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MassSpec\iprg_2012_archive\PaperSupplement\"/>
    </mc:Choice>
  </mc:AlternateContent>
  <bookViews>
    <workbookView xWindow="-15" yWindow="-15" windowWidth="17025" windowHeight="7380"/>
  </bookViews>
  <sheets>
    <sheet name="iprg2012ConsensusSpectrumIDcomp" sheetId="1" r:id="rId1"/>
    <sheet name="Totals" sheetId="2" r:id="rId2"/>
    <sheet name="baseURL" sheetId="3" r:id="rId3"/>
    <sheet name="Notes" sheetId="10" r:id="rId4"/>
  </sheets>
  <calcPr calcId="152511"/>
</workbook>
</file>

<file path=xl/calcChain.xml><?xml version="1.0" encoding="utf-8"?>
<calcChain xmlns="http://schemas.openxmlformats.org/spreadsheetml/2006/main">
  <c r="N5215" i="1" l="1"/>
  <c r="CQ4879" i="1" l="1"/>
  <c r="CQ7579" i="1"/>
  <c r="CQ7565" i="1"/>
  <c r="CQ7395" i="1"/>
  <c r="CQ7275" i="1"/>
  <c r="CQ7207" i="1"/>
  <c r="CQ6780" i="1"/>
  <c r="CQ6033" i="1"/>
  <c r="CQ5542" i="1"/>
  <c r="CQ7618" i="1"/>
  <c r="AZ7618" i="1" s="1"/>
  <c r="CQ7621" i="1"/>
  <c r="AZ7621" i="1" s="1"/>
  <c r="CQ7702" i="1"/>
  <c r="CQ7701" i="1"/>
  <c r="CQ7700" i="1"/>
  <c r="CQ7699" i="1"/>
  <c r="CQ7698" i="1"/>
  <c r="CQ7697" i="1"/>
  <c r="CQ7696" i="1"/>
  <c r="CQ7695" i="1"/>
  <c r="CQ7694" i="1"/>
  <c r="CQ7692" i="1"/>
  <c r="CQ7691" i="1"/>
  <c r="CQ7690" i="1"/>
  <c r="CQ7689" i="1"/>
  <c r="CQ7688" i="1"/>
  <c r="CQ7693" i="1"/>
  <c r="CQ7686" i="1"/>
  <c r="CQ7685" i="1"/>
  <c r="CQ7684" i="1"/>
  <c r="CQ167" i="1"/>
  <c r="CQ7683" i="1"/>
  <c r="CQ7682" i="1"/>
  <c r="CQ7687" i="1"/>
  <c r="CQ7680" i="1"/>
  <c r="CQ7679" i="1"/>
  <c r="CQ7678" i="1"/>
  <c r="CQ7677" i="1"/>
  <c r="CQ7676" i="1"/>
  <c r="CQ7675" i="1"/>
  <c r="CQ7674" i="1"/>
  <c r="CQ7673" i="1"/>
  <c r="CQ7672" i="1"/>
  <c r="CQ7681" i="1"/>
  <c r="CQ7670" i="1"/>
  <c r="CQ7669" i="1"/>
  <c r="CQ7668" i="1"/>
  <c r="CQ21" i="1"/>
  <c r="CQ7671" i="1"/>
  <c r="CQ7667" i="1"/>
  <c r="CQ7666" i="1"/>
  <c r="CQ7665" i="1"/>
  <c r="CQ7664" i="1"/>
  <c r="CQ7663" i="1"/>
  <c r="CQ7662" i="1"/>
  <c r="CQ7661" i="1"/>
  <c r="CQ7660" i="1"/>
  <c r="CQ7659" i="1"/>
  <c r="CQ7658" i="1"/>
  <c r="CQ7657" i="1"/>
  <c r="CQ7656" i="1"/>
  <c r="CQ7655" i="1"/>
  <c r="CQ7654" i="1"/>
  <c r="CQ7653" i="1"/>
  <c r="CQ7652" i="1"/>
  <c r="CQ7651" i="1"/>
  <c r="CQ7650" i="1"/>
  <c r="CQ7649" i="1"/>
  <c r="CQ7648" i="1"/>
  <c r="CQ7647" i="1"/>
  <c r="CQ7646" i="1"/>
  <c r="CQ7645" i="1"/>
  <c r="CQ7644" i="1"/>
  <c r="CQ7643" i="1"/>
  <c r="CQ7642" i="1"/>
  <c r="CQ7636" i="1"/>
  <c r="CQ7641" i="1"/>
  <c r="CQ7640" i="1"/>
  <c r="CQ7639" i="1"/>
  <c r="CQ7638" i="1"/>
  <c r="CQ7637" i="1"/>
  <c r="CQ7635" i="1"/>
  <c r="CQ7633" i="1"/>
  <c r="CQ7632" i="1"/>
  <c r="CQ7631" i="1"/>
  <c r="CQ7630" i="1"/>
  <c r="CQ7629" i="1"/>
  <c r="CQ7628" i="1"/>
  <c r="CQ20" i="1"/>
  <c r="CQ7627" i="1"/>
  <c r="CQ7809" i="1"/>
  <c r="CQ7626" i="1"/>
  <c r="CQ7625" i="1"/>
  <c r="CQ7634" i="1"/>
  <c r="CQ7623" i="1"/>
  <c r="CQ7622" i="1"/>
  <c r="CQ7620" i="1"/>
  <c r="CQ7619" i="1"/>
  <c r="CQ7624" i="1"/>
  <c r="CQ7616" i="1"/>
  <c r="CQ7615" i="1"/>
  <c r="CQ7614" i="1"/>
  <c r="CQ7613" i="1"/>
  <c r="CQ7617" i="1"/>
  <c r="CQ7612" i="1"/>
  <c r="CQ7611" i="1"/>
  <c r="CQ7610" i="1"/>
  <c r="CQ7609" i="1"/>
  <c r="CQ7608" i="1"/>
  <c r="CQ7607" i="1"/>
  <c r="CQ7606" i="1"/>
  <c r="CQ7605" i="1"/>
  <c r="CQ7604" i="1"/>
  <c r="CQ7603" i="1"/>
  <c r="CQ7602" i="1"/>
  <c r="CQ7601" i="1"/>
  <c r="CQ7600" i="1"/>
  <c r="CQ7599" i="1"/>
  <c r="CQ7598" i="1"/>
  <c r="CQ7597" i="1"/>
  <c r="CQ7596" i="1"/>
  <c r="CQ7595" i="1"/>
  <c r="CQ7594" i="1"/>
  <c r="CQ166" i="1"/>
  <c r="CQ7593" i="1"/>
  <c r="CQ7592" i="1"/>
  <c r="CQ7591" i="1"/>
  <c r="CQ7590" i="1"/>
  <c r="CQ7589" i="1"/>
  <c r="CQ7588" i="1"/>
  <c r="CQ7587" i="1"/>
  <c r="CQ7586" i="1"/>
  <c r="CQ7585" i="1"/>
  <c r="CQ7584" i="1"/>
  <c r="CQ7583" i="1"/>
  <c r="CQ7582" i="1"/>
  <c r="CQ7581" i="1"/>
  <c r="CQ7580" i="1"/>
  <c r="CQ7725" i="1"/>
  <c r="CQ7578" i="1"/>
  <c r="CQ7577" i="1"/>
  <c r="CQ7576" i="1"/>
  <c r="CQ7575" i="1"/>
  <c r="CQ7574" i="1"/>
  <c r="CQ7573" i="1"/>
  <c r="CQ7572" i="1"/>
  <c r="CQ7571" i="1"/>
  <c r="CQ7570" i="1"/>
  <c r="CQ7569" i="1"/>
  <c r="CQ7568" i="1"/>
  <c r="CQ7567" i="1"/>
  <c r="CQ7566" i="1"/>
  <c r="CQ7564" i="1"/>
  <c r="CQ7563" i="1"/>
  <c r="CQ7562" i="1"/>
  <c r="CQ7561" i="1"/>
  <c r="CQ7560" i="1"/>
  <c r="CQ7559" i="1"/>
  <c r="CQ7558" i="1"/>
  <c r="CQ7557" i="1"/>
  <c r="CQ7556" i="1"/>
  <c r="CQ7555" i="1"/>
  <c r="CQ7554" i="1"/>
  <c r="CQ7553" i="1"/>
  <c r="CQ7552" i="1"/>
  <c r="CQ7551" i="1"/>
  <c r="CQ7550" i="1"/>
  <c r="CQ7549" i="1"/>
  <c r="CQ7548" i="1"/>
  <c r="CQ7547" i="1"/>
  <c r="CQ7546" i="1"/>
  <c r="CQ7545" i="1"/>
  <c r="CQ7544" i="1"/>
  <c r="CQ7543" i="1"/>
  <c r="CQ7542" i="1"/>
  <c r="CQ7541" i="1"/>
  <c r="CQ7540" i="1"/>
  <c r="CQ7539" i="1"/>
  <c r="CQ7538" i="1"/>
  <c r="CQ7537" i="1"/>
  <c r="CQ7536" i="1"/>
  <c r="CQ7535" i="1"/>
  <c r="CQ7534" i="1"/>
  <c r="CQ7533" i="1"/>
  <c r="CQ7532" i="1"/>
  <c r="CQ7531" i="1"/>
  <c r="CQ7530" i="1"/>
  <c r="CQ7529" i="1"/>
  <c r="CQ7528" i="1"/>
  <c r="CQ7527" i="1"/>
  <c r="CQ7526" i="1"/>
  <c r="CQ7525" i="1"/>
  <c r="CQ7524" i="1"/>
  <c r="CQ7523" i="1"/>
  <c r="CQ7522" i="1"/>
  <c r="CQ7521" i="1"/>
  <c r="CQ7520" i="1"/>
  <c r="CQ7519" i="1"/>
  <c r="CQ7518" i="1"/>
  <c r="CQ7517" i="1"/>
  <c r="CQ7516" i="1"/>
  <c r="CQ7515" i="1"/>
  <c r="CQ7514" i="1"/>
  <c r="CQ7513" i="1"/>
  <c r="CQ7512" i="1"/>
  <c r="CQ7511" i="1"/>
  <c r="CQ7510" i="1"/>
  <c r="CQ7509" i="1"/>
  <c r="CQ7508" i="1"/>
  <c r="CQ7507" i="1"/>
  <c r="CQ7506" i="1"/>
  <c r="CQ7505" i="1"/>
  <c r="CQ7504" i="1"/>
  <c r="CQ7503" i="1"/>
  <c r="CQ7502" i="1"/>
  <c r="CQ7501" i="1"/>
  <c r="CQ7500" i="1"/>
  <c r="CQ7499" i="1"/>
  <c r="CQ7498" i="1"/>
  <c r="CQ7497" i="1"/>
  <c r="CQ7496" i="1"/>
  <c r="CQ7495" i="1"/>
  <c r="CQ7494" i="1"/>
  <c r="CQ7493" i="1"/>
  <c r="CQ7492" i="1"/>
  <c r="CQ7491" i="1"/>
  <c r="CQ7490" i="1"/>
  <c r="CQ7489" i="1"/>
  <c r="CQ7488" i="1"/>
  <c r="CQ7487" i="1"/>
  <c r="CQ7710" i="1"/>
  <c r="CQ7486" i="1"/>
  <c r="CQ7485" i="1"/>
  <c r="CQ7484" i="1"/>
  <c r="CQ7483" i="1"/>
  <c r="CQ7482" i="1"/>
  <c r="CQ7481" i="1"/>
  <c r="CQ7480" i="1"/>
  <c r="CQ7479" i="1"/>
  <c r="CQ7478" i="1"/>
  <c r="CQ7477" i="1"/>
  <c r="CQ7476" i="1"/>
  <c r="CQ7475" i="1"/>
  <c r="CQ7808" i="1"/>
  <c r="CQ7474" i="1"/>
  <c r="CQ7473" i="1"/>
  <c r="CQ7472" i="1"/>
  <c r="CQ7471" i="1"/>
  <c r="CQ7470" i="1"/>
  <c r="CQ7469" i="1"/>
  <c r="CQ7468" i="1"/>
  <c r="CQ7467" i="1"/>
  <c r="CQ7466" i="1"/>
  <c r="CQ7465" i="1"/>
  <c r="CQ7464" i="1"/>
  <c r="CQ7463" i="1"/>
  <c r="CQ7462" i="1"/>
  <c r="CQ7461" i="1"/>
  <c r="CQ7460" i="1"/>
  <c r="CQ7459" i="1"/>
  <c r="CQ7458" i="1"/>
  <c r="CQ7457" i="1"/>
  <c r="CQ7456" i="1"/>
  <c r="CQ7455" i="1"/>
  <c r="CQ7454" i="1"/>
  <c r="CQ7453" i="1"/>
  <c r="CQ7452" i="1"/>
  <c r="CQ7451" i="1"/>
  <c r="CQ7450" i="1"/>
  <c r="CQ7449" i="1"/>
  <c r="CQ7448" i="1"/>
  <c r="CQ7447" i="1"/>
  <c r="CQ7446" i="1"/>
  <c r="CQ7445" i="1"/>
  <c r="CQ7444" i="1"/>
  <c r="CQ7443" i="1"/>
  <c r="CQ7442" i="1"/>
  <c r="CQ7441" i="1"/>
  <c r="CQ7440" i="1"/>
  <c r="CQ7439" i="1"/>
  <c r="CQ7438" i="1"/>
  <c r="CQ7437" i="1"/>
  <c r="CQ7436" i="1"/>
  <c r="CQ7435" i="1"/>
  <c r="CQ7434" i="1"/>
  <c r="CQ7433" i="1"/>
  <c r="CQ7432" i="1"/>
  <c r="CQ7431" i="1"/>
  <c r="CQ7430" i="1"/>
  <c r="CQ7429" i="1"/>
  <c r="CQ7428" i="1"/>
  <c r="CQ7427" i="1"/>
  <c r="CQ7426" i="1"/>
  <c r="CQ7425" i="1"/>
  <c r="CQ7424" i="1"/>
  <c r="CQ7423" i="1"/>
  <c r="CQ7422" i="1"/>
  <c r="CQ7421" i="1"/>
  <c r="CQ7420" i="1"/>
  <c r="CQ7419" i="1"/>
  <c r="CQ7418" i="1"/>
  <c r="CQ7417" i="1"/>
  <c r="CQ7416" i="1"/>
  <c r="CQ7415" i="1"/>
  <c r="CQ7414" i="1"/>
  <c r="CQ7413" i="1"/>
  <c r="CQ7412" i="1"/>
  <c r="CQ7411" i="1"/>
  <c r="CQ7410" i="1"/>
  <c r="CQ7409" i="1"/>
  <c r="CQ7408" i="1"/>
  <c r="CQ7407" i="1"/>
  <c r="CQ7406" i="1"/>
  <c r="CQ7405" i="1"/>
  <c r="CQ7404" i="1"/>
  <c r="CQ7403" i="1"/>
  <c r="CQ7402" i="1"/>
  <c r="CQ7401" i="1"/>
  <c r="CQ7400" i="1"/>
  <c r="CQ7399" i="1"/>
  <c r="CQ7398" i="1"/>
  <c r="CQ7397" i="1"/>
  <c r="CQ7396" i="1"/>
  <c r="CQ7394" i="1"/>
  <c r="CQ7393" i="1"/>
  <c r="CQ7392" i="1"/>
  <c r="CQ7391" i="1"/>
  <c r="CQ7390" i="1"/>
  <c r="CQ7389" i="1"/>
  <c r="CQ7388" i="1"/>
  <c r="CQ7387" i="1"/>
  <c r="CQ7386" i="1"/>
  <c r="CQ7385" i="1"/>
  <c r="CQ7384" i="1"/>
  <c r="CQ7383" i="1"/>
  <c r="CQ7382" i="1"/>
  <c r="CQ7381" i="1"/>
  <c r="CQ7380" i="1"/>
  <c r="CQ7379" i="1"/>
  <c r="CQ7378" i="1"/>
  <c r="CQ7377" i="1"/>
  <c r="CQ7376" i="1"/>
  <c r="CQ7375" i="1"/>
  <c r="CQ7374" i="1"/>
  <c r="CQ7373" i="1"/>
  <c r="CQ7372" i="1"/>
  <c r="CQ7371" i="1"/>
  <c r="CQ7370" i="1"/>
  <c r="CQ7369" i="1"/>
  <c r="CQ7368" i="1"/>
  <c r="CQ7367" i="1"/>
  <c r="CQ7366" i="1"/>
  <c r="CQ7365" i="1"/>
  <c r="CQ7364" i="1"/>
  <c r="CQ7363" i="1"/>
  <c r="CQ7362" i="1"/>
  <c r="CQ7361" i="1"/>
  <c r="CQ7360" i="1"/>
  <c r="CQ7359" i="1"/>
  <c r="CQ7358" i="1"/>
  <c r="CQ7357" i="1"/>
  <c r="CQ7356" i="1"/>
  <c r="CQ7355" i="1"/>
  <c r="CQ7354" i="1"/>
  <c r="CQ7353" i="1"/>
  <c r="CQ7352" i="1"/>
  <c r="CQ7351" i="1"/>
  <c r="CQ7350" i="1"/>
  <c r="CQ7349" i="1"/>
  <c r="CQ7348" i="1"/>
  <c r="CQ7347" i="1"/>
  <c r="CQ7346" i="1"/>
  <c r="CQ7345" i="1"/>
  <c r="CQ7344" i="1"/>
  <c r="CQ7343" i="1"/>
  <c r="CQ7342" i="1"/>
  <c r="CQ7341" i="1"/>
  <c r="CQ7340" i="1"/>
  <c r="CQ7339" i="1"/>
  <c r="CQ7338" i="1"/>
  <c r="CQ7337" i="1"/>
  <c r="CQ7336" i="1"/>
  <c r="CQ7335" i="1"/>
  <c r="CQ7334" i="1"/>
  <c r="CQ7333" i="1"/>
  <c r="CQ7332" i="1"/>
  <c r="CQ7331" i="1"/>
  <c r="CQ7330" i="1"/>
  <c r="CQ7329" i="1"/>
  <c r="CQ7328" i="1"/>
  <c r="CQ7327" i="1"/>
  <c r="CQ7326" i="1"/>
  <c r="CQ7325" i="1"/>
  <c r="CQ7324" i="1"/>
  <c r="CQ7323" i="1"/>
  <c r="CQ7322" i="1"/>
  <c r="CQ7321" i="1"/>
  <c r="CQ7320" i="1"/>
  <c r="CQ7319" i="1"/>
  <c r="CQ7318" i="1"/>
  <c r="CQ7317" i="1"/>
  <c r="CQ7742" i="1"/>
  <c r="CQ7316" i="1"/>
  <c r="CQ7315" i="1"/>
  <c r="CQ7314" i="1"/>
  <c r="CQ7313" i="1"/>
  <c r="CQ7312" i="1"/>
  <c r="CQ7311" i="1"/>
  <c r="CQ7310" i="1"/>
  <c r="CQ7309" i="1"/>
  <c r="CQ7308" i="1"/>
  <c r="CQ7307" i="1"/>
  <c r="CQ7306" i="1"/>
  <c r="CQ7305" i="1"/>
  <c r="CQ7304" i="1"/>
  <c r="CQ7303" i="1"/>
  <c r="CQ7302" i="1"/>
  <c r="CQ7301" i="1"/>
  <c r="CQ7300" i="1"/>
  <c r="CQ7299" i="1"/>
  <c r="CQ7807" i="1"/>
  <c r="CQ7298" i="1"/>
  <c r="CQ7297" i="1"/>
  <c r="CQ7296" i="1"/>
  <c r="CQ7295" i="1"/>
  <c r="CQ7294" i="1"/>
  <c r="CQ7293" i="1"/>
  <c r="CQ7292" i="1"/>
  <c r="CQ7291" i="1"/>
  <c r="CQ7290" i="1"/>
  <c r="CQ7289" i="1"/>
  <c r="CQ7288" i="1"/>
  <c r="CQ7287" i="1"/>
  <c r="CQ7286" i="1"/>
  <c r="CQ7285" i="1"/>
  <c r="CQ7284" i="1"/>
  <c r="CQ7283" i="1"/>
  <c r="CQ7282" i="1"/>
  <c r="CQ7281" i="1"/>
  <c r="CQ7280" i="1"/>
  <c r="CQ7279" i="1"/>
  <c r="CQ7278" i="1"/>
  <c r="CQ7277" i="1"/>
  <c r="CQ7276" i="1"/>
  <c r="CQ7274" i="1"/>
  <c r="CQ7273" i="1"/>
  <c r="CQ7724" i="1"/>
  <c r="CQ7272" i="1"/>
  <c r="CQ7271" i="1"/>
  <c r="CQ7270" i="1"/>
  <c r="CQ7269" i="1"/>
  <c r="CQ7268" i="1"/>
  <c r="CQ7267" i="1"/>
  <c r="CQ7266" i="1"/>
  <c r="CQ7265" i="1"/>
  <c r="CQ7264" i="1"/>
  <c r="CQ7263" i="1"/>
  <c r="CQ7262" i="1"/>
  <c r="CQ7261" i="1"/>
  <c r="CQ7260" i="1"/>
  <c r="CQ7259" i="1"/>
  <c r="CQ7258" i="1"/>
  <c r="CQ7751" i="1"/>
  <c r="CQ7257" i="1"/>
  <c r="CQ7256" i="1"/>
  <c r="CQ7255" i="1"/>
  <c r="CQ7254" i="1"/>
  <c r="CQ7253" i="1"/>
  <c r="CQ7252" i="1"/>
  <c r="CQ7251" i="1"/>
  <c r="CQ7250" i="1"/>
  <c r="CQ7806" i="1"/>
  <c r="CQ7249" i="1"/>
  <c r="CQ7248" i="1"/>
  <c r="CQ7247" i="1"/>
  <c r="CQ7246" i="1"/>
  <c r="CQ7245" i="1"/>
  <c r="CQ7244" i="1"/>
  <c r="CQ7243" i="1"/>
  <c r="CQ7242" i="1"/>
  <c r="CQ7241" i="1"/>
  <c r="CQ7240" i="1"/>
  <c r="CQ7239" i="1"/>
  <c r="CQ7238" i="1"/>
  <c r="CQ7237" i="1"/>
  <c r="CQ7236" i="1"/>
  <c r="CQ7235" i="1"/>
  <c r="CQ7234" i="1"/>
  <c r="CQ7233" i="1"/>
  <c r="CQ7232" i="1"/>
  <c r="CQ7231" i="1"/>
  <c r="CQ7230" i="1"/>
  <c r="CQ7229" i="1"/>
  <c r="CQ7228" i="1"/>
  <c r="CQ7227" i="1"/>
  <c r="CQ7226" i="1"/>
  <c r="CQ7225" i="1"/>
  <c r="CQ7224" i="1"/>
  <c r="CQ7223" i="1"/>
  <c r="CQ7222" i="1"/>
  <c r="CQ7221" i="1"/>
  <c r="CQ7220" i="1"/>
  <c r="CQ7219" i="1"/>
  <c r="CQ7218" i="1"/>
  <c r="CQ7217" i="1"/>
  <c r="CQ7216" i="1"/>
  <c r="CQ7215" i="1"/>
  <c r="CQ7214" i="1"/>
  <c r="CQ7213" i="1"/>
  <c r="CQ7212" i="1"/>
  <c r="CQ7211" i="1"/>
  <c r="CQ7210" i="1"/>
  <c r="CQ7209" i="1"/>
  <c r="CQ7208" i="1"/>
  <c r="CQ7206" i="1"/>
  <c r="CQ7205" i="1"/>
  <c r="CQ7204" i="1"/>
  <c r="CQ7203" i="1"/>
  <c r="CQ7202" i="1"/>
  <c r="CQ7201" i="1"/>
  <c r="CQ7200" i="1"/>
  <c r="CQ7199" i="1"/>
  <c r="CQ7198" i="1"/>
  <c r="CQ7197" i="1"/>
  <c r="CQ7196" i="1"/>
  <c r="CQ7195" i="1"/>
  <c r="CQ7194" i="1"/>
  <c r="CQ7193" i="1"/>
  <c r="CQ7192" i="1"/>
  <c r="CQ7191" i="1"/>
  <c r="CQ7190" i="1"/>
  <c r="CQ7189" i="1"/>
  <c r="CQ7188" i="1"/>
  <c r="CQ7187" i="1"/>
  <c r="CQ7186" i="1"/>
  <c r="CQ7185" i="1"/>
  <c r="CQ7184" i="1"/>
  <c r="CQ7183" i="1"/>
  <c r="CQ7182" i="1"/>
  <c r="CQ7181" i="1"/>
  <c r="CQ7180" i="1"/>
  <c r="CQ7179" i="1"/>
  <c r="CQ7178" i="1"/>
  <c r="CQ7177" i="1"/>
  <c r="CQ7176" i="1"/>
  <c r="CQ7175" i="1"/>
  <c r="CQ7174" i="1"/>
  <c r="CQ7173" i="1"/>
  <c r="CQ7172" i="1"/>
  <c r="CQ7171" i="1"/>
  <c r="CQ7170" i="1"/>
  <c r="CQ7841" i="1"/>
  <c r="CQ7169" i="1"/>
  <c r="CQ7717" i="1"/>
  <c r="CQ7168" i="1"/>
  <c r="CQ7167" i="1"/>
  <c r="CQ7166" i="1"/>
  <c r="CQ7165" i="1"/>
  <c r="CQ7164" i="1"/>
  <c r="CQ7163" i="1"/>
  <c r="CQ7162" i="1"/>
  <c r="CQ7161" i="1"/>
  <c r="CQ7160" i="1"/>
  <c r="CQ7159" i="1"/>
  <c r="CQ7158" i="1"/>
  <c r="CQ7157" i="1"/>
  <c r="CQ7156" i="1"/>
  <c r="CQ7155" i="1"/>
  <c r="CQ7154" i="1"/>
  <c r="CQ7153" i="1"/>
  <c r="CQ7152" i="1"/>
  <c r="CQ7151" i="1"/>
  <c r="CQ7150" i="1"/>
  <c r="CQ7149" i="1"/>
  <c r="CQ7148" i="1"/>
  <c r="CQ7147" i="1"/>
  <c r="CQ7146" i="1"/>
  <c r="CQ7145" i="1"/>
  <c r="CQ7144" i="1"/>
  <c r="CQ7143" i="1"/>
  <c r="CQ7142" i="1"/>
  <c r="CQ7141" i="1"/>
  <c r="CQ7140" i="1"/>
  <c r="CQ7139" i="1"/>
  <c r="CQ7138" i="1"/>
  <c r="CQ7137" i="1"/>
  <c r="CQ7136" i="1"/>
  <c r="CQ7135" i="1"/>
  <c r="CQ7134" i="1"/>
  <c r="CQ7133" i="1"/>
  <c r="CQ7132" i="1"/>
  <c r="CQ7131" i="1"/>
  <c r="CQ7750" i="1"/>
  <c r="CQ7130" i="1"/>
  <c r="CQ7129" i="1"/>
  <c r="CQ7128" i="1"/>
  <c r="CQ7127" i="1"/>
  <c r="CQ7840" i="1"/>
  <c r="CQ7126" i="1"/>
  <c r="CQ7125" i="1"/>
  <c r="CQ7124" i="1"/>
  <c r="CQ7123" i="1"/>
  <c r="CQ7122" i="1"/>
  <c r="CQ7121" i="1"/>
  <c r="CQ7120" i="1"/>
  <c r="CQ7119" i="1"/>
  <c r="CQ7118" i="1"/>
  <c r="CQ7117" i="1"/>
  <c r="CQ7116" i="1"/>
  <c r="CQ7115" i="1"/>
  <c r="CQ7114" i="1"/>
  <c r="CQ7805" i="1"/>
  <c r="CQ7113" i="1"/>
  <c r="CQ7112" i="1"/>
  <c r="CQ7111" i="1"/>
  <c r="CQ7110" i="1"/>
  <c r="CQ7109" i="1"/>
  <c r="CQ7108" i="1"/>
  <c r="CQ7107" i="1"/>
  <c r="CQ7106" i="1"/>
  <c r="CQ7105" i="1"/>
  <c r="CQ7104" i="1"/>
  <c r="CQ7103" i="1"/>
  <c r="CQ7102" i="1"/>
  <c r="CQ7101" i="1"/>
  <c r="CQ7100" i="1"/>
  <c r="CQ7099" i="1"/>
  <c r="CQ7098" i="1"/>
  <c r="CQ7097" i="1"/>
  <c r="CQ7096" i="1"/>
  <c r="CQ7095" i="1"/>
  <c r="CQ7094" i="1"/>
  <c r="CQ7093" i="1"/>
  <c r="CQ7092" i="1"/>
  <c r="CQ7091" i="1"/>
  <c r="CQ7090" i="1"/>
  <c r="CQ7089" i="1"/>
  <c r="CQ7088" i="1"/>
  <c r="CQ7087" i="1"/>
  <c r="CQ7086" i="1"/>
  <c r="CQ7085" i="1"/>
  <c r="CQ7084" i="1"/>
  <c r="CQ7083" i="1"/>
  <c r="CQ7082" i="1"/>
  <c r="CQ7081" i="1"/>
  <c r="CQ7080" i="1"/>
  <c r="CQ7079" i="1"/>
  <c r="CQ7078" i="1"/>
  <c r="CQ7077" i="1"/>
  <c r="CQ7076" i="1"/>
  <c r="CQ7075" i="1"/>
  <c r="CQ7074" i="1"/>
  <c r="CQ7073" i="1"/>
  <c r="CQ7072" i="1"/>
  <c r="CQ7071" i="1"/>
  <c r="CQ7070" i="1"/>
  <c r="CQ7069" i="1"/>
  <c r="CQ7068" i="1"/>
  <c r="CQ7067" i="1"/>
  <c r="CQ7066" i="1"/>
  <c r="CQ7065" i="1"/>
  <c r="CQ7064" i="1"/>
  <c r="CQ7063" i="1"/>
  <c r="CQ7062" i="1"/>
  <c r="CQ7061" i="1"/>
  <c r="CQ7060" i="1"/>
  <c r="CQ7059" i="1"/>
  <c r="CQ7058" i="1"/>
  <c r="CQ7057" i="1"/>
  <c r="CQ7056" i="1"/>
  <c r="CQ7055" i="1"/>
  <c r="CQ7054" i="1"/>
  <c r="CQ7839" i="1"/>
  <c r="CQ7053" i="1"/>
  <c r="CQ7052" i="1"/>
  <c r="CQ7051" i="1"/>
  <c r="CQ7050" i="1"/>
  <c r="CQ7049" i="1"/>
  <c r="CQ7048" i="1"/>
  <c r="CQ7047" i="1"/>
  <c r="CQ7046" i="1"/>
  <c r="CQ7045" i="1"/>
  <c r="CQ7044" i="1"/>
  <c r="CQ7043" i="1"/>
  <c r="CQ7042" i="1"/>
  <c r="CQ7041" i="1"/>
  <c r="CQ7739" i="1"/>
  <c r="CQ7040" i="1"/>
  <c r="CQ7039" i="1"/>
  <c r="CQ7038" i="1"/>
  <c r="CQ7037" i="1"/>
  <c r="CQ7036" i="1"/>
  <c r="CQ7035" i="1"/>
  <c r="CQ7740" i="1"/>
  <c r="CQ7034" i="1"/>
  <c r="CQ7033" i="1"/>
  <c r="CQ7032" i="1"/>
  <c r="CQ7031" i="1"/>
  <c r="CQ7030" i="1"/>
  <c r="CQ7029" i="1"/>
  <c r="CQ7028" i="1"/>
  <c r="CQ7027" i="1"/>
  <c r="CQ7026" i="1"/>
  <c r="CQ7025" i="1"/>
  <c r="CQ7024" i="1"/>
  <c r="CQ7023" i="1"/>
  <c r="CQ7022" i="1"/>
  <c r="CQ7021" i="1"/>
  <c r="CQ7020" i="1"/>
  <c r="CQ7019" i="1"/>
  <c r="CQ7018" i="1"/>
  <c r="CQ7017" i="1"/>
  <c r="CQ7738" i="1"/>
  <c r="CQ7016" i="1"/>
  <c r="CQ7015" i="1"/>
  <c r="CQ7014" i="1"/>
  <c r="CQ7013" i="1"/>
  <c r="CQ7012" i="1"/>
  <c r="CQ7011" i="1"/>
  <c r="CQ7010" i="1"/>
  <c r="CQ7009" i="1"/>
  <c r="CQ7008" i="1"/>
  <c r="CQ7007" i="1"/>
  <c r="CQ7006" i="1"/>
  <c r="CQ7005" i="1"/>
  <c r="CQ7004" i="1"/>
  <c r="CQ7003" i="1"/>
  <c r="CQ7002" i="1"/>
  <c r="CQ7001" i="1"/>
  <c r="CQ7000" i="1"/>
  <c r="CQ6999" i="1"/>
  <c r="CQ6998" i="1"/>
  <c r="CQ6997" i="1"/>
  <c r="CQ6996" i="1"/>
  <c r="CQ6995" i="1"/>
  <c r="CQ6994" i="1"/>
  <c r="CQ6993" i="1"/>
  <c r="CQ6992" i="1"/>
  <c r="CQ7838" i="1"/>
  <c r="CQ6991" i="1"/>
  <c r="CQ6990" i="1"/>
  <c r="CQ6989" i="1"/>
  <c r="CQ189" i="1"/>
  <c r="CQ6988" i="1"/>
  <c r="CQ6987" i="1"/>
  <c r="CQ6986" i="1"/>
  <c r="CQ6985" i="1"/>
  <c r="CQ6984" i="1"/>
  <c r="CQ6983" i="1"/>
  <c r="CQ6982" i="1"/>
  <c r="CQ6981" i="1"/>
  <c r="CQ6980" i="1"/>
  <c r="CQ6979" i="1"/>
  <c r="CQ6978" i="1"/>
  <c r="CQ6977" i="1"/>
  <c r="CQ6976" i="1"/>
  <c r="CQ6975" i="1"/>
  <c r="CQ6974" i="1"/>
  <c r="CQ6973" i="1"/>
  <c r="CQ6972" i="1"/>
  <c r="CQ6971" i="1"/>
  <c r="CQ7713" i="1"/>
  <c r="CQ6970" i="1"/>
  <c r="CQ6969" i="1"/>
  <c r="CQ6968" i="1"/>
  <c r="CQ6967" i="1"/>
  <c r="CQ6966" i="1"/>
  <c r="CQ19" i="1"/>
  <c r="CQ6965" i="1"/>
  <c r="CQ6964" i="1"/>
  <c r="CQ6963" i="1"/>
  <c r="CQ6962" i="1"/>
  <c r="CQ6961" i="1"/>
  <c r="CQ6960" i="1"/>
  <c r="CQ6959" i="1"/>
  <c r="CQ188" i="1"/>
  <c r="CQ6958" i="1"/>
  <c r="CQ6957" i="1"/>
  <c r="CQ6956" i="1"/>
  <c r="CQ6955" i="1"/>
  <c r="CQ6954" i="1"/>
  <c r="CQ6953" i="1"/>
  <c r="CQ6952" i="1"/>
  <c r="CQ6951" i="1"/>
  <c r="CQ6950" i="1"/>
  <c r="CQ6949" i="1"/>
  <c r="CQ6948" i="1"/>
  <c r="CQ6947" i="1"/>
  <c r="CQ18" i="1"/>
  <c r="CQ6946" i="1"/>
  <c r="CQ6945" i="1"/>
  <c r="CQ6944" i="1"/>
  <c r="CQ187" i="1"/>
  <c r="CQ6943" i="1"/>
  <c r="CQ6942" i="1"/>
  <c r="CQ6941" i="1"/>
  <c r="CQ6940" i="1"/>
  <c r="CQ7804" i="1"/>
  <c r="CQ6939" i="1"/>
  <c r="CQ6938" i="1"/>
  <c r="CQ6937" i="1"/>
  <c r="CQ6936" i="1"/>
  <c r="CQ6935" i="1"/>
  <c r="CQ6934" i="1"/>
  <c r="CQ6933" i="1"/>
  <c r="CQ6932" i="1"/>
  <c r="CQ6931" i="1"/>
  <c r="CQ6930" i="1"/>
  <c r="CQ6929" i="1"/>
  <c r="CQ6928" i="1"/>
  <c r="CQ6927" i="1"/>
  <c r="CQ6926" i="1"/>
  <c r="CQ6925" i="1"/>
  <c r="CQ6924" i="1"/>
  <c r="CQ6923" i="1"/>
  <c r="CQ6922" i="1"/>
  <c r="CQ186" i="1"/>
  <c r="CQ6921" i="1"/>
  <c r="CQ190" i="1"/>
  <c r="CQ6920" i="1"/>
  <c r="CQ6919" i="1"/>
  <c r="CQ6918" i="1"/>
  <c r="CQ6917" i="1"/>
  <c r="CQ6916" i="1"/>
  <c r="CQ6915" i="1"/>
  <c r="CQ6914" i="1"/>
  <c r="CQ6913" i="1"/>
  <c r="CQ6912" i="1"/>
  <c r="CQ6911" i="1"/>
  <c r="CQ6910" i="1"/>
  <c r="CQ6909" i="1"/>
  <c r="CQ6908" i="1"/>
  <c r="CQ6907" i="1"/>
  <c r="CQ6906" i="1"/>
  <c r="CQ6905" i="1"/>
  <c r="CQ6904" i="1"/>
  <c r="CQ6903" i="1"/>
  <c r="CQ17" i="1"/>
  <c r="CQ6902" i="1"/>
  <c r="CQ6901" i="1"/>
  <c r="CQ185" i="1"/>
  <c r="CQ7723" i="1"/>
  <c r="CQ6900" i="1"/>
  <c r="CQ6899" i="1"/>
  <c r="CQ6898" i="1"/>
  <c r="CQ6897" i="1"/>
  <c r="CQ6896" i="1"/>
  <c r="CQ6895" i="1"/>
  <c r="CQ6894" i="1"/>
  <c r="CQ6893" i="1"/>
  <c r="CQ6892" i="1"/>
  <c r="CQ6891" i="1"/>
  <c r="CQ6890" i="1"/>
  <c r="CQ6889" i="1"/>
  <c r="CQ6888" i="1"/>
  <c r="CQ6887" i="1"/>
  <c r="CQ6886" i="1"/>
  <c r="CQ7803" i="1"/>
  <c r="CQ6885" i="1"/>
  <c r="CQ6884" i="1"/>
  <c r="CQ6883" i="1"/>
  <c r="CQ6882" i="1"/>
  <c r="CQ7705" i="1"/>
  <c r="CQ16" i="1"/>
  <c r="CQ6881" i="1"/>
  <c r="CQ6880" i="1"/>
  <c r="CQ6879" i="1"/>
  <c r="CQ6878" i="1"/>
  <c r="CQ184" i="1"/>
  <c r="CQ6877" i="1"/>
  <c r="CQ6876" i="1"/>
  <c r="CQ6875" i="1"/>
  <c r="CQ6874" i="1"/>
  <c r="CQ6873" i="1"/>
  <c r="CQ6872" i="1"/>
  <c r="CQ6871" i="1"/>
  <c r="CQ6870" i="1"/>
  <c r="CQ6869" i="1"/>
  <c r="CQ6868" i="1"/>
  <c r="CQ6867" i="1"/>
  <c r="CQ6866" i="1"/>
  <c r="CQ6865" i="1"/>
  <c r="CQ15" i="1"/>
  <c r="CQ6864" i="1"/>
  <c r="CQ6863" i="1"/>
  <c r="CQ6862" i="1"/>
  <c r="CQ6861" i="1"/>
  <c r="CQ6860" i="1"/>
  <c r="CQ6859" i="1"/>
  <c r="CQ6858" i="1"/>
  <c r="CQ6857" i="1"/>
  <c r="CQ6856" i="1"/>
  <c r="CQ6855" i="1"/>
  <c r="CQ6854" i="1"/>
  <c r="CQ6853" i="1"/>
  <c r="CQ6852" i="1"/>
  <c r="CQ6851" i="1"/>
  <c r="CQ7802" i="1"/>
  <c r="CQ6850" i="1"/>
  <c r="CQ6849" i="1"/>
  <c r="CQ14" i="1"/>
  <c r="CQ6848" i="1"/>
  <c r="CQ6847" i="1"/>
  <c r="CQ6846" i="1"/>
  <c r="CQ6845" i="1"/>
  <c r="CQ6844" i="1"/>
  <c r="CQ6843" i="1"/>
  <c r="CQ6842" i="1"/>
  <c r="CQ6841" i="1"/>
  <c r="CQ6840" i="1"/>
  <c r="CQ6839" i="1"/>
  <c r="CQ6838" i="1"/>
  <c r="CQ6837" i="1"/>
  <c r="CQ6836" i="1"/>
  <c r="CQ6835" i="1"/>
  <c r="CQ6834" i="1"/>
  <c r="CQ6833" i="1"/>
  <c r="CQ6832" i="1"/>
  <c r="CQ6831" i="1"/>
  <c r="CQ6830" i="1"/>
  <c r="CQ6829" i="1"/>
  <c r="CQ6828" i="1"/>
  <c r="CQ6827" i="1"/>
  <c r="CQ6826" i="1"/>
  <c r="CQ6825" i="1"/>
  <c r="CQ6824" i="1"/>
  <c r="CQ6823" i="1"/>
  <c r="CQ6822" i="1"/>
  <c r="CQ6821" i="1"/>
  <c r="CQ6820" i="1"/>
  <c r="CQ6819" i="1"/>
  <c r="CQ6818" i="1"/>
  <c r="CQ6817" i="1"/>
  <c r="CQ6816" i="1"/>
  <c r="CQ6815" i="1"/>
  <c r="CQ6814" i="1"/>
  <c r="CQ6813" i="1"/>
  <c r="CQ6812" i="1"/>
  <c r="CQ6811" i="1"/>
  <c r="CQ6810" i="1"/>
  <c r="CQ6809" i="1"/>
  <c r="CQ6808" i="1"/>
  <c r="CQ6807" i="1"/>
  <c r="CQ7712" i="1"/>
  <c r="CQ6806" i="1"/>
  <c r="CQ6805" i="1"/>
  <c r="CQ6804" i="1"/>
  <c r="CQ6803" i="1"/>
  <c r="CQ6802" i="1"/>
  <c r="CQ6801" i="1"/>
  <c r="CQ6800" i="1"/>
  <c r="CQ6799" i="1"/>
  <c r="CQ6798" i="1"/>
  <c r="CQ6797" i="1"/>
  <c r="CQ6796" i="1"/>
  <c r="CQ6795" i="1"/>
  <c r="CQ6794" i="1"/>
  <c r="CQ6793" i="1"/>
  <c r="CQ6792" i="1"/>
  <c r="CQ6791" i="1"/>
  <c r="CQ6790" i="1"/>
  <c r="CQ6789" i="1"/>
  <c r="CQ6788" i="1"/>
  <c r="CQ6787" i="1"/>
  <c r="CQ6786" i="1"/>
  <c r="CQ6785" i="1"/>
  <c r="CQ6784" i="1"/>
  <c r="CQ6783" i="1"/>
  <c r="CQ7709" i="1"/>
  <c r="CQ6782" i="1"/>
  <c r="CQ6781" i="1"/>
  <c r="CQ6779" i="1"/>
  <c r="CQ6778" i="1"/>
  <c r="CQ6777" i="1"/>
  <c r="CQ6776" i="1"/>
  <c r="CQ6775" i="1"/>
  <c r="CQ6774" i="1"/>
  <c r="CQ6773" i="1"/>
  <c r="CQ6772" i="1"/>
  <c r="CQ6771" i="1"/>
  <c r="CQ6770" i="1"/>
  <c r="CQ6769" i="1"/>
  <c r="CQ6768" i="1"/>
  <c r="CQ6767" i="1"/>
  <c r="CQ6766" i="1"/>
  <c r="CQ6765" i="1"/>
  <c r="CQ6764" i="1"/>
  <c r="CQ6763" i="1"/>
  <c r="CQ7722" i="1"/>
  <c r="CQ6762" i="1"/>
  <c r="CQ6761" i="1"/>
  <c r="CQ6760" i="1"/>
  <c r="CQ6759" i="1"/>
  <c r="CQ6758" i="1"/>
  <c r="CQ6757" i="1"/>
  <c r="CQ6756" i="1"/>
  <c r="CQ6755" i="1"/>
  <c r="CQ6754" i="1"/>
  <c r="CQ6753" i="1"/>
  <c r="CQ6752" i="1"/>
  <c r="CQ6751" i="1"/>
  <c r="CQ6750" i="1"/>
  <c r="CQ6749" i="1"/>
  <c r="CQ6748" i="1"/>
  <c r="CQ6747" i="1"/>
  <c r="CQ6746" i="1"/>
  <c r="CQ6745" i="1"/>
  <c r="CQ6744" i="1"/>
  <c r="CQ6743" i="1"/>
  <c r="CQ6742" i="1"/>
  <c r="CQ6741" i="1"/>
  <c r="CQ6740" i="1"/>
  <c r="CQ6739" i="1"/>
  <c r="CQ6738" i="1"/>
  <c r="CQ6737" i="1"/>
  <c r="CQ6736" i="1"/>
  <c r="CQ6735" i="1"/>
  <c r="CQ6734" i="1"/>
  <c r="CQ6733" i="1"/>
  <c r="CQ6732" i="1"/>
  <c r="CQ6731" i="1"/>
  <c r="CQ6730" i="1"/>
  <c r="CQ6729" i="1"/>
  <c r="CQ6728" i="1"/>
  <c r="CQ6727" i="1"/>
  <c r="CQ6726" i="1"/>
  <c r="CQ6725" i="1"/>
  <c r="CQ6724" i="1"/>
  <c r="CQ6723" i="1"/>
  <c r="CQ6722" i="1"/>
  <c r="CQ6721" i="1"/>
  <c r="CQ6720" i="1"/>
  <c r="CQ6719" i="1"/>
  <c r="CQ6718" i="1"/>
  <c r="CQ6717" i="1"/>
  <c r="CQ6716" i="1"/>
  <c r="CQ6715" i="1"/>
  <c r="CQ6714" i="1"/>
  <c r="CQ6713" i="1"/>
  <c r="CQ6712" i="1"/>
  <c r="CQ6711" i="1"/>
  <c r="CQ6710" i="1"/>
  <c r="CQ6708" i="1"/>
  <c r="CQ6707" i="1"/>
  <c r="CQ6706" i="1"/>
  <c r="CQ6705" i="1"/>
  <c r="CQ6704" i="1"/>
  <c r="CQ6709" i="1"/>
  <c r="CQ6703" i="1"/>
  <c r="CQ6702" i="1"/>
  <c r="CQ6701" i="1"/>
  <c r="CQ6700" i="1"/>
  <c r="CQ6699" i="1"/>
  <c r="CQ6698" i="1"/>
  <c r="CQ6696" i="1"/>
  <c r="CQ6695" i="1"/>
  <c r="CQ6694" i="1"/>
  <c r="CQ6693" i="1"/>
  <c r="CQ6697" i="1"/>
  <c r="CQ6692" i="1"/>
  <c r="CQ6691" i="1"/>
  <c r="CQ6690" i="1"/>
  <c r="CQ6689" i="1"/>
  <c r="CQ6688" i="1"/>
  <c r="CQ6687" i="1"/>
  <c r="CQ6686" i="1"/>
  <c r="CQ6685" i="1"/>
  <c r="CQ6684" i="1"/>
  <c r="CQ6683" i="1"/>
  <c r="CQ6682" i="1"/>
  <c r="CQ6681" i="1"/>
  <c r="CQ6680" i="1"/>
  <c r="CQ6679" i="1"/>
  <c r="CQ6678" i="1"/>
  <c r="CQ6677" i="1"/>
  <c r="CQ6676" i="1"/>
  <c r="CQ6675" i="1"/>
  <c r="CQ6674" i="1"/>
  <c r="CQ6673" i="1"/>
  <c r="CQ6672" i="1"/>
  <c r="CQ6671" i="1"/>
  <c r="CQ6670" i="1"/>
  <c r="CQ6669" i="1"/>
  <c r="CQ6668" i="1"/>
  <c r="CQ6667" i="1"/>
  <c r="CQ6666" i="1"/>
  <c r="CQ6665" i="1"/>
  <c r="CQ6664" i="1"/>
  <c r="CQ6663" i="1"/>
  <c r="CQ6662" i="1"/>
  <c r="CQ6661" i="1"/>
  <c r="CQ6660" i="1"/>
  <c r="CQ6659" i="1"/>
  <c r="CQ6658" i="1"/>
  <c r="CQ6657" i="1"/>
  <c r="CQ6656" i="1"/>
  <c r="CQ6655" i="1"/>
  <c r="CQ6654" i="1"/>
  <c r="CQ6653" i="1"/>
  <c r="CQ6652" i="1"/>
  <c r="CQ6651" i="1"/>
  <c r="CQ6650" i="1"/>
  <c r="CQ6649" i="1"/>
  <c r="CQ6648" i="1"/>
  <c r="CQ6647" i="1"/>
  <c r="CQ6646" i="1"/>
  <c r="CQ6645" i="1"/>
  <c r="CQ6644" i="1"/>
  <c r="CQ6643" i="1"/>
  <c r="CQ6642" i="1"/>
  <c r="CQ6641" i="1"/>
  <c r="CQ6640" i="1"/>
  <c r="CQ6639" i="1"/>
  <c r="CQ6638" i="1"/>
  <c r="CQ6637" i="1"/>
  <c r="CQ6636" i="1"/>
  <c r="CQ6635" i="1"/>
  <c r="CQ6634" i="1"/>
  <c r="CQ6633" i="1"/>
  <c r="CQ6632" i="1"/>
  <c r="CQ6631" i="1"/>
  <c r="CQ6630" i="1"/>
  <c r="CQ6629" i="1"/>
  <c r="CQ6628" i="1"/>
  <c r="CQ6627" i="1"/>
  <c r="CQ6626" i="1"/>
  <c r="CQ6625" i="1"/>
  <c r="CQ6624" i="1"/>
  <c r="CQ6623" i="1"/>
  <c r="CQ6622" i="1"/>
  <c r="CQ6621" i="1"/>
  <c r="CQ6620" i="1"/>
  <c r="CQ6619" i="1"/>
  <c r="CQ6618" i="1"/>
  <c r="CQ6617" i="1"/>
  <c r="CQ6616" i="1"/>
  <c r="CQ6615" i="1"/>
  <c r="CQ6614" i="1"/>
  <c r="CQ6613" i="1"/>
  <c r="CQ6612" i="1"/>
  <c r="CQ6611" i="1"/>
  <c r="CQ6610" i="1"/>
  <c r="CQ6609" i="1"/>
  <c r="CQ6608" i="1"/>
  <c r="CQ6607" i="1"/>
  <c r="CQ6606" i="1"/>
  <c r="CQ6605" i="1"/>
  <c r="CQ6604" i="1"/>
  <c r="CQ6603" i="1"/>
  <c r="CQ6602" i="1"/>
  <c r="CQ6601" i="1"/>
  <c r="CQ6600" i="1"/>
  <c r="CQ6599" i="1"/>
  <c r="CQ6598" i="1"/>
  <c r="CQ6597" i="1"/>
  <c r="CQ6596" i="1"/>
  <c r="CQ6595" i="1"/>
  <c r="CQ6594" i="1"/>
  <c r="CQ6593" i="1"/>
  <c r="CQ6592" i="1"/>
  <c r="CQ6591" i="1"/>
  <c r="CQ6590" i="1"/>
  <c r="CQ6589" i="1"/>
  <c r="CQ6588" i="1"/>
  <c r="CQ6587" i="1"/>
  <c r="CQ6586" i="1"/>
  <c r="CQ6585" i="1"/>
  <c r="CQ6584" i="1"/>
  <c r="CQ6583" i="1"/>
  <c r="CQ6582" i="1"/>
  <c r="CQ6581" i="1"/>
  <c r="CQ6580" i="1"/>
  <c r="CQ6579" i="1"/>
  <c r="CQ6577" i="1"/>
  <c r="CQ6576" i="1"/>
  <c r="CQ6575" i="1"/>
  <c r="CQ6574" i="1"/>
  <c r="CQ6578" i="1"/>
  <c r="CQ6572" i="1"/>
  <c r="CQ6571" i="1"/>
  <c r="CQ6570" i="1"/>
  <c r="CQ6569" i="1"/>
  <c r="CQ6568" i="1"/>
  <c r="CQ6567" i="1"/>
  <c r="CQ6566" i="1"/>
  <c r="CQ6573" i="1"/>
  <c r="CQ6565" i="1"/>
  <c r="CQ6564" i="1"/>
  <c r="CQ6563" i="1"/>
  <c r="CQ6562" i="1"/>
  <c r="CQ6561" i="1"/>
  <c r="CQ6560" i="1"/>
  <c r="CQ6559" i="1"/>
  <c r="CQ6558" i="1"/>
  <c r="CQ6557" i="1"/>
  <c r="CQ6556" i="1"/>
  <c r="CQ6555" i="1"/>
  <c r="CQ6554" i="1"/>
  <c r="CQ6553" i="1"/>
  <c r="CQ6552" i="1"/>
  <c r="CQ6551" i="1"/>
  <c r="CQ6550" i="1"/>
  <c r="CQ6549" i="1"/>
  <c r="CQ6548" i="1"/>
  <c r="CQ6547" i="1"/>
  <c r="CQ6546" i="1"/>
  <c r="CQ6545" i="1"/>
  <c r="CQ6544" i="1"/>
  <c r="CQ6543" i="1"/>
  <c r="CQ6542" i="1"/>
  <c r="CQ6541" i="1"/>
  <c r="CQ6540" i="1"/>
  <c r="CQ6539" i="1"/>
  <c r="CQ6538" i="1"/>
  <c r="CQ6537" i="1"/>
  <c r="CQ6536" i="1"/>
  <c r="CQ6535" i="1"/>
  <c r="CQ6534" i="1"/>
  <c r="CQ6533" i="1"/>
  <c r="CQ6532" i="1"/>
  <c r="CQ6531" i="1"/>
  <c r="CQ6530" i="1"/>
  <c r="CQ6529" i="1"/>
  <c r="CQ6528" i="1"/>
  <c r="CQ6527" i="1"/>
  <c r="CQ6526" i="1"/>
  <c r="CQ6525" i="1"/>
  <c r="CQ6524" i="1"/>
  <c r="CQ6523" i="1"/>
  <c r="CQ6522" i="1"/>
  <c r="CQ6521" i="1"/>
  <c r="CQ6520" i="1"/>
  <c r="CQ6519" i="1"/>
  <c r="CQ6518" i="1"/>
  <c r="CQ6517" i="1"/>
  <c r="CQ6516" i="1"/>
  <c r="CQ6515" i="1"/>
  <c r="CQ6514" i="1"/>
  <c r="CQ367" i="1"/>
  <c r="CQ6513" i="1"/>
  <c r="CQ6512" i="1"/>
  <c r="CQ6511" i="1"/>
  <c r="CQ6510" i="1"/>
  <c r="CQ6509" i="1"/>
  <c r="CQ6508" i="1"/>
  <c r="CQ6507" i="1"/>
  <c r="CQ6506" i="1"/>
  <c r="CQ6505" i="1"/>
  <c r="CQ6504" i="1"/>
  <c r="CQ6503" i="1"/>
  <c r="CQ6501" i="1"/>
  <c r="CQ6500" i="1"/>
  <c r="CQ6499" i="1"/>
  <c r="CQ6498" i="1"/>
  <c r="CQ6502" i="1"/>
  <c r="CQ6497" i="1"/>
  <c r="CQ6496" i="1"/>
  <c r="CQ6495" i="1"/>
  <c r="CQ6494" i="1"/>
  <c r="CQ6493" i="1"/>
  <c r="CQ6492" i="1"/>
  <c r="CQ6491" i="1"/>
  <c r="CQ6490" i="1"/>
  <c r="CQ6489" i="1"/>
  <c r="CQ6488" i="1"/>
  <c r="CQ6487" i="1"/>
  <c r="CQ6486" i="1"/>
  <c r="CQ6485" i="1"/>
  <c r="CQ6484" i="1"/>
  <c r="CQ6483" i="1"/>
  <c r="CQ6482" i="1"/>
  <c r="CQ6481" i="1"/>
  <c r="CQ6480" i="1"/>
  <c r="CQ6479" i="1"/>
  <c r="CQ6478" i="1"/>
  <c r="CQ6477" i="1"/>
  <c r="CQ6476" i="1"/>
  <c r="CQ6475" i="1"/>
  <c r="CQ6474" i="1"/>
  <c r="CQ6473" i="1"/>
  <c r="CQ6472" i="1"/>
  <c r="CQ6471" i="1"/>
  <c r="CQ6470" i="1"/>
  <c r="CQ6469" i="1"/>
  <c r="CQ6468" i="1"/>
  <c r="CQ6467" i="1"/>
  <c r="CQ6466" i="1"/>
  <c r="CQ6465" i="1"/>
  <c r="CQ6464" i="1"/>
  <c r="CQ6463" i="1"/>
  <c r="CQ6462" i="1"/>
  <c r="CQ6461" i="1"/>
  <c r="CQ6460" i="1"/>
  <c r="CQ6459" i="1"/>
  <c r="CQ6458" i="1"/>
  <c r="CQ6457" i="1"/>
  <c r="CQ6456" i="1"/>
  <c r="CQ6455" i="1"/>
  <c r="CQ6454" i="1"/>
  <c r="CQ6453" i="1"/>
  <c r="CQ6452" i="1"/>
  <c r="CQ6451" i="1"/>
  <c r="CQ7801" i="1"/>
  <c r="CQ6450" i="1"/>
  <c r="CQ6449" i="1"/>
  <c r="CQ6448" i="1"/>
  <c r="CQ6447" i="1"/>
  <c r="CQ6446" i="1"/>
  <c r="CQ6445" i="1"/>
  <c r="CQ6444" i="1"/>
  <c r="CQ6443" i="1"/>
  <c r="CQ6442" i="1"/>
  <c r="CQ6441" i="1"/>
  <c r="CQ6440" i="1"/>
  <c r="CQ6439" i="1"/>
  <c r="CQ6438" i="1"/>
  <c r="CQ6437" i="1"/>
  <c r="CQ6436" i="1"/>
  <c r="CQ6435" i="1"/>
  <c r="CQ6434" i="1"/>
  <c r="CQ6433" i="1"/>
  <c r="CQ7800" i="1"/>
  <c r="CQ6432" i="1"/>
  <c r="CQ6431" i="1"/>
  <c r="CQ6430" i="1"/>
  <c r="CQ6429" i="1"/>
  <c r="CQ6428" i="1"/>
  <c r="CQ6427" i="1"/>
  <c r="CQ6426" i="1"/>
  <c r="CQ6425" i="1"/>
  <c r="CQ6424" i="1"/>
  <c r="CQ6423" i="1"/>
  <c r="CQ6422" i="1"/>
  <c r="CQ6421" i="1"/>
  <c r="CQ6420" i="1"/>
  <c r="CQ6419" i="1"/>
  <c r="CQ6418" i="1"/>
  <c r="CQ6417" i="1"/>
  <c r="CQ6416" i="1"/>
  <c r="CQ6415" i="1"/>
  <c r="CQ6414" i="1"/>
  <c r="CQ6413" i="1"/>
  <c r="CQ6412" i="1"/>
  <c r="CQ6411" i="1"/>
  <c r="CQ366" i="1"/>
  <c r="CQ6410" i="1"/>
  <c r="CQ6409" i="1"/>
  <c r="CQ6408" i="1"/>
  <c r="CQ6407" i="1"/>
  <c r="CQ6406" i="1"/>
  <c r="CQ7708" i="1"/>
  <c r="CQ6405" i="1"/>
  <c r="CQ6404" i="1"/>
  <c r="CQ6403" i="1"/>
  <c r="CQ6402" i="1"/>
  <c r="CQ6401" i="1"/>
  <c r="CQ6400" i="1"/>
  <c r="CQ6399" i="1"/>
  <c r="CQ6398" i="1"/>
  <c r="CQ6397" i="1"/>
  <c r="CQ6396" i="1"/>
  <c r="CQ6395" i="1"/>
  <c r="CQ6394" i="1"/>
  <c r="CQ6393" i="1"/>
  <c r="CQ6392" i="1"/>
  <c r="CQ6391" i="1"/>
  <c r="CQ6390" i="1"/>
  <c r="CQ6389" i="1"/>
  <c r="CQ6388" i="1"/>
  <c r="CQ6387" i="1"/>
  <c r="CQ6386" i="1"/>
  <c r="CQ6385" i="1"/>
  <c r="CQ6384" i="1"/>
  <c r="CQ6383" i="1"/>
  <c r="CQ6382" i="1"/>
  <c r="CQ6381" i="1"/>
  <c r="CQ6380" i="1"/>
  <c r="CQ6379" i="1"/>
  <c r="CQ6378" i="1"/>
  <c r="CQ6377" i="1"/>
  <c r="CQ6376" i="1"/>
  <c r="CQ6375" i="1"/>
  <c r="CQ6374" i="1"/>
  <c r="CQ6373" i="1"/>
  <c r="CQ6372" i="1"/>
  <c r="CQ6371" i="1"/>
  <c r="CQ6370" i="1"/>
  <c r="CQ6369" i="1"/>
  <c r="CQ6368" i="1"/>
  <c r="CQ6367" i="1"/>
  <c r="CQ6366" i="1"/>
  <c r="CQ6365" i="1"/>
  <c r="CQ6364" i="1"/>
  <c r="CQ6363" i="1"/>
  <c r="CQ6362" i="1"/>
  <c r="CQ6361" i="1"/>
  <c r="CQ6360" i="1"/>
  <c r="CQ6359" i="1"/>
  <c r="CQ6358" i="1"/>
  <c r="CQ6357" i="1"/>
  <c r="CQ6356" i="1"/>
  <c r="CQ6355" i="1"/>
  <c r="CQ6354" i="1"/>
  <c r="CQ6353" i="1"/>
  <c r="CQ6352" i="1"/>
  <c r="CQ6351" i="1"/>
  <c r="CQ6350" i="1"/>
  <c r="CQ6349" i="1"/>
  <c r="CQ6348" i="1"/>
  <c r="CQ6347" i="1"/>
  <c r="CQ6346" i="1"/>
  <c r="CQ6345" i="1"/>
  <c r="CQ6344" i="1"/>
  <c r="CQ6343" i="1"/>
  <c r="CQ6342" i="1"/>
  <c r="CQ6341" i="1"/>
  <c r="CQ6340" i="1"/>
  <c r="CQ6339" i="1"/>
  <c r="CQ6338" i="1"/>
  <c r="CQ6337" i="1"/>
  <c r="CQ6336" i="1"/>
  <c r="CQ6335" i="1"/>
  <c r="CQ6334" i="1"/>
  <c r="CQ6333" i="1"/>
  <c r="CQ6332" i="1"/>
  <c r="CQ6331" i="1"/>
  <c r="CQ6330" i="1"/>
  <c r="CQ6329" i="1"/>
  <c r="CQ6328" i="1"/>
  <c r="CQ6327" i="1"/>
  <c r="CQ6326" i="1"/>
  <c r="CQ6325" i="1"/>
  <c r="CQ6324" i="1"/>
  <c r="CQ6323" i="1"/>
  <c r="CQ6322" i="1"/>
  <c r="CQ365" i="1"/>
  <c r="CQ6321" i="1"/>
  <c r="CQ6320" i="1"/>
  <c r="CQ6319" i="1"/>
  <c r="CQ6318" i="1"/>
  <c r="CQ6317" i="1"/>
  <c r="CQ6316" i="1"/>
  <c r="CQ6315" i="1"/>
  <c r="CQ6314" i="1"/>
  <c r="CQ7721" i="1"/>
  <c r="CQ6313" i="1"/>
  <c r="CQ6312" i="1"/>
  <c r="CQ6311" i="1"/>
  <c r="CQ6310" i="1"/>
  <c r="CQ6309" i="1"/>
  <c r="CQ6308" i="1"/>
  <c r="CQ6307" i="1"/>
  <c r="CQ6306" i="1"/>
  <c r="CQ6305" i="1"/>
  <c r="CQ6304" i="1"/>
  <c r="CQ6303" i="1"/>
  <c r="CQ6302" i="1"/>
  <c r="CQ6301" i="1"/>
  <c r="CQ6300" i="1"/>
  <c r="CQ6299" i="1"/>
  <c r="CQ6298" i="1"/>
  <c r="CQ364" i="1"/>
  <c r="CQ6297" i="1"/>
  <c r="CQ6296" i="1"/>
  <c r="CQ6295" i="1"/>
  <c r="CQ6294" i="1"/>
  <c r="CQ6293" i="1"/>
  <c r="CQ6292" i="1"/>
  <c r="CQ6291" i="1"/>
  <c r="CQ6290" i="1"/>
  <c r="CQ6289" i="1"/>
  <c r="CQ6288" i="1"/>
  <c r="CQ6287" i="1"/>
  <c r="CQ6286" i="1"/>
  <c r="CQ6285" i="1"/>
  <c r="CQ6284" i="1"/>
  <c r="CQ6283" i="1"/>
  <c r="CQ6282" i="1"/>
  <c r="CQ6281" i="1"/>
  <c r="CQ6280" i="1"/>
  <c r="CQ6279" i="1"/>
  <c r="CQ6278" i="1"/>
  <c r="CQ6277" i="1"/>
  <c r="CQ6276" i="1"/>
  <c r="CQ6275" i="1"/>
  <c r="CQ6273" i="1"/>
  <c r="CQ6272" i="1"/>
  <c r="CQ6271" i="1"/>
  <c r="CQ6274" i="1"/>
  <c r="CQ6270" i="1"/>
  <c r="CQ6269" i="1"/>
  <c r="CQ6268" i="1"/>
  <c r="CQ363" i="1"/>
  <c r="CQ6267" i="1"/>
  <c r="CQ6266" i="1"/>
  <c r="CQ6265" i="1"/>
  <c r="CQ6264" i="1"/>
  <c r="CQ6263" i="1"/>
  <c r="CQ6262" i="1"/>
  <c r="CQ6261" i="1"/>
  <c r="CQ6260" i="1"/>
  <c r="CQ6259" i="1"/>
  <c r="CQ6258" i="1"/>
  <c r="CQ6257" i="1"/>
  <c r="CQ6256" i="1"/>
  <c r="CQ6255" i="1"/>
  <c r="CQ6254" i="1"/>
  <c r="CQ6253" i="1"/>
  <c r="CQ6252" i="1"/>
  <c r="CQ6251" i="1"/>
  <c r="CQ6250" i="1"/>
  <c r="CQ6249" i="1"/>
  <c r="CQ6248" i="1"/>
  <c r="CQ6247" i="1"/>
  <c r="CQ6246" i="1"/>
  <c r="CQ6245" i="1"/>
  <c r="CQ6244" i="1"/>
  <c r="CQ6243" i="1"/>
  <c r="CQ6241" i="1"/>
  <c r="CQ6240" i="1"/>
  <c r="CQ6239" i="1"/>
  <c r="CQ6238" i="1"/>
  <c r="CQ6237" i="1"/>
  <c r="CQ6242" i="1"/>
  <c r="CQ6235" i="1"/>
  <c r="CQ6236" i="1"/>
  <c r="CQ6234" i="1"/>
  <c r="CQ6233" i="1"/>
  <c r="CQ362" i="1"/>
  <c r="CQ6232" i="1"/>
  <c r="CQ6231" i="1"/>
  <c r="CQ6230" i="1"/>
  <c r="CQ6229" i="1"/>
  <c r="CQ6228" i="1"/>
  <c r="CQ6227" i="1"/>
  <c r="CQ6226" i="1"/>
  <c r="CQ6225" i="1"/>
  <c r="CQ6224" i="1"/>
  <c r="CQ6223" i="1"/>
  <c r="CQ6222" i="1"/>
  <c r="CQ6220" i="1"/>
  <c r="CQ6219" i="1"/>
  <c r="CQ6218" i="1"/>
  <c r="CQ6217" i="1"/>
  <c r="CQ6216" i="1"/>
  <c r="CQ6221" i="1"/>
  <c r="CQ6215" i="1"/>
  <c r="CQ6214" i="1"/>
  <c r="CQ6213" i="1"/>
  <c r="CQ6212" i="1"/>
  <c r="CQ6211" i="1"/>
  <c r="CQ6210" i="1"/>
  <c r="CQ6209" i="1"/>
  <c r="CQ6208" i="1"/>
  <c r="CQ6207" i="1"/>
  <c r="CQ6206" i="1"/>
  <c r="CQ6205" i="1"/>
  <c r="CQ6204" i="1"/>
  <c r="CQ6203" i="1"/>
  <c r="CQ6202" i="1"/>
  <c r="CQ6201" i="1"/>
  <c r="CQ6200" i="1"/>
  <c r="CQ6199" i="1"/>
  <c r="CQ6198" i="1"/>
  <c r="CQ361" i="1"/>
  <c r="CQ6197" i="1"/>
  <c r="CQ6196" i="1"/>
  <c r="CQ6195" i="1"/>
  <c r="CQ6194" i="1"/>
  <c r="CQ6193" i="1"/>
  <c r="CQ6192" i="1"/>
  <c r="CQ6190" i="1"/>
  <c r="CQ6189" i="1"/>
  <c r="CQ6188" i="1"/>
  <c r="CQ6187" i="1"/>
  <c r="CQ6186" i="1"/>
  <c r="CQ6185" i="1"/>
  <c r="CQ6191" i="1"/>
  <c r="CQ6184" i="1"/>
  <c r="CQ6183" i="1"/>
  <c r="CQ6182" i="1"/>
  <c r="CQ6181" i="1"/>
  <c r="CQ6180" i="1"/>
  <c r="CQ6179" i="1"/>
  <c r="CQ6178" i="1"/>
  <c r="CQ6177" i="1"/>
  <c r="CQ6176" i="1"/>
  <c r="CQ6175" i="1"/>
  <c r="CQ6174" i="1"/>
  <c r="CQ6173" i="1"/>
  <c r="CQ6172" i="1"/>
  <c r="CQ6171" i="1"/>
  <c r="CQ6170" i="1"/>
  <c r="CQ6169" i="1"/>
  <c r="CQ6168" i="1"/>
  <c r="CQ6167" i="1"/>
  <c r="CQ6166" i="1"/>
  <c r="CQ6165" i="1"/>
  <c r="CQ6164" i="1"/>
  <c r="CQ6163" i="1"/>
  <c r="CQ6162" i="1"/>
  <c r="CQ6161" i="1"/>
  <c r="CQ6160" i="1"/>
  <c r="CQ7836" i="1"/>
  <c r="CQ360" i="1"/>
  <c r="CQ6159" i="1"/>
  <c r="CQ6158" i="1"/>
  <c r="CQ6157" i="1"/>
  <c r="CQ6156" i="1"/>
  <c r="CQ6155" i="1"/>
  <c r="CQ6154" i="1"/>
  <c r="CQ6153" i="1"/>
  <c r="CQ6152" i="1"/>
  <c r="CQ6151" i="1"/>
  <c r="CQ6150" i="1"/>
  <c r="CQ6149" i="1"/>
  <c r="CQ6148" i="1"/>
  <c r="CQ6147" i="1"/>
  <c r="CQ6146" i="1"/>
  <c r="CQ6145" i="1"/>
  <c r="CQ6144" i="1"/>
  <c r="CQ6143" i="1"/>
  <c r="CQ6142" i="1"/>
  <c r="CQ6141" i="1"/>
  <c r="CQ6140" i="1"/>
  <c r="CQ6139" i="1"/>
  <c r="CQ6138" i="1"/>
  <c r="CQ6137" i="1"/>
  <c r="CQ6136" i="1"/>
  <c r="CQ6135" i="1"/>
  <c r="CQ6134" i="1"/>
  <c r="CQ6133" i="1"/>
  <c r="CQ6132" i="1"/>
  <c r="CQ6131" i="1"/>
  <c r="CQ6130" i="1"/>
  <c r="CQ6129" i="1"/>
  <c r="CQ6128" i="1"/>
  <c r="CQ6127" i="1"/>
  <c r="CQ6126" i="1"/>
  <c r="CQ6125" i="1"/>
  <c r="CQ6124" i="1"/>
  <c r="CQ6123" i="1"/>
  <c r="CQ6122" i="1"/>
  <c r="CQ6121" i="1"/>
  <c r="CQ6120" i="1"/>
  <c r="CQ359" i="1"/>
  <c r="CQ6119" i="1"/>
  <c r="CQ6118" i="1"/>
  <c r="CQ6117" i="1"/>
  <c r="CQ6116" i="1"/>
  <c r="CQ6115" i="1"/>
  <c r="CQ6114" i="1"/>
  <c r="CQ6113" i="1"/>
  <c r="CQ6112" i="1"/>
  <c r="CQ6111" i="1"/>
  <c r="CQ6110" i="1"/>
  <c r="CQ6109" i="1"/>
  <c r="CQ6108" i="1"/>
  <c r="CQ6107" i="1"/>
  <c r="CQ6106" i="1"/>
  <c r="CQ6105" i="1"/>
  <c r="CQ6103" i="1"/>
  <c r="CQ6102" i="1"/>
  <c r="CQ6101" i="1"/>
  <c r="CQ6100" i="1"/>
  <c r="CQ6099" i="1"/>
  <c r="CQ6098" i="1"/>
  <c r="CQ6097" i="1"/>
  <c r="CQ6104" i="1"/>
  <c r="CQ6096" i="1"/>
  <c r="CQ6095" i="1"/>
  <c r="CQ6094" i="1"/>
  <c r="CQ6093" i="1"/>
  <c r="CQ6092" i="1"/>
  <c r="CQ6091" i="1"/>
  <c r="CQ6090" i="1"/>
  <c r="CQ6089" i="1"/>
  <c r="CQ6088" i="1"/>
  <c r="CQ6087" i="1"/>
  <c r="CQ6086" i="1"/>
  <c r="CQ6085" i="1"/>
  <c r="CQ6084" i="1"/>
  <c r="CQ6083" i="1"/>
  <c r="CQ6082" i="1"/>
  <c r="CQ6081" i="1"/>
  <c r="CQ6080" i="1"/>
  <c r="CQ358" i="1"/>
  <c r="CQ6079" i="1"/>
  <c r="CQ6078" i="1"/>
  <c r="CQ6077" i="1"/>
  <c r="CQ6076" i="1"/>
  <c r="CQ6075" i="1"/>
  <c r="CQ6074" i="1"/>
  <c r="CQ6073" i="1"/>
  <c r="CQ6072" i="1"/>
  <c r="CQ6071" i="1"/>
  <c r="CQ6070" i="1"/>
  <c r="CQ6069" i="1"/>
  <c r="CQ6068" i="1"/>
  <c r="CQ7799" i="1"/>
  <c r="CQ6067" i="1"/>
  <c r="CQ6066" i="1"/>
  <c r="CQ6065" i="1"/>
  <c r="CQ6064" i="1"/>
  <c r="CQ6062" i="1"/>
  <c r="CQ6063" i="1"/>
  <c r="CQ6061" i="1"/>
  <c r="CQ6060" i="1"/>
  <c r="CQ6059" i="1"/>
  <c r="CQ6058" i="1"/>
  <c r="CQ6057" i="1"/>
  <c r="CQ6055" i="1"/>
  <c r="CQ6054" i="1"/>
  <c r="CQ6053" i="1"/>
  <c r="CQ6056" i="1"/>
  <c r="CQ6052" i="1"/>
  <c r="CQ6051" i="1"/>
  <c r="CQ6050" i="1"/>
  <c r="CQ6049" i="1"/>
  <c r="CQ357" i="1"/>
  <c r="CQ6048" i="1"/>
  <c r="CQ6047" i="1"/>
  <c r="CQ6046" i="1"/>
  <c r="CQ6045" i="1"/>
  <c r="CQ6044" i="1"/>
  <c r="CQ6043" i="1"/>
  <c r="CQ6042" i="1"/>
  <c r="CQ6041" i="1"/>
  <c r="CQ6040" i="1"/>
  <c r="CQ6039" i="1"/>
  <c r="CQ6038" i="1"/>
  <c r="CQ6037" i="1"/>
  <c r="CQ6036" i="1"/>
  <c r="CQ6035" i="1"/>
  <c r="CQ6034" i="1"/>
  <c r="CQ6032" i="1"/>
  <c r="CQ6031" i="1"/>
  <c r="CQ6030" i="1"/>
  <c r="CQ6029" i="1"/>
  <c r="CQ6027" i="1"/>
  <c r="CQ6026" i="1"/>
  <c r="CQ6025" i="1"/>
  <c r="CQ6024" i="1"/>
  <c r="CQ6028" i="1"/>
  <c r="CQ6023" i="1"/>
  <c r="CQ6022" i="1"/>
  <c r="CQ6020" i="1"/>
  <c r="CQ6019" i="1"/>
  <c r="CQ6018" i="1"/>
  <c r="CQ6017" i="1"/>
  <c r="CQ6016" i="1"/>
  <c r="CQ6021" i="1"/>
  <c r="CQ6015" i="1"/>
  <c r="CQ6014" i="1"/>
  <c r="CQ6013" i="1"/>
  <c r="CQ6012" i="1"/>
  <c r="CQ6011" i="1"/>
  <c r="CQ6009" i="1"/>
  <c r="CQ6010" i="1"/>
  <c r="CQ6008" i="1"/>
  <c r="CQ6007" i="1"/>
  <c r="CQ6006" i="1"/>
  <c r="CQ356" i="1"/>
  <c r="CQ6005" i="1"/>
  <c r="CQ6004" i="1"/>
  <c r="CQ6003" i="1"/>
  <c r="CQ6002" i="1"/>
  <c r="CQ6001" i="1"/>
  <c r="CQ6000" i="1"/>
  <c r="CQ5999" i="1"/>
  <c r="CQ5998" i="1"/>
  <c r="CQ5997" i="1"/>
  <c r="CQ5996" i="1"/>
  <c r="CQ5995" i="1"/>
  <c r="CQ5994" i="1"/>
  <c r="CQ5993" i="1"/>
  <c r="CQ5992" i="1"/>
  <c r="CQ5991" i="1"/>
  <c r="CQ5990" i="1"/>
  <c r="CQ5988" i="1"/>
  <c r="CQ5987" i="1"/>
  <c r="CQ5986" i="1"/>
  <c r="CQ5985" i="1"/>
  <c r="CQ5989" i="1"/>
  <c r="CQ5984" i="1"/>
  <c r="CQ5983" i="1"/>
  <c r="CQ5982" i="1"/>
  <c r="CQ5981" i="1"/>
  <c r="CQ5980" i="1"/>
  <c r="CQ5979" i="1"/>
  <c r="CQ355" i="1"/>
  <c r="CQ5978" i="1"/>
  <c r="CQ5977" i="1"/>
  <c r="CQ5976" i="1"/>
  <c r="CQ5975" i="1"/>
  <c r="CQ5974" i="1"/>
  <c r="CQ354" i="1"/>
  <c r="CQ5973" i="1"/>
  <c r="CQ183" i="1"/>
  <c r="CQ5972" i="1"/>
  <c r="CQ5971" i="1"/>
  <c r="CQ5970" i="1"/>
  <c r="CQ5969" i="1"/>
  <c r="CQ5968" i="1"/>
  <c r="CQ5967" i="1"/>
  <c r="CQ5966" i="1"/>
  <c r="CQ5965" i="1"/>
  <c r="CQ5964" i="1"/>
  <c r="CQ5963" i="1"/>
  <c r="CQ5962" i="1"/>
  <c r="CQ5961" i="1"/>
  <c r="CQ5960" i="1"/>
  <c r="CQ5959" i="1"/>
  <c r="CQ5958" i="1"/>
  <c r="CQ5957" i="1"/>
  <c r="CQ5956" i="1"/>
  <c r="CQ5954" i="1"/>
  <c r="CQ5953" i="1"/>
  <c r="CQ353" i="1"/>
  <c r="CQ5952" i="1"/>
  <c r="CQ5951" i="1"/>
  <c r="CQ5950" i="1"/>
  <c r="CQ5955" i="1"/>
  <c r="CQ5949" i="1"/>
  <c r="CQ5948" i="1"/>
  <c r="CQ5947" i="1"/>
  <c r="CQ7798" i="1"/>
  <c r="CQ5946" i="1"/>
  <c r="CQ5945" i="1"/>
  <c r="CQ182" i="1"/>
  <c r="CQ5944" i="1"/>
  <c r="CQ5943" i="1"/>
  <c r="CQ5942" i="1"/>
  <c r="CQ5941" i="1"/>
  <c r="CQ5940" i="1"/>
  <c r="CQ5939" i="1"/>
  <c r="CQ5938" i="1"/>
  <c r="CQ5937" i="1"/>
  <c r="CQ5936" i="1"/>
  <c r="CQ5935" i="1"/>
  <c r="CQ5934" i="1"/>
  <c r="CQ5933" i="1"/>
  <c r="CQ7797" i="1"/>
  <c r="CQ5932" i="1"/>
  <c r="CQ5931" i="1"/>
  <c r="CQ5930" i="1"/>
  <c r="CQ5929" i="1"/>
  <c r="CQ5928" i="1"/>
  <c r="CQ5927" i="1"/>
  <c r="CQ5926" i="1"/>
  <c r="CQ5925" i="1"/>
  <c r="CQ5924" i="1"/>
  <c r="CQ5923" i="1"/>
  <c r="CQ352" i="1"/>
  <c r="CQ5922" i="1"/>
  <c r="CQ5921" i="1"/>
  <c r="CQ5920" i="1"/>
  <c r="CQ5919" i="1"/>
  <c r="CQ5918" i="1"/>
  <c r="CQ5917" i="1"/>
  <c r="CQ5916" i="1"/>
  <c r="CQ5915" i="1"/>
  <c r="CQ5914" i="1"/>
  <c r="CQ5913" i="1"/>
  <c r="CQ5912" i="1"/>
  <c r="CQ5911" i="1"/>
  <c r="CQ5910" i="1"/>
  <c r="CQ5909" i="1"/>
  <c r="CQ5908" i="1"/>
  <c r="CQ5907" i="1"/>
  <c r="CQ371" i="1"/>
  <c r="CQ7716" i="1"/>
  <c r="CQ5906" i="1"/>
  <c r="CQ5905" i="1"/>
  <c r="CQ5904" i="1"/>
  <c r="CQ5903" i="1"/>
  <c r="CQ5902" i="1"/>
  <c r="CQ5901" i="1"/>
  <c r="CQ5900" i="1"/>
  <c r="CQ5899" i="1"/>
  <c r="CQ5898" i="1"/>
  <c r="CQ5897" i="1"/>
  <c r="CQ351" i="1"/>
  <c r="CQ5896" i="1"/>
  <c r="CQ5895" i="1"/>
  <c r="CQ5894" i="1"/>
  <c r="CQ5893" i="1"/>
  <c r="CQ5892" i="1"/>
  <c r="CQ5891" i="1"/>
  <c r="CQ5890" i="1"/>
  <c r="CQ5889" i="1"/>
  <c r="CQ5888" i="1"/>
  <c r="CQ7796" i="1"/>
  <c r="CQ5887" i="1"/>
  <c r="CQ5886" i="1"/>
  <c r="CQ5885" i="1"/>
  <c r="CQ7835" i="1"/>
  <c r="CQ5883" i="1"/>
  <c r="CQ7795" i="1"/>
  <c r="CQ5884" i="1"/>
  <c r="CQ5882" i="1"/>
  <c r="CQ7794" i="1"/>
  <c r="CQ5881" i="1"/>
  <c r="CQ370" i="1"/>
  <c r="CQ5879" i="1"/>
  <c r="CQ5878" i="1"/>
  <c r="CQ5877" i="1"/>
  <c r="CQ5876" i="1"/>
  <c r="CQ5880" i="1"/>
  <c r="CQ5875" i="1"/>
  <c r="CQ5874" i="1"/>
  <c r="CQ5873" i="1"/>
  <c r="CQ5872" i="1"/>
  <c r="CQ350" i="1"/>
  <c r="CQ121" i="1"/>
  <c r="CQ5871" i="1"/>
  <c r="CQ5870" i="1"/>
  <c r="CQ5869" i="1"/>
  <c r="CQ5868" i="1"/>
  <c r="CQ5867" i="1"/>
  <c r="CQ5866" i="1"/>
  <c r="CQ5865" i="1"/>
  <c r="CQ5864" i="1"/>
  <c r="CQ5863" i="1"/>
  <c r="CQ5862" i="1"/>
  <c r="CQ5861" i="1"/>
  <c r="CQ5860" i="1"/>
  <c r="CQ5859" i="1"/>
  <c r="CQ5858" i="1"/>
  <c r="CQ369" i="1"/>
  <c r="CQ349" i="1"/>
  <c r="CQ7793" i="1"/>
  <c r="CQ5857" i="1"/>
  <c r="CQ5855" i="1"/>
  <c r="CQ5854" i="1"/>
  <c r="CQ5856" i="1"/>
  <c r="CQ368" i="1"/>
  <c r="CQ5852" i="1"/>
  <c r="CQ5851" i="1"/>
  <c r="CQ5850" i="1"/>
  <c r="CQ5849" i="1"/>
  <c r="CQ5853" i="1"/>
  <c r="CQ7834" i="1"/>
  <c r="CQ5848" i="1"/>
  <c r="CQ5847" i="1"/>
  <c r="CQ5846" i="1"/>
  <c r="CQ5845" i="1"/>
  <c r="CQ5844" i="1"/>
  <c r="CQ5843" i="1"/>
  <c r="CQ5841" i="1"/>
  <c r="CQ5840" i="1"/>
  <c r="CQ5839" i="1"/>
  <c r="CQ5838" i="1"/>
  <c r="CQ5842" i="1"/>
  <c r="CQ5837" i="1"/>
  <c r="CQ348" i="1"/>
  <c r="CQ5836" i="1"/>
  <c r="CQ5835" i="1"/>
  <c r="CQ120" i="1"/>
  <c r="CQ5834" i="1"/>
  <c r="CQ5833" i="1"/>
  <c r="CQ5832" i="1"/>
  <c r="CQ5831" i="1"/>
  <c r="CQ5830" i="1"/>
  <c r="CQ5829" i="1"/>
  <c r="CQ5828" i="1"/>
  <c r="CQ5827" i="1"/>
  <c r="CQ5826" i="1"/>
  <c r="CQ5825" i="1"/>
  <c r="CQ5824" i="1"/>
  <c r="CQ5823" i="1"/>
  <c r="CQ5822" i="1"/>
  <c r="CQ5821" i="1"/>
  <c r="CQ5820" i="1"/>
  <c r="CQ5819" i="1"/>
  <c r="CQ5818" i="1"/>
  <c r="CQ5817" i="1"/>
  <c r="CQ5816" i="1"/>
  <c r="CQ5815" i="1"/>
  <c r="CQ5814" i="1"/>
  <c r="CQ5813" i="1"/>
  <c r="CQ5812" i="1"/>
  <c r="CQ5811" i="1"/>
  <c r="CQ5810" i="1"/>
  <c r="CQ5809" i="1"/>
  <c r="CQ5808" i="1"/>
  <c r="CQ5807" i="1"/>
  <c r="CQ5806" i="1"/>
  <c r="CQ5805" i="1"/>
  <c r="CQ5804" i="1"/>
  <c r="CQ5803" i="1"/>
  <c r="CQ5802" i="1"/>
  <c r="CQ5801" i="1"/>
  <c r="CQ5800" i="1"/>
  <c r="CQ5799" i="1"/>
  <c r="CQ5798" i="1"/>
  <c r="CQ5797" i="1"/>
  <c r="CQ5796" i="1"/>
  <c r="CQ5795" i="1"/>
  <c r="CQ5794" i="1"/>
  <c r="CQ5793" i="1"/>
  <c r="CQ5792" i="1"/>
  <c r="CQ5791" i="1"/>
  <c r="CQ5790" i="1"/>
  <c r="CQ5789" i="1"/>
  <c r="CQ5788" i="1"/>
  <c r="CQ5787" i="1"/>
  <c r="CQ5786" i="1"/>
  <c r="CQ5785" i="1"/>
  <c r="CQ5784" i="1"/>
  <c r="CQ5783" i="1"/>
  <c r="CQ5781" i="1"/>
  <c r="CQ5780" i="1"/>
  <c r="CQ5779" i="1"/>
  <c r="CQ5778" i="1"/>
  <c r="CQ5777" i="1"/>
  <c r="CQ5776" i="1"/>
  <c r="CQ5782" i="1"/>
  <c r="CQ5775" i="1"/>
  <c r="CQ5774" i="1"/>
  <c r="CQ5773" i="1"/>
  <c r="CQ5772" i="1"/>
  <c r="CQ5771" i="1"/>
  <c r="CQ5770" i="1"/>
  <c r="CQ5769" i="1"/>
  <c r="CQ5768" i="1"/>
  <c r="CQ7715" i="1"/>
  <c r="CQ5767" i="1"/>
  <c r="CQ5766" i="1"/>
  <c r="CQ5765" i="1"/>
  <c r="CQ5764" i="1"/>
  <c r="CQ5763" i="1"/>
  <c r="CQ5762" i="1"/>
  <c r="CQ5761" i="1"/>
  <c r="CQ5760" i="1"/>
  <c r="CQ5759" i="1"/>
  <c r="CQ5758" i="1"/>
  <c r="CQ5757" i="1"/>
  <c r="CQ5756" i="1"/>
  <c r="CQ5755" i="1"/>
  <c r="CQ5754" i="1"/>
  <c r="CQ5752" i="1"/>
  <c r="CQ5751" i="1"/>
  <c r="CQ5750" i="1"/>
  <c r="CQ5749" i="1"/>
  <c r="CQ5748" i="1"/>
  <c r="CQ5747" i="1"/>
  <c r="CQ5753" i="1"/>
  <c r="CQ5746" i="1"/>
  <c r="CQ5745" i="1"/>
  <c r="CQ5744" i="1"/>
  <c r="CQ5743" i="1"/>
  <c r="CQ7711" i="1"/>
  <c r="CQ5741" i="1"/>
  <c r="CQ5740" i="1"/>
  <c r="CQ5739" i="1"/>
  <c r="CQ5738" i="1"/>
  <c r="CQ5737" i="1"/>
  <c r="CQ5742" i="1"/>
  <c r="CQ5735" i="1"/>
  <c r="CQ5734" i="1"/>
  <c r="CQ5733" i="1"/>
  <c r="CQ5732" i="1"/>
  <c r="CQ5736" i="1"/>
  <c r="CQ5730" i="1"/>
  <c r="CQ5729" i="1"/>
  <c r="CQ7792" i="1"/>
  <c r="CQ5728" i="1"/>
  <c r="CQ5731" i="1"/>
  <c r="CQ5726" i="1"/>
  <c r="CQ5725" i="1"/>
  <c r="CQ5724" i="1"/>
  <c r="CQ5723" i="1"/>
  <c r="CQ5722" i="1"/>
  <c r="CQ5727" i="1"/>
  <c r="CQ5721" i="1"/>
  <c r="CQ5720" i="1"/>
  <c r="CQ5719" i="1"/>
  <c r="CQ5718" i="1"/>
  <c r="CQ5717" i="1"/>
  <c r="CQ5716" i="1"/>
  <c r="CQ5715" i="1"/>
  <c r="CQ5714" i="1"/>
  <c r="CQ5712" i="1"/>
  <c r="CQ5711" i="1"/>
  <c r="CQ5713" i="1"/>
  <c r="CQ5710" i="1"/>
  <c r="CQ5709" i="1"/>
  <c r="CQ5708" i="1"/>
  <c r="CQ5707" i="1"/>
  <c r="CQ5706" i="1"/>
  <c r="CQ5705" i="1"/>
  <c r="CQ5704" i="1"/>
  <c r="CQ5703" i="1"/>
  <c r="CQ5702" i="1"/>
  <c r="CQ5701" i="1"/>
  <c r="CQ5700" i="1"/>
  <c r="CQ5699" i="1"/>
  <c r="CQ5698" i="1"/>
  <c r="CQ5696" i="1"/>
  <c r="CQ5695" i="1"/>
  <c r="CQ5694" i="1"/>
  <c r="CQ5693" i="1"/>
  <c r="CQ5697" i="1"/>
  <c r="CQ5692" i="1"/>
  <c r="CQ5691" i="1"/>
  <c r="CQ5690" i="1"/>
  <c r="CQ5689" i="1"/>
  <c r="CQ5688" i="1"/>
  <c r="CQ5687" i="1"/>
  <c r="CQ5686" i="1"/>
  <c r="CQ5685" i="1"/>
  <c r="CQ5684" i="1"/>
  <c r="CQ5683" i="1"/>
  <c r="CQ5682" i="1"/>
  <c r="CQ5681" i="1"/>
  <c r="CQ5680" i="1"/>
  <c r="CQ5679" i="1"/>
  <c r="CQ5678" i="1"/>
  <c r="CQ5677" i="1"/>
  <c r="CQ5676" i="1"/>
  <c r="CQ5675" i="1"/>
  <c r="CQ5674" i="1"/>
  <c r="CQ5673" i="1"/>
  <c r="CQ5672" i="1"/>
  <c r="CQ5671" i="1"/>
  <c r="CQ5670" i="1"/>
  <c r="CQ5669" i="1"/>
  <c r="CQ5668" i="1"/>
  <c r="CQ5667" i="1"/>
  <c r="CQ5666" i="1"/>
  <c r="CQ5665" i="1"/>
  <c r="CQ5664" i="1"/>
  <c r="CQ5663" i="1"/>
  <c r="CQ5662" i="1"/>
  <c r="CQ5661" i="1"/>
  <c r="CQ5660" i="1"/>
  <c r="CQ5659" i="1"/>
  <c r="CQ5658" i="1"/>
  <c r="CQ5656" i="1"/>
  <c r="CQ5655" i="1"/>
  <c r="CQ5654" i="1"/>
  <c r="CQ5653" i="1"/>
  <c r="CQ5657" i="1"/>
  <c r="CQ5652" i="1"/>
  <c r="CQ5651" i="1"/>
  <c r="CQ5650" i="1"/>
  <c r="CQ5649" i="1"/>
  <c r="CQ5648" i="1"/>
  <c r="CQ5647" i="1"/>
  <c r="CQ5646" i="1"/>
  <c r="CQ5645" i="1"/>
  <c r="CQ5644" i="1"/>
  <c r="CQ5643" i="1"/>
  <c r="CQ5642" i="1"/>
  <c r="CQ5641" i="1"/>
  <c r="CQ5640" i="1"/>
  <c r="CQ5639" i="1"/>
  <c r="CQ5638" i="1"/>
  <c r="CQ5637" i="1"/>
  <c r="CQ5636" i="1"/>
  <c r="CQ5635" i="1"/>
  <c r="CQ5634" i="1"/>
  <c r="CQ5633" i="1"/>
  <c r="CQ5632" i="1"/>
  <c r="CQ5631" i="1"/>
  <c r="CQ7791" i="1"/>
  <c r="CQ5630" i="1"/>
  <c r="CQ5629" i="1"/>
  <c r="CQ5628" i="1"/>
  <c r="CQ5627" i="1"/>
  <c r="CQ5626" i="1"/>
  <c r="CQ5625" i="1"/>
  <c r="CQ5624" i="1"/>
  <c r="CQ5623" i="1"/>
  <c r="CQ5622" i="1"/>
  <c r="CQ5621" i="1"/>
  <c r="CQ5620" i="1"/>
  <c r="CQ7790" i="1"/>
  <c r="CQ5619" i="1"/>
  <c r="CQ5618" i="1"/>
  <c r="CQ5617" i="1"/>
  <c r="CQ5616" i="1"/>
  <c r="CQ5615" i="1"/>
  <c r="CQ5614" i="1"/>
  <c r="CQ5613" i="1"/>
  <c r="CQ5612" i="1"/>
  <c r="CQ5611" i="1"/>
  <c r="CQ5610" i="1"/>
  <c r="CQ5609" i="1"/>
  <c r="CQ5608" i="1"/>
  <c r="CQ5607" i="1"/>
  <c r="CQ5606" i="1"/>
  <c r="CQ5605" i="1"/>
  <c r="CQ5604" i="1"/>
  <c r="CQ5603" i="1"/>
  <c r="CQ5602" i="1"/>
  <c r="CQ225" i="1"/>
  <c r="CQ5601" i="1"/>
  <c r="CQ5600" i="1"/>
  <c r="CQ5599" i="1"/>
  <c r="CQ5598" i="1"/>
  <c r="CQ5597" i="1"/>
  <c r="CQ5596" i="1"/>
  <c r="CQ5595" i="1"/>
  <c r="CQ5594" i="1"/>
  <c r="CQ5593" i="1"/>
  <c r="CQ5592" i="1"/>
  <c r="CQ5591" i="1"/>
  <c r="CQ5590" i="1"/>
  <c r="CQ5589" i="1"/>
  <c r="CQ5588" i="1"/>
  <c r="CQ5587" i="1"/>
  <c r="CQ5586" i="1"/>
  <c r="CQ5585" i="1"/>
  <c r="CQ5584" i="1"/>
  <c r="CQ5583" i="1"/>
  <c r="CQ5582" i="1"/>
  <c r="CQ5581" i="1"/>
  <c r="CQ5580" i="1"/>
  <c r="CQ5579" i="1"/>
  <c r="CQ224" i="1"/>
  <c r="CQ5578" i="1"/>
  <c r="CQ5577" i="1"/>
  <c r="CQ5576" i="1"/>
  <c r="CQ5575" i="1"/>
  <c r="CQ5574" i="1"/>
  <c r="CQ5573" i="1"/>
  <c r="CQ5572" i="1"/>
  <c r="CQ5571" i="1"/>
  <c r="CQ5570" i="1"/>
  <c r="CQ5569" i="1"/>
  <c r="CQ5568" i="1"/>
  <c r="CQ5567" i="1"/>
  <c r="CQ5565" i="1"/>
  <c r="CQ5564" i="1"/>
  <c r="CQ5566" i="1"/>
  <c r="CQ5563" i="1"/>
  <c r="CQ5562" i="1"/>
  <c r="CQ5561" i="1"/>
  <c r="CQ5560" i="1"/>
  <c r="CQ5559" i="1"/>
  <c r="CQ5558" i="1"/>
  <c r="CQ5556" i="1"/>
  <c r="CQ5555" i="1"/>
  <c r="CQ5557" i="1"/>
  <c r="CQ5554" i="1"/>
  <c r="CQ207" i="1"/>
  <c r="CQ5553" i="1"/>
  <c r="CQ5552" i="1"/>
  <c r="CQ5551" i="1"/>
  <c r="CQ5550" i="1"/>
  <c r="CQ5549" i="1"/>
  <c r="CQ5548" i="1"/>
  <c r="CQ5547" i="1"/>
  <c r="CQ5546" i="1"/>
  <c r="CQ223" i="1"/>
  <c r="CQ5545" i="1"/>
  <c r="CQ5544" i="1"/>
  <c r="CQ5543" i="1"/>
  <c r="CQ5541" i="1"/>
  <c r="CQ206" i="1"/>
  <c r="CQ5540" i="1"/>
  <c r="CQ346" i="1"/>
  <c r="CQ5539" i="1"/>
  <c r="CQ5538" i="1"/>
  <c r="CQ5537" i="1"/>
  <c r="CQ5536" i="1"/>
  <c r="CQ5535" i="1"/>
  <c r="CQ5533" i="1"/>
  <c r="CQ5532" i="1"/>
  <c r="CQ5531" i="1"/>
  <c r="CQ5530" i="1"/>
  <c r="CQ5534" i="1"/>
  <c r="CQ5529" i="1"/>
  <c r="CQ345" i="1"/>
  <c r="CQ5528" i="1"/>
  <c r="CQ5527" i="1"/>
  <c r="CQ5526" i="1"/>
  <c r="CQ5524" i="1"/>
  <c r="CQ5523" i="1"/>
  <c r="CQ5522" i="1"/>
  <c r="CQ5521" i="1"/>
  <c r="CQ5520" i="1"/>
  <c r="CQ5525" i="1"/>
  <c r="CQ5518" i="1"/>
  <c r="CQ5517" i="1"/>
  <c r="CQ5516" i="1"/>
  <c r="CQ5519" i="1"/>
  <c r="CQ5515" i="1"/>
  <c r="CQ195" i="1"/>
  <c r="CQ5514" i="1"/>
  <c r="CQ5513" i="1"/>
  <c r="CQ5512" i="1"/>
  <c r="CQ194" i="1"/>
  <c r="CQ5510" i="1"/>
  <c r="CQ5509" i="1"/>
  <c r="CQ5508" i="1"/>
  <c r="CQ5507" i="1"/>
  <c r="CQ5506" i="1"/>
  <c r="CQ5511" i="1"/>
  <c r="CQ5504" i="1"/>
  <c r="CQ5503" i="1"/>
  <c r="CQ5502" i="1"/>
  <c r="CQ5501" i="1"/>
  <c r="CQ5500" i="1"/>
  <c r="CQ5499" i="1"/>
  <c r="CQ5505" i="1"/>
  <c r="CQ5498" i="1"/>
  <c r="CQ5497" i="1"/>
  <c r="CQ5496" i="1"/>
  <c r="CQ5495" i="1"/>
  <c r="CQ5494" i="1"/>
  <c r="CQ5493" i="1"/>
  <c r="CQ222" i="1"/>
  <c r="CQ5491" i="1"/>
  <c r="CQ5490" i="1"/>
  <c r="CQ5489" i="1"/>
  <c r="CQ5488" i="1"/>
  <c r="CQ5492" i="1"/>
  <c r="CQ5487" i="1"/>
  <c r="CQ5486" i="1"/>
  <c r="CQ5485" i="1"/>
  <c r="CQ5484" i="1"/>
  <c r="CQ5483" i="1"/>
  <c r="CQ5482" i="1"/>
  <c r="CQ5481" i="1"/>
  <c r="CQ5480" i="1"/>
  <c r="CQ5478" i="1"/>
  <c r="CQ5477" i="1"/>
  <c r="CQ5479" i="1"/>
  <c r="CQ5475" i="1"/>
  <c r="CQ5474" i="1"/>
  <c r="CQ5473" i="1"/>
  <c r="CQ5472" i="1"/>
  <c r="CQ5471" i="1"/>
  <c r="CQ5476" i="1"/>
  <c r="CQ5470" i="1"/>
  <c r="CQ5469" i="1"/>
  <c r="CQ5468" i="1"/>
  <c r="CQ5467" i="1"/>
  <c r="CQ5466" i="1"/>
  <c r="CQ205" i="1"/>
  <c r="CQ5464" i="1"/>
  <c r="CQ5463" i="1"/>
  <c r="CQ5462" i="1"/>
  <c r="CQ5461" i="1"/>
  <c r="CQ5460" i="1"/>
  <c r="CQ5459" i="1"/>
  <c r="CQ5458" i="1"/>
  <c r="CQ5457" i="1"/>
  <c r="CQ5456" i="1"/>
  <c r="CQ5465" i="1"/>
  <c r="CQ5455" i="1"/>
  <c r="CQ5454" i="1"/>
  <c r="CQ5453" i="1"/>
  <c r="CQ5452" i="1"/>
  <c r="CQ5451" i="1"/>
  <c r="CQ5450" i="1"/>
  <c r="CQ5449" i="1"/>
  <c r="CQ5448" i="1"/>
  <c r="CQ7833" i="1"/>
  <c r="CQ5446" i="1"/>
  <c r="CQ5445" i="1"/>
  <c r="CQ221" i="1"/>
  <c r="CQ5443" i="1"/>
  <c r="CQ5444" i="1"/>
  <c r="CQ5447" i="1"/>
  <c r="CQ5442" i="1"/>
  <c r="CQ5441" i="1"/>
  <c r="CQ5440" i="1"/>
  <c r="CQ5439" i="1"/>
  <c r="CQ5437" i="1"/>
  <c r="CQ5436" i="1"/>
  <c r="CQ5435" i="1"/>
  <c r="CQ5434" i="1"/>
  <c r="CQ5433" i="1"/>
  <c r="CQ5432" i="1"/>
  <c r="CQ5438" i="1"/>
  <c r="CQ5431" i="1"/>
  <c r="CQ5430" i="1"/>
  <c r="CQ5429" i="1"/>
  <c r="CQ5428" i="1"/>
  <c r="CQ5427" i="1"/>
  <c r="CQ5426" i="1"/>
  <c r="CQ5425" i="1"/>
  <c r="CQ5424" i="1"/>
  <c r="CQ5423" i="1"/>
  <c r="CQ5422" i="1"/>
  <c r="CQ5421" i="1"/>
  <c r="CQ5420" i="1"/>
  <c r="CQ5419" i="1"/>
  <c r="CQ5418" i="1"/>
  <c r="CQ5417" i="1"/>
  <c r="CQ5416" i="1"/>
  <c r="CQ5415" i="1"/>
  <c r="CQ5414" i="1"/>
  <c r="CQ5413" i="1"/>
  <c r="CQ5412" i="1"/>
  <c r="CQ5411" i="1"/>
  <c r="CQ5409" i="1"/>
  <c r="CQ5408" i="1"/>
  <c r="CQ5407" i="1"/>
  <c r="CQ204" i="1"/>
  <c r="CQ5406" i="1"/>
  <c r="CQ5410" i="1"/>
  <c r="CQ5405" i="1"/>
  <c r="CQ5404" i="1"/>
  <c r="CQ5403" i="1"/>
  <c r="CQ5402" i="1"/>
  <c r="CQ5401" i="1"/>
  <c r="CQ5400" i="1"/>
  <c r="CQ5399" i="1"/>
  <c r="CQ5398" i="1"/>
  <c r="CQ5397" i="1"/>
  <c r="CQ5396" i="1"/>
  <c r="CQ5395" i="1"/>
  <c r="CQ220" i="1"/>
  <c r="CQ5394" i="1"/>
  <c r="CQ155" i="1"/>
  <c r="CQ5393" i="1"/>
  <c r="CQ5392" i="1"/>
  <c r="CQ5391" i="1"/>
  <c r="CQ5390" i="1"/>
  <c r="CQ5389" i="1"/>
  <c r="CQ5388" i="1"/>
  <c r="CQ5387" i="1"/>
  <c r="CQ5386" i="1"/>
  <c r="CQ5384" i="1"/>
  <c r="CQ5383" i="1"/>
  <c r="CQ5382" i="1"/>
  <c r="CQ5381" i="1"/>
  <c r="CQ5380" i="1"/>
  <c r="CQ5385" i="1"/>
  <c r="CQ5379" i="1"/>
  <c r="CQ5378" i="1"/>
  <c r="CQ5377" i="1"/>
  <c r="CQ5375" i="1"/>
  <c r="CQ5374" i="1"/>
  <c r="CQ5373" i="1"/>
  <c r="CQ5376" i="1"/>
  <c r="CQ5372" i="1"/>
  <c r="CQ5371" i="1"/>
  <c r="CQ5370" i="1"/>
  <c r="CQ5369" i="1"/>
  <c r="CQ5367" i="1"/>
  <c r="CQ5366" i="1"/>
  <c r="CQ203" i="1"/>
  <c r="CQ5368" i="1"/>
  <c r="CQ5364" i="1"/>
  <c r="CQ5363" i="1"/>
  <c r="CQ5362" i="1"/>
  <c r="CQ5361" i="1"/>
  <c r="CQ5360" i="1"/>
  <c r="CQ5359" i="1"/>
  <c r="CQ5365" i="1"/>
  <c r="CQ5358" i="1"/>
  <c r="CQ5357" i="1"/>
  <c r="CQ5356" i="1"/>
  <c r="CQ5355" i="1"/>
  <c r="CQ5354" i="1"/>
  <c r="CQ5353" i="1"/>
  <c r="CQ5352" i="1"/>
  <c r="CQ5351" i="1"/>
  <c r="CQ5350" i="1"/>
  <c r="CQ5349" i="1"/>
  <c r="CQ5348" i="1"/>
  <c r="CQ219" i="1"/>
  <c r="CQ5347" i="1"/>
  <c r="CQ5346" i="1"/>
  <c r="CQ5345" i="1"/>
  <c r="CQ5344" i="1"/>
  <c r="CQ5342" i="1"/>
  <c r="CQ5341" i="1"/>
  <c r="CQ193" i="1"/>
  <c r="CQ5340" i="1"/>
  <c r="CQ5339" i="1"/>
  <c r="CQ5343" i="1"/>
  <c r="CQ5338" i="1"/>
  <c r="CQ5337" i="1"/>
  <c r="CQ5336" i="1"/>
  <c r="CQ5334" i="1"/>
  <c r="CQ5333" i="1"/>
  <c r="CQ5332" i="1"/>
  <c r="CQ5335" i="1"/>
  <c r="CQ5330" i="1"/>
  <c r="CQ5329" i="1"/>
  <c r="CQ5331" i="1"/>
  <c r="CQ5328" i="1"/>
  <c r="CQ5327" i="1"/>
  <c r="CQ5326" i="1"/>
  <c r="CQ5325" i="1"/>
  <c r="CQ5324" i="1"/>
  <c r="CQ5323" i="1"/>
  <c r="CQ5322" i="1"/>
  <c r="CQ5321" i="1"/>
  <c r="CQ5320" i="1"/>
  <c r="CQ5319" i="1"/>
  <c r="CQ5318" i="1"/>
  <c r="CQ5317" i="1"/>
  <c r="CQ5316" i="1"/>
  <c r="CQ5315" i="1"/>
  <c r="CQ5314" i="1"/>
  <c r="CQ5313" i="1"/>
  <c r="CQ5311" i="1"/>
  <c r="CQ5312" i="1"/>
  <c r="CQ7832" i="1"/>
  <c r="CQ5310" i="1"/>
  <c r="CQ5309" i="1"/>
  <c r="CQ218" i="1"/>
  <c r="CQ5308" i="1"/>
  <c r="CQ5307" i="1"/>
  <c r="CQ5305" i="1"/>
  <c r="CQ5304" i="1"/>
  <c r="CQ5303" i="1"/>
  <c r="CQ5302" i="1"/>
  <c r="CQ5300" i="1"/>
  <c r="CQ5301" i="1"/>
  <c r="CQ5306" i="1"/>
  <c r="CQ5299" i="1"/>
  <c r="CQ202" i="1"/>
  <c r="CQ5298" i="1"/>
  <c r="CQ5294" i="1"/>
  <c r="CQ5297" i="1"/>
  <c r="CQ5296" i="1"/>
  <c r="CQ5295" i="1"/>
  <c r="CQ5292" i="1"/>
  <c r="CQ5291" i="1"/>
  <c r="CQ5290" i="1"/>
  <c r="CQ5289" i="1"/>
  <c r="CQ5293" i="1"/>
  <c r="CQ5288" i="1"/>
  <c r="CQ5287" i="1"/>
  <c r="CQ5286" i="1"/>
  <c r="CQ472" i="1"/>
  <c r="CQ5285" i="1"/>
  <c r="CQ5284" i="1"/>
  <c r="CQ5283" i="1"/>
  <c r="CQ5282" i="1"/>
  <c r="CQ7831" i="1"/>
  <c r="CQ5281" i="1"/>
  <c r="CQ7830" i="1"/>
  <c r="CQ5280" i="1"/>
  <c r="CQ5279" i="1"/>
  <c r="CQ5278" i="1"/>
  <c r="CQ217" i="1"/>
  <c r="CQ5277" i="1"/>
  <c r="CQ5276" i="1"/>
  <c r="CQ5275" i="1"/>
  <c r="CQ5273" i="1"/>
  <c r="CQ5272" i="1"/>
  <c r="CQ5274" i="1"/>
  <c r="CQ5271" i="1"/>
  <c r="CQ201" i="1"/>
  <c r="CQ5270" i="1"/>
  <c r="CQ5269" i="1"/>
  <c r="CQ5268" i="1"/>
  <c r="CQ5266" i="1"/>
  <c r="CQ5265" i="1"/>
  <c r="CQ5264" i="1"/>
  <c r="CQ5267" i="1"/>
  <c r="CQ192" i="1"/>
  <c r="CQ5260" i="1"/>
  <c r="CQ5263" i="1"/>
  <c r="CQ5262" i="1"/>
  <c r="CQ5261" i="1"/>
  <c r="CQ5258" i="1"/>
  <c r="CQ5257" i="1"/>
  <c r="CQ5256" i="1"/>
  <c r="CQ5255" i="1"/>
  <c r="CQ5259" i="1"/>
  <c r="CQ471" i="1"/>
  <c r="CQ5254" i="1"/>
  <c r="CQ5253" i="1"/>
  <c r="CQ5252" i="1"/>
  <c r="CQ5251" i="1"/>
  <c r="CQ5250" i="1"/>
  <c r="CQ5248" i="1"/>
  <c r="CQ5247" i="1"/>
  <c r="CQ5246" i="1"/>
  <c r="CQ5245" i="1"/>
  <c r="CQ5249" i="1"/>
  <c r="CQ5244" i="1"/>
  <c r="CQ216" i="1"/>
  <c r="CQ5243" i="1"/>
  <c r="CQ5242" i="1"/>
  <c r="CQ5241" i="1"/>
  <c r="CQ5240" i="1"/>
  <c r="CQ5239" i="1"/>
  <c r="CQ5238" i="1"/>
  <c r="CQ5237" i="1"/>
  <c r="CQ5236" i="1"/>
  <c r="CQ5235" i="1"/>
  <c r="CQ5234" i="1"/>
  <c r="CQ5233" i="1"/>
  <c r="CQ5232" i="1"/>
  <c r="CQ5231" i="1"/>
  <c r="CQ5229" i="1"/>
  <c r="CQ5228" i="1"/>
  <c r="CQ5225" i="1"/>
  <c r="CQ5227" i="1"/>
  <c r="CQ5226" i="1"/>
  <c r="CQ5230" i="1"/>
  <c r="CQ5224" i="1"/>
  <c r="CQ5223" i="1"/>
  <c r="CQ5222" i="1"/>
  <c r="CQ5221" i="1"/>
  <c r="CQ5220" i="1"/>
  <c r="CQ5219" i="1"/>
  <c r="CQ5217" i="1"/>
  <c r="CQ5216" i="1"/>
  <c r="CQ5215" i="1"/>
  <c r="CQ5214" i="1"/>
  <c r="CQ5218" i="1"/>
  <c r="CQ5212" i="1"/>
  <c r="CQ5211" i="1"/>
  <c r="CQ5210" i="1"/>
  <c r="CQ5209" i="1"/>
  <c r="CQ5208" i="1"/>
  <c r="CQ5213" i="1"/>
  <c r="CQ5207" i="1"/>
  <c r="CQ5206" i="1"/>
  <c r="CQ5205" i="1"/>
  <c r="CQ5204" i="1"/>
  <c r="CQ5203" i="1"/>
  <c r="CQ5202" i="1"/>
  <c r="CQ5201" i="1"/>
  <c r="CQ5200" i="1"/>
  <c r="CQ5199" i="1"/>
  <c r="CQ5198" i="1"/>
  <c r="CQ5197" i="1"/>
  <c r="CQ5196" i="1"/>
  <c r="CQ5195" i="1"/>
  <c r="CQ5194" i="1"/>
  <c r="CQ5193" i="1"/>
  <c r="CQ5192" i="1"/>
  <c r="CQ5191" i="1"/>
  <c r="CQ7829" i="1"/>
  <c r="CQ5189" i="1"/>
  <c r="CQ5188" i="1"/>
  <c r="CQ5190" i="1"/>
  <c r="CQ5186" i="1"/>
  <c r="CQ5185" i="1"/>
  <c r="CQ5187" i="1"/>
  <c r="CQ5183" i="1"/>
  <c r="CQ5182" i="1"/>
  <c r="CQ5181" i="1"/>
  <c r="CQ5180" i="1"/>
  <c r="CQ5179" i="1"/>
  <c r="CQ5178" i="1"/>
  <c r="CQ5184" i="1"/>
  <c r="CQ5177" i="1"/>
  <c r="CQ5176" i="1"/>
  <c r="CQ5174" i="1"/>
  <c r="CQ5173" i="1"/>
  <c r="CQ5172" i="1"/>
  <c r="CQ5171" i="1"/>
  <c r="CQ5175" i="1"/>
  <c r="CQ5170" i="1"/>
  <c r="CQ347" i="1"/>
  <c r="CQ470" i="1"/>
  <c r="CQ5169" i="1"/>
  <c r="CQ5168" i="1"/>
  <c r="CQ5167" i="1"/>
  <c r="CQ5166" i="1"/>
  <c r="CQ5165" i="1"/>
  <c r="CQ5164" i="1"/>
  <c r="CQ5162" i="1"/>
  <c r="CQ5161" i="1"/>
  <c r="CQ5160" i="1"/>
  <c r="CQ5163" i="1"/>
  <c r="CQ5159" i="1"/>
  <c r="CQ5158" i="1"/>
  <c r="CQ5157" i="1"/>
  <c r="CQ5156" i="1"/>
  <c r="CQ5155" i="1"/>
  <c r="CQ5154" i="1"/>
  <c r="CQ5153" i="1"/>
  <c r="CQ5152" i="1"/>
  <c r="CQ5151" i="1"/>
  <c r="CQ5150" i="1"/>
  <c r="CQ5149" i="1"/>
  <c r="CQ5148" i="1"/>
  <c r="CQ5147" i="1"/>
  <c r="CQ5146" i="1"/>
  <c r="CQ5145" i="1"/>
  <c r="CQ5144" i="1"/>
  <c r="CQ5143" i="1"/>
  <c r="CQ5142" i="1"/>
  <c r="CQ5141" i="1"/>
  <c r="CQ5140" i="1"/>
  <c r="CQ5139" i="1"/>
  <c r="CQ5138" i="1"/>
  <c r="CQ5137" i="1"/>
  <c r="CQ5136" i="1"/>
  <c r="CQ5135" i="1"/>
  <c r="CQ5134" i="1"/>
  <c r="CQ5133" i="1"/>
  <c r="CQ5132" i="1"/>
  <c r="CQ200" i="1"/>
  <c r="CQ5131" i="1"/>
  <c r="CQ5130" i="1"/>
  <c r="CQ5129" i="1"/>
  <c r="CQ5128" i="1"/>
  <c r="CQ5127" i="1"/>
  <c r="CQ5126" i="1"/>
  <c r="CQ469" i="1"/>
  <c r="CQ5125" i="1"/>
  <c r="CQ5124" i="1"/>
  <c r="CQ5123" i="1"/>
  <c r="CQ5122" i="1"/>
  <c r="CQ5120" i="1"/>
  <c r="CQ5119" i="1"/>
  <c r="CQ5118" i="1"/>
  <c r="CQ5121" i="1"/>
  <c r="CQ5117" i="1"/>
  <c r="CQ5116" i="1"/>
  <c r="CQ5115" i="1"/>
  <c r="CQ5114" i="1"/>
  <c r="CQ5113" i="1"/>
  <c r="CQ5112" i="1"/>
  <c r="CQ5111" i="1"/>
  <c r="CQ5110" i="1"/>
  <c r="CQ5109" i="1"/>
  <c r="CQ5108" i="1"/>
  <c r="CQ5107" i="1"/>
  <c r="CQ5106" i="1"/>
  <c r="CQ5105" i="1"/>
  <c r="CQ5104" i="1"/>
  <c r="CQ5103" i="1"/>
  <c r="CQ5102" i="1"/>
  <c r="CQ5101" i="1"/>
  <c r="CQ5100" i="1"/>
  <c r="CQ5099" i="1"/>
  <c r="CQ5098" i="1"/>
  <c r="CQ5097" i="1"/>
  <c r="CQ5095" i="1"/>
  <c r="CQ5094" i="1"/>
  <c r="CQ5093" i="1"/>
  <c r="CQ5092" i="1"/>
  <c r="CQ5091" i="1"/>
  <c r="CQ5090" i="1"/>
  <c r="CQ5096" i="1"/>
  <c r="CQ5089" i="1"/>
  <c r="CQ5088" i="1"/>
  <c r="CQ199" i="1"/>
  <c r="CQ5086" i="1"/>
  <c r="CQ5085" i="1"/>
  <c r="CQ5084" i="1"/>
  <c r="CQ5083" i="1"/>
  <c r="CQ5082" i="1"/>
  <c r="CQ468" i="1"/>
  <c r="CQ5087" i="1"/>
  <c r="CQ5081" i="1"/>
  <c r="CQ5080" i="1"/>
  <c r="CQ5079" i="1"/>
  <c r="CQ5078" i="1"/>
  <c r="CQ5077" i="1"/>
  <c r="CQ5076" i="1"/>
  <c r="CQ5075" i="1"/>
  <c r="CQ5074" i="1"/>
  <c r="CQ5073" i="1"/>
  <c r="CQ5072" i="1"/>
  <c r="CQ5071" i="1"/>
  <c r="CQ5070" i="1"/>
  <c r="CQ5069" i="1"/>
  <c r="CQ5068" i="1"/>
  <c r="CQ5067" i="1"/>
  <c r="CQ5066" i="1"/>
  <c r="CQ5065" i="1"/>
  <c r="CQ5064" i="1"/>
  <c r="CQ5063" i="1"/>
  <c r="CQ5062" i="1"/>
  <c r="CQ5060" i="1"/>
  <c r="CQ5059" i="1"/>
  <c r="CQ5058" i="1"/>
  <c r="CQ5057" i="1"/>
  <c r="CQ5061" i="1"/>
  <c r="CQ5056" i="1"/>
  <c r="CQ5055" i="1"/>
  <c r="CQ7828" i="1"/>
  <c r="CQ5054" i="1"/>
  <c r="CQ5053" i="1"/>
  <c r="CQ5052" i="1"/>
  <c r="CQ5051" i="1"/>
  <c r="CQ198" i="1"/>
  <c r="CQ5049" i="1"/>
  <c r="CQ197" i="1"/>
  <c r="CQ5048" i="1"/>
  <c r="CQ5047" i="1"/>
  <c r="CQ5045" i="1"/>
  <c r="CQ467" i="1"/>
  <c r="CQ5046" i="1"/>
  <c r="CQ5050" i="1"/>
  <c r="CQ5044" i="1"/>
  <c r="CQ5043" i="1"/>
  <c r="CQ5042" i="1"/>
  <c r="CQ5041" i="1"/>
  <c r="CQ5040" i="1"/>
  <c r="CQ5039" i="1"/>
  <c r="CQ191" i="1"/>
  <c r="CQ5038" i="1"/>
  <c r="CQ5037" i="1"/>
  <c r="CQ5036" i="1"/>
  <c r="CQ5035" i="1"/>
  <c r="CQ5034" i="1"/>
  <c r="CQ5033" i="1"/>
  <c r="CQ5032" i="1"/>
  <c r="CQ5031" i="1"/>
  <c r="CQ5030" i="1"/>
  <c r="CQ5028" i="1"/>
  <c r="CQ5029" i="1"/>
  <c r="CQ5027" i="1"/>
  <c r="CQ5026" i="1"/>
  <c r="CQ5025" i="1"/>
  <c r="CQ5024" i="1"/>
  <c r="CQ5023" i="1"/>
  <c r="CQ5022" i="1"/>
  <c r="CQ5021" i="1"/>
  <c r="CQ5020" i="1"/>
  <c r="CQ5019" i="1"/>
  <c r="CQ5018" i="1"/>
  <c r="CQ5017" i="1"/>
  <c r="CQ7827" i="1"/>
  <c r="CQ525" i="1"/>
  <c r="CQ5016" i="1"/>
  <c r="CQ466" i="1"/>
  <c r="CQ473" i="1"/>
  <c r="CQ5015" i="1"/>
  <c r="CQ5013" i="1"/>
  <c r="CQ5012" i="1"/>
  <c r="CQ5011" i="1"/>
  <c r="CQ5014" i="1"/>
  <c r="CQ5009" i="1"/>
  <c r="CQ5008" i="1"/>
  <c r="CQ5007" i="1"/>
  <c r="CQ5006" i="1"/>
  <c r="CQ5010" i="1"/>
  <c r="CQ5005" i="1"/>
  <c r="CQ5004" i="1"/>
  <c r="CQ5003" i="1"/>
  <c r="CQ5001" i="1"/>
  <c r="CQ7789" i="1"/>
  <c r="CQ5000" i="1"/>
  <c r="CQ4999" i="1"/>
  <c r="CQ4998" i="1"/>
  <c r="CQ5002" i="1"/>
  <c r="CQ4997" i="1"/>
  <c r="CQ4995" i="1"/>
  <c r="CQ4996" i="1"/>
  <c r="CQ4994" i="1"/>
  <c r="CQ4993" i="1"/>
  <c r="CQ4992" i="1"/>
  <c r="CQ4991" i="1"/>
  <c r="CQ4990" i="1"/>
  <c r="CQ4989" i="1"/>
  <c r="CQ4987" i="1"/>
  <c r="CQ4986" i="1"/>
  <c r="CQ4985" i="1"/>
  <c r="CQ4988" i="1"/>
  <c r="CQ4984" i="1"/>
  <c r="CQ4983" i="1"/>
  <c r="CQ4982" i="1"/>
  <c r="CQ4981" i="1"/>
  <c r="CQ7826" i="1"/>
  <c r="CQ465" i="1"/>
  <c r="CQ4979" i="1"/>
  <c r="CQ4978" i="1"/>
  <c r="CQ4977" i="1"/>
  <c r="CQ4976" i="1"/>
  <c r="CQ4975" i="1"/>
  <c r="CQ4980" i="1"/>
  <c r="CQ4973" i="1"/>
  <c r="CQ4972" i="1"/>
  <c r="CQ4971" i="1"/>
  <c r="CQ196" i="1"/>
  <c r="CQ4974" i="1"/>
  <c r="CQ4970" i="1"/>
  <c r="CQ4969" i="1"/>
  <c r="CQ4968" i="1"/>
  <c r="CQ7788" i="1"/>
  <c r="CQ4967" i="1"/>
  <c r="CQ4966" i="1"/>
  <c r="CQ4965" i="1"/>
  <c r="CQ4964" i="1"/>
  <c r="CQ4963" i="1"/>
  <c r="CQ4962" i="1"/>
  <c r="CQ4961" i="1"/>
  <c r="CQ4960" i="1"/>
  <c r="CQ4959" i="1"/>
  <c r="CQ4958" i="1"/>
  <c r="CQ4957" i="1"/>
  <c r="CQ4956" i="1"/>
  <c r="CQ4955" i="1"/>
  <c r="CQ4954" i="1"/>
  <c r="CQ4953" i="1"/>
  <c r="CQ4951" i="1"/>
  <c r="CQ7787" i="1"/>
  <c r="CQ4950" i="1"/>
  <c r="CQ4952" i="1"/>
  <c r="CQ4948" i="1"/>
  <c r="CQ4947" i="1"/>
  <c r="CQ4946" i="1"/>
  <c r="CQ4945" i="1"/>
  <c r="CQ4949" i="1"/>
  <c r="CQ4944" i="1"/>
  <c r="CQ4943" i="1"/>
  <c r="CQ4942" i="1"/>
  <c r="CQ4941" i="1"/>
  <c r="CQ4940" i="1"/>
  <c r="CQ4938" i="1"/>
  <c r="CQ4937" i="1"/>
  <c r="CQ4939" i="1"/>
  <c r="CQ4935" i="1"/>
  <c r="CQ4936" i="1"/>
  <c r="CQ4934" i="1"/>
  <c r="CQ4933" i="1"/>
  <c r="CQ4932" i="1"/>
  <c r="CQ4931" i="1"/>
  <c r="CQ4930" i="1"/>
  <c r="CQ4929" i="1"/>
  <c r="CQ4928" i="1"/>
  <c r="CQ4927" i="1"/>
  <c r="CQ4926" i="1"/>
  <c r="CQ4925" i="1"/>
  <c r="CQ4924" i="1"/>
  <c r="CQ4923" i="1"/>
  <c r="CQ4922" i="1"/>
  <c r="CQ4921" i="1"/>
  <c r="CQ4920" i="1"/>
  <c r="CQ4919" i="1"/>
  <c r="CQ4918" i="1"/>
  <c r="CQ4917" i="1"/>
  <c r="CQ4916" i="1"/>
  <c r="CQ4915" i="1"/>
  <c r="CQ4914" i="1"/>
  <c r="CQ4913" i="1"/>
  <c r="CQ4912" i="1"/>
  <c r="CQ4911" i="1"/>
  <c r="CQ4909" i="1"/>
  <c r="CQ4908" i="1"/>
  <c r="CQ4907" i="1"/>
  <c r="CQ4906" i="1"/>
  <c r="CQ4910" i="1"/>
  <c r="CQ4905" i="1"/>
  <c r="CQ4904" i="1"/>
  <c r="CQ4903" i="1"/>
  <c r="CQ4902" i="1"/>
  <c r="CQ4901" i="1"/>
  <c r="CQ4900" i="1"/>
  <c r="CQ4899" i="1"/>
  <c r="CQ4898" i="1"/>
  <c r="CQ4896" i="1"/>
  <c r="CQ4895" i="1"/>
  <c r="CQ4894" i="1"/>
  <c r="CQ4897" i="1"/>
  <c r="CQ4893" i="1"/>
  <c r="CQ4892" i="1"/>
  <c r="CQ4891" i="1"/>
  <c r="CQ4890" i="1"/>
  <c r="CQ4889" i="1"/>
  <c r="CQ4888" i="1"/>
  <c r="CQ4887" i="1"/>
  <c r="CQ4886" i="1"/>
  <c r="CQ4885" i="1"/>
  <c r="CQ4884" i="1"/>
  <c r="CQ4883" i="1"/>
  <c r="CQ4882" i="1"/>
  <c r="CQ4881" i="1"/>
  <c r="CQ4880" i="1"/>
  <c r="CQ4878" i="1"/>
  <c r="CQ4877" i="1"/>
  <c r="CQ4876" i="1"/>
  <c r="CQ4875" i="1"/>
  <c r="CQ4874" i="1"/>
  <c r="CQ4873" i="1"/>
  <c r="CQ4871" i="1"/>
  <c r="CQ4870" i="1"/>
  <c r="CQ4869" i="1"/>
  <c r="CQ4868" i="1"/>
  <c r="CQ4872" i="1"/>
  <c r="CQ4867" i="1"/>
  <c r="CQ4866" i="1"/>
  <c r="CQ4865" i="1"/>
  <c r="CQ4864" i="1"/>
  <c r="CQ4863" i="1"/>
  <c r="CQ4862" i="1"/>
  <c r="CQ4861" i="1"/>
  <c r="CQ4860" i="1"/>
  <c r="CQ138" i="1"/>
  <c r="CQ4859" i="1"/>
  <c r="CQ4858" i="1"/>
  <c r="CQ4856" i="1"/>
  <c r="CQ4855" i="1"/>
  <c r="CQ4854" i="1"/>
  <c r="CQ4857" i="1"/>
  <c r="CQ4852" i="1"/>
  <c r="CQ4851" i="1"/>
  <c r="CQ4850" i="1"/>
  <c r="CQ4849" i="1"/>
  <c r="CQ4848" i="1"/>
  <c r="CQ4847" i="1"/>
  <c r="CQ4846" i="1"/>
  <c r="CQ4853" i="1"/>
  <c r="CQ4845" i="1"/>
  <c r="CQ4844" i="1"/>
  <c r="CQ4843" i="1"/>
  <c r="CQ4842" i="1"/>
  <c r="CQ4840" i="1"/>
  <c r="CQ4839" i="1"/>
  <c r="CQ4838" i="1"/>
  <c r="CQ4837" i="1"/>
  <c r="CQ4841" i="1"/>
  <c r="CQ4836" i="1"/>
  <c r="CQ4835" i="1"/>
  <c r="CQ4834" i="1"/>
  <c r="CQ4832" i="1"/>
  <c r="CQ4831" i="1"/>
  <c r="CQ4830" i="1"/>
  <c r="CQ4829" i="1"/>
  <c r="CQ4828" i="1"/>
  <c r="CQ4827" i="1"/>
  <c r="CQ4833" i="1"/>
  <c r="CQ4826" i="1"/>
  <c r="CQ4825" i="1"/>
  <c r="CQ4823" i="1"/>
  <c r="CQ4822" i="1"/>
  <c r="CQ4824" i="1"/>
  <c r="CQ4821" i="1"/>
  <c r="CQ4820" i="1"/>
  <c r="CQ4819" i="1"/>
  <c r="CQ4818" i="1"/>
  <c r="CQ4817" i="1"/>
  <c r="CQ4816" i="1"/>
  <c r="CQ4815" i="1"/>
  <c r="CQ4814" i="1"/>
  <c r="CQ4813" i="1"/>
  <c r="CQ4812" i="1"/>
  <c r="CQ137" i="1"/>
  <c r="CQ4811" i="1"/>
  <c r="CQ4810" i="1"/>
  <c r="CQ4809" i="1"/>
  <c r="CQ4807" i="1"/>
  <c r="CQ4808" i="1"/>
  <c r="CQ4806" i="1"/>
  <c r="CQ4805" i="1"/>
  <c r="CQ4804" i="1"/>
  <c r="CQ4803" i="1"/>
  <c r="CQ4802" i="1"/>
  <c r="CQ4801" i="1"/>
  <c r="CQ4800" i="1"/>
  <c r="CQ4799" i="1"/>
  <c r="CQ4798" i="1"/>
  <c r="CQ4797" i="1"/>
  <c r="CQ4796" i="1"/>
  <c r="CQ4795" i="1"/>
  <c r="CQ4794" i="1"/>
  <c r="CQ4792" i="1"/>
  <c r="CQ4791" i="1"/>
  <c r="CQ4790" i="1"/>
  <c r="CQ4793" i="1"/>
  <c r="CQ4788" i="1"/>
  <c r="CQ4787" i="1"/>
  <c r="CQ4786" i="1"/>
  <c r="CQ4785" i="1"/>
  <c r="CQ524" i="1"/>
  <c r="CQ4784" i="1"/>
  <c r="CQ4789" i="1"/>
  <c r="CQ4783" i="1"/>
  <c r="CQ4782" i="1"/>
  <c r="CQ4781" i="1"/>
  <c r="CQ4780" i="1"/>
  <c r="CQ4779" i="1"/>
  <c r="CQ4778" i="1"/>
  <c r="CQ4777" i="1"/>
  <c r="CQ4776" i="1"/>
  <c r="CQ4775" i="1"/>
  <c r="CQ4773" i="1"/>
  <c r="CQ7786" i="1"/>
  <c r="CQ4772" i="1"/>
  <c r="CQ136" i="1"/>
  <c r="CQ4770" i="1"/>
  <c r="CQ4771" i="1"/>
  <c r="CQ4774" i="1"/>
  <c r="CQ4769" i="1"/>
  <c r="CQ4768" i="1"/>
  <c r="CQ4766" i="1"/>
  <c r="CQ4765" i="1"/>
  <c r="CQ4764" i="1"/>
  <c r="CQ4763" i="1"/>
  <c r="CQ4767" i="1"/>
  <c r="CQ4762" i="1"/>
  <c r="CQ4761" i="1"/>
  <c r="CQ4760" i="1"/>
  <c r="CQ4759" i="1"/>
  <c r="CQ4758" i="1"/>
  <c r="CQ4756" i="1"/>
  <c r="CQ4755" i="1"/>
  <c r="CQ4754" i="1"/>
  <c r="CQ4753" i="1"/>
  <c r="CQ4752" i="1"/>
  <c r="CQ4757" i="1"/>
  <c r="CQ4751" i="1"/>
  <c r="CQ4750" i="1"/>
  <c r="CQ4749" i="1"/>
  <c r="CQ4746" i="1"/>
  <c r="CQ4748" i="1"/>
  <c r="CQ4747" i="1"/>
  <c r="CQ4744" i="1"/>
  <c r="CQ4745" i="1"/>
  <c r="CQ4743" i="1"/>
  <c r="CQ4740" i="1"/>
  <c r="CQ4742" i="1"/>
  <c r="CQ4741" i="1"/>
  <c r="CQ4739" i="1"/>
  <c r="CQ7714" i="1"/>
  <c r="CQ4738" i="1"/>
  <c r="CQ4737" i="1"/>
  <c r="CQ4736" i="1"/>
  <c r="CQ4735" i="1"/>
  <c r="CQ4734" i="1"/>
  <c r="CQ4733" i="1"/>
  <c r="CQ4732" i="1"/>
  <c r="CQ4731" i="1"/>
  <c r="CQ4730" i="1"/>
  <c r="CQ4728" i="1"/>
  <c r="CQ4727" i="1"/>
  <c r="CQ4725" i="1"/>
  <c r="CQ4726" i="1"/>
  <c r="CQ4724" i="1"/>
  <c r="CQ4729" i="1"/>
  <c r="CQ4723" i="1"/>
  <c r="CQ4722" i="1"/>
  <c r="CQ4721" i="1"/>
  <c r="CQ4720" i="1"/>
  <c r="CQ4719" i="1"/>
  <c r="CQ4718" i="1"/>
  <c r="CQ4717" i="1"/>
  <c r="CQ4716" i="1"/>
  <c r="CQ4715" i="1"/>
  <c r="CQ4714" i="1"/>
  <c r="CQ4713" i="1"/>
  <c r="CQ4712" i="1"/>
  <c r="CQ4711" i="1"/>
  <c r="CQ4710" i="1"/>
  <c r="CQ4709" i="1"/>
  <c r="CQ4708" i="1"/>
  <c r="CQ4707" i="1"/>
  <c r="CQ4706" i="1"/>
  <c r="CQ4705" i="1"/>
  <c r="CQ4704" i="1"/>
  <c r="CQ4703" i="1"/>
  <c r="CQ4702" i="1"/>
  <c r="CQ4701" i="1"/>
  <c r="CQ4700" i="1"/>
  <c r="CQ4699" i="1"/>
  <c r="CQ289" i="1"/>
  <c r="CQ4698" i="1"/>
  <c r="CQ4697" i="1"/>
  <c r="CQ4696" i="1"/>
  <c r="CQ4695" i="1"/>
  <c r="CQ4694" i="1"/>
  <c r="CQ4693" i="1"/>
  <c r="CQ4692" i="1"/>
  <c r="CQ4691" i="1"/>
  <c r="CQ4690" i="1"/>
  <c r="CQ4688" i="1"/>
  <c r="CQ4687" i="1"/>
  <c r="CQ4686" i="1"/>
  <c r="CQ4685" i="1"/>
  <c r="CQ464" i="1"/>
  <c r="CQ4689" i="1"/>
  <c r="CQ4684" i="1"/>
  <c r="CQ4683" i="1"/>
  <c r="CQ4682" i="1"/>
  <c r="CQ4681" i="1"/>
  <c r="CQ4680" i="1"/>
  <c r="CQ4679" i="1"/>
  <c r="CQ4678" i="1"/>
  <c r="CQ4677" i="1"/>
  <c r="CQ4676" i="1"/>
  <c r="CQ4675" i="1"/>
  <c r="CQ4674" i="1"/>
  <c r="CQ4673" i="1"/>
  <c r="CQ4672" i="1"/>
  <c r="CQ4671" i="1"/>
  <c r="CQ4670" i="1"/>
  <c r="CQ4669" i="1"/>
  <c r="CQ4668" i="1"/>
  <c r="CQ4667" i="1"/>
  <c r="CQ4665" i="1"/>
  <c r="CQ4664" i="1"/>
  <c r="CQ4666" i="1"/>
  <c r="CQ4663" i="1"/>
  <c r="CQ4662" i="1"/>
  <c r="CQ4661" i="1"/>
  <c r="CQ4660" i="1"/>
  <c r="CQ4659" i="1"/>
  <c r="CQ288" i="1"/>
  <c r="CQ4658" i="1"/>
  <c r="CQ4657" i="1"/>
  <c r="CQ4656" i="1"/>
  <c r="CQ4655" i="1"/>
  <c r="CQ4654" i="1"/>
  <c r="CQ4653" i="1"/>
  <c r="CQ4652" i="1"/>
  <c r="CQ4651" i="1"/>
  <c r="CQ4650" i="1"/>
  <c r="CQ4649" i="1"/>
  <c r="CQ4648" i="1"/>
  <c r="CQ4647" i="1"/>
  <c r="CQ4646" i="1"/>
  <c r="CQ4645" i="1"/>
  <c r="CQ4643" i="1"/>
  <c r="CQ4644" i="1"/>
  <c r="CQ4642" i="1"/>
  <c r="CQ4641" i="1"/>
  <c r="CQ4640" i="1"/>
  <c r="CQ4639" i="1"/>
  <c r="CQ4638" i="1"/>
  <c r="CQ4637" i="1"/>
  <c r="CQ4636" i="1"/>
  <c r="CQ4635" i="1"/>
  <c r="CQ4634" i="1"/>
  <c r="CQ4632" i="1"/>
  <c r="CQ4631" i="1"/>
  <c r="CQ4630" i="1"/>
  <c r="CQ4633" i="1"/>
  <c r="CQ4628" i="1"/>
  <c r="CQ4627" i="1"/>
  <c r="CQ4626" i="1"/>
  <c r="CQ4629" i="1"/>
  <c r="CQ4625" i="1"/>
  <c r="CQ4624" i="1"/>
  <c r="CQ4623" i="1"/>
  <c r="CQ4622" i="1"/>
  <c r="CQ4621" i="1"/>
  <c r="CQ4620" i="1"/>
  <c r="CQ4619" i="1"/>
  <c r="CQ4618" i="1"/>
  <c r="CQ4617" i="1"/>
  <c r="CQ4616" i="1"/>
  <c r="CQ4615" i="1"/>
  <c r="CQ4614" i="1"/>
  <c r="CQ4613" i="1"/>
  <c r="CQ4611" i="1"/>
  <c r="CQ4610" i="1"/>
  <c r="CQ4609" i="1"/>
  <c r="CQ4608" i="1"/>
  <c r="CQ4612" i="1"/>
  <c r="CQ4607" i="1"/>
  <c r="CQ4606" i="1"/>
  <c r="CQ4605" i="1"/>
  <c r="CQ4604" i="1"/>
  <c r="CQ4602" i="1"/>
  <c r="CQ4601" i="1"/>
  <c r="CQ135" i="1"/>
  <c r="CQ4600" i="1"/>
  <c r="CQ4599" i="1"/>
  <c r="CQ4603" i="1"/>
  <c r="CQ4597" i="1"/>
  <c r="CQ4596" i="1"/>
  <c r="CQ4595" i="1"/>
  <c r="CQ4594" i="1"/>
  <c r="CQ4593" i="1"/>
  <c r="CQ4592" i="1"/>
  <c r="CQ4598" i="1"/>
  <c r="CQ4591" i="1"/>
  <c r="CQ4590" i="1"/>
  <c r="CQ4589" i="1"/>
  <c r="CQ4587" i="1"/>
  <c r="CQ124" i="1"/>
  <c r="CQ4586" i="1"/>
  <c r="CQ4588" i="1"/>
  <c r="CQ4584" i="1"/>
  <c r="CQ4583" i="1"/>
  <c r="CQ128" i="1"/>
  <c r="CQ4582" i="1"/>
  <c r="CQ4585" i="1"/>
  <c r="CQ4581" i="1"/>
  <c r="CQ4580" i="1"/>
  <c r="CQ4579" i="1"/>
  <c r="CQ4578" i="1"/>
  <c r="CQ4577" i="1"/>
  <c r="CQ4576" i="1"/>
  <c r="CQ287" i="1"/>
  <c r="CQ4575" i="1"/>
  <c r="CQ4574" i="1"/>
  <c r="CQ4573" i="1"/>
  <c r="CQ4572" i="1"/>
  <c r="CQ4571" i="1"/>
  <c r="CQ4570" i="1"/>
  <c r="CQ4569" i="1"/>
  <c r="CQ4568" i="1"/>
  <c r="CQ4567" i="1"/>
  <c r="CQ4566" i="1"/>
  <c r="CQ4565" i="1"/>
  <c r="CQ4564" i="1"/>
  <c r="CQ4563" i="1"/>
  <c r="CQ7785" i="1"/>
  <c r="CQ4562" i="1"/>
  <c r="CQ134" i="1"/>
  <c r="CQ4561" i="1"/>
  <c r="CQ4559" i="1"/>
  <c r="CQ4558" i="1"/>
  <c r="CQ4557" i="1"/>
  <c r="CQ4556" i="1"/>
  <c r="CQ4555" i="1"/>
  <c r="CQ4560" i="1"/>
  <c r="CQ4554" i="1"/>
  <c r="CQ4553" i="1"/>
  <c r="CQ4552" i="1"/>
  <c r="CQ4551" i="1"/>
  <c r="CQ4550" i="1"/>
  <c r="CQ123" i="1"/>
  <c r="CQ4549" i="1"/>
  <c r="CQ4548" i="1"/>
  <c r="CQ127" i="1"/>
  <c r="CQ4547" i="1"/>
  <c r="CQ4546" i="1"/>
  <c r="CQ4545" i="1"/>
  <c r="CQ4544" i="1"/>
  <c r="CQ4543" i="1"/>
  <c r="CQ7815" i="1"/>
  <c r="CQ286" i="1"/>
  <c r="CQ4542" i="1"/>
  <c r="CQ4541" i="1"/>
  <c r="CQ4540" i="1"/>
  <c r="CQ4539" i="1"/>
  <c r="CQ4538" i="1"/>
  <c r="CQ4537" i="1"/>
  <c r="CQ4536" i="1"/>
  <c r="CQ4535" i="1"/>
  <c r="CQ4534" i="1"/>
  <c r="CQ4533" i="1"/>
  <c r="CQ4532" i="1"/>
  <c r="CQ4531" i="1"/>
  <c r="CQ4530" i="1"/>
  <c r="CQ4529" i="1"/>
  <c r="CQ4528" i="1"/>
  <c r="CQ4527" i="1"/>
  <c r="CQ133" i="1"/>
  <c r="CQ4526" i="1"/>
  <c r="CQ4525" i="1"/>
  <c r="CQ386" i="1"/>
  <c r="CQ4524" i="1"/>
  <c r="CQ4523" i="1"/>
  <c r="CQ4522" i="1"/>
  <c r="CQ4521" i="1"/>
  <c r="CQ4519" i="1"/>
  <c r="CQ4518" i="1"/>
  <c r="CQ4517" i="1"/>
  <c r="CQ4516" i="1"/>
  <c r="CQ4515" i="1"/>
  <c r="CQ4520" i="1"/>
  <c r="CQ4514" i="1"/>
  <c r="CQ122" i="1"/>
  <c r="CQ4513" i="1"/>
  <c r="CQ4512" i="1"/>
  <c r="CQ4511" i="1"/>
  <c r="CQ126" i="1"/>
  <c r="CQ4510" i="1"/>
  <c r="CQ4509" i="1"/>
  <c r="CQ4508" i="1"/>
  <c r="CQ4507" i="1"/>
  <c r="CQ4506" i="1"/>
  <c r="CQ4505" i="1"/>
  <c r="CQ7814" i="1"/>
  <c r="CQ4504" i="1"/>
  <c r="CQ285" i="1"/>
  <c r="CQ4503" i="1"/>
  <c r="CQ4502" i="1"/>
  <c r="CQ4501" i="1"/>
  <c r="CQ4500" i="1"/>
  <c r="CQ4499" i="1"/>
  <c r="CQ4498" i="1"/>
  <c r="CQ4497" i="1"/>
  <c r="CQ4496" i="1"/>
  <c r="CQ4495" i="1"/>
  <c r="CQ4494" i="1"/>
  <c r="CQ4493" i="1"/>
  <c r="CQ4492" i="1"/>
  <c r="CQ4491" i="1"/>
  <c r="CQ4489" i="1"/>
  <c r="CQ4488" i="1"/>
  <c r="CQ385" i="1"/>
  <c r="CQ4487" i="1"/>
  <c r="CQ4490" i="1"/>
  <c r="CQ4486" i="1"/>
  <c r="CQ4485" i="1"/>
  <c r="CQ4483" i="1"/>
  <c r="CQ4482" i="1"/>
  <c r="CQ4484" i="1"/>
  <c r="CQ4481" i="1"/>
  <c r="CQ125" i="1"/>
  <c r="CQ4480" i="1"/>
  <c r="CQ4479" i="1"/>
  <c r="CQ4478" i="1"/>
  <c r="CQ4477" i="1"/>
  <c r="CQ4476" i="1"/>
  <c r="CQ4474" i="1"/>
  <c r="CQ4475" i="1"/>
  <c r="CQ4473" i="1"/>
  <c r="CQ284" i="1"/>
  <c r="CQ4472" i="1"/>
  <c r="CQ4471" i="1"/>
  <c r="CQ4470" i="1"/>
  <c r="CQ4469" i="1"/>
  <c r="CQ4468" i="1"/>
  <c r="CQ4467" i="1"/>
  <c r="CQ4466" i="1"/>
  <c r="CQ4465" i="1"/>
  <c r="CQ4464" i="1"/>
  <c r="CQ4463" i="1"/>
  <c r="CQ4462" i="1"/>
  <c r="CQ4461" i="1"/>
  <c r="CQ4460" i="1"/>
  <c r="CQ4459" i="1"/>
  <c r="CQ4458" i="1"/>
  <c r="CQ4457" i="1"/>
  <c r="CQ283" i="1"/>
  <c r="CQ4456" i="1"/>
  <c r="CQ4455" i="1"/>
  <c r="CQ4454" i="1"/>
  <c r="CQ4453" i="1"/>
  <c r="CQ4451" i="1"/>
  <c r="CQ4450" i="1"/>
  <c r="CQ4449" i="1"/>
  <c r="CQ4452" i="1"/>
  <c r="CQ4448" i="1"/>
  <c r="CQ4447" i="1"/>
  <c r="CQ4446" i="1"/>
  <c r="CQ4445" i="1"/>
  <c r="CQ282" i="1"/>
  <c r="CQ4444" i="1"/>
  <c r="CQ4443" i="1"/>
  <c r="CQ4442" i="1"/>
  <c r="CQ4441" i="1"/>
  <c r="CQ4440" i="1"/>
  <c r="CQ4439" i="1"/>
  <c r="CQ4437" i="1"/>
  <c r="CQ4436" i="1"/>
  <c r="CQ4435" i="1"/>
  <c r="CQ4434" i="1"/>
  <c r="CQ4433" i="1"/>
  <c r="CQ4438" i="1"/>
  <c r="CQ4431" i="1"/>
  <c r="CQ4430" i="1"/>
  <c r="CQ4429" i="1"/>
  <c r="CQ4426" i="1"/>
  <c r="CQ4428" i="1"/>
  <c r="CQ4427" i="1"/>
  <c r="CQ4432" i="1"/>
  <c r="CQ4425" i="1"/>
  <c r="CQ4424" i="1"/>
  <c r="CQ4423" i="1"/>
  <c r="CQ4422" i="1"/>
  <c r="CQ4420" i="1"/>
  <c r="CQ4419" i="1"/>
  <c r="CQ4418" i="1"/>
  <c r="CQ4416" i="1"/>
  <c r="CQ4417" i="1"/>
  <c r="CQ4421" i="1"/>
  <c r="CQ281" i="1"/>
  <c r="CQ4415" i="1"/>
  <c r="CQ4414" i="1"/>
  <c r="CQ4412" i="1"/>
  <c r="CQ130" i="1"/>
  <c r="CQ4411" i="1"/>
  <c r="CQ4410" i="1"/>
  <c r="CQ4413" i="1"/>
  <c r="CQ4409" i="1"/>
  <c r="CQ4408" i="1"/>
  <c r="CQ4407" i="1"/>
  <c r="CQ4406" i="1"/>
  <c r="CQ4405" i="1"/>
  <c r="CQ4404" i="1"/>
  <c r="CQ4403" i="1"/>
  <c r="CQ4402" i="1"/>
  <c r="CQ4401" i="1"/>
  <c r="CQ4400" i="1"/>
  <c r="CQ4399" i="1"/>
  <c r="CQ4398" i="1"/>
  <c r="CQ165" i="1"/>
  <c r="CQ4397" i="1"/>
  <c r="CQ4396" i="1"/>
  <c r="CQ4395" i="1"/>
  <c r="CQ4394" i="1"/>
  <c r="CQ4393" i="1"/>
  <c r="CQ384" i="1"/>
  <c r="CQ4391" i="1"/>
  <c r="CQ7825" i="1"/>
  <c r="CQ4390" i="1"/>
  <c r="CQ4392" i="1"/>
  <c r="CQ4389" i="1"/>
  <c r="CQ4388" i="1"/>
  <c r="CQ4387" i="1"/>
  <c r="CQ4386" i="1"/>
  <c r="CQ4385" i="1"/>
  <c r="CQ4384" i="1"/>
  <c r="CQ4383" i="1"/>
  <c r="CQ4382" i="1"/>
  <c r="CQ4381" i="1"/>
  <c r="CQ4380" i="1"/>
  <c r="CQ4379" i="1"/>
  <c r="CQ4378" i="1"/>
  <c r="CQ4377" i="1"/>
  <c r="CQ4376" i="1"/>
  <c r="CQ4375" i="1"/>
  <c r="CQ280" i="1"/>
  <c r="CQ164" i="1"/>
  <c r="CQ4374" i="1"/>
  <c r="CQ4373" i="1"/>
  <c r="CQ4372" i="1"/>
  <c r="CQ129" i="1"/>
  <c r="CQ4371" i="1"/>
  <c r="CQ4370" i="1"/>
  <c r="CQ4369" i="1"/>
  <c r="CQ4368" i="1"/>
  <c r="CQ4367" i="1"/>
  <c r="CQ4366" i="1"/>
  <c r="CQ4365" i="1"/>
  <c r="CQ4364" i="1"/>
  <c r="CQ4361" i="1"/>
  <c r="CQ4363" i="1"/>
  <c r="CQ4362" i="1"/>
  <c r="CQ4360" i="1"/>
  <c r="CQ4359" i="1"/>
  <c r="CQ163" i="1"/>
  <c r="CQ4358" i="1"/>
  <c r="CQ383" i="1"/>
  <c r="CQ4356" i="1"/>
  <c r="CQ4357" i="1"/>
  <c r="CQ118" i="1"/>
  <c r="CQ4355" i="1"/>
  <c r="CQ4354" i="1"/>
  <c r="CQ4353" i="1"/>
  <c r="CQ4351" i="1"/>
  <c r="CQ4350" i="1"/>
  <c r="CQ4349" i="1"/>
  <c r="CQ4348" i="1"/>
  <c r="CQ4347" i="1"/>
  <c r="CQ4346" i="1"/>
  <c r="CQ4352" i="1"/>
  <c r="CQ4345" i="1"/>
  <c r="CQ4344" i="1"/>
  <c r="CQ4343" i="1"/>
  <c r="CQ4342" i="1"/>
  <c r="CQ279" i="1"/>
  <c r="CQ4341" i="1"/>
  <c r="CQ4340" i="1"/>
  <c r="CQ4339" i="1"/>
  <c r="CQ4338" i="1"/>
  <c r="CQ4337" i="1"/>
  <c r="CQ4336" i="1"/>
  <c r="CQ4335" i="1"/>
  <c r="CQ4334" i="1"/>
  <c r="CQ4333" i="1"/>
  <c r="CQ4332" i="1"/>
  <c r="CQ4331" i="1"/>
  <c r="CQ4330" i="1"/>
  <c r="CQ4329" i="1"/>
  <c r="CQ4328" i="1"/>
  <c r="CQ4327" i="1"/>
  <c r="CQ4326" i="1"/>
  <c r="CQ4325" i="1"/>
  <c r="CQ4324" i="1"/>
  <c r="CQ4323" i="1"/>
  <c r="CQ162" i="1"/>
  <c r="CQ4322" i="1"/>
  <c r="CQ4321" i="1"/>
  <c r="CQ4320" i="1"/>
  <c r="CQ382" i="1"/>
  <c r="CQ4319" i="1"/>
  <c r="CQ4318" i="1"/>
  <c r="CQ4317" i="1"/>
  <c r="CQ117" i="1"/>
  <c r="CQ4316" i="1"/>
  <c r="CQ4315" i="1"/>
  <c r="CQ4314" i="1"/>
  <c r="CQ7784" i="1"/>
  <c r="CQ4313" i="1"/>
  <c r="CQ4312" i="1"/>
  <c r="CQ4311" i="1"/>
  <c r="CQ4308" i="1"/>
  <c r="CQ4310" i="1"/>
  <c r="CQ4309" i="1"/>
  <c r="CQ4307" i="1"/>
  <c r="CQ4306" i="1"/>
  <c r="CQ4305" i="1"/>
  <c r="CQ4304" i="1"/>
  <c r="CQ4303" i="1"/>
  <c r="CQ4302" i="1"/>
  <c r="CQ4301" i="1"/>
  <c r="CQ4300" i="1"/>
  <c r="CQ4299" i="1"/>
  <c r="CQ4298" i="1"/>
  <c r="CQ4297" i="1"/>
  <c r="CQ4296" i="1"/>
  <c r="CQ4295" i="1"/>
  <c r="CQ4293" i="1"/>
  <c r="CQ4292" i="1"/>
  <c r="CQ4291" i="1"/>
  <c r="CQ4290" i="1"/>
  <c r="CQ4289" i="1"/>
  <c r="CQ4294" i="1"/>
  <c r="CQ4287" i="1"/>
  <c r="CQ4286" i="1"/>
  <c r="CQ4285" i="1"/>
  <c r="CQ4284" i="1"/>
  <c r="CQ4281" i="1"/>
  <c r="CQ4283" i="1"/>
  <c r="CQ4282" i="1"/>
  <c r="CQ4288" i="1"/>
  <c r="CQ7783" i="1"/>
  <c r="CQ4279" i="1"/>
  <c r="CQ4280" i="1"/>
  <c r="CQ4277" i="1"/>
  <c r="CQ4276" i="1"/>
  <c r="CQ4275" i="1"/>
  <c r="CQ4274" i="1"/>
  <c r="CQ4273" i="1"/>
  <c r="CQ4278" i="1"/>
  <c r="CQ4271" i="1"/>
  <c r="CQ4270" i="1"/>
  <c r="CQ4269" i="1"/>
  <c r="CQ4268" i="1"/>
  <c r="CQ4266" i="1"/>
  <c r="CQ4267" i="1"/>
  <c r="CQ4272" i="1"/>
  <c r="CQ4265" i="1"/>
  <c r="CQ4264" i="1"/>
  <c r="CQ4263" i="1"/>
  <c r="CQ116" i="1"/>
  <c r="CQ161" i="1"/>
  <c r="CQ4261" i="1"/>
  <c r="CQ4260" i="1"/>
  <c r="CQ4262" i="1"/>
  <c r="CQ4259" i="1"/>
  <c r="CQ4258" i="1"/>
  <c r="CQ4257" i="1"/>
  <c r="CQ4256" i="1"/>
  <c r="CQ4255" i="1"/>
  <c r="CQ4254" i="1"/>
  <c r="CQ4253" i="1"/>
  <c r="CQ4252" i="1"/>
  <c r="CQ4251" i="1"/>
  <c r="CQ4250" i="1"/>
  <c r="CQ4249" i="1"/>
  <c r="CQ4248" i="1"/>
  <c r="CQ4247" i="1"/>
  <c r="CQ4246" i="1"/>
  <c r="CQ4244" i="1"/>
  <c r="CQ4243" i="1"/>
  <c r="CQ4242" i="1"/>
  <c r="CQ4239" i="1"/>
  <c r="CQ4241" i="1"/>
  <c r="CQ4240" i="1"/>
  <c r="CQ4245" i="1"/>
  <c r="CQ4238" i="1"/>
  <c r="CQ4237" i="1"/>
  <c r="CQ4236" i="1"/>
  <c r="CQ4235" i="1"/>
  <c r="CQ278" i="1"/>
  <c r="CQ4234" i="1"/>
  <c r="CQ4233" i="1"/>
  <c r="CQ4232" i="1"/>
  <c r="CQ4231" i="1"/>
  <c r="CQ115" i="1"/>
  <c r="CQ4230" i="1"/>
  <c r="CQ4229" i="1"/>
  <c r="CQ4228" i="1"/>
  <c r="CQ4227" i="1"/>
  <c r="CQ4226" i="1"/>
  <c r="CQ4225" i="1"/>
  <c r="CQ4224" i="1"/>
  <c r="CQ4223" i="1"/>
  <c r="CQ4221" i="1"/>
  <c r="CQ4222" i="1"/>
  <c r="CQ4219" i="1"/>
  <c r="CQ4217" i="1"/>
  <c r="CQ4218" i="1"/>
  <c r="CQ4220" i="1"/>
  <c r="CQ4216" i="1"/>
  <c r="CQ4215" i="1"/>
  <c r="CQ4214" i="1"/>
  <c r="CQ4211" i="1"/>
  <c r="CQ4213" i="1"/>
  <c r="CQ4212" i="1"/>
  <c r="CQ4210" i="1"/>
  <c r="CQ4209" i="1"/>
  <c r="CQ4208" i="1"/>
  <c r="CQ4207" i="1"/>
  <c r="CQ4206" i="1"/>
  <c r="CQ4205" i="1"/>
  <c r="CQ4204" i="1"/>
  <c r="CQ4203" i="1"/>
  <c r="CQ277" i="1"/>
  <c r="CQ4201" i="1"/>
  <c r="CQ4200" i="1"/>
  <c r="CQ4199" i="1"/>
  <c r="CQ4202" i="1"/>
  <c r="CQ4198" i="1"/>
  <c r="CQ4197" i="1"/>
  <c r="CQ4196" i="1"/>
  <c r="CQ4195" i="1"/>
  <c r="CQ4193" i="1"/>
  <c r="CQ62" i="1"/>
  <c r="CQ4194" i="1"/>
  <c r="CQ4192" i="1"/>
  <c r="CQ4191" i="1"/>
  <c r="CQ160" i="1"/>
  <c r="CQ4190" i="1"/>
  <c r="CQ4189" i="1"/>
  <c r="CQ4188" i="1"/>
  <c r="CQ4187" i="1"/>
  <c r="CQ4186" i="1"/>
  <c r="CQ4185" i="1"/>
  <c r="CQ4183" i="1"/>
  <c r="CQ4182" i="1"/>
  <c r="CQ4184" i="1"/>
  <c r="CQ4181" i="1"/>
  <c r="CQ4180" i="1"/>
  <c r="CQ4179" i="1"/>
  <c r="CQ4178" i="1"/>
  <c r="CQ4177" i="1"/>
  <c r="CQ4176" i="1"/>
  <c r="CQ4175" i="1"/>
  <c r="CQ4174" i="1"/>
  <c r="CQ114" i="1"/>
  <c r="CQ4173" i="1"/>
  <c r="CQ4172" i="1"/>
  <c r="CQ4171" i="1"/>
  <c r="CQ4170" i="1"/>
  <c r="CQ4169" i="1"/>
  <c r="CQ4168" i="1"/>
  <c r="CQ4167" i="1"/>
  <c r="CQ4166" i="1"/>
  <c r="CQ4165" i="1"/>
  <c r="CQ4164" i="1"/>
  <c r="CQ4163" i="1"/>
  <c r="CQ4162" i="1"/>
  <c r="CQ4161" i="1"/>
  <c r="CQ4160" i="1"/>
  <c r="CQ276" i="1"/>
  <c r="CQ4158" i="1"/>
  <c r="CQ4157" i="1"/>
  <c r="CQ4159" i="1"/>
  <c r="CQ61" i="1"/>
  <c r="CQ4156" i="1"/>
  <c r="CQ4155" i="1"/>
  <c r="CQ4154" i="1"/>
  <c r="CQ4153" i="1"/>
  <c r="CQ159" i="1"/>
  <c r="CQ4152" i="1"/>
  <c r="CQ4151" i="1"/>
  <c r="CQ7782" i="1"/>
  <c r="CQ4150" i="1"/>
  <c r="CQ4148" i="1"/>
  <c r="CQ4147" i="1"/>
  <c r="CQ4146" i="1"/>
  <c r="CQ4149" i="1"/>
  <c r="CQ4144" i="1"/>
  <c r="CQ4143" i="1"/>
  <c r="CQ4142" i="1"/>
  <c r="CQ4145" i="1"/>
  <c r="CQ4141" i="1"/>
  <c r="CQ4140" i="1"/>
  <c r="CQ4139" i="1"/>
  <c r="CQ4138" i="1"/>
  <c r="CQ4137" i="1"/>
  <c r="CQ7781" i="1"/>
  <c r="CQ4136" i="1"/>
  <c r="CQ4135" i="1"/>
  <c r="CQ4134" i="1"/>
  <c r="CQ4133" i="1"/>
  <c r="CQ4132" i="1"/>
  <c r="CQ275" i="1"/>
  <c r="CQ4131" i="1"/>
  <c r="CQ4129" i="1"/>
  <c r="CQ4130" i="1"/>
  <c r="CQ4127" i="1"/>
  <c r="CQ4128" i="1"/>
  <c r="CQ7720" i="1"/>
  <c r="CQ4126" i="1"/>
  <c r="CQ4125" i="1"/>
  <c r="CQ4123" i="1"/>
  <c r="CQ4122" i="1"/>
  <c r="CQ4124" i="1"/>
  <c r="CQ113" i="1"/>
  <c r="CQ60" i="1"/>
  <c r="CQ4121" i="1"/>
  <c r="CQ4120" i="1"/>
  <c r="CQ4119" i="1"/>
  <c r="CQ4118" i="1"/>
  <c r="CQ4116" i="1"/>
  <c r="CQ158" i="1"/>
  <c r="CQ4117" i="1"/>
  <c r="CQ4115" i="1"/>
  <c r="CQ4114" i="1"/>
  <c r="CQ4113" i="1"/>
  <c r="CQ4111" i="1"/>
  <c r="CQ4110" i="1"/>
  <c r="CQ4109" i="1"/>
  <c r="CQ4108" i="1"/>
  <c r="CQ4112" i="1"/>
  <c r="CQ4107" i="1"/>
  <c r="CQ4106" i="1"/>
  <c r="CQ4105" i="1"/>
  <c r="CQ4104" i="1"/>
  <c r="CQ7811" i="1"/>
  <c r="CQ4103" i="1"/>
  <c r="CQ112" i="1"/>
  <c r="CQ4102" i="1"/>
  <c r="CQ4101" i="1"/>
  <c r="CQ4100" i="1"/>
  <c r="CQ4099" i="1"/>
  <c r="CQ4098" i="1"/>
  <c r="CQ4097" i="1"/>
  <c r="CQ4096" i="1"/>
  <c r="CQ274" i="1"/>
  <c r="CQ59" i="1"/>
  <c r="CQ4095" i="1"/>
  <c r="CQ4094" i="1"/>
  <c r="CQ4093" i="1"/>
  <c r="CQ523" i="1"/>
  <c r="CQ4092" i="1"/>
  <c r="CQ4091" i="1"/>
  <c r="CQ4090" i="1"/>
  <c r="CQ4089" i="1"/>
  <c r="CQ4088" i="1"/>
  <c r="CQ4087" i="1"/>
  <c r="CQ4086" i="1"/>
  <c r="CQ4085" i="1"/>
  <c r="CQ4084" i="1"/>
  <c r="CQ4083" i="1"/>
  <c r="CQ4082" i="1"/>
  <c r="CQ58" i="1"/>
  <c r="CQ4081" i="1"/>
  <c r="CQ157" i="1"/>
  <c r="CQ119" i="1"/>
  <c r="CQ4080" i="1"/>
  <c r="CQ4079" i="1"/>
  <c r="CQ4078" i="1"/>
  <c r="CQ4077" i="1"/>
  <c r="CQ4076" i="1"/>
  <c r="CQ4075" i="1"/>
  <c r="CQ4074" i="1"/>
  <c r="CQ111" i="1"/>
  <c r="CQ4073" i="1"/>
  <c r="CQ4072" i="1"/>
  <c r="CQ273" i="1"/>
  <c r="CQ4071" i="1"/>
  <c r="CQ4070" i="1"/>
  <c r="CQ4069" i="1"/>
  <c r="CQ4068" i="1"/>
  <c r="CQ4067" i="1"/>
  <c r="CQ4066" i="1"/>
  <c r="CQ4065" i="1"/>
  <c r="CQ4063" i="1"/>
  <c r="CQ4062" i="1"/>
  <c r="CQ4061" i="1"/>
  <c r="CQ4064" i="1"/>
  <c r="CQ4060" i="1"/>
  <c r="CQ4057" i="1"/>
  <c r="CQ4059" i="1"/>
  <c r="CQ4058" i="1"/>
  <c r="CQ4055" i="1"/>
  <c r="CQ4054" i="1"/>
  <c r="CQ4053" i="1"/>
  <c r="CQ57" i="1"/>
  <c r="CQ4052" i="1"/>
  <c r="CQ4051" i="1"/>
  <c r="CQ4056" i="1"/>
  <c r="CQ4049" i="1"/>
  <c r="CQ156" i="1"/>
  <c r="CQ4048" i="1"/>
  <c r="CQ4047" i="1"/>
  <c r="CQ4046" i="1"/>
  <c r="CQ4045" i="1"/>
  <c r="CQ4050" i="1"/>
  <c r="CQ4043" i="1"/>
  <c r="CQ4042" i="1"/>
  <c r="CQ4044" i="1"/>
  <c r="CQ4041" i="1"/>
  <c r="CQ4040" i="1"/>
  <c r="CQ4039" i="1"/>
  <c r="CQ4038" i="1"/>
  <c r="CQ4037" i="1"/>
  <c r="CQ154" i="1"/>
  <c r="CQ4036" i="1"/>
  <c r="CQ4035" i="1"/>
  <c r="CQ4034" i="1"/>
  <c r="CQ4033" i="1"/>
  <c r="CQ4032" i="1"/>
  <c r="CQ4031" i="1"/>
  <c r="CQ110" i="1"/>
  <c r="CQ272" i="1"/>
  <c r="CQ4030" i="1"/>
  <c r="CQ4029" i="1"/>
  <c r="CQ4028" i="1"/>
  <c r="CQ4027" i="1"/>
  <c r="CQ4026" i="1"/>
  <c r="CQ4025" i="1"/>
  <c r="CQ4024" i="1"/>
  <c r="CQ4023" i="1"/>
  <c r="CQ4022" i="1"/>
  <c r="CQ4020" i="1"/>
  <c r="CQ4019" i="1"/>
  <c r="CQ4018" i="1"/>
  <c r="CQ4017" i="1"/>
  <c r="CQ4021" i="1"/>
  <c r="CQ4015" i="1"/>
  <c r="CQ4014" i="1"/>
  <c r="CQ4013" i="1"/>
  <c r="CQ4012" i="1"/>
  <c r="CQ4016" i="1"/>
  <c r="CQ4011" i="1"/>
  <c r="CQ4010" i="1"/>
  <c r="CQ4009" i="1"/>
  <c r="CQ4008" i="1"/>
  <c r="CQ4007" i="1"/>
  <c r="CQ4006" i="1"/>
  <c r="CQ4005" i="1"/>
  <c r="CQ4004" i="1"/>
  <c r="CQ4002" i="1"/>
  <c r="CQ4001" i="1"/>
  <c r="CQ4000" i="1"/>
  <c r="CQ3999" i="1"/>
  <c r="CQ3998" i="1"/>
  <c r="CQ4003" i="1"/>
  <c r="CQ3997" i="1"/>
  <c r="CQ3996" i="1"/>
  <c r="CQ3994" i="1"/>
  <c r="CQ3992" i="1"/>
  <c r="CQ3993" i="1"/>
  <c r="CQ3995" i="1"/>
  <c r="CQ153" i="1"/>
  <c r="CQ3991" i="1"/>
  <c r="CQ522" i="1"/>
  <c r="CQ3990" i="1"/>
  <c r="CQ109" i="1"/>
  <c r="CQ3989" i="1"/>
  <c r="CQ3988" i="1"/>
  <c r="CQ3987" i="1"/>
  <c r="CQ3986" i="1"/>
  <c r="CQ3985" i="1"/>
  <c r="CQ3984" i="1"/>
  <c r="CQ3983" i="1"/>
  <c r="CQ7824" i="1"/>
  <c r="CQ3982" i="1"/>
  <c r="CQ3981" i="1"/>
  <c r="CQ3980" i="1"/>
  <c r="CQ3979" i="1"/>
  <c r="CQ3978" i="1"/>
  <c r="CQ3977" i="1"/>
  <c r="CQ3976" i="1"/>
  <c r="CQ3975" i="1"/>
  <c r="CQ3974" i="1"/>
  <c r="CQ3973" i="1"/>
  <c r="CQ3972" i="1"/>
  <c r="CQ3971" i="1"/>
  <c r="CQ3970" i="1"/>
  <c r="CQ3969" i="1"/>
  <c r="CQ7810" i="1"/>
  <c r="CQ3968" i="1"/>
  <c r="CQ3967" i="1"/>
  <c r="CQ3966" i="1"/>
  <c r="CQ3965" i="1"/>
  <c r="CQ3964" i="1"/>
  <c r="CQ3963" i="1"/>
  <c r="CQ3962" i="1"/>
  <c r="CQ3961" i="1"/>
  <c r="CQ3960" i="1"/>
  <c r="CQ152" i="1"/>
  <c r="CQ3959" i="1"/>
  <c r="CQ521" i="1"/>
  <c r="CQ3957" i="1"/>
  <c r="CQ3956" i="1"/>
  <c r="CQ108" i="1"/>
  <c r="CQ3955" i="1"/>
  <c r="CQ3954" i="1"/>
  <c r="CQ3958" i="1"/>
  <c r="CQ3953" i="1"/>
  <c r="CQ3952" i="1"/>
  <c r="CQ3951" i="1"/>
  <c r="CQ3950" i="1"/>
  <c r="CQ3949" i="1"/>
  <c r="CQ3948" i="1"/>
  <c r="CQ520" i="1"/>
  <c r="CQ3947" i="1"/>
  <c r="CQ3946" i="1"/>
  <c r="CQ3945" i="1"/>
  <c r="CQ3944" i="1"/>
  <c r="CQ3943" i="1"/>
  <c r="CQ3942" i="1"/>
  <c r="CQ3940" i="1"/>
  <c r="CQ3939" i="1"/>
  <c r="CQ3938" i="1"/>
  <c r="CQ3937" i="1"/>
  <c r="CQ3941" i="1"/>
  <c r="CQ3936" i="1"/>
  <c r="CQ3935" i="1"/>
  <c r="CQ3934" i="1"/>
  <c r="CQ151" i="1"/>
  <c r="CQ3933" i="1"/>
  <c r="CQ3932" i="1"/>
  <c r="CQ3931" i="1"/>
  <c r="CQ3930" i="1"/>
  <c r="CQ3929" i="1"/>
  <c r="CQ3928" i="1"/>
  <c r="CQ3927" i="1"/>
  <c r="CQ3926" i="1"/>
  <c r="CQ3925" i="1"/>
  <c r="CQ3924" i="1"/>
  <c r="CQ3923" i="1"/>
  <c r="CQ3922" i="1"/>
  <c r="CQ3921" i="1"/>
  <c r="CQ7780" i="1"/>
  <c r="CQ3919" i="1"/>
  <c r="CQ3920" i="1"/>
  <c r="CQ3917" i="1"/>
  <c r="CQ3916" i="1"/>
  <c r="CQ3915" i="1"/>
  <c r="CQ3914" i="1"/>
  <c r="CQ3918" i="1"/>
  <c r="CQ3912" i="1"/>
  <c r="CQ3911" i="1"/>
  <c r="CQ3910" i="1"/>
  <c r="CQ3909" i="1"/>
  <c r="CQ3908" i="1"/>
  <c r="CQ3913" i="1"/>
  <c r="CQ3907" i="1"/>
  <c r="CQ3906" i="1"/>
  <c r="CQ271" i="1"/>
  <c r="CQ3905" i="1"/>
  <c r="CQ3904" i="1"/>
  <c r="CQ3903" i="1"/>
  <c r="CQ3902" i="1"/>
  <c r="CQ3901" i="1"/>
  <c r="CQ3900" i="1"/>
  <c r="CQ3899" i="1"/>
  <c r="CQ3898" i="1"/>
  <c r="CQ3895" i="1"/>
  <c r="CQ3897" i="1"/>
  <c r="CQ3896" i="1"/>
  <c r="CQ3894" i="1"/>
  <c r="CQ3893" i="1"/>
  <c r="CQ3892" i="1"/>
  <c r="CQ3891" i="1"/>
  <c r="CQ150" i="1"/>
  <c r="CQ3890" i="1"/>
  <c r="CQ3889" i="1"/>
  <c r="CQ3888" i="1"/>
  <c r="CQ3887" i="1"/>
  <c r="CQ3886" i="1"/>
  <c r="CQ3885" i="1"/>
  <c r="CQ3884" i="1"/>
  <c r="CQ107" i="1"/>
  <c r="CQ3883" i="1"/>
  <c r="CQ3882" i="1"/>
  <c r="CQ3881" i="1"/>
  <c r="CQ3880" i="1"/>
  <c r="CQ3879" i="1"/>
  <c r="CQ3878" i="1"/>
  <c r="CQ3877" i="1"/>
  <c r="CQ3876" i="1"/>
  <c r="CQ3875" i="1"/>
  <c r="CQ3874" i="1"/>
  <c r="CQ3873" i="1"/>
  <c r="CQ3872" i="1"/>
  <c r="CQ3871" i="1"/>
  <c r="CQ3870" i="1"/>
  <c r="CQ3869" i="1"/>
  <c r="CQ3868" i="1"/>
  <c r="CQ3867" i="1"/>
  <c r="CQ3866" i="1"/>
  <c r="CQ3865" i="1"/>
  <c r="CQ270" i="1"/>
  <c r="CQ3864" i="1"/>
  <c r="CQ3863" i="1"/>
  <c r="CQ3862" i="1"/>
  <c r="CQ3861" i="1"/>
  <c r="CQ106" i="1"/>
  <c r="CQ3860" i="1"/>
  <c r="CQ267" i="1"/>
  <c r="CQ3859" i="1"/>
  <c r="CQ3858" i="1"/>
  <c r="CQ3857" i="1"/>
  <c r="CQ3856" i="1"/>
  <c r="CQ3855" i="1"/>
  <c r="CQ3854" i="1"/>
  <c r="CQ3853" i="1"/>
  <c r="CQ3852" i="1"/>
  <c r="CQ3851" i="1"/>
  <c r="CQ149" i="1"/>
  <c r="CQ3850" i="1"/>
  <c r="CQ3849" i="1"/>
  <c r="CQ3848" i="1"/>
  <c r="CQ3847" i="1"/>
  <c r="CQ3846" i="1"/>
  <c r="CQ3845" i="1"/>
  <c r="CQ3844" i="1"/>
  <c r="CQ105" i="1"/>
  <c r="CQ3843" i="1"/>
  <c r="CQ3841" i="1"/>
  <c r="CQ3840" i="1"/>
  <c r="CQ3839" i="1"/>
  <c r="CQ3842" i="1"/>
  <c r="CQ3838" i="1"/>
  <c r="CQ3837" i="1"/>
  <c r="CQ3836" i="1"/>
  <c r="CQ3835" i="1"/>
  <c r="CQ3834" i="1"/>
  <c r="CQ3833" i="1"/>
  <c r="CQ3832" i="1"/>
  <c r="CQ3831" i="1"/>
  <c r="CQ3830" i="1"/>
  <c r="CQ3829" i="1"/>
  <c r="CQ3828" i="1"/>
  <c r="CQ3827" i="1"/>
  <c r="CQ3826" i="1"/>
  <c r="CQ269" i="1"/>
  <c r="CQ3825" i="1"/>
  <c r="CQ519" i="1"/>
  <c r="CQ3824" i="1"/>
  <c r="CQ3823" i="1"/>
  <c r="CQ3822" i="1"/>
  <c r="CQ266" i="1"/>
  <c r="CQ3821" i="1"/>
  <c r="CQ3820" i="1"/>
  <c r="CQ3819" i="1"/>
  <c r="CQ148" i="1"/>
  <c r="CQ3817" i="1"/>
  <c r="CQ3818" i="1"/>
  <c r="CQ3816" i="1"/>
  <c r="CQ3815" i="1"/>
  <c r="CQ3814" i="1"/>
  <c r="CQ3813" i="1"/>
  <c r="CQ3812" i="1"/>
  <c r="CQ3811" i="1"/>
  <c r="CQ3810" i="1"/>
  <c r="CQ3809" i="1"/>
  <c r="CQ3808" i="1"/>
  <c r="CQ3807" i="1"/>
  <c r="CQ3806" i="1"/>
  <c r="CQ3805" i="1"/>
  <c r="CQ3804" i="1"/>
  <c r="CQ3803" i="1"/>
  <c r="CQ3802" i="1"/>
  <c r="CQ268" i="1"/>
  <c r="CQ3801" i="1"/>
  <c r="CQ3800" i="1"/>
  <c r="CQ3799" i="1"/>
  <c r="CQ3798" i="1"/>
  <c r="CQ3797" i="1"/>
  <c r="CQ3796" i="1"/>
  <c r="CQ3795" i="1"/>
  <c r="CQ3794" i="1"/>
  <c r="CQ3793" i="1"/>
  <c r="CQ3792" i="1"/>
  <c r="CQ518" i="1"/>
  <c r="CQ3790" i="1"/>
  <c r="CQ3789" i="1"/>
  <c r="CQ3788" i="1"/>
  <c r="CQ3787" i="1"/>
  <c r="CQ3786" i="1"/>
  <c r="CQ3785" i="1"/>
  <c r="CQ3791" i="1"/>
  <c r="CQ265" i="1"/>
  <c r="CQ3783" i="1"/>
  <c r="CQ3782" i="1"/>
  <c r="CQ3781" i="1"/>
  <c r="CQ3784" i="1"/>
  <c r="CQ3780" i="1"/>
  <c r="CQ3779" i="1"/>
  <c r="CQ3778" i="1"/>
  <c r="CQ3777" i="1"/>
  <c r="CQ147" i="1"/>
  <c r="CQ3776" i="1"/>
  <c r="CQ3775" i="1"/>
  <c r="CQ3774" i="1"/>
  <c r="CQ3773" i="1"/>
  <c r="CQ3772" i="1"/>
  <c r="CQ3771" i="1"/>
  <c r="CQ3770" i="1"/>
  <c r="CQ3769" i="1"/>
  <c r="CQ3768" i="1"/>
  <c r="CQ3767" i="1"/>
  <c r="CQ3766" i="1"/>
  <c r="CQ3765" i="1"/>
  <c r="CQ3764" i="1"/>
  <c r="CQ3763" i="1"/>
  <c r="CQ3762" i="1"/>
  <c r="CQ3761" i="1"/>
  <c r="CQ3760" i="1"/>
  <c r="CQ3759" i="1"/>
  <c r="CQ3758" i="1"/>
  <c r="CQ3757" i="1"/>
  <c r="CQ3756" i="1"/>
  <c r="CQ3755" i="1"/>
  <c r="CQ3754" i="1"/>
  <c r="CQ3753" i="1"/>
  <c r="CQ517" i="1"/>
  <c r="CQ3751" i="1"/>
  <c r="CQ3750" i="1"/>
  <c r="CQ3749" i="1"/>
  <c r="CQ3748" i="1"/>
  <c r="CQ3752" i="1"/>
  <c r="CQ3747" i="1"/>
  <c r="CQ264" i="1"/>
  <c r="CQ3746" i="1"/>
  <c r="CQ3745" i="1"/>
  <c r="CQ3744" i="1"/>
  <c r="CQ3743" i="1"/>
  <c r="CQ146" i="1"/>
  <c r="CQ3742" i="1"/>
  <c r="CQ3741" i="1"/>
  <c r="CQ3740" i="1"/>
  <c r="CQ3739" i="1"/>
  <c r="CQ3738" i="1"/>
  <c r="CQ3737" i="1"/>
  <c r="CQ3736" i="1"/>
  <c r="CQ3735" i="1"/>
  <c r="CQ3734" i="1"/>
  <c r="CQ3733" i="1"/>
  <c r="CQ3732" i="1"/>
  <c r="CQ3731" i="1"/>
  <c r="CQ3730" i="1"/>
  <c r="CQ3729" i="1"/>
  <c r="CQ3728" i="1"/>
  <c r="CQ3727" i="1"/>
  <c r="CQ3726" i="1"/>
  <c r="CQ3725" i="1"/>
  <c r="CQ3724" i="1"/>
  <c r="CQ3723" i="1"/>
  <c r="CQ3722" i="1"/>
  <c r="CQ3721" i="1"/>
  <c r="CQ3720" i="1"/>
  <c r="CQ516" i="1"/>
  <c r="CQ3719" i="1"/>
  <c r="CQ3718" i="1"/>
  <c r="CQ131" i="1"/>
  <c r="CQ3717" i="1"/>
  <c r="CQ3716" i="1"/>
  <c r="CQ3715" i="1"/>
  <c r="CQ515" i="1"/>
  <c r="CQ3714" i="1"/>
  <c r="CQ3713" i="1"/>
  <c r="CQ3712" i="1"/>
  <c r="CQ145" i="1"/>
  <c r="CQ3711" i="1"/>
  <c r="CQ3710" i="1"/>
  <c r="CQ3709" i="1"/>
  <c r="CQ3708" i="1"/>
  <c r="CQ3707" i="1"/>
  <c r="CQ3706" i="1"/>
  <c r="CQ3705" i="1"/>
  <c r="CQ3704" i="1"/>
  <c r="CQ3703" i="1"/>
  <c r="CQ3702" i="1"/>
  <c r="CQ3701" i="1"/>
  <c r="CQ3700" i="1"/>
  <c r="CQ3699" i="1"/>
  <c r="CQ3698" i="1"/>
  <c r="CQ3697" i="1"/>
  <c r="CQ3696" i="1"/>
  <c r="CQ3695" i="1"/>
  <c r="CQ3694" i="1"/>
  <c r="CQ3693" i="1"/>
  <c r="CQ3692" i="1"/>
  <c r="CQ3690" i="1"/>
  <c r="CQ3689" i="1"/>
  <c r="CQ3685" i="1"/>
  <c r="CQ3688" i="1"/>
  <c r="CQ3687" i="1"/>
  <c r="CQ3686" i="1"/>
  <c r="CQ3691" i="1"/>
  <c r="CQ3684" i="1"/>
  <c r="CQ3683" i="1"/>
  <c r="CQ3680" i="1"/>
  <c r="CQ3682" i="1"/>
  <c r="CQ3681" i="1"/>
  <c r="CQ514" i="1"/>
  <c r="CQ3679" i="1"/>
  <c r="CQ3678" i="1"/>
  <c r="CQ3677" i="1"/>
  <c r="CQ263" i="1"/>
  <c r="CQ3676" i="1"/>
  <c r="CQ3675" i="1"/>
  <c r="CQ3674" i="1"/>
  <c r="CQ3673" i="1"/>
  <c r="CQ3672" i="1"/>
  <c r="CQ3671" i="1"/>
  <c r="CQ3670" i="1"/>
  <c r="CQ3669" i="1"/>
  <c r="CQ3668" i="1"/>
  <c r="CQ3667" i="1"/>
  <c r="CQ3666" i="1"/>
  <c r="CQ3665" i="1"/>
  <c r="CQ3664" i="1"/>
  <c r="CQ3663" i="1"/>
  <c r="CQ3662" i="1"/>
  <c r="CQ3661" i="1"/>
  <c r="CQ3660" i="1"/>
  <c r="CQ3659" i="1"/>
  <c r="CQ3658" i="1"/>
  <c r="CQ3657" i="1"/>
  <c r="CQ3655" i="1"/>
  <c r="CQ3656" i="1"/>
  <c r="CQ3654" i="1"/>
  <c r="CQ3653" i="1"/>
  <c r="CQ3652" i="1"/>
  <c r="CQ3651" i="1"/>
  <c r="CQ3650" i="1"/>
  <c r="CQ3648" i="1"/>
  <c r="CQ3647" i="1"/>
  <c r="CQ3646" i="1"/>
  <c r="CQ3645" i="1"/>
  <c r="CQ3644" i="1"/>
  <c r="CQ3649" i="1"/>
  <c r="CQ3642" i="1"/>
  <c r="CQ3641" i="1"/>
  <c r="CQ3640" i="1"/>
  <c r="CQ3639" i="1"/>
  <c r="CQ3638" i="1"/>
  <c r="CQ3637" i="1"/>
  <c r="CQ3643" i="1"/>
  <c r="CQ3636" i="1"/>
  <c r="CQ3635" i="1"/>
  <c r="CQ3634" i="1"/>
  <c r="CQ513" i="1"/>
  <c r="CQ262" i="1"/>
  <c r="CQ3633" i="1"/>
  <c r="CQ3632" i="1"/>
  <c r="CQ3631" i="1"/>
  <c r="CQ3630" i="1"/>
  <c r="CQ3629" i="1"/>
  <c r="CQ3628" i="1"/>
  <c r="CQ3627" i="1"/>
  <c r="CQ3626" i="1"/>
  <c r="CQ3625" i="1"/>
  <c r="CQ3624" i="1"/>
  <c r="CQ3623" i="1"/>
  <c r="CQ3622" i="1"/>
  <c r="CQ3621" i="1"/>
  <c r="CQ3620" i="1"/>
  <c r="CQ3619" i="1"/>
  <c r="CQ3618" i="1"/>
  <c r="CQ3617" i="1"/>
  <c r="CQ3616" i="1"/>
  <c r="CQ3615" i="1"/>
  <c r="CQ3614" i="1"/>
  <c r="CQ3613" i="1"/>
  <c r="CQ3612" i="1"/>
  <c r="CQ3610" i="1"/>
  <c r="CQ3609" i="1"/>
  <c r="CQ3608" i="1"/>
  <c r="CQ3607" i="1"/>
  <c r="CQ3611" i="1"/>
  <c r="CQ3606" i="1"/>
  <c r="CQ3603" i="1"/>
  <c r="CQ3605" i="1"/>
  <c r="CQ3604" i="1"/>
  <c r="CQ3602" i="1"/>
  <c r="CQ3601" i="1"/>
  <c r="CQ3600" i="1"/>
  <c r="CQ104" i="1"/>
  <c r="CQ3599" i="1"/>
  <c r="CQ3598" i="1"/>
  <c r="CQ3597" i="1"/>
  <c r="CQ3596" i="1"/>
  <c r="CQ3595" i="1"/>
  <c r="CQ3594" i="1"/>
  <c r="CQ261" i="1"/>
  <c r="CQ3593" i="1"/>
  <c r="CQ3592" i="1"/>
  <c r="CQ3590" i="1"/>
  <c r="CQ144" i="1"/>
  <c r="CQ3589" i="1"/>
  <c r="CQ3588" i="1"/>
  <c r="CQ3591" i="1"/>
  <c r="CQ3587" i="1"/>
  <c r="CQ3586" i="1"/>
  <c r="CQ3585" i="1"/>
  <c r="CQ3584" i="1"/>
  <c r="CQ512" i="1"/>
  <c r="CQ3583" i="1"/>
  <c r="CQ3582" i="1"/>
  <c r="CQ3581" i="1"/>
  <c r="CQ3580" i="1"/>
  <c r="CQ3579" i="1"/>
  <c r="CQ3578" i="1"/>
  <c r="CQ3577" i="1"/>
  <c r="CQ3576" i="1"/>
  <c r="CQ3575" i="1"/>
  <c r="CQ3574" i="1"/>
  <c r="CQ3573" i="1"/>
  <c r="CQ3572" i="1"/>
  <c r="CQ3571" i="1"/>
  <c r="CQ172" i="1"/>
  <c r="CQ3570" i="1"/>
  <c r="CQ3569" i="1"/>
  <c r="CQ3568" i="1"/>
  <c r="CQ3567" i="1"/>
  <c r="CQ103" i="1"/>
  <c r="CQ7737" i="1"/>
  <c r="CQ3566" i="1"/>
  <c r="CQ3565" i="1"/>
  <c r="CQ3563" i="1"/>
  <c r="CQ3564" i="1"/>
  <c r="CQ3562" i="1"/>
  <c r="CQ260" i="1"/>
  <c r="CQ3561" i="1"/>
  <c r="CQ3560" i="1"/>
  <c r="CQ3559" i="1"/>
  <c r="CQ3558" i="1"/>
  <c r="CQ3557" i="1"/>
  <c r="CQ143" i="1"/>
  <c r="CQ3556" i="1"/>
  <c r="CQ3555" i="1"/>
  <c r="CQ3554" i="1"/>
  <c r="CQ3553" i="1"/>
  <c r="CQ3552" i="1"/>
  <c r="CQ3551" i="1"/>
  <c r="CQ511" i="1"/>
  <c r="CQ3550" i="1"/>
  <c r="CQ3549" i="1"/>
  <c r="CQ3548" i="1"/>
  <c r="CQ3547" i="1"/>
  <c r="CQ3546" i="1"/>
  <c r="CQ3544" i="1"/>
  <c r="CQ3543" i="1"/>
  <c r="CQ3541" i="1"/>
  <c r="CQ3542" i="1"/>
  <c r="CQ3545" i="1"/>
  <c r="CQ3539" i="1"/>
  <c r="CQ3538" i="1"/>
  <c r="CQ3537" i="1"/>
  <c r="CQ3540" i="1"/>
  <c r="CQ102" i="1"/>
  <c r="CQ3536" i="1"/>
  <c r="CQ3535" i="1"/>
  <c r="CQ7736" i="1"/>
  <c r="CQ3534" i="1"/>
  <c r="CQ3533" i="1"/>
  <c r="CQ3532" i="1"/>
  <c r="CQ3531" i="1"/>
  <c r="CQ3530" i="1"/>
  <c r="CQ3529" i="1"/>
  <c r="CQ3528" i="1"/>
  <c r="CQ259" i="1"/>
  <c r="CQ3527" i="1"/>
  <c r="CQ3526" i="1"/>
  <c r="CQ3525" i="1"/>
  <c r="CQ3524" i="1"/>
  <c r="CQ3523" i="1"/>
  <c r="CQ3522" i="1"/>
  <c r="CQ142" i="1"/>
  <c r="CQ3521" i="1"/>
  <c r="CQ3520" i="1"/>
  <c r="CQ3519" i="1"/>
  <c r="CQ3518" i="1"/>
  <c r="CQ3517" i="1"/>
  <c r="CQ3516" i="1"/>
  <c r="CQ510" i="1"/>
  <c r="CQ3515" i="1"/>
  <c r="CQ3514" i="1"/>
  <c r="CQ3512" i="1"/>
  <c r="CQ3511" i="1"/>
  <c r="CQ3510" i="1"/>
  <c r="CQ3509" i="1"/>
  <c r="CQ3508" i="1"/>
  <c r="CQ3507" i="1"/>
  <c r="CQ3506" i="1"/>
  <c r="CQ3505" i="1"/>
  <c r="CQ3513" i="1"/>
  <c r="CQ3504" i="1"/>
  <c r="CQ3503" i="1"/>
  <c r="CQ3502" i="1"/>
  <c r="CQ3501" i="1"/>
  <c r="CQ3500" i="1"/>
  <c r="CQ3498" i="1"/>
  <c r="CQ3497" i="1"/>
  <c r="CQ3499" i="1"/>
  <c r="CQ3496" i="1"/>
  <c r="CQ7735" i="1"/>
  <c r="CQ101" i="1"/>
  <c r="CQ3495" i="1"/>
  <c r="CQ132" i="1"/>
  <c r="CQ3494" i="1"/>
  <c r="CQ3493" i="1"/>
  <c r="CQ3492" i="1"/>
  <c r="CQ3491" i="1"/>
  <c r="CQ258" i="1"/>
  <c r="CQ3490" i="1"/>
  <c r="CQ7779" i="1"/>
  <c r="CQ3488" i="1"/>
  <c r="CQ141" i="1"/>
  <c r="CQ3487" i="1"/>
  <c r="CQ3486" i="1"/>
  <c r="CQ3485" i="1"/>
  <c r="CQ3483" i="1"/>
  <c r="CQ3484" i="1"/>
  <c r="CQ3489" i="1"/>
  <c r="CQ3482" i="1"/>
  <c r="CQ3481" i="1"/>
  <c r="CQ3480" i="1"/>
  <c r="CQ3478" i="1"/>
  <c r="CQ509" i="1"/>
  <c r="CQ3477" i="1"/>
  <c r="CQ3476" i="1"/>
  <c r="CQ3475" i="1"/>
  <c r="CQ3479" i="1"/>
  <c r="CQ3474" i="1"/>
  <c r="CQ3473" i="1"/>
  <c r="CQ3472" i="1"/>
  <c r="CQ3471" i="1"/>
  <c r="CQ3470" i="1"/>
  <c r="CQ3469" i="1"/>
  <c r="CQ3468" i="1"/>
  <c r="CQ3467" i="1"/>
  <c r="CQ3466" i="1"/>
  <c r="CQ100" i="1"/>
  <c r="CQ215" i="1"/>
  <c r="CQ3465" i="1"/>
  <c r="CQ3464" i="1"/>
  <c r="CQ3463" i="1"/>
  <c r="CQ3462" i="1"/>
  <c r="CQ3461" i="1"/>
  <c r="CQ3460" i="1"/>
  <c r="CQ3459" i="1"/>
  <c r="CQ3458" i="1"/>
  <c r="CQ257" i="1"/>
  <c r="CQ3457" i="1"/>
  <c r="CQ3456" i="1"/>
  <c r="CQ3455" i="1"/>
  <c r="CQ3454" i="1"/>
  <c r="CQ3452" i="1"/>
  <c r="CQ3451" i="1"/>
  <c r="CQ3453" i="1"/>
  <c r="CQ3450" i="1"/>
  <c r="CQ3449" i="1"/>
  <c r="CQ3447" i="1"/>
  <c r="CQ508" i="1"/>
  <c r="CQ3448" i="1"/>
  <c r="CQ3446" i="1"/>
  <c r="CQ3445" i="1"/>
  <c r="CQ3444" i="1"/>
  <c r="CQ3443" i="1"/>
  <c r="CQ3442" i="1"/>
  <c r="CQ3441" i="1"/>
  <c r="CQ3440" i="1"/>
  <c r="CQ3439" i="1"/>
  <c r="CQ3438" i="1"/>
  <c r="CQ3437" i="1"/>
  <c r="CQ3436" i="1"/>
  <c r="CQ99" i="1"/>
  <c r="CQ3435" i="1"/>
  <c r="CQ214" i="1"/>
  <c r="CQ3434" i="1"/>
  <c r="CQ3433" i="1"/>
  <c r="CQ3432" i="1"/>
  <c r="CQ3430" i="1"/>
  <c r="CQ3429" i="1"/>
  <c r="CQ3428" i="1"/>
  <c r="CQ3431" i="1"/>
  <c r="CQ3427" i="1"/>
  <c r="CQ3426" i="1"/>
  <c r="CQ3425" i="1"/>
  <c r="CQ3424" i="1"/>
  <c r="CQ3423" i="1"/>
  <c r="CQ3421" i="1"/>
  <c r="CQ3420" i="1"/>
  <c r="CQ3419" i="1"/>
  <c r="CQ3418" i="1"/>
  <c r="CQ3422" i="1"/>
  <c r="CQ3417" i="1"/>
  <c r="CQ3416" i="1"/>
  <c r="CQ403" i="1"/>
  <c r="CQ3415" i="1"/>
  <c r="CQ3414" i="1"/>
  <c r="CQ3413" i="1"/>
  <c r="CQ507" i="1"/>
  <c r="CQ3412" i="1"/>
  <c r="CQ3411" i="1"/>
  <c r="CQ3410" i="1"/>
  <c r="CQ3408" i="1"/>
  <c r="CQ3409" i="1"/>
  <c r="CQ3407" i="1"/>
  <c r="CQ3406" i="1"/>
  <c r="CQ3405" i="1"/>
  <c r="CQ3404" i="1"/>
  <c r="CQ3403" i="1"/>
  <c r="CQ3402" i="1"/>
  <c r="CQ3401" i="1"/>
  <c r="CQ3400" i="1"/>
  <c r="CQ3399" i="1"/>
  <c r="CQ3398" i="1"/>
  <c r="CQ3396" i="1"/>
  <c r="CQ3395" i="1"/>
  <c r="CQ98" i="1"/>
  <c r="CQ3394" i="1"/>
  <c r="CQ3393" i="1"/>
  <c r="CQ3397" i="1"/>
  <c r="CQ3392" i="1"/>
  <c r="CQ3391" i="1"/>
  <c r="CQ3390" i="1"/>
  <c r="CQ3389" i="1"/>
  <c r="CQ3388" i="1"/>
  <c r="CQ3387" i="1"/>
  <c r="CQ3386" i="1"/>
  <c r="CQ3385" i="1"/>
  <c r="CQ3384" i="1"/>
  <c r="CQ3383" i="1"/>
  <c r="CQ3382" i="1"/>
  <c r="CQ3381" i="1"/>
  <c r="CQ3380" i="1"/>
  <c r="CQ3379" i="1"/>
  <c r="CQ3378" i="1"/>
  <c r="CQ3377" i="1"/>
  <c r="CQ256" i="1"/>
  <c r="CQ3375" i="1"/>
  <c r="CQ3374" i="1"/>
  <c r="CQ3373" i="1"/>
  <c r="CQ3372" i="1"/>
  <c r="CQ3371" i="1"/>
  <c r="CQ171" i="1"/>
  <c r="CQ3376" i="1"/>
  <c r="CQ3370" i="1"/>
  <c r="CQ3369" i="1"/>
  <c r="CQ3368" i="1"/>
  <c r="CQ3367" i="1"/>
  <c r="CQ3366" i="1"/>
  <c r="CQ3364" i="1"/>
  <c r="CQ3363" i="1"/>
  <c r="CQ3365" i="1"/>
  <c r="CQ3362" i="1"/>
  <c r="CQ3361" i="1"/>
  <c r="CQ3360" i="1"/>
  <c r="CQ390" i="1"/>
  <c r="CQ3359" i="1"/>
  <c r="CQ3358" i="1"/>
  <c r="CQ3357" i="1"/>
  <c r="CQ3356" i="1"/>
  <c r="CQ3355" i="1"/>
  <c r="CQ3354" i="1"/>
  <c r="CQ3353" i="1"/>
  <c r="CQ3352" i="1"/>
  <c r="CQ3351" i="1"/>
  <c r="CQ3350" i="1"/>
  <c r="CQ3349" i="1"/>
  <c r="CQ3348" i="1"/>
  <c r="CQ3347" i="1"/>
  <c r="CQ3346" i="1"/>
  <c r="CQ3345" i="1"/>
  <c r="CQ3344" i="1"/>
  <c r="CQ97" i="1"/>
  <c r="CQ3343" i="1"/>
  <c r="CQ7719" i="1"/>
  <c r="CQ3342" i="1"/>
  <c r="CQ3341" i="1"/>
  <c r="CQ3339" i="1"/>
  <c r="CQ3338" i="1"/>
  <c r="CQ3337" i="1"/>
  <c r="CQ3336" i="1"/>
  <c r="CQ3340" i="1"/>
  <c r="CQ3335" i="1"/>
  <c r="CQ3334" i="1"/>
  <c r="CQ3333" i="1"/>
  <c r="CQ3332" i="1"/>
  <c r="CQ170" i="1"/>
  <c r="CQ3331" i="1"/>
  <c r="CQ3330" i="1"/>
  <c r="CQ3329" i="1"/>
  <c r="CQ3328" i="1"/>
  <c r="CQ3327" i="1"/>
  <c r="CQ3326" i="1"/>
  <c r="CQ3325" i="1"/>
  <c r="CQ3323" i="1"/>
  <c r="CQ3322" i="1"/>
  <c r="CQ3321" i="1"/>
  <c r="CQ3320" i="1"/>
  <c r="CQ3319" i="1"/>
  <c r="CQ3324" i="1"/>
  <c r="CQ3317" i="1"/>
  <c r="CQ3318" i="1"/>
  <c r="CQ3315" i="1"/>
  <c r="CQ3314" i="1"/>
  <c r="CQ3313" i="1"/>
  <c r="CQ3316" i="1"/>
  <c r="CQ3312" i="1"/>
  <c r="CQ3311" i="1"/>
  <c r="CQ3310" i="1"/>
  <c r="CQ3309" i="1"/>
  <c r="CQ3308" i="1"/>
  <c r="CQ3307" i="1"/>
  <c r="CQ3306" i="1"/>
  <c r="CQ455" i="1"/>
  <c r="CQ3304" i="1"/>
  <c r="CQ3303" i="1"/>
  <c r="CQ3305" i="1"/>
  <c r="CQ3301" i="1"/>
  <c r="CQ3300" i="1"/>
  <c r="CQ3302" i="1"/>
  <c r="CQ3299" i="1"/>
  <c r="CQ3298" i="1"/>
  <c r="CQ3297" i="1"/>
  <c r="CQ3296" i="1"/>
  <c r="CQ3295" i="1"/>
  <c r="CQ3294" i="1"/>
  <c r="CQ3293" i="1"/>
  <c r="CQ7734" i="1"/>
  <c r="CQ3291" i="1"/>
  <c r="CQ3290" i="1"/>
  <c r="CQ3289" i="1"/>
  <c r="CQ3292" i="1"/>
  <c r="CQ3288" i="1"/>
  <c r="CQ3287" i="1"/>
  <c r="CQ3286" i="1"/>
  <c r="CQ3285" i="1"/>
  <c r="CQ3283" i="1"/>
  <c r="CQ7778" i="1"/>
  <c r="CQ3282" i="1"/>
  <c r="CQ3284" i="1"/>
  <c r="CQ3281" i="1"/>
  <c r="CQ3280" i="1"/>
  <c r="CQ3279" i="1"/>
  <c r="CQ3278" i="1"/>
  <c r="CQ3277" i="1"/>
  <c r="CQ3276" i="1"/>
  <c r="CQ3275" i="1"/>
  <c r="CQ3274" i="1"/>
  <c r="CQ3273" i="1"/>
  <c r="CQ3272" i="1"/>
  <c r="CQ3271" i="1"/>
  <c r="CQ3270" i="1"/>
  <c r="CQ3269" i="1"/>
  <c r="CQ3268" i="1"/>
  <c r="CQ3267" i="1"/>
  <c r="CQ3266" i="1"/>
  <c r="CQ3265" i="1"/>
  <c r="CQ3264" i="1"/>
  <c r="CQ3263" i="1"/>
  <c r="CQ7777" i="1"/>
  <c r="CQ3261" i="1"/>
  <c r="CQ3260" i="1"/>
  <c r="CQ3259" i="1"/>
  <c r="CQ3258" i="1"/>
  <c r="CQ3262" i="1"/>
  <c r="CQ3257" i="1"/>
  <c r="CQ3256" i="1"/>
  <c r="CQ3255" i="1"/>
  <c r="CQ3254" i="1"/>
  <c r="CQ7733" i="1"/>
  <c r="CQ3252" i="1"/>
  <c r="CQ3251" i="1"/>
  <c r="CQ3250" i="1"/>
  <c r="CQ3249" i="1"/>
  <c r="CQ3253" i="1"/>
  <c r="CQ3248" i="1"/>
  <c r="CQ3247" i="1"/>
  <c r="CQ7776" i="1"/>
  <c r="CQ3245" i="1"/>
  <c r="CQ3244" i="1"/>
  <c r="CQ3243" i="1"/>
  <c r="CQ3242" i="1"/>
  <c r="CQ3246" i="1"/>
  <c r="CQ93" i="1"/>
  <c r="CQ3241" i="1"/>
  <c r="CQ3240" i="1"/>
  <c r="CQ3239" i="1"/>
  <c r="CQ7775" i="1"/>
  <c r="CQ3238" i="1"/>
  <c r="CQ389" i="1"/>
  <c r="CQ3236" i="1"/>
  <c r="CQ3235" i="1"/>
  <c r="CQ3234" i="1"/>
  <c r="CQ3233" i="1"/>
  <c r="CQ3237" i="1"/>
  <c r="CQ3232" i="1"/>
  <c r="CQ377" i="1"/>
  <c r="CQ3231" i="1"/>
  <c r="CQ3230" i="1"/>
  <c r="CQ3229" i="1"/>
  <c r="CQ3228" i="1"/>
  <c r="CQ402" i="1"/>
  <c r="CQ3227" i="1"/>
  <c r="CQ3226" i="1"/>
  <c r="CQ3225" i="1"/>
  <c r="CQ3224" i="1"/>
  <c r="CQ3223" i="1"/>
  <c r="CQ3222" i="1"/>
  <c r="CQ3221" i="1"/>
  <c r="CQ213" i="1"/>
  <c r="CQ3220" i="1"/>
  <c r="CQ3219" i="1"/>
  <c r="CQ3218" i="1"/>
  <c r="CQ3217" i="1"/>
  <c r="CQ3216" i="1"/>
  <c r="CQ3215" i="1"/>
  <c r="CQ3214" i="1"/>
  <c r="CQ3213" i="1"/>
  <c r="CQ3212" i="1"/>
  <c r="CQ3211" i="1"/>
  <c r="CQ3210" i="1"/>
  <c r="CQ3209" i="1"/>
  <c r="CQ3208" i="1"/>
  <c r="CQ3207" i="1"/>
  <c r="CQ388" i="1"/>
  <c r="CQ3205" i="1"/>
  <c r="CQ3204" i="1"/>
  <c r="CQ3203" i="1"/>
  <c r="CQ3206" i="1"/>
  <c r="CQ3202" i="1"/>
  <c r="CQ376" i="1"/>
  <c r="CQ3201" i="1"/>
  <c r="CQ3200" i="1"/>
  <c r="CQ3199" i="1"/>
  <c r="CQ3198" i="1"/>
  <c r="CQ3197" i="1"/>
  <c r="CQ3196" i="1"/>
  <c r="CQ401" i="1"/>
  <c r="CQ3195" i="1"/>
  <c r="CQ3193" i="1"/>
  <c r="CQ3194" i="1"/>
  <c r="CQ3192" i="1"/>
  <c r="CQ3191" i="1"/>
  <c r="CQ3189" i="1"/>
  <c r="CQ3188" i="1"/>
  <c r="CQ3190" i="1"/>
  <c r="CQ3187" i="1"/>
  <c r="CQ3186" i="1"/>
  <c r="CQ3185" i="1"/>
  <c r="CQ3184" i="1"/>
  <c r="CQ3183" i="1"/>
  <c r="CQ3182" i="1"/>
  <c r="CQ92" i="1"/>
  <c r="CQ3181" i="1"/>
  <c r="CQ3180" i="1"/>
  <c r="CQ3179" i="1"/>
  <c r="CQ3178" i="1"/>
  <c r="CQ3177" i="1"/>
  <c r="CQ3176" i="1"/>
  <c r="CQ3175" i="1"/>
  <c r="CQ3173" i="1"/>
  <c r="CQ3172" i="1"/>
  <c r="CQ3174" i="1"/>
  <c r="CQ3170" i="1"/>
  <c r="CQ3169" i="1"/>
  <c r="CQ3168" i="1"/>
  <c r="CQ387" i="1"/>
  <c r="CQ3171" i="1"/>
  <c r="CQ375" i="1"/>
  <c r="CQ3166" i="1"/>
  <c r="CQ3165" i="1"/>
  <c r="CQ3164" i="1"/>
  <c r="CQ3163" i="1"/>
  <c r="CQ3167" i="1"/>
  <c r="CQ400" i="1"/>
  <c r="CQ3162" i="1"/>
  <c r="CQ3161" i="1"/>
  <c r="CQ3160" i="1"/>
  <c r="CQ3159" i="1"/>
  <c r="CQ3158" i="1"/>
  <c r="CQ3157" i="1"/>
  <c r="CQ3156" i="1"/>
  <c r="CQ3155" i="1"/>
  <c r="CQ3154" i="1"/>
  <c r="CQ3153" i="1"/>
  <c r="CQ3152" i="1"/>
  <c r="CQ3151" i="1"/>
  <c r="CQ3149" i="1"/>
  <c r="CQ3148" i="1"/>
  <c r="CQ3150" i="1"/>
  <c r="CQ3147" i="1"/>
  <c r="CQ3146" i="1"/>
  <c r="CQ3145" i="1"/>
  <c r="CQ3144" i="1"/>
  <c r="CQ7774" i="1"/>
  <c r="CQ91" i="1"/>
  <c r="CQ3143" i="1"/>
  <c r="CQ3142" i="1"/>
  <c r="CQ3141" i="1"/>
  <c r="CQ3140" i="1"/>
  <c r="CQ3139" i="1"/>
  <c r="CQ3138" i="1"/>
  <c r="CQ3137" i="1"/>
  <c r="CQ3136" i="1"/>
  <c r="CQ3135" i="1"/>
  <c r="CQ3134" i="1"/>
  <c r="CQ3133" i="1"/>
  <c r="CQ3130" i="1"/>
  <c r="CQ3132" i="1"/>
  <c r="CQ3131" i="1"/>
  <c r="CQ454" i="1"/>
  <c r="CQ3129" i="1"/>
  <c r="CQ3128" i="1"/>
  <c r="CQ3127" i="1"/>
  <c r="CQ3126" i="1"/>
  <c r="CQ3125" i="1"/>
  <c r="CQ3124" i="1"/>
  <c r="CQ3123" i="1"/>
  <c r="CQ3121" i="1"/>
  <c r="CQ3122" i="1"/>
  <c r="CQ3120" i="1"/>
  <c r="CQ3119" i="1"/>
  <c r="CQ3118" i="1"/>
  <c r="CQ255" i="1"/>
  <c r="CQ3117" i="1"/>
  <c r="CQ3116" i="1"/>
  <c r="CQ3115" i="1"/>
  <c r="CQ90" i="1"/>
  <c r="CQ3114" i="1"/>
  <c r="CQ3113" i="1"/>
  <c r="CQ3111" i="1"/>
  <c r="CQ3110" i="1"/>
  <c r="CQ3109" i="1"/>
  <c r="CQ3112" i="1"/>
  <c r="CQ453" i="1"/>
  <c r="CQ399" i="1"/>
  <c r="CQ3107" i="1"/>
  <c r="CQ3108" i="1"/>
  <c r="CQ3106" i="1"/>
  <c r="CQ3105" i="1"/>
  <c r="CQ3104" i="1"/>
  <c r="CQ3103" i="1"/>
  <c r="CQ3102" i="1"/>
  <c r="CQ3101" i="1"/>
  <c r="CQ3100" i="1"/>
  <c r="CQ3099" i="1"/>
  <c r="CQ3098" i="1"/>
  <c r="CQ3097" i="1"/>
  <c r="CQ3096" i="1"/>
  <c r="CQ3095" i="1"/>
  <c r="CQ3094" i="1"/>
  <c r="CQ3093" i="1"/>
  <c r="CQ3092" i="1"/>
  <c r="CQ3091" i="1"/>
  <c r="CQ3090" i="1"/>
  <c r="CQ3089" i="1"/>
  <c r="CQ3088" i="1"/>
  <c r="CQ3087" i="1"/>
  <c r="CQ3086" i="1"/>
  <c r="CQ3084" i="1"/>
  <c r="CQ3083" i="1"/>
  <c r="CQ254" i="1"/>
  <c r="CQ71" i="1"/>
  <c r="CQ3085" i="1"/>
  <c r="CQ3082" i="1"/>
  <c r="CQ3081" i="1"/>
  <c r="CQ3080" i="1"/>
  <c r="CQ89" i="1"/>
  <c r="CQ3078" i="1"/>
  <c r="CQ3079" i="1"/>
  <c r="CQ381" i="1"/>
  <c r="CQ3077" i="1"/>
  <c r="CQ3076" i="1"/>
  <c r="CQ3075" i="1"/>
  <c r="CQ3074" i="1"/>
  <c r="CQ452" i="1"/>
  <c r="CQ3072" i="1"/>
  <c r="CQ398" i="1"/>
  <c r="CQ3070" i="1"/>
  <c r="CQ3071" i="1"/>
  <c r="CQ3073" i="1"/>
  <c r="CQ3069" i="1"/>
  <c r="CQ3068" i="1"/>
  <c r="CQ3067" i="1"/>
  <c r="CQ3066" i="1"/>
  <c r="CQ3065" i="1"/>
  <c r="CQ3064" i="1"/>
  <c r="CQ3063" i="1"/>
  <c r="CQ3062" i="1"/>
  <c r="CQ3061" i="1"/>
  <c r="CQ3060" i="1"/>
  <c r="CQ3059" i="1"/>
  <c r="CQ3058" i="1"/>
  <c r="CQ3057" i="1"/>
  <c r="CQ3056" i="1"/>
  <c r="CQ3055" i="1"/>
  <c r="CQ3054" i="1"/>
  <c r="CQ3053" i="1"/>
  <c r="CQ3052" i="1"/>
  <c r="CQ3051" i="1"/>
  <c r="CQ3050" i="1"/>
  <c r="CQ3049" i="1"/>
  <c r="CQ3048" i="1"/>
  <c r="CQ3047" i="1"/>
  <c r="CQ3046" i="1"/>
  <c r="CQ3045" i="1"/>
  <c r="CQ3044" i="1"/>
  <c r="CQ70" i="1"/>
  <c r="CQ3043" i="1"/>
  <c r="CQ3042" i="1"/>
  <c r="CQ3041" i="1"/>
  <c r="CQ3040" i="1"/>
  <c r="CQ3039" i="1"/>
  <c r="CQ88" i="1"/>
  <c r="CQ3038" i="1"/>
  <c r="CQ380" i="1"/>
  <c r="CQ3037" i="1"/>
  <c r="CQ3036" i="1"/>
  <c r="CQ3035" i="1"/>
  <c r="CQ3034" i="1"/>
  <c r="CQ7773" i="1"/>
  <c r="CQ3033" i="1"/>
  <c r="CQ3032" i="1"/>
  <c r="CQ3031" i="1"/>
  <c r="CQ451" i="1"/>
  <c r="CQ3030" i="1"/>
  <c r="CQ3029" i="1"/>
  <c r="CQ3028" i="1"/>
  <c r="CQ3027" i="1"/>
  <c r="CQ3025" i="1"/>
  <c r="CQ3024" i="1"/>
  <c r="CQ3026" i="1"/>
  <c r="CQ3023" i="1"/>
  <c r="CQ3022" i="1"/>
  <c r="CQ3021" i="1"/>
  <c r="CQ3020" i="1"/>
  <c r="CQ3019" i="1"/>
  <c r="CQ3018" i="1"/>
  <c r="CQ3017" i="1"/>
  <c r="CQ463" i="1"/>
  <c r="CQ3016" i="1"/>
  <c r="CQ3015" i="1"/>
  <c r="CQ3014" i="1"/>
  <c r="CQ3013" i="1"/>
  <c r="CQ3012" i="1"/>
  <c r="CQ3011" i="1"/>
  <c r="CQ87" i="1"/>
  <c r="CQ3010" i="1"/>
  <c r="CQ3009" i="1"/>
  <c r="CQ3008" i="1"/>
  <c r="CQ3007" i="1"/>
  <c r="CQ379" i="1"/>
  <c r="CQ3006" i="1"/>
  <c r="CQ450" i="1"/>
  <c r="CQ3005" i="1"/>
  <c r="CQ3004" i="1"/>
  <c r="CQ3003" i="1"/>
  <c r="CQ3002" i="1"/>
  <c r="CQ3001" i="1"/>
  <c r="CQ3000" i="1"/>
  <c r="CQ7772" i="1"/>
  <c r="CQ2998" i="1"/>
  <c r="CQ2997" i="1"/>
  <c r="CQ2996" i="1"/>
  <c r="CQ2999" i="1"/>
  <c r="CQ2995" i="1"/>
  <c r="CQ2994" i="1"/>
  <c r="CQ2993" i="1"/>
  <c r="CQ2992" i="1"/>
  <c r="CQ2991" i="1"/>
  <c r="CQ2990" i="1"/>
  <c r="CQ2989" i="1"/>
  <c r="CQ2988" i="1"/>
  <c r="CQ2986" i="1"/>
  <c r="CQ2985" i="1"/>
  <c r="CQ2984" i="1"/>
  <c r="CQ2983" i="1"/>
  <c r="CQ2982" i="1"/>
  <c r="CQ2987" i="1"/>
  <c r="CQ2981" i="1"/>
  <c r="CQ2980" i="1"/>
  <c r="CQ462" i="1"/>
  <c r="CQ2979" i="1"/>
  <c r="CQ2978" i="1"/>
  <c r="CQ2977" i="1"/>
  <c r="CQ2976" i="1"/>
  <c r="CQ2975" i="1"/>
  <c r="CQ2974" i="1"/>
  <c r="CQ86" i="1"/>
  <c r="CQ2973" i="1"/>
  <c r="CQ2972" i="1"/>
  <c r="CQ378" i="1"/>
  <c r="CQ2971" i="1"/>
  <c r="CQ27" i="1"/>
  <c r="CQ449" i="1"/>
  <c r="CQ2970" i="1"/>
  <c r="CQ2969" i="1"/>
  <c r="CQ397" i="1"/>
  <c r="CQ2968" i="1"/>
  <c r="CQ2966" i="1"/>
  <c r="CQ2965" i="1"/>
  <c r="CQ2964" i="1"/>
  <c r="CQ2963" i="1"/>
  <c r="CQ2962" i="1"/>
  <c r="CQ2967" i="1"/>
  <c r="CQ2961" i="1"/>
  <c r="CQ2960" i="1"/>
  <c r="CQ2959" i="1"/>
  <c r="CQ2958" i="1"/>
  <c r="CQ2957" i="1"/>
  <c r="CQ2956" i="1"/>
  <c r="CQ2955" i="1"/>
  <c r="CQ2954" i="1"/>
  <c r="CQ2953" i="1"/>
  <c r="CQ2952" i="1"/>
  <c r="CQ2951" i="1"/>
  <c r="CQ2950" i="1"/>
  <c r="CQ2949" i="1"/>
  <c r="CQ461" i="1"/>
  <c r="CQ2948" i="1"/>
  <c r="CQ2947" i="1"/>
  <c r="CQ2946" i="1"/>
  <c r="CQ2945" i="1"/>
  <c r="CQ85" i="1"/>
  <c r="CQ2944" i="1"/>
  <c r="CQ2943" i="1"/>
  <c r="CQ2942" i="1"/>
  <c r="CQ2941" i="1"/>
  <c r="CQ2940" i="1"/>
  <c r="CQ26" i="1"/>
  <c r="CQ448" i="1"/>
  <c r="CQ396" i="1"/>
  <c r="CQ374" i="1"/>
  <c r="CQ2939" i="1"/>
  <c r="CQ2938" i="1"/>
  <c r="CQ2937" i="1"/>
  <c r="CQ2936" i="1"/>
  <c r="CQ2935" i="1"/>
  <c r="CQ2933" i="1"/>
  <c r="CQ2932" i="1"/>
  <c r="CQ2931" i="1"/>
  <c r="CQ2934" i="1"/>
  <c r="CQ2930" i="1"/>
  <c r="CQ2929" i="1"/>
  <c r="CQ2928" i="1"/>
  <c r="CQ2927" i="1"/>
  <c r="CQ2926" i="1"/>
  <c r="CQ2925" i="1"/>
  <c r="CQ2924" i="1"/>
  <c r="CQ2922" i="1"/>
  <c r="CQ2921" i="1"/>
  <c r="CQ2923" i="1"/>
  <c r="CQ2920" i="1"/>
  <c r="CQ2919" i="1"/>
  <c r="CQ2918" i="1"/>
  <c r="CQ2917" i="1"/>
  <c r="CQ2916" i="1"/>
  <c r="CQ2915" i="1"/>
  <c r="CQ2914" i="1"/>
  <c r="CQ84" i="1"/>
  <c r="CQ2913" i="1"/>
  <c r="CQ2912" i="1"/>
  <c r="CQ2907" i="1"/>
  <c r="CQ2911" i="1"/>
  <c r="CQ2910" i="1"/>
  <c r="CQ2909" i="1"/>
  <c r="CQ2908" i="1"/>
  <c r="CQ2906" i="1"/>
  <c r="CQ25" i="1"/>
  <c r="CQ447" i="1"/>
  <c r="CQ395" i="1"/>
  <c r="CQ373" i="1"/>
  <c r="CQ2905" i="1"/>
  <c r="CQ2904" i="1"/>
  <c r="CQ2903" i="1"/>
  <c r="CQ2902" i="1"/>
  <c r="CQ2901" i="1"/>
  <c r="CQ2900" i="1"/>
  <c r="CQ2899" i="1"/>
  <c r="CQ2898" i="1"/>
  <c r="CQ2897" i="1"/>
  <c r="CQ2896" i="1"/>
  <c r="CQ2895" i="1"/>
  <c r="CQ2894" i="1"/>
  <c r="CQ2893" i="1"/>
  <c r="CQ2890" i="1"/>
  <c r="CQ2892" i="1"/>
  <c r="CQ2891" i="1"/>
  <c r="CQ2889" i="1"/>
  <c r="CQ2888" i="1"/>
  <c r="CQ7771" i="1"/>
  <c r="CQ2887" i="1"/>
  <c r="CQ2886" i="1"/>
  <c r="CQ2885" i="1"/>
  <c r="CQ2884" i="1"/>
  <c r="CQ2882" i="1"/>
  <c r="CQ2883" i="1"/>
  <c r="CQ2881" i="1"/>
  <c r="CQ2880" i="1"/>
  <c r="CQ2879" i="1"/>
  <c r="CQ83" i="1"/>
  <c r="CQ2878" i="1"/>
  <c r="CQ2877" i="1"/>
  <c r="CQ2876" i="1"/>
  <c r="CQ24" i="1"/>
  <c r="CQ2875" i="1"/>
  <c r="CQ372" i="1"/>
  <c r="CQ2874" i="1"/>
  <c r="CQ2873" i="1"/>
  <c r="CQ2871" i="1"/>
  <c r="CQ2870" i="1"/>
  <c r="CQ2872" i="1"/>
  <c r="CQ2869" i="1"/>
  <c r="CQ2868" i="1"/>
  <c r="CQ2867" i="1"/>
  <c r="CQ2866" i="1"/>
  <c r="CQ2865" i="1"/>
  <c r="CQ2864" i="1"/>
  <c r="CQ2863" i="1"/>
  <c r="CQ7821" i="1"/>
  <c r="CQ2862" i="1"/>
  <c r="CQ2861" i="1"/>
  <c r="CQ2860" i="1"/>
  <c r="CQ2859" i="1"/>
  <c r="CQ2858" i="1"/>
  <c r="CQ2857" i="1"/>
  <c r="CQ2856" i="1"/>
  <c r="CQ2855" i="1"/>
  <c r="CQ460" i="1"/>
  <c r="CQ2854" i="1"/>
  <c r="CQ2853" i="1"/>
  <c r="CQ2852" i="1"/>
  <c r="CQ2851" i="1"/>
  <c r="CQ82" i="1"/>
  <c r="CQ2849" i="1"/>
  <c r="CQ2848" i="1"/>
  <c r="CQ2847" i="1"/>
  <c r="CQ2850" i="1"/>
  <c r="CQ2846" i="1"/>
  <c r="CQ2845" i="1"/>
  <c r="CQ2844" i="1"/>
  <c r="CQ2843" i="1"/>
  <c r="CQ2842" i="1"/>
  <c r="CQ2841" i="1"/>
  <c r="CQ2840" i="1"/>
  <c r="CQ2839" i="1"/>
  <c r="CQ2838" i="1"/>
  <c r="CQ2836" i="1"/>
  <c r="CQ2834" i="1"/>
  <c r="CQ2835" i="1"/>
  <c r="CQ2837" i="1"/>
  <c r="CQ2832" i="1"/>
  <c r="CQ2833" i="1"/>
  <c r="CQ2831" i="1"/>
  <c r="CQ2830" i="1"/>
  <c r="CQ2829" i="1"/>
  <c r="CQ2828" i="1"/>
  <c r="CQ2827" i="1"/>
  <c r="CQ2826" i="1"/>
  <c r="CQ2825" i="1"/>
  <c r="CQ2824" i="1"/>
  <c r="CQ2823" i="1"/>
  <c r="CQ2822" i="1"/>
  <c r="CQ2821" i="1"/>
  <c r="CQ2820" i="1"/>
  <c r="CQ2818" i="1"/>
  <c r="CQ2819" i="1"/>
  <c r="CQ2816" i="1"/>
  <c r="CQ2815" i="1"/>
  <c r="CQ2814" i="1"/>
  <c r="CQ2813" i="1"/>
  <c r="CQ2817" i="1"/>
  <c r="CQ2812" i="1"/>
  <c r="CQ2811" i="1"/>
  <c r="CQ2810" i="1"/>
  <c r="CQ81" i="1"/>
  <c r="CQ2809" i="1"/>
  <c r="CQ2808" i="1"/>
  <c r="CQ2807" i="1"/>
  <c r="CQ2806" i="1"/>
  <c r="CQ2805" i="1"/>
  <c r="CQ2804" i="1"/>
  <c r="CQ2803" i="1"/>
  <c r="CQ446" i="1"/>
  <c r="CQ2801" i="1"/>
  <c r="CQ2800" i="1"/>
  <c r="CQ2799" i="1"/>
  <c r="CQ2798" i="1"/>
  <c r="CQ2797" i="1"/>
  <c r="CQ2802" i="1"/>
  <c r="CQ2796" i="1"/>
  <c r="CQ2795" i="1"/>
  <c r="CQ7770" i="1"/>
  <c r="CQ2794" i="1"/>
  <c r="CQ2793" i="1"/>
  <c r="CQ2792" i="1"/>
  <c r="CQ2791" i="1"/>
  <c r="CQ2790" i="1"/>
  <c r="CQ2789" i="1"/>
  <c r="CQ2788" i="1"/>
  <c r="CQ2787" i="1"/>
  <c r="CQ2786" i="1"/>
  <c r="CQ2784" i="1"/>
  <c r="CQ2783" i="1"/>
  <c r="CQ2782" i="1"/>
  <c r="CQ2785" i="1"/>
  <c r="CQ2781" i="1"/>
  <c r="CQ2780" i="1"/>
  <c r="CQ2779" i="1"/>
  <c r="CQ2778" i="1"/>
  <c r="CQ80" i="1"/>
  <c r="CQ2777" i="1"/>
  <c r="CQ2776" i="1"/>
  <c r="CQ2775" i="1"/>
  <c r="CQ2773" i="1"/>
  <c r="CQ2772" i="1"/>
  <c r="CQ2771" i="1"/>
  <c r="CQ2770" i="1"/>
  <c r="CQ2769" i="1"/>
  <c r="CQ2774" i="1"/>
  <c r="CQ2768" i="1"/>
  <c r="CQ2767" i="1"/>
  <c r="CQ2766" i="1"/>
  <c r="CQ2765" i="1"/>
  <c r="CQ445" i="1"/>
  <c r="CQ2764" i="1"/>
  <c r="CQ2763" i="1"/>
  <c r="CQ2762" i="1"/>
  <c r="CQ2761" i="1"/>
  <c r="CQ2760" i="1"/>
  <c r="CQ2759" i="1"/>
  <c r="CQ2758" i="1"/>
  <c r="CQ96" i="1"/>
  <c r="CQ2757" i="1"/>
  <c r="CQ2756" i="1"/>
  <c r="CQ2755" i="1"/>
  <c r="CQ2754" i="1"/>
  <c r="CQ2753" i="1"/>
  <c r="CQ2752" i="1"/>
  <c r="CQ2751" i="1"/>
  <c r="CQ2750" i="1"/>
  <c r="CQ2749" i="1"/>
  <c r="CQ2748" i="1"/>
  <c r="CQ2747" i="1"/>
  <c r="CQ2746" i="1"/>
  <c r="CQ2745" i="1"/>
  <c r="CQ2744" i="1"/>
  <c r="CQ2743" i="1"/>
  <c r="CQ2742" i="1"/>
  <c r="CQ2741" i="1"/>
  <c r="CQ2740" i="1"/>
  <c r="CQ2739" i="1"/>
  <c r="CQ79" i="1"/>
  <c r="CQ2738" i="1"/>
  <c r="CQ2737" i="1"/>
  <c r="CQ2736" i="1"/>
  <c r="CQ2735" i="1"/>
  <c r="CQ2734" i="1"/>
  <c r="CQ2733" i="1"/>
  <c r="CQ2732" i="1"/>
  <c r="CQ2731" i="1"/>
  <c r="CQ444" i="1"/>
  <c r="CQ2730" i="1"/>
  <c r="CQ2729" i="1"/>
  <c r="CQ2728" i="1"/>
  <c r="CQ2727" i="1"/>
  <c r="CQ2726" i="1"/>
  <c r="CQ2725" i="1"/>
  <c r="CQ95" i="1"/>
  <c r="CQ2724" i="1"/>
  <c r="CQ2723" i="1"/>
  <c r="CQ2722" i="1"/>
  <c r="CQ2721" i="1"/>
  <c r="CQ2720" i="1"/>
  <c r="CQ2719" i="1"/>
  <c r="CQ2718" i="1"/>
  <c r="CQ2717" i="1"/>
  <c r="CQ2716" i="1"/>
  <c r="CQ2714" i="1"/>
  <c r="CQ2713" i="1"/>
  <c r="CQ2712" i="1"/>
  <c r="CQ2711" i="1"/>
  <c r="CQ2715" i="1"/>
  <c r="CQ2710" i="1"/>
  <c r="CQ2709" i="1"/>
  <c r="CQ2708" i="1"/>
  <c r="CQ78" i="1"/>
  <c r="CQ2706" i="1"/>
  <c r="CQ2707" i="1"/>
  <c r="CQ2705" i="1"/>
  <c r="CQ2704" i="1"/>
  <c r="CQ2703" i="1"/>
  <c r="CQ2702" i="1"/>
  <c r="CQ443" i="1"/>
  <c r="CQ2701" i="1"/>
  <c r="CQ2700" i="1"/>
  <c r="CQ2699" i="1"/>
  <c r="CQ2698" i="1"/>
  <c r="CQ2697" i="1"/>
  <c r="CQ2696" i="1"/>
  <c r="CQ2695" i="1"/>
  <c r="CQ2694" i="1"/>
  <c r="CQ2692" i="1"/>
  <c r="CQ2693" i="1"/>
  <c r="CQ94" i="1"/>
  <c r="CQ2691" i="1"/>
  <c r="CQ2690" i="1"/>
  <c r="CQ2689" i="1"/>
  <c r="CQ2688" i="1"/>
  <c r="CQ2686" i="1"/>
  <c r="CQ2685" i="1"/>
  <c r="CQ2684" i="1"/>
  <c r="CQ2687" i="1"/>
  <c r="CQ2683" i="1"/>
  <c r="CQ2682" i="1"/>
  <c r="CQ2681" i="1"/>
  <c r="CQ2680" i="1"/>
  <c r="CQ2679" i="1"/>
  <c r="CQ2678" i="1"/>
  <c r="CQ2677" i="1"/>
  <c r="CQ77" i="1"/>
  <c r="CQ2676" i="1"/>
  <c r="CQ2675" i="1"/>
  <c r="CQ2674" i="1"/>
  <c r="CQ2672" i="1"/>
  <c r="CQ442" i="1"/>
  <c r="CQ2673" i="1"/>
  <c r="CQ2670" i="1"/>
  <c r="CQ2669" i="1"/>
  <c r="CQ2668" i="1"/>
  <c r="CQ2671" i="1"/>
  <c r="CQ2667" i="1"/>
  <c r="CQ2666" i="1"/>
  <c r="CQ2665" i="1"/>
  <c r="CQ2662" i="1"/>
  <c r="CQ2664" i="1"/>
  <c r="CQ2663" i="1"/>
  <c r="CQ7769" i="1"/>
  <c r="CQ2660" i="1"/>
  <c r="CQ2659" i="1"/>
  <c r="CQ2661" i="1"/>
  <c r="CQ2658" i="1"/>
  <c r="CQ2657" i="1"/>
  <c r="CQ2656" i="1"/>
  <c r="CQ2655" i="1"/>
  <c r="CQ2654" i="1"/>
  <c r="CQ2653" i="1"/>
  <c r="CQ2652" i="1"/>
  <c r="CQ437" i="1"/>
  <c r="CQ2651" i="1"/>
  <c r="CQ76" i="1"/>
  <c r="CQ2650" i="1"/>
  <c r="CQ2649" i="1"/>
  <c r="CQ2648" i="1"/>
  <c r="CQ2647" i="1"/>
  <c r="CQ2645" i="1"/>
  <c r="CQ2646" i="1"/>
  <c r="CQ2644" i="1"/>
  <c r="CQ2643" i="1"/>
  <c r="CQ2642" i="1"/>
  <c r="CQ2641" i="1"/>
  <c r="CQ2640" i="1"/>
  <c r="CQ2639" i="1"/>
  <c r="CQ441" i="1"/>
  <c r="CQ2638" i="1"/>
  <c r="CQ2637" i="1"/>
  <c r="CQ7732" i="1"/>
  <c r="CQ2635" i="1"/>
  <c r="CQ2634" i="1"/>
  <c r="CQ12" i="1"/>
  <c r="CQ2633" i="1"/>
  <c r="CQ2631" i="1"/>
  <c r="CQ2632" i="1"/>
  <c r="CQ2636" i="1"/>
  <c r="CQ2630" i="1"/>
  <c r="CQ2629" i="1"/>
  <c r="CQ2628" i="1"/>
  <c r="CQ2627" i="1"/>
  <c r="CQ2626" i="1"/>
  <c r="CQ2625" i="1"/>
  <c r="CQ178" i="1"/>
  <c r="CQ2624" i="1"/>
  <c r="CQ56" i="1"/>
  <c r="CQ2623" i="1"/>
  <c r="CQ2622" i="1"/>
  <c r="CQ2621" i="1"/>
  <c r="CQ2620" i="1"/>
  <c r="CQ2619" i="1"/>
  <c r="CQ2618" i="1"/>
  <c r="CQ2617" i="1"/>
  <c r="CQ2616" i="1"/>
  <c r="CQ2615" i="1"/>
  <c r="CQ2614" i="1"/>
  <c r="CQ2613" i="1"/>
  <c r="CQ2612" i="1"/>
  <c r="CQ2611" i="1"/>
  <c r="CQ75" i="1"/>
  <c r="CQ2610" i="1"/>
  <c r="CQ2609" i="1"/>
  <c r="CQ2608" i="1"/>
  <c r="CQ2607" i="1"/>
  <c r="CQ459" i="1"/>
  <c r="CQ440" i="1"/>
  <c r="CQ2606" i="1"/>
  <c r="CQ2605" i="1"/>
  <c r="CQ2604" i="1"/>
  <c r="CQ2603" i="1"/>
  <c r="CQ181" i="1"/>
  <c r="CQ176" i="1"/>
  <c r="CQ2602" i="1"/>
  <c r="CQ2601" i="1"/>
  <c r="CQ2600" i="1"/>
  <c r="CQ2599" i="1"/>
  <c r="CQ2598" i="1"/>
  <c r="CQ2597" i="1"/>
  <c r="CQ2596" i="1"/>
  <c r="CQ7731" i="1"/>
  <c r="CQ2595" i="1"/>
  <c r="CQ55" i="1"/>
  <c r="CQ2594" i="1"/>
  <c r="CQ2593" i="1"/>
  <c r="CQ2592" i="1"/>
  <c r="CQ2591" i="1"/>
  <c r="CQ2590" i="1"/>
  <c r="CQ2589" i="1"/>
  <c r="CQ2588" i="1"/>
  <c r="CQ2587" i="1"/>
  <c r="CQ2586" i="1"/>
  <c r="CQ2585" i="1"/>
  <c r="CQ2584" i="1"/>
  <c r="CQ2583" i="1"/>
  <c r="CQ2582" i="1"/>
  <c r="CQ2581" i="1"/>
  <c r="CQ2580" i="1"/>
  <c r="CQ458" i="1"/>
  <c r="CQ2579" i="1"/>
  <c r="CQ2578" i="1"/>
  <c r="CQ2577" i="1"/>
  <c r="CQ2576" i="1"/>
  <c r="CQ2575" i="1"/>
  <c r="CQ2574" i="1"/>
  <c r="CQ2573" i="1"/>
  <c r="CQ2572" i="1"/>
  <c r="CQ180" i="1"/>
  <c r="CQ175" i="1"/>
  <c r="CQ2571" i="1"/>
  <c r="CQ2570" i="1"/>
  <c r="CQ2569" i="1"/>
  <c r="CQ11" i="1"/>
  <c r="CQ2568" i="1"/>
  <c r="CQ7730" i="1"/>
  <c r="CQ2567" i="1"/>
  <c r="CQ2566" i="1"/>
  <c r="CQ2565" i="1"/>
  <c r="CQ54" i="1"/>
  <c r="CQ2564" i="1"/>
  <c r="CQ140" i="1"/>
  <c r="CQ2563" i="1"/>
  <c r="CQ2562" i="1"/>
  <c r="CQ2561" i="1"/>
  <c r="CQ2560" i="1"/>
  <c r="CQ2559" i="1"/>
  <c r="CQ2558" i="1"/>
  <c r="CQ2557" i="1"/>
  <c r="CQ2556" i="1"/>
  <c r="CQ2555" i="1"/>
  <c r="CQ2554" i="1"/>
  <c r="CQ2553" i="1"/>
  <c r="CQ2552" i="1"/>
  <c r="CQ457" i="1"/>
  <c r="CQ7768" i="1"/>
  <c r="CQ2550" i="1"/>
  <c r="CQ2549" i="1"/>
  <c r="CQ2548" i="1"/>
  <c r="CQ2551" i="1"/>
  <c r="CQ2547" i="1"/>
  <c r="CQ179" i="1"/>
  <c r="CQ174" i="1"/>
  <c r="CQ2546" i="1"/>
  <c r="CQ2545" i="1"/>
  <c r="CQ2544" i="1"/>
  <c r="CQ2543" i="1"/>
  <c r="CQ2541" i="1"/>
  <c r="CQ2540" i="1"/>
  <c r="CQ10" i="1"/>
  <c r="CQ177" i="1"/>
  <c r="CQ2539" i="1"/>
  <c r="CQ2538" i="1"/>
  <c r="CQ2537" i="1"/>
  <c r="CQ2542" i="1"/>
  <c r="CQ2536" i="1"/>
  <c r="CQ53" i="1"/>
  <c r="CQ139" i="1"/>
  <c r="CQ2535" i="1"/>
  <c r="CQ2534" i="1"/>
  <c r="CQ2533" i="1"/>
  <c r="CQ2532" i="1"/>
  <c r="CQ2531" i="1"/>
  <c r="CQ2530" i="1"/>
  <c r="CQ2529" i="1"/>
  <c r="CQ2528" i="1"/>
  <c r="CQ2527" i="1"/>
  <c r="CQ2526" i="1"/>
  <c r="CQ2524" i="1"/>
  <c r="CQ2523" i="1"/>
  <c r="CQ2522" i="1"/>
  <c r="CQ2521" i="1"/>
  <c r="CQ2520" i="1"/>
  <c r="CQ2525" i="1"/>
  <c r="CQ2519" i="1"/>
  <c r="CQ2518" i="1"/>
  <c r="CQ2517" i="1"/>
  <c r="CQ2516" i="1"/>
  <c r="CQ2515" i="1"/>
  <c r="CQ2514" i="1"/>
  <c r="CQ2512" i="1"/>
  <c r="CQ2511" i="1"/>
  <c r="CQ2510" i="1"/>
  <c r="CQ2509" i="1"/>
  <c r="CQ2513" i="1"/>
  <c r="CQ2508" i="1"/>
  <c r="CQ2507" i="1"/>
  <c r="CQ2506" i="1"/>
  <c r="CQ2505" i="1"/>
  <c r="CQ2504" i="1"/>
  <c r="CQ2503" i="1"/>
  <c r="CQ2502" i="1"/>
  <c r="CQ2501" i="1"/>
  <c r="CQ2500" i="1"/>
  <c r="CQ2499" i="1"/>
  <c r="CQ2497" i="1"/>
  <c r="CQ2496" i="1"/>
  <c r="CQ2495" i="1"/>
  <c r="CQ2498" i="1"/>
  <c r="CQ2494" i="1"/>
  <c r="CQ9" i="1"/>
  <c r="CQ2493" i="1"/>
  <c r="CQ2492" i="1"/>
  <c r="CQ2490" i="1"/>
  <c r="CQ2489" i="1"/>
  <c r="CQ2488" i="1"/>
  <c r="CQ2491" i="1"/>
  <c r="CQ2486" i="1"/>
  <c r="CQ2485" i="1"/>
  <c r="CQ2484" i="1"/>
  <c r="CQ2483" i="1"/>
  <c r="CQ2482" i="1"/>
  <c r="CQ2481" i="1"/>
  <c r="CQ2487" i="1"/>
  <c r="CQ2479" i="1"/>
  <c r="CQ2478" i="1"/>
  <c r="CQ2480" i="1"/>
  <c r="CQ456" i="1"/>
  <c r="CQ2476" i="1"/>
  <c r="CQ2477" i="1"/>
  <c r="CQ2475" i="1"/>
  <c r="CQ2474" i="1"/>
  <c r="CQ2473" i="1"/>
  <c r="CQ2471" i="1"/>
  <c r="CQ2470" i="1"/>
  <c r="CQ2469" i="1"/>
  <c r="CQ2472" i="1"/>
  <c r="CQ2468" i="1"/>
  <c r="CQ2467" i="1"/>
  <c r="CQ2466" i="1"/>
  <c r="CQ2465" i="1"/>
  <c r="CQ2464" i="1"/>
  <c r="CQ2463" i="1"/>
  <c r="CQ2462" i="1"/>
  <c r="CQ2461" i="1"/>
  <c r="CQ2460" i="1"/>
  <c r="CQ2459" i="1"/>
  <c r="CQ2458" i="1"/>
  <c r="CQ2457" i="1"/>
  <c r="CQ2456" i="1"/>
  <c r="CQ2455" i="1"/>
  <c r="CQ2454" i="1"/>
  <c r="CQ8" i="1"/>
  <c r="CQ2453" i="1"/>
  <c r="CQ2452" i="1"/>
  <c r="CQ2451" i="1"/>
  <c r="CQ2450" i="1"/>
  <c r="CQ2449" i="1"/>
  <c r="CQ2448" i="1"/>
  <c r="CQ2447" i="1"/>
  <c r="CQ2446" i="1"/>
  <c r="CQ2445" i="1"/>
  <c r="CQ2444" i="1"/>
  <c r="CQ433" i="1"/>
  <c r="CQ2443" i="1"/>
  <c r="CQ2442" i="1"/>
  <c r="CQ2441" i="1"/>
  <c r="CQ2440" i="1"/>
  <c r="CQ2439" i="1"/>
  <c r="CQ2438" i="1"/>
  <c r="CQ2437" i="1"/>
  <c r="CQ2436" i="1"/>
  <c r="CQ2435" i="1"/>
  <c r="CQ2434" i="1"/>
  <c r="CQ2433" i="1"/>
  <c r="CQ2432" i="1"/>
  <c r="CQ2431" i="1"/>
  <c r="CQ2430" i="1"/>
  <c r="CQ2428" i="1"/>
  <c r="CQ2429" i="1"/>
  <c r="CQ2427" i="1"/>
  <c r="CQ2426" i="1"/>
  <c r="CQ13" i="1"/>
  <c r="CQ2425" i="1"/>
  <c r="CQ2424" i="1"/>
  <c r="CQ2423" i="1"/>
  <c r="CQ2422" i="1"/>
  <c r="CQ7" i="1"/>
  <c r="CQ2421" i="1"/>
  <c r="CQ2420" i="1"/>
  <c r="CQ2419" i="1"/>
  <c r="CQ2418" i="1"/>
  <c r="CQ2417" i="1"/>
  <c r="CQ2416" i="1"/>
  <c r="CQ2415" i="1"/>
  <c r="CQ2414" i="1"/>
  <c r="CQ2413" i="1"/>
  <c r="CQ2412" i="1"/>
  <c r="CQ2411" i="1"/>
  <c r="CQ2410" i="1"/>
  <c r="CQ2409" i="1"/>
  <c r="CQ7747" i="1"/>
  <c r="CQ2408" i="1"/>
  <c r="CQ432" i="1"/>
  <c r="CQ2407" i="1"/>
  <c r="CQ2406" i="1"/>
  <c r="CQ2405" i="1"/>
  <c r="CQ2404" i="1"/>
  <c r="CQ2403" i="1"/>
  <c r="CQ2402" i="1"/>
  <c r="CQ2401" i="1"/>
  <c r="CQ2400" i="1"/>
  <c r="CQ2398" i="1"/>
  <c r="CQ2397" i="1"/>
  <c r="CQ2396" i="1"/>
  <c r="CQ2399" i="1"/>
  <c r="CQ2395" i="1"/>
  <c r="CQ2394" i="1"/>
  <c r="CQ2393" i="1"/>
  <c r="CQ2392" i="1"/>
  <c r="CQ2391" i="1"/>
  <c r="CQ2390" i="1"/>
  <c r="CQ2389" i="1"/>
  <c r="CQ2388" i="1"/>
  <c r="CQ6" i="1"/>
  <c r="CQ2387" i="1"/>
  <c r="CQ2385" i="1"/>
  <c r="CQ2384" i="1"/>
  <c r="CQ2383" i="1"/>
  <c r="CQ2382" i="1"/>
  <c r="CQ2386" i="1"/>
  <c r="CQ2381" i="1"/>
  <c r="CQ2380" i="1"/>
  <c r="CQ2379" i="1"/>
  <c r="CQ2378" i="1"/>
  <c r="CQ2377" i="1"/>
  <c r="CQ2376" i="1"/>
  <c r="CQ2375" i="1"/>
  <c r="CQ2374" i="1"/>
  <c r="CQ2372" i="1"/>
  <c r="CQ2373" i="1"/>
  <c r="CQ2371" i="1"/>
  <c r="CQ431" i="1"/>
  <c r="CQ2370" i="1"/>
  <c r="CQ2369" i="1"/>
  <c r="CQ2368" i="1"/>
  <c r="CQ2367" i="1"/>
  <c r="CQ2366" i="1"/>
  <c r="CQ2365" i="1"/>
  <c r="CQ2364" i="1"/>
  <c r="CQ2362" i="1"/>
  <c r="CQ2361" i="1"/>
  <c r="CQ2360" i="1"/>
  <c r="CQ2363" i="1"/>
  <c r="CQ2359" i="1"/>
  <c r="CQ2358" i="1"/>
  <c r="CQ2357" i="1"/>
  <c r="CQ2356" i="1"/>
  <c r="CQ2355" i="1"/>
  <c r="CQ2354" i="1"/>
  <c r="CQ2353" i="1"/>
  <c r="CQ2352" i="1"/>
  <c r="CQ5" i="1"/>
  <c r="CQ2351" i="1"/>
  <c r="CQ2350" i="1"/>
  <c r="CQ2349" i="1"/>
  <c r="CQ2348" i="1"/>
  <c r="CQ2347" i="1"/>
  <c r="CQ2346" i="1"/>
  <c r="CQ2345" i="1"/>
  <c r="CQ2344" i="1"/>
  <c r="CQ2343" i="1"/>
  <c r="CQ7746" i="1"/>
  <c r="CQ2342" i="1"/>
  <c r="CQ2341" i="1"/>
  <c r="CQ430" i="1"/>
  <c r="CQ2340" i="1"/>
  <c r="CQ2339" i="1"/>
  <c r="CQ2338" i="1"/>
  <c r="CQ2337" i="1"/>
  <c r="CQ7745" i="1"/>
  <c r="CQ2336" i="1"/>
  <c r="CQ2335" i="1"/>
  <c r="CQ2334" i="1"/>
  <c r="CQ2333" i="1"/>
  <c r="CQ2332" i="1"/>
  <c r="CQ2331" i="1"/>
  <c r="CQ2330" i="1"/>
  <c r="CQ2329" i="1"/>
  <c r="CQ2328" i="1"/>
  <c r="CQ2327" i="1"/>
  <c r="CQ2326" i="1"/>
  <c r="CQ2325" i="1"/>
  <c r="CQ2324" i="1"/>
  <c r="CQ4" i="1"/>
  <c r="CQ2323" i="1"/>
  <c r="CQ2322" i="1"/>
  <c r="CQ2321" i="1"/>
  <c r="CQ2320" i="1"/>
  <c r="CQ2319" i="1"/>
  <c r="CQ2318" i="1"/>
  <c r="CQ2317" i="1"/>
  <c r="CQ2316" i="1"/>
  <c r="CQ2315" i="1"/>
  <c r="CQ2314" i="1"/>
  <c r="CQ2313" i="1"/>
  <c r="CQ2312" i="1"/>
  <c r="CQ7744" i="1"/>
  <c r="CQ429" i="1"/>
  <c r="CQ69" i="1"/>
  <c r="CQ2311" i="1"/>
  <c r="CQ2309" i="1"/>
  <c r="CQ2308" i="1"/>
  <c r="CQ2307" i="1"/>
  <c r="CQ2310" i="1"/>
  <c r="CQ2305" i="1"/>
  <c r="CQ2304" i="1"/>
  <c r="CQ2303" i="1"/>
  <c r="CQ2302" i="1"/>
  <c r="CQ2301" i="1"/>
  <c r="CQ2300" i="1"/>
  <c r="CQ2306" i="1"/>
  <c r="CQ2298" i="1"/>
  <c r="CQ2297" i="1"/>
  <c r="CQ2296" i="1"/>
  <c r="CQ2299" i="1"/>
  <c r="CQ2295" i="1"/>
  <c r="CQ2294" i="1"/>
  <c r="CQ2293" i="1"/>
  <c r="CQ2291" i="1"/>
  <c r="CQ2290" i="1"/>
  <c r="CQ2289" i="1"/>
  <c r="CQ2292" i="1"/>
  <c r="CQ2288" i="1"/>
  <c r="CQ2287" i="1"/>
  <c r="CQ2286" i="1"/>
  <c r="CQ2285" i="1"/>
  <c r="CQ2284" i="1"/>
  <c r="CQ2283" i="1"/>
  <c r="CQ2282" i="1"/>
  <c r="CQ2281" i="1"/>
  <c r="CQ2280" i="1"/>
  <c r="CQ2279" i="1"/>
  <c r="CQ2278" i="1"/>
  <c r="CQ2277" i="1"/>
  <c r="CQ428" i="1"/>
  <c r="CQ2276" i="1"/>
  <c r="CQ2275" i="1"/>
  <c r="CQ2274" i="1"/>
  <c r="CQ2273" i="1"/>
  <c r="CQ2272" i="1"/>
  <c r="CQ68" i="1"/>
  <c r="CQ2271" i="1"/>
  <c r="CQ2270" i="1"/>
  <c r="CQ2269" i="1"/>
  <c r="CQ2268" i="1"/>
  <c r="CQ2267" i="1"/>
  <c r="CQ2266" i="1"/>
  <c r="CQ2265" i="1"/>
  <c r="CQ2264" i="1"/>
  <c r="CQ2263" i="1"/>
  <c r="CQ2262" i="1"/>
  <c r="CQ2261" i="1"/>
  <c r="CQ2260" i="1"/>
  <c r="CQ2259" i="1"/>
  <c r="CQ2258" i="1"/>
  <c r="CQ2257" i="1"/>
  <c r="CQ2256" i="1"/>
  <c r="CQ2255" i="1"/>
  <c r="CQ2254" i="1"/>
  <c r="CQ2253" i="1"/>
  <c r="CQ2252" i="1"/>
  <c r="CQ2251" i="1"/>
  <c r="CQ2250" i="1"/>
  <c r="CQ2249" i="1"/>
  <c r="CQ7749" i="1"/>
  <c r="CQ427" i="1"/>
  <c r="CQ2248" i="1"/>
  <c r="CQ2247" i="1"/>
  <c r="CQ2246" i="1"/>
  <c r="CQ2245" i="1"/>
  <c r="CQ2244" i="1"/>
  <c r="CQ2243" i="1"/>
  <c r="CQ67" i="1"/>
  <c r="CQ2242" i="1"/>
  <c r="CQ2241" i="1"/>
  <c r="CQ2240" i="1"/>
  <c r="CQ2238" i="1"/>
  <c r="CQ2237" i="1"/>
  <c r="CQ2236" i="1"/>
  <c r="CQ2235" i="1"/>
  <c r="CQ2239" i="1"/>
  <c r="CQ2234" i="1"/>
  <c r="CQ2233" i="1"/>
  <c r="CQ2232" i="1"/>
  <c r="CQ2231" i="1"/>
  <c r="CQ2230" i="1"/>
  <c r="CQ2229" i="1"/>
  <c r="CQ2228" i="1"/>
  <c r="CQ2227" i="1"/>
  <c r="CQ2226" i="1"/>
  <c r="CQ2225" i="1"/>
  <c r="CQ2224" i="1"/>
  <c r="CQ7748" i="1"/>
  <c r="CQ2223" i="1"/>
  <c r="CQ2222" i="1"/>
  <c r="CQ2221" i="1"/>
  <c r="CQ2220" i="1"/>
  <c r="CQ2219" i="1"/>
  <c r="CQ2218" i="1"/>
  <c r="CQ2217" i="1"/>
  <c r="CQ2216" i="1"/>
  <c r="CQ2215" i="1"/>
  <c r="CQ2214" i="1"/>
  <c r="CQ66" i="1"/>
  <c r="CQ73" i="1"/>
  <c r="CQ2213" i="1"/>
  <c r="CQ2212" i="1"/>
  <c r="CQ2211" i="1"/>
  <c r="CQ2210" i="1"/>
  <c r="CQ2209" i="1"/>
  <c r="CQ2208" i="1"/>
  <c r="CQ2207" i="1"/>
  <c r="CQ2206" i="1"/>
  <c r="CQ2205" i="1"/>
  <c r="CQ2204" i="1"/>
  <c r="CQ2203" i="1"/>
  <c r="CQ2202" i="1"/>
  <c r="CQ2201" i="1"/>
  <c r="CQ2200" i="1"/>
  <c r="CQ2199" i="1"/>
  <c r="CQ2198" i="1"/>
  <c r="CQ2197" i="1"/>
  <c r="CQ2196" i="1"/>
  <c r="CQ2195" i="1"/>
  <c r="CQ2194" i="1"/>
  <c r="CQ2193" i="1"/>
  <c r="CQ65" i="1"/>
  <c r="CQ2191" i="1"/>
  <c r="CQ2190" i="1"/>
  <c r="CQ2189" i="1"/>
  <c r="CQ2192" i="1"/>
  <c r="CQ72" i="1"/>
  <c r="CQ2188" i="1"/>
  <c r="CQ2187" i="1"/>
  <c r="CQ2186" i="1"/>
  <c r="CQ2185" i="1"/>
  <c r="CQ173" i="1"/>
  <c r="CQ2184" i="1"/>
  <c r="CQ2183" i="1"/>
  <c r="CQ2182" i="1"/>
  <c r="CQ2181" i="1"/>
  <c r="CQ2180" i="1"/>
  <c r="CQ2179" i="1"/>
  <c r="CQ7767" i="1"/>
  <c r="CQ2178" i="1"/>
  <c r="CQ2177" i="1"/>
  <c r="CQ2176" i="1"/>
  <c r="CQ2175" i="1"/>
  <c r="CQ2174" i="1"/>
  <c r="CQ2173" i="1"/>
  <c r="CQ2172" i="1"/>
  <c r="CQ2171" i="1"/>
  <c r="CQ2170" i="1"/>
  <c r="CQ2169" i="1"/>
  <c r="CQ2168" i="1"/>
  <c r="CQ2166" i="1"/>
  <c r="CQ2165" i="1"/>
  <c r="CQ2164" i="1"/>
  <c r="CQ64" i="1"/>
  <c r="CQ2163" i="1"/>
  <c r="CQ2162" i="1"/>
  <c r="CQ2167" i="1"/>
  <c r="CQ2161" i="1"/>
  <c r="CQ2160" i="1"/>
  <c r="CQ2159" i="1"/>
  <c r="CQ2158" i="1"/>
  <c r="CQ2157" i="1"/>
  <c r="CQ7766" i="1"/>
  <c r="CQ414" i="1"/>
  <c r="CQ2156" i="1"/>
  <c r="CQ2155" i="1"/>
  <c r="CQ2154" i="1"/>
  <c r="CQ2153" i="1"/>
  <c r="CQ2152" i="1"/>
  <c r="CQ2151" i="1"/>
  <c r="CQ169" i="1"/>
  <c r="CQ2150" i="1"/>
  <c r="CQ2149" i="1"/>
  <c r="CQ2148" i="1"/>
  <c r="CQ2147" i="1"/>
  <c r="CQ2146" i="1"/>
  <c r="CQ2145" i="1"/>
  <c r="CQ2144" i="1"/>
  <c r="CQ63" i="1"/>
  <c r="CQ2143" i="1"/>
  <c r="CQ2142" i="1"/>
  <c r="CQ2141" i="1"/>
  <c r="CQ2140" i="1"/>
  <c r="CQ2139" i="1"/>
  <c r="CQ2138" i="1"/>
  <c r="CQ2137" i="1"/>
  <c r="CQ413" i="1"/>
  <c r="CQ2136" i="1"/>
  <c r="CQ2135" i="1"/>
  <c r="CQ7707" i="1"/>
  <c r="CQ2134" i="1"/>
  <c r="CQ2133" i="1"/>
  <c r="CQ2132" i="1"/>
  <c r="CQ2131" i="1"/>
  <c r="CQ2130" i="1"/>
  <c r="CQ2129" i="1"/>
  <c r="CQ2128" i="1"/>
  <c r="CQ2127" i="1"/>
  <c r="CQ2126" i="1"/>
  <c r="CQ2125" i="1"/>
  <c r="CQ2124" i="1"/>
  <c r="CQ2123" i="1"/>
  <c r="CQ2122" i="1"/>
  <c r="CQ49" i="1"/>
  <c r="CQ168" i="1"/>
  <c r="CQ2121" i="1"/>
  <c r="CQ2120" i="1"/>
  <c r="CQ7765" i="1"/>
  <c r="CQ2119" i="1"/>
  <c r="CQ2118" i="1"/>
  <c r="CQ2117" i="1"/>
  <c r="CQ2116" i="1"/>
  <c r="CQ412" i="1"/>
  <c r="CQ2115" i="1"/>
  <c r="CQ7706" i="1"/>
  <c r="CQ2114" i="1"/>
  <c r="CQ2113" i="1"/>
  <c r="CQ2112" i="1"/>
  <c r="CQ2111" i="1"/>
  <c r="CQ2110" i="1"/>
  <c r="CQ2109" i="1"/>
  <c r="CQ2106" i="1"/>
  <c r="CQ2108" i="1"/>
  <c r="CQ2107" i="1"/>
  <c r="CQ2105" i="1"/>
  <c r="CQ2104" i="1"/>
  <c r="CQ2103" i="1"/>
  <c r="CQ2102" i="1"/>
  <c r="CQ2101" i="1"/>
  <c r="CQ2100" i="1"/>
  <c r="CQ2099" i="1"/>
  <c r="CQ2098" i="1"/>
  <c r="CQ48" i="1"/>
  <c r="CQ2097" i="1"/>
  <c r="CQ2096" i="1"/>
  <c r="CQ2095" i="1"/>
  <c r="CQ2094" i="1"/>
  <c r="CQ2093" i="1"/>
  <c r="CQ2092" i="1"/>
  <c r="CQ2091" i="1"/>
  <c r="CQ2090" i="1"/>
  <c r="CQ2089" i="1"/>
  <c r="CQ2088" i="1"/>
  <c r="CQ2087" i="1"/>
  <c r="CQ2086" i="1"/>
  <c r="CQ2084" i="1"/>
  <c r="CQ2083" i="1"/>
  <c r="CQ2082" i="1"/>
  <c r="CQ2085" i="1"/>
  <c r="CQ2081" i="1"/>
  <c r="CQ411" i="1"/>
  <c r="CQ328" i="1"/>
  <c r="CQ2080" i="1"/>
  <c r="CQ2079" i="1"/>
  <c r="CQ317" i="1"/>
  <c r="CQ2078" i="1"/>
  <c r="CQ2077" i="1"/>
  <c r="CQ2076" i="1"/>
  <c r="CQ2075" i="1"/>
  <c r="CQ2074" i="1"/>
  <c r="CQ2073" i="1"/>
  <c r="CQ2072" i="1"/>
  <c r="CQ2071" i="1"/>
  <c r="CQ2070" i="1"/>
  <c r="CQ2069" i="1"/>
  <c r="CQ2068" i="1"/>
  <c r="CQ489" i="1"/>
  <c r="CQ2067" i="1"/>
  <c r="CQ2066" i="1"/>
  <c r="CQ2065" i="1"/>
  <c r="CQ74" i="1"/>
  <c r="CQ2064" i="1"/>
  <c r="CQ2063" i="1"/>
  <c r="CQ2062" i="1"/>
  <c r="CQ2061" i="1"/>
  <c r="CQ47" i="1"/>
  <c r="CQ2060" i="1"/>
  <c r="CQ2059" i="1"/>
  <c r="CQ2058" i="1"/>
  <c r="CQ327" i="1"/>
  <c r="CQ2057" i="1"/>
  <c r="CQ2056" i="1"/>
  <c r="CQ2055" i="1"/>
  <c r="CQ2054" i="1"/>
  <c r="CQ2053" i="1"/>
  <c r="CQ2052" i="1"/>
  <c r="CQ2051" i="1"/>
  <c r="CQ326" i="1"/>
  <c r="CQ2050" i="1"/>
  <c r="CQ316" i="1"/>
  <c r="CQ2049" i="1"/>
  <c r="CQ2048" i="1"/>
  <c r="CQ2047" i="1"/>
  <c r="CQ2046" i="1"/>
  <c r="CQ2045" i="1"/>
  <c r="CQ2044" i="1"/>
  <c r="CQ2043" i="1"/>
  <c r="CQ2042" i="1"/>
  <c r="CQ2041" i="1"/>
  <c r="CQ2040" i="1"/>
  <c r="CQ494" i="1"/>
  <c r="CQ488" i="1"/>
  <c r="CQ2039" i="1"/>
  <c r="CQ2038" i="1"/>
  <c r="CQ2037" i="1"/>
  <c r="CQ2036" i="1"/>
  <c r="CQ2035" i="1"/>
  <c r="CQ2034" i="1"/>
  <c r="CQ2033" i="1"/>
  <c r="CQ2032" i="1"/>
  <c r="CQ46" i="1"/>
  <c r="CQ2031" i="1"/>
  <c r="CQ2030" i="1"/>
  <c r="CQ2029" i="1"/>
  <c r="CQ2027" i="1"/>
  <c r="CQ2026" i="1"/>
  <c r="CQ2025" i="1"/>
  <c r="CQ2024" i="1"/>
  <c r="CQ2028" i="1"/>
  <c r="CQ2023" i="1"/>
  <c r="CQ2022" i="1"/>
  <c r="CQ2021" i="1"/>
  <c r="CQ325" i="1"/>
  <c r="CQ2020" i="1"/>
  <c r="CQ2019" i="1"/>
  <c r="CQ2018" i="1"/>
  <c r="CQ2017" i="1"/>
  <c r="CQ436" i="1"/>
  <c r="CQ2015" i="1"/>
  <c r="CQ2016" i="1"/>
  <c r="CQ2014" i="1"/>
  <c r="CQ2013" i="1"/>
  <c r="CQ2012" i="1"/>
  <c r="CQ2011" i="1"/>
  <c r="CQ2010" i="1"/>
  <c r="CQ2009" i="1"/>
  <c r="CQ2008" i="1"/>
  <c r="CQ487" i="1"/>
  <c r="CQ2007" i="1"/>
  <c r="CQ2006" i="1"/>
  <c r="CQ2004" i="1"/>
  <c r="CQ2005" i="1"/>
  <c r="CQ2003" i="1"/>
  <c r="CQ2002" i="1"/>
  <c r="CQ7764" i="1"/>
  <c r="CQ2001" i="1"/>
  <c r="CQ2000" i="1"/>
  <c r="CQ1999" i="1"/>
  <c r="CQ1998" i="1"/>
  <c r="CQ1997" i="1"/>
  <c r="CQ1996" i="1"/>
  <c r="CQ1995" i="1"/>
  <c r="CQ1994" i="1"/>
  <c r="CQ1993" i="1"/>
  <c r="CQ1992" i="1"/>
  <c r="CQ1991" i="1"/>
  <c r="CQ1990" i="1"/>
  <c r="CQ1989" i="1"/>
  <c r="CQ1988" i="1"/>
  <c r="CQ324" i="1"/>
  <c r="CQ1987" i="1"/>
  <c r="CQ1986" i="1"/>
  <c r="CQ435" i="1"/>
  <c r="CQ1985" i="1"/>
  <c r="CQ1984" i="1"/>
  <c r="CQ1983" i="1"/>
  <c r="CQ1982" i="1"/>
  <c r="CQ1981" i="1"/>
  <c r="CQ1980" i="1"/>
  <c r="CQ1979" i="1"/>
  <c r="CQ1978" i="1"/>
  <c r="CQ1977" i="1"/>
  <c r="CQ1976" i="1"/>
  <c r="CQ1975" i="1"/>
  <c r="CQ1974" i="1"/>
  <c r="CQ1973" i="1"/>
  <c r="CQ1972" i="1"/>
  <c r="CQ1971" i="1"/>
  <c r="CQ1970" i="1"/>
  <c r="CQ1969" i="1"/>
  <c r="CQ1968" i="1"/>
  <c r="CQ1967" i="1"/>
  <c r="CQ1965" i="1"/>
  <c r="CQ1964" i="1"/>
  <c r="CQ1963" i="1"/>
  <c r="CQ1962" i="1"/>
  <c r="CQ323" i="1"/>
  <c r="CQ1966" i="1"/>
  <c r="CQ1961" i="1"/>
  <c r="CQ434" i="1"/>
  <c r="CQ1960" i="1"/>
  <c r="CQ1959" i="1"/>
  <c r="CQ1958" i="1"/>
  <c r="CQ1957" i="1"/>
  <c r="CQ1956" i="1"/>
  <c r="CQ1955" i="1"/>
  <c r="CQ1954" i="1"/>
  <c r="CQ1953" i="1"/>
  <c r="CQ1952" i="1"/>
  <c r="CQ1951" i="1"/>
  <c r="CQ1950" i="1"/>
  <c r="CQ1949" i="1"/>
  <c r="CQ1948" i="1"/>
  <c r="CQ483" i="1"/>
  <c r="CQ1947" i="1"/>
  <c r="CQ1946" i="1"/>
  <c r="CQ1945" i="1"/>
  <c r="CQ1944" i="1"/>
  <c r="CQ1943" i="1"/>
  <c r="CQ1942" i="1"/>
  <c r="CQ1941" i="1"/>
  <c r="CQ1940" i="1"/>
  <c r="CQ1939" i="1"/>
  <c r="CQ1938" i="1"/>
  <c r="CQ1937" i="1"/>
  <c r="CQ1936" i="1"/>
  <c r="CQ1935" i="1"/>
  <c r="CQ1934" i="1"/>
  <c r="CQ1933" i="1"/>
  <c r="CQ493" i="1"/>
  <c r="CQ394" i="1"/>
  <c r="CQ1932" i="1"/>
  <c r="CQ1931" i="1"/>
  <c r="CQ1930" i="1"/>
  <c r="CQ1929" i="1"/>
  <c r="CQ1928" i="1"/>
  <c r="CQ1927" i="1"/>
  <c r="CQ1926" i="1"/>
  <c r="CQ1925" i="1"/>
  <c r="CQ1923" i="1"/>
  <c r="CQ1924" i="1"/>
  <c r="CQ482" i="1"/>
  <c r="CQ1922" i="1"/>
  <c r="CQ3" i="1"/>
  <c r="CQ1921" i="1"/>
  <c r="CQ1920" i="1"/>
  <c r="CQ1919" i="1"/>
  <c r="CQ1918" i="1"/>
  <c r="CQ1917" i="1"/>
  <c r="CQ1916" i="1"/>
  <c r="CQ1915" i="1"/>
  <c r="CQ1914" i="1"/>
  <c r="CQ1913" i="1"/>
  <c r="CQ1912" i="1"/>
  <c r="CQ1911" i="1"/>
  <c r="CQ1910" i="1"/>
  <c r="CQ496" i="1"/>
  <c r="CQ1908" i="1"/>
  <c r="CQ1909" i="1"/>
  <c r="CQ1907" i="1"/>
  <c r="CQ393" i="1"/>
  <c r="CQ1906" i="1"/>
  <c r="CQ1905" i="1"/>
  <c r="CQ492" i="1"/>
  <c r="CQ1904" i="1"/>
  <c r="CQ1903" i="1"/>
  <c r="CQ1902" i="1"/>
  <c r="CQ1901" i="1"/>
  <c r="CQ1900" i="1"/>
  <c r="CQ1899" i="1"/>
  <c r="CQ1898" i="1"/>
  <c r="CQ1897" i="1"/>
  <c r="CQ481" i="1"/>
  <c r="CQ2" i="1"/>
  <c r="CQ1896" i="1"/>
  <c r="CQ1895" i="1"/>
  <c r="CQ1894" i="1"/>
  <c r="CQ1893" i="1"/>
  <c r="CQ1892" i="1"/>
  <c r="CQ1891" i="1"/>
  <c r="CQ1890" i="1"/>
  <c r="CQ1889" i="1"/>
  <c r="CQ1888" i="1"/>
  <c r="CQ1887" i="1"/>
  <c r="CQ1886" i="1"/>
  <c r="CQ1885" i="1"/>
  <c r="CQ1884" i="1"/>
  <c r="CQ1883" i="1"/>
  <c r="CQ1882" i="1"/>
  <c r="CQ495" i="1"/>
  <c r="CQ1881" i="1"/>
  <c r="CQ1880" i="1"/>
  <c r="CQ491" i="1"/>
  <c r="CQ1879" i="1"/>
  <c r="CQ1878" i="1"/>
  <c r="CQ426" i="1"/>
  <c r="CQ1876" i="1"/>
  <c r="CQ1875" i="1"/>
  <c r="CQ1874" i="1"/>
  <c r="CQ1873" i="1"/>
  <c r="CQ1877" i="1"/>
  <c r="CQ1872" i="1"/>
  <c r="CQ1871" i="1"/>
  <c r="CQ1870" i="1"/>
  <c r="CQ480" i="1"/>
  <c r="CQ315" i="1"/>
  <c r="CQ1869" i="1"/>
  <c r="CQ1868" i="1"/>
  <c r="CQ1867" i="1"/>
  <c r="CQ1866" i="1"/>
  <c r="CQ1865" i="1"/>
  <c r="CQ1864" i="1"/>
  <c r="CQ1863" i="1"/>
  <c r="CQ1862" i="1"/>
  <c r="CQ1861" i="1"/>
  <c r="CQ1860" i="1"/>
  <c r="CQ1859" i="1"/>
  <c r="CQ1858" i="1"/>
  <c r="CQ1857" i="1"/>
  <c r="CQ1856" i="1"/>
  <c r="CQ1855" i="1"/>
  <c r="CQ1854" i="1"/>
  <c r="CQ322" i="1"/>
  <c r="CQ1853" i="1"/>
  <c r="CQ1852" i="1"/>
  <c r="CQ490" i="1"/>
  <c r="CQ506" i="1"/>
  <c r="CQ425" i="1"/>
  <c r="CQ1850" i="1"/>
  <c r="CQ1849" i="1"/>
  <c r="CQ1848" i="1"/>
  <c r="CQ1851" i="1"/>
  <c r="CQ1847" i="1"/>
  <c r="CQ1846" i="1"/>
  <c r="CQ1845" i="1"/>
  <c r="CQ1844" i="1"/>
  <c r="CQ1843" i="1"/>
  <c r="CQ1842" i="1"/>
  <c r="CQ1841" i="1"/>
  <c r="CQ1840" i="1"/>
  <c r="CQ314" i="1"/>
  <c r="CQ1839" i="1"/>
  <c r="CQ1838" i="1"/>
  <c r="CQ1837" i="1"/>
  <c r="CQ1836" i="1"/>
  <c r="CQ1835" i="1"/>
  <c r="CQ1834" i="1"/>
  <c r="CQ1833" i="1"/>
  <c r="CQ1832" i="1"/>
  <c r="CQ1831" i="1"/>
  <c r="CQ1830" i="1"/>
  <c r="CQ1829" i="1"/>
  <c r="CQ1828" i="1"/>
  <c r="CQ1827" i="1"/>
  <c r="CQ1826" i="1"/>
  <c r="CQ321" i="1"/>
  <c r="CQ1825" i="1"/>
  <c r="CQ1824" i="1"/>
  <c r="CQ1823" i="1"/>
  <c r="CQ505" i="1"/>
  <c r="CQ424" i="1"/>
  <c r="CQ1822" i="1"/>
  <c r="CQ1821" i="1"/>
  <c r="CQ1820" i="1"/>
  <c r="CQ1819" i="1"/>
  <c r="CQ1818" i="1"/>
  <c r="CQ1817" i="1"/>
  <c r="CQ1816" i="1"/>
  <c r="CQ1815" i="1"/>
  <c r="CQ1814" i="1"/>
  <c r="CQ1813" i="1"/>
  <c r="CQ1812" i="1"/>
  <c r="CQ313" i="1"/>
  <c r="CQ1811" i="1"/>
  <c r="CQ1810" i="1"/>
  <c r="CQ1809" i="1"/>
  <c r="CQ1808" i="1"/>
  <c r="CQ1807" i="1"/>
  <c r="CQ329" i="1"/>
  <c r="CQ1806" i="1"/>
  <c r="CQ1804" i="1"/>
  <c r="CQ1803" i="1"/>
  <c r="CQ1802" i="1"/>
  <c r="CQ1805" i="1"/>
  <c r="CQ1801" i="1"/>
  <c r="CQ1800" i="1"/>
  <c r="CQ1799" i="1"/>
  <c r="CQ320" i="1"/>
  <c r="CQ1798" i="1"/>
  <c r="CQ1797" i="1"/>
  <c r="CQ504" i="1"/>
  <c r="CQ423" i="1"/>
  <c r="CQ1796" i="1"/>
  <c r="CQ1795" i="1"/>
  <c r="CQ439" i="1"/>
  <c r="CQ1794" i="1"/>
  <c r="CQ1793" i="1"/>
  <c r="CQ1792" i="1"/>
  <c r="CQ1791" i="1"/>
  <c r="CQ1790" i="1"/>
  <c r="CQ1789" i="1"/>
  <c r="CQ1788" i="1"/>
  <c r="CQ1787" i="1"/>
  <c r="CQ1786" i="1"/>
  <c r="CQ1785" i="1"/>
  <c r="CQ1784" i="1"/>
  <c r="CQ1783" i="1"/>
  <c r="CQ1782" i="1"/>
  <c r="CQ1781" i="1"/>
  <c r="CQ1780" i="1"/>
  <c r="CQ1779" i="1"/>
  <c r="CQ1778" i="1"/>
  <c r="CQ1777" i="1"/>
  <c r="CQ1776" i="1"/>
  <c r="CQ1775" i="1"/>
  <c r="CQ1774" i="1"/>
  <c r="CQ1773" i="1"/>
  <c r="CQ1772" i="1"/>
  <c r="CQ319" i="1"/>
  <c r="CQ1771" i="1"/>
  <c r="CQ1770" i="1"/>
  <c r="CQ503" i="1"/>
  <c r="CQ1769" i="1"/>
  <c r="CQ422" i="1"/>
  <c r="CQ438" i="1"/>
  <c r="CQ1768" i="1"/>
  <c r="CQ1767" i="1"/>
  <c r="CQ1766" i="1"/>
  <c r="CQ1765" i="1"/>
  <c r="CQ1764" i="1"/>
  <c r="CQ1763" i="1"/>
  <c r="CQ1762" i="1"/>
  <c r="CQ1761" i="1"/>
  <c r="CQ1760" i="1"/>
  <c r="CQ1759" i="1"/>
  <c r="CQ1758" i="1"/>
  <c r="CQ1757" i="1"/>
  <c r="CQ1756" i="1"/>
  <c r="CQ1754" i="1"/>
  <c r="CQ1755" i="1"/>
  <c r="CQ1753" i="1"/>
  <c r="CQ1752" i="1"/>
  <c r="CQ1751" i="1"/>
  <c r="CQ1750" i="1"/>
  <c r="CQ1749" i="1"/>
  <c r="CQ1748" i="1"/>
  <c r="CQ1747" i="1"/>
  <c r="CQ1746" i="1"/>
  <c r="CQ318" i="1"/>
  <c r="CQ1745" i="1"/>
  <c r="CQ1744" i="1"/>
  <c r="CQ421" i="1"/>
  <c r="CQ1743" i="1"/>
  <c r="CQ1742" i="1"/>
  <c r="CQ502" i="1"/>
  <c r="CQ1741" i="1"/>
  <c r="CQ1740" i="1"/>
  <c r="CQ1739" i="1"/>
  <c r="CQ1738" i="1"/>
  <c r="CQ1737" i="1"/>
  <c r="CQ1736" i="1"/>
  <c r="CQ1735" i="1"/>
  <c r="CQ1734" i="1"/>
  <c r="CQ1733" i="1"/>
  <c r="CQ1732" i="1"/>
  <c r="CQ1731" i="1"/>
  <c r="CQ1730" i="1"/>
  <c r="CQ1729" i="1"/>
  <c r="CQ1727" i="1"/>
  <c r="CQ1726" i="1"/>
  <c r="CQ1725" i="1"/>
  <c r="CQ1728" i="1"/>
  <c r="CQ1724" i="1"/>
  <c r="CQ1723" i="1"/>
  <c r="CQ1722" i="1"/>
  <c r="CQ1720" i="1"/>
  <c r="CQ1721" i="1"/>
  <c r="CQ1719" i="1"/>
  <c r="CQ420" i="1"/>
  <c r="CQ1718" i="1"/>
  <c r="CQ1717" i="1"/>
  <c r="CQ1716" i="1"/>
  <c r="CQ1715" i="1"/>
  <c r="CQ1714" i="1"/>
  <c r="CQ392" i="1"/>
  <c r="CQ1713" i="1"/>
  <c r="CQ1712" i="1"/>
  <c r="CQ501" i="1"/>
  <c r="CQ419" i="1"/>
  <c r="CQ418" i="1"/>
  <c r="CQ1711" i="1"/>
  <c r="CQ1710" i="1"/>
  <c r="CQ1709" i="1"/>
  <c r="CQ1708" i="1"/>
  <c r="CQ1707" i="1"/>
  <c r="CQ1706" i="1"/>
  <c r="CQ1705" i="1"/>
  <c r="CQ1704" i="1"/>
  <c r="CQ7718" i="1"/>
  <c r="CQ1703" i="1"/>
  <c r="CQ1702" i="1"/>
  <c r="CQ1701" i="1"/>
  <c r="CQ1700" i="1"/>
  <c r="CQ1699" i="1"/>
  <c r="CQ1698" i="1"/>
  <c r="CQ1697" i="1"/>
  <c r="CQ1696" i="1"/>
  <c r="CQ1695" i="1"/>
  <c r="CQ1694" i="1"/>
  <c r="CQ1693" i="1"/>
  <c r="CQ1692" i="1"/>
  <c r="CQ1691" i="1"/>
  <c r="CQ1690" i="1"/>
  <c r="CQ1689" i="1"/>
  <c r="CQ1688" i="1"/>
  <c r="CQ1687" i="1"/>
  <c r="CQ7763" i="1"/>
  <c r="CQ1686" i="1"/>
  <c r="CQ391" i="1"/>
  <c r="CQ1685" i="1"/>
  <c r="CQ1684" i="1"/>
  <c r="CQ1683" i="1"/>
  <c r="CQ1682" i="1"/>
  <c r="CQ500" i="1"/>
  <c r="CQ417" i="1"/>
  <c r="CQ1681" i="1"/>
  <c r="CQ486" i="1"/>
  <c r="CQ1680" i="1"/>
  <c r="CQ1679" i="1"/>
  <c r="CQ1678" i="1"/>
  <c r="CQ1677" i="1"/>
  <c r="CQ1676" i="1"/>
  <c r="CQ1675" i="1"/>
  <c r="CQ1674" i="1"/>
  <c r="CQ1673" i="1"/>
  <c r="CQ1672" i="1"/>
  <c r="CQ1671" i="1"/>
  <c r="CQ1670" i="1"/>
  <c r="CQ1669" i="1"/>
  <c r="CQ1668" i="1"/>
  <c r="CQ1667" i="1"/>
  <c r="CQ1666" i="1"/>
  <c r="CQ1665" i="1"/>
  <c r="CQ1664" i="1"/>
  <c r="CQ1663" i="1"/>
  <c r="CQ1662" i="1"/>
  <c r="CQ1661" i="1"/>
  <c r="CQ1659" i="1"/>
  <c r="CQ1660" i="1"/>
  <c r="CQ416" i="1"/>
  <c r="CQ1658" i="1"/>
  <c r="CQ1657" i="1"/>
  <c r="CQ1656" i="1"/>
  <c r="CQ1655" i="1"/>
  <c r="CQ485" i="1"/>
  <c r="CQ1654" i="1"/>
  <c r="CQ1653" i="1"/>
  <c r="CQ1652" i="1"/>
  <c r="CQ1651" i="1"/>
  <c r="CQ1650" i="1"/>
  <c r="CQ1649" i="1"/>
  <c r="CQ1648" i="1"/>
  <c r="CQ1647" i="1"/>
  <c r="CQ1646" i="1"/>
  <c r="CQ1645" i="1"/>
  <c r="CQ1644" i="1"/>
  <c r="CQ1643" i="1"/>
  <c r="CQ1642" i="1"/>
  <c r="CQ1641" i="1"/>
  <c r="CQ1640" i="1"/>
  <c r="CQ1639" i="1"/>
  <c r="CQ1638" i="1"/>
  <c r="CQ1637" i="1"/>
  <c r="CQ1636" i="1"/>
  <c r="CQ1635" i="1"/>
  <c r="CQ1634" i="1"/>
  <c r="CQ1633" i="1"/>
  <c r="CQ1632" i="1"/>
  <c r="CQ1631" i="1"/>
  <c r="CQ1630" i="1"/>
  <c r="CQ1629" i="1"/>
  <c r="CQ1628" i="1"/>
  <c r="CQ1627" i="1"/>
  <c r="CQ410" i="1"/>
  <c r="CQ484" i="1"/>
  <c r="CQ1626" i="1"/>
  <c r="CQ1625" i="1"/>
  <c r="CQ1624" i="1"/>
  <c r="CQ1623" i="1"/>
  <c r="CQ1622" i="1"/>
  <c r="CQ1621" i="1"/>
  <c r="CQ1620" i="1"/>
  <c r="CQ1619" i="1"/>
  <c r="CQ1618" i="1"/>
  <c r="CQ1617" i="1"/>
  <c r="CQ1616" i="1"/>
  <c r="CQ1615" i="1"/>
  <c r="CQ1614" i="1"/>
  <c r="CQ1613" i="1"/>
  <c r="CQ1612" i="1"/>
  <c r="CQ1611" i="1"/>
  <c r="CQ1609" i="1"/>
  <c r="CQ1608" i="1"/>
  <c r="CQ1607" i="1"/>
  <c r="CQ1610" i="1"/>
  <c r="CQ1606" i="1"/>
  <c r="CQ1605" i="1"/>
  <c r="CQ1604" i="1"/>
  <c r="CQ1603" i="1"/>
  <c r="CQ1602" i="1"/>
  <c r="CQ1601" i="1"/>
  <c r="CQ1600" i="1"/>
  <c r="CQ1599" i="1"/>
  <c r="CQ1598" i="1"/>
  <c r="CQ409" i="1"/>
  <c r="CQ1597" i="1"/>
  <c r="CQ1595" i="1"/>
  <c r="CQ1594" i="1"/>
  <c r="CQ1593" i="1"/>
  <c r="CQ1596" i="1"/>
  <c r="CQ1592" i="1"/>
  <c r="CQ1591" i="1"/>
  <c r="CQ1590" i="1"/>
  <c r="CQ1589" i="1"/>
  <c r="CQ1588" i="1"/>
  <c r="CQ479" i="1"/>
  <c r="CQ1587" i="1"/>
  <c r="CQ1586" i="1"/>
  <c r="CQ1585" i="1"/>
  <c r="CQ1584" i="1"/>
  <c r="CQ1583" i="1"/>
  <c r="CQ1582" i="1"/>
  <c r="CQ7762" i="1"/>
  <c r="CQ1581" i="1"/>
  <c r="CQ1580" i="1"/>
  <c r="CQ1579" i="1"/>
  <c r="CQ1578" i="1"/>
  <c r="CQ1577" i="1"/>
  <c r="CQ1576" i="1"/>
  <c r="CQ1575" i="1"/>
  <c r="CQ1574" i="1"/>
  <c r="CQ1573" i="1"/>
  <c r="CQ1572" i="1"/>
  <c r="CQ1571" i="1"/>
  <c r="CQ1570" i="1"/>
  <c r="CQ1569" i="1"/>
  <c r="CQ408" i="1"/>
  <c r="CQ1568" i="1"/>
  <c r="CQ1567" i="1"/>
  <c r="CQ1566" i="1"/>
  <c r="CQ1565" i="1"/>
  <c r="CQ1563" i="1"/>
  <c r="CQ1562" i="1"/>
  <c r="CQ1564" i="1"/>
  <c r="CQ1561" i="1"/>
  <c r="CQ1560" i="1"/>
  <c r="CQ478" i="1"/>
  <c r="CQ1559" i="1"/>
  <c r="CQ1558" i="1"/>
  <c r="CQ1557" i="1"/>
  <c r="CQ1556" i="1"/>
  <c r="CQ1555" i="1"/>
  <c r="CQ1554" i="1"/>
  <c r="CQ1553" i="1"/>
  <c r="CQ1552" i="1"/>
  <c r="CQ1551" i="1"/>
  <c r="CQ407" i="1"/>
  <c r="CQ1550" i="1"/>
  <c r="CQ1549" i="1"/>
  <c r="CQ1548" i="1"/>
  <c r="CQ1547" i="1"/>
  <c r="CQ1546" i="1"/>
  <c r="CQ1545" i="1"/>
  <c r="CQ1544" i="1"/>
  <c r="CQ1543" i="1"/>
  <c r="CQ1542" i="1"/>
  <c r="CQ34" i="1"/>
  <c r="CQ1541" i="1"/>
  <c r="CQ1540" i="1"/>
  <c r="CQ1539" i="1"/>
  <c r="CQ477" i="1"/>
  <c r="CQ1538" i="1"/>
  <c r="CQ1537" i="1"/>
  <c r="CQ1536" i="1"/>
  <c r="CQ1535" i="1"/>
  <c r="CQ1534" i="1"/>
  <c r="CQ1533" i="1"/>
  <c r="CQ1532" i="1"/>
  <c r="CQ1531" i="1"/>
  <c r="CQ1530" i="1"/>
  <c r="CQ1529" i="1"/>
  <c r="CQ1528" i="1"/>
  <c r="CQ1527" i="1"/>
  <c r="CQ1526" i="1"/>
  <c r="CQ406" i="1"/>
  <c r="CQ1525" i="1"/>
  <c r="CQ1524" i="1"/>
  <c r="CQ1523" i="1"/>
  <c r="CQ1522" i="1"/>
  <c r="CQ1521" i="1"/>
  <c r="CQ1520" i="1"/>
  <c r="CQ1519" i="1"/>
  <c r="CQ33" i="1"/>
  <c r="CQ1518" i="1"/>
  <c r="CQ1517" i="1"/>
  <c r="CQ1516" i="1"/>
  <c r="CQ1515" i="1"/>
  <c r="CQ476" i="1"/>
  <c r="CQ1514" i="1"/>
  <c r="CQ1513" i="1"/>
  <c r="CQ1512" i="1"/>
  <c r="CQ1511" i="1"/>
  <c r="CQ1510" i="1"/>
  <c r="CQ1509" i="1"/>
  <c r="CQ1508" i="1"/>
  <c r="CQ1507" i="1"/>
  <c r="CQ528" i="1"/>
  <c r="CQ1506" i="1"/>
  <c r="CQ1505" i="1"/>
  <c r="CQ1504" i="1"/>
  <c r="CQ1503" i="1"/>
  <c r="CQ405" i="1"/>
  <c r="CQ1501" i="1"/>
  <c r="CQ1500" i="1"/>
  <c r="CQ1502" i="1"/>
  <c r="CQ1499" i="1"/>
  <c r="CQ1498" i="1"/>
  <c r="CQ51" i="1"/>
  <c r="CQ1497" i="1"/>
  <c r="CQ1496" i="1"/>
  <c r="CQ32" i="1"/>
  <c r="CQ1495" i="1"/>
  <c r="CQ1494" i="1"/>
  <c r="CQ475" i="1"/>
  <c r="CQ1493" i="1"/>
  <c r="CQ45" i="1"/>
  <c r="CQ1492" i="1"/>
  <c r="CQ1491" i="1"/>
  <c r="CQ1490" i="1"/>
  <c r="CQ1489" i="1"/>
  <c r="CQ1488" i="1"/>
  <c r="CQ1487" i="1"/>
  <c r="CQ1486" i="1"/>
  <c r="CQ1485" i="1"/>
  <c r="CQ1484" i="1"/>
  <c r="CQ527" i="1"/>
  <c r="CQ1483" i="1"/>
  <c r="CQ1482" i="1"/>
  <c r="CQ1481" i="1"/>
  <c r="CQ1480" i="1"/>
  <c r="CQ1479" i="1"/>
  <c r="CQ1478" i="1"/>
  <c r="CQ1477" i="1"/>
  <c r="CQ1476" i="1"/>
  <c r="CQ1475" i="1"/>
  <c r="CQ50" i="1"/>
  <c r="CQ1474" i="1"/>
  <c r="CQ1473" i="1"/>
  <c r="CQ7761" i="1"/>
  <c r="CQ31" i="1"/>
  <c r="CQ1472" i="1"/>
  <c r="CQ1471" i="1"/>
  <c r="CQ1470" i="1"/>
  <c r="CQ474" i="1"/>
  <c r="CQ44" i="1"/>
  <c r="CQ1469" i="1"/>
  <c r="CQ1468" i="1"/>
  <c r="CQ1467" i="1"/>
  <c r="CQ1466" i="1"/>
  <c r="CQ1465" i="1"/>
  <c r="CQ1464" i="1"/>
  <c r="CQ1463" i="1"/>
  <c r="CQ1462" i="1"/>
  <c r="CQ1461" i="1"/>
  <c r="CQ1460" i="1"/>
  <c r="CQ1459" i="1"/>
  <c r="CQ1458" i="1"/>
  <c r="CQ1457" i="1"/>
  <c r="CQ526" i="1"/>
  <c r="CQ1456" i="1"/>
  <c r="CQ1455" i="1"/>
  <c r="CQ1454" i="1"/>
  <c r="CQ1453" i="1"/>
  <c r="CQ1452" i="1"/>
  <c r="CQ1451" i="1"/>
  <c r="CQ1450" i="1"/>
  <c r="CQ1449" i="1"/>
  <c r="CQ1448" i="1"/>
  <c r="CQ30" i="1"/>
  <c r="CQ1446" i="1"/>
  <c r="CQ1445" i="1"/>
  <c r="CQ1444" i="1"/>
  <c r="CQ1447" i="1"/>
  <c r="CQ1443" i="1"/>
  <c r="CQ1442" i="1"/>
  <c r="CQ1441" i="1"/>
  <c r="CQ1440" i="1"/>
  <c r="CQ1439" i="1"/>
  <c r="CQ1438" i="1"/>
  <c r="CQ1437" i="1"/>
  <c r="CQ1436" i="1"/>
  <c r="CQ1435" i="1"/>
  <c r="CQ1434" i="1"/>
  <c r="CQ1433" i="1"/>
  <c r="CQ1432" i="1"/>
  <c r="CQ1431" i="1"/>
  <c r="CQ1430" i="1"/>
  <c r="CQ1429" i="1"/>
  <c r="CQ1428" i="1"/>
  <c r="CQ1427" i="1"/>
  <c r="CQ1426" i="1"/>
  <c r="CQ29" i="1"/>
  <c r="CQ1425" i="1"/>
  <c r="CQ1424" i="1"/>
  <c r="CQ1423" i="1"/>
  <c r="CQ1422" i="1"/>
  <c r="CQ1421" i="1"/>
  <c r="CQ1420" i="1"/>
  <c r="CQ1419" i="1"/>
  <c r="CQ1418" i="1"/>
  <c r="CQ1417" i="1"/>
  <c r="CQ1416" i="1"/>
  <c r="CQ1415" i="1"/>
  <c r="CQ1414" i="1"/>
  <c r="CQ1413" i="1"/>
  <c r="CQ1412" i="1"/>
  <c r="CQ1411" i="1"/>
  <c r="CQ1410" i="1"/>
  <c r="CQ1409" i="1"/>
  <c r="CQ1408" i="1"/>
  <c r="CQ1407" i="1"/>
  <c r="CQ1406" i="1"/>
  <c r="CQ1405" i="1"/>
  <c r="CQ1404" i="1"/>
  <c r="CQ1403" i="1"/>
  <c r="CQ1402" i="1"/>
  <c r="CQ1401" i="1"/>
  <c r="CQ1400" i="1"/>
  <c r="CQ1399" i="1"/>
  <c r="CQ1398" i="1"/>
  <c r="CQ1397" i="1"/>
  <c r="CQ28" i="1"/>
  <c r="CQ1396" i="1"/>
  <c r="CQ1395" i="1"/>
  <c r="CQ1394" i="1"/>
  <c r="CQ1393" i="1"/>
  <c r="CQ1392" i="1"/>
  <c r="CQ7760" i="1"/>
  <c r="CQ1391" i="1"/>
  <c r="CQ1390" i="1"/>
  <c r="CQ1388" i="1"/>
  <c r="CQ1389" i="1"/>
  <c r="CQ1387" i="1"/>
  <c r="CQ1386" i="1"/>
  <c r="CQ1384" i="1"/>
  <c r="CQ1383" i="1"/>
  <c r="CQ1382" i="1"/>
  <c r="CQ1385" i="1"/>
  <c r="CQ1381" i="1"/>
  <c r="CQ1380" i="1"/>
  <c r="CQ1379" i="1"/>
  <c r="CQ1378" i="1"/>
  <c r="CQ1377" i="1"/>
  <c r="CQ1376" i="1"/>
  <c r="CQ1375" i="1"/>
  <c r="CQ1374" i="1"/>
  <c r="CQ1373" i="1"/>
  <c r="CQ1372" i="1"/>
  <c r="CQ1371" i="1"/>
  <c r="CQ1370" i="1"/>
  <c r="CQ1369" i="1"/>
  <c r="CQ1368" i="1"/>
  <c r="CQ1367" i="1"/>
  <c r="CQ1366" i="1"/>
  <c r="CQ415" i="1"/>
  <c r="CQ1365" i="1"/>
  <c r="CQ1364" i="1"/>
  <c r="CQ1363" i="1"/>
  <c r="CQ1362" i="1"/>
  <c r="CQ1361" i="1"/>
  <c r="CQ1359" i="1"/>
  <c r="CQ1360" i="1"/>
  <c r="CQ1358" i="1"/>
  <c r="CQ1357" i="1"/>
  <c r="CQ1355" i="1"/>
  <c r="CQ1354" i="1"/>
  <c r="CQ1356" i="1"/>
  <c r="CQ1353" i="1"/>
  <c r="CQ1352" i="1"/>
  <c r="CQ1351" i="1"/>
  <c r="CQ1350" i="1"/>
  <c r="CQ1349" i="1"/>
  <c r="CQ1348" i="1"/>
  <c r="CQ1347" i="1"/>
  <c r="CQ1346" i="1"/>
  <c r="CQ1345" i="1"/>
  <c r="CQ1344" i="1"/>
  <c r="CQ1343" i="1"/>
  <c r="CQ1342" i="1"/>
  <c r="CQ1341" i="1"/>
  <c r="CQ1340" i="1"/>
  <c r="CQ1339" i="1"/>
  <c r="CQ1338" i="1"/>
  <c r="CQ1337" i="1"/>
  <c r="CQ237" i="1"/>
  <c r="CQ1336" i="1"/>
  <c r="CQ1335" i="1"/>
  <c r="CQ1334" i="1"/>
  <c r="CQ1333" i="1"/>
  <c r="CQ1332" i="1"/>
  <c r="CQ1331" i="1"/>
  <c r="CQ1330" i="1"/>
  <c r="CQ1329" i="1"/>
  <c r="CQ1328" i="1"/>
  <c r="CQ1326" i="1"/>
  <c r="CQ1325" i="1"/>
  <c r="CQ1324" i="1"/>
  <c r="CQ1327" i="1"/>
  <c r="CQ1323" i="1"/>
  <c r="CQ1322" i="1"/>
  <c r="CQ1321" i="1"/>
  <c r="CQ1320" i="1"/>
  <c r="CQ1319" i="1"/>
  <c r="CQ1318" i="1"/>
  <c r="CQ1317" i="1"/>
  <c r="CQ7759" i="1"/>
  <c r="CQ1316" i="1"/>
  <c r="CQ1315" i="1"/>
  <c r="CQ1314" i="1"/>
  <c r="CQ1313" i="1"/>
  <c r="CQ1312" i="1"/>
  <c r="CQ1311" i="1"/>
  <c r="CQ1310" i="1"/>
  <c r="CQ1309" i="1"/>
  <c r="CQ1308" i="1"/>
  <c r="CQ236" i="1"/>
  <c r="CQ1307" i="1"/>
  <c r="CQ1306" i="1"/>
  <c r="CQ1305" i="1"/>
  <c r="CQ339" i="1"/>
  <c r="CQ1304" i="1"/>
  <c r="CQ1303" i="1"/>
  <c r="CQ1302" i="1"/>
  <c r="CQ1301" i="1"/>
  <c r="CQ1300" i="1"/>
  <c r="CQ1299" i="1"/>
  <c r="CQ1298" i="1"/>
  <c r="CQ1297" i="1"/>
  <c r="CQ1296" i="1"/>
  <c r="CQ1295" i="1"/>
  <c r="CQ1294" i="1"/>
  <c r="CQ1293" i="1"/>
  <c r="CQ1292" i="1"/>
  <c r="CQ1291" i="1"/>
  <c r="CQ1290" i="1"/>
  <c r="CQ235" i="1"/>
  <c r="CQ1289" i="1"/>
  <c r="CQ1288" i="1"/>
  <c r="CQ1287" i="1"/>
  <c r="CQ1285" i="1"/>
  <c r="CQ7758" i="1"/>
  <c r="CQ1286" i="1"/>
  <c r="CQ1283" i="1"/>
  <c r="CQ1282" i="1"/>
  <c r="CQ1281" i="1"/>
  <c r="CQ1284" i="1"/>
  <c r="CQ1280" i="1"/>
  <c r="CQ1279" i="1"/>
  <c r="CQ1278" i="1"/>
  <c r="CQ1277" i="1"/>
  <c r="CQ1276" i="1"/>
  <c r="CQ1274" i="1"/>
  <c r="CQ1273" i="1"/>
  <c r="CQ1275" i="1"/>
  <c r="CQ1272" i="1"/>
  <c r="CQ1271" i="1"/>
  <c r="CQ1270" i="1"/>
  <c r="CQ1269" i="1"/>
  <c r="CQ1268" i="1"/>
  <c r="CQ1267" i="1"/>
  <c r="CQ1266" i="1"/>
  <c r="CQ338" i="1"/>
  <c r="CQ1265" i="1"/>
  <c r="CQ7729" i="1"/>
  <c r="CQ1264" i="1"/>
  <c r="CQ253" i="1"/>
  <c r="CQ1263" i="1"/>
  <c r="CQ1262" i="1"/>
  <c r="CQ1261" i="1"/>
  <c r="CQ1260" i="1"/>
  <c r="CQ40" i="1"/>
  <c r="CQ1259" i="1"/>
  <c r="CQ1258" i="1"/>
  <c r="CQ1257" i="1"/>
  <c r="CQ337" i="1"/>
  <c r="CQ1256" i="1"/>
  <c r="CQ1255" i="1"/>
  <c r="CQ1254" i="1"/>
  <c r="CQ1253" i="1"/>
  <c r="CQ1252" i="1"/>
  <c r="CQ1251" i="1"/>
  <c r="CQ1250" i="1"/>
  <c r="CQ1249" i="1"/>
  <c r="CQ1248" i="1"/>
  <c r="CQ1247" i="1"/>
  <c r="CQ1246" i="1"/>
  <c r="CQ7728" i="1"/>
  <c r="CQ1245" i="1"/>
  <c r="CQ1244" i="1"/>
  <c r="CQ1243" i="1"/>
  <c r="CQ1242" i="1"/>
  <c r="CQ1241" i="1"/>
  <c r="CQ1240" i="1"/>
  <c r="CQ1239" i="1"/>
  <c r="CQ1238" i="1"/>
  <c r="CQ39" i="1"/>
  <c r="CQ1237" i="1"/>
  <c r="CQ1236" i="1"/>
  <c r="CQ336" i="1"/>
  <c r="CQ1235" i="1"/>
  <c r="CQ1234" i="1"/>
  <c r="CQ1233" i="1"/>
  <c r="CQ1232" i="1"/>
  <c r="CQ1231" i="1"/>
  <c r="CQ1230" i="1"/>
  <c r="CQ1229" i="1"/>
  <c r="CQ1228" i="1"/>
  <c r="CQ1227" i="1"/>
  <c r="CQ1226" i="1"/>
  <c r="CQ1225" i="1"/>
  <c r="CQ1224" i="1"/>
  <c r="CQ234" i="1"/>
  <c r="CQ1223" i="1"/>
  <c r="CQ1222" i="1"/>
  <c r="CQ233" i="1"/>
  <c r="CQ23" i="1"/>
  <c r="CQ38" i="1"/>
  <c r="CQ1220" i="1"/>
  <c r="CQ1221" i="1"/>
  <c r="CQ1219" i="1"/>
  <c r="CQ335" i="1"/>
  <c r="CQ1218" i="1"/>
  <c r="CQ249" i="1"/>
  <c r="CQ1217" i="1"/>
  <c r="CQ43" i="1"/>
  <c r="CQ7727" i="1"/>
  <c r="CQ1216" i="1"/>
  <c r="CQ1215" i="1"/>
  <c r="CQ1214" i="1"/>
  <c r="CQ1213" i="1"/>
  <c r="CQ1212" i="1"/>
  <c r="CQ244" i="1"/>
  <c r="CQ1211" i="1"/>
  <c r="CQ1210" i="1"/>
  <c r="CQ1209" i="1"/>
  <c r="CQ1208" i="1"/>
  <c r="CQ404" i="1"/>
  <c r="CQ1207" i="1"/>
  <c r="CQ1206" i="1"/>
  <c r="CQ1205" i="1"/>
  <c r="CQ1204" i="1"/>
  <c r="CQ1203" i="1"/>
  <c r="CQ1202" i="1"/>
  <c r="CQ22" i="1"/>
  <c r="CQ1201" i="1"/>
  <c r="CQ1200" i="1"/>
  <c r="CQ1199" i="1"/>
  <c r="CQ37" i="1"/>
  <c r="CQ36" i="1"/>
  <c r="CQ1198" i="1"/>
  <c r="CQ1197" i="1"/>
  <c r="CQ1196" i="1"/>
  <c r="CQ1195" i="1"/>
  <c r="CQ248" i="1"/>
  <c r="CQ1194" i="1"/>
  <c r="CQ42" i="1"/>
  <c r="CQ252" i="1"/>
  <c r="CQ1193" i="1"/>
  <c r="CQ1192" i="1"/>
  <c r="CQ499" i="1"/>
  <c r="CQ1190" i="1"/>
  <c r="CQ243" i="1"/>
  <c r="CQ1191" i="1"/>
  <c r="CQ1189" i="1"/>
  <c r="CQ1188" i="1"/>
  <c r="CQ1187" i="1"/>
  <c r="CQ1185" i="1"/>
  <c r="CQ1186" i="1"/>
  <c r="CQ1184" i="1"/>
  <c r="CQ1183" i="1"/>
  <c r="CQ498" i="1"/>
  <c r="CQ1182" i="1"/>
  <c r="CQ1181" i="1"/>
  <c r="CQ1180" i="1"/>
  <c r="CQ1179" i="1"/>
  <c r="CQ1178" i="1"/>
  <c r="CQ35" i="1"/>
  <c r="CQ1177" i="1"/>
  <c r="CQ1176" i="1"/>
  <c r="CQ1175" i="1"/>
  <c r="CQ1174" i="1"/>
  <c r="CQ1173" i="1"/>
  <c r="CQ41" i="1"/>
  <c r="CQ1171" i="1"/>
  <c r="CQ1170" i="1"/>
  <c r="CQ1169" i="1"/>
  <c r="CQ1168" i="1"/>
  <c r="CQ1172" i="1"/>
  <c r="CQ1167" i="1"/>
  <c r="CQ1166" i="1"/>
  <c r="CQ1165" i="1"/>
  <c r="CQ497" i="1"/>
  <c r="CQ1164" i="1"/>
  <c r="CQ1163" i="1"/>
  <c r="CQ1162" i="1"/>
  <c r="CQ1161" i="1"/>
  <c r="CQ1159" i="1"/>
  <c r="CQ1160" i="1"/>
  <c r="CQ1158" i="1"/>
  <c r="CQ1157" i="1"/>
  <c r="CQ1156" i="1"/>
  <c r="CQ1155" i="1"/>
  <c r="CQ1154" i="1"/>
  <c r="CQ1153" i="1"/>
  <c r="CQ1152" i="1"/>
  <c r="CQ1151" i="1"/>
  <c r="CQ1150" i="1"/>
  <c r="CQ1149" i="1"/>
  <c r="CQ1148" i="1"/>
  <c r="CQ1147" i="1"/>
  <c r="CQ1146" i="1"/>
  <c r="CQ1145" i="1"/>
  <c r="CQ1143" i="1"/>
  <c r="CQ1142" i="1"/>
  <c r="CQ1141" i="1"/>
  <c r="CQ1144" i="1"/>
  <c r="CQ1140" i="1"/>
  <c r="CQ1139" i="1"/>
  <c r="CQ1138" i="1"/>
  <c r="CQ1137" i="1"/>
  <c r="CQ1136" i="1"/>
  <c r="CQ1135" i="1"/>
  <c r="CQ1134" i="1"/>
  <c r="CQ1132" i="1"/>
  <c r="CQ1131" i="1"/>
  <c r="CQ1133" i="1"/>
  <c r="CQ1130" i="1"/>
  <c r="CQ1129" i="1"/>
  <c r="CQ1128" i="1"/>
  <c r="CQ251" i="1"/>
  <c r="CQ1127" i="1"/>
  <c r="CQ1126" i="1"/>
  <c r="CQ1125" i="1"/>
  <c r="CQ1124" i="1"/>
  <c r="CQ1123" i="1"/>
  <c r="CQ1122" i="1"/>
  <c r="CQ1121" i="1"/>
  <c r="CQ1120" i="1"/>
  <c r="CQ1119" i="1"/>
  <c r="CQ1118" i="1"/>
  <c r="CQ1117" i="1"/>
  <c r="CQ1116" i="1"/>
  <c r="CQ1114" i="1"/>
  <c r="CQ1115" i="1"/>
  <c r="CQ1113" i="1"/>
  <c r="CQ1112" i="1"/>
  <c r="CQ1111" i="1"/>
  <c r="CQ1110" i="1"/>
  <c r="CQ247" i="1"/>
  <c r="CQ1109" i="1"/>
  <c r="CQ1107" i="1"/>
  <c r="CQ1108" i="1"/>
  <c r="CQ1106" i="1"/>
  <c r="CQ242" i="1"/>
  <c r="CQ1105" i="1"/>
  <c r="CQ250" i="1"/>
  <c r="CQ1104" i="1"/>
  <c r="CQ1103" i="1"/>
  <c r="CQ7726" i="1"/>
  <c r="CQ1102" i="1"/>
  <c r="CQ1101" i="1"/>
  <c r="CQ1100" i="1"/>
  <c r="CQ1099" i="1"/>
  <c r="CQ1098" i="1"/>
  <c r="CQ246" i="1"/>
  <c r="CQ1097" i="1"/>
  <c r="CQ1096" i="1"/>
  <c r="CQ1095" i="1"/>
  <c r="CQ1094" i="1"/>
  <c r="CQ245" i="1"/>
  <c r="CQ1093" i="1"/>
  <c r="CQ1092" i="1"/>
  <c r="CQ1091" i="1"/>
  <c r="CQ1090" i="1"/>
  <c r="CQ241" i="1"/>
  <c r="CQ1088" i="1"/>
  <c r="CQ1089" i="1"/>
  <c r="CQ1087" i="1"/>
  <c r="CQ1086" i="1"/>
  <c r="CQ1085" i="1"/>
  <c r="CQ1084" i="1"/>
  <c r="CQ1083" i="1"/>
  <c r="CQ1082" i="1"/>
  <c r="CQ1081" i="1"/>
  <c r="CQ1080" i="1"/>
  <c r="CQ1079" i="1"/>
  <c r="CQ1078" i="1"/>
  <c r="CQ1077" i="1"/>
  <c r="CQ1076" i="1"/>
  <c r="CQ1075" i="1"/>
  <c r="CQ1074" i="1"/>
  <c r="CQ1073" i="1"/>
  <c r="CQ1072" i="1"/>
  <c r="CQ1071" i="1"/>
  <c r="CQ1070" i="1"/>
  <c r="CQ1069" i="1"/>
  <c r="CQ1068" i="1"/>
  <c r="CQ1067" i="1"/>
  <c r="CQ1066" i="1"/>
  <c r="CQ1065" i="1"/>
  <c r="CQ1064" i="1"/>
  <c r="CQ1063" i="1"/>
  <c r="CQ1062" i="1"/>
  <c r="CQ1061" i="1"/>
  <c r="CQ344" i="1"/>
  <c r="CQ1060" i="1"/>
  <c r="CQ1059" i="1"/>
  <c r="CQ1057" i="1"/>
  <c r="CQ1056" i="1"/>
  <c r="CQ1055" i="1"/>
  <c r="CQ1054" i="1"/>
  <c r="CQ1058" i="1"/>
  <c r="CQ1053" i="1"/>
  <c r="CQ1052" i="1"/>
  <c r="CQ1051" i="1"/>
  <c r="CQ1049" i="1"/>
  <c r="CQ1050" i="1"/>
  <c r="CQ1048" i="1"/>
  <c r="CQ1047" i="1"/>
  <c r="CQ1046" i="1"/>
  <c r="CQ1045" i="1"/>
  <c r="CQ1044" i="1"/>
  <c r="CQ1043" i="1"/>
  <c r="CQ1042" i="1"/>
  <c r="CQ1041" i="1"/>
  <c r="CQ343" i="1"/>
  <c r="CQ1040" i="1"/>
  <c r="CQ1039" i="1"/>
  <c r="CQ1038" i="1"/>
  <c r="CQ1037" i="1"/>
  <c r="CQ1036" i="1"/>
  <c r="CQ1035" i="1"/>
  <c r="CQ1034" i="1"/>
  <c r="CQ1033" i="1"/>
  <c r="CQ1031" i="1"/>
  <c r="CQ1030" i="1"/>
  <c r="CQ1032" i="1"/>
  <c r="CQ1029" i="1"/>
  <c r="CQ1028" i="1"/>
  <c r="CQ1027" i="1"/>
  <c r="CQ1026" i="1"/>
  <c r="CQ1025" i="1"/>
  <c r="CQ1024" i="1"/>
  <c r="CQ1023" i="1"/>
  <c r="CQ1022" i="1"/>
  <c r="CQ342" i="1"/>
  <c r="CQ1021" i="1"/>
  <c r="CQ334" i="1"/>
  <c r="CQ1020" i="1"/>
  <c r="CQ1019" i="1"/>
  <c r="CQ1018" i="1"/>
  <c r="CQ1017" i="1"/>
  <c r="CQ1016" i="1"/>
  <c r="CQ1015" i="1"/>
  <c r="CQ1013" i="1"/>
  <c r="CQ1014" i="1"/>
  <c r="CQ1012" i="1"/>
  <c r="CQ1011" i="1"/>
  <c r="CQ1010" i="1"/>
  <c r="CQ1009" i="1"/>
  <c r="CQ1008" i="1"/>
  <c r="CQ1007" i="1"/>
  <c r="CQ1006" i="1"/>
  <c r="CQ1005" i="1"/>
  <c r="CQ1003" i="1"/>
  <c r="CQ1004" i="1"/>
  <c r="CQ341" i="1"/>
  <c r="CQ1001" i="1"/>
  <c r="CQ1002" i="1"/>
  <c r="CQ305" i="1"/>
  <c r="CQ333" i="1"/>
  <c r="CQ1000" i="1"/>
  <c r="CQ999" i="1"/>
  <c r="CQ998" i="1"/>
  <c r="CQ997" i="1"/>
  <c r="CQ996" i="1"/>
  <c r="CQ995" i="1"/>
  <c r="CQ994" i="1"/>
  <c r="CQ993" i="1"/>
  <c r="CQ992" i="1"/>
  <c r="CQ991" i="1"/>
  <c r="CQ990" i="1"/>
  <c r="CQ989" i="1"/>
  <c r="CQ986" i="1"/>
  <c r="CQ988" i="1"/>
  <c r="CQ987" i="1"/>
  <c r="CQ985" i="1"/>
  <c r="CQ984" i="1"/>
  <c r="CQ983" i="1"/>
  <c r="CQ982" i="1"/>
  <c r="CQ981" i="1"/>
  <c r="CQ212" i="1"/>
  <c r="CQ340" i="1"/>
  <c r="CQ980" i="1"/>
  <c r="CQ979" i="1"/>
  <c r="CQ978" i="1"/>
  <c r="CQ977" i="1"/>
  <c r="CQ976" i="1"/>
  <c r="CQ975" i="1"/>
  <c r="CQ304" i="1"/>
  <c r="CQ974" i="1"/>
  <c r="CQ973" i="1"/>
  <c r="CQ972" i="1"/>
  <c r="CQ971" i="1"/>
  <c r="CQ970" i="1"/>
  <c r="CQ312" i="1"/>
  <c r="CQ969" i="1"/>
  <c r="CQ968" i="1"/>
  <c r="CQ967" i="1"/>
  <c r="CQ7757" i="1"/>
  <c r="CQ966" i="1"/>
  <c r="CQ965" i="1"/>
  <c r="CQ964" i="1"/>
  <c r="CQ963" i="1"/>
  <c r="CQ7819" i="1"/>
  <c r="CQ962" i="1"/>
  <c r="CQ961" i="1"/>
  <c r="CQ960" i="1"/>
  <c r="CQ959" i="1"/>
  <c r="CQ958" i="1"/>
  <c r="CQ211" i="1"/>
  <c r="CQ957" i="1"/>
  <c r="CQ956" i="1"/>
  <c r="CQ955" i="1"/>
  <c r="CQ954" i="1"/>
  <c r="CQ953" i="1"/>
  <c r="CQ952" i="1"/>
  <c r="CQ303" i="1"/>
  <c r="CQ951" i="1"/>
  <c r="CQ950" i="1"/>
  <c r="CQ949" i="1"/>
  <c r="CQ948" i="1"/>
  <c r="CQ947" i="1"/>
  <c r="CQ946" i="1"/>
  <c r="CQ945" i="1"/>
  <c r="CQ944" i="1"/>
  <c r="CQ943" i="1"/>
  <c r="CQ942" i="1"/>
  <c r="CQ941" i="1"/>
  <c r="CQ939" i="1"/>
  <c r="CQ940" i="1"/>
  <c r="CQ938" i="1"/>
  <c r="CQ937" i="1"/>
  <c r="CQ936" i="1"/>
  <c r="CQ935" i="1"/>
  <c r="CQ934" i="1"/>
  <c r="CQ933" i="1"/>
  <c r="CQ932" i="1"/>
  <c r="CQ311" i="1"/>
  <c r="CQ931" i="1"/>
  <c r="CQ930" i="1"/>
  <c r="CQ929" i="1"/>
  <c r="CQ928" i="1"/>
  <c r="CQ927" i="1"/>
  <c r="CQ926" i="1"/>
  <c r="CQ925" i="1"/>
  <c r="CQ924" i="1"/>
  <c r="CQ923" i="1"/>
  <c r="CQ922" i="1"/>
  <c r="CQ921" i="1"/>
  <c r="CQ920" i="1"/>
  <c r="CQ919" i="1"/>
  <c r="CQ918" i="1"/>
  <c r="CQ917" i="1"/>
  <c r="CQ916" i="1"/>
  <c r="CQ915" i="1"/>
  <c r="CQ210" i="1"/>
  <c r="CQ914" i="1"/>
  <c r="CQ913" i="1"/>
  <c r="CQ296" i="1"/>
  <c r="CQ7817" i="1"/>
  <c r="CQ912" i="1"/>
  <c r="CQ911" i="1"/>
  <c r="CQ910" i="1"/>
  <c r="CQ909" i="1"/>
  <c r="CQ908" i="1"/>
  <c r="CQ907" i="1"/>
  <c r="CQ905" i="1"/>
  <c r="CQ904" i="1"/>
  <c r="CQ903" i="1"/>
  <c r="CQ902" i="1"/>
  <c r="CQ906" i="1"/>
  <c r="CQ901" i="1"/>
  <c r="CQ900" i="1"/>
  <c r="CQ899" i="1"/>
  <c r="CQ898" i="1"/>
  <c r="CQ897" i="1"/>
  <c r="CQ896" i="1"/>
  <c r="CQ895" i="1"/>
  <c r="CQ894" i="1"/>
  <c r="CQ893" i="1"/>
  <c r="CQ892" i="1"/>
  <c r="CQ891" i="1"/>
  <c r="CQ890" i="1"/>
  <c r="CQ889" i="1"/>
  <c r="CQ888" i="1"/>
  <c r="CQ295" i="1"/>
  <c r="CQ887" i="1"/>
  <c r="CQ886" i="1"/>
  <c r="CQ885" i="1"/>
  <c r="CQ884" i="1"/>
  <c r="CQ302" i="1"/>
  <c r="CQ883" i="1"/>
  <c r="CQ881" i="1"/>
  <c r="CQ880" i="1"/>
  <c r="CQ879" i="1"/>
  <c r="CQ882" i="1"/>
  <c r="CQ7704" i="1"/>
  <c r="CQ878" i="1"/>
  <c r="CQ877" i="1"/>
  <c r="CQ876" i="1"/>
  <c r="CQ874" i="1"/>
  <c r="CQ873" i="1"/>
  <c r="CQ875" i="1"/>
  <c r="CQ872" i="1"/>
  <c r="CQ871" i="1"/>
  <c r="CQ294" i="1"/>
  <c r="CQ870" i="1"/>
  <c r="CQ869" i="1"/>
  <c r="CQ868" i="1"/>
  <c r="CQ867" i="1"/>
  <c r="CQ866" i="1"/>
  <c r="CQ301" i="1"/>
  <c r="CQ865" i="1"/>
  <c r="CQ864" i="1"/>
  <c r="CQ863" i="1"/>
  <c r="CQ209" i="1"/>
  <c r="CQ862" i="1"/>
  <c r="CQ861" i="1"/>
  <c r="CQ860" i="1"/>
  <c r="CQ859" i="1"/>
  <c r="CQ858" i="1"/>
  <c r="CQ857" i="1"/>
  <c r="CQ856" i="1"/>
  <c r="CQ310" i="1"/>
  <c r="CQ855" i="1"/>
  <c r="CQ854" i="1"/>
  <c r="CQ853" i="1"/>
  <c r="CQ852" i="1"/>
  <c r="CQ851" i="1"/>
  <c r="CQ293" i="1"/>
  <c r="CQ7756" i="1"/>
  <c r="CQ850" i="1"/>
  <c r="CQ849" i="1"/>
  <c r="CQ848" i="1"/>
  <c r="CQ300" i="1"/>
  <c r="CQ847" i="1"/>
  <c r="CQ846" i="1"/>
  <c r="CQ845" i="1"/>
  <c r="CQ7755" i="1"/>
  <c r="CQ844" i="1"/>
  <c r="CQ843" i="1"/>
  <c r="CQ842" i="1"/>
  <c r="CQ841" i="1"/>
  <c r="CQ840" i="1"/>
  <c r="CQ839" i="1"/>
  <c r="CQ309" i="1"/>
  <c r="CQ838" i="1"/>
  <c r="CQ7754" i="1"/>
  <c r="CQ292" i="1"/>
  <c r="CQ837" i="1"/>
  <c r="CQ836" i="1"/>
  <c r="CQ835" i="1"/>
  <c r="CQ834" i="1"/>
  <c r="CQ832" i="1"/>
  <c r="CQ831" i="1"/>
  <c r="CQ833" i="1"/>
  <c r="CQ830" i="1"/>
  <c r="CQ299" i="1"/>
  <c r="CQ829" i="1"/>
  <c r="CQ828" i="1"/>
  <c r="CQ827" i="1"/>
  <c r="CQ826" i="1"/>
  <c r="CQ825" i="1"/>
  <c r="CQ824" i="1"/>
  <c r="CQ823" i="1"/>
  <c r="CQ822" i="1"/>
  <c r="CQ821" i="1"/>
  <c r="CQ820" i="1"/>
  <c r="CQ819" i="1"/>
  <c r="CQ308" i="1"/>
  <c r="CQ818" i="1"/>
  <c r="CQ816" i="1"/>
  <c r="CQ815" i="1"/>
  <c r="CQ817" i="1"/>
  <c r="CQ813" i="1"/>
  <c r="CQ812" i="1"/>
  <c r="CQ814" i="1"/>
  <c r="CQ811" i="1"/>
  <c r="CQ810" i="1"/>
  <c r="CQ809" i="1"/>
  <c r="CQ808" i="1"/>
  <c r="CQ807" i="1"/>
  <c r="CQ806" i="1"/>
  <c r="CQ805" i="1"/>
  <c r="CQ804" i="1"/>
  <c r="CQ803" i="1"/>
  <c r="CQ802" i="1"/>
  <c r="CQ801" i="1"/>
  <c r="CQ800" i="1"/>
  <c r="CQ799" i="1"/>
  <c r="CQ240" i="1"/>
  <c r="CQ798" i="1"/>
  <c r="CQ232" i="1"/>
  <c r="CQ227" i="1"/>
  <c r="CQ797" i="1"/>
  <c r="CQ796" i="1"/>
  <c r="CQ795" i="1"/>
  <c r="CQ794" i="1"/>
  <c r="CQ793" i="1"/>
  <c r="CQ239" i="1"/>
  <c r="CQ231" i="1"/>
  <c r="CQ792" i="1"/>
  <c r="CQ791" i="1"/>
  <c r="CQ790" i="1"/>
  <c r="CQ789" i="1"/>
  <c r="CQ788" i="1"/>
  <c r="CQ787" i="1"/>
  <c r="CQ786" i="1"/>
  <c r="CQ785" i="1"/>
  <c r="CQ784" i="1"/>
  <c r="CQ783" i="1"/>
  <c r="CQ782" i="1"/>
  <c r="CQ230" i="1"/>
  <c r="CQ226" i="1"/>
  <c r="CQ781" i="1"/>
  <c r="CQ780" i="1"/>
  <c r="CQ779" i="1"/>
  <c r="CQ778" i="1"/>
  <c r="CQ777" i="1"/>
  <c r="CQ776" i="1"/>
  <c r="CQ774" i="1"/>
  <c r="CQ238" i="1"/>
  <c r="CQ775" i="1"/>
  <c r="CQ773" i="1"/>
  <c r="CQ772" i="1"/>
  <c r="CQ771" i="1"/>
  <c r="CQ770" i="1"/>
  <c r="CQ769" i="1"/>
  <c r="CQ768" i="1"/>
  <c r="CQ767" i="1"/>
  <c r="CQ766" i="1"/>
  <c r="CQ765" i="1"/>
  <c r="CQ764" i="1"/>
  <c r="CQ763" i="1"/>
  <c r="CQ762" i="1"/>
  <c r="CQ761" i="1"/>
  <c r="CQ760" i="1"/>
  <c r="CQ759" i="1"/>
  <c r="CQ758" i="1"/>
  <c r="CQ757" i="1"/>
  <c r="CQ756" i="1"/>
  <c r="CQ755" i="1"/>
  <c r="CQ754" i="1"/>
  <c r="CQ753" i="1"/>
  <c r="CQ752" i="1"/>
  <c r="CQ751" i="1"/>
  <c r="CQ750" i="1"/>
  <c r="CQ749" i="1"/>
  <c r="CQ748" i="1"/>
  <c r="CQ747" i="1"/>
  <c r="CQ746" i="1"/>
  <c r="CQ745" i="1"/>
  <c r="CQ744" i="1"/>
  <c r="CQ743" i="1"/>
  <c r="CQ742" i="1"/>
  <c r="CQ741" i="1"/>
  <c r="CQ740" i="1"/>
  <c r="CQ739" i="1"/>
  <c r="CQ738" i="1"/>
  <c r="CQ737" i="1"/>
  <c r="CQ736" i="1"/>
  <c r="CQ735" i="1"/>
  <c r="CQ734" i="1"/>
  <c r="CQ733" i="1"/>
  <c r="CQ732" i="1"/>
  <c r="CQ731" i="1"/>
  <c r="CQ730" i="1"/>
  <c r="CQ729" i="1"/>
  <c r="CQ728" i="1"/>
  <c r="CQ229" i="1"/>
  <c r="CQ727" i="1"/>
  <c r="CQ726" i="1"/>
  <c r="CQ725" i="1"/>
  <c r="CQ724" i="1"/>
  <c r="CQ723" i="1"/>
  <c r="CQ722" i="1"/>
  <c r="CQ721" i="1"/>
  <c r="CQ720" i="1"/>
  <c r="CQ719" i="1"/>
  <c r="CQ718" i="1"/>
  <c r="CQ717" i="1"/>
  <c r="CQ716" i="1"/>
  <c r="CQ715" i="1"/>
  <c r="CQ713" i="1"/>
  <c r="CQ712" i="1"/>
  <c r="CQ714" i="1"/>
  <c r="CQ711" i="1"/>
  <c r="CQ710" i="1"/>
  <c r="CQ709" i="1"/>
  <c r="CQ708" i="1"/>
  <c r="CQ707" i="1"/>
  <c r="CQ706" i="1"/>
  <c r="CQ705" i="1"/>
  <c r="CQ704" i="1"/>
  <c r="CQ703" i="1"/>
  <c r="CQ702" i="1"/>
  <c r="CQ701" i="1"/>
  <c r="CQ700" i="1"/>
  <c r="CQ699" i="1"/>
  <c r="CQ332" i="1"/>
  <c r="CQ698" i="1"/>
  <c r="CQ697" i="1"/>
  <c r="CQ696" i="1"/>
  <c r="CQ695" i="1"/>
  <c r="CQ694" i="1"/>
  <c r="CQ693" i="1"/>
  <c r="CQ692" i="1"/>
  <c r="CQ691" i="1"/>
  <c r="CQ7753" i="1"/>
  <c r="CQ690" i="1"/>
  <c r="CQ689" i="1"/>
  <c r="CQ688" i="1"/>
  <c r="CQ687" i="1"/>
  <c r="CQ686" i="1"/>
  <c r="CQ685" i="1"/>
  <c r="CQ684" i="1"/>
  <c r="CQ682" i="1"/>
  <c r="CQ681" i="1"/>
  <c r="CQ680" i="1"/>
  <c r="CQ683" i="1"/>
  <c r="CQ679" i="1"/>
  <c r="CQ678" i="1"/>
  <c r="CQ331" i="1"/>
  <c r="CQ677" i="1"/>
  <c r="CQ676" i="1"/>
  <c r="CQ675" i="1"/>
  <c r="CQ674" i="1"/>
  <c r="CQ673" i="1"/>
  <c r="CQ672" i="1"/>
  <c r="CQ7752" i="1"/>
  <c r="CQ671" i="1"/>
  <c r="CQ670" i="1"/>
  <c r="CQ669" i="1"/>
  <c r="CQ668" i="1"/>
  <c r="CQ667" i="1"/>
  <c r="CQ666" i="1"/>
  <c r="CQ665" i="1"/>
  <c r="CQ664" i="1"/>
  <c r="CQ663" i="1"/>
  <c r="CQ662" i="1"/>
  <c r="CQ661" i="1"/>
  <c r="CQ660" i="1"/>
  <c r="CQ659" i="1"/>
  <c r="CQ658" i="1"/>
  <c r="CQ657" i="1"/>
  <c r="CQ330" i="1"/>
  <c r="CQ656" i="1"/>
  <c r="CQ655" i="1"/>
  <c r="CQ654" i="1"/>
  <c r="CQ653" i="1"/>
  <c r="CQ652" i="1"/>
  <c r="CQ651" i="1"/>
  <c r="CQ650" i="1"/>
  <c r="CQ649" i="1"/>
  <c r="CQ648" i="1"/>
  <c r="CQ647" i="1"/>
  <c r="CQ646" i="1"/>
  <c r="CQ645" i="1"/>
  <c r="CQ643" i="1"/>
  <c r="CQ642" i="1"/>
  <c r="CQ641" i="1"/>
  <c r="CQ640" i="1"/>
  <c r="CQ644" i="1"/>
  <c r="CQ639" i="1"/>
  <c r="CQ638" i="1"/>
  <c r="CQ637" i="1"/>
  <c r="CQ636" i="1"/>
  <c r="CQ635" i="1"/>
  <c r="CQ634" i="1"/>
  <c r="CQ633" i="1"/>
  <c r="CQ632" i="1"/>
  <c r="CQ298" i="1"/>
  <c r="CQ631" i="1"/>
  <c r="CQ630" i="1"/>
  <c r="CQ629" i="1"/>
  <c r="CQ628" i="1"/>
  <c r="CQ291" i="1"/>
  <c r="CQ626" i="1"/>
  <c r="CQ625" i="1"/>
  <c r="CQ627" i="1"/>
  <c r="CQ624" i="1"/>
  <c r="CQ623" i="1"/>
  <c r="CQ307" i="1"/>
  <c r="CQ622" i="1"/>
  <c r="CQ621" i="1"/>
  <c r="CQ619" i="1"/>
  <c r="CQ618" i="1"/>
  <c r="CQ617" i="1"/>
  <c r="CQ620" i="1"/>
  <c r="CQ616" i="1"/>
  <c r="CQ615" i="1"/>
  <c r="CQ614" i="1"/>
  <c r="CQ613" i="1"/>
  <c r="CQ612" i="1"/>
  <c r="CQ611" i="1"/>
  <c r="CQ610" i="1"/>
  <c r="CQ609" i="1"/>
  <c r="CQ608" i="1"/>
  <c r="CQ228" i="1"/>
  <c r="CQ607" i="1"/>
  <c r="CQ606" i="1"/>
  <c r="CQ605" i="1"/>
  <c r="CQ604" i="1"/>
  <c r="CQ603" i="1"/>
  <c r="CQ602" i="1"/>
  <c r="CQ600" i="1"/>
  <c r="CQ599" i="1"/>
  <c r="CQ601" i="1"/>
  <c r="CQ597" i="1"/>
  <c r="CQ596" i="1"/>
  <c r="CQ595" i="1"/>
  <c r="CQ598" i="1"/>
  <c r="CQ594" i="1"/>
  <c r="CQ593" i="1"/>
  <c r="CQ592" i="1"/>
  <c r="CQ591" i="1"/>
  <c r="CQ590" i="1"/>
  <c r="CQ589" i="1"/>
  <c r="CQ297" i="1"/>
  <c r="CQ588" i="1"/>
  <c r="CQ587" i="1"/>
  <c r="CQ290" i="1"/>
  <c r="CQ586" i="1"/>
  <c r="CQ208" i="1"/>
  <c r="CQ585" i="1"/>
  <c r="CQ584" i="1"/>
  <c r="CQ583" i="1"/>
  <c r="CQ306" i="1"/>
  <c r="CQ582" i="1"/>
  <c r="CQ581" i="1"/>
  <c r="CQ580" i="1"/>
  <c r="CQ579" i="1"/>
  <c r="CQ577" i="1"/>
  <c r="CQ578" i="1"/>
  <c r="CQ576" i="1"/>
  <c r="CQ575" i="1"/>
  <c r="CQ574" i="1"/>
  <c r="CQ573" i="1"/>
  <c r="CQ572" i="1"/>
  <c r="CQ571" i="1"/>
  <c r="CQ570" i="1"/>
  <c r="CQ569" i="1"/>
  <c r="CQ568" i="1"/>
  <c r="CQ567" i="1"/>
  <c r="CQ566" i="1"/>
  <c r="CQ565" i="1"/>
  <c r="CQ564" i="1"/>
  <c r="CQ563" i="1"/>
  <c r="CQ562" i="1"/>
  <c r="CQ561" i="1"/>
  <c r="CQ560" i="1"/>
  <c r="CQ559" i="1"/>
  <c r="CQ558" i="1"/>
  <c r="CQ557" i="1"/>
  <c r="CQ556" i="1"/>
  <c r="CQ555" i="1"/>
  <c r="CQ554" i="1"/>
  <c r="CQ553" i="1"/>
  <c r="CQ552" i="1"/>
  <c r="CQ551" i="1"/>
  <c r="CQ550" i="1"/>
  <c r="CQ549" i="1"/>
  <c r="CQ548" i="1"/>
  <c r="CQ547" i="1"/>
  <c r="CQ546" i="1"/>
  <c r="CQ545" i="1"/>
  <c r="CQ544" i="1"/>
  <c r="CQ7703" i="1"/>
  <c r="CQ543" i="1"/>
  <c r="CQ542" i="1"/>
  <c r="CQ541" i="1"/>
  <c r="CQ540" i="1"/>
  <c r="CQ539" i="1"/>
  <c r="CQ538" i="1"/>
  <c r="CQ537" i="1"/>
  <c r="CQ52" i="1"/>
  <c r="CQ536" i="1"/>
  <c r="CQ535" i="1"/>
  <c r="CQ534" i="1"/>
  <c r="CQ533" i="1"/>
  <c r="CQ532" i="1"/>
  <c r="CQ531" i="1"/>
  <c r="CQ530" i="1"/>
  <c r="CQ529" i="1"/>
  <c r="BJ765" i="1" l="1"/>
  <c r="BK765" i="1"/>
  <c r="BJ4788" i="1"/>
  <c r="BK4788" i="1"/>
  <c r="BJ4831" i="1"/>
  <c r="BK4831" i="1"/>
  <c r="BJ5719" i="1"/>
  <c r="BK5719" i="1"/>
  <c r="BJ1587" i="1"/>
  <c r="BK1587" i="1"/>
  <c r="BJ7476" i="1"/>
  <c r="BK7476" i="1"/>
  <c r="BJ6891" i="1"/>
  <c r="BK6891" i="1"/>
  <c r="BJ7284" i="1"/>
  <c r="BK7284" i="1"/>
  <c r="BJ6517" i="1"/>
  <c r="BK6517" i="1"/>
  <c r="BJ3966" i="1"/>
  <c r="BK3966" i="1"/>
  <c r="BJ7297" i="1"/>
  <c r="BK7297" i="1"/>
  <c r="BJ6961" i="1"/>
  <c r="BK6961" i="1"/>
  <c r="BJ7517" i="1"/>
  <c r="BK7517" i="1"/>
  <c r="BJ5501" i="1"/>
  <c r="BK5501" i="1"/>
  <c r="BJ1921" i="1"/>
  <c r="BK1921" i="1"/>
  <c r="BJ7255" i="1"/>
  <c r="BK7255" i="1"/>
  <c r="BJ6578" i="1"/>
  <c r="BK6578" i="1"/>
  <c r="BJ2681" i="1"/>
  <c r="BK2681" i="1"/>
  <c r="BJ5858" i="1"/>
  <c r="BK5858" i="1"/>
  <c r="BJ6375" i="1"/>
  <c r="BK6375" i="1"/>
  <c r="BJ5644" i="1"/>
  <c r="BK5644" i="1"/>
  <c r="BJ7475" i="1"/>
  <c r="BK7475" i="1"/>
  <c r="BJ6371" i="1"/>
  <c r="BK6371" i="1"/>
  <c r="BJ6584" i="1"/>
  <c r="BK6584" i="1"/>
  <c r="BJ7112" i="1"/>
  <c r="BK7112" i="1"/>
  <c r="BJ7479" i="1"/>
  <c r="BK7479" i="1"/>
  <c r="BJ7153" i="1"/>
  <c r="BK7153" i="1"/>
  <c r="BJ7160" i="1"/>
  <c r="BK7160" i="1"/>
  <c r="BJ7487" i="1"/>
  <c r="BK7487" i="1"/>
  <c r="BJ7505" i="1"/>
  <c r="BK7505" i="1"/>
  <c r="BJ7128" i="1"/>
  <c r="BK7128" i="1"/>
  <c r="BJ6042" i="1"/>
  <c r="BK6042" i="1"/>
  <c r="BJ6306" i="1"/>
  <c r="BK6306" i="1"/>
  <c r="BJ6335" i="1"/>
  <c r="BK6335" i="1"/>
  <c r="BJ7173" i="1"/>
  <c r="BK7173" i="1"/>
  <c r="BJ7242" i="1"/>
  <c r="BK7242" i="1"/>
  <c r="BJ7258" i="1"/>
  <c r="BK7258" i="1"/>
  <c r="BJ6628" i="1"/>
  <c r="BK6628" i="1"/>
  <c r="BJ190" i="1"/>
  <c r="BK190" i="1"/>
  <c r="BJ7101" i="1"/>
  <c r="BK7101" i="1"/>
  <c r="BJ7125" i="1"/>
  <c r="BK7125" i="1"/>
  <c r="BJ6988" i="1"/>
  <c r="BK6988" i="1"/>
  <c r="BJ7020" i="1"/>
  <c r="BK7020" i="1"/>
  <c r="BJ6336" i="1"/>
  <c r="BK6336" i="1"/>
  <c r="BJ7582" i="1"/>
  <c r="BK7582" i="1"/>
  <c r="BJ7108" i="1"/>
  <c r="BK7108" i="1"/>
  <c r="BJ7459" i="1"/>
  <c r="BK7459" i="1"/>
  <c r="BJ6960" i="1"/>
  <c r="BK6960" i="1"/>
  <c r="BJ6555" i="1"/>
  <c r="BK6555" i="1"/>
  <c r="BJ4293" i="1"/>
  <c r="BK4293" i="1"/>
  <c r="BJ7180" i="1"/>
  <c r="BK7180" i="1"/>
  <c r="BJ7004" i="1"/>
  <c r="BK7004" i="1"/>
  <c r="BJ7575" i="1"/>
  <c r="BK7575" i="1"/>
  <c r="BJ6057" i="1"/>
  <c r="BK6057" i="1"/>
  <c r="BJ6929" i="1"/>
  <c r="BK6929" i="1"/>
  <c r="BJ6931" i="1"/>
  <c r="BK6931" i="1"/>
  <c r="BJ6934" i="1"/>
  <c r="BK6934" i="1"/>
  <c r="BJ6629" i="1"/>
  <c r="BK6629" i="1"/>
  <c r="BJ2376" i="1"/>
  <c r="BK2376" i="1"/>
  <c r="BJ7571" i="1"/>
  <c r="BK7571" i="1"/>
  <c r="BJ7554" i="1"/>
  <c r="BK7554" i="1"/>
  <c r="BJ7042" i="1"/>
  <c r="BK7042" i="1"/>
  <c r="BJ6267" i="1"/>
  <c r="BK6267" i="1"/>
  <c r="BJ6562" i="1"/>
  <c r="BK6562" i="1"/>
  <c r="BJ7105" i="1"/>
  <c r="BK7105" i="1"/>
  <c r="BJ7201" i="1"/>
  <c r="BK7201" i="1"/>
  <c r="BJ7218" i="1"/>
  <c r="BK7218" i="1"/>
  <c r="BJ6521" i="1"/>
  <c r="BK6521" i="1"/>
  <c r="BJ6088" i="1"/>
  <c r="BK6088" i="1"/>
  <c r="BJ3958" i="1"/>
  <c r="BK3958" i="1"/>
  <c r="BJ7563" i="1"/>
  <c r="BK7563" i="1"/>
  <c r="BJ6657" i="1"/>
  <c r="BK6657" i="1"/>
  <c r="BJ6047" i="1"/>
  <c r="BK6047" i="1"/>
  <c r="BJ6077" i="1"/>
  <c r="BK6077" i="1"/>
  <c r="BJ4097" i="1"/>
  <c r="BK4097" i="1"/>
  <c r="BJ7572" i="1"/>
  <c r="BK7572" i="1"/>
  <c r="BJ4247" i="1"/>
  <c r="BK4247" i="1"/>
  <c r="BJ7008" i="1"/>
  <c r="BK7008" i="1"/>
  <c r="BJ4877" i="1"/>
  <c r="BK4877" i="1"/>
  <c r="BJ7034" i="1"/>
  <c r="BK7034" i="1"/>
  <c r="BJ6849" i="1"/>
  <c r="BK6849" i="1"/>
  <c r="BJ6874" i="1"/>
  <c r="BK6874" i="1"/>
  <c r="BJ7425" i="1"/>
  <c r="BK7425" i="1"/>
  <c r="BJ7182" i="1"/>
  <c r="BK7182" i="1"/>
  <c r="BJ7440" i="1"/>
  <c r="BK7440" i="1"/>
  <c r="BJ6866" i="1"/>
  <c r="BK6866" i="1"/>
  <c r="BJ4550" i="1"/>
  <c r="BK4550" i="1"/>
  <c r="BJ7369" i="1"/>
  <c r="BK7369" i="1"/>
  <c r="BJ7138" i="1"/>
  <c r="BK7138" i="1"/>
  <c r="BJ7061" i="1"/>
  <c r="BK7061" i="1"/>
  <c r="BJ7351" i="1"/>
  <c r="BK7351" i="1"/>
  <c r="BJ3239" i="1"/>
  <c r="BK3239" i="1"/>
  <c r="BJ3266" i="1"/>
  <c r="BK3266" i="1"/>
  <c r="BJ3276" i="1"/>
  <c r="BK3276" i="1"/>
  <c r="BJ7390" i="1"/>
  <c r="BK7390" i="1"/>
  <c r="BJ6574" i="1"/>
  <c r="BK6574" i="1"/>
  <c r="BJ7397" i="1"/>
  <c r="BK7397" i="1"/>
  <c r="BJ6054" i="1"/>
  <c r="BK6054" i="1"/>
  <c r="BJ7513" i="1"/>
  <c r="BK7513" i="1"/>
  <c r="BJ7524" i="1"/>
  <c r="BK7524" i="1"/>
  <c r="BJ6003" i="1"/>
  <c r="BK6003" i="1"/>
  <c r="BJ6485" i="1"/>
  <c r="BK6485" i="1"/>
  <c r="BJ6899" i="1"/>
  <c r="BK6899" i="1"/>
  <c r="BJ5801" i="1"/>
  <c r="BK5801" i="1"/>
  <c r="BJ7632" i="1"/>
  <c r="BK7632" i="1"/>
  <c r="BJ7079" i="1"/>
  <c r="BK7079" i="1"/>
  <c r="BJ7209" i="1"/>
  <c r="BK7209" i="1"/>
  <c r="BJ5919" i="1"/>
  <c r="BK5919" i="1"/>
  <c r="BJ72" i="1"/>
  <c r="BK72" i="1"/>
  <c r="BJ73" i="1"/>
  <c r="BK73" i="1"/>
  <c r="BJ6605" i="1"/>
  <c r="BK6605" i="1"/>
  <c r="BJ6967" i="1"/>
  <c r="BK6967" i="1"/>
  <c r="BJ5621" i="1"/>
  <c r="BK5621" i="1"/>
  <c r="BJ370" i="1"/>
  <c r="BK370" i="1"/>
  <c r="BJ5571" i="1"/>
  <c r="BK5571" i="1"/>
  <c r="BJ7270" i="1"/>
  <c r="BK7270" i="1"/>
  <c r="BJ4093" i="1"/>
  <c r="BK4093" i="1"/>
  <c r="BJ5903" i="1"/>
  <c r="BK5903" i="1"/>
  <c r="BJ7560" i="1"/>
  <c r="BK7560" i="1"/>
  <c r="BJ6830" i="1"/>
  <c r="BK6830" i="1"/>
  <c r="BJ6852" i="1"/>
  <c r="BK6852" i="1"/>
  <c r="BJ7053" i="1"/>
  <c r="BK7053" i="1"/>
  <c r="BJ6897" i="1"/>
  <c r="BK6897" i="1"/>
  <c r="BJ7561" i="1"/>
  <c r="BK7561" i="1"/>
  <c r="BJ6777" i="1"/>
  <c r="BK6777" i="1"/>
  <c r="BJ6779" i="1"/>
  <c r="BK6779" i="1"/>
  <c r="BJ6782" i="1"/>
  <c r="BK6782" i="1"/>
  <c r="BJ6784" i="1"/>
  <c r="BK6784" i="1"/>
  <c r="BJ6788" i="1"/>
  <c r="BK6788" i="1"/>
  <c r="BJ6791" i="1"/>
  <c r="BK6791" i="1"/>
  <c r="BJ2719" i="1"/>
  <c r="BK2719" i="1"/>
  <c r="BJ6536" i="1"/>
  <c r="BK6536" i="1"/>
  <c r="BJ368" i="1"/>
  <c r="BK368" i="1"/>
  <c r="BJ5072" i="1"/>
  <c r="BK5072" i="1"/>
  <c r="BJ6885" i="1"/>
  <c r="BK6885" i="1"/>
  <c r="BJ268" i="1"/>
  <c r="BK268" i="1"/>
  <c r="BJ4860" i="1"/>
  <c r="BK4860" i="1"/>
  <c r="BJ4897" i="1"/>
  <c r="BK4897" i="1"/>
  <c r="BJ3304" i="1"/>
  <c r="BK3304" i="1"/>
  <c r="BJ6353" i="1"/>
  <c r="BK6353" i="1"/>
  <c r="BJ3371" i="1"/>
  <c r="BK3371" i="1"/>
  <c r="BJ2087" i="1"/>
  <c r="BK2087" i="1"/>
  <c r="BJ2117" i="1"/>
  <c r="BK2117" i="1"/>
  <c r="BJ5026" i="1"/>
  <c r="BK5026" i="1"/>
  <c r="BJ7068" i="1"/>
  <c r="BK7068" i="1"/>
  <c r="BJ3625" i="1"/>
  <c r="BK3625" i="1"/>
  <c r="BJ119" i="1"/>
  <c r="BK119" i="1"/>
  <c r="BJ7093" i="1"/>
  <c r="BK7093" i="1"/>
  <c r="BJ6799" i="1"/>
  <c r="BK6799" i="1"/>
  <c r="BJ6819" i="1"/>
  <c r="BK6819" i="1"/>
  <c r="BJ7279" i="1"/>
  <c r="BK7279" i="1"/>
  <c r="BJ7185" i="1"/>
  <c r="BK7185" i="1"/>
  <c r="BJ6742" i="1"/>
  <c r="BK6742" i="1"/>
  <c r="BJ4889" i="1"/>
  <c r="BK4889" i="1"/>
  <c r="BJ371" i="1"/>
  <c r="BK371" i="1"/>
  <c r="BJ5354" i="1"/>
  <c r="BK5354" i="1"/>
  <c r="BJ4999" i="1"/>
  <c r="BK4999" i="1"/>
  <c r="BJ5473" i="1"/>
  <c r="BK5473" i="1"/>
  <c r="BJ5518" i="1"/>
  <c r="BK5518" i="1"/>
  <c r="BJ5083" i="1"/>
  <c r="BK5083" i="1"/>
  <c r="BJ7027" i="1"/>
  <c r="BK7027" i="1"/>
  <c r="BJ4930" i="1"/>
  <c r="BK4930" i="1"/>
  <c r="BJ4922" i="1"/>
  <c r="BK4922" i="1"/>
  <c r="BJ5441" i="1"/>
  <c r="BK5441" i="1"/>
  <c r="BJ5075" i="1"/>
  <c r="BK5075" i="1"/>
  <c r="BJ7063" i="1"/>
  <c r="BK7063" i="1"/>
  <c r="BJ96" i="1"/>
  <c r="BK96" i="1"/>
  <c r="BJ5157" i="1"/>
  <c r="BK5157" i="1"/>
  <c r="BJ5121" i="1"/>
  <c r="BK5121" i="1"/>
  <c r="BJ13" i="1"/>
  <c r="BK13" i="1"/>
  <c r="BJ5499" i="1"/>
  <c r="BK5499" i="1"/>
  <c r="BJ7064" i="1"/>
  <c r="BK7064" i="1"/>
  <c r="BJ5190" i="1"/>
  <c r="BK5190" i="1"/>
  <c r="BJ94" i="1"/>
  <c r="BK94" i="1"/>
  <c r="BJ95" i="1"/>
  <c r="BK95" i="1"/>
  <c r="BJ329" i="1"/>
  <c r="BK329" i="1"/>
  <c r="BJ369" i="1"/>
  <c r="BK369" i="1"/>
  <c r="BJ473" i="1"/>
  <c r="BK473" i="1"/>
  <c r="BJ6928" i="1"/>
  <c r="BK6928" i="1"/>
  <c r="BJ560" i="1"/>
  <c r="BK560" i="1"/>
  <c r="BJ495" i="1"/>
  <c r="BK495" i="1"/>
  <c r="BJ496" i="1"/>
  <c r="BK496" i="1"/>
  <c r="BJ5830" i="1"/>
  <c r="BK5830" i="1"/>
  <c r="BJ2453" i="1"/>
  <c r="BK2453" i="1"/>
  <c r="BJ2630" i="1"/>
  <c r="BK2630" i="1"/>
  <c r="BJ7254" i="1"/>
  <c r="BK7254" i="1"/>
  <c r="BJ7423" i="1"/>
  <c r="BK7423" i="1"/>
  <c r="BJ1255" i="1"/>
  <c r="BK1255" i="1"/>
  <c r="BJ6299" i="1"/>
  <c r="BK6299" i="1"/>
  <c r="BJ4418" i="1"/>
  <c r="BK4418" i="1"/>
  <c r="BJ3211" i="1"/>
  <c r="BK3211" i="1"/>
  <c r="BJ2491" i="1"/>
  <c r="BK2491" i="1"/>
  <c r="BJ6332" i="1"/>
  <c r="BK6332" i="1"/>
  <c r="BJ7655" i="1"/>
  <c r="BK7655" i="1"/>
  <c r="BJ3112" i="1"/>
  <c r="BK3112" i="1"/>
  <c r="BJ7169" i="1"/>
  <c r="BK7169" i="1"/>
  <c r="BJ872" i="1"/>
  <c r="BK872" i="1"/>
  <c r="BJ120" i="1"/>
  <c r="BK120" i="1"/>
  <c r="BJ5833" i="1"/>
  <c r="BK5833" i="1"/>
  <c r="BJ5967" i="1"/>
  <c r="BK5967" i="1"/>
  <c r="BJ6540" i="1"/>
  <c r="BK6540" i="1"/>
  <c r="BJ132" i="1"/>
  <c r="BK132" i="1"/>
  <c r="BJ138" i="1"/>
  <c r="BK138" i="1"/>
  <c r="BJ2233" i="1"/>
  <c r="BK2233" i="1"/>
  <c r="BJ3957" i="1"/>
  <c r="BK3957" i="1"/>
  <c r="BJ5429" i="1"/>
  <c r="BK5429" i="1"/>
  <c r="BJ2354" i="1"/>
  <c r="BK2354" i="1"/>
  <c r="BJ121" i="1"/>
  <c r="BK121" i="1"/>
  <c r="BJ3663" i="1"/>
  <c r="BK3663" i="1"/>
  <c r="BJ3147" i="1"/>
  <c r="BK3147" i="1"/>
  <c r="BJ890" i="1"/>
  <c r="BK890" i="1"/>
  <c r="BJ131" i="1"/>
  <c r="BK131" i="1"/>
  <c r="BJ6144" i="1"/>
  <c r="BK6144" i="1"/>
  <c r="BJ6468" i="1"/>
  <c r="BK6468" i="1"/>
  <c r="BJ5834" i="1"/>
  <c r="BK5834" i="1"/>
  <c r="BJ5954" i="1"/>
  <c r="BK5954" i="1"/>
  <c r="BJ1809" i="1"/>
  <c r="BK1809" i="1"/>
  <c r="BJ1818" i="1"/>
  <c r="BK1818" i="1"/>
  <c r="BJ6591" i="1"/>
  <c r="BK6591" i="1"/>
  <c r="BJ2264" i="1"/>
  <c r="BK2264" i="1"/>
  <c r="BJ2306" i="1"/>
  <c r="BK2306" i="1"/>
  <c r="BJ134" i="1"/>
  <c r="BK134" i="1"/>
  <c r="BJ135" i="1"/>
  <c r="BK135" i="1"/>
  <c r="BJ137" i="1"/>
  <c r="BK137" i="1"/>
  <c r="BJ5091" i="1"/>
  <c r="BK5091" i="1"/>
  <c r="BJ5452" i="1"/>
  <c r="BK5452" i="1"/>
  <c r="BJ3589" i="1"/>
  <c r="BK3589" i="1"/>
  <c r="BJ4855" i="1"/>
  <c r="BK4855" i="1"/>
  <c r="BJ4893" i="1"/>
  <c r="BK4893" i="1"/>
  <c r="BJ6491" i="1"/>
  <c r="BK6491" i="1"/>
  <c r="BJ3944" i="1"/>
  <c r="BK3944" i="1"/>
  <c r="BJ4641" i="1"/>
  <c r="BK4641" i="1"/>
  <c r="BJ546" i="1"/>
  <c r="BK546" i="1"/>
  <c r="BJ4982" i="1"/>
  <c r="BK4982" i="1"/>
  <c r="BJ5016" i="1"/>
  <c r="BK5016" i="1"/>
  <c r="BJ5451" i="1"/>
  <c r="BK5451" i="1"/>
  <c r="BJ2390" i="1"/>
  <c r="BK2390" i="1"/>
  <c r="BJ5158" i="1"/>
  <c r="BK5158" i="1"/>
  <c r="BJ133" i="1"/>
  <c r="BK133" i="1"/>
  <c r="BJ136" i="1"/>
  <c r="BK136" i="1"/>
  <c r="BJ5204" i="1"/>
  <c r="BK5204" i="1"/>
  <c r="BJ2425" i="1"/>
  <c r="BK2425" i="1"/>
  <c r="BJ6170" i="1"/>
  <c r="BK6170" i="1"/>
  <c r="BJ4592" i="1"/>
  <c r="BK4592" i="1"/>
  <c r="BJ4935" i="1"/>
  <c r="BK4935" i="1"/>
  <c r="BJ3279" i="1"/>
  <c r="BK3279" i="1"/>
  <c r="BJ7191" i="1"/>
  <c r="BK7191" i="1"/>
  <c r="BJ3307" i="1"/>
  <c r="BK3307" i="1"/>
  <c r="BJ619" i="1"/>
  <c r="BK619" i="1"/>
  <c r="BJ5629" i="1"/>
  <c r="BK5629" i="1"/>
  <c r="BJ5650" i="1"/>
  <c r="BK5650" i="1"/>
  <c r="BJ4990" i="1"/>
  <c r="BK4990" i="1"/>
  <c r="BJ7480" i="1"/>
  <c r="BK7480" i="1"/>
  <c r="BJ4069" i="1"/>
  <c r="BK4069" i="1"/>
  <c r="BJ7202" i="1"/>
  <c r="BK7202" i="1"/>
  <c r="BJ7186" i="1"/>
  <c r="BK7186" i="1"/>
  <c r="BJ7389" i="1"/>
  <c r="BK7389" i="1"/>
  <c r="BJ7215" i="1"/>
  <c r="BK7215" i="1"/>
  <c r="BJ5511" i="1"/>
  <c r="BK5511" i="1"/>
  <c r="BJ4752" i="1"/>
  <c r="BK4752" i="1"/>
  <c r="BJ6808" i="1"/>
  <c r="BK6808" i="1"/>
  <c r="BJ598" i="1"/>
  <c r="BK598" i="1"/>
  <c r="BJ2049" i="1"/>
  <c r="BK2049" i="1"/>
  <c r="BJ5628" i="1"/>
  <c r="BK5628" i="1"/>
  <c r="BJ6339" i="1"/>
  <c r="BK6339" i="1"/>
  <c r="BJ3446" i="1"/>
  <c r="BK3446" i="1"/>
  <c r="BJ6644" i="1"/>
  <c r="BK6644" i="1"/>
  <c r="BJ7508" i="1"/>
  <c r="BK7508" i="1"/>
  <c r="BJ5724" i="1"/>
  <c r="BK5724" i="1"/>
  <c r="BJ4822" i="1"/>
  <c r="BK4822" i="1"/>
  <c r="BJ6040" i="1"/>
  <c r="BK6040" i="1"/>
  <c r="BJ6993" i="1"/>
  <c r="BK6993" i="1"/>
  <c r="BJ3101" i="1"/>
  <c r="BK3101" i="1"/>
  <c r="BJ7135" i="1"/>
  <c r="BK7135" i="1"/>
  <c r="BJ7155" i="1"/>
  <c r="BK7155" i="1"/>
  <c r="BJ7232" i="1"/>
  <c r="BK7232" i="1"/>
  <c r="BJ7552" i="1"/>
  <c r="BK7552" i="1"/>
  <c r="BJ3896" i="1"/>
  <c r="BK3896" i="1"/>
  <c r="BJ6539" i="1"/>
  <c r="BK6539" i="1"/>
  <c r="BJ4836" i="1"/>
  <c r="BK4836" i="1"/>
  <c r="BJ3156" i="1"/>
  <c r="BK3156" i="1"/>
  <c r="BJ7457" i="1"/>
  <c r="BK7457" i="1"/>
  <c r="BJ7504" i="1"/>
  <c r="BK7504" i="1"/>
  <c r="BJ787" i="1"/>
  <c r="BK787" i="1"/>
  <c r="BJ6760" i="1"/>
  <c r="BK6760" i="1"/>
  <c r="BJ1679" i="1"/>
  <c r="BK1679" i="1"/>
  <c r="BJ6519" i="1"/>
  <c r="BK6519" i="1"/>
  <c r="BJ1669" i="1"/>
  <c r="BK1669" i="1"/>
  <c r="BJ1696" i="1"/>
  <c r="BK1696" i="1"/>
  <c r="BJ4024" i="1"/>
  <c r="BK4024" i="1"/>
  <c r="BJ3275" i="1"/>
  <c r="BK3275" i="1"/>
  <c r="BJ3448" i="1"/>
  <c r="BK3448" i="1"/>
  <c r="BJ2228" i="1"/>
  <c r="BK2228" i="1"/>
  <c r="BJ6413" i="1"/>
  <c r="BK6413" i="1"/>
  <c r="BJ6441" i="1"/>
  <c r="BK6441" i="1"/>
  <c r="BJ4778" i="1"/>
  <c r="BK4778" i="1"/>
  <c r="BJ6404" i="1"/>
  <c r="BK6404" i="1"/>
  <c r="BJ3940" i="1"/>
  <c r="BK3940" i="1"/>
  <c r="BJ3967" i="1"/>
  <c r="BK3967" i="1"/>
  <c r="BJ4776" i="1"/>
  <c r="BK4776" i="1"/>
  <c r="BJ3026" i="1"/>
  <c r="BK3026" i="1"/>
  <c r="BJ6783" i="1"/>
  <c r="BK6783" i="1"/>
  <c r="BJ6502" i="1"/>
  <c r="BK6502" i="1"/>
  <c r="BJ3759" i="1"/>
  <c r="BK3759" i="1"/>
  <c r="BJ3286" i="1"/>
  <c r="BK3286" i="1"/>
  <c r="BJ6680" i="1"/>
  <c r="BK6680" i="1"/>
  <c r="BJ6719" i="1"/>
  <c r="BK6719" i="1"/>
  <c r="BJ3118" i="1"/>
  <c r="BK3118" i="1"/>
  <c r="BJ2360" i="1"/>
  <c r="BK2360" i="1"/>
  <c r="BJ6537" i="1"/>
  <c r="BK6537" i="1"/>
  <c r="BJ1300" i="1"/>
  <c r="BK1300" i="1"/>
  <c r="BJ5740" i="1"/>
  <c r="BK5740" i="1"/>
  <c r="BJ3730" i="1"/>
  <c r="BK3730" i="1"/>
  <c r="BJ5557" i="1"/>
  <c r="BK5557" i="1"/>
  <c r="BJ4349" i="1"/>
  <c r="BK4349" i="1"/>
  <c r="BJ5994" i="1"/>
  <c r="BK5994" i="1"/>
  <c r="BJ690" i="1"/>
  <c r="BK690" i="1"/>
  <c r="BJ6702" i="1"/>
  <c r="BK6702" i="1"/>
  <c r="BJ1246" i="1"/>
  <c r="BK1246" i="1"/>
  <c r="BJ6151" i="1"/>
  <c r="BK6151" i="1"/>
  <c r="BJ6187" i="1"/>
  <c r="BK6187" i="1"/>
  <c r="BJ3977" i="1"/>
  <c r="BK3977" i="1"/>
  <c r="BJ2987" i="1"/>
  <c r="BK2987" i="1"/>
  <c r="BJ4354" i="1"/>
  <c r="BK4354" i="1"/>
  <c r="BJ5263" i="1"/>
  <c r="BK5263" i="1"/>
  <c r="BJ5341" i="1"/>
  <c r="BK5341" i="1"/>
  <c r="BJ4892" i="1"/>
  <c r="BK4892" i="1"/>
  <c r="BJ6202" i="1"/>
  <c r="BK6202" i="1"/>
  <c r="BJ6183" i="1"/>
  <c r="BK6183" i="1"/>
  <c r="BJ5351" i="1"/>
  <c r="BK5351" i="1"/>
  <c r="BJ2379" i="1"/>
  <c r="BK2379" i="1"/>
  <c r="BJ5290" i="1"/>
  <c r="BK5290" i="1"/>
  <c r="BJ2293" i="1"/>
  <c r="BK2293" i="1"/>
  <c r="BJ5217" i="1"/>
  <c r="BK5217" i="1"/>
  <c r="BJ1860" i="1"/>
  <c r="BK1860" i="1"/>
  <c r="BJ4874" i="1"/>
  <c r="BK4874" i="1"/>
  <c r="BJ4854" i="1"/>
  <c r="BK4854" i="1"/>
  <c r="BJ2075" i="1"/>
  <c r="BK2075" i="1"/>
  <c r="BJ5186" i="1"/>
  <c r="BK5186" i="1"/>
  <c r="BJ5236" i="1"/>
  <c r="BK5236" i="1"/>
  <c r="BJ2413" i="1"/>
  <c r="BK2413" i="1"/>
  <c r="BJ5252" i="1"/>
  <c r="BK5252" i="1"/>
  <c r="BJ1417" i="1"/>
  <c r="BK1417" i="1"/>
  <c r="BJ1441" i="1"/>
  <c r="BK1441" i="1"/>
  <c r="BJ4578" i="1"/>
  <c r="BK4578" i="1"/>
  <c r="BJ7147" i="1"/>
  <c r="BK7147" i="1"/>
  <c r="BJ3763" i="1"/>
  <c r="BK3763" i="1"/>
  <c r="BJ7106" i="1"/>
  <c r="BK7106" i="1"/>
  <c r="BJ6907" i="1"/>
  <c r="BK6907" i="1"/>
  <c r="BJ6916" i="1"/>
  <c r="BK6916" i="1"/>
  <c r="BJ7252" i="1"/>
  <c r="BK7252" i="1"/>
  <c r="BJ1910" i="1"/>
  <c r="BK1910" i="1"/>
  <c r="BJ3881" i="1"/>
  <c r="BK3881" i="1"/>
  <c r="BJ1852" i="1"/>
  <c r="BK1852" i="1"/>
  <c r="BJ2430" i="1"/>
  <c r="BK2430" i="1"/>
  <c r="BJ3111" i="1"/>
  <c r="BK3111" i="1"/>
  <c r="BJ3664" i="1"/>
  <c r="BK3664" i="1"/>
  <c r="BJ2183" i="1"/>
  <c r="BK2183" i="1"/>
  <c r="BJ4918" i="1"/>
  <c r="BK4918" i="1"/>
  <c r="BJ5398" i="1"/>
  <c r="BK5398" i="1"/>
  <c r="BJ530" i="1"/>
  <c r="BK530" i="1"/>
  <c r="BJ5363" i="1"/>
  <c r="BK5363" i="1"/>
  <c r="BJ5494" i="1"/>
  <c r="BK5494" i="1"/>
  <c r="BJ7319" i="1"/>
  <c r="BK7319" i="1"/>
  <c r="BJ5066" i="1"/>
  <c r="BK5066" i="1"/>
  <c r="BJ3395" i="1"/>
  <c r="BK3395" i="1"/>
  <c r="BJ5819" i="1"/>
  <c r="BK5819" i="1"/>
  <c r="BJ7484" i="1"/>
  <c r="BK7484" i="1"/>
  <c r="BJ5586" i="1"/>
  <c r="BK5586" i="1"/>
  <c r="BJ5860" i="1"/>
  <c r="BK5860" i="1"/>
  <c r="BJ2502" i="1"/>
  <c r="BK2502" i="1"/>
  <c r="BJ6440" i="1"/>
  <c r="BK6440" i="1"/>
  <c r="BJ3624" i="1"/>
  <c r="BK3624" i="1"/>
  <c r="BJ4343" i="1"/>
  <c r="BK4343" i="1"/>
  <c r="BJ3751" i="1"/>
  <c r="BK3751" i="1"/>
  <c r="BJ4425" i="1"/>
  <c r="BK4425" i="1"/>
  <c r="BJ430" i="1"/>
  <c r="BK430" i="1"/>
  <c r="BJ7230" i="1"/>
  <c r="BK7230" i="1"/>
  <c r="BJ4263" i="1"/>
  <c r="BK4263" i="1"/>
  <c r="BJ3277" i="1"/>
  <c r="BK3277" i="1"/>
  <c r="BJ7231" i="1"/>
  <c r="BK7231" i="1"/>
  <c r="BJ7327" i="1"/>
  <c r="BK7327" i="1"/>
  <c r="BJ402" i="1"/>
  <c r="BK402" i="1"/>
  <c r="BJ6614" i="1"/>
  <c r="BK6614" i="1"/>
  <c r="BJ6298" i="1"/>
  <c r="BK6298" i="1"/>
  <c r="BJ1134" i="1"/>
  <c r="BK1134" i="1"/>
  <c r="BJ6853" i="1"/>
  <c r="BK6853" i="1"/>
  <c r="BJ287" i="1"/>
  <c r="BK287" i="1"/>
  <c r="BJ7428" i="1"/>
  <c r="BK7428" i="1"/>
  <c r="BJ305" i="1"/>
  <c r="BK305" i="1"/>
  <c r="BJ2079" i="1"/>
  <c r="BK2079" i="1"/>
  <c r="BJ2257" i="1"/>
  <c r="BK2257" i="1"/>
  <c r="BJ4650" i="1"/>
  <c r="BK4650" i="1"/>
  <c r="BJ3436" i="1"/>
  <c r="BK3436" i="1"/>
  <c r="BJ381" i="1"/>
  <c r="BK381" i="1"/>
  <c r="BJ5676" i="1"/>
  <c r="BK5676" i="1"/>
  <c r="BJ2762" i="1"/>
  <c r="BK2762" i="1"/>
  <c r="BJ6930" i="1"/>
  <c r="BK6930" i="1"/>
  <c r="BJ2846" i="1"/>
  <c r="BK2846" i="1"/>
  <c r="BJ304" i="1"/>
  <c r="BK304" i="1"/>
  <c r="BJ3586" i="1"/>
  <c r="BK3586" i="1"/>
  <c r="BJ2677" i="1"/>
  <c r="BK2677" i="1"/>
  <c r="BJ2507" i="1"/>
  <c r="BK2507" i="1"/>
  <c r="BJ1616" i="1"/>
  <c r="BK1616" i="1"/>
  <c r="BJ7089" i="1"/>
  <c r="BK7089" i="1"/>
  <c r="BJ4505" i="1"/>
  <c r="BK4505" i="1"/>
  <c r="BJ7332" i="1"/>
  <c r="BK7332" i="1"/>
  <c r="BJ1222" i="1"/>
  <c r="BK1222" i="1"/>
  <c r="BJ7585" i="1"/>
  <c r="BK7585" i="1"/>
  <c r="BJ2486" i="1"/>
  <c r="BK2486" i="1"/>
  <c r="BJ6882" i="1"/>
  <c r="BK6882" i="1"/>
  <c r="BJ472" i="1"/>
  <c r="BK472" i="1"/>
  <c r="BJ2399" i="1"/>
  <c r="BK2399" i="1"/>
  <c r="BJ1874" i="1"/>
  <c r="BK1874" i="1"/>
  <c r="BJ486" i="1"/>
  <c r="BK486" i="1"/>
  <c r="BJ2291" i="1"/>
  <c r="BK2291" i="1"/>
  <c r="BJ6318" i="1"/>
  <c r="BK6318" i="1"/>
  <c r="BJ6276" i="1"/>
  <c r="BK6276" i="1"/>
  <c r="BJ3865" i="1"/>
  <c r="BK3865" i="1"/>
  <c r="BJ399" i="1"/>
  <c r="BK399" i="1"/>
  <c r="BJ400" i="1"/>
  <c r="BK400" i="1"/>
  <c r="BJ401" i="1"/>
  <c r="BK401" i="1"/>
  <c r="BJ7266" i="1"/>
  <c r="BK7266" i="1"/>
  <c r="BJ2180" i="1"/>
  <c r="BK2180" i="1"/>
  <c r="BJ4624" i="1"/>
  <c r="BK4624" i="1"/>
  <c r="BJ3083" i="1"/>
  <c r="BK3083" i="1"/>
  <c r="BJ6883" i="1"/>
  <c r="BK6883" i="1"/>
  <c r="BJ5973" i="1"/>
  <c r="BK5973" i="1"/>
  <c r="BJ6995" i="1"/>
  <c r="BK6995" i="1"/>
  <c r="BJ7550" i="1"/>
  <c r="BK7550" i="1"/>
  <c r="BJ1346" i="1"/>
  <c r="BK1346" i="1"/>
  <c r="BJ6645" i="1"/>
  <c r="BK6645" i="1"/>
  <c r="BJ3984" i="1"/>
  <c r="BK3984" i="1"/>
  <c r="BJ7530" i="1"/>
  <c r="BK7530" i="1"/>
  <c r="BJ605" i="1"/>
  <c r="BK605" i="1"/>
  <c r="BJ417" i="1"/>
  <c r="BK417" i="1"/>
  <c r="BJ418" i="1"/>
  <c r="BK418" i="1"/>
  <c r="BJ419" i="1"/>
  <c r="BK419" i="1"/>
  <c r="BJ420" i="1"/>
  <c r="BK420" i="1"/>
  <c r="BJ422" i="1"/>
  <c r="BK422" i="1"/>
  <c r="BJ437" i="1"/>
  <c r="BK437" i="1"/>
  <c r="BJ4021" i="1"/>
  <c r="BK4021" i="1"/>
  <c r="BJ2869" i="1"/>
  <c r="BK2869" i="1"/>
  <c r="BJ312" i="1"/>
  <c r="BK312" i="1"/>
  <c r="BJ6700" i="1"/>
  <c r="BK6700" i="1"/>
  <c r="BJ5948" i="1"/>
  <c r="BK5948" i="1"/>
  <c r="BJ6752" i="1"/>
  <c r="BK6752" i="1"/>
  <c r="BJ1992" i="1"/>
  <c r="BK1992" i="1"/>
  <c r="BJ6212" i="1"/>
  <c r="BK6212" i="1"/>
  <c r="BJ3300" i="1"/>
  <c r="BK3300" i="1"/>
  <c r="BJ6954" i="1"/>
  <c r="BK6954" i="1"/>
  <c r="BJ6746" i="1"/>
  <c r="BK6746" i="1"/>
  <c r="BJ2850" i="1"/>
  <c r="BK2850" i="1"/>
  <c r="BJ5873" i="1"/>
  <c r="BK5873" i="1"/>
  <c r="BJ273" i="1"/>
  <c r="BK273" i="1"/>
  <c r="BJ4885" i="1"/>
  <c r="BK4885" i="1"/>
  <c r="BJ3482" i="1"/>
  <c r="BK3482" i="1"/>
  <c r="BJ243" i="1"/>
  <c r="BK243" i="1"/>
  <c r="BJ244" i="1"/>
  <c r="BK244" i="1"/>
  <c r="BJ5933" i="1"/>
  <c r="BK5933" i="1"/>
  <c r="BJ2911" i="1"/>
  <c r="BK2911" i="1"/>
  <c r="BJ3145" i="1"/>
  <c r="BK3145" i="1"/>
  <c r="BJ2691" i="1"/>
  <c r="BK2691" i="1"/>
  <c r="BJ7028" i="1"/>
  <c r="BK7028" i="1"/>
  <c r="BJ1084" i="1"/>
  <c r="BK1084" i="1"/>
  <c r="BJ6496" i="1"/>
  <c r="BK6496" i="1"/>
  <c r="BJ7181" i="1"/>
  <c r="BK7181" i="1"/>
  <c r="BJ1561" i="1"/>
  <c r="BK1561" i="1"/>
  <c r="BJ2065" i="1"/>
  <c r="BK2065" i="1"/>
  <c r="BJ4630" i="1"/>
  <c r="BK4630" i="1"/>
  <c r="BJ7445" i="1"/>
  <c r="BK7445" i="1"/>
  <c r="BJ4105" i="1"/>
  <c r="BK4105" i="1"/>
  <c r="BJ4137" i="1"/>
  <c r="BK4137" i="1"/>
  <c r="BJ225" i="1"/>
  <c r="BK225" i="1"/>
  <c r="BJ518" i="1"/>
  <c r="BK518" i="1"/>
  <c r="BJ6075" i="1"/>
  <c r="BK6075" i="1"/>
  <c r="BJ2378" i="1"/>
  <c r="BK2378" i="1"/>
  <c r="BJ2729" i="1"/>
  <c r="BK2729" i="1"/>
  <c r="BJ6522" i="1"/>
  <c r="BK6522" i="1"/>
  <c r="BJ317" i="1"/>
  <c r="BK317" i="1"/>
  <c r="BJ3207" i="1"/>
  <c r="BK3207" i="1"/>
  <c r="BJ3238" i="1"/>
  <c r="BK3238" i="1"/>
  <c r="BJ3340" i="1"/>
  <c r="BK3340" i="1"/>
  <c r="BJ6948" i="1"/>
  <c r="BK6948" i="1"/>
  <c r="BJ6575" i="1"/>
  <c r="BK6575" i="1"/>
  <c r="BJ6532" i="1"/>
  <c r="BK6532" i="1"/>
  <c r="BJ2829" i="1"/>
  <c r="BK2829" i="1"/>
  <c r="BJ6688" i="1"/>
  <c r="BK6688" i="1"/>
  <c r="BJ6324" i="1"/>
  <c r="BK6324" i="1"/>
  <c r="BJ6362" i="1"/>
  <c r="BK6362" i="1"/>
  <c r="BJ1885" i="1"/>
  <c r="BK1885" i="1"/>
  <c r="BJ5971" i="1"/>
  <c r="BK5971" i="1"/>
  <c r="BJ6250" i="1"/>
  <c r="BK6250" i="1"/>
  <c r="BJ6277" i="1"/>
  <c r="BK6277" i="1"/>
  <c r="BJ7039" i="1"/>
  <c r="BK7039" i="1"/>
  <c r="BJ6268" i="1"/>
  <c r="BK6268" i="1"/>
  <c r="BJ3998" i="1"/>
  <c r="BK3998" i="1"/>
  <c r="BJ423" i="1"/>
  <c r="BK423" i="1"/>
  <c r="BJ2516" i="1"/>
  <c r="BK2516" i="1"/>
  <c r="BJ5721" i="1"/>
  <c r="BK5721" i="1"/>
  <c r="BJ2094" i="1"/>
  <c r="BK2094" i="1"/>
  <c r="BJ634" i="1"/>
  <c r="BK634" i="1"/>
  <c r="BJ2156" i="1"/>
  <c r="BK2156" i="1"/>
  <c r="BJ7456" i="1"/>
  <c r="BK7456" i="1"/>
  <c r="BJ248" i="1"/>
  <c r="BK248" i="1"/>
  <c r="BJ249" i="1"/>
  <c r="BK249" i="1"/>
  <c r="BJ547" i="1"/>
  <c r="BK547" i="1"/>
  <c r="BJ2944" i="1"/>
  <c r="BK2944" i="1"/>
  <c r="BJ2769" i="1"/>
  <c r="BK2769" i="1"/>
  <c r="BJ2918" i="1"/>
  <c r="BK2918" i="1"/>
  <c r="BJ1791" i="1"/>
  <c r="BK1791" i="1"/>
  <c r="BJ3588" i="1"/>
  <c r="BK3588" i="1"/>
  <c r="BJ6180" i="1"/>
  <c r="BK6180" i="1"/>
  <c r="BJ6219" i="1"/>
  <c r="BK6219" i="1"/>
  <c r="BJ7535" i="1"/>
  <c r="BK7535" i="1"/>
  <c r="BJ311" i="1"/>
  <c r="BK311" i="1"/>
  <c r="BJ484" i="1"/>
  <c r="BK484" i="1"/>
  <c r="BJ485" i="1"/>
  <c r="BK485" i="1"/>
  <c r="BJ489" i="1"/>
  <c r="BK489" i="1"/>
  <c r="BJ6207" i="1"/>
  <c r="BK6207" i="1"/>
  <c r="BJ2659" i="1"/>
  <c r="BK2659" i="1"/>
  <c r="BJ3264" i="1"/>
  <c r="BK3264" i="1"/>
  <c r="BJ447" i="1"/>
  <c r="BK447" i="1"/>
  <c r="BJ449" i="1"/>
  <c r="BK449" i="1"/>
  <c r="BJ454" i="1"/>
  <c r="BK454" i="1"/>
  <c r="BJ1245" i="1"/>
  <c r="BK1245" i="1"/>
  <c r="BJ393" i="1"/>
  <c r="BK393" i="1"/>
  <c r="BJ107" i="1"/>
  <c r="BK107" i="1"/>
  <c r="BJ1150" i="1"/>
  <c r="BK1150" i="1"/>
  <c r="BJ265" i="1"/>
  <c r="BK265" i="1"/>
  <c r="BJ266" i="1"/>
  <c r="BK266" i="1"/>
  <c r="BJ5847" i="1"/>
  <c r="BK5847" i="1"/>
  <c r="BJ282" i="1"/>
  <c r="BK282" i="1"/>
  <c r="BJ283" i="1"/>
  <c r="BK283" i="1"/>
  <c r="BJ3972" i="1"/>
  <c r="BK3972" i="1"/>
  <c r="BJ4887" i="1"/>
  <c r="BK4887" i="1"/>
  <c r="BJ789" i="1"/>
  <c r="BK789" i="1"/>
  <c r="BJ876" i="1"/>
  <c r="BK876" i="1"/>
  <c r="BJ7727" i="1"/>
  <c r="BK7727" i="1"/>
  <c r="BJ2793" i="1"/>
  <c r="BK2793" i="1"/>
  <c r="BJ2989" i="1"/>
  <c r="BK2989" i="1"/>
  <c r="BJ3486" i="1"/>
  <c r="BK3486" i="1"/>
  <c r="BJ516" i="1"/>
  <c r="BK516" i="1"/>
  <c r="BJ2787" i="1"/>
  <c r="BK2787" i="1"/>
  <c r="BJ5989" i="1"/>
  <c r="BK5989" i="1"/>
  <c r="BJ3072" i="1"/>
  <c r="BK3072" i="1"/>
  <c r="BJ114" i="1"/>
  <c r="BK114" i="1"/>
  <c r="BJ6725" i="1"/>
  <c r="BK6725" i="1"/>
  <c r="BJ205" i="1"/>
  <c r="BK205" i="1"/>
  <c r="BJ6008" i="1"/>
  <c r="BK6008" i="1"/>
  <c r="BJ6416" i="1"/>
  <c r="BK6416" i="1"/>
  <c r="BJ6447" i="1"/>
  <c r="BK6447" i="1"/>
  <c r="BJ288" i="1"/>
  <c r="BK288" i="1"/>
  <c r="BJ923" i="1"/>
  <c r="BK923" i="1"/>
  <c r="BJ940" i="1"/>
  <c r="BK940" i="1"/>
  <c r="BJ6149" i="1"/>
  <c r="BK6149" i="1"/>
  <c r="BJ636" i="1"/>
  <c r="BK636" i="1"/>
  <c r="BJ6177" i="1"/>
  <c r="BK6177" i="1"/>
  <c r="BJ4141" i="1"/>
  <c r="BK4141" i="1"/>
  <c r="BJ4696" i="1"/>
  <c r="BK4696" i="1"/>
  <c r="BJ462" i="1"/>
  <c r="BK462" i="1"/>
  <c r="BJ6179" i="1"/>
  <c r="BK6179" i="1"/>
  <c r="BJ398" i="1"/>
  <c r="BK398" i="1"/>
  <c r="BJ5928" i="1"/>
  <c r="BK5928" i="1"/>
  <c r="BJ6666" i="1"/>
  <c r="BK6666" i="1"/>
  <c r="BJ4606" i="1"/>
  <c r="BK4606" i="1"/>
  <c r="BJ2894" i="1"/>
  <c r="BK2894" i="1"/>
  <c r="BJ421" i="1"/>
  <c r="BK421" i="1"/>
  <c r="BJ1303" i="1"/>
  <c r="BK1303" i="1"/>
  <c r="BJ1324" i="1"/>
  <c r="BK1324" i="1"/>
  <c r="BJ4690" i="1"/>
  <c r="BK4690" i="1"/>
  <c r="BJ323" i="1"/>
  <c r="BK323" i="1"/>
  <c r="BJ328" i="1"/>
  <c r="BK328" i="1"/>
  <c r="BJ6959" i="1"/>
  <c r="BK6959" i="1"/>
  <c r="BJ6983" i="1"/>
  <c r="BK6983" i="1"/>
  <c r="BJ2525" i="1"/>
  <c r="BK2525" i="1"/>
  <c r="BJ4895" i="1"/>
  <c r="BK4895" i="1"/>
  <c r="BJ6748" i="1"/>
  <c r="BK6748" i="1"/>
  <c r="BJ1912" i="1"/>
  <c r="BK1912" i="1"/>
  <c r="BJ1592" i="1"/>
  <c r="BK1592" i="1"/>
  <c r="BJ4182" i="1"/>
  <c r="BK4182" i="1"/>
  <c r="BJ523" i="1"/>
  <c r="BK523" i="1"/>
  <c r="BJ4585" i="1"/>
  <c r="BK4585" i="1"/>
  <c r="BJ3859" i="1"/>
  <c r="BK3859" i="1"/>
  <c r="BJ3901" i="1"/>
  <c r="BK3901" i="1"/>
  <c r="BJ1356" i="1"/>
  <c r="BK1356" i="1"/>
  <c r="BJ3795" i="1"/>
  <c r="BK3795" i="1"/>
  <c r="BJ3695" i="1"/>
  <c r="BK3695" i="1"/>
  <c r="BJ5999" i="1"/>
  <c r="BK5999" i="1"/>
  <c r="BJ272" i="1"/>
  <c r="BK272" i="1"/>
  <c r="BJ513" i="1"/>
  <c r="BK513" i="1"/>
  <c r="BJ517" i="1"/>
  <c r="BK517" i="1"/>
  <c r="BJ450" i="1"/>
  <c r="BK450" i="1"/>
  <c r="BJ451" i="1"/>
  <c r="BK451" i="1"/>
  <c r="BJ452" i="1"/>
  <c r="BK452" i="1"/>
  <c r="BJ453" i="1"/>
  <c r="BK453" i="1"/>
  <c r="BJ4955" i="1"/>
  <c r="BK4955" i="1"/>
  <c r="BJ3955" i="1"/>
  <c r="BK3955" i="1"/>
  <c r="BJ6469" i="1"/>
  <c r="BK6469" i="1"/>
  <c r="BJ6492" i="1"/>
  <c r="BK6492" i="1"/>
  <c r="BJ6217" i="1"/>
  <c r="BK6217" i="1"/>
  <c r="BJ6257" i="1"/>
  <c r="BK6257" i="1"/>
  <c r="BJ5281" i="1"/>
  <c r="BK5281" i="1"/>
  <c r="BJ5284" i="1"/>
  <c r="BK5284" i="1"/>
  <c r="BJ5764" i="1"/>
  <c r="BK5764" i="1"/>
  <c r="BJ5681" i="1"/>
  <c r="BK5681" i="1"/>
  <c r="BJ5699" i="1"/>
  <c r="BK5699" i="1"/>
  <c r="BJ5714" i="1"/>
  <c r="BK5714" i="1"/>
  <c r="BJ5787" i="1"/>
  <c r="BK5787" i="1"/>
  <c r="BJ5795" i="1"/>
  <c r="BK5795" i="1"/>
  <c r="BJ6162" i="1"/>
  <c r="BK6162" i="1"/>
  <c r="BJ201" i="1"/>
  <c r="BK201" i="1"/>
  <c r="BJ202" i="1"/>
  <c r="BK202" i="1"/>
  <c r="BJ7051" i="1"/>
  <c r="BK7051" i="1"/>
  <c r="BJ4777" i="1"/>
  <c r="BK4777" i="1"/>
  <c r="BJ207" i="1"/>
  <c r="BK207" i="1"/>
  <c r="BJ6765" i="1"/>
  <c r="BK6765" i="1"/>
  <c r="BJ6191" i="1"/>
  <c r="BK6191" i="1"/>
  <c r="BJ6227" i="1"/>
  <c r="BK6227" i="1"/>
  <c r="BJ6229" i="1"/>
  <c r="BK6229" i="1"/>
  <c r="BJ2839" i="1"/>
  <c r="BK2839" i="1"/>
  <c r="BJ5264" i="1"/>
  <c r="BK5264" i="1"/>
  <c r="BJ5295" i="1"/>
  <c r="BK5295" i="1"/>
  <c r="BJ280" i="1"/>
  <c r="BK280" i="1"/>
  <c r="BJ281" i="1"/>
  <c r="BK281" i="1"/>
  <c r="BJ286" i="1"/>
  <c r="BK286" i="1"/>
  <c r="BJ252" i="1"/>
  <c r="BK252" i="1"/>
  <c r="BJ4785" i="1"/>
  <c r="BK4785" i="1"/>
  <c r="BJ487" i="1"/>
  <c r="BK487" i="1"/>
  <c r="BJ488" i="1"/>
  <c r="BK488" i="1"/>
  <c r="BJ3087" i="1"/>
  <c r="BK3087" i="1"/>
  <c r="BJ6787" i="1"/>
  <c r="BK6787" i="1"/>
  <c r="BJ6689" i="1"/>
  <c r="BK6689" i="1"/>
  <c r="BJ4726" i="1"/>
  <c r="BK4726" i="1"/>
  <c r="BJ193" i="1"/>
  <c r="BK193" i="1"/>
  <c r="BJ3691" i="1"/>
  <c r="BK3691" i="1"/>
  <c r="BJ3803" i="1"/>
  <c r="BK3803" i="1"/>
  <c r="BJ3882" i="1"/>
  <c r="BK3882" i="1"/>
  <c r="BJ378" i="1"/>
  <c r="BK378" i="1"/>
  <c r="BJ3396" i="1"/>
  <c r="BK3396" i="1"/>
  <c r="BJ1274" i="1"/>
  <c r="BK1274" i="1"/>
  <c r="BJ267" i="1"/>
  <c r="BK267" i="1"/>
  <c r="BJ385" i="1"/>
  <c r="BK385" i="1"/>
  <c r="BJ386" i="1"/>
  <c r="BK386" i="1"/>
  <c r="BJ514" i="1"/>
  <c r="BK514" i="1"/>
  <c r="BJ6038" i="1"/>
  <c r="BK6038" i="1"/>
  <c r="BJ117" i="1"/>
  <c r="BK117" i="1"/>
  <c r="BJ7280" i="1"/>
  <c r="BK7280" i="1"/>
  <c r="BJ5570" i="1"/>
  <c r="BK5570" i="1"/>
  <c r="BJ2913" i="1"/>
  <c r="BK2913" i="1"/>
  <c r="BJ4904" i="1"/>
  <c r="BK4904" i="1"/>
  <c r="BJ204" i="1"/>
  <c r="BK204" i="1"/>
  <c r="BJ6148" i="1"/>
  <c r="BK6148" i="1"/>
  <c r="BJ1052" i="1"/>
  <c r="BK1052" i="1"/>
  <c r="BJ455" i="1"/>
  <c r="BK455" i="1"/>
  <c r="BJ4663" i="1"/>
  <c r="BK4663" i="1"/>
  <c r="BJ1576" i="1"/>
  <c r="BK1576" i="1"/>
  <c r="BJ1602" i="1"/>
  <c r="BK1602" i="1"/>
  <c r="BJ7735" i="1"/>
  <c r="BK7735" i="1"/>
  <c r="BJ172" i="1"/>
  <c r="BK172" i="1"/>
  <c r="BJ5799" i="1"/>
  <c r="BK5799" i="1"/>
  <c r="BJ316" i="1"/>
  <c r="BK316" i="1"/>
  <c r="BJ5032" i="1"/>
  <c r="BK5032" i="1"/>
  <c r="BJ3806" i="1"/>
  <c r="BK3806" i="1"/>
  <c r="BJ3417" i="1"/>
  <c r="BK3417" i="1"/>
  <c r="BJ6579" i="1"/>
  <c r="BK6579" i="1"/>
  <c r="BJ6612" i="1"/>
  <c r="BK6612" i="1"/>
  <c r="BJ2392" i="1"/>
  <c r="BK2392" i="1"/>
  <c r="BJ532" i="1"/>
  <c r="BK532" i="1"/>
  <c r="BJ6226" i="1"/>
  <c r="BK6226" i="1"/>
  <c r="BJ3696" i="1"/>
  <c r="BK3696" i="1"/>
  <c r="BJ6463" i="1"/>
  <c r="BK6463" i="1"/>
  <c r="BJ460" i="1"/>
  <c r="BK460" i="1"/>
  <c r="BJ4746" i="1"/>
  <c r="BK4746" i="1"/>
  <c r="BJ415" i="1"/>
  <c r="BK415" i="1"/>
  <c r="BJ424" i="1"/>
  <c r="BK424" i="1"/>
  <c r="BJ431" i="1"/>
  <c r="BK431" i="1"/>
  <c r="BJ5435" i="1"/>
  <c r="BK5435" i="1"/>
  <c r="BJ434" i="1"/>
  <c r="BK434" i="1"/>
  <c r="BJ435" i="1"/>
  <c r="BK435" i="1"/>
  <c r="BJ274" i="1"/>
  <c r="BK274" i="1"/>
  <c r="BJ275" i="1"/>
  <c r="BK275" i="1"/>
  <c r="BJ4827" i="1"/>
  <c r="BK4827" i="1"/>
  <c r="BJ3334" i="1"/>
  <c r="BK3334" i="1"/>
  <c r="BJ6200" i="1"/>
  <c r="BK6200" i="1"/>
  <c r="BJ448" i="1"/>
  <c r="BK448" i="1"/>
  <c r="BJ256" i="1"/>
  <c r="BK256" i="1"/>
  <c r="BJ203" i="1"/>
  <c r="BK203" i="1"/>
  <c r="BJ3054" i="1"/>
  <c r="BK3054" i="1"/>
  <c r="BJ324" i="1"/>
  <c r="BK324" i="1"/>
  <c r="BJ325" i="1"/>
  <c r="BK325" i="1"/>
  <c r="BJ326" i="1"/>
  <c r="BK326" i="1"/>
  <c r="BJ3659" i="1"/>
  <c r="BK3659" i="1"/>
  <c r="BJ3703" i="1"/>
  <c r="BK3703" i="1"/>
  <c r="BJ3835" i="1"/>
  <c r="BK3835" i="1"/>
  <c r="BJ2600" i="1"/>
  <c r="BK2600" i="1"/>
  <c r="BJ5017" i="1"/>
  <c r="BK5017" i="1"/>
  <c r="BJ5226" i="1"/>
  <c r="BK5226" i="1"/>
  <c r="BJ471" i="1"/>
  <c r="BK471" i="1"/>
  <c r="BJ3906" i="1"/>
  <c r="BK3906" i="1"/>
  <c r="BJ3604" i="1"/>
  <c r="BK3604" i="1"/>
  <c r="BJ3642" i="1"/>
  <c r="BK3642" i="1"/>
  <c r="BJ1805" i="1"/>
  <c r="BK1805" i="1"/>
  <c r="BJ3652" i="1"/>
  <c r="BK3652" i="1"/>
  <c r="BJ5689" i="1"/>
  <c r="BK5689" i="1"/>
  <c r="BJ192" i="1"/>
  <c r="BK192" i="1"/>
  <c r="BJ3061" i="1"/>
  <c r="BK3061" i="1"/>
  <c r="BJ2219" i="1"/>
  <c r="BK2219" i="1"/>
  <c r="BJ6154" i="1"/>
  <c r="BK6154" i="1"/>
  <c r="BJ2362" i="1"/>
  <c r="BK2362" i="1"/>
  <c r="BJ284" i="1"/>
  <c r="BK284" i="1"/>
  <c r="BJ285" i="1"/>
  <c r="BK285" i="1"/>
  <c r="BJ463" i="1"/>
  <c r="BK463" i="1"/>
  <c r="BJ264" i="1"/>
  <c r="BK264" i="1"/>
  <c r="BJ5743" i="1"/>
  <c r="BK5743" i="1"/>
  <c r="BJ5760" i="1"/>
  <c r="BK5760" i="1"/>
  <c r="BJ4732" i="1"/>
  <c r="BK4732" i="1"/>
  <c r="BJ394" i="1"/>
  <c r="BK394" i="1"/>
  <c r="BJ379" i="1"/>
  <c r="BK379" i="1"/>
  <c r="BJ380" i="1"/>
  <c r="BK380" i="1"/>
  <c r="BJ214" i="1"/>
  <c r="BK214" i="1"/>
  <c r="BJ215" i="1"/>
  <c r="BK215" i="1"/>
  <c r="BJ4833" i="1"/>
  <c r="BK4833" i="1"/>
  <c r="BJ221" i="1"/>
  <c r="BK221" i="1"/>
  <c r="BJ222" i="1"/>
  <c r="BK222" i="1"/>
  <c r="BJ223" i="1"/>
  <c r="BK223" i="1"/>
  <c r="BJ224" i="1"/>
  <c r="BK224" i="1"/>
  <c r="BJ429" i="1"/>
  <c r="BK429" i="1"/>
  <c r="BJ3068" i="1"/>
  <c r="BK3068" i="1"/>
  <c r="BJ3728" i="1"/>
  <c r="BK3728" i="1"/>
  <c r="BJ3758" i="1"/>
  <c r="BK3758" i="1"/>
  <c r="BJ289" i="1"/>
  <c r="BK289" i="1"/>
  <c r="BJ461" i="1"/>
  <c r="BK461" i="1"/>
  <c r="BJ7736" i="1"/>
  <c r="BK7736" i="1"/>
  <c r="BJ3373" i="1"/>
  <c r="BK3373" i="1"/>
  <c r="BJ3007" i="1"/>
  <c r="BK3007" i="1"/>
  <c r="BJ115" i="1"/>
  <c r="BK115" i="1"/>
  <c r="BJ116" i="1"/>
  <c r="BK116" i="1"/>
  <c r="BJ5573" i="1"/>
  <c r="BK5573" i="1"/>
  <c r="BJ5490" i="1"/>
  <c r="BK5490" i="1"/>
  <c r="BJ425" i="1"/>
  <c r="BK425" i="1"/>
  <c r="BJ426" i="1"/>
  <c r="BK426" i="1"/>
  <c r="BJ427" i="1"/>
  <c r="BK427" i="1"/>
  <c r="BJ428" i="1"/>
  <c r="BK428" i="1"/>
  <c r="BJ436" i="1"/>
  <c r="BK436" i="1"/>
  <c r="BJ6045" i="1"/>
  <c r="BK6045" i="1"/>
  <c r="BJ5728" i="1"/>
  <c r="BK5728" i="1"/>
  <c r="BJ194" i="1"/>
  <c r="BK194" i="1"/>
  <c r="BJ4771" i="1"/>
  <c r="BK4771" i="1"/>
  <c r="BJ5495" i="1"/>
  <c r="BK5495" i="1"/>
  <c r="BJ5371" i="1"/>
  <c r="BK5371" i="1"/>
  <c r="BJ2441" i="1"/>
  <c r="BK2441" i="1"/>
  <c r="BJ515" i="1"/>
  <c r="BK515" i="1"/>
  <c r="BJ279" i="1"/>
  <c r="BK279" i="1"/>
  <c r="BJ4767" i="1"/>
  <c r="BK4767" i="1"/>
  <c r="BJ5050" i="1"/>
  <c r="BK5050" i="1"/>
  <c r="BJ7150" i="1"/>
  <c r="BK7150" i="1"/>
  <c r="BJ4962" i="1"/>
  <c r="BK4962" i="1"/>
  <c r="BJ5176" i="1"/>
  <c r="BK5176" i="1"/>
  <c r="BJ519" i="1"/>
  <c r="BK519" i="1"/>
  <c r="BJ438" i="1"/>
  <c r="BK438" i="1"/>
  <c r="BJ439" i="1"/>
  <c r="BK439" i="1"/>
  <c r="BJ432" i="1"/>
  <c r="BK432" i="1"/>
  <c r="BJ433" i="1"/>
  <c r="BK433" i="1"/>
  <c r="BJ2398" i="1"/>
  <c r="BK2398" i="1"/>
  <c r="BJ5135" i="1"/>
  <c r="BK5135" i="1"/>
  <c r="BJ4989" i="1"/>
  <c r="BK4989" i="1"/>
  <c r="BJ2537" i="1"/>
  <c r="BK2537" i="1"/>
  <c r="BJ3370" i="1"/>
  <c r="BK3370" i="1"/>
  <c r="BJ5239" i="1"/>
  <c r="BK5239" i="1"/>
  <c r="BJ5897" i="1"/>
  <c r="BK5897" i="1"/>
  <c r="BJ1472" i="1"/>
  <c r="BK1472" i="1"/>
  <c r="BJ195" i="1"/>
  <c r="BK195" i="1"/>
  <c r="BJ3360" i="1"/>
  <c r="BK3360" i="1"/>
  <c r="BJ5219" i="1"/>
  <c r="BK5219" i="1"/>
  <c r="BJ1404" i="1"/>
  <c r="BK1404" i="1"/>
  <c r="BJ1520" i="1"/>
  <c r="BK1520" i="1"/>
  <c r="BJ6401" i="1"/>
  <c r="BK6401" i="1"/>
  <c r="BJ5718" i="1"/>
  <c r="BK5718" i="1"/>
  <c r="BJ390" i="1"/>
  <c r="BK390" i="1"/>
  <c r="BJ582" i="1"/>
  <c r="BK582" i="1"/>
  <c r="BJ494" i="1"/>
  <c r="BK494" i="1"/>
  <c r="BJ1496" i="1"/>
  <c r="BK1496" i="1"/>
  <c r="BJ5581" i="1"/>
  <c r="BK5581" i="1"/>
  <c r="BJ5652" i="1"/>
  <c r="BK5652" i="1"/>
  <c r="BJ5648" i="1"/>
  <c r="BK5648" i="1"/>
  <c r="BJ5181" i="1"/>
  <c r="BK5181" i="1"/>
  <c r="BJ6477" i="1"/>
  <c r="BK6477" i="1"/>
  <c r="BJ5661" i="1"/>
  <c r="BK5661" i="1"/>
  <c r="BJ6809" i="1"/>
  <c r="BK6809" i="1"/>
  <c r="BJ5646" i="1"/>
  <c r="BK5646" i="1"/>
  <c r="BJ5634" i="1"/>
  <c r="BK5634" i="1"/>
  <c r="BJ5867" i="1"/>
  <c r="BK5867" i="1"/>
  <c r="BJ3009" i="1"/>
  <c r="BK3009" i="1"/>
  <c r="BJ5889" i="1"/>
  <c r="BK5889" i="1"/>
  <c r="BJ5131" i="1"/>
  <c r="BK5131" i="1"/>
  <c r="BJ5467" i="1"/>
  <c r="BK5467" i="1"/>
  <c r="BJ1164" i="1"/>
  <c r="BK1164" i="1"/>
  <c r="BJ3418" i="1"/>
  <c r="BK3418" i="1"/>
  <c r="BJ2687" i="1"/>
  <c r="BK2687" i="1"/>
  <c r="BJ4171" i="1"/>
  <c r="BK4171" i="1"/>
  <c r="BJ3523" i="1"/>
  <c r="BK3523" i="1"/>
  <c r="BJ7196" i="1"/>
  <c r="BK7196" i="1"/>
  <c r="BJ3631" i="1"/>
  <c r="BK3631" i="1"/>
  <c r="BJ5577" i="1"/>
  <c r="BK5577" i="1"/>
  <c r="BJ2547" i="1"/>
  <c r="BK2547" i="1"/>
  <c r="BJ4851" i="1"/>
  <c r="BK4851" i="1"/>
  <c r="BJ4871" i="1"/>
  <c r="BK4871" i="1"/>
  <c r="BJ6913" i="1"/>
  <c r="BK6913" i="1"/>
  <c r="BJ6599" i="1"/>
  <c r="BK6599" i="1"/>
  <c r="BJ6581" i="1"/>
  <c r="BK6581" i="1"/>
  <c r="BJ6593" i="1"/>
  <c r="BK6593" i="1"/>
  <c r="BJ6604" i="1"/>
  <c r="BK6604" i="1"/>
  <c r="BJ772" i="1"/>
  <c r="BK772" i="1"/>
  <c r="BJ861" i="1"/>
  <c r="BK861" i="1"/>
  <c r="BJ5703" i="1"/>
  <c r="BK5703" i="1"/>
  <c r="BJ2320" i="1"/>
  <c r="BK2320" i="1"/>
  <c r="BJ7251" i="1"/>
  <c r="BK7251" i="1"/>
  <c r="BJ5632" i="1"/>
  <c r="BK5632" i="1"/>
  <c r="BJ7653" i="1"/>
  <c r="BK7653" i="1"/>
  <c r="BJ3242" i="1"/>
  <c r="BK3242" i="1"/>
  <c r="BJ4806" i="1"/>
  <c r="BK4806" i="1"/>
  <c r="BJ2570" i="1"/>
  <c r="BK2570" i="1"/>
  <c r="BJ4724" i="1"/>
  <c r="BK4724" i="1"/>
  <c r="BJ6884" i="1"/>
  <c r="BK6884" i="1"/>
  <c r="BJ694" i="1"/>
  <c r="BK694" i="1"/>
  <c r="BJ2095" i="1"/>
  <c r="BK2095" i="1"/>
  <c r="BJ2021" i="1"/>
  <c r="BK2021" i="1"/>
  <c r="BJ4466" i="1"/>
  <c r="BK4466" i="1"/>
  <c r="BJ4334" i="1"/>
  <c r="BK4334" i="1"/>
  <c r="BJ788" i="1"/>
  <c r="BK788" i="1"/>
  <c r="BJ1518" i="1"/>
  <c r="BK1518" i="1"/>
  <c r="BJ3310" i="1"/>
  <c r="BK3310" i="1"/>
  <c r="BJ2673" i="1"/>
  <c r="BK2673" i="1"/>
  <c r="BJ4376" i="1"/>
  <c r="BK4376" i="1"/>
  <c r="BJ2652" i="1"/>
  <c r="BK2652" i="1"/>
  <c r="BJ7689" i="1"/>
  <c r="BK7689" i="1"/>
  <c r="BJ3943" i="1"/>
  <c r="BK3943" i="1"/>
  <c r="BJ1711" i="1"/>
  <c r="BK1711" i="1"/>
  <c r="BJ6556" i="1"/>
  <c r="BK6556" i="1"/>
  <c r="BJ6572" i="1"/>
  <c r="BK6572" i="1"/>
  <c r="BJ971" i="1"/>
  <c r="BK971" i="1"/>
  <c r="BJ1119" i="1"/>
  <c r="BK1119" i="1"/>
  <c r="BJ6681" i="1"/>
  <c r="BK6681" i="1"/>
  <c r="BJ4206" i="1"/>
  <c r="BK4206" i="1"/>
  <c r="BJ7200" i="1"/>
  <c r="BK7200" i="1"/>
  <c r="BJ7250" i="1"/>
  <c r="BK7250" i="1"/>
  <c r="BJ4541" i="1"/>
  <c r="BK4541" i="1"/>
  <c r="BJ2221" i="1"/>
  <c r="BK2221" i="1"/>
  <c r="BJ5189" i="1"/>
  <c r="BK5189" i="1"/>
  <c r="BJ3891" i="1"/>
  <c r="BK3891" i="1"/>
  <c r="BJ585" i="1"/>
  <c r="BK585" i="1"/>
  <c r="BJ7247" i="1"/>
  <c r="BK7247" i="1"/>
  <c r="BJ2558" i="1"/>
  <c r="BK2558" i="1"/>
  <c r="BJ308" i="1"/>
  <c r="BK308" i="1"/>
  <c r="BJ2220" i="1"/>
  <c r="BK2220" i="1"/>
  <c r="BJ1247" i="1"/>
  <c r="BK1247" i="1"/>
  <c r="BJ2924" i="1"/>
  <c r="BK2924" i="1"/>
  <c r="BJ359" i="1"/>
  <c r="BK359" i="1"/>
  <c r="BJ554" i="1"/>
  <c r="BK554" i="1"/>
  <c r="BJ3142" i="1"/>
  <c r="BK3142" i="1"/>
  <c r="BJ2396" i="1"/>
  <c r="BK2396" i="1"/>
  <c r="BJ2191" i="1"/>
  <c r="BK2191" i="1"/>
  <c r="BJ2669" i="1"/>
  <c r="BK2669" i="1"/>
  <c r="BJ6966" i="1"/>
  <c r="BK6966" i="1"/>
  <c r="BJ2988" i="1"/>
  <c r="BK2988" i="1"/>
  <c r="BJ2555" i="1"/>
  <c r="BK2555" i="1"/>
  <c r="BJ2296" i="1"/>
  <c r="BK2296" i="1"/>
  <c r="BJ2223" i="1"/>
  <c r="BK2223" i="1"/>
  <c r="BJ7812" i="1"/>
  <c r="BK7812" i="1"/>
  <c r="BJ2551" i="1"/>
  <c r="BK2551" i="1"/>
  <c r="BJ6678" i="1"/>
  <c r="BK6678" i="1"/>
  <c r="BJ981" i="1"/>
  <c r="BK981" i="1"/>
  <c r="BJ5685" i="1"/>
  <c r="BK5685" i="1"/>
  <c r="BJ3328" i="1"/>
  <c r="BK3328" i="1"/>
  <c r="BJ6598" i="1"/>
  <c r="BK6598" i="1"/>
  <c r="BJ4633" i="1"/>
  <c r="BK4633" i="1"/>
  <c r="BJ855" i="1"/>
  <c r="BK855" i="1"/>
  <c r="BJ733" i="1"/>
  <c r="BK733" i="1"/>
  <c r="BJ6585" i="1"/>
  <c r="BK6585" i="1"/>
  <c r="BJ1949" i="1"/>
  <c r="BK1949" i="1"/>
  <c r="BJ105" i="1"/>
  <c r="BK105" i="1"/>
  <c r="BJ3379" i="1"/>
  <c r="BK3379" i="1"/>
  <c r="BJ2193" i="1"/>
  <c r="BK2193" i="1"/>
  <c r="BJ3027" i="1"/>
  <c r="BK3027" i="1"/>
  <c r="BJ1433" i="1"/>
  <c r="BK1433" i="1"/>
  <c r="BJ7693" i="1"/>
  <c r="BK7693" i="1"/>
  <c r="BJ7253" i="1"/>
  <c r="BK7253" i="1"/>
  <c r="BJ2377" i="1"/>
  <c r="BK2377" i="1"/>
  <c r="BJ1036" i="1"/>
  <c r="BK1036" i="1"/>
  <c r="BJ361" i="1"/>
  <c r="BK361" i="1"/>
  <c r="BJ5712" i="1"/>
  <c r="BK5712" i="1"/>
  <c r="BJ4055" i="1"/>
  <c r="BK4055" i="1"/>
  <c r="BJ856" i="1"/>
  <c r="BK856" i="1"/>
  <c r="BJ2996" i="1"/>
  <c r="BK2996" i="1"/>
  <c r="BJ5653" i="1"/>
  <c r="BK5653" i="1"/>
  <c r="BJ2745" i="1"/>
  <c r="BK2745" i="1"/>
  <c r="BJ3772" i="1"/>
  <c r="BK3772" i="1"/>
  <c r="BJ1195" i="1"/>
  <c r="BK1195" i="1"/>
  <c r="BJ2444" i="1"/>
  <c r="BK2444" i="1"/>
  <c r="BJ966" i="1"/>
  <c r="BK966" i="1"/>
  <c r="BJ3793" i="1"/>
  <c r="BK3793" i="1"/>
  <c r="BJ2167" i="1"/>
  <c r="BK2167" i="1"/>
  <c r="BJ3017" i="1"/>
  <c r="BK3017" i="1"/>
  <c r="BJ864" i="1"/>
  <c r="BK864" i="1"/>
  <c r="BJ771" i="1"/>
  <c r="BK771" i="1"/>
  <c r="BJ2542" i="1"/>
  <c r="BK2542" i="1"/>
  <c r="BJ1535" i="1"/>
  <c r="BK1535" i="1"/>
  <c r="BJ2943" i="1"/>
  <c r="BK2943" i="1"/>
  <c r="BJ5297" i="1"/>
  <c r="BK5297" i="1"/>
  <c r="BJ3231" i="1"/>
  <c r="BK3231" i="1"/>
  <c r="BJ1241" i="1"/>
  <c r="BK1241" i="1"/>
  <c r="BJ3233" i="1"/>
  <c r="BK3233" i="1"/>
  <c r="BJ5884" i="1"/>
  <c r="BK5884" i="1"/>
  <c r="BJ2586" i="1"/>
  <c r="BK2586" i="1"/>
  <c r="BJ828" i="1"/>
  <c r="BK828" i="1"/>
  <c r="BJ2789" i="1"/>
  <c r="BK2789" i="1"/>
  <c r="BJ4842" i="1"/>
  <c r="BK4842" i="1"/>
  <c r="BJ4631" i="1"/>
  <c r="BK4631" i="1"/>
  <c r="BJ327" i="1"/>
  <c r="BK327" i="1"/>
  <c r="BJ3532" i="1"/>
  <c r="BK3532" i="1"/>
  <c r="BJ2097" i="1"/>
  <c r="BK2097" i="1"/>
  <c r="BJ6501" i="1"/>
  <c r="BK6501" i="1"/>
  <c r="BJ956" i="1"/>
  <c r="BK956" i="1"/>
  <c r="BJ7485" i="1"/>
  <c r="BK7485" i="1"/>
  <c r="BJ2487" i="1"/>
  <c r="BK2487" i="1"/>
  <c r="BJ6663" i="1"/>
  <c r="BK6663" i="1"/>
  <c r="BJ1078" i="1"/>
  <c r="BK1078" i="1"/>
  <c r="BJ1626" i="1"/>
  <c r="BK1626" i="1"/>
  <c r="BJ6374" i="1"/>
  <c r="BK6374" i="1"/>
  <c r="BJ3047" i="1"/>
  <c r="BK3047" i="1"/>
  <c r="BJ2125" i="1"/>
  <c r="BK2125" i="1"/>
  <c r="BJ2334" i="1"/>
  <c r="BK2334" i="1"/>
  <c r="BJ2078" i="1"/>
  <c r="BK2078" i="1"/>
  <c r="BJ1872" i="1"/>
  <c r="BK1872" i="1"/>
  <c r="BJ559" i="1"/>
  <c r="BK559" i="1"/>
  <c r="BJ6225" i="1"/>
  <c r="BK6225" i="1"/>
  <c r="BJ6736" i="1"/>
  <c r="BK6736" i="1"/>
  <c r="BJ5651" i="1"/>
  <c r="BK5651" i="1"/>
  <c r="BJ7540" i="1"/>
  <c r="BK7540" i="1"/>
  <c r="BJ108" i="1"/>
  <c r="BK108" i="1"/>
  <c r="BJ1093" i="1"/>
  <c r="BK1093" i="1"/>
  <c r="BJ2138" i="1"/>
  <c r="BK2138" i="1"/>
  <c r="BJ913" i="1"/>
  <c r="BK913" i="1"/>
  <c r="BJ7687" i="1"/>
  <c r="BK7687" i="1"/>
  <c r="BJ2564" i="1"/>
  <c r="BK2564" i="1"/>
  <c r="BJ1968" i="1"/>
  <c r="BK1968" i="1"/>
  <c r="BJ7670" i="1"/>
  <c r="BK7670" i="1"/>
  <c r="BJ1079" i="1"/>
  <c r="BK1079" i="1"/>
  <c r="BJ6660" i="1"/>
  <c r="BK6660" i="1"/>
  <c r="BJ167" i="1"/>
  <c r="BK167" i="1"/>
  <c r="BJ2134" i="1"/>
  <c r="BK2134" i="1"/>
  <c r="BJ875" i="1"/>
  <c r="BK875" i="1"/>
  <c r="BJ5436" i="1"/>
  <c r="BK5436" i="1"/>
  <c r="BJ680" i="1"/>
  <c r="BK680" i="1"/>
  <c r="BJ6252" i="1"/>
  <c r="BK6252" i="1"/>
  <c r="BJ2626" i="1"/>
  <c r="BK2626" i="1"/>
  <c r="BJ4683" i="1"/>
  <c r="BK4683" i="1"/>
  <c r="BJ2315" i="1"/>
  <c r="BK2315" i="1"/>
  <c r="BJ7478" i="1"/>
  <c r="BK7478" i="1"/>
  <c r="BJ2064" i="1"/>
  <c r="BK2064" i="1"/>
  <c r="BJ5617" i="1"/>
  <c r="BK5617" i="1"/>
  <c r="BJ3152" i="1"/>
  <c r="BK3152" i="1"/>
  <c r="BJ4070" i="1"/>
  <c r="BK4070" i="1"/>
  <c r="BJ7652" i="1"/>
  <c r="BK7652" i="1"/>
  <c r="BJ2995" i="1"/>
  <c r="BK2995" i="1"/>
  <c r="BJ2274" i="1"/>
  <c r="BK2274" i="1"/>
  <c r="BJ4180" i="1"/>
  <c r="BK4180" i="1"/>
  <c r="BJ1183" i="1"/>
  <c r="BK1183" i="1"/>
  <c r="BJ980" i="1"/>
  <c r="BK980" i="1"/>
  <c r="BJ1802" i="1"/>
  <c r="BK1802" i="1"/>
  <c r="BJ1631" i="1"/>
  <c r="BK1631" i="1"/>
  <c r="BJ2611" i="1"/>
  <c r="BK2611" i="1"/>
  <c r="BJ2209" i="1"/>
  <c r="BK2209" i="1"/>
  <c r="BJ4569" i="1"/>
  <c r="BK4569" i="1"/>
  <c r="BJ6397" i="1"/>
  <c r="BK6397" i="1"/>
  <c r="BJ2613" i="1"/>
  <c r="BK2613" i="1"/>
  <c r="BJ3476" i="1"/>
  <c r="BK3476" i="1"/>
  <c r="BJ3510" i="1"/>
  <c r="BK3510" i="1"/>
  <c r="BJ5064" i="1"/>
  <c r="BK5064" i="1"/>
  <c r="BJ3234" i="1"/>
  <c r="BK3234" i="1"/>
  <c r="BJ2482" i="1"/>
  <c r="BK2482" i="1"/>
  <c r="BJ3974" i="1"/>
  <c r="BK3974" i="1"/>
  <c r="BJ7486" i="1"/>
  <c r="BK7486" i="1"/>
  <c r="BJ2562" i="1"/>
  <c r="BK2562" i="1"/>
  <c r="BJ5923" i="1"/>
  <c r="BK5923" i="1"/>
  <c r="BJ2739" i="1"/>
  <c r="BK2739" i="1"/>
  <c r="BJ5601" i="1"/>
  <c r="BK5601" i="1"/>
  <c r="BJ1722" i="1"/>
  <c r="BK1722" i="1"/>
  <c r="BJ997" i="1"/>
  <c r="BK997" i="1"/>
  <c r="BJ3495" i="1"/>
  <c r="BK3495" i="1"/>
  <c r="BJ3494" i="1"/>
  <c r="BK3494" i="1"/>
  <c r="BJ7597" i="1"/>
  <c r="BK7597" i="1"/>
  <c r="BJ7680" i="1"/>
  <c r="BK7680" i="1"/>
  <c r="BJ4052" i="1"/>
  <c r="BK4052" i="1"/>
  <c r="BJ600" i="1"/>
  <c r="BK600" i="1"/>
  <c r="BJ6910" i="1"/>
  <c r="BK6910" i="1"/>
  <c r="BJ7694" i="1"/>
  <c r="BK7694" i="1"/>
  <c r="BJ2278" i="1"/>
  <c r="BK2278" i="1"/>
  <c r="BJ1205" i="1"/>
  <c r="BK1205" i="1"/>
  <c r="BJ263" i="1"/>
  <c r="BK263" i="1"/>
  <c r="BJ3499" i="1"/>
  <c r="BK3499" i="1"/>
  <c r="BJ302" i="1"/>
  <c r="BK302" i="1"/>
  <c r="BJ1077" i="1"/>
  <c r="BK1077" i="1"/>
  <c r="BJ4152" i="1"/>
  <c r="BK4152" i="1"/>
  <c r="BJ6308" i="1"/>
  <c r="BK6308" i="1"/>
  <c r="BJ6341" i="1"/>
  <c r="BK6341" i="1"/>
  <c r="BJ3866" i="1"/>
  <c r="BK3866" i="1"/>
  <c r="BJ838" i="1"/>
  <c r="BK838" i="1"/>
  <c r="BJ1883" i="1"/>
  <c r="BK1883" i="1"/>
  <c r="BJ2851" i="1"/>
  <c r="BK2851" i="1"/>
  <c r="BJ2060" i="1"/>
  <c r="BK2060" i="1"/>
  <c r="BJ7573" i="1"/>
  <c r="BK7573" i="1"/>
  <c r="BJ104" i="1"/>
  <c r="BK104" i="1"/>
  <c r="BJ3996" i="1"/>
  <c r="BK3996" i="1"/>
  <c r="BJ6661" i="1"/>
  <c r="BK6661" i="1"/>
  <c r="BJ2030" i="1"/>
  <c r="BK2030" i="1"/>
  <c r="BJ5503" i="1"/>
  <c r="BK5503" i="1"/>
  <c r="BJ7692" i="1"/>
  <c r="BK7692" i="1"/>
  <c r="BJ562" i="1"/>
  <c r="BK562" i="1"/>
  <c r="BJ5596" i="1"/>
  <c r="BK5596" i="1"/>
  <c r="BJ3104" i="1"/>
  <c r="BK3104" i="1"/>
  <c r="BJ4020" i="1"/>
  <c r="BK4020" i="1"/>
  <c r="BJ3031" i="1"/>
  <c r="BK3031" i="1"/>
  <c r="BJ6635" i="1"/>
  <c r="BK6635" i="1"/>
  <c r="BJ7365" i="1"/>
  <c r="BK7365" i="1"/>
  <c r="BJ2735" i="1"/>
  <c r="BK2735" i="1"/>
  <c r="BJ1775" i="1"/>
  <c r="BK1775" i="1"/>
  <c r="BJ3670" i="1"/>
  <c r="BK3670" i="1"/>
  <c r="BJ834" i="1"/>
  <c r="BK834" i="1"/>
  <c r="BJ3020" i="1"/>
  <c r="BK3020" i="1"/>
  <c r="BJ1399" i="1"/>
  <c r="BK1399" i="1"/>
  <c r="BJ3488" i="1"/>
  <c r="BK3488" i="1"/>
  <c r="BJ874" i="1"/>
  <c r="BK874" i="1"/>
  <c r="BJ7650" i="1"/>
  <c r="BK7650" i="1"/>
  <c r="BJ2198" i="1"/>
  <c r="BK2198" i="1"/>
  <c r="BJ3768" i="1"/>
  <c r="BK3768" i="1"/>
  <c r="BJ7674" i="1"/>
  <c r="BK7674" i="1"/>
  <c r="BJ7137" i="1"/>
  <c r="BK7137" i="1"/>
  <c r="BJ2099" i="1"/>
  <c r="BK2099" i="1"/>
  <c r="BJ604" i="1"/>
  <c r="BK604" i="1"/>
  <c r="BJ2636" i="1"/>
  <c r="BK2636" i="1"/>
  <c r="BJ151" i="1"/>
  <c r="BK151" i="1"/>
  <c r="BJ1710" i="1"/>
  <c r="BK1710" i="1"/>
  <c r="BJ7225" i="1"/>
  <c r="BK7225" i="1"/>
  <c r="BJ748" i="1"/>
  <c r="BK748" i="1"/>
  <c r="BJ2950" i="1"/>
  <c r="BK2950" i="1"/>
  <c r="BJ5862" i="1"/>
  <c r="BK5862" i="1"/>
  <c r="BJ1534" i="1"/>
  <c r="BK1534" i="1"/>
  <c r="BJ1097" i="1"/>
  <c r="BK1097" i="1"/>
  <c r="BJ965" i="1"/>
  <c r="BK965" i="1"/>
  <c r="BJ3558" i="1"/>
  <c r="BK3558" i="1"/>
  <c r="BJ2082" i="1"/>
  <c r="BK2082" i="1"/>
  <c r="BJ4107" i="1"/>
  <c r="BK4107" i="1"/>
  <c r="BJ7696" i="1"/>
  <c r="BK7696" i="1"/>
  <c r="BJ7462" i="1"/>
  <c r="BK7462" i="1"/>
  <c r="BJ4540" i="1"/>
  <c r="BK4540" i="1"/>
  <c r="BJ4144" i="1"/>
  <c r="BK4144" i="1"/>
  <c r="BJ2531" i="1"/>
  <c r="BK2531" i="1"/>
  <c r="BJ3204" i="1"/>
  <c r="BK3204" i="1"/>
  <c r="BJ5448" i="1"/>
  <c r="BK5448" i="1"/>
  <c r="BJ2416" i="1"/>
  <c r="BK2416" i="1"/>
  <c r="BJ952" i="1"/>
  <c r="BK952" i="1"/>
  <c r="BJ1310" i="1"/>
  <c r="BK1310" i="1"/>
  <c r="BJ4060" i="1"/>
  <c r="BK4060" i="1"/>
  <c r="BJ6975" i="1"/>
  <c r="BK6975" i="1"/>
  <c r="BJ6113" i="1"/>
  <c r="BK6113" i="1"/>
  <c r="BJ7695" i="1"/>
  <c r="BK7695" i="1"/>
  <c r="BJ2466" i="1"/>
  <c r="BK2466" i="1"/>
  <c r="BJ6049" i="1"/>
  <c r="BK6049" i="1"/>
  <c r="BJ6328" i="1"/>
  <c r="BK6328" i="1"/>
  <c r="BJ2170" i="1"/>
  <c r="BK2170" i="1"/>
  <c r="BJ679" i="1"/>
  <c r="BK679" i="1"/>
  <c r="BJ766" i="1"/>
  <c r="BK766" i="1"/>
  <c r="BJ4203" i="1"/>
  <c r="BK4203" i="1"/>
  <c r="BJ5859" i="1"/>
  <c r="BK5859" i="1"/>
  <c r="BJ5855" i="1"/>
  <c r="BK5855" i="1"/>
  <c r="BJ6094" i="1"/>
  <c r="BK6094" i="1"/>
  <c r="BJ3898" i="1"/>
  <c r="BK3898" i="1"/>
  <c r="BJ3236" i="1"/>
  <c r="BK3236" i="1"/>
  <c r="BJ4830" i="1"/>
  <c r="BK4830" i="1"/>
  <c r="BJ5620" i="1"/>
  <c r="BK5620" i="1"/>
  <c r="BJ531" i="1"/>
  <c r="BK531" i="1"/>
  <c r="BJ5826" i="1"/>
  <c r="BK5826" i="1"/>
  <c r="BJ3729" i="1"/>
  <c r="BK3729" i="1"/>
  <c r="BJ5809" i="1"/>
  <c r="BK5809" i="1"/>
  <c r="BJ2312" i="1"/>
  <c r="BK2312" i="1"/>
  <c r="BJ348" i="1"/>
  <c r="BK348" i="1"/>
  <c r="BJ352" i="1"/>
  <c r="BK352" i="1"/>
  <c r="BJ360" i="1"/>
  <c r="BK360" i="1"/>
  <c r="BJ570" i="1"/>
  <c r="BK570" i="1"/>
  <c r="BJ2493" i="1"/>
  <c r="BK2493" i="1"/>
  <c r="BJ880" i="1"/>
  <c r="BK880" i="1"/>
  <c r="BJ6296" i="1"/>
  <c r="BK6296" i="1"/>
  <c r="BJ6301" i="1"/>
  <c r="BK6301" i="1"/>
  <c r="BJ5301" i="1"/>
  <c r="BK5301" i="1"/>
  <c r="BJ3506" i="1"/>
  <c r="BK3506" i="1"/>
  <c r="BJ7360" i="1"/>
  <c r="BK7360" i="1"/>
  <c r="BJ3771" i="1"/>
  <c r="BK3771" i="1"/>
  <c r="BJ6354" i="1"/>
  <c r="BK6354" i="1"/>
  <c r="BJ5485" i="1"/>
  <c r="BK5485" i="1"/>
  <c r="BJ3330" i="1"/>
  <c r="BK3330" i="1"/>
  <c r="BJ3301" i="1"/>
  <c r="BK3301" i="1"/>
  <c r="BJ3237" i="1"/>
  <c r="BK3237" i="1"/>
  <c r="BJ7294" i="1"/>
  <c r="BK7294" i="1"/>
  <c r="BJ7361" i="1"/>
  <c r="BK7361" i="1"/>
  <c r="BJ3067" i="1"/>
  <c r="BK3067" i="1"/>
  <c r="BJ763" i="1"/>
  <c r="BK763" i="1"/>
  <c r="BJ3033" i="1"/>
  <c r="BK3033" i="1"/>
  <c r="BJ6389" i="1"/>
  <c r="BK6389" i="1"/>
  <c r="BJ818" i="1"/>
  <c r="BK818" i="1"/>
  <c r="BJ2040" i="1"/>
  <c r="BK2040" i="1"/>
  <c r="BJ2051" i="1"/>
  <c r="BK2051" i="1"/>
  <c r="BJ3030" i="1"/>
  <c r="BK3030" i="1"/>
  <c r="BJ295" i="1"/>
  <c r="BK295" i="1"/>
  <c r="BJ7656" i="1"/>
  <c r="BK7656" i="1"/>
  <c r="BJ886" i="1"/>
  <c r="BK886" i="1"/>
  <c r="BJ3537" i="1"/>
  <c r="BK3537" i="1"/>
  <c r="BJ1771" i="1"/>
  <c r="BK1771" i="1"/>
  <c r="BJ1531" i="1"/>
  <c r="BK1531" i="1"/>
  <c r="BJ7533" i="1"/>
  <c r="BK7533" i="1"/>
  <c r="BJ6287" i="1"/>
  <c r="BK6287" i="1"/>
  <c r="BJ2015" i="1"/>
  <c r="BK2015" i="1"/>
  <c r="BJ7474" i="1"/>
  <c r="BK7474" i="1"/>
  <c r="BJ2991" i="1"/>
  <c r="BK2991" i="1"/>
  <c r="BJ6368" i="1"/>
  <c r="BK6368" i="1"/>
  <c r="BJ6358" i="1"/>
  <c r="BK6358" i="1"/>
  <c r="BJ564" i="1"/>
  <c r="BK564" i="1"/>
  <c r="BJ7126" i="1"/>
  <c r="BK7126" i="1"/>
  <c r="BJ721" i="1"/>
  <c r="BK721" i="1"/>
  <c r="BJ1145" i="1"/>
  <c r="BK1145" i="1"/>
  <c r="BJ2445" i="1"/>
  <c r="BK2445" i="1"/>
  <c r="BJ7688" i="1"/>
  <c r="BK7688" i="1"/>
  <c r="BJ972" i="1"/>
  <c r="BK972" i="1"/>
  <c r="BJ6377" i="1"/>
  <c r="BK6377" i="1"/>
  <c r="BJ2517" i="1"/>
  <c r="BK2517" i="1"/>
  <c r="BJ962" i="1"/>
  <c r="BK962" i="1"/>
  <c r="BJ3908" i="1"/>
  <c r="BK3908" i="1"/>
  <c r="BJ3045" i="1"/>
  <c r="BK3045" i="1"/>
  <c r="BJ6871" i="1"/>
  <c r="BK6871" i="1"/>
  <c r="BJ7233" i="1"/>
  <c r="BK7233" i="1"/>
  <c r="BJ1386" i="1"/>
  <c r="BK1386" i="1"/>
  <c r="BJ1699" i="1"/>
  <c r="BK1699" i="1"/>
  <c r="BJ2561" i="1"/>
  <c r="BK2561" i="1"/>
  <c r="BJ974" i="1"/>
  <c r="BK974" i="1"/>
  <c r="BJ1223" i="1"/>
  <c r="BK1223" i="1"/>
  <c r="BJ3830" i="1"/>
  <c r="BK3830" i="1"/>
  <c r="BJ3209" i="1"/>
  <c r="BK3209" i="1"/>
  <c r="BJ3241" i="1"/>
  <c r="BK3241" i="1"/>
  <c r="BJ7482" i="1"/>
  <c r="BK7482" i="1"/>
  <c r="BJ2541" i="1"/>
  <c r="BK2541" i="1"/>
  <c r="BJ7483" i="1"/>
  <c r="BK7483" i="1"/>
  <c r="BJ2571" i="1"/>
  <c r="BK2571" i="1"/>
  <c r="BJ730" i="1"/>
  <c r="BK730" i="1"/>
  <c r="BJ7668" i="1"/>
  <c r="BK7668" i="1"/>
  <c r="BJ3884" i="1"/>
  <c r="BK3884" i="1"/>
  <c r="BJ764" i="1"/>
  <c r="BK764" i="1"/>
  <c r="BJ6557" i="1"/>
  <c r="BK6557" i="1"/>
  <c r="BJ3629" i="1"/>
  <c r="BK3629" i="1"/>
  <c r="BJ3140" i="1"/>
  <c r="BK3140" i="1"/>
  <c r="BJ7246" i="1"/>
  <c r="BK7246" i="1"/>
  <c r="BJ6364" i="1"/>
  <c r="BK6364" i="1"/>
  <c r="BJ1694" i="1"/>
  <c r="BK1694" i="1"/>
  <c r="BJ1726" i="1"/>
  <c r="BK1726" i="1"/>
  <c r="BJ7697" i="1"/>
  <c r="BK7697" i="1"/>
  <c r="BJ2469" i="1"/>
  <c r="BK2469" i="1"/>
  <c r="BJ1525" i="1"/>
  <c r="BK1525" i="1"/>
  <c r="BJ6424" i="1"/>
  <c r="BK6424" i="1"/>
  <c r="BJ103" i="1"/>
  <c r="BK103" i="1"/>
  <c r="BJ5871" i="1"/>
  <c r="BK5871" i="1"/>
  <c r="BJ3178" i="1"/>
  <c r="BK3178" i="1"/>
  <c r="BJ6372" i="1"/>
  <c r="BK6372" i="1"/>
  <c r="BJ7313" i="1"/>
  <c r="BK7313" i="1"/>
  <c r="BJ6976" i="1"/>
  <c r="BK6976" i="1"/>
  <c r="BJ5908" i="1"/>
  <c r="BK5908" i="1"/>
  <c r="BJ1823" i="1"/>
  <c r="BK1823" i="1"/>
  <c r="BJ5953" i="1"/>
  <c r="BK5953" i="1"/>
  <c r="BJ6052" i="1"/>
  <c r="BK6052" i="1"/>
  <c r="BJ6292" i="1"/>
  <c r="BK6292" i="1"/>
  <c r="BJ2899" i="1"/>
  <c r="BK2899" i="1"/>
  <c r="BJ2934" i="1"/>
  <c r="BK2934" i="1"/>
  <c r="BJ4409" i="1"/>
  <c r="BK4409" i="1"/>
  <c r="BJ5899" i="1"/>
  <c r="BK5899" i="1"/>
  <c r="BJ1021" i="1"/>
  <c r="BK1021" i="1"/>
  <c r="BJ687" i="1"/>
  <c r="BK687" i="1"/>
  <c r="BJ2179" i="1"/>
  <c r="BK2179" i="1"/>
  <c r="BJ7130" i="1"/>
  <c r="BK7130" i="1"/>
  <c r="BJ7685" i="1"/>
  <c r="BK7685" i="1"/>
  <c r="BJ7681" i="1"/>
  <c r="BK7681" i="1"/>
  <c r="BJ6601" i="1"/>
  <c r="BK6601" i="1"/>
  <c r="BJ663" i="1"/>
  <c r="BK663" i="1"/>
  <c r="BJ4682" i="1"/>
  <c r="BK4682" i="1"/>
  <c r="BJ6138" i="1"/>
  <c r="BK6138" i="1"/>
  <c r="BJ1946" i="1"/>
  <c r="BK1946" i="1"/>
  <c r="BJ6986" i="1"/>
  <c r="BK6986" i="1"/>
  <c r="BJ5631" i="1"/>
  <c r="BK5631" i="1"/>
  <c r="BJ2124" i="1"/>
  <c r="BK2124" i="1"/>
  <c r="BJ1266" i="1"/>
  <c r="BK1266" i="1"/>
  <c r="BJ3874" i="1"/>
  <c r="BK3874" i="1"/>
  <c r="BJ7646" i="1"/>
  <c r="BK7646" i="1"/>
  <c r="BJ7515" i="1"/>
  <c r="BK7515" i="1"/>
  <c r="BJ2569" i="1"/>
  <c r="BK2569" i="1"/>
  <c r="BJ175" i="1"/>
  <c r="BK175" i="1"/>
  <c r="BJ3251" i="1"/>
  <c r="BK3251" i="1"/>
  <c r="BJ1658" i="1"/>
  <c r="BK1658" i="1"/>
  <c r="BJ7490" i="1"/>
  <c r="BK7490" i="1"/>
  <c r="BJ7163" i="1"/>
  <c r="BK7163" i="1"/>
  <c r="BJ6380" i="1"/>
  <c r="BK6380" i="1"/>
  <c r="BJ3617" i="1"/>
  <c r="BK3617" i="1"/>
  <c r="BJ3046" i="1"/>
  <c r="BK3046" i="1"/>
  <c r="BJ4095" i="1"/>
  <c r="BK4095" i="1"/>
  <c r="BJ6258" i="1"/>
  <c r="BK6258" i="1"/>
  <c r="BJ6281" i="1"/>
  <c r="BK6281" i="1"/>
  <c r="BJ3213" i="1"/>
  <c r="BK3213" i="1"/>
  <c r="BJ3262" i="1"/>
  <c r="BK3262" i="1"/>
  <c r="BJ7170" i="1"/>
  <c r="BK7170" i="1"/>
  <c r="BJ6617" i="1"/>
  <c r="BK6617" i="1"/>
  <c r="BJ353" i="1"/>
  <c r="BK353" i="1"/>
  <c r="BJ363" i="1"/>
  <c r="BK363" i="1"/>
  <c r="BJ883" i="1"/>
  <c r="BK883" i="1"/>
  <c r="BJ3162" i="1"/>
  <c r="BK3162" i="1"/>
  <c r="BJ6621" i="1"/>
  <c r="BK6621" i="1"/>
  <c r="BJ6650" i="1"/>
  <c r="BK6650" i="1"/>
  <c r="BJ1789" i="1"/>
  <c r="BK1789" i="1"/>
  <c r="BJ301" i="1"/>
  <c r="BK301" i="1"/>
  <c r="BJ881" i="1"/>
  <c r="BK881" i="1"/>
  <c r="BJ6022" i="1"/>
  <c r="BK6022" i="1"/>
  <c r="BJ7470" i="1"/>
  <c r="BK7470" i="1"/>
  <c r="BJ7481" i="1"/>
  <c r="BK7481" i="1"/>
  <c r="BJ7534" i="1"/>
  <c r="BK7534" i="1"/>
  <c r="BJ603" i="1"/>
  <c r="BK603" i="1"/>
  <c r="BJ7227" i="1"/>
  <c r="BK7227" i="1"/>
  <c r="BJ3473" i="1"/>
  <c r="BK3473" i="1"/>
  <c r="BJ1709" i="1"/>
  <c r="BK1709" i="1"/>
  <c r="BJ4765" i="1"/>
  <c r="BK4765" i="1"/>
  <c r="BJ7306" i="1"/>
  <c r="BK7306" i="1"/>
  <c r="BJ7322" i="1"/>
  <c r="BK7322" i="1"/>
  <c r="BJ640" i="1"/>
  <c r="BK640" i="1"/>
  <c r="BJ894" i="1"/>
  <c r="BK894" i="1"/>
  <c r="BJ7334" i="1"/>
  <c r="BK7334" i="1"/>
  <c r="BJ7347" i="1"/>
  <c r="BK7347" i="1"/>
  <c r="BJ7261" i="1"/>
  <c r="BK7261" i="1"/>
  <c r="BJ7683" i="1"/>
  <c r="BK7683" i="1"/>
  <c r="BJ6692" i="1"/>
  <c r="BK6692" i="1"/>
  <c r="BJ6744" i="1"/>
  <c r="BK6744" i="1"/>
  <c r="BJ6953" i="1"/>
  <c r="BK6953" i="1"/>
  <c r="BJ3600" i="1"/>
  <c r="BK3600" i="1"/>
  <c r="BJ6892" i="1"/>
  <c r="BK6892" i="1"/>
  <c r="BJ7010" i="1"/>
  <c r="BK7010" i="1"/>
  <c r="BJ7037" i="1"/>
  <c r="BK7037" i="1"/>
  <c r="BJ7237" i="1"/>
  <c r="BK7237" i="1"/>
  <c r="BJ6392" i="1"/>
  <c r="BK6392" i="1"/>
  <c r="BJ632" i="1"/>
  <c r="BK632" i="1"/>
  <c r="BJ1537" i="1"/>
  <c r="BK1537" i="1"/>
  <c r="BJ6602" i="1"/>
  <c r="BK6602" i="1"/>
  <c r="BJ6638" i="1"/>
  <c r="BK6638" i="1"/>
  <c r="BJ7311" i="1"/>
  <c r="BK7311" i="1"/>
  <c r="BJ141" i="1"/>
  <c r="BK141" i="1"/>
  <c r="BJ5611" i="1"/>
  <c r="BK5611" i="1"/>
  <c r="BJ833" i="1"/>
  <c r="BK833" i="1"/>
  <c r="BJ7171" i="1"/>
  <c r="BK7171" i="1"/>
  <c r="BJ5323" i="1"/>
  <c r="BK5323" i="1"/>
  <c r="BJ4395" i="1"/>
  <c r="BK4395" i="1"/>
  <c r="BJ7001" i="1"/>
  <c r="BK7001" i="1"/>
  <c r="BJ6321" i="1"/>
  <c r="BK6321" i="1"/>
  <c r="BJ1359" i="1"/>
  <c r="BK1359" i="1"/>
  <c r="BJ3462" i="1"/>
  <c r="BK3462" i="1"/>
  <c r="BJ6319" i="1"/>
  <c r="BK6319" i="1"/>
  <c r="BJ4110" i="1"/>
  <c r="BK4110" i="1"/>
  <c r="BJ3841" i="1"/>
  <c r="BK3841" i="1"/>
  <c r="BJ7143" i="1"/>
  <c r="BK7143" i="1"/>
  <c r="BJ4187" i="1"/>
  <c r="BK4187" i="1"/>
  <c r="BJ6320" i="1"/>
  <c r="BK6320" i="1"/>
  <c r="BJ6968" i="1"/>
  <c r="BK6968" i="1"/>
  <c r="BJ5614" i="1"/>
  <c r="BK5614" i="1"/>
  <c r="BJ659" i="1"/>
  <c r="BK659" i="1"/>
  <c r="BJ7644" i="1"/>
  <c r="BK7644" i="1"/>
  <c r="BJ4041" i="1"/>
  <c r="BK4041" i="1"/>
  <c r="BJ7309" i="1"/>
  <c r="BK7309" i="1"/>
  <c r="BJ3716" i="1"/>
  <c r="BK3716" i="1"/>
  <c r="BJ7091" i="1"/>
  <c r="BK7091" i="1"/>
  <c r="BJ6997" i="1"/>
  <c r="BK6997" i="1"/>
  <c r="BJ2120" i="1"/>
  <c r="BK2120" i="1"/>
  <c r="BJ6944" i="1"/>
  <c r="BK6944" i="1"/>
  <c r="BJ3243" i="1"/>
  <c r="BK3243" i="1"/>
  <c r="BJ3917" i="1"/>
  <c r="BK3917" i="1"/>
  <c r="BJ1671" i="1"/>
  <c r="BK1671" i="1"/>
  <c r="BJ7662" i="1"/>
  <c r="BK7662" i="1"/>
  <c r="BJ7259" i="1"/>
  <c r="BK7259" i="1"/>
  <c r="BJ573" i="1"/>
  <c r="BK573" i="1"/>
  <c r="BJ4013" i="1"/>
  <c r="BK4013" i="1"/>
  <c r="BJ969" i="1"/>
  <c r="BK969" i="1"/>
  <c r="BJ7239" i="1"/>
  <c r="BK7239" i="1"/>
  <c r="BJ3168" i="1"/>
  <c r="BK3168" i="1"/>
  <c r="BJ7007" i="1"/>
  <c r="BK7007" i="1"/>
  <c r="BJ3258" i="1"/>
  <c r="BK3258" i="1"/>
  <c r="BJ7229" i="1"/>
  <c r="BK7229" i="1"/>
  <c r="BJ6949" i="1"/>
  <c r="BK6949" i="1"/>
  <c r="BJ3329" i="1"/>
  <c r="BK3329" i="1"/>
  <c r="BJ2921" i="1"/>
  <c r="BK2921" i="1"/>
  <c r="BJ7224" i="1"/>
  <c r="BK7224" i="1"/>
  <c r="BJ7141" i="1"/>
  <c r="BK7141" i="1"/>
  <c r="BJ7157" i="1"/>
  <c r="BK7157" i="1"/>
  <c r="BJ2361" i="1"/>
  <c r="BK2361" i="1"/>
  <c r="BJ7172" i="1"/>
  <c r="BK7172" i="1"/>
  <c r="BJ845" i="1"/>
  <c r="BK845" i="1"/>
  <c r="BJ2810" i="1"/>
  <c r="BK2810" i="1"/>
  <c r="BJ7115" i="1"/>
  <c r="BK7115" i="1"/>
  <c r="BJ7357" i="1"/>
  <c r="BK7357" i="1"/>
  <c r="BJ7501" i="1"/>
  <c r="BK7501" i="1"/>
  <c r="BJ6686" i="1"/>
  <c r="BK6686" i="1"/>
  <c r="BJ7235" i="1"/>
  <c r="BK7235" i="1"/>
  <c r="BJ1033" i="1"/>
  <c r="BK1033" i="1"/>
  <c r="BJ6373" i="1"/>
  <c r="BK6373" i="1"/>
  <c r="BJ3987" i="1"/>
  <c r="BK3987" i="1"/>
  <c r="BJ2716" i="1"/>
  <c r="BK2716" i="1"/>
  <c r="BJ7168" i="1"/>
  <c r="BK7168" i="1"/>
  <c r="BJ7179" i="1"/>
  <c r="BK7179" i="1"/>
  <c r="BJ7164" i="1"/>
  <c r="BK7164" i="1"/>
  <c r="BJ6880" i="1"/>
  <c r="BK6880" i="1"/>
  <c r="BJ637" i="1"/>
  <c r="BK637" i="1"/>
  <c r="BJ812" i="1"/>
  <c r="BK812" i="1"/>
  <c r="BJ7359" i="1"/>
  <c r="BK7359" i="1"/>
  <c r="BJ7335" i="1"/>
  <c r="BK7335" i="1"/>
  <c r="BJ7647" i="1"/>
  <c r="BK7647" i="1"/>
  <c r="BJ2295" i="1"/>
  <c r="BK2295" i="1"/>
  <c r="BJ7310" i="1"/>
  <c r="BK7310" i="1"/>
  <c r="BJ3877" i="1"/>
  <c r="BK3877" i="1"/>
  <c r="BJ6269" i="1"/>
  <c r="BK6269" i="1"/>
  <c r="BJ6313" i="1"/>
  <c r="BK6313" i="1"/>
  <c r="BJ2822" i="1"/>
  <c r="BK2822" i="1"/>
  <c r="BJ7312" i="1"/>
  <c r="BK7312" i="1"/>
  <c r="BJ7243" i="1"/>
  <c r="BK7243" i="1"/>
  <c r="BJ2109" i="1"/>
  <c r="BK2109" i="1"/>
  <c r="BJ2128" i="1"/>
  <c r="BK2128" i="1"/>
  <c r="BJ2612" i="1"/>
  <c r="BK2612" i="1"/>
  <c r="BJ7118" i="1"/>
  <c r="BK7118" i="1"/>
  <c r="BJ4640" i="1"/>
  <c r="BK4640" i="1"/>
  <c r="BJ3698" i="1"/>
  <c r="BK3698" i="1"/>
  <c r="BJ2357" i="1"/>
  <c r="BK2357" i="1"/>
  <c r="BJ3117" i="1"/>
  <c r="BK3117" i="1"/>
  <c r="BJ6613" i="1"/>
  <c r="BK6613" i="1"/>
  <c r="BJ21" i="1"/>
  <c r="BK21" i="1"/>
  <c r="BJ7699" i="1"/>
  <c r="BK7699" i="1"/>
  <c r="BJ4057" i="1"/>
  <c r="BK4057" i="1"/>
  <c r="BJ784" i="1"/>
  <c r="BK784" i="1"/>
  <c r="BJ960" i="1"/>
  <c r="BK960" i="1"/>
  <c r="BJ7364" i="1"/>
  <c r="BK7364" i="1"/>
  <c r="BJ7366" i="1"/>
  <c r="BK7366" i="1"/>
  <c r="BJ3342" i="1"/>
  <c r="BK3342" i="1"/>
  <c r="BJ7308" i="1"/>
  <c r="BK7308" i="1"/>
  <c r="BJ3113" i="1"/>
  <c r="BK3113" i="1"/>
  <c r="BJ257" i="1"/>
  <c r="BK257" i="1"/>
  <c r="BJ258" i="1"/>
  <c r="BK258" i="1"/>
  <c r="BJ2568" i="1"/>
  <c r="BK2568" i="1"/>
  <c r="BJ6534" i="1"/>
  <c r="BK6534" i="1"/>
  <c r="BJ7248" i="1"/>
  <c r="BK7248" i="1"/>
  <c r="BJ6652" i="1"/>
  <c r="BK6652" i="1"/>
  <c r="BJ1313" i="1"/>
  <c r="BK1313" i="1"/>
  <c r="BJ7701" i="1"/>
  <c r="BK7701" i="1"/>
  <c r="BJ3572" i="1"/>
  <c r="BK3572" i="1"/>
  <c r="BJ2178" i="1"/>
  <c r="BK2178" i="1"/>
  <c r="BJ7199" i="1"/>
  <c r="BK7199" i="1"/>
  <c r="BJ4192" i="1"/>
  <c r="BK4192" i="1"/>
  <c r="BJ2643" i="1"/>
  <c r="BK2643" i="1"/>
  <c r="BJ2240" i="1"/>
  <c r="BK2240" i="1"/>
  <c r="BJ3100" i="1"/>
  <c r="BK3100" i="1"/>
  <c r="BJ6136" i="1"/>
  <c r="BK6136" i="1"/>
  <c r="BJ6262" i="1"/>
  <c r="BK6262" i="1"/>
  <c r="BJ5462" i="1"/>
  <c r="BK5462" i="1"/>
  <c r="BJ1898" i="1"/>
  <c r="BK1898" i="1"/>
  <c r="BJ7326" i="1"/>
  <c r="BK7326" i="1"/>
  <c r="BJ5876" i="1"/>
  <c r="BK5876" i="1"/>
  <c r="BJ758" i="1"/>
  <c r="BK758" i="1"/>
  <c r="BJ3467" i="1"/>
  <c r="BK3467" i="1"/>
  <c r="BJ7315" i="1"/>
  <c r="BK7315" i="1"/>
  <c r="BJ3336" i="1"/>
  <c r="BK3336" i="1"/>
  <c r="BJ2139" i="1"/>
  <c r="BK2139" i="1"/>
  <c r="BJ7497" i="1"/>
  <c r="BK7497" i="1"/>
  <c r="BJ6641" i="1"/>
  <c r="BK6641" i="1"/>
  <c r="BJ6234" i="1"/>
  <c r="BK6234" i="1"/>
  <c r="BJ7119" i="1"/>
  <c r="BK7119" i="1"/>
  <c r="BJ2957" i="1"/>
  <c r="BK2957" i="1"/>
  <c r="BJ7469" i="1"/>
  <c r="BK7469" i="1"/>
  <c r="BJ4584" i="1"/>
  <c r="BK4584" i="1"/>
  <c r="BJ808" i="1"/>
  <c r="BK808" i="1"/>
  <c r="BJ830" i="1"/>
  <c r="BK830" i="1"/>
  <c r="BJ1200" i="1"/>
  <c r="BK1200" i="1"/>
  <c r="BJ7354" i="1"/>
  <c r="BK7354" i="1"/>
  <c r="BJ761" i="1"/>
  <c r="BK761" i="1"/>
  <c r="BJ6025" i="1"/>
  <c r="BK6025" i="1"/>
  <c r="BJ7300" i="1"/>
  <c r="BK7300" i="1"/>
  <c r="BJ7317" i="1"/>
  <c r="BK7317" i="1"/>
  <c r="BJ7152" i="1"/>
  <c r="BK7152" i="1"/>
  <c r="BJ509" i="1"/>
  <c r="BK509" i="1"/>
  <c r="BJ868" i="1"/>
  <c r="BK868" i="1"/>
  <c r="BJ6559" i="1"/>
  <c r="BK6559" i="1"/>
  <c r="BJ7097" i="1"/>
  <c r="BK7097" i="1"/>
  <c r="BJ6814" i="1"/>
  <c r="BK6814" i="1"/>
  <c r="BJ1614" i="1"/>
  <c r="BK1614" i="1"/>
  <c r="BJ6370" i="1"/>
  <c r="BK6370" i="1"/>
  <c r="BJ6633" i="1"/>
  <c r="BK6633" i="1"/>
  <c r="BJ6659" i="1"/>
  <c r="BK6659" i="1"/>
  <c r="BJ7468" i="1"/>
  <c r="BK7468" i="1"/>
  <c r="BJ7605" i="1"/>
  <c r="BK7605" i="1"/>
  <c r="BJ7123" i="1"/>
  <c r="BK7123" i="1"/>
  <c r="BJ2173" i="1"/>
  <c r="BK2173" i="1"/>
  <c r="BJ6630" i="1"/>
  <c r="BK6630" i="1"/>
  <c r="BJ7267" i="1"/>
  <c r="BK7267" i="1"/>
  <c r="BJ800" i="1"/>
  <c r="BK800" i="1"/>
  <c r="BJ7228" i="1"/>
  <c r="BK7228" i="1"/>
  <c r="BJ2172" i="1"/>
  <c r="BK2172" i="1"/>
  <c r="BJ879" i="1"/>
  <c r="BK879" i="1"/>
  <c r="BJ5915" i="1"/>
  <c r="BK5915" i="1"/>
  <c r="BJ3989" i="1"/>
  <c r="BK3989" i="1"/>
  <c r="BJ6069" i="1"/>
  <c r="BK6069" i="1"/>
  <c r="BJ577" i="1"/>
  <c r="BK577" i="1"/>
  <c r="BJ982" i="1"/>
  <c r="BK982" i="1"/>
  <c r="BJ3755" i="1"/>
  <c r="BK3755" i="1"/>
  <c r="BJ7005" i="1"/>
  <c r="BK7005" i="1"/>
  <c r="BJ2736" i="1"/>
  <c r="BK2736" i="1"/>
  <c r="BJ309" i="1"/>
  <c r="BK309" i="1"/>
  <c r="BJ310" i="1"/>
  <c r="BK310" i="1"/>
  <c r="BJ6414" i="1"/>
  <c r="BK6414" i="1"/>
  <c r="BJ7099" i="1"/>
  <c r="BK7099" i="1"/>
  <c r="BJ7116" i="1"/>
  <c r="BK7116" i="1"/>
  <c r="BJ7107" i="1"/>
  <c r="BK7107" i="1"/>
  <c r="BJ4841" i="1"/>
  <c r="BK4841" i="1"/>
  <c r="BJ2591" i="1"/>
  <c r="BK2591" i="1"/>
  <c r="BJ7595" i="1"/>
  <c r="BK7595" i="1"/>
  <c r="BJ2621" i="1"/>
  <c r="BK2621" i="1"/>
  <c r="BJ7464" i="1"/>
  <c r="BK7464" i="1"/>
  <c r="BJ3249" i="1"/>
  <c r="BK3249" i="1"/>
  <c r="BJ3137" i="1"/>
  <c r="BK3137" i="1"/>
  <c r="BJ3737" i="1"/>
  <c r="BK3737" i="1"/>
  <c r="BJ3568" i="1"/>
  <c r="BK3568" i="1"/>
  <c r="BJ7388" i="1"/>
  <c r="BK7388" i="1"/>
  <c r="BJ1808" i="1"/>
  <c r="BK1808" i="1"/>
  <c r="BJ2675" i="1"/>
  <c r="BK2675" i="1"/>
  <c r="BJ2706" i="1"/>
  <c r="BK2706" i="1"/>
  <c r="BJ1795" i="1"/>
  <c r="BK1795" i="1"/>
  <c r="BJ7087" i="1"/>
  <c r="BK7087" i="1"/>
  <c r="BJ575" i="1"/>
  <c r="BK575" i="1"/>
  <c r="BJ6965" i="1"/>
  <c r="BK6965" i="1"/>
  <c r="BJ7477" i="1"/>
  <c r="BK7477" i="1"/>
  <c r="BJ7494" i="1"/>
  <c r="BK7494" i="1"/>
  <c r="BJ2704" i="1"/>
  <c r="BK2704" i="1"/>
  <c r="BJ722" i="1"/>
  <c r="BK722" i="1"/>
  <c r="BJ3460" i="1"/>
  <c r="BK3460" i="1"/>
  <c r="BJ7184" i="1"/>
  <c r="BK7184" i="1"/>
  <c r="BJ821" i="1"/>
  <c r="BK821" i="1"/>
  <c r="BJ1780" i="1"/>
  <c r="BK1780" i="1"/>
  <c r="BJ5938" i="1"/>
  <c r="BK5938" i="1"/>
  <c r="BJ6290" i="1"/>
  <c r="BK6290" i="1"/>
  <c r="BJ2896" i="1"/>
  <c r="BK2896" i="1"/>
  <c r="BJ7603" i="1"/>
  <c r="BK7603" i="1"/>
  <c r="BJ1653" i="1"/>
  <c r="BK1653" i="1"/>
  <c r="BJ572" i="1"/>
  <c r="BK572" i="1"/>
  <c r="BJ6302" i="1"/>
  <c r="BK6302" i="1"/>
  <c r="BJ6386" i="1"/>
  <c r="BK6386" i="1"/>
  <c r="BJ7244" i="1"/>
  <c r="BK7244" i="1"/>
  <c r="BJ2620" i="1"/>
  <c r="BK2620" i="1"/>
  <c r="BJ340" i="1"/>
  <c r="BK340" i="1"/>
  <c r="BJ1037" i="1"/>
  <c r="BK1037" i="1"/>
  <c r="BJ6108" i="1"/>
  <c r="BK6108" i="1"/>
  <c r="BJ1291" i="1"/>
  <c r="BK1291" i="1"/>
  <c r="BJ4679" i="1"/>
  <c r="BK4679" i="1"/>
  <c r="BJ970" i="1"/>
  <c r="BK970" i="1"/>
  <c r="BJ6293" i="1"/>
  <c r="BK6293" i="1"/>
  <c r="BJ211" i="1"/>
  <c r="BK211" i="1"/>
  <c r="BJ212" i="1"/>
  <c r="BK212" i="1"/>
  <c r="BJ6072" i="1"/>
  <c r="BK6072" i="1"/>
  <c r="BJ2592" i="1"/>
  <c r="BK2592" i="1"/>
  <c r="BJ728" i="1"/>
  <c r="BK728" i="1"/>
  <c r="BJ985" i="1"/>
  <c r="BK985" i="1"/>
  <c r="BJ416" i="1"/>
  <c r="BK416" i="1"/>
  <c r="BJ576" i="1"/>
  <c r="BK576" i="1"/>
  <c r="BJ785" i="1"/>
  <c r="BK785" i="1"/>
  <c r="BJ5463" i="1"/>
  <c r="BK5463" i="1"/>
  <c r="BJ6323" i="1"/>
  <c r="BK6323" i="1"/>
  <c r="BJ7100" i="1"/>
  <c r="BK7100" i="1"/>
  <c r="BJ4025" i="1"/>
  <c r="BK4025" i="1"/>
  <c r="BJ6326" i="1"/>
  <c r="BK6326" i="1"/>
  <c r="BJ2645" i="1"/>
  <c r="BK2645" i="1"/>
  <c r="BJ4196" i="1"/>
  <c r="BK4196" i="1"/>
  <c r="BJ3125" i="1"/>
  <c r="BK3125" i="1"/>
  <c r="BJ7673" i="1"/>
  <c r="BK7673" i="1"/>
  <c r="BJ6433" i="1"/>
  <c r="BK6433" i="1"/>
  <c r="BJ6464" i="1"/>
  <c r="BK6464" i="1"/>
  <c r="BJ1317" i="1"/>
  <c r="BK1317" i="1"/>
  <c r="BJ1020" i="1"/>
  <c r="BK1020" i="1"/>
  <c r="BJ7142" i="1"/>
  <c r="BK7142" i="1"/>
  <c r="BJ7158" i="1"/>
  <c r="BK7158" i="1"/>
  <c r="BJ6875" i="1"/>
  <c r="BK6875" i="1"/>
  <c r="BJ6900" i="1"/>
  <c r="BK6900" i="1"/>
  <c r="BJ1734" i="1"/>
  <c r="BK1734" i="1"/>
  <c r="BJ1123" i="1"/>
  <c r="BK1123" i="1"/>
  <c r="BJ7606" i="1"/>
  <c r="BK7606" i="1"/>
  <c r="BJ2478" i="1"/>
  <c r="BK2478" i="1"/>
  <c r="BJ7583" i="1"/>
  <c r="BK7583" i="1"/>
  <c r="BJ3159" i="1"/>
  <c r="BK3159" i="1"/>
  <c r="BJ6315" i="1"/>
  <c r="BK6315" i="1"/>
  <c r="BJ7548" i="1"/>
  <c r="BK7548" i="1"/>
  <c r="BJ1647" i="1"/>
  <c r="BK1647" i="1"/>
  <c r="BJ2489" i="1"/>
  <c r="BK2489" i="1"/>
  <c r="BJ5637" i="1"/>
  <c r="BK5637" i="1"/>
  <c r="BJ6275" i="1"/>
  <c r="BK6275" i="1"/>
  <c r="BJ3322" i="1"/>
  <c r="BK3322" i="1"/>
  <c r="BJ6901" i="1"/>
  <c r="BK6901" i="1"/>
  <c r="BJ760" i="1"/>
  <c r="BK760" i="1"/>
  <c r="BJ811" i="1"/>
  <c r="BK811" i="1"/>
  <c r="BJ6445" i="1"/>
  <c r="BK6445" i="1"/>
  <c r="BJ7117" i="1"/>
  <c r="BK7117" i="1"/>
  <c r="BJ5607" i="1"/>
  <c r="BK5607" i="1"/>
  <c r="BJ7640" i="1"/>
  <c r="BK7640" i="1"/>
  <c r="BJ7600" i="1"/>
  <c r="BK7600" i="1"/>
  <c r="BJ1778" i="1"/>
  <c r="BK1778" i="1"/>
  <c r="BJ3597" i="1"/>
  <c r="BK3597" i="1"/>
  <c r="BJ6020" i="1"/>
  <c r="BK6020" i="1"/>
  <c r="BJ658" i="1"/>
  <c r="BK658" i="1"/>
  <c r="BJ3416" i="1"/>
  <c r="BK3416" i="1"/>
  <c r="BJ3270" i="1"/>
  <c r="BK3270" i="1"/>
  <c r="BJ7355" i="1"/>
  <c r="BK7355" i="1"/>
  <c r="BJ4119" i="1"/>
  <c r="BK4119" i="1"/>
  <c r="BJ1689" i="1"/>
  <c r="BK1689" i="1"/>
  <c r="BJ1716" i="1"/>
  <c r="BK1716" i="1"/>
  <c r="BJ2559" i="1"/>
  <c r="BK2559" i="1"/>
  <c r="BJ6379" i="1"/>
  <c r="BK6379" i="1"/>
  <c r="BJ814" i="1"/>
  <c r="BK814" i="1"/>
  <c r="BJ6390" i="1"/>
  <c r="BK6390" i="1"/>
  <c r="BJ1680" i="1"/>
  <c r="BK1680" i="1"/>
  <c r="BJ6640" i="1"/>
  <c r="BK6640" i="1"/>
  <c r="BJ2152" i="1"/>
  <c r="BK2152" i="1"/>
  <c r="BJ7323" i="1"/>
  <c r="BK7323" i="1"/>
  <c r="BJ703" i="1"/>
  <c r="BK703" i="1"/>
  <c r="BJ1071" i="1"/>
  <c r="BK1071" i="1"/>
  <c r="BJ6600" i="1"/>
  <c r="BK6600" i="1"/>
  <c r="BJ7374" i="1"/>
  <c r="BK7374" i="1"/>
  <c r="BJ7162" i="1"/>
  <c r="BK7162" i="1"/>
  <c r="BJ3240" i="1"/>
  <c r="BK3240" i="1"/>
  <c r="BJ6270" i="1"/>
  <c r="BK6270" i="1"/>
  <c r="BJ364" i="1"/>
  <c r="BK364" i="1"/>
  <c r="BJ365" i="1"/>
  <c r="BK365" i="1"/>
  <c r="BJ3193" i="1"/>
  <c r="BK3193" i="1"/>
  <c r="BJ3200" i="1"/>
  <c r="BK3200" i="1"/>
  <c r="BJ3777" i="1"/>
  <c r="BK3777" i="1"/>
  <c r="BJ891" i="1"/>
  <c r="BK891" i="1"/>
  <c r="BJ7417" i="1"/>
  <c r="BK7417" i="1"/>
  <c r="BJ2919" i="1"/>
  <c r="BK2919" i="1"/>
  <c r="BJ7109" i="1"/>
  <c r="BK7109" i="1"/>
  <c r="BJ3280" i="1"/>
  <c r="BK3280" i="1"/>
  <c r="BJ2511" i="1"/>
  <c r="BK2511" i="1"/>
  <c r="BJ2518" i="1"/>
  <c r="BK2518" i="1"/>
  <c r="BJ1545" i="1"/>
  <c r="BK1545" i="1"/>
  <c r="BJ4168" i="1"/>
  <c r="BK4168" i="1"/>
  <c r="BJ2624" i="1"/>
  <c r="BK2624" i="1"/>
  <c r="BJ7013" i="1"/>
  <c r="BK7013" i="1"/>
  <c r="BJ7679" i="1"/>
  <c r="BK7679" i="1"/>
  <c r="BJ5905" i="1"/>
  <c r="BK5905" i="1"/>
  <c r="BJ3347" i="1"/>
  <c r="BK3347" i="1"/>
  <c r="BJ3093" i="1"/>
  <c r="BK3093" i="1"/>
  <c r="BJ3120" i="1"/>
  <c r="BK3120" i="1"/>
  <c r="BJ906" i="1"/>
  <c r="BK906" i="1"/>
  <c r="BJ2717" i="1"/>
  <c r="BK2717" i="1"/>
  <c r="BJ2475" i="1"/>
  <c r="BK2475" i="1"/>
  <c r="BJ7299" i="1"/>
  <c r="BK7299" i="1"/>
  <c r="BJ7318" i="1"/>
  <c r="BK7318" i="1"/>
  <c r="BJ7210" i="1"/>
  <c r="BK7210" i="1"/>
  <c r="BJ850" i="1"/>
  <c r="BK850" i="1"/>
  <c r="BJ2029" i="1"/>
  <c r="BK2029" i="1"/>
  <c r="BJ3601" i="1"/>
  <c r="BK3601" i="1"/>
  <c r="BJ3354" i="1"/>
  <c r="BK3354" i="1"/>
  <c r="BJ7731" i="1"/>
  <c r="BK7731" i="1"/>
  <c r="BJ178" i="1"/>
  <c r="BK178" i="1"/>
  <c r="BJ7614" i="1"/>
  <c r="BK7614" i="1"/>
  <c r="BJ871" i="1"/>
  <c r="BK871" i="1"/>
  <c r="BJ6089" i="1"/>
  <c r="BK6089" i="1"/>
  <c r="BJ6251" i="1"/>
  <c r="BK6251" i="1"/>
  <c r="BJ4048" i="1"/>
  <c r="BK4048" i="1"/>
  <c r="BJ3110" i="1"/>
  <c r="BK3110" i="1"/>
  <c r="BJ3139" i="1"/>
  <c r="BK3139" i="1"/>
  <c r="BJ7682" i="1"/>
  <c r="BK7682" i="1"/>
  <c r="BJ4029" i="1"/>
  <c r="BK4029" i="1"/>
  <c r="BJ5488" i="1"/>
  <c r="BK5488" i="1"/>
  <c r="BJ775" i="1"/>
  <c r="BK775" i="1"/>
  <c r="BJ701" i="1"/>
  <c r="BK701" i="1"/>
  <c r="BJ7102" i="1"/>
  <c r="BK7102" i="1"/>
  <c r="BJ7461" i="1"/>
  <c r="BK7461" i="1"/>
  <c r="BJ3671" i="1"/>
  <c r="BK3671" i="1"/>
  <c r="BJ7570" i="1"/>
  <c r="BK7570" i="1"/>
  <c r="BJ7581" i="1"/>
  <c r="BK7581" i="1"/>
  <c r="BJ77" i="1"/>
  <c r="BK77" i="1"/>
  <c r="BJ78" i="1"/>
  <c r="BK78" i="1"/>
  <c r="BJ79" i="1"/>
  <c r="BK79" i="1"/>
  <c r="BJ93" i="1"/>
  <c r="BK93" i="1"/>
  <c r="BJ7086" i="1"/>
  <c r="BK7086" i="1"/>
  <c r="BJ7103" i="1"/>
  <c r="BK7103" i="1"/>
  <c r="BJ7120" i="1"/>
  <c r="BK7120" i="1"/>
  <c r="BJ7654" i="1"/>
  <c r="BK7654" i="1"/>
  <c r="BJ2147" i="1"/>
  <c r="BK2147" i="1"/>
  <c r="BJ747" i="1"/>
  <c r="BK747" i="1"/>
  <c r="BJ3464" i="1"/>
  <c r="BK3464" i="1"/>
  <c r="BJ3475" i="1"/>
  <c r="BK3475" i="1"/>
  <c r="BJ3492" i="1"/>
  <c r="BK3492" i="1"/>
  <c r="BJ3970" i="1"/>
  <c r="BK3970" i="1"/>
  <c r="BJ943" i="1"/>
  <c r="BK943" i="1"/>
  <c r="BJ6288" i="1"/>
  <c r="BK6288" i="1"/>
  <c r="BJ6329" i="1"/>
  <c r="BK6329" i="1"/>
  <c r="BJ7161" i="1"/>
  <c r="BK7161" i="1"/>
  <c r="BJ1782" i="1"/>
  <c r="BK1782" i="1"/>
  <c r="BJ3490" i="1"/>
  <c r="BK3490" i="1"/>
  <c r="BJ6199" i="1"/>
  <c r="BK6199" i="1"/>
  <c r="BJ6590" i="1"/>
  <c r="BK6590" i="1"/>
  <c r="BJ4080" i="1"/>
  <c r="BK4080" i="1"/>
  <c r="BJ1713" i="1"/>
  <c r="BK1713" i="1"/>
  <c r="BJ2644" i="1"/>
  <c r="BK2644" i="1"/>
  <c r="BJ1927" i="1"/>
  <c r="BK1927" i="1"/>
  <c r="BJ7553" i="1"/>
  <c r="BK7553" i="1"/>
  <c r="BJ6860" i="1"/>
  <c r="BK6860" i="1"/>
  <c r="BJ6316" i="1"/>
  <c r="BK6316" i="1"/>
  <c r="BJ674" i="1"/>
  <c r="BK674" i="1"/>
  <c r="BJ7362" i="1"/>
  <c r="BK7362" i="1"/>
  <c r="BJ3453" i="1"/>
  <c r="BK3453" i="1"/>
  <c r="BJ7376" i="1"/>
  <c r="BK7376" i="1"/>
  <c r="BJ7238" i="1"/>
  <c r="BK7238" i="1"/>
  <c r="BJ7257" i="1"/>
  <c r="BK7257" i="1"/>
  <c r="BJ6419" i="1"/>
  <c r="BK6419" i="1"/>
  <c r="BJ3126" i="1"/>
  <c r="BK3126" i="1"/>
  <c r="BJ7175" i="1"/>
  <c r="BK7175" i="1"/>
  <c r="BJ7194" i="1"/>
  <c r="BK7194" i="1"/>
  <c r="BJ653" i="1"/>
  <c r="BK653" i="1"/>
  <c r="BJ2906" i="1"/>
  <c r="BK2906" i="1"/>
  <c r="BJ587" i="1"/>
  <c r="BK587" i="1"/>
  <c r="BJ5599" i="1"/>
  <c r="BK5599" i="1"/>
  <c r="BJ4287" i="1"/>
  <c r="BK4287" i="1"/>
  <c r="BJ2730" i="1"/>
  <c r="BK2730" i="1"/>
  <c r="BJ2741" i="1"/>
  <c r="BK2741" i="1"/>
  <c r="BJ6312" i="1"/>
  <c r="BK6312" i="1"/>
  <c r="BJ2628" i="1"/>
  <c r="BK2628" i="1"/>
  <c r="BJ4197" i="1"/>
  <c r="BK4197" i="1"/>
  <c r="BJ2625" i="1"/>
  <c r="BK2625" i="1"/>
  <c r="BJ3954" i="1"/>
  <c r="BK3954" i="1"/>
  <c r="BJ7282" i="1"/>
  <c r="BK7282" i="1"/>
  <c r="BJ6980" i="1"/>
  <c r="BK6980" i="1"/>
  <c r="BJ1287" i="1"/>
  <c r="BK1287" i="1"/>
  <c r="BJ15" i="1"/>
  <c r="BK15" i="1"/>
  <c r="BJ16" i="1"/>
  <c r="BK16" i="1"/>
  <c r="BJ4131" i="1"/>
  <c r="BK4131" i="1"/>
  <c r="BJ2649" i="1"/>
  <c r="BK2649" i="1"/>
  <c r="BJ7492" i="1"/>
  <c r="BK7492" i="1"/>
  <c r="BJ7493" i="1"/>
  <c r="BK7493" i="1"/>
  <c r="BJ7496" i="1"/>
  <c r="BK7496" i="1"/>
  <c r="BJ7500" i="1"/>
  <c r="BK7500" i="1"/>
  <c r="BJ7502" i="1"/>
  <c r="BK7502" i="1"/>
  <c r="BJ7503" i="1"/>
  <c r="BK7503" i="1"/>
  <c r="BJ5950" i="1"/>
  <c r="BK5950" i="1"/>
  <c r="BJ3127" i="1"/>
  <c r="BK3127" i="1"/>
  <c r="BJ3004" i="1"/>
  <c r="BK3004" i="1"/>
  <c r="BJ7370" i="1"/>
  <c r="BK7370" i="1"/>
  <c r="BJ4815" i="1"/>
  <c r="BK4815" i="1"/>
  <c r="BJ4149" i="1"/>
  <c r="BK4149" i="1"/>
  <c r="BJ4188" i="1"/>
  <c r="BK4188" i="1"/>
  <c r="BJ3254" i="1"/>
  <c r="BK3254" i="1"/>
  <c r="BJ2090" i="1"/>
  <c r="BK2090" i="1"/>
  <c r="BJ2118" i="1"/>
  <c r="BK2118" i="1"/>
  <c r="BJ2133" i="1"/>
  <c r="BK2133" i="1"/>
  <c r="BJ2142" i="1"/>
  <c r="BK2142" i="1"/>
  <c r="BJ2158" i="1"/>
  <c r="BK2158" i="1"/>
  <c r="BJ2187" i="1"/>
  <c r="BK2187" i="1"/>
  <c r="BJ2440" i="1"/>
  <c r="BK2440" i="1"/>
  <c r="BJ7594" i="1"/>
  <c r="BK7594" i="1"/>
  <c r="BJ5198" i="1"/>
  <c r="BK5198" i="1"/>
  <c r="BJ6724" i="1"/>
  <c r="BK6724" i="1"/>
  <c r="BJ1073" i="1"/>
  <c r="BK1073" i="1"/>
  <c r="BJ7641" i="1"/>
  <c r="BK7641" i="1"/>
  <c r="BJ5622" i="1"/>
  <c r="BK5622" i="1"/>
  <c r="BJ3501" i="1"/>
  <c r="BK3501" i="1"/>
  <c r="BJ3052" i="1"/>
  <c r="BK3052" i="1"/>
  <c r="BJ1265" i="1"/>
  <c r="BK1265" i="1"/>
  <c r="BJ6330" i="1"/>
  <c r="BK6330" i="1"/>
  <c r="BJ7604" i="1"/>
  <c r="BK7604" i="1"/>
  <c r="BJ569" i="1"/>
  <c r="BK569" i="1"/>
  <c r="BJ5469" i="1"/>
  <c r="BK5469" i="1"/>
  <c r="BJ3358" i="1"/>
  <c r="BK3358" i="1"/>
  <c r="BJ961" i="1"/>
  <c r="BK961" i="1"/>
  <c r="BJ6121" i="1"/>
  <c r="BK6121" i="1"/>
  <c r="BJ7643" i="1"/>
  <c r="BK7643" i="1"/>
  <c r="BJ142" i="1"/>
  <c r="BK142" i="1"/>
  <c r="BJ150" i="1"/>
  <c r="BK150" i="1"/>
  <c r="BJ3338" i="1"/>
  <c r="BK3338" i="1"/>
  <c r="BJ7114" i="1"/>
  <c r="BK7114" i="1"/>
  <c r="BJ1554" i="1"/>
  <c r="BK1554" i="1"/>
  <c r="BJ5170" i="1"/>
  <c r="BK5170" i="1"/>
  <c r="BJ578" i="1"/>
  <c r="BK578" i="1"/>
  <c r="BJ7241" i="1"/>
  <c r="BK7241" i="1"/>
  <c r="BJ3320" i="1"/>
  <c r="BK3320" i="1"/>
  <c r="BJ1700" i="1"/>
  <c r="BK1700" i="1"/>
  <c r="BJ3229" i="1"/>
  <c r="BK3229" i="1"/>
  <c r="BJ781" i="1"/>
  <c r="BK781" i="1"/>
  <c r="BJ6658" i="1"/>
  <c r="BK6658" i="1"/>
  <c r="BJ4890" i="1"/>
  <c r="BK4890" i="1"/>
  <c r="BJ4030" i="1"/>
  <c r="BK4030" i="1"/>
  <c r="BJ7568" i="1"/>
  <c r="BK7568" i="1"/>
  <c r="BJ7580" i="1"/>
  <c r="BK7580" i="1"/>
  <c r="BJ106" i="1"/>
  <c r="BK106" i="1"/>
  <c r="BJ666" i="1"/>
  <c r="BK666" i="1"/>
  <c r="BJ7616" i="1"/>
  <c r="BK7616" i="1"/>
  <c r="BJ6061" i="1"/>
  <c r="BK6061" i="1"/>
  <c r="BJ6091" i="1"/>
  <c r="BK6091" i="1"/>
  <c r="BJ7303" i="1"/>
  <c r="BK7303" i="1"/>
  <c r="BJ3228" i="1"/>
  <c r="BK3228" i="1"/>
  <c r="BJ3265" i="1"/>
  <c r="BK3265" i="1"/>
  <c r="BJ3343" i="1"/>
  <c r="BK3343" i="1"/>
  <c r="BJ2977" i="1"/>
  <c r="BK2977" i="1"/>
  <c r="BJ6016" i="1"/>
  <c r="BK6016" i="1"/>
  <c r="BJ3289" i="1"/>
  <c r="BK3289" i="1"/>
  <c r="BJ3256" i="1"/>
  <c r="BK3256" i="1"/>
  <c r="BJ2838" i="1"/>
  <c r="BK2838" i="1"/>
  <c r="BJ2873" i="1"/>
  <c r="BK2873" i="1"/>
  <c r="BJ6382" i="1"/>
  <c r="BK6382" i="1"/>
  <c r="BJ4145" i="1"/>
  <c r="BK4145" i="1"/>
  <c r="BJ594" i="1"/>
  <c r="BK594" i="1"/>
  <c r="BJ4014" i="1"/>
  <c r="BK4014" i="1"/>
  <c r="BJ4037" i="1"/>
  <c r="BK4037" i="1"/>
  <c r="BJ4065" i="1"/>
  <c r="BK4065" i="1"/>
  <c r="BJ1603" i="1"/>
  <c r="BK1603" i="1"/>
  <c r="BJ229" i="1"/>
  <c r="BK229" i="1"/>
  <c r="BJ230" i="1"/>
  <c r="BK230" i="1"/>
  <c r="BJ231" i="1"/>
  <c r="BK231" i="1"/>
  <c r="BJ232" i="1"/>
  <c r="BK232" i="1"/>
  <c r="BJ3899" i="1"/>
  <c r="BK3899" i="1"/>
  <c r="BJ6938" i="1"/>
  <c r="BK6938" i="1"/>
  <c r="BJ549" i="1"/>
  <c r="BK549" i="1"/>
  <c r="BJ2343" i="1"/>
  <c r="BK2343" i="1"/>
  <c r="BJ6106" i="1"/>
  <c r="BK6106" i="1"/>
  <c r="BJ6304" i="1"/>
  <c r="BK6304" i="1"/>
  <c r="BJ2122" i="1"/>
  <c r="BK2122" i="1"/>
  <c r="BJ2197" i="1"/>
  <c r="BK2197" i="1"/>
  <c r="BJ7610" i="1"/>
  <c r="BK7610" i="1"/>
  <c r="BJ1378" i="1"/>
  <c r="BK1378" i="1"/>
  <c r="BJ767" i="1"/>
  <c r="BK767" i="1"/>
  <c r="BJ7189" i="1"/>
  <c r="BK7189" i="1"/>
  <c r="BJ4730" i="1"/>
  <c r="BK4730" i="1"/>
  <c r="BJ3505" i="1"/>
  <c r="BK3505" i="1"/>
  <c r="BJ1082" i="1"/>
  <c r="BK1082" i="1"/>
  <c r="BJ7372" i="1"/>
  <c r="BK7372" i="1"/>
  <c r="BJ7686" i="1"/>
  <c r="BK7686" i="1"/>
  <c r="BJ7044" i="1"/>
  <c r="BK7044" i="1"/>
  <c r="BJ7321" i="1"/>
  <c r="BK7321" i="1"/>
  <c r="BJ4698" i="1"/>
  <c r="BK4698" i="1"/>
  <c r="BJ792" i="1"/>
  <c r="BK792" i="1"/>
  <c r="BJ2940" i="1"/>
  <c r="BK2940" i="1"/>
  <c r="BJ822" i="1"/>
  <c r="BK822" i="1"/>
  <c r="BJ300" i="1"/>
  <c r="BK300" i="1"/>
  <c r="BJ7543" i="1"/>
  <c r="BK7543" i="1"/>
  <c r="BJ1761" i="1"/>
  <c r="BK1761" i="1"/>
  <c r="BJ4276" i="1"/>
  <c r="BK4276" i="1"/>
  <c r="BJ3593" i="1"/>
  <c r="BK3593" i="1"/>
  <c r="BJ7165" i="1"/>
  <c r="BK7165" i="1"/>
  <c r="BJ3205" i="1"/>
  <c r="BK3205" i="1"/>
  <c r="BJ3220" i="1"/>
  <c r="BK3220" i="1"/>
  <c r="BJ6343" i="1"/>
  <c r="BK6343" i="1"/>
  <c r="BJ6442" i="1"/>
  <c r="BK6442" i="1"/>
  <c r="BJ5917" i="1"/>
  <c r="BK5917" i="1"/>
  <c r="BJ2602" i="1"/>
  <c r="BK2602" i="1"/>
  <c r="BJ3919" i="1"/>
  <c r="BK3919" i="1"/>
  <c r="BJ6142" i="1"/>
  <c r="BK6142" i="1"/>
  <c r="BJ7234" i="1"/>
  <c r="BK7234" i="1"/>
  <c r="BJ6879" i="1"/>
  <c r="BK6879" i="1"/>
  <c r="BJ7635" i="1"/>
  <c r="BK7635" i="1"/>
  <c r="BJ887" i="1"/>
  <c r="BK887" i="1"/>
  <c r="BJ3873" i="1"/>
  <c r="BK3873" i="1"/>
  <c r="BJ4920" i="1"/>
  <c r="BK4920" i="1"/>
  <c r="BJ2973" i="1"/>
  <c r="BK2973" i="1"/>
  <c r="BJ1198" i="1"/>
  <c r="BK1198" i="1"/>
  <c r="BJ3151" i="1"/>
  <c r="BK3151" i="1"/>
  <c r="BJ717" i="1"/>
  <c r="BK717" i="1"/>
  <c r="BJ1685" i="1"/>
  <c r="BK1685" i="1"/>
  <c r="BJ6034" i="1"/>
  <c r="BK6034" i="1"/>
  <c r="BJ2907" i="1"/>
  <c r="BK2907" i="1"/>
  <c r="BJ7122" i="1"/>
  <c r="BK7122" i="1"/>
  <c r="BJ1045" i="1"/>
  <c r="BK1045" i="1"/>
  <c r="BJ5872" i="1"/>
  <c r="BK5872" i="1"/>
  <c r="BJ57" i="1"/>
  <c r="BK57" i="1"/>
  <c r="BJ1031" i="1"/>
  <c r="BK1031" i="1"/>
  <c r="BJ2724" i="1"/>
  <c r="BK2724" i="1"/>
  <c r="BJ2948" i="1"/>
  <c r="BK2948" i="1"/>
  <c r="BJ7588" i="1"/>
  <c r="BK7588" i="1"/>
  <c r="BJ2380" i="1"/>
  <c r="BK2380" i="1"/>
  <c r="BJ3879" i="1"/>
  <c r="BK3879" i="1"/>
  <c r="BJ7577" i="1"/>
  <c r="BK7577" i="1"/>
  <c r="BJ734" i="1"/>
  <c r="BK734" i="1"/>
  <c r="BJ3913" i="1"/>
  <c r="BK3913" i="1"/>
  <c r="BJ5274" i="1"/>
  <c r="BK5274" i="1"/>
  <c r="BJ3466" i="1"/>
  <c r="BK3466" i="1"/>
  <c r="BJ1954" i="1"/>
  <c r="BK1954" i="1"/>
  <c r="BJ1982" i="1"/>
  <c r="BK1982" i="1"/>
  <c r="BJ4884" i="1"/>
  <c r="BK4884" i="1"/>
  <c r="BJ7003" i="1"/>
  <c r="BK7003" i="1"/>
  <c r="BJ7006" i="1"/>
  <c r="BK7006" i="1"/>
  <c r="BJ7009" i="1"/>
  <c r="BK7009" i="1"/>
  <c r="BJ7236" i="1"/>
  <c r="BK7236" i="1"/>
  <c r="BJ3185" i="1"/>
  <c r="BK3185" i="1"/>
  <c r="BJ4043" i="1"/>
  <c r="BK4043" i="1"/>
  <c r="BJ3566" i="1"/>
  <c r="BK3566" i="1"/>
  <c r="BJ6861" i="1"/>
  <c r="BK6861" i="1"/>
  <c r="BJ440" i="1"/>
  <c r="BK440" i="1"/>
  <c r="BJ4278" i="1"/>
  <c r="BK4278" i="1"/>
  <c r="BJ2588" i="1"/>
  <c r="BK2588" i="1"/>
  <c r="BJ2617" i="1"/>
  <c r="BK2617" i="1"/>
  <c r="BJ6322" i="1"/>
  <c r="BK6322" i="1"/>
  <c r="BJ6360" i="1"/>
  <c r="BK6360" i="1"/>
  <c r="BJ6969" i="1"/>
  <c r="BK6969" i="1"/>
  <c r="BJ5977" i="1"/>
  <c r="BK5977" i="1"/>
  <c r="BJ5589" i="1"/>
  <c r="BK5589" i="1"/>
  <c r="BJ3128" i="1"/>
  <c r="BK3128" i="1"/>
  <c r="BJ174" i="1"/>
  <c r="BK174" i="1"/>
  <c r="BJ176" i="1"/>
  <c r="BK176" i="1"/>
  <c r="BJ7732" i="1"/>
  <c r="BK7732" i="1"/>
  <c r="BJ2258" i="1"/>
  <c r="BK2258" i="1"/>
  <c r="BJ7090" i="1"/>
  <c r="BK7090" i="1"/>
  <c r="BJ6456" i="1"/>
  <c r="BK6456" i="1"/>
  <c r="BJ2463" i="1"/>
  <c r="BK2463" i="1"/>
  <c r="BJ2671" i="1"/>
  <c r="BK2671" i="1"/>
  <c r="BJ2700" i="1"/>
  <c r="BK2700" i="1"/>
  <c r="BJ1318" i="1"/>
  <c r="BK1318" i="1"/>
  <c r="BJ101" i="1"/>
  <c r="BK101" i="1"/>
  <c r="BJ3250" i="1"/>
  <c r="BK3250" i="1"/>
  <c r="BJ824" i="1"/>
  <c r="BK824" i="1"/>
  <c r="BJ846" i="1"/>
  <c r="BK846" i="1"/>
  <c r="BJ863" i="1"/>
  <c r="BK863" i="1"/>
  <c r="BJ7567" i="1"/>
  <c r="BK7567" i="1"/>
  <c r="BJ6642" i="1"/>
  <c r="BK6642" i="1"/>
  <c r="BJ1622" i="1"/>
  <c r="BK1622" i="1"/>
  <c r="BJ2972" i="1"/>
  <c r="BK2972" i="1"/>
  <c r="BJ2705" i="1"/>
  <c r="BK2705" i="1"/>
  <c r="BJ2734" i="1"/>
  <c r="BK2734" i="1"/>
  <c r="BJ2767" i="1"/>
  <c r="BK2767" i="1"/>
  <c r="BJ7546" i="1"/>
  <c r="BK7546" i="1"/>
  <c r="BJ1702" i="1"/>
  <c r="BK1702" i="1"/>
  <c r="BJ1768" i="1"/>
  <c r="BK1768" i="1"/>
  <c r="BJ6327" i="1"/>
  <c r="BK6327" i="1"/>
  <c r="BJ7574" i="1"/>
  <c r="BK7574" i="1"/>
  <c r="BJ820" i="1"/>
  <c r="BK820" i="1"/>
  <c r="BJ7096" i="1"/>
  <c r="BK7096" i="1"/>
  <c r="BJ2048" i="1"/>
  <c r="BK2048" i="1"/>
  <c r="BJ1737" i="1"/>
  <c r="BK1737" i="1"/>
  <c r="BJ2231" i="1"/>
  <c r="BK2231" i="1"/>
  <c r="BJ2150" i="1"/>
  <c r="BK2150" i="1"/>
  <c r="BJ3968" i="1"/>
  <c r="BK3968" i="1"/>
  <c r="BJ1905" i="1"/>
  <c r="BK1905" i="1"/>
  <c r="BJ3498" i="1"/>
  <c r="BK3498" i="1"/>
  <c r="BJ7495" i="1"/>
  <c r="BK7495" i="1"/>
  <c r="BJ4189" i="1"/>
  <c r="BK4189" i="1"/>
  <c r="BJ1163" i="1"/>
  <c r="BK1163" i="1"/>
  <c r="BJ601" i="1"/>
  <c r="BK601" i="1"/>
  <c r="BJ7671" i="1"/>
  <c r="BK7671" i="1"/>
  <c r="BJ6131" i="1"/>
  <c r="BK6131" i="1"/>
  <c r="BJ866" i="1"/>
  <c r="BK866" i="1"/>
  <c r="BJ3992" i="1"/>
  <c r="BK3992" i="1"/>
  <c r="BJ633" i="1"/>
  <c r="BK633" i="1"/>
  <c r="BJ2606" i="1"/>
  <c r="BK2606" i="1"/>
  <c r="BJ2371" i="1"/>
  <c r="BK2371" i="1"/>
  <c r="BJ2723" i="1"/>
  <c r="BK2723" i="1"/>
  <c r="BJ2042" i="1"/>
  <c r="BK2042" i="1"/>
  <c r="BJ6859" i="1"/>
  <c r="BK6859" i="1"/>
  <c r="BJ2688" i="1"/>
  <c r="BK2688" i="1"/>
  <c r="BJ4658" i="1"/>
  <c r="BK4658" i="1"/>
  <c r="BJ2132" i="1"/>
  <c r="BK2132" i="1"/>
  <c r="BJ4040" i="1"/>
  <c r="BK4040" i="1"/>
  <c r="BJ4537" i="1"/>
  <c r="BK4537" i="1"/>
  <c r="BJ1403" i="1"/>
  <c r="BK1403" i="1"/>
  <c r="BJ3362" i="1"/>
  <c r="BK3362" i="1"/>
  <c r="BJ3947" i="1"/>
  <c r="BK3947" i="1"/>
  <c r="BJ1325" i="1"/>
  <c r="BK1325" i="1"/>
  <c r="BJ4666" i="1"/>
  <c r="BK4666" i="1"/>
  <c r="BJ7256" i="1"/>
  <c r="BK7256" i="1"/>
  <c r="BJ3804" i="1"/>
  <c r="BK3804" i="1"/>
  <c r="BJ7545" i="1"/>
  <c r="BK7545" i="1"/>
  <c r="BJ6403" i="1"/>
  <c r="BK6403" i="1"/>
  <c r="BJ2922" i="1"/>
  <c r="BK2922" i="1"/>
  <c r="BJ774" i="1"/>
  <c r="BK774" i="1"/>
  <c r="BJ3327" i="1"/>
  <c r="BK3327" i="1"/>
  <c r="BJ6481" i="1"/>
  <c r="BK6481" i="1"/>
  <c r="BJ2431" i="1"/>
  <c r="BK2431" i="1"/>
  <c r="BJ3864" i="1"/>
  <c r="BK3864" i="1"/>
  <c r="BJ3912" i="1"/>
  <c r="BK3912" i="1"/>
  <c r="BJ4652" i="1"/>
  <c r="BK4652" i="1"/>
  <c r="BJ7628" i="1"/>
  <c r="BK7628" i="1"/>
  <c r="BJ3878" i="1"/>
  <c r="BK3878" i="1"/>
  <c r="BJ3922" i="1"/>
  <c r="BK3922" i="1"/>
  <c r="BJ827" i="1"/>
  <c r="BK827" i="1"/>
  <c r="BJ835" i="1"/>
  <c r="BK835" i="1"/>
  <c r="BJ6351" i="1"/>
  <c r="BK6351" i="1"/>
  <c r="BJ6384" i="1"/>
  <c r="BK6384" i="1"/>
  <c r="BJ6493" i="1"/>
  <c r="BK6493" i="1"/>
  <c r="BJ776" i="1"/>
  <c r="BK776" i="1"/>
  <c r="BJ2648" i="1"/>
  <c r="BK2648" i="1"/>
  <c r="BJ6143" i="1"/>
  <c r="BK6143" i="1"/>
  <c r="BJ4004" i="1"/>
  <c r="BK4004" i="1"/>
  <c r="BJ510" i="1"/>
  <c r="BK510" i="1"/>
  <c r="BJ3897" i="1"/>
  <c r="BK3897" i="1"/>
  <c r="BJ2151" i="1"/>
  <c r="BK2151" i="1"/>
  <c r="BJ3022" i="1"/>
  <c r="BK3022" i="1"/>
  <c r="BJ2414" i="1"/>
  <c r="BK2414" i="1"/>
  <c r="BJ6295" i="1"/>
  <c r="BK6295" i="1"/>
  <c r="BJ2833" i="1"/>
  <c r="BK2833" i="1"/>
  <c r="BJ3880" i="1"/>
  <c r="BK3880" i="1"/>
  <c r="BJ4143" i="1"/>
  <c r="BK4143" i="1"/>
  <c r="BJ6394" i="1"/>
  <c r="BK6394" i="1"/>
  <c r="BJ6991" i="1"/>
  <c r="BK6991" i="1"/>
  <c r="BJ607" i="1"/>
  <c r="BK607" i="1"/>
  <c r="BJ2202" i="1"/>
  <c r="BK2202" i="1"/>
  <c r="BJ7022" i="1"/>
  <c r="BK7022" i="1"/>
  <c r="BJ2037" i="1"/>
  <c r="BK2037" i="1"/>
  <c r="BJ6634" i="1"/>
  <c r="BK6634" i="1"/>
  <c r="BJ1779" i="1"/>
  <c r="BK1779" i="1"/>
  <c r="BJ1012" i="1"/>
  <c r="BK1012" i="1"/>
  <c r="BJ6286" i="1"/>
  <c r="BK6286" i="1"/>
  <c r="BJ1302" i="1"/>
  <c r="BK1302" i="1"/>
  <c r="BJ6310" i="1"/>
  <c r="BK6310" i="1"/>
  <c r="BJ4481" i="1"/>
  <c r="BK4481" i="1"/>
  <c r="BJ2157" i="1"/>
  <c r="BK2157" i="1"/>
  <c r="BJ5745" i="1"/>
  <c r="BK5745" i="1"/>
  <c r="BJ7349" i="1"/>
  <c r="BK7349" i="1"/>
  <c r="BJ878" i="1"/>
  <c r="BK878" i="1"/>
  <c r="BJ1832" i="1"/>
  <c r="BK1832" i="1"/>
  <c r="BJ6331" i="1"/>
  <c r="BK6331" i="1"/>
  <c r="BJ6366" i="1"/>
  <c r="BK6366" i="1"/>
  <c r="BJ5920" i="1"/>
  <c r="BK5920" i="1"/>
  <c r="BJ1055" i="1"/>
  <c r="BK1055" i="1"/>
  <c r="BJ1628" i="1"/>
  <c r="BK1628" i="1"/>
  <c r="BJ7301" i="1"/>
  <c r="BK7301" i="1"/>
  <c r="BJ5590" i="1"/>
  <c r="BK5590" i="1"/>
  <c r="BJ3335" i="1"/>
  <c r="BK3335" i="1"/>
  <c r="BJ3563" i="1"/>
  <c r="BK3563" i="1"/>
  <c r="BJ648" i="1"/>
  <c r="BK648" i="1"/>
  <c r="BJ2256" i="1"/>
  <c r="BK2256" i="1"/>
  <c r="BJ7121" i="1"/>
  <c r="BK7121" i="1"/>
  <c r="BJ3263" i="1"/>
  <c r="BK3263" i="1"/>
  <c r="BJ3224" i="1"/>
  <c r="BK3224" i="1"/>
  <c r="BJ6062" i="1"/>
  <c r="BK6062" i="1"/>
  <c r="BJ6483" i="1"/>
  <c r="BK6483" i="1"/>
  <c r="BJ7698" i="1"/>
  <c r="BK7698" i="1"/>
  <c r="BJ3429" i="1"/>
  <c r="BK3429" i="1"/>
  <c r="BJ7271" i="1"/>
  <c r="BK7271" i="1"/>
  <c r="BJ6435" i="1"/>
  <c r="BK6435" i="1"/>
  <c r="BJ6872" i="1"/>
  <c r="BK6872" i="1"/>
  <c r="BJ6895" i="1"/>
  <c r="BK6895" i="1"/>
  <c r="BJ2131" i="1"/>
  <c r="BK2131" i="1"/>
  <c r="BJ2707" i="1"/>
  <c r="BK2707" i="1"/>
  <c r="BJ5194" i="1"/>
  <c r="BK5194" i="1"/>
  <c r="BJ5195" i="1"/>
  <c r="BK5195" i="1"/>
  <c r="BJ299" i="1"/>
  <c r="BK299" i="1"/>
  <c r="BJ3727" i="1"/>
  <c r="BK3727" i="1"/>
  <c r="BJ6854" i="1"/>
  <c r="BK6854" i="1"/>
  <c r="BJ6309" i="1"/>
  <c r="BK6309" i="1"/>
  <c r="BJ6342" i="1"/>
  <c r="BK6342" i="1"/>
  <c r="BJ613" i="1"/>
  <c r="BK613" i="1"/>
  <c r="BJ6512" i="1"/>
  <c r="BK6512" i="1"/>
  <c r="BJ1549" i="1"/>
  <c r="BK1549" i="1"/>
  <c r="BJ4177" i="1"/>
  <c r="BK4177" i="1"/>
  <c r="BJ358" i="1"/>
  <c r="BK358" i="1"/>
  <c r="BJ362" i="1"/>
  <c r="BK362" i="1"/>
  <c r="BJ3245" i="1"/>
  <c r="BK3245" i="1"/>
  <c r="BJ333" i="1"/>
  <c r="BK333" i="1"/>
  <c r="BJ815" i="1"/>
  <c r="BK815" i="1"/>
  <c r="BJ7672" i="1"/>
  <c r="BK7672" i="1"/>
  <c r="BJ903" i="1"/>
  <c r="BK903" i="1"/>
  <c r="BJ4186" i="1"/>
  <c r="BK4186" i="1"/>
  <c r="BJ3875" i="1"/>
  <c r="BK3875" i="1"/>
  <c r="BJ5678" i="1"/>
  <c r="BK5678" i="1"/>
  <c r="BJ4047" i="1"/>
  <c r="BK4047" i="1"/>
  <c r="BJ1018" i="1"/>
  <c r="BK1018" i="1"/>
  <c r="BJ1034" i="1"/>
  <c r="BK1034" i="1"/>
  <c r="BJ2032" i="1"/>
  <c r="BK2032" i="1"/>
  <c r="BJ873" i="1"/>
  <c r="BK873" i="1"/>
  <c r="BJ649" i="1"/>
  <c r="BK649" i="1"/>
  <c r="BJ292" i="1"/>
  <c r="BK292" i="1"/>
  <c r="BJ293" i="1"/>
  <c r="BK293" i="1"/>
  <c r="BJ294" i="1"/>
  <c r="BK294" i="1"/>
  <c r="BJ3531" i="1"/>
  <c r="BK3531" i="1"/>
  <c r="BJ5134" i="1"/>
  <c r="BK5134" i="1"/>
  <c r="BJ7531" i="1"/>
  <c r="BK7531" i="1"/>
  <c r="BJ6921" i="1"/>
  <c r="BK6921" i="1"/>
  <c r="BJ4008" i="1"/>
  <c r="BK4008" i="1"/>
  <c r="BJ2910" i="1"/>
  <c r="BK2910" i="1"/>
  <c r="BJ6376" i="1"/>
  <c r="BK6376" i="1"/>
  <c r="BJ6569" i="1"/>
  <c r="BK6569" i="1"/>
  <c r="BJ6606" i="1"/>
  <c r="BK6606" i="1"/>
  <c r="BJ5839" i="1"/>
  <c r="BK5839" i="1"/>
  <c r="BJ7375" i="1"/>
  <c r="BK7375" i="1"/>
  <c r="BJ6523" i="1"/>
  <c r="BK6523" i="1"/>
  <c r="BJ6265" i="1"/>
  <c r="BK6265" i="1"/>
  <c r="BJ7307" i="1"/>
  <c r="BK7307" i="1"/>
  <c r="BJ1646" i="1"/>
  <c r="BK1646" i="1"/>
  <c r="BJ179" i="1"/>
  <c r="BK179" i="1"/>
  <c r="BJ180" i="1"/>
  <c r="BK180" i="1"/>
  <c r="BJ181" i="1"/>
  <c r="BK181" i="1"/>
  <c r="BJ3345" i="1"/>
  <c r="BK3345" i="1"/>
  <c r="BJ7638" i="1"/>
  <c r="BK7638" i="1"/>
  <c r="BJ6992" i="1"/>
  <c r="BK6992" i="1"/>
  <c r="BJ2694" i="1"/>
  <c r="BK2694" i="1"/>
  <c r="BJ1705" i="1"/>
  <c r="BK1705" i="1"/>
  <c r="BJ6385" i="1"/>
  <c r="BK6385" i="1"/>
  <c r="BJ6716" i="1"/>
  <c r="BK6716" i="1"/>
  <c r="BJ7081" i="1"/>
  <c r="BK7081" i="1"/>
  <c r="BJ6506" i="1"/>
  <c r="BK6506" i="1"/>
  <c r="BJ7607" i="1"/>
  <c r="BK7607" i="1"/>
  <c r="BJ7678" i="1"/>
  <c r="BK7678" i="1"/>
  <c r="BJ1066" i="1"/>
  <c r="BK1066" i="1"/>
  <c r="BJ1081" i="1"/>
  <c r="BK1081" i="1"/>
  <c r="BJ6399" i="1"/>
  <c r="BK6399" i="1"/>
  <c r="BJ2886" i="1"/>
  <c r="BK2886" i="1"/>
  <c r="BJ259" i="1"/>
  <c r="BK259" i="1"/>
  <c r="BJ3415" i="1"/>
  <c r="BK3415" i="1"/>
  <c r="BJ7684" i="1"/>
  <c r="BK7684" i="1"/>
  <c r="BJ2076" i="1"/>
  <c r="BK2076" i="1"/>
  <c r="BJ809" i="1"/>
  <c r="BK809" i="1"/>
  <c r="BJ4164" i="1"/>
  <c r="BK4164" i="1"/>
  <c r="BJ4204" i="1"/>
  <c r="BK4204" i="1"/>
  <c r="BJ2920" i="1"/>
  <c r="BK2920" i="1"/>
  <c r="BJ7460" i="1"/>
  <c r="BK7460" i="1"/>
  <c r="BJ7645" i="1"/>
  <c r="BK7645" i="1"/>
  <c r="BJ169" i="1"/>
  <c r="BK169" i="1"/>
  <c r="BJ7344" i="1"/>
  <c r="BK7344" i="1"/>
  <c r="BJ5602" i="1"/>
  <c r="BK5602" i="1"/>
  <c r="BJ4844" i="1"/>
  <c r="BK4844" i="1"/>
  <c r="BJ7449" i="1"/>
  <c r="BK7449" i="1"/>
  <c r="BJ3965" i="1"/>
  <c r="BK3965" i="1"/>
  <c r="BJ1687" i="1"/>
  <c r="BK1687" i="1"/>
  <c r="BJ4645" i="1"/>
  <c r="BK4645" i="1"/>
  <c r="BJ7047" i="1"/>
  <c r="BK7047" i="1"/>
  <c r="BJ3550" i="1"/>
  <c r="BK3550" i="1"/>
  <c r="BJ7512" i="1"/>
  <c r="BK7512" i="1"/>
  <c r="BJ7145" i="1"/>
  <c r="BK7145" i="1"/>
  <c r="BJ6365" i="1"/>
  <c r="BK6365" i="1"/>
  <c r="BJ6101" i="1"/>
  <c r="BK6101" i="1"/>
  <c r="BJ4006" i="1"/>
  <c r="BK4006" i="1"/>
  <c r="BJ2601" i="1"/>
  <c r="BK2601" i="1"/>
  <c r="BJ3096" i="1"/>
  <c r="BK3096" i="1"/>
  <c r="BJ3121" i="1"/>
  <c r="BK3121" i="1"/>
  <c r="BJ3545" i="1"/>
  <c r="BK3545" i="1"/>
  <c r="BJ226" i="1"/>
  <c r="BK226" i="1"/>
  <c r="BJ227" i="1"/>
  <c r="BK227" i="1"/>
  <c r="BJ4162" i="1"/>
  <c r="BK4162" i="1"/>
  <c r="BJ4201" i="1"/>
  <c r="BK4201" i="1"/>
  <c r="BJ7499" i="1"/>
  <c r="BK7499" i="1"/>
  <c r="BJ6347" i="1"/>
  <c r="BK6347" i="1"/>
  <c r="BJ3123" i="1"/>
  <c r="BK3123" i="1"/>
  <c r="BJ7578" i="1"/>
  <c r="BK7578" i="1"/>
  <c r="BJ6622" i="1"/>
  <c r="BK6622" i="1"/>
  <c r="BJ3210" i="1"/>
  <c r="BK3210" i="1"/>
  <c r="BJ1707" i="1"/>
  <c r="BK1707" i="1"/>
  <c r="BJ5584" i="1"/>
  <c r="BK5584" i="1"/>
  <c r="BJ3822" i="1"/>
  <c r="BK3822" i="1"/>
  <c r="BJ276" i="1"/>
  <c r="BK276" i="1"/>
  <c r="BJ3903" i="1"/>
  <c r="BK3903" i="1"/>
  <c r="BJ3942" i="1"/>
  <c r="BK3942" i="1"/>
  <c r="BJ865" i="1"/>
  <c r="BK865" i="1"/>
  <c r="BJ2539" i="1"/>
  <c r="BK2539" i="1"/>
  <c r="BJ1521" i="1"/>
  <c r="BK1521" i="1"/>
  <c r="BJ4169" i="1"/>
  <c r="BK4169" i="1"/>
  <c r="BJ1667" i="1"/>
  <c r="BK1667" i="1"/>
  <c r="BJ3609" i="1"/>
  <c r="BK3609" i="1"/>
  <c r="BJ3775" i="1"/>
  <c r="BK3775" i="1"/>
  <c r="BJ3819" i="1"/>
  <c r="BK3819" i="1"/>
  <c r="BJ2485" i="1"/>
  <c r="BK2485" i="1"/>
  <c r="BJ3872" i="1"/>
  <c r="BK3872" i="1"/>
  <c r="BJ4036" i="1"/>
  <c r="BK4036" i="1"/>
  <c r="BJ6254" i="1"/>
  <c r="BK6254" i="1"/>
  <c r="BJ3157" i="1"/>
  <c r="BK3157" i="1"/>
  <c r="BJ7463" i="1"/>
  <c r="BK7463" i="1"/>
  <c r="BJ7473" i="1"/>
  <c r="BK7473" i="1"/>
  <c r="BJ7154" i="1"/>
  <c r="BK7154" i="1"/>
  <c r="BJ5442" i="1"/>
  <c r="BK5442" i="1"/>
  <c r="BJ35" i="1"/>
  <c r="BK35" i="1"/>
  <c r="BJ36" i="1"/>
  <c r="BK36" i="1"/>
  <c r="BJ3097" i="1"/>
  <c r="BK3097" i="1"/>
  <c r="BJ1686" i="1"/>
  <c r="BK1686" i="1"/>
  <c r="BJ2143" i="1"/>
  <c r="BK2143" i="1"/>
  <c r="BJ6186" i="1"/>
  <c r="BK6186" i="1"/>
  <c r="BJ4163" i="1"/>
  <c r="BK4163" i="1"/>
  <c r="BJ6127" i="1"/>
  <c r="BK6127" i="1"/>
  <c r="BJ6438" i="1"/>
  <c r="BK6438" i="1"/>
  <c r="BJ7263" i="1"/>
  <c r="BK7263" i="1"/>
  <c r="BJ1401" i="1"/>
  <c r="BK1401" i="1"/>
  <c r="BJ391" i="1"/>
  <c r="BK391" i="1"/>
  <c r="BJ392" i="1"/>
  <c r="BK392" i="1"/>
  <c r="BJ156" i="1"/>
  <c r="BK156" i="1"/>
  <c r="BJ160" i="1"/>
  <c r="BK160" i="1"/>
  <c r="BJ6352" i="1"/>
  <c r="BK6352" i="1"/>
  <c r="BJ4042" i="1"/>
  <c r="BK4042" i="1"/>
  <c r="BJ7465" i="1"/>
  <c r="BK7465" i="1"/>
  <c r="BJ7596" i="1"/>
  <c r="BK7596" i="1"/>
  <c r="BJ6926" i="1"/>
  <c r="BK6926" i="1"/>
  <c r="BJ770" i="1"/>
  <c r="BK770" i="1"/>
  <c r="BJ3349" i="1"/>
  <c r="BK3349" i="1"/>
  <c r="BJ7472" i="1"/>
  <c r="BK7472" i="1"/>
  <c r="BJ2607" i="1"/>
  <c r="BK2607" i="1"/>
  <c r="BJ2640" i="1"/>
  <c r="BK2640" i="1"/>
  <c r="BJ6284" i="1"/>
  <c r="BK6284" i="1"/>
  <c r="BJ2815" i="1"/>
  <c r="BK2815" i="1"/>
  <c r="BJ1169" i="1"/>
  <c r="BK1169" i="1"/>
  <c r="BJ852" i="1"/>
  <c r="BK852" i="1"/>
  <c r="BJ7296" i="1"/>
  <c r="BK7296" i="1"/>
  <c r="BJ4882" i="1"/>
  <c r="BK4882" i="1"/>
  <c r="BJ754" i="1"/>
  <c r="BK754" i="1"/>
  <c r="BJ779" i="1"/>
  <c r="BK779" i="1"/>
  <c r="BJ3103" i="1"/>
  <c r="BK3103" i="1"/>
  <c r="BJ4312" i="1"/>
  <c r="BK4312" i="1"/>
  <c r="BJ2737" i="1"/>
  <c r="BK2737" i="1"/>
  <c r="BJ3311" i="1"/>
  <c r="BK3311" i="1"/>
  <c r="BJ4063" i="1"/>
  <c r="BK4063" i="1"/>
  <c r="BJ6294" i="1"/>
  <c r="BK6294" i="1"/>
  <c r="BJ2184" i="1"/>
  <c r="BK2184" i="1"/>
  <c r="BJ3789" i="1"/>
  <c r="BK3789" i="1"/>
  <c r="BJ885" i="1"/>
  <c r="BK885" i="1"/>
  <c r="BJ3095" i="1"/>
  <c r="BK3095" i="1"/>
  <c r="BJ109" i="1"/>
  <c r="BK109" i="1"/>
  <c r="BJ110" i="1"/>
  <c r="BK110" i="1"/>
  <c r="BJ111" i="1"/>
  <c r="BK111" i="1"/>
  <c r="BJ64" i="1"/>
  <c r="BK64" i="1"/>
  <c r="BJ65" i="1"/>
  <c r="BK65" i="1"/>
  <c r="BJ1683" i="1"/>
  <c r="BK1683" i="1"/>
  <c r="BJ3599" i="1"/>
  <c r="BK3599" i="1"/>
  <c r="BJ2067" i="1"/>
  <c r="BK2067" i="1"/>
  <c r="BJ3714" i="1"/>
  <c r="BK3714" i="1"/>
  <c r="BJ7098" i="1"/>
  <c r="BK7098" i="1"/>
  <c r="BJ3516" i="1"/>
  <c r="BK3516" i="1"/>
  <c r="BJ6902" i="1"/>
  <c r="BK6902" i="1"/>
  <c r="BJ6130" i="1"/>
  <c r="BK6130" i="1"/>
  <c r="BJ4033" i="1"/>
  <c r="BK4033" i="1"/>
  <c r="BJ5647" i="1"/>
  <c r="BK5647" i="1"/>
  <c r="BJ4329" i="1"/>
  <c r="BK4329" i="1"/>
  <c r="BJ2731" i="1"/>
  <c r="BK2731" i="1"/>
  <c r="BJ2699" i="1"/>
  <c r="BK2699" i="1"/>
  <c r="BJ7329" i="1"/>
  <c r="BK7329" i="1"/>
  <c r="BJ3036" i="1"/>
  <c r="BK3036" i="1"/>
  <c r="BJ6282" i="1"/>
  <c r="BK6282" i="1"/>
  <c r="BJ7146" i="1"/>
  <c r="BK7146" i="1"/>
  <c r="BJ4674" i="1"/>
  <c r="BK4674" i="1"/>
  <c r="BJ3114" i="1"/>
  <c r="BK3114" i="1"/>
  <c r="BJ6655" i="1"/>
  <c r="BK6655" i="1"/>
  <c r="BJ2711" i="1"/>
  <c r="BK2711" i="1"/>
  <c r="BJ2748" i="1"/>
  <c r="BK2748" i="1"/>
  <c r="BJ6807" i="1"/>
  <c r="BK6807" i="1"/>
  <c r="BJ7211" i="1"/>
  <c r="BK7211" i="1"/>
  <c r="BJ374" i="1"/>
  <c r="BK374" i="1"/>
  <c r="BJ6698" i="1"/>
  <c r="BK6698" i="1"/>
  <c r="BJ2039" i="1"/>
  <c r="BK2039" i="1"/>
  <c r="BJ7498" i="1"/>
  <c r="BK7498" i="1"/>
  <c r="BJ1056" i="1"/>
  <c r="BK1056" i="1"/>
  <c r="BJ3726" i="1"/>
  <c r="BK3726" i="1"/>
  <c r="BJ6565" i="1"/>
  <c r="BK6565" i="1"/>
  <c r="BJ6573" i="1"/>
  <c r="BK6573" i="1"/>
  <c r="BJ1970" i="1"/>
  <c r="BK1970" i="1"/>
  <c r="BJ2637" i="1"/>
  <c r="BK2637" i="1"/>
  <c r="BJ2670" i="1"/>
  <c r="BK2670" i="1"/>
  <c r="BJ6350" i="1"/>
  <c r="BK6350" i="1"/>
  <c r="BJ6743" i="1"/>
  <c r="BK6743" i="1"/>
  <c r="BJ2237" i="1"/>
  <c r="BK2237" i="1"/>
  <c r="BJ4399" i="1"/>
  <c r="BK4399" i="1"/>
  <c r="BJ6712" i="1"/>
  <c r="BK6712" i="1"/>
  <c r="BJ6749" i="1"/>
  <c r="BK6749" i="1"/>
  <c r="BJ6024" i="1"/>
  <c r="BK6024" i="1"/>
  <c r="BJ6615" i="1"/>
  <c r="BK6615" i="1"/>
  <c r="BJ4607" i="1"/>
  <c r="BK4607" i="1"/>
  <c r="BJ3680" i="1"/>
  <c r="BK3680" i="1"/>
  <c r="BJ7083" i="1"/>
  <c r="BK7083" i="1"/>
  <c r="BJ615" i="1"/>
  <c r="BK615" i="1"/>
  <c r="BJ1914" i="1"/>
  <c r="BK1914" i="1"/>
  <c r="BJ7156" i="1"/>
  <c r="BK7156" i="1"/>
  <c r="BJ3216" i="1"/>
  <c r="BK3216" i="1"/>
  <c r="BJ250" i="1"/>
  <c r="BK250" i="1"/>
  <c r="BJ4547" i="1"/>
  <c r="BK4547" i="1"/>
  <c r="BJ1194" i="1"/>
  <c r="BK1194" i="1"/>
  <c r="BJ1181" i="1"/>
  <c r="BK1181" i="1"/>
  <c r="BJ2916" i="1"/>
  <c r="BK2916" i="1"/>
  <c r="BJ2956" i="1"/>
  <c r="BK2956" i="1"/>
  <c r="BJ6570" i="1"/>
  <c r="BK6570" i="1"/>
  <c r="BJ306" i="1"/>
  <c r="BK306" i="1"/>
  <c r="BJ3272" i="1"/>
  <c r="BK3272" i="1"/>
  <c r="BJ893" i="1"/>
  <c r="BK893" i="1"/>
  <c r="BJ6246" i="1"/>
  <c r="BK6246" i="1"/>
  <c r="BJ2595" i="1"/>
  <c r="BK2595" i="1"/>
  <c r="BJ780" i="1"/>
  <c r="BK780" i="1"/>
  <c r="BJ7408" i="1"/>
  <c r="BK7408" i="1"/>
  <c r="BJ7411" i="1"/>
  <c r="BK7411" i="1"/>
  <c r="BJ7633" i="1"/>
  <c r="BK7633" i="1"/>
  <c r="BJ2096" i="1"/>
  <c r="BK2096" i="1"/>
  <c r="BJ459" i="1"/>
  <c r="BK459" i="1"/>
  <c r="BJ20" i="1"/>
  <c r="BK20" i="1"/>
  <c r="BJ3930" i="1"/>
  <c r="BK3930" i="1"/>
  <c r="BJ7337" i="1"/>
  <c r="BK7337" i="1"/>
  <c r="BJ1070" i="1"/>
  <c r="BK1070" i="1"/>
  <c r="BJ4332" i="1"/>
  <c r="BK4332" i="1"/>
  <c r="BJ6093" i="1"/>
  <c r="BK6093" i="1"/>
  <c r="BJ5741" i="1"/>
  <c r="BK5741" i="1"/>
  <c r="BJ3862" i="1"/>
  <c r="BK3862" i="1"/>
  <c r="BJ3902" i="1"/>
  <c r="BK3902" i="1"/>
  <c r="BJ5694" i="1"/>
  <c r="BK5694" i="1"/>
  <c r="BJ2974" i="1"/>
  <c r="BK2974" i="1"/>
  <c r="BJ6349" i="1"/>
  <c r="BK6349" i="1"/>
  <c r="BJ6104" i="1"/>
  <c r="BK6104" i="1"/>
  <c r="BJ7590" i="1"/>
  <c r="BK7590" i="1"/>
  <c r="BJ7057" i="1"/>
  <c r="BK7057" i="1"/>
  <c r="BJ7084" i="1"/>
  <c r="BK7084" i="1"/>
  <c r="BJ2195" i="1"/>
  <c r="BK2195" i="1"/>
  <c r="BJ2664" i="1"/>
  <c r="BK2664" i="1"/>
  <c r="BJ7422" i="1"/>
  <c r="BK7422" i="1"/>
  <c r="BJ7427" i="1"/>
  <c r="BK7427" i="1"/>
  <c r="BJ3225" i="1"/>
  <c r="BK3225" i="1"/>
  <c r="BJ5613" i="1"/>
  <c r="BK5613" i="1"/>
  <c r="BJ6431" i="1"/>
  <c r="BK6431" i="1"/>
  <c r="BJ6490" i="1"/>
  <c r="BK6490" i="1"/>
  <c r="BJ7328" i="1"/>
  <c r="BK7328" i="1"/>
  <c r="BJ3199" i="1"/>
  <c r="BK3199" i="1"/>
  <c r="BJ6626" i="1"/>
  <c r="BK6626" i="1"/>
  <c r="BJ586" i="1"/>
  <c r="BK586" i="1"/>
  <c r="BJ1876" i="1"/>
  <c r="BK1876" i="1"/>
  <c r="BJ1904" i="1"/>
  <c r="BK1904" i="1"/>
  <c r="BJ2893" i="1"/>
  <c r="BK2893" i="1"/>
  <c r="BJ4667" i="1"/>
  <c r="BK4667" i="1"/>
  <c r="BJ3766" i="1"/>
  <c r="BK3766" i="1"/>
  <c r="BJ6457" i="1"/>
  <c r="BK6457" i="1"/>
  <c r="BJ6233" i="1"/>
  <c r="BK6233" i="1"/>
  <c r="BJ6962" i="1"/>
  <c r="BK6962" i="1"/>
  <c r="BJ7339" i="1"/>
  <c r="BK7339" i="1"/>
  <c r="BJ2217" i="1"/>
  <c r="BK2217" i="1"/>
  <c r="BJ2298" i="1"/>
  <c r="BK2298" i="1"/>
  <c r="BJ6582" i="1"/>
  <c r="BK6582" i="1"/>
  <c r="BJ2765" i="1"/>
  <c r="BK2765" i="1"/>
  <c r="BJ7314" i="1"/>
  <c r="BK7314" i="1"/>
  <c r="BJ6367" i="1"/>
  <c r="BK6367" i="1"/>
  <c r="BJ635" i="1"/>
  <c r="BK635" i="1"/>
  <c r="BJ4426" i="1"/>
  <c r="BK4426" i="1"/>
  <c r="BJ6443" i="1"/>
  <c r="BK6443" i="1"/>
  <c r="BJ6475" i="1"/>
  <c r="BK6475" i="1"/>
  <c r="BJ7352" i="1"/>
  <c r="BK7352" i="1"/>
  <c r="BJ2953" i="1"/>
  <c r="BK2953" i="1"/>
  <c r="BJ2986" i="1"/>
  <c r="BK2986" i="1"/>
  <c r="BJ2912" i="1"/>
  <c r="BK2912" i="1"/>
  <c r="BJ5853" i="1"/>
  <c r="BK5853" i="1"/>
  <c r="BJ7206" i="1"/>
  <c r="BK7206" i="1"/>
  <c r="BJ7208" i="1"/>
  <c r="BK7208" i="1"/>
  <c r="BJ395" i="1"/>
  <c r="BK395" i="1"/>
  <c r="BJ6989" i="1"/>
  <c r="BK6989" i="1"/>
  <c r="BJ1817" i="1"/>
  <c r="BK1817" i="1"/>
  <c r="BJ3154" i="1"/>
  <c r="BK3154" i="1"/>
  <c r="BJ3041" i="1"/>
  <c r="BK3041" i="1"/>
  <c r="BJ2153" i="1"/>
  <c r="BK2153" i="1"/>
  <c r="BJ4059" i="1"/>
  <c r="BK4059" i="1"/>
  <c r="BJ4649" i="1"/>
  <c r="BK4649" i="1"/>
  <c r="BJ4688" i="1"/>
  <c r="BK4688" i="1"/>
  <c r="BJ2843" i="1"/>
  <c r="BK2843" i="1"/>
  <c r="BJ4066" i="1"/>
  <c r="BK4066" i="1"/>
  <c r="BJ561" i="1"/>
  <c r="BK561" i="1"/>
  <c r="BJ1327" i="1"/>
  <c r="BK1327" i="1"/>
  <c r="BJ1352" i="1"/>
  <c r="BK1352" i="1"/>
  <c r="BJ2229" i="1"/>
  <c r="BK2229" i="1"/>
  <c r="BJ2098" i="1"/>
  <c r="BK2098" i="1"/>
  <c r="BJ1695" i="1"/>
  <c r="BK1695" i="1"/>
  <c r="BJ1297" i="1"/>
  <c r="BK1297" i="1"/>
  <c r="BJ2933" i="1"/>
  <c r="BK2933" i="1"/>
  <c r="BJ6439" i="1"/>
  <c r="BK6439" i="1"/>
  <c r="BJ6886" i="1"/>
  <c r="BK6886" i="1"/>
  <c r="BJ3198" i="1"/>
  <c r="BK3198" i="1"/>
  <c r="BJ782" i="1"/>
  <c r="BK782" i="1"/>
  <c r="BJ3246" i="1"/>
  <c r="BK3246" i="1"/>
  <c r="BJ4447" i="1"/>
  <c r="BK4447" i="1"/>
  <c r="BJ602" i="1"/>
  <c r="BK602" i="1"/>
  <c r="BJ4084" i="1"/>
  <c r="BK4084" i="1"/>
  <c r="BJ3235" i="1"/>
  <c r="BK3235" i="1"/>
  <c r="BJ6767" i="1"/>
  <c r="BK6767" i="1"/>
  <c r="BJ319" i="1"/>
  <c r="BK319" i="1"/>
  <c r="BJ3767" i="1"/>
  <c r="BK3767" i="1"/>
  <c r="BJ2290" i="1"/>
  <c r="BK2290" i="1"/>
  <c r="BJ2074" i="1"/>
  <c r="BK2074" i="1"/>
  <c r="BJ6035" i="1"/>
  <c r="BK6035" i="1"/>
  <c r="BJ2905" i="1"/>
  <c r="BK2905" i="1"/>
  <c r="BJ2932" i="1"/>
  <c r="BK2932" i="1"/>
  <c r="BJ2938" i="1"/>
  <c r="BK2938" i="1"/>
  <c r="BJ2474" i="1"/>
  <c r="BK2474" i="1"/>
  <c r="BJ7676" i="1"/>
  <c r="BK7676" i="1"/>
  <c r="BJ2326" i="1"/>
  <c r="BK2326" i="1"/>
  <c r="BJ1005" i="1"/>
  <c r="BK1005" i="1"/>
  <c r="BJ1013" i="1"/>
  <c r="BK1013" i="1"/>
  <c r="BJ3556" i="1"/>
  <c r="BK3556" i="1"/>
  <c r="BJ2726" i="1"/>
  <c r="BK2726" i="1"/>
  <c r="BJ2245" i="1"/>
  <c r="BK2245" i="1"/>
  <c r="BJ6359" i="1"/>
  <c r="BK6359" i="1"/>
  <c r="BJ1578" i="1"/>
  <c r="BK1578" i="1"/>
  <c r="BJ1637" i="1"/>
  <c r="BK1637" i="1"/>
  <c r="BJ5081" i="1"/>
  <c r="BK5081" i="1"/>
  <c r="BJ1947" i="1"/>
  <c r="BK1947" i="1"/>
  <c r="BJ1953" i="1"/>
  <c r="BK1953" i="1"/>
  <c r="BJ1703" i="1"/>
  <c r="BK1703" i="1"/>
  <c r="BJ955" i="1"/>
  <c r="BK955" i="1"/>
  <c r="BJ977" i="1"/>
  <c r="BK977" i="1"/>
  <c r="BJ2585" i="1"/>
  <c r="BK2585" i="1"/>
  <c r="BJ3407" i="1"/>
  <c r="BK3407" i="1"/>
  <c r="BJ4151" i="1"/>
  <c r="BK4151" i="1"/>
  <c r="BJ4190" i="1"/>
  <c r="BK4190" i="1"/>
  <c r="BJ3742" i="1"/>
  <c r="BK3742" i="1"/>
  <c r="BJ854" i="1"/>
  <c r="BK854" i="1"/>
  <c r="BJ3733" i="1"/>
  <c r="BK3733" i="1"/>
  <c r="BJ3762" i="1"/>
  <c r="BK3762" i="1"/>
  <c r="BJ6755" i="1"/>
  <c r="BK6755" i="1"/>
  <c r="BJ2725" i="1"/>
  <c r="BK2725" i="1"/>
  <c r="BJ4940" i="1"/>
  <c r="BK4940" i="1"/>
  <c r="BJ2902" i="1"/>
  <c r="BK2902" i="1"/>
  <c r="BJ2936" i="1"/>
  <c r="BK2936" i="1"/>
  <c r="BJ2294" i="1"/>
  <c r="BK2294" i="1"/>
  <c r="BJ3914" i="1"/>
  <c r="BK3914" i="1"/>
  <c r="BJ3722" i="1"/>
  <c r="BK3722" i="1"/>
  <c r="BJ3433" i="1"/>
  <c r="BK3433" i="1"/>
  <c r="BJ7166" i="1"/>
  <c r="BK7166" i="1"/>
  <c r="BJ870" i="1"/>
  <c r="BK870" i="1"/>
  <c r="BJ6958" i="1"/>
  <c r="BK6958" i="1"/>
  <c r="BJ6977" i="1"/>
  <c r="BK6977" i="1"/>
  <c r="BJ2054" i="1"/>
  <c r="BK2054" i="1"/>
  <c r="BJ1101" i="1"/>
  <c r="BK1101" i="1"/>
  <c r="BJ6273" i="1"/>
  <c r="BK6273" i="1"/>
  <c r="BJ3781" i="1"/>
  <c r="BK3781" i="1"/>
  <c r="BJ1693" i="1"/>
  <c r="BK1693" i="1"/>
  <c r="BJ2467" i="1"/>
  <c r="BK2467" i="1"/>
  <c r="BJ4501" i="1"/>
  <c r="BK4501" i="1"/>
  <c r="BJ7690" i="1"/>
  <c r="BK7690" i="1"/>
  <c r="BJ2176" i="1"/>
  <c r="BK2176" i="1"/>
  <c r="BJ7113" i="1"/>
  <c r="BK7113" i="1"/>
  <c r="BJ2327" i="1"/>
  <c r="BK2327" i="1"/>
  <c r="BJ2370" i="1"/>
  <c r="BK2370" i="1"/>
  <c r="BJ7451" i="1"/>
  <c r="BK7451" i="1"/>
  <c r="BJ4076" i="1"/>
  <c r="BK4076" i="1"/>
  <c r="BJ3169" i="1"/>
  <c r="BK3169" i="1"/>
  <c r="BJ2104" i="1"/>
  <c r="BK2104" i="1"/>
  <c r="BJ6726" i="1"/>
  <c r="BK6726" i="1"/>
  <c r="BJ6289" i="1"/>
  <c r="BK6289" i="1"/>
  <c r="BJ3176" i="1"/>
  <c r="BK3176" i="1"/>
  <c r="BJ6990" i="1"/>
  <c r="BK6990" i="1"/>
  <c r="BJ4064" i="1"/>
  <c r="BK4064" i="1"/>
  <c r="BJ3172" i="1"/>
  <c r="BK3172" i="1"/>
  <c r="BJ2639" i="1"/>
  <c r="BK2639" i="1"/>
  <c r="BJ7438" i="1"/>
  <c r="BK7438" i="1"/>
  <c r="BJ7448" i="1"/>
  <c r="BK7448" i="1"/>
  <c r="BJ7664" i="1"/>
  <c r="BK7664" i="1"/>
  <c r="BJ3983" i="1"/>
  <c r="BK3983" i="1"/>
  <c r="BJ4028" i="1"/>
  <c r="BK4028" i="1"/>
  <c r="BJ6978" i="1"/>
  <c r="BK6978" i="1"/>
  <c r="BJ7221" i="1"/>
  <c r="BK7221" i="1"/>
  <c r="BJ5856" i="1"/>
  <c r="BK5856" i="1"/>
  <c r="BJ2718" i="1"/>
  <c r="BK2718" i="1"/>
  <c r="BJ2750" i="1"/>
  <c r="BK2750" i="1"/>
  <c r="BJ768" i="1"/>
  <c r="BK768" i="1"/>
  <c r="BJ6082" i="1"/>
  <c r="BK6082" i="1"/>
  <c r="BJ3801" i="1"/>
  <c r="BK3801" i="1"/>
  <c r="BJ7730" i="1"/>
  <c r="BK7730" i="1"/>
  <c r="BJ6480" i="1"/>
  <c r="BK6480" i="1"/>
  <c r="BJ968" i="1"/>
  <c r="BK968" i="1"/>
  <c r="BJ1677" i="1"/>
  <c r="BK1677" i="1"/>
  <c r="BJ6410" i="1"/>
  <c r="BK6410" i="1"/>
  <c r="BJ6515" i="1"/>
  <c r="BK6515" i="1"/>
  <c r="BJ995" i="1"/>
  <c r="BK995" i="1"/>
  <c r="BJ406" i="1"/>
  <c r="BK406" i="1"/>
  <c r="BJ3344" i="1"/>
  <c r="BK3344" i="1"/>
  <c r="BJ6297" i="1"/>
  <c r="BK6297" i="1"/>
  <c r="BJ5767" i="1"/>
  <c r="BK5767" i="1"/>
  <c r="BJ3851" i="1"/>
  <c r="BK3851" i="1"/>
  <c r="BJ3552" i="1"/>
  <c r="BK3552" i="1"/>
  <c r="BJ3585" i="1"/>
  <c r="BK3585" i="1"/>
  <c r="BJ41" i="1"/>
  <c r="BK41" i="1"/>
  <c r="BJ42" i="1"/>
  <c r="BK42" i="1"/>
  <c r="BJ642" i="1"/>
  <c r="BK642" i="1"/>
  <c r="BJ5558" i="1"/>
  <c r="BK5558" i="1"/>
  <c r="BJ6543" i="1"/>
  <c r="BK6543" i="1"/>
  <c r="BJ6117" i="1"/>
  <c r="BK6117" i="1"/>
  <c r="BJ3188" i="1"/>
  <c r="BK3188" i="1"/>
  <c r="BJ3215" i="1"/>
  <c r="BK3215" i="1"/>
  <c r="BJ6888" i="1"/>
  <c r="BK6888" i="1"/>
  <c r="BJ4763" i="1"/>
  <c r="BK4763" i="1"/>
  <c r="BJ3524" i="1"/>
  <c r="BK3524" i="1"/>
  <c r="BJ6096" i="1"/>
  <c r="BK6096" i="1"/>
  <c r="BJ7418" i="1"/>
  <c r="BK7418" i="1"/>
  <c r="BJ6817" i="1"/>
  <c r="BK6817" i="1"/>
  <c r="BJ1727" i="1"/>
  <c r="BK1727" i="1"/>
  <c r="BJ1757" i="1"/>
  <c r="BK1757" i="1"/>
  <c r="BJ2227" i="1"/>
  <c r="BK2227" i="1"/>
  <c r="BJ786" i="1"/>
  <c r="BK786" i="1"/>
  <c r="BJ4665" i="1"/>
  <c r="BK4665" i="1"/>
  <c r="BJ7245" i="1"/>
  <c r="BK7245" i="1"/>
  <c r="BJ3890" i="1"/>
  <c r="BK3890" i="1"/>
  <c r="BJ6230" i="1"/>
  <c r="BK6230" i="1"/>
  <c r="BJ3553" i="1"/>
  <c r="BK3553" i="1"/>
  <c r="BJ5866" i="1"/>
  <c r="BK5866" i="1"/>
  <c r="BJ7104" i="1"/>
  <c r="BK7104" i="1"/>
  <c r="BJ1210" i="1"/>
  <c r="BK1210" i="1"/>
  <c r="BJ1766" i="1"/>
  <c r="BK1766" i="1"/>
  <c r="BJ4049" i="1"/>
  <c r="BK4049" i="1"/>
  <c r="BJ954" i="1"/>
  <c r="BK954" i="1"/>
  <c r="BJ7387" i="1"/>
  <c r="BK7387" i="1"/>
  <c r="BJ7619" i="1"/>
  <c r="BK7619" i="1"/>
  <c r="BJ4796" i="1"/>
  <c r="BK4796" i="1"/>
  <c r="BJ3179" i="1"/>
  <c r="BK3179" i="1"/>
  <c r="BJ656" i="1"/>
  <c r="BK656" i="1"/>
  <c r="BJ7383" i="1"/>
  <c r="BK7383" i="1"/>
  <c r="BJ716" i="1"/>
  <c r="BK716" i="1"/>
  <c r="BJ6684" i="1"/>
  <c r="BK6684" i="1"/>
  <c r="BJ6758" i="1"/>
  <c r="BK6758" i="1"/>
  <c r="BJ6786" i="1"/>
  <c r="BK6786" i="1"/>
  <c r="BJ163" i="1"/>
  <c r="BK163" i="1"/>
  <c r="BJ4542" i="1"/>
  <c r="BK4542" i="1"/>
  <c r="BJ2951" i="1"/>
  <c r="BK2951" i="1"/>
  <c r="BJ2928" i="1"/>
  <c r="BK2928" i="1"/>
  <c r="BJ3870" i="1"/>
  <c r="BK3870" i="1"/>
  <c r="BJ590" i="1"/>
  <c r="BK590" i="1"/>
  <c r="BJ2460" i="1"/>
  <c r="BK2460" i="1"/>
  <c r="BJ1649" i="1"/>
  <c r="BK1649" i="1"/>
  <c r="BJ3092" i="1"/>
  <c r="BK3092" i="1"/>
  <c r="BJ1706" i="1"/>
  <c r="BK1706" i="1"/>
  <c r="BJ7665" i="1"/>
  <c r="BK7665" i="1"/>
  <c r="BJ75" i="1"/>
  <c r="BK75" i="1"/>
  <c r="BJ76" i="1"/>
  <c r="BK76" i="1"/>
  <c r="BJ80" i="1"/>
  <c r="BK80" i="1"/>
  <c r="BJ86" i="1"/>
  <c r="BK86" i="1"/>
  <c r="BJ90" i="1"/>
  <c r="BK90" i="1"/>
  <c r="BJ669" i="1"/>
  <c r="BK669" i="1"/>
  <c r="BJ7124" i="1"/>
  <c r="BK7124" i="1"/>
  <c r="BJ6423" i="1"/>
  <c r="BK6423" i="1"/>
  <c r="BJ7368" i="1"/>
  <c r="BK7368" i="1"/>
  <c r="BJ3963" i="1"/>
  <c r="BK3963" i="1"/>
  <c r="BJ723" i="1"/>
  <c r="BK723" i="1"/>
  <c r="BJ2985" i="1"/>
  <c r="BK2985" i="1"/>
  <c r="BJ1267" i="1"/>
  <c r="BK1267" i="1"/>
  <c r="BJ1294" i="1"/>
  <c r="BK1294" i="1"/>
  <c r="BJ1314" i="1"/>
  <c r="BK1314" i="1"/>
  <c r="BJ2653" i="1"/>
  <c r="BK2653" i="1"/>
  <c r="BJ4078" i="1"/>
  <c r="BK4078" i="1"/>
  <c r="BJ5348" i="1"/>
  <c r="BK5348" i="1"/>
  <c r="BJ4325" i="1"/>
  <c r="BK4325" i="1"/>
  <c r="BJ7430" i="1"/>
  <c r="BK7430" i="1"/>
  <c r="BJ1199" i="1"/>
  <c r="BK1199" i="1"/>
  <c r="BJ6344" i="1"/>
  <c r="BK6344" i="1"/>
  <c r="BJ6971" i="1"/>
  <c r="BK6971" i="1"/>
  <c r="BJ6998" i="1"/>
  <c r="BK6998" i="1"/>
  <c r="BJ6768" i="1"/>
  <c r="BK6768" i="1"/>
  <c r="BJ2553" i="1"/>
  <c r="BK2553" i="1"/>
  <c r="BJ2581" i="1"/>
  <c r="BK2581" i="1"/>
  <c r="BJ2608" i="1"/>
  <c r="BK2608" i="1"/>
  <c r="BJ1458" i="1"/>
  <c r="BK1458" i="1"/>
  <c r="BJ4341" i="1"/>
  <c r="BK4341" i="1"/>
  <c r="BJ2135" i="1"/>
  <c r="BK2135" i="1"/>
  <c r="BJ986" i="1"/>
  <c r="BK986" i="1"/>
  <c r="BJ3560" i="1"/>
  <c r="BK3560" i="1"/>
  <c r="BJ3564" i="1"/>
  <c r="BK3564" i="1"/>
  <c r="BJ5937" i="1"/>
  <c r="BK5937" i="1"/>
  <c r="BJ6542" i="1"/>
  <c r="BK6542" i="1"/>
  <c r="BJ6619" i="1"/>
  <c r="BK6619" i="1"/>
  <c r="BJ3457" i="1"/>
  <c r="BK3457" i="1"/>
  <c r="BJ7062" i="1"/>
  <c r="BK7062" i="1"/>
  <c r="BJ6950" i="1"/>
  <c r="BK6950" i="1"/>
  <c r="BJ6648" i="1"/>
  <c r="BK6648" i="1"/>
  <c r="BJ655" i="1"/>
  <c r="BK655" i="1"/>
  <c r="BJ5941" i="1"/>
  <c r="BK5941" i="1"/>
  <c r="BJ1720" i="1"/>
  <c r="BK1720" i="1"/>
  <c r="BJ5305" i="1"/>
  <c r="BK5305" i="1"/>
  <c r="BJ2962" i="1"/>
  <c r="BK2962" i="1"/>
  <c r="BJ2963" i="1"/>
  <c r="BK2963" i="1"/>
  <c r="BJ5792" i="1"/>
  <c r="BK5792" i="1"/>
  <c r="BJ984" i="1"/>
  <c r="BK984" i="1"/>
  <c r="BJ6824" i="1"/>
  <c r="BK6824" i="1"/>
  <c r="BJ7471" i="1"/>
  <c r="BK7471" i="1"/>
  <c r="BJ6541" i="1"/>
  <c r="BK6541" i="1"/>
  <c r="BJ6717" i="1"/>
  <c r="BK6717" i="1"/>
  <c r="BJ6751" i="1"/>
  <c r="BK6751" i="1"/>
  <c r="BJ5306" i="1"/>
  <c r="BK5306" i="1"/>
  <c r="BJ1532" i="1"/>
  <c r="BK1532" i="1"/>
  <c r="BJ4819" i="1"/>
  <c r="BK4819" i="1"/>
  <c r="BJ3718" i="1"/>
  <c r="BK3718" i="1"/>
  <c r="BJ7095" i="1"/>
  <c r="BK7095" i="1"/>
  <c r="BJ6530" i="1"/>
  <c r="BK6530" i="1"/>
  <c r="BJ837" i="1"/>
  <c r="BK837" i="1"/>
  <c r="BJ1546" i="1"/>
  <c r="BK1546" i="1"/>
  <c r="BJ298" i="1"/>
  <c r="BK298" i="1"/>
  <c r="BJ1643" i="1"/>
  <c r="BK1643" i="1"/>
  <c r="BJ3058" i="1"/>
  <c r="BK3058" i="1"/>
  <c r="BJ2903" i="1"/>
  <c r="BK2903" i="1"/>
  <c r="BJ2335" i="1"/>
  <c r="BK2335" i="1"/>
  <c r="BJ2969" i="1"/>
  <c r="BK2969" i="1"/>
  <c r="BJ3368" i="1"/>
  <c r="BK3368" i="1"/>
  <c r="BJ7050" i="1"/>
  <c r="BK7050" i="1"/>
  <c r="BJ1536" i="1"/>
  <c r="BK1536" i="1"/>
  <c r="BJ1063" i="1"/>
  <c r="BK1063" i="1"/>
  <c r="BJ1083" i="1"/>
  <c r="BK1083" i="1"/>
  <c r="BJ6955" i="1"/>
  <c r="BK6955" i="1"/>
  <c r="BJ566" i="1"/>
  <c r="BK566" i="1"/>
  <c r="BJ584" i="1"/>
  <c r="BK584" i="1"/>
  <c r="BJ3175" i="1"/>
  <c r="BK3175" i="1"/>
  <c r="BJ933" i="1"/>
  <c r="BK933" i="1"/>
  <c r="BJ3941" i="1"/>
  <c r="BK3941" i="1"/>
  <c r="BJ935" i="1"/>
  <c r="BK935" i="1"/>
  <c r="BJ4111" i="1"/>
  <c r="BK4111" i="1"/>
  <c r="BJ6500" i="1"/>
  <c r="BK6500" i="1"/>
  <c r="BJ6568" i="1"/>
  <c r="BK6568" i="1"/>
  <c r="BJ238" i="1"/>
  <c r="BK238" i="1"/>
  <c r="BJ239" i="1"/>
  <c r="BK239" i="1"/>
  <c r="BJ240" i="1"/>
  <c r="BK240" i="1"/>
  <c r="BJ1022" i="1"/>
  <c r="BK1022" i="1"/>
  <c r="BJ1756" i="1"/>
  <c r="BK1756" i="1"/>
  <c r="BJ2041" i="1"/>
  <c r="BK2041" i="1"/>
  <c r="BJ6369" i="1"/>
  <c r="BK6369" i="1"/>
  <c r="BJ7035" i="1"/>
  <c r="BK7035" i="1"/>
  <c r="BJ1019" i="1"/>
  <c r="BK1019" i="1"/>
  <c r="BJ3044" i="1"/>
  <c r="BK3044" i="1"/>
  <c r="BJ6059" i="1"/>
  <c r="BK6059" i="1"/>
  <c r="BJ6122" i="1"/>
  <c r="BK6122" i="1"/>
  <c r="BJ6982" i="1"/>
  <c r="BK6982" i="1"/>
  <c r="BJ6232" i="1"/>
  <c r="BK6232" i="1"/>
  <c r="BJ1788" i="1"/>
  <c r="BK1788" i="1"/>
  <c r="BJ4715" i="1"/>
  <c r="BK4715" i="1"/>
  <c r="BJ832" i="1"/>
  <c r="BK832" i="1"/>
  <c r="BJ1916" i="1"/>
  <c r="BK1916" i="1"/>
  <c r="BJ1143" i="1"/>
  <c r="BK1143" i="1"/>
  <c r="BJ2749" i="1"/>
  <c r="BK2749" i="1"/>
  <c r="BJ2754" i="1"/>
  <c r="BK2754" i="1"/>
  <c r="BJ6981" i="1"/>
  <c r="BK6981" i="1"/>
  <c r="BJ4118" i="1"/>
  <c r="BK4118" i="1"/>
  <c r="BJ6451" i="1"/>
  <c r="BK6451" i="1"/>
  <c r="BJ7489" i="1"/>
  <c r="BK7489" i="1"/>
  <c r="BJ1846" i="1"/>
  <c r="BK1846" i="1"/>
  <c r="BJ608" i="1"/>
  <c r="BK608" i="1"/>
  <c r="BJ7268" i="1"/>
  <c r="BK7268" i="1"/>
  <c r="BJ3921" i="1"/>
  <c r="BK3921" i="1"/>
  <c r="BJ7629" i="1"/>
  <c r="BK7629" i="1"/>
  <c r="BJ3434" i="1"/>
  <c r="BK3434" i="1"/>
  <c r="BJ1740" i="1"/>
  <c r="BK1740" i="1"/>
  <c r="BJ1673" i="1"/>
  <c r="BK1673" i="1"/>
  <c r="BJ5979" i="1"/>
  <c r="BK5979" i="1"/>
  <c r="BJ757" i="1"/>
  <c r="BK757" i="1"/>
  <c r="BJ5910" i="1"/>
  <c r="BK5910" i="1"/>
  <c r="BJ1285" i="1"/>
  <c r="BK1285" i="1"/>
  <c r="BJ7371" i="1"/>
  <c r="BK7371" i="1"/>
  <c r="BJ536" i="1"/>
  <c r="BK536" i="1"/>
  <c r="BJ6378" i="1"/>
  <c r="BK6378" i="1"/>
  <c r="BJ6711" i="1"/>
  <c r="BK6711" i="1"/>
  <c r="BJ7542" i="1"/>
  <c r="BK7542" i="1"/>
  <c r="BJ6248" i="1"/>
  <c r="BK6248" i="1"/>
  <c r="BJ6280" i="1"/>
  <c r="BK6280" i="1"/>
  <c r="BJ6311" i="1"/>
  <c r="BK6311" i="1"/>
  <c r="BJ1058" i="1"/>
  <c r="BK1058" i="1"/>
  <c r="BJ5385" i="1"/>
  <c r="BK5385" i="1"/>
  <c r="BJ3192" i="1"/>
  <c r="BK3192" i="1"/>
  <c r="BJ3227" i="1"/>
  <c r="BK3227" i="1"/>
  <c r="BJ7637" i="1"/>
  <c r="BK7637" i="1"/>
  <c r="BJ2660" i="1"/>
  <c r="BK2660" i="1"/>
  <c r="BJ1701" i="1"/>
  <c r="BK1701" i="1"/>
  <c r="BJ2159" i="1"/>
  <c r="BK2159" i="1"/>
  <c r="BJ3149" i="1"/>
  <c r="BK3149" i="1"/>
  <c r="BJ3187" i="1"/>
  <c r="BK3187" i="1"/>
  <c r="BJ6111" i="1"/>
  <c r="BK6111" i="1"/>
  <c r="BJ2068" i="1"/>
  <c r="BK2068" i="1"/>
  <c r="BJ4527" i="1"/>
  <c r="BK4527" i="1"/>
  <c r="BJ2165" i="1"/>
  <c r="BK2165" i="1"/>
  <c r="BJ1765" i="1"/>
  <c r="BK1765" i="1"/>
  <c r="BJ5416" i="1"/>
  <c r="BK5416" i="1"/>
  <c r="BJ4115" i="1"/>
  <c r="BK4115" i="1"/>
  <c r="BJ4491" i="1"/>
  <c r="BK4491" i="1"/>
  <c r="BJ46" i="1"/>
  <c r="BK46" i="1"/>
  <c r="BJ47" i="1"/>
  <c r="BK47" i="1"/>
  <c r="BJ48" i="1"/>
  <c r="BK48" i="1"/>
  <c r="BJ889" i="1"/>
  <c r="BK889" i="1"/>
  <c r="BJ3318" i="1"/>
  <c r="BK3318" i="1"/>
  <c r="BJ3483" i="1"/>
  <c r="BK3483" i="1"/>
  <c r="BJ4420" i="1"/>
  <c r="BK4420" i="1"/>
  <c r="BJ7129" i="1"/>
  <c r="BK7129" i="1"/>
  <c r="BJ2698" i="1"/>
  <c r="BK2698" i="1"/>
  <c r="BJ6092" i="1"/>
  <c r="BK6092" i="1"/>
  <c r="BJ6128" i="1"/>
  <c r="BK6128" i="1"/>
  <c r="BJ6636" i="1"/>
  <c r="BK6636" i="1"/>
  <c r="BJ6664" i="1"/>
  <c r="BK6664" i="1"/>
  <c r="BJ7391" i="1"/>
  <c r="BK7391" i="1"/>
  <c r="BJ7409" i="1"/>
  <c r="BK7409" i="1"/>
  <c r="BJ4596" i="1"/>
  <c r="BK4596" i="1"/>
  <c r="BJ4378" i="1"/>
  <c r="BK4378" i="1"/>
  <c r="BJ350" i="1"/>
  <c r="BK350" i="1"/>
  <c r="BJ351" i="1"/>
  <c r="BK351" i="1"/>
  <c r="BJ355" i="1"/>
  <c r="BK355" i="1"/>
  <c r="BJ357" i="1"/>
  <c r="BK357" i="1"/>
  <c r="BJ367" i="1"/>
  <c r="BK367" i="1"/>
  <c r="BJ6429" i="1"/>
  <c r="BK6429" i="1"/>
  <c r="BJ1552" i="1"/>
  <c r="BK1552" i="1"/>
  <c r="BJ7431" i="1"/>
  <c r="BK7431" i="1"/>
  <c r="BJ1116" i="1"/>
  <c r="BK1116" i="1"/>
  <c r="BJ5" i="1"/>
  <c r="BK5" i="1"/>
  <c r="BJ8" i="1"/>
  <c r="BK8" i="1"/>
  <c r="BJ11" i="1"/>
  <c r="BK11" i="1"/>
  <c r="BJ12" i="1"/>
  <c r="BK12" i="1"/>
  <c r="BJ3692" i="1"/>
  <c r="BK3692" i="1"/>
  <c r="BJ4393" i="1"/>
  <c r="BK4393" i="1"/>
  <c r="BJ4526" i="1"/>
  <c r="BK4526" i="1"/>
  <c r="BJ1208" i="1"/>
  <c r="BK1208" i="1"/>
  <c r="BJ4875" i="1"/>
  <c r="BK4875" i="1"/>
  <c r="BJ1027" i="1"/>
  <c r="BK1027" i="1"/>
  <c r="BJ2578" i="1"/>
  <c r="BK2578" i="1"/>
  <c r="BJ4185" i="1"/>
  <c r="BK4185" i="1"/>
  <c r="BJ2538" i="1"/>
  <c r="BK2538" i="1"/>
  <c r="BJ7631" i="1"/>
  <c r="BK7631" i="1"/>
  <c r="BJ6356" i="1"/>
  <c r="BK6356" i="1"/>
  <c r="BJ990" i="1"/>
  <c r="BK990" i="1"/>
  <c r="BJ2055" i="1"/>
  <c r="BK2055" i="1"/>
  <c r="BJ4176" i="1"/>
  <c r="BK4176" i="1"/>
  <c r="BJ6564" i="1"/>
  <c r="BK6564" i="1"/>
  <c r="BJ3959" i="1"/>
  <c r="BK3959" i="1"/>
  <c r="BJ5958" i="1"/>
  <c r="BK5958" i="1"/>
  <c r="BJ548" i="1"/>
  <c r="BK548" i="1"/>
  <c r="BJ247" i="1"/>
  <c r="BK247" i="1"/>
  <c r="BJ1755" i="1"/>
  <c r="BK1755" i="1"/>
  <c r="BJ1107" i="1"/>
  <c r="BK1107" i="1"/>
  <c r="BJ208" i="1"/>
  <c r="BK208" i="1"/>
  <c r="BJ5080" i="1"/>
  <c r="BK5080" i="1"/>
  <c r="BJ7000" i="1"/>
  <c r="BK7000" i="1"/>
  <c r="BJ6079" i="1"/>
  <c r="BK6079" i="1"/>
  <c r="BJ973" i="1"/>
  <c r="BK973" i="1"/>
  <c r="BJ5605" i="1"/>
  <c r="BK5605" i="1"/>
  <c r="BJ5627" i="1"/>
  <c r="BK5627" i="1"/>
  <c r="BJ7190" i="1"/>
  <c r="BK7190" i="1"/>
  <c r="BJ5106" i="1"/>
  <c r="BK5106" i="1"/>
  <c r="BJ2685" i="1"/>
  <c r="BK2685" i="1"/>
  <c r="BJ2708" i="1"/>
  <c r="BK2708" i="1"/>
  <c r="BJ3411" i="1"/>
  <c r="BK3411" i="1"/>
  <c r="BJ6812" i="1"/>
  <c r="BK6812" i="1"/>
  <c r="BJ2579" i="1"/>
  <c r="BK2579" i="1"/>
  <c r="BJ5791" i="1"/>
  <c r="BK5791" i="1"/>
  <c r="BJ4813" i="1"/>
  <c r="BK4813" i="1"/>
  <c r="BJ6668" i="1"/>
  <c r="BK6668" i="1"/>
  <c r="BJ6465" i="1"/>
  <c r="BK6465" i="1"/>
  <c r="BJ5560" i="1"/>
  <c r="BK5560" i="1"/>
  <c r="BJ4316" i="1"/>
  <c r="BK4316" i="1"/>
  <c r="BJ3567" i="1"/>
  <c r="BK3567" i="1"/>
  <c r="BJ2814" i="1"/>
  <c r="BK2814" i="1"/>
  <c r="BJ1141" i="1"/>
  <c r="BK1141" i="1"/>
  <c r="BJ7639" i="1"/>
  <c r="BK7639" i="1"/>
  <c r="BJ2532" i="1"/>
  <c r="BK2532" i="1"/>
  <c r="BJ341" i="1"/>
  <c r="BK341" i="1"/>
  <c r="BJ342" i="1"/>
  <c r="BK342" i="1"/>
  <c r="BJ343" i="1"/>
  <c r="BK343" i="1"/>
  <c r="BJ344" i="1"/>
  <c r="BK344" i="1"/>
  <c r="BJ6484" i="1"/>
  <c r="BK6484" i="1"/>
  <c r="BJ7151" i="1"/>
  <c r="BK7151" i="1"/>
  <c r="BJ7198" i="1"/>
  <c r="BK7198" i="1"/>
  <c r="BJ6588" i="1"/>
  <c r="BK6588" i="1"/>
  <c r="BJ6592" i="1"/>
  <c r="BK6592" i="1"/>
  <c r="BJ6596" i="1"/>
  <c r="BK6596" i="1"/>
  <c r="BJ6597" i="1"/>
  <c r="BK6597" i="1"/>
  <c r="BJ715" i="1"/>
  <c r="BK715" i="1"/>
  <c r="BJ2010" i="1"/>
  <c r="BK2010" i="1"/>
  <c r="BJ2044" i="1"/>
  <c r="BK2044" i="1"/>
  <c r="BJ6972" i="1"/>
  <c r="BK6972" i="1"/>
  <c r="BJ657" i="1"/>
  <c r="BK657" i="1"/>
  <c r="BJ6055" i="1"/>
  <c r="BK6055" i="1"/>
  <c r="BJ7532" i="1"/>
  <c r="BK7532" i="1"/>
  <c r="BJ4678" i="1"/>
  <c r="BK4678" i="1"/>
  <c r="BJ3565" i="1"/>
  <c r="BK3565" i="1"/>
  <c r="BJ7127" i="1"/>
  <c r="BK7127" i="1"/>
  <c r="BJ3790" i="1"/>
  <c r="BK3790" i="1"/>
  <c r="BJ6733" i="1"/>
  <c r="BK6733" i="1"/>
  <c r="BJ6236" i="1"/>
  <c r="BK6236" i="1"/>
  <c r="BJ354" i="1"/>
  <c r="BK354" i="1"/>
  <c r="BJ7085" i="1"/>
  <c r="BK7085" i="1"/>
  <c r="BJ4179" i="1"/>
  <c r="BK4179" i="1"/>
  <c r="BJ3133" i="1"/>
  <c r="BK3133" i="1"/>
  <c r="BJ3603" i="1"/>
  <c r="BK3603" i="1"/>
  <c r="BJ7379" i="1"/>
  <c r="BK7379" i="1"/>
  <c r="BJ3931" i="1"/>
  <c r="BK3931" i="1"/>
  <c r="BJ6867" i="1"/>
  <c r="BK6867" i="1"/>
  <c r="BJ2663" i="1"/>
  <c r="BK2663" i="1"/>
  <c r="BJ1367" i="1"/>
  <c r="BK1367" i="1"/>
  <c r="BJ673" i="1"/>
  <c r="BK673" i="1"/>
  <c r="BJ2812" i="1"/>
  <c r="BK2812" i="1"/>
  <c r="BJ4480" i="1"/>
  <c r="BK4480" i="1"/>
  <c r="BJ6881" i="1"/>
  <c r="BK6881" i="1"/>
  <c r="BJ882" i="1"/>
  <c r="BK882" i="1"/>
  <c r="BJ6548" i="1"/>
  <c r="BK6548" i="1"/>
  <c r="BJ2727" i="1"/>
  <c r="BK2727" i="1"/>
  <c r="BJ5196" i="1"/>
  <c r="BK5196" i="1"/>
  <c r="BJ2434" i="1"/>
  <c r="BK2434" i="1"/>
  <c r="BJ7023" i="1"/>
  <c r="BK7023" i="1"/>
  <c r="BJ7043" i="1"/>
  <c r="BK7043" i="1"/>
  <c r="BJ793" i="1"/>
  <c r="BK793" i="1"/>
  <c r="BJ6422" i="1"/>
  <c r="BK6422" i="1"/>
  <c r="BJ650" i="1"/>
  <c r="BK650" i="1"/>
  <c r="BJ1282" i="1"/>
  <c r="BK1282" i="1"/>
  <c r="BJ6985" i="1"/>
  <c r="BK6985" i="1"/>
  <c r="BJ7016" i="1"/>
  <c r="BK7016" i="1"/>
  <c r="BJ609" i="1"/>
  <c r="BK609" i="1"/>
  <c r="BJ6081" i="1"/>
  <c r="BK6081" i="1"/>
  <c r="BJ5055" i="1"/>
  <c r="BK5055" i="1"/>
  <c r="BJ6734" i="1"/>
  <c r="BK6734" i="1"/>
  <c r="BJ4621" i="1"/>
  <c r="BK4621" i="1"/>
  <c r="BJ2657" i="1"/>
  <c r="BK2657" i="1"/>
  <c r="BJ1955" i="1"/>
  <c r="BK1955" i="1"/>
  <c r="BJ5443" i="1"/>
  <c r="BK5443" i="1"/>
  <c r="BJ4074" i="1"/>
  <c r="BK4074" i="1"/>
  <c r="BJ2662" i="1"/>
  <c r="BK2662" i="1"/>
  <c r="BJ714" i="1"/>
  <c r="BK714" i="1"/>
  <c r="BJ731" i="1"/>
  <c r="BK731" i="1"/>
  <c r="BJ6261" i="1"/>
  <c r="BK6261" i="1"/>
  <c r="BJ7358" i="1"/>
  <c r="BK7358" i="1"/>
  <c r="BJ802" i="1"/>
  <c r="BK802" i="1"/>
  <c r="BJ2651" i="1"/>
  <c r="BK2651" i="1"/>
  <c r="BJ7024" i="1"/>
  <c r="BK7024" i="1"/>
  <c r="BJ7026" i="1"/>
  <c r="BK7026" i="1"/>
  <c r="BJ7029" i="1"/>
  <c r="BK7029" i="1"/>
  <c r="BJ2697" i="1"/>
  <c r="BK2697" i="1"/>
  <c r="BJ6890" i="1"/>
  <c r="BK6890" i="1"/>
  <c r="BJ5904" i="1"/>
  <c r="BK5904" i="1"/>
  <c r="BJ5929" i="1"/>
  <c r="BK5929" i="1"/>
  <c r="BJ2781" i="1"/>
  <c r="BK2781" i="1"/>
  <c r="BJ2970" i="1"/>
  <c r="BK2970" i="1"/>
  <c r="BJ1664" i="1"/>
  <c r="BK1664" i="1"/>
  <c r="BJ7450" i="1"/>
  <c r="BK7450" i="1"/>
  <c r="BJ3230" i="1"/>
  <c r="BK3230" i="1"/>
  <c r="BJ4174" i="1"/>
  <c r="BK4174" i="1"/>
  <c r="BJ4134" i="1"/>
  <c r="BK4134" i="1"/>
  <c r="BJ4175" i="1"/>
  <c r="BK4175" i="1"/>
  <c r="BJ6651" i="1"/>
  <c r="BK6651" i="1"/>
  <c r="BJ2033" i="1"/>
  <c r="BK2033" i="1"/>
  <c r="BJ6693" i="1"/>
  <c r="BK6693" i="1"/>
  <c r="BJ6728" i="1"/>
  <c r="BK6728" i="1"/>
  <c r="BJ2473" i="1"/>
  <c r="BK2473" i="1"/>
  <c r="BJ4012" i="1"/>
  <c r="BK4012" i="1"/>
  <c r="BJ4129" i="1"/>
  <c r="BK4129" i="1"/>
  <c r="BJ5944" i="1"/>
  <c r="BK5944" i="1"/>
  <c r="BJ3748" i="1"/>
  <c r="BK3748" i="1"/>
  <c r="BJ6889" i="1"/>
  <c r="BK6889" i="1"/>
  <c r="BJ2339" i="1"/>
  <c r="BK2339" i="1"/>
  <c r="BJ6314" i="1"/>
  <c r="BK6314" i="1"/>
  <c r="BJ1062" i="1"/>
  <c r="BK1062" i="1"/>
  <c r="BJ7544" i="1"/>
  <c r="BK7544" i="1"/>
  <c r="BJ5896" i="1"/>
  <c r="BK5896" i="1"/>
  <c r="BJ3134" i="1"/>
  <c r="BK3134" i="1"/>
  <c r="BJ652" i="1"/>
  <c r="BK652" i="1"/>
  <c r="BJ6459" i="1"/>
  <c r="BK6459" i="1"/>
  <c r="BJ7424" i="1"/>
  <c r="BK7424" i="1"/>
  <c r="BJ4764" i="1"/>
  <c r="BK4764" i="1"/>
  <c r="BJ4820" i="1"/>
  <c r="BK4820" i="1"/>
  <c r="BJ6740" i="1"/>
  <c r="BK6740" i="1"/>
  <c r="BJ1796" i="1"/>
  <c r="BK1796" i="1"/>
  <c r="BJ1580" i="1"/>
  <c r="BK1580" i="1"/>
  <c r="BJ1611" i="1"/>
  <c r="BK1611" i="1"/>
  <c r="BJ3098" i="1"/>
  <c r="BK3098" i="1"/>
  <c r="BJ3102" i="1"/>
  <c r="BK3102" i="1"/>
  <c r="BJ7178" i="1"/>
  <c r="BK7178" i="1"/>
  <c r="BJ6147" i="1"/>
  <c r="BK6147" i="1"/>
  <c r="BJ3554" i="1"/>
  <c r="BK3554" i="1"/>
  <c r="BJ6381" i="1"/>
  <c r="BK6381" i="1"/>
  <c r="BJ7541" i="1"/>
  <c r="BK7541" i="1"/>
  <c r="BJ7523" i="1"/>
  <c r="BK7523" i="1"/>
  <c r="BJ6363" i="1"/>
  <c r="BK6363" i="1"/>
  <c r="BJ6669" i="1"/>
  <c r="BK6669" i="1"/>
  <c r="BJ5430" i="1"/>
  <c r="BK5430" i="1"/>
  <c r="BJ6417" i="1"/>
  <c r="BK6417" i="1"/>
  <c r="BJ6448" i="1"/>
  <c r="BK6448" i="1"/>
  <c r="BJ6216" i="1"/>
  <c r="BK6216" i="1"/>
  <c r="BJ7591" i="1"/>
  <c r="BK7591" i="1"/>
  <c r="BJ6608" i="1"/>
  <c r="BK6608" i="1"/>
  <c r="BJ2785" i="1"/>
  <c r="BK2785" i="1"/>
  <c r="BJ5563" i="1"/>
  <c r="BK5563" i="1"/>
  <c r="BJ2501" i="1"/>
  <c r="BK2501" i="1"/>
  <c r="BJ4158" i="1"/>
  <c r="BK4158" i="1"/>
  <c r="BJ7192" i="1"/>
  <c r="BK7192" i="1"/>
  <c r="BJ7212" i="1"/>
  <c r="BK7212" i="1"/>
  <c r="BJ6870" i="1"/>
  <c r="BK6870" i="1"/>
  <c r="BJ4364" i="1"/>
  <c r="BK4364" i="1"/>
  <c r="BJ6408" i="1"/>
  <c r="BK6408" i="1"/>
  <c r="BJ1659" i="1"/>
  <c r="BK1659" i="1"/>
  <c r="BJ711" i="1"/>
  <c r="BK711" i="1"/>
  <c r="BJ1868" i="1"/>
  <c r="BK1868" i="1"/>
  <c r="BJ1326" i="1"/>
  <c r="BK1326" i="1"/>
  <c r="BJ1355" i="1"/>
  <c r="BK1355" i="1"/>
  <c r="BJ2533" i="1"/>
  <c r="BK2533" i="1"/>
  <c r="BJ1040" i="1"/>
  <c r="BK1040" i="1"/>
  <c r="BJ1178" i="1"/>
  <c r="BK1178" i="1"/>
  <c r="BJ4112" i="1"/>
  <c r="BK4112" i="1"/>
  <c r="BJ6355" i="1"/>
  <c r="BK6355" i="1"/>
  <c r="BJ1747" i="1"/>
  <c r="BK1747" i="1"/>
  <c r="BJ2093" i="1"/>
  <c r="BK2093" i="1"/>
  <c r="BJ919" i="1"/>
  <c r="BK919" i="1"/>
  <c r="BJ925" i="1"/>
  <c r="BK925" i="1"/>
  <c r="BJ931" i="1"/>
  <c r="BK931" i="1"/>
  <c r="BJ938" i="1"/>
  <c r="BK938" i="1"/>
  <c r="BJ6453" i="1"/>
  <c r="BK6453" i="1"/>
  <c r="BJ4062" i="1"/>
  <c r="BK4062" i="1"/>
  <c r="BJ2780" i="1"/>
  <c r="BK2780" i="1"/>
  <c r="BJ7188" i="1"/>
  <c r="BK7188" i="1"/>
  <c r="BJ7021" i="1"/>
  <c r="BK7021" i="1"/>
  <c r="BJ4113" i="1"/>
  <c r="BK4113" i="1"/>
  <c r="BJ2686" i="1"/>
  <c r="BK2686" i="1"/>
  <c r="BJ950" i="1"/>
  <c r="BK950" i="1"/>
  <c r="BJ1896" i="1"/>
  <c r="BK1896" i="1"/>
  <c r="BJ1917" i="1"/>
  <c r="BK1917" i="1"/>
  <c r="BJ2658" i="1"/>
  <c r="BK2658" i="1"/>
  <c r="BJ2287" i="1"/>
  <c r="BK2287" i="1"/>
  <c r="BJ2310" i="1"/>
  <c r="BK2310" i="1"/>
  <c r="BJ5705" i="1"/>
  <c r="BK5705" i="1"/>
  <c r="BJ2798" i="1"/>
  <c r="BK2798" i="1"/>
  <c r="BJ3904" i="1"/>
  <c r="BK3904" i="1"/>
  <c r="BJ4389" i="1"/>
  <c r="BK4389" i="1"/>
  <c r="BJ4435" i="1"/>
  <c r="BK4435" i="1"/>
  <c r="BJ500" i="1"/>
  <c r="BK500" i="1"/>
  <c r="BJ6594" i="1"/>
  <c r="BK6594" i="1"/>
  <c r="BJ6627" i="1"/>
  <c r="BK6627" i="1"/>
  <c r="BJ1329" i="1"/>
  <c r="BK1329" i="1"/>
  <c r="BJ953" i="1"/>
  <c r="BK953" i="1"/>
  <c r="BJ1423" i="1"/>
  <c r="BK1423" i="1"/>
  <c r="BJ4019" i="1"/>
  <c r="BK4019" i="1"/>
  <c r="BJ6974" i="1"/>
  <c r="BK6974" i="1"/>
  <c r="BJ6031" i="1"/>
  <c r="BK6031" i="1"/>
  <c r="BJ1660" i="1"/>
  <c r="BK1660" i="1"/>
  <c r="BJ6510" i="1"/>
  <c r="BK6510" i="1"/>
  <c r="BJ7131" i="1"/>
  <c r="BK7131" i="1"/>
  <c r="BJ6868" i="1"/>
  <c r="BK6868" i="1"/>
  <c r="BJ7528" i="1"/>
  <c r="BK7528" i="1"/>
  <c r="BJ3915" i="1"/>
  <c r="BK3915" i="1"/>
  <c r="BJ6865" i="1"/>
  <c r="BK6865" i="1"/>
  <c r="BJ3905" i="1"/>
  <c r="BK3905" i="1"/>
  <c r="BJ7167" i="1"/>
  <c r="BK7167" i="1"/>
  <c r="BJ2895" i="1"/>
  <c r="BK2895" i="1"/>
  <c r="BJ4628" i="1"/>
  <c r="BK4628" i="1"/>
  <c r="BJ2309" i="1"/>
  <c r="BK2309" i="1"/>
  <c r="BJ5206" i="1"/>
  <c r="BK5206" i="1"/>
  <c r="BJ3999" i="1"/>
  <c r="BK3999" i="1"/>
  <c r="BJ6810" i="1"/>
  <c r="BK6810" i="1"/>
  <c r="BJ6832" i="1"/>
  <c r="BK6832" i="1"/>
  <c r="BJ6538" i="1"/>
  <c r="BK6538" i="1"/>
  <c r="BJ6066" i="1"/>
  <c r="BK6066" i="1"/>
  <c r="BJ6987" i="1"/>
  <c r="BK6987" i="1"/>
  <c r="BJ7019" i="1"/>
  <c r="BK7019" i="1"/>
  <c r="BJ4114" i="1"/>
  <c r="BK4114" i="1"/>
  <c r="BJ3078" i="1"/>
  <c r="BK3078" i="1"/>
  <c r="BJ7088" i="1"/>
  <c r="BK7088" i="1"/>
  <c r="BJ1188" i="1"/>
  <c r="BK1188" i="1"/>
  <c r="BJ1204" i="1"/>
  <c r="BK1204" i="1"/>
  <c r="BJ6796" i="1"/>
  <c r="BK6796" i="1"/>
  <c r="BJ727" i="1"/>
  <c r="BK727" i="1"/>
  <c r="BJ125" i="1"/>
  <c r="BK125" i="1"/>
  <c r="BJ898" i="1"/>
  <c r="BK898" i="1"/>
  <c r="BJ922" i="1"/>
  <c r="BK922" i="1"/>
  <c r="BJ1010" i="1"/>
  <c r="BK1010" i="1"/>
  <c r="BJ140" i="1"/>
  <c r="BK140" i="1"/>
  <c r="BJ144" i="1"/>
  <c r="BK144" i="1"/>
  <c r="BJ145" i="1"/>
  <c r="BK145" i="1"/>
  <c r="BJ152" i="1"/>
  <c r="BK152" i="1"/>
  <c r="BJ153" i="1"/>
  <c r="BK153" i="1"/>
  <c r="BJ6750" i="1"/>
  <c r="BK6750" i="1"/>
  <c r="BJ2666" i="1"/>
  <c r="BK2666" i="1"/>
  <c r="BJ1869" i="1"/>
  <c r="BK1869" i="1"/>
  <c r="BJ7435" i="1"/>
  <c r="BK7435" i="1"/>
  <c r="BJ1692" i="1"/>
  <c r="BK1692" i="1"/>
  <c r="BJ5550" i="1"/>
  <c r="BK5550" i="1"/>
  <c r="BJ5649" i="1"/>
  <c r="BK5649" i="1"/>
  <c r="BJ588" i="1"/>
  <c r="BK588" i="1"/>
  <c r="BJ6495" i="1"/>
  <c r="BK6495" i="1"/>
  <c r="BJ2230" i="1"/>
  <c r="BK2230" i="1"/>
  <c r="BJ4639" i="1"/>
  <c r="BK4639" i="1"/>
  <c r="BJ3504" i="1"/>
  <c r="BK3504" i="1"/>
  <c r="BJ3184" i="1"/>
  <c r="BK3184" i="1"/>
  <c r="BJ7204" i="1"/>
  <c r="BK7204" i="1"/>
  <c r="BJ1994" i="1"/>
  <c r="BK1994" i="1"/>
  <c r="BJ6603" i="1"/>
  <c r="BK6603" i="1"/>
  <c r="BJ7598" i="1"/>
  <c r="BK7598" i="1"/>
  <c r="BJ7384" i="1"/>
  <c r="BK7384" i="1"/>
  <c r="BJ7392" i="1"/>
  <c r="BK7392" i="1"/>
  <c r="BJ7491" i="1"/>
  <c r="BK7491" i="1"/>
  <c r="BJ963" i="1"/>
  <c r="BK963" i="1"/>
  <c r="BJ1380" i="1"/>
  <c r="BK1380" i="1"/>
  <c r="BJ3076" i="1"/>
  <c r="BK3076" i="1"/>
  <c r="BJ3164" i="1"/>
  <c r="BK3164" i="1"/>
  <c r="BJ290" i="1"/>
  <c r="BK290" i="1"/>
  <c r="BJ1007" i="1"/>
  <c r="BK1007" i="1"/>
  <c r="BJ3386" i="1"/>
  <c r="BK3386" i="1"/>
  <c r="BJ3290" i="1"/>
  <c r="BK3290" i="1"/>
  <c r="BJ3458" i="1"/>
  <c r="BK3458" i="1"/>
  <c r="BJ7002" i="1"/>
  <c r="BK7002" i="1"/>
  <c r="BJ3438" i="1"/>
  <c r="BK3438" i="1"/>
  <c r="BJ2855" i="1"/>
  <c r="BK2855" i="1"/>
  <c r="BJ6110" i="1"/>
  <c r="BK6110" i="1"/>
  <c r="BJ3980" i="1"/>
  <c r="BK3980" i="1"/>
  <c r="BJ4002" i="1"/>
  <c r="BK4002" i="1"/>
  <c r="BJ4580" i="1"/>
  <c r="BK4580" i="1"/>
  <c r="BJ1207" i="1"/>
  <c r="BK1207" i="1"/>
  <c r="BJ6869" i="1"/>
  <c r="BK6869" i="1"/>
  <c r="BJ7429" i="1"/>
  <c r="BK7429" i="1"/>
  <c r="BJ4734" i="1"/>
  <c r="BK4734" i="1"/>
  <c r="BJ3274" i="1"/>
  <c r="BK3274" i="1"/>
  <c r="BJ7288" i="1"/>
  <c r="BK7288" i="1"/>
  <c r="BJ7302" i="1"/>
  <c r="BK7302" i="1"/>
  <c r="BJ595" i="1"/>
  <c r="BK595" i="1"/>
  <c r="BJ4661" i="1"/>
  <c r="BK4661" i="1"/>
  <c r="BJ753" i="1"/>
  <c r="BK753" i="1"/>
  <c r="BJ777" i="1"/>
  <c r="BK777" i="1"/>
  <c r="BJ3776" i="1"/>
  <c r="BK3776" i="1"/>
  <c r="BJ718" i="1"/>
  <c r="BK718" i="1"/>
  <c r="BJ993" i="1"/>
  <c r="BK993" i="1"/>
  <c r="BJ3512" i="1"/>
  <c r="BK3512" i="1"/>
  <c r="BJ5916" i="1"/>
  <c r="BK5916" i="1"/>
  <c r="BJ6576" i="1"/>
  <c r="BK6576" i="1"/>
  <c r="BJ1154" i="1"/>
  <c r="BK1154" i="1"/>
  <c r="BJ5472" i="1"/>
  <c r="BK5472" i="1"/>
  <c r="BJ3708" i="1"/>
  <c r="BK3708" i="1"/>
  <c r="BJ6118" i="1"/>
  <c r="BK6118" i="1"/>
  <c r="BJ7289" i="1"/>
  <c r="BK7289" i="1"/>
  <c r="BJ3991" i="1"/>
  <c r="BK3991" i="1"/>
  <c r="BJ2417" i="1"/>
  <c r="BK2417" i="1"/>
  <c r="BJ7382" i="1"/>
  <c r="BK7382" i="1"/>
  <c r="BJ6247" i="1"/>
  <c r="BK6247" i="1"/>
  <c r="BJ3190" i="1"/>
  <c r="BK3190" i="1"/>
  <c r="BJ1674" i="1"/>
  <c r="BK1674" i="1"/>
  <c r="BJ3707" i="1"/>
  <c r="BK3707" i="1"/>
  <c r="BJ555" i="1"/>
  <c r="BK555" i="1"/>
  <c r="BJ6662" i="1"/>
  <c r="BK6662" i="1"/>
  <c r="BJ4165" i="1"/>
  <c r="BK4165" i="1"/>
  <c r="BJ884" i="1"/>
  <c r="BK884" i="1"/>
  <c r="BJ989" i="1"/>
  <c r="BK989" i="1"/>
  <c r="BJ4075" i="1"/>
  <c r="BK4075" i="1"/>
  <c r="BJ1203" i="1"/>
  <c r="BK1203" i="1"/>
  <c r="BJ5893" i="1"/>
  <c r="BK5893" i="1"/>
  <c r="BJ2356" i="1"/>
  <c r="BK2356" i="1"/>
  <c r="BJ2394" i="1"/>
  <c r="BK2394" i="1"/>
  <c r="BJ6687" i="1"/>
  <c r="BK6687" i="1"/>
  <c r="BJ7556" i="1"/>
  <c r="BK7556" i="1"/>
  <c r="BJ5608" i="1"/>
  <c r="BK5608" i="1"/>
  <c r="BJ6623" i="1"/>
  <c r="BK6623" i="1"/>
  <c r="BJ2212" i="1"/>
  <c r="BK2212" i="1"/>
  <c r="BJ7593" i="1"/>
  <c r="BK7593" i="1"/>
  <c r="BJ7667" i="1"/>
  <c r="BK7667" i="1"/>
  <c r="BJ7569" i="1"/>
  <c r="BK7569" i="1"/>
  <c r="BJ847" i="1"/>
  <c r="BK847" i="1"/>
  <c r="BJ4046" i="1"/>
  <c r="BK4046" i="1"/>
  <c r="BJ6679" i="1"/>
  <c r="BK6679" i="1"/>
  <c r="BJ6714" i="1"/>
  <c r="BK6714" i="1"/>
  <c r="BJ2018" i="1"/>
  <c r="BK2018" i="1"/>
  <c r="BJ3037" i="1"/>
  <c r="BK3037" i="1"/>
  <c r="BJ3077" i="1"/>
  <c r="BK3077" i="1"/>
  <c r="BJ2308" i="1"/>
  <c r="BK2308" i="1"/>
  <c r="BJ678" i="1"/>
  <c r="BK678" i="1"/>
  <c r="BJ1312" i="1"/>
  <c r="BK1312" i="1"/>
  <c r="BJ4810" i="1"/>
  <c r="BK4810" i="1"/>
  <c r="BJ213" i="1"/>
  <c r="BK213" i="1"/>
  <c r="BJ5932" i="1"/>
  <c r="BK5932" i="1"/>
  <c r="BJ3312" i="1"/>
  <c r="BK3312" i="1"/>
  <c r="BJ5882" i="1"/>
  <c r="BK5882" i="1"/>
  <c r="BJ7025" i="1"/>
  <c r="BK7025" i="1"/>
  <c r="BJ6667" i="1"/>
  <c r="BK6667" i="1"/>
  <c r="BJ6694" i="1"/>
  <c r="BK6694" i="1"/>
  <c r="BJ1025" i="1"/>
  <c r="BK1025" i="1"/>
  <c r="BJ5924" i="1"/>
  <c r="BK5924" i="1"/>
  <c r="BJ978" i="1"/>
  <c r="BK978" i="1"/>
  <c r="BJ3522" i="1"/>
  <c r="BK3522" i="1"/>
  <c r="BJ4091" i="1"/>
  <c r="BK4091" i="1"/>
  <c r="BJ3060" i="1"/>
  <c r="BK3060" i="1"/>
  <c r="BJ762" i="1"/>
  <c r="BK762" i="1"/>
  <c r="BJ2512" i="1"/>
  <c r="BK2512" i="1"/>
  <c r="BJ3861" i="1"/>
  <c r="BK3861" i="1"/>
  <c r="BJ3888" i="1"/>
  <c r="BK3888" i="1"/>
  <c r="BJ7510" i="1"/>
  <c r="BK7510" i="1"/>
  <c r="BJ3493" i="1"/>
  <c r="BK3493" i="1"/>
  <c r="BJ6533" i="1"/>
  <c r="BK6533" i="1"/>
  <c r="BJ6567" i="1"/>
  <c r="BK6567" i="1"/>
  <c r="BJ7076" i="1"/>
  <c r="BK7076" i="1"/>
  <c r="BJ7176" i="1"/>
  <c r="BK7176" i="1"/>
  <c r="BJ3248" i="1"/>
  <c r="BK3248" i="1"/>
  <c r="BJ5014" i="1"/>
  <c r="BK5014" i="1"/>
  <c r="BJ2127" i="1"/>
  <c r="BK2127" i="1"/>
  <c r="BJ1629" i="1"/>
  <c r="BK1629" i="1"/>
  <c r="BJ3223" i="1"/>
  <c r="BK3223" i="1"/>
  <c r="BJ7444" i="1"/>
  <c r="BK7444" i="1"/>
  <c r="BJ4159" i="1"/>
  <c r="BK4159" i="1"/>
  <c r="BJ614" i="1"/>
  <c r="BK614" i="1"/>
  <c r="BJ2268" i="1"/>
  <c r="BK2268" i="1"/>
  <c r="BJ2304" i="1"/>
  <c r="BK2304" i="1"/>
  <c r="BJ4858" i="1"/>
  <c r="BK4858" i="1"/>
  <c r="BJ2009" i="1"/>
  <c r="BK2009" i="1"/>
  <c r="BJ6797" i="1"/>
  <c r="BK6797" i="1"/>
  <c r="BJ2322" i="1"/>
  <c r="BK2322" i="1"/>
  <c r="BJ7432" i="1"/>
  <c r="BK7432" i="1"/>
  <c r="BJ1582" i="1"/>
  <c r="BK1582" i="1"/>
  <c r="BJ1175" i="1"/>
  <c r="BK1175" i="1"/>
  <c r="BJ1146" i="1"/>
  <c r="BK1146" i="1"/>
  <c r="BJ1087" i="1"/>
  <c r="BK1087" i="1"/>
  <c r="BJ665" i="1"/>
  <c r="BK665" i="1"/>
  <c r="BJ1591" i="1"/>
  <c r="BK1591" i="1"/>
  <c r="BJ3598" i="1"/>
  <c r="BK3598" i="1"/>
  <c r="BJ1122" i="1"/>
  <c r="BK1122" i="1"/>
  <c r="BJ3107" i="1"/>
  <c r="BK3107" i="1"/>
  <c r="BJ3161" i="1"/>
  <c r="BK3161" i="1"/>
  <c r="BJ2270" i="1"/>
  <c r="BK2270" i="1"/>
  <c r="BJ1166" i="1"/>
  <c r="BK1166" i="1"/>
  <c r="BJ4654" i="1"/>
  <c r="BK4654" i="1"/>
  <c r="BJ4694" i="1"/>
  <c r="BK4694" i="1"/>
  <c r="BJ1059" i="1"/>
  <c r="BK1059" i="1"/>
  <c r="BJ1075" i="1"/>
  <c r="BK1075" i="1"/>
  <c r="BJ825" i="1"/>
  <c r="BK825" i="1"/>
  <c r="BJ3374" i="1"/>
  <c r="BK3374" i="1"/>
  <c r="BJ3381" i="1"/>
  <c r="BK3381" i="1"/>
  <c r="BJ1289" i="1"/>
  <c r="BK1289" i="1"/>
  <c r="BJ7367" i="1"/>
  <c r="BK7367" i="1"/>
  <c r="BJ1617" i="1"/>
  <c r="BK1617" i="1"/>
  <c r="BJ6999" i="1"/>
  <c r="BK6999" i="1"/>
  <c r="BJ7030" i="1"/>
  <c r="BK7030" i="1"/>
  <c r="BJ591" i="1"/>
  <c r="BK591" i="1"/>
  <c r="BJ7566" i="1"/>
  <c r="BK7566" i="1"/>
  <c r="BJ6405" i="1"/>
  <c r="BK6405" i="1"/>
  <c r="BJ184" i="1"/>
  <c r="BK184" i="1"/>
  <c r="BJ189" i="1"/>
  <c r="BK189" i="1"/>
  <c r="BJ6527" i="1"/>
  <c r="BK6527" i="1"/>
  <c r="BJ6544" i="1"/>
  <c r="BK6544" i="1"/>
  <c r="BJ2174" i="1"/>
  <c r="BK2174" i="1"/>
  <c r="BJ3573" i="1"/>
  <c r="BK3573" i="1"/>
  <c r="BJ3613" i="1"/>
  <c r="BK3613" i="1"/>
  <c r="BJ695" i="1"/>
  <c r="BK695" i="1"/>
  <c r="BJ7549" i="1"/>
  <c r="BK7549" i="1"/>
  <c r="BJ1039" i="1"/>
  <c r="BK1039" i="1"/>
  <c r="BJ5132" i="1"/>
  <c r="BK5132" i="1"/>
  <c r="BJ1665" i="1"/>
  <c r="BK1665" i="1"/>
  <c r="BJ7291" i="1"/>
  <c r="BK7291" i="1"/>
  <c r="BJ97" i="1"/>
  <c r="BK97" i="1"/>
  <c r="BJ100" i="1"/>
  <c r="BK100" i="1"/>
  <c r="BJ975" i="1"/>
  <c r="BK975" i="1"/>
  <c r="BJ976" i="1"/>
  <c r="BK976" i="1"/>
  <c r="BJ2113" i="1"/>
  <c r="BK2113" i="1"/>
  <c r="BJ6383" i="1"/>
  <c r="BK6383" i="1"/>
  <c r="BJ4161" i="1"/>
  <c r="BK4161" i="1"/>
  <c r="BJ6979" i="1"/>
  <c r="BK6979" i="1"/>
  <c r="BJ6444" i="1"/>
  <c r="BK6444" i="1"/>
  <c r="BJ241" i="1"/>
  <c r="BK241" i="1"/>
  <c r="BJ242" i="1"/>
  <c r="BK242" i="1"/>
  <c r="BJ3723" i="1"/>
  <c r="BK3723" i="1"/>
  <c r="BJ7264" i="1"/>
  <c r="BK7264" i="1"/>
  <c r="BJ983" i="1"/>
  <c r="BK983" i="1"/>
  <c r="BJ1856" i="1"/>
  <c r="BK1856" i="1"/>
  <c r="BJ932" i="1"/>
  <c r="BK932" i="1"/>
  <c r="BJ6264" i="1"/>
  <c r="BK6264" i="1"/>
  <c r="BJ7394" i="1"/>
  <c r="BK7394" i="1"/>
  <c r="BJ7405" i="1"/>
  <c r="BK7405" i="1"/>
  <c r="BJ7406" i="1"/>
  <c r="BK7406" i="1"/>
  <c r="BJ271" i="1"/>
  <c r="BK271" i="1"/>
  <c r="BJ7304" i="1"/>
  <c r="BK7304" i="1"/>
  <c r="BJ7320" i="1"/>
  <c r="BK7320" i="1"/>
  <c r="BJ735" i="1"/>
  <c r="BK735" i="1"/>
  <c r="BJ739" i="1"/>
  <c r="BK739" i="1"/>
  <c r="BJ742" i="1"/>
  <c r="BK742" i="1"/>
  <c r="BJ744" i="1"/>
  <c r="BK744" i="1"/>
  <c r="BJ726" i="1"/>
  <c r="BK726" i="1"/>
  <c r="BJ53" i="1"/>
  <c r="BK53" i="1"/>
  <c r="BJ54" i="1"/>
  <c r="BK54" i="1"/>
  <c r="BJ56" i="1"/>
  <c r="BK56" i="1"/>
  <c r="BJ706" i="1"/>
  <c r="BK706" i="1"/>
  <c r="BJ3365" i="1"/>
  <c r="BK3365" i="1"/>
  <c r="BJ6973" i="1"/>
  <c r="BK6973" i="1"/>
  <c r="BJ7031" i="1"/>
  <c r="BK7031" i="1"/>
  <c r="BJ2190" i="1"/>
  <c r="BK2190" i="1"/>
  <c r="BJ4031" i="1"/>
  <c r="BK4031" i="1"/>
  <c r="BJ3180" i="1"/>
  <c r="BK3180" i="1"/>
  <c r="BJ3326" i="1"/>
  <c r="BK3326" i="1"/>
  <c r="BJ7602" i="1"/>
  <c r="BK7602" i="1"/>
  <c r="BJ4056" i="1"/>
  <c r="BK4056" i="1"/>
  <c r="BJ4632" i="1"/>
  <c r="BK4632" i="1"/>
  <c r="BJ7407" i="1"/>
  <c r="BK7407" i="1"/>
  <c r="BJ7539" i="1"/>
  <c r="BK7539" i="1"/>
  <c r="BJ228" i="1"/>
  <c r="BK228" i="1"/>
  <c r="BJ4457" i="1"/>
  <c r="BK4457" i="1"/>
  <c r="BJ2111" i="1"/>
  <c r="BK2111" i="1"/>
  <c r="BJ7012" i="1"/>
  <c r="BK7012" i="1"/>
  <c r="BJ7015" i="1"/>
  <c r="BK7015" i="1"/>
  <c r="BJ7018" i="1"/>
  <c r="BK7018" i="1"/>
  <c r="BJ6050" i="1"/>
  <c r="BK6050" i="1"/>
  <c r="BJ3474" i="1"/>
  <c r="BK3474" i="1"/>
  <c r="BJ3511" i="1"/>
  <c r="BK3511" i="1"/>
  <c r="BJ3580" i="1"/>
  <c r="BK3580" i="1"/>
  <c r="BJ3222" i="1"/>
  <c r="BK3222" i="1"/>
  <c r="BJ1299" i="1"/>
  <c r="BK1299" i="1"/>
  <c r="BJ2523" i="1"/>
  <c r="BK2523" i="1"/>
  <c r="BJ4007" i="1"/>
  <c r="BK4007" i="1"/>
  <c r="BJ7624" i="1"/>
  <c r="BK7624" i="1"/>
  <c r="BJ4560" i="1"/>
  <c r="BK4560" i="1"/>
  <c r="BJ2349" i="1"/>
  <c r="BK2349" i="1"/>
  <c r="BJ3201" i="1"/>
  <c r="BK3201" i="1"/>
  <c r="BJ7348" i="1"/>
  <c r="BK7348" i="1"/>
  <c r="BJ3366" i="1"/>
  <c r="BK3366" i="1"/>
  <c r="BJ2747" i="1"/>
  <c r="BK2747" i="1"/>
  <c r="BJ5725" i="1"/>
  <c r="BK5725" i="1"/>
  <c r="BJ5749" i="1"/>
  <c r="BK5749" i="1"/>
  <c r="BJ6037" i="1"/>
  <c r="BK6037" i="1"/>
  <c r="BJ5947" i="1"/>
  <c r="BK5947" i="1"/>
  <c r="BJ1522" i="1"/>
  <c r="BK1522" i="1"/>
  <c r="BJ7159" i="1"/>
  <c r="BK7159" i="1"/>
  <c r="BJ992" i="1"/>
  <c r="BK992" i="1"/>
  <c r="BJ994" i="1"/>
  <c r="BK994" i="1"/>
  <c r="BJ7576" i="1"/>
  <c r="BK7576" i="1"/>
  <c r="BJ6133" i="1"/>
  <c r="BK6133" i="1"/>
  <c r="BJ1813" i="1"/>
  <c r="BK1813" i="1"/>
  <c r="BJ1408" i="1"/>
  <c r="BK1408" i="1"/>
  <c r="BJ4566" i="1"/>
  <c r="BK4566" i="1"/>
  <c r="BJ6190" i="1"/>
  <c r="BK6190" i="1"/>
  <c r="BJ6718" i="1"/>
  <c r="BK6718" i="1"/>
  <c r="BJ2665" i="1"/>
  <c r="BK2665" i="1"/>
  <c r="BJ2692" i="1"/>
  <c r="BK2692" i="1"/>
  <c r="BJ2166" i="1"/>
  <c r="BK2166" i="1"/>
  <c r="BJ7094" i="1"/>
  <c r="BK7094" i="1"/>
  <c r="BJ7220" i="1"/>
  <c r="BK7220" i="1"/>
  <c r="BJ7330" i="1"/>
  <c r="BK7330" i="1"/>
  <c r="BJ7305" i="1"/>
  <c r="BK7305" i="1"/>
  <c r="BJ2411" i="1"/>
  <c r="BK2411" i="1"/>
  <c r="BJ877" i="1"/>
  <c r="BK877" i="1"/>
  <c r="BJ7551" i="1"/>
  <c r="BK7551" i="1"/>
  <c r="BJ6222" i="1"/>
  <c r="BK6222" i="1"/>
  <c r="BJ1308" i="1"/>
  <c r="BK1308" i="1"/>
  <c r="BJ7213" i="1"/>
  <c r="BK7213" i="1"/>
  <c r="BJ869" i="1"/>
  <c r="BK869" i="1"/>
  <c r="BJ7139" i="1"/>
  <c r="BK7139" i="1"/>
  <c r="BJ4081" i="1"/>
  <c r="BK4081" i="1"/>
  <c r="BJ6549" i="1"/>
  <c r="BK6549" i="1"/>
  <c r="BJ4045" i="1"/>
  <c r="BK4045" i="1"/>
  <c r="BJ7080" i="1"/>
  <c r="BK7080" i="1"/>
  <c r="BJ3480" i="1"/>
  <c r="BK3480" i="1"/>
  <c r="BJ7134" i="1"/>
  <c r="BK7134" i="1"/>
  <c r="BJ3463" i="1"/>
  <c r="BK3463" i="1"/>
  <c r="BJ6672" i="1"/>
  <c r="BK6672" i="1"/>
  <c r="BJ7675" i="1"/>
  <c r="BK7675" i="1"/>
  <c r="BJ4611" i="1"/>
  <c r="BK4611" i="1"/>
  <c r="BJ2490" i="1"/>
  <c r="BK2490" i="1"/>
  <c r="BJ4061" i="1"/>
  <c r="BK4061" i="1"/>
  <c r="BJ2897" i="1"/>
  <c r="BK2897" i="1"/>
  <c r="BJ2528" i="1"/>
  <c r="BK2528" i="1"/>
  <c r="BJ6675" i="1"/>
  <c r="BK6675" i="1"/>
  <c r="BJ3314" i="1"/>
  <c r="BK3314" i="1"/>
  <c r="BJ3356" i="1"/>
  <c r="BK3356" i="1"/>
  <c r="BJ3393" i="1"/>
  <c r="BK3393" i="1"/>
  <c r="BJ2458" i="1"/>
  <c r="BK2458" i="1"/>
  <c r="BJ2495" i="1"/>
  <c r="BK2495" i="1"/>
  <c r="BJ2536" i="1"/>
  <c r="BK2536" i="1"/>
  <c r="BJ2565" i="1"/>
  <c r="BK2565" i="1"/>
  <c r="BJ6518" i="1"/>
  <c r="BK6518" i="1"/>
  <c r="BJ6552" i="1"/>
  <c r="BK6552" i="1"/>
  <c r="BJ6071" i="1"/>
  <c r="BK6071" i="1"/>
  <c r="BJ6857" i="1"/>
  <c r="BK6857" i="1"/>
  <c r="BJ7183" i="1"/>
  <c r="BK7183" i="1"/>
  <c r="BJ4146" i="1"/>
  <c r="BK4146" i="1"/>
  <c r="BJ3925" i="1"/>
  <c r="BK3925" i="1"/>
  <c r="BJ3936" i="1"/>
  <c r="BK3936" i="1"/>
  <c r="BJ3962" i="1"/>
  <c r="BK3962" i="1"/>
  <c r="BJ7609" i="1"/>
  <c r="BK7609" i="1"/>
  <c r="BJ5939" i="1"/>
  <c r="BK5939" i="1"/>
  <c r="BJ6068" i="1"/>
  <c r="BK6068" i="1"/>
  <c r="BJ857" i="1"/>
  <c r="BK857" i="1"/>
  <c r="BJ6525" i="1"/>
  <c r="BK6525" i="1"/>
  <c r="BJ6561" i="1"/>
  <c r="BK6561" i="1"/>
  <c r="BJ5425" i="1"/>
  <c r="BK5425" i="1"/>
  <c r="BJ5874" i="1"/>
  <c r="BK5874" i="1"/>
  <c r="BJ5995" i="1"/>
  <c r="BK5995" i="1"/>
  <c r="BJ166" i="1"/>
  <c r="BK166" i="1"/>
  <c r="BJ6864" i="1"/>
  <c r="BK6864" i="1"/>
  <c r="BJ704" i="1"/>
  <c r="BK704" i="1"/>
  <c r="BJ6487" i="1"/>
  <c r="BK6487" i="1"/>
  <c r="BJ6526" i="1"/>
  <c r="BK6526" i="1"/>
  <c r="BJ1642" i="1"/>
  <c r="BK1642" i="1"/>
  <c r="BJ998" i="1"/>
  <c r="BK998" i="1"/>
  <c r="BJ3006" i="1"/>
  <c r="BK3006" i="1"/>
  <c r="BJ6964" i="1"/>
  <c r="BK6964" i="1"/>
  <c r="BJ6792" i="1"/>
  <c r="BK6792" i="1"/>
  <c r="BJ6813" i="1"/>
  <c r="BK6813" i="1"/>
  <c r="BJ6837" i="1"/>
  <c r="BK6837" i="1"/>
  <c r="BJ2788" i="1"/>
  <c r="BK2788" i="1"/>
  <c r="BJ2085" i="1"/>
  <c r="BK2085" i="1"/>
  <c r="BJ6239" i="1"/>
  <c r="BK6239" i="1"/>
  <c r="BJ1929" i="1"/>
  <c r="BK1929" i="1"/>
  <c r="BJ2740" i="1"/>
  <c r="BK2740" i="1"/>
  <c r="BJ4563" i="1"/>
  <c r="BK4563" i="1"/>
  <c r="BJ3252" i="1"/>
  <c r="BK3252" i="1"/>
  <c r="BJ6616" i="1"/>
  <c r="BK6616" i="1"/>
  <c r="BJ4199" i="1"/>
  <c r="BK4199" i="1"/>
  <c r="BJ3247" i="1"/>
  <c r="BK3247" i="1"/>
  <c r="BJ6653" i="1"/>
  <c r="BK6653" i="1"/>
  <c r="BJ3832" i="1"/>
  <c r="BK3832" i="1"/>
  <c r="BJ3871" i="1"/>
  <c r="BK3871" i="1"/>
  <c r="BJ7205" i="1"/>
  <c r="BK7205" i="1"/>
  <c r="BJ6391" i="1"/>
  <c r="BK6391" i="1"/>
  <c r="BJ6583" i="1"/>
  <c r="BK6583" i="1"/>
  <c r="BJ6618" i="1"/>
  <c r="BK6618" i="1"/>
  <c r="BJ3378" i="1"/>
  <c r="BK3378" i="1"/>
  <c r="BJ4269" i="1"/>
  <c r="BK4269" i="1"/>
  <c r="BJ3297" i="1"/>
  <c r="BK3297" i="1"/>
  <c r="BJ957" i="1"/>
  <c r="BK957" i="1"/>
  <c r="BJ5906" i="1"/>
  <c r="BK5906" i="1"/>
  <c r="BJ6027" i="1"/>
  <c r="BK6027" i="1"/>
  <c r="BJ3212" i="1"/>
  <c r="BK3212" i="1"/>
  <c r="BJ1543" i="1"/>
  <c r="BK1543" i="1"/>
  <c r="BJ6346" i="1"/>
  <c r="BK6346" i="1"/>
  <c r="BJ2470" i="1"/>
  <c r="BK2470" i="1"/>
  <c r="BJ2508" i="1"/>
  <c r="BK2508" i="1"/>
  <c r="BJ4139" i="1"/>
  <c r="BK4139" i="1"/>
  <c r="BJ3119" i="1"/>
  <c r="BK3119" i="1"/>
  <c r="BJ3144" i="1"/>
  <c r="BK3144" i="1"/>
  <c r="BJ7547" i="1"/>
  <c r="BK7547" i="1"/>
  <c r="BJ5670" i="1"/>
  <c r="BK5670" i="1"/>
  <c r="BJ5408" i="1"/>
  <c r="BK5408" i="1"/>
  <c r="BJ3946" i="1"/>
  <c r="BK3946" i="1"/>
  <c r="BJ1942" i="1"/>
  <c r="BK1942" i="1"/>
  <c r="BJ1046" i="1"/>
  <c r="BK1046" i="1"/>
  <c r="BJ4054" i="1"/>
  <c r="BK4054" i="1"/>
  <c r="BJ6914" i="1"/>
  <c r="BK6914" i="1"/>
  <c r="BJ441" i="1"/>
  <c r="BK441" i="1"/>
  <c r="BJ443" i="1"/>
  <c r="BK443" i="1"/>
  <c r="BJ444" i="1"/>
  <c r="BK444" i="1"/>
  <c r="BJ445" i="1"/>
  <c r="BK445" i="1"/>
  <c r="BJ3515" i="1"/>
  <c r="BK3515" i="1"/>
  <c r="BJ3549" i="1"/>
  <c r="BK3549" i="1"/>
  <c r="BJ5737" i="1"/>
  <c r="BK5737" i="1"/>
  <c r="BJ3244" i="1"/>
  <c r="BK3244" i="1"/>
  <c r="BJ1051" i="1"/>
  <c r="BK1051" i="1"/>
  <c r="BJ623" i="1"/>
  <c r="BK623" i="1"/>
  <c r="BJ1268" i="1"/>
  <c r="BK1268" i="1"/>
  <c r="BJ2045" i="1"/>
  <c r="BK2045" i="1"/>
  <c r="BJ6710" i="1"/>
  <c r="BK6710" i="1"/>
  <c r="BJ1334" i="1"/>
  <c r="BK1334" i="1"/>
  <c r="BJ3410" i="1"/>
  <c r="BK3410" i="1"/>
  <c r="BJ709" i="1"/>
  <c r="BK709" i="1"/>
  <c r="BJ2126" i="1"/>
  <c r="BK2126" i="1"/>
  <c r="BJ2778" i="1"/>
  <c r="BK2778" i="1"/>
  <c r="BJ6060" i="1"/>
  <c r="BK6060" i="1"/>
  <c r="BJ6753" i="1"/>
  <c r="BK6753" i="1"/>
  <c r="BJ7336" i="1"/>
  <c r="BK7336" i="1"/>
  <c r="BJ2524" i="1"/>
  <c r="BK2524" i="1"/>
  <c r="BJ2038" i="1"/>
  <c r="BK2038" i="1"/>
  <c r="BJ860" i="1"/>
  <c r="BK860" i="1"/>
  <c r="BJ1751" i="1"/>
  <c r="BK1751" i="1"/>
  <c r="BJ5761" i="1"/>
  <c r="BK5761" i="1"/>
  <c r="BJ6911" i="1"/>
  <c r="BK6911" i="1"/>
  <c r="BJ6844" i="1"/>
  <c r="BK6844" i="1"/>
  <c r="BJ6139" i="1"/>
  <c r="BK6139" i="1"/>
  <c r="BJ7620" i="1"/>
  <c r="BK7620" i="1"/>
  <c r="BJ6703" i="1"/>
  <c r="BK6703" i="1"/>
  <c r="BJ3182" i="1"/>
  <c r="BK3182" i="1"/>
  <c r="BJ6513" i="1"/>
  <c r="BK6513" i="1"/>
  <c r="BJ3337" i="1"/>
  <c r="BK3337" i="1"/>
  <c r="BJ1877" i="1"/>
  <c r="BK1877" i="1"/>
  <c r="BJ1708" i="1"/>
  <c r="BK1708" i="1"/>
  <c r="BJ1738" i="1"/>
  <c r="BK1738" i="1"/>
  <c r="BJ896" i="1"/>
  <c r="BK896" i="1"/>
  <c r="BJ899" i="1"/>
  <c r="BK899" i="1"/>
  <c r="BJ3497" i="1"/>
  <c r="BK3497" i="1"/>
  <c r="BJ3508" i="1"/>
  <c r="BK3508" i="1"/>
  <c r="BJ3509" i="1"/>
  <c r="BK3509" i="1"/>
  <c r="BJ2519" i="1"/>
  <c r="BK2519" i="1"/>
  <c r="BJ7187" i="1"/>
  <c r="BK7187" i="1"/>
  <c r="BJ2668" i="1"/>
  <c r="BK2668" i="1"/>
  <c r="BJ5852" i="1"/>
  <c r="BK5852" i="1"/>
  <c r="BJ1135" i="1"/>
  <c r="BK1135" i="1"/>
  <c r="BJ7511" i="1"/>
  <c r="BK7511" i="1"/>
  <c r="BJ7521" i="1"/>
  <c r="BK7521" i="1"/>
  <c r="BJ2358" i="1"/>
  <c r="BK2358" i="1"/>
  <c r="BJ2795" i="1"/>
  <c r="BK2795" i="1"/>
  <c r="BJ4909" i="1"/>
  <c r="BK4909" i="1"/>
  <c r="BJ1293" i="1"/>
  <c r="BK1293" i="1"/>
  <c r="BJ2545" i="1"/>
  <c r="BK2545" i="1"/>
  <c r="BJ6919" i="1"/>
  <c r="BK6919" i="1"/>
  <c r="BJ6941" i="1"/>
  <c r="BK6941" i="1"/>
  <c r="BJ197" i="1"/>
  <c r="BK197" i="1"/>
  <c r="BJ210" i="1"/>
  <c r="BK210" i="1"/>
  <c r="BJ4535" i="1"/>
  <c r="BK4535" i="1"/>
  <c r="BJ14" i="1"/>
  <c r="BK14" i="1"/>
  <c r="BJ17" i="1"/>
  <c r="BK17" i="1"/>
  <c r="BJ19" i="1"/>
  <c r="BK19" i="1"/>
  <c r="BJ3165" i="1"/>
  <c r="BK3165" i="1"/>
  <c r="BJ644" i="1"/>
  <c r="BK644" i="1"/>
  <c r="BJ5986" i="1"/>
  <c r="BK5986" i="1"/>
  <c r="BJ3359" i="1"/>
  <c r="BK3359" i="1"/>
  <c r="BJ1001" i="1"/>
  <c r="BK1001" i="1"/>
  <c r="BJ1111" i="1"/>
  <c r="BK1111" i="1"/>
  <c r="BJ6923" i="1"/>
  <c r="BK6923" i="1"/>
  <c r="BJ4400" i="1"/>
  <c r="BK4400" i="1"/>
  <c r="BJ4689" i="1"/>
  <c r="BK4689" i="1"/>
  <c r="BJ3612" i="1"/>
  <c r="BK3612" i="1"/>
  <c r="BJ7342" i="1"/>
  <c r="BK7342" i="1"/>
  <c r="BJ4583" i="1"/>
  <c r="BK4583" i="1"/>
  <c r="BJ5580" i="1"/>
  <c r="BK5580" i="1"/>
  <c r="BJ4862" i="1"/>
  <c r="BK4862" i="1"/>
  <c r="BJ1187" i="1"/>
  <c r="BK1187" i="1"/>
  <c r="BJ7509" i="1"/>
  <c r="BK7509" i="1"/>
  <c r="BJ6695" i="1"/>
  <c r="BK6695" i="1"/>
  <c r="BJ1962" i="1"/>
  <c r="BK1962" i="1"/>
  <c r="BJ1901" i="1"/>
  <c r="BK1901" i="1"/>
  <c r="BJ916" i="1"/>
  <c r="BK916" i="1"/>
  <c r="BJ4686" i="1"/>
  <c r="BK4686" i="1"/>
  <c r="BJ1684" i="1"/>
  <c r="BK1684" i="1"/>
  <c r="BJ2210" i="1"/>
  <c r="BK2210" i="1"/>
  <c r="BJ2877" i="1"/>
  <c r="BK2877" i="1"/>
  <c r="BJ2908" i="1"/>
  <c r="BK2908" i="1"/>
  <c r="BJ6826" i="1"/>
  <c r="BK6826" i="1"/>
  <c r="BJ2146" i="1"/>
  <c r="BK2146" i="1"/>
  <c r="BJ2171" i="1"/>
  <c r="BK2171" i="1"/>
  <c r="BJ6952" i="1"/>
  <c r="BK6952" i="1"/>
  <c r="BJ3676" i="1"/>
  <c r="BK3676" i="1"/>
  <c r="BJ4368" i="1"/>
  <c r="BK4368" i="1"/>
  <c r="BJ4405" i="1"/>
  <c r="BK4405" i="1"/>
  <c r="BJ3995" i="1"/>
  <c r="BK3995" i="1"/>
  <c r="BJ3846" i="1"/>
  <c r="BK3846" i="1"/>
  <c r="BJ3885" i="1"/>
  <c r="BK3885" i="1"/>
  <c r="BJ1704" i="1"/>
  <c r="BK1704" i="1"/>
  <c r="BJ1541" i="1"/>
  <c r="BK1541" i="1"/>
  <c r="BJ2164" i="1"/>
  <c r="BK2164" i="1"/>
  <c r="BJ6563" i="1"/>
  <c r="BK6563" i="1"/>
  <c r="BJ1067" i="1"/>
  <c r="BK1067" i="1"/>
  <c r="BJ2587" i="1"/>
  <c r="BK2587" i="1"/>
  <c r="BJ3167" i="1"/>
  <c r="BK3167" i="1"/>
  <c r="BJ3217" i="1"/>
  <c r="BK3217" i="1"/>
  <c r="BJ6893" i="1"/>
  <c r="BK6893" i="1"/>
  <c r="BJ372" i="1"/>
  <c r="BK372" i="1"/>
  <c r="BJ373" i="1"/>
  <c r="BK373" i="1"/>
  <c r="BJ6863" i="1"/>
  <c r="BK6863" i="1"/>
  <c r="BJ7613" i="1"/>
  <c r="BK7613" i="1"/>
  <c r="BJ25" i="1"/>
  <c r="BK25" i="1"/>
  <c r="BJ2728" i="1"/>
  <c r="BK2728" i="1"/>
  <c r="BJ2761" i="1"/>
  <c r="BK2761" i="1"/>
  <c r="BJ2070" i="1"/>
  <c r="BK2070" i="1"/>
  <c r="BJ7434" i="1"/>
  <c r="BK7434" i="1"/>
  <c r="BJ7443" i="1"/>
  <c r="BK7443" i="1"/>
  <c r="BJ6709" i="1"/>
  <c r="BK6709" i="1"/>
  <c r="BJ3131" i="1"/>
  <c r="BK3131" i="1"/>
  <c r="BJ4623" i="1"/>
  <c r="BK4623" i="1"/>
  <c r="BJ999" i="1"/>
  <c r="BK999" i="1"/>
  <c r="BJ7626" i="1"/>
  <c r="BK7626" i="1"/>
  <c r="BJ668" i="1"/>
  <c r="BK668" i="1"/>
  <c r="BJ4184" i="1"/>
  <c r="BK4184" i="1"/>
  <c r="BJ1651" i="1"/>
  <c r="BK1651" i="1"/>
  <c r="BJ6840" i="1"/>
  <c r="BK6840" i="1"/>
  <c r="BJ6504" i="1"/>
  <c r="BK6504" i="1"/>
  <c r="BJ3577" i="1"/>
  <c r="BK3577" i="1"/>
  <c r="BJ5793" i="1"/>
  <c r="BK5793" i="1"/>
  <c r="BJ7014" i="1"/>
  <c r="BK7014" i="1"/>
  <c r="BJ6722" i="1"/>
  <c r="BK6722" i="1"/>
  <c r="BJ7283" i="1"/>
  <c r="BK7283" i="1"/>
  <c r="BJ7295" i="1"/>
  <c r="BK7295" i="1"/>
  <c r="BJ3979" i="1"/>
  <c r="BK3979" i="1"/>
  <c r="BJ571" i="1"/>
  <c r="BK571" i="1"/>
  <c r="BJ3477" i="1"/>
  <c r="BK3477" i="1"/>
  <c r="BJ3582" i="1"/>
  <c r="BK3582" i="1"/>
  <c r="BJ3618" i="1"/>
  <c r="BK3618" i="1"/>
  <c r="BJ1236" i="1"/>
  <c r="BK1236" i="1"/>
  <c r="BJ567" i="1"/>
  <c r="BK567" i="1"/>
  <c r="BJ3823" i="1"/>
  <c r="BK3823" i="1"/>
  <c r="BJ6140" i="1"/>
  <c r="BK6140" i="1"/>
  <c r="BJ729" i="1"/>
  <c r="BK729" i="1"/>
  <c r="BJ2161" i="1"/>
  <c r="BK2161" i="1"/>
  <c r="BJ2235" i="1"/>
  <c r="BK2235" i="1"/>
  <c r="BJ3581" i="1"/>
  <c r="BK3581" i="1"/>
  <c r="BJ2679" i="1"/>
  <c r="BK2679" i="1"/>
  <c r="BJ2712" i="1"/>
  <c r="BK2712" i="1"/>
  <c r="BJ6178" i="1"/>
  <c r="BK6178" i="1"/>
  <c r="BJ6218" i="1"/>
  <c r="BK6218" i="1"/>
  <c r="BJ3960" i="1"/>
  <c r="BK3960" i="1"/>
  <c r="BJ2842" i="1"/>
  <c r="BK2842" i="1"/>
  <c r="BJ6388" i="1"/>
  <c r="BK6388" i="1"/>
  <c r="BJ7421" i="1"/>
  <c r="BK7421" i="1"/>
  <c r="BJ4669" i="1"/>
  <c r="BK4669" i="1"/>
  <c r="BJ3308" i="1"/>
  <c r="BK3308" i="1"/>
  <c r="BJ6878" i="1"/>
  <c r="BK6878" i="1"/>
  <c r="BJ3445" i="1"/>
  <c r="BK3445" i="1"/>
  <c r="BJ3472" i="1"/>
  <c r="BK3472" i="1"/>
  <c r="BJ646" i="1"/>
  <c r="BK646" i="1"/>
  <c r="BJ251" i="1"/>
  <c r="BK251" i="1"/>
  <c r="BJ1032" i="1"/>
  <c r="BK1032" i="1"/>
  <c r="BJ4591" i="1"/>
  <c r="BK4591" i="1"/>
  <c r="BJ1030" i="1"/>
  <c r="BK1030" i="1"/>
  <c r="BJ4461" i="1"/>
  <c r="BK4461" i="1"/>
  <c r="BJ1257" i="1"/>
  <c r="BK1257" i="1"/>
  <c r="BJ7380" i="1"/>
  <c r="BK7380" i="1"/>
  <c r="BJ7269" i="1"/>
  <c r="BK7269" i="1"/>
  <c r="BJ7287" i="1"/>
  <c r="BK7287" i="1"/>
  <c r="BJ3268" i="1"/>
  <c r="BK3268" i="1"/>
  <c r="BJ6508" i="1"/>
  <c r="BK6508" i="1"/>
  <c r="BJ4629" i="1"/>
  <c r="BK4629" i="1"/>
  <c r="BJ2314" i="1"/>
  <c r="BK2314" i="1"/>
  <c r="BJ5706" i="1"/>
  <c r="BK5706" i="1"/>
  <c r="BJ4123" i="1"/>
  <c r="BK4123" i="1"/>
  <c r="BJ3770" i="1"/>
  <c r="BK3770" i="1"/>
  <c r="BJ3816" i="1"/>
  <c r="BK3816" i="1"/>
  <c r="BJ7453" i="1"/>
  <c r="BK7453" i="1"/>
  <c r="BJ6244" i="1"/>
  <c r="BK6244" i="1"/>
  <c r="BJ6671" i="1"/>
  <c r="BK6671" i="1"/>
  <c r="BJ4373" i="1"/>
  <c r="BK4373" i="1"/>
  <c r="BJ2622" i="1"/>
  <c r="BK2622" i="1"/>
  <c r="BJ1162" i="1"/>
  <c r="BK1162" i="1"/>
  <c r="BJ2513" i="1"/>
  <c r="BK2513" i="1"/>
  <c r="BJ2550" i="1"/>
  <c r="BK2550" i="1"/>
  <c r="BJ5974" i="1"/>
  <c r="BK5974" i="1"/>
  <c r="BJ3739" i="1"/>
  <c r="BK3739" i="1"/>
  <c r="BJ6393" i="1"/>
  <c r="BK6393" i="1"/>
  <c r="BJ2121" i="1"/>
  <c r="BK2121" i="1"/>
  <c r="BJ6554" i="1"/>
  <c r="BK6554" i="1"/>
  <c r="BJ1715" i="1"/>
  <c r="BK1715" i="1"/>
  <c r="BJ3351" i="1"/>
  <c r="BK3351" i="1"/>
  <c r="BJ7412" i="1"/>
  <c r="BK7412" i="1"/>
  <c r="BJ1754" i="1"/>
  <c r="BK1754" i="1"/>
  <c r="BJ1785" i="1"/>
  <c r="BK1785" i="1"/>
  <c r="BJ1804" i="1"/>
  <c r="BK1804" i="1"/>
  <c r="BJ795" i="1"/>
  <c r="BK795" i="1"/>
  <c r="BJ6192" i="1"/>
  <c r="BK6192" i="1"/>
  <c r="BJ5942" i="1"/>
  <c r="BK5942" i="1"/>
  <c r="BJ2949" i="1"/>
  <c r="BK2949" i="1"/>
  <c r="BJ2980" i="1"/>
  <c r="BK2980" i="1"/>
  <c r="BJ7589" i="1"/>
  <c r="BK7589" i="1"/>
  <c r="BJ2140" i="1"/>
  <c r="BK2140" i="1"/>
  <c r="BJ4470" i="1"/>
  <c r="BK4470" i="1"/>
  <c r="BJ3346" i="1"/>
  <c r="BK3346" i="1"/>
  <c r="BJ2599" i="1"/>
  <c r="BK2599" i="1"/>
  <c r="BJ1320" i="1"/>
  <c r="BK1320" i="1"/>
  <c r="BJ3840" i="1"/>
  <c r="BK3840" i="1"/>
  <c r="BJ3847" i="1"/>
  <c r="BK3847" i="1"/>
  <c r="BJ4811" i="1"/>
  <c r="BK4811" i="1"/>
  <c r="BJ7630" i="1"/>
  <c r="BK7630" i="1"/>
  <c r="BJ7436" i="1"/>
  <c r="BK7436" i="1"/>
  <c r="BJ1035" i="1"/>
  <c r="BK1035" i="1"/>
  <c r="BJ6120" i="1"/>
  <c r="BK6120" i="1"/>
  <c r="BJ6996" i="1"/>
  <c r="BK6996" i="1"/>
  <c r="BJ4636" i="1"/>
  <c r="BK4636" i="1"/>
  <c r="BJ1054" i="1"/>
  <c r="BK1054" i="1"/>
  <c r="BJ1074" i="1"/>
  <c r="BK1074" i="1"/>
  <c r="BJ2186" i="1"/>
  <c r="BK2186" i="1"/>
  <c r="BJ2211" i="1"/>
  <c r="BK2211" i="1"/>
  <c r="BJ790" i="1"/>
  <c r="BK790" i="1"/>
  <c r="BJ5849" i="1"/>
  <c r="BK5849" i="1"/>
  <c r="BJ930" i="1"/>
  <c r="BK930" i="1"/>
  <c r="BJ947" i="1"/>
  <c r="BK947" i="1"/>
  <c r="BJ2119" i="1"/>
  <c r="BK2119" i="1"/>
  <c r="BJ926" i="1"/>
  <c r="BK926" i="1"/>
  <c r="BJ946" i="1"/>
  <c r="BK946" i="1"/>
  <c r="BJ2632" i="1"/>
  <c r="BK2632" i="1"/>
  <c r="BJ1069" i="1"/>
  <c r="BK1069" i="1"/>
  <c r="BJ1575" i="1"/>
  <c r="BK1575" i="1"/>
  <c r="BJ457" i="1"/>
  <c r="BK457" i="1"/>
  <c r="BJ2313" i="1"/>
  <c r="BK2313" i="1"/>
  <c r="BJ6828" i="1"/>
  <c r="BK6828" i="1"/>
  <c r="BJ597" i="1"/>
  <c r="BK597" i="1"/>
  <c r="BJ2273" i="1"/>
  <c r="BK2273" i="1"/>
  <c r="BJ1853" i="1"/>
  <c r="BK1853" i="1"/>
  <c r="BJ6730" i="1"/>
  <c r="BK6730" i="1"/>
  <c r="BJ6305" i="1"/>
  <c r="BK6305" i="1"/>
  <c r="BJ7527" i="1"/>
  <c r="BK7527" i="1"/>
  <c r="BJ6418" i="1"/>
  <c r="BK6418" i="1"/>
  <c r="BJ6503" i="1"/>
  <c r="BK6503" i="1"/>
  <c r="BJ2597" i="1"/>
  <c r="BK2597" i="1"/>
  <c r="BJ2627" i="1"/>
  <c r="BK2627" i="1"/>
  <c r="BJ3738" i="1"/>
  <c r="BK3738" i="1"/>
  <c r="BJ4664" i="1"/>
  <c r="BK4664" i="1"/>
  <c r="BJ2840" i="1"/>
  <c r="BK2840" i="1"/>
  <c r="BJ2875" i="1"/>
  <c r="BK2875" i="1"/>
  <c r="BJ6100" i="1"/>
  <c r="BK6100" i="1"/>
  <c r="BJ2479" i="1"/>
  <c r="BK2479" i="1"/>
  <c r="BJ1723" i="1"/>
  <c r="BK1723" i="1"/>
  <c r="BJ2447" i="1"/>
  <c r="BK2447" i="1"/>
  <c r="BJ2481" i="1"/>
  <c r="BK2481" i="1"/>
  <c r="BJ1672" i="1"/>
  <c r="BK1672" i="1"/>
  <c r="BJ1732" i="1"/>
  <c r="BK1732" i="1"/>
  <c r="BJ610" i="1"/>
  <c r="BK610" i="1"/>
  <c r="BJ1374" i="1"/>
  <c r="BK1374" i="1"/>
  <c r="BJ1395" i="1"/>
  <c r="BK1395" i="1"/>
  <c r="BJ1038" i="1"/>
  <c r="BK1038" i="1"/>
  <c r="BJ2848" i="1"/>
  <c r="BK2848" i="1"/>
  <c r="BJ6009" i="1"/>
  <c r="BK6009" i="1"/>
  <c r="BJ6048" i="1"/>
  <c r="BK6048" i="1"/>
  <c r="BJ478" i="1"/>
  <c r="BK478" i="1"/>
  <c r="BJ480" i="1"/>
  <c r="BK480" i="1"/>
  <c r="BJ2695" i="1"/>
  <c r="BK2695" i="1"/>
  <c r="BJ7222" i="1"/>
  <c r="BK7222" i="1"/>
  <c r="BJ807" i="1"/>
  <c r="BK807" i="1"/>
  <c r="BJ1174" i="1"/>
  <c r="BK1174" i="1"/>
  <c r="BJ5406" i="1"/>
  <c r="BK5406" i="1"/>
  <c r="BJ3194" i="1"/>
  <c r="BK3194" i="1"/>
  <c r="BJ1773" i="1"/>
  <c r="BK1773" i="1"/>
  <c r="BJ3812" i="1"/>
  <c r="BK3812" i="1"/>
  <c r="BJ507" i="1"/>
  <c r="BK507" i="1"/>
  <c r="BJ508" i="1"/>
  <c r="BK508" i="1"/>
  <c r="BJ2680" i="1"/>
  <c r="BK2680" i="1"/>
  <c r="BJ1407" i="1"/>
  <c r="BK1407" i="1"/>
  <c r="BJ5497" i="1"/>
  <c r="BK5497" i="1"/>
  <c r="BJ7045" i="1"/>
  <c r="BK7045" i="1"/>
  <c r="BJ7048" i="1"/>
  <c r="BK7048" i="1"/>
  <c r="BJ7281" i="1"/>
  <c r="BK7281" i="1"/>
  <c r="BJ4394" i="1"/>
  <c r="BK4394" i="1"/>
  <c r="BJ4448" i="1"/>
  <c r="BK4448" i="1"/>
  <c r="BJ2289" i="1"/>
  <c r="BK2289" i="1"/>
  <c r="BJ6945" i="1"/>
  <c r="BK6945" i="1"/>
  <c r="BJ3858" i="1"/>
  <c r="BK3858" i="1"/>
  <c r="BJ3883" i="1"/>
  <c r="BK3883" i="1"/>
  <c r="BJ3900" i="1"/>
  <c r="BK3900" i="1"/>
  <c r="BJ6610" i="1"/>
  <c r="BK6610" i="1"/>
  <c r="BJ7077" i="1"/>
  <c r="BK7077" i="1"/>
  <c r="BJ6876" i="1"/>
  <c r="BK6876" i="1"/>
  <c r="BJ2499" i="1"/>
  <c r="BK2499" i="1"/>
  <c r="BJ2820" i="1"/>
  <c r="BK2820" i="1"/>
  <c r="BJ2857" i="1"/>
  <c r="BK2857" i="1"/>
  <c r="BJ6708" i="1"/>
  <c r="BK6708" i="1"/>
  <c r="BJ2374" i="1"/>
  <c r="BK2374" i="1"/>
  <c r="BJ6566" i="1"/>
  <c r="BK6566" i="1"/>
  <c r="BJ497" i="1"/>
  <c r="BK497" i="1"/>
  <c r="BJ498" i="1"/>
  <c r="BK498" i="1"/>
  <c r="BJ499" i="1"/>
  <c r="BK499" i="1"/>
  <c r="BJ4835" i="1"/>
  <c r="BK4835" i="1"/>
  <c r="BJ5507" i="1"/>
  <c r="BK5507" i="1"/>
  <c r="BJ1148" i="1"/>
  <c r="BK1148" i="1"/>
  <c r="BJ7149" i="1"/>
  <c r="BK7149" i="1"/>
  <c r="BJ4700" i="1"/>
  <c r="BK4700" i="1"/>
  <c r="BJ2575" i="1"/>
  <c r="BK2575" i="1"/>
  <c r="BJ2603" i="1"/>
  <c r="BK2603" i="1"/>
  <c r="BJ7522" i="1"/>
  <c r="BK7522" i="1"/>
  <c r="BJ4559" i="1"/>
  <c r="BK4559" i="1"/>
  <c r="BJ4564" i="1"/>
  <c r="BK4564" i="1"/>
  <c r="BJ2623" i="1"/>
  <c r="BK2623" i="1"/>
  <c r="BJ2655" i="1"/>
  <c r="BK2655" i="1"/>
  <c r="BJ2682" i="1"/>
  <c r="BK2682" i="1"/>
  <c r="BJ1060" i="1"/>
  <c r="BK1060" i="1"/>
  <c r="BJ5865" i="1"/>
  <c r="BK5865" i="1"/>
  <c r="BJ1113" i="1"/>
  <c r="BK1113" i="1"/>
  <c r="BJ2841" i="1"/>
  <c r="BK2841" i="1"/>
  <c r="BJ297" i="1"/>
  <c r="BK297" i="1"/>
  <c r="BJ3050" i="1"/>
  <c r="BK3050" i="1"/>
  <c r="BJ3090" i="1"/>
  <c r="BK3090" i="1"/>
  <c r="BJ3191" i="1"/>
  <c r="BK3191" i="1"/>
  <c r="BJ3218" i="1"/>
  <c r="BK3218" i="1"/>
  <c r="BJ4335" i="1"/>
  <c r="BK4335" i="1"/>
  <c r="BJ233" i="1"/>
  <c r="BK233" i="1"/>
  <c r="BJ234" i="1"/>
  <c r="BK234" i="1"/>
  <c r="BJ7728" i="1"/>
  <c r="BK7728" i="1"/>
  <c r="BJ6731" i="1"/>
  <c r="BK6731" i="1"/>
  <c r="BJ6759" i="1"/>
  <c r="BK6759" i="1"/>
  <c r="BJ7111" i="1"/>
  <c r="BK7111" i="1"/>
  <c r="BJ112" i="1"/>
  <c r="BK112" i="1"/>
  <c r="BJ4520" i="1"/>
  <c r="BK4520" i="1"/>
  <c r="BJ2831" i="1"/>
  <c r="BK2831" i="1"/>
  <c r="BJ2868" i="1"/>
  <c r="BK2868" i="1"/>
  <c r="BJ4615" i="1"/>
  <c r="BK4615" i="1"/>
  <c r="BJ1675" i="1"/>
  <c r="BK1675" i="1"/>
  <c r="BJ7536" i="1"/>
  <c r="BK7536" i="1"/>
  <c r="BJ4557" i="1"/>
  <c r="BK4557" i="1"/>
  <c r="BJ4598" i="1"/>
  <c r="BK4598" i="1"/>
  <c r="BJ2025" i="1"/>
  <c r="BK2025" i="1"/>
  <c r="BJ6105" i="1"/>
  <c r="BK6105" i="1"/>
  <c r="BJ4370" i="1"/>
  <c r="BK4370" i="1"/>
  <c r="BJ5864" i="1"/>
  <c r="BK5864" i="1"/>
  <c r="BJ165" i="1"/>
  <c r="BK165" i="1"/>
  <c r="BJ1088" i="1"/>
  <c r="BK1088" i="1"/>
  <c r="BJ5838" i="1"/>
  <c r="BK5838" i="1"/>
  <c r="BJ3687" i="1"/>
  <c r="BK3687" i="1"/>
  <c r="BJ2123" i="1"/>
  <c r="BK2123" i="1"/>
  <c r="BJ1042" i="1"/>
  <c r="BK1042" i="1"/>
  <c r="BJ4140" i="1"/>
  <c r="BK4140" i="1"/>
  <c r="BJ4183" i="1"/>
  <c r="BK4183" i="1"/>
  <c r="BJ6909" i="1"/>
  <c r="BK6909" i="1"/>
  <c r="BJ7700" i="1"/>
  <c r="BK7700" i="1"/>
  <c r="BJ3817" i="1"/>
  <c r="BK3817" i="1"/>
  <c r="BJ5911" i="1"/>
  <c r="BK5911" i="1"/>
  <c r="BJ6498" i="1"/>
  <c r="BK6498" i="1"/>
  <c r="BJ2110" i="1"/>
  <c r="BK2110" i="1"/>
  <c r="BJ4172" i="1"/>
  <c r="BK4172" i="1"/>
  <c r="BJ5141" i="1"/>
  <c r="BK5141" i="1"/>
  <c r="BJ3005" i="1"/>
  <c r="BK3005" i="1"/>
  <c r="BJ7032" i="1"/>
  <c r="BK7032" i="1"/>
  <c r="BJ5936" i="1"/>
  <c r="BK5936" i="1"/>
  <c r="BJ3298" i="1"/>
  <c r="BK3298" i="1"/>
  <c r="BJ2169" i="1"/>
  <c r="BK2169" i="1"/>
  <c r="BJ6516" i="1"/>
  <c r="BK6516" i="1"/>
  <c r="BJ6550" i="1"/>
  <c r="BK6550" i="1"/>
  <c r="BJ5439" i="1"/>
  <c r="BK5439" i="1"/>
  <c r="BJ1640" i="1"/>
  <c r="BK1640" i="1"/>
  <c r="BJ1650" i="1"/>
  <c r="BK1650" i="1"/>
  <c r="BJ1668" i="1"/>
  <c r="BK1668" i="1"/>
  <c r="BJ1932" i="1"/>
  <c r="BK1932" i="1"/>
  <c r="BJ3844" i="1"/>
  <c r="BK3844" i="1"/>
  <c r="BJ558" i="1"/>
  <c r="BK558" i="1"/>
  <c r="BJ6801" i="1"/>
  <c r="BK6801" i="1"/>
  <c r="BJ6656" i="1"/>
  <c r="BK6656" i="1"/>
  <c r="BJ3785" i="1"/>
  <c r="BK3785" i="1"/>
  <c r="BJ3352" i="1"/>
  <c r="BK3352" i="1"/>
  <c r="BJ3392" i="1"/>
  <c r="BK3392" i="1"/>
  <c r="BJ712" i="1"/>
  <c r="BK712" i="1"/>
  <c r="BJ3850" i="1"/>
  <c r="BK3850" i="1"/>
  <c r="BJ3886" i="1"/>
  <c r="BK3886" i="1"/>
  <c r="BJ1530" i="1"/>
  <c r="BK1530" i="1"/>
  <c r="BJ2259" i="1"/>
  <c r="BK2259" i="1"/>
  <c r="BJ4673" i="1"/>
  <c r="BK4673" i="1"/>
  <c r="BJ2181" i="1"/>
  <c r="BK2181" i="1"/>
  <c r="BJ769" i="1"/>
  <c r="BK769" i="1"/>
  <c r="BJ7452" i="1"/>
  <c r="BK7452" i="1"/>
  <c r="BJ5804" i="1"/>
  <c r="BK5804" i="1"/>
  <c r="BJ3195" i="1"/>
  <c r="BK3195" i="1"/>
  <c r="BJ5966" i="1"/>
  <c r="BK5966" i="1"/>
  <c r="BJ1323" i="1"/>
  <c r="BK1323" i="1"/>
  <c r="BJ4072" i="1"/>
  <c r="BK4072" i="1"/>
  <c r="BJ7046" i="1"/>
  <c r="BK7046" i="1"/>
  <c r="BJ7065" i="1"/>
  <c r="BK7065" i="1"/>
  <c r="BJ4220" i="1"/>
  <c r="BK4220" i="1"/>
  <c r="BJ6185" i="1"/>
  <c r="BK6185" i="1"/>
  <c r="BJ6228" i="1"/>
  <c r="BK6228" i="1"/>
  <c r="BJ2816" i="1"/>
  <c r="BK2816" i="1"/>
  <c r="BJ3391" i="1"/>
  <c r="BK3391" i="1"/>
  <c r="BJ1393" i="1"/>
  <c r="BK1393" i="1"/>
  <c r="BJ1742" i="1"/>
  <c r="BK1742" i="1"/>
  <c r="BJ5658" i="1"/>
  <c r="BK5658" i="1"/>
  <c r="BJ4150" i="1"/>
  <c r="BK4150" i="1"/>
  <c r="BJ7385" i="1"/>
  <c r="BK7385" i="1"/>
  <c r="BJ1064" i="1"/>
  <c r="BK1064" i="1"/>
  <c r="BJ1387" i="1"/>
  <c r="BK1387" i="1"/>
  <c r="BJ3761" i="1"/>
  <c r="BK3761" i="1"/>
  <c r="BJ2546" i="1"/>
  <c r="BK2546" i="1"/>
  <c r="BJ4809" i="1"/>
  <c r="BK4809" i="1"/>
  <c r="BJ1670" i="1"/>
  <c r="BK1670" i="1"/>
  <c r="BJ1698" i="1"/>
  <c r="BK1698" i="1"/>
  <c r="BJ6145" i="1"/>
  <c r="BK6145" i="1"/>
  <c r="BJ6205" i="1"/>
  <c r="BK6205" i="1"/>
  <c r="BJ2751" i="1"/>
  <c r="BK2751" i="1"/>
  <c r="BJ4181" i="1"/>
  <c r="BK4181" i="1"/>
  <c r="BJ2566" i="1"/>
  <c r="BK2566" i="1"/>
  <c r="BJ5957" i="1"/>
  <c r="BK5957" i="1"/>
  <c r="BJ7262" i="1"/>
  <c r="BK7262" i="1"/>
  <c r="BJ2800" i="1"/>
  <c r="BK2800" i="1"/>
  <c r="BJ5881" i="1"/>
  <c r="BK5881" i="1"/>
  <c r="BJ4053" i="1"/>
  <c r="BK4053" i="1"/>
  <c r="BJ7331" i="1"/>
  <c r="BK7331" i="1"/>
  <c r="BJ4439" i="1"/>
  <c r="BK4439" i="1"/>
  <c r="BJ5754" i="1"/>
  <c r="BK5754" i="1"/>
  <c r="BJ2923" i="1"/>
  <c r="BK2923" i="1"/>
  <c r="BJ6427" i="1"/>
  <c r="BK6427" i="1"/>
  <c r="BJ5265" i="1"/>
  <c r="BK5265" i="1"/>
  <c r="BJ5268" i="1"/>
  <c r="BK5268" i="1"/>
  <c r="BJ7738" i="1"/>
  <c r="BK7738" i="1"/>
  <c r="BJ3449" i="1"/>
  <c r="BK3449" i="1"/>
  <c r="BJ3481" i="1"/>
  <c r="BK3481" i="1"/>
  <c r="BJ862" i="1"/>
  <c r="BK862" i="1"/>
  <c r="BJ3450" i="1"/>
  <c r="BK3450" i="1"/>
  <c r="BJ6073" i="1"/>
  <c r="BK6073" i="1"/>
  <c r="BJ6107" i="1"/>
  <c r="BK6107" i="1"/>
  <c r="BJ3088" i="1"/>
  <c r="BK3088" i="1"/>
  <c r="BJ375" i="1"/>
  <c r="BK375" i="1"/>
  <c r="BJ7333" i="1"/>
  <c r="BK7333" i="1"/>
  <c r="BJ3055" i="1"/>
  <c r="BK3055" i="1"/>
  <c r="BJ2589" i="1"/>
  <c r="BK2589" i="1"/>
  <c r="BJ2618" i="1"/>
  <c r="BK2618" i="1"/>
  <c r="BJ5996" i="1"/>
  <c r="BK5996" i="1"/>
  <c r="BJ7110" i="1"/>
  <c r="BK7110" i="1"/>
  <c r="BJ3889" i="1"/>
  <c r="BK3889" i="1"/>
  <c r="BJ671" i="1"/>
  <c r="BK671" i="1"/>
  <c r="BJ7273" i="1"/>
  <c r="BK7273" i="1"/>
  <c r="BJ2271" i="1"/>
  <c r="BK2271" i="1"/>
  <c r="BJ7345" i="1"/>
  <c r="BK7345" i="1"/>
  <c r="BJ1224" i="1"/>
  <c r="BK1224" i="1"/>
  <c r="BJ3635" i="1"/>
  <c r="BK3635" i="1"/>
  <c r="BJ895" i="1"/>
  <c r="BK895" i="1"/>
  <c r="BJ6690" i="1"/>
  <c r="BK6690" i="1"/>
  <c r="BJ501" i="1"/>
  <c r="BK501" i="1"/>
  <c r="BJ503" i="1"/>
  <c r="BK503" i="1"/>
  <c r="BJ504" i="1"/>
  <c r="BK504" i="1"/>
  <c r="BJ505" i="1"/>
  <c r="BK505" i="1"/>
  <c r="BJ1365" i="1"/>
  <c r="BK1365" i="1"/>
  <c r="BJ2696" i="1"/>
  <c r="BK2696" i="1"/>
  <c r="BJ4027" i="1"/>
  <c r="BK4027" i="1"/>
  <c r="BJ1041" i="1"/>
  <c r="BK1041" i="1"/>
  <c r="BJ1048" i="1"/>
  <c r="BK1048" i="1"/>
  <c r="BJ3973" i="1"/>
  <c r="BK3973" i="1"/>
  <c r="BJ4156" i="1"/>
  <c r="BK4156" i="1"/>
  <c r="BJ7056" i="1"/>
  <c r="BK7056" i="1"/>
  <c r="BJ752" i="1"/>
  <c r="BK752" i="1"/>
  <c r="BJ4010" i="1"/>
  <c r="BK4010" i="1"/>
  <c r="BJ6039" i="1"/>
  <c r="BK6039" i="1"/>
  <c r="BJ2818" i="1"/>
  <c r="BK2818" i="1"/>
  <c r="BJ183" i="1"/>
  <c r="BK183" i="1"/>
  <c r="BJ5079" i="1"/>
  <c r="BK5079" i="1"/>
  <c r="BJ4155" i="1"/>
  <c r="BK4155" i="1"/>
  <c r="BJ4193" i="1"/>
  <c r="BK4193" i="1"/>
  <c r="BJ6115" i="1"/>
  <c r="BK6115" i="1"/>
  <c r="BJ667" i="1"/>
  <c r="BK667" i="1"/>
  <c r="BJ3734" i="1"/>
  <c r="BK3734" i="1"/>
  <c r="BJ6947" i="1"/>
  <c r="BK6947" i="1"/>
  <c r="BJ6963" i="1"/>
  <c r="BK6963" i="1"/>
  <c r="BJ6466" i="1"/>
  <c r="BK6466" i="1"/>
  <c r="BJ2299" i="1"/>
  <c r="BK2299" i="1"/>
  <c r="BJ2939" i="1"/>
  <c r="BK2939" i="1"/>
  <c r="BJ1608" i="1"/>
  <c r="BK1608" i="1"/>
  <c r="BJ1615" i="1"/>
  <c r="BK1615" i="1"/>
  <c r="BJ4375" i="1"/>
  <c r="BK4375" i="1"/>
  <c r="BJ6831" i="1"/>
  <c r="BK6831" i="1"/>
  <c r="BJ3316" i="1"/>
  <c r="BK3316" i="1"/>
  <c r="BJ5052" i="1"/>
  <c r="BK5052" i="1"/>
  <c r="BJ4022" i="1"/>
  <c r="BK4022" i="1"/>
  <c r="BJ4751" i="1"/>
  <c r="BK4751" i="1"/>
  <c r="BJ7092" i="1"/>
  <c r="BK7092" i="1"/>
  <c r="BJ6774" i="1"/>
  <c r="BK6774" i="1"/>
  <c r="BJ6761" i="1"/>
  <c r="BK6761" i="1"/>
  <c r="BJ157" i="1"/>
  <c r="BK157" i="1"/>
  <c r="BJ6169" i="1"/>
  <c r="BK6169" i="1"/>
  <c r="BJ6209" i="1"/>
  <c r="BK6209" i="1"/>
  <c r="BJ6243" i="1"/>
  <c r="BK6243" i="1"/>
  <c r="BJ816" i="1"/>
  <c r="BK816" i="1"/>
  <c r="BJ4929" i="1"/>
  <c r="BK4929" i="1"/>
  <c r="BJ5841" i="1"/>
  <c r="BK5841" i="1"/>
  <c r="BJ5848" i="1"/>
  <c r="BK5848" i="1"/>
  <c r="BJ5851" i="1"/>
  <c r="BK5851" i="1"/>
  <c r="BJ5854" i="1"/>
  <c r="BK5854" i="1"/>
  <c r="BJ557" i="1"/>
  <c r="BK557" i="1"/>
  <c r="BJ3414" i="1"/>
  <c r="BK3414" i="1"/>
  <c r="BJ5978" i="1"/>
  <c r="BK5978" i="1"/>
  <c r="BJ7075" i="1"/>
  <c r="BK7075" i="1"/>
  <c r="BJ6132" i="1"/>
  <c r="BK6132" i="1"/>
  <c r="BJ2194" i="1"/>
  <c r="BK2194" i="1"/>
  <c r="BJ4211" i="1"/>
  <c r="BK4211" i="1"/>
  <c r="BJ2" i="1"/>
  <c r="BK2" i="1"/>
  <c r="BJ2521" i="1"/>
  <c r="BK2521" i="1"/>
  <c r="BJ2674" i="1"/>
  <c r="BK2674" i="1"/>
  <c r="BJ5825" i="1"/>
  <c r="BK5825" i="1"/>
  <c r="BJ552" i="1"/>
  <c r="BK552" i="1"/>
  <c r="BJ4116" i="1"/>
  <c r="BK4116" i="1"/>
  <c r="BJ4153" i="1"/>
  <c r="BK4153" i="1"/>
  <c r="BJ4441" i="1"/>
  <c r="BK4441" i="1"/>
  <c r="BJ4500" i="1"/>
  <c r="BK4500" i="1"/>
  <c r="BJ6873" i="1"/>
  <c r="BK6873" i="1"/>
  <c r="BJ2515" i="1"/>
  <c r="BK2515" i="1"/>
  <c r="BJ6821" i="1"/>
  <c r="BK6821" i="1"/>
  <c r="BJ4823" i="1"/>
  <c r="BK4823" i="1"/>
  <c r="BJ4832" i="1"/>
  <c r="BK4832" i="1"/>
  <c r="BJ543" i="1"/>
  <c r="BK543" i="1"/>
  <c r="BJ6112" i="1"/>
  <c r="BK6112" i="1"/>
  <c r="BJ2262" i="1"/>
  <c r="BK2262" i="1"/>
  <c r="BJ806" i="1"/>
  <c r="BK806" i="1"/>
  <c r="BJ7447" i="1"/>
  <c r="BK7447" i="1"/>
  <c r="BJ1216" i="1"/>
  <c r="BK1216" i="1"/>
  <c r="BJ1697" i="1"/>
  <c r="BK1697" i="1"/>
  <c r="BJ2405" i="1"/>
  <c r="BK2405" i="1"/>
  <c r="BJ2442" i="1"/>
  <c r="BK2442" i="1"/>
  <c r="BJ1217" i="1"/>
  <c r="BK1217" i="1"/>
  <c r="BJ1242" i="1"/>
  <c r="BK1242" i="1"/>
  <c r="BJ5635" i="1"/>
  <c r="BK5635" i="1"/>
  <c r="BJ987" i="1"/>
  <c r="BK987" i="1"/>
  <c r="BJ651" i="1"/>
  <c r="BK651" i="1"/>
  <c r="BJ6152" i="1"/>
  <c r="BK6152" i="1"/>
  <c r="BJ5869" i="1"/>
  <c r="BK5869" i="1"/>
  <c r="BJ2529" i="1"/>
  <c r="BK2529" i="1"/>
  <c r="BJ3181" i="1"/>
  <c r="BK3181" i="1"/>
  <c r="BJ6098" i="1"/>
  <c r="BK6098" i="1"/>
  <c r="BJ3174" i="1"/>
  <c r="BK3174" i="1"/>
  <c r="BJ6739" i="1"/>
  <c r="BK6739" i="1"/>
  <c r="BJ3953" i="1"/>
  <c r="BK3953" i="1"/>
  <c r="BJ4365" i="1"/>
  <c r="BK4365" i="1"/>
  <c r="BJ2311" i="1"/>
  <c r="BK2311" i="1"/>
  <c r="BJ5934" i="1"/>
  <c r="BK5934" i="1"/>
  <c r="BJ5099" i="1"/>
  <c r="BK5099" i="1"/>
  <c r="BJ1391" i="1"/>
  <c r="BK1391" i="1"/>
  <c r="BJ755" i="1"/>
  <c r="BK755" i="1"/>
  <c r="BJ6474" i="1"/>
  <c r="BK6474" i="1"/>
  <c r="BJ396" i="1"/>
  <c r="BK396" i="1"/>
  <c r="BJ66" i="1"/>
  <c r="BK66" i="1"/>
  <c r="BJ67" i="1"/>
  <c r="BK67" i="1"/>
  <c r="BJ70" i="1"/>
  <c r="BK70" i="1"/>
  <c r="BJ6124" i="1"/>
  <c r="BK6124" i="1"/>
  <c r="BJ2504" i="1"/>
  <c r="BK2504" i="1"/>
  <c r="BJ676" i="1"/>
  <c r="BK676" i="1"/>
  <c r="BJ5357" i="1"/>
  <c r="BK5357" i="1"/>
  <c r="BJ5707" i="1"/>
  <c r="BK5707" i="1"/>
  <c r="BJ6741" i="1"/>
  <c r="BK6741" i="1"/>
  <c r="BJ692" i="1"/>
  <c r="BK692" i="1"/>
  <c r="BJ944" i="1"/>
  <c r="BK944" i="1"/>
  <c r="BJ991" i="1"/>
  <c r="BK991" i="1"/>
  <c r="BJ6478" i="1"/>
  <c r="BK6478" i="1"/>
  <c r="BJ7587" i="1"/>
  <c r="BK7587" i="1"/>
  <c r="BJ1196" i="1"/>
  <c r="BK1196" i="1"/>
  <c r="BJ3610" i="1"/>
  <c r="BK3610" i="1"/>
  <c r="BJ3646" i="1"/>
  <c r="BK3646" i="1"/>
  <c r="BJ3825" i="1"/>
  <c r="BK3825" i="1"/>
  <c r="BJ6460" i="1"/>
  <c r="BK6460" i="1"/>
  <c r="BJ3829" i="1"/>
  <c r="BK3829" i="1"/>
  <c r="BJ3124" i="1"/>
  <c r="BK3124" i="1"/>
  <c r="BJ7378" i="1"/>
  <c r="BK7378" i="1"/>
  <c r="BJ6835" i="1"/>
  <c r="BK6835" i="1"/>
  <c r="BJ4868" i="1"/>
  <c r="BK4868" i="1"/>
  <c r="BJ6070" i="1"/>
  <c r="BK6070" i="1"/>
  <c r="BJ330" i="1"/>
  <c r="BK330" i="1"/>
  <c r="BJ331" i="1"/>
  <c r="BK331" i="1"/>
  <c r="BJ332" i="1"/>
  <c r="BK332" i="1"/>
  <c r="BJ334" i="1"/>
  <c r="BK334" i="1"/>
  <c r="BJ1564" i="1"/>
  <c r="BK1564" i="1"/>
  <c r="BJ3619" i="1"/>
  <c r="BK3619" i="1"/>
  <c r="BJ2999" i="1"/>
  <c r="BK2999" i="1"/>
  <c r="BJ3015" i="1"/>
  <c r="BK3015" i="1"/>
  <c r="BJ4859" i="1"/>
  <c r="BK4859" i="1"/>
  <c r="BJ4908" i="1"/>
  <c r="BK4908" i="1"/>
  <c r="BJ892" i="1"/>
  <c r="BK892" i="1"/>
  <c r="BJ6848" i="1"/>
  <c r="BK6848" i="1"/>
  <c r="BJ949" i="1"/>
  <c r="BK949" i="1"/>
  <c r="BJ6053" i="1"/>
  <c r="BK6053" i="1"/>
  <c r="BJ6087" i="1"/>
  <c r="BK6087" i="1"/>
  <c r="BJ6119" i="1"/>
  <c r="BK6119" i="1"/>
  <c r="BJ6168" i="1"/>
  <c r="BK6168" i="1"/>
  <c r="BJ2879" i="1"/>
  <c r="BK2879" i="1"/>
  <c r="BJ6278" i="1"/>
  <c r="BK6278" i="1"/>
  <c r="BJ5654" i="1"/>
  <c r="BK5654" i="1"/>
  <c r="BJ2968" i="1"/>
  <c r="BK2968" i="1"/>
  <c r="BJ3003" i="1"/>
  <c r="BK3003" i="1"/>
  <c r="BJ123" i="1"/>
  <c r="BK123" i="1"/>
  <c r="BJ6631" i="1"/>
  <c r="BK6631" i="1"/>
  <c r="BJ4236" i="1"/>
  <c r="BK4236" i="1"/>
  <c r="BJ1894" i="1"/>
  <c r="BK1894" i="1"/>
  <c r="BJ5895" i="1"/>
  <c r="BK5895" i="1"/>
  <c r="BJ4498" i="1"/>
  <c r="BK4498" i="1"/>
  <c r="BJ6434" i="1"/>
  <c r="BK6434" i="1"/>
  <c r="BJ905" i="1"/>
  <c r="BK905" i="1"/>
  <c r="BJ3536" i="1"/>
  <c r="BK3536" i="1"/>
  <c r="BJ2979" i="1"/>
  <c r="BK2979" i="1"/>
  <c r="BJ382" i="1"/>
  <c r="BK382" i="1"/>
  <c r="BJ2188" i="1"/>
  <c r="BK2188" i="1"/>
  <c r="BJ7381" i="1"/>
  <c r="BK7381" i="1"/>
  <c r="BJ1724" i="1"/>
  <c r="BK1724" i="1"/>
  <c r="BJ4671" i="1"/>
  <c r="BK4671" i="1"/>
  <c r="BJ4733" i="1"/>
  <c r="BK4733" i="1"/>
  <c r="BJ4770" i="1"/>
  <c r="BK4770" i="1"/>
  <c r="BJ1370" i="1"/>
  <c r="BK1370" i="1"/>
  <c r="BJ823" i="1"/>
  <c r="BK823" i="1"/>
  <c r="BJ1009" i="1"/>
  <c r="BK1009" i="1"/>
  <c r="BJ6802" i="1"/>
  <c r="BK6802" i="1"/>
  <c r="BJ3399" i="1"/>
  <c r="BK3399" i="1"/>
  <c r="BJ4886" i="1"/>
  <c r="BK4886" i="1"/>
  <c r="BJ5221" i="1"/>
  <c r="BK5221" i="1"/>
  <c r="BJ6858" i="1"/>
  <c r="BK6858" i="1"/>
  <c r="BJ7458" i="1"/>
  <c r="BK7458" i="1"/>
  <c r="BJ2325" i="1"/>
  <c r="BK2325" i="1"/>
  <c r="BJ2352" i="1"/>
  <c r="BK2352" i="1"/>
  <c r="BJ7036" i="1"/>
  <c r="BK7036" i="1"/>
  <c r="BJ3794" i="1"/>
  <c r="BK3794" i="1"/>
  <c r="BJ979" i="1"/>
  <c r="BK979" i="1"/>
  <c r="BJ988" i="1"/>
  <c r="BK988" i="1"/>
  <c r="BJ182" i="1"/>
  <c r="BK182" i="1"/>
  <c r="BJ725" i="1"/>
  <c r="BK725" i="1"/>
  <c r="BJ6462" i="1"/>
  <c r="BK6462" i="1"/>
  <c r="BJ6488" i="1"/>
  <c r="BK6488" i="1"/>
  <c r="BJ3709" i="1"/>
  <c r="BK3709" i="1"/>
  <c r="BJ2834" i="1"/>
  <c r="BK2834" i="1"/>
  <c r="BJ2824" i="1"/>
  <c r="BK2824" i="1"/>
  <c r="BJ7439" i="1"/>
  <c r="BK7439" i="1"/>
  <c r="BJ6887" i="1"/>
  <c r="BK6887" i="1"/>
  <c r="BJ6102" i="1"/>
  <c r="BK6102" i="1"/>
  <c r="BJ4681" i="1"/>
  <c r="BK4681" i="1"/>
  <c r="BJ936" i="1"/>
  <c r="BK936" i="1"/>
  <c r="BJ6833" i="1"/>
  <c r="BK6833" i="1"/>
  <c r="BJ5414" i="1"/>
  <c r="BK5414" i="1"/>
  <c r="BJ4750" i="1"/>
  <c r="BK4750" i="1"/>
  <c r="BJ4758" i="1"/>
  <c r="BK4758" i="1"/>
  <c r="BJ4843" i="1"/>
  <c r="BK4843" i="1"/>
  <c r="BJ5845" i="1"/>
  <c r="BK5845" i="1"/>
  <c r="BJ6446" i="1"/>
  <c r="BK6446" i="1"/>
  <c r="BJ404" i="1"/>
  <c r="BK404" i="1"/>
  <c r="BJ407" i="1"/>
  <c r="BK407" i="1"/>
  <c r="BJ408" i="1"/>
  <c r="BK408" i="1"/>
  <c r="BJ412" i="1"/>
  <c r="BK412" i="1"/>
  <c r="BJ413" i="1"/>
  <c r="BK413" i="1"/>
  <c r="BJ4959" i="1"/>
  <c r="BK4959" i="1"/>
  <c r="BJ1743" i="1"/>
  <c r="BK1743" i="1"/>
  <c r="BJ6646" i="1"/>
  <c r="BK6646" i="1"/>
  <c r="BJ3465" i="1"/>
  <c r="BK3465" i="1"/>
  <c r="BJ3023" i="1"/>
  <c r="BK3023" i="1"/>
  <c r="BJ1594" i="1"/>
  <c r="BK1594" i="1"/>
  <c r="BJ743" i="1"/>
  <c r="BK743" i="1"/>
  <c r="BJ1890" i="1"/>
  <c r="BK1890" i="1"/>
  <c r="BJ3085" i="1"/>
  <c r="BK3085" i="1"/>
  <c r="BJ3404" i="1"/>
  <c r="BK3404" i="1"/>
  <c r="BJ6721" i="1"/>
  <c r="BK6721" i="1"/>
  <c r="BJ939" i="1"/>
  <c r="BK939" i="1"/>
  <c r="BJ958" i="1"/>
  <c r="BK958" i="1"/>
  <c r="BJ6203" i="1"/>
  <c r="BK6203" i="1"/>
  <c r="BJ209" i="1"/>
  <c r="BK209" i="1"/>
  <c r="BJ6505" i="1"/>
  <c r="BK6505" i="1"/>
  <c r="BJ4135" i="1"/>
  <c r="BK4135" i="1"/>
  <c r="BJ3478" i="1"/>
  <c r="BK3478" i="1"/>
  <c r="BJ7052" i="1"/>
  <c r="BK7052" i="1"/>
  <c r="BJ318" i="1"/>
  <c r="BK318" i="1"/>
  <c r="BJ320" i="1"/>
  <c r="BK320" i="1"/>
  <c r="BJ321" i="1"/>
  <c r="BK321" i="1"/>
  <c r="BJ3412" i="1"/>
  <c r="BK3412" i="1"/>
  <c r="BJ3451" i="1"/>
  <c r="BK3451" i="1"/>
  <c r="BJ3129" i="1"/>
  <c r="BK3129" i="1"/>
  <c r="BJ2862" i="1"/>
  <c r="BK2862" i="1"/>
  <c r="BJ5962" i="1"/>
  <c r="BK5962" i="1"/>
  <c r="BJ5817" i="1"/>
  <c r="BK5817" i="1"/>
  <c r="BJ1177" i="1"/>
  <c r="BK1177" i="1"/>
  <c r="BJ6012" i="1"/>
  <c r="BK6012" i="1"/>
  <c r="BJ3910" i="1"/>
  <c r="BK3910" i="1"/>
  <c r="BJ1524" i="1"/>
  <c r="BK1524" i="1"/>
  <c r="BJ27" i="1"/>
  <c r="BK27" i="1"/>
  <c r="BJ3952" i="1"/>
  <c r="BK3952" i="1"/>
  <c r="BJ2759" i="1"/>
  <c r="BK2759" i="1"/>
  <c r="BJ4477" i="1"/>
  <c r="BK4477" i="1"/>
  <c r="BJ3557" i="1"/>
  <c r="BK3557" i="1"/>
  <c r="BJ3122" i="1"/>
  <c r="BK3122" i="1"/>
  <c r="BJ3148" i="1"/>
  <c r="BK3148" i="1"/>
  <c r="BJ3186" i="1"/>
  <c r="BK3186" i="1"/>
  <c r="BJ6208" i="1"/>
  <c r="BK6208" i="1"/>
  <c r="BJ6951" i="1"/>
  <c r="BK6951" i="1"/>
  <c r="BJ4672" i="1"/>
  <c r="BK4672" i="1"/>
  <c r="BJ5592" i="1"/>
  <c r="BK5592" i="1"/>
  <c r="BJ4419" i="1"/>
  <c r="BK4419" i="1"/>
  <c r="BJ4087" i="1"/>
  <c r="BK4087" i="1"/>
  <c r="BJ4157" i="1"/>
  <c r="BK4157" i="1"/>
  <c r="BJ4198" i="1"/>
  <c r="BK4198" i="1"/>
  <c r="BJ6437" i="1"/>
  <c r="BK6437" i="1"/>
  <c r="BJ1099" i="1"/>
  <c r="BK1099" i="1"/>
  <c r="BJ4562" i="1"/>
  <c r="BK4562" i="1"/>
  <c r="BJ4601" i="1"/>
  <c r="BK4601" i="1"/>
  <c r="BJ5963" i="1"/>
  <c r="BK5963" i="1"/>
  <c r="BJ1049" i="1"/>
  <c r="BK1049" i="1"/>
  <c r="BJ1053" i="1"/>
  <c r="BK1053" i="1"/>
  <c r="BJ4058" i="1"/>
  <c r="BK4058" i="1"/>
  <c r="BJ1305" i="1"/>
  <c r="BK1305" i="1"/>
  <c r="BJ6141" i="1"/>
  <c r="BK6141" i="1"/>
  <c r="BJ937" i="1"/>
  <c r="BK937" i="1"/>
  <c r="BJ245" i="1"/>
  <c r="BK245" i="1"/>
  <c r="BJ246" i="1"/>
  <c r="BK246" i="1"/>
  <c r="BJ3091" i="1"/>
  <c r="BK3091" i="1"/>
  <c r="BJ2403" i="1"/>
  <c r="BK2403" i="1"/>
  <c r="BJ5912" i="1"/>
  <c r="BK5912" i="1"/>
  <c r="BJ1219" i="1"/>
  <c r="BK1219" i="1"/>
  <c r="BJ900" i="1"/>
  <c r="BK900" i="1"/>
  <c r="BJ4782" i="1"/>
  <c r="BK4782" i="1"/>
  <c r="BJ6643" i="1"/>
  <c r="BK6643" i="1"/>
  <c r="BJ1276" i="1"/>
  <c r="BK1276" i="1"/>
  <c r="BJ2803" i="1"/>
  <c r="BK2803" i="1"/>
  <c r="BJ2872" i="1"/>
  <c r="BK2872" i="1"/>
  <c r="BJ4306" i="1"/>
  <c r="BK4306" i="1"/>
  <c r="BJ3034" i="1"/>
  <c r="BK3034" i="1"/>
  <c r="BJ867" i="1"/>
  <c r="BK867" i="1"/>
  <c r="BJ910" i="1"/>
  <c r="BK910" i="1"/>
  <c r="BJ6499" i="1"/>
  <c r="BK6499" i="1"/>
  <c r="BJ2436" i="1"/>
  <c r="BK2436" i="1"/>
  <c r="BJ2437" i="1"/>
  <c r="BK2437" i="1"/>
  <c r="BJ3990" i="1"/>
  <c r="BK3990" i="1"/>
  <c r="BJ4032" i="1"/>
  <c r="BK4032" i="1"/>
  <c r="BJ5603" i="1"/>
  <c r="BK5603" i="1"/>
  <c r="BJ5623" i="1"/>
  <c r="BK5623" i="1"/>
  <c r="BJ6213" i="1"/>
  <c r="BK6213" i="1"/>
  <c r="BJ6223" i="1"/>
  <c r="BK6223" i="1"/>
  <c r="BJ2535" i="1"/>
  <c r="BK2535" i="1"/>
  <c r="BJ5727" i="1"/>
  <c r="BK5727" i="1"/>
  <c r="BJ4856" i="1"/>
  <c r="BK4856" i="1"/>
  <c r="BJ3350" i="1"/>
  <c r="BK3350" i="1"/>
  <c r="BJ6028" i="1"/>
  <c r="BK6028" i="1"/>
  <c r="BJ3518" i="1"/>
  <c r="BK3518" i="1"/>
  <c r="BJ6497" i="1"/>
  <c r="BK6497" i="1"/>
  <c r="BJ2883" i="1"/>
  <c r="BK2883" i="1"/>
  <c r="BJ6402" i="1"/>
  <c r="BK6402" i="1"/>
  <c r="BJ7520" i="1"/>
  <c r="BK7520" i="1"/>
  <c r="BJ1179" i="1"/>
  <c r="BK1179" i="1"/>
  <c r="BJ3855" i="1"/>
  <c r="BK3855" i="1"/>
  <c r="BJ3053" i="1"/>
  <c r="BK3053" i="1"/>
  <c r="BJ4568" i="1"/>
  <c r="BK4568" i="1"/>
  <c r="BJ2828" i="1"/>
  <c r="BK2828" i="1"/>
  <c r="BJ2684" i="1"/>
  <c r="BK2684" i="1"/>
  <c r="BJ2722" i="1"/>
  <c r="BK2722" i="1"/>
  <c r="BJ1311" i="1"/>
  <c r="BK1311" i="1"/>
  <c r="BJ1733" i="1"/>
  <c r="BK1733" i="1"/>
  <c r="BJ4635" i="1"/>
  <c r="BK4635" i="1"/>
  <c r="BJ5888" i="1"/>
  <c r="BK5888" i="1"/>
  <c r="BJ1966" i="1"/>
  <c r="BK1966" i="1"/>
  <c r="BJ5909" i="1"/>
  <c r="BK5909" i="1"/>
  <c r="BJ5935" i="1"/>
  <c r="BK5935" i="1"/>
  <c r="BJ1376" i="1"/>
  <c r="BK1376" i="1"/>
  <c r="BJ4515" i="1"/>
  <c r="BK4515" i="1"/>
  <c r="BJ4516" i="1"/>
  <c r="BK4516" i="1"/>
  <c r="BJ1840" i="1"/>
  <c r="BK1840" i="1"/>
  <c r="BJ6553" i="1"/>
  <c r="BK6553" i="1"/>
  <c r="BJ1296" i="1"/>
  <c r="BK1296" i="1"/>
  <c r="BJ6589" i="1"/>
  <c r="BK6589" i="1"/>
  <c r="BJ6624" i="1"/>
  <c r="BK6624" i="1"/>
  <c r="BJ1974" i="1"/>
  <c r="BK1974" i="1"/>
  <c r="BJ6181" i="1"/>
  <c r="BK6181" i="1"/>
  <c r="BJ1519" i="1"/>
  <c r="BK1519" i="1"/>
  <c r="BJ1539" i="1"/>
  <c r="BK1539" i="1"/>
  <c r="BJ1623" i="1"/>
  <c r="BK1623" i="1"/>
  <c r="BJ1652" i="1"/>
  <c r="BK1652" i="1"/>
  <c r="BJ291" i="1"/>
  <c r="BK291" i="1"/>
  <c r="BJ7069" i="1"/>
  <c r="BK7069" i="1"/>
  <c r="BJ641" i="1"/>
  <c r="BK641" i="1"/>
  <c r="BJ1368" i="1"/>
  <c r="BK1368" i="1"/>
  <c r="BJ4986" i="1"/>
  <c r="BK4986" i="1"/>
  <c r="BJ1764" i="1"/>
  <c r="BK1764" i="1"/>
  <c r="BJ3561" i="1"/>
  <c r="BK3561" i="1"/>
  <c r="BJ2898" i="1"/>
  <c r="BK2898" i="1"/>
  <c r="BJ2927" i="1"/>
  <c r="BK2927" i="1"/>
  <c r="BJ4275" i="1"/>
  <c r="BK4275" i="1"/>
  <c r="BJ4787" i="1"/>
  <c r="BK4787" i="1"/>
  <c r="BJ4829" i="1"/>
  <c r="BK4829" i="1"/>
  <c r="BJ4387" i="1"/>
  <c r="BK4387" i="1"/>
  <c r="BJ4721" i="1"/>
  <c r="BK4721" i="1"/>
  <c r="BJ4737" i="1"/>
  <c r="BK4737" i="1"/>
  <c r="BJ2372" i="1"/>
  <c r="BK2372" i="1"/>
  <c r="BJ4154" i="1"/>
  <c r="BK4154" i="1"/>
  <c r="BJ6803" i="1"/>
  <c r="BK6803" i="1"/>
  <c r="BJ1016" i="1"/>
  <c r="BK1016" i="1"/>
  <c r="BJ853" i="1"/>
  <c r="BK853" i="1"/>
  <c r="BJ2115" i="1"/>
  <c r="BK2115" i="1"/>
  <c r="BJ5922" i="1"/>
  <c r="BK5922" i="1"/>
  <c r="BJ5952" i="1"/>
  <c r="BK5952" i="1"/>
  <c r="BJ5270" i="1"/>
  <c r="BK5270" i="1"/>
  <c r="BJ4571" i="1"/>
  <c r="BK4571" i="1"/>
  <c r="BJ4577" i="1"/>
  <c r="BK4577" i="1"/>
  <c r="BJ1254" i="1"/>
  <c r="BK1254" i="1"/>
  <c r="BJ1662" i="1"/>
  <c r="BK1662" i="1"/>
  <c r="BJ1080" i="1"/>
  <c r="BK1080" i="1"/>
  <c r="BJ2917" i="1"/>
  <c r="BK2917" i="1"/>
  <c r="BJ1548" i="1"/>
  <c r="BK1548" i="1"/>
  <c r="BJ129" i="1"/>
  <c r="BK129" i="1"/>
  <c r="BJ130" i="1"/>
  <c r="BK130" i="1"/>
  <c r="BJ4338" i="1"/>
  <c r="BK4338" i="1"/>
  <c r="BJ858" i="1"/>
  <c r="BK858" i="1"/>
  <c r="BJ1822" i="1"/>
  <c r="BK1822" i="1"/>
  <c r="BJ3253" i="1"/>
  <c r="BK3253" i="1"/>
  <c r="BJ3929" i="1"/>
  <c r="BK3929" i="1"/>
  <c r="BJ3271" i="1"/>
  <c r="BK3271" i="1"/>
  <c r="BJ7132" i="1"/>
  <c r="BK7132" i="1"/>
  <c r="BJ2336" i="1"/>
  <c r="BK2336" i="1"/>
  <c r="BJ5021" i="1"/>
  <c r="BK5021" i="1"/>
  <c r="BJ6545" i="1"/>
  <c r="BK6545" i="1"/>
  <c r="BJ3150" i="1"/>
  <c r="BK3150" i="1"/>
  <c r="BJ2448" i="1"/>
  <c r="BK2448" i="1"/>
  <c r="BJ4464" i="1"/>
  <c r="BK4464" i="1"/>
  <c r="BJ1839" i="1"/>
  <c r="BK1839" i="1"/>
  <c r="BJ2282" i="1"/>
  <c r="BK2282" i="1"/>
  <c r="BJ82" i="1"/>
  <c r="BK82" i="1"/>
  <c r="BJ84" i="1"/>
  <c r="BK84" i="1"/>
  <c r="BJ87" i="1"/>
  <c r="BK87" i="1"/>
  <c r="BJ91" i="1"/>
  <c r="BK91" i="1"/>
  <c r="BJ92" i="1"/>
  <c r="BK92" i="1"/>
  <c r="BJ1373" i="1"/>
  <c r="BK1373" i="1"/>
  <c r="BJ7226" i="1"/>
  <c r="BK7226" i="1"/>
  <c r="BJ7041" i="1"/>
  <c r="BK7041" i="1"/>
  <c r="BJ1061" i="1"/>
  <c r="BK1061" i="1"/>
  <c r="BJ3293" i="1"/>
  <c r="BK3293" i="1"/>
  <c r="BJ6520" i="1"/>
  <c r="BK6520" i="1"/>
  <c r="BJ7393" i="1"/>
  <c r="BK7393" i="1"/>
  <c r="BJ6647" i="1"/>
  <c r="BK6647" i="1"/>
  <c r="BJ6242" i="1"/>
  <c r="BK6242" i="1"/>
  <c r="BJ1151" i="1"/>
  <c r="BK1151" i="1"/>
  <c r="BJ7325" i="1"/>
  <c r="BK7325" i="1"/>
  <c r="BJ3675" i="1"/>
  <c r="BK3675" i="1"/>
  <c r="BJ4444" i="1"/>
  <c r="BK4444" i="1"/>
  <c r="BJ4575" i="1"/>
  <c r="BK4575" i="1"/>
  <c r="BJ7278" i="1"/>
  <c r="BK7278" i="1"/>
  <c r="BJ6762" i="1"/>
  <c r="BK6762" i="1"/>
  <c r="BJ6793" i="1"/>
  <c r="BK6793" i="1"/>
  <c r="BJ3406" i="1"/>
  <c r="BK3406" i="1"/>
  <c r="BJ521" i="1"/>
  <c r="BK521" i="1"/>
  <c r="BJ522" i="1"/>
  <c r="BK522" i="1"/>
  <c r="BJ3845" i="1"/>
  <c r="BK3845" i="1"/>
  <c r="BJ1741" i="1"/>
  <c r="BK1741" i="1"/>
  <c r="BJ1745" i="1"/>
  <c r="BK1745" i="1"/>
  <c r="BJ3435" i="1"/>
  <c r="BK3435" i="1"/>
  <c r="BJ6425" i="1"/>
  <c r="BK6425" i="1"/>
  <c r="BJ5347" i="1"/>
  <c r="BK5347" i="1"/>
  <c r="BJ1171" i="1"/>
  <c r="BK1171" i="1"/>
  <c r="BJ1193" i="1"/>
  <c r="BK1193" i="1"/>
  <c r="BJ6894" i="1"/>
  <c r="BK6894" i="1"/>
  <c r="BJ5233" i="1"/>
  <c r="BK5233" i="1"/>
  <c r="BJ1507" i="1"/>
  <c r="BK1507" i="1"/>
  <c r="BJ7426" i="1"/>
  <c r="BK7426" i="1"/>
  <c r="BJ533" i="1"/>
  <c r="BK533" i="1"/>
  <c r="BJ1315" i="1"/>
  <c r="BK1315" i="1"/>
  <c r="BJ1343" i="1"/>
  <c r="BK1343" i="1"/>
  <c r="BJ682" i="1"/>
  <c r="BK682" i="1"/>
  <c r="BJ6770" i="1"/>
  <c r="BK6770" i="1"/>
  <c r="BJ2885" i="1"/>
  <c r="BK2885" i="1"/>
  <c r="BJ1072" i="1"/>
  <c r="BK1072" i="1"/>
  <c r="BJ2837" i="1"/>
  <c r="BK2837" i="1"/>
  <c r="BJ6896" i="1"/>
  <c r="BK6896" i="1"/>
  <c r="BJ1793" i="1"/>
  <c r="BK1793" i="1"/>
  <c r="BJ1815" i="1"/>
  <c r="BK1815" i="1"/>
  <c r="BJ5352" i="1"/>
  <c r="BK5352" i="1"/>
  <c r="BJ3569" i="1"/>
  <c r="BK3569" i="1"/>
  <c r="BJ3606" i="1"/>
  <c r="BK3606" i="1"/>
  <c r="BJ3749" i="1"/>
  <c r="BK3749" i="1"/>
  <c r="BJ5713" i="1"/>
  <c r="BK5713" i="1"/>
  <c r="BJ2480" i="1"/>
  <c r="BK2480" i="1"/>
  <c r="BJ2483" i="1"/>
  <c r="BK2483" i="1"/>
  <c r="BJ2052" i="1"/>
  <c r="BK2052" i="1"/>
  <c r="BJ5008" i="1"/>
  <c r="BK5008" i="1"/>
  <c r="BJ3802" i="1"/>
  <c r="BK3802" i="1"/>
  <c r="BJ6546" i="1"/>
  <c r="BK6546" i="1"/>
  <c r="BJ6116" i="1"/>
  <c r="BK6116" i="1"/>
  <c r="BJ5532" i="1"/>
  <c r="BK5532" i="1"/>
  <c r="BJ6577" i="1"/>
  <c r="BK6577" i="1"/>
  <c r="BJ520" i="1"/>
  <c r="BK520" i="1"/>
  <c r="BJ2720" i="1"/>
  <c r="BK2720" i="1"/>
  <c r="BJ3202" i="1"/>
  <c r="BK3202" i="1"/>
  <c r="BJ6898" i="1"/>
  <c r="BK6898" i="1"/>
  <c r="BJ6918" i="1"/>
  <c r="BK6918" i="1"/>
  <c r="BJ3259" i="1"/>
  <c r="BK3259" i="1"/>
  <c r="BJ3578" i="1"/>
  <c r="BK3578" i="1"/>
  <c r="BJ7488" i="1"/>
  <c r="BK7488" i="1"/>
  <c r="BJ5890" i="1"/>
  <c r="BK5890" i="1"/>
  <c r="BJ6058" i="1"/>
  <c r="BK6058" i="1"/>
  <c r="BJ4609" i="1"/>
  <c r="BK4609" i="1"/>
  <c r="BJ1867" i="1"/>
  <c r="BK1867" i="1"/>
  <c r="BJ914" i="1"/>
  <c r="BK914" i="1"/>
  <c r="BJ3014" i="1"/>
  <c r="BK3014" i="1"/>
  <c r="BJ5722" i="1"/>
  <c r="BK5722" i="1"/>
  <c r="BJ1098" i="1"/>
  <c r="BK1098" i="1"/>
  <c r="BJ918" i="1"/>
  <c r="BK918" i="1"/>
  <c r="BJ4839" i="1"/>
  <c r="BK4839" i="1"/>
  <c r="BJ3961" i="1"/>
  <c r="BK3961" i="1"/>
  <c r="BJ3797" i="1"/>
  <c r="BK3797" i="1"/>
  <c r="BJ1377" i="1"/>
  <c r="BK1377" i="1"/>
  <c r="BJ1402" i="1"/>
  <c r="BK1402" i="1"/>
  <c r="BJ6204" i="1"/>
  <c r="BK6204" i="1"/>
  <c r="BJ2145" i="1"/>
  <c r="BK2145" i="1"/>
  <c r="BJ5709" i="1"/>
  <c r="BK5709" i="1"/>
  <c r="BJ5756" i="1"/>
  <c r="BK5756" i="1"/>
  <c r="BJ2302" i="1"/>
  <c r="BK2302" i="1"/>
  <c r="BJ4971" i="1"/>
  <c r="BK4971" i="1"/>
  <c r="BJ4401" i="1"/>
  <c r="BK4401" i="1"/>
  <c r="BJ3470" i="1"/>
  <c r="BK3470" i="1"/>
  <c r="BJ4680" i="1"/>
  <c r="BK4680" i="1"/>
  <c r="BJ6917" i="1"/>
  <c r="BK6917" i="1"/>
  <c r="BJ6764" i="1"/>
  <c r="BK6764" i="1"/>
  <c r="BJ2915" i="1"/>
  <c r="BK2915" i="1"/>
  <c r="BJ2424" i="1"/>
  <c r="BK2424" i="1"/>
  <c r="BJ2456" i="1"/>
  <c r="BK2456" i="1"/>
  <c r="BJ3469" i="1"/>
  <c r="BK3469" i="1"/>
  <c r="BJ4965" i="1"/>
  <c r="BK4965" i="1"/>
  <c r="BJ2982" i="1"/>
  <c r="BK2982" i="1"/>
  <c r="BJ1023" i="1"/>
  <c r="BK1023" i="1"/>
  <c r="BJ1043" i="1"/>
  <c r="BK1043" i="1"/>
  <c r="BJ4546" i="1"/>
  <c r="BK4546" i="1"/>
  <c r="BJ4582" i="1"/>
  <c r="BK4582" i="1"/>
  <c r="BJ4626" i="1"/>
  <c r="BK4626" i="1"/>
  <c r="BJ672" i="1"/>
  <c r="BK672" i="1"/>
  <c r="BJ1011" i="1"/>
  <c r="BK1011" i="1"/>
  <c r="BJ4613" i="1"/>
  <c r="BK4613" i="1"/>
  <c r="BJ1094" i="1"/>
  <c r="BK1094" i="1"/>
  <c r="BJ3500" i="1"/>
  <c r="BK3500" i="1"/>
  <c r="BJ3527" i="1"/>
  <c r="BK3527" i="1"/>
  <c r="BJ2776" i="1"/>
  <c r="BK2776" i="1"/>
  <c r="BJ3385" i="1"/>
  <c r="BK3385" i="1"/>
  <c r="BJ3428" i="1"/>
  <c r="BK3428" i="1"/>
  <c r="BJ7214" i="1"/>
  <c r="BK7214" i="1"/>
  <c r="BJ5276" i="1"/>
  <c r="BK5276" i="1"/>
  <c r="BJ3284" i="1"/>
  <c r="BK3284" i="1"/>
  <c r="BJ1728" i="1"/>
  <c r="BK1728" i="1"/>
  <c r="BJ1714" i="1"/>
  <c r="BK1714" i="1"/>
  <c r="BJ7612" i="1"/>
  <c r="BK7612" i="1"/>
  <c r="BJ2288" i="1"/>
  <c r="BK2288" i="1"/>
  <c r="BJ2594" i="1"/>
  <c r="BK2594" i="1"/>
  <c r="BJ6772" i="1"/>
  <c r="BK6772" i="1"/>
  <c r="BJ6805" i="1"/>
  <c r="BK6805" i="1"/>
  <c r="BJ909" i="1"/>
  <c r="BK909" i="1"/>
  <c r="BJ6586" i="1"/>
  <c r="BK6586" i="1"/>
  <c r="BJ2136" i="1"/>
  <c r="BK2136" i="1"/>
  <c r="BJ3383" i="1"/>
  <c r="BK3383" i="1"/>
  <c r="BJ544" i="1"/>
  <c r="BK544" i="1"/>
  <c r="BJ4963" i="1"/>
  <c r="BK4963" i="1"/>
  <c r="BJ4993" i="1"/>
  <c r="BK4993" i="1"/>
  <c r="BJ3437" i="1"/>
  <c r="BK3437" i="1"/>
  <c r="BJ7286" i="1"/>
  <c r="BK7286" i="1"/>
  <c r="BJ647" i="1"/>
  <c r="BK647" i="1"/>
  <c r="BJ2043" i="1"/>
  <c r="BK2043" i="1"/>
  <c r="BJ1960" i="1"/>
  <c r="BK1960" i="1"/>
  <c r="BJ1985" i="1"/>
  <c r="BK1985" i="1"/>
  <c r="BJ2088" i="1"/>
  <c r="BK2088" i="1"/>
  <c r="BJ581" i="1"/>
  <c r="BK581" i="1"/>
  <c r="BJ736" i="1"/>
  <c r="BK736" i="1"/>
  <c r="BJ3057" i="1"/>
  <c r="BK3057" i="1"/>
  <c r="BJ6691" i="1"/>
  <c r="BK6691" i="1"/>
  <c r="BJ4876" i="1"/>
  <c r="BK4876" i="1"/>
  <c r="BJ1159" i="1"/>
  <c r="BK1159" i="1"/>
  <c r="BJ4473" i="1"/>
  <c r="BK4473" i="1"/>
  <c r="BJ5902" i="1"/>
  <c r="BK5902" i="1"/>
  <c r="BJ2461" i="1"/>
  <c r="BK2461" i="1"/>
  <c r="BJ5453" i="1"/>
  <c r="BK5453" i="1"/>
  <c r="BJ1114" i="1"/>
  <c r="BK1114" i="1"/>
  <c r="BJ170" i="1"/>
  <c r="BK170" i="1"/>
  <c r="BJ171" i="1"/>
  <c r="BK171" i="1"/>
  <c r="BJ2629" i="1"/>
  <c r="BK2629" i="1"/>
  <c r="BJ2661" i="1"/>
  <c r="BK2661" i="1"/>
  <c r="BJ2689" i="1"/>
  <c r="BK2689" i="1"/>
  <c r="BJ2701" i="1"/>
  <c r="BK2701" i="1"/>
  <c r="BJ1863" i="1"/>
  <c r="BK1863" i="1"/>
  <c r="BJ4090" i="1"/>
  <c r="BK4090" i="1"/>
  <c r="BJ4321" i="1"/>
  <c r="BK4321" i="1"/>
  <c r="BJ6467" i="1"/>
  <c r="BK6467" i="1"/>
  <c r="BJ4521" i="1"/>
  <c r="BK4521" i="1"/>
  <c r="BJ4555" i="1"/>
  <c r="BK4555" i="1"/>
  <c r="BJ1006" i="1"/>
  <c r="BK1006" i="1"/>
  <c r="BJ7538" i="1"/>
  <c r="BK7538" i="1"/>
  <c r="BJ1130" i="1"/>
  <c r="BK1130" i="1"/>
  <c r="BJ2825" i="1"/>
  <c r="BK2825" i="1"/>
  <c r="BJ639" i="1"/>
  <c r="BK639" i="1"/>
  <c r="BJ5616" i="1"/>
  <c r="BK5616" i="1"/>
  <c r="BJ3214" i="1"/>
  <c r="BK3214" i="1"/>
  <c r="BJ3221" i="1"/>
  <c r="BK3221" i="1"/>
  <c r="BJ911" i="1"/>
  <c r="BK911" i="1"/>
  <c r="BJ6411" i="1"/>
  <c r="BK6411" i="1"/>
  <c r="BJ7356" i="1"/>
  <c r="BK7356" i="1"/>
  <c r="BJ6029" i="1"/>
  <c r="BK6029" i="1"/>
  <c r="BJ4903" i="1"/>
  <c r="BK4903" i="1"/>
  <c r="BJ3405" i="1"/>
  <c r="BK3405" i="1"/>
  <c r="BJ3441" i="1"/>
  <c r="BK3441" i="1"/>
  <c r="BJ2426" i="1"/>
  <c r="BK2426" i="1"/>
  <c r="BJ737" i="1"/>
  <c r="BK737" i="1"/>
  <c r="BJ741" i="1"/>
  <c r="BK741" i="1"/>
  <c r="BJ545" i="1"/>
  <c r="BK545" i="1"/>
  <c r="BJ5610" i="1"/>
  <c r="BK5610" i="1"/>
  <c r="BJ1749" i="1"/>
  <c r="BK1749" i="1"/>
  <c r="BJ6166" i="1"/>
  <c r="BK6166" i="1"/>
  <c r="BJ4614" i="1"/>
  <c r="BK4614" i="1"/>
  <c r="BJ3082" i="1"/>
  <c r="BK3082" i="1"/>
  <c r="BJ3115" i="1"/>
  <c r="BK3115" i="1"/>
  <c r="BJ3647" i="1"/>
  <c r="BK3647" i="1"/>
  <c r="BJ3689" i="1"/>
  <c r="BK3689" i="1"/>
  <c r="BJ7049" i="1"/>
  <c r="BK7049" i="1"/>
  <c r="BJ4083" i="1"/>
  <c r="BK4083" i="1"/>
  <c r="BJ2703" i="1"/>
  <c r="BK2703" i="1"/>
  <c r="BJ2732" i="1"/>
  <c r="BK2732" i="1"/>
  <c r="BJ5813" i="1"/>
  <c r="BK5813" i="1"/>
  <c r="BJ3934" i="1"/>
  <c r="BK3934" i="1"/>
  <c r="BJ6932" i="1"/>
  <c r="BK6932" i="1"/>
  <c r="BJ1783" i="1"/>
  <c r="BK1783" i="1"/>
  <c r="BJ7074" i="1"/>
  <c r="BK7074" i="1"/>
  <c r="BJ6727" i="1"/>
  <c r="BK6727" i="1"/>
  <c r="BJ6757" i="1"/>
  <c r="BK6757" i="1"/>
  <c r="BJ6489" i="1"/>
  <c r="BK6489" i="1"/>
  <c r="BJ6558" i="1"/>
  <c r="BK6558" i="1"/>
  <c r="BJ3069" i="1"/>
  <c r="BK3069" i="1"/>
  <c r="BJ2316" i="1"/>
  <c r="BK2316" i="1"/>
  <c r="BJ2345" i="1"/>
  <c r="BK2345" i="1"/>
  <c r="BJ6856" i="1"/>
  <c r="BK6856" i="1"/>
  <c r="BJ6818" i="1"/>
  <c r="BK6818" i="1"/>
  <c r="BJ1746" i="1"/>
  <c r="BK1746" i="1"/>
  <c r="BJ684" i="1"/>
  <c r="BK684" i="1"/>
  <c r="BJ4921" i="1"/>
  <c r="BK4921" i="1"/>
  <c r="BJ3431" i="1"/>
  <c r="BK3431" i="1"/>
  <c r="BJ3529" i="1"/>
  <c r="BK3529" i="1"/>
  <c r="BJ579" i="1"/>
  <c r="BK579" i="1"/>
  <c r="BJ4079" i="1"/>
  <c r="BK4079" i="1"/>
  <c r="BJ4106" i="1"/>
  <c r="BK4106" i="1"/>
  <c r="BJ4125" i="1"/>
  <c r="BK4125" i="1"/>
  <c r="BJ702" i="1"/>
  <c r="BK702" i="1"/>
  <c r="BJ1342" i="1"/>
  <c r="BK1342" i="1"/>
  <c r="BJ269" i="1"/>
  <c r="BK269" i="1"/>
  <c r="BJ270" i="1"/>
  <c r="BK270" i="1"/>
  <c r="BJ3993" i="1"/>
  <c r="BK3993" i="1"/>
  <c r="BJ4561" i="1"/>
  <c r="BK4561" i="1"/>
  <c r="BJ6815" i="1"/>
  <c r="BK6815" i="1"/>
  <c r="BJ6841" i="1"/>
  <c r="BK6841" i="1"/>
  <c r="BJ6851" i="1"/>
  <c r="BK6851" i="1"/>
  <c r="BJ6260" i="1"/>
  <c r="BK6260" i="1"/>
  <c r="BJ1161" i="1"/>
  <c r="BK1161" i="1"/>
  <c r="BJ2959" i="1"/>
  <c r="BK2959" i="1"/>
  <c r="BJ1089" i="1"/>
  <c r="BK1089" i="1"/>
  <c r="BJ1186" i="1"/>
  <c r="BK1186" i="1"/>
  <c r="BJ3710" i="1"/>
  <c r="BK3710" i="1"/>
  <c r="BJ1690" i="1"/>
  <c r="BK1690" i="1"/>
  <c r="BJ1636" i="1"/>
  <c r="BK1636" i="1"/>
  <c r="BJ2954" i="1"/>
  <c r="BK2954" i="1"/>
  <c r="BJ5464" i="1"/>
  <c r="BK5464" i="1"/>
  <c r="BJ4281" i="1"/>
  <c r="BK4281" i="1"/>
  <c r="BJ4817" i="1"/>
  <c r="BK4817" i="1"/>
  <c r="BJ4381" i="1"/>
  <c r="BK4381" i="1"/>
  <c r="BJ4429" i="1"/>
  <c r="BK4429" i="1"/>
  <c r="BJ6432" i="1"/>
  <c r="BK6432" i="1"/>
  <c r="BJ1029" i="1"/>
  <c r="BK1029" i="1"/>
  <c r="BJ3408" i="1"/>
  <c r="BK3408" i="1"/>
  <c r="BJ1144" i="1"/>
  <c r="BK1144" i="1"/>
  <c r="BJ2286" i="1"/>
  <c r="BK2286" i="1"/>
  <c r="BJ254" i="1"/>
  <c r="BK254" i="1"/>
  <c r="BJ255" i="1"/>
  <c r="BK255" i="1"/>
  <c r="BJ1109" i="1"/>
  <c r="BK1109" i="1"/>
  <c r="BJ1730" i="1"/>
  <c r="BK1730" i="1"/>
  <c r="BJ3028" i="1"/>
  <c r="BK3028" i="1"/>
  <c r="BJ6665" i="1"/>
  <c r="BK6665" i="1"/>
  <c r="BJ1767" i="1"/>
  <c r="BK1767" i="1"/>
  <c r="BJ524" i="1"/>
  <c r="BK524" i="1"/>
  <c r="BJ2494" i="1"/>
  <c r="BK2494" i="1"/>
  <c r="BJ3677" i="1"/>
  <c r="BK3677" i="1"/>
  <c r="BJ4979" i="1"/>
  <c r="BK4979" i="1"/>
  <c r="BJ606" i="1"/>
  <c r="BK606" i="1"/>
  <c r="BJ511" i="1"/>
  <c r="BK511" i="1"/>
  <c r="BJ2137" i="1"/>
  <c r="BK2137" i="1"/>
  <c r="BJ3130" i="1"/>
  <c r="BK3130" i="1"/>
  <c r="BJ4369" i="1"/>
  <c r="BK4369" i="1"/>
  <c r="BJ4391" i="1"/>
  <c r="BK4391" i="1"/>
  <c r="BJ4407" i="1"/>
  <c r="BK4407" i="1"/>
  <c r="BJ5084" i="1"/>
  <c r="BK5084" i="1"/>
  <c r="BJ185" i="1"/>
  <c r="BK185" i="1"/>
  <c r="BJ188" i="1"/>
  <c r="BK188" i="1"/>
  <c r="BJ3313" i="1"/>
  <c r="BK3313" i="1"/>
  <c r="BJ7290" i="1"/>
  <c r="BK7290" i="1"/>
  <c r="BJ1335" i="1"/>
  <c r="BK1335" i="1"/>
  <c r="BJ3171" i="1"/>
  <c r="BK3171" i="1"/>
  <c r="BJ4468" i="1"/>
  <c r="BK4468" i="1"/>
  <c r="BJ941" i="1"/>
  <c r="BK941" i="1"/>
  <c r="BJ2224" i="1"/>
  <c r="BK2224" i="1"/>
  <c r="BJ6387" i="1"/>
  <c r="BK6387" i="1"/>
  <c r="BJ4229" i="1"/>
  <c r="BK4229" i="1"/>
  <c r="BJ6099" i="1"/>
  <c r="BK6099" i="1"/>
  <c r="BJ6109" i="1"/>
  <c r="BK6109" i="1"/>
  <c r="BJ2743" i="1"/>
  <c r="BK2743" i="1"/>
  <c r="BJ2216" i="1"/>
  <c r="BK2216" i="1"/>
  <c r="BJ6400" i="1"/>
  <c r="BK6400" i="1"/>
  <c r="BJ6428" i="1"/>
  <c r="BK6428" i="1"/>
  <c r="BJ2234" i="1"/>
  <c r="BK2234" i="1"/>
  <c r="BJ2457" i="1"/>
  <c r="BK2457" i="1"/>
  <c r="BJ2492" i="1"/>
  <c r="BK2492" i="1"/>
  <c r="BJ1735" i="1"/>
  <c r="BK1735" i="1"/>
  <c r="BJ3986" i="1"/>
  <c r="BK3986" i="1"/>
  <c r="BJ4124" i="1"/>
  <c r="BK4124" i="1"/>
  <c r="BJ4034" i="1"/>
  <c r="BK4034" i="1"/>
  <c r="BJ4232" i="1"/>
  <c r="BK4232" i="1"/>
  <c r="BJ2449" i="1"/>
  <c r="BK2449" i="1"/>
  <c r="BJ5960" i="1"/>
  <c r="BK5960" i="1"/>
  <c r="BJ5360" i="1"/>
  <c r="BK5360" i="1"/>
  <c r="BJ5405" i="1"/>
  <c r="BK5405" i="1"/>
  <c r="BJ6766" i="1"/>
  <c r="BK6766" i="1"/>
  <c r="BJ1140" i="1"/>
  <c r="BK1140" i="1"/>
  <c r="BJ5735" i="1"/>
  <c r="BK5735" i="1"/>
  <c r="BJ2498" i="1"/>
  <c r="BK2498" i="1"/>
  <c r="BJ4603" i="1"/>
  <c r="BK4603" i="1"/>
  <c r="BJ6994" i="1"/>
  <c r="BK6994" i="1"/>
  <c r="BJ7073" i="1"/>
  <c r="BK7073" i="1"/>
  <c r="BJ1330" i="1"/>
  <c r="BK1330" i="1"/>
  <c r="BJ724" i="1"/>
  <c r="BK724" i="1"/>
  <c r="BJ5447" i="1"/>
  <c r="BK5447" i="1"/>
  <c r="BJ6450" i="1"/>
  <c r="BK6450" i="1"/>
  <c r="BJ6479" i="1"/>
  <c r="BK6479" i="1"/>
  <c r="BJ6238" i="1"/>
  <c r="BK6238" i="1"/>
  <c r="BJ5879" i="1"/>
  <c r="BK5879" i="1"/>
  <c r="BJ4801" i="1"/>
  <c r="BK4801" i="1"/>
  <c r="BJ6625" i="1"/>
  <c r="BK6625" i="1"/>
  <c r="BJ6632" i="1"/>
  <c r="BK6632" i="1"/>
  <c r="BJ6080" i="1"/>
  <c r="BK6080" i="1"/>
  <c r="BJ924" i="1"/>
  <c r="BK924" i="1"/>
  <c r="BJ5459" i="1"/>
  <c r="BK5459" i="1"/>
  <c r="BJ1855" i="1"/>
  <c r="BK1855" i="1"/>
  <c r="BJ6454" i="1"/>
  <c r="BK6454" i="1"/>
  <c r="BJ5997" i="1"/>
  <c r="BK5997" i="1"/>
  <c r="BJ1185" i="1"/>
  <c r="BK1185" i="1"/>
  <c r="BJ1799" i="1"/>
  <c r="BK1799" i="1"/>
  <c r="BJ5555" i="1"/>
  <c r="BK5555" i="1"/>
  <c r="BJ5455" i="1"/>
  <c r="BK5455" i="1"/>
  <c r="BJ2207" i="1"/>
  <c r="BK2207" i="1"/>
  <c r="BJ2177" i="1"/>
  <c r="BK2177" i="1"/>
  <c r="BJ2201" i="1"/>
  <c r="BK2201" i="1"/>
  <c r="BJ3576" i="1"/>
  <c r="BK3576" i="1"/>
  <c r="BJ442" i="1"/>
  <c r="BK442" i="1"/>
  <c r="BJ446" i="1"/>
  <c r="BK446" i="1"/>
  <c r="BJ7274" i="1"/>
  <c r="BK7274" i="1"/>
  <c r="BJ4804" i="1"/>
  <c r="BK4804" i="1"/>
  <c r="BJ3570" i="1"/>
  <c r="BK3570" i="1"/>
  <c r="BJ3590" i="1"/>
  <c r="BK3590" i="1"/>
  <c r="BJ4086" i="1"/>
  <c r="BK4086" i="1"/>
  <c r="BJ2909" i="1"/>
  <c r="BK2909" i="1"/>
  <c r="BJ2683" i="1"/>
  <c r="BK2683" i="1"/>
  <c r="BJ3731" i="1"/>
  <c r="BK3731" i="1"/>
  <c r="BJ3760" i="1"/>
  <c r="BK3760" i="1"/>
  <c r="BJ5329" i="1"/>
  <c r="BK5329" i="1"/>
  <c r="BJ6829" i="1"/>
  <c r="BK6829" i="1"/>
  <c r="BJ5946" i="1"/>
  <c r="BK5946" i="1"/>
  <c r="BJ5821" i="1"/>
  <c r="BK5821" i="1"/>
  <c r="BJ738" i="1"/>
  <c r="BK738" i="1"/>
  <c r="BJ6676" i="1"/>
  <c r="BK6676" i="1"/>
  <c r="BJ1712" i="1"/>
  <c r="BK1712" i="1"/>
  <c r="BJ3136" i="1"/>
  <c r="BK3136" i="1"/>
  <c r="BJ1666" i="1"/>
  <c r="BK1666" i="1"/>
  <c r="BJ6946" i="1"/>
  <c r="BK6946" i="1"/>
  <c r="BJ6745" i="1"/>
  <c r="BK6745" i="1"/>
  <c r="BJ43" i="1"/>
  <c r="BK43" i="1"/>
  <c r="BJ45" i="1"/>
  <c r="BK45" i="1"/>
  <c r="BJ1354" i="1"/>
  <c r="BK1354" i="1"/>
  <c r="BJ3724" i="1"/>
  <c r="BK3724" i="1"/>
  <c r="BJ3796" i="1"/>
  <c r="BK3796" i="1"/>
  <c r="BJ1091" i="1"/>
  <c r="BK1091" i="1"/>
  <c r="BJ539" i="1"/>
  <c r="BK539" i="1"/>
  <c r="BJ1553" i="1"/>
  <c r="BK1553" i="1"/>
  <c r="BJ3389" i="1"/>
  <c r="BK3389" i="1"/>
  <c r="BJ529" i="1"/>
  <c r="BK529" i="1"/>
  <c r="BJ1562" i="1"/>
  <c r="BK1562" i="1"/>
  <c r="BJ3423" i="1"/>
  <c r="BK3423" i="1"/>
  <c r="BJ1895" i="1"/>
  <c r="BK1895" i="1"/>
  <c r="BJ2200" i="1"/>
  <c r="BK2200" i="1"/>
  <c r="BJ2204" i="1"/>
  <c r="BK2204" i="1"/>
  <c r="BJ1085" i="1"/>
  <c r="BK1085" i="1"/>
  <c r="BJ4" i="1"/>
  <c r="BK4" i="1"/>
  <c r="BJ6" i="1"/>
  <c r="BK6" i="1"/>
  <c r="BJ7" i="1"/>
  <c r="BK7" i="1"/>
  <c r="BJ9" i="1"/>
  <c r="BK9" i="1"/>
  <c r="BJ10" i="1"/>
  <c r="BK10" i="1"/>
  <c r="BJ2753" i="1"/>
  <c r="BK2753" i="1"/>
  <c r="BJ4406" i="1"/>
  <c r="BK4406" i="1"/>
  <c r="BJ4460" i="1"/>
  <c r="BK4460" i="1"/>
  <c r="BJ347" i="1"/>
  <c r="BK347" i="1"/>
  <c r="BJ3455" i="1"/>
  <c r="BK3455" i="1"/>
  <c r="BJ6704" i="1"/>
  <c r="BK6704" i="1"/>
  <c r="BJ6754" i="1"/>
  <c r="BK6754" i="1"/>
  <c r="BJ3863" i="1"/>
  <c r="BK3863" i="1"/>
  <c r="BJ3166" i="1"/>
  <c r="BK3166" i="1"/>
  <c r="BJ4828" i="1"/>
  <c r="BK4828" i="1"/>
  <c r="BJ146" i="1"/>
  <c r="BK146" i="1"/>
  <c r="BJ147" i="1"/>
  <c r="BK147" i="1"/>
  <c r="BJ148" i="1"/>
  <c r="BK148" i="1"/>
  <c r="BJ154" i="1"/>
  <c r="BK154" i="1"/>
  <c r="BJ6470" i="1"/>
  <c r="BK6470" i="1"/>
  <c r="BJ3303" i="1"/>
  <c r="BK3303" i="1"/>
  <c r="BJ4722" i="1"/>
  <c r="BK4722" i="1"/>
  <c r="BJ1544" i="1"/>
  <c r="BK1544" i="1"/>
  <c r="BJ3774" i="1"/>
  <c r="BK3774" i="1"/>
  <c r="BJ3813" i="1"/>
  <c r="BK3813" i="1"/>
  <c r="BJ366" i="1"/>
  <c r="BK366" i="1"/>
  <c r="BJ3571" i="1"/>
  <c r="BK3571" i="1"/>
  <c r="BJ3607" i="1"/>
  <c r="BK3607" i="1"/>
  <c r="BJ4492" i="1"/>
  <c r="BK4492" i="1"/>
  <c r="BJ7203" i="1"/>
  <c r="BK7203" i="1"/>
  <c r="BJ7219" i="1"/>
  <c r="BK7219" i="1"/>
  <c r="BJ1758" i="1"/>
  <c r="BK1758" i="1"/>
  <c r="BJ6535" i="1"/>
  <c r="BK6535" i="1"/>
  <c r="BJ6609" i="1"/>
  <c r="BK6609" i="1"/>
  <c r="BJ5587" i="1"/>
  <c r="BK5587" i="1"/>
  <c r="BJ1152" i="1"/>
  <c r="BK1152" i="1"/>
  <c r="BJ1421" i="1"/>
  <c r="BK1421" i="1"/>
  <c r="BJ1903" i="1"/>
  <c r="BK1903" i="1"/>
  <c r="BJ1930" i="1"/>
  <c r="BK1930" i="1"/>
  <c r="BJ2057" i="1"/>
  <c r="BK2057" i="1"/>
  <c r="BJ2854" i="1"/>
  <c r="BK2854" i="1"/>
  <c r="BJ4506" i="1"/>
  <c r="BK4506" i="1"/>
  <c r="BJ4668" i="1"/>
  <c r="BK4668" i="1"/>
  <c r="BJ4740" i="1"/>
  <c r="BK4740" i="1"/>
  <c r="BJ4847" i="1"/>
  <c r="BK4847" i="1"/>
  <c r="BJ4880" i="1"/>
  <c r="BK4880" i="1"/>
  <c r="BJ4888" i="1"/>
  <c r="BK4888" i="1"/>
  <c r="BJ5095" i="1"/>
  <c r="BK5095" i="1"/>
  <c r="BJ5098" i="1"/>
  <c r="BK5098" i="1"/>
  <c r="BJ5101" i="1"/>
  <c r="BK5101" i="1"/>
  <c r="BJ5105" i="1"/>
  <c r="BK5105" i="1"/>
  <c r="BJ5112" i="1"/>
  <c r="BK5112" i="1"/>
  <c r="BJ5118" i="1"/>
  <c r="BK5118" i="1"/>
  <c r="BJ5686" i="1"/>
  <c r="BK5686" i="1"/>
  <c r="BJ6193" i="1"/>
  <c r="BK6193" i="1"/>
  <c r="BJ6334" i="1"/>
  <c r="BK6334" i="1"/>
  <c r="BJ6458" i="1"/>
  <c r="BK6458" i="1"/>
  <c r="BJ6811" i="1"/>
  <c r="BK6811" i="1"/>
  <c r="BJ7346" i="1"/>
  <c r="BK7346" i="1"/>
  <c r="BJ7133" i="1"/>
  <c r="BK7133" i="1"/>
  <c r="BJ6697" i="1"/>
  <c r="BK6697" i="1"/>
  <c r="BJ6732" i="1"/>
  <c r="BK6732" i="1"/>
  <c r="BJ4651" i="1"/>
  <c r="BK4651" i="1"/>
  <c r="BJ3282" i="1"/>
  <c r="BK3282" i="1"/>
  <c r="BJ3203" i="1"/>
  <c r="BK3203" i="1"/>
  <c r="BJ6083" i="1"/>
  <c r="BK6083" i="1"/>
  <c r="BJ2452" i="1"/>
  <c r="BK2452" i="1"/>
  <c r="BJ4814" i="1"/>
  <c r="BK4814" i="1"/>
  <c r="BJ4605" i="1"/>
  <c r="BK4605" i="1"/>
  <c r="BJ4808" i="1"/>
  <c r="BK4808" i="1"/>
  <c r="BJ4857" i="1"/>
  <c r="BK4857" i="1"/>
  <c r="BJ3305" i="1"/>
  <c r="BK3305" i="1"/>
  <c r="BJ5774" i="1"/>
  <c r="BK5774" i="1"/>
  <c r="BJ5780" i="1"/>
  <c r="BK5780" i="1"/>
  <c r="BJ5815" i="1"/>
  <c r="BK5815" i="1"/>
  <c r="BJ4610" i="1"/>
  <c r="BK4610" i="1"/>
  <c r="BJ4646" i="1"/>
  <c r="BK4646" i="1"/>
  <c r="BJ538" i="1"/>
  <c r="BK538" i="1"/>
  <c r="BJ3927" i="1"/>
  <c r="BK3927" i="1"/>
  <c r="BJ4558" i="1"/>
  <c r="BK4558" i="1"/>
  <c r="BJ3854" i="1"/>
  <c r="BK3854" i="1"/>
  <c r="BJ842" i="1"/>
  <c r="BK842" i="1"/>
  <c r="BJ859" i="1"/>
  <c r="BK859" i="1"/>
  <c r="BJ5970" i="1"/>
  <c r="BK5970" i="1"/>
  <c r="BJ3291" i="1"/>
  <c r="BK3291" i="1"/>
  <c r="BJ2642" i="1"/>
  <c r="BK2642" i="1"/>
  <c r="BJ1381" i="1"/>
  <c r="BK1381" i="1"/>
  <c r="BJ2340" i="1"/>
  <c r="BK2340" i="1"/>
  <c r="BJ5998" i="1"/>
  <c r="BK5998" i="1"/>
  <c r="BJ4005" i="1"/>
  <c r="BK4005" i="1"/>
  <c r="BJ2053" i="1"/>
  <c r="BK2053" i="1"/>
  <c r="BJ2083" i="1"/>
  <c r="BK2083" i="1"/>
  <c r="BJ5720" i="1"/>
  <c r="BK5720" i="1"/>
  <c r="BJ4846" i="1"/>
  <c r="BK4846" i="1"/>
  <c r="BJ3108" i="1"/>
  <c r="BK3108" i="1"/>
  <c r="BJ3132" i="1"/>
  <c r="BK3132" i="1"/>
  <c r="BJ3856" i="1"/>
  <c r="BK3856" i="1"/>
  <c r="BJ3894" i="1"/>
  <c r="BK3894" i="1"/>
  <c r="BJ3928" i="1"/>
  <c r="BK3928" i="1"/>
  <c r="BJ6471" i="1"/>
  <c r="BK6471" i="1"/>
  <c r="BJ6494" i="1"/>
  <c r="BK6494" i="1"/>
  <c r="BJ5513" i="1"/>
  <c r="BK5513" i="1"/>
  <c r="BJ7272" i="1"/>
  <c r="BK7272" i="1"/>
  <c r="BJ5738" i="1"/>
  <c r="BK5738" i="1"/>
  <c r="BJ7217" i="1"/>
  <c r="BK7217" i="1"/>
  <c r="BJ3299" i="1"/>
  <c r="BK3299" i="1"/>
  <c r="BJ4336" i="1"/>
  <c r="BK4336" i="1"/>
  <c r="BJ1979" i="1"/>
  <c r="BK1979" i="1"/>
  <c r="BJ7506" i="1"/>
  <c r="BK7506" i="1"/>
  <c r="BJ2874" i="1"/>
  <c r="BK2874" i="1"/>
  <c r="BJ4881" i="1"/>
  <c r="BK4881" i="1"/>
  <c r="BJ7040" i="1"/>
  <c r="BK7040" i="1"/>
  <c r="BJ4532" i="1"/>
  <c r="BK4532" i="1"/>
  <c r="BJ3592" i="1"/>
  <c r="BK3592" i="1"/>
  <c r="BJ3135" i="1"/>
  <c r="BK3135" i="1"/>
  <c r="BJ1271" i="1"/>
  <c r="BK1271" i="1"/>
  <c r="BJ1752" i="1"/>
  <c r="BK1752" i="1"/>
  <c r="BJ904" i="1"/>
  <c r="BK904" i="1"/>
  <c r="BJ1264" i="1"/>
  <c r="BK1264" i="1"/>
  <c r="BJ4273" i="1"/>
  <c r="BK4273" i="1"/>
  <c r="BJ5901" i="1"/>
  <c r="BK5901" i="1"/>
  <c r="BJ4821" i="1"/>
  <c r="BK4821" i="1"/>
  <c r="BJ1338" i="1"/>
  <c r="BK1338" i="1"/>
  <c r="BJ1278" i="1"/>
  <c r="BK1278" i="1"/>
  <c r="BJ1292" i="1"/>
  <c r="BK1292" i="1"/>
  <c r="BJ1309" i="1"/>
  <c r="BK1309" i="1"/>
  <c r="BJ1337" i="1"/>
  <c r="BK1337" i="1"/>
  <c r="BJ945" i="1"/>
  <c r="BK945" i="1"/>
  <c r="BJ1593" i="1"/>
  <c r="BK1593" i="1"/>
  <c r="BJ6064" i="1"/>
  <c r="BK6064" i="1"/>
  <c r="BJ2693" i="1"/>
  <c r="BK2693" i="1"/>
  <c r="BJ5551" i="1"/>
  <c r="BK5551" i="1"/>
  <c r="BJ5894" i="1"/>
  <c r="BK5894" i="1"/>
  <c r="BJ5921" i="1"/>
  <c r="BK5921" i="1"/>
  <c r="BJ2801" i="1"/>
  <c r="BK2801" i="1"/>
  <c r="BJ2836" i="1"/>
  <c r="BK2836" i="1"/>
  <c r="BJ3945" i="1"/>
  <c r="BK3945" i="1"/>
  <c r="BJ3969" i="1"/>
  <c r="BK3969" i="1"/>
  <c r="BJ2199" i="1"/>
  <c r="BK2199" i="1"/>
  <c r="BJ6705" i="1"/>
  <c r="BK6705" i="1"/>
  <c r="BJ4981" i="1"/>
  <c r="BK4981" i="1"/>
  <c r="BJ662" i="1"/>
  <c r="BK662" i="1"/>
  <c r="BJ5579" i="1"/>
  <c r="BK5579" i="1"/>
  <c r="BJ2582" i="1"/>
  <c r="BK2582" i="1"/>
  <c r="BJ2609" i="1"/>
  <c r="BK2609" i="1"/>
  <c r="BJ2130" i="1"/>
  <c r="BK2130" i="1"/>
  <c r="BJ7223" i="1"/>
  <c r="BK7223" i="1"/>
  <c r="BJ4551" i="1"/>
  <c r="BK4551" i="1"/>
  <c r="BJ5100" i="1"/>
  <c r="BK5100" i="1"/>
  <c r="BJ1831" i="1"/>
  <c r="BK1831" i="1"/>
  <c r="BJ6409" i="1"/>
  <c r="BK6409" i="1"/>
  <c r="BJ7562" i="1"/>
  <c r="BK7562" i="1"/>
  <c r="BJ5336" i="1"/>
  <c r="BK5336" i="1"/>
  <c r="BJ6789" i="1"/>
  <c r="BK6789" i="1"/>
  <c r="BJ3818" i="1"/>
  <c r="BK3818" i="1"/>
  <c r="BJ6021" i="1"/>
  <c r="BK6021" i="1"/>
  <c r="BJ1319" i="1"/>
  <c r="BK1319" i="1"/>
  <c r="BJ4538" i="1"/>
  <c r="BK4538" i="1"/>
  <c r="BJ5549" i="1"/>
  <c r="BK5549" i="1"/>
  <c r="BJ1983" i="1"/>
  <c r="BK1983" i="1"/>
  <c r="BJ4478" i="1"/>
  <c r="BK4478" i="1"/>
  <c r="BJ4528" i="1"/>
  <c r="BK4528" i="1"/>
  <c r="BJ5124" i="1"/>
  <c r="BK5124" i="1"/>
  <c r="BJ4003" i="1"/>
  <c r="BK4003" i="1"/>
  <c r="BJ4051" i="1"/>
  <c r="BK4051" i="1"/>
  <c r="BJ4467" i="1"/>
  <c r="BK4467" i="1"/>
  <c r="BJ2028" i="1"/>
  <c r="BK2028" i="1"/>
  <c r="BJ2510" i="1"/>
  <c r="BK2510" i="1"/>
  <c r="BJ2549" i="1"/>
  <c r="BK2549" i="1"/>
  <c r="BJ1967" i="1"/>
  <c r="BK1967" i="1"/>
  <c r="BJ1989" i="1"/>
  <c r="BK1989" i="1"/>
  <c r="BJ2022" i="1"/>
  <c r="BK2022" i="1"/>
  <c r="BJ6639" i="1"/>
  <c r="BK6639" i="1"/>
  <c r="BJ5836" i="1"/>
  <c r="BK5836" i="1"/>
  <c r="BJ2952" i="1"/>
  <c r="BK2952" i="1"/>
  <c r="BJ2984" i="1"/>
  <c r="BK2984" i="1"/>
  <c r="BJ3541" i="1"/>
  <c r="BK3541" i="1"/>
  <c r="BJ4452" i="1"/>
  <c r="BK4452" i="1"/>
  <c r="BJ4493" i="1"/>
  <c r="BK4493" i="1"/>
  <c r="BJ2477" i="1"/>
  <c r="BK2477" i="1"/>
  <c r="BJ1881" i="1"/>
  <c r="BK1881" i="1"/>
  <c r="BJ2983" i="1"/>
  <c r="BK2983" i="1"/>
  <c r="BJ1192" i="1"/>
  <c r="BK1192" i="1"/>
  <c r="BJ2992" i="1"/>
  <c r="BK2992" i="1"/>
  <c r="BJ5567" i="1"/>
  <c r="BK5567" i="1"/>
  <c r="BJ6274" i="1"/>
  <c r="BK6274" i="1"/>
  <c r="BJ4102" i="1"/>
  <c r="BK4102" i="1"/>
  <c r="BJ5074" i="1"/>
  <c r="BK5074" i="1"/>
  <c r="BJ917" i="1"/>
  <c r="BK917" i="1"/>
  <c r="BJ199" i="1"/>
  <c r="BK199" i="1"/>
  <c r="BJ4454" i="1"/>
  <c r="BK4454" i="1"/>
  <c r="BJ6473" i="1"/>
  <c r="BK6473" i="1"/>
  <c r="BJ2890" i="1"/>
  <c r="BK2890" i="1"/>
  <c r="BJ3294" i="1"/>
  <c r="BK3294" i="1"/>
  <c r="BJ1110" i="1"/>
  <c r="BK1110" i="1"/>
  <c r="BJ1138" i="1"/>
  <c r="BK1138" i="1"/>
  <c r="BJ1168" i="1"/>
  <c r="BK1168" i="1"/>
  <c r="BJ3116" i="1"/>
  <c r="BK3116" i="1"/>
  <c r="BJ4644" i="1"/>
  <c r="BK4644" i="1"/>
  <c r="BJ4684" i="1"/>
  <c r="BK4684" i="1"/>
  <c r="BJ2114" i="1"/>
  <c r="BK2114" i="1"/>
  <c r="BJ3559" i="1"/>
  <c r="BK3559" i="1"/>
  <c r="BJ1919" i="1"/>
  <c r="BK1919" i="1"/>
  <c r="BJ1944" i="1"/>
  <c r="BK1944" i="1"/>
  <c r="BJ1661" i="1"/>
  <c r="BK1661" i="1"/>
  <c r="BJ2742" i="1"/>
  <c r="BK2742" i="1"/>
  <c r="BJ6696" i="1"/>
  <c r="BK6696" i="1"/>
  <c r="BJ6017" i="1"/>
  <c r="BK6017" i="1"/>
  <c r="BJ6747" i="1"/>
  <c r="BK6747" i="1"/>
  <c r="BJ6529" i="1"/>
  <c r="BK6529" i="1"/>
  <c r="BJ126" i="1"/>
  <c r="BK126" i="1"/>
  <c r="BJ908" i="1"/>
  <c r="BK908" i="1"/>
  <c r="BJ4252" i="1"/>
  <c r="BK4252" i="1"/>
  <c r="BJ4300" i="1"/>
  <c r="BK4300" i="1"/>
  <c r="BJ2650" i="1"/>
  <c r="BK2650" i="1"/>
  <c r="BJ2676" i="1"/>
  <c r="BK2676" i="1"/>
  <c r="BJ4795" i="1"/>
  <c r="BK4795" i="1"/>
  <c r="BJ4840" i="1"/>
  <c r="BK4840" i="1"/>
  <c r="BJ5278" i="1"/>
  <c r="BK5278" i="1"/>
  <c r="BJ4142" i="1"/>
  <c r="BK4142" i="1"/>
  <c r="BJ3402" i="1"/>
  <c r="BK3402" i="1"/>
  <c r="BJ3439" i="1"/>
  <c r="BK3439" i="1"/>
  <c r="BJ1304" i="1"/>
  <c r="BK1304" i="1"/>
  <c r="BJ1362" i="1"/>
  <c r="BK1362" i="1"/>
  <c r="BJ1384" i="1"/>
  <c r="BK1384" i="1"/>
  <c r="BJ1581" i="1"/>
  <c r="BK1581" i="1"/>
  <c r="BJ2407" i="1"/>
  <c r="BK2407" i="1"/>
  <c r="BJ4068" i="1"/>
  <c r="BK4068" i="1"/>
  <c r="BJ4092" i="1"/>
  <c r="BK4092" i="1"/>
  <c r="BJ1648" i="1"/>
  <c r="BK1648" i="1"/>
  <c r="BJ6595" i="1"/>
  <c r="BK6595" i="1"/>
  <c r="BJ5818" i="1"/>
  <c r="BK5818" i="1"/>
  <c r="BJ5465" i="1"/>
  <c r="BK5465" i="1"/>
  <c r="BJ5509" i="1"/>
  <c r="BK5509" i="1"/>
  <c r="BJ1050" i="1"/>
  <c r="BK1050" i="1"/>
  <c r="BJ3782" i="1"/>
  <c r="BK3782" i="1"/>
  <c r="BJ3520" i="1"/>
  <c r="BK3520" i="1"/>
  <c r="BJ6032" i="1"/>
  <c r="BK6032" i="1"/>
  <c r="BJ6063" i="1"/>
  <c r="BK6063" i="1"/>
  <c r="BJ5755" i="1"/>
  <c r="BK5755" i="1"/>
  <c r="BJ5789" i="1"/>
  <c r="BK5789" i="1"/>
  <c r="BJ3024" i="1"/>
  <c r="BK3024" i="1"/>
  <c r="BJ3059" i="1"/>
  <c r="BK3059" i="1"/>
  <c r="BJ2971" i="1"/>
  <c r="BK2971" i="1"/>
  <c r="BJ964" i="1"/>
  <c r="BK964" i="1"/>
  <c r="BJ3852" i="1"/>
  <c r="BK3852" i="1"/>
  <c r="BJ2283" i="1"/>
  <c r="BK2283" i="1"/>
  <c r="BJ1900" i="1"/>
  <c r="BK1900" i="1"/>
  <c r="BJ4318" i="1"/>
  <c r="BK4318" i="1"/>
  <c r="BJ4805" i="1"/>
  <c r="BK4805" i="1"/>
  <c r="BJ2005" i="1"/>
  <c r="BK2005" i="1"/>
  <c r="BJ4961" i="1"/>
  <c r="BK4961" i="1"/>
  <c r="BJ4642" i="1"/>
  <c r="BK4642" i="1"/>
  <c r="BJ4313" i="1"/>
  <c r="BK4313" i="1"/>
  <c r="BJ2017" i="1"/>
  <c r="BK2017" i="1"/>
  <c r="BJ4380" i="1"/>
  <c r="BK4380" i="1"/>
  <c r="BJ4553" i="1"/>
  <c r="BK4553" i="1"/>
  <c r="BJ5531" i="1"/>
  <c r="BK5531" i="1"/>
  <c r="BJ6707" i="1"/>
  <c r="BK6707" i="1"/>
  <c r="BJ3594" i="1"/>
  <c r="BK3594" i="1"/>
  <c r="BJ37" i="1"/>
  <c r="BK37" i="1"/>
  <c r="BJ38" i="1"/>
  <c r="BK38" i="1"/>
  <c r="BJ39" i="1"/>
  <c r="BK39" i="1"/>
  <c r="BJ1678" i="1"/>
  <c r="BK1678" i="1"/>
  <c r="BJ4088" i="1"/>
  <c r="BK4088" i="1"/>
  <c r="BJ4122" i="1"/>
  <c r="BK4122" i="1"/>
  <c r="BJ4437" i="1"/>
  <c r="BK4437" i="1"/>
  <c r="BJ1360" i="1"/>
  <c r="BK1360" i="1"/>
  <c r="BJ2738" i="1"/>
  <c r="BK2738" i="1"/>
  <c r="BJ2809" i="1"/>
  <c r="BK2809" i="1"/>
  <c r="BJ1993" i="1"/>
  <c r="BK1993" i="1"/>
  <c r="BJ7292" i="1"/>
  <c r="BK7292" i="1"/>
  <c r="BJ4440" i="1"/>
  <c r="BK4440" i="1"/>
  <c r="BJ4359" i="1"/>
  <c r="BK4359" i="1"/>
  <c r="BJ4398" i="1"/>
  <c r="BK4398" i="1"/>
  <c r="BJ1272" i="1"/>
  <c r="BK1272" i="1"/>
  <c r="BJ1298" i="1"/>
  <c r="BK1298" i="1"/>
  <c r="BJ5529" i="1"/>
  <c r="BK5529" i="1"/>
  <c r="BJ4446" i="1"/>
  <c r="BK4446" i="1"/>
  <c r="BJ4574" i="1"/>
  <c r="BK4574" i="1"/>
  <c r="BJ4402" i="1"/>
  <c r="BK4402" i="1"/>
  <c r="BJ4662" i="1"/>
  <c r="BK4662" i="1"/>
  <c r="BJ3719" i="1"/>
  <c r="BK3719" i="1"/>
  <c r="BJ1212" i="1"/>
  <c r="BK1212" i="1"/>
  <c r="BJ5961" i="1"/>
  <c r="BK5961" i="1"/>
  <c r="BJ4221" i="1"/>
  <c r="BK4221" i="1"/>
  <c r="BJ6165" i="1"/>
  <c r="BK6165" i="1"/>
  <c r="BJ6206" i="1"/>
  <c r="BK6206" i="1"/>
  <c r="BJ2148" i="1"/>
  <c r="BK2148" i="1"/>
  <c r="BJ3380" i="1"/>
  <c r="BK3380" i="1"/>
  <c r="BJ1604" i="1"/>
  <c r="BK1604" i="1"/>
  <c r="BJ1068" i="1"/>
  <c r="BK1068" i="1"/>
  <c r="BJ2215" i="1"/>
  <c r="BK2215" i="1"/>
  <c r="BJ4612" i="1"/>
  <c r="BK4612" i="1"/>
  <c r="BJ3633" i="1"/>
  <c r="BK3633" i="1"/>
  <c r="BJ4602" i="1"/>
  <c r="BK4602" i="1"/>
  <c r="BJ826" i="1"/>
  <c r="BK826" i="1"/>
  <c r="BJ3454" i="1"/>
  <c r="BK3454" i="1"/>
  <c r="BJ5850" i="1"/>
  <c r="BK5850" i="1"/>
  <c r="BJ6004" i="1"/>
  <c r="BK6004" i="1"/>
  <c r="BJ6043" i="1"/>
  <c r="BK6043" i="1"/>
  <c r="BJ2548" i="1"/>
  <c r="BK2548" i="1"/>
  <c r="BJ4587" i="1"/>
  <c r="BK4587" i="1"/>
  <c r="BJ4340" i="1"/>
  <c r="BK4340" i="1"/>
  <c r="BJ1584" i="1"/>
  <c r="BK1584" i="1"/>
  <c r="BJ4760" i="1"/>
  <c r="BK4760" i="1"/>
  <c r="BJ6737" i="1"/>
  <c r="BK6737" i="1"/>
  <c r="BJ3163" i="1"/>
  <c r="BK3163" i="1"/>
  <c r="BJ5426" i="1"/>
  <c r="BK5426" i="1"/>
  <c r="BJ7054" i="1"/>
  <c r="BK7054" i="1"/>
  <c r="BJ6197" i="1"/>
  <c r="BK6197" i="1"/>
  <c r="BJ6940" i="1"/>
  <c r="BK6940" i="1"/>
  <c r="BJ6956" i="1"/>
  <c r="BK6956" i="1"/>
  <c r="BJ4374" i="1"/>
  <c r="BK4374" i="1"/>
  <c r="BJ5331" i="1"/>
  <c r="BK5331" i="1"/>
  <c r="BJ3702" i="1"/>
  <c r="BK3702" i="1"/>
  <c r="BJ3837" i="1"/>
  <c r="BK3837" i="1"/>
  <c r="BJ4424" i="1"/>
  <c r="BK4424" i="1"/>
  <c r="BJ6560" i="1"/>
  <c r="BK6560" i="1"/>
  <c r="BJ1559" i="1"/>
  <c r="BK1559" i="1"/>
  <c r="BJ1589" i="1"/>
  <c r="BK1589" i="1"/>
  <c r="BJ4987" i="1"/>
  <c r="BK4987" i="1"/>
  <c r="BJ5019" i="1"/>
  <c r="BK5019" i="1"/>
  <c r="BJ4483" i="1"/>
  <c r="BK4483" i="1"/>
  <c r="BJ3674" i="1"/>
  <c r="BK3674" i="1"/>
  <c r="BJ4707" i="1"/>
  <c r="BK4707" i="1"/>
  <c r="BJ6838" i="1"/>
  <c r="BK6838" i="1"/>
  <c r="BJ4303" i="1"/>
  <c r="BK4303" i="1"/>
  <c r="BJ2557" i="1"/>
  <c r="BK2557" i="1"/>
  <c r="BJ4279" i="1"/>
  <c r="BK4279" i="1"/>
  <c r="BJ5983" i="1"/>
  <c r="BK5983" i="1"/>
  <c r="BJ6014" i="1"/>
  <c r="BK6014" i="1"/>
  <c r="BJ277" i="1"/>
  <c r="BK277" i="1"/>
  <c r="BJ6935" i="1"/>
  <c r="BK6935" i="1"/>
  <c r="BJ4837" i="1"/>
  <c r="BK4837" i="1"/>
  <c r="BJ1721" i="1"/>
  <c r="BK1721" i="1"/>
  <c r="BJ2758" i="1"/>
  <c r="BK2758" i="1"/>
  <c r="BJ2766" i="1"/>
  <c r="BK2766" i="1"/>
  <c r="BJ2771" i="1"/>
  <c r="BK2771" i="1"/>
  <c r="BJ6511" i="1"/>
  <c r="BK6511" i="1"/>
  <c r="BJ4985" i="1"/>
  <c r="BK4985" i="1"/>
  <c r="BJ1943" i="1"/>
  <c r="BK1943" i="1"/>
  <c r="BJ2930" i="1"/>
  <c r="BK2930" i="1"/>
  <c r="BJ2402" i="1"/>
  <c r="BK2402" i="1"/>
  <c r="BJ596" i="1"/>
  <c r="BK596" i="1"/>
  <c r="BJ5696" i="1"/>
  <c r="BK5696" i="1"/>
  <c r="BJ5742" i="1"/>
  <c r="BK5742" i="1"/>
  <c r="BJ5748" i="1"/>
  <c r="BK5748" i="1"/>
  <c r="BJ1125" i="1"/>
  <c r="BK1125" i="1"/>
  <c r="BJ7343" i="1"/>
  <c r="BK7343" i="1"/>
  <c r="BJ3621" i="1"/>
  <c r="BK3621" i="1"/>
  <c r="BJ3780" i="1"/>
  <c r="BK3780" i="1"/>
  <c r="BJ3750" i="1"/>
  <c r="BK3750" i="1"/>
  <c r="BJ1270" i="1"/>
  <c r="BK1270" i="1"/>
  <c r="BJ1295" i="1"/>
  <c r="BK1295" i="1"/>
  <c r="BJ4902" i="1"/>
  <c r="BK4902" i="1"/>
  <c r="BJ1331" i="1"/>
  <c r="BK1331" i="1"/>
  <c r="BJ5925" i="1"/>
  <c r="BK5925" i="1"/>
  <c r="BJ6146" i="1"/>
  <c r="BK6146" i="1"/>
  <c r="BJ6174" i="1"/>
  <c r="BK6174" i="1"/>
  <c r="BJ1878" i="1"/>
  <c r="BK1878" i="1"/>
  <c r="BJ1906" i="1"/>
  <c r="BK1906" i="1"/>
  <c r="BJ1014" i="1"/>
  <c r="BK1014" i="1"/>
  <c r="BJ5530" i="1"/>
  <c r="BK5530" i="1"/>
  <c r="BJ542" i="1"/>
  <c r="BK542" i="1"/>
  <c r="BJ5779" i="1"/>
  <c r="BK5779" i="1"/>
  <c r="BJ1825" i="1"/>
  <c r="BK1825" i="1"/>
  <c r="BJ3736" i="1"/>
  <c r="BK3736" i="1"/>
  <c r="BJ3765" i="1"/>
  <c r="BK3765" i="1"/>
  <c r="BJ3787" i="1"/>
  <c r="BK3787" i="1"/>
  <c r="BJ3809" i="1"/>
  <c r="BK3809" i="1"/>
  <c r="BJ2084" i="1"/>
  <c r="BK2084" i="1"/>
  <c r="BJ4510" i="1"/>
  <c r="BK4510" i="1"/>
  <c r="BJ7078" i="1"/>
  <c r="BK7078" i="1"/>
  <c r="BJ5547" i="1"/>
  <c r="BK5547" i="1"/>
  <c r="BJ4035" i="1"/>
  <c r="BK4035" i="1"/>
  <c r="BJ5291" i="1"/>
  <c r="BK5291" i="1"/>
  <c r="BJ7398" i="1"/>
  <c r="BK7398" i="1"/>
  <c r="BJ7414" i="1"/>
  <c r="BK7414" i="1"/>
  <c r="BJ1866" i="1"/>
  <c r="BK1866" i="1"/>
  <c r="BJ1891" i="1"/>
  <c r="BK1891" i="1"/>
  <c r="BJ1918" i="1"/>
  <c r="BK1918" i="1"/>
  <c r="BJ260" i="1"/>
  <c r="BK260" i="1"/>
  <c r="BJ261" i="1"/>
  <c r="BK261" i="1"/>
  <c r="BJ262" i="1"/>
  <c r="BK262" i="1"/>
  <c r="BJ4849" i="1"/>
  <c r="BK4849" i="1"/>
  <c r="BJ6927" i="1"/>
  <c r="BK6927" i="1"/>
  <c r="BJ6514" i="1"/>
  <c r="BK6514" i="1"/>
  <c r="BJ6547" i="1"/>
  <c r="BK6547" i="1"/>
  <c r="BJ22" i="1"/>
  <c r="BK22" i="1"/>
  <c r="BJ23" i="1"/>
  <c r="BK23" i="1"/>
  <c r="BJ2794" i="1"/>
  <c r="BK2794" i="1"/>
  <c r="BJ4038" i="1"/>
  <c r="BK4038" i="1"/>
  <c r="BJ1820" i="1"/>
  <c r="BK1820" i="1"/>
  <c r="BJ1560" i="1"/>
  <c r="BK1560" i="1"/>
  <c r="BJ5949" i="1"/>
  <c r="BK5949" i="1"/>
  <c r="BJ1262" i="1"/>
  <c r="BK1262" i="1"/>
  <c r="BJ6531" i="1"/>
  <c r="BK6531" i="1"/>
  <c r="BJ2462" i="1"/>
  <c r="BK2462" i="1"/>
  <c r="BJ4634" i="1"/>
  <c r="BK4634" i="1"/>
  <c r="BJ2574" i="1"/>
  <c r="BK2574" i="1"/>
  <c r="BJ3514" i="1"/>
  <c r="BK3514" i="1"/>
  <c r="BJ829" i="1"/>
  <c r="BK829" i="1"/>
  <c r="BJ5449" i="1"/>
  <c r="BK5449" i="1"/>
  <c r="BJ5828" i="1"/>
  <c r="BK5828" i="1"/>
  <c r="BJ2861" i="1"/>
  <c r="BK2861" i="1"/>
  <c r="BJ5258" i="1"/>
  <c r="BK5258" i="1"/>
  <c r="BJ2089" i="1"/>
  <c r="BK2089" i="1"/>
  <c r="BJ5541" i="1"/>
  <c r="BK5541" i="1"/>
  <c r="BJ3950" i="1"/>
  <c r="BK3950" i="1"/>
  <c r="BJ3496" i="1"/>
  <c r="BK3496" i="1"/>
  <c r="BJ2678" i="1"/>
  <c r="BK2678" i="1"/>
  <c r="BJ2715" i="1"/>
  <c r="BK2715" i="1"/>
  <c r="BJ5048" i="1"/>
  <c r="BK5048" i="1"/>
  <c r="BJ3746" i="1"/>
  <c r="BK3746" i="1"/>
  <c r="BJ5877" i="1"/>
  <c r="BK5877" i="1"/>
  <c r="BJ5085" i="1"/>
  <c r="BK5085" i="1"/>
  <c r="BJ831" i="1"/>
  <c r="BK831" i="1"/>
  <c r="BJ2047" i="1"/>
  <c r="BK2047" i="1"/>
  <c r="BJ2073" i="1"/>
  <c r="BK2073" i="1"/>
  <c r="BJ2108" i="1"/>
  <c r="BK2108" i="1"/>
  <c r="BJ3678" i="1"/>
  <c r="BK3678" i="1"/>
  <c r="BJ3295" i="1"/>
  <c r="BK3295" i="1"/>
  <c r="BJ1202" i="1"/>
  <c r="BK1202" i="1"/>
  <c r="BJ1209" i="1"/>
  <c r="BK1209" i="1"/>
  <c r="BJ2369" i="1"/>
  <c r="BK2369" i="1"/>
  <c r="BJ4894" i="1"/>
  <c r="BK4894" i="1"/>
  <c r="BJ4936" i="1"/>
  <c r="BK4936" i="1"/>
  <c r="BJ1601" i="1"/>
  <c r="BK1601" i="1"/>
  <c r="BJ7516" i="1"/>
  <c r="BK7516" i="1"/>
  <c r="BJ3538" i="1"/>
  <c r="BK3538" i="1"/>
  <c r="BJ1155" i="1"/>
  <c r="BK1155" i="1"/>
  <c r="BJ1182" i="1"/>
  <c r="BK1182" i="1"/>
  <c r="BJ6611" i="1"/>
  <c r="BK6611" i="1"/>
  <c r="BJ5040" i="1"/>
  <c r="BK5040" i="1"/>
  <c r="BJ7617" i="1"/>
  <c r="BK7617" i="1"/>
  <c r="BJ7507" i="1"/>
  <c r="BK7507" i="1"/>
  <c r="BJ2031" i="1"/>
  <c r="BK2031" i="1"/>
  <c r="BJ1565" i="1"/>
  <c r="BK1565" i="1"/>
  <c r="BJ4432" i="1"/>
  <c r="BK4432" i="1"/>
  <c r="BJ3331" i="1"/>
  <c r="BK3331" i="1"/>
  <c r="BJ3353" i="1"/>
  <c r="BK3353" i="1"/>
  <c r="BJ3376" i="1"/>
  <c r="BK3376" i="1"/>
  <c r="BJ1191" i="1"/>
  <c r="BK1191" i="1"/>
  <c r="BJ1213" i="1"/>
  <c r="BK1213" i="1"/>
  <c r="BJ4705" i="1"/>
  <c r="BK4705" i="1"/>
  <c r="BJ5474" i="1"/>
  <c r="BK5474" i="1"/>
  <c r="BJ4297" i="1"/>
  <c r="BK4297" i="1"/>
  <c r="BJ6198" i="1"/>
  <c r="BK6198" i="1"/>
  <c r="BJ1024" i="1"/>
  <c r="BK1024" i="1"/>
  <c r="BJ1044" i="1"/>
  <c r="BK1044" i="1"/>
  <c r="BJ4100" i="1"/>
  <c r="BK4100" i="1"/>
  <c r="BJ4136" i="1"/>
  <c r="BK4136" i="1"/>
  <c r="BJ1811" i="1"/>
  <c r="BK1811" i="1"/>
  <c r="BJ2192" i="1"/>
  <c r="BK2192" i="1"/>
  <c r="BJ2214" i="1"/>
  <c r="BK2214" i="1"/>
  <c r="BJ3658" i="1"/>
  <c r="BK3658" i="1"/>
  <c r="BJ4496" i="1"/>
  <c r="BK4496" i="1"/>
  <c r="BJ2232" i="1"/>
  <c r="BK2232" i="1"/>
  <c r="BJ2250" i="1"/>
  <c r="BK2250" i="1"/>
  <c r="BJ2255" i="1"/>
  <c r="BK2255" i="1"/>
  <c r="BJ2263" i="1"/>
  <c r="BK2263" i="1"/>
  <c r="BJ6255" i="1"/>
  <c r="BK6255" i="1"/>
  <c r="BJ1769" i="1"/>
  <c r="BK1769" i="1"/>
  <c r="BJ6790" i="1"/>
  <c r="BK6790" i="1"/>
  <c r="BJ4976" i="1"/>
  <c r="BK4976" i="1"/>
  <c r="BJ6005" i="1"/>
  <c r="BK6005" i="1"/>
  <c r="BJ2363" i="1"/>
  <c r="BK2363" i="1"/>
  <c r="BJ1618" i="1"/>
  <c r="BK1618" i="1"/>
  <c r="BJ696" i="1"/>
  <c r="BK696" i="1"/>
  <c r="BJ4793" i="1"/>
  <c r="BK4793" i="1"/>
  <c r="BJ6026" i="1"/>
  <c r="BK6026" i="1"/>
  <c r="BJ3584" i="1"/>
  <c r="BK3584" i="1"/>
  <c r="BJ2577" i="1"/>
  <c r="BK2577" i="1"/>
  <c r="BJ2604" i="1"/>
  <c r="BK2604" i="1"/>
  <c r="BJ6134" i="1"/>
  <c r="BK6134" i="1"/>
  <c r="BJ2863" i="1"/>
  <c r="BK2863" i="1"/>
  <c r="BJ7739" i="1"/>
  <c r="BK7739" i="1"/>
  <c r="BJ481" i="1"/>
  <c r="BK481" i="1"/>
  <c r="BJ482" i="1"/>
  <c r="BK482" i="1"/>
  <c r="BJ689" i="1"/>
  <c r="BK689" i="1"/>
  <c r="BJ1980" i="1"/>
  <c r="BK1980" i="1"/>
  <c r="BJ5806" i="1"/>
  <c r="BK5806" i="1"/>
  <c r="BJ1663" i="1"/>
  <c r="BK1663" i="1"/>
  <c r="BJ3668" i="1"/>
  <c r="BK3668" i="1"/>
  <c r="BJ4590" i="1"/>
  <c r="BK4590" i="1"/>
  <c r="BJ5992" i="1"/>
  <c r="BK5992" i="1"/>
  <c r="BJ3530" i="1"/>
  <c r="BK3530" i="1"/>
  <c r="BJ5993" i="1"/>
  <c r="BK5993" i="1"/>
  <c r="BJ1819" i="1"/>
  <c r="BK1819" i="1"/>
  <c r="BJ1830" i="1"/>
  <c r="BK1830" i="1"/>
  <c r="BJ3051" i="1"/>
  <c r="BK3051" i="1"/>
  <c r="BJ1406" i="1"/>
  <c r="BK1406" i="1"/>
  <c r="BJ1385" i="1"/>
  <c r="BK1385" i="1"/>
  <c r="BJ6210" i="1"/>
  <c r="BK6210" i="1"/>
  <c r="BJ1076" i="1"/>
  <c r="BK1076" i="1"/>
  <c r="BJ3369" i="1"/>
  <c r="BK3369" i="1"/>
  <c r="BJ3432" i="1"/>
  <c r="BK3432" i="1"/>
  <c r="BJ1998" i="1"/>
  <c r="BK1998" i="1"/>
  <c r="BJ5353" i="1"/>
  <c r="BK5353" i="1"/>
  <c r="BJ1719" i="1"/>
  <c r="BK1719" i="1"/>
  <c r="BJ99" i="1"/>
  <c r="BK99" i="1"/>
  <c r="BJ1630" i="1"/>
  <c r="BK1630" i="1"/>
  <c r="BJ6300" i="1"/>
  <c r="BK6300" i="1"/>
  <c r="BJ4372" i="1"/>
  <c r="BK4372" i="1"/>
  <c r="BJ1810" i="1"/>
  <c r="BK1810" i="1"/>
  <c r="BJ1837" i="1"/>
  <c r="BK1837" i="1"/>
  <c r="BJ2144" i="1"/>
  <c r="BK2144" i="1"/>
  <c r="BJ2175" i="1"/>
  <c r="BK2175" i="1"/>
  <c r="BJ3081" i="1"/>
  <c r="BK3081" i="1"/>
  <c r="BJ158" i="1"/>
  <c r="BK158" i="1"/>
  <c r="BJ159" i="1"/>
  <c r="BK159" i="1"/>
  <c r="BJ6452" i="1"/>
  <c r="BK6452" i="1"/>
  <c r="BJ2946" i="1"/>
  <c r="BK2946" i="1"/>
  <c r="BJ2926" i="1"/>
  <c r="BK2926" i="1"/>
  <c r="BJ1739" i="1"/>
  <c r="BK1739" i="1"/>
  <c r="BJ7558" i="1"/>
  <c r="BK7558" i="1"/>
  <c r="BJ1787" i="1"/>
  <c r="BK1787" i="1"/>
  <c r="BJ4071" i="1"/>
  <c r="BK4071" i="1"/>
  <c r="BJ4098" i="1"/>
  <c r="BK4098" i="1"/>
  <c r="BJ3628" i="1"/>
  <c r="BK3628" i="1"/>
  <c r="BJ6912" i="1"/>
  <c r="BK6912" i="1"/>
  <c r="BJ7586" i="1"/>
  <c r="BK7586" i="1"/>
  <c r="BJ3388" i="1"/>
  <c r="BK3388" i="1"/>
  <c r="BJ4345" i="1"/>
  <c r="BK4345" i="1"/>
  <c r="BJ7340" i="1"/>
  <c r="BK7340" i="1"/>
  <c r="BJ2330" i="1"/>
  <c r="BK2330" i="1"/>
  <c r="BJ4148" i="1"/>
  <c r="BK4148" i="1"/>
  <c r="BJ1950" i="1"/>
  <c r="BK1950" i="1"/>
  <c r="BJ3805" i="1"/>
  <c r="BK3805" i="1"/>
  <c r="BJ4913" i="1"/>
  <c r="BK4913" i="1"/>
  <c r="BJ6507" i="1"/>
  <c r="BK6507" i="1"/>
  <c r="BJ3660" i="1"/>
  <c r="BK3660" i="1"/>
  <c r="BJ3704" i="1"/>
  <c r="BK3704" i="1"/>
  <c r="BJ6682" i="1"/>
  <c r="BK6682" i="1"/>
  <c r="BJ6720" i="1"/>
  <c r="BK6720" i="1"/>
  <c r="BJ1454" i="1"/>
  <c r="BK1454" i="1"/>
  <c r="BJ626" i="1"/>
  <c r="BK626" i="1"/>
  <c r="BJ7136" i="1"/>
  <c r="BK7136" i="1"/>
  <c r="BJ1290" i="1"/>
  <c r="BK1290" i="1"/>
  <c r="BJ6125" i="1"/>
  <c r="BK6125" i="1"/>
  <c r="BJ6150" i="1"/>
  <c r="BK6150" i="1"/>
  <c r="BJ4392" i="1"/>
  <c r="BK4392" i="1"/>
  <c r="BJ6943" i="1"/>
  <c r="BK6943" i="1"/>
  <c r="BJ7082" i="1"/>
  <c r="BK7082" i="1"/>
  <c r="BJ3008" i="1"/>
  <c r="BK3008" i="1"/>
  <c r="BJ5423" i="1"/>
  <c r="BK5423" i="1"/>
  <c r="BJ235" i="1"/>
  <c r="BK235" i="1"/>
  <c r="BJ236" i="1"/>
  <c r="BK236" i="1"/>
  <c r="BJ237" i="1"/>
  <c r="BK237" i="1"/>
  <c r="BJ654" i="1"/>
  <c r="BK654" i="1"/>
  <c r="BJ5612" i="1"/>
  <c r="BK5612" i="1"/>
  <c r="BJ1784" i="1"/>
  <c r="BK1784" i="1"/>
  <c r="BJ5404" i="1"/>
  <c r="BK5404" i="1"/>
  <c r="BJ2865" i="1"/>
  <c r="BK2865" i="1"/>
  <c r="BJ4453" i="1"/>
  <c r="BK4453" i="1"/>
  <c r="BJ1736" i="1"/>
  <c r="BK1736" i="1"/>
  <c r="BJ4702" i="1"/>
  <c r="BK4702" i="1"/>
  <c r="BJ5733" i="1"/>
  <c r="BK5733" i="1"/>
  <c r="BJ2852" i="1"/>
  <c r="BK2852" i="1"/>
  <c r="BJ2880" i="1"/>
  <c r="BK2880" i="1"/>
  <c r="BJ5768" i="1"/>
  <c r="BK5768" i="1"/>
  <c r="BJ5892" i="1"/>
  <c r="BK5892" i="1"/>
  <c r="BJ5918" i="1"/>
  <c r="BK5918" i="1"/>
  <c r="BJ1375" i="1"/>
  <c r="BK1375" i="1"/>
  <c r="BJ1396" i="1"/>
  <c r="BK1396" i="1"/>
  <c r="BJ2775" i="1"/>
  <c r="BK2775" i="1"/>
  <c r="BJ2790" i="1"/>
  <c r="BK2790" i="1"/>
  <c r="BJ2808" i="1"/>
  <c r="BK2808" i="1"/>
  <c r="BJ5704" i="1"/>
  <c r="BK5704" i="1"/>
  <c r="BJ5440" i="1"/>
  <c r="BK5440" i="1"/>
  <c r="BJ3425" i="1"/>
  <c r="BK3425" i="1"/>
  <c r="BJ3456" i="1"/>
  <c r="BK3456" i="1"/>
  <c r="BJ5409" i="1"/>
  <c r="BK5409" i="1"/>
  <c r="BJ1718" i="1"/>
  <c r="BK1718" i="1"/>
  <c r="BJ1753" i="1"/>
  <c r="BK1753" i="1"/>
  <c r="BJ6509" i="1"/>
  <c r="BK6509" i="1"/>
  <c r="BJ4216" i="1"/>
  <c r="BK4216" i="1"/>
  <c r="BJ1862" i="1"/>
  <c r="BK1862" i="1"/>
  <c r="BJ1887" i="1"/>
  <c r="BK1887" i="1"/>
  <c r="BJ1026" i="1"/>
  <c r="BK1026" i="1"/>
  <c r="BJ4891" i="1"/>
  <c r="BK4891" i="1"/>
  <c r="BJ4933" i="1"/>
  <c r="BK4933" i="1"/>
  <c r="BJ3517" i="1"/>
  <c r="BK3517" i="1"/>
  <c r="BJ4792" i="1"/>
  <c r="BK4792" i="1"/>
  <c r="BJ2391" i="1"/>
  <c r="BK2391" i="1"/>
  <c r="BJ2427" i="1"/>
  <c r="BK2427" i="1"/>
  <c r="BJ2791" i="1"/>
  <c r="BK2791" i="1"/>
  <c r="BJ4314" i="1"/>
  <c r="BK4314" i="1"/>
  <c r="BJ6827" i="1"/>
  <c r="BK6827" i="1"/>
  <c r="BJ191" i="1"/>
  <c r="BK191" i="1"/>
  <c r="BJ376" i="1"/>
  <c r="BK376" i="1"/>
  <c r="BJ377" i="1"/>
  <c r="BK377" i="1"/>
  <c r="BJ1772" i="1"/>
  <c r="BK1772" i="1"/>
  <c r="BJ1800" i="1"/>
  <c r="BK1800" i="1"/>
  <c r="BJ4543" i="1"/>
  <c r="BK4543" i="1"/>
  <c r="BJ5266" i="1"/>
  <c r="BK5266" i="1"/>
  <c r="BJ2400" i="1"/>
  <c r="BK2400" i="1"/>
  <c r="BJ2401" i="1"/>
  <c r="BK2401" i="1"/>
  <c r="BJ4205" i="1"/>
  <c r="BK4205" i="1"/>
  <c r="BJ3764" i="1"/>
  <c r="BK3764" i="1"/>
  <c r="BJ1558" i="1"/>
  <c r="BK1558" i="1"/>
  <c r="BJ3542" i="1"/>
  <c r="BK3542" i="1"/>
  <c r="BJ3907" i="1"/>
  <c r="BK3907" i="1"/>
  <c r="BJ5778" i="1"/>
  <c r="BK5778" i="1"/>
  <c r="BJ7555" i="1"/>
  <c r="BK7555" i="1"/>
  <c r="BJ2797" i="1"/>
  <c r="BK2797" i="1"/>
  <c r="BJ2835" i="1"/>
  <c r="BK2835" i="1"/>
  <c r="BJ801" i="1"/>
  <c r="BK801" i="1"/>
  <c r="BJ4434" i="1"/>
  <c r="BK4434" i="1"/>
  <c r="BJ4268" i="1"/>
  <c r="BK4268" i="1"/>
  <c r="BJ55" i="1"/>
  <c r="BK55" i="1"/>
  <c r="BJ1286" i="1"/>
  <c r="BK1286" i="1"/>
  <c r="BJ5711" i="1"/>
  <c r="BK5711" i="1"/>
  <c r="BJ2222" i="1"/>
  <c r="BK2222" i="1"/>
  <c r="BJ2272" i="1"/>
  <c r="BK2272" i="1"/>
  <c r="BJ2368" i="1"/>
  <c r="BK2368" i="1"/>
  <c r="BJ7396" i="1"/>
  <c r="BK7396" i="1"/>
  <c r="BJ1228" i="1"/>
  <c r="BK1228" i="1"/>
  <c r="BJ4706" i="1"/>
  <c r="BK4706" i="1"/>
  <c r="BJ1015" i="1"/>
  <c r="BK1015" i="1"/>
  <c r="BJ4838" i="1"/>
  <c r="BK4838" i="1"/>
  <c r="BJ1834" i="1"/>
  <c r="BK1834" i="1"/>
  <c r="BJ1845" i="1"/>
  <c r="BK1845" i="1"/>
  <c r="BJ1170" i="1"/>
  <c r="BK1170" i="1"/>
  <c r="BJ2275" i="1"/>
  <c r="BK2275" i="1"/>
  <c r="BJ2353" i="1"/>
  <c r="BK2353" i="1"/>
  <c r="BJ2590" i="1"/>
  <c r="BK2590" i="1"/>
  <c r="BJ2619" i="1"/>
  <c r="BK2619" i="1"/>
  <c r="BJ4934" i="1"/>
  <c r="BK4934" i="1"/>
  <c r="BJ4915" i="1"/>
  <c r="BK4915" i="1"/>
  <c r="BJ4476" i="1"/>
  <c r="BK4476" i="1"/>
  <c r="BJ5103" i="1"/>
  <c r="BK5103" i="1"/>
  <c r="BJ2756" i="1"/>
  <c r="BK2756" i="1"/>
  <c r="BJ4428" i="1"/>
  <c r="BK4428" i="1"/>
  <c r="BJ1567" i="1"/>
  <c r="BK1567" i="1"/>
  <c r="BJ2563" i="1"/>
  <c r="BK2563" i="1"/>
  <c r="BJ4104" i="1"/>
  <c r="BK4104" i="1"/>
  <c r="BJ5483" i="1"/>
  <c r="BK5483" i="1"/>
  <c r="BJ1657" i="1"/>
  <c r="BK1657" i="1"/>
  <c r="BJ4290" i="1"/>
  <c r="BK4290" i="1"/>
  <c r="BJ5907" i="1"/>
  <c r="BK5907" i="1"/>
  <c r="BJ1586" i="1"/>
  <c r="BK1586" i="1"/>
  <c r="BJ5250" i="1"/>
  <c r="BK5250" i="1"/>
  <c r="BJ1215" i="1"/>
  <c r="BK1215" i="1"/>
  <c r="BJ1229" i="1"/>
  <c r="BK1229" i="1"/>
  <c r="BJ2805" i="1"/>
  <c r="BK2805" i="1"/>
  <c r="BJ5285" i="1"/>
  <c r="BK5285" i="1"/>
  <c r="BJ397" i="1"/>
  <c r="BK397" i="1"/>
  <c r="BJ3988" i="1"/>
  <c r="BK3988" i="1"/>
  <c r="BJ1173" i="1"/>
  <c r="BK1173" i="1"/>
  <c r="BJ2066" i="1"/>
  <c r="BK2066" i="1"/>
  <c r="BJ3226" i="1"/>
  <c r="BK3226" i="1"/>
  <c r="BJ2870" i="1"/>
  <c r="BK2870" i="1"/>
  <c r="BJ2882" i="1"/>
  <c r="BK2882" i="1"/>
  <c r="BJ2901" i="1"/>
  <c r="BK2901" i="1"/>
  <c r="BJ3779" i="1"/>
  <c r="BK3779" i="1"/>
  <c r="BJ3820" i="1"/>
  <c r="BK3820" i="1"/>
  <c r="BJ643" i="1"/>
  <c r="BK643" i="1"/>
  <c r="BJ2238" i="1"/>
  <c r="BK2238" i="1"/>
  <c r="BJ2269" i="1"/>
  <c r="BK2269" i="1"/>
  <c r="BJ1729" i="1"/>
  <c r="BK1729" i="1"/>
  <c r="BJ383" i="1"/>
  <c r="BK383" i="1"/>
  <c r="BJ4385" i="1"/>
  <c r="BK4385" i="1"/>
  <c r="BJ4486" i="1"/>
  <c r="BK4486" i="1"/>
  <c r="BJ4519" i="1"/>
  <c r="BK4519" i="1"/>
  <c r="BJ5837" i="1"/>
  <c r="BK5837" i="1"/>
  <c r="BJ2100" i="1"/>
  <c r="BK2100" i="1"/>
  <c r="BJ5642" i="1"/>
  <c r="BK5642" i="1"/>
  <c r="BJ6922" i="1"/>
  <c r="BK6922" i="1"/>
  <c r="BJ6188" i="1"/>
  <c r="BK6188" i="1"/>
  <c r="BJ1926" i="1"/>
  <c r="BK1926" i="1"/>
  <c r="BJ1957" i="1"/>
  <c r="BK1957" i="1"/>
  <c r="BJ4243" i="1"/>
  <c r="BK4243" i="1"/>
  <c r="BJ1526" i="1"/>
  <c r="BK1526" i="1"/>
  <c r="BJ162" i="1"/>
  <c r="BK162" i="1"/>
  <c r="BJ3016" i="1"/>
  <c r="BK3016" i="1"/>
  <c r="BJ4699" i="1"/>
  <c r="BK4699" i="1"/>
  <c r="BJ631" i="1"/>
  <c r="BK631" i="1"/>
  <c r="BJ113" i="1"/>
  <c r="BK113" i="1"/>
  <c r="BJ7669" i="1"/>
  <c r="BK7669" i="1"/>
  <c r="BJ5969" i="1"/>
  <c r="BK5969" i="1"/>
  <c r="BJ58" i="1"/>
  <c r="BK58" i="1"/>
  <c r="BJ59" i="1"/>
  <c r="BK59" i="1"/>
  <c r="BJ60" i="1"/>
  <c r="BK60" i="1"/>
  <c r="BJ61" i="1"/>
  <c r="BK61" i="1"/>
  <c r="BJ6357" i="1"/>
  <c r="BK6357" i="1"/>
  <c r="BJ4277" i="1"/>
  <c r="BK4277" i="1"/>
  <c r="BJ1106" i="1"/>
  <c r="BK1106" i="1"/>
  <c r="BJ1112" i="1"/>
  <c r="BK1112" i="1"/>
  <c r="BJ1132" i="1"/>
  <c r="BK1132" i="1"/>
  <c r="BJ3413" i="1"/>
  <c r="BK3413" i="1"/>
  <c r="BJ912" i="1"/>
  <c r="BK912" i="1"/>
  <c r="BJ4015" i="1"/>
  <c r="BK4015" i="1"/>
  <c r="BJ5289" i="1"/>
  <c r="BK5289" i="1"/>
  <c r="BJ959" i="1"/>
  <c r="BK959" i="1"/>
  <c r="BJ1158" i="1"/>
  <c r="BK1158" i="1"/>
  <c r="BJ7399" i="1"/>
  <c r="BK7399" i="1"/>
  <c r="BJ4691" i="1"/>
  <c r="BK4691" i="1"/>
  <c r="BJ4695" i="1"/>
  <c r="BK4695" i="1"/>
  <c r="BJ7055" i="1"/>
  <c r="BK7055" i="1"/>
  <c r="BJ5769" i="1"/>
  <c r="BK5769" i="1"/>
  <c r="BJ5803" i="1"/>
  <c r="BK5803" i="1"/>
  <c r="BJ5701" i="1"/>
  <c r="BK5701" i="1"/>
  <c r="BJ5746" i="1"/>
  <c r="BK5746" i="1"/>
  <c r="BJ5776" i="1"/>
  <c r="BK5776" i="1"/>
  <c r="BJ5785" i="1"/>
  <c r="BK5785" i="1"/>
  <c r="BJ1306" i="1"/>
  <c r="BK1306" i="1"/>
  <c r="BJ118" i="1"/>
  <c r="BK118" i="1"/>
  <c r="BJ1607" i="1"/>
  <c r="BK1607" i="1"/>
  <c r="BJ3608" i="1"/>
  <c r="BK3608" i="1"/>
  <c r="BJ3645" i="1"/>
  <c r="BK3645" i="1"/>
  <c r="BJ2285" i="1"/>
  <c r="BK2285" i="1"/>
  <c r="BJ625" i="1"/>
  <c r="BK625" i="1"/>
  <c r="BJ2804" i="1"/>
  <c r="BK2804" i="1"/>
  <c r="BJ3177" i="1"/>
  <c r="BK3177" i="1"/>
  <c r="BJ2253" i="1"/>
  <c r="BK2253" i="1"/>
  <c r="BJ927" i="1"/>
  <c r="BK927" i="1"/>
  <c r="BJ1599" i="1"/>
  <c r="BK1599" i="1"/>
  <c r="BJ1147" i="1"/>
  <c r="BK1147" i="1"/>
  <c r="BJ6903" i="1"/>
  <c r="BK6903" i="1"/>
  <c r="BJ6925" i="1"/>
  <c r="BK6925" i="1"/>
  <c r="BJ4945" i="1"/>
  <c r="BK4945" i="1"/>
  <c r="BJ3591" i="1"/>
  <c r="BK3591" i="1"/>
  <c r="BJ6670" i="1"/>
  <c r="BK6670" i="1"/>
  <c r="BJ4489" i="1"/>
  <c r="BK4489" i="1"/>
  <c r="BJ5717" i="1"/>
  <c r="BK5717" i="1"/>
  <c r="BJ4280" i="1"/>
  <c r="BK4280" i="1"/>
  <c r="BJ502" i="1"/>
  <c r="BK502" i="1"/>
  <c r="BJ506" i="1"/>
  <c r="BK506" i="1"/>
  <c r="BJ1888" i="1"/>
  <c r="BK1888" i="1"/>
  <c r="BJ4237" i="1"/>
  <c r="BK4237" i="1"/>
  <c r="BJ4285" i="1"/>
  <c r="BK4285" i="1"/>
  <c r="BJ2435" i="1"/>
  <c r="BK2435" i="1"/>
  <c r="BJ2459" i="1"/>
  <c r="BK2459" i="1"/>
  <c r="BJ2471" i="1"/>
  <c r="BK2471" i="1"/>
  <c r="BJ4812" i="1"/>
  <c r="BK4812" i="1"/>
  <c r="BJ4545" i="1"/>
  <c r="BK4545" i="1"/>
  <c r="BJ5410" i="1"/>
  <c r="BK5410" i="1"/>
  <c r="BJ164" i="1"/>
  <c r="BK164" i="1"/>
  <c r="BJ1893" i="1"/>
  <c r="BK1893" i="1"/>
  <c r="BJ1339" i="1"/>
  <c r="BK1339" i="1"/>
  <c r="BJ5128" i="1"/>
  <c r="BK5128" i="1"/>
  <c r="BJ5468" i="1"/>
  <c r="BK5468" i="1"/>
  <c r="BJ2782" i="1"/>
  <c r="BK2782" i="1"/>
  <c r="BJ5898" i="1"/>
  <c r="BK5898" i="1"/>
  <c r="BJ5684" i="1"/>
  <c r="BK5684" i="1"/>
  <c r="BJ1691" i="1"/>
  <c r="BK1691" i="1"/>
  <c r="BJ7627" i="1"/>
  <c r="BK7627" i="1"/>
  <c r="BJ1969" i="1"/>
  <c r="BK1969" i="1"/>
  <c r="BJ7071" i="1"/>
  <c r="BK7071" i="1"/>
  <c r="BJ4224" i="1"/>
  <c r="BK4224" i="1"/>
  <c r="BJ4195" i="1"/>
  <c r="BK4195" i="1"/>
  <c r="BJ4230" i="1"/>
  <c r="BK4230" i="1"/>
  <c r="BJ1136" i="1"/>
  <c r="BK1136" i="1"/>
  <c r="BJ5304" i="1"/>
  <c r="BK5304" i="1"/>
  <c r="BJ5987" i="1"/>
  <c r="BK5987" i="1"/>
  <c r="BJ7663" i="1"/>
  <c r="BK7663" i="1"/>
  <c r="BJ7148" i="1"/>
  <c r="BK7148" i="1"/>
  <c r="BJ4245" i="1"/>
  <c r="BK4245" i="1"/>
  <c r="BJ4282" i="1"/>
  <c r="BK4282" i="1"/>
  <c r="BJ4589" i="1"/>
  <c r="BK4589" i="1"/>
  <c r="BJ5975" i="1"/>
  <c r="BK5975" i="1"/>
  <c r="BJ1231" i="1"/>
  <c r="BK1231" i="1"/>
  <c r="BJ1235" i="1"/>
  <c r="BK1235" i="1"/>
  <c r="BJ3826" i="1"/>
  <c r="BK3826" i="1"/>
  <c r="BJ5988" i="1"/>
  <c r="BK5988" i="1"/>
  <c r="BJ2281" i="1"/>
  <c r="BK2281" i="1"/>
  <c r="BJ4625" i="1"/>
  <c r="BK4625" i="1"/>
  <c r="BJ4121" i="1"/>
  <c r="BK4121" i="1"/>
  <c r="BJ4533" i="1"/>
  <c r="BK4533" i="1"/>
  <c r="BJ7599" i="1"/>
  <c r="BK7599" i="1"/>
  <c r="BJ7277" i="1"/>
  <c r="BK7277" i="1"/>
  <c r="BJ1197" i="1"/>
  <c r="BK1197" i="1"/>
  <c r="BJ3049" i="1"/>
  <c r="BK3049" i="1"/>
  <c r="BJ4379" i="1"/>
  <c r="BK4379" i="1"/>
  <c r="BJ7415" i="1"/>
  <c r="BK7415" i="1"/>
  <c r="BJ7416" i="1"/>
  <c r="BK7416" i="1"/>
  <c r="BJ1609" i="1"/>
  <c r="BK1609" i="1"/>
  <c r="BJ1892" i="1"/>
  <c r="BK1892" i="1"/>
  <c r="BJ4350" i="1"/>
  <c r="BK4350" i="1"/>
  <c r="BJ200" i="1"/>
  <c r="BK200" i="1"/>
  <c r="BJ356" i="1"/>
  <c r="BK356" i="1"/>
  <c r="BJ4039" i="1"/>
  <c r="BK4039" i="1"/>
  <c r="BJ1348" i="1"/>
  <c r="BK1348" i="1"/>
  <c r="BJ3665" i="1"/>
  <c r="BK3665" i="1"/>
  <c r="BJ7660" i="1"/>
  <c r="BK7660" i="1"/>
  <c r="BJ2514" i="1"/>
  <c r="BK2514" i="1"/>
  <c r="BJ4873" i="1"/>
  <c r="BK4873" i="1"/>
  <c r="BJ599" i="1"/>
  <c r="BK599" i="1"/>
  <c r="BJ5927" i="1"/>
  <c r="BK5927" i="1"/>
  <c r="BJ3693" i="1"/>
  <c r="BK3693" i="1"/>
  <c r="BJ3525" i="1"/>
  <c r="BK3525" i="1"/>
  <c r="BJ4502" i="1"/>
  <c r="BK4502" i="1"/>
  <c r="BJ4289" i="1"/>
  <c r="BK4289" i="1"/>
  <c r="BJ1644" i="1"/>
  <c r="BK1644" i="1"/>
  <c r="BJ5913" i="1"/>
  <c r="BK5913" i="1"/>
  <c r="BJ5940" i="1"/>
  <c r="BK5940" i="1"/>
  <c r="BJ5377" i="1"/>
  <c r="BK5377" i="1"/>
  <c r="BJ5766" i="1"/>
  <c r="BK5766" i="1"/>
  <c r="BJ7454" i="1"/>
  <c r="BK7454" i="1"/>
  <c r="BJ2845" i="1"/>
  <c r="BK2845" i="1"/>
  <c r="BJ5808" i="1"/>
  <c r="BK5808" i="1"/>
  <c r="BJ5842" i="1"/>
  <c r="BK5842" i="1"/>
  <c r="BJ5771" i="1"/>
  <c r="BK5771" i="1"/>
  <c r="BJ3715" i="1"/>
  <c r="BK3715" i="1"/>
  <c r="BJ6407" i="1"/>
  <c r="BK6407" i="1"/>
  <c r="BJ6436" i="1"/>
  <c r="BK6436" i="1"/>
  <c r="BJ44" i="1"/>
  <c r="BK44" i="1"/>
  <c r="BJ4523" i="1"/>
  <c r="BK4523" i="1"/>
  <c r="BJ2631" i="1"/>
  <c r="BK2631" i="1"/>
  <c r="BJ2116" i="1"/>
  <c r="BK2116" i="1"/>
  <c r="BJ2849" i="1"/>
  <c r="BK2849" i="1"/>
  <c r="BJ1214" i="1"/>
  <c r="BK1214" i="1"/>
  <c r="BJ7341" i="1"/>
  <c r="BK7341" i="1"/>
  <c r="BJ1180" i="1"/>
  <c r="BK1180" i="1"/>
  <c r="BJ1275" i="1"/>
  <c r="BK1275" i="1"/>
  <c r="BJ2292" i="1"/>
  <c r="BK2292" i="1"/>
  <c r="BJ746" i="1"/>
  <c r="BK746" i="1"/>
  <c r="BJ6683" i="1"/>
  <c r="BK6683" i="1"/>
  <c r="BJ798" i="1"/>
  <c r="BK798" i="1"/>
  <c r="BJ2497" i="1"/>
  <c r="BK2497" i="1"/>
  <c r="BJ6051" i="1"/>
  <c r="BK6051" i="1"/>
  <c r="BJ2567" i="1"/>
  <c r="BK2567" i="1"/>
  <c r="BJ1986" i="1"/>
  <c r="BK1986" i="1"/>
  <c r="BJ2580" i="1"/>
  <c r="BK2580" i="1"/>
  <c r="BJ4170" i="1"/>
  <c r="BK4170" i="1"/>
  <c r="BJ1937" i="1"/>
  <c r="BK1937" i="1"/>
  <c r="BJ4773" i="1"/>
  <c r="BK4773" i="1"/>
  <c r="BJ3375" i="1"/>
  <c r="BK3375" i="1"/>
  <c r="BJ3918" i="1"/>
  <c r="BK3918" i="1"/>
  <c r="BJ1656" i="1"/>
  <c r="BK1656" i="1"/>
  <c r="BJ2014" i="1"/>
  <c r="BK2014" i="1"/>
  <c r="BJ3075" i="1"/>
  <c r="BK3075" i="1"/>
  <c r="BJ3086" i="1"/>
  <c r="BK3086" i="1"/>
  <c r="BJ5345" i="1"/>
  <c r="BK5345" i="1"/>
  <c r="BJ686" i="1"/>
  <c r="BK686" i="1"/>
  <c r="BJ7059" i="1"/>
  <c r="BK7059" i="1"/>
  <c r="BJ1372" i="1"/>
  <c r="BK1372" i="1"/>
  <c r="BJ3319" i="1"/>
  <c r="BK3319" i="1"/>
  <c r="BJ4845" i="1"/>
  <c r="BK4845" i="1"/>
  <c r="BJ1851" i="1"/>
  <c r="BK1851" i="1"/>
  <c r="BJ6155" i="1"/>
  <c r="BK6155" i="1"/>
  <c r="BJ5280" i="1"/>
  <c r="BK5280" i="1"/>
  <c r="BJ2573" i="1"/>
  <c r="BK2573" i="1"/>
  <c r="BJ1096" i="1"/>
  <c r="BK1096" i="1"/>
  <c r="BJ5798" i="1"/>
  <c r="BK5798" i="1"/>
  <c r="BJ5827" i="1"/>
  <c r="BK5827" i="1"/>
  <c r="BJ3361" i="1"/>
  <c r="BK3361" i="1"/>
  <c r="BJ3390" i="1"/>
  <c r="BK3390" i="1"/>
  <c r="BJ3403" i="1"/>
  <c r="BK3403" i="1"/>
  <c r="BJ4126" i="1"/>
  <c r="BK4126" i="1"/>
  <c r="BJ2807" i="1"/>
  <c r="BK2807" i="1"/>
  <c r="BJ2844" i="1"/>
  <c r="BK2844" i="1"/>
  <c r="BJ3317" i="1"/>
  <c r="BK3317" i="1"/>
  <c r="BJ5914" i="1"/>
  <c r="BK5914" i="1"/>
  <c r="BJ2858" i="1"/>
  <c r="BK2858" i="1"/>
  <c r="BJ2830" i="1"/>
  <c r="BK2830" i="1"/>
  <c r="BJ6135" i="1"/>
  <c r="BK6135" i="1"/>
  <c r="BJ2013" i="1"/>
  <c r="BK2013" i="1"/>
  <c r="BJ3616" i="1"/>
  <c r="BK3616" i="1"/>
  <c r="BJ6850" i="1"/>
  <c r="BK6850" i="1"/>
  <c r="BJ5445" i="1"/>
  <c r="BK5445" i="1"/>
  <c r="BJ5700" i="1"/>
  <c r="BK5700" i="1"/>
  <c r="BJ4964" i="1"/>
  <c r="BK4964" i="1"/>
  <c r="BJ4647" i="1"/>
  <c r="BK4647" i="1"/>
  <c r="BJ4648" i="1"/>
  <c r="BK4648" i="1"/>
  <c r="BJ5300" i="1"/>
  <c r="BK5300" i="1"/>
  <c r="BJ217" i="1"/>
  <c r="BK217" i="1"/>
  <c r="BJ218" i="1"/>
  <c r="BK218" i="1"/>
  <c r="BJ616" i="1"/>
  <c r="BK616" i="1"/>
  <c r="BJ2062" i="1"/>
  <c r="BK2062" i="1"/>
  <c r="BJ5396" i="1"/>
  <c r="BK5396" i="1"/>
  <c r="BJ5314" i="1"/>
  <c r="BK5314" i="1"/>
  <c r="BJ3427" i="1"/>
  <c r="BK3427" i="1"/>
  <c r="BJ5431" i="1"/>
  <c r="BK5431" i="1"/>
  <c r="BJ1397" i="1"/>
  <c r="BK1397" i="1"/>
  <c r="BJ3579" i="1"/>
  <c r="BK3579" i="1"/>
  <c r="BJ28" i="1"/>
  <c r="BK28" i="1"/>
  <c r="BJ33" i="1"/>
  <c r="BK33" i="1"/>
  <c r="BJ7144" i="1"/>
  <c r="BK7144" i="1"/>
  <c r="BJ4244" i="1"/>
  <c r="BK4244" i="1"/>
  <c r="BJ6771" i="1"/>
  <c r="BK6771" i="1"/>
  <c r="BJ1104" i="1"/>
  <c r="BK1104" i="1"/>
  <c r="BJ1160" i="1"/>
  <c r="BK1160" i="1"/>
  <c r="BJ2261" i="1"/>
  <c r="BK2261" i="1"/>
  <c r="BJ574" i="1"/>
  <c r="BK574" i="1"/>
  <c r="BJ6172" i="1"/>
  <c r="BK6172" i="1"/>
  <c r="BJ6176" i="1"/>
  <c r="BK6176" i="1"/>
  <c r="BJ6182" i="1"/>
  <c r="BK6182" i="1"/>
  <c r="BJ2388" i="1"/>
  <c r="BK2388" i="1"/>
  <c r="BJ2393" i="1"/>
  <c r="BK2393" i="1"/>
  <c r="BJ3292" i="1"/>
  <c r="BK3292" i="1"/>
  <c r="BJ1341" i="1"/>
  <c r="BK1341" i="1"/>
  <c r="BJ7702" i="1"/>
  <c r="BK7702" i="1"/>
  <c r="BJ5411" i="1"/>
  <c r="BK5411" i="1"/>
  <c r="BJ1388" i="1"/>
  <c r="BK1388" i="1"/>
  <c r="BJ1410" i="1"/>
  <c r="BK1410" i="1"/>
  <c r="BJ720" i="1"/>
  <c r="BK720" i="1"/>
  <c r="BJ18" i="1"/>
  <c r="BK18" i="1"/>
  <c r="BJ3409" i="1"/>
  <c r="BK3409" i="1"/>
  <c r="BJ1490" i="1"/>
  <c r="BK1490" i="1"/>
  <c r="BJ1556" i="1"/>
  <c r="BK1556" i="1"/>
  <c r="BJ1577" i="1"/>
  <c r="BK1577" i="1"/>
  <c r="BJ2464" i="1"/>
  <c r="BK2464" i="1"/>
  <c r="BJ5578" i="1"/>
  <c r="BK5578" i="1"/>
  <c r="BJ2786" i="1"/>
  <c r="BK2786" i="1"/>
  <c r="BJ5536" i="1"/>
  <c r="BK5536" i="1"/>
  <c r="BJ7067" i="1"/>
  <c r="BK7067" i="1"/>
  <c r="BJ2615" i="1"/>
  <c r="BK2615" i="1"/>
  <c r="BJ1090" i="1"/>
  <c r="BK1090" i="1"/>
  <c r="BJ1221" i="1"/>
  <c r="BK1221" i="1"/>
  <c r="BJ3636" i="1"/>
  <c r="BK3636" i="1"/>
  <c r="BJ4899" i="1"/>
  <c r="BK4899" i="1"/>
  <c r="BJ7377" i="1"/>
  <c r="BK7377" i="1"/>
  <c r="BJ7386" i="1"/>
  <c r="BK7386" i="1"/>
  <c r="BJ5832" i="1"/>
  <c r="BK5832" i="1"/>
  <c r="BJ1411" i="1"/>
  <c r="BK1411" i="1"/>
  <c r="BJ5626" i="1"/>
  <c r="BK5626" i="1"/>
  <c r="BJ4259" i="1"/>
  <c r="BK4259" i="1"/>
  <c r="BJ804" i="1"/>
  <c r="BK804" i="1"/>
  <c r="BJ4361" i="1"/>
  <c r="BK4361" i="1"/>
  <c r="BJ6015" i="1"/>
  <c r="BK6015" i="1"/>
  <c r="BJ3443" i="1"/>
  <c r="BK3443" i="1"/>
  <c r="BJ4404" i="1"/>
  <c r="BK4404" i="1"/>
  <c r="BJ4659" i="1"/>
  <c r="BK4659" i="1"/>
  <c r="BJ3064" i="1"/>
  <c r="BK3064" i="1"/>
  <c r="BJ6846" i="1"/>
  <c r="BK6846" i="1"/>
  <c r="BJ4901" i="1"/>
  <c r="BK4901" i="1"/>
  <c r="BJ4824" i="1"/>
  <c r="BK4824" i="1"/>
  <c r="BJ5552" i="1"/>
  <c r="BK5552" i="1"/>
  <c r="BJ1412" i="1"/>
  <c r="BK1412" i="1"/>
  <c r="BJ4800" i="1"/>
  <c r="BK4800" i="1"/>
  <c r="BJ2046" i="1"/>
  <c r="BK2046" i="1"/>
  <c r="BJ4330" i="1"/>
  <c r="BK4330" i="1"/>
  <c r="BJ7033" i="1"/>
  <c r="BK7033" i="1"/>
  <c r="BJ5376" i="1"/>
  <c r="BK5376" i="1"/>
  <c r="BJ1573" i="1"/>
  <c r="BK1573" i="1"/>
  <c r="BJ5883" i="1"/>
  <c r="BK5883" i="1"/>
  <c r="BJ1941" i="1"/>
  <c r="BK1941" i="1"/>
  <c r="BJ6237" i="1"/>
  <c r="BK6237" i="1"/>
  <c r="BJ1523" i="1"/>
  <c r="BK1523" i="1"/>
  <c r="BJ3669" i="1"/>
  <c r="BK3669" i="1"/>
  <c r="BJ3978" i="1"/>
  <c r="BK3978" i="1"/>
  <c r="BJ2168" i="1"/>
  <c r="BK2168" i="1"/>
  <c r="BJ2976" i="1"/>
  <c r="BK2976" i="1"/>
  <c r="BJ3013" i="1"/>
  <c r="BK3013" i="1"/>
  <c r="BJ4906" i="1"/>
  <c r="BK4906" i="1"/>
  <c r="BJ6430" i="1"/>
  <c r="BK6430" i="1"/>
  <c r="BJ3042" i="1"/>
  <c r="BK3042" i="1"/>
  <c r="BJ3447" i="1"/>
  <c r="BK3447" i="1"/>
  <c r="BJ6249" i="1"/>
  <c r="BK6249" i="1"/>
  <c r="BJ4307" i="1"/>
  <c r="BK4307" i="1"/>
  <c r="BJ1332" i="1"/>
  <c r="BK1332" i="1"/>
  <c r="BJ2092" i="1"/>
  <c r="BK2092" i="1"/>
  <c r="BJ5403" i="1"/>
  <c r="BK5403" i="1"/>
  <c r="BJ2305" i="1"/>
  <c r="BK2305" i="1"/>
  <c r="BJ2331" i="1"/>
  <c r="BK2331" i="1"/>
  <c r="BJ1418" i="1"/>
  <c r="BK1418" i="1"/>
  <c r="BJ2252" i="1"/>
  <c r="BK2252" i="1"/>
  <c r="BJ2280" i="1"/>
  <c r="BK2280" i="1"/>
  <c r="BJ3981" i="1"/>
  <c r="BK3981" i="1"/>
  <c r="BJ3377" i="1"/>
  <c r="BK3377" i="1"/>
  <c r="BJ3839" i="1"/>
  <c r="BK3839" i="1"/>
  <c r="BJ5292" i="1"/>
  <c r="BK5292" i="1"/>
  <c r="BJ4704" i="1"/>
  <c r="BK4704" i="1"/>
  <c r="BJ3422" i="1"/>
  <c r="BK3422" i="1"/>
  <c r="BJ4912" i="1"/>
  <c r="BK4912" i="1"/>
  <c r="BJ4803" i="1"/>
  <c r="BK4803" i="1"/>
  <c r="BJ1340" i="1"/>
  <c r="BK1340" i="1"/>
  <c r="BJ6713" i="1"/>
  <c r="BK6713" i="1"/>
  <c r="BJ1443" i="1"/>
  <c r="BK1443" i="1"/>
  <c r="BJ1447" i="1"/>
  <c r="BK1447" i="1"/>
  <c r="BJ1382" i="1"/>
  <c r="BK1382" i="1"/>
  <c r="BJ3507" i="1"/>
  <c r="BK3507" i="1"/>
  <c r="BJ3546" i="1"/>
  <c r="BK3546" i="1"/>
  <c r="BJ4653" i="1"/>
  <c r="BK4653" i="1"/>
  <c r="BJ2654" i="1"/>
  <c r="BK2654" i="1"/>
  <c r="BJ2802" i="1"/>
  <c r="BK2802" i="1"/>
  <c r="BJ843" i="1"/>
  <c r="BK843" i="1"/>
  <c r="BJ1371" i="1"/>
  <c r="BK1371" i="1"/>
  <c r="BJ24" i="1"/>
  <c r="BK24" i="1"/>
  <c r="BJ5012" i="1"/>
  <c r="BK5012" i="1"/>
  <c r="BJ4117" i="1"/>
  <c r="BK4117" i="1"/>
  <c r="BJ2560" i="1"/>
  <c r="BK2560" i="1"/>
  <c r="BJ1427" i="1"/>
  <c r="BK1427" i="1"/>
  <c r="BJ5698" i="1"/>
  <c r="BK5698" i="1"/>
  <c r="BJ7623" i="1"/>
  <c r="BK7623" i="1"/>
  <c r="BJ4423" i="1"/>
  <c r="BK4423" i="1"/>
  <c r="BJ1939" i="1"/>
  <c r="BK1939" i="1"/>
  <c r="BJ349" i="1"/>
  <c r="BK349" i="1"/>
  <c r="BJ4258" i="1"/>
  <c r="BK4258" i="1"/>
  <c r="BJ5543" i="1"/>
  <c r="BK5543" i="1"/>
  <c r="BJ5517" i="1"/>
  <c r="BK5517" i="1"/>
  <c r="BJ2960" i="1"/>
  <c r="BK2960" i="1"/>
  <c r="BJ2997" i="1"/>
  <c r="BK2997" i="1"/>
  <c r="BJ5566" i="1"/>
  <c r="BK5566" i="1"/>
  <c r="BJ3924" i="1"/>
  <c r="BK3924" i="1"/>
  <c r="BJ7066" i="1"/>
  <c r="BK7066" i="1"/>
  <c r="BJ26" i="1"/>
  <c r="BK26" i="1"/>
  <c r="BJ4422" i="1"/>
  <c r="BK4422" i="1"/>
  <c r="BJ5926" i="1"/>
  <c r="BK5926" i="1"/>
  <c r="BJ4333" i="1"/>
  <c r="BK4333" i="1"/>
  <c r="BJ2768" i="1"/>
  <c r="BK2768" i="1"/>
  <c r="BJ2774" i="1"/>
  <c r="BK2774" i="1"/>
  <c r="BJ699" i="1"/>
  <c r="BK699" i="1"/>
  <c r="BJ719" i="1"/>
  <c r="BK719" i="1"/>
  <c r="BJ620" i="1"/>
  <c r="BK620" i="1"/>
  <c r="BJ645" i="1"/>
  <c r="BK645" i="1"/>
  <c r="BJ4304" i="1"/>
  <c r="BK4304" i="1"/>
  <c r="BJ4351" i="1"/>
  <c r="BK4351" i="1"/>
  <c r="BJ4382" i="1"/>
  <c r="BK4382" i="1"/>
  <c r="BJ3745" i="1"/>
  <c r="BK3745" i="1"/>
  <c r="BJ1540" i="1"/>
  <c r="BK1540" i="1"/>
  <c r="BJ1316" i="1"/>
  <c r="BK1316" i="1"/>
  <c r="BJ2792" i="1"/>
  <c r="BK2792" i="1"/>
  <c r="BJ7677" i="1"/>
  <c r="BK7677" i="1"/>
  <c r="BJ6398" i="1"/>
  <c r="BK6398" i="1"/>
  <c r="BJ3741" i="1"/>
  <c r="BK3741" i="1"/>
  <c r="BJ6412" i="1"/>
  <c r="BK6412" i="1"/>
  <c r="BJ942" i="1"/>
  <c r="BK942" i="1"/>
  <c r="BJ2242" i="1"/>
  <c r="BK2242" i="1"/>
  <c r="BJ2779" i="1"/>
  <c r="BK2779" i="1"/>
  <c r="BJ5471" i="1"/>
  <c r="BK5471" i="1"/>
  <c r="BJ2213" i="1"/>
  <c r="BK2213" i="1"/>
  <c r="BJ2266" i="1"/>
  <c r="BK2266" i="1"/>
  <c r="BJ1092" i="1"/>
  <c r="BK1092" i="1"/>
  <c r="BJ5056" i="1"/>
  <c r="BK5056" i="1"/>
  <c r="BJ5094" i="1"/>
  <c r="BK5094" i="1"/>
  <c r="BJ1961" i="1"/>
  <c r="BK1961" i="1"/>
  <c r="BJ6420" i="1"/>
  <c r="BK6420" i="1"/>
  <c r="BJ3583" i="1"/>
  <c r="BK3583" i="1"/>
  <c r="BJ2945" i="1"/>
  <c r="BK2945" i="1"/>
  <c r="BJ3287" i="1"/>
  <c r="BK3287" i="1"/>
  <c r="BJ6778" i="1"/>
  <c r="BK6778" i="1"/>
  <c r="BJ6001" i="1"/>
  <c r="BK6001" i="1"/>
  <c r="BJ6041" i="1"/>
  <c r="BK6041" i="1"/>
  <c r="BJ5690" i="1"/>
  <c r="BK5690" i="1"/>
  <c r="BJ1344" i="1"/>
  <c r="BK1344" i="1"/>
  <c r="BJ4449" i="1"/>
  <c r="BK4449" i="1"/>
  <c r="BJ5071" i="1"/>
  <c r="BK5071" i="1"/>
  <c r="BJ3627" i="1"/>
  <c r="BK3627" i="1"/>
  <c r="BJ3673" i="1"/>
  <c r="BK3673" i="1"/>
  <c r="BJ3043" i="1"/>
  <c r="BK3043" i="1"/>
  <c r="BJ5576" i="1"/>
  <c r="BK5576" i="1"/>
  <c r="BJ5615" i="1"/>
  <c r="BK5615" i="1"/>
  <c r="BJ3062" i="1"/>
  <c r="BK3062" i="1"/>
  <c r="BJ6637" i="1"/>
  <c r="BK6637" i="1"/>
  <c r="BJ4798" i="1"/>
  <c r="BK4798" i="1"/>
  <c r="BJ63" i="1"/>
  <c r="BK63" i="1"/>
  <c r="BJ69" i="1"/>
  <c r="BK69" i="1"/>
  <c r="BJ2301" i="1"/>
  <c r="BK2301" i="1"/>
  <c r="BJ2333" i="1"/>
  <c r="BK2333" i="1"/>
  <c r="BJ4745" i="1"/>
  <c r="BK4745" i="1"/>
  <c r="BJ1003" i="1"/>
  <c r="BK1003" i="1"/>
  <c r="BJ2503" i="1"/>
  <c r="BK2503" i="1"/>
  <c r="BJ4660" i="1"/>
  <c r="BK4660" i="1"/>
  <c r="BJ322" i="1"/>
  <c r="BK322" i="1"/>
  <c r="BJ5800" i="1"/>
  <c r="BK5800" i="1"/>
  <c r="BJ1963" i="1"/>
  <c r="BK1963" i="1"/>
  <c r="BJ540" i="1"/>
  <c r="BK540" i="1"/>
  <c r="BJ1133" i="1"/>
  <c r="BK1133" i="1"/>
  <c r="BJ3018" i="1"/>
  <c r="BK3018" i="1"/>
  <c r="BJ4495" i="1"/>
  <c r="BK4495" i="1"/>
  <c r="BJ3260" i="1"/>
  <c r="BK3260" i="1"/>
  <c r="BJ3302" i="1"/>
  <c r="BK3302" i="1"/>
  <c r="BJ3452" i="1"/>
  <c r="BK3452" i="1"/>
  <c r="BJ3916" i="1"/>
  <c r="BK3916" i="1"/>
  <c r="BJ6701" i="1"/>
  <c r="BK6701" i="1"/>
  <c r="BJ7622" i="1"/>
  <c r="BK7622" i="1"/>
  <c r="BJ3938" i="1"/>
  <c r="BK3938" i="1"/>
  <c r="BJ6776" i="1"/>
  <c r="BK6776" i="1"/>
  <c r="BJ5458" i="1"/>
  <c r="BK5458" i="1"/>
  <c r="BJ3146" i="1"/>
  <c r="BK3146" i="1"/>
  <c r="BJ2317" i="1"/>
  <c r="BK2317" i="1"/>
  <c r="BJ2346" i="1"/>
  <c r="BK2346" i="1"/>
  <c r="BJ2860" i="1"/>
  <c r="BK2860" i="1"/>
  <c r="BJ6804" i="1"/>
  <c r="BK6804" i="1"/>
  <c r="BJ4739" i="1"/>
  <c r="BK4739" i="1"/>
  <c r="BJ805" i="1"/>
  <c r="BK805" i="1"/>
  <c r="BJ2058" i="1"/>
  <c r="BK2058" i="1"/>
  <c r="BJ2091" i="1"/>
  <c r="BK2091" i="1"/>
  <c r="BJ2303" i="1"/>
  <c r="BK2303" i="1"/>
  <c r="BJ2328" i="1"/>
  <c r="BK2328" i="1"/>
  <c r="BJ1121" i="1"/>
  <c r="BK1121" i="1"/>
  <c r="BJ5321" i="1"/>
  <c r="BK5321" i="1"/>
  <c r="BJ5322" i="1"/>
  <c r="BK5322" i="1"/>
  <c r="BJ5325" i="1"/>
  <c r="BK5325" i="1"/>
  <c r="BJ1211" i="1"/>
  <c r="BK1211" i="1"/>
  <c r="BJ2344" i="1"/>
  <c r="BK2344" i="1"/>
  <c r="BJ4975" i="1"/>
  <c r="BK4975" i="1"/>
  <c r="BJ2410" i="1"/>
  <c r="BK2410" i="1"/>
  <c r="BJ2446" i="1"/>
  <c r="BK2446" i="1"/>
  <c r="BJ122" i="1"/>
  <c r="BK122" i="1"/>
  <c r="BJ4358" i="1"/>
  <c r="BK4358" i="1"/>
  <c r="BJ4397" i="1"/>
  <c r="BK4397" i="1"/>
  <c r="BJ4445" i="1"/>
  <c r="BK4445" i="1"/>
  <c r="BJ6023" i="1"/>
  <c r="BK6023" i="1"/>
  <c r="BJ6056" i="1"/>
  <c r="BK6056" i="1"/>
  <c r="BJ5320" i="1"/>
  <c r="BK5320" i="1"/>
  <c r="BJ3341" i="1"/>
  <c r="BK3341" i="1"/>
  <c r="BJ2432" i="1"/>
  <c r="BK2432" i="1"/>
  <c r="BJ3720" i="1"/>
  <c r="BK3720" i="1"/>
  <c r="BJ1568" i="1"/>
  <c r="BK1568" i="1"/>
  <c r="BJ3019" i="1"/>
  <c r="BK3019" i="1"/>
  <c r="BJ4383" i="1"/>
  <c r="BK4383" i="1"/>
  <c r="BJ4408" i="1"/>
  <c r="BK4408" i="1"/>
  <c r="BJ3333" i="1"/>
  <c r="BK3333" i="1"/>
  <c r="BJ3372" i="1"/>
  <c r="BK3372" i="1"/>
  <c r="BJ4411" i="1"/>
  <c r="BK4411" i="1"/>
  <c r="BJ2866" i="1"/>
  <c r="BK2866" i="1"/>
  <c r="BJ5287" i="1"/>
  <c r="BK5287" i="1"/>
  <c r="BJ1226" i="1"/>
  <c r="BK1226" i="1"/>
  <c r="BJ3355" i="1"/>
  <c r="BK3355" i="1"/>
  <c r="BJ1934" i="1"/>
  <c r="BK1934" i="1"/>
  <c r="BJ6915" i="1"/>
  <c r="BK6915" i="1"/>
  <c r="BJ4001" i="1"/>
  <c r="BK4001" i="1"/>
  <c r="BJ5078" i="1"/>
  <c r="BK5078" i="1"/>
  <c r="BJ3519" i="1"/>
  <c r="BK3519" i="1"/>
  <c r="BJ5383" i="1"/>
  <c r="BK5383" i="1"/>
  <c r="BJ2218" i="1"/>
  <c r="BK2218" i="1"/>
  <c r="BJ2248" i="1"/>
  <c r="BK2248" i="1"/>
  <c r="BJ5456" i="1"/>
  <c r="BK5456" i="1"/>
  <c r="BJ1596" i="1"/>
  <c r="BK1596" i="1"/>
  <c r="BJ4926" i="1"/>
  <c r="BK4926" i="1"/>
  <c r="BJ5965" i="1"/>
  <c r="BK5965" i="1"/>
  <c r="BJ4518" i="1"/>
  <c r="BK4518" i="1"/>
  <c r="BJ4264" i="1"/>
  <c r="BK4264" i="1"/>
  <c r="BJ4386" i="1"/>
  <c r="BK4386" i="1"/>
  <c r="BJ1964" i="1"/>
  <c r="BK1964" i="1"/>
  <c r="BJ1975" i="1"/>
  <c r="BK1975" i="1"/>
  <c r="BJ3535" i="1"/>
  <c r="BK3535" i="1"/>
  <c r="BJ1117" i="1"/>
  <c r="BK1117" i="1"/>
  <c r="BJ3357" i="1"/>
  <c r="BK3357" i="1"/>
  <c r="BJ705" i="1"/>
  <c r="BK705" i="1"/>
  <c r="BJ2439" i="1"/>
  <c r="BK2439" i="1"/>
  <c r="BJ6215" i="1"/>
  <c r="BK6215" i="1"/>
  <c r="BJ4865" i="1"/>
  <c r="BK4865" i="1"/>
  <c r="BJ4948" i="1"/>
  <c r="BK4948" i="1"/>
  <c r="BJ1345" i="1"/>
  <c r="BK1345" i="1"/>
  <c r="BJ1350" i="1"/>
  <c r="BK1350" i="1"/>
  <c r="BJ7592" i="1"/>
  <c r="BK7592" i="1"/>
  <c r="BJ5538" i="1"/>
  <c r="BK5538" i="1"/>
  <c r="BJ1843" i="1"/>
  <c r="BK1843" i="1"/>
  <c r="BJ1871" i="1"/>
  <c r="BK1871" i="1"/>
  <c r="BJ6084" i="1"/>
  <c r="BK6084" i="1"/>
  <c r="BJ3937" i="1"/>
  <c r="BK3937" i="1"/>
  <c r="BJ6231" i="1"/>
  <c r="BK6231" i="1"/>
  <c r="BJ4619" i="1"/>
  <c r="BK4619" i="1"/>
  <c r="BJ1438" i="1"/>
  <c r="BK1438" i="1"/>
  <c r="BJ3951" i="1"/>
  <c r="BK3951" i="1"/>
  <c r="BJ4942" i="1"/>
  <c r="BK4942" i="1"/>
  <c r="BJ3824" i="1"/>
  <c r="BK3824" i="1"/>
  <c r="BJ3860" i="1"/>
  <c r="BK3860" i="1"/>
  <c r="BJ81" i="1"/>
  <c r="BK81" i="1"/>
  <c r="BJ83" i="1"/>
  <c r="BK83" i="1"/>
  <c r="BJ85" i="1"/>
  <c r="BK85" i="1"/>
  <c r="BJ88" i="1"/>
  <c r="BK88" i="1"/>
  <c r="BJ89" i="1"/>
  <c r="BK89" i="1"/>
  <c r="BJ1279" i="1"/>
  <c r="BK1279" i="1"/>
  <c r="BJ5294" i="1"/>
  <c r="BK5294" i="1"/>
  <c r="BJ4622" i="1"/>
  <c r="BK4622" i="1"/>
  <c r="BJ1973" i="1"/>
  <c r="BK1973" i="1"/>
  <c r="BJ1984" i="1"/>
  <c r="BK1984" i="1"/>
  <c r="BJ2889" i="1"/>
  <c r="BK2889" i="1"/>
  <c r="BJ5829" i="1"/>
  <c r="BK5829" i="1"/>
  <c r="BJ1017" i="1"/>
  <c r="BK1017" i="1"/>
  <c r="BJ1460" i="1"/>
  <c r="BK1460" i="1"/>
  <c r="BJ888" i="1"/>
  <c r="BK888" i="1"/>
  <c r="BJ5597" i="1"/>
  <c r="BK5597" i="1"/>
  <c r="BJ6044" i="1"/>
  <c r="BK6044" i="1"/>
  <c r="BJ6074" i="1"/>
  <c r="BK6074" i="1"/>
  <c r="BJ3255" i="1"/>
  <c r="BK3255" i="1"/>
  <c r="BJ6189" i="1"/>
  <c r="BK6189" i="1"/>
  <c r="BJ1821" i="1"/>
  <c r="BK1821" i="1"/>
  <c r="BJ1850" i="1"/>
  <c r="BK1850" i="1"/>
  <c r="BJ1858" i="1"/>
  <c r="BK1858" i="1"/>
  <c r="BJ5142" i="1"/>
  <c r="BK5142" i="1"/>
  <c r="BJ3596" i="1"/>
  <c r="BK3596" i="1"/>
  <c r="BJ1190" i="1"/>
  <c r="BK1190" i="1"/>
  <c r="BJ5200" i="1"/>
  <c r="BK5200" i="1"/>
  <c r="BJ4599" i="1"/>
  <c r="BK4599" i="1"/>
  <c r="BJ1956" i="1"/>
  <c r="BK1956" i="1"/>
  <c r="BJ5730" i="1"/>
  <c r="BK5730" i="1"/>
  <c r="BJ3605" i="1"/>
  <c r="BK3605" i="1"/>
  <c r="BJ1243" i="1"/>
  <c r="BK1243" i="1"/>
  <c r="BJ1263" i="1"/>
  <c r="BK1263" i="1"/>
  <c r="BJ4687" i="1"/>
  <c r="BK4687" i="1"/>
  <c r="BJ4731" i="1"/>
  <c r="BK4731" i="1"/>
  <c r="BJ5413" i="1"/>
  <c r="BK5413" i="1"/>
  <c r="BJ4713" i="1"/>
  <c r="BK4713" i="1"/>
  <c r="BJ4797" i="1"/>
  <c r="BK4797" i="1"/>
  <c r="BJ1153" i="1"/>
  <c r="BK1153" i="1"/>
  <c r="BJ4011" i="1"/>
  <c r="BK4011" i="1"/>
  <c r="BJ4427" i="1"/>
  <c r="BK4427" i="1"/>
  <c r="BJ4482" i="1"/>
  <c r="BK4482" i="1"/>
  <c r="BJ4754" i="1"/>
  <c r="BK4754" i="1"/>
  <c r="BJ414" i="1"/>
  <c r="BK414" i="1"/>
  <c r="BJ3324" i="1"/>
  <c r="BK3324" i="1"/>
  <c r="BJ5059" i="1"/>
  <c r="BK5059" i="1"/>
  <c r="BJ6333" i="1"/>
  <c r="BK6333" i="1"/>
  <c r="BJ3712" i="1"/>
  <c r="BK3712" i="1"/>
  <c r="BJ5161" i="1"/>
  <c r="BK5161" i="1"/>
  <c r="BJ1634" i="1"/>
  <c r="BK1634" i="1"/>
  <c r="BJ6773" i="1"/>
  <c r="BK6773" i="1"/>
  <c r="BJ934" i="1"/>
  <c r="BK934" i="1"/>
  <c r="BJ1189" i="1"/>
  <c r="BK1189" i="1"/>
  <c r="BJ2149" i="1"/>
  <c r="BK2149" i="1"/>
  <c r="BJ3" i="1"/>
  <c r="BK3" i="1"/>
  <c r="BJ6291" i="1"/>
  <c r="BK6291" i="1"/>
  <c r="BJ3070" i="1"/>
  <c r="BK3070" i="1"/>
  <c r="BJ3109" i="1"/>
  <c r="BK3109" i="1"/>
  <c r="BJ4194" i="1"/>
  <c r="BK4194" i="1"/>
  <c r="BJ4226" i="1"/>
  <c r="BK4226" i="1"/>
  <c r="BJ6528" i="1"/>
  <c r="BK6528" i="1"/>
  <c r="BJ4178" i="1"/>
  <c r="BK4178" i="1"/>
  <c r="BJ4214" i="1"/>
  <c r="BK4214" i="1"/>
  <c r="BJ1259" i="1"/>
  <c r="BK1259" i="1"/>
  <c r="BJ4883" i="1"/>
  <c r="BK4883" i="1"/>
  <c r="BJ1990" i="1"/>
  <c r="BK1990" i="1"/>
  <c r="BJ1750" i="1"/>
  <c r="BK1750" i="1"/>
  <c r="BJ3551" i="1"/>
  <c r="BK3551" i="1"/>
  <c r="BJ4308" i="1"/>
  <c r="BK4308" i="1"/>
  <c r="BJ6256" i="1"/>
  <c r="BK6256" i="1"/>
  <c r="BJ1965" i="1"/>
  <c r="BK1965" i="1"/>
  <c r="BJ4608" i="1"/>
  <c r="BK4608" i="1"/>
  <c r="BJ4103" i="1"/>
  <c r="BK4103" i="1"/>
  <c r="BJ3754" i="1"/>
  <c r="BK3754" i="1"/>
  <c r="BJ1409" i="1"/>
  <c r="BK1409" i="1"/>
  <c r="BJ5234" i="1"/>
  <c r="BK5234" i="1"/>
  <c r="BJ4703" i="1"/>
  <c r="BK4703" i="1"/>
  <c r="BJ2859" i="1"/>
  <c r="BK2859" i="1"/>
  <c r="BJ5972" i="1"/>
  <c r="BK5972" i="1"/>
  <c r="BJ3895" i="1"/>
  <c r="BK3895" i="1"/>
  <c r="BJ3939" i="1"/>
  <c r="BK3939" i="1"/>
  <c r="BJ3964" i="1"/>
  <c r="BK3964" i="1"/>
  <c r="BJ4202" i="1"/>
  <c r="BK4202" i="1"/>
  <c r="BJ4235" i="1"/>
  <c r="BK4235" i="1"/>
  <c r="BJ4270" i="1"/>
  <c r="BK4270" i="1"/>
  <c r="BJ2929" i="1"/>
  <c r="BK2929" i="1"/>
  <c r="BJ1481" i="1"/>
  <c r="BK1481" i="1"/>
  <c r="BJ7420" i="1"/>
  <c r="BK7420" i="1"/>
  <c r="BJ6175" i="1"/>
  <c r="BK6175" i="1"/>
  <c r="BJ698" i="1"/>
  <c r="BK698" i="1"/>
  <c r="BJ3651" i="1"/>
  <c r="BK3651" i="1"/>
  <c r="BJ3697" i="1"/>
  <c r="BK3697" i="1"/>
  <c r="BJ4748" i="1"/>
  <c r="BK4748" i="1"/>
  <c r="BJ1880" i="1"/>
  <c r="BK1880" i="1"/>
  <c r="BJ4620" i="1"/>
  <c r="BK4620" i="1"/>
  <c r="BJ2871" i="1"/>
  <c r="BK2871" i="1"/>
  <c r="BJ1981" i="1"/>
  <c r="BK1981" i="1"/>
  <c r="BJ52" i="1"/>
  <c r="BK52" i="1"/>
  <c r="BJ1762" i="1"/>
  <c r="BK1762" i="1"/>
  <c r="BJ7410" i="1"/>
  <c r="BK7410" i="1"/>
  <c r="BJ3700" i="1"/>
  <c r="BK3700" i="1"/>
  <c r="BJ1542" i="1"/>
  <c r="BK1542" i="1"/>
  <c r="BJ1333" i="1"/>
  <c r="BK1333" i="1"/>
  <c r="BJ6065" i="1"/>
  <c r="BK6065" i="1"/>
  <c r="BJ6095" i="1"/>
  <c r="BK6095" i="1"/>
  <c r="BJ550" i="1"/>
  <c r="BK550" i="1"/>
  <c r="BJ551" i="1"/>
  <c r="BK551" i="1"/>
  <c r="BJ2796" i="1"/>
  <c r="BK2796" i="1"/>
  <c r="BJ3807" i="1"/>
  <c r="BK3807" i="1"/>
  <c r="BJ2321" i="1"/>
  <c r="BK2321" i="1"/>
  <c r="BJ1801" i="1"/>
  <c r="BK1801" i="1"/>
  <c r="BJ4586" i="1"/>
  <c r="BK4586" i="1"/>
  <c r="BJ3039" i="1"/>
  <c r="BK3039" i="1"/>
  <c r="BJ4743" i="1"/>
  <c r="BK4743" i="1"/>
  <c r="BJ6769" i="1"/>
  <c r="BK6769" i="1"/>
  <c r="BJ6800" i="1"/>
  <c r="BK6800" i="1"/>
  <c r="BJ2755" i="1"/>
  <c r="BK2755" i="1"/>
  <c r="BJ1431" i="1"/>
  <c r="BK1431" i="1"/>
  <c r="BJ3079" i="1"/>
  <c r="BK3079" i="1"/>
  <c r="BJ7265" i="1"/>
  <c r="BK7265" i="1"/>
  <c r="BJ4736" i="1"/>
  <c r="BK4736" i="1"/>
  <c r="BJ929" i="1"/>
  <c r="BK929" i="1"/>
  <c r="BJ6482" i="1"/>
  <c r="BK6482" i="1"/>
  <c r="BJ3206" i="1"/>
  <c r="BK3206" i="1"/>
  <c r="BJ5058" i="1"/>
  <c r="BK5058" i="1"/>
  <c r="BJ6906" i="1"/>
  <c r="BK6906" i="1"/>
  <c r="BJ2389" i="1"/>
  <c r="BK2389" i="1"/>
  <c r="BJ6395" i="1"/>
  <c r="BK6395" i="1"/>
  <c r="BJ7433" i="1"/>
  <c r="BK7433" i="1"/>
  <c r="BJ4931" i="1"/>
  <c r="BK4931" i="1"/>
  <c r="BJ4977" i="1"/>
  <c r="BK4977" i="1"/>
  <c r="BJ1416" i="1"/>
  <c r="BK1416" i="1"/>
  <c r="BJ4973" i="1"/>
  <c r="BK4973" i="1"/>
  <c r="BJ5013" i="1"/>
  <c r="BK5013" i="1"/>
  <c r="BJ1108" i="1"/>
  <c r="BK1108" i="1"/>
  <c r="BJ186" i="1"/>
  <c r="BK186" i="1"/>
  <c r="BJ187" i="1"/>
  <c r="BK187" i="1"/>
  <c r="BJ5437" i="1"/>
  <c r="BK5437" i="1"/>
  <c r="BJ2556" i="1"/>
  <c r="BK2556" i="1"/>
  <c r="BJ3630" i="1"/>
  <c r="BK3630" i="1"/>
  <c r="BJ3010" i="1"/>
  <c r="BK3010" i="1"/>
  <c r="BJ3038" i="1"/>
  <c r="BK3038" i="1"/>
  <c r="BJ1585" i="1"/>
  <c r="BK1585" i="1"/>
  <c r="BJ3721" i="1"/>
  <c r="BK3721" i="1"/>
  <c r="BJ3753" i="1"/>
  <c r="BK3753" i="1"/>
  <c r="BJ6936" i="1"/>
  <c r="BK6936" i="1"/>
  <c r="BJ2359" i="1"/>
  <c r="BK2359" i="1"/>
  <c r="BJ4938" i="1"/>
  <c r="BK4938" i="1"/>
  <c r="BJ5054" i="1"/>
  <c r="BK5054" i="1"/>
  <c r="BJ4465" i="1"/>
  <c r="BK4465" i="1"/>
  <c r="BJ5786" i="1"/>
  <c r="BK5786" i="1"/>
  <c r="BJ1806" i="1"/>
  <c r="BK1806" i="1"/>
  <c r="BJ5399" i="1"/>
  <c r="BK5399" i="1"/>
  <c r="BJ7413" i="1"/>
  <c r="BK7413" i="1"/>
  <c r="BJ1605" i="1"/>
  <c r="BK1605" i="1"/>
  <c r="BJ1613" i="1"/>
  <c r="BK1613" i="1"/>
  <c r="BJ1632" i="1"/>
  <c r="BK1632" i="1"/>
  <c r="BJ4327" i="1"/>
  <c r="BK4327" i="1"/>
  <c r="BJ5419" i="1"/>
  <c r="BK5419" i="1"/>
  <c r="BJ1369" i="1"/>
  <c r="BK1369" i="1"/>
  <c r="BJ7658" i="1"/>
  <c r="BK7658" i="1"/>
  <c r="BJ5811" i="1"/>
  <c r="BK5811" i="1"/>
  <c r="BJ5138" i="1"/>
  <c r="BK5138" i="1"/>
  <c r="BJ2451" i="1"/>
  <c r="BK2451" i="1"/>
  <c r="BJ4357" i="1"/>
  <c r="BK4357" i="1"/>
  <c r="BJ5282" i="1"/>
  <c r="BK5282" i="1"/>
  <c r="BJ5726" i="1"/>
  <c r="BK5726" i="1"/>
  <c r="BJ3491" i="1"/>
  <c r="BK3491" i="1"/>
  <c r="BJ6924" i="1"/>
  <c r="BK6924" i="1"/>
  <c r="BJ3012" i="1"/>
  <c r="BK3012" i="1"/>
  <c r="BJ848" i="1"/>
  <c r="BK848" i="1"/>
  <c r="BJ3065" i="1"/>
  <c r="BK3065" i="1"/>
  <c r="BJ3099" i="1"/>
  <c r="BK3099" i="1"/>
  <c r="BJ3814" i="1"/>
  <c r="BK3814" i="1"/>
  <c r="BJ3828" i="1"/>
  <c r="BK3828" i="1"/>
  <c r="BJ3143" i="1"/>
  <c r="BK3143" i="1"/>
  <c r="BJ3173" i="1"/>
  <c r="BK3173" i="1"/>
  <c r="BJ4384" i="1"/>
  <c r="BK4384" i="1"/>
  <c r="BJ4530" i="1"/>
  <c r="BK4530" i="1"/>
  <c r="BJ5732" i="1"/>
  <c r="BK5732" i="1"/>
  <c r="BJ5772" i="1"/>
  <c r="BK5772" i="1"/>
  <c r="BJ5061" i="1"/>
  <c r="BK5061" i="1"/>
  <c r="BJ5202" i="1"/>
  <c r="BK5202" i="1"/>
  <c r="BJ335" i="1"/>
  <c r="BK335" i="1"/>
  <c r="BJ336" i="1"/>
  <c r="BK336" i="1"/>
  <c r="BJ337" i="1"/>
  <c r="BK337" i="1"/>
  <c r="BJ338" i="1"/>
  <c r="BK338" i="1"/>
  <c r="BJ339" i="1"/>
  <c r="BK339" i="1"/>
  <c r="BJ6167" i="1"/>
  <c r="BK6167" i="1"/>
  <c r="BJ5777" i="1"/>
  <c r="BK5777" i="1"/>
  <c r="BJ345" i="1"/>
  <c r="BK345" i="1"/>
  <c r="BJ7559" i="1"/>
  <c r="BK7559" i="1"/>
  <c r="BJ4869" i="1"/>
  <c r="BK4869" i="1"/>
  <c r="BJ4907" i="1"/>
  <c r="BK4907" i="1"/>
  <c r="BJ691" i="1"/>
  <c r="BK691" i="1"/>
  <c r="BJ1547" i="1"/>
  <c r="BK1547" i="1"/>
  <c r="BJ1566" i="1"/>
  <c r="BK1566" i="1"/>
  <c r="BJ5619" i="1"/>
  <c r="BK5619" i="1"/>
  <c r="BJ5588" i="1"/>
  <c r="BK5588" i="1"/>
  <c r="BJ1889" i="1"/>
  <c r="BK1889" i="1"/>
  <c r="BJ1915" i="1"/>
  <c r="BK1915" i="1"/>
  <c r="BJ4911" i="1"/>
  <c r="BK4911" i="1"/>
  <c r="BJ4953" i="1"/>
  <c r="BK4953" i="1"/>
  <c r="BJ5716" i="1"/>
  <c r="BK5716" i="1"/>
  <c r="BJ5412" i="1"/>
  <c r="BK5412" i="1"/>
  <c r="BJ5214" i="1"/>
  <c r="BK5214" i="1"/>
  <c r="BJ4267" i="1"/>
  <c r="BK4267" i="1"/>
  <c r="BJ4363" i="1"/>
  <c r="BK4363" i="1"/>
  <c r="BJ4403" i="1"/>
  <c r="BK4403" i="1"/>
  <c r="BJ1797" i="1"/>
  <c r="BK1797" i="1"/>
  <c r="BJ3533" i="1"/>
  <c r="BK3533" i="1"/>
  <c r="BJ5671" i="1"/>
  <c r="BK5671" i="1"/>
  <c r="BJ5672" i="1"/>
  <c r="BK5672" i="1"/>
  <c r="BJ5030" i="1"/>
  <c r="BK5030" i="1"/>
  <c r="BJ2799" i="1"/>
  <c r="BK2799" i="1"/>
  <c r="BJ3649" i="1"/>
  <c r="BK3649" i="1"/>
  <c r="BJ2975" i="1"/>
  <c r="BK2975" i="1"/>
  <c r="BJ844" i="1"/>
  <c r="BK844" i="1"/>
  <c r="BJ2012" i="1"/>
  <c r="BK2012" i="1"/>
  <c r="BJ535" i="1"/>
  <c r="BK535" i="1"/>
  <c r="BJ3442" i="1"/>
  <c r="BK3442" i="1"/>
  <c r="BJ3468" i="1"/>
  <c r="BK3468" i="1"/>
  <c r="BJ3094" i="1"/>
  <c r="BK3094" i="1"/>
  <c r="BJ4552" i="1"/>
  <c r="BK4552" i="1"/>
  <c r="BJ2994" i="1"/>
  <c r="BK2994" i="1"/>
  <c r="BJ4265" i="1"/>
  <c r="BK4265" i="1"/>
  <c r="BJ2891" i="1"/>
  <c r="BK2891" i="1"/>
  <c r="BJ3682" i="1"/>
  <c r="BK3682" i="1"/>
  <c r="BJ4016" i="1"/>
  <c r="BK4016" i="1"/>
  <c r="BJ7338" i="1"/>
  <c r="BK7338" i="1"/>
  <c r="BJ2522" i="1"/>
  <c r="BK2522" i="1"/>
  <c r="BJ2526" i="1"/>
  <c r="BK2526" i="1"/>
  <c r="BJ3956" i="1"/>
  <c r="BK3956" i="1"/>
  <c r="BJ2415" i="1"/>
  <c r="BK2415" i="1"/>
  <c r="BJ6415" i="1"/>
  <c r="BK6415" i="1"/>
  <c r="BJ4529" i="1"/>
  <c r="BK4529" i="1"/>
  <c r="BJ4567" i="1"/>
  <c r="BK4567" i="1"/>
  <c r="BJ5015" i="1"/>
  <c r="BK5015" i="1"/>
  <c r="BJ3296" i="1"/>
  <c r="BK3296" i="1"/>
  <c r="BJ1938" i="1"/>
  <c r="BK1938" i="1"/>
  <c r="BJ3622" i="1"/>
  <c r="BK3622" i="1"/>
  <c r="BJ5000" i="1"/>
  <c r="BK5000" i="1"/>
  <c r="BJ5765" i="1"/>
  <c r="BK5765" i="1"/>
  <c r="BJ5775" i="1"/>
  <c r="BK5775" i="1"/>
  <c r="BJ2746" i="1"/>
  <c r="BK2746" i="1"/>
  <c r="BJ2554" i="1"/>
  <c r="BK2554" i="1"/>
  <c r="BJ2254" i="1"/>
  <c r="BK2254" i="1"/>
  <c r="BJ149" i="1"/>
  <c r="BK149" i="1"/>
  <c r="BJ3321" i="1"/>
  <c r="BK3321" i="1"/>
  <c r="BJ4799" i="1"/>
  <c r="BK4799" i="1"/>
  <c r="BJ4223" i="1"/>
  <c r="BK4223" i="1"/>
  <c r="BJ901" i="1"/>
  <c r="BK901" i="1"/>
  <c r="BJ3638" i="1"/>
  <c r="BK3638" i="1"/>
  <c r="BJ4414" i="1"/>
  <c r="BK4414" i="1"/>
  <c r="BJ4471" i="1"/>
  <c r="BK4471" i="1"/>
  <c r="BJ3032" i="1"/>
  <c r="BK3032" i="1"/>
  <c r="BJ3073" i="1"/>
  <c r="BK3073" i="1"/>
  <c r="BJ6839" i="1"/>
  <c r="BK6839" i="1"/>
  <c r="BJ6855" i="1"/>
  <c r="BK6855" i="1"/>
  <c r="BJ2265" i="1"/>
  <c r="BK2265" i="1"/>
  <c r="BJ2300" i="1"/>
  <c r="BK2300" i="1"/>
  <c r="BJ7657" i="1"/>
  <c r="BK7657" i="1"/>
  <c r="BJ3502" i="1"/>
  <c r="BK3502" i="1"/>
  <c r="BJ5275" i="1"/>
  <c r="BK5275" i="1"/>
  <c r="BJ4484" i="1"/>
  <c r="BK4484" i="1"/>
  <c r="BJ4919" i="1"/>
  <c r="BK4919" i="1"/>
  <c r="BJ5477" i="1"/>
  <c r="BK5477" i="1"/>
  <c r="BJ2329" i="1"/>
  <c r="BK2329" i="1"/>
  <c r="BJ2813" i="1"/>
  <c r="BK2813" i="1"/>
  <c r="BJ2020" i="1"/>
  <c r="BK2020" i="1"/>
  <c r="BJ1328" i="1"/>
  <c r="BK1328" i="1"/>
  <c r="BJ1357" i="1"/>
  <c r="BK1357" i="1"/>
  <c r="BJ1600" i="1"/>
  <c r="BK1600" i="1"/>
  <c r="BJ1928" i="1"/>
  <c r="BK1928" i="1"/>
  <c r="BJ1958" i="1"/>
  <c r="BK1958" i="1"/>
  <c r="BJ3288" i="1"/>
  <c r="BK3288" i="1"/>
  <c r="BJ1414" i="1"/>
  <c r="BK1414" i="1"/>
  <c r="BJ4727" i="1"/>
  <c r="BK4727" i="1"/>
  <c r="BJ2225" i="1"/>
  <c r="BK2225" i="1"/>
  <c r="BJ3048" i="1"/>
  <c r="BK3048" i="1"/>
  <c r="BJ3089" i="1"/>
  <c r="BK3089" i="1"/>
  <c r="BJ5374" i="1"/>
  <c r="BK5374" i="1"/>
  <c r="BJ6011" i="1"/>
  <c r="BK6011" i="1"/>
  <c r="BJ1394" i="1"/>
  <c r="BK1394" i="1"/>
  <c r="BJ1424" i="1"/>
  <c r="BK1424" i="1"/>
  <c r="BJ1510" i="1"/>
  <c r="BK1510" i="1"/>
  <c r="BJ6685" i="1"/>
  <c r="BK6685" i="1"/>
  <c r="BJ6735" i="1"/>
  <c r="BK6735" i="1"/>
  <c r="BJ5729" i="1"/>
  <c r="BK5729" i="1"/>
  <c r="BJ2406" i="1"/>
  <c r="BK2406" i="1"/>
  <c r="BJ2443" i="1"/>
  <c r="BK2443" i="1"/>
  <c r="BJ4594" i="1"/>
  <c r="BK4594" i="1"/>
  <c r="BJ5636" i="1"/>
  <c r="BK5636" i="1"/>
  <c r="BJ5659" i="1"/>
  <c r="BK5659" i="1"/>
  <c r="BJ3029" i="1"/>
  <c r="BK3029" i="1"/>
  <c r="BJ3421" i="1"/>
  <c r="BK3421" i="1"/>
  <c r="BJ589" i="1"/>
  <c r="BK589" i="1"/>
  <c r="BJ2764" i="1"/>
  <c r="BK2764" i="1"/>
  <c r="BJ1744" i="1"/>
  <c r="BK1744" i="1"/>
  <c r="BJ3843" i="1"/>
  <c r="BK3843" i="1"/>
  <c r="BJ6000" i="1"/>
  <c r="BK6000" i="1"/>
  <c r="BJ4677" i="1"/>
  <c r="BK4677" i="1"/>
  <c r="BJ4939" i="1"/>
  <c r="BK4939" i="1"/>
  <c r="BJ5788" i="1"/>
  <c r="BK5788" i="1"/>
  <c r="BJ2307" i="1"/>
  <c r="BK2307" i="1"/>
  <c r="BJ5090" i="1"/>
  <c r="BK5090" i="1"/>
  <c r="BJ4544" i="1"/>
  <c r="BK4544" i="1"/>
  <c r="BJ4579" i="1"/>
  <c r="BK4579" i="1"/>
  <c r="BJ5255" i="1"/>
  <c r="BK5255" i="1"/>
  <c r="BJ1086" i="1"/>
  <c r="BK1086" i="1"/>
  <c r="BJ568" i="1"/>
  <c r="BK568" i="1"/>
  <c r="BJ5782" i="1"/>
  <c r="BK5782" i="1"/>
  <c r="BJ3615" i="1"/>
  <c r="BK3615" i="1"/>
  <c r="BJ1206" i="1"/>
  <c r="BK1206" i="1"/>
  <c r="BJ688" i="1"/>
  <c r="BK688" i="1"/>
  <c r="BJ2373" i="1"/>
  <c r="BK2373" i="1"/>
  <c r="BJ7072" i="1"/>
  <c r="BK7072" i="1"/>
  <c r="BJ4762" i="1"/>
  <c r="BK4762" i="1"/>
  <c r="BJ3667" i="1"/>
  <c r="BK3667" i="1"/>
  <c r="BJ4917" i="1"/>
  <c r="BK4917" i="1"/>
  <c r="BJ5070" i="1"/>
  <c r="BK5070" i="1"/>
  <c r="BJ5116" i="1"/>
  <c r="BK5116" i="1"/>
  <c r="BJ4261" i="1"/>
  <c r="BK4261" i="1"/>
  <c r="BJ1457" i="1"/>
  <c r="BK1457" i="1"/>
  <c r="BJ1484" i="1"/>
  <c r="BK1484" i="1"/>
  <c r="BJ3158" i="1"/>
  <c r="BK3158" i="1"/>
  <c r="BJ4459" i="1"/>
  <c r="BK4459" i="1"/>
  <c r="BJ5630" i="1"/>
  <c r="BK5630" i="1"/>
  <c r="BJ5210" i="1"/>
  <c r="BK5210" i="1"/>
  <c r="BJ4108" i="1"/>
  <c r="BK4108" i="1"/>
  <c r="BJ4509" i="1"/>
  <c r="BK4509" i="1"/>
  <c r="BJ5379" i="1"/>
  <c r="BK5379" i="1"/>
  <c r="BJ102" i="1"/>
  <c r="BK102" i="1"/>
  <c r="BJ3384" i="1"/>
  <c r="BK3384" i="1"/>
  <c r="BJ1933" i="1"/>
  <c r="BK1933" i="1"/>
  <c r="BJ2422" i="1"/>
  <c r="BK2422" i="1"/>
  <c r="BJ2454" i="1"/>
  <c r="BK2454" i="1"/>
  <c r="BJ2819" i="1"/>
  <c r="BK2819" i="1"/>
  <c r="BJ2856" i="1"/>
  <c r="BK2856" i="1"/>
  <c r="BJ1911" i="1"/>
  <c r="BK1911" i="1"/>
  <c r="BJ5885" i="1"/>
  <c r="BK5885" i="1"/>
  <c r="BJ5005" i="1"/>
  <c r="BK5005" i="1"/>
  <c r="BJ5355" i="1"/>
  <c r="BK5355" i="1"/>
  <c r="BJ1731" i="1"/>
  <c r="BK1731" i="1"/>
  <c r="BJ1786" i="1"/>
  <c r="BK1786" i="1"/>
  <c r="BJ4472" i="1"/>
  <c r="BK4472" i="1"/>
  <c r="BJ6834" i="1"/>
  <c r="BK6834" i="1"/>
  <c r="BJ5126" i="1"/>
  <c r="BK5126" i="1"/>
  <c r="BJ5976" i="1"/>
  <c r="BK5976" i="1"/>
  <c r="BJ5508" i="1"/>
  <c r="BK5508" i="1"/>
  <c r="BJ5554" i="1"/>
  <c r="BK5554" i="1"/>
  <c r="BJ1422" i="1"/>
  <c r="BK1422" i="1"/>
  <c r="BJ4783" i="1"/>
  <c r="BK4783" i="1"/>
  <c r="BJ4826" i="1"/>
  <c r="BK4826" i="1"/>
  <c r="BJ3281" i="1"/>
  <c r="BK3281" i="1"/>
  <c r="BJ1471" i="1"/>
  <c r="BK1471" i="1"/>
  <c r="BJ1497" i="1"/>
  <c r="BK1497" i="1"/>
  <c r="BJ3105" i="1"/>
  <c r="BK3105" i="1"/>
  <c r="BJ1065" i="1"/>
  <c r="BK1065" i="1"/>
  <c r="BJ5982" i="1"/>
  <c r="BK5982" i="1"/>
  <c r="BJ6013" i="1"/>
  <c r="BK6013" i="1"/>
  <c r="BJ6842" i="1"/>
  <c r="BK6842" i="1"/>
  <c r="BJ3513" i="1"/>
  <c r="BK3513" i="1"/>
  <c r="BJ2077" i="1"/>
  <c r="BK2077" i="1"/>
  <c r="BJ1882" i="1"/>
  <c r="BK1882" i="1"/>
  <c r="BJ4524" i="1"/>
  <c r="BK4524" i="1"/>
  <c r="BJ6823" i="1"/>
  <c r="BK6823" i="1"/>
  <c r="BJ6847" i="1"/>
  <c r="BK6847" i="1"/>
  <c r="BJ3364" i="1"/>
  <c r="BK3364" i="1"/>
  <c r="BJ2904" i="1"/>
  <c r="BK2904" i="1"/>
  <c r="BJ2355" i="1"/>
  <c r="BK2355" i="1"/>
  <c r="BJ1451" i="1"/>
  <c r="BK1451" i="1"/>
  <c r="BJ1280" i="1"/>
  <c r="BK1280" i="1"/>
  <c r="BJ2107" i="1"/>
  <c r="BK2107" i="1"/>
  <c r="BJ3398" i="1"/>
  <c r="BK3398" i="1"/>
  <c r="BJ5562" i="1"/>
  <c r="BK5562" i="1"/>
  <c r="BJ3574" i="1"/>
  <c r="BK3574" i="1"/>
  <c r="BJ3219" i="1"/>
  <c r="BK3219" i="1"/>
  <c r="BJ4735" i="1"/>
  <c r="BK4735" i="1"/>
  <c r="BJ4772" i="1"/>
  <c r="BK4772" i="1"/>
  <c r="BJ3283" i="1"/>
  <c r="BK3283" i="1"/>
  <c r="BJ4127" i="1"/>
  <c r="BK4127" i="1"/>
  <c r="BJ4166" i="1"/>
  <c r="BK4166" i="1"/>
  <c r="BJ5418" i="1"/>
  <c r="BK5418" i="1"/>
  <c r="BJ5519" i="1"/>
  <c r="BK5519" i="1"/>
  <c r="BJ3783" i="1"/>
  <c r="BK3783" i="1"/>
  <c r="BJ4539" i="1"/>
  <c r="BK4539" i="1"/>
  <c r="BJ4573" i="1"/>
  <c r="BK4573" i="1"/>
  <c r="BJ4784" i="1"/>
  <c r="BK4784" i="1"/>
  <c r="BJ4932" i="1"/>
  <c r="BK4932" i="1"/>
  <c r="BJ2244" i="1"/>
  <c r="BK2244" i="1"/>
  <c r="BJ915" i="1"/>
  <c r="BK915" i="1"/>
  <c r="BJ3681" i="1"/>
  <c r="BK3681" i="1"/>
  <c r="BJ3810" i="1"/>
  <c r="BK3810" i="1"/>
  <c r="BJ3747" i="1"/>
  <c r="BK3747" i="1"/>
  <c r="BJ5520" i="1"/>
  <c r="BK5520" i="1"/>
  <c r="BJ1353" i="1"/>
  <c r="BK1353" i="1"/>
  <c r="BJ5880" i="1"/>
  <c r="BK5880" i="1"/>
  <c r="BJ3849" i="1"/>
  <c r="BK3849" i="1"/>
  <c r="BJ3887" i="1"/>
  <c r="BK3887" i="1"/>
  <c r="BJ4863" i="1"/>
  <c r="BK4863" i="1"/>
  <c r="BJ1897" i="1"/>
  <c r="BK1897" i="1"/>
  <c r="BJ4595" i="1"/>
  <c r="BK4595" i="1"/>
  <c r="BJ4957" i="1"/>
  <c r="BK4957" i="1"/>
  <c r="BJ5342" i="1"/>
  <c r="BK5342" i="1"/>
  <c r="BJ5386" i="1"/>
  <c r="BK5386" i="1"/>
  <c r="BJ5534" i="1"/>
  <c r="BK5534" i="1"/>
  <c r="BJ7601" i="1"/>
  <c r="BK7601" i="1"/>
  <c r="BJ7661" i="1"/>
  <c r="BK7661" i="1"/>
  <c r="BJ4588" i="1"/>
  <c r="BK4588" i="1"/>
  <c r="BJ7726" i="1"/>
  <c r="BK7726" i="1"/>
  <c r="BJ4299" i="1"/>
  <c r="BK4299" i="1"/>
  <c r="BJ5261" i="1"/>
  <c r="BK5261" i="1"/>
  <c r="BJ3679" i="1"/>
  <c r="BK3679" i="1"/>
  <c r="BJ1322" i="1"/>
  <c r="BK1322" i="1"/>
  <c r="BJ5023" i="1"/>
  <c r="BK5023" i="1"/>
  <c r="BJ5060" i="1"/>
  <c r="BK5060" i="1"/>
  <c r="BJ6235" i="1"/>
  <c r="BK6235" i="1"/>
  <c r="BJ5152" i="1"/>
  <c r="BK5152" i="1"/>
  <c r="BJ629" i="1"/>
  <c r="BK629" i="1"/>
  <c r="BJ2189" i="1"/>
  <c r="BK2189" i="1"/>
  <c r="BJ6396" i="1"/>
  <c r="BK6396" i="1"/>
  <c r="BJ6426" i="1"/>
  <c r="BK6426" i="1"/>
  <c r="BJ6067" i="1"/>
  <c r="BK6067" i="1"/>
  <c r="BJ6421" i="1"/>
  <c r="BK6421" i="1"/>
  <c r="BJ3935" i="1"/>
  <c r="BK3935" i="1"/>
  <c r="BJ4994" i="1"/>
  <c r="BK4994" i="1"/>
  <c r="BJ7557" i="1"/>
  <c r="BK7557" i="1"/>
  <c r="BJ5350" i="1"/>
  <c r="BK5350" i="1"/>
  <c r="BJ5395" i="1"/>
  <c r="BK5395" i="1"/>
  <c r="BJ1902" i="1"/>
  <c r="BK1902" i="1"/>
  <c r="BJ4753" i="1"/>
  <c r="BK4753" i="1"/>
  <c r="BJ803" i="1"/>
  <c r="BK803" i="1"/>
  <c r="BJ6253" i="1"/>
  <c r="BK6253" i="1"/>
  <c r="BJ2001" i="1"/>
  <c r="BK2001" i="1"/>
  <c r="BJ5781" i="1"/>
  <c r="BK5781" i="1"/>
  <c r="BJ7324" i="1"/>
  <c r="BK7324" i="1"/>
  <c r="BJ4342" i="1"/>
  <c r="BK4342" i="1"/>
  <c r="BJ2008" i="1"/>
  <c r="BK2008" i="1"/>
  <c r="BJ1383" i="1"/>
  <c r="BK1383" i="1"/>
  <c r="BJ1405" i="1"/>
  <c r="BK1405" i="1"/>
  <c r="BJ5392" i="1"/>
  <c r="BK5392" i="1"/>
  <c r="BJ40" i="1"/>
  <c r="BK40" i="1"/>
  <c r="BJ2710" i="1"/>
  <c r="BK2710" i="1"/>
  <c r="BJ4554" i="1"/>
  <c r="BK4554" i="1"/>
  <c r="BJ2323" i="1"/>
  <c r="BK2323" i="1"/>
  <c r="BJ2350" i="1"/>
  <c r="BK2350" i="1"/>
  <c r="BJ2365" i="1"/>
  <c r="BK2365" i="1"/>
  <c r="BJ2387" i="1"/>
  <c r="BK2387" i="1"/>
  <c r="BJ1137" i="1"/>
  <c r="BK1137" i="1"/>
  <c r="BJ1167" i="1"/>
  <c r="BK1167" i="1"/>
  <c r="BJ6019" i="1"/>
  <c r="BK6019" i="1"/>
  <c r="BJ3685" i="1"/>
  <c r="BK3685" i="1"/>
  <c r="BJ2423" i="1"/>
  <c r="BK2423" i="1"/>
  <c r="BJ2455" i="1"/>
  <c r="BK2455" i="1"/>
  <c r="BJ6090" i="1"/>
  <c r="BK6090" i="1"/>
  <c r="BJ3815" i="1"/>
  <c r="BK3815" i="1"/>
  <c r="BJ3382" i="1"/>
  <c r="BK3382" i="1"/>
  <c r="BJ3424" i="1"/>
  <c r="BK3424" i="1"/>
  <c r="BJ4513" i="1"/>
  <c r="BK4513" i="1"/>
  <c r="BJ3066" i="1"/>
  <c r="BK3066" i="1"/>
  <c r="BJ1244" i="1"/>
  <c r="BK1244" i="1"/>
  <c r="BJ2063" i="1"/>
  <c r="BK2063" i="1"/>
  <c r="BJ6160" i="1"/>
  <c r="BK6160" i="1"/>
  <c r="BJ2319" i="1"/>
  <c r="BK2319" i="1"/>
  <c r="BJ2347" i="1"/>
  <c r="BK2347" i="1"/>
  <c r="BJ583" i="1"/>
  <c r="BK583" i="1"/>
  <c r="BJ4288" i="1"/>
  <c r="BK4288" i="1"/>
  <c r="BJ4916" i="1"/>
  <c r="BK4916" i="1"/>
  <c r="BJ2777" i="1"/>
  <c r="BK2777" i="1"/>
  <c r="BJ5327" i="1"/>
  <c r="BK5327" i="1"/>
  <c r="BJ2205" i="1"/>
  <c r="BK2205" i="1"/>
  <c r="BJ3025" i="1"/>
  <c r="BK3025" i="1"/>
  <c r="BJ4212" i="1"/>
  <c r="BK4212" i="1"/>
  <c r="BJ683" i="1"/>
  <c r="BK683" i="1"/>
  <c r="BJ127" i="1"/>
  <c r="BK127" i="1"/>
  <c r="BJ128" i="1"/>
  <c r="BK128" i="1"/>
  <c r="BJ1792" i="1"/>
  <c r="BK1792" i="1"/>
  <c r="BJ1812" i="1"/>
  <c r="BK1812" i="1"/>
  <c r="BJ1814" i="1"/>
  <c r="BK1814" i="1"/>
  <c r="BJ1842" i="1"/>
  <c r="BK1842" i="1"/>
  <c r="BJ2035" i="1"/>
  <c r="BK2035" i="1"/>
  <c r="BJ5470" i="1"/>
  <c r="BK5470" i="1"/>
  <c r="BJ6348" i="1"/>
  <c r="BK6348" i="1"/>
  <c r="BJ4807" i="1"/>
  <c r="BK4807" i="1"/>
  <c r="BJ3976" i="1"/>
  <c r="BK3976" i="1"/>
  <c r="BJ3040" i="1"/>
  <c r="BK3040" i="1"/>
  <c r="BJ1590" i="1"/>
  <c r="BK1590" i="1"/>
  <c r="BJ5188" i="1"/>
  <c r="BK5188" i="1"/>
  <c r="BJ3982" i="1"/>
  <c r="BK3982" i="1"/>
  <c r="BJ4346" i="1"/>
  <c r="BK4346" i="1"/>
  <c r="BJ1486" i="1"/>
  <c r="BK1486" i="1"/>
  <c r="BJ1508" i="1"/>
  <c r="BK1508" i="1"/>
  <c r="BJ1572" i="1"/>
  <c r="BK1572" i="1"/>
  <c r="BJ4937" i="1"/>
  <c r="BK4937" i="1"/>
  <c r="BJ6825" i="1"/>
  <c r="BK6825" i="1"/>
  <c r="BJ4315" i="1"/>
  <c r="BK4315" i="1"/>
  <c r="BJ1389" i="1"/>
  <c r="BK1389" i="1"/>
  <c r="BJ3853" i="1"/>
  <c r="BK3853" i="1"/>
  <c r="BJ1120" i="1"/>
  <c r="BK1120" i="1"/>
  <c r="BJ1126" i="1"/>
  <c r="BK1126" i="1"/>
  <c r="BJ1157" i="1"/>
  <c r="BK1157" i="1"/>
  <c r="BJ2961" i="1"/>
  <c r="BK2961" i="1"/>
  <c r="BJ7537" i="1"/>
  <c r="BK7537" i="1"/>
  <c r="BJ2006" i="1"/>
  <c r="BK2006" i="1"/>
  <c r="BJ2036" i="1"/>
  <c r="BK2036" i="1"/>
  <c r="BJ2614" i="1"/>
  <c r="BK2614" i="1"/>
  <c r="BJ6010" i="1"/>
  <c r="BK6010" i="1"/>
  <c r="BJ4421" i="1"/>
  <c r="BK4421" i="1"/>
  <c r="BJ4200" i="1"/>
  <c r="BK4200" i="1"/>
  <c r="BJ4234" i="1"/>
  <c r="BK4234" i="1"/>
  <c r="BJ1824" i="1"/>
  <c r="BK1824" i="1"/>
  <c r="BJ3690" i="1"/>
  <c r="BK3690" i="1"/>
  <c r="BJ1913" i="1"/>
  <c r="BK1913" i="1"/>
  <c r="BJ5677" i="1"/>
  <c r="BK5677" i="1"/>
  <c r="BJ693" i="1"/>
  <c r="BK693" i="1"/>
  <c r="BJ7611" i="1"/>
  <c r="BK7611" i="1"/>
  <c r="BJ1557" i="1"/>
  <c r="BK1557" i="1"/>
  <c r="BJ1579" i="1"/>
  <c r="BK1579" i="1"/>
  <c r="BJ2324" i="1"/>
  <c r="BK2324" i="1"/>
  <c r="BJ1936" i="1"/>
  <c r="BK1936" i="1"/>
  <c r="BJ5154" i="1"/>
  <c r="BK5154" i="1"/>
  <c r="BJ5180" i="1"/>
  <c r="BK5180" i="1"/>
  <c r="BJ5438" i="1"/>
  <c r="BK5438" i="1"/>
  <c r="BJ1570" i="1"/>
  <c r="BK1570" i="1"/>
  <c r="BJ1273" i="1"/>
  <c r="BK1273" i="1"/>
  <c r="BJ2366" i="1"/>
  <c r="BK2366" i="1"/>
  <c r="BJ4233" i="1"/>
  <c r="BK4233" i="1"/>
  <c r="BJ5034" i="1"/>
  <c r="BK5034" i="1"/>
  <c r="BJ2966" i="1"/>
  <c r="BK2966" i="1"/>
  <c r="BJ5945" i="1"/>
  <c r="BK5945" i="1"/>
  <c r="BJ4309" i="1"/>
  <c r="BK4309" i="1"/>
  <c r="BJ5723" i="1"/>
  <c r="BK5723" i="1"/>
  <c r="BJ4191" i="1"/>
  <c r="BK4191" i="1"/>
  <c r="BJ4222" i="1"/>
  <c r="BK4222" i="1"/>
  <c r="BJ2182" i="1"/>
  <c r="BK2182" i="1"/>
  <c r="BJ2208" i="1"/>
  <c r="BK2208" i="1"/>
  <c r="BJ1127" i="1"/>
  <c r="BK1127" i="1"/>
  <c r="BJ5373" i="1"/>
  <c r="BK5373" i="1"/>
  <c r="BJ5794" i="1"/>
  <c r="BK5794" i="1"/>
  <c r="BJ5369" i="1"/>
  <c r="BK5369" i="1"/>
  <c r="BJ2942" i="1"/>
  <c r="BK2942" i="1"/>
  <c r="BJ4867" i="1"/>
  <c r="BK4867" i="1"/>
  <c r="BJ4905" i="1"/>
  <c r="BK4905" i="1"/>
  <c r="BJ4692" i="1"/>
  <c r="BK4692" i="1"/>
  <c r="BJ5524" i="1"/>
  <c r="BK5524" i="1"/>
  <c r="BJ4522" i="1"/>
  <c r="BK4522" i="1"/>
  <c r="BJ4556" i="1"/>
  <c r="BK4556" i="1"/>
  <c r="BJ3756" i="1"/>
  <c r="BK3756" i="1"/>
  <c r="BJ4834" i="1"/>
  <c r="BK4834" i="1"/>
  <c r="BJ5991" i="1"/>
  <c r="BK5991" i="1"/>
  <c r="BJ1248" i="1"/>
  <c r="BK1248" i="1"/>
  <c r="BJ456" i="1"/>
  <c r="BK456" i="1"/>
  <c r="BJ458" i="1"/>
  <c r="BK458" i="1"/>
  <c r="BJ2103" i="1"/>
  <c r="BK2103" i="1"/>
  <c r="BJ5797" i="1"/>
  <c r="BK5797" i="1"/>
  <c r="BJ3643" i="1"/>
  <c r="BK3643" i="1"/>
  <c r="BJ1142" i="1"/>
  <c r="BK1142" i="1"/>
  <c r="BJ1588" i="1"/>
  <c r="BK1588" i="1"/>
  <c r="BJ1528" i="1"/>
  <c r="BK1528" i="1"/>
  <c r="BJ4451" i="1"/>
  <c r="BK4451" i="1"/>
  <c r="BJ4412" i="1"/>
  <c r="BK4412" i="1"/>
  <c r="BJ6476" i="1"/>
  <c r="BK6476" i="1"/>
  <c r="BJ4512" i="1"/>
  <c r="BK4512" i="1"/>
  <c r="BJ6137" i="1"/>
  <c r="BK6137" i="1"/>
  <c r="BJ1551" i="1"/>
  <c r="BK1551" i="1"/>
  <c r="BJ1940" i="1"/>
  <c r="BK1940" i="1"/>
  <c r="BJ797" i="1"/>
  <c r="BK797" i="1"/>
  <c r="BJ5302" i="1"/>
  <c r="BK5302" i="1"/>
  <c r="BJ2965" i="1"/>
  <c r="BK2965" i="1"/>
  <c r="BJ5164" i="1"/>
  <c r="BK5164" i="1"/>
  <c r="BJ2086" i="1"/>
  <c r="BK2086" i="1"/>
  <c r="BJ3985" i="1"/>
  <c r="BK3985" i="1"/>
  <c r="BJ4864" i="1"/>
  <c r="BK4864" i="1"/>
  <c r="BJ5930" i="1"/>
  <c r="BK5930" i="1"/>
  <c r="BJ1948" i="1"/>
  <c r="BK1948" i="1"/>
  <c r="BJ1978" i="1"/>
  <c r="BK1978" i="1"/>
  <c r="BJ4077" i="1"/>
  <c r="BK4077" i="1"/>
  <c r="BJ4958" i="1"/>
  <c r="BK4958" i="1"/>
  <c r="BJ4436" i="1"/>
  <c r="BK4436" i="1"/>
  <c r="BJ3799" i="1"/>
  <c r="BK3799" i="1"/>
  <c r="BJ3831" i="1"/>
  <c r="BK3831" i="1"/>
  <c r="BJ3868" i="1"/>
  <c r="BK3868" i="1"/>
  <c r="BJ2476" i="1"/>
  <c r="BK2476" i="1"/>
  <c r="BJ4260" i="1"/>
  <c r="BK4260" i="1"/>
  <c r="BJ49" i="1"/>
  <c r="BK49" i="1"/>
  <c r="BJ2527" i="1"/>
  <c r="BK2527" i="1"/>
  <c r="BJ7519" i="1"/>
  <c r="BK7519" i="1"/>
  <c r="BJ897" i="1"/>
  <c r="BK897" i="1"/>
  <c r="BJ5337" i="1"/>
  <c r="BK5337" i="1"/>
  <c r="BJ5381" i="1"/>
  <c r="BK5381" i="1"/>
  <c r="BJ5422" i="1"/>
  <c r="BK5422" i="1"/>
  <c r="BJ2763" i="1"/>
  <c r="BK2763" i="1"/>
  <c r="BJ5502" i="1"/>
  <c r="BK5502" i="1"/>
  <c r="BJ5212" i="1"/>
  <c r="BK5212" i="1"/>
  <c r="BJ5296" i="1"/>
  <c r="BK5296" i="1"/>
  <c r="BJ5359" i="1"/>
  <c r="BK5359" i="1"/>
  <c r="BJ5328" i="1"/>
  <c r="BK5328" i="1"/>
  <c r="BJ4210" i="1"/>
  <c r="BK4210" i="1"/>
  <c r="BJ1595" i="1"/>
  <c r="BK1595" i="1"/>
  <c r="BJ474" i="1"/>
  <c r="BK474" i="1"/>
  <c r="BJ475" i="1"/>
  <c r="BK475" i="1"/>
  <c r="BJ476" i="1"/>
  <c r="BK476" i="1"/>
  <c r="BJ477" i="1"/>
  <c r="BK477" i="1"/>
  <c r="BJ4643" i="1"/>
  <c r="BK4643" i="1"/>
  <c r="BJ5824" i="1"/>
  <c r="BK5824" i="1"/>
  <c r="BJ1277" i="1"/>
  <c r="BK1277" i="1"/>
  <c r="BJ1301" i="1"/>
  <c r="BK1301" i="1"/>
  <c r="BJ5496" i="1"/>
  <c r="BK5496" i="1"/>
  <c r="BJ4998" i="1"/>
  <c r="BK4998" i="1"/>
  <c r="BJ5349" i="1"/>
  <c r="BK5349" i="1"/>
  <c r="BJ5900" i="1"/>
  <c r="BK5900" i="1"/>
  <c r="BJ5045" i="1"/>
  <c r="BK5045" i="1"/>
  <c r="BJ7140" i="1"/>
  <c r="BK7140" i="1"/>
  <c r="BJ5185" i="1"/>
  <c r="BK5185" i="1"/>
  <c r="BJ5433" i="1"/>
  <c r="BK5433" i="1"/>
  <c r="BJ3626" i="1"/>
  <c r="BK3626" i="1"/>
  <c r="BJ3657" i="1"/>
  <c r="BK3657" i="1"/>
  <c r="BJ2770" i="1"/>
  <c r="BK2770" i="1"/>
  <c r="BJ4755" i="1"/>
  <c r="BK4755" i="1"/>
  <c r="BJ5757" i="1"/>
  <c r="BK5757" i="1"/>
  <c r="BJ2752" i="1"/>
  <c r="BK2752" i="1"/>
  <c r="BJ4741" i="1"/>
  <c r="BK4741" i="1"/>
  <c r="BJ3614" i="1"/>
  <c r="BK3614" i="1"/>
  <c r="BJ1620" i="1"/>
  <c r="BK1620" i="1"/>
  <c r="BJ2384" i="1"/>
  <c r="BK2384" i="1"/>
  <c r="BJ2419" i="1"/>
  <c r="BK2419" i="1"/>
  <c r="BJ7353" i="1"/>
  <c r="BK7353" i="1"/>
  <c r="BJ5476" i="1"/>
  <c r="BK5476" i="1"/>
  <c r="BJ6156" i="1"/>
  <c r="BK6156" i="1"/>
  <c r="BJ1816" i="1"/>
  <c r="BK1816" i="1"/>
  <c r="BJ7518" i="1"/>
  <c r="BK7518" i="1"/>
  <c r="BJ5143" i="1"/>
  <c r="BK5143" i="1"/>
  <c r="BJ1237" i="1"/>
  <c r="BK1237" i="1"/>
  <c r="BJ6266" i="1"/>
  <c r="BK6266" i="1"/>
  <c r="BJ5763" i="1"/>
  <c r="BK5763" i="1"/>
  <c r="BJ1239" i="1"/>
  <c r="BK1239" i="1"/>
  <c r="BJ2002" i="1"/>
  <c r="BK2002" i="1"/>
  <c r="BJ745" i="1"/>
  <c r="BK745" i="1"/>
  <c r="BJ1347" i="1"/>
  <c r="BK1347" i="1"/>
  <c r="BJ1004" i="1"/>
  <c r="BK1004" i="1"/>
  <c r="BJ5595" i="1"/>
  <c r="BK5595" i="1"/>
  <c r="BJ5667" i="1"/>
  <c r="BK5667" i="1"/>
  <c r="BJ5693" i="1"/>
  <c r="BK5693" i="1"/>
  <c r="BJ1517" i="1"/>
  <c r="BK1517" i="1"/>
  <c r="BJ4017" i="1"/>
  <c r="BK4017" i="1"/>
  <c r="BJ2026" i="1"/>
  <c r="BK2026" i="1"/>
  <c r="BJ2596" i="1"/>
  <c r="BK2596" i="1"/>
  <c r="BJ5807" i="1"/>
  <c r="BK5807" i="1"/>
  <c r="BJ5660" i="1"/>
  <c r="BK5660" i="1"/>
  <c r="BJ732" i="1"/>
  <c r="BK732" i="1"/>
  <c r="BJ3035" i="1"/>
  <c r="BK3035" i="1"/>
  <c r="BJ5047" i="1"/>
  <c r="BK5047" i="1"/>
  <c r="BJ1931" i="1"/>
  <c r="BK1931" i="1"/>
  <c r="BJ5618" i="1"/>
  <c r="BK5618" i="1"/>
  <c r="BJ384" i="1"/>
  <c r="BK384" i="1"/>
  <c r="BJ1759" i="1"/>
  <c r="BK1759" i="1"/>
  <c r="BJ2024" i="1"/>
  <c r="BK2024" i="1"/>
  <c r="BJ5736" i="1"/>
  <c r="BK5736" i="1"/>
  <c r="BJ3623" i="1"/>
  <c r="BK3623" i="1"/>
  <c r="BJ3740" i="1"/>
  <c r="BK3740" i="1"/>
  <c r="BJ3773" i="1"/>
  <c r="BK3773" i="1"/>
  <c r="BJ5545" i="1"/>
  <c r="BK5545" i="1"/>
  <c r="BJ4927" i="1"/>
  <c r="BK4927" i="1"/>
  <c r="BJ5077" i="1"/>
  <c r="BK5077" i="1"/>
  <c r="BJ5123" i="1"/>
  <c r="BK5123" i="1"/>
  <c r="BJ2878" i="1"/>
  <c r="BK2878" i="1"/>
  <c r="BJ2465" i="1"/>
  <c r="BK2465" i="1"/>
  <c r="BJ5197" i="1"/>
  <c r="BK5197" i="1"/>
  <c r="BJ5816" i="1"/>
  <c r="BK5816" i="1"/>
  <c r="BJ2003" i="1"/>
  <c r="BK2003" i="1"/>
  <c r="BJ2034" i="1"/>
  <c r="BK2034" i="1"/>
  <c r="BJ6920" i="1"/>
  <c r="BK6920" i="1"/>
  <c r="BJ2397" i="1"/>
  <c r="BK2397" i="1"/>
  <c r="BJ5104" i="1"/>
  <c r="BK5104" i="1"/>
  <c r="BJ5110" i="1"/>
  <c r="BK5110" i="1"/>
  <c r="BJ3309" i="1"/>
  <c r="BK3309" i="1"/>
  <c r="BJ6798" i="1"/>
  <c r="BK6798" i="1"/>
  <c r="BJ3686" i="1"/>
  <c r="BK3686" i="1"/>
  <c r="BJ1440" i="1"/>
  <c r="BK1440" i="1"/>
  <c r="BJ1466" i="1"/>
  <c r="BK1466" i="1"/>
  <c r="BJ4956" i="1"/>
  <c r="BK4956" i="1"/>
  <c r="BJ1886" i="1"/>
  <c r="BK1886" i="1"/>
  <c r="BJ1923" i="1"/>
  <c r="BK1923" i="1"/>
  <c r="BJ5981" i="1"/>
  <c r="BK5981" i="1"/>
  <c r="BJ5450" i="1"/>
  <c r="BK5450" i="1"/>
  <c r="BJ3170" i="1"/>
  <c r="BK3170" i="1"/>
  <c r="BJ3735" i="1"/>
  <c r="BK3735" i="1"/>
  <c r="BJ849" i="1"/>
  <c r="BK849" i="1"/>
  <c r="BJ5752" i="1"/>
  <c r="BK5752" i="1"/>
  <c r="BJ2385" i="1"/>
  <c r="BK2385" i="1"/>
  <c r="BJ4725" i="1"/>
  <c r="BK4725" i="1"/>
  <c r="BJ2276" i="1"/>
  <c r="BK2276" i="1"/>
  <c r="BJ5109" i="1"/>
  <c r="BK5109" i="1"/>
  <c r="BJ660" i="1"/>
  <c r="BK660" i="1"/>
  <c r="BJ5428" i="1"/>
  <c r="BK5428" i="1"/>
  <c r="BJ4488" i="1"/>
  <c r="BK4488" i="1"/>
  <c r="BJ4504" i="1"/>
  <c r="BK4504" i="1"/>
  <c r="BJ3632" i="1"/>
  <c r="BK3632" i="1"/>
  <c r="BJ5319" i="1"/>
  <c r="BK5319" i="1"/>
  <c r="BJ5691" i="1"/>
  <c r="BK5691" i="1"/>
  <c r="BJ5734" i="1"/>
  <c r="BK5734" i="1"/>
  <c r="BJ5770" i="1"/>
  <c r="BK5770" i="1"/>
  <c r="BJ6677" i="1"/>
  <c r="BK6677" i="1"/>
  <c r="BJ5149" i="1"/>
  <c r="BK5149" i="1"/>
  <c r="BJ5715" i="1"/>
  <c r="BK5715" i="1"/>
  <c r="BJ6937" i="1"/>
  <c r="BK6937" i="1"/>
  <c r="BJ6942" i="1"/>
  <c r="BK6942" i="1"/>
  <c r="BJ6957" i="1"/>
  <c r="BK6957" i="1"/>
  <c r="BJ5466" i="1"/>
  <c r="BK5466" i="1"/>
  <c r="BJ5380" i="1"/>
  <c r="BK5380" i="1"/>
  <c r="BJ5421" i="1"/>
  <c r="BK5421" i="1"/>
  <c r="BJ2876" i="1"/>
  <c r="BK2876" i="1"/>
  <c r="BJ2887" i="1"/>
  <c r="BK2887" i="1"/>
  <c r="BJ4565" i="1"/>
  <c r="BK4565" i="1"/>
  <c r="BJ2998" i="1"/>
  <c r="BK2998" i="1"/>
  <c r="BJ4946" i="1"/>
  <c r="BK4946" i="1"/>
  <c r="BJ1907" i="1"/>
  <c r="BK1907" i="1"/>
  <c r="BJ2061" i="1"/>
  <c r="BK2061" i="1"/>
  <c r="BJ2633" i="1"/>
  <c r="BK2633" i="1"/>
  <c r="BJ4597" i="1"/>
  <c r="BK4597" i="1"/>
  <c r="BJ5147" i="1"/>
  <c r="BK5147" i="1"/>
  <c r="BJ5240" i="1"/>
  <c r="BK5240" i="1"/>
  <c r="BJ1828" i="1"/>
  <c r="BK1828" i="1"/>
  <c r="BJ1479" i="1"/>
  <c r="BK1479" i="1"/>
  <c r="BJ4271" i="1"/>
  <c r="BK4271" i="1"/>
  <c r="BJ2543" i="1"/>
  <c r="BK2543" i="1"/>
  <c r="BJ1124" i="1"/>
  <c r="BK1124" i="1"/>
  <c r="BJ5361" i="1"/>
  <c r="BK5361" i="1"/>
  <c r="BJ5096" i="1"/>
  <c r="BK5096" i="1"/>
  <c r="BJ5823" i="1"/>
  <c r="BK5823" i="1"/>
  <c r="BJ4789" i="1"/>
  <c r="BK4789" i="1"/>
  <c r="BJ3653" i="1"/>
  <c r="BK3653" i="1"/>
  <c r="BJ1321" i="1"/>
  <c r="BK1321" i="1"/>
  <c r="BJ1349" i="1"/>
  <c r="BK1349" i="1"/>
  <c r="BJ1351" i="1"/>
  <c r="BK1351" i="1"/>
  <c r="BJ4310" i="1"/>
  <c r="BK4310" i="1"/>
  <c r="BJ1538" i="1"/>
  <c r="BK1538" i="1"/>
  <c r="BJ5572" i="1"/>
  <c r="BK5572" i="1"/>
  <c r="BJ6843" i="1"/>
  <c r="BK6843" i="1"/>
  <c r="BJ5150" i="1"/>
  <c r="BK5150" i="1"/>
  <c r="BJ4208" i="1"/>
  <c r="BK4208" i="1"/>
  <c r="BJ4147" i="1"/>
  <c r="BK4147" i="1"/>
  <c r="BJ3821" i="1"/>
  <c r="BK3821" i="1"/>
  <c r="BJ6486" i="1"/>
  <c r="BK6486" i="1"/>
  <c r="BJ1129" i="1"/>
  <c r="BK1129" i="1"/>
  <c r="BJ3650" i="1"/>
  <c r="BK3650" i="1"/>
  <c r="BJ4249" i="1"/>
  <c r="BK4249" i="1"/>
  <c r="BJ4296" i="1"/>
  <c r="BK4296" i="1"/>
  <c r="BJ5089" i="1"/>
  <c r="BK5089" i="1"/>
  <c r="BJ2279" i="1"/>
  <c r="BK2279" i="1"/>
  <c r="BJ346" i="1"/>
  <c r="BK346" i="1"/>
  <c r="BJ4954" i="1"/>
  <c r="BK4954" i="1"/>
  <c r="BJ5624" i="1"/>
  <c r="BK5624" i="1"/>
  <c r="BJ5375" i="1"/>
  <c r="BK5375" i="1"/>
  <c r="BJ5417" i="1"/>
  <c r="BK5417" i="1"/>
  <c r="BJ6153" i="1"/>
  <c r="BK6153" i="1"/>
  <c r="BJ1638" i="1"/>
  <c r="BK1638" i="1"/>
  <c r="BJ5861" i="1"/>
  <c r="BK5861" i="1"/>
  <c r="BJ5870" i="1"/>
  <c r="BK5870" i="1"/>
  <c r="BJ1776" i="1"/>
  <c r="BK1776" i="1"/>
  <c r="BJ4898" i="1"/>
  <c r="BK4898" i="1"/>
  <c r="BJ4944" i="1"/>
  <c r="BK4944" i="1"/>
  <c r="BJ563" i="1"/>
  <c r="BK563" i="1"/>
  <c r="BJ4852" i="1"/>
  <c r="BK4852" i="1"/>
  <c r="BJ1574" i="1"/>
  <c r="BK1574" i="1"/>
  <c r="BJ1227" i="1"/>
  <c r="BK1227" i="1"/>
  <c r="BJ6822" i="1"/>
  <c r="BK6822" i="1"/>
  <c r="BJ6097" i="1"/>
  <c r="BK6097" i="1"/>
  <c r="BJ1639" i="1"/>
  <c r="BK1639" i="1"/>
  <c r="BJ4708" i="1"/>
  <c r="BK4708" i="1"/>
  <c r="BJ4494" i="1"/>
  <c r="BK4494" i="1"/>
  <c r="BJ5840" i="1"/>
  <c r="BK5840" i="1"/>
  <c r="BJ5857" i="1"/>
  <c r="BK5857" i="1"/>
  <c r="BJ2978" i="1"/>
  <c r="BK2978" i="1"/>
  <c r="BJ4096" i="1"/>
  <c r="BK4096" i="1"/>
  <c r="BJ1569" i="1"/>
  <c r="BK1569" i="1"/>
  <c r="BJ1598" i="1"/>
  <c r="BK1598" i="1"/>
  <c r="BJ1452" i="1"/>
  <c r="BK1452" i="1"/>
  <c r="BJ1336" i="1"/>
  <c r="BK1336" i="1"/>
  <c r="BJ2016" i="1"/>
  <c r="BK2016" i="1"/>
  <c r="BJ5569" i="1"/>
  <c r="BK5569" i="1"/>
  <c r="BJ5165" i="1"/>
  <c r="BK5165" i="1"/>
  <c r="BJ4791" i="1"/>
  <c r="BK4791" i="1"/>
  <c r="BJ1959" i="1"/>
  <c r="BK1959" i="1"/>
  <c r="BJ5535" i="1"/>
  <c r="BK5535" i="1"/>
  <c r="BJ4377" i="1"/>
  <c r="BK4377" i="1"/>
  <c r="BJ2071" i="1"/>
  <c r="BK2071" i="1"/>
  <c r="BJ5324" i="1"/>
  <c r="BK5324" i="1"/>
  <c r="BJ5432" i="1"/>
  <c r="BK5432" i="1"/>
  <c r="BJ2947" i="1"/>
  <c r="BK2947" i="1"/>
  <c r="BJ5108" i="1"/>
  <c r="BK5108" i="1"/>
  <c r="BJ2967" i="1"/>
  <c r="BK2967" i="1"/>
  <c r="BJ1453" i="1"/>
  <c r="BK1453" i="1"/>
  <c r="BJ5506" i="1"/>
  <c r="BK5506" i="1"/>
  <c r="BJ5315" i="1"/>
  <c r="BK5315" i="1"/>
  <c r="BJ1261" i="1"/>
  <c r="BK1261" i="1"/>
  <c r="BJ1288" i="1"/>
  <c r="BK1288" i="1"/>
  <c r="BJ4326" i="1"/>
  <c r="BK4326" i="1"/>
  <c r="BJ3808" i="1"/>
  <c r="BK3808" i="1"/>
  <c r="BJ4980" i="1"/>
  <c r="BK4980" i="1"/>
  <c r="BJ4951" i="1"/>
  <c r="BK4951" i="1"/>
  <c r="BJ5092" i="1"/>
  <c r="BK5092" i="1"/>
  <c r="BJ2634" i="1"/>
  <c r="BK2634" i="1"/>
  <c r="BJ664" i="1"/>
  <c r="BK664" i="1"/>
  <c r="BJ1849" i="1"/>
  <c r="BK1849" i="1"/>
  <c r="BJ3683" i="1"/>
  <c r="BK3683" i="1"/>
  <c r="BJ4283" i="1"/>
  <c r="BK4283" i="1"/>
  <c r="BJ3655" i="1"/>
  <c r="BK3655" i="1"/>
  <c r="BJ1583" i="1"/>
  <c r="BK1583" i="1"/>
  <c r="BJ2990" i="1"/>
  <c r="BK2990" i="1"/>
  <c r="BJ1864" i="1"/>
  <c r="BK1864" i="1"/>
  <c r="BJ5011" i="1"/>
  <c r="BK5011" i="1"/>
  <c r="BJ3484" i="1"/>
  <c r="BK3484" i="1"/>
  <c r="BJ5984" i="1"/>
  <c r="BK5984" i="1"/>
  <c r="BJ3744" i="1"/>
  <c r="BK3744" i="1"/>
  <c r="BJ1218" i="1"/>
  <c r="BK1218" i="1"/>
  <c r="BJ5312" i="1"/>
  <c r="BK5312" i="1"/>
  <c r="BJ5820" i="1"/>
  <c r="BK5820" i="1"/>
  <c r="BJ5038" i="1"/>
  <c r="BK5038" i="1"/>
  <c r="BJ1499" i="1"/>
  <c r="BK1499" i="1"/>
  <c r="BJ3792" i="1"/>
  <c r="BK3792" i="1"/>
  <c r="BJ4337" i="1"/>
  <c r="BK4337" i="1"/>
  <c r="BJ1478" i="1"/>
  <c r="BK1478" i="1"/>
  <c r="BJ3769" i="1"/>
  <c r="BK3769" i="1"/>
  <c r="BJ4978" i="1"/>
  <c r="BK4978" i="1"/>
  <c r="BJ5043" i="1"/>
  <c r="BK5043" i="1"/>
  <c r="BJ4794" i="1"/>
  <c r="BK4794" i="1"/>
  <c r="BJ5119" i="1"/>
  <c r="BK5119" i="1"/>
  <c r="BJ216" i="1"/>
  <c r="BK216" i="1"/>
  <c r="BJ219" i="1"/>
  <c r="BK219" i="1"/>
  <c r="BJ220" i="1"/>
  <c r="BK220" i="1"/>
  <c r="BJ528" i="1"/>
  <c r="BK528" i="1"/>
  <c r="BJ5358" i="1"/>
  <c r="BK5358" i="1"/>
  <c r="BJ5401" i="1"/>
  <c r="BK5401" i="1"/>
  <c r="BJ4924" i="1"/>
  <c r="BK4924" i="1"/>
  <c r="BJ4967" i="1"/>
  <c r="BK4967" i="1"/>
  <c r="BJ3725" i="1"/>
  <c r="BK3725" i="1"/>
  <c r="BJ5479" i="1"/>
  <c r="BK5479" i="1"/>
  <c r="BJ5063" i="1"/>
  <c r="BK5063" i="1"/>
  <c r="BJ5192" i="1"/>
  <c r="BK5192" i="1"/>
  <c r="BJ4311" i="1"/>
  <c r="BK4311" i="1"/>
  <c r="BJ2783" i="1"/>
  <c r="BK2783" i="1"/>
  <c r="BJ2817" i="1"/>
  <c r="BK2817" i="1"/>
  <c r="BJ5389" i="1"/>
  <c r="BK5389" i="1"/>
  <c r="BJ2914" i="1"/>
  <c r="BK2914" i="1"/>
  <c r="BJ5683" i="1"/>
  <c r="BK5683" i="1"/>
  <c r="BJ1437" i="1"/>
  <c r="BK1437" i="1"/>
  <c r="BJ5802" i="1"/>
  <c r="BK5802" i="1"/>
  <c r="BJ6706" i="1"/>
  <c r="BK6706" i="1"/>
  <c r="BJ2381" i="1"/>
  <c r="BK2381" i="1"/>
  <c r="BJ4769" i="1"/>
  <c r="BK4769" i="1"/>
  <c r="BJ1419" i="1"/>
  <c r="BK1419" i="1"/>
  <c r="BJ5564" i="1"/>
  <c r="BK5564" i="1"/>
  <c r="BJ5372" i="1"/>
  <c r="BK5372" i="1"/>
  <c r="BJ6086" i="1"/>
  <c r="BK6086" i="1"/>
  <c r="BJ6272" i="1"/>
  <c r="BK6272" i="1"/>
  <c r="BJ4255" i="1"/>
  <c r="BK4255" i="1"/>
  <c r="BJ4456" i="1"/>
  <c r="BK4456" i="1"/>
  <c r="BJ173" i="1"/>
  <c r="BK173" i="1"/>
  <c r="BJ5790" i="1"/>
  <c r="BK5790" i="1"/>
  <c r="BJ1118" i="1"/>
  <c r="BK1118" i="1"/>
  <c r="BJ5144" i="1"/>
  <c r="BK5144" i="1"/>
  <c r="BJ7525" i="1"/>
  <c r="BK7525" i="1"/>
  <c r="BJ1935" i="1"/>
  <c r="BK1935" i="1"/>
  <c r="BJ2102" i="1"/>
  <c r="BK2102" i="1"/>
  <c r="BJ1635" i="1"/>
  <c r="BK1635" i="1"/>
  <c r="BJ3949" i="1"/>
  <c r="BK3949" i="1"/>
  <c r="BJ2239" i="1"/>
  <c r="BK2239" i="1"/>
  <c r="BJ4431" i="1"/>
  <c r="BK4431" i="1"/>
  <c r="BJ4511" i="1"/>
  <c r="BK4511" i="1"/>
  <c r="BJ1426" i="1"/>
  <c r="BK1426" i="1"/>
  <c r="BJ1448" i="1"/>
  <c r="BK1448" i="1"/>
  <c r="BJ1474" i="1"/>
  <c r="BK1474" i="1"/>
  <c r="BJ6171" i="1"/>
  <c r="BK6171" i="1"/>
  <c r="BJ4319" i="1"/>
  <c r="BK4319" i="1"/>
  <c r="BJ1482" i="1"/>
  <c r="BK1482" i="1"/>
  <c r="BJ5153" i="1"/>
  <c r="BK5153" i="1"/>
  <c r="BJ5582" i="1"/>
  <c r="BK5582" i="1"/>
  <c r="BJ4759" i="1"/>
  <c r="BK4759" i="1"/>
  <c r="BJ4627" i="1"/>
  <c r="BK4627" i="1"/>
  <c r="BJ707" i="1"/>
  <c r="BK707" i="1"/>
  <c r="BJ1633" i="1"/>
  <c r="BK1633" i="1"/>
  <c r="BJ5242" i="1"/>
  <c r="BK5242" i="1"/>
  <c r="BJ5491" i="1"/>
  <c r="BK5491" i="1"/>
  <c r="BJ4779" i="1"/>
  <c r="BK4779" i="1"/>
  <c r="BJ4780" i="1"/>
  <c r="BK4780" i="1"/>
  <c r="BJ5812" i="1"/>
  <c r="BK5812" i="1"/>
  <c r="BJ5846" i="1"/>
  <c r="BK5846" i="1"/>
  <c r="BJ2438" i="1"/>
  <c r="BK2438" i="1"/>
  <c r="BJ2472" i="1"/>
  <c r="BK2472" i="1"/>
  <c r="BJ1220" i="1"/>
  <c r="BK1220" i="1"/>
  <c r="BJ5125" i="1"/>
  <c r="BK5125" i="1"/>
  <c r="BJ5394" i="1"/>
  <c r="BK5394" i="1"/>
  <c r="BJ2408" i="1"/>
  <c r="BK2408" i="1"/>
  <c r="BJ5835" i="1"/>
  <c r="BK5835" i="1"/>
  <c r="BJ5231" i="1"/>
  <c r="BK5231" i="1"/>
  <c r="BJ5990" i="1"/>
  <c r="BK5990" i="1"/>
  <c r="BJ5546" i="1"/>
  <c r="BK5546" i="1"/>
  <c r="BJ5335" i="1"/>
  <c r="BK5335" i="1"/>
  <c r="BJ2383" i="1"/>
  <c r="BK2383" i="1"/>
  <c r="BJ2418" i="1"/>
  <c r="BK2418" i="1"/>
  <c r="BJ1429" i="1"/>
  <c r="BK1429" i="1"/>
  <c r="BJ1103" i="1"/>
  <c r="BK1103" i="1"/>
  <c r="BJ5028" i="1"/>
  <c r="BK5028" i="1"/>
  <c r="BJ5504" i="1"/>
  <c r="BK5504" i="1"/>
  <c r="BJ3397" i="1"/>
  <c r="BK3397" i="1"/>
  <c r="BJ3743" i="1"/>
  <c r="BK3743" i="1"/>
  <c r="BJ3778" i="1"/>
  <c r="BK3778" i="1"/>
  <c r="BJ7058" i="1"/>
  <c r="BK7058" i="1"/>
  <c r="BJ4227" i="1"/>
  <c r="BK4227" i="1"/>
  <c r="BJ5487" i="1"/>
  <c r="BK5487" i="1"/>
  <c r="BJ5537" i="1"/>
  <c r="BK5537" i="1"/>
  <c r="BJ1363" i="1"/>
  <c r="BK1363" i="1"/>
  <c r="BJ5246" i="1"/>
  <c r="BK5246" i="1"/>
  <c r="BJ618" i="1"/>
  <c r="BK618" i="1"/>
  <c r="BJ2935" i="1"/>
  <c r="BK2935" i="1"/>
  <c r="BJ4442" i="1"/>
  <c r="BK4442" i="1"/>
  <c r="BJ4490" i="1"/>
  <c r="BK4490" i="1"/>
  <c r="BJ2056" i="1"/>
  <c r="BK2056" i="1"/>
  <c r="BJ5475" i="1"/>
  <c r="BK5475" i="1"/>
  <c r="BJ4723" i="1"/>
  <c r="BK4723" i="1"/>
  <c r="BJ4549" i="1"/>
  <c r="BK4549" i="1"/>
  <c r="BJ2993" i="1"/>
  <c r="BK2993" i="1"/>
  <c r="BJ5367" i="1"/>
  <c r="BK5367" i="1"/>
  <c r="BJ5307" i="1"/>
  <c r="BK5307" i="1"/>
  <c r="BJ3400" i="1"/>
  <c r="BK3400" i="1"/>
  <c r="BJ556" i="1"/>
  <c r="BK556" i="1"/>
  <c r="BJ1232" i="1"/>
  <c r="BK1232" i="1"/>
  <c r="BJ1249" i="1"/>
  <c r="BK1249" i="1"/>
  <c r="BJ5528" i="1"/>
  <c r="BK5528" i="1"/>
  <c r="BJ5568" i="1"/>
  <c r="BK5568" i="1"/>
  <c r="BJ5594" i="1"/>
  <c r="BK5594" i="1"/>
  <c r="BJ5759" i="1"/>
  <c r="BK5759" i="1"/>
  <c r="BJ3000" i="1"/>
  <c r="BK3000" i="1"/>
  <c r="BJ1435" i="1"/>
  <c r="BK1435" i="1"/>
  <c r="BJ5368" i="1"/>
  <c r="BK5368" i="1"/>
  <c r="BJ1976" i="1"/>
  <c r="BK1976" i="1"/>
  <c r="BJ483" i="1"/>
  <c r="BK483" i="1"/>
  <c r="BJ29" i="1"/>
  <c r="BK29" i="1"/>
  <c r="BJ30" i="1"/>
  <c r="BK30" i="1"/>
  <c r="BJ31" i="1"/>
  <c r="BK31" i="1"/>
  <c r="BJ34" i="1"/>
  <c r="BK34" i="1"/>
  <c r="BJ5183" i="1"/>
  <c r="BK5183" i="1"/>
  <c r="BJ1873" i="1"/>
  <c r="BK1873" i="1"/>
  <c r="BJ4928" i="1"/>
  <c r="BK4928" i="1"/>
  <c r="BJ5805" i="1"/>
  <c r="BK5805" i="1"/>
  <c r="BJ1256" i="1"/>
  <c r="BK1256" i="1"/>
  <c r="BJ3926" i="1"/>
  <c r="BK3926" i="1"/>
  <c r="BJ5313" i="1"/>
  <c r="BK5313" i="1"/>
  <c r="BJ2506" i="1"/>
  <c r="BK2506" i="1"/>
  <c r="BJ1184" i="1"/>
  <c r="BK1184" i="1"/>
  <c r="BJ1115" i="1"/>
  <c r="BK1115" i="1"/>
  <c r="BJ405" i="1"/>
  <c r="BK405" i="1"/>
  <c r="BJ409" i="1"/>
  <c r="BK409" i="1"/>
  <c r="BJ3534" i="1"/>
  <c r="BK3534" i="1"/>
  <c r="BJ5481" i="1"/>
  <c r="BK5481" i="1"/>
  <c r="BJ5480" i="1"/>
  <c r="BK5480" i="1"/>
  <c r="BJ5492" i="1"/>
  <c r="BK5492" i="1"/>
  <c r="BJ7070" i="1"/>
  <c r="BK7070" i="1"/>
  <c r="BJ4362" i="1"/>
  <c r="BK4362" i="1"/>
  <c r="BJ2530" i="1"/>
  <c r="BK2530" i="1"/>
  <c r="BJ4850" i="1"/>
  <c r="BK4850" i="1"/>
  <c r="BJ3732" i="1"/>
  <c r="BK3732" i="1"/>
  <c r="BJ1439" i="1"/>
  <c r="BK1439" i="1"/>
  <c r="BJ7402" i="1"/>
  <c r="BK7402" i="1"/>
  <c r="BJ6904" i="1"/>
  <c r="BK6904" i="1"/>
  <c r="BJ4701" i="1"/>
  <c r="BK4701" i="1"/>
  <c r="BJ5814" i="1"/>
  <c r="BK5814" i="1"/>
  <c r="BJ4438" i="1"/>
  <c r="BK4438" i="1"/>
  <c r="BJ68" i="1"/>
  <c r="BK68" i="1"/>
  <c r="BJ71" i="1"/>
  <c r="BK71" i="1"/>
  <c r="BJ5067" i="1"/>
  <c r="BK5067" i="1"/>
  <c r="BJ5378" i="1"/>
  <c r="BK5378" i="1"/>
  <c r="BJ5159" i="1"/>
  <c r="BK5159" i="1"/>
  <c r="BJ5201" i="1"/>
  <c r="BK5201" i="1"/>
  <c r="BJ5243" i="1"/>
  <c r="BK5243" i="1"/>
  <c r="BJ4266" i="1"/>
  <c r="BK4266" i="1"/>
  <c r="BJ4317" i="1"/>
  <c r="BK4317" i="1"/>
  <c r="BJ5069" i="1"/>
  <c r="BK5069" i="1"/>
  <c r="BJ4866" i="1"/>
  <c r="BK4866" i="1"/>
  <c r="BJ6158" i="1"/>
  <c r="BK6158" i="1"/>
  <c r="BJ6195" i="1"/>
  <c r="BK6195" i="1"/>
  <c r="BJ5510" i="1"/>
  <c r="BK5510" i="1"/>
  <c r="BJ1250" i="1"/>
  <c r="BK1250" i="1"/>
  <c r="BJ5253" i="1"/>
  <c r="BK5253" i="1"/>
  <c r="BJ5364" i="1"/>
  <c r="BK5364" i="1"/>
  <c r="BJ7813" i="1"/>
  <c r="BK7813" i="1"/>
  <c r="BJ4231" i="1"/>
  <c r="BK4231" i="1"/>
  <c r="BJ4353" i="1"/>
  <c r="BK4353" i="1"/>
  <c r="BJ5288" i="1"/>
  <c r="BK5288" i="1"/>
  <c r="BJ1625" i="1"/>
  <c r="BK1625" i="1"/>
  <c r="BJ5758" i="1"/>
  <c r="BK5758" i="1"/>
  <c r="BJ1861" i="1"/>
  <c r="BK1861" i="1"/>
  <c r="BJ5293" i="1"/>
  <c r="BK5293" i="1"/>
  <c r="BJ4749" i="1"/>
  <c r="BK4749" i="1"/>
  <c r="BJ4469" i="1"/>
  <c r="BK4469" i="1"/>
  <c r="BJ6795" i="1"/>
  <c r="BK6795" i="1"/>
  <c r="BJ4742" i="1"/>
  <c r="BK4742" i="1"/>
  <c r="BJ4462" i="1"/>
  <c r="BK4462" i="1"/>
  <c r="BJ4218" i="1"/>
  <c r="BK4218" i="1"/>
  <c r="BJ4352" i="1"/>
  <c r="BK4352" i="1"/>
  <c r="BJ2249" i="1"/>
  <c r="BK2249" i="1"/>
  <c r="BJ4508" i="1"/>
  <c r="BK4508" i="1"/>
  <c r="BJ907" i="1"/>
  <c r="BK907" i="1"/>
  <c r="BJ5526" i="1"/>
  <c r="BK5526" i="1"/>
  <c r="BJ4320" i="1"/>
  <c r="BK4320" i="1"/>
  <c r="BJ2000" i="1"/>
  <c r="BK2000" i="1"/>
  <c r="BJ4996" i="1"/>
  <c r="BK4996" i="1"/>
  <c r="BJ4816" i="1"/>
  <c r="BK4816" i="1"/>
  <c r="BJ5444" i="1"/>
  <c r="BK5444" i="1"/>
  <c r="BJ4729" i="1"/>
  <c r="BK4729" i="1"/>
  <c r="BJ4768" i="1"/>
  <c r="BK4768" i="1"/>
  <c r="BJ3672" i="1"/>
  <c r="BK3672" i="1"/>
  <c r="BJ3713" i="1"/>
  <c r="BK3713" i="1"/>
  <c r="BJ4952" i="1"/>
  <c r="BK4952" i="1"/>
  <c r="BJ5203" i="1"/>
  <c r="BK5203" i="1"/>
  <c r="BJ5042" i="1"/>
  <c r="BK5042" i="1"/>
  <c r="BJ5260" i="1"/>
  <c r="BK5260" i="1"/>
  <c r="BJ1924" i="1"/>
  <c r="BK1924" i="1"/>
  <c r="BJ1951" i="1"/>
  <c r="BK1951" i="1"/>
  <c r="BJ4138" i="1"/>
  <c r="BK4138" i="1"/>
  <c r="BJ5111" i="1"/>
  <c r="BK5111" i="1"/>
  <c r="BJ5565" i="1"/>
  <c r="BK5565" i="1"/>
  <c r="BJ6580" i="1"/>
  <c r="BK6580" i="1"/>
  <c r="BJ6836" i="1"/>
  <c r="BK6836" i="1"/>
  <c r="BJ5708" i="1"/>
  <c r="BK5708" i="1"/>
  <c r="BJ3688" i="1"/>
  <c r="BK3688" i="1"/>
  <c r="BJ3011" i="1"/>
  <c r="BK3011" i="1"/>
  <c r="BJ5002" i="1"/>
  <c r="BK5002" i="1"/>
  <c r="BJ4246" i="1"/>
  <c r="BK4246" i="1"/>
  <c r="BJ4292" i="1"/>
  <c r="BK4292" i="1"/>
  <c r="BJ5556" i="1"/>
  <c r="BK5556" i="1"/>
  <c r="BJ3367" i="1"/>
  <c r="BK3367" i="1"/>
  <c r="BJ1413" i="1"/>
  <c r="BK1413" i="1"/>
  <c r="BJ5137" i="1"/>
  <c r="BK5137" i="1"/>
  <c r="BJ5179" i="1"/>
  <c r="BK5179" i="1"/>
  <c r="BJ5225" i="1"/>
  <c r="BK5225" i="1"/>
  <c r="BJ4217" i="1"/>
  <c r="BK4217" i="1"/>
  <c r="BJ4250" i="1"/>
  <c r="BK4250" i="1"/>
  <c r="BJ3487" i="1"/>
  <c r="BK3487" i="1"/>
  <c r="BJ3661" i="1"/>
  <c r="BK3661" i="1"/>
  <c r="BJ3706" i="1"/>
  <c r="BK3706" i="1"/>
  <c r="BJ4970" i="1"/>
  <c r="BK4970" i="1"/>
  <c r="BJ5006" i="1"/>
  <c r="BK5006" i="1"/>
  <c r="BJ1358" i="1"/>
  <c r="BK1358" i="1"/>
  <c r="BJ6184" i="1"/>
  <c r="BK6184" i="1"/>
  <c r="BJ6224" i="1"/>
  <c r="BK6224" i="1"/>
  <c r="BJ5424" i="1"/>
  <c r="BK5424" i="1"/>
  <c r="BJ5484" i="1"/>
  <c r="BK5484" i="1"/>
  <c r="BJ5680" i="1"/>
  <c r="BK5680" i="1"/>
  <c r="BJ1925" i="1"/>
  <c r="BK1925" i="1"/>
  <c r="BJ708" i="1"/>
  <c r="BK708" i="1"/>
  <c r="BJ2583" i="1"/>
  <c r="BK2583" i="1"/>
  <c r="BJ4416" i="1"/>
  <c r="BK4416" i="1"/>
  <c r="BJ4474" i="1"/>
  <c r="BK4474" i="1"/>
  <c r="BJ2236" i="1"/>
  <c r="BK2236" i="1"/>
  <c r="BJ2267" i="1"/>
  <c r="BK2267" i="1"/>
  <c r="BJ3575" i="1"/>
  <c r="BK3575" i="1"/>
  <c r="BJ3620" i="1"/>
  <c r="BK3620" i="1"/>
  <c r="BJ3666" i="1"/>
  <c r="BK3666" i="1"/>
  <c r="BJ5643" i="1"/>
  <c r="BK5643" i="1"/>
  <c r="BJ5673" i="1"/>
  <c r="BK5673" i="1"/>
  <c r="BJ7529" i="1"/>
  <c r="BK7529" i="1"/>
  <c r="BJ5744" i="1"/>
  <c r="BK5744" i="1"/>
  <c r="BJ3857" i="1"/>
  <c r="BK3857" i="1"/>
  <c r="BJ3547" i="1"/>
  <c r="BK3547" i="1"/>
  <c r="BJ5136" i="1"/>
  <c r="BK5136" i="1"/>
  <c r="BJ1563" i="1"/>
  <c r="BK1563" i="1"/>
  <c r="BJ3684" i="1"/>
  <c r="BK3684" i="1"/>
  <c r="BJ7564" i="1"/>
  <c r="BK7564" i="1"/>
  <c r="BJ5486" i="1"/>
  <c r="BK5486" i="1"/>
  <c r="BJ1436" i="1"/>
  <c r="BK1436" i="1"/>
  <c r="BJ5139" i="1"/>
  <c r="BK5139" i="1"/>
  <c r="BJ3183" i="1"/>
  <c r="BK3183" i="1"/>
  <c r="BJ593" i="1"/>
  <c r="BK593" i="1"/>
  <c r="BJ6159" i="1"/>
  <c r="BK6159" i="1"/>
  <c r="BJ6196" i="1"/>
  <c r="BK6196" i="1"/>
  <c r="BJ1835" i="1"/>
  <c r="BK1835" i="1"/>
  <c r="BJ1865" i="1"/>
  <c r="BK1865" i="1"/>
  <c r="BJ5388" i="1"/>
  <c r="BK5388" i="1"/>
  <c r="BJ5427" i="1"/>
  <c r="BK5427" i="1"/>
  <c r="BJ5211" i="1"/>
  <c r="BK5211" i="1"/>
  <c r="BJ1238" i="1"/>
  <c r="BK1238" i="1"/>
  <c r="BJ5362" i="1"/>
  <c r="BK5362" i="1"/>
  <c r="BJ5299" i="1"/>
  <c r="BK5299" i="1"/>
  <c r="BJ2409" i="1"/>
  <c r="BK2409" i="1"/>
  <c r="BJ1682" i="1"/>
  <c r="BK1682" i="1"/>
  <c r="BJ3071" i="1"/>
  <c r="BK3071" i="1"/>
  <c r="BJ5051" i="1"/>
  <c r="BK5051" i="1"/>
  <c r="BJ5238" i="1"/>
  <c r="BK5238" i="1"/>
  <c r="BJ794" i="1"/>
  <c r="BK794" i="1"/>
  <c r="BJ1495" i="1"/>
  <c r="BK1495" i="1"/>
  <c r="BJ1516" i="1"/>
  <c r="BK1516" i="1"/>
  <c r="BJ1008" i="1"/>
  <c r="BK1008" i="1"/>
  <c r="BJ1803" i="1"/>
  <c r="BK1803" i="1"/>
  <c r="BJ617" i="1"/>
  <c r="BK617" i="1"/>
  <c r="BJ1884" i="1"/>
  <c r="BK1884" i="1"/>
  <c r="BJ5025" i="1"/>
  <c r="BK5025" i="1"/>
  <c r="BJ5073" i="1"/>
  <c r="BK5073" i="1"/>
  <c r="BJ6345" i="1"/>
  <c r="BK6345" i="1"/>
  <c r="BJ98" i="1"/>
  <c r="BK98" i="1"/>
  <c r="BJ6455" i="1"/>
  <c r="BK6455" i="1"/>
  <c r="BJ4697" i="1"/>
  <c r="BK4697" i="1"/>
  <c r="BJ5114" i="1"/>
  <c r="BK5114" i="1"/>
  <c r="BJ1997" i="1"/>
  <c r="BK1997" i="1"/>
  <c r="BJ3611" i="1"/>
  <c r="BK3611" i="1"/>
  <c r="BJ2941" i="1"/>
  <c r="BK2941" i="1"/>
  <c r="BJ2598" i="1"/>
  <c r="BK2598" i="1"/>
  <c r="BJ6030" i="1"/>
  <c r="BK6030" i="1"/>
  <c r="BJ1627" i="1"/>
  <c r="BK1627" i="1"/>
  <c r="BJ5093" i="1"/>
  <c r="BK5093" i="1"/>
  <c r="BJ5057" i="1"/>
  <c r="BK5057" i="1"/>
  <c r="BJ4009" i="1"/>
  <c r="BK4009" i="1"/>
  <c r="BJ4044" i="1"/>
  <c r="BK4044" i="1"/>
  <c r="BJ1909" i="1"/>
  <c r="BK1909" i="1"/>
  <c r="BJ1131" i="1"/>
  <c r="BK1131" i="1"/>
  <c r="BJ4257" i="1"/>
  <c r="BK4257" i="1"/>
  <c r="BJ5668" i="1"/>
  <c r="BK5668" i="1"/>
  <c r="BJ5228" i="1"/>
  <c r="BK5228" i="1"/>
  <c r="BJ5303" i="1"/>
  <c r="BK5303" i="1"/>
  <c r="BJ5310" i="1"/>
  <c r="BK5310" i="1"/>
  <c r="BJ1156" i="1"/>
  <c r="BK1156" i="1"/>
  <c r="BJ2027" i="1"/>
  <c r="BK2027" i="1"/>
  <c r="BJ4848" i="1"/>
  <c r="BK4848" i="1"/>
  <c r="BJ1920" i="1"/>
  <c r="BK1920" i="1"/>
  <c r="BJ1827" i="1"/>
  <c r="BK1827" i="1"/>
  <c r="BJ5390" i="1"/>
  <c r="BK5390" i="1"/>
  <c r="BJ4969" i="1"/>
  <c r="BK4969" i="1"/>
  <c r="BJ4410" i="1"/>
  <c r="BK4410" i="1"/>
  <c r="BJ4507" i="1"/>
  <c r="BK4507" i="1"/>
  <c r="BJ4766" i="1"/>
  <c r="BK4766" i="1"/>
  <c r="BJ4228" i="1"/>
  <c r="BK4228" i="1"/>
  <c r="BJ1847" i="1"/>
  <c r="BK1847" i="1"/>
  <c r="BJ4298" i="1"/>
  <c r="BK4298" i="1"/>
  <c r="BJ4301" i="1"/>
  <c r="BK4301" i="1"/>
  <c r="BJ6715" i="1"/>
  <c r="BK6715" i="1"/>
  <c r="BJ4413" i="1"/>
  <c r="BK4413" i="1"/>
  <c r="BJ4900" i="1"/>
  <c r="BK4900" i="1"/>
  <c r="BJ4941" i="1"/>
  <c r="BK4941" i="1"/>
  <c r="BJ5229" i="1"/>
  <c r="BK5229" i="1"/>
  <c r="BJ4593" i="1"/>
  <c r="BK4593" i="1"/>
  <c r="BJ5031" i="1"/>
  <c r="BK5031" i="1"/>
  <c r="BJ2072" i="1"/>
  <c r="BK2072" i="1"/>
  <c r="BJ1468" i="1"/>
  <c r="BK1468" i="1"/>
  <c r="BJ2332" i="1"/>
  <c r="BK2332" i="1"/>
  <c r="BJ1859" i="1"/>
  <c r="BK1859" i="1"/>
  <c r="BJ177" i="1"/>
  <c r="BK177" i="1"/>
  <c r="BJ1102" i="1"/>
  <c r="BK1102" i="1"/>
  <c r="BJ4991" i="1"/>
  <c r="BK4991" i="1"/>
  <c r="BJ5022" i="1"/>
  <c r="BK5022" i="1"/>
  <c r="BJ5343" i="1"/>
  <c r="BK5343" i="1"/>
  <c r="BJ196" i="1"/>
  <c r="BK196" i="1"/>
  <c r="BJ1307" i="1"/>
  <c r="BK1307" i="1"/>
  <c r="BJ525" i="1"/>
  <c r="BK525" i="1"/>
  <c r="BJ3208" i="1"/>
  <c r="BK3208" i="1"/>
  <c r="BJ4274" i="1"/>
  <c r="BK4274" i="1"/>
  <c r="BJ7404" i="1"/>
  <c r="BK7404" i="1"/>
  <c r="BJ5370" i="1"/>
  <c r="BK5370" i="1"/>
  <c r="BJ1390" i="1"/>
  <c r="BK1390" i="1"/>
  <c r="BJ5145" i="1"/>
  <c r="BK5145" i="1"/>
  <c r="BJ278" i="1"/>
  <c r="BK278" i="1"/>
  <c r="BJ6674" i="1"/>
  <c r="BK6674" i="1"/>
  <c r="BJ928" i="1"/>
  <c r="BK928" i="1"/>
  <c r="BJ4360" i="1"/>
  <c r="BK4360" i="1"/>
  <c r="BJ1283" i="1"/>
  <c r="BK1283" i="1"/>
  <c r="BJ5332" i="1"/>
  <c r="BK5332" i="1"/>
  <c r="BJ5943" i="1"/>
  <c r="BK5943" i="1"/>
  <c r="BJ5446" i="1"/>
  <c r="BK5446" i="1"/>
  <c r="BJ6163" i="1"/>
  <c r="BK6163" i="1"/>
  <c r="BJ4914" i="1"/>
  <c r="BK4914" i="1"/>
  <c r="BJ5068" i="1"/>
  <c r="BK5068" i="1"/>
  <c r="BJ5553" i="1"/>
  <c r="BK5553" i="1"/>
  <c r="BJ4339" i="1"/>
  <c r="BK4339" i="1"/>
  <c r="BJ5213" i="1"/>
  <c r="BK5213" i="1"/>
  <c r="BJ143" i="1"/>
  <c r="BK143" i="1"/>
  <c r="BJ5317" i="1"/>
  <c r="BK5317" i="1"/>
  <c r="BJ4790" i="1"/>
  <c r="BK4790" i="1"/>
  <c r="BJ1364" i="1"/>
  <c r="BK1364" i="1"/>
  <c r="BJ1366" i="1"/>
  <c r="BK1366" i="1"/>
  <c r="BJ1952" i="1"/>
  <c r="BK1952" i="1"/>
  <c r="BJ783" i="1"/>
  <c r="BK783" i="1"/>
  <c r="BJ5600" i="1"/>
  <c r="BK5600" i="1"/>
  <c r="BJ5773" i="1"/>
  <c r="BK5773" i="1"/>
  <c r="BJ1688" i="1"/>
  <c r="BK1688" i="1"/>
  <c r="BJ2297" i="1"/>
  <c r="BK2297" i="1"/>
  <c r="BJ5277" i="1"/>
  <c r="BK5277" i="1"/>
  <c r="BJ5308" i="1"/>
  <c r="BK5308" i="1"/>
  <c r="BJ4101" i="1"/>
  <c r="BK4101" i="1"/>
  <c r="BJ1770" i="1"/>
  <c r="BK1770" i="1"/>
  <c r="BJ4950" i="1"/>
  <c r="BK4950" i="1"/>
  <c r="BJ4219" i="1"/>
  <c r="BK4219" i="1"/>
  <c r="BJ4251" i="1"/>
  <c r="BK4251" i="1"/>
  <c r="BJ4286" i="1"/>
  <c r="BK4286" i="1"/>
  <c r="BJ5514" i="1"/>
  <c r="BK5514" i="1"/>
  <c r="BJ1488" i="1"/>
  <c r="BK1488" i="1"/>
  <c r="BJ1612" i="1"/>
  <c r="BK1612" i="1"/>
  <c r="BJ4997" i="1"/>
  <c r="BK4997" i="1"/>
  <c r="BJ4272" i="1"/>
  <c r="BK4272" i="1"/>
  <c r="BJ3656" i="1"/>
  <c r="BK3656" i="1"/>
  <c r="BJ5527" i="1"/>
  <c r="BK5527" i="1"/>
  <c r="BJ5747" i="1"/>
  <c r="BK5747" i="1"/>
  <c r="BJ5097" i="1"/>
  <c r="BK5097" i="1"/>
  <c r="BJ2709" i="1"/>
  <c r="BK2709" i="1"/>
  <c r="BJ3699" i="1"/>
  <c r="BK3699" i="1"/>
  <c r="BJ2019" i="1"/>
  <c r="BK2019" i="1"/>
  <c r="BJ6816" i="1"/>
  <c r="BK6816" i="1"/>
  <c r="BJ5279" i="1"/>
  <c r="BK5279" i="1"/>
  <c r="BJ4262" i="1"/>
  <c r="BK4262" i="1"/>
  <c r="BJ4348" i="1"/>
  <c r="BK4348" i="1"/>
  <c r="BJ1760" i="1"/>
  <c r="BK1760" i="1"/>
  <c r="BJ5478" i="1"/>
  <c r="BK5478" i="1"/>
  <c r="BJ5173" i="1"/>
  <c r="BK5173" i="1"/>
  <c r="BJ5007" i="1"/>
  <c r="BK5007" i="1"/>
  <c r="BJ4992" i="1"/>
  <c r="BK4992" i="1"/>
  <c r="BJ3273" i="1"/>
  <c r="BK3273" i="1"/>
  <c r="BJ5127" i="1"/>
  <c r="BK5127" i="1"/>
  <c r="BJ5675" i="1"/>
  <c r="BK5675" i="1"/>
  <c r="BJ2500" i="1"/>
  <c r="BK2500" i="1"/>
  <c r="BJ3932" i="1"/>
  <c r="BK3932" i="1"/>
  <c r="BJ5182" i="1"/>
  <c r="BK5182" i="1"/>
  <c r="BJ2847" i="1"/>
  <c r="BK2847" i="1"/>
  <c r="BJ5540" i="1"/>
  <c r="BK5540" i="1"/>
  <c r="BJ4576" i="1"/>
  <c r="BK4576" i="1"/>
  <c r="BJ2007" i="1"/>
  <c r="BK2007" i="1"/>
  <c r="BJ5230" i="1"/>
  <c r="BK5230" i="1"/>
  <c r="BJ5387" i="1"/>
  <c r="BK5387" i="1"/>
  <c r="BJ2937" i="1"/>
  <c r="BK2937" i="1"/>
  <c r="BJ4693" i="1"/>
  <c r="BK4693" i="1"/>
  <c r="BJ4709" i="1"/>
  <c r="BK4709" i="1"/>
  <c r="BJ4747" i="1"/>
  <c r="BK4747" i="1"/>
  <c r="BJ2129" i="1"/>
  <c r="BK2129" i="1"/>
  <c r="BJ5298" i="1"/>
  <c r="BK5298" i="1"/>
  <c r="BJ1252" i="1"/>
  <c r="BK1252" i="1"/>
  <c r="BJ5525" i="1"/>
  <c r="BK5525" i="1"/>
  <c r="BJ3269" i="1"/>
  <c r="BK3269" i="1"/>
  <c r="BJ1857" i="1"/>
  <c r="BK1857" i="1"/>
  <c r="BJ2757" i="1"/>
  <c r="BK2757" i="1"/>
  <c r="BJ1445" i="1"/>
  <c r="BK1445" i="1"/>
  <c r="BJ1446" i="1"/>
  <c r="BK1446" i="1"/>
  <c r="BJ5076" i="1"/>
  <c r="BK5076" i="1"/>
  <c r="BJ5122" i="1"/>
  <c r="BK5122" i="1"/>
  <c r="BJ1260" i="1"/>
  <c r="BK1260" i="1"/>
  <c r="BJ6729" i="1"/>
  <c r="BK6729" i="1"/>
  <c r="BJ5330" i="1"/>
  <c r="BK5330" i="1"/>
  <c r="BJ5391" i="1"/>
  <c r="BK5391" i="1"/>
  <c r="BJ5461" i="1"/>
  <c r="BK5461" i="1"/>
  <c r="BJ2572" i="1"/>
  <c r="BK2572" i="1"/>
  <c r="BJ4430" i="1"/>
  <c r="BK4430" i="1"/>
  <c r="BJ1641" i="1"/>
  <c r="BK1641" i="1"/>
  <c r="BJ3634" i="1"/>
  <c r="BK3634" i="1"/>
  <c r="BJ5184" i="1"/>
  <c r="BK5184" i="1"/>
  <c r="BJ3461" i="1"/>
  <c r="BK3461" i="1"/>
  <c r="BJ4717" i="1"/>
  <c r="BK4717" i="1"/>
  <c r="BJ4761" i="1"/>
  <c r="BK4761" i="1"/>
  <c r="BJ1415" i="1"/>
  <c r="BK1415" i="1"/>
  <c r="BJ5086" i="1"/>
  <c r="BK5086" i="1"/>
  <c r="BJ5129" i="1"/>
  <c r="BK5129" i="1"/>
  <c r="BJ5679" i="1"/>
  <c r="BK5679" i="1"/>
  <c r="BJ628" i="1"/>
  <c r="BK628" i="1"/>
  <c r="BJ4570" i="1"/>
  <c r="BK4570" i="1"/>
  <c r="BJ5674" i="1"/>
  <c r="BK5674" i="1"/>
  <c r="BJ307" i="1"/>
  <c r="BK307" i="1"/>
  <c r="BJ5218" i="1"/>
  <c r="BK5218" i="1"/>
  <c r="BJ465" i="1"/>
  <c r="BK465" i="1"/>
  <c r="BJ468" i="1"/>
  <c r="BK468" i="1"/>
  <c r="BJ469" i="1"/>
  <c r="BK469" i="1"/>
  <c r="BJ5656" i="1"/>
  <c r="BK5656" i="1"/>
  <c r="BJ1999" i="1"/>
  <c r="BK1999" i="1"/>
  <c r="BJ6738" i="1"/>
  <c r="BK6738" i="1"/>
  <c r="BJ5168" i="1"/>
  <c r="BK5168" i="1"/>
  <c r="BJ4082" i="1"/>
  <c r="BK4082" i="1"/>
  <c r="BJ1284" i="1"/>
  <c r="BK1284" i="1"/>
  <c r="BJ3893" i="1"/>
  <c r="BK3893" i="1"/>
  <c r="BJ411" i="1"/>
  <c r="BK411" i="1"/>
  <c r="BJ2163" i="1"/>
  <c r="BK2163" i="1"/>
  <c r="BJ1469" i="1"/>
  <c r="BK1469" i="1"/>
  <c r="BJ5333" i="1"/>
  <c r="BK5333" i="1"/>
  <c r="BJ5039" i="1"/>
  <c r="BK5039" i="1"/>
  <c r="BJ5604" i="1"/>
  <c r="BK5604" i="1"/>
  <c r="BJ4757" i="1"/>
  <c r="BK4757" i="1"/>
  <c r="BJ4525" i="1"/>
  <c r="BK4525" i="1"/>
  <c r="BJ580" i="1"/>
  <c r="BK580" i="1"/>
  <c r="BJ1000" i="1"/>
  <c r="BK1000" i="1"/>
  <c r="BJ1444" i="1"/>
  <c r="BK1444" i="1"/>
  <c r="BJ3997" i="1"/>
  <c r="BK3997" i="1"/>
  <c r="BJ5117" i="1"/>
  <c r="BK5117" i="1"/>
  <c r="BJ681" i="1"/>
  <c r="BK681" i="1"/>
  <c r="BJ4925" i="1"/>
  <c r="BK4925" i="1"/>
  <c r="BJ1398" i="1"/>
  <c r="BK1398" i="1"/>
  <c r="BJ3798" i="1"/>
  <c r="BK3798" i="1"/>
  <c r="BJ6161" i="1"/>
  <c r="BK6161" i="1"/>
  <c r="BJ6905" i="1"/>
  <c r="BK6905" i="1"/>
  <c r="BJ5606" i="1"/>
  <c r="BK5606" i="1"/>
  <c r="BJ5340" i="1"/>
  <c r="BK5340" i="1"/>
  <c r="BJ951" i="1"/>
  <c r="BK951" i="1"/>
  <c r="BJ7666" i="1"/>
  <c r="BK7666" i="1"/>
  <c r="BJ5256" i="1"/>
  <c r="BK5256" i="1"/>
  <c r="BJ796" i="1"/>
  <c r="BK796" i="1"/>
  <c r="BJ1501" i="1"/>
  <c r="BK1501" i="1"/>
  <c r="BJ6406" i="1"/>
  <c r="BK6406" i="1"/>
  <c r="BJ1533" i="1"/>
  <c r="BK1533" i="1"/>
  <c r="BJ2853" i="1"/>
  <c r="BK2853" i="1"/>
  <c r="BJ2404" i="1"/>
  <c r="BK2404" i="1"/>
  <c r="BJ526" i="1"/>
  <c r="BK526" i="1"/>
  <c r="BJ527" i="1"/>
  <c r="BK527" i="1"/>
  <c r="BJ1838" i="1"/>
  <c r="BK1838" i="1"/>
  <c r="BJ5033" i="1"/>
  <c r="BK5033" i="1"/>
  <c r="BJ1512" i="1"/>
  <c r="BK1512" i="1"/>
  <c r="BJ5024" i="1"/>
  <c r="BK5024" i="1"/>
  <c r="BJ1459" i="1"/>
  <c r="BK1459" i="1"/>
  <c r="BJ5209" i="1"/>
  <c r="BK5209" i="1"/>
  <c r="BJ4463" i="1"/>
  <c r="BK4463" i="1"/>
  <c r="BJ5346" i="1"/>
  <c r="BK5346" i="1"/>
  <c r="BJ1829" i="1"/>
  <c r="BK1829" i="1"/>
  <c r="BJ5402" i="1"/>
  <c r="BK5402" i="1"/>
  <c r="BJ4710" i="1"/>
  <c r="BK4710" i="1"/>
  <c r="BJ5598" i="1"/>
  <c r="BK5598" i="1"/>
  <c r="BJ5208" i="1"/>
  <c r="BK5208" i="1"/>
  <c r="BJ5247" i="1"/>
  <c r="BK5247" i="1"/>
  <c r="BJ5523" i="1"/>
  <c r="BK5523" i="1"/>
  <c r="BJ2488" i="1"/>
  <c r="BK2488" i="1"/>
  <c r="BJ5753" i="1"/>
  <c r="BK5753" i="1"/>
  <c r="BJ4581" i="1"/>
  <c r="BK4581" i="1"/>
  <c r="BJ1848" i="1"/>
  <c r="BK1848" i="1"/>
  <c r="BJ4775" i="1"/>
  <c r="BK4775" i="1"/>
  <c r="BJ2059" i="1"/>
  <c r="BK2059" i="1"/>
  <c r="BJ4719" i="1"/>
  <c r="BK4719" i="1"/>
  <c r="BJ3848" i="1"/>
  <c r="BK3848" i="1"/>
  <c r="BJ5010" i="1"/>
  <c r="BK5010" i="1"/>
  <c r="BJ5454" i="1"/>
  <c r="BK5454" i="1"/>
  <c r="BJ841" i="1"/>
  <c r="BK841" i="1"/>
  <c r="BJ1676" i="1"/>
  <c r="BK1676" i="1"/>
  <c r="BJ5148" i="1"/>
  <c r="BK5148" i="1"/>
  <c r="BJ5191" i="1"/>
  <c r="BK5191" i="1"/>
  <c r="BJ1475" i="1"/>
  <c r="BK1475" i="1"/>
  <c r="BJ5199" i="1"/>
  <c r="BK5199" i="1"/>
  <c r="BJ710" i="1"/>
  <c r="BK710" i="1"/>
  <c r="BJ2004" i="1"/>
  <c r="BK2004" i="1"/>
  <c r="BJ5235" i="1"/>
  <c r="BK5235" i="1"/>
  <c r="BJ5271" i="1"/>
  <c r="BK5271" i="1"/>
  <c r="BJ5220" i="1"/>
  <c r="BK5220" i="1"/>
  <c r="BJ1498" i="1"/>
  <c r="BK1498" i="1"/>
  <c r="BJ4239" i="1"/>
  <c r="BK4239" i="1"/>
  <c r="BJ1139" i="1"/>
  <c r="BK1139" i="1"/>
  <c r="BJ6211" i="1"/>
  <c r="BK6211" i="1"/>
  <c r="BJ5397" i="1"/>
  <c r="BK5397" i="1"/>
  <c r="BJ5166" i="1"/>
  <c r="BK5166" i="1"/>
  <c r="BJ1489" i="1"/>
  <c r="BK1489" i="1"/>
  <c r="BJ1493" i="1"/>
  <c r="BK1493" i="1"/>
  <c r="BJ1500" i="1"/>
  <c r="BK1500" i="1"/>
  <c r="BJ1511" i="1"/>
  <c r="BK1511" i="1"/>
  <c r="BJ1527" i="1"/>
  <c r="BK1527" i="1"/>
  <c r="BJ5133" i="1"/>
  <c r="BK5133" i="1"/>
  <c r="BJ5174" i="1"/>
  <c r="BK5174" i="1"/>
  <c r="BJ2702" i="1"/>
  <c r="BK2702" i="1"/>
  <c r="BJ5796" i="1"/>
  <c r="BK5796" i="1"/>
  <c r="BJ5227" i="1"/>
  <c r="BK5227" i="1"/>
  <c r="BJ2450" i="1"/>
  <c r="BK2450" i="1"/>
  <c r="BJ5151" i="1"/>
  <c r="BK5151" i="1"/>
  <c r="BJ4711" i="1"/>
  <c r="BK4711" i="1"/>
  <c r="BJ2964" i="1"/>
  <c r="BK2964" i="1"/>
  <c r="BJ1480" i="1"/>
  <c r="BK1480" i="1"/>
  <c r="BJ1503" i="1"/>
  <c r="BK1503" i="1"/>
  <c r="BJ5739" i="1"/>
  <c r="BK5739" i="1"/>
  <c r="BJ5878" i="1"/>
  <c r="BK5878" i="1"/>
  <c r="BJ1555" i="1"/>
  <c r="BK1555" i="1"/>
  <c r="BJ3833" i="1"/>
  <c r="BK3833" i="1"/>
  <c r="BJ5262" i="1"/>
  <c r="BK5262" i="1"/>
  <c r="BJ2141" i="1"/>
  <c r="BK2141" i="1"/>
  <c r="BJ565" i="1"/>
  <c r="BK565" i="1"/>
  <c r="BJ4536" i="1"/>
  <c r="BK4536" i="1"/>
  <c r="BJ1392" i="1"/>
  <c r="BK1392" i="1"/>
  <c r="BJ5244" i="1"/>
  <c r="BK5244" i="1"/>
  <c r="BJ5326" i="1"/>
  <c r="BK5326" i="1"/>
  <c r="BJ1995" i="1"/>
  <c r="BK1995" i="1"/>
  <c r="BJ4355" i="1"/>
  <c r="BK4355" i="1"/>
  <c r="BJ4960" i="1"/>
  <c r="BK4960" i="1"/>
  <c r="BJ5018" i="1"/>
  <c r="BK5018" i="1"/>
  <c r="BJ4479" i="1"/>
  <c r="BK4479" i="1"/>
  <c r="BJ4366" i="1"/>
  <c r="BK4366" i="1"/>
  <c r="BJ3189" i="1"/>
  <c r="BK3189" i="1"/>
  <c r="BJ1826" i="1"/>
  <c r="BK1826" i="1"/>
  <c r="BJ5178" i="1"/>
  <c r="BK5178" i="1"/>
  <c r="BJ4756" i="1"/>
  <c r="BK4756" i="1"/>
  <c r="BJ3717" i="1"/>
  <c r="BK3717" i="1"/>
  <c r="BJ4209" i="1"/>
  <c r="BK4209" i="1"/>
  <c r="BJ3757" i="1"/>
  <c r="BK3757" i="1"/>
  <c r="BJ1504" i="1"/>
  <c r="BK1504" i="1"/>
  <c r="BJ3257" i="1"/>
  <c r="BK3257" i="1"/>
  <c r="BJ4910" i="1"/>
  <c r="BK4910" i="1"/>
  <c r="BJ5004" i="1"/>
  <c r="BK5004" i="1"/>
  <c r="BJ5036" i="1"/>
  <c r="BK5036" i="1"/>
  <c r="BJ5237" i="1"/>
  <c r="BK5237" i="1"/>
  <c r="BJ2760" i="1"/>
  <c r="BK2760" i="1"/>
  <c r="BJ2773" i="1"/>
  <c r="BK2773" i="1"/>
  <c r="BJ4238" i="1"/>
  <c r="BK4238" i="1"/>
  <c r="BJ3430" i="1"/>
  <c r="BK3430" i="1"/>
  <c r="BJ2593" i="1"/>
  <c r="BK2593" i="1"/>
  <c r="BJ5162" i="1"/>
  <c r="BK5162" i="1"/>
  <c r="BJ5207" i="1"/>
  <c r="BK5207" i="1"/>
  <c r="BJ5215" i="1"/>
  <c r="BK5215" i="1"/>
  <c r="BJ5232" i="1"/>
  <c r="BK5232" i="1"/>
  <c r="BJ5273" i="1"/>
  <c r="BK5273" i="1"/>
  <c r="BJ4023" i="1"/>
  <c r="BK4023" i="1"/>
  <c r="BJ2386" i="1"/>
  <c r="BK2386" i="1"/>
  <c r="BJ5669" i="1"/>
  <c r="BK5669" i="1"/>
  <c r="BJ4302" i="1"/>
  <c r="BK4302" i="1"/>
  <c r="BJ4248" i="1"/>
  <c r="BK4248" i="1"/>
  <c r="BJ1002" i="1"/>
  <c r="BK1002" i="1"/>
  <c r="BJ4173" i="1"/>
  <c r="BK4173" i="1"/>
  <c r="BJ5682" i="1"/>
  <c r="BK5682" i="1"/>
  <c r="BJ1781" i="1"/>
  <c r="BK1781" i="1"/>
  <c r="BJ6461" i="1"/>
  <c r="BK6461" i="1"/>
  <c r="BJ4000" i="1"/>
  <c r="BK4000" i="1"/>
  <c r="BJ592" i="1"/>
  <c r="BK592" i="1"/>
  <c r="BJ3654" i="1"/>
  <c r="BK3654" i="1"/>
  <c r="BJ5521" i="1"/>
  <c r="BK5521" i="1"/>
  <c r="BJ537" i="1"/>
  <c r="BK537" i="1"/>
  <c r="BJ1798" i="1"/>
  <c r="BK1798" i="1"/>
  <c r="BJ1149" i="1"/>
  <c r="BK1149" i="1"/>
  <c r="BJ4617" i="1"/>
  <c r="BK4617" i="1"/>
  <c r="BJ4225" i="1"/>
  <c r="BK4225" i="1"/>
  <c r="BJ1794" i="1"/>
  <c r="BK1794" i="1"/>
  <c r="BJ4241" i="1"/>
  <c r="BK4241" i="1"/>
  <c r="BJ2981" i="1"/>
  <c r="BK2981" i="1"/>
  <c r="BJ5146" i="1"/>
  <c r="BK5146" i="1"/>
  <c r="BJ467" i="1"/>
  <c r="BK467" i="1"/>
  <c r="BJ3459" i="1"/>
  <c r="BK3459" i="1"/>
  <c r="BJ2931" i="1"/>
  <c r="BK2931" i="1"/>
  <c r="BJ5482" i="1"/>
  <c r="BK5482" i="1"/>
  <c r="BJ5638" i="1"/>
  <c r="BK5638" i="1"/>
  <c r="BJ1455" i="1"/>
  <c r="BK1455" i="1"/>
  <c r="BJ5366" i="1"/>
  <c r="BK5366" i="1"/>
  <c r="BJ1442" i="1"/>
  <c r="BK1442" i="1"/>
  <c r="BJ313" i="1"/>
  <c r="BK313" i="1"/>
  <c r="BJ6173" i="1"/>
  <c r="BK6173" i="1"/>
  <c r="BJ161" i="1"/>
  <c r="BK161" i="1"/>
  <c r="BJ5102" i="1"/>
  <c r="BK5102" i="1"/>
  <c r="BJ5140" i="1"/>
  <c r="BK5140" i="1"/>
  <c r="BJ4995" i="1"/>
  <c r="BK4995" i="1"/>
  <c r="BJ5687" i="1"/>
  <c r="BK5687" i="1"/>
  <c r="BJ4716" i="1"/>
  <c r="BK4716" i="1"/>
  <c r="BJ1430" i="1"/>
  <c r="BK1430" i="1"/>
  <c r="BJ2605" i="1"/>
  <c r="BK2605" i="1"/>
  <c r="BJ5172" i="1"/>
  <c r="BK5172" i="1"/>
  <c r="BJ7373" i="1"/>
  <c r="BK7373" i="1"/>
  <c r="BJ5692" i="1"/>
  <c r="BK5692" i="1"/>
  <c r="BJ32" i="1"/>
  <c r="BK32" i="1"/>
  <c r="BJ198" i="1"/>
  <c r="BK198" i="1"/>
  <c r="BJ1450" i="1"/>
  <c r="BK1450" i="1"/>
  <c r="BJ2154" i="1"/>
  <c r="BK2154" i="1"/>
  <c r="BJ1434" i="1"/>
  <c r="BK1434" i="1"/>
  <c r="BJ553" i="1"/>
  <c r="BK553" i="1"/>
  <c r="BJ612" i="1"/>
  <c r="BK612" i="1"/>
  <c r="BJ4818" i="1"/>
  <c r="BK4818" i="1"/>
  <c r="BJ4983" i="1"/>
  <c r="BK4983" i="1"/>
  <c r="BJ2772" i="1"/>
  <c r="BK2772" i="1"/>
  <c r="BJ1240" i="1"/>
  <c r="BK1240" i="1"/>
  <c r="BJ5216" i="1"/>
  <c r="BK5216" i="1"/>
  <c r="BJ3788" i="1"/>
  <c r="BK3788" i="1"/>
  <c r="BJ1251" i="1"/>
  <c r="BK1251" i="1"/>
  <c r="BJ3639" i="1"/>
  <c r="BK3639" i="1"/>
  <c r="BJ7608" i="1"/>
  <c r="BK7608" i="1"/>
  <c r="BJ5205" i="1"/>
  <c r="BK5205" i="1"/>
  <c r="BJ5548" i="1"/>
  <c r="BK5548" i="1"/>
  <c r="BJ1777" i="1"/>
  <c r="BK1777" i="1"/>
  <c r="BJ3526" i="1"/>
  <c r="BK3526" i="1"/>
  <c r="BJ3892" i="1"/>
  <c r="BK3892" i="1"/>
  <c r="BJ3827" i="1"/>
  <c r="BK3827" i="1"/>
  <c r="BJ5257" i="1"/>
  <c r="BK5257" i="1"/>
  <c r="BJ1492" i="1"/>
  <c r="BK1492" i="1"/>
  <c r="BJ2672" i="1"/>
  <c r="BK2672" i="1"/>
  <c r="BJ4085" i="1"/>
  <c r="BK4085" i="1"/>
  <c r="BJ5175" i="1"/>
  <c r="BK5175" i="1"/>
  <c r="BJ5044" i="1"/>
  <c r="BK5044" i="1"/>
  <c r="BJ1485" i="1"/>
  <c r="BK1485" i="1"/>
  <c r="BJ1506" i="1"/>
  <c r="BK1506" i="1"/>
  <c r="BJ1529" i="1"/>
  <c r="BK1529" i="1"/>
  <c r="BJ4974" i="1"/>
  <c r="BK4974" i="1"/>
  <c r="BJ1165" i="1"/>
  <c r="BK1165" i="1"/>
  <c r="BJ2667" i="1"/>
  <c r="BK2667" i="1"/>
  <c r="BJ3278" i="1"/>
  <c r="BK3278" i="1"/>
  <c r="BJ1879" i="1"/>
  <c r="BK1879" i="1"/>
  <c r="BJ1494" i="1"/>
  <c r="BK1494" i="1"/>
  <c r="BJ5522" i="1"/>
  <c r="BK5522" i="1"/>
  <c r="BJ5177" i="1"/>
  <c r="BK5177" i="1"/>
  <c r="BJ5223" i="1"/>
  <c r="BK5223" i="1"/>
  <c r="BJ5516" i="1"/>
  <c r="BK5516" i="1"/>
  <c r="BJ5407" i="1"/>
  <c r="BK5407" i="1"/>
  <c r="BJ2638" i="1"/>
  <c r="BK2638" i="1"/>
  <c r="BJ1361" i="1"/>
  <c r="BK1361" i="1"/>
  <c r="BJ1464" i="1"/>
  <c r="BK1464" i="1"/>
  <c r="BJ2106" i="1"/>
  <c r="BK2106" i="1"/>
  <c r="BJ1491" i="1"/>
  <c r="BK1491" i="1"/>
  <c r="BJ5625" i="1"/>
  <c r="BK5625" i="1"/>
  <c r="BJ5027" i="1"/>
  <c r="BK5027" i="1"/>
  <c r="BJ4324" i="1"/>
  <c r="BK4324" i="1"/>
  <c r="BJ1234" i="1"/>
  <c r="BK1234" i="1"/>
  <c r="BJ6524" i="1"/>
  <c r="BK6524" i="1"/>
  <c r="BJ5248" i="1"/>
  <c r="BK5248" i="1"/>
  <c r="BJ3694" i="1"/>
  <c r="BK3694" i="1"/>
  <c r="BJ791" i="1"/>
  <c r="BK791" i="1"/>
  <c r="BJ5544" i="1"/>
  <c r="BK5544" i="1"/>
  <c r="BJ5169" i="1"/>
  <c r="BK5169" i="1"/>
  <c r="BJ4923" i="1"/>
  <c r="BK4923" i="1"/>
  <c r="BJ6245" i="1"/>
  <c r="BK6245" i="1"/>
  <c r="BJ1253" i="1"/>
  <c r="BK1253" i="1"/>
  <c r="BJ1844" i="1"/>
  <c r="BK1844" i="1"/>
  <c r="BJ677" i="1"/>
  <c r="BK677" i="1"/>
  <c r="BJ6654" i="1"/>
  <c r="BK6654" i="1"/>
  <c r="BJ5160" i="1"/>
  <c r="BK5160" i="1"/>
  <c r="BJ5583" i="1"/>
  <c r="BK5583" i="1"/>
  <c r="BJ2714" i="1"/>
  <c r="BK2714" i="1"/>
  <c r="BJ5193" i="1"/>
  <c r="BK5193" i="1"/>
  <c r="BJ5591" i="1"/>
  <c r="BK5591" i="1"/>
  <c r="BJ5951" i="1"/>
  <c r="BK5951" i="1"/>
  <c r="BJ1456" i="1"/>
  <c r="BK1456" i="1"/>
  <c r="BJ1461" i="1"/>
  <c r="BK1461" i="1"/>
  <c r="BJ4949" i="1"/>
  <c r="BK4949" i="1"/>
  <c r="BJ2892" i="1"/>
  <c r="BK2892" i="1"/>
  <c r="BJ4371" i="1"/>
  <c r="BK4371" i="1"/>
  <c r="BJ4067" i="1"/>
  <c r="BK4067" i="1"/>
  <c r="BJ6201" i="1"/>
  <c r="BK6201" i="1"/>
  <c r="BJ5593" i="1"/>
  <c r="BK5593" i="1"/>
  <c r="BJ1467" i="1"/>
  <c r="BK1467" i="1"/>
  <c r="BJ3543" i="1"/>
  <c r="BK3543" i="1"/>
  <c r="BJ5254" i="1"/>
  <c r="BK5254" i="1"/>
  <c r="BJ2544" i="1"/>
  <c r="BK2544" i="1"/>
  <c r="BJ466" i="1"/>
  <c r="BK466" i="1"/>
  <c r="BJ4616" i="1"/>
  <c r="BK4616" i="1"/>
  <c r="BJ5666" i="1"/>
  <c r="BK5666" i="1"/>
  <c r="BJ1619" i="1"/>
  <c r="BK1619" i="1"/>
  <c r="BJ5931" i="1"/>
  <c r="BK5931" i="1"/>
  <c r="BJ2646" i="1"/>
  <c r="BK2646" i="1"/>
  <c r="BJ740" i="1"/>
  <c r="BK740" i="1"/>
  <c r="BJ3867" i="1"/>
  <c r="BK3867" i="1"/>
  <c r="BJ4347" i="1"/>
  <c r="BK4347" i="1"/>
  <c r="BJ4396" i="1"/>
  <c r="BK4396" i="1"/>
  <c r="BJ2534" i="1"/>
  <c r="BK2534" i="1"/>
  <c r="BJ5107" i="1"/>
  <c r="BK5107" i="1"/>
  <c r="BJ7249" i="1"/>
  <c r="BK7249" i="1"/>
  <c r="BJ1449" i="1"/>
  <c r="BK1449" i="1"/>
  <c r="BJ6361" i="1"/>
  <c r="BK6361" i="1"/>
  <c r="BJ4497" i="1"/>
  <c r="BK4497" i="1"/>
  <c r="BJ3540" i="1"/>
  <c r="BK3540" i="1"/>
  <c r="BJ2429" i="1"/>
  <c r="BK2429" i="1"/>
  <c r="BJ2420" i="1"/>
  <c r="BK2420" i="1"/>
  <c r="BJ5251" i="1"/>
  <c r="BK5251" i="1"/>
  <c r="BJ5037" i="1"/>
  <c r="BK5037" i="1"/>
  <c r="BJ5029" i="1"/>
  <c r="BK5029" i="1"/>
  <c r="BJ5065" i="1"/>
  <c r="BK5065" i="1"/>
  <c r="BJ2155" i="1"/>
  <c r="BK2155" i="1"/>
  <c r="BJ2351" i="1"/>
  <c r="BK2351" i="1"/>
  <c r="BJ296" i="1"/>
  <c r="BK296" i="1"/>
  <c r="BJ4618" i="1"/>
  <c r="BK4618" i="1"/>
  <c r="BJ3401" i="1"/>
  <c r="BK3401" i="1"/>
  <c r="BJ2382" i="1"/>
  <c r="BK2382" i="1"/>
  <c r="BJ4968" i="1"/>
  <c r="BK4968" i="1"/>
  <c r="BJ3387" i="1"/>
  <c r="BK3387" i="1"/>
  <c r="BJ3394" i="1"/>
  <c r="BK3394" i="1"/>
  <c r="BJ2112" i="1"/>
  <c r="BK2112" i="1"/>
  <c r="BJ4475" i="1"/>
  <c r="BK4475" i="1"/>
  <c r="BJ5241" i="1"/>
  <c r="BK5241" i="1"/>
  <c r="BJ5272" i="1"/>
  <c r="BK5272" i="1"/>
  <c r="BJ5498" i="1"/>
  <c r="BK5498" i="1"/>
  <c r="BJ5009" i="1"/>
  <c r="BK5009" i="1"/>
  <c r="BJ5810" i="1"/>
  <c r="BK5810" i="1"/>
  <c r="BJ5245" i="1"/>
  <c r="BK5245" i="1"/>
  <c r="BJ2023" i="1"/>
  <c r="BK2023" i="1"/>
  <c r="BJ1425" i="1"/>
  <c r="BK1425" i="1"/>
  <c r="BJ4896" i="1"/>
  <c r="BK4896" i="1"/>
  <c r="BJ5286" i="1"/>
  <c r="BK5286" i="1"/>
  <c r="BJ5283" i="1"/>
  <c r="BK5283" i="1"/>
  <c r="BJ1502" i="1"/>
  <c r="BK1502" i="1"/>
  <c r="BJ5633" i="1"/>
  <c r="BK5633" i="1"/>
  <c r="BJ1996" i="1"/>
  <c r="BK1996" i="1"/>
  <c r="BJ4781" i="1"/>
  <c r="BK4781" i="1"/>
  <c r="BJ74" i="1"/>
  <c r="BK74" i="1"/>
  <c r="BJ2251" i="1"/>
  <c r="BK2251" i="1"/>
  <c r="BJ5049" i="1"/>
  <c r="BK5049" i="1"/>
  <c r="BJ4450" i="1"/>
  <c r="BK4450" i="1"/>
  <c r="BJ6338" i="1"/>
  <c r="BK6338" i="1"/>
  <c r="BJ5163" i="1"/>
  <c r="BK5163" i="1"/>
  <c r="BJ5657" i="1"/>
  <c r="BK5657" i="1"/>
  <c r="BJ1487" i="1"/>
  <c r="BK1487" i="1"/>
  <c r="BJ1509" i="1"/>
  <c r="BK1509" i="1"/>
  <c r="BJ1269" i="1"/>
  <c r="BK1269" i="1"/>
  <c r="BJ2552" i="1"/>
  <c r="BK2552" i="1"/>
  <c r="BJ4167" i="1"/>
  <c r="BK4167" i="1"/>
  <c r="BJ4294" i="1"/>
  <c r="BK4294" i="1"/>
  <c r="BJ1462" i="1"/>
  <c r="BK1462" i="1"/>
  <c r="BJ2690" i="1"/>
  <c r="BK2690" i="1"/>
  <c r="BJ5187" i="1"/>
  <c r="BK5187" i="1"/>
  <c r="BJ314" i="1"/>
  <c r="BK314" i="1"/>
  <c r="BJ315" i="1"/>
  <c r="BK315" i="1"/>
  <c r="BJ5665" i="1"/>
  <c r="BK5665" i="1"/>
  <c r="BJ3544" i="1"/>
  <c r="BK3544" i="1"/>
  <c r="BJ1991" i="1"/>
  <c r="BK1991" i="1"/>
  <c r="BJ5224" i="1"/>
  <c r="BK5224" i="1"/>
  <c r="BJ1624" i="1"/>
  <c r="BK1624" i="1"/>
  <c r="BJ1176" i="1"/>
  <c r="BK1176" i="1"/>
  <c r="BJ3261" i="1"/>
  <c r="BK3261" i="1"/>
  <c r="BJ5334" i="1"/>
  <c r="BK5334" i="1"/>
  <c r="BJ2367" i="1"/>
  <c r="BK2367" i="1"/>
  <c r="BJ4988" i="1"/>
  <c r="BK4988" i="1"/>
  <c r="BJ5489" i="1"/>
  <c r="BK5489" i="1"/>
  <c r="BJ7017" i="1"/>
  <c r="BK7017" i="1"/>
  <c r="BJ1105" i="1"/>
  <c r="BK1105" i="1"/>
  <c r="BJ5249" i="1"/>
  <c r="BK5249" i="1"/>
  <c r="BJ4207" i="1"/>
  <c r="BK4207" i="1"/>
  <c r="BJ4712" i="1"/>
  <c r="BK4712" i="1"/>
  <c r="BJ3752" i="1"/>
  <c r="BK3752" i="1"/>
  <c r="BJ1470" i="1"/>
  <c r="BK1470" i="1"/>
  <c r="BJ1807" i="1"/>
  <c r="BK1807" i="1"/>
  <c r="BJ2955" i="1"/>
  <c r="BK2955" i="1"/>
  <c r="BJ5559" i="1"/>
  <c r="BK5559" i="1"/>
  <c r="BJ2826" i="1"/>
  <c r="BK2826" i="1"/>
  <c r="BJ5113" i="1"/>
  <c r="BK5113" i="1"/>
  <c r="BJ851" i="1"/>
  <c r="BK851" i="1"/>
  <c r="BJ1128" i="1"/>
  <c r="BK1128" i="1"/>
  <c r="BJ1854" i="1"/>
  <c r="BK1854" i="1"/>
  <c r="BJ1476" i="1"/>
  <c r="BK1476" i="1"/>
  <c r="BJ1513" i="1"/>
  <c r="BK1513" i="1"/>
  <c r="BJ621" i="1"/>
  <c r="BK621" i="1"/>
  <c r="BJ2337" i="1"/>
  <c r="BK2337" i="1"/>
  <c r="BJ1833" i="1"/>
  <c r="BK1833" i="1"/>
  <c r="BJ3644" i="1"/>
  <c r="BK3644" i="1"/>
  <c r="BJ2185" i="1"/>
  <c r="BK2185" i="1"/>
  <c r="BJ5318" i="1"/>
  <c r="BK5318" i="1"/>
  <c r="BJ1379" i="1"/>
  <c r="BK1379" i="1"/>
  <c r="BJ5641" i="1"/>
  <c r="BK5641" i="1"/>
  <c r="BJ839" i="1"/>
  <c r="BK839" i="1"/>
  <c r="BJ5222" i="1"/>
  <c r="BK5222" i="1"/>
  <c r="BJ5156" i="1"/>
  <c r="BK5156" i="1"/>
  <c r="BJ512" i="1"/>
  <c r="BK512" i="1"/>
  <c r="BJ902" i="1"/>
  <c r="BK902" i="1"/>
  <c r="BJ410" i="1"/>
  <c r="BK410" i="1"/>
  <c r="BJ1972" i="1"/>
  <c r="BK1972" i="1"/>
  <c r="BJ7615" i="1"/>
  <c r="BK7615" i="1"/>
  <c r="BJ1473" i="1"/>
  <c r="BK1473" i="1"/>
  <c r="BJ1836" i="1"/>
  <c r="BK1836" i="1"/>
  <c r="BJ2884" i="1"/>
  <c r="BK2884" i="1"/>
  <c r="BJ534" i="1"/>
  <c r="BK534" i="1"/>
  <c r="BJ5434" i="1"/>
  <c r="BK5434" i="1"/>
  <c r="BJ5655" i="1"/>
  <c r="BK5655" i="1"/>
  <c r="BJ2832" i="1"/>
  <c r="BK2832" i="1"/>
  <c r="BJ4344" i="1"/>
  <c r="BK4344" i="1"/>
  <c r="BJ5003" i="1"/>
  <c r="BK5003" i="1"/>
  <c r="BJ5171" i="1"/>
  <c r="BK5171" i="1"/>
  <c r="BJ5259" i="1"/>
  <c r="BK5259" i="1"/>
  <c r="BJ2342" i="1"/>
  <c r="BK2342" i="1"/>
  <c r="BJ967" i="1"/>
  <c r="BK967" i="1"/>
  <c r="BJ5663" i="1"/>
  <c r="BK5663" i="1"/>
  <c r="BJ2260" i="1"/>
  <c r="BK2260" i="1"/>
  <c r="BJ5968" i="1"/>
  <c r="BK5968" i="1"/>
  <c r="BJ1095" i="1"/>
  <c r="BK1095" i="1"/>
  <c r="BJ3637" i="1"/>
  <c r="BK3637" i="1"/>
  <c r="BJ5384" i="1"/>
  <c r="BK5384" i="1"/>
  <c r="BJ1201" i="1"/>
  <c r="BK1201" i="1"/>
  <c r="BJ3138" i="1"/>
  <c r="BK3138" i="1"/>
  <c r="BJ7649" i="1"/>
  <c r="BK7649" i="1"/>
  <c r="BJ1483" i="1"/>
  <c r="BK1483" i="1"/>
  <c r="BJ3705" i="1"/>
  <c r="BK3705" i="1"/>
  <c r="BJ5662" i="1"/>
  <c r="BK5662" i="1"/>
  <c r="BJ4972" i="1"/>
  <c r="BK4972" i="1"/>
  <c r="BJ1514" i="1"/>
  <c r="BK1514" i="1"/>
  <c r="BJ5831" i="1"/>
  <c r="BK5831" i="1"/>
  <c r="BJ2318" i="1"/>
  <c r="BK2318" i="1"/>
  <c r="BJ624" i="1"/>
  <c r="BK624" i="1"/>
  <c r="BJ1465" i="1"/>
  <c r="BK1465" i="1"/>
  <c r="BJ1420" i="1"/>
  <c r="BK1420" i="1"/>
  <c r="BJ5762" i="1"/>
  <c r="BK5762" i="1"/>
  <c r="BJ4670" i="1"/>
  <c r="BK4670" i="1"/>
  <c r="BJ4256" i="1"/>
  <c r="BK4256" i="1"/>
  <c r="BJ3332" i="1"/>
  <c r="BK3332" i="1"/>
  <c r="BJ5640" i="1"/>
  <c r="BK5640" i="1"/>
  <c r="BJ4714" i="1"/>
  <c r="BK4714" i="1"/>
  <c r="BJ1258" i="1"/>
  <c r="BK1258" i="1"/>
  <c r="BJ4947" i="1"/>
  <c r="BK4947" i="1"/>
  <c r="BJ3648" i="1"/>
  <c r="BK3648" i="1"/>
  <c r="BJ3419" i="1"/>
  <c r="BK3419" i="1"/>
  <c r="BJ1870" i="1"/>
  <c r="BK1870" i="1"/>
  <c r="BJ1400" i="1"/>
  <c r="BK1400" i="1"/>
  <c r="BJ5891" i="1"/>
  <c r="BK5891" i="1"/>
  <c r="BJ2823" i="1"/>
  <c r="BK2823" i="1"/>
  <c r="BJ2243" i="1"/>
  <c r="BK2243" i="1"/>
  <c r="BJ5400" i="1"/>
  <c r="BK5400" i="1"/>
  <c r="BJ3440" i="1"/>
  <c r="BK3440" i="1"/>
  <c r="BJ3074" i="1"/>
  <c r="BK3074" i="1"/>
  <c r="BJ2888" i="1"/>
  <c r="BK2888" i="1"/>
  <c r="BJ5046" i="1"/>
  <c r="BK5046" i="1"/>
  <c r="BJ479" i="1"/>
  <c r="BK479" i="1"/>
  <c r="BJ4455" i="1"/>
  <c r="BK4455" i="1"/>
  <c r="BJ5688" i="1"/>
  <c r="BK5688" i="1"/>
  <c r="BJ5344" i="1"/>
  <c r="BK5344" i="1"/>
  <c r="BJ4548" i="1"/>
  <c r="BK4548" i="1"/>
  <c r="BJ5088" i="1"/>
  <c r="BK5088" i="1"/>
  <c r="BJ6241" i="1"/>
  <c r="BK6241" i="1"/>
  <c r="BJ1281" i="1"/>
  <c r="BK1281" i="1"/>
  <c r="BJ3911" i="1"/>
  <c r="BK3911" i="1"/>
  <c r="BJ3811" i="1"/>
  <c r="BK3811" i="1"/>
  <c r="BJ4215" i="1"/>
  <c r="BK4215" i="1"/>
  <c r="BJ2635" i="1"/>
  <c r="BK2635" i="1"/>
  <c r="BJ1645" i="1"/>
  <c r="BK1645" i="1"/>
  <c r="BJ3426" i="1"/>
  <c r="BK3426" i="1"/>
  <c r="BJ4254" i="1"/>
  <c r="BK4254" i="1"/>
  <c r="BJ1550" i="1"/>
  <c r="BK1550" i="1"/>
  <c r="BJ3838" i="1"/>
  <c r="BK3838" i="1"/>
  <c r="BJ5120" i="1"/>
  <c r="BK5120" i="1"/>
  <c r="BJ6018" i="1"/>
  <c r="BK6018" i="1"/>
  <c r="BJ1477" i="1"/>
  <c r="BK1477" i="1"/>
  <c r="BJ5087" i="1"/>
  <c r="BK5087" i="1"/>
  <c r="BJ5167" i="1"/>
  <c r="BK5167" i="1"/>
  <c r="BJ4388" i="1"/>
  <c r="BK4388" i="1"/>
  <c r="BJ3641" i="1"/>
  <c r="BK3641" i="1"/>
  <c r="BJ6214" i="1"/>
  <c r="BK6214" i="1"/>
  <c r="BJ5585" i="1"/>
  <c r="BK5585" i="1"/>
  <c r="BJ1428" i="1"/>
  <c r="BK1428" i="1"/>
  <c r="BJ3791" i="1"/>
  <c r="BK3791" i="1"/>
  <c r="BJ470" i="1"/>
  <c r="BK470" i="1"/>
  <c r="BJ4050" i="1"/>
  <c r="BK4050" i="1"/>
  <c r="BJ5035" i="1"/>
  <c r="BK5035" i="1"/>
  <c r="BJ6571" i="1"/>
  <c r="BK6571" i="1"/>
  <c r="BJ5843" i="1"/>
  <c r="BK5843" i="1"/>
  <c r="BJ4089" i="1"/>
  <c r="BK4089" i="1"/>
  <c r="BJ4676" i="1"/>
  <c r="BK4676" i="1"/>
  <c r="BJ1988" i="1"/>
  <c r="BK1988" i="1"/>
  <c r="BJ5130" i="1"/>
  <c r="BK5130" i="1"/>
  <c r="BJ5985" i="1"/>
  <c r="BK5985" i="1"/>
  <c r="BJ4128" i="1"/>
  <c r="BK4128" i="1"/>
  <c r="BJ685" i="1"/>
  <c r="BK685" i="1"/>
  <c r="BJ5868" i="1"/>
  <c r="BK5868" i="1"/>
  <c r="BJ1597" i="1"/>
  <c r="BK1597" i="1"/>
  <c r="BJ4786" i="1"/>
  <c r="BK4786" i="1"/>
  <c r="BJ700" i="1"/>
  <c r="BK700" i="1"/>
  <c r="BJ139" i="1"/>
  <c r="BK139" i="1"/>
  <c r="BJ388" i="1"/>
  <c r="BK388" i="1"/>
  <c r="BJ2081" i="1"/>
  <c r="BK2081" i="1"/>
  <c r="BJ1515" i="1"/>
  <c r="BK1515" i="1"/>
  <c r="BJ3106" i="1"/>
  <c r="BK3106" i="1"/>
  <c r="BJ2050" i="1"/>
  <c r="BK2050" i="1"/>
  <c r="BJ4656" i="1"/>
  <c r="BK4656" i="1"/>
  <c r="BJ4458" i="1"/>
  <c r="BK4458" i="1"/>
  <c r="BJ5731" i="1"/>
  <c r="BK5731" i="1"/>
  <c r="BJ2348" i="1"/>
  <c r="BK2348" i="1"/>
  <c r="BJ638" i="1"/>
  <c r="BK638" i="1"/>
  <c r="BJ2540" i="1"/>
  <c r="BK2540" i="1"/>
  <c r="BJ1505" i="1"/>
  <c r="BK1505" i="1"/>
  <c r="BJ2162" i="1"/>
  <c r="BK2162" i="1"/>
  <c r="BJ5505" i="1"/>
  <c r="BK5505" i="1"/>
  <c r="BJ4861" i="1"/>
  <c r="BK4861" i="1"/>
  <c r="BJ387" i="1"/>
  <c r="BK387" i="1"/>
  <c r="BJ1606" i="1"/>
  <c r="BK1606" i="1"/>
  <c r="BJ1774" i="1"/>
  <c r="BK1774" i="1"/>
  <c r="BJ5269" i="1"/>
  <c r="BK5269" i="1"/>
  <c r="BJ491" i="1"/>
  <c r="BK491" i="1"/>
  <c r="BJ2246" i="1"/>
  <c r="BK2246" i="1"/>
  <c r="BJ611" i="1"/>
  <c r="BK611" i="1"/>
  <c r="BJ4433" i="1"/>
  <c r="BK4433" i="1"/>
  <c r="BJ2247" i="1"/>
  <c r="BK2247" i="1"/>
  <c r="BJ2160" i="1"/>
  <c r="BK2160" i="1"/>
  <c r="BJ490" i="1"/>
  <c r="BK490" i="1"/>
  <c r="BJ492" i="1"/>
  <c r="BK492" i="1"/>
  <c r="BJ493" i="1"/>
  <c r="BK493" i="1"/>
  <c r="BJ3196" i="1"/>
  <c r="BK3196" i="1"/>
  <c r="BJ713" i="1"/>
  <c r="BK713" i="1"/>
  <c r="BJ7651" i="1"/>
  <c r="BK7651" i="1"/>
  <c r="BJ2433" i="1"/>
  <c r="BK2433" i="1"/>
  <c r="BJ7437" i="1"/>
  <c r="BK7437" i="1"/>
  <c r="BJ675" i="1"/>
  <c r="BK675" i="1"/>
  <c r="BJ5393" i="1"/>
  <c r="BK5393" i="1"/>
  <c r="BJ50" i="1"/>
  <c r="BK50" i="1"/>
  <c r="BJ51" i="1"/>
  <c r="BK51" i="1"/>
  <c r="BJ4638" i="1"/>
  <c r="BK4638" i="1"/>
  <c r="BJ5574" i="1"/>
  <c r="BK5574" i="1"/>
  <c r="BJ7293" i="1"/>
  <c r="BK7293" i="1"/>
  <c r="BJ759" i="1"/>
  <c r="BK759" i="1"/>
  <c r="BJ4323" i="1"/>
  <c r="BK4323" i="1"/>
  <c r="BJ3602" i="1"/>
  <c r="BK3602" i="1"/>
  <c r="BJ3521" i="1"/>
  <c r="BK3521" i="1"/>
  <c r="BJ5512" i="1"/>
  <c r="BK5512" i="1"/>
  <c r="BJ464" i="1"/>
  <c r="BK464" i="1"/>
  <c r="BJ1725" i="1"/>
  <c r="BK1725" i="1"/>
  <c r="BJ5500" i="1"/>
  <c r="BK5500" i="1"/>
  <c r="BJ3869" i="1"/>
  <c r="BK3869" i="1"/>
  <c r="BJ2428" i="1"/>
  <c r="BK2428" i="1"/>
  <c r="BJ2338" i="1"/>
  <c r="BK2338" i="1"/>
  <c r="BJ2341" i="1"/>
  <c r="BK2341" i="1"/>
  <c r="BJ817" i="1"/>
  <c r="BK817" i="1"/>
  <c r="BJ3548" i="1"/>
  <c r="BK3548" i="1"/>
  <c r="BJ5702" i="1"/>
  <c r="BK5702" i="1"/>
  <c r="BJ6164" i="1"/>
  <c r="BK6164" i="1"/>
  <c r="BJ2412" i="1"/>
  <c r="BK2412" i="1"/>
  <c r="BJ3002" i="1"/>
  <c r="BK3002" i="1"/>
  <c r="BJ5339" i="1"/>
  <c r="BK5339" i="1"/>
  <c r="BJ5639" i="1"/>
  <c r="BK5639" i="1"/>
  <c r="BJ389" i="1"/>
  <c r="BK389" i="1"/>
  <c r="BJ4253" i="1"/>
  <c r="BK4253" i="1"/>
  <c r="BJ2509" i="1"/>
  <c r="BK2509" i="1"/>
  <c r="BJ4685" i="1"/>
  <c r="BK4685" i="1"/>
  <c r="BJ5053" i="1"/>
  <c r="BK5053" i="1"/>
  <c r="BJ5309" i="1"/>
  <c r="BK5309" i="1"/>
  <c r="BJ4499" i="1"/>
  <c r="BK4499" i="1"/>
  <c r="BJ6006" i="1"/>
  <c r="BK6006" i="1"/>
  <c r="BJ5710" i="1"/>
  <c r="BK5710" i="1"/>
  <c r="BJ4774" i="1"/>
  <c r="BK4774" i="1"/>
  <c r="BJ2958" i="1"/>
  <c r="BK2958" i="1"/>
  <c r="BJ5697" i="1"/>
  <c r="BK5697" i="1"/>
  <c r="BJ3348" i="1"/>
  <c r="BK3348" i="1"/>
  <c r="BJ2101" i="1"/>
  <c r="BK2101" i="1"/>
  <c r="BJ6285" i="1"/>
  <c r="BK6285" i="1"/>
  <c r="BJ5822" i="1"/>
  <c r="BK5822" i="1"/>
  <c r="BJ5001" i="1"/>
  <c r="BK5001" i="1"/>
  <c r="BJ3786" i="1"/>
  <c r="BK3786" i="1"/>
  <c r="BJ5115" i="1"/>
  <c r="BK5115" i="1"/>
  <c r="BJ7446" i="1"/>
  <c r="BK7446" i="1"/>
  <c r="BJ6263" i="1"/>
  <c r="BK6263" i="1"/>
  <c r="BJ6085" i="1"/>
  <c r="BK6085" i="1"/>
  <c r="BJ5062" i="1"/>
  <c r="BK5062" i="1"/>
  <c r="BJ2721" i="1"/>
  <c r="BK2721" i="1"/>
  <c r="BJ3920" i="1"/>
  <c r="BK3920" i="1"/>
  <c r="BJ3420" i="1"/>
  <c r="BK3420" i="1"/>
  <c r="BJ6123" i="1"/>
  <c r="BK6123" i="1"/>
  <c r="BJ627" i="1"/>
  <c r="BK627" i="1"/>
  <c r="BJ1225" i="1"/>
  <c r="BK1225" i="1"/>
  <c r="BJ6317" i="1"/>
  <c r="BK6317" i="1"/>
  <c r="BJ1432" i="1"/>
  <c r="BK1432" i="1"/>
  <c r="BJ2881" i="1"/>
  <c r="BK2881" i="1"/>
  <c r="BJ5539" i="1"/>
  <c r="BK5539" i="1"/>
  <c r="BJ2496" i="1"/>
  <c r="BK2496" i="1"/>
  <c r="BJ2641" i="1"/>
  <c r="BK2641" i="1"/>
  <c r="BJ1610" i="1"/>
  <c r="BK1610" i="1"/>
  <c r="BJ5964" i="1"/>
  <c r="BK5964" i="1"/>
  <c r="BJ3084" i="1"/>
  <c r="BK3084" i="1"/>
  <c r="BJ6103" i="1"/>
  <c r="BK6103" i="1"/>
  <c r="BJ2806" i="1"/>
  <c r="BK2806" i="1"/>
  <c r="BJ3001" i="1"/>
  <c r="BK3001" i="1"/>
  <c r="BJ6114" i="1"/>
  <c r="BK6114" i="1"/>
  <c r="BJ168" i="1"/>
  <c r="BK168" i="1"/>
  <c r="BJ4120" i="1"/>
  <c r="BK4120" i="1"/>
  <c r="BJ1875" i="1"/>
  <c r="BK1875" i="1"/>
  <c r="BJ3153" i="1"/>
  <c r="BK3153" i="1"/>
  <c r="BJ7195" i="1"/>
  <c r="BK7195" i="1"/>
  <c r="BJ921" i="1"/>
  <c r="BK921" i="1"/>
  <c r="BJ4160" i="1"/>
  <c r="BK4160" i="1"/>
  <c r="BJ948" i="1"/>
  <c r="BK948" i="1"/>
  <c r="BJ4415" i="1"/>
  <c r="BK4415" i="1"/>
  <c r="BJ3800" i="1"/>
  <c r="BK3800" i="1"/>
  <c r="BJ6933" i="1"/>
  <c r="BK6933" i="1"/>
  <c r="BJ670" i="1"/>
  <c r="BK670" i="1"/>
  <c r="BJ6303" i="1"/>
  <c r="BK6303" i="1"/>
  <c r="BJ4718" i="1"/>
  <c r="BK4718" i="1"/>
  <c r="BJ799" i="1"/>
  <c r="BK799" i="1"/>
  <c r="BJ7466" i="1"/>
  <c r="BK7466" i="1"/>
  <c r="BJ4328" i="1"/>
  <c r="BK4328" i="1"/>
  <c r="BJ2656" i="1"/>
  <c r="BK2656" i="1"/>
  <c r="BJ2421" i="1"/>
  <c r="BK2421" i="1"/>
  <c r="BJ4417" i="1"/>
  <c r="BK4417" i="1"/>
  <c r="BJ4572" i="1"/>
  <c r="BK4572" i="1"/>
  <c r="BJ6078" i="1"/>
  <c r="BK6078" i="1"/>
  <c r="BJ5609" i="1"/>
  <c r="BK5609" i="1"/>
  <c r="BJ6673" i="1"/>
  <c r="BK6673" i="1"/>
  <c r="BJ7691" i="1"/>
  <c r="BK7691" i="1"/>
  <c r="BJ4503" i="1"/>
  <c r="BK4503" i="1"/>
  <c r="BJ5575" i="1"/>
  <c r="BK5575" i="1"/>
  <c r="BJ2925" i="1"/>
  <c r="BK2925" i="1"/>
  <c r="BJ7584" i="1"/>
  <c r="BK7584" i="1"/>
  <c r="BJ4802" i="1"/>
  <c r="BK4802" i="1"/>
  <c r="BJ4514" i="1"/>
  <c r="BK4514" i="1"/>
  <c r="BJ7742" i="1"/>
  <c r="BK7742" i="1"/>
  <c r="BJ7804" i="1"/>
  <c r="BK7804" i="1"/>
  <c r="BJ7794" i="1"/>
  <c r="BK7794" i="1"/>
  <c r="BJ7793" i="1"/>
  <c r="BK7793" i="1"/>
  <c r="BJ7779" i="1"/>
  <c r="BK7779" i="1"/>
  <c r="BJ7703" i="1"/>
  <c r="BK7703" i="1"/>
  <c r="BJ6036" i="1"/>
  <c r="BK6036" i="1"/>
  <c r="BJ7275" i="1"/>
  <c r="BK7275" i="1"/>
  <c r="BJ7514" i="1"/>
  <c r="BK7514" i="1"/>
  <c r="BJ7526" i="1"/>
  <c r="BK7526" i="1"/>
  <c r="BJ4943" i="1"/>
  <c r="BK4943" i="1"/>
  <c r="BJ7400" i="1"/>
  <c r="BK7400" i="1"/>
  <c r="BJ7441" i="1"/>
  <c r="BK7441" i="1"/>
  <c r="BJ7751" i="1"/>
  <c r="BK7751" i="1"/>
  <c r="BJ920" i="1"/>
  <c r="BK920" i="1"/>
  <c r="BJ7240" i="1"/>
  <c r="BK7240" i="1"/>
  <c r="BJ7625" i="1"/>
  <c r="BK7625" i="1"/>
  <c r="BJ1987" i="1"/>
  <c r="BK1987" i="1"/>
  <c r="BJ778" i="1"/>
  <c r="BK778" i="1"/>
  <c r="BJ751" i="1"/>
  <c r="BK751" i="1"/>
  <c r="BJ813" i="1"/>
  <c r="BK813" i="1"/>
  <c r="BJ2584" i="1"/>
  <c r="BK2584" i="1"/>
  <c r="BJ6877" i="1"/>
  <c r="BK6877" i="1"/>
  <c r="BJ4487" i="1"/>
  <c r="BK4487" i="1"/>
  <c r="BJ4531" i="1"/>
  <c r="BK4531" i="1"/>
  <c r="BJ6984" i="1"/>
  <c r="BK6984" i="1"/>
  <c r="BJ2105" i="1"/>
  <c r="BK2105" i="1"/>
  <c r="BJ3701" i="1"/>
  <c r="BK3701" i="1"/>
  <c r="BJ3994" i="1"/>
  <c r="BK3994" i="1"/>
  <c r="BJ3503" i="1"/>
  <c r="BK3503" i="1"/>
  <c r="BJ3842" i="1"/>
  <c r="BK3842" i="1"/>
  <c r="BJ1655" i="1"/>
  <c r="BK1655" i="1"/>
  <c r="BJ1571" i="1"/>
  <c r="BK1571" i="1"/>
  <c r="BJ2080" i="1"/>
  <c r="BK2080" i="1"/>
  <c r="BJ2241" i="1"/>
  <c r="BK2241" i="1"/>
  <c r="BJ6325" i="1"/>
  <c r="BK6325" i="1"/>
  <c r="BJ5267" i="1"/>
  <c r="BK5267" i="1"/>
  <c r="BJ3662" i="1"/>
  <c r="BK3662" i="1"/>
  <c r="BJ5959" i="1"/>
  <c r="BK5959" i="1"/>
  <c r="BJ4295" i="1"/>
  <c r="BK4295" i="1"/>
  <c r="BJ6449" i="1"/>
  <c r="BK6449" i="1"/>
  <c r="BJ7642" i="1"/>
  <c r="BK7642" i="1"/>
  <c r="BJ7636" i="1"/>
  <c r="BK7636" i="1"/>
  <c r="BJ7621" i="1"/>
  <c r="BK7621" i="1"/>
  <c r="BJ7817" i="1"/>
  <c r="BK7817" i="1"/>
  <c r="BJ7741" i="1"/>
  <c r="BK7741" i="1"/>
  <c r="BJ7791" i="1"/>
  <c r="BK7791" i="1"/>
  <c r="BJ5561" i="1"/>
  <c r="BK5561" i="1"/>
  <c r="BJ6587" i="1"/>
  <c r="BK6587" i="1"/>
  <c r="BJ2811" i="1"/>
  <c r="BK2811" i="1"/>
  <c r="BJ5886" i="1"/>
  <c r="BK5886" i="1"/>
  <c r="BJ7798" i="1"/>
  <c r="BK7798" i="1"/>
  <c r="BJ7807" i="1"/>
  <c r="BK7807" i="1"/>
  <c r="BJ2520" i="1"/>
  <c r="BK2520" i="1"/>
  <c r="BJ7839" i="1"/>
  <c r="BK7839" i="1"/>
  <c r="BJ7788" i="1"/>
  <c r="BK7788" i="1"/>
  <c r="BJ7785" i="1"/>
  <c r="BK7785" i="1"/>
  <c r="BJ4825" i="1"/>
  <c r="BK4825" i="1"/>
  <c r="BJ4657" i="1"/>
  <c r="BK4657" i="1"/>
  <c r="BJ5082" i="1"/>
  <c r="BK5082" i="1"/>
  <c r="BJ7829" i="1"/>
  <c r="BK7829" i="1"/>
  <c r="BJ4132" i="1"/>
  <c r="BK4132" i="1"/>
  <c r="BJ7721" i="1"/>
  <c r="BK7721" i="1"/>
  <c r="BJ6221" i="1"/>
  <c r="BK6221" i="1"/>
  <c r="BJ2576" i="1"/>
  <c r="BK2576" i="1"/>
  <c r="BJ5460" i="1"/>
  <c r="BK5460" i="1"/>
  <c r="BJ6337" i="1"/>
  <c r="BK6337" i="1"/>
  <c r="BJ7723" i="1"/>
  <c r="BK7723" i="1"/>
  <c r="BJ7790" i="1"/>
  <c r="BK7790" i="1"/>
  <c r="BJ7757" i="1"/>
  <c r="BK7757" i="1"/>
  <c r="BJ7725" i="1"/>
  <c r="BK7725" i="1"/>
  <c r="BJ7724" i="1"/>
  <c r="BK7724" i="1"/>
  <c r="BJ7806" i="1"/>
  <c r="BK7806" i="1"/>
  <c r="BJ7766" i="1"/>
  <c r="BK7766" i="1"/>
  <c r="BJ7805" i="1"/>
  <c r="BK7805" i="1"/>
  <c r="BJ7784" i="1"/>
  <c r="BK7784" i="1"/>
  <c r="BJ7831" i="1"/>
  <c r="BK7831" i="1"/>
  <c r="BJ7750" i="1"/>
  <c r="BK7750" i="1"/>
  <c r="BJ7783" i="1"/>
  <c r="BK7783" i="1"/>
  <c r="BJ7722" i="1"/>
  <c r="BK7722" i="1"/>
  <c r="BJ6472" i="1"/>
  <c r="BK6472" i="1"/>
  <c r="BJ7780" i="1"/>
  <c r="BK7780" i="1"/>
  <c r="BJ7796" i="1"/>
  <c r="BK7796" i="1"/>
  <c r="BJ7800" i="1"/>
  <c r="BK7800" i="1"/>
  <c r="BJ7768" i="1"/>
  <c r="BK7768" i="1"/>
  <c r="BJ7720" i="1"/>
  <c r="BK7720" i="1"/>
  <c r="BJ7828" i="1"/>
  <c r="BK7828" i="1"/>
  <c r="BJ7809" i="1"/>
  <c r="BK7809" i="1"/>
  <c r="BJ7767" i="1"/>
  <c r="BK7767" i="1"/>
  <c r="BJ7786" i="1"/>
  <c r="BK7786" i="1"/>
  <c r="BJ7799" i="1"/>
  <c r="BK7799" i="1"/>
  <c r="BJ7808" i="1"/>
  <c r="BK7808" i="1"/>
  <c r="BJ7758" i="1"/>
  <c r="BK7758" i="1"/>
  <c r="BJ7769" i="1"/>
  <c r="BK7769" i="1"/>
  <c r="BJ7719" i="1"/>
  <c r="BK7719" i="1"/>
  <c r="BJ7837" i="1"/>
  <c r="BK7837" i="1"/>
  <c r="BJ7814" i="1"/>
  <c r="BK7814" i="1"/>
  <c r="BJ7579" i="1"/>
  <c r="BK7579" i="1"/>
  <c r="BJ7827" i="1"/>
  <c r="BK7827" i="1"/>
  <c r="BJ7820" i="1"/>
  <c r="BK7820" i="1"/>
  <c r="BJ7712" i="1"/>
  <c r="BK7712" i="1"/>
  <c r="BJ7840" i="1"/>
  <c r="BK7840" i="1"/>
  <c r="BJ7776" i="1"/>
  <c r="BK7776" i="1"/>
  <c r="BJ7795" i="1"/>
  <c r="BK7795" i="1"/>
  <c r="BJ7778" i="1"/>
  <c r="BK7778" i="1"/>
  <c r="BJ7760" i="1"/>
  <c r="BK7760" i="1"/>
  <c r="BJ7792" i="1"/>
  <c r="BK7792" i="1"/>
  <c r="BJ7789" i="1"/>
  <c r="BK7789" i="1"/>
  <c r="BJ7773" i="1"/>
  <c r="BK7773" i="1"/>
  <c r="BJ7756" i="1"/>
  <c r="BK7756" i="1"/>
  <c r="BJ7782" i="1"/>
  <c r="BK7782" i="1"/>
  <c r="BJ7765" i="1"/>
  <c r="BK7765" i="1"/>
  <c r="BJ7764" i="1"/>
  <c r="BK7764" i="1"/>
  <c r="BJ7771" i="1"/>
  <c r="BK7771" i="1"/>
  <c r="BJ4109" i="1"/>
  <c r="BK4109" i="1"/>
  <c r="BJ7717" i="1"/>
  <c r="BK7717" i="1"/>
  <c r="BJ7740" i="1"/>
  <c r="BK7740" i="1"/>
  <c r="BJ3640" i="1"/>
  <c r="BK3640" i="1"/>
  <c r="BJ3836" i="1"/>
  <c r="BK3836" i="1"/>
  <c r="BJ4133" i="1"/>
  <c r="BK4133" i="1"/>
  <c r="BJ5020" i="1"/>
  <c r="BK5020" i="1"/>
  <c r="BJ7838" i="1"/>
  <c r="BK7838" i="1"/>
  <c r="BJ7834" i="1"/>
  <c r="BK7834" i="1"/>
  <c r="BJ7832" i="1"/>
  <c r="BK7832" i="1"/>
  <c r="BJ1654" i="1"/>
  <c r="BK1654" i="1"/>
  <c r="BJ7770" i="1"/>
  <c r="BK7770" i="1"/>
  <c r="BJ7835" i="1"/>
  <c r="BK7835" i="1"/>
  <c r="BJ7802" i="1"/>
  <c r="BK7802" i="1"/>
  <c r="BJ7801" i="1"/>
  <c r="BK7801" i="1"/>
  <c r="BJ7762" i="1"/>
  <c r="BK7762" i="1"/>
  <c r="BJ7777" i="1"/>
  <c r="BK7777" i="1"/>
  <c r="BJ7755" i="1"/>
  <c r="BK7755" i="1"/>
  <c r="BJ7753" i="1"/>
  <c r="BK7753" i="1"/>
  <c r="BJ6194" i="1"/>
  <c r="BK6194" i="1"/>
  <c r="BJ7821" i="1"/>
  <c r="BK7821" i="1"/>
  <c r="BJ4099" i="1"/>
  <c r="BK4099" i="1"/>
  <c r="BJ3063" i="1"/>
  <c r="BK3063" i="1"/>
  <c r="BJ6129" i="1"/>
  <c r="BK6129" i="1"/>
  <c r="BJ7824" i="1"/>
  <c r="BK7824" i="1"/>
  <c r="BJ7704" i="1"/>
  <c r="BK7704" i="1"/>
  <c r="BJ7395" i="1"/>
  <c r="BK7395" i="1"/>
  <c r="BJ7836" i="1"/>
  <c r="BK7836" i="1"/>
  <c r="BJ7833" i="1"/>
  <c r="BK7833" i="1"/>
  <c r="BJ7825" i="1"/>
  <c r="BK7825" i="1"/>
  <c r="BJ6607" i="1"/>
  <c r="BK6607" i="1"/>
  <c r="BJ7830" i="1"/>
  <c r="BK7830" i="1"/>
  <c r="BJ7761" i="1"/>
  <c r="BK7761" i="1"/>
  <c r="BJ7774" i="1"/>
  <c r="BK7774" i="1"/>
  <c r="BJ7797" i="1"/>
  <c r="BK7797" i="1"/>
  <c r="BJ7763" i="1"/>
  <c r="BK7763" i="1"/>
  <c r="BJ7772" i="1"/>
  <c r="BK7772" i="1"/>
  <c r="BJ7752" i="1"/>
  <c r="BK7752" i="1"/>
  <c r="BJ7759" i="1"/>
  <c r="BK7759" i="1"/>
  <c r="BJ7754" i="1"/>
  <c r="BK7754" i="1"/>
  <c r="BJ7816" i="1"/>
  <c r="BK7816" i="1"/>
  <c r="BJ2277" i="1"/>
  <c r="BK2277" i="1"/>
  <c r="BJ1681" i="1"/>
  <c r="BK1681" i="1"/>
  <c r="BJ6970" i="1"/>
  <c r="BK6970" i="1"/>
  <c r="BJ6699" i="1"/>
  <c r="BK6699" i="1"/>
  <c r="BJ6240" i="1"/>
  <c r="BK6240" i="1"/>
  <c r="BJ4853" i="1"/>
  <c r="BK4853" i="1"/>
  <c r="BJ4443" i="1"/>
  <c r="BK4443" i="1"/>
  <c r="BJ7815" i="1"/>
  <c r="BK7815" i="1"/>
  <c r="BJ7706" i="1"/>
  <c r="BK7706" i="1"/>
  <c r="BJ7707" i="1"/>
  <c r="BK7707" i="1"/>
  <c r="BJ7819" i="1"/>
  <c r="BK7819" i="1"/>
  <c r="BJ6780" i="1"/>
  <c r="BK6780" i="1"/>
  <c r="BJ6033" i="1"/>
  <c r="BK6033" i="1"/>
  <c r="BJ7818" i="1"/>
  <c r="BK7818" i="1"/>
  <c r="BJ7823" i="1"/>
  <c r="BK7823" i="1"/>
  <c r="BJ7781" i="1"/>
  <c r="BK7781" i="1"/>
  <c r="BJ4878" i="1"/>
  <c r="BK4878" i="1"/>
  <c r="BJ541" i="1"/>
  <c r="BK541" i="1"/>
  <c r="BJ6126" i="1"/>
  <c r="BK6126" i="1"/>
  <c r="BJ7713" i="1"/>
  <c r="BK7713" i="1"/>
  <c r="BJ6283" i="1"/>
  <c r="BK6283" i="1"/>
  <c r="BJ62" i="1"/>
  <c r="BK62" i="1"/>
  <c r="BJ3323" i="1"/>
  <c r="BK3323" i="1"/>
  <c r="BJ1908" i="1"/>
  <c r="BK1908" i="1"/>
  <c r="BJ253" i="1"/>
  <c r="BK253" i="1"/>
  <c r="BJ206" i="1"/>
  <c r="BK206" i="1"/>
  <c r="BJ622" i="1"/>
  <c r="BK622" i="1"/>
  <c r="BJ7787" i="1"/>
  <c r="BK7787" i="1"/>
  <c r="BJ2733" i="1"/>
  <c r="BK2733" i="1"/>
  <c r="BJ7803" i="1"/>
  <c r="BK7803" i="1"/>
  <c r="BJ7775" i="1"/>
  <c r="BK7775" i="1"/>
  <c r="BJ7841" i="1"/>
  <c r="BK7841" i="1"/>
  <c r="BJ3363" i="1"/>
  <c r="BK3363" i="1"/>
  <c r="BJ403" i="1"/>
  <c r="BK403" i="1"/>
  <c r="BJ303" i="1"/>
  <c r="BK303" i="1"/>
  <c r="BJ7826" i="1"/>
  <c r="BK7826" i="1"/>
  <c r="BJ7822" i="1"/>
  <c r="BK7822" i="1"/>
  <c r="BJ7711" i="1"/>
  <c r="BK7711" i="1"/>
  <c r="BJ7618" i="1"/>
  <c r="BK7618" i="1"/>
  <c r="BK7276" i="1"/>
  <c r="BK3971" i="1"/>
  <c r="BK4870" i="1"/>
  <c r="BK6307" i="1"/>
  <c r="BK6340" i="1"/>
  <c r="BK3933" i="1"/>
  <c r="BK6157" i="1"/>
  <c r="BK7285" i="1"/>
  <c r="BK7298" i="1"/>
  <c r="BK6271" i="1"/>
  <c r="BK6279" i="1"/>
  <c r="BK4322" i="1"/>
  <c r="BK7316" i="1"/>
  <c r="BK2468" i="1"/>
  <c r="BK2484" i="1"/>
  <c r="BK2505" i="1"/>
  <c r="BK2744" i="1"/>
  <c r="BK810" i="1"/>
  <c r="BK2610" i="1"/>
  <c r="BK2647" i="1"/>
  <c r="BK5887" i="1"/>
  <c r="BK750" i="1"/>
  <c r="BK1621" i="1"/>
  <c r="BK5533" i="1"/>
  <c r="BK2784" i="1"/>
  <c r="BK1841" i="1"/>
  <c r="BK3160" i="1"/>
  <c r="BK3197" i="1"/>
  <c r="BK2284" i="1"/>
  <c r="BK5863" i="1"/>
  <c r="BK3056" i="1"/>
  <c r="BK5695" i="1"/>
  <c r="BK1922" i="1"/>
  <c r="BK6781" i="1"/>
  <c r="BK6785" i="1"/>
  <c r="BK3021" i="1"/>
  <c r="BK697" i="1"/>
  <c r="BK1945" i="1"/>
  <c r="BK2713" i="1"/>
  <c r="BK7648" i="1"/>
  <c r="BK7442" i="1"/>
  <c r="BK7174" i="1"/>
  <c r="BK6649" i="1"/>
  <c r="BK7634" i="1"/>
  <c r="BK6620" i="1"/>
  <c r="BK7011" i="1"/>
  <c r="BK6046" i="1"/>
  <c r="BK6076" i="1"/>
  <c r="BK3923" i="1"/>
  <c r="BK3489" i="1"/>
  <c r="BK7455" i="1"/>
  <c r="BK4675" i="1"/>
  <c r="BK7363" i="1"/>
  <c r="BK2827" i="1"/>
  <c r="BK7038" i="1"/>
  <c r="BK1763" i="1"/>
  <c r="BK1790" i="1"/>
  <c r="BK7467" i="1"/>
  <c r="BK5457" i="1"/>
  <c r="BK3834" i="1"/>
  <c r="BK4073" i="1"/>
  <c r="BK3711" i="1"/>
  <c r="BK6220" i="1"/>
  <c r="BK6259" i="1"/>
  <c r="BK3155" i="1"/>
  <c r="BK6002" i="1"/>
  <c r="BK5955" i="1"/>
  <c r="BK5980" i="1"/>
  <c r="BK6007" i="1"/>
  <c r="BK3080" i="1"/>
  <c r="BK4291" i="1"/>
  <c r="BK4728" i="1"/>
  <c r="BK4744" i="1"/>
  <c r="BK6551" i="1"/>
  <c r="BK4534" i="1"/>
  <c r="BK6806" i="1"/>
  <c r="BK2864" i="1"/>
  <c r="BK5041" i="1"/>
  <c r="BK4720" i="1"/>
  <c r="BK2011" i="1"/>
  <c r="BK4367" i="1"/>
  <c r="BK5751" i="1"/>
  <c r="BK5515" i="1"/>
  <c r="BK7403" i="1"/>
  <c r="BK4637" i="1"/>
  <c r="BK1971" i="1"/>
  <c r="BK5784" i="1"/>
  <c r="BK4604" i="1"/>
  <c r="BK4655" i="1"/>
  <c r="BK4600" i="1"/>
  <c r="BK7419" i="1"/>
  <c r="BK2616" i="1"/>
  <c r="BK6939" i="1"/>
  <c r="BK3485" i="1"/>
  <c r="BK5664" i="1"/>
  <c r="BK7193" i="1"/>
  <c r="BK6820" i="1"/>
  <c r="BK6763" i="1"/>
  <c r="BK6794" i="1"/>
  <c r="BK6723" i="1"/>
  <c r="BK6756" i="1"/>
  <c r="BK3444" i="1"/>
  <c r="BK3471" i="1"/>
  <c r="BK4356" i="1"/>
  <c r="BK4390" i="1"/>
  <c r="BK7350" i="1"/>
  <c r="BK7060" i="1"/>
  <c r="BK6845" i="1"/>
  <c r="BK6862" i="1"/>
  <c r="BK5783" i="1"/>
  <c r="BK5750" i="1"/>
  <c r="BK4242" i="1"/>
  <c r="BK5311" i="1"/>
  <c r="BK5356" i="1"/>
  <c r="BK6908" i="1"/>
  <c r="BK3232" i="1"/>
  <c r="BK3306" i="1"/>
  <c r="BK3595" i="1"/>
  <c r="BK3562" i="1"/>
  <c r="BK3528" i="1"/>
  <c r="BK3315" i="1"/>
  <c r="BK2206" i="1"/>
  <c r="BK7177" i="1"/>
  <c r="BK7216" i="1"/>
  <c r="BK7197" i="1"/>
  <c r="BK2867" i="1"/>
  <c r="BK5645" i="1"/>
  <c r="BK4966" i="1"/>
  <c r="BK4331" i="1"/>
  <c r="BK1233" i="1"/>
  <c r="BK3267" i="1"/>
  <c r="BK3539" i="1"/>
  <c r="BK3876" i="1"/>
  <c r="BK3975" i="1"/>
  <c r="BK5155" i="1"/>
  <c r="BK7810" i="1"/>
  <c r="BK996" i="1"/>
  <c r="BK836" i="1"/>
  <c r="BK3479" i="1"/>
  <c r="BK3948" i="1"/>
  <c r="BK5316" i="1"/>
  <c r="BK5365" i="1"/>
  <c r="BK4984" i="1"/>
  <c r="BK1172" i="1"/>
  <c r="BK7260" i="1"/>
  <c r="BK756" i="1"/>
  <c r="BK5875" i="1"/>
  <c r="BK7659" i="1"/>
  <c r="BK3909" i="1"/>
  <c r="BK773" i="1"/>
  <c r="BK1028" i="1"/>
  <c r="BK2364" i="1"/>
  <c r="BK5956" i="1"/>
  <c r="BK2203" i="1"/>
  <c r="BK2226" i="1"/>
  <c r="BK1230" i="1"/>
  <c r="BK4094" i="1"/>
  <c r="BK6775" i="1"/>
  <c r="BK5844" i="1"/>
  <c r="BK3141" i="1"/>
  <c r="BK4284" i="1"/>
  <c r="BK4130" i="1"/>
  <c r="BK4026" i="1"/>
  <c r="BK4485" i="1"/>
  <c r="BK2395" i="1"/>
  <c r="BK1977" i="1"/>
  <c r="BK1899" i="1"/>
  <c r="BK5382" i="1"/>
  <c r="BK5420" i="1"/>
  <c r="BK7709" i="1"/>
  <c r="BK4517" i="1"/>
  <c r="BK5338" i="1"/>
  <c r="BK5493" i="1"/>
  <c r="BK1463" i="1"/>
  <c r="BK661" i="1"/>
  <c r="BK4872" i="1"/>
  <c r="BK4240" i="1"/>
  <c r="BK7708" i="1"/>
  <c r="BK630" i="1"/>
  <c r="BK1057" i="1"/>
  <c r="BK7715" i="1"/>
  <c r="BK7716" i="1"/>
  <c r="BK4738" i="1"/>
  <c r="BK7718" i="1"/>
  <c r="BK7743" i="1"/>
  <c r="BK7748" i="1"/>
  <c r="BK2196" i="1"/>
  <c r="BK7744" i="1"/>
  <c r="BK4018" i="1"/>
  <c r="BK124" i="1"/>
  <c r="BK1047" i="1"/>
  <c r="BK7733" i="1"/>
  <c r="BK7734" i="1"/>
  <c r="BK2821" i="1"/>
  <c r="BK7749" i="1"/>
  <c r="BK7714" i="1"/>
  <c r="BK7737" i="1"/>
  <c r="BK7729" i="1"/>
  <c r="BK3339" i="1"/>
  <c r="BK7746" i="1"/>
  <c r="BK7745" i="1"/>
  <c r="BK4305" i="1"/>
  <c r="BK5415" i="1"/>
  <c r="BK2900" i="1"/>
  <c r="BK7747" i="1"/>
  <c r="BK2069" i="1"/>
  <c r="BK7207" i="1"/>
  <c r="BK4879" i="1"/>
  <c r="BK5542" i="1"/>
  <c r="BK7565" i="1"/>
  <c r="BK7710" i="1"/>
  <c r="BK7705" i="1"/>
  <c r="BK155" i="1"/>
  <c r="BK7811" i="1"/>
  <c r="BK7401" i="1"/>
  <c r="BK3285" i="1"/>
  <c r="BK3784" i="1"/>
  <c r="BK3555" i="1"/>
  <c r="BK3587" i="1"/>
  <c r="BK3325" i="1"/>
  <c r="BK819" i="1"/>
  <c r="BK840" i="1"/>
  <c r="BK749" i="1"/>
  <c r="BK1100" i="1"/>
  <c r="BK4213" i="1"/>
  <c r="BK1748" i="1"/>
  <c r="BK1717" i="1"/>
  <c r="BK2375" i="1"/>
  <c r="BJ7659" i="1"/>
  <c r="BJ7648" i="1"/>
  <c r="BJ7634" i="1"/>
  <c r="BJ7565" i="1"/>
  <c r="BJ7710" i="1"/>
  <c r="BJ7467" i="1"/>
  <c r="BJ7455" i="1"/>
  <c r="BJ7442" i="1"/>
  <c r="BJ7419" i="1"/>
  <c r="BJ7403" i="1"/>
  <c r="BJ7401" i="1"/>
  <c r="BJ7363" i="1"/>
  <c r="BJ7350" i="1"/>
  <c r="BJ7316" i="1"/>
  <c r="BJ7298" i="1"/>
  <c r="BJ7285" i="1"/>
  <c r="BJ7276" i="1"/>
  <c r="BJ7260" i="1"/>
  <c r="BJ7216" i="1"/>
  <c r="BJ7207" i="1"/>
  <c r="BJ7197" i="1"/>
  <c r="BJ7193" i="1"/>
  <c r="BJ7177" i="1"/>
  <c r="BJ7174" i="1"/>
  <c r="BJ7060" i="1"/>
  <c r="BJ7038" i="1"/>
  <c r="BJ7011" i="1"/>
  <c r="BJ6939" i="1"/>
  <c r="BJ6908" i="1"/>
  <c r="BJ7705" i="1"/>
  <c r="BJ6862" i="1"/>
  <c r="BJ6845" i="1"/>
  <c r="BJ6820" i="1"/>
  <c r="BJ6806" i="1"/>
  <c r="BJ6794" i="1"/>
  <c r="BJ6785" i="1"/>
  <c r="BJ7709" i="1"/>
  <c r="BJ6781" i="1"/>
  <c r="BJ6775" i="1"/>
  <c r="BJ6763" i="1"/>
  <c r="BJ6756" i="1"/>
  <c r="BJ6723" i="1"/>
  <c r="BJ6649" i="1"/>
  <c r="BJ6620" i="1"/>
  <c r="BJ6551" i="1"/>
  <c r="BJ7708" i="1"/>
  <c r="BJ6340" i="1"/>
  <c r="BJ6307" i="1"/>
  <c r="BJ6279" i="1"/>
  <c r="BJ6271" i="1"/>
  <c r="BJ6259" i="1"/>
  <c r="BJ6220" i="1"/>
  <c r="BJ6157" i="1"/>
  <c r="BJ6076" i="1"/>
  <c r="BJ6046" i="1"/>
  <c r="BJ6007" i="1"/>
  <c r="BJ6002" i="1"/>
  <c r="BJ5980" i="1"/>
  <c r="BJ5956" i="1"/>
  <c r="BJ5955" i="1"/>
  <c r="BJ7716" i="1"/>
  <c r="BJ5887" i="1"/>
  <c r="BJ5875" i="1"/>
  <c r="BJ5863" i="1"/>
  <c r="BJ5844" i="1"/>
  <c r="BJ5784" i="1"/>
  <c r="BJ5783" i="1"/>
  <c r="BJ7715" i="1"/>
  <c r="BJ5751" i="1"/>
  <c r="BJ5750" i="1"/>
  <c r="BJ5695" i="1"/>
  <c r="BJ5664" i="1"/>
  <c r="BJ5645" i="1"/>
  <c r="BJ5542" i="1"/>
  <c r="BJ5533" i="1"/>
  <c r="BJ5515" i="1"/>
  <c r="BJ5493" i="1"/>
  <c r="BJ5457" i="1"/>
  <c r="BJ5420" i="1"/>
  <c r="BJ5415" i="1"/>
  <c r="BJ155" i="1"/>
  <c r="BJ5382" i="1"/>
  <c r="BJ5365" i="1"/>
  <c r="BJ5356" i="1"/>
  <c r="BJ5338" i="1"/>
  <c r="BJ5316" i="1"/>
  <c r="BJ5311" i="1"/>
  <c r="BJ5155" i="1"/>
  <c r="BJ5041" i="1"/>
  <c r="BJ4984" i="1"/>
  <c r="BJ4966" i="1"/>
  <c r="BJ4879" i="1"/>
  <c r="BJ4870" i="1"/>
  <c r="BJ4872" i="1"/>
  <c r="BJ4744" i="1"/>
  <c r="BJ7714" i="1"/>
  <c r="BJ4738" i="1"/>
  <c r="BJ4728" i="1"/>
  <c r="BJ4720" i="1"/>
  <c r="BJ4675" i="1"/>
  <c r="BJ4655" i="1"/>
  <c r="BJ4637" i="1"/>
  <c r="BJ4604" i="1"/>
  <c r="BJ4600" i="1"/>
  <c r="BJ124" i="1"/>
  <c r="BJ4534" i="1"/>
  <c r="BJ4517" i="1"/>
  <c r="BJ4485" i="1"/>
  <c r="BJ4390" i="1"/>
  <c r="BJ4367" i="1"/>
  <c r="BJ4356" i="1"/>
  <c r="BJ4331" i="1"/>
  <c r="BJ4322" i="1"/>
  <c r="BJ4305" i="1"/>
  <c r="BJ4291" i="1"/>
  <c r="BJ4284" i="1"/>
  <c r="BJ4242" i="1"/>
  <c r="BJ4240" i="1"/>
  <c r="BJ4213" i="1"/>
  <c r="BJ4130" i="1"/>
  <c r="BJ7811" i="1"/>
  <c r="BJ4094" i="1"/>
  <c r="BJ4073" i="1"/>
  <c r="BJ4026" i="1"/>
  <c r="BJ4018" i="1"/>
  <c r="BJ3975" i="1"/>
  <c r="BJ3971" i="1"/>
  <c r="BJ7810" i="1"/>
  <c r="BJ3948" i="1"/>
  <c r="BJ3933" i="1"/>
  <c r="BJ3923" i="1"/>
  <c r="BJ3909" i="1"/>
  <c r="BJ7743" i="1"/>
  <c r="BJ3876" i="1"/>
  <c r="BJ3834" i="1"/>
  <c r="BJ3784" i="1"/>
  <c r="BJ3711" i="1"/>
  <c r="BJ3595" i="1"/>
  <c r="BJ3587" i="1"/>
  <c r="BJ7737" i="1"/>
  <c r="BJ3562" i="1"/>
  <c r="BJ3555" i="1"/>
  <c r="BJ3539" i="1"/>
  <c r="BJ3528" i="1"/>
  <c r="BJ3485" i="1"/>
  <c r="BJ3489" i="1"/>
  <c r="BJ3479" i="1"/>
  <c r="BJ3471" i="1"/>
  <c r="BJ3444" i="1"/>
  <c r="BJ3339" i="1"/>
  <c r="BJ3325" i="1"/>
  <c r="BJ3315" i="1"/>
  <c r="BJ3306" i="1"/>
  <c r="BJ7734" i="1"/>
  <c r="BJ3285" i="1"/>
  <c r="BJ3267" i="1"/>
  <c r="BJ7733" i="1"/>
  <c r="BJ3232" i="1"/>
  <c r="BJ3197" i="1"/>
  <c r="BJ3160" i="1"/>
  <c r="BJ3155" i="1"/>
  <c r="BJ3141" i="1"/>
  <c r="BJ3080" i="1"/>
  <c r="BJ3056" i="1"/>
  <c r="BJ3021" i="1"/>
  <c r="BJ2900" i="1"/>
  <c r="BJ2867" i="1"/>
  <c r="BJ2864" i="1"/>
  <c r="BJ2827" i="1"/>
  <c r="BJ2821" i="1"/>
  <c r="BJ2784" i="1"/>
  <c r="BJ2744" i="1"/>
  <c r="BJ2713" i="1"/>
  <c r="BJ2647" i="1"/>
  <c r="BJ2616" i="1"/>
  <c r="BJ2610" i="1"/>
  <c r="BJ2505" i="1"/>
  <c r="BJ2484" i="1"/>
  <c r="BJ2468" i="1"/>
  <c r="BJ7747" i="1"/>
  <c r="BJ2395" i="1"/>
  <c r="BJ2375" i="1"/>
  <c r="BJ2364" i="1"/>
  <c r="BJ7746" i="1"/>
  <c r="BJ7745" i="1"/>
  <c r="BJ7744" i="1"/>
  <c r="BJ2284" i="1"/>
  <c r="BJ7749" i="1"/>
  <c r="BJ2226" i="1"/>
  <c r="BJ7748" i="1"/>
  <c r="BJ2206" i="1"/>
  <c r="BJ2203" i="1"/>
  <c r="BJ2196" i="1"/>
  <c r="BJ2069" i="1"/>
  <c r="BJ2011" i="1"/>
  <c r="BJ1977" i="1"/>
  <c r="BJ1971" i="1"/>
  <c r="BJ1945" i="1"/>
  <c r="BJ1922" i="1"/>
  <c r="BJ1899" i="1"/>
  <c r="BJ1841" i="1"/>
  <c r="BJ1790" i="1"/>
  <c r="BJ1763" i="1"/>
  <c r="BJ1748" i="1"/>
  <c r="BJ1717" i="1"/>
  <c r="BJ7718" i="1"/>
  <c r="BJ1621" i="1"/>
  <c r="BJ1463" i="1"/>
  <c r="BJ7729" i="1"/>
  <c r="BJ1233" i="1"/>
  <c r="BJ1230" i="1"/>
  <c r="BJ1172" i="1"/>
  <c r="BJ1100" i="1"/>
  <c r="BJ1057" i="1"/>
  <c r="BJ1047" i="1"/>
  <c r="BJ1028" i="1"/>
  <c r="BJ996" i="1"/>
  <c r="BJ840" i="1"/>
  <c r="BJ836" i="1"/>
  <c r="BJ819" i="1"/>
  <c r="BJ810" i="1"/>
  <c r="BJ773" i="1"/>
  <c r="BJ756" i="1"/>
  <c r="BJ750" i="1"/>
  <c r="BJ749" i="1"/>
  <c r="BJ697" i="1"/>
  <c r="BJ661" i="1"/>
  <c r="BJ630" i="1"/>
  <c r="N7702" i="1"/>
  <c r="N7701" i="1"/>
  <c r="N7700" i="1"/>
  <c r="N7699" i="1"/>
  <c r="N7698" i="1"/>
  <c r="N7697" i="1"/>
  <c r="N7696" i="1"/>
  <c r="N7695" i="1"/>
  <c r="N7694" i="1"/>
  <c r="N7692" i="1"/>
  <c r="N7691" i="1"/>
  <c r="N7690" i="1"/>
  <c r="N7689" i="1"/>
  <c r="N7688" i="1"/>
  <c r="N7693" i="1"/>
  <c r="N7686" i="1"/>
  <c r="N7685" i="1"/>
  <c r="N7684" i="1"/>
  <c r="N167" i="1"/>
  <c r="N7683" i="1"/>
  <c r="N7682" i="1"/>
  <c r="N7687" i="1"/>
  <c r="N7680" i="1"/>
  <c r="N7679" i="1"/>
  <c r="N7678" i="1"/>
  <c r="N7677" i="1"/>
  <c r="N7676" i="1"/>
  <c r="N7675" i="1"/>
  <c r="N7674" i="1"/>
  <c r="N7673" i="1"/>
  <c r="N7672" i="1"/>
  <c r="N7681" i="1"/>
  <c r="N7670" i="1"/>
  <c r="N7669" i="1"/>
  <c r="N7668" i="1"/>
  <c r="N21" i="1"/>
  <c r="N7671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36" i="1"/>
  <c r="N7642" i="1"/>
  <c r="N7641" i="1"/>
  <c r="N7640" i="1"/>
  <c r="N7639" i="1"/>
  <c r="N7638" i="1"/>
  <c r="N7637" i="1"/>
  <c r="N7635" i="1"/>
  <c r="N7633" i="1"/>
  <c r="N7632" i="1"/>
  <c r="N7631" i="1"/>
  <c r="N7630" i="1"/>
  <c r="N7629" i="1"/>
  <c r="N7628" i="1"/>
  <c r="N20" i="1"/>
  <c r="N7627" i="1"/>
  <c r="N7809" i="1"/>
  <c r="N7626" i="1"/>
  <c r="N7625" i="1"/>
  <c r="N7634" i="1"/>
  <c r="N7623" i="1"/>
  <c r="N7622" i="1"/>
  <c r="N7618" i="1"/>
  <c r="N7621" i="1"/>
  <c r="N7620" i="1"/>
  <c r="N7619" i="1"/>
  <c r="N7624" i="1"/>
  <c r="N7616" i="1"/>
  <c r="N7615" i="1"/>
  <c r="N7614" i="1"/>
  <c r="N7613" i="1"/>
  <c r="N7617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166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725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710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808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742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807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724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751" i="1"/>
  <c r="N7257" i="1"/>
  <c r="N7256" i="1"/>
  <c r="N7255" i="1"/>
  <c r="N7254" i="1"/>
  <c r="N7253" i="1"/>
  <c r="N7252" i="1"/>
  <c r="N7251" i="1"/>
  <c r="N7250" i="1"/>
  <c r="N7806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841" i="1"/>
  <c r="N7169" i="1"/>
  <c r="N7717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750" i="1"/>
  <c r="N7130" i="1"/>
  <c r="N7129" i="1"/>
  <c r="N7128" i="1"/>
  <c r="N7127" i="1"/>
  <c r="N7840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805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839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739" i="1"/>
  <c r="N7040" i="1"/>
  <c r="N7039" i="1"/>
  <c r="N7038" i="1"/>
  <c r="N7037" i="1"/>
  <c r="N7036" i="1"/>
  <c r="N7035" i="1"/>
  <c r="N7740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738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7838" i="1"/>
  <c r="N6991" i="1"/>
  <c r="N6990" i="1"/>
  <c r="N6989" i="1"/>
  <c r="N1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7713" i="1"/>
  <c r="N6970" i="1"/>
  <c r="N6969" i="1"/>
  <c r="N6968" i="1"/>
  <c r="N6967" i="1"/>
  <c r="N6966" i="1"/>
  <c r="N19" i="1"/>
  <c r="N6965" i="1"/>
  <c r="N6964" i="1"/>
  <c r="N6963" i="1"/>
  <c r="N6962" i="1"/>
  <c r="N6961" i="1"/>
  <c r="N6960" i="1"/>
  <c r="N6959" i="1"/>
  <c r="N188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18" i="1"/>
  <c r="N6946" i="1"/>
  <c r="N6945" i="1"/>
  <c r="N6944" i="1"/>
  <c r="N187" i="1"/>
  <c r="N6943" i="1"/>
  <c r="N6942" i="1"/>
  <c r="N6941" i="1"/>
  <c r="N6940" i="1"/>
  <c r="N7804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186" i="1"/>
  <c r="N6921" i="1"/>
  <c r="N190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17" i="1"/>
  <c r="N6902" i="1"/>
  <c r="N6901" i="1"/>
  <c r="N185" i="1"/>
  <c r="N7723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7803" i="1"/>
  <c r="N6885" i="1"/>
  <c r="N6884" i="1"/>
  <c r="N6883" i="1"/>
  <c r="N6882" i="1"/>
  <c r="N7705" i="1"/>
  <c r="N7812" i="1"/>
  <c r="N16" i="1"/>
  <c r="N6881" i="1"/>
  <c r="N6880" i="1"/>
  <c r="N6879" i="1"/>
  <c r="N6878" i="1"/>
  <c r="N184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1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7802" i="1"/>
  <c r="N6850" i="1"/>
  <c r="N6849" i="1"/>
  <c r="N14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7712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7709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7722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8" i="1"/>
  <c r="N6707" i="1"/>
  <c r="N6706" i="1"/>
  <c r="N6705" i="1"/>
  <c r="N6704" i="1"/>
  <c r="N6709" i="1"/>
  <c r="N6703" i="1"/>
  <c r="N6702" i="1"/>
  <c r="N6701" i="1"/>
  <c r="N6700" i="1"/>
  <c r="N6699" i="1"/>
  <c r="N6698" i="1"/>
  <c r="N6696" i="1"/>
  <c r="N6695" i="1"/>
  <c r="N6694" i="1"/>
  <c r="N6693" i="1"/>
  <c r="N6697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7" i="1"/>
  <c r="N6576" i="1"/>
  <c r="N6575" i="1"/>
  <c r="N6574" i="1"/>
  <c r="N6578" i="1"/>
  <c r="N6572" i="1"/>
  <c r="N6571" i="1"/>
  <c r="N6570" i="1"/>
  <c r="N6569" i="1"/>
  <c r="N6568" i="1"/>
  <c r="N6567" i="1"/>
  <c r="N6566" i="1"/>
  <c r="N6573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367" i="1"/>
  <c r="N6513" i="1"/>
  <c r="N6512" i="1"/>
  <c r="N6511" i="1"/>
  <c r="N6510" i="1"/>
  <c r="N6509" i="1"/>
  <c r="N6508" i="1"/>
  <c r="N6507" i="1"/>
  <c r="N6506" i="1"/>
  <c r="N6505" i="1"/>
  <c r="N6504" i="1"/>
  <c r="N6503" i="1"/>
  <c r="N6501" i="1"/>
  <c r="N6500" i="1"/>
  <c r="N6499" i="1"/>
  <c r="N6498" i="1"/>
  <c r="N6502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780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7800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366" i="1"/>
  <c r="N6410" i="1"/>
  <c r="N6409" i="1"/>
  <c r="N6408" i="1"/>
  <c r="N6407" i="1"/>
  <c r="N6406" i="1"/>
  <c r="N7708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365" i="1"/>
  <c r="N6321" i="1"/>
  <c r="N6320" i="1"/>
  <c r="N6319" i="1"/>
  <c r="N6318" i="1"/>
  <c r="N6317" i="1"/>
  <c r="N6316" i="1"/>
  <c r="N6315" i="1"/>
  <c r="N6314" i="1"/>
  <c r="N7721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364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3" i="1"/>
  <c r="N6272" i="1"/>
  <c r="N6271" i="1"/>
  <c r="N6274" i="1"/>
  <c r="N6270" i="1"/>
  <c r="N6269" i="1"/>
  <c r="N6268" i="1"/>
  <c r="N363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1" i="1"/>
  <c r="N6240" i="1"/>
  <c r="N6239" i="1"/>
  <c r="N6238" i="1"/>
  <c r="N6237" i="1"/>
  <c r="N6242" i="1"/>
  <c r="N6235" i="1"/>
  <c r="N6236" i="1"/>
  <c r="N6234" i="1"/>
  <c r="N6233" i="1"/>
  <c r="N362" i="1"/>
  <c r="N6232" i="1"/>
  <c r="N6231" i="1"/>
  <c r="N6230" i="1"/>
  <c r="N6229" i="1"/>
  <c r="N7837" i="1"/>
  <c r="N6228" i="1"/>
  <c r="N6227" i="1"/>
  <c r="N6226" i="1"/>
  <c r="N6225" i="1"/>
  <c r="N6224" i="1"/>
  <c r="N6223" i="1"/>
  <c r="N6222" i="1"/>
  <c r="N6220" i="1"/>
  <c r="N6219" i="1"/>
  <c r="N6218" i="1"/>
  <c r="N6217" i="1"/>
  <c r="N6216" i="1"/>
  <c r="N6221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361" i="1"/>
  <c r="N6197" i="1"/>
  <c r="N6196" i="1"/>
  <c r="N6195" i="1"/>
  <c r="N6194" i="1"/>
  <c r="N6193" i="1"/>
  <c r="N6192" i="1"/>
  <c r="N6190" i="1"/>
  <c r="N6189" i="1"/>
  <c r="N6188" i="1"/>
  <c r="N6187" i="1"/>
  <c r="N6186" i="1"/>
  <c r="N6185" i="1"/>
  <c r="N6191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7836" i="1"/>
  <c r="N3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359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3" i="1"/>
  <c r="N6102" i="1"/>
  <c r="N6101" i="1"/>
  <c r="N6100" i="1"/>
  <c r="N6099" i="1"/>
  <c r="N6098" i="1"/>
  <c r="N6097" i="1"/>
  <c r="N6104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358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7799" i="1"/>
  <c r="N6067" i="1"/>
  <c r="N6066" i="1"/>
  <c r="N6065" i="1"/>
  <c r="N6064" i="1"/>
  <c r="N6062" i="1"/>
  <c r="N6063" i="1"/>
  <c r="N6061" i="1"/>
  <c r="N6060" i="1"/>
  <c r="N6059" i="1"/>
  <c r="N6058" i="1"/>
  <c r="N6057" i="1"/>
  <c r="N6055" i="1"/>
  <c r="N6054" i="1"/>
  <c r="N6053" i="1"/>
  <c r="N6056" i="1"/>
  <c r="N6052" i="1"/>
  <c r="N6051" i="1"/>
  <c r="N6050" i="1"/>
  <c r="N6049" i="1"/>
  <c r="N357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7" i="1"/>
  <c r="N6026" i="1"/>
  <c r="N6025" i="1"/>
  <c r="N6024" i="1"/>
  <c r="N6028" i="1"/>
  <c r="N6023" i="1"/>
  <c r="N6022" i="1"/>
  <c r="N6020" i="1"/>
  <c r="N6019" i="1"/>
  <c r="N6018" i="1"/>
  <c r="N6017" i="1"/>
  <c r="N6016" i="1"/>
  <c r="N6021" i="1"/>
  <c r="N6015" i="1"/>
  <c r="N6014" i="1"/>
  <c r="N6013" i="1"/>
  <c r="N6012" i="1"/>
  <c r="N6011" i="1"/>
  <c r="N6009" i="1"/>
  <c r="N6010" i="1"/>
  <c r="N6008" i="1"/>
  <c r="N6007" i="1"/>
  <c r="N6006" i="1"/>
  <c r="N35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8" i="1"/>
  <c r="N5987" i="1"/>
  <c r="N5986" i="1"/>
  <c r="N5985" i="1"/>
  <c r="N5989" i="1"/>
  <c r="N5984" i="1"/>
  <c r="N5983" i="1"/>
  <c r="N5982" i="1"/>
  <c r="N5981" i="1"/>
  <c r="N5980" i="1"/>
  <c r="N5979" i="1"/>
  <c r="N355" i="1"/>
  <c r="N5978" i="1"/>
  <c r="N5977" i="1"/>
  <c r="N5976" i="1"/>
  <c r="N5975" i="1"/>
  <c r="N5974" i="1"/>
  <c r="N354" i="1"/>
  <c r="N5973" i="1"/>
  <c r="N18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4" i="1"/>
  <c r="N5953" i="1"/>
  <c r="N353" i="1"/>
  <c r="N5952" i="1"/>
  <c r="N5951" i="1"/>
  <c r="N5950" i="1"/>
  <c r="N5955" i="1"/>
  <c r="N5949" i="1"/>
  <c r="N5948" i="1"/>
  <c r="N5947" i="1"/>
  <c r="N7798" i="1"/>
  <c r="N5946" i="1"/>
  <c r="N5945" i="1"/>
  <c r="N182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7797" i="1"/>
  <c r="N5932" i="1"/>
  <c r="N5931" i="1"/>
  <c r="N5930" i="1"/>
  <c r="N5929" i="1"/>
  <c r="N5928" i="1"/>
  <c r="N5927" i="1"/>
  <c r="N5926" i="1"/>
  <c r="N5925" i="1"/>
  <c r="N5924" i="1"/>
  <c r="N5923" i="1"/>
  <c r="N352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371" i="1"/>
  <c r="N7716" i="1"/>
  <c r="N5906" i="1"/>
  <c r="N5905" i="1"/>
  <c r="N5904" i="1"/>
  <c r="N5903" i="1"/>
  <c r="N5902" i="1"/>
  <c r="N5901" i="1"/>
  <c r="N5900" i="1"/>
  <c r="N5899" i="1"/>
  <c r="N5898" i="1"/>
  <c r="N5897" i="1"/>
  <c r="N351" i="1"/>
  <c r="N5896" i="1"/>
  <c r="N5895" i="1"/>
  <c r="N5894" i="1"/>
  <c r="N5893" i="1"/>
  <c r="N5892" i="1"/>
  <c r="N5891" i="1"/>
  <c r="N5890" i="1"/>
  <c r="N5889" i="1"/>
  <c r="N5888" i="1"/>
  <c r="N7796" i="1"/>
  <c r="N5887" i="1"/>
  <c r="N5886" i="1"/>
  <c r="N5885" i="1"/>
  <c r="N7835" i="1"/>
  <c r="N5883" i="1"/>
  <c r="N7795" i="1"/>
  <c r="N5884" i="1"/>
  <c r="N5882" i="1"/>
  <c r="N7794" i="1"/>
  <c r="N5881" i="1"/>
  <c r="N370" i="1"/>
  <c r="N5879" i="1"/>
  <c r="N5878" i="1"/>
  <c r="N5877" i="1"/>
  <c r="N5876" i="1"/>
  <c r="N5880" i="1"/>
  <c r="N5875" i="1"/>
  <c r="N5874" i="1"/>
  <c r="N5873" i="1"/>
  <c r="N5872" i="1"/>
  <c r="N350" i="1"/>
  <c r="N121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369" i="1"/>
  <c r="N349" i="1"/>
  <c r="N7793" i="1"/>
  <c r="N5857" i="1"/>
  <c r="N5855" i="1"/>
  <c r="N5854" i="1"/>
  <c r="N5856" i="1"/>
  <c r="N368" i="1"/>
  <c r="N5852" i="1"/>
  <c r="N5851" i="1"/>
  <c r="N5850" i="1"/>
  <c r="N5849" i="1"/>
  <c r="N5853" i="1"/>
  <c r="N7834" i="1"/>
  <c r="N5848" i="1"/>
  <c r="N5847" i="1"/>
  <c r="N5846" i="1"/>
  <c r="N5845" i="1"/>
  <c r="N5844" i="1"/>
  <c r="N5843" i="1"/>
  <c r="N5841" i="1"/>
  <c r="N5840" i="1"/>
  <c r="N5839" i="1"/>
  <c r="N5838" i="1"/>
  <c r="N5842" i="1"/>
  <c r="N5837" i="1"/>
  <c r="N348" i="1"/>
  <c r="N5836" i="1"/>
  <c r="N5835" i="1"/>
  <c r="N120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1" i="1"/>
  <c r="N5780" i="1"/>
  <c r="N5779" i="1"/>
  <c r="N5778" i="1"/>
  <c r="N5777" i="1"/>
  <c r="N5776" i="1"/>
  <c r="N5782" i="1"/>
  <c r="N5775" i="1"/>
  <c r="N5774" i="1"/>
  <c r="N5773" i="1"/>
  <c r="N5772" i="1"/>
  <c r="N5771" i="1"/>
  <c r="N5770" i="1"/>
  <c r="N5769" i="1"/>
  <c r="N5768" i="1"/>
  <c r="N7715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2" i="1"/>
  <c r="N5751" i="1"/>
  <c r="N5750" i="1"/>
  <c r="N5749" i="1"/>
  <c r="N5748" i="1"/>
  <c r="N5747" i="1"/>
  <c r="N5753" i="1"/>
  <c r="N5746" i="1"/>
  <c r="N5745" i="1"/>
  <c r="N5744" i="1"/>
  <c r="N5743" i="1"/>
  <c r="N7711" i="1"/>
  <c r="N5741" i="1"/>
  <c r="N5740" i="1"/>
  <c r="N5739" i="1"/>
  <c r="N5738" i="1"/>
  <c r="N5737" i="1"/>
  <c r="N5742" i="1"/>
  <c r="N5735" i="1"/>
  <c r="N5734" i="1"/>
  <c r="N5733" i="1"/>
  <c r="N5732" i="1"/>
  <c r="N5736" i="1"/>
  <c r="N5730" i="1"/>
  <c r="N5729" i="1"/>
  <c r="N7792" i="1"/>
  <c r="N5728" i="1"/>
  <c r="N5731" i="1"/>
  <c r="N5726" i="1"/>
  <c r="N5725" i="1"/>
  <c r="N5724" i="1"/>
  <c r="N5723" i="1"/>
  <c r="N5722" i="1"/>
  <c r="N5727" i="1"/>
  <c r="N5721" i="1"/>
  <c r="N5720" i="1"/>
  <c r="N5719" i="1"/>
  <c r="N5718" i="1"/>
  <c r="N5717" i="1"/>
  <c r="N5716" i="1"/>
  <c r="N5715" i="1"/>
  <c r="N5714" i="1"/>
  <c r="N5712" i="1"/>
  <c r="N5711" i="1"/>
  <c r="N5713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6" i="1"/>
  <c r="N5695" i="1"/>
  <c r="N5694" i="1"/>
  <c r="N5693" i="1"/>
  <c r="N5697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6" i="1"/>
  <c r="N5655" i="1"/>
  <c r="N5654" i="1"/>
  <c r="N5653" i="1"/>
  <c r="N5657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7791" i="1"/>
  <c r="N5630" i="1"/>
  <c r="N5629" i="1"/>
  <c r="N5628" i="1"/>
  <c r="N5627" i="1"/>
  <c r="N5626" i="1"/>
  <c r="N5625" i="1"/>
  <c r="N5624" i="1"/>
  <c r="N5623" i="1"/>
  <c r="N5622" i="1"/>
  <c r="N5621" i="1"/>
  <c r="N5620" i="1"/>
  <c r="N779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225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224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5" i="1"/>
  <c r="N5564" i="1"/>
  <c r="N5566" i="1"/>
  <c r="N5563" i="1"/>
  <c r="N5562" i="1"/>
  <c r="N5561" i="1"/>
  <c r="N5560" i="1"/>
  <c r="N5559" i="1"/>
  <c r="N5558" i="1"/>
  <c r="N5556" i="1"/>
  <c r="N5555" i="1"/>
  <c r="N5557" i="1"/>
  <c r="N5554" i="1"/>
  <c r="N207" i="1"/>
  <c r="N5553" i="1"/>
  <c r="N5552" i="1"/>
  <c r="N5551" i="1"/>
  <c r="N5550" i="1"/>
  <c r="N5549" i="1"/>
  <c r="N5548" i="1"/>
  <c r="N5547" i="1"/>
  <c r="N5546" i="1"/>
  <c r="N223" i="1"/>
  <c r="N5545" i="1"/>
  <c r="N5544" i="1"/>
  <c r="N5543" i="1"/>
  <c r="N5542" i="1"/>
  <c r="N5541" i="1"/>
  <c r="N206" i="1"/>
  <c r="N5540" i="1"/>
  <c r="N346" i="1"/>
  <c r="N5539" i="1"/>
  <c r="N5538" i="1"/>
  <c r="N5537" i="1"/>
  <c r="N5536" i="1"/>
  <c r="N5535" i="1"/>
  <c r="N5533" i="1"/>
  <c r="N5532" i="1"/>
  <c r="N5531" i="1"/>
  <c r="N5530" i="1"/>
  <c r="N5534" i="1"/>
  <c r="N5529" i="1"/>
  <c r="N345" i="1"/>
  <c r="N5528" i="1"/>
  <c r="N5527" i="1"/>
  <c r="N5526" i="1"/>
  <c r="N5524" i="1"/>
  <c r="N5523" i="1"/>
  <c r="N5522" i="1"/>
  <c r="N5521" i="1"/>
  <c r="N5520" i="1"/>
  <c r="N5525" i="1"/>
  <c r="N5518" i="1"/>
  <c r="N5517" i="1"/>
  <c r="N5516" i="1"/>
  <c r="N5519" i="1"/>
  <c r="N5515" i="1"/>
  <c r="N195" i="1"/>
  <c r="N5514" i="1"/>
  <c r="N5513" i="1"/>
  <c r="N5512" i="1"/>
  <c r="N194" i="1"/>
  <c r="N5510" i="1"/>
  <c r="N5509" i="1"/>
  <c r="N5508" i="1"/>
  <c r="N5507" i="1"/>
  <c r="N5506" i="1"/>
  <c r="N5511" i="1"/>
  <c r="N5504" i="1"/>
  <c r="N5503" i="1"/>
  <c r="N5502" i="1"/>
  <c r="N5501" i="1"/>
  <c r="N5500" i="1"/>
  <c r="N5499" i="1"/>
  <c r="N5505" i="1"/>
  <c r="N5498" i="1"/>
  <c r="N5497" i="1"/>
  <c r="N5496" i="1"/>
  <c r="N5495" i="1"/>
  <c r="N5494" i="1"/>
  <c r="N5493" i="1"/>
  <c r="N222" i="1"/>
  <c r="N5491" i="1"/>
  <c r="N5490" i="1"/>
  <c r="N5489" i="1"/>
  <c r="N5488" i="1"/>
  <c r="N5492" i="1"/>
  <c r="N5487" i="1"/>
  <c r="N5486" i="1"/>
  <c r="N5485" i="1"/>
  <c r="N5484" i="1"/>
  <c r="N5483" i="1"/>
  <c r="N5482" i="1"/>
  <c r="N5481" i="1"/>
  <c r="N5480" i="1"/>
  <c r="N5478" i="1"/>
  <c r="N5477" i="1"/>
  <c r="N5479" i="1"/>
  <c r="N5475" i="1"/>
  <c r="N5474" i="1"/>
  <c r="N5473" i="1"/>
  <c r="N5472" i="1"/>
  <c r="N5471" i="1"/>
  <c r="N5476" i="1"/>
  <c r="N5470" i="1"/>
  <c r="N5469" i="1"/>
  <c r="N5468" i="1"/>
  <c r="N5467" i="1"/>
  <c r="N5466" i="1"/>
  <c r="N205" i="1"/>
  <c r="N5464" i="1"/>
  <c r="N5463" i="1"/>
  <c r="N5462" i="1"/>
  <c r="N5461" i="1"/>
  <c r="N5460" i="1"/>
  <c r="N5459" i="1"/>
  <c r="N5458" i="1"/>
  <c r="N5457" i="1"/>
  <c r="N5456" i="1"/>
  <c r="N5465" i="1"/>
  <c r="N5455" i="1"/>
  <c r="N5454" i="1"/>
  <c r="N5453" i="1"/>
  <c r="N5452" i="1"/>
  <c r="N5451" i="1"/>
  <c r="N5450" i="1"/>
  <c r="N5449" i="1"/>
  <c r="N5448" i="1"/>
  <c r="N7833" i="1"/>
  <c r="N5446" i="1"/>
  <c r="N5445" i="1"/>
  <c r="N221" i="1"/>
  <c r="N5443" i="1"/>
  <c r="N5444" i="1"/>
  <c r="N5447" i="1"/>
  <c r="N5442" i="1"/>
  <c r="N5441" i="1"/>
  <c r="N5440" i="1"/>
  <c r="N5439" i="1"/>
  <c r="N5437" i="1"/>
  <c r="N5436" i="1"/>
  <c r="N5435" i="1"/>
  <c r="N5434" i="1"/>
  <c r="N5433" i="1"/>
  <c r="N5432" i="1"/>
  <c r="N5438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09" i="1"/>
  <c r="N5408" i="1"/>
  <c r="N5407" i="1"/>
  <c r="N204" i="1"/>
  <c r="N5406" i="1"/>
  <c r="N5410" i="1"/>
  <c r="N5405" i="1"/>
  <c r="N5404" i="1"/>
  <c r="N5403" i="1"/>
  <c r="N5402" i="1"/>
  <c r="N5401" i="1"/>
  <c r="N5400" i="1"/>
  <c r="N5399" i="1"/>
  <c r="N5398" i="1"/>
  <c r="N5397" i="1"/>
  <c r="N5396" i="1"/>
  <c r="N5395" i="1"/>
  <c r="N220" i="1"/>
  <c r="N5394" i="1"/>
  <c r="N155" i="1"/>
  <c r="N5393" i="1"/>
  <c r="N5392" i="1"/>
  <c r="N5391" i="1"/>
  <c r="N5390" i="1"/>
  <c r="N5389" i="1"/>
  <c r="N5388" i="1"/>
  <c r="N5387" i="1"/>
  <c r="N5386" i="1"/>
  <c r="N5384" i="1"/>
  <c r="N5383" i="1"/>
  <c r="N5382" i="1"/>
  <c r="N5381" i="1"/>
  <c r="N5380" i="1"/>
  <c r="N5385" i="1"/>
  <c r="N5379" i="1"/>
  <c r="N5378" i="1"/>
  <c r="N5377" i="1"/>
  <c r="N5375" i="1"/>
  <c r="N5374" i="1"/>
  <c r="N5373" i="1"/>
  <c r="N5376" i="1"/>
  <c r="N5372" i="1"/>
  <c r="N5371" i="1"/>
  <c r="N5370" i="1"/>
  <c r="N5369" i="1"/>
  <c r="N5367" i="1"/>
  <c r="N5366" i="1"/>
  <c r="N203" i="1"/>
  <c r="N5368" i="1"/>
  <c r="N5364" i="1"/>
  <c r="N5363" i="1"/>
  <c r="N5362" i="1"/>
  <c r="N5361" i="1"/>
  <c r="N5360" i="1"/>
  <c r="N5359" i="1"/>
  <c r="N5365" i="1"/>
  <c r="N5358" i="1"/>
  <c r="N5357" i="1"/>
  <c r="N5356" i="1"/>
  <c r="N5355" i="1"/>
  <c r="N5354" i="1"/>
  <c r="N5353" i="1"/>
  <c r="N5352" i="1"/>
  <c r="N5351" i="1"/>
  <c r="N5350" i="1"/>
  <c r="N5349" i="1"/>
  <c r="N5348" i="1"/>
  <c r="N219" i="1"/>
  <c r="N5347" i="1"/>
  <c r="N5346" i="1"/>
  <c r="N5345" i="1"/>
  <c r="N5344" i="1"/>
  <c r="N5342" i="1"/>
  <c r="N5341" i="1"/>
  <c r="N193" i="1"/>
  <c r="N5340" i="1"/>
  <c r="N5339" i="1"/>
  <c r="N5343" i="1"/>
  <c r="N5338" i="1"/>
  <c r="N5337" i="1"/>
  <c r="N5336" i="1"/>
  <c r="N5334" i="1"/>
  <c r="N5333" i="1"/>
  <c r="N5332" i="1"/>
  <c r="N5335" i="1"/>
  <c r="N5330" i="1"/>
  <c r="N5329" i="1"/>
  <c r="N5331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1" i="1"/>
  <c r="N5312" i="1"/>
  <c r="N7832" i="1"/>
  <c r="N5310" i="1"/>
  <c r="N5309" i="1"/>
  <c r="N218" i="1"/>
  <c r="N5308" i="1"/>
  <c r="N5307" i="1"/>
  <c r="N5305" i="1"/>
  <c r="N5304" i="1"/>
  <c r="N5303" i="1"/>
  <c r="N5302" i="1"/>
  <c r="N5300" i="1"/>
  <c r="N5301" i="1"/>
  <c r="N5306" i="1"/>
  <c r="N5299" i="1"/>
  <c r="N202" i="1"/>
  <c r="N5298" i="1"/>
  <c r="N5294" i="1"/>
  <c r="N5297" i="1"/>
  <c r="N5296" i="1"/>
  <c r="N5295" i="1"/>
  <c r="N5292" i="1"/>
  <c r="N5291" i="1"/>
  <c r="N5290" i="1"/>
  <c r="N5289" i="1"/>
  <c r="N5293" i="1"/>
  <c r="N5288" i="1"/>
  <c r="N5287" i="1"/>
  <c r="N5286" i="1"/>
  <c r="N472" i="1"/>
  <c r="N5285" i="1"/>
  <c r="N5284" i="1"/>
  <c r="N5283" i="1"/>
  <c r="N5282" i="1"/>
  <c r="N7831" i="1"/>
  <c r="N5281" i="1"/>
  <c r="N7830" i="1"/>
  <c r="N5280" i="1"/>
  <c r="N5279" i="1"/>
  <c r="N5278" i="1"/>
  <c r="N217" i="1"/>
  <c r="N5277" i="1"/>
  <c r="N5276" i="1"/>
  <c r="N5275" i="1"/>
  <c r="N5273" i="1"/>
  <c r="N5272" i="1"/>
  <c r="N5274" i="1"/>
  <c r="N5271" i="1"/>
  <c r="N201" i="1"/>
  <c r="N5270" i="1"/>
  <c r="N5269" i="1"/>
  <c r="N5268" i="1"/>
  <c r="N5266" i="1"/>
  <c r="N5265" i="1"/>
  <c r="N5264" i="1"/>
  <c r="N5267" i="1"/>
  <c r="N192" i="1"/>
  <c r="N5260" i="1"/>
  <c r="N5263" i="1"/>
  <c r="N5262" i="1"/>
  <c r="N5261" i="1"/>
  <c r="N5258" i="1"/>
  <c r="N5257" i="1"/>
  <c r="N5256" i="1"/>
  <c r="N5255" i="1"/>
  <c r="N5259" i="1"/>
  <c r="N471" i="1"/>
  <c r="N5254" i="1"/>
  <c r="N5253" i="1"/>
  <c r="N5252" i="1"/>
  <c r="N5251" i="1"/>
  <c r="N5250" i="1"/>
  <c r="N5248" i="1"/>
  <c r="N5247" i="1"/>
  <c r="N5246" i="1"/>
  <c r="N5245" i="1"/>
  <c r="N5249" i="1"/>
  <c r="N5244" i="1"/>
  <c r="N216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29" i="1"/>
  <c r="N5228" i="1"/>
  <c r="N5225" i="1"/>
  <c r="N5227" i="1"/>
  <c r="N5226" i="1"/>
  <c r="N5230" i="1"/>
  <c r="N5224" i="1"/>
  <c r="N5223" i="1"/>
  <c r="N5222" i="1"/>
  <c r="N5221" i="1"/>
  <c r="N5220" i="1"/>
  <c r="N5219" i="1"/>
  <c r="N5217" i="1"/>
  <c r="N5216" i="1"/>
  <c r="N5214" i="1"/>
  <c r="N5218" i="1"/>
  <c r="N5212" i="1"/>
  <c r="N5211" i="1"/>
  <c r="N5210" i="1"/>
  <c r="N5209" i="1"/>
  <c r="N5208" i="1"/>
  <c r="N5213" i="1"/>
  <c r="N5207" i="1"/>
  <c r="N5206" i="1"/>
  <c r="N5205" i="1"/>
  <c r="N5204" i="1"/>
  <c r="N5203" i="1"/>
  <c r="N5202" i="1"/>
  <c r="N5201" i="1"/>
  <c r="N7813" i="1"/>
  <c r="N5200" i="1"/>
  <c r="N5199" i="1"/>
  <c r="N5198" i="1"/>
  <c r="N5197" i="1"/>
  <c r="N5196" i="1"/>
  <c r="N5195" i="1"/>
  <c r="N5194" i="1"/>
  <c r="N5193" i="1"/>
  <c r="N5192" i="1"/>
  <c r="N5191" i="1"/>
  <c r="N7829" i="1"/>
  <c r="N5189" i="1"/>
  <c r="N5188" i="1"/>
  <c r="N5190" i="1"/>
  <c r="N5186" i="1"/>
  <c r="N5185" i="1"/>
  <c r="N5187" i="1"/>
  <c r="N5183" i="1"/>
  <c r="N5182" i="1"/>
  <c r="N5181" i="1"/>
  <c r="N5180" i="1"/>
  <c r="N5179" i="1"/>
  <c r="N5178" i="1"/>
  <c r="N5184" i="1"/>
  <c r="N5177" i="1"/>
  <c r="N5176" i="1"/>
  <c r="N5174" i="1"/>
  <c r="N5173" i="1"/>
  <c r="N5172" i="1"/>
  <c r="N5171" i="1"/>
  <c r="N5175" i="1"/>
  <c r="N5170" i="1"/>
  <c r="N347" i="1"/>
  <c r="N470" i="1"/>
  <c r="N5169" i="1"/>
  <c r="N5168" i="1"/>
  <c r="N5167" i="1"/>
  <c r="N5166" i="1"/>
  <c r="N5165" i="1"/>
  <c r="N5164" i="1"/>
  <c r="N5162" i="1"/>
  <c r="N5161" i="1"/>
  <c r="N5160" i="1"/>
  <c r="N5163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200" i="1"/>
  <c r="N5131" i="1"/>
  <c r="N5130" i="1"/>
  <c r="N5129" i="1"/>
  <c r="N5128" i="1"/>
  <c r="N5127" i="1"/>
  <c r="N5126" i="1"/>
  <c r="N469" i="1"/>
  <c r="N5125" i="1"/>
  <c r="N5124" i="1"/>
  <c r="N5123" i="1"/>
  <c r="N5122" i="1"/>
  <c r="N5120" i="1"/>
  <c r="N5119" i="1"/>
  <c r="N5118" i="1"/>
  <c r="N5121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5" i="1"/>
  <c r="N5094" i="1"/>
  <c r="N5093" i="1"/>
  <c r="N5092" i="1"/>
  <c r="N5091" i="1"/>
  <c r="N5090" i="1"/>
  <c r="N5096" i="1"/>
  <c r="N5089" i="1"/>
  <c r="N5088" i="1"/>
  <c r="N199" i="1"/>
  <c r="N5086" i="1"/>
  <c r="N5085" i="1"/>
  <c r="N5084" i="1"/>
  <c r="N5083" i="1"/>
  <c r="N5082" i="1"/>
  <c r="N468" i="1"/>
  <c r="N5087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0" i="1"/>
  <c r="N5059" i="1"/>
  <c r="N5058" i="1"/>
  <c r="N5057" i="1"/>
  <c r="N5061" i="1"/>
  <c r="N5056" i="1"/>
  <c r="N5055" i="1"/>
  <c r="N7828" i="1"/>
  <c r="N5054" i="1"/>
  <c r="N5053" i="1"/>
  <c r="N5052" i="1"/>
  <c r="N5051" i="1"/>
  <c r="N198" i="1"/>
  <c r="N5049" i="1"/>
  <c r="N197" i="1"/>
  <c r="N5048" i="1"/>
  <c r="N5047" i="1"/>
  <c r="N5045" i="1"/>
  <c r="N467" i="1"/>
  <c r="N5046" i="1"/>
  <c r="N5050" i="1"/>
  <c r="N5044" i="1"/>
  <c r="N5043" i="1"/>
  <c r="N5042" i="1"/>
  <c r="N5041" i="1"/>
  <c r="N5040" i="1"/>
  <c r="N5039" i="1"/>
  <c r="N191" i="1"/>
  <c r="N5038" i="1"/>
  <c r="N5037" i="1"/>
  <c r="N5036" i="1"/>
  <c r="N5035" i="1"/>
  <c r="N5034" i="1"/>
  <c r="N5033" i="1"/>
  <c r="N5032" i="1"/>
  <c r="N5031" i="1"/>
  <c r="N5030" i="1"/>
  <c r="N5028" i="1"/>
  <c r="N5029" i="1"/>
  <c r="N5027" i="1"/>
  <c r="N5026" i="1"/>
  <c r="N5025" i="1"/>
  <c r="N5024" i="1"/>
  <c r="N5023" i="1"/>
  <c r="N5022" i="1"/>
  <c r="N5021" i="1"/>
  <c r="N5020" i="1"/>
  <c r="N5019" i="1"/>
  <c r="N5018" i="1"/>
  <c r="N5017" i="1"/>
  <c r="N7827" i="1"/>
  <c r="N525" i="1"/>
  <c r="N5016" i="1"/>
  <c r="N466" i="1"/>
  <c r="N473" i="1"/>
  <c r="N5015" i="1"/>
  <c r="N5013" i="1"/>
  <c r="N5012" i="1"/>
  <c r="N5011" i="1"/>
  <c r="N5014" i="1"/>
  <c r="N5009" i="1"/>
  <c r="N5008" i="1"/>
  <c r="N5007" i="1"/>
  <c r="N5006" i="1"/>
  <c r="N5010" i="1"/>
  <c r="N5005" i="1"/>
  <c r="N5004" i="1"/>
  <c r="N5003" i="1"/>
  <c r="N5001" i="1"/>
  <c r="N7789" i="1"/>
  <c r="N5000" i="1"/>
  <c r="N4999" i="1"/>
  <c r="N4998" i="1"/>
  <c r="N5002" i="1"/>
  <c r="N4997" i="1"/>
  <c r="N4995" i="1"/>
  <c r="N4996" i="1"/>
  <c r="N4994" i="1"/>
  <c r="N4993" i="1"/>
  <c r="N4992" i="1"/>
  <c r="N4991" i="1"/>
  <c r="N4990" i="1"/>
  <c r="N4989" i="1"/>
  <c r="N4987" i="1"/>
  <c r="N4986" i="1"/>
  <c r="N4985" i="1"/>
  <c r="N4988" i="1"/>
  <c r="N4984" i="1"/>
  <c r="N4983" i="1"/>
  <c r="N4982" i="1"/>
  <c r="N4981" i="1"/>
  <c r="N7826" i="1"/>
  <c r="N465" i="1"/>
  <c r="N4979" i="1"/>
  <c r="N4978" i="1"/>
  <c r="N4977" i="1"/>
  <c r="N4976" i="1"/>
  <c r="N4975" i="1"/>
  <c r="N4980" i="1"/>
  <c r="N4973" i="1"/>
  <c r="N4972" i="1"/>
  <c r="N4971" i="1"/>
  <c r="N196" i="1"/>
  <c r="N4974" i="1"/>
  <c r="N4970" i="1"/>
  <c r="N4969" i="1"/>
  <c r="N4968" i="1"/>
  <c r="N778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1" i="1"/>
  <c r="N7787" i="1"/>
  <c r="N4950" i="1"/>
  <c r="N4952" i="1"/>
  <c r="N4948" i="1"/>
  <c r="N4947" i="1"/>
  <c r="N4946" i="1"/>
  <c r="N4945" i="1"/>
  <c r="N4949" i="1"/>
  <c r="N4944" i="1"/>
  <c r="N4943" i="1"/>
  <c r="N4942" i="1"/>
  <c r="N4941" i="1"/>
  <c r="N4940" i="1"/>
  <c r="N4938" i="1"/>
  <c r="N4937" i="1"/>
  <c r="N4939" i="1"/>
  <c r="N4935" i="1"/>
  <c r="N4936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09" i="1"/>
  <c r="N4908" i="1"/>
  <c r="N4907" i="1"/>
  <c r="N4906" i="1"/>
  <c r="N4910" i="1"/>
  <c r="N4905" i="1"/>
  <c r="N4904" i="1"/>
  <c r="N4903" i="1"/>
  <c r="N4902" i="1"/>
  <c r="N4901" i="1"/>
  <c r="N4900" i="1"/>
  <c r="N4899" i="1"/>
  <c r="N4898" i="1"/>
  <c r="N4896" i="1"/>
  <c r="N4895" i="1"/>
  <c r="N4894" i="1"/>
  <c r="N4897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1" i="1"/>
  <c r="N4870" i="1"/>
  <c r="N4869" i="1"/>
  <c r="N4868" i="1"/>
  <c r="N4872" i="1"/>
  <c r="N4867" i="1"/>
  <c r="N4866" i="1"/>
  <c r="N4865" i="1"/>
  <c r="N4864" i="1"/>
  <c r="N4863" i="1"/>
  <c r="N4862" i="1"/>
  <c r="N4861" i="1"/>
  <c r="N4860" i="1"/>
  <c r="N138" i="1"/>
  <c r="N4859" i="1"/>
  <c r="N4858" i="1"/>
  <c r="N4856" i="1"/>
  <c r="N4855" i="1"/>
  <c r="N4854" i="1"/>
  <c r="N4857" i="1"/>
  <c r="N4852" i="1"/>
  <c r="N4851" i="1"/>
  <c r="N4850" i="1"/>
  <c r="N4849" i="1"/>
  <c r="N4848" i="1"/>
  <c r="N4847" i="1"/>
  <c r="N4846" i="1"/>
  <c r="N4853" i="1"/>
  <c r="N4845" i="1"/>
  <c r="N4844" i="1"/>
  <c r="N4843" i="1"/>
  <c r="N4842" i="1"/>
  <c r="N4840" i="1"/>
  <c r="N4839" i="1"/>
  <c r="N4838" i="1"/>
  <c r="N4837" i="1"/>
  <c r="N4841" i="1"/>
  <c r="N4836" i="1"/>
  <c r="N4835" i="1"/>
  <c r="N4834" i="1"/>
  <c r="N4832" i="1"/>
  <c r="N4831" i="1"/>
  <c r="N4830" i="1"/>
  <c r="N4829" i="1"/>
  <c r="N4828" i="1"/>
  <c r="N4827" i="1"/>
  <c r="N4833" i="1"/>
  <c r="N4826" i="1"/>
  <c r="N4825" i="1"/>
  <c r="N4823" i="1"/>
  <c r="N4822" i="1"/>
  <c r="N4824" i="1"/>
  <c r="N4821" i="1"/>
  <c r="N4820" i="1"/>
  <c r="N4819" i="1"/>
  <c r="N4818" i="1"/>
  <c r="N4817" i="1"/>
  <c r="N4816" i="1"/>
  <c r="N4815" i="1"/>
  <c r="N4814" i="1"/>
  <c r="N4813" i="1"/>
  <c r="N4812" i="1"/>
  <c r="N137" i="1"/>
  <c r="N4811" i="1"/>
  <c r="N4810" i="1"/>
  <c r="N4809" i="1"/>
  <c r="N4807" i="1"/>
  <c r="N4808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2" i="1"/>
  <c r="N4791" i="1"/>
  <c r="N4790" i="1"/>
  <c r="N4793" i="1"/>
  <c r="N4788" i="1"/>
  <c r="N4787" i="1"/>
  <c r="N4786" i="1"/>
  <c r="N4785" i="1"/>
  <c r="N524" i="1"/>
  <c r="N4784" i="1"/>
  <c r="N4789" i="1"/>
  <c r="N4783" i="1"/>
  <c r="N4782" i="1"/>
  <c r="N4781" i="1"/>
  <c r="N4780" i="1"/>
  <c r="N4779" i="1"/>
  <c r="N4778" i="1"/>
  <c r="N4777" i="1"/>
  <c r="N4776" i="1"/>
  <c r="N4775" i="1"/>
  <c r="N4773" i="1"/>
  <c r="N7786" i="1"/>
  <c r="N4772" i="1"/>
  <c r="N136" i="1"/>
  <c r="N4770" i="1"/>
  <c r="N4771" i="1"/>
  <c r="N4774" i="1"/>
  <c r="N4769" i="1"/>
  <c r="N4768" i="1"/>
  <c r="N4766" i="1"/>
  <c r="N4765" i="1"/>
  <c r="N4764" i="1"/>
  <c r="N4763" i="1"/>
  <c r="N4767" i="1"/>
  <c r="N4762" i="1"/>
  <c r="N4761" i="1"/>
  <c r="N4760" i="1"/>
  <c r="N4759" i="1"/>
  <c r="N4758" i="1"/>
  <c r="N4756" i="1"/>
  <c r="N4755" i="1"/>
  <c r="N4754" i="1"/>
  <c r="N4753" i="1"/>
  <c r="N4752" i="1"/>
  <c r="N4757" i="1"/>
  <c r="N4751" i="1"/>
  <c r="N4750" i="1"/>
  <c r="N4749" i="1"/>
  <c r="N4746" i="1"/>
  <c r="N4748" i="1"/>
  <c r="N4747" i="1"/>
  <c r="N4744" i="1"/>
  <c r="N4745" i="1"/>
  <c r="N4743" i="1"/>
  <c r="N4740" i="1"/>
  <c r="N4742" i="1"/>
  <c r="N4741" i="1"/>
  <c r="N4739" i="1"/>
  <c r="N7714" i="1"/>
  <c r="N4738" i="1"/>
  <c r="N4737" i="1"/>
  <c r="N4736" i="1"/>
  <c r="N4735" i="1"/>
  <c r="N4734" i="1"/>
  <c r="N4733" i="1"/>
  <c r="N4732" i="1"/>
  <c r="N4731" i="1"/>
  <c r="N4730" i="1"/>
  <c r="N4728" i="1"/>
  <c r="N4727" i="1"/>
  <c r="N4725" i="1"/>
  <c r="N4726" i="1"/>
  <c r="N4724" i="1"/>
  <c r="N4729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289" i="1"/>
  <c r="N4698" i="1"/>
  <c r="N4697" i="1"/>
  <c r="N4696" i="1"/>
  <c r="N4695" i="1"/>
  <c r="N4694" i="1"/>
  <c r="N4693" i="1"/>
  <c r="N4692" i="1"/>
  <c r="N4691" i="1"/>
  <c r="N4690" i="1"/>
  <c r="N4688" i="1"/>
  <c r="N4687" i="1"/>
  <c r="N4686" i="1"/>
  <c r="N4685" i="1"/>
  <c r="N464" i="1"/>
  <c r="N4689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5" i="1"/>
  <c r="N4664" i="1"/>
  <c r="N4666" i="1"/>
  <c r="N4663" i="1"/>
  <c r="N4662" i="1"/>
  <c r="N4661" i="1"/>
  <c r="N4660" i="1"/>
  <c r="N4659" i="1"/>
  <c r="N288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3" i="1"/>
  <c r="N4644" i="1"/>
  <c r="N4642" i="1"/>
  <c r="N4641" i="1"/>
  <c r="N4640" i="1"/>
  <c r="N4639" i="1"/>
  <c r="N4638" i="1"/>
  <c r="N4637" i="1"/>
  <c r="N4636" i="1"/>
  <c r="N4635" i="1"/>
  <c r="N4634" i="1"/>
  <c r="N4632" i="1"/>
  <c r="N4631" i="1"/>
  <c r="N4630" i="1"/>
  <c r="N4633" i="1"/>
  <c r="N4628" i="1"/>
  <c r="N4627" i="1"/>
  <c r="N4626" i="1"/>
  <c r="N4629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1" i="1"/>
  <c r="N4610" i="1"/>
  <c r="N4609" i="1"/>
  <c r="N4608" i="1"/>
  <c r="N4612" i="1"/>
  <c r="N4607" i="1"/>
  <c r="N4606" i="1"/>
  <c r="N4605" i="1"/>
  <c r="N4604" i="1"/>
  <c r="N4602" i="1"/>
  <c r="N4601" i="1"/>
  <c r="N135" i="1"/>
  <c r="N4600" i="1"/>
  <c r="N4599" i="1"/>
  <c r="N4603" i="1"/>
  <c r="N4597" i="1"/>
  <c r="N4596" i="1"/>
  <c r="N4595" i="1"/>
  <c r="N4594" i="1"/>
  <c r="N4593" i="1"/>
  <c r="N4592" i="1"/>
  <c r="N4598" i="1"/>
  <c r="N4591" i="1"/>
  <c r="N4590" i="1"/>
  <c r="N4589" i="1"/>
  <c r="N4587" i="1"/>
  <c r="N124" i="1"/>
  <c r="N4586" i="1"/>
  <c r="N4588" i="1"/>
  <c r="N4584" i="1"/>
  <c r="N4583" i="1"/>
  <c r="N128" i="1"/>
  <c r="N4582" i="1"/>
  <c r="N4585" i="1"/>
  <c r="N4581" i="1"/>
  <c r="N4580" i="1"/>
  <c r="N4579" i="1"/>
  <c r="N4578" i="1"/>
  <c r="N4577" i="1"/>
  <c r="N4576" i="1"/>
  <c r="N287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7785" i="1"/>
  <c r="N4562" i="1"/>
  <c r="N134" i="1"/>
  <c r="N4561" i="1"/>
  <c r="N4559" i="1"/>
  <c r="N4558" i="1"/>
  <c r="N4557" i="1"/>
  <c r="N4556" i="1"/>
  <c r="N4555" i="1"/>
  <c r="N4560" i="1"/>
  <c r="N4554" i="1"/>
  <c r="N4553" i="1"/>
  <c r="N4552" i="1"/>
  <c r="N4551" i="1"/>
  <c r="N4550" i="1"/>
  <c r="N123" i="1"/>
  <c r="N4549" i="1"/>
  <c r="N4548" i="1"/>
  <c r="N127" i="1"/>
  <c r="N4547" i="1"/>
  <c r="N4546" i="1"/>
  <c r="N4545" i="1"/>
  <c r="N4544" i="1"/>
  <c r="N4543" i="1"/>
  <c r="N7815" i="1"/>
  <c r="N286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133" i="1"/>
  <c r="N4526" i="1"/>
  <c r="N4525" i="1"/>
  <c r="N386" i="1"/>
  <c r="N4524" i="1"/>
  <c r="N4523" i="1"/>
  <c r="N4522" i="1"/>
  <c r="N4521" i="1"/>
  <c r="N4519" i="1"/>
  <c r="N4518" i="1"/>
  <c r="N4517" i="1"/>
  <c r="N4516" i="1"/>
  <c r="N4515" i="1"/>
  <c r="N4520" i="1"/>
  <c r="N4514" i="1"/>
  <c r="N122" i="1"/>
  <c r="N4513" i="1"/>
  <c r="N4512" i="1"/>
  <c r="N4511" i="1"/>
  <c r="N126" i="1"/>
  <c r="N4510" i="1"/>
  <c r="N4509" i="1"/>
  <c r="N4508" i="1"/>
  <c r="N4507" i="1"/>
  <c r="N4506" i="1"/>
  <c r="N4505" i="1"/>
  <c r="N7814" i="1"/>
  <c r="N4504" i="1"/>
  <c r="N285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89" i="1"/>
  <c r="N4488" i="1"/>
  <c r="N385" i="1"/>
  <c r="N4487" i="1"/>
  <c r="N4490" i="1"/>
  <c r="N4486" i="1"/>
  <c r="N4485" i="1"/>
  <c r="N4483" i="1"/>
  <c r="N4482" i="1"/>
  <c r="N4484" i="1"/>
  <c r="N4481" i="1"/>
  <c r="N125" i="1"/>
  <c r="N4480" i="1"/>
  <c r="N4479" i="1"/>
  <c r="N4478" i="1"/>
  <c r="N4477" i="1"/>
  <c r="N4476" i="1"/>
  <c r="N4474" i="1"/>
  <c r="N4475" i="1"/>
  <c r="N4473" i="1"/>
  <c r="N284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283" i="1"/>
  <c r="N4456" i="1"/>
  <c r="N4455" i="1"/>
  <c r="N4454" i="1"/>
  <c r="N4453" i="1"/>
  <c r="N4451" i="1"/>
  <c r="N4450" i="1"/>
  <c r="N4449" i="1"/>
  <c r="N4452" i="1"/>
  <c r="N4448" i="1"/>
  <c r="N4447" i="1"/>
  <c r="N4446" i="1"/>
  <c r="N4445" i="1"/>
  <c r="N282" i="1"/>
  <c r="N4444" i="1"/>
  <c r="N4443" i="1"/>
  <c r="N4442" i="1"/>
  <c r="N4441" i="1"/>
  <c r="N4440" i="1"/>
  <c r="N4439" i="1"/>
  <c r="N4437" i="1"/>
  <c r="N4436" i="1"/>
  <c r="N4435" i="1"/>
  <c r="N4434" i="1"/>
  <c r="N4433" i="1"/>
  <c r="N4438" i="1"/>
  <c r="N4431" i="1"/>
  <c r="N4430" i="1"/>
  <c r="N4429" i="1"/>
  <c r="N4426" i="1"/>
  <c r="N4428" i="1"/>
  <c r="N4427" i="1"/>
  <c r="N4432" i="1"/>
  <c r="N4425" i="1"/>
  <c r="N4424" i="1"/>
  <c r="N4423" i="1"/>
  <c r="N4422" i="1"/>
  <c r="N4420" i="1"/>
  <c r="N4419" i="1"/>
  <c r="N4418" i="1"/>
  <c r="N4416" i="1"/>
  <c r="N4417" i="1"/>
  <c r="N4421" i="1"/>
  <c r="N281" i="1"/>
  <c r="N4415" i="1"/>
  <c r="N4414" i="1"/>
  <c r="N4412" i="1"/>
  <c r="N130" i="1"/>
  <c r="N4411" i="1"/>
  <c r="N4410" i="1"/>
  <c r="N4413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165" i="1"/>
  <c r="N4397" i="1"/>
  <c r="N4396" i="1"/>
  <c r="N4395" i="1"/>
  <c r="N4394" i="1"/>
  <c r="N4393" i="1"/>
  <c r="N384" i="1"/>
  <c r="N4391" i="1"/>
  <c r="N7825" i="1"/>
  <c r="N4390" i="1"/>
  <c r="N4392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280" i="1"/>
  <c r="N164" i="1"/>
  <c r="N4374" i="1"/>
  <c r="N4373" i="1"/>
  <c r="N4372" i="1"/>
  <c r="N129" i="1"/>
  <c r="N4371" i="1"/>
  <c r="N4370" i="1"/>
  <c r="N4369" i="1"/>
  <c r="N4368" i="1"/>
  <c r="N4367" i="1"/>
  <c r="N4366" i="1"/>
  <c r="N4365" i="1"/>
  <c r="N4364" i="1"/>
  <c r="N4361" i="1"/>
  <c r="N4363" i="1"/>
  <c r="N4362" i="1"/>
  <c r="N4360" i="1"/>
  <c r="N4359" i="1"/>
  <c r="N163" i="1"/>
  <c r="N4358" i="1"/>
  <c r="N383" i="1"/>
  <c r="N4356" i="1"/>
  <c r="N4357" i="1"/>
  <c r="N118" i="1"/>
  <c r="N4355" i="1"/>
  <c r="N4354" i="1"/>
  <c r="N4353" i="1"/>
  <c r="N4351" i="1"/>
  <c r="N4350" i="1"/>
  <c r="N4349" i="1"/>
  <c r="N4348" i="1"/>
  <c r="N4347" i="1"/>
  <c r="N4346" i="1"/>
  <c r="N4352" i="1"/>
  <c r="N4345" i="1"/>
  <c r="N4344" i="1"/>
  <c r="N4343" i="1"/>
  <c r="N4342" i="1"/>
  <c r="N279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162" i="1"/>
  <c r="N4322" i="1"/>
  <c r="N4321" i="1"/>
  <c r="N4320" i="1"/>
  <c r="N382" i="1"/>
  <c r="N4319" i="1"/>
  <c r="N4318" i="1"/>
  <c r="N4317" i="1"/>
  <c r="N117" i="1"/>
  <c r="N4316" i="1"/>
  <c r="N4315" i="1"/>
  <c r="N4314" i="1"/>
  <c r="N7784" i="1"/>
  <c r="N4313" i="1"/>
  <c r="N4312" i="1"/>
  <c r="N4311" i="1"/>
  <c r="N4308" i="1"/>
  <c r="N4310" i="1"/>
  <c r="N4309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3" i="1"/>
  <c r="N4292" i="1"/>
  <c r="N4291" i="1"/>
  <c r="N4290" i="1"/>
  <c r="N4289" i="1"/>
  <c r="N4294" i="1"/>
  <c r="N4287" i="1"/>
  <c r="N4286" i="1"/>
  <c r="N4285" i="1"/>
  <c r="N4284" i="1"/>
  <c r="N4281" i="1"/>
  <c r="N4283" i="1"/>
  <c r="N4282" i="1"/>
  <c r="N4288" i="1"/>
  <c r="N7783" i="1"/>
  <c r="N4279" i="1"/>
  <c r="N4280" i="1"/>
  <c r="N4277" i="1"/>
  <c r="N4276" i="1"/>
  <c r="N4275" i="1"/>
  <c r="N4274" i="1"/>
  <c r="N4273" i="1"/>
  <c r="N4278" i="1"/>
  <c r="N4271" i="1"/>
  <c r="N4270" i="1"/>
  <c r="N4269" i="1"/>
  <c r="N4268" i="1"/>
  <c r="N4266" i="1"/>
  <c r="N4267" i="1"/>
  <c r="N4272" i="1"/>
  <c r="N4265" i="1"/>
  <c r="N4264" i="1"/>
  <c r="N4263" i="1"/>
  <c r="N116" i="1"/>
  <c r="N161" i="1"/>
  <c r="N4261" i="1"/>
  <c r="N4260" i="1"/>
  <c r="N4262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4" i="1"/>
  <c r="N4243" i="1"/>
  <c r="N4242" i="1"/>
  <c r="N4239" i="1"/>
  <c r="N4241" i="1"/>
  <c r="N4240" i="1"/>
  <c r="N4245" i="1"/>
  <c r="N4238" i="1"/>
  <c r="N4237" i="1"/>
  <c r="N4236" i="1"/>
  <c r="N4235" i="1"/>
  <c r="N278" i="1"/>
  <c r="N4234" i="1"/>
  <c r="N4233" i="1"/>
  <c r="N4232" i="1"/>
  <c r="N4231" i="1"/>
  <c r="N115" i="1"/>
  <c r="N4230" i="1"/>
  <c r="N4229" i="1"/>
  <c r="N4228" i="1"/>
  <c r="N4227" i="1"/>
  <c r="N4226" i="1"/>
  <c r="N4225" i="1"/>
  <c r="N4224" i="1"/>
  <c r="N4223" i="1"/>
  <c r="N4221" i="1"/>
  <c r="N4222" i="1"/>
  <c r="N4219" i="1"/>
  <c r="N4217" i="1"/>
  <c r="N4218" i="1"/>
  <c r="N4220" i="1"/>
  <c r="N4216" i="1"/>
  <c r="N4215" i="1"/>
  <c r="N4214" i="1"/>
  <c r="N4211" i="1"/>
  <c r="N4213" i="1"/>
  <c r="N4212" i="1"/>
  <c r="N4210" i="1"/>
  <c r="N4209" i="1"/>
  <c r="N4208" i="1"/>
  <c r="N4207" i="1"/>
  <c r="N4206" i="1"/>
  <c r="N4205" i="1"/>
  <c r="N4204" i="1"/>
  <c r="N4203" i="1"/>
  <c r="N277" i="1"/>
  <c r="N4201" i="1"/>
  <c r="N4200" i="1"/>
  <c r="N4199" i="1"/>
  <c r="N4202" i="1"/>
  <c r="N4198" i="1"/>
  <c r="N4197" i="1"/>
  <c r="N4196" i="1"/>
  <c r="N4195" i="1"/>
  <c r="N4193" i="1"/>
  <c r="N62" i="1"/>
  <c r="N4194" i="1"/>
  <c r="N4192" i="1"/>
  <c r="N4191" i="1"/>
  <c r="N160" i="1"/>
  <c r="N4190" i="1"/>
  <c r="N4189" i="1"/>
  <c r="N4188" i="1"/>
  <c r="N4187" i="1"/>
  <c r="N4186" i="1"/>
  <c r="N4185" i="1"/>
  <c r="N4183" i="1"/>
  <c r="N4182" i="1"/>
  <c r="N4184" i="1"/>
  <c r="N4181" i="1"/>
  <c r="N4180" i="1"/>
  <c r="N4179" i="1"/>
  <c r="N4178" i="1"/>
  <c r="N4177" i="1"/>
  <c r="N4176" i="1"/>
  <c r="N4175" i="1"/>
  <c r="N4174" i="1"/>
  <c r="N11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276" i="1"/>
  <c r="N4158" i="1"/>
  <c r="N4157" i="1"/>
  <c r="N4159" i="1"/>
  <c r="N61" i="1"/>
  <c r="N4156" i="1"/>
  <c r="N4155" i="1"/>
  <c r="N4154" i="1"/>
  <c r="N4153" i="1"/>
  <c r="N159" i="1"/>
  <c r="N4152" i="1"/>
  <c r="N4151" i="1"/>
  <c r="N7782" i="1"/>
  <c r="N4150" i="1"/>
  <c r="N4148" i="1"/>
  <c r="N4147" i="1"/>
  <c r="N4146" i="1"/>
  <c r="N4149" i="1"/>
  <c r="N4144" i="1"/>
  <c r="N4143" i="1"/>
  <c r="N4142" i="1"/>
  <c r="N4145" i="1"/>
  <c r="N4141" i="1"/>
  <c r="N4140" i="1"/>
  <c r="N4139" i="1"/>
  <c r="N4138" i="1"/>
  <c r="N4137" i="1"/>
  <c r="N7781" i="1"/>
  <c r="N4136" i="1"/>
  <c r="N4135" i="1"/>
  <c r="N4134" i="1"/>
  <c r="N4133" i="1"/>
  <c r="N4132" i="1"/>
  <c r="N275" i="1"/>
  <c r="N4131" i="1"/>
  <c r="N4129" i="1"/>
  <c r="N4130" i="1"/>
  <c r="N4127" i="1"/>
  <c r="N4128" i="1"/>
  <c r="N7720" i="1"/>
  <c r="N4126" i="1"/>
  <c r="N4125" i="1"/>
  <c r="N4123" i="1"/>
  <c r="N4122" i="1"/>
  <c r="N4124" i="1"/>
  <c r="N113" i="1"/>
  <c r="N60" i="1"/>
  <c r="N4121" i="1"/>
  <c r="N4120" i="1"/>
  <c r="N4119" i="1"/>
  <c r="N4118" i="1"/>
  <c r="N4116" i="1"/>
  <c r="N158" i="1"/>
  <c r="N4117" i="1"/>
  <c r="N4115" i="1"/>
  <c r="N4114" i="1"/>
  <c r="N4113" i="1"/>
  <c r="N4111" i="1"/>
  <c r="N4110" i="1"/>
  <c r="N4109" i="1"/>
  <c r="N4108" i="1"/>
  <c r="N4112" i="1"/>
  <c r="N4107" i="1"/>
  <c r="N4106" i="1"/>
  <c r="N4105" i="1"/>
  <c r="N4104" i="1"/>
  <c r="N7811" i="1"/>
  <c r="N4103" i="1"/>
  <c r="N112" i="1"/>
  <c r="N4102" i="1"/>
  <c r="N4101" i="1"/>
  <c r="N4100" i="1"/>
  <c r="N4099" i="1"/>
  <c r="N4098" i="1"/>
  <c r="N4097" i="1"/>
  <c r="N4096" i="1"/>
  <c r="N274" i="1"/>
  <c r="N59" i="1"/>
  <c r="N4095" i="1"/>
  <c r="N4094" i="1"/>
  <c r="N4093" i="1"/>
  <c r="N523" i="1"/>
  <c r="N4092" i="1"/>
  <c r="N4091" i="1"/>
  <c r="N4090" i="1"/>
  <c r="N4089" i="1"/>
  <c r="N4088" i="1"/>
  <c r="N4087" i="1"/>
  <c r="N4086" i="1"/>
  <c r="N4085" i="1"/>
  <c r="N4084" i="1"/>
  <c r="N4083" i="1"/>
  <c r="N4082" i="1"/>
  <c r="N58" i="1"/>
  <c r="N4081" i="1"/>
  <c r="N157" i="1"/>
  <c r="N119" i="1"/>
  <c r="N4080" i="1"/>
  <c r="N4079" i="1"/>
  <c r="N4078" i="1"/>
  <c r="N4077" i="1"/>
  <c r="N4076" i="1"/>
  <c r="N4075" i="1"/>
  <c r="N4074" i="1"/>
  <c r="N111" i="1"/>
  <c r="N4073" i="1"/>
  <c r="N4072" i="1"/>
  <c r="N273" i="1"/>
  <c r="N4071" i="1"/>
  <c r="N4070" i="1"/>
  <c r="N4069" i="1"/>
  <c r="N4068" i="1"/>
  <c r="N4067" i="1"/>
  <c r="N4066" i="1"/>
  <c r="N4065" i="1"/>
  <c r="N4063" i="1"/>
  <c r="N4062" i="1"/>
  <c r="N4061" i="1"/>
  <c r="N4064" i="1"/>
  <c r="N4060" i="1"/>
  <c r="N4057" i="1"/>
  <c r="N4059" i="1"/>
  <c r="N4058" i="1"/>
  <c r="N4055" i="1"/>
  <c r="N4054" i="1"/>
  <c r="N4053" i="1"/>
  <c r="N57" i="1"/>
  <c r="N4052" i="1"/>
  <c r="N4051" i="1"/>
  <c r="N4056" i="1"/>
  <c r="N4049" i="1"/>
  <c r="N156" i="1"/>
  <c r="N4048" i="1"/>
  <c r="N4047" i="1"/>
  <c r="N4046" i="1"/>
  <c r="N4045" i="1"/>
  <c r="N4050" i="1"/>
  <c r="N4043" i="1"/>
  <c r="N4042" i="1"/>
  <c r="N4044" i="1"/>
  <c r="N4041" i="1"/>
  <c r="N4040" i="1"/>
  <c r="N4039" i="1"/>
  <c r="N4038" i="1"/>
  <c r="N4037" i="1"/>
  <c r="N154" i="1"/>
  <c r="N4036" i="1"/>
  <c r="N4035" i="1"/>
  <c r="N4034" i="1"/>
  <c r="N4033" i="1"/>
  <c r="N4032" i="1"/>
  <c r="N4031" i="1"/>
  <c r="N110" i="1"/>
  <c r="N272" i="1"/>
  <c r="N4030" i="1"/>
  <c r="N4029" i="1"/>
  <c r="N4028" i="1"/>
  <c r="N4027" i="1"/>
  <c r="N4026" i="1"/>
  <c r="N4025" i="1"/>
  <c r="N4024" i="1"/>
  <c r="N4023" i="1"/>
  <c r="N4022" i="1"/>
  <c r="N4020" i="1"/>
  <c r="N4019" i="1"/>
  <c r="N4018" i="1"/>
  <c r="N4017" i="1"/>
  <c r="N4021" i="1"/>
  <c r="N4015" i="1"/>
  <c r="N4014" i="1"/>
  <c r="N4013" i="1"/>
  <c r="N4012" i="1"/>
  <c r="N4016" i="1"/>
  <c r="N4011" i="1"/>
  <c r="N4010" i="1"/>
  <c r="N4009" i="1"/>
  <c r="N4008" i="1"/>
  <c r="N4007" i="1"/>
  <c r="N4006" i="1"/>
  <c r="N4005" i="1"/>
  <c r="N4004" i="1"/>
  <c r="N4002" i="1"/>
  <c r="N4001" i="1"/>
  <c r="N4000" i="1"/>
  <c r="N3999" i="1"/>
  <c r="N3998" i="1"/>
  <c r="N4003" i="1"/>
  <c r="N3997" i="1"/>
  <c r="N3996" i="1"/>
  <c r="N3994" i="1"/>
  <c r="N3992" i="1"/>
  <c r="N3993" i="1"/>
  <c r="N3995" i="1"/>
  <c r="N153" i="1"/>
  <c r="N3991" i="1"/>
  <c r="N522" i="1"/>
  <c r="N3990" i="1"/>
  <c r="N109" i="1"/>
  <c r="N3989" i="1"/>
  <c r="N3988" i="1"/>
  <c r="N3987" i="1"/>
  <c r="N3986" i="1"/>
  <c r="N3985" i="1"/>
  <c r="N3984" i="1"/>
  <c r="N3983" i="1"/>
  <c r="N7824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7810" i="1"/>
  <c r="N3968" i="1"/>
  <c r="N3967" i="1"/>
  <c r="N3966" i="1"/>
  <c r="N3965" i="1"/>
  <c r="N3964" i="1"/>
  <c r="N3963" i="1"/>
  <c r="N3962" i="1"/>
  <c r="N3961" i="1"/>
  <c r="N3960" i="1"/>
  <c r="N152" i="1"/>
  <c r="N3959" i="1"/>
  <c r="N521" i="1"/>
  <c r="N3957" i="1"/>
  <c r="N3956" i="1"/>
  <c r="N108" i="1"/>
  <c r="N3955" i="1"/>
  <c r="N3954" i="1"/>
  <c r="N3958" i="1"/>
  <c r="N3953" i="1"/>
  <c r="N3952" i="1"/>
  <c r="N3951" i="1"/>
  <c r="N3950" i="1"/>
  <c r="N3949" i="1"/>
  <c r="N3948" i="1"/>
  <c r="N520" i="1"/>
  <c r="N3947" i="1"/>
  <c r="N3946" i="1"/>
  <c r="N3945" i="1"/>
  <c r="N3944" i="1"/>
  <c r="N3943" i="1"/>
  <c r="N3942" i="1"/>
  <c r="N3940" i="1"/>
  <c r="N3939" i="1"/>
  <c r="N3938" i="1"/>
  <c r="N3937" i="1"/>
  <c r="N3941" i="1"/>
  <c r="N3936" i="1"/>
  <c r="N3935" i="1"/>
  <c r="N3934" i="1"/>
  <c r="N151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7780" i="1"/>
  <c r="N3919" i="1"/>
  <c r="N3920" i="1"/>
  <c r="N3917" i="1"/>
  <c r="N3916" i="1"/>
  <c r="N3915" i="1"/>
  <c r="N3914" i="1"/>
  <c r="N3918" i="1"/>
  <c r="N3912" i="1"/>
  <c r="N3911" i="1"/>
  <c r="N3910" i="1"/>
  <c r="N3909" i="1"/>
  <c r="N7743" i="1"/>
  <c r="N3908" i="1"/>
  <c r="N3913" i="1"/>
  <c r="N3907" i="1"/>
  <c r="N3906" i="1"/>
  <c r="N271" i="1"/>
  <c r="N3905" i="1"/>
  <c r="N3904" i="1"/>
  <c r="N3903" i="1"/>
  <c r="N3902" i="1"/>
  <c r="N3901" i="1"/>
  <c r="N3900" i="1"/>
  <c r="N3899" i="1"/>
  <c r="N3898" i="1"/>
  <c r="N3895" i="1"/>
  <c r="N3897" i="1"/>
  <c r="N3896" i="1"/>
  <c r="N3894" i="1"/>
  <c r="N3893" i="1"/>
  <c r="N3892" i="1"/>
  <c r="N3891" i="1"/>
  <c r="N150" i="1"/>
  <c r="N3890" i="1"/>
  <c r="N3889" i="1"/>
  <c r="N3888" i="1"/>
  <c r="N3887" i="1"/>
  <c r="N3886" i="1"/>
  <c r="N3885" i="1"/>
  <c r="N3884" i="1"/>
  <c r="N107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270" i="1"/>
  <c r="N3864" i="1"/>
  <c r="N3863" i="1"/>
  <c r="N3862" i="1"/>
  <c r="N3861" i="1"/>
  <c r="N106" i="1"/>
  <c r="N3860" i="1"/>
  <c r="N267" i="1"/>
  <c r="N3859" i="1"/>
  <c r="N3858" i="1"/>
  <c r="N3857" i="1"/>
  <c r="N3856" i="1"/>
  <c r="N3855" i="1"/>
  <c r="N3854" i="1"/>
  <c r="N3853" i="1"/>
  <c r="N3852" i="1"/>
  <c r="N3851" i="1"/>
  <c r="N149" i="1"/>
  <c r="N3850" i="1"/>
  <c r="N3849" i="1"/>
  <c r="N3848" i="1"/>
  <c r="N3847" i="1"/>
  <c r="N3846" i="1"/>
  <c r="N3845" i="1"/>
  <c r="N3844" i="1"/>
  <c r="N105" i="1"/>
  <c r="N3843" i="1"/>
  <c r="N3841" i="1"/>
  <c r="N3840" i="1"/>
  <c r="N3839" i="1"/>
  <c r="N3842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269" i="1"/>
  <c r="N3825" i="1"/>
  <c r="N519" i="1"/>
  <c r="N3824" i="1"/>
  <c r="N3823" i="1"/>
  <c r="N3822" i="1"/>
  <c r="N266" i="1"/>
  <c r="N3821" i="1"/>
  <c r="N3820" i="1"/>
  <c r="N3819" i="1"/>
  <c r="N148" i="1"/>
  <c r="N3817" i="1"/>
  <c r="N3818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268" i="1"/>
  <c r="N3801" i="1"/>
  <c r="N3800" i="1"/>
  <c r="N3799" i="1"/>
  <c r="N3798" i="1"/>
  <c r="N3797" i="1"/>
  <c r="N3796" i="1"/>
  <c r="N3795" i="1"/>
  <c r="N3794" i="1"/>
  <c r="N3793" i="1"/>
  <c r="N3792" i="1"/>
  <c r="N518" i="1"/>
  <c r="N3790" i="1"/>
  <c r="N3789" i="1"/>
  <c r="N3788" i="1"/>
  <c r="N3787" i="1"/>
  <c r="N3786" i="1"/>
  <c r="N3785" i="1"/>
  <c r="N3791" i="1"/>
  <c r="N265" i="1"/>
  <c r="N3783" i="1"/>
  <c r="N3782" i="1"/>
  <c r="N3781" i="1"/>
  <c r="N3784" i="1"/>
  <c r="N3780" i="1"/>
  <c r="N3779" i="1"/>
  <c r="N3778" i="1"/>
  <c r="N3777" i="1"/>
  <c r="N14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517" i="1"/>
  <c r="N3751" i="1"/>
  <c r="N3750" i="1"/>
  <c r="N3749" i="1"/>
  <c r="N3748" i="1"/>
  <c r="N3752" i="1"/>
  <c r="N3747" i="1"/>
  <c r="N264" i="1"/>
  <c r="N3746" i="1"/>
  <c r="N3745" i="1"/>
  <c r="N3744" i="1"/>
  <c r="N3743" i="1"/>
  <c r="N146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516" i="1"/>
  <c r="N3719" i="1"/>
  <c r="N3718" i="1"/>
  <c r="N131" i="1"/>
  <c r="N3717" i="1"/>
  <c r="N3716" i="1"/>
  <c r="N3715" i="1"/>
  <c r="N515" i="1"/>
  <c r="N3714" i="1"/>
  <c r="N3713" i="1"/>
  <c r="N3712" i="1"/>
  <c r="N145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0" i="1"/>
  <c r="N3689" i="1"/>
  <c r="N3685" i="1"/>
  <c r="N3688" i="1"/>
  <c r="N3687" i="1"/>
  <c r="N3686" i="1"/>
  <c r="N3691" i="1"/>
  <c r="N3684" i="1"/>
  <c r="N3683" i="1"/>
  <c r="N3680" i="1"/>
  <c r="N3682" i="1"/>
  <c r="N3681" i="1"/>
  <c r="N514" i="1"/>
  <c r="N3679" i="1"/>
  <c r="N3678" i="1"/>
  <c r="N3677" i="1"/>
  <c r="N263" i="1"/>
  <c r="N3676" i="1"/>
  <c r="N3675" i="1"/>
  <c r="N3674" i="1"/>
  <c r="N3673" i="1"/>
  <c r="N3672" i="1"/>
  <c r="N7823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5" i="1"/>
  <c r="N3656" i="1"/>
  <c r="N3654" i="1"/>
  <c r="N3653" i="1"/>
  <c r="N3652" i="1"/>
  <c r="N3651" i="1"/>
  <c r="N3650" i="1"/>
  <c r="N3648" i="1"/>
  <c r="N3647" i="1"/>
  <c r="N3646" i="1"/>
  <c r="N3645" i="1"/>
  <c r="N3644" i="1"/>
  <c r="N3649" i="1"/>
  <c r="N3642" i="1"/>
  <c r="N3641" i="1"/>
  <c r="N3640" i="1"/>
  <c r="N3639" i="1"/>
  <c r="N3638" i="1"/>
  <c r="N3637" i="1"/>
  <c r="N3643" i="1"/>
  <c r="N3636" i="1"/>
  <c r="N3635" i="1"/>
  <c r="N3634" i="1"/>
  <c r="N513" i="1"/>
  <c r="N262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0" i="1"/>
  <c r="N3609" i="1"/>
  <c r="N3608" i="1"/>
  <c r="N3607" i="1"/>
  <c r="N3611" i="1"/>
  <c r="N3606" i="1"/>
  <c r="N3603" i="1"/>
  <c r="N3605" i="1"/>
  <c r="N3604" i="1"/>
  <c r="N3602" i="1"/>
  <c r="N3601" i="1"/>
  <c r="N3600" i="1"/>
  <c r="N104" i="1"/>
  <c r="N3599" i="1"/>
  <c r="N3598" i="1"/>
  <c r="N3597" i="1"/>
  <c r="N3596" i="1"/>
  <c r="N3595" i="1"/>
  <c r="N3594" i="1"/>
  <c r="N261" i="1"/>
  <c r="N3593" i="1"/>
  <c r="N3592" i="1"/>
  <c r="N3590" i="1"/>
  <c r="N144" i="1"/>
  <c r="N3589" i="1"/>
  <c r="N3588" i="1"/>
  <c r="N3591" i="1"/>
  <c r="N3587" i="1"/>
  <c r="N3586" i="1"/>
  <c r="N3585" i="1"/>
  <c r="N3584" i="1"/>
  <c r="N512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172" i="1"/>
  <c r="N3570" i="1"/>
  <c r="N3569" i="1"/>
  <c r="N3568" i="1"/>
  <c r="N3567" i="1"/>
  <c r="N103" i="1"/>
  <c r="N7737" i="1"/>
  <c r="N3566" i="1"/>
  <c r="N3565" i="1"/>
  <c r="N3563" i="1"/>
  <c r="N3564" i="1"/>
  <c r="N3562" i="1"/>
  <c r="N260" i="1"/>
  <c r="N3561" i="1"/>
  <c r="N3560" i="1"/>
  <c r="N3559" i="1"/>
  <c r="N3558" i="1"/>
  <c r="N3557" i="1"/>
  <c r="N143" i="1"/>
  <c r="N3556" i="1"/>
  <c r="N3555" i="1"/>
  <c r="N3554" i="1"/>
  <c r="N3553" i="1"/>
  <c r="N3552" i="1"/>
  <c r="N3551" i="1"/>
  <c r="N511" i="1"/>
  <c r="N3550" i="1"/>
  <c r="N3549" i="1"/>
  <c r="N3548" i="1"/>
  <c r="N3547" i="1"/>
  <c r="N3546" i="1"/>
  <c r="N3544" i="1"/>
  <c r="N3543" i="1"/>
  <c r="N3541" i="1"/>
  <c r="N3542" i="1"/>
  <c r="N3545" i="1"/>
  <c r="N3539" i="1"/>
  <c r="N3538" i="1"/>
  <c r="N3537" i="1"/>
  <c r="N3540" i="1"/>
  <c r="N102" i="1"/>
  <c r="N3536" i="1"/>
  <c r="N3535" i="1"/>
  <c r="N7736" i="1"/>
  <c r="N3534" i="1"/>
  <c r="N3533" i="1"/>
  <c r="N3532" i="1"/>
  <c r="N3531" i="1"/>
  <c r="N3530" i="1"/>
  <c r="N3529" i="1"/>
  <c r="N3528" i="1"/>
  <c r="N259" i="1"/>
  <c r="N3527" i="1"/>
  <c r="N3526" i="1"/>
  <c r="N3525" i="1"/>
  <c r="N3524" i="1"/>
  <c r="N3523" i="1"/>
  <c r="N3522" i="1"/>
  <c r="N142" i="1"/>
  <c r="N3521" i="1"/>
  <c r="N3520" i="1"/>
  <c r="N3519" i="1"/>
  <c r="N3518" i="1"/>
  <c r="N3517" i="1"/>
  <c r="N3516" i="1"/>
  <c r="N510" i="1"/>
  <c r="N3515" i="1"/>
  <c r="N3514" i="1"/>
  <c r="N3512" i="1"/>
  <c r="N3511" i="1"/>
  <c r="N3510" i="1"/>
  <c r="N3509" i="1"/>
  <c r="N3508" i="1"/>
  <c r="N3507" i="1"/>
  <c r="N3506" i="1"/>
  <c r="N3505" i="1"/>
  <c r="N3513" i="1"/>
  <c r="N3504" i="1"/>
  <c r="N3503" i="1"/>
  <c r="N3502" i="1"/>
  <c r="N3501" i="1"/>
  <c r="N3500" i="1"/>
  <c r="N3498" i="1"/>
  <c r="N3497" i="1"/>
  <c r="N3499" i="1"/>
  <c r="N3496" i="1"/>
  <c r="N7735" i="1"/>
  <c r="N101" i="1"/>
  <c r="N3495" i="1"/>
  <c r="N132" i="1"/>
  <c r="N3494" i="1"/>
  <c r="N3493" i="1"/>
  <c r="N3492" i="1"/>
  <c r="N3491" i="1"/>
  <c r="N258" i="1"/>
  <c r="N3490" i="1"/>
  <c r="N7779" i="1"/>
  <c r="N3488" i="1"/>
  <c r="N141" i="1"/>
  <c r="N3487" i="1"/>
  <c r="N3486" i="1"/>
  <c r="N3485" i="1"/>
  <c r="N3483" i="1"/>
  <c r="N3484" i="1"/>
  <c r="N3489" i="1"/>
  <c r="N3482" i="1"/>
  <c r="N3481" i="1"/>
  <c r="N3480" i="1"/>
  <c r="N3478" i="1"/>
  <c r="N509" i="1"/>
  <c r="N3477" i="1"/>
  <c r="N3476" i="1"/>
  <c r="N3475" i="1"/>
  <c r="N3479" i="1"/>
  <c r="N3474" i="1"/>
  <c r="N3473" i="1"/>
  <c r="N3472" i="1"/>
  <c r="N3471" i="1"/>
  <c r="N3470" i="1"/>
  <c r="N3469" i="1"/>
  <c r="N3468" i="1"/>
  <c r="N3467" i="1"/>
  <c r="N3466" i="1"/>
  <c r="N100" i="1"/>
  <c r="N215" i="1"/>
  <c r="N3465" i="1"/>
  <c r="N3464" i="1"/>
  <c r="N3463" i="1"/>
  <c r="N3462" i="1"/>
  <c r="N3461" i="1"/>
  <c r="N3460" i="1"/>
  <c r="N3459" i="1"/>
  <c r="N3458" i="1"/>
  <c r="N257" i="1"/>
  <c r="N3457" i="1"/>
  <c r="N3456" i="1"/>
  <c r="N3455" i="1"/>
  <c r="N3454" i="1"/>
  <c r="N3452" i="1"/>
  <c r="N3451" i="1"/>
  <c r="N3453" i="1"/>
  <c r="N3450" i="1"/>
  <c r="N3449" i="1"/>
  <c r="N3447" i="1"/>
  <c r="N508" i="1"/>
  <c r="N3448" i="1"/>
  <c r="N3446" i="1"/>
  <c r="N3445" i="1"/>
  <c r="N3444" i="1"/>
  <c r="N3443" i="1"/>
  <c r="N3442" i="1"/>
  <c r="N3441" i="1"/>
  <c r="N3440" i="1"/>
  <c r="N3439" i="1"/>
  <c r="N3438" i="1"/>
  <c r="N3437" i="1"/>
  <c r="N3436" i="1"/>
  <c r="N99" i="1"/>
  <c r="N3435" i="1"/>
  <c r="N214" i="1"/>
  <c r="N3434" i="1"/>
  <c r="N3433" i="1"/>
  <c r="N3432" i="1"/>
  <c r="N3430" i="1"/>
  <c r="N3429" i="1"/>
  <c r="N3428" i="1"/>
  <c r="N3431" i="1"/>
  <c r="N3427" i="1"/>
  <c r="N3426" i="1"/>
  <c r="N3425" i="1"/>
  <c r="N3424" i="1"/>
  <c r="N3423" i="1"/>
  <c r="N3421" i="1"/>
  <c r="N3420" i="1"/>
  <c r="N3419" i="1"/>
  <c r="N3418" i="1"/>
  <c r="N3422" i="1"/>
  <c r="N3417" i="1"/>
  <c r="N3416" i="1"/>
  <c r="N403" i="1"/>
  <c r="N3415" i="1"/>
  <c r="N3414" i="1"/>
  <c r="N3413" i="1"/>
  <c r="N507" i="1"/>
  <c r="N3412" i="1"/>
  <c r="N3411" i="1"/>
  <c r="N3410" i="1"/>
  <c r="N3408" i="1"/>
  <c r="N3409" i="1"/>
  <c r="N3407" i="1"/>
  <c r="N3406" i="1"/>
  <c r="N3405" i="1"/>
  <c r="N3404" i="1"/>
  <c r="N3403" i="1"/>
  <c r="N3402" i="1"/>
  <c r="N3401" i="1"/>
  <c r="N3400" i="1"/>
  <c r="N3399" i="1"/>
  <c r="N3398" i="1"/>
  <c r="N3396" i="1"/>
  <c r="N3395" i="1"/>
  <c r="N98" i="1"/>
  <c r="N3394" i="1"/>
  <c r="N3393" i="1"/>
  <c r="N3397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256" i="1"/>
  <c r="N3375" i="1"/>
  <c r="N3374" i="1"/>
  <c r="N3373" i="1"/>
  <c r="N3372" i="1"/>
  <c r="N3371" i="1"/>
  <c r="N171" i="1"/>
  <c r="N3376" i="1"/>
  <c r="N3370" i="1"/>
  <c r="N3369" i="1"/>
  <c r="N3368" i="1"/>
  <c r="N3367" i="1"/>
  <c r="N3366" i="1"/>
  <c r="N3364" i="1"/>
  <c r="N3363" i="1"/>
  <c r="N3365" i="1"/>
  <c r="N3362" i="1"/>
  <c r="N3361" i="1"/>
  <c r="N3360" i="1"/>
  <c r="N39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97" i="1"/>
  <c r="N3343" i="1"/>
  <c r="N7719" i="1"/>
  <c r="N3342" i="1"/>
  <c r="N3341" i="1"/>
  <c r="N3339" i="1"/>
  <c r="N3338" i="1"/>
  <c r="N3337" i="1"/>
  <c r="N3336" i="1"/>
  <c r="N3340" i="1"/>
  <c r="N3335" i="1"/>
  <c r="N3334" i="1"/>
  <c r="N3333" i="1"/>
  <c r="N3332" i="1"/>
  <c r="N170" i="1"/>
  <c r="N3331" i="1"/>
  <c r="N3330" i="1"/>
  <c r="N3329" i="1"/>
  <c r="N3328" i="1"/>
  <c r="N3327" i="1"/>
  <c r="N3326" i="1"/>
  <c r="N3325" i="1"/>
  <c r="N3323" i="1"/>
  <c r="N3322" i="1"/>
  <c r="N3321" i="1"/>
  <c r="N3320" i="1"/>
  <c r="N3319" i="1"/>
  <c r="N3324" i="1"/>
  <c r="N3317" i="1"/>
  <c r="N3318" i="1"/>
  <c r="N3315" i="1"/>
  <c r="N3314" i="1"/>
  <c r="N3313" i="1"/>
  <c r="N3316" i="1"/>
  <c r="N3312" i="1"/>
  <c r="N3311" i="1"/>
  <c r="N3310" i="1"/>
  <c r="N3309" i="1"/>
  <c r="N3308" i="1"/>
  <c r="N3307" i="1"/>
  <c r="N3306" i="1"/>
  <c r="N455" i="1"/>
  <c r="N3304" i="1"/>
  <c r="N3303" i="1"/>
  <c r="N3305" i="1"/>
  <c r="N3301" i="1"/>
  <c r="N3300" i="1"/>
  <c r="N3302" i="1"/>
  <c r="N3299" i="1"/>
  <c r="N3298" i="1"/>
  <c r="N3297" i="1"/>
  <c r="N3296" i="1"/>
  <c r="N3295" i="1"/>
  <c r="N3294" i="1"/>
  <c r="N3293" i="1"/>
  <c r="N7734" i="1"/>
  <c r="N3291" i="1"/>
  <c r="N3290" i="1"/>
  <c r="N3289" i="1"/>
  <c r="N3292" i="1"/>
  <c r="N3288" i="1"/>
  <c r="N3287" i="1"/>
  <c r="N3286" i="1"/>
  <c r="N3285" i="1"/>
  <c r="N3283" i="1"/>
  <c r="N7778" i="1"/>
  <c r="N3282" i="1"/>
  <c r="N3284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7777" i="1"/>
  <c r="N3261" i="1"/>
  <c r="N3260" i="1"/>
  <c r="N3259" i="1"/>
  <c r="N3258" i="1"/>
  <c r="N3262" i="1"/>
  <c r="N3257" i="1"/>
  <c r="N3256" i="1"/>
  <c r="N3255" i="1"/>
  <c r="N3254" i="1"/>
  <c r="N7733" i="1"/>
  <c r="N3252" i="1"/>
  <c r="N3251" i="1"/>
  <c r="N3250" i="1"/>
  <c r="N3249" i="1"/>
  <c r="N3253" i="1"/>
  <c r="N3248" i="1"/>
  <c r="N3247" i="1"/>
  <c r="N7776" i="1"/>
  <c r="N3245" i="1"/>
  <c r="N3244" i="1"/>
  <c r="N3243" i="1"/>
  <c r="N3242" i="1"/>
  <c r="N3246" i="1"/>
  <c r="N93" i="1"/>
  <c r="N7822" i="1"/>
  <c r="N3241" i="1"/>
  <c r="N3240" i="1"/>
  <c r="N3239" i="1"/>
  <c r="N7775" i="1"/>
  <c r="N3238" i="1"/>
  <c r="N389" i="1"/>
  <c r="N3236" i="1"/>
  <c r="N3235" i="1"/>
  <c r="N3234" i="1"/>
  <c r="N3233" i="1"/>
  <c r="N3237" i="1"/>
  <c r="N3232" i="1"/>
  <c r="N377" i="1"/>
  <c r="N3231" i="1"/>
  <c r="N3230" i="1"/>
  <c r="N3229" i="1"/>
  <c r="N3228" i="1"/>
  <c r="N402" i="1"/>
  <c r="N3227" i="1"/>
  <c r="N3226" i="1"/>
  <c r="N3225" i="1"/>
  <c r="N3224" i="1"/>
  <c r="N3223" i="1"/>
  <c r="N3222" i="1"/>
  <c r="N3221" i="1"/>
  <c r="N213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88" i="1"/>
  <c r="N3205" i="1"/>
  <c r="N3204" i="1"/>
  <c r="N3203" i="1"/>
  <c r="N3206" i="1"/>
  <c r="N3202" i="1"/>
  <c r="N376" i="1"/>
  <c r="N3201" i="1"/>
  <c r="N3200" i="1"/>
  <c r="N3199" i="1"/>
  <c r="N3198" i="1"/>
  <c r="N3197" i="1"/>
  <c r="N3196" i="1"/>
  <c r="N401" i="1"/>
  <c r="N3195" i="1"/>
  <c r="N3193" i="1"/>
  <c r="N3194" i="1"/>
  <c r="N3192" i="1"/>
  <c r="N3191" i="1"/>
  <c r="N3189" i="1"/>
  <c r="N3188" i="1"/>
  <c r="N3190" i="1"/>
  <c r="N3187" i="1"/>
  <c r="N3186" i="1"/>
  <c r="N3185" i="1"/>
  <c r="N3184" i="1"/>
  <c r="N3183" i="1"/>
  <c r="N3182" i="1"/>
  <c r="N92" i="1"/>
  <c r="N3181" i="1"/>
  <c r="N3180" i="1"/>
  <c r="N3179" i="1"/>
  <c r="N3178" i="1"/>
  <c r="N3177" i="1"/>
  <c r="N3176" i="1"/>
  <c r="N3175" i="1"/>
  <c r="N3173" i="1"/>
  <c r="N3172" i="1"/>
  <c r="N3174" i="1"/>
  <c r="N3170" i="1"/>
  <c r="N3169" i="1"/>
  <c r="N3168" i="1"/>
  <c r="N387" i="1"/>
  <c r="N3171" i="1"/>
  <c r="N375" i="1"/>
  <c r="N3166" i="1"/>
  <c r="N3165" i="1"/>
  <c r="N3164" i="1"/>
  <c r="N3163" i="1"/>
  <c r="N3167" i="1"/>
  <c r="N400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49" i="1"/>
  <c r="N3148" i="1"/>
  <c r="N3150" i="1"/>
  <c r="N3147" i="1"/>
  <c r="N3146" i="1"/>
  <c r="N3145" i="1"/>
  <c r="N3144" i="1"/>
  <c r="N7774" i="1"/>
  <c r="N91" i="1"/>
  <c r="N3143" i="1"/>
  <c r="N3142" i="1"/>
  <c r="N3141" i="1"/>
  <c r="N3140" i="1"/>
  <c r="N3139" i="1"/>
  <c r="N3138" i="1"/>
  <c r="N3137" i="1"/>
  <c r="N3136" i="1"/>
  <c r="N3135" i="1"/>
  <c r="N3134" i="1"/>
  <c r="N3133" i="1"/>
  <c r="N3130" i="1"/>
  <c r="N3132" i="1"/>
  <c r="N3131" i="1"/>
  <c r="N454" i="1"/>
  <c r="N3129" i="1"/>
  <c r="N3128" i="1"/>
  <c r="N3127" i="1"/>
  <c r="N3126" i="1"/>
  <c r="N3125" i="1"/>
  <c r="N3124" i="1"/>
  <c r="N3123" i="1"/>
  <c r="N3121" i="1"/>
  <c r="N3122" i="1"/>
  <c r="N3120" i="1"/>
  <c r="N3119" i="1"/>
  <c r="N3118" i="1"/>
  <c r="N255" i="1"/>
  <c r="N3117" i="1"/>
  <c r="N3116" i="1"/>
  <c r="N3115" i="1"/>
  <c r="N90" i="1"/>
  <c r="N3114" i="1"/>
  <c r="N3113" i="1"/>
  <c r="N3111" i="1"/>
  <c r="N3110" i="1"/>
  <c r="N3109" i="1"/>
  <c r="N3112" i="1"/>
  <c r="N453" i="1"/>
  <c r="N399" i="1"/>
  <c r="N3107" i="1"/>
  <c r="N3108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4" i="1"/>
  <c r="N3083" i="1"/>
  <c r="N254" i="1"/>
  <c r="N71" i="1"/>
  <c r="N3085" i="1"/>
  <c r="N3082" i="1"/>
  <c r="N3081" i="1"/>
  <c r="N3080" i="1"/>
  <c r="N89" i="1"/>
  <c r="N3078" i="1"/>
  <c r="N3079" i="1"/>
  <c r="N381" i="1"/>
  <c r="N3077" i="1"/>
  <c r="N3076" i="1"/>
  <c r="N3075" i="1"/>
  <c r="N3074" i="1"/>
  <c r="N452" i="1"/>
  <c r="N3072" i="1"/>
  <c r="N398" i="1"/>
  <c r="N3070" i="1"/>
  <c r="N3071" i="1"/>
  <c r="N3073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70" i="1"/>
  <c r="N3043" i="1"/>
  <c r="N3042" i="1"/>
  <c r="N3041" i="1"/>
  <c r="N3040" i="1"/>
  <c r="N3039" i="1"/>
  <c r="N88" i="1"/>
  <c r="N3038" i="1"/>
  <c r="N380" i="1"/>
  <c r="N3037" i="1"/>
  <c r="N3036" i="1"/>
  <c r="N3035" i="1"/>
  <c r="N3034" i="1"/>
  <c r="N7773" i="1"/>
  <c r="N3033" i="1"/>
  <c r="N3032" i="1"/>
  <c r="N3031" i="1"/>
  <c r="N451" i="1"/>
  <c r="N3030" i="1"/>
  <c r="N3029" i="1"/>
  <c r="N3028" i="1"/>
  <c r="N3027" i="1"/>
  <c r="N3025" i="1"/>
  <c r="N3024" i="1"/>
  <c r="N3026" i="1"/>
  <c r="N3023" i="1"/>
  <c r="N3022" i="1"/>
  <c r="N3021" i="1"/>
  <c r="N3020" i="1"/>
  <c r="N3019" i="1"/>
  <c r="N3018" i="1"/>
  <c r="N3017" i="1"/>
  <c r="N463" i="1"/>
  <c r="N3016" i="1"/>
  <c r="N3015" i="1"/>
  <c r="N3014" i="1"/>
  <c r="N3013" i="1"/>
  <c r="N3012" i="1"/>
  <c r="N3011" i="1"/>
  <c r="N87" i="1"/>
  <c r="N3010" i="1"/>
  <c r="N3009" i="1"/>
  <c r="N3008" i="1"/>
  <c r="N3007" i="1"/>
  <c r="N379" i="1"/>
  <c r="N3006" i="1"/>
  <c r="N450" i="1"/>
  <c r="N3005" i="1"/>
  <c r="N3004" i="1"/>
  <c r="N3003" i="1"/>
  <c r="N3002" i="1"/>
  <c r="N3001" i="1"/>
  <c r="N3000" i="1"/>
  <c r="N7772" i="1"/>
  <c r="N2998" i="1"/>
  <c r="N2997" i="1"/>
  <c r="N2996" i="1"/>
  <c r="N2999" i="1"/>
  <c r="N2995" i="1"/>
  <c r="N2994" i="1"/>
  <c r="N2993" i="1"/>
  <c r="N2992" i="1"/>
  <c r="N2991" i="1"/>
  <c r="N2990" i="1"/>
  <c r="N2989" i="1"/>
  <c r="N2988" i="1"/>
  <c r="N2986" i="1"/>
  <c r="N2985" i="1"/>
  <c r="N2984" i="1"/>
  <c r="N2983" i="1"/>
  <c r="N2982" i="1"/>
  <c r="N2987" i="1"/>
  <c r="N2981" i="1"/>
  <c r="N2980" i="1"/>
  <c r="N462" i="1"/>
  <c r="N2979" i="1"/>
  <c r="N2978" i="1"/>
  <c r="N2977" i="1"/>
  <c r="N2976" i="1"/>
  <c r="N2975" i="1"/>
  <c r="N2974" i="1"/>
  <c r="N86" i="1"/>
  <c r="N2973" i="1"/>
  <c r="N2972" i="1"/>
  <c r="N378" i="1"/>
  <c r="N2971" i="1"/>
  <c r="N27" i="1"/>
  <c r="N449" i="1"/>
  <c r="N2970" i="1"/>
  <c r="N2969" i="1"/>
  <c r="N397" i="1"/>
  <c r="N2968" i="1"/>
  <c r="N2966" i="1"/>
  <c r="N2965" i="1"/>
  <c r="N2964" i="1"/>
  <c r="N2963" i="1"/>
  <c r="N2962" i="1"/>
  <c r="N2967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461" i="1"/>
  <c r="N2948" i="1"/>
  <c r="N2947" i="1"/>
  <c r="N2946" i="1"/>
  <c r="N2945" i="1"/>
  <c r="N85" i="1"/>
  <c r="N2944" i="1"/>
  <c r="N2943" i="1"/>
  <c r="N2942" i="1"/>
  <c r="N2941" i="1"/>
  <c r="N2940" i="1"/>
  <c r="N26" i="1"/>
  <c r="N448" i="1"/>
  <c r="N396" i="1"/>
  <c r="N374" i="1"/>
  <c r="N2939" i="1"/>
  <c r="N2938" i="1"/>
  <c r="N2937" i="1"/>
  <c r="N2936" i="1"/>
  <c r="N2935" i="1"/>
  <c r="N2933" i="1"/>
  <c r="N2932" i="1"/>
  <c r="N2931" i="1"/>
  <c r="N2934" i="1"/>
  <c r="N2930" i="1"/>
  <c r="N2929" i="1"/>
  <c r="N2928" i="1"/>
  <c r="N2927" i="1"/>
  <c r="N2926" i="1"/>
  <c r="N2925" i="1"/>
  <c r="N2924" i="1"/>
  <c r="N2922" i="1"/>
  <c r="N2921" i="1"/>
  <c r="N2923" i="1"/>
  <c r="N2920" i="1"/>
  <c r="N2919" i="1"/>
  <c r="N2918" i="1"/>
  <c r="N2917" i="1"/>
  <c r="N2916" i="1"/>
  <c r="N2915" i="1"/>
  <c r="N2914" i="1"/>
  <c r="N84" i="1"/>
  <c r="N2913" i="1"/>
  <c r="N2912" i="1"/>
  <c r="N2907" i="1"/>
  <c r="N2911" i="1"/>
  <c r="N2910" i="1"/>
  <c r="N2909" i="1"/>
  <c r="N2908" i="1"/>
  <c r="N2906" i="1"/>
  <c r="N25" i="1"/>
  <c r="N447" i="1"/>
  <c r="N395" i="1"/>
  <c r="N373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0" i="1"/>
  <c r="N2892" i="1"/>
  <c r="N2891" i="1"/>
  <c r="N2889" i="1"/>
  <c r="N2888" i="1"/>
  <c r="N7771" i="1"/>
  <c r="N2887" i="1"/>
  <c r="N2886" i="1"/>
  <c r="N2885" i="1"/>
  <c r="N2884" i="1"/>
  <c r="N2882" i="1"/>
  <c r="N2883" i="1"/>
  <c r="N2881" i="1"/>
  <c r="N2880" i="1"/>
  <c r="N2879" i="1"/>
  <c r="N83" i="1"/>
  <c r="N2878" i="1"/>
  <c r="N2877" i="1"/>
  <c r="N2876" i="1"/>
  <c r="N24" i="1"/>
  <c r="N2875" i="1"/>
  <c r="N372" i="1"/>
  <c r="N2874" i="1"/>
  <c r="N2873" i="1"/>
  <c r="N2871" i="1"/>
  <c r="N2870" i="1"/>
  <c r="N2872" i="1"/>
  <c r="N2869" i="1"/>
  <c r="N2868" i="1"/>
  <c r="N2867" i="1"/>
  <c r="N2866" i="1"/>
  <c r="N2865" i="1"/>
  <c r="N2864" i="1"/>
  <c r="N2863" i="1"/>
  <c r="N7821" i="1"/>
  <c r="N2862" i="1"/>
  <c r="N2861" i="1"/>
  <c r="N2860" i="1"/>
  <c r="N2859" i="1"/>
  <c r="N2858" i="1"/>
  <c r="N2857" i="1"/>
  <c r="N2856" i="1"/>
  <c r="N2855" i="1"/>
  <c r="N460" i="1"/>
  <c r="N2854" i="1"/>
  <c r="N2853" i="1"/>
  <c r="N2852" i="1"/>
  <c r="N2851" i="1"/>
  <c r="N82" i="1"/>
  <c r="N2849" i="1"/>
  <c r="N2848" i="1"/>
  <c r="N2847" i="1"/>
  <c r="N2850" i="1"/>
  <c r="N2846" i="1"/>
  <c r="N2845" i="1"/>
  <c r="N2844" i="1"/>
  <c r="N2843" i="1"/>
  <c r="N2842" i="1"/>
  <c r="N2841" i="1"/>
  <c r="N2840" i="1"/>
  <c r="N2839" i="1"/>
  <c r="N2838" i="1"/>
  <c r="N2836" i="1"/>
  <c r="N2834" i="1"/>
  <c r="N2835" i="1"/>
  <c r="N2837" i="1"/>
  <c r="N2832" i="1"/>
  <c r="N2833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8" i="1"/>
  <c r="N2819" i="1"/>
  <c r="N2816" i="1"/>
  <c r="N2815" i="1"/>
  <c r="N2814" i="1"/>
  <c r="N2813" i="1"/>
  <c r="N2817" i="1"/>
  <c r="N2812" i="1"/>
  <c r="N2811" i="1"/>
  <c r="N2810" i="1"/>
  <c r="N81" i="1"/>
  <c r="N2809" i="1"/>
  <c r="N2808" i="1"/>
  <c r="N2807" i="1"/>
  <c r="N2806" i="1"/>
  <c r="N2805" i="1"/>
  <c r="N2804" i="1"/>
  <c r="N2803" i="1"/>
  <c r="N446" i="1"/>
  <c r="N2801" i="1"/>
  <c r="N2800" i="1"/>
  <c r="N2799" i="1"/>
  <c r="N2798" i="1"/>
  <c r="N2797" i="1"/>
  <c r="N2802" i="1"/>
  <c r="N2796" i="1"/>
  <c r="N2795" i="1"/>
  <c r="N7770" i="1"/>
  <c r="N2794" i="1"/>
  <c r="N2793" i="1"/>
  <c r="N2792" i="1"/>
  <c r="N2791" i="1"/>
  <c r="N2790" i="1"/>
  <c r="N2789" i="1"/>
  <c r="N2788" i="1"/>
  <c r="N2787" i="1"/>
  <c r="N2786" i="1"/>
  <c r="N2784" i="1"/>
  <c r="N2783" i="1"/>
  <c r="N2782" i="1"/>
  <c r="N2785" i="1"/>
  <c r="N2781" i="1"/>
  <c r="N2780" i="1"/>
  <c r="N2779" i="1"/>
  <c r="N2778" i="1"/>
  <c r="N80" i="1"/>
  <c r="N2777" i="1"/>
  <c r="N2776" i="1"/>
  <c r="N2775" i="1"/>
  <c r="N2773" i="1"/>
  <c r="N2772" i="1"/>
  <c r="N2771" i="1"/>
  <c r="N2770" i="1"/>
  <c r="N2769" i="1"/>
  <c r="N2774" i="1"/>
  <c r="N2768" i="1"/>
  <c r="N2767" i="1"/>
  <c r="N2766" i="1"/>
  <c r="N2765" i="1"/>
  <c r="N445" i="1"/>
  <c r="N2764" i="1"/>
  <c r="N2763" i="1"/>
  <c r="N2762" i="1"/>
  <c r="N2761" i="1"/>
  <c r="N2760" i="1"/>
  <c r="N2759" i="1"/>
  <c r="N2758" i="1"/>
  <c r="N96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79" i="1"/>
  <c r="N2738" i="1"/>
  <c r="N2737" i="1"/>
  <c r="N2736" i="1"/>
  <c r="N2735" i="1"/>
  <c r="N2734" i="1"/>
  <c r="N2733" i="1"/>
  <c r="N2732" i="1"/>
  <c r="N2731" i="1"/>
  <c r="N444" i="1"/>
  <c r="N2730" i="1"/>
  <c r="N2729" i="1"/>
  <c r="N2728" i="1"/>
  <c r="N2727" i="1"/>
  <c r="N2726" i="1"/>
  <c r="N2725" i="1"/>
  <c r="N95" i="1"/>
  <c r="N2724" i="1"/>
  <c r="N2723" i="1"/>
  <c r="N2722" i="1"/>
  <c r="N2721" i="1"/>
  <c r="N2720" i="1"/>
  <c r="N2719" i="1"/>
  <c r="N2718" i="1"/>
  <c r="N2717" i="1"/>
  <c r="N2716" i="1"/>
  <c r="N2714" i="1"/>
  <c r="N2713" i="1"/>
  <c r="N2712" i="1"/>
  <c r="N2711" i="1"/>
  <c r="N2715" i="1"/>
  <c r="N2710" i="1"/>
  <c r="N2709" i="1"/>
  <c r="N2708" i="1"/>
  <c r="N78" i="1"/>
  <c r="N2706" i="1"/>
  <c r="N2707" i="1"/>
  <c r="N2705" i="1"/>
  <c r="N2704" i="1"/>
  <c r="N2703" i="1"/>
  <c r="N2702" i="1"/>
  <c r="N443" i="1"/>
  <c r="N2701" i="1"/>
  <c r="N2700" i="1"/>
  <c r="N2699" i="1"/>
  <c r="N2698" i="1"/>
  <c r="N2697" i="1"/>
  <c r="N2696" i="1"/>
  <c r="N2695" i="1"/>
  <c r="N2694" i="1"/>
  <c r="N2692" i="1"/>
  <c r="N2693" i="1"/>
  <c r="N94" i="1"/>
  <c r="N2691" i="1"/>
  <c r="N2690" i="1"/>
  <c r="N2689" i="1"/>
  <c r="N2688" i="1"/>
  <c r="N2686" i="1"/>
  <c r="N2685" i="1"/>
  <c r="N2684" i="1"/>
  <c r="N2687" i="1"/>
  <c r="N2683" i="1"/>
  <c r="N2682" i="1"/>
  <c r="N2681" i="1"/>
  <c r="N2680" i="1"/>
  <c r="N2679" i="1"/>
  <c r="N2678" i="1"/>
  <c r="N2677" i="1"/>
  <c r="N77" i="1"/>
  <c r="N2676" i="1"/>
  <c r="N2675" i="1"/>
  <c r="N2674" i="1"/>
  <c r="N2672" i="1"/>
  <c r="N442" i="1"/>
  <c r="N2673" i="1"/>
  <c r="N2670" i="1"/>
  <c r="N2669" i="1"/>
  <c r="N2668" i="1"/>
  <c r="N2671" i="1"/>
  <c r="N2667" i="1"/>
  <c r="N2666" i="1"/>
  <c r="N2665" i="1"/>
  <c r="N2662" i="1"/>
  <c r="N2664" i="1"/>
  <c r="N2663" i="1"/>
  <c r="N7769" i="1"/>
  <c r="N2660" i="1"/>
  <c r="N2659" i="1"/>
  <c r="N2661" i="1"/>
  <c r="N2658" i="1"/>
  <c r="N2657" i="1"/>
  <c r="N2656" i="1"/>
  <c r="N2655" i="1"/>
  <c r="N2654" i="1"/>
  <c r="N2653" i="1"/>
  <c r="N2652" i="1"/>
  <c r="N437" i="1"/>
  <c r="N2651" i="1"/>
  <c r="N76" i="1"/>
  <c r="N2650" i="1"/>
  <c r="N2649" i="1"/>
  <c r="N2648" i="1"/>
  <c r="N2647" i="1"/>
  <c r="N2645" i="1"/>
  <c r="N2646" i="1"/>
  <c r="N2644" i="1"/>
  <c r="N2643" i="1"/>
  <c r="N2642" i="1"/>
  <c r="N2641" i="1"/>
  <c r="N2640" i="1"/>
  <c r="N2639" i="1"/>
  <c r="N441" i="1"/>
  <c r="N2638" i="1"/>
  <c r="N2637" i="1"/>
  <c r="N7732" i="1"/>
  <c r="N2635" i="1"/>
  <c r="N2634" i="1"/>
  <c r="N12" i="1"/>
  <c r="N2633" i="1"/>
  <c r="N2631" i="1"/>
  <c r="N2632" i="1"/>
  <c r="N2636" i="1"/>
  <c r="N2630" i="1"/>
  <c r="N2629" i="1"/>
  <c r="N2628" i="1"/>
  <c r="N2627" i="1"/>
  <c r="N2626" i="1"/>
  <c r="N2625" i="1"/>
  <c r="N178" i="1"/>
  <c r="N2624" i="1"/>
  <c r="N56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75" i="1"/>
  <c r="N2610" i="1"/>
  <c r="N2609" i="1"/>
  <c r="N2608" i="1"/>
  <c r="N2607" i="1"/>
  <c r="N459" i="1"/>
  <c r="N440" i="1"/>
  <c r="N2606" i="1"/>
  <c r="N2605" i="1"/>
  <c r="N2604" i="1"/>
  <c r="N2603" i="1"/>
  <c r="N181" i="1"/>
  <c r="N176" i="1"/>
  <c r="N2602" i="1"/>
  <c r="N2601" i="1"/>
  <c r="N2600" i="1"/>
  <c r="N2599" i="1"/>
  <c r="N2598" i="1"/>
  <c r="N2597" i="1"/>
  <c r="N2596" i="1"/>
  <c r="N7731" i="1"/>
  <c r="N2595" i="1"/>
  <c r="N5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458" i="1"/>
  <c r="N2579" i="1"/>
  <c r="N2578" i="1"/>
  <c r="N2577" i="1"/>
  <c r="N2576" i="1"/>
  <c r="N2575" i="1"/>
  <c r="N2574" i="1"/>
  <c r="N2573" i="1"/>
  <c r="N2572" i="1"/>
  <c r="N180" i="1"/>
  <c r="N175" i="1"/>
  <c r="N2571" i="1"/>
  <c r="N2570" i="1"/>
  <c r="N2569" i="1"/>
  <c r="N11" i="1"/>
  <c r="N2568" i="1"/>
  <c r="N7730" i="1"/>
  <c r="N2567" i="1"/>
  <c r="N2566" i="1"/>
  <c r="N2565" i="1"/>
  <c r="N54" i="1"/>
  <c r="N2564" i="1"/>
  <c r="N140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457" i="1"/>
  <c r="N7768" i="1"/>
  <c r="N2550" i="1"/>
  <c r="N2549" i="1"/>
  <c r="N2548" i="1"/>
  <c r="N2551" i="1"/>
  <c r="N2547" i="1"/>
  <c r="N179" i="1"/>
  <c r="N174" i="1"/>
  <c r="N2546" i="1"/>
  <c r="N2545" i="1"/>
  <c r="N2544" i="1"/>
  <c r="N2543" i="1"/>
  <c r="N2541" i="1"/>
  <c r="N2540" i="1"/>
  <c r="N10" i="1"/>
  <c r="N177" i="1"/>
  <c r="N2539" i="1"/>
  <c r="N2538" i="1"/>
  <c r="N2537" i="1"/>
  <c r="N2542" i="1"/>
  <c r="N2536" i="1"/>
  <c r="N53" i="1"/>
  <c r="N139" i="1"/>
  <c r="N2535" i="1"/>
  <c r="N2534" i="1"/>
  <c r="N2533" i="1"/>
  <c r="N2532" i="1"/>
  <c r="N2531" i="1"/>
  <c r="N2530" i="1"/>
  <c r="N2529" i="1"/>
  <c r="N2528" i="1"/>
  <c r="N2527" i="1"/>
  <c r="N2526" i="1"/>
  <c r="N2524" i="1"/>
  <c r="N2523" i="1"/>
  <c r="N2522" i="1"/>
  <c r="N2521" i="1"/>
  <c r="N2520" i="1"/>
  <c r="N2525" i="1"/>
  <c r="N2519" i="1"/>
  <c r="N2518" i="1"/>
  <c r="N2517" i="1"/>
  <c r="N2516" i="1"/>
  <c r="N2515" i="1"/>
  <c r="N2514" i="1"/>
  <c r="N2512" i="1"/>
  <c r="N2511" i="1"/>
  <c r="N2510" i="1"/>
  <c r="N2509" i="1"/>
  <c r="N2513" i="1"/>
  <c r="N2508" i="1"/>
  <c r="N2507" i="1"/>
  <c r="N2506" i="1"/>
  <c r="N2505" i="1"/>
  <c r="N2504" i="1"/>
  <c r="N2503" i="1"/>
  <c r="N2502" i="1"/>
  <c r="N2501" i="1"/>
  <c r="N2500" i="1"/>
  <c r="N2499" i="1"/>
  <c r="N2497" i="1"/>
  <c r="N2496" i="1"/>
  <c r="N2495" i="1"/>
  <c r="N2498" i="1"/>
  <c r="N2494" i="1"/>
  <c r="N9" i="1"/>
  <c r="N2493" i="1"/>
  <c r="N2492" i="1"/>
  <c r="N2490" i="1"/>
  <c r="N2489" i="1"/>
  <c r="N2488" i="1"/>
  <c r="N2491" i="1"/>
  <c r="N2486" i="1"/>
  <c r="N2485" i="1"/>
  <c r="N2484" i="1"/>
  <c r="N2483" i="1"/>
  <c r="N2482" i="1"/>
  <c r="N2481" i="1"/>
  <c r="N2487" i="1"/>
  <c r="N2479" i="1"/>
  <c r="N2478" i="1"/>
  <c r="N2480" i="1"/>
  <c r="N456" i="1"/>
  <c r="N2476" i="1"/>
  <c r="N2477" i="1"/>
  <c r="N2475" i="1"/>
  <c r="N2474" i="1"/>
  <c r="N2473" i="1"/>
  <c r="N2471" i="1"/>
  <c r="N2470" i="1"/>
  <c r="N2469" i="1"/>
  <c r="N2472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8" i="1"/>
  <c r="N2453" i="1"/>
  <c r="N2452" i="1"/>
  <c r="N2451" i="1"/>
  <c r="N2450" i="1"/>
  <c r="N2449" i="1"/>
  <c r="N2448" i="1"/>
  <c r="N2447" i="1"/>
  <c r="N2446" i="1"/>
  <c r="N2445" i="1"/>
  <c r="N2444" i="1"/>
  <c r="N433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8" i="1"/>
  <c r="N2429" i="1"/>
  <c r="N2427" i="1"/>
  <c r="N2426" i="1"/>
  <c r="N13" i="1"/>
  <c r="N2425" i="1"/>
  <c r="N2424" i="1"/>
  <c r="N2423" i="1"/>
  <c r="N2422" i="1"/>
  <c r="N7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7747" i="1"/>
  <c r="N2408" i="1"/>
  <c r="N432" i="1"/>
  <c r="N2407" i="1"/>
  <c r="N2406" i="1"/>
  <c r="N2405" i="1"/>
  <c r="N2404" i="1"/>
  <c r="N2403" i="1"/>
  <c r="N2402" i="1"/>
  <c r="N2401" i="1"/>
  <c r="N2400" i="1"/>
  <c r="N2398" i="1"/>
  <c r="N2397" i="1"/>
  <c r="N2396" i="1"/>
  <c r="N2399" i="1"/>
  <c r="N2395" i="1"/>
  <c r="N2394" i="1"/>
  <c r="N2393" i="1"/>
  <c r="N2392" i="1"/>
  <c r="N2391" i="1"/>
  <c r="N2390" i="1"/>
  <c r="N2389" i="1"/>
  <c r="N2388" i="1"/>
  <c r="N6" i="1"/>
  <c r="N2387" i="1"/>
  <c r="N2385" i="1"/>
  <c r="N2384" i="1"/>
  <c r="N2383" i="1"/>
  <c r="N2382" i="1"/>
  <c r="N2386" i="1"/>
  <c r="N2381" i="1"/>
  <c r="N2380" i="1"/>
  <c r="N2379" i="1"/>
  <c r="N2378" i="1"/>
  <c r="N2377" i="1"/>
  <c r="N2376" i="1"/>
  <c r="N2375" i="1"/>
  <c r="N2374" i="1"/>
  <c r="N2372" i="1"/>
  <c r="N2373" i="1"/>
  <c r="N2371" i="1"/>
  <c r="N431" i="1"/>
  <c r="N2370" i="1"/>
  <c r="N2369" i="1"/>
  <c r="N2368" i="1"/>
  <c r="N2367" i="1"/>
  <c r="N2366" i="1"/>
  <c r="N2365" i="1"/>
  <c r="N2364" i="1"/>
  <c r="N2362" i="1"/>
  <c r="N2361" i="1"/>
  <c r="N2360" i="1"/>
  <c r="N2363" i="1"/>
  <c r="N2359" i="1"/>
  <c r="N2358" i="1"/>
  <c r="N2357" i="1"/>
  <c r="N2356" i="1"/>
  <c r="N2355" i="1"/>
  <c r="N2354" i="1"/>
  <c r="N2353" i="1"/>
  <c r="N2352" i="1"/>
  <c r="N5" i="1"/>
  <c r="N2351" i="1"/>
  <c r="N2350" i="1"/>
  <c r="N2349" i="1"/>
  <c r="N2348" i="1"/>
  <c r="N2347" i="1"/>
  <c r="N2346" i="1"/>
  <c r="N2345" i="1"/>
  <c r="N2344" i="1"/>
  <c r="N2343" i="1"/>
  <c r="N7746" i="1"/>
  <c r="N2342" i="1"/>
  <c r="N2341" i="1"/>
  <c r="N430" i="1"/>
  <c r="N2340" i="1"/>
  <c r="N2339" i="1"/>
  <c r="N2338" i="1"/>
  <c r="N2337" i="1"/>
  <c r="N7745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7744" i="1"/>
  <c r="N429" i="1"/>
  <c r="N69" i="1"/>
  <c r="N2311" i="1"/>
  <c r="N2309" i="1"/>
  <c r="N2308" i="1"/>
  <c r="N2307" i="1"/>
  <c r="N2310" i="1"/>
  <c r="N2305" i="1"/>
  <c r="N2304" i="1"/>
  <c r="N2303" i="1"/>
  <c r="N2302" i="1"/>
  <c r="N2301" i="1"/>
  <c r="N2300" i="1"/>
  <c r="N2306" i="1"/>
  <c r="N2298" i="1"/>
  <c r="N2297" i="1"/>
  <c r="N2296" i="1"/>
  <c r="N2299" i="1"/>
  <c r="N2295" i="1"/>
  <c r="N2294" i="1"/>
  <c r="N2293" i="1"/>
  <c r="N2291" i="1"/>
  <c r="N2290" i="1"/>
  <c r="N2289" i="1"/>
  <c r="N2292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428" i="1"/>
  <c r="N2276" i="1"/>
  <c r="N2275" i="1"/>
  <c r="N2274" i="1"/>
  <c r="N2273" i="1"/>
  <c r="N2272" i="1"/>
  <c r="N68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7749" i="1"/>
  <c r="N427" i="1"/>
  <c r="N2248" i="1"/>
  <c r="N2247" i="1"/>
  <c r="N2246" i="1"/>
  <c r="N2245" i="1"/>
  <c r="N2244" i="1"/>
  <c r="N2243" i="1"/>
  <c r="N67" i="1"/>
  <c r="N2242" i="1"/>
  <c r="N2241" i="1"/>
  <c r="N2240" i="1"/>
  <c r="N2238" i="1"/>
  <c r="N2237" i="1"/>
  <c r="N2236" i="1"/>
  <c r="N2235" i="1"/>
  <c r="N2239" i="1"/>
  <c r="N2234" i="1"/>
  <c r="N2233" i="1"/>
  <c r="N2232" i="1"/>
  <c r="N2231" i="1"/>
  <c r="N2230" i="1"/>
  <c r="N2229" i="1"/>
  <c r="N2228" i="1"/>
  <c r="N2227" i="1"/>
  <c r="N2226" i="1"/>
  <c r="N2225" i="1"/>
  <c r="N2224" i="1"/>
  <c r="N7748" i="1"/>
  <c r="N2223" i="1"/>
  <c r="N2222" i="1"/>
  <c r="N2221" i="1"/>
  <c r="N2220" i="1"/>
  <c r="N2219" i="1"/>
  <c r="N2218" i="1"/>
  <c r="N2217" i="1"/>
  <c r="N2216" i="1"/>
  <c r="N2215" i="1"/>
  <c r="N2214" i="1"/>
  <c r="N66" i="1"/>
  <c r="N73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65" i="1"/>
  <c r="N2191" i="1"/>
  <c r="N2190" i="1"/>
  <c r="N2189" i="1"/>
  <c r="N2192" i="1"/>
  <c r="N72" i="1"/>
  <c r="N2188" i="1"/>
  <c r="N2187" i="1"/>
  <c r="N2186" i="1"/>
  <c r="N2185" i="1"/>
  <c r="N173" i="1"/>
  <c r="N2184" i="1"/>
  <c r="N2183" i="1"/>
  <c r="N2182" i="1"/>
  <c r="N2181" i="1"/>
  <c r="N2180" i="1"/>
  <c r="N2179" i="1"/>
  <c r="N7767" i="1"/>
  <c r="N2178" i="1"/>
  <c r="N2177" i="1"/>
  <c r="N2176" i="1"/>
  <c r="N2175" i="1"/>
  <c r="N2174" i="1"/>
  <c r="N2173" i="1"/>
  <c r="N2172" i="1"/>
  <c r="N2171" i="1"/>
  <c r="N2170" i="1"/>
  <c r="N2169" i="1"/>
  <c r="N2168" i="1"/>
  <c r="N2166" i="1"/>
  <c r="N2165" i="1"/>
  <c r="N2164" i="1"/>
  <c r="N64" i="1"/>
  <c r="N2163" i="1"/>
  <c r="N2162" i="1"/>
  <c r="N2167" i="1"/>
  <c r="N2161" i="1"/>
  <c r="N2160" i="1"/>
  <c r="N2159" i="1"/>
  <c r="N2158" i="1"/>
  <c r="N2157" i="1"/>
  <c r="N7766" i="1"/>
  <c r="N414" i="1"/>
  <c r="N2156" i="1"/>
  <c r="N2155" i="1"/>
  <c r="N2154" i="1"/>
  <c r="N2153" i="1"/>
  <c r="N2152" i="1"/>
  <c r="N2151" i="1"/>
  <c r="N169" i="1"/>
  <c r="N2150" i="1"/>
  <c r="N2149" i="1"/>
  <c r="N2148" i="1"/>
  <c r="N2147" i="1"/>
  <c r="N2146" i="1"/>
  <c r="N2145" i="1"/>
  <c r="N2144" i="1"/>
  <c r="N63" i="1"/>
  <c r="N2143" i="1"/>
  <c r="N2142" i="1"/>
  <c r="N2141" i="1"/>
  <c r="N2140" i="1"/>
  <c r="N2139" i="1"/>
  <c r="N2138" i="1"/>
  <c r="N2137" i="1"/>
  <c r="N413" i="1"/>
  <c r="N2136" i="1"/>
  <c r="N2135" i="1"/>
  <c r="N7707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49" i="1"/>
  <c r="N168" i="1"/>
  <c r="N2121" i="1"/>
  <c r="N2120" i="1"/>
  <c r="N7765" i="1"/>
  <c r="N2119" i="1"/>
  <c r="N2118" i="1"/>
  <c r="N2117" i="1"/>
  <c r="N2116" i="1"/>
  <c r="N412" i="1"/>
  <c r="N2115" i="1"/>
  <c r="N7706" i="1"/>
  <c r="N2114" i="1"/>
  <c r="N2113" i="1"/>
  <c r="N2112" i="1"/>
  <c r="N2111" i="1"/>
  <c r="N2110" i="1"/>
  <c r="N2109" i="1"/>
  <c r="N2106" i="1"/>
  <c r="N2108" i="1"/>
  <c r="N2107" i="1"/>
  <c r="N2105" i="1"/>
  <c r="N2104" i="1"/>
  <c r="N2103" i="1"/>
  <c r="N2102" i="1"/>
  <c r="N2101" i="1"/>
  <c r="N2100" i="1"/>
  <c r="N2099" i="1"/>
  <c r="N2098" i="1"/>
  <c r="N4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4" i="1"/>
  <c r="N2083" i="1"/>
  <c r="N2082" i="1"/>
  <c r="N2085" i="1"/>
  <c r="N2081" i="1"/>
  <c r="N411" i="1"/>
  <c r="N328" i="1"/>
  <c r="N2080" i="1"/>
  <c r="N2079" i="1"/>
  <c r="N317" i="1"/>
  <c r="N2078" i="1"/>
  <c r="N2077" i="1"/>
  <c r="N2076" i="1"/>
  <c r="N2075" i="1"/>
  <c r="N2074" i="1"/>
  <c r="N2073" i="1"/>
  <c r="N2072" i="1"/>
  <c r="N2071" i="1"/>
  <c r="N2070" i="1"/>
  <c r="N2069" i="1"/>
  <c r="N2068" i="1"/>
  <c r="N489" i="1"/>
  <c r="N2067" i="1"/>
  <c r="N2066" i="1"/>
  <c r="N2065" i="1"/>
  <c r="N74" i="1"/>
  <c r="N2064" i="1"/>
  <c r="N2063" i="1"/>
  <c r="N2062" i="1"/>
  <c r="N2061" i="1"/>
  <c r="N47" i="1"/>
  <c r="N2060" i="1"/>
  <c r="N2059" i="1"/>
  <c r="N2058" i="1"/>
  <c r="N327" i="1"/>
  <c r="N2057" i="1"/>
  <c r="N2056" i="1"/>
  <c r="N2055" i="1"/>
  <c r="N2054" i="1"/>
  <c r="N2053" i="1"/>
  <c r="N2052" i="1"/>
  <c r="N2051" i="1"/>
  <c r="N326" i="1"/>
  <c r="N2050" i="1"/>
  <c r="N316" i="1"/>
  <c r="N2049" i="1"/>
  <c r="N2048" i="1"/>
  <c r="N2047" i="1"/>
  <c r="N2046" i="1"/>
  <c r="N2045" i="1"/>
  <c r="N2044" i="1"/>
  <c r="N2043" i="1"/>
  <c r="N2042" i="1"/>
  <c r="N2041" i="1"/>
  <c r="N2040" i="1"/>
  <c r="N494" i="1"/>
  <c r="N488" i="1"/>
  <c r="N2039" i="1"/>
  <c r="N2038" i="1"/>
  <c r="N2037" i="1"/>
  <c r="N2036" i="1"/>
  <c r="N2035" i="1"/>
  <c r="N2034" i="1"/>
  <c r="N2033" i="1"/>
  <c r="N2032" i="1"/>
  <c r="N46" i="1"/>
  <c r="N2031" i="1"/>
  <c r="N2030" i="1"/>
  <c r="N2029" i="1"/>
  <c r="N2027" i="1"/>
  <c r="N2026" i="1"/>
  <c r="N2025" i="1"/>
  <c r="N2024" i="1"/>
  <c r="N2028" i="1"/>
  <c r="N2023" i="1"/>
  <c r="N2022" i="1"/>
  <c r="N2021" i="1"/>
  <c r="N325" i="1"/>
  <c r="N2020" i="1"/>
  <c r="N2019" i="1"/>
  <c r="N2018" i="1"/>
  <c r="N2017" i="1"/>
  <c r="N436" i="1"/>
  <c r="N2015" i="1"/>
  <c r="N2016" i="1"/>
  <c r="N2014" i="1"/>
  <c r="N2013" i="1"/>
  <c r="N2012" i="1"/>
  <c r="N2011" i="1"/>
  <c r="N2010" i="1"/>
  <c r="N2009" i="1"/>
  <c r="N2008" i="1"/>
  <c r="N487" i="1"/>
  <c r="N2007" i="1"/>
  <c r="N2006" i="1"/>
  <c r="N2004" i="1"/>
  <c r="N2005" i="1"/>
  <c r="N2003" i="1"/>
  <c r="N2002" i="1"/>
  <c r="N7764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324" i="1"/>
  <c r="N1987" i="1"/>
  <c r="N1986" i="1"/>
  <c r="N435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5" i="1"/>
  <c r="N1964" i="1"/>
  <c r="N1963" i="1"/>
  <c r="N1962" i="1"/>
  <c r="N323" i="1"/>
  <c r="N1966" i="1"/>
  <c r="N1961" i="1"/>
  <c r="N434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483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493" i="1"/>
  <c r="N394" i="1"/>
  <c r="N1932" i="1"/>
  <c r="N1931" i="1"/>
  <c r="N1930" i="1"/>
  <c r="N1929" i="1"/>
  <c r="N1928" i="1"/>
  <c r="N1927" i="1"/>
  <c r="N1926" i="1"/>
  <c r="N1925" i="1"/>
  <c r="N1923" i="1"/>
  <c r="N1924" i="1"/>
  <c r="N482" i="1"/>
  <c r="N1922" i="1"/>
  <c r="N3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496" i="1"/>
  <c r="N1908" i="1"/>
  <c r="N1909" i="1"/>
  <c r="N1907" i="1"/>
  <c r="N393" i="1"/>
  <c r="N1906" i="1"/>
  <c r="N1905" i="1"/>
  <c r="N492" i="1"/>
  <c r="N1904" i="1"/>
  <c r="N1903" i="1"/>
  <c r="N1902" i="1"/>
  <c r="N1901" i="1"/>
  <c r="N1900" i="1"/>
  <c r="N1899" i="1"/>
  <c r="N1898" i="1"/>
  <c r="N1897" i="1"/>
  <c r="N481" i="1"/>
  <c r="N2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495" i="1"/>
  <c r="N1881" i="1"/>
  <c r="N1880" i="1"/>
  <c r="N491" i="1"/>
  <c r="N1879" i="1"/>
  <c r="N1878" i="1"/>
  <c r="N426" i="1"/>
  <c r="N1876" i="1"/>
  <c r="N1875" i="1"/>
  <c r="N1874" i="1"/>
  <c r="N1873" i="1"/>
  <c r="N1877" i="1"/>
  <c r="N1872" i="1"/>
  <c r="N1871" i="1"/>
  <c r="N1870" i="1"/>
  <c r="N480" i="1"/>
  <c r="N315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322" i="1"/>
  <c r="N1853" i="1"/>
  <c r="N1852" i="1"/>
  <c r="N490" i="1"/>
  <c r="N506" i="1"/>
  <c r="N425" i="1"/>
  <c r="N1850" i="1"/>
  <c r="N1849" i="1"/>
  <c r="N1848" i="1"/>
  <c r="N1851" i="1"/>
  <c r="N1847" i="1"/>
  <c r="N1846" i="1"/>
  <c r="N1845" i="1"/>
  <c r="N1844" i="1"/>
  <c r="N1843" i="1"/>
  <c r="N1842" i="1"/>
  <c r="N1841" i="1"/>
  <c r="N1840" i="1"/>
  <c r="N314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321" i="1"/>
  <c r="N1825" i="1"/>
  <c r="N1824" i="1"/>
  <c r="N1823" i="1"/>
  <c r="N505" i="1"/>
  <c r="N424" i="1"/>
  <c r="N1822" i="1"/>
  <c r="N1821" i="1"/>
  <c r="N1820" i="1"/>
  <c r="N1819" i="1"/>
  <c r="N1818" i="1"/>
  <c r="N1817" i="1"/>
  <c r="N1816" i="1"/>
  <c r="N1815" i="1"/>
  <c r="N1814" i="1"/>
  <c r="N1813" i="1"/>
  <c r="N1812" i="1"/>
  <c r="N313" i="1"/>
  <c r="N1811" i="1"/>
  <c r="N1810" i="1"/>
  <c r="N1809" i="1"/>
  <c r="N1808" i="1"/>
  <c r="N1807" i="1"/>
  <c r="N329" i="1"/>
  <c r="N1806" i="1"/>
  <c r="N1804" i="1"/>
  <c r="N1803" i="1"/>
  <c r="N1802" i="1"/>
  <c r="N1805" i="1"/>
  <c r="N1801" i="1"/>
  <c r="N1800" i="1"/>
  <c r="N1799" i="1"/>
  <c r="N320" i="1"/>
  <c r="N1798" i="1"/>
  <c r="N1797" i="1"/>
  <c r="N504" i="1"/>
  <c r="N423" i="1"/>
  <c r="N1796" i="1"/>
  <c r="N1795" i="1"/>
  <c r="N439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319" i="1"/>
  <c r="N1771" i="1"/>
  <c r="N1770" i="1"/>
  <c r="N503" i="1"/>
  <c r="N1769" i="1"/>
  <c r="N422" i="1"/>
  <c r="N438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4" i="1"/>
  <c r="N1755" i="1"/>
  <c r="N1753" i="1"/>
  <c r="N1752" i="1"/>
  <c r="N1751" i="1"/>
  <c r="N1750" i="1"/>
  <c r="N1749" i="1"/>
  <c r="N1748" i="1"/>
  <c r="N1747" i="1"/>
  <c r="N1746" i="1"/>
  <c r="N318" i="1"/>
  <c r="N1745" i="1"/>
  <c r="N1744" i="1"/>
  <c r="N421" i="1"/>
  <c r="N1743" i="1"/>
  <c r="N1742" i="1"/>
  <c r="N50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7" i="1"/>
  <c r="N1726" i="1"/>
  <c r="N1725" i="1"/>
  <c r="N1728" i="1"/>
  <c r="N1724" i="1"/>
  <c r="N1723" i="1"/>
  <c r="N1722" i="1"/>
  <c r="N1720" i="1"/>
  <c r="N1721" i="1"/>
  <c r="N1719" i="1"/>
  <c r="N420" i="1"/>
  <c r="N1718" i="1"/>
  <c r="N1717" i="1"/>
  <c r="N1716" i="1"/>
  <c r="N1715" i="1"/>
  <c r="N1714" i="1"/>
  <c r="N392" i="1"/>
  <c r="N1713" i="1"/>
  <c r="N1712" i="1"/>
  <c r="N501" i="1"/>
  <c r="N419" i="1"/>
  <c r="N418" i="1"/>
  <c r="N1711" i="1"/>
  <c r="N1710" i="1"/>
  <c r="N1709" i="1"/>
  <c r="N1708" i="1"/>
  <c r="N1707" i="1"/>
  <c r="N1706" i="1"/>
  <c r="N1705" i="1"/>
  <c r="N1704" i="1"/>
  <c r="N7718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7763" i="1"/>
  <c r="N1686" i="1"/>
  <c r="N391" i="1"/>
  <c r="N1685" i="1"/>
  <c r="N1684" i="1"/>
  <c r="N1683" i="1"/>
  <c r="N1682" i="1"/>
  <c r="N500" i="1"/>
  <c r="N417" i="1"/>
  <c r="N1681" i="1"/>
  <c r="N486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59" i="1"/>
  <c r="N1660" i="1"/>
  <c r="N416" i="1"/>
  <c r="N1658" i="1"/>
  <c r="N1657" i="1"/>
  <c r="N1656" i="1"/>
  <c r="N1655" i="1"/>
  <c r="N48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410" i="1"/>
  <c r="N484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09" i="1"/>
  <c r="N1608" i="1"/>
  <c r="N1607" i="1"/>
  <c r="N1610" i="1"/>
  <c r="N1606" i="1"/>
  <c r="N1605" i="1"/>
  <c r="N1604" i="1"/>
  <c r="N1603" i="1"/>
  <c r="N1602" i="1"/>
  <c r="N1601" i="1"/>
  <c r="N1600" i="1"/>
  <c r="N1599" i="1"/>
  <c r="N1598" i="1"/>
  <c r="N409" i="1"/>
  <c r="N1597" i="1"/>
  <c r="N1595" i="1"/>
  <c r="N1594" i="1"/>
  <c r="N1593" i="1"/>
  <c r="N1596" i="1"/>
  <c r="N1592" i="1"/>
  <c r="N1591" i="1"/>
  <c r="N1590" i="1"/>
  <c r="N1589" i="1"/>
  <c r="N1588" i="1"/>
  <c r="N479" i="1"/>
  <c r="N1587" i="1"/>
  <c r="N1586" i="1"/>
  <c r="N1585" i="1"/>
  <c r="N1584" i="1"/>
  <c r="N1583" i="1"/>
  <c r="N1582" i="1"/>
  <c r="N776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408" i="1"/>
  <c r="N1568" i="1"/>
  <c r="N1567" i="1"/>
  <c r="N1566" i="1"/>
  <c r="N1565" i="1"/>
  <c r="N1563" i="1"/>
  <c r="N1562" i="1"/>
  <c r="N1564" i="1"/>
  <c r="N1561" i="1"/>
  <c r="N1560" i="1"/>
  <c r="N478" i="1"/>
  <c r="N1559" i="1"/>
  <c r="N1558" i="1"/>
  <c r="N1557" i="1"/>
  <c r="N1556" i="1"/>
  <c r="N1555" i="1"/>
  <c r="N1554" i="1"/>
  <c r="N1553" i="1"/>
  <c r="N1552" i="1"/>
  <c r="N1551" i="1"/>
  <c r="N407" i="1"/>
  <c r="N1550" i="1"/>
  <c r="N1549" i="1"/>
  <c r="N1548" i="1"/>
  <c r="N1547" i="1"/>
  <c r="N1546" i="1"/>
  <c r="N1545" i="1"/>
  <c r="N1544" i="1"/>
  <c r="N1543" i="1"/>
  <c r="N1542" i="1"/>
  <c r="N34" i="1"/>
  <c r="N1541" i="1"/>
  <c r="N1540" i="1"/>
  <c r="N1539" i="1"/>
  <c r="N477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406" i="1"/>
  <c r="N1525" i="1"/>
  <c r="N1524" i="1"/>
  <c r="N1523" i="1"/>
  <c r="N1522" i="1"/>
  <c r="N1521" i="1"/>
  <c r="N1520" i="1"/>
  <c r="N1519" i="1"/>
  <c r="N33" i="1"/>
  <c r="N1518" i="1"/>
  <c r="N1517" i="1"/>
  <c r="N1516" i="1"/>
  <c r="N1515" i="1"/>
  <c r="N476" i="1"/>
  <c r="N1514" i="1"/>
  <c r="N1513" i="1"/>
  <c r="N1512" i="1"/>
  <c r="N1511" i="1"/>
  <c r="N1510" i="1"/>
  <c r="N1509" i="1"/>
  <c r="N1508" i="1"/>
  <c r="N1507" i="1"/>
  <c r="N528" i="1"/>
  <c r="N1506" i="1"/>
  <c r="N1505" i="1"/>
  <c r="N1504" i="1"/>
  <c r="N1503" i="1"/>
  <c r="N405" i="1"/>
  <c r="N1501" i="1"/>
  <c r="N1500" i="1"/>
  <c r="N1502" i="1"/>
  <c r="N1499" i="1"/>
  <c r="N1498" i="1"/>
  <c r="N51" i="1"/>
  <c r="N1497" i="1"/>
  <c r="N1496" i="1"/>
  <c r="N32" i="1"/>
  <c r="N1495" i="1"/>
  <c r="N1494" i="1"/>
  <c r="N475" i="1"/>
  <c r="N1493" i="1"/>
  <c r="N45" i="1"/>
  <c r="N1492" i="1"/>
  <c r="N1491" i="1"/>
  <c r="N1490" i="1"/>
  <c r="N1489" i="1"/>
  <c r="N1488" i="1"/>
  <c r="N1487" i="1"/>
  <c r="N1486" i="1"/>
  <c r="N1485" i="1"/>
  <c r="N1484" i="1"/>
  <c r="N527" i="1"/>
  <c r="N1483" i="1"/>
  <c r="N1482" i="1"/>
  <c r="N1481" i="1"/>
  <c r="N1480" i="1"/>
  <c r="N1479" i="1"/>
  <c r="N1478" i="1"/>
  <c r="N1477" i="1"/>
  <c r="N1476" i="1"/>
  <c r="N1475" i="1"/>
  <c r="N50" i="1"/>
  <c r="N1474" i="1"/>
  <c r="N1473" i="1"/>
  <c r="N7761" i="1"/>
  <c r="N31" i="1"/>
  <c r="N1472" i="1"/>
  <c r="N1471" i="1"/>
  <c r="N1470" i="1"/>
  <c r="N474" i="1"/>
  <c r="N44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526" i="1"/>
  <c r="N1456" i="1"/>
  <c r="N1455" i="1"/>
  <c r="N1454" i="1"/>
  <c r="N1453" i="1"/>
  <c r="N1452" i="1"/>
  <c r="N1451" i="1"/>
  <c r="N1450" i="1"/>
  <c r="N1449" i="1"/>
  <c r="N1448" i="1"/>
  <c r="N30" i="1"/>
  <c r="N7741" i="1"/>
  <c r="N1446" i="1"/>
  <c r="N1445" i="1"/>
  <c r="N1444" i="1"/>
  <c r="N1447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29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28" i="1"/>
  <c r="N1396" i="1"/>
  <c r="N1395" i="1"/>
  <c r="N1394" i="1"/>
  <c r="N1393" i="1"/>
  <c r="N1392" i="1"/>
  <c r="N7760" i="1"/>
  <c r="N1391" i="1"/>
  <c r="N1390" i="1"/>
  <c r="N1388" i="1"/>
  <c r="N1389" i="1"/>
  <c r="N1387" i="1"/>
  <c r="N1386" i="1"/>
  <c r="N1384" i="1"/>
  <c r="N1383" i="1"/>
  <c r="N1382" i="1"/>
  <c r="N1385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415" i="1"/>
  <c r="N1365" i="1"/>
  <c r="N1364" i="1"/>
  <c r="N1363" i="1"/>
  <c r="N1362" i="1"/>
  <c r="N1361" i="1"/>
  <c r="N1359" i="1"/>
  <c r="N1360" i="1"/>
  <c r="N1358" i="1"/>
  <c r="N1357" i="1"/>
  <c r="N1355" i="1"/>
  <c r="N1354" i="1"/>
  <c r="N1356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237" i="1"/>
  <c r="N1336" i="1"/>
  <c r="N1335" i="1"/>
  <c r="N1334" i="1"/>
  <c r="N1333" i="1"/>
  <c r="N1332" i="1"/>
  <c r="N1331" i="1"/>
  <c r="N1330" i="1"/>
  <c r="N1329" i="1"/>
  <c r="N1328" i="1"/>
  <c r="N1326" i="1"/>
  <c r="N1325" i="1"/>
  <c r="N1324" i="1"/>
  <c r="N1327" i="1"/>
  <c r="N1323" i="1"/>
  <c r="N1322" i="1"/>
  <c r="N1321" i="1"/>
  <c r="N1320" i="1"/>
  <c r="N1319" i="1"/>
  <c r="N1318" i="1"/>
  <c r="N1317" i="1"/>
  <c r="N7759" i="1"/>
  <c r="N1316" i="1"/>
  <c r="N1315" i="1"/>
  <c r="N1314" i="1"/>
  <c r="N1313" i="1"/>
  <c r="N1312" i="1"/>
  <c r="N1311" i="1"/>
  <c r="N1310" i="1"/>
  <c r="N1309" i="1"/>
  <c r="N1308" i="1"/>
  <c r="N236" i="1"/>
  <c r="N1307" i="1"/>
  <c r="N1306" i="1"/>
  <c r="N1305" i="1"/>
  <c r="N339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235" i="1"/>
  <c r="N1289" i="1"/>
  <c r="N1288" i="1"/>
  <c r="N1287" i="1"/>
  <c r="N1285" i="1"/>
  <c r="N7758" i="1"/>
  <c r="N1286" i="1"/>
  <c r="N1283" i="1"/>
  <c r="N1282" i="1"/>
  <c r="N1281" i="1"/>
  <c r="N1284" i="1"/>
  <c r="N1280" i="1"/>
  <c r="N1279" i="1"/>
  <c r="N1278" i="1"/>
  <c r="N1277" i="1"/>
  <c r="N1276" i="1"/>
  <c r="N1274" i="1"/>
  <c r="N1273" i="1"/>
  <c r="N1275" i="1"/>
  <c r="N1272" i="1"/>
  <c r="N1271" i="1"/>
  <c r="N1270" i="1"/>
  <c r="N1269" i="1"/>
  <c r="N1268" i="1"/>
  <c r="N1267" i="1"/>
  <c r="N1266" i="1"/>
  <c r="N7820" i="1"/>
  <c r="N338" i="1"/>
  <c r="N1265" i="1"/>
  <c r="N7729" i="1"/>
  <c r="N1264" i="1"/>
  <c r="N253" i="1"/>
  <c r="N1263" i="1"/>
  <c r="N1262" i="1"/>
  <c r="N1261" i="1"/>
  <c r="N1260" i="1"/>
  <c r="N40" i="1"/>
  <c r="N1259" i="1"/>
  <c r="N1258" i="1"/>
  <c r="N1257" i="1"/>
  <c r="N337" i="1"/>
  <c r="N1256" i="1"/>
  <c r="N1255" i="1"/>
  <c r="N1254" i="1"/>
  <c r="N1253" i="1"/>
  <c r="N1252" i="1"/>
  <c r="N1251" i="1"/>
  <c r="N1250" i="1"/>
  <c r="N1249" i="1"/>
  <c r="N1248" i="1"/>
  <c r="N1247" i="1"/>
  <c r="N1246" i="1"/>
  <c r="N7728" i="1"/>
  <c r="N1245" i="1"/>
  <c r="N1244" i="1"/>
  <c r="N1243" i="1"/>
  <c r="N1242" i="1"/>
  <c r="N1241" i="1"/>
  <c r="N1240" i="1"/>
  <c r="N1239" i="1"/>
  <c r="N1238" i="1"/>
  <c r="N39" i="1"/>
  <c r="N1237" i="1"/>
  <c r="N1236" i="1"/>
  <c r="N3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234" i="1"/>
  <c r="N1223" i="1"/>
  <c r="N1222" i="1"/>
  <c r="N233" i="1"/>
  <c r="N23" i="1"/>
  <c r="N38" i="1"/>
  <c r="N1220" i="1"/>
  <c r="N1221" i="1"/>
  <c r="N1219" i="1"/>
  <c r="N335" i="1"/>
  <c r="N1218" i="1"/>
  <c r="N249" i="1"/>
  <c r="N1217" i="1"/>
  <c r="N43" i="1"/>
  <c r="N7727" i="1"/>
  <c r="N1216" i="1"/>
  <c r="N1215" i="1"/>
  <c r="N1214" i="1"/>
  <c r="N1213" i="1"/>
  <c r="N1212" i="1"/>
  <c r="N244" i="1"/>
  <c r="N1211" i="1"/>
  <c r="N1210" i="1"/>
  <c r="N1209" i="1"/>
  <c r="N1208" i="1"/>
  <c r="N404" i="1"/>
  <c r="N1207" i="1"/>
  <c r="N1206" i="1"/>
  <c r="N1205" i="1"/>
  <c r="N1204" i="1"/>
  <c r="N1203" i="1"/>
  <c r="N1202" i="1"/>
  <c r="N22" i="1"/>
  <c r="N1201" i="1"/>
  <c r="N1200" i="1"/>
  <c r="N1199" i="1"/>
  <c r="N37" i="1"/>
  <c r="N36" i="1"/>
  <c r="N1198" i="1"/>
  <c r="N1197" i="1"/>
  <c r="N1196" i="1"/>
  <c r="N1195" i="1"/>
  <c r="N248" i="1"/>
  <c r="N1194" i="1"/>
  <c r="N42" i="1"/>
  <c r="N252" i="1"/>
  <c r="N1193" i="1"/>
  <c r="N1192" i="1"/>
  <c r="N499" i="1"/>
  <c r="N1190" i="1"/>
  <c r="N243" i="1"/>
  <c r="N1191" i="1"/>
  <c r="N1189" i="1"/>
  <c r="N1188" i="1"/>
  <c r="N1187" i="1"/>
  <c r="N1185" i="1"/>
  <c r="N1186" i="1"/>
  <c r="N1184" i="1"/>
  <c r="N1183" i="1"/>
  <c r="N498" i="1"/>
  <c r="N1182" i="1"/>
  <c r="N1181" i="1"/>
  <c r="N1180" i="1"/>
  <c r="N1179" i="1"/>
  <c r="N1178" i="1"/>
  <c r="N35" i="1"/>
  <c r="N1177" i="1"/>
  <c r="N1176" i="1"/>
  <c r="N1175" i="1"/>
  <c r="N1174" i="1"/>
  <c r="N1173" i="1"/>
  <c r="N41" i="1"/>
  <c r="N1171" i="1"/>
  <c r="N1170" i="1"/>
  <c r="N1169" i="1"/>
  <c r="N1168" i="1"/>
  <c r="N1172" i="1"/>
  <c r="N1167" i="1"/>
  <c r="N1166" i="1"/>
  <c r="N1165" i="1"/>
  <c r="N497" i="1"/>
  <c r="N1164" i="1"/>
  <c r="N1163" i="1"/>
  <c r="N1162" i="1"/>
  <c r="N1161" i="1"/>
  <c r="N1159" i="1"/>
  <c r="N1160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3" i="1"/>
  <c r="N1142" i="1"/>
  <c r="N1141" i="1"/>
  <c r="N1144" i="1"/>
  <c r="N1140" i="1"/>
  <c r="N1139" i="1"/>
  <c r="N1138" i="1"/>
  <c r="N1137" i="1"/>
  <c r="N1136" i="1"/>
  <c r="N1135" i="1"/>
  <c r="N1134" i="1"/>
  <c r="N1132" i="1"/>
  <c r="N1131" i="1"/>
  <c r="N1133" i="1"/>
  <c r="N1130" i="1"/>
  <c r="N1129" i="1"/>
  <c r="N1128" i="1"/>
  <c r="N251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4" i="1"/>
  <c r="N1115" i="1"/>
  <c r="N1113" i="1"/>
  <c r="N1112" i="1"/>
  <c r="N1111" i="1"/>
  <c r="N1110" i="1"/>
  <c r="N247" i="1"/>
  <c r="N1109" i="1"/>
  <c r="N1107" i="1"/>
  <c r="N1108" i="1"/>
  <c r="N1106" i="1"/>
  <c r="N242" i="1"/>
  <c r="N1105" i="1"/>
  <c r="N250" i="1"/>
  <c r="N1104" i="1"/>
  <c r="N1103" i="1"/>
  <c r="N7726" i="1"/>
  <c r="N1102" i="1"/>
  <c r="N1101" i="1"/>
  <c r="N1100" i="1"/>
  <c r="N1099" i="1"/>
  <c r="N1098" i="1"/>
  <c r="N246" i="1"/>
  <c r="N1097" i="1"/>
  <c r="N1096" i="1"/>
  <c r="N1095" i="1"/>
  <c r="N1094" i="1"/>
  <c r="N245" i="1"/>
  <c r="N1093" i="1"/>
  <c r="N1092" i="1"/>
  <c r="N1091" i="1"/>
  <c r="N1090" i="1"/>
  <c r="N241" i="1"/>
  <c r="N1088" i="1"/>
  <c r="N1089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344" i="1"/>
  <c r="N1060" i="1"/>
  <c r="N1059" i="1"/>
  <c r="N1057" i="1"/>
  <c r="N1056" i="1"/>
  <c r="N1055" i="1"/>
  <c r="N1054" i="1"/>
  <c r="N1058" i="1"/>
  <c r="N1053" i="1"/>
  <c r="N1052" i="1"/>
  <c r="N1051" i="1"/>
  <c r="N1049" i="1"/>
  <c r="N1050" i="1"/>
  <c r="N1048" i="1"/>
  <c r="N1047" i="1"/>
  <c r="N1046" i="1"/>
  <c r="N1045" i="1"/>
  <c r="N1044" i="1"/>
  <c r="N1043" i="1"/>
  <c r="N1042" i="1"/>
  <c r="N1041" i="1"/>
  <c r="N343" i="1"/>
  <c r="N1040" i="1"/>
  <c r="N1039" i="1"/>
  <c r="N1038" i="1"/>
  <c r="N1037" i="1"/>
  <c r="N1036" i="1"/>
  <c r="N1035" i="1"/>
  <c r="N1034" i="1"/>
  <c r="N1033" i="1"/>
  <c r="N1031" i="1"/>
  <c r="N1030" i="1"/>
  <c r="N1032" i="1"/>
  <c r="N1029" i="1"/>
  <c r="N1028" i="1"/>
  <c r="N1027" i="1"/>
  <c r="N1026" i="1"/>
  <c r="N1025" i="1"/>
  <c r="N1024" i="1"/>
  <c r="N1023" i="1"/>
  <c r="N1022" i="1"/>
  <c r="N342" i="1"/>
  <c r="N1021" i="1"/>
  <c r="N334" i="1"/>
  <c r="N1020" i="1"/>
  <c r="N1019" i="1"/>
  <c r="N1018" i="1"/>
  <c r="N1017" i="1"/>
  <c r="N1016" i="1"/>
  <c r="N1015" i="1"/>
  <c r="N1013" i="1"/>
  <c r="N1014" i="1"/>
  <c r="N1012" i="1"/>
  <c r="N1011" i="1"/>
  <c r="N1010" i="1"/>
  <c r="N1009" i="1"/>
  <c r="N1008" i="1"/>
  <c r="N1007" i="1"/>
  <c r="N1006" i="1"/>
  <c r="N1005" i="1"/>
  <c r="N1003" i="1"/>
  <c r="N1004" i="1"/>
  <c r="N341" i="1"/>
  <c r="N1001" i="1"/>
  <c r="N1002" i="1"/>
  <c r="N305" i="1"/>
  <c r="N333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6" i="1"/>
  <c r="N988" i="1"/>
  <c r="N987" i="1"/>
  <c r="N985" i="1"/>
  <c r="N984" i="1"/>
  <c r="N983" i="1"/>
  <c r="N982" i="1"/>
  <c r="N981" i="1"/>
  <c r="N212" i="1"/>
  <c r="N340" i="1"/>
  <c r="N980" i="1"/>
  <c r="N979" i="1"/>
  <c r="N978" i="1"/>
  <c r="N977" i="1"/>
  <c r="N976" i="1"/>
  <c r="N975" i="1"/>
  <c r="N304" i="1"/>
  <c r="N974" i="1"/>
  <c r="N973" i="1"/>
  <c r="N972" i="1"/>
  <c r="N971" i="1"/>
  <c r="N970" i="1"/>
  <c r="N312" i="1"/>
  <c r="N969" i="1"/>
  <c r="N968" i="1"/>
  <c r="N967" i="1"/>
  <c r="N7757" i="1"/>
  <c r="N966" i="1"/>
  <c r="N965" i="1"/>
  <c r="N964" i="1"/>
  <c r="N963" i="1"/>
  <c r="N7819" i="1"/>
  <c r="N962" i="1"/>
  <c r="N961" i="1"/>
  <c r="N960" i="1"/>
  <c r="N959" i="1"/>
  <c r="N958" i="1"/>
  <c r="N211" i="1"/>
  <c r="N7818" i="1"/>
  <c r="N957" i="1"/>
  <c r="N956" i="1"/>
  <c r="N955" i="1"/>
  <c r="N954" i="1"/>
  <c r="N953" i="1"/>
  <c r="N952" i="1"/>
  <c r="N303" i="1"/>
  <c r="N951" i="1"/>
  <c r="N950" i="1"/>
  <c r="N949" i="1"/>
  <c r="N948" i="1"/>
  <c r="N947" i="1"/>
  <c r="N946" i="1"/>
  <c r="N945" i="1"/>
  <c r="N944" i="1"/>
  <c r="N943" i="1"/>
  <c r="N942" i="1"/>
  <c r="N941" i="1"/>
  <c r="N939" i="1"/>
  <c r="N940" i="1"/>
  <c r="N938" i="1"/>
  <c r="N937" i="1"/>
  <c r="N936" i="1"/>
  <c r="N935" i="1"/>
  <c r="N934" i="1"/>
  <c r="N933" i="1"/>
  <c r="N932" i="1"/>
  <c r="N311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210" i="1"/>
  <c r="N914" i="1"/>
  <c r="N913" i="1"/>
  <c r="N296" i="1"/>
  <c r="N7817" i="1"/>
  <c r="N912" i="1"/>
  <c r="N911" i="1"/>
  <c r="N910" i="1"/>
  <c r="N909" i="1"/>
  <c r="N908" i="1"/>
  <c r="N907" i="1"/>
  <c r="N905" i="1"/>
  <c r="N904" i="1"/>
  <c r="N903" i="1"/>
  <c r="N902" i="1"/>
  <c r="N906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295" i="1"/>
  <c r="N887" i="1"/>
  <c r="N886" i="1"/>
  <c r="N885" i="1"/>
  <c r="N884" i="1"/>
  <c r="N302" i="1"/>
  <c r="N883" i="1"/>
  <c r="N881" i="1"/>
  <c r="N880" i="1"/>
  <c r="N879" i="1"/>
  <c r="N882" i="1"/>
  <c r="N7704" i="1"/>
  <c r="N878" i="1"/>
  <c r="N877" i="1"/>
  <c r="N876" i="1"/>
  <c r="N874" i="1"/>
  <c r="N873" i="1"/>
  <c r="N875" i="1"/>
  <c r="N872" i="1"/>
  <c r="N871" i="1"/>
  <c r="N294" i="1"/>
  <c r="N870" i="1"/>
  <c r="N869" i="1"/>
  <c r="N868" i="1"/>
  <c r="N867" i="1"/>
  <c r="N866" i="1"/>
  <c r="N301" i="1"/>
  <c r="N865" i="1"/>
  <c r="N864" i="1"/>
  <c r="N863" i="1"/>
  <c r="N209" i="1"/>
  <c r="N862" i="1"/>
  <c r="N861" i="1"/>
  <c r="N860" i="1"/>
  <c r="N859" i="1"/>
  <c r="N858" i="1"/>
  <c r="N857" i="1"/>
  <c r="N856" i="1"/>
  <c r="N310" i="1"/>
  <c r="N855" i="1"/>
  <c r="N854" i="1"/>
  <c r="N853" i="1"/>
  <c r="N852" i="1"/>
  <c r="N851" i="1"/>
  <c r="N293" i="1"/>
  <c r="N7756" i="1"/>
  <c r="N850" i="1"/>
  <c r="N849" i="1"/>
  <c r="N848" i="1"/>
  <c r="N300" i="1"/>
  <c r="N847" i="1"/>
  <c r="N846" i="1"/>
  <c r="N7816" i="1"/>
  <c r="N845" i="1"/>
  <c r="N7755" i="1"/>
  <c r="N844" i="1"/>
  <c r="N843" i="1"/>
  <c r="N842" i="1"/>
  <c r="N841" i="1"/>
  <c r="N840" i="1"/>
  <c r="N839" i="1"/>
  <c r="N309" i="1"/>
  <c r="N838" i="1"/>
  <c r="N7754" i="1"/>
  <c r="N292" i="1"/>
  <c r="N837" i="1"/>
  <c r="N836" i="1"/>
  <c r="N835" i="1"/>
  <c r="N834" i="1"/>
  <c r="N832" i="1"/>
  <c r="N831" i="1"/>
  <c r="N833" i="1"/>
  <c r="N830" i="1"/>
  <c r="N299" i="1"/>
  <c r="N829" i="1"/>
  <c r="N828" i="1"/>
  <c r="N827" i="1"/>
  <c r="N826" i="1"/>
  <c r="N825" i="1"/>
  <c r="N824" i="1"/>
  <c r="N823" i="1"/>
  <c r="N822" i="1"/>
  <c r="N821" i="1"/>
  <c r="N820" i="1"/>
  <c r="N819" i="1"/>
  <c r="N308" i="1"/>
  <c r="N818" i="1"/>
  <c r="N816" i="1"/>
  <c r="N815" i="1"/>
  <c r="N817" i="1"/>
  <c r="N813" i="1"/>
  <c r="N812" i="1"/>
  <c r="N814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240" i="1"/>
  <c r="N798" i="1"/>
  <c r="N232" i="1"/>
  <c r="N227" i="1"/>
  <c r="N797" i="1"/>
  <c r="N796" i="1"/>
  <c r="N795" i="1"/>
  <c r="N794" i="1"/>
  <c r="N793" i="1"/>
  <c r="N239" i="1"/>
  <c r="N231" i="1"/>
  <c r="N792" i="1"/>
  <c r="N791" i="1"/>
  <c r="N790" i="1"/>
  <c r="N789" i="1"/>
  <c r="N788" i="1"/>
  <c r="N787" i="1"/>
  <c r="N786" i="1"/>
  <c r="N785" i="1"/>
  <c r="N784" i="1"/>
  <c r="N783" i="1"/>
  <c r="N782" i="1"/>
  <c r="N230" i="1"/>
  <c r="N226" i="1"/>
  <c r="N781" i="1"/>
  <c r="N780" i="1"/>
  <c r="N779" i="1"/>
  <c r="N778" i="1"/>
  <c r="N777" i="1"/>
  <c r="N776" i="1"/>
  <c r="N774" i="1"/>
  <c r="N238" i="1"/>
  <c r="N775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229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3" i="1"/>
  <c r="N712" i="1"/>
  <c r="N714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332" i="1"/>
  <c r="N698" i="1"/>
  <c r="N697" i="1"/>
  <c r="N696" i="1"/>
  <c r="N695" i="1"/>
  <c r="N694" i="1"/>
  <c r="N693" i="1"/>
  <c r="N692" i="1"/>
  <c r="N691" i="1"/>
  <c r="N7753" i="1"/>
  <c r="N690" i="1"/>
  <c r="N689" i="1"/>
  <c r="N688" i="1"/>
  <c r="N687" i="1"/>
  <c r="N686" i="1"/>
  <c r="N685" i="1"/>
  <c r="N684" i="1"/>
  <c r="N682" i="1"/>
  <c r="N681" i="1"/>
  <c r="N680" i="1"/>
  <c r="N683" i="1"/>
  <c r="N679" i="1"/>
  <c r="N678" i="1"/>
  <c r="N331" i="1"/>
  <c r="N677" i="1"/>
  <c r="N676" i="1"/>
  <c r="N675" i="1"/>
  <c r="N674" i="1"/>
  <c r="N673" i="1"/>
  <c r="N672" i="1"/>
  <c r="N775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330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3" i="1"/>
  <c r="N642" i="1"/>
  <c r="N641" i="1"/>
  <c r="N640" i="1"/>
  <c r="N644" i="1"/>
  <c r="N639" i="1"/>
  <c r="N638" i="1"/>
  <c r="N637" i="1"/>
  <c r="N636" i="1"/>
  <c r="N635" i="1"/>
  <c r="N634" i="1"/>
  <c r="N633" i="1"/>
  <c r="N632" i="1"/>
  <c r="N298" i="1"/>
  <c r="N631" i="1"/>
  <c r="N630" i="1"/>
  <c r="N629" i="1"/>
  <c r="N628" i="1"/>
  <c r="N291" i="1"/>
  <c r="N626" i="1"/>
  <c r="N625" i="1"/>
  <c r="N627" i="1"/>
  <c r="N624" i="1"/>
  <c r="N623" i="1"/>
  <c r="N307" i="1"/>
  <c r="N622" i="1"/>
  <c r="N621" i="1"/>
  <c r="N619" i="1"/>
  <c r="N618" i="1"/>
  <c r="N617" i="1"/>
  <c r="N620" i="1"/>
  <c r="N616" i="1"/>
  <c r="N615" i="1"/>
  <c r="N614" i="1"/>
  <c r="N613" i="1"/>
  <c r="N612" i="1"/>
  <c r="N611" i="1"/>
  <c r="N610" i="1"/>
  <c r="N609" i="1"/>
  <c r="N608" i="1"/>
  <c r="N228" i="1"/>
  <c r="N607" i="1"/>
  <c r="N606" i="1"/>
  <c r="N605" i="1"/>
  <c r="N604" i="1"/>
  <c r="N603" i="1"/>
  <c r="N602" i="1"/>
  <c r="N600" i="1"/>
  <c r="N599" i="1"/>
  <c r="N601" i="1"/>
  <c r="N597" i="1"/>
  <c r="N596" i="1"/>
  <c r="N595" i="1"/>
  <c r="N598" i="1"/>
  <c r="N594" i="1"/>
  <c r="N593" i="1"/>
  <c r="N592" i="1"/>
  <c r="N591" i="1"/>
  <c r="N590" i="1"/>
  <c r="N589" i="1"/>
  <c r="N297" i="1"/>
  <c r="N588" i="1"/>
  <c r="N587" i="1"/>
  <c r="N290" i="1"/>
  <c r="N586" i="1"/>
  <c r="N208" i="1"/>
  <c r="N585" i="1"/>
  <c r="N584" i="1"/>
  <c r="N583" i="1"/>
  <c r="N306" i="1"/>
  <c r="N582" i="1"/>
  <c r="N581" i="1"/>
  <c r="N580" i="1"/>
  <c r="N579" i="1"/>
  <c r="N577" i="1"/>
  <c r="N578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7703" i="1"/>
  <c r="N543" i="1"/>
  <c r="N542" i="1"/>
  <c r="N541" i="1"/>
  <c r="N540" i="1"/>
  <c r="N539" i="1"/>
  <c r="N538" i="1"/>
  <c r="N537" i="1"/>
  <c r="N52" i="1"/>
  <c r="N536" i="1"/>
  <c r="N535" i="1"/>
  <c r="N534" i="1"/>
  <c r="N533" i="1"/>
  <c r="N532" i="1"/>
  <c r="N531" i="1"/>
  <c r="N530" i="1"/>
  <c r="N529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93" i="1"/>
  <c r="T7693" i="1"/>
  <c r="S7693" i="1"/>
  <c r="U7686" i="1"/>
  <c r="T7686" i="1"/>
  <c r="S7686" i="1"/>
  <c r="U7685" i="1"/>
  <c r="T7685" i="1"/>
  <c r="S7685" i="1"/>
  <c r="U7684" i="1"/>
  <c r="T7684" i="1"/>
  <c r="S7684" i="1"/>
  <c r="U167" i="1"/>
  <c r="T167" i="1"/>
  <c r="S167" i="1"/>
  <c r="U7683" i="1"/>
  <c r="T7683" i="1"/>
  <c r="S7683" i="1"/>
  <c r="U7682" i="1"/>
  <c r="T7682" i="1"/>
  <c r="S7682" i="1"/>
  <c r="U7687" i="1"/>
  <c r="T7687" i="1"/>
  <c r="S7687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81" i="1"/>
  <c r="T7681" i="1"/>
  <c r="S7681" i="1"/>
  <c r="U7670" i="1"/>
  <c r="T7670" i="1"/>
  <c r="S7670" i="1"/>
  <c r="U7669" i="1"/>
  <c r="T7669" i="1"/>
  <c r="S7669" i="1"/>
  <c r="U7668" i="1"/>
  <c r="T7668" i="1"/>
  <c r="S7668" i="1"/>
  <c r="U21" i="1"/>
  <c r="T21" i="1"/>
  <c r="S21" i="1"/>
  <c r="U7671" i="1"/>
  <c r="T7671" i="1"/>
  <c r="S7671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36" i="1"/>
  <c r="T7636" i="1"/>
  <c r="S7636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5" i="1"/>
  <c r="T7635" i="1"/>
  <c r="S7635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20" i="1"/>
  <c r="T20" i="1"/>
  <c r="S20" i="1"/>
  <c r="U7627" i="1"/>
  <c r="T7627" i="1"/>
  <c r="S7627" i="1"/>
  <c r="U7809" i="1"/>
  <c r="T7809" i="1"/>
  <c r="S7809" i="1"/>
  <c r="U7626" i="1"/>
  <c r="T7626" i="1"/>
  <c r="S7626" i="1"/>
  <c r="U7625" i="1"/>
  <c r="T7625" i="1"/>
  <c r="S7625" i="1"/>
  <c r="U7634" i="1"/>
  <c r="T7634" i="1"/>
  <c r="S7634" i="1"/>
  <c r="U7623" i="1"/>
  <c r="T7623" i="1"/>
  <c r="S7623" i="1"/>
  <c r="U7622" i="1"/>
  <c r="T7622" i="1"/>
  <c r="S7622" i="1"/>
  <c r="U7618" i="1"/>
  <c r="T7618" i="1"/>
  <c r="S7618" i="1"/>
  <c r="U7621" i="1"/>
  <c r="T7621" i="1"/>
  <c r="S7621" i="1"/>
  <c r="U7620" i="1"/>
  <c r="T7620" i="1"/>
  <c r="S7620" i="1"/>
  <c r="U7619" i="1"/>
  <c r="T7619" i="1"/>
  <c r="S7619" i="1"/>
  <c r="U7624" i="1"/>
  <c r="T7624" i="1"/>
  <c r="S7624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7" i="1"/>
  <c r="T7617" i="1"/>
  <c r="S7617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166" i="1"/>
  <c r="T166" i="1"/>
  <c r="S166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725" i="1"/>
  <c r="T7725" i="1"/>
  <c r="S7725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710" i="1"/>
  <c r="T7710" i="1"/>
  <c r="S7710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808" i="1"/>
  <c r="T7808" i="1"/>
  <c r="S7808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742" i="1"/>
  <c r="T7742" i="1"/>
  <c r="S7742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807" i="1"/>
  <c r="T7807" i="1"/>
  <c r="S7807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724" i="1"/>
  <c r="T7724" i="1"/>
  <c r="S7724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751" i="1"/>
  <c r="T7751" i="1"/>
  <c r="S7751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806" i="1"/>
  <c r="T7806" i="1"/>
  <c r="S7806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841" i="1"/>
  <c r="T7841" i="1"/>
  <c r="S7841" i="1"/>
  <c r="U7169" i="1"/>
  <c r="T7169" i="1"/>
  <c r="S7169" i="1"/>
  <c r="U7717" i="1"/>
  <c r="T7717" i="1"/>
  <c r="S7717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750" i="1"/>
  <c r="T7750" i="1"/>
  <c r="S7750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840" i="1"/>
  <c r="T7840" i="1"/>
  <c r="S7840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805" i="1"/>
  <c r="T7805" i="1"/>
  <c r="S7805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839" i="1"/>
  <c r="T7839" i="1"/>
  <c r="S7839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739" i="1"/>
  <c r="T7739" i="1"/>
  <c r="S7739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740" i="1"/>
  <c r="T7740" i="1"/>
  <c r="S7740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738" i="1"/>
  <c r="T7738" i="1"/>
  <c r="S7738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7838" i="1"/>
  <c r="T7838" i="1"/>
  <c r="S7838" i="1"/>
  <c r="U6991" i="1"/>
  <c r="T6991" i="1"/>
  <c r="S6991" i="1"/>
  <c r="U6990" i="1"/>
  <c r="T6990" i="1"/>
  <c r="S6990" i="1"/>
  <c r="U6989" i="1"/>
  <c r="T6989" i="1"/>
  <c r="S6989" i="1"/>
  <c r="U189" i="1"/>
  <c r="T189" i="1"/>
  <c r="S1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7713" i="1"/>
  <c r="T7713" i="1"/>
  <c r="S7713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19" i="1"/>
  <c r="T19" i="1"/>
  <c r="S19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188" i="1"/>
  <c r="T188" i="1"/>
  <c r="S188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18" i="1"/>
  <c r="T18" i="1"/>
  <c r="S18" i="1"/>
  <c r="U6946" i="1"/>
  <c r="T6946" i="1"/>
  <c r="S6946" i="1"/>
  <c r="U6945" i="1"/>
  <c r="T6945" i="1"/>
  <c r="S6945" i="1"/>
  <c r="U6944" i="1"/>
  <c r="T6944" i="1"/>
  <c r="S6944" i="1"/>
  <c r="U187" i="1"/>
  <c r="T187" i="1"/>
  <c r="S187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7804" i="1"/>
  <c r="T7804" i="1"/>
  <c r="S7804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186" i="1"/>
  <c r="T186" i="1"/>
  <c r="S186" i="1"/>
  <c r="U6921" i="1"/>
  <c r="T6921" i="1"/>
  <c r="S6921" i="1"/>
  <c r="U190" i="1"/>
  <c r="T190" i="1"/>
  <c r="S190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17" i="1"/>
  <c r="T17" i="1"/>
  <c r="S17" i="1"/>
  <c r="U6902" i="1"/>
  <c r="T6902" i="1"/>
  <c r="S6902" i="1"/>
  <c r="U6901" i="1"/>
  <c r="T6901" i="1"/>
  <c r="S6901" i="1"/>
  <c r="U185" i="1"/>
  <c r="T185" i="1"/>
  <c r="S185" i="1"/>
  <c r="U7723" i="1"/>
  <c r="T7723" i="1"/>
  <c r="S7723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7803" i="1"/>
  <c r="T7803" i="1"/>
  <c r="S7803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7705" i="1"/>
  <c r="T7705" i="1"/>
  <c r="S7705" i="1"/>
  <c r="U7812" i="1"/>
  <c r="T7812" i="1"/>
  <c r="S7812" i="1"/>
  <c r="U16" i="1"/>
  <c r="T16" i="1"/>
  <c r="S16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184" i="1"/>
  <c r="T184" i="1"/>
  <c r="S184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15" i="1"/>
  <c r="T15" i="1"/>
  <c r="S1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7802" i="1"/>
  <c r="T7802" i="1"/>
  <c r="S7802" i="1"/>
  <c r="U6850" i="1"/>
  <c r="T6850" i="1"/>
  <c r="S6850" i="1"/>
  <c r="U6849" i="1"/>
  <c r="T6849" i="1"/>
  <c r="S6849" i="1"/>
  <c r="U14" i="1"/>
  <c r="T14" i="1"/>
  <c r="S14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7712" i="1"/>
  <c r="T7712" i="1"/>
  <c r="S7712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7709" i="1"/>
  <c r="T7709" i="1"/>
  <c r="S7709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7722" i="1"/>
  <c r="T7722" i="1"/>
  <c r="S7722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9" i="1"/>
  <c r="T6709" i="1"/>
  <c r="S6709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7" i="1"/>
  <c r="T6697" i="1"/>
  <c r="S6697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8" i="1"/>
  <c r="T6578" i="1"/>
  <c r="S6578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73" i="1"/>
  <c r="T6573" i="1"/>
  <c r="S6573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367" i="1"/>
  <c r="T367" i="1"/>
  <c r="S367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502" i="1"/>
  <c r="T6502" i="1"/>
  <c r="S6502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7801" i="1"/>
  <c r="T7801" i="1"/>
  <c r="S780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7800" i="1"/>
  <c r="T7800" i="1"/>
  <c r="S7800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366" i="1"/>
  <c r="T366" i="1"/>
  <c r="S366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7708" i="1"/>
  <c r="T7708" i="1"/>
  <c r="S7708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365" i="1"/>
  <c r="T365" i="1"/>
  <c r="S365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7721" i="1"/>
  <c r="T7721" i="1"/>
  <c r="S7721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364" i="1"/>
  <c r="T364" i="1"/>
  <c r="S364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3" i="1"/>
  <c r="T6273" i="1"/>
  <c r="S6273" i="1"/>
  <c r="U6272" i="1"/>
  <c r="T6272" i="1"/>
  <c r="S6272" i="1"/>
  <c r="U6271" i="1"/>
  <c r="T6271" i="1"/>
  <c r="S6271" i="1"/>
  <c r="U6274" i="1"/>
  <c r="T6274" i="1"/>
  <c r="S6274" i="1"/>
  <c r="U6270" i="1"/>
  <c r="T6270" i="1"/>
  <c r="S6270" i="1"/>
  <c r="U6269" i="1"/>
  <c r="T6269" i="1"/>
  <c r="S6269" i="1"/>
  <c r="U6268" i="1"/>
  <c r="T6268" i="1"/>
  <c r="S6268" i="1"/>
  <c r="U363" i="1"/>
  <c r="T363" i="1"/>
  <c r="S363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42" i="1"/>
  <c r="T6242" i="1"/>
  <c r="S6242" i="1"/>
  <c r="U6235" i="1"/>
  <c r="T6235" i="1"/>
  <c r="S6235" i="1"/>
  <c r="U6236" i="1"/>
  <c r="T6236" i="1"/>
  <c r="S6236" i="1"/>
  <c r="U6234" i="1"/>
  <c r="T6234" i="1"/>
  <c r="S6234" i="1"/>
  <c r="U6233" i="1"/>
  <c r="T6233" i="1"/>
  <c r="S6233" i="1"/>
  <c r="U362" i="1"/>
  <c r="T362" i="1"/>
  <c r="S362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7837" i="1"/>
  <c r="T7837" i="1"/>
  <c r="S7837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21" i="1"/>
  <c r="T6221" i="1"/>
  <c r="S6221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361" i="1"/>
  <c r="T361" i="1"/>
  <c r="S361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91" i="1"/>
  <c r="T6191" i="1"/>
  <c r="S6191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7836" i="1"/>
  <c r="T7836" i="1"/>
  <c r="S7836" i="1"/>
  <c r="U360" i="1"/>
  <c r="T360" i="1"/>
  <c r="S3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359" i="1"/>
  <c r="T359" i="1"/>
  <c r="S359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104" i="1"/>
  <c r="T6104" i="1"/>
  <c r="S6104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358" i="1"/>
  <c r="T358" i="1"/>
  <c r="S358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7799" i="1"/>
  <c r="T7799" i="1"/>
  <c r="S7799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2" i="1"/>
  <c r="T6062" i="1"/>
  <c r="S6062" i="1"/>
  <c r="U6063" i="1"/>
  <c r="T6063" i="1"/>
  <c r="S6063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5" i="1"/>
  <c r="T6055" i="1"/>
  <c r="S6055" i="1"/>
  <c r="U6054" i="1"/>
  <c r="T6054" i="1"/>
  <c r="S6054" i="1"/>
  <c r="U6053" i="1"/>
  <c r="T6053" i="1"/>
  <c r="S6053" i="1"/>
  <c r="U6056" i="1"/>
  <c r="T6056" i="1"/>
  <c r="S6056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357" i="1"/>
  <c r="T357" i="1"/>
  <c r="S357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8" i="1"/>
  <c r="T6028" i="1"/>
  <c r="S6028" i="1"/>
  <c r="U6023" i="1"/>
  <c r="T6023" i="1"/>
  <c r="S6023" i="1"/>
  <c r="U6022" i="1"/>
  <c r="T6022" i="1"/>
  <c r="S6022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21" i="1"/>
  <c r="T6021" i="1"/>
  <c r="S6021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09" i="1"/>
  <c r="T6009" i="1"/>
  <c r="S6009" i="1"/>
  <c r="U6010" i="1"/>
  <c r="T6010" i="1"/>
  <c r="S6010" i="1"/>
  <c r="U6008" i="1"/>
  <c r="T6008" i="1"/>
  <c r="S6008" i="1"/>
  <c r="U6007" i="1"/>
  <c r="T6007" i="1"/>
  <c r="S6007" i="1"/>
  <c r="U6006" i="1"/>
  <c r="T6006" i="1"/>
  <c r="S6006" i="1"/>
  <c r="U356" i="1"/>
  <c r="T356" i="1"/>
  <c r="S35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9" i="1"/>
  <c r="T5989" i="1"/>
  <c r="S5989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355" i="1"/>
  <c r="T355" i="1"/>
  <c r="S355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354" i="1"/>
  <c r="T354" i="1"/>
  <c r="S354" i="1"/>
  <c r="U5973" i="1"/>
  <c r="T5973" i="1"/>
  <c r="S5973" i="1"/>
  <c r="U183" i="1"/>
  <c r="T183" i="1"/>
  <c r="S18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4" i="1"/>
  <c r="T5954" i="1"/>
  <c r="S5954" i="1"/>
  <c r="U5953" i="1"/>
  <c r="T5953" i="1"/>
  <c r="S5953" i="1"/>
  <c r="U353" i="1"/>
  <c r="T353" i="1"/>
  <c r="S353" i="1"/>
  <c r="U5952" i="1"/>
  <c r="T5952" i="1"/>
  <c r="S5952" i="1"/>
  <c r="U5951" i="1"/>
  <c r="T5951" i="1"/>
  <c r="S5951" i="1"/>
  <c r="U5950" i="1"/>
  <c r="T5950" i="1"/>
  <c r="S5950" i="1"/>
  <c r="U5955" i="1"/>
  <c r="T5955" i="1"/>
  <c r="S5955" i="1"/>
  <c r="U5949" i="1"/>
  <c r="T5949" i="1"/>
  <c r="S5949" i="1"/>
  <c r="U5948" i="1"/>
  <c r="T5948" i="1"/>
  <c r="S5948" i="1"/>
  <c r="U5947" i="1"/>
  <c r="T5947" i="1"/>
  <c r="S5947" i="1"/>
  <c r="U7798" i="1"/>
  <c r="T7798" i="1"/>
  <c r="S7798" i="1"/>
  <c r="U5946" i="1"/>
  <c r="T5946" i="1"/>
  <c r="S5946" i="1"/>
  <c r="U5945" i="1"/>
  <c r="T5945" i="1"/>
  <c r="S5945" i="1"/>
  <c r="U182" i="1"/>
  <c r="T182" i="1"/>
  <c r="S182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7797" i="1"/>
  <c r="T7797" i="1"/>
  <c r="S7797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352" i="1"/>
  <c r="T352" i="1"/>
  <c r="S352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371" i="1"/>
  <c r="T371" i="1"/>
  <c r="S371" i="1"/>
  <c r="U7716" i="1"/>
  <c r="T7716" i="1"/>
  <c r="S7716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351" i="1"/>
  <c r="T351" i="1"/>
  <c r="S351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7796" i="1"/>
  <c r="T7796" i="1"/>
  <c r="S7796" i="1"/>
  <c r="U5887" i="1"/>
  <c r="T5887" i="1"/>
  <c r="S5887" i="1"/>
  <c r="U5886" i="1"/>
  <c r="T5886" i="1"/>
  <c r="S5886" i="1"/>
  <c r="U5885" i="1"/>
  <c r="T5885" i="1"/>
  <c r="S5885" i="1"/>
  <c r="U7835" i="1"/>
  <c r="T7835" i="1"/>
  <c r="S7835" i="1"/>
  <c r="U5883" i="1"/>
  <c r="T5883" i="1"/>
  <c r="S5883" i="1"/>
  <c r="U7795" i="1"/>
  <c r="T7795" i="1"/>
  <c r="S7795" i="1"/>
  <c r="U5884" i="1"/>
  <c r="T5884" i="1"/>
  <c r="S5884" i="1"/>
  <c r="U5882" i="1"/>
  <c r="T5882" i="1"/>
  <c r="S5882" i="1"/>
  <c r="U7794" i="1"/>
  <c r="T7794" i="1"/>
  <c r="S7794" i="1"/>
  <c r="U5881" i="1"/>
  <c r="T5881" i="1"/>
  <c r="S5881" i="1"/>
  <c r="U370" i="1"/>
  <c r="T370" i="1"/>
  <c r="S37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80" i="1"/>
  <c r="T5880" i="1"/>
  <c r="S5880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350" i="1"/>
  <c r="T350" i="1"/>
  <c r="S350" i="1"/>
  <c r="U121" i="1"/>
  <c r="T121" i="1"/>
  <c r="S121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369" i="1"/>
  <c r="T369" i="1"/>
  <c r="S369" i="1"/>
  <c r="U349" i="1"/>
  <c r="T349" i="1"/>
  <c r="S349" i="1"/>
  <c r="U7793" i="1"/>
  <c r="T7793" i="1"/>
  <c r="S7793" i="1"/>
  <c r="U5857" i="1"/>
  <c r="T5857" i="1"/>
  <c r="S5857" i="1"/>
  <c r="U5855" i="1"/>
  <c r="T5855" i="1"/>
  <c r="S5855" i="1"/>
  <c r="U5854" i="1"/>
  <c r="T5854" i="1"/>
  <c r="S5854" i="1"/>
  <c r="U5856" i="1"/>
  <c r="T5856" i="1"/>
  <c r="S5856" i="1"/>
  <c r="U368" i="1"/>
  <c r="T368" i="1"/>
  <c r="S368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53" i="1"/>
  <c r="T5853" i="1"/>
  <c r="S5853" i="1"/>
  <c r="U7834" i="1"/>
  <c r="T7834" i="1"/>
  <c r="S7834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42" i="1"/>
  <c r="T5842" i="1"/>
  <c r="S5842" i="1"/>
  <c r="U5837" i="1"/>
  <c r="T5837" i="1"/>
  <c r="S5837" i="1"/>
  <c r="U348" i="1"/>
  <c r="T348" i="1"/>
  <c r="S348" i="1"/>
  <c r="U5836" i="1"/>
  <c r="T5836" i="1"/>
  <c r="S5836" i="1"/>
  <c r="U5835" i="1"/>
  <c r="T5835" i="1"/>
  <c r="S5835" i="1"/>
  <c r="U120" i="1"/>
  <c r="T120" i="1"/>
  <c r="S120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82" i="1"/>
  <c r="T5782" i="1"/>
  <c r="S5782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7715" i="1"/>
  <c r="T7715" i="1"/>
  <c r="S7715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53" i="1"/>
  <c r="T5753" i="1"/>
  <c r="S5753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7711" i="1"/>
  <c r="T7711" i="1"/>
  <c r="S7711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42" i="1"/>
  <c r="T5742" i="1"/>
  <c r="S5742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6" i="1"/>
  <c r="T5736" i="1"/>
  <c r="S5736" i="1"/>
  <c r="U5730" i="1"/>
  <c r="T5730" i="1"/>
  <c r="S5730" i="1"/>
  <c r="U5729" i="1"/>
  <c r="T5729" i="1"/>
  <c r="S5729" i="1"/>
  <c r="U7792" i="1"/>
  <c r="T7792" i="1"/>
  <c r="S7792" i="1"/>
  <c r="U5728" i="1"/>
  <c r="T5728" i="1"/>
  <c r="S5728" i="1"/>
  <c r="U5731" i="1"/>
  <c r="T5731" i="1"/>
  <c r="S5731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7" i="1"/>
  <c r="T5727" i="1"/>
  <c r="S5727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2" i="1"/>
  <c r="T5712" i="1"/>
  <c r="S5712" i="1"/>
  <c r="U5711" i="1"/>
  <c r="T5711" i="1"/>
  <c r="S5711" i="1"/>
  <c r="U5713" i="1"/>
  <c r="T5713" i="1"/>
  <c r="S5713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7" i="1"/>
  <c r="T5697" i="1"/>
  <c r="S5697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7" i="1"/>
  <c r="T5657" i="1"/>
  <c r="S5657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7791" i="1"/>
  <c r="T7791" i="1"/>
  <c r="S779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7790" i="1"/>
  <c r="T7790" i="1"/>
  <c r="S779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225" i="1"/>
  <c r="T225" i="1"/>
  <c r="S225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224" i="1"/>
  <c r="T224" i="1"/>
  <c r="S224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5" i="1"/>
  <c r="T5565" i="1"/>
  <c r="S5565" i="1"/>
  <c r="U5564" i="1"/>
  <c r="T5564" i="1"/>
  <c r="S5564" i="1"/>
  <c r="U5566" i="1"/>
  <c r="T5566" i="1"/>
  <c r="S5566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6" i="1"/>
  <c r="T5556" i="1"/>
  <c r="S5556" i="1"/>
  <c r="U5555" i="1"/>
  <c r="T5555" i="1"/>
  <c r="S5555" i="1"/>
  <c r="U5557" i="1"/>
  <c r="T5557" i="1"/>
  <c r="S5557" i="1"/>
  <c r="U5554" i="1"/>
  <c r="T5554" i="1"/>
  <c r="S5554" i="1"/>
  <c r="U207" i="1"/>
  <c r="T207" i="1"/>
  <c r="S207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223" i="1"/>
  <c r="T223" i="1"/>
  <c r="S223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206" i="1"/>
  <c r="T206" i="1"/>
  <c r="S206" i="1"/>
  <c r="U5540" i="1"/>
  <c r="T5540" i="1"/>
  <c r="S5540" i="1"/>
  <c r="U346" i="1"/>
  <c r="T346" i="1"/>
  <c r="S346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34" i="1"/>
  <c r="T5534" i="1"/>
  <c r="S5534" i="1"/>
  <c r="U5529" i="1"/>
  <c r="T5529" i="1"/>
  <c r="S5529" i="1"/>
  <c r="U345" i="1"/>
  <c r="T345" i="1"/>
  <c r="S345" i="1"/>
  <c r="U5528" i="1"/>
  <c r="T5528" i="1"/>
  <c r="S5528" i="1"/>
  <c r="U5527" i="1"/>
  <c r="T5527" i="1"/>
  <c r="S5527" i="1"/>
  <c r="U5526" i="1"/>
  <c r="T5526" i="1"/>
  <c r="S5526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25" i="1"/>
  <c r="T5525" i="1"/>
  <c r="S5525" i="1"/>
  <c r="U5518" i="1"/>
  <c r="T5518" i="1"/>
  <c r="S5518" i="1"/>
  <c r="U5517" i="1"/>
  <c r="T5517" i="1"/>
  <c r="S5517" i="1"/>
  <c r="U5516" i="1"/>
  <c r="T5516" i="1"/>
  <c r="S5516" i="1"/>
  <c r="U5519" i="1"/>
  <c r="T5519" i="1"/>
  <c r="S5519" i="1"/>
  <c r="U5515" i="1"/>
  <c r="T5515" i="1"/>
  <c r="S5515" i="1"/>
  <c r="U195" i="1"/>
  <c r="T195" i="1"/>
  <c r="S195" i="1"/>
  <c r="U5514" i="1"/>
  <c r="T5514" i="1"/>
  <c r="S5514" i="1"/>
  <c r="U5513" i="1"/>
  <c r="T5513" i="1"/>
  <c r="S5513" i="1"/>
  <c r="U5512" i="1"/>
  <c r="T5512" i="1"/>
  <c r="S5512" i="1"/>
  <c r="U194" i="1"/>
  <c r="T194" i="1"/>
  <c r="S194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11" i="1"/>
  <c r="T5511" i="1"/>
  <c r="S5511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505" i="1"/>
  <c r="T5505" i="1"/>
  <c r="S5505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222" i="1"/>
  <c r="T222" i="1"/>
  <c r="S22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92" i="1"/>
  <c r="T5492" i="1"/>
  <c r="S5492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8" i="1"/>
  <c r="T5478" i="1"/>
  <c r="S5478" i="1"/>
  <c r="U5477" i="1"/>
  <c r="T5477" i="1"/>
  <c r="S5477" i="1"/>
  <c r="U5479" i="1"/>
  <c r="T5479" i="1"/>
  <c r="S5479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6" i="1"/>
  <c r="T5476" i="1"/>
  <c r="S5476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205" i="1"/>
  <c r="T205" i="1"/>
  <c r="S20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65" i="1"/>
  <c r="T5465" i="1"/>
  <c r="S5465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7833" i="1"/>
  <c r="T7833" i="1"/>
  <c r="S7833" i="1"/>
  <c r="U5446" i="1"/>
  <c r="T5446" i="1"/>
  <c r="S5446" i="1"/>
  <c r="U5445" i="1"/>
  <c r="T5445" i="1"/>
  <c r="S5445" i="1"/>
  <c r="U221" i="1"/>
  <c r="T221" i="1"/>
  <c r="S221" i="1"/>
  <c r="U5443" i="1"/>
  <c r="T5443" i="1"/>
  <c r="S5443" i="1"/>
  <c r="U5444" i="1"/>
  <c r="T5444" i="1"/>
  <c r="S5444" i="1"/>
  <c r="U5447" i="1"/>
  <c r="T5447" i="1"/>
  <c r="S5447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8" i="1"/>
  <c r="T5438" i="1"/>
  <c r="S5438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09" i="1"/>
  <c r="T5409" i="1"/>
  <c r="S5409" i="1"/>
  <c r="U5408" i="1"/>
  <c r="T5408" i="1"/>
  <c r="S5408" i="1"/>
  <c r="U5407" i="1"/>
  <c r="T5407" i="1"/>
  <c r="S5407" i="1"/>
  <c r="U204" i="1"/>
  <c r="T204" i="1"/>
  <c r="S204" i="1"/>
  <c r="U5406" i="1"/>
  <c r="T5406" i="1"/>
  <c r="S5406" i="1"/>
  <c r="U5410" i="1"/>
  <c r="T5410" i="1"/>
  <c r="S5410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220" i="1"/>
  <c r="T220" i="1"/>
  <c r="S220" i="1"/>
  <c r="U5394" i="1"/>
  <c r="T5394" i="1"/>
  <c r="S5394" i="1"/>
  <c r="U155" i="1"/>
  <c r="T155" i="1"/>
  <c r="S155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85" i="1"/>
  <c r="T5385" i="1"/>
  <c r="S5385" i="1"/>
  <c r="U5379" i="1"/>
  <c r="T5379" i="1"/>
  <c r="S5379" i="1"/>
  <c r="U5378" i="1"/>
  <c r="T5378" i="1"/>
  <c r="S5378" i="1"/>
  <c r="U5377" i="1"/>
  <c r="T5377" i="1"/>
  <c r="S5377" i="1"/>
  <c r="U5375" i="1"/>
  <c r="T5375" i="1"/>
  <c r="S5375" i="1"/>
  <c r="U5374" i="1"/>
  <c r="T5374" i="1"/>
  <c r="S5374" i="1"/>
  <c r="U5373" i="1"/>
  <c r="T5373" i="1"/>
  <c r="S5373" i="1"/>
  <c r="U5376" i="1"/>
  <c r="T5376" i="1"/>
  <c r="S5376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7" i="1"/>
  <c r="T5367" i="1"/>
  <c r="S5367" i="1"/>
  <c r="U5366" i="1"/>
  <c r="T5366" i="1"/>
  <c r="S5366" i="1"/>
  <c r="U203" i="1"/>
  <c r="T203" i="1"/>
  <c r="S203" i="1"/>
  <c r="U5368" i="1"/>
  <c r="T5368" i="1"/>
  <c r="S5368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65" i="1"/>
  <c r="T5365" i="1"/>
  <c r="S5365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219" i="1"/>
  <c r="T219" i="1"/>
  <c r="S219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2" i="1"/>
  <c r="T5342" i="1"/>
  <c r="S5342" i="1"/>
  <c r="U5341" i="1"/>
  <c r="T5341" i="1"/>
  <c r="S5341" i="1"/>
  <c r="U193" i="1"/>
  <c r="T193" i="1"/>
  <c r="S193" i="1"/>
  <c r="U5340" i="1"/>
  <c r="T5340" i="1"/>
  <c r="S5340" i="1"/>
  <c r="U5339" i="1"/>
  <c r="T5339" i="1"/>
  <c r="S5339" i="1"/>
  <c r="U5343" i="1"/>
  <c r="T5343" i="1"/>
  <c r="S5343" i="1"/>
  <c r="U5338" i="1"/>
  <c r="T5338" i="1"/>
  <c r="S5338" i="1"/>
  <c r="U5337" i="1"/>
  <c r="T5337" i="1"/>
  <c r="S5337" i="1"/>
  <c r="U5336" i="1"/>
  <c r="T5336" i="1"/>
  <c r="S5336" i="1"/>
  <c r="U5334" i="1"/>
  <c r="T5334" i="1"/>
  <c r="S5334" i="1"/>
  <c r="U5333" i="1"/>
  <c r="T5333" i="1"/>
  <c r="S5333" i="1"/>
  <c r="U5332" i="1"/>
  <c r="T5332" i="1"/>
  <c r="S5332" i="1"/>
  <c r="U5335" i="1"/>
  <c r="T5335" i="1"/>
  <c r="S5335" i="1"/>
  <c r="U5330" i="1"/>
  <c r="T5330" i="1"/>
  <c r="S5330" i="1"/>
  <c r="U5329" i="1"/>
  <c r="T5329" i="1"/>
  <c r="S5329" i="1"/>
  <c r="U5331" i="1"/>
  <c r="T5331" i="1"/>
  <c r="S5331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1" i="1"/>
  <c r="T5311" i="1"/>
  <c r="S5311" i="1"/>
  <c r="U5312" i="1"/>
  <c r="T5312" i="1"/>
  <c r="S5312" i="1"/>
  <c r="U7832" i="1"/>
  <c r="T7832" i="1"/>
  <c r="S7832" i="1"/>
  <c r="U5310" i="1"/>
  <c r="T5310" i="1"/>
  <c r="S5310" i="1"/>
  <c r="U5309" i="1"/>
  <c r="T5309" i="1"/>
  <c r="S5309" i="1"/>
  <c r="U218" i="1"/>
  <c r="T218" i="1"/>
  <c r="S218" i="1"/>
  <c r="U5308" i="1"/>
  <c r="T5308" i="1"/>
  <c r="S5308" i="1"/>
  <c r="U5307" i="1"/>
  <c r="T5307" i="1"/>
  <c r="S5307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0" i="1"/>
  <c r="T5300" i="1"/>
  <c r="S5300" i="1"/>
  <c r="U5301" i="1"/>
  <c r="T5301" i="1"/>
  <c r="S5301" i="1"/>
  <c r="U5306" i="1"/>
  <c r="T5306" i="1"/>
  <c r="S5306" i="1"/>
  <c r="U5299" i="1"/>
  <c r="T5299" i="1"/>
  <c r="S5299" i="1"/>
  <c r="U202" i="1"/>
  <c r="T202" i="1"/>
  <c r="S202" i="1"/>
  <c r="U5298" i="1"/>
  <c r="T5298" i="1"/>
  <c r="S5298" i="1"/>
  <c r="U5294" i="1"/>
  <c r="T5294" i="1"/>
  <c r="S5294" i="1"/>
  <c r="U5297" i="1"/>
  <c r="T5297" i="1"/>
  <c r="S5297" i="1"/>
  <c r="U5296" i="1"/>
  <c r="T5296" i="1"/>
  <c r="S5296" i="1"/>
  <c r="U5295" i="1"/>
  <c r="T5295" i="1"/>
  <c r="S5295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93" i="1"/>
  <c r="T5293" i="1"/>
  <c r="S5293" i="1"/>
  <c r="U5288" i="1"/>
  <c r="T5288" i="1"/>
  <c r="S5288" i="1"/>
  <c r="U5287" i="1"/>
  <c r="T5287" i="1"/>
  <c r="S5287" i="1"/>
  <c r="U5286" i="1"/>
  <c r="T5286" i="1"/>
  <c r="S5286" i="1"/>
  <c r="U472" i="1"/>
  <c r="T472" i="1"/>
  <c r="S472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7831" i="1"/>
  <c r="T7831" i="1"/>
  <c r="S7831" i="1"/>
  <c r="U5281" i="1"/>
  <c r="T5281" i="1"/>
  <c r="S5281" i="1"/>
  <c r="U7830" i="1"/>
  <c r="T7830" i="1"/>
  <c r="S7830" i="1"/>
  <c r="U5280" i="1"/>
  <c r="T5280" i="1"/>
  <c r="S5280" i="1"/>
  <c r="U5279" i="1"/>
  <c r="T5279" i="1"/>
  <c r="S5279" i="1"/>
  <c r="U5278" i="1"/>
  <c r="T5278" i="1"/>
  <c r="S5278" i="1"/>
  <c r="U217" i="1"/>
  <c r="T217" i="1"/>
  <c r="S217" i="1"/>
  <c r="U5277" i="1"/>
  <c r="T5277" i="1"/>
  <c r="S5277" i="1"/>
  <c r="U5276" i="1"/>
  <c r="T5276" i="1"/>
  <c r="S5276" i="1"/>
  <c r="U5275" i="1"/>
  <c r="T5275" i="1"/>
  <c r="S5275" i="1"/>
  <c r="U5273" i="1"/>
  <c r="T5273" i="1"/>
  <c r="S5273" i="1"/>
  <c r="U5272" i="1"/>
  <c r="T5272" i="1"/>
  <c r="S5272" i="1"/>
  <c r="U5274" i="1"/>
  <c r="T5274" i="1"/>
  <c r="S5274" i="1"/>
  <c r="U5271" i="1"/>
  <c r="T5271" i="1"/>
  <c r="S5271" i="1"/>
  <c r="U201" i="1"/>
  <c r="T201" i="1"/>
  <c r="S201" i="1"/>
  <c r="U5270" i="1"/>
  <c r="T5270" i="1"/>
  <c r="S5270" i="1"/>
  <c r="U5269" i="1"/>
  <c r="T5269" i="1"/>
  <c r="S5269" i="1"/>
  <c r="U5268" i="1"/>
  <c r="T5268" i="1"/>
  <c r="S5268" i="1"/>
  <c r="U5266" i="1"/>
  <c r="T5266" i="1"/>
  <c r="S5266" i="1"/>
  <c r="U5265" i="1"/>
  <c r="T5265" i="1"/>
  <c r="S5265" i="1"/>
  <c r="U5264" i="1"/>
  <c r="T5264" i="1"/>
  <c r="S5264" i="1"/>
  <c r="U5267" i="1"/>
  <c r="T5267" i="1"/>
  <c r="S5267" i="1"/>
  <c r="U192" i="1"/>
  <c r="T192" i="1"/>
  <c r="S192" i="1"/>
  <c r="U5260" i="1"/>
  <c r="T5260" i="1"/>
  <c r="S5260" i="1"/>
  <c r="U5263" i="1"/>
  <c r="T5263" i="1"/>
  <c r="S5263" i="1"/>
  <c r="U5262" i="1"/>
  <c r="T5262" i="1"/>
  <c r="S5262" i="1"/>
  <c r="U5261" i="1"/>
  <c r="T5261" i="1"/>
  <c r="S5261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9" i="1"/>
  <c r="T5259" i="1"/>
  <c r="S5259" i="1"/>
  <c r="U471" i="1"/>
  <c r="T471" i="1"/>
  <c r="S471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9" i="1"/>
  <c r="T5249" i="1"/>
  <c r="S5249" i="1"/>
  <c r="U5244" i="1"/>
  <c r="T5244" i="1"/>
  <c r="S5244" i="1"/>
  <c r="U216" i="1"/>
  <c r="T216" i="1"/>
  <c r="S216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29" i="1"/>
  <c r="T5229" i="1"/>
  <c r="S5229" i="1"/>
  <c r="U5228" i="1"/>
  <c r="T5228" i="1"/>
  <c r="S5228" i="1"/>
  <c r="U5225" i="1"/>
  <c r="T5225" i="1"/>
  <c r="S5225" i="1"/>
  <c r="U5227" i="1"/>
  <c r="T5227" i="1"/>
  <c r="S5227" i="1"/>
  <c r="U5226" i="1"/>
  <c r="T5226" i="1"/>
  <c r="S5226" i="1"/>
  <c r="U5230" i="1"/>
  <c r="T5230" i="1"/>
  <c r="S5230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8" i="1"/>
  <c r="T5218" i="1"/>
  <c r="S5218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13" i="1"/>
  <c r="T5213" i="1"/>
  <c r="S5213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7813" i="1"/>
  <c r="T7813" i="1"/>
  <c r="S7813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7829" i="1"/>
  <c r="T7829" i="1"/>
  <c r="S7829" i="1"/>
  <c r="U5189" i="1"/>
  <c r="T5189" i="1"/>
  <c r="S5189" i="1"/>
  <c r="U5188" i="1"/>
  <c r="T5188" i="1"/>
  <c r="S5188" i="1"/>
  <c r="U5190" i="1"/>
  <c r="T5190" i="1"/>
  <c r="S5190" i="1"/>
  <c r="U5186" i="1"/>
  <c r="T5186" i="1"/>
  <c r="S5186" i="1"/>
  <c r="U5185" i="1"/>
  <c r="T5185" i="1"/>
  <c r="S5185" i="1"/>
  <c r="U5187" i="1"/>
  <c r="T5187" i="1"/>
  <c r="S5187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84" i="1"/>
  <c r="T5184" i="1"/>
  <c r="S5184" i="1"/>
  <c r="U5177" i="1"/>
  <c r="T5177" i="1"/>
  <c r="S5177" i="1"/>
  <c r="U5176" i="1"/>
  <c r="T5176" i="1"/>
  <c r="S5176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5" i="1"/>
  <c r="T5175" i="1"/>
  <c r="S5175" i="1"/>
  <c r="U5170" i="1"/>
  <c r="T5170" i="1"/>
  <c r="S5170" i="1"/>
  <c r="U347" i="1"/>
  <c r="T347" i="1"/>
  <c r="S347" i="1"/>
  <c r="U470" i="1"/>
  <c r="T470" i="1"/>
  <c r="S4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2" i="1"/>
  <c r="T5162" i="1"/>
  <c r="S5162" i="1"/>
  <c r="U5161" i="1"/>
  <c r="T5161" i="1"/>
  <c r="S5161" i="1"/>
  <c r="U5160" i="1"/>
  <c r="T5160" i="1"/>
  <c r="S5160" i="1"/>
  <c r="U5163" i="1"/>
  <c r="T5163" i="1"/>
  <c r="S5163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200" i="1"/>
  <c r="T200" i="1"/>
  <c r="S200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469" i="1"/>
  <c r="T469" i="1"/>
  <c r="S469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0" i="1"/>
  <c r="T5120" i="1"/>
  <c r="S5120" i="1"/>
  <c r="U5119" i="1"/>
  <c r="T5119" i="1"/>
  <c r="S5119" i="1"/>
  <c r="U5118" i="1"/>
  <c r="T5118" i="1"/>
  <c r="S5118" i="1"/>
  <c r="U5121" i="1"/>
  <c r="T5121" i="1"/>
  <c r="S5121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96" i="1"/>
  <c r="T5096" i="1"/>
  <c r="S5096" i="1"/>
  <c r="U5089" i="1"/>
  <c r="T5089" i="1"/>
  <c r="S5089" i="1"/>
  <c r="U5088" i="1"/>
  <c r="T5088" i="1"/>
  <c r="S5088" i="1"/>
  <c r="U199" i="1"/>
  <c r="T199" i="1"/>
  <c r="S199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468" i="1"/>
  <c r="T468" i="1"/>
  <c r="S468" i="1"/>
  <c r="U5087" i="1"/>
  <c r="T5087" i="1"/>
  <c r="S5087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61" i="1"/>
  <c r="T5061" i="1"/>
  <c r="S5061" i="1"/>
  <c r="U5056" i="1"/>
  <c r="T5056" i="1"/>
  <c r="S5056" i="1"/>
  <c r="U5055" i="1"/>
  <c r="T5055" i="1"/>
  <c r="S5055" i="1"/>
  <c r="U7828" i="1"/>
  <c r="T7828" i="1"/>
  <c r="S7828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198" i="1"/>
  <c r="T198" i="1"/>
  <c r="S198" i="1"/>
  <c r="U5049" i="1"/>
  <c r="T5049" i="1"/>
  <c r="S5049" i="1"/>
  <c r="U197" i="1"/>
  <c r="T197" i="1"/>
  <c r="S197" i="1"/>
  <c r="U5048" i="1"/>
  <c r="T5048" i="1"/>
  <c r="S5048" i="1"/>
  <c r="U5047" i="1"/>
  <c r="T5047" i="1"/>
  <c r="S5047" i="1"/>
  <c r="U5045" i="1"/>
  <c r="T5045" i="1"/>
  <c r="S5045" i="1"/>
  <c r="U467" i="1"/>
  <c r="T467" i="1"/>
  <c r="S467" i="1"/>
  <c r="U5046" i="1"/>
  <c r="T5046" i="1"/>
  <c r="S5046" i="1"/>
  <c r="U5050" i="1"/>
  <c r="T5050" i="1"/>
  <c r="S5050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191" i="1"/>
  <c r="T191" i="1"/>
  <c r="S191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8" i="1"/>
  <c r="T5028" i="1"/>
  <c r="S5028" i="1"/>
  <c r="U5029" i="1"/>
  <c r="T5029" i="1"/>
  <c r="S5029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7827" i="1"/>
  <c r="T7827" i="1"/>
  <c r="S7827" i="1"/>
  <c r="U525" i="1"/>
  <c r="T525" i="1"/>
  <c r="S525" i="1"/>
  <c r="U5016" i="1"/>
  <c r="T5016" i="1"/>
  <c r="S5016" i="1"/>
  <c r="U466" i="1"/>
  <c r="T466" i="1"/>
  <c r="S466" i="1"/>
  <c r="U473" i="1"/>
  <c r="T473" i="1"/>
  <c r="S473" i="1"/>
  <c r="U5015" i="1"/>
  <c r="T5015" i="1"/>
  <c r="S5015" i="1"/>
  <c r="U5013" i="1"/>
  <c r="T5013" i="1"/>
  <c r="S5013" i="1"/>
  <c r="U5012" i="1"/>
  <c r="T5012" i="1"/>
  <c r="S5012" i="1"/>
  <c r="U5011" i="1"/>
  <c r="T5011" i="1"/>
  <c r="S5011" i="1"/>
  <c r="U5014" i="1"/>
  <c r="T5014" i="1"/>
  <c r="S5014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10" i="1"/>
  <c r="T5010" i="1"/>
  <c r="S5010" i="1"/>
  <c r="U5005" i="1"/>
  <c r="T5005" i="1"/>
  <c r="S5005" i="1"/>
  <c r="U5004" i="1"/>
  <c r="T5004" i="1"/>
  <c r="S5004" i="1"/>
  <c r="U5003" i="1"/>
  <c r="T5003" i="1"/>
  <c r="S5003" i="1"/>
  <c r="U5001" i="1"/>
  <c r="T5001" i="1"/>
  <c r="S5001" i="1"/>
  <c r="U7789" i="1"/>
  <c r="T7789" i="1"/>
  <c r="S7789" i="1"/>
  <c r="U5000" i="1"/>
  <c r="T5000" i="1"/>
  <c r="S5000" i="1"/>
  <c r="U4999" i="1"/>
  <c r="T4999" i="1"/>
  <c r="S4999" i="1"/>
  <c r="U4998" i="1"/>
  <c r="T4998" i="1"/>
  <c r="S4998" i="1"/>
  <c r="U5002" i="1"/>
  <c r="T5002" i="1"/>
  <c r="S5002" i="1"/>
  <c r="U4997" i="1"/>
  <c r="T4997" i="1"/>
  <c r="S4997" i="1"/>
  <c r="U4995" i="1"/>
  <c r="T4995" i="1"/>
  <c r="S4995" i="1"/>
  <c r="U4996" i="1"/>
  <c r="T4996" i="1"/>
  <c r="S4996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7" i="1"/>
  <c r="T4987" i="1"/>
  <c r="S4987" i="1"/>
  <c r="U4986" i="1"/>
  <c r="T4986" i="1"/>
  <c r="S4986" i="1"/>
  <c r="U4985" i="1"/>
  <c r="T4985" i="1"/>
  <c r="S4985" i="1"/>
  <c r="U4988" i="1"/>
  <c r="T4988" i="1"/>
  <c r="S4988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7826" i="1"/>
  <c r="T7826" i="1"/>
  <c r="S7826" i="1"/>
  <c r="U465" i="1"/>
  <c r="T465" i="1"/>
  <c r="S465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80" i="1"/>
  <c r="T4980" i="1"/>
  <c r="S4980" i="1"/>
  <c r="U4973" i="1"/>
  <c r="T4973" i="1"/>
  <c r="S4973" i="1"/>
  <c r="U4972" i="1"/>
  <c r="T4972" i="1"/>
  <c r="S4972" i="1"/>
  <c r="U4971" i="1"/>
  <c r="T4971" i="1"/>
  <c r="S4971" i="1"/>
  <c r="U196" i="1"/>
  <c r="T196" i="1"/>
  <c r="S196" i="1"/>
  <c r="U4974" i="1"/>
  <c r="T4974" i="1"/>
  <c r="S4974" i="1"/>
  <c r="U4970" i="1"/>
  <c r="T4970" i="1"/>
  <c r="S4970" i="1"/>
  <c r="U4969" i="1"/>
  <c r="T4969" i="1"/>
  <c r="S4969" i="1"/>
  <c r="U4968" i="1"/>
  <c r="T4968" i="1"/>
  <c r="S4968" i="1"/>
  <c r="U7788" i="1"/>
  <c r="T7788" i="1"/>
  <c r="S778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1" i="1"/>
  <c r="T4951" i="1"/>
  <c r="S4951" i="1"/>
  <c r="U7787" i="1"/>
  <c r="T7787" i="1"/>
  <c r="S7787" i="1"/>
  <c r="U4950" i="1"/>
  <c r="T4950" i="1"/>
  <c r="S4950" i="1"/>
  <c r="U4952" i="1"/>
  <c r="T4952" i="1"/>
  <c r="S4952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9" i="1"/>
  <c r="T4949" i="1"/>
  <c r="S4949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8" i="1"/>
  <c r="T4938" i="1"/>
  <c r="S4938" i="1"/>
  <c r="U4937" i="1"/>
  <c r="T4937" i="1"/>
  <c r="S4937" i="1"/>
  <c r="U4939" i="1"/>
  <c r="T4939" i="1"/>
  <c r="S4939" i="1"/>
  <c r="U4935" i="1"/>
  <c r="T4935" i="1"/>
  <c r="S4935" i="1"/>
  <c r="U4936" i="1"/>
  <c r="T4936" i="1"/>
  <c r="S4936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10" i="1"/>
  <c r="T4910" i="1"/>
  <c r="S4910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6" i="1"/>
  <c r="T4896" i="1"/>
  <c r="S4896" i="1"/>
  <c r="U4895" i="1"/>
  <c r="T4895" i="1"/>
  <c r="S4895" i="1"/>
  <c r="U4894" i="1"/>
  <c r="T4894" i="1"/>
  <c r="S4894" i="1"/>
  <c r="U4897" i="1"/>
  <c r="T4897" i="1"/>
  <c r="S4897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72" i="1"/>
  <c r="T4872" i="1"/>
  <c r="S4872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138" i="1"/>
  <c r="T138" i="1"/>
  <c r="S138" i="1"/>
  <c r="U4859" i="1"/>
  <c r="T4859" i="1"/>
  <c r="S4859" i="1"/>
  <c r="U4858" i="1"/>
  <c r="T4858" i="1"/>
  <c r="S4858" i="1"/>
  <c r="U4856" i="1"/>
  <c r="T4856" i="1"/>
  <c r="S4856" i="1"/>
  <c r="U4855" i="1"/>
  <c r="T4855" i="1"/>
  <c r="S4855" i="1"/>
  <c r="U4854" i="1"/>
  <c r="T4854" i="1"/>
  <c r="S4854" i="1"/>
  <c r="U4857" i="1"/>
  <c r="T4857" i="1"/>
  <c r="S4857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53" i="1"/>
  <c r="T4853" i="1"/>
  <c r="S4853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41" i="1"/>
  <c r="T4841" i="1"/>
  <c r="S4841" i="1"/>
  <c r="U4836" i="1"/>
  <c r="T4836" i="1"/>
  <c r="S4836" i="1"/>
  <c r="U4835" i="1"/>
  <c r="T4835" i="1"/>
  <c r="S4835" i="1"/>
  <c r="U4834" i="1"/>
  <c r="T4834" i="1"/>
  <c r="S4834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33" i="1"/>
  <c r="T4833" i="1"/>
  <c r="S4833" i="1"/>
  <c r="U4826" i="1"/>
  <c r="T4826" i="1"/>
  <c r="S4826" i="1"/>
  <c r="U4825" i="1"/>
  <c r="T4825" i="1"/>
  <c r="S4825" i="1"/>
  <c r="U4823" i="1"/>
  <c r="T4823" i="1"/>
  <c r="S4823" i="1"/>
  <c r="U4822" i="1"/>
  <c r="T4822" i="1"/>
  <c r="S4822" i="1"/>
  <c r="U4824" i="1"/>
  <c r="T4824" i="1"/>
  <c r="S4824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137" i="1"/>
  <c r="T137" i="1"/>
  <c r="S137" i="1"/>
  <c r="U4811" i="1"/>
  <c r="T4811" i="1"/>
  <c r="S4811" i="1"/>
  <c r="U4810" i="1"/>
  <c r="T4810" i="1"/>
  <c r="S4810" i="1"/>
  <c r="U4809" i="1"/>
  <c r="T4809" i="1"/>
  <c r="S4809" i="1"/>
  <c r="U4807" i="1"/>
  <c r="T4807" i="1"/>
  <c r="S4807" i="1"/>
  <c r="U4808" i="1"/>
  <c r="T4808" i="1"/>
  <c r="S4808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2" i="1"/>
  <c r="T4792" i="1"/>
  <c r="S4792" i="1"/>
  <c r="U4791" i="1"/>
  <c r="T4791" i="1"/>
  <c r="S4791" i="1"/>
  <c r="U4790" i="1"/>
  <c r="T4790" i="1"/>
  <c r="S4790" i="1"/>
  <c r="U4793" i="1"/>
  <c r="T4793" i="1"/>
  <c r="S4793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524" i="1"/>
  <c r="T524" i="1"/>
  <c r="S524" i="1"/>
  <c r="U4784" i="1"/>
  <c r="T4784" i="1"/>
  <c r="S4784" i="1"/>
  <c r="U4789" i="1"/>
  <c r="T4789" i="1"/>
  <c r="S4789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3" i="1"/>
  <c r="T4773" i="1"/>
  <c r="S4773" i="1"/>
  <c r="U7786" i="1"/>
  <c r="T7786" i="1"/>
  <c r="S7786" i="1"/>
  <c r="U4772" i="1"/>
  <c r="T4772" i="1"/>
  <c r="S4772" i="1"/>
  <c r="U136" i="1"/>
  <c r="T136" i="1"/>
  <c r="S136" i="1"/>
  <c r="U4770" i="1"/>
  <c r="T4770" i="1"/>
  <c r="S4770" i="1"/>
  <c r="U4771" i="1"/>
  <c r="T4771" i="1"/>
  <c r="S4771" i="1"/>
  <c r="U4774" i="1"/>
  <c r="T4774" i="1"/>
  <c r="S4774" i="1"/>
  <c r="U4769" i="1"/>
  <c r="T4769" i="1"/>
  <c r="S4769" i="1"/>
  <c r="U4768" i="1"/>
  <c r="T4768" i="1"/>
  <c r="S4768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7" i="1"/>
  <c r="T4767" i="1"/>
  <c r="S4767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7" i="1"/>
  <c r="T4757" i="1"/>
  <c r="S4757" i="1"/>
  <c r="U4751" i="1"/>
  <c r="T4751" i="1"/>
  <c r="S4751" i="1"/>
  <c r="U4750" i="1"/>
  <c r="T4750" i="1"/>
  <c r="S4750" i="1"/>
  <c r="U4749" i="1"/>
  <c r="T4749" i="1"/>
  <c r="S4749" i="1"/>
  <c r="U4746" i="1"/>
  <c r="T4746" i="1"/>
  <c r="S4746" i="1"/>
  <c r="U4748" i="1"/>
  <c r="T4748" i="1"/>
  <c r="S4748" i="1"/>
  <c r="U4747" i="1"/>
  <c r="T4747" i="1"/>
  <c r="S4747" i="1"/>
  <c r="U4744" i="1"/>
  <c r="T4744" i="1"/>
  <c r="S4744" i="1"/>
  <c r="U4745" i="1"/>
  <c r="T4745" i="1"/>
  <c r="S4745" i="1"/>
  <c r="U4743" i="1"/>
  <c r="T4743" i="1"/>
  <c r="S4743" i="1"/>
  <c r="U4740" i="1"/>
  <c r="T4740" i="1"/>
  <c r="S4740" i="1"/>
  <c r="U4742" i="1"/>
  <c r="T4742" i="1"/>
  <c r="S4742" i="1"/>
  <c r="U4741" i="1"/>
  <c r="T4741" i="1"/>
  <c r="S4741" i="1"/>
  <c r="U4739" i="1"/>
  <c r="T4739" i="1"/>
  <c r="S4739" i="1"/>
  <c r="U7714" i="1"/>
  <c r="T7714" i="1"/>
  <c r="S7714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8" i="1"/>
  <c r="T4728" i="1"/>
  <c r="S4728" i="1"/>
  <c r="U4727" i="1"/>
  <c r="T4727" i="1"/>
  <c r="S4727" i="1"/>
  <c r="U4725" i="1"/>
  <c r="T4725" i="1"/>
  <c r="S4725" i="1"/>
  <c r="U4726" i="1"/>
  <c r="T4726" i="1"/>
  <c r="S4726" i="1"/>
  <c r="U4724" i="1"/>
  <c r="T4724" i="1"/>
  <c r="S4724" i="1"/>
  <c r="U4729" i="1"/>
  <c r="T4729" i="1"/>
  <c r="S4729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289" i="1"/>
  <c r="T289" i="1"/>
  <c r="S28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4" i="1"/>
  <c r="T464" i="1"/>
  <c r="S464" i="1"/>
  <c r="U4689" i="1"/>
  <c r="T4689" i="1"/>
  <c r="S4689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5" i="1"/>
  <c r="T4665" i="1"/>
  <c r="S4665" i="1"/>
  <c r="U4664" i="1"/>
  <c r="T4664" i="1"/>
  <c r="S4664" i="1"/>
  <c r="U4666" i="1"/>
  <c r="T4666" i="1"/>
  <c r="S4666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288" i="1"/>
  <c r="T288" i="1"/>
  <c r="S288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3" i="1"/>
  <c r="T4643" i="1"/>
  <c r="S4643" i="1"/>
  <c r="U4644" i="1"/>
  <c r="T4644" i="1"/>
  <c r="S4644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2" i="1"/>
  <c r="T4632" i="1"/>
  <c r="S4632" i="1"/>
  <c r="U4631" i="1"/>
  <c r="T4631" i="1"/>
  <c r="S4631" i="1"/>
  <c r="U4630" i="1"/>
  <c r="T4630" i="1"/>
  <c r="S4630" i="1"/>
  <c r="U4633" i="1"/>
  <c r="T4633" i="1"/>
  <c r="S4633" i="1"/>
  <c r="U4628" i="1"/>
  <c r="T4628" i="1"/>
  <c r="S4628" i="1"/>
  <c r="U4627" i="1"/>
  <c r="T4627" i="1"/>
  <c r="S4627" i="1"/>
  <c r="U4626" i="1"/>
  <c r="T4626" i="1"/>
  <c r="S4626" i="1"/>
  <c r="U4629" i="1"/>
  <c r="T4629" i="1"/>
  <c r="S4629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12" i="1"/>
  <c r="T4612" i="1"/>
  <c r="S4612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2" i="1"/>
  <c r="T4602" i="1"/>
  <c r="S4602" i="1"/>
  <c r="U4601" i="1"/>
  <c r="T4601" i="1"/>
  <c r="S4601" i="1"/>
  <c r="U135" i="1"/>
  <c r="T135" i="1"/>
  <c r="S135" i="1"/>
  <c r="U4600" i="1"/>
  <c r="T4600" i="1"/>
  <c r="S4600" i="1"/>
  <c r="U4599" i="1"/>
  <c r="T4599" i="1"/>
  <c r="S4599" i="1"/>
  <c r="U4603" i="1"/>
  <c r="T4603" i="1"/>
  <c r="S4603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8" i="1"/>
  <c r="T4598" i="1"/>
  <c r="S4598" i="1"/>
  <c r="U4591" i="1"/>
  <c r="T4591" i="1"/>
  <c r="S4591" i="1"/>
  <c r="U4590" i="1"/>
  <c r="T4590" i="1"/>
  <c r="S4590" i="1"/>
  <c r="U4589" i="1"/>
  <c r="T4589" i="1"/>
  <c r="S4589" i="1"/>
  <c r="U4587" i="1"/>
  <c r="T4587" i="1"/>
  <c r="S4587" i="1"/>
  <c r="U124" i="1"/>
  <c r="T124" i="1"/>
  <c r="S124" i="1"/>
  <c r="U4586" i="1"/>
  <c r="T4586" i="1"/>
  <c r="S4586" i="1"/>
  <c r="U4588" i="1"/>
  <c r="T4588" i="1"/>
  <c r="S4588" i="1"/>
  <c r="U4584" i="1"/>
  <c r="T4584" i="1"/>
  <c r="S4584" i="1"/>
  <c r="U4583" i="1"/>
  <c r="T4583" i="1"/>
  <c r="S4583" i="1"/>
  <c r="U128" i="1"/>
  <c r="T128" i="1"/>
  <c r="S128" i="1"/>
  <c r="U4582" i="1"/>
  <c r="T4582" i="1"/>
  <c r="S4582" i="1"/>
  <c r="U4585" i="1"/>
  <c r="T4585" i="1"/>
  <c r="S4585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287" i="1"/>
  <c r="T287" i="1"/>
  <c r="S287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7785" i="1"/>
  <c r="T7785" i="1"/>
  <c r="S7785" i="1"/>
  <c r="U4562" i="1"/>
  <c r="T4562" i="1"/>
  <c r="S4562" i="1"/>
  <c r="U134" i="1"/>
  <c r="T134" i="1"/>
  <c r="S134" i="1"/>
  <c r="U4561" i="1"/>
  <c r="T4561" i="1"/>
  <c r="S4561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60" i="1"/>
  <c r="T4560" i="1"/>
  <c r="S4560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123" i="1"/>
  <c r="T123" i="1"/>
  <c r="S123" i="1"/>
  <c r="U4549" i="1"/>
  <c r="T4549" i="1"/>
  <c r="S4549" i="1"/>
  <c r="U4548" i="1"/>
  <c r="T4548" i="1"/>
  <c r="S4548" i="1"/>
  <c r="U127" i="1"/>
  <c r="T127" i="1"/>
  <c r="S127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7815" i="1"/>
  <c r="T7815" i="1"/>
  <c r="S7815" i="1"/>
  <c r="U286" i="1"/>
  <c r="T286" i="1"/>
  <c r="S286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133" i="1"/>
  <c r="T133" i="1"/>
  <c r="S133" i="1"/>
  <c r="U4526" i="1"/>
  <c r="T4526" i="1"/>
  <c r="S4526" i="1"/>
  <c r="U4525" i="1"/>
  <c r="T4525" i="1"/>
  <c r="S4525" i="1"/>
  <c r="U386" i="1"/>
  <c r="T386" i="1"/>
  <c r="S386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20" i="1"/>
  <c r="T4520" i="1"/>
  <c r="S4520" i="1"/>
  <c r="U4514" i="1"/>
  <c r="T4514" i="1"/>
  <c r="S4514" i="1"/>
  <c r="U122" i="1"/>
  <c r="T122" i="1"/>
  <c r="S122" i="1"/>
  <c r="U4513" i="1"/>
  <c r="T4513" i="1"/>
  <c r="S4513" i="1"/>
  <c r="U4512" i="1"/>
  <c r="T4512" i="1"/>
  <c r="S4512" i="1"/>
  <c r="U4511" i="1"/>
  <c r="T4511" i="1"/>
  <c r="S4511" i="1"/>
  <c r="U126" i="1"/>
  <c r="T126" i="1"/>
  <c r="S126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7814" i="1"/>
  <c r="T7814" i="1"/>
  <c r="S7814" i="1"/>
  <c r="U4504" i="1"/>
  <c r="T4504" i="1"/>
  <c r="S4504" i="1"/>
  <c r="U285" i="1"/>
  <c r="T285" i="1"/>
  <c r="S285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89" i="1"/>
  <c r="T4489" i="1"/>
  <c r="S4489" i="1"/>
  <c r="U4488" i="1"/>
  <c r="T4488" i="1"/>
  <c r="S4488" i="1"/>
  <c r="U385" i="1"/>
  <c r="T385" i="1"/>
  <c r="S385" i="1"/>
  <c r="U4487" i="1"/>
  <c r="T4487" i="1"/>
  <c r="S4487" i="1"/>
  <c r="U4490" i="1"/>
  <c r="T4490" i="1"/>
  <c r="S4490" i="1"/>
  <c r="U4486" i="1"/>
  <c r="T4486" i="1"/>
  <c r="S4486" i="1"/>
  <c r="U4485" i="1"/>
  <c r="T4485" i="1"/>
  <c r="S4485" i="1"/>
  <c r="U4483" i="1"/>
  <c r="T4483" i="1"/>
  <c r="S4483" i="1"/>
  <c r="U4482" i="1"/>
  <c r="T4482" i="1"/>
  <c r="S4482" i="1"/>
  <c r="U4484" i="1"/>
  <c r="T4484" i="1"/>
  <c r="S4484" i="1"/>
  <c r="U4481" i="1"/>
  <c r="T4481" i="1"/>
  <c r="S4481" i="1"/>
  <c r="U125" i="1"/>
  <c r="T125" i="1"/>
  <c r="S125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4" i="1"/>
  <c r="T4474" i="1"/>
  <c r="S4474" i="1"/>
  <c r="U4475" i="1"/>
  <c r="T4475" i="1"/>
  <c r="S4475" i="1"/>
  <c r="U4473" i="1"/>
  <c r="T4473" i="1"/>
  <c r="S4473" i="1"/>
  <c r="U284" i="1"/>
  <c r="T284" i="1"/>
  <c r="S284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283" i="1"/>
  <c r="T283" i="1"/>
  <c r="S283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1" i="1"/>
  <c r="T4451" i="1"/>
  <c r="S4451" i="1"/>
  <c r="U4450" i="1"/>
  <c r="T4450" i="1"/>
  <c r="S4450" i="1"/>
  <c r="U4449" i="1"/>
  <c r="T4449" i="1"/>
  <c r="S4449" i="1"/>
  <c r="U4452" i="1"/>
  <c r="T4452" i="1"/>
  <c r="S4452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282" i="1"/>
  <c r="T282" i="1"/>
  <c r="S282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8" i="1"/>
  <c r="T4438" i="1"/>
  <c r="S4438" i="1"/>
  <c r="U4431" i="1"/>
  <c r="T4431" i="1"/>
  <c r="S4431" i="1"/>
  <c r="U4430" i="1"/>
  <c r="T4430" i="1"/>
  <c r="S4430" i="1"/>
  <c r="U4429" i="1"/>
  <c r="T4429" i="1"/>
  <c r="S4429" i="1"/>
  <c r="U4426" i="1"/>
  <c r="T4426" i="1"/>
  <c r="S4426" i="1"/>
  <c r="U4428" i="1"/>
  <c r="T4428" i="1"/>
  <c r="S4428" i="1"/>
  <c r="U4427" i="1"/>
  <c r="T4427" i="1"/>
  <c r="S4427" i="1"/>
  <c r="U4432" i="1"/>
  <c r="T4432" i="1"/>
  <c r="S4432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0" i="1"/>
  <c r="T4420" i="1"/>
  <c r="S4420" i="1"/>
  <c r="U4419" i="1"/>
  <c r="T4419" i="1"/>
  <c r="S4419" i="1"/>
  <c r="U4418" i="1"/>
  <c r="T4418" i="1"/>
  <c r="S4418" i="1"/>
  <c r="U4416" i="1"/>
  <c r="T4416" i="1"/>
  <c r="S4416" i="1"/>
  <c r="U4417" i="1"/>
  <c r="T4417" i="1"/>
  <c r="S4417" i="1"/>
  <c r="U4421" i="1"/>
  <c r="T4421" i="1"/>
  <c r="S4421" i="1"/>
  <c r="U281" i="1"/>
  <c r="T281" i="1"/>
  <c r="S281" i="1"/>
  <c r="U4415" i="1"/>
  <c r="T4415" i="1"/>
  <c r="S4415" i="1"/>
  <c r="U4414" i="1"/>
  <c r="T4414" i="1"/>
  <c r="S4414" i="1"/>
  <c r="U4412" i="1"/>
  <c r="T4412" i="1"/>
  <c r="S4412" i="1"/>
  <c r="U130" i="1"/>
  <c r="T130" i="1"/>
  <c r="S130" i="1"/>
  <c r="U4411" i="1"/>
  <c r="T4411" i="1"/>
  <c r="S4411" i="1"/>
  <c r="U4410" i="1"/>
  <c r="T4410" i="1"/>
  <c r="S4410" i="1"/>
  <c r="U4413" i="1"/>
  <c r="T4413" i="1"/>
  <c r="S4413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165" i="1"/>
  <c r="T165" i="1"/>
  <c r="S165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384" i="1"/>
  <c r="T384" i="1"/>
  <c r="S384" i="1"/>
  <c r="U4391" i="1"/>
  <c r="T4391" i="1"/>
  <c r="S4391" i="1"/>
  <c r="U7825" i="1"/>
  <c r="T7825" i="1"/>
  <c r="S7825" i="1"/>
  <c r="U4390" i="1"/>
  <c r="T4390" i="1"/>
  <c r="S4390" i="1"/>
  <c r="U4392" i="1"/>
  <c r="T4392" i="1"/>
  <c r="S4392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280" i="1"/>
  <c r="T280" i="1"/>
  <c r="S280" i="1"/>
  <c r="U164" i="1"/>
  <c r="T164" i="1"/>
  <c r="S164" i="1"/>
  <c r="U4374" i="1"/>
  <c r="T4374" i="1"/>
  <c r="S4374" i="1"/>
  <c r="U4373" i="1"/>
  <c r="T4373" i="1"/>
  <c r="S4373" i="1"/>
  <c r="U4372" i="1"/>
  <c r="T4372" i="1"/>
  <c r="S4372" i="1"/>
  <c r="U129" i="1"/>
  <c r="T129" i="1"/>
  <c r="S129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1" i="1"/>
  <c r="T4361" i="1"/>
  <c r="S4361" i="1"/>
  <c r="U4363" i="1"/>
  <c r="T4363" i="1"/>
  <c r="S4363" i="1"/>
  <c r="U4362" i="1"/>
  <c r="T4362" i="1"/>
  <c r="S4362" i="1"/>
  <c r="U4360" i="1"/>
  <c r="T4360" i="1"/>
  <c r="S4360" i="1"/>
  <c r="U4359" i="1"/>
  <c r="T4359" i="1"/>
  <c r="S4359" i="1"/>
  <c r="U163" i="1"/>
  <c r="T163" i="1"/>
  <c r="S163" i="1"/>
  <c r="U4358" i="1"/>
  <c r="T4358" i="1"/>
  <c r="S4358" i="1"/>
  <c r="U383" i="1"/>
  <c r="T383" i="1"/>
  <c r="S383" i="1"/>
  <c r="U4356" i="1"/>
  <c r="T4356" i="1"/>
  <c r="S4356" i="1"/>
  <c r="U4357" i="1"/>
  <c r="T4357" i="1"/>
  <c r="S4357" i="1"/>
  <c r="U118" i="1"/>
  <c r="T118" i="1"/>
  <c r="S118" i="1"/>
  <c r="U4355" i="1"/>
  <c r="T4355" i="1"/>
  <c r="S4355" i="1"/>
  <c r="U4354" i="1"/>
  <c r="T4354" i="1"/>
  <c r="S4354" i="1"/>
  <c r="U4353" i="1"/>
  <c r="T4353" i="1"/>
  <c r="S4353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52" i="1"/>
  <c r="T4352" i="1"/>
  <c r="S4352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279" i="1"/>
  <c r="T279" i="1"/>
  <c r="S279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162" i="1"/>
  <c r="T162" i="1"/>
  <c r="S162" i="1"/>
  <c r="U4322" i="1"/>
  <c r="T4322" i="1"/>
  <c r="S4322" i="1"/>
  <c r="U4321" i="1"/>
  <c r="T4321" i="1"/>
  <c r="S4321" i="1"/>
  <c r="U4320" i="1"/>
  <c r="T4320" i="1"/>
  <c r="S4320" i="1"/>
  <c r="U382" i="1"/>
  <c r="T382" i="1"/>
  <c r="S382" i="1"/>
  <c r="U4319" i="1"/>
  <c r="T4319" i="1"/>
  <c r="S4319" i="1"/>
  <c r="U4318" i="1"/>
  <c r="T4318" i="1"/>
  <c r="S4318" i="1"/>
  <c r="U4317" i="1"/>
  <c r="T4317" i="1"/>
  <c r="S4317" i="1"/>
  <c r="U117" i="1"/>
  <c r="T117" i="1"/>
  <c r="S117" i="1"/>
  <c r="U4316" i="1"/>
  <c r="T4316" i="1"/>
  <c r="S4316" i="1"/>
  <c r="U4315" i="1"/>
  <c r="T4315" i="1"/>
  <c r="S4315" i="1"/>
  <c r="U4314" i="1"/>
  <c r="T4314" i="1"/>
  <c r="S4314" i="1"/>
  <c r="U7784" i="1"/>
  <c r="T7784" i="1"/>
  <c r="S7784" i="1"/>
  <c r="U4313" i="1"/>
  <c r="T4313" i="1"/>
  <c r="S4313" i="1"/>
  <c r="U4312" i="1"/>
  <c r="T4312" i="1"/>
  <c r="S4312" i="1"/>
  <c r="U4311" i="1"/>
  <c r="T4311" i="1"/>
  <c r="S4311" i="1"/>
  <c r="U4308" i="1"/>
  <c r="T4308" i="1"/>
  <c r="S4308" i="1"/>
  <c r="U4310" i="1"/>
  <c r="T4310" i="1"/>
  <c r="S4310" i="1"/>
  <c r="U4309" i="1"/>
  <c r="T4309" i="1"/>
  <c r="S4309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94" i="1"/>
  <c r="T4294" i="1"/>
  <c r="S4294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1" i="1"/>
  <c r="T4281" i="1"/>
  <c r="S4281" i="1"/>
  <c r="U4283" i="1"/>
  <c r="T4283" i="1"/>
  <c r="S4283" i="1"/>
  <c r="U4282" i="1"/>
  <c r="T4282" i="1"/>
  <c r="S4282" i="1"/>
  <c r="U4288" i="1"/>
  <c r="T4288" i="1"/>
  <c r="S4288" i="1"/>
  <c r="U7783" i="1"/>
  <c r="T7783" i="1"/>
  <c r="S7783" i="1"/>
  <c r="U4279" i="1"/>
  <c r="T4279" i="1"/>
  <c r="S4279" i="1"/>
  <c r="U4280" i="1"/>
  <c r="T4280" i="1"/>
  <c r="S4280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8" i="1"/>
  <c r="T4278" i="1"/>
  <c r="S4278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6" i="1"/>
  <c r="T4266" i="1"/>
  <c r="S4266" i="1"/>
  <c r="U4267" i="1"/>
  <c r="T4267" i="1"/>
  <c r="S4267" i="1"/>
  <c r="U4272" i="1"/>
  <c r="T4272" i="1"/>
  <c r="S4272" i="1"/>
  <c r="U4265" i="1"/>
  <c r="T4265" i="1"/>
  <c r="S4265" i="1"/>
  <c r="U4264" i="1"/>
  <c r="T4264" i="1"/>
  <c r="S4264" i="1"/>
  <c r="U4263" i="1"/>
  <c r="T4263" i="1"/>
  <c r="S4263" i="1"/>
  <c r="U116" i="1"/>
  <c r="T116" i="1"/>
  <c r="S116" i="1"/>
  <c r="U161" i="1"/>
  <c r="T161" i="1"/>
  <c r="S161" i="1"/>
  <c r="U4261" i="1"/>
  <c r="T4261" i="1"/>
  <c r="S4261" i="1"/>
  <c r="U4260" i="1"/>
  <c r="T4260" i="1"/>
  <c r="S4260" i="1"/>
  <c r="U4262" i="1"/>
  <c r="T4262" i="1"/>
  <c r="S4262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4" i="1"/>
  <c r="T4244" i="1"/>
  <c r="S4244" i="1"/>
  <c r="U4243" i="1"/>
  <c r="T4243" i="1"/>
  <c r="S4243" i="1"/>
  <c r="U4242" i="1"/>
  <c r="T4242" i="1"/>
  <c r="S4242" i="1"/>
  <c r="U4239" i="1"/>
  <c r="T4239" i="1"/>
  <c r="S4239" i="1"/>
  <c r="U4241" i="1"/>
  <c r="T4241" i="1"/>
  <c r="S4241" i="1"/>
  <c r="U4240" i="1"/>
  <c r="T4240" i="1"/>
  <c r="S4240" i="1"/>
  <c r="U4245" i="1"/>
  <c r="T4245" i="1"/>
  <c r="S4245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278" i="1"/>
  <c r="T278" i="1"/>
  <c r="S278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115" i="1"/>
  <c r="T115" i="1"/>
  <c r="S115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1" i="1"/>
  <c r="T4221" i="1"/>
  <c r="S4221" i="1"/>
  <c r="U4222" i="1"/>
  <c r="T4222" i="1"/>
  <c r="S4222" i="1"/>
  <c r="U4219" i="1"/>
  <c r="T4219" i="1"/>
  <c r="S4219" i="1"/>
  <c r="U4217" i="1"/>
  <c r="T4217" i="1"/>
  <c r="S4217" i="1"/>
  <c r="U4218" i="1"/>
  <c r="T4218" i="1"/>
  <c r="S4218" i="1"/>
  <c r="U4220" i="1"/>
  <c r="T4220" i="1"/>
  <c r="S4220" i="1"/>
  <c r="U4216" i="1"/>
  <c r="T4216" i="1"/>
  <c r="S4216" i="1"/>
  <c r="U4215" i="1"/>
  <c r="T4215" i="1"/>
  <c r="S4215" i="1"/>
  <c r="U4214" i="1"/>
  <c r="T4214" i="1"/>
  <c r="S4214" i="1"/>
  <c r="U4211" i="1"/>
  <c r="T4211" i="1"/>
  <c r="S4211" i="1"/>
  <c r="U4213" i="1"/>
  <c r="T4213" i="1"/>
  <c r="S4213" i="1"/>
  <c r="U4212" i="1"/>
  <c r="T4212" i="1"/>
  <c r="S4212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277" i="1"/>
  <c r="T277" i="1"/>
  <c r="S277" i="1"/>
  <c r="U4201" i="1"/>
  <c r="T4201" i="1"/>
  <c r="S4201" i="1"/>
  <c r="U4200" i="1"/>
  <c r="T4200" i="1"/>
  <c r="S4200" i="1"/>
  <c r="U4199" i="1"/>
  <c r="T4199" i="1"/>
  <c r="S4199" i="1"/>
  <c r="U4202" i="1"/>
  <c r="T4202" i="1"/>
  <c r="S4202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3" i="1"/>
  <c r="T4193" i="1"/>
  <c r="S4193" i="1"/>
  <c r="U62" i="1"/>
  <c r="T62" i="1"/>
  <c r="S62" i="1"/>
  <c r="U4194" i="1"/>
  <c r="T4194" i="1"/>
  <c r="S4194" i="1"/>
  <c r="U4192" i="1"/>
  <c r="T4192" i="1"/>
  <c r="S4192" i="1"/>
  <c r="U4191" i="1"/>
  <c r="T4191" i="1"/>
  <c r="S4191" i="1"/>
  <c r="U160" i="1"/>
  <c r="T160" i="1"/>
  <c r="S160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3" i="1"/>
  <c r="T4183" i="1"/>
  <c r="S4183" i="1"/>
  <c r="U4182" i="1"/>
  <c r="T4182" i="1"/>
  <c r="S4182" i="1"/>
  <c r="U4184" i="1"/>
  <c r="T4184" i="1"/>
  <c r="S4184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114" i="1"/>
  <c r="T114" i="1"/>
  <c r="S11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276" i="1"/>
  <c r="T276" i="1"/>
  <c r="S276" i="1"/>
  <c r="U4158" i="1"/>
  <c r="T4158" i="1"/>
  <c r="S4158" i="1"/>
  <c r="U4157" i="1"/>
  <c r="T4157" i="1"/>
  <c r="S4157" i="1"/>
  <c r="U4159" i="1"/>
  <c r="T4159" i="1"/>
  <c r="S4159" i="1"/>
  <c r="U61" i="1"/>
  <c r="T61" i="1"/>
  <c r="S61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159" i="1"/>
  <c r="T159" i="1"/>
  <c r="S159" i="1"/>
  <c r="U4152" i="1"/>
  <c r="T4152" i="1"/>
  <c r="S4152" i="1"/>
  <c r="U4151" i="1"/>
  <c r="T4151" i="1"/>
  <c r="S4151" i="1"/>
  <c r="U7782" i="1"/>
  <c r="T7782" i="1"/>
  <c r="S7782" i="1"/>
  <c r="U4150" i="1"/>
  <c r="T4150" i="1"/>
  <c r="S4150" i="1"/>
  <c r="U4148" i="1"/>
  <c r="T4148" i="1"/>
  <c r="S4148" i="1"/>
  <c r="U4147" i="1"/>
  <c r="T4147" i="1"/>
  <c r="S4147" i="1"/>
  <c r="U4146" i="1"/>
  <c r="T4146" i="1"/>
  <c r="S4146" i="1"/>
  <c r="U4149" i="1"/>
  <c r="T4149" i="1"/>
  <c r="S4149" i="1"/>
  <c r="U4144" i="1"/>
  <c r="T4144" i="1"/>
  <c r="S4144" i="1"/>
  <c r="U4143" i="1"/>
  <c r="T4143" i="1"/>
  <c r="S4143" i="1"/>
  <c r="U4142" i="1"/>
  <c r="T4142" i="1"/>
  <c r="S4142" i="1"/>
  <c r="U4145" i="1"/>
  <c r="T4145" i="1"/>
  <c r="S4145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7781" i="1"/>
  <c r="T7781" i="1"/>
  <c r="S7781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275" i="1"/>
  <c r="T275" i="1"/>
  <c r="S275" i="1"/>
  <c r="U4131" i="1"/>
  <c r="T4131" i="1"/>
  <c r="S4131" i="1"/>
  <c r="U4129" i="1"/>
  <c r="T4129" i="1"/>
  <c r="S4129" i="1"/>
  <c r="U4130" i="1"/>
  <c r="T4130" i="1"/>
  <c r="S4130" i="1"/>
  <c r="U4127" i="1"/>
  <c r="T4127" i="1"/>
  <c r="S4127" i="1"/>
  <c r="U4128" i="1"/>
  <c r="T4128" i="1"/>
  <c r="S4128" i="1"/>
  <c r="U7720" i="1"/>
  <c r="T7720" i="1"/>
  <c r="S7720" i="1"/>
  <c r="U4126" i="1"/>
  <c r="T4126" i="1"/>
  <c r="S4126" i="1"/>
  <c r="U4125" i="1"/>
  <c r="T4125" i="1"/>
  <c r="S4125" i="1"/>
  <c r="U4123" i="1"/>
  <c r="T4123" i="1"/>
  <c r="S4123" i="1"/>
  <c r="U4122" i="1"/>
  <c r="T4122" i="1"/>
  <c r="S4122" i="1"/>
  <c r="U4124" i="1"/>
  <c r="T4124" i="1"/>
  <c r="S4124" i="1"/>
  <c r="U113" i="1"/>
  <c r="T113" i="1"/>
  <c r="S113" i="1"/>
  <c r="U60" i="1"/>
  <c r="T60" i="1"/>
  <c r="S60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6" i="1"/>
  <c r="T4116" i="1"/>
  <c r="S4116" i="1"/>
  <c r="U158" i="1"/>
  <c r="T158" i="1"/>
  <c r="S158" i="1"/>
  <c r="U4117" i="1"/>
  <c r="T4117" i="1"/>
  <c r="S4117" i="1"/>
  <c r="U4115" i="1"/>
  <c r="T4115" i="1"/>
  <c r="S4115" i="1"/>
  <c r="U4114" i="1"/>
  <c r="T4114" i="1"/>
  <c r="S4114" i="1"/>
  <c r="U4113" i="1"/>
  <c r="T4113" i="1"/>
  <c r="S4113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12" i="1"/>
  <c r="T4112" i="1"/>
  <c r="S4112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7811" i="1"/>
  <c r="T7811" i="1"/>
  <c r="S7811" i="1"/>
  <c r="U4103" i="1"/>
  <c r="T4103" i="1"/>
  <c r="S4103" i="1"/>
  <c r="U112" i="1"/>
  <c r="T112" i="1"/>
  <c r="S112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274" i="1"/>
  <c r="T274" i="1"/>
  <c r="S274" i="1"/>
  <c r="U59" i="1"/>
  <c r="T59" i="1"/>
  <c r="S59" i="1"/>
  <c r="U4095" i="1"/>
  <c r="T4095" i="1"/>
  <c r="S4095" i="1"/>
  <c r="U4094" i="1"/>
  <c r="T4094" i="1"/>
  <c r="S4094" i="1"/>
  <c r="U4093" i="1"/>
  <c r="T4093" i="1"/>
  <c r="S4093" i="1"/>
  <c r="U523" i="1"/>
  <c r="T523" i="1"/>
  <c r="S52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58" i="1"/>
  <c r="T58" i="1"/>
  <c r="S58" i="1"/>
  <c r="U4081" i="1"/>
  <c r="T4081" i="1"/>
  <c r="S4081" i="1"/>
  <c r="U157" i="1"/>
  <c r="T157" i="1"/>
  <c r="S157" i="1"/>
  <c r="U119" i="1"/>
  <c r="T119" i="1"/>
  <c r="S119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111" i="1"/>
  <c r="T111" i="1"/>
  <c r="S111" i="1"/>
  <c r="U4073" i="1"/>
  <c r="T4073" i="1"/>
  <c r="S4073" i="1"/>
  <c r="U4072" i="1"/>
  <c r="T4072" i="1"/>
  <c r="S4072" i="1"/>
  <c r="U273" i="1"/>
  <c r="T273" i="1"/>
  <c r="S273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3" i="1"/>
  <c r="T4063" i="1"/>
  <c r="S4063" i="1"/>
  <c r="U4062" i="1"/>
  <c r="T4062" i="1"/>
  <c r="S4062" i="1"/>
  <c r="U4061" i="1"/>
  <c r="T4061" i="1"/>
  <c r="S4061" i="1"/>
  <c r="U4064" i="1"/>
  <c r="T4064" i="1"/>
  <c r="S4064" i="1"/>
  <c r="U4060" i="1"/>
  <c r="T4060" i="1"/>
  <c r="S4060" i="1"/>
  <c r="U4057" i="1"/>
  <c r="T4057" i="1"/>
  <c r="S4057" i="1"/>
  <c r="U4059" i="1"/>
  <c r="T4059" i="1"/>
  <c r="S4059" i="1"/>
  <c r="U4058" i="1"/>
  <c r="T4058" i="1"/>
  <c r="S4058" i="1"/>
  <c r="U4055" i="1"/>
  <c r="T4055" i="1"/>
  <c r="S4055" i="1"/>
  <c r="U4054" i="1"/>
  <c r="T4054" i="1"/>
  <c r="S4054" i="1"/>
  <c r="U4053" i="1"/>
  <c r="T4053" i="1"/>
  <c r="S4053" i="1"/>
  <c r="U57" i="1"/>
  <c r="T57" i="1"/>
  <c r="S57" i="1"/>
  <c r="U4052" i="1"/>
  <c r="T4052" i="1"/>
  <c r="S4052" i="1"/>
  <c r="U4051" i="1"/>
  <c r="T4051" i="1"/>
  <c r="S4051" i="1"/>
  <c r="U4056" i="1"/>
  <c r="T4056" i="1"/>
  <c r="S4056" i="1"/>
  <c r="U4049" i="1"/>
  <c r="T4049" i="1"/>
  <c r="S4049" i="1"/>
  <c r="U156" i="1"/>
  <c r="T156" i="1"/>
  <c r="S156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50" i="1"/>
  <c r="T4050" i="1"/>
  <c r="S4050" i="1"/>
  <c r="U4043" i="1"/>
  <c r="T4043" i="1"/>
  <c r="S4043" i="1"/>
  <c r="U4042" i="1"/>
  <c r="T4042" i="1"/>
  <c r="S4042" i="1"/>
  <c r="U4044" i="1"/>
  <c r="T4044" i="1"/>
  <c r="S4044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154" i="1"/>
  <c r="T154" i="1"/>
  <c r="S154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110" i="1"/>
  <c r="T110" i="1"/>
  <c r="S110" i="1"/>
  <c r="U272" i="1"/>
  <c r="T272" i="1"/>
  <c r="S272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21" i="1"/>
  <c r="T4021" i="1"/>
  <c r="S4021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6" i="1"/>
  <c r="T4016" i="1"/>
  <c r="S4016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4003" i="1"/>
  <c r="T4003" i="1"/>
  <c r="S4003" i="1"/>
  <c r="U3997" i="1"/>
  <c r="T3997" i="1"/>
  <c r="S3997" i="1"/>
  <c r="U3996" i="1"/>
  <c r="T3996" i="1"/>
  <c r="S3996" i="1"/>
  <c r="U3994" i="1"/>
  <c r="T3994" i="1"/>
  <c r="S3994" i="1"/>
  <c r="U3992" i="1"/>
  <c r="T3992" i="1"/>
  <c r="S3992" i="1"/>
  <c r="U3993" i="1"/>
  <c r="T3993" i="1"/>
  <c r="S3993" i="1"/>
  <c r="U3995" i="1"/>
  <c r="T3995" i="1"/>
  <c r="S3995" i="1"/>
  <c r="U153" i="1"/>
  <c r="T153" i="1"/>
  <c r="S153" i="1"/>
  <c r="U3991" i="1"/>
  <c r="T3991" i="1"/>
  <c r="S3991" i="1"/>
  <c r="U522" i="1"/>
  <c r="T522" i="1"/>
  <c r="S522" i="1"/>
  <c r="U3990" i="1"/>
  <c r="T3990" i="1"/>
  <c r="S3990" i="1"/>
  <c r="U109" i="1"/>
  <c r="T109" i="1"/>
  <c r="S109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7824" i="1"/>
  <c r="T7824" i="1"/>
  <c r="S7824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7810" i="1"/>
  <c r="T7810" i="1"/>
  <c r="S7810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152" i="1"/>
  <c r="T152" i="1"/>
  <c r="S152" i="1"/>
  <c r="U3959" i="1"/>
  <c r="T3959" i="1"/>
  <c r="S3959" i="1"/>
  <c r="U521" i="1"/>
  <c r="T521" i="1"/>
  <c r="S521" i="1"/>
  <c r="U3957" i="1"/>
  <c r="T3957" i="1"/>
  <c r="S3957" i="1"/>
  <c r="U3956" i="1"/>
  <c r="T3956" i="1"/>
  <c r="S3956" i="1"/>
  <c r="U108" i="1"/>
  <c r="T108" i="1"/>
  <c r="S108" i="1"/>
  <c r="U3955" i="1"/>
  <c r="T3955" i="1"/>
  <c r="S3955" i="1"/>
  <c r="U3954" i="1"/>
  <c r="T3954" i="1"/>
  <c r="S3954" i="1"/>
  <c r="U3958" i="1"/>
  <c r="T3958" i="1"/>
  <c r="S3958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520" i="1"/>
  <c r="T520" i="1"/>
  <c r="S520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41" i="1"/>
  <c r="T3941" i="1"/>
  <c r="S3941" i="1"/>
  <c r="U3936" i="1"/>
  <c r="T3936" i="1"/>
  <c r="S3936" i="1"/>
  <c r="U3935" i="1"/>
  <c r="T3935" i="1"/>
  <c r="S3935" i="1"/>
  <c r="U3934" i="1"/>
  <c r="T3934" i="1"/>
  <c r="S3934" i="1"/>
  <c r="U151" i="1"/>
  <c r="T151" i="1"/>
  <c r="S151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7780" i="1"/>
  <c r="T7780" i="1"/>
  <c r="S7780" i="1"/>
  <c r="U3919" i="1"/>
  <c r="T3919" i="1"/>
  <c r="S3919" i="1"/>
  <c r="U3920" i="1"/>
  <c r="T3920" i="1"/>
  <c r="S3920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8" i="1"/>
  <c r="T3918" i="1"/>
  <c r="S3918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7743" i="1"/>
  <c r="T7743" i="1"/>
  <c r="S7743" i="1"/>
  <c r="U3908" i="1"/>
  <c r="T3908" i="1"/>
  <c r="S3908" i="1"/>
  <c r="U3913" i="1"/>
  <c r="T3913" i="1"/>
  <c r="S3913" i="1"/>
  <c r="U3907" i="1"/>
  <c r="T3907" i="1"/>
  <c r="S3907" i="1"/>
  <c r="U3906" i="1"/>
  <c r="T3906" i="1"/>
  <c r="S3906" i="1"/>
  <c r="U271" i="1"/>
  <c r="T271" i="1"/>
  <c r="S271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5" i="1"/>
  <c r="T3895" i="1"/>
  <c r="S3895" i="1"/>
  <c r="U3897" i="1"/>
  <c r="T3897" i="1"/>
  <c r="S3897" i="1"/>
  <c r="U3896" i="1"/>
  <c r="T3896" i="1"/>
  <c r="S3896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150" i="1"/>
  <c r="T150" i="1"/>
  <c r="S150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107" i="1"/>
  <c r="T107" i="1"/>
  <c r="S107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270" i="1"/>
  <c r="T270" i="1"/>
  <c r="S270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106" i="1"/>
  <c r="T106" i="1"/>
  <c r="S106" i="1"/>
  <c r="U3860" i="1"/>
  <c r="T3860" i="1"/>
  <c r="S3860" i="1"/>
  <c r="U267" i="1"/>
  <c r="T267" i="1"/>
  <c r="S267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149" i="1"/>
  <c r="T149" i="1"/>
  <c r="S149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105" i="1"/>
  <c r="T105" i="1"/>
  <c r="S105" i="1"/>
  <c r="U3843" i="1"/>
  <c r="T3843" i="1"/>
  <c r="S3843" i="1"/>
  <c r="U3841" i="1"/>
  <c r="T3841" i="1"/>
  <c r="S3841" i="1"/>
  <c r="U3840" i="1"/>
  <c r="T3840" i="1"/>
  <c r="S3840" i="1"/>
  <c r="U3839" i="1"/>
  <c r="T3839" i="1"/>
  <c r="S3839" i="1"/>
  <c r="U3842" i="1"/>
  <c r="T3842" i="1"/>
  <c r="S3842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269" i="1"/>
  <c r="T269" i="1"/>
  <c r="S269" i="1"/>
  <c r="U3825" i="1"/>
  <c r="T3825" i="1"/>
  <c r="S3825" i="1"/>
  <c r="U519" i="1"/>
  <c r="T519" i="1"/>
  <c r="S519" i="1"/>
  <c r="U3824" i="1"/>
  <c r="T3824" i="1"/>
  <c r="S3824" i="1"/>
  <c r="U3823" i="1"/>
  <c r="T3823" i="1"/>
  <c r="S3823" i="1"/>
  <c r="U3822" i="1"/>
  <c r="T3822" i="1"/>
  <c r="S3822" i="1"/>
  <c r="U266" i="1"/>
  <c r="T266" i="1"/>
  <c r="S266" i="1"/>
  <c r="U3821" i="1"/>
  <c r="T3821" i="1"/>
  <c r="S3821" i="1"/>
  <c r="U3820" i="1"/>
  <c r="T3820" i="1"/>
  <c r="S3820" i="1"/>
  <c r="U3819" i="1"/>
  <c r="T3819" i="1"/>
  <c r="S3819" i="1"/>
  <c r="U148" i="1"/>
  <c r="T148" i="1"/>
  <c r="S148" i="1"/>
  <c r="U3817" i="1"/>
  <c r="T3817" i="1"/>
  <c r="S3817" i="1"/>
  <c r="U3818" i="1"/>
  <c r="T3818" i="1"/>
  <c r="S3818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268" i="1"/>
  <c r="T268" i="1"/>
  <c r="S268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518" i="1"/>
  <c r="T518" i="1"/>
  <c r="S518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91" i="1"/>
  <c r="T3791" i="1"/>
  <c r="S3791" i="1"/>
  <c r="U265" i="1"/>
  <c r="T265" i="1"/>
  <c r="S265" i="1"/>
  <c r="U3783" i="1"/>
  <c r="T3783" i="1"/>
  <c r="S3783" i="1"/>
  <c r="U3782" i="1"/>
  <c r="T3782" i="1"/>
  <c r="S3782" i="1"/>
  <c r="U3781" i="1"/>
  <c r="T3781" i="1"/>
  <c r="S3781" i="1"/>
  <c r="U3784" i="1"/>
  <c r="T3784" i="1"/>
  <c r="S3784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147" i="1"/>
  <c r="T147" i="1"/>
  <c r="S14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517" i="1"/>
  <c r="T517" i="1"/>
  <c r="S517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52" i="1"/>
  <c r="T3752" i="1"/>
  <c r="S3752" i="1"/>
  <c r="U3747" i="1"/>
  <c r="T3747" i="1"/>
  <c r="S3747" i="1"/>
  <c r="U264" i="1"/>
  <c r="T264" i="1"/>
  <c r="S264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146" i="1"/>
  <c r="T146" i="1"/>
  <c r="S146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516" i="1"/>
  <c r="T516" i="1"/>
  <c r="S516" i="1"/>
  <c r="U3719" i="1"/>
  <c r="T3719" i="1"/>
  <c r="S3719" i="1"/>
  <c r="U3718" i="1"/>
  <c r="T3718" i="1"/>
  <c r="S3718" i="1"/>
  <c r="U131" i="1"/>
  <c r="T131" i="1"/>
  <c r="S131" i="1"/>
  <c r="U3717" i="1"/>
  <c r="T3717" i="1"/>
  <c r="S3717" i="1"/>
  <c r="U3716" i="1"/>
  <c r="T3716" i="1"/>
  <c r="S3716" i="1"/>
  <c r="U3715" i="1"/>
  <c r="T3715" i="1"/>
  <c r="S3715" i="1"/>
  <c r="U515" i="1"/>
  <c r="T515" i="1"/>
  <c r="S515" i="1"/>
  <c r="U3714" i="1"/>
  <c r="T3714" i="1"/>
  <c r="S3714" i="1"/>
  <c r="U3713" i="1"/>
  <c r="T3713" i="1"/>
  <c r="S3713" i="1"/>
  <c r="U3712" i="1"/>
  <c r="T3712" i="1"/>
  <c r="S3712" i="1"/>
  <c r="U145" i="1"/>
  <c r="T145" i="1"/>
  <c r="S145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0" i="1"/>
  <c r="T3690" i="1"/>
  <c r="S3690" i="1"/>
  <c r="U3689" i="1"/>
  <c r="T3689" i="1"/>
  <c r="S3689" i="1"/>
  <c r="U3685" i="1"/>
  <c r="T3685" i="1"/>
  <c r="S3685" i="1"/>
  <c r="U3688" i="1"/>
  <c r="T3688" i="1"/>
  <c r="S3688" i="1"/>
  <c r="U3687" i="1"/>
  <c r="T3687" i="1"/>
  <c r="S3687" i="1"/>
  <c r="U3686" i="1"/>
  <c r="T3686" i="1"/>
  <c r="S3686" i="1"/>
  <c r="U3691" i="1"/>
  <c r="T3691" i="1"/>
  <c r="S3691" i="1"/>
  <c r="U3684" i="1"/>
  <c r="T3684" i="1"/>
  <c r="S3684" i="1"/>
  <c r="U3683" i="1"/>
  <c r="T3683" i="1"/>
  <c r="S3683" i="1"/>
  <c r="U3680" i="1"/>
  <c r="T3680" i="1"/>
  <c r="S3680" i="1"/>
  <c r="U3682" i="1"/>
  <c r="T3682" i="1"/>
  <c r="S3682" i="1"/>
  <c r="U3681" i="1"/>
  <c r="T3681" i="1"/>
  <c r="S3681" i="1"/>
  <c r="U514" i="1"/>
  <c r="T514" i="1"/>
  <c r="S514" i="1"/>
  <c r="U3679" i="1"/>
  <c r="T3679" i="1"/>
  <c r="S3679" i="1"/>
  <c r="U3678" i="1"/>
  <c r="T3678" i="1"/>
  <c r="S3678" i="1"/>
  <c r="U3677" i="1"/>
  <c r="T3677" i="1"/>
  <c r="S3677" i="1"/>
  <c r="U263" i="1"/>
  <c r="T263" i="1"/>
  <c r="S263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7823" i="1"/>
  <c r="T7823" i="1"/>
  <c r="S7823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5" i="1"/>
  <c r="T3655" i="1"/>
  <c r="S3655" i="1"/>
  <c r="U3656" i="1"/>
  <c r="T3656" i="1"/>
  <c r="S3656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9" i="1"/>
  <c r="T3649" i="1"/>
  <c r="S3649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43" i="1"/>
  <c r="T3643" i="1"/>
  <c r="S3643" i="1"/>
  <c r="U3636" i="1"/>
  <c r="T3636" i="1"/>
  <c r="S3636" i="1"/>
  <c r="U3635" i="1"/>
  <c r="T3635" i="1"/>
  <c r="S3635" i="1"/>
  <c r="U3634" i="1"/>
  <c r="T3634" i="1"/>
  <c r="S3634" i="1"/>
  <c r="U513" i="1"/>
  <c r="T513" i="1"/>
  <c r="S513" i="1"/>
  <c r="U262" i="1"/>
  <c r="T262" i="1"/>
  <c r="S262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11" i="1"/>
  <c r="T3611" i="1"/>
  <c r="S3611" i="1"/>
  <c r="U3606" i="1"/>
  <c r="T3606" i="1"/>
  <c r="S3606" i="1"/>
  <c r="U3603" i="1"/>
  <c r="T3603" i="1"/>
  <c r="S3603" i="1"/>
  <c r="U3605" i="1"/>
  <c r="T3605" i="1"/>
  <c r="S3605" i="1"/>
  <c r="U3604" i="1"/>
  <c r="T3604" i="1"/>
  <c r="S3604" i="1"/>
  <c r="U3602" i="1"/>
  <c r="T3602" i="1"/>
  <c r="S3602" i="1"/>
  <c r="U3601" i="1"/>
  <c r="T3601" i="1"/>
  <c r="S3601" i="1"/>
  <c r="U3600" i="1"/>
  <c r="T3600" i="1"/>
  <c r="S3600" i="1"/>
  <c r="U104" i="1"/>
  <c r="T104" i="1"/>
  <c r="S104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261" i="1"/>
  <c r="T261" i="1"/>
  <c r="S261" i="1"/>
  <c r="U3593" i="1"/>
  <c r="T3593" i="1"/>
  <c r="S3593" i="1"/>
  <c r="U3592" i="1"/>
  <c r="T3592" i="1"/>
  <c r="S3592" i="1"/>
  <c r="U3590" i="1"/>
  <c r="T3590" i="1"/>
  <c r="S3590" i="1"/>
  <c r="U144" i="1"/>
  <c r="T144" i="1"/>
  <c r="S144" i="1"/>
  <c r="U3589" i="1"/>
  <c r="T3589" i="1"/>
  <c r="S3589" i="1"/>
  <c r="U3588" i="1"/>
  <c r="T3588" i="1"/>
  <c r="S3588" i="1"/>
  <c r="U3591" i="1"/>
  <c r="T3591" i="1"/>
  <c r="S3591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512" i="1"/>
  <c r="T512" i="1"/>
  <c r="S512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172" i="1"/>
  <c r="T172" i="1"/>
  <c r="S172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103" i="1"/>
  <c r="T103" i="1"/>
  <c r="S103" i="1"/>
  <c r="U7737" i="1"/>
  <c r="T7737" i="1"/>
  <c r="S7737" i="1"/>
  <c r="U3566" i="1"/>
  <c r="T3566" i="1"/>
  <c r="S3566" i="1"/>
  <c r="U3565" i="1"/>
  <c r="T3565" i="1"/>
  <c r="S3565" i="1"/>
  <c r="U3563" i="1"/>
  <c r="T3563" i="1"/>
  <c r="S3563" i="1"/>
  <c r="U3564" i="1"/>
  <c r="T3564" i="1"/>
  <c r="S3564" i="1"/>
  <c r="U3562" i="1"/>
  <c r="T3562" i="1"/>
  <c r="S3562" i="1"/>
  <c r="U260" i="1"/>
  <c r="T260" i="1"/>
  <c r="S260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143" i="1"/>
  <c r="T143" i="1"/>
  <c r="S143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511" i="1"/>
  <c r="T511" i="1"/>
  <c r="S51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4" i="1"/>
  <c r="T3544" i="1"/>
  <c r="S3544" i="1"/>
  <c r="U3543" i="1"/>
  <c r="T3543" i="1"/>
  <c r="S3543" i="1"/>
  <c r="U3541" i="1"/>
  <c r="T3541" i="1"/>
  <c r="S3541" i="1"/>
  <c r="U3542" i="1"/>
  <c r="T3542" i="1"/>
  <c r="S3542" i="1"/>
  <c r="U3545" i="1"/>
  <c r="T3545" i="1"/>
  <c r="S3545" i="1"/>
  <c r="U3539" i="1"/>
  <c r="T3539" i="1"/>
  <c r="S3539" i="1"/>
  <c r="U3538" i="1"/>
  <c r="T3538" i="1"/>
  <c r="S3538" i="1"/>
  <c r="U3537" i="1"/>
  <c r="T3537" i="1"/>
  <c r="S3537" i="1"/>
  <c r="U3540" i="1"/>
  <c r="T3540" i="1"/>
  <c r="S3540" i="1"/>
  <c r="U102" i="1"/>
  <c r="T102" i="1"/>
  <c r="S102" i="1"/>
  <c r="U3536" i="1"/>
  <c r="T3536" i="1"/>
  <c r="S3536" i="1"/>
  <c r="U3535" i="1"/>
  <c r="T3535" i="1"/>
  <c r="S3535" i="1"/>
  <c r="U7736" i="1"/>
  <c r="T7736" i="1"/>
  <c r="S7736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259" i="1"/>
  <c r="T259" i="1"/>
  <c r="S259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142" i="1"/>
  <c r="T142" i="1"/>
  <c r="S14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510" i="1"/>
  <c r="T510" i="1"/>
  <c r="S510" i="1"/>
  <c r="U3515" i="1"/>
  <c r="T3515" i="1"/>
  <c r="S3515" i="1"/>
  <c r="U3514" i="1"/>
  <c r="T3514" i="1"/>
  <c r="S3514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13" i="1"/>
  <c r="T3513" i="1"/>
  <c r="S3513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8" i="1"/>
  <c r="T3498" i="1"/>
  <c r="S3498" i="1"/>
  <c r="U3497" i="1"/>
  <c r="T3497" i="1"/>
  <c r="S3497" i="1"/>
  <c r="U3499" i="1"/>
  <c r="T3499" i="1"/>
  <c r="S3499" i="1"/>
  <c r="U3496" i="1"/>
  <c r="T3496" i="1"/>
  <c r="S3496" i="1"/>
  <c r="U7735" i="1"/>
  <c r="T7735" i="1"/>
  <c r="S7735" i="1"/>
  <c r="U101" i="1"/>
  <c r="T101" i="1"/>
  <c r="S101" i="1"/>
  <c r="U3495" i="1"/>
  <c r="T3495" i="1"/>
  <c r="S3495" i="1"/>
  <c r="U132" i="1"/>
  <c r="T132" i="1"/>
  <c r="S132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258" i="1"/>
  <c r="T258" i="1"/>
  <c r="S258" i="1"/>
  <c r="U3490" i="1"/>
  <c r="T3490" i="1"/>
  <c r="S3490" i="1"/>
  <c r="U7779" i="1"/>
  <c r="T7779" i="1"/>
  <c r="S7779" i="1"/>
  <c r="U3488" i="1"/>
  <c r="T3488" i="1"/>
  <c r="S3488" i="1"/>
  <c r="U141" i="1"/>
  <c r="T141" i="1"/>
  <c r="S141" i="1"/>
  <c r="U3487" i="1"/>
  <c r="T3487" i="1"/>
  <c r="S3487" i="1"/>
  <c r="U3486" i="1"/>
  <c r="T3486" i="1"/>
  <c r="S3486" i="1"/>
  <c r="U3485" i="1"/>
  <c r="T3485" i="1"/>
  <c r="S3485" i="1"/>
  <c r="U3483" i="1"/>
  <c r="T3483" i="1"/>
  <c r="S3483" i="1"/>
  <c r="U3484" i="1"/>
  <c r="T3484" i="1"/>
  <c r="S3484" i="1"/>
  <c r="U3489" i="1"/>
  <c r="T3489" i="1"/>
  <c r="S3489" i="1"/>
  <c r="U3482" i="1"/>
  <c r="T3482" i="1"/>
  <c r="S3482" i="1"/>
  <c r="U3481" i="1"/>
  <c r="T3481" i="1"/>
  <c r="S3481" i="1"/>
  <c r="U3480" i="1"/>
  <c r="T3480" i="1"/>
  <c r="S3480" i="1"/>
  <c r="U3478" i="1"/>
  <c r="T3478" i="1"/>
  <c r="S3478" i="1"/>
  <c r="U509" i="1"/>
  <c r="T509" i="1"/>
  <c r="S509" i="1"/>
  <c r="U3477" i="1"/>
  <c r="T3477" i="1"/>
  <c r="S3477" i="1"/>
  <c r="U3476" i="1"/>
  <c r="T3476" i="1"/>
  <c r="S3476" i="1"/>
  <c r="U3475" i="1"/>
  <c r="T3475" i="1"/>
  <c r="S3475" i="1"/>
  <c r="U3479" i="1"/>
  <c r="T3479" i="1"/>
  <c r="S3479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100" i="1"/>
  <c r="T100" i="1"/>
  <c r="S100" i="1"/>
  <c r="U215" i="1"/>
  <c r="T215" i="1"/>
  <c r="S215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257" i="1"/>
  <c r="T257" i="1"/>
  <c r="S257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2" i="1"/>
  <c r="T3452" i="1"/>
  <c r="S3452" i="1"/>
  <c r="U3451" i="1"/>
  <c r="T3451" i="1"/>
  <c r="S3451" i="1"/>
  <c r="U3453" i="1"/>
  <c r="T3453" i="1"/>
  <c r="S3453" i="1"/>
  <c r="U3450" i="1"/>
  <c r="T3450" i="1"/>
  <c r="S3450" i="1"/>
  <c r="U3449" i="1"/>
  <c r="T3449" i="1"/>
  <c r="S3449" i="1"/>
  <c r="U3447" i="1"/>
  <c r="T3447" i="1"/>
  <c r="S3447" i="1"/>
  <c r="U508" i="1"/>
  <c r="T508" i="1"/>
  <c r="S508" i="1"/>
  <c r="U3448" i="1"/>
  <c r="T3448" i="1"/>
  <c r="S3448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99" i="1"/>
  <c r="T99" i="1"/>
  <c r="S99" i="1"/>
  <c r="U3435" i="1"/>
  <c r="T3435" i="1"/>
  <c r="S3435" i="1"/>
  <c r="U214" i="1"/>
  <c r="T214" i="1"/>
  <c r="S214" i="1"/>
  <c r="U3434" i="1"/>
  <c r="T3434" i="1"/>
  <c r="S3434" i="1"/>
  <c r="U3433" i="1"/>
  <c r="T3433" i="1"/>
  <c r="S3433" i="1"/>
  <c r="U3432" i="1"/>
  <c r="T3432" i="1"/>
  <c r="S3432" i="1"/>
  <c r="U3430" i="1"/>
  <c r="T3430" i="1"/>
  <c r="S3430" i="1"/>
  <c r="U3429" i="1"/>
  <c r="T3429" i="1"/>
  <c r="S3429" i="1"/>
  <c r="U3428" i="1"/>
  <c r="T3428" i="1"/>
  <c r="S3428" i="1"/>
  <c r="U3431" i="1"/>
  <c r="T3431" i="1"/>
  <c r="S3431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22" i="1"/>
  <c r="T3422" i="1"/>
  <c r="S3422" i="1"/>
  <c r="U3417" i="1"/>
  <c r="T3417" i="1"/>
  <c r="S3417" i="1"/>
  <c r="U3416" i="1"/>
  <c r="T3416" i="1"/>
  <c r="S3416" i="1"/>
  <c r="U403" i="1"/>
  <c r="T403" i="1"/>
  <c r="S403" i="1"/>
  <c r="U3415" i="1"/>
  <c r="T3415" i="1"/>
  <c r="S3415" i="1"/>
  <c r="U3414" i="1"/>
  <c r="T3414" i="1"/>
  <c r="S3414" i="1"/>
  <c r="U3413" i="1"/>
  <c r="T3413" i="1"/>
  <c r="S3413" i="1"/>
  <c r="U507" i="1"/>
  <c r="T507" i="1"/>
  <c r="S507" i="1"/>
  <c r="U3412" i="1"/>
  <c r="T3412" i="1"/>
  <c r="S3412" i="1"/>
  <c r="U3411" i="1"/>
  <c r="T3411" i="1"/>
  <c r="S3411" i="1"/>
  <c r="U3410" i="1"/>
  <c r="T3410" i="1"/>
  <c r="S3410" i="1"/>
  <c r="U3408" i="1"/>
  <c r="T3408" i="1"/>
  <c r="S3408" i="1"/>
  <c r="U3409" i="1"/>
  <c r="T3409" i="1"/>
  <c r="S3409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6" i="1"/>
  <c r="T3396" i="1"/>
  <c r="S3396" i="1"/>
  <c r="U3395" i="1"/>
  <c r="T3395" i="1"/>
  <c r="S3395" i="1"/>
  <c r="U98" i="1"/>
  <c r="T98" i="1"/>
  <c r="S98" i="1"/>
  <c r="U3394" i="1"/>
  <c r="T3394" i="1"/>
  <c r="S3394" i="1"/>
  <c r="U3393" i="1"/>
  <c r="T3393" i="1"/>
  <c r="S3393" i="1"/>
  <c r="U3397" i="1"/>
  <c r="T3397" i="1"/>
  <c r="S3397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256" i="1"/>
  <c r="T256" i="1"/>
  <c r="S25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171" i="1"/>
  <c r="T171" i="1"/>
  <c r="S171" i="1"/>
  <c r="U3376" i="1"/>
  <c r="T3376" i="1"/>
  <c r="S3376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4" i="1"/>
  <c r="T3364" i="1"/>
  <c r="S3364" i="1"/>
  <c r="U3363" i="1"/>
  <c r="T3363" i="1"/>
  <c r="S3363" i="1"/>
  <c r="U3365" i="1"/>
  <c r="T3365" i="1"/>
  <c r="S3365" i="1"/>
  <c r="U3362" i="1"/>
  <c r="T3362" i="1"/>
  <c r="S3362" i="1"/>
  <c r="U3361" i="1"/>
  <c r="T3361" i="1"/>
  <c r="S3361" i="1"/>
  <c r="U3360" i="1"/>
  <c r="T3360" i="1"/>
  <c r="S3360" i="1"/>
  <c r="U390" i="1"/>
  <c r="T390" i="1"/>
  <c r="S39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97" i="1"/>
  <c r="T97" i="1"/>
  <c r="S97" i="1"/>
  <c r="U3343" i="1"/>
  <c r="T3343" i="1"/>
  <c r="S3343" i="1"/>
  <c r="U7719" i="1"/>
  <c r="T7719" i="1"/>
  <c r="S7719" i="1"/>
  <c r="U3342" i="1"/>
  <c r="T3342" i="1"/>
  <c r="S3342" i="1"/>
  <c r="U3341" i="1"/>
  <c r="T3341" i="1"/>
  <c r="S3341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40" i="1"/>
  <c r="T3340" i="1"/>
  <c r="S3340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170" i="1"/>
  <c r="T170" i="1"/>
  <c r="S170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24" i="1"/>
  <c r="T3324" i="1"/>
  <c r="S3324" i="1"/>
  <c r="U3317" i="1"/>
  <c r="T3317" i="1"/>
  <c r="S3317" i="1"/>
  <c r="U3318" i="1"/>
  <c r="T3318" i="1"/>
  <c r="S3318" i="1"/>
  <c r="U3315" i="1"/>
  <c r="T3315" i="1"/>
  <c r="S3315" i="1"/>
  <c r="U3314" i="1"/>
  <c r="T3314" i="1"/>
  <c r="S3314" i="1"/>
  <c r="U3313" i="1"/>
  <c r="T3313" i="1"/>
  <c r="S3313" i="1"/>
  <c r="U3316" i="1"/>
  <c r="T3316" i="1"/>
  <c r="S3316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455" i="1"/>
  <c r="T455" i="1"/>
  <c r="S455" i="1"/>
  <c r="U3304" i="1"/>
  <c r="T3304" i="1"/>
  <c r="S3304" i="1"/>
  <c r="U3303" i="1"/>
  <c r="T3303" i="1"/>
  <c r="S3303" i="1"/>
  <c r="U3305" i="1"/>
  <c r="T3305" i="1"/>
  <c r="S3305" i="1"/>
  <c r="U3301" i="1"/>
  <c r="T3301" i="1"/>
  <c r="S3301" i="1"/>
  <c r="U3300" i="1"/>
  <c r="T3300" i="1"/>
  <c r="S3300" i="1"/>
  <c r="U3302" i="1"/>
  <c r="T3302" i="1"/>
  <c r="S3302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7734" i="1"/>
  <c r="T7734" i="1"/>
  <c r="S7734" i="1"/>
  <c r="U3291" i="1"/>
  <c r="T3291" i="1"/>
  <c r="S3291" i="1"/>
  <c r="U3290" i="1"/>
  <c r="T3290" i="1"/>
  <c r="S3290" i="1"/>
  <c r="U3289" i="1"/>
  <c r="T3289" i="1"/>
  <c r="S3289" i="1"/>
  <c r="U3292" i="1"/>
  <c r="T3292" i="1"/>
  <c r="S3292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3" i="1"/>
  <c r="T3283" i="1"/>
  <c r="S3283" i="1"/>
  <c r="U7778" i="1"/>
  <c r="T7778" i="1"/>
  <c r="S7778" i="1"/>
  <c r="U3282" i="1"/>
  <c r="T3282" i="1"/>
  <c r="S3282" i="1"/>
  <c r="U3284" i="1"/>
  <c r="T3284" i="1"/>
  <c r="S3284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7777" i="1"/>
  <c r="T7777" i="1"/>
  <c r="S7777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62" i="1"/>
  <c r="T3262" i="1"/>
  <c r="S3262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7733" i="1"/>
  <c r="T7733" i="1"/>
  <c r="S773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53" i="1"/>
  <c r="T3253" i="1"/>
  <c r="S3253" i="1"/>
  <c r="U3248" i="1"/>
  <c r="T3248" i="1"/>
  <c r="S3248" i="1"/>
  <c r="U3247" i="1"/>
  <c r="T3247" i="1"/>
  <c r="S3247" i="1"/>
  <c r="U7776" i="1"/>
  <c r="T7776" i="1"/>
  <c r="S777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6" i="1"/>
  <c r="T3246" i="1"/>
  <c r="S3246" i="1"/>
  <c r="U93" i="1"/>
  <c r="T93" i="1"/>
  <c r="S93" i="1"/>
  <c r="U7822" i="1"/>
  <c r="T7822" i="1"/>
  <c r="S7822" i="1"/>
  <c r="U3241" i="1"/>
  <c r="T3241" i="1"/>
  <c r="S3241" i="1"/>
  <c r="U3240" i="1"/>
  <c r="T3240" i="1"/>
  <c r="S3240" i="1"/>
  <c r="U3239" i="1"/>
  <c r="T3239" i="1"/>
  <c r="S3239" i="1"/>
  <c r="U7775" i="1"/>
  <c r="T7775" i="1"/>
  <c r="S7775" i="1"/>
  <c r="U3238" i="1"/>
  <c r="T3238" i="1"/>
  <c r="S3238" i="1"/>
  <c r="U389" i="1"/>
  <c r="T389" i="1"/>
  <c r="S389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7" i="1"/>
  <c r="T3237" i="1"/>
  <c r="S3237" i="1"/>
  <c r="U3232" i="1"/>
  <c r="T3232" i="1"/>
  <c r="S3232" i="1"/>
  <c r="U377" i="1"/>
  <c r="T377" i="1"/>
  <c r="S377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402" i="1"/>
  <c r="T402" i="1"/>
  <c r="S402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213" i="1"/>
  <c r="T213" i="1"/>
  <c r="S213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88" i="1"/>
  <c r="T388" i="1"/>
  <c r="S388" i="1"/>
  <c r="U3205" i="1"/>
  <c r="T3205" i="1"/>
  <c r="S3205" i="1"/>
  <c r="U3204" i="1"/>
  <c r="T3204" i="1"/>
  <c r="S3204" i="1"/>
  <c r="U3203" i="1"/>
  <c r="T3203" i="1"/>
  <c r="S3203" i="1"/>
  <c r="U3206" i="1"/>
  <c r="T3206" i="1"/>
  <c r="S3206" i="1"/>
  <c r="U3202" i="1"/>
  <c r="T3202" i="1"/>
  <c r="S3202" i="1"/>
  <c r="U376" i="1"/>
  <c r="T376" i="1"/>
  <c r="S376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401" i="1"/>
  <c r="T401" i="1"/>
  <c r="S401" i="1"/>
  <c r="U3195" i="1"/>
  <c r="T3195" i="1"/>
  <c r="S3195" i="1"/>
  <c r="U3193" i="1"/>
  <c r="T3193" i="1"/>
  <c r="S3193" i="1"/>
  <c r="U3194" i="1"/>
  <c r="T3194" i="1"/>
  <c r="S3194" i="1"/>
  <c r="U3192" i="1"/>
  <c r="T3192" i="1"/>
  <c r="S3192" i="1"/>
  <c r="U3191" i="1"/>
  <c r="T3191" i="1"/>
  <c r="S3191" i="1"/>
  <c r="U3189" i="1"/>
  <c r="T3189" i="1"/>
  <c r="S3189" i="1"/>
  <c r="U3188" i="1"/>
  <c r="T3188" i="1"/>
  <c r="S3188" i="1"/>
  <c r="U3190" i="1"/>
  <c r="T3190" i="1"/>
  <c r="S3190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92" i="1"/>
  <c r="T92" i="1"/>
  <c r="S9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3" i="1"/>
  <c r="T3173" i="1"/>
  <c r="S3173" i="1"/>
  <c r="U3172" i="1"/>
  <c r="T3172" i="1"/>
  <c r="S3172" i="1"/>
  <c r="U3174" i="1"/>
  <c r="T3174" i="1"/>
  <c r="S3174" i="1"/>
  <c r="U3170" i="1"/>
  <c r="T3170" i="1"/>
  <c r="S3170" i="1"/>
  <c r="U3169" i="1"/>
  <c r="T3169" i="1"/>
  <c r="S3169" i="1"/>
  <c r="U3168" i="1"/>
  <c r="T3168" i="1"/>
  <c r="S3168" i="1"/>
  <c r="U387" i="1"/>
  <c r="T387" i="1"/>
  <c r="S387" i="1"/>
  <c r="U3171" i="1"/>
  <c r="T3171" i="1"/>
  <c r="S3171" i="1"/>
  <c r="U375" i="1"/>
  <c r="T375" i="1"/>
  <c r="S375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7" i="1"/>
  <c r="T3167" i="1"/>
  <c r="S3167" i="1"/>
  <c r="U400" i="1"/>
  <c r="T400" i="1"/>
  <c r="S400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49" i="1"/>
  <c r="T3149" i="1"/>
  <c r="S3149" i="1"/>
  <c r="U3148" i="1"/>
  <c r="T3148" i="1"/>
  <c r="S3148" i="1"/>
  <c r="U3150" i="1"/>
  <c r="T3150" i="1"/>
  <c r="S3150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7774" i="1"/>
  <c r="T7774" i="1"/>
  <c r="S7774" i="1"/>
  <c r="U91" i="1"/>
  <c r="T91" i="1"/>
  <c r="S91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0" i="1"/>
  <c r="T3130" i="1"/>
  <c r="S3130" i="1"/>
  <c r="U3132" i="1"/>
  <c r="T3132" i="1"/>
  <c r="S3132" i="1"/>
  <c r="U3131" i="1"/>
  <c r="T3131" i="1"/>
  <c r="S3131" i="1"/>
  <c r="U454" i="1"/>
  <c r="T454" i="1"/>
  <c r="S454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1" i="1"/>
  <c r="T3121" i="1"/>
  <c r="S3121" i="1"/>
  <c r="U3122" i="1"/>
  <c r="T3122" i="1"/>
  <c r="S3122" i="1"/>
  <c r="U3120" i="1"/>
  <c r="T3120" i="1"/>
  <c r="S3120" i="1"/>
  <c r="U3119" i="1"/>
  <c r="T3119" i="1"/>
  <c r="S3119" i="1"/>
  <c r="U3118" i="1"/>
  <c r="T3118" i="1"/>
  <c r="S3118" i="1"/>
  <c r="U255" i="1"/>
  <c r="T255" i="1"/>
  <c r="S255" i="1"/>
  <c r="U3117" i="1"/>
  <c r="T3117" i="1"/>
  <c r="S3117" i="1"/>
  <c r="U3116" i="1"/>
  <c r="T3116" i="1"/>
  <c r="S3116" i="1"/>
  <c r="U3115" i="1"/>
  <c r="T3115" i="1"/>
  <c r="S3115" i="1"/>
  <c r="U90" i="1"/>
  <c r="T90" i="1"/>
  <c r="S90" i="1"/>
  <c r="U3114" i="1"/>
  <c r="T3114" i="1"/>
  <c r="S3114" i="1"/>
  <c r="U3113" i="1"/>
  <c r="T3113" i="1"/>
  <c r="S3113" i="1"/>
  <c r="U3111" i="1"/>
  <c r="T3111" i="1"/>
  <c r="S3111" i="1"/>
  <c r="U3110" i="1"/>
  <c r="T3110" i="1"/>
  <c r="S3110" i="1"/>
  <c r="U3109" i="1"/>
  <c r="T3109" i="1"/>
  <c r="S3109" i="1"/>
  <c r="U3112" i="1"/>
  <c r="T3112" i="1"/>
  <c r="S3112" i="1"/>
  <c r="U453" i="1"/>
  <c r="T453" i="1"/>
  <c r="S453" i="1"/>
  <c r="U399" i="1"/>
  <c r="T399" i="1"/>
  <c r="S399" i="1"/>
  <c r="U3107" i="1"/>
  <c r="T3107" i="1"/>
  <c r="S3107" i="1"/>
  <c r="U3108" i="1"/>
  <c r="T3108" i="1"/>
  <c r="S3108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4" i="1"/>
  <c r="T3084" i="1"/>
  <c r="S3084" i="1"/>
  <c r="U3083" i="1"/>
  <c r="T3083" i="1"/>
  <c r="S3083" i="1"/>
  <c r="U254" i="1"/>
  <c r="T254" i="1"/>
  <c r="S254" i="1"/>
  <c r="U71" i="1"/>
  <c r="T71" i="1"/>
  <c r="S71" i="1"/>
  <c r="U3085" i="1"/>
  <c r="T3085" i="1"/>
  <c r="S3085" i="1"/>
  <c r="U3082" i="1"/>
  <c r="T3082" i="1"/>
  <c r="S3082" i="1"/>
  <c r="U3081" i="1"/>
  <c r="T3081" i="1"/>
  <c r="S3081" i="1"/>
  <c r="U3080" i="1"/>
  <c r="T3080" i="1"/>
  <c r="S3080" i="1"/>
  <c r="U89" i="1"/>
  <c r="T89" i="1"/>
  <c r="S89" i="1"/>
  <c r="U3078" i="1"/>
  <c r="T3078" i="1"/>
  <c r="S3078" i="1"/>
  <c r="U3079" i="1"/>
  <c r="T3079" i="1"/>
  <c r="S3079" i="1"/>
  <c r="U381" i="1"/>
  <c r="T381" i="1"/>
  <c r="S381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452" i="1"/>
  <c r="T452" i="1"/>
  <c r="S452" i="1"/>
  <c r="U3072" i="1"/>
  <c r="T3072" i="1"/>
  <c r="S3072" i="1"/>
  <c r="U398" i="1"/>
  <c r="T398" i="1"/>
  <c r="S398" i="1"/>
  <c r="U3070" i="1"/>
  <c r="T3070" i="1"/>
  <c r="S3070" i="1"/>
  <c r="U3071" i="1"/>
  <c r="T3071" i="1"/>
  <c r="S3071" i="1"/>
  <c r="U3073" i="1"/>
  <c r="T3073" i="1"/>
  <c r="S3073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70" i="1"/>
  <c r="T70" i="1"/>
  <c r="S70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88" i="1"/>
  <c r="T88" i="1"/>
  <c r="S88" i="1"/>
  <c r="U3038" i="1"/>
  <c r="T3038" i="1"/>
  <c r="S3038" i="1"/>
  <c r="U380" i="1"/>
  <c r="T380" i="1"/>
  <c r="S380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7773" i="1"/>
  <c r="T7773" i="1"/>
  <c r="S7773" i="1"/>
  <c r="U3033" i="1"/>
  <c r="T3033" i="1"/>
  <c r="S3033" i="1"/>
  <c r="U3032" i="1"/>
  <c r="T3032" i="1"/>
  <c r="S3032" i="1"/>
  <c r="U3031" i="1"/>
  <c r="T3031" i="1"/>
  <c r="S3031" i="1"/>
  <c r="U451" i="1"/>
  <c r="T451" i="1"/>
  <c r="S45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5" i="1"/>
  <c r="T3025" i="1"/>
  <c r="S3025" i="1"/>
  <c r="U3024" i="1"/>
  <c r="T3024" i="1"/>
  <c r="S3024" i="1"/>
  <c r="U3026" i="1"/>
  <c r="T3026" i="1"/>
  <c r="S3026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463" i="1"/>
  <c r="T463" i="1"/>
  <c r="S463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87" i="1"/>
  <c r="T87" i="1"/>
  <c r="S87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79" i="1"/>
  <c r="T379" i="1"/>
  <c r="S379" i="1"/>
  <c r="U3006" i="1"/>
  <c r="T3006" i="1"/>
  <c r="S3006" i="1"/>
  <c r="U450" i="1"/>
  <c r="T450" i="1"/>
  <c r="S450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7772" i="1"/>
  <c r="T7772" i="1"/>
  <c r="S7772" i="1"/>
  <c r="U2998" i="1"/>
  <c r="T2998" i="1"/>
  <c r="S2998" i="1"/>
  <c r="U2997" i="1"/>
  <c r="T2997" i="1"/>
  <c r="S2997" i="1"/>
  <c r="U2996" i="1"/>
  <c r="T2996" i="1"/>
  <c r="S2996" i="1"/>
  <c r="U2999" i="1"/>
  <c r="T2999" i="1"/>
  <c r="S2999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7" i="1"/>
  <c r="T2987" i="1"/>
  <c r="S2987" i="1"/>
  <c r="U2981" i="1"/>
  <c r="T2981" i="1"/>
  <c r="S2981" i="1"/>
  <c r="U2980" i="1"/>
  <c r="T2980" i="1"/>
  <c r="S2980" i="1"/>
  <c r="U462" i="1"/>
  <c r="T462" i="1"/>
  <c r="S462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86" i="1"/>
  <c r="T86" i="1"/>
  <c r="S86" i="1"/>
  <c r="U2973" i="1"/>
  <c r="T2973" i="1"/>
  <c r="S2973" i="1"/>
  <c r="U2972" i="1"/>
  <c r="T2972" i="1"/>
  <c r="S2972" i="1"/>
  <c r="U378" i="1"/>
  <c r="T378" i="1"/>
  <c r="S378" i="1"/>
  <c r="U2971" i="1"/>
  <c r="T2971" i="1"/>
  <c r="S2971" i="1"/>
  <c r="U27" i="1"/>
  <c r="T27" i="1"/>
  <c r="S27" i="1"/>
  <c r="U449" i="1"/>
  <c r="T449" i="1"/>
  <c r="S449" i="1"/>
  <c r="U2970" i="1"/>
  <c r="T2970" i="1"/>
  <c r="S2970" i="1"/>
  <c r="U2969" i="1"/>
  <c r="T2969" i="1"/>
  <c r="S2969" i="1"/>
  <c r="U397" i="1"/>
  <c r="T397" i="1"/>
  <c r="S397" i="1"/>
  <c r="U2968" i="1"/>
  <c r="T2968" i="1"/>
  <c r="S2968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7" i="1"/>
  <c r="T2967" i="1"/>
  <c r="S2967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461" i="1"/>
  <c r="T461" i="1"/>
  <c r="S461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85" i="1"/>
  <c r="T85" i="1"/>
  <c r="S8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6" i="1"/>
  <c r="T26" i="1"/>
  <c r="S26" i="1"/>
  <c r="U448" i="1"/>
  <c r="T448" i="1"/>
  <c r="S448" i="1"/>
  <c r="U396" i="1"/>
  <c r="T396" i="1"/>
  <c r="S396" i="1"/>
  <c r="U374" i="1"/>
  <c r="T374" i="1"/>
  <c r="S374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3" i="1"/>
  <c r="T2933" i="1"/>
  <c r="S2933" i="1"/>
  <c r="U2932" i="1"/>
  <c r="T2932" i="1"/>
  <c r="S2932" i="1"/>
  <c r="U2931" i="1"/>
  <c r="T2931" i="1"/>
  <c r="S2931" i="1"/>
  <c r="U2934" i="1"/>
  <c r="T2934" i="1"/>
  <c r="S2934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2" i="1"/>
  <c r="T2922" i="1"/>
  <c r="S2922" i="1"/>
  <c r="U2921" i="1"/>
  <c r="T2921" i="1"/>
  <c r="S2921" i="1"/>
  <c r="U2923" i="1"/>
  <c r="T2923" i="1"/>
  <c r="S2923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84" i="1"/>
  <c r="T84" i="1"/>
  <c r="S84" i="1"/>
  <c r="U2913" i="1"/>
  <c r="T2913" i="1"/>
  <c r="S2913" i="1"/>
  <c r="U2912" i="1"/>
  <c r="T2912" i="1"/>
  <c r="S2912" i="1"/>
  <c r="U2907" i="1"/>
  <c r="T2907" i="1"/>
  <c r="S2907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6" i="1"/>
  <c r="T2906" i="1"/>
  <c r="S2906" i="1"/>
  <c r="U25" i="1"/>
  <c r="T25" i="1"/>
  <c r="S25" i="1"/>
  <c r="U447" i="1"/>
  <c r="T447" i="1"/>
  <c r="S447" i="1"/>
  <c r="U395" i="1"/>
  <c r="T395" i="1"/>
  <c r="S395" i="1"/>
  <c r="U373" i="1"/>
  <c r="T373" i="1"/>
  <c r="S373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0" i="1"/>
  <c r="T2890" i="1"/>
  <c r="S2890" i="1"/>
  <c r="U2892" i="1"/>
  <c r="T2892" i="1"/>
  <c r="S2892" i="1"/>
  <c r="U2891" i="1"/>
  <c r="T2891" i="1"/>
  <c r="S2891" i="1"/>
  <c r="U2889" i="1"/>
  <c r="T2889" i="1"/>
  <c r="S2889" i="1"/>
  <c r="U2888" i="1"/>
  <c r="T2888" i="1"/>
  <c r="S2888" i="1"/>
  <c r="U7771" i="1"/>
  <c r="T7771" i="1"/>
  <c r="S7771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2" i="1"/>
  <c r="T2882" i="1"/>
  <c r="S2882" i="1"/>
  <c r="U2883" i="1"/>
  <c r="T2883" i="1"/>
  <c r="S2883" i="1"/>
  <c r="U2881" i="1"/>
  <c r="T2881" i="1"/>
  <c r="S2881" i="1"/>
  <c r="U2880" i="1"/>
  <c r="T2880" i="1"/>
  <c r="S2880" i="1"/>
  <c r="U2879" i="1"/>
  <c r="T2879" i="1"/>
  <c r="S2879" i="1"/>
  <c r="U83" i="1"/>
  <c r="T83" i="1"/>
  <c r="S83" i="1"/>
  <c r="U2878" i="1"/>
  <c r="T2878" i="1"/>
  <c r="S2878" i="1"/>
  <c r="U2877" i="1"/>
  <c r="T2877" i="1"/>
  <c r="S2877" i="1"/>
  <c r="U2876" i="1"/>
  <c r="T2876" i="1"/>
  <c r="S2876" i="1"/>
  <c r="U24" i="1"/>
  <c r="T24" i="1"/>
  <c r="S24" i="1"/>
  <c r="U2875" i="1"/>
  <c r="T2875" i="1"/>
  <c r="S2875" i="1"/>
  <c r="U372" i="1"/>
  <c r="T372" i="1"/>
  <c r="S372" i="1"/>
  <c r="U2874" i="1"/>
  <c r="T2874" i="1"/>
  <c r="S2874" i="1"/>
  <c r="U2873" i="1"/>
  <c r="T2873" i="1"/>
  <c r="S2873" i="1"/>
  <c r="U2871" i="1"/>
  <c r="T2871" i="1"/>
  <c r="S2871" i="1"/>
  <c r="U2870" i="1"/>
  <c r="T2870" i="1"/>
  <c r="S2870" i="1"/>
  <c r="U2872" i="1"/>
  <c r="T2872" i="1"/>
  <c r="S2872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7821" i="1"/>
  <c r="T7821" i="1"/>
  <c r="S7821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460" i="1"/>
  <c r="T460" i="1"/>
  <c r="S460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82" i="1"/>
  <c r="T82" i="1"/>
  <c r="S82" i="1"/>
  <c r="U2849" i="1"/>
  <c r="T2849" i="1"/>
  <c r="S2849" i="1"/>
  <c r="U2848" i="1"/>
  <c r="T2848" i="1"/>
  <c r="S2848" i="1"/>
  <c r="U2847" i="1"/>
  <c r="T2847" i="1"/>
  <c r="S2847" i="1"/>
  <c r="U2850" i="1"/>
  <c r="T2850" i="1"/>
  <c r="S2850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6" i="1"/>
  <c r="T2836" i="1"/>
  <c r="S2836" i="1"/>
  <c r="U2834" i="1"/>
  <c r="T2834" i="1"/>
  <c r="S2834" i="1"/>
  <c r="U2835" i="1"/>
  <c r="T2835" i="1"/>
  <c r="S2835" i="1"/>
  <c r="U2837" i="1"/>
  <c r="T2837" i="1"/>
  <c r="S2837" i="1"/>
  <c r="U2832" i="1"/>
  <c r="T2832" i="1"/>
  <c r="S2832" i="1"/>
  <c r="U2833" i="1"/>
  <c r="T2833" i="1"/>
  <c r="S2833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8" i="1"/>
  <c r="T2818" i="1"/>
  <c r="S2818" i="1"/>
  <c r="U2819" i="1"/>
  <c r="T2819" i="1"/>
  <c r="S2819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7" i="1"/>
  <c r="T2817" i="1"/>
  <c r="S2817" i="1"/>
  <c r="U2812" i="1"/>
  <c r="T2812" i="1"/>
  <c r="S2812" i="1"/>
  <c r="U2811" i="1"/>
  <c r="T2811" i="1"/>
  <c r="S2811" i="1"/>
  <c r="U2810" i="1"/>
  <c r="T2810" i="1"/>
  <c r="S2810" i="1"/>
  <c r="U81" i="1"/>
  <c r="T81" i="1"/>
  <c r="S81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446" i="1"/>
  <c r="T446" i="1"/>
  <c r="S446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802" i="1"/>
  <c r="T2802" i="1"/>
  <c r="S2802" i="1"/>
  <c r="U2796" i="1"/>
  <c r="T2796" i="1"/>
  <c r="S2796" i="1"/>
  <c r="U2795" i="1"/>
  <c r="T2795" i="1"/>
  <c r="S2795" i="1"/>
  <c r="U7770" i="1"/>
  <c r="T7770" i="1"/>
  <c r="S7770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4" i="1"/>
  <c r="T2784" i="1"/>
  <c r="S2784" i="1"/>
  <c r="U2783" i="1"/>
  <c r="T2783" i="1"/>
  <c r="S2783" i="1"/>
  <c r="U2782" i="1"/>
  <c r="T2782" i="1"/>
  <c r="S2782" i="1"/>
  <c r="U2785" i="1"/>
  <c r="T2785" i="1"/>
  <c r="S2785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80" i="1"/>
  <c r="T80" i="1"/>
  <c r="S80" i="1"/>
  <c r="U2777" i="1"/>
  <c r="T2777" i="1"/>
  <c r="S2777" i="1"/>
  <c r="U2776" i="1"/>
  <c r="T2776" i="1"/>
  <c r="S2776" i="1"/>
  <c r="U2775" i="1"/>
  <c r="T2775" i="1"/>
  <c r="S2775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74" i="1"/>
  <c r="T2774" i="1"/>
  <c r="S2774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445" i="1"/>
  <c r="T445" i="1"/>
  <c r="S44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96" i="1"/>
  <c r="T96" i="1"/>
  <c r="S96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79" i="1"/>
  <c r="T79" i="1"/>
  <c r="S7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444" i="1"/>
  <c r="T444" i="1"/>
  <c r="S444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95" i="1"/>
  <c r="T95" i="1"/>
  <c r="S9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5" i="1"/>
  <c r="T2715" i="1"/>
  <c r="S2715" i="1"/>
  <c r="U2710" i="1"/>
  <c r="T2710" i="1"/>
  <c r="S2710" i="1"/>
  <c r="U2709" i="1"/>
  <c r="T2709" i="1"/>
  <c r="S2709" i="1"/>
  <c r="U2708" i="1"/>
  <c r="T2708" i="1"/>
  <c r="S2708" i="1"/>
  <c r="U78" i="1"/>
  <c r="T78" i="1"/>
  <c r="S78" i="1"/>
  <c r="U2706" i="1"/>
  <c r="T2706" i="1"/>
  <c r="S2706" i="1"/>
  <c r="U2707" i="1"/>
  <c r="T2707" i="1"/>
  <c r="S2707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443" i="1"/>
  <c r="T443" i="1"/>
  <c r="S443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2" i="1"/>
  <c r="T2692" i="1"/>
  <c r="S2692" i="1"/>
  <c r="U2693" i="1"/>
  <c r="T2693" i="1"/>
  <c r="S2693" i="1"/>
  <c r="U94" i="1"/>
  <c r="T94" i="1"/>
  <c r="S94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6" i="1"/>
  <c r="T2686" i="1"/>
  <c r="S2686" i="1"/>
  <c r="U2685" i="1"/>
  <c r="T2685" i="1"/>
  <c r="S2685" i="1"/>
  <c r="U2684" i="1"/>
  <c r="T2684" i="1"/>
  <c r="S2684" i="1"/>
  <c r="U2687" i="1"/>
  <c r="T2687" i="1"/>
  <c r="S2687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77" i="1"/>
  <c r="T77" i="1"/>
  <c r="S77" i="1"/>
  <c r="U2676" i="1"/>
  <c r="T2676" i="1"/>
  <c r="S2676" i="1"/>
  <c r="U2675" i="1"/>
  <c r="T2675" i="1"/>
  <c r="S2675" i="1"/>
  <c r="U2674" i="1"/>
  <c r="T2674" i="1"/>
  <c r="S2674" i="1"/>
  <c r="U2672" i="1"/>
  <c r="T2672" i="1"/>
  <c r="S2672" i="1"/>
  <c r="U442" i="1"/>
  <c r="T442" i="1"/>
  <c r="S442" i="1"/>
  <c r="U2673" i="1"/>
  <c r="T2673" i="1"/>
  <c r="S2673" i="1"/>
  <c r="U2670" i="1"/>
  <c r="T2670" i="1"/>
  <c r="S2670" i="1"/>
  <c r="U2669" i="1"/>
  <c r="T2669" i="1"/>
  <c r="S2669" i="1"/>
  <c r="U2668" i="1"/>
  <c r="T2668" i="1"/>
  <c r="S2668" i="1"/>
  <c r="U2671" i="1"/>
  <c r="T2671" i="1"/>
  <c r="S2671" i="1"/>
  <c r="U2667" i="1"/>
  <c r="T2667" i="1"/>
  <c r="S2667" i="1"/>
  <c r="U2666" i="1"/>
  <c r="T2666" i="1"/>
  <c r="S2666" i="1"/>
  <c r="U2665" i="1"/>
  <c r="T2665" i="1"/>
  <c r="S2665" i="1"/>
  <c r="U2662" i="1"/>
  <c r="T2662" i="1"/>
  <c r="S2662" i="1"/>
  <c r="U2664" i="1"/>
  <c r="T2664" i="1"/>
  <c r="S2664" i="1"/>
  <c r="U2663" i="1"/>
  <c r="T2663" i="1"/>
  <c r="S2663" i="1"/>
  <c r="U7769" i="1"/>
  <c r="T7769" i="1"/>
  <c r="S7769" i="1"/>
  <c r="U2660" i="1"/>
  <c r="T2660" i="1"/>
  <c r="S2660" i="1"/>
  <c r="U2659" i="1"/>
  <c r="T2659" i="1"/>
  <c r="S2659" i="1"/>
  <c r="U2661" i="1"/>
  <c r="T2661" i="1"/>
  <c r="S2661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437" i="1"/>
  <c r="T437" i="1"/>
  <c r="S437" i="1"/>
  <c r="U2651" i="1"/>
  <c r="T2651" i="1"/>
  <c r="S2651" i="1"/>
  <c r="U76" i="1"/>
  <c r="T76" i="1"/>
  <c r="S76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5" i="1"/>
  <c r="T2645" i="1"/>
  <c r="S2645" i="1"/>
  <c r="U2646" i="1"/>
  <c r="T2646" i="1"/>
  <c r="S2646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441" i="1"/>
  <c r="T441" i="1"/>
  <c r="S441" i="1"/>
  <c r="U2638" i="1"/>
  <c r="T2638" i="1"/>
  <c r="S2638" i="1"/>
  <c r="U2637" i="1"/>
  <c r="T2637" i="1"/>
  <c r="S2637" i="1"/>
  <c r="U7732" i="1"/>
  <c r="T7732" i="1"/>
  <c r="S7732" i="1"/>
  <c r="U2635" i="1"/>
  <c r="T2635" i="1"/>
  <c r="S2635" i="1"/>
  <c r="U2634" i="1"/>
  <c r="T2634" i="1"/>
  <c r="S2634" i="1"/>
  <c r="U12" i="1"/>
  <c r="T12" i="1"/>
  <c r="S12" i="1"/>
  <c r="U2633" i="1"/>
  <c r="T2633" i="1"/>
  <c r="S2633" i="1"/>
  <c r="U2631" i="1"/>
  <c r="T2631" i="1"/>
  <c r="S2631" i="1"/>
  <c r="U2632" i="1"/>
  <c r="T2632" i="1"/>
  <c r="S2632" i="1"/>
  <c r="U2636" i="1"/>
  <c r="T2636" i="1"/>
  <c r="S2636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178" i="1"/>
  <c r="T178" i="1"/>
  <c r="S178" i="1"/>
  <c r="U2624" i="1"/>
  <c r="T2624" i="1"/>
  <c r="S2624" i="1"/>
  <c r="U56" i="1"/>
  <c r="T56" i="1"/>
  <c r="S56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75" i="1"/>
  <c r="T75" i="1"/>
  <c r="S75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459" i="1"/>
  <c r="T459" i="1"/>
  <c r="S459" i="1"/>
  <c r="U440" i="1"/>
  <c r="T440" i="1"/>
  <c r="S440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181" i="1"/>
  <c r="T181" i="1"/>
  <c r="S181" i="1"/>
  <c r="U176" i="1"/>
  <c r="T176" i="1"/>
  <c r="S176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7731" i="1"/>
  <c r="T7731" i="1"/>
  <c r="S7731" i="1"/>
  <c r="U2595" i="1"/>
  <c r="T2595" i="1"/>
  <c r="S2595" i="1"/>
  <c r="U55" i="1"/>
  <c r="T55" i="1"/>
  <c r="S5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458" i="1"/>
  <c r="T458" i="1"/>
  <c r="S458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180" i="1"/>
  <c r="T180" i="1"/>
  <c r="S180" i="1"/>
  <c r="U175" i="1"/>
  <c r="T175" i="1"/>
  <c r="S175" i="1"/>
  <c r="U2571" i="1"/>
  <c r="T2571" i="1"/>
  <c r="S2571" i="1"/>
  <c r="U2570" i="1"/>
  <c r="T2570" i="1"/>
  <c r="S2570" i="1"/>
  <c r="U2569" i="1"/>
  <c r="T2569" i="1"/>
  <c r="S2569" i="1"/>
  <c r="U11" i="1"/>
  <c r="T11" i="1"/>
  <c r="S11" i="1"/>
  <c r="U2568" i="1"/>
  <c r="T2568" i="1"/>
  <c r="S2568" i="1"/>
  <c r="U7730" i="1"/>
  <c r="T7730" i="1"/>
  <c r="S7730" i="1"/>
  <c r="U2567" i="1"/>
  <c r="T2567" i="1"/>
  <c r="S2567" i="1"/>
  <c r="U2566" i="1"/>
  <c r="T2566" i="1"/>
  <c r="S2566" i="1"/>
  <c r="U2565" i="1"/>
  <c r="T2565" i="1"/>
  <c r="S2565" i="1"/>
  <c r="U54" i="1"/>
  <c r="T54" i="1"/>
  <c r="S54" i="1"/>
  <c r="U2564" i="1"/>
  <c r="T2564" i="1"/>
  <c r="S2564" i="1"/>
  <c r="U140" i="1"/>
  <c r="T140" i="1"/>
  <c r="S140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457" i="1"/>
  <c r="T457" i="1"/>
  <c r="S457" i="1"/>
  <c r="U7768" i="1"/>
  <c r="T7768" i="1"/>
  <c r="S7768" i="1"/>
  <c r="U2550" i="1"/>
  <c r="T2550" i="1"/>
  <c r="S2550" i="1"/>
  <c r="U2549" i="1"/>
  <c r="T2549" i="1"/>
  <c r="S2549" i="1"/>
  <c r="U2548" i="1"/>
  <c r="T2548" i="1"/>
  <c r="S2548" i="1"/>
  <c r="U2551" i="1"/>
  <c r="T2551" i="1"/>
  <c r="S2551" i="1"/>
  <c r="U2547" i="1"/>
  <c r="T2547" i="1"/>
  <c r="S2547" i="1"/>
  <c r="U179" i="1"/>
  <c r="T179" i="1"/>
  <c r="S179" i="1"/>
  <c r="U174" i="1"/>
  <c r="T174" i="1"/>
  <c r="S174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1" i="1"/>
  <c r="T2541" i="1"/>
  <c r="S2541" i="1"/>
  <c r="U2540" i="1"/>
  <c r="T2540" i="1"/>
  <c r="S2540" i="1"/>
  <c r="U10" i="1"/>
  <c r="T10" i="1"/>
  <c r="S10" i="1"/>
  <c r="U177" i="1"/>
  <c r="T177" i="1"/>
  <c r="S177" i="1"/>
  <c r="U2539" i="1"/>
  <c r="T2539" i="1"/>
  <c r="S2539" i="1"/>
  <c r="U2538" i="1"/>
  <c r="T2538" i="1"/>
  <c r="S2538" i="1"/>
  <c r="U2537" i="1"/>
  <c r="T2537" i="1"/>
  <c r="S2537" i="1"/>
  <c r="U2542" i="1"/>
  <c r="T2542" i="1"/>
  <c r="S2542" i="1"/>
  <c r="U2536" i="1"/>
  <c r="T2536" i="1"/>
  <c r="S2536" i="1"/>
  <c r="U53" i="1"/>
  <c r="T53" i="1"/>
  <c r="S53" i="1"/>
  <c r="U139" i="1"/>
  <c r="T139" i="1"/>
  <c r="S139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25" i="1"/>
  <c r="T2525" i="1"/>
  <c r="S2525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13" i="1"/>
  <c r="T2513" i="1"/>
  <c r="S2513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7" i="1"/>
  <c r="T2497" i="1"/>
  <c r="S2497" i="1"/>
  <c r="U2496" i="1"/>
  <c r="T2496" i="1"/>
  <c r="S2496" i="1"/>
  <c r="U2495" i="1"/>
  <c r="T2495" i="1"/>
  <c r="S2495" i="1"/>
  <c r="U2498" i="1"/>
  <c r="T2498" i="1"/>
  <c r="S2498" i="1"/>
  <c r="U2494" i="1"/>
  <c r="T2494" i="1"/>
  <c r="S2494" i="1"/>
  <c r="U9" i="1"/>
  <c r="T9" i="1"/>
  <c r="S9" i="1"/>
  <c r="U2493" i="1"/>
  <c r="T2493" i="1"/>
  <c r="S2493" i="1"/>
  <c r="U2492" i="1"/>
  <c r="T2492" i="1"/>
  <c r="S2492" i="1"/>
  <c r="U2490" i="1"/>
  <c r="T2490" i="1"/>
  <c r="S2490" i="1"/>
  <c r="U2489" i="1"/>
  <c r="T2489" i="1"/>
  <c r="S2489" i="1"/>
  <c r="U2488" i="1"/>
  <c r="T2488" i="1"/>
  <c r="S2488" i="1"/>
  <c r="U2491" i="1"/>
  <c r="T2491" i="1"/>
  <c r="S2491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7" i="1"/>
  <c r="T2487" i="1"/>
  <c r="S2487" i="1"/>
  <c r="U2479" i="1"/>
  <c r="T2479" i="1"/>
  <c r="S2479" i="1"/>
  <c r="U2478" i="1"/>
  <c r="T2478" i="1"/>
  <c r="S2478" i="1"/>
  <c r="U2480" i="1"/>
  <c r="T2480" i="1"/>
  <c r="S2480" i="1"/>
  <c r="U456" i="1"/>
  <c r="T456" i="1"/>
  <c r="S456" i="1"/>
  <c r="U2476" i="1"/>
  <c r="T2476" i="1"/>
  <c r="S2476" i="1"/>
  <c r="U2477" i="1"/>
  <c r="T2477" i="1"/>
  <c r="S2477" i="1"/>
  <c r="U2475" i="1"/>
  <c r="T2475" i="1"/>
  <c r="S2475" i="1"/>
  <c r="U2474" i="1"/>
  <c r="T2474" i="1"/>
  <c r="S2474" i="1"/>
  <c r="U2473" i="1"/>
  <c r="T2473" i="1"/>
  <c r="S2473" i="1"/>
  <c r="U2471" i="1"/>
  <c r="T2471" i="1"/>
  <c r="S2471" i="1"/>
  <c r="U2470" i="1"/>
  <c r="T2470" i="1"/>
  <c r="S2470" i="1"/>
  <c r="U2469" i="1"/>
  <c r="T2469" i="1"/>
  <c r="S2469" i="1"/>
  <c r="U2472" i="1"/>
  <c r="T2472" i="1"/>
  <c r="S2472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8" i="1"/>
  <c r="T8" i="1"/>
  <c r="S8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433" i="1"/>
  <c r="T433" i="1"/>
  <c r="S433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8" i="1"/>
  <c r="T2428" i="1"/>
  <c r="S2428" i="1"/>
  <c r="U2429" i="1"/>
  <c r="T2429" i="1"/>
  <c r="S2429" i="1"/>
  <c r="U2427" i="1"/>
  <c r="T2427" i="1"/>
  <c r="S2427" i="1"/>
  <c r="U2426" i="1"/>
  <c r="T2426" i="1"/>
  <c r="S2426" i="1"/>
  <c r="U13" i="1"/>
  <c r="T13" i="1"/>
  <c r="S13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7" i="1"/>
  <c r="T7" i="1"/>
  <c r="S7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7747" i="1"/>
  <c r="T7747" i="1"/>
  <c r="S7747" i="1"/>
  <c r="U2408" i="1"/>
  <c r="T2408" i="1"/>
  <c r="S2408" i="1"/>
  <c r="U432" i="1"/>
  <c r="T432" i="1"/>
  <c r="S432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8" i="1"/>
  <c r="T2398" i="1"/>
  <c r="S2398" i="1"/>
  <c r="U2397" i="1"/>
  <c r="T2397" i="1"/>
  <c r="S2397" i="1"/>
  <c r="U2396" i="1"/>
  <c r="T2396" i="1"/>
  <c r="S2396" i="1"/>
  <c r="U2399" i="1"/>
  <c r="T2399" i="1"/>
  <c r="S2399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6" i="1"/>
  <c r="T6" i="1"/>
  <c r="S6" i="1"/>
  <c r="U2387" i="1"/>
  <c r="T2387" i="1"/>
  <c r="S2387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6" i="1"/>
  <c r="T2386" i="1"/>
  <c r="S2386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2" i="1"/>
  <c r="T2372" i="1"/>
  <c r="S2372" i="1"/>
  <c r="U2373" i="1"/>
  <c r="T2373" i="1"/>
  <c r="S2373" i="1"/>
  <c r="U2371" i="1"/>
  <c r="T2371" i="1"/>
  <c r="S2371" i="1"/>
  <c r="U431" i="1"/>
  <c r="T431" i="1"/>
  <c r="S43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2" i="1"/>
  <c r="T2362" i="1"/>
  <c r="S2362" i="1"/>
  <c r="U2361" i="1"/>
  <c r="T2361" i="1"/>
  <c r="S2361" i="1"/>
  <c r="U2360" i="1"/>
  <c r="T2360" i="1"/>
  <c r="S2360" i="1"/>
  <c r="U2363" i="1"/>
  <c r="T2363" i="1"/>
  <c r="S2363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5" i="1"/>
  <c r="T5" i="1"/>
  <c r="S5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7746" i="1"/>
  <c r="T7746" i="1"/>
  <c r="S7746" i="1"/>
  <c r="U2342" i="1"/>
  <c r="T2342" i="1"/>
  <c r="S2342" i="1"/>
  <c r="U2341" i="1"/>
  <c r="T2341" i="1"/>
  <c r="S2341" i="1"/>
  <c r="U430" i="1"/>
  <c r="T430" i="1"/>
  <c r="S430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7745" i="1"/>
  <c r="T7745" i="1"/>
  <c r="S7745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4" i="1"/>
  <c r="T4" i="1"/>
  <c r="S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7744" i="1"/>
  <c r="T7744" i="1"/>
  <c r="S7744" i="1"/>
  <c r="U429" i="1"/>
  <c r="T429" i="1"/>
  <c r="S429" i="1"/>
  <c r="U69" i="1"/>
  <c r="T69" i="1"/>
  <c r="S69" i="1"/>
  <c r="U2311" i="1"/>
  <c r="T2311" i="1"/>
  <c r="S2311" i="1"/>
  <c r="U2309" i="1"/>
  <c r="T2309" i="1"/>
  <c r="S2309" i="1"/>
  <c r="U2308" i="1"/>
  <c r="T2308" i="1"/>
  <c r="S2308" i="1"/>
  <c r="U2307" i="1"/>
  <c r="T2307" i="1"/>
  <c r="S2307" i="1"/>
  <c r="U2310" i="1"/>
  <c r="T2310" i="1"/>
  <c r="S2310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306" i="1"/>
  <c r="T2306" i="1"/>
  <c r="S2306" i="1"/>
  <c r="U2298" i="1"/>
  <c r="T2298" i="1"/>
  <c r="S2298" i="1"/>
  <c r="U2297" i="1"/>
  <c r="T2297" i="1"/>
  <c r="S2297" i="1"/>
  <c r="U2296" i="1"/>
  <c r="T2296" i="1"/>
  <c r="S2296" i="1"/>
  <c r="U2299" i="1"/>
  <c r="T2299" i="1"/>
  <c r="S2299" i="1"/>
  <c r="U2295" i="1"/>
  <c r="T2295" i="1"/>
  <c r="S2295" i="1"/>
  <c r="U2294" i="1"/>
  <c r="T2294" i="1"/>
  <c r="S2294" i="1"/>
  <c r="U2293" i="1"/>
  <c r="T2293" i="1"/>
  <c r="S2293" i="1"/>
  <c r="U2291" i="1"/>
  <c r="T2291" i="1"/>
  <c r="S2291" i="1"/>
  <c r="U2290" i="1"/>
  <c r="T2290" i="1"/>
  <c r="S2290" i="1"/>
  <c r="U2289" i="1"/>
  <c r="T2289" i="1"/>
  <c r="S2289" i="1"/>
  <c r="U2292" i="1"/>
  <c r="T2292" i="1"/>
  <c r="S2292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428" i="1"/>
  <c r="T428" i="1"/>
  <c r="S428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68" i="1"/>
  <c r="T68" i="1"/>
  <c r="S68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7749" i="1"/>
  <c r="T7749" i="1"/>
  <c r="S7749" i="1"/>
  <c r="U427" i="1"/>
  <c r="T427" i="1"/>
  <c r="S427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67" i="1"/>
  <c r="T67" i="1"/>
  <c r="S67" i="1"/>
  <c r="U2242" i="1"/>
  <c r="T2242" i="1"/>
  <c r="S2242" i="1"/>
  <c r="U2241" i="1"/>
  <c r="T2241" i="1"/>
  <c r="S2241" i="1"/>
  <c r="U2240" i="1"/>
  <c r="T2240" i="1"/>
  <c r="S2240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9" i="1"/>
  <c r="T2239" i="1"/>
  <c r="S2239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7748" i="1"/>
  <c r="T7748" i="1"/>
  <c r="S7748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66" i="1"/>
  <c r="T66" i="1"/>
  <c r="S66" i="1"/>
  <c r="U73" i="1"/>
  <c r="T73" i="1"/>
  <c r="S73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65" i="1"/>
  <c r="T65" i="1"/>
  <c r="S65" i="1"/>
  <c r="U2191" i="1"/>
  <c r="T2191" i="1"/>
  <c r="S2191" i="1"/>
  <c r="U2190" i="1"/>
  <c r="T2190" i="1"/>
  <c r="S2190" i="1"/>
  <c r="U2189" i="1"/>
  <c r="T2189" i="1"/>
  <c r="S2189" i="1"/>
  <c r="U2192" i="1"/>
  <c r="T2192" i="1"/>
  <c r="S2192" i="1"/>
  <c r="U72" i="1"/>
  <c r="T72" i="1"/>
  <c r="S72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173" i="1"/>
  <c r="T173" i="1"/>
  <c r="S173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7767" i="1"/>
  <c r="T7767" i="1"/>
  <c r="S7767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6" i="1"/>
  <c r="T2166" i="1"/>
  <c r="S2166" i="1"/>
  <c r="U2165" i="1"/>
  <c r="T2165" i="1"/>
  <c r="S2165" i="1"/>
  <c r="U2164" i="1"/>
  <c r="T2164" i="1"/>
  <c r="S2164" i="1"/>
  <c r="U64" i="1"/>
  <c r="T64" i="1"/>
  <c r="S64" i="1"/>
  <c r="U2163" i="1"/>
  <c r="T2163" i="1"/>
  <c r="S2163" i="1"/>
  <c r="U2162" i="1"/>
  <c r="T2162" i="1"/>
  <c r="S2162" i="1"/>
  <c r="U2167" i="1"/>
  <c r="T2167" i="1"/>
  <c r="S2167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7766" i="1"/>
  <c r="T7766" i="1"/>
  <c r="S7766" i="1"/>
  <c r="U414" i="1"/>
  <c r="T414" i="1"/>
  <c r="S414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169" i="1"/>
  <c r="T169" i="1"/>
  <c r="S169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63" i="1"/>
  <c r="T63" i="1"/>
  <c r="S63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413" i="1"/>
  <c r="T413" i="1"/>
  <c r="S413" i="1"/>
  <c r="U2136" i="1"/>
  <c r="T2136" i="1"/>
  <c r="S2136" i="1"/>
  <c r="U2135" i="1"/>
  <c r="T2135" i="1"/>
  <c r="S2135" i="1"/>
  <c r="U7707" i="1"/>
  <c r="T7707" i="1"/>
  <c r="S7707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49" i="1"/>
  <c r="T49" i="1"/>
  <c r="S49" i="1"/>
  <c r="U168" i="1"/>
  <c r="T168" i="1"/>
  <c r="S168" i="1"/>
  <c r="U2121" i="1"/>
  <c r="T2121" i="1"/>
  <c r="S2121" i="1"/>
  <c r="U2120" i="1"/>
  <c r="T2120" i="1"/>
  <c r="S2120" i="1"/>
  <c r="U7765" i="1"/>
  <c r="T7765" i="1"/>
  <c r="S7765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412" i="1"/>
  <c r="T412" i="1"/>
  <c r="S412" i="1"/>
  <c r="U2115" i="1"/>
  <c r="T2115" i="1"/>
  <c r="S2115" i="1"/>
  <c r="U7706" i="1"/>
  <c r="T7706" i="1"/>
  <c r="S7706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6" i="1"/>
  <c r="T2106" i="1"/>
  <c r="S2106" i="1"/>
  <c r="U2108" i="1"/>
  <c r="T2108" i="1"/>
  <c r="S2108" i="1"/>
  <c r="U2107" i="1"/>
  <c r="T2107" i="1"/>
  <c r="S2107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48" i="1"/>
  <c r="T48" i="1"/>
  <c r="S4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4" i="1"/>
  <c r="T2084" i="1"/>
  <c r="S2084" i="1"/>
  <c r="U2083" i="1"/>
  <c r="T2083" i="1"/>
  <c r="S2083" i="1"/>
  <c r="U2082" i="1"/>
  <c r="T2082" i="1"/>
  <c r="S2082" i="1"/>
  <c r="U2085" i="1"/>
  <c r="T2085" i="1"/>
  <c r="S2085" i="1"/>
  <c r="U2081" i="1"/>
  <c r="T2081" i="1"/>
  <c r="S2081" i="1"/>
  <c r="U411" i="1"/>
  <c r="T411" i="1"/>
  <c r="S411" i="1"/>
  <c r="U328" i="1"/>
  <c r="T328" i="1"/>
  <c r="S328" i="1"/>
  <c r="U2080" i="1"/>
  <c r="T2080" i="1"/>
  <c r="S2080" i="1"/>
  <c r="U2079" i="1"/>
  <c r="T2079" i="1"/>
  <c r="S2079" i="1"/>
  <c r="U317" i="1"/>
  <c r="T317" i="1"/>
  <c r="S317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489" i="1"/>
  <c r="T489" i="1"/>
  <c r="S489" i="1"/>
  <c r="U2067" i="1"/>
  <c r="T2067" i="1"/>
  <c r="S2067" i="1"/>
  <c r="U2066" i="1"/>
  <c r="T2066" i="1"/>
  <c r="S2066" i="1"/>
  <c r="U2065" i="1"/>
  <c r="T2065" i="1"/>
  <c r="S2065" i="1"/>
  <c r="U74" i="1"/>
  <c r="T74" i="1"/>
  <c r="S74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47" i="1"/>
  <c r="T47" i="1"/>
  <c r="S47" i="1"/>
  <c r="U2060" i="1"/>
  <c r="T2060" i="1"/>
  <c r="S2060" i="1"/>
  <c r="U2059" i="1"/>
  <c r="T2059" i="1"/>
  <c r="S2059" i="1"/>
  <c r="U2058" i="1"/>
  <c r="T2058" i="1"/>
  <c r="S2058" i="1"/>
  <c r="U327" i="1"/>
  <c r="T327" i="1"/>
  <c r="S327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326" i="1"/>
  <c r="T326" i="1"/>
  <c r="S326" i="1"/>
  <c r="U2050" i="1"/>
  <c r="T2050" i="1"/>
  <c r="S2050" i="1"/>
  <c r="U316" i="1"/>
  <c r="T316" i="1"/>
  <c r="S316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494" i="1"/>
  <c r="T494" i="1"/>
  <c r="S494" i="1"/>
  <c r="U488" i="1"/>
  <c r="T488" i="1"/>
  <c r="S488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46" i="1"/>
  <c r="T46" i="1"/>
  <c r="S46" i="1"/>
  <c r="U2031" i="1"/>
  <c r="T2031" i="1"/>
  <c r="S2031" i="1"/>
  <c r="U2030" i="1"/>
  <c r="T2030" i="1"/>
  <c r="S2030" i="1"/>
  <c r="U2029" i="1"/>
  <c r="T2029" i="1"/>
  <c r="S2029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8" i="1"/>
  <c r="T2028" i="1"/>
  <c r="S2028" i="1"/>
  <c r="U2023" i="1"/>
  <c r="T2023" i="1"/>
  <c r="S2023" i="1"/>
  <c r="U2022" i="1"/>
  <c r="T2022" i="1"/>
  <c r="S2022" i="1"/>
  <c r="U2021" i="1"/>
  <c r="T2021" i="1"/>
  <c r="S2021" i="1"/>
  <c r="U325" i="1"/>
  <c r="T325" i="1"/>
  <c r="S325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436" i="1"/>
  <c r="T436" i="1"/>
  <c r="S436" i="1"/>
  <c r="U2015" i="1"/>
  <c r="T2015" i="1"/>
  <c r="S2015" i="1"/>
  <c r="U2016" i="1"/>
  <c r="T2016" i="1"/>
  <c r="S2016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487" i="1"/>
  <c r="T487" i="1"/>
  <c r="S487" i="1"/>
  <c r="U2007" i="1"/>
  <c r="T2007" i="1"/>
  <c r="S2007" i="1"/>
  <c r="U2006" i="1"/>
  <c r="T2006" i="1"/>
  <c r="S2006" i="1"/>
  <c r="U2004" i="1"/>
  <c r="T2004" i="1"/>
  <c r="S2004" i="1"/>
  <c r="U2005" i="1"/>
  <c r="T2005" i="1"/>
  <c r="S2005" i="1"/>
  <c r="U2003" i="1"/>
  <c r="T2003" i="1"/>
  <c r="S2003" i="1"/>
  <c r="U2002" i="1"/>
  <c r="T2002" i="1"/>
  <c r="S2002" i="1"/>
  <c r="U7764" i="1"/>
  <c r="T7764" i="1"/>
  <c r="S7764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324" i="1"/>
  <c r="T324" i="1"/>
  <c r="S324" i="1"/>
  <c r="U1987" i="1"/>
  <c r="T1987" i="1"/>
  <c r="S1987" i="1"/>
  <c r="U1986" i="1"/>
  <c r="T1986" i="1"/>
  <c r="S1986" i="1"/>
  <c r="U435" i="1"/>
  <c r="T435" i="1"/>
  <c r="S435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323" i="1"/>
  <c r="T323" i="1"/>
  <c r="S323" i="1"/>
  <c r="U1966" i="1"/>
  <c r="T1966" i="1"/>
  <c r="S1966" i="1"/>
  <c r="U1961" i="1"/>
  <c r="T1961" i="1"/>
  <c r="S1961" i="1"/>
  <c r="U434" i="1"/>
  <c r="T434" i="1"/>
  <c r="S434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483" i="1"/>
  <c r="T483" i="1"/>
  <c r="S483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493" i="1"/>
  <c r="T493" i="1"/>
  <c r="S493" i="1"/>
  <c r="U394" i="1"/>
  <c r="T394" i="1"/>
  <c r="S394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3" i="1"/>
  <c r="T1923" i="1"/>
  <c r="S1923" i="1"/>
  <c r="U1924" i="1"/>
  <c r="T1924" i="1"/>
  <c r="S1924" i="1"/>
  <c r="U482" i="1"/>
  <c r="T482" i="1"/>
  <c r="S482" i="1"/>
  <c r="U1922" i="1"/>
  <c r="T1922" i="1"/>
  <c r="S1922" i="1"/>
  <c r="U3" i="1"/>
  <c r="T3" i="1"/>
  <c r="S3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496" i="1"/>
  <c r="T496" i="1"/>
  <c r="S496" i="1"/>
  <c r="U1908" i="1"/>
  <c r="T1908" i="1"/>
  <c r="S1908" i="1"/>
  <c r="U1909" i="1"/>
  <c r="T1909" i="1"/>
  <c r="S1909" i="1"/>
  <c r="U1907" i="1"/>
  <c r="T1907" i="1"/>
  <c r="S1907" i="1"/>
  <c r="U393" i="1"/>
  <c r="T393" i="1"/>
  <c r="S393" i="1"/>
  <c r="U1906" i="1"/>
  <c r="T1906" i="1"/>
  <c r="S1906" i="1"/>
  <c r="U1905" i="1"/>
  <c r="T1905" i="1"/>
  <c r="S1905" i="1"/>
  <c r="U492" i="1"/>
  <c r="T492" i="1"/>
  <c r="S492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481" i="1"/>
  <c r="T481" i="1"/>
  <c r="S481" i="1"/>
  <c r="U2" i="1"/>
  <c r="T2" i="1"/>
  <c r="S2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495" i="1"/>
  <c r="T495" i="1"/>
  <c r="S495" i="1"/>
  <c r="U1881" i="1"/>
  <c r="T1881" i="1"/>
  <c r="S1881" i="1"/>
  <c r="U1880" i="1"/>
  <c r="T1880" i="1"/>
  <c r="S1880" i="1"/>
  <c r="U491" i="1"/>
  <c r="T491" i="1"/>
  <c r="S491" i="1"/>
  <c r="U1879" i="1"/>
  <c r="T1879" i="1"/>
  <c r="S1879" i="1"/>
  <c r="U1878" i="1"/>
  <c r="T1878" i="1"/>
  <c r="S1878" i="1"/>
  <c r="U426" i="1"/>
  <c r="T426" i="1"/>
  <c r="S426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7" i="1"/>
  <c r="T1877" i="1"/>
  <c r="S1877" i="1"/>
  <c r="U1872" i="1"/>
  <c r="T1872" i="1"/>
  <c r="S1872" i="1"/>
  <c r="U1871" i="1"/>
  <c r="T1871" i="1"/>
  <c r="S1871" i="1"/>
  <c r="U1870" i="1"/>
  <c r="T1870" i="1"/>
  <c r="S1870" i="1"/>
  <c r="U480" i="1"/>
  <c r="T480" i="1"/>
  <c r="S480" i="1"/>
  <c r="U315" i="1"/>
  <c r="T315" i="1"/>
  <c r="S315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322" i="1"/>
  <c r="T322" i="1"/>
  <c r="S322" i="1"/>
  <c r="U1853" i="1"/>
  <c r="T1853" i="1"/>
  <c r="S1853" i="1"/>
  <c r="U1852" i="1"/>
  <c r="T1852" i="1"/>
  <c r="S1852" i="1"/>
  <c r="U490" i="1"/>
  <c r="T490" i="1"/>
  <c r="S490" i="1"/>
  <c r="U506" i="1"/>
  <c r="T506" i="1"/>
  <c r="S506" i="1"/>
  <c r="U425" i="1"/>
  <c r="T425" i="1"/>
  <c r="S425" i="1"/>
  <c r="U1850" i="1"/>
  <c r="T1850" i="1"/>
  <c r="S1850" i="1"/>
  <c r="U1849" i="1"/>
  <c r="T1849" i="1"/>
  <c r="S1849" i="1"/>
  <c r="U1848" i="1"/>
  <c r="T1848" i="1"/>
  <c r="S1848" i="1"/>
  <c r="U1851" i="1"/>
  <c r="T1851" i="1"/>
  <c r="S1851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314" i="1"/>
  <c r="T314" i="1"/>
  <c r="S314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321" i="1"/>
  <c r="T321" i="1"/>
  <c r="S321" i="1"/>
  <c r="U1825" i="1"/>
  <c r="T1825" i="1"/>
  <c r="S1825" i="1"/>
  <c r="U1824" i="1"/>
  <c r="T1824" i="1"/>
  <c r="S1824" i="1"/>
  <c r="U1823" i="1"/>
  <c r="T1823" i="1"/>
  <c r="S1823" i="1"/>
  <c r="U505" i="1"/>
  <c r="T505" i="1"/>
  <c r="S505" i="1"/>
  <c r="U424" i="1"/>
  <c r="T424" i="1"/>
  <c r="S424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313" i="1"/>
  <c r="T313" i="1"/>
  <c r="S313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329" i="1"/>
  <c r="T329" i="1"/>
  <c r="S329" i="1"/>
  <c r="U1806" i="1"/>
  <c r="T1806" i="1"/>
  <c r="S1806" i="1"/>
  <c r="U1804" i="1"/>
  <c r="T1804" i="1"/>
  <c r="S1804" i="1"/>
  <c r="U1803" i="1"/>
  <c r="T1803" i="1"/>
  <c r="S1803" i="1"/>
  <c r="U1802" i="1"/>
  <c r="T1802" i="1"/>
  <c r="S1802" i="1"/>
  <c r="U1805" i="1"/>
  <c r="T1805" i="1"/>
  <c r="S1805" i="1"/>
  <c r="U1801" i="1"/>
  <c r="T1801" i="1"/>
  <c r="S1801" i="1"/>
  <c r="U1800" i="1"/>
  <c r="T1800" i="1"/>
  <c r="S1800" i="1"/>
  <c r="U1799" i="1"/>
  <c r="T1799" i="1"/>
  <c r="S1799" i="1"/>
  <c r="U320" i="1"/>
  <c r="T320" i="1"/>
  <c r="S320" i="1"/>
  <c r="U1798" i="1"/>
  <c r="T1798" i="1"/>
  <c r="S1798" i="1"/>
  <c r="U1797" i="1"/>
  <c r="T1797" i="1"/>
  <c r="S1797" i="1"/>
  <c r="U504" i="1"/>
  <c r="T504" i="1"/>
  <c r="S504" i="1"/>
  <c r="U423" i="1"/>
  <c r="T423" i="1"/>
  <c r="S423" i="1"/>
  <c r="U1796" i="1"/>
  <c r="T1796" i="1"/>
  <c r="S1796" i="1"/>
  <c r="U1795" i="1"/>
  <c r="T1795" i="1"/>
  <c r="S1795" i="1"/>
  <c r="U439" i="1"/>
  <c r="T439" i="1"/>
  <c r="S439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319" i="1"/>
  <c r="T319" i="1"/>
  <c r="S319" i="1"/>
  <c r="U1771" i="1"/>
  <c r="T1771" i="1"/>
  <c r="S1771" i="1"/>
  <c r="U1770" i="1"/>
  <c r="T1770" i="1"/>
  <c r="S1770" i="1"/>
  <c r="U503" i="1"/>
  <c r="T503" i="1"/>
  <c r="S503" i="1"/>
  <c r="U1769" i="1"/>
  <c r="T1769" i="1"/>
  <c r="S1769" i="1"/>
  <c r="U422" i="1"/>
  <c r="T422" i="1"/>
  <c r="S422" i="1"/>
  <c r="U438" i="1"/>
  <c r="T438" i="1"/>
  <c r="S438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4" i="1"/>
  <c r="T1754" i="1"/>
  <c r="S1754" i="1"/>
  <c r="U1755" i="1"/>
  <c r="T1755" i="1"/>
  <c r="S1755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318" i="1"/>
  <c r="T318" i="1"/>
  <c r="S318" i="1"/>
  <c r="U1745" i="1"/>
  <c r="T1745" i="1"/>
  <c r="S1745" i="1"/>
  <c r="U1744" i="1"/>
  <c r="T1744" i="1"/>
  <c r="S1744" i="1"/>
  <c r="U421" i="1"/>
  <c r="T421" i="1"/>
  <c r="S421" i="1"/>
  <c r="U1743" i="1"/>
  <c r="T1743" i="1"/>
  <c r="S1743" i="1"/>
  <c r="U1742" i="1"/>
  <c r="T1742" i="1"/>
  <c r="S1742" i="1"/>
  <c r="U502" i="1"/>
  <c r="T502" i="1"/>
  <c r="S50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7" i="1"/>
  <c r="T1727" i="1"/>
  <c r="S1727" i="1"/>
  <c r="U1726" i="1"/>
  <c r="T1726" i="1"/>
  <c r="S1726" i="1"/>
  <c r="U1725" i="1"/>
  <c r="T1725" i="1"/>
  <c r="S1725" i="1"/>
  <c r="U1728" i="1"/>
  <c r="T1728" i="1"/>
  <c r="S1728" i="1"/>
  <c r="U1724" i="1"/>
  <c r="T1724" i="1"/>
  <c r="S1724" i="1"/>
  <c r="U1723" i="1"/>
  <c r="T1723" i="1"/>
  <c r="S1723" i="1"/>
  <c r="U1722" i="1"/>
  <c r="T1722" i="1"/>
  <c r="S1722" i="1"/>
  <c r="U1720" i="1"/>
  <c r="T1720" i="1"/>
  <c r="S1720" i="1"/>
  <c r="U1721" i="1"/>
  <c r="T1721" i="1"/>
  <c r="S1721" i="1"/>
  <c r="U1719" i="1"/>
  <c r="T1719" i="1"/>
  <c r="S1719" i="1"/>
  <c r="U420" i="1"/>
  <c r="T420" i="1"/>
  <c r="S420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392" i="1"/>
  <c r="T392" i="1"/>
  <c r="S392" i="1"/>
  <c r="U1713" i="1"/>
  <c r="T1713" i="1"/>
  <c r="S1713" i="1"/>
  <c r="U1712" i="1"/>
  <c r="T1712" i="1"/>
  <c r="S1712" i="1"/>
  <c r="U501" i="1"/>
  <c r="T501" i="1"/>
  <c r="S501" i="1"/>
  <c r="U419" i="1"/>
  <c r="T419" i="1"/>
  <c r="S419" i="1"/>
  <c r="U418" i="1"/>
  <c r="T418" i="1"/>
  <c r="S418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7718" i="1"/>
  <c r="T7718" i="1"/>
  <c r="S7718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7763" i="1"/>
  <c r="T7763" i="1"/>
  <c r="S7763" i="1"/>
  <c r="U1686" i="1"/>
  <c r="T1686" i="1"/>
  <c r="S1686" i="1"/>
  <c r="U391" i="1"/>
  <c r="T391" i="1"/>
  <c r="S391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500" i="1"/>
  <c r="T500" i="1"/>
  <c r="S500" i="1"/>
  <c r="U417" i="1"/>
  <c r="T417" i="1"/>
  <c r="S417" i="1"/>
  <c r="U1681" i="1"/>
  <c r="T1681" i="1"/>
  <c r="S1681" i="1"/>
  <c r="U486" i="1"/>
  <c r="T486" i="1"/>
  <c r="S486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59" i="1"/>
  <c r="T1659" i="1"/>
  <c r="S1659" i="1"/>
  <c r="U1660" i="1"/>
  <c r="T1660" i="1"/>
  <c r="S1660" i="1"/>
  <c r="U416" i="1"/>
  <c r="T416" i="1"/>
  <c r="S416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485" i="1"/>
  <c r="T485" i="1"/>
  <c r="S48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410" i="1"/>
  <c r="T410" i="1"/>
  <c r="S410" i="1"/>
  <c r="U484" i="1"/>
  <c r="T484" i="1"/>
  <c r="S484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09" i="1"/>
  <c r="T1609" i="1"/>
  <c r="S1609" i="1"/>
  <c r="U1608" i="1"/>
  <c r="T1608" i="1"/>
  <c r="S1608" i="1"/>
  <c r="U1607" i="1"/>
  <c r="T1607" i="1"/>
  <c r="S1607" i="1"/>
  <c r="U1610" i="1"/>
  <c r="T1610" i="1"/>
  <c r="S1610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409" i="1"/>
  <c r="T409" i="1"/>
  <c r="S409" i="1"/>
  <c r="U1597" i="1"/>
  <c r="T1597" i="1"/>
  <c r="S1597" i="1"/>
  <c r="U1595" i="1"/>
  <c r="T1595" i="1"/>
  <c r="S1595" i="1"/>
  <c r="U1594" i="1"/>
  <c r="T1594" i="1"/>
  <c r="S1594" i="1"/>
  <c r="U1593" i="1"/>
  <c r="T1593" i="1"/>
  <c r="S1593" i="1"/>
  <c r="U1596" i="1"/>
  <c r="T1596" i="1"/>
  <c r="S1596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479" i="1"/>
  <c r="T479" i="1"/>
  <c r="S479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7762" i="1"/>
  <c r="T7762" i="1"/>
  <c r="S776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408" i="1"/>
  <c r="T408" i="1"/>
  <c r="S408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3" i="1"/>
  <c r="T1563" i="1"/>
  <c r="S1563" i="1"/>
  <c r="U1562" i="1"/>
  <c r="T1562" i="1"/>
  <c r="S1562" i="1"/>
  <c r="U1564" i="1"/>
  <c r="T1564" i="1"/>
  <c r="S1564" i="1"/>
  <c r="U1561" i="1"/>
  <c r="T1561" i="1"/>
  <c r="S1561" i="1"/>
  <c r="U1560" i="1"/>
  <c r="T1560" i="1"/>
  <c r="S1560" i="1"/>
  <c r="U478" i="1"/>
  <c r="T478" i="1"/>
  <c r="S478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407" i="1"/>
  <c r="T407" i="1"/>
  <c r="S407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34" i="1"/>
  <c r="T34" i="1"/>
  <c r="S34" i="1"/>
  <c r="U1541" i="1"/>
  <c r="T1541" i="1"/>
  <c r="S1541" i="1"/>
  <c r="U1540" i="1"/>
  <c r="T1540" i="1"/>
  <c r="S1540" i="1"/>
  <c r="U1539" i="1"/>
  <c r="T1539" i="1"/>
  <c r="S1539" i="1"/>
  <c r="U477" i="1"/>
  <c r="T477" i="1"/>
  <c r="S477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406" i="1"/>
  <c r="T406" i="1"/>
  <c r="S40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33" i="1"/>
  <c r="T33" i="1"/>
  <c r="S33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476" i="1"/>
  <c r="T476" i="1"/>
  <c r="S476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528" i="1"/>
  <c r="T528" i="1"/>
  <c r="S528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405" i="1"/>
  <c r="T405" i="1"/>
  <c r="S405" i="1"/>
  <c r="U1501" i="1"/>
  <c r="T1501" i="1"/>
  <c r="S1501" i="1"/>
  <c r="U1500" i="1"/>
  <c r="T1500" i="1"/>
  <c r="S1500" i="1"/>
  <c r="U1502" i="1"/>
  <c r="T1502" i="1"/>
  <c r="S1502" i="1"/>
  <c r="U1499" i="1"/>
  <c r="T1499" i="1"/>
  <c r="S1499" i="1"/>
  <c r="U1498" i="1"/>
  <c r="T1498" i="1"/>
  <c r="S1498" i="1"/>
  <c r="U51" i="1"/>
  <c r="T51" i="1"/>
  <c r="S51" i="1"/>
  <c r="U1497" i="1"/>
  <c r="T1497" i="1"/>
  <c r="S1497" i="1"/>
  <c r="U1496" i="1"/>
  <c r="T1496" i="1"/>
  <c r="S1496" i="1"/>
  <c r="U32" i="1"/>
  <c r="T32" i="1"/>
  <c r="S32" i="1"/>
  <c r="U1495" i="1"/>
  <c r="T1495" i="1"/>
  <c r="S1495" i="1"/>
  <c r="U1494" i="1"/>
  <c r="T1494" i="1"/>
  <c r="S1494" i="1"/>
  <c r="U475" i="1"/>
  <c r="T475" i="1"/>
  <c r="S475" i="1"/>
  <c r="U1493" i="1"/>
  <c r="T1493" i="1"/>
  <c r="S1493" i="1"/>
  <c r="U45" i="1"/>
  <c r="T45" i="1"/>
  <c r="S45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527" i="1"/>
  <c r="T527" i="1"/>
  <c r="S527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50" i="1"/>
  <c r="T50" i="1"/>
  <c r="S50" i="1"/>
  <c r="U1474" i="1"/>
  <c r="T1474" i="1"/>
  <c r="S1474" i="1"/>
  <c r="U1473" i="1"/>
  <c r="T1473" i="1"/>
  <c r="S1473" i="1"/>
  <c r="U7761" i="1"/>
  <c r="T7761" i="1"/>
  <c r="S7761" i="1"/>
  <c r="U31" i="1"/>
  <c r="T31" i="1"/>
  <c r="S31" i="1"/>
  <c r="U1472" i="1"/>
  <c r="T1472" i="1"/>
  <c r="S1472" i="1"/>
  <c r="U1471" i="1"/>
  <c r="T1471" i="1"/>
  <c r="S1471" i="1"/>
  <c r="U1470" i="1"/>
  <c r="T1470" i="1"/>
  <c r="S1470" i="1"/>
  <c r="U474" i="1"/>
  <c r="T474" i="1"/>
  <c r="S474" i="1"/>
  <c r="U44" i="1"/>
  <c r="T44" i="1"/>
  <c r="S44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526" i="1"/>
  <c r="T526" i="1"/>
  <c r="S526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30" i="1"/>
  <c r="T30" i="1"/>
  <c r="S30" i="1"/>
  <c r="U7741" i="1"/>
  <c r="T7741" i="1"/>
  <c r="S7741" i="1"/>
  <c r="U1446" i="1"/>
  <c r="T1446" i="1"/>
  <c r="S1446" i="1"/>
  <c r="U1445" i="1"/>
  <c r="T1445" i="1"/>
  <c r="S1445" i="1"/>
  <c r="U1444" i="1"/>
  <c r="T1444" i="1"/>
  <c r="S1444" i="1"/>
  <c r="U1447" i="1"/>
  <c r="T1447" i="1"/>
  <c r="S1447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29" i="1"/>
  <c r="T29" i="1"/>
  <c r="S29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28" i="1"/>
  <c r="T28" i="1"/>
  <c r="S28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7760" i="1"/>
  <c r="T7760" i="1"/>
  <c r="S7760" i="1"/>
  <c r="U1391" i="1"/>
  <c r="T1391" i="1"/>
  <c r="S1391" i="1"/>
  <c r="U1390" i="1"/>
  <c r="T1390" i="1"/>
  <c r="S1390" i="1"/>
  <c r="U1388" i="1"/>
  <c r="T1388" i="1"/>
  <c r="S1388" i="1"/>
  <c r="U1389" i="1"/>
  <c r="T1389" i="1"/>
  <c r="S1389" i="1"/>
  <c r="U1387" i="1"/>
  <c r="T1387" i="1"/>
  <c r="S1387" i="1"/>
  <c r="U1386" i="1"/>
  <c r="T1386" i="1"/>
  <c r="S1386" i="1"/>
  <c r="U1384" i="1"/>
  <c r="T1384" i="1"/>
  <c r="S1384" i="1"/>
  <c r="U1383" i="1"/>
  <c r="T1383" i="1"/>
  <c r="S1383" i="1"/>
  <c r="U1382" i="1"/>
  <c r="T1382" i="1"/>
  <c r="S1382" i="1"/>
  <c r="U1385" i="1"/>
  <c r="T1385" i="1"/>
  <c r="S1385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415" i="1"/>
  <c r="T415" i="1"/>
  <c r="S415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59" i="1"/>
  <c r="T1359" i="1"/>
  <c r="S1359" i="1"/>
  <c r="U1360" i="1"/>
  <c r="T1360" i="1"/>
  <c r="S1360" i="1"/>
  <c r="U1358" i="1"/>
  <c r="T1358" i="1"/>
  <c r="S1358" i="1"/>
  <c r="U1357" i="1"/>
  <c r="T1357" i="1"/>
  <c r="S1357" i="1"/>
  <c r="U1355" i="1"/>
  <c r="T1355" i="1"/>
  <c r="S1355" i="1"/>
  <c r="U1354" i="1"/>
  <c r="T1354" i="1"/>
  <c r="S1354" i="1"/>
  <c r="U1356" i="1"/>
  <c r="T1356" i="1"/>
  <c r="S1356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237" i="1"/>
  <c r="T237" i="1"/>
  <c r="S2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6" i="1"/>
  <c r="T1326" i="1"/>
  <c r="S1326" i="1"/>
  <c r="U1325" i="1"/>
  <c r="T1325" i="1"/>
  <c r="S1325" i="1"/>
  <c r="U1324" i="1"/>
  <c r="T1324" i="1"/>
  <c r="S1324" i="1"/>
  <c r="U1327" i="1"/>
  <c r="T1327" i="1"/>
  <c r="S1327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7759" i="1"/>
  <c r="T7759" i="1"/>
  <c r="S7759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236" i="1"/>
  <c r="T236" i="1"/>
  <c r="S236" i="1"/>
  <c r="U1307" i="1"/>
  <c r="T1307" i="1"/>
  <c r="S1307" i="1"/>
  <c r="U1306" i="1"/>
  <c r="T1306" i="1"/>
  <c r="S1306" i="1"/>
  <c r="U1305" i="1"/>
  <c r="T1305" i="1"/>
  <c r="S1305" i="1"/>
  <c r="U339" i="1"/>
  <c r="T339" i="1"/>
  <c r="S339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235" i="1"/>
  <c r="T235" i="1"/>
  <c r="S235" i="1"/>
  <c r="U1289" i="1"/>
  <c r="T1289" i="1"/>
  <c r="S1289" i="1"/>
  <c r="U1288" i="1"/>
  <c r="T1288" i="1"/>
  <c r="S1288" i="1"/>
  <c r="U1287" i="1"/>
  <c r="T1287" i="1"/>
  <c r="S1287" i="1"/>
  <c r="U1285" i="1"/>
  <c r="T1285" i="1"/>
  <c r="S1285" i="1"/>
  <c r="U7758" i="1"/>
  <c r="T7758" i="1"/>
  <c r="S7758" i="1"/>
  <c r="U1286" i="1"/>
  <c r="T1286" i="1"/>
  <c r="S1286" i="1"/>
  <c r="U1283" i="1"/>
  <c r="T1283" i="1"/>
  <c r="S1283" i="1"/>
  <c r="U1282" i="1"/>
  <c r="T1282" i="1"/>
  <c r="S1282" i="1"/>
  <c r="U1281" i="1"/>
  <c r="T1281" i="1"/>
  <c r="S1281" i="1"/>
  <c r="U1284" i="1"/>
  <c r="T1284" i="1"/>
  <c r="S1284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4" i="1"/>
  <c r="T1274" i="1"/>
  <c r="S1274" i="1"/>
  <c r="U1273" i="1"/>
  <c r="T1273" i="1"/>
  <c r="S1273" i="1"/>
  <c r="U1275" i="1"/>
  <c r="T1275" i="1"/>
  <c r="S1275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7820" i="1"/>
  <c r="T7820" i="1"/>
  <c r="S7820" i="1"/>
  <c r="U338" i="1"/>
  <c r="T338" i="1"/>
  <c r="S338" i="1"/>
  <c r="U1265" i="1"/>
  <c r="T1265" i="1"/>
  <c r="S1265" i="1"/>
  <c r="U7729" i="1"/>
  <c r="T7729" i="1"/>
  <c r="S7729" i="1"/>
  <c r="U1264" i="1"/>
  <c r="T1264" i="1"/>
  <c r="S1264" i="1"/>
  <c r="U253" i="1"/>
  <c r="T253" i="1"/>
  <c r="S253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40" i="1"/>
  <c r="T40" i="1"/>
  <c r="S40" i="1"/>
  <c r="U1259" i="1"/>
  <c r="T1259" i="1"/>
  <c r="S1259" i="1"/>
  <c r="U1258" i="1"/>
  <c r="T1258" i="1"/>
  <c r="S1258" i="1"/>
  <c r="U1257" i="1"/>
  <c r="T1257" i="1"/>
  <c r="S1257" i="1"/>
  <c r="U337" i="1"/>
  <c r="T337" i="1"/>
  <c r="S33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7728" i="1"/>
  <c r="T7728" i="1"/>
  <c r="S7728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39" i="1"/>
  <c r="T39" i="1"/>
  <c r="S39" i="1"/>
  <c r="U1237" i="1"/>
  <c r="T1237" i="1"/>
  <c r="S1237" i="1"/>
  <c r="U1236" i="1"/>
  <c r="T1236" i="1"/>
  <c r="S1236" i="1"/>
  <c r="U336" i="1"/>
  <c r="T336" i="1"/>
  <c r="S3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234" i="1"/>
  <c r="T234" i="1"/>
  <c r="S234" i="1"/>
  <c r="U1223" i="1"/>
  <c r="T1223" i="1"/>
  <c r="S1223" i="1"/>
  <c r="U1222" i="1"/>
  <c r="T1222" i="1"/>
  <c r="S1222" i="1"/>
  <c r="U233" i="1"/>
  <c r="T233" i="1"/>
  <c r="S233" i="1"/>
  <c r="U23" i="1"/>
  <c r="T23" i="1"/>
  <c r="S23" i="1"/>
  <c r="U38" i="1"/>
  <c r="T38" i="1"/>
  <c r="S38" i="1"/>
  <c r="U1220" i="1"/>
  <c r="T1220" i="1"/>
  <c r="S1220" i="1"/>
  <c r="U1221" i="1"/>
  <c r="T1221" i="1"/>
  <c r="S1221" i="1"/>
  <c r="U1219" i="1"/>
  <c r="T1219" i="1"/>
  <c r="S1219" i="1"/>
  <c r="U335" i="1"/>
  <c r="T335" i="1"/>
  <c r="S335" i="1"/>
  <c r="U1218" i="1"/>
  <c r="T1218" i="1"/>
  <c r="S1218" i="1"/>
  <c r="U249" i="1"/>
  <c r="T249" i="1"/>
  <c r="S249" i="1"/>
  <c r="U1217" i="1"/>
  <c r="T1217" i="1"/>
  <c r="S1217" i="1"/>
  <c r="U43" i="1"/>
  <c r="T43" i="1"/>
  <c r="S43" i="1"/>
  <c r="U7727" i="1"/>
  <c r="T7727" i="1"/>
  <c r="S772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244" i="1"/>
  <c r="T244" i="1"/>
  <c r="S244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404" i="1"/>
  <c r="T404" i="1"/>
  <c r="S404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22" i="1"/>
  <c r="T22" i="1"/>
  <c r="S22" i="1"/>
  <c r="U1201" i="1"/>
  <c r="T1201" i="1"/>
  <c r="S1201" i="1"/>
  <c r="U1200" i="1"/>
  <c r="T1200" i="1"/>
  <c r="S1200" i="1"/>
  <c r="U1199" i="1"/>
  <c r="T1199" i="1"/>
  <c r="S1199" i="1"/>
  <c r="U37" i="1"/>
  <c r="T37" i="1"/>
  <c r="S37" i="1"/>
  <c r="U36" i="1"/>
  <c r="T36" i="1"/>
  <c r="S36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248" i="1"/>
  <c r="T248" i="1"/>
  <c r="S248" i="1"/>
  <c r="U1194" i="1"/>
  <c r="T1194" i="1"/>
  <c r="S1194" i="1"/>
  <c r="U42" i="1"/>
  <c r="T42" i="1"/>
  <c r="S42" i="1"/>
  <c r="U252" i="1"/>
  <c r="T252" i="1"/>
  <c r="S252" i="1"/>
  <c r="U1193" i="1"/>
  <c r="T1193" i="1"/>
  <c r="S1193" i="1"/>
  <c r="U1192" i="1"/>
  <c r="T1192" i="1"/>
  <c r="S1192" i="1"/>
  <c r="U499" i="1"/>
  <c r="T499" i="1"/>
  <c r="S499" i="1"/>
  <c r="U1190" i="1"/>
  <c r="T1190" i="1"/>
  <c r="S1190" i="1"/>
  <c r="U243" i="1"/>
  <c r="T243" i="1"/>
  <c r="S243" i="1"/>
  <c r="U1191" i="1"/>
  <c r="T1191" i="1"/>
  <c r="S1191" i="1"/>
  <c r="U1189" i="1"/>
  <c r="T1189" i="1"/>
  <c r="S1189" i="1"/>
  <c r="U1188" i="1"/>
  <c r="T1188" i="1"/>
  <c r="S1188" i="1"/>
  <c r="U1187" i="1"/>
  <c r="T1187" i="1"/>
  <c r="S1187" i="1"/>
  <c r="U1185" i="1"/>
  <c r="T1185" i="1"/>
  <c r="S1185" i="1"/>
  <c r="U1186" i="1"/>
  <c r="T1186" i="1"/>
  <c r="S1186" i="1"/>
  <c r="U1184" i="1"/>
  <c r="T1184" i="1"/>
  <c r="S1184" i="1"/>
  <c r="U1183" i="1"/>
  <c r="T1183" i="1"/>
  <c r="S1183" i="1"/>
  <c r="U498" i="1"/>
  <c r="T498" i="1"/>
  <c r="S498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35" i="1"/>
  <c r="T35" i="1"/>
  <c r="S35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41" i="1"/>
  <c r="T41" i="1"/>
  <c r="S41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72" i="1"/>
  <c r="T1172" i="1"/>
  <c r="S1172" i="1"/>
  <c r="U1167" i="1"/>
  <c r="T1167" i="1"/>
  <c r="S1167" i="1"/>
  <c r="U1166" i="1"/>
  <c r="T1166" i="1"/>
  <c r="S1166" i="1"/>
  <c r="U1165" i="1"/>
  <c r="T1165" i="1"/>
  <c r="S1165" i="1"/>
  <c r="U497" i="1"/>
  <c r="T497" i="1"/>
  <c r="S497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59" i="1"/>
  <c r="T1159" i="1"/>
  <c r="S1159" i="1"/>
  <c r="U1160" i="1"/>
  <c r="T1160" i="1"/>
  <c r="S1160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3" i="1"/>
  <c r="T1143" i="1"/>
  <c r="S1143" i="1"/>
  <c r="U1142" i="1"/>
  <c r="T1142" i="1"/>
  <c r="S1142" i="1"/>
  <c r="U1141" i="1"/>
  <c r="T1141" i="1"/>
  <c r="S1141" i="1"/>
  <c r="U1144" i="1"/>
  <c r="T1144" i="1"/>
  <c r="S1144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2" i="1"/>
  <c r="T1132" i="1"/>
  <c r="S1132" i="1"/>
  <c r="U1131" i="1"/>
  <c r="T1131" i="1"/>
  <c r="S1131" i="1"/>
  <c r="U1133" i="1"/>
  <c r="T1133" i="1"/>
  <c r="S1133" i="1"/>
  <c r="U1130" i="1"/>
  <c r="T1130" i="1"/>
  <c r="S1130" i="1"/>
  <c r="U1129" i="1"/>
  <c r="T1129" i="1"/>
  <c r="S1129" i="1"/>
  <c r="U1128" i="1"/>
  <c r="T1128" i="1"/>
  <c r="S1128" i="1"/>
  <c r="U251" i="1"/>
  <c r="T251" i="1"/>
  <c r="S251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4" i="1"/>
  <c r="T1114" i="1"/>
  <c r="S1114" i="1"/>
  <c r="U1115" i="1"/>
  <c r="T1115" i="1"/>
  <c r="S1115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247" i="1"/>
  <c r="T247" i="1"/>
  <c r="S247" i="1"/>
  <c r="U1109" i="1"/>
  <c r="T1109" i="1"/>
  <c r="S1109" i="1"/>
  <c r="U1107" i="1"/>
  <c r="T1107" i="1"/>
  <c r="S1107" i="1"/>
  <c r="U1108" i="1"/>
  <c r="T1108" i="1"/>
  <c r="S1108" i="1"/>
  <c r="U1106" i="1"/>
  <c r="T1106" i="1"/>
  <c r="S1106" i="1"/>
  <c r="U242" i="1"/>
  <c r="T242" i="1"/>
  <c r="S242" i="1"/>
  <c r="U1105" i="1"/>
  <c r="T1105" i="1"/>
  <c r="S1105" i="1"/>
  <c r="U250" i="1"/>
  <c r="T250" i="1"/>
  <c r="S250" i="1"/>
  <c r="U1104" i="1"/>
  <c r="T1104" i="1"/>
  <c r="S1104" i="1"/>
  <c r="U1103" i="1"/>
  <c r="T1103" i="1"/>
  <c r="S1103" i="1"/>
  <c r="U7726" i="1"/>
  <c r="T7726" i="1"/>
  <c r="S7726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246" i="1"/>
  <c r="T246" i="1"/>
  <c r="S246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245" i="1"/>
  <c r="T245" i="1"/>
  <c r="S245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241" i="1"/>
  <c r="T241" i="1"/>
  <c r="S241" i="1"/>
  <c r="U1088" i="1"/>
  <c r="T1088" i="1"/>
  <c r="S1088" i="1"/>
  <c r="U1089" i="1"/>
  <c r="T1089" i="1"/>
  <c r="S1089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344" i="1"/>
  <c r="T344" i="1"/>
  <c r="S344" i="1"/>
  <c r="U1060" i="1"/>
  <c r="T1060" i="1"/>
  <c r="S1060" i="1"/>
  <c r="U1059" i="1"/>
  <c r="T1059" i="1"/>
  <c r="S1059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8" i="1"/>
  <c r="T1058" i="1"/>
  <c r="S1058" i="1"/>
  <c r="U1053" i="1"/>
  <c r="T1053" i="1"/>
  <c r="S1053" i="1"/>
  <c r="U1052" i="1"/>
  <c r="T1052" i="1"/>
  <c r="S1052" i="1"/>
  <c r="U1051" i="1"/>
  <c r="T1051" i="1"/>
  <c r="S1051" i="1"/>
  <c r="U1049" i="1"/>
  <c r="T1049" i="1"/>
  <c r="S1049" i="1"/>
  <c r="U1050" i="1"/>
  <c r="T1050" i="1"/>
  <c r="S1050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343" i="1"/>
  <c r="T343" i="1"/>
  <c r="S343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1" i="1"/>
  <c r="T1031" i="1"/>
  <c r="S1031" i="1"/>
  <c r="U1030" i="1"/>
  <c r="T1030" i="1"/>
  <c r="S1030" i="1"/>
  <c r="U1032" i="1"/>
  <c r="T1032" i="1"/>
  <c r="S1032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342" i="1"/>
  <c r="T342" i="1"/>
  <c r="S342" i="1"/>
  <c r="U1021" i="1"/>
  <c r="T1021" i="1"/>
  <c r="S1021" i="1"/>
  <c r="U334" i="1"/>
  <c r="T334" i="1"/>
  <c r="S334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3" i="1"/>
  <c r="T1013" i="1"/>
  <c r="S1013" i="1"/>
  <c r="U1014" i="1"/>
  <c r="T1014" i="1"/>
  <c r="S1014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3" i="1"/>
  <c r="T1003" i="1"/>
  <c r="S1003" i="1"/>
  <c r="U1004" i="1"/>
  <c r="T1004" i="1"/>
  <c r="S1004" i="1"/>
  <c r="U341" i="1"/>
  <c r="T341" i="1"/>
  <c r="S341" i="1"/>
  <c r="U1001" i="1"/>
  <c r="T1001" i="1"/>
  <c r="S1001" i="1"/>
  <c r="U1002" i="1"/>
  <c r="T1002" i="1"/>
  <c r="S1002" i="1"/>
  <c r="U305" i="1"/>
  <c r="T305" i="1"/>
  <c r="S305" i="1"/>
  <c r="U333" i="1"/>
  <c r="T333" i="1"/>
  <c r="S333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6" i="1"/>
  <c r="T986" i="1"/>
  <c r="S986" i="1"/>
  <c r="U988" i="1"/>
  <c r="T988" i="1"/>
  <c r="S988" i="1"/>
  <c r="U987" i="1"/>
  <c r="T987" i="1"/>
  <c r="S987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212" i="1"/>
  <c r="T212" i="1"/>
  <c r="S212" i="1"/>
  <c r="U340" i="1"/>
  <c r="T340" i="1"/>
  <c r="S340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304" i="1"/>
  <c r="T304" i="1"/>
  <c r="S304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312" i="1"/>
  <c r="T312" i="1"/>
  <c r="S312" i="1"/>
  <c r="U969" i="1"/>
  <c r="T969" i="1"/>
  <c r="S969" i="1"/>
  <c r="U968" i="1"/>
  <c r="T968" i="1"/>
  <c r="S968" i="1"/>
  <c r="U967" i="1"/>
  <c r="T967" i="1"/>
  <c r="S967" i="1"/>
  <c r="U7757" i="1"/>
  <c r="T7757" i="1"/>
  <c r="S775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7819" i="1"/>
  <c r="T7819" i="1"/>
  <c r="S7819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211" i="1"/>
  <c r="T211" i="1"/>
  <c r="S211" i="1"/>
  <c r="U7818" i="1"/>
  <c r="T7818" i="1"/>
  <c r="S781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303" i="1"/>
  <c r="T303" i="1"/>
  <c r="S303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39" i="1"/>
  <c r="T939" i="1"/>
  <c r="S939" i="1"/>
  <c r="U940" i="1"/>
  <c r="T940" i="1"/>
  <c r="S940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311" i="1"/>
  <c r="T311" i="1"/>
  <c r="S311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210" i="1"/>
  <c r="T210" i="1"/>
  <c r="S210" i="1"/>
  <c r="U914" i="1"/>
  <c r="T914" i="1"/>
  <c r="S914" i="1"/>
  <c r="U913" i="1"/>
  <c r="T913" i="1"/>
  <c r="S913" i="1"/>
  <c r="U296" i="1"/>
  <c r="T296" i="1"/>
  <c r="S296" i="1"/>
  <c r="U7817" i="1"/>
  <c r="T7817" i="1"/>
  <c r="S7817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6" i="1"/>
  <c r="T906" i="1"/>
  <c r="S906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295" i="1"/>
  <c r="T295" i="1"/>
  <c r="S295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302" i="1"/>
  <c r="T302" i="1"/>
  <c r="S302" i="1"/>
  <c r="U883" i="1"/>
  <c r="T883" i="1"/>
  <c r="S883" i="1"/>
  <c r="U881" i="1"/>
  <c r="T881" i="1"/>
  <c r="S881" i="1"/>
  <c r="U880" i="1"/>
  <c r="T880" i="1"/>
  <c r="S880" i="1"/>
  <c r="U879" i="1"/>
  <c r="T879" i="1"/>
  <c r="S879" i="1"/>
  <c r="U882" i="1"/>
  <c r="T882" i="1"/>
  <c r="S882" i="1"/>
  <c r="U7704" i="1"/>
  <c r="T7704" i="1"/>
  <c r="S7704" i="1"/>
  <c r="U878" i="1"/>
  <c r="T878" i="1"/>
  <c r="S878" i="1"/>
  <c r="U877" i="1"/>
  <c r="T877" i="1"/>
  <c r="S877" i="1"/>
  <c r="U876" i="1"/>
  <c r="T876" i="1"/>
  <c r="S876" i="1"/>
  <c r="U874" i="1"/>
  <c r="T874" i="1"/>
  <c r="S874" i="1"/>
  <c r="U873" i="1"/>
  <c r="T873" i="1"/>
  <c r="S873" i="1"/>
  <c r="U875" i="1"/>
  <c r="T875" i="1"/>
  <c r="S875" i="1"/>
  <c r="U872" i="1"/>
  <c r="T872" i="1"/>
  <c r="S872" i="1"/>
  <c r="U871" i="1"/>
  <c r="T871" i="1"/>
  <c r="S871" i="1"/>
  <c r="U294" i="1"/>
  <c r="T294" i="1"/>
  <c r="S294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301" i="1"/>
  <c r="T301" i="1"/>
  <c r="S301" i="1"/>
  <c r="U865" i="1"/>
  <c r="T865" i="1"/>
  <c r="S865" i="1"/>
  <c r="U864" i="1"/>
  <c r="T864" i="1"/>
  <c r="S864" i="1"/>
  <c r="U863" i="1"/>
  <c r="T863" i="1"/>
  <c r="S863" i="1"/>
  <c r="U209" i="1"/>
  <c r="T209" i="1"/>
  <c r="S209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310" i="1"/>
  <c r="T310" i="1"/>
  <c r="S310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293" i="1"/>
  <c r="T293" i="1"/>
  <c r="S293" i="1"/>
  <c r="U7756" i="1"/>
  <c r="T7756" i="1"/>
  <c r="S7756" i="1"/>
  <c r="U850" i="1"/>
  <c r="T850" i="1"/>
  <c r="S850" i="1"/>
  <c r="U849" i="1"/>
  <c r="T849" i="1"/>
  <c r="S849" i="1"/>
  <c r="U848" i="1"/>
  <c r="T848" i="1"/>
  <c r="S848" i="1"/>
  <c r="U300" i="1"/>
  <c r="T300" i="1"/>
  <c r="S300" i="1"/>
  <c r="U847" i="1"/>
  <c r="T847" i="1"/>
  <c r="S847" i="1"/>
  <c r="U846" i="1"/>
  <c r="T846" i="1"/>
  <c r="S846" i="1"/>
  <c r="U7816" i="1"/>
  <c r="T7816" i="1"/>
  <c r="S7816" i="1"/>
  <c r="U845" i="1"/>
  <c r="T845" i="1"/>
  <c r="S845" i="1"/>
  <c r="U7755" i="1"/>
  <c r="T7755" i="1"/>
  <c r="S775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309" i="1"/>
  <c r="T309" i="1"/>
  <c r="S309" i="1"/>
  <c r="U838" i="1"/>
  <c r="T838" i="1"/>
  <c r="S838" i="1"/>
  <c r="U7754" i="1"/>
  <c r="T7754" i="1"/>
  <c r="S7754" i="1"/>
  <c r="U292" i="1"/>
  <c r="T292" i="1"/>
  <c r="S292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2" i="1"/>
  <c r="T832" i="1"/>
  <c r="S832" i="1"/>
  <c r="U831" i="1"/>
  <c r="T831" i="1"/>
  <c r="S831" i="1"/>
  <c r="U833" i="1"/>
  <c r="T833" i="1"/>
  <c r="S833" i="1"/>
  <c r="U830" i="1"/>
  <c r="T830" i="1"/>
  <c r="S830" i="1"/>
  <c r="U299" i="1"/>
  <c r="T299" i="1"/>
  <c r="S299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308" i="1"/>
  <c r="T308" i="1"/>
  <c r="S308" i="1"/>
  <c r="U818" i="1"/>
  <c r="T818" i="1"/>
  <c r="S818" i="1"/>
  <c r="U816" i="1"/>
  <c r="T816" i="1"/>
  <c r="S816" i="1"/>
  <c r="U815" i="1"/>
  <c r="T815" i="1"/>
  <c r="S815" i="1"/>
  <c r="U817" i="1"/>
  <c r="T817" i="1"/>
  <c r="S817" i="1"/>
  <c r="U813" i="1"/>
  <c r="T813" i="1"/>
  <c r="S813" i="1"/>
  <c r="U812" i="1"/>
  <c r="T812" i="1"/>
  <c r="S812" i="1"/>
  <c r="U814" i="1"/>
  <c r="T814" i="1"/>
  <c r="S814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240" i="1"/>
  <c r="T240" i="1"/>
  <c r="S240" i="1"/>
  <c r="U798" i="1"/>
  <c r="T798" i="1"/>
  <c r="S798" i="1"/>
  <c r="U232" i="1"/>
  <c r="T232" i="1"/>
  <c r="S232" i="1"/>
  <c r="U227" i="1"/>
  <c r="T227" i="1"/>
  <c r="S227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239" i="1"/>
  <c r="T239" i="1"/>
  <c r="S239" i="1"/>
  <c r="U231" i="1"/>
  <c r="T231" i="1"/>
  <c r="S231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230" i="1"/>
  <c r="T230" i="1"/>
  <c r="S230" i="1"/>
  <c r="U226" i="1"/>
  <c r="T226" i="1"/>
  <c r="S226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4" i="1"/>
  <c r="T774" i="1"/>
  <c r="S774" i="1"/>
  <c r="U238" i="1"/>
  <c r="T238" i="1"/>
  <c r="S238" i="1"/>
  <c r="U775" i="1"/>
  <c r="T775" i="1"/>
  <c r="S775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229" i="1"/>
  <c r="T229" i="1"/>
  <c r="S229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3" i="1"/>
  <c r="T713" i="1"/>
  <c r="S713" i="1"/>
  <c r="U712" i="1"/>
  <c r="T712" i="1"/>
  <c r="S712" i="1"/>
  <c r="U714" i="1"/>
  <c r="T714" i="1"/>
  <c r="S714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332" i="1"/>
  <c r="T332" i="1"/>
  <c r="S332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7753" i="1"/>
  <c r="T7753" i="1"/>
  <c r="S7753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2" i="1"/>
  <c r="T682" i="1"/>
  <c r="S682" i="1"/>
  <c r="U681" i="1"/>
  <c r="T681" i="1"/>
  <c r="S681" i="1"/>
  <c r="U680" i="1"/>
  <c r="T680" i="1"/>
  <c r="S680" i="1"/>
  <c r="U683" i="1"/>
  <c r="T683" i="1"/>
  <c r="S683" i="1"/>
  <c r="U679" i="1"/>
  <c r="T679" i="1"/>
  <c r="S679" i="1"/>
  <c r="U678" i="1"/>
  <c r="T678" i="1"/>
  <c r="S678" i="1"/>
  <c r="U331" i="1"/>
  <c r="T331" i="1"/>
  <c r="S331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7752" i="1"/>
  <c r="T7752" i="1"/>
  <c r="S775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330" i="1"/>
  <c r="T330" i="1"/>
  <c r="S330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44" i="1"/>
  <c r="T644" i="1"/>
  <c r="S644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298" i="1"/>
  <c r="T298" i="1"/>
  <c r="S298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291" i="1"/>
  <c r="T291" i="1"/>
  <c r="S291" i="1"/>
  <c r="U626" i="1"/>
  <c r="T626" i="1"/>
  <c r="S626" i="1"/>
  <c r="U625" i="1"/>
  <c r="T625" i="1"/>
  <c r="S625" i="1"/>
  <c r="U627" i="1"/>
  <c r="T627" i="1"/>
  <c r="S627" i="1"/>
  <c r="U624" i="1"/>
  <c r="T624" i="1"/>
  <c r="S624" i="1"/>
  <c r="U623" i="1"/>
  <c r="T623" i="1"/>
  <c r="S623" i="1"/>
  <c r="U307" i="1"/>
  <c r="T307" i="1"/>
  <c r="S307" i="1"/>
  <c r="U622" i="1"/>
  <c r="T622" i="1"/>
  <c r="S622" i="1"/>
  <c r="U621" i="1"/>
  <c r="T621" i="1"/>
  <c r="S621" i="1"/>
  <c r="U619" i="1"/>
  <c r="T619" i="1"/>
  <c r="S619" i="1"/>
  <c r="U618" i="1"/>
  <c r="T618" i="1"/>
  <c r="S618" i="1"/>
  <c r="U617" i="1"/>
  <c r="T617" i="1"/>
  <c r="S617" i="1"/>
  <c r="U620" i="1"/>
  <c r="T620" i="1"/>
  <c r="S620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228" i="1"/>
  <c r="T228" i="1"/>
  <c r="S22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0" i="1"/>
  <c r="T600" i="1"/>
  <c r="S600" i="1"/>
  <c r="U599" i="1"/>
  <c r="T599" i="1"/>
  <c r="S599" i="1"/>
  <c r="U601" i="1"/>
  <c r="T601" i="1"/>
  <c r="S601" i="1"/>
  <c r="U597" i="1"/>
  <c r="T597" i="1"/>
  <c r="S597" i="1"/>
  <c r="U596" i="1"/>
  <c r="T596" i="1"/>
  <c r="S596" i="1"/>
  <c r="U595" i="1"/>
  <c r="T595" i="1"/>
  <c r="S595" i="1"/>
  <c r="U598" i="1"/>
  <c r="T598" i="1"/>
  <c r="S598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297" i="1"/>
  <c r="T297" i="1"/>
  <c r="S297" i="1"/>
  <c r="U588" i="1"/>
  <c r="T588" i="1"/>
  <c r="S588" i="1"/>
  <c r="U587" i="1"/>
  <c r="T587" i="1"/>
  <c r="S587" i="1"/>
  <c r="U290" i="1"/>
  <c r="T290" i="1"/>
  <c r="S290" i="1"/>
  <c r="U586" i="1"/>
  <c r="T586" i="1"/>
  <c r="S586" i="1"/>
  <c r="U208" i="1"/>
  <c r="T208" i="1"/>
  <c r="S208" i="1"/>
  <c r="U585" i="1"/>
  <c r="T585" i="1"/>
  <c r="S585" i="1"/>
  <c r="U584" i="1"/>
  <c r="T584" i="1"/>
  <c r="S584" i="1"/>
  <c r="U583" i="1"/>
  <c r="T583" i="1"/>
  <c r="S583" i="1"/>
  <c r="U306" i="1"/>
  <c r="T306" i="1"/>
  <c r="S306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7" i="1"/>
  <c r="T577" i="1"/>
  <c r="S577" i="1"/>
  <c r="U578" i="1"/>
  <c r="T578" i="1"/>
  <c r="S578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7703" i="1"/>
  <c r="T7703" i="1"/>
  <c r="S7703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2" i="1"/>
  <c r="T52" i="1"/>
  <c r="S52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AZ529" i="1" l="1"/>
  <c r="AZ530" i="1"/>
  <c r="AZ531" i="1"/>
  <c r="AZ532" i="1"/>
  <c r="AZ533" i="1"/>
  <c r="AZ534" i="1"/>
  <c r="AZ535" i="1"/>
  <c r="AZ536" i="1"/>
  <c r="AZ52" i="1"/>
  <c r="AZ537" i="1"/>
  <c r="AZ538" i="1"/>
  <c r="AZ539" i="1"/>
  <c r="AZ540" i="1"/>
  <c r="AZ541" i="1"/>
  <c r="AZ542" i="1"/>
  <c r="AZ543" i="1"/>
  <c r="AZ770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8" i="1"/>
  <c r="AZ577" i="1"/>
  <c r="AZ579" i="1"/>
  <c r="AZ580" i="1"/>
  <c r="AZ581" i="1"/>
  <c r="AZ582" i="1"/>
  <c r="AZ306" i="1"/>
  <c r="AZ583" i="1"/>
  <c r="AZ584" i="1"/>
  <c r="AZ585" i="1"/>
  <c r="AZ208" i="1"/>
  <c r="AZ586" i="1"/>
  <c r="AZ290" i="1"/>
  <c r="AZ587" i="1"/>
  <c r="AZ588" i="1"/>
  <c r="AZ297" i="1"/>
  <c r="AZ589" i="1"/>
  <c r="AZ590" i="1"/>
  <c r="AZ591" i="1"/>
  <c r="AZ592" i="1"/>
  <c r="AZ593" i="1"/>
  <c r="AZ594" i="1"/>
  <c r="AZ598" i="1"/>
  <c r="AZ595" i="1"/>
  <c r="AZ596" i="1"/>
  <c r="AZ597" i="1"/>
  <c r="AZ601" i="1"/>
  <c r="AZ599" i="1"/>
  <c r="AZ600" i="1"/>
  <c r="AZ602" i="1"/>
  <c r="AZ603" i="1"/>
  <c r="AZ604" i="1"/>
  <c r="AZ605" i="1"/>
  <c r="AZ606" i="1"/>
  <c r="AZ607" i="1"/>
  <c r="AZ228" i="1"/>
  <c r="AZ608" i="1"/>
  <c r="AZ609" i="1"/>
  <c r="AZ610" i="1"/>
  <c r="AZ611" i="1"/>
  <c r="AZ612" i="1"/>
  <c r="AZ613" i="1"/>
  <c r="AZ614" i="1"/>
  <c r="AZ615" i="1"/>
  <c r="AZ616" i="1"/>
  <c r="AZ620" i="1"/>
  <c r="AZ617" i="1"/>
  <c r="AZ618" i="1"/>
  <c r="AZ619" i="1"/>
  <c r="AZ621" i="1"/>
  <c r="AZ622" i="1"/>
  <c r="AZ307" i="1"/>
  <c r="AZ623" i="1"/>
  <c r="AZ624" i="1"/>
  <c r="AZ627" i="1"/>
  <c r="AZ625" i="1"/>
  <c r="AZ626" i="1"/>
  <c r="AZ291" i="1"/>
  <c r="AZ628" i="1"/>
  <c r="AZ629" i="1"/>
  <c r="AZ630" i="1"/>
  <c r="AZ631" i="1"/>
  <c r="AZ298" i="1"/>
  <c r="AZ632" i="1"/>
  <c r="AZ633" i="1"/>
  <c r="AZ634" i="1"/>
  <c r="AZ635" i="1"/>
  <c r="AZ636" i="1"/>
  <c r="AZ637" i="1"/>
  <c r="AZ638" i="1"/>
  <c r="AZ639" i="1"/>
  <c r="AZ644" i="1"/>
  <c r="AZ640" i="1"/>
  <c r="AZ641" i="1"/>
  <c r="AZ642" i="1"/>
  <c r="AZ643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330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7752" i="1"/>
  <c r="AZ672" i="1"/>
  <c r="AZ673" i="1"/>
  <c r="AZ674" i="1"/>
  <c r="AZ675" i="1"/>
  <c r="AZ676" i="1"/>
  <c r="AZ677" i="1"/>
  <c r="AZ331" i="1"/>
  <c r="AZ678" i="1"/>
  <c r="AZ679" i="1"/>
  <c r="AZ683" i="1"/>
  <c r="AZ680" i="1"/>
  <c r="AZ681" i="1"/>
  <c r="AZ682" i="1"/>
  <c r="AZ684" i="1"/>
  <c r="AZ685" i="1"/>
  <c r="AZ686" i="1"/>
  <c r="AZ687" i="1"/>
  <c r="AZ688" i="1"/>
  <c r="AZ689" i="1"/>
  <c r="AZ690" i="1"/>
  <c r="AZ7753" i="1"/>
  <c r="AZ691" i="1"/>
  <c r="AZ692" i="1"/>
  <c r="AZ693" i="1"/>
  <c r="AZ694" i="1"/>
  <c r="AZ695" i="1"/>
  <c r="AZ696" i="1"/>
  <c r="AZ697" i="1"/>
  <c r="AZ698" i="1"/>
  <c r="AZ332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4" i="1"/>
  <c r="AZ712" i="1"/>
  <c r="AZ713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229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5" i="1"/>
  <c r="AZ238" i="1"/>
  <c r="AZ774" i="1"/>
  <c r="AZ776" i="1"/>
  <c r="AZ777" i="1"/>
  <c r="AZ778" i="1"/>
  <c r="AZ779" i="1"/>
  <c r="AZ780" i="1"/>
  <c r="AZ781" i="1"/>
  <c r="AZ226" i="1"/>
  <c r="AZ230" i="1"/>
  <c r="AZ782" i="1"/>
  <c r="AZ783" i="1"/>
  <c r="AZ784" i="1"/>
  <c r="AZ785" i="1"/>
  <c r="AZ786" i="1"/>
  <c r="AZ787" i="1"/>
  <c r="AZ788" i="1"/>
  <c r="AZ789" i="1"/>
  <c r="AZ790" i="1"/>
  <c r="AZ791" i="1"/>
  <c r="AZ792" i="1"/>
  <c r="AZ231" i="1"/>
  <c r="AZ239" i="1"/>
  <c r="AZ793" i="1"/>
  <c r="AZ794" i="1"/>
  <c r="AZ795" i="1"/>
  <c r="AZ796" i="1"/>
  <c r="AZ797" i="1"/>
  <c r="AZ227" i="1"/>
  <c r="AZ232" i="1"/>
  <c r="AZ798" i="1"/>
  <c r="AZ240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4" i="1"/>
  <c r="AZ812" i="1"/>
  <c r="AZ813" i="1"/>
  <c r="AZ817" i="1"/>
  <c r="AZ815" i="1"/>
  <c r="AZ816" i="1"/>
  <c r="AZ818" i="1"/>
  <c r="AZ308" i="1"/>
  <c r="AZ819" i="1"/>
  <c r="AZ820" i="1"/>
  <c r="AZ821" i="1"/>
  <c r="AZ822" i="1"/>
  <c r="AZ823" i="1"/>
  <c r="AZ824" i="1"/>
  <c r="AZ825" i="1"/>
  <c r="AZ826" i="1"/>
  <c r="AZ827" i="1"/>
  <c r="AZ828" i="1"/>
  <c r="AZ829" i="1"/>
  <c r="AZ299" i="1"/>
  <c r="AZ830" i="1"/>
  <c r="AZ833" i="1"/>
  <c r="AZ831" i="1"/>
  <c r="AZ832" i="1"/>
  <c r="AZ834" i="1"/>
  <c r="AZ835" i="1"/>
  <c r="AZ836" i="1"/>
  <c r="AZ837" i="1"/>
  <c r="AZ292" i="1"/>
  <c r="AZ7754" i="1"/>
  <c r="AZ838" i="1"/>
  <c r="AZ309" i="1"/>
  <c r="AZ839" i="1"/>
  <c r="AZ840" i="1"/>
  <c r="AZ841" i="1"/>
  <c r="AZ842" i="1"/>
  <c r="AZ843" i="1"/>
  <c r="AZ844" i="1"/>
  <c r="AZ7755" i="1"/>
  <c r="AZ845" i="1"/>
  <c r="AZ7816" i="1"/>
  <c r="AZ846" i="1"/>
  <c r="AZ847" i="1"/>
  <c r="AZ300" i="1"/>
  <c r="AZ848" i="1"/>
  <c r="AZ849" i="1"/>
  <c r="AZ850" i="1"/>
  <c r="AZ7756" i="1"/>
  <c r="AZ293" i="1"/>
  <c r="AZ851" i="1"/>
  <c r="AZ852" i="1"/>
  <c r="AZ853" i="1"/>
  <c r="AZ854" i="1"/>
  <c r="AZ855" i="1"/>
  <c r="AZ310" i="1"/>
  <c r="AZ856" i="1"/>
  <c r="AZ857" i="1"/>
  <c r="AZ858" i="1"/>
  <c r="AZ859" i="1"/>
  <c r="AZ860" i="1"/>
  <c r="AZ861" i="1"/>
  <c r="AZ862" i="1"/>
  <c r="AZ209" i="1"/>
  <c r="AZ863" i="1"/>
  <c r="AZ864" i="1"/>
  <c r="AZ865" i="1"/>
  <c r="AZ301" i="1"/>
  <c r="AZ866" i="1"/>
  <c r="AZ867" i="1"/>
  <c r="AZ868" i="1"/>
  <c r="AZ869" i="1"/>
  <c r="AZ870" i="1"/>
  <c r="AZ294" i="1"/>
  <c r="AZ871" i="1"/>
  <c r="AZ872" i="1"/>
  <c r="AZ875" i="1"/>
  <c r="AZ873" i="1"/>
  <c r="AZ874" i="1"/>
  <c r="AZ876" i="1"/>
  <c r="AZ877" i="1"/>
  <c r="AZ878" i="1"/>
  <c r="AZ7704" i="1"/>
  <c r="AZ882" i="1"/>
  <c r="AZ879" i="1"/>
  <c r="AZ880" i="1"/>
  <c r="AZ881" i="1"/>
  <c r="AZ883" i="1"/>
  <c r="AZ302" i="1"/>
  <c r="AZ884" i="1"/>
  <c r="AZ885" i="1"/>
  <c r="AZ886" i="1"/>
  <c r="AZ887" i="1"/>
  <c r="AZ295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6" i="1"/>
  <c r="AZ902" i="1"/>
  <c r="AZ903" i="1"/>
  <c r="AZ904" i="1"/>
  <c r="AZ905" i="1"/>
  <c r="AZ907" i="1"/>
  <c r="AZ908" i="1"/>
  <c r="AZ909" i="1"/>
  <c r="AZ910" i="1"/>
  <c r="AZ911" i="1"/>
  <c r="AZ912" i="1"/>
  <c r="AZ7817" i="1"/>
  <c r="AZ296" i="1"/>
  <c r="AZ913" i="1"/>
  <c r="AZ914" i="1"/>
  <c r="AZ210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311" i="1"/>
  <c r="AZ932" i="1"/>
  <c r="AZ933" i="1"/>
  <c r="AZ934" i="1"/>
  <c r="AZ935" i="1"/>
  <c r="AZ936" i="1"/>
  <c r="AZ937" i="1"/>
  <c r="AZ938" i="1"/>
  <c r="AZ940" i="1"/>
  <c r="AZ939" i="1"/>
  <c r="AZ941" i="1"/>
  <c r="AZ942" i="1"/>
  <c r="AZ943" i="1"/>
  <c r="AZ944" i="1"/>
  <c r="AZ945" i="1"/>
  <c r="AZ946" i="1"/>
  <c r="AZ947" i="1"/>
  <c r="AZ948" i="1"/>
  <c r="AZ949" i="1"/>
  <c r="AZ950" i="1"/>
  <c r="AZ951" i="1"/>
  <c r="AZ303" i="1"/>
  <c r="AZ952" i="1"/>
  <c r="AZ953" i="1"/>
  <c r="AZ954" i="1"/>
  <c r="AZ955" i="1"/>
  <c r="AZ956" i="1"/>
  <c r="AZ957" i="1"/>
  <c r="AZ7818" i="1"/>
  <c r="AZ211" i="1"/>
  <c r="AZ958" i="1"/>
  <c r="AZ959" i="1"/>
  <c r="AZ960" i="1"/>
  <c r="AZ961" i="1"/>
  <c r="AZ962" i="1"/>
  <c r="AZ7819" i="1"/>
  <c r="AZ963" i="1"/>
  <c r="AZ964" i="1"/>
  <c r="AZ965" i="1"/>
  <c r="AZ966" i="1"/>
  <c r="AZ7757" i="1"/>
  <c r="AZ967" i="1"/>
  <c r="AZ968" i="1"/>
  <c r="AZ969" i="1"/>
  <c r="AZ312" i="1"/>
  <c r="AZ970" i="1"/>
  <c r="AZ971" i="1"/>
  <c r="AZ972" i="1"/>
  <c r="AZ973" i="1"/>
  <c r="AZ974" i="1"/>
  <c r="AZ304" i="1"/>
  <c r="AZ975" i="1"/>
  <c r="AZ976" i="1"/>
  <c r="AZ977" i="1"/>
  <c r="AZ978" i="1"/>
  <c r="AZ979" i="1"/>
  <c r="AZ980" i="1"/>
  <c r="AZ340" i="1"/>
  <c r="AZ212" i="1"/>
  <c r="AZ981" i="1"/>
  <c r="AZ982" i="1"/>
  <c r="AZ983" i="1"/>
  <c r="AZ984" i="1"/>
  <c r="AZ985" i="1"/>
  <c r="AZ987" i="1"/>
  <c r="AZ988" i="1"/>
  <c r="AZ986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333" i="1"/>
  <c r="AZ305" i="1"/>
  <c r="AZ1002" i="1"/>
  <c r="AZ1001" i="1"/>
  <c r="AZ341" i="1"/>
  <c r="AZ1004" i="1"/>
  <c r="AZ1003" i="1"/>
  <c r="AZ1005" i="1"/>
  <c r="AZ1006" i="1"/>
  <c r="AZ1007" i="1"/>
  <c r="AZ1008" i="1"/>
  <c r="AZ1009" i="1"/>
  <c r="AZ1010" i="1"/>
  <c r="AZ1011" i="1"/>
  <c r="AZ1012" i="1"/>
  <c r="AZ1014" i="1"/>
  <c r="AZ1013" i="1"/>
  <c r="AZ1015" i="1"/>
  <c r="AZ1016" i="1"/>
  <c r="AZ1017" i="1"/>
  <c r="AZ1018" i="1"/>
  <c r="AZ1019" i="1"/>
  <c r="AZ1020" i="1"/>
  <c r="AZ334" i="1"/>
  <c r="AZ1021" i="1"/>
  <c r="AZ342" i="1"/>
  <c r="AZ1022" i="1"/>
  <c r="AZ1023" i="1"/>
  <c r="AZ1024" i="1"/>
  <c r="AZ1025" i="1"/>
  <c r="AZ1026" i="1"/>
  <c r="AZ1027" i="1"/>
  <c r="AZ1028" i="1"/>
  <c r="AZ1029" i="1"/>
  <c r="AZ1032" i="1"/>
  <c r="AZ1030" i="1"/>
  <c r="AZ1031" i="1"/>
  <c r="AZ1033" i="1"/>
  <c r="AZ1034" i="1"/>
  <c r="AZ1035" i="1"/>
  <c r="AZ1036" i="1"/>
  <c r="AZ1037" i="1"/>
  <c r="AZ1038" i="1"/>
  <c r="AZ1039" i="1"/>
  <c r="AZ1040" i="1"/>
  <c r="AZ343" i="1"/>
  <c r="AZ1041" i="1"/>
  <c r="AZ1042" i="1"/>
  <c r="AZ1043" i="1"/>
  <c r="AZ1044" i="1"/>
  <c r="AZ1045" i="1"/>
  <c r="AZ1046" i="1"/>
  <c r="AZ1047" i="1"/>
  <c r="AZ1048" i="1"/>
  <c r="AZ1050" i="1"/>
  <c r="AZ1049" i="1"/>
  <c r="AZ1051" i="1"/>
  <c r="AZ1052" i="1"/>
  <c r="AZ1053" i="1"/>
  <c r="AZ1058" i="1"/>
  <c r="AZ1054" i="1"/>
  <c r="AZ1055" i="1"/>
  <c r="AZ1056" i="1"/>
  <c r="AZ1057" i="1"/>
  <c r="AZ1059" i="1"/>
  <c r="AZ1060" i="1"/>
  <c r="AZ344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9" i="1"/>
  <c r="AZ1088" i="1"/>
  <c r="AZ241" i="1"/>
  <c r="AZ1090" i="1"/>
  <c r="AZ1091" i="1"/>
  <c r="AZ1092" i="1"/>
  <c r="AZ1093" i="1"/>
  <c r="AZ245" i="1"/>
  <c r="AZ1094" i="1"/>
  <c r="AZ1095" i="1"/>
  <c r="AZ1096" i="1"/>
  <c r="AZ1097" i="1"/>
  <c r="AZ246" i="1"/>
  <c r="AZ1098" i="1"/>
  <c r="AZ1099" i="1"/>
  <c r="AZ1100" i="1"/>
  <c r="AZ1101" i="1"/>
  <c r="AZ1102" i="1"/>
  <c r="AZ7726" i="1"/>
  <c r="AZ1103" i="1"/>
  <c r="AZ1104" i="1"/>
  <c r="AZ250" i="1"/>
  <c r="AZ1105" i="1"/>
  <c r="AZ242" i="1"/>
  <c r="AZ1106" i="1"/>
  <c r="AZ1108" i="1"/>
  <c r="AZ1107" i="1"/>
  <c r="AZ1109" i="1"/>
  <c r="AZ247" i="1"/>
  <c r="AZ1110" i="1"/>
  <c r="AZ1111" i="1"/>
  <c r="AZ1112" i="1"/>
  <c r="AZ1113" i="1"/>
  <c r="AZ1115" i="1"/>
  <c r="AZ1114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251" i="1"/>
  <c r="AZ1128" i="1"/>
  <c r="AZ1129" i="1"/>
  <c r="AZ1130" i="1"/>
  <c r="AZ1133" i="1"/>
  <c r="AZ1131" i="1"/>
  <c r="AZ1132" i="1"/>
  <c r="AZ1134" i="1"/>
  <c r="AZ1135" i="1"/>
  <c r="AZ1136" i="1"/>
  <c r="AZ1137" i="1"/>
  <c r="AZ1138" i="1"/>
  <c r="AZ1139" i="1"/>
  <c r="AZ1140" i="1"/>
  <c r="AZ1144" i="1"/>
  <c r="AZ1141" i="1"/>
  <c r="AZ1142" i="1"/>
  <c r="AZ1143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60" i="1"/>
  <c r="AZ1159" i="1"/>
  <c r="AZ1161" i="1"/>
  <c r="AZ1162" i="1"/>
  <c r="AZ1163" i="1"/>
  <c r="AZ1164" i="1"/>
  <c r="AZ497" i="1"/>
  <c r="AZ1165" i="1"/>
  <c r="AZ1166" i="1"/>
  <c r="AZ1167" i="1"/>
  <c r="AZ1172" i="1"/>
  <c r="AZ1168" i="1"/>
  <c r="AZ1169" i="1"/>
  <c r="AZ1170" i="1"/>
  <c r="AZ1171" i="1"/>
  <c r="AZ41" i="1"/>
  <c r="AZ1173" i="1"/>
  <c r="AZ1174" i="1"/>
  <c r="AZ1175" i="1"/>
  <c r="AZ1176" i="1"/>
  <c r="AZ1177" i="1"/>
  <c r="AZ35" i="1"/>
  <c r="AZ1178" i="1"/>
  <c r="AZ1179" i="1"/>
  <c r="AZ1180" i="1"/>
  <c r="AZ1181" i="1"/>
  <c r="AZ1182" i="1"/>
  <c r="AZ498" i="1"/>
  <c r="AZ1183" i="1"/>
  <c r="AZ1184" i="1"/>
  <c r="AZ1186" i="1"/>
  <c r="AZ1185" i="1"/>
  <c r="AZ1187" i="1"/>
  <c r="AZ1188" i="1"/>
  <c r="AZ1189" i="1"/>
  <c r="AZ1191" i="1"/>
  <c r="AZ243" i="1"/>
  <c r="AZ1190" i="1"/>
  <c r="AZ499" i="1"/>
  <c r="AZ1192" i="1"/>
  <c r="AZ1193" i="1"/>
  <c r="AZ252" i="1"/>
  <c r="AZ42" i="1"/>
  <c r="AZ1194" i="1"/>
  <c r="AZ248" i="1"/>
  <c r="AZ1195" i="1"/>
  <c r="AZ1196" i="1"/>
  <c r="AZ1197" i="1"/>
  <c r="AZ1198" i="1"/>
  <c r="AZ36" i="1"/>
  <c r="AZ37" i="1"/>
  <c r="AZ1199" i="1"/>
  <c r="AZ1200" i="1"/>
  <c r="AZ1201" i="1"/>
  <c r="AZ22" i="1"/>
  <c r="AZ1202" i="1"/>
  <c r="AZ1203" i="1"/>
  <c r="AZ1204" i="1"/>
  <c r="AZ1205" i="1"/>
  <c r="AZ1206" i="1"/>
  <c r="AZ1207" i="1"/>
  <c r="AZ404" i="1"/>
  <c r="AZ1208" i="1"/>
  <c r="AZ1209" i="1"/>
  <c r="AZ1210" i="1"/>
  <c r="AZ1211" i="1"/>
  <c r="AZ244" i="1"/>
  <c r="AZ1212" i="1"/>
  <c r="AZ1213" i="1"/>
  <c r="AZ1214" i="1"/>
  <c r="AZ1215" i="1"/>
  <c r="AZ1216" i="1"/>
  <c r="AZ7727" i="1"/>
  <c r="AZ43" i="1"/>
  <c r="AZ1217" i="1"/>
  <c r="AZ249" i="1"/>
  <c r="AZ1218" i="1"/>
  <c r="AZ335" i="1"/>
  <c r="AZ1219" i="1"/>
  <c r="AZ1221" i="1"/>
  <c r="AZ1220" i="1"/>
  <c r="AZ38" i="1"/>
  <c r="AZ23" i="1"/>
  <c r="AZ233" i="1"/>
  <c r="AZ1222" i="1"/>
  <c r="AZ1223" i="1"/>
  <c r="AZ234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336" i="1"/>
  <c r="AZ1236" i="1"/>
  <c r="AZ1237" i="1"/>
  <c r="AZ39" i="1"/>
  <c r="AZ1238" i="1"/>
  <c r="AZ1239" i="1"/>
  <c r="AZ1240" i="1"/>
  <c r="AZ1241" i="1"/>
  <c r="AZ1242" i="1"/>
  <c r="AZ1243" i="1"/>
  <c r="AZ1244" i="1"/>
  <c r="AZ1245" i="1"/>
  <c r="AZ7728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337" i="1"/>
  <c r="AZ1257" i="1"/>
  <c r="AZ1258" i="1"/>
  <c r="AZ1259" i="1"/>
  <c r="AZ40" i="1"/>
  <c r="AZ1260" i="1"/>
  <c r="AZ1261" i="1"/>
  <c r="AZ1262" i="1"/>
  <c r="AZ1263" i="1"/>
  <c r="AZ253" i="1"/>
  <c r="AZ1264" i="1"/>
  <c r="AZ7729" i="1"/>
  <c r="AZ1265" i="1"/>
  <c r="AZ338" i="1"/>
  <c r="AZ7820" i="1"/>
  <c r="AZ1266" i="1"/>
  <c r="AZ1267" i="1"/>
  <c r="AZ1268" i="1"/>
  <c r="AZ1269" i="1"/>
  <c r="AZ1270" i="1"/>
  <c r="AZ1271" i="1"/>
  <c r="AZ1272" i="1"/>
  <c r="AZ1275" i="1"/>
  <c r="AZ1273" i="1"/>
  <c r="AZ1274" i="1"/>
  <c r="AZ1276" i="1"/>
  <c r="AZ1277" i="1"/>
  <c r="AZ1278" i="1"/>
  <c r="AZ1279" i="1"/>
  <c r="AZ1280" i="1"/>
  <c r="AZ1284" i="1"/>
  <c r="AZ1281" i="1"/>
  <c r="AZ1282" i="1"/>
  <c r="AZ1283" i="1"/>
  <c r="AZ1286" i="1"/>
  <c r="AZ7758" i="1"/>
  <c r="AZ1285" i="1"/>
  <c r="AZ1287" i="1"/>
  <c r="AZ1288" i="1"/>
  <c r="AZ1289" i="1"/>
  <c r="AZ235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339" i="1"/>
  <c r="AZ1305" i="1"/>
  <c r="AZ1306" i="1"/>
  <c r="AZ1307" i="1"/>
  <c r="AZ236" i="1"/>
  <c r="AZ1308" i="1"/>
  <c r="AZ1309" i="1"/>
  <c r="AZ1310" i="1"/>
  <c r="AZ1311" i="1"/>
  <c r="AZ1312" i="1"/>
  <c r="AZ1313" i="1"/>
  <c r="AZ1314" i="1"/>
  <c r="AZ1315" i="1"/>
  <c r="AZ1316" i="1"/>
  <c r="AZ7759" i="1"/>
  <c r="AZ1317" i="1"/>
  <c r="AZ1318" i="1"/>
  <c r="AZ1319" i="1"/>
  <c r="AZ1320" i="1"/>
  <c r="AZ1321" i="1"/>
  <c r="AZ1322" i="1"/>
  <c r="AZ1323" i="1"/>
  <c r="AZ1327" i="1"/>
  <c r="AZ1324" i="1"/>
  <c r="AZ1325" i="1"/>
  <c r="AZ1326" i="1"/>
  <c r="AZ1328" i="1"/>
  <c r="AZ1329" i="1"/>
  <c r="AZ1330" i="1"/>
  <c r="AZ1331" i="1"/>
  <c r="AZ1332" i="1"/>
  <c r="AZ1333" i="1"/>
  <c r="AZ1334" i="1"/>
  <c r="AZ1335" i="1"/>
  <c r="AZ1336" i="1"/>
  <c r="AZ237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6" i="1"/>
  <c r="AZ1354" i="1"/>
  <c r="AZ1355" i="1"/>
  <c r="AZ1357" i="1"/>
  <c r="AZ1358" i="1"/>
  <c r="AZ1360" i="1"/>
  <c r="AZ1359" i="1"/>
  <c r="AZ1361" i="1"/>
  <c r="AZ1362" i="1"/>
  <c r="AZ1363" i="1"/>
  <c r="AZ1364" i="1"/>
  <c r="AZ1365" i="1"/>
  <c r="AZ41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5" i="1"/>
  <c r="AZ1382" i="1"/>
  <c r="AZ1383" i="1"/>
  <c r="AZ1384" i="1"/>
  <c r="AZ1386" i="1"/>
  <c r="AZ1387" i="1"/>
  <c r="AZ1389" i="1"/>
  <c r="AZ1388" i="1"/>
  <c r="AZ1390" i="1"/>
  <c r="AZ1391" i="1"/>
  <c r="AZ7760" i="1"/>
  <c r="AZ1392" i="1"/>
  <c r="AZ1393" i="1"/>
  <c r="AZ1394" i="1"/>
  <c r="AZ1395" i="1"/>
  <c r="AZ1396" i="1"/>
  <c r="AZ28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29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7" i="1"/>
  <c r="AZ1444" i="1"/>
  <c r="AZ1445" i="1"/>
  <c r="AZ1446" i="1"/>
  <c r="AZ7741" i="1"/>
  <c r="AZ30" i="1"/>
  <c r="AZ1448" i="1"/>
  <c r="AZ1449" i="1"/>
  <c r="AZ1450" i="1"/>
  <c r="AZ1451" i="1"/>
  <c r="AZ1452" i="1"/>
  <c r="AZ1453" i="1"/>
  <c r="AZ1454" i="1"/>
  <c r="AZ1455" i="1"/>
  <c r="AZ1456" i="1"/>
  <c r="AZ52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44" i="1"/>
  <c r="AZ474" i="1"/>
  <c r="AZ1470" i="1"/>
  <c r="AZ1471" i="1"/>
  <c r="AZ1472" i="1"/>
  <c r="AZ31" i="1"/>
  <c r="AZ7761" i="1"/>
  <c r="AZ1473" i="1"/>
  <c r="AZ1474" i="1"/>
  <c r="AZ50" i="1"/>
  <c r="AZ1475" i="1"/>
  <c r="AZ1476" i="1"/>
  <c r="AZ1477" i="1"/>
  <c r="AZ1478" i="1"/>
  <c r="AZ1479" i="1"/>
  <c r="AZ1480" i="1"/>
  <c r="AZ1481" i="1"/>
  <c r="AZ1482" i="1"/>
  <c r="AZ1483" i="1"/>
  <c r="AZ527" i="1"/>
  <c r="AZ1484" i="1"/>
  <c r="AZ1485" i="1"/>
  <c r="AZ1486" i="1"/>
  <c r="AZ1487" i="1"/>
  <c r="AZ1488" i="1"/>
  <c r="AZ1489" i="1"/>
  <c r="AZ1490" i="1"/>
  <c r="AZ1491" i="1"/>
  <c r="AZ1492" i="1"/>
  <c r="AZ45" i="1"/>
  <c r="AZ1493" i="1"/>
  <c r="AZ475" i="1"/>
  <c r="AZ1494" i="1"/>
  <c r="AZ1495" i="1"/>
  <c r="AZ32" i="1"/>
  <c r="AZ1496" i="1"/>
  <c r="AZ1497" i="1"/>
  <c r="AZ51" i="1"/>
  <c r="AZ1498" i="1"/>
  <c r="AZ1499" i="1"/>
  <c r="AZ1502" i="1"/>
  <c r="AZ1500" i="1"/>
  <c r="AZ1501" i="1"/>
  <c r="AZ405" i="1"/>
  <c r="AZ1503" i="1"/>
  <c r="AZ1504" i="1"/>
  <c r="AZ1505" i="1"/>
  <c r="AZ1506" i="1"/>
  <c r="AZ528" i="1"/>
  <c r="AZ1507" i="1"/>
  <c r="AZ1508" i="1"/>
  <c r="AZ1509" i="1"/>
  <c r="AZ1510" i="1"/>
  <c r="AZ1511" i="1"/>
  <c r="AZ1512" i="1"/>
  <c r="AZ1513" i="1"/>
  <c r="AZ1514" i="1"/>
  <c r="AZ476" i="1"/>
  <c r="AZ1515" i="1"/>
  <c r="AZ1516" i="1"/>
  <c r="AZ1517" i="1"/>
  <c r="AZ1518" i="1"/>
  <c r="AZ33" i="1"/>
  <c r="AZ1519" i="1"/>
  <c r="AZ1520" i="1"/>
  <c r="AZ1521" i="1"/>
  <c r="AZ1522" i="1"/>
  <c r="AZ1523" i="1"/>
  <c r="AZ1524" i="1"/>
  <c r="AZ1525" i="1"/>
  <c r="AZ406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477" i="1"/>
  <c r="AZ1539" i="1"/>
  <c r="AZ1540" i="1"/>
  <c r="AZ1541" i="1"/>
  <c r="AZ34" i="1"/>
  <c r="AZ1542" i="1"/>
  <c r="AZ1543" i="1"/>
  <c r="AZ1544" i="1"/>
  <c r="AZ1545" i="1"/>
  <c r="AZ1546" i="1"/>
  <c r="AZ1547" i="1"/>
  <c r="AZ1548" i="1"/>
  <c r="AZ1549" i="1"/>
  <c r="AZ1550" i="1"/>
  <c r="AZ407" i="1"/>
  <c r="AZ1551" i="1"/>
  <c r="AZ1552" i="1"/>
  <c r="AZ1553" i="1"/>
  <c r="AZ1554" i="1"/>
  <c r="AZ1555" i="1"/>
  <c r="AZ1556" i="1"/>
  <c r="AZ1557" i="1"/>
  <c r="AZ1558" i="1"/>
  <c r="AZ1559" i="1"/>
  <c r="AZ478" i="1"/>
  <c r="AZ1560" i="1"/>
  <c r="AZ1561" i="1"/>
  <c r="AZ1564" i="1"/>
  <c r="AZ1562" i="1"/>
  <c r="AZ1563" i="1"/>
  <c r="AZ1565" i="1"/>
  <c r="AZ1566" i="1"/>
  <c r="AZ1567" i="1"/>
  <c r="AZ1568" i="1"/>
  <c r="AZ40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7762" i="1"/>
  <c r="AZ1582" i="1"/>
  <c r="AZ1583" i="1"/>
  <c r="AZ1584" i="1"/>
  <c r="AZ1585" i="1"/>
  <c r="AZ1586" i="1"/>
  <c r="AZ1587" i="1"/>
  <c r="AZ479" i="1"/>
  <c r="AZ1588" i="1"/>
  <c r="AZ1589" i="1"/>
  <c r="AZ1590" i="1"/>
  <c r="AZ1591" i="1"/>
  <c r="AZ1592" i="1"/>
  <c r="AZ1596" i="1"/>
  <c r="AZ1593" i="1"/>
  <c r="AZ1594" i="1"/>
  <c r="AZ1595" i="1"/>
  <c r="AZ1597" i="1"/>
  <c r="AZ409" i="1"/>
  <c r="AZ1598" i="1"/>
  <c r="AZ1599" i="1"/>
  <c r="AZ1600" i="1"/>
  <c r="AZ1601" i="1"/>
  <c r="AZ1602" i="1"/>
  <c r="AZ1603" i="1"/>
  <c r="AZ1604" i="1"/>
  <c r="AZ1605" i="1"/>
  <c r="AZ1606" i="1"/>
  <c r="AZ1610" i="1"/>
  <c r="AZ1607" i="1"/>
  <c r="AZ1608" i="1"/>
  <c r="AZ1609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484" i="1"/>
  <c r="AZ410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485" i="1"/>
  <c r="AZ1655" i="1"/>
  <c r="AZ1656" i="1"/>
  <c r="AZ1657" i="1"/>
  <c r="AZ1658" i="1"/>
  <c r="AZ416" i="1"/>
  <c r="AZ1660" i="1"/>
  <c r="AZ1659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486" i="1"/>
  <c r="AZ1681" i="1"/>
  <c r="AZ417" i="1"/>
  <c r="AZ500" i="1"/>
  <c r="AZ1682" i="1"/>
  <c r="AZ1683" i="1"/>
  <c r="AZ1684" i="1"/>
  <c r="AZ1685" i="1"/>
  <c r="AZ391" i="1"/>
  <c r="AZ1686" i="1"/>
  <c r="AZ7763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7718" i="1"/>
  <c r="AZ1704" i="1"/>
  <c r="AZ1705" i="1"/>
  <c r="AZ1706" i="1"/>
  <c r="AZ1707" i="1"/>
  <c r="AZ1708" i="1"/>
  <c r="AZ1709" i="1"/>
  <c r="AZ1710" i="1"/>
  <c r="AZ1711" i="1"/>
  <c r="AZ418" i="1"/>
  <c r="AZ419" i="1"/>
  <c r="AZ501" i="1"/>
  <c r="AZ1712" i="1"/>
  <c r="AZ1713" i="1"/>
  <c r="AZ392" i="1"/>
  <c r="AZ1714" i="1"/>
  <c r="AZ1715" i="1"/>
  <c r="AZ1716" i="1"/>
  <c r="AZ1717" i="1"/>
  <c r="AZ1718" i="1"/>
  <c r="AZ420" i="1"/>
  <c r="AZ1719" i="1"/>
  <c r="AZ1721" i="1"/>
  <c r="AZ1720" i="1"/>
  <c r="AZ1722" i="1"/>
  <c r="AZ1723" i="1"/>
  <c r="AZ1724" i="1"/>
  <c r="AZ1728" i="1"/>
  <c r="AZ1725" i="1"/>
  <c r="AZ1726" i="1"/>
  <c r="AZ1727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502" i="1"/>
  <c r="AZ1742" i="1"/>
  <c r="AZ1743" i="1"/>
  <c r="AZ421" i="1"/>
  <c r="AZ1744" i="1"/>
  <c r="AZ1745" i="1"/>
  <c r="AZ318" i="1"/>
  <c r="AZ1746" i="1"/>
  <c r="AZ1747" i="1"/>
  <c r="AZ1748" i="1"/>
  <c r="AZ1749" i="1"/>
  <c r="AZ1750" i="1"/>
  <c r="AZ1751" i="1"/>
  <c r="AZ1752" i="1"/>
  <c r="AZ1753" i="1"/>
  <c r="AZ1755" i="1"/>
  <c r="AZ1754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438" i="1"/>
  <c r="AZ422" i="1"/>
  <c r="AZ1769" i="1"/>
  <c r="AZ503" i="1"/>
  <c r="AZ1770" i="1"/>
  <c r="AZ1771" i="1"/>
  <c r="AZ319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439" i="1"/>
  <c r="AZ1795" i="1"/>
  <c r="AZ1796" i="1"/>
  <c r="AZ423" i="1"/>
  <c r="AZ504" i="1"/>
  <c r="AZ1797" i="1"/>
  <c r="AZ1798" i="1"/>
  <c r="AZ320" i="1"/>
  <c r="AZ1799" i="1"/>
  <c r="AZ1800" i="1"/>
  <c r="AZ1801" i="1"/>
  <c r="AZ1805" i="1"/>
  <c r="AZ1802" i="1"/>
  <c r="AZ1803" i="1"/>
  <c r="AZ1804" i="1"/>
  <c r="AZ1806" i="1"/>
  <c r="AZ329" i="1"/>
  <c r="AZ1807" i="1"/>
  <c r="AZ1808" i="1"/>
  <c r="AZ1809" i="1"/>
  <c r="AZ1810" i="1"/>
  <c r="AZ1811" i="1"/>
  <c r="AZ313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424" i="1"/>
  <c r="AZ505" i="1"/>
  <c r="AZ1823" i="1"/>
  <c r="AZ1824" i="1"/>
  <c r="AZ1825" i="1"/>
  <c r="AZ321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314" i="1"/>
  <c r="AZ1840" i="1"/>
  <c r="AZ1841" i="1"/>
  <c r="AZ1842" i="1"/>
  <c r="AZ1843" i="1"/>
  <c r="AZ1844" i="1"/>
  <c r="AZ1845" i="1"/>
  <c r="AZ1846" i="1"/>
  <c r="AZ1847" i="1"/>
  <c r="AZ1851" i="1"/>
  <c r="AZ1848" i="1"/>
  <c r="AZ1849" i="1"/>
  <c r="AZ1850" i="1"/>
  <c r="AZ425" i="1"/>
  <c r="AZ506" i="1"/>
  <c r="AZ490" i="1"/>
  <c r="AZ1852" i="1"/>
  <c r="AZ1853" i="1"/>
  <c r="AZ322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315" i="1"/>
  <c r="AZ480" i="1"/>
  <c r="AZ1870" i="1"/>
  <c r="AZ1871" i="1"/>
  <c r="AZ1872" i="1"/>
  <c r="AZ1877" i="1"/>
  <c r="AZ1873" i="1"/>
  <c r="AZ1874" i="1"/>
  <c r="AZ1875" i="1"/>
  <c r="AZ1876" i="1"/>
  <c r="AZ426" i="1"/>
  <c r="AZ1878" i="1"/>
  <c r="AZ1879" i="1"/>
  <c r="AZ491" i="1"/>
  <c r="AZ1880" i="1"/>
  <c r="AZ1881" i="1"/>
  <c r="AZ495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2" i="1"/>
  <c r="AZ481" i="1"/>
  <c r="AZ1897" i="1"/>
  <c r="AZ1898" i="1"/>
  <c r="AZ1899" i="1"/>
  <c r="AZ1900" i="1"/>
  <c r="AZ1901" i="1"/>
  <c r="AZ1902" i="1"/>
  <c r="AZ1903" i="1"/>
  <c r="AZ1904" i="1"/>
  <c r="AZ492" i="1"/>
  <c r="AZ1905" i="1"/>
  <c r="AZ1906" i="1"/>
  <c r="AZ393" i="1"/>
  <c r="AZ1907" i="1"/>
  <c r="AZ1909" i="1"/>
  <c r="AZ1908" i="1"/>
  <c r="AZ496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3" i="1"/>
  <c r="AZ1922" i="1"/>
  <c r="AZ482" i="1"/>
  <c r="AZ1924" i="1"/>
  <c r="AZ1923" i="1"/>
  <c r="AZ1925" i="1"/>
  <c r="AZ1926" i="1"/>
  <c r="AZ1927" i="1"/>
  <c r="AZ1928" i="1"/>
  <c r="AZ1929" i="1"/>
  <c r="AZ1930" i="1"/>
  <c r="AZ1931" i="1"/>
  <c r="AZ1932" i="1"/>
  <c r="AZ394" i="1"/>
  <c r="AZ493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483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434" i="1"/>
  <c r="AZ1961" i="1"/>
  <c r="AZ1966" i="1"/>
  <c r="AZ323" i="1"/>
  <c r="AZ1962" i="1"/>
  <c r="AZ1963" i="1"/>
  <c r="AZ1964" i="1"/>
  <c r="AZ1965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435" i="1"/>
  <c r="AZ1986" i="1"/>
  <c r="AZ1987" i="1"/>
  <c r="AZ324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7764" i="1"/>
  <c r="AZ2002" i="1"/>
  <c r="AZ2003" i="1"/>
  <c r="AZ2005" i="1"/>
  <c r="AZ2004" i="1"/>
  <c r="AZ2006" i="1"/>
  <c r="AZ2007" i="1"/>
  <c r="AZ487" i="1"/>
  <c r="AZ2008" i="1"/>
  <c r="AZ2009" i="1"/>
  <c r="AZ2010" i="1"/>
  <c r="AZ2011" i="1"/>
  <c r="AZ2012" i="1"/>
  <c r="AZ2013" i="1"/>
  <c r="AZ2014" i="1"/>
  <c r="AZ2016" i="1"/>
  <c r="AZ2015" i="1"/>
  <c r="AZ436" i="1"/>
  <c r="AZ2017" i="1"/>
  <c r="AZ2018" i="1"/>
  <c r="AZ2019" i="1"/>
  <c r="AZ2020" i="1"/>
  <c r="AZ325" i="1"/>
  <c r="AZ2021" i="1"/>
  <c r="AZ2022" i="1"/>
  <c r="AZ2023" i="1"/>
  <c r="AZ2028" i="1"/>
  <c r="AZ2024" i="1"/>
  <c r="AZ2025" i="1"/>
  <c r="AZ2026" i="1"/>
  <c r="AZ2027" i="1"/>
  <c r="AZ2029" i="1"/>
  <c r="AZ2030" i="1"/>
  <c r="AZ2031" i="1"/>
  <c r="AZ46" i="1"/>
  <c r="AZ2032" i="1"/>
  <c r="AZ2033" i="1"/>
  <c r="AZ2034" i="1"/>
  <c r="AZ2035" i="1"/>
  <c r="AZ2036" i="1"/>
  <c r="AZ2037" i="1"/>
  <c r="AZ2038" i="1"/>
  <c r="AZ2039" i="1"/>
  <c r="AZ488" i="1"/>
  <c r="AZ494" i="1"/>
  <c r="AZ2040" i="1"/>
  <c r="AZ2041" i="1"/>
  <c r="AZ2042" i="1"/>
  <c r="AZ2043" i="1"/>
  <c r="AZ2044" i="1"/>
  <c r="AZ2045" i="1"/>
  <c r="AZ2046" i="1"/>
  <c r="AZ2047" i="1"/>
  <c r="AZ2048" i="1"/>
  <c r="AZ2049" i="1"/>
  <c r="AZ316" i="1"/>
  <c r="AZ2050" i="1"/>
  <c r="AZ326" i="1"/>
  <c r="AZ2051" i="1"/>
  <c r="AZ2052" i="1"/>
  <c r="AZ2053" i="1"/>
  <c r="AZ2054" i="1"/>
  <c r="AZ2055" i="1"/>
  <c r="AZ2056" i="1"/>
  <c r="AZ2057" i="1"/>
  <c r="AZ327" i="1"/>
  <c r="AZ2058" i="1"/>
  <c r="AZ2059" i="1"/>
  <c r="AZ2060" i="1"/>
  <c r="AZ47" i="1"/>
  <c r="AZ2061" i="1"/>
  <c r="AZ2062" i="1"/>
  <c r="AZ2063" i="1"/>
  <c r="AZ2064" i="1"/>
  <c r="AZ74" i="1"/>
  <c r="AZ2065" i="1"/>
  <c r="AZ2066" i="1"/>
  <c r="AZ2067" i="1"/>
  <c r="AZ489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317" i="1"/>
  <c r="AZ2079" i="1"/>
  <c r="AZ2080" i="1"/>
  <c r="AZ328" i="1"/>
  <c r="AZ411" i="1"/>
  <c r="AZ2081" i="1"/>
  <c r="AZ2085" i="1"/>
  <c r="AZ2082" i="1"/>
  <c r="AZ2083" i="1"/>
  <c r="AZ2084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48" i="1"/>
  <c r="AZ2098" i="1"/>
  <c r="AZ2099" i="1"/>
  <c r="AZ2100" i="1"/>
  <c r="AZ2101" i="1"/>
  <c r="AZ2102" i="1"/>
  <c r="AZ2103" i="1"/>
  <c r="AZ2104" i="1"/>
  <c r="AZ2105" i="1"/>
  <c r="AZ2107" i="1"/>
  <c r="AZ2108" i="1"/>
  <c r="AZ2106" i="1"/>
  <c r="AZ2109" i="1"/>
  <c r="AZ2110" i="1"/>
  <c r="AZ2111" i="1"/>
  <c r="AZ2112" i="1"/>
  <c r="AZ2113" i="1"/>
  <c r="AZ2114" i="1"/>
  <c r="AZ7706" i="1"/>
  <c r="AZ2115" i="1"/>
  <c r="AZ412" i="1"/>
  <c r="AZ2116" i="1"/>
  <c r="AZ2117" i="1"/>
  <c r="AZ2118" i="1"/>
  <c r="AZ2119" i="1"/>
  <c r="AZ7765" i="1"/>
  <c r="AZ2120" i="1"/>
  <c r="AZ2121" i="1"/>
  <c r="AZ168" i="1"/>
  <c r="AZ49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7707" i="1"/>
  <c r="AZ2135" i="1"/>
  <c r="AZ2136" i="1"/>
  <c r="AZ413" i="1"/>
  <c r="AZ2137" i="1"/>
  <c r="AZ2138" i="1"/>
  <c r="AZ2139" i="1"/>
  <c r="AZ2140" i="1"/>
  <c r="AZ2141" i="1"/>
  <c r="AZ2142" i="1"/>
  <c r="AZ2143" i="1"/>
  <c r="AZ63" i="1"/>
  <c r="AZ2144" i="1"/>
  <c r="AZ2145" i="1"/>
  <c r="AZ2146" i="1"/>
  <c r="AZ2147" i="1"/>
  <c r="AZ2148" i="1"/>
  <c r="AZ2149" i="1"/>
  <c r="AZ2150" i="1"/>
  <c r="AZ169" i="1"/>
  <c r="AZ2151" i="1"/>
  <c r="AZ2152" i="1"/>
  <c r="AZ2153" i="1"/>
  <c r="AZ2154" i="1"/>
  <c r="AZ2155" i="1"/>
  <c r="AZ2156" i="1"/>
  <c r="AZ414" i="1"/>
  <c r="AZ7766" i="1"/>
  <c r="AZ2157" i="1"/>
  <c r="AZ2158" i="1"/>
  <c r="AZ2159" i="1"/>
  <c r="AZ2160" i="1"/>
  <c r="AZ2161" i="1"/>
  <c r="AZ2167" i="1"/>
  <c r="AZ2162" i="1"/>
  <c r="AZ2163" i="1"/>
  <c r="AZ64" i="1"/>
  <c r="AZ2164" i="1"/>
  <c r="AZ2165" i="1"/>
  <c r="AZ2166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7767" i="1"/>
  <c r="AZ2179" i="1"/>
  <c r="AZ2180" i="1"/>
  <c r="AZ2181" i="1"/>
  <c r="AZ2182" i="1"/>
  <c r="AZ2183" i="1"/>
  <c r="AZ2184" i="1"/>
  <c r="AZ173" i="1"/>
  <c r="AZ2185" i="1"/>
  <c r="AZ2186" i="1"/>
  <c r="AZ2187" i="1"/>
  <c r="AZ2188" i="1"/>
  <c r="AZ72" i="1"/>
  <c r="AZ2192" i="1"/>
  <c r="AZ2189" i="1"/>
  <c r="AZ2190" i="1"/>
  <c r="AZ2191" i="1"/>
  <c r="AZ65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73" i="1"/>
  <c r="AZ66" i="1"/>
  <c r="AZ2214" i="1"/>
  <c r="AZ2215" i="1"/>
  <c r="AZ2216" i="1"/>
  <c r="AZ2217" i="1"/>
  <c r="AZ2218" i="1"/>
  <c r="AZ2219" i="1"/>
  <c r="AZ2220" i="1"/>
  <c r="AZ2221" i="1"/>
  <c r="AZ2222" i="1"/>
  <c r="AZ2223" i="1"/>
  <c r="AZ7748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9" i="1"/>
  <c r="AZ2235" i="1"/>
  <c r="AZ2236" i="1"/>
  <c r="AZ2237" i="1"/>
  <c r="AZ2238" i="1"/>
  <c r="AZ2240" i="1"/>
  <c r="AZ2241" i="1"/>
  <c r="AZ2242" i="1"/>
  <c r="AZ67" i="1"/>
  <c r="AZ2243" i="1"/>
  <c r="AZ2244" i="1"/>
  <c r="AZ2245" i="1"/>
  <c r="AZ2246" i="1"/>
  <c r="AZ2247" i="1"/>
  <c r="AZ2248" i="1"/>
  <c r="AZ427" i="1"/>
  <c r="AZ7749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68" i="1"/>
  <c r="AZ2272" i="1"/>
  <c r="AZ2273" i="1"/>
  <c r="AZ2274" i="1"/>
  <c r="AZ2275" i="1"/>
  <c r="AZ2276" i="1"/>
  <c r="AZ428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92" i="1"/>
  <c r="AZ2289" i="1"/>
  <c r="AZ2290" i="1"/>
  <c r="AZ2291" i="1"/>
  <c r="AZ2293" i="1"/>
  <c r="AZ2294" i="1"/>
  <c r="AZ2295" i="1"/>
  <c r="AZ2299" i="1"/>
  <c r="AZ2296" i="1"/>
  <c r="AZ2297" i="1"/>
  <c r="AZ2298" i="1"/>
  <c r="AZ2306" i="1"/>
  <c r="AZ2300" i="1"/>
  <c r="AZ2301" i="1"/>
  <c r="AZ2302" i="1"/>
  <c r="AZ2303" i="1"/>
  <c r="AZ2304" i="1"/>
  <c r="AZ2305" i="1"/>
  <c r="AZ2310" i="1"/>
  <c r="AZ2307" i="1"/>
  <c r="AZ2308" i="1"/>
  <c r="AZ2309" i="1"/>
  <c r="AZ2311" i="1"/>
  <c r="AZ69" i="1"/>
  <c r="AZ429" i="1"/>
  <c r="AZ7744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4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7745" i="1"/>
  <c r="AZ2337" i="1"/>
  <c r="AZ2338" i="1"/>
  <c r="AZ2339" i="1"/>
  <c r="AZ2340" i="1"/>
  <c r="AZ430" i="1"/>
  <c r="AZ2341" i="1"/>
  <c r="AZ2342" i="1"/>
  <c r="AZ7746" i="1"/>
  <c r="AZ2343" i="1"/>
  <c r="AZ2344" i="1"/>
  <c r="AZ2345" i="1"/>
  <c r="AZ2346" i="1"/>
  <c r="AZ2347" i="1"/>
  <c r="AZ2348" i="1"/>
  <c r="AZ2349" i="1"/>
  <c r="AZ2350" i="1"/>
  <c r="AZ2351" i="1"/>
  <c r="AZ5" i="1"/>
  <c r="AZ2352" i="1"/>
  <c r="AZ2353" i="1"/>
  <c r="AZ2354" i="1"/>
  <c r="AZ2355" i="1"/>
  <c r="AZ2356" i="1"/>
  <c r="AZ2357" i="1"/>
  <c r="AZ2358" i="1"/>
  <c r="AZ2359" i="1"/>
  <c r="AZ2363" i="1"/>
  <c r="AZ2360" i="1"/>
  <c r="AZ2361" i="1"/>
  <c r="AZ2362" i="1"/>
  <c r="AZ2364" i="1"/>
  <c r="AZ2365" i="1"/>
  <c r="AZ2366" i="1"/>
  <c r="AZ2367" i="1"/>
  <c r="AZ2368" i="1"/>
  <c r="AZ2369" i="1"/>
  <c r="AZ2370" i="1"/>
  <c r="AZ431" i="1"/>
  <c r="AZ2371" i="1"/>
  <c r="AZ2373" i="1"/>
  <c r="AZ2372" i="1"/>
  <c r="AZ2374" i="1"/>
  <c r="AZ2375" i="1"/>
  <c r="AZ2376" i="1"/>
  <c r="AZ2377" i="1"/>
  <c r="AZ2378" i="1"/>
  <c r="AZ2379" i="1"/>
  <c r="AZ2380" i="1"/>
  <c r="AZ2381" i="1"/>
  <c r="AZ2386" i="1"/>
  <c r="AZ2382" i="1"/>
  <c r="AZ2383" i="1"/>
  <c r="AZ2384" i="1"/>
  <c r="AZ2385" i="1"/>
  <c r="AZ2387" i="1"/>
  <c r="AZ6" i="1"/>
  <c r="AZ2388" i="1"/>
  <c r="AZ2389" i="1"/>
  <c r="AZ2390" i="1"/>
  <c r="AZ2391" i="1"/>
  <c r="AZ2392" i="1"/>
  <c r="AZ2393" i="1"/>
  <c r="AZ2394" i="1"/>
  <c r="AZ2395" i="1"/>
  <c r="AZ2399" i="1"/>
  <c r="AZ2396" i="1"/>
  <c r="AZ2397" i="1"/>
  <c r="AZ2398" i="1"/>
  <c r="AZ2400" i="1"/>
  <c r="AZ2401" i="1"/>
  <c r="AZ2402" i="1"/>
  <c r="AZ2403" i="1"/>
  <c r="AZ2404" i="1"/>
  <c r="AZ2405" i="1"/>
  <c r="AZ2406" i="1"/>
  <c r="AZ2407" i="1"/>
  <c r="AZ432" i="1"/>
  <c r="AZ2408" i="1"/>
  <c r="AZ7747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7" i="1"/>
  <c r="AZ2422" i="1"/>
  <c r="AZ2423" i="1"/>
  <c r="AZ2424" i="1"/>
  <c r="AZ2425" i="1"/>
  <c r="AZ13" i="1"/>
  <c r="AZ2426" i="1"/>
  <c r="AZ2427" i="1"/>
  <c r="AZ2429" i="1"/>
  <c r="AZ2428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433" i="1"/>
  <c r="AZ2444" i="1"/>
  <c r="AZ2445" i="1"/>
  <c r="AZ2446" i="1"/>
  <c r="AZ2447" i="1"/>
  <c r="AZ2448" i="1"/>
  <c r="AZ2449" i="1"/>
  <c r="AZ2450" i="1"/>
  <c r="AZ2451" i="1"/>
  <c r="AZ2452" i="1"/>
  <c r="AZ2453" i="1"/>
  <c r="AZ8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72" i="1"/>
  <c r="AZ2469" i="1"/>
  <c r="AZ2470" i="1"/>
  <c r="AZ2471" i="1"/>
  <c r="AZ2473" i="1"/>
  <c r="AZ2474" i="1"/>
  <c r="AZ2475" i="1"/>
  <c r="AZ2477" i="1"/>
  <c r="AZ2476" i="1"/>
  <c r="AZ456" i="1"/>
  <c r="AZ2480" i="1"/>
  <c r="AZ2478" i="1"/>
  <c r="AZ2479" i="1"/>
  <c r="AZ2487" i="1"/>
  <c r="AZ2481" i="1"/>
  <c r="AZ2482" i="1"/>
  <c r="AZ2483" i="1"/>
  <c r="AZ2484" i="1"/>
  <c r="AZ2485" i="1"/>
  <c r="AZ2486" i="1"/>
  <c r="AZ2491" i="1"/>
  <c r="AZ2488" i="1"/>
  <c r="AZ2489" i="1"/>
  <c r="AZ2490" i="1"/>
  <c r="AZ2492" i="1"/>
  <c r="AZ2493" i="1"/>
  <c r="AZ9" i="1"/>
  <c r="AZ2494" i="1"/>
  <c r="AZ2498" i="1"/>
  <c r="AZ2495" i="1"/>
  <c r="AZ2496" i="1"/>
  <c r="AZ2497" i="1"/>
  <c r="AZ2499" i="1"/>
  <c r="AZ2500" i="1"/>
  <c r="AZ2501" i="1"/>
  <c r="AZ2502" i="1"/>
  <c r="AZ2503" i="1"/>
  <c r="AZ2504" i="1"/>
  <c r="AZ2505" i="1"/>
  <c r="AZ2506" i="1"/>
  <c r="AZ2507" i="1"/>
  <c r="AZ2508" i="1"/>
  <c r="AZ2513" i="1"/>
  <c r="AZ2509" i="1"/>
  <c r="AZ2510" i="1"/>
  <c r="AZ2511" i="1"/>
  <c r="AZ2512" i="1"/>
  <c r="AZ2514" i="1"/>
  <c r="AZ2515" i="1"/>
  <c r="AZ2516" i="1"/>
  <c r="AZ2517" i="1"/>
  <c r="AZ2518" i="1"/>
  <c r="AZ2519" i="1"/>
  <c r="AZ2525" i="1"/>
  <c r="AZ2520" i="1"/>
  <c r="AZ2521" i="1"/>
  <c r="AZ2522" i="1"/>
  <c r="AZ2523" i="1"/>
  <c r="AZ2524" i="1"/>
  <c r="AZ2526" i="1"/>
  <c r="AZ2527" i="1"/>
  <c r="AZ2528" i="1"/>
  <c r="AZ2529" i="1"/>
  <c r="AZ2530" i="1"/>
  <c r="AZ2531" i="1"/>
  <c r="AZ2532" i="1"/>
  <c r="AZ2533" i="1"/>
  <c r="AZ2534" i="1"/>
  <c r="AZ2535" i="1"/>
  <c r="AZ139" i="1"/>
  <c r="AZ53" i="1"/>
  <c r="AZ2536" i="1"/>
  <c r="AZ2542" i="1"/>
  <c r="AZ2537" i="1"/>
  <c r="AZ2538" i="1"/>
  <c r="AZ2539" i="1"/>
  <c r="AZ177" i="1"/>
  <c r="AZ10" i="1"/>
  <c r="AZ2540" i="1"/>
  <c r="AZ2541" i="1"/>
  <c r="AZ2543" i="1"/>
  <c r="AZ2544" i="1"/>
  <c r="AZ2545" i="1"/>
  <c r="AZ2546" i="1"/>
  <c r="AZ174" i="1"/>
  <c r="AZ179" i="1"/>
  <c r="AZ2547" i="1"/>
  <c r="AZ2551" i="1"/>
  <c r="AZ2548" i="1"/>
  <c r="AZ2549" i="1"/>
  <c r="AZ2550" i="1"/>
  <c r="AZ7768" i="1"/>
  <c r="AZ457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140" i="1"/>
  <c r="AZ2564" i="1"/>
  <c r="AZ54" i="1"/>
  <c r="AZ2565" i="1"/>
  <c r="AZ2566" i="1"/>
  <c r="AZ2567" i="1"/>
  <c r="AZ7730" i="1"/>
  <c r="AZ2568" i="1"/>
  <c r="AZ11" i="1"/>
  <c r="AZ2569" i="1"/>
  <c r="AZ2570" i="1"/>
  <c r="AZ2571" i="1"/>
  <c r="AZ175" i="1"/>
  <c r="AZ180" i="1"/>
  <c r="AZ2572" i="1"/>
  <c r="AZ2573" i="1"/>
  <c r="AZ2574" i="1"/>
  <c r="AZ2575" i="1"/>
  <c r="AZ2576" i="1"/>
  <c r="AZ2577" i="1"/>
  <c r="AZ2578" i="1"/>
  <c r="AZ2579" i="1"/>
  <c r="AZ458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55" i="1"/>
  <c r="AZ2595" i="1"/>
  <c r="AZ7731" i="1"/>
  <c r="AZ2596" i="1"/>
  <c r="AZ2597" i="1"/>
  <c r="AZ2598" i="1"/>
  <c r="AZ2599" i="1"/>
  <c r="AZ2600" i="1"/>
  <c r="AZ2601" i="1"/>
  <c r="AZ2602" i="1"/>
  <c r="AZ176" i="1"/>
  <c r="AZ181" i="1"/>
  <c r="AZ2603" i="1"/>
  <c r="AZ2604" i="1"/>
  <c r="AZ2605" i="1"/>
  <c r="AZ2606" i="1"/>
  <c r="AZ440" i="1"/>
  <c r="AZ459" i="1"/>
  <c r="AZ2607" i="1"/>
  <c r="AZ2608" i="1"/>
  <c r="AZ2609" i="1"/>
  <c r="AZ2610" i="1"/>
  <c r="AZ75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56" i="1"/>
  <c r="AZ2624" i="1"/>
  <c r="AZ178" i="1"/>
  <c r="AZ2625" i="1"/>
  <c r="AZ2626" i="1"/>
  <c r="AZ2627" i="1"/>
  <c r="AZ2628" i="1"/>
  <c r="AZ2629" i="1"/>
  <c r="AZ2630" i="1"/>
  <c r="AZ2636" i="1"/>
  <c r="AZ2632" i="1"/>
  <c r="AZ2631" i="1"/>
  <c r="AZ2633" i="1"/>
  <c r="AZ12" i="1"/>
  <c r="AZ2634" i="1"/>
  <c r="AZ2635" i="1"/>
  <c r="AZ7732" i="1"/>
  <c r="AZ2637" i="1"/>
  <c r="AZ2638" i="1"/>
  <c r="AZ441" i="1"/>
  <c r="AZ2639" i="1"/>
  <c r="AZ2640" i="1"/>
  <c r="AZ2641" i="1"/>
  <c r="AZ2642" i="1"/>
  <c r="AZ2643" i="1"/>
  <c r="AZ2644" i="1"/>
  <c r="AZ2646" i="1"/>
  <c r="AZ2645" i="1"/>
  <c r="AZ2647" i="1"/>
  <c r="AZ2648" i="1"/>
  <c r="AZ2649" i="1"/>
  <c r="AZ2650" i="1"/>
  <c r="AZ76" i="1"/>
  <c r="AZ2651" i="1"/>
  <c r="AZ437" i="1"/>
  <c r="AZ2652" i="1"/>
  <c r="AZ2653" i="1"/>
  <c r="AZ2654" i="1"/>
  <c r="AZ2655" i="1"/>
  <c r="AZ2656" i="1"/>
  <c r="AZ2657" i="1"/>
  <c r="AZ2658" i="1"/>
  <c r="AZ2661" i="1"/>
  <c r="AZ2659" i="1"/>
  <c r="AZ2660" i="1"/>
  <c r="AZ7769" i="1"/>
  <c r="AZ2663" i="1"/>
  <c r="AZ2664" i="1"/>
  <c r="AZ2662" i="1"/>
  <c r="AZ2665" i="1"/>
  <c r="AZ2666" i="1"/>
  <c r="AZ2667" i="1"/>
  <c r="AZ2671" i="1"/>
  <c r="AZ2668" i="1"/>
  <c r="AZ2669" i="1"/>
  <c r="AZ2670" i="1"/>
  <c r="AZ2673" i="1"/>
  <c r="AZ442" i="1"/>
  <c r="AZ2672" i="1"/>
  <c r="AZ2674" i="1"/>
  <c r="AZ2675" i="1"/>
  <c r="AZ2676" i="1"/>
  <c r="AZ77" i="1"/>
  <c r="AZ2677" i="1"/>
  <c r="AZ2678" i="1"/>
  <c r="AZ2679" i="1"/>
  <c r="AZ2680" i="1"/>
  <c r="AZ2681" i="1"/>
  <c r="AZ2682" i="1"/>
  <c r="AZ2683" i="1"/>
  <c r="AZ2687" i="1"/>
  <c r="AZ2684" i="1"/>
  <c r="AZ2685" i="1"/>
  <c r="AZ2686" i="1"/>
  <c r="AZ2688" i="1"/>
  <c r="AZ2689" i="1"/>
  <c r="AZ2690" i="1"/>
  <c r="AZ2691" i="1"/>
  <c r="AZ94" i="1"/>
  <c r="AZ2693" i="1"/>
  <c r="AZ2692" i="1"/>
  <c r="AZ2694" i="1"/>
  <c r="AZ2695" i="1"/>
  <c r="AZ2696" i="1"/>
  <c r="AZ2697" i="1"/>
  <c r="AZ2698" i="1"/>
  <c r="AZ2699" i="1"/>
  <c r="AZ2700" i="1"/>
  <c r="AZ2701" i="1"/>
  <c r="AZ443" i="1"/>
  <c r="AZ2702" i="1"/>
  <c r="AZ2703" i="1"/>
  <c r="AZ2704" i="1"/>
  <c r="AZ2705" i="1"/>
  <c r="AZ2707" i="1"/>
  <c r="AZ2706" i="1"/>
  <c r="AZ78" i="1"/>
  <c r="AZ2708" i="1"/>
  <c r="AZ2709" i="1"/>
  <c r="AZ2710" i="1"/>
  <c r="AZ2715" i="1"/>
  <c r="AZ2711" i="1"/>
  <c r="AZ2712" i="1"/>
  <c r="AZ2713" i="1"/>
  <c r="AZ2714" i="1"/>
  <c r="AZ2716" i="1"/>
  <c r="AZ2717" i="1"/>
  <c r="AZ2718" i="1"/>
  <c r="AZ2719" i="1"/>
  <c r="AZ2720" i="1"/>
  <c r="AZ2721" i="1"/>
  <c r="AZ2722" i="1"/>
  <c r="AZ2723" i="1"/>
  <c r="AZ2724" i="1"/>
  <c r="AZ95" i="1"/>
  <c r="AZ2725" i="1"/>
  <c r="AZ2726" i="1"/>
  <c r="AZ2727" i="1"/>
  <c r="AZ2728" i="1"/>
  <c r="AZ2729" i="1"/>
  <c r="AZ2730" i="1"/>
  <c r="AZ444" i="1"/>
  <c r="AZ2731" i="1"/>
  <c r="AZ2732" i="1"/>
  <c r="AZ2733" i="1"/>
  <c r="AZ2734" i="1"/>
  <c r="AZ2735" i="1"/>
  <c r="AZ2736" i="1"/>
  <c r="AZ2737" i="1"/>
  <c r="AZ2738" i="1"/>
  <c r="AZ79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96" i="1"/>
  <c r="AZ2758" i="1"/>
  <c r="AZ2759" i="1"/>
  <c r="AZ2760" i="1"/>
  <c r="AZ2761" i="1"/>
  <c r="AZ2762" i="1"/>
  <c r="AZ2763" i="1"/>
  <c r="AZ2764" i="1"/>
  <c r="AZ445" i="1"/>
  <c r="AZ2765" i="1"/>
  <c r="AZ2766" i="1"/>
  <c r="AZ2767" i="1"/>
  <c r="AZ2768" i="1"/>
  <c r="AZ2774" i="1"/>
  <c r="AZ2769" i="1"/>
  <c r="AZ2770" i="1"/>
  <c r="AZ2771" i="1"/>
  <c r="AZ2772" i="1"/>
  <c r="AZ2773" i="1"/>
  <c r="AZ2775" i="1"/>
  <c r="AZ2776" i="1"/>
  <c r="AZ2777" i="1"/>
  <c r="AZ80" i="1"/>
  <c r="AZ2778" i="1"/>
  <c r="AZ2779" i="1"/>
  <c r="AZ2780" i="1"/>
  <c r="AZ2781" i="1"/>
  <c r="AZ2785" i="1"/>
  <c r="AZ2782" i="1"/>
  <c r="AZ2783" i="1"/>
  <c r="AZ2784" i="1"/>
  <c r="AZ2786" i="1"/>
  <c r="AZ2787" i="1"/>
  <c r="AZ2788" i="1"/>
  <c r="AZ2789" i="1"/>
  <c r="AZ2790" i="1"/>
  <c r="AZ2791" i="1"/>
  <c r="AZ2792" i="1"/>
  <c r="AZ2793" i="1"/>
  <c r="AZ2794" i="1"/>
  <c r="AZ7770" i="1"/>
  <c r="AZ2795" i="1"/>
  <c r="AZ2796" i="1"/>
  <c r="AZ2802" i="1"/>
  <c r="AZ2797" i="1"/>
  <c r="AZ2798" i="1"/>
  <c r="AZ2799" i="1"/>
  <c r="AZ2800" i="1"/>
  <c r="AZ2801" i="1"/>
  <c r="AZ446" i="1"/>
  <c r="AZ2803" i="1"/>
  <c r="AZ2804" i="1"/>
  <c r="AZ2805" i="1"/>
  <c r="AZ2806" i="1"/>
  <c r="AZ2807" i="1"/>
  <c r="AZ2808" i="1"/>
  <c r="AZ2809" i="1"/>
  <c r="AZ81" i="1"/>
  <c r="AZ2810" i="1"/>
  <c r="AZ2811" i="1"/>
  <c r="AZ2812" i="1"/>
  <c r="AZ2817" i="1"/>
  <c r="AZ2813" i="1"/>
  <c r="AZ2814" i="1"/>
  <c r="AZ2815" i="1"/>
  <c r="AZ2816" i="1"/>
  <c r="AZ2819" i="1"/>
  <c r="AZ2818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3" i="1"/>
  <c r="AZ2832" i="1"/>
  <c r="AZ2837" i="1"/>
  <c r="AZ2835" i="1"/>
  <c r="AZ2834" i="1"/>
  <c r="AZ2836" i="1"/>
  <c r="AZ2838" i="1"/>
  <c r="AZ2839" i="1"/>
  <c r="AZ2840" i="1"/>
  <c r="AZ2841" i="1"/>
  <c r="AZ2842" i="1"/>
  <c r="AZ2843" i="1"/>
  <c r="AZ2844" i="1"/>
  <c r="AZ2845" i="1"/>
  <c r="AZ2846" i="1"/>
  <c r="AZ2850" i="1"/>
  <c r="AZ2847" i="1"/>
  <c r="AZ2848" i="1"/>
  <c r="AZ2849" i="1"/>
  <c r="AZ82" i="1"/>
  <c r="AZ2851" i="1"/>
  <c r="AZ2852" i="1"/>
  <c r="AZ2853" i="1"/>
  <c r="AZ2854" i="1"/>
  <c r="AZ460" i="1"/>
  <c r="AZ2855" i="1"/>
  <c r="AZ2856" i="1"/>
  <c r="AZ2857" i="1"/>
  <c r="AZ2858" i="1"/>
  <c r="AZ2859" i="1"/>
  <c r="AZ2860" i="1"/>
  <c r="AZ2861" i="1"/>
  <c r="AZ2862" i="1"/>
  <c r="AZ7821" i="1"/>
  <c r="AZ2863" i="1"/>
  <c r="AZ2864" i="1"/>
  <c r="AZ2865" i="1"/>
  <c r="AZ2866" i="1"/>
  <c r="AZ2867" i="1"/>
  <c r="AZ2868" i="1"/>
  <c r="AZ2869" i="1"/>
  <c r="AZ2872" i="1"/>
  <c r="AZ2870" i="1"/>
  <c r="AZ2871" i="1"/>
  <c r="AZ2873" i="1"/>
  <c r="AZ2874" i="1"/>
  <c r="AZ372" i="1"/>
  <c r="AZ2875" i="1"/>
  <c r="AZ24" i="1"/>
  <c r="AZ2876" i="1"/>
  <c r="AZ2877" i="1"/>
  <c r="AZ2878" i="1"/>
  <c r="AZ83" i="1"/>
  <c r="AZ2879" i="1"/>
  <c r="AZ2880" i="1"/>
  <c r="AZ2881" i="1"/>
  <c r="AZ2883" i="1"/>
  <c r="AZ2882" i="1"/>
  <c r="AZ2884" i="1"/>
  <c r="AZ2885" i="1"/>
  <c r="AZ2886" i="1"/>
  <c r="AZ2887" i="1"/>
  <c r="AZ7771" i="1"/>
  <c r="AZ2888" i="1"/>
  <c r="AZ2889" i="1"/>
  <c r="AZ2891" i="1"/>
  <c r="AZ2892" i="1"/>
  <c r="AZ2890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373" i="1"/>
  <c r="AZ395" i="1"/>
  <c r="AZ447" i="1"/>
  <c r="AZ25" i="1"/>
  <c r="AZ2906" i="1"/>
  <c r="AZ2908" i="1"/>
  <c r="AZ2909" i="1"/>
  <c r="AZ2910" i="1"/>
  <c r="AZ2911" i="1"/>
  <c r="AZ2907" i="1"/>
  <c r="AZ2912" i="1"/>
  <c r="AZ2913" i="1"/>
  <c r="AZ84" i="1"/>
  <c r="AZ2914" i="1"/>
  <c r="AZ2915" i="1"/>
  <c r="AZ2916" i="1"/>
  <c r="AZ2917" i="1"/>
  <c r="AZ2918" i="1"/>
  <c r="AZ2919" i="1"/>
  <c r="AZ2920" i="1"/>
  <c r="AZ2923" i="1"/>
  <c r="AZ2921" i="1"/>
  <c r="AZ2922" i="1"/>
  <c r="AZ2924" i="1"/>
  <c r="AZ2925" i="1"/>
  <c r="AZ2926" i="1"/>
  <c r="AZ2927" i="1"/>
  <c r="AZ2928" i="1"/>
  <c r="AZ2929" i="1"/>
  <c r="AZ2930" i="1"/>
  <c r="AZ2934" i="1"/>
  <c r="AZ2931" i="1"/>
  <c r="AZ2932" i="1"/>
  <c r="AZ2933" i="1"/>
  <c r="AZ2935" i="1"/>
  <c r="AZ2936" i="1"/>
  <c r="AZ2937" i="1"/>
  <c r="AZ2938" i="1"/>
  <c r="AZ2939" i="1"/>
  <c r="AZ374" i="1"/>
  <c r="AZ396" i="1"/>
  <c r="AZ448" i="1"/>
  <c r="AZ26" i="1"/>
  <c r="AZ2940" i="1"/>
  <c r="AZ2941" i="1"/>
  <c r="AZ2942" i="1"/>
  <c r="AZ2943" i="1"/>
  <c r="AZ2944" i="1"/>
  <c r="AZ85" i="1"/>
  <c r="AZ2945" i="1"/>
  <c r="AZ2946" i="1"/>
  <c r="AZ2947" i="1"/>
  <c r="AZ2948" i="1"/>
  <c r="AZ461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7" i="1"/>
  <c r="AZ2962" i="1"/>
  <c r="AZ2963" i="1"/>
  <c r="AZ2964" i="1"/>
  <c r="AZ2965" i="1"/>
  <c r="AZ2966" i="1"/>
  <c r="AZ2968" i="1"/>
  <c r="AZ397" i="1"/>
  <c r="AZ2969" i="1"/>
  <c r="AZ2970" i="1"/>
  <c r="AZ449" i="1"/>
  <c r="AZ27" i="1"/>
  <c r="AZ2971" i="1"/>
  <c r="AZ378" i="1"/>
  <c r="AZ2972" i="1"/>
  <c r="AZ2973" i="1"/>
  <c r="AZ86" i="1"/>
  <c r="AZ2974" i="1"/>
  <c r="AZ2975" i="1"/>
  <c r="AZ2976" i="1"/>
  <c r="AZ2977" i="1"/>
  <c r="AZ2978" i="1"/>
  <c r="AZ2979" i="1"/>
  <c r="AZ462" i="1"/>
  <c r="AZ2980" i="1"/>
  <c r="AZ2981" i="1"/>
  <c r="AZ2987" i="1"/>
  <c r="AZ2982" i="1"/>
  <c r="AZ2983" i="1"/>
  <c r="AZ2984" i="1"/>
  <c r="AZ2985" i="1"/>
  <c r="AZ2986" i="1"/>
  <c r="AZ2988" i="1"/>
  <c r="AZ2989" i="1"/>
  <c r="AZ2990" i="1"/>
  <c r="AZ2991" i="1"/>
  <c r="AZ2992" i="1"/>
  <c r="AZ2993" i="1"/>
  <c r="AZ2994" i="1"/>
  <c r="AZ2995" i="1"/>
  <c r="AZ2999" i="1"/>
  <c r="AZ2996" i="1"/>
  <c r="AZ2997" i="1"/>
  <c r="AZ2998" i="1"/>
  <c r="AZ7772" i="1"/>
  <c r="AZ3000" i="1"/>
  <c r="AZ3001" i="1"/>
  <c r="AZ3002" i="1"/>
  <c r="AZ3003" i="1"/>
  <c r="AZ3004" i="1"/>
  <c r="AZ3005" i="1"/>
  <c r="AZ450" i="1"/>
  <c r="AZ3006" i="1"/>
  <c r="AZ379" i="1"/>
  <c r="AZ3007" i="1"/>
  <c r="AZ3008" i="1"/>
  <c r="AZ3009" i="1"/>
  <c r="AZ3010" i="1"/>
  <c r="AZ87" i="1"/>
  <c r="AZ3011" i="1"/>
  <c r="AZ3012" i="1"/>
  <c r="AZ3013" i="1"/>
  <c r="AZ3014" i="1"/>
  <c r="AZ3015" i="1"/>
  <c r="AZ3016" i="1"/>
  <c r="AZ463" i="1"/>
  <c r="AZ3017" i="1"/>
  <c r="AZ3018" i="1"/>
  <c r="AZ3019" i="1"/>
  <c r="AZ3020" i="1"/>
  <c r="AZ3021" i="1"/>
  <c r="AZ3022" i="1"/>
  <c r="AZ3023" i="1"/>
  <c r="AZ3026" i="1"/>
  <c r="AZ3024" i="1"/>
  <c r="AZ3025" i="1"/>
  <c r="AZ3027" i="1"/>
  <c r="AZ3028" i="1"/>
  <c r="AZ3029" i="1"/>
  <c r="AZ3030" i="1"/>
  <c r="AZ451" i="1"/>
  <c r="AZ3031" i="1"/>
  <c r="AZ3032" i="1"/>
  <c r="AZ3033" i="1"/>
  <c r="AZ7773" i="1"/>
  <c r="AZ3034" i="1"/>
  <c r="AZ3035" i="1"/>
  <c r="AZ3036" i="1"/>
  <c r="AZ3037" i="1"/>
  <c r="AZ380" i="1"/>
  <c r="AZ3038" i="1"/>
  <c r="AZ88" i="1"/>
  <c r="AZ3039" i="1"/>
  <c r="AZ3040" i="1"/>
  <c r="AZ3041" i="1"/>
  <c r="AZ3042" i="1"/>
  <c r="AZ3043" i="1"/>
  <c r="AZ70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3" i="1"/>
  <c r="AZ3071" i="1"/>
  <c r="AZ3070" i="1"/>
  <c r="AZ398" i="1"/>
  <c r="AZ3072" i="1"/>
  <c r="AZ452" i="1"/>
  <c r="AZ3074" i="1"/>
  <c r="AZ3075" i="1"/>
  <c r="AZ3076" i="1"/>
  <c r="AZ3077" i="1"/>
  <c r="AZ381" i="1"/>
  <c r="AZ3079" i="1"/>
  <c r="AZ3078" i="1"/>
  <c r="AZ89" i="1"/>
  <c r="AZ3080" i="1"/>
  <c r="AZ3081" i="1"/>
  <c r="AZ3082" i="1"/>
  <c r="AZ3085" i="1"/>
  <c r="AZ71" i="1"/>
  <c r="AZ254" i="1"/>
  <c r="AZ3083" i="1"/>
  <c r="AZ3084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8" i="1"/>
  <c r="AZ3107" i="1"/>
  <c r="AZ399" i="1"/>
  <c r="AZ453" i="1"/>
  <c r="AZ3112" i="1"/>
  <c r="AZ3109" i="1"/>
  <c r="AZ3110" i="1"/>
  <c r="AZ3111" i="1"/>
  <c r="AZ3113" i="1"/>
  <c r="AZ3114" i="1"/>
  <c r="AZ90" i="1"/>
  <c r="AZ3115" i="1"/>
  <c r="AZ3116" i="1"/>
  <c r="AZ3117" i="1"/>
  <c r="AZ255" i="1"/>
  <c r="AZ3118" i="1"/>
  <c r="AZ3119" i="1"/>
  <c r="AZ3120" i="1"/>
  <c r="AZ3122" i="1"/>
  <c r="AZ3121" i="1"/>
  <c r="AZ3123" i="1"/>
  <c r="AZ3124" i="1"/>
  <c r="AZ3125" i="1"/>
  <c r="AZ3126" i="1"/>
  <c r="AZ3127" i="1"/>
  <c r="AZ3128" i="1"/>
  <c r="AZ3129" i="1"/>
  <c r="AZ454" i="1"/>
  <c r="AZ3131" i="1"/>
  <c r="AZ3132" i="1"/>
  <c r="AZ3130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91" i="1"/>
  <c r="AZ7774" i="1"/>
  <c r="AZ3144" i="1"/>
  <c r="AZ3145" i="1"/>
  <c r="AZ3146" i="1"/>
  <c r="AZ3147" i="1"/>
  <c r="AZ3150" i="1"/>
  <c r="AZ3148" i="1"/>
  <c r="AZ3149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400" i="1"/>
  <c r="AZ3167" i="1"/>
  <c r="AZ3163" i="1"/>
  <c r="AZ3164" i="1"/>
  <c r="AZ3165" i="1"/>
  <c r="AZ3166" i="1"/>
  <c r="AZ375" i="1"/>
  <c r="AZ3171" i="1"/>
  <c r="AZ387" i="1"/>
  <c r="AZ3168" i="1"/>
  <c r="AZ3169" i="1"/>
  <c r="AZ3170" i="1"/>
  <c r="AZ3174" i="1"/>
  <c r="AZ3172" i="1"/>
  <c r="AZ3173" i="1"/>
  <c r="AZ3175" i="1"/>
  <c r="AZ3176" i="1"/>
  <c r="AZ3177" i="1"/>
  <c r="AZ3178" i="1"/>
  <c r="AZ3179" i="1"/>
  <c r="AZ3180" i="1"/>
  <c r="AZ3181" i="1"/>
  <c r="AZ92" i="1"/>
  <c r="AZ3182" i="1"/>
  <c r="AZ3183" i="1"/>
  <c r="AZ3184" i="1"/>
  <c r="AZ3185" i="1"/>
  <c r="AZ3186" i="1"/>
  <c r="AZ3187" i="1"/>
  <c r="AZ3190" i="1"/>
  <c r="AZ3188" i="1"/>
  <c r="AZ3189" i="1"/>
  <c r="AZ3191" i="1"/>
  <c r="AZ3192" i="1"/>
  <c r="AZ3194" i="1"/>
  <c r="AZ3193" i="1"/>
  <c r="AZ3195" i="1"/>
  <c r="AZ401" i="1"/>
  <c r="AZ3196" i="1"/>
  <c r="AZ3197" i="1"/>
  <c r="AZ3198" i="1"/>
  <c r="AZ3199" i="1"/>
  <c r="AZ3200" i="1"/>
  <c r="AZ3201" i="1"/>
  <c r="AZ376" i="1"/>
  <c r="AZ3202" i="1"/>
  <c r="AZ3206" i="1"/>
  <c r="AZ3203" i="1"/>
  <c r="AZ3204" i="1"/>
  <c r="AZ3205" i="1"/>
  <c r="AZ388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213" i="1"/>
  <c r="AZ3221" i="1"/>
  <c r="AZ3222" i="1"/>
  <c r="AZ3223" i="1"/>
  <c r="AZ3224" i="1"/>
  <c r="AZ3225" i="1"/>
  <c r="AZ3226" i="1"/>
  <c r="AZ3227" i="1"/>
  <c r="AZ402" i="1"/>
  <c r="AZ3228" i="1"/>
  <c r="AZ3229" i="1"/>
  <c r="AZ3230" i="1"/>
  <c r="AZ3231" i="1"/>
  <c r="AZ377" i="1"/>
  <c r="AZ3232" i="1"/>
  <c r="AZ3237" i="1"/>
  <c r="AZ3233" i="1"/>
  <c r="AZ3234" i="1"/>
  <c r="AZ3235" i="1"/>
  <c r="AZ3236" i="1"/>
  <c r="AZ389" i="1"/>
  <c r="AZ3238" i="1"/>
  <c r="AZ7775" i="1"/>
  <c r="AZ3239" i="1"/>
  <c r="AZ3240" i="1"/>
  <c r="AZ3241" i="1"/>
  <c r="AZ7822" i="1"/>
  <c r="AZ93" i="1"/>
  <c r="AZ3246" i="1"/>
  <c r="AZ3242" i="1"/>
  <c r="AZ3243" i="1"/>
  <c r="AZ3244" i="1"/>
  <c r="AZ3245" i="1"/>
  <c r="AZ7776" i="1"/>
  <c r="AZ3247" i="1"/>
  <c r="AZ3248" i="1"/>
  <c r="AZ3253" i="1"/>
  <c r="AZ3249" i="1"/>
  <c r="AZ3250" i="1"/>
  <c r="AZ3251" i="1"/>
  <c r="AZ3252" i="1"/>
  <c r="AZ7733" i="1"/>
  <c r="AZ3254" i="1"/>
  <c r="AZ3255" i="1"/>
  <c r="AZ3256" i="1"/>
  <c r="AZ3257" i="1"/>
  <c r="AZ3262" i="1"/>
  <c r="AZ3258" i="1"/>
  <c r="AZ3259" i="1"/>
  <c r="AZ3260" i="1"/>
  <c r="AZ3261" i="1"/>
  <c r="AZ7777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4" i="1"/>
  <c r="AZ3282" i="1"/>
  <c r="AZ7778" i="1"/>
  <c r="AZ3283" i="1"/>
  <c r="AZ3285" i="1"/>
  <c r="AZ3286" i="1"/>
  <c r="AZ3287" i="1"/>
  <c r="AZ3288" i="1"/>
  <c r="AZ3292" i="1"/>
  <c r="AZ3289" i="1"/>
  <c r="AZ3290" i="1"/>
  <c r="AZ3291" i="1"/>
  <c r="AZ7734" i="1"/>
  <c r="AZ3293" i="1"/>
  <c r="AZ3294" i="1"/>
  <c r="AZ3295" i="1"/>
  <c r="AZ3296" i="1"/>
  <c r="AZ3297" i="1"/>
  <c r="AZ3298" i="1"/>
  <c r="AZ3299" i="1"/>
  <c r="AZ3302" i="1"/>
  <c r="AZ3300" i="1"/>
  <c r="AZ3301" i="1"/>
  <c r="AZ3305" i="1"/>
  <c r="AZ3303" i="1"/>
  <c r="AZ3304" i="1"/>
  <c r="AZ455" i="1"/>
  <c r="AZ3306" i="1"/>
  <c r="AZ3307" i="1"/>
  <c r="AZ3308" i="1"/>
  <c r="AZ3309" i="1"/>
  <c r="AZ3310" i="1"/>
  <c r="AZ3311" i="1"/>
  <c r="AZ3312" i="1"/>
  <c r="AZ3316" i="1"/>
  <c r="AZ3313" i="1"/>
  <c r="AZ3314" i="1"/>
  <c r="AZ3315" i="1"/>
  <c r="AZ3318" i="1"/>
  <c r="AZ3317" i="1"/>
  <c r="AZ3324" i="1"/>
  <c r="AZ3319" i="1"/>
  <c r="AZ3320" i="1"/>
  <c r="AZ3321" i="1"/>
  <c r="AZ3322" i="1"/>
  <c r="AZ3323" i="1"/>
  <c r="AZ3325" i="1"/>
  <c r="AZ3326" i="1"/>
  <c r="AZ3327" i="1"/>
  <c r="AZ3328" i="1"/>
  <c r="AZ3329" i="1"/>
  <c r="AZ3330" i="1"/>
  <c r="AZ3331" i="1"/>
  <c r="AZ170" i="1"/>
  <c r="AZ3332" i="1"/>
  <c r="AZ3333" i="1"/>
  <c r="AZ3334" i="1"/>
  <c r="AZ3335" i="1"/>
  <c r="AZ3340" i="1"/>
  <c r="AZ3336" i="1"/>
  <c r="AZ3337" i="1"/>
  <c r="AZ3338" i="1"/>
  <c r="AZ3339" i="1"/>
  <c r="AZ3341" i="1"/>
  <c r="AZ3342" i="1"/>
  <c r="AZ7719" i="1"/>
  <c r="AZ3343" i="1"/>
  <c r="AZ97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90" i="1"/>
  <c r="AZ3360" i="1"/>
  <c r="AZ3361" i="1"/>
  <c r="AZ3362" i="1"/>
  <c r="AZ3365" i="1"/>
  <c r="AZ3363" i="1"/>
  <c r="AZ3364" i="1"/>
  <c r="AZ3366" i="1"/>
  <c r="AZ3367" i="1"/>
  <c r="AZ3368" i="1"/>
  <c r="AZ3369" i="1"/>
  <c r="AZ3370" i="1"/>
  <c r="AZ3376" i="1"/>
  <c r="AZ171" i="1"/>
  <c r="AZ3371" i="1"/>
  <c r="AZ3372" i="1"/>
  <c r="AZ3373" i="1"/>
  <c r="AZ3374" i="1"/>
  <c r="AZ3375" i="1"/>
  <c r="AZ25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7" i="1"/>
  <c r="AZ3393" i="1"/>
  <c r="AZ3394" i="1"/>
  <c r="AZ98" i="1"/>
  <c r="AZ3395" i="1"/>
  <c r="AZ3396" i="1"/>
  <c r="AZ3398" i="1"/>
  <c r="AZ3399" i="1"/>
  <c r="AZ3400" i="1"/>
  <c r="AZ3401" i="1"/>
  <c r="AZ3402" i="1"/>
  <c r="AZ3403" i="1"/>
  <c r="AZ3404" i="1"/>
  <c r="AZ3405" i="1"/>
  <c r="AZ3406" i="1"/>
  <c r="AZ3407" i="1"/>
  <c r="AZ3409" i="1"/>
  <c r="AZ3408" i="1"/>
  <c r="AZ3410" i="1"/>
  <c r="AZ3411" i="1"/>
  <c r="AZ3412" i="1"/>
  <c r="AZ507" i="1"/>
  <c r="AZ3413" i="1"/>
  <c r="AZ3414" i="1"/>
  <c r="AZ3415" i="1"/>
  <c r="AZ403" i="1"/>
  <c r="AZ3416" i="1"/>
  <c r="AZ3417" i="1"/>
  <c r="AZ3422" i="1"/>
  <c r="AZ3418" i="1"/>
  <c r="AZ3419" i="1"/>
  <c r="AZ3420" i="1"/>
  <c r="AZ3421" i="1"/>
  <c r="AZ3423" i="1"/>
  <c r="AZ3424" i="1"/>
  <c r="AZ3425" i="1"/>
  <c r="AZ3426" i="1"/>
  <c r="AZ3427" i="1"/>
  <c r="AZ3431" i="1"/>
  <c r="AZ3428" i="1"/>
  <c r="AZ3429" i="1"/>
  <c r="AZ3430" i="1"/>
  <c r="AZ3432" i="1"/>
  <c r="AZ3433" i="1"/>
  <c r="AZ3434" i="1"/>
  <c r="AZ214" i="1"/>
  <c r="AZ3435" i="1"/>
  <c r="AZ99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8" i="1"/>
  <c r="AZ508" i="1"/>
  <c r="AZ3447" i="1"/>
  <c r="AZ3449" i="1"/>
  <c r="AZ3450" i="1"/>
  <c r="AZ3453" i="1"/>
  <c r="AZ3451" i="1"/>
  <c r="AZ3452" i="1"/>
  <c r="AZ3454" i="1"/>
  <c r="AZ3455" i="1"/>
  <c r="AZ3456" i="1"/>
  <c r="AZ3457" i="1"/>
  <c r="AZ257" i="1"/>
  <c r="AZ3458" i="1"/>
  <c r="AZ3459" i="1"/>
  <c r="AZ3460" i="1"/>
  <c r="AZ3461" i="1"/>
  <c r="AZ3462" i="1"/>
  <c r="AZ3463" i="1"/>
  <c r="AZ3464" i="1"/>
  <c r="AZ3465" i="1"/>
  <c r="AZ215" i="1"/>
  <c r="AZ100" i="1"/>
  <c r="AZ3466" i="1"/>
  <c r="AZ3467" i="1"/>
  <c r="AZ3468" i="1"/>
  <c r="AZ3469" i="1"/>
  <c r="AZ3470" i="1"/>
  <c r="AZ3471" i="1"/>
  <c r="AZ3472" i="1"/>
  <c r="AZ3473" i="1"/>
  <c r="AZ3474" i="1"/>
  <c r="AZ3479" i="1"/>
  <c r="AZ3475" i="1"/>
  <c r="AZ3476" i="1"/>
  <c r="AZ3477" i="1"/>
  <c r="AZ509" i="1"/>
  <c r="AZ3478" i="1"/>
  <c r="AZ3480" i="1"/>
  <c r="AZ3481" i="1"/>
  <c r="AZ3482" i="1"/>
  <c r="AZ3489" i="1"/>
  <c r="AZ3484" i="1"/>
  <c r="AZ3483" i="1"/>
  <c r="AZ3485" i="1"/>
  <c r="AZ3486" i="1"/>
  <c r="AZ3487" i="1"/>
  <c r="AZ141" i="1"/>
  <c r="AZ3488" i="1"/>
  <c r="AZ7779" i="1"/>
  <c r="AZ3490" i="1"/>
  <c r="AZ258" i="1"/>
  <c r="AZ3491" i="1"/>
  <c r="AZ3492" i="1"/>
  <c r="AZ3493" i="1"/>
  <c r="AZ3494" i="1"/>
  <c r="AZ132" i="1"/>
  <c r="AZ3495" i="1"/>
  <c r="AZ101" i="1"/>
  <c r="AZ7735" i="1"/>
  <c r="AZ3496" i="1"/>
  <c r="AZ3499" i="1"/>
  <c r="AZ3497" i="1"/>
  <c r="AZ3498" i="1"/>
  <c r="AZ3500" i="1"/>
  <c r="AZ3501" i="1"/>
  <c r="AZ3502" i="1"/>
  <c r="AZ3503" i="1"/>
  <c r="AZ3504" i="1"/>
  <c r="AZ3513" i="1"/>
  <c r="AZ3505" i="1"/>
  <c r="AZ3506" i="1"/>
  <c r="AZ3507" i="1"/>
  <c r="AZ3508" i="1"/>
  <c r="AZ3509" i="1"/>
  <c r="AZ3510" i="1"/>
  <c r="AZ3511" i="1"/>
  <c r="AZ3512" i="1"/>
  <c r="AZ3514" i="1"/>
  <c r="AZ3515" i="1"/>
  <c r="AZ510" i="1"/>
  <c r="AZ3516" i="1"/>
  <c r="AZ3517" i="1"/>
  <c r="AZ3518" i="1"/>
  <c r="AZ3519" i="1"/>
  <c r="AZ3520" i="1"/>
  <c r="AZ3521" i="1"/>
  <c r="AZ142" i="1"/>
  <c r="AZ3522" i="1"/>
  <c r="AZ3523" i="1"/>
  <c r="AZ3524" i="1"/>
  <c r="AZ3525" i="1"/>
  <c r="AZ3526" i="1"/>
  <c r="AZ3527" i="1"/>
  <c r="AZ259" i="1"/>
  <c r="AZ3528" i="1"/>
  <c r="AZ3529" i="1"/>
  <c r="AZ3530" i="1"/>
  <c r="AZ3531" i="1"/>
  <c r="AZ3532" i="1"/>
  <c r="AZ3533" i="1"/>
  <c r="AZ3534" i="1"/>
  <c r="AZ7736" i="1"/>
  <c r="AZ3535" i="1"/>
  <c r="AZ3536" i="1"/>
  <c r="AZ102" i="1"/>
  <c r="AZ3540" i="1"/>
  <c r="AZ3537" i="1"/>
  <c r="AZ3538" i="1"/>
  <c r="AZ3539" i="1"/>
  <c r="AZ3545" i="1"/>
  <c r="AZ3542" i="1"/>
  <c r="AZ3541" i="1"/>
  <c r="AZ3543" i="1"/>
  <c r="AZ3544" i="1"/>
  <c r="AZ3546" i="1"/>
  <c r="AZ3547" i="1"/>
  <c r="AZ3548" i="1"/>
  <c r="AZ3549" i="1"/>
  <c r="AZ3550" i="1"/>
  <c r="AZ511" i="1"/>
  <c r="AZ3551" i="1"/>
  <c r="AZ3552" i="1"/>
  <c r="AZ3553" i="1"/>
  <c r="AZ3554" i="1"/>
  <c r="AZ3555" i="1"/>
  <c r="AZ3556" i="1"/>
  <c r="AZ143" i="1"/>
  <c r="AZ3557" i="1"/>
  <c r="AZ3558" i="1"/>
  <c r="AZ3559" i="1"/>
  <c r="AZ3560" i="1"/>
  <c r="AZ3561" i="1"/>
  <c r="AZ260" i="1"/>
  <c r="AZ3562" i="1"/>
  <c r="AZ3564" i="1"/>
  <c r="AZ3563" i="1"/>
  <c r="AZ3565" i="1"/>
  <c r="AZ3566" i="1"/>
  <c r="AZ7737" i="1"/>
  <c r="AZ103" i="1"/>
  <c r="AZ3567" i="1"/>
  <c r="AZ3568" i="1"/>
  <c r="AZ3569" i="1"/>
  <c r="AZ3570" i="1"/>
  <c r="AZ172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512" i="1"/>
  <c r="AZ3584" i="1"/>
  <c r="AZ3585" i="1"/>
  <c r="AZ3586" i="1"/>
  <c r="AZ3587" i="1"/>
  <c r="AZ3591" i="1"/>
  <c r="AZ3588" i="1"/>
  <c r="AZ3589" i="1"/>
  <c r="AZ144" i="1"/>
  <c r="AZ3590" i="1"/>
  <c r="AZ3592" i="1"/>
  <c r="AZ3593" i="1"/>
  <c r="AZ261" i="1"/>
  <c r="AZ3594" i="1"/>
  <c r="AZ3595" i="1"/>
  <c r="AZ3596" i="1"/>
  <c r="AZ3597" i="1"/>
  <c r="AZ3598" i="1"/>
  <c r="AZ3599" i="1"/>
  <c r="AZ104" i="1"/>
  <c r="AZ3600" i="1"/>
  <c r="AZ3601" i="1"/>
  <c r="AZ3602" i="1"/>
  <c r="AZ3604" i="1"/>
  <c r="AZ3605" i="1"/>
  <c r="AZ3603" i="1"/>
  <c r="AZ3606" i="1"/>
  <c r="AZ3611" i="1"/>
  <c r="AZ3607" i="1"/>
  <c r="AZ3608" i="1"/>
  <c r="AZ3609" i="1"/>
  <c r="AZ3610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262" i="1"/>
  <c r="AZ513" i="1"/>
  <c r="AZ3634" i="1"/>
  <c r="AZ3635" i="1"/>
  <c r="AZ3636" i="1"/>
  <c r="AZ3643" i="1"/>
  <c r="AZ3637" i="1"/>
  <c r="AZ3638" i="1"/>
  <c r="AZ3639" i="1"/>
  <c r="AZ3640" i="1"/>
  <c r="AZ3641" i="1"/>
  <c r="AZ3642" i="1"/>
  <c r="AZ3649" i="1"/>
  <c r="AZ3644" i="1"/>
  <c r="AZ3645" i="1"/>
  <c r="AZ3646" i="1"/>
  <c r="AZ3647" i="1"/>
  <c r="AZ3648" i="1"/>
  <c r="AZ3650" i="1"/>
  <c r="AZ3651" i="1"/>
  <c r="AZ3652" i="1"/>
  <c r="AZ3653" i="1"/>
  <c r="AZ3654" i="1"/>
  <c r="AZ3656" i="1"/>
  <c r="AZ3655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7823" i="1"/>
  <c r="AZ3672" i="1"/>
  <c r="AZ3673" i="1"/>
  <c r="AZ3674" i="1"/>
  <c r="AZ3675" i="1"/>
  <c r="AZ3676" i="1"/>
  <c r="AZ263" i="1"/>
  <c r="AZ3677" i="1"/>
  <c r="AZ3678" i="1"/>
  <c r="AZ3679" i="1"/>
  <c r="AZ514" i="1"/>
  <c r="AZ3681" i="1"/>
  <c r="AZ3682" i="1"/>
  <c r="AZ3680" i="1"/>
  <c r="AZ3683" i="1"/>
  <c r="AZ3684" i="1"/>
  <c r="AZ3691" i="1"/>
  <c r="AZ3686" i="1"/>
  <c r="AZ3687" i="1"/>
  <c r="AZ3688" i="1"/>
  <c r="AZ3685" i="1"/>
  <c r="AZ3689" i="1"/>
  <c r="AZ3690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145" i="1"/>
  <c r="AZ3712" i="1"/>
  <c r="AZ3713" i="1"/>
  <c r="AZ3714" i="1"/>
  <c r="AZ515" i="1"/>
  <c r="AZ3715" i="1"/>
  <c r="AZ3716" i="1"/>
  <c r="AZ3717" i="1"/>
  <c r="AZ131" i="1"/>
  <c r="AZ3718" i="1"/>
  <c r="AZ3719" i="1"/>
  <c r="AZ516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146" i="1"/>
  <c r="AZ3743" i="1"/>
  <c r="AZ3744" i="1"/>
  <c r="AZ3745" i="1"/>
  <c r="AZ3746" i="1"/>
  <c r="AZ264" i="1"/>
  <c r="AZ3747" i="1"/>
  <c r="AZ3752" i="1"/>
  <c r="AZ3748" i="1"/>
  <c r="AZ3749" i="1"/>
  <c r="AZ3750" i="1"/>
  <c r="AZ3751" i="1"/>
  <c r="AZ517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147" i="1"/>
  <c r="AZ3777" i="1"/>
  <c r="AZ3778" i="1"/>
  <c r="AZ3779" i="1"/>
  <c r="AZ3780" i="1"/>
  <c r="AZ3784" i="1"/>
  <c r="AZ3781" i="1"/>
  <c r="AZ3782" i="1"/>
  <c r="AZ3783" i="1"/>
  <c r="AZ265" i="1"/>
  <c r="AZ3791" i="1"/>
  <c r="AZ3785" i="1"/>
  <c r="AZ3786" i="1"/>
  <c r="AZ3787" i="1"/>
  <c r="AZ3788" i="1"/>
  <c r="AZ3789" i="1"/>
  <c r="AZ3790" i="1"/>
  <c r="AZ518" i="1"/>
  <c r="AZ3792" i="1"/>
  <c r="AZ3793" i="1"/>
  <c r="AZ3794" i="1"/>
  <c r="AZ3795" i="1"/>
  <c r="AZ3796" i="1"/>
  <c r="AZ3797" i="1"/>
  <c r="AZ3798" i="1"/>
  <c r="AZ3799" i="1"/>
  <c r="AZ3800" i="1"/>
  <c r="AZ3801" i="1"/>
  <c r="AZ268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8" i="1"/>
  <c r="AZ3817" i="1"/>
  <c r="AZ148" i="1"/>
  <c r="AZ3819" i="1"/>
  <c r="AZ3820" i="1"/>
  <c r="AZ3821" i="1"/>
  <c r="AZ266" i="1"/>
  <c r="AZ3822" i="1"/>
  <c r="AZ3823" i="1"/>
  <c r="AZ3824" i="1"/>
  <c r="AZ519" i="1"/>
  <c r="AZ3825" i="1"/>
  <c r="AZ269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42" i="1"/>
  <c r="AZ3839" i="1"/>
  <c r="AZ3840" i="1"/>
  <c r="AZ3841" i="1"/>
  <c r="AZ3843" i="1"/>
  <c r="AZ105" i="1"/>
  <c r="AZ3844" i="1"/>
  <c r="AZ3845" i="1"/>
  <c r="AZ3846" i="1"/>
  <c r="AZ3847" i="1"/>
  <c r="AZ3848" i="1"/>
  <c r="AZ3849" i="1"/>
  <c r="AZ3850" i="1"/>
  <c r="AZ149" i="1"/>
  <c r="AZ3851" i="1"/>
  <c r="AZ3852" i="1"/>
  <c r="AZ3853" i="1"/>
  <c r="AZ3854" i="1"/>
  <c r="AZ3855" i="1"/>
  <c r="AZ3856" i="1"/>
  <c r="AZ3857" i="1"/>
  <c r="AZ3858" i="1"/>
  <c r="AZ3859" i="1"/>
  <c r="AZ267" i="1"/>
  <c r="AZ3860" i="1"/>
  <c r="AZ106" i="1"/>
  <c r="AZ3861" i="1"/>
  <c r="AZ3862" i="1"/>
  <c r="AZ3863" i="1"/>
  <c r="AZ3864" i="1"/>
  <c r="AZ270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107" i="1"/>
  <c r="AZ3884" i="1"/>
  <c r="AZ3885" i="1"/>
  <c r="AZ3886" i="1"/>
  <c r="AZ3887" i="1"/>
  <c r="AZ3888" i="1"/>
  <c r="AZ3889" i="1"/>
  <c r="AZ3890" i="1"/>
  <c r="AZ150" i="1"/>
  <c r="AZ3891" i="1"/>
  <c r="AZ3892" i="1"/>
  <c r="AZ3893" i="1"/>
  <c r="AZ3894" i="1"/>
  <c r="AZ3896" i="1"/>
  <c r="AZ3897" i="1"/>
  <c r="AZ3895" i="1"/>
  <c r="AZ3898" i="1"/>
  <c r="AZ3899" i="1"/>
  <c r="AZ3900" i="1"/>
  <c r="AZ3901" i="1"/>
  <c r="AZ3902" i="1"/>
  <c r="AZ3903" i="1"/>
  <c r="AZ3904" i="1"/>
  <c r="AZ3905" i="1"/>
  <c r="AZ271" i="1"/>
  <c r="AZ3906" i="1"/>
  <c r="AZ3907" i="1"/>
  <c r="AZ3913" i="1"/>
  <c r="AZ3908" i="1"/>
  <c r="AZ7743" i="1"/>
  <c r="AZ3909" i="1"/>
  <c r="AZ3910" i="1"/>
  <c r="AZ3911" i="1"/>
  <c r="AZ3912" i="1"/>
  <c r="AZ3918" i="1"/>
  <c r="AZ3914" i="1"/>
  <c r="AZ3915" i="1"/>
  <c r="AZ3916" i="1"/>
  <c r="AZ3917" i="1"/>
  <c r="AZ3920" i="1"/>
  <c r="AZ3919" i="1"/>
  <c r="AZ778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151" i="1"/>
  <c r="AZ3934" i="1"/>
  <c r="AZ3935" i="1"/>
  <c r="AZ3936" i="1"/>
  <c r="AZ3941" i="1"/>
  <c r="AZ3937" i="1"/>
  <c r="AZ3938" i="1"/>
  <c r="AZ3939" i="1"/>
  <c r="AZ3940" i="1"/>
  <c r="AZ3942" i="1"/>
  <c r="AZ3943" i="1"/>
  <c r="AZ3944" i="1"/>
  <c r="AZ3945" i="1"/>
  <c r="AZ3946" i="1"/>
  <c r="AZ3947" i="1"/>
  <c r="AZ520" i="1"/>
  <c r="AZ3948" i="1"/>
  <c r="AZ3949" i="1"/>
  <c r="AZ3950" i="1"/>
  <c r="AZ3951" i="1"/>
  <c r="AZ3952" i="1"/>
  <c r="AZ3953" i="1"/>
  <c r="AZ3958" i="1"/>
  <c r="AZ3954" i="1"/>
  <c r="AZ3955" i="1"/>
  <c r="AZ108" i="1"/>
  <c r="AZ3956" i="1"/>
  <c r="AZ3957" i="1"/>
  <c r="AZ521" i="1"/>
  <c r="AZ3959" i="1"/>
  <c r="AZ152" i="1"/>
  <c r="AZ3960" i="1"/>
  <c r="AZ3961" i="1"/>
  <c r="AZ3962" i="1"/>
  <c r="AZ3963" i="1"/>
  <c r="AZ3964" i="1"/>
  <c r="AZ3965" i="1"/>
  <c r="AZ3966" i="1"/>
  <c r="AZ3967" i="1"/>
  <c r="AZ3968" i="1"/>
  <c r="AZ7810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7824" i="1"/>
  <c r="AZ3983" i="1"/>
  <c r="AZ3984" i="1"/>
  <c r="AZ3985" i="1"/>
  <c r="AZ3986" i="1"/>
  <c r="AZ3987" i="1"/>
  <c r="AZ3988" i="1"/>
  <c r="AZ3989" i="1"/>
  <c r="AZ109" i="1"/>
  <c r="AZ3990" i="1"/>
  <c r="AZ522" i="1"/>
  <c r="AZ3991" i="1"/>
  <c r="AZ153" i="1"/>
  <c r="AZ3995" i="1"/>
  <c r="AZ3993" i="1"/>
  <c r="AZ3992" i="1"/>
  <c r="AZ3994" i="1"/>
  <c r="AZ3996" i="1"/>
  <c r="AZ3997" i="1"/>
  <c r="AZ4003" i="1"/>
  <c r="AZ3998" i="1"/>
  <c r="AZ3999" i="1"/>
  <c r="AZ4000" i="1"/>
  <c r="AZ4001" i="1"/>
  <c r="AZ4002" i="1"/>
  <c r="AZ4004" i="1"/>
  <c r="AZ4005" i="1"/>
  <c r="AZ4006" i="1"/>
  <c r="AZ4007" i="1"/>
  <c r="AZ4008" i="1"/>
  <c r="AZ4009" i="1"/>
  <c r="AZ4010" i="1"/>
  <c r="AZ4011" i="1"/>
  <c r="AZ4016" i="1"/>
  <c r="AZ4012" i="1"/>
  <c r="AZ4013" i="1"/>
  <c r="AZ4014" i="1"/>
  <c r="AZ4015" i="1"/>
  <c r="AZ4021" i="1"/>
  <c r="AZ4017" i="1"/>
  <c r="AZ4018" i="1"/>
  <c r="AZ4019" i="1"/>
  <c r="AZ4020" i="1"/>
  <c r="AZ4022" i="1"/>
  <c r="AZ4023" i="1"/>
  <c r="AZ4024" i="1"/>
  <c r="AZ4025" i="1"/>
  <c r="AZ4026" i="1"/>
  <c r="AZ4027" i="1"/>
  <c r="AZ4028" i="1"/>
  <c r="AZ4029" i="1"/>
  <c r="AZ4030" i="1"/>
  <c r="AZ272" i="1"/>
  <c r="AZ110" i="1"/>
  <c r="AZ4031" i="1"/>
  <c r="AZ4032" i="1"/>
  <c r="AZ4033" i="1"/>
  <c r="AZ4034" i="1"/>
  <c r="AZ4035" i="1"/>
  <c r="AZ4036" i="1"/>
  <c r="AZ154" i="1"/>
  <c r="AZ4037" i="1"/>
  <c r="AZ4038" i="1"/>
  <c r="AZ4039" i="1"/>
  <c r="AZ4040" i="1"/>
  <c r="AZ4041" i="1"/>
  <c r="AZ4044" i="1"/>
  <c r="AZ4042" i="1"/>
  <c r="AZ4043" i="1"/>
  <c r="AZ4050" i="1"/>
  <c r="AZ4045" i="1"/>
  <c r="AZ4046" i="1"/>
  <c r="AZ4047" i="1"/>
  <c r="AZ4048" i="1"/>
  <c r="AZ156" i="1"/>
  <c r="AZ4049" i="1"/>
  <c r="AZ4056" i="1"/>
  <c r="AZ4051" i="1"/>
  <c r="AZ4052" i="1"/>
  <c r="AZ57" i="1"/>
  <c r="AZ4053" i="1"/>
  <c r="AZ4054" i="1"/>
  <c r="AZ4055" i="1"/>
  <c r="AZ4058" i="1"/>
  <c r="AZ4059" i="1"/>
  <c r="AZ4057" i="1"/>
  <c r="AZ4060" i="1"/>
  <c r="AZ4064" i="1"/>
  <c r="AZ4061" i="1"/>
  <c r="AZ4062" i="1"/>
  <c r="AZ4063" i="1"/>
  <c r="AZ4065" i="1"/>
  <c r="AZ4066" i="1"/>
  <c r="AZ4067" i="1"/>
  <c r="AZ4068" i="1"/>
  <c r="AZ4069" i="1"/>
  <c r="AZ4070" i="1"/>
  <c r="AZ4071" i="1"/>
  <c r="AZ273" i="1"/>
  <c r="AZ4072" i="1"/>
  <c r="AZ4073" i="1"/>
  <c r="AZ111" i="1"/>
  <c r="AZ4074" i="1"/>
  <c r="AZ4075" i="1"/>
  <c r="AZ4076" i="1"/>
  <c r="AZ4077" i="1"/>
  <c r="AZ4078" i="1"/>
  <c r="AZ4079" i="1"/>
  <c r="AZ4080" i="1"/>
  <c r="AZ119" i="1"/>
  <c r="AZ157" i="1"/>
  <c r="AZ4081" i="1"/>
  <c r="AZ58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523" i="1"/>
  <c r="AZ4093" i="1"/>
  <c r="AZ4094" i="1"/>
  <c r="AZ4095" i="1"/>
  <c r="AZ59" i="1"/>
  <c r="AZ274" i="1"/>
  <c r="AZ4096" i="1"/>
  <c r="AZ4097" i="1"/>
  <c r="AZ4098" i="1"/>
  <c r="AZ4099" i="1"/>
  <c r="AZ4100" i="1"/>
  <c r="AZ4101" i="1"/>
  <c r="AZ4102" i="1"/>
  <c r="AZ112" i="1"/>
  <c r="AZ4103" i="1"/>
  <c r="AZ7811" i="1"/>
  <c r="AZ4104" i="1"/>
  <c r="AZ4105" i="1"/>
  <c r="AZ4106" i="1"/>
  <c r="AZ4107" i="1"/>
  <c r="AZ4112" i="1"/>
  <c r="AZ4108" i="1"/>
  <c r="AZ4109" i="1"/>
  <c r="AZ4110" i="1"/>
  <c r="AZ4111" i="1"/>
  <c r="AZ4113" i="1"/>
  <c r="AZ4114" i="1"/>
  <c r="AZ4115" i="1"/>
  <c r="AZ4117" i="1"/>
  <c r="AZ158" i="1"/>
  <c r="AZ4116" i="1"/>
  <c r="AZ4118" i="1"/>
  <c r="AZ4119" i="1"/>
  <c r="AZ4120" i="1"/>
  <c r="AZ4121" i="1"/>
  <c r="AZ60" i="1"/>
  <c r="AZ113" i="1"/>
  <c r="AZ4124" i="1"/>
  <c r="AZ4122" i="1"/>
  <c r="AZ4123" i="1"/>
  <c r="AZ4125" i="1"/>
  <c r="AZ4126" i="1"/>
  <c r="AZ7720" i="1"/>
  <c r="AZ4128" i="1"/>
  <c r="AZ4127" i="1"/>
  <c r="AZ4130" i="1"/>
  <c r="AZ4129" i="1"/>
  <c r="AZ4131" i="1"/>
  <c r="AZ275" i="1"/>
  <c r="AZ4132" i="1"/>
  <c r="AZ4133" i="1"/>
  <c r="AZ4134" i="1"/>
  <c r="AZ4135" i="1"/>
  <c r="AZ4136" i="1"/>
  <c r="AZ7781" i="1"/>
  <c r="AZ4137" i="1"/>
  <c r="AZ4138" i="1"/>
  <c r="AZ4139" i="1"/>
  <c r="AZ4140" i="1"/>
  <c r="AZ4141" i="1"/>
  <c r="AZ4145" i="1"/>
  <c r="AZ4142" i="1"/>
  <c r="AZ4143" i="1"/>
  <c r="AZ4144" i="1"/>
  <c r="AZ4149" i="1"/>
  <c r="AZ4146" i="1"/>
  <c r="AZ4147" i="1"/>
  <c r="AZ4148" i="1"/>
  <c r="AZ4150" i="1"/>
  <c r="AZ7782" i="1"/>
  <c r="AZ4151" i="1"/>
  <c r="AZ4152" i="1"/>
  <c r="AZ159" i="1"/>
  <c r="AZ4153" i="1"/>
  <c r="AZ4154" i="1"/>
  <c r="AZ4155" i="1"/>
  <c r="AZ4156" i="1"/>
  <c r="AZ61" i="1"/>
  <c r="AZ4159" i="1"/>
  <c r="AZ4157" i="1"/>
  <c r="AZ4158" i="1"/>
  <c r="AZ276" i="1"/>
  <c r="AZ4160" i="1"/>
  <c r="AZ4161" i="1"/>
  <c r="AZ4162" i="1"/>
  <c r="AZ4163" i="1"/>
  <c r="AZ4164" i="1"/>
  <c r="AZ4165" i="1"/>
  <c r="AZ4166" i="1"/>
  <c r="AZ4167" i="1"/>
  <c r="AZ4168" i="1"/>
  <c r="AZ4169" i="1"/>
  <c r="AZ4170" i="1"/>
  <c r="AZ4171" i="1"/>
  <c r="AZ4172" i="1"/>
  <c r="AZ4173" i="1"/>
  <c r="AZ114" i="1"/>
  <c r="AZ4174" i="1"/>
  <c r="AZ4175" i="1"/>
  <c r="AZ4176" i="1"/>
  <c r="AZ4177" i="1"/>
  <c r="AZ4178" i="1"/>
  <c r="AZ4179" i="1"/>
  <c r="AZ4180" i="1"/>
  <c r="AZ4181" i="1"/>
  <c r="AZ4184" i="1"/>
  <c r="AZ4182" i="1"/>
  <c r="AZ4183" i="1"/>
  <c r="AZ4185" i="1"/>
  <c r="AZ4186" i="1"/>
  <c r="AZ4187" i="1"/>
  <c r="AZ4188" i="1"/>
  <c r="AZ4189" i="1"/>
  <c r="AZ4190" i="1"/>
  <c r="AZ160" i="1"/>
  <c r="AZ4191" i="1"/>
  <c r="AZ4192" i="1"/>
  <c r="AZ4194" i="1"/>
  <c r="AZ62" i="1"/>
  <c r="AZ4193" i="1"/>
  <c r="AZ4195" i="1"/>
  <c r="AZ4196" i="1"/>
  <c r="AZ4197" i="1"/>
  <c r="AZ4198" i="1"/>
  <c r="AZ4202" i="1"/>
  <c r="AZ4199" i="1"/>
  <c r="AZ4200" i="1"/>
  <c r="AZ4201" i="1"/>
  <c r="AZ277" i="1"/>
  <c r="AZ4203" i="1"/>
  <c r="AZ4204" i="1"/>
  <c r="AZ4205" i="1"/>
  <c r="AZ4206" i="1"/>
  <c r="AZ4207" i="1"/>
  <c r="AZ4208" i="1"/>
  <c r="AZ4209" i="1"/>
  <c r="AZ4210" i="1"/>
  <c r="AZ4212" i="1"/>
  <c r="AZ4213" i="1"/>
  <c r="AZ4211" i="1"/>
  <c r="AZ4214" i="1"/>
  <c r="AZ4215" i="1"/>
  <c r="AZ4216" i="1"/>
  <c r="AZ4220" i="1"/>
  <c r="AZ4218" i="1"/>
  <c r="AZ4217" i="1"/>
  <c r="AZ4219" i="1"/>
  <c r="AZ4222" i="1"/>
  <c r="AZ4221" i="1"/>
  <c r="AZ4223" i="1"/>
  <c r="AZ4224" i="1"/>
  <c r="AZ4225" i="1"/>
  <c r="AZ4226" i="1"/>
  <c r="AZ4227" i="1"/>
  <c r="AZ4228" i="1"/>
  <c r="AZ4229" i="1"/>
  <c r="AZ4230" i="1"/>
  <c r="AZ115" i="1"/>
  <c r="AZ4231" i="1"/>
  <c r="AZ4232" i="1"/>
  <c r="AZ4233" i="1"/>
  <c r="AZ4234" i="1"/>
  <c r="AZ278" i="1"/>
  <c r="AZ4235" i="1"/>
  <c r="AZ4236" i="1"/>
  <c r="AZ4237" i="1"/>
  <c r="AZ4238" i="1"/>
  <c r="AZ4245" i="1"/>
  <c r="AZ4240" i="1"/>
  <c r="AZ4241" i="1"/>
  <c r="AZ4239" i="1"/>
  <c r="AZ4242" i="1"/>
  <c r="AZ4243" i="1"/>
  <c r="AZ4244" i="1"/>
  <c r="AZ4246" i="1"/>
  <c r="AZ4247" i="1"/>
  <c r="AZ4248" i="1"/>
  <c r="AZ4249" i="1"/>
  <c r="AZ4250" i="1"/>
  <c r="AZ4251" i="1"/>
  <c r="AZ4252" i="1"/>
  <c r="AZ4253" i="1"/>
  <c r="AZ4254" i="1"/>
  <c r="AZ4255" i="1"/>
  <c r="AZ4256" i="1"/>
  <c r="AZ4257" i="1"/>
  <c r="AZ4258" i="1"/>
  <c r="AZ4259" i="1"/>
  <c r="AZ4262" i="1"/>
  <c r="AZ4260" i="1"/>
  <c r="AZ4261" i="1"/>
  <c r="AZ161" i="1"/>
  <c r="AZ116" i="1"/>
  <c r="AZ4263" i="1"/>
  <c r="AZ4264" i="1"/>
  <c r="AZ4265" i="1"/>
  <c r="AZ4272" i="1"/>
  <c r="AZ4267" i="1"/>
  <c r="AZ4266" i="1"/>
  <c r="AZ4268" i="1"/>
  <c r="AZ4269" i="1"/>
  <c r="AZ4270" i="1"/>
  <c r="AZ4271" i="1"/>
  <c r="AZ4278" i="1"/>
  <c r="AZ4273" i="1"/>
  <c r="AZ4274" i="1"/>
  <c r="AZ4275" i="1"/>
  <c r="AZ4276" i="1"/>
  <c r="AZ4277" i="1"/>
  <c r="AZ4280" i="1"/>
  <c r="AZ4279" i="1"/>
  <c r="AZ7783" i="1"/>
  <c r="AZ4288" i="1"/>
  <c r="AZ4282" i="1"/>
  <c r="AZ4283" i="1"/>
  <c r="AZ4281" i="1"/>
  <c r="AZ4284" i="1"/>
  <c r="AZ4285" i="1"/>
  <c r="AZ4286" i="1"/>
  <c r="AZ4287" i="1"/>
  <c r="AZ4294" i="1"/>
  <c r="AZ4289" i="1"/>
  <c r="AZ4290" i="1"/>
  <c r="AZ4291" i="1"/>
  <c r="AZ4292" i="1"/>
  <c r="AZ4293" i="1"/>
  <c r="AZ4295" i="1"/>
  <c r="AZ4296" i="1"/>
  <c r="AZ4297" i="1"/>
  <c r="AZ4298" i="1"/>
  <c r="AZ4299" i="1"/>
  <c r="AZ4300" i="1"/>
  <c r="AZ4301" i="1"/>
  <c r="AZ4302" i="1"/>
  <c r="AZ4303" i="1"/>
  <c r="AZ4304" i="1"/>
  <c r="AZ4305" i="1"/>
  <c r="AZ4306" i="1"/>
  <c r="AZ4307" i="1"/>
  <c r="AZ4309" i="1"/>
  <c r="AZ4310" i="1"/>
  <c r="AZ4308" i="1"/>
  <c r="AZ4311" i="1"/>
  <c r="AZ4312" i="1"/>
  <c r="AZ4313" i="1"/>
  <c r="AZ7784" i="1"/>
  <c r="AZ4314" i="1"/>
  <c r="AZ4315" i="1"/>
  <c r="AZ4316" i="1"/>
  <c r="AZ117" i="1"/>
  <c r="AZ4317" i="1"/>
  <c r="AZ4318" i="1"/>
  <c r="AZ4319" i="1"/>
  <c r="AZ382" i="1"/>
  <c r="AZ4320" i="1"/>
  <c r="AZ4321" i="1"/>
  <c r="AZ4322" i="1"/>
  <c r="AZ162" i="1"/>
  <c r="AZ4323" i="1"/>
  <c r="AZ4324" i="1"/>
  <c r="AZ4325" i="1"/>
  <c r="AZ4326" i="1"/>
  <c r="AZ4327" i="1"/>
  <c r="AZ4328" i="1"/>
  <c r="AZ4329" i="1"/>
  <c r="AZ4330" i="1"/>
  <c r="AZ4331" i="1"/>
  <c r="AZ4332" i="1"/>
  <c r="AZ4333" i="1"/>
  <c r="AZ4334" i="1"/>
  <c r="AZ4335" i="1"/>
  <c r="AZ4336" i="1"/>
  <c r="AZ4337" i="1"/>
  <c r="AZ4338" i="1"/>
  <c r="AZ4339" i="1"/>
  <c r="AZ4340" i="1"/>
  <c r="AZ4341" i="1"/>
  <c r="AZ279" i="1"/>
  <c r="AZ4342" i="1"/>
  <c r="AZ4343" i="1"/>
  <c r="AZ4344" i="1"/>
  <c r="AZ4345" i="1"/>
  <c r="AZ4352" i="1"/>
  <c r="AZ4346" i="1"/>
  <c r="AZ4347" i="1"/>
  <c r="AZ4348" i="1"/>
  <c r="AZ4349" i="1"/>
  <c r="AZ4350" i="1"/>
  <c r="AZ4351" i="1"/>
  <c r="AZ4353" i="1"/>
  <c r="AZ4354" i="1"/>
  <c r="AZ4355" i="1"/>
  <c r="AZ118" i="1"/>
  <c r="AZ4357" i="1"/>
  <c r="AZ4356" i="1"/>
  <c r="AZ383" i="1"/>
  <c r="AZ4358" i="1"/>
  <c r="AZ163" i="1"/>
  <c r="AZ4359" i="1"/>
  <c r="AZ4360" i="1"/>
  <c r="AZ4362" i="1"/>
  <c r="AZ4363" i="1"/>
  <c r="AZ4361" i="1"/>
  <c r="AZ4364" i="1"/>
  <c r="AZ4365" i="1"/>
  <c r="AZ4366" i="1"/>
  <c r="AZ4367" i="1"/>
  <c r="AZ4368" i="1"/>
  <c r="AZ4369" i="1"/>
  <c r="AZ4370" i="1"/>
  <c r="AZ4371" i="1"/>
  <c r="AZ129" i="1"/>
  <c r="AZ4372" i="1"/>
  <c r="AZ4373" i="1"/>
  <c r="AZ4374" i="1"/>
  <c r="AZ164" i="1"/>
  <c r="AZ280" i="1"/>
  <c r="AZ4375" i="1"/>
  <c r="AZ4376" i="1"/>
  <c r="AZ4377" i="1"/>
  <c r="AZ4378" i="1"/>
  <c r="AZ4379" i="1"/>
  <c r="AZ4380" i="1"/>
  <c r="AZ4381" i="1"/>
  <c r="AZ4382" i="1"/>
  <c r="AZ4383" i="1"/>
  <c r="AZ4384" i="1"/>
  <c r="AZ4385" i="1"/>
  <c r="AZ4386" i="1"/>
  <c r="AZ4387" i="1"/>
  <c r="AZ4388" i="1"/>
  <c r="AZ4389" i="1"/>
  <c r="AZ4392" i="1"/>
  <c r="AZ4390" i="1"/>
  <c r="AZ7825" i="1"/>
  <c r="AZ4391" i="1"/>
  <c r="AZ384" i="1"/>
  <c r="AZ4393" i="1"/>
  <c r="AZ4394" i="1"/>
  <c r="AZ4395" i="1"/>
  <c r="AZ4396" i="1"/>
  <c r="AZ4397" i="1"/>
  <c r="AZ165" i="1"/>
  <c r="AZ4398" i="1"/>
  <c r="AZ4399" i="1"/>
  <c r="AZ4400" i="1"/>
  <c r="AZ4401" i="1"/>
  <c r="AZ4402" i="1"/>
  <c r="AZ4403" i="1"/>
  <c r="AZ4404" i="1"/>
  <c r="AZ4405" i="1"/>
  <c r="AZ4406" i="1"/>
  <c r="AZ4407" i="1"/>
  <c r="AZ4408" i="1"/>
  <c r="AZ4409" i="1"/>
  <c r="AZ4413" i="1"/>
  <c r="AZ4410" i="1"/>
  <c r="AZ4411" i="1"/>
  <c r="AZ130" i="1"/>
  <c r="AZ4412" i="1"/>
  <c r="AZ4414" i="1"/>
  <c r="AZ4415" i="1"/>
  <c r="AZ281" i="1"/>
  <c r="AZ4421" i="1"/>
  <c r="AZ4417" i="1"/>
  <c r="AZ4416" i="1"/>
  <c r="AZ4418" i="1"/>
  <c r="AZ4419" i="1"/>
  <c r="AZ4420" i="1"/>
  <c r="AZ4422" i="1"/>
  <c r="AZ4423" i="1"/>
  <c r="AZ4424" i="1"/>
  <c r="AZ4425" i="1"/>
  <c r="AZ4432" i="1"/>
  <c r="AZ4427" i="1"/>
  <c r="AZ4428" i="1"/>
  <c r="AZ4426" i="1"/>
  <c r="AZ4429" i="1"/>
  <c r="AZ4430" i="1"/>
  <c r="AZ4431" i="1"/>
  <c r="AZ4438" i="1"/>
  <c r="AZ4433" i="1"/>
  <c r="AZ4434" i="1"/>
  <c r="AZ4435" i="1"/>
  <c r="AZ4436" i="1"/>
  <c r="AZ4437" i="1"/>
  <c r="AZ4439" i="1"/>
  <c r="AZ4440" i="1"/>
  <c r="AZ4441" i="1"/>
  <c r="AZ4442" i="1"/>
  <c r="AZ4443" i="1"/>
  <c r="AZ4444" i="1"/>
  <c r="AZ282" i="1"/>
  <c r="AZ4445" i="1"/>
  <c r="AZ4446" i="1"/>
  <c r="AZ4447" i="1"/>
  <c r="AZ4448" i="1"/>
  <c r="AZ4452" i="1"/>
  <c r="AZ4449" i="1"/>
  <c r="AZ4450" i="1"/>
  <c r="AZ4451" i="1"/>
  <c r="AZ4453" i="1"/>
  <c r="AZ4454" i="1"/>
  <c r="AZ4455" i="1"/>
  <c r="AZ4456" i="1"/>
  <c r="AZ283" i="1"/>
  <c r="AZ4457" i="1"/>
  <c r="AZ4458" i="1"/>
  <c r="AZ4459" i="1"/>
  <c r="AZ4460" i="1"/>
  <c r="AZ4461" i="1"/>
  <c r="AZ4462" i="1"/>
  <c r="AZ4463" i="1"/>
  <c r="AZ4464" i="1"/>
  <c r="AZ4465" i="1"/>
  <c r="AZ4466" i="1"/>
  <c r="AZ4467" i="1"/>
  <c r="AZ4468" i="1"/>
  <c r="AZ4469" i="1"/>
  <c r="AZ4470" i="1"/>
  <c r="AZ4471" i="1"/>
  <c r="AZ4472" i="1"/>
  <c r="AZ284" i="1"/>
  <c r="AZ4473" i="1"/>
  <c r="AZ4475" i="1"/>
  <c r="AZ4474" i="1"/>
  <c r="AZ4476" i="1"/>
  <c r="AZ4477" i="1"/>
  <c r="AZ4478" i="1"/>
  <c r="AZ4479" i="1"/>
  <c r="AZ4480" i="1"/>
  <c r="AZ125" i="1"/>
  <c r="AZ4481" i="1"/>
  <c r="AZ4484" i="1"/>
  <c r="AZ4482" i="1"/>
  <c r="AZ4483" i="1"/>
  <c r="AZ4485" i="1"/>
  <c r="AZ4486" i="1"/>
  <c r="AZ4490" i="1"/>
  <c r="AZ4487" i="1"/>
  <c r="AZ385" i="1"/>
  <c r="AZ4488" i="1"/>
  <c r="AZ4489" i="1"/>
  <c r="AZ4491" i="1"/>
  <c r="AZ4492" i="1"/>
  <c r="AZ4493" i="1"/>
  <c r="AZ4494" i="1"/>
  <c r="AZ4495" i="1"/>
  <c r="AZ4496" i="1"/>
  <c r="AZ4497" i="1"/>
  <c r="AZ4498" i="1"/>
  <c r="AZ4499" i="1"/>
  <c r="AZ4500" i="1"/>
  <c r="AZ4501" i="1"/>
  <c r="AZ4502" i="1"/>
  <c r="AZ4503" i="1"/>
  <c r="AZ285" i="1"/>
  <c r="AZ4504" i="1"/>
  <c r="AZ7814" i="1"/>
  <c r="AZ4505" i="1"/>
  <c r="AZ4506" i="1"/>
  <c r="AZ4507" i="1"/>
  <c r="AZ4508" i="1"/>
  <c r="AZ4509" i="1"/>
  <c r="AZ4510" i="1"/>
  <c r="AZ126" i="1"/>
  <c r="AZ4511" i="1"/>
  <c r="AZ4512" i="1"/>
  <c r="AZ4513" i="1"/>
  <c r="AZ122" i="1"/>
  <c r="AZ4514" i="1"/>
  <c r="AZ4520" i="1"/>
  <c r="AZ4515" i="1"/>
  <c r="AZ4516" i="1"/>
  <c r="AZ4517" i="1"/>
  <c r="AZ4518" i="1"/>
  <c r="AZ4519" i="1"/>
  <c r="AZ4521" i="1"/>
  <c r="AZ4522" i="1"/>
  <c r="AZ4523" i="1"/>
  <c r="AZ4524" i="1"/>
  <c r="AZ386" i="1"/>
  <c r="AZ4525" i="1"/>
  <c r="AZ4526" i="1"/>
  <c r="AZ133" i="1"/>
  <c r="AZ4527" i="1"/>
  <c r="AZ4528" i="1"/>
  <c r="AZ4529" i="1"/>
  <c r="AZ4530" i="1"/>
  <c r="AZ4531" i="1"/>
  <c r="AZ4532" i="1"/>
  <c r="AZ4533" i="1"/>
  <c r="AZ4534" i="1"/>
  <c r="AZ4535" i="1"/>
  <c r="AZ4536" i="1"/>
  <c r="AZ4537" i="1"/>
  <c r="AZ4538" i="1"/>
  <c r="AZ4539" i="1"/>
  <c r="AZ4540" i="1"/>
  <c r="AZ4541" i="1"/>
  <c r="AZ4542" i="1"/>
  <c r="AZ286" i="1"/>
  <c r="AZ7815" i="1"/>
  <c r="AZ4543" i="1"/>
  <c r="AZ4544" i="1"/>
  <c r="AZ4545" i="1"/>
  <c r="AZ4546" i="1"/>
  <c r="AZ4547" i="1"/>
  <c r="AZ127" i="1"/>
  <c r="AZ4548" i="1"/>
  <c r="AZ4549" i="1"/>
  <c r="AZ123" i="1"/>
  <c r="AZ4550" i="1"/>
  <c r="AZ4551" i="1"/>
  <c r="AZ4552" i="1"/>
  <c r="AZ4553" i="1"/>
  <c r="AZ4554" i="1"/>
  <c r="AZ4560" i="1"/>
  <c r="AZ4555" i="1"/>
  <c r="AZ4556" i="1"/>
  <c r="AZ4557" i="1"/>
  <c r="AZ4558" i="1"/>
  <c r="AZ4559" i="1"/>
  <c r="AZ4561" i="1"/>
  <c r="AZ134" i="1"/>
  <c r="AZ4562" i="1"/>
  <c r="AZ7785" i="1"/>
  <c r="AZ4563" i="1"/>
  <c r="AZ4564" i="1"/>
  <c r="AZ4565" i="1"/>
  <c r="AZ4566" i="1"/>
  <c r="AZ4567" i="1"/>
  <c r="AZ4568" i="1"/>
  <c r="AZ4569" i="1"/>
  <c r="AZ4570" i="1"/>
  <c r="AZ4571" i="1"/>
  <c r="AZ4572" i="1"/>
  <c r="AZ4573" i="1"/>
  <c r="AZ4574" i="1"/>
  <c r="AZ4575" i="1"/>
  <c r="AZ287" i="1"/>
  <c r="AZ4576" i="1"/>
  <c r="AZ4577" i="1"/>
  <c r="AZ4578" i="1"/>
  <c r="AZ4579" i="1"/>
  <c r="AZ4580" i="1"/>
  <c r="AZ4581" i="1"/>
  <c r="AZ4585" i="1"/>
  <c r="AZ4582" i="1"/>
  <c r="AZ128" i="1"/>
  <c r="AZ4583" i="1"/>
  <c r="AZ4584" i="1"/>
  <c r="AZ4588" i="1"/>
  <c r="AZ4586" i="1"/>
  <c r="AZ124" i="1"/>
  <c r="AZ4587" i="1"/>
  <c r="AZ4589" i="1"/>
  <c r="AZ4590" i="1"/>
  <c r="AZ4591" i="1"/>
  <c r="AZ4598" i="1"/>
  <c r="AZ4592" i="1"/>
  <c r="AZ4593" i="1"/>
  <c r="AZ4594" i="1"/>
  <c r="AZ4595" i="1"/>
  <c r="AZ4596" i="1"/>
  <c r="AZ4597" i="1"/>
  <c r="AZ4603" i="1"/>
  <c r="AZ4599" i="1"/>
  <c r="AZ4600" i="1"/>
  <c r="AZ135" i="1"/>
  <c r="AZ4601" i="1"/>
  <c r="AZ4602" i="1"/>
  <c r="AZ4604" i="1"/>
  <c r="AZ4605" i="1"/>
  <c r="AZ4606" i="1"/>
  <c r="AZ4607" i="1"/>
  <c r="AZ4612" i="1"/>
  <c r="AZ4608" i="1"/>
  <c r="AZ4609" i="1"/>
  <c r="AZ4610" i="1"/>
  <c r="AZ4611" i="1"/>
  <c r="AZ4613" i="1"/>
  <c r="AZ4614" i="1"/>
  <c r="AZ4615" i="1"/>
  <c r="AZ4616" i="1"/>
  <c r="AZ4617" i="1"/>
  <c r="AZ4618" i="1"/>
  <c r="AZ4619" i="1"/>
  <c r="AZ4620" i="1"/>
  <c r="AZ4621" i="1"/>
  <c r="AZ4622" i="1"/>
  <c r="AZ4623" i="1"/>
  <c r="AZ4624" i="1"/>
  <c r="AZ4625" i="1"/>
  <c r="AZ4629" i="1"/>
  <c r="AZ4626" i="1"/>
  <c r="AZ4627" i="1"/>
  <c r="AZ4628" i="1"/>
  <c r="AZ4633" i="1"/>
  <c r="AZ4630" i="1"/>
  <c r="AZ4631" i="1"/>
  <c r="AZ4632" i="1"/>
  <c r="AZ4634" i="1"/>
  <c r="AZ4635" i="1"/>
  <c r="AZ4636" i="1"/>
  <c r="AZ4637" i="1"/>
  <c r="AZ4638" i="1"/>
  <c r="AZ4639" i="1"/>
  <c r="AZ4640" i="1"/>
  <c r="AZ4641" i="1"/>
  <c r="AZ4642" i="1"/>
  <c r="AZ4644" i="1"/>
  <c r="AZ4643" i="1"/>
  <c r="AZ4645" i="1"/>
  <c r="AZ4646" i="1"/>
  <c r="AZ4647" i="1"/>
  <c r="AZ4648" i="1"/>
  <c r="AZ4649" i="1"/>
  <c r="AZ4650" i="1"/>
  <c r="AZ4651" i="1"/>
  <c r="AZ4652" i="1"/>
  <c r="AZ4653" i="1"/>
  <c r="AZ4654" i="1"/>
  <c r="AZ4655" i="1"/>
  <c r="AZ4656" i="1"/>
  <c r="AZ4657" i="1"/>
  <c r="AZ4658" i="1"/>
  <c r="AZ288" i="1"/>
  <c r="AZ4659" i="1"/>
  <c r="AZ4660" i="1"/>
  <c r="AZ4661" i="1"/>
  <c r="AZ4662" i="1"/>
  <c r="AZ4663" i="1"/>
  <c r="AZ4666" i="1"/>
  <c r="AZ4664" i="1"/>
  <c r="AZ4665" i="1"/>
  <c r="AZ4667" i="1"/>
  <c r="AZ4668" i="1"/>
  <c r="AZ4669" i="1"/>
  <c r="AZ4670" i="1"/>
  <c r="AZ4671" i="1"/>
  <c r="AZ4672" i="1"/>
  <c r="AZ4673" i="1"/>
  <c r="AZ4674" i="1"/>
  <c r="AZ4675" i="1"/>
  <c r="AZ4676" i="1"/>
  <c r="AZ4677" i="1"/>
  <c r="AZ4678" i="1"/>
  <c r="AZ4679" i="1"/>
  <c r="AZ4680" i="1"/>
  <c r="AZ4681" i="1"/>
  <c r="AZ4682" i="1"/>
  <c r="AZ4683" i="1"/>
  <c r="AZ4684" i="1"/>
  <c r="AZ4689" i="1"/>
  <c r="AZ464" i="1"/>
  <c r="AZ4685" i="1"/>
  <c r="AZ4686" i="1"/>
  <c r="AZ4687" i="1"/>
  <c r="AZ4688" i="1"/>
  <c r="AZ4690" i="1"/>
  <c r="AZ4691" i="1"/>
  <c r="AZ4692" i="1"/>
  <c r="AZ4693" i="1"/>
  <c r="AZ4694" i="1"/>
  <c r="AZ4695" i="1"/>
  <c r="AZ4696" i="1"/>
  <c r="AZ4697" i="1"/>
  <c r="AZ4698" i="1"/>
  <c r="AZ289" i="1"/>
  <c r="AZ4699" i="1"/>
  <c r="AZ4700" i="1"/>
  <c r="AZ4701" i="1"/>
  <c r="AZ4702" i="1"/>
  <c r="AZ4703" i="1"/>
  <c r="AZ4704" i="1"/>
  <c r="AZ4705" i="1"/>
  <c r="AZ4706" i="1"/>
  <c r="AZ4707" i="1"/>
  <c r="AZ4708" i="1"/>
  <c r="AZ4709" i="1"/>
  <c r="AZ4710" i="1"/>
  <c r="AZ4711" i="1"/>
  <c r="AZ4712" i="1"/>
  <c r="AZ4713" i="1"/>
  <c r="AZ4714" i="1"/>
  <c r="AZ4715" i="1"/>
  <c r="AZ4716" i="1"/>
  <c r="AZ4717" i="1"/>
  <c r="AZ4718" i="1"/>
  <c r="AZ4719" i="1"/>
  <c r="AZ4720" i="1"/>
  <c r="AZ4721" i="1"/>
  <c r="AZ4722" i="1"/>
  <c r="AZ4723" i="1"/>
  <c r="AZ4729" i="1"/>
  <c r="AZ4724" i="1"/>
  <c r="AZ4726" i="1"/>
  <c r="AZ4725" i="1"/>
  <c r="AZ4727" i="1"/>
  <c r="AZ4728" i="1"/>
  <c r="AZ4730" i="1"/>
  <c r="AZ4731" i="1"/>
  <c r="AZ4732" i="1"/>
  <c r="AZ4733" i="1"/>
  <c r="AZ4734" i="1"/>
  <c r="AZ4735" i="1"/>
  <c r="AZ4736" i="1"/>
  <c r="AZ4737" i="1"/>
  <c r="AZ4738" i="1"/>
  <c r="AZ7714" i="1"/>
  <c r="AZ4739" i="1"/>
  <c r="AZ4741" i="1"/>
  <c r="AZ4742" i="1"/>
  <c r="AZ4740" i="1"/>
  <c r="AZ4743" i="1"/>
  <c r="AZ4745" i="1"/>
  <c r="AZ4744" i="1"/>
  <c r="AZ4747" i="1"/>
  <c r="AZ4748" i="1"/>
  <c r="AZ4746" i="1"/>
  <c r="AZ4749" i="1"/>
  <c r="AZ4750" i="1"/>
  <c r="AZ4751" i="1"/>
  <c r="AZ4757" i="1"/>
  <c r="AZ4752" i="1"/>
  <c r="AZ4753" i="1"/>
  <c r="AZ4754" i="1"/>
  <c r="AZ4755" i="1"/>
  <c r="AZ4756" i="1"/>
  <c r="AZ4758" i="1"/>
  <c r="AZ4759" i="1"/>
  <c r="AZ4760" i="1"/>
  <c r="AZ4761" i="1"/>
  <c r="AZ4762" i="1"/>
  <c r="AZ4767" i="1"/>
  <c r="AZ4763" i="1"/>
  <c r="AZ4764" i="1"/>
  <c r="AZ4765" i="1"/>
  <c r="AZ4766" i="1"/>
  <c r="AZ4768" i="1"/>
  <c r="AZ4769" i="1"/>
  <c r="AZ4774" i="1"/>
  <c r="AZ4771" i="1"/>
  <c r="AZ4770" i="1"/>
  <c r="AZ136" i="1"/>
  <c r="AZ4772" i="1"/>
  <c r="AZ7786" i="1"/>
  <c r="AZ4773" i="1"/>
  <c r="AZ4775" i="1"/>
  <c r="AZ4776" i="1"/>
  <c r="AZ4777" i="1"/>
  <c r="AZ4778" i="1"/>
  <c r="AZ4779" i="1"/>
  <c r="AZ4780" i="1"/>
  <c r="AZ4781" i="1"/>
  <c r="AZ4782" i="1"/>
  <c r="AZ4783" i="1"/>
  <c r="AZ4789" i="1"/>
  <c r="AZ4784" i="1"/>
  <c r="AZ524" i="1"/>
  <c r="AZ4785" i="1"/>
  <c r="AZ4786" i="1"/>
  <c r="AZ4787" i="1"/>
  <c r="AZ4788" i="1"/>
  <c r="AZ4793" i="1"/>
  <c r="AZ4790" i="1"/>
  <c r="AZ4791" i="1"/>
  <c r="AZ4792" i="1"/>
  <c r="AZ4794" i="1"/>
  <c r="AZ4795" i="1"/>
  <c r="AZ4796" i="1"/>
  <c r="AZ4797" i="1"/>
  <c r="AZ4798" i="1"/>
  <c r="AZ4799" i="1"/>
  <c r="AZ4800" i="1"/>
  <c r="AZ4801" i="1"/>
  <c r="AZ4802" i="1"/>
  <c r="AZ4803" i="1"/>
  <c r="AZ4804" i="1"/>
  <c r="AZ4805" i="1"/>
  <c r="AZ4806" i="1"/>
  <c r="AZ4808" i="1"/>
  <c r="AZ4807" i="1"/>
  <c r="AZ4809" i="1"/>
  <c r="AZ4810" i="1"/>
  <c r="AZ4811" i="1"/>
  <c r="AZ137" i="1"/>
  <c r="AZ4812" i="1"/>
  <c r="AZ4813" i="1"/>
  <c r="AZ4814" i="1"/>
  <c r="AZ4815" i="1"/>
  <c r="AZ4816" i="1"/>
  <c r="AZ4817" i="1"/>
  <c r="AZ4818" i="1"/>
  <c r="AZ4819" i="1"/>
  <c r="AZ4820" i="1"/>
  <c r="AZ4821" i="1"/>
  <c r="AZ4824" i="1"/>
  <c r="AZ4822" i="1"/>
  <c r="AZ4823" i="1"/>
  <c r="AZ4825" i="1"/>
  <c r="AZ4826" i="1"/>
  <c r="AZ4833" i="1"/>
  <c r="AZ4827" i="1"/>
  <c r="AZ4828" i="1"/>
  <c r="AZ4829" i="1"/>
  <c r="AZ4830" i="1"/>
  <c r="AZ4831" i="1"/>
  <c r="AZ4832" i="1"/>
  <c r="AZ4834" i="1"/>
  <c r="AZ4835" i="1"/>
  <c r="AZ4836" i="1"/>
  <c r="AZ4841" i="1"/>
  <c r="AZ4837" i="1"/>
  <c r="AZ4838" i="1"/>
  <c r="AZ4839" i="1"/>
  <c r="AZ4840" i="1"/>
  <c r="AZ4842" i="1"/>
  <c r="AZ4843" i="1"/>
  <c r="AZ4844" i="1"/>
  <c r="AZ4845" i="1"/>
  <c r="AZ4853" i="1"/>
  <c r="AZ4846" i="1"/>
  <c r="AZ4847" i="1"/>
  <c r="AZ4848" i="1"/>
  <c r="AZ4849" i="1"/>
  <c r="AZ4850" i="1"/>
  <c r="AZ4851" i="1"/>
  <c r="AZ4852" i="1"/>
  <c r="AZ4857" i="1"/>
  <c r="AZ4854" i="1"/>
  <c r="AZ4855" i="1"/>
  <c r="AZ4856" i="1"/>
  <c r="AZ4858" i="1"/>
  <c r="AZ4859" i="1"/>
  <c r="AZ138" i="1"/>
  <c r="AZ4860" i="1"/>
  <c r="AZ4861" i="1"/>
  <c r="AZ4862" i="1"/>
  <c r="AZ4863" i="1"/>
  <c r="AZ4864" i="1"/>
  <c r="AZ4865" i="1"/>
  <c r="AZ4866" i="1"/>
  <c r="AZ4867" i="1"/>
  <c r="AZ4872" i="1"/>
  <c r="AZ4868" i="1"/>
  <c r="AZ4869" i="1"/>
  <c r="AZ4870" i="1"/>
  <c r="AZ4871" i="1"/>
  <c r="AZ4873" i="1"/>
  <c r="AZ4874" i="1"/>
  <c r="AZ4875" i="1"/>
  <c r="AZ4876" i="1"/>
  <c r="AZ4877" i="1"/>
  <c r="AZ4878" i="1"/>
  <c r="AZ4879" i="1"/>
  <c r="AZ4880" i="1"/>
  <c r="AZ4881" i="1"/>
  <c r="AZ4882" i="1"/>
  <c r="AZ4883" i="1"/>
  <c r="AZ4884" i="1"/>
  <c r="AZ4885" i="1"/>
  <c r="AZ4886" i="1"/>
  <c r="AZ4887" i="1"/>
  <c r="AZ4888" i="1"/>
  <c r="AZ4889" i="1"/>
  <c r="AZ4890" i="1"/>
  <c r="AZ4891" i="1"/>
  <c r="AZ4892" i="1"/>
  <c r="AZ4893" i="1"/>
  <c r="AZ4897" i="1"/>
  <c r="AZ4894" i="1"/>
  <c r="AZ4895" i="1"/>
  <c r="AZ4896" i="1"/>
  <c r="AZ4898" i="1"/>
  <c r="AZ4899" i="1"/>
  <c r="AZ4900" i="1"/>
  <c r="AZ4901" i="1"/>
  <c r="AZ4902" i="1"/>
  <c r="AZ4903" i="1"/>
  <c r="AZ4904" i="1"/>
  <c r="AZ4905" i="1"/>
  <c r="AZ4910" i="1"/>
  <c r="AZ4906" i="1"/>
  <c r="AZ4907" i="1"/>
  <c r="AZ4908" i="1"/>
  <c r="AZ4909" i="1"/>
  <c r="AZ4911" i="1"/>
  <c r="AZ4912" i="1"/>
  <c r="AZ4913" i="1"/>
  <c r="AZ4914" i="1"/>
  <c r="AZ4915" i="1"/>
  <c r="AZ4916" i="1"/>
  <c r="AZ4917" i="1"/>
  <c r="AZ4918" i="1"/>
  <c r="AZ4919" i="1"/>
  <c r="AZ4920" i="1"/>
  <c r="AZ4921" i="1"/>
  <c r="AZ4922" i="1"/>
  <c r="AZ4923" i="1"/>
  <c r="AZ4924" i="1"/>
  <c r="AZ4925" i="1"/>
  <c r="AZ4926" i="1"/>
  <c r="AZ4927" i="1"/>
  <c r="AZ4928" i="1"/>
  <c r="AZ4929" i="1"/>
  <c r="AZ4930" i="1"/>
  <c r="AZ4931" i="1"/>
  <c r="AZ4932" i="1"/>
  <c r="AZ4933" i="1"/>
  <c r="AZ4934" i="1"/>
  <c r="AZ4936" i="1"/>
  <c r="AZ4935" i="1"/>
  <c r="AZ4939" i="1"/>
  <c r="AZ4937" i="1"/>
  <c r="AZ4938" i="1"/>
  <c r="AZ4940" i="1"/>
  <c r="AZ4941" i="1"/>
  <c r="AZ4942" i="1"/>
  <c r="AZ4943" i="1"/>
  <c r="AZ4944" i="1"/>
  <c r="AZ4949" i="1"/>
  <c r="AZ4945" i="1"/>
  <c r="AZ4946" i="1"/>
  <c r="AZ4947" i="1"/>
  <c r="AZ4948" i="1"/>
  <c r="AZ4952" i="1"/>
  <c r="AZ4950" i="1"/>
  <c r="AZ7787" i="1"/>
  <c r="AZ4951" i="1"/>
  <c r="AZ4953" i="1"/>
  <c r="AZ4954" i="1"/>
  <c r="AZ4955" i="1"/>
  <c r="AZ4956" i="1"/>
  <c r="AZ4957" i="1"/>
  <c r="AZ4958" i="1"/>
  <c r="AZ4959" i="1"/>
  <c r="AZ4960" i="1"/>
  <c r="AZ4961" i="1"/>
  <c r="AZ4962" i="1"/>
  <c r="AZ4963" i="1"/>
  <c r="AZ4964" i="1"/>
  <c r="AZ4965" i="1"/>
  <c r="AZ4966" i="1"/>
  <c r="AZ4967" i="1"/>
  <c r="AZ7788" i="1"/>
  <c r="AZ4968" i="1"/>
  <c r="AZ4969" i="1"/>
  <c r="AZ4970" i="1"/>
  <c r="AZ4974" i="1"/>
  <c r="AZ196" i="1"/>
  <c r="AZ4971" i="1"/>
  <c r="AZ4972" i="1"/>
  <c r="AZ4973" i="1"/>
  <c r="AZ4980" i="1"/>
  <c r="AZ4975" i="1"/>
  <c r="AZ4976" i="1"/>
  <c r="AZ4977" i="1"/>
  <c r="AZ4978" i="1"/>
  <c r="AZ4979" i="1"/>
  <c r="AZ465" i="1"/>
  <c r="AZ7826" i="1"/>
  <c r="AZ4981" i="1"/>
  <c r="AZ4982" i="1"/>
  <c r="AZ4983" i="1"/>
  <c r="AZ4984" i="1"/>
  <c r="AZ4988" i="1"/>
  <c r="AZ4985" i="1"/>
  <c r="AZ4986" i="1"/>
  <c r="AZ4987" i="1"/>
  <c r="AZ4989" i="1"/>
  <c r="AZ4990" i="1"/>
  <c r="AZ4991" i="1"/>
  <c r="AZ4992" i="1"/>
  <c r="AZ4993" i="1"/>
  <c r="AZ4994" i="1"/>
  <c r="AZ4996" i="1"/>
  <c r="AZ4995" i="1"/>
  <c r="AZ4997" i="1"/>
  <c r="AZ5002" i="1"/>
  <c r="AZ4998" i="1"/>
  <c r="AZ4999" i="1"/>
  <c r="AZ5000" i="1"/>
  <c r="AZ7789" i="1"/>
  <c r="AZ5001" i="1"/>
  <c r="AZ5003" i="1"/>
  <c r="AZ5004" i="1"/>
  <c r="AZ5005" i="1"/>
  <c r="AZ5010" i="1"/>
  <c r="AZ5006" i="1"/>
  <c r="AZ5007" i="1"/>
  <c r="AZ5008" i="1"/>
  <c r="AZ5009" i="1"/>
  <c r="AZ5014" i="1"/>
  <c r="AZ5011" i="1"/>
  <c r="AZ5012" i="1"/>
  <c r="AZ5013" i="1"/>
  <c r="AZ5015" i="1"/>
  <c r="AZ473" i="1"/>
  <c r="AZ466" i="1"/>
  <c r="AZ5016" i="1"/>
  <c r="AZ525" i="1"/>
  <c r="AZ7827" i="1"/>
  <c r="AZ5017" i="1"/>
  <c r="AZ5018" i="1"/>
  <c r="AZ5019" i="1"/>
  <c r="AZ5020" i="1"/>
  <c r="AZ5021" i="1"/>
  <c r="AZ5022" i="1"/>
  <c r="AZ5023" i="1"/>
  <c r="AZ5024" i="1"/>
  <c r="AZ5025" i="1"/>
  <c r="AZ5026" i="1"/>
  <c r="AZ5027" i="1"/>
  <c r="AZ5029" i="1"/>
  <c r="AZ5028" i="1"/>
  <c r="AZ5030" i="1"/>
  <c r="AZ5031" i="1"/>
  <c r="AZ5032" i="1"/>
  <c r="AZ5033" i="1"/>
  <c r="AZ5034" i="1"/>
  <c r="AZ5035" i="1"/>
  <c r="AZ5036" i="1"/>
  <c r="AZ5037" i="1"/>
  <c r="AZ5038" i="1"/>
  <c r="AZ191" i="1"/>
  <c r="AZ5039" i="1"/>
  <c r="AZ5040" i="1"/>
  <c r="AZ5041" i="1"/>
  <c r="AZ5042" i="1"/>
  <c r="AZ5043" i="1"/>
  <c r="AZ5044" i="1"/>
  <c r="AZ5050" i="1"/>
  <c r="AZ5046" i="1"/>
  <c r="AZ467" i="1"/>
  <c r="AZ5045" i="1"/>
  <c r="AZ5047" i="1"/>
  <c r="AZ5048" i="1"/>
  <c r="AZ197" i="1"/>
  <c r="AZ5049" i="1"/>
  <c r="AZ198" i="1"/>
  <c r="AZ5051" i="1"/>
  <c r="AZ5052" i="1"/>
  <c r="AZ5053" i="1"/>
  <c r="AZ5054" i="1"/>
  <c r="AZ7828" i="1"/>
  <c r="AZ5055" i="1"/>
  <c r="AZ5056" i="1"/>
  <c r="AZ5061" i="1"/>
  <c r="AZ5057" i="1"/>
  <c r="AZ5058" i="1"/>
  <c r="AZ5059" i="1"/>
  <c r="AZ5060" i="1"/>
  <c r="AZ5062" i="1"/>
  <c r="AZ5063" i="1"/>
  <c r="AZ5064" i="1"/>
  <c r="AZ5065" i="1"/>
  <c r="AZ5066" i="1"/>
  <c r="AZ5067" i="1"/>
  <c r="AZ5068" i="1"/>
  <c r="AZ5069" i="1"/>
  <c r="AZ5070" i="1"/>
  <c r="AZ5071" i="1"/>
  <c r="AZ5072" i="1"/>
  <c r="AZ5073" i="1"/>
  <c r="AZ5074" i="1"/>
  <c r="AZ5075" i="1"/>
  <c r="AZ5076" i="1"/>
  <c r="AZ5077" i="1"/>
  <c r="AZ5078" i="1"/>
  <c r="AZ5079" i="1"/>
  <c r="AZ5080" i="1"/>
  <c r="AZ5081" i="1"/>
  <c r="AZ5087" i="1"/>
  <c r="AZ468" i="1"/>
  <c r="AZ5082" i="1"/>
  <c r="AZ5083" i="1"/>
  <c r="AZ5084" i="1"/>
  <c r="AZ5085" i="1"/>
  <c r="AZ5086" i="1"/>
  <c r="AZ199" i="1"/>
  <c r="AZ5088" i="1"/>
  <c r="AZ5089" i="1"/>
  <c r="AZ5096" i="1"/>
  <c r="AZ5090" i="1"/>
  <c r="AZ5091" i="1"/>
  <c r="AZ5092" i="1"/>
  <c r="AZ5093" i="1"/>
  <c r="AZ5094" i="1"/>
  <c r="AZ5095" i="1"/>
  <c r="AZ5097" i="1"/>
  <c r="AZ5098" i="1"/>
  <c r="AZ5099" i="1"/>
  <c r="AZ5100" i="1"/>
  <c r="AZ5101" i="1"/>
  <c r="AZ5102" i="1"/>
  <c r="AZ5103" i="1"/>
  <c r="AZ5104" i="1"/>
  <c r="AZ5105" i="1"/>
  <c r="AZ5106" i="1"/>
  <c r="AZ5107" i="1"/>
  <c r="AZ5108" i="1"/>
  <c r="AZ5109" i="1"/>
  <c r="AZ5110" i="1"/>
  <c r="AZ5111" i="1"/>
  <c r="AZ5112" i="1"/>
  <c r="AZ5113" i="1"/>
  <c r="AZ5114" i="1"/>
  <c r="AZ5115" i="1"/>
  <c r="AZ5116" i="1"/>
  <c r="AZ5117" i="1"/>
  <c r="AZ5121" i="1"/>
  <c r="AZ5118" i="1"/>
  <c r="AZ5119" i="1"/>
  <c r="AZ5120" i="1"/>
  <c r="AZ5122" i="1"/>
  <c r="AZ5123" i="1"/>
  <c r="AZ5124" i="1"/>
  <c r="AZ5125" i="1"/>
  <c r="AZ469" i="1"/>
  <c r="AZ5126" i="1"/>
  <c r="AZ5127" i="1"/>
  <c r="AZ5128" i="1"/>
  <c r="AZ5129" i="1"/>
  <c r="AZ5130" i="1"/>
  <c r="AZ5131" i="1"/>
  <c r="AZ200" i="1"/>
  <c r="AZ5132" i="1"/>
  <c r="AZ5133" i="1"/>
  <c r="AZ5134" i="1"/>
  <c r="AZ5135" i="1"/>
  <c r="AZ5136" i="1"/>
  <c r="AZ5137" i="1"/>
  <c r="AZ5138" i="1"/>
  <c r="AZ5139" i="1"/>
  <c r="AZ5140" i="1"/>
  <c r="AZ5141" i="1"/>
  <c r="AZ5142" i="1"/>
  <c r="AZ5143" i="1"/>
  <c r="AZ5144" i="1"/>
  <c r="AZ5145" i="1"/>
  <c r="AZ5146" i="1"/>
  <c r="AZ5147" i="1"/>
  <c r="AZ5148" i="1"/>
  <c r="AZ5149" i="1"/>
  <c r="AZ5150" i="1"/>
  <c r="AZ5151" i="1"/>
  <c r="AZ5152" i="1"/>
  <c r="AZ5153" i="1"/>
  <c r="AZ5154" i="1"/>
  <c r="AZ5155" i="1"/>
  <c r="AZ5156" i="1"/>
  <c r="AZ5157" i="1"/>
  <c r="AZ5158" i="1"/>
  <c r="AZ5159" i="1"/>
  <c r="AZ5163" i="1"/>
  <c r="AZ5160" i="1"/>
  <c r="AZ5161" i="1"/>
  <c r="AZ5162" i="1"/>
  <c r="AZ5164" i="1"/>
  <c r="AZ5165" i="1"/>
  <c r="AZ5166" i="1"/>
  <c r="AZ5167" i="1"/>
  <c r="AZ5168" i="1"/>
  <c r="AZ5169" i="1"/>
  <c r="AZ470" i="1"/>
  <c r="AZ347" i="1"/>
  <c r="AZ5170" i="1"/>
  <c r="AZ5175" i="1"/>
  <c r="AZ5171" i="1"/>
  <c r="AZ5172" i="1"/>
  <c r="AZ5173" i="1"/>
  <c r="AZ5174" i="1"/>
  <c r="AZ5176" i="1"/>
  <c r="AZ5177" i="1"/>
  <c r="AZ5184" i="1"/>
  <c r="AZ5178" i="1"/>
  <c r="AZ5179" i="1"/>
  <c r="AZ5180" i="1"/>
  <c r="AZ5181" i="1"/>
  <c r="AZ5182" i="1"/>
  <c r="AZ5183" i="1"/>
  <c r="AZ5187" i="1"/>
  <c r="AZ5185" i="1"/>
  <c r="AZ5186" i="1"/>
  <c r="AZ5190" i="1"/>
  <c r="AZ5188" i="1"/>
  <c r="AZ5189" i="1"/>
  <c r="AZ7829" i="1"/>
  <c r="AZ5191" i="1"/>
  <c r="AZ5192" i="1"/>
  <c r="AZ5193" i="1"/>
  <c r="AZ5194" i="1"/>
  <c r="AZ5195" i="1"/>
  <c r="AZ5196" i="1"/>
  <c r="AZ5197" i="1"/>
  <c r="AZ5198" i="1"/>
  <c r="AZ5199" i="1"/>
  <c r="AZ5200" i="1"/>
  <c r="AZ7813" i="1"/>
  <c r="AZ5201" i="1"/>
  <c r="AZ5202" i="1"/>
  <c r="AZ5203" i="1"/>
  <c r="AZ5204" i="1"/>
  <c r="AZ5205" i="1"/>
  <c r="AZ5206" i="1"/>
  <c r="AZ5207" i="1"/>
  <c r="AZ5213" i="1"/>
  <c r="AZ5208" i="1"/>
  <c r="AZ5209" i="1"/>
  <c r="AZ5210" i="1"/>
  <c r="AZ5211" i="1"/>
  <c r="AZ5212" i="1"/>
  <c r="AZ5218" i="1"/>
  <c r="AZ5214" i="1"/>
  <c r="AZ5215" i="1"/>
  <c r="AZ5216" i="1"/>
  <c r="AZ5217" i="1"/>
  <c r="AZ5219" i="1"/>
  <c r="AZ5220" i="1"/>
  <c r="AZ5221" i="1"/>
  <c r="AZ5222" i="1"/>
  <c r="AZ5223" i="1"/>
  <c r="AZ5224" i="1"/>
  <c r="AZ5230" i="1"/>
  <c r="AZ5226" i="1"/>
  <c r="AZ5227" i="1"/>
  <c r="AZ5225" i="1"/>
  <c r="AZ5228" i="1"/>
  <c r="AZ5229" i="1"/>
  <c r="AZ5231" i="1"/>
  <c r="AZ5232" i="1"/>
  <c r="AZ5233" i="1"/>
  <c r="AZ5234" i="1"/>
  <c r="AZ5235" i="1"/>
  <c r="AZ5236" i="1"/>
  <c r="AZ5237" i="1"/>
  <c r="AZ5238" i="1"/>
  <c r="AZ5239" i="1"/>
  <c r="AZ5240" i="1"/>
  <c r="AZ5241" i="1"/>
  <c r="AZ5242" i="1"/>
  <c r="AZ5243" i="1"/>
  <c r="AZ216" i="1"/>
  <c r="AZ5244" i="1"/>
  <c r="AZ5249" i="1"/>
  <c r="AZ5245" i="1"/>
  <c r="AZ5246" i="1"/>
  <c r="AZ5247" i="1"/>
  <c r="AZ5248" i="1"/>
  <c r="AZ5250" i="1"/>
  <c r="AZ5251" i="1"/>
  <c r="AZ5252" i="1"/>
  <c r="AZ5253" i="1"/>
  <c r="AZ5254" i="1"/>
  <c r="AZ471" i="1"/>
  <c r="AZ5259" i="1"/>
  <c r="AZ5255" i="1"/>
  <c r="AZ5256" i="1"/>
  <c r="AZ5257" i="1"/>
  <c r="AZ5258" i="1"/>
  <c r="AZ5261" i="1"/>
  <c r="AZ5262" i="1"/>
  <c r="AZ5263" i="1"/>
  <c r="AZ5260" i="1"/>
  <c r="AZ192" i="1"/>
  <c r="AZ5267" i="1"/>
  <c r="AZ5264" i="1"/>
  <c r="AZ5265" i="1"/>
  <c r="AZ5266" i="1"/>
  <c r="AZ5268" i="1"/>
  <c r="AZ5269" i="1"/>
  <c r="AZ5270" i="1"/>
  <c r="AZ201" i="1"/>
  <c r="AZ5271" i="1"/>
  <c r="AZ5274" i="1"/>
  <c r="AZ5272" i="1"/>
  <c r="AZ5273" i="1"/>
  <c r="AZ5275" i="1"/>
  <c r="AZ5276" i="1"/>
  <c r="AZ5277" i="1"/>
  <c r="AZ217" i="1"/>
  <c r="AZ5278" i="1"/>
  <c r="AZ5279" i="1"/>
  <c r="AZ5280" i="1"/>
  <c r="AZ7830" i="1"/>
  <c r="AZ5281" i="1"/>
  <c r="AZ7831" i="1"/>
  <c r="AZ5282" i="1"/>
  <c r="AZ5283" i="1"/>
  <c r="AZ5284" i="1"/>
  <c r="AZ5285" i="1"/>
  <c r="AZ472" i="1"/>
  <c r="AZ5286" i="1"/>
  <c r="AZ5287" i="1"/>
  <c r="AZ5288" i="1"/>
  <c r="AZ5293" i="1"/>
  <c r="AZ5289" i="1"/>
  <c r="AZ5290" i="1"/>
  <c r="AZ5291" i="1"/>
  <c r="AZ5292" i="1"/>
  <c r="AZ5295" i="1"/>
  <c r="AZ5296" i="1"/>
  <c r="AZ5297" i="1"/>
  <c r="AZ5294" i="1"/>
  <c r="AZ5298" i="1"/>
  <c r="AZ202" i="1"/>
  <c r="AZ5299" i="1"/>
  <c r="AZ5306" i="1"/>
  <c r="AZ5301" i="1"/>
  <c r="AZ5300" i="1"/>
  <c r="AZ5302" i="1"/>
  <c r="AZ5303" i="1"/>
  <c r="AZ5304" i="1"/>
  <c r="AZ5305" i="1"/>
  <c r="AZ5307" i="1"/>
  <c r="AZ5308" i="1"/>
  <c r="AZ218" i="1"/>
  <c r="AZ5309" i="1"/>
  <c r="AZ5310" i="1"/>
  <c r="AZ7832" i="1"/>
  <c r="AZ5312" i="1"/>
  <c r="AZ5311" i="1"/>
  <c r="AZ5313" i="1"/>
  <c r="AZ5314" i="1"/>
  <c r="AZ5315" i="1"/>
  <c r="AZ5316" i="1"/>
  <c r="AZ5317" i="1"/>
  <c r="AZ5318" i="1"/>
  <c r="AZ5319" i="1"/>
  <c r="AZ5320" i="1"/>
  <c r="AZ5321" i="1"/>
  <c r="AZ5322" i="1"/>
  <c r="AZ5323" i="1"/>
  <c r="AZ5324" i="1"/>
  <c r="AZ5325" i="1"/>
  <c r="AZ5326" i="1"/>
  <c r="AZ5327" i="1"/>
  <c r="AZ5328" i="1"/>
  <c r="AZ5331" i="1"/>
  <c r="AZ5329" i="1"/>
  <c r="AZ5330" i="1"/>
  <c r="AZ5335" i="1"/>
  <c r="AZ5332" i="1"/>
  <c r="AZ5333" i="1"/>
  <c r="AZ5334" i="1"/>
  <c r="AZ5336" i="1"/>
  <c r="AZ5337" i="1"/>
  <c r="AZ5338" i="1"/>
  <c r="AZ5343" i="1"/>
  <c r="AZ5339" i="1"/>
  <c r="AZ5340" i="1"/>
  <c r="AZ193" i="1"/>
  <c r="AZ5341" i="1"/>
  <c r="AZ5342" i="1"/>
  <c r="AZ5344" i="1"/>
  <c r="AZ5345" i="1"/>
  <c r="AZ5346" i="1"/>
  <c r="AZ5347" i="1"/>
  <c r="AZ219" i="1"/>
  <c r="AZ5348" i="1"/>
  <c r="AZ5349" i="1"/>
  <c r="AZ5350" i="1"/>
  <c r="AZ5351" i="1"/>
  <c r="AZ5352" i="1"/>
  <c r="AZ5353" i="1"/>
  <c r="AZ5354" i="1"/>
  <c r="AZ5355" i="1"/>
  <c r="AZ5356" i="1"/>
  <c r="AZ5357" i="1"/>
  <c r="AZ5358" i="1"/>
  <c r="AZ5365" i="1"/>
  <c r="AZ5359" i="1"/>
  <c r="AZ5360" i="1"/>
  <c r="AZ5361" i="1"/>
  <c r="AZ5362" i="1"/>
  <c r="AZ5363" i="1"/>
  <c r="AZ5364" i="1"/>
  <c r="AZ5368" i="1"/>
  <c r="AZ203" i="1"/>
  <c r="AZ5366" i="1"/>
  <c r="AZ5367" i="1"/>
  <c r="AZ5369" i="1"/>
  <c r="AZ5370" i="1"/>
  <c r="AZ5371" i="1"/>
  <c r="AZ5372" i="1"/>
  <c r="AZ5376" i="1"/>
  <c r="AZ5373" i="1"/>
  <c r="AZ5374" i="1"/>
  <c r="AZ5375" i="1"/>
  <c r="AZ5377" i="1"/>
  <c r="AZ5378" i="1"/>
  <c r="AZ5379" i="1"/>
  <c r="AZ5385" i="1"/>
  <c r="AZ5380" i="1"/>
  <c r="AZ5381" i="1"/>
  <c r="AZ5382" i="1"/>
  <c r="AZ5383" i="1"/>
  <c r="AZ5384" i="1"/>
  <c r="AZ5386" i="1"/>
  <c r="AZ5387" i="1"/>
  <c r="AZ5388" i="1"/>
  <c r="AZ5389" i="1"/>
  <c r="AZ5390" i="1"/>
  <c r="AZ5391" i="1"/>
  <c r="AZ5392" i="1"/>
  <c r="AZ5393" i="1"/>
  <c r="AZ155" i="1"/>
  <c r="AZ5394" i="1"/>
  <c r="AZ220" i="1"/>
  <c r="AZ5395" i="1"/>
  <c r="AZ5396" i="1"/>
  <c r="AZ5397" i="1"/>
  <c r="AZ5398" i="1"/>
  <c r="AZ5399" i="1"/>
  <c r="AZ5400" i="1"/>
  <c r="AZ5401" i="1"/>
  <c r="AZ5402" i="1"/>
  <c r="AZ5403" i="1"/>
  <c r="AZ5404" i="1"/>
  <c r="AZ5405" i="1"/>
  <c r="AZ5410" i="1"/>
  <c r="AZ5406" i="1"/>
  <c r="AZ204" i="1"/>
  <c r="AZ5407" i="1"/>
  <c r="AZ5408" i="1"/>
  <c r="AZ5409" i="1"/>
  <c r="AZ5411" i="1"/>
  <c r="AZ5412" i="1"/>
  <c r="AZ5413" i="1"/>
  <c r="AZ5414" i="1"/>
  <c r="AZ5415" i="1"/>
  <c r="AZ5416" i="1"/>
  <c r="AZ5417" i="1"/>
  <c r="AZ5418" i="1"/>
  <c r="AZ5419" i="1"/>
  <c r="AZ5420" i="1"/>
  <c r="AZ5421" i="1"/>
  <c r="AZ5422" i="1"/>
  <c r="AZ5423" i="1"/>
  <c r="AZ5424" i="1"/>
  <c r="AZ5425" i="1"/>
  <c r="AZ5426" i="1"/>
  <c r="AZ5427" i="1"/>
  <c r="AZ5428" i="1"/>
  <c r="AZ5429" i="1"/>
  <c r="AZ5430" i="1"/>
  <c r="AZ5431" i="1"/>
  <c r="AZ5438" i="1"/>
  <c r="AZ5432" i="1"/>
  <c r="AZ5433" i="1"/>
  <c r="AZ5434" i="1"/>
  <c r="AZ5435" i="1"/>
  <c r="AZ5436" i="1"/>
  <c r="AZ5437" i="1"/>
  <c r="AZ5439" i="1"/>
  <c r="AZ5440" i="1"/>
  <c r="AZ5441" i="1"/>
  <c r="AZ5442" i="1"/>
  <c r="AZ5447" i="1"/>
  <c r="AZ5444" i="1"/>
  <c r="AZ5443" i="1"/>
  <c r="AZ221" i="1"/>
  <c r="AZ5445" i="1"/>
  <c r="AZ5446" i="1"/>
  <c r="AZ7833" i="1"/>
  <c r="AZ5448" i="1"/>
  <c r="AZ5449" i="1"/>
  <c r="AZ5450" i="1"/>
  <c r="AZ5451" i="1"/>
  <c r="AZ5452" i="1"/>
  <c r="AZ5453" i="1"/>
  <c r="AZ5454" i="1"/>
  <c r="AZ5455" i="1"/>
  <c r="AZ5465" i="1"/>
  <c r="AZ5456" i="1"/>
  <c r="AZ5457" i="1"/>
  <c r="AZ5458" i="1"/>
  <c r="AZ5459" i="1"/>
  <c r="AZ5460" i="1"/>
  <c r="AZ5461" i="1"/>
  <c r="AZ5462" i="1"/>
  <c r="AZ5463" i="1"/>
  <c r="AZ5464" i="1"/>
  <c r="AZ205" i="1"/>
  <c r="AZ5466" i="1"/>
  <c r="AZ5467" i="1"/>
  <c r="AZ5468" i="1"/>
  <c r="AZ5469" i="1"/>
  <c r="AZ5470" i="1"/>
  <c r="AZ5476" i="1"/>
  <c r="AZ5471" i="1"/>
  <c r="AZ5472" i="1"/>
  <c r="AZ5473" i="1"/>
  <c r="AZ5474" i="1"/>
  <c r="AZ5475" i="1"/>
  <c r="AZ5479" i="1"/>
  <c r="AZ5477" i="1"/>
  <c r="AZ5478" i="1"/>
  <c r="AZ5480" i="1"/>
  <c r="AZ5481" i="1"/>
  <c r="AZ5482" i="1"/>
  <c r="AZ5483" i="1"/>
  <c r="AZ5484" i="1"/>
  <c r="AZ5485" i="1"/>
  <c r="AZ5486" i="1"/>
  <c r="AZ5487" i="1"/>
  <c r="AZ5492" i="1"/>
  <c r="AZ5488" i="1"/>
  <c r="AZ5489" i="1"/>
  <c r="AZ5490" i="1"/>
  <c r="AZ5491" i="1"/>
  <c r="AZ222" i="1"/>
  <c r="AZ5493" i="1"/>
  <c r="AZ5494" i="1"/>
  <c r="AZ5495" i="1"/>
  <c r="AZ5496" i="1"/>
  <c r="AZ5497" i="1"/>
  <c r="AZ5498" i="1"/>
  <c r="AZ5505" i="1"/>
  <c r="AZ5499" i="1"/>
  <c r="AZ5500" i="1"/>
  <c r="AZ5501" i="1"/>
  <c r="AZ5502" i="1"/>
  <c r="AZ5503" i="1"/>
  <c r="AZ5504" i="1"/>
  <c r="AZ5511" i="1"/>
  <c r="AZ5506" i="1"/>
  <c r="AZ5507" i="1"/>
  <c r="AZ5508" i="1"/>
  <c r="AZ5509" i="1"/>
  <c r="AZ5510" i="1"/>
  <c r="AZ194" i="1"/>
  <c r="AZ5512" i="1"/>
  <c r="AZ5513" i="1"/>
  <c r="AZ5514" i="1"/>
  <c r="AZ195" i="1"/>
  <c r="AZ5515" i="1"/>
  <c r="AZ5519" i="1"/>
  <c r="AZ5516" i="1"/>
  <c r="AZ5517" i="1"/>
  <c r="AZ5518" i="1"/>
  <c r="AZ5525" i="1"/>
  <c r="AZ5520" i="1"/>
  <c r="AZ5521" i="1"/>
  <c r="AZ5522" i="1"/>
  <c r="AZ5523" i="1"/>
  <c r="AZ5524" i="1"/>
  <c r="AZ5526" i="1"/>
  <c r="AZ5527" i="1"/>
  <c r="AZ5528" i="1"/>
  <c r="AZ345" i="1"/>
  <c r="AZ5529" i="1"/>
  <c r="AZ5534" i="1"/>
  <c r="AZ5530" i="1"/>
  <c r="AZ5531" i="1"/>
  <c r="AZ5532" i="1"/>
  <c r="AZ5533" i="1"/>
  <c r="AZ5535" i="1"/>
  <c r="AZ5536" i="1"/>
  <c r="AZ5537" i="1"/>
  <c r="AZ5538" i="1"/>
  <c r="AZ5539" i="1"/>
  <c r="AZ346" i="1"/>
  <c r="AZ5540" i="1"/>
  <c r="AZ206" i="1"/>
  <c r="AZ5541" i="1"/>
  <c r="AZ5542" i="1"/>
  <c r="AZ5543" i="1"/>
  <c r="AZ5544" i="1"/>
  <c r="AZ5545" i="1"/>
  <c r="AZ223" i="1"/>
  <c r="AZ5546" i="1"/>
  <c r="AZ5547" i="1"/>
  <c r="AZ5548" i="1"/>
  <c r="AZ5549" i="1"/>
  <c r="AZ5550" i="1"/>
  <c r="AZ5551" i="1"/>
  <c r="AZ5552" i="1"/>
  <c r="AZ5553" i="1"/>
  <c r="AZ207" i="1"/>
  <c r="AZ5554" i="1"/>
  <c r="AZ5557" i="1"/>
  <c r="AZ5555" i="1"/>
  <c r="AZ5556" i="1"/>
  <c r="AZ5558" i="1"/>
  <c r="AZ5559" i="1"/>
  <c r="AZ5560" i="1"/>
  <c r="AZ5561" i="1"/>
  <c r="AZ5562" i="1"/>
  <c r="AZ5563" i="1"/>
  <c r="AZ5566" i="1"/>
  <c r="AZ5564" i="1"/>
  <c r="AZ5565" i="1"/>
  <c r="AZ5567" i="1"/>
  <c r="AZ5568" i="1"/>
  <c r="AZ5569" i="1"/>
  <c r="AZ5570" i="1"/>
  <c r="AZ5571" i="1"/>
  <c r="AZ5572" i="1"/>
  <c r="AZ5573" i="1"/>
  <c r="AZ5574" i="1"/>
  <c r="AZ5575" i="1"/>
  <c r="AZ5576" i="1"/>
  <c r="AZ5577" i="1"/>
  <c r="AZ5578" i="1"/>
  <c r="AZ224" i="1"/>
  <c r="AZ5579" i="1"/>
  <c r="AZ5580" i="1"/>
  <c r="AZ5581" i="1"/>
  <c r="AZ5582" i="1"/>
  <c r="AZ5583" i="1"/>
  <c r="AZ5584" i="1"/>
  <c r="AZ5585" i="1"/>
  <c r="AZ5586" i="1"/>
  <c r="AZ5587" i="1"/>
  <c r="AZ5588" i="1"/>
  <c r="AZ5589" i="1"/>
  <c r="AZ5590" i="1"/>
  <c r="AZ5591" i="1"/>
  <c r="AZ5592" i="1"/>
  <c r="AZ5593" i="1"/>
  <c r="AZ5594" i="1"/>
  <c r="AZ5595" i="1"/>
  <c r="AZ5596" i="1"/>
  <c r="AZ5597" i="1"/>
  <c r="AZ5598" i="1"/>
  <c r="AZ5599" i="1"/>
  <c r="AZ5600" i="1"/>
  <c r="AZ5601" i="1"/>
  <c r="AZ225" i="1"/>
  <c r="AZ5602" i="1"/>
  <c r="AZ5603" i="1"/>
  <c r="AZ5604" i="1"/>
  <c r="AZ5605" i="1"/>
  <c r="AZ5606" i="1"/>
  <c r="AZ5607" i="1"/>
  <c r="AZ5608" i="1"/>
  <c r="AZ5609" i="1"/>
  <c r="AZ5610" i="1"/>
  <c r="AZ5611" i="1"/>
  <c r="AZ5612" i="1"/>
  <c r="AZ5613" i="1"/>
  <c r="AZ5614" i="1"/>
  <c r="AZ5615" i="1"/>
  <c r="AZ5616" i="1"/>
  <c r="AZ5617" i="1"/>
  <c r="AZ5618" i="1"/>
  <c r="AZ5619" i="1"/>
  <c r="AZ7790" i="1"/>
  <c r="AZ5620" i="1"/>
  <c r="AZ5621" i="1"/>
  <c r="AZ5622" i="1"/>
  <c r="AZ5623" i="1"/>
  <c r="AZ5624" i="1"/>
  <c r="AZ5625" i="1"/>
  <c r="AZ5626" i="1"/>
  <c r="AZ5627" i="1"/>
  <c r="AZ5628" i="1"/>
  <c r="AZ5629" i="1"/>
  <c r="AZ5630" i="1"/>
  <c r="AZ7791" i="1"/>
  <c r="AZ5631" i="1"/>
  <c r="AZ5632" i="1"/>
  <c r="AZ5633" i="1"/>
  <c r="AZ5634" i="1"/>
  <c r="AZ5635" i="1"/>
  <c r="AZ5636" i="1"/>
  <c r="AZ5637" i="1"/>
  <c r="AZ5638" i="1"/>
  <c r="AZ5639" i="1"/>
  <c r="AZ5640" i="1"/>
  <c r="AZ5641" i="1"/>
  <c r="AZ5642" i="1"/>
  <c r="AZ5643" i="1"/>
  <c r="AZ5644" i="1"/>
  <c r="AZ5645" i="1"/>
  <c r="AZ5646" i="1"/>
  <c r="AZ5647" i="1"/>
  <c r="AZ5648" i="1"/>
  <c r="AZ5649" i="1"/>
  <c r="AZ5650" i="1"/>
  <c r="AZ5651" i="1"/>
  <c r="AZ5652" i="1"/>
  <c r="AZ5657" i="1"/>
  <c r="AZ5653" i="1"/>
  <c r="AZ5654" i="1"/>
  <c r="AZ5655" i="1"/>
  <c r="AZ5656" i="1"/>
  <c r="AZ5658" i="1"/>
  <c r="AZ5659" i="1"/>
  <c r="AZ5660" i="1"/>
  <c r="AZ5661" i="1"/>
  <c r="AZ5662" i="1"/>
  <c r="AZ5663" i="1"/>
  <c r="AZ5664" i="1"/>
  <c r="AZ5665" i="1"/>
  <c r="AZ5666" i="1"/>
  <c r="AZ5667" i="1"/>
  <c r="AZ5668" i="1"/>
  <c r="AZ5669" i="1"/>
  <c r="AZ5670" i="1"/>
  <c r="AZ5671" i="1"/>
  <c r="AZ5672" i="1"/>
  <c r="AZ5673" i="1"/>
  <c r="AZ5674" i="1"/>
  <c r="AZ5675" i="1"/>
  <c r="AZ5676" i="1"/>
  <c r="AZ5677" i="1"/>
  <c r="AZ5678" i="1"/>
  <c r="AZ5679" i="1"/>
  <c r="AZ5680" i="1"/>
  <c r="AZ5681" i="1"/>
  <c r="AZ5682" i="1"/>
  <c r="AZ5683" i="1"/>
  <c r="AZ5684" i="1"/>
  <c r="AZ5685" i="1"/>
  <c r="AZ5686" i="1"/>
  <c r="AZ5687" i="1"/>
  <c r="AZ5688" i="1"/>
  <c r="AZ5689" i="1"/>
  <c r="AZ5690" i="1"/>
  <c r="AZ5691" i="1"/>
  <c r="AZ5692" i="1"/>
  <c r="AZ5697" i="1"/>
  <c r="AZ5693" i="1"/>
  <c r="AZ5694" i="1"/>
  <c r="AZ5695" i="1"/>
  <c r="AZ5696" i="1"/>
  <c r="AZ5698" i="1"/>
  <c r="AZ5699" i="1"/>
  <c r="AZ5700" i="1"/>
  <c r="AZ5701" i="1"/>
  <c r="AZ5702" i="1"/>
  <c r="AZ5703" i="1"/>
  <c r="AZ5704" i="1"/>
  <c r="AZ5705" i="1"/>
  <c r="AZ5706" i="1"/>
  <c r="AZ5707" i="1"/>
  <c r="AZ5708" i="1"/>
  <c r="AZ5709" i="1"/>
  <c r="AZ5710" i="1"/>
  <c r="AZ5713" i="1"/>
  <c r="AZ5711" i="1"/>
  <c r="AZ5712" i="1"/>
  <c r="AZ5714" i="1"/>
  <c r="AZ5715" i="1"/>
  <c r="AZ5716" i="1"/>
  <c r="AZ5717" i="1"/>
  <c r="AZ5718" i="1"/>
  <c r="AZ5719" i="1"/>
  <c r="AZ5720" i="1"/>
  <c r="AZ5721" i="1"/>
  <c r="AZ5727" i="1"/>
  <c r="AZ5722" i="1"/>
  <c r="AZ5723" i="1"/>
  <c r="AZ5724" i="1"/>
  <c r="AZ5725" i="1"/>
  <c r="AZ5726" i="1"/>
  <c r="AZ5731" i="1"/>
  <c r="AZ5728" i="1"/>
  <c r="AZ7792" i="1"/>
  <c r="AZ5729" i="1"/>
  <c r="AZ5730" i="1"/>
  <c r="AZ5736" i="1"/>
  <c r="AZ5732" i="1"/>
  <c r="AZ5733" i="1"/>
  <c r="AZ5734" i="1"/>
  <c r="AZ5735" i="1"/>
  <c r="AZ5742" i="1"/>
  <c r="AZ5737" i="1"/>
  <c r="AZ5738" i="1"/>
  <c r="AZ5739" i="1"/>
  <c r="AZ5740" i="1"/>
  <c r="AZ5741" i="1"/>
  <c r="AZ7711" i="1"/>
  <c r="AZ5743" i="1"/>
  <c r="AZ5744" i="1"/>
  <c r="AZ5745" i="1"/>
  <c r="AZ5746" i="1"/>
  <c r="AZ5753" i="1"/>
  <c r="AZ5747" i="1"/>
  <c r="AZ5748" i="1"/>
  <c r="AZ5749" i="1"/>
  <c r="AZ5750" i="1"/>
  <c r="AZ5751" i="1"/>
  <c r="AZ5752" i="1"/>
  <c r="AZ5754" i="1"/>
  <c r="AZ5755" i="1"/>
  <c r="AZ5756" i="1"/>
  <c r="AZ5757" i="1"/>
  <c r="AZ5758" i="1"/>
  <c r="AZ5759" i="1"/>
  <c r="AZ5760" i="1"/>
  <c r="AZ5761" i="1"/>
  <c r="AZ5762" i="1"/>
  <c r="AZ5763" i="1"/>
  <c r="AZ5764" i="1"/>
  <c r="AZ5765" i="1"/>
  <c r="AZ5766" i="1"/>
  <c r="AZ5767" i="1"/>
  <c r="AZ7715" i="1"/>
  <c r="AZ5768" i="1"/>
  <c r="AZ5769" i="1"/>
  <c r="AZ5770" i="1"/>
  <c r="AZ5771" i="1"/>
  <c r="AZ5772" i="1"/>
  <c r="AZ5773" i="1"/>
  <c r="AZ5774" i="1"/>
  <c r="AZ5775" i="1"/>
  <c r="AZ5782" i="1"/>
  <c r="AZ5776" i="1"/>
  <c r="AZ5777" i="1"/>
  <c r="AZ5778" i="1"/>
  <c r="AZ5779" i="1"/>
  <c r="AZ5780" i="1"/>
  <c r="AZ5781" i="1"/>
  <c r="AZ5783" i="1"/>
  <c r="AZ5784" i="1"/>
  <c r="AZ5785" i="1"/>
  <c r="AZ5786" i="1"/>
  <c r="AZ5787" i="1"/>
  <c r="AZ5788" i="1"/>
  <c r="AZ5789" i="1"/>
  <c r="AZ5790" i="1"/>
  <c r="AZ5791" i="1"/>
  <c r="AZ5792" i="1"/>
  <c r="AZ5793" i="1"/>
  <c r="AZ5794" i="1"/>
  <c r="AZ5795" i="1"/>
  <c r="AZ5796" i="1"/>
  <c r="AZ5797" i="1"/>
  <c r="AZ5798" i="1"/>
  <c r="AZ5799" i="1"/>
  <c r="AZ5800" i="1"/>
  <c r="AZ5801" i="1"/>
  <c r="AZ5802" i="1"/>
  <c r="AZ5803" i="1"/>
  <c r="AZ5804" i="1"/>
  <c r="AZ5805" i="1"/>
  <c r="AZ5806" i="1"/>
  <c r="AZ5807" i="1"/>
  <c r="AZ5808" i="1"/>
  <c r="AZ5809" i="1"/>
  <c r="AZ5810" i="1"/>
  <c r="AZ5811" i="1"/>
  <c r="AZ5812" i="1"/>
  <c r="AZ5813" i="1"/>
  <c r="AZ5814" i="1"/>
  <c r="AZ5815" i="1"/>
  <c r="AZ5816" i="1"/>
  <c r="AZ5817" i="1"/>
  <c r="AZ5818" i="1"/>
  <c r="AZ5819" i="1"/>
  <c r="AZ5820" i="1"/>
  <c r="AZ5821" i="1"/>
  <c r="AZ5822" i="1"/>
  <c r="AZ5823" i="1"/>
  <c r="AZ5824" i="1"/>
  <c r="AZ5825" i="1"/>
  <c r="AZ5826" i="1"/>
  <c r="AZ5827" i="1"/>
  <c r="AZ5828" i="1"/>
  <c r="AZ5829" i="1"/>
  <c r="AZ5830" i="1"/>
  <c r="AZ5831" i="1"/>
  <c r="AZ5832" i="1"/>
  <c r="AZ5833" i="1"/>
  <c r="AZ5834" i="1"/>
  <c r="AZ120" i="1"/>
  <c r="AZ5835" i="1"/>
  <c r="AZ5836" i="1"/>
  <c r="AZ348" i="1"/>
  <c r="AZ5837" i="1"/>
  <c r="AZ5842" i="1"/>
  <c r="AZ5838" i="1"/>
  <c r="AZ5839" i="1"/>
  <c r="AZ5840" i="1"/>
  <c r="AZ5841" i="1"/>
  <c r="AZ5843" i="1"/>
  <c r="AZ5844" i="1"/>
  <c r="AZ5845" i="1"/>
  <c r="AZ5846" i="1"/>
  <c r="AZ5847" i="1"/>
  <c r="AZ5848" i="1"/>
  <c r="AZ7834" i="1"/>
  <c r="AZ5853" i="1"/>
  <c r="AZ5849" i="1"/>
  <c r="AZ5850" i="1"/>
  <c r="AZ5851" i="1"/>
  <c r="AZ5852" i="1"/>
  <c r="AZ368" i="1"/>
  <c r="AZ5856" i="1"/>
  <c r="AZ5854" i="1"/>
  <c r="AZ5855" i="1"/>
  <c r="AZ5857" i="1"/>
  <c r="AZ7793" i="1"/>
  <c r="AZ349" i="1"/>
  <c r="AZ369" i="1"/>
  <c r="AZ5858" i="1"/>
  <c r="AZ5859" i="1"/>
  <c r="AZ5860" i="1"/>
  <c r="AZ5861" i="1"/>
  <c r="AZ5862" i="1"/>
  <c r="AZ5863" i="1"/>
  <c r="AZ5864" i="1"/>
  <c r="AZ5865" i="1"/>
  <c r="AZ5866" i="1"/>
  <c r="AZ5867" i="1"/>
  <c r="AZ5868" i="1"/>
  <c r="AZ5869" i="1"/>
  <c r="AZ5870" i="1"/>
  <c r="AZ5871" i="1"/>
  <c r="AZ121" i="1"/>
  <c r="AZ350" i="1"/>
  <c r="AZ5872" i="1"/>
  <c r="AZ5873" i="1"/>
  <c r="AZ5874" i="1"/>
  <c r="AZ5875" i="1"/>
  <c r="AZ5880" i="1"/>
  <c r="AZ5876" i="1"/>
  <c r="AZ5877" i="1"/>
  <c r="AZ5878" i="1"/>
  <c r="AZ5879" i="1"/>
  <c r="AZ370" i="1"/>
  <c r="AZ5881" i="1"/>
  <c r="AZ7794" i="1"/>
  <c r="AZ5882" i="1"/>
  <c r="AZ5884" i="1"/>
  <c r="AZ7795" i="1"/>
  <c r="AZ5883" i="1"/>
  <c r="AZ7835" i="1"/>
  <c r="AZ5885" i="1"/>
  <c r="AZ5886" i="1"/>
  <c r="AZ5887" i="1"/>
  <c r="AZ7796" i="1"/>
  <c r="AZ5888" i="1"/>
  <c r="AZ5889" i="1"/>
  <c r="AZ5890" i="1"/>
  <c r="AZ5891" i="1"/>
  <c r="AZ5892" i="1"/>
  <c r="AZ5893" i="1"/>
  <c r="AZ5894" i="1"/>
  <c r="AZ5895" i="1"/>
  <c r="AZ5896" i="1"/>
  <c r="AZ351" i="1"/>
  <c r="AZ5897" i="1"/>
  <c r="AZ5898" i="1"/>
  <c r="AZ5899" i="1"/>
  <c r="AZ5900" i="1"/>
  <c r="AZ5901" i="1"/>
  <c r="AZ5902" i="1"/>
  <c r="AZ5903" i="1"/>
  <c r="AZ5904" i="1"/>
  <c r="AZ5905" i="1"/>
  <c r="AZ5906" i="1"/>
  <c r="AZ7716" i="1"/>
  <c r="AZ371" i="1"/>
  <c r="AZ5907" i="1"/>
  <c r="AZ5908" i="1"/>
  <c r="AZ5909" i="1"/>
  <c r="AZ5910" i="1"/>
  <c r="AZ5911" i="1"/>
  <c r="AZ5912" i="1"/>
  <c r="AZ5913" i="1"/>
  <c r="AZ5914" i="1"/>
  <c r="AZ5915" i="1"/>
  <c r="AZ5916" i="1"/>
  <c r="AZ5917" i="1"/>
  <c r="AZ5918" i="1"/>
  <c r="AZ5919" i="1"/>
  <c r="AZ5920" i="1"/>
  <c r="AZ5921" i="1"/>
  <c r="AZ5922" i="1"/>
  <c r="AZ352" i="1"/>
  <c r="AZ5923" i="1"/>
  <c r="AZ5924" i="1"/>
  <c r="AZ5925" i="1"/>
  <c r="AZ5926" i="1"/>
  <c r="AZ5927" i="1"/>
  <c r="AZ5928" i="1"/>
  <c r="AZ5929" i="1"/>
  <c r="AZ5930" i="1"/>
  <c r="AZ5931" i="1"/>
  <c r="AZ5932" i="1"/>
  <c r="AZ7797" i="1"/>
  <c r="AZ5933" i="1"/>
  <c r="AZ5934" i="1"/>
  <c r="AZ5935" i="1"/>
  <c r="AZ5936" i="1"/>
  <c r="AZ5937" i="1"/>
  <c r="AZ5938" i="1"/>
  <c r="AZ5939" i="1"/>
  <c r="AZ5940" i="1"/>
  <c r="AZ5941" i="1"/>
  <c r="AZ5942" i="1"/>
  <c r="AZ5943" i="1"/>
  <c r="AZ5944" i="1"/>
  <c r="AZ182" i="1"/>
  <c r="AZ5945" i="1"/>
  <c r="AZ5946" i="1"/>
  <c r="AZ7798" i="1"/>
  <c r="AZ5947" i="1"/>
  <c r="AZ5948" i="1"/>
  <c r="AZ5949" i="1"/>
  <c r="AZ5955" i="1"/>
  <c r="AZ5950" i="1"/>
  <c r="AZ5951" i="1"/>
  <c r="AZ5952" i="1"/>
  <c r="AZ353" i="1"/>
  <c r="AZ5953" i="1"/>
  <c r="AZ5954" i="1"/>
  <c r="AZ5956" i="1"/>
  <c r="AZ5957" i="1"/>
  <c r="AZ5958" i="1"/>
  <c r="AZ5959" i="1"/>
  <c r="AZ5960" i="1"/>
  <c r="AZ5961" i="1"/>
  <c r="AZ5962" i="1"/>
  <c r="AZ5963" i="1"/>
  <c r="AZ5964" i="1"/>
  <c r="AZ5965" i="1"/>
  <c r="AZ5966" i="1"/>
  <c r="AZ5967" i="1"/>
  <c r="AZ5968" i="1"/>
  <c r="AZ5969" i="1"/>
  <c r="AZ5970" i="1"/>
  <c r="AZ5971" i="1"/>
  <c r="AZ5972" i="1"/>
  <c r="AZ183" i="1"/>
  <c r="AZ5973" i="1"/>
  <c r="AZ354" i="1"/>
  <c r="AZ5974" i="1"/>
  <c r="AZ5975" i="1"/>
  <c r="AZ5976" i="1"/>
  <c r="AZ5977" i="1"/>
  <c r="AZ5978" i="1"/>
  <c r="AZ355" i="1"/>
  <c r="AZ5979" i="1"/>
  <c r="AZ5980" i="1"/>
  <c r="AZ5981" i="1"/>
  <c r="AZ5982" i="1"/>
  <c r="AZ5983" i="1"/>
  <c r="AZ5984" i="1"/>
  <c r="AZ5989" i="1"/>
  <c r="AZ5985" i="1"/>
  <c r="AZ5986" i="1"/>
  <c r="AZ5987" i="1"/>
  <c r="AZ5988" i="1"/>
  <c r="AZ5990" i="1"/>
  <c r="AZ5991" i="1"/>
  <c r="AZ5992" i="1"/>
  <c r="AZ5993" i="1"/>
  <c r="AZ5994" i="1"/>
  <c r="AZ5995" i="1"/>
  <c r="AZ5996" i="1"/>
  <c r="AZ5997" i="1"/>
  <c r="AZ5998" i="1"/>
  <c r="AZ5999" i="1"/>
  <c r="AZ6000" i="1"/>
  <c r="AZ6001" i="1"/>
  <c r="AZ6002" i="1"/>
  <c r="AZ6003" i="1"/>
  <c r="AZ6004" i="1"/>
  <c r="AZ6005" i="1"/>
  <c r="AZ356" i="1"/>
  <c r="AZ6006" i="1"/>
  <c r="AZ6007" i="1"/>
  <c r="AZ6008" i="1"/>
  <c r="AZ6010" i="1"/>
  <c r="AZ6009" i="1"/>
  <c r="AZ6011" i="1"/>
  <c r="AZ6012" i="1"/>
  <c r="AZ6013" i="1"/>
  <c r="AZ6014" i="1"/>
  <c r="AZ6015" i="1"/>
  <c r="AZ6021" i="1"/>
  <c r="AZ6016" i="1"/>
  <c r="AZ6017" i="1"/>
  <c r="AZ6018" i="1"/>
  <c r="AZ6019" i="1"/>
  <c r="AZ6020" i="1"/>
  <c r="AZ6022" i="1"/>
  <c r="AZ6023" i="1"/>
  <c r="AZ6028" i="1"/>
  <c r="AZ6024" i="1"/>
  <c r="AZ6025" i="1"/>
  <c r="AZ6026" i="1"/>
  <c r="AZ6027" i="1"/>
  <c r="AZ6029" i="1"/>
  <c r="AZ6030" i="1"/>
  <c r="AZ6031" i="1"/>
  <c r="AZ6032" i="1"/>
  <c r="AZ6033" i="1"/>
  <c r="AZ6034" i="1"/>
  <c r="AZ6035" i="1"/>
  <c r="AZ6036" i="1"/>
  <c r="AZ6037" i="1"/>
  <c r="AZ6038" i="1"/>
  <c r="AZ6039" i="1"/>
  <c r="AZ6040" i="1"/>
  <c r="AZ6041" i="1"/>
  <c r="AZ6042" i="1"/>
  <c r="AZ6043" i="1"/>
  <c r="AZ6044" i="1"/>
  <c r="AZ6045" i="1"/>
  <c r="AZ6046" i="1"/>
  <c r="AZ6047" i="1"/>
  <c r="AZ6048" i="1"/>
  <c r="AZ357" i="1"/>
  <c r="AZ6049" i="1"/>
  <c r="AZ6050" i="1"/>
  <c r="AZ6051" i="1"/>
  <c r="AZ6052" i="1"/>
  <c r="AZ6056" i="1"/>
  <c r="AZ6053" i="1"/>
  <c r="AZ6054" i="1"/>
  <c r="AZ6055" i="1"/>
  <c r="AZ6057" i="1"/>
  <c r="AZ6058" i="1"/>
  <c r="AZ6059" i="1"/>
  <c r="AZ6060" i="1"/>
  <c r="AZ6061" i="1"/>
  <c r="AZ6063" i="1"/>
  <c r="AZ6062" i="1"/>
  <c r="AZ6064" i="1"/>
  <c r="AZ6065" i="1"/>
  <c r="AZ6066" i="1"/>
  <c r="AZ6067" i="1"/>
  <c r="AZ7799" i="1"/>
  <c r="AZ6068" i="1"/>
  <c r="AZ6069" i="1"/>
  <c r="AZ6070" i="1"/>
  <c r="AZ6071" i="1"/>
  <c r="AZ6072" i="1"/>
  <c r="AZ6073" i="1"/>
  <c r="AZ6074" i="1"/>
  <c r="AZ6075" i="1"/>
  <c r="AZ6076" i="1"/>
  <c r="AZ6077" i="1"/>
  <c r="AZ6078" i="1"/>
  <c r="AZ6079" i="1"/>
  <c r="AZ358" i="1"/>
  <c r="AZ6080" i="1"/>
  <c r="AZ6081" i="1"/>
  <c r="AZ6082" i="1"/>
  <c r="AZ6083" i="1"/>
  <c r="AZ6084" i="1"/>
  <c r="AZ6085" i="1"/>
  <c r="AZ6086" i="1"/>
  <c r="AZ6087" i="1"/>
  <c r="AZ6088" i="1"/>
  <c r="AZ6089" i="1"/>
  <c r="AZ6090" i="1"/>
  <c r="AZ6091" i="1"/>
  <c r="AZ6092" i="1"/>
  <c r="AZ6093" i="1"/>
  <c r="AZ6094" i="1"/>
  <c r="AZ6095" i="1"/>
  <c r="AZ6096" i="1"/>
  <c r="AZ6104" i="1"/>
  <c r="AZ6097" i="1"/>
  <c r="AZ6098" i="1"/>
  <c r="AZ6099" i="1"/>
  <c r="AZ6100" i="1"/>
  <c r="AZ6101" i="1"/>
  <c r="AZ6102" i="1"/>
  <c r="AZ6103" i="1"/>
  <c r="AZ6105" i="1"/>
  <c r="AZ6106" i="1"/>
  <c r="AZ6107" i="1"/>
  <c r="AZ6108" i="1"/>
  <c r="AZ6109" i="1"/>
  <c r="AZ6110" i="1"/>
  <c r="AZ6111" i="1"/>
  <c r="AZ6112" i="1"/>
  <c r="AZ6113" i="1"/>
  <c r="AZ6114" i="1"/>
  <c r="AZ6115" i="1"/>
  <c r="AZ6116" i="1"/>
  <c r="AZ6117" i="1"/>
  <c r="AZ6118" i="1"/>
  <c r="AZ6119" i="1"/>
  <c r="AZ359" i="1"/>
  <c r="AZ6120" i="1"/>
  <c r="AZ6121" i="1"/>
  <c r="AZ6122" i="1"/>
  <c r="AZ6123" i="1"/>
  <c r="AZ6124" i="1"/>
  <c r="AZ6125" i="1"/>
  <c r="AZ6126" i="1"/>
  <c r="AZ6127" i="1"/>
  <c r="AZ6128" i="1"/>
  <c r="AZ6129" i="1"/>
  <c r="AZ6130" i="1"/>
  <c r="AZ6131" i="1"/>
  <c r="AZ6132" i="1"/>
  <c r="AZ6133" i="1"/>
  <c r="AZ6134" i="1"/>
  <c r="AZ6135" i="1"/>
  <c r="AZ6136" i="1"/>
  <c r="AZ6137" i="1"/>
  <c r="AZ6138" i="1"/>
  <c r="AZ6139" i="1"/>
  <c r="AZ6140" i="1"/>
  <c r="AZ6141" i="1"/>
  <c r="AZ6142" i="1"/>
  <c r="AZ6143" i="1"/>
  <c r="AZ6144" i="1"/>
  <c r="AZ6145" i="1"/>
  <c r="AZ6146" i="1"/>
  <c r="AZ6147" i="1"/>
  <c r="AZ6148" i="1"/>
  <c r="AZ6149" i="1"/>
  <c r="AZ6150" i="1"/>
  <c r="AZ6151" i="1"/>
  <c r="AZ6152" i="1"/>
  <c r="AZ6153" i="1"/>
  <c r="AZ6154" i="1"/>
  <c r="AZ6155" i="1"/>
  <c r="AZ6156" i="1"/>
  <c r="AZ6157" i="1"/>
  <c r="AZ6158" i="1"/>
  <c r="AZ6159" i="1"/>
  <c r="AZ360" i="1"/>
  <c r="AZ7836" i="1"/>
  <c r="AZ6160" i="1"/>
  <c r="AZ6161" i="1"/>
  <c r="AZ6162" i="1"/>
  <c r="AZ6163" i="1"/>
  <c r="AZ6164" i="1"/>
  <c r="AZ6165" i="1"/>
  <c r="AZ6166" i="1"/>
  <c r="AZ6167" i="1"/>
  <c r="AZ6168" i="1"/>
  <c r="AZ6169" i="1"/>
  <c r="AZ6170" i="1"/>
  <c r="AZ6171" i="1"/>
  <c r="AZ6172" i="1"/>
  <c r="AZ6173" i="1"/>
  <c r="AZ6174" i="1"/>
  <c r="AZ6175" i="1"/>
  <c r="AZ6176" i="1"/>
  <c r="AZ6177" i="1"/>
  <c r="AZ6178" i="1"/>
  <c r="AZ6179" i="1"/>
  <c r="AZ6180" i="1"/>
  <c r="AZ6181" i="1"/>
  <c r="AZ6182" i="1"/>
  <c r="AZ6183" i="1"/>
  <c r="AZ6184" i="1"/>
  <c r="AZ6191" i="1"/>
  <c r="AZ6185" i="1"/>
  <c r="AZ6186" i="1"/>
  <c r="AZ6187" i="1"/>
  <c r="AZ6188" i="1"/>
  <c r="AZ6189" i="1"/>
  <c r="AZ6190" i="1"/>
  <c r="AZ6192" i="1"/>
  <c r="AZ6193" i="1"/>
  <c r="AZ6194" i="1"/>
  <c r="AZ6195" i="1"/>
  <c r="AZ6196" i="1"/>
  <c r="AZ6197" i="1"/>
  <c r="AZ361" i="1"/>
  <c r="AZ6198" i="1"/>
  <c r="AZ6199" i="1"/>
  <c r="AZ6200" i="1"/>
  <c r="AZ6201" i="1"/>
  <c r="AZ6202" i="1"/>
  <c r="AZ6203" i="1"/>
  <c r="AZ6204" i="1"/>
  <c r="AZ6205" i="1"/>
  <c r="AZ6206" i="1"/>
  <c r="AZ6207" i="1"/>
  <c r="AZ6208" i="1"/>
  <c r="AZ6209" i="1"/>
  <c r="AZ6210" i="1"/>
  <c r="AZ6211" i="1"/>
  <c r="AZ6212" i="1"/>
  <c r="AZ6213" i="1"/>
  <c r="AZ6214" i="1"/>
  <c r="AZ6215" i="1"/>
  <c r="AZ6221" i="1"/>
  <c r="AZ6216" i="1"/>
  <c r="AZ6217" i="1"/>
  <c r="AZ6218" i="1"/>
  <c r="AZ6219" i="1"/>
  <c r="AZ6220" i="1"/>
  <c r="AZ6222" i="1"/>
  <c r="AZ6223" i="1"/>
  <c r="AZ6224" i="1"/>
  <c r="AZ6225" i="1"/>
  <c r="AZ6226" i="1"/>
  <c r="AZ6227" i="1"/>
  <c r="AZ6228" i="1"/>
  <c r="AZ7837" i="1"/>
  <c r="AZ6229" i="1"/>
  <c r="AZ6230" i="1"/>
  <c r="AZ6231" i="1"/>
  <c r="AZ6232" i="1"/>
  <c r="AZ362" i="1"/>
  <c r="AZ6233" i="1"/>
  <c r="AZ6234" i="1"/>
  <c r="AZ6236" i="1"/>
  <c r="AZ6235" i="1"/>
  <c r="AZ6242" i="1"/>
  <c r="AZ6237" i="1"/>
  <c r="AZ6238" i="1"/>
  <c r="AZ6239" i="1"/>
  <c r="AZ6240" i="1"/>
  <c r="AZ6241" i="1"/>
  <c r="AZ6243" i="1"/>
  <c r="AZ6244" i="1"/>
  <c r="AZ6245" i="1"/>
  <c r="AZ6246" i="1"/>
  <c r="AZ6247" i="1"/>
  <c r="AZ6248" i="1"/>
  <c r="AZ6249" i="1"/>
  <c r="AZ6250" i="1"/>
  <c r="AZ6251" i="1"/>
  <c r="AZ6252" i="1"/>
  <c r="AZ6253" i="1"/>
  <c r="AZ6254" i="1"/>
  <c r="AZ6255" i="1"/>
  <c r="AZ6256" i="1"/>
  <c r="AZ6257" i="1"/>
  <c r="AZ6258" i="1"/>
  <c r="AZ6259" i="1"/>
  <c r="AZ6260" i="1"/>
  <c r="AZ6261" i="1"/>
  <c r="AZ6262" i="1"/>
  <c r="AZ6263" i="1"/>
  <c r="AZ6264" i="1"/>
  <c r="AZ6265" i="1"/>
  <c r="AZ6266" i="1"/>
  <c r="AZ6267" i="1"/>
  <c r="AZ363" i="1"/>
  <c r="AZ6268" i="1"/>
  <c r="AZ6269" i="1"/>
  <c r="AZ6270" i="1"/>
  <c r="AZ6274" i="1"/>
  <c r="AZ6271" i="1"/>
  <c r="AZ6272" i="1"/>
  <c r="AZ6273" i="1"/>
  <c r="AZ6275" i="1"/>
  <c r="AZ6276" i="1"/>
  <c r="AZ6277" i="1"/>
  <c r="AZ6278" i="1"/>
  <c r="AZ6279" i="1"/>
  <c r="AZ6280" i="1"/>
  <c r="AZ6281" i="1"/>
  <c r="AZ6282" i="1"/>
  <c r="AZ6283" i="1"/>
  <c r="AZ6284" i="1"/>
  <c r="AZ6285" i="1"/>
  <c r="AZ6286" i="1"/>
  <c r="AZ6287" i="1"/>
  <c r="AZ6288" i="1"/>
  <c r="AZ6289" i="1"/>
  <c r="AZ6290" i="1"/>
  <c r="AZ6291" i="1"/>
  <c r="AZ6292" i="1"/>
  <c r="AZ6293" i="1"/>
  <c r="AZ6294" i="1"/>
  <c r="AZ6295" i="1"/>
  <c r="AZ6296" i="1"/>
  <c r="AZ6297" i="1"/>
  <c r="AZ364" i="1"/>
  <c r="AZ6298" i="1"/>
  <c r="AZ6299" i="1"/>
  <c r="AZ6300" i="1"/>
  <c r="AZ6301" i="1"/>
  <c r="AZ6302" i="1"/>
  <c r="AZ6303" i="1"/>
  <c r="AZ6304" i="1"/>
  <c r="AZ6305" i="1"/>
  <c r="AZ6306" i="1"/>
  <c r="AZ6307" i="1"/>
  <c r="AZ6308" i="1"/>
  <c r="AZ6309" i="1"/>
  <c r="AZ6310" i="1"/>
  <c r="AZ6311" i="1"/>
  <c r="AZ6312" i="1"/>
  <c r="AZ6313" i="1"/>
  <c r="AZ7721" i="1"/>
  <c r="AZ6314" i="1"/>
  <c r="AZ6315" i="1"/>
  <c r="AZ6316" i="1"/>
  <c r="AZ6317" i="1"/>
  <c r="AZ6318" i="1"/>
  <c r="AZ6319" i="1"/>
  <c r="AZ6320" i="1"/>
  <c r="AZ6321" i="1"/>
  <c r="AZ365" i="1"/>
  <c r="AZ6322" i="1"/>
  <c r="AZ6323" i="1"/>
  <c r="AZ6324" i="1"/>
  <c r="AZ6325" i="1"/>
  <c r="AZ6326" i="1"/>
  <c r="AZ6327" i="1"/>
  <c r="AZ6328" i="1"/>
  <c r="AZ6329" i="1"/>
  <c r="AZ6330" i="1"/>
  <c r="AZ6331" i="1"/>
  <c r="AZ6332" i="1"/>
  <c r="AZ6333" i="1"/>
  <c r="AZ6334" i="1"/>
  <c r="AZ6335" i="1"/>
  <c r="AZ6336" i="1"/>
  <c r="AZ6337" i="1"/>
  <c r="AZ6338" i="1"/>
  <c r="AZ6339" i="1"/>
  <c r="AZ6340" i="1"/>
  <c r="AZ6341" i="1"/>
  <c r="AZ6342" i="1"/>
  <c r="AZ6343" i="1"/>
  <c r="AZ6344" i="1"/>
  <c r="AZ6345" i="1"/>
  <c r="AZ6346" i="1"/>
  <c r="AZ6347" i="1"/>
  <c r="AZ6348" i="1"/>
  <c r="AZ6349" i="1"/>
  <c r="AZ6350" i="1"/>
  <c r="AZ6351" i="1"/>
  <c r="AZ6352" i="1"/>
  <c r="AZ6353" i="1"/>
  <c r="AZ6354" i="1"/>
  <c r="AZ6355" i="1"/>
  <c r="AZ6356" i="1"/>
  <c r="AZ6357" i="1"/>
  <c r="AZ6358" i="1"/>
  <c r="AZ6359" i="1"/>
  <c r="AZ6360" i="1"/>
  <c r="AZ6361" i="1"/>
  <c r="AZ6362" i="1"/>
  <c r="AZ6363" i="1"/>
  <c r="AZ6364" i="1"/>
  <c r="AZ6365" i="1"/>
  <c r="AZ6366" i="1"/>
  <c r="AZ6367" i="1"/>
  <c r="AZ6368" i="1"/>
  <c r="AZ6369" i="1"/>
  <c r="AZ6370" i="1"/>
  <c r="AZ6371" i="1"/>
  <c r="AZ6372" i="1"/>
  <c r="AZ6373" i="1"/>
  <c r="AZ6374" i="1"/>
  <c r="AZ6375" i="1"/>
  <c r="AZ6376" i="1"/>
  <c r="AZ6377" i="1"/>
  <c r="AZ6378" i="1"/>
  <c r="AZ6379" i="1"/>
  <c r="AZ6380" i="1"/>
  <c r="AZ6381" i="1"/>
  <c r="AZ6382" i="1"/>
  <c r="AZ6383" i="1"/>
  <c r="AZ6384" i="1"/>
  <c r="AZ6385" i="1"/>
  <c r="AZ6386" i="1"/>
  <c r="AZ6387" i="1"/>
  <c r="AZ6388" i="1"/>
  <c r="AZ6389" i="1"/>
  <c r="AZ6390" i="1"/>
  <c r="AZ6391" i="1"/>
  <c r="AZ6392" i="1"/>
  <c r="AZ6393" i="1"/>
  <c r="AZ6394" i="1"/>
  <c r="AZ6395" i="1"/>
  <c r="AZ6396" i="1"/>
  <c r="AZ6397" i="1"/>
  <c r="AZ6398" i="1"/>
  <c r="AZ6399" i="1"/>
  <c r="AZ6400" i="1"/>
  <c r="AZ6401" i="1"/>
  <c r="AZ6402" i="1"/>
  <c r="AZ6403" i="1"/>
  <c r="AZ6404" i="1"/>
  <c r="AZ6405" i="1"/>
  <c r="AZ7708" i="1"/>
  <c r="AZ6406" i="1"/>
  <c r="AZ6407" i="1"/>
  <c r="AZ6408" i="1"/>
  <c r="AZ6409" i="1"/>
  <c r="AZ6410" i="1"/>
  <c r="AZ366" i="1"/>
  <c r="AZ6411" i="1"/>
  <c r="AZ6412" i="1"/>
  <c r="AZ6413" i="1"/>
  <c r="AZ6414" i="1"/>
  <c r="AZ6415" i="1"/>
  <c r="AZ6416" i="1"/>
  <c r="AZ6417" i="1"/>
  <c r="AZ6418" i="1"/>
  <c r="AZ6419" i="1"/>
  <c r="AZ6420" i="1"/>
  <c r="AZ6421" i="1"/>
  <c r="AZ6422" i="1"/>
  <c r="AZ6423" i="1"/>
  <c r="AZ6424" i="1"/>
  <c r="AZ6425" i="1"/>
  <c r="AZ6426" i="1"/>
  <c r="AZ6427" i="1"/>
  <c r="AZ6428" i="1"/>
  <c r="AZ6429" i="1"/>
  <c r="AZ6430" i="1"/>
  <c r="AZ6431" i="1"/>
  <c r="AZ6432" i="1"/>
  <c r="AZ7800" i="1"/>
  <c r="AZ6433" i="1"/>
  <c r="AZ6434" i="1"/>
  <c r="AZ6435" i="1"/>
  <c r="AZ6436" i="1"/>
  <c r="AZ6437" i="1"/>
  <c r="AZ6438" i="1"/>
  <c r="AZ6439" i="1"/>
  <c r="AZ6440" i="1"/>
  <c r="AZ6441" i="1"/>
  <c r="AZ6442" i="1"/>
  <c r="AZ6443" i="1"/>
  <c r="AZ6444" i="1"/>
  <c r="AZ6445" i="1"/>
  <c r="AZ6446" i="1"/>
  <c r="AZ6447" i="1"/>
  <c r="AZ6448" i="1"/>
  <c r="AZ6449" i="1"/>
  <c r="AZ6450" i="1"/>
  <c r="AZ7801" i="1"/>
  <c r="AZ6451" i="1"/>
  <c r="AZ6452" i="1"/>
  <c r="AZ6453" i="1"/>
  <c r="AZ6454" i="1"/>
  <c r="AZ6455" i="1"/>
  <c r="AZ6456" i="1"/>
  <c r="AZ6457" i="1"/>
  <c r="AZ6458" i="1"/>
  <c r="AZ6459" i="1"/>
  <c r="AZ6460" i="1"/>
  <c r="AZ6461" i="1"/>
  <c r="AZ6462" i="1"/>
  <c r="AZ6463" i="1"/>
  <c r="AZ6464" i="1"/>
  <c r="AZ6465" i="1"/>
  <c r="AZ6466" i="1"/>
  <c r="AZ6467" i="1"/>
  <c r="AZ6468" i="1"/>
  <c r="AZ6469" i="1"/>
  <c r="AZ6470" i="1"/>
  <c r="AZ6471" i="1"/>
  <c r="AZ6472" i="1"/>
  <c r="AZ6473" i="1"/>
  <c r="AZ6474" i="1"/>
  <c r="AZ6475" i="1"/>
  <c r="AZ6476" i="1"/>
  <c r="AZ6477" i="1"/>
  <c r="AZ6478" i="1"/>
  <c r="AZ6479" i="1"/>
  <c r="AZ6480" i="1"/>
  <c r="AZ6481" i="1"/>
  <c r="AZ6482" i="1"/>
  <c r="AZ6483" i="1"/>
  <c r="AZ6484" i="1"/>
  <c r="AZ6485" i="1"/>
  <c r="AZ6486" i="1"/>
  <c r="AZ6487" i="1"/>
  <c r="AZ6488" i="1"/>
  <c r="AZ6489" i="1"/>
  <c r="AZ6490" i="1"/>
  <c r="AZ6491" i="1"/>
  <c r="AZ6492" i="1"/>
  <c r="AZ6493" i="1"/>
  <c r="AZ6494" i="1"/>
  <c r="AZ6495" i="1"/>
  <c r="AZ6496" i="1"/>
  <c r="AZ6497" i="1"/>
  <c r="AZ6502" i="1"/>
  <c r="AZ6498" i="1"/>
  <c r="AZ6499" i="1"/>
  <c r="AZ6500" i="1"/>
  <c r="AZ6501" i="1"/>
  <c r="AZ6503" i="1"/>
  <c r="AZ6504" i="1"/>
  <c r="AZ6505" i="1"/>
  <c r="AZ6506" i="1"/>
  <c r="AZ6507" i="1"/>
  <c r="AZ6508" i="1"/>
  <c r="AZ6509" i="1"/>
  <c r="AZ6510" i="1"/>
  <c r="AZ6511" i="1"/>
  <c r="AZ6512" i="1"/>
  <c r="AZ6513" i="1"/>
  <c r="AZ367" i="1"/>
  <c r="AZ6514" i="1"/>
  <c r="AZ6515" i="1"/>
  <c r="AZ6516" i="1"/>
  <c r="AZ6517" i="1"/>
  <c r="AZ6518" i="1"/>
  <c r="AZ6519" i="1"/>
  <c r="AZ6520" i="1"/>
  <c r="AZ6521" i="1"/>
  <c r="AZ6522" i="1"/>
  <c r="AZ6523" i="1"/>
  <c r="AZ6524" i="1"/>
  <c r="AZ6525" i="1"/>
  <c r="AZ6526" i="1"/>
  <c r="AZ6527" i="1"/>
  <c r="AZ6528" i="1"/>
  <c r="AZ6529" i="1"/>
  <c r="AZ6530" i="1"/>
  <c r="AZ6531" i="1"/>
  <c r="AZ6532" i="1"/>
  <c r="AZ6533" i="1"/>
  <c r="AZ6534" i="1"/>
  <c r="AZ6535" i="1"/>
  <c r="AZ6536" i="1"/>
  <c r="AZ6537" i="1"/>
  <c r="AZ6538" i="1"/>
  <c r="AZ6539" i="1"/>
  <c r="AZ6540" i="1"/>
  <c r="AZ6541" i="1"/>
  <c r="AZ6542" i="1"/>
  <c r="AZ6543" i="1"/>
  <c r="AZ6544" i="1"/>
  <c r="AZ6545" i="1"/>
  <c r="AZ6546" i="1"/>
  <c r="AZ6547" i="1"/>
  <c r="AZ6548" i="1"/>
  <c r="AZ6549" i="1"/>
  <c r="AZ6550" i="1"/>
  <c r="AZ6551" i="1"/>
  <c r="AZ6552" i="1"/>
  <c r="AZ6553" i="1"/>
  <c r="AZ6554" i="1"/>
  <c r="AZ6555" i="1"/>
  <c r="AZ6556" i="1"/>
  <c r="AZ6557" i="1"/>
  <c r="AZ6558" i="1"/>
  <c r="AZ6559" i="1"/>
  <c r="AZ6560" i="1"/>
  <c r="AZ6561" i="1"/>
  <c r="AZ6562" i="1"/>
  <c r="AZ6563" i="1"/>
  <c r="AZ6564" i="1"/>
  <c r="AZ6565" i="1"/>
  <c r="AZ6573" i="1"/>
  <c r="AZ6566" i="1"/>
  <c r="AZ6567" i="1"/>
  <c r="AZ6568" i="1"/>
  <c r="AZ6569" i="1"/>
  <c r="AZ6570" i="1"/>
  <c r="AZ6571" i="1"/>
  <c r="AZ6572" i="1"/>
  <c r="AZ6578" i="1"/>
  <c r="AZ6574" i="1"/>
  <c r="AZ6575" i="1"/>
  <c r="AZ6576" i="1"/>
  <c r="AZ6577" i="1"/>
  <c r="AZ6579" i="1"/>
  <c r="AZ6580" i="1"/>
  <c r="AZ6581" i="1"/>
  <c r="AZ6582" i="1"/>
  <c r="AZ6583" i="1"/>
  <c r="AZ6584" i="1"/>
  <c r="AZ6585" i="1"/>
  <c r="AZ6586" i="1"/>
  <c r="AZ6587" i="1"/>
  <c r="AZ6588" i="1"/>
  <c r="AZ6589" i="1"/>
  <c r="AZ6590" i="1"/>
  <c r="AZ6591" i="1"/>
  <c r="AZ6592" i="1"/>
  <c r="AZ6593" i="1"/>
  <c r="AZ6594" i="1"/>
  <c r="AZ6595" i="1"/>
  <c r="AZ6596" i="1"/>
  <c r="AZ6597" i="1"/>
  <c r="AZ6598" i="1"/>
  <c r="AZ6599" i="1"/>
  <c r="AZ6600" i="1"/>
  <c r="AZ6601" i="1"/>
  <c r="AZ6602" i="1"/>
  <c r="AZ6603" i="1"/>
  <c r="AZ6604" i="1"/>
  <c r="AZ6605" i="1"/>
  <c r="AZ6606" i="1"/>
  <c r="AZ6607" i="1"/>
  <c r="AZ6608" i="1"/>
  <c r="AZ6609" i="1"/>
  <c r="AZ6610" i="1"/>
  <c r="AZ6611" i="1"/>
  <c r="AZ6612" i="1"/>
  <c r="AZ6613" i="1"/>
  <c r="AZ6614" i="1"/>
  <c r="AZ6615" i="1"/>
  <c r="AZ6616" i="1"/>
  <c r="AZ6617" i="1"/>
  <c r="AZ6618" i="1"/>
  <c r="AZ6619" i="1"/>
  <c r="AZ6620" i="1"/>
  <c r="AZ6621" i="1"/>
  <c r="AZ6622" i="1"/>
  <c r="AZ6623" i="1"/>
  <c r="AZ6624" i="1"/>
  <c r="AZ6625" i="1"/>
  <c r="AZ6626" i="1"/>
  <c r="AZ6627" i="1"/>
  <c r="AZ6628" i="1"/>
  <c r="AZ6629" i="1"/>
  <c r="AZ6630" i="1"/>
  <c r="AZ6631" i="1"/>
  <c r="AZ6632" i="1"/>
  <c r="AZ6633" i="1"/>
  <c r="AZ6634" i="1"/>
  <c r="AZ6635" i="1"/>
  <c r="AZ6636" i="1"/>
  <c r="AZ6637" i="1"/>
  <c r="AZ6638" i="1"/>
  <c r="AZ6639" i="1"/>
  <c r="AZ6640" i="1"/>
  <c r="AZ6641" i="1"/>
  <c r="AZ6642" i="1"/>
  <c r="AZ6643" i="1"/>
  <c r="AZ6644" i="1"/>
  <c r="AZ6645" i="1"/>
  <c r="AZ6646" i="1"/>
  <c r="AZ6647" i="1"/>
  <c r="AZ6648" i="1"/>
  <c r="AZ6649" i="1"/>
  <c r="AZ6650" i="1"/>
  <c r="AZ6651" i="1"/>
  <c r="AZ6652" i="1"/>
  <c r="AZ6653" i="1"/>
  <c r="AZ6654" i="1"/>
  <c r="AZ6655" i="1"/>
  <c r="AZ6656" i="1"/>
  <c r="AZ6657" i="1"/>
  <c r="AZ6658" i="1"/>
  <c r="AZ6659" i="1"/>
  <c r="AZ6660" i="1"/>
  <c r="AZ6661" i="1"/>
  <c r="AZ6662" i="1"/>
  <c r="AZ6663" i="1"/>
  <c r="AZ6664" i="1"/>
  <c r="AZ6665" i="1"/>
  <c r="AZ6666" i="1"/>
  <c r="AZ6667" i="1"/>
  <c r="AZ6668" i="1"/>
  <c r="AZ6669" i="1"/>
  <c r="AZ6670" i="1"/>
  <c r="AZ6671" i="1"/>
  <c r="AZ6672" i="1"/>
  <c r="AZ6673" i="1"/>
  <c r="AZ6674" i="1"/>
  <c r="AZ6675" i="1"/>
  <c r="AZ6676" i="1"/>
  <c r="AZ6677" i="1"/>
  <c r="AZ6678" i="1"/>
  <c r="AZ6679" i="1"/>
  <c r="AZ6680" i="1"/>
  <c r="AZ6681" i="1"/>
  <c r="AZ6682" i="1"/>
  <c r="AZ6683" i="1"/>
  <c r="AZ6684" i="1"/>
  <c r="AZ6685" i="1"/>
  <c r="AZ6686" i="1"/>
  <c r="AZ6687" i="1"/>
  <c r="AZ6688" i="1"/>
  <c r="AZ6689" i="1"/>
  <c r="AZ6690" i="1"/>
  <c r="AZ6691" i="1"/>
  <c r="AZ6692" i="1"/>
  <c r="AZ6697" i="1"/>
  <c r="AZ6693" i="1"/>
  <c r="AZ6694" i="1"/>
  <c r="AZ6695" i="1"/>
  <c r="AZ6696" i="1"/>
  <c r="AZ6698" i="1"/>
  <c r="AZ6699" i="1"/>
  <c r="AZ6700" i="1"/>
  <c r="AZ6701" i="1"/>
  <c r="AZ6702" i="1"/>
  <c r="AZ6703" i="1"/>
  <c r="AZ6709" i="1"/>
  <c r="AZ6704" i="1"/>
  <c r="AZ6705" i="1"/>
  <c r="AZ6706" i="1"/>
  <c r="AZ6707" i="1"/>
  <c r="AZ6708" i="1"/>
  <c r="AZ6710" i="1"/>
  <c r="AZ6711" i="1"/>
  <c r="AZ6712" i="1"/>
  <c r="AZ6713" i="1"/>
  <c r="AZ6714" i="1"/>
  <c r="AZ6715" i="1"/>
  <c r="AZ6716" i="1"/>
  <c r="AZ6717" i="1"/>
  <c r="AZ6718" i="1"/>
  <c r="AZ6719" i="1"/>
  <c r="AZ6720" i="1"/>
  <c r="AZ6721" i="1"/>
  <c r="AZ6722" i="1"/>
  <c r="AZ6723" i="1"/>
  <c r="AZ6724" i="1"/>
  <c r="AZ6725" i="1"/>
  <c r="AZ6726" i="1"/>
  <c r="AZ6727" i="1"/>
  <c r="AZ6728" i="1"/>
  <c r="AZ6729" i="1"/>
  <c r="AZ6730" i="1"/>
  <c r="AZ6731" i="1"/>
  <c r="AZ6732" i="1"/>
  <c r="AZ6733" i="1"/>
  <c r="AZ6734" i="1"/>
  <c r="AZ6735" i="1"/>
  <c r="AZ6736" i="1"/>
  <c r="AZ6737" i="1"/>
  <c r="AZ6738" i="1"/>
  <c r="AZ6739" i="1"/>
  <c r="AZ6740" i="1"/>
  <c r="AZ6741" i="1"/>
  <c r="AZ6742" i="1"/>
  <c r="AZ6743" i="1"/>
  <c r="AZ6744" i="1"/>
  <c r="AZ6745" i="1"/>
  <c r="AZ6746" i="1"/>
  <c r="AZ6747" i="1"/>
  <c r="AZ6748" i="1"/>
  <c r="AZ6749" i="1"/>
  <c r="AZ6750" i="1"/>
  <c r="AZ6751" i="1"/>
  <c r="AZ6752" i="1"/>
  <c r="AZ6753" i="1"/>
  <c r="AZ6754" i="1"/>
  <c r="AZ6755" i="1"/>
  <c r="AZ6756" i="1"/>
  <c r="AZ6757" i="1"/>
  <c r="AZ6758" i="1"/>
  <c r="AZ6759" i="1"/>
  <c r="AZ6760" i="1"/>
  <c r="AZ6761" i="1"/>
  <c r="AZ6762" i="1"/>
  <c r="AZ7722" i="1"/>
  <c r="AZ6763" i="1"/>
  <c r="AZ6764" i="1"/>
  <c r="AZ6765" i="1"/>
  <c r="AZ6766" i="1"/>
  <c r="AZ6767" i="1"/>
  <c r="AZ6768" i="1"/>
  <c r="AZ6769" i="1"/>
  <c r="AZ6770" i="1"/>
  <c r="AZ6771" i="1"/>
  <c r="AZ6772" i="1"/>
  <c r="AZ6773" i="1"/>
  <c r="AZ6774" i="1"/>
  <c r="AZ6775" i="1"/>
  <c r="AZ6776" i="1"/>
  <c r="AZ6777" i="1"/>
  <c r="AZ6778" i="1"/>
  <c r="AZ6779" i="1"/>
  <c r="AZ6780" i="1"/>
  <c r="AZ6781" i="1"/>
  <c r="AZ6782" i="1"/>
  <c r="AZ7709" i="1"/>
  <c r="AZ6783" i="1"/>
  <c r="AZ6784" i="1"/>
  <c r="AZ6785" i="1"/>
  <c r="AZ6786" i="1"/>
  <c r="AZ6787" i="1"/>
  <c r="AZ6788" i="1"/>
  <c r="AZ6789" i="1"/>
  <c r="AZ6790" i="1"/>
  <c r="AZ6791" i="1"/>
  <c r="AZ6792" i="1"/>
  <c r="AZ6793" i="1"/>
  <c r="AZ6794" i="1"/>
  <c r="AZ6795" i="1"/>
  <c r="AZ6796" i="1"/>
  <c r="AZ6797" i="1"/>
  <c r="AZ6798" i="1"/>
  <c r="AZ6799" i="1"/>
  <c r="AZ6800" i="1"/>
  <c r="AZ6801" i="1"/>
  <c r="AZ6802" i="1"/>
  <c r="AZ6803" i="1"/>
  <c r="AZ6804" i="1"/>
  <c r="AZ6805" i="1"/>
  <c r="AZ6806" i="1"/>
  <c r="AZ7712" i="1"/>
  <c r="AZ6807" i="1"/>
  <c r="AZ6808" i="1"/>
  <c r="AZ6809" i="1"/>
  <c r="AZ6810" i="1"/>
  <c r="AZ6811" i="1"/>
  <c r="AZ6812" i="1"/>
  <c r="AZ6813" i="1"/>
  <c r="AZ6814" i="1"/>
  <c r="AZ6815" i="1"/>
  <c r="AZ6816" i="1"/>
  <c r="AZ6817" i="1"/>
  <c r="AZ6818" i="1"/>
  <c r="AZ6819" i="1"/>
  <c r="AZ6820" i="1"/>
  <c r="AZ6821" i="1"/>
  <c r="AZ6822" i="1"/>
  <c r="AZ6823" i="1"/>
  <c r="AZ6824" i="1"/>
  <c r="AZ6825" i="1"/>
  <c r="AZ6826" i="1"/>
  <c r="AZ6827" i="1"/>
  <c r="AZ6828" i="1"/>
  <c r="AZ6829" i="1"/>
  <c r="AZ6830" i="1"/>
  <c r="AZ6831" i="1"/>
  <c r="AZ6832" i="1"/>
  <c r="AZ6833" i="1"/>
  <c r="AZ6834" i="1"/>
  <c r="AZ6835" i="1"/>
  <c r="AZ6836" i="1"/>
  <c r="AZ6837" i="1"/>
  <c r="AZ6838" i="1"/>
  <c r="AZ6839" i="1"/>
  <c r="AZ6840" i="1"/>
  <c r="AZ6841" i="1"/>
  <c r="AZ6842" i="1"/>
  <c r="AZ6843" i="1"/>
  <c r="AZ6844" i="1"/>
  <c r="AZ6845" i="1"/>
  <c r="AZ6846" i="1"/>
  <c r="AZ6847" i="1"/>
  <c r="AZ6848" i="1"/>
  <c r="AZ14" i="1"/>
  <c r="AZ6849" i="1"/>
  <c r="AZ6850" i="1"/>
  <c r="AZ7802" i="1"/>
  <c r="AZ6851" i="1"/>
  <c r="AZ6852" i="1"/>
  <c r="AZ6853" i="1"/>
  <c r="AZ6854" i="1"/>
  <c r="AZ6855" i="1"/>
  <c r="AZ6856" i="1"/>
  <c r="AZ6857" i="1"/>
  <c r="AZ6858" i="1"/>
  <c r="AZ6859" i="1"/>
  <c r="AZ6860" i="1"/>
  <c r="AZ6861" i="1"/>
  <c r="AZ6862" i="1"/>
  <c r="AZ6863" i="1"/>
  <c r="AZ6864" i="1"/>
  <c r="AZ15" i="1"/>
  <c r="AZ6865" i="1"/>
  <c r="AZ6866" i="1"/>
  <c r="AZ6867" i="1"/>
  <c r="AZ6868" i="1"/>
  <c r="AZ6869" i="1"/>
  <c r="AZ6870" i="1"/>
  <c r="AZ6871" i="1"/>
  <c r="AZ6872" i="1"/>
  <c r="AZ6873" i="1"/>
  <c r="AZ6874" i="1"/>
  <c r="AZ6875" i="1"/>
  <c r="AZ6876" i="1"/>
  <c r="AZ6877" i="1"/>
  <c r="AZ184" i="1"/>
  <c r="AZ6878" i="1"/>
  <c r="AZ6879" i="1"/>
  <c r="AZ6880" i="1"/>
  <c r="AZ6881" i="1"/>
  <c r="AZ16" i="1"/>
  <c r="AZ7812" i="1"/>
  <c r="AZ7705" i="1"/>
  <c r="AZ6882" i="1"/>
  <c r="AZ6883" i="1"/>
  <c r="AZ6884" i="1"/>
  <c r="AZ6885" i="1"/>
  <c r="AZ7803" i="1"/>
  <c r="AZ6886" i="1"/>
  <c r="AZ6887" i="1"/>
  <c r="AZ6888" i="1"/>
  <c r="AZ6889" i="1"/>
  <c r="AZ6890" i="1"/>
  <c r="AZ6891" i="1"/>
  <c r="AZ6892" i="1"/>
  <c r="AZ6893" i="1"/>
  <c r="AZ6894" i="1"/>
  <c r="AZ6895" i="1"/>
  <c r="AZ6896" i="1"/>
  <c r="AZ6897" i="1"/>
  <c r="AZ6898" i="1"/>
  <c r="AZ6899" i="1"/>
  <c r="AZ6900" i="1"/>
  <c r="AZ7723" i="1"/>
  <c r="AZ185" i="1"/>
  <c r="AZ6901" i="1"/>
  <c r="AZ6902" i="1"/>
  <c r="AZ17" i="1"/>
  <c r="AZ6903" i="1"/>
  <c r="AZ6904" i="1"/>
  <c r="AZ6905" i="1"/>
  <c r="AZ6906" i="1"/>
  <c r="AZ6907" i="1"/>
  <c r="AZ6908" i="1"/>
  <c r="AZ6909" i="1"/>
  <c r="AZ6910" i="1"/>
  <c r="AZ6911" i="1"/>
  <c r="AZ6912" i="1"/>
  <c r="AZ6913" i="1"/>
  <c r="AZ6914" i="1"/>
  <c r="AZ6915" i="1"/>
  <c r="AZ6916" i="1"/>
  <c r="AZ6917" i="1"/>
  <c r="AZ6918" i="1"/>
  <c r="AZ6919" i="1"/>
  <c r="AZ6920" i="1"/>
  <c r="AZ190" i="1"/>
  <c r="AZ6921" i="1"/>
  <c r="AZ186" i="1"/>
  <c r="AZ6922" i="1"/>
  <c r="AZ6923" i="1"/>
  <c r="AZ6924" i="1"/>
  <c r="AZ6925" i="1"/>
  <c r="AZ6926" i="1"/>
  <c r="AZ6927" i="1"/>
  <c r="AZ6928" i="1"/>
  <c r="AZ6929" i="1"/>
  <c r="AZ6930" i="1"/>
  <c r="AZ6931" i="1"/>
  <c r="AZ6932" i="1"/>
  <c r="AZ6933" i="1"/>
  <c r="AZ6934" i="1"/>
  <c r="AZ6935" i="1"/>
  <c r="AZ6936" i="1"/>
  <c r="AZ6937" i="1"/>
  <c r="AZ6938" i="1"/>
  <c r="AZ6939" i="1"/>
  <c r="AZ7804" i="1"/>
  <c r="AZ6940" i="1"/>
  <c r="AZ6941" i="1"/>
  <c r="AZ6942" i="1"/>
  <c r="AZ6943" i="1"/>
  <c r="AZ187" i="1"/>
  <c r="AZ6944" i="1"/>
  <c r="AZ6945" i="1"/>
  <c r="AZ6946" i="1"/>
  <c r="AZ18" i="1"/>
  <c r="AZ6947" i="1"/>
  <c r="AZ6948" i="1"/>
  <c r="AZ6949" i="1"/>
  <c r="AZ6950" i="1"/>
  <c r="AZ6951" i="1"/>
  <c r="AZ6952" i="1"/>
  <c r="AZ6953" i="1"/>
  <c r="AZ6954" i="1"/>
  <c r="AZ6955" i="1"/>
  <c r="AZ6956" i="1"/>
  <c r="AZ6957" i="1"/>
  <c r="AZ6958" i="1"/>
  <c r="AZ188" i="1"/>
  <c r="AZ6959" i="1"/>
  <c r="AZ6960" i="1"/>
  <c r="AZ6961" i="1"/>
  <c r="AZ6962" i="1"/>
  <c r="AZ6963" i="1"/>
  <c r="AZ6964" i="1"/>
  <c r="AZ6965" i="1"/>
  <c r="AZ19" i="1"/>
  <c r="AZ6966" i="1"/>
  <c r="AZ6967" i="1"/>
  <c r="AZ6968" i="1"/>
  <c r="AZ6969" i="1"/>
  <c r="AZ6970" i="1"/>
  <c r="AZ7713" i="1"/>
  <c r="AZ6971" i="1"/>
  <c r="AZ6972" i="1"/>
  <c r="AZ6973" i="1"/>
  <c r="AZ6974" i="1"/>
  <c r="AZ6975" i="1"/>
  <c r="AZ6976" i="1"/>
  <c r="AZ6977" i="1"/>
  <c r="AZ6978" i="1"/>
  <c r="AZ6979" i="1"/>
  <c r="AZ6980" i="1"/>
  <c r="AZ6981" i="1"/>
  <c r="AZ6982" i="1"/>
  <c r="AZ6983" i="1"/>
  <c r="AZ6984" i="1"/>
  <c r="AZ6985" i="1"/>
  <c r="AZ6986" i="1"/>
  <c r="AZ6987" i="1"/>
  <c r="AZ6988" i="1"/>
  <c r="AZ189" i="1"/>
  <c r="AZ6989" i="1"/>
  <c r="AZ6990" i="1"/>
  <c r="AZ6991" i="1"/>
  <c r="AZ7838" i="1"/>
  <c r="AZ6992" i="1"/>
  <c r="AZ6993" i="1"/>
  <c r="AZ6994" i="1"/>
  <c r="AZ6995" i="1"/>
  <c r="AZ6996" i="1"/>
  <c r="AZ6997" i="1"/>
  <c r="AZ6998" i="1"/>
  <c r="AZ6999" i="1"/>
  <c r="AZ7000" i="1"/>
  <c r="AZ7001" i="1"/>
  <c r="AZ7002" i="1"/>
  <c r="AZ7003" i="1"/>
  <c r="AZ7004" i="1"/>
  <c r="AZ7005" i="1"/>
  <c r="AZ7006" i="1"/>
  <c r="AZ7007" i="1"/>
  <c r="AZ7008" i="1"/>
  <c r="AZ7009" i="1"/>
  <c r="AZ7010" i="1"/>
  <c r="AZ7011" i="1"/>
  <c r="AZ7012" i="1"/>
  <c r="AZ7013" i="1"/>
  <c r="AZ7014" i="1"/>
  <c r="AZ7015" i="1"/>
  <c r="AZ7016" i="1"/>
  <c r="AZ7738" i="1"/>
  <c r="AZ7017" i="1"/>
  <c r="AZ7018" i="1"/>
  <c r="AZ7019" i="1"/>
  <c r="AZ7020" i="1"/>
  <c r="AZ7021" i="1"/>
  <c r="AZ7022" i="1"/>
  <c r="AZ7023" i="1"/>
  <c r="AZ7024" i="1"/>
  <c r="AZ7025" i="1"/>
  <c r="AZ7026" i="1"/>
  <c r="AZ7027" i="1"/>
  <c r="AZ7028" i="1"/>
  <c r="AZ7029" i="1"/>
  <c r="AZ7030" i="1"/>
  <c r="AZ7031" i="1"/>
  <c r="AZ7032" i="1"/>
  <c r="AZ7033" i="1"/>
  <c r="AZ7034" i="1"/>
  <c r="AZ7740" i="1"/>
  <c r="AZ7035" i="1"/>
  <c r="AZ7036" i="1"/>
  <c r="AZ7037" i="1"/>
  <c r="AZ7038" i="1"/>
  <c r="AZ7039" i="1"/>
  <c r="AZ7040" i="1"/>
  <c r="AZ7739" i="1"/>
  <c r="AZ7041" i="1"/>
  <c r="AZ7042" i="1"/>
  <c r="AZ7043" i="1"/>
  <c r="AZ7044" i="1"/>
  <c r="AZ7045" i="1"/>
  <c r="AZ7046" i="1"/>
  <c r="AZ7047" i="1"/>
  <c r="AZ7048" i="1"/>
  <c r="AZ7049" i="1"/>
  <c r="AZ7050" i="1"/>
  <c r="AZ7051" i="1"/>
  <c r="AZ7052" i="1"/>
  <c r="AZ7053" i="1"/>
  <c r="AZ7839" i="1"/>
  <c r="AZ7054" i="1"/>
  <c r="AZ7055" i="1"/>
  <c r="AZ7056" i="1"/>
  <c r="AZ7057" i="1"/>
  <c r="AZ7058" i="1"/>
  <c r="AZ7059" i="1"/>
  <c r="AZ7060" i="1"/>
  <c r="AZ7061" i="1"/>
  <c r="AZ7062" i="1"/>
  <c r="AZ7063" i="1"/>
  <c r="AZ7064" i="1"/>
  <c r="AZ7065" i="1"/>
  <c r="AZ7066" i="1"/>
  <c r="AZ7067" i="1"/>
  <c r="AZ7068" i="1"/>
  <c r="AZ7069" i="1"/>
  <c r="AZ7070" i="1"/>
  <c r="AZ7071" i="1"/>
  <c r="AZ7072" i="1"/>
  <c r="AZ7073" i="1"/>
  <c r="AZ7074" i="1"/>
  <c r="AZ7075" i="1"/>
  <c r="AZ7076" i="1"/>
  <c r="AZ7077" i="1"/>
  <c r="AZ7078" i="1"/>
  <c r="AZ7079" i="1"/>
  <c r="AZ7080" i="1"/>
  <c r="AZ7081" i="1"/>
  <c r="AZ7082" i="1"/>
  <c r="AZ7083" i="1"/>
  <c r="AZ7084" i="1"/>
  <c r="AZ7085" i="1"/>
  <c r="AZ7086" i="1"/>
  <c r="AZ7087" i="1"/>
  <c r="AZ7088" i="1"/>
  <c r="AZ7089" i="1"/>
  <c r="AZ7090" i="1"/>
  <c r="AZ7091" i="1"/>
  <c r="AZ7092" i="1"/>
  <c r="AZ7093" i="1"/>
  <c r="AZ7094" i="1"/>
  <c r="AZ7095" i="1"/>
  <c r="AZ7096" i="1"/>
  <c r="AZ7097" i="1"/>
  <c r="AZ7098" i="1"/>
  <c r="AZ7099" i="1"/>
  <c r="AZ7100" i="1"/>
  <c r="AZ7101" i="1"/>
  <c r="AZ7102" i="1"/>
  <c r="AZ7103" i="1"/>
  <c r="AZ7104" i="1"/>
  <c r="AZ7105" i="1"/>
  <c r="AZ7106" i="1"/>
  <c r="AZ7107" i="1"/>
  <c r="AZ7108" i="1"/>
  <c r="AZ7109" i="1"/>
  <c r="AZ7110" i="1"/>
  <c r="AZ7111" i="1"/>
  <c r="AZ7112" i="1"/>
  <c r="AZ7113" i="1"/>
  <c r="AZ7805" i="1"/>
  <c r="AZ7114" i="1"/>
  <c r="AZ7115" i="1"/>
  <c r="AZ7116" i="1"/>
  <c r="AZ7117" i="1"/>
  <c r="AZ7118" i="1"/>
  <c r="AZ7119" i="1"/>
  <c r="AZ7120" i="1"/>
  <c r="AZ7121" i="1"/>
  <c r="AZ7122" i="1"/>
  <c r="AZ7123" i="1"/>
  <c r="AZ7124" i="1"/>
  <c r="AZ7125" i="1"/>
  <c r="AZ7126" i="1"/>
  <c r="AZ7840" i="1"/>
  <c r="AZ7127" i="1"/>
  <c r="AZ7128" i="1"/>
  <c r="AZ7129" i="1"/>
  <c r="AZ7130" i="1"/>
  <c r="AZ7750" i="1"/>
  <c r="AZ7131" i="1"/>
  <c r="AZ7132" i="1"/>
  <c r="AZ7133" i="1"/>
  <c r="AZ7134" i="1"/>
  <c r="AZ7135" i="1"/>
  <c r="AZ7136" i="1"/>
  <c r="AZ7137" i="1"/>
  <c r="AZ7138" i="1"/>
  <c r="AZ7139" i="1"/>
  <c r="AZ7140" i="1"/>
  <c r="AZ7141" i="1"/>
  <c r="AZ7142" i="1"/>
  <c r="AZ7143" i="1"/>
  <c r="AZ7144" i="1"/>
  <c r="AZ7145" i="1"/>
  <c r="AZ7146" i="1"/>
  <c r="AZ7147" i="1"/>
  <c r="AZ7148" i="1"/>
  <c r="AZ7149" i="1"/>
  <c r="AZ7150" i="1"/>
  <c r="AZ7151" i="1"/>
  <c r="AZ7152" i="1"/>
  <c r="AZ7153" i="1"/>
  <c r="AZ7154" i="1"/>
  <c r="AZ7155" i="1"/>
  <c r="AZ7156" i="1"/>
  <c r="AZ7157" i="1"/>
  <c r="AZ7158" i="1"/>
  <c r="AZ7159" i="1"/>
  <c r="AZ7160" i="1"/>
  <c r="AZ7161" i="1"/>
  <c r="AZ7162" i="1"/>
  <c r="AZ7163" i="1"/>
  <c r="AZ7164" i="1"/>
  <c r="AZ7165" i="1"/>
  <c r="AZ7166" i="1"/>
  <c r="AZ7167" i="1"/>
  <c r="AZ7168" i="1"/>
  <c r="AZ7717" i="1"/>
  <c r="AZ7169" i="1"/>
  <c r="AZ7841" i="1"/>
  <c r="AZ7170" i="1"/>
  <c r="AZ7171" i="1"/>
  <c r="AZ7172" i="1"/>
  <c r="AZ7173" i="1"/>
  <c r="AZ7174" i="1"/>
  <c r="AZ7175" i="1"/>
  <c r="AZ7176" i="1"/>
  <c r="AZ7177" i="1"/>
  <c r="AZ7178" i="1"/>
  <c r="AZ7179" i="1"/>
  <c r="AZ7180" i="1"/>
  <c r="AZ7181" i="1"/>
  <c r="AZ7182" i="1"/>
  <c r="AZ7183" i="1"/>
  <c r="AZ7184" i="1"/>
  <c r="AZ7185" i="1"/>
  <c r="AZ7186" i="1"/>
  <c r="AZ7187" i="1"/>
  <c r="AZ7188" i="1"/>
  <c r="AZ7189" i="1"/>
  <c r="AZ7190" i="1"/>
  <c r="AZ7191" i="1"/>
  <c r="AZ7192" i="1"/>
  <c r="AZ7193" i="1"/>
  <c r="AZ7194" i="1"/>
  <c r="AZ7195" i="1"/>
  <c r="AZ7196" i="1"/>
  <c r="AZ7197" i="1"/>
  <c r="AZ7198" i="1"/>
  <c r="AZ7199" i="1"/>
  <c r="AZ7200" i="1"/>
  <c r="AZ7201" i="1"/>
  <c r="AZ7202" i="1"/>
  <c r="AZ7203" i="1"/>
  <c r="AZ7204" i="1"/>
  <c r="AZ7205" i="1"/>
  <c r="AZ7206" i="1"/>
  <c r="AZ7207" i="1"/>
  <c r="AZ7208" i="1"/>
  <c r="AZ7209" i="1"/>
  <c r="AZ7210" i="1"/>
  <c r="AZ7211" i="1"/>
  <c r="AZ7212" i="1"/>
  <c r="AZ7213" i="1"/>
  <c r="AZ7214" i="1"/>
  <c r="AZ7215" i="1"/>
  <c r="AZ7216" i="1"/>
  <c r="AZ7217" i="1"/>
  <c r="AZ7218" i="1"/>
  <c r="AZ7219" i="1"/>
  <c r="AZ7220" i="1"/>
  <c r="AZ7221" i="1"/>
  <c r="AZ7222" i="1"/>
  <c r="AZ7223" i="1"/>
  <c r="AZ7224" i="1"/>
  <c r="AZ7225" i="1"/>
  <c r="AZ7226" i="1"/>
  <c r="AZ7227" i="1"/>
  <c r="AZ7228" i="1"/>
  <c r="AZ7229" i="1"/>
  <c r="AZ7230" i="1"/>
  <c r="AZ7231" i="1"/>
  <c r="AZ7232" i="1"/>
  <c r="AZ7233" i="1"/>
  <c r="AZ7234" i="1"/>
  <c r="AZ7235" i="1"/>
  <c r="AZ7236" i="1"/>
  <c r="AZ7237" i="1"/>
  <c r="AZ7238" i="1"/>
  <c r="AZ7239" i="1"/>
  <c r="AZ7240" i="1"/>
  <c r="AZ7241" i="1"/>
  <c r="AZ7242" i="1"/>
  <c r="AZ7243" i="1"/>
  <c r="AZ7244" i="1"/>
  <c r="AZ7245" i="1"/>
  <c r="AZ7246" i="1"/>
  <c r="AZ7247" i="1"/>
  <c r="AZ7248" i="1"/>
  <c r="AZ7249" i="1"/>
  <c r="AZ7806" i="1"/>
  <c r="AZ7250" i="1"/>
  <c r="AZ7251" i="1"/>
  <c r="AZ7252" i="1"/>
  <c r="AZ7253" i="1"/>
  <c r="AZ7254" i="1"/>
  <c r="AZ7255" i="1"/>
  <c r="AZ7256" i="1"/>
  <c r="AZ7257" i="1"/>
  <c r="AZ7751" i="1"/>
  <c r="AZ7258" i="1"/>
  <c r="AZ7259" i="1"/>
  <c r="AZ7260" i="1"/>
  <c r="AZ7261" i="1"/>
  <c r="AZ7262" i="1"/>
  <c r="AZ7263" i="1"/>
  <c r="AZ7264" i="1"/>
  <c r="AZ7265" i="1"/>
  <c r="AZ7266" i="1"/>
  <c r="AZ7267" i="1"/>
  <c r="AZ7268" i="1"/>
  <c r="AZ7269" i="1"/>
  <c r="AZ7270" i="1"/>
  <c r="AZ7271" i="1"/>
  <c r="AZ7272" i="1"/>
  <c r="AZ7724" i="1"/>
  <c r="AZ7273" i="1"/>
  <c r="AZ7274" i="1"/>
  <c r="AZ7275" i="1"/>
  <c r="AZ7276" i="1"/>
  <c r="AZ7277" i="1"/>
  <c r="AZ7278" i="1"/>
  <c r="AZ7279" i="1"/>
  <c r="AZ7280" i="1"/>
  <c r="AZ7281" i="1"/>
  <c r="AZ7282" i="1"/>
  <c r="AZ7283" i="1"/>
  <c r="AZ7284" i="1"/>
  <c r="AZ7285" i="1"/>
  <c r="AZ7286" i="1"/>
  <c r="AZ7287" i="1"/>
  <c r="AZ7288" i="1"/>
  <c r="AZ7289" i="1"/>
  <c r="AZ7290" i="1"/>
  <c r="AZ7291" i="1"/>
  <c r="AZ7292" i="1"/>
  <c r="AZ7293" i="1"/>
  <c r="AZ7294" i="1"/>
  <c r="AZ7295" i="1"/>
  <c r="AZ7296" i="1"/>
  <c r="AZ7297" i="1"/>
  <c r="AZ7298" i="1"/>
  <c r="AZ7807" i="1"/>
  <c r="AZ7299" i="1"/>
  <c r="AZ7300" i="1"/>
  <c r="AZ7301" i="1"/>
  <c r="AZ7302" i="1"/>
  <c r="AZ7303" i="1"/>
  <c r="AZ7304" i="1"/>
  <c r="AZ7305" i="1"/>
  <c r="AZ7306" i="1"/>
  <c r="AZ7307" i="1"/>
  <c r="AZ7308" i="1"/>
  <c r="AZ7309" i="1"/>
  <c r="AZ7310" i="1"/>
  <c r="AZ7311" i="1"/>
  <c r="AZ7312" i="1"/>
  <c r="AZ7313" i="1"/>
  <c r="AZ7314" i="1"/>
  <c r="AZ7315" i="1"/>
  <c r="AZ7316" i="1"/>
  <c r="AZ7742" i="1"/>
  <c r="AZ7317" i="1"/>
  <c r="AZ7318" i="1"/>
  <c r="AZ7319" i="1"/>
  <c r="AZ7320" i="1"/>
  <c r="AZ7321" i="1"/>
  <c r="AZ7322" i="1"/>
  <c r="AZ7323" i="1"/>
  <c r="AZ7324" i="1"/>
  <c r="AZ7325" i="1"/>
  <c r="AZ7326" i="1"/>
  <c r="AZ7327" i="1"/>
  <c r="AZ7328" i="1"/>
  <c r="AZ7329" i="1"/>
  <c r="AZ7330" i="1"/>
  <c r="AZ7331" i="1"/>
  <c r="AZ7332" i="1"/>
  <c r="AZ7333" i="1"/>
  <c r="AZ7334" i="1"/>
  <c r="AZ7335" i="1"/>
  <c r="AZ7336" i="1"/>
  <c r="AZ7337" i="1"/>
  <c r="AZ7338" i="1"/>
  <c r="AZ7339" i="1"/>
  <c r="AZ7340" i="1"/>
  <c r="AZ7341" i="1"/>
  <c r="AZ7342" i="1"/>
  <c r="AZ7343" i="1"/>
  <c r="AZ7344" i="1"/>
  <c r="AZ7345" i="1"/>
  <c r="AZ7346" i="1"/>
  <c r="AZ7347" i="1"/>
  <c r="AZ7348" i="1"/>
  <c r="AZ7349" i="1"/>
  <c r="AZ7350" i="1"/>
  <c r="AZ7351" i="1"/>
  <c r="AZ7352" i="1"/>
  <c r="AZ7353" i="1"/>
  <c r="AZ7354" i="1"/>
  <c r="AZ7355" i="1"/>
  <c r="AZ7356" i="1"/>
  <c r="AZ7357" i="1"/>
  <c r="AZ7358" i="1"/>
  <c r="AZ7359" i="1"/>
  <c r="AZ7360" i="1"/>
  <c r="AZ7361" i="1"/>
  <c r="AZ7362" i="1"/>
  <c r="AZ7363" i="1"/>
  <c r="AZ7364" i="1"/>
  <c r="AZ7365" i="1"/>
  <c r="AZ7366" i="1"/>
  <c r="AZ7367" i="1"/>
  <c r="AZ7368" i="1"/>
  <c r="AZ7369" i="1"/>
  <c r="AZ7370" i="1"/>
  <c r="AZ7371" i="1"/>
  <c r="AZ7372" i="1"/>
  <c r="AZ7373" i="1"/>
  <c r="AZ7374" i="1"/>
  <c r="AZ7375" i="1"/>
  <c r="AZ7376" i="1"/>
  <c r="AZ7377" i="1"/>
  <c r="AZ7378" i="1"/>
  <c r="AZ7379" i="1"/>
  <c r="AZ7380" i="1"/>
  <c r="AZ7381" i="1"/>
  <c r="AZ7382" i="1"/>
  <c r="AZ7383" i="1"/>
  <c r="AZ7384" i="1"/>
  <c r="AZ7385" i="1"/>
  <c r="AZ7386" i="1"/>
  <c r="AZ7387" i="1"/>
  <c r="AZ7388" i="1"/>
  <c r="AZ7389" i="1"/>
  <c r="AZ7390" i="1"/>
  <c r="AZ7391" i="1"/>
  <c r="AZ7392" i="1"/>
  <c r="AZ7393" i="1"/>
  <c r="AZ7394" i="1"/>
  <c r="AZ7395" i="1"/>
  <c r="AZ7396" i="1"/>
  <c r="AZ7397" i="1"/>
  <c r="AZ7398" i="1"/>
  <c r="AZ7399" i="1"/>
  <c r="AZ7400" i="1"/>
  <c r="AZ7401" i="1"/>
  <c r="AZ7402" i="1"/>
  <c r="AZ7403" i="1"/>
  <c r="AZ7404" i="1"/>
  <c r="AZ7405" i="1"/>
  <c r="AZ7406" i="1"/>
  <c r="AZ7407" i="1"/>
  <c r="AZ7408" i="1"/>
  <c r="AZ7409" i="1"/>
  <c r="AZ7410" i="1"/>
  <c r="AZ7411" i="1"/>
  <c r="AZ7412" i="1"/>
  <c r="AZ7413" i="1"/>
  <c r="AZ7414" i="1"/>
  <c r="AZ7415" i="1"/>
  <c r="AZ7416" i="1"/>
  <c r="AZ7417" i="1"/>
  <c r="AZ7418" i="1"/>
  <c r="AZ7419" i="1"/>
  <c r="AZ7420" i="1"/>
  <c r="AZ7421" i="1"/>
  <c r="AZ7422" i="1"/>
  <c r="AZ7423" i="1"/>
  <c r="AZ7424" i="1"/>
  <c r="AZ7425" i="1"/>
  <c r="AZ7426" i="1"/>
  <c r="AZ7427" i="1"/>
  <c r="AZ7428" i="1"/>
  <c r="AZ7429" i="1"/>
  <c r="AZ7430" i="1"/>
  <c r="AZ7431" i="1"/>
  <c r="AZ7432" i="1"/>
  <c r="AZ7433" i="1"/>
  <c r="AZ7434" i="1"/>
  <c r="AZ7435" i="1"/>
  <c r="AZ7436" i="1"/>
  <c r="AZ7437" i="1"/>
  <c r="AZ7438" i="1"/>
  <c r="AZ7439" i="1"/>
  <c r="AZ7440" i="1"/>
  <c r="AZ7441" i="1"/>
  <c r="AZ7442" i="1"/>
  <c r="AZ7443" i="1"/>
  <c r="AZ7444" i="1"/>
  <c r="AZ7445" i="1"/>
  <c r="AZ7446" i="1"/>
  <c r="AZ7447" i="1"/>
  <c r="AZ7448" i="1"/>
  <c r="AZ7449" i="1"/>
  <c r="AZ7450" i="1"/>
  <c r="AZ7451" i="1"/>
  <c r="AZ7452" i="1"/>
  <c r="AZ7453" i="1"/>
  <c r="AZ7454" i="1"/>
  <c r="AZ7455" i="1"/>
  <c r="AZ7456" i="1"/>
  <c r="AZ7457" i="1"/>
  <c r="AZ7458" i="1"/>
  <c r="AZ7459" i="1"/>
  <c r="AZ7460" i="1"/>
  <c r="AZ7461" i="1"/>
  <c r="AZ7462" i="1"/>
  <c r="AZ7463" i="1"/>
  <c r="AZ7464" i="1"/>
  <c r="AZ7465" i="1"/>
  <c r="AZ7466" i="1"/>
  <c r="AZ7467" i="1"/>
  <c r="AZ7468" i="1"/>
  <c r="AZ7469" i="1"/>
  <c r="AZ7470" i="1"/>
  <c r="AZ7471" i="1"/>
  <c r="AZ7472" i="1"/>
  <c r="AZ7473" i="1"/>
  <c r="AZ7474" i="1"/>
  <c r="AZ7808" i="1"/>
  <c r="AZ7475" i="1"/>
  <c r="AZ7476" i="1"/>
  <c r="AZ7477" i="1"/>
  <c r="AZ7478" i="1"/>
  <c r="AZ7479" i="1"/>
  <c r="AZ7480" i="1"/>
  <c r="AZ7481" i="1"/>
  <c r="AZ7482" i="1"/>
  <c r="AZ7483" i="1"/>
  <c r="AZ7484" i="1"/>
  <c r="AZ7485" i="1"/>
  <c r="AZ7486" i="1"/>
  <c r="AZ7710" i="1"/>
  <c r="AZ7487" i="1"/>
  <c r="AZ7488" i="1"/>
  <c r="AZ7489" i="1"/>
  <c r="AZ7490" i="1"/>
  <c r="AZ7491" i="1"/>
  <c r="AZ7492" i="1"/>
  <c r="AZ7493" i="1"/>
  <c r="AZ7494" i="1"/>
  <c r="AZ7495" i="1"/>
  <c r="AZ7496" i="1"/>
  <c r="AZ7497" i="1"/>
  <c r="AZ7498" i="1"/>
  <c r="AZ7499" i="1"/>
  <c r="AZ7500" i="1"/>
  <c r="AZ7501" i="1"/>
  <c r="AZ7502" i="1"/>
  <c r="AZ7503" i="1"/>
  <c r="AZ7504" i="1"/>
  <c r="AZ7505" i="1"/>
  <c r="AZ7506" i="1"/>
  <c r="AZ7507" i="1"/>
  <c r="AZ7508" i="1"/>
  <c r="AZ7509" i="1"/>
  <c r="AZ7510" i="1"/>
  <c r="AZ7511" i="1"/>
  <c r="AZ7512" i="1"/>
  <c r="AZ7513" i="1"/>
  <c r="AZ7514" i="1"/>
  <c r="AZ7515" i="1"/>
  <c r="AZ7516" i="1"/>
  <c r="AZ7517" i="1"/>
  <c r="AZ7518" i="1"/>
  <c r="AZ7519" i="1"/>
  <c r="AZ7520" i="1"/>
  <c r="AZ7521" i="1"/>
  <c r="AZ7522" i="1"/>
  <c r="AZ7523" i="1"/>
  <c r="AZ7524" i="1"/>
  <c r="AZ7525" i="1"/>
  <c r="AZ7526" i="1"/>
  <c r="AZ7527" i="1"/>
  <c r="AZ7528" i="1"/>
  <c r="AZ7529" i="1"/>
  <c r="AZ7530" i="1"/>
  <c r="AZ7531" i="1"/>
  <c r="AZ7532" i="1"/>
  <c r="AZ7533" i="1"/>
  <c r="AZ7534" i="1"/>
  <c r="AZ7535" i="1"/>
  <c r="AZ7536" i="1"/>
  <c r="AZ7537" i="1"/>
  <c r="AZ7538" i="1"/>
  <c r="AZ7539" i="1"/>
  <c r="AZ7540" i="1"/>
  <c r="AZ7541" i="1"/>
  <c r="AZ7542" i="1"/>
  <c r="AZ7543" i="1"/>
  <c r="AZ7544" i="1"/>
  <c r="AZ7545" i="1"/>
  <c r="AZ7546" i="1"/>
  <c r="AZ7547" i="1"/>
  <c r="AZ7548" i="1"/>
  <c r="AZ7549" i="1"/>
  <c r="AZ7550" i="1"/>
  <c r="AZ7551" i="1"/>
  <c r="AZ7552" i="1"/>
  <c r="AZ7553" i="1"/>
  <c r="AZ7554" i="1"/>
  <c r="AZ7555" i="1"/>
  <c r="AZ7556" i="1"/>
  <c r="AZ7557" i="1"/>
  <c r="AZ7558" i="1"/>
  <c r="AZ7559" i="1"/>
  <c r="AZ7560" i="1"/>
  <c r="AZ7561" i="1"/>
  <c r="AZ7562" i="1"/>
  <c r="AZ7563" i="1"/>
  <c r="AZ7564" i="1"/>
  <c r="AZ7565" i="1"/>
  <c r="AZ7566" i="1"/>
  <c r="AZ7567" i="1"/>
  <c r="AZ7568" i="1"/>
  <c r="AZ7569" i="1"/>
  <c r="AZ7570" i="1"/>
  <c r="AZ7571" i="1"/>
  <c r="AZ7572" i="1"/>
  <c r="AZ7573" i="1"/>
  <c r="AZ7574" i="1"/>
  <c r="AZ7575" i="1"/>
  <c r="AZ7576" i="1"/>
  <c r="AZ7577" i="1"/>
  <c r="AZ7578" i="1"/>
  <c r="AZ7579" i="1"/>
  <c r="AZ7725" i="1"/>
  <c r="AZ7580" i="1"/>
  <c r="AZ7581" i="1"/>
  <c r="AZ7582" i="1"/>
  <c r="AZ7583" i="1"/>
  <c r="AZ7584" i="1"/>
  <c r="AZ7585" i="1"/>
  <c r="AZ7586" i="1"/>
  <c r="AZ7587" i="1"/>
  <c r="AZ7588" i="1"/>
  <c r="AZ7589" i="1"/>
  <c r="AZ7590" i="1"/>
  <c r="AZ7591" i="1"/>
  <c r="AZ7592" i="1"/>
  <c r="AZ7593" i="1"/>
  <c r="AZ166" i="1"/>
  <c r="AZ7594" i="1"/>
  <c r="AZ7595" i="1"/>
  <c r="AZ7596" i="1"/>
  <c r="AZ7597" i="1"/>
  <c r="AZ7598" i="1"/>
  <c r="AZ7599" i="1"/>
  <c r="AZ7600" i="1"/>
  <c r="AZ7601" i="1"/>
  <c r="AZ7602" i="1"/>
  <c r="AZ7603" i="1"/>
  <c r="AZ7604" i="1"/>
  <c r="AZ7605" i="1"/>
  <c r="AZ7606" i="1"/>
  <c r="AZ7607" i="1"/>
  <c r="AZ7608" i="1"/>
  <c r="AZ7609" i="1"/>
  <c r="AZ7610" i="1"/>
  <c r="AZ7611" i="1"/>
  <c r="AZ7612" i="1"/>
  <c r="AZ7617" i="1"/>
  <c r="AZ7613" i="1"/>
  <c r="AZ7614" i="1"/>
  <c r="AZ7615" i="1"/>
  <c r="AZ7616" i="1"/>
  <c r="AZ7624" i="1"/>
  <c r="AZ7619" i="1"/>
  <c r="AZ7620" i="1"/>
  <c r="AZ7622" i="1"/>
  <c r="AZ7623" i="1"/>
  <c r="AZ7634" i="1"/>
  <c r="AZ7625" i="1"/>
  <c r="AZ7626" i="1"/>
  <c r="AZ7809" i="1"/>
  <c r="AZ7627" i="1"/>
  <c r="AZ20" i="1"/>
  <c r="AZ7628" i="1"/>
  <c r="AZ7629" i="1"/>
  <c r="AZ7630" i="1"/>
  <c r="AZ7631" i="1"/>
  <c r="AZ7632" i="1"/>
  <c r="AZ7633" i="1"/>
  <c r="AZ7635" i="1"/>
  <c r="AZ7637" i="1"/>
  <c r="AZ7638" i="1"/>
  <c r="AZ7639" i="1"/>
  <c r="AZ7640" i="1"/>
  <c r="AZ7641" i="1"/>
  <c r="AZ7642" i="1"/>
  <c r="AZ7636" i="1"/>
  <c r="AZ7643" i="1"/>
  <c r="AZ7644" i="1"/>
  <c r="AZ7645" i="1"/>
  <c r="AZ7646" i="1"/>
  <c r="AZ7647" i="1"/>
  <c r="AZ7648" i="1"/>
  <c r="AZ7649" i="1"/>
  <c r="AZ7650" i="1"/>
  <c r="AZ7651" i="1"/>
  <c r="AZ7652" i="1"/>
  <c r="AZ7653" i="1"/>
  <c r="AZ7654" i="1"/>
  <c r="AZ7655" i="1"/>
  <c r="AZ7656" i="1"/>
  <c r="AZ7657" i="1"/>
  <c r="AZ7658" i="1"/>
  <c r="AZ7659" i="1"/>
  <c r="AZ7660" i="1"/>
  <c r="AZ7661" i="1"/>
  <c r="AZ7662" i="1"/>
  <c r="AZ7663" i="1"/>
  <c r="AZ7664" i="1"/>
  <c r="AZ7665" i="1"/>
  <c r="AZ7666" i="1"/>
  <c r="AZ7667" i="1"/>
  <c r="AZ7671" i="1"/>
  <c r="AZ21" i="1"/>
  <c r="AZ7668" i="1"/>
  <c r="AZ7669" i="1"/>
  <c r="AZ7670" i="1"/>
  <c r="AZ7681" i="1"/>
  <c r="AZ7672" i="1"/>
  <c r="AZ7673" i="1"/>
  <c r="AZ7674" i="1"/>
  <c r="AZ7675" i="1"/>
  <c r="AZ7676" i="1"/>
  <c r="AZ7677" i="1"/>
  <c r="AZ7678" i="1"/>
  <c r="AZ7679" i="1"/>
  <c r="AZ7680" i="1"/>
  <c r="AZ7687" i="1"/>
  <c r="AZ7682" i="1"/>
  <c r="AZ7683" i="1"/>
  <c r="AZ167" i="1"/>
  <c r="AZ7684" i="1"/>
  <c r="AZ7685" i="1"/>
  <c r="AZ7686" i="1"/>
  <c r="AZ7693" i="1"/>
  <c r="AZ7688" i="1"/>
  <c r="AZ7689" i="1"/>
  <c r="AZ7690" i="1"/>
  <c r="AZ7691" i="1"/>
  <c r="AZ7692" i="1"/>
  <c r="AZ7694" i="1"/>
  <c r="AZ7695" i="1"/>
  <c r="AZ7696" i="1"/>
  <c r="AZ7697" i="1"/>
  <c r="AZ7698" i="1"/>
  <c r="AZ7699" i="1"/>
  <c r="AZ7700" i="1"/>
  <c r="AZ7701" i="1"/>
  <c r="AZ7702" i="1"/>
</calcChain>
</file>

<file path=xl/sharedStrings.xml><?xml version="1.0" encoding="utf-8"?>
<sst xmlns="http://schemas.openxmlformats.org/spreadsheetml/2006/main" count="139045" uniqueCount="20454">
  <si>
    <t>cycle.Experiment</t>
  </si>
  <si>
    <t>cycle.Experiment_nd</t>
  </si>
  <si>
    <t>TITLE_nd</t>
  </si>
  <si>
    <t>Index1_de</t>
  </si>
  <si>
    <t>SCANS_nd</t>
  </si>
  <si>
    <t>mzMLindex</t>
  </si>
  <si>
    <t>RT_min</t>
  </si>
  <si>
    <t>Precursor_mz_nd</t>
  </si>
  <si>
    <t>Precursor_mz</t>
  </si>
  <si>
    <t>Precursor_mz_Shift_nd</t>
  </si>
  <si>
    <t>Precursor_z</t>
  </si>
  <si>
    <t>Precursor_z_nd</t>
  </si>
  <si>
    <t>Precursor_z_consensus</t>
  </si>
  <si>
    <t>Precursor_mass_consensus</t>
  </si>
  <si>
    <t>71755v</t>
  </si>
  <si>
    <t>EK93128i</t>
  </si>
  <si>
    <t>HL87133i</t>
  </si>
  <si>
    <t>RC94158i</t>
  </si>
  <si>
    <t>RS97053i</t>
  </si>
  <si>
    <t>MC42424i</t>
  </si>
  <si>
    <t>NB77777i</t>
  </si>
  <si>
    <t>ED40104i</t>
  </si>
  <si>
    <t>KC87048i</t>
  </si>
  <si>
    <t>JC34284i</t>
  </si>
  <si>
    <t>numYDinRow</t>
  </si>
  <si>
    <t>numYSinRow</t>
  </si>
  <si>
    <t>numDifferentYSlocs</t>
  </si>
  <si>
    <t>numMostCommonYSsequence</t>
  </si>
  <si>
    <t>percentYSLocalizationAgreement</t>
  </si>
  <si>
    <t>Labeled_spectrum_link_nd</t>
  </si>
  <si>
    <t>nTerm</t>
  </si>
  <si>
    <t>mostCommonYSsequence</t>
  </si>
  <si>
    <t>k name</t>
  </si>
  <si>
    <t>r name</t>
  </si>
  <si>
    <t>sty name</t>
  </si>
  <si>
    <t>spikedPeptideUC</t>
  </si>
  <si>
    <t>spikedPeptide</t>
  </si>
  <si>
    <t>c name</t>
  </si>
  <si>
    <t>d name</t>
  </si>
  <si>
    <t>e name</t>
  </si>
  <si>
    <t>m name</t>
  </si>
  <si>
    <t>q name</t>
  </si>
  <si>
    <t>n name</t>
  </si>
  <si>
    <t>w name</t>
  </si>
  <si>
    <t>artifact name</t>
  </si>
  <si>
    <t>925.2</t>
  </si>
  <si>
    <t>924.1</t>
  </si>
  <si>
    <t>YS</t>
  </si>
  <si>
    <t>NS</t>
  </si>
  <si>
    <t>AAKVTKAAQKAAKK</t>
  </si>
  <si>
    <t>941.2</t>
  </si>
  <si>
    <t>940.1</t>
  </si>
  <si>
    <t>ND</t>
  </si>
  <si>
    <t>TKDAEVNnGSSAR</t>
  </si>
  <si>
    <t>Deamidated</t>
  </si>
  <si>
    <t>YS-TKDAEVNNGSSAR</t>
  </si>
  <si>
    <t>YS-TKDAEVnNGSSAR</t>
  </si>
  <si>
    <t>941.3</t>
  </si>
  <si>
    <t>940.2</t>
  </si>
  <si>
    <t>YGSTNTRGDNEGQR</t>
  </si>
  <si>
    <t>942.2</t>
  </si>
  <si>
    <t>941.1</t>
  </si>
  <si>
    <t>KGNNTANATNSAnTVQKNR</t>
  </si>
  <si>
    <t>YS-KGNNTANATNSANTVQKNR</t>
  </si>
  <si>
    <t>942.3</t>
  </si>
  <si>
    <t>YD</t>
  </si>
  <si>
    <t>LQEEERER</t>
  </si>
  <si>
    <t>YD-LQRqEEER</t>
  </si>
  <si>
    <t>YD-ERqEQLER</t>
  </si>
  <si>
    <t>943.3</t>
  </si>
  <si>
    <t>NNRSKDVTDSATTK</t>
  </si>
  <si>
    <t>943.4</t>
  </si>
  <si>
    <t>SAGTQSSKFSKQQAK</t>
  </si>
  <si>
    <t>944.2</t>
  </si>
  <si>
    <t>943.1</t>
  </si>
  <si>
    <t>SGAKDSGSLRSQSSSAR</t>
  </si>
  <si>
    <t>944.3</t>
  </si>
  <si>
    <t>943.2</t>
  </si>
  <si>
    <t>DEGkASSAK</t>
  </si>
  <si>
    <t>Acetyl</t>
  </si>
  <si>
    <t>DEGKASSAK</t>
  </si>
  <si>
    <t>944.4</t>
  </si>
  <si>
    <t>FTDTRKDEQER</t>
  </si>
  <si>
    <t>YD-FKEEDEKESQR</t>
  </si>
  <si>
    <t>944.5</t>
  </si>
  <si>
    <t>GARKGNNTANATNSANTVQKNR</t>
  </si>
  <si>
    <t>946.2</t>
  </si>
  <si>
    <t>945.1</t>
  </si>
  <si>
    <t>QVYENTQKNAK</t>
  </si>
  <si>
    <t>946.3</t>
  </si>
  <si>
    <t>945.2</t>
  </si>
  <si>
    <t>DVTDSATTKKSNTR</t>
  </si>
  <si>
    <t>947.3</t>
  </si>
  <si>
    <t>SSAAEKKPASKAPAEKKPAAK</t>
  </si>
  <si>
    <t>YS-SSAAEkKPASKAPAEKKPAAK</t>
  </si>
  <si>
    <t>947.5</t>
  </si>
  <si>
    <t>946.4</t>
  </si>
  <si>
    <t>SAKGQQEAAR</t>
  </si>
  <si>
    <t>948.2</t>
  </si>
  <si>
    <t>947.1</t>
  </si>
  <si>
    <t>GARKGNNTANATNSANTVQK</t>
  </si>
  <si>
    <t>950.2</t>
  </si>
  <si>
    <t>949.1</t>
  </si>
  <si>
    <t>SRGESDDSLNR</t>
  </si>
  <si>
    <t>YS-SRGESDDSLNr</t>
  </si>
  <si>
    <t>951.3</t>
  </si>
  <si>
    <t>AAEAKEHMQEAN</t>
  </si>
  <si>
    <t>YD-MAAqAAGVsRqR</t>
  </si>
  <si>
    <t>951.4</t>
  </si>
  <si>
    <t>950.3</t>
  </si>
  <si>
    <t>SLTNKKTTDEQPK</t>
  </si>
  <si>
    <t>952.2</t>
  </si>
  <si>
    <t>951.1</t>
  </si>
  <si>
    <t>qANQVKR</t>
  </si>
  <si>
    <t>pyroGlu</t>
  </si>
  <si>
    <t>YS-QAnQVKR</t>
  </si>
  <si>
    <t>955.2</t>
  </si>
  <si>
    <t>954.1</t>
  </si>
  <si>
    <t>KGNNTANATnSANTVQK</t>
  </si>
  <si>
    <t>YS-KGNNTANATNSAnTVQK</t>
  </si>
  <si>
    <t>YS-KGNNTAnATNSANTVQK</t>
  </si>
  <si>
    <t>YS-KGNNTANATNSANTVQK</t>
  </si>
  <si>
    <t>YS-KGNNTANATnSAnTVQk</t>
  </si>
  <si>
    <t>956.5</t>
  </si>
  <si>
    <t>955.4</t>
  </si>
  <si>
    <t>SGSNLSQGQSSTGHTTR</t>
  </si>
  <si>
    <t>959.4</t>
  </si>
  <si>
    <t>958.3</t>
  </si>
  <si>
    <t>SSYTKAEGTTSR</t>
  </si>
  <si>
    <t>962.2</t>
  </si>
  <si>
    <t>961.1</t>
  </si>
  <si>
    <t>LSANNKVGGTRR</t>
  </si>
  <si>
    <t>962.3</t>
  </si>
  <si>
    <t>961.2</t>
  </si>
  <si>
    <t>962.4</t>
  </si>
  <si>
    <t>961.3</t>
  </si>
  <si>
    <t>SVDKTEKAAKVTKAAQK</t>
  </si>
  <si>
    <t>962.5</t>
  </si>
  <si>
    <t>961.4</t>
  </si>
  <si>
    <t>VDAEGKVTK</t>
  </si>
  <si>
    <t>963.2</t>
  </si>
  <si>
    <t>962.1</t>
  </si>
  <si>
    <t>EDTTRVGGGGAAR</t>
  </si>
  <si>
    <t>963.4</t>
  </si>
  <si>
    <t>964.3</t>
  </si>
  <si>
    <t>TEDLEQK</t>
  </si>
  <si>
    <t>964.4</t>
  </si>
  <si>
    <t>963.3</t>
  </si>
  <si>
    <t>SSEDKKPVVDKK</t>
  </si>
  <si>
    <t>965.3</t>
  </si>
  <si>
    <t>964.2</t>
  </si>
  <si>
    <t>SQAVNAKK</t>
  </si>
  <si>
    <t>YD-EQAVNAKK</t>
  </si>
  <si>
    <t>YD-AGELLKEK</t>
  </si>
  <si>
    <t>YD-QEANkQK</t>
  </si>
  <si>
    <t>YS-sQAVNAKK</t>
  </si>
  <si>
    <t>967.2</t>
  </si>
  <si>
    <t>966.1</t>
  </si>
  <si>
    <t>YNCDKSVCR</t>
  </si>
  <si>
    <t>967.4</t>
  </si>
  <si>
    <t>966.3</t>
  </si>
  <si>
    <t>SRGeSDDSLNR</t>
  </si>
  <si>
    <t>Sodiated</t>
  </si>
  <si>
    <t>YS-sRGESDDSLNR</t>
  </si>
  <si>
    <t>968.3</t>
  </si>
  <si>
    <t>MVPTSDKGR</t>
  </si>
  <si>
    <t>968.4</t>
  </si>
  <si>
    <t>967.3</t>
  </si>
  <si>
    <t>969.2</t>
  </si>
  <si>
    <t>968.1</t>
  </si>
  <si>
    <t>LAEQAER</t>
  </si>
  <si>
    <t>969.6</t>
  </si>
  <si>
    <t>968.5</t>
  </si>
  <si>
    <t>KGNNTANATNSANTVQKNR</t>
  </si>
  <si>
    <t>969.8</t>
  </si>
  <si>
    <t>968.7</t>
  </si>
  <si>
    <t>ARTPGQMQR</t>
  </si>
  <si>
    <t>YD-LFEKtRK</t>
  </si>
  <si>
    <t>969.9</t>
  </si>
  <si>
    <t>968.8</t>
  </si>
  <si>
    <t>SAPEAQQQKR</t>
  </si>
  <si>
    <t>YD-EAPEAQQQKR</t>
  </si>
  <si>
    <t>970.2</t>
  </si>
  <si>
    <t>969.1</t>
  </si>
  <si>
    <t>GSLDEQHPR</t>
  </si>
  <si>
    <t>970.3</t>
  </si>
  <si>
    <t>AGGSGPRANVAR</t>
  </si>
  <si>
    <t>970.4</t>
  </si>
  <si>
    <t>969.3</t>
  </si>
  <si>
    <t>972.3</t>
  </si>
  <si>
    <t>971.2</t>
  </si>
  <si>
    <t>FQKSYR</t>
  </si>
  <si>
    <t>973.2</t>
  </si>
  <si>
    <t>972.1</t>
  </si>
  <si>
    <t>EVYDGRTK</t>
  </si>
  <si>
    <t>973.4</t>
  </si>
  <si>
    <t>KGNNTANATNSANTVQK</t>
  </si>
  <si>
    <t>974.2</t>
  </si>
  <si>
    <t>973.1</t>
  </si>
  <si>
    <t>976.3</t>
  </si>
  <si>
    <t>975.2</t>
  </si>
  <si>
    <t>TAEQASQLKNR</t>
  </si>
  <si>
    <t>976.4</t>
  </si>
  <si>
    <t>975.3</t>
  </si>
  <si>
    <t>GPPPGVNNEKSSR</t>
  </si>
  <si>
    <t>976.5</t>
  </si>
  <si>
    <t>975.4</t>
  </si>
  <si>
    <t>LTAATNAKQ</t>
  </si>
  <si>
    <t>977.11</t>
  </si>
  <si>
    <t>976.10</t>
  </si>
  <si>
    <t>SDDNADALKKR</t>
  </si>
  <si>
    <t>977.2</t>
  </si>
  <si>
    <t>976.1</t>
  </si>
  <si>
    <t>DLSTNQR</t>
  </si>
  <si>
    <t>978.5</t>
  </si>
  <si>
    <t>977.4</t>
  </si>
  <si>
    <t>SQGQLNAAR</t>
  </si>
  <si>
    <t>978.6</t>
  </si>
  <si>
    <t>977.5</t>
  </si>
  <si>
    <t>LDHTENDVR</t>
  </si>
  <si>
    <t>YD-LNHTENDVR</t>
  </si>
  <si>
    <t>979.2</t>
  </si>
  <si>
    <t>978.1</t>
  </si>
  <si>
    <t>QYATVSKTHKTVSR</t>
  </si>
  <si>
    <t>979.3</t>
  </si>
  <si>
    <t>978.2</t>
  </si>
  <si>
    <t>LSAKGqQEAAR</t>
  </si>
  <si>
    <t>980.4</t>
  </si>
  <si>
    <t>NGDTASPkEYTAGR</t>
  </si>
  <si>
    <t>Trimethyl</t>
  </si>
  <si>
    <t>NGDTASPKEYTAGR</t>
  </si>
  <si>
    <t>YS-NGDTASPKeYTAGR</t>
  </si>
  <si>
    <t>980.7</t>
  </si>
  <si>
    <t>979.6</t>
  </si>
  <si>
    <t>NAGQLCSSGSR</t>
  </si>
  <si>
    <t>980.8</t>
  </si>
  <si>
    <t>979.7</t>
  </si>
  <si>
    <t>981.3</t>
  </si>
  <si>
    <t>980.2</t>
  </si>
  <si>
    <t>FSSTAEAK</t>
  </si>
  <si>
    <t>981.4</t>
  </si>
  <si>
    <t>980.3</t>
  </si>
  <si>
    <t>GTrDYSPR</t>
  </si>
  <si>
    <t>Methyl</t>
  </si>
  <si>
    <t>GTRDYSPR</t>
  </si>
  <si>
    <t>YS-GtRDYSPR</t>
  </si>
  <si>
    <t>981.5</t>
  </si>
  <si>
    <t>LMRDPAKSRTGPK</t>
  </si>
  <si>
    <t>981.6</t>
  </si>
  <si>
    <t>980.5</t>
  </si>
  <si>
    <t>981.7</t>
  </si>
  <si>
    <t>980.6</t>
  </si>
  <si>
    <t>KLTKDDPSQQATR</t>
  </si>
  <si>
    <t>982.3</t>
  </si>
  <si>
    <t>981.2</t>
  </si>
  <si>
    <t>ALKVRNAQAQR</t>
  </si>
  <si>
    <t>YD-ANKprTr</t>
  </si>
  <si>
    <t>982.7</t>
  </si>
  <si>
    <t>Dimethyl</t>
  </si>
  <si>
    <t>983.7</t>
  </si>
  <si>
    <t>982.6</t>
  </si>
  <si>
    <t>VEDQKVVDK</t>
  </si>
  <si>
    <t>984.2</t>
  </si>
  <si>
    <t>983.1</t>
  </si>
  <si>
    <t>KGANEATKTLNR</t>
  </si>
  <si>
    <t>984.7</t>
  </si>
  <si>
    <t>983.6</t>
  </si>
  <si>
    <t>TGSRGGVTQVR</t>
  </si>
  <si>
    <t>985.2</t>
  </si>
  <si>
    <t>984.1</t>
  </si>
  <si>
    <t>985.3</t>
  </si>
  <si>
    <t>985.6</t>
  </si>
  <si>
    <t>984.5</t>
  </si>
  <si>
    <t>GSRGGVTQVR</t>
  </si>
  <si>
    <t>986.10</t>
  </si>
  <si>
    <t>985.9</t>
  </si>
  <si>
    <t>KmKDTDSEEELR</t>
  </si>
  <si>
    <t>Oxidation</t>
  </si>
  <si>
    <t>YS-KMKDTDSEEEIR</t>
  </si>
  <si>
    <t>986.2</t>
  </si>
  <si>
    <t>985.1</t>
  </si>
  <si>
    <t>TGAPARSERLAK</t>
  </si>
  <si>
    <t>YD-AELINNLGTIAK</t>
  </si>
  <si>
    <t>986.8</t>
  </si>
  <si>
    <t>985.7</t>
  </si>
  <si>
    <t>VVTKAMSSR</t>
  </si>
  <si>
    <t>986.9</t>
  </si>
  <si>
    <t>985.8</t>
  </si>
  <si>
    <t>AKQSLDVSSDRRK</t>
  </si>
  <si>
    <t>987.10</t>
  </si>
  <si>
    <t>TGQLKTGAPARSER</t>
  </si>
  <si>
    <t>987.4</t>
  </si>
  <si>
    <t>986.3</t>
  </si>
  <si>
    <t>LMRDPAK</t>
  </si>
  <si>
    <t>987.9</t>
  </si>
  <si>
    <t>ADVDLHKR</t>
  </si>
  <si>
    <t>988.3</t>
  </si>
  <si>
    <t>987.2</t>
  </si>
  <si>
    <t>KTCSSCGYPAAK</t>
  </si>
  <si>
    <t>988.4</t>
  </si>
  <si>
    <t>987.3</t>
  </si>
  <si>
    <t>KTCSSCGYPSAK</t>
  </si>
  <si>
    <t>988.8</t>
  </si>
  <si>
    <t>987.7</t>
  </si>
  <si>
    <t>SEKPQQEEQEKPQSR</t>
  </si>
  <si>
    <t>YS-SEkPQQEEQEKPQSR</t>
  </si>
  <si>
    <t>YD-MSEKPQQEEQEKPQSR</t>
  </si>
  <si>
    <t>989.10</t>
  </si>
  <si>
    <t>988.9</t>
  </si>
  <si>
    <t>KGNNTAnATNSANTVQK</t>
  </si>
  <si>
    <t>990.2</t>
  </si>
  <si>
    <t>989.1</t>
  </si>
  <si>
    <t>HLSYQR</t>
  </si>
  <si>
    <t>990.7</t>
  </si>
  <si>
    <t>989.6</t>
  </si>
  <si>
    <t>HGQSEWNEK</t>
  </si>
  <si>
    <t>991.3</t>
  </si>
  <si>
    <t>LkAEGSELR</t>
  </si>
  <si>
    <t>LKAEGSELR</t>
  </si>
  <si>
    <t>YS-LKAEGSEIR</t>
  </si>
  <si>
    <t>991.5</t>
  </si>
  <si>
    <t>990.4</t>
  </si>
  <si>
    <t>SAPEAQQqKR</t>
  </si>
  <si>
    <t>992.5</t>
  </si>
  <si>
    <t>991.4</t>
  </si>
  <si>
    <t>GESDDSLNR</t>
  </si>
  <si>
    <t>992.6</t>
  </si>
  <si>
    <t>QTHPDTGLSQK</t>
  </si>
  <si>
    <t>993.3</t>
  </si>
  <si>
    <t>992.2</t>
  </si>
  <si>
    <t>VHLGPKKPQAR</t>
  </si>
  <si>
    <t>994.6</t>
  </si>
  <si>
    <t>993.5</t>
  </si>
  <si>
    <t>NVKEEETVAK</t>
  </si>
  <si>
    <t>995.4</t>
  </si>
  <si>
    <t>994.3</t>
  </si>
  <si>
    <t>GLNERETGLKRK</t>
  </si>
  <si>
    <t>995.6</t>
  </si>
  <si>
    <t>994.5</t>
  </si>
  <si>
    <t>ARYGATSTNPAK</t>
  </si>
  <si>
    <t>996.7</t>
  </si>
  <si>
    <t>TTGKCGSVTVR</t>
  </si>
  <si>
    <t>996.8</t>
  </si>
  <si>
    <t>995.7</t>
  </si>
  <si>
    <t>AETAAQDVQQK</t>
  </si>
  <si>
    <t>997.10</t>
  </si>
  <si>
    <t>996.9</t>
  </si>
  <si>
    <t>SAPEAQQQK</t>
  </si>
  <si>
    <t>YD-FIVNQEeK</t>
  </si>
  <si>
    <t>997.11</t>
  </si>
  <si>
    <t>996.10</t>
  </si>
  <si>
    <t>SATAVAHVKAGK</t>
  </si>
  <si>
    <t>997.12</t>
  </si>
  <si>
    <t>996.11</t>
  </si>
  <si>
    <t>LSTSGGSAANQAR</t>
  </si>
  <si>
    <t>997.5</t>
  </si>
  <si>
    <t>996.4</t>
  </si>
  <si>
    <t>qASAAVSEKKETK</t>
  </si>
  <si>
    <t>998.2</t>
  </si>
  <si>
    <t>997.1</t>
  </si>
  <si>
    <t>AFPKDDR</t>
  </si>
  <si>
    <t>998.7</t>
  </si>
  <si>
    <t>997.6</t>
  </si>
  <si>
    <t>STVSPQPESK</t>
  </si>
  <si>
    <t>999.13</t>
  </si>
  <si>
    <t>998.12</t>
  </si>
  <si>
    <t>999.8</t>
  </si>
  <si>
    <t>AVSKVYAR</t>
  </si>
  <si>
    <t>999.9</t>
  </si>
  <si>
    <t>998.8</t>
  </si>
  <si>
    <t>SASDALKGR</t>
  </si>
  <si>
    <t>1000.10</t>
  </si>
  <si>
    <t>SLRATAEER</t>
  </si>
  <si>
    <t>1000.11</t>
  </si>
  <si>
    <t>999.10</t>
  </si>
  <si>
    <t>NAEQHNLVK</t>
  </si>
  <si>
    <t>1000.4</t>
  </si>
  <si>
    <t>999.3</t>
  </si>
  <si>
    <t>SMLEHAR</t>
  </si>
  <si>
    <t>1001.3</t>
  </si>
  <si>
    <t>1000.2</t>
  </si>
  <si>
    <t>YS-NGDTASPKEYTAGr</t>
  </si>
  <si>
    <t>1001.4</t>
  </si>
  <si>
    <t>1000.3</t>
  </si>
  <si>
    <t>APVKSQESLNQK</t>
  </si>
  <si>
    <t>YD-GGKLCVDLPNQK</t>
  </si>
  <si>
    <t>1001.5</t>
  </si>
  <si>
    <t>SQNPNRENLER</t>
  </si>
  <si>
    <t>1002.4</t>
  </si>
  <si>
    <t>KTcSSCGYPAAK</t>
  </si>
  <si>
    <t>1003.3</t>
  </si>
  <si>
    <t>1002.2</t>
  </si>
  <si>
    <t>AAATAAMTK</t>
  </si>
  <si>
    <t>1003.4</t>
  </si>
  <si>
    <t>1002.3</t>
  </si>
  <si>
    <t>1003.5</t>
  </si>
  <si>
    <t>LARAPKYASK</t>
  </si>
  <si>
    <t>1004.3</t>
  </si>
  <si>
    <t>1003.2</t>
  </si>
  <si>
    <t>NGFQTGSAK</t>
  </si>
  <si>
    <t>1004.4</t>
  </si>
  <si>
    <t>LTAATNAKq</t>
  </si>
  <si>
    <t>YD-LTAPHSHR</t>
  </si>
  <si>
    <t>YS-LTAATnAKQ</t>
  </si>
  <si>
    <t>1004.5</t>
  </si>
  <si>
    <t>TSPNTTNTKVTTR</t>
  </si>
  <si>
    <t>1004.8</t>
  </si>
  <si>
    <t>1003.7</t>
  </si>
  <si>
    <t>KGnNTANATNSANTVQKNR</t>
  </si>
  <si>
    <t>YS-KGNnTANATNSANTVQKNR</t>
  </si>
  <si>
    <t>YS-KGNNTANATnSANTVQKNR</t>
  </si>
  <si>
    <t>1005.3</t>
  </si>
  <si>
    <t>1004.2</t>
  </si>
  <si>
    <t>TLGDGPQAK</t>
  </si>
  <si>
    <t>1006.3</t>
  </si>
  <si>
    <t>1005.2</t>
  </si>
  <si>
    <t>AVPHYNR</t>
  </si>
  <si>
    <t>1006.4</t>
  </si>
  <si>
    <t>TNNTLRYNAKR</t>
  </si>
  <si>
    <t>1007.10</t>
  </si>
  <si>
    <t>1006.9</t>
  </si>
  <si>
    <t>GNNTANATNSANTVQKNR</t>
  </si>
  <si>
    <t>1007.6</t>
  </si>
  <si>
    <t>1006.5</t>
  </si>
  <si>
    <t>AFQKDAKSSAYSSR</t>
  </si>
  <si>
    <t>1007.7</t>
  </si>
  <si>
    <t>1006.6</t>
  </si>
  <si>
    <t>KSLYTNTSR</t>
  </si>
  <si>
    <t>1007.8</t>
  </si>
  <si>
    <t>1006.7</t>
  </si>
  <si>
    <t>TGQLKTGAPAR</t>
  </si>
  <si>
    <t>1007.9</t>
  </si>
  <si>
    <t>1006.8</t>
  </si>
  <si>
    <t>KDTDSEEELR</t>
  </si>
  <si>
    <t>1008.12</t>
  </si>
  <si>
    <t>1007.11</t>
  </si>
  <si>
    <t>1008.13</t>
  </si>
  <si>
    <t>1007.12</t>
  </si>
  <si>
    <t>KVTESGELTK</t>
  </si>
  <si>
    <t>1008.15</t>
  </si>
  <si>
    <t>1007.14</t>
  </si>
  <si>
    <t>ALASKYNCDK</t>
  </si>
  <si>
    <t>1008.6</t>
  </si>
  <si>
    <t>1007.5</t>
  </si>
  <si>
    <t>LAAYNAKKAAKPAKPAAK</t>
  </si>
  <si>
    <t>1008.7</t>
  </si>
  <si>
    <t>HYGDLQGK</t>
  </si>
  <si>
    <t>YD-MAkNNkTTEAKmsKK</t>
  </si>
  <si>
    <t>1009.2</t>
  </si>
  <si>
    <t>1008.1</t>
  </si>
  <si>
    <t>1009.5</t>
  </si>
  <si>
    <t>1008.4</t>
  </si>
  <si>
    <t>THGAPTDEVR</t>
  </si>
  <si>
    <t>1010.2</t>
  </si>
  <si>
    <t>1009.1</t>
  </si>
  <si>
    <t>KGLTEEVAKKR</t>
  </si>
  <si>
    <t>YD-KSSKARtGLLR</t>
  </si>
  <si>
    <t>1010.4</t>
  </si>
  <si>
    <t>1009.3</t>
  </si>
  <si>
    <t>KVGEDLAK</t>
  </si>
  <si>
    <t>1010.7</t>
  </si>
  <si>
    <t>1009.6</t>
  </si>
  <si>
    <t>KVEMTEAR</t>
  </si>
  <si>
    <t>YD-KNVSSSDAR</t>
  </si>
  <si>
    <t>1011.3</t>
  </si>
  <si>
    <t>GRFAVHR</t>
  </si>
  <si>
    <t>1011.4</t>
  </si>
  <si>
    <t>1010.3</t>
  </si>
  <si>
    <t>GTGKSNKLTLTNDKGR</t>
  </si>
  <si>
    <t>1012.2</t>
  </si>
  <si>
    <t>1011.1</t>
  </si>
  <si>
    <t>SVSDYEGK</t>
  </si>
  <si>
    <t>1013.5</t>
  </si>
  <si>
    <t>1012.4</t>
  </si>
  <si>
    <t>EMLQQNK</t>
  </si>
  <si>
    <t>1014.6</t>
  </si>
  <si>
    <t>VSAAAGKANKQFAK</t>
  </si>
  <si>
    <t>1014.8</t>
  </si>
  <si>
    <t>1013.7</t>
  </si>
  <si>
    <t>NGFQTGSASK</t>
  </si>
  <si>
    <t>1014.9</t>
  </si>
  <si>
    <t>1013.8</t>
  </si>
  <si>
    <t>VKAFPKDDR</t>
  </si>
  <si>
    <t>1015.7</t>
  </si>
  <si>
    <t>YD-IEAGIrGAGR</t>
  </si>
  <si>
    <t>1015.8</t>
  </si>
  <si>
    <t>1014.7</t>
  </si>
  <si>
    <t>LNNTAASTGPGR</t>
  </si>
  <si>
    <t>1016.3</t>
  </si>
  <si>
    <t>1015.2</t>
  </si>
  <si>
    <t>NTPDVEAK</t>
  </si>
  <si>
    <t>1016.4</t>
  </si>
  <si>
    <t>1015.3</t>
  </si>
  <si>
    <t>STLANKMR</t>
  </si>
  <si>
    <t>YD-DVkYALr</t>
  </si>
  <si>
    <t>YD-TSLAPYVk</t>
  </si>
  <si>
    <t>1017.3</t>
  </si>
  <si>
    <t>1016.2</t>
  </si>
  <si>
    <t>TAEQVAAER</t>
  </si>
  <si>
    <t>1018.3</t>
  </si>
  <si>
    <t>1017.2</t>
  </si>
  <si>
    <t>QLKKGANEATKTLNR</t>
  </si>
  <si>
    <t>1018.5</t>
  </si>
  <si>
    <t>1017.4</t>
  </si>
  <si>
    <t>VSNEETSETLKK</t>
  </si>
  <si>
    <t>1018.6</t>
  </si>
  <si>
    <t>1017.5</t>
  </si>
  <si>
    <t>KFTKEQYAAESK</t>
  </si>
  <si>
    <t>1018.7</t>
  </si>
  <si>
    <t>1017.6</t>
  </si>
  <si>
    <t>ANLDVKDQK</t>
  </si>
  <si>
    <t>1019.5</t>
  </si>
  <si>
    <t>1018.4</t>
  </si>
  <si>
    <t>RKVSSAEYYAK</t>
  </si>
  <si>
    <t>1019.8</t>
  </si>
  <si>
    <t>LATAAQAER</t>
  </si>
  <si>
    <t>1020.5</t>
  </si>
  <si>
    <t>1019.4</t>
  </si>
  <si>
    <t>1021.2</t>
  </si>
  <si>
    <t>1020.1</t>
  </si>
  <si>
    <t>KYTTLGK</t>
  </si>
  <si>
    <t>YD-KYGVTDK</t>
  </si>
  <si>
    <t>1021.3</t>
  </si>
  <si>
    <t>1020.2</t>
  </si>
  <si>
    <t>ASTLSRGAVSGQK</t>
  </si>
  <si>
    <t>1021.4</t>
  </si>
  <si>
    <t>1020.3</t>
  </si>
  <si>
    <t>LLHPASGR</t>
  </si>
  <si>
    <t>YD-VSFKNTR</t>
  </si>
  <si>
    <t>1022.8</t>
  </si>
  <si>
    <t>1021.7</t>
  </si>
  <si>
    <t>GAQFGKPQQTK</t>
  </si>
  <si>
    <t>1022.9</t>
  </si>
  <si>
    <t>1021.8</t>
  </si>
  <si>
    <t>SSVAVSNANNSQAR</t>
  </si>
  <si>
    <t>1023.3</t>
  </si>
  <si>
    <t>1022.2</t>
  </si>
  <si>
    <t>QAATSVSATASKAK</t>
  </si>
  <si>
    <t>1023.4</t>
  </si>
  <si>
    <t>1022.3</t>
  </si>
  <si>
    <t>YD-eTHDSWK</t>
  </si>
  <si>
    <t>1023.6</t>
  </si>
  <si>
    <t>1022.5</t>
  </si>
  <si>
    <t>SSPFGGSSHAK</t>
  </si>
  <si>
    <t>1024.4</t>
  </si>
  <si>
    <t>TAAESLANDRK</t>
  </si>
  <si>
    <t>1025.10</t>
  </si>
  <si>
    <t>1024.9</t>
  </si>
  <si>
    <t>LVKDSPVEK</t>
  </si>
  <si>
    <t>1025.4</t>
  </si>
  <si>
    <t>1024.3</t>
  </si>
  <si>
    <t>SAEYYAK</t>
  </si>
  <si>
    <t>1025.5</t>
  </si>
  <si>
    <t>KEAAELGK</t>
  </si>
  <si>
    <t>1025.7</t>
  </si>
  <si>
    <t>1024.6</t>
  </si>
  <si>
    <t>MKELAEAK</t>
  </si>
  <si>
    <t>1026.5</t>
  </si>
  <si>
    <t>ELDVAGGKK</t>
  </si>
  <si>
    <t>1026.8</t>
  </si>
  <si>
    <t>LGTLVHKER</t>
  </si>
  <si>
    <t>1027.3</t>
  </si>
  <si>
    <t>1026.2</t>
  </si>
  <si>
    <t>1027.8</t>
  </si>
  <si>
    <t>1026.7</t>
  </si>
  <si>
    <t>ALADSSSTPK</t>
  </si>
  <si>
    <t>1028.4</t>
  </si>
  <si>
    <t>AKQSLDVSSDRR</t>
  </si>
  <si>
    <t>1028.6</t>
  </si>
  <si>
    <t>1027.5</t>
  </si>
  <si>
    <t>1028.8</t>
  </si>
  <si>
    <t>1027.7</t>
  </si>
  <si>
    <t>RmNPGPSVQ</t>
  </si>
  <si>
    <t>1029.2</t>
  </si>
  <si>
    <t>1028.1</t>
  </si>
  <si>
    <t>VNVPKTR</t>
  </si>
  <si>
    <t>YD-VNVELLK</t>
  </si>
  <si>
    <t>1029.5</t>
  </si>
  <si>
    <t>TATVKLNK</t>
  </si>
  <si>
    <t>1029.7</t>
  </si>
  <si>
    <t>1029.8</t>
  </si>
  <si>
    <t>1028.7</t>
  </si>
  <si>
    <t>KCSATNRLLK</t>
  </si>
  <si>
    <t>1030.2</t>
  </si>
  <si>
    <t>1029.1</t>
  </si>
  <si>
    <t>ACYVCGK</t>
  </si>
  <si>
    <t>1030.3</t>
  </si>
  <si>
    <t>GTLSKYAK</t>
  </si>
  <si>
    <t>1031.2</t>
  </si>
  <si>
    <t>1030.1</t>
  </si>
  <si>
    <t>YD-VNVPKSk</t>
  </si>
  <si>
    <t>1033.12</t>
  </si>
  <si>
    <t>1032.11</t>
  </si>
  <si>
    <t>TTGKcGSVTVR</t>
  </si>
  <si>
    <t>ReducedCys</t>
  </si>
  <si>
    <t>YS-TTGKCGSVTVR</t>
  </si>
  <si>
    <t>1033.4</t>
  </si>
  <si>
    <t>1032.3</t>
  </si>
  <si>
    <t>EAAALAEGK</t>
  </si>
  <si>
    <t>1034.2</t>
  </si>
  <si>
    <t>1033.1</t>
  </si>
  <si>
    <t>1035.12</t>
  </si>
  <si>
    <t>1034.11</t>
  </si>
  <si>
    <t>TCSSCGYPAAK</t>
  </si>
  <si>
    <t>1035.13</t>
  </si>
  <si>
    <t>1034.12</t>
  </si>
  <si>
    <t>TCSSCGYPSAK</t>
  </si>
  <si>
    <t>1035.7</t>
  </si>
  <si>
    <t>1034.6</t>
  </si>
  <si>
    <t>APTVKYNR</t>
  </si>
  <si>
    <t>1035.8</t>
  </si>
  <si>
    <t>1034.7</t>
  </si>
  <si>
    <t>HVGDMGNVK</t>
  </si>
  <si>
    <t>1036.3</t>
  </si>
  <si>
    <t>1035.2</t>
  </si>
  <si>
    <t>1037.5</t>
  </si>
  <si>
    <t>1036.4</t>
  </si>
  <si>
    <t>VAENWRK</t>
  </si>
  <si>
    <t>1038.3</t>
  </si>
  <si>
    <t>1037.2</t>
  </si>
  <si>
    <t>1039.4</t>
  </si>
  <si>
    <t>EGEKTMGAKLTK</t>
  </si>
  <si>
    <t>1040.3</t>
  </si>
  <si>
    <t>1039.2</t>
  </si>
  <si>
    <t>MDGVASAR</t>
  </si>
  <si>
    <t>YD-MDKqQR</t>
  </si>
  <si>
    <t>1040.5</t>
  </si>
  <si>
    <t>LATALEKK</t>
  </si>
  <si>
    <t>YD-ALEGKDLK</t>
  </si>
  <si>
    <t>1041.3</t>
  </si>
  <si>
    <t>1040.2</t>
  </si>
  <si>
    <t>VCSSHTGLLRK</t>
  </si>
  <si>
    <t>1041.4</t>
  </si>
  <si>
    <t>SSPATADKR</t>
  </si>
  <si>
    <t>YD-SSPATLNSR</t>
  </si>
  <si>
    <t>1041.7</t>
  </si>
  <si>
    <t>1040.6</t>
  </si>
  <si>
    <t>YVLEHHPR</t>
  </si>
  <si>
    <t>1042.10</t>
  </si>
  <si>
    <t>1041.9</t>
  </si>
  <si>
    <t>AVTKYSSSTQA</t>
  </si>
  <si>
    <t>1042.12</t>
  </si>
  <si>
    <t>1041.11</t>
  </si>
  <si>
    <t>TNNTLRYNAK</t>
  </si>
  <si>
    <t>1042.6</t>
  </si>
  <si>
    <t>1041.5</t>
  </si>
  <si>
    <t>VALLSKKR</t>
  </si>
  <si>
    <t>1043.4</t>
  </si>
  <si>
    <t>1042.3</t>
  </si>
  <si>
    <t>TVDNYEAR</t>
  </si>
  <si>
    <t>1044.10</t>
  </si>
  <si>
    <t>1043.9</t>
  </si>
  <si>
    <t>KLELQQHAR</t>
  </si>
  <si>
    <t>1045.2</t>
  </si>
  <si>
    <t>1044.1</t>
  </si>
  <si>
    <t>NQAALNPR</t>
  </si>
  <si>
    <t>1045.3</t>
  </si>
  <si>
    <t>1044.2</t>
  </si>
  <si>
    <t>SKEYFSK</t>
  </si>
  <si>
    <t>1046.12</t>
  </si>
  <si>
    <t>1045.11</t>
  </si>
  <si>
    <t>1046.13</t>
  </si>
  <si>
    <t>1045.12</t>
  </si>
  <si>
    <t>YD-TCSSCGYpAAK</t>
  </si>
  <si>
    <t>1046.5</t>
  </si>
  <si>
    <t>1045.4</t>
  </si>
  <si>
    <t>GKGTPSFGK</t>
  </si>
  <si>
    <t>1047.5</t>
  </si>
  <si>
    <t>1046.4</t>
  </si>
  <si>
    <t>QAFQSESAR</t>
  </si>
  <si>
    <t>1048.3</t>
  </si>
  <si>
    <t>1047.2</t>
  </si>
  <si>
    <t>EKALNEEAEAR</t>
  </si>
  <si>
    <t>YD-KKALNEEAEAR</t>
  </si>
  <si>
    <t>1049.2</t>
  </si>
  <si>
    <t>1048.1</t>
  </si>
  <si>
    <t>EHVLVTK</t>
  </si>
  <si>
    <t>1049.4</t>
  </si>
  <si>
    <t>TQLTNQENEAR</t>
  </si>
  <si>
    <t>1051.5</t>
  </si>
  <si>
    <t>1050.4</t>
  </si>
  <si>
    <t>AVPDSKLR</t>
  </si>
  <si>
    <t>1051.6</t>
  </si>
  <si>
    <t>1050.5</t>
  </si>
  <si>
    <t>SNKLTLTNDKGR</t>
  </si>
  <si>
    <t>YD-SESITITNDKGR</t>
  </si>
  <si>
    <t>YD-AnkITITNDKGR</t>
  </si>
  <si>
    <t>1051.9</t>
  </si>
  <si>
    <t>1050.8</t>
  </si>
  <si>
    <t>YD-LREAMAALR</t>
  </si>
  <si>
    <t>YD-IGVDESkLR</t>
  </si>
  <si>
    <t>1052.4</t>
  </si>
  <si>
    <t>1051.3</t>
  </si>
  <si>
    <t>VSTEVDAR</t>
  </si>
  <si>
    <t>1052.8</t>
  </si>
  <si>
    <t>1051.7</t>
  </si>
  <si>
    <t>AEAAAASSGLK</t>
  </si>
  <si>
    <t>1053.3</t>
  </si>
  <si>
    <t>1052.2</t>
  </si>
  <si>
    <t>AFTKYSAK</t>
  </si>
  <si>
    <t>1053.5</t>
  </si>
  <si>
    <t>1054.2</t>
  </si>
  <si>
    <t>1053.1</t>
  </si>
  <si>
    <t>LLASGGTAR</t>
  </si>
  <si>
    <t>1054.3</t>
  </si>
  <si>
    <t>1053.2</t>
  </si>
  <si>
    <t>GADSSTFTK</t>
  </si>
  <si>
    <t>1054.4</t>
  </si>
  <si>
    <t>VTESGELTK</t>
  </si>
  <si>
    <t>1055.2</t>
  </si>
  <si>
    <t>1054.1</t>
  </si>
  <si>
    <t>KAGGASAGGWGSSR</t>
  </si>
  <si>
    <t>1055.4</t>
  </si>
  <si>
    <t>ELDVTGGKK</t>
  </si>
  <si>
    <t>1055.5</t>
  </si>
  <si>
    <t>LLENAEGSR</t>
  </si>
  <si>
    <t>1056.2</t>
  </si>
  <si>
    <t>1055.1</t>
  </si>
  <si>
    <t>ALNAGKLCSHK</t>
  </si>
  <si>
    <t>1056.3</t>
  </si>
  <si>
    <t>1056.5</t>
  </si>
  <si>
    <t>NSWPKTR</t>
  </si>
  <si>
    <t>1057.2</t>
  </si>
  <si>
    <t>1056.1</t>
  </si>
  <si>
    <t>KSESVVYQGSR</t>
  </si>
  <si>
    <t>1057.3</t>
  </si>
  <si>
    <t>1057.4</t>
  </si>
  <si>
    <t>GTLTKNLK</t>
  </si>
  <si>
    <t>1058.3</t>
  </si>
  <si>
    <t>1059.3</t>
  </si>
  <si>
    <t>1058.2</t>
  </si>
  <si>
    <t>TATVKLNKKLNK</t>
  </si>
  <si>
    <t>1059.5</t>
  </si>
  <si>
    <t>1058.4</t>
  </si>
  <si>
    <t>AQLGPDESK</t>
  </si>
  <si>
    <t>1059.6</t>
  </si>
  <si>
    <t>1058.5</t>
  </si>
  <si>
    <t>AQQKTAEQVAAER</t>
  </si>
  <si>
    <t>1059.7</t>
  </si>
  <si>
    <t>1058.6</t>
  </si>
  <si>
    <t>FGEGASGEER</t>
  </si>
  <si>
    <t>1059.8</t>
  </si>
  <si>
    <t>1058.7</t>
  </si>
  <si>
    <t>TcSSCGYPAAK</t>
  </si>
  <si>
    <t>YS-TCSSCGYPAAK</t>
  </si>
  <si>
    <t>1060.5</t>
  </si>
  <si>
    <t>1059.4</t>
  </si>
  <si>
    <t>ALASKYNcDK</t>
  </si>
  <si>
    <t>1061.11</t>
  </si>
  <si>
    <t>1060.10</t>
  </si>
  <si>
    <t>TcSSCGYPSAK</t>
  </si>
  <si>
    <t>YS-TCSSCGYPSAK</t>
  </si>
  <si>
    <t>1061.5</t>
  </si>
  <si>
    <t>1060.4</t>
  </si>
  <si>
    <t>EQGTPLEK</t>
  </si>
  <si>
    <t>1061.9</t>
  </si>
  <si>
    <t>1060.8</t>
  </si>
  <si>
    <t>ALNEEAEAR</t>
  </si>
  <si>
    <t>1062.2</t>
  </si>
  <si>
    <t>1061.1</t>
  </si>
  <si>
    <t>VDNFTQK</t>
  </si>
  <si>
    <t>1062.3</t>
  </si>
  <si>
    <t>1061.2</t>
  </si>
  <si>
    <t>GVKGVEYR</t>
  </si>
  <si>
    <t>1063.2</t>
  </si>
  <si>
    <t>1062.1</t>
  </si>
  <si>
    <t>1063.5</t>
  </si>
  <si>
    <t>1062.4</t>
  </si>
  <si>
    <t>QAYAVSEK</t>
  </si>
  <si>
    <t>1064.2</t>
  </si>
  <si>
    <t>1063.1</t>
  </si>
  <si>
    <t>LSENGQRDLDR</t>
  </si>
  <si>
    <t>1064.6</t>
  </si>
  <si>
    <t>LTLTNDKGR</t>
  </si>
  <si>
    <t>1065.3</t>
  </si>
  <si>
    <t>NQALVEEK</t>
  </si>
  <si>
    <t>1065.6</t>
  </si>
  <si>
    <t>1064.5</t>
  </si>
  <si>
    <t>FNRDNKVSPAAAAK</t>
  </si>
  <si>
    <t>1065.9</t>
  </si>
  <si>
    <t>1064.8</t>
  </si>
  <si>
    <t>NGDTASPkEY</t>
  </si>
  <si>
    <t>YD-GGGDPYSDLSk</t>
  </si>
  <si>
    <t>YS-NGDTASPKeY</t>
  </si>
  <si>
    <t>1066.5</t>
  </si>
  <si>
    <t>1065.4</t>
  </si>
  <si>
    <t>NGTLVKKAVTVHSK</t>
  </si>
  <si>
    <t>1067.5</t>
  </si>
  <si>
    <t>1066.4</t>
  </si>
  <si>
    <t>RTDAPFNK</t>
  </si>
  <si>
    <t>1067.9</t>
  </si>
  <si>
    <t>1066.8</t>
  </si>
  <si>
    <t>cGHTNQLRPK</t>
  </si>
  <si>
    <t>pyroCys</t>
  </si>
  <si>
    <t>1068.11</t>
  </si>
  <si>
    <t>1067.10</t>
  </si>
  <si>
    <t>VVLLKKGQSAGK</t>
  </si>
  <si>
    <t>1068.7</t>
  </si>
  <si>
    <t>1067.6</t>
  </si>
  <si>
    <t>YSNLVCKK</t>
  </si>
  <si>
    <t>YD-YSIAQCGGR</t>
  </si>
  <si>
    <t>1068.8</t>
  </si>
  <si>
    <t>1067.7</t>
  </si>
  <si>
    <t>1068.9</t>
  </si>
  <si>
    <t>1067.8</t>
  </si>
  <si>
    <t>VCSSHTGLVR</t>
  </si>
  <si>
    <t>YD-QcRVCSSHTGLVR</t>
  </si>
  <si>
    <t>1069.2</t>
  </si>
  <si>
    <t>1068.1</t>
  </si>
  <si>
    <t>SLKPEVR</t>
  </si>
  <si>
    <t>1069.4</t>
  </si>
  <si>
    <t>1068.3</t>
  </si>
  <si>
    <t>SDFQKEK</t>
  </si>
  <si>
    <t>1070.6</t>
  </si>
  <si>
    <t>1069.5</t>
  </si>
  <si>
    <t>YD-FDAWFPQK</t>
  </si>
  <si>
    <t>1070.8</t>
  </si>
  <si>
    <t>1069.7</t>
  </si>
  <si>
    <t>YD-TcSScNYPAAK</t>
  </si>
  <si>
    <t>1071.10</t>
  </si>
  <si>
    <t>1070.9</t>
  </si>
  <si>
    <t>LVAGGAAQNTAR</t>
  </si>
  <si>
    <t>1071.7</t>
  </si>
  <si>
    <t>1071.8</t>
  </si>
  <si>
    <t>1070.7</t>
  </si>
  <si>
    <t>LKKYASVVR</t>
  </si>
  <si>
    <t>1072.2</t>
  </si>
  <si>
    <t>1071.1</t>
  </si>
  <si>
    <t>TDYYQR</t>
  </si>
  <si>
    <t>1072.4</t>
  </si>
  <si>
    <t>1071.3</t>
  </si>
  <si>
    <t>1072.8</t>
  </si>
  <si>
    <t>1073.4</t>
  </si>
  <si>
    <t>1072.3</t>
  </si>
  <si>
    <t>1074.3</t>
  </si>
  <si>
    <t>1073.2</t>
  </si>
  <si>
    <t>TVGEAVASR</t>
  </si>
  <si>
    <t>1075.3</t>
  </si>
  <si>
    <t>1074.2</t>
  </si>
  <si>
    <t>1075.5</t>
  </si>
  <si>
    <t>1074.4</t>
  </si>
  <si>
    <t>1075.6</t>
  </si>
  <si>
    <t>1074.5</t>
  </si>
  <si>
    <t>YD-LRVSSAEIR</t>
  </si>
  <si>
    <t>1075.7</t>
  </si>
  <si>
    <t>1074.6</t>
  </si>
  <si>
    <t>YS-NGDTASPKEy</t>
  </si>
  <si>
    <t>1075.8</t>
  </si>
  <si>
    <t>1074.7</t>
  </si>
  <si>
    <t>YLCAECSSK</t>
  </si>
  <si>
    <t>1076.2</t>
  </si>
  <si>
    <t>1075.1</t>
  </si>
  <si>
    <t>SSSESLR</t>
  </si>
  <si>
    <t>YD-qSSESLR</t>
  </si>
  <si>
    <t>1076.6</t>
  </si>
  <si>
    <t>YD-GGGDPYSDLSK</t>
  </si>
  <si>
    <t>1077.3</t>
  </si>
  <si>
    <t>ASKALLER</t>
  </si>
  <si>
    <t>YD-GTKAQRAR</t>
  </si>
  <si>
    <t>1078.2</t>
  </si>
  <si>
    <t>1077.1</t>
  </si>
  <si>
    <t>TFAEAmR</t>
  </si>
  <si>
    <t>1078.3</t>
  </si>
  <si>
    <t>1077.2</t>
  </si>
  <si>
    <t>YQPKDLR</t>
  </si>
  <si>
    <t>1078.4</t>
  </si>
  <si>
    <t>AqLGPDESK</t>
  </si>
  <si>
    <t>1079.2</t>
  </si>
  <si>
    <t>1078.1</t>
  </si>
  <si>
    <t>QLLNGQK</t>
  </si>
  <si>
    <t>1081.3</t>
  </si>
  <si>
    <t>1080.2</t>
  </si>
  <si>
    <t>KLDPNVGR</t>
  </si>
  <si>
    <t>YD-KIDRNPR</t>
  </si>
  <si>
    <t>1081.5</t>
  </si>
  <si>
    <t>1080.4</t>
  </si>
  <si>
    <t>KVTQMTPAPK</t>
  </si>
  <si>
    <t>1082.5</t>
  </si>
  <si>
    <t>1081.4</t>
  </si>
  <si>
    <t>1082.6</t>
  </si>
  <si>
    <t>YD-LrVSSAEIR</t>
  </si>
  <si>
    <t>YD-NLKQLCLR</t>
  </si>
  <si>
    <t>1082.7</t>
  </si>
  <si>
    <t>1081.6</t>
  </si>
  <si>
    <t>1083.2</t>
  </si>
  <si>
    <t>1082.1</t>
  </si>
  <si>
    <t>1083.7</t>
  </si>
  <si>
    <t>VGSTSENLTQK</t>
  </si>
  <si>
    <t>1084.8</t>
  </si>
  <si>
    <t>YD-kyESLAk</t>
  </si>
  <si>
    <t>1086.10</t>
  </si>
  <si>
    <t>1085.9</t>
  </si>
  <si>
    <t>GKAKGDLPGVR</t>
  </si>
  <si>
    <t>1086.7</t>
  </si>
  <si>
    <t>1085.6</t>
  </si>
  <si>
    <t>YD-IGVDESKLR</t>
  </si>
  <si>
    <t>1086.9</t>
  </si>
  <si>
    <t>1085.8</t>
  </si>
  <si>
    <t>1087.2</t>
  </si>
  <si>
    <t>1086.1</t>
  </si>
  <si>
    <t>YD-TnSESLR</t>
  </si>
  <si>
    <t>1087.7</t>
  </si>
  <si>
    <t>1086.6</t>
  </si>
  <si>
    <t>1088.2</t>
  </si>
  <si>
    <t>1087.1</t>
  </si>
  <si>
    <t>AKQSLDVSSDR</t>
  </si>
  <si>
    <t>1088.6</t>
  </si>
  <si>
    <t>1087.5</t>
  </si>
  <si>
    <t>QGKEMDSLR</t>
  </si>
  <si>
    <t>1089.4</t>
  </si>
  <si>
    <t>1088.3</t>
  </si>
  <si>
    <t>SFNDNSKLR</t>
  </si>
  <si>
    <t>1090.6</t>
  </si>
  <si>
    <t>1089.5</t>
  </si>
  <si>
    <t>RFDDESVQK</t>
  </si>
  <si>
    <t>1091.3</t>
  </si>
  <si>
    <t>1090.2</t>
  </si>
  <si>
    <t>YVAGVQQR</t>
  </si>
  <si>
    <t>1091.5</t>
  </si>
  <si>
    <t>1090.4</t>
  </si>
  <si>
    <t>KVTSMTPAPK</t>
  </si>
  <si>
    <t>1092.3</t>
  </si>
  <si>
    <t>1091.2</t>
  </si>
  <si>
    <t>1093.2</t>
  </si>
  <si>
    <t>1092.1</t>
  </si>
  <si>
    <t>LLPKPSR</t>
  </si>
  <si>
    <t>YD-KPPErk</t>
  </si>
  <si>
    <t>1093.5</t>
  </si>
  <si>
    <t>1092.4</t>
  </si>
  <si>
    <t>AEDEAALAK</t>
  </si>
  <si>
    <t>1094.6</t>
  </si>
  <si>
    <t>SGNGAQGTKFR</t>
  </si>
  <si>
    <t>YD-EGNGAQGTKFR</t>
  </si>
  <si>
    <t>YS-sGNGAQGTKFR</t>
  </si>
  <si>
    <t>1095.3</t>
  </si>
  <si>
    <t>1094.2</t>
  </si>
  <si>
    <t>TAASPLER</t>
  </si>
  <si>
    <t>1095.8</t>
  </si>
  <si>
    <t>1094.7</t>
  </si>
  <si>
    <t>VcSSHTGLVR</t>
  </si>
  <si>
    <t>1097.3</t>
  </si>
  <si>
    <t>1096.2</t>
  </si>
  <si>
    <t>LEGRGTETEESLNKR</t>
  </si>
  <si>
    <t>1098.10</t>
  </si>
  <si>
    <t>1097.9</t>
  </si>
  <si>
    <t>VLKQTHPDTGLSQK</t>
  </si>
  <si>
    <t>1098.13</t>
  </si>
  <si>
    <t>1097.12</t>
  </si>
  <si>
    <t>YHLEEEGSR</t>
  </si>
  <si>
    <t>1098.14</t>
  </si>
  <si>
    <t>1097.13</t>
  </si>
  <si>
    <t>TCSScGYPSAK</t>
  </si>
  <si>
    <t>1099.10</t>
  </si>
  <si>
    <t>1098.9</t>
  </si>
  <si>
    <t>AHNVSTSNNSPSTDNDSLSK</t>
  </si>
  <si>
    <t>1099.2</t>
  </si>
  <si>
    <t>1098.1</t>
  </si>
  <si>
    <t>1099.6</t>
  </si>
  <si>
    <t>1098.5</t>
  </si>
  <si>
    <t>FNRENKVSPADAAK</t>
  </si>
  <si>
    <t>1100.2</t>
  </si>
  <si>
    <t>1099.1</t>
  </si>
  <si>
    <t>FDSSVDR</t>
  </si>
  <si>
    <t>1100.4</t>
  </si>
  <si>
    <t>1099.3</t>
  </si>
  <si>
    <t>YS-NGDTASPkEYTAGr</t>
  </si>
  <si>
    <t>1100.7</t>
  </si>
  <si>
    <t>TCSScGYPAAK</t>
  </si>
  <si>
    <t>YS-TcSSCGYPAAK</t>
  </si>
  <si>
    <t>1101.6</t>
  </si>
  <si>
    <t>1100.5</t>
  </si>
  <si>
    <t>SSSLTETTER</t>
  </si>
  <si>
    <t>1102.3</t>
  </si>
  <si>
    <t>1101.2</t>
  </si>
  <si>
    <t>TGLLRGSQKTQD</t>
  </si>
  <si>
    <t>1103.13</t>
  </si>
  <si>
    <t>1102.12</t>
  </si>
  <si>
    <t>1103.5</t>
  </si>
  <si>
    <t>1102.4</t>
  </si>
  <si>
    <t>KVESLGSPSGATKAR</t>
  </si>
  <si>
    <t>1104.2</t>
  </si>
  <si>
    <t>1103.1</t>
  </si>
  <si>
    <t>YVVDTSK</t>
  </si>
  <si>
    <t>1104.3</t>
  </si>
  <si>
    <t>1103.2</t>
  </si>
  <si>
    <t>YVMESGAK</t>
  </si>
  <si>
    <t>1104.5</t>
  </si>
  <si>
    <t>1103.4</t>
  </si>
  <si>
    <t>GDTASPkEYTAGR</t>
  </si>
  <si>
    <t>YS-GDTASPKeYTAGR</t>
  </si>
  <si>
    <t>1104.8</t>
  </si>
  <si>
    <t>1103.7</t>
  </si>
  <si>
    <t>TNNPELAGDR</t>
  </si>
  <si>
    <t>1105.3</t>
  </si>
  <si>
    <t>LAQSPTVGK</t>
  </si>
  <si>
    <t>1105.4</t>
  </si>
  <si>
    <t>PNASQVYR</t>
  </si>
  <si>
    <t>1105.6</t>
  </si>
  <si>
    <t>1105.8</t>
  </si>
  <si>
    <t>1104.7</t>
  </si>
  <si>
    <t>1106.10</t>
  </si>
  <si>
    <t>1105.9</t>
  </si>
  <si>
    <t>SGKPLVGGGLKK</t>
  </si>
  <si>
    <t>1106.4</t>
  </si>
  <si>
    <t>TLEKFEK</t>
  </si>
  <si>
    <t>1106.8</t>
  </si>
  <si>
    <t>1105.7</t>
  </si>
  <si>
    <t>SSAAPPPPPR</t>
  </si>
  <si>
    <t>1107.7</t>
  </si>
  <si>
    <t>1106.6</t>
  </si>
  <si>
    <t>FSKVSCYK</t>
  </si>
  <si>
    <t>1107.8</t>
  </si>
  <si>
    <t>1106.7</t>
  </si>
  <si>
    <t>1109.16</t>
  </si>
  <si>
    <t>1108.15</t>
  </si>
  <si>
    <t>YD-GTcSScGYPSAK</t>
  </si>
  <si>
    <t>1109.4</t>
  </si>
  <si>
    <t>1108.3</t>
  </si>
  <si>
    <t>SLYTNTSR</t>
  </si>
  <si>
    <t>1109.7</t>
  </si>
  <si>
    <t>1108.6</t>
  </si>
  <si>
    <t>1110.3</t>
  </si>
  <si>
    <t>1109.2</t>
  </si>
  <si>
    <t>1110.4</t>
  </si>
  <si>
    <t>1109.3</t>
  </si>
  <si>
    <t>TVDGPSHKDWR</t>
  </si>
  <si>
    <t>1111.4</t>
  </si>
  <si>
    <t>YS-NGDTASPkeYTAGR</t>
  </si>
  <si>
    <t>1111.5</t>
  </si>
  <si>
    <t>TAKEVAGALR</t>
  </si>
  <si>
    <t>1111.7</t>
  </si>
  <si>
    <t>1110.6</t>
  </si>
  <si>
    <t>1113.3</t>
  </si>
  <si>
    <t>1112.2</t>
  </si>
  <si>
    <t>RFNSSLGR</t>
  </si>
  <si>
    <t>1113.6</t>
  </si>
  <si>
    <t>1112.5</t>
  </si>
  <si>
    <t>LQQTAFDKK</t>
  </si>
  <si>
    <t>1114.3</t>
  </si>
  <si>
    <t>1113.2</t>
  </si>
  <si>
    <t>ELQTAVR</t>
  </si>
  <si>
    <t>1114.6</t>
  </si>
  <si>
    <t>1113.5</t>
  </si>
  <si>
    <t>AGELLKEK</t>
  </si>
  <si>
    <t>YD-QELLKEK</t>
  </si>
  <si>
    <t>1114.8</t>
  </si>
  <si>
    <t>1113.7</t>
  </si>
  <si>
    <t>YS-SLYTnTSR</t>
  </si>
  <si>
    <t>1114.9</t>
  </si>
  <si>
    <t>1113.8</t>
  </si>
  <si>
    <t>1115.10</t>
  </si>
  <si>
    <t>1115.3</t>
  </si>
  <si>
    <t>1114.2</t>
  </si>
  <si>
    <t>1116.3</t>
  </si>
  <si>
    <t>1115.2</t>
  </si>
  <si>
    <t>KFVEAAPK</t>
  </si>
  <si>
    <t>1116.8</t>
  </si>
  <si>
    <t>1115.7</t>
  </si>
  <si>
    <t>1117.5</t>
  </si>
  <si>
    <t>1116.4</t>
  </si>
  <si>
    <t>LRDDLER</t>
  </si>
  <si>
    <t>1117.6</t>
  </si>
  <si>
    <t>1116.5</t>
  </si>
  <si>
    <t>CSATNRLLK</t>
  </si>
  <si>
    <t>1117.7</t>
  </si>
  <si>
    <t>1116.6</t>
  </si>
  <si>
    <t>LRSSVAVSNANNSQAR</t>
  </si>
  <si>
    <t>1118.3</t>
  </si>
  <si>
    <t>1117.2</t>
  </si>
  <si>
    <t>YD-SLYTSMAr</t>
  </si>
  <si>
    <t>1120.10</t>
  </si>
  <si>
    <t>1119.9</t>
  </si>
  <si>
    <t>1120.11</t>
  </si>
  <si>
    <t>1119.10</t>
  </si>
  <si>
    <t>LQKLSANNKVGGTR</t>
  </si>
  <si>
    <t>1120.16</t>
  </si>
  <si>
    <t>1119.15</t>
  </si>
  <si>
    <t>KVESLGSPSGATK</t>
  </si>
  <si>
    <t>1120.7</t>
  </si>
  <si>
    <t>1119.6</t>
  </si>
  <si>
    <t>1121.2</t>
  </si>
  <si>
    <t>1120.1</t>
  </si>
  <si>
    <t>LSQLEGR</t>
  </si>
  <si>
    <t>YD-RSTGNLR</t>
  </si>
  <si>
    <t>YD-LQSLEGR</t>
  </si>
  <si>
    <t>1121.3</t>
  </si>
  <si>
    <t>1120.2</t>
  </si>
  <si>
    <t>VEASCFDGNKR</t>
  </si>
  <si>
    <t>1122.4</t>
  </si>
  <si>
    <t>1122.6</t>
  </si>
  <si>
    <t>1121.5</t>
  </si>
  <si>
    <t>LQQDDLGSR</t>
  </si>
  <si>
    <t>1123.3</t>
  </si>
  <si>
    <t>1122.2</t>
  </si>
  <si>
    <t>VQLLKNGK</t>
  </si>
  <si>
    <t>1124.2</t>
  </si>
  <si>
    <t>1123.1</t>
  </si>
  <si>
    <t>VGVLSEDKK</t>
  </si>
  <si>
    <t>1124.5</t>
  </si>
  <si>
    <t>1123.4</t>
  </si>
  <si>
    <t>1125.2</t>
  </si>
  <si>
    <t>1124.1</t>
  </si>
  <si>
    <t>YD-LEQTVAR</t>
  </si>
  <si>
    <t>1125.3</t>
  </si>
  <si>
    <t>NFLGDKK</t>
  </si>
  <si>
    <t>1125.4</t>
  </si>
  <si>
    <t>1124.3</t>
  </si>
  <si>
    <t>DTASPkEYTAGR</t>
  </si>
  <si>
    <t>1125.9</t>
  </si>
  <si>
    <t>1124.8</t>
  </si>
  <si>
    <t>LDELRDEGK</t>
  </si>
  <si>
    <t>YD-LnELEAQTR</t>
  </si>
  <si>
    <t>1126.3</t>
  </si>
  <si>
    <t>1126.4</t>
  </si>
  <si>
    <t>1126.7</t>
  </si>
  <si>
    <t>1125.6</t>
  </si>
  <si>
    <t>DTDSEEELR</t>
  </si>
  <si>
    <t>1127.6</t>
  </si>
  <si>
    <t>1126.5</t>
  </si>
  <si>
    <t>YS-NGDTASPKEYTAGR</t>
  </si>
  <si>
    <t>1128.2</t>
  </si>
  <si>
    <t>1127.1</t>
  </si>
  <si>
    <t>RLLYTR</t>
  </si>
  <si>
    <t>1129.4</t>
  </si>
  <si>
    <t>1128.3</t>
  </si>
  <si>
    <t>KVELDAER</t>
  </si>
  <si>
    <t>1129.5</t>
  </si>
  <si>
    <t>1128.4</t>
  </si>
  <si>
    <t>PLDQEKLAK</t>
  </si>
  <si>
    <t>1129.6</t>
  </si>
  <si>
    <t>1128.5</t>
  </si>
  <si>
    <t>FRGNLSQPK</t>
  </si>
  <si>
    <t>1131.3</t>
  </si>
  <si>
    <t>1130.2</t>
  </si>
  <si>
    <t>1131.8</t>
  </si>
  <si>
    <t>1130.7</t>
  </si>
  <si>
    <t>1132.3</t>
  </si>
  <si>
    <t>1131.2</t>
  </si>
  <si>
    <t>VAVVVRGR</t>
  </si>
  <si>
    <t>1132.4</t>
  </si>
  <si>
    <t>qTHPDTGLSQK</t>
  </si>
  <si>
    <t>1133.10</t>
  </si>
  <si>
    <t>1132.9</t>
  </si>
  <si>
    <t>SVATLSQEQK</t>
  </si>
  <si>
    <t>1133.11</t>
  </si>
  <si>
    <t>1132.10</t>
  </si>
  <si>
    <t>ADAQREKALNEEAEAR</t>
  </si>
  <si>
    <t>1133.9</t>
  </si>
  <si>
    <t>1132.8</t>
  </si>
  <si>
    <t>1134.2</t>
  </si>
  <si>
    <t>1133.1</t>
  </si>
  <si>
    <t>RFKnGFQTGSASK</t>
  </si>
  <si>
    <t>YD-kGPLENGDGDkEK</t>
  </si>
  <si>
    <t>1135.5</t>
  </si>
  <si>
    <t>1134.4</t>
  </si>
  <si>
    <t>GCEVVVSGK</t>
  </si>
  <si>
    <t>1135.9</t>
  </si>
  <si>
    <t>1134.8</t>
  </si>
  <si>
    <t>EVLGEQGKDVK</t>
  </si>
  <si>
    <t>1136.6</t>
  </si>
  <si>
    <t>NGDTAsPkEYTAGR</t>
  </si>
  <si>
    <t>1137.10</t>
  </si>
  <si>
    <t>1136.9</t>
  </si>
  <si>
    <t>TAQGKEFGVTK</t>
  </si>
  <si>
    <t>1137.2</t>
  </si>
  <si>
    <t>1136.1</t>
  </si>
  <si>
    <t>1137.4</t>
  </si>
  <si>
    <t>1136.3</t>
  </si>
  <si>
    <t>1137.9</t>
  </si>
  <si>
    <t>1136.8</t>
  </si>
  <si>
    <t>1138.4</t>
  </si>
  <si>
    <t>1137.3</t>
  </si>
  <si>
    <t>LAAYNKKSTLSAR</t>
  </si>
  <si>
    <t>1138.7</t>
  </si>
  <si>
    <t>1137.6</t>
  </si>
  <si>
    <t>1139.5</t>
  </si>
  <si>
    <t>ATETVDNKDLER</t>
  </si>
  <si>
    <t>1140.3</t>
  </si>
  <si>
    <t>1139.2</t>
  </si>
  <si>
    <t>GLVAYHQK</t>
  </si>
  <si>
    <t>1141.4</t>
  </si>
  <si>
    <t>SGTHNMYKELR</t>
  </si>
  <si>
    <t>1141.6</t>
  </si>
  <si>
    <t>1140.5</t>
  </si>
  <si>
    <t>VTQMTPAPK</t>
  </si>
  <si>
    <t>1142.4</t>
  </si>
  <si>
    <t>1141.3</t>
  </si>
  <si>
    <t>1143.5</t>
  </si>
  <si>
    <t>YSLQTSSK</t>
  </si>
  <si>
    <t>1143.7</t>
  </si>
  <si>
    <t>1142.6</t>
  </si>
  <si>
    <t>QTEQDNVEKENQLK</t>
  </si>
  <si>
    <t>1143.8</t>
  </si>
  <si>
    <t>1142.7</t>
  </si>
  <si>
    <t>1144.2</t>
  </si>
  <si>
    <t>1143.1</t>
  </si>
  <si>
    <t>1144.4</t>
  </si>
  <si>
    <t>1143.3</t>
  </si>
  <si>
    <t>LTDEEASYK</t>
  </si>
  <si>
    <t>1144.6</t>
  </si>
  <si>
    <t>NANDNNQFYQQKQR</t>
  </si>
  <si>
    <t>1144.7</t>
  </si>
  <si>
    <t>1143.6</t>
  </si>
  <si>
    <t>1145.3</t>
  </si>
  <si>
    <t>SVEENLR</t>
  </si>
  <si>
    <t>1145.4</t>
  </si>
  <si>
    <t>1144.3</t>
  </si>
  <si>
    <t>1147.3</t>
  </si>
  <si>
    <t>1146.2</t>
  </si>
  <si>
    <t>ASAAQSTPLTGK</t>
  </si>
  <si>
    <t>YD-QATKDAGAISGL</t>
  </si>
  <si>
    <t>YD-AQTQSSVQLk</t>
  </si>
  <si>
    <t>1148.2</t>
  </si>
  <si>
    <t>1147.1</t>
  </si>
  <si>
    <t>ATGGTRTKTPGPGGQAALR</t>
  </si>
  <si>
    <t>1148.5</t>
  </si>
  <si>
    <t>1147.4</t>
  </si>
  <si>
    <t>1148.6</t>
  </si>
  <si>
    <t>1147.5</t>
  </si>
  <si>
    <t>NGFQTGSASKASA</t>
  </si>
  <si>
    <t>1149.5</t>
  </si>
  <si>
    <t>1148.4</t>
  </si>
  <si>
    <t>VTSMTPAPK</t>
  </si>
  <si>
    <t>1150.10</t>
  </si>
  <si>
    <t>1149.9</t>
  </si>
  <si>
    <t>MAGESESNLR</t>
  </si>
  <si>
    <t>1150.2</t>
  </si>
  <si>
    <t>1149.1</t>
  </si>
  <si>
    <t>LLDYKR</t>
  </si>
  <si>
    <t>1150.5</t>
  </si>
  <si>
    <t>1149.4</t>
  </si>
  <si>
    <t>1150.6</t>
  </si>
  <si>
    <t>ALSSQMSTR</t>
  </si>
  <si>
    <t>1150.9</t>
  </si>
  <si>
    <t>1149.8</t>
  </si>
  <si>
    <t>RLQTQVYK</t>
  </si>
  <si>
    <t>1151.3</t>
  </si>
  <si>
    <t>VAALEEQR</t>
  </si>
  <si>
    <t>1151.5</t>
  </si>
  <si>
    <t>1150.4</t>
  </si>
  <si>
    <t>DGVLTDAKGR</t>
  </si>
  <si>
    <t>1152.3</t>
  </si>
  <si>
    <t>1151.2</t>
  </si>
  <si>
    <t>TAADTVMR</t>
  </si>
  <si>
    <t>1152.4</t>
  </si>
  <si>
    <t>ALESYGTASGKPR</t>
  </si>
  <si>
    <t>1152.5</t>
  </si>
  <si>
    <t>1151.4</t>
  </si>
  <si>
    <t>VFAGTVKSGQKVR</t>
  </si>
  <si>
    <t>1152.6</t>
  </si>
  <si>
    <t>1152.7</t>
  </si>
  <si>
    <t>1151.6</t>
  </si>
  <si>
    <t>CAnCVKER</t>
  </si>
  <si>
    <t>YS-cANCVKER</t>
  </si>
  <si>
    <t>1153.5</t>
  </si>
  <si>
    <t>YS-NGDTASPKEYtAGR</t>
  </si>
  <si>
    <t>1153.6</t>
  </si>
  <si>
    <t>CDNSNLYSR</t>
  </si>
  <si>
    <t>1154.3</t>
  </si>
  <si>
    <t>1153.2</t>
  </si>
  <si>
    <t>VRLPSGAK</t>
  </si>
  <si>
    <t>1154.6</t>
  </si>
  <si>
    <t>LDELrDEGK</t>
  </si>
  <si>
    <t>YD-LnGqLnLEGK</t>
  </si>
  <si>
    <t>YD-LnELLGDWK</t>
  </si>
  <si>
    <t>YD-GDEkDLEGK</t>
  </si>
  <si>
    <t>1155.5</t>
  </si>
  <si>
    <t>1154.4</t>
  </si>
  <si>
    <t>1155.8</t>
  </si>
  <si>
    <t>1154.7</t>
  </si>
  <si>
    <t>1156.4</t>
  </si>
  <si>
    <t>1155.3</t>
  </si>
  <si>
    <t>KDTEGDVDMD</t>
  </si>
  <si>
    <t>1157.4</t>
  </si>
  <si>
    <t>1156.3</t>
  </si>
  <si>
    <t>VGLVKGEEN</t>
  </si>
  <si>
    <t>1158.5</t>
  </si>
  <si>
    <t>ANDLVQAR</t>
  </si>
  <si>
    <t>1158.7</t>
  </si>
  <si>
    <t>1157.6</t>
  </si>
  <si>
    <t>YLcAECSSK</t>
  </si>
  <si>
    <t>YS-YICAECSSK</t>
  </si>
  <si>
    <t>1159.2</t>
  </si>
  <si>
    <t>1158.1</t>
  </si>
  <si>
    <t>SVDETLR</t>
  </si>
  <si>
    <t>1159.5</t>
  </si>
  <si>
    <t>1158.4</t>
  </si>
  <si>
    <t>1159.8</t>
  </si>
  <si>
    <t>SGnGAQGTKFR</t>
  </si>
  <si>
    <t>YD-EGDGAQGTKFR</t>
  </si>
  <si>
    <t>1160.3</t>
  </si>
  <si>
    <t>VKEYQLR</t>
  </si>
  <si>
    <t>1161.5</t>
  </si>
  <si>
    <t>1160.4</t>
  </si>
  <si>
    <t>YD-DLQGVQNL</t>
  </si>
  <si>
    <t>1162.6</t>
  </si>
  <si>
    <t>NTVFDAKR</t>
  </si>
  <si>
    <t>1163.3</t>
  </si>
  <si>
    <t>1162.2</t>
  </si>
  <si>
    <t>1163.4</t>
  </si>
  <si>
    <t>1162.3</t>
  </si>
  <si>
    <t>ADYKVLSK</t>
  </si>
  <si>
    <t>1163.5</t>
  </si>
  <si>
    <t>1162.4</t>
  </si>
  <si>
    <t>SALFKGCR</t>
  </si>
  <si>
    <t>1164.5</t>
  </si>
  <si>
    <t>RMNPGPSVQ</t>
  </si>
  <si>
    <t>1166.4</t>
  </si>
  <si>
    <t>1165.3</t>
  </si>
  <si>
    <t>1166.7</t>
  </si>
  <si>
    <t>1165.6</t>
  </si>
  <si>
    <t>nGDTASPkEYTAGR</t>
  </si>
  <si>
    <t>1167.2</t>
  </si>
  <si>
    <t>1166.1</t>
  </si>
  <si>
    <t>FVSTKTNEYR</t>
  </si>
  <si>
    <t>1167.7</t>
  </si>
  <si>
    <t>1166.6</t>
  </si>
  <si>
    <t>LTKEAAAVAEGK</t>
  </si>
  <si>
    <t>1168.3</t>
  </si>
  <si>
    <t>VLAVTNGTK</t>
  </si>
  <si>
    <t>1168.4</t>
  </si>
  <si>
    <t>1167.3</t>
  </si>
  <si>
    <t>QMKENDDEFSR</t>
  </si>
  <si>
    <t>1168.5</t>
  </si>
  <si>
    <t>1167.4</t>
  </si>
  <si>
    <t>AGHQTSAESWGTGR</t>
  </si>
  <si>
    <t>1168.7</t>
  </si>
  <si>
    <t>1167.6</t>
  </si>
  <si>
    <t>YAQDGAGLER</t>
  </si>
  <si>
    <t>1169.3</t>
  </si>
  <si>
    <t>1168.2</t>
  </si>
  <si>
    <t>1170.10</t>
  </si>
  <si>
    <t>1169.9</t>
  </si>
  <si>
    <t>1170.3</t>
  </si>
  <si>
    <t>1169.2</t>
  </si>
  <si>
    <t>1171.3</t>
  </si>
  <si>
    <t>1170.2</t>
  </si>
  <si>
    <t>RYEAYSQQMK</t>
  </si>
  <si>
    <t>YD-TLSmAGSYSDKK</t>
  </si>
  <si>
    <t>1171.4</t>
  </si>
  <si>
    <t>LVDMSTSK</t>
  </si>
  <si>
    <t>1172.2</t>
  </si>
  <si>
    <t>1171.1</t>
  </si>
  <si>
    <t>APGKKVAPAPFGAKSTK</t>
  </si>
  <si>
    <t>1173.16</t>
  </si>
  <si>
    <t>1172.15</t>
  </si>
  <si>
    <t>KLEDAEGQENAASSE</t>
  </si>
  <si>
    <t>1173.4</t>
  </si>
  <si>
    <t>1172.3</t>
  </si>
  <si>
    <t>ALDGQNLK</t>
  </si>
  <si>
    <t>1173.7</t>
  </si>
  <si>
    <t>1172.6</t>
  </si>
  <si>
    <t>1175.4</t>
  </si>
  <si>
    <t>1174.3</t>
  </si>
  <si>
    <t>1176.2</t>
  </si>
  <si>
    <t>1175.1</t>
  </si>
  <si>
    <t>TKTPGPGGQAALR</t>
  </si>
  <si>
    <t>1176.4</t>
  </si>
  <si>
    <t>1175.3</t>
  </si>
  <si>
    <t>VFAAEKLGSKKAEK</t>
  </si>
  <si>
    <t>1177.3</t>
  </si>
  <si>
    <t>FKNGFQTGSASK</t>
  </si>
  <si>
    <t>1177.8</t>
  </si>
  <si>
    <t>1176.7</t>
  </si>
  <si>
    <t>FKNGFQTGSAK</t>
  </si>
  <si>
    <t>YD-QPEKNPTNEK</t>
  </si>
  <si>
    <t>1178.10</t>
  </si>
  <si>
    <t>1177.9</t>
  </si>
  <si>
    <t>YS-nGDTASPkEYTAGr</t>
  </si>
  <si>
    <t>1178.4</t>
  </si>
  <si>
    <t>YSRDQPGLCER</t>
  </si>
  <si>
    <t>1179.2</t>
  </si>
  <si>
    <t>1178.1</t>
  </si>
  <si>
    <t>LLNENEKAGVK</t>
  </si>
  <si>
    <t>1179.3</t>
  </si>
  <si>
    <t>1178.2</t>
  </si>
  <si>
    <t>1179.6</t>
  </si>
  <si>
    <t>1178.5</t>
  </si>
  <si>
    <t>1180.3</t>
  </si>
  <si>
    <t>AADGGVLQR</t>
  </si>
  <si>
    <t>1180.6</t>
  </si>
  <si>
    <t>1179.5</t>
  </si>
  <si>
    <t>VSPPGSDVEK</t>
  </si>
  <si>
    <t>1180.7</t>
  </si>
  <si>
    <t>LGLESKQpNSALRK</t>
  </si>
  <si>
    <t>YD-GFRSVRPNLQDKR</t>
  </si>
  <si>
    <t>YS-LGIESKQPNSAIRK</t>
  </si>
  <si>
    <t>1180.8</t>
  </si>
  <si>
    <t>1179.7</t>
  </si>
  <si>
    <t>YD-LDTGPQSLSGK</t>
  </si>
  <si>
    <t>1181.2</t>
  </si>
  <si>
    <t>1180.1</t>
  </si>
  <si>
    <t>1181.4</t>
  </si>
  <si>
    <t>LHGVSFKK</t>
  </si>
  <si>
    <t>1181.5</t>
  </si>
  <si>
    <t>1180.4</t>
  </si>
  <si>
    <t>QLVHDSGRGAPLAK</t>
  </si>
  <si>
    <t>1181.6</t>
  </si>
  <si>
    <t>1180.5</t>
  </si>
  <si>
    <t>LFTSDSANR</t>
  </si>
  <si>
    <t>1184.13</t>
  </si>
  <si>
    <t>1183.12</t>
  </si>
  <si>
    <t>AGGASAGGWGSSR</t>
  </si>
  <si>
    <t>1184.14</t>
  </si>
  <si>
    <t>1183.13</t>
  </si>
  <si>
    <t>NGDTASPKeYTAG</t>
  </si>
  <si>
    <t>YS-NGDTASPkEYTAG</t>
  </si>
  <si>
    <t>1184.16</t>
  </si>
  <si>
    <t>1183.15</t>
  </si>
  <si>
    <t>YD-mSSAANEGcVYLFI</t>
  </si>
  <si>
    <t>1184.4</t>
  </si>
  <si>
    <t>1183.3</t>
  </si>
  <si>
    <t>TTPNPLAK</t>
  </si>
  <si>
    <t>1184.7</t>
  </si>
  <si>
    <t>1183.6</t>
  </si>
  <si>
    <t>LVSSLEQK</t>
  </si>
  <si>
    <t>1185.7</t>
  </si>
  <si>
    <t>1184.6</t>
  </si>
  <si>
    <t>SESVVYQGSR</t>
  </si>
  <si>
    <t>1186.2</t>
  </si>
  <si>
    <t>1185.1</t>
  </si>
  <si>
    <t>YS-TKTPGPGGqAALR</t>
  </si>
  <si>
    <t>1186.4</t>
  </si>
  <si>
    <t>1185.3</t>
  </si>
  <si>
    <t>HLTGEFEK</t>
  </si>
  <si>
    <t>1186.8</t>
  </si>
  <si>
    <t>NGDTASPkEYTAG</t>
  </si>
  <si>
    <t>YS-NGDTASPKeYTAG</t>
  </si>
  <si>
    <t>1187.2</t>
  </si>
  <si>
    <t>1186.1</t>
  </si>
  <si>
    <t>1187.4</t>
  </si>
  <si>
    <t>1186.3</t>
  </si>
  <si>
    <t>1187.6</t>
  </si>
  <si>
    <t>1186.5</t>
  </si>
  <si>
    <t>NLHPDLDNK</t>
  </si>
  <si>
    <t>1187.7</t>
  </si>
  <si>
    <t>1186.6</t>
  </si>
  <si>
    <t>1188.4</t>
  </si>
  <si>
    <t>1187.3</t>
  </si>
  <si>
    <t>LMKAQALR</t>
  </si>
  <si>
    <t>YD-IMKkNVR</t>
  </si>
  <si>
    <t>1188.5</t>
  </si>
  <si>
    <t>VVGPRGTLTK</t>
  </si>
  <si>
    <t>YD-MTITLkr</t>
  </si>
  <si>
    <t>1189.5</t>
  </si>
  <si>
    <t>AKTNQDTEGFVK</t>
  </si>
  <si>
    <t>1189.6</t>
  </si>
  <si>
    <t>YS-nGDTASPKEYTAGR</t>
  </si>
  <si>
    <t>YS-NGDTASPkEYTAGR</t>
  </si>
  <si>
    <t>1189.7</t>
  </si>
  <si>
    <t>1188.6</t>
  </si>
  <si>
    <t>VCSSHTGLLR</t>
  </si>
  <si>
    <t>YD-VCSSHTGLVr</t>
  </si>
  <si>
    <t>1189.8</t>
  </si>
  <si>
    <t>1188.7</t>
  </si>
  <si>
    <t>1190.13</t>
  </si>
  <si>
    <t>1189.12</t>
  </si>
  <si>
    <t>1190.14</t>
  </si>
  <si>
    <t>1189.13</t>
  </si>
  <si>
    <t>NGDTASPkEYTA</t>
  </si>
  <si>
    <t>YS-NGDTASPKeYTA</t>
  </si>
  <si>
    <t>1190.17</t>
  </si>
  <si>
    <t>1189.16</t>
  </si>
  <si>
    <t>VESLGSPSGATKAR</t>
  </si>
  <si>
    <t>1190.4</t>
  </si>
  <si>
    <t>1189.3</t>
  </si>
  <si>
    <t>1190.7</t>
  </si>
  <si>
    <t>sVSDYEGK</t>
  </si>
  <si>
    <t>Phospho</t>
  </si>
  <si>
    <t>YS-SVsDYEGK</t>
  </si>
  <si>
    <t>1191.14</t>
  </si>
  <si>
    <t>YD-ADELISVGEK</t>
  </si>
  <si>
    <t>1192.2</t>
  </si>
  <si>
    <t>1191.1</t>
  </si>
  <si>
    <t>YMTTVSGR</t>
  </si>
  <si>
    <t>1192.3</t>
  </si>
  <si>
    <t>1191.2</t>
  </si>
  <si>
    <t>TGTLTTSETAHNMK</t>
  </si>
  <si>
    <t>YD-SAPSYFISFTDEK</t>
  </si>
  <si>
    <t>1192.4</t>
  </si>
  <si>
    <t>1191.3</t>
  </si>
  <si>
    <t>1193.3</t>
  </si>
  <si>
    <t>AAPDFTNK</t>
  </si>
  <si>
    <t>1193.5</t>
  </si>
  <si>
    <t>SVSDAELR</t>
  </si>
  <si>
    <t>1194.11</t>
  </si>
  <si>
    <t>1193.10</t>
  </si>
  <si>
    <t>1194.12</t>
  </si>
  <si>
    <t>1193.11</t>
  </si>
  <si>
    <t>YD-VAEIEKTADVKR</t>
  </si>
  <si>
    <t>1194.2</t>
  </si>
  <si>
    <t>1193.1</t>
  </si>
  <si>
    <t>NVDEALR</t>
  </si>
  <si>
    <t>1194.7</t>
  </si>
  <si>
    <t>1193.6</t>
  </si>
  <si>
    <t>SYNWGAKAK</t>
  </si>
  <si>
    <t>1194.9</t>
  </si>
  <si>
    <t>1193.8</t>
  </si>
  <si>
    <t>FSPDDKYSR</t>
  </si>
  <si>
    <t>1195.11</t>
  </si>
  <si>
    <t>1194.10</t>
  </si>
  <si>
    <t>1195.4</t>
  </si>
  <si>
    <t>1194.3</t>
  </si>
  <si>
    <t>AGKVAVVVR</t>
  </si>
  <si>
    <t>1195.5</t>
  </si>
  <si>
    <t>1194.4</t>
  </si>
  <si>
    <t>AKGDLPGVR</t>
  </si>
  <si>
    <t>1196.2</t>
  </si>
  <si>
    <t>1195.1</t>
  </si>
  <si>
    <t>1196.6</t>
  </si>
  <si>
    <t>SAPEAQQQKRGGFGGR</t>
  </si>
  <si>
    <t>1197.10</t>
  </si>
  <si>
    <t>1196.9</t>
  </si>
  <si>
    <t>1198.4</t>
  </si>
  <si>
    <t>1197.3</t>
  </si>
  <si>
    <t>1198.6</t>
  </si>
  <si>
    <t>1197.5</t>
  </si>
  <si>
    <t>AGVCEYNEDSR</t>
  </si>
  <si>
    <t>1199.7</t>
  </si>
  <si>
    <t>YS-NGDTASPKEYTA</t>
  </si>
  <si>
    <t>1200.2</t>
  </si>
  <si>
    <t>1199.1</t>
  </si>
  <si>
    <t>VVDLNDR</t>
  </si>
  <si>
    <t>1200.3</t>
  </si>
  <si>
    <t>1199.2</t>
  </si>
  <si>
    <t>1200.4</t>
  </si>
  <si>
    <t>1199.3</t>
  </si>
  <si>
    <t>YD-DGDTASPREYTAGR</t>
  </si>
  <si>
    <t>YS-nGDTASPKEYTAGr</t>
  </si>
  <si>
    <t>1201.10</t>
  </si>
  <si>
    <t>1200.9</t>
  </si>
  <si>
    <t>GSPAGPSAVTAR</t>
  </si>
  <si>
    <t>1201.6</t>
  </si>
  <si>
    <t>1200.5</t>
  </si>
  <si>
    <t>1201.7</t>
  </si>
  <si>
    <t>1200.6</t>
  </si>
  <si>
    <t>SVsDYEGK</t>
  </si>
  <si>
    <t>YS-sVSDYEGK</t>
  </si>
  <si>
    <t>1202.10</t>
  </si>
  <si>
    <t>1201.9</t>
  </si>
  <si>
    <t>KPEsDELtAEK</t>
  </si>
  <si>
    <t>1202.6</t>
  </si>
  <si>
    <t>1201.5</t>
  </si>
  <si>
    <t>VSSAEYYAK</t>
  </si>
  <si>
    <t>1203.2</t>
  </si>
  <si>
    <t>1202.1</t>
  </si>
  <si>
    <t>KAGKTLDVVER</t>
  </si>
  <si>
    <t>1205.2</t>
  </si>
  <si>
    <t>1204.1</t>
  </si>
  <si>
    <t>EAYVPATK</t>
  </si>
  <si>
    <t>1205.5</t>
  </si>
  <si>
    <t>1204.4</t>
  </si>
  <si>
    <t>GLSNEGQNASLK</t>
  </si>
  <si>
    <t>1206.3</t>
  </si>
  <si>
    <t>ATTPYMTK</t>
  </si>
  <si>
    <t>1207.2</t>
  </si>
  <si>
    <t>1206.1</t>
  </si>
  <si>
    <t>ASLLGSGGR</t>
  </si>
  <si>
    <t>1207.5</t>
  </si>
  <si>
    <t>1206.4</t>
  </si>
  <si>
    <t>LRGALVDR</t>
  </si>
  <si>
    <t>1207.6</t>
  </si>
  <si>
    <t>1206.5</t>
  </si>
  <si>
    <t>LSSEELEK</t>
  </si>
  <si>
    <t>1207.9</t>
  </si>
  <si>
    <t>1206.8</t>
  </si>
  <si>
    <t>YD-APEQFDEVVAAIGNKQ</t>
  </si>
  <si>
    <t>1208.11</t>
  </si>
  <si>
    <t>1207.10</t>
  </si>
  <si>
    <t>LGDKAASELR</t>
  </si>
  <si>
    <t>YD-ErrATLdQVATLEr</t>
  </si>
  <si>
    <t>1208.2</t>
  </si>
  <si>
    <t>1207.1</t>
  </si>
  <si>
    <t>1208.5</t>
  </si>
  <si>
    <t>1207.4</t>
  </si>
  <si>
    <t>WAENNYK</t>
  </si>
  <si>
    <t>1209.4</t>
  </si>
  <si>
    <t>1208.3</t>
  </si>
  <si>
    <t>KFEPTYR</t>
  </si>
  <si>
    <t>1209.6</t>
  </si>
  <si>
    <t>YD-QVCEkEsSPK</t>
  </si>
  <si>
    <t>1210.3</t>
  </si>
  <si>
    <t>1209.2</t>
  </si>
  <si>
    <t>FSHLYR</t>
  </si>
  <si>
    <t>1210.4</t>
  </si>
  <si>
    <t>1209.3</t>
  </si>
  <si>
    <t>AAVRDYK</t>
  </si>
  <si>
    <t>1210.8</t>
  </si>
  <si>
    <t>1209.7</t>
  </si>
  <si>
    <t>CFNCNQTGHLSR</t>
  </si>
  <si>
    <t>1211.2</t>
  </si>
  <si>
    <t>1210.1</t>
  </si>
  <si>
    <t>1212.3</t>
  </si>
  <si>
    <t>SDLVNKK</t>
  </si>
  <si>
    <t>1212.4</t>
  </si>
  <si>
    <t>1211.3</t>
  </si>
  <si>
    <t>1213.4</t>
  </si>
  <si>
    <t>FQTGEDRETMDR</t>
  </si>
  <si>
    <t>YD-QFLGSETSPAPER</t>
  </si>
  <si>
    <t>1214.5</t>
  </si>
  <si>
    <t>VSSASAAASESDVAK</t>
  </si>
  <si>
    <t>1215.4</t>
  </si>
  <si>
    <t>1214.3</t>
  </si>
  <si>
    <t>LEEELGDK</t>
  </si>
  <si>
    <t>1215.6</t>
  </si>
  <si>
    <t>EAAFRNLK</t>
  </si>
  <si>
    <t>1217.4</t>
  </si>
  <si>
    <t>1216.3</t>
  </si>
  <si>
    <t>VESLGSPSGATK</t>
  </si>
  <si>
    <t>YD-SLSLHArdR</t>
  </si>
  <si>
    <t>1218.11</t>
  </si>
  <si>
    <t>1217.10</t>
  </si>
  <si>
    <t>TYQGTEDVSDAR</t>
  </si>
  <si>
    <t>1218.4</t>
  </si>
  <si>
    <t>1217.3</t>
  </si>
  <si>
    <t>1218.9</t>
  </si>
  <si>
    <t>1217.8</t>
  </si>
  <si>
    <t>GAFQKVAATSR</t>
  </si>
  <si>
    <t>1219.10</t>
  </si>
  <si>
    <t>1219.11</t>
  </si>
  <si>
    <t>1218.10</t>
  </si>
  <si>
    <t>SGGGGGGGLGSGGSLR</t>
  </si>
  <si>
    <t>YD-EqAEASIDNLk</t>
  </si>
  <si>
    <t>1219.4</t>
  </si>
  <si>
    <t>1218.3</t>
  </si>
  <si>
    <t>TLKNQGELPENAK</t>
  </si>
  <si>
    <t>1220.6</t>
  </si>
  <si>
    <t>1219.5</t>
  </si>
  <si>
    <t>LRATGGTRTKTPGPGGQAALR</t>
  </si>
  <si>
    <t>1221.3</t>
  </si>
  <si>
    <t>1220.2</t>
  </si>
  <si>
    <t>1221.4</t>
  </si>
  <si>
    <t>1220.3</t>
  </si>
  <si>
    <t>TLVRNVKGPVR</t>
  </si>
  <si>
    <t>1222.2</t>
  </si>
  <si>
    <t>1221.1</t>
  </si>
  <si>
    <t>AGSGVLVAR</t>
  </si>
  <si>
    <t>1222.7</t>
  </si>
  <si>
    <t>1221.6</t>
  </si>
  <si>
    <t>TATEVTPQEPK</t>
  </si>
  <si>
    <t>1223.2</t>
  </si>
  <si>
    <t>1222.1</t>
  </si>
  <si>
    <t>SLFKEGR</t>
  </si>
  <si>
    <t>YD-AEFKEGk</t>
  </si>
  <si>
    <t>1223.3</t>
  </si>
  <si>
    <t>FSGKYLK</t>
  </si>
  <si>
    <t>1223.4</t>
  </si>
  <si>
    <t>1222.3</t>
  </si>
  <si>
    <t>FEASQVTEKQR</t>
  </si>
  <si>
    <t>1223.6</t>
  </si>
  <si>
    <t>1222.5</t>
  </si>
  <si>
    <t>1223.9</t>
  </si>
  <si>
    <t>1222.8</t>
  </si>
  <si>
    <t>1224.4</t>
  </si>
  <si>
    <t>1225.9</t>
  </si>
  <si>
    <t>1224.8</t>
  </si>
  <si>
    <t>1226.4</t>
  </si>
  <si>
    <t>1225.3</t>
  </si>
  <si>
    <t>1226.7</t>
  </si>
  <si>
    <t>1225.6</t>
  </si>
  <si>
    <t>LRVDEVQGK</t>
  </si>
  <si>
    <t>1227.3</t>
  </si>
  <si>
    <t>1226.2</t>
  </si>
  <si>
    <t>ATRTQDVLGENGR</t>
  </si>
  <si>
    <t>1228.5</t>
  </si>
  <si>
    <t>1227.4</t>
  </si>
  <si>
    <t>VcSSHTGLLR</t>
  </si>
  <si>
    <t>1228.6</t>
  </si>
  <si>
    <t>1227.5</t>
  </si>
  <si>
    <t>1229.10</t>
  </si>
  <si>
    <t>1228.9</t>
  </si>
  <si>
    <t>1229.12</t>
  </si>
  <si>
    <t>1228.11</t>
  </si>
  <si>
    <t>1230.2</t>
  </si>
  <si>
    <t>1229.1</t>
  </si>
  <si>
    <t>RYGLCGPNGCGK</t>
  </si>
  <si>
    <t>1230.4</t>
  </si>
  <si>
    <t>1229.3</t>
  </si>
  <si>
    <t>RMNPGPSVq</t>
  </si>
  <si>
    <t>YS-RMNPGPSVQ</t>
  </si>
  <si>
    <t>1231.5</t>
  </si>
  <si>
    <t>1232.10</t>
  </si>
  <si>
    <t>1231.9</t>
  </si>
  <si>
    <t>KAEASGEAADEADEADEE</t>
  </si>
  <si>
    <t>1232.3</t>
  </si>
  <si>
    <t>1231.2</t>
  </si>
  <si>
    <t>TLQTLDGR</t>
  </si>
  <si>
    <t>1232.4</t>
  </si>
  <si>
    <t>1231.3</t>
  </si>
  <si>
    <t>FEDAEVQR</t>
  </si>
  <si>
    <t>1232.5</t>
  </si>
  <si>
    <t>1231.4</t>
  </si>
  <si>
    <t>YNPLEKRD</t>
  </si>
  <si>
    <t>1232.7</t>
  </si>
  <si>
    <t>1231.6</t>
  </si>
  <si>
    <t>ALASKYNcDKSVCR</t>
  </si>
  <si>
    <t>1233.3</t>
  </si>
  <si>
    <t>1232.2</t>
  </si>
  <si>
    <t>YSNLVCK</t>
  </si>
  <si>
    <t>1233.8</t>
  </si>
  <si>
    <t>VAQVQKQAPTFKK</t>
  </si>
  <si>
    <t>1234.5</t>
  </si>
  <si>
    <t>1233.4</t>
  </si>
  <si>
    <t>1234.7</t>
  </si>
  <si>
    <t>1233.6</t>
  </si>
  <si>
    <t>ALEGAEKLAK</t>
  </si>
  <si>
    <t>YD-VTVQSLSPAK</t>
  </si>
  <si>
    <t>1234.8</t>
  </si>
  <si>
    <t>1233.7</t>
  </si>
  <si>
    <t>TQDVLGENGR</t>
  </si>
  <si>
    <t>1235.8</t>
  </si>
  <si>
    <t>SATTLEREGNPEPR</t>
  </si>
  <si>
    <t>1236.3</t>
  </si>
  <si>
    <t>1235.2</t>
  </si>
  <si>
    <t>TGNAVKGEL</t>
  </si>
  <si>
    <t>1236.4</t>
  </si>
  <si>
    <t>1235.3</t>
  </si>
  <si>
    <t>GLVENNVR</t>
  </si>
  <si>
    <t>1237.5</t>
  </si>
  <si>
    <t>TLDYAER</t>
  </si>
  <si>
    <t>1238.2</t>
  </si>
  <si>
    <t>1237.1</t>
  </si>
  <si>
    <t>CEVVVSGK</t>
  </si>
  <si>
    <t>YD-GcEVVVSGK</t>
  </si>
  <si>
    <t>1238.8</t>
  </si>
  <si>
    <t>1237.7</t>
  </si>
  <si>
    <t>1240.4</t>
  </si>
  <si>
    <t>1239.3</t>
  </si>
  <si>
    <t>LQTQVYK</t>
  </si>
  <si>
    <t>1240.8</t>
  </si>
  <si>
    <t>1239.7</t>
  </si>
  <si>
    <t>NVSVkELR</t>
  </si>
  <si>
    <t>YS-NVSVKEIR</t>
  </si>
  <si>
    <t>YD-kAEkAEIR</t>
  </si>
  <si>
    <t>YD-NVSVkDIR</t>
  </si>
  <si>
    <t>YD-VNkLTDIR</t>
  </si>
  <si>
    <t>1241.6</t>
  </si>
  <si>
    <t>1240.5</t>
  </si>
  <si>
    <t>NAAYQKEYETAER</t>
  </si>
  <si>
    <t>1242.11</t>
  </si>
  <si>
    <t>1241.10</t>
  </si>
  <si>
    <t>KAEASGEAAEEAEDEE</t>
  </si>
  <si>
    <t>1243.2</t>
  </si>
  <si>
    <t>1242.1</t>
  </si>
  <si>
    <t>SLGVKDTTHLK</t>
  </si>
  <si>
    <t>1243.3</t>
  </si>
  <si>
    <t>1242.2</t>
  </si>
  <si>
    <t>1244.4</t>
  </si>
  <si>
    <t>1245.5</t>
  </si>
  <si>
    <t>SASLFKQR</t>
  </si>
  <si>
    <t>1245.9</t>
  </si>
  <si>
    <t>1244.8</t>
  </si>
  <si>
    <t>1246.4</t>
  </si>
  <si>
    <t>1245.3</t>
  </si>
  <si>
    <t>GLTEEVAK</t>
  </si>
  <si>
    <t>1247.3</t>
  </si>
  <si>
    <t>1246.2</t>
  </si>
  <si>
    <t>TKTPGPGGqAALR</t>
  </si>
  <si>
    <t>1247.7</t>
  </si>
  <si>
    <t>1246.6</t>
  </si>
  <si>
    <t>TFTNYDGSK</t>
  </si>
  <si>
    <t>1248.3</t>
  </si>
  <si>
    <t>1247.2</t>
  </si>
  <si>
    <t>1248.4</t>
  </si>
  <si>
    <t>DLLTRDEKDPK</t>
  </si>
  <si>
    <t>1249.2</t>
  </si>
  <si>
    <t>1248.1</t>
  </si>
  <si>
    <t>1249.4</t>
  </si>
  <si>
    <t>RFKnGFQTGSASKASA</t>
  </si>
  <si>
    <t>1251.3</t>
  </si>
  <si>
    <t>1250.2</t>
  </si>
  <si>
    <t>NAGGVGELEK</t>
  </si>
  <si>
    <t>1251.4</t>
  </si>
  <si>
    <t>1250.3</t>
  </si>
  <si>
    <t>QKGLDSVVR</t>
  </si>
  <si>
    <t>1252.6</t>
  </si>
  <si>
    <t>1251.5</t>
  </si>
  <si>
    <t>1253.10</t>
  </si>
  <si>
    <t>1252.9</t>
  </si>
  <si>
    <t>1253.5</t>
  </si>
  <si>
    <t>1252.4</t>
  </si>
  <si>
    <t>TPGPGGQAALR</t>
  </si>
  <si>
    <t>1254.2</t>
  </si>
  <si>
    <t>1253.1</t>
  </si>
  <si>
    <t>LkAQLGPDESK</t>
  </si>
  <si>
    <t>LKAQLGPDESK</t>
  </si>
  <si>
    <t>YS-LKAqLGPDESK</t>
  </si>
  <si>
    <t>YD-LKGRLGPDESK</t>
  </si>
  <si>
    <t>1254.4</t>
  </si>
  <si>
    <t>1253.3</t>
  </si>
  <si>
    <t>ALQSLTSK</t>
  </si>
  <si>
    <t>1254.6</t>
  </si>
  <si>
    <t>KKTGLDLSDDAR</t>
  </si>
  <si>
    <t>1254.7</t>
  </si>
  <si>
    <t>1253.6</t>
  </si>
  <si>
    <t>DDNPNLPR</t>
  </si>
  <si>
    <t>1254.8</t>
  </si>
  <si>
    <t>1253.7</t>
  </si>
  <si>
    <t>AGFAGDDAPR</t>
  </si>
  <si>
    <t>1255.2</t>
  </si>
  <si>
    <t>1254.1</t>
  </si>
  <si>
    <t>YS-LKAQLGPDESK</t>
  </si>
  <si>
    <t>YD-LpGrESr</t>
  </si>
  <si>
    <t>1255.4</t>
  </si>
  <si>
    <t>1254.3</t>
  </si>
  <si>
    <t>VNNQLLK</t>
  </si>
  <si>
    <t>1255.5</t>
  </si>
  <si>
    <t>MVGNRYLEKR</t>
  </si>
  <si>
    <t>1255.6</t>
  </si>
  <si>
    <t>1254.5</t>
  </si>
  <si>
    <t>GSGLVASPAVKK</t>
  </si>
  <si>
    <t>1256.11</t>
  </si>
  <si>
    <t>1255.10</t>
  </si>
  <si>
    <t>RDALLKEDA</t>
  </si>
  <si>
    <t>1256.2</t>
  </si>
  <si>
    <t>1255.1</t>
  </si>
  <si>
    <t>YD-LKARLGPDESK</t>
  </si>
  <si>
    <t>1257.4</t>
  </si>
  <si>
    <t>1256.3</t>
  </si>
  <si>
    <t>1259.4</t>
  </si>
  <si>
    <t>1258.3</t>
  </si>
  <si>
    <t>1259.6</t>
  </si>
  <si>
    <t>1258.5</t>
  </si>
  <si>
    <t>TYCPYcK</t>
  </si>
  <si>
    <t>1260.5</t>
  </si>
  <si>
    <t>ETAKATNDVEPSTYDSK</t>
  </si>
  <si>
    <t>1263.6</t>
  </si>
  <si>
    <t>1262.5</t>
  </si>
  <si>
    <t>SKLETELTK</t>
  </si>
  <si>
    <t>1263.8</t>
  </si>
  <si>
    <t>1262.7</t>
  </si>
  <si>
    <t>YD-PKetPSkAAADALSDLEIKdSK</t>
  </si>
  <si>
    <t>1264.14</t>
  </si>
  <si>
    <t>1263.13</t>
  </si>
  <si>
    <t>SEVSNPPAYGAK</t>
  </si>
  <si>
    <t>1264.17</t>
  </si>
  <si>
    <t>1263.16</t>
  </si>
  <si>
    <t>1264.2</t>
  </si>
  <si>
    <t>1263.1</t>
  </si>
  <si>
    <t>1264.9</t>
  </si>
  <si>
    <t>KAYFTAPSSQRR</t>
  </si>
  <si>
    <t>1265.2</t>
  </si>
  <si>
    <t>1264.1</t>
  </si>
  <si>
    <t>YS-lKAQLGPDESK</t>
  </si>
  <si>
    <t>1265.7</t>
  </si>
  <si>
    <t>1264.6</t>
  </si>
  <si>
    <t>1266.11</t>
  </si>
  <si>
    <t>1265.10</t>
  </si>
  <si>
    <t>FDDGAGGDNEVQR</t>
  </si>
  <si>
    <t>1266.2</t>
  </si>
  <si>
    <t>1265.1</t>
  </si>
  <si>
    <t>MNPGPSVQ</t>
  </si>
  <si>
    <t>1266.7</t>
  </si>
  <si>
    <t>1265.6</t>
  </si>
  <si>
    <t>SALGEGMTR</t>
  </si>
  <si>
    <t>1267.2</t>
  </si>
  <si>
    <t>1266.1</t>
  </si>
  <si>
    <t>1267.3</t>
  </si>
  <si>
    <t>SNVVQAR</t>
  </si>
  <si>
    <t>YD-ENVVQAR</t>
  </si>
  <si>
    <t>1267.5</t>
  </si>
  <si>
    <t>1266.4</t>
  </si>
  <si>
    <t>GAVSGQKAGLLAARR</t>
  </si>
  <si>
    <t>1267.6</t>
  </si>
  <si>
    <t>1266.5</t>
  </si>
  <si>
    <t>1267.7</t>
  </si>
  <si>
    <t>1266.6</t>
  </si>
  <si>
    <t>AGSSAGANKDDTKLQSQLAK</t>
  </si>
  <si>
    <t>1268.10</t>
  </si>
  <si>
    <t>1267.9</t>
  </si>
  <si>
    <t>NQNYPLASK</t>
  </si>
  <si>
    <t>1268.3</t>
  </si>
  <si>
    <t>KGAGSLFTSHTR</t>
  </si>
  <si>
    <t>1269.2</t>
  </si>
  <si>
    <t>1268.1</t>
  </si>
  <si>
    <t>VAELEKTADVK</t>
  </si>
  <si>
    <t>1269.4</t>
  </si>
  <si>
    <t>AGVKAYELRTK</t>
  </si>
  <si>
    <t>YD-IrEYEQTLk</t>
  </si>
  <si>
    <t>1269.8</t>
  </si>
  <si>
    <t>1268.7</t>
  </si>
  <si>
    <t>1270.5</t>
  </si>
  <si>
    <t>TVLPGDDAK</t>
  </si>
  <si>
    <t>YD-AELANIER</t>
  </si>
  <si>
    <t>1273.3</t>
  </si>
  <si>
    <t>1272.2</t>
  </si>
  <si>
    <t>TLNYARPQSN</t>
  </si>
  <si>
    <t>1274.2</t>
  </si>
  <si>
    <t>1273.1</t>
  </si>
  <si>
    <t>MDKLREK</t>
  </si>
  <si>
    <t>1274.3</t>
  </si>
  <si>
    <t>1273.2</t>
  </si>
  <si>
    <t>SSSSTSALAYK</t>
  </si>
  <si>
    <t>1275.4</t>
  </si>
  <si>
    <t>ESDLKADQLERR</t>
  </si>
  <si>
    <t>1275.6</t>
  </si>
  <si>
    <t>1274.5</t>
  </si>
  <si>
    <t>1275.7</t>
  </si>
  <si>
    <t>1274.6</t>
  </si>
  <si>
    <t>AKLSEGTSFR</t>
  </si>
  <si>
    <t>1275.8</t>
  </si>
  <si>
    <t>1274.7</t>
  </si>
  <si>
    <t>1276.11</t>
  </si>
  <si>
    <t>1275.10</t>
  </si>
  <si>
    <t>1276.2</t>
  </si>
  <si>
    <t>1275.1</t>
  </si>
  <si>
    <t>1276.3</t>
  </si>
  <si>
    <t>1275.2</t>
  </si>
  <si>
    <t>WLDTASK</t>
  </si>
  <si>
    <t>1276.6</t>
  </si>
  <si>
    <t>1275.5</t>
  </si>
  <si>
    <t>LQQTAFDK</t>
  </si>
  <si>
    <t>1276.9</t>
  </si>
  <si>
    <t>FVSKLAEEK</t>
  </si>
  <si>
    <t>1277.10</t>
  </si>
  <si>
    <t>ALYEEAQEK</t>
  </si>
  <si>
    <t>1277.3</t>
  </si>
  <si>
    <t>AFTSYDR</t>
  </si>
  <si>
    <t>1277.5</t>
  </si>
  <si>
    <t>1276.4</t>
  </si>
  <si>
    <t>1278.12</t>
  </si>
  <si>
    <t>1277.11</t>
  </si>
  <si>
    <t>nTTVPTLKR</t>
  </si>
  <si>
    <t>1278.13</t>
  </si>
  <si>
    <t>1277.12</t>
  </si>
  <si>
    <t>SRNTASFAGSKKTFD</t>
  </si>
  <si>
    <t>1278.3</t>
  </si>
  <si>
    <t>1277.2</t>
  </si>
  <si>
    <t>1278.8</t>
  </si>
  <si>
    <t>1277.7</t>
  </si>
  <si>
    <t>YSLASQPR</t>
  </si>
  <si>
    <t>1279.2</t>
  </si>
  <si>
    <t>1278.1</t>
  </si>
  <si>
    <t>YD-QDVLQGR</t>
  </si>
  <si>
    <t>1279.6</t>
  </si>
  <si>
    <t>1278.5</t>
  </si>
  <si>
    <t>HCVNSASLNLKKD</t>
  </si>
  <si>
    <t>1279.9</t>
  </si>
  <si>
    <t>NANDNNQFYQQK</t>
  </si>
  <si>
    <t>1280.10</t>
  </si>
  <si>
    <t>EALKDEDEDEDDSTTKEP</t>
  </si>
  <si>
    <t>1280.4</t>
  </si>
  <si>
    <t>1279.3</t>
  </si>
  <si>
    <t>TLQESDKFATK</t>
  </si>
  <si>
    <t>1280.6</t>
  </si>
  <si>
    <t>1279.5</t>
  </si>
  <si>
    <t>LVNGLQNTR</t>
  </si>
  <si>
    <t>1280.7</t>
  </si>
  <si>
    <t>1281.11</t>
  </si>
  <si>
    <t>VGKGDDEANGATSFDR</t>
  </si>
  <si>
    <t>1281.3</t>
  </si>
  <si>
    <t>1280.2</t>
  </si>
  <si>
    <t>SLRELDVAGGKK</t>
  </si>
  <si>
    <t>1281.9</t>
  </si>
  <si>
    <t>1280.8</t>
  </si>
  <si>
    <t>1282.6</t>
  </si>
  <si>
    <t>1281.5</t>
  </si>
  <si>
    <t>KVLLDGPK</t>
  </si>
  <si>
    <t>1282.7</t>
  </si>
  <si>
    <t>1281.6</t>
  </si>
  <si>
    <t>KQSLLLSK</t>
  </si>
  <si>
    <t>1283.6</t>
  </si>
  <si>
    <t>1282.5</t>
  </si>
  <si>
    <t>HVGDMGNVKTDEnGVAK</t>
  </si>
  <si>
    <t>1284.3</t>
  </si>
  <si>
    <t>1283.2</t>
  </si>
  <si>
    <t>RSQLAQQLQAR</t>
  </si>
  <si>
    <t>1284.4</t>
  </si>
  <si>
    <t>1283.3</t>
  </si>
  <si>
    <t>TVEALTGAK</t>
  </si>
  <si>
    <t>1284.6</t>
  </si>
  <si>
    <t>1283.5</t>
  </si>
  <si>
    <t>TLGLAVDHRR</t>
  </si>
  <si>
    <t>1284.7</t>
  </si>
  <si>
    <t>ANDLGFHKYR</t>
  </si>
  <si>
    <t>1285.5</t>
  </si>
  <si>
    <t>DAAAYADKVNGR</t>
  </si>
  <si>
    <t>1286.3</t>
  </si>
  <si>
    <t>1285.2</t>
  </si>
  <si>
    <t>ASLFAQGKR</t>
  </si>
  <si>
    <t>1286.5</t>
  </si>
  <si>
    <t>1285.4</t>
  </si>
  <si>
    <t>1286.6</t>
  </si>
  <si>
    <t>LAASVVGVGKRK</t>
  </si>
  <si>
    <t>1287.11</t>
  </si>
  <si>
    <t>1286.10</t>
  </si>
  <si>
    <t>1287.2</t>
  </si>
  <si>
    <t>1286.1</t>
  </si>
  <si>
    <t>TLENTLK</t>
  </si>
  <si>
    <t>1288.3</t>
  </si>
  <si>
    <t>TVNLYSK</t>
  </si>
  <si>
    <t>1288.4</t>
  </si>
  <si>
    <t>1287.3</t>
  </si>
  <si>
    <t>TLEYYQK</t>
  </si>
  <si>
    <t>1288.7</t>
  </si>
  <si>
    <t>1287.6</t>
  </si>
  <si>
    <t>AKALGLKVTNPKGR</t>
  </si>
  <si>
    <t>1288.8</t>
  </si>
  <si>
    <t>1287.7</t>
  </si>
  <si>
    <t>HGLDVSDNNKALAK</t>
  </si>
  <si>
    <t>1289.10</t>
  </si>
  <si>
    <t>1288.9</t>
  </si>
  <si>
    <t>TYETTLEK</t>
  </si>
  <si>
    <t>1289.15</t>
  </si>
  <si>
    <t>1288.14</t>
  </si>
  <si>
    <t>GMTSKPAGFMKK</t>
  </si>
  <si>
    <t>1289.3</t>
  </si>
  <si>
    <t>1288.2</t>
  </si>
  <si>
    <t>1289.9</t>
  </si>
  <si>
    <t>1290.10</t>
  </si>
  <si>
    <t>1290.3</t>
  </si>
  <si>
    <t>1289.2</t>
  </si>
  <si>
    <t>YD-NDLVQAR</t>
  </si>
  <si>
    <t>1290.5</t>
  </si>
  <si>
    <t>1289.4</t>
  </si>
  <si>
    <t>APGKKVAPAPFGAK</t>
  </si>
  <si>
    <t>1290.8</t>
  </si>
  <si>
    <t>1289.7</t>
  </si>
  <si>
    <t>LGHPAPNFK</t>
  </si>
  <si>
    <t>1290.9</t>
  </si>
  <si>
    <t>1289.8</t>
  </si>
  <si>
    <t>TLGHSVQSPDDTVK</t>
  </si>
  <si>
    <t>1291.2</t>
  </si>
  <si>
    <t>1290.1</t>
  </si>
  <si>
    <t>ALAPEYAK</t>
  </si>
  <si>
    <t>1291.7</t>
  </si>
  <si>
    <t>1290.6</t>
  </si>
  <si>
    <t>VLGATTNNEYR</t>
  </si>
  <si>
    <t>1291.9</t>
  </si>
  <si>
    <t>YD-DFATFAKETmMDSNSFHA</t>
  </si>
  <si>
    <t>1292.3</t>
  </si>
  <si>
    <t>PVSEAFAK</t>
  </si>
  <si>
    <t>1293.3</t>
  </si>
  <si>
    <t>1292.2</t>
  </si>
  <si>
    <t>AELLNDR</t>
  </si>
  <si>
    <t>1293.6</t>
  </si>
  <si>
    <t>1292.5</t>
  </si>
  <si>
    <t>VLTGNKLMR</t>
  </si>
  <si>
    <t>1293.7</t>
  </si>
  <si>
    <t>1292.6</t>
  </si>
  <si>
    <t>AEGSELrLAK</t>
  </si>
  <si>
    <t>AEGSELRLAK</t>
  </si>
  <si>
    <t>1294.4</t>
  </si>
  <si>
    <t>YVLATSTK</t>
  </si>
  <si>
    <t>1294.6</t>
  </si>
  <si>
    <t>1293.5</t>
  </si>
  <si>
    <t>MVYASSKDALRR</t>
  </si>
  <si>
    <t>1295.10</t>
  </si>
  <si>
    <t>1294.9</t>
  </si>
  <si>
    <t>1296.3</t>
  </si>
  <si>
    <t>1295.2</t>
  </si>
  <si>
    <t>KAYFTAPSSERR</t>
  </si>
  <si>
    <t>YD-KAYFTAPSSqRR</t>
  </si>
  <si>
    <t>1296.4</t>
  </si>
  <si>
    <t>1295.3</t>
  </si>
  <si>
    <t>1297.5</t>
  </si>
  <si>
    <t>1297.6</t>
  </si>
  <si>
    <t>1296.5</t>
  </si>
  <si>
    <t>AASDALPPASPK</t>
  </si>
  <si>
    <t>1297.9</t>
  </si>
  <si>
    <t>1296.8</t>
  </si>
  <si>
    <t>KVGLTGKYGVR</t>
  </si>
  <si>
    <t>1298.10</t>
  </si>
  <si>
    <t>1298.6</t>
  </si>
  <si>
    <t>YKFPGQQK</t>
  </si>
  <si>
    <t>1299.2</t>
  </si>
  <si>
    <t>1298.1</t>
  </si>
  <si>
    <t>VASLDEKMSTR</t>
  </si>
  <si>
    <t>1299.4</t>
  </si>
  <si>
    <t>1298.3</t>
  </si>
  <si>
    <t>HFELGGEK</t>
  </si>
  <si>
    <t>YD-HFVPWcK</t>
  </si>
  <si>
    <t>1299.7</t>
  </si>
  <si>
    <t>LHMGTDDVR</t>
  </si>
  <si>
    <t>1300.10</t>
  </si>
  <si>
    <t>1299.9</t>
  </si>
  <si>
    <t>YGLAEKVEK</t>
  </si>
  <si>
    <t>1300.2</t>
  </si>
  <si>
    <t>1299.1</t>
  </si>
  <si>
    <t>LkAqLGPDESK</t>
  </si>
  <si>
    <t>1300.6</t>
  </si>
  <si>
    <t>1299.5</t>
  </si>
  <si>
    <t>KLNTNVLR</t>
  </si>
  <si>
    <t>1300.9</t>
  </si>
  <si>
    <t>1299.8</t>
  </si>
  <si>
    <t>1301.2</t>
  </si>
  <si>
    <t>1300.1</t>
  </si>
  <si>
    <t>LGTLVNQK</t>
  </si>
  <si>
    <t>1301.5</t>
  </si>
  <si>
    <t>1300.4</t>
  </si>
  <si>
    <t>1302.13</t>
  </si>
  <si>
    <t>1301.12</t>
  </si>
  <si>
    <t>1302.6</t>
  </si>
  <si>
    <t>1303.12</t>
  </si>
  <si>
    <t>1302.11</t>
  </si>
  <si>
    <t>SKMVYASSKDALR</t>
  </si>
  <si>
    <t>1304.2</t>
  </si>
  <si>
    <t>1303.1</t>
  </si>
  <si>
    <t>1304.4</t>
  </si>
  <si>
    <t>1303.3</t>
  </si>
  <si>
    <t>QSMQFAR</t>
  </si>
  <si>
    <t>1304.5</t>
  </si>
  <si>
    <t>1303.4</t>
  </si>
  <si>
    <t>KVLQALEK</t>
  </si>
  <si>
    <t>1304.6</t>
  </si>
  <si>
    <t>1303.5</t>
  </si>
  <si>
    <t>ASLFAQGkR</t>
  </si>
  <si>
    <t>YD-ASLFAQAKR</t>
  </si>
  <si>
    <t>YS-ASLFAqGKR</t>
  </si>
  <si>
    <t>1304.7</t>
  </si>
  <si>
    <t>1303.6</t>
  </si>
  <si>
    <t>FKNGFQTGSASKASA</t>
  </si>
  <si>
    <t>1304.8</t>
  </si>
  <si>
    <t>1303.7</t>
  </si>
  <si>
    <t>YS-AEGSEIRLAk</t>
  </si>
  <si>
    <t>1305.5</t>
  </si>
  <si>
    <t>YS-AEGSEIrLAk</t>
  </si>
  <si>
    <t>1305.6</t>
  </si>
  <si>
    <t>HVGDMGNVKTDENGVAK</t>
  </si>
  <si>
    <t>1305.7</t>
  </si>
  <si>
    <t>AVQDNGESAFR</t>
  </si>
  <si>
    <t>1306.3</t>
  </si>
  <si>
    <t>1305.2</t>
  </si>
  <si>
    <t>AQHAVLLDQEK</t>
  </si>
  <si>
    <t>1306.4</t>
  </si>
  <si>
    <t>1305.3</t>
  </si>
  <si>
    <t>AEFAEVSK</t>
  </si>
  <si>
    <t>1306.5</t>
  </si>
  <si>
    <t>1305.4</t>
  </si>
  <si>
    <t>1306.6</t>
  </si>
  <si>
    <t>NKDLEQENVEKENQLK</t>
  </si>
  <si>
    <t>1307.2</t>
  </si>
  <si>
    <t>1306.1</t>
  </si>
  <si>
    <t>YD-ESHEKWIQDIK</t>
  </si>
  <si>
    <t>1307.4</t>
  </si>
  <si>
    <t>SGKYTLGYK</t>
  </si>
  <si>
    <t>1307.5</t>
  </si>
  <si>
    <t>YD-LkAEGSEIR</t>
  </si>
  <si>
    <t>1308.8</t>
  </si>
  <si>
    <t>1307.7</t>
  </si>
  <si>
    <t>CRQEFLER</t>
  </si>
  <si>
    <t>1308.9</t>
  </si>
  <si>
    <t>1307.8</t>
  </si>
  <si>
    <t>TLSDyNLQK</t>
  </si>
  <si>
    <t>TLSDYNLQK</t>
  </si>
  <si>
    <t>YS-TLsDYNIQK</t>
  </si>
  <si>
    <t>1309.3</t>
  </si>
  <si>
    <t>1308.2</t>
  </si>
  <si>
    <t>1310.3</t>
  </si>
  <si>
    <t>1309.2</t>
  </si>
  <si>
    <t>1310.4</t>
  </si>
  <si>
    <t>SQAVNAKKRVFK</t>
  </si>
  <si>
    <t>1310.6</t>
  </si>
  <si>
    <t>1309.5</t>
  </si>
  <si>
    <t>1311.2</t>
  </si>
  <si>
    <t>1310.1</t>
  </si>
  <si>
    <t>YS-lKAqLGPDESK</t>
  </si>
  <si>
    <t>1311.3</t>
  </si>
  <si>
    <t>1310.2</t>
  </si>
  <si>
    <t>LGSLVANR</t>
  </si>
  <si>
    <t>1311.5</t>
  </si>
  <si>
    <t>1311.7</t>
  </si>
  <si>
    <t>VAPAPFGAKSTK</t>
  </si>
  <si>
    <t>1312.3</t>
  </si>
  <si>
    <t>LSEGTSFR</t>
  </si>
  <si>
    <t>1313.14</t>
  </si>
  <si>
    <t>1312.13</t>
  </si>
  <si>
    <t>LGSEFTEHTSANNNR</t>
  </si>
  <si>
    <t>1313.2</t>
  </si>
  <si>
    <t>1312.1</t>
  </si>
  <si>
    <t>YD-LKNQLGPDESK</t>
  </si>
  <si>
    <t>1313.4</t>
  </si>
  <si>
    <t>1314.7</t>
  </si>
  <si>
    <t>1313.6</t>
  </si>
  <si>
    <t>SGQGAFGNMCRGGR</t>
  </si>
  <si>
    <t>1315.2</t>
  </si>
  <si>
    <t>1314.1</t>
  </si>
  <si>
    <t>YD-LRAELGPDESK</t>
  </si>
  <si>
    <t>1315.4</t>
  </si>
  <si>
    <t>1314.3</t>
  </si>
  <si>
    <t>1315.5</t>
  </si>
  <si>
    <t>1314.4</t>
  </si>
  <si>
    <t>SVSDyEGK</t>
  </si>
  <si>
    <t>Nitro</t>
  </si>
  <si>
    <t>YD-GSEAGPDAr</t>
  </si>
  <si>
    <t>1315.8</t>
  </si>
  <si>
    <t>SVEDLKKAR</t>
  </si>
  <si>
    <t>1316.10</t>
  </si>
  <si>
    <t>1315.9</t>
  </si>
  <si>
    <t>1316.5</t>
  </si>
  <si>
    <t>KAYGDVQPLKGAR</t>
  </si>
  <si>
    <t>1316.8</t>
  </si>
  <si>
    <t>1315.7</t>
  </si>
  <si>
    <t>1317.6</t>
  </si>
  <si>
    <t>1317.9</t>
  </si>
  <si>
    <t>YD-QELInASIR</t>
  </si>
  <si>
    <t>1318.2</t>
  </si>
  <si>
    <t>1317.1</t>
  </si>
  <si>
    <t>DDNPnLPR</t>
  </si>
  <si>
    <t>YS-DDnPNLPR</t>
  </si>
  <si>
    <t>1318.3</t>
  </si>
  <si>
    <t>1317.2</t>
  </si>
  <si>
    <t>1318.4</t>
  </si>
  <si>
    <t>1317.3</t>
  </si>
  <si>
    <t>1319.5</t>
  </si>
  <si>
    <t>VASANATAAESDVAK</t>
  </si>
  <si>
    <t>YD-VASAIATAAESDVAK</t>
  </si>
  <si>
    <t>1321.4</t>
  </si>
  <si>
    <t>1320.3</t>
  </si>
  <si>
    <t>LHMGTEDVR</t>
  </si>
  <si>
    <t>1321.5</t>
  </si>
  <si>
    <t>1320.4</t>
  </si>
  <si>
    <t>GAWGKPHGLAAR</t>
  </si>
  <si>
    <t>1322.2</t>
  </si>
  <si>
    <t>1321.1</t>
  </si>
  <si>
    <t>1322.5</t>
  </si>
  <si>
    <t>VWVREGEKTMGAK</t>
  </si>
  <si>
    <t>1323.3</t>
  </si>
  <si>
    <t>1323.5</t>
  </si>
  <si>
    <t>1322.4</t>
  </si>
  <si>
    <t>1324.5</t>
  </si>
  <si>
    <t>1323.4</t>
  </si>
  <si>
    <t>SLRELDVTGGKK</t>
  </si>
  <si>
    <t>1324.6</t>
  </si>
  <si>
    <t>STLDPVEK</t>
  </si>
  <si>
    <t>1325.2</t>
  </si>
  <si>
    <t>1324.1</t>
  </si>
  <si>
    <t>1325.4</t>
  </si>
  <si>
    <t>1324.3</t>
  </si>
  <si>
    <t>AMEVVASER</t>
  </si>
  <si>
    <t>1326.3</t>
  </si>
  <si>
    <t>1326.5</t>
  </si>
  <si>
    <t>1326.6</t>
  </si>
  <si>
    <t>1325.5</t>
  </si>
  <si>
    <t>1327.5</t>
  </si>
  <si>
    <t>1326.4</t>
  </si>
  <si>
    <t>AQGVAVQLKRQPAQPRESR</t>
  </si>
  <si>
    <t>1327.6</t>
  </si>
  <si>
    <t>1327.7</t>
  </si>
  <si>
    <t>YLVGGNKLQK</t>
  </si>
  <si>
    <t>1327.8</t>
  </si>
  <si>
    <t>1326.7</t>
  </si>
  <si>
    <t>1327.9</t>
  </si>
  <si>
    <t>1326.8</t>
  </si>
  <si>
    <t>FLDTEAGGSQAR</t>
  </si>
  <si>
    <t>1328.11</t>
  </si>
  <si>
    <t>1327.10</t>
  </si>
  <si>
    <t>HSNGDAWVEAR</t>
  </si>
  <si>
    <t>1328.14</t>
  </si>
  <si>
    <t>1327.13</t>
  </si>
  <si>
    <t>NAARKAEASGEAAEEAEDEE</t>
  </si>
  <si>
    <t>1329.2</t>
  </si>
  <si>
    <t>1328.1</t>
  </si>
  <si>
    <t>LTKEAAALAEGK</t>
  </si>
  <si>
    <t>1329.5</t>
  </si>
  <si>
    <t>1328.4</t>
  </si>
  <si>
    <t>LKYALNGR</t>
  </si>
  <si>
    <t>1329.6</t>
  </si>
  <si>
    <t>1328.5</t>
  </si>
  <si>
    <t>1329.7</t>
  </si>
  <si>
    <t>1328.6</t>
  </si>
  <si>
    <t>1331.5</t>
  </si>
  <si>
    <t>1330.4</t>
  </si>
  <si>
    <t>mDSTANEVEAVK</t>
  </si>
  <si>
    <t>1332.6</t>
  </si>
  <si>
    <t>1333.7</t>
  </si>
  <si>
    <t>YDCSFCGK</t>
  </si>
  <si>
    <t>1335.2</t>
  </si>
  <si>
    <t>1334.1</t>
  </si>
  <si>
    <t>1335.6</t>
  </si>
  <si>
    <t>1334.5</t>
  </si>
  <si>
    <t>KAMLSQQLTK</t>
  </si>
  <si>
    <t>1335.7</t>
  </si>
  <si>
    <t>1334.6</t>
  </si>
  <si>
    <t>SVAVDSSESNLK</t>
  </si>
  <si>
    <t>1336.3</t>
  </si>
  <si>
    <t>KGVPYVVTHDGR</t>
  </si>
  <si>
    <t>1336.5</t>
  </si>
  <si>
    <t>1335.4</t>
  </si>
  <si>
    <t>FKNGFQTGSAKATSA</t>
  </si>
  <si>
    <t>1336.7</t>
  </si>
  <si>
    <t>LGLESKQPNSALRK</t>
  </si>
  <si>
    <t>1336.8</t>
  </si>
  <si>
    <t>qCRVCSSHTGLVR</t>
  </si>
  <si>
    <t>1337.2</t>
  </si>
  <si>
    <t>1336.1</t>
  </si>
  <si>
    <t>LELYGPSKTRK</t>
  </si>
  <si>
    <t>1337.4</t>
  </si>
  <si>
    <t>1338.3</t>
  </si>
  <si>
    <t>LNKMLSCAGADR</t>
  </si>
  <si>
    <t>1338.5</t>
  </si>
  <si>
    <t>AGALENARK</t>
  </si>
  <si>
    <t>YD-LKIQVyK</t>
  </si>
  <si>
    <t>1338.6</t>
  </si>
  <si>
    <t>1337.5</t>
  </si>
  <si>
    <t>LKGGAEAASKFASSTR</t>
  </si>
  <si>
    <t>1338.7</t>
  </si>
  <si>
    <t>1337.6</t>
  </si>
  <si>
    <t>YD-TAGQIAQTALK</t>
  </si>
  <si>
    <t>1338.8</t>
  </si>
  <si>
    <t>1337.7</t>
  </si>
  <si>
    <t>1339.3</t>
  </si>
  <si>
    <t>1338.2</t>
  </si>
  <si>
    <t>SLPETQK</t>
  </si>
  <si>
    <t>1339.8</t>
  </si>
  <si>
    <t>1340.2</t>
  </si>
  <si>
    <t>1339.1</t>
  </si>
  <si>
    <t>1340.3</t>
  </si>
  <si>
    <t>1339.2</t>
  </si>
  <si>
    <t>1340.4</t>
  </si>
  <si>
    <t>SGKYTLGYKSTVK</t>
  </si>
  <si>
    <t>1340.5</t>
  </si>
  <si>
    <t>1339.4</t>
  </si>
  <si>
    <t>1341.3</t>
  </si>
  <si>
    <t>ESDLKADQLER</t>
  </si>
  <si>
    <t>1341.4</t>
  </si>
  <si>
    <t>YD-LAAPENEKPAPVR</t>
  </si>
  <si>
    <t>1341.5</t>
  </si>
  <si>
    <t>LGLESKQpNSALR</t>
  </si>
  <si>
    <t>YD-NIRDKQEELEk</t>
  </si>
  <si>
    <t>YD-nIRDKQEELEk</t>
  </si>
  <si>
    <t>YS-LGIESKQPNSAIR</t>
  </si>
  <si>
    <t>YS-LGIESKQpnSAIR</t>
  </si>
  <si>
    <t>1341.6</t>
  </si>
  <si>
    <t>YLDDANVTR</t>
  </si>
  <si>
    <t>1343.3</t>
  </si>
  <si>
    <t>1342.2</t>
  </si>
  <si>
    <t>SYNWGAK</t>
  </si>
  <si>
    <t>1343.4</t>
  </si>
  <si>
    <t>1342.3</t>
  </si>
  <si>
    <t>SSLLTASR</t>
  </si>
  <si>
    <t>1343.7</t>
  </si>
  <si>
    <t>1342.6</t>
  </si>
  <si>
    <t>QLNASLADK</t>
  </si>
  <si>
    <t>1343.8</t>
  </si>
  <si>
    <t>1342.7</t>
  </si>
  <si>
    <t>VLVHTQLR</t>
  </si>
  <si>
    <t>1344.3</t>
  </si>
  <si>
    <t>1343.2</t>
  </si>
  <si>
    <t>SAATVGKPLK</t>
  </si>
  <si>
    <t>1344.6</t>
  </si>
  <si>
    <t>1343.5</t>
  </si>
  <si>
    <t>STDVAAAQAQSK</t>
  </si>
  <si>
    <t>YS-STdVAAAQAQSK</t>
  </si>
  <si>
    <t>1345.10</t>
  </si>
  <si>
    <t>1344.9</t>
  </si>
  <si>
    <t>LTLTSTKVK</t>
  </si>
  <si>
    <t>1345.11</t>
  </si>
  <si>
    <t>1344.10</t>
  </si>
  <si>
    <t>GRGALVDsDDE</t>
  </si>
  <si>
    <t>1345.8</t>
  </si>
  <si>
    <t>1344.7</t>
  </si>
  <si>
    <t>LGHPAPnFK</t>
  </si>
  <si>
    <t>1346.2</t>
  </si>
  <si>
    <t>1345.1</t>
  </si>
  <si>
    <t>LLQEVASK</t>
  </si>
  <si>
    <t>1346.7</t>
  </si>
  <si>
    <t>1345.6</t>
  </si>
  <si>
    <t>GTLFVRGDSK</t>
  </si>
  <si>
    <t>1347.2</t>
  </si>
  <si>
    <t>1346.1</t>
  </si>
  <si>
    <t>KAGLNLVR</t>
  </si>
  <si>
    <t>1347.6</t>
  </si>
  <si>
    <t>1346.5</t>
  </si>
  <si>
    <t>AQGVAVQLKR</t>
  </si>
  <si>
    <t>1347.7</t>
  </si>
  <si>
    <t>1346.6</t>
  </si>
  <si>
    <t>YGLCGPNGCGK</t>
  </si>
  <si>
    <t>1348.10</t>
  </si>
  <si>
    <t>1347.9</t>
  </si>
  <si>
    <t>LNRPPVSVSR</t>
  </si>
  <si>
    <t>1348.5</t>
  </si>
  <si>
    <t>1347.4</t>
  </si>
  <si>
    <t>1348.8</t>
  </si>
  <si>
    <t>AVGAHSDLLK</t>
  </si>
  <si>
    <t>1348.9</t>
  </si>
  <si>
    <t>1347.8</t>
  </si>
  <si>
    <t>RGAAGLWTCSCCKK</t>
  </si>
  <si>
    <t>1349.10</t>
  </si>
  <si>
    <t>SKQEASQMAAMAEK</t>
  </si>
  <si>
    <t>1349.7</t>
  </si>
  <si>
    <t>1348.6</t>
  </si>
  <si>
    <t>LAAPENEKPAPVR</t>
  </si>
  <si>
    <t>YS-LAAPEnEKPAPVR</t>
  </si>
  <si>
    <t>YD-GSSSGtRR</t>
  </si>
  <si>
    <t>1349.8</t>
  </si>
  <si>
    <t>1348.7</t>
  </si>
  <si>
    <t>EYFEAANK</t>
  </si>
  <si>
    <t>1350.3</t>
  </si>
  <si>
    <t>1349.2</t>
  </si>
  <si>
    <t>LEDVTPVPSDSTRKK</t>
  </si>
  <si>
    <t>1350.4</t>
  </si>
  <si>
    <t>1349.3</t>
  </si>
  <si>
    <t>1351.4</t>
  </si>
  <si>
    <t>AAQLEASKAFSKR</t>
  </si>
  <si>
    <t>1351.5</t>
  </si>
  <si>
    <t>1351.6</t>
  </si>
  <si>
    <t>1350.5</t>
  </si>
  <si>
    <t>QALYTRATASE</t>
  </si>
  <si>
    <t>1352.2</t>
  </si>
  <si>
    <t>1351.1</t>
  </si>
  <si>
    <t>AEELLER</t>
  </si>
  <si>
    <t>1352.3</t>
  </si>
  <si>
    <t>1351.2</t>
  </si>
  <si>
    <t>YD-RAIILER</t>
  </si>
  <si>
    <t>YD-ESDLKADQLER</t>
  </si>
  <si>
    <t>1352.5</t>
  </si>
  <si>
    <t>1354.2</t>
  </si>
  <si>
    <t>1353.1</t>
  </si>
  <si>
    <t>1354.6</t>
  </si>
  <si>
    <t>1353.5</t>
  </si>
  <si>
    <t>1354.8</t>
  </si>
  <si>
    <t>1353.7</t>
  </si>
  <si>
    <t>LAAPENEKPAPVRTHMR</t>
  </si>
  <si>
    <t>1355.5</t>
  </si>
  <si>
    <t>1354.4</t>
  </si>
  <si>
    <t>FRKAQCPLLER</t>
  </si>
  <si>
    <t>YD-FRKAQCPIVEr</t>
  </si>
  <si>
    <t>1355.9</t>
  </si>
  <si>
    <t>1356.11</t>
  </si>
  <si>
    <t>1355.10</t>
  </si>
  <si>
    <t>YLPDASSQVKAK</t>
  </si>
  <si>
    <t>1357.3</t>
  </si>
  <si>
    <t>1356.2</t>
  </si>
  <si>
    <t>1357.7</t>
  </si>
  <si>
    <t>1356.6</t>
  </si>
  <si>
    <t>1358.4</t>
  </si>
  <si>
    <t>1359.12</t>
  </si>
  <si>
    <t>1358.11</t>
  </si>
  <si>
    <t>AVQDnGESAFR</t>
  </si>
  <si>
    <t>YS-AVQDNGESAFR</t>
  </si>
  <si>
    <t>YS-AVqDNGESAFR</t>
  </si>
  <si>
    <t>1359.13</t>
  </si>
  <si>
    <t>1358.12</t>
  </si>
  <si>
    <t>YLCENQDSLSSK</t>
  </si>
  <si>
    <t>1360.3</t>
  </si>
  <si>
    <t>1359.2</t>
  </si>
  <si>
    <t>1360.4</t>
  </si>
  <si>
    <t>1359.3</t>
  </si>
  <si>
    <t>1361.3</t>
  </si>
  <si>
    <t>1360.2</t>
  </si>
  <si>
    <t>NMAPGESVYGEKR</t>
  </si>
  <si>
    <t>YD-LAAPENEKPAPVRTHMR</t>
  </si>
  <si>
    <t>YD-KrPQNWpEQYr</t>
  </si>
  <si>
    <t>1362.4</t>
  </si>
  <si>
    <t>SRLDPALGGGSSDR</t>
  </si>
  <si>
    <t>1362.5</t>
  </si>
  <si>
    <t>1361.4</t>
  </si>
  <si>
    <t>1362.6</t>
  </si>
  <si>
    <t>1361.5</t>
  </si>
  <si>
    <t>1363.2</t>
  </si>
  <si>
    <t>1362.1</t>
  </si>
  <si>
    <t>1363.3</t>
  </si>
  <si>
    <t>1362.2</t>
  </si>
  <si>
    <t>AFTKKVSSASAAASESDVAK</t>
  </si>
  <si>
    <t>1363.4</t>
  </si>
  <si>
    <t>1362.3</t>
  </si>
  <si>
    <t>TFGQRAVLK</t>
  </si>
  <si>
    <t>1363.5</t>
  </si>
  <si>
    <t>LVTPQRLQR</t>
  </si>
  <si>
    <t>1364.4</t>
  </si>
  <si>
    <t>EYTLNLHKR</t>
  </si>
  <si>
    <t>1365.2</t>
  </si>
  <si>
    <t>1364.1</t>
  </si>
  <si>
    <t>1365.4</t>
  </si>
  <si>
    <t>1364.3</t>
  </si>
  <si>
    <t>PEsDELtAEK</t>
  </si>
  <si>
    <t>1366.2</t>
  </si>
  <si>
    <t>1365.1</t>
  </si>
  <si>
    <t>LSLAEER</t>
  </si>
  <si>
    <t>1366.4</t>
  </si>
  <si>
    <t>1365.3</t>
  </si>
  <si>
    <t>1367.4</t>
  </si>
  <si>
    <t>1366.3</t>
  </si>
  <si>
    <t>AAKLAAPENEKPAPVRTHMR</t>
  </si>
  <si>
    <t>1367.6</t>
  </si>
  <si>
    <t>1366.5</t>
  </si>
  <si>
    <t>GLGKPDQVYDGSK</t>
  </si>
  <si>
    <t>1368.3</t>
  </si>
  <si>
    <t>1367.2</t>
  </si>
  <si>
    <t>AQCPLLER</t>
  </si>
  <si>
    <t>1368.4</t>
  </si>
  <si>
    <t>1367.3</t>
  </si>
  <si>
    <t>RFDDESVQKDMK</t>
  </si>
  <si>
    <t>1368.5</t>
  </si>
  <si>
    <t>LEATDYATR</t>
  </si>
  <si>
    <t>1369.2</t>
  </si>
  <si>
    <t>1368.1</t>
  </si>
  <si>
    <t>VTGGMASKWDQK</t>
  </si>
  <si>
    <t>1369.4</t>
  </si>
  <si>
    <t>EAAALAEGKSKQDASPKPYAVK</t>
  </si>
  <si>
    <t>1370.10</t>
  </si>
  <si>
    <t>1369.9</t>
  </si>
  <si>
    <t>TEDLEQKKTATEVTPQEPK</t>
  </si>
  <si>
    <t>1370.11</t>
  </si>
  <si>
    <t>1369.10</t>
  </si>
  <si>
    <t>1370.4</t>
  </si>
  <si>
    <t>1369.3</t>
  </si>
  <si>
    <t>VAQVQKQAPTFK</t>
  </si>
  <si>
    <t>YS-VAqVQKQAPTFK</t>
  </si>
  <si>
    <t>1370.5</t>
  </si>
  <si>
    <t>YGLAEKVEKASR</t>
  </si>
  <si>
    <t>1371.7</t>
  </si>
  <si>
    <t>1370.6</t>
  </si>
  <si>
    <t>1371.8</t>
  </si>
  <si>
    <t>1370.7</t>
  </si>
  <si>
    <t>AGVKAYELR</t>
  </si>
  <si>
    <t>1372.2</t>
  </si>
  <si>
    <t>1371.1</t>
  </si>
  <si>
    <t>LAGEFGLKNKR</t>
  </si>
  <si>
    <t>1372.5</t>
  </si>
  <si>
    <t>1371.4</t>
  </si>
  <si>
    <t>1372.7</t>
  </si>
  <si>
    <t>1371.6</t>
  </si>
  <si>
    <t>AKLQETNPEEVPK</t>
  </si>
  <si>
    <t>1372.9</t>
  </si>
  <si>
    <t>TALEGSYLDKK</t>
  </si>
  <si>
    <t>1373.3</t>
  </si>
  <si>
    <t>LGPQVGKVGQAR</t>
  </si>
  <si>
    <t>1373.5</t>
  </si>
  <si>
    <t>1372.4</t>
  </si>
  <si>
    <t>LVKLVER</t>
  </si>
  <si>
    <t>1373.7</t>
  </si>
  <si>
    <t>1372.6</t>
  </si>
  <si>
    <t>RGVLPVTTSSKPQR</t>
  </si>
  <si>
    <t>1373.8</t>
  </si>
  <si>
    <t>1374.4</t>
  </si>
  <si>
    <t>1374.5</t>
  </si>
  <si>
    <t>1373.4</t>
  </si>
  <si>
    <t>LGPNVDAAR</t>
  </si>
  <si>
    <t>1374.6</t>
  </si>
  <si>
    <t>KTFELSPK</t>
  </si>
  <si>
    <t>1374.7</t>
  </si>
  <si>
    <t>1373.6</t>
  </si>
  <si>
    <t>KLFAATVAKAK</t>
  </si>
  <si>
    <t>1376.4</t>
  </si>
  <si>
    <t>1375.3</t>
  </si>
  <si>
    <t>STGLKNASDALKGR</t>
  </si>
  <si>
    <t>1376.7</t>
  </si>
  <si>
    <t>1375.6</t>
  </si>
  <si>
    <t>TSPLDNVSNTH</t>
  </si>
  <si>
    <t>1376.8</t>
  </si>
  <si>
    <t>1375.7</t>
  </si>
  <si>
    <t>1376.9</t>
  </si>
  <si>
    <t>1375.8</t>
  </si>
  <si>
    <t>GAVSGQKAGLLAAR</t>
  </si>
  <si>
    <t>1377.5</t>
  </si>
  <si>
    <t>GKEDLLVTK</t>
  </si>
  <si>
    <t>1377.6</t>
  </si>
  <si>
    <t>1376.5</t>
  </si>
  <si>
    <t>LVnGLQNTR</t>
  </si>
  <si>
    <t>1378.3</t>
  </si>
  <si>
    <t>1377.2</t>
  </si>
  <si>
    <t>RALLLER</t>
  </si>
  <si>
    <t>1378.4</t>
  </si>
  <si>
    <t>1377.3</t>
  </si>
  <si>
    <t>GRAVVLMGK</t>
  </si>
  <si>
    <t>1378.5</t>
  </si>
  <si>
    <t>1377.4</t>
  </si>
  <si>
    <t>1379.3</t>
  </si>
  <si>
    <t>1378.2</t>
  </si>
  <si>
    <t>HGGGGGGFGGGGFGSR</t>
  </si>
  <si>
    <t>1379.6</t>
  </si>
  <si>
    <t>1379.7</t>
  </si>
  <si>
    <t>1378.6</t>
  </si>
  <si>
    <t>1380.9</t>
  </si>
  <si>
    <t>1379.8</t>
  </si>
  <si>
    <t>VASLANAQVR</t>
  </si>
  <si>
    <t>1381.10</t>
  </si>
  <si>
    <t>1381.3</t>
  </si>
  <si>
    <t>1380.2</t>
  </si>
  <si>
    <t>YD-RqAVDVSPLRR</t>
  </si>
  <si>
    <t>YD-RQAVDVSPLRR</t>
  </si>
  <si>
    <t>1381.6</t>
  </si>
  <si>
    <t>1380.5</t>
  </si>
  <si>
    <t>1382.5</t>
  </si>
  <si>
    <t>1381.4</t>
  </si>
  <si>
    <t>1382.8</t>
  </si>
  <si>
    <t>1381.7</t>
  </si>
  <si>
    <t>AGLLSAAKAGEAR</t>
  </si>
  <si>
    <t>1383.14</t>
  </si>
  <si>
    <t>1382.13</t>
  </si>
  <si>
    <t>EKVEEQEQQQQQLLK</t>
  </si>
  <si>
    <t>1383.2</t>
  </si>
  <si>
    <t>1382.1</t>
  </si>
  <si>
    <t>1383.7</t>
  </si>
  <si>
    <t>1382.6</t>
  </si>
  <si>
    <t>EDSVYLAK</t>
  </si>
  <si>
    <t>1383.9</t>
  </si>
  <si>
    <t>AGLKDVVTR</t>
  </si>
  <si>
    <t>1384.7</t>
  </si>
  <si>
    <t>1383.6</t>
  </si>
  <si>
    <t>NFLGDKKLR</t>
  </si>
  <si>
    <t>YD-FNLkGNLSR</t>
  </si>
  <si>
    <t>1385.4</t>
  </si>
  <si>
    <t>1384.3</t>
  </si>
  <si>
    <t>SLNSTVTLTHSK</t>
  </si>
  <si>
    <t>1385.7</t>
  </si>
  <si>
    <t>1384.6</t>
  </si>
  <si>
    <t>YAGEVSHDDKHLLVDGK</t>
  </si>
  <si>
    <t>1385.9</t>
  </si>
  <si>
    <t>1384.8</t>
  </si>
  <si>
    <t>TLSDyNLqK</t>
  </si>
  <si>
    <t>1386.3</t>
  </si>
  <si>
    <t>1385.2</t>
  </si>
  <si>
    <t>1386.4</t>
  </si>
  <si>
    <t>1385.3</t>
  </si>
  <si>
    <t>LKYALNGREVK</t>
  </si>
  <si>
    <t>1386.7</t>
  </si>
  <si>
    <t>1385.6</t>
  </si>
  <si>
    <t>VRYLVGGNKLQK</t>
  </si>
  <si>
    <t>1387.3</t>
  </si>
  <si>
    <t>1386.2</t>
  </si>
  <si>
    <t>VTDGVMVAR</t>
  </si>
  <si>
    <t>1387.5</t>
  </si>
  <si>
    <t>AQGVAVQLKRQPAQPR</t>
  </si>
  <si>
    <t>1387.6</t>
  </si>
  <si>
    <t>1386.5</t>
  </si>
  <si>
    <t>YS-PEsDELTAEk</t>
  </si>
  <si>
    <t>1390.6</t>
  </si>
  <si>
    <t>1389.5</t>
  </si>
  <si>
    <t>VEEQEQQQQQLLK</t>
  </si>
  <si>
    <t>1391.2</t>
  </si>
  <si>
    <t>1390.1</t>
  </si>
  <si>
    <t>FAAHTGATPLAGR</t>
  </si>
  <si>
    <t>1391.4</t>
  </si>
  <si>
    <t>1390.3</t>
  </si>
  <si>
    <t>EAGEVKDDGAFVK</t>
  </si>
  <si>
    <t>1391.5</t>
  </si>
  <si>
    <t>1390.4</t>
  </si>
  <si>
    <t>VVGANPAALK</t>
  </si>
  <si>
    <t>1392.4</t>
  </si>
  <si>
    <t>1391.3</t>
  </si>
  <si>
    <t>GLKDVVTR</t>
  </si>
  <si>
    <t>1392.6</t>
  </si>
  <si>
    <t>TALVHDGLAR</t>
  </si>
  <si>
    <t>1392.8</t>
  </si>
  <si>
    <t>1391.7</t>
  </si>
  <si>
    <t>KAYFTAPSSQR</t>
  </si>
  <si>
    <t>1393.11</t>
  </si>
  <si>
    <t>1392.10</t>
  </si>
  <si>
    <t>1393.6</t>
  </si>
  <si>
    <t>1392.5</t>
  </si>
  <si>
    <t>LATLKQLK</t>
  </si>
  <si>
    <t>1393.8</t>
  </si>
  <si>
    <t>1392.7</t>
  </si>
  <si>
    <t>LKTLVQGPR</t>
  </si>
  <si>
    <t>1394.10</t>
  </si>
  <si>
    <t>1393.9</t>
  </si>
  <si>
    <t>1394.4</t>
  </si>
  <si>
    <t>1393.3</t>
  </si>
  <si>
    <t>FAVRDMR</t>
  </si>
  <si>
    <t>1394.6</t>
  </si>
  <si>
    <t>1393.5</t>
  </si>
  <si>
    <t>1394.7</t>
  </si>
  <si>
    <t>1395.2</t>
  </si>
  <si>
    <t>1394.1</t>
  </si>
  <si>
    <t>RGGGADVDWSSAR</t>
  </si>
  <si>
    <t>1396.2</t>
  </si>
  <si>
    <t>1395.1</t>
  </si>
  <si>
    <t>LGRLVMR</t>
  </si>
  <si>
    <t>1397.14</t>
  </si>
  <si>
    <t>1396.13</t>
  </si>
  <si>
    <t>MVYASSKDALR</t>
  </si>
  <si>
    <t>1397.2</t>
  </si>
  <si>
    <t>1396.1</t>
  </si>
  <si>
    <t>TFAEAMR</t>
  </si>
  <si>
    <t>1397.7</t>
  </si>
  <si>
    <t>1396.6</t>
  </si>
  <si>
    <t>LGELNQVR</t>
  </si>
  <si>
    <t>1398.2</t>
  </si>
  <si>
    <t>1397.1</t>
  </si>
  <si>
    <t>VLQALEK</t>
  </si>
  <si>
    <t>1399.5</t>
  </si>
  <si>
    <t>1398.4</t>
  </si>
  <si>
    <t>1400.2</t>
  </si>
  <si>
    <t>1399.1</t>
  </si>
  <si>
    <t>1401.11</t>
  </si>
  <si>
    <t>1400.10</t>
  </si>
  <si>
    <t>1401.9</t>
  </si>
  <si>
    <t>1400.8</t>
  </si>
  <si>
    <t>TVGAALTNDPR</t>
  </si>
  <si>
    <t>1402.4</t>
  </si>
  <si>
    <t>1401.3</t>
  </si>
  <si>
    <t>1402.5</t>
  </si>
  <si>
    <t>1401.4</t>
  </si>
  <si>
    <t>1402.6</t>
  </si>
  <si>
    <t>1401.5</t>
  </si>
  <si>
    <t>AEFAEVsK</t>
  </si>
  <si>
    <t>1402.7</t>
  </si>
  <si>
    <t>1401.6</t>
  </si>
  <si>
    <t>LSSPATLNSR</t>
  </si>
  <si>
    <t>1402.8</t>
  </si>
  <si>
    <t>1401.7</t>
  </si>
  <si>
    <t>SMVEEAEASGR</t>
  </si>
  <si>
    <t>1403.2</t>
  </si>
  <si>
    <t>1402.1</t>
  </si>
  <si>
    <t>1403.3</t>
  </si>
  <si>
    <t>1402.2</t>
  </si>
  <si>
    <t>EYQVLGR</t>
  </si>
  <si>
    <t>1403.4</t>
  </si>
  <si>
    <t>1402.3</t>
  </si>
  <si>
    <t>TVADTVMR</t>
  </si>
  <si>
    <t>1403.6</t>
  </si>
  <si>
    <t>1404.2</t>
  </si>
  <si>
    <t>1403.1</t>
  </si>
  <si>
    <t>ELGTVMR</t>
  </si>
  <si>
    <t>1404.5</t>
  </si>
  <si>
    <t>FKnGFQTGSAKATSA</t>
  </si>
  <si>
    <t>1405.6</t>
  </si>
  <si>
    <t>1405.7</t>
  </si>
  <si>
    <t>1404.6</t>
  </si>
  <si>
    <t>GATYGKPTNQGVNELK</t>
  </si>
  <si>
    <t>1406.2</t>
  </si>
  <si>
    <t>1405.1</t>
  </si>
  <si>
    <t>1406.3</t>
  </si>
  <si>
    <t>1405.2</t>
  </si>
  <si>
    <t>QMKDFMR</t>
  </si>
  <si>
    <t>1407.2</t>
  </si>
  <si>
    <t>1406.1</t>
  </si>
  <si>
    <t>1408.2</t>
  </si>
  <si>
    <t>1407.1</t>
  </si>
  <si>
    <t>1408.4</t>
  </si>
  <si>
    <t>1407.3</t>
  </si>
  <si>
    <t>NMAPEYVK</t>
  </si>
  <si>
    <t>YD-NMAGNLFGGA</t>
  </si>
  <si>
    <t>1408.5</t>
  </si>
  <si>
    <t>1407.4</t>
  </si>
  <si>
    <t>LLSTMQER</t>
  </si>
  <si>
    <t>1408.6</t>
  </si>
  <si>
    <t>1407.5</t>
  </si>
  <si>
    <t>WAAAGVCEK</t>
  </si>
  <si>
    <t>1409.2</t>
  </si>
  <si>
    <t>1408.1</t>
  </si>
  <si>
    <t>1409.7</t>
  </si>
  <si>
    <t>LQETNPEEVPK</t>
  </si>
  <si>
    <t>1410.3</t>
  </si>
  <si>
    <t>NTTVPTLK</t>
  </si>
  <si>
    <t>1410.5</t>
  </si>
  <si>
    <t>1409.4</t>
  </si>
  <si>
    <t>ATAVmPDGQFK</t>
  </si>
  <si>
    <t>1411.3</t>
  </si>
  <si>
    <t>1410.2</t>
  </si>
  <si>
    <t>FNGSPLDGGR</t>
  </si>
  <si>
    <t>1411.5</t>
  </si>
  <si>
    <t>1410.4</t>
  </si>
  <si>
    <t>TADNNSMPHGAVSSYAK</t>
  </si>
  <si>
    <t>1411.6</t>
  </si>
  <si>
    <t>KTGLDLSDDAR</t>
  </si>
  <si>
    <t>1412.2</t>
  </si>
  <si>
    <t>1411.1</t>
  </si>
  <si>
    <t>AATFLER</t>
  </si>
  <si>
    <t>1412.7</t>
  </si>
  <si>
    <t>ELRAQYGLK</t>
  </si>
  <si>
    <t>1412.8</t>
  </si>
  <si>
    <t>1411.7</t>
  </si>
  <si>
    <t>MVNQAEEFK</t>
  </si>
  <si>
    <t>1412.9</t>
  </si>
  <si>
    <t>1411.8</t>
  </si>
  <si>
    <t>1413.2</t>
  </si>
  <si>
    <t>1412.1</t>
  </si>
  <si>
    <t>TLEDLGAK</t>
  </si>
  <si>
    <t>1413.5</t>
  </si>
  <si>
    <t>1412.4</t>
  </si>
  <si>
    <t>1413.7</t>
  </si>
  <si>
    <t>1412.6</t>
  </si>
  <si>
    <t>1414.12</t>
  </si>
  <si>
    <t>1413.11</t>
  </si>
  <si>
    <t>1414.5</t>
  </si>
  <si>
    <t>1413.4</t>
  </si>
  <si>
    <t>GTQLGLEAK</t>
  </si>
  <si>
    <t>1415.3</t>
  </si>
  <si>
    <t>1414.2</t>
  </si>
  <si>
    <t>LDQQGYKLDAR</t>
  </si>
  <si>
    <t>1416.2</t>
  </si>
  <si>
    <t>1415.1</t>
  </si>
  <si>
    <t>TLDVVER</t>
  </si>
  <si>
    <t>1416.3</t>
  </si>
  <si>
    <t>1415.2</t>
  </si>
  <si>
    <t>GLVKSPLK</t>
  </si>
  <si>
    <t>1416.4</t>
  </si>
  <si>
    <t>AFETLTDSNKR</t>
  </si>
  <si>
    <t>YD-qIVFEIPSETH</t>
  </si>
  <si>
    <t>1417.3</t>
  </si>
  <si>
    <t>KLQELSTSVSEK</t>
  </si>
  <si>
    <t>1418.3</t>
  </si>
  <si>
    <t>1417.2</t>
  </si>
  <si>
    <t>VAYPLTSK</t>
  </si>
  <si>
    <t>YD-kYSPDAk</t>
  </si>
  <si>
    <t>1418.7</t>
  </si>
  <si>
    <t>1417.6</t>
  </si>
  <si>
    <t>LGVDESKLR</t>
  </si>
  <si>
    <t>1419.2</t>
  </si>
  <si>
    <t>1418.1</t>
  </si>
  <si>
    <t>1420.11</t>
  </si>
  <si>
    <t>1419.10</t>
  </si>
  <si>
    <t>1420.7</t>
  </si>
  <si>
    <t>1419.6</t>
  </si>
  <si>
    <t>1421.2</t>
  </si>
  <si>
    <t>1420.1</t>
  </si>
  <si>
    <t>ALGLKVTNPKGR</t>
  </si>
  <si>
    <t>1421.3</t>
  </si>
  <si>
    <t>1420.2</t>
  </si>
  <si>
    <t>1421.7</t>
  </si>
  <si>
    <t>1420.6</t>
  </si>
  <si>
    <t>1422.4</t>
  </si>
  <si>
    <t>1422.7</t>
  </si>
  <si>
    <t>1421.6</t>
  </si>
  <si>
    <t>VGGGGTGRSGQGAFGNMCR</t>
  </si>
  <si>
    <t>YD-ASLPHPkIVkkHTkK</t>
  </si>
  <si>
    <t>1423.10</t>
  </si>
  <si>
    <t>1422.9</t>
  </si>
  <si>
    <t>1423.2</t>
  </si>
  <si>
    <t>1422.1</t>
  </si>
  <si>
    <t>1423.6</t>
  </si>
  <si>
    <t>1422.5</t>
  </si>
  <si>
    <t>GGRTASGNLLPSSTGAAK</t>
  </si>
  <si>
    <t>1423.7</t>
  </si>
  <si>
    <t>1422.6</t>
  </si>
  <si>
    <t>1423.9</t>
  </si>
  <si>
    <t>1422.8</t>
  </si>
  <si>
    <t>cCTESLVNR</t>
  </si>
  <si>
    <t>1424.2</t>
  </si>
  <si>
    <t>1423.1</t>
  </si>
  <si>
    <t>1424.3</t>
  </si>
  <si>
    <t>1425.12</t>
  </si>
  <si>
    <t>1424.11</t>
  </si>
  <si>
    <t>SQLAQQLQAR</t>
  </si>
  <si>
    <t>1426.3</t>
  </si>
  <si>
    <t>1425.2</t>
  </si>
  <si>
    <t>LGAPAMTTR</t>
  </si>
  <si>
    <t>1426.4</t>
  </si>
  <si>
    <t>1425.3</t>
  </si>
  <si>
    <t>TLANAQALAKPSGSK</t>
  </si>
  <si>
    <t>1426.6</t>
  </si>
  <si>
    <t>1425.5</t>
  </si>
  <si>
    <t>TATVSKKWAAAGVCEK</t>
  </si>
  <si>
    <t>1427.2</t>
  </si>
  <si>
    <t>1426.1</t>
  </si>
  <si>
    <t>1427.5</t>
  </si>
  <si>
    <t>1427.8</t>
  </si>
  <si>
    <t>1426.7</t>
  </si>
  <si>
    <t>ASMLLSGSR</t>
  </si>
  <si>
    <t>1427.9</t>
  </si>
  <si>
    <t>1426.8</t>
  </si>
  <si>
    <t>LQNASASGEL</t>
  </si>
  <si>
    <t>1429.11</t>
  </si>
  <si>
    <t>1428.10</t>
  </si>
  <si>
    <t>yKPEsDELtAEK</t>
  </si>
  <si>
    <t>YKPESDELTAEK</t>
  </si>
  <si>
    <t>1429.3</t>
  </si>
  <si>
    <t>1428.2</t>
  </si>
  <si>
    <t>KAYFTAPSSER</t>
  </si>
  <si>
    <t>YD-KAYFTAPSSqR</t>
  </si>
  <si>
    <t>1429.4</t>
  </si>
  <si>
    <t>1428.3</t>
  </si>
  <si>
    <t>CVVGENVNFKSKGEK</t>
  </si>
  <si>
    <t>1429.5</t>
  </si>
  <si>
    <t>1428.4</t>
  </si>
  <si>
    <t>ATDVMLAGK</t>
  </si>
  <si>
    <t>1429.6</t>
  </si>
  <si>
    <t>1428.5</t>
  </si>
  <si>
    <t>QAQNKTLKPAVTSQLAK</t>
  </si>
  <si>
    <t>1430.2</t>
  </si>
  <si>
    <t>1429.1</t>
  </si>
  <si>
    <t>1430.8</t>
  </si>
  <si>
    <t>1429.7</t>
  </si>
  <si>
    <t>SQLAKGTQLGLEAKK</t>
  </si>
  <si>
    <t>1430.9</t>
  </si>
  <si>
    <t>1429.8</t>
  </si>
  <si>
    <t>1431.3</t>
  </si>
  <si>
    <t>QEFLER</t>
  </si>
  <si>
    <t>1432.3</t>
  </si>
  <si>
    <t>1431.2</t>
  </si>
  <si>
    <t>VNDLPVGR</t>
  </si>
  <si>
    <t>1432.4</t>
  </si>
  <si>
    <t>1432.5</t>
  </si>
  <si>
    <t>1431.4</t>
  </si>
  <si>
    <t>WAVATSGTR</t>
  </si>
  <si>
    <t>1432.9</t>
  </si>
  <si>
    <t>1431.8</t>
  </si>
  <si>
    <t>EVNSDLYGER</t>
  </si>
  <si>
    <t>1433.11</t>
  </si>
  <si>
    <t>1432.10</t>
  </si>
  <si>
    <t>LLGNKGSNLQQLREK</t>
  </si>
  <si>
    <t>1433.5</t>
  </si>
  <si>
    <t>1433.8</t>
  </si>
  <si>
    <t>1432.7</t>
  </si>
  <si>
    <t>TVLDYNGER</t>
  </si>
  <si>
    <t>1434.4</t>
  </si>
  <si>
    <t>1433.3</t>
  </si>
  <si>
    <t>TRYMFQR</t>
  </si>
  <si>
    <t>1434.7</t>
  </si>
  <si>
    <t>1433.6</t>
  </si>
  <si>
    <t>YD-GrTASGNIIPSSTGAAK</t>
  </si>
  <si>
    <t>1434.9</t>
  </si>
  <si>
    <t>HSnGDAWVEAR</t>
  </si>
  <si>
    <t>YD-HSRPYPsYR</t>
  </si>
  <si>
    <t>1435.3</t>
  </si>
  <si>
    <t>1434.2</t>
  </si>
  <si>
    <t>1435.4</t>
  </si>
  <si>
    <t>1434.3</t>
  </si>
  <si>
    <t>1435.7</t>
  </si>
  <si>
    <t>1434.6</t>
  </si>
  <si>
    <t>LLTAAEKLK</t>
  </si>
  <si>
    <t>1435.8</t>
  </si>
  <si>
    <t>1436.5</t>
  </si>
  <si>
    <t>ALAPEyAK</t>
  </si>
  <si>
    <t>YS-ALAPEYAK</t>
  </si>
  <si>
    <t>1436.8</t>
  </si>
  <si>
    <t>1437.3</t>
  </si>
  <si>
    <t>1436.2</t>
  </si>
  <si>
    <t>1438.2</t>
  </si>
  <si>
    <t>1437.1</t>
  </si>
  <si>
    <t>1438.3</t>
  </si>
  <si>
    <t>1437.2</t>
  </si>
  <si>
    <t>1438.6</t>
  </si>
  <si>
    <t>1437.5</t>
  </si>
  <si>
    <t>LGSEVYHNLK</t>
  </si>
  <si>
    <t>1439.3</t>
  </si>
  <si>
    <t>NRVVLLAR</t>
  </si>
  <si>
    <t>1439.4</t>
  </si>
  <si>
    <t>LAYVYRASKEVR</t>
  </si>
  <si>
    <t>1439.5</t>
  </si>
  <si>
    <t>1438.4</t>
  </si>
  <si>
    <t>NLTKVLSAGR</t>
  </si>
  <si>
    <t>1439.6</t>
  </si>
  <si>
    <t>1438.5</t>
  </si>
  <si>
    <t>GAGSLFTSHTR</t>
  </si>
  <si>
    <t>1440.15</t>
  </si>
  <si>
    <t>1439.14</t>
  </si>
  <si>
    <t>1440.3</t>
  </si>
  <si>
    <t>1439.2</t>
  </si>
  <si>
    <t>YD-KAYFTAPSSQR</t>
  </si>
  <si>
    <t>1440.4</t>
  </si>
  <si>
    <t>LREMVEA</t>
  </si>
  <si>
    <t>1441.6</t>
  </si>
  <si>
    <t>1440.5</t>
  </si>
  <si>
    <t>HGLVEEKL</t>
  </si>
  <si>
    <t>1441.8</t>
  </si>
  <si>
    <t>1440.7</t>
  </si>
  <si>
    <t>MMQDPSLR</t>
  </si>
  <si>
    <t>1443.4</t>
  </si>
  <si>
    <t>1442.3</t>
  </si>
  <si>
    <t>1443.5</t>
  </si>
  <si>
    <t>1442.4</t>
  </si>
  <si>
    <t>TGVVYNVTK</t>
  </si>
  <si>
    <t>1443.6</t>
  </si>
  <si>
    <t>1442.5</t>
  </si>
  <si>
    <t>YD-VdYKNITKVISAGR</t>
  </si>
  <si>
    <t>1443.7</t>
  </si>
  <si>
    <t>1442.6</t>
  </si>
  <si>
    <t>AEVAALAAENK</t>
  </si>
  <si>
    <t>1443.9</t>
  </si>
  <si>
    <t>1442.8</t>
  </si>
  <si>
    <t>1444.2</t>
  </si>
  <si>
    <t>1443.1</t>
  </si>
  <si>
    <t>1444.4</t>
  </si>
  <si>
    <t>1443.3</t>
  </si>
  <si>
    <t>1444.6</t>
  </si>
  <si>
    <t>1444.7</t>
  </si>
  <si>
    <t>GVEQLLKRK</t>
  </si>
  <si>
    <t>1444.8</t>
  </si>
  <si>
    <t>YLPDASSQVK</t>
  </si>
  <si>
    <t>1446.5</t>
  </si>
  <si>
    <t>1445.4</t>
  </si>
  <si>
    <t>1446.8</t>
  </si>
  <si>
    <t>1445.7</t>
  </si>
  <si>
    <t>LSSPATLnSR</t>
  </si>
  <si>
    <t>1446.9</t>
  </si>
  <si>
    <t>1445.8</t>
  </si>
  <si>
    <t>1447.2</t>
  </si>
  <si>
    <t>1446.1</t>
  </si>
  <si>
    <t>1448.5</t>
  </si>
  <si>
    <t>1447.4</t>
  </si>
  <si>
    <t>SGQGAFGNMCR</t>
  </si>
  <si>
    <t>1448.6</t>
  </si>
  <si>
    <t>1447.5</t>
  </si>
  <si>
    <t>AFTKKVASANATAAESDVAK</t>
  </si>
  <si>
    <t>1449.10</t>
  </si>
  <si>
    <t>1448.9</t>
  </si>
  <si>
    <t>SEVVDQWKQR</t>
  </si>
  <si>
    <t>1449.4</t>
  </si>
  <si>
    <t>1448.3</t>
  </si>
  <si>
    <t>1449.8</t>
  </si>
  <si>
    <t>1448.7</t>
  </si>
  <si>
    <t>1449.9</t>
  </si>
  <si>
    <t>1448.8</t>
  </si>
  <si>
    <t>1450.3</t>
  </si>
  <si>
    <t>1449.2</t>
  </si>
  <si>
    <t>1450.4</t>
  </si>
  <si>
    <t>1449.3</t>
  </si>
  <si>
    <t>1450.6</t>
  </si>
  <si>
    <t>1449.5</t>
  </si>
  <si>
    <t>ATTPYMTKYER</t>
  </si>
  <si>
    <t>1451.2</t>
  </si>
  <si>
    <t>1450.1</t>
  </si>
  <si>
    <t>YD-SCVSPVKA</t>
  </si>
  <si>
    <t>1451.5</t>
  </si>
  <si>
    <t>YS-yKPESdELtAEK</t>
  </si>
  <si>
    <t>1452.5</t>
  </si>
  <si>
    <t>1451.4</t>
  </si>
  <si>
    <t>LTDEEASYKLGK</t>
  </si>
  <si>
    <t>1452.6</t>
  </si>
  <si>
    <t>1452.8</t>
  </si>
  <si>
    <t>1451.7</t>
  </si>
  <si>
    <t>1454.4</t>
  </si>
  <si>
    <t>1453.3</t>
  </si>
  <si>
    <t>RAGELTQEELER</t>
  </si>
  <si>
    <t>1454.5</t>
  </si>
  <si>
    <t>1453.4</t>
  </si>
  <si>
    <t>1454.7</t>
  </si>
  <si>
    <t>1453.6</t>
  </si>
  <si>
    <t>LAASVVGVGKR</t>
  </si>
  <si>
    <t>1454.8</t>
  </si>
  <si>
    <t>1453.7</t>
  </si>
  <si>
    <t>1455.4</t>
  </si>
  <si>
    <t>1454.3</t>
  </si>
  <si>
    <t>LLASAMEK</t>
  </si>
  <si>
    <t>YD-IALDFQR</t>
  </si>
  <si>
    <t>1455.5</t>
  </si>
  <si>
    <t>1455.6</t>
  </si>
  <si>
    <t>LVNEVDGVAR</t>
  </si>
  <si>
    <t>1455.7</t>
  </si>
  <si>
    <t>1454.6</t>
  </si>
  <si>
    <t>1455.8</t>
  </si>
  <si>
    <t>VALNSSECLNK</t>
  </si>
  <si>
    <t>1456.2</t>
  </si>
  <si>
    <t>1455.1</t>
  </si>
  <si>
    <t>1457.3</t>
  </si>
  <si>
    <t>1457.4</t>
  </si>
  <si>
    <t>1456.3</t>
  </si>
  <si>
    <t>GSGLVASPAVK</t>
  </si>
  <si>
    <t>YD-ALEVEGAPAK</t>
  </si>
  <si>
    <t>1457.5</t>
  </si>
  <si>
    <t>1456.4</t>
  </si>
  <si>
    <t>1457.7</t>
  </si>
  <si>
    <t>1456.6</t>
  </si>
  <si>
    <t>MDSTANEVEAVK</t>
  </si>
  <si>
    <t>1458.5</t>
  </si>
  <si>
    <t>LETAEKEAYVPATK</t>
  </si>
  <si>
    <t>1459.4</t>
  </si>
  <si>
    <t>1458.3</t>
  </si>
  <si>
    <t>GLAPEVADR</t>
  </si>
  <si>
    <t>1459.7</t>
  </si>
  <si>
    <t>1458.6</t>
  </si>
  <si>
    <t>GVSTFSPEGR</t>
  </si>
  <si>
    <t>1459.9</t>
  </si>
  <si>
    <t>1458.8</t>
  </si>
  <si>
    <t>QAQLSNLTAAK</t>
  </si>
  <si>
    <t>1460.12</t>
  </si>
  <si>
    <t>1459.11</t>
  </si>
  <si>
    <t>1460.13</t>
  </si>
  <si>
    <t>1459.12</t>
  </si>
  <si>
    <t>1460.7</t>
  </si>
  <si>
    <t>1459.6</t>
  </si>
  <si>
    <t>YD-TRRCIFK</t>
  </si>
  <si>
    <t>YD-DVVHGLkK</t>
  </si>
  <si>
    <t>1461.2</t>
  </si>
  <si>
    <t>1460.1</t>
  </si>
  <si>
    <t>1462.3</t>
  </si>
  <si>
    <t>1462.4</t>
  </si>
  <si>
    <t>1461.3</t>
  </si>
  <si>
    <t>PLDQEKLAKLQK</t>
  </si>
  <si>
    <t>1463.2</t>
  </si>
  <si>
    <t>1462.1</t>
  </si>
  <si>
    <t>FDDESVQKDMK</t>
  </si>
  <si>
    <t>1463.3</t>
  </si>
  <si>
    <t>1462.2</t>
  </si>
  <si>
    <t>1463.4</t>
  </si>
  <si>
    <t>1463.6</t>
  </si>
  <si>
    <t>1462.5</t>
  </si>
  <si>
    <t>WAAAAVCEK</t>
  </si>
  <si>
    <t>1464.7</t>
  </si>
  <si>
    <t>TQWPSDQPSDGR</t>
  </si>
  <si>
    <t>1465.5</t>
  </si>
  <si>
    <t>1464.4</t>
  </si>
  <si>
    <t>AAGLTAAYAR</t>
  </si>
  <si>
    <t>YD-ISSVYRLK</t>
  </si>
  <si>
    <t>1465.6</t>
  </si>
  <si>
    <t>1464.5</t>
  </si>
  <si>
    <t>LVELDDKKTGAEVR</t>
  </si>
  <si>
    <t>1466.7</t>
  </si>
  <si>
    <t>1466.9</t>
  </si>
  <si>
    <t>1465.8</t>
  </si>
  <si>
    <t>1467.5</t>
  </si>
  <si>
    <t>1466.4</t>
  </si>
  <si>
    <t>1467.6</t>
  </si>
  <si>
    <t>1466.5</t>
  </si>
  <si>
    <t>SDAVTLRTR</t>
  </si>
  <si>
    <t>YS-sDAVTIRTR</t>
  </si>
  <si>
    <t>1468.2</t>
  </si>
  <si>
    <t>1467.1</t>
  </si>
  <si>
    <t>AEAKAQGVAVQLK</t>
  </si>
  <si>
    <t>1468.3</t>
  </si>
  <si>
    <t>1467.2</t>
  </si>
  <si>
    <t>1468.4</t>
  </si>
  <si>
    <t>1467.3</t>
  </si>
  <si>
    <t>1468.5</t>
  </si>
  <si>
    <t>1467.4</t>
  </si>
  <si>
    <t>QKYDADVLDK</t>
  </si>
  <si>
    <t>1468.6</t>
  </si>
  <si>
    <t>1469.2</t>
  </si>
  <si>
    <t>1468.1</t>
  </si>
  <si>
    <t>1469.4</t>
  </si>
  <si>
    <t>LKGVSDEANLNETGR</t>
  </si>
  <si>
    <t>YD-AmLLLQNNINSDLK</t>
  </si>
  <si>
    <t>1470.3</t>
  </si>
  <si>
    <t>DALLKEDA</t>
  </si>
  <si>
    <t>1470.4</t>
  </si>
  <si>
    <t>1469.3</t>
  </si>
  <si>
    <t>TKDSNKDVVVEGLR</t>
  </si>
  <si>
    <t>1471.7</t>
  </si>
  <si>
    <t>1470.6</t>
  </si>
  <si>
    <t>AQVDLPEDR</t>
  </si>
  <si>
    <t>1471.8</t>
  </si>
  <si>
    <t>1470.7</t>
  </si>
  <si>
    <t>LRTLDYAER</t>
  </si>
  <si>
    <t>YS-LrTLDYAER</t>
  </si>
  <si>
    <t>1471.9</t>
  </si>
  <si>
    <t>1470.8</t>
  </si>
  <si>
    <t>1473.3</t>
  </si>
  <si>
    <t>1472.2</t>
  </si>
  <si>
    <t>LVRDSFTSATER</t>
  </si>
  <si>
    <t>1473.5</t>
  </si>
  <si>
    <t>1472.4</t>
  </si>
  <si>
    <t>LEDVTPVPSDSTRK</t>
  </si>
  <si>
    <t>1474.5</t>
  </si>
  <si>
    <t>1473.4</t>
  </si>
  <si>
    <t>1474.7</t>
  </si>
  <si>
    <t>1473.6</t>
  </si>
  <si>
    <t>LYEQEFGTTKDR</t>
  </si>
  <si>
    <t>1474.9</t>
  </si>
  <si>
    <t>1473.8</t>
  </si>
  <si>
    <t>1475.3</t>
  </si>
  <si>
    <t>1474.2</t>
  </si>
  <si>
    <t>LAGYTTHLMKR</t>
  </si>
  <si>
    <t>1475.7</t>
  </si>
  <si>
    <t>1474.6</t>
  </si>
  <si>
    <t>LYACLSSRPGQSGR</t>
  </si>
  <si>
    <t>1476.4</t>
  </si>
  <si>
    <t>FDELLEKNDRR</t>
  </si>
  <si>
    <t>1476.5</t>
  </si>
  <si>
    <t>1475.4</t>
  </si>
  <si>
    <t>1477.4</t>
  </si>
  <si>
    <t>1476.3</t>
  </si>
  <si>
    <t>1477.5</t>
  </si>
  <si>
    <t>RALTKFEASQVTEK</t>
  </si>
  <si>
    <t>1477.6</t>
  </si>
  <si>
    <t>GGRTASGnLLPSSTGAAK</t>
  </si>
  <si>
    <t>YD-QPITTASTQATQKDk</t>
  </si>
  <si>
    <t>1478.10</t>
  </si>
  <si>
    <t>1477.9</t>
  </si>
  <si>
    <t>LTNSLMMNGRNNGK</t>
  </si>
  <si>
    <t>YS-LTnSLMMNGRNNGK</t>
  </si>
  <si>
    <t>1478.4</t>
  </si>
  <si>
    <t>1477.3</t>
  </si>
  <si>
    <t>LAPNFNDR</t>
  </si>
  <si>
    <t>1478.7</t>
  </si>
  <si>
    <t>YD-cHSVYKVNA</t>
  </si>
  <si>
    <t>1481.11</t>
  </si>
  <si>
    <t>1480.10</t>
  </si>
  <si>
    <t>LFRFQNSK</t>
  </si>
  <si>
    <t>1481.5</t>
  </si>
  <si>
    <t>1480.4</t>
  </si>
  <si>
    <t>YD-NGKKLEDA</t>
  </si>
  <si>
    <t>1482.2</t>
  </si>
  <si>
    <t>1481.1</t>
  </si>
  <si>
    <t>CKEVGLTAVHVK</t>
  </si>
  <si>
    <t>1482.3</t>
  </si>
  <si>
    <t>1481.2</t>
  </si>
  <si>
    <t>1482.4</t>
  </si>
  <si>
    <t>1481.3</t>
  </si>
  <si>
    <t>1483.4</t>
  </si>
  <si>
    <t>GMTSKPAGFMK</t>
  </si>
  <si>
    <t>YD-DNVDKTFGMK</t>
  </si>
  <si>
    <t>1484.2</t>
  </si>
  <si>
    <t>1483.1</t>
  </si>
  <si>
    <t>SSAEFLR</t>
  </si>
  <si>
    <t>1484.4</t>
  </si>
  <si>
    <t>1483.3</t>
  </si>
  <si>
    <t>LsSPATLNSR</t>
  </si>
  <si>
    <t>Formyl</t>
  </si>
  <si>
    <t>YS-LSSPATLNSR</t>
  </si>
  <si>
    <t>YD-LDSPSRSPSK</t>
  </si>
  <si>
    <t>1485.2</t>
  </si>
  <si>
    <t>1484.1</t>
  </si>
  <si>
    <t>1485.4</t>
  </si>
  <si>
    <t>1484.3</t>
  </si>
  <si>
    <t>VAVDELsR</t>
  </si>
  <si>
    <t>1485.5</t>
  </si>
  <si>
    <t>KKNLQYYDLSAK</t>
  </si>
  <si>
    <t>1485.7</t>
  </si>
  <si>
    <t>1484.6</t>
  </si>
  <si>
    <t>EALNKANGLPVANQR</t>
  </si>
  <si>
    <t>YD-SNKTRNPLTHSTPk</t>
  </si>
  <si>
    <t>1485.8</t>
  </si>
  <si>
    <t>1484.7</t>
  </si>
  <si>
    <t>ATAVmPDGqFK</t>
  </si>
  <si>
    <t>1486.3</t>
  </si>
  <si>
    <t>1486.5</t>
  </si>
  <si>
    <t>ADDHASVQLNVAK</t>
  </si>
  <si>
    <t>1486.7</t>
  </si>
  <si>
    <t>1485.6</t>
  </si>
  <si>
    <t>1487.2</t>
  </si>
  <si>
    <t>1486.1</t>
  </si>
  <si>
    <t>AQHAVLLDQEKYDR</t>
  </si>
  <si>
    <t>1487.5</t>
  </si>
  <si>
    <t>1486.4</t>
  </si>
  <si>
    <t>1488.4</t>
  </si>
  <si>
    <t>1487.3</t>
  </si>
  <si>
    <t>YS-ADDHASVqINVAK</t>
  </si>
  <si>
    <t>1488.5</t>
  </si>
  <si>
    <t>1487.4</t>
  </si>
  <si>
    <t>LLTPQTSSNHALSK</t>
  </si>
  <si>
    <t>1488.6</t>
  </si>
  <si>
    <t>TVHVPGTTVTHTVR</t>
  </si>
  <si>
    <t>YD-AVHQPGTTVTHTVR</t>
  </si>
  <si>
    <t>YD-VHVPGTTVTHTVR</t>
  </si>
  <si>
    <t>1488.7</t>
  </si>
  <si>
    <t>1487.6</t>
  </si>
  <si>
    <t>AQLGLGHAYSR</t>
  </si>
  <si>
    <t>1489.2</t>
  </si>
  <si>
    <t>1488.1</t>
  </si>
  <si>
    <t>ELKYFGK</t>
  </si>
  <si>
    <t>1489.3</t>
  </si>
  <si>
    <t>1488.2</t>
  </si>
  <si>
    <t>YLKYLTK</t>
  </si>
  <si>
    <t>1489.5</t>
  </si>
  <si>
    <t>cHSVYKVNA</t>
  </si>
  <si>
    <t>1489.6</t>
  </si>
  <si>
    <t>1489.7</t>
  </si>
  <si>
    <t>EGVVLGVEKR</t>
  </si>
  <si>
    <t>1490.4</t>
  </si>
  <si>
    <t>1490.6</t>
  </si>
  <si>
    <t>1491.4</t>
  </si>
  <si>
    <t>1490.3</t>
  </si>
  <si>
    <t>KVLLVYAHQEPK</t>
  </si>
  <si>
    <t>1491.6</t>
  </si>
  <si>
    <t>1490.5</t>
  </si>
  <si>
    <t>1492.10</t>
  </si>
  <si>
    <t>1491.9</t>
  </si>
  <si>
    <t>SLVAAGLCKR</t>
  </si>
  <si>
    <t>1492.5</t>
  </si>
  <si>
    <t>VAPAPFGAK</t>
  </si>
  <si>
    <t>1492.6</t>
  </si>
  <si>
    <t>1491.5</t>
  </si>
  <si>
    <t>1492.8</t>
  </si>
  <si>
    <t>1491.7</t>
  </si>
  <si>
    <t>HVVFGEVTK</t>
  </si>
  <si>
    <t>1493.2</t>
  </si>
  <si>
    <t>1492.1</t>
  </si>
  <si>
    <t>DLPVPKPK</t>
  </si>
  <si>
    <t>1493.4</t>
  </si>
  <si>
    <t>1492.3</t>
  </si>
  <si>
    <t>1494.4</t>
  </si>
  <si>
    <t>1493.3</t>
  </si>
  <si>
    <t>1495.3</t>
  </si>
  <si>
    <t>1494.2</t>
  </si>
  <si>
    <t>LGDYAGLK</t>
  </si>
  <si>
    <t>1495.5</t>
  </si>
  <si>
    <t>SEVFSHVVK</t>
  </si>
  <si>
    <t>1495.7</t>
  </si>
  <si>
    <t>1494.6</t>
  </si>
  <si>
    <t>VLRPAKVGLVKGEEN</t>
  </si>
  <si>
    <t>1496.11</t>
  </si>
  <si>
    <t>1495.10</t>
  </si>
  <si>
    <t>YS-ATAVmPDGQFK</t>
  </si>
  <si>
    <t>1496.6</t>
  </si>
  <si>
    <t>LALDKPLR</t>
  </si>
  <si>
    <t>1496.7</t>
  </si>
  <si>
    <t>1495.6</t>
  </si>
  <si>
    <t>NGFVVLKSRPCK</t>
  </si>
  <si>
    <t>1496.8</t>
  </si>
  <si>
    <t>KLFAATVAK</t>
  </si>
  <si>
    <t>1496.9</t>
  </si>
  <si>
    <t>1495.8</t>
  </si>
  <si>
    <t>TSDDYVLR</t>
  </si>
  <si>
    <t>1497.10</t>
  </si>
  <si>
    <t>NMAPGESVYGEK</t>
  </si>
  <si>
    <t>YS-nMAPGESVYGEK</t>
  </si>
  <si>
    <t>1497.3</t>
  </si>
  <si>
    <t>1496.2</t>
  </si>
  <si>
    <t>AGMTTLVR</t>
  </si>
  <si>
    <t>1497.5</t>
  </si>
  <si>
    <t>1496.4</t>
  </si>
  <si>
    <t>AQGVAVQLK</t>
  </si>
  <si>
    <t>YD-ADDHASVQINVAK</t>
  </si>
  <si>
    <t>1497.9</t>
  </si>
  <si>
    <t>1498.2</t>
  </si>
  <si>
    <t>1497.1</t>
  </si>
  <si>
    <t>1498.4</t>
  </si>
  <si>
    <t>ASYPLTPR</t>
  </si>
  <si>
    <t>1498.5</t>
  </si>
  <si>
    <t>1497.4</t>
  </si>
  <si>
    <t>1498.6</t>
  </si>
  <si>
    <t>GAAGLWTCSCCKK</t>
  </si>
  <si>
    <t>1499.2</t>
  </si>
  <si>
    <t>1498.1</t>
  </si>
  <si>
    <t>1499.4</t>
  </si>
  <si>
    <t>1498.3</t>
  </si>
  <si>
    <t>1500.3</t>
  </si>
  <si>
    <t>DDEVLVVRGSK</t>
  </si>
  <si>
    <t>1500.5</t>
  </si>
  <si>
    <t>GQQEAARAGELLKEK</t>
  </si>
  <si>
    <t>1500.6</t>
  </si>
  <si>
    <t>1499.5</t>
  </si>
  <si>
    <t>HQGLMVGMGQK</t>
  </si>
  <si>
    <t>1501.4</t>
  </si>
  <si>
    <t>1501.7</t>
  </si>
  <si>
    <t>YLcENQDSLSSK</t>
  </si>
  <si>
    <t>1502.2</t>
  </si>
  <si>
    <t>1501.1</t>
  </si>
  <si>
    <t>QMGPMLQR</t>
  </si>
  <si>
    <t>1502.3</t>
  </si>
  <si>
    <t>1501.2</t>
  </si>
  <si>
    <t>AEQVFQNVK</t>
  </si>
  <si>
    <t>1502.4</t>
  </si>
  <si>
    <t>1501.3</t>
  </si>
  <si>
    <t>VSAAAGKANKQFAKF</t>
  </si>
  <si>
    <t>1503.5</t>
  </si>
  <si>
    <t>VASNSGVVV</t>
  </si>
  <si>
    <t>1503.7</t>
  </si>
  <si>
    <t>1502.6</t>
  </si>
  <si>
    <t>1504.3</t>
  </si>
  <si>
    <t>1503.2</t>
  </si>
  <si>
    <t>TVLDYnGER</t>
  </si>
  <si>
    <t>1504.6</t>
  </si>
  <si>
    <t>1504.7</t>
  </si>
  <si>
    <t>1503.6</t>
  </si>
  <si>
    <t>STVKGKPEDAKLLEAR</t>
  </si>
  <si>
    <t>YS-StVKGKPEDAKIIEAR</t>
  </si>
  <si>
    <t>1506.2</t>
  </si>
  <si>
    <t>1505.1</t>
  </si>
  <si>
    <t>LGDYGLAK</t>
  </si>
  <si>
    <t>YD-IGDYAGIK</t>
  </si>
  <si>
    <t>YD-MDSVKWDESR</t>
  </si>
  <si>
    <t>1506.3</t>
  </si>
  <si>
    <t>1505.2</t>
  </si>
  <si>
    <t>1506.4</t>
  </si>
  <si>
    <t>1505.3</t>
  </si>
  <si>
    <t>YLVGGASKVPNER</t>
  </si>
  <si>
    <t>1506.5</t>
  </si>
  <si>
    <t>1505.4</t>
  </si>
  <si>
    <t>ALQLEAER</t>
  </si>
  <si>
    <t>1507.6</t>
  </si>
  <si>
    <t>YD-KHHKKGIT</t>
  </si>
  <si>
    <t>1507.7</t>
  </si>
  <si>
    <t>1506.6</t>
  </si>
  <si>
    <t>1507.9</t>
  </si>
  <si>
    <t>1506.8</t>
  </si>
  <si>
    <t>KALEEVSLK</t>
  </si>
  <si>
    <t>YD-EEkAEKAk</t>
  </si>
  <si>
    <t>1508.13</t>
  </si>
  <si>
    <t>1507.12</t>
  </si>
  <si>
    <t>1508.3</t>
  </si>
  <si>
    <t>1507.2</t>
  </si>
  <si>
    <t>1508.6</t>
  </si>
  <si>
    <t>1507.5</t>
  </si>
  <si>
    <t>1508.9</t>
  </si>
  <si>
    <t>1507.8</t>
  </si>
  <si>
    <t>VLVAGTSAYSR</t>
  </si>
  <si>
    <t>1509.2</t>
  </si>
  <si>
    <t>1508.1</t>
  </si>
  <si>
    <t>VRLPSGAKKVLSSDAR</t>
  </si>
  <si>
    <t>1509.4</t>
  </si>
  <si>
    <t>MKETAESYLGAK</t>
  </si>
  <si>
    <t>1509.5</t>
  </si>
  <si>
    <t>1508.4</t>
  </si>
  <si>
    <t>TYKYPSLK</t>
  </si>
  <si>
    <t>1509.6</t>
  </si>
  <si>
    <t>1508.5</t>
  </si>
  <si>
    <t>ALTKFEASQVTEKQR</t>
  </si>
  <si>
    <t>1510.2</t>
  </si>
  <si>
    <t>1509.1</t>
  </si>
  <si>
    <t>LETAEKEAYVPATKVK</t>
  </si>
  <si>
    <t>YD-SCPKVNSVYVLVRQK</t>
  </si>
  <si>
    <t>1510.3</t>
  </si>
  <si>
    <t>GQQEAARAGELLK</t>
  </si>
  <si>
    <t>1510.6</t>
  </si>
  <si>
    <t>SLNLKGSYVGNRADTR</t>
  </si>
  <si>
    <t>1511.2</t>
  </si>
  <si>
    <t>1510.1</t>
  </si>
  <si>
    <t>LAADDFR</t>
  </si>
  <si>
    <t>YD-PYTLSDAHHK</t>
  </si>
  <si>
    <t>1512.3</t>
  </si>
  <si>
    <t>1512.4</t>
  </si>
  <si>
    <t>1511.3</t>
  </si>
  <si>
    <t>1512.5</t>
  </si>
  <si>
    <t>1511.4</t>
  </si>
  <si>
    <t>GVPYVVTHDGR</t>
  </si>
  <si>
    <t>1513.2</t>
  </si>
  <si>
    <t>1512.1</t>
  </si>
  <si>
    <t>YD-TFSLYKK</t>
  </si>
  <si>
    <t>1513.4</t>
  </si>
  <si>
    <t>ALDYVEATANSHSR</t>
  </si>
  <si>
    <t>1513.5</t>
  </si>
  <si>
    <t>YD-ISAGNDKMVK</t>
  </si>
  <si>
    <t>1513.6</t>
  </si>
  <si>
    <t>ETCELALNR</t>
  </si>
  <si>
    <t>1513.7</t>
  </si>
  <si>
    <t>1512.6</t>
  </si>
  <si>
    <t>mDNKTPVTLAK</t>
  </si>
  <si>
    <t>1515.3</t>
  </si>
  <si>
    <t>1514.2</t>
  </si>
  <si>
    <t>1515.4</t>
  </si>
  <si>
    <t>1514.3</t>
  </si>
  <si>
    <t>LSsPATLNSR</t>
  </si>
  <si>
    <t>YD-InSPHYLTK</t>
  </si>
  <si>
    <t>1515.5</t>
  </si>
  <si>
    <t>1514.4</t>
  </si>
  <si>
    <t>QPLFVAHTAGR</t>
  </si>
  <si>
    <t>1516.6</t>
  </si>
  <si>
    <t>RLVQFEAR</t>
  </si>
  <si>
    <t>1516.7</t>
  </si>
  <si>
    <t>1515.6</t>
  </si>
  <si>
    <t>RLAASVVGVGK</t>
  </si>
  <si>
    <t>YD-LAASVVGVGKR</t>
  </si>
  <si>
    <t>1516.8</t>
  </si>
  <si>
    <t>1515.7</t>
  </si>
  <si>
    <t>TLSDynLQK</t>
  </si>
  <si>
    <t>YS-TLSDyNIQK</t>
  </si>
  <si>
    <t>1517.10</t>
  </si>
  <si>
    <t>1516.9</t>
  </si>
  <si>
    <t>DLALACGNNER</t>
  </si>
  <si>
    <t>1517.3</t>
  </si>
  <si>
    <t>1516.2</t>
  </si>
  <si>
    <t>MDSVKWDESR</t>
  </si>
  <si>
    <t>1518.11</t>
  </si>
  <si>
    <t>1518.6</t>
  </si>
  <si>
    <t>1517.5</t>
  </si>
  <si>
    <t>YD-KLFkQDk</t>
  </si>
  <si>
    <t>1518.7</t>
  </si>
  <si>
    <t>1517.6</t>
  </si>
  <si>
    <t>1519.6</t>
  </si>
  <si>
    <t>1518.5</t>
  </si>
  <si>
    <t>MTEDLEQKKTATEVTPQEPK</t>
  </si>
  <si>
    <t>1519.9</t>
  </si>
  <si>
    <t>1518.8</t>
  </si>
  <si>
    <t>AVASSGQELSVEER</t>
  </si>
  <si>
    <t>1520.2</t>
  </si>
  <si>
    <t>1519.1</t>
  </si>
  <si>
    <t>AGALENAR</t>
  </si>
  <si>
    <t>1520.3</t>
  </si>
  <si>
    <t>1519.2</t>
  </si>
  <si>
    <t>1520.4</t>
  </si>
  <si>
    <t>1519.3</t>
  </si>
  <si>
    <t>1520.6</t>
  </si>
  <si>
    <t>1519.5</t>
  </si>
  <si>
    <t>mDSKTPVTLAK</t>
  </si>
  <si>
    <t>YS-MDSKTPVTLAK</t>
  </si>
  <si>
    <t>1521.7</t>
  </si>
  <si>
    <t>NAGLGFKTPK</t>
  </si>
  <si>
    <t>1522.2</t>
  </si>
  <si>
    <t>1521.1</t>
  </si>
  <si>
    <t>GLKVKEYQLR</t>
  </si>
  <si>
    <t>YD-EGFRSLKQLR</t>
  </si>
  <si>
    <t>1522.7</t>
  </si>
  <si>
    <t>1521.6</t>
  </si>
  <si>
    <t>ALPNQQVLSK</t>
  </si>
  <si>
    <t>1523.2</t>
  </si>
  <si>
    <t>1522.1</t>
  </si>
  <si>
    <t>1523.5</t>
  </si>
  <si>
    <t>1522.4</t>
  </si>
  <si>
    <t>SDAAVLAVR</t>
  </si>
  <si>
    <t>1523.7</t>
  </si>
  <si>
    <t>1522.6</t>
  </si>
  <si>
    <t>DVQEAGSTEPLVK</t>
  </si>
  <si>
    <t>1523.8</t>
  </si>
  <si>
    <t>STGKSSNLTLSNAVGR</t>
  </si>
  <si>
    <t>1524.5</t>
  </si>
  <si>
    <t>1523.4</t>
  </si>
  <si>
    <t>1524.6</t>
  </si>
  <si>
    <t>QSLKELVER</t>
  </si>
  <si>
    <t>YD-TNLAAAERKK</t>
  </si>
  <si>
    <t>1524.7</t>
  </si>
  <si>
    <t>1523.6</t>
  </si>
  <si>
    <t>YS-MDnKTPVTLAK</t>
  </si>
  <si>
    <t>YS-MDNKTPVTLAK</t>
  </si>
  <si>
    <t>YS-mDNkTPVTLAK</t>
  </si>
  <si>
    <t>1525.8</t>
  </si>
  <si>
    <t>ATAGDTHLGGEDFDNR</t>
  </si>
  <si>
    <t>1526.7</t>
  </si>
  <si>
    <t>1525.6</t>
  </si>
  <si>
    <t>1526.8</t>
  </si>
  <si>
    <t>1525.7</t>
  </si>
  <si>
    <t>1527.10</t>
  </si>
  <si>
    <t>1526.9</t>
  </si>
  <si>
    <t>1527.11</t>
  </si>
  <si>
    <t>1526.10</t>
  </si>
  <si>
    <t>tyEtTLEK</t>
  </si>
  <si>
    <t>1527.13</t>
  </si>
  <si>
    <t>1526.12</t>
  </si>
  <si>
    <t>LVKVVGPRGTLTK</t>
  </si>
  <si>
    <t>1527.9</t>
  </si>
  <si>
    <t>LTKSLETFR</t>
  </si>
  <si>
    <t>1528.4</t>
  </si>
  <si>
    <t>1527.3</t>
  </si>
  <si>
    <t>SPLLKELK</t>
  </si>
  <si>
    <t>1528.5</t>
  </si>
  <si>
    <t>1527.4</t>
  </si>
  <si>
    <t>SLDTAELSR</t>
  </si>
  <si>
    <t>1528.6</t>
  </si>
  <si>
    <t>1527.5</t>
  </si>
  <si>
    <t>1528.7</t>
  </si>
  <si>
    <t>1527.6</t>
  </si>
  <si>
    <t>YD-GLKVKEYQLR</t>
  </si>
  <si>
    <t>1529.10</t>
  </si>
  <si>
    <t>1528.9</t>
  </si>
  <si>
    <t>1529.2</t>
  </si>
  <si>
    <t>1528.1</t>
  </si>
  <si>
    <t>YD-QkIKEYIQk</t>
  </si>
  <si>
    <t>YD-KRLtELLLr</t>
  </si>
  <si>
    <t>1529.5</t>
  </si>
  <si>
    <t>1529.8</t>
  </si>
  <si>
    <t>LAQNDGLLK</t>
  </si>
  <si>
    <t>1530.11</t>
  </si>
  <si>
    <t>1530.6</t>
  </si>
  <si>
    <t>RQAVDVSPLR</t>
  </si>
  <si>
    <t>YD-VGkENWLPR</t>
  </si>
  <si>
    <t>1530.7</t>
  </si>
  <si>
    <t>1529.6</t>
  </si>
  <si>
    <t>ELLKEEYDN</t>
  </si>
  <si>
    <t>1531.2</t>
  </si>
  <si>
    <t>1530.1</t>
  </si>
  <si>
    <t>1531.6</t>
  </si>
  <si>
    <t>1530.5</t>
  </si>
  <si>
    <t>GATYGKPTNQGVNELKYQR</t>
  </si>
  <si>
    <t>1531.7</t>
  </si>
  <si>
    <t>TGTLTTSETAHNMKVMK</t>
  </si>
  <si>
    <t>1531.8</t>
  </si>
  <si>
    <t>YD-DnKTPVTLAK</t>
  </si>
  <si>
    <t>YS-mDSkTPVTLAK</t>
  </si>
  <si>
    <t>YS-MdSKTPVTLAK</t>
  </si>
  <si>
    <t>1532.2</t>
  </si>
  <si>
    <t>1531.1</t>
  </si>
  <si>
    <t>TLAPLDASK</t>
  </si>
  <si>
    <t>YD-TLAPEkDK</t>
  </si>
  <si>
    <t>1532.3</t>
  </si>
  <si>
    <t>1532.4</t>
  </si>
  <si>
    <t>1531.3</t>
  </si>
  <si>
    <t>KQVGVGKLNKLYGGAK</t>
  </si>
  <si>
    <t>1532.5</t>
  </si>
  <si>
    <t>1531.4</t>
  </si>
  <si>
    <t>1533.4</t>
  </si>
  <si>
    <t>VMWGKVTR</t>
  </si>
  <si>
    <t>1533.9</t>
  </si>
  <si>
    <t>1532.8</t>
  </si>
  <si>
    <t>1534.4</t>
  </si>
  <si>
    <t>1533.3</t>
  </si>
  <si>
    <t>1535.6</t>
  </si>
  <si>
    <t>1534.5</t>
  </si>
  <si>
    <t>SAkAQNPMRDLK</t>
  </si>
  <si>
    <t>YS-SAKAQNPMRDLK</t>
  </si>
  <si>
    <t>YD-MSAKAQNPMRDLK</t>
  </si>
  <si>
    <t>1535.8</t>
  </si>
  <si>
    <t>1534.7</t>
  </si>
  <si>
    <t>1536.3</t>
  </si>
  <si>
    <t>1535.2</t>
  </si>
  <si>
    <t>SVVLHAGQDDLGK</t>
  </si>
  <si>
    <t>1536.5</t>
  </si>
  <si>
    <t>1535.4</t>
  </si>
  <si>
    <t>NLVEFHSDHMK</t>
  </si>
  <si>
    <t>1536.6</t>
  </si>
  <si>
    <t>1535.5</t>
  </si>
  <si>
    <t>LATEASKLAAYNK</t>
  </si>
  <si>
    <t>1536.7</t>
  </si>
  <si>
    <t>GALAAAHYLR</t>
  </si>
  <si>
    <t>1536.8</t>
  </si>
  <si>
    <t>1535.7</t>
  </si>
  <si>
    <t>1537.2</t>
  </si>
  <si>
    <t>1536.1</t>
  </si>
  <si>
    <t>TLKPAVTSQLAK</t>
  </si>
  <si>
    <t>1537.4</t>
  </si>
  <si>
    <t>LNDLEDVEK</t>
  </si>
  <si>
    <t>1537.6</t>
  </si>
  <si>
    <t>YS-TLSdYnIQK</t>
  </si>
  <si>
    <t>1538.8</t>
  </si>
  <si>
    <t>1537.7</t>
  </si>
  <si>
    <t>1538.9</t>
  </si>
  <si>
    <t>1537.8</t>
  </si>
  <si>
    <t>YS-tYEttLEK</t>
  </si>
  <si>
    <t>1539.2</t>
  </si>
  <si>
    <t>1538.1</t>
  </si>
  <si>
    <t>SNKLFR</t>
  </si>
  <si>
    <t>1539.3</t>
  </si>
  <si>
    <t>1538.2</t>
  </si>
  <si>
    <t>TVMLAAHGNSLR</t>
  </si>
  <si>
    <t>1539.5</t>
  </si>
  <si>
    <t>1538.4</t>
  </si>
  <si>
    <t>1539.6</t>
  </si>
  <si>
    <t>1538.5</t>
  </si>
  <si>
    <t>DLKFEPQGR</t>
  </si>
  <si>
    <t>1539.7</t>
  </si>
  <si>
    <t>1538.6</t>
  </si>
  <si>
    <t>QAYAVSEKAGHQTSAESWGTGR</t>
  </si>
  <si>
    <t>1540.3</t>
  </si>
  <si>
    <t>1540.4</t>
  </si>
  <si>
    <t>YDcSFCGK</t>
  </si>
  <si>
    <t>1541.11</t>
  </si>
  <si>
    <t>1540.10</t>
  </si>
  <si>
    <t>TVASSGQELSVEER</t>
  </si>
  <si>
    <t>1541.8</t>
  </si>
  <si>
    <t>1540.7</t>
  </si>
  <si>
    <t>YS-TLSDynIQK</t>
  </si>
  <si>
    <t>1541.9</t>
  </si>
  <si>
    <t>1540.8</t>
  </si>
  <si>
    <t>1542.11</t>
  </si>
  <si>
    <t>1541.10</t>
  </si>
  <si>
    <t>TASGNLLPSSTGAAK</t>
  </si>
  <si>
    <t>1542.2</t>
  </si>
  <si>
    <t>1541.1</t>
  </si>
  <si>
    <t>TATVSKKWAAAAVCEK</t>
  </si>
  <si>
    <t>1542.4</t>
  </si>
  <si>
    <t>1541.3</t>
  </si>
  <si>
    <t>SGFSSVSVSR</t>
  </si>
  <si>
    <t>1542.5</t>
  </si>
  <si>
    <t>1541.4</t>
  </si>
  <si>
    <t>AMLSQQLTK</t>
  </si>
  <si>
    <t>1542.7</t>
  </si>
  <si>
    <t>1541.6</t>
  </si>
  <si>
    <t>FVYQGETVSK</t>
  </si>
  <si>
    <t>YD-sLSPkFVYQGETVSK</t>
  </si>
  <si>
    <t>1543.10</t>
  </si>
  <si>
    <t>1542.9</t>
  </si>
  <si>
    <t>GKLLTGTVVSTK</t>
  </si>
  <si>
    <t>1543.3</t>
  </si>
  <si>
    <t>LKLGGSLAR</t>
  </si>
  <si>
    <t>YD-IKIGLNSk</t>
  </si>
  <si>
    <t>1543.5</t>
  </si>
  <si>
    <t>1543.8</t>
  </si>
  <si>
    <t>MTPSGHNWVSGQGAGPR</t>
  </si>
  <si>
    <t>1544.2</t>
  </si>
  <si>
    <t>1543.1</t>
  </si>
  <si>
    <t>MVAEVDMK</t>
  </si>
  <si>
    <t>1544.3</t>
  </si>
  <si>
    <t>1543.2</t>
  </si>
  <si>
    <t>LVRYGLAEKVEK</t>
  </si>
  <si>
    <t>1544.4</t>
  </si>
  <si>
    <t>DLGEENFK</t>
  </si>
  <si>
    <t>1544.5</t>
  </si>
  <si>
    <t>1543.4</t>
  </si>
  <si>
    <t>1545.2</t>
  </si>
  <si>
    <t>1544.1</t>
  </si>
  <si>
    <t>1545.3</t>
  </si>
  <si>
    <t>LLGKNGDNLNDLR</t>
  </si>
  <si>
    <t>1546.5</t>
  </si>
  <si>
    <t>1545.4</t>
  </si>
  <si>
    <t>LAVLGPNGAGK</t>
  </si>
  <si>
    <t>1546.7</t>
  </si>
  <si>
    <t>1545.6</t>
  </si>
  <si>
    <t>KYGLNLCR</t>
  </si>
  <si>
    <t>1547.3</t>
  </si>
  <si>
    <t>1546.2</t>
  </si>
  <si>
    <t>SLASDLTDEQKK</t>
  </si>
  <si>
    <t>1547.5</t>
  </si>
  <si>
    <t>1546.4</t>
  </si>
  <si>
    <t>1547.6</t>
  </si>
  <si>
    <t>DSSMSSYMSSK</t>
  </si>
  <si>
    <t>1548.11</t>
  </si>
  <si>
    <t>1547.10</t>
  </si>
  <si>
    <t>GNFDEALAAHK</t>
  </si>
  <si>
    <t>1548.8</t>
  </si>
  <si>
    <t>1547.7</t>
  </si>
  <si>
    <t>AKLLDNELR</t>
  </si>
  <si>
    <t>1549.10</t>
  </si>
  <si>
    <t>1548.9</t>
  </si>
  <si>
    <t>1549.4</t>
  </si>
  <si>
    <t>1548.3</t>
  </si>
  <si>
    <t>GLNNPLPR</t>
  </si>
  <si>
    <t>1549.6</t>
  </si>
  <si>
    <t>1548.5</t>
  </si>
  <si>
    <t>AFQKQPHLFNNPK</t>
  </si>
  <si>
    <t>1549.8</t>
  </si>
  <si>
    <t>1548.7</t>
  </si>
  <si>
    <t>YS-TLSDyNIqK</t>
  </si>
  <si>
    <t>1549.9</t>
  </si>
  <si>
    <t>SVVADLSDSDGK</t>
  </si>
  <si>
    <t>1550.7</t>
  </si>
  <si>
    <t>1550.8</t>
  </si>
  <si>
    <t>1549.7</t>
  </si>
  <si>
    <t>NVAVDELsR</t>
  </si>
  <si>
    <t>NVAVDELSR</t>
  </si>
  <si>
    <t>YD-NGkVQHCR</t>
  </si>
  <si>
    <t>1550.9</t>
  </si>
  <si>
    <t>NSRAPTASQLQNPPPPPSTTK</t>
  </si>
  <si>
    <t>1551.4</t>
  </si>
  <si>
    <t>1550.3</t>
  </si>
  <si>
    <t>1551.5</t>
  </si>
  <si>
    <t>1550.4</t>
  </si>
  <si>
    <t>1551.6</t>
  </si>
  <si>
    <t>1550.5</t>
  </si>
  <si>
    <t>LQRLVTPQRLQR</t>
  </si>
  <si>
    <t>1551.7</t>
  </si>
  <si>
    <t>1550.6</t>
  </si>
  <si>
    <t>LVTGVNPASAHSTAVR</t>
  </si>
  <si>
    <t>1552.2</t>
  </si>
  <si>
    <t>1551.1</t>
  </si>
  <si>
    <t>1552.4</t>
  </si>
  <si>
    <t>1551.3</t>
  </si>
  <si>
    <t>LFDGSGRPLDNGPK</t>
  </si>
  <si>
    <t>1552.6</t>
  </si>
  <si>
    <t>1553.10</t>
  </si>
  <si>
    <t>1552.9</t>
  </si>
  <si>
    <t>1553.12</t>
  </si>
  <si>
    <t>1552.11</t>
  </si>
  <si>
    <t>1554.3</t>
  </si>
  <si>
    <t>1553.2</t>
  </si>
  <si>
    <t>1554.6</t>
  </si>
  <si>
    <t>1553.5</t>
  </si>
  <si>
    <t>1554.8</t>
  </si>
  <si>
    <t>1553.7</t>
  </si>
  <si>
    <t>ASQQRFQPGTSNETPEETYQR</t>
  </si>
  <si>
    <t>1555.2</t>
  </si>
  <si>
    <t>1554.1</t>
  </si>
  <si>
    <t>SLNLKGSYVGNR</t>
  </si>
  <si>
    <t>1555.3</t>
  </si>
  <si>
    <t>1554.2</t>
  </si>
  <si>
    <t>1555.7</t>
  </si>
  <si>
    <t>TNEAAGDGTTSATVLGR</t>
  </si>
  <si>
    <t>1556.2</t>
  </si>
  <si>
    <t>1555.1</t>
  </si>
  <si>
    <t>LLGNKGSNLQQLR</t>
  </si>
  <si>
    <t>1556.6</t>
  </si>
  <si>
    <t>1555.5</t>
  </si>
  <si>
    <t>VGGGGTGRSGQGAFGNMcR</t>
  </si>
  <si>
    <t>YS-VGGGGTGRSGQGAFGNMCR</t>
  </si>
  <si>
    <t>1557.2</t>
  </si>
  <si>
    <t>1556.1</t>
  </si>
  <si>
    <t>1557.4</t>
  </si>
  <si>
    <t>1556.3</t>
  </si>
  <si>
    <t>AAEKLLTPESQLKK</t>
  </si>
  <si>
    <t>1557.5</t>
  </si>
  <si>
    <t>1556.4</t>
  </si>
  <si>
    <t>RDDEVLVVR</t>
  </si>
  <si>
    <t>1558.11</t>
  </si>
  <si>
    <t>1557.10</t>
  </si>
  <si>
    <t>1559.3</t>
  </si>
  <si>
    <t>1558.2</t>
  </si>
  <si>
    <t>TSLQHVGMLNGR</t>
  </si>
  <si>
    <t>1559.5</t>
  </si>
  <si>
    <t>1558.4</t>
  </si>
  <si>
    <t>TLSdyNLqK</t>
  </si>
  <si>
    <t>1560.10</t>
  </si>
  <si>
    <t>1559.9</t>
  </si>
  <si>
    <t>1560.11</t>
  </si>
  <si>
    <t>1559.10</t>
  </si>
  <si>
    <t>1560.12</t>
  </si>
  <si>
    <t>1559.11</t>
  </si>
  <si>
    <t>1560.3</t>
  </si>
  <si>
    <t>1559.2</t>
  </si>
  <si>
    <t>VTPTKTEVLLR</t>
  </si>
  <si>
    <t>1560.5</t>
  </si>
  <si>
    <t>1559.4</t>
  </si>
  <si>
    <t>FVSKLAEEKLR</t>
  </si>
  <si>
    <t>1561.6</t>
  </si>
  <si>
    <t>YD-REGEkDHK</t>
  </si>
  <si>
    <t>1561.7</t>
  </si>
  <si>
    <t>1560.6</t>
  </si>
  <si>
    <t>NASNELELSAK</t>
  </si>
  <si>
    <t>1561.8</t>
  </si>
  <si>
    <t>1560.7</t>
  </si>
  <si>
    <t>1562.2</t>
  </si>
  <si>
    <t>1561.1</t>
  </si>
  <si>
    <t>VASLADYR</t>
  </si>
  <si>
    <t>1562.5</t>
  </si>
  <si>
    <t>1561.4</t>
  </si>
  <si>
    <t>DNLQGLTKPALRR</t>
  </si>
  <si>
    <t>1562.8</t>
  </si>
  <si>
    <t>VLLTQRHLAVGK</t>
  </si>
  <si>
    <t>1562.9</t>
  </si>
  <si>
    <t>TLLLADSRRPEPK</t>
  </si>
  <si>
    <t>1563.4</t>
  </si>
  <si>
    <t>1562.3</t>
  </si>
  <si>
    <t>1563.5</t>
  </si>
  <si>
    <t>1562.4</t>
  </si>
  <si>
    <t>FLGKVDVATK</t>
  </si>
  <si>
    <t>1563.6</t>
  </si>
  <si>
    <t>YAQGKPEEALEAYKK</t>
  </si>
  <si>
    <t>1563.8</t>
  </si>
  <si>
    <t>1562.7</t>
  </si>
  <si>
    <t>1564.3</t>
  </si>
  <si>
    <t>1563.2</t>
  </si>
  <si>
    <t>LMKSALGEGMTR</t>
  </si>
  <si>
    <t>1564.4</t>
  </si>
  <si>
    <t>1563.3</t>
  </si>
  <si>
    <t>AHFKEYQVLGR</t>
  </si>
  <si>
    <t>1564.5</t>
  </si>
  <si>
    <t>TVRFNVVK</t>
  </si>
  <si>
    <t>1564.9</t>
  </si>
  <si>
    <t>1566.2</t>
  </si>
  <si>
    <t>1565.1</t>
  </si>
  <si>
    <t>YD-DLDAGSFGk</t>
  </si>
  <si>
    <t>1566.5</t>
  </si>
  <si>
    <t>1565.4</t>
  </si>
  <si>
    <t>AFQKQPHLFNNPKVK</t>
  </si>
  <si>
    <t>1566.6</t>
  </si>
  <si>
    <t>1565.5</t>
  </si>
  <si>
    <t>1567.3</t>
  </si>
  <si>
    <t>EYTLNLHK</t>
  </si>
  <si>
    <t>1567.6</t>
  </si>
  <si>
    <t>1568.2</t>
  </si>
  <si>
    <t>1567.1</t>
  </si>
  <si>
    <t>GATYGKPTNQGVNELKYqR</t>
  </si>
  <si>
    <t>YS-GATYGKPTnQGVNELKYQR</t>
  </si>
  <si>
    <t>1569.2</t>
  </si>
  <si>
    <t>1568.1</t>
  </si>
  <si>
    <t>SDAVTLR</t>
  </si>
  <si>
    <t>YD-EDAVTIR</t>
  </si>
  <si>
    <t>1569.3</t>
  </si>
  <si>
    <t>RLPTESVPEPK</t>
  </si>
  <si>
    <t>1570.3</t>
  </si>
  <si>
    <t>LNGSKQSLKELVER</t>
  </si>
  <si>
    <t>1570.4</t>
  </si>
  <si>
    <t>1571.2</t>
  </si>
  <si>
    <t>1570.1</t>
  </si>
  <si>
    <t>YD-IRtTETQVLVASAQK</t>
  </si>
  <si>
    <t>1571.4</t>
  </si>
  <si>
    <t>TALEGSYLDK</t>
  </si>
  <si>
    <t>1571.6</t>
  </si>
  <si>
    <t>1570.5</t>
  </si>
  <si>
    <t>1571.7</t>
  </si>
  <si>
    <t>1570.6</t>
  </si>
  <si>
    <t>YS-TyEtTLEK</t>
  </si>
  <si>
    <t>1572.3</t>
  </si>
  <si>
    <t>NLVEAAAVR</t>
  </si>
  <si>
    <t>1572.4</t>
  </si>
  <si>
    <t>1571.3</t>
  </si>
  <si>
    <t>LAGYVMDNR</t>
  </si>
  <si>
    <t>1572.5</t>
  </si>
  <si>
    <t>1574.4</t>
  </si>
  <si>
    <t>1573.3</t>
  </si>
  <si>
    <t>YVVLASHLGRPNGERNEK</t>
  </si>
  <si>
    <t>1574.5</t>
  </si>
  <si>
    <t>1573.4</t>
  </si>
  <si>
    <t>1574.6</t>
  </si>
  <si>
    <t>1573.5</t>
  </si>
  <si>
    <t>LQQDTLLQTK</t>
  </si>
  <si>
    <t>1575.10</t>
  </si>
  <si>
    <t>1574.9</t>
  </si>
  <si>
    <t>SqTREDSVYLAK</t>
  </si>
  <si>
    <t>YD-STSREDSVYLAK</t>
  </si>
  <si>
    <t>1575.3</t>
  </si>
  <si>
    <t>1574.2</t>
  </si>
  <si>
    <t>AQVVTMSVK</t>
  </si>
  <si>
    <t>1575.8</t>
  </si>
  <si>
    <t>1574.7</t>
  </si>
  <si>
    <t>LVTDSVAYAR</t>
  </si>
  <si>
    <t>1575.9</t>
  </si>
  <si>
    <t>1574.8</t>
  </si>
  <si>
    <t>1576.4</t>
  </si>
  <si>
    <t>RAALTDFER</t>
  </si>
  <si>
    <t>1576.5</t>
  </si>
  <si>
    <t>1575.4</t>
  </si>
  <si>
    <t>NVAVdELsR</t>
  </si>
  <si>
    <t>1576.6</t>
  </si>
  <si>
    <t>1575.5</t>
  </si>
  <si>
    <t>AYFTAPSSQR</t>
  </si>
  <si>
    <t>1576.7</t>
  </si>
  <si>
    <t>1575.6</t>
  </si>
  <si>
    <t>KKVMPALVVR</t>
  </si>
  <si>
    <t>1577.7</t>
  </si>
  <si>
    <t>qKGLDSVVR</t>
  </si>
  <si>
    <t>1577.8</t>
  </si>
  <si>
    <t>TAENFRALCTGEK</t>
  </si>
  <si>
    <t>1578.3</t>
  </si>
  <si>
    <t>1577.2</t>
  </si>
  <si>
    <t>WAVATSGTRDMAK</t>
  </si>
  <si>
    <t>1578.4</t>
  </si>
  <si>
    <t>1577.3</t>
  </si>
  <si>
    <t>1579.2</t>
  </si>
  <si>
    <t>1578.1</t>
  </si>
  <si>
    <t>1579.4</t>
  </si>
  <si>
    <t>MGPSYVSAPR</t>
  </si>
  <si>
    <t>1580.3</t>
  </si>
  <si>
    <t>1580.4</t>
  </si>
  <si>
    <t>1579.3</t>
  </si>
  <si>
    <t>1580.6</t>
  </si>
  <si>
    <t>1579.5</t>
  </si>
  <si>
    <t>TLNYALSK</t>
  </si>
  <si>
    <t>1580.7</t>
  </si>
  <si>
    <t>1579.6</t>
  </si>
  <si>
    <t>YDADVLDK</t>
  </si>
  <si>
    <t>1580.8</t>
  </si>
  <si>
    <t>1579.7</t>
  </si>
  <si>
    <t>1582.2</t>
  </si>
  <si>
    <t>1581.1</t>
  </si>
  <si>
    <t>LVQFEAR</t>
  </si>
  <si>
    <t>1582.3</t>
  </si>
  <si>
    <t>1581.2</t>
  </si>
  <si>
    <t>RLMEAFAK</t>
  </si>
  <si>
    <t>1582.5</t>
  </si>
  <si>
    <t>1581.4</t>
  </si>
  <si>
    <t>YSQEEPEHGTFLAR</t>
  </si>
  <si>
    <t>1582.6</t>
  </si>
  <si>
    <t>1581.5</t>
  </si>
  <si>
    <t>QQNSQNNSKLLFER</t>
  </si>
  <si>
    <t>1582.7</t>
  </si>
  <si>
    <t>1581.6</t>
  </si>
  <si>
    <t>1582.8</t>
  </si>
  <si>
    <t>1581.7</t>
  </si>
  <si>
    <t>1583.3</t>
  </si>
  <si>
    <t>KSAVLLDNMCK</t>
  </si>
  <si>
    <t>1583.4</t>
  </si>
  <si>
    <t>LVRVGVLSEDKK</t>
  </si>
  <si>
    <t>1583.5</t>
  </si>
  <si>
    <t>1582.4</t>
  </si>
  <si>
    <t>FAVQVDKVTKEK</t>
  </si>
  <si>
    <t>1583.8</t>
  </si>
  <si>
    <t>1585.6</t>
  </si>
  <si>
    <t>1584.5</t>
  </si>
  <si>
    <t>NGMPPQFR</t>
  </si>
  <si>
    <t>1585.8</t>
  </si>
  <si>
    <t>1584.7</t>
  </si>
  <si>
    <t>FFLQHAQR</t>
  </si>
  <si>
    <t>1586.12</t>
  </si>
  <si>
    <t>1585.11</t>
  </si>
  <si>
    <t>STSREDSVYLAK</t>
  </si>
  <si>
    <t>YD-SqTREDSVYLAK</t>
  </si>
  <si>
    <t>1586.14</t>
  </si>
  <si>
    <t>1585.13</t>
  </si>
  <si>
    <t>SQTREDSVYLAK</t>
  </si>
  <si>
    <t>1586.3</t>
  </si>
  <si>
    <t>1585.2</t>
  </si>
  <si>
    <t>1586.9</t>
  </si>
  <si>
    <t>LATEASKLAAYNKKSTLSAR</t>
  </si>
  <si>
    <t>1587.3</t>
  </si>
  <si>
    <t>1586.2</t>
  </si>
  <si>
    <t>KVVGASVVVVK</t>
  </si>
  <si>
    <t>1587.5</t>
  </si>
  <si>
    <t>1586.4</t>
  </si>
  <si>
    <t>AGELTQEELER</t>
  </si>
  <si>
    <t>YD-QELEDLTADIK</t>
  </si>
  <si>
    <t>YS-AGELTqEELER</t>
  </si>
  <si>
    <t>1588.3</t>
  </si>
  <si>
    <t>1587.2</t>
  </si>
  <si>
    <t>SSVGVLLNK</t>
  </si>
  <si>
    <t>1588.5</t>
  </si>
  <si>
    <t>1587.4</t>
  </si>
  <si>
    <t>SGGFGGSFGGR</t>
  </si>
  <si>
    <t>1588.6</t>
  </si>
  <si>
    <t>SEVVDQWK</t>
  </si>
  <si>
    <t>1588.7</t>
  </si>
  <si>
    <t>1587.6</t>
  </si>
  <si>
    <t>1588.8</t>
  </si>
  <si>
    <t>1587.7</t>
  </si>
  <si>
    <t>ARLVVAKSGEL</t>
  </si>
  <si>
    <t>1589.3</t>
  </si>
  <si>
    <t>1588.2</t>
  </si>
  <si>
    <t>NTEEKGWVPVTK</t>
  </si>
  <si>
    <t>1589.5</t>
  </si>
  <si>
    <t>1588.4</t>
  </si>
  <si>
    <t>YD-WFNHIASK</t>
  </si>
  <si>
    <t>1589.8</t>
  </si>
  <si>
    <t>LLKEVPTYR</t>
  </si>
  <si>
    <t>1589.9</t>
  </si>
  <si>
    <t>VALNSSEcLNK</t>
  </si>
  <si>
    <t>1591.3</t>
  </si>
  <si>
    <t>1590.2</t>
  </si>
  <si>
    <t>1591.6</t>
  </si>
  <si>
    <t>1590.5</t>
  </si>
  <si>
    <t>1591.7</t>
  </si>
  <si>
    <t>1590.6</t>
  </si>
  <si>
    <t>LATVSNLTR</t>
  </si>
  <si>
    <t>1592.2</t>
  </si>
  <si>
    <t>1591.1</t>
  </si>
  <si>
    <t>1592.3</t>
  </si>
  <si>
    <t>1591.2</t>
  </si>
  <si>
    <t>VTGGGHVSQVYALR</t>
  </si>
  <si>
    <t>1592.6</t>
  </si>
  <si>
    <t>1591.5</t>
  </si>
  <si>
    <t>GQDSLTPQQLK</t>
  </si>
  <si>
    <t>1593.10</t>
  </si>
  <si>
    <t>1592.9</t>
  </si>
  <si>
    <t>ALQSLTSKGYVK</t>
  </si>
  <si>
    <t>1593.11</t>
  </si>
  <si>
    <t>1592.10</t>
  </si>
  <si>
    <t>AHENVWFSHPR</t>
  </si>
  <si>
    <t>1593.4</t>
  </si>
  <si>
    <t>1593.7</t>
  </si>
  <si>
    <t>1593.8</t>
  </si>
  <si>
    <t>1592.7</t>
  </si>
  <si>
    <t>1593.9</t>
  </si>
  <si>
    <t>1592.8</t>
  </si>
  <si>
    <t>YS-tyETtLEK</t>
  </si>
  <si>
    <t>1594.10</t>
  </si>
  <si>
    <t>tVLDYNGER</t>
  </si>
  <si>
    <t>Sulfo</t>
  </si>
  <si>
    <t>YS-TVIDYNGER</t>
  </si>
  <si>
    <t>YS-TVIDyNGER</t>
  </si>
  <si>
    <t>1594.3</t>
  </si>
  <si>
    <t>1593.2</t>
  </si>
  <si>
    <t>ALqSLTSKGYVK</t>
  </si>
  <si>
    <t>YS-ALQSLTSKGYVK</t>
  </si>
  <si>
    <t>1594.6</t>
  </si>
  <si>
    <t>1593.5</t>
  </si>
  <si>
    <t>ASTLSRGAVSGQKAGLLAAR</t>
  </si>
  <si>
    <t>1594.8</t>
  </si>
  <si>
    <t>1595.4</t>
  </si>
  <si>
    <t>MLYASTKNTLAR</t>
  </si>
  <si>
    <t>1595.5</t>
  </si>
  <si>
    <t>1594.4</t>
  </si>
  <si>
    <t>AVKGLGKPDQVYDGSKLR</t>
  </si>
  <si>
    <t>1596.5</t>
  </si>
  <si>
    <t>QTLHVLEQPDRPQPR</t>
  </si>
  <si>
    <t>YD-ELPSAVSRDKLIQDSR</t>
  </si>
  <si>
    <t>1596.6</t>
  </si>
  <si>
    <t>VAHGCYLSNAALAK</t>
  </si>
  <si>
    <t>1596.7</t>
  </si>
  <si>
    <t>1595.6</t>
  </si>
  <si>
    <t>1597.4</t>
  </si>
  <si>
    <t>1596.3</t>
  </si>
  <si>
    <t>1597.5</t>
  </si>
  <si>
    <t>1596.4</t>
  </si>
  <si>
    <t>ANGTTVLVGmPAGAK</t>
  </si>
  <si>
    <t>1597.6</t>
  </si>
  <si>
    <t>YD-MSTSREDSVYLAK</t>
  </si>
  <si>
    <t>YD-AVAYQmWQNLAK</t>
  </si>
  <si>
    <t>1598.3</t>
  </si>
  <si>
    <t>1597.2</t>
  </si>
  <si>
    <t>1598.4</t>
  </si>
  <si>
    <t>1597.3</t>
  </si>
  <si>
    <t>KETYSSYLYK</t>
  </si>
  <si>
    <t>1599.5</t>
  </si>
  <si>
    <t>1599.6</t>
  </si>
  <si>
    <t>1598.5</t>
  </si>
  <si>
    <t>1599.7</t>
  </si>
  <si>
    <t>1598.6</t>
  </si>
  <si>
    <t>SPPVYSDLSR</t>
  </si>
  <si>
    <t>1599.9</t>
  </si>
  <si>
    <t>1598.8</t>
  </si>
  <si>
    <t>KLAFTGSTEVGK</t>
  </si>
  <si>
    <t>1600.5</t>
  </si>
  <si>
    <t>1599.4</t>
  </si>
  <si>
    <t>LAASVVGVGK</t>
  </si>
  <si>
    <t>1600.6</t>
  </si>
  <si>
    <t>1600.8</t>
  </si>
  <si>
    <t>1601.5</t>
  </si>
  <si>
    <t>1600.4</t>
  </si>
  <si>
    <t>1602.2</t>
  </si>
  <si>
    <t>1601.1</t>
  </si>
  <si>
    <t>TFELSPK</t>
  </si>
  <si>
    <t>1602.7</t>
  </si>
  <si>
    <t>1601.6</t>
  </si>
  <si>
    <t>1603.4</t>
  </si>
  <si>
    <t>1602.3</t>
  </si>
  <si>
    <t>YD-SQIAKGTQLGLEAK</t>
  </si>
  <si>
    <t>1604.10</t>
  </si>
  <si>
    <t>1603.9</t>
  </si>
  <si>
    <t>FQPGTSNETPEETYQR</t>
  </si>
  <si>
    <t>1604.11</t>
  </si>
  <si>
    <t>1603.10</t>
  </si>
  <si>
    <t>1604.12</t>
  </si>
  <si>
    <t>1603.11</t>
  </si>
  <si>
    <t>TASGnLLPSSTGAAK</t>
  </si>
  <si>
    <t>1604.6</t>
  </si>
  <si>
    <t>1603.5</t>
  </si>
  <si>
    <t>YLAEFSSGDAREK</t>
  </si>
  <si>
    <t>YD-VAHGCYISNAALAK</t>
  </si>
  <si>
    <t>1604.7</t>
  </si>
  <si>
    <t>1603.6</t>
  </si>
  <si>
    <t>LLGDAAKNQAALNPR</t>
  </si>
  <si>
    <t>1604.8</t>
  </si>
  <si>
    <t>1603.7</t>
  </si>
  <si>
    <t>1605.3</t>
  </si>
  <si>
    <t>1604.2</t>
  </si>
  <si>
    <t>GVEQLLKR</t>
  </si>
  <si>
    <t>1605.5</t>
  </si>
  <si>
    <t>1604.4</t>
  </si>
  <si>
    <t>KYDLNLCR</t>
  </si>
  <si>
    <t>1605.7</t>
  </si>
  <si>
    <t>1606.2</t>
  </si>
  <si>
    <t>1605.1</t>
  </si>
  <si>
    <t>TSTLLLR</t>
  </si>
  <si>
    <t>1607.4</t>
  </si>
  <si>
    <t>1606.3</t>
  </si>
  <si>
    <t>LQKGPVRGLSFK</t>
  </si>
  <si>
    <t>1607.7</t>
  </si>
  <si>
    <t>1606.6</t>
  </si>
  <si>
    <t>TVLdyNGER</t>
  </si>
  <si>
    <t>1607.8</t>
  </si>
  <si>
    <t>1606.7</t>
  </si>
  <si>
    <t>YEEMVENMK</t>
  </si>
  <si>
    <t>1608.3</t>
  </si>
  <si>
    <t>1607.2</t>
  </si>
  <si>
    <t>SKVEFLPQSGNR</t>
  </si>
  <si>
    <t>1608.7</t>
  </si>
  <si>
    <t>1607.6</t>
  </si>
  <si>
    <t>VLVAGTSAYCR</t>
  </si>
  <si>
    <t>1609.3</t>
  </si>
  <si>
    <t>1608.2</t>
  </si>
  <si>
    <t>LAVLGPnGAGK</t>
  </si>
  <si>
    <t>1609.5</t>
  </si>
  <si>
    <t>1608.4</t>
  </si>
  <si>
    <t>AGQVLDGKACAQQFR</t>
  </si>
  <si>
    <t>1609.6</t>
  </si>
  <si>
    <t>1608.5</t>
  </si>
  <si>
    <t>1609.7</t>
  </si>
  <si>
    <t>1608.6</t>
  </si>
  <si>
    <t>GDAAKNQAALNPR</t>
  </si>
  <si>
    <t>1610.3</t>
  </si>
  <si>
    <t>1609.2</t>
  </si>
  <si>
    <t>YSLAPVAK</t>
  </si>
  <si>
    <t>1610.5</t>
  </si>
  <si>
    <t>1609.4</t>
  </si>
  <si>
    <t>GGRTASGNLLPSSTGAAKAVGK</t>
  </si>
  <si>
    <t>1610.6</t>
  </si>
  <si>
    <t>1611.3</t>
  </si>
  <si>
    <t>1610.2</t>
  </si>
  <si>
    <t>STLLKSAK</t>
  </si>
  <si>
    <t>YD-TELIQKAK</t>
  </si>
  <si>
    <t>YS-sTLLKSAK</t>
  </si>
  <si>
    <t>1611.4</t>
  </si>
  <si>
    <t>YD-LAQSPTVGK</t>
  </si>
  <si>
    <t>1611.6</t>
  </si>
  <si>
    <t>AVKTGLALGLNKGK</t>
  </si>
  <si>
    <t>1611.7</t>
  </si>
  <si>
    <t>HLDVTFTK</t>
  </si>
  <si>
    <t>1611.8</t>
  </si>
  <si>
    <t>1610.7</t>
  </si>
  <si>
    <t>1612.3</t>
  </si>
  <si>
    <t>1611.2</t>
  </si>
  <si>
    <t>ADEGLSFR</t>
  </si>
  <si>
    <t>1612.6</t>
  </si>
  <si>
    <t>1611.5</t>
  </si>
  <si>
    <t>1613.3</t>
  </si>
  <si>
    <t>1612.2</t>
  </si>
  <si>
    <t>LFAATVAK</t>
  </si>
  <si>
    <t>1613.6</t>
  </si>
  <si>
    <t>1612.5</t>
  </si>
  <si>
    <t>AVRLEATDYATR</t>
  </si>
  <si>
    <t>1613.7</t>
  </si>
  <si>
    <t>1613.9</t>
  </si>
  <si>
    <t>1612.8</t>
  </si>
  <si>
    <t>LEDVTPVPSDSTR</t>
  </si>
  <si>
    <t>1614.4</t>
  </si>
  <si>
    <t>LLTGTVVSTK</t>
  </si>
  <si>
    <t>1614.6</t>
  </si>
  <si>
    <t>1613.5</t>
  </si>
  <si>
    <t>STSASGPEHEFVSK</t>
  </si>
  <si>
    <t>1615.4</t>
  </si>
  <si>
    <t>1614.3</t>
  </si>
  <si>
    <t>ALTKFEASQVTEK</t>
  </si>
  <si>
    <t>1615.5</t>
  </si>
  <si>
    <t>1616.10</t>
  </si>
  <si>
    <t>1615.9</t>
  </si>
  <si>
    <t>1616.13</t>
  </si>
  <si>
    <t>1615.12</t>
  </si>
  <si>
    <t>FDELLEKNDR</t>
  </si>
  <si>
    <t>1616.6</t>
  </si>
  <si>
    <t>YD-REQLLKR</t>
  </si>
  <si>
    <t>1616.8</t>
  </si>
  <si>
    <t>1615.7</t>
  </si>
  <si>
    <t>TLSDYnLQK</t>
  </si>
  <si>
    <t>YS-TLSDYNIqK</t>
  </si>
  <si>
    <t>1617.4</t>
  </si>
  <si>
    <t>1616.3</t>
  </si>
  <si>
    <t>1618.10</t>
  </si>
  <si>
    <t>1617.9</t>
  </si>
  <si>
    <t>1618.4</t>
  </si>
  <si>
    <t>1617.3</t>
  </si>
  <si>
    <t>YD-LYVSHIQVNQAPKQR</t>
  </si>
  <si>
    <t>1618.9</t>
  </si>
  <si>
    <t>1617.8</t>
  </si>
  <si>
    <t>tVLdYNGER</t>
  </si>
  <si>
    <t>YS-TVIdYNGER</t>
  </si>
  <si>
    <t>YS-TVIdyNGER</t>
  </si>
  <si>
    <t>1619.5</t>
  </si>
  <si>
    <t>GnNLGSPLGAPK</t>
  </si>
  <si>
    <t>YS-GNNIGSPLGAPK</t>
  </si>
  <si>
    <t>1619.6</t>
  </si>
  <si>
    <t>1618.5</t>
  </si>
  <si>
    <t>YD-VIVAGTSAYSr</t>
  </si>
  <si>
    <t>1620.5</t>
  </si>
  <si>
    <t>1619.4</t>
  </si>
  <si>
    <t>YS-IAVIGPNGAGK</t>
  </si>
  <si>
    <t>1620.7</t>
  </si>
  <si>
    <t>WYPSEDVAAPKKTR</t>
  </si>
  <si>
    <t>1620.8</t>
  </si>
  <si>
    <t>1619.7</t>
  </si>
  <si>
    <t>HLVEDCDMTPVGER</t>
  </si>
  <si>
    <t>1621.2</t>
  </si>
  <si>
    <t>1620.1</t>
  </si>
  <si>
    <t>1621.3</t>
  </si>
  <si>
    <t>1620.2</t>
  </si>
  <si>
    <t>FVGHKSDVMSVDLDKK</t>
  </si>
  <si>
    <t>1621.4</t>
  </si>
  <si>
    <t>1620.3</t>
  </si>
  <si>
    <t>1621.5</t>
  </si>
  <si>
    <t>1620.4</t>
  </si>
  <si>
    <t>1622.5</t>
  </si>
  <si>
    <t>TGLDLSDDAR</t>
  </si>
  <si>
    <t>1622.6</t>
  </si>
  <si>
    <t>TGLALGLNKGK</t>
  </si>
  <si>
    <t>1622.8</t>
  </si>
  <si>
    <t>1621.7</t>
  </si>
  <si>
    <t>SGQGAFGNMcR</t>
  </si>
  <si>
    <t>YS-SGQGAFGNMCR</t>
  </si>
  <si>
    <t>1623.3</t>
  </si>
  <si>
    <t>1622.2</t>
  </si>
  <si>
    <t>YD-ADADVFEK</t>
  </si>
  <si>
    <t>1623.5</t>
  </si>
  <si>
    <t>1622.4</t>
  </si>
  <si>
    <t>WAAAAVcEK</t>
  </si>
  <si>
    <t>1623.8</t>
  </si>
  <si>
    <t>1622.7</t>
  </si>
  <si>
    <t>1624.10</t>
  </si>
  <si>
    <t>1623.9</t>
  </si>
  <si>
    <t>1624.2</t>
  </si>
  <si>
    <t>1623.1</t>
  </si>
  <si>
    <t>TFAEALR</t>
  </si>
  <si>
    <t>YD-TFLSSPR</t>
  </si>
  <si>
    <t>1625.5</t>
  </si>
  <si>
    <t>1624.4</t>
  </si>
  <si>
    <t>PQSFTSLAR</t>
  </si>
  <si>
    <t>1625.6</t>
  </si>
  <si>
    <t>1624.5</t>
  </si>
  <si>
    <t>1625.7</t>
  </si>
  <si>
    <t>1624.6</t>
  </si>
  <si>
    <t>SVVADLSDSDGKSYSGK</t>
  </si>
  <si>
    <t>1626.2</t>
  </si>
  <si>
    <t>1625.1</t>
  </si>
  <si>
    <t>PKLVLVR</t>
  </si>
  <si>
    <t>1626.4</t>
  </si>
  <si>
    <t>1625.3</t>
  </si>
  <si>
    <t>MLLLEQSKETK</t>
  </si>
  <si>
    <t>1626.6</t>
  </si>
  <si>
    <t>1627.2</t>
  </si>
  <si>
    <t>1626.1</t>
  </si>
  <si>
    <t>VQAVAVLK</t>
  </si>
  <si>
    <t>YD-VAGAIGIVK</t>
  </si>
  <si>
    <t>1627.3</t>
  </si>
  <si>
    <t>LASFYER</t>
  </si>
  <si>
    <t>1627.8</t>
  </si>
  <si>
    <t>1626.7</t>
  </si>
  <si>
    <t>YD-VAFTVDQmR</t>
  </si>
  <si>
    <t>1627.9</t>
  </si>
  <si>
    <t>1626.8</t>
  </si>
  <si>
    <t>1629.5</t>
  </si>
  <si>
    <t>1628.4</t>
  </si>
  <si>
    <t>LVVAKSGEL</t>
  </si>
  <si>
    <t>YD-IVWLQEK</t>
  </si>
  <si>
    <t>1629.6</t>
  </si>
  <si>
    <t>1628.5</t>
  </si>
  <si>
    <t>YLELDQR</t>
  </si>
  <si>
    <t>1629.8</t>
  </si>
  <si>
    <t>1628.7</t>
  </si>
  <si>
    <t>GSFKDSLLK</t>
  </si>
  <si>
    <t>YD-KQYnSIIK</t>
  </si>
  <si>
    <t>YD-KqYNSIIK</t>
  </si>
  <si>
    <t>1630.2</t>
  </si>
  <si>
    <t>1629.1</t>
  </si>
  <si>
    <t>DLKTGNAVKGEL</t>
  </si>
  <si>
    <t>1630.4</t>
  </si>
  <si>
    <t>1629.3</t>
  </si>
  <si>
    <t>SLPLDNPAAK</t>
  </si>
  <si>
    <t>1630.5</t>
  </si>
  <si>
    <t>1629.4</t>
  </si>
  <si>
    <t>1631.4</t>
  </si>
  <si>
    <t>1630.3</t>
  </si>
  <si>
    <t>VSQLFEEK</t>
  </si>
  <si>
    <t>1631.7</t>
  </si>
  <si>
    <t>1630.6</t>
  </si>
  <si>
    <t>LLLNKTQLR</t>
  </si>
  <si>
    <t>YD-LLIDDQLLR</t>
  </si>
  <si>
    <t>1631.8</t>
  </si>
  <si>
    <t>1630.7</t>
  </si>
  <si>
    <t>LLASGGTANMVR</t>
  </si>
  <si>
    <t>1632.11</t>
  </si>
  <si>
    <t>1631.10</t>
  </si>
  <si>
    <t>AFHDTEWATQDPRER</t>
  </si>
  <si>
    <t>1632.6</t>
  </si>
  <si>
    <t>1631.5</t>
  </si>
  <si>
    <t>LHYCVSCALHAR</t>
  </si>
  <si>
    <t>1633.6</t>
  </si>
  <si>
    <t>1632.5</t>
  </si>
  <si>
    <t>1633.7</t>
  </si>
  <si>
    <t>1634.2</t>
  </si>
  <si>
    <t>1633.1</t>
  </si>
  <si>
    <t>FELGRQPANTKLGAK</t>
  </si>
  <si>
    <t>1634.5</t>
  </si>
  <si>
    <t>1633.4</t>
  </si>
  <si>
    <t>1634.9</t>
  </si>
  <si>
    <t>1633.8</t>
  </si>
  <si>
    <t>1635.5</t>
  </si>
  <si>
    <t>1634.4</t>
  </si>
  <si>
    <t>LCANKYMTTVSGR</t>
  </si>
  <si>
    <t>1635.6</t>
  </si>
  <si>
    <t>MELLCQQR</t>
  </si>
  <si>
    <t>1635.8</t>
  </si>
  <si>
    <t>1634.7</t>
  </si>
  <si>
    <t>RVNNPNVSLLK</t>
  </si>
  <si>
    <t>1635.9</t>
  </si>
  <si>
    <t>1634.8</t>
  </si>
  <si>
    <t>1636.11</t>
  </si>
  <si>
    <t>1635.10</t>
  </si>
  <si>
    <t>SVVLCNSTLK</t>
  </si>
  <si>
    <t>1636.3</t>
  </si>
  <si>
    <t>1635.2</t>
  </si>
  <si>
    <t>1636.5</t>
  </si>
  <si>
    <t>1635.4</t>
  </si>
  <si>
    <t>QQLQVLAR</t>
  </si>
  <si>
    <t>1636.6</t>
  </si>
  <si>
    <t>GLDTPALDR</t>
  </si>
  <si>
    <t>YD-kPRmDPR</t>
  </si>
  <si>
    <t>1636.7</t>
  </si>
  <si>
    <t>1636.8</t>
  </si>
  <si>
    <t>1635.7</t>
  </si>
  <si>
    <t>1637.3</t>
  </si>
  <si>
    <t>1636.2</t>
  </si>
  <si>
    <t>1637.4</t>
  </si>
  <si>
    <t>TLDLPAER</t>
  </si>
  <si>
    <t>YD-ATDIkIk</t>
  </si>
  <si>
    <t>1637.5</t>
  </si>
  <si>
    <t>1636.4</t>
  </si>
  <si>
    <t>NNLPAKTFGASVR</t>
  </si>
  <si>
    <t>1637.6</t>
  </si>
  <si>
    <t>TLSDynLqK</t>
  </si>
  <si>
    <t>1637.8</t>
  </si>
  <si>
    <t>AGAGHSNTLQVSTV</t>
  </si>
  <si>
    <t>1638.10</t>
  </si>
  <si>
    <t>1637.9</t>
  </si>
  <si>
    <t>TFELDDEHRLR</t>
  </si>
  <si>
    <t>1638.12</t>
  </si>
  <si>
    <t>1637.11</t>
  </si>
  <si>
    <t>nVAVDELsR</t>
  </si>
  <si>
    <t>YD-TAADHVEEk</t>
  </si>
  <si>
    <t>1638.13</t>
  </si>
  <si>
    <t>1637.12</t>
  </si>
  <si>
    <t>SLYGRHDAEGVVCVR</t>
  </si>
  <si>
    <t>1638.15</t>
  </si>
  <si>
    <t>1637.14</t>
  </si>
  <si>
    <t>LLTGTVVSTKMHR</t>
  </si>
  <si>
    <t>1638.5</t>
  </si>
  <si>
    <t>1638.8</t>
  </si>
  <si>
    <t>1637.7</t>
  </si>
  <si>
    <t>LCTVATLR</t>
  </si>
  <si>
    <t>1639.8</t>
  </si>
  <si>
    <t>1638.7</t>
  </si>
  <si>
    <t>NVWSYSR</t>
  </si>
  <si>
    <t>1640.4</t>
  </si>
  <si>
    <t>1639.3</t>
  </si>
  <si>
    <t>YLEELQR</t>
  </si>
  <si>
    <t>YD-YLELDQr</t>
  </si>
  <si>
    <t>1641.6</t>
  </si>
  <si>
    <t>1640.5</t>
  </si>
  <si>
    <t>LAGYTTHLMK</t>
  </si>
  <si>
    <t>1642.5</t>
  </si>
  <si>
    <t>1641.4</t>
  </si>
  <si>
    <t>LPTESVPEPK</t>
  </si>
  <si>
    <t>1642.7</t>
  </si>
  <si>
    <t>TATVSKKWAAAAVcEK</t>
  </si>
  <si>
    <t>1642.9</t>
  </si>
  <si>
    <t>1641.8</t>
  </si>
  <si>
    <t>YLKYSLASQPR</t>
  </si>
  <si>
    <t>1643.4</t>
  </si>
  <si>
    <t>1642.3</t>
  </si>
  <si>
    <t>QGFNGGSRW</t>
  </si>
  <si>
    <t>1644.7</t>
  </si>
  <si>
    <t>1643.6</t>
  </si>
  <si>
    <t>LTTLTPVSTK</t>
  </si>
  <si>
    <t>YD-LTVSEEVRK</t>
  </si>
  <si>
    <t>1645.2</t>
  </si>
  <si>
    <t>1644.1</t>
  </si>
  <si>
    <t>1645.5</t>
  </si>
  <si>
    <t>1644.4</t>
  </si>
  <si>
    <t>SDVMSVDLDKK</t>
  </si>
  <si>
    <t>1646.2</t>
  </si>
  <si>
    <t>1645.1</t>
  </si>
  <si>
    <t>1646.3</t>
  </si>
  <si>
    <t>1646.4</t>
  </si>
  <si>
    <t>1645.3</t>
  </si>
  <si>
    <t>1646.5</t>
  </si>
  <si>
    <t>1645.4</t>
  </si>
  <si>
    <t>FLKSGDAALVK</t>
  </si>
  <si>
    <t>1647.2</t>
  </si>
  <si>
    <t>1646.1</t>
  </si>
  <si>
    <t>FAKLHMGTEDVR</t>
  </si>
  <si>
    <t>1647.3</t>
  </si>
  <si>
    <t>1647.4</t>
  </si>
  <si>
    <t>1647.5</t>
  </si>
  <si>
    <t>RVVVPQALR</t>
  </si>
  <si>
    <t>1648.4</t>
  </si>
  <si>
    <t>1648.7</t>
  </si>
  <si>
    <t>1647.6</t>
  </si>
  <si>
    <t>1648.8</t>
  </si>
  <si>
    <t>1647.7</t>
  </si>
  <si>
    <t>1649.6</t>
  </si>
  <si>
    <t>1648.5</t>
  </si>
  <si>
    <t>LHYcVSCALHAR</t>
  </si>
  <si>
    <t>1649.7</t>
  </si>
  <si>
    <t>1648.6</t>
  </si>
  <si>
    <t>YD-GNADTPEGPr</t>
  </si>
  <si>
    <t>1650.2</t>
  </si>
  <si>
    <t>1649.1</t>
  </si>
  <si>
    <t>VLPELQGK</t>
  </si>
  <si>
    <t>1650.3</t>
  </si>
  <si>
    <t>1649.2</t>
  </si>
  <si>
    <t>1650.4</t>
  </si>
  <si>
    <t>1649.3</t>
  </si>
  <si>
    <t>NLDAAPTLR</t>
  </si>
  <si>
    <t>1650.5</t>
  </si>
  <si>
    <t>1649.4</t>
  </si>
  <si>
    <t>LMWSQRDPSLRK</t>
  </si>
  <si>
    <t>1650.7</t>
  </si>
  <si>
    <t>LLGDAAKnQAALNPR</t>
  </si>
  <si>
    <t>YS-LIGDAAKNqAALNPR</t>
  </si>
  <si>
    <t>1650.8</t>
  </si>
  <si>
    <t>YD-LTLTEKVEK</t>
  </si>
  <si>
    <t>YD-VSVEGVNVEK</t>
  </si>
  <si>
    <t>1650.9</t>
  </si>
  <si>
    <t>1649.8</t>
  </si>
  <si>
    <t>FSKYMPDVK</t>
  </si>
  <si>
    <t>1651.13</t>
  </si>
  <si>
    <t>1650.12</t>
  </si>
  <si>
    <t>QNRNQELFDANVQR</t>
  </si>
  <si>
    <t>1651.9</t>
  </si>
  <si>
    <t>LMTGELTPQSGRVSR</t>
  </si>
  <si>
    <t>1652.3</t>
  </si>
  <si>
    <t>1651.2</t>
  </si>
  <si>
    <t>LVYVTGGRNLGR</t>
  </si>
  <si>
    <t>1652.7</t>
  </si>
  <si>
    <t>1651.6</t>
  </si>
  <si>
    <t>FARGMTSKPAGFMK</t>
  </si>
  <si>
    <t>1652.8</t>
  </si>
  <si>
    <t>1651.7</t>
  </si>
  <si>
    <t>LMTGELTPQSGR</t>
  </si>
  <si>
    <t>1653.12</t>
  </si>
  <si>
    <t>1652.11</t>
  </si>
  <si>
    <t>SLVGSGGHLLR</t>
  </si>
  <si>
    <t>1653.3</t>
  </si>
  <si>
    <t>1652.2</t>
  </si>
  <si>
    <t>LAGLNPVR</t>
  </si>
  <si>
    <t>1653.4</t>
  </si>
  <si>
    <t>YS-IAGLNPVr</t>
  </si>
  <si>
    <t>YS-IAGLnPVR</t>
  </si>
  <si>
    <t>1654.3</t>
  </si>
  <si>
    <t>1653.2</t>
  </si>
  <si>
    <t>VRVWEYR</t>
  </si>
  <si>
    <t>1654.8</t>
  </si>
  <si>
    <t>1653.7</t>
  </si>
  <si>
    <t>MMSNPGAMQNLQK</t>
  </si>
  <si>
    <t>1655.12</t>
  </si>
  <si>
    <t>1654.11</t>
  </si>
  <si>
    <t>NFNDPEVQGDMK</t>
  </si>
  <si>
    <t>1655.2</t>
  </si>
  <si>
    <t>1654.1</t>
  </si>
  <si>
    <t>QLQMLAR</t>
  </si>
  <si>
    <t>YD-GrQTVDk</t>
  </si>
  <si>
    <t>1655.3</t>
  </si>
  <si>
    <t>1654.2</t>
  </si>
  <si>
    <t>AGELVLAAR</t>
  </si>
  <si>
    <t>1655.7</t>
  </si>
  <si>
    <t>1654.6</t>
  </si>
  <si>
    <t>1656.4</t>
  </si>
  <si>
    <t>1656.6</t>
  </si>
  <si>
    <t>1655.5</t>
  </si>
  <si>
    <t>AVMNAWNGTESQSK</t>
  </si>
  <si>
    <t>1657.11</t>
  </si>
  <si>
    <t>1656.10</t>
  </si>
  <si>
    <t>STELTVQSER</t>
  </si>
  <si>
    <t>1657.3</t>
  </si>
  <si>
    <t>1656.2</t>
  </si>
  <si>
    <t>GQLVGRYVVDTSK</t>
  </si>
  <si>
    <t>1657.4</t>
  </si>
  <si>
    <t>1656.3</t>
  </si>
  <si>
    <t>LcANKYMTTVSGR</t>
  </si>
  <si>
    <t>YS-ICANKYMTTVSGR</t>
  </si>
  <si>
    <t>1657.5</t>
  </si>
  <si>
    <t>AVVLMGKNTMVRR</t>
  </si>
  <si>
    <t>YD-qKHPPATLEAIIR</t>
  </si>
  <si>
    <t>1658.7</t>
  </si>
  <si>
    <t>1657.6</t>
  </si>
  <si>
    <t>KAEAGVQGELAELKK</t>
  </si>
  <si>
    <t>1658.8</t>
  </si>
  <si>
    <t>1657.7</t>
  </si>
  <si>
    <t>ATGGTRTKTPGPGGQAALRALAR</t>
  </si>
  <si>
    <t>1659.10</t>
  </si>
  <si>
    <t>1658.9</t>
  </si>
  <si>
    <t>1659.6</t>
  </si>
  <si>
    <t>1658.5</t>
  </si>
  <si>
    <t>YVHCLNSTLAATQR</t>
  </si>
  <si>
    <t>1659.9</t>
  </si>
  <si>
    <t>1660.11</t>
  </si>
  <si>
    <t>YD-QYVKQFLTK</t>
  </si>
  <si>
    <t>1660.12</t>
  </si>
  <si>
    <t>1659.11</t>
  </si>
  <si>
    <t>HNDVLENVEEDKEVHTN</t>
  </si>
  <si>
    <t>1660.3</t>
  </si>
  <si>
    <t>1659.2</t>
  </si>
  <si>
    <t>RLLGTAFK</t>
  </si>
  <si>
    <t>1660.7</t>
  </si>
  <si>
    <t>TALLEGVAQR</t>
  </si>
  <si>
    <t>1660.8</t>
  </si>
  <si>
    <t>1659.7</t>
  </si>
  <si>
    <t>YS-nVAVDELSr</t>
  </si>
  <si>
    <t>1661.3</t>
  </si>
  <si>
    <t>1660.2</t>
  </si>
  <si>
    <t>ALPELNAR</t>
  </si>
  <si>
    <t>1661.4</t>
  </si>
  <si>
    <t>1661.8</t>
  </si>
  <si>
    <t>AQAVETYLK</t>
  </si>
  <si>
    <t>1662.10</t>
  </si>
  <si>
    <t>1661.9</t>
  </si>
  <si>
    <t>SLVPSGASTGVHE</t>
  </si>
  <si>
    <t>1662.2</t>
  </si>
  <si>
    <t>1661.1</t>
  </si>
  <si>
    <t>LSGGVAVLR</t>
  </si>
  <si>
    <t>YD-LSNVArk</t>
  </si>
  <si>
    <t>1662.3</t>
  </si>
  <si>
    <t>1661.2</t>
  </si>
  <si>
    <t>ELAYQLR</t>
  </si>
  <si>
    <t>1662.4</t>
  </si>
  <si>
    <t>1662.5</t>
  </si>
  <si>
    <t>LSPDDFQR</t>
  </si>
  <si>
    <t>1663.2</t>
  </si>
  <si>
    <t>1662.1</t>
  </si>
  <si>
    <t>SLVNLGGSK</t>
  </si>
  <si>
    <t>1664.4</t>
  </si>
  <si>
    <t>1663.3</t>
  </si>
  <si>
    <t>VTEPVTKALAQAK</t>
  </si>
  <si>
    <t>1664.7</t>
  </si>
  <si>
    <t>1663.6</t>
  </si>
  <si>
    <t>LLAVDTVSK</t>
  </si>
  <si>
    <t>1665.2</t>
  </si>
  <si>
    <t>1664.1</t>
  </si>
  <si>
    <t>1665.3</t>
  </si>
  <si>
    <t>1664.2</t>
  </si>
  <si>
    <t>TASAQLEGGVHNLHSYEK</t>
  </si>
  <si>
    <t>1665.5</t>
  </si>
  <si>
    <t>DGAKFLEVR</t>
  </si>
  <si>
    <t>1665.9</t>
  </si>
  <si>
    <t>1664.8</t>
  </si>
  <si>
    <t>1666.2</t>
  </si>
  <si>
    <t>1665.1</t>
  </si>
  <si>
    <t>1666.4</t>
  </si>
  <si>
    <t>1666.5</t>
  </si>
  <si>
    <t>1665.4</t>
  </si>
  <si>
    <t>EKANDLGFNKFR</t>
  </si>
  <si>
    <t>1666.7</t>
  </si>
  <si>
    <t>1665.6</t>
  </si>
  <si>
    <t>LGSEFTEHTSANNNRYLK</t>
  </si>
  <si>
    <t>1666.8</t>
  </si>
  <si>
    <t>1665.7</t>
  </si>
  <si>
    <t>1667.12</t>
  </si>
  <si>
    <t>1666.11</t>
  </si>
  <si>
    <t>1667.14</t>
  </si>
  <si>
    <t>1666.13</t>
  </si>
  <si>
    <t>tVLDYnGER</t>
  </si>
  <si>
    <t>YS-TVIDYnGER</t>
  </si>
  <si>
    <t>YS-TVIDynGER</t>
  </si>
  <si>
    <t>1667.15</t>
  </si>
  <si>
    <t>1666.14</t>
  </si>
  <si>
    <t>YVMESGAKGCEVVVSGK</t>
  </si>
  <si>
    <t>1667.16</t>
  </si>
  <si>
    <t>1666.15</t>
  </si>
  <si>
    <t>1667.9</t>
  </si>
  <si>
    <t>YLDLSHVK</t>
  </si>
  <si>
    <t>1668.3</t>
  </si>
  <si>
    <t>1667.2</t>
  </si>
  <si>
    <t>1668.4</t>
  </si>
  <si>
    <t>1667.3</t>
  </si>
  <si>
    <t>1668.5</t>
  </si>
  <si>
    <t>1667.4</t>
  </si>
  <si>
    <t>QAVDVSPLR</t>
  </si>
  <si>
    <t>1668.6</t>
  </si>
  <si>
    <t>1667.5</t>
  </si>
  <si>
    <t>RLSELLGAR</t>
  </si>
  <si>
    <t>1668.9</t>
  </si>
  <si>
    <t>1667.8</t>
  </si>
  <si>
    <t>YD-ETELTVQSER</t>
  </si>
  <si>
    <t>1670.3</t>
  </si>
  <si>
    <t>1669.2</t>
  </si>
  <si>
    <t>VLLVYAHQEPK</t>
  </si>
  <si>
    <t>1670.4</t>
  </si>
  <si>
    <t>1669.3</t>
  </si>
  <si>
    <t>DmRQTVAVGVLK</t>
  </si>
  <si>
    <t>1670.5</t>
  </si>
  <si>
    <t>1669.4</t>
  </si>
  <si>
    <t>nVAVDELSR</t>
  </si>
  <si>
    <t>1670.8</t>
  </si>
  <si>
    <t>1669.7</t>
  </si>
  <si>
    <t>ACAAQTNATFLK</t>
  </si>
  <si>
    <t>1671.4</t>
  </si>
  <si>
    <t>1671.6</t>
  </si>
  <si>
    <t>1672.2</t>
  </si>
  <si>
    <t>1671.1</t>
  </si>
  <si>
    <t>HLQLALR</t>
  </si>
  <si>
    <t>1672.3</t>
  </si>
  <si>
    <t>1671.2</t>
  </si>
  <si>
    <t>QTVAVGVLK</t>
  </si>
  <si>
    <t>1672.4</t>
  </si>
  <si>
    <t>1671.3</t>
  </si>
  <si>
    <t>1673.3</t>
  </si>
  <si>
    <t>FAVQVDKVTK</t>
  </si>
  <si>
    <t>1673.4</t>
  </si>
  <si>
    <t>1673.5</t>
  </si>
  <si>
    <t>SLVPSGASTGVHEA</t>
  </si>
  <si>
    <t>YD-SLVNsSDKIIR</t>
  </si>
  <si>
    <t>YD-LSVQDLDLKdK</t>
  </si>
  <si>
    <t>YD-NIVEFHSDHIK</t>
  </si>
  <si>
    <t>1674.2</t>
  </si>
  <si>
    <t>1673.1</t>
  </si>
  <si>
    <t>YS-NVAVDELsR</t>
  </si>
  <si>
    <t>YD-TRQyAkr</t>
  </si>
  <si>
    <t>1674.3</t>
  </si>
  <si>
    <t>1673.2</t>
  </si>
  <si>
    <t>SSNLTLSNAVGR</t>
  </si>
  <si>
    <t>1675.4</t>
  </si>
  <si>
    <t>LRQVLEAQELR</t>
  </si>
  <si>
    <t>1676.2</t>
  </si>
  <si>
    <t>1675.1</t>
  </si>
  <si>
    <t>QLALVTAR</t>
  </si>
  <si>
    <t>YD-NKALVGSr</t>
  </si>
  <si>
    <t>YD-LKAIVASk</t>
  </si>
  <si>
    <t>1676.3</t>
  </si>
  <si>
    <t>1675.2</t>
  </si>
  <si>
    <t>1676.5</t>
  </si>
  <si>
    <t>LSPGDGATFPK</t>
  </si>
  <si>
    <t>1677.2</t>
  </si>
  <si>
    <t>1676.1</t>
  </si>
  <si>
    <t>LSELLGAR</t>
  </si>
  <si>
    <t>YD-LSELQLR</t>
  </si>
  <si>
    <t>1677.3</t>
  </si>
  <si>
    <t>LLSHAGSLTNLSK</t>
  </si>
  <si>
    <t>1677.6</t>
  </si>
  <si>
    <t>AKQGFVLYR</t>
  </si>
  <si>
    <t>YD-NVAVDELsR</t>
  </si>
  <si>
    <t>1677.7</t>
  </si>
  <si>
    <t>1676.6</t>
  </si>
  <si>
    <t>DLsLSDyK</t>
  </si>
  <si>
    <t>DLSLSDYK</t>
  </si>
  <si>
    <t>1678.3</t>
  </si>
  <si>
    <t>SLASDLTDEqKK</t>
  </si>
  <si>
    <t>YS-SLASDITDEQKK</t>
  </si>
  <si>
    <t>1678.4</t>
  </si>
  <si>
    <t>KAADALLLK</t>
  </si>
  <si>
    <t>YD-QELrKIK</t>
  </si>
  <si>
    <t>1678.5</t>
  </si>
  <si>
    <t>1677.4</t>
  </si>
  <si>
    <t>KTPNGEGSKTWETYEMR</t>
  </si>
  <si>
    <t>1678.7</t>
  </si>
  <si>
    <t>1678.8</t>
  </si>
  <si>
    <t>LLGLKYNDR</t>
  </si>
  <si>
    <t>1678.9</t>
  </si>
  <si>
    <t>1677.8</t>
  </si>
  <si>
    <t>DLALAcGNNER</t>
  </si>
  <si>
    <t>1679.3</t>
  </si>
  <si>
    <t>1678.2</t>
  </si>
  <si>
    <t>QLLVAVNK</t>
  </si>
  <si>
    <t>1679.5</t>
  </si>
  <si>
    <t>1679.7</t>
  </si>
  <si>
    <t>1678.6</t>
  </si>
  <si>
    <t>LAAQTLEEDE</t>
  </si>
  <si>
    <t>1679.8</t>
  </si>
  <si>
    <t>1679.9</t>
  </si>
  <si>
    <t>1680.5</t>
  </si>
  <si>
    <t>1679.4</t>
  </si>
  <si>
    <t>MLAPmLEK</t>
  </si>
  <si>
    <t>YD-MLANSASVR</t>
  </si>
  <si>
    <t>1680.7</t>
  </si>
  <si>
    <t>1679.6</t>
  </si>
  <si>
    <t>LYEVEGMR</t>
  </si>
  <si>
    <t>1680.8</t>
  </si>
  <si>
    <t>REDLVEELK</t>
  </si>
  <si>
    <t>1681.5</t>
  </si>
  <si>
    <t>1680.4</t>
  </si>
  <si>
    <t>1681.7</t>
  </si>
  <si>
    <t>1680.6</t>
  </si>
  <si>
    <t>1681.8</t>
  </si>
  <si>
    <t>MqPLKFDR</t>
  </si>
  <si>
    <t>YS-MQPLKFDR</t>
  </si>
  <si>
    <t>1682.6</t>
  </si>
  <si>
    <t>LLTGTVVStK</t>
  </si>
  <si>
    <t>YD-LLTKLSEDK</t>
  </si>
  <si>
    <t>YD-IITTMrQk</t>
  </si>
  <si>
    <t>YS-ILTGTVVSTk</t>
  </si>
  <si>
    <t>1682.7</t>
  </si>
  <si>
    <t>1681.6</t>
  </si>
  <si>
    <t>YD-sIPAdIASLISDKYKSAFdNGNLK</t>
  </si>
  <si>
    <t>1682.8</t>
  </si>
  <si>
    <t>tLSDYNLQK</t>
  </si>
  <si>
    <t>1682.9</t>
  </si>
  <si>
    <t>AASDALPPASPKADAPLDK</t>
  </si>
  <si>
    <t>1683.10</t>
  </si>
  <si>
    <t>QALGEQLYK</t>
  </si>
  <si>
    <t>1683.2</t>
  </si>
  <si>
    <t>1682.1</t>
  </si>
  <si>
    <t>VALNGFGR</t>
  </si>
  <si>
    <t>1683.4</t>
  </si>
  <si>
    <t>1682.3</t>
  </si>
  <si>
    <t>1683.5</t>
  </si>
  <si>
    <t>1682.4</t>
  </si>
  <si>
    <t>TVGAALTNDPRLR</t>
  </si>
  <si>
    <t>1684.4</t>
  </si>
  <si>
    <t>1683.3</t>
  </si>
  <si>
    <t>APTQLDLKVK</t>
  </si>
  <si>
    <t>1684.5</t>
  </si>
  <si>
    <t>LAAQTLEeDE</t>
  </si>
  <si>
    <t>YS-IAAQTLEEDE</t>
  </si>
  <si>
    <t>1684.6</t>
  </si>
  <si>
    <t>YD-SLVNSsDKIIR</t>
  </si>
  <si>
    <t>1684.7</t>
  </si>
  <si>
    <t>1683.6</t>
  </si>
  <si>
    <t>VLEQLSGQTPVQSKAR</t>
  </si>
  <si>
    <t>1685.3</t>
  </si>
  <si>
    <t>1684.2</t>
  </si>
  <si>
    <t>VATVSLPR</t>
  </si>
  <si>
    <t>1685.8</t>
  </si>
  <si>
    <t>1685.9</t>
  </si>
  <si>
    <t>1684.8</t>
  </si>
  <si>
    <t>SSAAGNTVLLGGGDTATVAKK</t>
  </si>
  <si>
    <t>1686.2</t>
  </si>
  <si>
    <t>1685.1</t>
  </si>
  <si>
    <t>LLEPSLK</t>
  </si>
  <si>
    <t>YD-LIPESLK</t>
  </si>
  <si>
    <t>YD-IIQVGNR</t>
  </si>
  <si>
    <t>1686.3</t>
  </si>
  <si>
    <t>1685.2</t>
  </si>
  <si>
    <t>YD-VTGGMASkWDQK</t>
  </si>
  <si>
    <t>1686.5</t>
  </si>
  <si>
    <t>1685.4</t>
  </si>
  <si>
    <t>MESDAELLR</t>
  </si>
  <si>
    <t>1686.8</t>
  </si>
  <si>
    <t>1685.7</t>
  </si>
  <si>
    <t>VGGASEVEVGEKKDRYDDALNATR</t>
  </si>
  <si>
    <t>1687.3</t>
  </si>
  <si>
    <t>LLGPQLSK</t>
  </si>
  <si>
    <t>1687.4</t>
  </si>
  <si>
    <t>1687.6</t>
  </si>
  <si>
    <t>LGEEVELR</t>
  </si>
  <si>
    <t>1687.8</t>
  </si>
  <si>
    <t>1686.7</t>
  </si>
  <si>
    <t>GVFKEFGAK</t>
  </si>
  <si>
    <t>1687.9</t>
  </si>
  <si>
    <t>1688.4</t>
  </si>
  <si>
    <t>LGLVELSPKGGRR</t>
  </si>
  <si>
    <t>1688.5</t>
  </si>
  <si>
    <t>LNFGLEKAK</t>
  </si>
  <si>
    <t>1689.6</t>
  </si>
  <si>
    <t>RFQKSTELLLR</t>
  </si>
  <si>
    <t>1689.8</t>
  </si>
  <si>
    <t>1688.7</t>
  </si>
  <si>
    <t>KPQVTVGAQNAYLK</t>
  </si>
  <si>
    <t>1689.9</t>
  </si>
  <si>
    <t>1688.8</t>
  </si>
  <si>
    <t>TASGNLLPSStGAAK</t>
  </si>
  <si>
    <t>YD-ANGTTVLVGmPAGAK</t>
  </si>
  <si>
    <t>YS-TASGNIIPSSTGAAk</t>
  </si>
  <si>
    <t>YS-TASGNIIPsSTGAAK</t>
  </si>
  <si>
    <t>1690.11</t>
  </si>
  <si>
    <t>1689.10</t>
  </si>
  <si>
    <t>1690.13</t>
  </si>
  <si>
    <t>1689.12</t>
  </si>
  <si>
    <t>YS-StELTVQSER</t>
  </si>
  <si>
    <t>1690.2</t>
  </si>
  <si>
    <t>1689.1</t>
  </si>
  <si>
    <t>LMEAFAK</t>
  </si>
  <si>
    <t>1690.4</t>
  </si>
  <si>
    <t>1689.3</t>
  </si>
  <si>
    <t>ELAGLSPYERR</t>
  </si>
  <si>
    <t>1690.8</t>
  </si>
  <si>
    <t>1689.7</t>
  </si>
  <si>
    <t>LPLDQMER</t>
  </si>
  <si>
    <t>1690.9</t>
  </si>
  <si>
    <t>1692.4</t>
  </si>
  <si>
    <t>1691.3</t>
  </si>
  <si>
    <t>TAFVGLTK</t>
  </si>
  <si>
    <t>YD-TAFRIKT</t>
  </si>
  <si>
    <t>1692.7</t>
  </si>
  <si>
    <t>1691.6</t>
  </si>
  <si>
    <t>STLVNLAR</t>
  </si>
  <si>
    <t>YD-TSkNVLk</t>
  </si>
  <si>
    <t>1692.9</t>
  </si>
  <si>
    <t>1691.8</t>
  </si>
  <si>
    <t>SLEFNSQPDYREK</t>
  </si>
  <si>
    <t>1693.2</t>
  </si>
  <si>
    <t>1692.1</t>
  </si>
  <si>
    <t>VAtVSLPR</t>
  </si>
  <si>
    <t>YD-VGPVSLPR</t>
  </si>
  <si>
    <t>1693.4</t>
  </si>
  <si>
    <t>1692.3</t>
  </si>
  <si>
    <t>TSATFRLPK</t>
  </si>
  <si>
    <t>1693.5</t>
  </si>
  <si>
    <t>1695.3</t>
  </si>
  <si>
    <t>1694.2</t>
  </si>
  <si>
    <t>LYSNLVER</t>
  </si>
  <si>
    <t>1695.4</t>
  </si>
  <si>
    <t>1694.3</t>
  </si>
  <si>
    <t>YS-IAAQTLeEDE</t>
  </si>
  <si>
    <t>1696.2</t>
  </si>
  <si>
    <t>1695.1</t>
  </si>
  <si>
    <t>1696.3</t>
  </si>
  <si>
    <t>1695.2</t>
  </si>
  <si>
    <t>1698.2</t>
  </si>
  <si>
    <t>1697.1</t>
  </si>
  <si>
    <t>YS-VATVSLPr</t>
  </si>
  <si>
    <t>YD-SLAIARGR</t>
  </si>
  <si>
    <t>1698.4</t>
  </si>
  <si>
    <t>1697.3</t>
  </si>
  <si>
    <t>FVNVTLVNGKRR</t>
  </si>
  <si>
    <t>YD-RFVNVTLVNGKR</t>
  </si>
  <si>
    <t>1698.5</t>
  </si>
  <si>
    <t>1697.4</t>
  </si>
  <si>
    <t>1699.2</t>
  </si>
  <si>
    <t>1698.1</t>
  </si>
  <si>
    <t>FKDLGEENFK</t>
  </si>
  <si>
    <t>YS-FKDLGEEnFK</t>
  </si>
  <si>
    <t>1699.4</t>
  </si>
  <si>
    <t>1698.3</t>
  </si>
  <si>
    <t>1699.5</t>
  </si>
  <si>
    <t>DNSQVFGVAR</t>
  </si>
  <si>
    <t>1700.3</t>
  </si>
  <si>
    <t>AKEFGLLK</t>
  </si>
  <si>
    <t>YD-AKFVEALK</t>
  </si>
  <si>
    <t>YD-QAVYLAIK</t>
  </si>
  <si>
    <t>1700.4</t>
  </si>
  <si>
    <t>1699.3</t>
  </si>
  <si>
    <t>1700.6</t>
  </si>
  <si>
    <t>FSPVSTASYR</t>
  </si>
  <si>
    <t>1701.2</t>
  </si>
  <si>
    <t>1700.1</t>
  </si>
  <si>
    <t>1701.3</t>
  </si>
  <si>
    <t>1700.2</t>
  </si>
  <si>
    <t>WVLLGHSERR</t>
  </si>
  <si>
    <t>1701.4</t>
  </si>
  <si>
    <t>YD-REIAGLSPYER</t>
  </si>
  <si>
    <t>1701.5</t>
  </si>
  <si>
    <t>NFGLGQAVQPKR</t>
  </si>
  <si>
    <t>1701.6</t>
  </si>
  <si>
    <t>1700.5</t>
  </si>
  <si>
    <t>1701.7</t>
  </si>
  <si>
    <t>AQALRDSSMSSYMSSK</t>
  </si>
  <si>
    <t>1701.9</t>
  </si>
  <si>
    <t>1700.8</t>
  </si>
  <si>
    <t>HLEGLSDADLAK</t>
  </si>
  <si>
    <t>1702.2</t>
  </si>
  <si>
    <t>1701.1</t>
  </si>
  <si>
    <t>1703.3</t>
  </si>
  <si>
    <t>LLALATQK</t>
  </si>
  <si>
    <t>1704.2</t>
  </si>
  <si>
    <t>1703.1</t>
  </si>
  <si>
    <t>1704.3</t>
  </si>
  <si>
    <t>1703.2</t>
  </si>
  <si>
    <t>MNFSHGSYEYHKSVLDNAR</t>
  </si>
  <si>
    <t>1704.4</t>
  </si>
  <si>
    <t>1704.5</t>
  </si>
  <si>
    <t>1703.4</t>
  </si>
  <si>
    <t>1705.2</t>
  </si>
  <si>
    <t>1704.1</t>
  </si>
  <si>
    <t>VGPVSLPR</t>
  </si>
  <si>
    <t>YD-VAtVSLPR</t>
  </si>
  <si>
    <t>1705.3</t>
  </si>
  <si>
    <t>YD-mVrVAINGFGR</t>
  </si>
  <si>
    <t>1706.2</t>
  </si>
  <si>
    <t>1705.1</t>
  </si>
  <si>
    <t>QGVLLPTR</t>
  </si>
  <si>
    <t>YD-QRLLPTR</t>
  </si>
  <si>
    <t>1706.3</t>
  </si>
  <si>
    <t>1706.4</t>
  </si>
  <si>
    <t>YD-DISLSDyK</t>
  </si>
  <si>
    <t>1707.2</t>
  </si>
  <si>
    <t>1706.1</t>
  </si>
  <si>
    <t>1708.3</t>
  </si>
  <si>
    <t>ALEEVSLK</t>
  </si>
  <si>
    <t>YD-AIqDVTIK</t>
  </si>
  <si>
    <t>1708.4</t>
  </si>
  <si>
    <t>1707.3</t>
  </si>
  <si>
    <t>DLSLSDyK</t>
  </si>
  <si>
    <t>1708.6</t>
  </si>
  <si>
    <t>1707.5</t>
  </si>
  <si>
    <t>NDVDVLANPDGER</t>
  </si>
  <si>
    <t>1709.3</t>
  </si>
  <si>
    <t>1708.2</t>
  </si>
  <si>
    <t>LCDELATLQSKR</t>
  </si>
  <si>
    <t>YS-LcdEIATIQSKR</t>
  </si>
  <si>
    <t>1710.3</t>
  </si>
  <si>
    <t>1709.2</t>
  </si>
  <si>
    <t>1710.5</t>
  </si>
  <si>
    <t>1709.4</t>
  </si>
  <si>
    <t>SVVSTETFEQPSQREEAK</t>
  </si>
  <si>
    <t>1711.2</t>
  </si>
  <si>
    <t>1710.1</t>
  </si>
  <si>
    <t>VVETLLK</t>
  </si>
  <si>
    <t>1711.3</t>
  </si>
  <si>
    <t>1710.2</t>
  </si>
  <si>
    <t>ALFTESVK</t>
  </si>
  <si>
    <t>1711.4</t>
  </si>
  <si>
    <t>LMEMGYQREEVER</t>
  </si>
  <si>
    <t>1712.2</t>
  </si>
  <si>
    <t>1711.1</t>
  </si>
  <si>
    <t>1712.6</t>
  </si>
  <si>
    <t>1711.5</t>
  </si>
  <si>
    <t>1713.2</t>
  </si>
  <si>
    <t>1712.1</t>
  </si>
  <si>
    <t>FNSSLGRTAQGKEFGVTK</t>
  </si>
  <si>
    <t>1714.4</t>
  </si>
  <si>
    <t>1713.3</t>
  </si>
  <si>
    <t>VKQLENVSSNLVK</t>
  </si>
  <si>
    <t>1715.2</t>
  </si>
  <si>
    <t>1714.1</t>
  </si>
  <si>
    <t>1715.4</t>
  </si>
  <si>
    <t>1714.3</t>
  </si>
  <si>
    <t>KRFGLVPGQ</t>
  </si>
  <si>
    <t>1715.5</t>
  </si>
  <si>
    <t>LLGDAAKNqAALNPR</t>
  </si>
  <si>
    <t>YS-LIGDAAKnQAALNPR</t>
  </si>
  <si>
    <t>1715.7</t>
  </si>
  <si>
    <t>1714.6</t>
  </si>
  <si>
    <t>1716.3</t>
  </si>
  <si>
    <t>YS-VKQLEnVSSNIVK</t>
  </si>
  <si>
    <t>YS-VKQLENVSSnIVK</t>
  </si>
  <si>
    <t>YD-HIGCAMSGLTADAR</t>
  </si>
  <si>
    <t>1717.2</t>
  </si>
  <si>
    <t>1716.1</t>
  </si>
  <si>
    <t>YVVLASHLGRPNGER</t>
  </si>
  <si>
    <t>1717.3</t>
  </si>
  <si>
    <t>1716.2</t>
  </si>
  <si>
    <t>1717.5</t>
  </si>
  <si>
    <t>1716.4</t>
  </si>
  <si>
    <t>1717.6</t>
  </si>
  <si>
    <t>1716.5</t>
  </si>
  <si>
    <t>ADFDNEFK</t>
  </si>
  <si>
    <t>1718.2</t>
  </si>
  <si>
    <t>1717.1</t>
  </si>
  <si>
    <t>1719.10</t>
  </si>
  <si>
    <t>1718.9</t>
  </si>
  <si>
    <t>1719.2</t>
  </si>
  <si>
    <t>1718.1</t>
  </si>
  <si>
    <t>EAYWYR</t>
  </si>
  <si>
    <t>1719.4</t>
  </si>
  <si>
    <t>1718.3</t>
  </si>
  <si>
    <t>TLEYQVVR</t>
  </si>
  <si>
    <t>1719.5</t>
  </si>
  <si>
    <t>1718.4</t>
  </si>
  <si>
    <t>1719.7</t>
  </si>
  <si>
    <t>1718.6</t>
  </si>
  <si>
    <t>FASDPGCAFTK</t>
  </si>
  <si>
    <t>1719.8</t>
  </si>
  <si>
    <t>1718.7</t>
  </si>
  <si>
    <t>SLASDLTDEQK</t>
  </si>
  <si>
    <t>1719.9</t>
  </si>
  <si>
    <t>1718.8</t>
  </si>
  <si>
    <t>EKLPLDQMER</t>
  </si>
  <si>
    <t>1720.4</t>
  </si>
  <si>
    <t>1719.3</t>
  </si>
  <si>
    <t>GASRATVLTDDELESR</t>
  </si>
  <si>
    <t>1720.6</t>
  </si>
  <si>
    <t>QQADQAPPPYSSQSTPQVQAGAQAQQPR</t>
  </si>
  <si>
    <t>1721.4</t>
  </si>
  <si>
    <t>1720.3</t>
  </si>
  <si>
    <t>HVMLDQNQEPMVR</t>
  </si>
  <si>
    <t>1721.5</t>
  </si>
  <si>
    <t>1722.4</t>
  </si>
  <si>
    <t>1721.3</t>
  </si>
  <si>
    <t>VMENWTPGAPKPK</t>
  </si>
  <si>
    <t>1722.5</t>
  </si>
  <si>
    <t>GKKVFFDPAVNGTK</t>
  </si>
  <si>
    <t>1722.7</t>
  </si>
  <si>
    <t>1721.6</t>
  </si>
  <si>
    <t>1722.8</t>
  </si>
  <si>
    <t>1721.7</t>
  </si>
  <si>
    <t>ATNQTNLNSLAVR</t>
  </si>
  <si>
    <t>1723.5</t>
  </si>
  <si>
    <t>SNNLEEFTR</t>
  </si>
  <si>
    <t>1723.7</t>
  </si>
  <si>
    <t>1722.6</t>
  </si>
  <si>
    <t>LTNSLMMNGR</t>
  </si>
  <si>
    <t>1723.8</t>
  </si>
  <si>
    <t>TASGNLLPSSTGAAKAVGK</t>
  </si>
  <si>
    <t>1724.4</t>
  </si>
  <si>
    <t>1723.3</t>
  </si>
  <si>
    <t>1724.5</t>
  </si>
  <si>
    <t>1723.4</t>
  </si>
  <si>
    <t>MTPSGHNWVSGQGAGPRLEK</t>
  </si>
  <si>
    <t>1725.3</t>
  </si>
  <si>
    <t>1724.2</t>
  </si>
  <si>
    <t>QNRNQELFDAnVQR</t>
  </si>
  <si>
    <t>YS-QNRNqEIFDANVQR</t>
  </si>
  <si>
    <t>YS-QNRnQEIFDANVQR</t>
  </si>
  <si>
    <t>1727.2</t>
  </si>
  <si>
    <t>1726.1</t>
  </si>
  <si>
    <t>VLLDGPKAGVPR</t>
  </si>
  <si>
    <t>1727.3</t>
  </si>
  <si>
    <t>1726.2</t>
  </si>
  <si>
    <t>TLLLADSR</t>
  </si>
  <si>
    <t>1727.4</t>
  </si>
  <si>
    <t>1726.3</t>
  </si>
  <si>
    <t>VTqMTPAPKLSYK</t>
  </si>
  <si>
    <t>YS-VTQMTPAPKISYK</t>
  </si>
  <si>
    <t>YD-VTSMTPAPKISYK</t>
  </si>
  <si>
    <t>1727.5</t>
  </si>
  <si>
    <t>1726.4</t>
  </si>
  <si>
    <t>TYAAELAHNLSAKNR</t>
  </si>
  <si>
    <t>1728.3</t>
  </si>
  <si>
    <t>FPkAEFAEVSK</t>
  </si>
  <si>
    <t>FPKAEFAEVSK</t>
  </si>
  <si>
    <t>1728.6</t>
  </si>
  <si>
    <t>LFKLEGTPR</t>
  </si>
  <si>
    <t>1728.7</t>
  </si>
  <si>
    <t>1727.6</t>
  </si>
  <si>
    <t>SEYDRGVSTFSPEGR</t>
  </si>
  <si>
    <t>YD-ESPRSYSSTLTDMGR</t>
  </si>
  <si>
    <t>1729.2</t>
  </si>
  <si>
    <t>1728.1</t>
  </si>
  <si>
    <t>1729.6</t>
  </si>
  <si>
    <t>1728.5</t>
  </si>
  <si>
    <t>AQVDLPEDRADLK</t>
  </si>
  <si>
    <t>1729.9</t>
  </si>
  <si>
    <t>1728.8</t>
  </si>
  <si>
    <t>DLSLSdyK</t>
  </si>
  <si>
    <t>1730.10</t>
  </si>
  <si>
    <t>1730.11</t>
  </si>
  <si>
    <t>1729.10</t>
  </si>
  <si>
    <t>LESSVESQFSAGR</t>
  </si>
  <si>
    <t>1730.3</t>
  </si>
  <si>
    <t>1730.6</t>
  </si>
  <si>
    <t>1729.5</t>
  </si>
  <si>
    <t>TTLFSPEGR</t>
  </si>
  <si>
    <t>1730.8</t>
  </si>
  <si>
    <t>1729.7</t>
  </si>
  <si>
    <t>YS-DISLSdYK</t>
  </si>
  <si>
    <t>1731.2</t>
  </si>
  <si>
    <t>1730.1</t>
  </si>
  <si>
    <t>AYLETELK</t>
  </si>
  <si>
    <t>1731.4</t>
  </si>
  <si>
    <t>SQGTLYLNRSPR</t>
  </si>
  <si>
    <t>1731.5</t>
  </si>
  <si>
    <t>1730.4</t>
  </si>
  <si>
    <t>1732.2</t>
  </si>
  <si>
    <t>1731.1</t>
  </si>
  <si>
    <t>YD-ALSSLTHK</t>
  </si>
  <si>
    <t>YD-LATSVArP</t>
  </si>
  <si>
    <t>YD-LAGLnVLR</t>
  </si>
  <si>
    <t>YS-vATVSLPR</t>
  </si>
  <si>
    <t>YD-LATWkPL</t>
  </si>
  <si>
    <t>1732.4</t>
  </si>
  <si>
    <t>1731.3</t>
  </si>
  <si>
    <t>1733.6</t>
  </si>
  <si>
    <t>1732.5</t>
  </si>
  <si>
    <t>TAQQAPKWYPSEDVAAPKKTR</t>
  </si>
  <si>
    <t>1734.2</t>
  </si>
  <si>
    <t>1733.1</t>
  </si>
  <si>
    <t>TFDMMR</t>
  </si>
  <si>
    <t>1734.5</t>
  </si>
  <si>
    <t>1733.4</t>
  </si>
  <si>
    <t>ALVEHLLQAKADAQREK</t>
  </si>
  <si>
    <t>1734.6</t>
  </si>
  <si>
    <t>1733.5</t>
  </si>
  <si>
    <t>1734.7</t>
  </si>
  <si>
    <t>1735.2</t>
  </si>
  <si>
    <t>1734.1</t>
  </si>
  <si>
    <t>1735.3</t>
  </si>
  <si>
    <t>1736.3</t>
  </si>
  <si>
    <t>LKPVVVLNKVDR</t>
  </si>
  <si>
    <t>1737.3</t>
  </si>
  <si>
    <t>1736.2</t>
  </si>
  <si>
    <t>1737.4</t>
  </si>
  <si>
    <t>VVDLVEHVAK</t>
  </si>
  <si>
    <t>1738.3</t>
  </si>
  <si>
    <t>1737.2</t>
  </si>
  <si>
    <t>YD-TLLEGISR</t>
  </si>
  <si>
    <t>1738.4</t>
  </si>
  <si>
    <t>AKLQETNPEEVPKFEK</t>
  </si>
  <si>
    <t>1739.2</t>
  </si>
  <si>
    <t>1738.1</t>
  </si>
  <si>
    <t>FSNLDLR</t>
  </si>
  <si>
    <t>1739.4</t>
  </si>
  <si>
    <t>1739.5</t>
  </si>
  <si>
    <t>AVGGEVGASAALAPK</t>
  </si>
  <si>
    <t>1740.2</t>
  </si>
  <si>
    <t>1739.1</t>
  </si>
  <si>
    <t>1740.6</t>
  </si>
  <si>
    <t>YS-DISLsDyK</t>
  </si>
  <si>
    <t>1741.3</t>
  </si>
  <si>
    <t>1741.5</t>
  </si>
  <si>
    <t>1740.4</t>
  </si>
  <si>
    <t>1741.6</t>
  </si>
  <si>
    <t>1740.5</t>
  </si>
  <si>
    <t>1742.4</t>
  </si>
  <si>
    <t>LGRLEDVTPVPSDSTRK</t>
  </si>
  <si>
    <t>1742.5</t>
  </si>
  <si>
    <t>1741.4</t>
  </si>
  <si>
    <t>1742.7</t>
  </si>
  <si>
    <t>GLSSSALPYSR</t>
  </si>
  <si>
    <t>1743.7</t>
  </si>
  <si>
    <t>1742.6</t>
  </si>
  <si>
    <t>WFnHLASK</t>
  </si>
  <si>
    <t>1744.6</t>
  </si>
  <si>
    <t>1743.5</t>
  </si>
  <si>
    <t>AVKAKLQETnPEEVPKFEK</t>
  </si>
  <si>
    <t>YS-AVKAKLQETNPEEVPKFEK</t>
  </si>
  <si>
    <t>YD-DNSQVFGVAR</t>
  </si>
  <si>
    <t>1744.7</t>
  </si>
  <si>
    <t>1743.6</t>
  </si>
  <si>
    <t>LVPEYDVER</t>
  </si>
  <si>
    <t>1745.2</t>
  </si>
  <si>
    <t>1744.1</t>
  </si>
  <si>
    <t>1745.4</t>
  </si>
  <si>
    <t>1744.3</t>
  </si>
  <si>
    <t>SWNVLSK</t>
  </si>
  <si>
    <t>1745.5</t>
  </si>
  <si>
    <t>1744.4</t>
  </si>
  <si>
    <t>YD-IATVSLPR</t>
  </si>
  <si>
    <t>YD-VTIASLPR</t>
  </si>
  <si>
    <t>1745.8</t>
  </si>
  <si>
    <t>QLENVSSNLVK</t>
  </si>
  <si>
    <t>1747.3</t>
  </si>
  <si>
    <t>1746.2</t>
  </si>
  <si>
    <t>TRKVLSNPLLAR</t>
  </si>
  <si>
    <t>1747.4</t>
  </si>
  <si>
    <t>1746.3</t>
  </si>
  <si>
    <t>1747.6</t>
  </si>
  <si>
    <t>1746.5</t>
  </si>
  <si>
    <t>SLDELLGSNKAGSNR</t>
  </si>
  <si>
    <t>YD-HASLqNSQR</t>
  </si>
  <si>
    <t>1748.3</t>
  </si>
  <si>
    <t>1747.2</t>
  </si>
  <si>
    <t>SLVPLmDR</t>
  </si>
  <si>
    <t>YD-ASYPLTPR</t>
  </si>
  <si>
    <t>1749.2</t>
  </si>
  <si>
    <t>1748.1</t>
  </si>
  <si>
    <t>YD-AKLQETIPEEVPKFEK</t>
  </si>
  <si>
    <t>1749.3</t>
  </si>
  <si>
    <t>1748.2</t>
  </si>
  <si>
    <t>KALEQLNYTPLKGR</t>
  </si>
  <si>
    <t>1750.2</t>
  </si>
  <si>
    <t>1749.1</t>
  </si>
  <si>
    <t>1750.4</t>
  </si>
  <si>
    <t>ALQTANLALEKADR</t>
  </si>
  <si>
    <t>1750.5</t>
  </si>
  <si>
    <t>1749.4</t>
  </si>
  <si>
    <t>qKYDADVLDK</t>
  </si>
  <si>
    <t>1750.6</t>
  </si>
  <si>
    <t>1749.5</t>
  </si>
  <si>
    <t>1751.10</t>
  </si>
  <si>
    <t>1750.9</t>
  </si>
  <si>
    <t>LSQLHEDGLNEVTR</t>
  </si>
  <si>
    <t>1751.4</t>
  </si>
  <si>
    <t>1750.3</t>
  </si>
  <si>
    <t>1751.6</t>
  </si>
  <si>
    <t>YGLNLCR</t>
  </si>
  <si>
    <t>YD-YGCLAGVR</t>
  </si>
  <si>
    <t>1751.7</t>
  </si>
  <si>
    <t>LRAEVAALAAENK</t>
  </si>
  <si>
    <t>1751.9</t>
  </si>
  <si>
    <t>1750.8</t>
  </si>
  <si>
    <t>AVQDNGESAFRTLR</t>
  </si>
  <si>
    <t>1752.2</t>
  </si>
  <si>
    <t>1751.1</t>
  </si>
  <si>
    <t>VSGDLNPLHVSR</t>
  </si>
  <si>
    <t>1752.3</t>
  </si>
  <si>
    <t>1751.2</t>
  </si>
  <si>
    <t>VATVsLPR</t>
  </si>
  <si>
    <t>YD-SLGLDLPR</t>
  </si>
  <si>
    <t>1752.4</t>
  </si>
  <si>
    <t>1751.3</t>
  </si>
  <si>
    <t>ELDAEYLK</t>
  </si>
  <si>
    <t>1752.5</t>
  </si>
  <si>
    <t>1752.6</t>
  </si>
  <si>
    <t>1751.5</t>
  </si>
  <si>
    <t>YALDMTEQAR</t>
  </si>
  <si>
    <t>1752.7</t>
  </si>
  <si>
    <t>LLNTNVDGNLK</t>
  </si>
  <si>
    <t>1752.9</t>
  </si>
  <si>
    <t>1751.8</t>
  </si>
  <si>
    <t>TASEFDSALAQDK</t>
  </si>
  <si>
    <t>1753.11</t>
  </si>
  <si>
    <t>1752.10</t>
  </si>
  <si>
    <t>1753.4</t>
  </si>
  <si>
    <t>LGSTALGLATK</t>
  </si>
  <si>
    <t>1753.7</t>
  </si>
  <si>
    <t>1753.9</t>
  </si>
  <si>
    <t>1752.8</t>
  </si>
  <si>
    <t>tLSDYnLQK</t>
  </si>
  <si>
    <t>1754.4</t>
  </si>
  <si>
    <t>1753.3</t>
  </si>
  <si>
    <t>1754.5</t>
  </si>
  <si>
    <t>SLGLDLPR</t>
  </si>
  <si>
    <t>YD-VATVsLPR</t>
  </si>
  <si>
    <t>YD-VATVSLPr</t>
  </si>
  <si>
    <t>YD-VATVSLPR</t>
  </si>
  <si>
    <t>1754.8</t>
  </si>
  <si>
    <t>YS-AIQTAnIALEKADR</t>
  </si>
  <si>
    <t>1755.4</t>
  </si>
  <si>
    <t>1754.3</t>
  </si>
  <si>
    <t>YVAMNNLQSLKR</t>
  </si>
  <si>
    <t>1755.8</t>
  </si>
  <si>
    <t>1754.7</t>
  </si>
  <si>
    <t>ATAVMPDGQFK</t>
  </si>
  <si>
    <t>1756.2</t>
  </si>
  <si>
    <t>1755.1</t>
  </si>
  <si>
    <t>TYKYPSLKGVDPK</t>
  </si>
  <si>
    <t>YD-pSLpDPK</t>
  </si>
  <si>
    <t>1756.6</t>
  </si>
  <si>
    <t>1755.5</t>
  </si>
  <si>
    <t>VEEQEQQQQQLLKLR</t>
  </si>
  <si>
    <t>1757.6</t>
  </si>
  <si>
    <t>1756.5</t>
  </si>
  <si>
    <t>1757.7</t>
  </si>
  <si>
    <t>KVMPALVVR</t>
  </si>
  <si>
    <t>1757.9</t>
  </si>
  <si>
    <t>1756.8</t>
  </si>
  <si>
    <t>DnSQVFGVAR</t>
  </si>
  <si>
    <t>1758.2</t>
  </si>
  <si>
    <t>1757.1</t>
  </si>
  <si>
    <t>TKTPGPGGQAALRALAR</t>
  </si>
  <si>
    <t>1759.5</t>
  </si>
  <si>
    <t>1758.4</t>
  </si>
  <si>
    <t>SGFSSLSVSR</t>
  </si>
  <si>
    <t>YD-TFSSILcR</t>
  </si>
  <si>
    <t>1759.6</t>
  </si>
  <si>
    <t>1758.5</t>
  </si>
  <si>
    <t>QSDNGDLAVKLANPK</t>
  </si>
  <si>
    <t>1759.8</t>
  </si>
  <si>
    <t>1758.7</t>
  </si>
  <si>
    <t>FYQGKTGVVYNVTK</t>
  </si>
  <si>
    <t>1760.2</t>
  </si>
  <si>
    <t>1759.1</t>
  </si>
  <si>
    <t>KMGVPYALVKGK</t>
  </si>
  <si>
    <t>1761.7</t>
  </si>
  <si>
    <t>1760.6</t>
  </si>
  <si>
    <t>1761.8</t>
  </si>
  <si>
    <t>1760.7</t>
  </si>
  <si>
    <t>YD-SNLMLEDLDK</t>
  </si>
  <si>
    <t>1761.9</t>
  </si>
  <si>
    <t>1760.8</t>
  </si>
  <si>
    <t>1762.3</t>
  </si>
  <si>
    <t>1761.2</t>
  </si>
  <si>
    <t>1762.6</t>
  </si>
  <si>
    <t>1761.5</t>
  </si>
  <si>
    <t>1762.8</t>
  </si>
  <si>
    <t>VACQLLMR</t>
  </si>
  <si>
    <t>1762.9</t>
  </si>
  <si>
    <t>1763.4</t>
  </si>
  <si>
    <t>STLSARELQTAVR</t>
  </si>
  <si>
    <t>1763.5</t>
  </si>
  <si>
    <t>1762.4</t>
  </si>
  <si>
    <t>1763.6</t>
  </si>
  <si>
    <t>1762.5</t>
  </si>
  <si>
    <t>1763.7</t>
  </si>
  <si>
    <t>1763.8</t>
  </si>
  <si>
    <t>1762.7</t>
  </si>
  <si>
    <t>LLYGHLDDPHGQDLQR</t>
  </si>
  <si>
    <t>1763.9</t>
  </si>
  <si>
    <t>VTSNVVLVSGEGER</t>
  </si>
  <si>
    <t>YD-SAWRVISSIEQk</t>
  </si>
  <si>
    <t>YD-ELSKVIWEQTr</t>
  </si>
  <si>
    <t>1764.5</t>
  </si>
  <si>
    <t>1764.8</t>
  </si>
  <si>
    <t>VAAKLAALAGQQ</t>
  </si>
  <si>
    <t>1764.9</t>
  </si>
  <si>
    <t>1765.4</t>
  </si>
  <si>
    <t>1764.3</t>
  </si>
  <si>
    <t>YS-VATVSLPR</t>
  </si>
  <si>
    <t>1766.2</t>
  </si>
  <si>
    <t>1765.1</t>
  </si>
  <si>
    <t>SELPSFK</t>
  </si>
  <si>
    <t>1766.4</t>
  </si>
  <si>
    <t>1765.3</t>
  </si>
  <si>
    <t>SLDSLPMSK</t>
  </si>
  <si>
    <t>1766.5</t>
  </si>
  <si>
    <t>1766.6</t>
  </si>
  <si>
    <t>1765.5</t>
  </si>
  <si>
    <t>SRPLVLSGPSGTGK</t>
  </si>
  <si>
    <t>YS-sRPIVISGPSGTGK</t>
  </si>
  <si>
    <t>1767.3</t>
  </si>
  <si>
    <t>PLTTKPLSLK</t>
  </si>
  <si>
    <t>1767.4</t>
  </si>
  <si>
    <t>1766.3</t>
  </si>
  <si>
    <t>YLAEFSSGDAR</t>
  </si>
  <si>
    <t>1767.5</t>
  </si>
  <si>
    <t>ELLGTAQSVGcR</t>
  </si>
  <si>
    <t>1767.6</t>
  </si>
  <si>
    <t>1768.3</t>
  </si>
  <si>
    <t>1767.2</t>
  </si>
  <si>
    <t>YAFEYAR</t>
  </si>
  <si>
    <t>1768.4</t>
  </si>
  <si>
    <t>RFVNVTLVNGKR</t>
  </si>
  <si>
    <t>YD-YKPGTVALREIR</t>
  </si>
  <si>
    <t>1768.5</t>
  </si>
  <si>
    <t>SAHLVFDDANLKK</t>
  </si>
  <si>
    <t>1769.10</t>
  </si>
  <si>
    <t>1768.9</t>
  </si>
  <si>
    <t>SMYQVQNDLGTGK</t>
  </si>
  <si>
    <t>1769.4</t>
  </si>
  <si>
    <t>LLDNAGKPGELLR</t>
  </si>
  <si>
    <t>1769.6</t>
  </si>
  <si>
    <t>QTVAVGVLKSVDKTEKAAK</t>
  </si>
  <si>
    <t>1769.8</t>
  </si>
  <si>
    <t>1768.7</t>
  </si>
  <si>
    <t>KTPnGEGSKTWETYEMR</t>
  </si>
  <si>
    <t>1770.4</t>
  </si>
  <si>
    <t>1769.3</t>
  </si>
  <si>
    <t>1770.8</t>
  </si>
  <si>
    <t>1769.7</t>
  </si>
  <si>
    <t>AVGVGSTLNNSEMYKR</t>
  </si>
  <si>
    <t>1770.9</t>
  </si>
  <si>
    <t>EANLFPEQQTK</t>
  </si>
  <si>
    <t>1771.10</t>
  </si>
  <si>
    <t>MPQTVEWSK</t>
  </si>
  <si>
    <t>1771.4</t>
  </si>
  <si>
    <t>1770.3</t>
  </si>
  <si>
    <t>NFGLGQAVQPKRNLSR</t>
  </si>
  <si>
    <t>1771.7</t>
  </si>
  <si>
    <t>1770.6</t>
  </si>
  <si>
    <t>DDEVLVVR</t>
  </si>
  <si>
    <t>1771.9</t>
  </si>
  <si>
    <t>NKSLNSESFSSPSLR</t>
  </si>
  <si>
    <t>1772.10</t>
  </si>
  <si>
    <t>1772.11</t>
  </si>
  <si>
    <t>1772.12</t>
  </si>
  <si>
    <t>1771.11</t>
  </si>
  <si>
    <t>VLEQLSGQTPVQSK</t>
  </si>
  <si>
    <t>1772.3</t>
  </si>
  <si>
    <t>1771.2</t>
  </si>
  <si>
    <t>LLEVHVEPGMKDGQR</t>
  </si>
  <si>
    <t>1772.5</t>
  </si>
  <si>
    <t>MKVEVDSFSGAK</t>
  </si>
  <si>
    <t>1772.7</t>
  </si>
  <si>
    <t>1771.6</t>
  </si>
  <si>
    <t>1772.9</t>
  </si>
  <si>
    <t>1771.8</t>
  </si>
  <si>
    <t>MLSCAGADRLQQGMR</t>
  </si>
  <si>
    <t>1773.10</t>
  </si>
  <si>
    <t>1773.13</t>
  </si>
  <si>
    <t>1773.3</t>
  </si>
  <si>
    <t>1772.2</t>
  </si>
  <si>
    <t>1773.6</t>
  </si>
  <si>
    <t>TFLAVKPDGVQR</t>
  </si>
  <si>
    <t>1774.6</t>
  </si>
  <si>
    <t>1773.5</t>
  </si>
  <si>
    <t>1774.8</t>
  </si>
  <si>
    <t>1773.7</t>
  </si>
  <si>
    <t>1775.7</t>
  </si>
  <si>
    <t>1776.2</t>
  </si>
  <si>
    <t>1775.1</t>
  </si>
  <si>
    <t>YD-VVTVSLPR</t>
  </si>
  <si>
    <t>1776.6</t>
  </si>
  <si>
    <t>1775.5</t>
  </si>
  <si>
    <t>SLVVDSEGQLR</t>
  </si>
  <si>
    <t>YD-SSAAEkkPASK</t>
  </si>
  <si>
    <t>1777.2</t>
  </si>
  <si>
    <t>1776.1</t>
  </si>
  <si>
    <t>VMPALVVRQAK</t>
  </si>
  <si>
    <t>1777.3</t>
  </si>
  <si>
    <t>STELLLR</t>
  </si>
  <si>
    <t>YD-STdLILR</t>
  </si>
  <si>
    <t>YD-TStIILR</t>
  </si>
  <si>
    <t>1777.5</t>
  </si>
  <si>
    <t>1776.4</t>
  </si>
  <si>
    <t>YLDQVLDHQR</t>
  </si>
  <si>
    <t>1777.6</t>
  </si>
  <si>
    <t>1776.5</t>
  </si>
  <si>
    <t>WAASSWAK</t>
  </si>
  <si>
    <t>1777.7</t>
  </si>
  <si>
    <t>TASGLYLPEKNVEK</t>
  </si>
  <si>
    <t>1778.3</t>
  </si>
  <si>
    <t>EAGVFVPR</t>
  </si>
  <si>
    <t>1778.6</t>
  </si>
  <si>
    <t>TVYVSVAAPR</t>
  </si>
  <si>
    <t>1778.7</t>
  </si>
  <si>
    <t>VNNPNVSLLK</t>
  </si>
  <si>
    <t>1778.8</t>
  </si>
  <si>
    <t>1779.5</t>
  </si>
  <si>
    <t>1778.4</t>
  </si>
  <si>
    <t>RLTPEYLVK</t>
  </si>
  <si>
    <t>1780.3</t>
  </si>
  <si>
    <t>1779.2</t>
  </si>
  <si>
    <t>AALTDFER</t>
  </si>
  <si>
    <t>1780.5</t>
  </si>
  <si>
    <t>1779.4</t>
  </si>
  <si>
    <t>ADEGLsFR</t>
  </si>
  <si>
    <t>YD-AGGGEkDEK</t>
  </si>
  <si>
    <t>1780.6</t>
  </si>
  <si>
    <t>AKAKVEEMNNLLAASR</t>
  </si>
  <si>
    <t>1780.7</t>
  </si>
  <si>
    <t>1779.6</t>
  </si>
  <si>
    <t>NQAAMNPSNTVFDAKR</t>
  </si>
  <si>
    <t>YD-NQAAMNpANTVFDAKR</t>
  </si>
  <si>
    <t>1782.5</t>
  </si>
  <si>
    <t>1781.4</t>
  </si>
  <si>
    <t>MEADWRR</t>
  </si>
  <si>
    <t>1782.6</t>
  </si>
  <si>
    <t>1781.5</t>
  </si>
  <si>
    <t>ADDHASVQLNVAKVDEEGR</t>
  </si>
  <si>
    <t>1783.2</t>
  </si>
  <si>
    <t>1782.1</t>
  </si>
  <si>
    <t>1783.3</t>
  </si>
  <si>
    <t>1782.2</t>
  </si>
  <si>
    <t>1783.4</t>
  </si>
  <si>
    <t>1782.3</t>
  </si>
  <si>
    <t>SVVLHAGQDDLGKGDTEESLK</t>
  </si>
  <si>
    <t>1783.5</t>
  </si>
  <si>
    <t>1782.4</t>
  </si>
  <si>
    <t>1783.6</t>
  </si>
  <si>
    <t>YGLCGPNGCGKSTLMR</t>
  </si>
  <si>
    <t>1783.7</t>
  </si>
  <si>
    <t>1784.3</t>
  </si>
  <si>
    <t>LCGVSLVR</t>
  </si>
  <si>
    <t>1784.5</t>
  </si>
  <si>
    <t>RTDAPFNKVVLK</t>
  </si>
  <si>
    <t>1784.7</t>
  </si>
  <si>
    <t>GMPHKFYQGKTGVVYNVTK</t>
  </si>
  <si>
    <t>1785.2</t>
  </si>
  <si>
    <t>1784.1</t>
  </si>
  <si>
    <t>1785.3</t>
  </si>
  <si>
    <t>1784.2</t>
  </si>
  <si>
    <t>RTSLLGTLGPK</t>
  </si>
  <si>
    <t>1785.4</t>
  </si>
  <si>
    <t>YD-MKVEVDSFSGAK</t>
  </si>
  <si>
    <t>1786.3</t>
  </si>
  <si>
    <t>QTVAVGVLKSVDKTEK</t>
  </si>
  <si>
    <t>1786.4</t>
  </si>
  <si>
    <t>SAVPSVQTFGKKK</t>
  </si>
  <si>
    <t>YS-sAVPSVQTFGKKK</t>
  </si>
  <si>
    <t>1786.5</t>
  </si>
  <si>
    <t>tLSDYNLqK</t>
  </si>
  <si>
    <t>1786.6</t>
  </si>
  <si>
    <t>1785.5</t>
  </si>
  <si>
    <t>1787.2</t>
  </si>
  <si>
    <t>1786.1</t>
  </si>
  <si>
    <t>QLALLER</t>
  </si>
  <si>
    <t>1787.3</t>
  </si>
  <si>
    <t>1786.2</t>
  </si>
  <si>
    <t>1787.4</t>
  </si>
  <si>
    <t>DYRPAEETEAQAEPVEA</t>
  </si>
  <si>
    <t>1788.2</t>
  </si>
  <si>
    <t>1787.1</t>
  </si>
  <si>
    <t>1788.3</t>
  </si>
  <si>
    <t>1788.4</t>
  </si>
  <si>
    <t>1789.4</t>
  </si>
  <si>
    <t>1789.5</t>
  </si>
  <si>
    <t>ELDQLYYKASQQR</t>
  </si>
  <si>
    <t>1789.6</t>
  </si>
  <si>
    <t>1788.5</t>
  </si>
  <si>
    <t>VAALEEQREEWER</t>
  </si>
  <si>
    <t>1791.3</t>
  </si>
  <si>
    <t>1790.2</t>
  </si>
  <si>
    <t>1791.4</t>
  </si>
  <si>
    <t>1790.3</t>
  </si>
  <si>
    <t>VLAVGDGLAR</t>
  </si>
  <si>
    <t>1791.5</t>
  </si>
  <si>
    <t>1790.4</t>
  </si>
  <si>
    <t>1791.7</t>
  </si>
  <si>
    <t>1790.6</t>
  </si>
  <si>
    <t>1791.8</t>
  </si>
  <si>
    <t>1790.7</t>
  </si>
  <si>
    <t>1791.9</t>
  </si>
  <si>
    <t>1790.8</t>
  </si>
  <si>
    <t>qQEAVAPEDSAVVK</t>
  </si>
  <si>
    <t>1792.2</t>
  </si>
  <si>
    <t>1791.1</t>
  </si>
  <si>
    <t>DLKQVPYKLVK</t>
  </si>
  <si>
    <t>1792.4</t>
  </si>
  <si>
    <t>LQETNPEEVPKFEK</t>
  </si>
  <si>
    <t>1792.5</t>
  </si>
  <si>
    <t>NFNDPEVQADMK</t>
  </si>
  <si>
    <t>1793.3</t>
  </si>
  <si>
    <t>FLQVMQK</t>
  </si>
  <si>
    <t>1793.4</t>
  </si>
  <si>
    <t>1792.3</t>
  </si>
  <si>
    <t>mRLFASNEVLAK</t>
  </si>
  <si>
    <t>1794.10</t>
  </si>
  <si>
    <t>1793.9</t>
  </si>
  <si>
    <t>ANDLGFNKFR</t>
  </si>
  <si>
    <t>1794.11</t>
  </si>
  <si>
    <t>1793.10</t>
  </si>
  <si>
    <t>LLTLEEEmTK</t>
  </si>
  <si>
    <t>1794.4</t>
  </si>
  <si>
    <t>AGALENARKELKR</t>
  </si>
  <si>
    <t>1794.6</t>
  </si>
  <si>
    <t>1793.5</t>
  </si>
  <si>
    <t>QGFnGGSRW</t>
  </si>
  <si>
    <t>1795.7</t>
  </si>
  <si>
    <t>1795.8</t>
  </si>
  <si>
    <t>1794.7</t>
  </si>
  <si>
    <t>1796.4</t>
  </si>
  <si>
    <t>1795.3</t>
  </si>
  <si>
    <t>MFAPTKTWR</t>
  </si>
  <si>
    <t>1796.5</t>
  </si>
  <si>
    <t>1795.4</t>
  </si>
  <si>
    <t>1796.7</t>
  </si>
  <si>
    <t>1795.6</t>
  </si>
  <si>
    <t>SVVLCNSTLKNHSLVK</t>
  </si>
  <si>
    <t>1797.3</t>
  </si>
  <si>
    <t>1796.2</t>
  </si>
  <si>
    <t>VVVPQALR</t>
  </si>
  <si>
    <t>1797.5</t>
  </si>
  <si>
    <t>1797.7</t>
  </si>
  <si>
    <t>1796.6</t>
  </si>
  <si>
    <t>1797.9</t>
  </si>
  <si>
    <t>1796.8</t>
  </si>
  <si>
    <t>1798.10</t>
  </si>
  <si>
    <t>1798.9</t>
  </si>
  <si>
    <t>1797.8</t>
  </si>
  <si>
    <t>CVVGENVNFK</t>
  </si>
  <si>
    <t>1799.2</t>
  </si>
  <si>
    <t>1798.1</t>
  </si>
  <si>
    <t>TDENGVAKGSFKDSLLK</t>
  </si>
  <si>
    <t>1799.3</t>
  </si>
  <si>
    <t>1798.2</t>
  </si>
  <si>
    <t>cRQEFLER</t>
  </si>
  <si>
    <t>YD-DNsQVFGVAR</t>
  </si>
  <si>
    <t>YS-CRqeFLER</t>
  </si>
  <si>
    <t>YD-EFVICDkYLQQIFEsQR</t>
  </si>
  <si>
    <t>1799.4</t>
  </si>
  <si>
    <t>1798.3</t>
  </si>
  <si>
    <t>LQETNPEeVPKFEK</t>
  </si>
  <si>
    <t>YS-LQETNPeEVPKFEK</t>
  </si>
  <si>
    <t>1799.6</t>
  </si>
  <si>
    <t>1798.5</t>
  </si>
  <si>
    <t>TFLTQGAYEDR</t>
  </si>
  <si>
    <t>1800.3</t>
  </si>
  <si>
    <t>YVVLASHLGRPnGER</t>
  </si>
  <si>
    <t>1800.5</t>
  </si>
  <si>
    <t>mKLNLSYPVNGSQK</t>
  </si>
  <si>
    <t>1800.6</t>
  </si>
  <si>
    <t>1799.5</t>
  </si>
  <si>
    <t>1800.7</t>
  </si>
  <si>
    <t>ATVLTDDELESR</t>
  </si>
  <si>
    <t>1801.10</t>
  </si>
  <si>
    <t>1800.9</t>
  </si>
  <si>
    <t>SVVSTETFEQPSQR</t>
  </si>
  <si>
    <t>1801.3</t>
  </si>
  <si>
    <t>1800.2</t>
  </si>
  <si>
    <t>1801.4</t>
  </si>
  <si>
    <t>LVLVTDPR</t>
  </si>
  <si>
    <t>1801.8</t>
  </si>
  <si>
    <t>SAVLLDNMCK</t>
  </si>
  <si>
    <t>1801.9</t>
  </si>
  <si>
    <t>1800.8</t>
  </si>
  <si>
    <t>ASKVLEQLSGQTPVQSKAR</t>
  </si>
  <si>
    <t>1802.3</t>
  </si>
  <si>
    <t>1801.2</t>
  </si>
  <si>
    <t>1802.4</t>
  </si>
  <si>
    <t>1802.5</t>
  </si>
  <si>
    <t>ECSNPTCGAGVFLANHKDR</t>
  </si>
  <si>
    <t>1802.6</t>
  </si>
  <si>
    <t>1801.5</t>
  </si>
  <si>
    <t>1802.7</t>
  </si>
  <si>
    <t>1801.6</t>
  </si>
  <si>
    <t>1803.11</t>
  </si>
  <si>
    <t>1802.10</t>
  </si>
  <si>
    <t>NQELFDANVQR</t>
  </si>
  <si>
    <t>1803.3</t>
  </si>
  <si>
    <t>1802.2</t>
  </si>
  <si>
    <t>FVNVTLVnGKRR</t>
  </si>
  <si>
    <t>YD-FVNQLkGESrr</t>
  </si>
  <si>
    <t>1803.8</t>
  </si>
  <si>
    <t>1803.9</t>
  </si>
  <si>
    <t>1802.8</t>
  </si>
  <si>
    <t>1804.3</t>
  </si>
  <si>
    <t>1803.2</t>
  </si>
  <si>
    <t>1805.10</t>
  </si>
  <si>
    <t>1804.9</t>
  </si>
  <si>
    <t>DNSqVFGVAR</t>
  </si>
  <si>
    <t>YS-DNSQVFGVAR</t>
  </si>
  <si>
    <t>YS-DnSQVFGVAR</t>
  </si>
  <si>
    <t>1805.5</t>
  </si>
  <si>
    <t>1804.4</t>
  </si>
  <si>
    <t>LVGSELLQK</t>
  </si>
  <si>
    <t>1805.6</t>
  </si>
  <si>
    <t>1804.5</t>
  </si>
  <si>
    <t>SKMTVNLPANSVAR</t>
  </si>
  <si>
    <t>1805.8</t>
  </si>
  <si>
    <t>1804.7</t>
  </si>
  <si>
    <t>1806.7</t>
  </si>
  <si>
    <t>YAQDGAGLERELAR</t>
  </si>
  <si>
    <t>1806.8</t>
  </si>
  <si>
    <t>1805.7</t>
  </si>
  <si>
    <t>1806.9</t>
  </si>
  <si>
    <t>LYPGRGTLFVRGDSK</t>
  </si>
  <si>
    <t>YD-IYKDVSEnGVGkVSK</t>
  </si>
  <si>
    <t>1807.3</t>
  </si>
  <si>
    <t>1806.2</t>
  </si>
  <si>
    <t>YS-ASKVLEqLSGQTPVQSKAR</t>
  </si>
  <si>
    <t>1807.5</t>
  </si>
  <si>
    <t>1806.4</t>
  </si>
  <si>
    <t>1808.2</t>
  </si>
  <si>
    <t>1807.1</t>
  </si>
  <si>
    <t>YLEQVLDHQR</t>
  </si>
  <si>
    <t>1808.3</t>
  </si>
  <si>
    <t>1807.2</t>
  </si>
  <si>
    <t>1808.5</t>
  </si>
  <si>
    <t>1807.4</t>
  </si>
  <si>
    <t>LTGDDQKFGVPVR</t>
  </si>
  <si>
    <t>1808.7</t>
  </si>
  <si>
    <t>1807.6</t>
  </si>
  <si>
    <t>1808.8</t>
  </si>
  <si>
    <t>1807.7</t>
  </si>
  <si>
    <t>1809.2</t>
  </si>
  <si>
    <t>1808.1</t>
  </si>
  <si>
    <t>YS-VAtVSLPR</t>
  </si>
  <si>
    <t>1809.7</t>
  </si>
  <si>
    <t>1808.6</t>
  </si>
  <si>
    <t>TDLMKNQNYPLASK</t>
  </si>
  <si>
    <t>1810.2</t>
  </si>
  <si>
    <t>1809.1</t>
  </si>
  <si>
    <t>FDELLEK</t>
  </si>
  <si>
    <t>1810.3</t>
  </si>
  <si>
    <t>SELLKLNNTAASTGPGR</t>
  </si>
  <si>
    <t>1810.4</t>
  </si>
  <si>
    <t>1809.3</t>
  </si>
  <si>
    <t>TELQTASVLNR</t>
  </si>
  <si>
    <t>YS-TELqTASVLNR</t>
  </si>
  <si>
    <t>1810.5</t>
  </si>
  <si>
    <t>1809.4</t>
  </si>
  <si>
    <t>YD-ETGVINLEGESK</t>
  </si>
  <si>
    <t>1811.11</t>
  </si>
  <si>
    <t>1810.10</t>
  </si>
  <si>
    <t>ALVEHLLQAKADAQR</t>
  </si>
  <si>
    <t>1811.12</t>
  </si>
  <si>
    <t>1810.11</t>
  </si>
  <si>
    <t>1811.7</t>
  </si>
  <si>
    <t>1810.6</t>
  </si>
  <si>
    <t>LMYVDYK</t>
  </si>
  <si>
    <t>1811.9</t>
  </si>
  <si>
    <t>1810.8</t>
  </si>
  <si>
    <t>SEVLEGNVK</t>
  </si>
  <si>
    <t>YD-EqVLELER</t>
  </si>
  <si>
    <t>YD-EEVLqEIR</t>
  </si>
  <si>
    <t>1812.2</t>
  </si>
  <si>
    <t>1811.1</t>
  </si>
  <si>
    <t>1812.4</t>
  </si>
  <si>
    <t>1811.3</t>
  </si>
  <si>
    <t>1812.5</t>
  </si>
  <si>
    <t>1811.4</t>
  </si>
  <si>
    <t>NAAGNFGPELAR</t>
  </si>
  <si>
    <t>1813.2</t>
  </si>
  <si>
    <t>1812.1</t>
  </si>
  <si>
    <t>YD-AMVQHVIQAKADAQR</t>
  </si>
  <si>
    <t>1813.4</t>
  </si>
  <si>
    <t>1812.3</t>
  </si>
  <si>
    <t>1813.5</t>
  </si>
  <si>
    <t>TANDVLTLR</t>
  </si>
  <si>
    <t>1813.6</t>
  </si>
  <si>
    <t>LLQAYPDVR</t>
  </si>
  <si>
    <t>1813.7</t>
  </si>
  <si>
    <t>1812.6</t>
  </si>
  <si>
    <t>ALVEHLLQAK</t>
  </si>
  <si>
    <t>YD-LIADHLVGRK</t>
  </si>
  <si>
    <t>1813.8</t>
  </si>
  <si>
    <t>1812.7</t>
  </si>
  <si>
    <t>1814.4</t>
  </si>
  <si>
    <t>1813.3</t>
  </si>
  <si>
    <t>ADeGLsFR</t>
  </si>
  <si>
    <t>YS-AdEGIsFR</t>
  </si>
  <si>
    <t>1814.6</t>
  </si>
  <si>
    <t>1814.8</t>
  </si>
  <si>
    <t>1815.11</t>
  </si>
  <si>
    <t>1814.10</t>
  </si>
  <si>
    <t>AVANQTSATFLR</t>
  </si>
  <si>
    <t>1815.2</t>
  </si>
  <si>
    <t>1814.1</t>
  </si>
  <si>
    <t>LMGLVTSR</t>
  </si>
  <si>
    <t>1815.4</t>
  </si>
  <si>
    <t>1814.3</t>
  </si>
  <si>
    <t>LTGDDqKFGVPVR</t>
  </si>
  <si>
    <t>YS-LTGDDQKFGVPVR</t>
  </si>
  <si>
    <t>1816.5</t>
  </si>
  <si>
    <t>NGFNVADVR</t>
  </si>
  <si>
    <t>1816.6</t>
  </si>
  <si>
    <t>1815.5</t>
  </si>
  <si>
    <t>SENPDLTFGQVGKK</t>
  </si>
  <si>
    <t>1816.7</t>
  </si>
  <si>
    <t>1815.6</t>
  </si>
  <si>
    <t>LLGANPTALEK</t>
  </si>
  <si>
    <t>1817.11</t>
  </si>
  <si>
    <t>1816.10</t>
  </si>
  <si>
    <t>CLNTSYSEGELNKNESSCLDR</t>
  </si>
  <si>
    <t>1817.3</t>
  </si>
  <si>
    <t>1816.2</t>
  </si>
  <si>
    <t>LYNDLVPK</t>
  </si>
  <si>
    <t>1817.4</t>
  </si>
  <si>
    <t>1816.3</t>
  </si>
  <si>
    <t>1817.5</t>
  </si>
  <si>
    <t>1816.4</t>
  </si>
  <si>
    <t>1817.7</t>
  </si>
  <si>
    <t>ELDQLYYK</t>
  </si>
  <si>
    <t>1817.9</t>
  </si>
  <si>
    <t>1816.8</t>
  </si>
  <si>
    <t>DLETLTMHTK</t>
  </si>
  <si>
    <t>1818.2</t>
  </si>
  <si>
    <t>1817.1</t>
  </si>
  <si>
    <t>1818.4</t>
  </si>
  <si>
    <t>ALqTANLALEKADR</t>
  </si>
  <si>
    <t>1819.2</t>
  </si>
  <si>
    <t>1818.1</t>
  </si>
  <si>
    <t>1819.3</t>
  </si>
  <si>
    <t>1819.6</t>
  </si>
  <si>
    <t>1818.5</t>
  </si>
  <si>
    <t>1819.7</t>
  </si>
  <si>
    <t>1818.6</t>
  </si>
  <si>
    <t>LCDELATLQSK</t>
  </si>
  <si>
    <t>YD-AVANQTSATFLR</t>
  </si>
  <si>
    <t>1820.7</t>
  </si>
  <si>
    <t>RTLAQDYGVLK</t>
  </si>
  <si>
    <t>1821.2</t>
  </si>
  <si>
    <t>1820.1</t>
  </si>
  <si>
    <t>1822.11</t>
  </si>
  <si>
    <t>1821.10</t>
  </si>
  <si>
    <t>VGQRFQEQNAALGQGLGR</t>
  </si>
  <si>
    <t>1822.12</t>
  </si>
  <si>
    <t>1821.11</t>
  </si>
  <si>
    <t>QNDLTDGKDYHTLANNVESK</t>
  </si>
  <si>
    <t>1822.4</t>
  </si>
  <si>
    <t>1821.3</t>
  </si>
  <si>
    <t>YD-EqVIqNIk</t>
  </si>
  <si>
    <t>YD-EEIVENGVK</t>
  </si>
  <si>
    <t>1822.5</t>
  </si>
  <si>
    <t>1821.4</t>
  </si>
  <si>
    <t>GSELVLATPGR</t>
  </si>
  <si>
    <t>1823.6</t>
  </si>
  <si>
    <t>1823.7</t>
  </si>
  <si>
    <t>1822.6</t>
  </si>
  <si>
    <t>TNNPETLVALRK</t>
  </si>
  <si>
    <t>1823.8</t>
  </si>
  <si>
    <t>1822.7</t>
  </si>
  <si>
    <t>qAYAVSEKAGHQTSAESWGTGR</t>
  </si>
  <si>
    <t>YS-qAyAVSEKAGHQTSAESWGTGR</t>
  </si>
  <si>
    <t>1824.4</t>
  </si>
  <si>
    <t>1823.3</t>
  </si>
  <si>
    <t>1824.5</t>
  </si>
  <si>
    <t>1823.4</t>
  </si>
  <si>
    <t>1824.6</t>
  </si>
  <si>
    <t>1823.5</t>
  </si>
  <si>
    <t>1824.8</t>
  </si>
  <si>
    <t>1824.9</t>
  </si>
  <si>
    <t>1825.15</t>
  </si>
  <si>
    <t>1824.14</t>
  </si>
  <si>
    <t>SVDELLTEGNEK</t>
  </si>
  <si>
    <t>YD-NQEIFDANVQR</t>
  </si>
  <si>
    <t>1825.6</t>
  </si>
  <si>
    <t>1825.9</t>
  </si>
  <si>
    <t>FKTETGLDLENDR</t>
  </si>
  <si>
    <t>1826.2</t>
  </si>
  <si>
    <t>1825.1</t>
  </si>
  <si>
    <t>LRVMWGKVTR</t>
  </si>
  <si>
    <t>1826.6</t>
  </si>
  <si>
    <t>1825.5</t>
  </si>
  <si>
    <t>TPVLQELR</t>
  </si>
  <si>
    <t>1827.11</t>
  </si>
  <si>
    <t>1826.10</t>
  </si>
  <si>
    <t>HGEVCPAGWKPGSDTLKPDVQK</t>
  </si>
  <si>
    <t>1827.13</t>
  </si>
  <si>
    <t>1826.12</t>
  </si>
  <si>
    <t>VLEQPLTSETAMK</t>
  </si>
  <si>
    <t>1827.4</t>
  </si>
  <si>
    <t>1826.3</t>
  </si>
  <si>
    <t>YLLETVSR</t>
  </si>
  <si>
    <t>1827.6</t>
  </si>
  <si>
    <t>1826.5</t>
  </si>
  <si>
    <t>SEHQVELLCSYR</t>
  </si>
  <si>
    <t>1827.8</t>
  </si>
  <si>
    <t>1826.7</t>
  </si>
  <si>
    <t>QALGEQLYKKVSAK</t>
  </si>
  <si>
    <t>1827.9</t>
  </si>
  <si>
    <t>1826.8</t>
  </si>
  <si>
    <t>FASDPGcAFTK</t>
  </si>
  <si>
    <t>YS-FASDPGCAFTK</t>
  </si>
  <si>
    <t>1828.10</t>
  </si>
  <si>
    <t>1828.11</t>
  </si>
  <si>
    <t>1827.10</t>
  </si>
  <si>
    <t>SSELLEVSADGENVKR</t>
  </si>
  <si>
    <t>1828.12</t>
  </si>
  <si>
    <t>ALQTANLALEK</t>
  </si>
  <si>
    <t>1828.5</t>
  </si>
  <si>
    <t>1829.2</t>
  </si>
  <si>
    <t>1828.1</t>
  </si>
  <si>
    <t>AQKYLDQVLDHQR</t>
  </si>
  <si>
    <t>1829.4</t>
  </si>
  <si>
    <t>1828.3</t>
  </si>
  <si>
    <t>ATNEWFR</t>
  </si>
  <si>
    <t>1829.7</t>
  </si>
  <si>
    <t>1828.6</t>
  </si>
  <si>
    <t>SKELSDLYTGVR</t>
  </si>
  <si>
    <t>1830.10</t>
  </si>
  <si>
    <t>1829.9</t>
  </si>
  <si>
    <t>GLSAVAQAESMK</t>
  </si>
  <si>
    <t>1830.11</t>
  </si>
  <si>
    <t>1829.10</t>
  </si>
  <si>
    <t>1830.12</t>
  </si>
  <si>
    <t>1829.11</t>
  </si>
  <si>
    <t>tLsDyNLQK</t>
  </si>
  <si>
    <t>1831.10</t>
  </si>
  <si>
    <t>1830.9</t>
  </si>
  <si>
    <t>1831.4</t>
  </si>
  <si>
    <t>1830.3</t>
  </si>
  <si>
    <t>1831.9</t>
  </si>
  <si>
    <t>1830.8</t>
  </si>
  <si>
    <t>LFASNEVLAK</t>
  </si>
  <si>
    <t>YD-MFPRASALAK</t>
  </si>
  <si>
    <t>1833.10</t>
  </si>
  <si>
    <t>1832.9</t>
  </si>
  <si>
    <t>SDAEWAGLNTR</t>
  </si>
  <si>
    <t>1833.11</t>
  </si>
  <si>
    <t>1832.10</t>
  </si>
  <si>
    <t>1833.3</t>
  </si>
  <si>
    <t>1832.2</t>
  </si>
  <si>
    <t>YD-EqVIqnIk</t>
  </si>
  <si>
    <t>YS-sEVIEGNVK</t>
  </si>
  <si>
    <t>1833.5</t>
  </si>
  <si>
    <t>1832.4</t>
  </si>
  <si>
    <t>1833.6</t>
  </si>
  <si>
    <t>1832.5</t>
  </si>
  <si>
    <t>1833.8</t>
  </si>
  <si>
    <t>1832.7</t>
  </si>
  <si>
    <t>AMGAETYVLSR</t>
  </si>
  <si>
    <t>1833.9</t>
  </si>
  <si>
    <t>1832.8</t>
  </si>
  <si>
    <t>SLASDLTDEqK</t>
  </si>
  <si>
    <t>YS-SLASDITDEQK</t>
  </si>
  <si>
    <t>1834.10</t>
  </si>
  <si>
    <t>1834.2</t>
  </si>
  <si>
    <t>1833.1</t>
  </si>
  <si>
    <t>NVPVHVSPAFR</t>
  </si>
  <si>
    <t>YD-LLtrpR</t>
  </si>
  <si>
    <t>1834.4</t>
  </si>
  <si>
    <t>AVGKVLPELQGK</t>
  </si>
  <si>
    <t>1834.9</t>
  </si>
  <si>
    <t>YD-SVDELItEGNEK</t>
  </si>
  <si>
    <t>1835.11</t>
  </si>
  <si>
    <t>1835.4</t>
  </si>
  <si>
    <t>1834.3</t>
  </si>
  <si>
    <t>SGMMALPR</t>
  </si>
  <si>
    <t>1835.6</t>
  </si>
  <si>
    <t>1834.5</t>
  </si>
  <si>
    <t>1835.7</t>
  </si>
  <si>
    <t>1834.6</t>
  </si>
  <si>
    <t>1836.10</t>
  </si>
  <si>
    <t>1835.9</t>
  </si>
  <si>
    <t>AFRPKVLVAGTSAYSR</t>
  </si>
  <si>
    <t>1836.13</t>
  </si>
  <si>
    <t>1835.12</t>
  </si>
  <si>
    <t>1836.6</t>
  </si>
  <si>
    <t>1835.5</t>
  </si>
  <si>
    <t>VASRLVNEVDGVAR</t>
  </si>
  <si>
    <t>YS-VASRIVnEVDGVAR</t>
  </si>
  <si>
    <t>1836.9</t>
  </si>
  <si>
    <t>1835.8</t>
  </si>
  <si>
    <t>STLTDSLVQR</t>
  </si>
  <si>
    <t>1837.14</t>
  </si>
  <si>
    <t>FQEQNAALGQGLGR</t>
  </si>
  <si>
    <t>1837.3</t>
  </si>
  <si>
    <t>1836.2</t>
  </si>
  <si>
    <t>VVDPFTR</t>
  </si>
  <si>
    <t>1837.6</t>
  </si>
  <si>
    <t>1836.5</t>
  </si>
  <si>
    <t>KVYPDVLYTSK</t>
  </si>
  <si>
    <t>1837.7</t>
  </si>
  <si>
    <t>NnLPAKTFGASVR</t>
  </si>
  <si>
    <t>YS-nNLPAKTFGASVR</t>
  </si>
  <si>
    <t>1837.8</t>
  </si>
  <si>
    <t>1836.7</t>
  </si>
  <si>
    <t>HVLFLAER</t>
  </si>
  <si>
    <t>1837.9</t>
  </si>
  <si>
    <t>1836.8</t>
  </si>
  <si>
    <t>MFLEEPTR</t>
  </si>
  <si>
    <t>1838.6</t>
  </si>
  <si>
    <t>1837.5</t>
  </si>
  <si>
    <t>1839.11</t>
  </si>
  <si>
    <t>1838.10</t>
  </si>
  <si>
    <t>TLLQNAGGDPLR</t>
  </si>
  <si>
    <t>1839.7</t>
  </si>
  <si>
    <t>LqETNPEEVPKFEK</t>
  </si>
  <si>
    <t>1839.8</t>
  </si>
  <si>
    <t>1838.7</t>
  </si>
  <si>
    <t>1840.10</t>
  </si>
  <si>
    <t>1839.9</t>
  </si>
  <si>
    <t>MDNKTPVTLAK</t>
  </si>
  <si>
    <t>YS-MdNKTPVTLAK</t>
  </si>
  <si>
    <t>1840.12</t>
  </si>
  <si>
    <t>ELAEEGYSGVEVR</t>
  </si>
  <si>
    <t>1840.4</t>
  </si>
  <si>
    <t>1839.3</t>
  </si>
  <si>
    <t>1840.5</t>
  </si>
  <si>
    <t>1839.4</t>
  </si>
  <si>
    <t>KQNRPLPQWLR</t>
  </si>
  <si>
    <t>1840.9</t>
  </si>
  <si>
    <t>1841.12</t>
  </si>
  <si>
    <t>1840.11</t>
  </si>
  <si>
    <t>SLHTLFGDK</t>
  </si>
  <si>
    <t>1841.14</t>
  </si>
  <si>
    <t>1840.13</t>
  </si>
  <si>
    <t>TGLALGLNKGKKVTSMTPAPK</t>
  </si>
  <si>
    <t>1841.17</t>
  </si>
  <si>
    <t>1840.16</t>
  </si>
  <si>
    <t>ATAVMPDGqFK</t>
  </si>
  <si>
    <t>YS-ATAVMPDGQFK</t>
  </si>
  <si>
    <t>1841.18</t>
  </si>
  <si>
    <t>1840.17</t>
  </si>
  <si>
    <t>1841.21</t>
  </si>
  <si>
    <t>1840.20</t>
  </si>
  <si>
    <t>DYLMSPVGNPEGPEKPNKK</t>
  </si>
  <si>
    <t>1841.7</t>
  </si>
  <si>
    <t>1840.6</t>
  </si>
  <si>
    <t>1842.10</t>
  </si>
  <si>
    <t>1841.9</t>
  </si>
  <si>
    <t>RFVNVTLVnGKR</t>
  </si>
  <si>
    <t>1842.13</t>
  </si>
  <si>
    <t>YS-ECSNPTcGAGVFLANHKDR</t>
  </si>
  <si>
    <t>1842.16</t>
  </si>
  <si>
    <t>1841.15</t>
  </si>
  <si>
    <t>VEFLEDTSR</t>
  </si>
  <si>
    <t>1842.17</t>
  </si>
  <si>
    <t>1841.16</t>
  </si>
  <si>
    <t>SAAGAFGPELSR</t>
  </si>
  <si>
    <t>1842.18</t>
  </si>
  <si>
    <t>LLPAPRGSGLVASPAVKK</t>
  </si>
  <si>
    <t>YD-PAPRGSGIVASPAVKKLL</t>
  </si>
  <si>
    <t>1842.9</t>
  </si>
  <si>
    <t>1841.8</t>
  </si>
  <si>
    <t>1843.13</t>
  </si>
  <si>
    <t>1842.12</t>
  </si>
  <si>
    <t>1843.5</t>
  </si>
  <si>
    <t>1842.4</t>
  </si>
  <si>
    <t>VEDFLER</t>
  </si>
  <si>
    <t>1843.6</t>
  </si>
  <si>
    <t>1842.5</t>
  </si>
  <si>
    <t>LCNALNALPKEK</t>
  </si>
  <si>
    <t>1844.3</t>
  </si>
  <si>
    <t>1843.2</t>
  </si>
  <si>
    <t>YD-HRLkMsK</t>
  </si>
  <si>
    <t>1844.9</t>
  </si>
  <si>
    <t>1843.8</t>
  </si>
  <si>
    <t>YLNESVNEFSR</t>
  </si>
  <si>
    <t>1845.3</t>
  </si>
  <si>
    <t>1844.2</t>
  </si>
  <si>
    <t>1845.4</t>
  </si>
  <si>
    <t>YD-AVGKVIPELNGk</t>
  </si>
  <si>
    <t>1845.5</t>
  </si>
  <si>
    <t>1844.4</t>
  </si>
  <si>
    <t>YD-kTVTHIVASNLPLkk</t>
  </si>
  <si>
    <t>1845.6</t>
  </si>
  <si>
    <t>1844.5</t>
  </si>
  <si>
    <t>ALLLETAR</t>
  </si>
  <si>
    <t>YD-LALLEEAK</t>
  </si>
  <si>
    <t>YD-FSRLPTSLArNVARR</t>
  </si>
  <si>
    <t>YD-IALLEEAK</t>
  </si>
  <si>
    <t>1846.2</t>
  </si>
  <si>
    <t>1845.1</t>
  </si>
  <si>
    <t>LDRLSPGDGATFPK</t>
  </si>
  <si>
    <t>1846.3</t>
  </si>
  <si>
    <t>1845.2</t>
  </si>
  <si>
    <t>EStLHLVLR</t>
  </si>
  <si>
    <t>ESTLHLVLR</t>
  </si>
  <si>
    <t>YS-EsTLHLVLR</t>
  </si>
  <si>
    <t>1847.2</t>
  </si>
  <si>
    <t>1846.1</t>
  </si>
  <si>
    <t>1847.5</t>
  </si>
  <si>
    <t>1846.4</t>
  </si>
  <si>
    <t>1848.10</t>
  </si>
  <si>
    <t>1847.9</t>
  </si>
  <si>
    <t>YD-FLkHsErVGQrFQEQNAALGQGLGR</t>
  </si>
  <si>
    <t>1848.11</t>
  </si>
  <si>
    <t>1847.10</t>
  </si>
  <si>
    <t>VLEQLSGqTPVQSK</t>
  </si>
  <si>
    <t>YS-VLEqLSGQTPVQSK</t>
  </si>
  <si>
    <t>1848.2</t>
  </si>
  <si>
    <t>1847.1</t>
  </si>
  <si>
    <t>VVLMMGR</t>
  </si>
  <si>
    <t>1848.3</t>
  </si>
  <si>
    <t>FQKSTELLLR</t>
  </si>
  <si>
    <t>1848.4</t>
  </si>
  <si>
    <t>1847.3</t>
  </si>
  <si>
    <t>YD-FPKVEFAEVSK</t>
  </si>
  <si>
    <t>YS-FPKAeFAEVSK</t>
  </si>
  <si>
    <t>YS-FPKAEFAEVSK</t>
  </si>
  <si>
    <t>1848.5</t>
  </si>
  <si>
    <t>1847.4</t>
  </si>
  <si>
    <t>YD-NGAEEEQk</t>
  </si>
  <si>
    <t>1848.7</t>
  </si>
  <si>
    <t>1847.6</t>
  </si>
  <si>
    <t>RVPLDLTAAR</t>
  </si>
  <si>
    <t>1848.9</t>
  </si>
  <si>
    <t>1847.8</t>
  </si>
  <si>
    <t>QVLNGQKLVVVR</t>
  </si>
  <si>
    <t>1849.11</t>
  </si>
  <si>
    <t>QAASTVQLLGAEK</t>
  </si>
  <si>
    <t>1849.3</t>
  </si>
  <si>
    <t>QALNVFR</t>
  </si>
  <si>
    <t>1849.6</t>
  </si>
  <si>
    <t>FHAAHLATGDMLR</t>
  </si>
  <si>
    <t>1849.8</t>
  </si>
  <si>
    <t>1850.3</t>
  </si>
  <si>
    <t>1849.2</t>
  </si>
  <si>
    <t>1850.4</t>
  </si>
  <si>
    <t>1850.5</t>
  </si>
  <si>
    <t>1849.4</t>
  </si>
  <si>
    <t>VRVALnGFGR</t>
  </si>
  <si>
    <t>YS-VRVAINGFGR</t>
  </si>
  <si>
    <t>1851.10</t>
  </si>
  <si>
    <t>1850.9</t>
  </si>
  <si>
    <t>1851.11</t>
  </si>
  <si>
    <t>1850.10</t>
  </si>
  <si>
    <t>AAATAAMTKATETVDNKDLER</t>
  </si>
  <si>
    <t>1851.5</t>
  </si>
  <si>
    <t>1851.9</t>
  </si>
  <si>
    <t>1850.8</t>
  </si>
  <si>
    <t>YS-MDNkTPVTLAK</t>
  </si>
  <si>
    <t>1852.2</t>
  </si>
  <si>
    <t>1851.1</t>
  </si>
  <si>
    <t>YS-mdNKTPVTLAK</t>
  </si>
  <si>
    <t>YD-MDSKTPVTLAK</t>
  </si>
  <si>
    <t>1852.5</t>
  </si>
  <si>
    <t>1851.4</t>
  </si>
  <si>
    <t>YS-tLsDYNIQK</t>
  </si>
  <si>
    <t>1853.2</t>
  </si>
  <si>
    <t>1852.1</t>
  </si>
  <si>
    <t>GLGALYVR</t>
  </si>
  <si>
    <t>1853.5</t>
  </si>
  <si>
    <t>1852.4</t>
  </si>
  <si>
    <t>1854.6</t>
  </si>
  <si>
    <t>VAQLLLEK</t>
  </si>
  <si>
    <t>1854.7</t>
  </si>
  <si>
    <t>1853.6</t>
  </si>
  <si>
    <t>VVVPGVVGAR</t>
  </si>
  <si>
    <t>1854.8</t>
  </si>
  <si>
    <t>1853.7</t>
  </si>
  <si>
    <t>SWYVPQGAR</t>
  </si>
  <si>
    <t>1854.9</t>
  </si>
  <si>
    <t>1853.8</t>
  </si>
  <si>
    <t>1855.2</t>
  </si>
  <si>
    <t>1854.1</t>
  </si>
  <si>
    <t>1856.2</t>
  </si>
  <si>
    <t>1855.1</t>
  </si>
  <si>
    <t>KLPLVLR</t>
  </si>
  <si>
    <t>1857.2</t>
  </si>
  <si>
    <t>1856.1</t>
  </si>
  <si>
    <t>LSVLPLRR</t>
  </si>
  <si>
    <t>1857.3</t>
  </si>
  <si>
    <t>TTPSVVAFTKEGER</t>
  </si>
  <si>
    <t>YD-TTPSVVAFTKDGEr</t>
  </si>
  <si>
    <t>1857.4</t>
  </si>
  <si>
    <t>1856.3</t>
  </si>
  <si>
    <t>LNMDKYHPGYFGK</t>
  </si>
  <si>
    <t>1857.5</t>
  </si>
  <si>
    <t>1856.4</t>
  </si>
  <si>
    <t>RVLLSAPLSK</t>
  </si>
  <si>
    <t>YD-KAAPLQLKSK</t>
  </si>
  <si>
    <t>1857.6</t>
  </si>
  <si>
    <t>1856.5</t>
  </si>
  <si>
    <t>EsTLHLVLR</t>
  </si>
  <si>
    <t>YS-EStLHLVLR</t>
  </si>
  <si>
    <t>1857.7</t>
  </si>
  <si>
    <t>1856.6</t>
  </si>
  <si>
    <t>VLVPYSAEDAR</t>
  </si>
  <si>
    <t>1858.4</t>
  </si>
  <si>
    <t>1858.6</t>
  </si>
  <si>
    <t>1858.7</t>
  </si>
  <si>
    <t>SALPENANVTVLNKNEKKAR</t>
  </si>
  <si>
    <t>YS-sAIPENANVTVLNKNEKKAR</t>
  </si>
  <si>
    <t>1859.2</t>
  </si>
  <si>
    <t>1858.1</t>
  </si>
  <si>
    <t>YD-VVHHTGR</t>
  </si>
  <si>
    <t>1859.3</t>
  </si>
  <si>
    <t>1858.2</t>
  </si>
  <si>
    <t>1859.5</t>
  </si>
  <si>
    <t>SLPAKWDPANAPR</t>
  </si>
  <si>
    <t>YD-TPKTAIEGSYIDK</t>
  </si>
  <si>
    <t>1859.6</t>
  </si>
  <si>
    <t>1858.5</t>
  </si>
  <si>
    <t>1859.8</t>
  </si>
  <si>
    <t>FGDNLNLER</t>
  </si>
  <si>
    <t>1859.9</t>
  </si>
  <si>
    <t>1858.8</t>
  </si>
  <si>
    <t>MDnKTPVTLAK</t>
  </si>
  <si>
    <t>1860.6</t>
  </si>
  <si>
    <t>NALNKLADSSKLDDAAR</t>
  </si>
  <si>
    <t>1861.3</t>
  </si>
  <si>
    <t>1860.2</t>
  </si>
  <si>
    <t>1861.4</t>
  </si>
  <si>
    <t>1860.3</t>
  </si>
  <si>
    <t>1861.6</t>
  </si>
  <si>
    <t>1860.5</t>
  </si>
  <si>
    <t>VRVALNGFGR</t>
  </si>
  <si>
    <t>1861.7</t>
  </si>
  <si>
    <t>LAEGKSVGLLGA</t>
  </si>
  <si>
    <t>1862.2</t>
  </si>
  <si>
    <t>1861.1</t>
  </si>
  <si>
    <t>CNNVLYLR</t>
  </si>
  <si>
    <t>YS-cNNVLYIR</t>
  </si>
  <si>
    <t>1862.3</t>
  </si>
  <si>
    <t>1861.2</t>
  </si>
  <si>
    <t>KVLSNPLLAR</t>
  </si>
  <si>
    <t>YD-VISNPLLAR</t>
  </si>
  <si>
    <t>YD-VKLYTFLAR</t>
  </si>
  <si>
    <t>1862.4</t>
  </si>
  <si>
    <t>1862.5</t>
  </si>
  <si>
    <t>1862.6</t>
  </si>
  <si>
    <t>1861.5</t>
  </si>
  <si>
    <t>YD-ELAEdGYSGVEVR</t>
  </si>
  <si>
    <t>1863.4</t>
  </si>
  <si>
    <t>RLCDELATLQSK</t>
  </si>
  <si>
    <t>1863.5</t>
  </si>
  <si>
    <t>1863.6</t>
  </si>
  <si>
    <t>AVVESVGAEVDEAR</t>
  </si>
  <si>
    <t>1864.4</t>
  </si>
  <si>
    <t>1863.3</t>
  </si>
  <si>
    <t>1864.7</t>
  </si>
  <si>
    <t>VQPVQPSQTSTYPGQGMPTPKNPSQR</t>
  </si>
  <si>
    <t>1865.4</t>
  </si>
  <si>
    <t>1864.3</t>
  </si>
  <si>
    <t>WPEYVR</t>
  </si>
  <si>
    <t>1865.6</t>
  </si>
  <si>
    <t>1864.5</t>
  </si>
  <si>
    <t>ECSNPTcGAGVFLANHKDR</t>
  </si>
  <si>
    <t>YS-ECSNPTCGAGVFLANHKDR</t>
  </si>
  <si>
    <t>1865.7</t>
  </si>
  <si>
    <t>1864.6</t>
  </si>
  <si>
    <t>LGRLEDVTPVPSDSTR</t>
  </si>
  <si>
    <t>1866.13</t>
  </si>
  <si>
    <t>1865.12</t>
  </si>
  <si>
    <t>SLEFNSQPDYR</t>
  </si>
  <si>
    <t>YS-SLEFnSQPDYR</t>
  </si>
  <si>
    <t>1866.15</t>
  </si>
  <si>
    <t>1865.14</t>
  </si>
  <si>
    <t>SSAAGNTVLLGGGDTATVAK</t>
  </si>
  <si>
    <t>1866.5</t>
  </si>
  <si>
    <t>TYAAELAHNLSAK</t>
  </si>
  <si>
    <t>1867.2</t>
  </si>
  <si>
    <t>1866.1</t>
  </si>
  <si>
    <t>AVVLMGKNTMVR</t>
  </si>
  <si>
    <t>1867.5</t>
  </si>
  <si>
    <t>1866.4</t>
  </si>
  <si>
    <t>AFLLEEQK</t>
  </si>
  <si>
    <t>1867.6</t>
  </si>
  <si>
    <t>LASTLAKQVLNGQK</t>
  </si>
  <si>
    <t>1867.7</t>
  </si>
  <si>
    <t>1866.6</t>
  </si>
  <si>
    <t>1868.5</t>
  </si>
  <si>
    <t>1867.4</t>
  </si>
  <si>
    <t>NLLEVGADPR</t>
  </si>
  <si>
    <t>1868.8</t>
  </si>
  <si>
    <t>1869.3</t>
  </si>
  <si>
    <t>1868.2</t>
  </si>
  <si>
    <t>1869.5</t>
  </si>
  <si>
    <t>1868.4</t>
  </si>
  <si>
    <t>YD-SILWmCSTLIVTHALHKVk</t>
  </si>
  <si>
    <t>1870.2</t>
  </si>
  <si>
    <t>1869.1</t>
  </si>
  <si>
    <t>1870.3</t>
  </si>
  <si>
    <t>1869.2</t>
  </si>
  <si>
    <t>MDPDVLVK</t>
  </si>
  <si>
    <t>1870.5</t>
  </si>
  <si>
    <t>1869.4</t>
  </si>
  <si>
    <t>1870.7</t>
  </si>
  <si>
    <t>1869.6</t>
  </si>
  <si>
    <t>LGLVELSPKGGR</t>
  </si>
  <si>
    <t>1870.9</t>
  </si>
  <si>
    <t>1869.8</t>
  </si>
  <si>
    <t>1871.2</t>
  </si>
  <si>
    <t>1870.1</t>
  </si>
  <si>
    <t>VVVPqALR</t>
  </si>
  <si>
    <t>YD-VVVkPEk</t>
  </si>
  <si>
    <t>1871.4</t>
  </si>
  <si>
    <t>LQETNPEEVPKFEKGAQTYVKK</t>
  </si>
  <si>
    <t>1872.12</t>
  </si>
  <si>
    <t>1871.11</t>
  </si>
  <si>
    <t>1872.3</t>
  </si>
  <si>
    <t>1872.4</t>
  </si>
  <si>
    <t>1871.3</t>
  </si>
  <si>
    <t>1873.4</t>
  </si>
  <si>
    <t>1873.7</t>
  </si>
  <si>
    <t>1872.6</t>
  </si>
  <si>
    <t>1873.9</t>
  </si>
  <si>
    <t>1872.8</t>
  </si>
  <si>
    <t>1874.3</t>
  </si>
  <si>
    <t>1873.2</t>
  </si>
  <si>
    <t>EALDLLTGKDDR</t>
  </si>
  <si>
    <t>1874.5</t>
  </si>
  <si>
    <t>tLsDYNLQK</t>
  </si>
  <si>
    <t>1874.6</t>
  </si>
  <si>
    <t>1873.5</t>
  </si>
  <si>
    <t>1874.7</t>
  </si>
  <si>
    <t>1873.6</t>
  </si>
  <si>
    <t>YD-AVDENLKFDDHK</t>
  </si>
  <si>
    <t>1875.2</t>
  </si>
  <si>
    <t>1874.1</t>
  </si>
  <si>
    <t>1875.3</t>
  </si>
  <si>
    <t>1874.2</t>
  </si>
  <si>
    <t>1876.2</t>
  </si>
  <si>
    <t>1875.1</t>
  </si>
  <si>
    <t>YGLNLcR</t>
  </si>
  <si>
    <t>YD-YGIDKDK</t>
  </si>
  <si>
    <t>YS-YGLNICR</t>
  </si>
  <si>
    <t>1876.7</t>
  </si>
  <si>
    <t>1875.6</t>
  </si>
  <si>
    <t>1876.8</t>
  </si>
  <si>
    <t>1875.7</t>
  </si>
  <si>
    <t>1877.12</t>
  </si>
  <si>
    <t>1876.11</t>
  </si>
  <si>
    <t>1877.13</t>
  </si>
  <si>
    <t>1876.12</t>
  </si>
  <si>
    <t>1877.14</t>
  </si>
  <si>
    <t>1876.13</t>
  </si>
  <si>
    <t>LNKMLSCAGADRLQQGMR</t>
  </si>
  <si>
    <t>1877.3</t>
  </si>
  <si>
    <t>1877.4</t>
  </si>
  <si>
    <t>1876.3</t>
  </si>
  <si>
    <t>SVVLcNSTLKNHSLVK</t>
  </si>
  <si>
    <t>YS-SVVLCNSTIKNHSLVK</t>
  </si>
  <si>
    <t>1877.7</t>
  </si>
  <si>
    <t>1876.6</t>
  </si>
  <si>
    <t>1878.2</t>
  </si>
  <si>
    <t>1877.1</t>
  </si>
  <si>
    <t>1878.4</t>
  </si>
  <si>
    <t>1878.6</t>
  </si>
  <si>
    <t>1877.5</t>
  </si>
  <si>
    <t>LAGVLGATGSVGQR</t>
  </si>
  <si>
    <t>YD-mAGkKIAGVLGATGSVGQR</t>
  </si>
  <si>
    <t>1878.7</t>
  </si>
  <si>
    <t>1877.6</t>
  </si>
  <si>
    <t>VVPNEKADDDSVTLLSAGNDK</t>
  </si>
  <si>
    <t>1879.4</t>
  </si>
  <si>
    <t>1878.3</t>
  </si>
  <si>
    <t>1879.6</t>
  </si>
  <si>
    <t>1878.5</t>
  </si>
  <si>
    <t>MDSKTPVTLAK</t>
  </si>
  <si>
    <t>1880.3</t>
  </si>
  <si>
    <t>1879.2</t>
  </si>
  <si>
    <t>1881.12</t>
  </si>
  <si>
    <t>1880.11</t>
  </si>
  <si>
    <t>1881.4</t>
  </si>
  <si>
    <t>1881.5</t>
  </si>
  <si>
    <t>1880.4</t>
  </si>
  <si>
    <t>RLQTQVYKLGLAK</t>
  </si>
  <si>
    <t>1881.6</t>
  </si>
  <si>
    <t>1880.5</t>
  </si>
  <si>
    <t>LTVDEVVSR</t>
  </si>
  <si>
    <t>1881.8</t>
  </si>
  <si>
    <t>1880.7</t>
  </si>
  <si>
    <t>1881.9</t>
  </si>
  <si>
    <t>1880.8</t>
  </si>
  <si>
    <t>TAAHPVAQLTAEAYPK</t>
  </si>
  <si>
    <t>1882.5</t>
  </si>
  <si>
    <t>ELAGLSPYER</t>
  </si>
  <si>
    <t>1882.7</t>
  </si>
  <si>
    <t>qNRNQELFDANVQR</t>
  </si>
  <si>
    <t>1883.10</t>
  </si>
  <si>
    <t>1882.9</t>
  </si>
  <si>
    <t>ASKVLEQLSGQTPVQSK</t>
  </si>
  <si>
    <t>1883.11</t>
  </si>
  <si>
    <t>1882.10</t>
  </si>
  <si>
    <t>NASNNPNELAASGAALQAR</t>
  </si>
  <si>
    <t>1883.2</t>
  </si>
  <si>
    <t>1882.1</t>
  </si>
  <si>
    <t>AADALLLK</t>
  </si>
  <si>
    <t>1883.4</t>
  </si>
  <si>
    <t>1882.3</t>
  </si>
  <si>
    <t>LAGEFGLK</t>
  </si>
  <si>
    <t>1883.6</t>
  </si>
  <si>
    <t>1883.7</t>
  </si>
  <si>
    <t>1882.6</t>
  </si>
  <si>
    <t>LVQLMQNPTHYK</t>
  </si>
  <si>
    <t>1883.9</t>
  </si>
  <si>
    <t>1882.8</t>
  </si>
  <si>
    <t>ALTAALTPMNK</t>
  </si>
  <si>
    <t>1884.2</t>
  </si>
  <si>
    <t>1883.1</t>
  </si>
  <si>
    <t>1884.5</t>
  </si>
  <si>
    <t>NFGLGQAVQPK</t>
  </si>
  <si>
    <t>1884.6</t>
  </si>
  <si>
    <t>1883.5</t>
  </si>
  <si>
    <t>1885.2</t>
  </si>
  <si>
    <t>1884.1</t>
  </si>
  <si>
    <t>1885.4</t>
  </si>
  <si>
    <t>1884.3</t>
  </si>
  <si>
    <t>TVVVVGTVTDDAR</t>
  </si>
  <si>
    <t>1885.5</t>
  </si>
  <si>
    <t>1884.4</t>
  </si>
  <si>
    <t>1886.3</t>
  </si>
  <si>
    <t>LRNATFPGVQMK</t>
  </si>
  <si>
    <t>YS-IRnATFPGVQMK</t>
  </si>
  <si>
    <t>1886.5</t>
  </si>
  <si>
    <t>ACDDKLMYVDYK</t>
  </si>
  <si>
    <t>1886.6</t>
  </si>
  <si>
    <t>1886.7</t>
  </si>
  <si>
    <t>1885.6</t>
  </si>
  <si>
    <t>1887.11</t>
  </si>
  <si>
    <t>1886.10</t>
  </si>
  <si>
    <t>1887.2</t>
  </si>
  <si>
    <t>1886.1</t>
  </si>
  <si>
    <t>FVNVTLVNGKR</t>
  </si>
  <si>
    <t>1887.3</t>
  </si>
  <si>
    <t>1886.2</t>
  </si>
  <si>
    <t>1887.4</t>
  </si>
  <si>
    <t>TGTKPAAVFTETLKHD</t>
  </si>
  <si>
    <t>1887.6</t>
  </si>
  <si>
    <t>FLDLSPNAK</t>
  </si>
  <si>
    <t>1887.7</t>
  </si>
  <si>
    <t>LGGLGTVPVGR</t>
  </si>
  <si>
    <t>1887.8</t>
  </si>
  <si>
    <t>YS-DIsLSDYk</t>
  </si>
  <si>
    <t>1887.9</t>
  </si>
  <si>
    <t>1886.8</t>
  </si>
  <si>
    <t>1888.4</t>
  </si>
  <si>
    <t>tLSDYnLqK</t>
  </si>
  <si>
    <t>1889.2</t>
  </si>
  <si>
    <t>1888.1</t>
  </si>
  <si>
    <t>SENPDVTFGQVGR</t>
  </si>
  <si>
    <t>YD-LAPPAAASYSqAMK</t>
  </si>
  <si>
    <t>YD-AKQSLdVSSdRR</t>
  </si>
  <si>
    <t>1889.3</t>
  </si>
  <si>
    <t>1888.2</t>
  </si>
  <si>
    <t>1890.2</t>
  </si>
  <si>
    <t>1889.1</t>
  </si>
  <si>
    <t>YLYELAR</t>
  </si>
  <si>
    <t>1890.5</t>
  </si>
  <si>
    <t>1889.4</t>
  </si>
  <si>
    <t>YD-MDnkTPVTLAK</t>
  </si>
  <si>
    <t>1891.4</t>
  </si>
  <si>
    <t>1890.3</t>
  </si>
  <si>
    <t>LSFELGKADK</t>
  </si>
  <si>
    <t>1892.4</t>
  </si>
  <si>
    <t>1891.3</t>
  </si>
  <si>
    <t>LLLQRDEETALPK</t>
  </si>
  <si>
    <t>1892.7</t>
  </si>
  <si>
    <t>1891.6</t>
  </si>
  <si>
    <t>TRLAGVVYHPSNNELVR</t>
  </si>
  <si>
    <t>1893.10</t>
  </si>
  <si>
    <t>1892.9</t>
  </si>
  <si>
    <t>1893.13</t>
  </si>
  <si>
    <t>1892.12</t>
  </si>
  <si>
    <t>ALqTANLALEK</t>
  </si>
  <si>
    <t>YS-AIQTAnIALEK</t>
  </si>
  <si>
    <t>YS-AIQTANIALEK</t>
  </si>
  <si>
    <t>1893.4</t>
  </si>
  <si>
    <t>1892.3</t>
  </si>
  <si>
    <t>TPGPGGQAALRALAR</t>
  </si>
  <si>
    <t>1893.8</t>
  </si>
  <si>
    <t>YS-IGGIGTVPVGr</t>
  </si>
  <si>
    <t>1894.11</t>
  </si>
  <si>
    <t>1894.13</t>
  </si>
  <si>
    <t>1893.12</t>
  </si>
  <si>
    <t>TLVTGGNGPEDFQQHEQLR</t>
  </si>
  <si>
    <t>1894.2</t>
  </si>
  <si>
    <t>1893.1</t>
  </si>
  <si>
    <t>HFWGLR</t>
  </si>
  <si>
    <t>YD-HFWTPK</t>
  </si>
  <si>
    <t>YD-HFGQAVR</t>
  </si>
  <si>
    <t>1894.3</t>
  </si>
  <si>
    <t>1893.2</t>
  </si>
  <si>
    <t>LNFGLEK</t>
  </si>
  <si>
    <t>1894.4</t>
  </si>
  <si>
    <t>1893.3</t>
  </si>
  <si>
    <t>NLPLLKNHFR</t>
  </si>
  <si>
    <t>1894.5</t>
  </si>
  <si>
    <t>AGATTSRFLPLK</t>
  </si>
  <si>
    <t>1895.10</t>
  </si>
  <si>
    <t>1894.9</t>
  </si>
  <si>
    <t>VVDLVEHVAKA</t>
  </si>
  <si>
    <t>1895.11</t>
  </si>
  <si>
    <t>1894.10</t>
  </si>
  <si>
    <t>1895.6</t>
  </si>
  <si>
    <t>AQKYLEQVLDHQR</t>
  </si>
  <si>
    <t>YD-AQkYLDQVLDHQR</t>
  </si>
  <si>
    <t>YD-QkYLEQVLDHQR</t>
  </si>
  <si>
    <t>YD-AQKYLdQVLDHQR</t>
  </si>
  <si>
    <t>1895.9</t>
  </si>
  <si>
    <t>1894.8</t>
  </si>
  <si>
    <t>1896.10</t>
  </si>
  <si>
    <t>SLVLKDKFENMGAK</t>
  </si>
  <si>
    <t>1896.17</t>
  </si>
  <si>
    <t>1895.16</t>
  </si>
  <si>
    <t>1896.21</t>
  </si>
  <si>
    <t>1895.20</t>
  </si>
  <si>
    <t>1897.4</t>
  </si>
  <si>
    <t>1896.3</t>
  </si>
  <si>
    <t>1898.3</t>
  </si>
  <si>
    <t>1897.2</t>
  </si>
  <si>
    <t>LTLDFQTNKR</t>
  </si>
  <si>
    <t>1898.5</t>
  </si>
  <si>
    <t>1898.6</t>
  </si>
  <si>
    <t>1897.5</t>
  </si>
  <si>
    <t>1899.8</t>
  </si>
  <si>
    <t>1898.7</t>
  </si>
  <si>
    <t>SVDELLTEGnEK</t>
  </si>
  <si>
    <t>1900.3</t>
  </si>
  <si>
    <t>1899.2</t>
  </si>
  <si>
    <t>LAPPAAASYSQAMK</t>
  </si>
  <si>
    <t>1900.5</t>
  </si>
  <si>
    <t>1899.4</t>
  </si>
  <si>
    <t>SDFQKEKVEEQEQQQQQLLK</t>
  </si>
  <si>
    <t>YD-DFQKEKVEEQEQQQQQIIK</t>
  </si>
  <si>
    <t>1901.4</t>
  </si>
  <si>
    <t>YD-YIYEkk</t>
  </si>
  <si>
    <t>1901.6</t>
  </si>
  <si>
    <t>VVDLVeHVAKA</t>
  </si>
  <si>
    <t>YS-VVDLVEHVAKA</t>
  </si>
  <si>
    <t>1901.7</t>
  </si>
  <si>
    <t>1900.6</t>
  </si>
  <si>
    <t>1902.6</t>
  </si>
  <si>
    <t>1901.5</t>
  </si>
  <si>
    <t>TMEEDEEVLYK</t>
  </si>
  <si>
    <t>1903.10</t>
  </si>
  <si>
    <t>1902.9</t>
  </si>
  <si>
    <t>RNSNPENTVGLLSGAGANPR</t>
  </si>
  <si>
    <t>YS-RNSNPEnTVGLISGAGANPR</t>
  </si>
  <si>
    <t>1903.4</t>
  </si>
  <si>
    <t>1902.3</t>
  </si>
  <si>
    <t>LLTTLADAAK</t>
  </si>
  <si>
    <t>1903.5</t>
  </si>
  <si>
    <t>1902.4</t>
  </si>
  <si>
    <t>ASGNYVLLLGHNPDENKTR</t>
  </si>
  <si>
    <t>1903.6</t>
  </si>
  <si>
    <t>1902.5</t>
  </si>
  <si>
    <t>VLDLEGDNATEAMKR</t>
  </si>
  <si>
    <t>1904.3</t>
  </si>
  <si>
    <t>1903.2</t>
  </si>
  <si>
    <t>LLDLLRNSGEK</t>
  </si>
  <si>
    <t>YD-LLDnLknqLk</t>
  </si>
  <si>
    <t>1904.5</t>
  </si>
  <si>
    <t>1904.7</t>
  </si>
  <si>
    <t>ELTALAPSSMK</t>
  </si>
  <si>
    <t>YD-EITALAPSTmK</t>
  </si>
  <si>
    <t>1904.8</t>
  </si>
  <si>
    <t>1903.7</t>
  </si>
  <si>
    <t>1905.12</t>
  </si>
  <si>
    <t>1904.11</t>
  </si>
  <si>
    <t>DLsLSdyK</t>
  </si>
  <si>
    <t>YS-DIsLsDyK</t>
  </si>
  <si>
    <t>YD-YISsSnyK</t>
  </si>
  <si>
    <t>1905.13</t>
  </si>
  <si>
    <t>1904.12</t>
  </si>
  <si>
    <t>ATFRNNLPAKTFGASVR</t>
  </si>
  <si>
    <t>1905.2</t>
  </si>
  <si>
    <t>1904.1</t>
  </si>
  <si>
    <t>1905.7</t>
  </si>
  <si>
    <t>1904.6</t>
  </si>
  <si>
    <t>GELGPFASPK</t>
  </si>
  <si>
    <t>1905.8</t>
  </si>
  <si>
    <t>GGGQLLPTMR</t>
  </si>
  <si>
    <t>1906.3</t>
  </si>
  <si>
    <t>AGALENARKELK</t>
  </si>
  <si>
    <t>1906.4</t>
  </si>
  <si>
    <t>1905.3</t>
  </si>
  <si>
    <t>DLVEHVAKA</t>
  </si>
  <si>
    <t>1906.6</t>
  </si>
  <si>
    <t>1905.5</t>
  </si>
  <si>
    <t>VDLVEHVAKA</t>
  </si>
  <si>
    <t>1906.7</t>
  </si>
  <si>
    <t>1905.6</t>
  </si>
  <si>
    <t>TWETYEMR</t>
  </si>
  <si>
    <t>1906.8</t>
  </si>
  <si>
    <t>1907.13</t>
  </si>
  <si>
    <t>1906.12</t>
  </si>
  <si>
    <t>1907.17</t>
  </si>
  <si>
    <t>1906.16</t>
  </si>
  <si>
    <t>1907.19</t>
  </si>
  <si>
    <t>1906.18</t>
  </si>
  <si>
    <t>1907.5</t>
  </si>
  <si>
    <t>AVLPPLTR</t>
  </si>
  <si>
    <t>1908.4</t>
  </si>
  <si>
    <t>1907.3</t>
  </si>
  <si>
    <t>LSPDWYR</t>
  </si>
  <si>
    <t>YD-LAPPAAASYSQAMK</t>
  </si>
  <si>
    <t>1908.9</t>
  </si>
  <si>
    <t>1907.8</t>
  </si>
  <si>
    <t>VLGEVTKEQVELAR</t>
  </si>
  <si>
    <t>1909.10</t>
  </si>
  <si>
    <t>1909.2</t>
  </si>
  <si>
    <t>1908.1</t>
  </si>
  <si>
    <t>1909.8</t>
  </si>
  <si>
    <t>1908.7</t>
  </si>
  <si>
    <t>1910.7</t>
  </si>
  <si>
    <t>1909.6</t>
  </si>
  <si>
    <t>AKVEEMNNLLAASR</t>
  </si>
  <si>
    <t>1910.8</t>
  </si>
  <si>
    <t>1909.7</t>
  </si>
  <si>
    <t>LLTEDEWR</t>
  </si>
  <si>
    <t>1910.9</t>
  </si>
  <si>
    <t>1911.10</t>
  </si>
  <si>
    <t>1911.11</t>
  </si>
  <si>
    <t>1910.10</t>
  </si>
  <si>
    <t>YYQPQQPQYPQYPQQQR</t>
  </si>
  <si>
    <t>1911.12</t>
  </si>
  <si>
    <t>1910.11</t>
  </si>
  <si>
    <t>YS-SDFQKEkVEEQEQQQQQIIK</t>
  </si>
  <si>
    <t>1911.8</t>
  </si>
  <si>
    <t>LcDELATLQSK</t>
  </si>
  <si>
    <t>YS-LCDEIATIQSK</t>
  </si>
  <si>
    <t>1911.9</t>
  </si>
  <si>
    <t>EVQGSTLAQLTSK</t>
  </si>
  <si>
    <t>1912.4</t>
  </si>
  <si>
    <t>1911.3</t>
  </si>
  <si>
    <t>MSEVLSKVYSDTR</t>
  </si>
  <si>
    <t>1912.5</t>
  </si>
  <si>
    <t>1911.4</t>
  </si>
  <si>
    <t>TLAMDGTEGLVRGEK</t>
  </si>
  <si>
    <t>1912.6</t>
  </si>
  <si>
    <t>1911.5</t>
  </si>
  <si>
    <t>SAGDLSALNLK</t>
  </si>
  <si>
    <t>1912.8</t>
  </si>
  <si>
    <t>1911.7</t>
  </si>
  <si>
    <t>1913.2</t>
  </si>
  <si>
    <t>1912.1</t>
  </si>
  <si>
    <t>KMGVPYALLKGK</t>
  </si>
  <si>
    <t>YD-KMGVPYAIVkGK</t>
  </si>
  <si>
    <t>1913.5</t>
  </si>
  <si>
    <t>TVPNLYLNGK</t>
  </si>
  <si>
    <t>YS-TVPnIYINGK</t>
  </si>
  <si>
    <t>1914.5</t>
  </si>
  <si>
    <t>1913.4</t>
  </si>
  <si>
    <t>1914.6</t>
  </si>
  <si>
    <t>1915.4</t>
  </si>
  <si>
    <t>1914.3</t>
  </si>
  <si>
    <t>SKEQLASQLVDLKK</t>
  </si>
  <si>
    <t>1916.11</t>
  </si>
  <si>
    <t>1915.10</t>
  </si>
  <si>
    <t>dLsLSDyK</t>
  </si>
  <si>
    <t>YS-DIsLSdyK</t>
  </si>
  <si>
    <t>1916.2</t>
  </si>
  <si>
    <t>1915.1</t>
  </si>
  <si>
    <t>1916.3</t>
  </si>
  <si>
    <t>1915.2</t>
  </si>
  <si>
    <t>LKLLLTK</t>
  </si>
  <si>
    <t>1916.4</t>
  </si>
  <si>
    <t>1915.3</t>
  </si>
  <si>
    <t>YD-TFrNNLPAKTFGASVR</t>
  </si>
  <si>
    <t>1917.11</t>
  </si>
  <si>
    <t>1916.10</t>
  </si>
  <si>
    <t>1917.12</t>
  </si>
  <si>
    <t>LLYGGSANGSnAVTFKDK</t>
  </si>
  <si>
    <t>YS-ILYGGSAnGSNAVTFKDK</t>
  </si>
  <si>
    <t>1917.6</t>
  </si>
  <si>
    <t>1916.5</t>
  </si>
  <si>
    <t>1918.11</t>
  </si>
  <si>
    <t>1917.10</t>
  </si>
  <si>
    <t>1918.2</t>
  </si>
  <si>
    <t>1917.1</t>
  </si>
  <si>
    <t>SAKAGLTFPVGR</t>
  </si>
  <si>
    <t>YD-rHpPQr</t>
  </si>
  <si>
    <t>1918.4</t>
  </si>
  <si>
    <t>1917.3</t>
  </si>
  <si>
    <t>1918.5</t>
  </si>
  <si>
    <t>1917.4</t>
  </si>
  <si>
    <t>KnGFVVLK</t>
  </si>
  <si>
    <t>YS-KNGFVVIK</t>
  </si>
  <si>
    <t>1918.8</t>
  </si>
  <si>
    <t>1917.7</t>
  </si>
  <si>
    <t>LLGPTSVVGR</t>
  </si>
  <si>
    <t>1919.2</t>
  </si>
  <si>
    <t>1918.1</t>
  </si>
  <si>
    <t>LFASPLAK</t>
  </si>
  <si>
    <t>1919.3</t>
  </si>
  <si>
    <t>QVYELLR</t>
  </si>
  <si>
    <t>1920.2</t>
  </si>
  <si>
    <t>1919.1</t>
  </si>
  <si>
    <t>YD-TLLDPFQFVR</t>
  </si>
  <si>
    <t>1920.5</t>
  </si>
  <si>
    <t>1919.4</t>
  </si>
  <si>
    <t>STPSVVGFGPK</t>
  </si>
  <si>
    <t>1920.6</t>
  </si>
  <si>
    <t>1919.5</t>
  </si>
  <si>
    <t>1921.3</t>
  </si>
  <si>
    <t>VLSQDALQHFR</t>
  </si>
  <si>
    <t>1921.5</t>
  </si>
  <si>
    <t>1920.4</t>
  </si>
  <si>
    <t>MQKELTALAPSSMK</t>
  </si>
  <si>
    <t>1921.6</t>
  </si>
  <si>
    <t>1921.7</t>
  </si>
  <si>
    <t>1922.4</t>
  </si>
  <si>
    <t>VLSELLTR</t>
  </si>
  <si>
    <t>YD-VISEILTk</t>
  </si>
  <si>
    <t>1922.5</t>
  </si>
  <si>
    <t>1921.4</t>
  </si>
  <si>
    <t>YD-LMESLREnAk</t>
  </si>
  <si>
    <t>1922.6</t>
  </si>
  <si>
    <t>LLGRNFNDPEVQGDMK</t>
  </si>
  <si>
    <t>YD-LcDEIATIQSK</t>
  </si>
  <si>
    <t>1922.7</t>
  </si>
  <si>
    <t>1922.8</t>
  </si>
  <si>
    <t>1922.9</t>
  </si>
  <si>
    <t>1921.8</t>
  </si>
  <si>
    <t>1923.2</t>
  </si>
  <si>
    <t>1922.1</t>
  </si>
  <si>
    <t>TTPSVVAFTK</t>
  </si>
  <si>
    <t>YD-TPSVVAFTK</t>
  </si>
  <si>
    <t>1923.3</t>
  </si>
  <si>
    <t>1922.2</t>
  </si>
  <si>
    <t>1924.3</t>
  </si>
  <si>
    <t>VGDLVDLKANGSLQK</t>
  </si>
  <si>
    <t>1924.4</t>
  </si>
  <si>
    <t>1925.3</t>
  </si>
  <si>
    <t>1924.2</t>
  </si>
  <si>
    <t>SSTVLKFR</t>
  </si>
  <si>
    <t>1925.4</t>
  </si>
  <si>
    <t>1925.5</t>
  </si>
  <si>
    <t>MGQSFNAAGKF</t>
  </si>
  <si>
    <t>1926.3</t>
  </si>
  <si>
    <t>1925.2</t>
  </si>
  <si>
    <t>QSSPANPLGTYEYSR</t>
  </si>
  <si>
    <t>1927.2</t>
  </si>
  <si>
    <t>1926.1</t>
  </si>
  <si>
    <t>NMELWK</t>
  </si>
  <si>
    <t>1927.3</t>
  </si>
  <si>
    <t>1926.2</t>
  </si>
  <si>
    <t>1928.2</t>
  </si>
  <si>
    <t>1927.1</t>
  </si>
  <si>
    <t>AGNFALHPEVVR</t>
  </si>
  <si>
    <t>1928.3</t>
  </si>
  <si>
    <t>EKEEPALDWGAAR</t>
  </si>
  <si>
    <t>1928.4</t>
  </si>
  <si>
    <t>LVTDYFNGKEPNR</t>
  </si>
  <si>
    <t>1928.6</t>
  </si>
  <si>
    <t>1927.5</t>
  </si>
  <si>
    <t>1928.7</t>
  </si>
  <si>
    <t>1927.6</t>
  </si>
  <si>
    <t>ASKVLEQLSGQTPVqSK</t>
  </si>
  <si>
    <t>YS-ASKVLEQLSGqTPVqSK</t>
  </si>
  <si>
    <t>1929.11</t>
  </si>
  <si>
    <t>1928.10</t>
  </si>
  <si>
    <t>KVPQVSTPTLVEVSR</t>
  </si>
  <si>
    <t>1929.12</t>
  </si>
  <si>
    <t>1928.11</t>
  </si>
  <si>
    <t>TKQTVLLAHYPPTVQAGEATK</t>
  </si>
  <si>
    <t>1929.13</t>
  </si>
  <si>
    <t>1928.12</t>
  </si>
  <si>
    <t>1929.3</t>
  </si>
  <si>
    <t>1929.4</t>
  </si>
  <si>
    <t>1929.8</t>
  </si>
  <si>
    <t>1929.9</t>
  </si>
  <si>
    <t>1928.8</t>
  </si>
  <si>
    <t>MYALKPMPN</t>
  </si>
  <si>
    <t>1930.10</t>
  </si>
  <si>
    <t>1930.12</t>
  </si>
  <si>
    <t>1930.13</t>
  </si>
  <si>
    <t>VQKLVTDYFNGKEPNR</t>
  </si>
  <si>
    <t>1930.3</t>
  </si>
  <si>
    <t>1929.2</t>
  </si>
  <si>
    <t>1930.6</t>
  </si>
  <si>
    <t>1929.5</t>
  </si>
  <si>
    <t>MLAPMLEK</t>
  </si>
  <si>
    <t>1930.9</t>
  </si>
  <si>
    <t>YD-LVTDpsAMVr</t>
  </si>
  <si>
    <t>1931.3</t>
  </si>
  <si>
    <t>1930.2</t>
  </si>
  <si>
    <t>LLDAPAALR</t>
  </si>
  <si>
    <t>YD-ILDAALAPR</t>
  </si>
  <si>
    <t>1931.5</t>
  </si>
  <si>
    <t>1930.4</t>
  </si>
  <si>
    <t>LSVQDLDLKDKR</t>
  </si>
  <si>
    <t>1931.6</t>
  </si>
  <si>
    <t>1930.5</t>
  </si>
  <si>
    <t>1931.7</t>
  </si>
  <si>
    <t>1932.4</t>
  </si>
  <si>
    <t>ALKQEGAANKTVVVVGTVTDDAR</t>
  </si>
  <si>
    <t>YD-AANKTVVVVGTVTDDAR</t>
  </si>
  <si>
    <t>1932.5</t>
  </si>
  <si>
    <t>1931.4</t>
  </si>
  <si>
    <t>SLTVKNQQLEDELEK</t>
  </si>
  <si>
    <t>1932.6</t>
  </si>
  <si>
    <t>EEEPLLAPSVK</t>
  </si>
  <si>
    <t>1932.7</t>
  </si>
  <si>
    <t>VVAQVEDAVNNTQQADLKNKAVAR</t>
  </si>
  <si>
    <t>1933.10</t>
  </si>
  <si>
    <t>1932.9</t>
  </si>
  <si>
    <t>ALQEYNARYPLN</t>
  </si>
  <si>
    <t>1933.11</t>
  </si>
  <si>
    <t>1932.10</t>
  </si>
  <si>
    <t>1933.12</t>
  </si>
  <si>
    <t>1932.11</t>
  </si>
  <si>
    <t>NQAAMNPSNTVFDAK</t>
  </si>
  <si>
    <t>YD-NQAAmNPANTVFDAK</t>
  </si>
  <si>
    <t>1933.8</t>
  </si>
  <si>
    <t>1934.4</t>
  </si>
  <si>
    <t>1933.3</t>
  </si>
  <si>
    <t>NLLEVGADPRVR</t>
  </si>
  <si>
    <t>1934.5</t>
  </si>
  <si>
    <t>1933.4</t>
  </si>
  <si>
    <t>QVLnGQKLVVVR</t>
  </si>
  <si>
    <t>YS-QVLNGqKIVVVR</t>
  </si>
  <si>
    <t>1934.6</t>
  </si>
  <si>
    <t>1933.5</t>
  </si>
  <si>
    <t>EALASGQFRPLTR</t>
  </si>
  <si>
    <t>1935.13</t>
  </si>
  <si>
    <t>1934.12</t>
  </si>
  <si>
    <t>YD-GAVENVLFVKPVWPnGLSRk</t>
  </si>
  <si>
    <t>1935.5</t>
  </si>
  <si>
    <t>1935.8</t>
  </si>
  <si>
    <t>1934.7</t>
  </si>
  <si>
    <t>1936.12</t>
  </si>
  <si>
    <t>1935.11</t>
  </si>
  <si>
    <t>1936.14</t>
  </si>
  <si>
    <t>YD-MDsKTPVTLAK</t>
  </si>
  <si>
    <t>1936.5</t>
  </si>
  <si>
    <t>1935.4</t>
  </si>
  <si>
    <t>1937.3</t>
  </si>
  <si>
    <t>1936.2</t>
  </si>
  <si>
    <t>1938.4</t>
  </si>
  <si>
    <t>NTRETAQALNGWELTKAQK</t>
  </si>
  <si>
    <t>1938.6</t>
  </si>
  <si>
    <t>1937.5</t>
  </si>
  <si>
    <t>LAGVVYHPSNNELVR</t>
  </si>
  <si>
    <t>1939.10</t>
  </si>
  <si>
    <t>1938.9</t>
  </si>
  <si>
    <t>RFVNVTLVNGK</t>
  </si>
  <si>
    <t>1939.11</t>
  </si>
  <si>
    <t>1938.10</t>
  </si>
  <si>
    <t>EVQNSTLAQLTSK</t>
  </si>
  <si>
    <t>YD-EVQGSTLAQLTSK</t>
  </si>
  <si>
    <t>1939.3</t>
  </si>
  <si>
    <t>1938.2</t>
  </si>
  <si>
    <t>1939.4</t>
  </si>
  <si>
    <t>1938.3</t>
  </si>
  <si>
    <t>1939.7</t>
  </si>
  <si>
    <t>1939.9</t>
  </si>
  <si>
    <t>1938.8</t>
  </si>
  <si>
    <t>NLQYYDLSAK</t>
  </si>
  <si>
    <t>1940.10</t>
  </si>
  <si>
    <t>1940.4</t>
  </si>
  <si>
    <t>ELQSLLGK</t>
  </si>
  <si>
    <t>1940.6</t>
  </si>
  <si>
    <t>1939.5</t>
  </si>
  <si>
    <t>1940.9</t>
  </si>
  <si>
    <t>1939.8</t>
  </si>
  <si>
    <t>GFGYAGSPFHR</t>
  </si>
  <si>
    <t>1941.4</t>
  </si>
  <si>
    <t>1940.3</t>
  </si>
  <si>
    <t>AALEELVK</t>
  </si>
  <si>
    <t>1941.7</t>
  </si>
  <si>
    <t>1942.2</t>
  </si>
  <si>
    <t>1941.1</t>
  </si>
  <si>
    <t>1942.5</t>
  </si>
  <si>
    <t>1942.7</t>
  </si>
  <si>
    <t>1941.6</t>
  </si>
  <si>
    <t>1942.8</t>
  </si>
  <si>
    <t>VQPVQPSQTSTYPGQGMPTPK</t>
  </si>
  <si>
    <t>1942.9</t>
  </si>
  <si>
    <t>1941.8</t>
  </si>
  <si>
    <t>CLNTSYSEGELNKNESScLDR</t>
  </si>
  <si>
    <t>1943.3</t>
  </si>
  <si>
    <t>ALEQLNYTPLKGR</t>
  </si>
  <si>
    <t>1944.10</t>
  </si>
  <si>
    <t>1943.9</t>
  </si>
  <si>
    <t>1944.3</t>
  </si>
  <si>
    <t>1943.2</t>
  </si>
  <si>
    <t>LVLVGDGGTGKTTFVKR</t>
  </si>
  <si>
    <t>1944.5</t>
  </si>
  <si>
    <t>1943.4</t>
  </si>
  <si>
    <t>VATTGEWDKLTQDK</t>
  </si>
  <si>
    <t>1944.7</t>
  </si>
  <si>
    <t>1943.6</t>
  </si>
  <si>
    <t>AKLQETNPEEVPKFEKGAQTYVK</t>
  </si>
  <si>
    <t>1944.9</t>
  </si>
  <si>
    <t>1943.8</t>
  </si>
  <si>
    <t>SDsEVNQEAKPEVKPEVKPETHLNLK</t>
  </si>
  <si>
    <t>1945.11</t>
  </si>
  <si>
    <t>TTLVANTSNMPVAAR</t>
  </si>
  <si>
    <t>1945.2</t>
  </si>
  <si>
    <t>1944.1</t>
  </si>
  <si>
    <t>NTEEKGWVPVTKLGR</t>
  </si>
  <si>
    <t>1945.4</t>
  </si>
  <si>
    <t>LGSEVYHNLKSLTK</t>
  </si>
  <si>
    <t>1945.6</t>
  </si>
  <si>
    <t>MLScAGADRLQQGMR</t>
  </si>
  <si>
    <t>YS-MLSCAGADRLQQGMR</t>
  </si>
  <si>
    <t>1945.7</t>
  </si>
  <si>
    <t>1944.6</t>
  </si>
  <si>
    <t>1945.8</t>
  </si>
  <si>
    <t>DFSKMSLVGR</t>
  </si>
  <si>
    <t>1946.2</t>
  </si>
  <si>
    <t>1945.1</t>
  </si>
  <si>
    <t>NAPAWFK</t>
  </si>
  <si>
    <t>1947.11</t>
  </si>
  <si>
    <t>1946.10</t>
  </si>
  <si>
    <t>TALYGQDANWGR</t>
  </si>
  <si>
    <t>1947.6</t>
  </si>
  <si>
    <t>1946.5</t>
  </si>
  <si>
    <t>VDDELLVAR</t>
  </si>
  <si>
    <t>1947.7</t>
  </si>
  <si>
    <t>1946.6</t>
  </si>
  <si>
    <t>1947.8</t>
  </si>
  <si>
    <t>1946.7</t>
  </si>
  <si>
    <t>YD-mtrLcLPR</t>
  </si>
  <si>
    <t>1948.11</t>
  </si>
  <si>
    <t>1947.10</t>
  </si>
  <si>
    <t>YYQPQQPQYPqYPQQQR</t>
  </si>
  <si>
    <t>YS-YYQPQQPQYPQYPQQQR</t>
  </si>
  <si>
    <t>YS-YYQPqQPQYPQYPQQQR</t>
  </si>
  <si>
    <t>1948.12</t>
  </si>
  <si>
    <t>LAAAQQQAQASGLMPSNEDVATK</t>
  </si>
  <si>
    <t>1948.4</t>
  </si>
  <si>
    <t>1947.3</t>
  </si>
  <si>
    <t>YD-MAHFKEYQVIGR</t>
  </si>
  <si>
    <t>YS-AHFkEYQVIGR</t>
  </si>
  <si>
    <t>1949.10</t>
  </si>
  <si>
    <t>1948.9</t>
  </si>
  <si>
    <t>1949.8</t>
  </si>
  <si>
    <t>1948.7</t>
  </si>
  <si>
    <t>TFLVVADSR</t>
  </si>
  <si>
    <t>1950.10</t>
  </si>
  <si>
    <t>1949.9</t>
  </si>
  <si>
    <t>1950.11</t>
  </si>
  <si>
    <t>YD-QVQNSTLAQLTSK</t>
  </si>
  <si>
    <t>1950.2</t>
  </si>
  <si>
    <t>1949.1</t>
  </si>
  <si>
    <t>YD-FIRIHFGATGK</t>
  </si>
  <si>
    <t>1950.9</t>
  </si>
  <si>
    <t>1951.12</t>
  </si>
  <si>
    <t>GNPTVEVELTTEK</t>
  </si>
  <si>
    <t>1951.13</t>
  </si>
  <si>
    <t>1950.12</t>
  </si>
  <si>
    <t>YYQPQQPQYPQYPQQqR</t>
  </si>
  <si>
    <t>1951.14</t>
  </si>
  <si>
    <t>1950.13</t>
  </si>
  <si>
    <t>1951.9</t>
  </si>
  <si>
    <t>1950.8</t>
  </si>
  <si>
    <t>1952.2</t>
  </si>
  <si>
    <t>1951.1</t>
  </si>
  <si>
    <t>LKRPEYFLTANDVK</t>
  </si>
  <si>
    <t>1952.5</t>
  </si>
  <si>
    <t>1951.4</t>
  </si>
  <si>
    <t>LLLNKTQLRLK</t>
  </si>
  <si>
    <t>1952.7</t>
  </si>
  <si>
    <t>1951.6</t>
  </si>
  <si>
    <t>1952.8</t>
  </si>
  <si>
    <t>1951.7</t>
  </si>
  <si>
    <t>GVLGVLAGGGR</t>
  </si>
  <si>
    <t>YD-KLGVNLQR</t>
  </si>
  <si>
    <t>1952.9</t>
  </si>
  <si>
    <t>1951.8</t>
  </si>
  <si>
    <t>LYnDLVPK</t>
  </si>
  <si>
    <t>1953.10</t>
  </si>
  <si>
    <t>ALEVSETPnHVLYSNR</t>
  </si>
  <si>
    <t>YS-AIEVSETPNHVLYSNR</t>
  </si>
  <si>
    <t>1953.11</t>
  </si>
  <si>
    <t>1952.10</t>
  </si>
  <si>
    <t>SNFATLADPEAR</t>
  </si>
  <si>
    <t>1953.7</t>
  </si>
  <si>
    <t>1952.6</t>
  </si>
  <si>
    <t>KTLTTVQGVPEEYDLKR</t>
  </si>
  <si>
    <t>1953.8</t>
  </si>
  <si>
    <t>VTVGVFSER</t>
  </si>
  <si>
    <t>1953.9</t>
  </si>
  <si>
    <t>1954.3</t>
  </si>
  <si>
    <t>1953.2</t>
  </si>
  <si>
    <t>1954.8</t>
  </si>
  <si>
    <t>NQAAMNPANTVFDAKR</t>
  </si>
  <si>
    <t>1954.9</t>
  </si>
  <si>
    <t>AFLLEEQKLVKK</t>
  </si>
  <si>
    <t>1955.2</t>
  </si>
  <si>
    <t>1954.1</t>
  </si>
  <si>
    <t>RPEYFLTANDVK</t>
  </si>
  <si>
    <t>1955.6</t>
  </si>
  <si>
    <t>1954.5</t>
  </si>
  <si>
    <t>tLsDynLQK</t>
  </si>
  <si>
    <t>YD-tIRsMEsMK</t>
  </si>
  <si>
    <t>1956.11</t>
  </si>
  <si>
    <t>1955.10</t>
  </si>
  <si>
    <t>1956.12</t>
  </si>
  <si>
    <t>1955.11</t>
  </si>
  <si>
    <t>1956.6</t>
  </si>
  <si>
    <t>1955.5</t>
  </si>
  <si>
    <t>1956.8</t>
  </si>
  <si>
    <t>1955.7</t>
  </si>
  <si>
    <t>NATFPGVQMK</t>
  </si>
  <si>
    <t>1956.9</t>
  </si>
  <si>
    <t>1955.8</t>
  </si>
  <si>
    <t>1957.5</t>
  </si>
  <si>
    <t>1956.4</t>
  </si>
  <si>
    <t>WVLLGHSER</t>
  </si>
  <si>
    <t>1957.6</t>
  </si>
  <si>
    <t>1956.5</t>
  </si>
  <si>
    <t>1957.7</t>
  </si>
  <si>
    <t>LGVYSQHSQDQLDLTK</t>
  </si>
  <si>
    <t>1957.8</t>
  </si>
  <si>
    <t>1956.7</t>
  </si>
  <si>
    <t>MDNkTPVTLAK</t>
  </si>
  <si>
    <t>YS-MDNKtPVTLAK</t>
  </si>
  <si>
    <t>1957.9</t>
  </si>
  <si>
    <t>TNANSLDSFNVR</t>
  </si>
  <si>
    <t>1958.5</t>
  </si>
  <si>
    <t>1957.4</t>
  </si>
  <si>
    <t>AcDDKLMYVDYK</t>
  </si>
  <si>
    <t>YD-CDDkIMYVDYK</t>
  </si>
  <si>
    <t>YS-ACDDKIMYVDYK</t>
  </si>
  <si>
    <t>1958.8</t>
  </si>
  <si>
    <t>DMRQTVAVGVLK</t>
  </si>
  <si>
    <t>1958.9</t>
  </si>
  <si>
    <t>SGVADVHGVDGVQGEGVLDSK</t>
  </si>
  <si>
    <t>1959.3</t>
  </si>
  <si>
    <t>1958.2</t>
  </si>
  <si>
    <t>1959.4</t>
  </si>
  <si>
    <t>1958.3</t>
  </si>
  <si>
    <t>1959.8</t>
  </si>
  <si>
    <t>1958.7</t>
  </si>
  <si>
    <t>FVNVTLVnGKR</t>
  </si>
  <si>
    <t>YS-FVNVTLVNGKR</t>
  </si>
  <si>
    <t>1961.10</t>
  </si>
  <si>
    <t>1960.9</t>
  </si>
  <si>
    <t>SAGGNYVVFGEAK</t>
  </si>
  <si>
    <t>1961.5</t>
  </si>
  <si>
    <t>1960.4</t>
  </si>
  <si>
    <t>QGFVLYR</t>
  </si>
  <si>
    <t>1961.9</t>
  </si>
  <si>
    <t>1960.8</t>
  </si>
  <si>
    <t>TGTKPAAVFAETLKHD</t>
  </si>
  <si>
    <t>1962.11</t>
  </si>
  <si>
    <t>1962.12</t>
  </si>
  <si>
    <t>1961.11</t>
  </si>
  <si>
    <t>SSATAAATSAPTANAANALKASKAPK</t>
  </si>
  <si>
    <t>YS-SsATAAATSAPTANAANALKASKAPK</t>
  </si>
  <si>
    <t>1962.6</t>
  </si>
  <si>
    <t>TLAQDYGVLK</t>
  </si>
  <si>
    <t>YD-ELYEVDVLK</t>
  </si>
  <si>
    <t>1962.7</t>
  </si>
  <si>
    <t>1961.6</t>
  </si>
  <si>
    <t>1963.4</t>
  </si>
  <si>
    <t>1962.3</t>
  </si>
  <si>
    <t>1963.6</t>
  </si>
  <si>
    <t>1962.5</t>
  </si>
  <si>
    <t>GTLELVSDVK</t>
  </si>
  <si>
    <t>1964.11</t>
  </si>
  <si>
    <t>1963.10</t>
  </si>
  <si>
    <t>ALEVSETPNHVLYSNR</t>
  </si>
  <si>
    <t>1964.14</t>
  </si>
  <si>
    <t>1963.13</t>
  </si>
  <si>
    <t>1964.7</t>
  </si>
  <si>
    <t>DLSLsDyK</t>
  </si>
  <si>
    <t>YS-DIsLSDyK</t>
  </si>
  <si>
    <t>1965.2</t>
  </si>
  <si>
    <t>1964.1</t>
  </si>
  <si>
    <t>LLFAGKQLEDGR</t>
  </si>
  <si>
    <t>1965.8</t>
  </si>
  <si>
    <t>1966.9</t>
  </si>
  <si>
    <t>VKQPVVELDGDEMTR</t>
  </si>
  <si>
    <t>YS-VKqPVVELDGDEMTR</t>
  </si>
  <si>
    <t>1967.11</t>
  </si>
  <si>
    <t>1966.10</t>
  </si>
  <si>
    <t>SGLLNGVEEAAR</t>
  </si>
  <si>
    <t>1967.2</t>
  </si>
  <si>
    <t>1966.1</t>
  </si>
  <si>
    <t>1967.3</t>
  </si>
  <si>
    <t>1966.2</t>
  </si>
  <si>
    <t>LHAPQSVYPELR</t>
  </si>
  <si>
    <t>1967.6</t>
  </si>
  <si>
    <t>1966.5</t>
  </si>
  <si>
    <t>VVLRTALVHDGLAR</t>
  </si>
  <si>
    <t>1967.7</t>
  </si>
  <si>
    <t>1966.6</t>
  </si>
  <si>
    <t>DSQLEETKAHYTNLYVK</t>
  </si>
  <si>
    <t>1967.9</t>
  </si>
  <si>
    <t>1966.8</t>
  </si>
  <si>
    <t>1968.2</t>
  </si>
  <si>
    <t>1967.1</t>
  </si>
  <si>
    <t>LSFQLSK</t>
  </si>
  <si>
    <t>YS-ISFqLSK</t>
  </si>
  <si>
    <t>1968.6</t>
  </si>
  <si>
    <t>1967.5</t>
  </si>
  <si>
    <t>YLVLDEADR</t>
  </si>
  <si>
    <t>1968.7</t>
  </si>
  <si>
    <t>ALSKNLPLLK</t>
  </si>
  <si>
    <t>1969.12</t>
  </si>
  <si>
    <t>1968.11</t>
  </si>
  <si>
    <t>WYPSEDVAAPK</t>
  </si>
  <si>
    <t>1969.13</t>
  </si>
  <si>
    <t>1968.12</t>
  </si>
  <si>
    <t>ALANGQVDGFPTQEECR</t>
  </si>
  <si>
    <t>1969.2</t>
  </si>
  <si>
    <t>1968.1</t>
  </si>
  <si>
    <t>1969.4</t>
  </si>
  <si>
    <t>1968.3</t>
  </si>
  <si>
    <t>1970.2</t>
  </si>
  <si>
    <t>1969.1</t>
  </si>
  <si>
    <t>1970.3</t>
  </si>
  <si>
    <t>LELYNPGGSLKDR</t>
  </si>
  <si>
    <t>1970.4</t>
  </si>
  <si>
    <t>1969.3</t>
  </si>
  <si>
    <t>LSFDTQATLEKAR</t>
  </si>
  <si>
    <t>1970.5</t>
  </si>
  <si>
    <t>MGVPYALVKGK</t>
  </si>
  <si>
    <t>1970.7</t>
  </si>
  <si>
    <t>1969.6</t>
  </si>
  <si>
    <t>ATSPLLESDSLEK</t>
  </si>
  <si>
    <t>1971.15</t>
  </si>
  <si>
    <t>1970.14</t>
  </si>
  <si>
    <t>SALPENANVTVLNKNEKK</t>
  </si>
  <si>
    <t>1971.4</t>
  </si>
  <si>
    <t>YDLNLcR</t>
  </si>
  <si>
    <t>YD-YGLnICR</t>
  </si>
  <si>
    <t>1972.3</t>
  </si>
  <si>
    <t>1971.2</t>
  </si>
  <si>
    <t>YD-MQKEITALAPSSMKVK</t>
  </si>
  <si>
    <t>1972.5</t>
  </si>
  <si>
    <t>1972.6</t>
  </si>
  <si>
    <t>1971.5</t>
  </si>
  <si>
    <t>LDQVWGSETVASSK</t>
  </si>
  <si>
    <t>1973.11</t>
  </si>
  <si>
    <t>1972.10</t>
  </si>
  <si>
    <t>1973.3</t>
  </si>
  <si>
    <t>1972.2</t>
  </si>
  <si>
    <t>MKVELDSFSGAK</t>
  </si>
  <si>
    <t>1973.7</t>
  </si>
  <si>
    <t>1973.8</t>
  </si>
  <si>
    <t>1972.7</t>
  </si>
  <si>
    <t>1973.9</t>
  </si>
  <si>
    <t>1972.8</t>
  </si>
  <si>
    <t>tLsDYnLQK</t>
  </si>
  <si>
    <t>1974.6</t>
  </si>
  <si>
    <t>1973.5</t>
  </si>
  <si>
    <t>YD-AFGNASDLK</t>
  </si>
  <si>
    <t>1974.7</t>
  </si>
  <si>
    <t>1973.6</t>
  </si>
  <si>
    <t>SKLNDAVEYVSGR</t>
  </si>
  <si>
    <t>1975.11</t>
  </si>
  <si>
    <t>1974.10</t>
  </si>
  <si>
    <t>1975.13</t>
  </si>
  <si>
    <t>1974.12</t>
  </si>
  <si>
    <t>MTVNLPANSVAR</t>
  </si>
  <si>
    <t>1975.14</t>
  </si>
  <si>
    <t>1974.13</t>
  </si>
  <si>
    <t>SAVPSVQTFGKK</t>
  </si>
  <si>
    <t>1975.15</t>
  </si>
  <si>
    <t>1974.14</t>
  </si>
  <si>
    <t>ASGAFTGEnSVDQLKDVGAK</t>
  </si>
  <si>
    <t>YS-ASGAFTGENSVDqIKDVGAK</t>
  </si>
  <si>
    <t>YS-ASGAFTGENSVDQIKDVGAK</t>
  </si>
  <si>
    <t>1975.2</t>
  </si>
  <si>
    <t>1974.1</t>
  </si>
  <si>
    <t>ALSKNLPLLKNHFR</t>
  </si>
  <si>
    <t>1975.4</t>
  </si>
  <si>
    <t>1974.3</t>
  </si>
  <si>
    <t>LLRDNLQGLTKPALR</t>
  </si>
  <si>
    <t>1975.7</t>
  </si>
  <si>
    <t>YD-RVQPSLFSR</t>
  </si>
  <si>
    <t>1975.8</t>
  </si>
  <si>
    <t>1976.9</t>
  </si>
  <si>
    <t>SLNSESFSSPSLR</t>
  </si>
  <si>
    <t>1977.4</t>
  </si>
  <si>
    <t>1976.3</t>
  </si>
  <si>
    <t>ADWGDDLPTTK</t>
  </si>
  <si>
    <t>1977.5</t>
  </si>
  <si>
    <t>1976.4</t>
  </si>
  <si>
    <t>TDAPFNKVVLK</t>
  </si>
  <si>
    <t>1978.3</t>
  </si>
  <si>
    <t>1977.2</t>
  </si>
  <si>
    <t>SRPLVLSGPSGTGKSTLLKK</t>
  </si>
  <si>
    <t>1978.5</t>
  </si>
  <si>
    <t>ASKVLEQLSGqTPVQSK</t>
  </si>
  <si>
    <t>1978.6</t>
  </si>
  <si>
    <t>1978.7</t>
  </si>
  <si>
    <t>1977.6</t>
  </si>
  <si>
    <t>TAFGNGTCFVER</t>
  </si>
  <si>
    <t>1979.10</t>
  </si>
  <si>
    <t>1978.9</t>
  </si>
  <si>
    <t>1979.4</t>
  </si>
  <si>
    <t>LYNWDVQR</t>
  </si>
  <si>
    <t>YD-YLVLDEADR</t>
  </si>
  <si>
    <t>1979.9</t>
  </si>
  <si>
    <t>1978.8</t>
  </si>
  <si>
    <t>DGLRYDSASDNVYMNAEQEEKAK</t>
  </si>
  <si>
    <t>1980.5</t>
  </si>
  <si>
    <t>MHLMYTLGPDGKR</t>
  </si>
  <si>
    <t>1980.8</t>
  </si>
  <si>
    <t>1979.7</t>
  </si>
  <si>
    <t>AGMLKPDETTFQYTK</t>
  </si>
  <si>
    <t>YS-AGMIKPDETTFqYTK</t>
  </si>
  <si>
    <t>1980.9</t>
  </si>
  <si>
    <t>1979.8</t>
  </si>
  <si>
    <t>YD-MSRPIVISGPSGTGKSTLLKK</t>
  </si>
  <si>
    <t>1981.14</t>
  </si>
  <si>
    <t>1980.13</t>
  </si>
  <si>
    <t>1981.3</t>
  </si>
  <si>
    <t>1980.2</t>
  </si>
  <si>
    <t>WYPSEDVAALKKTR</t>
  </si>
  <si>
    <t>1981.6</t>
  </si>
  <si>
    <t>1981.8</t>
  </si>
  <si>
    <t>1980.7</t>
  </si>
  <si>
    <t>AVKEVLSLE</t>
  </si>
  <si>
    <t>1982.10</t>
  </si>
  <si>
    <t>1981.9</t>
  </si>
  <si>
    <t>YD-SIIPENANVTVLNKNEKK</t>
  </si>
  <si>
    <t>1982.3</t>
  </si>
  <si>
    <t>1981.2</t>
  </si>
  <si>
    <t>LLLLESR</t>
  </si>
  <si>
    <t>1982.4</t>
  </si>
  <si>
    <t>1982.6</t>
  </si>
  <si>
    <t>1981.5</t>
  </si>
  <si>
    <t>AKALLVLSTSGTTPR</t>
  </si>
  <si>
    <t>1983.6</t>
  </si>
  <si>
    <t>1982.5</t>
  </si>
  <si>
    <t>AMLSQQLTKSTLANKMR</t>
  </si>
  <si>
    <t>1983.7</t>
  </si>
  <si>
    <t>1984.2</t>
  </si>
  <si>
    <t>1983.1</t>
  </si>
  <si>
    <t>AAGFLLEK</t>
  </si>
  <si>
    <t>1984.3</t>
  </si>
  <si>
    <t>1983.2</t>
  </si>
  <si>
    <t>1984.4</t>
  </si>
  <si>
    <t>1983.3</t>
  </si>
  <si>
    <t>ALDLGRGVYYSR</t>
  </si>
  <si>
    <t>1984.6</t>
  </si>
  <si>
    <t>1983.5</t>
  </si>
  <si>
    <t>1984.7</t>
  </si>
  <si>
    <t>1984.9</t>
  </si>
  <si>
    <t>1983.8</t>
  </si>
  <si>
    <t>YS-tLSDynIQK</t>
  </si>
  <si>
    <t>1985.3</t>
  </si>
  <si>
    <t>1985.4</t>
  </si>
  <si>
    <t>TLRYPDPNLKVNDTVK</t>
  </si>
  <si>
    <t>1985.8</t>
  </si>
  <si>
    <t>1985.9</t>
  </si>
  <si>
    <t>1984.8</t>
  </si>
  <si>
    <t>ASGELVSLNQLNEAHPTKVK</t>
  </si>
  <si>
    <t>1986.2</t>
  </si>
  <si>
    <t>1985.1</t>
  </si>
  <si>
    <t>DVFENTLR</t>
  </si>
  <si>
    <t>YD-LTNLTEFR</t>
  </si>
  <si>
    <t>1986.4</t>
  </si>
  <si>
    <t>VGDLVDLKAnGSLQK</t>
  </si>
  <si>
    <t>1986.5</t>
  </si>
  <si>
    <t>1986.7</t>
  </si>
  <si>
    <t>1985.6</t>
  </si>
  <si>
    <t>1986.8</t>
  </si>
  <si>
    <t>1985.7</t>
  </si>
  <si>
    <t>VTGGGHVSQVYALRQALAK</t>
  </si>
  <si>
    <t>1987.5</t>
  </si>
  <si>
    <t>AAELDVLNDPK</t>
  </si>
  <si>
    <t>1988.3</t>
  </si>
  <si>
    <t>1987.2</t>
  </si>
  <si>
    <t>ECADLWPR</t>
  </si>
  <si>
    <t>1988.6</t>
  </si>
  <si>
    <t>tLsDyNLqK</t>
  </si>
  <si>
    <t>YS-tLsDynIQK</t>
  </si>
  <si>
    <t>YD-yDsNItLSk</t>
  </si>
  <si>
    <t>1988.7</t>
  </si>
  <si>
    <t>1987.6</t>
  </si>
  <si>
    <t>KYVDEQVELADAAPPPEAK</t>
  </si>
  <si>
    <t>1989.5</t>
  </si>
  <si>
    <t>1988.4</t>
  </si>
  <si>
    <t>VRVTGGGHVSQVYALRQALAK</t>
  </si>
  <si>
    <t>1989.6</t>
  </si>
  <si>
    <t>1988.5</t>
  </si>
  <si>
    <t>1990.3</t>
  </si>
  <si>
    <t>1989.2</t>
  </si>
  <si>
    <t>KGDTYVSLQGFK</t>
  </si>
  <si>
    <t>YD-KGNTYVSIQGFK</t>
  </si>
  <si>
    <t>1990.9</t>
  </si>
  <si>
    <t>1989.8</t>
  </si>
  <si>
    <t>ASGAFTGENSVDQLKDVGAK</t>
  </si>
  <si>
    <t>1991.3</t>
  </si>
  <si>
    <t>1990.2</t>
  </si>
  <si>
    <t>GLDLPNVK</t>
  </si>
  <si>
    <t>YD-kDIGPNk</t>
  </si>
  <si>
    <t>1991.8</t>
  </si>
  <si>
    <t>1990.7</t>
  </si>
  <si>
    <t>SLSHSGLDDGLEQGLNR</t>
  </si>
  <si>
    <t>1991.9</t>
  </si>
  <si>
    <t>1990.8</t>
  </si>
  <si>
    <t>TPLGSFQGSLSSK</t>
  </si>
  <si>
    <t>YD-kSFHLGVEGHR</t>
  </si>
  <si>
    <t>1992.5</t>
  </si>
  <si>
    <t>1991.4</t>
  </si>
  <si>
    <t>MQAMEEYLR</t>
  </si>
  <si>
    <t>1992.6</t>
  </si>
  <si>
    <t>1991.5</t>
  </si>
  <si>
    <t>VSTPTLVEVSR</t>
  </si>
  <si>
    <t>1993.12</t>
  </si>
  <si>
    <t>1992.11</t>
  </si>
  <si>
    <t>TGNAGPRPACGVLGLTN</t>
  </si>
  <si>
    <t>1993.14</t>
  </si>
  <si>
    <t>1992.13</t>
  </si>
  <si>
    <t>LAVMTSGGDSPGMNAAVR</t>
  </si>
  <si>
    <t>1993.3</t>
  </si>
  <si>
    <t>1992.2</t>
  </si>
  <si>
    <t>YD-ILIITDR</t>
  </si>
  <si>
    <t>1994.10</t>
  </si>
  <si>
    <t>1993.9</t>
  </si>
  <si>
    <t>ALTEQAQTLTLSSR</t>
  </si>
  <si>
    <t>1994.3</t>
  </si>
  <si>
    <t>1993.2</t>
  </si>
  <si>
    <t>KGLCQLAATDAVAAAR</t>
  </si>
  <si>
    <t>1994.4</t>
  </si>
  <si>
    <t>1994.6</t>
  </si>
  <si>
    <t>1993.5</t>
  </si>
  <si>
    <t>GVLLYGPPGTGK</t>
  </si>
  <si>
    <t>1994.7</t>
  </si>
  <si>
    <t>1993.6</t>
  </si>
  <si>
    <t>LVPDNYTFAK</t>
  </si>
  <si>
    <t>1994.9</t>
  </si>
  <si>
    <t>1993.8</t>
  </si>
  <si>
    <t>1995.2</t>
  </si>
  <si>
    <t>1994.1</t>
  </si>
  <si>
    <t>1995.4</t>
  </si>
  <si>
    <t>1995.5</t>
  </si>
  <si>
    <t>FFKQDFEENGSLER</t>
  </si>
  <si>
    <t>1995.6</t>
  </si>
  <si>
    <t>1994.5</t>
  </si>
  <si>
    <t>LVSNASCTTNCLAPLAK</t>
  </si>
  <si>
    <t>YS-IVSNAScTTNcLAPLAK</t>
  </si>
  <si>
    <t>1995.7</t>
  </si>
  <si>
    <t>YS-tLsDYNIqK</t>
  </si>
  <si>
    <t>1996.3</t>
  </si>
  <si>
    <t>YD-LPYSEWK</t>
  </si>
  <si>
    <t>1996.6</t>
  </si>
  <si>
    <t>ALENLYLAR</t>
  </si>
  <si>
    <t>1996.7</t>
  </si>
  <si>
    <t>TLAqDYGVLK</t>
  </si>
  <si>
    <t>YS-TIAQDYGVLK</t>
  </si>
  <si>
    <t>YD-ITALDEFATK</t>
  </si>
  <si>
    <t>1997.7</t>
  </si>
  <si>
    <t>SSAYSSRFQTPFR</t>
  </si>
  <si>
    <t>1997.8</t>
  </si>
  <si>
    <t>GYWGTNLGQPHSLATKTTGK</t>
  </si>
  <si>
    <t>YS-GYWGTnLGQPHSLATKTTGK</t>
  </si>
  <si>
    <t>1997.9</t>
  </si>
  <si>
    <t>1996.8</t>
  </si>
  <si>
    <t>1998.11</t>
  </si>
  <si>
    <t>1997.10</t>
  </si>
  <si>
    <t>1998.3</t>
  </si>
  <si>
    <t>1997.2</t>
  </si>
  <si>
    <t>FQNALLVR</t>
  </si>
  <si>
    <t>1998.8</t>
  </si>
  <si>
    <t>SADEPMTTFYK</t>
  </si>
  <si>
    <t>1998.9</t>
  </si>
  <si>
    <t>YTLENDPEEGADEATLQR</t>
  </si>
  <si>
    <t>1999.2</t>
  </si>
  <si>
    <t>1998.1</t>
  </si>
  <si>
    <t>FQVMVLRK</t>
  </si>
  <si>
    <t>1999.4</t>
  </si>
  <si>
    <t>ELSDLYTGVR</t>
  </si>
  <si>
    <t>1999.6</t>
  </si>
  <si>
    <t>1998.5</t>
  </si>
  <si>
    <t>1999.7</t>
  </si>
  <si>
    <t>1998.6</t>
  </si>
  <si>
    <t>1999.8</t>
  </si>
  <si>
    <t>1998.7</t>
  </si>
  <si>
    <t>TFSYKRPSTFY</t>
  </si>
  <si>
    <t>2001.10</t>
  </si>
  <si>
    <t>2000.9</t>
  </si>
  <si>
    <t>VAAVETLYQDmAAR</t>
  </si>
  <si>
    <t>2001.2</t>
  </si>
  <si>
    <t>2000.1</t>
  </si>
  <si>
    <t>FLASKLGDKAASELR</t>
  </si>
  <si>
    <t>2001.3</t>
  </si>
  <si>
    <t>2000.2</t>
  </si>
  <si>
    <t>FVVGLGER</t>
  </si>
  <si>
    <t>2001.4</t>
  </si>
  <si>
    <t>2000.3</t>
  </si>
  <si>
    <t>2001.6</t>
  </si>
  <si>
    <t>2000.5</t>
  </si>
  <si>
    <t>YKFPGQQKLLLSK</t>
  </si>
  <si>
    <t>2001.9</t>
  </si>
  <si>
    <t>2000.8</t>
  </si>
  <si>
    <t>2002.2</t>
  </si>
  <si>
    <t>2001.1</t>
  </si>
  <si>
    <t>SVYDVLR</t>
  </si>
  <si>
    <t>YD-GGIReKK</t>
  </si>
  <si>
    <t>2002.3</t>
  </si>
  <si>
    <t>ATFRnNLPAKTFGASVR</t>
  </si>
  <si>
    <t>YS-ATFRNnLPAKTFGASVR</t>
  </si>
  <si>
    <t>2002.5</t>
  </si>
  <si>
    <t>2002.6</t>
  </si>
  <si>
    <t>2001.5</t>
  </si>
  <si>
    <t>2002.7</t>
  </si>
  <si>
    <t>NNTQVTFEDQQKLNEFSK</t>
  </si>
  <si>
    <t>2002.9</t>
  </si>
  <si>
    <t>2001.8</t>
  </si>
  <si>
    <t>LQETNPEEVPKFEKGAQTYVK</t>
  </si>
  <si>
    <t>2003.2</t>
  </si>
  <si>
    <t>2002.1</t>
  </si>
  <si>
    <t>TALYVLR</t>
  </si>
  <si>
    <t>2003.6</t>
  </si>
  <si>
    <t>SAEAALAFYQK</t>
  </si>
  <si>
    <t>2004.10</t>
  </si>
  <si>
    <t>2003.9</t>
  </si>
  <si>
    <t>2004.13</t>
  </si>
  <si>
    <t>2003.12</t>
  </si>
  <si>
    <t>YDALAEDRDDSGDLGLESR</t>
  </si>
  <si>
    <t>2004.15</t>
  </si>
  <si>
    <t>2003.14</t>
  </si>
  <si>
    <t>2004.5</t>
  </si>
  <si>
    <t>2003.4</t>
  </si>
  <si>
    <t>LQQDTLLQTKFNKNLR</t>
  </si>
  <si>
    <t>2004.7</t>
  </si>
  <si>
    <t>2005.4</t>
  </si>
  <si>
    <t>2004.3</t>
  </si>
  <si>
    <t>RQNTLSLWR</t>
  </si>
  <si>
    <t>2005.7</t>
  </si>
  <si>
    <t>2004.6</t>
  </si>
  <si>
    <t>YS-SAGGnYVVFGEAK</t>
  </si>
  <si>
    <t>2005.8</t>
  </si>
  <si>
    <t>MSQKDLATKLNEKPTVVNDYEAAR</t>
  </si>
  <si>
    <t>YS-MSQKDLATKInEKPTVVNDYEAAR</t>
  </si>
  <si>
    <t>2006.2</t>
  </si>
  <si>
    <t>2005.1</t>
  </si>
  <si>
    <t>2006.4</t>
  </si>
  <si>
    <t>2005.3</t>
  </si>
  <si>
    <t>2006.5</t>
  </si>
  <si>
    <t>2006.7</t>
  </si>
  <si>
    <t>2005.6</t>
  </si>
  <si>
    <t>tLsDYNLqK</t>
  </si>
  <si>
    <t>YS-tLsDYnIQK</t>
  </si>
  <si>
    <t>2006.9</t>
  </si>
  <si>
    <t>DLATKLNEKPTVVNDYEAAR</t>
  </si>
  <si>
    <t>2007.4</t>
  </si>
  <si>
    <t>2006.3</t>
  </si>
  <si>
    <t>2007.5</t>
  </si>
  <si>
    <t>LAGVVYHPSnNELVR</t>
  </si>
  <si>
    <t>2007.6</t>
  </si>
  <si>
    <t>YS-DLATKInEKPTVVNDYEAAR</t>
  </si>
  <si>
    <t>2007.7</t>
  </si>
  <si>
    <t>2006.6</t>
  </si>
  <si>
    <t>ETAQALnGWELTKAQK</t>
  </si>
  <si>
    <t>YS-ETAqAInGWELTKAQK</t>
  </si>
  <si>
    <t>2008.2</t>
  </si>
  <si>
    <t>2007.1</t>
  </si>
  <si>
    <t>VMPALVVR</t>
  </si>
  <si>
    <t>2008.3</t>
  </si>
  <si>
    <t>2007.2</t>
  </si>
  <si>
    <t>2009.2</t>
  </si>
  <si>
    <t>2008.1</t>
  </si>
  <si>
    <t>2009.3</t>
  </si>
  <si>
    <t>VAFTVDQMR</t>
  </si>
  <si>
    <t>2009.7</t>
  </si>
  <si>
    <t>2008.6</t>
  </si>
  <si>
    <t>2010.2</t>
  </si>
  <si>
    <t>2009.1</t>
  </si>
  <si>
    <t>2010.5</t>
  </si>
  <si>
    <t>2009.4</t>
  </si>
  <si>
    <t>2010.6</t>
  </si>
  <si>
    <t>2009.5</t>
  </si>
  <si>
    <t>LLGRNFNDPEVQADMK</t>
  </si>
  <si>
    <t>2010.7</t>
  </si>
  <si>
    <t>2009.6</t>
  </si>
  <si>
    <t>2010.8</t>
  </si>
  <si>
    <t>2011.2</t>
  </si>
  <si>
    <t>2010.1</t>
  </si>
  <si>
    <t>VVSLLMR</t>
  </si>
  <si>
    <t>2012.2</t>
  </si>
  <si>
    <t>2011.1</t>
  </si>
  <si>
    <t>LGPLGLSPK</t>
  </si>
  <si>
    <t>2012.3</t>
  </si>
  <si>
    <t>QAATPEFKEYQTQVLKNAK</t>
  </si>
  <si>
    <t>2013.6</t>
  </si>
  <si>
    <t>2012.5</t>
  </si>
  <si>
    <t>SAVLLDNMcK</t>
  </si>
  <si>
    <t>YS-SAVIIDNMCK</t>
  </si>
  <si>
    <t>2013.8</t>
  </si>
  <si>
    <t>2012.7</t>
  </si>
  <si>
    <t>TAQQAPKWYPSEDVAAPK</t>
  </si>
  <si>
    <t>2013.9</t>
  </si>
  <si>
    <t>2012.8</t>
  </si>
  <si>
    <t>2014.10</t>
  </si>
  <si>
    <t>2014.6</t>
  </si>
  <si>
    <t>2013.5</t>
  </si>
  <si>
    <t>YGGVYVGTLSKPEVK</t>
  </si>
  <si>
    <t>2014.7</t>
  </si>
  <si>
    <t>GLSGEYKFLR</t>
  </si>
  <si>
    <t>2015.2</t>
  </si>
  <si>
    <t>2014.1</t>
  </si>
  <si>
    <t>FALGNSNPSALR</t>
  </si>
  <si>
    <t>YD-RFVNVTLVnGK</t>
  </si>
  <si>
    <t>2016.4</t>
  </si>
  <si>
    <t>2015.3</t>
  </si>
  <si>
    <t>YYTLEELQK</t>
  </si>
  <si>
    <t>YD-AeSHRLyVK</t>
  </si>
  <si>
    <t>2016.5</t>
  </si>
  <si>
    <t>2015.4</t>
  </si>
  <si>
    <t>TAVFYGGTPLSK</t>
  </si>
  <si>
    <t>YD-QLEDGRTLsDYnIQK</t>
  </si>
  <si>
    <t>2016.7</t>
  </si>
  <si>
    <t>2015.6</t>
  </si>
  <si>
    <t>TLPEFEGDVNPK</t>
  </si>
  <si>
    <t>2017.10</t>
  </si>
  <si>
    <t>2016.9</t>
  </si>
  <si>
    <t>2017.11</t>
  </si>
  <si>
    <t>2016.10</t>
  </si>
  <si>
    <t>ASGELVSLNQLNEAHPTK</t>
  </si>
  <si>
    <t>2017.13</t>
  </si>
  <si>
    <t>2016.12</t>
  </si>
  <si>
    <t>VEEMNNLLAASR</t>
  </si>
  <si>
    <t>YD-VQEMNNIIAASR</t>
  </si>
  <si>
    <t>2017.3</t>
  </si>
  <si>
    <t>2016.2</t>
  </si>
  <si>
    <t>VGHDNLVGEVLR</t>
  </si>
  <si>
    <t>YS-VGHDnLVGEVIR</t>
  </si>
  <si>
    <t>2017.7</t>
  </si>
  <si>
    <t>2016.6</t>
  </si>
  <si>
    <t>YS-VAFTVDqMR</t>
  </si>
  <si>
    <t>2017.9</t>
  </si>
  <si>
    <t>2016.8</t>
  </si>
  <si>
    <t>KGEQELEGLTDTTVPK</t>
  </si>
  <si>
    <t>2018.2</t>
  </si>
  <si>
    <t>2017.1</t>
  </si>
  <si>
    <t>SAKSLVPLMDR</t>
  </si>
  <si>
    <t>2018.3</t>
  </si>
  <si>
    <t>2017.2</t>
  </si>
  <si>
    <t>LQTQVYKLGLAK</t>
  </si>
  <si>
    <t>2018.6</t>
  </si>
  <si>
    <t>2017.5</t>
  </si>
  <si>
    <t>SDLVNKKFPAGDYK</t>
  </si>
  <si>
    <t>YS-SDLVNKkFPAGDYK</t>
  </si>
  <si>
    <t>2018.7</t>
  </si>
  <si>
    <t>2017.6</t>
  </si>
  <si>
    <t>2019.2</t>
  </si>
  <si>
    <t>2018.1</t>
  </si>
  <si>
    <t>2019.5</t>
  </si>
  <si>
    <t>2018.4</t>
  </si>
  <si>
    <t>2019.6</t>
  </si>
  <si>
    <t>2018.5</t>
  </si>
  <si>
    <t>2020.2</t>
  </si>
  <si>
    <t>2019.1</t>
  </si>
  <si>
    <t>SLNLTLR</t>
  </si>
  <si>
    <t>2020.4</t>
  </si>
  <si>
    <t>2019.3</t>
  </si>
  <si>
    <t>YD-YGGVYVGTLSKPEVK</t>
  </si>
  <si>
    <t>2020.6</t>
  </si>
  <si>
    <t>QGFVLYRVR</t>
  </si>
  <si>
    <t>2020.7</t>
  </si>
  <si>
    <t>VNQLGTLSESLK</t>
  </si>
  <si>
    <t>2021.5</t>
  </si>
  <si>
    <t>DLsLSDYK</t>
  </si>
  <si>
    <t>YS-DISLsDYK</t>
  </si>
  <si>
    <t>YS-DISLSDYK</t>
  </si>
  <si>
    <t>2021.8</t>
  </si>
  <si>
    <t>NLQPTVEELAR</t>
  </si>
  <si>
    <t>2022.2</t>
  </si>
  <si>
    <t>2021.1</t>
  </si>
  <si>
    <t>VLLSAPLSK</t>
  </si>
  <si>
    <t>2022.3</t>
  </si>
  <si>
    <t>2021.2</t>
  </si>
  <si>
    <t>MLLSTCLR</t>
  </si>
  <si>
    <t>YD-nMEIWKVGKEVR</t>
  </si>
  <si>
    <t>2022.4</t>
  </si>
  <si>
    <t>2021.3</t>
  </si>
  <si>
    <t>ALAVMTSGGDAPGMNSNVR</t>
  </si>
  <si>
    <t>2022.5</t>
  </si>
  <si>
    <t>2021.4</t>
  </si>
  <si>
    <t>SENPDLTFGQVGK</t>
  </si>
  <si>
    <t>2022.6</t>
  </si>
  <si>
    <t>LQLTSPACTELNEK</t>
  </si>
  <si>
    <t>2023.2</t>
  </si>
  <si>
    <t>2022.1</t>
  </si>
  <si>
    <t>2023.5</t>
  </si>
  <si>
    <t>VLELRDSGLGMTK</t>
  </si>
  <si>
    <t>2023.6</t>
  </si>
  <si>
    <t>DTTHLKFASDPGCAFTK</t>
  </si>
  <si>
    <t>2023.8</t>
  </si>
  <si>
    <t>2022.7</t>
  </si>
  <si>
    <t>YD-EDLVNKKFPAGDYK</t>
  </si>
  <si>
    <t>2023.9</t>
  </si>
  <si>
    <t>2022.8</t>
  </si>
  <si>
    <t>2024.3</t>
  </si>
  <si>
    <t>LKGSTNLEHLQLLK</t>
  </si>
  <si>
    <t>2024.4</t>
  </si>
  <si>
    <t>2023.3</t>
  </si>
  <si>
    <t>YD-EKLLdYFK</t>
  </si>
  <si>
    <t>2024.5</t>
  </si>
  <si>
    <t>2023.4</t>
  </si>
  <si>
    <t>QMLTNPDMLR</t>
  </si>
  <si>
    <t>2024.8</t>
  </si>
  <si>
    <t>2023.7</t>
  </si>
  <si>
    <t>2025.3</t>
  </si>
  <si>
    <t>2024.2</t>
  </si>
  <si>
    <t>2025.5</t>
  </si>
  <si>
    <t>ADQENSPLHTVGFDAR</t>
  </si>
  <si>
    <t>2025.6</t>
  </si>
  <si>
    <t>YS-MdnKTPVTLAK</t>
  </si>
  <si>
    <t>2025.7</t>
  </si>
  <si>
    <t>2024.6</t>
  </si>
  <si>
    <t>SELQNKAETAAQDVQQK</t>
  </si>
  <si>
    <t>YD-VNQIGTLSESIK</t>
  </si>
  <si>
    <t>2026.2</t>
  </si>
  <si>
    <t>2025.1</t>
  </si>
  <si>
    <t>2026.3</t>
  </si>
  <si>
    <t>2025.2</t>
  </si>
  <si>
    <t>HFPLDAMQER</t>
  </si>
  <si>
    <t>YD-mYSkSR</t>
  </si>
  <si>
    <t>2026.4</t>
  </si>
  <si>
    <t>SLNLHLK</t>
  </si>
  <si>
    <t>2026.5</t>
  </si>
  <si>
    <t>2025.4</t>
  </si>
  <si>
    <t>ALFNPVADQR</t>
  </si>
  <si>
    <t>2026.6</t>
  </si>
  <si>
    <t>YFETNVQVGENMQK</t>
  </si>
  <si>
    <t>2027.3</t>
  </si>
  <si>
    <t>NGRKTLTTVqGVPEEYDLKR</t>
  </si>
  <si>
    <t>2027.4</t>
  </si>
  <si>
    <t>2028.10</t>
  </si>
  <si>
    <t>2027.9</t>
  </si>
  <si>
    <t>2028.13</t>
  </si>
  <si>
    <t>2027.12</t>
  </si>
  <si>
    <t>LLNDSVPDTLDTR</t>
  </si>
  <si>
    <t>2028.2</t>
  </si>
  <si>
    <t>2027.1</t>
  </si>
  <si>
    <t>GFTLAEVK</t>
  </si>
  <si>
    <t>2028.6</t>
  </si>
  <si>
    <t>2027.5</t>
  </si>
  <si>
    <t>2028.7</t>
  </si>
  <si>
    <t>2027.6</t>
  </si>
  <si>
    <t>ASKVLEqLSGQTPVQSK</t>
  </si>
  <si>
    <t>2028.8</t>
  </si>
  <si>
    <t>2027.7</t>
  </si>
  <si>
    <t>2029.3</t>
  </si>
  <si>
    <t>2029.4</t>
  </si>
  <si>
    <t>2028.3</t>
  </si>
  <si>
    <t>2029.5</t>
  </si>
  <si>
    <t>2028.4</t>
  </si>
  <si>
    <t>TSLLGTLGPK</t>
  </si>
  <si>
    <t>YD-MrNRIIk</t>
  </si>
  <si>
    <t>2029.7</t>
  </si>
  <si>
    <t>YS-SDLVNkKFPAGDYK</t>
  </si>
  <si>
    <t>2029.8</t>
  </si>
  <si>
    <t>2030.10</t>
  </si>
  <si>
    <t>2029.9</t>
  </si>
  <si>
    <t>TKYDLTLDEESPRPGQQTFEK</t>
  </si>
  <si>
    <t>2030.3</t>
  </si>
  <si>
    <t>2029.2</t>
  </si>
  <si>
    <t>TLLTLPEK</t>
  </si>
  <si>
    <t>YD-LTLLTrk</t>
  </si>
  <si>
    <t>2030.6</t>
  </si>
  <si>
    <t>2031.7</t>
  </si>
  <si>
    <t>QQcNYSSLVFNRK</t>
  </si>
  <si>
    <t>2031.8</t>
  </si>
  <si>
    <t>2030.7</t>
  </si>
  <si>
    <t>2031.9</t>
  </si>
  <si>
    <t>2030.8</t>
  </si>
  <si>
    <t>ETAQALNGWELTKAQK</t>
  </si>
  <si>
    <t>2032.10</t>
  </si>
  <si>
    <t>ADDDSVTLLSAGNDKMVK</t>
  </si>
  <si>
    <t>2032.4</t>
  </si>
  <si>
    <t>2031.3</t>
  </si>
  <si>
    <t>YS-dISLSDYK</t>
  </si>
  <si>
    <t>2032.5</t>
  </si>
  <si>
    <t>2031.4</t>
  </si>
  <si>
    <t>LVNEVTEFAK</t>
  </si>
  <si>
    <t>2032.6</t>
  </si>
  <si>
    <t>2031.5</t>
  </si>
  <si>
    <t>FFKQDFEEnGSLER</t>
  </si>
  <si>
    <t>YS-FFKQDFEENGSLER</t>
  </si>
  <si>
    <t>2032.9</t>
  </si>
  <si>
    <t>SPLMVATDVAAR</t>
  </si>
  <si>
    <t>2033.2</t>
  </si>
  <si>
    <t>2032.1</t>
  </si>
  <si>
    <t>2033.4</t>
  </si>
  <si>
    <t>2032.3</t>
  </si>
  <si>
    <t>NTRETAQALnGWELTK</t>
  </si>
  <si>
    <t>2033.5</t>
  </si>
  <si>
    <t>LLENAEGSRTTPSVVAFTKEGER</t>
  </si>
  <si>
    <t>2033.7</t>
  </si>
  <si>
    <t>2034.2</t>
  </si>
  <si>
    <t>2033.1</t>
  </si>
  <si>
    <t>2034.3</t>
  </si>
  <si>
    <t>GRLPNVPVLVKAR</t>
  </si>
  <si>
    <t>2034.5</t>
  </si>
  <si>
    <t>KVYPDVLYTSKLSR</t>
  </si>
  <si>
    <t>2034.6</t>
  </si>
  <si>
    <t>LLNSSELQSALRPAGQATQKR</t>
  </si>
  <si>
    <t>2034.7</t>
  </si>
  <si>
    <t>2033.6</t>
  </si>
  <si>
    <t>YD-ASKVLEQLsGQTPVQSK</t>
  </si>
  <si>
    <t>2035.13</t>
  </si>
  <si>
    <t>2034.12</t>
  </si>
  <si>
    <t>SQVFAQHPDKSQLDLMK</t>
  </si>
  <si>
    <t>2035.6</t>
  </si>
  <si>
    <t>ELLGKLGLK</t>
  </si>
  <si>
    <t>YD-NKLLLLEK</t>
  </si>
  <si>
    <t>2036.5</t>
  </si>
  <si>
    <t>2035.4</t>
  </si>
  <si>
    <t>LLPAPRGSGLVASPAVK</t>
  </si>
  <si>
    <t>2036.7</t>
  </si>
  <si>
    <t>YS-sEIQNKAETAAQDVQQK</t>
  </si>
  <si>
    <t>YD-MSEIQNKAETAAQDVQQK</t>
  </si>
  <si>
    <t>YS-SEIQNkAETAAQDVQQK</t>
  </si>
  <si>
    <t>2037.2</t>
  </si>
  <si>
    <t>2036.1</t>
  </si>
  <si>
    <t>2037.5</t>
  </si>
  <si>
    <t>2036.4</t>
  </si>
  <si>
    <t>YD-qWIDENLGDSRNTR</t>
  </si>
  <si>
    <t>2037.7</t>
  </si>
  <si>
    <t>2036.6</t>
  </si>
  <si>
    <t>SVEmHHEQLEQGVPGDNVGFNVK</t>
  </si>
  <si>
    <t>2037.8</t>
  </si>
  <si>
    <t>2038.4</t>
  </si>
  <si>
    <t>2037.3</t>
  </si>
  <si>
    <t>LLLNLNGSR</t>
  </si>
  <si>
    <t>2038.6</t>
  </si>
  <si>
    <t>SLSLVGSYVGNRADTR</t>
  </si>
  <si>
    <t>2038.7</t>
  </si>
  <si>
    <t>2037.6</t>
  </si>
  <si>
    <t>LLLYCQSVAR</t>
  </si>
  <si>
    <t>2038.9</t>
  </si>
  <si>
    <t>EDESNSLYGTWSSK</t>
  </si>
  <si>
    <t>2039.11</t>
  </si>
  <si>
    <t>2038.10</t>
  </si>
  <si>
    <t>ANGTTVLVGMPAGAK</t>
  </si>
  <si>
    <t>2039.2</t>
  </si>
  <si>
    <t>2038.1</t>
  </si>
  <si>
    <t>YVKWPEYVR</t>
  </si>
  <si>
    <t>2039.8</t>
  </si>
  <si>
    <t>YS-TLSDYNIQK</t>
  </si>
  <si>
    <t>2039.9</t>
  </si>
  <si>
    <t>2038.8</t>
  </si>
  <si>
    <t>2040.10</t>
  </si>
  <si>
    <t>qNDLTDGKDYHTLANNVESK</t>
  </si>
  <si>
    <t>2040.2</t>
  </si>
  <si>
    <t>2039.1</t>
  </si>
  <si>
    <t>2040.5</t>
  </si>
  <si>
    <t>2039.4</t>
  </si>
  <si>
    <t>2040.8</t>
  </si>
  <si>
    <t>2039.7</t>
  </si>
  <si>
    <t>SLSLVGSYVGnRADTR</t>
  </si>
  <si>
    <t>YS-SISIVGSYVGNRADTR</t>
  </si>
  <si>
    <t>YD-TGSIVLPYImSSTLR</t>
  </si>
  <si>
    <t>2041.4</t>
  </si>
  <si>
    <t>2040.3</t>
  </si>
  <si>
    <t>RGQVVSEEQRPGTPLFTVK</t>
  </si>
  <si>
    <t>2042.2</t>
  </si>
  <si>
    <t>2041.1</t>
  </si>
  <si>
    <t>2042.4</t>
  </si>
  <si>
    <t>2041.3</t>
  </si>
  <si>
    <t>2042.6</t>
  </si>
  <si>
    <t>2041.5</t>
  </si>
  <si>
    <t>2042.8</t>
  </si>
  <si>
    <t>2041.7</t>
  </si>
  <si>
    <t>CCSDVFNQVVK</t>
  </si>
  <si>
    <t>2043.2</t>
  </si>
  <si>
    <t>2042.1</t>
  </si>
  <si>
    <t>VDFNVPLDGKK</t>
  </si>
  <si>
    <t>2043.9</t>
  </si>
  <si>
    <t>2044.3</t>
  </si>
  <si>
    <t>mALRNLVEAAAVR</t>
  </si>
  <si>
    <t>2044.5</t>
  </si>
  <si>
    <t>2043.4</t>
  </si>
  <si>
    <t>TSAVAALTEVR</t>
  </si>
  <si>
    <t>2045.6</t>
  </si>
  <si>
    <t>2046.10</t>
  </si>
  <si>
    <t>2045.9</t>
  </si>
  <si>
    <t>VYPDVLYTSK</t>
  </si>
  <si>
    <t>2046.4</t>
  </si>
  <si>
    <t>2045.3</t>
  </si>
  <si>
    <t>2047.7</t>
  </si>
  <si>
    <t>2046.6</t>
  </si>
  <si>
    <t>YD-EEIQNKAETAAQDVQQK</t>
  </si>
  <si>
    <t>2048.3</t>
  </si>
  <si>
    <t>2047.2</t>
  </si>
  <si>
    <t>YKVDYPLSLNDAQKR</t>
  </si>
  <si>
    <t>2048.6</t>
  </si>
  <si>
    <t>2047.5</t>
  </si>
  <si>
    <t>GYWGTNLGQPHSLATKTTGKCGSVTVR</t>
  </si>
  <si>
    <t>2049.2</t>
  </si>
  <si>
    <t>2048.1</t>
  </si>
  <si>
    <t>GLVKHLEGLSDADLAK</t>
  </si>
  <si>
    <t>2049.3</t>
  </si>
  <si>
    <t>2048.2</t>
  </si>
  <si>
    <t>2049.4</t>
  </si>
  <si>
    <t>2049.5</t>
  </si>
  <si>
    <t>2048.4</t>
  </si>
  <si>
    <t>2050.13</t>
  </si>
  <si>
    <t>2049.12</t>
  </si>
  <si>
    <t>2050.18</t>
  </si>
  <si>
    <t>2049.17</t>
  </si>
  <si>
    <t>NLYLLAVKGSGSR</t>
  </si>
  <si>
    <t>2050.19</t>
  </si>
  <si>
    <t>2049.18</t>
  </si>
  <si>
    <t>2050.2</t>
  </si>
  <si>
    <t>2049.1</t>
  </si>
  <si>
    <t>2050.20</t>
  </si>
  <si>
    <t>2049.19</t>
  </si>
  <si>
    <t>VVPNEKADDDSVTLLSAGNDKMVK</t>
  </si>
  <si>
    <t>2050.7</t>
  </si>
  <si>
    <t>2049.6</t>
  </si>
  <si>
    <t>VRLEPLLSGGGQER</t>
  </si>
  <si>
    <t>2050.8</t>
  </si>
  <si>
    <t>2049.7</t>
  </si>
  <si>
    <t>ALLLGAQSLK</t>
  </si>
  <si>
    <t>YD-ALLLEAKQK</t>
  </si>
  <si>
    <t>YD-LAIIAEQKK</t>
  </si>
  <si>
    <t>2051.19</t>
  </si>
  <si>
    <t>LQTYGETTAVDALQK</t>
  </si>
  <si>
    <t>2051.3</t>
  </si>
  <si>
    <t>AFQSAYPEFSR</t>
  </si>
  <si>
    <t>2051.8</t>
  </si>
  <si>
    <t>ATEDFFVR</t>
  </si>
  <si>
    <t>2051.9</t>
  </si>
  <si>
    <t>2052.5</t>
  </si>
  <si>
    <t>2051.4</t>
  </si>
  <si>
    <t>AALEDGWVPGK</t>
  </si>
  <si>
    <t>YD-VNEWkTPGK</t>
  </si>
  <si>
    <t>2052.6</t>
  </si>
  <si>
    <t>2051.5</t>
  </si>
  <si>
    <t>2052.7</t>
  </si>
  <si>
    <t>2051.6</t>
  </si>
  <si>
    <t>ASGNYVLLLGHNPDENK</t>
  </si>
  <si>
    <t>2053.10</t>
  </si>
  <si>
    <t>2052.9</t>
  </si>
  <si>
    <t>YS-ccSDVFNQVVK</t>
  </si>
  <si>
    <t>2053.5</t>
  </si>
  <si>
    <t>2052.4</t>
  </si>
  <si>
    <t>2054.12</t>
  </si>
  <si>
    <t>2053.11</t>
  </si>
  <si>
    <t>YS-nLYIIAVKGSGSR</t>
  </si>
  <si>
    <t>2055.3</t>
  </si>
  <si>
    <t>2054.2</t>
  </si>
  <si>
    <t>2055.4</t>
  </si>
  <si>
    <t>2054.3</t>
  </si>
  <si>
    <t>2056.4</t>
  </si>
  <si>
    <t>LALLAGYGK</t>
  </si>
  <si>
    <t>2056.7</t>
  </si>
  <si>
    <t>2055.6</t>
  </si>
  <si>
    <t>qPLFVAHTAGR</t>
  </si>
  <si>
    <t>2057.10</t>
  </si>
  <si>
    <t>2056.9</t>
  </si>
  <si>
    <t>SLTADEYKQQGNAAFTAKDYDK</t>
  </si>
  <si>
    <t>2057.7</t>
  </si>
  <si>
    <t>2056.6</t>
  </si>
  <si>
    <t>2057.8</t>
  </si>
  <si>
    <t>YVRANGTTVLVGMPAGAK</t>
  </si>
  <si>
    <t>2058.4</t>
  </si>
  <si>
    <t>2057.3</t>
  </si>
  <si>
    <t>KKDNQLYALEKPEVFR</t>
  </si>
  <si>
    <t>2058.6</t>
  </si>
  <si>
    <t>2057.5</t>
  </si>
  <si>
    <t>VLLVLQSNR</t>
  </si>
  <si>
    <t>2059.6</t>
  </si>
  <si>
    <t>2058.5</t>
  </si>
  <si>
    <t>FLNEYEALER</t>
  </si>
  <si>
    <t>YS-FInEYEAIER</t>
  </si>
  <si>
    <t>2060.2</t>
  </si>
  <si>
    <t>2059.1</t>
  </si>
  <si>
    <t>2060.3</t>
  </si>
  <si>
    <t>2059.2</t>
  </si>
  <si>
    <t>ALANGQVDGFPTQEEcR</t>
  </si>
  <si>
    <t>YD-AAVVtLQSAYRGMkVR</t>
  </si>
  <si>
    <t>YD-VAVVAGYGDVGKGCAAALR</t>
  </si>
  <si>
    <t>YS-AIANGQVDGFPTQEECR</t>
  </si>
  <si>
    <t>2060.6</t>
  </si>
  <si>
    <t>2059.5</t>
  </si>
  <si>
    <t>LLEmSTEDFVK</t>
  </si>
  <si>
    <t>2061.13</t>
  </si>
  <si>
    <t>2060.12</t>
  </si>
  <si>
    <t>2061.14</t>
  </si>
  <si>
    <t>2060.13</t>
  </si>
  <si>
    <t>SQNVYLVSTAR</t>
  </si>
  <si>
    <t>YD-EQNVYIVSTAR</t>
  </si>
  <si>
    <t>2061.16</t>
  </si>
  <si>
    <t>2060.15</t>
  </si>
  <si>
    <t>ELQEVANPLMSK</t>
  </si>
  <si>
    <t>2061.17</t>
  </si>
  <si>
    <t>2060.16</t>
  </si>
  <si>
    <t>2061.3</t>
  </si>
  <si>
    <t>2061.5</t>
  </si>
  <si>
    <t>2060.4</t>
  </si>
  <si>
    <t>2061.8</t>
  </si>
  <si>
    <t>2060.7</t>
  </si>
  <si>
    <t>2062.10</t>
  </si>
  <si>
    <t>2061.9</t>
  </si>
  <si>
    <t>2062.3</t>
  </si>
  <si>
    <t>2061.2</t>
  </si>
  <si>
    <t>QNRPLPQWLR</t>
  </si>
  <si>
    <t>YD-YRAFAPPKMVK</t>
  </si>
  <si>
    <t>2062.5</t>
  </si>
  <si>
    <t>2061.4</t>
  </si>
  <si>
    <t>2062.7</t>
  </si>
  <si>
    <t>2061.6</t>
  </si>
  <si>
    <t>2062.8</t>
  </si>
  <si>
    <t>2061.7</t>
  </si>
  <si>
    <t>SQPVVVLDAK</t>
  </si>
  <si>
    <t>YS-sQPVVVIDAK</t>
  </si>
  <si>
    <t>2062.9</t>
  </si>
  <si>
    <t>2063.10</t>
  </si>
  <si>
    <t>2063.13</t>
  </si>
  <si>
    <t>2062.12</t>
  </si>
  <si>
    <t>tLAQDYGVLK</t>
  </si>
  <si>
    <t>YD-TLATGAPLDASk</t>
  </si>
  <si>
    <t>YS-TIAQDyGVLK</t>
  </si>
  <si>
    <t>2063.14</t>
  </si>
  <si>
    <t>2062.13</t>
  </si>
  <si>
    <t>LLYGGSANGSNAVTFK</t>
  </si>
  <si>
    <t>2063.3</t>
  </si>
  <si>
    <t>2062.2</t>
  </si>
  <si>
    <t>QLLNGQKLVVVR</t>
  </si>
  <si>
    <t>2063.8</t>
  </si>
  <si>
    <t>TVMLAAHGNSLRGLVK</t>
  </si>
  <si>
    <t>2064.10</t>
  </si>
  <si>
    <t>2063.9</t>
  </si>
  <si>
    <t>DGLRYDSASDNVYMNAEQEEK</t>
  </si>
  <si>
    <t>2064.8</t>
  </si>
  <si>
    <t>2063.7</t>
  </si>
  <si>
    <t>SSALASKATGYPLAYTAAK</t>
  </si>
  <si>
    <t>2064.9</t>
  </si>
  <si>
    <t>2065.2</t>
  </si>
  <si>
    <t>2064.1</t>
  </si>
  <si>
    <t>AGAELVPKLMEK</t>
  </si>
  <si>
    <t>2065.4</t>
  </si>
  <si>
    <t>2064.3</t>
  </si>
  <si>
    <t>QLLVAVNKMDSVK</t>
  </si>
  <si>
    <t>2065.5</t>
  </si>
  <si>
    <t>2064.4</t>
  </si>
  <si>
    <t>AGLVGLANVGK</t>
  </si>
  <si>
    <t>2065.6</t>
  </si>
  <si>
    <t>2064.5</t>
  </si>
  <si>
    <t>KLEDLSPSTHNMEVPVVKR</t>
  </si>
  <si>
    <t>2065.7</t>
  </si>
  <si>
    <t>2064.6</t>
  </si>
  <si>
    <t>SDAHDEETFEEFTAR</t>
  </si>
  <si>
    <t>2065.8</t>
  </si>
  <si>
    <t>2064.7</t>
  </si>
  <si>
    <t>AFSTPGYQLPK</t>
  </si>
  <si>
    <t>2066.5</t>
  </si>
  <si>
    <t>2066.6</t>
  </si>
  <si>
    <t>2067.3</t>
  </si>
  <si>
    <t>2066.2</t>
  </si>
  <si>
    <t>HLTLNDLPVGR</t>
  </si>
  <si>
    <t>2067.5</t>
  </si>
  <si>
    <t>2066.4</t>
  </si>
  <si>
    <t>2068.2</t>
  </si>
  <si>
    <t>2067.1</t>
  </si>
  <si>
    <t>LTGPAKNLLLAER</t>
  </si>
  <si>
    <t>2068.5</t>
  </si>
  <si>
    <t>2067.4</t>
  </si>
  <si>
    <t>TYDQVLALR</t>
  </si>
  <si>
    <t>2068.7</t>
  </si>
  <si>
    <t>2067.6</t>
  </si>
  <si>
    <t>YD-LQQVLSSEDIKYTPR</t>
  </si>
  <si>
    <t>2068.9</t>
  </si>
  <si>
    <t>2067.8</t>
  </si>
  <si>
    <t>2069.10</t>
  </si>
  <si>
    <t>ALKDLLGDQVEK</t>
  </si>
  <si>
    <t>2069.4</t>
  </si>
  <si>
    <t>2068.3</t>
  </si>
  <si>
    <t>LTSLNVVAGSDLRR</t>
  </si>
  <si>
    <t>2069.6</t>
  </si>
  <si>
    <t>NGLGFPLNEQDPSKSK</t>
  </si>
  <si>
    <t>2070.11</t>
  </si>
  <si>
    <t>EMGEEVYHAYTEVK</t>
  </si>
  <si>
    <t>2070.9</t>
  </si>
  <si>
    <t>2069.8</t>
  </si>
  <si>
    <t>LAKLNQLLR</t>
  </si>
  <si>
    <t>2071.15</t>
  </si>
  <si>
    <t>2070.14</t>
  </si>
  <si>
    <t>ALCTGEKGFGYAGSPFHR</t>
  </si>
  <si>
    <t>2071.2</t>
  </si>
  <si>
    <t>2070.1</t>
  </si>
  <si>
    <t>ALPLRRDDEVLVVR</t>
  </si>
  <si>
    <t>2071.9</t>
  </si>
  <si>
    <t>2070.8</t>
  </si>
  <si>
    <t>LVQDLLHPTAASEAR</t>
  </si>
  <si>
    <t>2072.11</t>
  </si>
  <si>
    <t>2071.10</t>
  </si>
  <si>
    <t>2072.16</t>
  </si>
  <si>
    <t>TLAMDGTEGLVR</t>
  </si>
  <si>
    <t>2072.19</t>
  </si>
  <si>
    <t>2071.18</t>
  </si>
  <si>
    <t>2072.5</t>
  </si>
  <si>
    <t>2071.4</t>
  </si>
  <si>
    <t>FLYDGLR</t>
  </si>
  <si>
    <t>2072.6</t>
  </si>
  <si>
    <t>2071.5</t>
  </si>
  <si>
    <t>WYPSEDVAALKK</t>
  </si>
  <si>
    <t>YD-YLAEAIEIGNGEK</t>
  </si>
  <si>
    <t>2073.3</t>
  </si>
  <si>
    <t>2072.2</t>
  </si>
  <si>
    <t>2073.4</t>
  </si>
  <si>
    <t>2072.3</t>
  </si>
  <si>
    <t>2073.5</t>
  </si>
  <si>
    <t>2072.4</t>
  </si>
  <si>
    <t>2073.7</t>
  </si>
  <si>
    <t>LAGVVYHPSNNELVRTNTLTK</t>
  </si>
  <si>
    <t>2074.10</t>
  </si>
  <si>
    <t>2073.9</t>
  </si>
  <si>
    <t>QTVLLAHYPPTVQAGEATK</t>
  </si>
  <si>
    <t>2074.11</t>
  </si>
  <si>
    <t>2073.10</t>
  </si>
  <si>
    <t>AQDEFVMQSLNK</t>
  </si>
  <si>
    <t>2074.13</t>
  </si>
  <si>
    <t>2073.12</t>
  </si>
  <si>
    <t>LDAGYQQYDWGK</t>
  </si>
  <si>
    <t>2074.3</t>
  </si>
  <si>
    <t>2073.2</t>
  </si>
  <si>
    <t>2074.8</t>
  </si>
  <si>
    <t>2075.3</t>
  </si>
  <si>
    <t>2074.2</t>
  </si>
  <si>
    <t>FqNALLVR</t>
  </si>
  <si>
    <t>YS-FQnALLVR</t>
  </si>
  <si>
    <t>2076.3</t>
  </si>
  <si>
    <t>2075.2</t>
  </si>
  <si>
    <t>2076.4</t>
  </si>
  <si>
    <t>VATTGEWDKLTQDKSFNDNSK</t>
  </si>
  <si>
    <t>2078.2</t>
  </si>
  <si>
    <t>2077.1</t>
  </si>
  <si>
    <t>AALQTYLPK</t>
  </si>
  <si>
    <t>2078.3</t>
  </si>
  <si>
    <t>2077.2</t>
  </si>
  <si>
    <t>qVGVGKLNKLYGGAK</t>
  </si>
  <si>
    <t>2078.7</t>
  </si>
  <si>
    <t>2077.6</t>
  </si>
  <si>
    <t>YD-EGPIFGEEMR</t>
  </si>
  <si>
    <t>2079.3</t>
  </si>
  <si>
    <t>MKLNLSYPVNGSQK</t>
  </si>
  <si>
    <t>2079.4</t>
  </si>
  <si>
    <t>YD-sERLAKLNQLLR</t>
  </si>
  <si>
    <t>2080.2</t>
  </si>
  <si>
    <t>2079.1</t>
  </si>
  <si>
    <t>2080.4</t>
  </si>
  <si>
    <t>EEPDLDWSAAR</t>
  </si>
  <si>
    <t>2080.5</t>
  </si>
  <si>
    <t>YD-FTKEqYAAESK</t>
  </si>
  <si>
    <t>2081.12</t>
  </si>
  <si>
    <t>2080.11</t>
  </si>
  <si>
    <t>2081.13</t>
  </si>
  <si>
    <t>2080.12</t>
  </si>
  <si>
    <t>2081.6</t>
  </si>
  <si>
    <t>2081.7</t>
  </si>
  <si>
    <t>2080.6</t>
  </si>
  <si>
    <t>LFSLVEQR</t>
  </si>
  <si>
    <t>2081.9</t>
  </si>
  <si>
    <t>2080.8</t>
  </si>
  <si>
    <t>2082.12</t>
  </si>
  <si>
    <t>2081.11</t>
  </si>
  <si>
    <t>VLEGGLVLEDR</t>
  </si>
  <si>
    <t>2082.16</t>
  </si>
  <si>
    <t>2081.15</t>
  </si>
  <si>
    <t>2082.17</t>
  </si>
  <si>
    <t>2081.16</t>
  </si>
  <si>
    <t>MNSLANNNKLSTEDEELHSAR</t>
  </si>
  <si>
    <t>2082.8</t>
  </si>
  <si>
    <t>FVNVTLVNGK</t>
  </si>
  <si>
    <t>YD-NVFVIGATNR</t>
  </si>
  <si>
    <t>2083.2</t>
  </si>
  <si>
    <t>2082.1</t>
  </si>
  <si>
    <t>2083.3</t>
  </si>
  <si>
    <t>2082.2</t>
  </si>
  <si>
    <t>2083.4</t>
  </si>
  <si>
    <t>2082.3</t>
  </si>
  <si>
    <t>2083.6</t>
  </si>
  <si>
    <t>2082.5</t>
  </si>
  <si>
    <t>GLQTVVVEEDA</t>
  </si>
  <si>
    <t>2083.9</t>
  </si>
  <si>
    <t>NSNPENTVGLLSGAGANPR</t>
  </si>
  <si>
    <t>2084.2</t>
  </si>
  <si>
    <t>2083.1</t>
  </si>
  <si>
    <t>LMELGLK</t>
  </si>
  <si>
    <t>2084.6</t>
  </si>
  <si>
    <t>2083.5</t>
  </si>
  <si>
    <t>VLKGWDQGVAGMCVGEKR</t>
  </si>
  <si>
    <t>2084.8</t>
  </si>
  <si>
    <t>2083.7</t>
  </si>
  <si>
    <t>2084.9</t>
  </si>
  <si>
    <t>2083.8</t>
  </si>
  <si>
    <t>CcSDVFNQVVK</t>
  </si>
  <si>
    <t>2085.10</t>
  </si>
  <si>
    <t>2085.11</t>
  </si>
  <si>
    <t>2084.10</t>
  </si>
  <si>
    <t>TVLGGGCAEMVMSK</t>
  </si>
  <si>
    <t>2085.12</t>
  </si>
  <si>
    <t>2084.11</t>
  </si>
  <si>
    <t>2085.4</t>
  </si>
  <si>
    <t>2084.3</t>
  </si>
  <si>
    <t>LVSLPFQKVQHR</t>
  </si>
  <si>
    <t>2085.5</t>
  </si>
  <si>
    <t>2084.4</t>
  </si>
  <si>
    <t>TVAGGAYTVSTAAAATVR</t>
  </si>
  <si>
    <t>2085.8</t>
  </si>
  <si>
    <t>2084.7</t>
  </si>
  <si>
    <t>2086.2</t>
  </si>
  <si>
    <t>2085.1</t>
  </si>
  <si>
    <t>2086.5</t>
  </si>
  <si>
    <t>2086.6</t>
  </si>
  <si>
    <t>GLQTVVVEeDA</t>
  </si>
  <si>
    <t>YS-GLQTVVVeEDA</t>
  </si>
  <si>
    <t>YS-GLQTVVVEEdA</t>
  </si>
  <si>
    <t>YS-GLQTVVVEEDA</t>
  </si>
  <si>
    <t>2086.7</t>
  </si>
  <si>
    <t>2085.6</t>
  </si>
  <si>
    <t>KLAFTGSTEVGKSVAVDSSESNLK</t>
  </si>
  <si>
    <t>2087.10</t>
  </si>
  <si>
    <t>2086.9</t>
  </si>
  <si>
    <t>2088.6</t>
  </si>
  <si>
    <t>2087.5</t>
  </si>
  <si>
    <t>YTkkVPQVSTPTLVEVSR</t>
  </si>
  <si>
    <t>2088.9</t>
  </si>
  <si>
    <t>2087.8</t>
  </si>
  <si>
    <t>2089.10</t>
  </si>
  <si>
    <t>SLVPSGASTGVHEALEMRDEDKSK</t>
  </si>
  <si>
    <t>YD-SIVPSGASTGVHEALEmrDGDkSK</t>
  </si>
  <si>
    <t>2089.3</t>
  </si>
  <si>
    <t>2088.2</t>
  </si>
  <si>
    <t>RLSGLLYEEVR</t>
  </si>
  <si>
    <t>2089.5</t>
  </si>
  <si>
    <t>2088.4</t>
  </si>
  <si>
    <t>2089.7</t>
  </si>
  <si>
    <t>AGAKFGQTVLVDGVER</t>
  </si>
  <si>
    <t>2089.8</t>
  </si>
  <si>
    <t>2088.7</t>
  </si>
  <si>
    <t>EGPLFGEEMR</t>
  </si>
  <si>
    <t>2089.9</t>
  </si>
  <si>
    <t>2088.8</t>
  </si>
  <si>
    <t>LLGDAAKNQAAMNPSNTVFDAKR</t>
  </si>
  <si>
    <t>2090.2</t>
  </si>
  <si>
    <t>2089.1</t>
  </si>
  <si>
    <t>YNWLCDPVHK</t>
  </si>
  <si>
    <t>2090.7</t>
  </si>
  <si>
    <t>2089.6</t>
  </si>
  <si>
    <t>2091.10</t>
  </si>
  <si>
    <t>2090.9</t>
  </si>
  <si>
    <t>NTRETAQALNGWELTK</t>
  </si>
  <si>
    <t>2091.13</t>
  </si>
  <si>
    <t>2090.12</t>
  </si>
  <si>
    <t>2091.14</t>
  </si>
  <si>
    <t>2090.13</t>
  </si>
  <si>
    <t>SSAAGNTVLLGGGDTATVAKKYGVTDK</t>
  </si>
  <si>
    <t>2091.3</t>
  </si>
  <si>
    <t>2091.9</t>
  </si>
  <si>
    <t>2090.8</t>
  </si>
  <si>
    <t>ASTLAFLESSKDGSVSR</t>
  </si>
  <si>
    <t>YD-SQSGGHGPGGGKKDDKDK</t>
  </si>
  <si>
    <t>2092.13</t>
  </si>
  <si>
    <t>2091.12</t>
  </si>
  <si>
    <t>FkDLGEENFK</t>
  </si>
  <si>
    <t>YD-LDFGIGEYINQ</t>
  </si>
  <si>
    <t>YS-FKDLGEENFK</t>
  </si>
  <si>
    <t>2092.16</t>
  </si>
  <si>
    <t>2091.15</t>
  </si>
  <si>
    <t>2092.3</t>
  </si>
  <si>
    <t>2091.2</t>
  </si>
  <si>
    <t>NLLSVAYK</t>
  </si>
  <si>
    <t>2092.4</t>
  </si>
  <si>
    <t>LGLVELSPK</t>
  </si>
  <si>
    <t>2092.8</t>
  </si>
  <si>
    <t>2091.7</t>
  </si>
  <si>
    <t>GKEDLLVTKNMAPGESVYGEK</t>
  </si>
  <si>
    <t>2093.10</t>
  </si>
  <si>
    <t>2092.9</t>
  </si>
  <si>
    <t>2093.12</t>
  </si>
  <si>
    <t>2092.11</t>
  </si>
  <si>
    <t>2093.13</t>
  </si>
  <si>
    <t>2092.12</t>
  </si>
  <si>
    <t>TMEEDEEVLYKVR</t>
  </si>
  <si>
    <t>2093.14</t>
  </si>
  <si>
    <t>SEVLEGNVKLDR</t>
  </si>
  <si>
    <t>2093.15</t>
  </si>
  <si>
    <t>2092.14</t>
  </si>
  <si>
    <t>SQTDAFYTQYKNGTAASEPTPLTK</t>
  </si>
  <si>
    <t>2093.5</t>
  </si>
  <si>
    <t>YD-IGRGELRR</t>
  </si>
  <si>
    <t>2094.12</t>
  </si>
  <si>
    <t>2093.11</t>
  </si>
  <si>
    <t>LTLPDSGESLSPR</t>
  </si>
  <si>
    <t>2094.13</t>
  </si>
  <si>
    <t>AnGTTVLVGMPAGAK</t>
  </si>
  <si>
    <t>YS-ANGTTVLVGMPAGAK</t>
  </si>
  <si>
    <t>2094.8</t>
  </si>
  <si>
    <t>2093.7</t>
  </si>
  <si>
    <t>2094.9</t>
  </si>
  <si>
    <t>2093.8</t>
  </si>
  <si>
    <t>2095.12</t>
  </si>
  <si>
    <t>2094.11</t>
  </si>
  <si>
    <t>2095.3</t>
  </si>
  <si>
    <t>2094.2</t>
  </si>
  <si>
    <t>KLLQSLPPTLK</t>
  </si>
  <si>
    <t>2095.9</t>
  </si>
  <si>
    <t>VLNLPSVGSK</t>
  </si>
  <si>
    <t>2096.3</t>
  </si>
  <si>
    <t>2095.2</t>
  </si>
  <si>
    <t>2096.4</t>
  </si>
  <si>
    <t>NYVMQYLQENKER</t>
  </si>
  <si>
    <t>2096.6</t>
  </si>
  <si>
    <t>2095.5</t>
  </si>
  <si>
    <t>LEEELGDKAVYAGENFHHGDKL</t>
  </si>
  <si>
    <t>2096.7</t>
  </si>
  <si>
    <t>2095.6</t>
  </si>
  <si>
    <t>SAPAANGEVPTFK</t>
  </si>
  <si>
    <t>2096.8</t>
  </si>
  <si>
    <t>2095.7</t>
  </si>
  <si>
    <t>2097.2</t>
  </si>
  <si>
    <t>2096.1</t>
  </si>
  <si>
    <t>KQGGLGPmNLPLVSDPKR</t>
  </si>
  <si>
    <t>2097.3</t>
  </si>
  <si>
    <t>2096.2</t>
  </si>
  <si>
    <t>YD-kQTNkQtk</t>
  </si>
  <si>
    <t>2097.5</t>
  </si>
  <si>
    <t>SqTDAFYTQYKNGTAASEPTPLTK</t>
  </si>
  <si>
    <t>YS-SQTDAFYTQYKNGTAASEPTPITK</t>
  </si>
  <si>
    <t>YS-SQTDAFYTQYKnGTAASEPTPITK</t>
  </si>
  <si>
    <t>2097.6</t>
  </si>
  <si>
    <t>2096.5</t>
  </si>
  <si>
    <t>2098.3</t>
  </si>
  <si>
    <t>qTVAVGVLK</t>
  </si>
  <si>
    <t>2098.4</t>
  </si>
  <si>
    <t>VTSNVVLVSGEGERFTVDKK</t>
  </si>
  <si>
    <t>2098.8</t>
  </si>
  <si>
    <t>2097.7</t>
  </si>
  <si>
    <t>MSMCNMALEAGAR</t>
  </si>
  <si>
    <t>2099.10</t>
  </si>
  <si>
    <t>2098.9</t>
  </si>
  <si>
    <t>ACDDKLMYVDYKNLTK</t>
  </si>
  <si>
    <t>2099.13</t>
  </si>
  <si>
    <t>2098.12</t>
  </si>
  <si>
    <t>ELYDQYGLEAAR</t>
  </si>
  <si>
    <t>2099.3</t>
  </si>
  <si>
    <t>2098.2</t>
  </si>
  <si>
    <t>YS-IEEELGDKAVYAGEnFHHGDKL</t>
  </si>
  <si>
    <t>2099.8</t>
  </si>
  <si>
    <t>2098.7</t>
  </si>
  <si>
    <t>NVSNLQSYSFEDMKR</t>
  </si>
  <si>
    <t>2100.5</t>
  </si>
  <si>
    <t>2099.4</t>
  </si>
  <si>
    <t>LVSNAScTTNCLAPLAK</t>
  </si>
  <si>
    <t>YS-IVSNASCTTNCLAPLAK</t>
  </si>
  <si>
    <t>2100.8</t>
  </si>
  <si>
    <t>2099.7</t>
  </si>
  <si>
    <t>2101.3</t>
  </si>
  <si>
    <t>2100.2</t>
  </si>
  <si>
    <t>2101.5</t>
  </si>
  <si>
    <t>2100.4</t>
  </si>
  <si>
    <t>LLLANTTLDTDKVK</t>
  </si>
  <si>
    <t>2102.10</t>
  </si>
  <si>
    <t>2101.9</t>
  </si>
  <si>
    <t>MVVLTAAGVER</t>
  </si>
  <si>
    <t>2102.12</t>
  </si>
  <si>
    <t>2101.11</t>
  </si>
  <si>
    <t>ASTKAQPTEVSSLLEER</t>
  </si>
  <si>
    <t>2102.3</t>
  </si>
  <si>
    <t>2101.2</t>
  </si>
  <si>
    <t>2102.6</t>
  </si>
  <si>
    <t>LEDLSPSTHNMEVPVVKR</t>
  </si>
  <si>
    <t>2103.12</t>
  </si>
  <si>
    <t>2102.11</t>
  </si>
  <si>
    <t>2103.13</t>
  </si>
  <si>
    <t>YD-EKPDIDWSAAR</t>
  </si>
  <si>
    <t>YD-KqEEERREQQEERR</t>
  </si>
  <si>
    <t>2103.15</t>
  </si>
  <si>
    <t>2102.14</t>
  </si>
  <si>
    <t>2103.16</t>
  </si>
  <si>
    <t>2102.15</t>
  </si>
  <si>
    <t>TGQFGWSANMER</t>
  </si>
  <si>
    <t>2103.17</t>
  </si>
  <si>
    <t>2102.16</t>
  </si>
  <si>
    <t>YESEKELYNATLA</t>
  </si>
  <si>
    <t>2103.5</t>
  </si>
  <si>
    <t>2102.4</t>
  </si>
  <si>
    <t>2103.8</t>
  </si>
  <si>
    <t>2102.7</t>
  </si>
  <si>
    <t>MLVAAPDYVR</t>
  </si>
  <si>
    <t>2103.9</t>
  </si>
  <si>
    <t>2102.8</t>
  </si>
  <si>
    <t>ALTEALNYMK</t>
  </si>
  <si>
    <t>2104.10</t>
  </si>
  <si>
    <t>YS-sEVIEGNVKIDR</t>
  </si>
  <si>
    <t>YS-SeVIEGNVKIDR</t>
  </si>
  <si>
    <t>2104.11</t>
  </si>
  <si>
    <t>2103.10</t>
  </si>
  <si>
    <t>SQTDAFYTQYKnGTAASEPTPLTK</t>
  </si>
  <si>
    <t>YS-SQTDAFYTqYKNGTAASEPTPITK</t>
  </si>
  <si>
    <t>YS-SqTDAFYTQYKNGTAASEPTPITK</t>
  </si>
  <si>
    <t>2104.6</t>
  </si>
  <si>
    <t>2105.10</t>
  </si>
  <si>
    <t>2104.9</t>
  </si>
  <si>
    <t>GQSTGMANLTFKNGELAR</t>
  </si>
  <si>
    <t>2105.6</t>
  </si>
  <si>
    <t>2104.5</t>
  </si>
  <si>
    <t>2105.7</t>
  </si>
  <si>
    <t>YD-DIsLsDyK</t>
  </si>
  <si>
    <t>2105.9</t>
  </si>
  <si>
    <t>2104.8</t>
  </si>
  <si>
    <t>tLsDYnLqK</t>
  </si>
  <si>
    <t>2106.13</t>
  </si>
  <si>
    <t>2105.12</t>
  </si>
  <si>
    <t>2106.5</t>
  </si>
  <si>
    <t>2105.4</t>
  </si>
  <si>
    <t>YD-LLGTAFKSSPFGGSSHAK</t>
  </si>
  <si>
    <t>2106.6</t>
  </si>
  <si>
    <t>2105.5</t>
  </si>
  <si>
    <t>MRLFASNEVLAK</t>
  </si>
  <si>
    <t>2107.11</t>
  </si>
  <si>
    <t>2106.10</t>
  </si>
  <si>
    <t>YD-EAPAANGEVPTFK</t>
  </si>
  <si>
    <t>YS-sAPAANGEVPTFK</t>
  </si>
  <si>
    <t>2107.6</t>
  </si>
  <si>
    <t>AKYLEAYETLTGSK</t>
  </si>
  <si>
    <t>2107.7</t>
  </si>
  <si>
    <t>NDLTASQLSDKLNDVR</t>
  </si>
  <si>
    <t>2107.9</t>
  </si>
  <si>
    <t>2106.8</t>
  </si>
  <si>
    <t>YD-KNEELEQLyQDQEVpk</t>
  </si>
  <si>
    <t>2108.10</t>
  </si>
  <si>
    <t>2108.12</t>
  </si>
  <si>
    <t>STDSLVKASNWR</t>
  </si>
  <si>
    <t>2108.13</t>
  </si>
  <si>
    <t>2107.12</t>
  </si>
  <si>
    <t>SVYDSRGNPTVEVELTTEK</t>
  </si>
  <si>
    <t>2108.8</t>
  </si>
  <si>
    <t>2109.10</t>
  </si>
  <si>
    <t>2108.9</t>
  </si>
  <si>
    <t>VGLLGSCTNSSYEDMSR</t>
  </si>
  <si>
    <t>2109.9</t>
  </si>
  <si>
    <t>NSGNLPLNELSAK</t>
  </si>
  <si>
    <t>2110.10</t>
  </si>
  <si>
    <t>RLFEGNALLR</t>
  </si>
  <si>
    <t>2110.11</t>
  </si>
  <si>
    <t>2110.12</t>
  </si>
  <si>
    <t>2109.11</t>
  </si>
  <si>
    <t>MANLSQLYTQR</t>
  </si>
  <si>
    <t>2110.13</t>
  </si>
  <si>
    <t>2109.12</t>
  </si>
  <si>
    <t>2110.8</t>
  </si>
  <si>
    <t>2109.7</t>
  </si>
  <si>
    <t>VATTGEWDKLTQDKSFNDNSKLR</t>
  </si>
  <si>
    <t>2110.9</t>
  </si>
  <si>
    <t>2109.8</t>
  </si>
  <si>
    <t>2111.13</t>
  </si>
  <si>
    <t>2111.14</t>
  </si>
  <si>
    <t>SDFQKEKVEEQEQQQQQLLKLR</t>
  </si>
  <si>
    <t>YS-sDFqKEKVEEQEQQQQQIIKIR</t>
  </si>
  <si>
    <t>YS-SDFQkEKVEEQEQQQQQIIKIR</t>
  </si>
  <si>
    <t>2112.7</t>
  </si>
  <si>
    <t>2111.6</t>
  </si>
  <si>
    <t>SALPENANVTVLNKNEK</t>
  </si>
  <si>
    <t>2113.2</t>
  </si>
  <si>
    <t>2112.1</t>
  </si>
  <si>
    <t>ARTFFVGGNFK</t>
  </si>
  <si>
    <t>2113.5</t>
  </si>
  <si>
    <t>2112.4</t>
  </si>
  <si>
    <t>2114.11</t>
  </si>
  <si>
    <t>2113.10</t>
  </si>
  <si>
    <t>2114.14</t>
  </si>
  <si>
    <t>2113.13</t>
  </si>
  <si>
    <t>TNNPETLVALR</t>
  </si>
  <si>
    <t>2114.15</t>
  </si>
  <si>
    <t>2113.14</t>
  </si>
  <si>
    <t>2114.19</t>
  </si>
  <si>
    <t>2113.18</t>
  </si>
  <si>
    <t>FGQTVLVDGVER</t>
  </si>
  <si>
    <t>2114.20</t>
  </si>
  <si>
    <t>2113.19</t>
  </si>
  <si>
    <t>2114.21</t>
  </si>
  <si>
    <t>2113.20</t>
  </si>
  <si>
    <t>2114.3</t>
  </si>
  <si>
    <t>2115.10</t>
  </si>
  <si>
    <t>2114.9</t>
  </si>
  <si>
    <t>AFqSAYPEFSR</t>
  </si>
  <si>
    <t>YS-AFQSAYPEFSR</t>
  </si>
  <si>
    <t>2115.12</t>
  </si>
  <si>
    <t>YS-sDFQKEKVEEQEQQQQQIIKIR</t>
  </si>
  <si>
    <t>YS-SDFQKEkVEEQEQQQQQIIKIR</t>
  </si>
  <si>
    <t>YD-VLEMTLLPENNMAANIDCAGILKLR</t>
  </si>
  <si>
    <t>2115.13</t>
  </si>
  <si>
    <t>2114.12</t>
  </si>
  <si>
    <t>LLNSSELQSALRPAGQATQK</t>
  </si>
  <si>
    <t>2115.15</t>
  </si>
  <si>
    <t>NQAAMNPANTVFDAK</t>
  </si>
  <si>
    <t>YD-NQAAMNPSNTVFdAK</t>
  </si>
  <si>
    <t>2115.5</t>
  </si>
  <si>
    <t>2114.4</t>
  </si>
  <si>
    <t>EcADLWPR</t>
  </si>
  <si>
    <t>2116.2</t>
  </si>
  <si>
    <t>2115.1</t>
  </si>
  <si>
    <t>ANELLLNVK</t>
  </si>
  <si>
    <t>2116.4</t>
  </si>
  <si>
    <t>2115.3</t>
  </si>
  <si>
    <t>LLNESKEPLGNTALHLCCK</t>
  </si>
  <si>
    <t>2116.5</t>
  </si>
  <si>
    <t>2115.4</t>
  </si>
  <si>
    <t>SDFQkEKVEEQEQQQQQLLKLR</t>
  </si>
  <si>
    <t>YS-SDFQKEKVEEQEQQQQQIIKIR</t>
  </si>
  <si>
    <t>2116.8</t>
  </si>
  <si>
    <t>2115.7</t>
  </si>
  <si>
    <t>2116.9</t>
  </si>
  <si>
    <t>2115.8</t>
  </si>
  <si>
    <t>DLsLsDyK</t>
  </si>
  <si>
    <t>2117.14</t>
  </si>
  <si>
    <t>2116.13</t>
  </si>
  <si>
    <t>VQPVQPSQTSTYPGQGMPTPKNPSQRGNLLVK</t>
  </si>
  <si>
    <t>2117.3</t>
  </si>
  <si>
    <t>YD-YDVARTNLANNK</t>
  </si>
  <si>
    <t>2117.6</t>
  </si>
  <si>
    <t>ALPNQQVLSKLER</t>
  </si>
  <si>
    <t>YD-KDYLKTDISTALK</t>
  </si>
  <si>
    <t>2117.8</t>
  </si>
  <si>
    <t>2116.7</t>
  </si>
  <si>
    <t>LGSLVGQDSGYVGGLPKNVKEK</t>
  </si>
  <si>
    <t>2118.11</t>
  </si>
  <si>
    <t>2117.10</t>
  </si>
  <si>
    <t>YS-SAPAAnGEVPTFK</t>
  </si>
  <si>
    <t>2118.12</t>
  </si>
  <si>
    <t>2117.11</t>
  </si>
  <si>
    <t>EGTVPTDLDQETGLAR</t>
  </si>
  <si>
    <t>2118.4</t>
  </si>
  <si>
    <t>SLFPAGTVSGAPKVR</t>
  </si>
  <si>
    <t>2118.6</t>
  </si>
  <si>
    <t>2117.5</t>
  </si>
  <si>
    <t>AGELLKEKKVYPDVLYTSK</t>
  </si>
  <si>
    <t>YD-ANGKVIVFIDEVHMLLGLGK</t>
  </si>
  <si>
    <t>2118.9</t>
  </si>
  <si>
    <t>TLTTVQGVPEEYDLKR</t>
  </si>
  <si>
    <t>2119.11</t>
  </si>
  <si>
    <t>2118.10</t>
  </si>
  <si>
    <t>2119.12</t>
  </si>
  <si>
    <t>2119.14</t>
  </si>
  <si>
    <t>2118.13</t>
  </si>
  <si>
    <t>YD-ETDSIVKASNWR</t>
  </si>
  <si>
    <t>YS-STdSIVKASNWR</t>
  </si>
  <si>
    <t>2119.15</t>
  </si>
  <si>
    <t>2118.14</t>
  </si>
  <si>
    <t>2119.16</t>
  </si>
  <si>
    <t>2118.15</t>
  </si>
  <si>
    <t>2119.7</t>
  </si>
  <si>
    <t>ERLEPSEWTLSER</t>
  </si>
  <si>
    <t>2120.5</t>
  </si>
  <si>
    <t>2119.4</t>
  </si>
  <si>
    <t>QFLELTR</t>
  </si>
  <si>
    <t>2121.11</t>
  </si>
  <si>
    <t>2120.10</t>
  </si>
  <si>
    <t>tLAqDYGVLK</t>
  </si>
  <si>
    <t>YS-TIAqDYGVLK</t>
  </si>
  <si>
    <t>YS-TIAqDyGVLK</t>
  </si>
  <si>
    <t>2121.3</t>
  </si>
  <si>
    <t>2120.2</t>
  </si>
  <si>
    <t>2121.4</t>
  </si>
  <si>
    <t>2120.3</t>
  </si>
  <si>
    <t>VLSNPLLAR</t>
  </si>
  <si>
    <t>2121.8</t>
  </si>
  <si>
    <t>2120.7</t>
  </si>
  <si>
    <t>TVYFASELK</t>
  </si>
  <si>
    <t>2122.10</t>
  </si>
  <si>
    <t>2121.9</t>
  </si>
  <si>
    <t>MDSLDPDTFESR</t>
  </si>
  <si>
    <t>2122.11</t>
  </si>
  <si>
    <t>2121.10</t>
  </si>
  <si>
    <t>SDFQKEkVEEQEQQQQQLLKLR</t>
  </si>
  <si>
    <t>2122.4</t>
  </si>
  <si>
    <t>LTLDFQTNK</t>
  </si>
  <si>
    <t>2123.3</t>
  </si>
  <si>
    <t>2122.2</t>
  </si>
  <si>
    <t>GAYKYLEELQR</t>
  </si>
  <si>
    <t>2123.4</t>
  </si>
  <si>
    <t>2122.3</t>
  </si>
  <si>
    <t>VLELQLDK</t>
  </si>
  <si>
    <t>2123.8</t>
  </si>
  <si>
    <t>2122.7</t>
  </si>
  <si>
    <t>YS-sAIPENANVTVLNKNEK</t>
  </si>
  <si>
    <t>2124.2</t>
  </si>
  <si>
    <t>2123.1</t>
  </si>
  <si>
    <t>GSLEELLAEGQKK</t>
  </si>
  <si>
    <t>2124.4</t>
  </si>
  <si>
    <t>LLLNLnGSR</t>
  </si>
  <si>
    <t>YD-ASNEVLVLR</t>
  </si>
  <si>
    <t>2125.10</t>
  </si>
  <si>
    <t>2124.9</t>
  </si>
  <si>
    <t>2125.11</t>
  </si>
  <si>
    <t>2124.10</t>
  </si>
  <si>
    <t>2125.12</t>
  </si>
  <si>
    <t>2124.11</t>
  </si>
  <si>
    <t>SALPeNANVTVLNKNEK</t>
  </si>
  <si>
    <t>YS-SAIPENANVtVLNKNEK</t>
  </si>
  <si>
    <t>2125.13</t>
  </si>
  <si>
    <t>2124.12</t>
  </si>
  <si>
    <t>2125.14</t>
  </si>
  <si>
    <t>2124.13</t>
  </si>
  <si>
    <t>2125.3</t>
  </si>
  <si>
    <t>AQRPLTGASLDLLKER</t>
  </si>
  <si>
    <t>YD-QrPITGASLDLIKER</t>
  </si>
  <si>
    <t>2125.4</t>
  </si>
  <si>
    <t>2124.3</t>
  </si>
  <si>
    <t>LLPTLYEK</t>
  </si>
  <si>
    <t>2125.8</t>
  </si>
  <si>
    <t>2124.7</t>
  </si>
  <si>
    <t>LVnEVTEFAK</t>
  </si>
  <si>
    <t>2126.2</t>
  </si>
  <si>
    <t>2125.1</t>
  </si>
  <si>
    <t>AVFPSLVGRPR</t>
  </si>
  <si>
    <t>2126.3</t>
  </si>
  <si>
    <t>2125.2</t>
  </si>
  <si>
    <t>GYWGTNLGQPHSLATK</t>
  </si>
  <si>
    <t>2126.5</t>
  </si>
  <si>
    <t>YD-EEVIEGNVKIDR</t>
  </si>
  <si>
    <t>2126.6</t>
  </si>
  <si>
    <t>2125.5</t>
  </si>
  <si>
    <t>2127.2</t>
  </si>
  <si>
    <t>2126.1</t>
  </si>
  <si>
    <t>2127.3</t>
  </si>
  <si>
    <t>2127.4</t>
  </si>
  <si>
    <t>NFFVYQEGK</t>
  </si>
  <si>
    <t>2128.2</t>
  </si>
  <si>
    <t>2127.1</t>
  </si>
  <si>
    <t>DSLGDYLR</t>
  </si>
  <si>
    <t>YD-LLFqVGPHPnER</t>
  </si>
  <si>
    <t>YD-SDIATnFr</t>
  </si>
  <si>
    <t>2128.3</t>
  </si>
  <si>
    <t>EAAAEYAQLLAKR</t>
  </si>
  <si>
    <t>2128.4</t>
  </si>
  <si>
    <t>VDFNVPLDGKKLTSNQR</t>
  </si>
  <si>
    <t>2128.5</t>
  </si>
  <si>
    <t>SGDLVLLGPR</t>
  </si>
  <si>
    <t>2129.2</t>
  </si>
  <si>
    <t>2128.1</t>
  </si>
  <si>
    <t>TALVELVK</t>
  </si>
  <si>
    <t>2129.3</t>
  </si>
  <si>
    <t>LLFQVGPHPNER</t>
  </si>
  <si>
    <t>2129.4</t>
  </si>
  <si>
    <t>2129.6</t>
  </si>
  <si>
    <t>GLDATKLYVSHLQVNQAPKQR</t>
  </si>
  <si>
    <t>2129.7</t>
  </si>
  <si>
    <t>2128.6</t>
  </si>
  <si>
    <t>2130.10</t>
  </si>
  <si>
    <t>2129.9</t>
  </si>
  <si>
    <t>YS-StDSIVKASNWR</t>
  </si>
  <si>
    <t>2130.11</t>
  </si>
  <si>
    <t>2129.10</t>
  </si>
  <si>
    <t>2130.5</t>
  </si>
  <si>
    <t>2130.6</t>
  </si>
  <si>
    <t>2129.5</t>
  </si>
  <si>
    <t>2130.8</t>
  </si>
  <si>
    <t>YVRAnGTTVLVGMPAGAK</t>
  </si>
  <si>
    <t>YS-YVRANGTTVLVGMPAGAK</t>
  </si>
  <si>
    <t>2130.9</t>
  </si>
  <si>
    <t>2129.8</t>
  </si>
  <si>
    <t>2131.6</t>
  </si>
  <si>
    <t>LSNLKLEAESWQEK</t>
  </si>
  <si>
    <t>2131.8</t>
  </si>
  <si>
    <t>2130.7</t>
  </si>
  <si>
    <t>2132.11</t>
  </si>
  <si>
    <t>2131.10</t>
  </si>
  <si>
    <t>LWDVATGETYQR</t>
  </si>
  <si>
    <t>2132.12</t>
  </si>
  <si>
    <t>2131.11</t>
  </si>
  <si>
    <t>2132.4</t>
  </si>
  <si>
    <t>2131.3</t>
  </si>
  <si>
    <t>AHSSMVGFDLPQR</t>
  </si>
  <si>
    <t>2132.5</t>
  </si>
  <si>
    <t>2131.4</t>
  </si>
  <si>
    <t>2132.6</t>
  </si>
  <si>
    <t>2131.5</t>
  </si>
  <si>
    <t>LETGNFSWASEGLSKKTR</t>
  </si>
  <si>
    <t>2132.8</t>
  </si>
  <si>
    <t>2131.7</t>
  </si>
  <si>
    <t>SLETFRTTNTL</t>
  </si>
  <si>
    <t>2133.2</t>
  </si>
  <si>
    <t>2132.1</t>
  </si>
  <si>
    <t>ASLYNALSVK</t>
  </si>
  <si>
    <t>2133.3</t>
  </si>
  <si>
    <t>2132.2</t>
  </si>
  <si>
    <t>SAQKAPKWYPSEDVAALKK</t>
  </si>
  <si>
    <t>YS-sAqKAPKWYPSEDVAALKK</t>
  </si>
  <si>
    <t>YS-SAQkAPKWYPSEDVAALKK</t>
  </si>
  <si>
    <t>2134.11</t>
  </si>
  <si>
    <t>2133.10</t>
  </si>
  <si>
    <t>2134.2</t>
  </si>
  <si>
    <t>2133.1</t>
  </si>
  <si>
    <t>2134.3</t>
  </si>
  <si>
    <t>NTVFDAKRLLGR</t>
  </si>
  <si>
    <t>2134.4</t>
  </si>
  <si>
    <t>ASEELLSFR</t>
  </si>
  <si>
    <t>2134.9</t>
  </si>
  <si>
    <t>2133.8</t>
  </si>
  <si>
    <t>SVEMHHEQLEQGVPGDNVGFNVK</t>
  </si>
  <si>
    <t>2135.12</t>
  </si>
  <si>
    <t>VDAtEEsDLAQQyGVR</t>
  </si>
  <si>
    <t>VDATEESDLAQQYGVR</t>
  </si>
  <si>
    <t>2135.13</t>
  </si>
  <si>
    <t>2134.12</t>
  </si>
  <si>
    <t>EPVSDWTDDVEAR</t>
  </si>
  <si>
    <t>2135.4</t>
  </si>
  <si>
    <t>2135.8</t>
  </si>
  <si>
    <t>2134.7</t>
  </si>
  <si>
    <t>LAKAPSATYAGYVWGADTRR</t>
  </si>
  <si>
    <t>2136.10</t>
  </si>
  <si>
    <t>2135.9</t>
  </si>
  <si>
    <t>YD-TISDTAAVVGVK</t>
  </si>
  <si>
    <t>2136.12</t>
  </si>
  <si>
    <t>2135.11</t>
  </si>
  <si>
    <t>AQHPGNLPNRDWAVEYYAQR</t>
  </si>
  <si>
    <t>2136.20</t>
  </si>
  <si>
    <t>2135.19</t>
  </si>
  <si>
    <t>2137.10</t>
  </si>
  <si>
    <t>2136.9</t>
  </si>
  <si>
    <t>2137.5</t>
  </si>
  <si>
    <t>2136.4</t>
  </si>
  <si>
    <t>YS-GYWGTnLGQPHSLATK</t>
  </si>
  <si>
    <t>2137.6</t>
  </si>
  <si>
    <t>2136.5</t>
  </si>
  <si>
    <t>MKLPVAQYSAPDGVEK</t>
  </si>
  <si>
    <t>2137.8</t>
  </si>
  <si>
    <t>2136.7</t>
  </si>
  <si>
    <t>YS-SEVIEGnVKIDR</t>
  </si>
  <si>
    <t>2137.9</t>
  </si>
  <si>
    <t>2136.8</t>
  </si>
  <si>
    <t>SSLKTELQTASVLNR</t>
  </si>
  <si>
    <t>2138.2</t>
  </si>
  <si>
    <t>2137.1</t>
  </si>
  <si>
    <t>2138.4</t>
  </si>
  <si>
    <t>2137.3</t>
  </si>
  <si>
    <t>2138.6</t>
  </si>
  <si>
    <t>QLTVNDLPVGR</t>
  </si>
  <si>
    <t>2138.7</t>
  </si>
  <si>
    <t>LAAEDYLGSAVK</t>
  </si>
  <si>
    <t>2138.8</t>
  </si>
  <si>
    <t>2137.7</t>
  </si>
  <si>
    <t>LLQEVASKTNEAAGDGTTSATVLGR</t>
  </si>
  <si>
    <t>2139.10</t>
  </si>
  <si>
    <t>2138.9</t>
  </si>
  <si>
    <t>ALLVLSTSGTTPR</t>
  </si>
  <si>
    <t>2139.4</t>
  </si>
  <si>
    <t>2138.3</t>
  </si>
  <si>
    <t>2139.6</t>
  </si>
  <si>
    <t>2138.5</t>
  </si>
  <si>
    <t>LLDEFYDR</t>
  </si>
  <si>
    <t>2139.8</t>
  </si>
  <si>
    <t>MGVPYALLKGK</t>
  </si>
  <si>
    <t>YD-MGLLTKVATSR</t>
  </si>
  <si>
    <t>YD-MGVPYAIVkGK</t>
  </si>
  <si>
    <t>2140.3</t>
  </si>
  <si>
    <t>2139.2</t>
  </si>
  <si>
    <t>2140.4</t>
  </si>
  <si>
    <t>2139.3</t>
  </si>
  <si>
    <t>2140.5</t>
  </si>
  <si>
    <t>2140.6</t>
  </si>
  <si>
    <t>2139.5</t>
  </si>
  <si>
    <t>LFSLVEqR</t>
  </si>
  <si>
    <t>2141.3</t>
  </si>
  <si>
    <t>2140.2</t>
  </si>
  <si>
    <t>FLSPSGHKTFLVANVK</t>
  </si>
  <si>
    <t>2141.4</t>
  </si>
  <si>
    <t>2141.5</t>
  </si>
  <si>
    <t>2141.8</t>
  </si>
  <si>
    <t>2140.7</t>
  </si>
  <si>
    <t>2142.12</t>
  </si>
  <si>
    <t>2141.11</t>
  </si>
  <si>
    <t>TKVYYFQGGNNELGTAVGK</t>
  </si>
  <si>
    <t>2143.2</t>
  </si>
  <si>
    <t>2142.1</t>
  </si>
  <si>
    <t>2143.5</t>
  </si>
  <si>
    <t>2142.4</t>
  </si>
  <si>
    <t>2143.6</t>
  </si>
  <si>
    <t>2142.5</t>
  </si>
  <si>
    <t>2143.8</t>
  </si>
  <si>
    <t>2142.7</t>
  </si>
  <si>
    <t>2144.4</t>
  </si>
  <si>
    <t>2143.3</t>
  </si>
  <si>
    <t>AGLQFPVGR</t>
  </si>
  <si>
    <t>2144.5</t>
  </si>
  <si>
    <t>2143.4</t>
  </si>
  <si>
    <t>ALcTGEKGFGYAGSPFHR</t>
  </si>
  <si>
    <t>YD-LCTGEkGFGYAGSPFHR</t>
  </si>
  <si>
    <t>YS-ALCTGEKGFGYAGSPFHR</t>
  </si>
  <si>
    <t>2145.2</t>
  </si>
  <si>
    <t>2144.1</t>
  </si>
  <si>
    <t>ALLDEVVK</t>
  </si>
  <si>
    <t>2145.6</t>
  </si>
  <si>
    <t>NVKGPVRENDLLVLmESER</t>
  </si>
  <si>
    <t>2146.10</t>
  </si>
  <si>
    <t>2145.9</t>
  </si>
  <si>
    <t>LLGDAAKNQAAmNPANTVFDAK</t>
  </si>
  <si>
    <t>YD-LIGDAAKNQAAMNPSNTVFDAK</t>
  </si>
  <si>
    <t>2146.8</t>
  </si>
  <si>
    <t>2145.7</t>
  </si>
  <si>
    <t>YS-VDATeEsDLAQQyGVR</t>
  </si>
  <si>
    <t>2146.9</t>
  </si>
  <si>
    <t>2145.8</t>
  </si>
  <si>
    <t>VLPTNALYYANR</t>
  </si>
  <si>
    <t>2147.2</t>
  </si>
  <si>
    <t>2146.1</t>
  </si>
  <si>
    <t>NRGLDLVVNEVSNR</t>
  </si>
  <si>
    <t>2147.7</t>
  </si>
  <si>
    <t>2146.6</t>
  </si>
  <si>
    <t>ALESEFKNLGYR</t>
  </si>
  <si>
    <t>2148.10</t>
  </si>
  <si>
    <t>2147.9</t>
  </si>
  <si>
    <t>SNVVQARDNSQVFGVAR</t>
  </si>
  <si>
    <t>2148.11</t>
  </si>
  <si>
    <t>2147.10</t>
  </si>
  <si>
    <t>2148.14</t>
  </si>
  <si>
    <t>2147.13</t>
  </si>
  <si>
    <t>2149.11</t>
  </si>
  <si>
    <t>2149.4</t>
  </si>
  <si>
    <t>2148.3</t>
  </si>
  <si>
    <t>sTLHLVLR</t>
  </si>
  <si>
    <t>YS-StLHLVLR</t>
  </si>
  <si>
    <t>YD-GEACTIVLR</t>
  </si>
  <si>
    <t>2149.8</t>
  </si>
  <si>
    <t>2148.7</t>
  </si>
  <si>
    <t>2149.9</t>
  </si>
  <si>
    <t>2148.8</t>
  </si>
  <si>
    <t>2150.10</t>
  </si>
  <si>
    <t>LVNEVtEFAK</t>
  </si>
  <si>
    <t>2150.11</t>
  </si>
  <si>
    <t>2149.10</t>
  </si>
  <si>
    <t>2150.12</t>
  </si>
  <si>
    <t>VGQSLSLVSNDELSK</t>
  </si>
  <si>
    <t>2150.4</t>
  </si>
  <si>
    <t>2149.3</t>
  </si>
  <si>
    <t>LNLLVDPNQRPVK</t>
  </si>
  <si>
    <t>2150.5</t>
  </si>
  <si>
    <t>GQGALAKDSLGDYLR</t>
  </si>
  <si>
    <t>2150.6</t>
  </si>
  <si>
    <t>2149.5</t>
  </si>
  <si>
    <t>2150.7</t>
  </si>
  <si>
    <t>2149.6</t>
  </si>
  <si>
    <t>DKLDPQEWDLNER</t>
  </si>
  <si>
    <t>2151.3</t>
  </si>
  <si>
    <t>2150.2</t>
  </si>
  <si>
    <t>LPSQVVWLRR</t>
  </si>
  <si>
    <t>2151.5</t>
  </si>
  <si>
    <t>LLQAVFSR</t>
  </si>
  <si>
    <t>2151.7</t>
  </si>
  <si>
    <t>YS-IFSIVEQR</t>
  </si>
  <si>
    <t>YD-IFSLMPEk</t>
  </si>
  <si>
    <t>2152.4</t>
  </si>
  <si>
    <t>2153.14</t>
  </si>
  <si>
    <t>2152.13</t>
  </si>
  <si>
    <t>EGTDLSLVTYTR</t>
  </si>
  <si>
    <t>2154.19</t>
  </si>
  <si>
    <t>2153.18</t>
  </si>
  <si>
    <t>VTQFKTASEFDSALAQDK</t>
  </si>
  <si>
    <t>2154.20</t>
  </si>
  <si>
    <t>2153.19</t>
  </si>
  <si>
    <t>2155.11</t>
  </si>
  <si>
    <t>2154.10</t>
  </si>
  <si>
    <t>SNGVLNVDNQTSDLVK</t>
  </si>
  <si>
    <t>2155.3</t>
  </si>
  <si>
    <t>2154.2</t>
  </si>
  <si>
    <t>LLAHSGSLLSLAK</t>
  </si>
  <si>
    <t>2155.5</t>
  </si>
  <si>
    <t>2154.4</t>
  </si>
  <si>
    <t>2156.2</t>
  </si>
  <si>
    <t>2155.1</t>
  </si>
  <si>
    <t>2156.3</t>
  </si>
  <si>
    <t>2155.2</t>
  </si>
  <si>
    <t>SGTPLSFLSK</t>
  </si>
  <si>
    <t>2156.5</t>
  </si>
  <si>
    <t>2155.4</t>
  </si>
  <si>
    <t>SLSLVGSYVGNR</t>
  </si>
  <si>
    <t>2157.10</t>
  </si>
  <si>
    <t>2156.9</t>
  </si>
  <si>
    <t>2157.2</t>
  </si>
  <si>
    <t>2156.1</t>
  </si>
  <si>
    <t>2157.3</t>
  </si>
  <si>
    <t>LVLVGDGGTGKTTFVK</t>
  </si>
  <si>
    <t>2157.5</t>
  </si>
  <si>
    <t>2156.4</t>
  </si>
  <si>
    <t>VFDKDGNGYLSAAELR</t>
  </si>
  <si>
    <t>YS-VFdKDGnGYISAAELR</t>
  </si>
  <si>
    <t>2157.8</t>
  </si>
  <si>
    <t>2156.7</t>
  </si>
  <si>
    <t>2157.9</t>
  </si>
  <si>
    <t>2156.8</t>
  </si>
  <si>
    <t>2158.3</t>
  </si>
  <si>
    <t>SLVEPSGALSVAGMKK</t>
  </si>
  <si>
    <t>2158.4</t>
  </si>
  <si>
    <t>YD-NrGIDVVVNEVSNR</t>
  </si>
  <si>
    <t>2158.6</t>
  </si>
  <si>
    <t>FVNVTLVnGKRRMNPGPSVQ</t>
  </si>
  <si>
    <t>YS-FVNVTLVNGKRRMnPGPSVQ</t>
  </si>
  <si>
    <t>2159.10</t>
  </si>
  <si>
    <t>2158.9</t>
  </si>
  <si>
    <t>AcDDKLMYVDYKNLTK</t>
  </si>
  <si>
    <t>YD-cDDkIMYVDYKNITK</t>
  </si>
  <si>
    <t>2159.12</t>
  </si>
  <si>
    <t>2158.11</t>
  </si>
  <si>
    <t>2159.2</t>
  </si>
  <si>
    <t>2158.1</t>
  </si>
  <si>
    <t>SYFLDVK</t>
  </si>
  <si>
    <t>2159.4</t>
  </si>
  <si>
    <t>YD-GPESPDGDVSVPER</t>
  </si>
  <si>
    <t>2159.5</t>
  </si>
  <si>
    <t>FVNVTLVnGK</t>
  </si>
  <si>
    <t>2159.6</t>
  </si>
  <si>
    <t>2158.5</t>
  </si>
  <si>
    <t>STMAWGLEAR</t>
  </si>
  <si>
    <t>2159.7</t>
  </si>
  <si>
    <t>2159.9</t>
  </si>
  <si>
    <t>2158.8</t>
  </si>
  <si>
    <t>YD-NDLVQARDNSQVFGVAR</t>
  </si>
  <si>
    <t>2160.5</t>
  </si>
  <si>
    <t>2160.7</t>
  </si>
  <si>
    <t>LLGLDYHHPDFEQESK</t>
  </si>
  <si>
    <t>2161.5</t>
  </si>
  <si>
    <t>2160.4</t>
  </si>
  <si>
    <t>YS-LVNEVTEFAK</t>
  </si>
  <si>
    <t>2161.6</t>
  </si>
  <si>
    <t>2162.2</t>
  </si>
  <si>
    <t>2161.1</t>
  </si>
  <si>
    <t>2162.3</t>
  </si>
  <si>
    <t>2161.2</t>
  </si>
  <si>
    <t>LAVLSYYK</t>
  </si>
  <si>
    <t>YD-kLLVILLFSGLItGFR</t>
  </si>
  <si>
    <t>2163.4</t>
  </si>
  <si>
    <t>YLDLLMNKDAR</t>
  </si>
  <si>
    <t>2163.5</t>
  </si>
  <si>
    <t>2162.4</t>
  </si>
  <si>
    <t>esTLHLVLR</t>
  </si>
  <si>
    <t>YS-eStLHLVLR</t>
  </si>
  <si>
    <t>2164.2</t>
  </si>
  <si>
    <t>2163.1</t>
  </si>
  <si>
    <t>YQVTVLDAPGHRDFLK</t>
  </si>
  <si>
    <t>2164.4</t>
  </si>
  <si>
    <t>2163.3</t>
  </si>
  <si>
    <t>2164.5</t>
  </si>
  <si>
    <t>FkDLGEEnFK</t>
  </si>
  <si>
    <t>2164.7</t>
  </si>
  <si>
    <t>2163.6</t>
  </si>
  <si>
    <t>FEQASESEPTTVSYELAGNSPNAER</t>
  </si>
  <si>
    <t>2165.10</t>
  </si>
  <si>
    <t>2164.9</t>
  </si>
  <si>
    <t>2165.3</t>
  </si>
  <si>
    <t>SVDSLYQVVR</t>
  </si>
  <si>
    <t>2165.5</t>
  </si>
  <si>
    <t>GRLPNVPVLVK</t>
  </si>
  <si>
    <t>2166.2</t>
  </si>
  <si>
    <t>2165.1</t>
  </si>
  <si>
    <t>VWQVMTAN</t>
  </si>
  <si>
    <t>2166.3</t>
  </si>
  <si>
    <t>2165.2</t>
  </si>
  <si>
    <t>VQVGDLVTVGQCRPLSKTVR</t>
  </si>
  <si>
    <t>2166.4</t>
  </si>
  <si>
    <t>NMSVLAHVDHGKSTLTDSLVQR</t>
  </si>
  <si>
    <t>YD-MFGLPQQEVSEEEKR</t>
  </si>
  <si>
    <t>2166.6</t>
  </si>
  <si>
    <t>AFQSAYPEFsR</t>
  </si>
  <si>
    <t>2166.7</t>
  </si>
  <si>
    <t>2165.6</t>
  </si>
  <si>
    <t>2167.10</t>
  </si>
  <si>
    <t>2166.9</t>
  </si>
  <si>
    <t>NQELFDANVQRLKEYQSK</t>
  </si>
  <si>
    <t>2167.2</t>
  </si>
  <si>
    <t>2166.1</t>
  </si>
  <si>
    <t>2167.3</t>
  </si>
  <si>
    <t>2167.4</t>
  </si>
  <si>
    <t>YRPNCPLLLVTR</t>
  </si>
  <si>
    <t>2167.5</t>
  </si>
  <si>
    <t>YD-FQIQRNVIVIPGSItPSHIK</t>
  </si>
  <si>
    <t>YD-LIGDAAKNQAALNPRNTVFDAK</t>
  </si>
  <si>
    <t>2167.6</t>
  </si>
  <si>
    <t>2166.5</t>
  </si>
  <si>
    <t>YD-SVNSIYQVVR</t>
  </si>
  <si>
    <t>2167.7</t>
  </si>
  <si>
    <t>VSDGSSELFFK</t>
  </si>
  <si>
    <t>2167.8</t>
  </si>
  <si>
    <t>2167.9</t>
  </si>
  <si>
    <t>2166.8</t>
  </si>
  <si>
    <t>QFYGPSGPYTNFAGHDASR</t>
  </si>
  <si>
    <t>2168.2</t>
  </si>
  <si>
    <t>2167.1</t>
  </si>
  <si>
    <t>2168.3</t>
  </si>
  <si>
    <t>2168.5</t>
  </si>
  <si>
    <t>YS-VdATEESdLAQQyGVR</t>
  </si>
  <si>
    <t>2169.2</t>
  </si>
  <si>
    <t>2168.1</t>
  </si>
  <si>
    <t>MPLVESVKLTK</t>
  </si>
  <si>
    <t>2169.4</t>
  </si>
  <si>
    <t>RLNELTLLVQKR</t>
  </si>
  <si>
    <t>2169.5</t>
  </si>
  <si>
    <t>2168.4</t>
  </si>
  <si>
    <t>LKVPALNVNDSVTK</t>
  </si>
  <si>
    <t>2169.6</t>
  </si>
  <si>
    <t>LVPLTDADSNYGAFKR</t>
  </si>
  <si>
    <t>2170.2</t>
  </si>
  <si>
    <t>2169.1</t>
  </si>
  <si>
    <t>2170.4</t>
  </si>
  <si>
    <t>2169.3</t>
  </si>
  <si>
    <t>LSFQLSKLR</t>
  </si>
  <si>
    <t>YD-KFGGkGARSR</t>
  </si>
  <si>
    <t>2170.6</t>
  </si>
  <si>
    <t>2170.7</t>
  </si>
  <si>
    <t>SGLAVKNGLQTGAGVVDRDYTGEVK</t>
  </si>
  <si>
    <t>2171.3</t>
  </si>
  <si>
    <t>VQSAVLGFPR</t>
  </si>
  <si>
    <t>YS-VqSAVLGFPR</t>
  </si>
  <si>
    <t>2171.5</t>
  </si>
  <si>
    <t>2172.3</t>
  </si>
  <si>
    <t>2171.2</t>
  </si>
  <si>
    <t>AGLTFPVGR</t>
  </si>
  <si>
    <t>2172.4</t>
  </si>
  <si>
    <t>DLLGQKEVFVAAK</t>
  </si>
  <si>
    <t>2172.6</t>
  </si>
  <si>
    <t>SLGVKDTTHLKFASDPGCAFTK</t>
  </si>
  <si>
    <t>2172.7</t>
  </si>
  <si>
    <t>2171.6</t>
  </si>
  <si>
    <t>2172.8</t>
  </si>
  <si>
    <t>2171.7</t>
  </si>
  <si>
    <t>2172.9</t>
  </si>
  <si>
    <t>2171.8</t>
  </si>
  <si>
    <t>2173.3</t>
  </si>
  <si>
    <t>2172.2</t>
  </si>
  <si>
    <t>2173.5</t>
  </si>
  <si>
    <t>FKTETGLDLENDRMALQR</t>
  </si>
  <si>
    <t>2173.6</t>
  </si>
  <si>
    <t>2172.5</t>
  </si>
  <si>
    <t>LKEYQSKLLVFPR</t>
  </si>
  <si>
    <t>YS-LKEYqSKIIVFPR</t>
  </si>
  <si>
    <t>YD-RFTLTALRNFGLGk</t>
  </si>
  <si>
    <t>2173.9</t>
  </si>
  <si>
    <t>2174.4</t>
  </si>
  <si>
    <t>LLQSLPPTLK</t>
  </si>
  <si>
    <t>2175.11</t>
  </si>
  <si>
    <t>2174.10</t>
  </si>
  <si>
    <t>2175.12</t>
  </si>
  <si>
    <t>2174.11</t>
  </si>
  <si>
    <t>2175.5</t>
  </si>
  <si>
    <t>VQQLLESYFDGKKASK</t>
  </si>
  <si>
    <t>2175.8</t>
  </si>
  <si>
    <t>2174.7</t>
  </si>
  <si>
    <t>2176.10</t>
  </si>
  <si>
    <t>2175.9</t>
  </si>
  <si>
    <t>YD-SIDIVGSYVGNR</t>
  </si>
  <si>
    <t>YS-SIsIVGSYVGNR</t>
  </si>
  <si>
    <t>2176.3</t>
  </si>
  <si>
    <t>2175.2</t>
  </si>
  <si>
    <t>LLMDSTHFNELR</t>
  </si>
  <si>
    <t>2176.6</t>
  </si>
  <si>
    <t>2176.7</t>
  </si>
  <si>
    <t>2175.6</t>
  </si>
  <si>
    <t>2177.10</t>
  </si>
  <si>
    <t>2176.9</t>
  </si>
  <si>
    <t>SVGETVDYLASNPDAN</t>
  </si>
  <si>
    <t>2177.11</t>
  </si>
  <si>
    <t>2177.2</t>
  </si>
  <si>
    <t>2176.1</t>
  </si>
  <si>
    <t>YAWVLDK</t>
  </si>
  <si>
    <t>2177.3</t>
  </si>
  <si>
    <t>2176.2</t>
  </si>
  <si>
    <t>2177.9</t>
  </si>
  <si>
    <t>2176.8</t>
  </si>
  <si>
    <t>NGPVYGVPPQGGFPR</t>
  </si>
  <si>
    <t>2178.3</t>
  </si>
  <si>
    <t>2178.7</t>
  </si>
  <si>
    <t>2177.6</t>
  </si>
  <si>
    <t>2178.8</t>
  </si>
  <si>
    <t>2177.7</t>
  </si>
  <si>
    <t>2179.2</t>
  </si>
  <si>
    <t>2178.1</t>
  </si>
  <si>
    <t>2179.3</t>
  </si>
  <si>
    <t>2178.2</t>
  </si>
  <si>
    <t>SNVVVLAATNRPNSLDPALRR</t>
  </si>
  <si>
    <t>2179.4</t>
  </si>
  <si>
    <t>2179.5</t>
  </si>
  <si>
    <t>2178.4</t>
  </si>
  <si>
    <t>GLSAVAQAESMKFK</t>
  </si>
  <si>
    <t>2180.2</t>
  </si>
  <si>
    <t>2179.1</t>
  </si>
  <si>
    <t>ADRLWLPVNR</t>
  </si>
  <si>
    <t>2180.3</t>
  </si>
  <si>
    <t>MHLMYTLGPDGK</t>
  </si>
  <si>
    <t>2180.7</t>
  </si>
  <si>
    <t>2179.6</t>
  </si>
  <si>
    <t>KVELDAERLETAEKEAYVPATK</t>
  </si>
  <si>
    <t>2180.9</t>
  </si>
  <si>
    <t>2179.8</t>
  </si>
  <si>
    <t>LVSNASCTTNcLAPLAK</t>
  </si>
  <si>
    <t>2181.4</t>
  </si>
  <si>
    <t>KDNQLYALEKPEVFR</t>
  </si>
  <si>
    <t>2181.7</t>
  </si>
  <si>
    <t>2180.6</t>
  </si>
  <si>
    <t>2181.8</t>
  </si>
  <si>
    <t>ALEPLDYTTHSR</t>
  </si>
  <si>
    <t>2182.2</t>
  </si>
  <si>
    <t>2181.1</t>
  </si>
  <si>
    <t>LETLKQLNASLADK</t>
  </si>
  <si>
    <t>2182.5</t>
  </si>
  <si>
    <t>2182.6</t>
  </si>
  <si>
    <t>2181.5</t>
  </si>
  <si>
    <t>GQVVSEEQRPGTPLFTVK</t>
  </si>
  <si>
    <t>2182.7</t>
  </si>
  <si>
    <t>2181.6</t>
  </si>
  <si>
    <t>SRGESDDSLNRLAQNDGLLK</t>
  </si>
  <si>
    <t>2183.10</t>
  </si>
  <si>
    <t>2182.9</t>
  </si>
  <si>
    <t>2183.11</t>
  </si>
  <si>
    <t>2182.10</t>
  </si>
  <si>
    <t>2183.12</t>
  </si>
  <si>
    <t>2182.11</t>
  </si>
  <si>
    <t>2183.2</t>
  </si>
  <si>
    <t>2182.1</t>
  </si>
  <si>
    <t>2183.9</t>
  </si>
  <si>
    <t>2182.8</t>
  </si>
  <si>
    <t>2184.3</t>
  </si>
  <si>
    <t>LAPELNQALWKRGVK</t>
  </si>
  <si>
    <t>2184.6</t>
  </si>
  <si>
    <t>2183.5</t>
  </si>
  <si>
    <t>RFQkSTELLLR</t>
  </si>
  <si>
    <t>YS-RFQKSTELLIR</t>
  </si>
  <si>
    <t>2184.9</t>
  </si>
  <si>
    <t>2183.8</t>
  </si>
  <si>
    <t>DQGGELLSLR</t>
  </si>
  <si>
    <t>2185.2</t>
  </si>
  <si>
    <t>2184.1</t>
  </si>
  <si>
    <t>EARLPSQVVWLRR</t>
  </si>
  <si>
    <t>2185.3</t>
  </si>
  <si>
    <t>2184.2</t>
  </si>
  <si>
    <t>LVNHFLQEFK</t>
  </si>
  <si>
    <t>2185.5</t>
  </si>
  <si>
    <t>2184.4</t>
  </si>
  <si>
    <t>SLVPLMDR</t>
  </si>
  <si>
    <t>2185.8</t>
  </si>
  <si>
    <t>2184.7</t>
  </si>
  <si>
    <t>STLDPVEKVLR</t>
  </si>
  <si>
    <t>2186.6</t>
  </si>
  <si>
    <t>YD-AFVDFnEGEIK</t>
  </si>
  <si>
    <t>2186.7</t>
  </si>
  <si>
    <t>2185.6</t>
  </si>
  <si>
    <t>NAQAQREAAAEYAQLLAKR</t>
  </si>
  <si>
    <t>2187.4</t>
  </si>
  <si>
    <t>2186.3</t>
  </si>
  <si>
    <t>LDPALGGGSSDRREEYPVPDAPPYR</t>
  </si>
  <si>
    <t>YD-LVSGMQHPGSAGGVYETTQHFIDIk</t>
  </si>
  <si>
    <t>2188.3</t>
  </si>
  <si>
    <t>2187.2</t>
  </si>
  <si>
    <t>ELAYQLRNEYLR</t>
  </si>
  <si>
    <t>2188.5</t>
  </si>
  <si>
    <t>LDSEKHLDFAPTSPFGGARPGR</t>
  </si>
  <si>
    <t>2188.7</t>
  </si>
  <si>
    <t>2187.6</t>
  </si>
  <si>
    <t>YS-nGPVYGVPPQGGFPR</t>
  </si>
  <si>
    <t>2189.12</t>
  </si>
  <si>
    <t>2188.11</t>
  </si>
  <si>
    <t>NMAGNLFGGAGAQSTDETPDNENKQ</t>
  </si>
  <si>
    <t>2189.3</t>
  </si>
  <si>
    <t>2188.2</t>
  </si>
  <si>
    <t>2189.6</t>
  </si>
  <si>
    <t>QTALVELVK</t>
  </si>
  <si>
    <t>2189.8</t>
  </si>
  <si>
    <t>MENPHEQVQANLLSR</t>
  </si>
  <si>
    <t>2189.9</t>
  </si>
  <si>
    <t>2188.8</t>
  </si>
  <si>
    <t>2190.3</t>
  </si>
  <si>
    <t>2189.2</t>
  </si>
  <si>
    <t>2190.5</t>
  </si>
  <si>
    <t>2189.4</t>
  </si>
  <si>
    <t>VQVGDLVTVGQCRPLSK</t>
  </si>
  <si>
    <t>2190.6</t>
  </si>
  <si>
    <t>2189.5</t>
  </si>
  <si>
    <t>2190.7</t>
  </si>
  <si>
    <t>2190.8</t>
  </si>
  <si>
    <t>2189.7</t>
  </si>
  <si>
    <t>YGMDYMYDACSTTAR</t>
  </si>
  <si>
    <t>2191.2</t>
  </si>
  <si>
    <t>2190.1</t>
  </si>
  <si>
    <t>2191.5</t>
  </si>
  <si>
    <t>2190.4</t>
  </si>
  <si>
    <t>SVEMHHEQLEqGVPGDNVGFNVK</t>
  </si>
  <si>
    <t>YS-SVEMHHEQLEQGVPGDNVGFNVK</t>
  </si>
  <si>
    <t>2191.6</t>
  </si>
  <si>
    <t>2192.10</t>
  </si>
  <si>
    <t>2191.9</t>
  </si>
  <si>
    <t>2192.11</t>
  </si>
  <si>
    <t>2191.10</t>
  </si>
  <si>
    <t>ETAQALnGWELTK</t>
  </si>
  <si>
    <t>YS-ETAQAINGWELTK</t>
  </si>
  <si>
    <t>2192.3</t>
  </si>
  <si>
    <t>qGVLGLKVK</t>
  </si>
  <si>
    <t>YD-GIPLkNIK</t>
  </si>
  <si>
    <t>2192.8</t>
  </si>
  <si>
    <t>2191.7</t>
  </si>
  <si>
    <t>2192.9</t>
  </si>
  <si>
    <t>2191.8</t>
  </si>
  <si>
    <t>2193.11</t>
  </si>
  <si>
    <t>QLYDYETEVSMR</t>
  </si>
  <si>
    <t>2193.7</t>
  </si>
  <si>
    <t>2192.6</t>
  </si>
  <si>
    <t>2194.12</t>
  </si>
  <si>
    <t>2194.13</t>
  </si>
  <si>
    <t>2193.12</t>
  </si>
  <si>
    <t>LVSKYRPNCPLLLVTR</t>
  </si>
  <si>
    <t>2194.14</t>
  </si>
  <si>
    <t>2193.13</t>
  </si>
  <si>
    <t>2194.7</t>
  </si>
  <si>
    <t>2193.6</t>
  </si>
  <si>
    <t>QATKDAGALSGLNVLR</t>
  </si>
  <si>
    <t>2194.8</t>
  </si>
  <si>
    <t>LYKLPDGKPENQFAFSGEAK</t>
  </si>
  <si>
    <t>2194.9</t>
  </si>
  <si>
    <t>2193.8</t>
  </si>
  <si>
    <t>QAVVNPENTLFATKR</t>
  </si>
  <si>
    <t>2195.4</t>
  </si>
  <si>
    <t>2194.3</t>
  </si>
  <si>
    <t>2195.5</t>
  </si>
  <si>
    <t>2194.4</t>
  </si>
  <si>
    <t>2195.6</t>
  </si>
  <si>
    <t>2194.5</t>
  </si>
  <si>
    <t>SLVPSGASTGVHEALEMRDEDK</t>
  </si>
  <si>
    <t>2195.7</t>
  </si>
  <si>
    <t>2194.6</t>
  </si>
  <si>
    <t>MLSYSEEFYK</t>
  </si>
  <si>
    <t>2195.8</t>
  </si>
  <si>
    <t>YD-ALLEKGVTEAER</t>
  </si>
  <si>
    <t>2196.13</t>
  </si>
  <si>
    <t>2195.12</t>
  </si>
  <si>
    <t>qLTVNDLPVGR</t>
  </si>
  <si>
    <t>YS-QITVNDLPVGR</t>
  </si>
  <si>
    <t>YS-QITVnDLPVGR</t>
  </si>
  <si>
    <t>2196.15</t>
  </si>
  <si>
    <t>2195.14</t>
  </si>
  <si>
    <t>VVTTTADDAFPSSLR</t>
  </si>
  <si>
    <t>2196.2</t>
  </si>
  <si>
    <t>2195.1</t>
  </si>
  <si>
    <t>2196.4</t>
  </si>
  <si>
    <t>2195.3</t>
  </si>
  <si>
    <t>2197.10</t>
  </si>
  <si>
    <t>2196.9</t>
  </si>
  <si>
    <t>VSDSGLVTLAYK</t>
  </si>
  <si>
    <t>2197.11</t>
  </si>
  <si>
    <t>2196.10</t>
  </si>
  <si>
    <t>2197.4</t>
  </si>
  <si>
    <t>2196.3</t>
  </si>
  <si>
    <t>RLLDLLR</t>
  </si>
  <si>
    <t>2197.5</t>
  </si>
  <si>
    <t>VQDRGLSAVAQAESMKFK</t>
  </si>
  <si>
    <t>2197.6</t>
  </si>
  <si>
    <t>2196.5</t>
  </si>
  <si>
    <t>QLGEWAGLGKLDREGNAR</t>
  </si>
  <si>
    <t>YD-GSrIQQItRDFSVQIK</t>
  </si>
  <si>
    <t>2198.4</t>
  </si>
  <si>
    <t>2197.3</t>
  </si>
  <si>
    <t>KLQLPSSLAYGER</t>
  </si>
  <si>
    <t>2199.5</t>
  </si>
  <si>
    <t>2199.8</t>
  </si>
  <si>
    <t>2198.7</t>
  </si>
  <si>
    <t>2200.14</t>
  </si>
  <si>
    <t>2199.13</t>
  </si>
  <si>
    <t>2200.4</t>
  </si>
  <si>
    <t>2199.3</t>
  </si>
  <si>
    <t>FDDRVTGNLSKFAPEAR</t>
  </si>
  <si>
    <t>2200.8</t>
  </si>
  <si>
    <t>2199.7</t>
  </si>
  <si>
    <t>LMADDYGWDVTDARK</t>
  </si>
  <si>
    <t>2201.7</t>
  </si>
  <si>
    <t>2200.6</t>
  </si>
  <si>
    <t>2202.2</t>
  </si>
  <si>
    <t>2201.1</t>
  </si>
  <si>
    <t>LGPLSNLVK</t>
  </si>
  <si>
    <t>2202.3</t>
  </si>
  <si>
    <t>2201.2</t>
  </si>
  <si>
    <t>QLGEWAGLGK</t>
  </si>
  <si>
    <t>2202.5</t>
  </si>
  <si>
    <t>2201.4</t>
  </si>
  <si>
    <t>KVWLDPNETSELAQANSR</t>
  </si>
  <si>
    <t>2203.13</t>
  </si>
  <si>
    <t>2202.12</t>
  </si>
  <si>
    <t>SRPLVLSGPSGTGKSTLLK</t>
  </si>
  <si>
    <t>2203.14</t>
  </si>
  <si>
    <t>2202.13</t>
  </si>
  <si>
    <t>2203.15</t>
  </si>
  <si>
    <t>2202.14</t>
  </si>
  <si>
    <t>2203.16</t>
  </si>
  <si>
    <t>2202.15</t>
  </si>
  <si>
    <t>NMAGNLFGGAGAQSTdETPDNENKQ</t>
  </si>
  <si>
    <t>YD-TSIAEMDFAnLtLEEKSENEAK</t>
  </si>
  <si>
    <t>2203.9</t>
  </si>
  <si>
    <t>2202.8</t>
  </si>
  <si>
    <t>RGPLVVYAEDNGLVK</t>
  </si>
  <si>
    <t>2204.2</t>
  </si>
  <si>
    <t>2203.1</t>
  </si>
  <si>
    <t>LGPLGLSPKKVGEDLAK</t>
  </si>
  <si>
    <t>YD-IGPLGLSPKKVGDDIAk</t>
  </si>
  <si>
    <t>YD-IGPLGLSPKkVGDDIAK</t>
  </si>
  <si>
    <t>2204.3</t>
  </si>
  <si>
    <t>2203.2</t>
  </si>
  <si>
    <t>KLTSNQRLVAALPTLK</t>
  </si>
  <si>
    <t>2204.4</t>
  </si>
  <si>
    <t>2203.3</t>
  </si>
  <si>
    <t>SLRPLDTEALLK</t>
  </si>
  <si>
    <t>2205.12</t>
  </si>
  <si>
    <t>2204.11</t>
  </si>
  <si>
    <t>ACGVSRPVLAASLTTNDASALK</t>
  </si>
  <si>
    <t>2205.13</t>
  </si>
  <si>
    <t>2204.12</t>
  </si>
  <si>
    <t>LLGDAAKNQAAMNPSNTVFDAK</t>
  </si>
  <si>
    <t>2205.14</t>
  </si>
  <si>
    <t>2204.13</t>
  </si>
  <si>
    <t>TQFENSNELGVFSK</t>
  </si>
  <si>
    <t>2205.7</t>
  </si>
  <si>
    <t>2204.6</t>
  </si>
  <si>
    <t>2205.9</t>
  </si>
  <si>
    <t>2204.8</t>
  </si>
  <si>
    <t>2206.12</t>
  </si>
  <si>
    <t>2205.11</t>
  </si>
  <si>
    <t>VDAtEEsDLAqQyGVR</t>
  </si>
  <si>
    <t>YS-VDAtEEsDLAQQyGVR</t>
  </si>
  <si>
    <t>2206.5</t>
  </si>
  <si>
    <t>2205.4</t>
  </si>
  <si>
    <t>LLNGLALR</t>
  </si>
  <si>
    <t>2206.6</t>
  </si>
  <si>
    <t>2205.5</t>
  </si>
  <si>
    <t>HLDFAPTSPFGGARPGR</t>
  </si>
  <si>
    <t>2206.7</t>
  </si>
  <si>
    <t>2205.6</t>
  </si>
  <si>
    <t>FDAGKLVYVTGGR</t>
  </si>
  <si>
    <t>YD-LLFDEIAKYnR</t>
  </si>
  <si>
    <t>2207.10</t>
  </si>
  <si>
    <t>2206.9</t>
  </si>
  <si>
    <t>2207.11</t>
  </si>
  <si>
    <t>2206.10</t>
  </si>
  <si>
    <t>VLNSYWVNQDSTYK</t>
  </si>
  <si>
    <t>2207.4</t>
  </si>
  <si>
    <t>2206.3</t>
  </si>
  <si>
    <t>2207.6</t>
  </si>
  <si>
    <t>2207.7</t>
  </si>
  <si>
    <t>YD-KGEVRnEMIVQnLQK</t>
  </si>
  <si>
    <t>YS-YVRAnGtTVLVGMPAGAK</t>
  </si>
  <si>
    <t>2207.8</t>
  </si>
  <si>
    <t>EAADVLLNVPR</t>
  </si>
  <si>
    <t>2207.9</t>
  </si>
  <si>
    <t>2206.8</t>
  </si>
  <si>
    <t>2208.10</t>
  </si>
  <si>
    <t>GSNFQGDGREDAPDLDWGAAR</t>
  </si>
  <si>
    <t>2208.2</t>
  </si>
  <si>
    <t>2207.1</t>
  </si>
  <si>
    <t>GWDVGLPK</t>
  </si>
  <si>
    <t>2208.3</t>
  </si>
  <si>
    <t>2207.2</t>
  </si>
  <si>
    <t>YD-SLSLPILR</t>
  </si>
  <si>
    <t>2208.4</t>
  </si>
  <si>
    <t>2207.3</t>
  </si>
  <si>
    <t>2208.5</t>
  </si>
  <si>
    <t>VYPDVLYTSKLSR</t>
  </si>
  <si>
    <t>2208.9</t>
  </si>
  <si>
    <t>YD-SISIVGSYVGnR</t>
  </si>
  <si>
    <t>2209.3</t>
  </si>
  <si>
    <t>SLLTNDEALFKK</t>
  </si>
  <si>
    <t>2209.7</t>
  </si>
  <si>
    <t>2208.6</t>
  </si>
  <si>
    <t>NFAEFNSVYAK</t>
  </si>
  <si>
    <t>2209.8</t>
  </si>
  <si>
    <t>2208.7</t>
  </si>
  <si>
    <t>KVPqVSTPTLVEVSR</t>
  </si>
  <si>
    <t>YS-KVPQVSTPTLVEVSR</t>
  </si>
  <si>
    <t>2210.4</t>
  </si>
  <si>
    <t>AHGGFSVFTGVGER</t>
  </si>
  <si>
    <t>2210.5</t>
  </si>
  <si>
    <t>2209.4</t>
  </si>
  <si>
    <t>LREAADVLLNVPR</t>
  </si>
  <si>
    <t>YD-LLGNVTIAQGGVLPN</t>
  </si>
  <si>
    <t>2211.11</t>
  </si>
  <si>
    <t>2210.10</t>
  </si>
  <si>
    <t>2211.2</t>
  </si>
  <si>
    <t>2210.1</t>
  </si>
  <si>
    <t>LNLDPDTLTLKR</t>
  </si>
  <si>
    <t>2211.5</t>
  </si>
  <si>
    <t>2211.6</t>
  </si>
  <si>
    <t>SKVVVFEDAPAGLAAGK</t>
  </si>
  <si>
    <t>2212.11</t>
  </si>
  <si>
    <t>2211.10</t>
  </si>
  <si>
    <t>SnGVLNVDNQTSDLVK</t>
  </si>
  <si>
    <t>YS-SNGVLNVDNQTSDLVK</t>
  </si>
  <si>
    <t>2212.4</t>
  </si>
  <si>
    <t>2211.3</t>
  </si>
  <si>
    <t>NLTEEVWAVKDGR</t>
  </si>
  <si>
    <t>2212.5</t>
  </si>
  <si>
    <t>2211.4</t>
  </si>
  <si>
    <t>YGGYGNLLLK</t>
  </si>
  <si>
    <t>2212.6</t>
  </si>
  <si>
    <t>KVPQVSTPtLVEVSR</t>
  </si>
  <si>
    <t>2212.7</t>
  </si>
  <si>
    <t>qTVAVGVLKSVDKTEK</t>
  </si>
  <si>
    <t>2212.9</t>
  </si>
  <si>
    <t>2211.8</t>
  </si>
  <si>
    <t>NQVAANPQnTLFDLKR</t>
  </si>
  <si>
    <t>YS-NQVAANPQNTIFDIKR</t>
  </si>
  <si>
    <t>YS-NQVAANPqNTIFDIKR</t>
  </si>
  <si>
    <t>2213.3</t>
  </si>
  <si>
    <t>2212.2</t>
  </si>
  <si>
    <t>MEAHNQFLKTFQKER</t>
  </si>
  <si>
    <t>2213.4</t>
  </si>
  <si>
    <t>2212.3</t>
  </si>
  <si>
    <t>2213.5</t>
  </si>
  <si>
    <t>AAAAEKNVPLYQHLADLSKSK</t>
  </si>
  <si>
    <t>2213.7</t>
  </si>
  <si>
    <t>MNVSTSTFQTR</t>
  </si>
  <si>
    <t>YD-SSIVEEDIVsR</t>
  </si>
  <si>
    <t>2213.8</t>
  </si>
  <si>
    <t>2214.4</t>
  </si>
  <si>
    <t>2214.5</t>
  </si>
  <si>
    <t>YS-AHsSMVGFDLPQR</t>
  </si>
  <si>
    <t>YD-AHSDMVGFDLPQR</t>
  </si>
  <si>
    <t>YS-AHSSMVGFDLPQr</t>
  </si>
  <si>
    <t>YS-AHSsMVGFDLPQR</t>
  </si>
  <si>
    <t>2214.6</t>
  </si>
  <si>
    <t>GLVLEKLGLESKQpNSALR</t>
  </si>
  <si>
    <t>2214.8</t>
  </si>
  <si>
    <t>FVLGGPQGDAGLTGR</t>
  </si>
  <si>
    <t>2215.2</t>
  </si>
  <si>
    <t>2214.1</t>
  </si>
  <si>
    <t>2215.3</t>
  </si>
  <si>
    <t>2214.2</t>
  </si>
  <si>
    <t>KVPCVGLSLGVER</t>
  </si>
  <si>
    <t>YD-EQVAKWVNLAQK</t>
  </si>
  <si>
    <t>2216.4</t>
  </si>
  <si>
    <t>QFHPANLPASEVLR</t>
  </si>
  <si>
    <t>2216.5</t>
  </si>
  <si>
    <t>2215.4</t>
  </si>
  <si>
    <t>FNVVKVSAAAGKANKQFAKF</t>
  </si>
  <si>
    <t>2216.6</t>
  </si>
  <si>
    <t>2215.5</t>
  </si>
  <si>
    <t>2216.7</t>
  </si>
  <si>
    <t>2215.6</t>
  </si>
  <si>
    <t>2217.2</t>
  </si>
  <si>
    <t>2216.1</t>
  </si>
  <si>
    <t>LDSLKPQFFSR</t>
  </si>
  <si>
    <t>2217.5</t>
  </si>
  <si>
    <t>SAVPSVQTFGK</t>
  </si>
  <si>
    <t>YD-EAVPSVQTFGK</t>
  </si>
  <si>
    <t>YD-EAVRSKnMAR</t>
  </si>
  <si>
    <t>2217.6</t>
  </si>
  <si>
    <t>2218.11</t>
  </si>
  <si>
    <t>2217.10</t>
  </si>
  <si>
    <t>2218.12</t>
  </si>
  <si>
    <t>2217.11</t>
  </si>
  <si>
    <t>YYPQQAPMPAAAPQQAYYGTAPSTSK</t>
  </si>
  <si>
    <t>2218.2</t>
  </si>
  <si>
    <t>2217.1</t>
  </si>
  <si>
    <t>LLEPSLKALASK</t>
  </si>
  <si>
    <t>2218.3</t>
  </si>
  <si>
    <t>CPFTGLVSLRGK</t>
  </si>
  <si>
    <t>2218.6</t>
  </si>
  <si>
    <t>STPSLVGFGPR</t>
  </si>
  <si>
    <t>2219.10</t>
  </si>
  <si>
    <t>2218.9</t>
  </si>
  <si>
    <t>QLTVnDLPVGR</t>
  </si>
  <si>
    <t>YD-kASLDPPSISR</t>
  </si>
  <si>
    <t>YD-KASLDPPSISR</t>
  </si>
  <si>
    <t>2219.13</t>
  </si>
  <si>
    <t>2219.14</t>
  </si>
  <si>
    <t>2218.13</t>
  </si>
  <si>
    <t>KGNNTANATNSANTVQKNRNLDVSNLPSLA</t>
  </si>
  <si>
    <t>2219.15</t>
  </si>
  <si>
    <t>2218.14</t>
  </si>
  <si>
    <t>SNQALYEKLEQTR</t>
  </si>
  <si>
    <t>2219.2</t>
  </si>
  <si>
    <t>2218.1</t>
  </si>
  <si>
    <t>RLVLPAPYAYGK</t>
  </si>
  <si>
    <t>2219.6</t>
  </si>
  <si>
    <t>2218.5</t>
  </si>
  <si>
    <t>2219.9</t>
  </si>
  <si>
    <t>2218.8</t>
  </si>
  <si>
    <t>QMLQSPMFR</t>
  </si>
  <si>
    <t>2220.2</t>
  </si>
  <si>
    <t>2219.1</t>
  </si>
  <si>
    <t>AFLLEEQKLVK</t>
  </si>
  <si>
    <t>2220.3</t>
  </si>
  <si>
    <t>2220.4</t>
  </si>
  <si>
    <t>2219.3</t>
  </si>
  <si>
    <t>KGLGNPLLYDGVER</t>
  </si>
  <si>
    <t>2220.6</t>
  </si>
  <si>
    <t>2219.5</t>
  </si>
  <si>
    <t>2220.8</t>
  </si>
  <si>
    <t>2219.7</t>
  </si>
  <si>
    <t>SLETFRTTnTL</t>
  </si>
  <si>
    <t>2220.9</t>
  </si>
  <si>
    <t>2219.8</t>
  </si>
  <si>
    <t>2221.2</t>
  </si>
  <si>
    <t>2220.1</t>
  </si>
  <si>
    <t>YGLLYHSGFLSK</t>
  </si>
  <si>
    <t>2221.3</t>
  </si>
  <si>
    <t>MGVPYALVK</t>
  </si>
  <si>
    <t>2222.3</t>
  </si>
  <si>
    <t>2223.14</t>
  </si>
  <si>
    <t>2222.13</t>
  </si>
  <si>
    <t>ALLVLsTSGTTPR</t>
  </si>
  <si>
    <t>YD-ASAVAAVFEQkAKAIIVLsTSGTTPR</t>
  </si>
  <si>
    <t>2223.15</t>
  </si>
  <si>
    <t>2222.14</t>
  </si>
  <si>
    <t>2223.16</t>
  </si>
  <si>
    <t>2222.15</t>
  </si>
  <si>
    <t>YS-SNGVLNVDnQTSDLVK</t>
  </si>
  <si>
    <t>2223.6</t>
  </si>
  <si>
    <t>2222.5</t>
  </si>
  <si>
    <t>2223.8</t>
  </si>
  <si>
    <t>2222.7</t>
  </si>
  <si>
    <t>YS-RGPLVVYAEDnGIVK</t>
  </si>
  <si>
    <t>YD-kGPVVAKDtPEPVk</t>
  </si>
  <si>
    <t>2223.9</t>
  </si>
  <si>
    <t>2222.8</t>
  </si>
  <si>
    <t>2224.2</t>
  </si>
  <si>
    <t>2223.1</t>
  </si>
  <si>
    <t>YD-AAAAEKNVPLYKHLADLSKSK</t>
  </si>
  <si>
    <t>2224.3</t>
  </si>
  <si>
    <t>2223.2</t>
  </si>
  <si>
    <t>TLQFVLQEK</t>
  </si>
  <si>
    <t>2224.4</t>
  </si>
  <si>
    <t>2223.3</t>
  </si>
  <si>
    <t>2224.7</t>
  </si>
  <si>
    <t>ETAQALNGWELTK</t>
  </si>
  <si>
    <t>2225.2</t>
  </si>
  <si>
    <t>2224.1</t>
  </si>
  <si>
    <t>YNWLcDPVHK</t>
  </si>
  <si>
    <t>2225.4</t>
  </si>
  <si>
    <t>2225.5</t>
  </si>
  <si>
    <t>VQNVAQGLLMAK</t>
  </si>
  <si>
    <t>2225.6</t>
  </si>
  <si>
    <t>2224.5</t>
  </si>
  <si>
    <t>YD-FVIGGPQGDAGVTGr</t>
  </si>
  <si>
    <t>2225.7</t>
  </si>
  <si>
    <t>2224.6</t>
  </si>
  <si>
    <t>GEEDGVNNENADKEDLYTKPEQVYNVYK</t>
  </si>
  <si>
    <t>2225.8</t>
  </si>
  <si>
    <t>YD-SDEEHTFETADAGSSATYPMQCSALRK</t>
  </si>
  <si>
    <t>2226.2</t>
  </si>
  <si>
    <t>2225.1</t>
  </si>
  <si>
    <t>FLLLDDK</t>
  </si>
  <si>
    <t>YD-IFLLDDK</t>
  </si>
  <si>
    <t>YD-IFVDIEK</t>
  </si>
  <si>
    <t>YD-LFIIDDK</t>
  </si>
  <si>
    <t>2226.3</t>
  </si>
  <si>
    <t>AGELLKEKKVYPDVLYTSKLSR</t>
  </si>
  <si>
    <t>2226.7</t>
  </si>
  <si>
    <t>QVLLRLNPYAK</t>
  </si>
  <si>
    <t>2228.2</t>
  </si>
  <si>
    <t>2227.1</t>
  </si>
  <si>
    <t>eSTLHLVLR</t>
  </si>
  <si>
    <t>YD-CIPHIIVR</t>
  </si>
  <si>
    <t>YD-SkYSLLVR</t>
  </si>
  <si>
    <t>2228.3</t>
  </si>
  <si>
    <t>2227.2</t>
  </si>
  <si>
    <t>LSGGNDKQGFPMKQGVLLPTR</t>
  </si>
  <si>
    <t>2228.4</t>
  </si>
  <si>
    <t>2227.3</t>
  </si>
  <si>
    <t>YS-sAVPSVQTFGK</t>
  </si>
  <si>
    <t>2228.5</t>
  </si>
  <si>
    <t>2227.4</t>
  </si>
  <si>
    <t>2228.6</t>
  </si>
  <si>
    <t>2227.5</t>
  </si>
  <si>
    <t>LMQTDEDLGKVSQATPVLAGR</t>
  </si>
  <si>
    <t>2229.2</t>
  </si>
  <si>
    <t>2228.1</t>
  </si>
  <si>
    <t>LYTFLAR</t>
  </si>
  <si>
    <t>YD-LYRYIR</t>
  </si>
  <si>
    <t>2229.7</t>
  </si>
  <si>
    <t>LFNPPKEDMKDDVTGEALVQR</t>
  </si>
  <si>
    <t>YD-RDYCVLGAGPAGLQmAYFLQR</t>
  </si>
  <si>
    <t>2229.8</t>
  </si>
  <si>
    <t>2228.7</t>
  </si>
  <si>
    <t>MVNQAEEFKAADEAFAK</t>
  </si>
  <si>
    <t>2230.2</t>
  </si>
  <si>
    <t>2229.1</t>
  </si>
  <si>
    <t>NFGVWVR</t>
  </si>
  <si>
    <t>2230.3</t>
  </si>
  <si>
    <t>2230.4</t>
  </si>
  <si>
    <t>2229.3</t>
  </si>
  <si>
    <t>YGSKVFMLVR</t>
  </si>
  <si>
    <t>2230.5</t>
  </si>
  <si>
    <t>2229.4</t>
  </si>
  <si>
    <t>SDEEHTFETADAGSSATYPMQCSALRK</t>
  </si>
  <si>
    <t>YS-SDEEhTFETADAGSSATYPMQCSALRK</t>
  </si>
  <si>
    <t>YS-SDEEHTFETADAGSSATYPMQcSALRK</t>
  </si>
  <si>
    <t>2231.2</t>
  </si>
  <si>
    <t>2230.1</t>
  </si>
  <si>
    <t>2231.3</t>
  </si>
  <si>
    <t>EEVDLDWSAAR</t>
  </si>
  <si>
    <t>2231.4</t>
  </si>
  <si>
    <t>mENDKGQLVELYVPRK</t>
  </si>
  <si>
    <t>2231.5</t>
  </si>
  <si>
    <t>GTQVMYLSEQKL</t>
  </si>
  <si>
    <t>2231.6</t>
  </si>
  <si>
    <t>2232.2</t>
  </si>
  <si>
    <t>2231.1</t>
  </si>
  <si>
    <t>LFEGNALLR</t>
  </si>
  <si>
    <t>2232.3</t>
  </si>
  <si>
    <t>VKQLENVSSNLVKNAEQHNLVK</t>
  </si>
  <si>
    <t>2232.4</t>
  </si>
  <si>
    <t>LLGDAAKNQAAMNPANTVFDAKR</t>
  </si>
  <si>
    <t>2234.2</t>
  </si>
  <si>
    <t>2233.1</t>
  </si>
  <si>
    <t>LVAALPTLK</t>
  </si>
  <si>
    <t>2234.3</t>
  </si>
  <si>
    <t>2233.2</t>
  </si>
  <si>
    <t>2234.4</t>
  </si>
  <si>
    <t>2233.3</t>
  </si>
  <si>
    <t>LYNDLVPKTAENFR</t>
  </si>
  <si>
    <t>2235.2</t>
  </si>
  <si>
    <t>2234.1</t>
  </si>
  <si>
    <t>2235.4</t>
  </si>
  <si>
    <t>LSGLLYEEVR</t>
  </si>
  <si>
    <t>2235.6</t>
  </si>
  <si>
    <t>2234.5</t>
  </si>
  <si>
    <t>2236.3</t>
  </si>
  <si>
    <t>TGSRGGVTQVRVEFLEDTSR</t>
  </si>
  <si>
    <t>2236.4</t>
  </si>
  <si>
    <t>2235.3</t>
  </si>
  <si>
    <t>2236.6</t>
  </si>
  <si>
    <t>2235.5</t>
  </si>
  <si>
    <t>2236.8</t>
  </si>
  <si>
    <t>2235.7</t>
  </si>
  <si>
    <t>2237.2</t>
  </si>
  <si>
    <t>2236.1</t>
  </si>
  <si>
    <t>VLEFQDSLHYSPR</t>
  </si>
  <si>
    <t>2237.3</t>
  </si>
  <si>
    <t>2236.2</t>
  </si>
  <si>
    <t>EQSLDGLFEETKEK</t>
  </si>
  <si>
    <t>2238.4</t>
  </si>
  <si>
    <t>LVnEVtEFAK</t>
  </si>
  <si>
    <t>YD-AVDCPGDLGTr</t>
  </si>
  <si>
    <t>2238.5</t>
  </si>
  <si>
    <t>2237.4</t>
  </si>
  <si>
    <t>LYGTDCNQVENVFKAK</t>
  </si>
  <si>
    <t>2239.10</t>
  </si>
  <si>
    <t>2238.9</t>
  </si>
  <si>
    <t>YD-pEGTpR</t>
  </si>
  <si>
    <t>2239.4</t>
  </si>
  <si>
    <t>2238.3</t>
  </si>
  <si>
    <t>GVLGVLAGGGRVDKPLLKAGR</t>
  </si>
  <si>
    <t>2239.5</t>
  </si>
  <si>
    <t>2239.7</t>
  </si>
  <si>
    <t>2238.6</t>
  </si>
  <si>
    <t>2239.8</t>
  </si>
  <si>
    <t>2238.7</t>
  </si>
  <si>
    <t>TAEnFLKLCEGNAGMAK</t>
  </si>
  <si>
    <t>YS-TAENFLKLCEGNAGMAK</t>
  </si>
  <si>
    <t>2239.9</t>
  </si>
  <si>
    <t>2238.8</t>
  </si>
  <si>
    <t>2240.3</t>
  </si>
  <si>
    <t>2239.2</t>
  </si>
  <si>
    <t>2240.6</t>
  </si>
  <si>
    <t>LLEPSLKALASKYNCDKSVCR</t>
  </si>
  <si>
    <t>2240.9</t>
  </si>
  <si>
    <t>SLPETQKGVLFYESHGK</t>
  </si>
  <si>
    <t>YD-QIPETQKGVIFYESHGK</t>
  </si>
  <si>
    <t>YD-PETQKGVIFYE</t>
  </si>
  <si>
    <t>2241.2</t>
  </si>
  <si>
    <t>2240.1</t>
  </si>
  <si>
    <t>2241.6</t>
  </si>
  <si>
    <t>2240.5</t>
  </si>
  <si>
    <t>VVVFEDAPAGLAAGKAAGCK</t>
  </si>
  <si>
    <t>2242.4</t>
  </si>
  <si>
    <t>2241.3</t>
  </si>
  <si>
    <t>2242.5</t>
  </si>
  <si>
    <t>2241.4</t>
  </si>
  <si>
    <t>2242.6</t>
  </si>
  <si>
    <t>2241.5</t>
  </si>
  <si>
    <t>2242.7</t>
  </si>
  <si>
    <t>2243.3</t>
  </si>
  <si>
    <t>2242.2</t>
  </si>
  <si>
    <t>2244.3</t>
  </si>
  <si>
    <t>2243.2</t>
  </si>
  <si>
    <t>LVSwYDNEYGYSTR</t>
  </si>
  <si>
    <t>Kynurenin</t>
  </si>
  <si>
    <t>YS-LVSWYDNEYGYSTR</t>
  </si>
  <si>
    <t>2244.5</t>
  </si>
  <si>
    <t>2243.4</t>
  </si>
  <si>
    <t>SGLRLGRLEDVTPVPSDSTR</t>
  </si>
  <si>
    <t>2245.2</t>
  </si>
  <si>
    <t>2244.1</t>
  </si>
  <si>
    <t>2245.3</t>
  </si>
  <si>
    <t>2244.2</t>
  </si>
  <si>
    <t>2245.4</t>
  </si>
  <si>
    <t>LATELPAWSK</t>
  </si>
  <si>
    <t>2245.5</t>
  </si>
  <si>
    <t>2244.4</t>
  </si>
  <si>
    <t>TSLGYAYVNFNDHEAGR</t>
  </si>
  <si>
    <t>2246.11</t>
  </si>
  <si>
    <t>2245.10</t>
  </si>
  <si>
    <t>2246.4</t>
  </si>
  <si>
    <t>VEFLEDTSRTLVR</t>
  </si>
  <si>
    <t>2246.6</t>
  </si>
  <si>
    <t>FVSDLAKDAYEYSR</t>
  </si>
  <si>
    <t>2246.7</t>
  </si>
  <si>
    <t>2245.6</t>
  </si>
  <si>
    <t>LCVSTDVFGR</t>
  </si>
  <si>
    <t>2246.8</t>
  </si>
  <si>
    <t>2245.7</t>
  </si>
  <si>
    <t>2246.9</t>
  </si>
  <si>
    <t>2245.8</t>
  </si>
  <si>
    <t>VAPEEHPVLLTEAPMNPK</t>
  </si>
  <si>
    <t>2247.3</t>
  </si>
  <si>
    <t>2246.2</t>
  </si>
  <si>
    <t>LAAYHAQTEPLVDFYKK</t>
  </si>
  <si>
    <t>2247.4</t>
  </si>
  <si>
    <t>2246.3</t>
  </si>
  <si>
    <t>2247.6</t>
  </si>
  <si>
    <t>2246.5</t>
  </si>
  <si>
    <t>2247.7</t>
  </si>
  <si>
    <t>FLSEQLSQSGFHDLK</t>
  </si>
  <si>
    <t>2247.9</t>
  </si>
  <si>
    <t>2248.3</t>
  </si>
  <si>
    <t>2247.2</t>
  </si>
  <si>
    <t>LETGNFSWASEGLSKK</t>
  </si>
  <si>
    <t>2248.4</t>
  </si>
  <si>
    <t>2249.10</t>
  </si>
  <si>
    <t>2248.9</t>
  </si>
  <si>
    <t>LVSNASCTTncLAPLAK</t>
  </si>
  <si>
    <t>2249.3</t>
  </si>
  <si>
    <t>2248.2</t>
  </si>
  <si>
    <t>VVLLVNVASK</t>
  </si>
  <si>
    <t>2249.4</t>
  </si>
  <si>
    <t>EAVAALKAVGAHSDLLK</t>
  </si>
  <si>
    <t>2249.5</t>
  </si>
  <si>
    <t>SLLEVVQTGAK</t>
  </si>
  <si>
    <t>2249.7</t>
  </si>
  <si>
    <t>2248.6</t>
  </si>
  <si>
    <t>2250.10</t>
  </si>
  <si>
    <t>2249.9</t>
  </si>
  <si>
    <t>AVEFAQQVQQSLPKDACR</t>
  </si>
  <si>
    <t>2250.11</t>
  </si>
  <si>
    <t>LLDEFYDRARDDADEDEEDPDTR</t>
  </si>
  <si>
    <t>2250.12</t>
  </si>
  <si>
    <t>2249.11</t>
  </si>
  <si>
    <t>AQPTEVSSLLEER</t>
  </si>
  <si>
    <t>YS-AqPTEVSSILEER</t>
  </si>
  <si>
    <t>YD-SQIDEVVLVGGSTR</t>
  </si>
  <si>
    <t>2250.4</t>
  </si>
  <si>
    <t>2250.5</t>
  </si>
  <si>
    <t>QNTLSLWR</t>
  </si>
  <si>
    <t>YD-QNTVGETLR</t>
  </si>
  <si>
    <t>2250.7</t>
  </si>
  <si>
    <t>2249.6</t>
  </si>
  <si>
    <t>LSTSVGWKYEDVVAK</t>
  </si>
  <si>
    <t>2250.8</t>
  </si>
  <si>
    <t>LSKSQLDEVVLVGGSTR</t>
  </si>
  <si>
    <t>2250.9</t>
  </si>
  <si>
    <t>2249.8</t>
  </si>
  <si>
    <t>VDAtEEsDLAQqyGVR</t>
  </si>
  <si>
    <t>2251.13</t>
  </si>
  <si>
    <t>LLTLEEEMTK</t>
  </si>
  <si>
    <t>2251.14</t>
  </si>
  <si>
    <t>2250.13</t>
  </si>
  <si>
    <t>2251.3</t>
  </si>
  <si>
    <t>2250.2</t>
  </si>
  <si>
    <t>2251.8</t>
  </si>
  <si>
    <t>YS-SNGVLnVDNQTSDLVK</t>
  </si>
  <si>
    <t>2252.2</t>
  </si>
  <si>
    <t>2251.1</t>
  </si>
  <si>
    <t>YD-GFNVADVR</t>
  </si>
  <si>
    <t>2252.3</t>
  </si>
  <si>
    <t>2251.2</t>
  </si>
  <si>
    <t>KLEFPLPSEDSR</t>
  </si>
  <si>
    <t>2252.5</t>
  </si>
  <si>
    <t>2251.4</t>
  </si>
  <si>
    <t>LGLFGGAGVGK</t>
  </si>
  <si>
    <t>2252.6</t>
  </si>
  <si>
    <t>2251.5</t>
  </si>
  <si>
    <t>EAAAEYAQLLAK</t>
  </si>
  <si>
    <t>2253.2</t>
  </si>
  <si>
    <t>2252.1</t>
  </si>
  <si>
    <t>EDTVSWFK</t>
  </si>
  <si>
    <t>2253.3</t>
  </si>
  <si>
    <t>GLNSSYAVWNDVTGKAHEK</t>
  </si>
  <si>
    <t>2253.4</t>
  </si>
  <si>
    <t>LVnEVteFAK</t>
  </si>
  <si>
    <t>YS-LVneVtEFAK</t>
  </si>
  <si>
    <t>2253.5</t>
  </si>
  <si>
    <t>2252.4</t>
  </si>
  <si>
    <t>NGLGFPLNEQDPSK</t>
  </si>
  <si>
    <t>2253.6</t>
  </si>
  <si>
    <t>2254.2</t>
  </si>
  <si>
    <t>2253.1</t>
  </si>
  <si>
    <t>2254.3</t>
  </si>
  <si>
    <t>VNSQSGKGGAAWVLLR</t>
  </si>
  <si>
    <t>2254.5</t>
  </si>
  <si>
    <t>KVWLDPNETSELAqANSR</t>
  </si>
  <si>
    <t>YS-KVWLDPNETSEIAQANSR</t>
  </si>
  <si>
    <t>YS-KVWLDPnETSEIAQANSR</t>
  </si>
  <si>
    <t>YS-KVWLDPNETSEIAQAnSR</t>
  </si>
  <si>
    <t>2255.3</t>
  </si>
  <si>
    <t>SEFYKLAPVDKK</t>
  </si>
  <si>
    <t>YS-SEFYkLAPVDKK</t>
  </si>
  <si>
    <t>2255.7</t>
  </si>
  <si>
    <t>2254.6</t>
  </si>
  <si>
    <t>ATLGLLGNQGVDPAK</t>
  </si>
  <si>
    <t>2256.2</t>
  </si>
  <si>
    <t>2255.1</t>
  </si>
  <si>
    <t>2256.3</t>
  </si>
  <si>
    <t>2255.2</t>
  </si>
  <si>
    <t>SWNVLSKAYLSR</t>
  </si>
  <si>
    <t>2256.4</t>
  </si>
  <si>
    <t>APLELPLEK</t>
  </si>
  <si>
    <t>2256.5</t>
  </si>
  <si>
    <t>2255.4</t>
  </si>
  <si>
    <t>2257.11</t>
  </si>
  <si>
    <t>2256.10</t>
  </si>
  <si>
    <t>2257.12</t>
  </si>
  <si>
    <t>2256.11</t>
  </si>
  <si>
    <t>SQVDELVLVGGSTR</t>
  </si>
  <si>
    <t>YD-GLILQSYEANSTPAQHVYAK</t>
  </si>
  <si>
    <t>2257.15</t>
  </si>
  <si>
    <t>2256.14</t>
  </si>
  <si>
    <t>AAAPAQTTTDYKYAPVSNLSAVPTNAR</t>
  </si>
  <si>
    <t>2257.7</t>
  </si>
  <si>
    <t>2256.6</t>
  </si>
  <si>
    <t>2258.10</t>
  </si>
  <si>
    <t>2257.9</t>
  </si>
  <si>
    <t>LLNVLGEPLDERGPLKSK</t>
  </si>
  <si>
    <t>2258.4</t>
  </si>
  <si>
    <t>2257.3</t>
  </si>
  <si>
    <t>SLAPAYGLPVVLHSDHCAKK</t>
  </si>
  <si>
    <t>2258.6</t>
  </si>
  <si>
    <t>2257.5</t>
  </si>
  <si>
    <t>2259.5</t>
  </si>
  <si>
    <t>2259.9</t>
  </si>
  <si>
    <t>2258.8</t>
  </si>
  <si>
    <t>2260.2</t>
  </si>
  <si>
    <t>2259.1</t>
  </si>
  <si>
    <t>MQLFVKTLTGK</t>
  </si>
  <si>
    <t>2260.6</t>
  </si>
  <si>
    <t>2260.7</t>
  </si>
  <si>
    <t>2259.6</t>
  </si>
  <si>
    <t>GLLLQSYEANSTPAQHVYAK</t>
  </si>
  <si>
    <t>2261.4</t>
  </si>
  <si>
    <t>2260.3</t>
  </si>
  <si>
    <t>EMGEEVYHAYTEVKAVR</t>
  </si>
  <si>
    <t>2261.5</t>
  </si>
  <si>
    <t>2260.4</t>
  </si>
  <si>
    <t>2261.7</t>
  </si>
  <si>
    <t>2262.3</t>
  </si>
  <si>
    <t>2261.2</t>
  </si>
  <si>
    <t>NLNNLKQENAYLLLRR</t>
  </si>
  <si>
    <t>2262.7</t>
  </si>
  <si>
    <t>2261.6</t>
  </si>
  <si>
    <t>LVQAFQFTDK</t>
  </si>
  <si>
    <t>2262.8</t>
  </si>
  <si>
    <t>2262.9</t>
  </si>
  <si>
    <t>2261.8</t>
  </si>
  <si>
    <t>ATVPVLEQQGTVLTR</t>
  </si>
  <si>
    <t>2263.3</t>
  </si>
  <si>
    <t>2262.2</t>
  </si>
  <si>
    <t>GAYKYLEELER</t>
  </si>
  <si>
    <t>YD-GAYKYLEELqR</t>
  </si>
  <si>
    <t>2263.4</t>
  </si>
  <si>
    <t>GLDATKLYVSHLQVNQAPK</t>
  </si>
  <si>
    <t>2263.5</t>
  </si>
  <si>
    <t>2262.4</t>
  </si>
  <si>
    <t>LGAAHLGLGDLDEAESNYKK</t>
  </si>
  <si>
    <t>2263.6</t>
  </si>
  <si>
    <t>2262.5</t>
  </si>
  <si>
    <t>2263.8</t>
  </si>
  <si>
    <t>TVTDKEGLPAGWQGLDNGPESR</t>
  </si>
  <si>
    <t>2264.2</t>
  </si>
  <si>
    <t>2263.1</t>
  </si>
  <si>
    <t>AAGFLLEKELK</t>
  </si>
  <si>
    <t>2264.8</t>
  </si>
  <si>
    <t>2263.7</t>
  </si>
  <si>
    <t>AcGVSRPVLAASLTTNDASALK</t>
  </si>
  <si>
    <t>YD-CGVSrPVIAASITTNDASAIK</t>
  </si>
  <si>
    <t>YS-ACGVSRPVIAASITTNDASAIK</t>
  </si>
  <si>
    <t>YD-cGVSrPVIAASITTNDASAIK</t>
  </si>
  <si>
    <t>2264.9</t>
  </si>
  <si>
    <t>2265.3</t>
  </si>
  <si>
    <t>RGPLVVYAEDnGLVK</t>
  </si>
  <si>
    <t>YD-VHNDGIeVLVVNYK</t>
  </si>
  <si>
    <t>YS-RGPLVVYAEDNGIVK</t>
  </si>
  <si>
    <t>2265.4</t>
  </si>
  <si>
    <t>2264.3</t>
  </si>
  <si>
    <t>GVLRHLTLNDLPVGR</t>
  </si>
  <si>
    <t>2265.6</t>
  </si>
  <si>
    <t>2264.5</t>
  </si>
  <si>
    <t>YS-nGLGFPINEQDPSK</t>
  </si>
  <si>
    <t>2266.10</t>
  </si>
  <si>
    <t>2265.9</t>
  </si>
  <si>
    <t>SLETFRTTNtL</t>
  </si>
  <si>
    <t>YD-TVECYVVERR</t>
  </si>
  <si>
    <t>YS-SLETFRTTNTL</t>
  </si>
  <si>
    <t>2266.11</t>
  </si>
  <si>
    <t>2265.10</t>
  </si>
  <si>
    <t>2266.5</t>
  </si>
  <si>
    <t>LLDVDGKPQLQVEFKGETK</t>
  </si>
  <si>
    <t>2266.8</t>
  </si>
  <si>
    <t>2265.7</t>
  </si>
  <si>
    <t>LGKKVEKAVLTVPAYFNDAQR</t>
  </si>
  <si>
    <t>2267.3</t>
  </si>
  <si>
    <t>2266.2</t>
  </si>
  <si>
    <t>2267.4</t>
  </si>
  <si>
    <t>2266.3</t>
  </si>
  <si>
    <t>YS-DqGGELLSLR</t>
  </si>
  <si>
    <t>YD-EnNIEIVTR</t>
  </si>
  <si>
    <t>2267.6</t>
  </si>
  <si>
    <t>LERLTSLNVVAGSDLRR</t>
  </si>
  <si>
    <t>2267.8</t>
  </si>
  <si>
    <t>2266.7</t>
  </si>
  <si>
    <t>LLVDAYGGASSVGGGAFSGKDYSKVDR</t>
  </si>
  <si>
    <t>2267.9</t>
  </si>
  <si>
    <t>MVLLGPPGAGKGTQAPNLQER</t>
  </si>
  <si>
    <t>2268.11</t>
  </si>
  <si>
    <t>2267.10</t>
  </si>
  <si>
    <t>HLDVTFTKVNNQLLK</t>
  </si>
  <si>
    <t>2268.14</t>
  </si>
  <si>
    <t>2267.13</t>
  </si>
  <si>
    <t>LLDTTREVKVNVEGLPR</t>
  </si>
  <si>
    <t>2268.15</t>
  </si>
  <si>
    <t>2267.14</t>
  </si>
  <si>
    <t>GLDLVVNEVSNR</t>
  </si>
  <si>
    <t>2268.5</t>
  </si>
  <si>
    <t>LWLPVNR</t>
  </si>
  <si>
    <t>YD-DAIIAAPVK</t>
  </si>
  <si>
    <t>2269.6</t>
  </si>
  <si>
    <t>2269.7</t>
  </si>
  <si>
    <t>2268.6</t>
  </si>
  <si>
    <t>2269.9</t>
  </si>
  <si>
    <t>2268.8</t>
  </si>
  <si>
    <t>2270.11</t>
  </si>
  <si>
    <t>2269.10</t>
  </si>
  <si>
    <t>STSDYETELQALK</t>
  </si>
  <si>
    <t>2270.4</t>
  </si>
  <si>
    <t>2269.3</t>
  </si>
  <si>
    <t>AHLMNPMVPGLAQGGK</t>
  </si>
  <si>
    <t>2270.7</t>
  </si>
  <si>
    <t>VVDALGNPLDGKGPLDAAGR</t>
  </si>
  <si>
    <t>2270.9</t>
  </si>
  <si>
    <t>2269.8</t>
  </si>
  <si>
    <t>LTSLNVVAGSDLR</t>
  </si>
  <si>
    <t>2271.3</t>
  </si>
  <si>
    <t>2270.2</t>
  </si>
  <si>
    <t>2271.4</t>
  </si>
  <si>
    <t>2270.3</t>
  </si>
  <si>
    <t>KSELEYYAMLSK</t>
  </si>
  <si>
    <t>2271.5</t>
  </si>
  <si>
    <t>qTALVELVK</t>
  </si>
  <si>
    <t>2271.8</t>
  </si>
  <si>
    <t>2272.4</t>
  </si>
  <si>
    <t>2272.5</t>
  </si>
  <si>
    <t>DqGGELLSLR</t>
  </si>
  <si>
    <t>YS-DQGGELLSLR</t>
  </si>
  <si>
    <t>YD-LMELQEAVR</t>
  </si>
  <si>
    <t>2272.8</t>
  </si>
  <si>
    <t>2271.7</t>
  </si>
  <si>
    <t>KLQELSTSVSEKTQELPSLAQSTQR</t>
  </si>
  <si>
    <t>2272.9</t>
  </si>
  <si>
    <t>WKEALDFQPPSSGSGNYSGR</t>
  </si>
  <si>
    <t>2273.5</t>
  </si>
  <si>
    <t>2273.6</t>
  </si>
  <si>
    <t>GLSNEGQNASLKGALAAAHYLR</t>
  </si>
  <si>
    <t>2273.7</t>
  </si>
  <si>
    <t>2272.6</t>
  </si>
  <si>
    <t>2273.8</t>
  </si>
  <si>
    <t>2272.7</t>
  </si>
  <si>
    <t>qLTVnDLPVGR</t>
  </si>
  <si>
    <t>2273.9</t>
  </si>
  <si>
    <t>NLYYLTGESLK</t>
  </si>
  <si>
    <t>2274.3</t>
  </si>
  <si>
    <t>2273.2</t>
  </si>
  <si>
    <t>EAELLVLK</t>
  </si>
  <si>
    <t>YD-QLSLLPnK</t>
  </si>
  <si>
    <t>2274.6</t>
  </si>
  <si>
    <t>2274.7</t>
  </si>
  <si>
    <t>VLDTGGPLSVPVGR</t>
  </si>
  <si>
    <t>2274.8</t>
  </si>
  <si>
    <t>2274.9</t>
  </si>
  <si>
    <t>2275.2</t>
  </si>
  <si>
    <t>2274.1</t>
  </si>
  <si>
    <t>2275.3</t>
  </si>
  <si>
    <t>2274.2</t>
  </si>
  <si>
    <t>YVRPPLLVGDLSRPK</t>
  </si>
  <si>
    <t>2275.4</t>
  </si>
  <si>
    <t>ALLAELKKTPLLK</t>
  </si>
  <si>
    <t>2275.5</t>
  </si>
  <si>
    <t>2274.4</t>
  </si>
  <si>
    <t>LAVLSYYKVDAEGK</t>
  </si>
  <si>
    <t>2275.8</t>
  </si>
  <si>
    <t>YD-cGFAGGTRHALtkHR</t>
  </si>
  <si>
    <t>2276.2</t>
  </si>
  <si>
    <t>2275.1</t>
  </si>
  <si>
    <t>RLLLPAPYAYGK</t>
  </si>
  <si>
    <t>2277.3</t>
  </si>
  <si>
    <t>QATKDAGTLAGLNVLR</t>
  </si>
  <si>
    <t>2277.6</t>
  </si>
  <si>
    <t>2276.5</t>
  </si>
  <si>
    <t>LEDLSPSTHNMEVPVVK</t>
  </si>
  <si>
    <t>2277.7</t>
  </si>
  <si>
    <t>2276.6</t>
  </si>
  <si>
    <t>LAKAPSATYAGYVWGADTR</t>
  </si>
  <si>
    <t>2277.9</t>
  </si>
  <si>
    <t>2276.8</t>
  </si>
  <si>
    <t>MVLLGPPGAGKGTqAPnLQER</t>
  </si>
  <si>
    <t>2278.11</t>
  </si>
  <si>
    <t>2277.10</t>
  </si>
  <si>
    <t>SNGVLNVDnQTSDLVK</t>
  </si>
  <si>
    <t>YS-SNGVLNVDNqTSDLVK</t>
  </si>
  <si>
    <t>2278.2</t>
  </si>
  <si>
    <t>2277.1</t>
  </si>
  <si>
    <t>2278.4</t>
  </si>
  <si>
    <t>2278.5</t>
  </si>
  <si>
    <t>2277.4</t>
  </si>
  <si>
    <t>VDFNVPLDGK</t>
  </si>
  <si>
    <t>2278.9</t>
  </si>
  <si>
    <t>2277.8</t>
  </si>
  <si>
    <t>2279.3</t>
  </si>
  <si>
    <t>2279.5</t>
  </si>
  <si>
    <t>2279.7</t>
  </si>
  <si>
    <t>2278.6</t>
  </si>
  <si>
    <t>2279.8</t>
  </si>
  <si>
    <t>2278.7</t>
  </si>
  <si>
    <t>LAPELNQALWKR</t>
  </si>
  <si>
    <t>2280.2</t>
  </si>
  <si>
    <t>2279.1</t>
  </si>
  <si>
    <t>YLGLSLR</t>
  </si>
  <si>
    <t>2280.5</t>
  </si>
  <si>
    <t>2279.4</t>
  </si>
  <si>
    <t>2280.6</t>
  </si>
  <si>
    <t>YS-TVTDKEGIPAGWqGLDNGPESR</t>
  </si>
  <si>
    <t>YD-SFRPGSRGGSR</t>
  </si>
  <si>
    <t>2280.8</t>
  </si>
  <si>
    <t>LGNPMPMEATQAAPTLK</t>
  </si>
  <si>
    <t>2281.4</t>
  </si>
  <si>
    <t>2280.3</t>
  </si>
  <si>
    <t>ARTFFVGGNFKLNGSK</t>
  </si>
  <si>
    <t>2281.6</t>
  </si>
  <si>
    <t>2282.13</t>
  </si>
  <si>
    <t>2281.12</t>
  </si>
  <si>
    <t>YDGLVGmFDPK</t>
  </si>
  <si>
    <t>2282.15</t>
  </si>
  <si>
    <t>2281.14</t>
  </si>
  <si>
    <t>NAQAQREAAAEYAQLLAK</t>
  </si>
  <si>
    <t>2282.2</t>
  </si>
  <si>
    <t>2281.1</t>
  </si>
  <si>
    <t>GELLsLR</t>
  </si>
  <si>
    <t>YD-ADLTEYR</t>
  </si>
  <si>
    <t>YD-WLGLLsV</t>
  </si>
  <si>
    <t>2282.3</t>
  </si>
  <si>
    <t>2281.2</t>
  </si>
  <si>
    <t>2282.5</t>
  </si>
  <si>
    <t>LVYALTTLKGVGR</t>
  </si>
  <si>
    <t>2282.7</t>
  </si>
  <si>
    <t>2282.8</t>
  </si>
  <si>
    <t>2281.7</t>
  </si>
  <si>
    <t>2283.11</t>
  </si>
  <si>
    <t>2282.10</t>
  </si>
  <si>
    <t>2283.6</t>
  </si>
  <si>
    <t>ARLTLPGPYAYGPR</t>
  </si>
  <si>
    <t>2284.2</t>
  </si>
  <si>
    <t>2283.1</t>
  </si>
  <si>
    <t>FAVRDMRQTVAVGVLK</t>
  </si>
  <si>
    <t>2284.3</t>
  </si>
  <si>
    <t>2283.2</t>
  </si>
  <si>
    <t>FNVEYFAK</t>
  </si>
  <si>
    <t>2284.6</t>
  </si>
  <si>
    <t>2283.5</t>
  </si>
  <si>
    <t>2284.7</t>
  </si>
  <si>
    <t>2284.9</t>
  </si>
  <si>
    <t>2283.8</t>
  </si>
  <si>
    <t>RQLEQLLTGDNAEEELER</t>
  </si>
  <si>
    <t>2285.10</t>
  </si>
  <si>
    <t>LASAAALDALTK</t>
  </si>
  <si>
    <t>2285.11</t>
  </si>
  <si>
    <t>2284.10</t>
  </si>
  <si>
    <t>VGEVSDLVESGSGVHVLK</t>
  </si>
  <si>
    <t>2285.12</t>
  </si>
  <si>
    <t>2284.11</t>
  </si>
  <si>
    <t>MENDkGQLVELYVPRKcSATNR</t>
  </si>
  <si>
    <t>2285.13</t>
  </si>
  <si>
    <t>2284.12</t>
  </si>
  <si>
    <t>2285.14</t>
  </si>
  <si>
    <t>2284.13</t>
  </si>
  <si>
    <t>2285.4</t>
  </si>
  <si>
    <t>FALLAGYGK</t>
  </si>
  <si>
    <t>2285.9</t>
  </si>
  <si>
    <t>2284.8</t>
  </si>
  <si>
    <t>2286.10</t>
  </si>
  <si>
    <t>WAGNANELNAAYAADGYAR</t>
  </si>
  <si>
    <t>2286.2</t>
  </si>
  <si>
    <t>2285.1</t>
  </si>
  <si>
    <t>2286.5</t>
  </si>
  <si>
    <t>2286.8</t>
  </si>
  <si>
    <t>2285.7</t>
  </si>
  <si>
    <t>STFVLDDWKR</t>
  </si>
  <si>
    <t>2286.9</t>
  </si>
  <si>
    <t>2285.8</t>
  </si>
  <si>
    <t>VSFKNTRETAQALNGWELTK</t>
  </si>
  <si>
    <t>2287.10</t>
  </si>
  <si>
    <t>LYQVEYAFK</t>
  </si>
  <si>
    <t>2287.6</t>
  </si>
  <si>
    <t>AVGKTTTDHLSMAGPWLK</t>
  </si>
  <si>
    <t>2287.9</t>
  </si>
  <si>
    <t>YS-GISNEGqNASIKGAIAAAHYIR</t>
  </si>
  <si>
    <t>YD-GAIAAAHYIR</t>
  </si>
  <si>
    <t>YS-GISNEGQnASIKGAIAAAHYIR</t>
  </si>
  <si>
    <t>2288.2</t>
  </si>
  <si>
    <t>2287.1</t>
  </si>
  <si>
    <t>RLPTESVPEPKLFR</t>
  </si>
  <si>
    <t>2288.4</t>
  </si>
  <si>
    <t>2287.3</t>
  </si>
  <si>
    <t>2288.7</t>
  </si>
  <si>
    <t>SLAPAYGLPVVLHSDHcAKK</t>
  </si>
  <si>
    <t>YS-SIAPAYGIPVVLHSDHCAKK</t>
  </si>
  <si>
    <t>2289.11</t>
  </si>
  <si>
    <t>2288.10</t>
  </si>
  <si>
    <t>DAKLDKSQVDELVLVGGSTR</t>
  </si>
  <si>
    <t>2289.3</t>
  </si>
  <si>
    <t>LPNVPVLVK</t>
  </si>
  <si>
    <t>2289.4</t>
  </si>
  <si>
    <t>2288.3</t>
  </si>
  <si>
    <t>LFALAFTRK</t>
  </si>
  <si>
    <t>2289.6</t>
  </si>
  <si>
    <t>2288.5</t>
  </si>
  <si>
    <t>2289.8</t>
  </si>
  <si>
    <t>2290.3</t>
  </si>
  <si>
    <t>2289.2</t>
  </si>
  <si>
    <t>2290.4</t>
  </si>
  <si>
    <t>VLVQDLLHPTAASEARK</t>
  </si>
  <si>
    <t>2290.5</t>
  </si>
  <si>
    <t>2291.2</t>
  </si>
  <si>
    <t>2290.1</t>
  </si>
  <si>
    <t>MNLVKLQR</t>
  </si>
  <si>
    <t>2291.3</t>
  </si>
  <si>
    <t>2290.2</t>
  </si>
  <si>
    <t>LcVSTDVFGR</t>
  </si>
  <si>
    <t>YS-ICVSTDVFGR</t>
  </si>
  <si>
    <t>2291.4</t>
  </si>
  <si>
    <t>2291.5</t>
  </si>
  <si>
    <t>SASKETAPVLDTLAAGYGK</t>
  </si>
  <si>
    <t>2291.6</t>
  </si>
  <si>
    <t>TLFTVTPGSEQLR</t>
  </si>
  <si>
    <t>2292.4</t>
  </si>
  <si>
    <t>2293.10</t>
  </si>
  <si>
    <t>2292.9</t>
  </si>
  <si>
    <t>2293.11</t>
  </si>
  <si>
    <t>2292.10</t>
  </si>
  <si>
    <t>YD-ELQDIANPIMSK</t>
  </si>
  <si>
    <t>2293.14</t>
  </si>
  <si>
    <t>2292.13</t>
  </si>
  <si>
    <t>VYYFQGGNNELGTAVGK</t>
  </si>
  <si>
    <t>2293.3</t>
  </si>
  <si>
    <t>2292.2</t>
  </si>
  <si>
    <t>YD-SVIDYDk</t>
  </si>
  <si>
    <t>2293.8</t>
  </si>
  <si>
    <t>2292.7</t>
  </si>
  <si>
    <t>2294.5</t>
  </si>
  <si>
    <t>2293.4</t>
  </si>
  <si>
    <t>2295.2</t>
  </si>
  <si>
    <t>2294.1</t>
  </si>
  <si>
    <t>KNNLWDDDVLAR</t>
  </si>
  <si>
    <t>2295.5</t>
  </si>
  <si>
    <t>2294.4</t>
  </si>
  <si>
    <t>qYVKQFLTK</t>
  </si>
  <si>
    <t>2295.6</t>
  </si>
  <si>
    <t>YFTLGEVTER</t>
  </si>
  <si>
    <t>YD-FTIGEVTER</t>
  </si>
  <si>
    <t>2296.4</t>
  </si>
  <si>
    <t>2295.3</t>
  </si>
  <si>
    <t>2296.6</t>
  </si>
  <si>
    <t>MENDKGQLVELYVPRKCSATNR</t>
  </si>
  <si>
    <t>YD-KKTQPTGVGIAPASCPVISDEDSHR</t>
  </si>
  <si>
    <t>YS-MENDKGQLVELYVPRKcSATNR</t>
  </si>
  <si>
    <t>2297.4</t>
  </si>
  <si>
    <t>2296.3</t>
  </si>
  <si>
    <t>VDAtEEsDLAqqyGVR</t>
  </si>
  <si>
    <t>2297.6</t>
  </si>
  <si>
    <t>2296.5</t>
  </si>
  <si>
    <t>2297.7</t>
  </si>
  <si>
    <t>2298.2</t>
  </si>
  <si>
    <t>2297.1</t>
  </si>
  <si>
    <t>2299.10</t>
  </si>
  <si>
    <t>2298.9</t>
  </si>
  <si>
    <t>LSVCGLAALCQK</t>
  </si>
  <si>
    <t>2300.3</t>
  </si>
  <si>
    <t>2299.2</t>
  </si>
  <si>
    <t>2300.5</t>
  </si>
  <si>
    <t>2299.4</t>
  </si>
  <si>
    <t>LVRELAQDFkTDLR</t>
  </si>
  <si>
    <t>2301.10</t>
  </si>
  <si>
    <t>2300.9</t>
  </si>
  <si>
    <t>WAGNANeLNAAYAADGYAR</t>
  </si>
  <si>
    <t>2301.3</t>
  </si>
  <si>
    <t>2300.2</t>
  </si>
  <si>
    <t>2301.6</t>
  </si>
  <si>
    <t>LrqLTVNDLPVGR</t>
  </si>
  <si>
    <t>YD-QITVNDLPVGR</t>
  </si>
  <si>
    <t>2301.7</t>
  </si>
  <si>
    <t>2300.6</t>
  </si>
  <si>
    <t>DQGGELLsLR</t>
  </si>
  <si>
    <t>2301.8</t>
  </si>
  <si>
    <t>2300.7</t>
  </si>
  <si>
    <t>VKLAVLSYYK</t>
  </si>
  <si>
    <t>2301.9</t>
  </si>
  <si>
    <t>2300.8</t>
  </si>
  <si>
    <t>qVLNGQKLVVVR</t>
  </si>
  <si>
    <t>YD-HVSNGQKIVVVR</t>
  </si>
  <si>
    <t>2302.10</t>
  </si>
  <si>
    <t>VPQVSTPTLVEVSR</t>
  </si>
  <si>
    <t>2302.4</t>
  </si>
  <si>
    <t>ADLMLYVSK</t>
  </si>
  <si>
    <t>2302.7</t>
  </si>
  <si>
    <t>2302.8</t>
  </si>
  <si>
    <t>2302.9</t>
  </si>
  <si>
    <t>SAALVNESLGGLDPK</t>
  </si>
  <si>
    <t>2303.6</t>
  </si>
  <si>
    <t>2302.5</t>
  </si>
  <si>
    <t>2304.3</t>
  </si>
  <si>
    <t>2303.2</t>
  </si>
  <si>
    <t>NVPLYQHLADLSKSK</t>
  </si>
  <si>
    <t>2304.4</t>
  </si>
  <si>
    <t>2303.3</t>
  </si>
  <si>
    <t>2304.6</t>
  </si>
  <si>
    <t>2303.5</t>
  </si>
  <si>
    <t>2304.7</t>
  </si>
  <si>
    <t>VVVFEDAPAGLAAGKAAGcK</t>
  </si>
  <si>
    <t>YS-VVVFEDAPAGIAAGKAAGCK</t>
  </si>
  <si>
    <t>2304.8</t>
  </si>
  <si>
    <t>2303.7</t>
  </si>
  <si>
    <t>2305.10</t>
  </si>
  <si>
    <t>2304.9</t>
  </si>
  <si>
    <t>STKLLETSANYL</t>
  </si>
  <si>
    <t>2305.4</t>
  </si>
  <si>
    <t>YS-cGDcGSALQGISTLRPR</t>
  </si>
  <si>
    <t>YD-cMYRHSLPEGFVLk</t>
  </si>
  <si>
    <t>2306.7</t>
  </si>
  <si>
    <t>2305.6</t>
  </si>
  <si>
    <t>2306.8</t>
  </si>
  <si>
    <t>2305.7</t>
  </si>
  <si>
    <t>KVWLDPNETSELAQANSRNALR</t>
  </si>
  <si>
    <t>2306.9</t>
  </si>
  <si>
    <t>2305.8</t>
  </si>
  <si>
    <t>TVLGGGcAEMVMSK</t>
  </si>
  <si>
    <t>YS-TVLGGGCAEMVMSK</t>
  </si>
  <si>
    <t>2307.5</t>
  </si>
  <si>
    <t>2306.4</t>
  </si>
  <si>
    <t>MVLLGPPGAGKGTqAPNLQER</t>
  </si>
  <si>
    <t>YS-MVLIGPPGAGKGTQAPnLQER</t>
  </si>
  <si>
    <t>2307.6</t>
  </si>
  <si>
    <t>2306.5</t>
  </si>
  <si>
    <t>GLSSLFGGGAPSQQKEAATTAKTTPNPLAK</t>
  </si>
  <si>
    <t>2308.4</t>
  </si>
  <si>
    <t>2307.3</t>
  </si>
  <si>
    <t>ADQENSPLHTVGFDARFPQQNQTK</t>
  </si>
  <si>
    <t>2308.5</t>
  </si>
  <si>
    <t>2307.4</t>
  </si>
  <si>
    <t>2308.6</t>
  </si>
  <si>
    <t>2309.2</t>
  </si>
  <si>
    <t>2308.1</t>
  </si>
  <si>
    <t>SLVPLmDRVLVQR</t>
  </si>
  <si>
    <t>2309.4</t>
  </si>
  <si>
    <t>2308.3</t>
  </si>
  <si>
    <t>LSADYPLLTGQR</t>
  </si>
  <si>
    <t>YD-tEKLSADYPLLTGQR</t>
  </si>
  <si>
    <t>YD-WAGNANELnAAYAADGYAR</t>
  </si>
  <si>
    <t>2310.3</t>
  </si>
  <si>
    <t>AAYGVVRYVMESGAK</t>
  </si>
  <si>
    <t>2310.7</t>
  </si>
  <si>
    <t>2309.6</t>
  </si>
  <si>
    <t>ALTEKNQQLVAGKPLYVALAQR</t>
  </si>
  <si>
    <t>2310.8</t>
  </si>
  <si>
    <t>2309.7</t>
  </si>
  <si>
    <t>GSLEELLAEGQK</t>
  </si>
  <si>
    <t>YS-GSLEEIIAEGqK</t>
  </si>
  <si>
    <t>2310.9</t>
  </si>
  <si>
    <t>2309.8</t>
  </si>
  <si>
    <t>AVEALNDSELNGEKLYVGR</t>
  </si>
  <si>
    <t>2311.10</t>
  </si>
  <si>
    <t>LVSWyDNEYGYSTR</t>
  </si>
  <si>
    <t>YS-LVSwYDNEYGYSTR</t>
  </si>
  <si>
    <t>2311.3</t>
  </si>
  <si>
    <t>2310.2</t>
  </si>
  <si>
    <t>AQFETLTAPLVKR</t>
  </si>
  <si>
    <t>2311.4</t>
  </si>
  <si>
    <t>GLSNEGQnASLKGALAAAHYLR</t>
  </si>
  <si>
    <t>YS-GISnEGQNASIKGAIAAAHYIR</t>
  </si>
  <si>
    <t>YS-GISNEGQNASIKGAIAAAHYIR</t>
  </si>
  <si>
    <t>YD-pTPEFKQQLAAFskR</t>
  </si>
  <si>
    <t>2311.8</t>
  </si>
  <si>
    <t>GLVLEKLGLESK</t>
  </si>
  <si>
    <t>2311.9</t>
  </si>
  <si>
    <t>2312.2</t>
  </si>
  <si>
    <t>2311.1</t>
  </si>
  <si>
    <t>DMPLLLK</t>
  </si>
  <si>
    <t>2312.4</t>
  </si>
  <si>
    <t>AFVVEVMGR</t>
  </si>
  <si>
    <t>2312.6</t>
  </si>
  <si>
    <t>2311.5</t>
  </si>
  <si>
    <t>VVEVCLADLQGSEDHSFRK</t>
  </si>
  <si>
    <t>YD-VPGGLQGSqDRGAAGSR</t>
  </si>
  <si>
    <t>2312.7</t>
  </si>
  <si>
    <t>2311.6</t>
  </si>
  <si>
    <t>2312.8</t>
  </si>
  <si>
    <t>2311.7</t>
  </si>
  <si>
    <t>TTPSFVGFTDTER</t>
  </si>
  <si>
    <t>2313.10</t>
  </si>
  <si>
    <t>2312.9</t>
  </si>
  <si>
    <t>2313.4</t>
  </si>
  <si>
    <t>2312.3</t>
  </si>
  <si>
    <t>YD-DQYLKSASK</t>
  </si>
  <si>
    <t>2313.6</t>
  </si>
  <si>
    <t>2312.5</t>
  </si>
  <si>
    <t>2314.10</t>
  </si>
  <si>
    <t>2313.9</t>
  </si>
  <si>
    <t>ATMNCKLPNSNVNLEFATR</t>
  </si>
  <si>
    <t>2314.12</t>
  </si>
  <si>
    <t>2313.11</t>
  </si>
  <si>
    <t>2314.2</t>
  </si>
  <si>
    <t>2313.1</t>
  </si>
  <si>
    <t>VLLSAPLSKELR</t>
  </si>
  <si>
    <t>2314.9</t>
  </si>
  <si>
    <t>2313.8</t>
  </si>
  <si>
    <t>ALLVLStSGTTPR</t>
  </si>
  <si>
    <t>YS-AIIVLSTSGTtpR</t>
  </si>
  <si>
    <t>YD-ASAVAAVFEQkAKAIIVLSTsGTTPR</t>
  </si>
  <si>
    <t>2315.2</t>
  </si>
  <si>
    <t>2314.1</t>
  </si>
  <si>
    <t>SKDTLYLNNVPFK</t>
  </si>
  <si>
    <t>2315.6</t>
  </si>
  <si>
    <t>2314.5</t>
  </si>
  <si>
    <t>YS-VVEVCLADLqGSEDHSFRK</t>
  </si>
  <si>
    <t>YS-VVEVcLADLqGSEDHSFRK</t>
  </si>
  <si>
    <t>2316.10</t>
  </si>
  <si>
    <t>2315.9</t>
  </si>
  <si>
    <t>STLEPVEQVLK</t>
  </si>
  <si>
    <t>YD-STLEPVEKALR</t>
  </si>
  <si>
    <t>2316.12</t>
  </si>
  <si>
    <t>2315.11</t>
  </si>
  <si>
    <t>TVTDKEGLPAGWQGLDnGPESR</t>
  </si>
  <si>
    <t>YS-TVTDKEGIPAGWQGLDNGPESR</t>
  </si>
  <si>
    <t>2316.4</t>
  </si>
  <si>
    <t>2315.3</t>
  </si>
  <si>
    <t>NDKGQLVELYVPR</t>
  </si>
  <si>
    <t>2316.7</t>
  </si>
  <si>
    <t>SQPVVVLDAKDHLLGR</t>
  </si>
  <si>
    <t>2316.8</t>
  </si>
  <si>
    <t>2315.7</t>
  </si>
  <si>
    <t>TNWSPALQLR</t>
  </si>
  <si>
    <t>YD-dSkTPVtLAKVIKVLGRTGSR</t>
  </si>
  <si>
    <t>2316.9</t>
  </si>
  <si>
    <t>2315.8</t>
  </si>
  <si>
    <t>2317.5</t>
  </si>
  <si>
    <t>SAPLSKELR</t>
  </si>
  <si>
    <t>2317.8</t>
  </si>
  <si>
    <t>SLVPSGASTGVHEALEMR</t>
  </si>
  <si>
    <t>2318.7</t>
  </si>
  <si>
    <t>2317.6</t>
  </si>
  <si>
    <t>VTGGMKVKADRDESSPYAAMLAAQDVAAK</t>
  </si>
  <si>
    <t>2319.2</t>
  </si>
  <si>
    <t>2318.1</t>
  </si>
  <si>
    <t>VGLVPGEVLAPGMRK</t>
  </si>
  <si>
    <t>2319.3</t>
  </si>
  <si>
    <t>2318.2</t>
  </si>
  <si>
    <t>VLSLTPTLVREDAGR</t>
  </si>
  <si>
    <t>2319.5</t>
  </si>
  <si>
    <t>2318.4</t>
  </si>
  <si>
    <t>GDVTLALNCLR</t>
  </si>
  <si>
    <t>2319.6</t>
  </si>
  <si>
    <t>2318.5</t>
  </si>
  <si>
    <t>LVYGVDPDFTR</t>
  </si>
  <si>
    <t>2319.8</t>
  </si>
  <si>
    <t>VEAFSEYPPLGR</t>
  </si>
  <si>
    <t>2320.10</t>
  </si>
  <si>
    <t>2319.9</t>
  </si>
  <si>
    <t>2320.11</t>
  </si>
  <si>
    <t>2319.10</t>
  </si>
  <si>
    <t>AFQVFDKESTGKVSVGDLR</t>
  </si>
  <si>
    <t>2320.5</t>
  </si>
  <si>
    <t>2319.4</t>
  </si>
  <si>
    <t>VLPLVSVPER</t>
  </si>
  <si>
    <t>YD-SITkTELdGILPLVARGKVR</t>
  </si>
  <si>
    <t>2320.7</t>
  </si>
  <si>
    <t>ARLMADDYGWDVTDAR</t>
  </si>
  <si>
    <t>2320.8</t>
  </si>
  <si>
    <t>2319.7</t>
  </si>
  <si>
    <t>VQNVAQGLLMAKQYHLK</t>
  </si>
  <si>
    <t>2321.10</t>
  </si>
  <si>
    <t>2320.9</t>
  </si>
  <si>
    <t>MVLLGPPGAGKGTQAPnLQER</t>
  </si>
  <si>
    <t>YS-MVLIGPPGAGKGTQAPNLqER</t>
  </si>
  <si>
    <t>YS-MVLIGPPGAGKGTqAPNLQER</t>
  </si>
  <si>
    <t>YD-PFVkDFkPQALGDTNLFK</t>
  </si>
  <si>
    <t>2321.4</t>
  </si>
  <si>
    <t>2320.3</t>
  </si>
  <si>
    <t>YQGVNLFVK</t>
  </si>
  <si>
    <t>2321.7</t>
  </si>
  <si>
    <t>2320.6</t>
  </si>
  <si>
    <t>VQVGDLVTVGQcRPLSK</t>
  </si>
  <si>
    <t>YS-VQVGDIVTVGQCRPISK</t>
  </si>
  <si>
    <t>2321.8</t>
  </si>
  <si>
    <t>2321.9</t>
  </si>
  <si>
    <t>2322.11</t>
  </si>
  <si>
    <t>VTHAVVTVPAYFNDAQR</t>
  </si>
  <si>
    <t>2322.12</t>
  </si>
  <si>
    <t>2321.11</t>
  </si>
  <si>
    <t>LLQWSLANSQGDKEAMAR</t>
  </si>
  <si>
    <t>2322.13</t>
  </si>
  <si>
    <t>2321.12</t>
  </si>
  <si>
    <t>LGANALLGVSmAAAR</t>
  </si>
  <si>
    <t>2322.14</t>
  </si>
  <si>
    <t>2321.13</t>
  </si>
  <si>
    <t>SVVLHAGQDDLGKGDTEESLKTGNAGPRPACGVLGLTN</t>
  </si>
  <si>
    <t>2322.15</t>
  </si>
  <si>
    <t>2321.14</t>
  </si>
  <si>
    <t>2322.16</t>
  </si>
  <si>
    <t>2321.15</t>
  </si>
  <si>
    <t>sDEEHTFETADAGSSATYPMQCSALRK</t>
  </si>
  <si>
    <t>2322.3</t>
  </si>
  <si>
    <t>2321.2</t>
  </si>
  <si>
    <t>2322.4</t>
  </si>
  <si>
    <t>2321.3</t>
  </si>
  <si>
    <t>2322.6</t>
  </si>
  <si>
    <t>2321.5</t>
  </si>
  <si>
    <t>VCENLPLVLCGNKVDVKER</t>
  </si>
  <si>
    <t>2322.8</t>
  </si>
  <si>
    <t>LVQAFqFTDK</t>
  </si>
  <si>
    <t>YS-LVQAFQFTDK</t>
  </si>
  <si>
    <t>2323.11</t>
  </si>
  <si>
    <t>2322.10</t>
  </si>
  <si>
    <t>YD-DKYQEESLR</t>
  </si>
  <si>
    <t>2323.15</t>
  </si>
  <si>
    <t>MALEQGNDLFLPEQEHKQ</t>
  </si>
  <si>
    <t>2323.16</t>
  </si>
  <si>
    <t>2323.6</t>
  </si>
  <si>
    <t>2322.5</t>
  </si>
  <si>
    <t>LSGGNDKQGFPMKQGVLLPTRLK</t>
  </si>
  <si>
    <t>2323.7</t>
  </si>
  <si>
    <t>2323.8</t>
  </si>
  <si>
    <t>2322.7</t>
  </si>
  <si>
    <t>LSVQDLDLK</t>
  </si>
  <si>
    <t>2324.2</t>
  </si>
  <si>
    <t>2323.1</t>
  </si>
  <si>
    <t>FQELVKETSNFLK</t>
  </si>
  <si>
    <t>2324.3</t>
  </si>
  <si>
    <t>2323.2</t>
  </si>
  <si>
    <t>2324.4</t>
  </si>
  <si>
    <t>2323.3</t>
  </si>
  <si>
    <t>2324.6</t>
  </si>
  <si>
    <t>2323.5</t>
  </si>
  <si>
    <t>SALPENANVTVLNK</t>
  </si>
  <si>
    <t>2325.3</t>
  </si>
  <si>
    <t>2325.4</t>
  </si>
  <si>
    <t>ALFLSKLNRPPVSVSR</t>
  </si>
  <si>
    <t>2325.6</t>
  </si>
  <si>
    <t>2324.5</t>
  </si>
  <si>
    <t>LAPELNQALWKRGVKGVEYR</t>
  </si>
  <si>
    <t>2326.10</t>
  </si>
  <si>
    <t>2325.9</t>
  </si>
  <si>
    <t>2326.11</t>
  </si>
  <si>
    <t>2325.10</t>
  </si>
  <si>
    <t>AAAAEKNVPLYQHLADLSK</t>
  </si>
  <si>
    <t>2326.8</t>
  </si>
  <si>
    <t>2325.7</t>
  </si>
  <si>
    <t>2327.10</t>
  </si>
  <si>
    <t>2326.9</t>
  </si>
  <si>
    <t>2327.2</t>
  </si>
  <si>
    <t>2326.1</t>
  </si>
  <si>
    <t>MKGLLLVGGYGTR</t>
  </si>
  <si>
    <t>2327.3</t>
  </si>
  <si>
    <t>2326.2</t>
  </si>
  <si>
    <t>TLPQAEKLDQMLK</t>
  </si>
  <si>
    <t>2327.4</t>
  </si>
  <si>
    <t>2326.3</t>
  </si>
  <si>
    <t>LVPRWEKPLLLGR</t>
  </si>
  <si>
    <t>2327.6</t>
  </si>
  <si>
    <t>2326.5</t>
  </si>
  <si>
    <t>SDKVLNPQVAWAQR</t>
  </si>
  <si>
    <t>YS-SDkVINPQVAWAQR</t>
  </si>
  <si>
    <t>YD-MSDKVINPQVAWAQR</t>
  </si>
  <si>
    <t>2327.7</t>
  </si>
  <si>
    <t>2326.6</t>
  </si>
  <si>
    <t>EstLHLVLR</t>
  </si>
  <si>
    <t>2327.9</t>
  </si>
  <si>
    <t>DLLSGKTVMLAAHGNSLR</t>
  </si>
  <si>
    <t>2328.10</t>
  </si>
  <si>
    <t>LDKSQVDELVLVGGSTR</t>
  </si>
  <si>
    <t>2328.11</t>
  </si>
  <si>
    <t>2328.12</t>
  </si>
  <si>
    <t>2327.11</t>
  </si>
  <si>
    <t>LSSPATLNSRVATVSLPR</t>
  </si>
  <si>
    <t>YD-QAQISNITAAKAVADVIR</t>
  </si>
  <si>
    <t>2328.2</t>
  </si>
  <si>
    <t>2327.1</t>
  </si>
  <si>
    <t>2328.7</t>
  </si>
  <si>
    <t>GALMYGPPGTGKTLLAR</t>
  </si>
  <si>
    <t>2328.8</t>
  </si>
  <si>
    <t>LVSNGTDSHMVLVSLR</t>
  </si>
  <si>
    <t>2328.9</t>
  </si>
  <si>
    <t>2327.8</t>
  </si>
  <si>
    <t>SLMNSTKESLSLPVAR</t>
  </si>
  <si>
    <t>2329.12</t>
  </si>
  <si>
    <t>EYASALETLDAAR</t>
  </si>
  <si>
    <t>2329.13</t>
  </si>
  <si>
    <t>TSSGNEMPPQDAEGWFYKR</t>
  </si>
  <si>
    <t>2329.2</t>
  </si>
  <si>
    <t>2328.1</t>
  </si>
  <si>
    <t>LYKVGDLVDLK</t>
  </si>
  <si>
    <t>2329.8</t>
  </si>
  <si>
    <t>VKADRDESSPYAAMLAAQDVAAK</t>
  </si>
  <si>
    <t>2330.10</t>
  </si>
  <si>
    <t>2329.9</t>
  </si>
  <si>
    <t>KLLQLAGVEDVYTQSNGKTR</t>
  </si>
  <si>
    <t>2330.12</t>
  </si>
  <si>
    <t>2329.11</t>
  </si>
  <si>
    <t>2330.4</t>
  </si>
  <si>
    <t>2329.3</t>
  </si>
  <si>
    <t>TFFVGGNFK</t>
  </si>
  <si>
    <t>2330.9</t>
  </si>
  <si>
    <t>2331.11</t>
  </si>
  <si>
    <t>2331.13</t>
  </si>
  <si>
    <t>VTYLVLDEADR</t>
  </si>
  <si>
    <t>2332.14</t>
  </si>
  <si>
    <t>ERKDQYVPEVSALDLSR</t>
  </si>
  <si>
    <t>2332.6</t>
  </si>
  <si>
    <t>2331.5</t>
  </si>
  <si>
    <t>LLLPGELAK</t>
  </si>
  <si>
    <t>2332.8</t>
  </si>
  <si>
    <t>2331.7</t>
  </si>
  <si>
    <t>AAAAeKNVPLYQHLADLSK</t>
  </si>
  <si>
    <t>Potassiated</t>
  </si>
  <si>
    <t>2332.9</t>
  </si>
  <si>
    <t>2331.8</t>
  </si>
  <si>
    <t>2333.11</t>
  </si>
  <si>
    <t>2332.10</t>
  </si>
  <si>
    <t>2333.5</t>
  </si>
  <si>
    <t>2332.4</t>
  </si>
  <si>
    <t>2333.7</t>
  </si>
  <si>
    <t>YGVSAEVLNLR</t>
  </si>
  <si>
    <t>2333.9</t>
  </si>
  <si>
    <t>AVEFAQQVQQSLPKDAcR</t>
  </si>
  <si>
    <t>YS-AVEFAQQVQQSLPKDACR</t>
  </si>
  <si>
    <t>2334.10</t>
  </si>
  <si>
    <t>2334.11</t>
  </si>
  <si>
    <t>2333.10</t>
  </si>
  <si>
    <t>PLYQHLADLSK</t>
  </si>
  <si>
    <t>2334.12</t>
  </si>
  <si>
    <t>2334.7</t>
  </si>
  <si>
    <t>2333.6</t>
  </si>
  <si>
    <t>2335.11</t>
  </si>
  <si>
    <t>AAVEEGLLPGGGTALVKASR</t>
  </si>
  <si>
    <t>2335.16</t>
  </si>
  <si>
    <t>2334.15</t>
  </si>
  <si>
    <t>2335.6</t>
  </si>
  <si>
    <t>2334.5</t>
  </si>
  <si>
    <t>YVSVSVLVDR</t>
  </si>
  <si>
    <t>2337.2</t>
  </si>
  <si>
    <t>2336.1</t>
  </si>
  <si>
    <t>YD-AAAAEKNVPLYKHLADLSK</t>
  </si>
  <si>
    <t>2337.3</t>
  </si>
  <si>
    <t>2336.2</t>
  </si>
  <si>
    <t>dQGGELLsLR</t>
  </si>
  <si>
    <t>YS-DQGGeLLsLR</t>
  </si>
  <si>
    <t>2338.3</t>
  </si>
  <si>
    <t>2338.4</t>
  </si>
  <si>
    <t>YD-LSQNKQALEGLGDLK</t>
  </si>
  <si>
    <t>2339.2</t>
  </si>
  <si>
    <t>2338.1</t>
  </si>
  <si>
    <t>2339.3</t>
  </si>
  <si>
    <t>2338.2</t>
  </si>
  <si>
    <t>GLLLVGGYGTR</t>
  </si>
  <si>
    <t>2339.4</t>
  </si>
  <si>
    <t>DYLMSPVGNPEGPEKPNKKFFDPR</t>
  </si>
  <si>
    <t>2340.2</t>
  </si>
  <si>
    <t>2339.1</t>
  </si>
  <si>
    <t>YVFFLCKQPK</t>
  </si>
  <si>
    <t>2340.5</t>
  </si>
  <si>
    <t>GSSSLYTLVLNDAGKAKK</t>
  </si>
  <si>
    <t>2340.6</t>
  </si>
  <si>
    <t>2339.5</t>
  </si>
  <si>
    <t>AELLNNLGTLAK</t>
  </si>
  <si>
    <t>2340.7</t>
  </si>
  <si>
    <t>2339.6</t>
  </si>
  <si>
    <t>LEGVATPQDAQFYLGKR</t>
  </si>
  <si>
    <t>2340.8</t>
  </si>
  <si>
    <t>2339.7</t>
  </si>
  <si>
    <t>2342.2</t>
  </si>
  <si>
    <t>2341.1</t>
  </si>
  <si>
    <t>GTFLEFR</t>
  </si>
  <si>
    <t>2342.4</t>
  </si>
  <si>
    <t>2341.3</t>
  </si>
  <si>
    <t>NGKEVAKVVGANPAALKQALAANA</t>
  </si>
  <si>
    <t>2343.2</t>
  </si>
  <si>
    <t>2342.1</t>
  </si>
  <si>
    <t>2343.3</t>
  </si>
  <si>
    <t>2343.5</t>
  </si>
  <si>
    <t>VPqVSTPTLVEVSR</t>
  </si>
  <si>
    <t>YS-VPQVSTPTLVEVSR</t>
  </si>
  <si>
    <t>2343.6</t>
  </si>
  <si>
    <t>2342.5</t>
  </si>
  <si>
    <t>SDEEHTFetADAGSSATYPMQCSALRK</t>
  </si>
  <si>
    <t>YD-mSDEEHTFENADAGASATYPMQCSALRK</t>
  </si>
  <si>
    <t>YS-sDEEHTFeTADAGSSATYPMQCSALRK</t>
  </si>
  <si>
    <t>YS-SDeEHtFETADAGSSATYPMQCSALRK</t>
  </si>
  <si>
    <t>2343.7</t>
  </si>
  <si>
    <t>2342.6</t>
  </si>
  <si>
    <t>YD-EDEEHTFETADAGSSATYPMQcSALRK</t>
  </si>
  <si>
    <t>YD-SDEEHTFETADAGSSATYPMQcSALR</t>
  </si>
  <si>
    <t>2344.3</t>
  </si>
  <si>
    <t>NQWFFSK</t>
  </si>
  <si>
    <t>2344.4</t>
  </si>
  <si>
    <t>2344.5</t>
  </si>
  <si>
    <t>2343.4</t>
  </si>
  <si>
    <t>LVqAFQFTDK</t>
  </si>
  <si>
    <t>YD-LVEAFQWTDK</t>
  </si>
  <si>
    <t>2344.6</t>
  </si>
  <si>
    <t>SNFATLADPEAREVTLR</t>
  </si>
  <si>
    <t>2344.8</t>
  </si>
  <si>
    <t>AAAAEKNVPLYQHLAdLSK</t>
  </si>
  <si>
    <t>YS-AAAAEKNVPLYQHLADLsK</t>
  </si>
  <si>
    <t>2344.9</t>
  </si>
  <si>
    <t>2343.8</t>
  </si>
  <si>
    <t>2345.11</t>
  </si>
  <si>
    <t>2344.10</t>
  </si>
  <si>
    <t>YS-AnGTtVLVGMPAGAK</t>
  </si>
  <si>
    <t>2345.3</t>
  </si>
  <si>
    <t>2344.2</t>
  </si>
  <si>
    <t>LVSLPFQK</t>
  </si>
  <si>
    <t>2345.4</t>
  </si>
  <si>
    <t>LYQFLMK</t>
  </si>
  <si>
    <t>2345.6</t>
  </si>
  <si>
    <t>KVLENTELGDSLFDK</t>
  </si>
  <si>
    <t>2345.8</t>
  </si>
  <si>
    <t>2344.7</t>
  </si>
  <si>
    <t>2345.9</t>
  </si>
  <si>
    <t>TVLFTHGVEPTVVVSSK</t>
  </si>
  <si>
    <t>2346.3</t>
  </si>
  <si>
    <t>2345.2</t>
  </si>
  <si>
    <t>qGFPMKQGVLLPTR</t>
  </si>
  <si>
    <t>YS-QGFPMKQGVLLPTR</t>
  </si>
  <si>
    <t>2346.5</t>
  </si>
  <si>
    <t>LTSNQRLVAALPTLK</t>
  </si>
  <si>
    <t>2346.6</t>
  </si>
  <si>
    <t>2345.5</t>
  </si>
  <si>
    <t>YD-kWQGQMLQkEPEEEQQk</t>
  </si>
  <si>
    <t>2346.8</t>
  </si>
  <si>
    <t>2345.7</t>
  </si>
  <si>
    <t>2346.9</t>
  </si>
  <si>
    <t>SQLPFKLDDSGVSLGKR</t>
  </si>
  <si>
    <t>2347.10</t>
  </si>
  <si>
    <t>ALKHPDADSLYVSTLDVGDEEGPR</t>
  </si>
  <si>
    <t>2347.12</t>
  </si>
  <si>
    <t>2346.11</t>
  </si>
  <si>
    <t>LTADYDALDLANR</t>
  </si>
  <si>
    <t>2347.13</t>
  </si>
  <si>
    <t>2346.12</t>
  </si>
  <si>
    <t>2347.4</t>
  </si>
  <si>
    <t>ELYEVDVLK</t>
  </si>
  <si>
    <t>2347.9</t>
  </si>
  <si>
    <t>LREDPLLDFK</t>
  </si>
  <si>
    <t>2348.12</t>
  </si>
  <si>
    <t>2347.11</t>
  </si>
  <si>
    <t>SALPENANVTVLNKNEKKARELLGK</t>
  </si>
  <si>
    <t>2348.14</t>
  </si>
  <si>
    <t>ATAVmPDGQFKDLSLSDYK</t>
  </si>
  <si>
    <t>2348.3</t>
  </si>
  <si>
    <t>2347.2</t>
  </si>
  <si>
    <t>2349.10</t>
  </si>
  <si>
    <t>2348.9</t>
  </si>
  <si>
    <t>YS-SDEEHTFEtADAGSSATYPMQCSALRK</t>
  </si>
  <si>
    <t>YS-SDEEHtFETADAGSSATYPMQCSALRK</t>
  </si>
  <si>
    <t>2349.6</t>
  </si>
  <si>
    <t>2348.5</t>
  </si>
  <si>
    <t>YD-DVEkSFMSSk</t>
  </si>
  <si>
    <t>2349.9</t>
  </si>
  <si>
    <t>2348.8</t>
  </si>
  <si>
    <t>LLGDAAKNQAAMNPANTVFDAK</t>
  </si>
  <si>
    <t>2350.11</t>
  </si>
  <si>
    <t>2350.12</t>
  </si>
  <si>
    <t>2349.11</t>
  </si>
  <si>
    <t>GESDDSLNRLAQNDGLLK</t>
  </si>
  <si>
    <t>2350.15</t>
  </si>
  <si>
    <t>2349.14</t>
  </si>
  <si>
    <t>SNVVVLAATNRPNSLDPALR</t>
  </si>
  <si>
    <t>YS-SnVVVIAATNRPNSIDPALR</t>
  </si>
  <si>
    <t>YS-SNVVVIAATNRPnSIDPALR</t>
  </si>
  <si>
    <t>2350.17</t>
  </si>
  <si>
    <t>2349.16</t>
  </si>
  <si>
    <t>ALQLPAVSSDESLR</t>
  </si>
  <si>
    <t>2350.6</t>
  </si>
  <si>
    <t>2349.5</t>
  </si>
  <si>
    <t>2350.8</t>
  </si>
  <si>
    <t>2349.7</t>
  </si>
  <si>
    <t>2351.10</t>
  </si>
  <si>
    <t>2350.9</t>
  </si>
  <si>
    <t>LQLPSSLAYGER</t>
  </si>
  <si>
    <t>2351.12</t>
  </si>
  <si>
    <t>2351.9</t>
  </si>
  <si>
    <t>LVSTLDANFADKYDEVK</t>
  </si>
  <si>
    <t>2352.18</t>
  </si>
  <si>
    <t>2351.17</t>
  </si>
  <si>
    <t>TAENFRALCTGEKGFGYAGSPFHR</t>
  </si>
  <si>
    <t>2352.19</t>
  </si>
  <si>
    <t>2351.18</t>
  </si>
  <si>
    <t>VVVFEDAPAGLAAGK</t>
  </si>
  <si>
    <t>2352.8</t>
  </si>
  <si>
    <t>2351.7</t>
  </si>
  <si>
    <t>SLSSkLSVQDLDLKDKR</t>
  </si>
  <si>
    <t>YS-SLSSKLSVQDLDLKDKR</t>
  </si>
  <si>
    <t>2353.10</t>
  </si>
  <si>
    <t>2352.9</t>
  </si>
  <si>
    <t>LKQLNFGGTVETVYER</t>
  </si>
  <si>
    <t>2353.12</t>
  </si>
  <si>
    <t>2352.11</t>
  </si>
  <si>
    <t>TLGMVVNGPLPDAR</t>
  </si>
  <si>
    <t>2354.10</t>
  </si>
  <si>
    <t>2353.9</t>
  </si>
  <si>
    <t>YS-sDEEHTFETADAGSSATYPMQCSALRK</t>
  </si>
  <si>
    <t>2354.4</t>
  </si>
  <si>
    <t>2353.3</t>
  </si>
  <si>
    <t>YD-ILLLEAGPK</t>
  </si>
  <si>
    <t>2355.2</t>
  </si>
  <si>
    <t>2354.1</t>
  </si>
  <si>
    <t>FQVMVLR</t>
  </si>
  <si>
    <t>YD-YYPKLTLDFQTNKR</t>
  </si>
  <si>
    <t>2355.3</t>
  </si>
  <si>
    <t>2354.2</t>
  </si>
  <si>
    <t>2355.6</t>
  </si>
  <si>
    <t>2354.5</t>
  </si>
  <si>
    <t>SDEEHTFETADAGSsATYPMQCSALRK</t>
  </si>
  <si>
    <t>2356.11</t>
  </si>
  <si>
    <t>2355.10</t>
  </si>
  <si>
    <t>YD-NDPTVLRsPSAGK</t>
  </si>
  <si>
    <t>YS-AnGtTVLVGMPAGAK</t>
  </si>
  <si>
    <t>2356.12</t>
  </si>
  <si>
    <t>2355.11</t>
  </si>
  <si>
    <t>VNDAVVTVPAYFNDSQRQATK</t>
  </si>
  <si>
    <t>2356.13</t>
  </si>
  <si>
    <t>2355.12</t>
  </si>
  <si>
    <t>FVQGLLQNAAANAEAK</t>
  </si>
  <si>
    <t>2356.3</t>
  </si>
  <si>
    <t>2356.8</t>
  </si>
  <si>
    <t>2355.7</t>
  </si>
  <si>
    <t>GVLGVLAGGGRVDKPLLK</t>
  </si>
  <si>
    <t>YD-AVVGVVAGGGRIDKPILK</t>
  </si>
  <si>
    <t>YD-DQGGELLsLR</t>
  </si>
  <si>
    <t>2357.3</t>
  </si>
  <si>
    <t>2356.2</t>
  </si>
  <si>
    <t>2357.4</t>
  </si>
  <si>
    <t>2357.5</t>
  </si>
  <si>
    <t>2356.4</t>
  </si>
  <si>
    <t>VAAPARAGAVAPEDLWVR</t>
  </si>
  <si>
    <t>2357.7</t>
  </si>
  <si>
    <t>2356.6</t>
  </si>
  <si>
    <t>GADTNTPLEYLSK</t>
  </si>
  <si>
    <t>2357.8</t>
  </si>
  <si>
    <t>2356.7</t>
  </si>
  <si>
    <t>KLLQLAGVEDVYTQSnGKTR</t>
  </si>
  <si>
    <t>2358.10</t>
  </si>
  <si>
    <t>2357.9</t>
  </si>
  <si>
    <t>2358.12</t>
  </si>
  <si>
    <t>2357.11</t>
  </si>
  <si>
    <t>2358.8</t>
  </si>
  <si>
    <t>ALQLLNQDDADLLGGRDRSK</t>
  </si>
  <si>
    <t>2358.9</t>
  </si>
  <si>
    <t>WSLVEPEVR</t>
  </si>
  <si>
    <t>2359.10</t>
  </si>
  <si>
    <t>SSGNALNKNKLPFLYSSQGPQAVR</t>
  </si>
  <si>
    <t>YD-SGNALNkNKLPFLySSQGPQAVR</t>
  </si>
  <si>
    <t>2359.2</t>
  </si>
  <si>
    <t>2358.1</t>
  </si>
  <si>
    <t>ADHLVEEVLEAR</t>
  </si>
  <si>
    <t>2359.4</t>
  </si>
  <si>
    <t>2358.3</t>
  </si>
  <si>
    <t>LGDLLQFER</t>
  </si>
  <si>
    <t>2359.7</t>
  </si>
  <si>
    <t>2358.6</t>
  </si>
  <si>
    <t>NVPYVFVPSR</t>
  </si>
  <si>
    <t>2360.2</t>
  </si>
  <si>
    <t>2359.1</t>
  </si>
  <si>
    <t>NFDLRPGVLVK</t>
  </si>
  <si>
    <t>2360.4</t>
  </si>
  <si>
    <t>2359.3</t>
  </si>
  <si>
    <t>YS-FqVMVLR</t>
  </si>
  <si>
    <t>2360.5</t>
  </si>
  <si>
    <t>NLYLLAVK</t>
  </si>
  <si>
    <t>2360.6</t>
  </si>
  <si>
    <t>2359.5</t>
  </si>
  <si>
    <t>2360.7</t>
  </si>
  <si>
    <t>2359.6</t>
  </si>
  <si>
    <t>2360.8</t>
  </si>
  <si>
    <t>2361.13</t>
  </si>
  <si>
    <t>2360.12</t>
  </si>
  <si>
    <t>2361.14</t>
  </si>
  <si>
    <t>2360.13</t>
  </si>
  <si>
    <t>QAVVNPENTLFATK</t>
  </si>
  <si>
    <t>2361.15</t>
  </si>
  <si>
    <t>2360.14</t>
  </si>
  <si>
    <t>LVSWYDNEYGYSTR</t>
  </si>
  <si>
    <t>2361.7</t>
  </si>
  <si>
    <t>2362.10</t>
  </si>
  <si>
    <t>2361.9</t>
  </si>
  <si>
    <t>2362.12</t>
  </si>
  <si>
    <t>2361.11</t>
  </si>
  <si>
    <t>2362.7</t>
  </si>
  <si>
    <t>2361.6</t>
  </si>
  <si>
    <t>NSSAVLTDGLKPLHLVTK</t>
  </si>
  <si>
    <t>2363.10</t>
  </si>
  <si>
    <t>2362.9</t>
  </si>
  <si>
    <t>LVQAFQFtDK</t>
  </si>
  <si>
    <t>YS-LVQAFQFTdK</t>
  </si>
  <si>
    <t>2363.13</t>
  </si>
  <si>
    <t>NSGDLVNLGSLAGR</t>
  </si>
  <si>
    <t>2363.14</t>
  </si>
  <si>
    <t>2362.13</t>
  </si>
  <si>
    <t>2363.9</t>
  </si>
  <si>
    <t>2362.8</t>
  </si>
  <si>
    <t>LEGVATPQEAQFYLGKR</t>
  </si>
  <si>
    <t>2364.4</t>
  </si>
  <si>
    <t>2363.3</t>
  </si>
  <si>
    <t>QLGEWAGLGKLDR</t>
  </si>
  <si>
    <t>2364.5</t>
  </si>
  <si>
    <t>2363.4</t>
  </si>
  <si>
    <t>MDNKTPVTLAKVLK</t>
  </si>
  <si>
    <t>YS-MDNkTPVTLAKVIK</t>
  </si>
  <si>
    <t>2364.7</t>
  </si>
  <si>
    <t>2363.6</t>
  </si>
  <si>
    <t>YD-GLKQINFGGTVETVYER</t>
  </si>
  <si>
    <t>YD-pPTEADKPNGMkR</t>
  </si>
  <si>
    <t>2364.9</t>
  </si>
  <si>
    <t>2363.8</t>
  </si>
  <si>
    <t>2365.6</t>
  </si>
  <si>
    <t>VQQLLESYFDGKK</t>
  </si>
  <si>
    <t>2365.7</t>
  </si>
  <si>
    <t>2364.6</t>
  </si>
  <si>
    <t>SQLDEVVLVGGSTRLPKVQK</t>
  </si>
  <si>
    <t>2365.9</t>
  </si>
  <si>
    <t>2364.8</t>
  </si>
  <si>
    <t>AFTSYDRTLLLADSR</t>
  </si>
  <si>
    <t>2366.3</t>
  </si>
  <si>
    <t>2365.2</t>
  </si>
  <si>
    <t>2366.5</t>
  </si>
  <si>
    <t>2365.4</t>
  </si>
  <si>
    <t>QATKDAGTLAGLnVLR</t>
  </si>
  <si>
    <t>YS-qATKDAGTIAGLnVLR</t>
  </si>
  <si>
    <t>2366.6</t>
  </si>
  <si>
    <t>2365.5</t>
  </si>
  <si>
    <t>YVVVVCNLKPVNMR</t>
  </si>
  <si>
    <t>2366.7</t>
  </si>
  <si>
    <t>FELSGLPPAPR</t>
  </si>
  <si>
    <t>2367.11</t>
  </si>
  <si>
    <t>2366.10</t>
  </si>
  <si>
    <t>DqGGELLsLR</t>
  </si>
  <si>
    <t>YS-DQGGELLsLR</t>
  </si>
  <si>
    <t>2367.14</t>
  </si>
  <si>
    <t>2366.13</t>
  </si>
  <si>
    <t>VRGSSSLYTLVLNDAGKAK</t>
  </si>
  <si>
    <t>2367.17</t>
  </si>
  <si>
    <t>2366.16</t>
  </si>
  <si>
    <t>2367.4</t>
  </si>
  <si>
    <t>MALRNLVEAAAVR</t>
  </si>
  <si>
    <t>2367.6</t>
  </si>
  <si>
    <t>2367.8</t>
  </si>
  <si>
    <t>LSLLNAQLR</t>
  </si>
  <si>
    <t>2367.9</t>
  </si>
  <si>
    <t>2366.8</t>
  </si>
  <si>
    <t>2368.5</t>
  </si>
  <si>
    <t>NSSGNALNKNKLPFLYSSQGPQAVR</t>
  </si>
  <si>
    <t>2368.6</t>
  </si>
  <si>
    <t>2367.5</t>
  </si>
  <si>
    <t>FLASAGTYANLVK</t>
  </si>
  <si>
    <t>2369.10</t>
  </si>
  <si>
    <t>2368.9</t>
  </si>
  <si>
    <t>2369.11</t>
  </si>
  <si>
    <t>2368.10</t>
  </si>
  <si>
    <t>GPLVVYAEDnGLVK</t>
  </si>
  <si>
    <t>YS-GPLVVYAEDNGIVK</t>
  </si>
  <si>
    <t>2369.9</t>
  </si>
  <si>
    <t>2368.8</t>
  </si>
  <si>
    <t>2370.2</t>
  </si>
  <si>
    <t>2369.1</t>
  </si>
  <si>
    <t>LGDLVTLHPCPDLKYATR</t>
  </si>
  <si>
    <t>2370.3</t>
  </si>
  <si>
    <t>2369.2</t>
  </si>
  <si>
    <t>TLAGKQQMLLNAFAK</t>
  </si>
  <si>
    <t>2370.5</t>
  </si>
  <si>
    <t>2369.4</t>
  </si>
  <si>
    <t>LVLPAPYAYGK</t>
  </si>
  <si>
    <t>YD-VILLRNyQK</t>
  </si>
  <si>
    <t>2370.6</t>
  </si>
  <si>
    <t>2369.5</t>
  </si>
  <si>
    <t>2370.7</t>
  </si>
  <si>
    <t>2369.6</t>
  </si>
  <si>
    <t>SVCTEAGMFALR</t>
  </si>
  <si>
    <t>2371.2</t>
  </si>
  <si>
    <t>2370.1</t>
  </si>
  <si>
    <t>2371.7</t>
  </si>
  <si>
    <t>YD-SMLYSGSDVIR</t>
  </si>
  <si>
    <t>2371.8</t>
  </si>
  <si>
    <t>GLHSEPLDQEDQDTLLLDAR</t>
  </si>
  <si>
    <t>2371.9</t>
  </si>
  <si>
    <t>2370.8</t>
  </si>
  <si>
    <t>AAEENFNADDKTLSDTAAVVGVK</t>
  </si>
  <si>
    <t>2372.10</t>
  </si>
  <si>
    <t>2372.3</t>
  </si>
  <si>
    <t>2372.9</t>
  </si>
  <si>
    <t>2373.4</t>
  </si>
  <si>
    <t>VLGLDGGEGKEELFR</t>
  </si>
  <si>
    <t>2373.5</t>
  </si>
  <si>
    <t>2372.4</t>
  </si>
  <si>
    <t>LAASVVGVGKRKVWLDPNETSELAQANSR</t>
  </si>
  <si>
    <t>2373.7</t>
  </si>
  <si>
    <t>2372.6</t>
  </si>
  <si>
    <t>YD-KLTmKNmIVPVLCGASFK</t>
  </si>
  <si>
    <t>2373.8</t>
  </si>
  <si>
    <t>2372.7</t>
  </si>
  <si>
    <t>2374.10</t>
  </si>
  <si>
    <t>2373.9</t>
  </si>
  <si>
    <t>ASTDFSKLETLK</t>
  </si>
  <si>
    <t>YD-AETDFSKIETLK</t>
  </si>
  <si>
    <t>2374.4</t>
  </si>
  <si>
    <t>2373.3</t>
  </si>
  <si>
    <t>ELLSNASDALDKLR</t>
  </si>
  <si>
    <t>2374.7</t>
  </si>
  <si>
    <t>2373.6</t>
  </si>
  <si>
    <t>LVEGLANDPENKVPLLK</t>
  </si>
  <si>
    <t>2374.8</t>
  </si>
  <si>
    <t>2374.9</t>
  </si>
  <si>
    <t>2375.5</t>
  </si>
  <si>
    <t>MPQTVEWSKLLSENKK</t>
  </si>
  <si>
    <t>2375.6</t>
  </si>
  <si>
    <t>2374.5</t>
  </si>
  <si>
    <t>YS-MDNKtPVTLAKVIK</t>
  </si>
  <si>
    <t>2375.7</t>
  </si>
  <si>
    <t>2374.6</t>
  </si>
  <si>
    <t>2376.3</t>
  </si>
  <si>
    <t>2375.2</t>
  </si>
  <si>
    <t>SAALVnESLGGLDPKLSK</t>
  </si>
  <si>
    <t>YS-SAAIVNESLGGLDPKISK</t>
  </si>
  <si>
    <t>2376.4</t>
  </si>
  <si>
    <t>2375.3</t>
  </si>
  <si>
    <t>TTLPSNALNQLTSR</t>
  </si>
  <si>
    <t>2377.11</t>
  </si>
  <si>
    <t>2376.10</t>
  </si>
  <si>
    <t>YAPGTLVLYAER</t>
  </si>
  <si>
    <t>2377.12</t>
  </si>
  <si>
    <t>2376.11</t>
  </si>
  <si>
    <t>GLDGGEGKEELFR</t>
  </si>
  <si>
    <t>2377.7</t>
  </si>
  <si>
    <t>2376.6</t>
  </si>
  <si>
    <t>QATKDAGQLVGLNVLR</t>
  </si>
  <si>
    <t>2378.12</t>
  </si>
  <si>
    <t>AGAVAPEDLWVR</t>
  </si>
  <si>
    <t>2378.15</t>
  </si>
  <si>
    <t>2377.14</t>
  </si>
  <si>
    <t>VcENLPLVLCGNKVDVKER</t>
  </si>
  <si>
    <t>YS-VCENIPIVLCGNKVDVKER</t>
  </si>
  <si>
    <t>2378.2</t>
  </si>
  <si>
    <t>2377.1</t>
  </si>
  <si>
    <t>2378.4</t>
  </si>
  <si>
    <t>2377.3</t>
  </si>
  <si>
    <t>2379.3</t>
  </si>
  <si>
    <t>YALNGREVKALLMQR</t>
  </si>
  <si>
    <t>2379.4</t>
  </si>
  <si>
    <t>2378.3</t>
  </si>
  <si>
    <t>EAGEVKDDGAFVKFLSK</t>
  </si>
  <si>
    <t>2380.10</t>
  </si>
  <si>
    <t>2379.9</t>
  </si>
  <si>
    <t>VLQDSGLEKKDVDDLVLVGGSTR</t>
  </si>
  <si>
    <t>2380.13</t>
  </si>
  <si>
    <t>2379.12</t>
  </si>
  <si>
    <t>VNGASVPLNLHPSKLVLTK</t>
  </si>
  <si>
    <t>2380.2</t>
  </si>
  <si>
    <t>2379.1</t>
  </si>
  <si>
    <t>SFLTYLK</t>
  </si>
  <si>
    <t>2380.5</t>
  </si>
  <si>
    <t>ASNEVLVLR</t>
  </si>
  <si>
    <t>2382.11</t>
  </si>
  <si>
    <t>2381.10</t>
  </si>
  <si>
    <t>2382.2</t>
  </si>
  <si>
    <t>2381.1</t>
  </si>
  <si>
    <t>LATELPAWSKLQK</t>
  </si>
  <si>
    <t>2382.3</t>
  </si>
  <si>
    <t>2381.2</t>
  </si>
  <si>
    <t>NFNDPEVQGDMKHFPFK</t>
  </si>
  <si>
    <t>2382.4</t>
  </si>
  <si>
    <t>2381.3</t>
  </si>
  <si>
    <t>2382.9</t>
  </si>
  <si>
    <t>2381.8</t>
  </si>
  <si>
    <t>GPLVVYAEDNGLVK</t>
  </si>
  <si>
    <t>2383.15</t>
  </si>
  <si>
    <t>2382.14</t>
  </si>
  <si>
    <t>2383.9</t>
  </si>
  <si>
    <t>2382.8</t>
  </si>
  <si>
    <t>RTSLLGTLGPKTNNPETLVALRK</t>
  </si>
  <si>
    <t>2384.2</t>
  </si>
  <si>
    <t>2383.1</t>
  </si>
  <si>
    <t>LVRAFLLEEQKLVK</t>
  </si>
  <si>
    <t>2384.3</t>
  </si>
  <si>
    <t>2383.2</t>
  </si>
  <si>
    <t>SKVLVLQLNDMK</t>
  </si>
  <si>
    <t>2384.6</t>
  </si>
  <si>
    <t>2383.5</t>
  </si>
  <si>
    <t>2384.7</t>
  </si>
  <si>
    <t>2383.6</t>
  </si>
  <si>
    <t>2384.9</t>
  </si>
  <si>
    <t>2383.8</t>
  </si>
  <si>
    <t>2385.2</t>
  </si>
  <si>
    <t>2384.1</t>
  </si>
  <si>
    <t>VLDEVVVDNFDQK</t>
  </si>
  <si>
    <t>2385.3</t>
  </si>
  <si>
    <t>LALVGPNGVGKSTLLK</t>
  </si>
  <si>
    <t>2385.5</t>
  </si>
  <si>
    <t>2384.4</t>
  </si>
  <si>
    <t>2385.6</t>
  </si>
  <si>
    <t>2384.5</t>
  </si>
  <si>
    <t>2385.7</t>
  </si>
  <si>
    <t>2385.9</t>
  </si>
  <si>
    <t>2384.8</t>
  </si>
  <si>
    <t>ALTRPAKQLLENAGEEGSVLLGK</t>
  </si>
  <si>
    <t>2386.3</t>
  </si>
  <si>
    <t>SLAPAYGLPVVLHSDHCAK</t>
  </si>
  <si>
    <t>2386.4</t>
  </si>
  <si>
    <t>LLVEEGLNHLPVQK</t>
  </si>
  <si>
    <t>2388.10</t>
  </si>
  <si>
    <t>2387.9</t>
  </si>
  <si>
    <t>LLSEEALPALR</t>
  </si>
  <si>
    <t>2388.11</t>
  </si>
  <si>
    <t>2387.10</t>
  </si>
  <si>
    <t>SGKTCLLDLDMQGVK</t>
  </si>
  <si>
    <t>2388.12</t>
  </si>
  <si>
    <t>2387.11</t>
  </si>
  <si>
    <t>2388.2</t>
  </si>
  <si>
    <t>2387.1</t>
  </si>
  <si>
    <t>YFPGLLR</t>
  </si>
  <si>
    <t>2388.4</t>
  </si>
  <si>
    <t>2387.3</t>
  </si>
  <si>
    <t>LVSKYRPNcPLLLVTR</t>
  </si>
  <si>
    <t>YS-LVSKYRPNCPIILVTR</t>
  </si>
  <si>
    <t>2388.5</t>
  </si>
  <si>
    <t>2387.4</t>
  </si>
  <si>
    <t>AVLAELMGR</t>
  </si>
  <si>
    <t>YD-kIAESEIK</t>
  </si>
  <si>
    <t>2388.7</t>
  </si>
  <si>
    <t>2387.6</t>
  </si>
  <si>
    <t>SNELELLQK</t>
  </si>
  <si>
    <t>2389.5</t>
  </si>
  <si>
    <t>2389.6</t>
  </si>
  <si>
    <t>VWLDPNeTSELAQANSR</t>
  </si>
  <si>
    <t>2390.12</t>
  </si>
  <si>
    <t>2389.11</t>
  </si>
  <si>
    <t>MLLTHVDLLEK</t>
  </si>
  <si>
    <t>2390.9</t>
  </si>
  <si>
    <t>2389.8</t>
  </si>
  <si>
    <t>KMTTDDDLNWQELAR</t>
  </si>
  <si>
    <t>2391.2</t>
  </si>
  <si>
    <t>2390.1</t>
  </si>
  <si>
    <t>2391.4</t>
  </si>
  <si>
    <t>2390.3</t>
  </si>
  <si>
    <t>2391.7</t>
  </si>
  <si>
    <t>2390.6</t>
  </si>
  <si>
    <t>VWLDPNETSELAQANSR</t>
  </si>
  <si>
    <t>2392.4</t>
  </si>
  <si>
    <t>2391.3</t>
  </si>
  <si>
    <t>TLEPAAFVLDKSTSR</t>
  </si>
  <si>
    <t>2392.7</t>
  </si>
  <si>
    <t>2391.6</t>
  </si>
  <si>
    <t>NELLTSLTPGVAK</t>
  </si>
  <si>
    <t>2393.2</t>
  </si>
  <si>
    <t>2392.1</t>
  </si>
  <si>
    <t>2393.3</t>
  </si>
  <si>
    <t>2392.2</t>
  </si>
  <si>
    <t>LLLYDLQSR</t>
  </si>
  <si>
    <t>2393.4</t>
  </si>
  <si>
    <t>2392.3</t>
  </si>
  <si>
    <t>2393.5</t>
  </si>
  <si>
    <t>MENDKGQLVELYVPRKCSATNRLLK</t>
  </si>
  <si>
    <t>2393.6</t>
  </si>
  <si>
    <t>2392.5</t>
  </si>
  <si>
    <t>VGVQVAAQHNTSVFYGLPQEK</t>
  </si>
  <si>
    <t>2394.10</t>
  </si>
  <si>
    <t>2393.9</t>
  </si>
  <si>
    <t>2394.2</t>
  </si>
  <si>
    <t>2393.1</t>
  </si>
  <si>
    <t>MDSKTPVTLAKVLK</t>
  </si>
  <si>
    <t>2394.4</t>
  </si>
  <si>
    <t>DNQLYALEKPEVFR</t>
  </si>
  <si>
    <t>2394.7</t>
  </si>
  <si>
    <t>2395.3</t>
  </si>
  <si>
    <t>YD-EnNIEIVtR</t>
  </si>
  <si>
    <t>2395.4</t>
  </si>
  <si>
    <t>2394.3</t>
  </si>
  <si>
    <t>TVPNLYLNGKHLGGNDDLQELR</t>
  </si>
  <si>
    <t>2395.5</t>
  </si>
  <si>
    <t>2395.7</t>
  </si>
  <si>
    <t>2394.6</t>
  </si>
  <si>
    <t>RTFTTVSDNQTTVQFPVYQGER</t>
  </si>
  <si>
    <t>2396.10</t>
  </si>
  <si>
    <t>2395.9</t>
  </si>
  <si>
    <t>FSDALNDANECVKLNPSWSK</t>
  </si>
  <si>
    <t>2396.12</t>
  </si>
  <si>
    <t>2395.11</t>
  </si>
  <si>
    <t>GGVTQVRVEFLEDTSR</t>
  </si>
  <si>
    <t>2396.2</t>
  </si>
  <si>
    <t>2395.1</t>
  </si>
  <si>
    <t>MGVPYALLK</t>
  </si>
  <si>
    <t>YD-MGVPYAIVk</t>
  </si>
  <si>
    <t>2396.3</t>
  </si>
  <si>
    <t>2395.2</t>
  </si>
  <si>
    <t>GAAFLCALHSPTLR</t>
  </si>
  <si>
    <t>2396.4</t>
  </si>
  <si>
    <t>FVDLDEAKDSDKEVLFR</t>
  </si>
  <si>
    <t>2396.8</t>
  </si>
  <si>
    <t>2396.9</t>
  </si>
  <si>
    <t>2395.8</t>
  </si>
  <si>
    <t>2397.10</t>
  </si>
  <si>
    <t>EAVLTVPTNFSEEQKTALKASAAK</t>
  </si>
  <si>
    <t>2397.11</t>
  </si>
  <si>
    <t>LSKSQLDEVVLVGGSTRLPK</t>
  </si>
  <si>
    <t>2397.12</t>
  </si>
  <si>
    <t>2396.11</t>
  </si>
  <si>
    <t>LVELDRHLGCAMSGLTADAR</t>
  </si>
  <si>
    <t>2397.13</t>
  </si>
  <si>
    <t>LTGNVLLPVEQSEAR</t>
  </si>
  <si>
    <t>2397.6</t>
  </si>
  <si>
    <t>2396.5</t>
  </si>
  <si>
    <t>2397.7</t>
  </si>
  <si>
    <t>2396.6</t>
  </si>
  <si>
    <t>2398.10</t>
  </si>
  <si>
    <t>2397.9</t>
  </si>
  <si>
    <t>KGDTYVSLQGFKAGAGHSNTLQVSTV</t>
  </si>
  <si>
    <t>2398.6</t>
  </si>
  <si>
    <t>2397.5</t>
  </si>
  <si>
    <t>LLTTLADAAKGYKPVAVPAR</t>
  </si>
  <si>
    <t>2398.9</t>
  </si>
  <si>
    <t>2397.8</t>
  </si>
  <si>
    <t>YS-DNqIYAIEKPEVFR</t>
  </si>
  <si>
    <t>2399.10</t>
  </si>
  <si>
    <t>2399.12</t>
  </si>
  <si>
    <t>2398.11</t>
  </si>
  <si>
    <t>2399.13</t>
  </si>
  <si>
    <t>2398.12</t>
  </si>
  <si>
    <t>AVATEVSANFLSVK</t>
  </si>
  <si>
    <t>2399.2</t>
  </si>
  <si>
    <t>2398.1</t>
  </si>
  <si>
    <t>2399.3</t>
  </si>
  <si>
    <t>2398.2</t>
  </si>
  <si>
    <t>YD-FVRVVPRISRSSVLTR</t>
  </si>
  <si>
    <t>YD-VSkYrPNCPIILVTR</t>
  </si>
  <si>
    <t>2399.7</t>
  </si>
  <si>
    <t>2399.8</t>
  </si>
  <si>
    <t>2398.7</t>
  </si>
  <si>
    <t>YD-AENEVLVLR</t>
  </si>
  <si>
    <t>YD-LSWIsPRR</t>
  </si>
  <si>
    <t>2399.9</t>
  </si>
  <si>
    <t>2398.8</t>
  </si>
  <si>
    <t>2400.10</t>
  </si>
  <si>
    <t>GLLFVGSGVSGGEEGAR</t>
  </si>
  <si>
    <t>2400.11</t>
  </si>
  <si>
    <t>EEEPLLAPSVKDYRPAEETEAQAEPVEA</t>
  </si>
  <si>
    <t>2400.3</t>
  </si>
  <si>
    <t>TFGLFANVRPAK</t>
  </si>
  <si>
    <t>2400.5</t>
  </si>
  <si>
    <t>2399.4</t>
  </si>
  <si>
    <t>YRPNcPLLLVTR</t>
  </si>
  <si>
    <t>YS-YRPNCPIILVTR</t>
  </si>
  <si>
    <t>2400.7</t>
  </si>
  <si>
    <t>2399.6</t>
  </si>
  <si>
    <t>2400.9</t>
  </si>
  <si>
    <t>YS-VWLDPNETSeIAQANSR</t>
  </si>
  <si>
    <t>2401.3</t>
  </si>
  <si>
    <t>2400.2</t>
  </si>
  <si>
    <t>VLLsAPLSKELR</t>
  </si>
  <si>
    <t>2401.7</t>
  </si>
  <si>
    <t>2400.6</t>
  </si>
  <si>
    <t>2401.8</t>
  </si>
  <si>
    <t>2401.9</t>
  </si>
  <si>
    <t>2400.8</t>
  </si>
  <si>
    <t>VGYTLPSHLLSTSDVTR</t>
  </si>
  <si>
    <t>2402.5</t>
  </si>
  <si>
    <t>2401.4</t>
  </si>
  <si>
    <t>2402.8</t>
  </si>
  <si>
    <t>2402.9</t>
  </si>
  <si>
    <t>2403.2</t>
  </si>
  <si>
    <t>2402.1</t>
  </si>
  <si>
    <t>ARLLGSDVLEKSQLLR</t>
  </si>
  <si>
    <t>2403.3</t>
  </si>
  <si>
    <t>2402.2</t>
  </si>
  <si>
    <t>TTTDHLSMAGPWLK</t>
  </si>
  <si>
    <t>2403.5</t>
  </si>
  <si>
    <t>2402.4</t>
  </si>
  <si>
    <t>SQLDEVVLVGGSTRLPK</t>
  </si>
  <si>
    <t>2403.6</t>
  </si>
  <si>
    <t>YD-SIPETQkGVIFYESHGKLEYK</t>
  </si>
  <si>
    <t>2404.4</t>
  </si>
  <si>
    <t>2404.5</t>
  </si>
  <si>
    <t>2403.4</t>
  </si>
  <si>
    <t>VLDTGGPLSVPVGRETLGR</t>
  </si>
  <si>
    <t>YD-ANGHLQILYGSLAPGGAVGK</t>
  </si>
  <si>
    <t>2405.11</t>
  </si>
  <si>
    <t>2404.10</t>
  </si>
  <si>
    <t>SATPSKELNFDDDF</t>
  </si>
  <si>
    <t>2405.12</t>
  </si>
  <si>
    <t>2404.11</t>
  </si>
  <si>
    <t>2405.2</t>
  </si>
  <si>
    <t>2404.1</t>
  </si>
  <si>
    <t>YVVVVCNLKPVNMRGLK</t>
  </si>
  <si>
    <t>2405.5</t>
  </si>
  <si>
    <t>SDAVTLRTRKVLSNPLLAR</t>
  </si>
  <si>
    <t>YS-SDAVTIrTrKVISNPLLAR</t>
  </si>
  <si>
    <t>2405.6</t>
  </si>
  <si>
    <t>2405.7</t>
  </si>
  <si>
    <t>2404.6</t>
  </si>
  <si>
    <t>QTVDLVLKPLSDEQR</t>
  </si>
  <si>
    <t>2405.8</t>
  </si>
  <si>
    <t>2404.7</t>
  </si>
  <si>
    <t>YS-GGVTqVRVEFLEDTSR</t>
  </si>
  <si>
    <t>YD-DVTQVRVEFLEDTSR</t>
  </si>
  <si>
    <t>YS-GGVTQVRVEFLEDTSr</t>
  </si>
  <si>
    <t>2406.11</t>
  </si>
  <si>
    <t>2405.10</t>
  </si>
  <si>
    <t>2406.12</t>
  </si>
  <si>
    <t>2406.5</t>
  </si>
  <si>
    <t>2405.4</t>
  </si>
  <si>
    <t>LVLEVAQHLGENTVR</t>
  </si>
  <si>
    <t>2406.7</t>
  </si>
  <si>
    <t>2407.4</t>
  </si>
  <si>
    <t>2406.3</t>
  </si>
  <si>
    <t>2407.5</t>
  </si>
  <si>
    <t>2406.4</t>
  </si>
  <si>
    <t>2407.7</t>
  </si>
  <si>
    <t>2406.6</t>
  </si>
  <si>
    <t>ALVQVFEGTSGLDVKK</t>
  </si>
  <si>
    <t>2407.9</t>
  </si>
  <si>
    <t>2406.8</t>
  </si>
  <si>
    <t>TLAQDyGVLK</t>
  </si>
  <si>
    <t>2408.4</t>
  </si>
  <si>
    <t>2407.3</t>
  </si>
  <si>
    <t>SLDLYLAPR</t>
  </si>
  <si>
    <t>2408.6</t>
  </si>
  <si>
    <t>LTLPGPYAYGPR</t>
  </si>
  <si>
    <t>2408.8</t>
  </si>
  <si>
    <t>YGMDYMYDAcSTTAR</t>
  </si>
  <si>
    <t>2409.13</t>
  </si>
  <si>
    <t>2408.12</t>
  </si>
  <si>
    <t>ESTLHLVLrLR</t>
  </si>
  <si>
    <t>ESTLHLVLRLR</t>
  </si>
  <si>
    <t>2409.2</t>
  </si>
  <si>
    <t>2408.1</t>
  </si>
  <si>
    <t>LADLSLAAFGRK</t>
  </si>
  <si>
    <t>2409.8</t>
  </si>
  <si>
    <t>2408.7</t>
  </si>
  <si>
    <t>TGRAGATGTALSFFTEQNKGLGAK</t>
  </si>
  <si>
    <t>2409.9</t>
  </si>
  <si>
    <t>LLGDAAKNQVAANPQNTLFDLKR</t>
  </si>
  <si>
    <t>2410.12</t>
  </si>
  <si>
    <t>2409.11</t>
  </si>
  <si>
    <t>PLNQPSGQLKLTNVSLVR</t>
  </si>
  <si>
    <t>2410.13</t>
  </si>
  <si>
    <t>2409.12</t>
  </si>
  <si>
    <t>SSQSPETVYFASELK</t>
  </si>
  <si>
    <t>2410.8</t>
  </si>
  <si>
    <t>2409.7</t>
  </si>
  <si>
    <t>YQLDKDGVVLFK</t>
  </si>
  <si>
    <t>YS-YqLDKDGVVLFK</t>
  </si>
  <si>
    <t>2411.11</t>
  </si>
  <si>
    <t>2410.10</t>
  </si>
  <si>
    <t>QLLVAVNKMDSVKWDESR</t>
  </si>
  <si>
    <t>2411.12</t>
  </si>
  <si>
    <t>2410.11</t>
  </si>
  <si>
    <t>2411.5</t>
  </si>
  <si>
    <t>2410.4</t>
  </si>
  <si>
    <t>YD-YRPSCPIILVTR</t>
  </si>
  <si>
    <t>2411.6</t>
  </si>
  <si>
    <t>2410.5</t>
  </si>
  <si>
    <t>GLVSQLLSR</t>
  </si>
  <si>
    <t>2411.7</t>
  </si>
  <si>
    <t>2410.6</t>
  </si>
  <si>
    <t>NVPLYQHLADLSK</t>
  </si>
  <si>
    <t>2411.9</t>
  </si>
  <si>
    <t>QLLVAVnKMDSVKWDESR</t>
  </si>
  <si>
    <t>2412.3</t>
  </si>
  <si>
    <t>2411.2</t>
  </si>
  <si>
    <t>AAVRDYKTALEFAK</t>
  </si>
  <si>
    <t>2412.4</t>
  </si>
  <si>
    <t>2411.3</t>
  </si>
  <si>
    <t>VLGSELVQKYVGEGAR</t>
  </si>
  <si>
    <t>2412.5</t>
  </si>
  <si>
    <t>2411.4</t>
  </si>
  <si>
    <t>LQTYGETTAVDALQKGLK</t>
  </si>
  <si>
    <t>2412.7</t>
  </si>
  <si>
    <t>VVNEPTAAALAYGLEKSDSK</t>
  </si>
  <si>
    <t>2412.8</t>
  </si>
  <si>
    <t>EFDTQNSAPWGLAR</t>
  </si>
  <si>
    <t>2413.11</t>
  </si>
  <si>
    <t>2412.10</t>
  </si>
  <si>
    <t>LELTKEETLNPLLQDTK</t>
  </si>
  <si>
    <t>2413.4</t>
  </si>
  <si>
    <t>2413.9</t>
  </si>
  <si>
    <t>LVQAFqFtDK</t>
  </si>
  <si>
    <t>2414.2</t>
  </si>
  <si>
    <t>2413.1</t>
  </si>
  <si>
    <t>MDLFKR</t>
  </si>
  <si>
    <t>2414.3</t>
  </si>
  <si>
    <t>2413.2</t>
  </si>
  <si>
    <t>KDqYVPEVSALDLSR</t>
  </si>
  <si>
    <t>YS-KDQYVPEVSALDLSR</t>
  </si>
  <si>
    <t>2414.4</t>
  </si>
  <si>
    <t>2413.3</t>
  </si>
  <si>
    <t>MDPELQALREAR</t>
  </si>
  <si>
    <t>2415.12</t>
  </si>
  <si>
    <t>2414.11</t>
  </si>
  <si>
    <t>AGEVNGKDYNFVSVDEFK</t>
  </si>
  <si>
    <t>2416.10</t>
  </si>
  <si>
    <t>2415.9</t>
  </si>
  <si>
    <t>LGELAFNLGVKNNDGTCK</t>
  </si>
  <si>
    <t>YD-IEGIAEDPkVfLSSkSk</t>
  </si>
  <si>
    <t>2416.12</t>
  </si>
  <si>
    <t>2415.11</t>
  </si>
  <si>
    <t>DSKSPLLLQTSNGGAAYFAGK</t>
  </si>
  <si>
    <t>2416.14</t>
  </si>
  <si>
    <t>2415.13</t>
  </si>
  <si>
    <t>LSENGQRDLDRLAAQTLEEDE</t>
  </si>
  <si>
    <t>2416.15</t>
  </si>
  <si>
    <t>2415.14</t>
  </si>
  <si>
    <t>2416.5</t>
  </si>
  <si>
    <t>2415.4</t>
  </si>
  <si>
    <t>AmGYRVLGLDGGEGKEELFR</t>
  </si>
  <si>
    <t>2416.7</t>
  </si>
  <si>
    <t>2415.6</t>
  </si>
  <si>
    <t>LNLALNKNSLPGDKSALVPGGVR</t>
  </si>
  <si>
    <t>2416.8</t>
  </si>
  <si>
    <t>2415.7</t>
  </si>
  <si>
    <t>YD-SQVDEIVLVGGSTRIPK</t>
  </si>
  <si>
    <t>2417.16</t>
  </si>
  <si>
    <t>2417.17</t>
  </si>
  <si>
    <t>2416.16</t>
  </si>
  <si>
    <t>2417.18</t>
  </si>
  <si>
    <t>2416.17</t>
  </si>
  <si>
    <t>LEEELGDNAVFAGENFHHGDKL</t>
  </si>
  <si>
    <t>2417.8</t>
  </si>
  <si>
    <t>YD-qSQEEETHr</t>
  </si>
  <si>
    <t>2418.10</t>
  </si>
  <si>
    <t>2417.9</t>
  </si>
  <si>
    <t>AAGANVDNVWADVYAK</t>
  </si>
  <si>
    <t>2418.3</t>
  </si>
  <si>
    <t>2417.2</t>
  </si>
  <si>
    <t>SLAPAYGLPVVLHSDHcAK</t>
  </si>
  <si>
    <t>YS-SIAPAYGIPVVLHSDHCAK</t>
  </si>
  <si>
    <t>2418.5</t>
  </si>
  <si>
    <t>2417.4</t>
  </si>
  <si>
    <t>2419.8</t>
  </si>
  <si>
    <t>2418.7</t>
  </si>
  <si>
    <t>2420.2</t>
  </si>
  <si>
    <t>2419.1</t>
  </si>
  <si>
    <t>YD-ESTLHLILRLR</t>
  </si>
  <si>
    <t>YS-ESTLHLVLRLr</t>
  </si>
  <si>
    <t>2420.5</t>
  </si>
  <si>
    <t>2419.4</t>
  </si>
  <si>
    <t>VVGANPAALKQALAANA</t>
  </si>
  <si>
    <t>2420.6</t>
  </si>
  <si>
    <t>2419.5</t>
  </si>
  <si>
    <t>TGVVYNVTKSSVGVLLNK</t>
  </si>
  <si>
    <t>2421.11</t>
  </si>
  <si>
    <t>2420.10</t>
  </si>
  <si>
    <t>LNLNPDTLTLR</t>
  </si>
  <si>
    <t>2421.15</t>
  </si>
  <si>
    <t>2420.14</t>
  </si>
  <si>
    <t>SDEEHTFETADAGSSATYPMQCSALR</t>
  </si>
  <si>
    <t>YS-SDEEHtFETADAGSSATYPMQCSALR</t>
  </si>
  <si>
    <t>YS-SDEEHTFETADAGSSATYPMQcSALR</t>
  </si>
  <si>
    <t>2421.2</t>
  </si>
  <si>
    <t>2420.1</t>
  </si>
  <si>
    <t>2421.5</t>
  </si>
  <si>
    <t>2420.4</t>
  </si>
  <si>
    <t>STFFQALTR</t>
  </si>
  <si>
    <t>2422.11</t>
  </si>
  <si>
    <t>2421.10</t>
  </si>
  <si>
    <t>VSGFKDEVLETV</t>
  </si>
  <si>
    <t>2422.12</t>
  </si>
  <si>
    <t>NRNLDVSNLPSLA</t>
  </si>
  <si>
    <t>2422.3</t>
  </si>
  <si>
    <t>2422.4</t>
  </si>
  <si>
    <t>2421.3</t>
  </si>
  <si>
    <t>2422.6</t>
  </si>
  <si>
    <t>LATALEKKAADALLLK</t>
  </si>
  <si>
    <t>2423.13</t>
  </si>
  <si>
    <t>2423.4</t>
  </si>
  <si>
    <t>VNVFLADMK</t>
  </si>
  <si>
    <t>2423.5</t>
  </si>
  <si>
    <t>EkLLDFLK</t>
  </si>
  <si>
    <t>EKLLDFLK</t>
  </si>
  <si>
    <t>YD-TTPLLSFLK</t>
  </si>
  <si>
    <t>2423.6</t>
  </si>
  <si>
    <t>2422.5</t>
  </si>
  <si>
    <t>2423.8</t>
  </si>
  <si>
    <t>2422.7</t>
  </si>
  <si>
    <t>SLHDALSVLSQTTKETR</t>
  </si>
  <si>
    <t>2423.9</t>
  </si>
  <si>
    <t>2422.8</t>
  </si>
  <si>
    <t>KQGGLGPMNLPLVSDPKR</t>
  </si>
  <si>
    <t>YD-eNGTNKEKILYALLYR</t>
  </si>
  <si>
    <t>2424.2</t>
  </si>
  <si>
    <t>2423.1</t>
  </si>
  <si>
    <t>2424.6</t>
  </si>
  <si>
    <t>2425.11</t>
  </si>
  <si>
    <t>2424.10</t>
  </si>
  <si>
    <t>GNPTVEVELTTEKGVFR</t>
  </si>
  <si>
    <t>2425.13</t>
  </si>
  <si>
    <t>2424.12</t>
  </si>
  <si>
    <t>VVELGPSPTLAGMAQR</t>
  </si>
  <si>
    <t>2425.8</t>
  </si>
  <si>
    <t>2424.7</t>
  </si>
  <si>
    <t>KDQYVPEVSALDLSR</t>
  </si>
  <si>
    <t>2426.3</t>
  </si>
  <si>
    <t>2425.2</t>
  </si>
  <si>
    <t>LNAGEALFLR</t>
  </si>
  <si>
    <t>2426.5</t>
  </si>
  <si>
    <t>2425.4</t>
  </si>
  <si>
    <t>2426.6</t>
  </si>
  <si>
    <t>2425.5</t>
  </si>
  <si>
    <t>2427.2</t>
  </si>
  <si>
    <t>2426.1</t>
  </si>
  <si>
    <t>VSSVLSALEGK</t>
  </si>
  <si>
    <t>2427.3</t>
  </si>
  <si>
    <t>2426.2</t>
  </si>
  <si>
    <t>SQVDELVLVGGSTRLPK</t>
  </si>
  <si>
    <t>YD-SQIDEVVLVGGSTRIPK</t>
  </si>
  <si>
    <t>2427.5</t>
  </si>
  <si>
    <t>2426.4</t>
  </si>
  <si>
    <t>2427.6</t>
  </si>
  <si>
    <t>2428.11</t>
  </si>
  <si>
    <t>2427.10</t>
  </si>
  <si>
    <t>LDTSVKAPQALMLAPTR</t>
  </si>
  <si>
    <t>2428.16</t>
  </si>
  <si>
    <t>2427.15</t>
  </si>
  <si>
    <t>2428.17</t>
  </si>
  <si>
    <t>2427.16</t>
  </si>
  <si>
    <t>LMADDYGWDVTDAR</t>
  </si>
  <si>
    <t>2428.18</t>
  </si>
  <si>
    <t>2427.17</t>
  </si>
  <si>
    <t>2428.9</t>
  </si>
  <si>
    <t>2427.8</t>
  </si>
  <si>
    <t>LLNEPTAAALAYGLGAGKSEKER</t>
  </si>
  <si>
    <t>2429.10</t>
  </si>
  <si>
    <t>YD-PSrFTktrK</t>
  </si>
  <si>
    <t>2429.2</t>
  </si>
  <si>
    <t>2428.1</t>
  </si>
  <si>
    <t>2429.4</t>
  </si>
  <si>
    <t>2428.3</t>
  </si>
  <si>
    <t>2429.6</t>
  </si>
  <si>
    <t>2428.5</t>
  </si>
  <si>
    <t>2429.7</t>
  </si>
  <si>
    <t>2428.6</t>
  </si>
  <si>
    <t>2430.2</t>
  </si>
  <si>
    <t>2429.1</t>
  </si>
  <si>
    <t>KLLQSLPPTLKVNRL</t>
  </si>
  <si>
    <t>2430.4</t>
  </si>
  <si>
    <t>2429.3</t>
  </si>
  <si>
    <t>EARLPSQVVWLR</t>
  </si>
  <si>
    <t>2430.5</t>
  </si>
  <si>
    <t>2430.6</t>
  </si>
  <si>
    <t>2429.5</t>
  </si>
  <si>
    <t>DLESEYWPR</t>
  </si>
  <si>
    <t>2430.9</t>
  </si>
  <si>
    <t>2429.8</t>
  </si>
  <si>
    <t>2431.2</t>
  </si>
  <si>
    <t>2430.1</t>
  </si>
  <si>
    <t>2431.8</t>
  </si>
  <si>
    <t>2430.7</t>
  </si>
  <si>
    <t>2431.9</t>
  </si>
  <si>
    <t>2430.8</t>
  </si>
  <si>
    <t>2432.2</t>
  </si>
  <si>
    <t>2431.1</t>
  </si>
  <si>
    <t>LSKFGLNTFLNR</t>
  </si>
  <si>
    <t>2432.4</t>
  </si>
  <si>
    <t>2431.3</t>
  </si>
  <si>
    <t>YD-EKSHKALSk</t>
  </si>
  <si>
    <t>2432.6</t>
  </si>
  <si>
    <t>2431.5</t>
  </si>
  <si>
    <t>LLFAGKQLEDGRTLSDYNLQK</t>
  </si>
  <si>
    <t>2432.8</t>
  </si>
  <si>
    <t>2431.7</t>
  </si>
  <si>
    <t>YS-sdEEHTFETADAGSSATYPMQCSALR</t>
  </si>
  <si>
    <t>YS-SDEEhTFETADAGSSATYPMQCSALR</t>
  </si>
  <si>
    <t>2433.11</t>
  </si>
  <si>
    <t>2432.10</t>
  </si>
  <si>
    <t>2433.3</t>
  </si>
  <si>
    <t>2433.5</t>
  </si>
  <si>
    <t>2433.7</t>
  </si>
  <si>
    <t>2433.8</t>
  </si>
  <si>
    <t>2432.7</t>
  </si>
  <si>
    <t>LTGKQLVFELPSETH</t>
  </si>
  <si>
    <t>2433.9</t>
  </si>
  <si>
    <t>SLVVQEQGSFQHLLR</t>
  </si>
  <si>
    <t>2434.10</t>
  </si>
  <si>
    <t>TADLYAAMGLSK</t>
  </si>
  <si>
    <t>2434.11</t>
  </si>
  <si>
    <t>2433.10</t>
  </si>
  <si>
    <t>LLAESLSNSMLVK</t>
  </si>
  <si>
    <t>2434.5</t>
  </si>
  <si>
    <t>2433.4</t>
  </si>
  <si>
    <t>2434.6</t>
  </si>
  <si>
    <t>YD-SGkkkFIK</t>
  </si>
  <si>
    <t>2434.7</t>
  </si>
  <si>
    <t>2433.6</t>
  </si>
  <si>
    <t>LLSQAPSELELQVAK</t>
  </si>
  <si>
    <t>2435.6</t>
  </si>
  <si>
    <t>ALLVLSTSGTTPRLVSK</t>
  </si>
  <si>
    <t>2435.8</t>
  </si>
  <si>
    <t>HVVFGEVVDGYDLVKK</t>
  </si>
  <si>
    <t>2435.9</t>
  </si>
  <si>
    <t>2434.8</t>
  </si>
  <si>
    <t>2436.10</t>
  </si>
  <si>
    <t>2436.11</t>
  </si>
  <si>
    <t>2435.10</t>
  </si>
  <si>
    <t>2436.2</t>
  </si>
  <si>
    <t>2435.1</t>
  </si>
  <si>
    <t>ALLFLPK</t>
  </si>
  <si>
    <t>2436.3</t>
  </si>
  <si>
    <t>2435.2</t>
  </si>
  <si>
    <t>qGFVLYR</t>
  </si>
  <si>
    <t>YD-tnRIYR</t>
  </si>
  <si>
    <t>2436.7</t>
  </si>
  <si>
    <t>2436.9</t>
  </si>
  <si>
    <t>2437.4</t>
  </si>
  <si>
    <t>2437.6</t>
  </si>
  <si>
    <t>2436.5</t>
  </si>
  <si>
    <t>AAVSGKPYFFFGSDSAPHPVQNK</t>
  </si>
  <si>
    <t>YD-PPkEDWEKYkAPLEDDdkK</t>
  </si>
  <si>
    <t>2437.7</t>
  </si>
  <si>
    <t>2436.6</t>
  </si>
  <si>
    <t>LAAYHAQTEPLVDFYK</t>
  </si>
  <si>
    <t>YD-rQEPLMVqANADGRPR</t>
  </si>
  <si>
    <t>2437.9</t>
  </si>
  <si>
    <t>2436.8</t>
  </si>
  <si>
    <t>LLGDAAKNqAAMNPANTVFDAK</t>
  </si>
  <si>
    <t>YS-LIGDAAKnQAAMNPANTVFDAK</t>
  </si>
  <si>
    <t>2438.10</t>
  </si>
  <si>
    <t>2438.11</t>
  </si>
  <si>
    <t>2437.10</t>
  </si>
  <si>
    <t>SAGGNYVVFGEAKVDNFTQK</t>
  </si>
  <si>
    <t>2438.13</t>
  </si>
  <si>
    <t>2437.12</t>
  </si>
  <si>
    <t>2438.2</t>
  </si>
  <si>
    <t>2437.1</t>
  </si>
  <si>
    <t>LGLKQLPGLLR</t>
  </si>
  <si>
    <t>2438.3</t>
  </si>
  <si>
    <t>2437.2</t>
  </si>
  <si>
    <t>YD-VSARDKATNK</t>
  </si>
  <si>
    <t>2438.8</t>
  </si>
  <si>
    <t>SALTSAQELLDSK</t>
  </si>
  <si>
    <t>2438.9</t>
  </si>
  <si>
    <t>2437.8</t>
  </si>
  <si>
    <t>2439.10</t>
  </si>
  <si>
    <t>2439.11</t>
  </si>
  <si>
    <t>2439.5</t>
  </si>
  <si>
    <t>2438.4</t>
  </si>
  <si>
    <t>2439.6</t>
  </si>
  <si>
    <t>2438.5</t>
  </si>
  <si>
    <t>2439.7</t>
  </si>
  <si>
    <t>2438.6</t>
  </si>
  <si>
    <t>2439.9</t>
  </si>
  <si>
    <t>2440.11</t>
  </si>
  <si>
    <t>DAGALSGLNVLR</t>
  </si>
  <si>
    <t>2440.12</t>
  </si>
  <si>
    <t>EAFSLFDKDGDGTLTTK</t>
  </si>
  <si>
    <t>2440.15</t>
  </si>
  <si>
    <t>2439.14</t>
  </si>
  <si>
    <t>MENDKGQLVELYVPRK</t>
  </si>
  <si>
    <t>YS-MENdKGQLVELYVPRK</t>
  </si>
  <si>
    <t>YS-MENDkGQLVELYVPRK</t>
  </si>
  <si>
    <t>2440.16</t>
  </si>
  <si>
    <t>2439.15</t>
  </si>
  <si>
    <t>QGKLEVPGYVDLVK</t>
  </si>
  <si>
    <t>2440.17</t>
  </si>
  <si>
    <t>2439.16</t>
  </si>
  <si>
    <t>LVSWYDNEYGYsTR</t>
  </si>
  <si>
    <t>2440.9</t>
  </si>
  <si>
    <t>2439.8</t>
  </si>
  <si>
    <t>2441.15</t>
  </si>
  <si>
    <t>2440.14</t>
  </si>
  <si>
    <t>YD-DMLDENTKYFIQPSGR</t>
  </si>
  <si>
    <t>2441.16</t>
  </si>
  <si>
    <t>2441.3</t>
  </si>
  <si>
    <t>2440.2</t>
  </si>
  <si>
    <t>2441.5</t>
  </si>
  <si>
    <t>2440.4</t>
  </si>
  <si>
    <t>LRPPPAVDPLFR</t>
  </si>
  <si>
    <t>2441.7</t>
  </si>
  <si>
    <t>2440.6</t>
  </si>
  <si>
    <t>2442.10</t>
  </si>
  <si>
    <t>2441.9</t>
  </si>
  <si>
    <t>LLNEPTAAALAYGLDKK</t>
  </si>
  <si>
    <t>2442.13</t>
  </si>
  <si>
    <t>2441.12</t>
  </si>
  <si>
    <t>SGAAAASAAGYDRHLTLFSPEGR</t>
  </si>
  <si>
    <t>YS-sGAAAASAAGYDRHITIFSPEGR</t>
  </si>
  <si>
    <t>2442.5</t>
  </si>
  <si>
    <t>2441.4</t>
  </si>
  <si>
    <t>LALMDMYK</t>
  </si>
  <si>
    <t>2442.9</t>
  </si>
  <si>
    <t>2441.8</t>
  </si>
  <si>
    <t>YTLDVEAFK</t>
  </si>
  <si>
    <t>2443.2</t>
  </si>
  <si>
    <t>2442.1</t>
  </si>
  <si>
    <t>LVKEEVFGPLVTVSK</t>
  </si>
  <si>
    <t>2443.3</t>
  </si>
  <si>
    <t>2442.2</t>
  </si>
  <si>
    <t>KSLACVLTVLNEQQREAVR</t>
  </si>
  <si>
    <t>2443.4</t>
  </si>
  <si>
    <t>2442.3</t>
  </si>
  <si>
    <t>ELEEHCSMLGLDPELVSHSR</t>
  </si>
  <si>
    <t>2443.5</t>
  </si>
  <si>
    <t>2442.4</t>
  </si>
  <si>
    <t>LLLPAPYAYGK</t>
  </si>
  <si>
    <t>YD-iVIPAPYAYGK</t>
  </si>
  <si>
    <t>2443.6</t>
  </si>
  <si>
    <t>2443.7</t>
  </si>
  <si>
    <t>2442.6</t>
  </si>
  <si>
    <t>QLEQLLTGDNAEEELER</t>
  </si>
  <si>
    <t>2443.8</t>
  </si>
  <si>
    <t>2442.7</t>
  </si>
  <si>
    <t>LAPALVTGNTVVLK</t>
  </si>
  <si>
    <t>2444.3</t>
  </si>
  <si>
    <t>LLLLAANTPVLRK</t>
  </si>
  <si>
    <t>2444.4</t>
  </si>
  <si>
    <t>2444.6</t>
  </si>
  <si>
    <t>RLSGQLPANWESKLPTYTAK</t>
  </si>
  <si>
    <t>2444.8</t>
  </si>
  <si>
    <t>DASLVDYVQVR</t>
  </si>
  <si>
    <t>2444.9</t>
  </si>
  <si>
    <t>QLLLHHTLGNGDFTVFHR</t>
  </si>
  <si>
    <t>2445.11</t>
  </si>
  <si>
    <t>2444.10</t>
  </si>
  <si>
    <t>SLVYNKTPLLR</t>
  </si>
  <si>
    <t>2445.13</t>
  </si>
  <si>
    <t>2444.12</t>
  </si>
  <si>
    <t>2445.3</t>
  </si>
  <si>
    <t>2444.2</t>
  </si>
  <si>
    <t>LLLLAAnTPVLRK</t>
  </si>
  <si>
    <t>YS-LIIIAANTPVLRK</t>
  </si>
  <si>
    <t>2445.8</t>
  </si>
  <si>
    <t>2444.7</t>
  </si>
  <si>
    <t>2446.11</t>
  </si>
  <si>
    <t>2445.10</t>
  </si>
  <si>
    <t>VLVQDLLHPTAASEAR</t>
  </si>
  <si>
    <t>2446.12</t>
  </si>
  <si>
    <t>KLATGANLVGNALLDPTAK</t>
  </si>
  <si>
    <t>2446.3</t>
  </si>
  <si>
    <t>2445.2</t>
  </si>
  <si>
    <t>2446.5</t>
  </si>
  <si>
    <t>2445.4</t>
  </si>
  <si>
    <t>2446.6</t>
  </si>
  <si>
    <t>2445.5</t>
  </si>
  <si>
    <t>2446.7</t>
  </si>
  <si>
    <t>2445.6</t>
  </si>
  <si>
    <t>LVqAFQFtDK</t>
  </si>
  <si>
    <t>YS-LVQAFqFtDK</t>
  </si>
  <si>
    <t>2446.8</t>
  </si>
  <si>
    <t>2445.7</t>
  </si>
  <si>
    <t>STELTVQSERAFQKQPHLFNNPK</t>
  </si>
  <si>
    <t>2447.11</t>
  </si>
  <si>
    <t>2446.10</t>
  </si>
  <si>
    <t>LETGNFSWASEGLSK</t>
  </si>
  <si>
    <t>2447.2</t>
  </si>
  <si>
    <t>2446.1</t>
  </si>
  <si>
    <t>2447.5</t>
  </si>
  <si>
    <t>2446.4</t>
  </si>
  <si>
    <t>VADAKQLGEWAGLGKLDR</t>
  </si>
  <si>
    <t>2447.6</t>
  </si>
  <si>
    <t>SSVGVLLNKMVGNR</t>
  </si>
  <si>
    <t>2447.8</t>
  </si>
  <si>
    <t>2447.9</t>
  </si>
  <si>
    <t>VLFLGPPGNAMR</t>
  </si>
  <si>
    <t>2448.2</t>
  </si>
  <si>
    <t>2447.1</t>
  </si>
  <si>
    <t>LMTKPGQVLDPLKAPFK</t>
  </si>
  <si>
    <t>2448.6</t>
  </si>
  <si>
    <t>YS-EKLLDFIK</t>
  </si>
  <si>
    <t>YS-eKLLDFIK</t>
  </si>
  <si>
    <t>2448.9</t>
  </si>
  <si>
    <t>2449.10</t>
  </si>
  <si>
    <t>2449.11</t>
  </si>
  <si>
    <t>2448.10</t>
  </si>
  <si>
    <t>2449.12</t>
  </si>
  <si>
    <t>2448.11</t>
  </si>
  <si>
    <t>AGGECLTLDQLAVR</t>
  </si>
  <si>
    <t>2450.12</t>
  </si>
  <si>
    <t>YS-SDEEHtFETADAGSSATYPMQcSALRK</t>
  </si>
  <si>
    <t>2450.7</t>
  </si>
  <si>
    <t>2449.6</t>
  </si>
  <si>
    <t>EASGVFDDLVR</t>
  </si>
  <si>
    <t>2451.10</t>
  </si>
  <si>
    <t>2450.9</t>
  </si>
  <si>
    <t>2451.13</t>
  </si>
  <si>
    <t>2451.4</t>
  </si>
  <si>
    <t>2450.3</t>
  </si>
  <si>
    <t>TLAqDyGVLK</t>
  </si>
  <si>
    <t>2451.5</t>
  </si>
  <si>
    <t>2450.4</t>
  </si>
  <si>
    <t>2451.8</t>
  </si>
  <si>
    <t>2452.2</t>
  </si>
  <si>
    <t>2451.1</t>
  </si>
  <si>
    <t>YD-MENDKGQLVELYVPRK</t>
  </si>
  <si>
    <t>2453.13</t>
  </si>
  <si>
    <t>2452.12</t>
  </si>
  <si>
    <t>ADRDESSPYAAMLAAQDVAAK</t>
  </si>
  <si>
    <t>2453.9</t>
  </si>
  <si>
    <t>2452.8</t>
  </si>
  <si>
    <t>2454.4</t>
  </si>
  <si>
    <t>2453.3</t>
  </si>
  <si>
    <t>LPSQVVWLR</t>
  </si>
  <si>
    <t>2454.5</t>
  </si>
  <si>
    <t>2453.4</t>
  </si>
  <si>
    <t>2454.8</t>
  </si>
  <si>
    <t>2453.7</t>
  </si>
  <si>
    <t>2454.9</t>
  </si>
  <si>
    <t>2453.8</t>
  </si>
  <si>
    <t>2457.2</t>
  </si>
  <si>
    <t>2456.1</t>
  </si>
  <si>
    <t>YD-SRYWYFLQK</t>
  </si>
  <si>
    <t>2457.3</t>
  </si>
  <si>
    <t>2456.2</t>
  </si>
  <si>
    <t>2457.4</t>
  </si>
  <si>
    <t>2456.3</t>
  </si>
  <si>
    <t>2458.2</t>
  </si>
  <si>
    <t>2457.1</t>
  </si>
  <si>
    <t>SLVNLGGSKSLSLSVAR</t>
  </si>
  <si>
    <t>2458.3</t>
  </si>
  <si>
    <t>2458.5</t>
  </si>
  <si>
    <t>YD-DLRTtPKVVR</t>
  </si>
  <si>
    <t>2458.6</t>
  </si>
  <si>
    <t>2457.5</t>
  </si>
  <si>
    <t>YD-LVAELEGDsHK</t>
  </si>
  <si>
    <t>2458.7</t>
  </si>
  <si>
    <t>2457.6</t>
  </si>
  <si>
    <t>2458.9</t>
  </si>
  <si>
    <t>2457.8</t>
  </si>
  <si>
    <t>snGVLNVDNQTSDLVK</t>
  </si>
  <si>
    <t>YS-SnGVLNVDNQTSDLVK</t>
  </si>
  <si>
    <t>YD-VQLLMqqSLSnFFK</t>
  </si>
  <si>
    <t>2459.3</t>
  </si>
  <si>
    <t>KqGGLGPMNLPLVSDPKR</t>
  </si>
  <si>
    <t>2459.6</t>
  </si>
  <si>
    <t>MDPELQALR</t>
  </si>
  <si>
    <t>2459.7</t>
  </si>
  <si>
    <t>2459.9</t>
  </si>
  <si>
    <t>2458.8</t>
  </si>
  <si>
    <t>2460.3</t>
  </si>
  <si>
    <t>2459.2</t>
  </si>
  <si>
    <t>GLFLLDDK</t>
  </si>
  <si>
    <t>2460.4</t>
  </si>
  <si>
    <t>ELYRLSFQLSK</t>
  </si>
  <si>
    <t>2460.7</t>
  </si>
  <si>
    <t>YD-IIRPFFLK</t>
  </si>
  <si>
    <t>YD-ENLLDFIK</t>
  </si>
  <si>
    <t>2461.11</t>
  </si>
  <si>
    <t>2460.10</t>
  </si>
  <si>
    <t>YD-NGVTSAQELLDSK</t>
  </si>
  <si>
    <t>2461.12</t>
  </si>
  <si>
    <t>2460.11</t>
  </si>
  <si>
    <t>2461.3</t>
  </si>
  <si>
    <t>2460.2</t>
  </si>
  <si>
    <t>LVAASQAALGL</t>
  </si>
  <si>
    <t>YD-VLEDrALk</t>
  </si>
  <si>
    <t>2461.4</t>
  </si>
  <si>
    <t>2461.8</t>
  </si>
  <si>
    <t>DAGALSGLnVLR</t>
  </si>
  <si>
    <t>YS-DAGAISGLNVLR</t>
  </si>
  <si>
    <t>2462.10</t>
  </si>
  <si>
    <t>2461.9</t>
  </si>
  <si>
    <t>AVLTVPAYFNDAQRQATK</t>
  </si>
  <si>
    <t>2462.11</t>
  </si>
  <si>
    <t>2461.10</t>
  </si>
  <si>
    <t>EVAKVVGANPAALKQALAANA</t>
  </si>
  <si>
    <t>2462.12</t>
  </si>
  <si>
    <t>2462.13</t>
  </si>
  <si>
    <t>2462.6</t>
  </si>
  <si>
    <t>2461.5</t>
  </si>
  <si>
    <t>LVLVTDPRLDAQALK</t>
  </si>
  <si>
    <t>2462.8</t>
  </si>
  <si>
    <t>2461.7</t>
  </si>
  <si>
    <t>2463.13</t>
  </si>
  <si>
    <t>DLSEASVYPEYALPKTYNK</t>
  </si>
  <si>
    <t>2463.14</t>
  </si>
  <si>
    <t>ETAPVLDTLAAGYGK</t>
  </si>
  <si>
    <t>2463.17</t>
  </si>
  <si>
    <t>2462.16</t>
  </si>
  <si>
    <t>DEFFGQDNTTWDR</t>
  </si>
  <si>
    <t>2463.6</t>
  </si>
  <si>
    <t>2462.5</t>
  </si>
  <si>
    <t>SKLGANALLGVSMAAAR</t>
  </si>
  <si>
    <t>2463.8</t>
  </si>
  <si>
    <t>2462.7</t>
  </si>
  <si>
    <t>2463.9</t>
  </si>
  <si>
    <t>2464.2</t>
  </si>
  <si>
    <t>2463.1</t>
  </si>
  <si>
    <t>2464.3</t>
  </si>
  <si>
    <t>2463.2</t>
  </si>
  <si>
    <t>2464.4</t>
  </si>
  <si>
    <t>2463.3</t>
  </si>
  <si>
    <t>LVEVGRVVLLK</t>
  </si>
  <si>
    <t>2465.6</t>
  </si>
  <si>
    <t>2464.5</t>
  </si>
  <si>
    <t>2465.8</t>
  </si>
  <si>
    <t>2464.7</t>
  </si>
  <si>
    <t>RPCFSALEVDETYVPK</t>
  </si>
  <si>
    <t>2465.9</t>
  </si>
  <si>
    <t>2464.8</t>
  </si>
  <si>
    <t>2466.12</t>
  </si>
  <si>
    <t>2465.11</t>
  </si>
  <si>
    <t>YS-LVSWYDNEYGYStR</t>
  </si>
  <si>
    <t>2466.4</t>
  </si>
  <si>
    <t>2465.3</t>
  </si>
  <si>
    <t>STLEPVEQVLKDAK</t>
  </si>
  <si>
    <t>2466.6</t>
  </si>
  <si>
    <t>2465.5</t>
  </si>
  <si>
    <t>2466.9</t>
  </si>
  <si>
    <t>LLVDNKLEcPPPLTNAR</t>
  </si>
  <si>
    <t>YS-ILVDNKLECPPPLTNAR</t>
  </si>
  <si>
    <t>2467.6</t>
  </si>
  <si>
    <t>2466.5</t>
  </si>
  <si>
    <t>LVGLPAKRQAVVNPENTLFATK</t>
  </si>
  <si>
    <t>2467.9</t>
  </si>
  <si>
    <t>2466.8</t>
  </si>
  <si>
    <t>SESPMFAANGMPKVNQGAEEDVR</t>
  </si>
  <si>
    <t>YS-SEsPMFAANGMPKVNQGAEEDVR</t>
  </si>
  <si>
    <t>YS-sESPMFAANGMPKVNQGAEEDVR</t>
  </si>
  <si>
    <t>2468.2</t>
  </si>
  <si>
    <t>2467.1</t>
  </si>
  <si>
    <t>LNLLVDPNQRPVKSLADRLK</t>
  </si>
  <si>
    <t>2468.3</t>
  </si>
  <si>
    <t>2467.2</t>
  </si>
  <si>
    <t>YD-enDKGQLVELYVPRK</t>
  </si>
  <si>
    <t>2468.5</t>
  </si>
  <si>
    <t>2467.4</t>
  </si>
  <si>
    <t>AAVEEGLLPGGGTALVK</t>
  </si>
  <si>
    <t>2469.2</t>
  </si>
  <si>
    <t>2468.1</t>
  </si>
  <si>
    <t>2469.3</t>
  </si>
  <si>
    <t>2469.5</t>
  </si>
  <si>
    <t>2468.4</t>
  </si>
  <si>
    <t>RSFDVPPPPLDASSPFSQKGDER</t>
  </si>
  <si>
    <t>2469.6</t>
  </si>
  <si>
    <t>2469.9</t>
  </si>
  <si>
    <t>2468.8</t>
  </si>
  <si>
    <t>2470.6</t>
  </si>
  <si>
    <t>TFYETVAKF</t>
  </si>
  <si>
    <t>2470.7</t>
  </si>
  <si>
    <t>2470.8</t>
  </si>
  <si>
    <t>2469.7</t>
  </si>
  <si>
    <t>AVMNAWNGTESQSKNVSNLQSYSFEDMKR</t>
  </si>
  <si>
    <t>2471.3</t>
  </si>
  <si>
    <t>2470.2</t>
  </si>
  <si>
    <t>2471.4</t>
  </si>
  <si>
    <t>2470.3</t>
  </si>
  <si>
    <t>KSEELYPGRPLALALDTK</t>
  </si>
  <si>
    <t>2471.5</t>
  </si>
  <si>
    <t>2470.4</t>
  </si>
  <si>
    <t>2471.7</t>
  </si>
  <si>
    <t>SASPLPASKRPEPAPSFNVDPLEQPAEPSKLAK</t>
  </si>
  <si>
    <t>2471.9</t>
  </si>
  <si>
    <t>SLSDNVPKEALLM</t>
  </si>
  <si>
    <t>2472.5</t>
  </si>
  <si>
    <t>2472.7</t>
  </si>
  <si>
    <t>2471.6</t>
  </si>
  <si>
    <t>AAVeEGLLPGGGTALVK</t>
  </si>
  <si>
    <t>YS-AAVEeGILPGGGTALVK</t>
  </si>
  <si>
    <t>YD-pHSLEpr</t>
  </si>
  <si>
    <t>2473.4</t>
  </si>
  <si>
    <t>2472.3</t>
  </si>
  <si>
    <t>TGPKALPDAVTLLEPK</t>
  </si>
  <si>
    <t>YD-AVRRKIERDPNAPK</t>
  </si>
  <si>
    <t>2473.6</t>
  </si>
  <si>
    <t>LAEQAERYEEMVENMK</t>
  </si>
  <si>
    <t>2473.8</t>
  </si>
  <si>
    <t>2473.9</t>
  </si>
  <si>
    <t>2472.8</t>
  </si>
  <si>
    <t>VTGFKDEVLETV</t>
  </si>
  <si>
    <t>2474.10</t>
  </si>
  <si>
    <t>SVLASTSADHTVKLWDLNSGNAAR</t>
  </si>
  <si>
    <t>2474.12</t>
  </si>
  <si>
    <t>2473.11</t>
  </si>
  <si>
    <t>2474.13</t>
  </si>
  <si>
    <t>2473.12</t>
  </si>
  <si>
    <t>2474.14</t>
  </si>
  <si>
    <t>2473.13</t>
  </si>
  <si>
    <t>ATDGGAHGVLNVSVSEAALEASTR</t>
  </si>
  <si>
    <t>2474.6</t>
  </si>
  <si>
    <t>2473.5</t>
  </si>
  <si>
    <t>2474.9</t>
  </si>
  <si>
    <t>LVLNLSVGESGDRLTR</t>
  </si>
  <si>
    <t>2475.2</t>
  </si>
  <si>
    <t>2474.1</t>
  </si>
  <si>
    <t>2475.5</t>
  </si>
  <si>
    <t>2474.4</t>
  </si>
  <si>
    <t>YS-EstLHLVLR</t>
  </si>
  <si>
    <t>2475.6</t>
  </si>
  <si>
    <t>2474.5</t>
  </si>
  <si>
    <t>SVEPVVVLDGKGHLVGR</t>
  </si>
  <si>
    <t>YD-EVEPVVVIDGKGHLVGR</t>
  </si>
  <si>
    <t>YS-sVEPVVVIDGKGHLVGR</t>
  </si>
  <si>
    <t>2475.7</t>
  </si>
  <si>
    <t>2475.8</t>
  </si>
  <si>
    <t>2474.7</t>
  </si>
  <si>
    <t>SSNLTEEQLAEFK</t>
  </si>
  <si>
    <t>YS-sSNLTEEQIAEFK</t>
  </si>
  <si>
    <t>2476.4</t>
  </si>
  <si>
    <t>2475.3</t>
  </si>
  <si>
    <t>2476.5</t>
  </si>
  <si>
    <t>2475.4</t>
  </si>
  <si>
    <t>LEFLETELTR</t>
  </si>
  <si>
    <t>2477.4</t>
  </si>
  <si>
    <t>2476.3</t>
  </si>
  <si>
    <t>2477.5</t>
  </si>
  <si>
    <t>2477.7</t>
  </si>
  <si>
    <t>2476.6</t>
  </si>
  <si>
    <t>ALLDCGFEHPSEVQQHTLPQSLHGTDVLCQAK</t>
  </si>
  <si>
    <t>2478.4</t>
  </si>
  <si>
    <t>2477.3</t>
  </si>
  <si>
    <t>FAFDFAK</t>
  </si>
  <si>
    <t>2478.7</t>
  </si>
  <si>
    <t>2477.6</t>
  </si>
  <si>
    <t>2478.9</t>
  </si>
  <si>
    <t>2477.8</t>
  </si>
  <si>
    <t>SSNLTLSNAVGRLSSEELEK</t>
  </si>
  <si>
    <t>2479.4</t>
  </si>
  <si>
    <t>2478.3</t>
  </si>
  <si>
    <t>YD-MENDKGQRVELYVPRK</t>
  </si>
  <si>
    <t>YS-MEnDKGQLVELYVPRK</t>
  </si>
  <si>
    <t>2479.6</t>
  </si>
  <si>
    <t>2478.5</t>
  </si>
  <si>
    <t>2480.2</t>
  </si>
  <si>
    <t>2479.1</t>
  </si>
  <si>
    <t>2480.3</t>
  </si>
  <si>
    <t>2479.2</t>
  </si>
  <si>
    <t>2480.6</t>
  </si>
  <si>
    <t>2479.5</t>
  </si>
  <si>
    <t>2480.7</t>
  </si>
  <si>
    <t>VEKAVLTVPAYFNDAQR</t>
  </si>
  <si>
    <t>2480.8</t>
  </si>
  <si>
    <t>2479.7</t>
  </si>
  <si>
    <t>2480.9</t>
  </si>
  <si>
    <t>2479.8</t>
  </si>
  <si>
    <t>WAmVVENGLVTYAAK</t>
  </si>
  <si>
    <t>YS-wAMVVENGIVTYAAK</t>
  </si>
  <si>
    <t>2481.3</t>
  </si>
  <si>
    <t>2481.5</t>
  </si>
  <si>
    <t>2480.4</t>
  </si>
  <si>
    <t>LLFTYPSTVGR</t>
  </si>
  <si>
    <t>2481.6</t>
  </si>
  <si>
    <t>2480.5</t>
  </si>
  <si>
    <t>TLLTLPEKMSNEKVSVLK</t>
  </si>
  <si>
    <t>2482.10</t>
  </si>
  <si>
    <t>2481.9</t>
  </si>
  <si>
    <t>DSKSPLLLQTSnGGAAYFAGK</t>
  </si>
  <si>
    <t>YS-DSKSPIILQTSNGGAAYFAGK</t>
  </si>
  <si>
    <t>2482.2</t>
  </si>
  <si>
    <t>2481.1</t>
  </si>
  <si>
    <t>2482.5</t>
  </si>
  <si>
    <t>2481.4</t>
  </si>
  <si>
    <t>2482.6</t>
  </si>
  <si>
    <t>LVEGLANDPENKVPLLKVADAK</t>
  </si>
  <si>
    <t>2482.9</t>
  </si>
  <si>
    <t>2481.8</t>
  </si>
  <si>
    <t>ACVVYGGSPLGNQLRELER</t>
  </si>
  <si>
    <t>2483.10</t>
  </si>
  <si>
    <t>SMLEYLEATGR</t>
  </si>
  <si>
    <t>2483.12</t>
  </si>
  <si>
    <t>2482.11</t>
  </si>
  <si>
    <t>SPLLLQTSNGGAAYFAGK</t>
  </si>
  <si>
    <t>2483.6</t>
  </si>
  <si>
    <t>2483.7</t>
  </si>
  <si>
    <t>FGFSGFPVTEDGKR</t>
  </si>
  <si>
    <t>2484.3</t>
  </si>
  <si>
    <t>2483.2</t>
  </si>
  <si>
    <t>FSKDELDDAFNDVAR</t>
  </si>
  <si>
    <t>2484.5</t>
  </si>
  <si>
    <t>2483.4</t>
  </si>
  <si>
    <t>2484.7</t>
  </si>
  <si>
    <t>TFTTCADNQTTVQFPVYQGER</t>
  </si>
  <si>
    <t>2485.10</t>
  </si>
  <si>
    <t>2484.9</t>
  </si>
  <si>
    <t>2485.11</t>
  </si>
  <si>
    <t>2484.10</t>
  </si>
  <si>
    <t>qATKDAGALSGLNVLR</t>
  </si>
  <si>
    <t>2485.12</t>
  </si>
  <si>
    <t>2484.11</t>
  </si>
  <si>
    <t>LENQQGVNNFDELLK</t>
  </si>
  <si>
    <t>2485.5</t>
  </si>
  <si>
    <t>2484.4</t>
  </si>
  <si>
    <t>2485.7</t>
  </si>
  <si>
    <t>2484.6</t>
  </si>
  <si>
    <t>SELEYYAMLSK</t>
  </si>
  <si>
    <t>2485.8</t>
  </si>
  <si>
    <t>LTELTHATSASEAQNLLVAPGPLKEPK</t>
  </si>
  <si>
    <t>2485.9</t>
  </si>
  <si>
    <t>2484.8</t>
  </si>
  <si>
    <t>VTPSFVAFTPQER</t>
  </si>
  <si>
    <t>2486.10</t>
  </si>
  <si>
    <t>YS-SsNLTEEQIAEFK</t>
  </si>
  <si>
    <t>2486.11</t>
  </si>
  <si>
    <t>DLDRLAAQTLEEDE</t>
  </si>
  <si>
    <t>2486.4</t>
  </si>
  <si>
    <t>2485.3</t>
  </si>
  <si>
    <t>LGDLVTLHPcPDLKYATR</t>
  </si>
  <si>
    <t>YS-LGDLVTIHPCPDIKYATR</t>
  </si>
  <si>
    <t>2486.6</t>
  </si>
  <si>
    <t>2486.8</t>
  </si>
  <si>
    <t>2486.9</t>
  </si>
  <si>
    <t>TLEDELEVTEGMR</t>
  </si>
  <si>
    <t>2487.3</t>
  </si>
  <si>
    <t>2486.2</t>
  </si>
  <si>
    <t>SGKTcLLDLDMQGVK</t>
  </si>
  <si>
    <t>2487.5</t>
  </si>
  <si>
    <t>GLLVPTQTTDQELQHLR</t>
  </si>
  <si>
    <t>2487.6</t>
  </si>
  <si>
    <t>2486.5</t>
  </si>
  <si>
    <t>AGEVnGKDYNFVSVDEFK</t>
  </si>
  <si>
    <t>2487.7</t>
  </si>
  <si>
    <t>FSALEVDETYVPK</t>
  </si>
  <si>
    <t>2488.10</t>
  </si>
  <si>
    <t>2487.9</t>
  </si>
  <si>
    <t>LLQLAGVEDVYTQSNGKTR</t>
  </si>
  <si>
    <t>2488.3</t>
  </si>
  <si>
    <t>2487.2</t>
  </si>
  <si>
    <t>SELPSFKLLETK</t>
  </si>
  <si>
    <t>2488.5</t>
  </si>
  <si>
    <t>2487.4</t>
  </si>
  <si>
    <t>2488.7</t>
  </si>
  <si>
    <t>2488.9</t>
  </si>
  <si>
    <t>2487.8</t>
  </si>
  <si>
    <t>WVGGQELEHLALSTNGR</t>
  </si>
  <si>
    <t>2489.3</t>
  </si>
  <si>
    <t>2488.2</t>
  </si>
  <si>
    <t>MGYLNSLFHR</t>
  </si>
  <si>
    <t>2489.4</t>
  </si>
  <si>
    <t>2489.7</t>
  </si>
  <si>
    <t>2488.6</t>
  </si>
  <si>
    <t>SDGPLGGAGPGNPQDLFLKR</t>
  </si>
  <si>
    <t>2490.7</t>
  </si>
  <si>
    <t>2489.6</t>
  </si>
  <si>
    <t>2491.11</t>
  </si>
  <si>
    <t>2490.10</t>
  </si>
  <si>
    <t>2491.13</t>
  </si>
  <si>
    <t>2490.12</t>
  </si>
  <si>
    <t>LQLTSPACTELNEKLALSR</t>
  </si>
  <si>
    <t>2491.14</t>
  </si>
  <si>
    <t>2490.13</t>
  </si>
  <si>
    <t>VLLNAVESLKEAST</t>
  </si>
  <si>
    <t>2491.15</t>
  </si>
  <si>
    <t>2490.14</t>
  </si>
  <si>
    <t>LNQAEVVAVGPGFTDANGNKVVPQVK</t>
  </si>
  <si>
    <t>2491.5</t>
  </si>
  <si>
    <t>2490.4</t>
  </si>
  <si>
    <t>LDKSQVDELVLVGGSTRLPK</t>
  </si>
  <si>
    <t>2491.7</t>
  </si>
  <si>
    <t>2490.6</t>
  </si>
  <si>
    <t>VRGSSSLYTLVLNDAGK</t>
  </si>
  <si>
    <t>2492.2</t>
  </si>
  <si>
    <t>2491.1</t>
  </si>
  <si>
    <t>EALDFFSR</t>
  </si>
  <si>
    <t>2492.5</t>
  </si>
  <si>
    <t>2491.4</t>
  </si>
  <si>
    <t>qGKLEVPGYVDLVK</t>
  </si>
  <si>
    <t>YS-QGKLEVPGYVDIVK</t>
  </si>
  <si>
    <t>2492.7</t>
  </si>
  <si>
    <t>2491.6</t>
  </si>
  <si>
    <t>TSAVAALTEVRAEDEAALAK</t>
  </si>
  <si>
    <t>2493.10</t>
  </si>
  <si>
    <t>2492.9</t>
  </si>
  <si>
    <t>TGTTTNDVDYPLPPNHEMLFTTDDKYAK</t>
  </si>
  <si>
    <t>2493.3</t>
  </si>
  <si>
    <t>2493.4</t>
  </si>
  <si>
    <t>2492.3</t>
  </si>
  <si>
    <t>LAPELFLK</t>
  </si>
  <si>
    <t>2493.6</t>
  </si>
  <si>
    <t>LVKEELFGPVVTVAK</t>
  </si>
  <si>
    <t>YD-EEIFGPVVTVAK</t>
  </si>
  <si>
    <t>2494.10</t>
  </si>
  <si>
    <t>2493.9</t>
  </si>
  <si>
    <t>GNPTVEVELTTENGLFR</t>
  </si>
  <si>
    <t>2494.4</t>
  </si>
  <si>
    <t>KQGGLGPMnLPLVSDPKR</t>
  </si>
  <si>
    <t>YS-KqGGLGPMNIPLVSDPKR</t>
  </si>
  <si>
    <t>YD-FLrNVRVIsLNSrR</t>
  </si>
  <si>
    <t>2494.7</t>
  </si>
  <si>
    <t>2494.8</t>
  </si>
  <si>
    <t>2493.7</t>
  </si>
  <si>
    <t>GYTSLDQFRGKLNSL</t>
  </si>
  <si>
    <t>2495.11</t>
  </si>
  <si>
    <t>2495.13</t>
  </si>
  <si>
    <t>2494.12</t>
  </si>
  <si>
    <t>LGTLVNQKTSAVAALTEVR</t>
  </si>
  <si>
    <t>2495.5</t>
  </si>
  <si>
    <t>ALRLETGNFSWASEGLSKK</t>
  </si>
  <si>
    <t>2495.8</t>
  </si>
  <si>
    <t>AGGEcLTLDQLAVRAPK</t>
  </si>
  <si>
    <t>YS-AGGECITLDQLAVRAPK</t>
  </si>
  <si>
    <t>2495.9</t>
  </si>
  <si>
    <t>2496.11</t>
  </si>
  <si>
    <t>2495.10</t>
  </si>
  <si>
    <t>2496.12</t>
  </si>
  <si>
    <t>MDTLFNSTEKNAR</t>
  </si>
  <si>
    <t>2496.13</t>
  </si>
  <si>
    <t>2495.12</t>
  </si>
  <si>
    <t>2496.8</t>
  </si>
  <si>
    <t>2495.7</t>
  </si>
  <si>
    <t>LASTLAKQVLNGQKLVVVR</t>
  </si>
  <si>
    <t>YD-LASVVAKQLLNGQKIVVVR</t>
  </si>
  <si>
    <t>2497.12</t>
  </si>
  <si>
    <t>2497.2</t>
  </si>
  <si>
    <t>2496.1</t>
  </si>
  <si>
    <t>GAMLFFR</t>
  </si>
  <si>
    <t>2497.4</t>
  </si>
  <si>
    <t>2496.3</t>
  </si>
  <si>
    <t>TVTSLDVVYALKR</t>
  </si>
  <si>
    <t>2497.8</t>
  </si>
  <si>
    <t>2496.7</t>
  </si>
  <si>
    <t>2497.9</t>
  </si>
  <si>
    <t>LNELLSSLEGK</t>
  </si>
  <si>
    <t>2498.2</t>
  </si>
  <si>
    <t>2497.1</t>
  </si>
  <si>
    <t>2498.4</t>
  </si>
  <si>
    <t>2497.3</t>
  </si>
  <si>
    <t>SVYDSRGNPTVEVELTTEKGVFR</t>
  </si>
  <si>
    <t>2498.5</t>
  </si>
  <si>
    <t>AVMNAWnGTESQSKNVSNLQSYSFEDMKR</t>
  </si>
  <si>
    <t>2498.6</t>
  </si>
  <si>
    <t>2497.5</t>
  </si>
  <si>
    <t>YTSDLKLVSNASCTTNCLAPLAK</t>
  </si>
  <si>
    <t>2499.3</t>
  </si>
  <si>
    <t>LFLKDDQLEYLEEKR</t>
  </si>
  <si>
    <t>2499.7</t>
  </si>
  <si>
    <t>2500.8</t>
  </si>
  <si>
    <t>SLVRELAGLSPYER</t>
  </si>
  <si>
    <t>2501.2</t>
  </si>
  <si>
    <t>2500.1</t>
  </si>
  <si>
    <t>TAENFRALcTGEKGFGYAGSPFHR</t>
  </si>
  <si>
    <t>YS-TAENFRALCTGEKGFGYAGSPFHR</t>
  </si>
  <si>
    <t>2501.5</t>
  </si>
  <si>
    <t>2500.4</t>
  </si>
  <si>
    <t>2501.7</t>
  </si>
  <si>
    <t>2500.6</t>
  </si>
  <si>
    <t>2502.2</t>
  </si>
  <si>
    <t>2501.1</t>
  </si>
  <si>
    <t>GKDYVVEDGDLLYFR</t>
  </si>
  <si>
    <t>2502.3</t>
  </si>
  <si>
    <t>LVqAFqFtDK</t>
  </si>
  <si>
    <t>2502.5</t>
  </si>
  <si>
    <t>2501.4</t>
  </si>
  <si>
    <t>2503.3</t>
  </si>
  <si>
    <t>2503.4</t>
  </si>
  <si>
    <t>SLSSKLSVQDLDLKDK</t>
  </si>
  <si>
    <t>YD-ELSSKLSVQDLDLKDK</t>
  </si>
  <si>
    <t>YS-SLSSkLSVQDLDLKDK</t>
  </si>
  <si>
    <t>2503.6</t>
  </si>
  <si>
    <t>2503.8</t>
  </si>
  <si>
    <t>2502.7</t>
  </si>
  <si>
    <t>LLSQAPSELELqVAK</t>
  </si>
  <si>
    <t>2504.10</t>
  </si>
  <si>
    <t>2503.9</t>
  </si>
  <si>
    <t>2504.2</t>
  </si>
  <si>
    <t>2503.1</t>
  </si>
  <si>
    <t>2504.6</t>
  </si>
  <si>
    <t>2503.5</t>
  </si>
  <si>
    <t>SLTTVWAEHLSDEVKR</t>
  </si>
  <si>
    <t>2505.2</t>
  </si>
  <si>
    <t>2504.1</t>
  </si>
  <si>
    <t>ADTREALDFFAR</t>
  </si>
  <si>
    <t>2505.3</t>
  </si>
  <si>
    <t>TMELGLLPR</t>
  </si>
  <si>
    <t>2505.5</t>
  </si>
  <si>
    <t>2504.4</t>
  </si>
  <si>
    <t>DALGGGMLSFR</t>
  </si>
  <si>
    <t>2505.9</t>
  </si>
  <si>
    <t>2504.8</t>
  </si>
  <si>
    <t>YD-SEIEYYAmLAK</t>
  </si>
  <si>
    <t>YD-SGYDrALsIFSPDGHIFQVEYALEAVkR</t>
  </si>
  <si>
    <t>2506.2</t>
  </si>
  <si>
    <t>2505.1</t>
  </si>
  <si>
    <t>TLTPMGGFVHYGELK</t>
  </si>
  <si>
    <t>2506.3</t>
  </si>
  <si>
    <t>MAYLDKTGETTLLSMSK</t>
  </si>
  <si>
    <t>2506.6</t>
  </si>
  <si>
    <t>ANNFVYVSGQLPYTPDNKPVQGSLSEK</t>
  </si>
  <si>
    <t>2507.2</t>
  </si>
  <si>
    <t>2506.1</t>
  </si>
  <si>
    <t>ELPGVAFLSEKK</t>
  </si>
  <si>
    <t>2507.5</t>
  </si>
  <si>
    <t>2506.4</t>
  </si>
  <si>
    <t>ATMNcKLPNSNVNLEFATR</t>
  </si>
  <si>
    <t>2507.6</t>
  </si>
  <si>
    <t>2506.5</t>
  </si>
  <si>
    <t>LMSFPEALADCNK</t>
  </si>
  <si>
    <t>2507.7</t>
  </si>
  <si>
    <t>2507.8</t>
  </si>
  <si>
    <t>2506.7</t>
  </si>
  <si>
    <t>VALVFGQMNEPPGAR</t>
  </si>
  <si>
    <t>2508.2</t>
  </si>
  <si>
    <t>2507.1</t>
  </si>
  <si>
    <t>2508.3</t>
  </si>
  <si>
    <t>2508.4</t>
  </si>
  <si>
    <t>2507.3</t>
  </si>
  <si>
    <t>ALQLLNQDDADLLGGRDR</t>
  </si>
  <si>
    <t>2508.5</t>
  </si>
  <si>
    <t>2507.4</t>
  </si>
  <si>
    <t>VVEVCLADLQGSEDHSFR</t>
  </si>
  <si>
    <t>2508.8</t>
  </si>
  <si>
    <t>2508.9</t>
  </si>
  <si>
    <t>2509.10</t>
  </si>
  <si>
    <t>NKPLAVLGGGDSACEEAQFLTK</t>
  </si>
  <si>
    <t>2509.11</t>
  </si>
  <si>
    <t>2508.10</t>
  </si>
  <si>
    <t>TLTLEVEPSDTLENVK</t>
  </si>
  <si>
    <t>YD-SFmmEKFPTVLALNK</t>
  </si>
  <si>
    <t>2509.3</t>
  </si>
  <si>
    <t>GLDLVDLAR</t>
  </si>
  <si>
    <t>2509.4</t>
  </si>
  <si>
    <t>YGLNHVVSLLENK</t>
  </si>
  <si>
    <t>2509.5</t>
  </si>
  <si>
    <t>VLVPYSAEDARGLLK</t>
  </si>
  <si>
    <t>2509.8</t>
  </si>
  <si>
    <t>2508.7</t>
  </si>
  <si>
    <t>2510.10</t>
  </si>
  <si>
    <t>2509.9</t>
  </si>
  <si>
    <t>LLQLAGVEDVYTQSnGKTR</t>
  </si>
  <si>
    <t>2511.14</t>
  </si>
  <si>
    <t>2510.13</t>
  </si>
  <si>
    <t>LAPELNQALWK</t>
  </si>
  <si>
    <t>2511.16</t>
  </si>
  <si>
    <t>2510.15</t>
  </si>
  <si>
    <t>TANDVLTLREVLGEQGKDVK</t>
  </si>
  <si>
    <t>2511.17</t>
  </si>
  <si>
    <t>2510.16</t>
  </si>
  <si>
    <t>TFLDLESSSPELK</t>
  </si>
  <si>
    <t>2511.9</t>
  </si>
  <si>
    <t>2510.8</t>
  </si>
  <si>
    <t>2512.11</t>
  </si>
  <si>
    <t>2511.10</t>
  </si>
  <si>
    <t>2512.12</t>
  </si>
  <si>
    <t>2511.11</t>
  </si>
  <si>
    <t>MEnDKGQLVELYVPRK</t>
  </si>
  <si>
    <t>YS-MEnDkGQLVELYVPRK</t>
  </si>
  <si>
    <t>YS-MENDKGQLVELYVPRK</t>
  </si>
  <si>
    <t>2512.15</t>
  </si>
  <si>
    <t>VTYDLTSKPPATVEWE</t>
  </si>
  <si>
    <t>2513.2</t>
  </si>
  <si>
    <t>2512.1</t>
  </si>
  <si>
    <t>2513.4</t>
  </si>
  <si>
    <t>2512.3</t>
  </si>
  <si>
    <t>2513.5</t>
  </si>
  <si>
    <t>2512.4</t>
  </si>
  <si>
    <t>ATLHFVPQHEEEQVYSLSGK</t>
  </si>
  <si>
    <t>YS-aTLHFVPQHEEEQVYSISGK</t>
  </si>
  <si>
    <t>2514.9</t>
  </si>
  <si>
    <t>2513.8</t>
  </si>
  <si>
    <t>ALELYGLDPAK</t>
  </si>
  <si>
    <t>2515.3</t>
  </si>
  <si>
    <t>2514.2</t>
  </si>
  <si>
    <t>FAAGTKALLDEVVK</t>
  </si>
  <si>
    <t>2515.4</t>
  </si>
  <si>
    <t>2514.3</t>
  </si>
  <si>
    <t>NVKGPVRENDLLVLMESEREAR</t>
  </si>
  <si>
    <t>2515.6</t>
  </si>
  <si>
    <t>2514.5</t>
  </si>
  <si>
    <t>FKYAPGTLVLYAER</t>
  </si>
  <si>
    <t>2515.9</t>
  </si>
  <si>
    <t>2514.8</t>
  </si>
  <si>
    <t>2516.2</t>
  </si>
  <si>
    <t>2515.1</t>
  </si>
  <si>
    <t>2516.5</t>
  </si>
  <si>
    <t>2517.2</t>
  </si>
  <si>
    <t>2516.1</t>
  </si>
  <si>
    <t>TLVRNVKGPVRENDLLVLMESEREAR</t>
  </si>
  <si>
    <t>2517.3</t>
  </si>
  <si>
    <t>VNDAVVTVPAYFNDSQR</t>
  </si>
  <si>
    <t>2517.4</t>
  </si>
  <si>
    <t>2516.3</t>
  </si>
  <si>
    <t>2518.3</t>
  </si>
  <si>
    <t>LGLLPKDFQ</t>
  </si>
  <si>
    <t>YD-IGLINDMVR</t>
  </si>
  <si>
    <t>2518.4</t>
  </si>
  <si>
    <t>VVNEPTAAALAYGLEK</t>
  </si>
  <si>
    <t>YD-IVNEPTAAAIAYGLDK</t>
  </si>
  <si>
    <t>YD-VVNEPTAAALAYGLDk</t>
  </si>
  <si>
    <t>2518.6</t>
  </si>
  <si>
    <t>2517.5</t>
  </si>
  <si>
    <t>GLNSSYAVWNDVTGK</t>
  </si>
  <si>
    <t>2519.2</t>
  </si>
  <si>
    <t>2518.1</t>
  </si>
  <si>
    <t>EALDFFAR</t>
  </si>
  <si>
    <t>2519.3</t>
  </si>
  <si>
    <t>2518.2</t>
  </si>
  <si>
    <t>AANKLFESLLNSPSSK</t>
  </si>
  <si>
    <t>2519.4</t>
  </si>
  <si>
    <t>GWDVGLPKLSVGEKAR</t>
  </si>
  <si>
    <t>2519.6</t>
  </si>
  <si>
    <t>2518.5</t>
  </si>
  <si>
    <t>LNVYFNEASSGKWVPR</t>
  </si>
  <si>
    <t>2519.8</t>
  </si>
  <si>
    <t>2518.7</t>
  </si>
  <si>
    <t>2519.9</t>
  </si>
  <si>
    <t>2518.8</t>
  </si>
  <si>
    <t>LQADQTPEDLDMEDNDLLEAHREQLGG</t>
  </si>
  <si>
    <t>2520.2</t>
  </si>
  <si>
    <t>2519.1</t>
  </si>
  <si>
    <t>LWLPVNRSWR</t>
  </si>
  <si>
    <t>2520.3</t>
  </si>
  <si>
    <t>GAAFLcALHSPTLR</t>
  </si>
  <si>
    <t>YS-GAAFICAIHSPTLR</t>
  </si>
  <si>
    <t>2520.5</t>
  </si>
  <si>
    <t>YYPKLTLDFQTNK</t>
  </si>
  <si>
    <t>YD-KVytTPKKIKHK</t>
  </si>
  <si>
    <t>2520.7</t>
  </si>
  <si>
    <t>2520.9</t>
  </si>
  <si>
    <t>DVQEAGSTEPLVKTVGEAVASR</t>
  </si>
  <si>
    <t>2521.10</t>
  </si>
  <si>
    <t>LLEMSTEDFVK</t>
  </si>
  <si>
    <t>2521.11</t>
  </si>
  <si>
    <t>2520.10</t>
  </si>
  <si>
    <t>AqFETLTAPLVK</t>
  </si>
  <si>
    <t>YS-AQFETLTAPLVK</t>
  </si>
  <si>
    <t>2521.17</t>
  </si>
  <si>
    <t>2520.16</t>
  </si>
  <si>
    <t>LLQLAGVEDVYTqSNGKTR</t>
  </si>
  <si>
    <t>YS-LLQLAGVEDVYTQSnGKTR</t>
  </si>
  <si>
    <t>2521.2</t>
  </si>
  <si>
    <t>2520.1</t>
  </si>
  <si>
    <t>GLMNFVSLDARK</t>
  </si>
  <si>
    <t>2521.5</t>
  </si>
  <si>
    <t>2520.4</t>
  </si>
  <si>
    <t>NVLLEQPFGPPKLTK</t>
  </si>
  <si>
    <t>2521.6</t>
  </si>
  <si>
    <t>KSLAcVLTVLNEQQR</t>
  </si>
  <si>
    <t>2522.11</t>
  </si>
  <si>
    <t>FLLSKLNPSDNYQDMAR</t>
  </si>
  <si>
    <t>2522.12</t>
  </si>
  <si>
    <t>LSGQLPANWESKLPTYTAKDSAVATR</t>
  </si>
  <si>
    <t>2522.13</t>
  </si>
  <si>
    <t>2521.12</t>
  </si>
  <si>
    <t>LSENGQRDLDRLAAqTLEEDE</t>
  </si>
  <si>
    <t>2522.3</t>
  </si>
  <si>
    <t>ARFEDLNAALFK</t>
  </si>
  <si>
    <t>2522.6</t>
  </si>
  <si>
    <t>2522.8</t>
  </si>
  <si>
    <t>2521.7</t>
  </si>
  <si>
    <t>GSSSLYTLVLNDAGKAK</t>
  </si>
  <si>
    <t>2524.4</t>
  </si>
  <si>
    <t>2523.3</t>
  </si>
  <si>
    <t>KLTAVLPQFPYSK</t>
  </si>
  <si>
    <t>2524.6</t>
  </si>
  <si>
    <t>2523.5</t>
  </si>
  <si>
    <t>2524.9</t>
  </si>
  <si>
    <t>2523.8</t>
  </si>
  <si>
    <t>MEnDKGQLVELYVPR</t>
  </si>
  <si>
    <t>YD-MENDKDQLVELYVPR</t>
  </si>
  <si>
    <t>YS-MEnDkGqLVELYVPR</t>
  </si>
  <si>
    <t>YD-LNTILVSESDTAAmDPR</t>
  </si>
  <si>
    <t>YS-MENDKGQLVELYVPR</t>
  </si>
  <si>
    <t>YS-mENDkGQLVELYVPR</t>
  </si>
  <si>
    <t>2525.11</t>
  </si>
  <si>
    <t>2524.10</t>
  </si>
  <si>
    <t>2525.5</t>
  </si>
  <si>
    <t>STFGKLFR</t>
  </si>
  <si>
    <t>2526.13</t>
  </si>
  <si>
    <t>2525.12</t>
  </si>
  <si>
    <t>2526.14</t>
  </si>
  <si>
    <t>2525.13</t>
  </si>
  <si>
    <t>VTTLTPVLCESAPAAAASYSHAMK</t>
  </si>
  <si>
    <t>2526.2</t>
  </si>
  <si>
    <t>2525.1</t>
  </si>
  <si>
    <t>GKGADLDELWLR</t>
  </si>
  <si>
    <t>2526.4</t>
  </si>
  <si>
    <t>2525.3</t>
  </si>
  <si>
    <t>2527.10</t>
  </si>
  <si>
    <t>2526.9</t>
  </si>
  <si>
    <t>VTPSFVAFTPEER</t>
  </si>
  <si>
    <t>YD-VTPSFVAFTPqER</t>
  </si>
  <si>
    <t>2527.7</t>
  </si>
  <si>
    <t>2526.6</t>
  </si>
  <si>
    <t>2528.12</t>
  </si>
  <si>
    <t>2527.11</t>
  </si>
  <si>
    <t>2528.13</t>
  </si>
  <si>
    <t>2527.12</t>
  </si>
  <si>
    <t>TLLGATNPLGSAPGTLR</t>
  </si>
  <si>
    <t>2528.2</t>
  </si>
  <si>
    <t>2527.1</t>
  </si>
  <si>
    <t>LGLKqLPGLLR</t>
  </si>
  <si>
    <t>2528.7</t>
  </si>
  <si>
    <t>2527.6</t>
  </si>
  <si>
    <t>DAGTLAGLNVLR</t>
  </si>
  <si>
    <t>2528.8</t>
  </si>
  <si>
    <t>QLNENDAEAMNKLFKLEGTPR</t>
  </si>
  <si>
    <t>2528.9</t>
  </si>
  <si>
    <t>2527.8</t>
  </si>
  <si>
    <t>2529.10</t>
  </si>
  <si>
    <t>2529.5</t>
  </si>
  <si>
    <t>2528.4</t>
  </si>
  <si>
    <t>AHNGDLVNALmSLSK</t>
  </si>
  <si>
    <t>2529.6</t>
  </si>
  <si>
    <t>2528.5</t>
  </si>
  <si>
    <t>NQRTPLPVVGTFADGTSVR</t>
  </si>
  <si>
    <t>2529.7</t>
  </si>
  <si>
    <t>2528.6</t>
  </si>
  <si>
    <t>TLSDYNLQKESTLHLVLR</t>
  </si>
  <si>
    <t>2529.8</t>
  </si>
  <si>
    <t>AEVSSMPTLLFYKGGKEVTR</t>
  </si>
  <si>
    <t>2529.9</t>
  </si>
  <si>
    <t>2530.2</t>
  </si>
  <si>
    <t>2529.1</t>
  </si>
  <si>
    <t>2530.5</t>
  </si>
  <si>
    <t>2529.4</t>
  </si>
  <si>
    <t>LAPAGYLVTGSWSQK</t>
  </si>
  <si>
    <t>2530.6</t>
  </si>
  <si>
    <t>2530.7</t>
  </si>
  <si>
    <t>2530.8</t>
  </si>
  <si>
    <t>2531.10</t>
  </si>
  <si>
    <t>2530.9</t>
  </si>
  <si>
    <t>LNQAEVVAVGPGFTDAnGNKVVPQVK</t>
  </si>
  <si>
    <t>YS-LNQAEVVAVGPGFTDANGnKVVPQVK</t>
  </si>
  <si>
    <t>2531.2</t>
  </si>
  <si>
    <t>2530.1</t>
  </si>
  <si>
    <t>AALRDYKTALDFTK</t>
  </si>
  <si>
    <t>2531.5</t>
  </si>
  <si>
    <t>2530.4</t>
  </si>
  <si>
    <t>VLDSEDLAYFR</t>
  </si>
  <si>
    <t>2531.6</t>
  </si>
  <si>
    <t>2531.8</t>
  </si>
  <si>
    <t>VLENTELGDSLFDK</t>
  </si>
  <si>
    <t>2532.6</t>
  </si>
  <si>
    <t>2532.9</t>
  </si>
  <si>
    <t>LTMAALNPEALDEENKPSTLR</t>
  </si>
  <si>
    <t>2533.10</t>
  </si>
  <si>
    <t>AGRGFTLAEVKAAGLTAAYAR</t>
  </si>
  <si>
    <t>YS-AGRGFtLAEVKAAGLTAAYAR</t>
  </si>
  <si>
    <t>2533.12</t>
  </si>
  <si>
    <t>2532.11</t>
  </si>
  <si>
    <t>LSENGqRDLDRLAAQTLEEDE</t>
  </si>
  <si>
    <t>YS-ISEnGQRDLDRIAAQTLEEDE</t>
  </si>
  <si>
    <t>2533.2</t>
  </si>
  <si>
    <t>2532.1</t>
  </si>
  <si>
    <t>2533.5</t>
  </si>
  <si>
    <t>2532.4</t>
  </si>
  <si>
    <t>eStLHLVLR</t>
  </si>
  <si>
    <t>2533.6</t>
  </si>
  <si>
    <t>2532.5</t>
  </si>
  <si>
    <t>2533.7</t>
  </si>
  <si>
    <t>2533.8</t>
  </si>
  <si>
    <t>2532.7</t>
  </si>
  <si>
    <t>2534.12</t>
  </si>
  <si>
    <t>2533.11</t>
  </si>
  <si>
    <t>SLNVDLEPGTLDAVR</t>
  </si>
  <si>
    <t>2535.5</t>
  </si>
  <si>
    <t>2534.4</t>
  </si>
  <si>
    <t>mENDKGQLVELYVPR</t>
  </si>
  <si>
    <t>YS-MEnDKGQLVELYVPR</t>
  </si>
  <si>
    <t>2536.11</t>
  </si>
  <si>
    <t>2535.10</t>
  </si>
  <si>
    <t>YS-MENDKGqLVELYVPRK</t>
  </si>
  <si>
    <t>2536.12</t>
  </si>
  <si>
    <t>2535.11</t>
  </si>
  <si>
    <t>AVmDDFAAFVEK</t>
  </si>
  <si>
    <t>2536.7</t>
  </si>
  <si>
    <t>2535.6</t>
  </si>
  <si>
    <t>LRAAGGVVELLA</t>
  </si>
  <si>
    <t>2536.8</t>
  </si>
  <si>
    <t>2535.7</t>
  </si>
  <si>
    <t>2537.6</t>
  </si>
  <si>
    <t>2536.5</t>
  </si>
  <si>
    <t>WFNTVAASPLVK</t>
  </si>
  <si>
    <t>2537.7</t>
  </si>
  <si>
    <t>2536.6</t>
  </si>
  <si>
    <t>ATDKDLTGTLSNPEVFNYGVETHEAYK</t>
  </si>
  <si>
    <t>2537.8</t>
  </si>
  <si>
    <t>2538.10</t>
  </si>
  <si>
    <t>2537.9</t>
  </si>
  <si>
    <t>2538.11</t>
  </si>
  <si>
    <t>2537.10</t>
  </si>
  <si>
    <t>LMGLYLPDGGHLSHGYATENR</t>
  </si>
  <si>
    <t>2538.12</t>
  </si>
  <si>
    <t>2537.11</t>
  </si>
  <si>
    <t>VPQVstPtLVEVSR</t>
  </si>
  <si>
    <t>2538.13</t>
  </si>
  <si>
    <t>2537.12</t>
  </si>
  <si>
    <t>SPLLLQTSnGGAAYFAGK</t>
  </si>
  <si>
    <t>YS-SPIILqTSNGGAAYFAGK</t>
  </si>
  <si>
    <t>2538.3</t>
  </si>
  <si>
    <t>2537.2</t>
  </si>
  <si>
    <t>SVLEALTQVR</t>
  </si>
  <si>
    <t>2538.5</t>
  </si>
  <si>
    <t>2537.4</t>
  </si>
  <si>
    <t>MKEVAVANNWPLDVR</t>
  </si>
  <si>
    <t>2538.9</t>
  </si>
  <si>
    <t>cCSDVFNQVVK</t>
  </si>
  <si>
    <t>2539.10</t>
  </si>
  <si>
    <t>2539.12</t>
  </si>
  <si>
    <t>NLGVSNFAVEDLQR</t>
  </si>
  <si>
    <t>2539.13</t>
  </si>
  <si>
    <t>2539.8</t>
  </si>
  <si>
    <t>2538.7</t>
  </si>
  <si>
    <t>2540.11</t>
  </si>
  <si>
    <t>LALSRPNVEVVALND</t>
  </si>
  <si>
    <t>2540.5</t>
  </si>
  <si>
    <t>2539.4</t>
  </si>
  <si>
    <t>RHPDYSVVLLLR</t>
  </si>
  <si>
    <t>2540.9</t>
  </si>
  <si>
    <t>TAGLQLVADDLTVTNPKR</t>
  </si>
  <si>
    <t>2541.3</t>
  </si>
  <si>
    <t>2540.2</t>
  </si>
  <si>
    <t>2541.4</t>
  </si>
  <si>
    <t>2540.3</t>
  </si>
  <si>
    <t>2541.7</t>
  </si>
  <si>
    <t>2540.6</t>
  </si>
  <si>
    <t>2541.9</t>
  </si>
  <si>
    <t>2540.8</t>
  </si>
  <si>
    <t>NLLAESNSSLDNLVK</t>
  </si>
  <si>
    <t>2542.11</t>
  </si>
  <si>
    <t>2541.10</t>
  </si>
  <si>
    <t>2542.12</t>
  </si>
  <si>
    <t>2541.11</t>
  </si>
  <si>
    <t>SSDSKGLDLTnVTLPDTPTYSK</t>
  </si>
  <si>
    <t>2542.13</t>
  </si>
  <si>
    <t>2541.12</t>
  </si>
  <si>
    <t>2542.16</t>
  </si>
  <si>
    <t>2541.15</t>
  </si>
  <si>
    <t>VLLTQVGSGPQETNESLLDAKTGLPKE</t>
  </si>
  <si>
    <t>2542.3</t>
  </si>
  <si>
    <t>2541.2</t>
  </si>
  <si>
    <t>NRGLMNFVSLDAR</t>
  </si>
  <si>
    <t>2542.9</t>
  </si>
  <si>
    <t>2541.8</t>
  </si>
  <si>
    <t>DAGTLAGLnVLR</t>
  </si>
  <si>
    <t>YS-DAGTIAGLNVLR</t>
  </si>
  <si>
    <t>2543.10</t>
  </si>
  <si>
    <t>QLVFELPSETH</t>
  </si>
  <si>
    <t>2543.13</t>
  </si>
  <si>
    <t>2544.11</t>
  </si>
  <si>
    <t>NGFGGLGGEYVKPTALANVR</t>
  </si>
  <si>
    <t>2544.4</t>
  </si>
  <si>
    <t>2543.3</t>
  </si>
  <si>
    <t>LSSLVLFNKLSR</t>
  </si>
  <si>
    <t>2544.5</t>
  </si>
  <si>
    <t>2543.4</t>
  </si>
  <si>
    <t>2544.8</t>
  </si>
  <si>
    <t>2543.7</t>
  </si>
  <si>
    <t>2544.9</t>
  </si>
  <si>
    <t>2543.8</t>
  </si>
  <si>
    <t>DLPVPKPKANELLLNVK</t>
  </si>
  <si>
    <t>2545.3</t>
  </si>
  <si>
    <t>2544.2</t>
  </si>
  <si>
    <t>LKPLEQLTLEPYER</t>
  </si>
  <si>
    <t>2545.5</t>
  </si>
  <si>
    <t>TYCPYCHAALNTLFEK</t>
  </si>
  <si>
    <t>2545.6</t>
  </si>
  <si>
    <t>GGFTVMLVGGPNER</t>
  </si>
  <si>
    <t>2545.7</t>
  </si>
  <si>
    <t>2544.6</t>
  </si>
  <si>
    <t>LLQEPGSYVGEVLK</t>
  </si>
  <si>
    <t>2546.4</t>
  </si>
  <si>
    <t>KVGLPAGVVNLVPGPGR</t>
  </si>
  <si>
    <t>2546.5</t>
  </si>
  <si>
    <t>2545.4</t>
  </si>
  <si>
    <t>SAVEVLEFVK</t>
  </si>
  <si>
    <t>2546.6</t>
  </si>
  <si>
    <t>LLDVDDNTKLTKEEYLQFAK</t>
  </si>
  <si>
    <t>2546.7</t>
  </si>
  <si>
    <t>2546.8</t>
  </si>
  <si>
    <t>ATAVMPDGQFKDLSLSDYK</t>
  </si>
  <si>
    <t>2547.10</t>
  </si>
  <si>
    <t>2546.9</t>
  </si>
  <si>
    <t>LAFYQVTPEEDEEEDEE</t>
  </si>
  <si>
    <t>2547.8</t>
  </si>
  <si>
    <t>2547.9</t>
  </si>
  <si>
    <t>2548.6</t>
  </si>
  <si>
    <t>2547.5</t>
  </si>
  <si>
    <t>2548.9</t>
  </si>
  <si>
    <t>2549.10</t>
  </si>
  <si>
    <t>2549.11</t>
  </si>
  <si>
    <t>2548.10</t>
  </si>
  <si>
    <t>2549.2</t>
  </si>
  <si>
    <t>2548.1</t>
  </si>
  <si>
    <t>2549.4</t>
  </si>
  <si>
    <t>2548.3</t>
  </si>
  <si>
    <t>2549.5</t>
  </si>
  <si>
    <t>2548.4</t>
  </si>
  <si>
    <t>LLKSELPSFKLLETK</t>
  </si>
  <si>
    <t>2549.7</t>
  </si>
  <si>
    <t>YS-cCsDVFNQVVK</t>
  </si>
  <si>
    <t>2549.8</t>
  </si>
  <si>
    <t>2548.7</t>
  </si>
  <si>
    <t>2550.3</t>
  </si>
  <si>
    <t>2550.4</t>
  </si>
  <si>
    <t>2549.3</t>
  </si>
  <si>
    <t>LLNEPTAAALAYGLGAGKSEK</t>
  </si>
  <si>
    <t>2550.6</t>
  </si>
  <si>
    <t>LALLSVTTGGTAEmYTK</t>
  </si>
  <si>
    <t>2551.10</t>
  </si>
  <si>
    <t>2550.9</t>
  </si>
  <si>
    <t>LLDQMTSKEVLYEPMKEMR</t>
  </si>
  <si>
    <t>2551.11</t>
  </si>
  <si>
    <t>2550.10</t>
  </si>
  <si>
    <t>LTTLTPVSTKLAPPAAASYSQAMK</t>
  </si>
  <si>
    <t>YD-GITTLTPVSTKLAPPAAASYSQAMK</t>
  </si>
  <si>
    <t>2551.4</t>
  </si>
  <si>
    <t>KGLTPSQLGVLLR</t>
  </si>
  <si>
    <t>2551.5</t>
  </si>
  <si>
    <t>2551.6</t>
  </si>
  <si>
    <t>2550.5</t>
  </si>
  <si>
    <t>2552.3</t>
  </si>
  <si>
    <t>2551.2</t>
  </si>
  <si>
    <t>TVPGVPLLHLTR</t>
  </si>
  <si>
    <t>2552.5</t>
  </si>
  <si>
    <t>2552.6</t>
  </si>
  <si>
    <t>AMGYRVLGLDGGEGKEELFR</t>
  </si>
  <si>
    <t>2552.9</t>
  </si>
  <si>
    <t>2551.8</t>
  </si>
  <si>
    <t>FQPQDSTTNPSLLLAAAKQPTYAK</t>
  </si>
  <si>
    <t>2553.10</t>
  </si>
  <si>
    <t>SVYDsRGNPTVEVELTTEKGVFR</t>
  </si>
  <si>
    <t>YS-SVYDSrGNPTVEVELTTEKGVFR</t>
  </si>
  <si>
    <t>2553.11</t>
  </si>
  <si>
    <t>2552.10</t>
  </si>
  <si>
    <t>2553.12</t>
  </si>
  <si>
    <t>2552.11</t>
  </si>
  <si>
    <t>LGEHNLDVLEGNEQFLNAAK</t>
  </si>
  <si>
    <t>2553.13</t>
  </si>
  <si>
    <t>2552.12</t>
  </si>
  <si>
    <t>AANLRVLNSYWVNQDSTYK</t>
  </si>
  <si>
    <t>2553.14</t>
  </si>
  <si>
    <t>2552.13</t>
  </si>
  <si>
    <t>SSDSKGLDLTNVTLPDTPTYSK</t>
  </si>
  <si>
    <t>2553.16</t>
  </si>
  <si>
    <t>2552.15</t>
  </si>
  <si>
    <t>SSMQLDNAPTPHNTPASVLNPSYLK</t>
  </si>
  <si>
    <t>2553.3</t>
  </si>
  <si>
    <t>2552.2</t>
  </si>
  <si>
    <t>RGPLVVYAEDnGLVKALR</t>
  </si>
  <si>
    <t>YS-RGPLVVYAEDNGIVKALR</t>
  </si>
  <si>
    <t>YD-NPIVVVHGGGAGPISKDrk</t>
  </si>
  <si>
    <t>2553.7</t>
  </si>
  <si>
    <t>2554.10</t>
  </si>
  <si>
    <t>2553.9</t>
  </si>
  <si>
    <t>YD-LQTYEQDKFK</t>
  </si>
  <si>
    <t>2554.15</t>
  </si>
  <si>
    <t>FVPSKPmCVEAFSEYPPLGR</t>
  </si>
  <si>
    <t>YS-FVPSKPmcVEAFSEYPPLGR</t>
  </si>
  <si>
    <t>2554.16</t>
  </si>
  <si>
    <t>2553.15</t>
  </si>
  <si>
    <t>qATKDAGTLAGLNVLR</t>
  </si>
  <si>
    <t>2554.5</t>
  </si>
  <si>
    <t>2553.4</t>
  </si>
  <si>
    <t>LLQSLPPTLKVNRL</t>
  </si>
  <si>
    <t>2555.2</t>
  </si>
  <si>
    <t>2554.1</t>
  </si>
  <si>
    <t>TNNPETLVALRKAGLNLVR</t>
  </si>
  <si>
    <t>2555.3</t>
  </si>
  <si>
    <t>2554.2</t>
  </si>
  <si>
    <t>2555.5</t>
  </si>
  <si>
    <t>2554.4</t>
  </si>
  <si>
    <t>2555.7</t>
  </si>
  <si>
    <t>2554.6</t>
  </si>
  <si>
    <t>LGEHNLDVLEGNeQFLNAAK</t>
  </si>
  <si>
    <t>YS-LGEHNIDVLEGnEQFINAAK</t>
  </si>
  <si>
    <t>2556.5</t>
  </si>
  <si>
    <t>2555.4</t>
  </si>
  <si>
    <t>GVVDSEDLPLNLSR</t>
  </si>
  <si>
    <t>YD-ALGETDLnPVSGIGk</t>
  </si>
  <si>
    <t>YD-IAEGSDPSLLLDQR</t>
  </si>
  <si>
    <t>2556.6</t>
  </si>
  <si>
    <t>TSLLGTLGPKTNNPETLVALRK</t>
  </si>
  <si>
    <t>2557.3</t>
  </si>
  <si>
    <t>2556.2</t>
  </si>
  <si>
    <t>SQLFSTAVDNQPTVMLK</t>
  </si>
  <si>
    <t>2558.2</t>
  </si>
  <si>
    <t>2557.1</t>
  </si>
  <si>
    <t>FFNLLR</t>
  </si>
  <si>
    <t>YD-RHNLLR</t>
  </si>
  <si>
    <t>2558.4</t>
  </si>
  <si>
    <t>SLVDNMLTGVTK</t>
  </si>
  <si>
    <t>2558.5</t>
  </si>
  <si>
    <t>2557.4</t>
  </si>
  <si>
    <t>AALVQLDATPFR</t>
  </si>
  <si>
    <t>2558.7</t>
  </si>
  <si>
    <t>2557.6</t>
  </si>
  <si>
    <t>2559.10</t>
  </si>
  <si>
    <t>2558.9</t>
  </si>
  <si>
    <t>2559.11</t>
  </si>
  <si>
    <t>2558.10</t>
  </si>
  <si>
    <t>sDEEHTFETADAGSSATYPMQCSALR</t>
  </si>
  <si>
    <t>YS-SDEEHTFETADAGsSATYPMQCSALR</t>
  </si>
  <si>
    <t>YS-sDEEhTFETADAGSSATYPMQCSALR</t>
  </si>
  <si>
    <t>YS-SDEEHTFEtADAGSSATYPMQCSALR</t>
  </si>
  <si>
    <t>YS-SDEEHTFEtADAGSSATYPMQcSALR</t>
  </si>
  <si>
    <t>YD-MSDEEHTFETADAGSSATYPMQCSALR</t>
  </si>
  <si>
    <t>YS-sDEEHTFETADAGSSATYPMQcSALR</t>
  </si>
  <si>
    <t>2559.4</t>
  </si>
  <si>
    <t>2558.3</t>
  </si>
  <si>
    <t>AAGGVVELLA</t>
  </si>
  <si>
    <t>2559.6</t>
  </si>
  <si>
    <t>AGGEcLTLDQLAVR</t>
  </si>
  <si>
    <t>YS-AGGECITLDQLAVR</t>
  </si>
  <si>
    <t>2559.8</t>
  </si>
  <si>
    <t>2560.2</t>
  </si>
  <si>
    <t>2559.1</t>
  </si>
  <si>
    <t>WTNAKLELTKEETLNPLLQDTK</t>
  </si>
  <si>
    <t>2560.3</t>
  </si>
  <si>
    <t>2559.2</t>
  </si>
  <si>
    <t>2560.4</t>
  </si>
  <si>
    <t>2559.3</t>
  </si>
  <si>
    <t>QLETEPDLFLR</t>
  </si>
  <si>
    <t>2561.2</t>
  </si>
  <si>
    <t>2560.1</t>
  </si>
  <si>
    <t>KLATGANLVGNALLDPTAKLSSTAK</t>
  </si>
  <si>
    <t>2562.3</t>
  </si>
  <si>
    <t>AAGGVVeLLA</t>
  </si>
  <si>
    <t>2562.4</t>
  </si>
  <si>
    <t>2561.3</t>
  </si>
  <si>
    <t>QTALVELVk</t>
  </si>
  <si>
    <t>YD-QTALVELIK</t>
  </si>
  <si>
    <t>YS-QTALVElVK</t>
  </si>
  <si>
    <t>2562.5</t>
  </si>
  <si>
    <t>2561.4</t>
  </si>
  <si>
    <t>AAGANVdNVWADVYAK</t>
  </si>
  <si>
    <t>YS-AAGAnVDNVWADVYAK</t>
  </si>
  <si>
    <t>2562.7</t>
  </si>
  <si>
    <t>2561.6</t>
  </si>
  <si>
    <t>FFLSNPDLVDR</t>
  </si>
  <si>
    <t>2562.8</t>
  </si>
  <si>
    <t>2561.7</t>
  </si>
  <si>
    <t>NGSEVEMLTLNNLR</t>
  </si>
  <si>
    <t>2563.2</t>
  </si>
  <si>
    <t>2562.1</t>
  </si>
  <si>
    <t>2563.3</t>
  </si>
  <si>
    <t>2562.2</t>
  </si>
  <si>
    <t>FGLNTFLNR</t>
  </si>
  <si>
    <t>2563.5</t>
  </si>
  <si>
    <t>NLFTVEDALK</t>
  </si>
  <si>
    <t>2563.7</t>
  </si>
  <si>
    <t>2562.6</t>
  </si>
  <si>
    <t>LGnDDEVLLFR</t>
  </si>
  <si>
    <t>YS-LGNDDEVILFR</t>
  </si>
  <si>
    <t>2563.8</t>
  </si>
  <si>
    <t>SDWDTNTLLGSR</t>
  </si>
  <si>
    <t>YD-EDWDTNTIIGSR</t>
  </si>
  <si>
    <t>YS-sDWDTNTIIGSR</t>
  </si>
  <si>
    <t>2564.2</t>
  </si>
  <si>
    <t>2563.1</t>
  </si>
  <si>
    <t>VLVqDLLHPTAASEAR</t>
  </si>
  <si>
    <t>2564.3</t>
  </si>
  <si>
    <t>2564.4</t>
  </si>
  <si>
    <t>LAFYQVTPEEDEEeDEE</t>
  </si>
  <si>
    <t>2565.4</t>
  </si>
  <si>
    <t>RYLDLEAPVQLVK</t>
  </si>
  <si>
    <t>2565.5</t>
  </si>
  <si>
    <t>2565.8</t>
  </si>
  <si>
    <t>2564.7</t>
  </si>
  <si>
    <t>2565.9</t>
  </si>
  <si>
    <t>2564.8</t>
  </si>
  <si>
    <t>2566.10</t>
  </si>
  <si>
    <t>YS-LGEHNIDVLeGNEQFINAAK</t>
  </si>
  <si>
    <t>2566.12</t>
  </si>
  <si>
    <t>2565.11</t>
  </si>
  <si>
    <t>2566.8</t>
  </si>
  <si>
    <t>2565.7</t>
  </si>
  <si>
    <t>TALELLnFLK</t>
  </si>
  <si>
    <t>YD-STIAnKMRLK</t>
  </si>
  <si>
    <t>2566.9</t>
  </si>
  <si>
    <t>FLDTNLRLVNGLQNTR</t>
  </si>
  <si>
    <t>2567.11</t>
  </si>
  <si>
    <t>LLDDDVPTLLQGAK</t>
  </si>
  <si>
    <t>2567.14</t>
  </si>
  <si>
    <t>2566.13</t>
  </si>
  <si>
    <t>TFTTVSDNQTTVQFPVYQGER</t>
  </si>
  <si>
    <t>2568.2</t>
  </si>
  <si>
    <t>2567.1</t>
  </si>
  <si>
    <t>GLFLLDPK</t>
  </si>
  <si>
    <t>2568.4</t>
  </si>
  <si>
    <t>2567.3</t>
  </si>
  <si>
    <t>KTPLEPGLELTALAK</t>
  </si>
  <si>
    <t>2568.5</t>
  </si>
  <si>
    <t>2567.4</t>
  </si>
  <si>
    <t>TLPQAEKLDQMLKEQGTPLEK</t>
  </si>
  <si>
    <t>2569.5</t>
  </si>
  <si>
    <t>2569.6</t>
  </si>
  <si>
    <t>LAPELnQALWK</t>
  </si>
  <si>
    <t>YS-LAPELNqAIWK</t>
  </si>
  <si>
    <t>2569.9</t>
  </si>
  <si>
    <t>2568.8</t>
  </si>
  <si>
    <t>2570.10</t>
  </si>
  <si>
    <t>VGLVPGEVLAPGMR</t>
  </si>
  <si>
    <t>2570.11</t>
  </si>
  <si>
    <t>2569.10</t>
  </si>
  <si>
    <t>2570.4</t>
  </si>
  <si>
    <t>2569.3</t>
  </si>
  <si>
    <t>2570.6</t>
  </si>
  <si>
    <t>2570.9</t>
  </si>
  <si>
    <t>2569.8</t>
  </si>
  <si>
    <t>GVLHAVKNVNDVLAPAFVK</t>
  </si>
  <si>
    <t>2571.2</t>
  </si>
  <si>
    <t>2570.1</t>
  </si>
  <si>
    <t>VLLSAPLSKELRAQYGLK</t>
  </si>
  <si>
    <t>2571.3</t>
  </si>
  <si>
    <t>2570.2</t>
  </si>
  <si>
    <t>LKLFEGLPPPYDK</t>
  </si>
  <si>
    <t>YD-LKVFeGIPPPYDK</t>
  </si>
  <si>
    <t>YD-LkVFEGIPPPYDK</t>
  </si>
  <si>
    <t>2572.2</t>
  </si>
  <si>
    <t>2571.1</t>
  </si>
  <si>
    <t>RLGQEVDGEAVGDEFKGYVFK</t>
  </si>
  <si>
    <t>YD-VLVLQLNDMK</t>
  </si>
  <si>
    <t>2572.4</t>
  </si>
  <si>
    <t>SFDVPPPPLDASSPFSQKGDERYK</t>
  </si>
  <si>
    <t>2572.5</t>
  </si>
  <si>
    <t>2571.4</t>
  </si>
  <si>
    <t>LDNYSEEPSNVFGSVLKK</t>
  </si>
  <si>
    <t>2572.6</t>
  </si>
  <si>
    <t>2571.5</t>
  </si>
  <si>
    <t>FTPGSFTNYLTR</t>
  </si>
  <si>
    <t>2573.11</t>
  </si>
  <si>
    <t>2572.10</t>
  </si>
  <si>
    <t>NKPLAVLGGGDSACEEAQFLTKYGSK</t>
  </si>
  <si>
    <t>2573.12</t>
  </si>
  <si>
    <t>2572.11</t>
  </si>
  <si>
    <t>SDWDTnTLLGSR</t>
  </si>
  <si>
    <t>YS-SDWDTNTIIGSR</t>
  </si>
  <si>
    <t>2573.6</t>
  </si>
  <si>
    <t>TFFDLSLGGKPQGR</t>
  </si>
  <si>
    <t>2573.8</t>
  </si>
  <si>
    <t>2572.7</t>
  </si>
  <si>
    <t>2573.9</t>
  </si>
  <si>
    <t>2572.8</t>
  </si>
  <si>
    <t>VCEFMLSQLGLQKK</t>
  </si>
  <si>
    <t>YS-VCEFMISqLGLQKK</t>
  </si>
  <si>
    <t>2574.11</t>
  </si>
  <si>
    <t>2573.10</t>
  </si>
  <si>
    <t>TFTTVSdNQTTVQFPVYQGER</t>
  </si>
  <si>
    <t>YS-TFTTVSDnQTTVQFPVYQGER</t>
  </si>
  <si>
    <t>2574.12</t>
  </si>
  <si>
    <t>DLSEASVYPEYALPK</t>
  </si>
  <si>
    <t>2574.4</t>
  </si>
  <si>
    <t>2573.3</t>
  </si>
  <si>
    <t>YDLTVPFAR</t>
  </si>
  <si>
    <t>2574.7</t>
  </si>
  <si>
    <t>LGNDDEVLLFR</t>
  </si>
  <si>
    <t>2574.8</t>
  </si>
  <si>
    <t>2573.7</t>
  </si>
  <si>
    <t>AGATGTALSFFTEQNKGLGAK</t>
  </si>
  <si>
    <t>2574.9</t>
  </si>
  <si>
    <t>2575.3</t>
  </si>
  <si>
    <t>2574.2</t>
  </si>
  <si>
    <t>LLRMPLVESVKLTK</t>
  </si>
  <si>
    <t>2575.6</t>
  </si>
  <si>
    <t>2574.5</t>
  </si>
  <si>
    <t>2575.7</t>
  </si>
  <si>
    <t>2574.6</t>
  </si>
  <si>
    <t>LAFYQVTPEEDEEEdEE</t>
  </si>
  <si>
    <t>2576.4</t>
  </si>
  <si>
    <t>YLDLEAPVQLVKR</t>
  </si>
  <si>
    <t>2576.5</t>
  </si>
  <si>
    <t>2575.4</t>
  </si>
  <si>
    <t>TAVVDGVFDEVSLDKYKGK</t>
  </si>
  <si>
    <t>2576.7</t>
  </si>
  <si>
    <t>2576.9</t>
  </si>
  <si>
    <t>2575.8</t>
  </si>
  <si>
    <t>NALKPVFQDLYESTK</t>
  </si>
  <si>
    <t>2577.10</t>
  </si>
  <si>
    <t>2577.7</t>
  </si>
  <si>
    <t>2576.6</t>
  </si>
  <si>
    <t>2578.10</t>
  </si>
  <si>
    <t>2577.9</t>
  </si>
  <si>
    <t>YD-MAREPATLKDSLEQDLNNMNK</t>
  </si>
  <si>
    <t>2578.4</t>
  </si>
  <si>
    <t>2577.3</t>
  </si>
  <si>
    <t>TLRLWDVATGETYQR</t>
  </si>
  <si>
    <t>2578.6</t>
  </si>
  <si>
    <t>2577.5</t>
  </si>
  <si>
    <t>AAQDSFAANWGVMVSHR</t>
  </si>
  <si>
    <t>2579.2</t>
  </si>
  <si>
    <t>2578.1</t>
  </si>
  <si>
    <t>NLLSVAYKNVLGARR</t>
  </si>
  <si>
    <t>2579.3</t>
  </si>
  <si>
    <t>2578.2</t>
  </si>
  <si>
    <t>2579.4</t>
  </si>
  <si>
    <t>2578.3</t>
  </si>
  <si>
    <t>2579.6</t>
  </si>
  <si>
    <t>2578.5</t>
  </si>
  <si>
    <t>LSVCGLAALcQK</t>
  </si>
  <si>
    <t>2579.8</t>
  </si>
  <si>
    <t>2578.7</t>
  </si>
  <si>
    <t>2580.10</t>
  </si>
  <si>
    <t>2579.9</t>
  </si>
  <si>
    <t>2580.5</t>
  </si>
  <si>
    <t>ALGLKPPRGVLMYGPPGTGKTLMAR</t>
  </si>
  <si>
    <t>2580.6</t>
  </si>
  <si>
    <t>2579.5</t>
  </si>
  <si>
    <t>AVLTVPAYFNDAQR</t>
  </si>
  <si>
    <t>2580.8</t>
  </si>
  <si>
    <t>2579.7</t>
  </si>
  <si>
    <t>ALPDAVTLLEPK</t>
  </si>
  <si>
    <t>2580.9</t>
  </si>
  <si>
    <t>2581.10</t>
  </si>
  <si>
    <t>2581.3</t>
  </si>
  <si>
    <t>2580.2</t>
  </si>
  <si>
    <t>2581.4</t>
  </si>
  <si>
    <t>2580.3</t>
  </si>
  <si>
    <t>YS-YIDLEAPVqIVKR</t>
  </si>
  <si>
    <t>2581.9</t>
  </si>
  <si>
    <t>ALAYMGLEPNTPLK</t>
  </si>
  <si>
    <t>2582.2</t>
  </si>
  <si>
    <t>2581.1</t>
  </si>
  <si>
    <t>2582.6</t>
  </si>
  <si>
    <t>2581.5</t>
  </si>
  <si>
    <t>KTGVLVGEDVHNLFTYAK</t>
  </si>
  <si>
    <t>2582.7</t>
  </si>
  <si>
    <t>2581.6</t>
  </si>
  <si>
    <t>ATDKDLTGTLSNPEVFnYGVETHEAYK</t>
  </si>
  <si>
    <t>2583.2</t>
  </si>
  <si>
    <t>2582.1</t>
  </si>
  <si>
    <t>GLFYEWR</t>
  </si>
  <si>
    <t>2583.3</t>
  </si>
  <si>
    <t>KELELAEHEMPGLMALR</t>
  </si>
  <si>
    <t>2583.5</t>
  </si>
  <si>
    <t>2582.4</t>
  </si>
  <si>
    <t>2583.6</t>
  </si>
  <si>
    <t>2582.5</t>
  </si>
  <si>
    <t>SLPETQKGVLFYESHGKLEYKDLPVPKPK</t>
  </si>
  <si>
    <t>2584.11</t>
  </si>
  <si>
    <t>2583.10</t>
  </si>
  <si>
    <t>2584.3</t>
  </si>
  <si>
    <t>YGLNHVVALLENK</t>
  </si>
  <si>
    <t>2584.4</t>
  </si>
  <si>
    <t>LVAASqAALGL</t>
  </si>
  <si>
    <t>2584.5</t>
  </si>
  <si>
    <t>2583.4</t>
  </si>
  <si>
    <t>KSEELYPGRPLALALDTKGPELR</t>
  </si>
  <si>
    <t>2584.6</t>
  </si>
  <si>
    <t>2584.8</t>
  </si>
  <si>
    <t>2583.7</t>
  </si>
  <si>
    <t>VLSLQLGTQPNKLVLQK</t>
  </si>
  <si>
    <t>2584.9</t>
  </si>
  <si>
    <t>2583.8</t>
  </si>
  <si>
    <t>2585.3</t>
  </si>
  <si>
    <t>2584.2</t>
  </si>
  <si>
    <t>2585.5</t>
  </si>
  <si>
    <t>2585.6</t>
  </si>
  <si>
    <t>YD-DWDTNTIIGSR</t>
  </si>
  <si>
    <t>2585.7</t>
  </si>
  <si>
    <t>TGVLVGEDVHNLFTYAKEHK</t>
  </si>
  <si>
    <t>2585.8</t>
  </si>
  <si>
    <t>2584.7</t>
  </si>
  <si>
    <t>2586.10</t>
  </si>
  <si>
    <t>2585.9</t>
  </si>
  <si>
    <t>2586.4</t>
  </si>
  <si>
    <t>GLLrQLTVNDLPVGR</t>
  </si>
  <si>
    <t>GLLRQLTVNDLPVGR</t>
  </si>
  <si>
    <t>YD-GVLrQITVNDLPVGR</t>
  </si>
  <si>
    <t>YD-GVLRqITVNDLPVGR</t>
  </si>
  <si>
    <t>YS-GILRQITVNDLPVGR</t>
  </si>
  <si>
    <t>2586.6</t>
  </si>
  <si>
    <t>RTSLLGTLGPKTNNPETLVALR</t>
  </si>
  <si>
    <t>2586.8</t>
  </si>
  <si>
    <t>EGNTFLDLSVR</t>
  </si>
  <si>
    <t>YD-VQSEYLGIPEEGPFKADHYRY</t>
  </si>
  <si>
    <t>2586.9</t>
  </si>
  <si>
    <t>GGRTASGNLLPSSTGAAKAVGKVLPELQGK</t>
  </si>
  <si>
    <t>YD-GrTASGNIIPSSTGAAKAVGKVLPELQGK</t>
  </si>
  <si>
    <t>2587.10</t>
  </si>
  <si>
    <t>FTLVGYDKEFSD</t>
  </si>
  <si>
    <t>2587.12</t>
  </si>
  <si>
    <t>2586.11</t>
  </si>
  <si>
    <t>2587.3</t>
  </si>
  <si>
    <t>2586.2</t>
  </si>
  <si>
    <t>SKLLLLAANTPVLR</t>
  </si>
  <si>
    <t>2587.4</t>
  </si>
  <si>
    <t>2586.3</t>
  </si>
  <si>
    <t>2587.6</t>
  </si>
  <si>
    <t>2586.5</t>
  </si>
  <si>
    <t>2587.9</t>
  </si>
  <si>
    <t>EKVPLDLEPSNTLLETK</t>
  </si>
  <si>
    <t>2588.10</t>
  </si>
  <si>
    <t>TLTLEVEPsDtLENVK</t>
  </si>
  <si>
    <t>2588.4</t>
  </si>
  <si>
    <t>PPkFDPNEVkYLYLR</t>
  </si>
  <si>
    <t>2588.5</t>
  </si>
  <si>
    <t>KGLTPSQLGVLLRDAHGVTQAR</t>
  </si>
  <si>
    <t>2588.6</t>
  </si>
  <si>
    <t>2587.5</t>
  </si>
  <si>
    <t>2588.8</t>
  </si>
  <si>
    <t>2587.7</t>
  </si>
  <si>
    <t>2588.9</t>
  </si>
  <si>
    <t>2587.8</t>
  </si>
  <si>
    <t>2589.10</t>
  </si>
  <si>
    <t>YTEALKVLPTNALYYANR</t>
  </si>
  <si>
    <t>2589.4</t>
  </si>
  <si>
    <t>2588.3</t>
  </si>
  <si>
    <t>YFEVLLVDPQHK</t>
  </si>
  <si>
    <t>2589.5</t>
  </si>
  <si>
    <t>2589.8</t>
  </si>
  <si>
    <t>2588.7</t>
  </si>
  <si>
    <t>2590.3</t>
  </si>
  <si>
    <t>2589.2</t>
  </si>
  <si>
    <t>TANDVLTLREVLGEqGKDVK</t>
  </si>
  <si>
    <t>2590.7</t>
  </si>
  <si>
    <t>2589.6</t>
  </si>
  <si>
    <t>qFHPANLPASEVLR</t>
  </si>
  <si>
    <t>2590.8</t>
  </si>
  <si>
    <t>2589.7</t>
  </si>
  <si>
    <t>2591.4</t>
  </si>
  <si>
    <t>LASVVAKQLLNGQKLVVVR</t>
  </si>
  <si>
    <t>2591.5</t>
  </si>
  <si>
    <t>2590.4</t>
  </si>
  <si>
    <t>2591.7</t>
  </si>
  <si>
    <t>2590.6</t>
  </si>
  <si>
    <t>2592.10</t>
  </si>
  <si>
    <t>2591.9</t>
  </si>
  <si>
    <t>LYQAGGAPGGAAGGAPGGFPGGAPPAPEAEGPTVEEVD</t>
  </si>
  <si>
    <t>2592.7</t>
  </si>
  <si>
    <t>2591.6</t>
  </si>
  <si>
    <t>2593.7</t>
  </si>
  <si>
    <t>2592.6</t>
  </si>
  <si>
    <t>FVSTKTNEYRLAFYQVTPEEDEEEDEE</t>
  </si>
  <si>
    <t>2594.10</t>
  </si>
  <si>
    <t>2593.9</t>
  </si>
  <si>
    <t>SLLKATVPVLEQQGTVLTR</t>
  </si>
  <si>
    <t>2594.11</t>
  </si>
  <si>
    <t>2593.10</t>
  </si>
  <si>
    <t>VVGANPAALKQALASNV</t>
  </si>
  <si>
    <t>2594.4</t>
  </si>
  <si>
    <t>2593.3</t>
  </si>
  <si>
    <t>AVLTVPAYFNdAQR</t>
  </si>
  <si>
    <t>2594.7</t>
  </si>
  <si>
    <t>2593.6</t>
  </si>
  <si>
    <t>GASAGEGLGNAFLSHLR</t>
  </si>
  <si>
    <t>2594.8</t>
  </si>
  <si>
    <t>GSPLAFELGVGR</t>
  </si>
  <si>
    <t>2594.9</t>
  </si>
  <si>
    <t>2593.8</t>
  </si>
  <si>
    <t>YS-SFDVPPPPIDASSPFSqKGDERYK</t>
  </si>
  <si>
    <t>YS-SFDVPPPPIDASSPFSQKGDErYK</t>
  </si>
  <si>
    <t>2595.3</t>
  </si>
  <si>
    <t>2594.2</t>
  </si>
  <si>
    <t>GYMNLLLR</t>
  </si>
  <si>
    <t>2595.4</t>
  </si>
  <si>
    <t>2594.3</t>
  </si>
  <si>
    <t>ASTPMFLLSR</t>
  </si>
  <si>
    <t>2595.5</t>
  </si>
  <si>
    <t>LTQVSGVTPLVHYLSDR</t>
  </si>
  <si>
    <t>2596.10</t>
  </si>
  <si>
    <t>2595.9</t>
  </si>
  <si>
    <t>VACLGAWHPAHVMWSVAR</t>
  </si>
  <si>
    <t>2596.11</t>
  </si>
  <si>
    <t>2595.10</t>
  </si>
  <si>
    <t>2596.6</t>
  </si>
  <si>
    <t>2596.8</t>
  </si>
  <si>
    <t>2595.7</t>
  </si>
  <si>
    <t>SANLDKSLDELLGSNKAGSNRAR</t>
  </si>
  <si>
    <t>YS-sANLDKSLDEIIGSNKAGSNRAR</t>
  </si>
  <si>
    <t>2596.9</t>
  </si>
  <si>
    <t>2595.8</t>
  </si>
  <si>
    <t>AYVRLTADYDALDLANR</t>
  </si>
  <si>
    <t>2597.10</t>
  </si>
  <si>
    <t>2597.6</t>
  </si>
  <si>
    <t>2596.5</t>
  </si>
  <si>
    <t>2597.7</t>
  </si>
  <si>
    <t>2597.9</t>
  </si>
  <si>
    <t>2598.2</t>
  </si>
  <si>
    <t>2597.1</t>
  </si>
  <si>
    <t>2598.3</t>
  </si>
  <si>
    <t>2597.2</t>
  </si>
  <si>
    <t>TLTLeVEPsDtLENVK</t>
  </si>
  <si>
    <t>YS-TITLEVEPsDtIENVK</t>
  </si>
  <si>
    <t>2599.10</t>
  </si>
  <si>
    <t>2598.9</t>
  </si>
  <si>
    <t>YS-TITLEVEPSdtIENVK</t>
  </si>
  <si>
    <t>2599.5</t>
  </si>
  <si>
    <t>2598.4</t>
  </si>
  <si>
    <t>YD-HTSVNDLPVGR</t>
  </si>
  <si>
    <t>2599.9</t>
  </si>
  <si>
    <t>2598.8</t>
  </si>
  <si>
    <t>VPqVstPtLVEVSR</t>
  </si>
  <si>
    <t>2600.13</t>
  </si>
  <si>
    <t>2599.12</t>
  </si>
  <si>
    <t>YS-LGeHNIDVLEGNEQFINAAK</t>
  </si>
  <si>
    <t>YD-LGEHnIkVLEGNEQFINAAK</t>
  </si>
  <si>
    <t>YD-LGEhNIEVLEGNEQFINAAK</t>
  </si>
  <si>
    <t>2600.14</t>
  </si>
  <si>
    <t>2599.13</t>
  </si>
  <si>
    <t>2600.15</t>
  </si>
  <si>
    <t>2599.14</t>
  </si>
  <si>
    <t>SVEEVSKKFEENVSVDDTTATPK</t>
  </si>
  <si>
    <t>2600.8</t>
  </si>
  <si>
    <t>2599.7</t>
  </si>
  <si>
    <t>2601.2</t>
  </si>
  <si>
    <t>2600.1</t>
  </si>
  <si>
    <t>PPkFDPNEVKYLYLR</t>
  </si>
  <si>
    <t>YD-KFDPNEVKYLYLR</t>
  </si>
  <si>
    <t>YS-PPKFdPNEVKYLYLR</t>
  </si>
  <si>
    <t>YS-PPkFDPNEVkYLYLR</t>
  </si>
  <si>
    <t>YS-pPkFDPNEVKYLYLR</t>
  </si>
  <si>
    <t>2601.5</t>
  </si>
  <si>
    <t>2600.4</t>
  </si>
  <si>
    <t>SESSDLSAMQPVNPKPFLK</t>
  </si>
  <si>
    <t>2601.6</t>
  </si>
  <si>
    <t>2600.5</t>
  </si>
  <si>
    <t>2602.5</t>
  </si>
  <si>
    <t>2601.4</t>
  </si>
  <si>
    <t>NVLLEQPFGPPKLTKDGVTVAK</t>
  </si>
  <si>
    <t>2602.6</t>
  </si>
  <si>
    <t>ATYAGFLLADPK</t>
  </si>
  <si>
    <t>2603.2</t>
  </si>
  <si>
    <t>2602.1</t>
  </si>
  <si>
    <t>2603.5</t>
  </si>
  <si>
    <t>2602.4</t>
  </si>
  <si>
    <t>FVSTKTNEYRLAFYQVTPEEDEeEDEE</t>
  </si>
  <si>
    <t>2603.6</t>
  </si>
  <si>
    <t>2604.10</t>
  </si>
  <si>
    <t>2603.9</t>
  </si>
  <si>
    <t>YD-SRTmTPAGGSGSGLSDSGR</t>
  </si>
  <si>
    <t>YD-MNSICqTALSADGkGSK</t>
  </si>
  <si>
    <t>YD-VQNYGwNLSGGHYLk</t>
  </si>
  <si>
    <t>2604.11</t>
  </si>
  <si>
    <t>2603.10</t>
  </si>
  <si>
    <t>2605.2</t>
  </si>
  <si>
    <t>2604.1</t>
  </si>
  <si>
    <t>SKPVALTSFLGYK</t>
  </si>
  <si>
    <t>2605.5</t>
  </si>
  <si>
    <t>2604.4</t>
  </si>
  <si>
    <t>GLALSFVSSKEDEEVLAK</t>
  </si>
  <si>
    <t>2605.6</t>
  </si>
  <si>
    <t>2604.5</t>
  </si>
  <si>
    <t>LGEHNLDVLEGNEQFLnAAK</t>
  </si>
  <si>
    <t>YS-LGEHNIDVLEGNEQFINAAK</t>
  </si>
  <si>
    <t>2605.7</t>
  </si>
  <si>
    <t>2604.6</t>
  </si>
  <si>
    <t>2605.8</t>
  </si>
  <si>
    <t>2604.7</t>
  </si>
  <si>
    <t>2606.2</t>
  </si>
  <si>
    <t>2605.1</t>
  </si>
  <si>
    <t>2606.3</t>
  </si>
  <si>
    <t>2606.4</t>
  </si>
  <si>
    <t>2605.3</t>
  </si>
  <si>
    <t>YAMALSYFAK</t>
  </si>
  <si>
    <t>2606.5</t>
  </si>
  <si>
    <t>2605.4</t>
  </si>
  <si>
    <t>2607.5</t>
  </si>
  <si>
    <t>YD-GILRQITLNDLPVGR</t>
  </si>
  <si>
    <t>YS-gILRQITVNDLPVGR</t>
  </si>
  <si>
    <t>YS-GILRqITVNDLPVGR</t>
  </si>
  <si>
    <t>2607.7</t>
  </si>
  <si>
    <t>2606.6</t>
  </si>
  <si>
    <t>FDAWFPQKTAADTVMR</t>
  </si>
  <si>
    <t>2607.8</t>
  </si>
  <si>
    <t>2606.7</t>
  </si>
  <si>
    <t>RVKNYENGFLNNPLVLSPTTTVGEAK</t>
  </si>
  <si>
    <t>YS-RVKnYENGFINNPIVISPTTTVGEAK</t>
  </si>
  <si>
    <t>2607.9</t>
  </si>
  <si>
    <t>2606.8</t>
  </si>
  <si>
    <t>NKPLAVLGGGDSAcEEAQFLTK</t>
  </si>
  <si>
    <t>YS-NKPLAVIGGGDSACEEAQFLTK</t>
  </si>
  <si>
    <t>2609.12</t>
  </si>
  <si>
    <t>2608.11</t>
  </si>
  <si>
    <t>LAMFLTDSNTLR</t>
  </si>
  <si>
    <t>2609.4</t>
  </si>
  <si>
    <t>2608.3</t>
  </si>
  <si>
    <t>2609.7</t>
  </si>
  <si>
    <t>2608.6</t>
  </si>
  <si>
    <t>AEAESLVAEAQLSNLTR</t>
  </si>
  <si>
    <t>2610.10</t>
  </si>
  <si>
    <t>2609.9</t>
  </si>
  <si>
    <t>VVFKLYnDLVPK</t>
  </si>
  <si>
    <t>2610.11</t>
  </si>
  <si>
    <t>2609.10</t>
  </si>
  <si>
    <t>2610.13</t>
  </si>
  <si>
    <t>2610.2</t>
  </si>
  <si>
    <t>2609.1</t>
  </si>
  <si>
    <t>QLPGLLRVTFR</t>
  </si>
  <si>
    <t>2610.4</t>
  </si>
  <si>
    <t>2609.3</t>
  </si>
  <si>
    <t>LHSFALGLPNAPDLQAARK</t>
  </si>
  <si>
    <t>2610.6</t>
  </si>
  <si>
    <t>2609.5</t>
  </si>
  <si>
    <t>LHAVTLDNVAEANFFKDDGK</t>
  </si>
  <si>
    <t>2610.7</t>
  </si>
  <si>
    <t>2609.6</t>
  </si>
  <si>
    <t>YD-GILrQITLNDLPVGR</t>
  </si>
  <si>
    <t>2610.8</t>
  </si>
  <si>
    <t>KQGGLGPMNLPLVSDPK</t>
  </si>
  <si>
    <t>2611.11</t>
  </si>
  <si>
    <t>YD-GIrQITVNDLPVGR</t>
  </si>
  <si>
    <t>2611.12</t>
  </si>
  <si>
    <t>2611.3</t>
  </si>
  <si>
    <t>KLVLGQGGLLSTPAASHLLR</t>
  </si>
  <si>
    <t>2611.4</t>
  </si>
  <si>
    <t>2610.3</t>
  </si>
  <si>
    <t>GPVRENDLLVLMESEREAR</t>
  </si>
  <si>
    <t>YS-GPVREnDILVLMESEREAR</t>
  </si>
  <si>
    <t>2611.6</t>
  </si>
  <si>
    <t>2610.5</t>
  </si>
  <si>
    <t>2611.9</t>
  </si>
  <si>
    <t>2612.5</t>
  </si>
  <si>
    <t>DLLSGKTVMLAAHGNSLRGLVK</t>
  </si>
  <si>
    <t>2612.8</t>
  </si>
  <si>
    <t>2611.7</t>
  </si>
  <si>
    <t>2613.10</t>
  </si>
  <si>
    <t>2612.9</t>
  </si>
  <si>
    <t>KLEPNEVLMVNLGSTATGAR</t>
  </si>
  <si>
    <t>2613.2</t>
  </si>
  <si>
    <t>2612.1</t>
  </si>
  <si>
    <t>WNRVLLDALVK</t>
  </si>
  <si>
    <t>2613.3</t>
  </si>
  <si>
    <t>2612.2</t>
  </si>
  <si>
    <t>HGAEVLDTPVFELK</t>
  </si>
  <si>
    <t>2613.4</t>
  </si>
  <si>
    <t>2612.3</t>
  </si>
  <si>
    <t>LLDSALVTAAQLAKR</t>
  </si>
  <si>
    <t>2613.7</t>
  </si>
  <si>
    <t>2612.6</t>
  </si>
  <si>
    <t>2614.2</t>
  </si>
  <si>
    <t>2613.1</t>
  </si>
  <si>
    <t>VVFKLYNDLVPK</t>
  </si>
  <si>
    <t>YS-VVFKLYnDIVPK</t>
  </si>
  <si>
    <t>2614.5</t>
  </si>
  <si>
    <t>LYQAGGAPEGAAPGGFPGGAPPAPEAEGPTVEEVD</t>
  </si>
  <si>
    <t>2614.6</t>
  </si>
  <si>
    <t>2613.5</t>
  </si>
  <si>
    <t>2615.10</t>
  </si>
  <si>
    <t>2614.9</t>
  </si>
  <si>
    <t>2616.12</t>
  </si>
  <si>
    <t>2615.11</t>
  </si>
  <si>
    <t>LGEHNLDVLEGNEqFLNAAK</t>
  </si>
  <si>
    <t>YS-LGEHNIDVLEGnEQFInAAk</t>
  </si>
  <si>
    <t>2616.5</t>
  </si>
  <si>
    <t>2615.4</t>
  </si>
  <si>
    <t>2617.2</t>
  </si>
  <si>
    <t>2616.1</t>
  </si>
  <si>
    <t>2617.4</t>
  </si>
  <si>
    <t>2616.3</t>
  </si>
  <si>
    <t>2617.5</t>
  </si>
  <si>
    <t>2616.4</t>
  </si>
  <si>
    <t>YD-MSQPVVVIDAKDHLLGR</t>
  </si>
  <si>
    <t>2617.6</t>
  </si>
  <si>
    <t>VQKLLSDFFDGKQLEK</t>
  </si>
  <si>
    <t>2617.8</t>
  </si>
  <si>
    <t>2616.7</t>
  </si>
  <si>
    <t>VVFKLYNdLVPK</t>
  </si>
  <si>
    <t>YD-ENEKKVIEDKPK</t>
  </si>
  <si>
    <t>YS-VVFKLYNDIVPK</t>
  </si>
  <si>
    <t>2618.6</t>
  </si>
  <si>
    <t>VVVSYKLLDAPAALR</t>
  </si>
  <si>
    <t>2618.7</t>
  </si>
  <si>
    <t>2618.9</t>
  </si>
  <si>
    <t>LYQAGGAPEGAAPGGFPGGAPPAPeAEGPTVEEVD</t>
  </si>
  <si>
    <t>2619.2</t>
  </si>
  <si>
    <t>2618.1</t>
  </si>
  <si>
    <t>LFALAFTR</t>
  </si>
  <si>
    <t>2619.3</t>
  </si>
  <si>
    <t>2618.2</t>
  </si>
  <si>
    <t>2620.3</t>
  </si>
  <si>
    <t>AAVPFNREQLESVLR</t>
  </si>
  <si>
    <t>2620.4</t>
  </si>
  <si>
    <t>LAQNDGLLKNVWSYSR</t>
  </si>
  <si>
    <t>2620.5</t>
  </si>
  <si>
    <t>2619.4</t>
  </si>
  <si>
    <t>ADWGDDLPTTKEAYWYR</t>
  </si>
  <si>
    <t>2620.7</t>
  </si>
  <si>
    <t>2619.6</t>
  </si>
  <si>
    <t>FQYLALSQSDADSESCKMPQTVEWSK</t>
  </si>
  <si>
    <t>2621.10</t>
  </si>
  <si>
    <t>2620.9</t>
  </si>
  <si>
    <t>2621.12</t>
  </si>
  <si>
    <t>2620.11</t>
  </si>
  <si>
    <t>YS-TITLEVEPsdTIENVK</t>
  </si>
  <si>
    <t>YS-TItLEVEPSDtIENVK</t>
  </si>
  <si>
    <t>2621.4</t>
  </si>
  <si>
    <t>YD-ARISGGERSGK</t>
  </si>
  <si>
    <t>2621.5</t>
  </si>
  <si>
    <t>LAQNdGLLKNVWSYSR</t>
  </si>
  <si>
    <t>2621.7</t>
  </si>
  <si>
    <t>2620.6</t>
  </si>
  <si>
    <t>GVPFNGPNPQQMNPMGGMPK</t>
  </si>
  <si>
    <t>2621.8</t>
  </si>
  <si>
    <t>ASGELVSLNQLNEAHPTKVKNFGVWVR</t>
  </si>
  <si>
    <t>2621.9</t>
  </si>
  <si>
    <t>2620.8</t>
  </si>
  <si>
    <t>MKYLQTEQQLEVPEGVTVSLK</t>
  </si>
  <si>
    <t>2622.2</t>
  </si>
  <si>
    <t>2621.1</t>
  </si>
  <si>
    <t>YD-VVLRQITVNDLPVGR</t>
  </si>
  <si>
    <t>YD-GVLRQITVNDLPVGR</t>
  </si>
  <si>
    <t>2622.4</t>
  </si>
  <si>
    <t>2621.3</t>
  </si>
  <si>
    <t>RVPDANAYWLPNENVLR</t>
  </si>
  <si>
    <t>2622.6</t>
  </si>
  <si>
    <t>LLQLAGVEDVYTQSNGK</t>
  </si>
  <si>
    <t>YD-IIQQAGQVWFPDSAFK</t>
  </si>
  <si>
    <t>2623.10</t>
  </si>
  <si>
    <t>2622.9</t>
  </si>
  <si>
    <t>2623.11</t>
  </si>
  <si>
    <t>2622.10</t>
  </si>
  <si>
    <t>EVTRVVGANPAALKQALASNV</t>
  </si>
  <si>
    <t>2623.12</t>
  </si>
  <si>
    <t>2622.11</t>
  </si>
  <si>
    <t>qLLVAVNKMDSVK</t>
  </si>
  <si>
    <t>2623.14</t>
  </si>
  <si>
    <t>2622.13</t>
  </si>
  <si>
    <t>2623.5</t>
  </si>
  <si>
    <t>RVNQALALLTLGAR</t>
  </si>
  <si>
    <t>2623.7</t>
  </si>
  <si>
    <t>YD-PVrENDILVLMESEREAR</t>
  </si>
  <si>
    <t>2623.8</t>
  </si>
  <si>
    <t>2622.7</t>
  </si>
  <si>
    <t>VLPNFMLQGGDFTHRSGLGGK</t>
  </si>
  <si>
    <t>2624.2</t>
  </si>
  <si>
    <t>2623.1</t>
  </si>
  <si>
    <t>MKFLTTNFLK</t>
  </si>
  <si>
    <t>2624.6</t>
  </si>
  <si>
    <t>2625.2</t>
  </si>
  <si>
    <t>2624.1</t>
  </si>
  <si>
    <t>2625.3</t>
  </si>
  <si>
    <t>TLVRNVKGPVRENDLLVLMESER</t>
  </si>
  <si>
    <t>2625.5</t>
  </si>
  <si>
    <t>2624.4</t>
  </si>
  <si>
    <t>2625.8</t>
  </si>
  <si>
    <t>2624.7</t>
  </si>
  <si>
    <t>2625.9</t>
  </si>
  <si>
    <t>2624.8</t>
  </si>
  <si>
    <t>2626.3</t>
  </si>
  <si>
    <t>SFANQPLEVVYSKLPAKR</t>
  </si>
  <si>
    <t>2626.4</t>
  </si>
  <si>
    <t>2626.5</t>
  </si>
  <si>
    <t>2625.4</t>
  </si>
  <si>
    <t>SREGFQLPTNLDAAAAGTSQAR</t>
  </si>
  <si>
    <t>YS-sReGFQIPTNLDAAAAGTSQAR</t>
  </si>
  <si>
    <t>2626.7</t>
  </si>
  <si>
    <t>2625.6</t>
  </si>
  <si>
    <t>LLNEPTAAALAYGLDK</t>
  </si>
  <si>
    <t>2626.9</t>
  </si>
  <si>
    <t>2627.11</t>
  </si>
  <si>
    <t>2626.10</t>
  </si>
  <si>
    <t>2627.3</t>
  </si>
  <si>
    <t>2626.2</t>
  </si>
  <si>
    <t>2627.4</t>
  </si>
  <si>
    <t>FKYAPGTLVLYAERVQDR</t>
  </si>
  <si>
    <t>2627.5</t>
  </si>
  <si>
    <t>2627.7</t>
  </si>
  <si>
    <t>2626.6</t>
  </si>
  <si>
    <t>YRFTLVGYDKEFSD</t>
  </si>
  <si>
    <t>2627.9</t>
  </si>
  <si>
    <t>2626.8</t>
  </si>
  <si>
    <t>LFLKDDQLEYLEEK</t>
  </si>
  <si>
    <t>2628.3</t>
  </si>
  <si>
    <t>2627.2</t>
  </si>
  <si>
    <t>YS-VIPnFMIQGGDFTHRSGIGGK</t>
  </si>
  <si>
    <t>2628.4</t>
  </si>
  <si>
    <t>2628.9</t>
  </si>
  <si>
    <t>2627.8</t>
  </si>
  <si>
    <t>LLGYKQNPQALGQDLFTDPR</t>
  </si>
  <si>
    <t>2629.10</t>
  </si>
  <si>
    <t>LYQAGGAPEGAAPGGFPGGAPPAPEAEGPTVEeVD</t>
  </si>
  <si>
    <t>2629.3</t>
  </si>
  <si>
    <t>2628.2</t>
  </si>
  <si>
    <t>2629.5</t>
  </si>
  <si>
    <t>AMQFNTLGVSDGLSMGTKGMR</t>
  </si>
  <si>
    <t>2629.7</t>
  </si>
  <si>
    <t>2628.6</t>
  </si>
  <si>
    <t>2630.4</t>
  </si>
  <si>
    <t>2630.5</t>
  </si>
  <si>
    <t>2629.4</t>
  </si>
  <si>
    <t>2631.5</t>
  </si>
  <si>
    <t>2631.7</t>
  </si>
  <si>
    <t>2630.6</t>
  </si>
  <si>
    <t>ALFTESVKNVAAGCNPMDLR</t>
  </si>
  <si>
    <t>YD-AIFTQSVKNVAQGcNPMDLR</t>
  </si>
  <si>
    <t>2632.10</t>
  </si>
  <si>
    <t>2631.9</t>
  </si>
  <si>
    <t>2632.2</t>
  </si>
  <si>
    <t>2631.1</t>
  </si>
  <si>
    <t>GEFHPVLLAETSFPVQKK</t>
  </si>
  <si>
    <t>2632.4</t>
  </si>
  <si>
    <t>2631.3</t>
  </si>
  <si>
    <t>FEDLNAALFK</t>
  </si>
  <si>
    <t>2632.5</t>
  </si>
  <si>
    <t>2631.4</t>
  </si>
  <si>
    <t>2632.7</t>
  </si>
  <si>
    <t>2631.6</t>
  </si>
  <si>
    <t>2632.8</t>
  </si>
  <si>
    <t>2633.3</t>
  </si>
  <si>
    <t>YLDLEAPVqLVKR</t>
  </si>
  <si>
    <t>YD-VTGNISKFAPEARR</t>
  </si>
  <si>
    <t>YS-YIDLEAPVQIVKR</t>
  </si>
  <si>
    <t>2633.4</t>
  </si>
  <si>
    <t>2632.3</t>
  </si>
  <si>
    <t>YD-GILRRITVNDLPVGR</t>
  </si>
  <si>
    <t>YD-ERELQNTVANLHVR</t>
  </si>
  <si>
    <t>2633.5</t>
  </si>
  <si>
    <t>SGVAVADESLTAFNDLKLGKKYK</t>
  </si>
  <si>
    <t>2634.4</t>
  </si>
  <si>
    <t>DAVSVFGFR</t>
  </si>
  <si>
    <t>2634.7</t>
  </si>
  <si>
    <t>2633.6</t>
  </si>
  <si>
    <t>2635.3</t>
  </si>
  <si>
    <t>2634.2</t>
  </si>
  <si>
    <t>nVLQDLYLR</t>
  </si>
  <si>
    <t>YD-VDLPLAVLsK</t>
  </si>
  <si>
    <t>YD-DVKIDLFER</t>
  </si>
  <si>
    <t>YD-VSLLNEYIR</t>
  </si>
  <si>
    <t>2636.2</t>
  </si>
  <si>
    <t>2635.1</t>
  </si>
  <si>
    <t>2636.3</t>
  </si>
  <si>
    <t>2635.2</t>
  </si>
  <si>
    <t>LLSDFFDGKQLEK</t>
  </si>
  <si>
    <t>2636.4</t>
  </si>
  <si>
    <t>YLQTEQQLEVPEGVTVSLK</t>
  </si>
  <si>
    <t>2636.5</t>
  </si>
  <si>
    <t>2635.4</t>
  </si>
  <si>
    <t>TNEYRLAFYQVTPEEDEEEDEE</t>
  </si>
  <si>
    <t>2636.6</t>
  </si>
  <si>
    <t>2635.5</t>
  </si>
  <si>
    <t>2637.2</t>
  </si>
  <si>
    <t>2636.1</t>
  </si>
  <si>
    <t>KLAVNLVPFPR</t>
  </si>
  <si>
    <t>2637.4</t>
  </si>
  <si>
    <t>ALWNVVNWKEASR</t>
  </si>
  <si>
    <t>2637.5</t>
  </si>
  <si>
    <t>FKLLNGLALR</t>
  </si>
  <si>
    <t>2637.7</t>
  </si>
  <si>
    <t>YS-srEGFQIPTNLDAAAAGTSQAR</t>
  </si>
  <si>
    <t>YD-MSREGFQIPTNLDAAAAGTSQAR</t>
  </si>
  <si>
    <t>YS-sREGFQIPTNLDAAAAGTSQAR</t>
  </si>
  <si>
    <t>2637.8</t>
  </si>
  <si>
    <t>2636.7</t>
  </si>
  <si>
    <t>MDALNSKEQQEFQKVVEQK</t>
  </si>
  <si>
    <t>YS-MdALNSKEQQEFQKVVEQK</t>
  </si>
  <si>
    <t>2637.9</t>
  </si>
  <si>
    <t>2636.8</t>
  </si>
  <si>
    <t>YD-eIKDSLSTSATQGNGTR</t>
  </si>
  <si>
    <t>2638.3</t>
  </si>
  <si>
    <t>NVKGPVRENDLLVLMESER</t>
  </si>
  <si>
    <t>YD-VkGPVrENDILVLMESER</t>
  </si>
  <si>
    <t>2638.4</t>
  </si>
  <si>
    <t>2637.3</t>
  </si>
  <si>
    <t>SLTTVWAEHLSDEVK</t>
  </si>
  <si>
    <t>2638.6</t>
  </si>
  <si>
    <t>SLPNLQVWRPADGNEVSAAYK</t>
  </si>
  <si>
    <t>2639.3</t>
  </si>
  <si>
    <t>2638.2</t>
  </si>
  <si>
    <t>SSVGVLLNKMVGNRYLEK</t>
  </si>
  <si>
    <t>2639.6</t>
  </si>
  <si>
    <t>2638.5</t>
  </si>
  <si>
    <t>AEEWLYDEGFDSLKAK</t>
  </si>
  <si>
    <t>2640.3</t>
  </si>
  <si>
    <t>2639.2</t>
  </si>
  <si>
    <t>NQAAMNPANTVFDAKRLLGR</t>
  </si>
  <si>
    <t>2640.4</t>
  </si>
  <si>
    <t>LLPEVLNKELENATK</t>
  </si>
  <si>
    <t>2640.6</t>
  </si>
  <si>
    <t>2639.5</t>
  </si>
  <si>
    <t>LALTTAEYLAYQTER</t>
  </si>
  <si>
    <t>2640.7</t>
  </si>
  <si>
    <t>2640.8</t>
  </si>
  <si>
    <t>2639.7</t>
  </si>
  <si>
    <t>2640.9</t>
  </si>
  <si>
    <t>2639.8</t>
  </si>
  <si>
    <t>2641.4</t>
  </si>
  <si>
    <t>qLGEWAGLGKLDREGNAR</t>
  </si>
  <si>
    <t>2641.6</t>
  </si>
  <si>
    <t>2640.5</t>
  </si>
  <si>
    <t>SFDVPPPPLDASSPFSQKGDER</t>
  </si>
  <si>
    <t>2642.10</t>
  </si>
  <si>
    <t>2641.9</t>
  </si>
  <si>
    <t>QMLTNPDMLRQSMQFAR</t>
  </si>
  <si>
    <t>2642.11</t>
  </si>
  <si>
    <t>2641.10</t>
  </si>
  <si>
    <t>TCLLDLDMQGVK</t>
  </si>
  <si>
    <t>2642.7</t>
  </si>
  <si>
    <t>2642.9</t>
  </si>
  <si>
    <t>2641.8</t>
  </si>
  <si>
    <t>LLVTPEYEKNFMGGLER</t>
  </si>
  <si>
    <t>2643.12</t>
  </si>
  <si>
    <t>2643.14</t>
  </si>
  <si>
    <t>2642.13</t>
  </si>
  <si>
    <t>GVNLPGTDVDLPALSEKDKEDLR</t>
  </si>
  <si>
    <t>2643.17</t>
  </si>
  <si>
    <t>2642.16</t>
  </si>
  <si>
    <t>2643.18</t>
  </si>
  <si>
    <t>2642.17</t>
  </si>
  <si>
    <t>2643.19</t>
  </si>
  <si>
    <t>2642.18</t>
  </si>
  <si>
    <t>STLVGWNSTVGQWCR</t>
  </si>
  <si>
    <t>2643.20</t>
  </si>
  <si>
    <t>2642.19</t>
  </si>
  <si>
    <t>GVFGYGFEEPSALQQR</t>
  </si>
  <si>
    <t>2643.21</t>
  </si>
  <si>
    <t>2642.20</t>
  </si>
  <si>
    <t>2643.5</t>
  </si>
  <si>
    <t>2642.4</t>
  </si>
  <si>
    <t>THLLLFLPKsVSDYEGK</t>
  </si>
  <si>
    <t>THLLLFLPKSVSDYEGK</t>
  </si>
  <si>
    <t>2643.8</t>
  </si>
  <si>
    <t>HVVFGEVVDGYDLVK</t>
  </si>
  <si>
    <t>2644.10</t>
  </si>
  <si>
    <t>2643.9</t>
  </si>
  <si>
    <t>LEVPGYVDLVK</t>
  </si>
  <si>
    <t>2644.11</t>
  </si>
  <si>
    <t>2643.10</t>
  </si>
  <si>
    <t>LREELFLANEGVHTGQFLYAGK</t>
  </si>
  <si>
    <t>2644.14</t>
  </si>
  <si>
    <t>2643.13</t>
  </si>
  <si>
    <t>DQYVPEVSALDLSR</t>
  </si>
  <si>
    <t>2644.15</t>
  </si>
  <si>
    <t>SEVLEGNVKLDRLSPGDGATFPK</t>
  </si>
  <si>
    <t>YS-sEVIEGNVKIDRISPGDGATFPK</t>
  </si>
  <si>
    <t>2644.5</t>
  </si>
  <si>
    <t>2643.4</t>
  </si>
  <si>
    <t>2645.4</t>
  </si>
  <si>
    <t>2644.3</t>
  </si>
  <si>
    <t>2645.6</t>
  </si>
  <si>
    <t>MLDMGFEPQLR</t>
  </si>
  <si>
    <t>2646.10</t>
  </si>
  <si>
    <t>2645.9</t>
  </si>
  <si>
    <t>2646.11</t>
  </si>
  <si>
    <t>2645.10</t>
  </si>
  <si>
    <t>2646.3</t>
  </si>
  <si>
    <t>2645.2</t>
  </si>
  <si>
    <t>2646.5</t>
  </si>
  <si>
    <t>2646.6</t>
  </si>
  <si>
    <t>2645.5</t>
  </si>
  <si>
    <t>KYYSLYDLGNNAVGLAK</t>
  </si>
  <si>
    <t>YS-KYYSIYDLGNnAVGLAK</t>
  </si>
  <si>
    <t>YS-KYYSIYDLGnNAVGLAK</t>
  </si>
  <si>
    <t>2646.7</t>
  </si>
  <si>
    <t>LYGEYPPTKLLVSEVAK</t>
  </si>
  <si>
    <t>2646.8</t>
  </si>
  <si>
    <t>2645.7</t>
  </si>
  <si>
    <t>ALRLETGNFSWASEGLSK</t>
  </si>
  <si>
    <t>YD-APREVDPNISESNILPSK</t>
  </si>
  <si>
    <t>2647.10</t>
  </si>
  <si>
    <t>2646.9</t>
  </si>
  <si>
    <t>2647.4</t>
  </si>
  <si>
    <t>LNFGLEKAKEFGLLK</t>
  </si>
  <si>
    <t>2647.8</t>
  </si>
  <si>
    <t>NFTPEQLSSmVLGK</t>
  </si>
  <si>
    <t>2648.10</t>
  </si>
  <si>
    <t>2647.9</t>
  </si>
  <si>
    <t>TNEYRLAFYQVTPEEDeEEDEE</t>
  </si>
  <si>
    <t>2648.2</t>
  </si>
  <si>
    <t>2647.1</t>
  </si>
  <si>
    <t>YD-KEkVppPK</t>
  </si>
  <si>
    <t>2648.8</t>
  </si>
  <si>
    <t>2647.7</t>
  </si>
  <si>
    <t>FKDAEDLPCPDYWGGLR</t>
  </si>
  <si>
    <t>2649.10</t>
  </si>
  <si>
    <t>2648.9</t>
  </si>
  <si>
    <t>2649.4</t>
  </si>
  <si>
    <t>2648.3</t>
  </si>
  <si>
    <t>2649.5</t>
  </si>
  <si>
    <t>2648.4</t>
  </si>
  <si>
    <t>QLVFELPSQTN</t>
  </si>
  <si>
    <t>2649.6</t>
  </si>
  <si>
    <t>2648.5</t>
  </si>
  <si>
    <t>DLPEGCEMKQLQMLAR</t>
  </si>
  <si>
    <t>2649.7</t>
  </si>
  <si>
    <t>2648.6</t>
  </si>
  <si>
    <t>TQLDMVNQQLAYLDRQEK</t>
  </si>
  <si>
    <t>2649.8</t>
  </si>
  <si>
    <t>2648.7</t>
  </si>
  <si>
    <t>YS-TQLDMVNQqLAYLDRQEK</t>
  </si>
  <si>
    <t>2650.2</t>
  </si>
  <si>
    <t>2649.1</t>
  </si>
  <si>
    <t>YNKLAVFLLR</t>
  </si>
  <si>
    <t>2650.7</t>
  </si>
  <si>
    <t>DAGQLVGLNVLR</t>
  </si>
  <si>
    <t>2650.8</t>
  </si>
  <si>
    <t>GWLSEGGTLLGTAR</t>
  </si>
  <si>
    <t>2651.3</t>
  </si>
  <si>
    <t>SGPLLATVWEGKDVVR</t>
  </si>
  <si>
    <t>2651.4</t>
  </si>
  <si>
    <t>2650.3</t>
  </si>
  <si>
    <t>KGVALNFVTNEDVGAMRELEK</t>
  </si>
  <si>
    <t>2651.6</t>
  </si>
  <si>
    <t>2650.5</t>
  </si>
  <si>
    <t>LYQAGGAPEGAAPGGFPGGAPPAPEAEGPTVeEVD</t>
  </si>
  <si>
    <t>2652.11</t>
  </si>
  <si>
    <t>2651.10</t>
  </si>
  <si>
    <t>2652.5</t>
  </si>
  <si>
    <t>TADLYAAMGLSKLR</t>
  </si>
  <si>
    <t>2652.7</t>
  </si>
  <si>
    <t>ALLPHLTNALVETNKWQEK</t>
  </si>
  <si>
    <t>2652.9</t>
  </si>
  <si>
    <t>2651.8</t>
  </si>
  <si>
    <t>2653.11</t>
  </si>
  <si>
    <t>2652.10</t>
  </si>
  <si>
    <t>LLCDEYEADPFLR</t>
  </si>
  <si>
    <t>2653.8</t>
  </si>
  <si>
    <t>2653.9</t>
  </si>
  <si>
    <t>2652.8</t>
  </si>
  <si>
    <t>2654.10</t>
  </si>
  <si>
    <t>2654.15</t>
  </si>
  <si>
    <t>2653.14</t>
  </si>
  <si>
    <t>FVQGLLQNAAANAEAKGLDATK</t>
  </si>
  <si>
    <t>2654.16</t>
  </si>
  <si>
    <t>2653.15</t>
  </si>
  <si>
    <t>GSSSLYTLVLNDAGK</t>
  </si>
  <si>
    <t>2654.5</t>
  </si>
  <si>
    <t>2653.4</t>
  </si>
  <si>
    <t>2654.8</t>
  </si>
  <si>
    <t>2653.7</t>
  </si>
  <si>
    <t>2654.9</t>
  </si>
  <si>
    <t>TALEGSYLDKKCPFTGLVSLR</t>
  </si>
  <si>
    <t>2655.10</t>
  </si>
  <si>
    <t>YD-NEYVNLGLNDERR</t>
  </si>
  <si>
    <t>2655.3</t>
  </si>
  <si>
    <t>2654.2</t>
  </si>
  <si>
    <t>2655.6</t>
  </si>
  <si>
    <t>LGANALLGVSMAAAR</t>
  </si>
  <si>
    <t>YD-NGRYLTVAAFFR</t>
  </si>
  <si>
    <t>2655.7</t>
  </si>
  <si>
    <t>2654.6</t>
  </si>
  <si>
    <t>ALMPLLEGHDVLAQAQSGTGK</t>
  </si>
  <si>
    <t>2655.8</t>
  </si>
  <si>
    <t>2654.7</t>
  </si>
  <si>
    <t>KVVLTAPSSTAPMFVmGVNEEKYTSDLK</t>
  </si>
  <si>
    <t>2656.3</t>
  </si>
  <si>
    <t>2655.2</t>
  </si>
  <si>
    <t>YD-LDGENIYIR</t>
  </si>
  <si>
    <t>2656.5</t>
  </si>
  <si>
    <t>2655.4</t>
  </si>
  <si>
    <t>QLQLLQVELK</t>
  </si>
  <si>
    <t>2656.6</t>
  </si>
  <si>
    <t>2655.5</t>
  </si>
  <si>
    <t>2656.7</t>
  </si>
  <si>
    <t>MMATFSVLPSPK</t>
  </si>
  <si>
    <t>2656.8</t>
  </si>
  <si>
    <t>2656.9</t>
  </si>
  <si>
    <t>YS-LGAnAILGVSMAAAR</t>
  </si>
  <si>
    <t>2657.10</t>
  </si>
  <si>
    <t>2657.12</t>
  </si>
  <si>
    <t>2656.11</t>
  </si>
  <si>
    <t>LGEHnLDVLEGNEQFLNAAK</t>
  </si>
  <si>
    <t>YD-AAIrDYKTALdFTKsLPR</t>
  </si>
  <si>
    <t>2657.13</t>
  </si>
  <si>
    <t>2656.12</t>
  </si>
  <si>
    <t>2657.2</t>
  </si>
  <si>
    <t>2656.1</t>
  </si>
  <si>
    <t>2657.8</t>
  </si>
  <si>
    <t>2657.9</t>
  </si>
  <si>
    <t>2658.8</t>
  </si>
  <si>
    <t>2657.7</t>
  </si>
  <si>
    <t>EGFQLPTNLDAAAAGTSQAR</t>
  </si>
  <si>
    <t>2658.9</t>
  </si>
  <si>
    <t>2659.7</t>
  </si>
  <si>
    <t>2658.6</t>
  </si>
  <si>
    <t>EFPEYFAAQA</t>
  </si>
  <si>
    <t>2660.3</t>
  </si>
  <si>
    <t>2659.2</t>
  </si>
  <si>
    <t>2660.6</t>
  </si>
  <si>
    <t>2659.5</t>
  </si>
  <si>
    <t>2660.9</t>
  </si>
  <si>
    <t>2659.8</t>
  </si>
  <si>
    <t>2661.3</t>
  </si>
  <si>
    <t>2660.2</t>
  </si>
  <si>
    <t>2661.4</t>
  </si>
  <si>
    <t>LLSDFFDGK</t>
  </si>
  <si>
    <t>2661.5</t>
  </si>
  <si>
    <t>2660.4</t>
  </si>
  <si>
    <t>2661.6</t>
  </si>
  <si>
    <t>2660.5</t>
  </si>
  <si>
    <t>STSGNTHLGGQDFDTNLLEHFK</t>
  </si>
  <si>
    <t>2661.7</t>
  </si>
  <si>
    <t>SYELPDGQVLTLGNER</t>
  </si>
  <si>
    <t>2662.2</t>
  </si>
  <si>
    <t>2661.1</t>
  </si>
  <si>
    <t>LFEFPKTTVAALR</t>
  </si>
  <si>
    <t>2663.11</t>
  </si>
  <si>
    <t>2662.10</t>
  </si>
  <si>
    <t>2663.5</t>
  </si>
  <si>
    <t>2662.4</t>
  </si>
  <si>
    <t>LFsLVEQR</t>
  </si>
  <si>
    <t>2664.7</t>
  </si>
  <si>
    <t>2663.6</t>
  </si>
  <si>
    <t>YVRANGTTVLVGMPAGAKCCSDVFNQVVK</t>
  </si>
  <si>
    <t>2665.10</t>
  </si>
  <si>
    <t>2664.9</t>
  </si>
  <si>
    <t>2665.11</t>
  </si>
  <si>
    <t>2664.10</t>
  </si>
  <si>
    <t>ALQLLNQDDADLLGGR</t>
  </si>
  <si>
    <t>2665.12</t>
  </si>
  <si>
    <t>2664.11</t>
  </si>
  <si>
    <t>TMAAYLQYYSESPEN</t>
  </si>
  <si>
    <t>2665.8</t>
  </si>
  <si>
    <t>2665.9</t>
  </si>
  <si>
    <t>2664.8</t>
  </si>
  <si>
    <t>2666.3</t>
  </si>
  <si>
    <t>2665.2</t>
  </si>
  <si>
    <t>MFGGHVLNMSVLPEAK</t>
  </si>
  <si>
    <t>2666.5</t>
  </si>
  <si>
    <t>2665.4</t>
  </si>
  <si>
    <t>EVPTYRYVSVSVLVDR</t>
  </si>
  <si>
    <t>2666.6</t>
  </si>
  <si>
    <t>2665.5</t>
  </si>
  <si>
    <t>YS-KVVITAPSSTAPmFVMGVNEEKYTSDLK</t>
  </si>
  <si>
    <t>2666.7</t>
  </si>
  <si>
    <t>2665.6</t>
  </si>
  <si>
    <t>SDEEHTFETADAGSSATYPMQCSALRKNGFVVLK</t>
  </si>
  <si>
    <t>YS-SDEEHTFETADAGSSATYPMQcSALRKNGFVVIK</t>
  </si>
  <si>
    <t>2667.4</t>
  </si>
  <si>
    <t>2667.5</t>
  </si>
  <si>
    <t>2666.4</t>
  </si>
  <si>
    <t>TLTLEVEPsDtLEnVK</t>
  </si>
  <si>
    <t>YS-TITLEVEPSdtIEnVK</t>
  </si>
  <si>
    <t>2668.10</t>
  </si>
  <si>
    <t>2667.9</t>
  </si>
  <si>
    <t>VAAVETLYQDMAAR</t>
  </si>
  <si>
    <t>2668.3</t>
  </si>
  <si>
    <t>2667.2</t>
  </si>
  <si>
    <t>MPAVLPFAKPLASK</t>
  </si>
  <si>
    <t>2668.4</t>
  </si>
  <si>
    <t>2667.3</t>
  </si>
  <si>
    <t>2668.5</t>
  </si>
  <si>
    <t>THLLLFLPK</t>
  </si>
  <si>
    <t>2668.8</t>
  </si>
  <si>
    <t>2667.7</t>
  </si>
  <si>
    <t>ALGAELLRTPTAAAWDSPESHLGVAK</t>
  </si>
  <si>
    <t>2669.12</t>
  </si>
  <si>
    <t>2668.11</t>
  </si>
  <si>
    <t>YVYAHFPLNVNLVEKDGAK</t>
  </si>
  <si>
    <t>2669.13</t>
  </si>
  <si>
    <t>2668.12</t>
  </si>
  <si>
    <t>ADQLTEEQLAEFK</t>
  </si>
  <si>
    <t>2669.14</t>
  </si>
  <si>
    <t>2668.13</t>
  </si>
  <si>
    <t>VETGVLKPGmVVTFAPAGVTTEVK</t>
  </si>
  <si>
    <t>YD-KPAETTVGTLLDkDTTTATTTPR</t>
  </si>
  <si>
    <t>2669.2</t>
  </si>
  <si>
    <t>2668.1</t>
  </si>
  <si>
    <t>LPAWFLNR</t>
  </si>
  <si>
    <t>2669.7</t>
  </si>
  <si>
    <t>2668.6</t>
  </si>
  <si>
    <t>GLLrQLTVnDLPVGR</t>
  </si>
  <si>
    <t>YS-GILRqITVnDLPVGR</t>
  </si>
  <si>
    <t>2670.10</t>
  </si>
  <si>
    <t>2669.9</t>
  </si>
  <si>
    <t>LAQNDGLLKNVWSYsR</t>
  </si>
  <si>
    <t>YS-LAQNDGLLKNVWsYSR</t>
  </si>
  <si>
    <t>2670.12</t>
  </si>
  <si>
    <t>2669.11</t>
  </si>
  <si>
    <t>LGEHNLDVLEGnEQFLNAAK</t>
  </si>
  <si>
    <t>2670.3</t>
  </si>
  <si>
    <t>VHLVALDLFTGKK</t>
  </si>
  <si>
    <t>2670.6</t>
  </si>
  <si>
    <t>2669.5</t>
  </si>
  <si>
    <t>2671.2</t>
  </si>
  <si>
    <t>2670.1</t>
  </si>
  <si>
    <t>2671.3</t>
  </si>
  <si>
    <t>2670.2</t>
  </si>
  <si>
    <t>LMLTNLLR</t>
  </si>
  <si>
    <t>YD-IMkAQALR</t>
  </si>
  <si>
    <t>2671.6</t>
  </si>
  <si>
    <t>2670.5</t>
  </si>
  <si>
    <t>LFNKWSFEEVEVK</t>
  </si>
  <si>
    <t>2671.7</t>
  </si>
  <si>
    <t>YD-GILRRITVDDLPVGR</t>
  </si>
  <si>
    <t>YD-GVLrQITVnDLPVGR</t>
  </si>
  <si>
    <t>YD-GVLRQITVnDLPVGR</t>
  </si>
  <si>
    <t>YS-GILRQITVnDLPVGR</t>
  </si>
  <si>
    <t>2671.8</t>
  </si>
  <si>
    <t>2670.7</t>
  </si>
  <si>
    <t>2672.10</t>
  </si>
  <si>
    <t>2671.9</t>
  </si>
  <si>
    <t>GQTYSPAQLGGFVLNK</t>
  </si>
  <si>
    <t>2672.11</t>
  </si>
  <si>
    <t>2671.10</t>
  </si>
  <si>
    <t>2672.8</t>
  </si>
  <si>
    <t>2673.3</t>
  </si>
  <si>
    <t>2672.2</t>
  </si>
  <si>
    <t>2673.5</t>
  </si>
  <si>
    <t>2672.4</t>
  </si>
  <si>
    <t>LLSQDKDHFAELATNALLR</t>
  </si>
  <si>
    <t>2673.8</t>
  </si>
  <si>
    <t>2672.7</t>
  </si>
  <si>
    <t>LGEMPADQGFPAYLGAK</t>
  </si>
  <si>
    <t>2674.2</t>
  </si>
  <si>
    <t>2673.1</t>
  </si>
  <si>
    <t>2674.7</t>
  </si>
  <si>
    <t>2673.6</t>
  </si>
  <si>
    <t>LGQEVDGEAVGDEFKGYVFK</t>
  </si>
  <si>
    <t>2674.9</t>
  </si>
  <si>
    <t>2675.3</t>
  </si>
  <si>
    <t>2675.7</t>
  </si>
  <si>
    <t>2674.6</t>
  </si>
  <si>
    <t>ScAAAGTEcLLSGWGNTK</t>
  </si>
  <si>
    <t>2676.2</t>
  </si>
  <si>
    <t>2675.1</t>
  </si>
  <si>
    <t>nGFGGLGGEYVKPTALANVR</t>
  </si>
  <si>
    <t>2676.3</t>
  </si>
  <si>
    <t>2675.2</t>
  </si>
  <si>
    <t>SFDVPPPPLDASSPFSQkGDER</t>
  </si>
  <si>
    <t>2676.4</t>
  </si>
  <si>
    <t>2676.5</t>
  </si>
  <si>
    <t>2675.4</t>
  </si>
  <si>
    <t>RALNGVSTDVQGTDFSEVSYDSVLER</t>
  </si>
  <si>
    <t>2677.8</t>
  </si>
  <si>
    <t>2676.7</t>
  </si>
  <si>
    <t>SDEEHTFETADAGSSATYPMQCSALRKnGFVVLK</t>
  </si>
  <si>
    <t>YS-SDEEHTFETADAGSSATYPMqCSALRKNGFVVIK</t>
  </si>
  <si>
    <t>YD-SSGNAKIGHPAPNFKATAVMPdGQFKDISLsDyK</t>
  </si>
  <si>
    <t>2678.4</t>
  </si>
  <si>
    <t>2677.3</t>
  </si>
  <si>
    <t>VNCKENTLLGEFDLK</t>
  </si>
  <si>
    <t>2678.6</t>
  </si>
  <si>
    <t>2677.5</t>
  </si>
  <si>
    <t>2679.4</t>
  </si>
  <si>
    <t>2678.3</t>
  </si>
  <si>
    <t>NLQKLVVGETEEVLR</t>
  </si>
  <si>
    <t>2679.7</t>
  </si>
  <si>
    <t>YD-ELEDFEMKKAAAR</t>
  </si>
  <si>
    <t>2679.9</t>
  </si>
  <si>
    <t>2678.8</t>
  </si>
  <si>
    <t>2680.10</t>
  </si>
  <si>
    <t>DLFPLQNLHVR</t>
  </si>
  <si>
    <t>2680.11</t>
  </si>
  <si>
    <t>2679.10</t>
  </si>
  <si>
    <t>YS-AdQLTEEQIAEFK</t>
  </si>
  <si>
    <t>2680.12</t>
  </si>
  <si>
    <t>2679.11</t>
  </si>
  <si>
    <t>2680.13</t>
  </si>
  <si>
    <t>2679.12</t>
  </si>
  <si>
    <t>AGVLKSDDVLVNNSSNNLPVTNPSGLRESLLR</t>
  </si>
  <si>
    <t>2680.6</t>
  </si>
  <si>
    <t>2679.5</t>
  </si>
  <si>
    <t>2681.12</t>
  </si>
  <si>
    <t>2681.13</t>
  </si>
  <si>
    <t>VLPSDYFNSEVGTLR</t>
  </si>
  <si>
    <t>2681.14</t>
  </si>
  <si>
    <t>TAGLQLVADDLTVTNPK</t>
  </si>
  <si>
    <t>2681.2</t>
  </si>
  <si>
    <t>2680.1</t>
  </si>
  <si>
    <t>LAVFLLR</t>
  </si>
  <si>
    <t>2681.6</t>
  </si>
  <si>
    <t>2680.5</t>
  </si>
  <si>
    <t>VLPNFMLQGGDFTHR</t>
  </si>
  <si>
    <t>2682.6</t>
  </si>
  <si>
    <t>2681.5</t>
  </si>
  <si>
    <t>YD-LGLDTRITTLGHVQR</t>
  </si>
  <si>
    <t>2682.8</t>
  </si>
  <si>
    <t>2681.7</t>
  </si>
  <si>
    <t>SLSDPKQLETEPDLFLR</t>
  </si>
  <si>
    <t>2683.10</t>
  </si>
  <si>
    <t>2682.9</t>
  </si>
  <si>
    <t>DAESALSLDPSYFR</t>
  </si>
  <si>
    <t>2683.11</t>
  </si>
  <si>
    <t>2682.10</t>
  </si>
  <si>
    <t>YD-NATFPGVQMKFALQK</t>
  </si>
  <si>
    <t>2683.2</t>
  </si>
  <si>
    <t>2682.1</t>
  </si>
  <si>
    <t>GWDVGLPKLSVGEK</t>
  </si>
  <si>
    <t>2683.6</t>
  </si>
  <si>
    <t>2682.5</t>
  </si>
  <si>
    <t>LTGNPELSSLDEVLAKDKD</t>
  </si>
  <si>
    <t>2683.7</t>
  </si>
  <si>
    <t>RGYPGYMYTDLSTLYER</t>
  </si>
  <si>
    <t>2683.8</t>
  </si>
  <si>
    <t>2682.7</t>
  </si>
  <si>
    <t>YD-LGAIAILGVSMAAAR</t>
  </si>
  <si>
    <t>2683.9</t>
  </si>
  <si>
    <t>ALLESVGLELEDEK</t>
  </si>
  <si>
    <t>2684.2</t>
  </si>
  <si>
    <t>2683.1</t>
  </si>
  <si>
    <t>LTVNDLPVGR</t>
  </si>
  <si>
    <t>YD-ITINDLPVGR</t>
  </si>
  <si>
    <t>YD-AELNDIRPk</t>
  </si>
  <si>
    <t>2684.4</t>
  </si>
  <si>
    <t>2683.3</t>
  </si>
  <si>
    <t>2685.2</t>
  </si>
  <si>
    <t>2684.1</t>
  </si>
  <si>
    <t>2685.6</t>
  </si>
  <si>
    <t>2684.5</t>
  </si>
  <si>
    <t>LLPGLKSNFATLADPEAR</t>
  </si>
  <si>
    <t>YS-LLPGLKSnFATIADPEAR</t>
  </si>
  <si>
    <t>2685.7</t>
  </si>
  <si>
    <t>2684.6</t>
  </si>
  <si>
    <t>2685.8</t>
  </si>
  <si>
    <t>2684.7</t>
  </si>
  <si>
    <t>FVPSKPMcVEAFSEYPPLGR</t>
  </si>
  <si>
    <t>2687.12</t>
  </si>
  <si>
    <t>2686.11</t>
  </si>
  <si>
    <t>2687.2</t>
  </si>
  <si>
    <t>2686.1</t>
  </si>
  <si>
    <t>VAcLGAWHPAHVMWSVAR</t>
  </si>
  <si>
    <t>YS-VACIGAWHPAHVMWSVAR</t>
  </si>
  <si>
    <t>2687.3</t>
  </si>
  <si>
    <t>2686.2</t>
  </si>
  <si>
    <t>VSGVSLLALWKEKK</t>
  </si>
  <si>
    <t>2687.5</t>
  </si>
  <si>
    <t>2686.4</t>
  </si>
  <si>
    <t>MVAEVDMKEALASGQFRPLTR</t>
  </si>
  <si>
    <t>2687.9</t>
  </si>
  <si>
    <t>2686.8</t>
  </si>
  <si>
    <t>ASETPRVDPTELSNVNAPVFR</t>
  </si>
  <si>
    <t>YS-AsETPRVDPTEISNVNAPVFR</t>
  </si>
  <si>
    <t>2688.4</t>
  </si>
  <si>
    <t>YS-TYCPYcHAALNTLFEK</t>
  </si>
  <si>
    <t>2688.5</t>
  </si>
  <si>
    <t>2687.4</t>
  </si>
  <si>
    <t>LSSESVLEQLVK</t>
  </si>
  <si>
    <t>2688.6</t>
  </si>
  <si>
    <t>SEVAPEELLENADGSR</t>
  </si>
  <si>
    <t>2689.11</t>
  </si>
  <si>
    <t>2688.10</t>
  </si>
  <si>
    <t>NVMLSPSLSPGGGATEMAVSVK</t>
  </si>
  <si>
    <t>2689.12</t>
  </si>
  <si>
    <t>2688.11</t>
  </si>
  <si>
    <t>YD-IGQEVDGKAVGDEFKGYVFK</t>
  </si>
  <si>
    <t>2689.3</t>
  </si>
  <si>
    <t>2688.2</t>
  </si>
  <si>
    <t>2689.4</t>
  </si>
  <si>
    <t>2688.3</t>
  </si>
  <si>
    <t>2689.5</t>
  </si>
  <si>
    <t>LADLSLAAFGR</t>
  </si>
  <si>
    <t>2689.9</t>
  </si>
  <si>
    <t>2688.8</t>
  </si>
  <si>
    <t>SQFSNLKVVTTTADDAFPSSLRAK</t>
  </si>
  <si>
    <t>2690.2</t>
  </si>
  <si>
    <t>2689.1</t>
  </si>
  <si>
    <t>2690.3</t>
  </si>
  <si>
    <t>2689.2</t>
  </si>
  <si>
    <t>GWGLFSSAVTK</t>
  </si>
  <si>
    <t>2690.8</t>
  </si>
  <si>
    <t>2689.7</t>
  </si>
  <si>
    <t>2690.9</t>
  </si>
  <si>
    <t>2689.8</t>
  </si>
  <si>
    <t>2691.10</t>
  </si>
  <si>
    <t>AAFNYQFDSLLEHSEK</t>
  </si>
  <si>
    <t>2691.11</t>
  </si>
  <si>
    <t>2690.10</t>
  </si>
  <si>
    <t>FVKLVSWYDNEYGYSTR</t>
  </si>
  <si>
    <t>2691.12</t>
  </si>
  <si>
    <t>2690.11</t>
  </si>
  <si>
    <t>LSSTAKLGPDVVLGPNVTLGDGVR</t>
  </si>
  <si>
    <t>2692.10</t>
  </si>
  <si>
    <t>2691.9</t>
  </si>
  <si>
    <t>2692.13</t>
  </si>
  <si>
    <t>GTLPLGELADVAK</t>
  </si>
  <si>
    <t>YD-SAIPIGGGSrGAGR</t>
  </si>
  <si>
    <t>2692.14</t>
  </si>
  <si>
    <t>2691.13</t>
  </si>
  <si>
    <t>DLLAENELFVASK</t>
  </si>
  <si>
    <t>2692.15</t>
  </si>
  <si>
    <t>2691.14</t>
  </si>
  <si>
    <t>TTYYVVGSALGPHPYPTLVR</t>
  </si>
  <si>
    <t>2693.2</t>
  </si>
  <si>
    <t>2692.1</t>
  </si>
  <si>
    <t>ARFEELCADLFR</t>
  </si>
  <si>
    <t>2693.6</t>
  </si>
  <si>
    <t>2692.5</t>
  </si>
  <si>
    <t>TQFGGGKSVGFGLVYNSVAEAK</t>
  </si>
  <si>
    <t>2693.7</t>
  </si>
  <si>
    <t>2692.6</t>
  </si>
  <si>
    <t>YD-MSDEEQTFETADAGSSATYPMQcSALR</t>
  </si>
  <si>
    <t>2694.10</t>
  </si>
  <si>
    <t>2693.9</t>
  </si>
  <si>
    <t>SLPNLQVWRPADGNEVSAAYKNSLESK</t>
  </si>
  <si>
    <t>2694.11</t>
  </si>
  <si>
    <t>2693.10</t>
  </si>
  <si>
    <t>SVGFGLVYNSVAEAK</t>
  </si>
  <si>
    <t>YD-NAGFGLVYNSVAEAK</t>
  </si>
  <si>
    <t>2694.12</t>
  </si>
  <si>
    <t>2693.11</t>
  </si>
  <si>
    <t>2694.4</t>
  </si>
  <si>
    <t>2693.3</t>
  </si>
  <si>
    <t>GLLrqLTVNDLPVGR</t>
  </si>
  <si>
    <t>YD-GILRqITLNDLPVGR</t>
  </si>
  <si>
    <t>YD-GVLrqITVNDLPVGR</t>
  </si>
  <si>
    <t>YD-GILRQITLnDLPVGR</t>
  </si>
  <si>
    <t>2694.8</t>
  </si>
  <si>
    <t>VLPDFmLQGGDFTAGNGTGGK</t>
  </si>
  <si>
    <t>2694.9</t>
  </si>
  <si>
    <t>2693.8</t>
  </si>
  <si>
    <t>2695.6</t>
  </si>
  <si>
    <t>2694.5</t>
  </si>
  <si>
    <t>2695.8</t>
  </si>
  <si>
    <t>2694.7</t>
  </si>
  <si>
    <t>AFTKKVSSASAAASESDVAKQLASFGY</t>
  </si>
  <si>
    <t>2695.9</t>
  </si>
  <si>
    <t>ALTEALNYMKSNDSVKDKSLYLLAGNDPEGR</t>
  </si>
  <si>
    <t>2696.2</t>
  </si>
  <si>
    <t>2695.1</t>
  </si>
  <si>
    <t>VLFAAYKVEHPFFAR</t>
  </si>
  <si>
    <t>2696.3</t>
  </si>
  <si>
    <t>2695.2</t>
  </si>
  <si>
    <t>YD-GPGESVErAR</t>
  </si>
  <si>
    <t>2696.4</t>
  </si>
  <si>
    <t>2695.3</t>
  </si>
  <si>
    <t>YD-ITLNDLPVGR</t>
  </si>
  <si>
    <t>YD-GKAkGDIPGVR</t>
  </si>
  <si>
    <t>2696.5</t>
  </si>
  <si>
    <t>2695.4</t>
  </si>
  <si>
    <t>2696.6</t>
  </si>
  <si>
    <t>2695.5</t>
  </si>
  <si>
    <t>SVKFVQGLLQNAAANAEAK</t>
  </si>
  <si>
    <t>2696.7</t>
  </si>
  <si>
    <t>YS-FVPSKPMcVEAFSEYPPLGR</t>
  </si>
  <si>
    <t>YD-FVPSKPMcVESFSEYPPLGR</t>
  </si>
  <si>
    <t>YS-FVPSKPMCVEAFSEYPPLGR</t>
  </si>
  <si>
    <t>2697.3</t>
  </si>
  <si>
    <t>NVPYVFVPSRVALGR</t>
  </si>
  <si>
    <t>2697.4</t>
  </si>
  <si>
    <t>SLMLVTALNPK</t>
  </si>
  <si>
    <t>2697.6</t>
  </si>
  <si>
    <t>FVKLVSWYdNEYGYSTR</t>
  </si>
  <si>
    <t>YS-FVKLVsWYDNEYGYSTR</t>
  </si>
  <si>
    <t>2698.2</t>
  </si>
  <si>
    <t>2697.1</t>
  </si>
  <si>
    <t>VLLDALVKGALER</t>
  </si>
  <si>
    <t>2698.3</t>
  </si>
  <si>
    <t>2697.2</t>
  </si>
  <si>
    <t>2698.4</t>
  </si>
  <si>
    <t>2698.5</t>
  </si>
  <si>
    <t>TQFTDLDKLAVSTLR</t>
  </si>
  <si>
    <t>2699.10</t>
  </si>
  <si>
    <t>2698.9</t>
  </si>
  <si>
    <t>YD-TYGGrdQQyNKTNYK</t>
  </si>
  <si>
    <t>2699.11</t>
  </si>
  <si>
    <t>2698.10</t>
  </si>
  <si>
    <t>YD-TVVVVGTVTDDAR</t>
  </si>
  <si>
    <t>2699.12</t>
  </si>
  <si>
    <t>2698.11</t>
  </si>
  <si>
    <t>SEKFPPLEDQNLDFTPNDKKDDDTDFLKR</t>
  </si>
  <si>
    <t>YS-SEkFPPLEDQNIDFTPNDKKDDDTDFLKR</t>
  </si>
  <si>
    <t>2699.6</t>
  </si>
  <si>
    <t>LAPRPLDLLRPVVR</t>
  </si>
  <si>
    <t>2699.7</t>
  </si>
  <si>
    <t>2698.6</t>
  </si>
  <si>
    <t>YNEYKQLLEELQTK</t>
  </si>
  <si>
    <t>2699.8</t>
  </si>
  <si>
    <t>2698.7</t>
  </si>
  <si>
    <t>DKTLLSWKLTGDDqKFGVPVR</t>
  </si>
  <si>
    <t>YS-DKTLISWKLTGDDQKFGVPVR</t>
  </si>
  <si>
    <t>2699.9</t>
  </si>
  <si>
    <t>2698.8</t>
  </si>
  <si>
    <t>STLEPVEQVLKDAKLSK</t>
  </si>
  <si>
    <t>2700.10</t>
  </si>
  <si>
    <t>YD-EEVAPEEIIENADGSR</t>
  </si>
  <si>
    <t>YS-sEVAPEEIIENADGSR</t>
  </si>
  <si>
    <t>2700.4</t>
  </si>
  <si>
    <t>2699.3</t>
  </si>
  <si>
    <t>YD-GVRRQITVNDLPVGR</t>
  </si>
  <si>
    <t>YS-GILrQITVNDLPVGR</t>
  </si>
  <si>
    <t>2700.8</t>
  </si>
  <si>
    <t>SQDFVTLVSKDDKEYELSR</t>
  </si>
  <si>
    <t>YS-SQdFVTLVSKDDKEYEISR</t>
  </si>
  <si>
    <t>2700.9</t>
  </si>
  <si>
    <t>YCDEPFTVEPVELVSEHNGQSR</t>
  </si>
  <si>
    <t>2701.12</t>
  </si>
  <si>
    <t>2700.11</t>
  </si>
  <si>
    <t>SLNHPENEPSSVKDYSFLGVLAR</t>
  </si>
  <si>
    <t>2701.13</t>
  </si>
  <si>
    <t>2700.12</t>
  </si>
  <si>
    <t>ALEPLDYTTHSRELDAEYLK</t>
  </si>
  <si>
    <t>2701.14</t>
  </si>
  <si>
    <t>2700.13</t>
  </si>
  <si>
    <t>YS-SDEEHTFETADAGSSATYPMQCSALRKNGFVVIK</t>
  </si>
  <si>
    <t>2701.9</t>
  </si>
  <si>
    <t>2702.10</t>
  </si>
  <si>
    <t>2702.6</t>
  </si>
  <si>
    <t>2701.5</t>
  </si>
  <si>
    <t>VLLVPLSNHKDLVPVTTEVAK</t>
  </si>
  <si>
    <t>2702.7</t>
  </si>
  <si>
    <t>2701.6</t>
  </si>
  <si>
    <t>MVLLGPPGAGKGTQAPNLQERFHAAHLATGDMLR</t>
  </si>
  <si>
    <t>2702.9</t>
  </si>
  <si>
    <t>2701.8</t>
  </si>
  <si>
    <t>SRLERLTSLNVVAGSDLR</t>
  </si>
  <si>
    <t>2703.5</t>
  </si>
  <si>
    <t>2702.4</t>
  </si>
  <si>
    <t>SLVDNMLTGVTKGYKYK</t>
  </si>
  <si>
    <t>2703.8</t>
  </si>
  <si>
    <t>FFGFTPEGVAER</t>
  </si>
  <si>
    <t>2703.9</t>
  </si>
  <si>
    <t>2702.8</t>
  </si>
  <si>
    <t>2704.10</t>
  </si>
  <si>
    <t>LNLALNKNSLPGDKSALVPGGVRLGAPAMTTR</t>
  </si>
  <si>
    <t>2704.11</t>
  </si>
  <si>
    <t>2703.10</t>
  </si>
  <si>
    <t>VLAPQLSFAPELASEEERK</t>
  </si>
  <si>
    <t>2704.12</t>
  </si>
  <si>
    <t>2703.11</t>
  </si>
  <si>
    <t>2704.15</t>
  </si>
  <si>
    <t>2703.14</t>
  </si>
  <si>
    <t>2704.5</t>
  </si>
  <si>
    <t>2703.4</t>
  </si>
  <si>
    <t>2704.8</t>
  </si>
  <si>
    <t>2703.7</t>
  </si>
  <si>
    <t>LLLSTDLLAR</t>
  </si>
  <si>
    <t>2705.11</t>
  </si>
  <si>
    <t>2705.13</t>
  </si>
  <si>
    <t>DLKQDAVREFFASQVGGVQR</t>
  </si>
  <si>
    <t>2705.14</t>
  </si>
  <si>
    <t>2704.13</t>
  </si>
  <si>
    <t>YD-KDGTRIVDHADGTR</t>
  </si>
  <si>
    <t>2705.15</t>
  </si>
  <si>
    <t>2704.14</t>
  </si>
  <si>
    <t>NRGLDLVVNEVSNRSTPSVVGFGPK</t>
  </si>
  <si>
    <t>2705.3</t>
  </si>
  <si>
    <t>2704.2</t>
  </si>
  <si>
    <t>SLACVLTVLNEQQR</t>
  </si>
  <si>
    <t>2705.8</t>
  </si>
  <si>
    <t>2704.7</t>
  </si>
  <si>
    <t>GLLrQLTVNDL</t>
  </si>
  <si>
    <t>2705.9</t>
  </si>
  <si>
    <t>2706.2</t>
  </si>
  <si>
    <t>2705.1</t>
  </si>
  <si>
    <t>LLWYLAR</t>
  </si>
  <si>
    <t>2706.6</t>
  </si>
  <si>
    <t>2705.5</t>
  </si>
  <si>
    <t>estLHLVLR</t>
  </si>
  <si>
    <t>2706.7</t>
  </si>
  <si>
    <t>2705.6</t>
  </si>
  <si>
    <t>VVGLSTLPELYEK</t>
  </si>
  <si>
    <t>2707.2</t>
  </si>
  <si>
    <t>2706.1</t>
  </si>
  <si>
    <t>2707.4</t>
  </si>
  <si>
    <t>2706.3</t>
  </si>
  <si>
    <t>2708.2</t>
  </si>
  <si>
    <t>2707.1</t>
  </si>
  <si>
    <t>FFDPRVWVR</t>
  </si>
  <si>
    <t>2708.3</t>
  </si>
  <si>
    <t>ALELKVDDELLVAR</t>
  </si>
  <si>
    <t>2708.4</t>
  </si>
  <si>
    <t>2707.3</t>
  </si>
  <si>
    <t>SVKFVQGLLQnAAANAEAK</t>
  </si>
  <si>
    <t>2708.6</t>
  </si>
  <si>
    <t>2707.5</t>
  </si>
  <si>
    <t>ALSDAMFANPKADWGDDLPTTK</t>
  </si>
  <si>
    <t>YS-AISDAMFAnPKADWGDDIPTTK</t>
  </si>
  <si>
    <t>2708.7</t>
  </si>
  <si>
    <t>2707.6</t>
  </si>
  <si>
    <t>SNVASWLQGTQVNLER</t>
  </si>
  <si>
    <t>2709.3</t>
  </si>
  <si>
    <t>2709.4</t>
  </si>
  <si>
    <t>FDALFPQKTVADTVMR</t>
  </si>
  <si>
    <t>2709.7</t>
  </si>
  <si>
    <t>YFTPDWLDEK</t>
  </si>
  <si>
    <t>2710.2</t>
  </si>
  <si>
    <t>2709.1</t>
  </si>
  <si>
    <t>2710.9</t>
  </si>
  <si>
    <t>2709.8</t>
  </si>
  <si>
    <t>YD-EEKFPPLEDQNIDFTPNDKKDDDTDFLKR</t>
  </si>
  <si>
    <t>2711.10</t>
  </si>
  <si>
    <t>YS-SEVAPEEIIEnADGSR</t>
  </si>
  <si>
    <t>2711.3</t>
  </si>
  <si>
    <t>SLSSKLSVQDLDLKDKRVFLR</t>
  </si>
  <si>
    <t>YS-SLSSkLSVQDLDLKDKRVFIR</t>
  </si>
  <si>
    <t>2711.4</t>
  </si>
  <si>
    <t>2710.3</t>
  </si>
  <si>
    <t>YD-GIRRQVTVNDLPVGR</t>
  </si>
  <si>
    <t>2711.7</t>
  </si>
  <si>
    <t>2710.6</t>
  </si>
  <si>
    <t>ENDLLVLMESEREAR</t>
  </si>
  <si>
    <t>2711.8</t>
  </si>
  <si>
    <t>2710.7</t>
  </si>
  <si>
    <t>TASGNLLPSSTGAAKAVGKVLPELQGK</t>
  </si>
  <si>
    <t>2711.9</t>
  </si>
  <si>
    <t>2710.8</t>
  </si>
  <si>
    <t>LLLDKSTEQLRPFATAAVLR</t>
  </si>
  <si>
    <t>2712.3</t>
  </si>
  <si>
    <t>2711.2</t>
  </si>
  <si>
    <t>VAQLKPFFKYLDDANVTR</t>
  </si>
  <si>
    <t>2712.4</t>
  </si>
  <si>
    <t>2712.5</t>
  </si>
  <si>
    <t>GQKLPLFSASGLPHNELAAQLCR</t>
  </si>
  <si>
    <t>2712.6</t>
  </si>
  <si>
    <t>2711.5</t>
  </si>
  <si>
    <t>2712.8</t>
  </si>
  <si>
    <t>LMSFPEALADcNK</t>
  </si>
  <si>
    <t>YS-LMSFPEAIADCNK</t>
  </si>
  <si>
    <t>2713.3</t>
  </si>
  <si>
    <t>2712.2</t>
  </si>
  <si>
    <t>LNNVFVLGEQGKPYLSLPKGK</t>
  </si>
  <si>
    <t>2713.5</t>
  </si>
  <si>
    <t>YD-MSRLERLTSLNVVAGSDLR</t>
  </si>
  <si>
    <t>2713.6</t>
  </si>
  <si>
    <t>2713.7</t>
  </si>
  <si>
    <t>SAETAAANTATAPVPEVQEQESSKSKQVNLTPAPLPTSSPWK</t>
  </si>
  <si>
    <t>2715.11</t>
  </si>
  <si>
    <t>2714.10</t>
  </si>
  <si>
    <t>2715.7</t>
  </si>
  <si>
    <t>2714.6</t>
  </si>
  <si>
    <t>2715.8</t>
  </si>
  <si>
    <t>2714.7</t>
  </si>
  <si>
    <t>2715.9</t>
  </si>
  <si>
    <t>2714.8</t>
  </si>
  <si>
    <t>VLEPELEEQSAVTPEANENLLKLK</t>
  </si>
  <si>
    <t>2716.12</t>
  </si>
  <si>
    <t>2716.14</t>
  </si>
  <si>
    <t>2715.13</t>
  </si>
  <si>
    <t>LGTLVNQKTSAVAALTEVRAEDEAALAK</t>
  </si>
  <si>
    <t>2716.15</t>
  </si>
  <si>
    <t>2715.14</t>
  </si>
  <si>
    <t>LVNDVTAAGVSYGLFKTDLPEGEEKPR</t>
  </si>
  <si>
    <t>2716.16</t>
  </si>
  <si>
    <t>2715.15</t>
  </si>
  <si>
    <t>2716.17</t>
  </si>
  <si>
    <t>2715.16</t>
  </si>
  <si>
    <t>TASGLYLPEKNVEKLNQAEVVAVGPGFTDANGNK</t>
  </si>
  <si>
    <t>2716.5</t>
  </si>
  <si>
    <t>2715.4</t>
  </si>
  <si>
    <t>2716.8</t>
  </si>
  <si>
    <t>VADFGVLHRNEFSGALSGLTR</t>
  </si>
  <si>
    <t>2716.9</t>
  </si>
  <si>
    <t>GFTLAEVKAAGLTAAYAR</t>
  </si>
  <si>
    <t>2717.10</t>
  </si>
  <si>
    <t>AYPTQDLVFNLQR</t>
  </si>
  <si>
    <t>2717.11</t>
  </si>
  <si>
    <t>2716.10</t>
  </si>
  <si>
    <t>ANGTTVLVGMPAGAKCCSDVFNQVVK</t>
  </si>
  <si>
    <t>2717.12</t>
  </si>
  <si>
    <t>2716.11</t>
  </si>
  <si>
    <t>GLDLTNVTLPDTPTYSK</t>
  </si>
  <si>
    <t>2717.6</t>
  </si>
  <si>
    <t>LELKNLPEKFKNGLF</t>
  </si>
  <si>
    <t>2717.7</t>
  </si>
  <si>
    <t>2716.6</t>
  </si>
  <si>
    <t>LAQnDGLLKNVWSYSR</t>
  </si>
  <si>
    <t>YS-LAQNDGLLKnVWSYSR</t>
  </si>
  <si>
    <t>2717.8</t>
  </si>
  <si>
    <t>2716.7</t>
  </si>
  <si>
    <t>MLKAGTVWLNTYNDFDSR</t>
  </si>
  <si>
    <t>2717.9</t>
  </si>
  <si>
    <t>2718.3</t>
  </si>
  <si>
    <t>2717.2</t>
  </si>
  <si>
    <t>SRSGVAVADESLTAFNDLKLGKKYK</t>
  </si>
  <si>
    <t>2718.6</t>
  </si>
  <si>
    <t>2717.5</t>
  </si>
  <si>
    <t>AGDKVFFEGFGDEAPMKQLNPK</t>
  </si>
  <si>
    <t>2718.7</t>
  </si>
  <si>
    <t>GLdLTNVTLPDTPTYSK</t>
  </si>
  <si>
    <t>2718.9</t>
  </si>
  <si>
    <t>SSSFAHLQAPSPLPDPLQVSKPETR</t>
  </si>
  <si>
    <t>2719.10</t>
  </si>
  <si>
    <t>LVNDVTAAGVSYGLFK</t>
  </si>
  <si>
    <t>YD-IVNDVTAAAVSYGVFK</t>
  </si>
  <si>
    <t>2719.12</t>
  </si>
  <si>
    <t>2718.11</t>
  </si>
  <si>
    <t>AAAEYEKGEYETALSTLNDAVEQGR</t>
  </si>
  <si>
    <t>2719.2</t>
  </si>
  <si>
    <t>2718.1</t>
  </si>
  <si>
    <t>2719.4</t>
  </si>
  <si>
    <t>LFsLVEqR</t>
  </si>
  <si>
    <t>YD-AGCPLDLER</t>
  </si>
  <si>
    <t>YD-IFsLMPEk</t>
  </si>
  <si>
    <t>2719.5</t>
  </si>
  <si>
    <t>2718.4</t>
  </si>
  <si>
    <t>SLVDNMLTGVTKGYK</t>
  </si>
  <si>
    <t>2719.8</t>
  </si>
  <si>
    <t>LGDTLYEEFGLSK</t>
  </si>
  <si>
    <t>2719.9</t>
  </si>
  <si>
    <t>2718.8</t>
  </si>
  <si>
    <t>YS-LGEHnIDVLEGNEQFINAAK</t>
  </si>
  <si>
    <t>YD-mWDKnLVIGESTWEEVKR</t>
  </si>
  <si>
    <t>2720.3</t>
  </si>
  <si>
    <t>LNLDPDTLTLKRVVDLNDR</t>
  </si>
  <si>
    <t>2720.4</t>
  </si>
  <si>
    <t>2719.3</t>
  </si>
  <si>
    <t>LLKLDPSKVNVYGGAVALGHPLGCSGAR</t>
  </si>
  <si>
    <t>2720.7</t>
  </si>
  <si>
    <t>2719.6</t>
  </si>
  <si>
    <t>AGLKAMQFNTLGVSDGLSMGTK</t>
  </si>
  <si>
    <t>2720.8</t>
  </si>
  <si>
    <t>2719.7</t>
  </si>
  <si>
    <t>qLENVSSNLVKNAEQHNLVK</t>
  </si>
  <si>
    <t>2720.9</t>
  </si>
  <si>
    <t>2721.11</t>
  </si>
  <si>
    <t>2720.10</t>
  </si>
  <si>
    <t>ALLDEVVKSSAAGNTVLLGGGDTATVAKK</t>
  </si>
  <si>
    <t>2721.12</t>
  </si>
  <si>
    <t>2720.11</t>
  </si>
  <si>
    <t>SLSSKLSVQDLDLK</t>
  </si>
  <si>
    <t>YD-ELSSKLSVQDLDLK</t>
  </si>
  <si>
    <t>YS-SLSSkLSVQDLDLK</t>
  </si>
  <si>
    <t>2721.13</t>
  </si>
  <si>
    <t>2720.12</t>
  </si>
  <si>
    <t>YFLQPSGRFVLGGPQGDAGLTGR</t>
  </si>
  <si>
    <t>2722.10</t>
  </si>
  <si>
    <t>2721.9</t>
  </si>
  <si>
    <t>LLNEPTAAALAYGLGAGK</t>
  </si>
  <si>
    <t>2722.11</t>
  </si>
  <si>
    <t>2721.10</t>
  </si>
  <si>
    <t>GLMKPSGGKLLPGAGATELELLSR</t>
  </si>
  <si>
    <t>2722.12</t>
  </si>
  <si>
    <t>DLPEGcEMKQLQMLAR</t>
  </si>
  <si>
    <t>YS-DLPEGCEMKQLQMLAR</t>
  </si>
  <si>
    <t>2722.14</t>
  </si>
  <si>
    <t>FAAHTGATPLAGRFTPGSFTNYLTR</t>
  </si>
  <si>
    <t>2722.16</t>
  </si>
  <si>
    <t>2721.15</t>
  </si>
  <si>
    <t>LLGDAAKNQAAMNPANTVFDAKRLLGR</t>
  </si>
  <si>
    <t>2722.18</t>
  </si>
  <si>
    <t>2721.17</t>
  </si>
  <si>
    <t>2722.3</t>
  </si>
  <si>
    <t>2721.2</t>
  </si>
  <si>
    <t>SLFQLQAEKLLR</t>
  </si>
  <si>
    <t>2722.4</t>
  </si>
  <si>
    <t>2721.3</t>
  </si>
  <si>
    <t>LDDMDELMAGFKR</t>
  </si>
  <si>
    <t>2722.5</t>
  </si>
  <si>
    <t>2721.4</t>
  </si>
  <si>
    <t>DLDGLRVALPQMTR</t>
  </si>
  <si>
    <t>YD-AGVkAYeLrTkSK</t>
  </si>
  <si>
    <t>2722.6</t>
  </si>
  <si>
    <t>2721.5</t>
  </si>
  <si>
    <t>SGVAVADESLTAFNDLKLGKK</t>
  </si>
  <si>
    <t>2722.7</t>
  </si>
  <si>
    <t>2721.6</t>
  </si>
  <si>
    <t>2723.13</t>
  </si>
  <si>
    <t>YD-IINEPTAAAIAYGLDr</t>
  </si>
  <si>
    <t>2723.5</t>
  </si>
  <si>
    <t>MENDKGQLVELYVPR</t>
  </si>
  <si>
    <t>YS-MENDKGqLVELYVPR</t>
  </si>
  <si>
    <t>YS-MENDkGQLVELYVPR</t>
  </si>
  <si>
    <t>2723.7</t>
  </si>
  <si>
    <t>AVASGVFKDLPNNELVLR</t>
  </si>
  <si>
    <t>2723.8</t>
  </si>
  <si>
    <t>AEWGSDLPTTKEAFWYR</t>
  </si>
  <si>
    <t>2723.9</t>
  </si>
  <si>
    <t>2722.8</t>
  </si>
  <si>
    <t>SLACVLTVLNEQQREAVR</t>
  </si>
  <si>
    <t>2724.10</t>
  </si>
  <si>
    <t>TVKSLVDNMLTGVTK</t>
  </si>
  <si>
    <t>2724.3</t>
  </si>
  <si>
    <t>2723.2</t>
  </si>
  <si>
    <t>LNQLLRLEEELGDK</t>
  </si>
  <si>
    <t>2724.4</t>
  </si>
  <si>
    <t>2723.3</t>
  </si>
  <si>
    <t>FKPGNVMGVTNLDLVR</t>
  </si>
  <si>
    <t>2724.5</t>
  </si>
  <si>
    <t>2723.4</t>
  </si>
  <si>
    <t>MeNDKGQLVELYVPR</t>
  </si>
  <si>
    <t>YS-MENdKGQLVELYVPR</t>
  </si>
  <si>
    <t>2724.7</t>
  </si>
  <si>
    <t>2723.6</t>
  </si>
  <si>
    <t>KYNAFLASEVLLKQVPR</t>
  </si>
  <si>
    <t>2724.8</t>
  </si>
  <si>
    <t>2725.10</t>
  </si>
  <si>
    <t>2724.9</t>
  </si>
  <si>
    <t>SANLDKSLDELLGSNKAGSNR</t>
  </si>
  <si>
    <t>YS-SANLDkSLDEIIGSNKAGSNR</t>
  </si>
  <si>
    <t>2725.12</t>
  </si>
  <si>
    <t>2724.11</t>
  </si>
  <si>
    <t>FLPYLYNGLQHSCQDLGYK</t>
  </si>
  <si>
    <t>2725.14</t>
  </si>
  <si>
    <t>2724.13</t>
  </si>
  <si>
    <t>VGDQVLLPQFGGSTLK</t>
  </si>
  <si>
    <t>2726.11</t>
  </si>
  <si>
    <t>FVDESLLSTLPAGK</t>
  </si>
  <si>
    <t>2726.14</t>
  </si>
  <si>
    <t>2725.13</t>
  </si>
  <si>
    <t>GLFSTLVGGSAGAYAGSK</t>
  </si>
  <si>
    <t>2726.5</t>
  </si>
  <si>
    <t>2725.4</t>
  </si>
  <si>
    <t>VLPELQGKLTGMAFR</t>
  </si>
  <si>
    <t>2727.2</t>
  </si>
  <si>
    <t>2726.1</t>
  </si>
  <si>
    <t>MVDNETLGYFLAR</t>
  </si>
  <si>
    <t>2727.5</t>
  </si>
  <si>
    <t>2726.4</t>
  </si>
  <si>
    <t>2727.6</t>
  </si>
  <si>
    <t>2727.7</t>
  </si>
  <si>
    <t>2726.6</t>
  </si>
  <si>
    <t>TAQLSLQDYLNQQANNQFNKVPEAK</t>
  </si>
  <si>
    <t>2728.2</t>
  </si>
  <si>
    <t>2727.1</t>
  </si>
  <si>
    <t>LAELLKPVFQ</t>
  </si>
  <si>
    <t>2729.10</t>
  </si>
  <si>
    <t>2728.9</t>
  </si>
  <si>
    <t>2729.11</t>
  </si>
  <si>
    <t>2728.10</t>
  </si>
  <si>
    <t>LLQSTQGLPSYLVSSKLSLSK</t>
  </si>
  <si>
    <t>2729.12</t>
  </si>
  <si>
    <t>2728.11</t>
  </si>
  <si>
    <t>MLFLYGASDQAVPSVR</t>
  </si>
  <si>
    <t>2729.6</t>
  </si>
  <si>
    <t>2728.5</t>
  </si>
  <si>
    <t>SqPVVVLDAKDHLLGR</t>
  </si>
  <si>
    <t>2729.7</t>
  </si>
  <si>
    <t>2728.6</t>
  </si>
  <si>
    <t>SEELYPGRPLALALDTKGPELR</t>
  </si>
  <si>
    <t>2730.2</t>
  </si>
  <si>
    <t>2729.1</t>
  </si>
  <si>
    <t>2730.4</t>
  </si>
  <si>
    <t>2729.3</t>
  </si>
  <si>
    <t>YD-NckENTLLGEFDLK</t>
  </si>
  <si>
    <t>2730.5</t>
  </si>
  <si>
    <t>2729.4</t>
  </si>
  <si>
    <t>LAQNDGLLKnVWSYSR</t>
  </si>
  <si>
    <t>2730.6</t>
  </si>
  <si>
    <t>2729.5</t>
  </si>
  <si>
    <t>VKNYEnGFLNNPLVLSPTTTVGEAK</t>
  </si>
  <si>
    <t>YS-VKNYENGFINNPIVISPTTTVGEAK</t>
  </si>
  <si>
    <t>YS-VKnYENGFINNPIVISPTTTVGEAK</t>
  </si>
  <si>
    <t>2731.5</t>
  </si>
  <si>
    <t>MKYLQTEQQLELPEGVTVSLK</t>
  </si>
  <si>
    <t>2731.6</t>
  </si>
  <si>
    <t>YD-tRSSVLAdALNAINNAeKTGkR</t>
  </si>
  <si>
    <t>2731.7</t>
  </si>
  <si>
    <t>LGPDVVLGPNVTLGDGVR</t>
  </si>
  <si>
    <t>2732.10</t>
  </si>
  <si>
    <t>2731.9</t>
  </si>
  <si>
    <t>TLYFSHGFSPVFK</t>
  </si>
  <si>
    <t>2732.4</t>
  </si>
  <si>
    <t>2731.3</t>
  </si>
  <si>
    <t>LGPdVVLGPNVTLGDGVR</t>
  </si>
  <si>
    <t>YS-IGPDVVIGPNVtIGDGVR</t>
  </si>
  <si>
    <t>2732.5</t>
  </si>
  <si>
    <t>2731.4</t>
  </si>
  <si>
    <t>ANSGHPGAPLGMAPAAHVLWSQMR</t>
  </si>
  <si>
    <t>2732.6</t>
  </si>
  <si>
    <t>LGLDcASSEFFK</t>
  </si>
  <si>
    <t>YS-IGLDCASSEFFK</t>
  </si>
  <si>
    <t>YD-IDkQGVyPFK</t>
  </si>
  <si>
    <t>2732.7</t>
  </si>
  <si>
    <t>VKNYENGFLNNPLVLSPTTTVGEAK</t>
  </si>
  <si>
    <t>2732.8</t>
  </si>
  <si>
    <t>LVAFVCSPLSDSRDELLR</t>
  </si>
  <si>
    <t>YD-mAVKGLGKPDQVYDGSKIR</t>
  </si>
  <si>
    <t>2732.9</t>
  </si>
  <si>
    <t>2731.8</t>
  </si>
  <si>
    <t>LLQLAGVEDVYTQSNGKTRTLENTLK</t>
  </si>
  <si>
    <t>2733.10</t>
  </si>
  <si>
    <t>2733.2</t>
  </si>
  <si>
    <t>2732.1</t>
  </si>
  <si>
    <t>YVSVSVLVDRLK</t>
  </si>
  <si>
    <t>2733.3</t>
  </si>
  <si>
    <t>2732.2</t>
  </si>
  <si>
    <t>2733.5</t>
  </si>
  <si>
    <t>NLDVSNLPSLA</t>
  </si>
  <si>
    <t>2733.6</t>
  </si>
  <si>
    <t>2733.7</t>
  </si>
  <si>
    <t>LGELAFNLGVK</t>
  </si>
  <si>
    <t>2734.2</t>
  </si>
  <si>
    <t>2733.1</t>
  </si>
  <si>
    <t>GLLrqLTVnDLPVGR</t>
  </si>
  <si>
    <t>YD-GILRqITLnDLPVGR</t>
  </si>
  <si>
    <t>YD-GVLrqITVnDLPVGR</t>
  </si>
  <si>
    <t>2734.3</t>
  </si>
  <si>
    <t>LAWTVLFRK</t>
  </si>
  <si>
    <t>2734.4</t>
  </si>
  <si>
    <t>2734.5</t>
  </si>
  <si>
    <t>2733.4</t>
  </si>
  <si>
    <t>LVKEELFGPVVTVAKFK</t>
  </si>
  <si>
    <t>2734.8</t>
  </si>
  <si>
    <t>YD-SVKILnHSInGKLNK</t>
  </si>
  <si>
    <t>2734.9</t>
  </si>
  <si>
    <t>2733.8</t>
  </si>
  <si>
    <t>YcDEPFTVEPVELVSEHNGQSR</t>
  </si>
  <si>
    <t>YS-YCDEPFTVEPVEIVSEHNGQSR</t>
  </si>
  <si>
    <t>2735.10</t>
  </si>
  <si>
    <t>2735.2</t>
  </si>
  <si>
    <t>2734.1</t>
  </si>
  <si>
    <t>TLLNDEKFDFLR</t>
  </si>
  <si>
    <t>2735.6</t>
  </si>
  <si>
    <t>YS-IGPDVVIGPnVTIGDGVR</t>
  </si>
  <si>
    <t>YD-KVISEILTKEVQGSTLAQLTSK</t>
  </si>
  <si>
    <t>2735.8</t>
  </si>
  <si>
    <t>2734.7</t>
  </si>
  <si>
    <t>YS-MenDKGQLVELYVPR</t>
  </si>
  <si>
    <t>2736.10</t>
  </si>
  <si>
    <t>2735.9</t>
  </si>
  <si>
    <t>KVLSELLTKEVQGSTLAQLTSK</t>
  </si>
  <si>
    <t>2736.11</t>
  </si>
  <si>
    <t>KVLENTELGDSLFDKAGAELVPK</t>
  </si>
  <si>
    <t>2736.12</t>
  </si>
  <si>
    <t>2735.11</t>
  </si>
  <si>
    <t>2736.13</t>
  </si>
  <si>
    <t>2735.12</t>
  </si>
  <si>
    <t>LVNLDGTSANEENTMKPWQMLK</t>
  </si>
  <si>
    <t>2736.14</t>
  </si>
  <si>
    <t>2735.13</t>
  </si>
  <si>
    <t>sDEEHTFETADAGSSATYPMQCSALRKNGFVVLK</t>
  </si>
  <si>
    <t>2736.4</t>
  </si>
  <si>
    <t>2735.3</t>
  </si>
  <si>
    <t>VVFKLYNDLVPKTAENFR</t>
  </si>
  <si>
    <t>2737.11</t>
  </si>
  <si>
    <t>AVGGEVGASAALAPKLGPLGLSPK</t>
  </si>
  <si>
    <t>2737.13</t>
  </si>
  <si>
    <t>KVVLTAPSSTAPMFVMGVNEEK</t>
  </si>
  <si>
    <t>2737.15</t>
  </si>
  <si>
    <t>TAGLQLVADDLTVTNPAR</t>
  </si>
  <si>
    <t>2737.4</t>
  </si>
  <si>
    <t>2736.3</t>
  </si>
  <si>
    <t>2737.9</t>
  </si>
  <si>
    <t>2736.8</t>
  </si>
  <si>
    <t>GPLVVYAEDNGLVKALR</t>
  </si>
  <si>
    <t>2738.10</t>
  </si>
  <si>
    <t>2738.11</t>
  </si>
  <si>
    <t>2737.10</t>
  </si>
  <si>
    <t>SFSTVPATPLTYSLR</t>
  </si>
  <si>
    <t>2738.4</t>
  </si>
  <si>
    <t>2737.3</t>
  </si>
  <si>
    <t>GQSAGKLAALVELLDQKK</t>
  </si>
  <si>
    <t>2738.5</t>
  </si>
  <si>
    <t>KVDPFSSLFSTAK</t>
  </si>
  <si>
    <t>2738.9</t>
  </si>
  <si>
    <t>2737.8</t>
  </si>
  <si>
    <t>TcLLDLDMQGVK</t>
  </si>
  <si>
    <t>YS-TCILDIDMQGVK</t>
  </si>
  <si>
    <t>2739.2</t>
  </si>
  <si>
    <t>2738.1</t>
  </si>
  <si>
    <t>LFTVPTETLQAVTK</t>
  </si>
  <si>
    <t>2739.3</t>
  </si>
  <si>
    <t>2738.2</t>
  </si>
  <si>
    <t>GLGVELAKNVVLAGVK</t>
  </si>
  <si>
    <t>2739.5</t>
  </si>
  <si>
    <t>2739.8</t>
  </si>
  <si>
    <t>2738.7</t>
  </si>
  <si>
    <t>2739.9</t>
  </si>
  <si>
    <t>2738.8</t>
  </si>
  <si>
    <t>ADqLTEEQLAEFK</t>
  </si>
  <si>
    <t>YS-ADQLTEEQIAEFK</t>
  </si>
  <si>
    <t>2740.10</t>
  </si>
  <si>
    <t>YD-THILLFLPKSVSDYDGk</t>
  </si>
  <si>
    <t>2740.12</t>
  </si>
  <si>
    <t>2739.11</t>
  </si>
  <si>
    <t>VGLPAGVVNLVPGPGR</t>
  </si>
  <si>
    <t>2740.13</t>
  </si>
  <si>
    <t>2739.12</t>
  </si>
  <si>
    <t>YD-LGLDTRITTLGHVqR</t>
  </si>
  <si>
    <t>2740.3</t>
  </si>
  <si>
    <t>RLTALLPNFPYAR</t>
  </si>
  <si>
    <t>2740.9</t>
  </si>
  <si>
    <t>TAGLQLVAdDLTVTNPAR</t>
  </si>
  <si>
    <t>YS-TAGIQIVADdLTVTNPAR</t>
  </si>
  <si>
    <t>2741.12</t>
  </si>
  <si>
    <t>2740.11</t>
  </si>
  <si>
    <t>TAVVDGVFDEVSLDKYK</t>
  </si>
  <si>
    <t>2741.14</t>
  </si>
  <si>
    <t>LLDSALVTAAQLAK</t>
  </si>
  <si>
    <t>YD-LGANAILGVSLAASR</t>
  </si>
  <si>
    <t>YD-IEALNEKTPSLAK</t>
  </si>
  <si>
    <t>2741.15</t>
  </si>
  <si>
    <t>2740.14</t>
  </si>
  <si>
    <t>GGQLPAEEDVPMLHSLEPTMR</t>
  </si>
  <si>
    <t>2741.7</t>
  </si>
  <si>
    <t>2740.6</t>
  </si>
  <si>
    <t>YD-LAyLDLER</t>
  </si>
  <si>
    <t>2742.11</t>
  </si>
  <si>
    <t>2741.10</t>
  </si>
  <si>
    <t>AEELNLSGEFFR</t>
  </si>
  <si>
    <t>2742.12</t>
  </si>
  <si>
    <t>2741.11</t>
  </si>
  <si>
    <t>GVVLEGYPTLVLYPGGKKSESVVYQGSR</t>
  </si>
  <si>
    <t>2742.9</t>
  </si>
  <si>
    <t>2741.8</t>
  </si>
  <si>
    <t>GLRSGTLAPPLVAGFGEAAR</t>
  </si>
  <si>
    <t>2743.4</t>
  </si>
  <si>
    <t>2742.3</t>
  </si>
  <si>
    <t>NGKLAELLKPVFQ</t>
  </si>
  <si>
    <t>2743.5</t>
  </si>
  <si>
    <t>2742.4</t>
  </si>
  <si>
    <t>LKFDAWFPQKTAADTVMR</t>
  </si>
  <si>
    <t>2743.8</t>
  </si>
  <si>
    <t>2742.7</t>
  </si>
  <si>
    <t>MDTLFNSTEK</t>
  </si>
  <si>
    <t>2744.14</t>
  </si>
  <si>
    <t>2743.13</t>
  </si>
  <si>
    <t>MCNEYNGDLNVLDNDGDTPLHHVEDVATAR</t>
  </si>
  <si>
    <t>2744.3</t>
  </si>
  <si>
    <t>2743.2</t>
  </si>
  <si>
    <t>NLLSVAYKNVLGAR</t>
  </si>
  <si>
    <t>YD-NLLSVAYKNVVGAr</t>
  </si>
  <si>
    <t>YD-NLLSVAYKNVVGGr</t>
  </si>
  <si>
    <t>2744.6</t>
  </si>
  <si>
    <t>YD-GVLRqITVnDLPVGR</t>
  </si>
  <si>
    <t>2744.7</t>
  </si>
  <si>
    <t>2743.6</t>
  </si>
  <si>
    <t>2745.10</t>
  </si>
  <si>
    <t>2744.9</t>
  </si>
  <si>
    <t>LSLGLPVGALmNCADNSGAR</t>
  </si>
  <si>
    <t>2745.6</t>
  </si>
  <si>
    <t>2744.5</t>
  </si>
  <si>
    <t>LQRADPVALYLGLK</t>
  </si>
  <si>
    <t>2745.8</t>
  </si>
  <si>
    <t>2746.13</t>
  </si>
  <si>
    <t>2745.12</t>
  </si>
  <si>
    <t>2746.16</t>
  </si>
  <si>
    <t>2745.15</t>
  </si>
  <si>
    <t>SLGLVPDMLACR</t>
  </si>
  <si>
    <t>2746.17</t>
  </si>
  <si>
    <t>2745.16</t>
  </si>
  <si>
    <t>TAAKVPSPGLGAPPLYSYLR</t>
  </si>
  <si>
    <t>2746.19</t>
  </si>
  <si>
    <t>2745.18</t>
  </si>
  <si>
    <t>YD-ISACAVCDGAVPIFR</t>
  </si>
  <si>
    <t>2746.3</t>
  </si>
  <si>
    <t>2745.2</t>
  </si>
  <si>
    <t>LLLLAANTPVLR</t>
  </si>
  <si>
    <t>2746.6</t>
  </si>
  <si>
    <t>2745.5</t>
  </si>
  <si>
    <t>GVWLPFER</t>
  </si>
  <si>
    <t>2747.10</t>
  </si>
  <si>
    <t>2746.9</t>
  </si>
  <si>
    <t>LAALVELLDQK</t>
  </si>
  <si>
    <t>2747.14</t>
  </si>
  <si>
    <t>2747.5</t>
  </si>
  <si>
    <t>2746.4</t>
  </si>
  <si>
    <t>LFALEFAR</t>
  </si>
  <si>
    <t>2748.3</t>
  </si>
  <si>
    <t>2747.2</t>
  </si>
  <si>
    <t>LLSFEFPERPGALTR</t>
  </si>
  <si>
    <t>2748.4</t>
  </si>
  <si>
    <t>2747.3</t>
  </si>
  <si>
    <t>2750.3</t>
  </si>
  <si>
    <t>2749.2</t>
  </si>
  <si>
    <t>SKLVFFTWSPDTAPVRSK</t>
  </si>
  <si>
    <t>2750.4</t>
  </si>
  <si>
    <t>2749.3</t>
  </si>
  <si>
    <t>LLVKLENQqGVNNFDELLK</t>
  </si>
  <si>
    <t>YS-IIVKIENQQGVNNFDEILK</t>
  </si>
  <si>
    <t>YS-IIVKIENqQGVNNFDEILK</t>
  </si>
  <si>
    <t>YS-IIVKIEnQQGVNNFDEILK</t>
  </si>
  <si>
    <t>2751.2</t>
  </si>
  <si>
    <t>2750.1</t>
  </si>
  <si>
    <t>YS-TAGIQIVADDLTVTNPAR</t>
  </si>
  <si>
    <t>2751.3</t>
  </si>
  <si>
    <t>2750.2</t>
  </si>
  <si>
    <t>FEELCADLFR</t>
  </si>
  <si>
    <t>2751.4</t>
  </si>
  <si>
    <t>VLAPqLSFAPELASEEERK</t>
  </si>
  <si>
    <t>YS-VLAPQISFAPEIASEEERK</t>
  </si>
  <si>
    <t>2752.2</t>
  </si>
  <si>
    <t>2751.1</t>
  </si>
  <si>
    <t>AVDDFLLSLDGTANKSK</t>
  </si>
  <si>
    <t>YS-AVDDFLISLDGTAnKSK</t>
  </si>
  <si>
    <t>2752.3</t>
  </si>
  <si>
    <t>HLAVGKQLVNLPSFMVR</t>
  </si>
  <si>
    <t>YS-HIAVGKqIVNIPSFMVR</t>
  </si>
  <si>
    <t>YS-HIAVGKQIVnIPSFMVR</t>
  </si>
  <si>
    <t>2753.2</t>
  </si>
  <si>
    <t>2752.1</t>
  </si>
  <si>
    <t>AEALNLSGEFFR</t>
  </si>
  <si>
    <t>2755.3</t>
  </si>
  <si>
    <t>2754.2</t>
  </si>
  <si>
    <t>AVGKVLPELQGKLTGMAFR</t>
  </si>
  <si>
    <t>YS-AVGKVLPELqGKLTGMAFR</t>
  </si>
  <si>
    <t>2755.4</t>
  </si>
  <si>
    <t>2754.3</t>
  </si>
  <si>
    <t>2755.5</t>
  </si>
  <si>
    <t>2754.4</t>
  </si>
  <si>
    <t>YS-IFsIVEQR</t>
  </si>
  <si>
    <t>2755.6</t>
  </si>
  <si>
    <t>2754.5</t>
  </si>
  <si>
    <t>2755.7</t>
  </si>
  <si>
    <t>2754.6</t>
  </si>
  <si>
    <t>LVAARDPLGLTTLYMGR</t>
  </si>
  <si>
    <t>YD-IVAARDPIGVVTLYmGR</t>
  </si>
  <si>
    <t>2755.8</t>
  </si>
  <si>
    <t>2754.7</t>
  </si>
  <si>
    <t>YNELVNLTLPDGTVR</t>
  </si>
  <si>
    <t>YS-YnEIVNLTLPDGTVR</t>
  </si>
  <si>
    <t>YS-YNEIVnLTLPDGTVR</t>
  </si>
  <si>
    <t>2756.2</t>
  </si>
  <si>
    <t>2755.1</t>
  </si>
  <si>
    <t>YLDLEAPVQLVK</t>
  </si>
  <si>
    <t>2756.3</t>
  </si>
  <si>
    <t>2755.2</t>
  </si>
  <si>
    <t>2756.4</t>
  </si>
  <si>
    <t>KVSSASAAASESDVAKQLASFGY</t>
  </si>
  <si>
    <t>2756.5</t>
  </si>
  <si>
    <t>SQVYFDVEADGQPLGR</t>
  </si>
  <si>
    <t>2756.6</t>
  </si>
  <si>
    <t>SQVYFDVEADGqPLGR</t>
  </si>
  <si>
    <t>YS-SQVYFDVEADGQPIGR</t>
  </si>
  <si>
    <t>2756.7</t>
  </si>
  <si>
    <t>2757.4</t>
  </si>
  <si>
    <t>GPVRENDLLVLMESER</t>
  </si>
  <si>
    <t>2758.4</t>
  </si>
  <si>
    <t>2757.3</t>
  </si>
  <si>
    <t>VLAATNRVDVLDPALLR</t>
  </si>
  <si>
    <t>2759.2</t>
  </si>
  <si>
    <t>2758.1</t>
  </si>
  <si>
    <t>2759.4</t>
  </si>
  <si>
    <t>2758.3</t>
  </si>
  <si>
    <t>2760.3</t>
  </si>
  <si>
    <t>FFLSNPDLVDRLEK</t>
  </si>
  <si>
    <t>YD-LFSEQTLDDNKKVR</t>
  </si>
  <si>
    <t>2762.4</t>
  </si>
  <si>
    <t>2761.3</t>
  </si>
  <si>
    <t>2762.6</t>
  </si>
  <si>
    <t>2761.5</t>
  </si>
  <si>
    <t>2764.2</t>
  </si>
  <si>
    <t>2763.1</t>
  </si>
  <si>
    <t>2766.2</t>
  </si>
  <si>
    <t>2765.1</t>
  </si>
  <si>
    <t>WAMVVENGLVTYAAK</t>
  </si>
  <si>
    <t>2766.3</t>
  </si>
  <si>
    <t>2765.2</t>
  </si>
  <si>
    <t>2767.2</t>
  </si>
  <si>
    <t>2766.1</t>
  </si>
  <si>
    <t>2767.3</t>
  </si>
  <si>
    <t>2767.4</t>
  </si>
  <si>
    <t>2768.3</t>
  </si>
  <si>
    <t>GADLDELWLR</t>
  </si>
  <si>
    <t>2769.2</t>
  </si>
  <si>
    <t>2768.1</t>
  </si>
  <si>
    <t>2770.4</t>
  </si>
  <si>
    <t>2769.3</t>
  </si>
  <si>
    <t>2770.5</t>
  </si>
  <si>
    <t>2769.4</t>
  </si>
  <si>
    <t>TSLLGTLGPKTNNPETLVALR</t>
  </si>
  <si>
    <t>YD-DGLVSLARSLGLVVSVNAEPAK</t>
  </si>
  <si>
    <t>2770.6</t>
  </si>
  <si>
    <t>2769.5</t>
  </si>
  <si>
    <t>FVPSKPMCVEAFSEYPPLGR</t>
  </si>
  <si>
    <t>2771.2</t>
  </si>
  <si>
    <t>2770.1</t>
  </si>
  <si>
    <t>GLMNFVSLDAR</t>
  </si>
  <si>
    <t>2771.3</t>
  </si>
  <si>
    <t>2770.2</t>
  </si>
  <si>
    <t>MMSNPGAMQNLQKMMQDPSLR</t>
  </si>
  <si>
    <t>2772.3</t>
  </si>
  <si>
    <t>TFAEAMRLGSEVYHNLK</t>
  </si>
  <si>
    <t>2772.4</t>
  </si>
  <si>
    <t>2772.5</t>
  </si>
  <si>
    <t>2771.4</t>
  </si>
  <si>
    <t>LHSFALGLPNAPDLQAAR</t>
  </si>
  <si>
    <t>YS-LHSFAIGLPnAPDLQAAR</t>
  </si>
  <si>
    <t>YS-LHSFAIGLPnAPDLqAAr</t>
  </si>
  <si>
    <t>2773.3</t>
  </si>
  <si>
    <t>2772.2</t>
  </si>
  <si>
    <t>ELLGKLGLKQLPGLLR</t>
  </si>
  <si>
    <t>2773.4</t>
  </si>
  <si>
    <t>2774.3</t>
  </si>
  <si>
    <t>2773.2</t>
  </si>
  <si>
    <t>DSLLKLLGPTSVVGR</t>
  </si>
  <si>
    <t>2774.5</t>
  </si>
  <si>
    <t>YS-sqVYFDVEADGQPIGR</t>
  </si>
  <si>
    <t>2774.6</t>
  </si>
  <si>
    <t>2773.5</t>
  </si>
  <si>
    <t>KGSLEnNLREFPEYFAAQA</t>
  </si>
  <si>
    <t>2775.3</t>
  </si>
  <si>
    <t>2774.2</t>
  </si>
  <si>
    <t>2776.2</t>
  </si>
  <si>
    <t>2775.1</t>
  </si>
  <si>
    <t>YD-MSQVYFDVEADGQPIGR</t>
  </si>
  <si>
    <t>2777.2</t>
  </si>
  <si>
    <t>2776.1</t>
  </si>
  <si>
    <t>2778.3</t>
  </si>
  <si>
    <t>KLWCFGPDGNGPNLVLDQTK</t>
  </si>
  <si>
    <t>2778.4</t>
  </si>
  <si>
    <t>2777.3</t>
  </si>
  <si>
    <t>2779.3</t>
  </si>
  <si>
    <t>2778.2</t>
  </si>
  <si>
    <t>YS-SQVYFDVEADGqPIGR</t>
  </si>
  <si>
    <t>YS-SqVYFDVEADGQPIGR</t>
  </si>
  <si>
    <t>2780.2</t>
  </si>
  <si>
    <t>2779.1</t>
  </si>
  <si>
    <t>2780.3</t>
  </si>
  <si>
    <t>2779.2</t>
  </si>
  <si>
    <t>FVPSKPMCVeAFSEYPPLGR</t>
  </si>
  <si>
    <t>2781.3</t>
  </si>
  <si>
    <t>SMGAPLGSVLVGNLK</t>
  </si>
  <si>
    <t>2781.4</t>
  </si>
  <si>
    <t>2781.5</t>
  </si>
  <si>
    <t>2780.4</t>
  </si>
  <si>
    <t>2781.6</t>
  </si>
  <si>
    <t>2780.5</t>
  </si>
  <si>
    <t>SELQNKAETAAQDVQQKLEETK</t>
  </si>
  <si>
    <t>YS-SEIQNkAETAAQDVQQKLEETK</t>
  </si>
  <si>
    <t>2781.7</t>
  </si>
  <si>
    <t>2780.6</t>
  </si>
  <si>
    <t>NLNSETTDEQFQELFAK</t>
  </si>
  <si>
    <t>2782.2</t>
  </si>
  <si>
    <t>2781.1</t>
  </si>
  <si>
    <t>2782.4</t>
  </si>
  <si>
    <t>LLTHPNFNGNTLDNDLmLLK</t>
  </si>
  <si>
    <t>YD-FTLASQTIDLLRsELPMRK</t>
  </si>
  <si>
    <t>2784.3</t>
  </si>
  <si>
    <t>2783.2</t>
  </si>
  <si>
    <t>2784.4</t>
  </si>
  <si>
    <t>2783.3</t>
  </si>
  <si>
    <t>2784.5</t>
  </si>
  <si>
    <t>2783.4</t>
  </si>
  <si>
    <t>YS-FVPsKPMcVEAFSEYPPLGR</t>
  </si>
  <si>
    <t>2785.4</t>
  </si>
  <si>
    <t>2785.6</t>
  </si>
  <si>
    <t>2785.7</t>
  </si>
  <si>
    <t>2784.6</t>
  </si>
  <si>
    <t>NESMLTFETSQLQGAKDLVEK</t>
  </si>
  <si>
    <t>2785.9</t>
  </si>
  <si>
    <t>2784.8</t>
  </si>
  <si>
    <t>LQVRLGEHNLDVLEGNEQFLNAAK</t>
  </si>
  <si>
    <t>2787.2</t>
  </si>
  <si>
    <t>2786.1</t>
  </si>
  <si>
    <t>WFDLLK</t>
  </si>
  <si>
    <t>2787.4</t>
  </si>
  <si>
    <t>2786.3</t>
  </si>
  <si>
    <t>TGVLVGEDVHNLFTYAK</t>
  </si>
  <si>
    <t>2788.2</t>
  </si>
  <si>
    <t>2787.1</t>
  </si>
  <si>
    <t>LMSFPEALADCnKALEKDPNFVR</t>
  </si>
  <si>
    <t>YS-LMSFPEAIADCNKAIEKDPNFVR</t>
  </si>
  <si>
    <t>2789.4</t>
  </si>
  <si>
    <t>2788.3</t>
  </si>
  <si>
    <t>2790.2</t>
  </si>
  <si>
    <t>2789.1</t>
  </si>
  <si>
    <t>FGFNPDKSFVVPQEVYDHYQK</t>
  </si>
  <si>
    <t>2790.3</t>
  </si>
  <si>
    <t>2789.2</t>
  </si>
  <si>
    <t>2791.4</t>
  </si>
  <si>
    <t>LMSFPEALADCNKALEKDPNFVR</t>
  </si>
  <si>
    <t>2794.2</t>
  </si>
  <si>
    <t>2793.1</t>
  </si>
  <si>
    <t>ALKAHNGDLVNALMSLSK</t>
  </si>
  <si>
    <t>2794.3</t>
  </si>
  <si>
    <t>2793.2</t>
  </si>
  <si>
    <t>2794.4</t>
  </si>
  <si>
    <t>2793.3</t>
  </si>
  <si>
    <t>2794.5</t>
  </si>
  <si>
    <t>2793.4</t>
  </si>
  <si>
    <t>YD-rFLAGQNEGIVAER</t>
  </si>
  <si>
    <t>YD-FGGLVLSpVGk</t>
  </si>
  <si>
    <t>2794.6</t>
  </si>
  <si>
    <t>2793.5</t>
  </si>
  <si>
    <t>2795.2</t>
  </si>
  <si>
    <t>2794.1</t>
  </si>
  <si>
    <t>2795.3</t>
  </si>
  <si>
    <t>YD-GLMNFVSIDAR</t>
  </si>
  <si>
    <t>YS-MENDkGqLVELYVPR</t>
  </si>
  <si>
    <t>YS-MEnDkGQLVELYVPR</t>
  </si>
  <si>
    <t>2796.3</t>
  </si>
  <si>
    <t>SSGLTPNAVVLVATVR</t>
  </si>
  <si>
    <t>2797.2</t>
  </si>
  <si>
    <t>2796.1</t>
  </si>
  <si>
    <t>2797.3</t>
  </si>
  <si>
    <t>2796.2</t>
  </si>
  <si>
    <t>GLSELGLYPAVDPLDSKSR</t>
  </si>
  <si>
    <t>YD-ISELGIYPAVDPLDSKSR</t>
  </si>
  <si>
    <t>2797.5</t>
  </si>
  <si>
    <t>2796.4</t>
  </si>
  <si>
    <t>YS-NInSETTDEQFQELFAK</t>
  </si>
  <si>
    <t>YD-YTNLYVKNINSETTDEQFQELFAK</t>
  </si>
  <si>
    <t>2798.10</t>
  </si>
  <si>
    <t>2797.9</t>
  </si>
  <si>
    <t>SGVAVADESLTAFNDLK</t>
  </si>
  <si>
    <t>2798.11</t>
  </si>
  <si>
    <t>2797.10</t>
  </si>
  <si>
    <t>2798.3</t>
  </si>
  <si>
    <t>LGLFPANYVKPAFTR</t>
  </si>
  <si>
    <t>2798.7</t>
  </si>
  <si>
    <t>2797.6</t>
  </si>
  <si>
    <t>YQALSDPKQLETEPDLFLR</t>
  </si>
  <si>
    <t>2798.8</t>
  </si>
  <si>
    <t>2797.7</t>
  </si>
  <si>
    <t>2799.3</t>
  </si>
  <si>
    <t>2798.2</t>
  </si>
  <si>
    <t>TASEVPAHLTVYDLAGLTK</t>
  </si>
  <si>
    <t>2800.2</t>
  </si>
  <si>
    <t>2799.1</t>
  </si>
  <si>
    <t>2800.3</t>
  </si>
  <si>
    <t>2799.2</t>
  </si>
  <si>
    <t>VGDKGYFLRPTVFYDVNEDMR</t>
  </si>
  <si>
    <t>2802.2</t>
  </si>
  <si>
    <t>2801.1</t>
  </si>
  <si>
    <t>EYLNLPEHLVPGTYLQER</t>
  </si>
  <si>
    <t>YS-EYLnLPEHIVPGTYIQER</t>
  </si>
  <si>
    <t>2802.3</t>
  </si>
  <si>
    <t>2801.2</t>
  </si>
  <si>
    <t>2803.2</t>
  </si>
  <si>
    <t>2802.1</t>
  </si>
  <si>
    <t>tHLLLFLPK</t>
  </si>
  <si>
    <t>YD-YGLIYHSGFISKASAK</t>
  </si>
  <si>
    <t>2803.3</t>
  </si>
  <si>
    <t>AcDDKLMYVDYKNLTKVLSAGR</t>
  </si>
  <si>
    <t>YD-cDDkIMYVDYKNITKVISAGR</t>
  </si>
  <si>
    <t>2803.4</t>
  </si>
  <si>
    <t>TASGLYLPEKNVEKLNQAEVVAVGPGFTDANGNKVVPQVK</t>
  </si>
  <si>
    <t>2803.5</t>
  </si>
  <si>
    <t>2802.4</t>
  </si>
  <si>
    <t>2804.2</t>
  </si>
  <si>
    <t>2803.1</t>
  </si>
  <si>
    <t>NGVHMVFASFLR</t>
  </si>
  <si>
    <t>2804.6</t>
  </si>
  <si>
    <t>LQFALPHETLYSGSEVTQVNLPAKSGR</t>
  </si>
  <si>
    <t>YD-VPTVDVSVVDLTVK</t>
  </si>
  <si>
    <t>2805.2</t>
  </si>
  <si>
    <t>2804.1</t>
  </si>
  <si>
    <t>2805.3</t>
  </si>
  <si>
    <t>DYGVLLEEEGVALR</t>
  </si>
  <si>
    <t>2806.2</t>
  </si>
  <si>
    <t>2805.1</t>
  </si>
  <si>
    <t>2806.3</t>
  </si>
  <si>
    <t>2806.4</t>
  </si>
  <si>
    <t>2807.4</t>
  </si>
  <si>
    <t>2807.7</t>
  </si>
  <si>
    <t>2806.6</t>
  </si>
  <si>
    <t>2808.4</t>
  </si>
  <si>
    <t>2807.3</t>
  </si>
  <si>
    <t>MLDLnQFLEDKGGNPELLRQSQK</t>
  </si>
  <si>
    <t>2808.5</t>
  </si>
  <si>
    <t>2808.6</t>
  </si>
  <si>
    <t>2807.5</t>
  </si>
  <si>
    <t>MSSGYYLGELLR</t>
  </si>
  <si>
    <t>2809.2</t>
  </si>
  <si>
    <t>2808.1</t>
  </si>
  <si>
    <t>NGFLLDGFPR</t>
  </si>
  <si>
    <t>2809.4</t>
  </si>
  <si>
    <t>2808.3</t>
  </si>
  <si>
    <t>2810.3</t>
  </si>
  <si>
    <t>2810.4</t>
  </si>
  <si>
    <t>2809.3</t>
  </si>
  <si>
    <t>YD-DKADFDRLWTWRK</t>
  </si>
  <si>
    <t>2811.6</t>
  </si>
  <si>
    <t>2810.5</t>
  </si>
  <si>
    <t>LLDAPAALRTGQFGWSANMER</t>
  </si>
  <si>
    <t>2812.3</t>
  </si>
  <si>
    <t>2811.2</t>
  </si>
  <si>
    <t>2812.4</t>
  </si>
  <si>
    <t>2811.3</t>
  </si>
  <si>
    <t>QGNSLVDWHVNDVFPER</t>
  </si>
  <si>
    <t>2813.2</t>
  </si>
  <si>
    <t>2812.1</t>
  </si>
  <si>
    <t>LLGWATLKKGTTLEPLA</t>
  </si>
  <si>
    <t>2813.4</t>
  </si>
  <si>
    <t>AAEEADADAELADEEDALHDEL</t>
  </si>
  <si>
    <t>2813.5</t>
  </si>
  <si>
    <t>2813.6</t>
  </si>
  <si>
    <t>2812.5</t>
  </si>
  <si>
    <t>TAGLqLVADDLTVTNPAR</t>
  </si>
  <si>
    <t>YS-TAGIQIVADDLTVTnPAR</t>
  </si>
  <si>
    <t>2814.3</t>
  </si>
  <si>
    <t>GEFHPVLLAETSFPVQK</t>
  </si>
  <si>
    <t>2814.4</t>
  </si>
  <si>
    <t>2813.3</t>
  </si>
  <si>
    <t>VNQALALLTLGAR</t>
  </si>
  <si>
    <t>2814.7</t>
  </si>
  <si>
    <t>YS-sQVYFDVEADGQPIGR</t>
  </si>
  <si>
    <t>2815.10</t>
  </si>
  <si>
    <t>2814.9</t>
  </si>
  <si>
    <t>GTLTWLAPAGEYTLDEK</t>
  </si>
  <si>
    <t>2815.3</t>
  </si>
  <si>
    <t>2814.2</t>
  </si>
  <si>
    <t>2815.4</t>
  </si>
  <si>
    <t>TKDNNLLGKFELSGLPPAPR</t>
  </si>
  <si>
    <t>2815.8</t>
  </si>
  <si>
    <t>LLcDEYEADPFLR</t>
  </si>
  <si>
    <t>2815.9</t>
  </si>
  <si>
    <t>2814.8</t>
  </si>
  <si>
    <t>SQFSNLKVVTTTADDAFPSSLR</t>
  </si>
  <si>
    <t>2816.4</t>
  </si>
  <si>
    <t>LGRLEFELYDNVVPK</t>
  </si>
  <si>
    <t>2816.5</t>
  </si>
  <si>
    <t>2816.6</t>
  </si>
  <si>
    <t>2815.5</t>
  </si>
  <si>
    <t>LYASFNDTFVHVTDLSGKETLAR</t>
  </si>
  <si>
    <t>2816.8</t>
  </si>
  <si>
    <t>2815.7</t>
  </si>
  <si>
    <t>ASAPGSVLLLENLR</t>
  </si>
  <si>
    <t>2816.9</t>
  </si>
  <si>
    <t>2817.2</t>
  </si>
  <si>
    <t>2816.1</t>
  </si>
  <si>
    <t>2817.4</t>
  </si>
  <si>
    <t>2816.3</t>
  </si>
  <si>
    <t>LLTGGEKVGDKGYFLRPTVFYDVNEDMR</t>
  </si>
  <si>
    <t>2818.2</t>
  </si>
  <si>
    <t>2817.1</t>
  </si>
  <si>
    <t>AAGVPKLDALESLGNPLEDAKR</t>
  </si>
  <si>
    <t>2818.3</t>
  </si>
  <si>
    <t>SATRANKDLFTLFDK</t>
  </si>
  <si>
    <t>YS-SATRANkDIFTLFDK</t>
  </si>
  <si>
    <t>2818.4</t>
  </si>
  <si>
    <t>2817.3</t>
  </si>
  <si>
    <t>LLYSVFEHSFWNRPEDNAR</t>
  </si>
  <si>
    <t>2819.2</t>
  </si>
  <si>
    <t>2818.1</t>
  </si>
  <si>
    <t>ELELAEHEMPGLMALR</t>
  </si>
  <si>
    <t>2819.3</t>
  </si>
  <si>
    <t>2819.4</t>
  </si>
  <si>
    <t>ANKPMYVDGVNVAPEVDSVLK</t>
  </si>
  <si>
    <t>YS-ANKPMYVDGVnVAPEVDSVLK</t>
  </si>
  <si>
    <t>2820.10</t>
  </si>
  <si>
    <t>2819.9</t>
  </si>
  <si>
    <t>NCTPKPTSTTETVAASAVAAVFEQKAK</t>
  </si>
  <si>
    <t>2820.5</t>
  </si>
  <si>
    <t>2820.8</t>
  </si>
  <si>
    <t>2819.7</t>
  </si>
  <si>
    <t>YD-TGVIVGEDVHnLFTYAK</t>
  </si>
  <si>
    <t>2821.3</t>
  </si>
  <si>
    <t>2820.2</t>
  </si>
  <si>
    <t>MENDKGqLVELYVPR</t>
  </si>
  <si>
    <t>2821.5</t>
  </si>
  <si>
    <t>2820.4</t>
  </si>
  <si>
    <t>GYSDLCNLFTKDELVR</t>
  </si>
  <si>
    <t>2821.7</t>
  </si>
  <si>
    <t>2820.6</t>
  </si>
  <si>
    <t>SFDPFADTGDDETATSNYLHLR</t>
  </si>
  <si>
    <t>2822.3</t>
  </si>
  <si>
    <t>2821.2</t>
  </si>
  <si>
    <t>LLQNELLNKLALR</t>
  </si>
  <si>
    <t>2822.4</t>
  </si>
  <si>
    <t>2822.6</t>
  </si>
  <si>
    <t>cPFTGLVSLRGK</t>
  </si>
  <si>
    <t>2822.8</t>
  </si>
  <si>
    <t>CPLGNPANYPFATLDPEEAR</t>
  </si>
  <si>
    <t>YS-cPLGNPANYPFATIDPEEAR</t>
  </si>
  <si>
    <t>2822.9</t>
  </si>
  <si>
    <t>2821.8</t>
  </si>
  <si>
    <t>TASGLYLPEKNVEKLNQAEVVAVGPGFTDAnGNKVVPQVK</t>
  </si>
  <si>
    <t>2823.10</t>
  </si>
  <si>
    <t>LAKTFTVDVSSPTENGVFDPASYAK</t>
  </si>
  <si>
    <t>2823.2</t>
  </si>
  <si>
    <t>2822.1</t>
  </si>
  <si>
    <t>LLEMSTEDFVKLAPARVR</t>
  </si>
  <si>
    <t>2823.3</t>
  </si>
  <si>
    <t>2822.2</t>
  </si>
  <si>
    <t>STLLAVDNLNGFKLGGR</t>
  </si>
  <si>
    <t>2823.5</t>
  </si>
  <si>
    <t>TLTPmGGFVHYGELKNDFLMVK</t>
  </si>
  <si>
    <t>2823.8</t>
  </si>
  <si>
    <t>2822.7</t>
  </si>
  <si>
    <t>SVASKLTELTHATSASEAQNLLVAPGPLKEPK</t>
  </si>
  <si>
    <t>2823.9</t>
  </si>
  <si>
    <t>2824.10</t>
  </si>
  <si>
    <t>2824.12</t>
  </si>
  <si>
    <t>2823.11</t>
  </si>
  <si>
    <t>2824.5</t>
  </si>
  <si>
    <t>2823.4</t>
  </si>
  <si>
    <t>YD-LAAIVEIIDQKK</t>
  </si>
  <si>
    <t>YS-VNqAIALLTIGAR</t>
  </si>
  <si>
    <t>2824.8</t>
  </si>
  <si>
    <t>2823.7</t>
  </si>
  <si>
    <t>2824.9</t>
  </si>
  <si>
    <t>GLDLVVNEVSNRSTPSVVGFGPK</t>
  </si>
  <si>
    <t>2825.10</t>
  </si>
  <si>
    <t>MDGMFAMPGAAAGAASPQQPKSR</t>
  </si>
  <si>
    <t>2825.11</t>
  </si>
  <si>
    <t>ASTDFSKLETLKQLNASLADK</t>
  </si>
  <si>
    <t>YS-ASTDFSkIETLKQLNASLADK</t>
  </si>
  <si>
    <t>YS-AStDFSKIETLKQLNASLADK</t>
  </si>
  <si>
    <t>2825.13</t>
  </si>
  <si>
    <t>YD-EQVYFDVEADGQPIGR</t>
  </si>
  <si>
    <t>2825.6</t>
  </si>
  <si>
    <t>2825.9</t>
  </si>
  <si>
    <t>TLENNVKQFGVPYFGMSDAR</t>
  </si>
  <si>
    <t>2826.10</t>
  </si>
  <si>
    <t>2826.3</t>
  </si>
  <si>
    <t>2825.2</t>
  </si>
  <si>
    <t>LHMGTDDVRLAPELNQALWK</t>
  </si>
  <si>
    <t>2826.4</t>
  </si>
  <si>
    <t>2825.3</t>
  </si>
  <si>
    <t>MVGDSLLVHDATKNFMPLEAK</t>
  </si>
  <si>
    <t>2826.6</t>
  </si>
  <si>
    <t>2825.5</t>
  </si>
  <si>
    <t>YEELASLGNLLR</t>
  </si>
  <si>
    <t>2826.8</t>
  </si>
  <si>
    <t>2825.7</t>
  </si>
  <si>
    <t>2826.9</t>
  </si>
  <si>
    <t>2825.8</t>
  </si>
  <si>
    <t>LFAEYPDSFGFSVSSTTRTPR</t>
  </si>
  <si>
    <t>2827.5</t>
  </si>
  <si>
    <t>2827.6</t>
  </si>
  <si>
    <t>2826.5</t>
  </si>
  <si>
    <t>2827.7</t>
  </si>
  <si>
    <t>GSLSDLELGLLK</t>
  </si>
  <si>
    <t>2827.8</t>
  </si>
  <si>
    <t>2826.7</t>
  </si>
  <si>
    <t>2827.9</t>
  </si>
  <si>
    <t>2828.10</t>
  </si>
  <si>
    <t>LEFELYDNVVPK</t>
  </si>
  <si>
    <t>2828.11</t>
  </si>
  <si>
    <t>2827.10</t>
  </si>
  <si>
    <t>DASLVDYVQVRQPLFVAHTAGR</t>
  </si>
  <si>
    <t>2828.12</t>
  </si>
  <si>
    <t>2827.11</t>
  </si>
  <si>
    <t>TAQNLAEVNGPETLLGPGAKEGTVPTDLDQETGLAR</t>
  </si>
  <si>
    <t>2828.4</t>
  </si>
  <si>
    <t>2827.3</t>
  </si>
  <si>
    <t>2828.6</t>
  </si>
  <si>
    <t>TALEGSYLDKKcPFTGLVSLR</t>
  </si>
  <si>
    <t>YS-TAIEGSYIDKKCPFTGLVSIR</t>
  </si>
  <si>
    <t>2828.8</t>
  </si>
  <si>
    <t>ALFTESVKNVAAGcNPMDLR</t>
  </si>
  <si>
    <t>YS-AIFTESVKNVAAGCNPMDLR</t>
  </si>
  <si>
    <t>2828.9</t>
  </si>
  <si>
    <t>LGPDVVLGPNVTLGDGVRLTR</t>
  </si>
  <si>
    <t>2829.10</t>
  </si>
  <si>
    <t>2830.3</t>
  </si>
  <si>
    <t>2829.2</t>
  </si>
  <si>
    <t>LYKTPLPLPAFADR</t>
  </si>
  <si>
    <t>2830.4</t>
  </si>
  <si>
    <t>2829.3</t>
  </si>
  <si>
    <t>2831.4</t>
  </si>
  <si>
    <t>2831.8</t>
  </si>
  <si>
    <t>2830.7</t>
  </si>
  <si>
    <t>AVMDLLGSELQNKYSEGYPGER</t>
  </si>
  <si>
    <t>2832.4</t>
  </si>
  <si>
    <t>2831.3</t>
  </si>
  <si>
    <t>RELTDLKQFLELTR</t>
  </si>
  <si>
    <t>2832.5</t>
  </si>
  <si>
    <t>2832.7</t>
  </si>
  <si>
    <t>2831.6</t>
  </si>
  <si>
    <t>KVGLPAGVVNLVPGPGRTVGAALTNDPR</t>
  </si>
  <si>
    <t>2832.8</t>
  </si>
  <si>
    <t>2831.7</t>
  </si>
  <si>
    <t>TGVASVGFVGFPSVGK</t>
  </si>
  <si>
    <t>2832.9</t>
  </si>
  <si>
    <t>2833.8</t>
  </si>
  <si>
    <t>YS-TASGLYLPEKNVEKLNQAEVVAVGPGFTDANGnKVVPQVK</t>
  </si>
  <si>
    <t>2834.3</t>
  </si>
  <si>
    <t>2833.2</t>
  </si>
  <si>
    <t>2835.3</t>
  </si>
  <si>
    <t>2834.2</t>
  </si>
  <si>
    <t>LMLPGLLR</t>
  </si>
  <si>
    <t>2835.4</t>
  </si>
  <si>
    <t>NLLTNFHGMDFTTDKLR</t>
  </si>
  <si>
    <t>2835.5</t>
  </si>
  <si>
    <t>2834.4</t>
  </si>
  <si>
    <t>YS-MEnDKGqLVELYVPR</t>
  </si>
  <si>
    <t>YD-SRSGVAVADESLTAFNDLKLGKK</t>
  </si>
  <si>
    <t>2835.6</t>
  </si>
  <si>
    <t>2834.5</t>
  </si>
  <si>
    <t>TQYQFKPTAPKELMLQLAAER</t>
  </si>
  <si>
    <t>2835.7</t>
  </si>
  <si>
    <t>2834.6</t>
  </si>
  <si>
    <t>YEKEFDEAYDLFEVQR</t>
  </si>
  <si>
    <t>2836.2</t>
  </si>
  <si>
    <t>2835.1</t>
  </si>
  <si>
    <t>2836.3</t>
  </si>
  <si>
    <t>2835.2</t>
  </si>
  <si>
    <t>2836.4</t>
  </si>
  <si>
    <t>2836.5</t>
  </si>
  <si>
    <t>2837.3</t>
  </si>
  <si>
    <t>2837.5</t>
  </si>
  <si>
    <t>KGSLENNLREFPEYFAAQA</t>
  </si>
  <si>
    <t>2838.10</t>
  </si>
  <si>
    <t>2837.9</t>
  </si>
  <si>
    <t>YD-DLrDGRMLIK</t>
  </si>
  <si>
    <t>2838.11</t>
  </si>
  <si>
    <t>2837.10</t>
  </si>
  <si>
    <t>2838.12</t>
  </si>
  <si>
    <t>2837.11</t>
  </si>
  <si>
    <t>2838.5</t>
  </si>
  <si>
    <t>2837.4</t>
  </si>
  <si>
    <t>SLVPLMDRVLVQR</t>
  </si>
  <si>
    <t>2838.7</t>
  </si>
  <si>
    <t>2837.6</t>
  </si>
  <si>
    <t>RLAWTVLFR</t>
  </si>
  <si>
    <t>2838.8</t>
  </si>
  <si>
    <t>2837.7</t>
  </si>
  <si>
    <t>2838.9</t>
  </si>
  <si>
    <t>2837.8</t>
  </si>
  <si>
    <t>EVDLGLPDATGRLEVLR</t>
  </si>
  <si>
    <t>2839.2</t>
  </si>
  <si>
    <t>2838.1</t>
  </si>
  <si>
    <t>NcTPKPTSTTETVAASAVAAVFEQKAK</t>
  </si>
  <si>
    <t>YS-NCTPKPTSTTETVAASAVAAVFEQKAK</t>
  </si>
  <si>
    <t>YD-cTPkPTSTTETVAASAVAAVFEQKAK</t>
  </si>
  <si>
    <t>2839.3</t>
  </si>
  <si>
    <t>2838.2</t>
  </si>
  <si>
    <t>2840.3</t>
  </si>
  <si>
    <t>LESFQAVYNKLTGK</t>
  </si>
  <si>
    <t>2840.4</t>
  </si>
  <si>
    <t>YVYAHFPLNVNLVEK</t>
  </si>
  <si>
    <t>2840.6</t>
  </si>
  <si>
    <t>2839.5</t>
  </si>
  <si>
    <t>2840.7</t>
  </si>
  <si>
    <t>2839.6</t>
  </si>
  <si>
    <t>DSGLGMTKAELLNNLGTLAK</t>
  </si>
  <si>
    <t>2841.3</t>
  </si>
  <si>
    <t>2840.2</t>
  </si>
  <si>
    <t>2841.4</t>
  </si>
  <si>
    <t>ALLDEVVKSSAAGNTVLLGGGDTATVAK</t>
  </si>
  <si>
    <t>2842.3</t>
  </si>
  <si>
    <t>2841.2</t>
  </si>
  <si>
    <t>LAEVYKAEKDAVSVFGFR</t>
  </si>
  <si>
    <t>YD-FMQFYSSDPISLIIPEk</t>
  </si>
  <si>
    <t>2842.5</t>
  </si>
  <si>
    <t>MLLSGNNLALLVPGGKK</t>
  </si>
  <si>
    <t>2842.7</t>
  </si>
  <si>
    <t>2841.6</t>
  </si>
  <si>
    <t>2842.8</t>
  </si>
  <si>
    <t>2841.7</t>
  </si>
  <si>
    <t>2843.5</t>
  </si>
  <si>
    <t>2842.4</t>
  </si>
  <si>
    <t>2843.7</t>
  </si>
  <si>
    <t>2842.6</t>
  </si>
  <si>
    <t>YD-ALnGVSTDVQGTDFSEVSYDSVLER</t>
  </si>
  <si>
    <t>YD-ALNGVSTDVqGTDFSEVSYDSVLER</t>
  </si>
  <si>
    <t>2844.5</t>
  </si>
  <si>
    <t>2843.4</t>
  </si>
  <si>
    <t>YLAKYEELASLGNLLRGR</t>
  </si>
  <si>
    <t>2844.8</t>
  </si>
  <si>
    <t>SRGESDDSLNRLAQNDGLLKNVWSYSR</t>
  </si>
  <si>
    <t>2844.9</t>
  </si>
  <si>
    <t>2843.8</t>
  </si>
  <si>
    <t>YS-TASGLYLPEKNVEKLNQAEVVAVGPGFTDANGNKVVPqVK</t>
  </si>
  <si>
    <t>2845.3</t>
  </si>
  <si>
    <t>2844.2</t>
  </si>
  <si>
    <t>2845.4</t>
  </si>
  <si>
    <t>2844.3</t>
  </si>
  <si>
    <t>ALNGVSTdVQGTDFSEVSYDSVLER</t>
  </si>
  <si>
    <t>YD-IAFADAGDTVEDANFDESNANAAILR</t>
  </si>
  <si>
    <t>YS-ALNGVSTDVQGtDFSEVSYDSVLER</t>
  </si>
  <si>
    <t>YS-ALNGVSTDVQGTDFSEVSYDSVLER</t>
  </si>
  <si>
    <t>2846.2</t>
  </si>
  <si>
    <t>2845.1</t>
  </si>
  <si>
    <t>SRSGVAVADESLTAFNDLKLGKK</t>
  </si>
  <si>
    <t>YS-SRsGVAVADESLTAFNDLKLGKK</t>
  </si>
  <si>
    <t>YD-AGMVPSrSCPSITHGPrLSSVPR</t>
  </si>
  <si>
    <t>YS-sRSGVAVADESLTAFNDLKLGKK</t>
  </si>
  <si>
    <t>2846.3</t>
  </si>
  <si>
    <t>2845.2</t>
  </si>
  <si>
    <t>2847.3</t>
  </si>
  <si>
    <t>FFGLSKEDDVRDFVLR</t>
  </si>
  <si>
    <t>2847.5</t>
  </si>
  <si>
    <t>2846.4</t>
  </si>
  <si>
    <t>2847.6</t>
  </si>
  <si>
    <t>2846.5</t>
  </si>
  <si>
    <t>NLLLDNKLQLGSLEQYPR</t>
  </si>
  <si>
    <t>2847.7</t>
  </si>
  <si>
    <t>2846.6</t>
  </si>
  <si>
    <t>ALQTANLALEKADRLWLPVNR</t>
  </si>
  <si>
    <t>2848.13</t>
  </si>
  <si>
    <t>2847.12</t>
  </si>
  <si>
    <t>2848.16</t>
  </si>
  <si>
    <t>2847.15</t>
  </si>
  <si>
    <t>FAEQYSDAAFYKLDVDEVSDVAQK</t>
  </si>
  <si>
    <t>YS-FAEqYSDAAFYKLDVDEVSDVAQK</t>
  </si>
  <si>
    <t>2848.4</t>
  </si>
  <si>
    <t>SLPRLDGLSVQELMDSKTR</t>
  </si>
  <si>
    <t>2848.7</t>
  </si>
  <si>
    <t>AAGFLLEKELKYFGK</t>
  </si>
  <si>
    <t>2849.3</t>
  </si>
  <si>
    <t>2848.2</t>
  </si>
  <si>
    <t>2849.7</t>
  </si>
  <si>
    <t>2848.6</t>
  </si>
  <si>
    <t>AAAEYEKGEYETALSTLNDAVEQGREMR</t>
  </si>
  <si>
    <t>2850.5</t>
  </si>
  <si>
    <t>2849.4</t>
  </si>
  <si>
    <t>2851.3</t>
  </si>
  <si>
    <t>2850.2</t>
  </si>
  <si>
    <t>2851.4</t>
  </si>
  <si>
    <t>2850.3</t>
  </si>
  <si>
    <t>LQQTAFDKKSFLTYLKGYMK</t>
  </si>
  <si>
    <t>2851.5</t>
  </si>
  <si>
    <t>2850.4</t>
  </si>
  <si>
    <t>LLRYNSTKSVDELTSLTDYVTR</t>
  </si>
  <si>
    <t>2852.6</t>
  </si>
  <si>
    <t>VELTELKDDVVQLDEPQFSRNQALVEEK</t>
  </si>
  <si>
    <t>2852.7</t>
  </si>
  <si>
    <t>2851.6</t>
  </si>
  <si>
    <t>ALLDEVVKSSAAGnTVLLGGGDTATVAK</t>
  </si>
  <si>
    <t>YS-ALLDEVVKSSAAGNTVIIGGGDTATVAK</t>
  </si>
  <si>
    <t>2853.5</t>
  </si>
  <si>
    <t>2852.4</t>
  </si>
  <si>
    <t>TGNLVDVPVGPGLLGR</t>
  </si>
  <si>
    <t>2853.6</t>
  </si>
  <si>
    <t>2852.5</t>
  </si>
  <si>
    <t>VELTELKDDVVQLDEPQFSR</t>
  </si>
  <si>
    <t>YD-DIEFSVEELNAATGSKTSLYDK</t>
  </si>
  <si>
    <t>2854.2</t>
  </si>
  <si>
    <t>2853.1</t>
  </si>
  <si>
    <t>LLEMSTEDFVKLAPAR</t>
  </si>
  <si>
    <t>2854.4</t>
  </si>
  <si>
    <t>2853.3</t>
  </si>
  <si>
    <t>ALNGVSTDVQGTDFSEVSYDSVLER</t>
  </si>
  <si>
    <t>2855.3</t>
  </si>
  <si>
    <t>SFNAFASSLSK</t>
  </si>
  <si>
    <t>2855.4</t>
  </si>
  <si>
    <t>2854.3</t>
  </si>
  <si>
    <t>SPLKVVGLSTLPELYEK</t>
  </si>
  <si>
    <t>2855.5</t>
  </si>
  <si>
    <t>AKTLVwNGPPGVFEFEK</t>
  </si>
  <si>
    <t>2855.7</t>
  </si>
  <si>
    <t>2854.6</t>
  </si>
  <si>
    <t>2855.8</t>
  </si>
  <si>
    <t>2854.7</t>
  </si>
  <si>
    <t>QELGVPLKEELFPSSS</t>
  </si>
  <si>
    <t>2856.2</t>
  </si>
  <si>
    <t>2855.1</t>
  </si>
  <si>
    <t>LAVNLVPFPR</t>
  </si>
  <si>
    <t>2856.5</t>
  </si>
  <si>
    <t>ALNGVSTDVQGTdFSEVSYDSVLER</t>
  </si>
  <si>
    <t>YS-ALNGVSTdVQGTDFSEVSYDSVLER</t>
  </si>
  <si>
    <t>YD-ALNGVSTDVQGTHFSEVSYDSVLER</t>
  </si>
  <si>
    <t>YS-ALNGVSTDVqGTdFSEVSYDSVLER</t>
  </si>
  <si>
    <t>YS-ALNGVsTDVQGTDFSEVSYDSVLER</t>
  </si>
  <si>
    <t>YS-ALnGVSTdVQGTDFSEVSYDSVLER</t>
  </si>
  <si>
    <t>2856.6</t>
  </si>
  <si>
    <t>2856.7</t>
  </si>
  <si>
    <t>2855.6</t>
  </si>
  <si>
    <t>ARELTDLKQFLELTR</t>
  </si>
  <si>
    <t>2857.3</t>
  </si>
  <si>
    <t>qLLLHHTLGNGDFTVFHR</t>
  </si>
  <si>
    <t>2857.7</t>
  </si>
  <si>
    <t>qLGEWAGLGKLDR</t>
  </si>
  <si>
    <t>2858.3</t>
  </si>
  <si>
    <t>2857.2</t>
  </si>
  <si>
    <t>ekLLDFLK</t>
  </si>
  <si>
    <t>2858.4</t>
  </si>
  <si>
    <t>TLDLGLAQLSMHSLR</t>
  </si>
  <si>
    <t>2858.6</t>
  </si>
  <si>
    <t>2857.5</t>
  </si>
  <si>
    <t>2858.8</t>
  </si>
  <si>
    <t>YS-THILLFLPKSVsDYEGK</t>
  </si>
  <si>
    <t>YD-THILLFLPKsVSDYDGk</t>
  </si>
  <si>
    <t>2858.9</t>
  </si>
  <si>
    <t>2857.8</t>
  </si>
  <si>
    <t>LDQVWGSETVASSKVGYTLPSHLLSTSDVTR</t>
  </si>
  <si>
    <t>2859.10</t>
  </si>
  <si>
    <t>2859.11</t>
  </si>
  <si>
    <t>2858.10</t>
  </si>
  <si>
    <t>TTAEKNDGWVPLSTLATFNR</t>
  </si>
  <si>
    <t>2859.13</t>
  </si>
  <si>
    <t>2858.12</t>
  </si>
  <si>
    <t>NLDDSVDDEKLEEEFAPYGTLTSAK</t>
  </si>
  <si>
    <t>2859.3</t>
  </si>
  <si>
    <t>2858.2</t>
  </si>
  <si>
    <t>FLGGFALLTK</t>
  </si>
  <si>
    <t>2859.6</t>
  </si>
  <si>
    <t>2858.5</t>
  </si>
  <si>
    <t>2860.11</t>
  </si>
  <si>
    <t>2860.12</t>
  </si>
  <si>
    <t>2860.4</t>
  </si>
  <si>
    <t>SMGAPLGSVLVGNLKFVKK</t>
  </si>
  <si>
    <t>2860.5</t>
  </si>
  <si>
    <t>2859.4</t>
  </si>
  <si>
    <t>2860.6</t>
  </si>
  <si>
    <t>2859.5</t>
  </si>
  <si>
    <t>ELLGKLGLKqLPGLLR</t>
  </si>
  <si>
    <t>2860.7</t>
  </si>
  <si>
    <t>2860.9</t>
  </si>
  <si>
    <t>2859.8</t>
  </si>
  <si>
    <t>SKLVFFTwSPDTAPVR</t>
  </si>
  <si>
    <t>2861.10</t>
  </si>
  <si>
    <t>AVNTGMEPGKTSFFQALGVPTK</t>
  </si>
  <si>
    <t>2861.12</t>
  </si>
  <si>
    <t>SAELEEATNAVNNLSLNDSEQQPRAPTHK</t>
  </si>
  <si>
    <t>2861.13</t>
  </si>
  <si>
    <t>EYVPSVLEPSFGLGR</t>
  </si>
  <si>
    <t>2861.4</t>
  </si>
  <si>
    <t>2860.3</t>
  </si>
  <si>
    <t>2861.8</t>
  </si>
  <si>
    <t>VLAPQLSFAPELASEEER</t>
  </si>
  <si>
    <t>2861.9</t>
  </si>
  <si>
    <t>2860.8</t>
  </si>
  <si>
    <t>THLLLFLPKSVsdYEGK</t>
  </si>
  <si>
    <t>2862.10</t>
  </si>
  <si>
    <t>VTNMEFQYPGTSKPQLTDLNFQCSLSSR</t>
  </si>
  <si>
    <t>2862.4</t>
  </si>
  <si>
    <t>2861.3</t>
  </si>
  <si>
    <t>2862.5</t>
  </si>
  <si>
    <t>ASGAFTGENSVDQLKDVGAKWVLLGHSER</t>
  </si>
  <si>
    <t>2863.2</t>
  </si>
  <si>
    <t>2862.1</t>
  </si>
  <si>
    <t>YD-ILGGAKVADKIQLIDNLLDK</t>
  </si>
  <si>
    <t>YD-VADKIQLIDNLLDK</t>
  </si>
  <si>
    <t>YD-GSNLLKLInNNINK</t>
  </si>
  <si>
    <t>2863.3</t>
  </si>
  <si>
    <t>2862.2</t>
  </si>
  <si>
    <t>YD-AREITNIKQFLELTR</t>
  </si>
  <si>
    <t>YD-SMPKLEIFEK</t>
  </si>
  <si>
    <t>2864.2</t>
  </si>
  <si>
    <t>2863.1</t>
  </si>
  <si>
    <t>YS-THILLFLPkSVSdyEGK</t>
  </si>
  <si>
    <t>2864.3</t>
  </si>
  <si>
    <t>THLLLFLPKsVSdYEGK</t>
  </si>
  <si>
    <t>2864.5</t>
  </si>
  <si>
    <t>2863.4</t>
  </si>
  <si>
    <t>VLAPQLSFAPeLASEEER</t>
  </si>
  <si>
    <t>2864.6</t>
  </si>
  <si>
    <t>2863.5</t>
  </si>
  <si>
    <t>2864.7</t>
  </si>
  <si>
    <t>2863.6</t>
  </si>
  <si>
    <t>VTNMEFqYPGTSKPQLTDLNFQCSLSSR</t>
  </si>
  <si>
    <t>YS-VTNMEFQYPGTSKPQITDINFQCSLSSR</t>
  </si>
  <si>
    <t>YS-VTNMEFQYPGTSKPqITDINFQCSLSSR</t>
  </si>
  <si>
    <t>YS-VTNMEFqYPGTSKPQITDINFQcSLSSR</t>
  </si>
  <si>
    <t>2865.3</t>
  </si>
  <si>
    <t>2865.4</t>
  </si>
  <si>
    <t>SDLVGSPVAELLK</t>
  </si>
  <si>
    <t>2865.6</t>
  </si>
  <si>
    <t>STLVGWNSTVGQWcR</t>
  </si>
  <si>
    <t>YS-STIVGWNSTVGQWCR</t>
  </si>
  <si>
    <t>2866.3</t>
  </si>
  <si>
    <t>2865.2</t>
  </si>
  <si>
    <t>2866.4</t>
  </si>
  <si>
    <t>2867.3</t>
  </si>
  <si>
    <t>2866.2</t>
  </si>
  <si>
    <t>2867.5</t>
  </si>
  <si>
    <t>SAPAQNYKLADLSLAAFGRK</t>
  </si>
  <si>
    <t>YS-SAPAQnYkIADISLAAFGRK</t>
  </si>
  <si>
    <t>YS-sAPAQNYKIADISLAAFGRK</t>
  </si>
  <si>
    <t>YS-SAPAQnYKIADISLAAFGRK</t>
  </si>
  <si>
    <t>YS-SAPAQNYkIADISLAAFGRK</t>
  </si>
  <si>
    <t>2867.6</t>
  </si>
  <si>
    <t>2866.5</t>
  </si>
  <si>
    <t>AFVVMEGYEGLVR</t>
  </si>
  <si>
    <t>2868.2</t>
  </si>
  <si>
    <t>2867.1</t>
  </si>
  <si>
    <t>GLFLLDPKGVLR</t>
  </si>
  <si>
    <t>2868.3</t>
  </si>
  <si>
    <t>2867.2</t>
  </si>
  <si>
    <t>2868.4</t>
  </si>
  <si>
    <t>SAYVTTEEFLDAVEKR</t>
  </si>
  <si>
    <t>2869.2</t>
  </si>
  <si>
    <t>2868.1</t>
  </si>
  <si>
    <t>2869.3</t>
  </si>
  <si>
    <t>2870.2</t>
  </si>
  <si>
    <t>2869.1</t>
  </si>
  <si>
    <t>GQCLATLLGHNDWVSQVR</t>
  </si>
  <si>
    <t>2870.5</t>
  </si>
  <si>
    <t>2869.4</t>
  </si>
  <si>
    <t>LAKTFTVDVSSPTEnGVFDPASYAK</t>
  </si>
  <si>
    <t>YD-QLEEEAkArEAANTVDITQVMSk</t>
  </si>
  <si>
    <t>YS-IAKTFTVDVSSPTENGVFDPASYAK</t>
  </si>
  <si>
    <t>2870.6</t>
  </si>
  <si>
    <t>2869.5</t>
  </si>
  <si>
    <t>2871.5</t>
  </si>
  <si>
    <t>2870.4</t>
  </si>
  <si>
    <t>2872.10</t>
  </si>
  <si>
    <t>2871.9</t>
  </si>
  <si>
    <t>2872.11</t>
  </si>
  <si>
    <t>2871.10</t>
  </si>
  <si>
    <t>MKETAESYLGAKVNDAVVTVPAYFNDSQR</t>
  </si>
  <si>
    <t>2872.4</t>
  </si>
  <si>
    <t>2871.3</t>
  </si>
  <si>
    <t>FDRGFLSPYFLTDPK</t>
  </si>
  <si>
    <t>2872.6</t>
  </si>
  <si>
    <t>LKVPPTLAQFQYTLDR</t>
  </si>
  <si>
    <t>2872.7</t>
  </si>
  <si>
    <t>2871.6</t>
  </si>
  <si>
    <t>2872.9</t>
  </si>
  <si>
    <t>2871.8</t>
  </si>
  <si>
    <t>THLLLFLPKSVsDYeGK</t>
  </si>
  <si>
    <t>2874.2</t>
  </si>
  <si>
    <t>2873.1</t>
  </si>
  <si>
    <t>ADVELVKNALEEELAK</t>
  </si>
  <si>
    <t>2874.6</t>
  </si>
  <si>
    <t>2873.5</t>
  </si>
  <si>
    <t>LWVETLPVGEAGVHEAFER</t>
  </si>
  <si>
    <t>YD-IWVQTLPVGEAGVHEAFER</t>
  </si>
  <si>
    <t>2874.7</t>
  </si>
  <si>
    <t>2873.6</t>
  </si>
  <si>
    <t>2875.10</t>
  </si>
  <si>
    <t>2874.9</t>
  </si>
  <si>
    <t>YD-ELVVQEQGSFQHILR</t>
  </si>
  <si>
    <t>YS-sLVVQEQGSFQHILR</t>
  </si>
  <si>
    <t>2875.3</t>
  </si>
  <si>
    <t>YD-THILLFLPKsVSDYdGK</t>
  </si>
  <si>
    <t>2875.6</t>
  </si>
  <si>
    <t>2874.5</t>
  </si>
  <si>
    <t>LLLLGWCPDSAPLKTR</t>
  </si>
  <si>
    <t>2875.8</t>
  </si>
  <si>
    <t>THLLLFLPKsVSDyEGK</t>
  </si>
  <si>
    <t>YS-THILLFLPKsVsDYEGK</t>
  </si>
  <si>
    <t>2876.5</t>
  </si>
  <si>
    <t>2875.4</t>
  </si>
  <si>
    <t>LAEFSALSFPYGAK</t>
  </si>
  <si>
    <t>2876.7</t>
  </si>
  <si>
    <t>FVPSkPMCVEAFSEYPPLGR</t>
  </si>
  <si>
    <t>YD-FVPSRPMCVEAFSEYPPLGR</t>
  </si>
  <si>
    <t>YS-FVPsKPMCVEAFSEYPPLGR</t>
  </si>
  <si>
    <t>YS-FVPSkPMcVEAFSEYPPLGR</t>
  </si>
  <si>
    <t>2876.8</t>
  </si>
  <si>
    <t>2875.7</t>
  </si>
  <si>
    <t>2877.2</t>
  </si>
  <si>
    <t>2876.1</t>
  </si>
  <si>
    <t>2877.4</t>
  </si>
  <si>
    <t>2876.3</t>
  </si>
  <si>
    <t>TTVGWKGLLNDPDVNNTFNLNKGLQSAR</t>
  </si>
  <si>
    <t>2878.13</t>
  </si>
  <si>
    <t>2877.12</t>
  </si>
  <si>
    <t>YS-ALNGVSTDVqGTDFSEVSYDSVLER</t>
  </si>
  <si>
    <t>YS-ALnGVSTDVQGTDFSEVSYDSVLER</t>
  </si>
  <si>
    <t>2878.6</t>
  </si>
  <si>
    <t>2877.5</t>
  </si>
  <si>
    <t>TGPKALPDAVTLLEPKEEEPLLAPSVK</t>
  </si>
  <si>
    <t>2878.8</t>
  </si>
  <si>
    <t>2877.7</t>
  </si>
  <si>
    <t>2878.9</t>
  </si>
  <si>
    <t>2877.8</t>
  </si>
  <si>
    <t>KVVLTAPSSTAPMFVMGVNEEKYTSDLK</t>
  </si>
  <si>
    <t>2879.3</t>
  </si>
  <si>
    <t>2878.2</t>
  </si>
  <si>
    <t>SAPAANGEVPTFKLVLVGDGGTGKTTFVKR</t>
  </si>
  <si>
    <t>YD-PAqNnAEVPTFKLVLVGDGGTGKTTFVKR</t>
  </si>
  <si>
    <t>YS-sAPAANGEVPTFKLVLVGDGGTGKTTFVKR</t>
  </si>
  <si>
    <t>2879.4</t>
  </si>
  <si>
    <t>2878.3</t>
  </si>
  <si>
    <t>VETGVLKPGMVVTFAPAGVTTEVK</t>
  </si>
  <si>
    <t>YD-LDGSLLKETGTLESQLEANKRK</t>
  </si>
  <si>
    <t>2880.2</t>
  </si>
  <si>
    <t>2879.1</t>
  </si>
  <si>
    <t>AEASLEKTQLLQKYLELDQRGR</t>
  </si>
  <si>
    <t>2880.3</t>
  </si>
  <si>
    <t>2879.2</t>
  </si>
  <si>
    <t>LAKLNQLLRLEEELGDK</t>
  </si>
  <si>
    <t>2880.4</t>
  </si>
  <si>
    <t>YS-THILLFLPKSVSDyEGK</t>
  </si>
  <si>
    <t>2880.5</t>
  </si>
  <si>
    <t>NGLGFPLNEQDPSKSKVVVFEDAPAGLAAGK</t>
  </si>
  <si>
    <t>YS-NGLGFPInEQDPSKSKVVVFEDAPAGIAAGK</t>
  </si>
  <si>
    <t>2881.2</t>
  </si>
  <si>
    <t>2880.1</t>
  </si>
  <si>
    <t>SHPDAFALDPLEFEK</t>
  </si>
  <si>
    <t>2881.6</t>
  </si>
  <si>
    <t>EPSEYSLVHLPASLNVPYR</t>
  </si>
  <si>
    <t>2881.7</t>
  </si>
  <si>
    <t>2880.6</t>
  </si>
  <si>
    <t>SVDELTSLTDYVTR</t>
  </si>
  <si>
    <t>2881.8</t>
  </si>
  <si>
    <t>2880.7</t>
  </si>
  <si>
    <t>2882.5</t>
  </si>
  <si>
    <t>2881.4</t>
  </si>
  <si>
    <t>GFLSPYFLTDPK</t>
  </si>
  <si>
    <t>2882.8</t>
  </si>
  <si>
    <t>VETGVLKPGMVVTFAPAGVTTeVK</t>
  </si>
  <si>
    <t>YS-VETGVIKPGMVVtFAPAGVTTEVK</t>
  </si>
  <si>
    <t>2883.2</t>
  </si>
  <si>
    <t>2882.1</t>
  </si>
  <si>
    <t>SFLTYLKGYMK</t>
  </si>
  <si>
    <t>2883.4</t>
  </si>
  <si>
    <t>2882.3</t>
  </si>
  <si>
    <t>LVGSELLQKYLGDGPR</t>
  </si>
  <si>
    <t>2883.5</t>
  </si>
  <si>
    <t>2882.4</t>
  </si>
  <si>
    <t>YS-slVVQEQGSFQHILR</t>
  </si>
  <si>
    <t>2883.6</t>
  </si>
  <si>
    <t>YD-QLVVEEQGSFQHILR</t>
  </si>
  <si>
    <t>YS-SLVVqEQGSFQHILR</t>
  </si>
  <si>
    <t>YS-SLVVQEQGSFqHILR</t>
  </si>
  <si>
    <t>2883.7</t>
  </si>
  <si>
    <t>2882.6</t>
  </si>
  <si>
    <t>2884.4</t>
  </si>
  <si>
    <t>2883.3</t>
  </si>
  <si>
    <t>LGQEVDGEAVGDEFKGYVFKLSGGNDK</t>
  </si>
  <si>
    <t>2885.4</t>
  </si>
  <si>
    <t>2884.3</t>
  </si>
  <si>
    <t>FLRTTAEKNDGWVPLSTLATFNR</t>
  </si>
  <si>
    <t>2885.5</t>
  </si>
  <si>
    <t>DVSRVAAVETLYQDMAAR</t>
  </si>
  <si>
    <t>2886.2</t>
  </si>
  <si>
    <t>2885.1</t>
  </si>
  <si>
    <t>LNRLPAASLGDMVMATVKK</t>
  </si>
  <si>
    <t>2886.3</t>
  </si>
  <si>
    <t>2885.2</t>
  </si>
  <si>
    <t>LKFDALFPQKTVADTVMR</t>
  </si>
  <si>
    <t>2886.7</t>
  </si>
  <si>
    <t>2885.6</t>
  </si>
  <si>
    <t>MDPHNPLVLDQGTGFVKLGR</t>
  </si>
  <si>
    <t>2886.9</t>
  </si>
  <si>
    <t>2885.8</t>
  </si>
  <si>
    <t>2887.8</t>
  </si>
  <si>
    <t>LLDVSVLGLGER</t>
  </si>
  <si>
    <t>2888.4</t>
  </si>
  <si>
    <t>2887.3</t>
  </si>
  <si>
    <t>VSGMFLGEVLR</t>
  </si>
  <si>
    <t>2888.5</t>
  </si>
  <si>
    <t>2887.4</t>
  </si>
  <si>
    <t>FGLSPSKGVLFYGPPGTGKTLLAK</t>
  </si>
  <si>
    <t>2888.6</t>
  </si>
  <si>
    <t>2887.5</t>
  </si>
  <si>
    <t>SDYSRPNTKAPLTFTLPEGLVYSR</t>
  </si>
  <si>
    <t>2889.12</t>
  </si>
  <si>
    <t>2888.11</t>
  </si>
  <si>
    <t>2889.7</t>
  </si>
  <si>
    <t>SLVVQeQGSFQHLLR</t>
  </si>
  <si>
    <t>2890.3</t>
  </si>
  <si>
    <t>2889.2</t>
  </si>
  <si>
    <t>2890.4</t>
  </si>
  <si>
    <t>2889.3</t>
  </si>
  <si>
    <t>2891.2</t>
  </si>
  <si>
    <t>2890.1</t>
  </si>
  <si>
    <t>2891.3</t>
  </si>
  <si>
    <t>2890.2</t>
  </si>
  <si>
    <t>YS-THILLFLPKSVSdYEGK</t>
  </si>
  <si>
    <t>2892.2</t>
  </si>
  <si>
    <t>2891.1</t>
  </si>
  <si>
    <t>DQKAVDDFLLSLDGTANKSK</t>
  </si>
  <si>
    <t>2892.3</t>
  </si>
  <si>
    <t>2892.5</t>
  </si>
  <si>
    <t>2891.4</t>
  </si>
  <si>
    <t>SLGGEVFLDFTK</t>
  </si>
  <si>
    <t>YD-FVIWTEAAFTK</t>
  </si>
  <si>
    <t>2892.6</t>
  </si>
  <si>
    <t>2891.5</t>
  </si>
  <si>
    <t>TVPGSSLTSVPGFFAAGDVQDSKYR</t>
  </si>
  <si>
    <t>2893.3</t>
  </si>
  <si>
    <t>2893.4</t>
  </si>
  <si>
    <t>DSKSPLLLQTSNGGAAYFAGKGLSNEGqNASLKGALAAAHYLR</t>
  </si>
  <si>
    <t>YS-DSKSPIILQTSNGGAAYFAGKGISnEGQNASIKGAIAAAHYIR</t>
  </si>
  <si>
    <t>YD-FSLkALLPLALLLVSANQVAAkVHKAK</t>
  </si>
  <si>
    <t>YS-DSKSPIILQTSNGGAAYFAGKGISNEGQnASIKGAIAAAHYIR</t>
  </si>
  <si>
    <t>2894.2</t>
  </si>
  <si>
    <t>2893.1</t>
  </si>
  <si>
    <t>2894.3</t>
  </si>
  <si>
    <t>2893.2</t>
  </si>
  <si>
    <t>HELSSLADVYLNDAFGTAHR</t>
  </si>
  <si>
    <t>2894.4</t>
  </si>
  <si>
    <t>EDGTTPFVALWK</t>
  </si>
  <si>
    <t>2895.3</t>
  </si>
  <si>
    <t>HSGNLQLDELLELAR</t>
  </si>
  <si>
    <t>2895.4</t>
  </si>
  <si>
    <t>2895.5</t>
  </si>
  <si>
    <t>KGSLENNLREFPEYFAAqA</t>
  </si>
  <si>
    <t>YS-KGSLENNIREFPEYFAAQA</t>
  </si>
  <si>
    <t>2896.6</t>
  </si>
  <si>
    <t>GLTSALLESQLVKDNYLK</t>
  </si>
  <si>
    <t>2896.7</t>
  </si>
  <si>
    <t>2895.6</t>
  </si>
  <si>
    <t>2897.2</t>
  </si>
  <si>
    <t>2896.1</t>
  </si>
  <si>
    <t>2897.3</t>
  </si>
  <si>
    <t>2896.2</t>
  </si>
  <si>
    <t>VLLTQRHLAVGKQLVNLPSFMVR</t>
  </si>
  <si>
    <t>2897.5</t>
  </si>
  <si>
    <t>2896.4</t>
  </si>
  <si>
    <t>LVNAAPVMLFMKGSPSEPK</t>
  </si>
  <si>
    <t>2897.7</t>
  </si>
  <si>
    <t>TVAVLPPNWKYESATASALVN</t>
  </si>
  <si>
    <t>2897.8</t>
  </si>
  <si>
    <t>2898.3</t>
  </si>
  <si>
    <t>LHFPLVSYSPVLSK</t>
  </si>
  <si>
    <t>2898.4</t>
  </si>
  <si>
    <t>ALWNVVNWK</t>
  </si>
  <si>
    <t>2898.8</t>
  </si>
  <si>
    <t>2898.9</t>
  </si>
  <si>
    <t>LLDAAVVGQEHYDVASKVQETLQTYK</t>
  </si>
  <si>
    <t>2899.3</t>
  </si>
  <si>
    <t>2898.2</t>
  </si>
  <si>
    <t>GLFLLDDKGLLR</t>
  </si>
  <si>
    <t>2900.7</t>
  </si>
  <si>
    <t>2899.6</t>
  </si>
  <si>
    <t>GYLPLQAPVMMNKELMSK</t>
  </si>
  <si>
    <t>2900.8</t>
  </si>
  <si>
    <t>2899.7</t>
  </si>
  <si>
    <t>LLDTGALLNNLEPR</t>
  </si>
  <si>
    <t>2900.9</t>
  </si>
  <si>
    <t>2899.8</t>
  </si>
  <si>
    <t>YS-FVPSKpMcVEAFSEYPPLGR</t>
  </si>
  <si>
    <t>YS-FVPSKPmCVEAFSEYPPLGR</t>
  </si>
  <si>
    <t>2901.2</t>
  </si>
  <si>
    <t>2900.1</t>
  </si>
  <si>
    <t>AMPFLSLLKQR</t>
  </si>
  <si>
    <t>2901.5</t>
  </si>
  <si>
    <t>2900.4</t>
  </si>
  <si>
    <t>SAPAAnGEVPTFKLVLVGDGGTGKTTFVKR</t>
  </si>
  <si>
    <t>2901.6</t>
  </si>
  <si>
    <t>2900.5</t>
  </si>
  <si>
    <t>GYPGYMYTDLSTLYER</t>
  </si>
  <si>
    <t>2902.10</t>
  </si>
  <si>
    <t>2901.9</t>
  </si>
  <si>
    <t>2902.4</t>
  </si>
  <si>
    <t>2901.3</t>
  </si>
  <si>
    <t>LAALVELLDQKKVLLDGPKAGVPR</t>
  </si>
  <si>
    <t>2902.5</t>
  </si>
  <si>
    <t>2901.4</t>
  </si>
  <si>
    <t>GLLGLSLVEAK</t>
  </si>
  <si>
    <t>YD-RQGLVVSVDK</t>
  </si>
  <si>
    <t>2902.6</t>
  </si>
  <si>
    <t>2902.7</t>
  </si>
  <si>
    <t>YD-THILLFLPksVSDYDGK</t>
  </si>
  <si>
    <t>YD-THILLFLPkSVSDyDGK</t>
  </si>
  <si>
    <t>2902.8</t>
  </si>
  <si>
    <t>2901.7</t>
  </si>
  <si>
    <t>WLETQDVFLKDFNTER</t>
  </si>
  <si>
    <t>2902.9</t>
  </si>
  <si>
    <t>2901.8</t>
  </si>
  <si>
    <t>qLLVAVNKMDSVKWDESR</t>
  </si>
  <si>
    <t>2903.4</t>
  </si>
  <si>
    <t>2902.3</t>
  </si>
  <si>
    <t>2903.5</t>
  </si>
  <si>
    <t>2903.6</t>
  </si>
  <si>
    <t>AFTKKVASANATAAESDVAKQLAALGY</t>
  </si>
  <si>
    <t>YD-RNPHMTDAQQLAAAILVEkSQLGY</t>
  </si>
  <si>
    <t>2903.7</t>
  </si>
  <si>
    <t>FVPSKPMCVEAFsEYPPLGR</t>
  </si>
  <si>
    <t>2904.2</t>
  </si>
  <si>
    <t>2903.1</t>
  </si>
  <si>
    <t>LHDLPDEFLTDAMPLAKR</t>
  </si>
  <si>
    <t>2904.3</t>
  </si>
  <si>
    <t>2903.2</t>
  </si>
  <si>
    <t>VLQALEKLGLVELSPK</t>
  </si>
  <si>
    <t>2905.3</t>
  </si>
  <si>
    <t>2905.6</t>
  </si>
  <si>
    <t>2904.5</t>
  </si>
  <si>
    <t>2905.7</t>
  </si>
  <si>
    <t>2904.6</t>
  </si>
  <si>
    <t>2906.4</t>
  </si>
  <si>
    <t>LFQVEYSLEALK</t>
  </si>
  <si>
    <t>2906.5</t>
  </si>
  <si>
    <t>2905.4</t>
  </si>
  <si>
    <t>TYNEDLPVELLVR</t>
  </si>
  <si>
    <t>2907.4</t>
  </si>
  <si>
    <t>2906.3</t>
  </si>
  <si>
    <t>qGGLGPMNLPLVSDPKR</t>
  </si>
  <si>
    <t>2907.5</t>
  </si>
  <si>
    <t>2907.6</t>
  </si>
  <si>
    <t>2908.2</t>
  </si>
  <si>
    <t>2907.1</t>
  </si>
  <si>
    <t>2908.3</t>
  </si>
  <si>
    <t>2907.2</t>
  </si>
  <si>
    <t>ALQTANLALEKADRLWLPVnR</t>
  </si>
  <si>
    <t>2908.5</t>
  </si>
  <si>
    <t>AGTVWLNTYNDFDSRVPFGGVKQSGYGR</t>
  </si>
  <si>
    <t>2909.2</t>
  </si>
  <si>
    <t>2908.1</t>
  </si>
  <si>
    <t>2909.3</t>
  </si>
  <si>
    <t>HGQSEWNEKnLFTGWVDVK</t>
  </si>
  <si>
    <t>YS-HGQSEWNEKNLFTGWVDVK</t>
  </si>
  <si>
    <t>2910.3</t>
  </si>
  <si>
    <t>YD-THILLFLPKSVsDYDGk</t>
  </si>
  <si>
    <t>2910.5</t>
  </si>
  <si>
    <t>2909.4</t>
  </si>
  <si>
    <t>TGPKALPDAVTLLEPKEEEPLLAPSVKDYRPAEETEAQAEPVEA</t>
  </si>
  <si>
    <t>2911.2</t>
  </si>
  <si>
    <t>2910.1</t>
  </si>
  <si>
    <t>2912.3</t>
  </si>
  <si>
    <t>2912.4</t>
  </si>
  <si>
    <t>2911.3</t>
  </si>
  <si>
    <t>SVKFVQGLLQNAAANAEAKGLDATK</t>
  </si>
  <si>
    <t>2912.6</t>
  </si>
  <si>
    <t>2911.5</t>
  </si>
  <si>
    <t>AKTLVWNGPPGVFEFEK</t>
  </si>
  <si>
    <t>2912.7</t>
  </si>
  <si>
    <t>2911.6</t>
  </si>
  <si>
    <t>2912.8</t>
  </si>
  <si>
    <t>2911.7</t>
  </si>
  <si>
    <t>VYVELQELVMDEKNQELR</t>
  </si>
  <si>
    <t>2912.9</t>
  </si>
  <si>
    <t>2911.8</t>
  </si>
  <si>
    <t>YD-RLADVSAVMdSFLTMMVPGr</t>
  </si>
  <si>
    <t>2913.3</t>
  </si>
  <si>
    <t>2912.2</t>
  </si>
  <si>
    <t>SWQAYTDNLLGTGKVDK</t>
  </si>
  <si>
    <t>2913.5</t>
  </si>
  <si>
    <t>SRSGVAVADESLTAFNDLK</t>
  </si>
  <si>
    <t>YS-sRSGVAVADESLTAFNDLK</t>
  </si>
  <si>
    <t>2913.6</t>
  </si>
  <si>
    <t>2912.5</t>
  </si>
  <si>
    <t>SQLAQEMTVSLR</t>
  </si>
  <si>
    <t>YD-EQIAQEMTVSLR</t>
  </si>
  <si>
    <t>YD-QPESLGSVIFGDR</t>
  </si>
  <si>
    <t>YS-sQIAQEMTVSLR</t>
  </si>
  <si>
    <t>2913.8</t>
  </si>
  <si>
    <t>TVSVEEVPAVLQLR</t>
  </si>
  <si>
    <t>2914.10</t>
  </si>
  <si>
    <t>2913.9</t>
  </si>
  <si>
    <t>ALNGVSTDVqGTDFSEVSYDSVLER</t>
  </si>
  <si>
    <t>2914.2</t>
  </si>
  <si>
    <t>2913.1</t>
  </si>
  <si>
    <t>LTKLVNAAPVMLFMKGSPSEPK</t>
  </si>
  <si>
    <t>2914.4</t>
  </si>
  <si>
    <t>TAEALVQFMLK</t>
  </si>
  <si>
    <t>2914.5</t>
  </si>
  <si>
    <t>2913.4</t>
  </si>
  <si>
    <t>2914.7</t>
  </si>
  <si>
    <t>ENDLLVLMESER</t>
  </si>
  <si>
    <t>2915.3</t>
  </si>
  <si>
    <t>LHAQNYLKTYNEDLPVELLVR</t>
  </si>
  <si>
    <t>2915.5</t>
  </si>
  <si>
    <t>LFDGDKGLNTGGMGAYAPAPVATPSLLK</t>
  </si>
  <si>
    <t>2916.4</t>
  </si>
  <si>
    <t>AVNTGMEPGKTSFFQALGVPTKLAR</t>
  </si>
  <si>
    <t>2916.5</t>
  </si>
  <si>
    <t>2915.4</t>
  </si>
  <si>
    <t>VLENTELGDSLFDKAGAELVPK</t>
  </si>
  <si>
    <t>2916.6</t>
  </si>
  <si>
    <t>FATVPTGGASSAAAGAAGAAAGGDAAEEEKEEEAKEEsDDDmGFGLFD</t>
  </si>
  <si>
    <t>YS-FATVPTGGASSAAAGAAGAAAGGDAAEEEKEEEAKEESDDDmGFGLFD</t>
  </si>
  <si>
    <t>YS-FATVPTGGASSAAAGAAGAAAGGDAAEEEkeEEAKEESddDMGFGLFD</t>
  </si>
  <si>
    <t>YS-FATVPTGGASSAAAGAAGAAAGGdAAEEEKEEEAKEESddDMGFGLFD</t>
  </si>
  <si>
    <t>2918.2</t>
  </si>
  <si>
    <t>2917.1</t>
  </si>
  <si>
    <t>LLVVDEKGNLVSMLSR</t>
  </si>
  <si>
    <t>2918.3</t>
  </si>
  <si>
    <t>2917.2</t>
  </si>
  <si>
    <t>GDLGLELPAPEVLAVQKK</t>
  </si>
  <si>
    <t>2918.4</t>
  </si>
  <si>
    <t>2917.3</t>
  </si>
  <si>
    <t>2918.5</t>
  </si>
  <si>
    <t>2917.4</t>
  </si>
  <si>
    <t>SDLVNKKFPAGDYKFQYLALSQSDADSESCKMPQTVEWSK</t>
  </si>
  <si>
    <t>YS-SDLVNKKFPAGDYKFQYIAISQSDADSEScKMPQTVEWSK</t>
  </si>
  <si>
    <t>2919.2</t>
  </si>
  <si>
    <t>2918.1</t>
  </si>
  <si>
    <t>ALqTANLALEKADRLWLPVNR</t>
  </si>
  <si>
    <t>YS-AIQTAnIALEKADRLWIPVNR</t>
  </si>
  <si>
    <t>YS-AIQTANIALEKADRLWIPVNR</t>
  </si>
  <si>
    <t>2920.4</t>
  </si>
  <si>
    <t>2919.3</t>
  </si>
  <si>
    <t>2921.2</t>
  </si>
  <si>
    <t>2920.1</t>
  </si>
  <si>
    <t>LFLYPSNL</t>
  </si>
  <si>
    <t>2921.4</t>
  </si>
  <si>
    <t>2920.3</t>
  </si>
  <si>
    <t>KLWcFGPDGNGPNLVLDQTK</t>
  </si>
  <si>
    <t>YS-KIWCFGPDGNGPNLVIDQTK</t>
  </si>
  <si>
    <t>2921.5</t>
  </si>
  <si>
    <t>VLENTeLGDSLFDKAGAELVPK</t>
  </si>
  <si>
    <t>2922.3</t>
  </si>
  <si>
    <t>AHNGDLVNALMSLSK</t>
  </si>
  <si>
    <t>2923.2</t>
  </si>
  <si>
    <t>2922.1</t>
  </si>
  <si>
    <t>YD-ADVPKELMQQIENFEK</t>
  </si>
  <si>
    <t>2923.3</t>
  </si>
  <si>
    <t>2922.2</t>
  </si>
  <si>
    <t>2923.5</t>
  </si>
  <si>
    <t>2922.4</t>
  </si>
  <si>
    <t>VVLTAPSSTAPMFVMGVNEEK</t>
  </si>
  <si>
    <t>YD-VVVTSPSSTAPMFVMGVNEEK</t>
  </si>
  <si>
    <t>2923.6</t>
  </si>
  <si>
    <t>2922.5</t>
  </si>
  <si>
    <t>YD-KQGRPsInQVFGEGTEAVKK</t>
  </si>
  <si>
    <t>YD-DGRLPYSEWDSQIStVr</t>
  </si>
  <si>
    <t>2923.9</t>
  </si>
  <si>
    <t>2922.8</t>
  </si>
  <si>
    <t>SPLLLQTSnGGAAYFAGKGLSNEGQNASLKGALAAAHYLR</t>
  </si>
  <si>
    <t>2924.11</t>
  </si>
  <si>
    <t>2923.10</t>
  </si>
  <si>
    <t>FAPDFADEEYVNKLEGELPEK</t>
  </si>
  <si>
    <t>2924.2</t>
  </si>
  <si>
    <t>2923.1</t>
  </si>
  <si>
    <t>VHLVALDLFTGK</t>
  </si>
  <si>
    <t>2924.4</t>
  </si>
  <si>
    <t>HQAFVAELASHEGWLENLDAEGK</t>
  </si>
  <si>
    <t>2924.5</t>
  </si>
  <si>
    <t>2923.4</t>
  </si>
  <si>
    <t>2924.6</t>
  </si>
  <si>
    <t>YS-SRsGVAVADESLTAFNDLK</t>
  </si>
  <si>
    <t>2924.7</t>
  </si>
  <si>
    <t>2924.9</t>
  </si>
  <si>
    <t>2923.8</t>
  </si>
  <si>
    <t>LEQFVLTEPEKSWEEFEK</t>
  </si>
  <si>
    <t>2925.10</t>
  </si>
  <si>
    <t>LTLEDPVTVEYLTR</t>
  </si>
  <si>
    <t>2925.2</t>
  </si>
  <si>
    <t>2924.1</t>
  </si>
  <si>
    <t>SLNWKDMLGWQSR</t>
  </si>
  <si>
    <t>2925.4</t>
  </si>
  <si>
    <t>2924.3</t>
  </si>
  <si>
    <t>2925.5</t>
  </si>
  <si>
    <t>ALKDLLGDQVEKVVVSYK</t>
  </si>
  <si>
    <t>2925.6</t>
  </si>
  <si>
    <t>VLPDFMLQGGDFTAGNGTGGK</t>
  </si>
  <si>
    <t>2925.7</t>
  </si>
  <si>
    <t>STNGDTHLGGEDFDLYLLR</t>
  </si>
  <si>
    <t>2926.5</t>
  </si>
  <si>
    <t>GSGSRLNRLPAASLGDMVMATVK</t>
  </si>
  <si>
    <t>2926.9</t>
  </si>
  <si>
    <t>2925.8</t>
  </si>
  <si>
    <t>LLTHPNFNGNTLDNDLMLLK</t>
  </si>
  <si>
    <t>2927.10</t>
  </si>
  <si>
    <t>2927.3</t>
  </si>
  <si>
    <t>2926.2</t>
  </si>
  <si>
    <t>FKFSYDLMQLPK</t>
  </si>
  <si>
    <t>2927.4</t>
  </si>
  <si>
    <t>2926.3</t>
  </si>
  <si>
    <t>EMDSLRFLYDGLR</t>
  </si>
  <si>
    <t>2927.8</t>
  </si>
  <si>
    <t>2926.7</t>
  </si>
  <si>
    <t>2927.9</t>
  </si>
  <si>
    <t>2926.8</t>
  </si>
  <si>
    <t>SQKNGLATLLQAEKEAHELVSK</t>
  </si>
  <si>
    <t>YS-SQkNGIATLLQAEKEAHEIVSK</t>
  </si>
  <si>
    <t>YD-MSQKNGIATLLQAEKEAHEIVSK</t>
  </si>
  <si>
    <t>2928.16</t>
  </si>
  <si>
    <t>2927.15</t>
  </si>
  <si>
    <t>VVNYNHLLPTRYTLDVEAFK</t>
  </si>
  <si>
    <t>2929.11</t>
  </si>
  <si>
    <t>2928.10</t>
  </si>
  <si>
    <t>KAFDTTGEPDAKPYLPEELLWR</t>
  </si>
  <si>
    <t>2929.4</t>
  </si>
  <si>
    <t>2928.3</t>
  </si>
  <si>
    <t>2929.9</t>
  </si>
  <si>
    <t>2928.8</t>
  </si>
  <si>
    <t>VLSELLTKEVQGSTLAQLTSK</t>
  </si>
  <si>
    <t>2930.2</t>
  </si>
  <si>
    <t>2929.1</t>
  </si>
  <si>
    <t>LLTHPNFNGNTLdNDLMLLK</t>
  </si>
  <si>
    <t>2930.6</t>
  </si>
  <si>
    <t>2929.5</t>
  </si>
  <si>
    <t>TFTVDVSSPTENGVFDPASYAK</t>
  </si>
  <si>
    <t>2930.7</t>
  </si>
  <si>
    <t>2929.6</t>
  </si>
  <si>
    <t>NLDDSVDDEKLEEEFAPYGTLTSAKVMR</t>
  </si>
  <si>
    <t>2931.2</t>
  </si>
  <si>
    <t>2930.1</t>
  </si>
  <si>
    <t>LLTHPNFNGNTLDNdLMLLK</t>
  </si>
  <si>
    <t>2931.3</t>
  </si>
  <si>
    <t>ELQTAVRLLLPGELAK</t>
  </si>
  <si>
    <t>2931.5</t>
  </si>
  <si>
    <t>2930.4</t>
  </si>
  <si>
    <t>ASAPGSVLLLEnLR</t>
  </si>
  <si>
    <t>2931.6</t>
  </si>
  <si>
    <t>2930.5</t>
  </si>
  <si>
    <t>KAADALLLKVNQLGTLSESLK</t>
  </si>
  <si>
    <t>2931.7</t>
  </si>
  <si>
    <t>SGDAALVKFVPSKPmCVEAFSEYPPLGR</t>
  </si>
  <si>
    <t>2932.2</t>
  </si>
  <si>
    <t>2931.1</t>
  </si>
  <si>
    <t>2932.3</t>
  </si>
  <si>
    <t>GDLGLeLPAPEVLAVQKK</t>
  </si>
  <si>
    <t>2933.3</t>
  </si>
  <si>
    <t>2933.4</t>
  </si>
  <si>
    <t>TSLFLNLANDPTLER</t>
  </si>
  <si>
    <t>2934.2</t>
  </si>
  <si>
    <t>2933.1</t>
  </si>
  <si>
    <t>VLAPqLSFAPELASEEER</t>
  </si>
  <si>
    <t>YS-VLAPQISFAPEIASEEER</t>
  </si>
  <si>
    <t>2934.3</t>
  </si>
  <si>
    <t>2933.2</t>
  </si>
  <si>
    <t>2934.4</t>
  </si>
  <si>
    <t>TFTVDVSSPTeNGVFDPASYAK</t>
  </si>
  <si>
    <t>YD-AHNGDLVNAIMSLSK</t>
  </si>
  <si>
    <t>2935.2</t>
  </si>
  <si>
    <t>2934.1</t>
  </si>
  <si>
    <t>2935.3</t>
  </si>
  <si>
    <t>2936.4</t>
  </si>
  <si>
    <t>LLDDMVAQMLK</t>
  </si>
  <si>
    <t>2936.6</t>
  </si>
  <si>
    <t>2935.5</t>
  </si>
  <si>
    <t>SGVAVADESLTAFNDLKLGK</t>
  </si>
  <si>
    <t>2936.8</t>
  </si>
  <si>
    <t>2935.7</t>
  </si>
  <si>
    <t>2936.9</t>
  </si>
  <si>
    <t>2935.8</t>
  </si>
  <si>
    <t>DLFSNDELLSDAYDAK</t>
  </si>
  <si>
    <t>2937.10</t>
  </si>
  <si>
    <t>2937.6</t>
  </si>
  <si>
    <t>2936.5</t>
  </si>
  <si>
    <t>LLPYWQDVLAK</t>
  </si>
  <si>
    <t>2937.7</t>
  </si>
  <si>
    <t>VLPDFMLQGGdFTAGNGTGGK</t>
  </si>
  <si>
    <t>YS-VIPDFMLQGGDFTAGNGTGGK</t>
  </si>
  <si>
    <t>2937.9</t>
  </si>
  <si>
    <t>VNNPNVSLLKLEGVATPQDAQFYLGKR</t>
  </si>
  <si>
    <t>2938.3</t>
  </si>
  <si>
    <t>2937.2</t>
  </si>
  <si>
    <t>TSLFLNLANdPTLER</t>
  </si>
  <si>
    <t>2938.4</t>
  </si>
  <si>
    <t>2937.3</t>
  </si>
  <si>
    <t>YS-sQKNGIATLLQAEKEAHEIVSK</t>
  </si>
  <si>
    <t>2938.5</t>
  </si>
  <si>
    <t>2937.4</t>
  </si>
  <si>
    <t>QGKLEVPGYVDLVKTSSGNEMPPQDAEGWFYKR</t>
  </si>
  <si>
    <t>2938.7</t>
  </si>
  <si>
    <t>2939.4</t>
  </si>
  <si>
    <t>GLVKSPLKVVGLSTLPELYEK</t>
  </si>
  <si>
    <t>YD-LVkSPIkVVGLSTLPEIYEK</t>
  </si>
  <si>
    <t>2940.11</t>
  </si>
  <si>
    <t>2939.10</t>
  </si>
  <si>
    <t>2940.2</t>
  </si>
  <si>
    <t>2939.1</t>
  </si>
  <si>
    <t>RGALDWYPLFK</t>
  </si>
  <si>
    <t>2940.7</t>
  </si>
  <si>
    <t>2939.6</t>
  </si>
  <si>
    <t>2940.8</t>
  </si>
  <si>
    <t>2939.7</t>
  </si>
  <si>
    <t>QLVNLPSFMVR</t>
  </si>
  <si>
    <t>2941.13</t>
  </si>
  <si>
    <t>2940.12</t>
  </si>
  <si>
    <t>2941.14</t>
  </si>
  <si>
    <t>2940.13</t>
  </si>
  <si>
    <t>EMSVDALQNYLQVK</t>
  </si>
  <si>
    <t>2941.5</t>
  </si>
  <si>
    <t>2940.4</t>
  </si>
  <si>
    <t>2941.7</t>
  </si>
  <si>
    <t>2940.6</t>
  </si>
  <si>
    <t>YLAKYEELASLGNLLR</t>
  </si>
  <si>
    <t>2942.4</t>
  </si>
  <si>
    <t>2941.3</t>
  </si>
  <si>
    <t>SLGLALDTLYKYTK</t>
  </si>
  <si>
    <t>2942.5</t>
  </si>
  <si>
    <t>2941.4</t>
  </si>
  <si>
    <t>GQSAGKLAALVELLDQK</t>
  </si>
  <si>
    <t>2942.6</t>
  </si>
  <si>
    <t>AYLLFLDSAR</t>
  </si>
  <si>
    <t>YD-FISInKIFW</t>
  </si>
  <si>
    <t>2942.7</t>
  </si>
  <si>
    <t>2941.6</t>
  </si>
  <si>
    <t>LVSLSLPEQHEMLSLKPYGLK</t>
  </si>
  <si>
    <t>2943.2</t>
  </si>
  <si>
    <t>2942.1</t>
  </si>
  <si>
    <t>2944.3</t>
  </si>
  <si>
    <t>2945.2</t>
  </si>
  <si>
    <t>2944.1</t>
  </si>
  <si>
    <t>2945.3</t>
  </si>
  <si>
    <t>2944.2</t>
  </si>
  <si>
    <t>2945.4</t>
  </si>
  <si>
    <t>YD-CIVNPSPAsITASAELQSTSAk</t>
  </si>
  <si>
    <t>YS-TFTVDVSsPTENGVFDPASYAK</t>
  </si>
  <si>
    <t>YS-TFTVDVSSPTENGVFDPASYAK</t>
  </si>
  <si>
    <t>2946.2</t>
  </si>
  <si>
    <t>2945.1</t>
  </si>
  <si>
    <t>LQFYAFELAR</t>
  </si>
  <si>
    <t>YS-LqFYAFEIAR</t>
  </si>
  <si>
    <t>2946.3</t>
  </si>
  <si>
    <t>LLPQLNLLQPLKGESAR</t>
  </si>
  <si>
    <t>2946.4</t>
  </si>
  <si>
    <t>THLLLFLPKSVsDYEGK</t>
  </si>
  <si>
    <t>YS-THILLFLPKsVSDYEGK</t>
  </si>
  <si>
    <t>2946.6</t>
  </si>
  <si>
    <t>2945.5</t>
  </si>
  <si>
    <t>2946.7</t>
  </si>
  <si>
    <t>2945.6</t>
  </si>
  <si>
    <t>KFATVPTGGASSAAAGAAGAAAGGDAAEEEKEEEAKEEsDDDMGFGLFD</t>
  </si>
  <si>
    <t>YD-THILLFLPKSVsDYEGK</t>
  </si>
  <si>
    <t>2947.2</t>
  </si>
  <si>
    <t>2946.1</t>
  </si>
  <si>
    <t>2947.3</t>
  </si>
  <si>
    <t>2947.4</t>
  </si>
  <si>
    <t>2948.3</t>
  </si>
  <si>
    <t>FLTLATLTEPKLPK</t>
  </si>
  <si>
    <t>2948.6</t>
  </si>
  <si>
    <t>2947.5</t>
  </si>
  <si>
    <t>2948.7</t>
  </si>
  <si>
    <t>2947.6</t>
  </si>
  <si>
    <t>2948.8</t>
  </si>
  <si>
    <t>2947.7</t>
  </si>
  <si>
    <t>YS-VIPDFMLQGGDFTAGNGtGGK</t>
  </si>
  <si>
    <t>2949.3</t>
  </si>
  <si>
    <t>2948.2</t>
  </si>
  <si>
    <t>YD-tSSGNEMPPQDAEGWFYKR</t>
  </si>
  <si>
    <t>2949.4</t>
  </si>
  <si>
    <t>2950.2</t>
  </si>
  <si>
    <t>2949.1</t>
  </si>
  <si>
    <t>YD-GLVKSPIkVVGLSSLPEIYEK</t>
  </si>
  <si>
    <t>2950.3</t>
  </si>
  <si>
    <t>2949.2</t>
  </si>
  <si>
    <t>ALLANPSTYELLDPHDFGMKR</t>
  </si>
  <si>
    <t>2951.3</t>
  </si>
  <si>
    <t>2951.4</t>
  </si>
  <si>
    <t>LGLKQLPGLLRVTFR</t>
  </si>
  <si>
    <t>2951.6</t>
  </si>
  <si>
    <t>2950.5</t>
  </si>
  <si>
    <t>2951.7</t>
  </si>
  <si>
    <t>2950.6</t>
  </si>
  <si>
    <t>ALGVSNFSLEYLER</t>
  </si>
  <si>
    <t>2952.10</t>
  </si>
  <si>
    <t>2951.9</t>
  </si>
  <si>
    <t>2952.11</t>
  </si>
  <si>
    <t>2951.10</t>
  </si>
  <si>
    <t>LQFALPHETLYSGSEVTQVNLPAK</t>
  </si>
  <si>
    <t>2952.12</t>
  </si>
  <si>
    <t>2951.11</t>
  </si>
  <si>
    <t>YS-KFATVPTGGASSAAAGAAGAAAGGdAAEEEKEEEAkEESDDDMGFGLFD</t>
  </si>
  <si>
    <t>2952.4</t>
  </si>
  <si>
    <t>2952.6</t>
  </si>
  <si>
    <t>2951.5</t>
  </si>
  <si>
    <t>LLAVDTVSKANSGHPGAPLGMAPAAHVLWSQMR</t>
  </si>
  <si>
    <t>2952.7</t>
  </si>
  <si>
    <t>GFNLDSLVVCNTEVKDLSR</t>
  </si>
  <si>
    <t>2952.8</t>
  </si>
  <si>
    <t>KVASANATAAESDVAKQLAALGY</t>
  </si>
  <si>
    <t>2952.9</t>
  </si>
  <si>
    <t>2951.8</t>
  </si>
  <si>
    <t>LVEDPQVLAPFLGK</t>
  </si>
  <si>
    <t>YD-LVENPQVIAPFLGK</t>
  </si>
  <si>
    <t>2953.3</t>
  </si>
  <si>
    <t>2952.2</t>
  </si>
  <si>
    <t>2953.5</t>
  </si>
  <si>
    <t>qLLLHHTLGnGDFTVFHR</t>
  </si>
  <si>
    <t>2954.2</t>
  </si>
  <si>
    <t>2953.1</t>
  </si>
  <si>
    <t>2954.3</t>
  </si>
  <si>
    <t>2953.2</t>
  </si>
  <si>
    <t>TAVLNVADLSHALNRPAPYLVK</t>
  </si>
  <si>
    <t>2954.4</t>
  </si>
  <si>
    <t>YD-IVFFTWSPDTAPVRSK</t>
  </si>
  <si>
    <t>2955.6</t>
  </si>
  <si>
    <t>2954.5</t>
  </si>
  <si>
    <t>LNNVFVLGEQGKPYLSLPK</t>
  </si>
  <si>
    <t>2956.2</t>
  </si>
  <si>
    <t>2955.1</t>
  </si>
  <si>
    <t>FLLLLANHPHFELK</t>
  </si>
  <si>
    <t>2956.3</t>
  </si>
  <si>
    <t>2955.2</t>
  </si>
  <si>
    <t>MMDRLWGDSFFNPK</t>
  </si>
  <si>
    <t>2956.4</t>
  </si>
  <si>
    <t>2955.3</t>
  </si>
  <si>
    <t>VNNPNVSLLKLEGVATPQEAQFYLGKR</t>
  </si>
  <si>
    <t>2957.4</t>
  </si>
  <si>
    <t>TRSSVLADALNALNNAEK</t>
  </si>
  <si>
    <t>2958.2</t>
  </si>
  <si>
    <t>2957.1</t>
  </si>
  <si>
    <t>2958.3</t>
  </si>
  <si>
    <t>2957.2</t>
  </si>
  <si>
    <t>AMLKVLPSDYFNSEVGTLR</t>
  </si>
  <si>
    <t>2958.4</t>
  </si>
  <si>
    <t>2957.3</t>
  </si>
  <si>
    <t>KASLNVGNVLPLGSVPEGTLVSNVEEKPGDRGALAR</t>
  </si>
  <si>
    <t>2958.5</t>
  </si>
  <si>
    <t>ALNGVSTDVQGTDFSEVSYDSVLERVSRGAGSH</t>
  </si>
  <si>
    <t>2959.4</t>
  </si>
  <si>
    <t>2959.5</t>
  </si>
  <si>
    <t>YD-NLVSMLTYTYDPVEKQK</t>
  </si>
  <si>
    <t>2959.6</t>
  </si>
  <si>
    <t>2960.3</t>
  </si>
  <si>
    <t>2959.2</t>
  </si>
  <si>
    <t>2960.5</t>
  </si>
  <si>
    <t>2960.6</t>
  </si>
  <si>
    <t>KELYGNLVMSGGTTMFPGLAER</t>
  </si>
  <si>
    <t>YS-KELYGnIVMSGGTTMFPGIAER</t>
  </si>
  <si>
    <t>2960.7</t>
  </si>
  <si>
    <t>ALVKVTNMEFQYPGTSKPQLTDLNFQCSLSSR</t>
  </si>
  <si>
    <t>2960.8</t>
  </si>
  <si>
    <t>2959.7</t>
  </si>
  <si>
    <t>ALYEEAQEKAAEEADADAELADEEDALHDEL</t>
  </si>
  <si>
    <t>2961.3</t>
  </si>
  <si>
    <t>2960.2</t>
  </si>
  <si>
    <t>SQKNGLATLLQAEKEAHELVSKAR</t>
  </si>
  <si>
    <t>YS-SQkNGIATLLQAEKEAHEIVSKAR</t>
  </si>
  <si>
    <t>2961.4</t>
  </si>
  <si>
    <t>2961.5</t>
  </si>
  <si>
    <t>2960.4</t>
  </si>
  <si>
    <t>2961.7</t>
  </si>
  <si>
    <t>THLLLFLPKsVSDYDGk</t>
  </si>
  <si>
    <t>YD-THILLFLPksVSDYEGK</t>
  </si>
  <si>
    <t>YD-THILLFLPKsVsDYEGK</t>
  </si>
  <si>
    <t>YD-THILLFLPKSVSDYEGK</t>
  </si>
  <si>
    <t>YS-THILLFLPkSVSDyDGK</t>
  </si>
  <si>
    <t>2961.8</t>
  </si>
  <si>
    <t>GLLVPTQTTDQELQHLRNSLPDSVK</t>
  </si>
  <si>
    <t>2962.6</t>
  </si>
  <si>
    <t>2963.3</t>
  </si>
  <si>
    <t>2962.2</t>
  </si>
  <si>
    <t>VSSASAAASESDVAKQLASFGY</t>
  </si>
  <si>
    <t>2963.4</t>
  </si>
  <si>
    <t>2962.3</t>
  </si>
  <si>
    <t>2963.5</t>
  </si>
  <si>
    <t>2962.4</t>
  </si>
  <si>
    <t>2964.4</t>
  </si>
  <si>
    <t>AVMDDFAAFVEK</t>
  </si>
  <si>
    <t>2965.3</t>
  </si>
  <si>
    <t>2964.2</t>
  </si>
  <si>
    <t>LVFFTWSPDTAPVRSK</t>
  </si>
  <si>
    <t>2965.4</t>
  </si>
  <si>
    <t>2964.3</t>
  </si>
  <si>
    <t>FVLWTEAAFTK</t>
  </si>
  <si>
    <t>2965.5</t>
  </si>
  <si>
    <t>HEAAEALGALASPEVVDVLK</t>
  </si>
  <si>
    <t>2965.6</t>
  </si>
  <si>
    <t>2964.5</t>
  </si>
  <si>
    <t>LGPVVAFTHNSTGPFVTQNKYLTTTWR</t>
  </si>
  <si>
    <t>2966.3</t>
  </si>
  <si>
    <t>2965.2</t>
  </si>
  <si>
    <t>WTKGFDLPNLENHDVVPMLQK</t>
  </si>
  <si>
    <t>2966.5</t>
  </si>
  <si>
    <t>2967.2</t>
  </si>
  <si>
    <t>2966.1</t>
  </si>
  <si>
    <t>SLEDLDKEMADYFEKK</t>
  </si>
  <si>
    <t>2967.3</t>
  </si>
  <si>
    <t>2966.2</t>
  </si>
  <si>
    <t>SFLGFGGGQPQLSSQQK</t>
  </si>
  <si>
    <t>2967.4</t>
  </si>
  <si>
    <t>qNCELFEQLGEYK</t>
  </si>
  <si>
    <t>YS-qNcELFEQLGEYK</t>
  </si>
  <si>
    <t>2969.3</t>
  </si>
  <si>
    <t>2968.2</t>
  </si>
  <si>
    <t>SLGLKLPLSVLNVSAQRDR</t>
  </si>
  <si>
    <t>2969.4</t>
  </si>
  <si>
    <t>2968.3</t>
  </si>
  <si>
    <t>FLFLAPPSVEDLKK</t>
  </si>
  <si>
    <t>2969.5</t>
  </si>
  <si>
    <t>2968.4</t>
  </si>
  <si>
    <t>VVGLSTLPELYEKMEK</t>
  </si>
  <si>
    <t>YD-VVGLsSLPEIYEKMEK</t>
  </si>
  <si>
    <t>2969.6</t>
  </si>
  <si>
    <t>2968.5</t>
  </si>
  <si>
    <t>VLPDFMLQGGDFTAGnGTGGK</t>
  </si>
  <si>
    <t>2969.7</t>
  </si>
  <si>
    <t>2968.6</t>
  </si>
  <si>
    <t>LLTHPNFNGnTLDNDLMLLK</t>
  </si>
  <si>
    <t>YS-IITHPNFnGNTLDNDIMLIK</t>
  </si>
  <si>
    <t>YD-SRGVRPykHIDASGSINrK</t>
  </si>
  <si>
    <t>YS-IITHPnFNGNTLDNDIMLIK</t>
  </si>
  <si>
    <t>YS-IITHPNFNGNTLDNDIMLIK</t>
  </si>
  <si>
    <t>YD-MIhhPHFSVtSIDhDIMLIK</t>
  </si>
  <si>
    <t>2970.2</t>
  </si>
  <si>
    <t>2969.1</t>
  </si>
  <si>
    <t>2971.3</t>
  </si>
  <si>
    <t>mKYLAAYLLLNAAGNTPDATKLK</t>
  </si>
  <si>
    <t>2971.4</t>
  </si>
  <si>
    <t>2970.3</t>
  </si>
  <si>
    <t>TLTAVHDKVLEDMVFPTELVGKR</t>
  </si>
  <si>
    <t>2971.6</t>
  </si>
  <si>
    <t>2970.5</t>
  </si>
  <si>
    <t>THLLLFLPKsVSD</t>
  </si>
  <si>
    <t>YS-THILLFLPKSVsD</t>
  </si>
  <si>
    <t>2971.7</t>
  </si>
  <si>
    <t>2970.6</t>
  </si>
  <si>
    <t>nGLGFPLNEQDPSKSKVVVFEDAPAGLAAGK</t>
  </si>
  <si>
    <t>2971.8</t>
  </si>
  <si>
    <t>2970.7</t>
  </si>
  <si>
    <t>ALRQLPTLLADNAGFDSSELVSK</t>
  </si>
  <si>
    <t>2971.9</t>
  </si>
  <si>
    <t>2970.8</t>
  </si>
  <si>
    <t>2972.4</t>
  </si>
  <si>
    <t>LVEPFGVLEcAR</t>
  </si>
  <si>
    <t>YS-LVEPFGVLECAR</t>
  </si>
  <si>
    <t>2972.5</t>
  </si>
  <si>
    <t>NCTPKPTSTTETVAASAVAAVFEQK</t>
  </si>
  <si>
    <t>2972.6</t>
  </si>
  <si>
    <t>2971.5</t>
  </si>
  <si>
    <t>ALNGVSTDVQGTDFSEVSYDSVLERVSR</t>
  </si>
  <si>
    <t>2973.2</t>
  </si>
  <si>
    <t>2972.1</t>
  </si>
  <si>
    <t>YD-THILLFLPKSVSdyDGK</t>
  </si>
  <si>
    <t>2973.3</t>
  </si>
  <si>
    <t>2972.2</t>
  </si>
  <si>
    <t>YS-VSSASAAASESDVAKQLAsFGY</t>
  </si>
  <si>
    <t>2974.2</t>
  </si>
  <si>
    <t>2973.1</t>
  </si>
  <si>
    <t>LFEFPKTTVAALRFTAGAR</t>
  </si>
  <si>
    <t>2974.3</t>
  </si>
  <si>
    <t>2975.3</t>
  </si>
  <si>
    <t>GDLGLELPAPEVLAVqKK</t>
  </si>
  <si>
    <t>YS-GDLGIEIPAPEVLAVQKK</t>
  </si>
  <si>
    <t>2975.4</t>
  </si>
  <si>
    <t>2975.6</t>
  </si>
  <si>
    <t>2974.5</t>
  </si>
  <si>
    <t>mKYLAAYLLLNAAGNTPDATK</t>
  </si>
  <si>
    <t>YD-MKYMAAYLLLNAAGNTPDATK</t>
  </si>
  <si>
    <t>YS-mKYLAAYLLLnAAGnTPDATK</t>
  </si>
  <si>
    <t>2976.3</t>
  </si>
  <si>
    <t>2975.2</t>
  </si>
  <si>
    <t>FLLFGLNDAK</t>
  </si>
  <si>
    <t>2976.4</t>
  </si>
  <si>
    <t>LSHMSPEDAEEELKKLQTLSALPK</t>
  </si>
  <si>
    <t>2977.2</t>
  </si>
  <si>
    <t>2976.1</t>
  </si>
  <si>
    <t>VSGVSLLALWKEK</t>
  </si>
  <si>
    <t>2977.3</t>
  </si>
  <si>
    <t>2976.2</t>
  </si>
  <si>
    <t>ANLDVKDQKAVDDFLLSLDGTANKSK</t>
  </si>
  <si>
    <t>YD-VNPINFITLASPLLGIVTDNPAYIK</t>
  </si>
  <si>
    <t>2977.4</t>
  </si>
  <si>
    <t>NLFTGWVDVK</t>
  </si>
  <si>
    <t>2977.6</t>
  </si>
  <si>
    <t>2976.5</t>
  </si>
  <si>
    <t>YS-QnCELFEQLGEYK</t>
  </si>
  <si>
    <t>2978.2</t>
  </si>
  <si>
    <t>2977.1</t>
  </si>
  <si>
    <t>GLFLLDDk</t>
  </si>
  <si>
    <t>2978.3</t>
  </si>
  <si>
    <t>2978.4</t>
  </si>
  <si>
    <t>QLLEAMPFALVGSEKKFDNGQGTQVVAR</t>
  </si>
  <si>
    <t>2979.2</t>
  </si>
  <si>
    <t>2978.1</t>
  </si>
  <si>
    <t>2979.3</t>
  </si>
  <si>
    <t>QQFDTLMNYLDLGKK</t>
  </si>
  <si>
    <t>2979.4</t>
  </si>
  <si>
    <t>2979.5</t>
  </si>
  <si>
    <t>2979.6</t>
  </si>
  <si>
    <t>2978.5</t>
  </si>
  <si>
    <t>GESDDSLNRLAQNDGLLKNVWSYSR</t>
  </si>
  <si>
    <t>2979.8</t>
  </si>
  <si>
    <t>2978.7</t>
  </si>
  <si>
    <t>TFTVDVSSPTEnGVFDPASYAK</t>
  </si>
  <si>
    <t>2980.2</t>
  </si>
  <si>
    <t>2979.1</t>
  </si>
  <si>
    <t>ALKAHnGDLVNALMSLSK</t>
  </si>
  <si>
    <t>2980.3</t>
  </si>
  <si>
    <t>TLDTFLKLDGNPDELLK</t>
  </si>
  <si>
    <t>2980.4</t>
  </si>
  <si>
    <t>2980.5</t>
  </si>
  <si>
    <t>2980.6</t>
  </si>
  <si>
    <t>GLSELGLYPAVDPLDSK</t>
  </si>
  <si>
    <t>2981.10</t>
  </si>
  <si>
    <t>2980.9</t>
  </si>
  <si>
    <t>LLTHPnFNGNTLDNDLMLLK</t>
  </si>
  <si>
    <t>YS-IITHPNFNGnTLDNDIMLIK</t>
  </si>
  <si>
    <t>YD-KTNKYLYYTTYLDqLnIK</t>
  </si>
  <si>
    <t>2981.11</t>
  </si>
  <si>
    <t>2980.10</t>
  </si>
  <si>
    <t>TFNLVNDFTPEEEAALRRENEWAEDR</t>
  </si>
  <si>
    <t>2981.3</t>
  </si>
  <si>
    <t>YS-THILLFLPKSVSD</t>
  </si>
  <si>
    <t>YD-ypIIHkGSR</t>
  </si>
  <si>
    <t>2981.4</t>
  </si>
  <si>
    <t>2981.5</t>
  </si>
  <si>
    <t>2981.7</t>
  </si>
  <si>
    <t>2981.9</t>
  </si>
  <si>
    <t>2980.8</t>
  </si>
  <si>
    <t>GLDVQQVSLVLNYDLPANKENYLHR</t>
  </si>
  <si>
    <t>2982.2</t>
  </si>
  <si>
    <t>2981.1</t>
  </si>
  <si>
    <t>SKLDLLEEVEPLVR</t>
  </si>
  <si>
    <t>2982.4</t>
  </si>
  <si>
    <t>LLTSHLVDTDPEVDSLLKDELER</t>
  </si>
  <si>
    <t>2982.6</t>
  </si>
  <si>
    <t>LLTHPNFNGNTLDnDLMLLK</t>
  </si>
  <si>
    <t>2982.7</t>
  </si>
  <si>
    <t>2981.6</t>
  </si>
  <si>
    <t>2982.8</t>
  </si>
  <si>
    <t>2983.2</t>
  </si>
  <si>
    <t>2982.1</t>
  </si>
  <si>
    <t>SASKETAPVLDTLAAGYGKLLGK</t>
  </si>
  <si>
    <t>2983.4</t>
  </si>
  <si>
    <t>2982.3</t>
  </si>
  <si>
    <t>2983.5</t>
  </si>
  <si>
    <t>EEVAEFFGTDADSLSLPMRK</t>
  </si>
  <si>
    <t>2984.3</t>
  </si>
  <si>
    <t>GCDLLVATPGRLNDLLER</t>
  </si>
  <si>
    <t>2985.3</t>
  </si>
  <si>
    <t>2984.2</t>
  </si>
  <si>
    <t>qLVNLPSFMVR</t>
  </si>
  <si>
    <t>YS-QIVNIPSFMVR</t>
  </si>
  <si>
    <t>2985.4</t>
  </si>
  <si>
    <t>YKFLLFGLNDAK</t>
  </si>
  <si>
    <t>YD-VSGVSLLALWKEK</t>
  </si>
  <si>
    <t>2985.5</t>
  </si>
  <si>
    <t>2984.4</t>
  </si>
  <si>
    <t>2985.6</t>
  </si>
  <si>
    <t>2984.5</t>
  </si>
  <si>
    <t>TKPFYEVELPESEAPSGFLAR</t>
  </si>
  <si>
    <t>2985.7</t>
  </si>
  <si>
    <t>2984.6</t>
  </si>
  <si>
    <t>GLNYVLNYDMPGNLEDYVHR</t>
  </si>
  <si>
    <t>2985.8</t>
  </si>
  <si>
    <t>2984.7</t>
  </si>
  <si>
    <t>YD-FLRTTAEKNDGWVPISTIATFNR</t>
  </si>
  <si>
    <t>2986.2</t>
  </si>
  <si>
    <t>2985.1</t>
  </si>
  <si>
    <t>2986.4</t>
  </si>
  <si>
    <t>SQKnGLATLLQAEKEAHELVSK</t>
  </si>
  <si>
    <t>2986.5</t>
  </si>
  <si>
    <t>GSFKDSLLKLLGPTSVVGR</t>
  </si>
  <si>
    <t>2987.3</t>
  </si>
  <si>
    <t>2987.4</t>
  </si>
  <si>
    <t>2986.3</t>
  </si>
  <si>
    <t>EHKFALPALNVTSSSTAVAALEAAR</t>
  </si>
  <si>
    <t>YD-IKGVSDEANLNETGRVLAVGDGIAR</t>
  </si>
  <si>
    <t>2987.6</t>
  </si>
  <si>
    <t>LAEFPEEGLDPSTYLNN</t>
  </si>
  <si>
    <t>2988.2</t>
  </si>
  <si>
    <t>2987.1</t>
  </si>
  <si>
    <t>YD-HRErPSSWSSLDQKR</t>
  </si>
  <si>
    <t>YS-ALKAHNGDLVNAIMSLSK</t>
  </si>
  <si>
    <t>2988.3</t>
  </si>
  <si>
    <t>2987.2</t>
  </si>
  <si>
    <t>VLELRDSGLGMTKAELLNNLGTLAK</t>
  </si>
  <si>
    <t>2988.4</t>
  </si>
  <si>
    <t>LSSEELEKMVNQAEEFK</t>
  </si>
  <si>
    <t>2988.5</t>
  </si>
  <si>
    <t>VLSELLTREVQNSTLAQLTSK</t>
  </si>
  <si>
    <t>2989.10</t>
  </si>
  <si>
    <t>2988.9</t>
  </si>
  <si>
    <t>YD-KSEKPLENGTGFQAQDISGQKNGR</t>
  </si>
  <si>
    <t>2989.4</t>
  </si>
  <si>
    <t>TKVYYFQGGNNELGTAVGKLFR</t>
  </si>
  <si>
    <t>2989.6</t>
  </si>
  <si>
    <t>2989.7</t>
  </si>
  <si>
    <t>2988.6</t>
  </si>
  <si>
    <t>2989.8</t>
  </si>
  <si>
    <t>2988.7</t>
  </si>
  <si>
    <t>2989.9</t>
  </si>
  <si>
    <t>2988.8</t>
  </si>
  <si>
    <t>NcTPKPTSTTETVAASAVAAVFEQK</t>
  </si>
  <si>
    <t>YD-CTPKPTSTTETVAASAVAAVFEQK</t>
  </si>
  <si>
    <t>YS-NCTPKPTSTTETVAASAVAAVFEQK</t>
  </si>
  <si>
    <t>2990.2</t>
  </si>
  <si>
    <t>2989.1</t>
  </si>
  <si>
    <t>ALRGFLSDLPDFEK</t>
  </si>
  <si>
    <t>2990.3</t>
  </si>
  <si>
    <t>2989.2</t>
  </si>
  <si>
    <t>YD-TLASVTKEILGTAQSVGCR</t>
  </si>
  <si>
    <t>2990.5</t>
  </si>
  <si>
    <t>2991.4</t>
  </si>
  <si>
    <t>SKLVFFTWSPDTAPVR</t>
  </si>
  <si>
    <t>2991.5</t>
  </si>
  <si>
    <t>2990.4</t>
  </si>
  <si>
    <t>VLPDFMLQGGdFTAGnGTGGK</t>
  </si>
  <si>
    <t>2991.6</t>
  </si>
  <si>
    <t>2991.7</t>
  </si>
  <si>
    <t>2990.6</t>
  </si>
  <si>
    <t>2992.2</t>
  </si>
  <si>
    <t>2991.1</t>
  </si>
  <si>
    <t>GLVKSPLkVVGLSTLPELYEK</t>
  </si>
  <si>
    <t>YS-GLVkSPIKVVGLSTLPEIYEK</t>
  </si>
  <si>
    <t>YD-LVkSPIKVVGLSTLPEIYEK</t>
  </si>
  <si>
    <t>YS-GLVKSPIKVVGLSTLPEIYEK</t>
  </si>
  <si>
    <t>YS-GLVKsPIKVVGLSTLPEIYEK</t>
  </si>
  <si>
    <t>2992.4</t>
  </si>
  <si>
    <t>2991.3</t>
  </si>
  <si>
    <t>2993.3</t>
  </si>
  <si>
    <t>LGDLEKWTANLLPAR</t>
  </si>
  <si>
    <t>2993.4</t>
  </si>
  <si>
    <t>2992.3</t>
  </si>
  <si>
    <t>2993.6</t>
  </si>
  <si>
    <t>2992.5</t>
  </si>
  <si>
    <t>AALEDGWVPGKNLFTVEDALKR</t>
  </si>
  <si>
    <t>2993.7</t>
  </si>
  <si>
    <t>2992.6</t>
  </si>
  <si>
    <t>2993.8</t>
  </si>
  <si>
    <t>2992.7</t>
  </si>
  <si>
    <t>YS-IITHPnFnGNTLDNDIMLIK</t>
  </si>
  <si>
    <t>YS-IItHPNFNGNTLDNDIMLIK</t>
  </si>
  <si>
    <t>2994.5</t>
  </si>
  <si>
    <t>LVAARDPLGVVTLYMGR</t>
  </si>
  <si>
    <t>2995.10</t>
  </si>
  <si>
    <t>2994.9</t>
  </si>
  <si>
    <t>SQLGNLYRNESMLTFETSQLQGAKDLVEK</t>
  </si>
  <si>
    <t>2995.3</t>
  </si>
  <si>
    <t>2994.2</t>
  </si>
  <si>
    <t>2996.10</t>
  </si>
  <si>
    <t>2995.9</t>
  </si>
  <si>
    <t>YS-TKVYYFQGGNnELGTAVGKLFR</t>
  </si>
  <si>
    <t>2996.11</t>
  </si>
  <si>
    <t>LLPVGDNTVVGLSGDLSDMQHLER</t>
  </si>
  <si>
    <t>2996.12</t>
  </si>
  <si>
    <t>2995.11</t>
  </si>
  <si>
    <t>SYLFGGHVSQYMEELADDDEER</t>
  </si>
  <si>
    <t>2996.13</t>
  </si>
  <si>
    <t>2995.12</t>
  </si>
  <si>
    <t>QGPQGFGGPGPQEFGGPGGQGFGGPNPQEFGGPGGQGFGGPNPQEFGGQGR</t>
  </si>
  <si>
    <t>2996.8</t>
  </si>
  <si>
    <t>2995.7</t>
  </si>
  <si>
    <t>2996.9</t>
  </si>
  <si>
    <t>2995.8</t>
  </si>
  <si>
    <t>LCLPTFESEELLK</t>
  </si>
  <si>
    <t>2997.3</t>
  </si>
  <si>
    <t>2996.2</t>
  </si>
  <si>
    <t>2997.4</t>
  </si>
  <si>
    <t>2996.3</t>
  </si>
  <si>
    <t>ALPDAVTLLEPKEEEPLLAPSVK</t>
  </si>
  <si>
    <t>2997.5</t>
  </si>
  <si>
    <t>2996.4</t>
  </si>
  <si>
    <t>AYLPVNESFGFTGELR</t>
  </si>
  <si>
    <t>YD-AYLPVNESFGFTADLR</t>
  </si>
  <si>
    <t>2997.6</t>
  </si>
  <si>
    <t>2996.5</t>
  </si>
  <si>
    <t>FSEQYPQADFYKLDVDELGDVAQK</t>
  </si>
  <si>
    <t>2998.3</t>
  </si>
  <si>
    <t>2997.2</t>
  </si>
  <si>
    <t>NLVVSGPPQSLYGLNLTLRK</t>
  </si>
  <si>
    <t>2998.5</t>
  </si>
  <si>
    <t>VDEEGRALPGEYVTYALSGYVR</t>
  </si>
  <si>
    <t>2998.7</t>
  </si>
  <si>
    <t>2998.8</t>
  </si>
  <si>
    <t>2997.7</t>
  </si>
  <si>
    <t>ALnGVSTDVQGTDFSEVSYDSVLERVSR</t>
  </si>
  <si>
    <t>YS-ALNGVSTDVqGTDFSEVSYDSVLERVSR</t>
  </si>
  <si>
    <t>YS-ALNGVSTDVQGTDFSEVSYDSVLERVSR</t>
  </si>
  <si>
    <t>2999.2</t>
  </si>
  <si>
    <t>2998.1</t>
  </si>
  <si>
    <t>AALTDFERFQVMVLRK</t>
  </si>
  <si>
    <t>2999.4</t>
  </si>
  <si>
    <t>LLDKLAQDLFVVENK</t>
  </si>
  <si>
    <t>2999.5</t>
  </si>
  <si>
    <t>2998.4</t>
  </si>
  <si>
    <t>2999.6</t>
  </si>
  <si>
    <t>TTVEFTGESLRLPVSEDMLGR</t>
  </si>
  <si>
    <t>3000.3</t>
  </si>
  <si>
    <t>LLLFLPKsVSDYEGK</t>
  </si>
  <si>
    <t>3000.5</t>
  </si>
  <si>
    <t>GFDLPNLENHDVVPMLQK</t>
  </si>
  <si>
    <t>3000.6</t>
  </si>
  <si>
    <t>3000.7</t>
  </si>
  <si>
    <t>SELQNKAETAAQDVQQKLEETKESLQNKGQEVK</t>
  </si>
  <si>
    <t>YD-EVLYDLENPINFSVFPGHQGGPHNHTIAALATALK</t>
  </si>
  <si>
    <t>3000.8</t>
  </si>
  <si>
    <t>2999.7</t>
  </si>
  <si>
    <t>YD-RQArPPDASAARGGEDTNDLQQK</t>
  </si>
  <si>
    <t>3001.3</t>
  </si>
  <si>
    <t>3000.2</t>
  </si>
  <si>
    <t>3001.4</t>
  </si>
  <si>
    <t>TLASVTKELLGTAQSVGCR</t>
  </si>
  <si>
    <t>3002.7</t>
  </si>
  <si>
    <t>3001.6</t>
  </si>
  <si>
    <t>3003.6</t>
  </si>
  <si>
    <t>3002.5</t>
  </si>
  <si>
    <t>STnGDTHLGGEDFDLYLLR</t>
  </si>
  <si>
    <t>YS-STNGDTHLGGEDFDIYLLR</t>
  </si>
  <si>
    <t>3003.7</t>
  </si>
  <si>
    <t>3002.6</t>
  </si>
  <si>
    <t>FLAEGSNMGSTPEALAVFETAR</t>
  </si>
  <si>
    <t>3003.8</t>
  </si>
  <si>
    <t>SLTADEYKQQGNAAFTAKDYDKALELFTK</t>
  </si>
  <si>
    <t>3004.2</t>
  </si>
  <si>
    <t>3003.1</t>
  </si>
  <si>
    <t>YFFWLQEK</t>
  </si>
  <si>
    <t>3004.3</t>
  </si>
  <si>
    <t>3003.2</t>
  </si>
  <si>
    <t>AYLPVNeSFGFTGELR</t>
  </si>
  <si>
    <t>YD-AYLPVNeSFGFTADLR</t>
  </si>
  <si>
    <t>YS-AYLPVnESFGFTGELR</t>
  </si>
  <si>
    <t>3004.4</t>
  </si>
  <si>
    <t>3003.3</t>
  </si>
  <si>
    <t>3004.5</t>
  </si>
  <si>
    <t>3003.4</t>
  </si>
  <si>
    <t>LLTHPNFnGNTLDNDLMLLK</t>
  </si>
  <si>
    <t>YD-EEVIDFSKPFMSLGISIMIK</t>
  </si>
  <si>
    <t>3005.5</t>
  </si>
  <si>
    <t>ALPDAVTLLEPKEEEPLLAPSVKDYRPAEETEAQAEPVEA</t>
  </si>
  <si>
    <t>3006.5</t>
  </si>
  <si>
    <t>3005.4</t>
  </si>
  <si>
    <t>SSLGKWLQNEGLPAVYGVDTR</t>
  </si>
  <si>
    <t>3007.10</t>
  </si>
  <si>
    <t>3006.9</t>
  </si>
  <si>
    <t>ELEDFAFPDTPTLVK</t>
  </si>
  <si>
    <t>3007.6</t>
  </si>
  <si>
    <t>FEELcADLFR</t>
  </si>
  <si>
    <t>YS-FEELCADLFR</t>
  </si>
  <si>
    <t>3007.7</t>
  </si>
  <si>
    <t>3006.6</t>
  </si>
  <si>
    <t>ALYKDLEFSVEELNAATGSK</t>
  </si>
  <si>
    <t>3007.8</t>
  </si>
  <si>
    <t>3006.7</t>
  </si>
  <si>
    <t>AGKGLLKVNGSPLTLVEPELLR</t>
  </si>
  <si>
    <t>3008.2</t>
  </si>
  <si>
    <t>3007.1</t>
  </si>
  <si>
    <t>TFLVANVKDLETLTMHTK</t>
  </si>
  <si>
    <t>3008.3</t>
  </si>
  <si>
    <t>3007.2</t>
  </si>
  <si>
    <t>3008.4</t>
  </si>
  <si>
    <t>3007.3</t>
  </si>
  <si>
    <t>LLPYWqDVLAK</t>
  </si>
  <si>
    <t>3008.6</t>
  </si>
  <si>
    <t>3007.5</t>
  </si>
  <si>
    <t>AYLPVNESFGFTADLR</t>
  </si>
  <si>
    <t>YD-AYLPVNESFGFTGELR</t>
  </si>
  <si>
    <t>3009.2</t>
  </si>
  <si>
    <t>3008.1</t>
  </si>
  <si>
    <t>YD-FEELNADLFR</t>
  </si>
  <si>
    <t>3009.4</t>
  </si>
  <si>
    <t>3010.7</t>
  </si>
  <si>
    <t>3009.6</t>
  </si>
  <si>
    <t>3011.2</t>
  </si>
  <si>
    <t>3010.1</t>
  </si>
  <si>
    <t>AVLKSFLESVLR</t>
  </si>
  <si>
    <t>3011.3</t>
  </si>
  <si>
    <t>3010.2</t>
  </si>
  <si>
    <t>GLVKSPLkVVGLSSLPELYEK</t>
  </si>
  <si>
    <t>YD-GLVKSPIkVVGLSTLPEIYEK</t>
  </si>
  <si>
    <t>YD-GLVkSPIKVVGLSTLPEIYEK</t>
  </si>
  <si>
    <t>3011.5</t>
  </si>
  <si>
    <t>3010.4</t>
  </si>
  <si>
    <t>LNYNTVSGVNGPLVLLEK</t>
  </si>
  <si>
    <t>3011.6</t>
  </si>
  <si>
    <t>3010.5</t>
  </si>
  <si>
    <t>SVLSFPPLVAPTK</t>
  </si>
  <si>
    <t>3011.7</t>
  </si>
  <si>
    <t>3010.6</t>
  </si>
  <si>
    <t>YFQSMPYHVDHTTGLLDYDNLQVLAK</t>
  </si>
  <si>
    <t>3011.8</t>
  </si>
  <si>
    <t>DMLDENTKYFLQPSGRFVLGGPQGDAGLTGR</t>
  </si>
  <si>
    <t>3012.2</t>
  </si>
  <si>
    <t>3011.1</t>
  </si>
  <si>
    <t>SVVLGRSDLVGSPVAELLK</t>
  </si>
  <si>
    <t>3012.5</t>
  </si>
  <si>
    <t>3011.4</t>
  </si>
  <si>
    <t>AVEQGFNVKPRLNYNTVSGVNGPLVLLEK</t>
  </si>
  <si>
    <t>3013.6</t>
  </si>
  <si>
    <t>GFLSDLPDFEK</t>
  </si>
  <si>
    <t>3013.7</t>
  </si>
  <si>
    <t>3012.6</t>
  </si>
  <si>
    <t>VGLPAGVVNLVPGPGRTVGAALTNDPR</t>
  </si>
  <si>
    <t>3014.2</t>
  </si>
  <si>
    <t>3013.1</t>
  </si>
  <si>
    <t>TLLQNAGGDPLRLLSQLRAK</t>
  </si>
  <si>
    <t>3014.3</t>
  </si>
  <si>
    <t>3013.2</t>
  </si>
  <si>
    <t>NLLGGTVFREPLVLPR</t>
  </si>
  <si>
    <t>3014.4</t>
  </si>
  <si>
    <t>3013.3</t>
  </si>
  <si>
    <t>SGAHLLEFQPSGNVTELYGTALGAR</t>
  </si>
  <si>
    <t>3014.5</t>
  </si>
  <si>
    <t>3013.4</t>
  </si>
  <si>
    <t>WLEDVEWQVTSEDYGKGLAEVQNR</t>
  </si>
  <si>
    <t>3015.2</t>
  </si>
  <si>
    <t>3014.1</t>
  </si>
  <si>
    <t>3015.3</t>
  </si>
  <si>
    <t>TALLSVYDKTGLLDLAK</t>
  </si>
  <si>
    <t>3015.4</t>
  </si>
  <si>
    <t>3016.2</t>
  </si>
  <si>
    <t>3015.1</t>
  </si>
  <si>
    <t>GVMNAVNNVNnVLAAAFVK</t>
  </si>
  <si>
    <t>3016.3</t>
  </si>
  <si>
    <t>qLHNKGLYPPLNVLPSLSR</t>
  </si>
  <si>
    <t>YD-QLHPKGIYPPINVLPSLSR</t>
  </si>
  <si>
    <t>3016.4</t>
  </si>
  <si>
    <t>GVVLEGYPTLVLYPGGK</t>
  </si>
  <si>
    <t>3017.4</t>
  </si>
  <si>
    <t>YD-KEGGLGPINIPLLADTNHSLSR</t>
  </si>
  <si>
    <t>3017.5</t>
  </si>
  <si>
    <t>LLAALPNPEDVVALSSR</t>
  </si>
  <si>
    <t>3017.6</t>
  </si>
  <si>
    <t>3016.5</t>
  </si>
  <si>
    <t>LLYKDLFSNDELLSDAYDAK</t>
  </si>
  <si>
    <t>YS-IIYKDIFSnDELLSDAYDAK</t>
  </si>
  <si>
    <t>3018.3</t>
  </si>
  <si>
    <t>3017.2</t>
  </si>
  <si>
    <t>FLDGRGYMNLLLR</t>
  </si>
  <si>
    <t>3018.5</t>
  </si>
  <si>
    <t>VVDLLEYVAKA</t>
  </si>
  <si>
    <t>YD-VVDlVEHVAKA</t>
  </si>
  <si>
    <t>3019.3</t>
  </si>
  <si>
    <t>3018.2</t>
  </si>
  <si>
    <t>LLAALPNPeDVVALSSR</t>
  </si>
  <si>
    <t>3020.3</t>
  </si>
  <si>
    <t>3019.2</t>
  </si>
  <si>
    <t>3020.4</t>
  </si>
  <si>
    <t>TFLDLESSSPELKADLRPLQLK</t>
  </si>
  <si>
    <t>3020.6</t>
  </si>
  <si>
    <t>3019.5</t>
  </si>
  <si>
    <t>MDGMFAMPGAAAGAASPQQPK</t>
  </si>
  <si>
    <t>3020.7</t>
  </si>
  <si>
    <t>3019.6</t>
  </si>
  <si>
    <t>VGLPAGVVNLVPGPGRTVGAALTNDPRLR</t>
  </si>
  <si>
    <t>3020.8</t>
  </si>
  <si>
    <t>3019.7</t>
  </si>
  <si>
    <t>3020.9</t>
  </si>
  <si>
    <t>3019.8</t>
  </si>
  <si>
    <t>ANNFVYVSGQLPYTPDNKPVQGSLSEKAEQVFQNVK</t>
  </si>
  <si>
    <t>3021.4</t>
  </si>
  <si>
    <t>AEASLEKTQLLQKYLELDQR</t>
  </si>
  <si>
    <t>YD-IEASIEKTQILQKYLELDQR</t>
  </si>
  <si>
    <t>YS-AEASIEkTQILQKYLELDQR</t>
  </si>
  <si>
    <t>3021.5</t>
  </si>
  <si>
    <t>SkAVGLDLGTTYSCVAHFSNDRVDLLANDQGNR</t>
  </si>
  <si>
    <t>YS-SKAVGIDLGTTYSCVAHFSNDRVDIIANDQGNR</t>
  </si>
  <si>
    <t>YD-MSKAVGIDLGTTYSCVAHFSNDRVDIIANDQGNR</t>
  </si>
  <si>
    <t>YS-SKAVGIDLGTTYScVAHFSNDRVDIIANDQGNR</t>
  </si>
  <si>
    <t>3022.2</t>
  </si>
  <si>
    <t>3021.1</t>
  </si>
  <si>
    <t>GLSQLSNELKELVK</t>
  </si>
  <si>
    <t>3022.3</t>
  </si>
  <si>
    <t>3021.2</t>
  </si>
  <si>
    <t>VLDEVVVDNFDQKLGVDLLRK</t>
  </si>
  <si>
    <t>3022.4</t>
  </si>
  <si>
    <t>3021.3</t>
  </si>
  <si>
    <t>3022.5</t>
  </si>
  <si>
    <t>3023.3</t>
  </si>
  <si>
    <t>nGVHMVFASFLR</t>
  </si>
  <si>
    <t>3024.2</t>
  </si>
  <si>
    <t>3023.1</t>
  </si>
  <si>
    <t>SLPRLDGLSVQELMDSK</t>
  </si>
  <si>
    <t>3024.3</t>
  </si>
  <si>
    <t>3023.2</t>
  </si>
  <si>
    <t>STSGNTHLGGQDFDTNLLEHFKAEFK</t>
  </si>
  <si>
    <t>3024.4</t>
  </si>
  <si>
    <t>YS-VLDEVVVDnFDQKLGVDIIRK</t>
  </si>
  <si>
    <t>3025.3</t>
  </si>
  <si>
    <t>3025.5</t>
  </si>
  <si>
    <t>NGKAPEAEQVLSAAATFPLAQPATDVEAR</t>
  </si>
  <si>
    <t>3025.6</t>
  </si>
  <si>
    <t>3024.5</t>
  </si>
  <si>
    <t>LETLKQLNASLADKSYLEGTAVSQADVTVFK</t>
  </si>
  <si>
    <t>3026.2</t>
  </si>
  <si>
    <t>3025.1</t>
  </si>
  <si>
    <t>nGFLLDGFPR</t>
  </si>
  <si>
    <t>3026.3</t>
  </si>
  <si>
    <t>3025.2</t>
  </si>
  <si>
    <t>GLVKSPLKVVGLsTLPELYEK</t>
  </si>
  <si>
    <t>YS-GLVKSPIkVVGLSTLPEIYEK</t>
  </si>
  <si>
    <t>YS-GLVKSPIKVVGLSTLPEIYEk</t>
  </si>
  <si>
    <t>3026.4</t>
  </si>
  <si>
    <t>GLSAVAQAESMKFKLLNGLALRR</t>
  </si>
  <si>
    <t>3027.3</t>
  </si>
  <si>
    <t>ATLSTLFQELNVPKSK</t>
  </si>
  <si>
    <t>3027.4</t>
  </si>
  <si>
    <t>LHEASFVLPTWAAKELN</t>
  </si>
  <si>
    <t>3027.5</t>
  </si>
  <si>
    <t>KPFLLPATELSTVQWSR</t>
  </si>
  <si>
    <t>3027.6</t>
  </si>
  <si>
    <t>3026.5</t>
  </si>
  <si>
    <t>SWQAYTDNLLGTGKVDKAVLYSR</t>
  </si>
  <si>
    <t>3027.7</t>
  </si>
  <si>
    <t>3026.6</t>
  </si>
  <si>
    <t>3028.2</t>
  </si>
  <si>
    <t>3027.1</t>
  </si>
  <si>
    <t>YS-QLHnKGIYPPINVLPSLSR</t>
  </si>
  <si>
    <t>3028.3</t>
  </si>
  <si>
    <t>3027.2</t>
  </si>
  <si>
    <t>ALPSALSYVGEDEYHGGQALQQLLRNPK</t>
  </si>
  <si>
    <t>YD-LMPkQERNkIHQyLFQeGVVVAKK</t>
  </si>
  <si>
    <t>3028.4</t>
  </si>
  <si>
    <t>SAPAANGEVPTFKLVLVGDGGTGK</t>
  </si>
  <si>
    <t>YS-SAPAANGEVPTFkLVLVGDGGTGK</t>
  </si>
  <si>
    <t>3029.2</t>
  </si>
  <si>
    <t>3028.1</t>
  </si>
  <si>
    <t>YS-IIAAIPNPEDVVAISSR</t>
  </si>
  <si>
    <t>YD-IIAAITLmGpQWWLK</t>
  </si>
  <si>
    <t>3029.4</t>
  </si>
  <si>
    <t>NGKAPEAeQVLSAAATFPLAQPATDVEAR</t>
  </si>
  <si>
    <t>YS-NGKAPEAEQVLSAAATFPIAQPATdVEAR</t>
  </si>
  <si>
    <t>3029.5</t>
  </si>
  <si>
    <t>YD-YVRANGTTVLVGMPAGAKCCSDVFKQVV</t>
  </si>
  <si>
    <t>YD-LLEeRLkLVSELWdAGIKAELLyK</t>
  </si>
  <si>
    <t>3029.6</t>
  </si>
  <si>
    <t>3028.5</t>
  </si>
  <si>
    <t>ALDEQFGSLDELLK</t>
  </si>
  <si>
    <t>YD-LPSDFDIEMALrK</t>
  </si>
  <si>
    <t>3029.7</t>
  </si>
  <si>
    <t>3028.6</t>
  </si>
  <si>
    <t>LGGLGTVPVGRVETGVLKPGmVVTFAPAGVTTEVK</t>
  </si>
  <si>
    <t>3030.2</t>
  </si>
  <si>
    <t>3029.1</t>
  </si>
  <si>
    <t>3030.3</t>
  </si>
  <si>
    <t>3030.4</t>
  </si>
  <si>
    <t>3029.3</t>
  </si>
  <si>
    <t>3030.5</t>
  </si>
  <si>
    <t>NLVEAAAVRDLSEASVYPEYALPKTYNK</t>
  </si>
  <si>
    <t>3030.7</t>
  </si>
  <si>
    <t>VVLTAPSSTAPMFVMGVNEEKYTSDLK</t>
  </si>
  <si>
    <t>3031.2</t>
  </si>
  <si>
    <t>3030.1</t>
  </si>
  <si>
    <t>FAPDFADEEYVNKLEGELPEKYGEHSLEVPGAVK</t>
  </si>
  <si>
    <t>YS-FAPDFADEEYVnKLEGEIPEKYGEHSIEVPGAVK</t>
  </si>
  <si>
    <t>3031.3</t>
  </si>
  <si>
    <t>FATVPTGGASSAAAGAAGAAAGGDAAEEEKEEEAKEESDDDMGFGLFD</t>
  </si>
  <si>
    <t>3032.2</t>
  </si>
  <si>
    <t>3031.1</t>
  </si>
  <si>
    <t>SAKDSLVSSLFELSK</t>
  </si>
  <si>
    <t>3032.3</t>
  </si>
  <si>
    <t>sWQAYTDNLLGTGKVDKAVLYSR</t>
  </si>
  <si>
    <t>3032.4</t>
  </si>
  <si>
    <t>MNTEGASLSEQLLDAARR</t>
  </si>
  <si>
    <t>3032.5</t>
  </si>
  <si>
    <t>3031.4</t>
  </si>
  <si>
    <t>3032.6</t>
  </si>
  <si>
    <t>3031.5</t>
  </si>
  <si>
    <t>SRSGVAVADESLTAFNDLKLGK</t>
  </si>
  <si>
    <t>YS-SrsGVAVADESLTAFNDLKLGK</t>
  </si>
  <si>
    <t>YD-MSRSGVAVADESLTAFNDLKLGK</t>
  </si>
  <si>
    <t>3032.7</t>
  </si>
  <si>
    <t>3031.6</t>
  </si>
  <si>
    <t>ALLELLDDSPVTPGETRPAYDGYEASK</t>
  </si>
  <si>
    <t>3033.3</t>
  </si>
  <si>
    <t>SWQAYTdNLLGTGKVDKAVLYSR</t>
  </si>
  <si>
    <t>YS-SWQAyTdNLIGTGKVDKAVIYSR</t>
  </si>
  <si>
    <t>YS-sWQAYTDNLIGTGKVDKAVIYSR</t>
  </si>
  <si>
    <t>3033.4</t>
  </si>
  <si>
    <t>LKVPPTLAQFQYTLDRNTAAETFK</t>
  </si>
  <si>
    <t>3033.5</t>
  </si>
  <si>
    <t>WFNTVAASPLVKTPFAEVK</t>
  </si>
  <si>
    <t>3033.7</t>
  </si>
  <si>
    <t>LNLALNYDLTNEADQYLHR</t>
  </si>
  <si>
    <t>3034.2</t>
  </si>
  <si>
    <t>3033.1</t>
  </si>
  <si>
    <t>TFSPQELSAMVLTK</t>
  </si>
  <si>
    <t>3034.3</t>
  </si>
  <si>
    <t>3033.2</t>
  </si>
  <si>
    <t>EELEELVKPLLER</t>
  </si>
  <si>
    <t>3034.5</t>
  </si>
  <si>
    <t>ALLELQVSKEDLYQTFAR</t>
  </si>
  <si>
    <t>3035.3</t>
  </si>
  <si>
    <t>3035.4</t>
  </si>
  <si>
    <t>YD-NFTPEQISSMVLGK</t>
  </si>
  <si>
    <t>3036.2</t>
  </si>
  <si>
    <t>3035.1</t>
  </si>
  <si>
    <t>YS-NGFILDGFPR</t>
  </si>
  <si>
    <t>3038.3</t>
  </si>
  <si>
    <t>3037.2</t>
  </si>
  <si>
    <t>3038.4</t>
  </si>
  <si>
    <t>3037.3</t>
  </si>
  <si>
    <t>TQFGGGKSVGFGLVYNSVAEAKKFEPTYR</t>
  </si>
  <si>
    <t>3038.6</t>
  </si>
  <si>
    <t>3037.5</t>
  </si>
  <si>
    <t>3038.7</t>
  </si>
  <si>
    <t>3037.6</t>
  </si>
  <si>
    <t>3039.2</t>
  </si>
  <si>
    <t>3038.1</t>
  </si>
  <si>
    <t>TLPNLVNGLFK</t>
  </si>
  <si>
    <t>3039.4</t>
  </si>
  <si>
    <t>RNSFAVLEFTPEVLDR</t>
  </si>
  <si>
    <t>YD-YVDIGKNEGATLITGGER</t>
  </si>
  <si>
    <t>3039.5</t>
  </si>
  <si>
    <t>VLNNCFSYDLVPAPAVLEK</t>
  </si>
  <si>
    <t>3040.2</t>
  </si>
  <si>
    <t>3039.1</t>
  </si>
  <si>
    <t>SPLKVVGLSTLPELYEKMEK</t>
  </si>
  <si>
    <t>3040.3</t>
  </si>
  <si>
    <t>3040.4</t>
  </si>
  <si>
    <t>3039.3</t>
  </si>
  <si>
    <t>LVPLELEFWQGRPSR</t>
  </si>
  <si>
    <t>3040.5</t>
  </si>
  <si>
    <t>LESYVASLEQTVTDPVLSSKLKR</t>
  </si>
  <si>
    <t>3040.6</t>
  </si>
  <si>
    <t>ELFAADDTDLNEFLGLKK</t>
  </si>
  <si>
    <t>3040.7</t>
  </si>
  <si>
    <t>3039.6</t>
  </si>
  <si>
    <t>VLNNCFSYdLVPAPAVLEK</t>
  </si>
  <si>
    <t>YS-VLNNCFSYDLVPAPAVIEK</t>
  </si>
  <si>
    <t>3041.3</t>
  </si>
  <si>
    <t>RVVSQLLTLMDGMK</t>
  </si>
  <si>
    <t>3041.4</t>
  </si>
  <si>
    <t>LVVVRAEELNLSGEFFR</t>
  </si>
  <si>
    <t>3041.5</t>
  </si>
  <si>
    <t>3041.6</t>
  </si>
  <si>
    <t>3042.3</t>
  </si>
  <si>
    <t>3041.2</t>
  </si>
  <si>
    <t>3042.4</t>
  </si>
  <si>
    <t>YD-FATVPTGGASSAAAGAAGAAAGGdAAEEEkEEEAk</t>
  </si>
  <si>
    <t>3043.3</t>
  </si>
  <si>
    <t>3042.2</t>
  </si>
  <si>
    <t>3043.4</t>
  </si>
  <si>
    <t>GTFLEFRNGMLNVSPLGR</t>
  </si>
  <si>
    <t>3043.5</t>
  </si>
  <si>
    <t>3043.6</t>
  </si>
  <si>
    <t>3042.5</t>
  </si>
  <si>
    <t>LLAALPNPEDVVALSSRTYGQR</t>
  </si>
  <si>
    <t>YD-IIAAIPNpEDVVAISSRTFGQR</t>
  </si>
  <si>
    <t>3044.2</t>
  </si>
  <si>
    <t>3043.1</t>
  </si>
  <si>
    <t>3044.3</t>
  </si>
  <si>
    <t>3043.2</t>
  </si>
  <si>
    <t>TALLSVYDKTGLLDLAR</t>
  </si>
  <si>
    <t>YD-TAILSVYDKTGLLDLAk</t>
  </si>
  <si>
    <t>3045.3</t>
  </si>
  <si>
    <t>MLLSGNNLALLVPGGK</t>
  </si>
  <si>
    <t>3046.2</t>
  </si>
  <si>
    <t>3045.1</t>
  </si>
  <si>
    <t>LLDGLFQLAGVKDEDVR</t>
  </si>
  <si>
    <t>3046.3</t>
  </si>
  <si>
    <t>3045.2</t>
  </si>
  <si>
    <t>LVGKHDPNVVLVDVREPSEYSLVHLPASLNVPYR</t>
  </si>
  <si>
    <t>3046.4</t>
  </si>
  <si>
    <t>MLDLNQFLEDKGGNPELLR</t>
  </si>
  <si>
    <t>3046.5</t>
  </si>
  <si>
    <t>3045.4</t>
  </si>
  <si>
    <t>NFTPEQLSSMVLGK</t>
  </si>
  <si>
    <t>3046.6</t>
  </si>
  <si>
    <t>3045.5</t>
  </si>
  <si>
    <t>3047.3</t>
  </si>
  <si>
    <t>ELTDFFFR</t>
  </si>
  <si>
    <t>3047.4</t>
  </si>
  <si>
    <t>SPLNVGLVGTGLFAR</t>
  </si>
  <si>
    <t>3047.6</t>
  </si>
  <si>
    <t>SAVLNTTFTQPFFTAR</t>
  </si>
  <si>
    <t>3048.3</t>
  </si>
  <si>
    <t>3047.2</t>
  </si>
  <si>
    <t>AFQSAYPEFSRWFNHLASK</t>
  </si>
  <si>
    <t>YD-IVGKHDPNVVLVDVREPSEYSIVHIPASINVPYR</t>
  </si>
  <si>
    <t>3049.3</t>
  </si>
  <si>
    <t>3048.2</t>
  </si>
  <si>
    <t>AVDDFLLSLDGTANK</t>
  </si>
  <si>
    <t>3049.4</t>
  </si>
  <si>
    <t>ARFEELCADLFRSTLDPVEK</t>
  </si>
  <si>
    <t>3049.5</t>
  </si>
  <si>
    <t>3048.4</t>
  </si>
  <si>
    <t>LHDLPDEFLTDAMPLAK</t>
  </si>
  <si>
    <t>3049.6</t>
  </si>
  <si>
    <t>3048.5</t>
  </si>
  <si>
    <t>YS-IIAAIPnPEDVVAISSR</t>
  </si>
  <si>
    <t>YS-IIAAIPNPEDVVAISSr</t>
  </si>
  <si>
    <t>3050.2</t>
  </si>
  <si>
    <t>3049.1</t>
  </si>
  <si>
    <t>3050.3</t>
  </si>
  <si>
    <t>3049.2</t>
  </si>
  <si>
    <t>LGTFKAPLVLADPTYFPEK</t>
  </si>
  <si>
    <t>3050.4</t>
  </si>
  <si>
    <t>VLENTELGDSLFDKAGAELVPKLmEK</t>
  </si>
  <si>
    <t>3050.5</t>
  </si>
  <si>
    <t>AYEELSNTDLEFKFPEPGYLEGVKTK</t>
  </si>
  <si>
    <t>3050.6</t>
  </si>
  <si>
    <t>YS-IcLPTFESEELIK</t>
  </si>
  <si>
    <t>3051.2</t>
  </si>
  <si>
    <t>3050.1</t>
  </si>
  <si>
    <t>3051.3</t>
  </si>
  <si>
    <t>VNGSPLTLVEPELLR</t>
  </si>
  <si>
    <t>3052.3</t>
  </si>
  <si>
    <t>ELTDLKQFLELTR</t>
  </si>
  <si>
    <t>YD-ENSELKKmIESLk</t>
  </si>
  <si>
    <t>3052.4</t>
  </si>
  <si>
    <t>ATSPLLESDSLEKLVELDR</t>
  </si>
  <si>
    <t>3053.3</t>
  </si>
  <si>
    <t>3052.2</t>
  </si>
  <si>
    <t>3053.4</t>
  </si>
  <si>
    <t>3053.5</t>
  </si>
  <si>
    <t>VNLDTDCQYAYLTGLRDYVLNKK</t>
  </si>
  <si>
    <t>3053.7</t>
  </si>
  <si>
    <t>3052.6</t>
  </si>
  <si>
    <t>AGTVWLNTYNDFDSRVPFGGVK</t>
  </si>
  <si>
    <t>3053.8</t>
  </si>
  <si>
    <t>3052.7</t>
  </si>
  <si>
    <t>mLLYKDLFSNDELLSDAYDAK</t>
  </si>
  <si>
    <t>3054.3</t>
  </si>
  <si>
    <t>3053.2</t>
  </si>
  <si>
    <t>LALDYSLGEQLKDKLLPR</t>
  </si>
  <si>
    <t>3055.7</t>
  </si>
  <si>
    <t>3054.6</t>
  </si>
  <si>
    <t>ALLELLDDSPVTPGEARPAYDGYEASR</t>
  </si>
  <si>
    <t>3056.2</t>
  </si>
  <si>
    <t>3055.1</t>
  </si>
  <si>
    <t>AHnGDLVNALMSLSK</t>
  </si>
  <si>
    <t>3056.5</t>
  </si>
  <si>
    <t>3055.4</t>
  </si>
  <si>
    <t>SVGFGLVYNSVAEAKKFEPTYR</t>
  </si>
  <si>
    <t>3056.6</t>
  </si>
  <si>
    <t>3055.5</t>
  </si>
  <si>
    <t>AAGANVDNVWADVYAKALEGKDLK</t>
  </si>
  <si>
    <t>3056.8</t>
  </si>
  <si>
    <t>3056.9</t>
  </si>
  <si>
    <t>3055.8</t>
  </si>
  <si>
    <t>VDFKNPHDLLEGLNAGELELPEN</t>
  </si>
  <si>
    <t>3057.2</t>
  </si>
  <si>
    <t>3056.1</t>
  </si>
  <si>
    <t>LLEFFGLK</t>
  </si>
  <si>
    <t>3057.3</t>
  </si>
  <si>
    <t>QQQVWLLKFPSNVDLSK</t>
  </si>
  <si>
    <t>3058.3</t>
  </si>
  <si>
    <t>FGFSGFPVTEDGKCPGKLVGLVTSR</t>
  </si>
  <si>
    <t>3058.4</t>
  </si>
  <si>
    <t>FEELCADLFRSTLDPVEK</t>
  </si>
  <si>
    <t>3058.5</t>
  </si>
  <si>
    <t>3057.4</t>
  </si>
  <si>
    <t>SELQNKAETAAQDVQQKLEETKESLQNK</t>
  </si>
  <si>
    <t>YS-SEIQNkAETAAQDVQQKLEETKESLQNK</t>
  </si>
  <si>
    <t>YS-sEIQNKAETAAQDVQQKLEETKESLQNK</t>
  </si>
  <si>
    <t>3058.6</t>
  </si>
  <si>
    <t>3057.5</t>
  </si>
  <si>
    <t>3059.3</t>
  </si>
  <si>
    <t>3058.2</t>
  </si>
  <si>
    <t>TLPNLVNGLFKNAGQLCSSGSR</t>
  </si>
  <si>
    <t>3060.3</t>
  </si>
  <si>
    <t>3059.2</t>
  </si>
  <si>
    <t>3060.4</t>
  </si>
  <si>
    <t>SNLAGKPVLCATQMLESMTYNPRPTR</t>
  </si>
  <si>
    <t>YD-nGKAPEAEQVLSAAATFPIAQPATDVEAR</t>
  </si>
  <si>
    <t>3060.5</t>
  </si>
  <si>
    <t>3059.4</t>
  </si>
  <si>
    <t>3061.2</t>
  </si>
  <si>
    <t>3060.1</t>
  </si>
  <si>
    <t>3061.3</t>
  </si>
  <si>
    <t>3060.2</t>
  </si>
  <si>
    <t>VVSQLLTLMDGMKAR</t>
  </si>
  <si>
    <t>3061.4</t>
  </si>
  <si>
    <t>YS-ALLELLDDSPVTPGEArPAYDGYEASR</t>
  </si>
  <si>
    <t>YD-ALLELLDDSPVTPGETRPAYDGYEASK</t>
  </si>
  <si>
    <t>3062.2</t>
  </si>
  <si>
    <t>3061.1</t>
  </si>
  <si>
    <t>MDNKTPVTLAKVLKVLGR</t>
  </si>
  <si>
    <t>3062.3</t>
  </si>
  <si>
    <t>ALENPTRPFLALLGGAKVADK</t>
  </si>
  <si>
    <t>3062.4</t>
  </si>
  <si>
    <t>SLSLVGSYVGNRADTREALDFFAR</t>
  </si>
  <si>
    <t>3062.6</t>
  </si>
  <si>
    <t>3061.5</t>
  </si>
  <si>
    <t>3062.7</t>
  </si>
  <si>
    <t>3061.6</t>
  </si>
  <si>
    <t>EAFALFDKDNNGSLSSSELATVMR</t>
  </si>
  <si>
    <t>3063.2</t>
  </si>
  <si>
    <t>3062.1</t>
  </si>
  <si>
    <t>TQLYAVKDKLETLLL</t>
  </si>
  <si>
    <t>3064.2</t>
  </si>
  <si>
    <t>3063.1</t>
  </si>
  <si>
    <t>3064.4</t>
  </si>
  <si>
    <t>3063.3</t>
  </si>
  <si>
    <t>VDFKNPHDLLEGLnAGELELPEN</t>
  </si>
  <si>
    <t>3064.5</t>
  </si>
  <si>
    <t>3063.4</t>
  </si>
  <si>
    <t>YS-MIIYKDIFSNdELLSDAYDAK</t>
  </si>
  <si>
    <t>3065.3</t>
  </si>
  <si>
    <t>ADYSSLTVVQLKDLLTKR</t>
  </si>
  <si>
    <t>3066.6</t>
  </si>
  <si>
    <t>3065.5</t>
  </si>
  <si>
    <t>TLTPMGGFVHYGELKNDFLMVK</t>
  </si>
  <si>
    <t>3066.7</t>
  </si>
  <si>
    <t>3065.6</t>
  </si>
  <si>
    <t>FVPSKPMCVEAFSEYPPLGRFAVR</t>
  </si>
  <si>
    <t>3066.8</t>
  </si>
  <si>
    <t>3065.7</t>
  </si>
  <si>
    <t>MEELGLVTPVEKAVEEKPAVK</t>
  </si>
  <si>
    <t>YD-QLVLkFLGGDSNWSQPFFIK</t>
  </si>
  <si>
    <t>3066.9</t>
  </si>
  <si>
    <t>3065.8</t>
  </si>
  <si>
    <t>MLGGALVESDVQTSLPLLETKKENLEGTLSK</t>
  </si>
  <si>
    <t>3067.2</t>
  </si>
  <si>
    <t>3066.1</t>
  </si>
  <si>
    <t>3067.3</t>
  </si>
  <si>
    <t>3066.2</t>
  </si>
  <si>
    <t>3067.4</t>
  </si>
  <si>
    <t>3066.3</t>
  </si>
  <si>
    <t>SKLVFFTWsPDTAPVR</t>
  </si>
  <si>
    <t>3067.5</t>
  </si>
  <si>
    <t>3066.4</t>
  </si>
  <si>
    <t>LNRLPAASLGDMVMATVK</t>
  </si>
  <si>
    <t>3067.6</t>
  </si>
  <si>
    <t>3066.5</t>
  </si>
  <si>
    <t>YS-MDNKtPVTLAKVIKVLGR</t>
  </si>
  <si>
    <t>YS-MDnKTPVTLAKVIKVLGR</t>
  </si>
  <si>
    <t>YD-MDSKTPVTLAKVIKVLGR</t>
  </si>
  <si>
    <t>3067.7</t>
  </si>
  <si>
    <t>LDTSVKAPQALMLAPTRELALQLQK</t>
  </si>
  <si>
    <t>3067.8</t>
  </si>
  <si>
    <t>3067.9</t>
  </si>
  <si>
    <t>3068.3</t>
  </si>
  <si>
    <t>3069.3</t>
  </si>
  <si>
    <t>3068.2</t>
  </si>
  <si>
    <t>SDFQLELLK</t>
  </si>
  <si>
    <t>3069.5</t>
  </si>
  <si>
    <t>3068.4</t>
  </si>
  <si>
    <t>YTNVLNKFYDSNYPEFPVLRDR</t>
  </si>
  <si>
    <t>3070.2</t>
  </si>
  <si>
    <t>3069.1</t>
  </si>
  <si>
    <t>LSNANFLAKPLPLNKVSDLFR</t>
  </si>
  <si>
    <t>YS-LSnANFIAKPLPINKVSDIFR</t>
  </si>
  <si>
    <t>3070.4</t>
  </si>
  <si>
    <t>LLLETVLKPSAEVHLNAL</t>
  </si>
  <si>
    <t>3070.5</t>
  </si>
  <si>
    <t>3069.4</t>
  </si>
  <si>
    <t>3071.2</t>
  </si>
  <si>
    <t>3070.1</t>
  </si>
  <si>
    <t>SFLESVLRDSVTYTEHAK</t>
  </si>
  <si>
    <t>3071.6</t>
  </si>
  <si>
    <t>SWQAYTDNLLGTGK</t>
  </si>
  <si>
    <t>3072.2</t>
  </si>
  <si>
    <t>3071.1</t>
  </si>
  <si>
    <t>VFDEFKPLVEEPQNLLK</t>
  </si>
  <si>
    <t>3072.4</t>
  </si>
  <si>
    <t>3071.3</t>
  </si>
  <si>
    <t>VNDAVVTVPAYFnDSQRQATKDAGTLAGLNVLR</t>
  </si>
  <si>
    <t>3073.2</t>
  </si>
  <si>
    <t>3072.1</t>
  </si>
  <si>
    <t>3073.3</t>
  </si>
  <si>
    <t>GSLENNLREFPEYFAAQA</t>
  </si>
  <si>
    <t>3073.4</t>
  </si>
  <si>
    <t>3072.3</t>
  </si>
  <si>
    <t>VLDVDGNPVLEVQYLEETK</t>
  </si>
  <si>
    <t>3075.2</t>
  </si>
  <si>
    <t>3074.1</t>
  </si>
  <si>
    <t>YD-NPFLLVMK</t>
  </si>
  <si>
    <t>3075.3</t>
  </si>
  <si>
    <t>3074.2</t>
  </si>
  <si>
    <t>qLVFELPSETH</t>
  </si>
  <si>
    <t>3076.2</t>
  </si>
  <si>
    <t>3075.1</t>
  </si>
  <si>
    <t>AGKGLLKVnGSPLTLVEPELLR</t>
  </si>
  <si>
    <t>YS-AGKGLIKVNGSPITLVEPEILR</t>
  </si>
  <si>
    <t>3076.3</t>
  </si>
  <si>
    <t>FLGLEHKDLLPLLPK</t>
  </si>
  <si>
    <t>3076.4</t>
  </si>
  <si>
    <t>GLVKSPLKVVGLSTLPELYEKMEK</t>
  </si>
  <si>
    <t>YD-GLVKSPIKVVGLSSlPEIYEKMEK</t>
  </si>
  <si>
    <t>3076.5</t>
  </si>
  <si>
    <t>3075.4</t>
  </si>
  <si>
    <t>3077.2</t>
  </si>
  <si>
    <t>3076.1</t>
  </si>
  <si>
    <t>KVFTPEELSGMLLGK</t>
  </si>
  <si>
    <t>3077.3</t>
  </si>
  <si>
    <t>AAQLGSSFLAQLKALQAK</t>
  </si>
  <si>
    <t>3077.4</t>
  </si>
  <si>
    <t>3077.6</t>
  </si>
  <si>
    <t>ALPGEYVTYALSGYVR</t>
  </si>
  <si>
    <t>3078.3</t>
  </si>
  <si>
    <t>EnLLDFLK</t>
  </si>
  <si>
    <t>3078.4</t>
  </si>
  <si>
    <t>KNLATLLLTDYLQK</t>
  </si>
  <si>
    <t>3078.5</t>
  </si>
  <si>
    <t>3078.7</t>
  </si>
  <si>
    <t>YLAPVGPWDDYSLTDGRLVTGVNPASAHSTAVR</t>
  </si>
  <si>
    <t>3081.2</t>
  </si>
  <si>
    <t>3080.1</t>
  </si>
  <si>
    <t>SELTLGKYLFER</t>
  </si>
  <si>
    <t>YD-EEITLGKYLFER</t>
  </si>
  <si>
    <t>3082.2</t>
  </si>
  <si>
    <t>3081.1</t>
  </si>
  <si>
    <t>FLDGLYVSHKGFLTEDL</t>
  </si>
  <si>
    <t>3083.2</t>
  </si>
  <si>
    <t>3082.1</t>
  </si>
  <si>
    <t>LYLPLPDLAAR</t>
  </si>
  <si>
    <t>3083.3</t>
  </si>
  <si>
    <t>GGLLKNPLALSPEQLAQQDPETLEEFRR</t>
  </si>
  <si>
    <t>3084.3</t>
  </si>
  <si>
    <t>ALPGeYVTYALSGYVR</t>
  </si>
  <si>
    <t>3084.6</t>
  </si>
  <si>
    <t>3083.5</t>
  </si>
  <si>
    <t>YD-EWQAYTDNLIGTGK</t>
  </si>
  <si>
    <t>3084.7</t>
  </si>
  <si>
    <t>3083.6</t>
  </si>
  <si>
    <t>GTLEGHNGWVTSLATSAGQPNLLLSASR</t>
  </si>
  <si>
    <t>3085.3</t>
  </si>
  <si>
    <t>3084.2</t>
  </si>
  <si>
    <t>3086.3</t>
  </si>
  <si>
    <t>3085.2</t>
  </si>
  <si>
    <t>KELDELAASLENL</t>
  </si>
  <si>
    <t>3086.4</t>
  </si>
  <si>
    <t>FAPDFANEEYVNKLEAELPVKYGEK</t>
  </si>
  <si>
    <t>3087.4</t>
  </si>
  <si>
    <t>3088.2</t>
  </si>
  <si>
    <t>3087.1</t>
  </si>
  <si>
    <t>YD-KNIGLTELVQIIINTTHLEk</t>
  </si>
  <si>
    <t>3088.3</t>
  </si>
  <si>
    <t>3087.2</t>
  </si>
  <si>
    <t>LVVVRAEALNLSGEFFR</t>
  </si>
  <si>
    <t>3088.4</t>
  </si>
  <si>
    <t>3087.3</t>
  </si>
  <si>
    <t>YD-GLVKSPIKVVGLSsLPEIYEKMEK</t>
  </si>
  <si>
    <t>3088.5</t>
  </si>
  <si>
    <t>TELLHDGAYWVSDPFNAQFTAAK</t>
  </si>
  <si>
    <t>3088.6</t>
  </si>
  <si>
    <t>3087.5</t>
  </si>
  <si>
    <t>SWqAYTDNLLGTGKVDKAVLYSR</t>
  </si>
  <si>
    <t>YS-SWQAYTDNLIGTGKVDKAVIYSR</t>
  </si>
  <si>
    <t>3088.8</t>
  </si>
  <si>
    <t>3087.7</t>
  </si>
  <si>
    <t>ADEFDSFPAASAAAAEEEEDDDVDLFGSDDEEADAEAEKLKAER</t>
  </si>
  <si>
    <t>3089.10</t>
  </si>
  <si>
    <t>3088.9</t>
  </si>
  <si>
    <t>SLVTLDVKPWDDETNLEEmVANVK</t>
  </si>
  <si>
    <t>3089.2</t>
  </si>
  <si>
    <t>3088.1</t>
  </si>
  <si>
    <t>MDSKTPVTLAKVLKVLGR</t>
  </si>
  <si>
    <t>YD-MdnKTPVTLAKVIKVLGR</t>
  </si>
  <si>
    <t>YD-MDnkTPVTLAKVIKVLGR</t>
  </si>
  <si>
    <t>YS-MDSkTPVTLAKVIKVLGR</t>
  </si>
  <si>
    <t>3089.3</t>
  </si>
  <si>
    <t>3089.4</t>
  </si>
  <si>
    <t>3089.6</t>
  </si>
  <si>
    <t>KAFDTTDEPDVKPYLPEELLWR</t>
  </si>
  <si>
    <t>3090.2</t>
  </si>
  <si>
    <t>3089.1</t>
  </si>
  <si>
    <t>YLFALNNLVR</t>
  </si>
  <si>
    <t>3090.3</t>
  </si>
  <si>
    <t>SAPAQNYKLADLSLAAFGR</t>
  </si>
  <si>
    <t>YD-EAPAQNYKIADISLAAFGR</t>
  </si>
  <si>
    <t>YS-SAPAQNYkIADISLAAFGR</t>
  </si>
  <si>
    <t>3090.4</t>
  </si>
  <si>
    <t>LSLLFEDVYVKGTETPTLR</t>
  </si>
  <si>
    <t>3090.5</t>
  </si>
  <si>
    <t>LLVEEGLNHLPVQKQLVETDTNENFEGVSFMGK</t>
  </si>
  <si>
    <t>3090.6</t>
  </si>
  <si>
    <t>3089.5</t>
  </si>
  <si>
    <t>FATVPTGGASSAAAGAAGAAAGGDAAEEEKEEEAKEEsDDDMGFGLFD</t>
  </si>
  <si>
    <t>YS-FATVPTGGASSAAAGAAGAAAGGDAAEEEKEEEAKEESdDDMGFGLFD</t>
  </si>
  <si>
    <t>YS-FATVPTGGASSAAAGAAGAAAGGDAAEEEKEEEAKEESDDDMGFGLFD</t>
  </si>
  <si>
    <t>YS-FATVPTGGASSAAAGAAGAAAGGdAAeEeKEEEAkEESDDDMGFGLFD</t>
  </si>
  <si>
    <t>3091.2</t>
  </si>
  <si>
    <t>3090.1</t>
  </si>
  <si>
    <t>FLDGLYVSHKGFLVEDM</t>
  </si>
  <si>
    <t>3091.3</t>
  </si>
  <si>
    <t>QLEDLNLFDNLR</t>
  </si>
  <si>
    <t>3091.4</t>
  </si>
  <si>
    <t>3091.5</t>
  </si>
  <si>
    <t>FADGFLLHSGQPVNDFLDTATR</t>
  </si>
  <si>
    <t>3091.6</t>
  </si>
  <si>
    <t>SLATSGDSLGAVQLLTTDPPYSADAPTKEQYFK</t>
  </si>
  <si>
    <t>3092.2</t>
  </si>
  <si>
    <t>3091.1</t>
  </si>
  <si>
    <t>TVAVDSVFEQNEMLDALAVTKGHGFEGVTHR</t>
  </si>
  <si>
    <t>3092.3</t>
  </si>
  <si>
    <t>3093.2</t>
  </si>
  <si>
    <t>3092.1</t>
  </si>
  <si>
    <t>SEFVPKVVETLLK</t>
  </si>
  <si>
    <t>3093.4</t>
  </si>
  <si>
    <t>ANLDVKDQKAVDDFLLSLDGTANK</t>
  </si>
  <si>
    <t>YD-DDFLISLDGTANK</t>
  </si>
  <si>
    <t>3093.5</t>
  </si>
  <si>
    <t>3092.4</t>
  </si>
  <si>
    <t>AADALLLKVNQLGTLSESLK</t>
  </si>
  <si>
    <t>3094.2</t>
  </si>
  <si>
    <t>3093.1</t>
  </si>
  <si>
    <t>TLASVTKELLGTAQSVGcR</t>
  </si>
  <si>
    <t>YS-TLASVTKEILGTAQSVGCR</t>
  </si>
  <si>
    <t>3094.4</t>
  </si>
  <si>
    <t>3093.3</t>
  </si>
  <si>
    <t>WVPMMSVDNAWLPRGELVESHSK</t>
  </si>
  <si>
    <t>3094.5</t>
  </si>
  <si>
    <t>YS-SIVTLDVKPwDDETNLEEMVANVK</t>
  </si>
  <si>
    <t>YS-SIVTLDVKPWDDETnLEEmVANVK</t>
  </si>
  <si>
    <t>3094.7</t>
  </si>
  <si>
    <t>3093.6</t>
  </si>
  <si>
    <t>AFDTTGEPDAKPYLPEELLWR</t>
  </si>
  <si>
    <t>3095.2</t>
  </si>
  <si>
    <t>3094.1</t>
  </si>
  <si>
    <t>YS-AIPGEYVtYALSGYVR</t>
  </si>
  <si>
    <t>3095.3</t>
  </si>
  <si>
    <t>YD-EQKDGIATLLQAEKEAHEIVSK</t>
  </si>
  <si>
    <t>YS-SqkNGIATLLQAEKEAHEIVSK</t>
  </si>
  <si>
    <t>YS-SQknGIATLLQAEKEAHEIVSK</t>
  </si>
  <si>
    <t>YD-MSQKnGIATLLQAEKEAHEIVSK</t>
  </si>
  <si>
    <t>YD-IEVkEESPQSkAETeLkASQK</t>
  </si>
  <si>
    <t>YS-SQKNGIATLLQAEKEAHEIVSK</t>
  </si>
  <si>
    <t>3095.4</t>
  </si>
  <si>
    <t>3094.3</t>
  </si>
  <si>
    <t>FYDLLGVPVTATDVELKK</t>
  </si>
  <si>
    <t>3096.6</t>
  </si>
  <si>
    <t>3095.5</t>
  </si>
  <si>
    <t>WFNTVAASPLVKTPFAEVKLAEK</t>
  </si>
  <si>
    <t>3096.8</t>
  </si>
  <si>
    <t>3095.7</t>
  </si>
  <si>
    <t>VSSVLSALEGKSVDELLTEGNEK</t>
  </si>
  <si>
    <t>3096.9</t>
  </si>
  <si>
    <t>3095.8</t>
  </si>
  <si>
    <t>3097.4</t>
  </si>
  <si>
    <t>3096.3</t>
  </si>
  <si>
    <t>VNDAVVTVPAYFNDSQRQATKDAGTLAGLNVLR</t>
  </si>
  <si>
    <t>3097.5</t>
  </si>
  <si>
    <t>3096.4</t>
  </si>
  <si>
    <t>3097.7</t>
  </si>
  <si>
    <t>3098.4</t>
  </si>
  <si>
    <t>3097.3</t>
  </si>
  <si>
    <t>AMKFADGFLLHSGQPVNDFLDTATR</t>
  </si>
  <si>
    <t>3098.6</t>
  </si>
  <si>
    <t>3099.3</t>
  </si>
  <si>
    <t>3098.2</t>
  </si>
  <si>
    <t>SLVVQEqGSFQHLLR</t>
  </si>
  <si>
    <t>3100.2</t>
  </si>
  <si>
    <t>3099.1</t>
  </si>
  <si>
    <t>LLEDLVFPTELVGKR</t>
  </si>
  <si>
    <t>3100.5</t>
  </si>
  <si>
    <t>3099.4</t>
  </si>
  <si>
    <t>SGQDKWEVNVAPESTVLQFKEALNKANGLPVANQR</t>
  </si>
  <si>
    <t>3100.6</t>
  </si>
  <si>
    <t>3099.5</t>
  </si>
  <si>
    <t>3100.7</t>
  </si>
  <si>
    <t>3099.6</t>
  </si>
  <si>
    <t>VNDAVVTVPAYFNdSQRQATKDAGTLAGLNVLR</t>
  </si>
  <si>
    <t>YS-VNDAVVTVPAYFNDSQRQATKdAGTIAGLNVLR</t>
  </si>
  <si>
    <t>3100.8</t>
  </si>
  <si>
    <t>3099.7</t>
  </si>
  <si>
    <t>3101.3</t>
  </si>
  <si>
    <t>SAGSSNTLSLENFQADPLGTLSR</t>
  </si>
  <si>
    <t>3101.4</t>
  </si>
  <si>
    <t>3100.3</t>
  </si>
  <si>
    <t>SANLmAGHWVALSGAAGGLGSLAVQYAK</t>
  </si>
  <si>
    <t>YS-SANLMAGHwVAISGAAGGLGSLAVQYAK</t>
  </si>
  <si>
    <t>3101.5</t>
  </si>
  <si>
    <t>3100.4</t>
  </si>
  <si>
    <t>qGKLEVPGYVDLVKTSSGNEMPPQDAEGWFYKR</t>
  </si>
  <si>
    <t>3101.6</t>
  </si>
  <si>
    <t>YS-FAtVPTGGASSAAAGAAGAAAGGDAAEEEKEEEAKEESDDDMGFGLFD</t>
  </si>
  <si>
    <t>YS-FATVPTGGASSAAAGAAGAAAGGDAAEeEKEEeAkeESDDDMGFGLFD</t>
  </si>
  <si>
    <t>3101.7</t>
  </si>
  <si>
    <t>ADEFDSFPAASAAAAEEEEDDDVDLFGsDDEEADAEAEKLKAER</t>
  </si>
  <si>
    <t>YS-ADEFDSFPAASAAAAEEEEDDDVDLFGSDDEEAdAEAEKLKAER</t>
  </si>
  <si>
    <t>3102.2</t>
  </si>
  <si>
    <t>3101.1</t>
  </si>
  <si>
    <t>MLLSGNNLALLVPGGKKTPTEAL</t>
  </si>
  <si>
    <t>3102.3</t>
  </si>
  <si>
    <t>3101.2</t>
  </si>
  <si>
    <t>3102.4</t>
  </si>
  <si>
    <t>3102.5</t>
  </si>
  <si>
    <t>3104.2</t>
  </si>
  <si>
    <t>3103.1</t>
  </si>
  <si>
    <t>3104.3</t>
  </si>
  <si>
    <t>3103.2</t>
  </si>
  <si>
    <t>THLLLFLPKsVSDYEG</t>
  </si>
  <si>
    <t>YS-THILLFLPKSVsDYEG</t>
  </si>
  <si>
    <t>3104.4</t>
  </si>
  <si>
    <t>3103.3</t>
  </si>
  <si>
    <t>3104.5</t>
  </si>
  <si>
    <t>3103.4</t>
  </si>
  <si>
    <t>3105.2</t>
  </si>
  <si>
    <t>3104.1</t>
  </si>
  <si>
    <t>3105.3</t>
  </si>
  <si>
    <t>3105.4</t>
  </si>
  <si>
    <t>FLLDDLLLNLR</t>
  </si>
  <si>
    <t>YD-LFIIDDkGILR</t>
  </si>
  <si>
    <t>3105.7</t>
  </si>
  <si>
    <t>3104.6</t>
  </si>
  <si>
    <t>DGKAPEAEQVLSAAATFPLAQPATDVEAR</t>
  </si>
  <si>
    <t>YD-NGKAPEAEqVLSAAATFPIAQPATDVEAR</t>
  </si>
  <si>
    <t>3106.2</t>
  </si>
  <si>
    <t>3105.1</t>
  </si>
  <si>
    <t>YS-AIPGEYVTYALSGYVR</t>
  </si>
  <si>
    <t>3106.4</t>
  </si>
  <si>
    <t>3107.4</t>
  </si>
  <si>
    <t>3106.3</t>
  </si>
  <si>
    <t>VVVSYKLLDAPAALRTGQFGWSANMER</t>
  </si>
  <si>
    <t>3108.2</t>
  </si>
  <si>
    <t>3107.1</t>
  </si>
  <si>
    <t>3109.2</t>
  </si>
  <si>
    <t>3108.1</t>
  </si>
  <si>
    <t>LYNTLVDLLR</t>
  </si>
  <si>
    <t>3109.3</t>
  </si>
  <si>
    <t>TMFADPSYKFTPWFK</t>
  </si>
  <si>
    <t>3109.4</t>
  </si>
  <si>
    <t>3108.3</t>
  </si>
  <si>
    <t>3110.3</t>
  </si>
  <si>
    <t>DGKAPEAeQVLSAAATFPLAQPATDVEAR</t>
  </si>
  <si>
    <t>YS-DGKAPeAEQVLSAAATFPIAQPATDVEAR</t>
  </si>
  <si>
    <t>YS-DGKAPEAEQVLSAAAtFPIAQPATDVEAR</t>
  </si>
  <si>
    <t>YD-nGKAPEAEQVLSAAATFPIAQPATdVEAR</t>
  </si>
  <si>
    <t>YS-DGKAPEAEQVLSAAATFPIAQPATdVEAR</t>
  </si>
  <si>
    <t>3110.5</t>
  </si>
  <si>
    <t>SGDAALVKFVPSKPMCVEAFSEYPPLGR</t>
  </si>
  <si>
    <t>3110.6</t>
  </si>
  <si>
    <t>3109.5</t>
  </si>
  <si>
    <t>3110.9</t>
  </si>
  <si>
    <t>3109.8</t>
  </si>
  <si>
    <t>YS-ADEFDSFPAASAAAAEEEEDDDVDLFGSDdEEADAEAEKLKAER</t>
  </si>
  <si>
    <t>3111.10</t>
  </si>
  <si>
    <t>3111.11</t>
  </si>
  <si>
    <t>3110.10</t>
  </si>
  <si>
    <t>ADEFDSFPAASAAAAEEEEDDDVDLFGsDDEeADAEAEKLKAER</t>
  </si>
  <si>
    <t>YS-ADEFDSFPAASAAAAEEEEDDDVDLFGSDDEEADAEAEKLKAER</t>
  </si>
  <si>
    <t>YD-ADEFDSFPAASAAAAEEEEDDDVDLFGsDDEeVADAEAEKLKAER</t>
  </si>
  <si>
    <t>3111.2</t>
  </si>
  <si>
    <t>3110.1</t>
  </si>
  <si>
    <t>3111.3</t>
  </si>
  <si>
    <t>3110.2</t>
  </si>
  <si>
    <t>3111.4</t>
  </si>
  <si>
    <t>MKYLAAYLLLNAAGNTPDATKLK</t>
  </si>
  <si>
    <t>3111.6</t>
  </si>
  <si>
    <t>LNLALNYDLTNEADQYLHRVGR</t>
  </si>
  <si>
    <t>3111.8</t>
  </si>
  <si>
    <t>3110.7</t>
  </si>
  <si>
    <t>GDLGLELPAPEVLAVQK</t>
  </si>
  <si>
    <t>3111.9</t>
  </si>
  <si>
    <t>3110.8</t>
  </si>
  <si>
    <t>YD-ASLNVGNVLPLGSVPEGTIVSNVEEKPGDRGALAR</t>
  </si>
  <si>
    <t>3112.10</t>
  </si>
  <si>
    <t>ADEFDSFPAASAAAAEEeEDDDVDLFGsDDEEADAEAEKLKAER</t>
  </si>
  <si>
    <t>3112.3</t>
  </si>
  <si>
    <t>MKYLAAYLLLNAAGNTPdATKLK</t>
  </si>
  <si>
    <t>YS-MKYLAAYLLLnAAGNTPDATKIK</t>
  </si>
  <si>
    <t>3112.5</t>
  </si>
  <si>
    <t>VFDEFKPLVEEPqNLLK</t>
  </si>
  <si>
    <t>YS-VFDEFKPLVEEPQnLIK</t>
  </si>
  <si>
    <t>3112.7</t>
  </si>
  <si>
    <t>3112.9</t>
  </si>
  <si>
    <t>3113.2</t>
  </si>
  <si>
    <t>3112.1</t>
  </si>
  <si>
    <t>YD-DHRLAmLktR</t>
  </si>
  <si>
    <t>3113.5</t>
  </si>
  <si>
    <t>3112.4</t>
  </si>
  <si>
    <t>VMTLQPQQSYLSLLQNMRK</t>
  </si>
  <si>
    <t>3114.3</t>
  </si>
  <si>
    <t>FATVPTGGASSAAAGAAGAAAGGDAAEEEKEEEAKEEsDDdMGFGLFD</t>
  </si>
  <si>
    <t>3115.2</t>
  </si>
  <si>
    <t>3114.1</t>
  </si>
  <si>
    <t>3115.3</t>
  </si>
  <si>
    <t>3114.2</t>
  </si>
  <si>
    <t>AAGANVDNVWADVYAKALEGK</t>
  </si>
  <si>
    <t>3115.5</t>
  </si>
  <si>
    <t>3114.4</t>
  </si>
  <si>
    <t>SGDAALVKFVPSKPMCVeAFSEYPPLGR</t>
  </si>
  <si>
    <t>3115.7</t>
  </si>
  <si>
    <t>3114.6</t>
  </si>
  <si>
    <t>3116.2</t>
  </si>
  <si>
    <t>3115.1</t>
  </si>
  <si>
    <t>LTKLVNAAPVMLFMK</t>
  </si>
  <si>
    <t>3116.3</t>
  </si>
  <si>
    <t>3116.4</t>
  </si>
  <si>
    <t>YS-FATVPTGGASSAAAGAAGAAAGGdAAeeEkEEEAKEESDDDMGFGLFD</t>
  </si>
  <si>
    <t>3116.5</t>
  </si>
  <si>
    <t>3115.4</t>
  </si>
  <si>
    <t>3117.3</t>
  </si>
  <si>
    <t>LVNSLKKDDDDVLAPLPNADGDLPALSDGVFPK</t>
  </si>
  <si>
    <t>3117.4</t>
  </si>
  <si>
    <t>3117.5</t>
  </si>
  <si>
    <t>YS-FATVPTGGASSAAAGAAGAAAGGdAAEEEKEEEAKEESDDDMGFGLFD</t>
  </si>
  <si>
    <t>3117.6</t>
  </si>
  <si>
    <t>YS-ADEFDSFPAAsAAAAEEEEDDDVDLfGsDDEEADAEAEKLKAER</t>
  </si>
  <si>
    <t>3118.2</t>
  </si>
  <si>
    <t>3117.1</t>
  </si>
  <si>
    <t>LAWTVLFR</t>
  </si>
  <si>
    <t>3118.6</t>
  </si>
  <si>
    <t>3118.7</t>
  </si>
  <si>
    <t>YS-FATVPTGGAsSAAAGAAGAAAGGDAAEEEKEEEAKEESDDDMGFGLFD</t>
  </si>
  <si>
    <t>3119.2</t>
  </si>
  <si>
    <t>3118.1</t>
  </si>
  <si>
    <t>YS-FATVPTGGASSAAAGAAGAAAGGdAAeeEKEEEAkEESDDDMGFGLFD</t>
  </si>
  <si>
    <t>3119.3</t>
  </si>
  <si>
    <t>3120.4</t>
  </si>
  <si>
    <t>3121.2</t>
  </si>
  <si>
    <t>3120.1</t>
  </si>
  <si>
    <t>MAVLSEHLGLSWAELAR</t>
  </si>
  <si>
    <t>3121.3</t>
  </si>
  <si>
    <t>3120.2</t>
  </si>
  <si>
    <t>MLKAGTVWLNTYNDFDSRVPFGGVK</t>
  </si>
  <si>
    <t>3121.4</t>
  </si>
  <si>
    <t>3120.3</t>
  </si>
  <si>
    <t>YLAAYLLLNAAGNTPDATKLK</t>
  </si>
  <si>
    <t>3121.7</t>
  </si>
  <si>
    <t>3120.6</t>
  </si>
  <si>
    <t>3121.8</t>
  </si>
  <si>
    <t>3120.7</t>
  </si>
  <si>
    <t>YS-ADEFDSFPAASAAAAEeEEDDDVDLFGSDDEEADAEAEKLKAER</t>
  </si>
  <si>
    <t>3121.9</t>
  </si>
  <si>
    <t>3120.8</t>
  </si>
  <si>
    <t>DGKAPeAEQVLSAAATFPLAQPATDVEAR</t>
  </si>
  <si>
    <t>YS-DGKAPEAeQVLSAAATFPIAQPATDVEAR</t>
  </si>
  <si>
    <t>3122.2</t>
  </si>
  <si>
    <t>3121.1</t>
  </si>
  <si>
    <t>3122.4</t>
  </si>
  <si>
    <t>YS-SQKnGIATLLQAEKEAHEIVSKAR</t>
  </si>
  <si>
    <t>YD-SQKNGRATLLQAEKEAHEIVSKAR</t>
  </si>
  <si>
    <t>3122.5</t>
  </si>
  <si>
    <t>3122.6</t>
  </si>
  <si>
    <t>3121.5</t>
  </si>
  <si>
    <t>3123.5</t>
  </si>
  <si>
    <t>YS-FATVPTGGASSAAAGAAGAAAGGDAAEEEkEEEAkEESdDDMGFGLFD</t>
  </si>
  <si>
    <t>YS-FATVPtGGASSAAAGAAGAAAGGDAAEEEKEEEAKEESDDDMGFGLFD</t>
  </si>
  <si>
    <t>3123.6</t>
  </si>
  <si>
    <t>YS-ADEFDSFPAASAAAAEEEEDDDVDLFGSdDEEADAEAEKLKAER</t>
  </si>
  <si>
    <t>3124.2</t>
  </si>
  <si>
    <t>3123.1</t>
  </si>
  <si>
    <t>3124.4</t>
  </si>
  <si>
    <t>3123.3</t>
  </si>
  <si>
    <t>3124.6</t>
  </si>
  <si>
    <t>LLPDFMLQGGDTDLTnGFGGK</t>
  </si>
  <si>
    <t>YS-IIPDFMIQGGDTDLTNGFGGK</t>
  </si>
  <si>
    <t>3125.2</t>
  </si>
  <si>
    <t>3124.1</t>
  </si>
  <si>
    <t>YLTVAAFFR</t>
  </si>
  <si>
    <t>3125.3</t>
  </si>
  <si>
    <t>LLSEEALPALRLELYGPSK</t>
  </si>
  <si>
    <t>3125.4</t>
  </si>
  <si>
    <t>3124.3</t>
  </si>
  <si>
    <t>VLLDSKDVQQLDYKLESFQAVYNK</t>
  </si>
  <si>
    <t>3125.5</t>
  </si>
  <si>
    <t>3125.6</t>
  </si>
  <si>
    <t>3124.5</t>
  </si>
  <si>
    <t>FANLLESATLNTVQQDGLMTK</t>
  </si>
  <si>
    <t>3126.2</t>
  </si>
  <si>
    <t>3125.1</t>
  </si>
  <si>
    <t>ARFEELcADLFR</t>
  </si>
  <si>
    <t>YS-ARFEELCADLFR</t>
  </si>
  <si>
    <t>YD-rFEELCADLFR</t>
  </si>
  <si>
    <t>3126.5</t>
  </si>
  <si>
    <t>LNELLSSLEGKGSLEELLAEGQKK</t>
  </si>
  <si>
    <t>3126.6</t>
  </si>
  <si>
    <t>LSLGLPVGALMNCADNSGAR</t>
  </si>
  <si>
    <t>3126.7</t>
  </si>
  <si>
    <t>YS-AAGANVDnVWADVYAKALEGK</t>
  </si>
  <si>
    <t>3127.5</t>
  </si>
  <si>
    <t>3126.4</t>
  </si>
  <si>
    <t>3128.3</t>
  </si>
  <si>
    <t>3127.2</t>
  </si>
  <si>
    <t>LVNAAPVMLFMK</t>
  </si>
  <si>
    <t>3128.5</t>
  </si>
  <si>
    <t>3127.4</t>
  </si>
  <si>
    <t>NLVEAAAVRDLSEASVYPEYALPK</t>
  </si>
  <si>
    <t>3129.2</t>
  </si>
  <si>
    <t>3128.1</t>
  </si>
  <si>
    <t>3129.3</t>
  </si>
  <si>
    <t>3128.2</t>
  </si>
  <si>
    <t>YLAAYLLLNAAGNTPdATKLK</t>
  </si>
  <si>
    <t>YS-YLAAYLLLnAAGNTPDATKIK</t>
  </si>
  <si>
    <t>3129.4</t>
  </si>
  <si>
    <t>LSLGLPVGALMNCAdNSGAR</t>
  </si>
  <si>
    <t>YS-ISLGLPVGAIMnCADNSGAR</t>
  </si>
  <si>
    <t>3129.5</t>
  </si>
  <si>
    <t>3128.4</t>
  </si>
  <si>
    <t>LSWSLDDEWLK</t>
  </si>
  <si>
    <t>3129.6</t>
  </si>
  <si>
    <t>3130.2</t>
  </si>
  <si>
    <t>3129.1</t>
  </si>
  <si>
    <t>3131.3</t>
  </si>
  <si>
    <t>SLGLKLPLSVLNVSAQR</t>
  </si>
  <si>
    <t>3131.4</t>
  </si>
  <si>
    <t>3130.3</t>
  </si>
  <si>
    <t>LVLLAHEPLLPFYER</t>
  </si>
  <si>
    <t>3132.2</t>
  </si>
  <si>
    <t>3131.1</t>
  </si>
  <si>
    <t>SMGAPLGSVLVGNLKFVK</t>
  </si>
  <si>
    <t>3132.4</t>
  </si>
  <si>
    <t>LVQLMQNPTHYKLPAWFLNR</t>
  </si>
  <si>
    <t>3132.5</t>
  </si>
  <si>
    <t>LVFELYNDLVPK</t>
  </si>
  <si>
    <t>3132.6</t>
  </si>
  <si>
    <t>3131.5</t>
  </si>
  <si>
    <t>3133.2</t>
  </si>
  <si>
    <t>3132.1</t>
  </si>
  <si>
    <t>STLLKSAKSLVPLMDR</t>
  </si>
  <si>
    <t>3133.3</t>
  </si>
  <si>
    <t>3133.4</t>
  </si>
  <si>
    <t>3132.3</t>
  </si>
  <si>
    <t>YD-GIYPPINVLPSLSR</t>
  </si>
  <si>
    <t>YD-SGdAAIVDMVPGKPMCVESFSDYPPLGR</t>
  </si>
  <si>
    <t>3133.5</t>
  </si>
  <si>
    <t>3134.3</t>
  </si>
  <si>
    <t>THLLLFLPKsVSDYE</t>
  </si>
  <si>
    <t>YD-SAAPLdykKALEHLK</t>
  </si>
  <si>
    <t>YS-THILLFLPKSVsDYE</t>
  </si>
  <si>
    <t>3134.4</t>
  </si>
  <si>
    <t>LLTHPNFNGNTLDNDLmLLKLSSPATLNSR</t>
  </si>
  <si>
    <t>3135.2</t>
  </si>
  <si>
    <t>3134.1</t>
  </si>
  <si>
    <t>3135.3</t>
  </si>
  <si>
    <t>3134.2</t>
  </si>
  <si>
    <t>MKYLAAYLLLNAAGNTPDATK</t>
  </si>
  <si>
    <t>3135.4</t>
  </si>
  <si>
    <t>AQELTHPTLVDGWFR</t>
  </si>
  <si>
    <t>3136.6</t>
  </si>
  <si>
    <t>3135.5</t>
  </si>
  <si>
    <t>ELLGTAQSVGCRVDFKNPHDLLEGLNAGELELPEN</t>
  </si>
  <si>
    <t>3137.2</t>
  </si>
  <si>
    <t>3136.1</t>
  </si>
  <si>
    <t>3137.5</t>
  </si>
  <si>
    <t>3136.4</t>
  </si>
  <si>
    <t>3137.7</t>
  </si>
  <si>
    <t>3138.2</t>
  </si>
  <si>
    <t>3137.1</t>
  </si>
  <si>
    <t>3138.3</t>
  </si>
  <si>
    <t>LSSEELEKMVNQAEEFKAADEAFAK</t>
  </si>
  <si>
    <t>3138.6</t>
  </si>
  <si>
    <t>TLVWNGPPGVFEFEK</t>
  </si>
  <si>
    <t>3139.3</t>
  </si>
  <si>
    <t>ALENPTRPFLALLGGAK</t>
  </si>
  <si>
    <t>3139.5</t>
  </si>
  <si>
    <t>3138.4</t>
  </si>
  <si>
    <t>3140.2</t>
  </si>
  <si>
    <t>3139.1</t>
  </si>
  <si>
    <t>YS-ISLGLPVGAIMNCADNSGAR</t>
  </si>
  <si>
    <t>3141.2</t>
  </si>
  <si>
    <t>3140.1</t>
  </si>
  <si>
    <t>YS-LSSEEIEKMVNqAEEFKAADEAFAK</t>
  </si>
  <si>
    <t>3142.2</t>
  </si>
  <si>
    <t>3141.1</t>
  </si>
  <si>
    <t>3142.3</t>
  </si>
  <si>
    <t>YD-NFTPEqISSMVLGKMK</t>
  </si>
  <si>
    <t>YD-NFTPEQISSMVLGKMK</t>
  </si>
  <si>
    <t>3142.4</t>
  </si>
  <si>
    <t>3141.3</t>
  </si>
  <si>
    <t>TVPDKWYAYPWESTDLVFHTR</t>
  </si>
  <si>
    <t>3142.5</t>
  </si>
  <si>
    <t>3141.4</t>
  </si>
  <si>
    <t>FVQGLLQNAAANAEAKGLDATKLYVSHLQVNQAPKQR</t>
  </si>
  <si>
    <t>3142.6</t>
  </si>
  <si>
    <t>3141.5</t>
  </si>
  <si>
    <t>FVQGLLQNAAAnAEAKGLDATKLYVSHLQVNQAPKQR</t>
  </si>
  <si>
    <t>3143.3</t>
  </si>
  <si>
    <t>3143.4</t>
  </si>
  <si>
    <t>3143.5</t>
  </si>
  <si>
    <t>MLLSGnNLALLVPGGKKTPTEAL</t>
  </si>
  <si>
    <t>YS-MLLSGNnIAILVPGGKKTPTEAL</t>
  </si>
  <si>
    <t>YD-FPIkWTAPESLAYNkFSIk</t>
  </si>
  <si>
    <t>3144.3</t>
  </si>
  <si>
    <t>3143.2</t>
  </si>
  <si>
    <t>3144.5</t>
  </si>
  <si>
    <t>VLALDLNDPLAPKLNDLEDVEK</t>
  </si>
  <si>
    <t>3145.3</t>
  </si>
  <si>
    <t>3144.2</t>
  </si>
  <si>
    <t>3145.4</t>
  </si>
  <si>
    <t>3145.5</t>
  </si>
  <si>
    <t>3144.4</t>
  </si>
  <si>
    <t>ALMPLLEGHDVLAQAQSGTGKTGTFSLAALQR</t>
  </si>
  <si>
    <t>3146.2</t>
  </si>
  <si>
    <t>3145.1</t>
  </si>
  <si>
    <t>YD-MAAGVPKIDALESLGNPLEDAK</t>
  </si>
  <si>
    <t>3147.2</t>
  </si>
  <si>
    <t>3146.1</t>
  </si>
  <si>
    <t>YS-AqEITHPTIVDGWFR</t>
  </si>
  <si>
    <t>3147.3</t>
  </si>
  <si>
    <t>LLTSGAQSLVSKPVSEGDPEMFDLLQQER</t>
  </si>
  <si>
    <t>YD-GLLTSGAQSLVSKPVSEGDPEMFDILQQER</t>
  </si>
  <si>
    <t>3148.2</t>
  </si>
  <si>
    <t>3147.1</t>
  </si>
  <si>
    <t>ASLNVGNVLPLGSVPEGTLVSNVEEKPGDR</t>
  </si>
  <si>
    <t>3149.2</t>
  </si>
  <si>
    <t>3148.1</t>
  </si>
  <si>
    <t>YVLMKNPDVEFCGYSLPHPSENLLNLR</t>
  </si>
  <si>
    <t>3149.4</t>
  </si>
  <si>
    <t>3148.3</t>
  </si>
  <si>
    <t>3149.5</t>
  </si>
  <si>
    <t>3148.4</t>
  </si>
  <si>
    <t>3150.2</t>
  </si>
  <si>
    <t>3149.1</t>
  </si>
  <si>
    <t>3150.3</t>
  </si>
  <si>
    <t>GVmNAVNNVNNVLAAAFVK</t>
  </si>
  <si>
    <t>3150.4</t>
  </si>
  <si>
    <t>3149.3</t>
  </si>
  <si>
    <t>YLAAYLLLnAAGNTPDATK</t>
  </si>
  <si>
    <t>YS-YLAAYLLLNAAGNTPDATK</t>
  </si>
  <si>
    <t>YD-AIMPIIEGHdVLAQAQSGTGKTGTFSIAALQR</t>
  </si>
  <si>
    <t>3151.3</t>
  </si>
  <si>
    <t>YLAAYLLLNAAGNTPDATK</t>
  </si>
  <si>
    <t>YD-SRSGVAVADESLTAFNDLK</t>
  </si>
  <si>
    <t>3151.4</t>
  </si>
  <si>
    <t>GMSVPQGQKQGGVLLAWLER</t>
  </si>
  <si>
    <t>3152.3</t>
  </si>
  <si>
    <t>3151.2</t>
  </si>
  <si>
    <t>3152.4</t>
  </si>
  <si>
    <t>KLSSLQDLLPALELSNQSR</t>
  </si>
  <si>
    <t>YD-VSLLTPDIGAVYSGMGPDYR</t>
  </si>
  <si>
    <t>3152.5</t>
  </si>
  <si>
    <t>3152.8</t>
  </si>
  <si>
    <t>3151.7</t>
  </si>
  <si>
    <t>NSTLPTKKSEVFSTYADNQPGVLLQVFEGER</t>
  </si>
  <si>
    <t>YD-NSTIPTKKSETFSTYADNQPGVLIQVFEGER</t>
  </si>
  <si>
    <t>3152.9</t>
  </si>
  <si>
    <t>3151.8</t>
  </si>
  <si>
    <t>DGKAPEAEqVLSAAATFPLAQPATDVEAR</t>
  </si>
  <si>
    <t>YS-DGKAPEAEQVLSAAATFPIAqPATDVEAR</t>
  </si>
  <si>
    <t>YS-DGKAPEAEQVLSAAATFPIAQPATDVEAR</t>
  </si>
  <si>
    <t>3153.4</t>
  </si>
  <si>
    <t>YS-VFDEFKPLVEEPQNLIK</t>
  </si>
  <si>
    <t>3153.5</t>
  </si>
  <si>
    <t>KVTGMNNLSCMELDPSAALKDMNDMAVSR</t>
  </si>
  <si>
    <t>3154.3</t>
  </si>
  <si>
    <t>3153.2</t>
  </si>
  <si>
    <t>VVGLSTLPELYEKMEKGQLVGR</t>
  </si>
  <si>
    <t>3154.4</t>
  </si>
  <si>
    <t>3153.3</t>
  </si>
  <si>
    <t>LLFYPDEYEQL</t>
  </si>
  <si>
    <t>3155.10</t>
  </si>
  <si>
    <t>3154.9</t>
  </si>
  <si>
    <t>QMAEGFASGGGTPNLSDLMNNPALR</t>
  </si>
  <si>
    <t>3155.3</t>
  </si>
  <si>
    <t>3154.2</t>
  </si>
  <si>
    <t>ATQGFSGADLLYLVQR</t>
  </si>
  <si>
    <t>3155.4</t>
  </si>
  <si>
    <t>3155.7</t>
  </si>
  <si>
    <t>3154.6</t>
  </si>
  <si>
    <t>KLLDLTQFPAFVTPMGKGSLDEQHPR</t>
  </si>
  <si>
    <t>YD-QLNDAVANNLPSSALGEDTYLIRVVPR</t>
  </si>
  <si>
    <t>3155.9</t>
  </si>
  <si>
    <t>3154.8</t>
  </si>
  <si>
    <t>LTTNLEYTLPESVELLGPQNK</t>
  </si>
  <si>
    <t>3156.2</t>
  </si>
  <si>
    <t>3155.1</t>
  </si>
  <si>
    <t>AHSSMVGFDLPQRAAGFLLEK</t>
  </si>
  <si>
    <t>3156.3</t>
  </si>
  <si>
    <t>3155.2</t>
  </si>
  <si>
    <t>YS-AGKGLIKVnGsPITLVEPEILR</t>
  </si>
  <si>
    <t>3156.4</t>
  </si>
  <si>
    <t>DGKAPEAEQVLSAAATFPLAqPATDVEAR</t>
  </si>
  <si>
    <t>YD-nGKAPEAEQVLSAAATFPIAqPATDVEAR</t>
  </si>
  <si>
    <t>YS-DGKAPEAEqVLSAAATFPIAQPATDVEAR</t>
  </si>
  <si>
    <t>3157.3</t>
  </si>
  <si>
    <t>3157.4</t>
  </si>
  <si>
    <t>mKYLAAYLLLVQGGNAAPSAADLK</t>
  </si>
  <si>
    <t>YS-MkYLAAYLLLVqGGnAAPSAADIK</t>
  </si>
  <si>
    <t>YS-MKYLAAyLLLVQGGNAAPSAADIK</t>
  </si>
  <si>
    <t>3157.5</t>
  </si>
  <si>
    <t>LTTNLEYTLPESVELLGPQNKNASNNPNELAASGAALQAR</t>
  </si>
  <si>
    <t>3158.10</t>
  </si>
  <si>
    <t>3157.9</t>
  </si>
  <si>
    <t>LFDGSGRPLDNGPKVFAEDYLDLNGSPLNPYAR</t>
  </si>
  <si>
    <t>3158.2</t>
  </si>
  <si>
    <t>3157.1</t>
  </si>
  <si>
    <t>NLYVLKALQSLTSK</t>
  </si>
  <si>
    <t>3158.3</t>
  </si>
  <si>
    <t>3157.2</t>
  </si>
  <si>
    <t>HSEFVAYPLQLLVTK</t>
  </si>
  <si>
    <t>YD-HSEFVAYPIQLVVTk</t>
  </si>
  <si>
    <t>3158.5</t>
  </si>
  <si>
    <t>AALEDGWVPGKNLFTVEDALK</t>
  </si>
  <si>
    <t>3158.6</t>
  </si>
  <si>
    <t>VETGVLKPGMVVTFAPAGVTTEVKSVEMHHEQLEQGVPGDNVGFNVK</t>
  </si>
  <si>
    <t>3158.8</t>
  </si>
  <si>
    <t>3157.7</t>
  </si>
  <si>
    <t>VLNWDLTPDVANFAR</t>
  </si>
  <si>
    <t>3159.2</t>
  </si>
  <si>
    <t>3158.1</t>
  </si>
  <si>
    <t>AYTMETLLLDLRK</t>
  </si>
  <si>
    <t>3159.4</t>
  </si>
  <si>
    <t>3160.2</t>
  </si>
  <si>
    <t>3159.1</t>
  </si>
  <si>
    <t>SQPVVVLDAKDHLLGRLASTLAK</t>
  </si>
  <si>
    <t>YS-sQPVVVIDAKDHLLGRLASTIAK</t>
  </si>
  <si>
    <t>3160.3</t>
  </si>
  <si>
    <t>3161.2</t>
  </si>
  <si>
    <t>3160.1</t>
  </si>
  <si>
    <t>3161.3</t>
  </si>
  <si>
    <t>VNQALALLTLGAREAAFR</t>
  </si>
  <si>
    <t>3161.4</t>
  </si>
  <si>
    <t>ETAPVLDTLAAGYGKLLGK</t>
  </si>
  <si>
    <t>3162.2</t>
  </si>
  <si>
    <t>3161.1</t>
  </si>
  <si>
    <t>SNYNFEKPFLWLAR</t>
  </si>
  <si>
    <t>3162.3</t>
  </si>
  <si>
    <t>DLDSRLDALKALLYAK</t>
  </si>
  <si>
    <t>3162.4</t>
  </si>
  <si>
    <t>3162.5</t>
  </si>
  <si>
    <t>3162.6</t>
  </si>
  <si>
    <t>3161.5</t>
  </si>
  <si>
    <t>LVEAFQWTDKNGTVLPCNWTPGAATLKPTVEDSKEYFEAANK</t>
  </si>
  <si>
    <t>3163.2</t>
  </si>
  <si>
    <t>3162.1</t>
  </si>
  <si>
    <t>YD-NSTIPTKKSEIFsTYADnQPGVLIQVFEGER</t>
  </si>
  <si>
    <t>3164.2</t>
  </si>
  <si>
    <t>3163.1</t>
  </si>
  <si>
    <t>FVPSKPMcVEAFSEYPPLGRFAVR</t>
  </si>
  <si>
    <t>YS-FVPSKPMCVEAFSEYPPLGRFAVR</t>
  </si>
  <si>
    <t>3164.3</t>
  </si>
  <si>
    <t>3165.2</t>
  </si>
  <si>
    <t>3164.1</t>
  </si>
  <si>
    <t>SLGLKLPLSVLNVSAqR</t>
  </si>
  <si>
    <t>YS-SLGLKLPLSVINVSAQR</t>
  </si>
  <si>
    <t>YS-SLGLKLPLSVInVSAQR</t>
  </si>
  <si>
    <t>3165.3</t>
  </si>
  <si>
    <t>TTPSFVAFTDTERLLGDAAK</t>
  </si>
  <si>
    <t>3165.4</t>
  </si>
  <si>
    <t>LESYVASLEQTVTDPVLSSK</t>
  </si>
  <si>
    <t>3166.3</t>
  </si>
  <si>
    <t>3166.4</t>
  </si>
  <si>
    <t>SVAVPVDLLDHDNNYELKVVVPGVK</t>
  </si>
  <si>
    <t>3166.7</t>
  </si>
  <si>
    <t>3165.6</t>
  </si>
  <si>
    <t>3166.8</t>
  </si>
  <si>
    <t>3165.7</t>
  </si>
  <si>
    <t>VYYFQGGNNELGTAVGKLFR</t>
  </si>
  <si>
    <t>3166.9</t>
  </si>
  <si>
    <t>3165.8</t>
  </si>
  <si>
    <t>3167.2</t>
  </si>
  <si>
    <t>3166.1</t>
  </si>
  <si>
    <t>SVGFGLVYNSVAEAKKFEPTYRLVR</t>
  </si>
  <si>
    <t>3167.3</t>
  </si>
  <si>
    <t>3166.2</t>
  </si>
  <si>
    <t>3167.4</t>
  </si>
  <si>
    <t>SLTVKNQQLEDELEKLEAGLSDSK</t>
  </si>
  <si>
    <t>3167.5</t>
  </si>
  <si>
    <t>VSPPGSDVEKLLLLGWCPDSAPLKTR</t>
  </si>
  <si>
    <t>3167.6</t>
  </si>
  <si>
    <t>3166.5</t>
  </si>
  <si>
    <t>LLPDFMLQGGDTDLTNGFGGK</t>
  </si>
  <si>
    <t>3168.4</t>
  </si>
  <si>
    <t>3168.5</t>
  </si>
  <si>
    <t>VASANATAAESDVAKQLAALGY</t>
  </si>
  <si>
    <t>3168.6</t>
  </si>
  <si>
    <t>WGDAGAEYVVESTGVFTTMEK</t>
  </si>
  <si>
    <t>3168.7</t>
  </si>
  <si>
    <t>LKWGDAGAEYVVESTGVFTTMEK</t>
  </si>
  <si>
    <t>3170.2</t>
  </si>
  <si>
    <t>3169.1</t>
  </si>
  <si>
    <t>VYYFQGGNNeLGTAVGKLFR</t>
  </si>
  <si>
    <t>3171.2</t>
  </si>
  <si>
    <t>3170.1</t>
  </si>
  <si>
    <t>GVFPFVFEK</t>
  </si>
  <si>
    <t>YD-VGDLFIFMK</t>
  </si>
  <si>
    <t>3171.3</t>
  </si>
  <si>
    <t>3171.4</t>
  </si>
  <si>
    <t>3170.3</t>
  </si>
  <si>
    <t>3172.3</t>
  </si>
  <si>
    <t>GVMNAVnNVNNVLAAAFVK</t>
  </si>
  <si>
    <t>3172.4</t>
  </si>
  <si>
    <t>TLLQNAGGDPLRLLSQLR</t>
  </si>
  <si>
    <t>3172.5</t>
  </si>
  <si>
    <t>GTLEGHnGWVTSLATSAGQPNLLLSASR</t>
  </si>
  <si>
    <t>3173.2</t>
  </si>
  <si>
    <t>3172.1</t>
  </si>
  <si>
    <t>3173.3</t>
  </si>
  <si>
    <t>3172.2</t>
  </si>
  <si>
    <t>LSSESVLEQLVKYAR</t>
  </si>
  <si>
    <t>3173.4</t>
  </si>
  <si>
    <t>3173.5</t>
  </si>
  <si>
    <t>LVQLMQnPTHYKLPAWFLNR</t>
  </si>
  <si>
    <t>YS-IVQIMqNPTHYKIPAWFLNR</t>
  </si>
  <si>
    <t>YS-IVQIMQNPTHYKIPAWFLNR</t>
  </si>
  <si>
    <t>YS-IVqIMQNPTHYKIPAWFLNR</t>
  </si>
  <si>
    <t>3173.6</t>
  </si>
  <si>
    <t>LLLGLAHLTGGGLVENLPR</t>
  </si>
  <si>
    <t>3175.2</t>
  </si>
  <si>
    <t>3174.1</t>
  </si>
  <si>
    <t>LSGLLYEEVRAVLK</t>
  </si>
  <si>
    <t>3176.2</t>
  </si>
  <si>
    <t>3175.1</t>
  </si>
  <si>
    <t>LALATNENDLLDRFLK</t>
  </si>
  <si>
    <t>3176.3</t>
  </si>
  <si>
    <t>3177.2</t>
  </si>
  <si>
    <t>3176.1</t>
  </si>
  <si>
    <t>3178.2</t>
  </si>
  <si>
    <t>3177.1</t>
  </si>
  <si>
    <t>AKTLVWNGPPGVFEFEKFAAGTK</t>
  </si>
  <si>
    <t>3178.3</t>
  </si>
  <si>
    <t>3179.2</t>
  </si>
  <si>
    <t>3178.1</t>
  </si>
  <si>
    <t>KLLDLTQFPAFVTPmGK</t>
  </si>
  <si>
    <t>3179.3</t>
  </si>
  <si>
    <t>3180.2</t>
  </si>
  <si>
    <t>3179.1</t>
  </si>
  <si>
    <t>GDLGLELPAPEVLAVQKKLLAK</t>
  </si>
  <si>
    <t>3180.3</t>
  </si>
  <si>
    <t>MKYLAAYLLLNAAGNTPDATkLK</t>
  </si>
  <si>
    <t>YD-TLYTHIVTDIkNINAKHKnNK</t>
  </si>
  <si>
    <t>YS-MKYLAAYLLLNAAGNTPDAtKIK</t>
  </si>
  <si>
    <t>YD-MKYLAAYLLLNAAGNTPDVTKIK</t>
  </si>
  <si>
    <t>YS-MKYLAAYLLLNAAGnTPDATKIK</t>
  </si>
  <si>
    <t>YS-MKYLAAYLLLNAAGNtPDATKIK</t>
  </si>
  <si>
    <t>YS-MKYLAAYLLLNAAGNTPDATkIk</t>
  </si>
  <si>
    <t>YS-MKYLAAYLLLNAAGNTPDATKIk</t>
  </si>
  <si>
    <t>3180.4</t>
  </si>
  <si>
    <t>LMSFPEALADcNKALEKDPNFVR</t>
  </si>
  <si>
    <t>3181.2</t>
  </si>
  <si>
    <t>3180.1</t>
  </si>
  <si>
    <t>ALKDAGLSTSDLSEVLLVGGMSR</t>
  </si>
  <si>
    <t>3181.3</t>
  </si>
  <si>
    <t>GDLGLELPAPEVLAVqK</t>
  </si>
  <si>
    <t>YS-GDLGIEIPAPEVLAVQK</t>
  </si>
  <si>
    <t>3182.3</t>
  </si>
  <si>
    <t>VGDLFLFMK</t>
  </si>
  <si>
    <t>YD-GVFPFVFEK</t>
  </si>
  <si>
    <t>3182.4</t>
  </si>
  <si>
    <t>TLLGYGRFFLSNPDLVDRLEK</t>
  </si>
  <si>
    <t>3182.6</t>
  </si>
  <si>
    <t>3181.5</t>
  </si>
  <si>
    <t>LLLDGLDEMVAPLTEKEK</t>
  </si>
  <si>
    <t>3182.7</t>
  </si>
  <si>
    <t>3181.6</t>
  </si>
  <si>
    <t>FALPALNVTSSSTAVAALEAARDSK</t>
  </si>
  <si>
    <t>3183.2</t>
  </si>
  <si>
    <t>3182.1</t>
  </si>
  <si>
    <t>RLVLPAPYAYGKQALPGLPANSELTFDVK</t>
  </si>
  <si>
    <t>3184.3</t>
  </si>
  <si>
    <t>SLACVLTVLNEQQREAVRQLYK</t>
  </si>
  <si>
    <t>3184.5</t>
  </si>
  <si>
    <t>3183.4</t>
  </si>
  <si>
    <t>LGGLGTVPVGRVETGVLKPGMVVTFAPAGVTTEVK</t>
  </si>
  <si>
    <t>3184.6</t>
  </si>
  <si>
    <t>3183.5</t>
  </si>
  <si>
    <t>TFTTVSDNQTTVQFPVYQGERVNCKENTLLGEFDLK</t>
  </si>
  <si>
    <t>3185.2</t>
  </si>
  <si>
    <t>3184.1</t>
  </si>
  <si>
    <t>VLENTELGDSLFDKAGAELVPKLMEKAK</t>
  </si>
  <si>
    <t>3185.4</t>
  </si>
  <si>
    <t>3185.5</t>
  </si>
  <si>
    <t>3184.4</t>
  </si>
  <si>
    <t>3185.6</t>
  </si>
  <si>
    <t>LGGLGTVPVGRVeTGVLKPGMVVTFAPAGVTTEVK</t>
  </si>
  <si>
    <t>3185.7</t>
  </si>
  <si>
    <t>EKEVDQVLVVTVDNPFANQAWAK</t>
  </si>
  <si>
    <t>3186.2</t>
  </si>
  <si>
    <t>3185.1</t>
  </si>
  <si>
    <t>LGGLGTVPVGRVETGVLKPGMVVTFAPAGVTTeVK</t>
  </si>
  <si>
    <t>YS-IGGIGTVPVGRVETGVIKPGMVVtFAPAGVTTEVK</t>
  </si>
  <si>
    <t>3186.3</t>
  </si>
  <si>
    <t>YS-IGGIGtVPVGRVETGVIKPGMVVTFAPAGVTTEVK</t>
  </si>
  <si>
    <t>3186.4</t>
  </si>
  <si>
    <t>3185.3</t>
  </si>
  <si>
    <t>VLNNcFSYDLVPAPAVLEK</t>
  </si>
  <si>
    <t>3187.2</t>
  </si>
  <si>
    <t>3186.1</t>
  </si>
  <si>
    <t>YS-IGGIGTVPVGRVeTGVIKPGMVVTFAPAGVTTEVK</t>
  </si>
  <si>
    <t>3187.3</t>
  </si>
  <si>
    <t>VLNNCFsYDLVPAPAVLEK</t>
  </si>
  <si>
    <t>3188.2</t>
  </si>
  <si>
    <t>3187.1</t>
  </si>
  <si>
    <t>ALEmEGLTWGAHQFLPLGFGLKK</t>
  </si>
  <si>
    <t>3188.3</t>
  </si>
  <si>
    <t>3188.4</t>
  </si>
  <si>
    <t>3189.2</t>
  </si>
  <si>
    <t>3188.1</t>
  </si>
  <si>
    <t>3189.3</t>
  </si>
  <si>
    <t>VFDEFKPLVEEPqnLLK</t>
  </si>
  <si>
    <t>3189.4</t>
  </si>
  <si>
    <t>3189.5</t>
  </si>
  <si>
    <t>3190.2</t>
  </si>
  <si>
    <t>3189.1</t>
  </si>
  <si>
    <t>3190.3</t>
  </si>
  <si>
    <t>3190.4</t>
  </si>
  <si>
    <t>MLLYKDLFSNDELLSDAYDAK</t>
  </si>
  <si>
    <t>3191.2</t>
  </si>
  <si>
    <t>3190.1</t>
  </si>
  <si>
    <t>3191.3</t>
  </si>
  <si>
    <t>3191.4</t>
  </si>
  <si>
    <t>MKLGEGVNVEQVEGLMSLEQYEK</t>
  </si>
  <si>
    <t>3192.3</t>
  </si>
  <si>
    <t>SPLKVVGLSTLPELYEKMEKGQLVGR</t>
  </si>
  <si>
    <t>3192.4</t>
  </si>
  <si>
    <t>LLETKYSYAFLDLQPTAEGHALLLPK</t>
  </si>
  <si>
    <t>3192.5</t>
  </si>
  <si>
    <t>VDEEGRALPGEYLTYALSGYVR</t>
  </si>
  <si>
    <t>3192.6</t>
  </si>
  <si>
    <t>3191.5</t>
  </si>
  <si>
    <t>MLLYKdLFSNDELLSDAYDAK</t>
  </si>
  <si>
    <t>3193.2</t>
  </si>
  <si>
    <t>3192.1</t>
  </si>
  <si>
    <t>3194.2</t>
  </si>
  <si>
    <t>3193.1</t>
  </si>
  <si>
    <t>ALESLVKDFLKGDASPLVK</t>
  </si>
  <si>
    <t>3194.3</t>
  </si>
  <si>
    <t>LLNTNVDGNLKLVYALTTLKGVGR</t>
  </si>
  <si>
    <t>3194.5</t>
  </si>
  <si>
    <t>3193.4</t>
  </si>
  <si>
    <t>YSYAFLDLQPTAEGHALLLPK</t>
  </si>
  <si>
    <t>3195.2</t>
  </si>
  <si>
    <t>3194.1</t>
  </si>
  <si>
    <t>GVETLAEAVAATLGPKGR</t>
  </si>
  <si>
    <t>3195.4</t>
  </si>
  <si>
    <t>3196.2</t>
  </si>
  <si>
    <t>3195.1</t>
  </si>
  <si>
    <t>YD-VDALLGRtFSQFFVNAVK</t>
  </si>
  <si>
    <t>3202.2</t>
  </si>
  <si>
    <t>3201.1</t>
  </si>
  <si>
    <t>MLLYKDLFSnDeLLSDAYDAK</t>
  </si>
  <si>
    <t>YS-MIIYKDIFSNDeLLSDAYDAK</t>
  </si>
  <si>
    <t>YS-mIIYKdIFSNDELLSDAYDAK</t>
  </si>
  <si>
    <t>YD-IIykDIFsNDELLSDAYDAK</t>
  </si>
  <si>
    <t>3203.2</t>
  </si>
  <si>
    <t>3202.1</t>
  </si>
  <si>
    <t>VAFTVDQMRSLMDKVTNVR</t>
  </si>
  <si>
    <t>3203.3</t>
  </si>
  <si>
    <t>3203.4</t>
  </si>
  <si>
    <t>3202.3</t>
  </si>
  <si>
    <t>MNTEGASLSEQLLDAAR</t>
  </si>
  <si>
    <t>YS-MnTEGASLSEQLLDAAR</t>
  </si>
  <si>
    <t>YS-MNTEGASLSEqLLDAAR</t>
  </si>
  <si>
    <t>3204.2</t>
  </si>
  <si>
    <t>3203.1</t>
  </si>
  <si>
    <t>YFGKALENPTRPFLALLGGAK</t>
  </si>
  <si>
    <t>3204.3</t>
  </si>
  <si>
    <t>KALEDALESAPVVLFMK</t>
  </si>
  <si>
    <t>3204.4</t>
  </si>
  <si>
    <t>ALALFVPVPSLAGFHKVQTKLTR</t>
  </si>
  <si>
    <t>3205.3</t>
  </si>
  <si>
    <t>3206.2</t>
  </si>
  <si>
    <t>3205.1</t>
  </si>
  <si>
    <t>LGNDDEVLLFRDAELLAK</t>
  </si>
  <si>
    <t>3206.3</t>
  </si>
  <si>
    <t>3205.2</t>
  </si>
  <si>
    <t>LVFFTWSPDTAPVR</t>
  </si>
  <si>
    <t>YD-DYYSLIKmVFAAAK</t>
  </si>
  <si>
    <t>3206.4</t>
  </si>
  <si>
    <t>3207.3</t>
  </si>
  <si>
    <t>GATVFVNHLLLFAR</t>
  </si>
  <si>
    <t>3207.4</t>
  </si>
  <si>
    <t>3207.5</t>
  </si>
  <si>
    <t>MLLYKDLFSNdELLSDAYDAK</t>
  </si>
  <si>
    <t>YS-MIIYKDIFsNDELLSDAYDAK</t>
  </si>
  <si>
    <t>YS-MIIYKdIFSNdELLSDAYDAK</t>
  </si>
  <si>
    <t>3208.2</t>
  </si>
  <si>
    <t>3207.1</t>
  </si>
  <si>
    <t>SGDAALVKFVPSKPMcVEAFSEYPPLGR</t>
  </si>
  <si>
    <t>YD-SGDAAIVDMVPGKPMCVESFSDYPPLGR</t>
  </si>
  <si>
    <t>YD-GDAALVkFVPSKPmCVEAFSEYPPLGR</t>
  </si>
  <si>
    <t>YS-SGDAALVKFVPSKPMCVEAFSEYPPLGR</t>
  </si>
  <si>
    <t>3209.2</t>
  </si>
  <si>
    <t>3208.1</t>
  </si>
  <si>
    <t>GLSAVAQAESMKFKLLNGLALR</t>
  </si>
  <si>
    <t>3209.3</t>
  </si>
  <si>
    <t>AALLGSLGSLFK</t>
  </si>
  <si>
    <t>3209.4</t>
  </si>
  <si>
    <t>3208.3</t>
  </si>
  <si>
    <t>GALDWYPLFK</t>
  </si>
  <si>
    <t>3210.2</t>
  </si>
  <si>
    <t>3209.1</t>
  </si>
  <si>
    <t>GLVSQLLSRFEK</t>
  </si>
  <si>
    <t>3211.3</t>
  </si>
  <si>
    <t>LLLTSLPYFR</t>
  </si>
  <si>
    <t>3212.2</t>
  </si>
  <si>
    <t>3211.1</t>
  </si>
  <si>
    <t>3212.3</t>
  </si>
  <si>
    <t>3211.2</t>
  </si>
  <si>
    <t>LESYVASLEQTVTDPVLSSKLK</t>
  </si>
  <si>
    <t>3213.3</t>
  </si>
  <si>
    <t>GLDLPNVTHVLNYDLPSDVDDYVHR</t>
  </si>
  <si>
    <t>3213.4</t>
  </si>
  <si>
    <t>STGNFMTLEQTVEKFGADAAR</t>
  </si>
  <si>
    <t>3214.3</t>
  </si>
  <si>
    <t>3213.2</t>
  </si>
  <si>
    <t>LVFFTWSPdTAPVR</t>
  </si>
  <si>
    <t>YS-IVFFtWSPDTAPVR</t>
  </si>
  <si>
    <t>YD-LVDASFIWTEPHSR</t>
  </si>
  <si>
    <t>3214.4</t>
  </si>
  <si>
    <t>SLENLTGALFQRPPLLSAVKR</t>
  </si>
  <si>
    <t>3215.2</t>
  </si>
  <si>
    <t>3214.1</t>
  </si>
  <si>
    <t>3215.4</t>
  </si>
  <si>
    <t>RLLLPAPYAYGKQALPGLPANSELTFDVK</t>
  </si>
  <si>
    <t>YD-rIVIPAPYAYGKQALPGIPANSELTFDVK</t>
  </si>
  <si>
    <t>3216.4</t>
  </si>
  <si>
    <t>3215.3</t>
  </si>
  <si>
    <t>CDGYLLEGEELAFYLRR</t>
  </si>
  <si>
    <t>3216.5</t>
  </si>
  <si>
    <t>LKESTVAGFLVGSEALYRNDLTASQLSDKLNDVR</t>
  </si>
  <si>
    <t>3216.6</t>
  </si>
  <si>
    <t>3215.5</t>
  </si>
  <si>
    <t>ALKSANLMAGHWVALSGAAGGLGSLAVQYAK</t>
  </si>
  <si>
    <t>3216.7</t>
  </si>
  <si>
    <t>3215.6</t>
  </si>
  <si>
    <t>3216.8</t>
  </si>
  <si>
    <t>3215.7</t>
  </si>
  <si>
    <t>VTNPFLTEGEGEYNGGSNKFAYSLWKGPLLR</t>
  </si>
  <si>
    <t>3217.3</t>
  </si>
  <si>
    <t>3216.2</t>
  </si>
  <si>
    <t>AMPFLSLLK</t>
  </si>
  <si>
    <t>3217.4</t>
  </si>
  <si>
    <t>3216.3</t>
  </si>
  <si>
    <t>TAGLQLVADDLTVTNPARLATALEKK</t>
  </si>
  <si>
    <t>YD-TAGIQIVADDLTVTNPkrIATAIEK</t>
  </si>
  <si>
    <t>3217.5</t>
  </si>
  <si>
    <t>3218.2</t>
  </si>
  <si>
    <t>3217.1</t>
  </si>
  <si>
    <t>QLPTLLADNAGFDSSELVSKLR</t>
  </si>
  <si>
    <t>3218.3</t>
  </si>
  <si>
    <t>3217.2</t>
  </si>
  <si>
    <t>ALRQLPTLLADNAGFDSSELVSKLR</t>
  </si>
  <si>
    <t>3219.2</t>
  </si>
  <si>
    <t>3218.1</t>
  </si>
  <si>
    <t>ALALFVPVPSLAGFHKVQTK</t>
  </si>
  <si>
    <t>3219.3</t>
  </si>
  <si>
    <t>3220.2</t>
  </si>
  <si>
    <t>3219.1</t>
  </si>
  <si>
    <t>AETKKLLDLTQFPAFVTPMGK</t>
  </si>
  <si>
    <t>3220.3</t>
  </si>
  <si>
    <t>3220.4</t>
  </si>
  <si>
    <t>QRLESYVASLEQTVTDPVLSSK</t>
  </si>
  <si>
    <t>3221.2</t>
  </si>
  <si>
    <t>3220.1</t>
  </si>
  <si>
    <t>ADEGLSFrGLFLLDDK</t>
  </si>
  <si>
    <t>ADEGLSFRGLFLLDDK</t>
  </si>
  <si>
    <t>YS-ADEGISFRGLFIIDDK</t>
  </si>
  <si>
    <t>3221.3</t>
  </si>
  <si>
    <t>QRLESYVASLEQTVTdPVLSSK</t>
  </si>
  <si>
    <t>YS-QRLESYVASIeQTVTDPVLSSK</t>
  </si>
  <si>
    <t>3222.3</t>
  </si>
  <si>
    <t>MGTTGVQSSVASDLDELLSR</t>
  </si>
  <si>
    <t>YD-VTNPFLTEGEGEYNGGSNKFAYSIWKGPIIR</t>
  </si>
  <si>
    <t>3222.4</t>
  </si>
  <si>
    <t>3223.2</t>
  </si>
  <si>
    <t>3222.1</t>
  </si>
  <si>
    <t>3225.2</t>
  </si>
  <si>
    <t>3224.1</t>
  </si>
  <si>
    <t>YS-IVFFTWsPDTAPVR</t>
  </si>
  <si>
    <t>3227.2</t>
  </si>
  <si>
    <t>3226.1</t>
  </si>
  <si>
    <t>LAQLKNnSGGTNGDRNSGANNGGGEnSAPVGAALANFLEPQALER</t>
  </si>
  <si>
    <t>YS-LAQLKNNSGGTNGDRNSGAnNGGGENSAPVGAAIANFLEPQALER</t>
  </si>
  <si>
    <t>YD-ENSTPVGAAIANFLEPQALER</t>
  </si>
  <si>
    <t>YS-LAQLKNnSGGTNGDRNSGANnGGGENSAPVGAAIANFLEPQALER</t>
  </si>
  <si>
    <t>YS-LAQLKNNSGGTnGDRnSGANNGGGENSAPVGAAIANFLEPQALER</t>
  </si>
  <si>
    <t>YS-LAQLKnNSGGTnGDRNSGANNGGGENSAPVGAAIANFLEPQALER</t>
  </si>
  <si>
    <t>YD-FLQNPLEIFVdDeAkLTLHGLQQYyIKLEEREKNR</t>
  </si>
  <si>
    <t>YS-LAQLKNNSGGTNGDRNSGANNGGGENSAPVGAAIANFLEPQALER</t>
  </si>
  <si>
    <t>3229.2</t>
  </si>
  <si>
    <t>3228.1</t>
  </si>
  <si>
    <t>NVEVVALNDPFLSNDYSAYMFKYDSTHGR</t>
  </si>
  <si>
    <t>3230.2</t>
  </si>
  <si>
    <t>3229.1</t>
  </si>
  <si>
    <t>3230.3</t>
  </si>
  <si>
    <t>3230.4</t>
  </si>
  <si>
    <t>3229.3</t>
  </si>
  <si>
    <t>CLRTTYVTQRPVYLGLPANLVDLNVPAK</t>
  </si>
  <si>
    <t>YS-cIRTTYVTQRPVYLGLPANLVDLNVPAK</t>
  </si>
  <si>
    <t>3231.2</t>
  </si>
  <si>
    <t>3230.1</t>
  </si>
  <si>
    <t>YS-MIIYKDIFSnDELLSDAYDAK</t>
  </si>
  <si>
    <t>3232.2</t>
  </si>
  <si>
    <t>3231.1</t>
  </si>
  <si>
    <t>3232.3</t>
  </si>
  <si>
    <t>VWTLKGQCLATLLGHNDWVSQVR</t>
  </si>
  <si>
    <t>3232.4</t>
  </si>
  <si>
    <t>3231.3</t>
  </si>
  <si>
    <t>FVQGLLQNAAANAEAKGLDATKLYVSHLQVNQAPK</t>
  </si>
  <si>
    <t>3232.5</t>
  </si>
  <si>
    <t>3231.4</t>
  </si>
  <si>
    <t>3233.2</t>
  </si>
  <si>
    <t>3232.1</t>
  </si>
  <si>
    <t>LGEGVNVEQVEGLMSLEQYEK</t>
  </si>
  <si>
    <t>3233.3</t>
  </si>
  <si>
    <t>3234.2</t>
  </si>
  <si>
    <t>3233.1</t>
  </si>
  <si>
    <t>3234.3</t>
  </si>
  <si>
    <t>VLDEVVVDNFDQKLGVDLLR</t>
  </si>
  <si>
    <t>3235.2</t>
  </si>
  <si>
    <t>3234.1</t>
  </si>
  <si>
    <t>LGEGVNVeQVEGLMSLEQYEK</t>
  </si>
  <si>
    <t>YD-FRIsLGLPVGAIMNCADNSGAR</t>
  </si>
  <si>
    <t>YS-LGEGVnVEQVEGLMSLEQYEK</t>
  </si>
  <si>
    <t>YD-SKSkCNALVTsVDsAPAAVk</t>
  </si>
  <si>
    <t>3237.2</t>
  </si>
  <si>
    <t>3236.1</t>
  </si>
  <si>
    <t>VVKVSGVSLLALWK</t>
  </si>
  <si>
    <t>3237.3</t>
  </si>
  <si>
    <t>3236.2</t>
  </si>
  <si>
    <t>TVAVDSVFEQNEMLDALAVTK</t>
  </si>
  <si>
    <t>3238.2</t>
  </si>
  <si>
    <t>3237.1</t>
  </si>
  <si>
    <t>YSYGQDLVSFYQDGPGYDMLR</t>
  </si>
  <si>
    <t>3238.3</t>
  </si>
  <si>
    <t>NSTLPTKKSELFSTYADNQPGVLLQVFEGER</t>
  </si>
  <si>
    <t>YD-NSTIPTkKSEVFSTYADNQPGVLIQVFEGER</t>
  </si>
  <si>
    <t>YD-NSTIPTKkSEVFSTYADNQPGVLIQVFEGER</t>
  </si>
  <si>
    <t>3239.2</t>
  </si>
  <si>
    <t>3238.1</t>
  </si>
  <si>
    <t>AHSSMVGFDLPQRAAGFLLEKELK</t>
  </si>
  <si>
    <t>3240.3</t>
  </si>
  <si>
    <t>LLTHPNFNGNTLDNDLMLLKLSSPATLNSR</t>
  </si>
  <si>
    <t>3240.5</t>
  </si>
  <si>
    <t>3239.4</t>
  </si>
  <si>
    <t>SNNSFTNFKLATELPAWSKLQK</t>
  </si>
  <si>
    <t>YS-SNNsFTNFKLATELPAWSKLQK</t>
  </si>
  <si>
    <t>YS-SNNSFTNFkLATELPAWSKLQK</t>
  </si>
  <si>
    <t>3242.2</t>
  </si>
  <si>
    <t>3241.1</t>
  </si>
  <si>
    <t>LLTHPNFNGNTLDNdLMLLKLSSPATLNSR</t>
  </si>
  <si>
    <t>3243.2</t>
  </si>
  <si>
    <t>3242.1</t>
  </si>
  <si>
    <t>ALVLFVPVPALSAYHKVQTK</t>
  </si>
  <si>
    <t>3243.3</t>
  </si>
  <si>
    <t>ALQYGFSAGQPELLNFLRDHTK</t>
  </si>
  <si>
    <t>3243.4</t>
  </si>
  <si>
    <t>3242.3</t>
  </si>
  <si>
    <t>YS-IItHPNFNGNTLDNDIMLIKLSSPATLNSR</t>
  </si>
  <si>
    <t>YS-IITHPNFNGNTLDNdImLIKLSSPATLNSR</t>
  </si>
  <si>
    <t>3244.2</t>
  </si>
  <si>
    <t>3243.1</t>
  </si>
  <si>
    <t>GLFLLDDkGLLR</t>
  </si>
  <si>
    <t>YD-FVVLNPTQSGLVK</t>
  </si>
  <si>
    <t>3244.4</t>
  </si>
  <si>
    <t>VLVLVGPCSLHDLEAAQEYALR</t>
  </si>
  <si>
    <t>YD-IVFFTWSPDTAPVR</t>
  </si>
  <si>
    <t>3244.5</t>
  </si>
  <si>
    <t>ESRLVSTEGNVPQTLAPVPYETFL</t>
  </si>
  <si>
    <t>3244.6</t>
  </si>
  <si>
    <t>3243.5</t>
  </si>
  <si>
    <t>LAAVPAAGPASAGGAAAASGDAAAEEEKEEEAAEESDDDMGFGLFD</t>
  </si>
  <si>
    <t>3245.3</t>
  </si>
  <si>
    <t>3246.2</t>
  </si>
  <si>
    <t>3245.1</t>
  </si>
  <si>
    <t>YD-ADEGIEFRGVFIIDDK</t>
  </si>
  <si>
    <t>YS-ADEGIsFRGlFIIDDK</t>
  </si>
  <si>
    <t>3247.2</t>
  </si>
  <si>
    <t>3246.1</t>
  </si>
  <si>
    <t>QSTTFADcPVVPADPDLLLAK</t>
  </si>
  <si>
    <t>YS-QSTTFADCPVVPADPDILLAK</t>
  </si>
  <si>
    <t>3248.3</t>
  </si>
  <si>
    <t>GLFLLdDkGLLR</t>
  </si>
  <si>
    <t>YD-qKTKKQnILNGK</t>
  </si>
  <si>
    <t>YS-GLFIIDDkGILR</t>
  </si>
  <si>
    <t>3248.4</t>
  </si>
  <si>
    <t>3247.3</t>
  </si>
  <si>
    <t>WMGKGVMNAVnNVNNVLAAAFVK</t>
  </si>
  <si>
    <t>YS-WMGKGVMNAVNnVNNVIAAAFVK</t>
  </si>
  <si>
    <t>YS-WMGKGVMNAVNNVNNVIAAAFVK</t>
  </si>
  <si>
    <t>3248.5</t>
  </si>
  <si>
    <t>3247.4</t>
  </si>
  <si>
    <t>MLLYKDLFSnDELLSDAYDAK</t>
  </si>
  <si>
    <t>YS-MIIYKDIFSNDELLSDAYDAK</t>
  </si>
  <si>
    <t>3249.2</t>
  </si>
  <si>
    <t>3248.1</t>
  </si>
  <si>
    <t>AGLVGLANVGKSTFFQALTR</t>
  </si>
  <si>
    <t>3249.3</t>
  </si>
  <si>
    <t>3248.2</t>
  </si>
  <si>
    <t>ESRLVSTEGNVPQTLAPVPYeTFL</t>
  </si>
  <si>
    <t>3249.4</t>
  </si>
  <si>
    <t>SALLLKPLETQNSGLSVTGMEGPSLLGR</t>
  </si>
  <si>
    <t>YS-SALLLKPLETqNSGLSVTGMEGPSLLGR</t>
  </si>
  <si>
    <t>3250.2</t>
  </si>
  <si>
    <t>3249.1</t>
  </si>
  <si>
    <t>GLLKVNGSPLTLVEPELLR</t>
  </si>
  <si>
    <t>3251.2</t>
  </si>
  <si>
    <t>3250.1</t>
  </si>
  <si>
    <t>AALTDFERFQVMVLR</t>
  </si>
  <si>
    <t>3251.3</t>
  </si>
  <si>
    <t>3251.4</t>
  </si>
  <si>
    <t>3250.3</t>
  </si>
  <si>
    <t>GLPLESPADTNFVFLNLKAAR</t>
  </si>
  <si>
    <t>YD-GIPLQSPADTNFVFINLKAAR</t>
  </si>
  <si>
    <t>3251.5</t>
  </si>
  <si>
    <t>3250.4</t>
  </si>
  <si>
    <t>LLLQAFSPLDDEQMSALQQR</t>
  </si>
  <si>
    <t>3251.6</t>
  </si>
  <si>
    <t>3250.5</t>
  </si>
  <si>
    <t>YVLMKNPDVEFcGYSLPHPSENLLNLR</t>
  </si>
  <si>
    <t>YS-YVIMKNPDVEFCGYSIPHPSENLLNIR</t>
  </si>
  <si>
    <t>3252.2</t>
  </si>
  <si>
    <t>3251.1</t>
  </si>
  <si>
    <t>SLDDVDELLWTLGRK</t>
  </si>
  <si>
    <t>3252.3</t>
  </si>
  <si>
    <t>SLDLDSLLAEVK</t>
  </si>
  <si>
    <t>3252.4</t>
  </si>
  <si>
    <t>YKYVDPNVLPETESLALVLDR</t>
  </si>
  <si>
    <t>3252.5</t>
  </si>
  <si>
    <t>3253.2</t>
  </si>
  <si>
    <t>3252.1</t>
  </si>
  <si>
    <t>TLTAVHDKLLEDLVFPTELVGKR</t>
  </si>
  <si>
    <t>YD-TLtAVhDKVLEDMVFPTEIVGKR</t>
  </si>
  <si>
    <t>YD-kVLEDMVFPTEIVGKR</t>
  </si>
  <si>
    <t>3253.3</t>
  </si>
  <si>
    <t>GLLKVNGSPLTLVePELLR</t>
  </si>
  <si>
    <t>YD-GLIKTNGSPVTFVEPEILR</t>
  </si>
  <si>
    <t>YS-GLIKVNGsPITLVEPEILR</t>
  </si>
  <si>
    <t>3253.4</t>
  </si>
  <si>
    <t>SNNSFTNFKLATELPAWSK</t>
  </si>
  <si>
    <t>YD-ENNSFTNFKLATELPAWSK</t>
  </si>
  <si>
    <t>YS-SNNSFTNFkLATELPAWSK</t>
  </si>
  <si>
    <t>YS-SNnSFTNFKLATELPAWSK</t>
  </si>
  <si>
    <t>YS-SNNsFTNFKLATELPAWSK</t>
  </si>
  <si>
    <t>3254.2</t>
  </si>
  <si>
    <t>3253.1</t>
  </si>
  <si>
    <t>3254.3</t>
  </si>
  <si>
    <t>3254.4</t>
  </si>
  <si>
    <t>MLLYkDLFSNDELLSDAYDAK</t>
  </si>
  <si>
    <t>3255.4</t>
  </si>
  <si>
    <t>3255.5</t>
  </si>
  <si>
    <t>AFDTTDEPDVKPYLPEELLWR</t>
  </si>
  <si>
    <t>3255.6</t>
  </si>
  <si>
    <t>3254.5</t>
  </si>
  <si>
    <t>3257.4</t>
  </si>
  <si>
    <t>3256.3</t>
  </si>
  <si>
    <t>YS-ADEGISFRGlFIIDDK</t>
  </si>
  <si>
    <t>3257.6</t>
  </si>
  <si>
    <t>3256.5</t>
  </si>
  <si>
    <t>VDLGQLLFSVR</t>
  </si>
  <si>
    <t>3258.3</t>
  </si>
  <si>
    <t>3257.2</t>
  </si>
  <si>
    <t>QGGVLLAWLER</t>
  </si>
  <si>
    <t>3258.8</t>
  </si>
  <si>
    <t>3257.7</t>
  </si>
  <si>
    <t>LLLVDDNGNLVSMLSR</t>
  </si>
  <si>
    <t>3258.9</t>
  </si>
  <si>
    <t>3257.8</t>
  </si>
  <si>
    <t>YAGYLNMPSADMFGPDGGALNNDSNNQDELLR</t>
  </si>
  <si>
    <t>3259.5</t>
  </si>
  <si>
    <t>3258.4</t>
  </si>
  <si>
    <t>YS-YAGYLNMPSADMFGPDGGALnNDSNNQDELLR</t>
  </si>
  <si>
    <t>YS-YAGYLnMPSADMFGPDGGALNNDSNNQDELLR</t>
  </si>
  <si>
    <t>3259.6</t>
  </si>
  <si>
    <t>3258.5</t>
  </si>
  <si>
    <t>LVEAFQWTDKNGTVLPcNWTPGAATLKPTVEDSKEYFEAANK</t>
  </si>
  <si>
    <t>YS-LVEAFQWTDKNGTVLPCNWTPGAATIKPTVEDSKEYFEAANK</t>
  </si>
  <si>
    <t>3260.2</t>
  </si>
  <si>
    <t>3259.1</t>
  </si>
  <si>
    <t>LLLLAANTPVLRKSELEYYAMLSK</t>
  </si>
  <si>
    <t>3260.3</t>
  </si>
  <si>
    <t>3259.2</t>
  </si>
  <si>
    <t>NSFAVLEFTPEVLDR</t>
  </si>
  <si>
    <t>3261.4</t>
  </si>
  <si>
    <t>3263.2</t>
  </si>
  <si>
    <t>3262.1</t>
  </si>
  <si>
    <t>VVSQLLTLMDGMK</t>
  </si>
  <si>
    <t>YD-TLNVLFDSLQER</t>
  </si>
  <si>
    <t>3263.3</t>
  </si>
  <si>
    <t>3262.2</t>
  </si>
  <si>
    <t>3264.3</t>
  </si>
  <si>
    <t>LLTHPNFNGNTLDNDLMLLkLSSPATLNSR</t>
  </si>
  <si>
    <t>YS-IITHPNFNGNTLDNdIMLIKLSSPATLNSR</t>
  </si>
  <si>
    <t>YS-IITHPNFNGNTLDNDImLIKLSSPATLNSR</t>
  </si>
  <si>
    <t>3264.4</t>
  </si>
  <si>
    <t>3264.5</t>
  </si>
  <si>
    <t>3263.4</t>
  </si>
  <si>
    <t>YS-YAGYLNMPSADMFGPDGGALNnDSNNQDELLR</t>
  </si>
  <si>
    <t>3264.7</t>
  </si>
  <si>
    <t>3263.6</t>
  </si>
  <si>
    <t>AAEPHAVSLAWSADGQTLFAGYTDNVLR</t>
  </si>
  <si>
    <t>3265.2</t>
  </si>
  <si>
    <t>3264.1</t>
  </si>
  <si>
    <t>3265.3</t>
  </si>
  <si>
    <t>3264.2</t>
  </si>
  <si>
    <t>AVLTVPAYFNDAQRQATKDAGALSGLNVLR</t>
  </si>
  <si>
    <t>3265.5</t>
  </si>
  <si>
    <t>KVVLTAPSSTAPMFVMGVNEEKYTSDLKLVSNASCTTNCLAPLAK</t>
  </si>
  <si>
    <t>YD-VVITAPSSTAPMFVmGVNEEkYTSDLkIVSNASCTTNCLAPLAK</t>
  </si>
  <si>
    <t>3267.2</t>
  </si>
  <si>
    <t>3266.1</t>
  </si>
  <si>
    <t>YS-GLFIIDdkGILR</t>
  </si>
  <si>
    <t>3267.3</t>
  </si>
  <si>
    <t>3266.2</t>
  </si>
  <si>
    <t>FGASGKAPEVFKFFGFTPEGVAER</t>
  </si>
  <si>
    <t>3267.4</t>
  </si>
  <si>
    <t>3266.3</t>
  </si>
  <si>
    <t>3267.5</t>
  </si>
  <si>
    <t>3266.4</t>
  </si>
  <si>
    <t>FLFLAPPSVEDLK</t>
  </si>
  <si>
    <t>3268.3</t>
  </si>
  <si>
    <t>LMKQFLDERPQDWFEDLGE</t>
  </si>
  <si>
    <t>3268.4</t>
  </si>
  <si>
    <t>YS-IITHPNFNGNTLDNDIMlIKLSSPATLNSR</t>
  </si>
  <si>
    <t>3269.7</t>
  </si>
  <si>
    <t>3268.6</t>
  </si>
  <si>
    <t>3269.8</t>
  </si>
  <si>
    <t>3268.7</t>
  </si>
  <si>
    <t>3270.2</t>
  </si>
  <si>
    <t>3269.1</t>
  </si>
  <si>
    <t>3270.3</t>
  </si>
  <si>
    <t>3269.2</t>
  </si>
  <si>
    <t>LLTHPNFNGNTLdNDLMLLkLSSPATLNSR</t>
  </si>
  <si>
    <t>3271.4</t>
  </si>
  <si>
    <t>3271.7</t>
  </si>
  <si>
    <t>3270.6</t>
  </si>
  <si>
    <t>3272.2</t>
  </si>
  <si>
    <t>3271.1</t>
  </si>
  <si>
    <t>LLTHPNFNGNTLDNdLMLLkLSSPATLNSR</t>
  </si>
  <si>
    <t>3272.4</t>
  </si>
  <si>
    <t>3271.3</t>
  </si>
  <si>
    <t>MALRNLVEAAAVRDLSEASVYPEYALPKTYNK</t>
  </si>
  <si>
    <t>3272.5</t>
  </si>
  <si>
    <t>DLSSEVVGQMDALKAVSNAVR</t>
  </si>
  <si>
    <t>YD-DLSSQVVGQMDAIKAVSNAVR</t>
  </si>
  <si>
    <t>3273.4</t>
  </si>
  <si>
    <t>3272.3</t>
  </si>
  <si>
    <t>3273.6</t>
  </si>
  <si>
    <t>VLENTELGDSLFDKAGAELVPKLMEK</t>
  </si>
  <si>
    <t>3273.7</t>
  </si>
  <si>
    <t>3272.6</t>
  </si>
  <si>
    <t>ASYPEHTLLGMPALSPTMTQGNLAAWTK</t>
  </si>
  <si>
    <t>3274.2</t>
  </si>
  <si>
    <t>3273.1</t>
  </si>
  <si>
    <t>MDSEVAALVLDNGSGMCK</t>
  </si>
  <si>
    <t>YS-MDsEVAALVIDNGSGMCK</t>
  </si>
  <si>
    <t>YS-MDSEVAALVIDNGSGMcK</t>
  </si>
  <si>
    <t>3275.2</t>
  </si>
  <si>
    <t>3274.1</t>
  </si>
  <si>
    <t>QRLESYVASLEQTVTDPVLSSKLK</t>
  </si>
  <si>
    <t>YD-QRLQSYVASIEQTVTDPVLSSKLK</t>
  </si>
  <si>
    <t>YS-qRLESyVASIEQTVTDPVLSSKLK</t>
  </si>
  <si>
    <t>3275.3</t>
  </si>
  <si>
    <t>VSPPGSDVEKLLLLGWcPDSAPLKTR</t>
  </si>
  <si>
    <t>YS-VSPPGSDVEKIIIIGWCPDSAPLKTR</t>
  </si>
  <si>
    <t>3275.4</t>
  </si>
  <si>
    <t>3274.3</t>
  </si>
  <si>
    <t>LNELLSSLEGKGSLEELLAEGQK</t>
  </si>
  <si>
    <t>YD-INELLSSLQGKGSLEEIIAEGQK</t>
  </si>
  <si>
    <t>3276.2</t>
  </si>
  <si>
    <t>3275.1</t>
  </si>
  <si>
    <t>LALMDMYKQGFLFK</t>
  </si>
  <si>
    <t>3276.3</t>
  </si>
  <si>
    <t>3276.5</t>
  </si>
  <si>
    <t>3277.2</t>
  </si>
  <si>
    <t>3276.1</t>
  </si>
  <si>
    <t>VGLVGLGGLGSMGTLLSK</t>
  </si>
  <si>
    <t>3278.2</t>
  </si>
  <si>
    <t>3277.1</t>
  </si>
  <si>
    <t>YD-GLFIIDERGILR</t>
  </si>
  <si>
    <t>YD-dSTLLKWeILR</t>
  </si>
  <si>
    <t>YS-GLFIIDDkGILr</t>
  </si>
  <si>
    <t>3278.3</t>
  </si>
  <si>
    <t>SLTNLRTELDFLKGSNVLSNDVYDQLNK</t>
  </si>
  <si>
    <t>YD-VGSNSEEAANYAAIGTFDPQIEI</t>
  </si>
  <si>
    <t>YD-IMKQFIDERPQDWFEDIGE</t>
  </si>
  <si>
    <t>3279.2</t>
  </si>
  <si>
    <t>3278.1</t>
  </si>
  <si>
    <t>3280.2</t>
  </si>
  <si>
    <t>3279.1</t>
  </si>
  <si>
    <t>THLLLFL</t>
  </si>
  <si>
    <t>3280.3</t>
  </si>
  <si>
    <t>3280.4</t>
  </si>
  <si>
    <t>3279.3</t>
  </si>
  <si>
    <t>3280.6</t>
  </si>
  <si>
    <t>3279.5</t>
  </si>
  <si>
    <t>VTNPFLTEGEGEYNGGSnKFAYSLWKGPLLR</t>
  </si>
  <si>
    <t>YS-VTNPFLTEGEGEYnGGSNKFAYSIWKGPIIR</t>
  </si>
  <si>
    <t>YS-VTnPFLTEGEGEYNGGSNKFAYSIWKGPIIR</t>
  </si>
  <si>
    <t>3281.2</t>
  </si>
  <si>
    <t>3280.1</t>
  </si>
  <si>
    <t>TLLEALDALEQPSRPTDKPLRLPLQDVYK</t>
  </si>
  <si>
    <t>3282.3</t>
  </si>
  <si>
    <t>SELTLGKYLFERLK</t>
  </si>
  <si>
    <t>3282.5</t>
  </si>
  <si>
    <t>3281.4</t>
  </si>
  <si>
    <t>3282.7</t>
  </si>
  <si>
    <t>3281.6</t>
  </si>
  <si>
    <t>SFEYAVSGDPVWAQQLETPTYGFR</t>
  </si>
  <si>
    <t>3283.2</t>
  </si>
  <si>
    <t>3282.1</t>
  </si>
  <si>
    <t>3285.2</t>
  </si>
  <si>
    <t>3284.1</t>
  </si>
  <si>
    <t>ALEnPTRPFLALLGGAK</t>
  </si>
  <si>
    <t>YS-ALENPTRPFLAILGGAK</t>
  </si>
  <si>
    <t>3286.2</t>
  </si>
  <si>
    <t>3285.1</t>
  </si>
  <si>
    <t>ALRNVPGVETANVASLNLLQLAPGAHLGR</t>
  </si>
  <si>
    <t>3287.2</t>
  </si>
  <si>
    <t>3286.1</t>
  </si>
  <si>
    <t>3287.4</t>
  </si>
  <si>
    <t>3286.3</t>
  </si>
  <si>
    <t>3288.2</t>
  </si>
  <si>
    <t>3287.1</t>
  </si>
  <si>
    <t>YQQLQNELEEFLVAR</t>
  </si>
  <si>
    <t>3289.2</t>
  </si>
  <si>
    <t>3288.1</t>
  </si>
  <si>
    <t>3289.3</t>
  </si>
  <si>
    <t>LLTHPNFnGNTLDNDLMLLKLSSPATLNSR</t>
  </si>
  <si>
    <t>3290.2</t>
  </si>
  <si>
    <t>3289.1</t>
  </si>
  <si>
    <t>ALRNVPGVeTANVASLNLLQLAPGAHLGR</t>
  </si>
  <si>
    <t>YS-ALRNVPGVETAnVASLNLLQLAPGAHLGR</t>
  </si>
  <si>
    <t>3290.3</t>
  </si>
  <si>
    <t>TLPNLVNGLFKNAGQLcSSGSR</t>
  </si>
  <si>
    <t>YS-TLPNLVNGIFKNAGQICSSGSR</t>
  </si>
  <si>
    <t>3290.4</t>
  </si>
  <si>
    <t>TTPSFVGFTDTERLLGDAAKNQAAMNPANTVFDAKR</t>
  </si>
  <si>
    <t>3291.2</t>
  </si>
  <si>
    <t>3290.1</t>
  </si>
  <si>
    <t>3291.3</t>
  </si>
  <si>
    <t>AEPLDEEVSLALENGLLNPRDDFkAR</t>
  </si>
  <si>
    <t>YD-AEPIDEEVSLAIENGIINPRDDFKVR</t>
  </si>
  <si>
    <t>YD-PIDEEVSLAIENGIInPRDDFKARAR</t>
  </si>
  <si>
    <t>YS-AEPIDEEVSLAIENGIINPRDDFKAr</t>
  </si>
  <si>
    <t>3292.2</t>
  </si>
  <si>
    <t>3291.1</t>
  </si>
  <si>
    <t>3293.2</t>
  </si>
  <si>
    <t>3292.1</t>
  </si>
  <si>
    <t>3293.3</t>
  </si>
  <si>
    <t>GGSLGDAGGASDRVVNQLLTEMDGMNAK</t>
  </si>
  <si>
    <t>YD-IVDDAQIVVVDSLEESARGAGGFGSTGN</t>
  </si>
  <si>
    <t>3294.2</t>
  </si>
  <si>
    <t>3293.1</t>
  </si>
  <si>
    <t>YQQLQNeLEEFLVAR</t>
  </si>
  <si>
    <t>YS-YQQLQNELeEFIVAR</t>
  </si>
  <si>
    <t>YS-YQQLQNELEEFIVAR</t>
  </si>
  <si>
    <t>3294.3</t>
  </si>
  <si>
    <t>LLDLTQFPAFVTPMGKGSLDEQHPR</t>
  </si>
  <si>
    <t>3295.2</t>
  </si>
  <si>
    <t>3294.1</t>
  </si>
  <si>
    <t>LLKSNGLAPELPEDLYYLLKK</t>
  </si>
  <si>
    <t>3295.3</t>
  </si>
  <si>
    <t>LLTHPNFNGnTLDNDLMLLKLSSPATLNSR</t>
  </si>
  <si>
    <t>3295.4</t>
  </si>
  <si>
    <t>3296.2</t>
  </si>
  <si>
    <t>3295.1</t>
  </si>
  <si>
    <t>LLEDLVFPTELVGK</t>
  </si>
  <si>
    <t>3296.3</t>
  </si>
  <si>
    <t>3296.4</t>
  </si>
  <si>
    <t>LAAVPAAGPASAGGAAAASGDAAAEEEKEEEAAEEsDDDMGFGLFD</t>
  </si>
  <si>
    <t>YS-LAAVPAAGPAsAGGAAAASGDAAAEEEKEEEAAEESDDDMGFGLFD</t>
  </si>
  <si>
    <t>3297.2</t>
  </si>
  <si>
    <t>3296.1</t>
  </si>
  <si>
    <t>KNVEVVALNDPFLSNDYSAYMFK</t>
  </si>
  <si>
    <t>3298.2</t>
  </si>
  <si>
    <t>3297.1</t>
  </si>
  <si>
    <t>3298.3</t>
  </si>
  <si>
    <t>LESFQAVYNKLTGKQLVFELPSETH</t>
  </si>
  <si>
    <t>3299.2</t>
  </si>
  <si>
    <t>3298.1</t>
  </si>
  <si>
    <t>3299.3</t>
  </si>
  <si>
    <t>AVNELPTKPSTDELLELYALYK</t>
  </si>
  <si>
    <t>3299.4</t>
  </si>
  <si>
    <t>SEVFSTYADNQPGVLLQVFEGERAK</t>
  </si>
  <si>
    <t>3300.2</t>
  </si>
  <si>
    <t>3299.1</t>
  </si>
  <si>
    <t>ALPGEYLTYALSGYVR</t>
  </si>
  <si>
    <t>YD-AIPGEYVtYALSGYVR</t>
  </si>
  <si>
    <t>3300.3</t>
  </si>
  <si>
    <t>TVASSGQELSVEERNLLSVAYKNVLGAR</t>
  </si>
  <si>
    <t>3300.4</t>
  </si>
  <si>
    <t>FRLSLGLPVGALMNCADNSGAR</t>
  </si>
  <si>
    <t>3300.5</t>
  </si>
  <si>
    <t>LLTHPnFNGNTLDNDLMLLKLSSPATLNSR</t>
  </si>
  <si>
    <t>YS-IITHPNFnGNTLDNDIMLIKLSSPATLNSR</t>
  </si>
  <si>
    <t>YS-IITHPNFNGNTLDNDIMLIKLSSPATLnSR</t>
  </si>
  <si>
    <t>YS-IITHPNFNGNTLDNDIMLIKLSSPATLNSR</t>
  </si>
  <si>
    <t>3300.6</t>
  </si>
  <si>
    <t>3299.5</t>
  </si>
  <si>
    <t>LVFFTWsPDTAPVR</t>
  </si>
  <si>
    <t>3301.2</t>
  </si>
  <si>
    <t>3300.1</t>
  </si>
  <si>
    <t>VSGVSLLALWK</t>
  </si>
  <si>
    <t>3301.3</t>
  </si>
  <si>
    <t>DVQQLDYKLESFQAVYNKLTGK</t>
  </si>
  <si>
    <t>3301.4</t>
  </si>
  <si>
    <t>SANLMAGHWVALSGAAGGLGSLAVQYAK</t>
  </si>
  <si>
    <t>3302.2</t>
  </si>
  <si>
    <t>3301.1</t>
  </si>
  <si>
    <t>ALPGeYLTYALSGYVR</t>
  </si>
  <si>
    <t>YS-AIPGEYItYALSGYVR</t>
  </si>
  <si>
    <t>3303.2</t>
  </si>
  <si>
    <t>3302.1</t>
  </si>
  <si>
    <t>YS-GLFIIDdKGILR</t>
  </si>
  <si>
    <t>YD-IKLmNEILNGIK</t>
  </si>
  <si>
    <t>3303.3</t>
  </si>
  <si>
    <t>WVPMMSVDNAWLPR</t>
  </si>
  <si>
    <t>3303.4</t>
  </si>
  <si>
    <t>3302.3</t>
  </si>
  <si>
    <t>YS-LAAVPAAGPASAGGAAAASGDAAAEEEKEEEAAEESDDDMGFGLFD</t>
  </si>
  <si>
    <t>3304.2</t>
  </si>
  <si>
    <t>3303.1</t>
  </si>
  <si>
    <t>SLDKWFFLSGSV</t>
  </si>
  <si>
    <t>3305.3</t>
  </si>
  <si>
    <t>SANLMAGHWVALSGAAGGLGSLAVQYAk</t>
  </si>
  <si>
    <t>3305.4</t>
  </si>
  <si>
    <t>3304.3</t>
  </si>
  <si>
    <t>LATALEKKAADALLLKVNQLGTLSESLK</t>
  </si>
  <si>
    <t>3305.5</t>
  </si>
  <si>
    <t>3304.4</t>
  </si>
  <si>
    <t>TVPFVPLSGWNGDNmLEATTNAPWYKGWEKETK</t>
  </si>
  <si>
    <t>YS-TVPFVPISGWNGDnMIEATTnAPWYkGWEKETK</t>
  </si>
  <si>
    <t>YS-TVPFVPISGwNGDNMIEATTNAPWYKGWEKETK</t>
  </si>
  <si>
    <t>3305.6</t>
  </si>
  <si>
    <t>3304.5</t>
  </si>
  <si>
    <t>MDSEVAALVLDNGSGMCKAGFAGDDAPR</t>
  </si>
  <si>
    <t>YS-MDSEVAALVIDNGSGMcKAGFAGDDAPR</t>
  </si>
  <si>
    <t>3306.2</t>
  </si>
  <si>
    <t>3305.1</t>
  </si>
  <si>
    <t>GLLKVnGSPLTLVEPELLR</t>
  </si>
  <si>
    <t>3306.3</t>
  </si>
  <si>
    <t>3305.2</t>
  </si>
  <si>
    <t>LPELPLVVSTDLESLQKTK</t>
  </si>
  <si>
    <t>3306.4</t>
  </si>
  <si>
    <t>LVLAAGTWQRPHLLVLDEPTNYLDRDSLGALSK</t>
  </si>
  <si>
    <t>3306.5</t>
  </si>
  <si>
    <t>3306.7</t>
  </si>
  <si>
    <t>TTYVTQRPVYLGLPANLVDLNVPAK</t>
  </si>
  <si>
    <t>3306.8</t>
  </si>
  <si>
    <t>3305.7</t>
  </si>
  <si>
    <t>3307.2</t>
  </si>
  <si>
    <t>3306.1</t>
  </si>
  <si>
    <t>3307.4</t>
  </si>
  <si>
    <t>AKDLEGVDLLLGVCSSGLLVYKDKLR</t>
  </si>
  <si>
    <t>3307.5</t>
  </si>
  <si>
    <t>YS-LAAVPAAGPASAGGAAAAsGDAAAEEEKEEEAAEESDDDMGFGLFD</t>
  </si>
  <si>
    <t>3307.6</t>
  </si>
  <si>
    <t>LAAVPAAGPASAGGAAAASGDAAAEEEKEEEAAEEsDDdMGFGLFD</t>
  </si>
  <si>
    <t>YS-LAAVPAAGPASAGGAAAAsGDAAAeEEKEEEAAEESDDDMGFGLFD</t>
  </si>
  <si>
    <t>YS-LAAVPAAGPASAGGAAAASGDAAAEEEKEEEAAEEsDdDMGFGLFD</t>
  </si>
  <si>
    <t>3308.2</t>
  </si>
  <si>
    <t>3307.1</t>
  </si>
  <si>
    <t>3308.3</t>
  </si>
  <si>
    <t>3309.2</t>
  </si>
  <si>
    <t>3308.1</t>
  </si>
  <si>
    <t>ARVVSLPDFFTFDKQPLEYR</t>
  </si>
  <si>
    <t>3309.3</t>
  </si>
  <si>
    <t>TTYVTQRPVYLGLPANLVdLNVPAK</t>
  </si>
  <si>
    <t>3309.4</t>
  </si>
  <si>
    <t>3310.2</t>
  </si>
  <si>
    <t>3309.1</t>
  </si>
  <si>
    <t>3310.3</t>
  </si>
  <si>
    <t>LSLGLPVGALMNcADNSGAR</t>
  </si>
  <si>
    <t>3310.4</t>
  </si>
  <si>
    <t>3311.3</t>
  </si>
  <si>
    <t>YFTPDWLDEKRLPSTPLDYMALR</t>
  </si>
  <si>
    <t>3311.4</t>
  </si>
  <si>
    <t>ATLSTLFQELNVPK</t>
  </si>
  <si>
    <t>3311.5</t>
  </si>
  <si>
    <t>YS-LAAVPAAGPASAGGAAAASGDAAAEEEKEEEAAEESDdDMGFGLFD</t>
  </si>
  <si>
    <t>3312.2</t>
  </si>
  <si>
    <t>3311.1</t>
  </si>
  <si>
    <t>3312.4</t>
  </si>
  <si>
    <t>LkLVSELWDAGLK</t>
  </si>
  <si>
    <t>LKLVSELWDAGLK</t>
  </si>
  <si>
    <t>YS-LKLVSELWDAGIK</t>
  </si>
  <si>
    <t>3312.5</t>
  </si>
  <si>
    <t>PGEYLTYALSGYVR</t>
  </si>
  <si>
    <t>3312.6</t>
  </si>
  <si>
    <t>YS-LAAVPAAGPASAGGAAAASGdAAAEEEKEEEAAEESDDDMGFGLFD</t>
  </si>
  <si>
    <t>3312.7</t>
  </si>
  <si>
    <t>3311.6</t>
  </si>
  <si>
    <t>3313.2</t>
  </si>
  <si>
    <t>3312.1</t>
  </si>
  <si>
    <t>YS-AIPGEYITYALSGYVR</t>
  </si>
  <si>
    <t>3313.3</t>
  </si>
  <si>
    <t>FSSLTKPSSLDQELQSLLSK</t>
  </si>
  <si>
    <t>3313.4</t>
  </si>
  <si>
    <t>3312.3</t>
  </si>
  <si>
    <t>FRAPEALFHPSVLGLESAGLDQTTYNSLMK</t>
  </si>
  <si>
    <t>3313.5</t>
  </si>
  <si>
    <t>MKYLAAYLLLVQGGNAAPSAADLK</t>
  </si>
  <si>
    <t>3313.6</t>
  </si>
  <si>
    <t>3315.2</t>
  </si>
  <si>
    <t>3314.1</t>
  </si>
  <si>
    <t>3315.3</t>
  </si>
  <si>
    <t>3314.2</t>
  </si>
  <si>
    <t>3316.4</t>
  </si>
  <si>
    <t>MKYLAAYLLLVQGGNAAPSAAdLK</t>
  </si>
  <si>
    <t>YD-TLHPAVHGGILARDIDSDEKDLK</t>
  </si>
  <si>
    <t>YS-MKYLAAYLLLVQGGnAAPSAADIK</t>
  </si>
  <si>
    <t>3316.5</t>
  </si>
  <si>
    <t>3315.4</t>
  </si>
  <si>
    <t>LLTHPnFNGNTLDNDLMLLkLSSPATLNSR</t>
  </si>
  <si>
    <t>3316.6</t>
  </si>
  <si>
    <t>3315.5</t>
  </si>
  <si>
    <t>3317.3</t>
  </si>
  <si>
    <t>3316.2</t>
  </si>
  <si>
    <t>3317.4</t>
  </si>
  <si>
    <t>3316.3</t>
  </si>
  <si>
    <t>3318.2</t>
  </si>
  <si>
    <t>3317.1</t>
  </si>
  <si>
    <t>FKVYEPLLLVGLDK</t>
  </si>
  <si>
    <t>3318.4</t>
  </si>
  <si>
    <t>QFLDERPQDWFEDLGE</t>
  </si>
  <si>
    <t>3319.2</t>
  </si>
  <si>
    <t>3318.1</t>
  </si>
  <si>
    <t>YS-LAAVPAAGPASAGGAAAASGdAAAEeEKEEEAAEESDDDMGFGLFD</t>
  </si>
  <si>
    <t>3320.3</t>
  </si>
  <si>
    <t>AsTDFSKLETLKQLNASLADKSYLEGTAVSQADVTVFK</t>
  </si>
  <si>
    <t>YS-ASTDFSKIETLKQLNASLADKSYIEGTAVSQADVTVFK</t>
  </si>
  <si>
    <t>YD-PQrIPGSPAVTAASSNTDMTYGGLASPkLDVSYEPMIVk</t>
  </si>
  <si>
    <t>YS-ASTDFSKIETLKQLNASLADkSYIEGTAVSQADVTVFK</t>
  </si>
  <si>
    <t>YS-ASTDFSKIETLKQLnASLADKSYIEGTAVSQADVTVFK</t>
  </si>
  <si>
    <t>3320.4</t>
  </si>
  <si>
    <t>3319.3</t>
  </si>
  <si>
    <t>LLVFPRDGKAPEAEQVLSAAATFPLAQPATDVEAR</t>
  </si>
  <si>
    <t>YD-IIVFPRnGKAPEAEQVLSAAATFPIAQPATDVEAR</t>
  </si>
  <si>
    <t>YD-IIVFPRNGKAPEAEqVLSAAATFPIAQPATDVEAR</t>
  </si>
  <si>
    <t>3320.5</t>
  </si>
  <si>
    <t>3319.4</t>
  </si>
  <si>
    <t>ASTDFSKLETLKQLNASLADKSYLEGTAVSQADVTVFK</t>
  </si>
  <si>
    <t>YS-AStDFSKIETLKQLNASLADKSYIEGTAVSQADVTVFK</t>
  </si>
  <si>
    <t>3321.2</t>
  </si>
  <si>
    <t>3320.1</t>
  </si>
  <si>
    <t>3321.3</t>
  </si>
  <si>
    <t>3320.2</t>
  </si>
  <si>
    <t>3321.4</t>
  </si>
  <si>
    <t>3322.2</t>
  </si>
  <si>
    <t>3321.1</t>
  </si>
  <si>
    <t>3323.4</t>
  </si>
  <si>
    <t>3322.3</t>
  </si>
  <si>
    <t>3323.6</t>
  </si>
  <si>
    <t>3322.5</t>
  </si>
  <si>
    <t>3324.2</t>
  </si>
  <si>
    <t>3323.1</t>
  </si>
  <si>
    <t>YD-GLDTACIKNNLLSSmK</t>
  </si>
  <si>
    <t>3324.3</t>
  </si>
  <si>
    <t>3323.2</t>
  </si>
  <si>
    <t>3325.2</t>
  </si>
  <si>
    <t>3324.1</t>
  </si>
  <si>
    <t>DKADVDGFLVGGASLKPEFVDLLNSRN</t>
  </si>
  <si>
    <t>3326.2</t>
  </si>
  <si>
    <t>3325.1</t>
  </si>
  <si>
    <t>3327.3</t>
  </si>
  <si>
    <t>LTADYDALDLANRLGYL</t>
  </si>
  <si>
    <t>3327.4</t>
  </si>
  <si>
    <t>3326.3</t>
  </si>
  <si>
    <t>LSNQELGNKLVLLAHEPLLPFYER</t>
  </si>
  <si>
    <t>3327.5</t>
  </si>
  <si>
    <t>3326.4</t>
  </si>
  <si>
    <t>3327.6</t>
  </si>
  <si>
    <t>3326.5</t>
  </si>
  <si>
    <t>TAGLQLVADDLTVTNPARLATALEK</t>
  </si>
  <si>
    <t>3328.2</t>
  </si>
  <si>
    <t>3327.1</t>
  </si>
  <si>
    <t>YMLTGLGEKLTDAEVDELLK</t>
  </si>
  <si>
    <t>3328.3</t>
  </si>
  <si>
    <t>3327.2</t>
  </si>
  <si>
    <t>3328.4</t>
  </si>
  <si>
    <t>YS-LAAVPAAGPASAGGAAAASGDAAAEEEKEEEAAEESDDdMGFGLFD</t>
  </si>
  <si>
    <t>3329.2</t>
  </si>
  <si>
    <t>3328.1</t>
  </si>
  <si>
    <t>LTADYDALdLANRLGYL</t>
  </si>
  <si>
    <t>YS-LTADYdALDIANRIGYI</t>
  </si>
  <si>
    <t>3329.3</t>
  </si>
  <si>
    <t>LVGGYTCAANSLPYQVSLNSGSHFCGGSLLNSQWVVSAAHCYkSR</t>
  </si>
  <si>
    <t>3329.4</t>
  </si>
  <si>
    <t>3330.3</t>
  </si>
  <si>
    <t>VVEDDKVSLDDLQQSLEEDEDHVQSTDLAAMQKL</t>
  </si>
  <si>
    <t>YD-LDVGGAVVEESATYFQTtAHSTPFSASK</t>
  </si>
  <si>
    <t>3331.2</t>
  </si>
  <si>
    <t>3330.1</t>
  </si>
  <si>
    <t>ALDEQFGSLDELLKLTNTK</t>
  </si>
  <si>
    <t>3332.2</t>
  </si>
  <si>
    <t>3331.1</t>
  </si>
  <si>
    <t>3332.4</t>
  </si>
  <si>
    <t>3331.3</t>
  </si>
  <si>
    <t>SSGGVDGLGLLTLLK</t>
  </si>
  <si>
    <t>3332.5</t>
  </si>
  <si>
    <t>3331.4</t>
  </si>
  <si>
    <t>LENQQGVNNFDELLKVTDGVMVAR</t>
  </si>
  <si>
    <t>3334.2</t>
  </si>
  <si>
    <t>3333.1</t>
  </si>
  <si>
    <t>LVTGALDRGLDENKYLVPGLGDFGDRYYcV</t>
  </si>
  <si>
    <t>YD-IVTGALDRGLDENKYLVPGLGDFGDRYyC</t>
  </si>
  <si>
    <t>YD-IVTGALDRGLDENKYLVPGLGDFGDrYYC</t>
  </si>
  <si>
    <t>3335.2</t>
  </si>
  <si>
    <t>3334.1</t>
  </si>
  <si>
    <t>3336.2</t>
  </si>
  <si>
    <t>3335.1</t>
  </si>
  <si>
    <t>LEAALSDALAALQLEDPSADELRKAEVGLKR</t>
  </si>
  <si>
    <t>3336.3</t>
  </si>
  <si>
    <t>LENQQGVNNFdELLKVTDGVMVAR</t>
  </si>
  <si>
    <t>YS-IENQQGVNNFDeILKVTDGVMVAR</t>
  </si>
  <si>
    <t>YS-IENQQGVnNFDEILKVTDGVMVAR</t>
  </si>
  <si>
    <t>YS-IeNQQGVNNFDEILKVTDGVMVAR</t>
  </si>
  <si>
    <t>3336.4</t>
  </si>
  <si>
    <t>3335.3</t>
  </si>
  <si>
    <t>YS-IEnQQGVNNFDEILKVTDGVMVAR</t>
  </si>
  <si>
    <t>3337.2</t>
  </si>
  <si>
    <t>3336.1</t>
  </si>
  <si>
    <t>3338.2</t>
  </si>
  <si>
    <t>3337.1</t>
  </si>
  <si>
    <t>AEPLDEEVSLALENGLLNPR</t>
  </si>
  <si>
    <t>3338.3</t>
  </si>
  <si>
    <t>GASDGGLYVPHSENRFPGWDFETEELDPELLR</t>
  </si>
  <si>
    <t>3339.2</t>
  </si>
  <si>
    <t>3338.1</t>
  </si>
  <si>
    <t>LTADYdALDLANRLGYL</t>
  </si>
  <si>
    <t>YS-LTAdYDALDIANRIGYI</t>
  </si>
  <si>
    <t>YS-LTADYDALDIANRIGYI</t>
  </si>
  <si>
    <t>YD-LLEGSGGSPSEVfEIDPr</t>
  </si>
  <si>
    <t>3339.3</t>
  </si>
  <si>
    <t>3344.3</t>
  </si>
  <si>
    <t>3343.2</t>
  </si>
  <si>
    <t>NEVSAMPTLLLFK</t>
  </si>
  <si>
    <t>3345.2</t>
  </si>
  <si>
    <t>3344.1</t>
  </si>
  <si>
    <t>3345.4</t>
  </si>
  <si>
    <t>3346.2</t>
  </si>
  <si>
    <t>3345.1</t>
  </si>
  <si>
    <t>MPELLPVLSETMWDTKKEVK</t>
  </si>
  <si>
    <t>3346.3</t>
  </si>
  <si>
    <t>FALPALNVTSSSTAVAALEAAR</t>
  </si>
  <si>
    <t>3347.2</t>
  </si>
  <si>
    <t>3346.1</t>
  </si>
  <si>
    <t>YLAAYLLLVQGGNAAPSAADLK</t>
  </si>
  <si>
    <t>3348.2</t>
  </si>
  <si>
    <t>3347.1</t>
  </si>
  <si>
    <t>STPFGLDLGNNNSVLAVAR</t>
  </si>
  <si>
    <t>YD-ETPFGLDLGNNNSVLAVAR</t>
  </si>
  <si>
    <t>YS-StPFGLDLGNNNSVLAVAR</t>
  </si>
  <si>
    <t>3348.3</t>
  </si>
  <si>
    <t>EVDQVLVVTVDNPFANQAWAK</t>
  </si>
  <si>
    <t>3353.2</t>
  </si>
  <si>
    <t>3352.1</t>
  </si>
  <si>
    <t>3355.2</t>
  </si>
  <si>
    <t>3354.1</t>
  </si>
  <si>
    <t>STPFGLdLGNNNSVLAVAR</t>
  </si>
  <si>
    <t>YS-STPFGLDLGnNNSVLAVAR</t>
  </si>
  <si>
    <t>3356.2</t>
  </si>
  <si>
    <t>3355.1</t>
  </si>
  <si>
    <t>AASDALPPASPKADAPLDKSLDKWFFLSGSV</t>
  </si>
  <si>
    <t>3358.2</t>
  </si>
  <si>
    <t>3357.1</t>
  </si>
  <si>
    <t>SNGLAPELPEDLYYLLKK</t>
  </si>
  <si>
    <t>3359.2</t>
  </si>
  <si>
    <t>3358.1</t>
  </si>
  <si>
    <t>sTPFGLDLGNNNSVLAVAR</t>
  </si>
  <si>
    <t>YS-STPFGLDLGNNNSVLAVAR</t>
  </si>
  <si>
    <t>3361.2</t>
  </si>
  <si>
    <t>3360.1</t>
  </si>
  <si>
    <t>LATAVLLQALEEGTAR</t>
  </si>
  <si>
    <t>3361.3</t>
  </si>
  <si>
    <t>3360.2</t>
  </si>
  <si>
    <t>3362.2</t>
  </si>
  <si>
    <t>3361.1</t>
  </si>
  <si>
    <t>WGLKPYLFVLNNDGYTLEK</t>
  </si>
  <si>
    <t>YD-KFIPREFnYSEELIDQLK</t>
  </si>
  <si>
    <t>YD-WGLKPYIFVLNnNGYTIEK</t>
  </si>
  <si>
    <t>YD-WGLKPYIFVLNNnGYTIEK</t>
  </si>
  <si>
    <t>3363.2</t>
  </si>
  <si>
    <t>3362.1</t>
  </si>
  <si>
    <t>YS-STPFGLdLGNNNSVLAVAR</t>
  </si>
  <si>
    <t>3363.3</t>
  </si>
  <si>
    <t>ELYDWAGEYPLAV</t>
  </si>
  <si>
    <t>3363.4</t>
  </si>
  <si>
    <t>3362.3</t>
  </si>
  <si>
    <t>3363.5</t>
  </si>
  <si>
    <t>3362.4</t>
  </si>
  <si>
    <t>LLTHPNFnGNTLDNDLMLLkLSSPATLNSR</t>
  </si>
  <si>
    <t>YS-IITHPnFNGNTLDNDIMLIkLSSPATLNSR</t>
  </si>
  <si>
    <t>YS-IITHPNFNGNTLDNDIMLIkLSSPATLNSR</t>
  </si>
  <si>
    <t>3363.6</t>
  </si>
  <si>
    <t>3362.5</t>
  </si>
  <si>
    <t>3364.2</t>
  </si>
  <si>
    <t>3363.1</t>
  </si>
  <si>
    <t>3366.2</t>
  </si>
  <si>
    <t>3365.1</t>
  </si>
  <si>
    <t>VRTDTTYPAGFMDVLTLDATNENFR</t>
  </si>
  <si>
    <t>3367.2</t>
  </si>
  <si>
    <t>3366.1</t>
  </si>
  <si>
    <t>YD-LTYEPIDLSSILSDGEEK</t>
  </si>
  <si>
    <t>3367.3</t>
  </si>
  <si>
    <t>MLLDPMGGLVLTNDGHALLR</t>
  </si>
  <si>
    <t>3367.4</t>
  </si>
  <si>
    <t>3366.3</t>
  </si>
  <si>
    <t>MALRNLVEAAAVRDLSEASVYPEYALPK</t>
  </si>
  <si>
    <t>3368.2</t>
  </si>
  <si>
    <t>3367.1</t>
  </si>
  <si>
    <t>WLTGVELADMYHSLMKR</t>
  </si>
  <si>
    <t>3368.3</t>
  </si>
  <si>
    <t>3368.4</t>
  </si>
  <si>
    <t>3368.5</t>
  </si>
  <si>
    <t>NVPGVETANVASLNLLQLAPGAHLGR</t>
  </si>
  <si>
    <t>3370.2</t>
  </si>
  <si>
    <t>3369.1</t>
  </si>
  <si>
    <t>YD-ARPTFPIAQPATDVEAR</t>
  </si>
  <si>
    <t>3370.3</t>
  </si>
  <si>
    <t>3369.2</t>
  </si>
  <si>
    <t>NVPGVeTANVASLNLLQLAPGAHLGR</t>
  </si>
  <si>
    <t>YS-NVPGVEtANVASLNLLQLAPGAHLGR</t>
  </si>
  <si>
    <t>3371.2</t>
  </si>
  <si>
    <t>3370.1</t>
  </si>
  <si>
    <t>YVDPNVLPETESLALVLDR</t>
  </si>
  <si>
    <t>3371.4</t>
  </si>
  <si>
    <t>AQYNELQGWDHLSLLPTFGAK</t>
  </si>
  <si>
    <t>3371.5</t>
  </si>
  <si>
    <t>3370.4</t>
  </si>
  <si>
    <t>NEEEDAKNPLFSYVEPVLVASAK</t>
  </si>
  <si>
    <t>3371.6</t>
  </si>
  <si>
    <t>3370.5</t>
  </si>
  <si>
    <t>3371.7</t>
  </si>
  <si>
    <t>3370.6</t>
  </si>
  <si>
    <t>SLVTLDVKPwDDETNLEEMVANVK</t>
  </si>
  <si>
    <t>YD-SIVTLDVKTWDDETNLEEMVANVK</t>
  </si>
  <si>
    <t>YS-SIVtLDVKPWdDETNLEEMVANVK</t>
  </si>
  <si>
    <t>3374.2</t>
  </si>
  <si>
    <t>3373.1</t>
  </si>
  <si>
    <t>FANAVLSGFKGERDVLEPSFVDSPLFK</t>
  </si>
  <si>
    <t>3374.3</t>
  </si>
  <si>
    <t>3373.2</t>
  </si>
  <si>
    <t>MALRNLVEAAAVRDLSEASVYPeYALPK</t>
  </si>
  <si>
    <t>3375.3</t>
  </si>
  <si>
    <t>LVGLATTFDLDFLKEK</t>
  </si>
  <si>
    <t>3375.4</t>
  </si>
  <si>
    <t>ASTEGSVTTEFLSDLLGK</t>
  </si>
  <si>
    <t>3376.2</t>
  </si>
  <si>
    <t>3375.1</t>
  </si>
  <si>
    <t>LLAALPNPEDVVALSSRTFGQR</t>
  </si>
  <si>
    <t>3378.2</t>
  </si>
  <si>
    <t>3377.1</t>
  </si>
  <si>
    <t>YVDPNVLPeTESLALVLDR</t>
  </si>
  <si>
    <t>YS-YVdPNVLPETESLALVIDR</t>
  </si>
  <si>
    <t>3378.3</t>
  </si>
  <si>
    <t>3377.2</t>
  </si>
  <si>
    <t>EQDVPLLVPVVNPEHLDLVAQKLDTAK</t>
  </si>
  <si>
    <t>YD-QEPVQpLLSKQpLFSPETr</t>
  </si>
  <si>
    <t>3379.3</t>
  </si>
  <si>
    <t>YS-VRTDTTYPAGFMDVITLDATnENFR</t>
  </si>
  <si>
    <t>YS-VrTDTTYPAGFMDVITLDATNENFR</t>
  </si>
  <si>
    <t>3380.2</t>
  </si>
  <si>
    <t>3379.1</t>
  </si>
  <si>
    <t>3381.2</t>
  </si>
  <si>
    <t>3380.1</t>
  </si>
  <si>
    <t>3381.3</t>
  </si>
  <si>
    <t>3382.2</t>
  </si>
  <si>
    <t>3381.1</t>
  </si>
  <si>
    <t>3383.2</t>
  </si>
  <si>
    <t>3382.1</t>
  </si>
  <si>
    <t>3383.3</t>
  </si>
  <si>
    <t>SGKASTEGSVTTEFLSDLLGK</t>
  </si>
  <si>
    <t>YD-EGKASTEGSVTTEFLSDIIGK</t>
  </si>
  <si>
    <t>YS-SGKAStEGSVTTEFLSDIIGK</t>
  </si>
  <si>
    <t>YD-MSGKASTEGSVTTEFLSDIIGK</t>
  </si>
  <si>
    <t>YS-SGkASTEGSVTTEFLSDIIGK</t>
  </si>
  <si>
    <t>3383.5</t>
  </si>
  <si>
    <t>3382.4</t>
  </si>
  <si>
    <t>3383.6</t>
  </si>
  <si>
    <t>3382.5</t>
  </si>
  <si>
    <t>3384.2</t>
  </si>
  <si>
    <t>3383.1</t>
  </si>
  <si>
    <t>KLLDLTQFPAFVTPMGK</t>
  </si>
  <si>
    <t>3384.3</t>
  </si>
  <si>
    <t>TTPSFVGFTDTERLLGDAAKNQAAMNPANTVFDAK</t>
  </si>
  <si>
    <t>3384.4</t>
  </si>
  <si>
    <t>SLENLKSFDPFADTGDDETATSNYLHLR</t>
  </si>
  <si>
    <t>YS-sIENLKSFDPFADTGDDETATSNYIHIR</t>
  </si>
  <si>
    <t>YS-SIENLkSFDPFADTGDDETATSNYIHIR</t>
  </si>
  <si>
    <t>3385.2</t>
  </si>
  <si>
    <t>3384.1</t>
  </si>
  <si>
    <t>NEEEDAKNPLFSYVePVLVASAK</t>
  </si>
  <si>
    <t>YS-NEeEDAKNPLFSYVEPVLVASAK</t>
  </si>
  <si>
    <t>YS-NEEeDAKNPLFSYVEPVLVASAK</t>
  </si>
  <si>
    <t>3386.2</t>
  </si>
  <si>
    <t>3385.1</t>
  </si>
  <si>
    <t>GLTLDLALWkFETPK</t>
  </si>
  <si>
    <t>YS-GITIDIALWKFeTPK</t>
  </si>
  <si>
    <t>YS-GITIDIALWKFETPK</t>
  </si>
  <si>
    <t>3386.3</t>
  </si>
  <si>
    <t>LkLVSELwDAGLK</t>
  </si>
  <si>
    <t>YS-LKLVSELwDAGIK</t>
  </si>
  <si>
    <t>3387.2</t>
  </si>
  <si>
    <t>3386.1</t>
  </si>
  <si>
    <t>3387.3</t>
  </si>
  <si>
    <t>SLENLKSFDPFADTGDdETATSNYLHLR</t>
  </si>
  <si>
    <t>3388.3</t>
  </si>
  <si>
    <t>DSFDPEFQHLLNTLTR</t>
  </si>
  <si>
    <t>3389.2</t>
  </si>
  <si>
    <t>3388.1</t>
  </si>
  <si>
    <t>QAQPDLGLTQLFADPNLLENLKKNPK</t>
  </si>
  <si>
    <t>3389.3</t>
  </si>
  <si>
    <t>3388.2</t>
  </si>
  <si>
    <t>sLENLKSFDPFADTGDDETATSNYLHLR</t>
  </si>
  <si>
    <t>3389.4</t>
  </si>
  <si>
    <t>VVLTAPSSTAPMFVMGVNEEKYTSDLKLVSNASCTTNCLAPLAK</t>
  </si>
  <si>
    <t>3391.2</t>
  </si>
  <si>
    <t>3390.1</t>
  </si>
  <si>
    <t>3401.2</t>
  </si>
  <si>
    <t>3400.1</t>
  </si>
  <si>
    <t>3402.2</t>
  </si>
  <si>
    <t>3401.1</t>
  </si>
  <si>
    <t>3402.3</t>
  </si>
  <si>
    <t>VLNDAFGLEEGLmTTVHSLTATQK</t>
  </si>
  <si>
    <t>3402.4</t>
  </si>
  <si>
    <t>3401.3</t>
  </si>
  <si>
    <t>3403.2</t>
  </si>
  <si>
    <t>3402.1</t>
  </si>
  <si>
    <t>TVLNLTFPLTVEDYVHR</t>
  </si>
  <si>
    <t>3403.3</t>
  </si>
  <si>
    <t>TLVWNGPPGVFeFEKFAAGTK</t>
  </si>
  <si>
    <t>YS-TIVWNGPPGVFEFEKFAAGTK</t>
  </si>
  <si>
    <t>YS-TIVwNGPPGVFEfEKFAAGTK</t>
  </si>
  <si>
    <t>3404.3</t>
  </si>
  <si>
    <t>LSGVLGALGGAFLANK</t>
  </si>
  <si>
    <t>3404.4</t>
  </si>
  <si>
    <t>TLVWNGPPGVFEFEKFAAGTK</t>
  </si>
  <si>
    <t>3405.2</t>
  </si>
  <si>
    <t>3404.1</t>
  </si>
  <si>
    <t>LRESLPLLVFLR</t>
  </si>
  <si>
    <t>3406.3</t>
  </si>
  <si>
    <t>TLTAVHDKLLEDLVFPTELVGK</t>
  </si>
  <si>
    <t>3406.4</t>
  </si>
  <si>
    <t>3405.3</t>
  </si>
  <si>
    <t>GYDASKSEYTDMLATGLLDPFKVVR</t>
  </si>
  <si>
    <t>3406.5</t>
  </si>
  <si>
    <t>3405.4</t>
  </si>
  <si>
    <t>VFTPEELSGMLLGK</t>
  </si>
  <si>
    <t>3408.2</t>
  </si>
  <si>
    <t>3407.1</t>
  </si>
  <si>
    <t>VTGADVPTPYAKELEDFAFPDTPTLVK</t>
  </si>
  <si>
    <t>3410.2</t>
  </si>
  <si>
    <t>3409.1</t>
  </si>
  <si>
    <t>LNDLEDVEKYFPGLLR</t>
  </si>
  <si>
    <t>3411.2</t>
  </si>
  <si>
    <t>3410.1</t>
  </si>
  <si>
    <t>LALSRPNVEVVALNDPFLTNDYAAYmFK</t>
  </si>
  <si>
    <t>3411.3</t>
  </si>
  <si>
    <t>LLTHPNFNGNTLDNDLMLLKLSSPATLNSRVATVSLPR</t>
  </si>
  <si>
    <t>3412.2</t>
  </si>
  <si>
    <t>3411.1</t>
  </si>
  <si>
    <t>MKELLSNAEELEQVVQLVGK</t>
  </si>
  <si>
    <t>3412.3</t>
  </si>
  <si>
    <t>PSTLTLnGKAPLVAYAELLAAR</t>
  </si>
  <si>
    <t>YS-PSTLTINGKAPIVAYAELIAAR</t>
  </si>
  <si>
    <t>3412.4</t>
  </si>
  <si>
    <t>LVSTEGNVPQTLAPVPYETFL</t>
  </si>
  <si>
    <t>3412.5</t>
  </si>
  <si>
    <t>3411.4</t>
  </si>
  <si>
    <t>VFGALKGASDGGLYVPHSENRFPGWDFETEELDPELLR</t>
  </si>
  <si>
    <t>3412.6</t>
  </si>
  <si>
    <t>3411.5</t>
  </si>
  <si>
    <t>LCYVALdFEQEMATAASSSSLEK</t>
  </si>
  <si>
    <t>YS-LCYVALDFEQeMATAASSSSLEK</t>
  </si>
  <si>
    <t>YD-LCYVALDFEneMATAASSSSLEK</t>
  </si>
  <si>
    <t>3412.7</t>
  </si>
  <si>
    <t>3411.6</t>
  </si>
  <si>
    <t>YQGVNLFVKNLDDSVDDEKLEEEFAPYGTLTSAK</t>
  </si>
  <si>
    <t>3413.3</t>
  </si>
  <si>
    <t>3416.2</t>
  </si>
  <si>
    <t>3415.1</t>
  </si>
  <si>
    <t>3417.2</t>
  </si>
  <si>
    <t>3416.1</t>
  </si>
  <si>
    <t>3418.3</t>
  </si>
  <si>
    <t>3418.4</t>
  </si>
  <si>
    <t>3417.3</t>
  </si>
  <si>
    <t>MASLGVEENNLLLETVPGSYELPWGTKR</t>
  </si>
  <si>
    <t>3422.2</t>
  </si>
  <si>
    <t>3421.1</t>
  </si>
  <si>
    <t>LVSTeGNVPQTLAPVPYeTFL</t>
  </si>
  <si>
    <t>3423.2</t>
  </si>
  <si>
    <t>3422.1</t>
  </si>
  <si>
    <t>AALVQLDATPFRQWFEAHYGQTLGK</t>
  </si>
  <si>
    <t>3423.3</t>
  </si>
  <si>
    <t>GSPFQCNLGVGQVLKGWDVGLPKLSVGEK</t>
  </si>
  <si>
    <t>3423.4</t>
  </si>
  <si>
    <t>3422.3</t>
  </si>
  <si>
    <t>VVGDKWESYLNLLQEDELDEGTALSR</t>
  </si>
  <si>
    <t>3424.2</t>
  </si>
  <si>
    <t>3423.1</t>
  </si>
  <si>
    <t>YGLTHGLTNWAAAYATGLLLARR</t>
  </si>
  <si>
    <t>3424.3</t>
  </si>
  <si>
    <t>LEFANLTPGLKNELLTSLTPGVAK</t>
  </si>
  <si>
    <t>3425.2</t>
  </si>
  <si>
    <t>3424.1</t>
  </si>
  <si>
    <t>LSGVEVESPTSFPVQSLLPKPLESVK</t>
  </si>
  <si>
    <t>3426.2</t>
  </si>
  <si>
    <t>3425.1</t>
  </si>
  <si>
    <t>3426.3</t>
  </si>
  <si>
    <t>3427.2</t>
  </si>
  <si>
    <t>3426.1</t>
  </si>
  <si>
    <t>YD-rGSQVAVEkVIEFLSANK</t>
  </si>
  <si>
    <t>YS-GLIKVNGSPITLVEPEILR</t>
  </si>
  <si>
    <t>YS-GLIKVnGsPITLVEPEILR</t>
  </si>
  <si>
    <t>3435.2</t>
  </si>
  <si>
    <t>3434.1</t>
  </si>
  <si>
    <t>3436.2</t>
  </si>
  <si>
    <t>3435.1</t>
  </si>
  <si>
    <t>LVSTEGNVPQtLAPVPYETFL</t>
  </si>
  <si>
    <t>3436.3</t>
  </si>
  <si>
    <t>LALSRPNVEVVALNDPFLTNDYAAYMFKYDSTHGR</t>
  </si>
  <si>
    <t>3436.4</t>
  </si>
  <si>
    <t>3435.3</t>
  </si>
  <si>
    <t>GVFPFVFEKEPVSDWTDDVEAR</t>
  </si>
  <si>
    <t>3437.2</t>
  </si>
  <si>
    <t>3436.1</t>
  </si>
  <si>
    <t>3437.3</t>
  </si>
  <si>
    <t>YS-IVSTEGNVPQTLAPVPYETFI</t>
  </si>
  <si>
    <t>3438.3</t>
  </si>
  <si>
    <t>GSPFQcNLGVGQVLKGWDVGLPK</t>
  </si>
  <si>
    <t>YD-SPFQCNIGVGQVIKGWDVGIPK</t>
  </si>
  <si>
    <t>YS-GSPFQCNIGVGQVIKGWDVGIPK</t>
  </si>
  <si>
    <t>3439.2</t>
  </si>
  <si>
    <t>3438.1</t>
  </si>
  <si>
    <t>ALALFVPVPSLAGFHK</t>
  </si>
  <si>
    <t>3439.4</t>
  </si>
  <si>
    <t>SLTKTELDGLLPLVAR</t>
  </si>
  <si>
    <t>YD-EITKTELDGILPLVAR</t>
  </si>
  <si>
    <t>YD-LEKMAKYQGVNLFVK</t>
  </si>
  <si>
    <t>YD-MSITKTELDGILPLVAR</t>
  </si>
  <si>
    <t>YS-SITkTELDGILPLVAR</t>
  </si>
  <si>
    <t>3440.2</t>
  </si>
  <si>
    <t>3439.1</t>
  </si>
  <si>
    <t>3441.3</t>
  </si>
  <si>
    <t>LTGMAFRVPTVDVSVVDLTVK</t>
  </si>
  <si>
    <t>3441.4</t>
  </si>
  <si>
    <t>3440.3</t>
  </si>
  <si>
    <t>3441.5</t>
  </si>
  <si>
    <t>3440.4</t>
  </si>
  <si>
    <t>LVSTEGNVPQTLAPVPYeTFL</t>
  </si>
  <si>
    <t>3441.6</t>
  </si>
  <si>
    <t>3440.5</t>
  </si>
  <si>
    <t>NVPGVETANVASLNLLqLAPGAHLGR</t>
  </si>
  <si>
    <t>YS-NVPGVETAnVASLNLLQLAPGAHLGR</t>
  </si>
  <si>
    <t>YS-NVPGVETANVASLnLLQLAPGAHLGR</t>
  </si>
  <si>
    <t>YS-nVPGVETANVASLNLLQLAPGAHLGR</t>
  </si>
  <si>
    <t>3442.2</t>
  </si>
  <si>
    <t>3441.1</t>
  </si>
  <si>
    <t>GVFPFVFeKEPVSDWTDDVEAR</t>
  </si>
  <si>
    <t>YS-GVFPFVFEKePVSDWTDDVEAR</t>
  </si>
  <si>
    <t>3442.3</t>
  </si>
  <si>
    <t>3441.2</t>
  </si>
  <si>
    <t>ADVDGFLVGGASLKPEFVDLLNSRN</t>
  </si>
  <si>
    <t>3442.4</t>
  </si>
  <si>
    <t>TTPSFVAFTDTERLLGDAAKNQAAMNPSNTVFDAK</t>
  </si>
  <si>
    <t>3443.2</t>
  </si>
  <si>
    <t>3442.1</t>
  </si>
  <si>
    <t>GVFPFVFEKEPVSdWTDDVEAR</t>
  </si>
  <si>
    <t>3443.3</t>
  </si>
  <si>
    <t>GVFPFVFEKePVSDWTDDVEAR</t>
  </si>
  <si>
    <t>3443.5</t>
  </si>
  <si>
    <t>YS-IVSTEGnVPQTLAPVPYETFI</t>
  </si>
  <si>
    <t>3444.2</t>
  </si>
  <si>
    <t>3443.1</t>
  </si>
  <si>
    <t>MKLGEGVNVEQVEGLMSLEQYEKTLVHDD</t>
  </si>
  <si>
    <t>3445.2</t>
  </si>
  <si>
    <t>3444.1</t>
  </si>
  <si>
    <t>SLLQPLETLLVGYKR</t>
  </si>
  <si>
    <t>3445.3</t>
  </si>
  <si>
    <t>ADAPLDKSLDKWFFLSGSV</t>
  </si>
  <si>
    <t>3446.2</t>
  </si>
  <si>
    <t>3445.1</t>
  </si>
  <si>
    <t>YD-GVFPFVFEKEPVSDWTDDVEAR</t>
  </si>
  <si>
    <t>3447.3</t>
  </si>
  <si>
    <t>3450.2</t>
  </si>
  <si>
    <t>3449.1</t>
  </si>
  <si>
    <t>HSSGYVcAPMTNALADKLDLPLLR</t>
  </si>
  <si>
    <t>YD-SsGYVCAPMTNAIADKLDLPLLR</t>
  </si>
  <si>
    <t>YD-DSVEGDALVnGAkLHTLSV</t>
  </si>
  <si>
    <t>3451.2</t>
  </si>
  <si>
    <t>3450.1</t>
  </si>
  <si>
    <t>3451.3</t>
  </si>
  <si>
    <t>NALVTFMTAGYPTVKDTVPLLK</t>
  </si>
  <si>
    <t>3451.4</t>
  </si>
  <si>
    <t>3450.3</t>
  </si>
  <si>
    <t>AEQVFQNVKNLLAESNSSLDNLVK</t>
  </si>
  <si>
    <t>YS-AEQVFQnVKNILAESNSSLDNIVK</t>
  </si>
  <si>
    <t>YS-AEQVFQNVKNILAESnSSLDNIVK</t>
  </si>
  <si>
    <t>YS-AEQVFQNVKnILAESNSSLDNIVK</t>
  </si>
  <si>
    <t>3452.2</t>
  </si>
  <si>
    <t>3451.1</t>
  </si>
  <si>
    <t>YD-EDEETAALVIDNGSGMCK</t>
  </si>
  <si>
    <t>3453.2</t>
  </si>
  <si>
    <t>3452.1</t>
  </si>
  <si>
    <t>3454.2</t>
  </si>
  <si>
    <t>3453.1</t>
  </si>
  <si>
    <t>LNYNTVSGVNGPLVLLEKVKFPR</t>
  </si>
  <si>
    <t>3454.3</t>
  </si>
  <si>
    <t>ALTFFQDWLNENPELKK</t>
  </si>
  <si>
    <t>YD-NGIPNLLLPPHLV</t>
  </si>
  <si>
    <t>3454.4</t>
  </si>
  <si>
    <t>3453.3</t>
  </si>
  <si>
    <t>3455.2</t>
  </si>
  <si>
    <t>3454.1</t>
  </si>
  <si>
    <t>YS-GVFPFVFeKEPVSDWTDDVEAR</t>
  </si>
  <si>
    <t>3455.4</t>
  </si>
  <si>
    <t>VNVFLADMKNFAEFNSVYAK</t>
  </si>
  <si>
    <t>3456.2</t>
  </si>
  <si>
    <t>3455.1</t>
  </si>
  <si>
    <t>ALEMEGLTWGAHQFLPLGFGLKK</t>
  </si>
  <si>
    <t>3457.3</t>
  </si>
  <si>
    <t>SAPTPLAEASQLPTLPALSPLTAKQSK</t>
  </si>
  <si>
    <t>3458.2</t>
  </si>
  <si>
    <t>3457.1</t>
  </si>
  <si>
    <t>3459.2</t>
  </si>
  <si>
    <t>3458.1</t>
  </si>
  <si>
    <t>ALEMeGLTWGAHQFLPLGFGLKK</t>
  </si>
  <si>
    <t>YS-AIEmeGLTWGAHQFIPIGFGIKK</t>
  </si>
  <si>
    <t>3459.3</t>
  </si>
  <si>
    <t>3459.4</t>
  </si>
  <si>
    <t>3458.3</t>
  </si>
  <si>
    <t>3459.5</t>
  </si>
  <si>
    <t>3458.4</t>
  </si>
  <si>
    <t>YSLVNLGGSVLPTFNPSFR</t>
  </si>
  <si>
    <t>3459.7</t>
  </si>
  <si>
    <t>3458.6</t>
  </si>
  <si>
    <t>VETLLSALNLAANKNTLPGDKSALFPSGLR</t>
  </si>
  <si>
    <t>3459.8</t>
  </si>
  <si>
    <t>3458.7</t>
  </si>
  <si>
    <t>3460.3</t>
  </si>
  <si>
    <t>NAPAWFKLSSESVLEQLVK</t>
  </si>
  <si>
    <t>3461.2</t>
  </si>
  <si>
    <t>3460.1</t>
  </si>
  <si>
    <t>GLPLESPADTNFVFLNLK</t>
  </si>
  <si>
    <t>3462.2</t>
  </si>
  <si>
    <t>3461.1</t>
  </si>
  <si>
    <t>YS-AIemEGLTWGAHQFIPIGFGIKK</t>
  </si>
  <si>
    <t>3463.2</t>
  </si>
  <si>
    <t>3462.1</t>
  </si>
  <si>
    <t>YD-MEDEVAALVIDNGSGMcK</t>
  </si>
  <si>
    <t>3464.3</t>
  </si>
  <si>
    <t>ALEDALESAPVVLFMK</t>
  </si>
  <si>
    <t>3465.2</t>
  </si>
  <si>
    <t>3464.1</t>
  </si>
  <si>
    <t>YS-GVFPFVFEKEPVSDWTDDVEAR</t>
  </si>
  <si>
    <t>3466.2</t>
  </si>
  <si>
    <t>3465.1</t>
  </si>
  <si>
    <t>3467.2</t>
  </si>
  <si>
    <t>3466.1</t>
  </si>
  <si>
    <t>ALVLFVPVPALSAYHK</t>
  </si>
  <si>
    <t>3467.3</t>
  </si>
  <si>
    <t>3467.5</t>
  </si>
  <si>
    <t>3466.4</t>
  </si>
  <si>
    <t>DATLPELQALLNDPKQPLFQR</t>
  </si>
  <si>
    <t>3471.3</t>
  </si>
  <si>
    <t>3470.2</t>
  </si>
  <si>
    <t>LAPPLVLSEEDLQTGVETLAK</t>
  </si>
  <si>
    <t>3471.4</t>
  </si>
  <si>
    <t>3470.3</t>
  </si>
  <si>
    <t>VLNSYWVNQDSTYKYFEVLLVDPQHK</t>
  </si>
  <si>
    <t>3472.2</t>
  </si>
  <si>
    <t>3471.1</t>
  </si>
  <si>
    <t>GVMNAVNNVNNVLAAAFVK</t>
  </si>
  <si>
    <t>3472.3</t>
  </si>
  <si>
    <t>3471.2</t>
  </si>
  <si>
    <t>3473.2</t>
  </si>
  <si>
    <t>3472.1</t>
  </si>
  <si>
    <t>PFAEDDWEAWSHFFK</t>
  </si>
  <si>
    <t>3473.4</t>
  </si>
  <si>
    <t>3476.2</t>
  </si>
  <si>
    <t>3475.1</t>
  </si>
  <si>
    <t>LYLKAEPLDEEVSLALENGLLNPR</t>
  </si>
  <si>
    <t>3481.2</t>
  </si>
  <si>
    <t>3480.1</t>
  </si>
  <si>
    <t>ALEGKDLKELLSGFHnAGPVAGAGAASGAAAAGGDAAAEEEKEEEAAEESDDDMGFGLFD</t>
  </si>
  <si>
    <t>YS-ALEGKDLKEILSGFHNAGPVAGAGAASGAAAAGGDAAAEEEKEEEAAEESDDDMGFGLFD</t>
  </si>
  <si>
    <t>YD-ASGAAAAGGDAAAEEEkEEEAAEESDDDmGFGLFD</t>
  </si>
  <si>
    <t>3482.3</t>
  </si>
  <si>
    <t>TLVWnGPPGVFEFEKFAAGTK</t>
  </si>
  <si>
    <t>3483.2</t>
  </si>
  <si>
    <t>3482.1</t>
  </si>
  <si>
    <t>ALEmEGLTWGAHQFLPLGFGLK</t>
  </si>
  <si>
    <t>3484.2</t>
  </si>
  <si>
    <t>3483.1</t>
  </si>
  <si>
    <t>3484.3</t>
  </si>
  <si>
    <t>STLLEPTSGNTGLGLALLGALKGYR</t>
  </si>
  <si>
    <t>3485.2</t>
  </si>
  <si>
    <t>3484.1</t>
  </si>
  <si>
    <t>3485.3</t>
  </si>
  <si>
    <t>GSLSDLELGLLKRLPVEDCLLK</t>
  </si>
  <si>
    <t>3486.2</t>
  </si>
  <si>
    <t>3485.1</t>
  </si>
  <si>
    <t>FADGFLLHSGQPVNDFLDTATRHVLMR</t>
  </si>
  <si>
    <t>3486.3</t>
  </si>
  <si>
    <t>SLVTLDVKPWDDETNLEEMVANVK</t>
  </si>
  <si>
    <t>3487.2</t>
  </si>
  <si>
    <t>3486.1</t>
  </si>
  <si>
    <t>3487.3</t>
  </si>
  <si>
    <t>SLVTLDVKPWDDeTNLEEMVANVK</t>
  </si>
  <si>
    <t>3487.4</t>
  </si>
  <si>
    <t>3487.5</t>
  </si>
  <si>
    <t>3486.4</t>
  </si>
  <si>
    <t>YS-SIVTLDVKPWDDETNLeEMVANVK</t>
  </si>
  <si>
    <t>YS-SIVTLDVKPWDDEtNLEEMVANVK</t>
  </si>
  <si>
    <t>YS-SIVTLDVKPWDDETNLEEMVANVK</t>
  </si>
  <si>
    <t>3488.7</t>
  </si>
  <si>
    <t>3487.6</t>
  </si>
  <si>
    <t>ELQSLLGKDVTFLNDCVGPEVEAAVK</t>
  </si>
  <si>
    <t>3489.2</t>
  </si>
  <si>
    <t>3488.1</t>
  </si>
  <si>
    <t>TGFTPLHLAAHYENLNVAQLLLNR</t>
  </si>
  <si>
    <t>3490.2</t>
  </si>
  <si>
    <t>3489.1</t>
  </si>
  <si>
    <t>NLATLLLTDYLQK</t>
  </si>
  <si>
    <t>3490.3</t>
  </si>
  <si>
    <t>KLMDQGGLVSDDLMVNMLKDELTNNPACK</t>
  </si>
  <si>
    <t>3490.4</t>
  </si>
  <si>
    <t>3489.3</t>
  </si>
  <si>
    <t>AVGDNDPLDVLELGETLAYTGQVKQVK</t>
  </si>
  <si>
    <t>YD-AVGDNDPIDVLEIGETIAYtGQVk</t>
  </si>
  <si>
    <t>3491.3</t>
  </si>
  <si>
    <t>ATLGLLGNQGVDPAKFAAYNVLEDPELR</t>
  </si>
  <si>
    <t>3492.3</t>
  </si>
  <si>
    <t>3491.2</t>
  </si>
  <si>
    <t>MGVLFGTGVNGAYYDVCSDLEKLQGK</t>
  </si>
  <si>
    <t>3493.2</t>
  </si>
  <si>
    <t>3492.1</t>
  </si>
  <si>
    <t>YS-SIVTLDVKPWDDETnLEEMVANVK</t>
  </si>
  <si>
    <t>YD-SLEQIVNEYSTFSENKVQYIAGAR</t>
  </si>
  <si>
    <t>3493.3</t>
  </si>
  <si>
    <t>3492.2</t>
  </si>
  <si>
    <t>LGEGVNVEQVEGLMSLEQYEKTLVHDD</t>
  </si>
  <si>
    <t>3493.4</t>
  </si>
  <si>
    <t>MMQDPSLRQMAEGFASGGGTPNLSDLMNNPALR</t>
  </si>
  <si>
    <t>3494.3</t>
  </si>
  <si>
    <t>YS-MMQDPSIRqMAEGFASGGGTPNLSDLMNNPALR</t>
  </si>
  <si>
    <t>3494.4</t>
  </si>
  <si>
    <t>TASLTTKFLNNTYENPFMNASGVHCMTTQELDELANSKAGAFLTK</t>
  </si>
  <si>
    <t>3495.2</t>
  </si>
  <si>
    <t>3494.1</t>
  </si>
  <si>
    <t>qMAEGFASGGGTPNLSDLMNNPALR</t>
  </si>
  <si>
    <t>3495.3</t>
  </si>
  <si>
    <t>3494.2</t>
  </si>
  <si>
    <t>MMQDPSLRQMAEGFASGGGTPNLSdLMNNPALR</t>
  </si>
  <si>
    <t>YS-MMQDPSIRQMAEGFASGGGtPNLSDLMNNPALR</t>
  </si>
  <si>
    <t>YS-MMQDPSIRqMAEGFASGGGTPNLSdLMNNPALR</t>
  </si>
  <si>
    <t>3496.2</t>
  </si>
  <si>
    <t>3495.1</t>
  </si>
  <si>
    <t>TMLELLNQLDGFSSDDRVK</t>
  </si>
  <si>
    <t>3497.3</t>
  </si>
  <si>
    <t>3498.2</t>
  </si>
  <si>
    <t>3497.1</t>
  </si>
  <si>
    <t>YS-SIVTLDVKPwDdETNLEEMVANVK</t>
  </si>
  <si>
    <t>YS-SIVTLdVKPWDDETNLEEmVANVK</t>
  </si>
  <si>
    <t>YS-SIVTLDVKPWdDETNLEEMVANVK</t>
  </si>
  <si>
    <t>3498.3</t>
  </si>
  <si>
    <t>3497.2</t>
  </si>
  <si>
    <t>SLVTLDVKPWDDETNLEeMVANVK</t>
  </si>
  <si>
    <t>3499.2</t>
  </si>
  <si>
    <t>3498.1</t>
  </si>
  <si>
    <t>SEVFSTYADNQPGVLLQVFEGER</t>
  </si>
  <si>
    <t>3499.3</t>
  </si>
  <si>
    <t>YS-ELQSLLGKDVTFLnDCVGPEVEAAVK</t>
  </si>
  <si>
    <t>YS-ELqSLLGKDVTFLnDCVGPEVEAAVK</t>
  </si>
  <si>
    <t>YD-qLLGSAHAVEVFHREADDTKEQIEK</t>
  </si>
  <si>
    <t>3500.2</t>
  </si>
  <si>
    <t>3499.1</t>
  </si>
  <si>
    <t>3501.2</t>
  </si>
  <si>
    <t>3500.1</t>
  </si>
  <si>
    <t>SGETEDTFLADLVVGLRTGQLKTGAPAR</t>
  </si>
  <si>
    <t>3501.3</t>
  </si>
  <si>
    <t>3502.2</t>
  </si>
  <si>
    <t>3501.1</t>
  </si>
  <si>
    <t>LAAGLMGGLDELFLAPGKK</t>
  </si>
  <si>
    <t>3502.3</t>
  </si>
  <si>
    <t>3502.4</t>
  </si>
  <si>
    <t>LVSTEGnVPQTLAPVPYETFL</t>
  </si>
  <si>
    <t>YS-IVSTEGNVPqTLAPVPYETFI</t>
  </si>
  <si>
    <t>3503.2</t>
  </si>
  <si>
    <t>3502.1</t>
  </si>
  <si>
    <t>3504.2</t>
  </si>
  <si>
    <t>3503.1</t>
  </si>
  <si>
    <t>3505.2</t>
  </si>
  <si>
    <t>3504.1</t>
  </si>
  <si>
    <t>MSANLSETTAMLTDLATAPAELDR</t>
  </si>
  <si>
    <t>3510.2</t>
  </si>
  <si>
    <t>3509.1</t>
  </si>
  <si>
    <t>MSANLSeTTAMLTDLATAPAELDR</t>
  </si>
  <si>
    <t>YS-MSANIsETTAMITDIATAPAEIDR</t>
  </si>
  <si>
    <t>YS-MSANISETTAMITDIATAPAEIDR</t>
  </si>
  <si>
    <t>YS-MSANISEttAMItDIATAPAEIDR</t>
  </si>
  <si>
    <t>3511.2</t>
  </si>
  <si>
    <t>3510.1</t>
  </si>
  <si>
    <t>MDLLSYLA</t>
  </si>
  <si>
    <t>3511.3</t>
  </si>
  <si>
    <t>3512.2</t>
  </si>
  <si>
    <t>3511.1</t>
  </si>
  <si>
    <t>GVFPFVFEkEPVSDWTDDVEAR</t>
  </si>
  <si>
    <t>3513.2</t>
  </si>
  <si>
    <t>3512.1</t>
  </si>
  <si>
    <t>3514.2</t>
  </si>
  <si>
    <t>3513.1</t>
  </si>
  <si>
    <t>SHSLTSVFQKLDSLKPQFFSR</t>
  </si>
  <si>
    <t>YS-SHsLTSVFQKIDSLKPQFFSR</t>
  </si>
  <si>
    <t>YS-ShSLTSVFQKIDSLKPQFFSR</t>
  </si>
  <si>
    <t>3521.2</t>
  </si>
  <si>
    <t>3520.1</t>
  </si>
  <si>
    <t>MSANLSETTAMLTdLATAPAELDR</t>
  </si>
  <si>
    <t>3523.2</t>
  </si>
  <si>
    <t>3522.1</t>
  </si>
  <si>
    <t>VcNYVNWLQQTLAAN</t>
  </si>
  <si>
    <t>YS-VCNYVNWIQQTIAAN</t>
  </si>
  <si>
    <t>3523.3</t>
  </si>
  <si>
    <t>3522.2</t>
  </si>
  <si>
    <t>QATGGQAFPQMVFDHWSTLGSDPLDPTSK</t>
  </si>
  <si>
    <t>3524.2</t>
  </si>
  <si>
    <t>3523.1</t>
  </si>
  <si>
    <t>3526.2</t>
  </si>
  <si>
    <t>3525.1</t>
  </si>
  <si>
    <t>YS-MSANISeTTAMITdIATAPAEIDR</t>
  </si>
  <si>
    <t>3530.2</t>
  </si>
  <si>
    <t>3529.1</t>
  </si>
  <si>
    <t>ALEMEGLTWGAHqFLPLGFGLKK</t>
  </si>
  <si>
    <t>YS-AIEMEGLTWGAHQFIPIGFGIKK</t>
  </si>
  <si>
    <t>3535.2</t>
  </si>
  <si>
    <t>3534.1</t>
  </si>
  <si>
    <t>SGGSVQGALDSLLNGDV</t>
  </si>
  <si>
    <t>3535.3</t>
  </si>
  <si>
    <t>3534.2</t>
  </si>
  <si>
    <t>KLQLNCVVEDDKVSLDDLQQSLEEDEDHVQSTDLAAMQKL</t>
  </si>
  <si>
    <t>3541.2</t>
  </si>
  <si>
    <t>3540.1</t>
  </si>
  <si>
    <t>VVSLPDFFTFDKQPLEYR</t>
  </si>
  <si>
    <t>3542.2</t>
  </si>
  <si>
    <t>3541.1</t>
  </si>
  <si>
    <t>LcYVALDFEQEMATAASSSSLEK</t>
  </si>
  <si>
    <t>YS-LCYVALDFEQEMATAASSSSLEK</t>
  </si>
  <si>
    <t>3542.3</t>
  </si>
  <si>
    <t>3542.4</t>
  </si>
  <si>
    <t>3541.3</t>
  </si>
  <si>
    <t>3543.2</t>
  </si>
  <si>
    <t>3542.1</t>
  </si>
  <si>
    <t>3546.2</t>
  </si>
  <si>
    <t>3545.1</t>
  </si>
  <si>
    <t>SDSQQSLKVLEELFQK</t>
  </si>
  <si>
    <t>YD-EDSQQSIKVLEELFQK</t>
  </si>
  <si>
    <t>YS-SDSQQSIkVLEELFQK</t>
  </si>
  <si>
    <t>3547.2</t>
  </si>
  <si>
    <t>3546.1</t>
  </si>
  <si>
    <t>AAPFEQRLPEQQKVFNLPLFPTTTLGSFPQTK</t>
  </si>
  <si>
    <t>3548.2</t>
  </si>
  <si>
    <t>3547.1</t>
  </si>
  <si>
    <t>TFLSAPLPTWQLLGR</t>
  </si>
  <si>
    <t>3549.2</t>
  </si>
  <si>
    <t>3548.1</t>
  </si>
  <si>
    <t>SEYTDMLATGLLDPFKVVR</t>
  </si>
  <si>
    <t>3549.3</t>
  </si>
  <si>
    <t>3550.3</t>
  </si>
  <si>
    <t>SLVTLDVkPWDDETNLEEMVANVK</t>
  </si>
  <si>
    <t>3551.2</t>
  </si>
  <si>
    <t>3550.1</t>
  </si>
  <si>
    <t>VLNDAFGLEEGLMTTVHSLTATQKTVDGPSHKDWR</t>
  </si>
  <si>
    <t>YD-VINDAFGIEEGLMTTVHSMTAtQKTVDGPSHKDWR</t>
  </si>
  <si>
    <t>3552.2</t>
  </si>
  <si>
    <t>3551.1</t>
  </si>
  <si>
    <t>3553.2</t>
  </si>
  <si>
    <t>3552.1</t>
  </si>
  <si>
    <t>LSDDLLSVLDSHLLPSATTGESK</t>
  </si>
  <si>
    <t>3553.3</t>
  </si>
  <si>
    <t>3553.4</t>
  </si>
  <si>
    <t>3552.3</t>
  </si>
  <si>
    <t>YD-LNDtHNeLNDIKQK</t>
  </si>
  <si>
    <t>3553.5</t>
  </si>
  <si>
    <t>3552.4</t>
  </si>
  <si>
    <t>3553.6</t>
  </si>
  <si>
    <t>3552.5</t>
  </si>
  <si>
    <t>SFDVPPPPLDASSPFSQKGDERYKYVDPNVLPETESLALVLDR</t>
  </si>
  <si>
    <t>YD-GDERYKyVDPNVLPETESLALVIDR</t>
  </si>
  <si>
    <t>3554.2</t>
  </si>
  <si>
    <t>3553.1</t>
  </si>
  <si>
    <t>WLTGVELADMYHSLMK</t>
  </si>
  <si>
    <t>3555.2</t>
  </si>
  <si>
    <t>3554.1</t>
  </si>
  <si>
    <t>GNVGFVFTNEPLTELKNVLVSNRVAAPAR</t>
  </si>
  <si>
    <t>3557.2</t>
  </si>
  <si>
    <t>3556.1</t>
  </si>
  <si>
    <t>YS-SdSQQSIKVLEELFQK</t>
  </si>
  <si>
    <t>YS-sDSQQSIKVLEELFQK</t>
  </si>
  <si>
    <t>3557.3</t>
  </si>
  <si>
    <t>3556.2</t>
  </si>
  <si>
    <t>LLKSNGLAPELPEDLYYLLK</t>
  </si>
  <si>
    <t>3558.2</t>
  </si>
  <si>
    <t>3557.1</t>
  </si>
  <si>
    <t>MALFDELLQMPETK</t>
  </si>
  <si>
    <t>3558.3</t>
  </si>
  <si>
    <t>3559.2</t>
  </si>
  <si>
    <t>3558.1</t>
  </si>
  <si>
    <t>LVSWYDNEYGYSTRVVDLVEHVAKA</t>
  </si>
  <si>
    <t>3559.3</t>
  </si>
  <si>
    <t>SSALTALTPNQVNDELNKMQAFLRK</t>
  </si>
  <si>
    <t>YS-SsAITALTPNQVNDELNKMQAFIRK</t>
  </si>
  <si>
    <t>3560.2</t>
  </si>
  <si>
    <t>3559.1</t>
  </si>
  <si>
    <t>QAVDVSPLRRVNQALALLTLGAR</t>
  </si>
  <si>
    <t>YD-ASIKETLrLHpISVTLQR</t>
  </si>
  <si>
    <t>3560.3</t>
  </si>
  <si>
    <t>RLDLDAFDPESGRLTAADLVPPYETTVTLQELQPR</t>
  </si>
  <si>
    <t>3560.4</t>
  </si>
  <si>
    <t>ALEGKDLKELLSGFHNAGPVAGAGAASGAAAAGGDAAAEEEKEEEAAEEsDDDMGFGLFD</t>
  </si>
  <si>
    <t>3562.2</t>
  </si>
  <si>
    <t>3561.1</t>
  </si>
  <si>
    <t>3562.3</t>
  </si>
  <si>
    <t>3561.2</t>
  </si>
  <si>
    <t>SQEDAEKEYLALVDQLLAK</t>
  </si>
  <si>
    <t>3562.4</t>
  </si>
  <si>
    <t>3561.3</t>
  </si>
  <si>
    <t>LLSDYDADELAEALQPVLVNTPHLKKPLGLLGAK</t>
  </si>
  <si>
    <t>3563.2</t>
  </si>
  <si>
    <t>3562.1</t>
  </si>
  <si>
    <t>LLTELFNL</t>
  </si>
  <si>
    <t>3563.3</t>
  </si>
  <si>
    <t>TDTTYPAGFMDVLTLDATNENFR</t>
  </si>
  <si>
    <t>3564.3</t>
  </si>
  <si>
    <t>3564.4</t>
  </si>
  <si>
    <t>NKPGVYTKVCNYVNWLQQTLAAN</t>
  </si>
  <si>
    <t>YD-FGRKGVAINFVTNEDVGAMRELEK</t>
  </si>
  <si>
    <t>YS-NkPGVYTkVCNYVNWIQQTIAAN</t>
  </si>
  <si>
    <t>YS-nKPGVYTKVCnYVNWIQQTIAAN</t>
  </si>
  <si>
    <t>YD-ySVADIERInHERNELQQTInK</t>
  </si>
  <si>
    <t>3565.2</t>
  </si>
  <si>
    <t>3564.1</t>
  </si>
  <si>
    <t>3565.3</t>
  </si>
  <si>
    <t>3564.2</t>
  </si>
  <si>
    <t>YD-GDERyKYVDPNVLPETESLALVIDR</t>
  </si>
  <si>
    <t>3566.2</t>
  </si>
  <si>
    <t>3565.1</t>
  </si>
  <si>
    <t>NVEVVALNDPFLSNDYSAYMFK</t>
  </si>
  <si>
    <t>YS-NVEVVALnDPFISNDYSAYMFK</t>
  </si>
  <si>
    <t>YS-NVEVVALNDPFISnDYSAYMFK</t>
  </si>
  <si>
    <t>3569.2</t>
  </si>
  <si>
    <t>3568.1</t>
  </si>
  <si>
    <t>3570.2</t>
  </si>
  <si>
    <t>3569.1</t>
  </si>
  <si>
    <t>EVSDGSGELNLQQFAALLSK</t>
  </si>
  <si>
    <t>3570.3</t>
  </si>
  <si>
    <t>3571.2</t>
  </si>
  <si>
    <t>3570.1</t>
  </si>
  <si>
    <t>3573.2</t>
  </si>
  <si>
    <t>3572.1</t>
  </si>
  <si>
    <t>NEQASSVYSTQLLADLLSEASKGK</t>
  </si>
  <si>
    <t>YS-NEQASSVYSTqLLADIISEASKGK</t>
  </si>
  <si>
    <t>YS-NEqASSVYSTQLLADIISEASKGK</t>
  </si>
  <si>
    <t>3576.2</t>
  </si>
  <si>
    <t>3575.1</t>
  </si>
  <si>
    <t>3578.2</t>
  </si>
  <si>
    <t>3577.1</t>
  </si>
  <si>
    <t>SASSSPTYPEEETVQVNLPVSLEDLFVGKKK</t>
  </si>
  <si>
    <t>3578.3</t>
  </si>
  <si>
    <t>3577.2</t>
  </si>
  <si>
    <t>VLnDAFGLEEGLMTTVHSMTATQK</t>
  </si>
  <si>
    <t>YS-VINDAFGIEEGLMTTVHSMTATQK</t>
  </si>
  <si>
    <t>YD-TDTTYPAGFMDVITLDATNENFR</t>
  </si>
  <si>
    <t>3584.2</t>
  </si>
  <si>
    <t>3583.1</t>
  </si>
  <si>
    <t>VLNDAFGLEEGLMTTVHSMTATQK</t>
  </si>
  <si>
    <t>3585.2</t>
  </si>
  <si>
    <t>3584.1</t>
  </si>
  <si>
    <t>LGKPLDVVLPLGVLLK</t>
  </si>
  <si>
    <t>3586.2</t>
  </si>
  <si>
    <t>3585.1</t>
  </si>
  <si>
    <t>EANFDLLNLDTSLANAFRR</t>
  </si>
  <si>
    <t>3586.3</t>
  </si>
  <si>
    <t>LGLKFDDLLAEENPLMQTALR</t>
  </si>
  <si>
    <t>3586.4</t>
  </si>
  <si>
    <t>3585.3</t>
  </si>
  <si>
    <t>SLVTLDVKPWDDETnLEEMVANVK</t>
  </si>
  <si>
    <t>3587.2</t>
  </si>
  <si>
    <t>3586.1</t>
  </si>
  <si>
    <t>METPLDLLKLNLDER</t>
  </si>
  <si>
    <t>YD-AsLPHPkIVKkHtK</t>
  </si>
  <si>
    <t>3587.3</t>
  </si>
  <si>
    <t>LLPYWQDVLAKDLLSGK</t>
  </si>
  <si>
    <t>3587.5</t>
  </si>
  <si>
    <t>TLLEALDALEQPSRPTDKPLRLPLQDVYKLGGLGTVPVGR</t>
  </si>
  <si>
    <t>3588.2</t>
  </si>
  <si>
    <t>3587.1</t>
  </si>
  <si>
    <t>STLLNVLTGELLPTSGEVYTHENCR</t>
  </si>
  <si>
    <t>3589.2</t>
  </si>
  <si>
    <t>3588.1</t>
  </si>
  <si>
    <t>SLDSLFDFLKENGHFDVDGK</t>
  </si>
  <si>
    <t>3590.2</t>
  </si>
  <si>
    <t>3589.1</t>
  </si>
  <si>
    <t>NHFLFNVESAGAMTPEELFFK</t>
  </si>
  <si>
    <t>YD-YPPLELPsFYMTpSHr</t>
  </si>
  <si>
    <t>3591.2</t>
  </si>
  <si>
    <t>3590.1</t>
  </si>
  <si>
    <t>ASSSSTLPLHMYLRPLLLEDLK</t>
  </si>
  <si>
    <t>3592.2</t>
  </si>
  <si>
    <t>3591.1</t>
  </si>
  <si>
    <t>ESLPLLVFLR</t>
  </si>
  <si>
    <t>3592.3</t>
  </si>
  <si>
    <t>LVEQLADYLLGVQY</t>
  </si>
  <si>
    <t>3592.4</t>
  </si>
  <si>
    <t>3591.3</t>
  </si>
  <si>
    <t>VGDQVLLPQFGGSTLKLGNDDEVLLFR</t>
  </si>
  <si>
    <t>3593.2</t>
  </si>
  <si>
    <t>3592.1</t>
  </si>
  <si>
    <t>SYLEGTAVSQADVTVFKAFQSAYPEFSR</t>
  </si>
  <si>
    <t>3594.2</t>
  </si>
  <si>
    <t>3593.1</t>
  </si>
  <si>
    <t>ASTEGSVTTEFLSDLLGKTVNVK</t>
  </si>
  <si>
    <t>3595.2</t>
  </si>
  <si>
    <t>3594.1</t>
  </si>
  <si>
    <t>3596.2</t>
  </si>
  <si>
    <t>3595.1</t>
  </si>
  <si>
    <t>LHFFMVGYAPLTALGSQSFR</t>
  </si>
  <si>
    <t>3598.2</t>
  </si>
  <si>
    <t>3597.1</t>
  </si>
  <si>
    <t>YD-ENPKAYNRILTAAEKLK</t>
  </si>
  <si>
    <t>3600.2</t>
  </si>
  <si>
    <t>3599.1</t>
  </si>
  <si>
    <t>SLPADLASLLSDKYK</t>
  </si>
  <si>
    <t>3601.2</t>
  </si>
  <si>
    <t>3600.1</t>
  </si>
  <si>
    <t>HPYFYAPELLFFAK</t>
  </si>
  <si>
    <t>3602.2</t>
  </si>
  <si>
    <t>3601.1</t>
  </si>
  <si>
    <t>KLMDQGGLVSDDLMVNMLKDELTNNPAcK</t>
  </si>
  <si>
    <t>YS-KIMDQGGLVSDDIMVNMIKDELTNNPACK</t>
  </si>
  <si>
    <t>YD-SsLYKAIVLSGGSSMYPGLPSRLekeLK</t>
  </si>
  <si>
    <t>3604.2</t>
  </si>
  <si>
    <t>3603.1</t>
  </si>
  <si>
    <t>LVEQLAdYLLGVQY</t>
  </si>
  <si>
    <t>YS-IVEQLADYLIGVQy</t>
  </si>
  <si>
    <t>YS-IVEQLADYLIGVQY</t>
  </si>
  <si>
    <t>3605.2</t>
  </si>
  <si>
    <t>3604.1</t>
  </si>
  <si>
    <t>3605.3</t>
  </si>
  <si>
    <t>3605.4</t>
  </si>
  <si>
    <t>3604.3</t>
  </si>
  <si>
    <t>GNVGFVFTNEPLTELKNVLVSNR</t>
  </si>
  <si>
    <t>3606.2</t>
  </si>
  <si>
    <t>3605.1</t>
  </si>
  <si>
    <t>SGKASTEGSVTTEFLSDLLGKTVNVK</t>
  </si>
  <si>
    <t>YD-ASTEGSVTTEFLSDIIGKTVNVK</t>
  </si>
  <si>
    <t>YS-SGkASTEGSVTTEFLSDIIGKTVNVK</t>
  </si>
  <si>
    <t>YD-MSGKASTEGSVTTEFLSDIIGKTVNVK</t>
  </si>
  <si>
    <t>3606.3</t>
  </si>
  <si>
    <t>3607.2</t>
  </si>
  <si>
    <t>3606.1</t>
  </si>
  <si>
    <t>LLDVSVLGLGERNGLTPLGGLMAR</t>
  </si>
  <si>
    <t>3608.2</t>
  </si>
  <si>
    <t>3607.1</t>
  </si>
  <si>
    <t>SLDSLFDFLK</t>
  </si>
  <si>
    <t>YD-ESLPLIVFLR</t>
  </si>
  <si>
    <t>3610.2</t>
  </si>
  <si>
    <t>3609.1</t>
  </si>
  <si>
    <t>HGLPLLSLEELAQYLKK</t>
  </si>
  <si>
    <t>3612.2</t>
  </si>
  <si>
    <t>3611.1</t>
  </si>
  <si>
    <t>TLAETLAEELLNAAKGSSTSYALKK</t>
  </si>
  <si>
    <t>3612.3</t>
  </si>
  <si>
    <t>3611.2</t>
  </si>
  <si>
    <t>ALDLNKEVYDFLASATAK</t>
  </si>
  <si>
    <t>3613.2</t>
  </si>
  <si>
    <t>3612.1</t>
  </si>
  <si>
    <t>YD-qLAPIWDKLGETYK</t>
  </si>
  <si>
    <t>3615.2</t>
  </si>
  <si>
    <t>3614.1</t>
  </si>
  <si>
    <t>STLLNVLTGELLPTSGEVYTHENcR</t>
  </si>
  <si>
    <t>YD-STLINVLTGELLPTSGEVYTHENC</t>
  </si>
  <si>
    <t>YS-STLINVLTGELLPTSGEVYTHENCR</t>
  </si>
  <si>
    <t>3618.2</t>
  </si>
  <si>
    <t>3617.1</t>
  </si>
  <si>
    <t>YD-LIDLTQFPAFVTPMGK</t>
  </si>
  <si>
    <t>3618.3</t>
  </si>
  <si>
    <t>3617.2</t>
  </si>
  <si>
    <t>YLVLDEADRMLDMGFEPQLR</t>
  </si>
  <si>
    <t>3619.2</t>
  </si>
  <si>
    <t>3618.1</t>
  </si>
  <si>
    <t>3619.3</t>
  </si>
  <si>
    <t>3620.2</t>
  </si>
  <si>
    <t>3619.1</t>
  </si>
  <si>
    <t>YGLTHGLTNWAAAYATGLLLAR</t>
  </si>
  <si>
    <t>3622.2</t>
  </si>
  <si>
    <t>3621.1</t>
  </si>
  <si>
    <t>LLdLTQFPAFVTPMGK</t>
  </si>
  <si>
    <t>YS-LIDLtQFPAFVTPMGK</t>
  </si>
  <si>
    <t>YS-LIDLTQFPAFVTPMGK</t>
  </si>
  <si>
    <t>3624.2</t>
  </si>
  <si>
    <t>3623.1</t>
  </si>
  <si>
    <t>KMTDTLGVPLFLTRFPVELK</t>
  </si>
  <si>
    <t>3626.2</t>
  </si>
  <si>
    <t>3625.1</t>
  </si>
  <si>
    <t>FYAPELLFFAK</t>
  </si>
  <si>
    <t>3633.2</t>
  </si>
  <si>
    <t>3632.1</t>
  </si>
  <si>
    <t>VNLFLADLNHFAEFNSVYAK</t>
  </si>
  <si>
    <t>3638.2</t>
  </si>
  <si>
    <t>3637.1</t>
  </si>
  <si>
    <t>LLDLTQFPAFVTPMGK</t>
  </si>
  <si>
    <t>3639.2</t>
  </si>
  <si>
    <t>3638.1</t>
  </si>
  <si>
    <t>LLDEYGDDFAKGYDASKSEYTDMLATGLLDPFKVVR</t>
  </si>
  <si>
    <t>3643.2</t>
  </si>
  <si>
    <t>3642.1</t>
  </si>
  <si>
    <t>3644.2</t>
  </si>
  <si>
    <t>3643.1</t>
  </si>
  <si>
    <t>WVQLEENLGENGAWGRPHLSHLTFWSLLELRR</t>
  </si>
  <si>
    <t>3644.3</t>
  </si>
  <si>
    <t>MLLGMVDCVFADVAQPDQAR</t>
  </si>
  <si>
    <t>3644.4</t>
  </si>
  <si>
    <t>3643.3</t>
  </si>
  <si>
    <t>LSAEEVDFVELLGGTTRLPTLK</t>
  </si>
  <si>
    <t>3645.2</t>
  </si>
  <si>
    <t>3644.1</t>
  </si>
  <si>
    <t>3646.2</t>
  </si>
  <si>
    <t>3645.1</t>
  </si>
  <si>
    <t>AVVSSASEAAEVLLRVDNLLR</t>
  </si>
  <si>
    <t>3654.2</t>
  </si>
  <si>
    <t>3653.1</t>
  </si>
  <si>
    <t>QLNASLADKSYLEGTAVSQADVTVFKAFQSAYPEFSR</t>
  </si>
  <si>
    <t>3656.2</t>
  </si>
  <si>
    <t>3655.1</t>
  </si>
  <si>
    <t>LDPGFKDTFEWAQENDVPVLVVSSGMKPLLK</t>
  </si>
  <si>
    <t>3658.2</t>
  </si>
  <si>
    <t>3657.1</t>
  </si>
  <si>
    <t>SNTLFDDLFQVSEVDPGRYNKVCR</t>
  </si>
  <si>
    <t>YS-SNTLFDDIFQVSEVDPGRYNKVcR</t>
  </si>
  <si>
    <t>3659.2</t>
  </si>
  <si>
    <t>3658.1</t>
  </si>
  <si>
    <t>AGVSVRDVAAQDFLNAYASFLQR</t>
  </si>
  <si>
    <t>3660.2</t>
  </si>
  <si>
    <t>3659.1</t>
  </si>
  <si>
    <t>LYPEEMLSTGVSALDTMNSLAR</t>
  </si>
  <si>
    <t>3661.2</t>
  </si>
  <si>
    <t>3660.1</t>
  </si>
  <si>
    <t>3661.3</t>
  </si>
  <si>
    <t>SLLQYGGSANAESVQGVTPLHLAAQEGHAEMVALLLSK</t>
  </si>
  <si>
    <t>3671.2</t>
  </si>
  <si>
    <t>3670.1</t>
  </si>
  <si>
    <t>YSTLGLAQQWDQLYQLGLR</t>
  </si>
  <si>
    <t>3672.2</t>
  </si>
  <si>
    <t>3671.1</t>
  </si>
  <si>
    <t>AGVSVRDVAAQdFLNAYASFLQR</t>
  </si>
  <si>
    <t>3680.2</t>
  </si>
  <si>
    <t>3679.1</t>
  </si>
  <si>
    <t>LYPEEMLSTGVSALdTMNSLAR</t>
  </si>
  <si>
    <t>3681.2</t>
  </si>
  <si>
    <t>3680.1</t>
  </si>
  <si>
    <t>TVPFVPLSGWNGDNMLEATTNAPWYKGWEKETK</t>
  </si>
  <si>
    <t>3682.2</t>
  </si>
  <si>
    <t>3681.1</t>
  </si>
  <si>
    <t>3682.3</t>
  </si>
  <si>
    <t>LAVLGPNGAGKSTLLNVLTGELLPTSGEVYTHENCR</t>
  </si>
  <si>
    <t>3683.2</t>
  </si>
  <si>
    <t>3682.1</t>
  </si>
  <si>
    <t>3683.3</t>
  </si>
  <si>
    <t>TVPFVPLSGWNGdNMLEATTNAPWYKGWEKETK</t>
  </si>
  <si>
    <t>3683.4</t>
  </si>
  <si>
    <t>3683.5</t>
  </si>
  <si>
    <t>3682.4</t>
  </si>
  <si>
    <t>YD-TVPFVPISGWNGHNMIEATTNAPWYKGWEKETK</t>
  </si>
  <si>
    <t>YS-TVPFVPISGWNGDNMIEATTNAPWYKGWEKETK</t>
  </si>
  <si>
    <t>3684.2</t>
  </si>
  <si>
    <t>3683.1</t>
  </si>
  <si>
    <t>PGVSVRDVAAQDFLNAYASFLQR</t>
  </si>
  <si>
    <t>3684.3</t>
  </si>
  <si>
    <t>TWPFKVLDVDGNPVLEVQYLEETK</t>
  </si>
  <si>
    <t>3685.2</t>
  </si>
  <si>
    <t>3684.1</t>
  </si>
  <si>
    <t>YS-TVPFVPISGWNGDNMIeATTNAPWYKGWEKETK</t>
  </si>
  <si>
    <t>3685.3</t>
  </si>
  <si>
    <t>MSANLSETTAMLTDLATAPAELDRCLR</t>
  </si>
  <si>
    <t>YS-MSAnISETTAMITDIATAPAEIDRCIR</t>
  </si>
  <si>
    <t>3687.3</t>
  </si>
  <si>
    <t>3686.2</t>
  </si>
  <si>
    <t>GLKLEESLEYLQFMQNAEEEEAWLNEK</t>
  </si>
  <si>
    <t>3688.3</t>
  </si>
  <si>
    <t>3687.2</t>
  </si>
  <si>
    <t>VLNNcFSYDLVPAPAVLEKALR</t>
  </si>
  <si>
    <t>3689.3</t>
  </si>
  <si>
    <t>3688.2</t>
  </si>
  <si>
    <t>SNPFDLLGNDVEDADVVVLPPKELVKSNTSSK</t>
  </si>
  <si>
    <t>YS-snPFDLLGNDVEDADVVVLPPKEIVKSNTSSK</t>
  </si>
  <si>
    <t>YD-MSNPFDLLGNDVEDADVVVLPPKEIVKSNTSSK</t>
  </si>
  <si>
    <t>3690.2</t>
  </si>
  <si>
    <t>3689.1</t>
  </si>
  <si>
    <t>3691.2</t>
  </si>
  <si>
    <t>3690.1</t>
  </si>
  <si>
    <t>3691.3</t>
  </si>
  <si>
    <t>VLPELQGKLTGMAFRVPTVDVSVVDLTVK</t>
  </si>
  <si>
    <t>3692.2</t>
  </si>
  <si>
    <t>3691.1</t>
  </si>
  <si>
    <t>3692.3</t>
  </si>
  <si>
    <t>3692.4</t>
  </si>
  <si>
    <t>LMQVNENADENSLREELLFPFAPLPR</t>
  </si>
  <si>
    <t>3693.2</t>
  </si>
  <si>
    <t>3692.1</t>
  </si>
  <si>
    <t>YS-sNPFDLLGNDVEDADVVVLPPKEIVKSNTSSK</t>
  </si>
  <si>
    <t>3694.2</t>
  </si>
  <si>
    <t>3693.1</t>
  </si>
  <si>
    <t>LSDDLLSVLDSHLLPSATTGESKVFYYK</t>
  </si>
  <si>
    <t>3694.3</t>
  </si>
  <si>
    <t>3695.2</t>
  </si>
  <si>
    <t>3694.1</t>
  </si>
  <si>
    <t>3702.2</t>
  </si>
  <si>
    <t>3701.1</t>
  </si>
  <si>
    <t>3703.2</t>
  </si>
  <si>
    <t>3702.1</t>
  </si>
  <si>
    <t>3703.3</t>
  </si>
  <si>
    <t>TVDESNVDPDELLFDTELADEDLLTHDARDWK</t>
  </si>
  <si>
    <t>3704.2</t>
  </si>
  <si>
    <t>3703.1</t>
  </si>
  <si>
    <t>RVGNVGEDDALPEVSHAGDVSTTLQVVNELLKDETVAPR</t>
  </si>
  <si>
    <t>3704.3</t>
  </si>
  <si>
    <t>LAVLGPNGAGKSTLLNVLTGELLPTSGEVYTHENcR</t>
  </si>
  <si>
    <t>YS-IAVIGPNGAGKSTLINVLTGELLPTSGEVYTHENCR</t>
  </si>
  <si>
    <t>3704.4</t>
  </si>
  <si>
    <t>3705.2</t>
  </si>
  <si>
    <t>3704.1</t>
  </si>
  <si>
    <t>WMGKGVMNAVNNVNNVLAAAFVK</t>
  </si>
  <si>
    <t>3706.2</t>
  </si>
  <si>
    <t>3705.1</t>
  </si>
  <si>
    <t>LVDLGDNLEDALLLDLK</t>
  </si>
  <si>
    <t>3707.2</t>
  </si>
  <si>
    <t>3706.1</t>
  </si>
  <si>
    <t>qRLESYVASLEQTVTDPVLSSK</t>
  </si>
  <si>
    <t>3709.2</t>
  </si>
  <si>
    <t>3708.1</t>
  </si>
  <si>
    <t>YEDAKKELDELAASLENL</t>
  </si>
  <si>
    <t>3711.2</t>
  </si>
  <si>
    <t>3710.1</t>
  </si>
  <si>
    <t>LVDLGDNLeDALLLDLK</t>
  </si>
  <si>
    <t>YS-IVDLGdNLEDALILDIK</t>
  </si>
  <si>
    <t>YS-IVDLGDNLEDALILDIK</t>
  </si>
  <si>
    <t>3728.2</t>
  </si>
  <si>
    <t>3727.1</t>
  </si>
  <si>
    <t>3729.2</t>
  </si>
  <si>
    <t>3728.1</t>
  </si>
  <si>
    <t>3732.2</t>
  </si>
  <si>
    <t>3731.1</t>
  </si>
  <si>
    <t>TVPFVPLSGWNGDnMLEATTNAPWYKGWEKETK</t>
  </si>
  <si>
    <t>3732.3</t>
  </si>
  <si>
    <t>3731.2</t>
  </si>
  <si>
    <t>TLSSVTQTTVEVDSLFDGEDFESSLTR</t>
  </si>
  <si>
    <t>3733.2</t>
  </si>
  <si>
    <t>3732.1</t>
  </si>
  <si>
    <t>APLEYLLFEEPTGYAVFK</t>
  </si>
  <si>
    <t>3734.2</t>
  </si>
  <si>
    <t>3733.1</t>
  </si>
  <si>
    <t>LQLNCVVEDDKVSLDDLQQSLEEDEDHVQSTDLAAMQKL</t>
  </si>
  <si>
    <t>3735.2</t>
  </si>
  <si>
    <t>3734.1</t>
  </si>
  <si>
    <t>WASLANSDVMSNLARPFLSFK</t>
  </si>
  <si>
    <t>3736.2</t>
  </si>
  <si>
    <t>3735.1</t>
  </si>
  <si>
    <t>AVGDNDPLDVLELGETLAYTGQVK</t>
  </si>
  <si>
    <t>3747.2</t>
  </si>
  <si>
    <t>3746.1</t>
  </si>
  <si>
    <t>QATGGQAFPQMVFDHWSTLGSDPLDPTSKAGELVLAAR</t>
  </si>
  <si>
    <t>YS-qATGGQAFPQmVFDHWSTLGSDPLDPTSKAGEIVLAAR</t>
  </si>
  <si>
    <t>3748.2</t>
  </si>
  <si>
    <t>3747.1</t>
  </si>
  <si>
    <t>VNQLGTLSESLKAAQDSFAANWGVMVSHR</t>
  </si>
  <si>
    <t>3749.3</t>
  </si>
  <si>
    <t>3750.2</t>
  </si>
  <si>
    <t>3749.1</t>
  </si>
  <si>
    <t>LLYVDDGVLSFQVLEVVDDKTLKVK</t>
  </si>
  <si>
    <t>3751.2</t>
  </si>
  <si>
    <t>3750.1</t>
  </si>
  <si>
    <t>LALSRPNVEVVALNDPFLTNDYAAYMFK</t>
  </si>
  <si>
    <t>3752.2</t>
  </si>
  <si>
    <t>3751.1</t>
  </si>
  <si>
    <t>DGFAPLSLLSKFYR</t>
  </si>
  <si>
    <t>3752.3</t>
  </si>
  <si>
    <t>LALSRPNVEVVALNdPFLTNDYAAYMFK</t>
  </si>
  <si>
    <t>YS-IALSRPNVEVVALnDPFITNDYAAYMFK</t>
  </si>
  <si>
    <t>YD-DYFFKPPINQFSLNFLDQELErSYR</t>
  </si>
  <si>
    <t>3753.2</t>
  </si>
  <si>
    <t>3752.1</t>
  </si>
  <si>
    <t>LALSRPNVEVVALNDPFLTNdYAAYMFK</t>
  </si>
  <si>
    <t>YS-IALSRPNVEVVALNDPFItNDYAAYMFK</t>
  </si>
  <si>
    <t>YS-IALSRPNVEVVALNDPFITNdYAAYmFK</t>
  </si>
  <si>
    <t>3755.2</t>
  </si>
  <si>
    <t>3754.1</t>
  </si>
  <si>
    <t>KVTAFVPNDGcLNFVDENDEVLLAGFGR</t>
  </si>
  <si>
    <t>YS-KVTAFVPNDGCLNFVDENDEVLLAGFGR</t>
  </si>
  <si>
    <t>3759.2</t>
  </si>
  <si>
    <t>3758.1</t>
  </si>
  <si>
    <t>3760.2</t>
  </si>
  <si>
    <t>3759.1</t>
  </si>
  <si>
    <t>MALFDELLQMPETKLVAGGAAQNTAR</t>
  </si>
  <si>
    <t>3761.2</t>
  </si>
  <si>
    <t>3760.1</t>
  </si>
  <si>
    <t>TVPFVPLSGWNGDNMLEATTnAPWYKGWEKETK</t>
  </si>
  <si>
    <t>YS-TVPFVPISGWNGDnMIEATTNAPWYKGWEKETK</t>
  </si>
  <si>
    <t>3762.2</t>
  </si>
  <si>
    <t>3761.1</t>
  </si>
  <si>
    <t>MFPTEEQPLASALLQFSDVQAK</t>
  </si>
  <si>
    <t>YD-MFPTEQQPLASALLQFSDVQAK</t>
  </si>
  <si>
    <t>YD-MFPTQEQPLASALLQFSDVQAK</t>
  </si>
  <si>
    <t>YD-rFFNVDTLINDkQEyQAr</t>
  </si>
  <si>
    <t>YS-MFPTEEQPLASALLQFSDVQAk</t>
  </si>
  <si>
    <t>3763.2</t>
  </si>
  <si>
    <t>3762.1</t>
  </si>
  <si>
    <t>QLVDVYTTLPYDFLLEK</t>
  </si>
  <si>
    <t>3763.4</t>
  </si>
  <si>
    <t>3762.3</t>
  </si>
  <si>
    <t>3764.2</t>
  </si>
  <si>
    <t>3763.1</t>
  </si>
  <si>
    <t>TLAETLAEELLNAAK</t>
  </si>
  <si>
    <t>3764.3</t>
  </si>
  <si>
    <t>YS-TIAETLAEELInAAK</t>
  </si>
  <si>
    <t>3769.2</t>
  </si>
  <si>
    <t>3768.1</t>
  </si>
  <si>
    <t>TVPFVPLSGWNGDNMLEATTNAPWYK</t>
  </si>
  <si>
    <t>3772.2</t>
  </si>
  <si>
    <t>3771.1</t>
  </si>
  <si>
    <t>NWGAETDELSMLMEHFSQQ</t>
  </si>
  <si>
    <t>3773.2</t>
  </si>
  <si>
    <t>3772.1</t>
  </si>
  <si>
    <t>VFSLDPQYLVDDLRPEFAGYSK</t>
  </si>
  <si>
    <t>3773.3</t>
  </si>
  <si>
    <t>SGELADLLEEAQALVPEEEEETKDR</t>
  </si>
  <si>
    <t>3781.2</t>
  </si>
  <si>
    <t>3780.1</t>
  </si>
  <si>
    <t>ELQSLLGKDVTFLNDcVGPEVEAAVK</t>
  </si>
  <si>
    <t>YS-ELQSLLGKDVTFLNDCVGPEVEAAVK</t>
  </si>
  <si>
    <t>3782.2</t>
  </si>
  <si>
    <t>3781.1</t>
  </si>
  <si>
    <t>TVPFVPLSGWnGDNMLEATTNAPWYKGWEKETK</t>
  </si>
  <si>
    <t>YS-TVPFVPISGWNGDNMIEATTnAPWYKGWEKETK</t>
  </si>
  <si>
    <t>3783.2</t>
  </si>
  <si>
    <t>3782.1</t>
  </si>
  <si>
    <t>MLELmLPVFDAPQNLVEQAK</t>
  </si>
  <si>
    <t>YS-mIEIMLPVFDAPQNLVEQAK</t>
  </si>
  <si>
    <t>3784.2</t>
  </si>
  <si>
    <t>3783.1</t>
  </si>
  <si>
    <t>YD-ALTEVRAEDEAALAK</t>
  </si>
  <si>
    <t>3785.2</t>
  </si>
  <si>
    <t>3784.1</t>
  </si>
  <si>
    <t>NWGAeTDELSMLMEHFSQQ</t>
  </si>
  <si>
    <t>3785.3</t>
  </si>
  <si>
    <t>SSALTALTPNQVNDELNKMQAFLR</t>
  </si>
  <si>
    <t>3786.2</t>
  </si>
  <si>
    <t>3785.1</t>
  </si>
  <si>
    <t>SKLEAALSDALAALQLEDPSADELR</t>
  </si>
  <si>
    <t>3789.2</t>
  </si>
  <si>
    <t>3788.1</t>
  </si>
  <si>
    <t>NGFFQNWLLDGLPAAR</t>
  </si>
  <si>
    <t>YD-ALTLkDILNGtFSYK</t>
  </si>
  <si>
    <t>3789.3</t>
  </si>
  <si>
    <t>3788.2</t>
  </si>
  <si>
    <t>3790.2</t>
  </si>
  <si>
    <t>3789.1</t>
  </si>
  <si>
    <t>3790.3</t>
  </si>
  <si>
    <t>3791.2</t>
  </si>
  <si>
    <t>3790.1</t>
  </si>
  <si>
    <t>SGETEDTFLADLVVGLR</t>
  </si>
  <si>
    <t>3795.2</t>
  </si>
  <si>
    <t>3794.1</t>
  </si>
  <si>
    <t>3797.2</t>
  </si>
  <si>
    <t>3796.1</t>
  </si>
  <si>
    <t>ALGYNPTNQLVQDLLNADSSLR</t>
  </si>
  <si>
    <t>3798.3</t>
  </si>
  <si>
    <t>LLGYDPLASPALLQVQLPATPTSLETAK</t>
  </si>
  <si>
    <t>3799.2</t>
  </si>
  <si>
    <t>3798.1</t>
  </si>
  <si>
    <t>DVAAQDFLNAYASFLQR</t>
  </si>
  <si>
    <t>3799.3</t>
  </si>
  <si>
    <t>3798.2</t>
  </si>
  <si>
    <t>3799.4</t>
  </si>
  <si>
    <t>YATASALAATAVASLVLAR</t>
  </si>
  <si>
    <t>3807.2</t>
  </si>
  <si>
    <t>3806.1</t>
  </si>
  <si>
    <t>3810.2</t>
  </si>
  <si>
    <t>3809.1</t>
  </si>
  <si>
    <t>VCEHLNLLEEDYFGLALWDNATSK</t>
  </si>
  <si>
    <t>3811.2</t>
  </si>
  <si>
    <t>3810.1</t>
  </si>
  <si>
    <t>YD-SGETEDTFIADLVVGLR</t>
  </si>
  <si>
    <t>3811.3</t>
  </si>
  <si>
    <t>DVAAQdFLNAYASFLQR</t>
  </si>
  <si>
    <t>YS-DVAAQDFINAYASFLQR</t>
  </si>
  <si>
    <t>3811.4</t>
  </si>
  <si>
    <t>3810.3</t>
  </si>
  <si>
    <t>MLLGMVDcVFADVAQPDQAR</t>
  </si>
  <si>
    <t>YS-MLIGMVDCVFADVAQPDQAR</t>
  </si>
  <si>
    <t>3822.2</t>
  </si>
  <si>
    <t>3821.1</t>
  </si>
  <si>
    <t>ALEMEGLTWGAHQFLPLGFGLK</t>
  </si>
  <si>
    <t>3824.2</t>
  </si>
  <si>
    <t>3823.1</t>
  </si>
  <si>
    <t>3824.3</t>
  </si>
  <si>
    <t>3823.2</t>
  </si>
  <si>
    <t>ALEMeGLTWGAHQFLPLGFGLK</t>
  </si>
  <si>
    <t>YS-AIeMEGLTWGAHQFIPIGFGIK</t>
  </si>
  <si>
    <t>3824.4</t>
  </si>
  <si>
    <t>3823.3</t>
  </si>
  <si>
    <t>YS-AIemEGLTWGAHQFIPIGFGIK</t>
  </si>
  <si>
    <t>3824.5</t>
  </si>
  <si>
    <t>3823.4</t>
  </si>
  <si>
    <t>3824.6</t>
  </si>
  <si>
    <t>3823.5</t>
  </si>
  <si>
    <t>SGETEDTFLADLVVGLRTGQLK</t>
  </si>
  <si>
    <t>3825.2</t>
  </si>
  <si>
    <t>3824.1</t>
  </si>
  <si>
    <t>FEDLNAALFKSTLEPVEQVLKDAK</t>
  </si>
  <si>
    <t>3825.3</t>
  </si>
  <si>
    <t>VCEHLnLLEEDYFGLALWDNATSK</t>
  </si>
  <si>
    <t>YS-VCEHLNLLEEDYFGLAIWDnATSK</t>
  </si>
  <si>
    <t>YS-VCEHLNLLEEDYFGLAIWDNATSK</t>
  </si>
  <si>
    <t>3826.3</t>
  </si>
  <si>
    <t>ALGLMALLDEGETDWK</t>
  </si>
  <si>
    <t>3826.4</t>
  </si>
  <si>
    <t>3830.2</t>
  </si>
  <si>
    <t>3829.1</t>
  </si>
  <si>
    <t>ALEmeGLTWGAHQFLPLGFGLK</t>
  </si>
  <si>
    <t>YD-CEMEqQNQEYkILLDVKTR</t>
  </si>
  <si>
    <t>YS-AIEmEGLtWGAHQFIPIGFGIK</t>
  </si>
  <si>
    <t>3831.2</t>
  </si>
  <si>
    <t>3830.1</t>
  </si>
  <si>
    <t>3831.4</t>
  </si>
  <si>
    <t>3830.3</t>
  </si>
  <si>
    <t>SLTGFTDVGETLLGVDSLLKAK</t>
  </si>
  <si>
    <t>3832.2</t>
  </si>
  <si>
    <t>3831.1</t>
  </si>
  <si>
    <t>LLVLSNPVNSLVPLAVETLKK</t>
  </si>
  <si>
    <t>3832.3</t>
  </si>
  <si>
    <t>LGEHNLDVLEGNEQFLNAAKLLTHPNFNGNTLDNDLMLLK</t>
  </si>
  <si>
    <t>3832.4</t>
  </si>
  <si>
    <t>3831.3</t>
  </si>
  <si>
    <t>LVMGLYGLTTPQTVENFYQLTLSRDPK</t>
  </si>
  <si>
    <t>3834.2</t>
  </si>
  <si>
    <t>3833.1</t>
  </si>
  <si>
    <t>3835.2</t>
  </si>
  <si>
    <t>3834.1</t>
  </si>
  <si>
    <t>3835.3</t>
  </si>
  <si>
    <t>3836.2</t>
  </si>
  <si>
    <t>3835.1</t>
  </si>
  <si>
    <t>TVFLQELLNNLAK</t>
  </si>
  <si>
    <t>3836.3</t>
  </si>
  <si>
    <t>3836.4</t>
  </si>
  <si>
    <t>3837.3</t>
  </si>
  <si>
    <t>3837.6</t>
  </si>
  <si>
    <t>3836.5</t>
  </si>
  <si>
    <t>3837.7</t>
  </si>
  <si>
    <t>3836.6</t>
  </si>
  <si>
    <t>3837.8</t>
  </si>
  <si>
    <t>3836.7</t>
  </si>
  <si>
    <t>3838.2</t>
  </si>
  <si>
    <t>3837.1</t>
  </si>
  <si>
    <t>3840.2</t>
  </si>
  <si>
    <t>3839.1</t>
  </si>
  <si>
    <t>3842.2</t>
  </si>
  <si>
    <t>3841.1</t>
  </si>
  <si>
    <t>mLELMLPVFDAPQNLVEQAK</t>
  </si>
  <si>
    <t>3846.2</t>
  </si>
  <si>
    <t>3845.1</t>
  </si>
  <si>
    <t>3856.2</t>
  </si>
  <si>
    <t>3855.1</t>
  </si>
  <si>
    <t>3863.2</t>
  </si>
  <si>
    <t>3862.1</t>
  </si>
  <si>
    <t>TVPFVPLSGWNGDNMLEATTNAPWYKGWEK</t>
  </si>
  <si>
    <t>3875.2</t>
  </si>
  <si>
    <t>3874.1</t>
  </si>
  <si>
    <t>MLELmLPVFDAPQNLVEQAKLTAATNAKQ</t>
  </si>
  <si>
    <t>YS-MIEIMLPVFDAPQnLVEqAkLTAATNAKQ</t>
  </si>
  <si>
    <t>YS-mIEIMLPVFDAPQNLVEQAKLTAATNAKQ</t>
  </si>
  <si>
    <t>3876.2</t>
  </si>
  <si>
    <t>3875.1</t>
  </si>
  <si>
    <t>VLNDAFGLEEGLMTTVHSLTATQK</t>
  </si>
  <si>
    <t>3876.3</t>
  </si>
  <si>
    <t>LLYVDDGVLSFQVLEVVDDKTLK</t>
  </si>
  <si>
    <t>3877.2</t>
  </si>
  <si>
    <t>3876.1</t>
  </si>
  <si>
    <t>AAAPTVVFLDELDSLAKAR</t>
  </si>
  <si>
    <t>3877.3</t>
  </si>
  <si>
    <t>LVQNQTPEDLLEEFPELLPLQQRPNTR</t>
  </si>
  <si>
    <t>3879.2</t>
  </si>
  <si>
    <t>3878.1</t>
  </si>
  <si>
    <t>VLNDAFGLeEGLMTTVHSLTATQK</t>
  </si>
  <si>
    <t>YS-VINdAFGIEEGLMTTVHSLTATQK</t>
  </si>
  <si>
    <t>3880.2</t>
  </si>
  <si>
    <t>3879.1</t>
  </si>
  <si>
    <t>VLNdAFGLEEGLMTTVHSLTATQK</t>
  </si>
  <si>
    <t>3882.2</t>
  </si>
  <si>
    <t>3881.1</t>
  </si>
  <si>
    <t>AVANETGAFFFLLNGPEVMSK</t>
  </si>
  <si>
    <t>YD-DVAAQDFINAYASFLQRQGK</t>
  </si>
  <si>
    <t>YD-QRsPAKILtINEDGSLGLk</t>
  </si>
  <si>
    <t>3884.2</t>
  </si>
  <si>
    <t>3883.1</t>
  </si>
  <si>
    <t>AVQNLVDFLKEFAEK</t>
  </si>
  <si>
    <t>3886.3</t>
  </si>
  <si>
    <t>3885.2</t>
  </si>
  <si>
    <t>VcEHLNLLEEDYFGLALWDNATSK</t>
  </si>
  <si>
    <t>YD-CEHLnLLEEDYFGLAIWDNATSK</t>
  </si>
  <si>
    <t>YD-cEHLNLLEEDYFGLAIWDNATSK</t>
  </si>
  <si>
    <t>3886.4</t>
  </si>
  <si>
    <t>3885.3</t>
  </si>
  <si>
    <t>VGNVGEDDALPEVSHAGDVSTTLQVVNELLKDETVAPR</t>
  </si>
  <si>
    <t>3891.2</t>
  </si>
  <si>
    <t>3890.1</t>
  </si>
  <si>
    <t>ASFAANFAAVANNLFK</t>
  </si>
  <si>
    <t>3895.2</t>
  </si>
  <si>
    <t>3894.1</t>
  </si>
  <si>
    <t>3896.2</t>
  </si>
  <si>
    <t>3895.1</t>
  </si>
  <si>
    <t>3896.3</t>
  </si>
  <si>
    <t>3897.2</t>
  </si>
  <si>
    <t>3896.1</t>
  </si>
  <si>
    <t>LGVLANHVPTVEQLLPGVVEVMEGSNSKK</t>
  </si>
  <si>
    <t>3898.2</t>
  </si>
  <si>
    <t>3897.1</t>
  </si>
  <si>
    <t>YS-VINDAFGIEeGLMTTVHSLTATQK</t>
  </si>
  <si>
    <t>3898.4</t>
  </si>
  <si>
    <t>3897.3</t>
  </si>
  <si>
    <t>TLLGFLVTDLPLESK</t>
  </si>
  <si>
    <t>3899.2</t>
  </si>
  <si>
    <t>3898.1</t>
  </si>
  <si>
    <t>3902.2</t>
  </si>
  <si>
    <t>3901.1</t>
  </si>
  <si>
    <t>SVLSFPPLVAPTKVLLVPLSNHKDLVPVTTEVAK</t>
  </si>
  <si>
    <t>3915.2</t>
  </si>
  <si>
    <t>3914.1</t>
  </si>
  <si>
    <t>LLDQQAWFTHLTPYMTLFLHEK</t>
  </si>
  <si>
    <t>3916.2</t>
  </si>
  <si>
    <t>3915.1</t>
  </si>
  <si>
    <t>3942.2</t>
  </si>
  <si>
    <t>3941.1</t>
  </si>
  <si>
    <t>ALEMEGLTWGAHqFLPLGFGLK</t>
  </si>
  <si>
    <t>YS-AIEMEGLTWGAHQFIPIGFGIK</t>
  </si>
  <si>
    <t>3953.2</t>
  </si>
  <si>
    <t>3952.1</t>
  </si>
  <si>
    <t>TLAETLAEELLNAAKGSSTSYALK</t>
  </si>
  <si>
    <t>3959.2</t>
  </si>
  <si>
    <t>3958.1</t>
  </si>
  <si>
    <t>TVFESLDQAWSLLR</t>
  </si>
  <si>
    <t>3960.2</t>
  </si>
  <si>
    <t>3959.1</t>
  </si>
  <si>
    <t>FKVYEPLLLVGLDKFSNLDLR</t>
  </si>
  <si>
    <t>3964.2</t>
  </si>
  <si>
    <t>3963.1</t>
  </si>
  <si>
    <t>FVLQKLLTTLADAAK</t>
  </si>
  <si>
    <t>3967.2</t>
  </si>
  <si>
    <t>3966.1</t>
  </si>
  <si>
    <t>VLNDAFGLEEGLMTTVHSLTATqK</t>
  </si>
  <si>
    <t>YS-VINDAFGIEEGLMTTVHSLTATQK</t>
  </si>
  <si>
    <t>3968.2</t>
  </si>
  <si>
    <t>3967.1</t>
  </si>
  <si>
    <t>ALLESVGLELEDEKVSSVLSALEGK</t>
  </si>
  <si>
    <t>3973.2</t>
  </si>
  <si>
    <t>3972.1</t>
  </si>
  <si>
    <t>ALYDTFSVFGDLLSSK</t>
  </si>
  <si>
    <t>3984.2</t>
  </si>
  <si>
    <t>3983.1</t>
  </si>
  <si>
    <t>VYEPLLLVGLDKFSNLDLR</t>
  </si>
  <si>
    <t>3985.2</t>
  </si>
  <si>
    <t>3984.1</t>
  </si>
  <si>
    <t>3988.2</t>
  </si>
  <si>
    <t>3987.1</t>
  </si>
  <si>
    <t>LNLPTGLPLVFELDENLKPSKPSYYLDPEAAAAGAAAVANQGKK</t>
  </si>
  <si>
    <t>YD-SRPQVTVHSLTGEATANALPLPAVFSAPIRPDIVHTVFTSVnK</t>
  </si>
  <si>
    <t>YD-SRPQVTVHSLTGEATANALPLPAVFSAPIRPDIVHTVFTSVNK</t>
  </si>
  <si>
    <t>3992.2</t>
  </si>
  <si>
    <t>3991.1</t>
  </si>
  <si>
    <t>ASLVPGTVLLLLAGR</t>
  </si>
  <si>
    <t>4000.2</t>
  </si>
  <si>
    <t>3999.1</t>
  </si>
  <si>
    <t>VGDQVLLPQFGGSTLKLGNDDEVLLFRDAELLAK</t>
  </si>
  <si>
    <t>4003.2</t>
  </si>
  <si>
    <t>4002.1</t>
  </si>
  <si>
    <t>GVDLEKLLEMSTEDFVK</t>
  </si>
  <si>
    <t>4014.2</t>
  </si>
  <si>
    <t>4013.1</t>
  </si>
  <si>
    <t>VLLLAPGLVETEFSLVR</t>
  </si>
  <si>
    <t>4015.2</t>
  </si>
  <si>
    <t>4014.1</t>
  </si>
  <si>
    <t>FTLEVVDAVVDALGPEK</t>
  </si>
  <si>
    <t>4016.2</t>
  </si>
  <si>
    <t>4015.1</t>
  </si>
  <si>
    <t>4022.2</t>
  </si>
  <si>
    <t>4021.1</t>
  </si>
  <si>
    <t>LAPALAMGNVCLLKPAAVTPLNALYFASLCKK</t>
  </si>
  <si>
    <t>4023.3</t>
  </si>
  <si>
    <t>LSGLANNRDEYKPLLQSLLVEALLK</t>
  </si>
  <si>
    <t>4024.2</t>
  </si>
  <si>
    <t>4023.1</t>
  </si>
  <si>
    <t>4026.2</t>
  </si>
  <si>
    <t>4025.1</t>
  </si>
  <si>
    <t>VLnDAFGLEEGLMTTVHSLTATQK</t>
  </si>
  <si>
    <t>4027.2</t>
  </si>
  <si>
    <t>4026.1</t>
  </si>
  <si>
    <t>AAAPTVVFLDELDSLAK</t>
  </si>
  <si>
    <t>YD-APTAAELQAPPPPPSSTK</t>
  </si>
  <si>
    <t>4028.2</t>
  </si>
  <si>
    <t>4027.1</t>
  </si>
  <si>
    <t>SAVLLDNMCKLVEDPQVLAPFLGK</t>
  </si>
  <si>
    <t>YS-SAVIIDNmCkLVEDPQVIAPFLGK</t>
  </si>
  <si>
    <t>4035.2</t>
  </si>
  <si>
    <t>4034.1</t>
  </si>
  <si>
    <t>4037.2</t>
  </si>
  <si>
    <t>4036.1</t>
  </si>
  <si>
    <t>AAAPTVVFLdELDSLAK</t>
  </si>
  <si>
    <t>YS-AAAPTVVFLDeLDSIAK</t>
  </si>
  <si>
    <t>YS-AAAPTVVFLDELDSIAK</t>
  </si>
  <si>
    <t>4051.2</t>
  </si>
  <si>
    <t>4050.1</t>
  </si>
  <si>
    <t>4054.2</t>
  </si>
  <si>
    <t>4053.1</t>
  </si>
  <si>
    <t>MKALAPNLTQLVGELVGAR</t>
  </si>
  <si>
    <t>4057.2</t>
  </si>
  <si>
    <t>4056.1</t>
  </si>
  <si>
    <t>SNPFDLLGNDVEDADVVVLPPKELVK</t>
  </si>
  <si>
    <t>YS-snPFDLLGNDVEDADVVVLPPKEIVK</t>
  </si>
  <si>
    <t>YS-sNPFDLLGNDVEDADVVVLPPKEIVK</t>
  </si>
  <si>
    <t>4066.2</t>
  </si>
  <si>
    <t>4065.1</t>
  </si>
  <si>
    <t>SLPATFDLTPEDAQLLLAANTHLGAR</t>
  </si>
  <si>
    <t>YS-sLPATFDLTPEDAQLLLAANTHLGAR</t>
  </si>
  <si>
    <t>4067.2</t>
  </si>
  <si>
    <t>4066.1</t>
  </si>
  <si>
    <t>VLLTGAPAAFSPTCTVSHLPGYLNYLDELVKEK</t>
  </si>
  <si>
    <t>4067.3</t>
  </si>
  <si>
    <t>SNPFDLLGNdVEDADVVVLPPKELVK</t>
  </si>
  <si>
    <t>YS-SNPFDLLGNDVeDADVVVLPPKEIVK</t>
  </si>
  <si>
    <t>YD-MSNPFDLLGNDVEDADVVVLPPKEIVK</t>
  </si>
  <si>
    <t>4069.2</t>
  </si>
  <si>
    <t>4068.1</t>
  </si>
  <si>
    <t>SLPATFDLTPeDAQLLLAANTHLGAR</t>
  </si>
  <si>
    <t>YS-SLPATFdLTPEDAQLLLAANTHLGAR</t>
  </si>
  <si>
    <t>YD-MSLPATFDLTPEDAQLLLAANTHLGAR</t>
  </si>
  <si>
    <t>YS-SLPATfdLTPEDAQLLLAANTHLGAR</t>
  </si>
  <si>
    <t>4070.2</t>
  </si>
  <si>
    <t>4069.1</t>
  </si>
  <si>
    <t>ETNPGTDVTVSSVESVLAHL</t>
  </si>
  <si>
    <t>4076.2</t>
  </si>
  <si>
    <t>4075.1</t>
  </si>
  <si>
    <t>ETNPGTdVTVSSVESVLAHL</t>
  </si>
  <si>
    <t>4076.3</t>
  </si>
  <si>
    <t>4075.2</t>
  </si>
  <si>
    <t>SLPAtFDLTPEDAQLLLAANTHLGAR</t>
  </si>
  <si>
    <t>YS-SLPATFDLTPEDAQLLLAANTHLGAR</t>
  </si>
  <si>
    <t>4080.2</t>
  </si>
  <si>
    <t>4079.1</t>
  </si>
  <si>
    <t>YS-ETNPGTDVTVsSVESVLAHL</t>
  </si>
  <si>
    <t>4081.2</t>
  </si>
  <si>
    <t>4080.1</t>
  </si>
  <si>
    <t>4085.2</t>
  </si>
  <si>
    <t>4084.1</t>
  </si>
  <si>
    <t>FSQVFHLLPDGNSYYVFNDLFR</t>
  </si>
  <si>
    <t>4086.2</t>
  </si>
  <si>
    <t>4085.1</t>
  </si>
  <si>
    <t>QALNLGQVVLTPLTFALPRGAR</t>
  </si>
  <si>
    <t>4086.3</t>
  </si>
  <si>
    <t>YD-ELPATFDLTPEDAQLLLAANTHLGAR</t>
  </si>
  <si>
    <t>YS-SLPAtFDLTPEDAQLLLAANTHLGAR</t>
  </si>
  <si>
    <t>4087.2</t>
  </si>
  <si>
    <t>4086.1</t>
  </si>
  <si>
    <t>NMLLVPEMLGSVVGLYNGK</t>
  </si>
  <si>
    <t>4087.3</t>
  </si>
  <si>
    <t>YS-SNPFDLLGnDVEDADVVVLPPKEIVK</t>
  </si>
  <si>
    <t>YS-SNPfdLLGNDVEDADVVVLPPKEIVK</t>
  </si>
  <si>
    <t>4088.2</t>
  </si>
  <si>
    <t>4087.1</t>
  </si>
  <si>
    <t>YS-SLPATFDLTPEdAQLLLAANTHLGAR</t>
  </si>
  <si>
    <t>4089.2</t>
  </si>
  <si>
    <t>4088.1</t>
  </si>
  <si>
    <t>4090.2</t>
  </si>
  <si>
    <t>4089.1</t>
  </si>
  <si>
    <t>FLSQPFAVAEVFTGLPGKLVR</t>
  </si>
  <si>
    <t>4091.2</t>
  </si>
  <si>
    <t>4090.1</t>
  </si>
  <si>
    <t>YS-ETNPGtDVTVSSVESVLAHL</t>
  </si>
  <si>
    <t>YS-ETNPGTDVTVSSVESVLAHL</t>
  </si>
  <si>
    <t>YS-EtNPGtDVtVSSVESVLAHL</t>
  </si>
  <si>
    <t>4092.2</t>
  </si>
  <si>
    <t>4091.1</t>
  </si>
  <si>
    <t>TLVDSGKLPSSLLSYFV</t>
  </si>
  <si>
    <t>4093.3</t>
  </si>
  <si>
    <t>SNELELLQKQVSELQDLVKK</t>
  </si>
  <si>
    <t>YS-snEIELLQKQVSELQDLVKK</t>
  </si>
  <si>
    <t>4094.2</t>
  </si>
  <si>
    <t>4093.1</t>
  </si>
  <si>
    <t>YD-ENPFDLLGNDVEDADVVVLPPKEIVK</t>
  </si>
  <si>
    <t>4096.2</t>
  </si>
  <si>
    <t>4095.1</t>
  </si>
  <si>
    <t>NMLLVPeMLGSVVGLYNGK</t>
  </si>
  <si>
    <t>YS-NMIIVPEMIGSVVGIYNGK</t>
  </si>
  <si>
    <t>YS-NMIIVPemIGSVVGIYNGK</t>
  </si>
  <si>
    <t>4096.3</t>
  </si>
  <si>
    <t>4095.2</t>
  </si>
  <si>
    <t>VLNDAFGLEEGLMTTVHSLTATQk</t>
  </si>
  <si>
    <t>YS-VINDAFGIEEGLMTTVHSLtATQK</t>
  </si>
  <si>
    <t>YS-VINDAFGIEEGLMTTVHsLTATQK</t>
  </si>
  <si>
    <t>4098.2</t>
  </si>
  <si>
    <t>4097.1</t>
  </si>
  <si>
    <t>4099.2</t>
  </si>
  <si>
    <t>4098.1</t>
  </si>
  <si>
    <t>4099.3</t>
  </si>
  <si>
    <t>SNPFdLLGNDVEDADVVVLPPKELVK</t>
  </si>
  <si>
    <t>YS-SNPFDLLGNdVEDADVVVLPPKEIVK</t>
  </si>
  <si>
    <t>4100.2</t>
  </si>
  <si>
    <t>4099.1</t>
  </si>
  <si>
    <t>MHTVAPNLSELLGEVLGAR</t>
  </si>
  <si>
    <t>4101.2</t>
  </si>
  <si>
    <t>4100.1</t>
  </si>
  <si>
    <t>ETnPGTDVTVSSVESVLAHL</t>
  </si>
  <si>
    <t>YD-NMIIVPeMIGSVVGIYNGK</t>
  </si>
  <si>
    <t>YD-ASSPTVKPASSkkTkPSSk</t>
  </si>
  <si>
    <t>4102.2</t>
  </si>
  <si>
    <t>4101.1</t>
  </si>
  <si>
    <t>Carbamyl</t>
  </si>
  <si>
    <t>YS-MIIYkDIFSNDELLSDAYDAK</t>
  </si>
  <si>
    <t>YD-MRIYKDIFSNDELLSDAYDAK</t>
  </si>
  <si>
    <t>YS-MIIYkDIFSnDELLSDAYDAK</t>
  </si>
  <si>
    <t>YD-QPVVELDGDEMTRIIWdkIK</t>
  </si>
  <si>
    <t>YS-mIIYkDIFSNDELLSDAYDAK</t>
  </si>
  <si>
    <t>4107.2</t>
  </si>
  <si>
    <t>4106.1</t>
  </si>
  <si>
    <t>4112.2</t>
  </si>
  <si>
    <t>4111.1</t>
  </si>
  <si>
    <t>4118.2</t>
  </si>
  <si>
    <t>4117.1</t>
  </si>
  <si>
    <t>LGEHNLDVLEGNEQFLNAAkLLTHPNFNGNTLDNDLMLLkLSSPATLNSR</t>
  </si>
  <si>
    <t>4119.2</t>
  </si>
  <si>
    <t>4118.1</t>
  </si>
  <si>
    <t>LRMLELMLPVFDAPQNLVEQAK</t>
  </si>
  <si>
    <t>4120.2</t>
  </si>
  <si>
    <t>4119.1</t>
  </si>
  <si>
    <t>AVQNLVDFLKEFAEKNA</t>
  </si>
  <si>
    <t>4126.2</t>
  </si>
  <si>
    <t>4125.1</t>
  </si>
  <si>
    <t>FSEQYPQADFYKLDVDELGDVAQKNEVSAMPTLLLFK</t>
  </si>
  <si>
    <t>4127.2</t>
  </si>
  <si>
    <t>4126.1</t>
  </si>
  <si>
    <t>GLGVGTPSEALLYVLTSPVGPYYKTGFK</t>
  </si>
  <si>
    <t>4130.2</t>
  </si>
  <si>
    <t>4129.1</t>
  </si>
  <si>
    <t>4132.2</t>
  </si>
  <si>
    <t>4131.1</t>
  </si>
  <si>
    <t>4132.3</t>
  </si>
  <si>
    <t>4131.2</t>
  </si>
  <si>
    <t>4133.2</t>
  </si>
  <si>
    <t>4132.1</t>
  </si>
  <si>
    <t>YD-TRVISEILNNIK</t>
  </si>
  <si>
    <t>4134.2</t>
  </si>
  <si>
    <t>4133.1</t>
  </si>
  <si>
    <t>VQAVAVLKGDAGVSGVVK</t>
  </si>
  <si>
    <t>4134.3</t>
  </si>
  <si>
    <t>4134.4</t>
  </si>
  <si>
    <t>4133.3</t>
  </si>
  <si>
    <t>4135.2</t>
  </si>
  <si>
    <t>4134.1</t>
  </si>
  <si>
    <t>YS-METPLDLLKLnLDER</t>
  </si>
  <si>
    <t>4135.3</t>
  </si>
  <si>
    <t>4135.4</t>
  </si>
  <si>
    <t>4135.5</t>
  </si>
  <si>
    <t>4136.2</t>
  </si>
  <si>
    <t>4135.1</t>
  </si>
  <si>
    <t>4137.2</t>
  </si>
  <si>
    <t>4136.1</t>
  </si>
  <si>
    <t>4137.3</t>
  </si>
  <si>
    <t>4137.4</t>
  </si>
  <si>
    <t>4136.3</t>
  </si>
  <si>
    <t>4138.2</t>
  </si>
  <si>
    <t>4137.1</t>
  </si>
  <si>
    <t>4138.3</t>
  </si>
  <si>
    <t>4138.4</t>
  </si>
  <si>
    <t>4138.5</t>
  </si>
  <si>
    <t>4138.6</t>
  </si>
  <si>
    <t>4137.5</t>
  </si>
  <si>
    <t>4138.7</t>
  </si>
  <si>
    <t>4137.6</t>
  </si>
  <si>
    <t>4139.10</t>
  </si>
  <si>
    <t>4138.9</t>
  </si>
  <si>
    <t>4139.4</t>
  </si>
  <si>
    <t>4139.5</t>
  </si>
  <si>
    <t>4139.6</t>
  </si>
  <si>
    <t>4139.8</t>
  </si>
  <si>
    <t>4140.10</t>
  </si>
  <si>
    <t>4139.9</t>
  </si>
  <si>
    <t>MLELMLPVFDAPQNLVEQAK</t>
  </si>
  <si>
    <t>4140.18</t>
  </si>
  <si>
    <t>4139.17</t>
  </si>
  <si>
    <t>4140.19</t>
  </si>
  <si>
    <t>4139.18</t>
  </si>
  <si>
    <t>TLSFDLPPQELLTKDSVTLSVDGVVYYR</t>
  </si>
  <si>
    <t>4140.20</t>
  </si>
  <si>
    <t>4139.19</t>
  </si>
  <si>
    <t>SVDELLTEGNEKLAAVPAAGPASAGGAAAASGDAAAEEEKEEEAAEEsDDDMGFGLFD</t>
  </si>
  <si>
    <t>4140.2</t>
  </si>
  <si>
    <t>4139.1</t>
  </si>
  <si>
    <t>4140.8</t>
  </si>
  <si>
    <t>4139.7</t>
  </si>
  <si>
    <t>4140.9</t>
  </si>
  <si>
    <t>SLPELLPLEVLDK</t>
  </si>
  <si>
    <t>4141.10</t>
  </si>
  <si>
    <t>4141.11</t>
  </si>
  <si>
    <t>LAPALAMGNVCLLKPAAVTPLNALYFASLcKK</t>
  </si>
  <si>
    <t>YS-IAPALAMGNVCILKPAAVTPLNALYFASLCKK</t>
  </si>
  <si>
    <t>4141.13</t>
  </si>
  <si>
    <t>4140.12</t>
  </si>
  <si>
    <t>LVEDPQVLAPFLGKLLPGLKSNFATLADPEAR</t>
  </si>
  <si>
    <t>4141.14</t>
  </si>
  <si>
    <t>4140.13</t>
  </si>
  <si>
    <t>SMSLLNSFVNDLFER</t>
  </si>
  <si>
    <t>YS-SMSILNSFVnDIFER</t>
  </si>
  <si>
    <t>YS-SMSILnSFVNDIFER</t>
  </si>
  <si>
    <t>YD-AIPGEYITYALSGYVR</t>
  </si>
  <si>
    <t>4141.18</t>
  </si>
  <si>
    <t>4140.17</t>
  </si>
  <si>
    <t>SKTSPYVLPVPFLNVLNGGSHAGGALALQEFMLAPTGAK</t>
  </si>
  <si>
    <t>4141.2</t>
  </si>
  <si>
    <t>4140.1</t>
  </si>
  <si>
    <t>4141.3</t>
  </si>
  <si>
    <t>SRDLEVLEGMSLFAELSGNLVPVKK</t>
  </si>
  <si>
    <t>4141.5</t>
  </si>
  <si>
    <t>4140.4</t>
  </si>
  <si>
    <t>NFTPEQLSSMVLGKMKETAESYLGAK</t>
  </si>
  <si>
    <t>4141.6</t>
  </si>
  <si>
    <t>4140.5</t>
  </si>
  <si>
    <t>LVEDPQVLAPFLGKLLPGLK</t>
  </si>
  <si>
    <t>4141.7</t>
  </si>
  <si>
    <t>4140.6</t>
  </si>
  <si>
    <t>MLELMLPVFDAPQNLVEQAKLTAATNAKQ</t>
  </si>
  <si>
    <t>4141.8</t>
  </si>
  <si>
    <t>4140.7</t>
  </si>
  <si>
    <t>MLELMLPVFdAPQNLVEQAKLTAATNAKQ</t>
  </si>
  <si>
    <t>4141.9</t>
  </si>
  <si>
    <t>VLLDGPKAGVPRQALNLGQVVLTPLTFALPR</t>
  </si>
  <si>
    <t>4142.11</t>
  </si>
  <si>
    <t>DLEVLEGMSLFAELSGNLVPVKK</t>
  </si>
  <si>
    <t>4142.13</t>
  </si>
  <si>
    <t>4141.12</t>
  </si>
  <si>
    <t>AKGVEVVLPVDFLLADAFSADANTK</t>
  </si>
  <si>
    <t>4142.14</t>
  </si>
  <si>
    <t>4142.16</t>
  </si>
  <si>
    <t>4141.15</t>
  </si>
  <si>
    <t>TSPYVLPVPFLNVLNGGSHAGGALALQEFMLAPTGAK</t>
  </si>
  <si>
    <t>4142.17</t>
  </si>
  <si>
    <t>4141.16</t>
  </si>
  <si>
    <t>VGVVSLLEAGDSDLLTTLA</t>
  </si>
  <si>
    <t>4142.19</t>
  </si>
  <si>
    <t>LGTQEDLFPFLGGAGPYFSFPGDYGLSR</t>
  </si>
  <si>
    <t>4142.20</t>
  </si>
  <si>
    <t>4141.19</t>
  </si>
  <si>
    <t>SLPELLPLEVLDKTLNQK</t>
  </si>
  <si>
    <t>4142.2</t>
  </si>
  <si>
    <t>4141.1</t>
  </si>
  <si>
    <t>4142.3</t>
  </si>
  <si>
    <t>NLKTLAETLAEELLNAAK</t>
  </si>
  <si>
    <t>4142.4</t>
  </si>
  <si>
    <t>QALNLGQVVLTPLTFALPR</t>
  </si>
  <si>
    <t>4142.7</t>
  </si>
  <si>
    <t>LLTLTNAANVPVENLWADLFAK</t>
  </si>
  <si>
    <t>4142.8</t>
  </si>
  <si>
    <t>TLGHSVQSPDDTVKLLTELFNL</t>
  </si>
  <si>
    <t>4142.9</t>
  </si>
  <si>
    <t>YNEFLLAYEAGDMLEWLQEK</t>
  </si>
  <si>
    <t>4143.13</t>
  </si>
  <si>
    <t>4142.12</t>
  </si>
  <si>
    <t>NFEMcQEFEQNASTFLQWLLETR</t>
  </si>
  <si>
    <t>YS-NFEMCQEFEQNASTFLQWILETR</t>
  </si>
  <si>
    <t>4143.14</t>
  </si>
  <si>
    <t>YD-RVDLGDNLEDALILDIK</t>
  </si>
  <si>
    <t>YS-IVDLGDnLEDALILDIK</t>
  </si>
  <si>
    <t>4143.6</t>
  </si>
  <si>
    <t>4142.5</t>
  </si>
  <si>
    <t>GTVLLDLQETSLAGVANQLLDR</t>
  </si>
  <si>
    <t>YD-GTVRLDLQETSLAGVANQLLDR</t>
  </si>
  <si>
    <t>YD-LFYKPVMrMAVRPLksIR</t>
  </si>
  <si>
    <t>YS-GTVLLDLqETSLAGVANQLLDR</t>
  </si>
  <si>
    <t>4143.8</t>
  </si>
  <si>
    <t>GALVGPDLAVLALVLVK</t>
  </si>
  <si>
    <t>4143.9</t>
  </si>
  <si>
    <t>STESALSYAALLLADSELELSSEK</t>
  </si>
  <si>
    <t>YS-StESALSYAALILADSEIEISSEK</t>
  </si>
  <si>
    <t>YS-STEsALSYAALILADSEIEISSEK</t>
  </si>
  <si>
    <t>4144.12</t>
  </si>
  <si>
    <t>4143.11</t>
  </si>
  <si>
    <t>MTQLMFETFNTPAMYVALQAVLSLYASGR</t>
  </si>
  <si>
    <t>4144.3</t>
  </si>
  <si>
    <t>4143.2</t>
  </si>
  <si>
    <t>TVLENPLEMLL</t>
  </si>
  <si>
    <t>4144.4</t>
  </si>
  <si>
    <t>4143.3</t>
  </si>
  <si>
    <t>qALNLGQVVLTPLTFALPR</t>
  </si>
  <si>
    <t>4144.9</t>
  </si>
  <si>
    <t>MVKGSGFHLDLLLVVGMGGVAALFGMPWLSATTVR</t>
  </si>
  <si>
    <t>4145.2</t>
  </si>
  <si>
    <t>4144.1</t>
  </si>
  <si>
    <t>4145.4</t>
  </si>
  <si>
    <t>LCYVALDFENEMATAASSSSLEK</t>
  </si>
  <si>
    <t>YD-NyLDAIyDVTVVYEGKDDGGQr</t>
  </si>
  <si>
    <t>4145.6</t>
  </si>
  <si>
    <t>4144.5</t>
  </si>
  <si>
    <t>4145.7</t>
  </si>
  <si>
    <t>4144.6</t>
  </si>
  <si>
    <t>GSGFHLDLLLVVGMGGVAALFGMPWLSATTVR</t>
  </si>
  <si>
    <t>4146.2</t>
  </si>
  <si>
    <t>4145.1</t>
  </si>
  <si>
    <t>4146.4</t>
  </si>
  <si>
    <t>4145.3</t>
  </si>
  <si>
    <t>SPAYRQPLLLAVVLQLSQQLSGLNAVFYYSTSLFEK</t>
  </si>
  <si>
    <t>YD-PPIQAkVeGRGNGIKTAVLNVADISHALNRPAPyIVK</t>
  </si>
  <si>
    <t>4147.3</t>
  </si>
  <si>
    <t>4173.2</t>
  </si>
  <si>
    <t>4172.1</t>
  </si>
  <si>
    <t>VLGDFGVPLSLLLMVLVDFFLQDTYTQK</t>
  </si>
  <si>
    <t>4543.2</t>
  </si>
  <si>
    <t>4542.1</t>
  </si>
  <si>
    <t>4543.3</t>
  </si>
  <si>
    <t>4542.2</t>
  </si>
  <si>
    <t>YS-AAGANVDnVWADVYAK</t>
  </si>
  <si>
    <t>4544.3</t>
  </si>
  <si>
    <t>4545.10</t>
  </si>
  <si>
    <t>4544.9</t>
  </si>
  <si>
    <t>4545.3</t>
  </si>
  <si>
    <t>4544.2</t>
  </si>
  <si>
    <t>4545.4</t>
  </si>
  <si>
    <t>4545.5</t>
  </si>
  <si>
    <t>4544.4</t>
  </si>
  <si>
    <t>4545.9</t>
  </si>
  <si>
    <t>4544.8</t>
  </si>
  <si>
    <t>QLDLSSADAAQEHEEVTVEGPLEDPSELEVDLDYFMK</t>
  </si>
  <si>
    <t>4546.10</t>
  </si>
  <si>
    <t>4546.11</t>
  </si>
  <si>
    <t>4546.12</t>
  </si>
  <si>
    <t>4545.11</t>
  </si>
  <si>
    <t>4546.15</t>
  </si>
  <si>
    <t>4545.14</t>
  </si>
  <si>
    <t>4546.18</t>
  </si>
  <si>
    <t>4545.17</t>
  </si>
  <si>
    <t>4546.19</t>
  </si>
  <si>
    <t>4545.18</t>
  </si>
  <si>
    <t>4546.20</t>
  </si>
  <si>
    <t>4545.19</t>
  </si>
  <si>
    <t>QLNASLADKSYLEGTAVSQADVTVFK</t>
  </si>
  <si>
    <t>4546.5</t>
  </si>
  <si>
    <t>4546.6</t>
  </si>
  <si>
    <t>4546.8</t>
  </si>
  <si>
    <t>4545.7</t>
  </si>
  <si>
    <t>4547.10</t>
  </si>
  <si>
    <t>4546.9</t>
  </si>
  <si>
    <t>4547.17</t>
  </si>
  <si>
    <t>4546.16</t>
  </si>
  <si>
    <t>4547.18</t>
  </si>
  <si>
    <t>4546.17</t>
  </si>
  <si>
    <t>YS-ASTDFSkIETLKQLNASLADKSYIEGTAVSQADVTVFK</t>
  </si>
  <si>
    <t>4547.2</t>
  </si>
  <si>
    <t>4546.1</t>
  </si>
  <si>
    <t>4547.4</t>
  </si>
  <si>
    <t>4546.3</t>
  </si>
  <si>
    <t>4547.6</t>
  </si>
  <si>
    <t>4547.7</t>
  </si>
  <si>
    <t>AKDLEGVDLLLGVCSSGLLVYKDK</t>
  </si>
  <si>
    <t>4548.10</t>
  </si>
  <si>
    <t>4547.9</t>
  </si>
  <si>
    <t>YD-ALKSAnLRAGHWAAISGAAGGLGSLAVQYAK</t>
  </si>
  <si>
    <t>YD-LkSANLMAGHWVAISGAAGGLGSLAVQYAK</t>
  </si>
  <si>
    <t>4548.3</t>
  </si>
  <si>
    <t>LAVLSYYKVDAEGKVTK</t>
  </si>
  <si>
    <t>4548.5</t>
  </si>
  <si>
    <t>4548.6</t>
  </si>
  <si>
    <t>4547.5</t>
  </si>
  <si>
    <t>4548.7</t>
  </si>
  <si>
    <t>YS-TGSRGGVTqVRVEFLEDTSR</t>
  </si>
  <si>
    <t>4548.8</t>
  </si>
  <si>
    <t>4549.2</t>
  </si>
  <si>
    <t>4548.1</t>
  </si>
  <si>
    <t>VRVTGGGHVSQVYALR</t>
  </si>
  <si>
    <t>4549.5</t>
  </si>
  <si>
    <t>4548.4</t>
  </si>
  <si>
    <t>WVQLEENLGENGAWGRPHLSHLTFWSLLELR</t>
  </si>
  <si>
    <t>4549.6</t>
  </si>
  <si>
    <t>GLLGYTEHQVVSSDFNSDTHSSTFDAGAGLALNDHFVK</t>
  </si>
  <si>
    <t>4550.2</t>
  </si>
  <si>
    <t>4549.1</t>
  </si>
  <si>
    <t>4550.3</t>
  </si>
  <si>
    <t>4550.5</t>
  </si>
  <si>
    <t>4549.4</t>
  </si>
  <si>
    <t>4551.2</t>
  </si>
  <si>
    <t>4550.1</t>
  </si>
  <si>
    <t>4551.3</t>
  </si>
  <si>
    <t>QASEGPLKGLLGYTEHQVVSSDFNSDTHSSTFDAGAGLALNDHFVK</t>
  </si>
  <si>
    <t>4552.3</t>
  </si>
  <si>
    <t>VHLENMGSHDLVDGNHRLVLGLLWTLLLRFQLQDLVVQTQEGR</t>
  </si>
  <si>
    <t>totalYS</t>
  </si>
  <si>
    <t>totalNS</t>
  </si>
  <si>
    <t>totalND</t>
  </si>
  <si>
    <t>totalYD</t>
  </si>
  <si>
    <t>http://proteomics.broadinstitute.org/millscripts/viewfeed.pl?side=xl&amp;cycle=1</t>
  </si>
  <si>
    <t>&amp;fixedMods=iaaC</t>
  </si>
  <si>
    <t>&amp;file=msdataSM/iPRG2012_nd/cpick_in/iPRG2012_nd</t>
  </si>
  <si>
    <t>Precursor_z_consensus_manual</t>
  </si>
  <si>
    <t>Precursor_MH+_theoretical</t>
  </si>
  <si>
    <t>Precursor_m/z_theoretical</t>
  </si>
  <si>
    <t>nd_theoretical_ppm_error</t>
  </si>
  <si>
    <t>di_theoretical_ppm_error</t>
  </si>
  <si>
    <t>consensus_theoretical_ppm_error</t>
  </si>
  <si>
    <t>SAKAQNPMRDLK</t>
  </si>
  <si>
    <t>LATVSLPR</t>
  </si>
  <si>
    <t>VVTVSLPR</t>
  </si>
  <si>
    <t>VAEVSLPR</t>
  </si>
  <si>
    <t>cGDCGSALQGLSTLRPR</t>
  </si>
  <si>
    <t>CGDcGSALQGLSTLRPR</t>
  </si>
  <si>
    <t>LVSNAScTTNcLAPLAK</t>
  </si>
  <si>
    <t>cGDcGSALQGLSTLRPR</t>
  </si>
  <si>
    <t>SDEEHTFETADAGSSATYPMQcSALRK</t>
  </si>
  <si>
    <t>sDEEHTFETADAGSSATYPMQcSALRK</t>
  </si>
  <si>
    <t>SDEEHTFETADAGSSATYPMQcSALR</t>
  </si>
  <si>
    <t>TYcPYCHAALNTLFEK</t>
  </si>
  <si>
    <t>TYCPYcHAALNTLFEK</t>
  </si>
  <si>
    <t>MEnDKGqLVELYVPR</t>
  </si>
  <si>
    <t>SLVVqEQGSFQHLLR</t>
  </si>
  <si>
    <t>LcLPTFESEELLK</t>
  </si>
  <si>
    <t>VLNNcFSYdLVPAPAVLEK</t>
  </si>
  <si>
    <t>Precursor_z_agree</t>
  </si>
  <si>
    <t>num C</t>
  </si>
  <si>
    <t>MDSEVAALVLDNGSGMcK</t>
  </si>
  <si>
    <t>RLcDELATLQSK</t>
  </si>
  <si>
    <t>SLAcVLTVLNEQQR</t>
  </si>
  <si>
    <t>VVEVcLADLQGSEDHSFR</t>
  </si>
  <si>
    <t>YSNLVcK</t>
  </si>
  <si>
    <t>DTTHLKFASDPGcAFTK</t>
  </si>
  <si>
    <t>KYDLNLcR</t>
  </si>
  <si>
    <t>cAnCVKER</t>
  </si>
  <si>
    <t>num c</t>
  </si>
  <si>
    <t>VcSSHTGLLRK</t>
  </si>
  <si>
    <t>VEAScFDGNKR</t>
  </si>
  <si>
    <t>QCRVcSSHTGLLR</t>
  </si>
  <si>
    <t>HDAEGVVcVR</t>
  </si>
  <si>
    <t>KAQcPLLER</t>
  </si>
  <si>
    <t>AQcPLLER</t>
  </si>
  <si>
    <t>MLGNGRVEAScFDGNKR</t>
  </si>
  <si>
    <t>LcDELATLQSKR</t>
  </si>
  <si>
    <t>LcVNEKPPAESAVAVK</t>
  </si>
  <si>
    <t>EcSNPTCGAGVFLANHKDR</t>
  </si>
  <si>
    <t>YGLcGPNGCGKSTLMR</t>
  </si>
  <si>
    <t>EGAMcELVTPK</t>
  </si>
  <si>
    <t>VLKGWDQGVAGMcVGEKR</t>
  </si>
  <si>
    <t>ScAAAGTECLLSGWGNTk</t>
  </si>
  <si>
    <t>SCAAAGTEcLLSGWGNTk</t>
  </si>
  <si>
    <t>ScAAAGTEcLLSGWGNTk</t>
  </si>
  <si>
    <t>SDEEHtFETADAGSSATYPMQcSALR</t>
  </si>
  <si>
    <t>FVPSKPmcVEAFSEYPPLGR</t>
  </si>
  <si>
    <t>YTSDLKLVSNAScTTNcLAPLAK</t>
  </si>
  <si>
    <t>VNcKENTLLGEFDLK</t>
  </si>
  <si>
    <t>GLSAcAVCDGAVPLFR</t>
  </si>
  <si>
    <t>sDEEHTFETADAGSSATYPMqCSALRKNGFVVLK</t>
  </si>
  <si>
    <t>SLGLVPDMLAcR</t>
  </si>
  <si>
    <t>VATVSLPRScAAAGTEcLLSGWGNTk</t>
  </si>
  <si>
    <t>YVRANGTTVLVGMPAGAKccSDVFNQVVK</t>
  </si>
  <si>
    <t>ANGTTVLVGMPAGAKccSDVFNQVVK</t>
  </si>
  <si>
    <t>SSGSSYPSLLQcLkAPVLSDSScK</t>
  </si>
  <si>
    <t>LVGGYTcAANSLPYQVSLNSGSHFcGGSLLNSQWVVSAAHcYKSr</t>
  </si>
  <si>
    <t>ALVNTYFSLAAcVLTAFAFSSLVEHR</t>
  </si>
  <si>
    <t>YS-VCSSHTGLIRK</t>
  </si>
  <si>
    <t>YS-VEASCFDGNKR</t>
  </si>
  <si>
    <t>YS-ALASKYNCDKSVCR</t>
  </si>
  <si>
    <t>YS-YSNLVCK</t>
  </si>
  <si>
    <t>YS-KAQCPIIER</t>
  </si>
  <si>
    <t>YS-LHYCVSCAIHAR</t>
  </si>
  <si>
    <t>YS-MLGNGRVEASCFDGNKR</t>
  </si>
  <si>
    <t>YS-KYDLNICR</t>
  </si>
  <si>
    <t>YS-LCDEIATIQSKR</t>
  </si>
  <si>
    <t>YS-LCVNEKPPAESAVAVK</t>
  </si>
  <si>
    <t>YD-rcrEFLWSK</t>
  </si>
  <si>
    <t>YS-YGICGPNGCGKSTLMR</t>
  </si>
  <si>
    <t>YS-RLCDEIATIQSK</t>
  </si>
  <si>
    <t>YD-KIYEIScLKISILK</t>
  </si>
  <si>
    <t>YS-EGAMCELVTPK</t>
  </si>
  <si>
    <t>YS-cCSDVFNQVVK</t>
  </si>
  <si>
    <t>YS-CCSDVFNQVVK</t>
  </si>
  <si>
    <t>YS-DTTHIKFASDPGCAFTK</t>
  </si>
  <si>
    <t>YS-IVSNASCTTnCLAPLAK</t>
  </si>
  <si>
    <t>YS-CGDCGSALQGISTLRPR</t>
  </si>
  <si>
    <t>YD-IVFRcSEcIK</t>
  </si>
  <si>
    <t>YS-SDEEHTFETADAGSSATYPMQCSALRK</t>
  </si>
  <si>
    <t>YS-SCAAAGTECLISGWGNTk</t>
  </si>
  <si>
    <t>YS-SDEEHTFETADAGSSATYPMQCSALR</t>
  </si>
  <si>
    <t>YS-LSVCGIAAICQK</t>
  </si>
  <si>
    <t>YS-VVEVCLADLQGSEDHSFR</t>
  </si>
  <si>
    <t>YS-SCAAAGTECLISGWGNTK</t>
  </si>
  <si>
    <t>YS-TYCPYCHAALNTLFEK</t>
  </si>
  <si>
    <t>YS-SDEEHTFETADAGSSATYPmQcSALrKNGFVVIK</t>
  </si>
  <si>
    <t>YS-sDEEHTFETADAGSSATYPMQCSALR</t>
  </si>
  <si>
    <t>YS-YTSDLKIVSNASCTTNCLAPLAK</t>
  </si>
  <si>
    <t>YS-VNCKENTLLGEFDLK</t>
  </si>
  <si>
    <t>YS-GISACAVCDGAVPIFR</t>
  </si>
  <si>
    <t>YS-FVPSkPmcVEAFSEYPPLGR</t>
  </si>
  <si>
    <t>YS-SIACVLTVINEQQR</t>
  </si>
  <si>
    <t>YS-AIFTESVKnVAAGcNPMDLR</t>
  </si>
  <si>
    <t>YS-SLGLVPDMIACR</t>
  </si>
  <si>
    <t>YD-THIsccIILATQRFLQK</t>
  </si>
  <si>
    <t>YS-VATVSLPRSCAAAGTECLISGWGNTk</t>
  </si>
  <si>
    <t>YS-YVRANGTTVLVGMPAGAKCCSDVFNQVVK</t>
  </si>
  <si>
    <t>YS-SGDAALVKFVPSkPmcVEAFSEYPPLGR</t>
  </si>
  <si>
    <t>YS-ANGTTVLVGMPAGAKCCSDVFNQVVK</t>
  </si>
  <si>
    <t>YD-FVpSKpMcVEAFSEYPPLGR</t>
  </si>
  <si>
    <t>YD-cnVLLIqKSILR</t>
  </si>
  <si>
    <t>YD-LVcEDVNVDrFYPVLyPk</t>
  </si>
  <si>
    <t>YS-MDSEVAALVIDNGSGMCK</t>
  </si>
  <si>
    <t>YS-NkPGVYTkVcNYVNWIQQTIAAN</t>
  </si>
  <si>
    <t>YS-SAVIIDNmckLVEDPQVIAPFLGK</t>
  </si>
  <si>
    <t>YS-AIVNTYFSLAACVLTAFAFSSLVEHR</t>
  </si>
  <si>
    <t>NAGQLcSSGSR</t>
  </si>
  <si>
    <t>TcVADESAENcDK</t>
  </si>
  <si>
    <t>ScAAAGTEcLLSGWGnTK</t>
  </si>
  <si>
    <t>ScAAAGTECLLSGWGNTK</t>
  </si>
  <si>
    <t>YS-NAGQICSSGSR</t>
  </si>
  <si>
    <t>YD-kcIIVEEGK</t>
  </si>
  <si>
    <t>YS-TCVADESAENCDK</t>
  </si>
  <si>
    <t>YS-SDEEHTFETADAGsSATYPMQCSALRK</t>
  </si>
  <si>
    <t>YS-sDEEhTFETADAGSSATYPMQCSALRK</t>
  </si>
  <si>
    <t>YD-IVEVNGVcMEGK</t>
  </si>
  <si>
    <t>YS-SCAAAGTEcLISGWGnTK</t>
  </si>
  <si>
    <t>YS-ScAAAGTEcLISGWGnTK</t>
  </si>
  <si>
    <t>YS-VATVSLPRScAAAGTEcLISGWGnTK</t>
  </si>
  <si>
    <t>YS-nKPGVYTKVcnYVNWIQQTIAAN</t>
  </si>
  <si>
    <t>FormaldehydeAdduct</t>
  </si>
  <si>
    <t>Trimethylation</t>
  </si>
  <si>
    <t>Methylation</t>
  </si>
  <si>
    <t>Dimethylation</t>
  </si>
  <si>
    <t>missing n Deamidation</t>
  </si>
  <si>
    <t>missing q Deamidation</t>
  </si>
  <si>
    <t>missing d  c</t>
  </si>
  <si>
    <t>missing c red</t>
  </si>
  <si>
    <t>nTerm Ac no k no c</t>
  </si>
  <si>
    <t>CCTESLVnR</t>
  </si>
  <si>
    <t>no t pyroCys deamidated</t>
  </si>
  <si>
    <t>probableMonoIsotopeMisAssign</t>
  </si>
  <si>
    <t>Pot not Sod</t>
  </si>
  <si>
    <t>no Ac k</t>
  </si>
  <si>
    <t>SLSSKLSVQDLDLKDKR</t>
  </si>
  <si>
    <t>SKAVGLDLGTTYSCVAHFSNDRVDLLANDQGNR</t>
  </si>
  <si>
    <t>missing n</t>
  </si>
  <si>
    <t>no formyl</t>
  </si>
  <si>
    <t>nG succinimide</t>
  </si>
  <si>
    <t>missing m ox</t>
  </si>
  <si>
    <t>no nterm</t>
  </si>
  <si>
    <t>mDNKTPVTLAKVLK</t>
  </si>
  <si>
    <t>Succinimide</t>
  </si>
  <si>
    <t>YS-MDnKTPVTLAKVIK</t>
  </si>
  <si>
    <t>missing e Cat</t>
  </si>
  <si>
    <t>D-18</t>
  </si>
  <si>
    <t>not reduced</t>
  </si>
  <si>
    <t>Succinimide no s</t>
  </si>
  <si>
    <t>N-term Dimethyl</t>
  </si>
  <si>
    <t>N-term Methyl</t>
  </si>
  <si>
    <t>minus 18</t>
  </si>
  <si>
    <t>unknown</t>
  </si>
  <si>
    <t>Carbamidomethyl N-term and K</t>
  </si>
  <si>
    <t>SLeNLKSFDPFADTGDDETATSNYLHLR</t>
  </si>
  <si>
    <t>Pot no s</t>
  </si>
  <si>
    <t>no s</t>
  </si>
  <si>
    <t>ClusterSortOrder</t>
  </si>
  <si>
    <t>Precursor_z_di</t>
  </si>
  <si>
    <t>Precursor_mz_di</t>
  </si>
  <si>
    <t>93128i</t>
  </si>
  <si>
    <t>87133i</t>
  </si>
  <si>
    <t>94158i</t>
  </si>
  <si>
    <t>97053i</t>
  </si>
  <si>
    <t>42424i</t>
  </si>
  <si>
    <t>77777i</t>
  </si>
  <si>
    <t>40104i</t>
  </si>
  <si>
    <t>87048i</t>
  </si>
  <si>
    <t>34284i</t>
  </si>
  <si>
    <t>Labeled Spectrum Link URL</t>
  </si>
  <si>
    <t>sodiated e</t>
  </si>
  <si>
    <t>pyro1_reduced4_cys</t>
  </si>
  <si>
    <t>Manual Seqeunce Used For Theoretical Mass</t>
  </si>
  <si>
    <t>Column</t>
  </si>
  <si>
    <t>A</t>
  </si>
  <si>
    <t>B-H</t>
  </si>
  <si>
    <t>I-N</t>
  </si>
  <si>
    <t>O</t>
  </si>
  <si>
    <t>Q-R</t>
  </si>
  <si>
    <t>S-U</t>
  </si>
  <si>
    <t>W-AT</t>
  </si>
  <si>
    <t>V</t>
  </si>
  <si>
    <t>BC</t>
  </si>
  <si>
    <t>AZ</t>
  </si>
  <si>
    <t xml:space="preserve">Labeled_spectrum_link_nd: clicking on the spectrum identifier should launch a web browser window that will display a spectrum labeled with the consensus sequence.
  The spectra are retrieved from a server at the Broad Institute of MIT and Harvard.
  The client web browser must have JAVA configured in order for the spectrum viewer to function. </t>
  </si>
  <si>
    <t>Description</t>
  </si>
  <si>
    <t>P</t>
  </si>
  <si>
    <t>Manual Seqeunce Used For Theoretical Mass: adjustment of the concensus sequence and it modifications when attempting to yield a theoretical mass consistent with the measured value</t>
  </si>
  <si>
    <t>Precursor_mass_consensus: reported by participants</t>
  </si>
  <si>
    <t xml:space="preserve">values in the cells note a difference in identification/localization from the consensus </t>
  </si>
  <si>
    <t>BS-CP</t>
  </si>
  <si>
    <t>BD-BR</t>
  </si>
  <si>
    <t>BG-BH</t>
  </si>
  <si>
    <t>BI-BR</t>
  </si>
  <si>
    <t>Names of chemical artifact modifcations associated with lowercase characters in the consensus sequence</t>
  </si>
  <si>
    <t>Names of modifcations included in the spiked-in peptides associated with lowercase characters in the consensus sequence</t>
  </si>
  <si>
    <t>Sort order of rows produced by the consensus clustering supplemental figure</t>
  </si>
  <si>
    <t>Spectrum identifiers used by different participants</t>
  </si>
  <si>
    <t>Precursor mass and charge of the 2 peak lists (de-isotoped and non-deisotoped)</t>
  </si>
  <si>
    <t>Manual assignment of the precursor charge of the consensus result (participants did not report precursor charge)</t>
  </si>
  <si>
    <t>Theoretical precursor MH+ and m/z associated with the consensus sequence and its modifications</t>
  </si>
  <si>
    <t>Precursor mass errors (ppm) between the theoretical mass and those of the different peak lists and the consensus precursor mass reported by participants</t>
  </si>
  <si>
    <t>Values in the cells note the agreement in identifcation with the consensus. 
  YS - Yes Id, Same as consensus
  YD - Yes Id, Different from consensus
  NS - No Id, Same as consensus
  ND - No Id, Different from consensus</t>
  </si>
  <si>
    <t>BA</t>
  </si>
  <si>
    <t>BB</t>
  </si>
  <si>
    <t>nTerm: modification of the N-terminus of the consensus sequence, an empty cell means unmodified</t>
  </si>
  <si>
    <t>Manual Modification Adjustment</t>
  </si>
  <si>
    <t>Manual Modification Adjustment: manual notes about what adjustments must be made to the modifications of the consensus sequence to achieve the correct theoretical mass to overcome lapses  in unifying the participant's reports</t>
  </si>
  <si>
    <t>CQ</t>
  </si>
  <si>
    <t>Labeled Spectrum Link URL; used for the link in column AZ</t>
  </si>
  <si>
    <t>Sequences of spiked in peptides</t>
  </si>
  <si>
    <t>BJ-BK</t>
  </si>
  <si>
    <t>Counts of (C,c) in the consensus sequence. Cysteine modification was the most troublesome item to unify across the participant's results. C is carbamidomethylation, c is either reduced cys, or pyro-Carbamidomethyl (only possible when Cys  at n-Term)</t>
  </si>
  <si>
    <t>In the main table, the bottom 139 lines contained variable modifications for which the processing script could not readily annotate. These contain a note in column BA: Manual Modification Adjustment.</t>
  </si>
  <si>
    <t>AU</t>
  </si>
  <si>
    <t>AV</t>
  </si>
  <si>
    <t>AW</t>
  </si>
  <si>
    <t>AX</t>
  </si>
  <si>
    <t>AY</t>
  </si>
  <si>
    <t>mostCommonYSsequence: the consensus identification with the most common localization of modifications, all Ile have been replaced with Leu</t>
  </si>
  <si>
    <t>numMostCommonYSsequence: count of the number of participants reporting the most common localization within the consensus sequence</t>
  </si>
  <si>
    <t>numDifferentYSlocs: count of the number of different modification localizations reported for the consensus identification</t>
  </si>
  <si>
    <t>percentYSLocalizationAgreement: percent of YS reports with a localization matching the most common localization</t>
  </si>
  <si>
    <t>reducedCys</t>
  </si>
  <si>
    <t>Modification Name</t>
  </si>
  <si>
    <t>Residue</t>
  </si>
  <si>
    <t>Elemental composition change</t>
  </si>
  <si>
    <t>Monoisotopic mass change</t>
  </si>
  <si>
    <t>C</t>
  </si>
  <si>
    <t>Notes</t>
  </si>
  <si>
    <t>present in NG motifs, deamidation intermediates</t>
  </si>
  <si>
    <t>present only at the nTerminal residue of the peptide</t>
  </si>
  <si>
    <t>C2 H2 O</t>
  </si>
  <si>
    <t>C2 O1</t>
  </si>
  <si>
    <t>H-2 O-1</t>
  </si>
  <si>
    <t>K1 H-1</t>
  </si>
  <si>
    <t>N-1 H-3</t>
  </si>
  <si>
    <t>present only at the nTerminal residue of the peptide, deltas from unmodified Cys</t>
  </si>
  <si>
    <t>Na1 H-1</t>
  </si>
  <si>
    <t>C1 O1</t>
  </si>
  <si>
    <t>C H2</t>
  </si>
  <si>
    <t>S O3</t>
  </si>
  <si>
    <t>H-1 N O2</t>
  </si>
  <si>
    <t>C-1 O</t>
  </si>
  <si>
    <t>C2 H4</t>
  </si>
  <si>
    <t>C3 H6</t>
  </si>
  <si>
    <t>H P O3</t>
  </si>
  <si>
    <t>H-1 N-1 O</t>
  </si>
  <si>
    <t>C H N O</t>
  </si>
  <si>
    <t>k,r</t>
  </si>
  <si>
    <t>nTerm,k</t>
  </si>
  <si>
    <t>y</t>
  </si>
  <si>
    <t>s,t,y</t>
  </si>
  <si>
    <t>nTerm,s</t>
  </si>
  <si>
    <t>m</t>
  </si>
  <si>
    <t>n,q</t>
  </si>
  <si>
    <t>n</t>
  </si>
  <si>
    <t>d,e</t>
  </si>
  <si>
    <t>de,e</t>
  </si>
  <si>
    <t>w</t>
  </si>
  <si>
    <t>q</t>
  </si>
  <si>
    <t>e</t>
  </si>
  <si>
    <t>c</t>
  </si>
  <si>
    <t>C2 H3 N1 O1</t>
  </si>
  <si>
    <t>same as unmodified Cys</t>
  </si>
  <si>
    <t xml:space="preserve">Carbamidomethyl Cys is treated as the expected fixed modification, deltas from unmodified Cys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</si>
</sst>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3">
    <xf numFmtId="0" fontId="0" fillId="0" borderId="0" xfId="0"/>
    <xf numFmtId="49" fontId="0" fillId="0" borderId="0" xfId="0" applyNumberFormat="1"/>
    <xf numFmtId="49" fontId="20" fillId="0" borderId="0" xfId="0" applyNumberFormat="1" applyFont="1"/>
    <xf numFmtId="0" fontId="20" fillId="0" borderId="0" xfId="0" applyFont="1"/>
    <xf numFmtId="0" fontId="21" fillId="0" borderId="0" xfId="0" applyFont="1"/>
    <xf numFmtId="0" fontId="20" fillId="34" borderId="0" xfId="0" applyFont="1" applyFill="1"/>
    <xf numFmtId="0" fontId="22" fillId="0" borderId="0" xfId="0" applyFont="1"/>
    <xf numFmtId="0" fontId="20" fillId="0" borderId="0" xfId="0" applyFont="1" applyBorder="1"/>
    <xf numFmtId="0" fontId="20" fillId="35" borderId="0" xfId="0" applyFont="1" applyFill="1"/>
    <xf numFmtId="0" fontId="20" fillId="33" borderId="0" xfId="0" applyFont="1" applyFill="1"/>
    <xf numFmtId="0" fontId="20" fillId="0" borderId="0" xfId="0" applyFont="1" applyFill="1" applyAlignment="1">
      <alignment horizontal="right"/>
    </xf>
    <xf numFmtId="0" fontId="20" fillId="0" borderId="0" xfId="0" applyFont="1" applyFill="1" applyAlignment="1">
      <alignment horizontal="left"/>
    </xf>
    <xf numFmtId="0" fontId="20" fillId="0" borderId="0" xfId="0" applyFont="1" applyFill="1"/>
    <xf numFmtId="49" fontId="20" fillId="0" borderId="0" xfId="0" applyNumberFormat="1" applyFont="1" applyBorder="1"/>
    <xf numFmtId="0" fontId="22" fillId="0" borderId="0" xfId="0" applyFont="1" applyBorder="1"/>
    <xf numFmtId="0" fontId="20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vertical="center"/>
    </xf>
    <xf numFmtId="0" fontId="19" fillId="0" borderId="0" xfId="0" applyFont="1" applyFill="1" applyAlignment="1">
      <alignment vertical="center"/>
    </xf>
    <xf numFmtId="164" fontId="20" fillId="0" borderId="0" xfId="0" applyNumberFormat="1" applyFont="1" applyFill="1"/>
    <xf numFmtId="0" fontId="22" fillId="0" borderId="0" xfId="0" applyFont="1" applyFill="1"/>
    <xf numFmtId="0" fontId="19" fillId="0" borderId="0" xfId="0" applyFont="1" applyFill="1"/>
    <xf numFmtId="0" fontId="19" fillId="0" borderId="0" xfId="0" applyFont="1" applyFill="1" applyAlignment="1">
      <alignment vertical="center" wrapText="1"/>
    </xf>
    <xf numFmtId="0" fontId="19" fillId="0" borderId="0" xfId="0" applyFont="1" applyFill="1" applyBorder="1"/>
    <xf numFmtId="49" fontId="20" fillId="0" borderId="0" xfId="0" applyNumberFormat="1" applyFont="1" applyFill="1"/>
    <xf numFmtId="49" fontId="20" fillId="0" borderId="0" xfId="0" applyNumberFormat="1" applyFont="1" applyFill="1" applyBorder="1"/>
    <xf numFmtId="0" fontId="20" fillId="0" borderId="0" xfId="0" applyFont="1" applyFill="1" applyBorder="1"/>
    <xf numFmtId="0" fontId="20" fillId="0" borderId="0" xfId="0" applyFont="1" applyFill="1" applyBorder="1" applyAlignment="1">
      <alignment horizontal="right"/>
    </xf>
    <xf numFmtId="164" fontId="20" fillId="0" borderId="0" xfId="0" applyNumberFormat="1" applyFont="1" applyFill="1" applyBorder="1"/>
    <xf numFmtId="0" fontId="23" fillId="0" borderId="0" xfId="42" applyFont="1" applyFill="1" applyBorder="1"/>
    <xf numFmtId="0" fontId="23" fillId="0" borderId="0" xfId="42" applyFont="1" applyFill="1"/>
    <xf numFmtId="165" fontId="20" fillId="0" borderId="0" xfId="0" applyNumberFormat="1" applyFont="1"/>
    <xf numFmtId="165" fontId="20" fillId="0" borderId="0" xfId="0" applyNumberFormat="1" applyFont="1" applyBorder="1"/>
    <xf numFmtId="165" fontId="20" fillId="0" borderId="0" xfId="0" applyNumberFormat="1" applyFont="1" applyFill="1"/>
    <xf numFmtId="165" fontId="20" fillId="0" borderId="0" xfId="0" applyNumberFormat="1" applyFont="1" applyFill="1" applyBorder="1"/>
    <xf numFmtId="0" fontId="21" fillId="0" borderId="0" xfId="0" applyFont="1" applyFill="1" applyBorder="1" applyAlignment="1">
      <alignment horizontal="left"/>
    </xf>
    <xf numFmtId="0" fontId="21" fillId="0" borderId="0" xfId="0" applyFont="1" applyFill="1"/>
    <xf numFmtId="0" fontId="21" fillId="0" borderId="0" xfId="0" applyFont="1" applyFill="1" applyBorder="1"/>
    <xf numFmtId="165" fontId="19" fillId="0" borderId="0" xfId="0" applyNumberFormat="1" applyFont="1" applyFill="1"/>
    <xf numFmtId="165" fontId="21" fillId="0" borderId="0" xfId="0" applyNumberFormat="1" applyFont="1" applyFill="1"/>
    <xf numFmtId="165" fontId="19" fillId="0" borderId="0" xfId="0" applyNumberFormat="1" applyFont="1" applyFill="1" applyBorder="1"/>
    <xf numFmtId="165" fontId="19" fillId="0" borderId="0" xfId="0" applyNumberFormat="1" applyFont="1" applyFill="1" applyAlignment="1">
      <alignment vertical="center"/>
    </xf>
    <xf numFmtId="165" fontId="19" fillId="0" borderId="0" xfId="0" applyNumberFormat="1" applyFont="1" applyFill="1" applyBorder="1" applyAlignment="1">
      <alignment vertical="center"/>
    </xf>
    <xf numFmtId="165" fontId="19" fillId="0" borderId="0" xfId="0" applyNumberFormat="1" applyFont="1" applyFill="1" applyAlignment="1">
      <alignment vertical="center" wrapText="1"/>
    </xf>
    <xf numFmtId="165" fontId="19" fillId="0" borderId="0" xfId="0" applyNumberFormat="1" applyFont="1" applyFill="1" applyBorder="1" applyAlignment="1">
      <alignment vertical="center" wrapText="1"/>
    </xf>
    <xf numFmtId="0" fontId="21" fillId="0" borderId="0" xfId="0" applyFont="1" applyBorder="1"/>
    <xf numFmtId="0" fontId="24" fillId="0" borderId="10" xfId="0" applyFont="1" applyBorder="1" applyAlignment="1"/>
    <xf numFmtId="0" fontId="24" fillId="0" borderId="0" xfId="0" applyFont="1" applyAlignment="1"/>
    <xf numFmtId="0" fontId="25" fillId="0" borderId="0" xfId="0" applyFont="1" applyFill="1" applyBorder="1" applyAlignment="1"/>
    <xf numFmtId="0" fontId="24" fillId="0" borderId="10" xfId="0" applyFont="1" applyBorder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Fill="1" applyBorder="1" applyAlignment="1">
      <alignment wrapText="1"/>
    </xf>
    <xf numFmtId="0" fontId="24" fillId="0" borderId="0" xfId="0" applyFont="1"/>
    <xf numFmtId="0" fontId="24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00FF"/>
        </patternFill>
      </fill>
      <border>
        <vertical/>
        <horizontal/>
      </border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7841"/>
  <sheetViews>
    <sheetView tabSelected="1" workbookViewId="0">
      <pane ySplit="1" topLeftCell="A23" activePane="bottomLeft" state="frozen"/>
      <selection pane="bottomLeft" activeCell="F38" sqref="F38"/>
    </sheetView>
  </sheetViews>
  <sheetFormatPr defaultRowHeight="11.25" x14ac:dyDescent="0.2"/>
  <cols>
    <col min="1" max="1" width="5.7109375" style="3" customWidth="1"/>
    <col min="2" max="3" width="5.7109375" style="2" customWidth="1"/>
    <col min="4" max="8" width="5.7109375" style="3" customWidth="1"/>
    <col min="9" max="10" width="9.140625" style="30"/>
    <col min="11" max="11" width="5.7109375" style="30" customWidth="1"/>
    <col min="12" max="13" width="1.7109375" style="3" customWidth="1"/>
    <col min="14" max="14" width="2.7109375" style="10" customWidth="1"/>
    <col min="15" max="15" width="1.7109375" style="35" customWidth="1"/>
    <col min="16" max="16" width="8.7109375" style="12" customWidth="1"/>
    <col min="17" max="18" width="7.7109375" style="32" customWidth="1"/>
    <col min="19" max="21" width="6.7109375" style="18" customWidth="1"/>
    <col min="22" max="22" width="7.7109375" style="30" customWidth="1"/>
    <col min="23" max="27" width="5.7109375" style="3" customWidth="1"/>
    <col min="28" max="28" width="5.7109375" style="12" customWidth="1"/>
    <col min="29" max="46" width="5.7109375" style="3" customWidth="1"/>
    <col min="47" max="50" width="2.7109375" style="3" customWidth="1"/>
    <col min="51" max="51" width="3.7109375" style="3" customWidth="1"/>
    <col min="52" max="52" width="40.85546875" style="6" customWidth="1"/>
    <col min="53" max="53" width="4.7109375" style="11" customWidth="1"/>
    <col min="54" max="54" width="3.7109375" style="12" customWidth="1"/>
    <col min="55" max="55" width="13.5703125" style="12" customWidth="1"/>
    <col min="56" max="61" width="6.7109375" style="12" customWidth="1"/>
    <col min="62" max="63" width="4.7109375" style="12" customWidth="1"/>
    <col min="64" max="70" width="6.7109375" style="3" customWidth="1"/>
    <col min="71" max="94" width="5.7109375" style="3" customWidth="1"/>
    <col min="95" max="16384" width="9.140625" style="3"/>
  </cols>
  <sheetData>
    <row r="1" spans="1:104" x14ac:dyDescent="0.2">
      <c r="A1" s="3" t="s">
        <v>20345</v>
      </c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0" t="s">
        <v>7</v>
      </c>
      <c r="J1" s="30" t="s">
        <v>20347</v>
      </c>
      <c r="K1" s="30" t="s">
        <v>9</v>
      </c>
      <c r="L1" s="3" t="s">
        <v>11</v>
      </c>
      <c r="M1" s="3" t="s">
        <v>20346</v>
      </c>
      <c r="N1" s="10" t="s">
        <v>20206</v>
      </c>
      <c r="O1" s="35" t="s">
        <v>20183</v>
      </c>
      <c r="P1" s="11" t="s">
        <v>20360</v>
      </c>
      <c r="Q1" s="32" t="s">
        <v>20184</v>
      </c>
      <c r="R1" s="32" t="s">
        <v>20185</v>
      </c>
      <c r="S1" s="18" t="s">
        <v>20186</v>
      </c>
      <c r="T1" s="18" t="s">
        <v>20187</v>
      </c>
      <c r="U1" s="18" t="s">
        <v>20188</v>
      </c>
      <c r="V1" s="30" t="s">
        <v>13</v>
      </c>
      <c r="W1" s="3" t="s">
        <v>14</v>
      </c>
      <c r="X1" s="3">
        <v>58288</v>
      </c>
      <c r="Y1" s="3">
        <v>33564</v>
      </c>
      <c r="Z1" s="3" t="s">
        <v>20348</v>
      </c>
      <c r="AA1" s="3">
        <v>11211</v>
      </c>
      <c r="AB1" s="12">
        <v>58409</v>
      </c>
      <c r="AC1" s="3" t="s">
        <v>20349</v>
      </c>
      <c r="AD1" s="3" t="s">
        <v>20350</v>
      </c>
      <c r="AE1" s="3" t="s">
        <v>20351</v>
      </c>
      <c r="AF1" s="3" t="s">
        <v>20352</v>
      </c>
      <c r="AG1" s="3" t="s">
        <v>20353</v>
      </c>
      <c r="AH1" s="3">
        <v>23068</v>
      </c>
      <c r="AI1" s="3" t="s">
        <v>20354</v>
      </c>
      <c r="AJ1" s="3" t="s">
        <v>20355</v>
      </c>
      <c r="AK1" s="3">
        <v>92653</v>
      </c>
      <c r="AL1" s="3" t="s">
        <v>20356</v>
      </c>
      <c r="AM1" s="3">
        <v>23117</v>
      </c>
      <c r="AN1" s="3">
        <v>74564</v>
      </c>
      <c r="AO1" s="3">
        <v>14151</v>
      </c>
      <c r="AP1" s="3">
        <v>52781</v>
      </c>
      <c r="AQ1" s="3">
        <v>47603</v>
      </c>
      <c r="AR1" s="3">
        <v>14152</v>
      </c>
      <c r="AS1" s="3">
        <v>45511</v>
      </c>
      <c r="AT1" s="3">
        <v>11821</v>
      </c>
      <c r="AU1" s="3" t="s">
        <v>24</v>
      </c>
      <c r="AV1" s="3" t="s">
        <v>25</v>
      </c>
      <c r="AW1" s="3" t="s">
        <v>26</v>
      </c>
      <c r="AX1" s="3" t="s">
        <v>27</v>
      </c>
      <c r="AY1" s="3" t="s">
        <v>28</v>
      </c>
      <c r="AZ1" s="4" t="s">
        <v>29</v>
      </c>
      <c r="BA1" s="11" t="s">
        <v>20394</v>
      </c>
      <c r="BB1" s="12" t="s">
        <v>30</v>
      </c>
      <c r="BC1" s="12" t="s">
        <v>31</v>
      </c>
      <c r="BD1" s="12" t="s">
        <v>32</v>
      </c>
      <c r="BE1" s="12" t="s">
        <v>33</v>
      </c>
      <c r="BF1" s="12" t="s">
        <v>34</v>
      </c>
      <c r="BG1" s="12" t="s">
        <v>35</v>
      </c>
      <c r="BH1" s="12" t="s">
        <v>36</v>
      </c>
      <c r="BI1" s="12" t="s">
        <v>37</v>
      </c>
      <c r="BJ1" s="10" t="s">
        <v>20207</v>
      </c>
      <c r="BK1" s="10" t="s">
        <v>20216</v>
      </c>
      <c r="BL1" s="3" t="s">
        <v>38</v>
      </c>
      <c r="BM1" s="3" t="s">
        <v>39</v>
      </c>
      <c r="BN1" s="3" t="s">
        <v>40</v>
      </c>
      <c r="BO1" s="3" t="s">
        <v>41</v>
      </c>
      <c r="BP1" s="3" t="s">
        <v>42</v>
      </c>
      <c r="BQ1" s="3" t="s">
        <v>43</v>
      </c>
      <c r="BR1" s="3" t="s">
        <v>44</v>
      </c>
      <c r="BS1" s="3" t="s">
        <v>14</v>
      </c>
      <c r="BT1" s="3">
        <v>58288</v>
      </c>
      <c r="BU1" s="3">
        <v>33564</v>
      </c>
      <c r="BV1" s="3" t="s">
        <v>20348</v>
      </c>
      <c r="BW1" s="3">
        <v>11211</v>
      </c>
      <c r="BX1" s="3">
        <v>58409</v>
      </c>
      <c r="BY1" s="3" t="s">
        <v>20349</v>
      </c>
      <c r="BZ1" s="3" t="s">
        <v>20350</v>
      </c>
      <c r="CA1" s="3" t="s">
        <v>20351</v>
      </c>
      <c r="CB1" s="3" t="s">
        <v>20352</v>
      </c>
      <c r="CC1" s="3" t="s">
        <v>20353</v>
      </c>
      <c r="CD1" s="3">
        <v>23068</v>
      </c>
      <c r="CE1" s="3" t="s">
        <v>20354</v>
      </c>
      <c r="CF1" s="3" t="s">
        <v>20355</v>
      </c>
      <c r="CG1" s="3">
        <v>92653</v>
      </c>
      <c r="CH1" s="3" t="s">
        <v>20356</v>
      </c>
      <c r="CI1" s="3">
        <v>23117</v>
      </c>
      <c r="CJ1" s="3">
        <v>74564</v>
      </c>
      <c r="CK1" s="3">
        <v>14151</v>
      </c>
      <c r="CL1" s="3">
        <v>52781</v>
      </c>
      <c r="CM1" s="3">
        <v>47603</v>
      </c>
      <c r="CN1" s="3">
        <v>14152</v>
      </c>
      <c r="CO1" s="3">
        <v>45511</v>
      </c>
      <c r="CP1" s="3">
        <v>11821</v>
      </c>
      <c r="CQ1" s="3" t="s">
        <v>20357</v>
      </c>
    </row>
    <row r="2" spans="1:104" x14ac:dyDescent="0.2">
      <c r="A2" s="3">
        <v>5540</v>
      </c>
      <c r="B2" s="2" t="s">
        <v>4120</v>
      </c>
      <c r="C2" s="2" t="s">
        <v>4121</v>
      </c>
      <c r="D2" s="3">
        <v>4766</v>
      </c>
      <c r="E2" s="3">
        <v>4763</v>
      </c>
      <c r="F2" s="3">
        <v>33834</v>
      </c>
      <c r="G2" s="3">
        <v>6373</v>
      </c>
      <c r="H2" s="3">
        <v>21.781300000000002</v>
      </c>
      <c r="I2" s="30">
        <v>447.72050000000002</v>
      </c>
      <c r="J2" s="30">
        <v>447.71968270000002</v>
      </c>
      <c r="K2" s="30">
        <v>8.1999999999999998E-4</v>
      </c>
      <c r="L2" s="3">
        <v>2</v>
      </c>
      <c r="M2" s="3">
        <v>2</v>
      </c>
      <c r="N2" s="10">
        <f t="shared" ref="N2:N65" si="0">IF(AND(M2&gt;0,L2&gt;0), IF(M2=L2,1,-1), 1)</f>
        <v>1</v>
      </c>
      <c r="O2" s="35">
        <v>2</v>
      </c>
      <c r="P2" s="17"/>
      <c r="Q2" s="40">
        <v>894.43156999999997</v>
      </c>
      <c r="R2" s="40">
        <v>447.71942000000001</v>
      </c>
      <c r="S2" s="18">
        <f t="shared" ref="S2:S65" si="1">1000000*(I2-R2)/R2</f>
        <v>2.4122250493439532</v>
      </c>
      <c r="T2" s="18">
        <f t="shared" ref="T2:T65" si="2">1000000*(J2-R2)/R2</f>
        <v>0.58675140785159285</v>
      </c>
      <c r="U2" s="18">
        <f t="shared" ref="U2:U65" si="3">1000000*(V2-R2)/R2</f>
        <v>0.40203750822399226</v>
      </c>
      <c r="V2" s="30">
        <v>447.71960000000001</v>
      </c>
      <c r="W2" s="3" t="s">
        <v>47</v>
      </c>
      <c r="X2" s="3" t="s">
        <v>47</v>
      </c>
      <c r="Y2" s="3" t="s">
        <v>47</v>
      </c>
      <c r="Z2" s="3" t="s">
        <v>47</v>
      </c>
      <c r="AA2" s="3" t="s">
        <v>48</v>
      </c>
      <c r="AB2" s="12" t="s">
        <v>47</v>
      </c>
      <c r="AC2" s="3" t="s">
        <v>47</v>
      </c>
      <c r="AD2" s="3" t="s">
        <v>47</v>
      </c>
      <c r="AE2" s="3" t="s">
        <v>47</v>
      </c>
      <c r="AF2" s="3" t="s">
        <v>47</v>
      </c>
      <c r="AG2" s="3" t="s">
        <v>47</v>
      </c>
      <c r="AH2" s="3" t="s">
        <v>47</v>
      </c>
      <c r="AI2" s="3" t="s">
        <v>47</v>
      </c>
      <c r="AJ2" s="3" t="s">
        <v>47</v>
      </c>
      <c r="AK2" s="3" t="s">
        <v>47</v>
      </c>
      <c r="AL2" s="3" t="s">
        <v>47</v>
      </c>
      <c r="AM2" s="3" t="s">
        <v>47</v>
      </c>
      <c r="AU2" s="3">
        <v>0</v>
      </c>
      <c r="AV2" s="3">
        <v>16</v>
      </c>
      <c r="AW2" s="3">
        <v>1</v>
      </c>
      <c r="AX2" s="3">
        <v>16</v>
      </c>
      <c r="AY2" s="3">
        <v>100</v>
      </c>
      <c r="AZ2" s="6" t="str">
        <f t="shared" ref="AZ2:AZ65" si="4">HYPERLINK(CQ2,C2)</f>
        <v>1611.2</v>
      </c>
      <c r="BC2" s="12" t="s">
        <v>4122</v>
      </c>
      <c r="BG2" s="12" t="s">
        <v>4122</v>
      </c>
      <c r="BJ2" s="12">
        <f t="shared" ref="BJ2:BJ65" si="5">LEN(BC2)-LEN(SUBSTITUTE(BC2,"C",""))</f>
        <v>0</v>
      </c>
      <c r="BK2" s="12">
        <f t="shared" ref="BK2:BK65" si="6">LEN(BC2)-LEN(SUBSTITUTE(BC2,"c",""))</f>
        <v>0</v>
      </c>
      <c r="CQ2" s="3" t="str">
        <f>CONCATENATE(baseURL!$A$1,baseURL!$B$1,baseURL!$C$1,".",C2,".",L2,".pkl&amp;seq=",BC2)</f>
        <v>http://proteomics.broadinstitute.org/millscripts/viewfeed.pl?side=xl&amp;cycle=1&amp;fixedMods=iaaC&amp;file=msdataSM/iPRG2012_nd/cpick_in/iPRG2012_nd.1611.2.2.pkl&amp;seq=ADEGLSFR</v>
      </c>
    </row>
    <row r="3" spans="1:104" s="12" customFormat="1" x14ac:dyDescent="0.2">
      <c r="A3" s="3">
        <v>4239</v>
      </c>
      <c r="B3" s="2" t="s">
        <v>4198</v>
      </c>
      <c r="C3" s="2" t="s">
        <v>4199</v>
      </c>
      <c r="D3" s="3">
        <v>4848</v>
      </c>
      <c r="E3" s="3">
        <v>4845</v>
      </c>
      <c r="F3" s="3">
        <v>34065</v>
      </c>
      <c r="G3" s="3">
        <v>6466</v>
      </c>
      <c r="H3" s="3">
        <v>22.046800000000001</v>
      </c>
      <c r="I3" s="30">
        <v>447.72003000000001</v>
      </c>
      <c r="J3" s="30">
        <v>447.71965139999998</v>
      </c>
      <c r="K3" s="30">
        <v>3.8000000000000002E-4</v>
      </c>
      <c r="L3" s="3">
        <v>2</v>
      </c>
      <c r="M3" s="3">
        <v>2</v>
      </c>
      <c r="N3" s="10">
        <f t="shared" si="0"/>
        <v>1</v>
      </c>
      <c r="O3" s="35">
        <v>2</v>
      </c>
      <c r="P3" s="17"/>
      <c r="Q3" s="40">
        <v>894.43156999999997</v>
      </c>
      <c r="R3" s="40">
        <v>447.71942000000001</v>
      </c>
      <c r="S3" s="18">
        <f t="shared" si="1"/>
        <v>1.3624604445227557</v>
      </c>
      <c r="T3" s="18">
        <f t="shared" si="2"/>
        <v>0.51684155215216698</v>
      </c>
      <c r="U3" s="18">
        <f t="shared" si="3"/>
        <v>-0.71473334792555021</v>
      </c>
      <c r="V3" s="30">
        <v>447.71910000000003</v>
      </c>
      <c r="W3" s="3" t="s">
        <v>47</v>
      </c>
      <c r="X3" s="3" t="s">
        <v>47</v>
      </c>
      <c r="Y3" s="3" t="s">
        <v>47</v>
      </c>
      <c r="Z3" s="3" t="s">
        <v>47</v>
      </c>
      <c r="AA3" s="3" t="s">
        <v>65</v>
      </c>
      <c r="AB3" s="12" t="s">
        <v>47</v>
      </c>
      <c r="AC3" s="3" t="s">
        <v>47</v>
      </c>
      <c r="AD3" s="3" t="s">
        <v>47</v>
      </c>
      <c r="AE3" s="3" t="s">
        <v>47</v>
      </c>
      <c r="AF3" s="3" t="s">
        <v>47</v>
      </c>
      <c r="AG3" s="3" t="s">
        <v>47</v>
      </c>
      <c r="AH3" s="3" t="s">
        <v>47</v>
      </c>
      <c r="AI3" s="3" t="s">
        <v>47</v>
      </c>
      <c r="AJ3" s="3" t="s">
        <v>47</v>
      </c>
      <c r="AK3" s="3" t="s">
        <v>47</v>
      </c>
      <c r="AL3" s="3" t="s">
        <v>47</v>
      </c>
      <c r="AM3" s="3"/>
      <c r="AN3" s="3" t="s">
        <v>47</v>
      </c>
      <c r="AO3" s="3"/>
      <c r="AP3" s="3"/>
      <c r="AQ3" s="3"/>
      <c r="AR3" s="3"/>
      <c r="AS3" s="3"/>
      <c r="AT3" s="3"/>
      <c r="AU3" s="3">
        <v>1</v>
      </c>
      <c r="AV3" s="3">
        <v>16</v>
      </c>
      <c r="AW3" s="3">
        <v>1</v>
      </c>
      <c r="AX3" s="3">
        <v>16</v>
      </c>
      <c r="AY3" s="3">
        <v>100</v>
      </c>
      <c r="AZ3" s="6" t="str">
        <f t="shared" si="4"/>
        <v>1622.2</v>
      </c>
      <c r="BA3" s="11"/>
      <c r="BC3" s="12" t="s">
        <v>4122</v>
      </c>
      <c r="BG3" s="12" t="s">
        <v>4122</v>
      </c>
      <c r="BJ3" s="12">
        <f t="shared" si="5"/>
        <v>0</v>
      </c>
      <c r="BK3" s="12">
        <f t="shared" si="6"/>
        <v>0</v>
      </c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 t="s">
        <v>4200</v>
      </c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 t="str">
        <f>CONCATENATE(baseURL!$A$1,baseURL!$B$1,baseURL!$C$1,".",C3,".",L3,".pkl&amp;seq=",BC3)</f>
        <v>http://proteomics.broadinstitute.org/millscripts/viewfeed.pl?side=xl&amp;cycle=1&amp;fixedMods=iaaC&amp;file=msdataSM/iPRG2012_nd/cpick_in/iPRG2012_nd.1622.2.2.pkl&amp;seq=ADEGLSFR</v>
      </c>
      <c r="CR3" s="3"/>
      <c r="CS3" s="3"/>
      <c r="CT3" s="3"/>
      <c r="CU3" s="3"/>
      <c r="CV3" s="3"/>
      <c r="CW3" s="3"/>
      <c r="CX3" s="3"/>
      <c r="CY3" s="3"/>
      <c r="CZ3" s="3"/>
    </row>
    <row r="4" spans="1:104" s="12" customFormat="1" x14ac:dyDescent="0.2">
      <c r="A4" s="3">
        <v>639</v>
      </c>
      <c r="B4" s="2" t="s">
        <v>5370</v>
      </c>
      <c r="C4" s="2" t="s">
        <v>5371</v>
      </c>
      <c r="D4" s="3">
        <v>5914</v>
      </c>
      <c r="E4" s="3">
        <v>5911</v>
      </c>
      <c r="F4" s="3">
        <v>37364</v>
      </c>
      <c r="G4" s="3">
        <v>7689</v>
      </c>
      <c r="H4" s="3">
        <v>25.805800000000001</v>
      </c>
      <c r="I4" s="30">
        <v>487.70321000000001</v>
      </c>
      <c r="J4" s="30">
        <v>487.70262439999999</v>
      </c>
      <c r="K4" s="30">
        <v>5.9000000000000003E-4</v>
      </c>
      <c r="L4" s="3">
        <v>2</v>
      </c>
      <c r="M4" s="3">
        <v>2</v>
      </c>
      <c r="N4" s="10">
        <f t="shared" si="0"/>
        <v>1</v>
      </c>
      <c r="O4" s="35">
        <v>2</v>
      </c>
      <c r="P4" s="17"/>
      <c r="Q4" s="40">
        <v>974.39790000000005</v>
      </c>
      <c r="R4" s="40">
        <v>487.70258999999999</v>
      </c>
      <c r="S4" s="18">
        <f t="shared" si="1"/>
        <v>1.2712665725770826</v>
      </c>
      <c r="T4" s="18">
        <f t="shared" si="2"/>
        <v>7.0534790483884488E-2</v>
      </c>
      <c r="U4" s="18">
        <f t="shared" si="3"/>
        <v>2.050429962161129E-2</v>
      </c>
      <c r="V4" s="30">
        <v>487.70260000000002</v>
      </c>
      <c r="W4" s="3" t="s">
        <v>47</v>
      </c>
      <c r="X4" s="3"/>
      <c r="Y4" s="3"/>
      <c r="Z4" s="3" t="s">
        <v>47</v>
      </c>
      <c r="AA4" s="3"/>
      <c r="AB4" s="12" t="s">
        <v>65</v>
      </c>
      <c r="AC4" s="3" t="s">
        <v>52</v>
      </c>
      <c r="AD4" s="3" t="s">
        <v>47</v>
      </c>
      <c r="AE4" s="3" t="s">
        <v>47</v>
      </c>
      <c r="AF4" s="3" t="s">
        <v>48</v>
      </c>
      <c r="AG4" s="3"/>
      <c r="AH4" s="3"/>
      <c r="AI4" s="3"/>
      <c r="AJ4" s="3"/>
      <c r="AK4" s="3" t="s">
        <v>52</v>
      </c>
      <c r="AL4" s="3" t="s">
        <v>47</v>
      </c>
      <c r="AM4" s="3"/>
      <c r="AN4" s="3"/>
      <c r="AO4" s="3" t="s">
        <v>47</v>
      </c>
      <c r="AP4" s="3" t="s">
        <v>47</v>
      </c>
      <c r="AQ4" s="3"/>
      <c r="AR4" s="3" t="s">
        <v>47</v>
      </c>
      <c r="AS4" s="3" t="s">
        <v>47</v>
      </c>
      <c r="AT4" s="3"/>
      <c r="AU4" s="3">
        <v>1</v>
      </c>
      <c r="AV4" s="3">
        <v>9</v>
      </c>
      <c r="AW4" s="3">
        <v>1</v>
      </c>
      <c r="AX4" s="3">
        <v>9</v>
      </c>
      <c r="AY4" s="3">
        <v>100</v>
      </c>
      <c r="AZ4" s="6" t="str">
        <f t="shared" si="4"/>
        <v>1779.4</v>
      </c>
      <c r="BA4" s="11"/>
      <c r="BC4" s="12" t="s">
        <v>5372</v>
      </c>
      <c r="BF4" s="12" t="s">
        <v>1468</v>
      </c>
      <c r="BG4" s="12" t="s">
        <v>4122</v>
      </c>
      <c r="BH4" s="12" t="s">
        <v>5372</v>
      </c>
      <c r="BJ4" s="12">
        <f t="shared" si="5"/>
        <v>0</v>
      </c>
      <c r="BK4" s="12">
        <f t="shared" si="6"/>
        <v>0</v>
      </c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 t="s">
        <v>5373</v>
      </c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 t="str">
        <f>CONCATENATE(baseURL!$A$1,baseURL!$B$1,baseURL!$C$1,".",C4,".",L4,".pkl&amp;seq=",BC4)</f>
        <v>http://proteomics.broadinstitute.org/millscripts/viewfeed.pl?side=xl&amp;cycle=1&amp;fixedMods=iaaC&amp;file=msdataSM/iPRG2012_nd/cpick_in/iPRG2012_nd.1779.4.2.pkl&amp;seq=ADEGLsFR</v>
      </c>
      <c r="CR4" s="3"/>
      <c r="CS4" s="3"/>
      <c r="CT4" s="3"/>
      <c r="CU4" s="3"/>
      <c r="CV4" s="3"/>
      <c r="CW4" s="3"/>
      <c r="CX4" s="3"/>
      <c r="CY4" s="3"/>
      <c r="CZ4" s="3"/>
    </row>
    <row r="5" spans="1:104" s="12" customFormat="1" x14ac:dyDescent="0.2">
      <c r="A5" s="3">
        <v>510</v>
      </c>
      <c r="B5" s="2" t="s">
        <v>5442</v>
      </c>
      <c r="C5" s="2" t="s">
        <v>5443</v>
      </c>
      <c r="D5" s="3">
        <v>5964</v>
      </c>
      <c r="E5" s="3">
        <v>5961</v>
      </c>
      <c r="F5" s="3">
        <v>37595</v>
      </c>
      <c r="G5" s="3">
        <v>7750</v>
      </c>
      <c r="H5" s="3">
        <v>26.062999999999999</v>
      </c>
      <c r="I5" s="30">
        <v>487.70332000000002</v>
      </c>
      <c r="J5" s="30">
        <v>487.70319069999999</v>
      </c>
      <c r="K5" s="30">
        <v>1.2999999999999999E-4</v>
      </c>
      <c r="L5" s="3">
        <v>2</v>
      </c>
      <c r="M5" s="3">
        <v>2</v>
      </c>
      <c r="N5" s="10">
        <f t="shared" si="0"/>
        <v>1</v>
      </c>
      <c r="O5" s="35">
        <v>2</v>
      </c>
      <c r="P5" s="17"/>
      <c r="Q5" s="40">
        <v>974.39790000000005</v>
      </c>
      <c r="R5" s="40">
        <v>487.70258999999999</v>
      </c>
      <c r="S5" s="18">
        <f t="shared" si="1"/>
        <v>1.4968138677154863</v>
      </c>
      <c r="T5" s="18">
        <f t="shared" si="2"/>
        <v>1.2316932743924569</v>
      </c>
      <c r="U5" s="18">
        <f t="shared" si="3"/>
        <v>1.0457192774386792</v>
      </c>
      <c r="V5" s="30">
        <v>487.70310000000001</v>
      </c>
      <c r="W5" s="3" t="s">
        <v>47</v>
      </c>
      <c r="X5" s="3" t="s">
        <v>47</v>
      </c>
      <c r="Y5" s="3" t="s">
        <v>47</v>
      </c>
      <c r="Z5" s="3" t="s">
        <v>47</v>
      </c>
      <c r="AA5" s="3" t="s">
        <v>47</v>
      </c>
      <c r="AB5" s="12" t="s">
        <v>65</v>
      </c>
      <c r="AC5" s="3" t="s">
        <v>47</v>
      </c>
      <c r="AD5" s="3" t="s">
        <v>47</v>
      </c>
      <c r="AE5" s="3" t="s">
        <v>47</v>
      </c>
      <c r="AF5" s="3" t="s">
        <v>47</v>
      </c>
      <c r="AG5" s="3" t="s">
        <v>48</v>
      </c>
      <c r="AH5" s="3" t="s">
        <v>47</v>
      </c>
      <c r="AI5" s="3" t="s">
        <v>47</v>
      </c>
      <c r="AJ5" s="3" t="s">
        <v>47</v>
      </c>
      <c r="AK5" s="3" t="s">
        <v>47</v>
      </c>
      <c r="AL5" s="3" t="s">
        <v>47</v>
      </c>
      <c r="AM5" s="3"/>
      <c r="AN5" s="3"/>
      <c r="AO5" s="3" t="s">
        <v>47</v>
      </c>
      <c r="AP5" s="3" t="s">
        <v>47</v>
      </c>
      <c r="AQ5" s="3"/>
      <c r="AR5" s="3" t="s">
        <v>47</v>
      </c>
      <c r="AS5" s="3"/>
      <c r="AT5" s="3"/>
      <c r="AU5" s="3">
        <v>1</v>
      </c>
      <c r="AV5" s="3">
        <v>17</v>
      </c>
      <c r="AW5" s="3">
        <v>1</v>
      </c>
      <c r="AX5" s="3">
        <v>17</v>
      </c>
      <c r="AY5" s="3">
        <v>100</v>
      </c>
      <c r="AZ5" s="6" t="str">
        <f t="shared" si="4"/>
        <v>1790.4</v>
      </c>
      <c r="BA5" s="11"/>
      <c r="BC5" s="12" t="s">
        <v>5372</v>
      </c>
      <c r="BF5" s="12" t="s">
        <v>1468</v>
      </c>
      <c r="BG5" s="12" t="s">
        <v>4122</v>
      </c>
      <c r="BH5" s="12" t="s">
        <v>5372</v>
      </c>
      <c r="BJ5" s="12">
        <f t="shared" si="5"/>
        <v>0</v>
      </c>
      <c r="BK5" s="12">
        <f t="shared" si="6"/>
        <v>0</v>
      </c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 t="s">
        <v>5373</v>
      </c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 t="str">
        <f>CONCATENATE(baseURL!$A$1,baseURL!$B$1,baseURL!$C$1,".",C5,".",L5,".pkl&amp;seq=",BC5)</f>
        <v>http://proteomics.broadinstitute.org/millscripts/viewfeed.pl?side=xl&amp;cycle=1&amp;fixedMods=iaaC&amp;file=msdataSM/iPRG2012_nd/cpick_in/iPRG2012_nd.1790.4.2.pkl&amp;seq=ADEGLsFR</v>
      </c>
      <c r="CR5" s="3"/>
      <c r="CS5" s="3"/>
      <c r="CT5" s="3"/>
      <c r="CU5" s="3"/>
      <c r="CV5" s="3"/>
      <c r="CW5" s="3"/>
      <c r="CX5" s="3"/>
      <c r="CY5" s="3"/>
      <c r="CZ5" s="3"/>
    </row>
    <row r="6" spans="1:104" s="12" customFormat="1" x14ac:dyDescent="0.2">
      <c r="A6" s="3">
        <v>519</v>
      </c>
      <c r="B6" s="2" t="s">
        <v>5535</v>
      </c>
      <c r="C6" s="2" t="s">
        <v>5524</v>
      </c>
      <c r="D6" s="3">
        <v>6049</v>
      </c>
      <c r="E6" s="3">
        <v>6046</v>
      </c>
      <c r="F6" s="3">
        <v>37825</v>
      </c>
      <c r="G6" s="3">
        <v>7846</v>
      </c>
      <c r="H6" s="3">
        <v>26.325900000000001</v>
      </c>
      <c r="I6" s="30">
        <v>487.70352000000003</v>
      </c>
      <c r="J6" s="30">
        <v>487.70286040000002</v>
      </c>
      <c r="K6" s="30">
        <v>6.6E-4</v>
      </c>
      <c r="L6" s="3">
        <v>2</v>
      </c>
      <c r="M6" s="3">
        <v>2</v>
      </c>
      <c r="N6" s="10">
        <f t="shared" si="0"/>
        <v>1</v>
      </c>
      <c r="O6" s="35">
        <v>2</v>
      </c>
      <c r="P6" s="17"/>
      <c r="Q6" s="40">
        <v>974.39790000000005</v>
      </c>
      <c r="R6" s="40">
        <v>487.70258999999999</v>
      </c>
      <c r="S6" s="18">
        <f t="shared" si="1"/>
        <v>1.9068998588656241</v>
      </c>
      <c r="T6" s="18">
        <f t="shared" si="2"/>
        <v>0.55443626008533753</v>
      </c>
      <c r="U6" s="18">
        <f t="shared" si="3"/>
        <v>2.050429962161129E-2</v>
      </c>
      <c r="V6" s="30">
        <v>487.70260000000002</v>
      </c>
      <c r="W6" s="3" t="s">
        <v>47</v>
      </c>
      <c r="X6" s="3" t="s">
        <v>47</v>
      </c>
      <c r="Y6" s="3" t="s">
        <v>47</v>
      </c>
      <c r="Z6" s="3" t="s">
        <v>47</v>
      </c>
      <c r="AA6" s="3" t="s">
        <v>47</v>
      </c>
      <c r="AB6" s="12" t="s">
        <v>47</v>
      </c>
      <c r="AC6" s="3" t="s">
        <v>47</v>
      </c>
      <c r="AD6" s="3" t="s">
        <v>47</v>
      </c>
      <c r="AE6" s="3" t="s">
        <v>47</v>
      </c>
      <c r="AF6" s="3" t="s">
        <v>47</v>
      </c>
      <c r="AG6" s="3" t="s">
        <v>48</v>
      </c>
      <c r="AH6" s="3" t="s">
        <v>47</v>
      </c>
      <c r="AI6" s="3" t="s">
        <v>47</v>
      </c>
      <c r="AJ6" s="3" t="s">
        <v>47</v>
      </c>
      <c r="AK6" s="3" t="s">
        <v>47</v>
      </c>
      <c r="AL6" s="3" t="s">
        <v>47</v>
      </c>
      <c r="AM6" s="3"/>
      <c r="AN6" s="3"/>
      <c r="AO6" s="3" t="s">
        <v>47</v>
      </c>
      <c r="AP6" s="3" t="s">
        <v>47</v>
      </c>
      <c r="AQ6" s="3"/>
      <c r="AR6" s="3" t="s">
        <v>47</v>
      </c>
      <c r="AS6" s="3"/>
      <c r="AT6" s="3" t="s">
        <v>47</v>
      </c>
      <c r="AU6" s="3">
        <v>0</v>
      </c>
      <c r="AV6" s="3">
        <v>19</v>
      </c>
      <c r="AW6" s="3">
        <v>1</v>
      </c>
      <c r="AX6" s="3">
        <v>19</v>
      </c>
      <c r="AY6" s="3">
        <v>100</v>
      </c>
      <c r="AZ6" s="6" t="str">
        <f t="shared" si="4"/>
        <v>1801.3</v>
      </c>
      <c r="BA6" s="11"/>
      <c r="BC6" s="12" t="s">
        <v>5372</v>
      </c>
      <c r="BF6" s="12" t="s">
        <v>1468</v>
      </c>
      <c r="BG6" s="12" t="s">
        <v>4122</v>
      </c>
      <c r="BH6" s="12" t="s">
        <v>5372</v>
      </c>
      <c r="BJ6" s="12">
        <f t="shared" si="5"/>
        <v>0</v>
      </c>
      <c r="BK6" s="12">
        <f t="shared" si="6"/>
        <v>0</v>
      </c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 t="str">
        <f>CONCATENATE(baseURL!$A$1,baseURL!$B$1,baseURL!$C$1,".",C6,".",L6,".pkl&amp;seq=",BC6)</f>
        <v>http://proteomics.broadinstitute.org/millscripts/viewfeed.pl?side=xl&amp;cycle=1&amp;fixedMods=iaaC&amp;file=msdataSM/iPRG2012_nd/cpick_in/iPRG2012_nd.1801.3.2.pkl&amp;seq=ADEGLsFR</v>
      </c>
      <c r="CR6" s="3"/>
      <c r="CS6" s="3"/>
      <c r="CT6" s="3"/>
      <c r="CU6" s="3"/>
      <c r="CV6" s="3"/>
      <c r="CW6" s="3"/>
      <c r="CX6" s="3"/>
      <c r="CY6" s="3"/>
      <c r="CZ6" s="3"/>
    </row>
    <row r="7" spans="1:104" x14ac:dyDescent="0.2">
      <c r="A7" s="3">
        <v>522</v>
      </c>
      <c r="B7" s="2" t="s">
        <v>5632</v>
      </c>
      <c r="C7" s="2" t="s">
        <v>5633</v>
      </c>
      <c r="D7" s="3">
        <v>6127</v>
      </c>
      <c r="E7" s="3">
        <v>6124</v>
      </c>
      <c r="F7" s="3">
        <v>38056</v>
      </c>
      <c r="G7" s="3">
        <v>7935</v>
      </c>
      <c r="H7" s="3">
        <v>26.5853</v>
      </c>
      <c r="I7" s="30">
        <v>487.70344</v>
      </c>
      <c r="J7" s="30">
        <v>487.70279779999998</v>
      </c>
      <c r="K7" s="30">
        <v>6.4000000000000005E-4</v>
      </c>
      <c r="L7" s="3">
        <v>2</v>
      </c>
      <c r="M7" s="3">
        <v>2</v>
      </c>
      <c r="N7" s="10">
        <f t="shared" si="0"/>
        <v>1</v>
      </c>
      <c r="O7" s="35">
        <v>2</v>
      </c>
      <c r="P7" s="17"/>
      <c r="Q7" s="40">
        <v>974.39790000000005</v>
      </c>
      <c r="R7" s="40">
        <v>487.70258999999999</v>
      </c>
      <c r="S7" s="18">
        <f t="shared" si="1"/>
        <v>1.7428654623589477</v>
      </c>
      <c r="T7" s="18">
        <f t="shared" si="2"/>
        <v>0.42607934478739368</v>
      </c>
      <c r="U7" s="18">
        <f t="shared" si="3"/>
        <v>2.050429962161129E-2</v>
      </c>
      <c r="V7" s="30">
        <v>487.70260000000002</v>
      </c>
      <c r="W7" s="3" t="s">
        <v>47</v>
      </c>
      <c r="X7" s="3" t="s">
        <v>47</v>
      </c>
      <c r="Y7" s="3" t="s">
        <v>47</v>
      </c>
      <c r="Z7" s="3" t="s">
        <v>47</v>
      </c>
      <c r="AA7" s="3" t="s">
        <v>47</v>
      </c>
      <c r="AB7" s="12" t="s">
        <v>47</v>
      </c>
      <c r="AC7" s="3" t="s">
        <v>47</v>
      </c>
      <c r="AD7" s="3" t="s">
        <v>47</v>
      </c>
      <c r="AE7" s="3" t="s">
        <v>47</v>
      </c>
      <c r="AF7" s="3" t="s">
        <v>47</v>
      </c>
      <c r="AG7" s="3" t="s">
        <v>48</v>
      </c>
      <c r="AH7" s="3" t="s">
        <v>47</v>
      </c>
      <c r="AI7" s="3" t="s">
        <v>47</v>
      </c>
      <c r="AJ7" s="3" t="s">
        <v>47</v>
      </c>
      <c r="AK7" s="3" t="s">
        <v>47</v>
      </c>
      <c r="AL7" s="3" t="s">
        <v>47</v>
      </c>
      <c r="AM7" s="3" t="s">
        <v>47</v>
      </c>
      <c r="AO7" s="3" t="s">
        <v>47</v>
      </c>
      <c r="AP7" s="3" t="s">
        <v>47</v>
      </c>
      <c r="AR7" s="3" t="s">
        <v>47</v>
      </c>
      <c r="AU7" s="3">
        <v>0</v>
      </c>
      <c r="AV7" s="3">
        <v>19</v>
      </c>
      <c r="AW7" s="3">
        <v>1</v>
      </c>
      <c r="AX7" s="3">
        <v>19</v>
      </c>
      <c r="AY7" s="3">
        <v>100</v>
      </c>
      <c r="AZ7" s="6" t="str">
        <f t="shared" si="4"/>
        <v>1812.3</v>
      </c>
      <c r="BC7" s="12" t="s">
        <v>5372</v>
      </c>
      <c r="BF7" s="12" t="s">
        <v>1468</v>
      </c>
      <c r="BG7" s="12" t="s">
        <v>4122</v>
      </c>
      <c r="BH7" s="12" t="s">
        <v>5372</v>
      </c>
      <c r="BJ7" s="12">
        <f t="shared" si="5"/>
        <v>0</v>
      </c>
      <c r="BK7" s="12">
        <f t="shared" si="6"/>
        <v>0</v>
      </c>
      <c r="CQ7" s="3" t="str">
        <f>CONCATENATE(baseURL!$A$1,baseURL!$B$1,baseURL!$C$1,".",C7,".",L7,".pkl&amp;seq=",BC7)</f>
        <v>http://proteomics.broadinstitute.org/millscripts/viewfeed.pl?side=xl&amp;cycle=1&amp;fixedMods=iaaC&amp;file=msdataSM/iPRG2012_nd/cpick_in/iPRG2012_nd.1812.3.2.pkl&amp;seq=ADEGLsFR</v>
      </c>
    </row>
    <row r="8" spans="1:104" x14ac:dyDescent="0.2">
      <c r="A8" s="3">
        <v>511</v>
      </c>
      <c r="B8" s="2" t="s">
        <v>5721</v>
      </c>
      <c r="C8" s="2" t="s">
        <v>5722</v>
      </c>
      <c r="D8" s="3">
        <v>6212</v>
      </c>
      <c r="E8" s="3">
        <v>6209</v>
      </c>
      <c r="F8" s="3">
        <v>38287</v>
      </c>
      <c r="G8" s="3">
        <v>8031</v>
      </c>
      <c r="H8" s="3">
        <v>26.847100000000001</v>
      </c>
      <c r="I8" s="30">
        <v>487.70312000000001</v>
      </c>
      <c r="J8" s="30">
        <v>487.70334830000002</v>
      </c>
      <c r="K8" s="30">
        <v>-2.3000000000000001E-4</v>
      </c>
      <c r="L8" s="3">
        <v>2</v>
      </c>
      <c r="M8" s="3">
        <v>2</v>
      </c>
      <c r="N8" s="10">
        <f t="shared" si="0"/>
        <v>1</v>
      </c>
      <c r="O8" s="35">
        <v>2</v>
      </c>
      <c r="P8" s="17"/>
      <c r="Q8" s="40">
        <v>974.39790000000005</v>
      </c>
      <c r="R8" s="40">
        <v>487.70258999999999</v>
      </c>
      <c r="S8" s="18">
        <f t="shared" si="1"/>
        <v>1.0867278765653483</v>
      </c>
      <c r="T8" s="18">
        <f t="shared" si="2"/>
        <v>1.554841035454664</v>
      </c>
      <c r="U8" s="18">
        <f t="shared" si="3"/>
        <v>1.0457192774386792</v>
      </c>
      <c r="V8" s="30">
        <v>487.70310000000001</v>
      </c>
      <c r="W8" s="3" t="s">
        <v>47</v>
      </c>
      <c r="X8" s="3" t="s">
        <v>47</v>
      </c>
      <c r="Y8" s="3" t="s">
        <v>47</v>
      </c>
      <c r="Z8" s="3" t="s">
        <v>47</v>
      </c>
      <c r="AA8" s="3" t="s">
        <v>47</v>
      </c>
      <c r="AB8" s="12" t="s">
        <v>65</v>
      </c>
      <c r="AC8" s="3" t="s">
        <v>47</v>
      </c>
      <c r="AD8" s="3" t="s">
        <v>47</v>
      </c>
      <c r="AE8" s="3" t="s">
        <v>47</v>
      </c>
      <c r="AF8" s="3" t="s">
        <v>47</v>
      </c>
      <c r="AG8" s="3" t="s">
        <v>48</v>
      </c>
      <c r="AH8" s="3" t="s">
        <v>47</v>
      </c>
      <c r="AI8" s="3" t="s">
        <v>47</v>
      </c>
      <c r="AJ8" s="3" t="s">
        <v>47</v>
      </c>
      <c r="AK8" s="3" t="s">
        <v>47</v>
      </c>
      <c r="AL8" s="3" t="s">
        <v>47</v>
      </c>
      <c r="AO8" s="3" t="s">
        <v>47</v>
      </c>
      <c r="AP8" s="3" t="s">
        <v>47</v>
      </c>
      <c r="AR8" s="3" t="s">
        <v>47</v>
      </c>
      <c r="AU8" s="3">
        <v>1</v>
      </c>
      <c r="AV8" s="3">
        <v>17</v>
      </c>
      <c r="AW8" s="3">
        <v>1</v>
      </c>
      <c r="AX8" s="3">
        <v>17</v>
      </c>
      <c r="AY8" s="3">
        <v>100</v>
      </c>
      <c r="AZ8" s="6" t="str">
        <f t="shared" si="4"/>
        <v>1823.3</v>
      </c>
      <c r="BC8" s="12" t="s">
        <v>5372</v>
      </c>
      <c r="BF8" s="12" t="s">
        <v>1468</v>
      </c>
      <c r="BG8" s="12" t="s">
        <v>4122</v>
      </c>
      <c r="BH8" s="12" t="s">
        <v>5372</v>
      </c>
      <c r="BJ8" s="12">
        <f t="shared" si="5"/>
        <v>0</v>
      </c>
      <c r="BK8" s="12">
        <f t="shared" si="6"/>
        <v>0</v>
      </c>
      <c r="BX8" s="3" t="s">
        <v>5373</v>
      </c>
      <c r="CQ8" s="3" t="str">
        <f>CONCATENATE(baseURL!$A$1,baseURL!$B$1,baseURL!$C$1,".",C8,".",L8,".pkl&amp;seq=",BC8)</f>
        <v>http://proteomics.broadinstitute.org/millscripts/viewfeed.pl?side=xl&amp;cycle=1&amp;fixedMods=iaaC&amp;file=msdataSM/iPRG2012_nd/cpick_in/iPRG2012_nd.1823.3.2.pkl&amp;seq=ADEGLsFR</v>
      </c>
    </row>
    <row r="9" spans="1:104" x14ac:dyDescent="0.2">
      <c r="A9" s="3">
        <v>502</v>
      </c>
      <c r="B9" s="2" t="s">
        <v>5826</v>
      </c>
      <c r="C9" s="2" t="s">
        <v>5827</v>
      </c>
      <c r="D9" s="3">
        <v>6322</v>
      </c>
      <c r="E9" s="3">
        <v>6318</v>
      </c>
      <c r="F9" s="3">
        <v>38520</v>
      </c>
      <c r="G9" s="3">
        <v>8151</v>
      </c>
      <c r="H9" s="3">
        <v>27.115300000000001</v>
      </c>
      <c r="I9" s="30">
        <v>487.70326</v>
      </c>
      <c r="J9" s="30">
        <v>487.70283890000002</v>
      </c>
      <c r="K9" s="30">
        <v>4.2000000000000002E-4</v>
      </c>
      <c r="L9" s="3">
        <v>2</v>
      </c>
      <c r="M9" s="3">
        <v>2</v>
      </c>
      <c r="N9" s="10">
        <f t="shared" si="0"/>
        <v>1</v>
      </c>
      <c r="O9" s="35">
        <v>2</v>
      </c>
      <c r="P9" s="17"/>
      <c r="Q9" s="40">
        <v>974.39790000000005</v>
      </c>
      <c r="R9" s="40">
        <v>487.70258999999999</v>
      </c>
      <c r="S9" s="18">
        <f t="shared" si="1"/>
        <v>1.3737880703354788</v>
      </c>
      <c r="T9" s="18">
        <f t="shared" si="2"/>
        <v>0.51035201603290969</v>
      </c>
      <c r="U9" s="18">
        <f t="shared" si="3"/>
        <v>2.050429962161129E-2</v>
      </c>
      <c r="V9" s="30">
        <v>487.70260000000002</v>
      </c>
      <c r="W9" s="3" t="s">
        <v>47</v>
      </c>
      <c r="X9" s="3" t="s">
        <v>47</v>
      </c>
      <c r="Y9" s="3" t="s">
        <v>47</v>
      </c>
      <c r="Z9" s="3" t="s">
        <v>47</v>
      </c>
      <c r="AA9" s="3" t="s">
        <v>47</v>
      </c>
      <c r="AB9" s="12" t="s">
        <v>65</v>
      </c>
      <c r="AC9" s="3" t="s">
        <v>47</v>
      </c>
      <c r="AD9" s="3" t="s">
        <v>47</v>
      </c>
      <c r="AE9" s="3" t="s">
        <v>47</v>
      </c>
      <c r="AF9" s="3" t="s">
        <v>47</v>
      </c>
      <c r="AG9" s="3" t="s">
        <v>48</v>
      </c>
      <c r="AH9" s="3" t="s">
        <v>47</v>
      </c>
      <c r="AI9" s="3" t="s">
        <v>47</v>
      </c>
      <c r="AJ9" s="3" t="s">
        <v>47</v>
      </c>
      <c r="AK9" s="3" t="s">
        <v>47</v>
      </c>
      <c r="AL9" s="3" t="s">
        <v>47</v>
      </c>
      <c r="AN9" s="3" t="s">
        <v>47</v>
      </c>
      <c r="AO9" s="3" t="s">
        <v>47</v>
      </c>
      <c r="AP9" s="3" t="s">
        <v>47</v>
      </c>
      <c r="AR9" s="3" t="s">
        <v>47</v>
      </c>
      <c r="AU9" s="3">
        <v>1</v>
      </c>
      <c r="AV9" s="3">
        <v>18</v>
      </c>
      <c r="AW9" s="3">
        <v>1</v>
      </c>
      <c r="AX9" s="3">
        <v>18</v>
      </c>
      <c r="AY9" s="3">
        <v>100</v>
      </c>
      <c r="AZ9" s="6" t="str">
        <f t="shared" si="4"/>
        <v>1834.5</v>
      </c>
      <c r="BC9" s="12" t="s">
        <v>5372</v>
      </c>
      <c r="BF9" s="12" t="s">
        <v>1468</v>
      </c>
      <c r="BG9" s="12" t="s">
        <v>4122</v>
      </c>
      <c r="BH9" s="12" t="s">
        <v>5372</v>
      </c>
      <c r="BJ9" s="12">
        <f t="shared" si="5"/>
        <v>0</v>
      </c>
      <c r="BK9" s="12">
        <f t="shared" si="6"/>
        <v>0</v>
      </c>
      <c r="BX9" s="3" t="s">
        <v>5373</v>
      </c>
      <c r="CQ9" s="3" t="str">
        <f>CONCATENATE(baseURL!$A$1,baseURL!$B$1,baseURL!$C$1,".",C9,".",L9,".pkl&amp;seq=",BC9)</f>
        <v>http://proteomics.broadinstitute.org/millscripts/viewfeed.pl?side=xl&amp;cycle=1&amp;fixedMods=iaaC&amp;file=msdataSM/iPRG2012_nd/cpick_in/iPRG2012_nd.1834.5.2.pkl&amp;seq=ADEGLsFR</v>
      </c>
    </row>
    <row r="10" spans="1:104" x14ac:dyDescent="0.2">
      <c r="A10" s="3">
        <v>462</v>
      </c>
      <c r="B10" s="2" t="s">
        <v>5969</v>
      </c>
      <c r="C10" s="2" t="s">
        <v>5970</v>
      </c>
      <c r="D10" s="3">
        <v>6457</v>
      </c>
      <c r="E10" s="3">
        <v>6453</v>
      </c>
      <c r="F10" s="3">
        <v>38792</v>
      </c>
      <c r="G10" s="3">
        <v>8299</v>
      </c>
      <c r="H10" s="3">
        <v>27.427299999999999</v>
      </c>
      <c r="I10" s="30">
        <v>487.70258000000001</v>
      </c>
      <c r="J10" s="30">
        <v>487.70292119999999</v>
      </c>
      <c r="K10" s="30">
        <v>-3.4000000000000002E-4</v>
      </c>
      <c r="L10" s="3">
        <v>2</v>
      </c>
      <c r="M10" s="3">
        <v>2</v>
      </c>
      <c r="N10" s="10">
        <f t="shared" si="0"/>
        <v>1</v>
      </c>
      <c r="O10" s="35">
        <v>2</v>
      </c>
      <c r="P10" s="17"/>
      <c r="Q10" s="40">
        <v>974.39790000000005</v>
      </c>
      <c r="R10" s="40">
        <v>487.70258999999999</v>
      </c>
      <c r="S10" s="18">
        <f t="shared" si="1"/>
        <v>-2.0504299505057843E-2</v>
      </c>
      <c r="T10" s="18">
        <f t="shared" si="2"/>
        <v>0.67910240133250677</v>
      </c>
      <c r="U10" s="18">
        <f t="shared" si="3"/>
        <v>2.050429962161129E-2</v>
      </c>
      <c r="V10" s="30">
        <v>487.70260000000002</v>
      </c>
      <c r="W10" s="3" t="s">
        <v>47</v>
      </c>
      <c r="X10" s="3" t="s">
        <v>47</v>
      </c>
      <c r="Y10" s="3" t="s">
        <v>47</v>
      </c>
      <c r="Z10" s="3" t="s">
        <v>47</v>
      </c>
      <c r="AB10" s="12" t="s">
        <v>65</v>
      </c>
      <c r="AC10" s="3" t="s">
        <v>52</v>
      </c>
      <c r="AD10" s="3" t="s">
        <v>47</v>
      </c>
      <c r="AE10" s="3" t="s">
        <v>47</v>
      </c>
      <c r="AG10" s="3" t="s">
        <v>52</v>
      </c>
      <c r="AL10" s="3" t="s">
        <v>47</v>
      </c>
      <c r="AO10" s="3" t="s">
        <v>48</v>
      </c>
      <c r="AP10" s="3" t="s">
        <v>47</v>
      </c>
      <c r="AR10" s="3" t="s">
        <v>47</v>
      </c>
      <c r="AU10" s="3">
        <v>1</v>
      </c>
      <c r="AV10" s="3">
        <v>9</v>
      </c>
      <c r="AW10" s="3">
        <v>1</v>
      </c>
      <c r="AX10" s="3">
        <v>9</v>
      </c>
      <c r="AY10" s="3">
        <v>100</v>
      </c>
      <c r="AZ10" s="6" t="str">
        <f t="shared" si="4"/>
        <v>1847.4</v>
      </c>
      <c r="BC10" s="12" t="s">
        <v>5372</v>
      </c>
      <c r="BF10" s="12" t="s">
        <v>1468</v>
      </c>
      <c r="BG10" s="12" t="s">
        <v>4122</v>
      </c>
      <c r="BH10" s="12" t="s">
        <v>5372</v>
      </c>
      <c r="BJ10" s="12">
        <f t="shared" si="5"/>
        <v>0</v>
      </c>
      <c r="BK10" s="12">
        <f t="shared" si="6"/>
        <v>0</v>
      </c>
      <c r="BX10" s="3" t="s">
        <v>5971</v>
      </c>
      <c r="CQ10" s="3" t="str">
        <f>CONCATENATE(baseURL!$A$1,baseURL!$B$1,baseURL!$C$1,".",C10,".",L10,".pkl&amp;seq=",BC10)</f>
        <v>http://proteomics.broadinstitute.org/millscripts/viewfeed.pl?side=xl&amp;cycle=1&amp;fixedMods=iaaC&amp;file=msdataSM/iPRG2012_nd/cpick_in/iPRG2012_nd.1847.4.2.pkl&amp;seq=ADEGLsFR</v>
      </c>
    </row>
    <row r="11" spans="1:104" x14ac:dyDescent="0.2">
      <c r="A11" s="3">
        <v>3964</v>
      </c>
      <c r="B11" s="2" t="s">
        <v>6061</v>
      </c>
      <c r="C11" s="2" t="s">
        <v>6062</v>
      </c>
      <c r="D11" s="3">
        <v>6536</v>
      </c>
      <c r="E11" s="3">
        <v>6532</v>
      </c>
      <c r="F11" s="3">
        <v>39024</v>
      </c>
      <c r="G11" s="3">
        <v>8389</v>
      </c>
      <c r="H11" s="3">
        <v>27.690899999999999</v>
      </c>
      <c r="I11" s="30">
        <v>487.70366999999999</v>
      </c>
      <c r="J11" s="30">
        <v>487.70321760000002</v>
      </c>
      <c r="K11" s="30">
        <v>4.4999999999999999E-4</v>
      </c>
      <c r="L11" s="3">
        <v>2</v>
      </c>
      <c r="M11" s="3">
        <v>2</v>
      </c>
      <c r="N11" s="10">
        <f t="shared" si="0"/>
        <v>1</v>
      </c>
      <c r="O11" s="35">
        <v>2</v>
      </c>
      <c r="P11" s="17"/>
      <c r="Q11" s="40">
        <v>974.39790000000005</v>
      </c>
      <c r="R11" s="40">
        <v>487.70258999999999</v>
      </c>
      <c r="S11" s="18">
        <f t="shared" si="1"/>
        <v>2.2144643521408125</v>
      </c>
      <c r="T11" s="18">
        <f t="shared" si="2"/>
        <v>1.2868498402475481</v>
      </c>
      <c r="U11" s="18">
        <f t="shared" si="3"/>
        <v>1.0457192774386792</v>
      </c>
      <c r="V11" s="30">
        <v>487.70310000000001</v>
      </c>
      <c r="W11" s="3" t="s">
        <v>47</v>
      </c>
      <c r="X11" s="3" t="s">
        <v>47</v>
      </c>
      <c r="Y11" s="3" t="s">
        <v>47</v>
      </c>
      <c r="Z11" s="3" t="s">
        <v>47</v>
      </c>
      <c r="AB11" s="12" t="s">
        <v>47</v>
      </c>
      <c r="AC11" s="3" t="s">
        <v>47</v>
      </c>
      <c r="AD11" s="3" t="s">
        <v>47</v>
      </c>
      <c r="AE11" s="3" t="s">
        <v>47</v>
      </c>
      <c r="AF11" s="3" t="s">
        <v>48</v>
      </c>
      <c r="AG11" s="3" t="s">
        <v>52</v>
      </c>
      <c r="AI11" s="3" t="s">
        <v>48</v>
      </c>
      <c r="AL11" s="3" t="s">
        <v>47</v>
      </c>
      <c r="AO11" s="3" t="s">
        <v>47</v>
      </c>
      <c r="AP11" s="3" t="s">
        <v>48</v>
      </c>
      <c r="AR11" s="3" t="s">
        <v>47</v>
      </c>
      <c r="AU11" s="3">
        <v>0</v>
      </c>
      <c r="AV11" s="3">
        <v>11</v>
      </c>
      <c r="AW11" s="3">
        <v>1</v>
      </c>
      <c r="AX11" s="3">
        <v>11</v>
      </c>
      <c r="AY11" s="3">
        <v>100</v>
      </c>
      <c r="AZ11" s="6" t="str">
        <f t="shared" si="4"/>
        <v>1858.5</v>
      </c>
      <c r="BC11" s="12" t="s">
        <v>5372</v>
      </c>
      <c r="BF11" s="12" t="s">
        <v>1468</v>
      </c>
      <c r="BG11" s="12" t="s">
        <v>4122</v>
      </c>
      <c r="BH11" s="12" t="s">
        <v>5372</v>
      </c>
      <c r="BJ11" s="12">
        <f t="shared" si="5"/>
        <v>0</v>
      </c>
      <c r="BK11" s="12">
        <f t="shared" si="6"/>
        <v>0</v>
      </c>
      <c r="CQ11" s="3" t="str">
        <f>CONCATENATE(baseURL!$A$1,baseURL!$B$1,baseURL!$C$1,".",C11,".",L11,".pkl&amp;seq=",BC11)</f>
        <v>http://proteomics.broadinstitute.org/millscripts/viewfeed.pl?side=xl&amp;cycle=1&amp;fixedMods=iaaC&amp;file=msdataSM/iPRG2012_nd/cpick_in/iPRG2012_nd.1858.5.2.pkl&amp;seq=ADEGLsFR</v>
      </c>
    </row>
    <row r="12" spans="1:104" x14ac:dyDescent="0.2">
      <c r="A12" s="3">
        <v>7527</v>
      </c>
      <c r="B12" s="2" t="s">
        <v>6252</v>
      </c>
      <c r="C12" s="2" t="s">
        <v>6236</v>
      </c>
      <c r="D12" s="3">
        <v>6716</v>
      </c>
      <c r="E12" s="3">
        <v>6712</v>
      </c>
      <c r="F12" s="3">
        <v>39528</v>
      </c>
      <c r="G12" s="3">
        <v>8593</v>
      </c>
      <c r="H12" s="3">
        <v>28.2636</v>
      </c>
      <c r="I12" s="30">
        <v>487.70343000000003</v>
      </c>
      <c r="J12" s="30">
        <v>487.70342820000002</v>
      </c>
      <c r="K12" s="30">
        <v>0</v>
      </c>
      <c r="L12" s="3">
        <v>2</v>
      </c>
      <c r="M12" s="3">
        <v>0</v>
      </c>
      <c r="N12" s="10">
        <f t="shared" si="0"/>
        <v>1</v>
      </c>
      <c r="O12" s="35">
        <v>2</v>
      </c>
      <c r="P12" s="17"/>
      <c r="Q12" s="40">
        <v>974.39790000000005</v>
      </c>
      <c r="R12" s="40">
        <v>487.70258999999999</v>
      </c>
      <c r="S12" s="18">
        <f t="shared" si="1"/>
        <v>1.7223611628538897</v>
      </c>
      <c r="T12" s="18">
        <f t="shared" si="2"/>
        <v>1.7186703889196686</v>
      </c>
      <c r="U12" s="18">
        <f t="shared" si="3"/>
        <v>1.0457192774386792</v>
      </c>
      <c r="V12" s="30">
        <v>487.70310000000001</v>
      </c>
      <c r="W12" s="3" t="s">
        <v>47</v>
      </c>
      <c r="X12" s="3" t="s">
        <v>47</v>
      </c>
      <c r="Y12" s="3" t="s">
        <v>47</v>
      </c>
      <c r="Z12" s="3" t="s">
        <v>47</v>
      </c>
      <c r="AB12" s="12" t="s">
        <v>47</v>
      </c>
      <c r="AC12" s="3" t="s">
        <v>52</v>
      </c>
      <c r="AE12" s="3" t="s">
        <v>47</v>
      </c>
      <c r="AG12" s="3" t="s">
        <v>48</v>
      </c>
      <c r="AK12" s="3" t="s">
        <v>52</v>
      </c>
      <c r="AL12" s="3" t="s">
        <v>47</v>
      </c>
      <c r="AM12" s="3" t="s">
        <v>52</v>
      </c>
      <c r="AO12" s="3" t="s">
        <v>47</v>
      </c>
      <c r="AU12" s="3">
        <v>0</v>
      </c>
      <c r="AV12" s="3">
        <v>8</v>
      </c>
      <c r="AW12" s="3">
        <v>1</v>
      </c>
      <c r="AX12" s="3">
        <v>8</v>
      </c>
      <c r="AY12" s="3">
        <v>100</v>
      </c>
      <c r="AZ12" s="6" t="str">
        <f t="shared" si="4"/>
        <v>1882.5</v>
      </c>
      <c r="BC12" s="12" t="s">
        <v>5372</v>
      </c>
      <c r="BF12" s="12" t="s">
        <v>1468</v>
      </c>
      <c r="BG12" s="12" t="s">
        <v>4122</v>
      </c>
      <c r="BH12" s="12" t="s">
        <v>5372</v>
      </c>
      <c r="BJ12" s="12">
        <f t="shared" si="5"/>
        <v>0</v>
      </c>
      <c r="BK12" s="12">
        <f t="shared" si="6"/>
        <v>0</v>
      </c>
      <c r="CQ12" s="3" t="str">
        <f>CONCATENATE(baseURL!$A$1,baseURL!$B$1,baseURL!$C$1,".",C12,".",L12,".pkl&amp;seq=",BC12)</f>
        <v>http://proteomics.broadinstitute.org/millscripts/viewfeed.pl?side=xl&amp;cycle=1&amp;fixedMods=iaaC&amp;file=msdataSM/iPRG2012_nd/cpick_in/iPRG2012_nd.1882.5.2.pkl&amp;seq=ADEGLsFR</v>
      </c>
    </row>
    <row r="13" spans="1:104" x14ac:dyDescent="0.2">
      <c r="A13" s="3">
        <v>775</v>
      </c>
      <c r="B13" s="2" t="s">
        <v>5644</v>
      </c>
      <c r="C13" s="2" t="s">
        <v>5645</v>
      </c>
      <c r="D13" s="3">
        <v>6135</v>
      </c>
      <c r="E13" s="3">
        <v>6132</v>
      </c>
      <c r="F13" s="3">
        <v>38077</v>
      </c>
      <c r="G13" s="3">
        <v>7944</v>
      </c>
      <c r="H13" s="3">
        <v>26.609000000000002</v>
      </c>
      <c r="I13" s="30">
        <v>498.69294000000002</v>
      </c>
      <c r="J13" s="30">
        <v>498.69227000000001</v>
      </c>
      <c r="K13" s="30">
        <v>6.7000000000000002E-4</v>
      </c>
      <c r="L13" s="3">
        <v>2</v>
      </c>
      <c r="M13" s="3">
        <v>2</v>
      </c>
      <c r="N13" s="10">
        <f t="shared" si="0"/>
        <v>1</v>
      </c>
      <c r="O13" s="35">
        <v>2</v>
      </c>
      <c r="P13" s="17"/>
      <c r="Q13" s="40">
        <v>996.37985000000003</v>
      </c>
      <c r="R13" s="40">
        <v>498.69355999999999</v>
      </c>
      <c r="S13" s="18">
        <f t="shared" si="1"/>
        <v>-1.2432484589723252</v>
      </c>
      <c r="T13" s="18">
        <f t="shared" si="2"/>
        <v>-2.58675889053618</v>
      </c>
      <c r="U13" s="18">
        <f t="shared" si="3"/>
        <v>-2.927649597096615</v>
      </c>
      <c r="V13" s="30">
        <v>498.69209999999998</v>
      </c>
      <c r="W13" s="3" t="s">
        <v>47</v>
      </c>
      <c r="X13" s="3" t="s">
        <v>47</v>
      </c>
      <c r="Z13" s="3" t="s">
        <v>52</v>
      </c>
      <c r="AD13" s="3" t="s">
        <v>48</v>
      </c>
      <c r="AE13" s="3" t="s">
        <v>47</v>
      </c>
      <c r="AF13" s="3" t="s">
        <v>47</v>
      </c>
      <c r="AL13" s="3" t="s">
        <v>52</v>
      </c>
      <c r="AO13" s="3" t="s">
        <v>47</v>
      </c>
      <c r="AU13" s="3">
        <v>0</v>
      </c>
      <c r="AV13" s="3">
        <v>5</v>
      </c>
      <c r="AW13" s="3">
        <v>2</v>
      </c>
      <c r="AX13" s="3">
        <v>4</v>
      </c>
      <c r="AY13" s="3">
        <v>80</v>
      </c>
      <c r="AZ13" s="6" t="str">
        <f t="shared" si="4"/>
        <v>1813.3</v>
      </c>
      <c r="BC13" s="12" t="s">
        <v>5646</v>
      </c>
      <c r="BF13" s="12" t="s">
        <v>1468</v>
      </c>
      <c r="BG13" s="12" t="s">
        <v>4122</v>
      </c>
      <c r="BJ13" s="12">
        <f t="shared" si="5"/>
        <v>0</v>
      </c>
      <c r="BK13" s="12">
        <f t="shared" si="6"/>
        <v>0</v>
      </c>
      <c r="BL13" s="3" t="s">
        <v>162</v>
      </c>
      <c r="BM13" s="3" t="s">
        <v>162</v>
      </c>
      <c r="BR13" s="3" t="s">
        <v>162</v>
      </c>
      <c r="BT13" s="3" t="s">
        <v>5647</v>
      </c>
      <c r="CQ13" s="3" t="str">
        <f>CONCATENATE(baseURL!$A$1,baseURL!$B$1,baseURL!$C$1,".",C13,".",L13,".pkl&amp;seq=",BC13,"&amp;varMods=Sodiated-D+Sodiated-E")</f>
        <v>http://proteomics.broadinstitute.org/millscripts/viewfeed.pl?side=xl&amp;cycle=1&amp;fixedMods=iaaC&amp;file=msdataSM/iPRG2012_nd/cpick_in/iPRG2012_nd.1813.3.2.pkl&amp;seq=ADeGLsFR&amp;varMods=Sodiated-D+Sodiated-E</v>
      </c>
    </row>
    <row r="14" spans="1:104" x14ac:dyDescent="0.2">
      <c r="A14" s="3">
        <v>158</v>
      </c>
      <c r="B14" s="2" t="s">
        <v>17736</v>
      </c>
      <c r="C14" s="2" t="s">
        <v>17737</v>
      </c>
      <c r="D14" s="3">
        <v>16753</v>
      </c>
      <c r="E14" s="3">
        <v>16737</v>
      </c>
      <c r="F14" s="3">
        <v>67622</v>
      </c>
      <c r="G14" s="3">
        <v>19956</v>
      </c>
      <c r="H14" s="3">
        <v>60.508299999999998</v>
      </c>
      <c r="I14" s="30">
        <v>608.65770999999995</v>
      </c>
      <c r="J14" s="30">
        <v>608.6565607</v>
      </c>
      <c r="K14" s="30">
        <v>1.15E-3</v>
      </c>
      <c r="L14" s="3">
        <v>3</v>
      </c>
      <c r="M14" s="3">
        <v>3</v>
      </c>
      <c r="N14" s="10">
        <f t="shared" si="0"/>
        <v>1</v>
      </c>
      <c r="O14" s="35">
        <v>3</v>
      </c>
      <c r="P14" s="17"/>
      <c r="Q14" s="40">
        <v>1823.95379</v>
      </c>
      <c r="R14" s="40">
        <v>608.65611000000001</v>
      </c>
      <c r="S14" s="18">
        <f t="shared" si="1"/>
        <v>2.6287421971980658</v>
      </c>
      <c r="T14" s="18">
        <f t="shared" si="2"/>
        <v>0.74048381768087657</v>
      </c>
      <c r="U14" s="18">
        <f t="shared" si="3"/>
        <v>0.64075591065458326</v>
      </c>
      <c r="V14" s="30">
        <v>608.65650000000005</v>
      </c>
      <c r="W14" s="3" t="s">
        <v>47</v>
      </c>
      <c r="X14" s="3" t="s">
        <v>47</v>
      </c>
      <c r="Z14" s="3" t="s">
        <v>47</v>
      </c>
      <c r="AA14" s="3" t="s">
        <v>47</v>
      </c>
      <c r="AB14" s="12" t="s">
        <v>47</v>
      </c>
      <c r="AC14" s="3" t="s">
        <v>47</v>
      </c>
      <c r="AD14" s="3" t="s">
        <v>47</v>
      </c>
      <c r="AE14" s="3" t="s">
        <v>47</v>
      </c>
      <c r="AF14" s="3" t="s">
        <v>47</v>
      </c>
      <c r="AG14" s="3" t="s">
        <v>47</v>
      </c>
      <c r="AH14" s="3" t="s">
        <v>47</v>
      </c>
      <c r="AJ14" s="3" t="s">
        <v>47</v>
      </c>
      <c r="AK14" s="3" t="s">
        <v>47</v>
      </c>
      <c r="AL14" s="3" t="s">
        <v>48</v>
      </c>
      <c r="AO14" s="3" t="s">
        <v>48</v>
      </c>
      <c r="AP14" s="3" t="s">
        <v>48</v>
      </c>
      <c r="AQ14" s="3" t="s">
        <v>47</v>
      </c>
      <c r="AU14" s="3">
        <v>0</v>
      </c>
      <c r="AV14" s="3">
        <v>14</v>
      </c>
      <c r="AW14" s="3">
        <v>2</v>
      </c>
      <c r="AX14" s="3">
        <v>13</v>
      </c>
      <c r="AY14" s="3">
        <v>92.86</v>
      </c>
      <c r="AZ14" s="6" t="str">
        <f t="shared" si="4"/>
        <v>3220.1</v>
      </c>
      <c r="BC14" s="12" t="s">
        <v>17738</v>
      </c>
      <c r="BE14" s="12" t="s">
        <v>258</v>
      </c>
      <c r="BG14" s="12" t="s">
        <v>17739</v>
      </c>
      <c r="BH14" s="12" t="s">
        <v>17738</v>
      </c>
      <c r="BJ14" s="12">
        <f t="shared" si="5"/>
        <v>0</v>
      </c>
      <c r="BK14" s="12">
        <f t="shared" si="6"/>
        <v>0</v>
      </c>
      <c r="BT14" s="3" t="s">
        <v>17740</v>
      </c>
      <c r="CQ14" s="3" t="str">
        <f>CONCATENATE(baseURL!$A$1,baseURL!$B$1,baseURL!$C$1,".",C14,".",L14,".pkl&amp;seq=",BC14,"&amp;varMods=Dimethyl-R")</f>
        <v>http://proteomics.broadinstitute.org/millscripts/viewfeed.pl?side=xl&amp;cycle=1&amp;fixedMods=iaaC&amp;file=msdataSM/iPRG2012_nd/cpick_in/iPRG2012_nd.3220.1.3.pkl&amp;seq=ADEGLSFrGLFLLDDK&amp;varMods=Dimethyl-R</v>
      </c>
    </row>
    <row r="15" spans="1:104" x14ac:dyDescent="0.2">
      <c r="A15" s="3">
        <v>612</v>
      </c>
      <c r="B15" s="2" t="s">
        <v>17789</v>
      </c>
      <c r="C15" s="2" t="s">
        <v>17790</v>
      </c>
      <c r="D15" s="3">
        <v>16773</v>
      </c>
      <c r="E15" s="3">
        <v>16757</v>
      </c>
      <c r="F15" s="3">
        <v>67895</v>
      </c>
      <c r="G15" s="3">
        <v>19989</v>
      </c>
      <c r="H15" s="3">
        <v>60.777799999999999</v>
      </c>
      <c r="I15" s="30">
        <v>608.65782999999999</v>
      </c>
      <c r="J15" s="30">
        <v>608.65737939999997</v>
      </c>
      <c r="K15" s="30">
        <v>4.4999999999999999E-4</v>
      </c>
      <c r="L15" s="3">
        <v>3</v>
      </c>
      <c r="M15" s="3">
        <v>3</v>
      </c>
      <c r="N15" s="10">
        <f t="shared" si="0"/>
        <v>1</v>
      </c>
      <c r="O15" s="35">
        <v>3</v>
      </c>
      <c r="P15" s="17"/>
      <c r="Q15" s="40">
        <v>1823.95379</v>
      </c>
      <c r="R15" s="40">
        <v>608.65611000000001</v>
      </c>
      <c r="S15" s="18">
        <f t="shared" si="1"/>
        <v>2.8258978620579644</v>
      </c>
      <c r="T15" s="18">
        <f t="shared" si="2"/>
        <v>2.0855783407079693</v>
      </c>
      <c r="U15" s="18">
        <f t="shared" si="3"/>
        <v>1.7908306218703671</v>
      </c>
      <c r="V15" s="30">
        <v>608.65719999999999</v>
      </c>
      <c r="W15" s="3" t="s">
        <v>47</v>
      </c>
      <c r="X15" s="3" t="s">
        <v>47</v>
      </c>
      <c r="Y15" s="3" t="s">
        <v>47</v>
      </c>
      <c r="Z15" s="3" t="s">
        <v>47</v>
      </c>
      <c r="AA15" s="3" t="s">
        <v>47</v>
      </c>
      <c r="AB15" s="12" t="s">
        <v>47</v>
      </c>
      <c r="AC15" s="3" t="s">
        <v>47</v>
      </c>
      <c r="AD15" s="3" t="s">
        <v>47</v>
      </c>
      <c r="AE15" s="3" t="s">
        <v>47</v>
      </c>
      <c r="AF15" s="3" t="s">
        <v>47</v>
      </c>
      <c r="AG15" s="3" t="s">
        <v>47</v>
      </c>
      <c r="AH15" s="3" t="s">
        <v>47</v>
      </c>
      <c r="AJ15" s="3" t="s">
        <v>47</v>
      </c>
      <c r="AK15" s="3" t="s">
        <v>47</v>
      </c>
      <c r="AL15" s="3" t="s">
        <v>47</v>
      </c>
      <c r="AO15" s="3" t="s">
        <v>47</v>
      </c>
      <c r="AP15" s="3" t="s">
        <v>47</v>
      </c>
      <c r="AQ15" s="3" t="s">
        <v>47</v>
      </c>
      <c r="AR15" s="3" t="s">
        <v>47</v>
      </c>
      <c r="AU15" s="3">
        <v>0</v>
      </c>
      <c r="AV15" s="3">
        <v>19</v>
      </c>
      <c r="AW15" s="3">
        <v>2</v>
      </c>
      <c r="AX15" s="3">
        <v>18</v>
      </c>
      <c r="AY15" s="3">
        <v>94.74</v>
      </c>
      <c r="AZ15" s="6" t="str">
        <f t="shared" si="4"/>
        <v>3233.1</v>
      </c>
      <c r="BC15" s="12" t="s">
        <v>17738</v>
      </c>
      <c r="BE15" s="12" t="s">
        <v>258</v>
      </c>
      <c r="BG15" s="12" t="s">
        <v>17739</v>
      </c>
      <c r="BH15" s="12" t="s">
        <v>17738</v>
      </c>
      <c r="BJ15" s="12">
        <f t="shared" si="5"/>
        <v>0</v>
      </c>
      <c r="BK15" s="12">
        <f t="shared" si="6"/>
        <v>0</v>
      </c>
      <c r="BT15" s="3" t="s">
        <v>17740</v>
      </c>
      <c r="CQ15" s="3" t="str">
        <f>CONCATENATE(baseURL!$A$1,baseURL!$B$1,baseURL!$C$1,".",C15,".",L15,".pkl&amp;seq=",BC15,"&amp;varMods=Dimethyl-R")</f>
        <v>http://proteomics.broadinstitute.org/millscripts/viewfeed.pl?side=xl&amp;cycle=1&amp;fixedMods=iaaC&amp;file=msdataSM/iPRG2012_nd/cpick_in/iPRG2012_nd.3233.1.3.pkl&amp;seq=ADEGLSFrGLFLLDDK&amp;varMods=Dimethyl-R</v>
      </c>
    </row>
    <row r="16" spans="1:104" x14ac:dyDescent="0.2">
      <c r="A16" s="3">
        <v>1854</v>
      </c>
      <c r="B16" s="2" t="s">
        <v>17847</v>
      </c>
      <c r="C16" s="2" t="s">
        <v>17848</v>
      </c>
      <c r="D16" s="3">
        <v>16799</v>
      </c>
      <c r="E16" s="3">
        <v>16783</v>
      </c>
      <c r="F16" s="3">
        <v>68147</v>
      </c>
      <c r="G16" s="3">
        <v>20027</v>
      </c>
      <c r="H16" s="3">
        <v>61.037100000000002</v>
      </c>
      <c r="I16" s="30">
        <v>608.65729999999996</v>
      </c>
      <c r="J16" s="30">
        <v>608.65738920000001</v>
      </c>
      <c r="K16" s="30">
        <v>-9.0000000000000006E-5</v>
      </c>
      <c r="L16" s="3">
        <v>3</v>
      </c>
      <c r="M16" s="3">
        <v>3</v>
      </c>
      <c r="N16" s="10">
        <f t="shared" si="0"/>
        <v>1</v>
      </c>
      <c r="O16" s="35">
        <v>3</v>
      </c>
      <c r="P16" s="17"/>
      <c r="Q16" s="40">
        <v>1823.95379</v>
      </c>
      <c r="R16" s="40">
        <v>608.65611000000001</v>
      </c>
      <c r="S16" s="18">
        <f t="shared" si="1"/>
        <v>1.9551270091602244</v>
      </c>
      <c r="T16" s="18">
        <f t="shared" si="2"/>
        <v>2.1016793867378358</v>
      </c>
      <c r="U16" s="18">
        <f t="shared" si="3"/>
        <v>1.7908306218703671</v>
      </c>
      <c r="V16" s="30">
        <v>608.65719999999999</v>
      </c>
      <c r="W16" s="3" t="s">
        <v>47</v>
      </c>
      <c r="X16" s="3" t="s">
        <v>65</v>
      </c>
      <c r="Y16" s="3" t="s">
        <v>47</v>
      </c>
      <c r="Z16" s="3" t="s">
        <v>47</v>
      </c>
      <c r="AA16" s="3" t="s">
        <v>47</v>
      </c>
      <c r="AB16" s="12" t="s">
        <v>47</v>
      </c>
      <c r="AC16" s="3" t="s">
        <v>47</v>
      </c>
      <c r="AD16" s="3" t="s">
        <v>47</v>
      </c>
      <c r="AE16" s="3" t="s">
        <v>47</v>
      </c>
      <c r="AF16" s="3" t="s">
        <v>47</v>
      </c>
      <c r="AG16" s="3" t="s">
        <v>47</v>
      </c>
      <c r="AJ16" s="3" t="s">
        <v>47</v>
      </c>
      <c r="AK16" s="3" t="s">
        <v>47</v>
      </c>
      <c r="AL16" s="3" t="s">
        <v>48</v>
      </c>
      <c r="AO16" s="3" t="s">
        <v>48</v>
      </c>
      <c r="AP16" s="3" t="s">
        <v>48</v>
      </c>
      <c r="AQ16" s="3" t="s">
        <v>47</v>
      </c>
      <c r="AR16" s="3" t="s">
        <v>48</v>
      </c>
      <c r="AU16" s="3">
        <v>1</v>
      </c>
      <c r="AV16" s="3">
        <v>13</v>
      </c>
      <c r="AW16" s="3">
        <v>2</v>
      </c>
      <c r="AX16" s="3">
        <v>12</v>
      </c>
      <c r="AY16" s="3">
        <v>92.31</v>
      </c>
      <c r="AZ16" s="6" t="str">
        <f t="shared" si="4"/>
        <v>3245.1</v>
      </c>
      <c r="BC16" s="12" t="s">
        <v>17738</v>
      </c>
      <c r="BE16" s="12" t="s">
        <v>258</v>
      </c>
      <c r="BG16" s="12" t="s">
        <v>17739</v>
      </c>
      <c r="BH16" s="12" t="s">
        <v>17738</v>
      </c>
      <c r="BJ16" s="12">
        <f t="shared" si="5"/>
        <v>0</v>
      </c>
      <c r="BK16" s="12">
        <f t="shared" si="6"/>
        <v>0</v>
      </c>
      <c r="BT16" s="3" t="s">
        <v>17849</v>
      </c>
      <c r="BU16" s="3" t="s">
        <v>17850</v>
      </c>
      <c r="CQ16" s="3" t="str">
        <f>CONCATENATE(baseURL!$A$1,baseURL!$B$1,baseURL!$C$1,".",C16,".",L16,".pkl&amp;seq=",BC16,"&amp;varMods=Dimethyl-R")</f>
        <v>http://proteomics.broadinstitute.org/millscripts/viewfeed.pl?side=xl&amp;cycle=1&amp;fixedMods=iaaC&amp;file=msdataSM/iPRG2012_nd/cpick_in/iPRG2012_nd.3245.1.3.pkl&amp;seq=ADEGLSFrGLFLLDDK&amp;varMods=Dimethyl-R</v>
      </c>
    </row>
    <row r="17" spans="1:95" x14ac:dyDescent="0.2">
      <c r="A17" s="3">
        <v>641</v>
      </c>
      <c r="B17" s="2" t="s">
        <v>17928</v>
      </c>
      <c r="C17" s="2" t="s">
        <v>17929</v>
      </c>
      <c r="D17" s="3">
        <v>16838</v>
      </c>
      <c r="E17" s="3">
        <v>16822</v>
      </c>
      <c r="F17" s="3">
        <v>68380</v>
      </c>
      <c r="G17" s="3">
        <v>20077</v>
      </c>
      <c r="H17" s="3">
        <v>61.304400000000001</v>
      </c>
      <c r="I17" s="30">
        <v>608.65683999999999</v>
      </c>
      <c r="J17" s="30">
        <v>608.65663319999999</v>
      </c>
      <c r="K17" s="30">
        <v>2.1000000000000001E-4</v>
      </c>
      <c r="L17" s="3">
        <v>3</v>
      </c>
      <c r="M17" s="3">
        <v>3</v>
      </c>
      <c r="N17" s="10">
        <f t="shared" si="0"/>
        <v>1</v>
      </c>
      <c r="O17" s="35">
        <v>3</v>
      </c>
      <c r="P17" s="17"/>
      <c r="Q17" s="40">
        <v>1823.95379</v>
      </c>
      <c r="R17" s="40">
        <v>608.65611000000001</v>
      </c>
      <c r="S17" s="18">
        <f t="shared" si="1"/>
        <v>1.1993636274774544</v>
      </c>
      <c r="T17" s="18">
        <f t="shared" si="2"/>
        <v>0.8595986984753623</v>
      </c>
      <c r="U17" s="18">
        <f t="shared" si="3"/>
        <v>0.64075591065458326</v>
      </c>
      <c r="V17" s="30">
        <v>608.65650000000005</v>
      </c>
      <c r="W17" s="3" t="s">
        <v>47</v>
      </c>
      <c r="Y17" s="3" t="s">
        <v>47</v>
      </c>
      <c r="Z17" s="3" t="s">
        <v>47</v>
      </c>
      <c r="AB17" s="12" t="s">
        <v>47</v>
      </c>
      <c r="AC17" s="3" t="s">
        <v>47</v>
      </c>
      <c r="AD17" s="3" t="s">
        <v>47</v>
      </c>
      <c r="AE17" s="3" t="s">
        <v>47</v>
      </c>
      <c r="AF17" s="3" t="s">
        <v>47</v>
      </c>
      <c r="AG17" s="3" t="s">
        <v>47</v>
      </c>
      <c r="AK17" s="3" t="s">
        <v>47</v>
      </c>
      <c r="AL17" s="3" t="s">
        <v>48</v>
      </c>
      <c r="AP17" s="3" t="s">
        <v>48</v>
      </c>
      <c r="AU17" s="3">
        <v>0</v>
      </c>
      <c r="AV17" s="3">
        <v>10</v>
      </c>
      <c r="AW17" s="3">
        <v>2</v>
      </c>
      <c r="AX17" s="3">
        <v>9</v>
      </c>
      <c r="AY17" s="3">
        <v>90</v>
      </c>
      <c r="AZ17" s="6" t="str">
        <f t="shared" si="4"/>
        <v>3256.3</v>
      </c>
      <c r="BC17" s="12" t="s">
        <v>17738</v>
      </c>
      <c r="BE17" s="12" t="s">
        <v>258</v>
      </c>
      <c r="BG17" s="12" t="s">
        <v>17739</v>
      </c>
      <c r="BH17" s="12" t="s">
        <v>17738</v>
      </c>
      <c r="BJ17" s="12">
        <f t="shared" si="5"/>
        <v>0</v>
      </c>
      <c r="BK17" s="12">
        <f t="shared" si="6"/>
        <v>0</v>
      </c>
      <c r="BU17" s="3" t="s">
        <v>17930</v>
      </c>
      <c r="CQ17" s="3" t="str">
        <f>CONCATENATE(baseURL!$A$1,baseURL!$B$1,baseURL!$C$1,".",C17,".",L17,".pkl&amp;seq=",BC17,"&amp;varMods=Dimethyl-R")</f>
        <v>http://proteomics.broadinstitute.org/millscripts/viewfeed.pl?side=xl&amp;cycle=1&amp;fixedMods=iaaC&amp;file=msdataSM/iPRG2012_nd/cpick_in/iPRG2012_nd.3256.3.3.pkl&amp;seq=ADEGLSFrGLFLLDDK&amp;varMods=Dimethyl-R</v>
      </c>
    </row>
    <row r="18" spans="1:95" x14ac:dyDescent="0.2">
      <c r="A18" s="3">
        <v>80</v>
      </c>
      <c r="B18" s="2" t="s">
        <v>18065</v>
      </c>
      <c r="C18" s="2" t="s">
        <v>18060</v>
      </c>
      <c r="D18" s="3">
        <v>16928</v>
      </c>
      <c r="E18" s="3">
        <v>16912</v>
      </c>
      <c r="F18" s="3">
        <v>68862</v>
      </c>
      <c r="G18" s="3">
        <v>20190</v>
      </c>
      <c r="H18" s="3">
        <v>61.840400000000002</v>
      </c>
      <c r="I18" s="30">
        <v>608.65781000000004</v>
      </c>
      <c r="J18" s="30">
        <v>608.65612380000005</v>
      </c>
      <c r="K18" s="30">
        <v>1.6900000000000001E-3</v>
      </c>
      <c r="L18" s="3">
        <v>3</v>
      </c>
      <c r="M18" s="3">
        <v>3</v>
      </c>
      <c r="N18" s="10">
        <f t="shared" si="0"/>
        <v>1</v>
      </c>
      <c r="O18" s="35">
        <v>3</v>
      </c>
      <c r="P18" s="17"/>
      <c r="Q18" s="40">
        <v>1823.95379</v>
      </c>
      <c r="R18" s="40">
        <v>608.65611000000001</v>
      </c>
      <c r="S18" s="18">
        <f t="shared" si="1"/>
        <v>2.7930385846747066</v>
      </c>
      <c r="T18" s="18">
        <f t="shared" si="2"/>
        <v>2.2672901506518107E-2</v>
      </c>
      <c r="U18" s="18">
        <f t="shared" si="3"/>
        <v>-0.50931880074798408</v>
      </c>
      <c r="V18" s="30">
        <v>608.6558</v>
      </c>
      <c r="W18" s="3" t="s">
        <v>47</v>
      </c>
      <c r="Z18" s="3" t="s">
        <v>47</v>
      </c>
      <c r="AB18" s="12" t="s">
        <v>47</v>
      </c>
      <c r="AC18" s="3" t="s">
        <v>47</v>
      </c>
      <c r="AD18" s="3" t="s">
        <v>47</v>
      </c>
      <c r="AE18" s="3" t="s">
        <v>47</v>
      </c>
      <c r="AF18" s="3" t="s">
        <v>47</v>
      </c>
      <c r="AG18" s="3" t="s">
        <v>48</v>
      </c>
      <c r="AI18" s="3" t="s">
        <v>52</v>
      </c>
      <c r="AK18" s="3" t="s">
        <v>52</v>
      </c>
      <c r="AL18" s="3" t="s">
        <v>48</v>
      </c>
      <c r="AP18" s="3" t="s">
        <v>48</v>
      </c>
      <c r="AU18" s="3">
        <v>0</v>
      </c>
      <c r="AV18" s="3">
        <v>7</v>
      </c>
      <c r="AW18" s="3">
        <v>1</v>
      </c>
      <c r="AX18" s="3">
        <v>7</v>
      </c>
      <c r="AY18" s="3">
        <v>100</v>
      </c>
      <c r="AZ18" s="6" t="str">
        <f t="shared" si="4"/>
        <v>3279.2</v>
      </c>
      <c r="BC18" s="12" t="s">
        <v>17738</v>
      </c>
      <c r="BE18" s="12" t="s">
        <v>258</v>
      </c>
      <c r="BG18" s="12" t="s">
        <v>17739</v>
      </c>
      <c r="BH18" s="12" t="s">
        <v>17738</v>
      </c>
      <c r="BJ18" s="12">
        <f t="shared" si="5"/>
        <v>0</v>
      </c>
      <c r="BK18" s="12">
        <f t="shared" si="6"/>
        <v>0</v>
      </c>
      <c r="CQ18" s="3" t="str">
        <f>CONCATENATE(baseURL!$A$1,baseURL!$B$1,baseURL!$C$1,".",C18,".",L18,".pkl&amp;seq=",BC18,"&amp;varMods=Dimethyl-R")</f>
        <v>http://proteomics.broadinstitute.org/millscripts/viewfeed.pl?side=xl&amp;cycle=1&amp;fixedMods=iaaC&amp;file=msdataSM/iPRG2012_nd/cpick_in/iPRG2012_nd.3279.2.3.pkl&amp;seq=ADEGLSFrGLFLLDDK&amp;varMods=Dimethyl-R</v>
      </c>
    </row>
    <row r="19" spans="1:95" x14ac:dyDescent="0.2">
      <c r="A19" s="3">
        <v>61</v>
      </c>
      <c r="B19" s="2" t="s">
        <v>18121</v>
      </c>
      <c r="C19" s="2" t="s">
        <v>18122</v>
      </c>
      <c r="D19" s="3">
        <v>16956</v>
      </c>
      <c r="E19" s="3">
        <v>16940</v>
      </c>
      <c r="F19" s="3">
        <v>69134</v>
      </c>
      <c r="G19" s="3">
        <v>20231</v>
      </c>
      <c r="H19" s="3">
        <v>62.144399999999997</v>
      </c>
      <c r="I19" s="30">
        <v>608.65660000000003</v>
      </c>
      <c r="J19" s="30">
        <v>608.65647980000006</v>
      </c>
      <c r="K19" s="30">
        <v>1.2E-4</v>
      </c>
      <c r="L19" s="3">
        <v>3</v>
      </c>
      <c r="M19" s="3">
        <v>3</v>
      </c>
      <c r="N19" s="10">
        <f t="shared" si="0"/>
        <v>1</v>
      </c>
      <c r="O19" s="35">
        <v>3</v>
      </c>
      <c r="P19" s="17"/>
      <c r="Q19" s="40">
        <v>1823.95379</v>
      </c>
      <c r="R19" s="40">
        <v>608.65611000000001</v>
      </c>
      <c r="S19" s="18">
        <f t="shared" si="1"/>
        <v>0.80505229794444044</v>
      </c>
      <c r="T19" s="18">
        <f t="shared" si="2"/>
        <v>0.60756804042277923</v>
      </c>
      <c r="U19" s="18">
        <f t="shared" si="3"/>
        <v>0.64075591065458326</v>
      </c>
      <c r="V19" s="30">
        <v>608.65650000000005</v>
      </c>
      <c r="W19" s="3" t="s">
        <v>47</v>
      </c>
      <c r="Z19" s="3" t="s">
        <v>47</v>
      </c>
      <c r="AA19" s="3" t="s">
        <v>47</v>
      </c>
      <c r="AB19" s="12" t="s">
        <v>52</v>
      </c>
      <c r="AC19" s="3" t="s">
        <v>47</v>
      </c>
      <c r="AD19" s="3" t="s">
        <v>47</v>
      </c>
      <c r="AE19" s="3" t="s">
        <v>47</v>
      </c>
      <c r="AF19" s="3" t="s">
        <v>47</v>
      </c>
      <c r="AG19" s="3" t="s">
        <v>47</v>
      </c>
      <c r="AK19" s="3" t="s">
        <v>47</v>
      </c>
      <c r="AL19" s="3" t="s">
        <v>47</v>
      </c>
      <c r="AO19" s="3" t="s">
        <v>48</v>
      </c>
      <c r="AP19" s="3" t="s">
        <v>48</v>
      </c>
      <c r="AQ19" s="3" t="s">
        <v>47</v>
      </c>
      <c r="AS19" s="3" t="s">
        <v>47</v>
      </c>
      <c r="AU19" s="3">
        <v>0</v>
      </c>
      <c r="AV19" s="3">
        <v>12</v>
      </c>
      <c r="AW19" s="3">
        <v>1</v>
      </c>
      <c r="AX19" s="3">
        <v>12</v>
      </c>
      <c r="AY19" s="3">
        <v>100</v>
      </c>
      <c r="AZ19" s="6" t="str">
        <f t="shared" si="4"/>
        <v>3292.1</v>
      </c>
      <c r="BC19" s="12" t="s">
        <v>17738</v>
      </c>
      <c r="BE19" s="12" t="s">
        <v>258</v>
      </c>
      <c r="BG19" s="12" t="s">
        <v>17739</v>
      </c>
      <c r="BH19" s="12" t="s">
        <v>17738</v>
      </c>
      <c r="BJ19" s="12">
        <f t="shared" si="5"/>
        <v>0</v>
      </c>
      <c r="BK19" s="12">
        <f t="shared" si="6"/>
        <v>0</v>
      </c>
      <c r="CQ19" s="3" t="str">
        <f>CONCATENATE(baseURL!$A$1,baseURL!$B$1,baseURL!$C$1,".",C19,".",L19,".pkl&amp;seq=",BC19,"&amp;varMods=Dimethyl-R")</f>
        <v>http://proteomics.broadinstitute.org/millscripts/viewfeed.pl?side=xl&amp;cycle=1&amp;fixedMods=iaaC&amp;file=msdataSM/iPRG2012_nd/cpick_in/iPRG2012_nd.3292.1.3.pkl&amp;seq=ADEGLSFrGLFLLDDK&amp;varMods=Dimethyl-R</v>
      </c>
    </row>
    <row r="20" spans="1:95" x14ac:dyDescent="0.2">
      <c r="A20" s="3">
        <v>117</v>
      </c>
      <c r="B20" s="2" t="s">
        <v>20001</v>
      </c>
      <c r="C20" s="2" t="s">
        <v>20002</v>
      </c>
      <c r="D20" s="3">
        <v>17798</v>
      </c>
      <c r="E20" s="3">
        <v>17782</v>
      </c>
      <c r="F20" s="3">
        <v>86942</v>
      </c>
      <c r="G20" s="3">
        <v>21921</v>
      </c>
      <c r="H20" s="3">
        <v>75.418000000000006</v>
      </c>
      <c r="I20" s="30">
        <v>608.65772000000004</v>
      </c>
      <c r="J20" s="30">
        <v>608.65677879999998</v>
      </c>
      <c r="K20" s="30">
        <v>9.3999999999999997E-4</v>
      </c>
      <c r="L20" s="3">
        <v>3</v>
      </c>
      <c r="M20" s="3">
        <v>3</v>
      </c>
      <c r="N20" s="10">
        <f t="shared" si="0"/>
        <v>1</v>
      </c>
      <c r="O20" s="35">
        <v>3</v>
      </c>
      <c r="P20" s="17"/>
      <c r="Q20" s="40">
        <v>1823.95379</v>
      </c>
      <c r="R20" s="40">
        <v>608.65611000000001</v>
      </c>
      <c r="S20" s="18">
        <f t="shared" si="1"/>
        <v>2.6451718360764782</v>
      </c>
      <c r="T20" s="18">
        <f t="shared" si="2"/>
        <v>1.098814238423188</v>
      </c>
      <c r="U20" s="18">
        <f t="shared" si="3"/>
        <v>1.2979414598140122</v>
      </c>
      <c r="V20" s="30">
        <v>608.65689999999995</v>
      </c>
      <c r="W20" s="3" t="s">
        <v>47</v>
      </c>
      <c r="Z20" s="3" t="s">
        <v>47</v>
      </c>
      <c r="AB20" s="12" t="s">
        <v>52</v>
      </c>
      <c r="AC20" s="3" t="s">
        <v>47</v>
      </c>
      <c r="AE20" s="3" t="s">
        <v>47</v>
      </c>
      <c r="AF20" s="3" t="s">
        <v>48</v>
      </c>
      <c r="AG20" s="3" t="s">
        <v>48</v>
      </c>
      <c r="AK20" s="3" t="s">
        <v>52</v>
      </c>
      <c r="AL20" s="3" t="s">
        <v>48</v>
      </c>
      <c r="AP20" s="3" t="s">
        <v>48</v>
      </c>
      <c r="AU20" s="3">
        <v>0</v>
      </c>
      <c r="AV20" s="3">
        <v>4</v>
      </c>
      <c r="AW20" s="3">
        <v>1</v>
      </c>
      <c r="AX20" s="3">
        <v>4</v>
      </c>
      <c r="AY20" s="3">
        <v>100</v>
      </c>
      <c r="AZ20" s="6" t="str">
        <f t="shared" si="4"/>
        <v>4140.1</v>
      </c>
      <c r="BC20" s="12" t="s">
        <v>17738</v>
      </c>
      <c r="BE20" s="12" t="s">
        <v>258</v>
      </c>
      <c r="BG20" s="12" t="s">
        <v>17739</v>
      </c>
      <c r="BH20" s="12" t="s">
        <v>17738</v>
      </c>
      <c r="BJ20" s="12">
        <f t="shared" si="5"/>
        <v>0</v>
      </c>
      <c r="BK20" s="12">
        <f t="shared" si="6"/>
        <v>0</v>
      </c>
      <c r="CQ20" s="3" t="str">
        <f>CONCATENATE(baseURL!$A$1,baseURL!$B$1,baseURL!$C$1,".",C20,".",L20,".pkl&amp;seq=",BC20,"&amp;varMods=Dimethyl-R")</f>
        <v>http://proteomics.broadinstitute.org/millscripts/viewfeed.pl?side=xl&amp;cycle=1&amp;fixedMods=iaaC&amp;file=msdataSM/iPRG2012_nd/cpick_in/iPRG2012_nd.4140.1.3.pkl&amp;seq=ADEGLSFrGLFLLDDK&amp;varMods=Dimethyl-R</v>
      </c>
    </row>
    <row r="21" spans="1:95" x14ac:dyDescent="0.2">
      <c r="A21" s="3">
        <v>1837</v>
      </c>
      <c r="B21" s="2" t="s">
        <v>20106</v>
      </c>
      <c r="C21" s="2" t="s">
        <v>20107</v>
      </c>
      <c r="D21" s="3">
        <v>17936</v>
      </c>
      <c r="E21" s="3">
        <v>17920</v>
      </c>
      <c r="F21" s="3">
        <v>95427</v>
      </c>
      <c r="G21" s="3">
        <v>22463</v>
      </c>
      <c r="H21" s="3">
        <v>78.5441</v>
      </c>
      <c r="I21" s="30">
        <v>608.65965000000006</v>
      </c>
      <c r="J21" s="30">
        <v>608.65747839999995</v>
      </c>
      <c r="K21" s="30">
        <v>2.1700000000000001E-3</v>
      </c>
      <c r="L21" s="3">
        <v>3</v>
      </c>
      <c r="M21" s="3">
        <v>3</v>
      </c>
      <c r="N21" s="10">
        <f t="shared" si="0"/>
        <v>1</v>
      </c>
      <c r="O21" s="35">
        <v>3</v>
      </c>
      <c r="P21" s="17"/>
      <c r="Q21" s="40">
        <v>1823.95379</v>
      </c>
      <c r="R21" s="40">
        <v>608.65611000000001</v>
      </c>
      <c r="S21" s="18">
        <f t="shared" si="1"/>
        <v>5.8160921115925692</v>
      </c>
      <c r="T21" s="18">
        <f t="shared" si="2"/>
        <v>2.2482317641286635</v>
      </c>
      <c r="U21" s="18">
        <f t="shared" si="3"/>
        <v>2.2837197839267223</v>
      </c>
      <c r="V21" s="30">
        <v>608.65750000000003</v>
      </c>
      <c r="W21" s="3" t="s">
        <v>47</v>
      </c>
      <c r="Z21" s="3" t="s">
        <v>47</v>
      </c>
      <c r="AB21" s="12" t="s">
        <v>47</v>
      </c>
      <c r="AC21" s="3" t="s">
        <v>47</v>
      </c>
      <c r="AD21" s="3" t="s">
        <v>47</v>
      </c>
      <c r="AE21" s="3" t="s">
        <v>47</v>
      </c>
      <c r="AF21" s="3" t="s">
        <v>47</v>
      </c>
      <c r="AG21" s="3" t="s">
        <v>47</v>
      </c>
      <c r="AJ21" s="3" t="s">
        <v>47</v>
      </c>
      <c r="AK21" s="3" t="s">
        <v>47</v>
      </c>
      <c r="AL21" s="3" t="s">
        <v>48</v>
      </c>
      <c r="AP21" s="3" t="s">
        <v>48</v>
      </c>
      <c r="AU21" s="3">
        <v>0</v>
      </c>
      <c r="AV21" s="3">
        <v>10</v>
      </c>
      <c r="AW21" s="3">
        <v>1</v>
      </c>
      <c r="AX21" s="3">
        <v>10</v>
      </c>
      <c r="AY21" s="3">
        <v>100</v>
      </c>
      <c r="AZ21" s="6" t="str">
        <f t="shared" si="4"/>
        <v>4544.2</v>
      </c>
      <c r="BC21" s="12" t="s">
        <v>17738</v>
      </c>
      <c r="BE21" s="12" t="s">
        <v>258</v>
      </c>
      <c r="BG21" s="12" t="s">
        <v>17739</v>
      </c>
      <c r="BH21" s="12" t="s">
        <v>17738</v>
      </c>
      <c r="BJ21" s="12">
        <f t="shared" si="5"/>
        <v>0</v>
      </c>
      <c r="BK21" s="12">
        <f t="shared" si="6"/>
        <v>0</v>
      </c>
      <c r="CQ21" s="3" t="str">
        <f>CONCATENATE(baseURL!$A$1,baseURL!$B$1,baseURL!$C$1,".",C21,".",L21,".pkl&amp;seq=",BC21,"&amp;varMods=Dimethyl-R")</f>
        <v>http://proteomics.broadinstitute.org/millscripts/viewfeed.pl?side=xl&amp;cycle=1&amp;fixedMods=iaaC&amp;file=msdataSM/iPRG2012_nd/cpick_in/iPRG2012_nd.4544.2.3.pkl&amp;seq=ADEGLSFrGLFLLDDK&amp;varMods=Dimethyl-R</v>
      </c>
    </row>
    <row r="22" spans="1:95" x14ac:dyDescent="0.2">
      <c r="A22" s="3">
        <v>5541</v>
      </c>
      <c r="B22" s="2" t="s">
        <v>2124</v>
      </c>
      <c r="C22" s="2" t="s">
        <v>2125</v>
      </c>
      <c r="D22" s="3">
        <v>2577</v>
      </c>
      <c r="E22" s="3">
        <v>2575</v>
      </c>
      <c r="F22" s="3">
        <v>27409</v>
      </c>
      <c r="G22" s="3">
        <v>3879</v>
      </c>
      <c r="H22" s="3">
        <v>14.3721</v>
      </c>
      <c r="I22" s="30">
        <v>440.72465</v>
      </c>
      <c r="J22" s="30">
        <v>440.72463850000003</v>
      </c>
      <c r="K22" s="30">
        <v>1.0000000000000001E-5</v>
      </c>
      <c r="L22" s="3">
        <v>2</v>
      </c>
      <c r="M22" s="3">
        <v>2</v>
      </c>
      <c r="N22" s="10">
        <f t="shared" si="0"/>
        <v>1</v>
      </c>
      <c r="O22" s="35">
        <v>2</v>
      </c>
      <c r="P22" s="17"/>
      <c r="Q22" s="40">
        <v>880.44106999999997</v>
      </c>
      <c r="R22" s="40">
        <v>440.72417999999999</v>
      </c>
      <c r="S22" s="18">
        <f t="shared" si="1"/>
        <v>1.0664266253943133</v>
      </c>
      <c r="T22" s="18">
        <f t="shared" si="2"/>
        <v>1.0403332080307248</v>
      </c>
      <c r="U22" s="18">
        <f t="shared" si="3"/>
        <v>-0.18151942552493869</v>
      </c>
      <c r="V22" s="30">
        <v>440.72410000000002</v>
      </c>
      <c r="W22" s="3" t="s">
        <v>47</v>
      </c>
      <c r="X22" s="3" t="s">
        <v>47</v>
      </c>
      <c r="Y22" s="3" t="s">
        <v>47</v>
      </c>
      <c r="Z22" s="3" t="s">
        <v>47</v>
      </c>
      <c r="AA22" s="3" t="s">
        <v>48</v>
      </c>
      <c r="AB22" s="12" t="s">
        <v>47</v>
      </c>
      <c r="AC22" s="3" t="s">
        <v>47</v>
      </c>
      <c r="AD22" s="3" t="s">
        <v>47</v>
      </c>
      <c r="AE22" s="3" t="s">
        <v>47</v>
      </c>
      <c r="AF22" s="3" t="s">
        <v>47</v>
      </c>
      <c r="AG22" s="3" t="s">
        <v>47</v>
      </c>
      <c r="AH22" s="3" t="s">
        <v>47</v>
      </c>
      <c r="AI22" s="3" t="s">
        <v>47</v>
      </c>
      <c r="AJ22" s="3" t="s">
        <v>47</v>
      </c>
      <c r="AK22" s="3" t="s">
        <v>47</v>
      </c>
      <c r="AL22" s="3" t="s">
        <v>47</v>
      </c>
      <c r="AM22" s="3" t="s">
        <v>47</v>
      </c>
      <c r="AU22" s="3">
        <v>0</v>
      </c>
      <c r="AV22" s="3">
        <v>16</v>
      </c>
      <c r="AW22" s="3">
        <v>1</v>
      </c>
      <c r="AX22" s="3">
        <v>16</v>
      </c>
      <c r="AY22" s="3">
        <v>100</v>
      </c>
      <c r="AZ22" s="6" t="str">
        <f t="shared" si="4"/>
        <v>1305.3</v>
      </c>
      <c r="BC22" s="12" t="s">
        <v>2126</v>
      </c>
      <c r="BG22" s="12" t="s">
        <v>2126</v>
      </c>
      <c r="BJ22" s="12">
        <f t="shared" si="5"/>
        <v>0</v>
      </c>
      <c r="BK22" s="12">
        <f t="shared" si="6"/>
        <v>0</v>
      </c>
      <c r="CQ22" s="3" t="str">
        <f>CONCATENATE(baseURL!$A$1,baseURL!$B$1,baseURL!$C$1,".",C22,".",L22,".pkl&amp;seq=",BC22)</f>
        <v>http://proteomics.broadinstitute.org/millscripts/viewfeed.pl?side=xl&amp;cycle=1&amp;fixedMods=iaaC&amp;file=msdataSM/iPRG2012_nd/cpick_in/iPRG2012_nd.1305.3.2.pkl&amp;seq=AEFAEVSK</v>
      </c>
    </row>
    <row r="23" spans="1:95" x14ac:dyDescent="0.2">
      <c r="A23" s="3">
        <v>6213</v>
      </c>
      <c r="B23" s="2" t="s">
        <v>2193</v>
      </c>
      <c r="C23" s="2" t="s">
        <v>2189</v>
      </c>
      <c r="D23" s="3">
        <v>2667</v>
      </c>
      <c r="E23" s="3">
        <v>2665</v>
      </c>
      <c r="F23" s="3">
        <v>27642</v>
      </c>
      <c r="G23" s="3">
        <v>3980</v>
      </c>
      <c r="H23" s="3">
        <v>14.638299999999999</v>
      </c>
      <c r="I23" s="30">
        <v>440.72361000000001</v>
      </c>
      <c r="J23" s="30">
        <v>440.72460439999998</v>
      </c>
      <c r="K23" s="30">
        <v>-9.8999999999999999E-4</v>
      </c>
      <c r="L23" s="3">
        <v>2</v>
      </c>
      <c r="M23" s="3">
        <v>2</v>
      </c>
      <c r="N23" s="10">
        <f t="shared" si="0"/>
        <v>1</v>
      </c>
      <c r="O23" s="35">
        <v>2</v>
      </c>
      <c r="P23" s="17"/>
      <c r="Q23" s="40">
        <v>880.44106999999997</v>
      </c>
      <c r="R23" s="40">
        <v>440.72417999999999</v>
      </c>
      <c r="S23" s="18">
        <f t="shared" si="1"/>
        <v>-1.293325907332731</v>
      </c>
      <c r="T23" s="18">
        <f t="shared" si="2"/>
        <v>0.96296055275610382</v>
      </c>
      <c r="U23" s="18">
        <f t="shared" si="3"/>
        <v>-0.18151942552493869</v>
      </c>
      <c r="V23" s="30">
        <v>440.72410000000002</v>
      </c>
      <c r="W23" s="3" t="s">
        <v>47</v>
      </c>
      <c r="X23" s="3" t="s">
        <v>47</v>
      </c>
      <c r="Y23" s="3" t="s">
        <v>47</v>
      </c>
      <c r="Z23" s="3" t="s">
        <v>47</v>
      </c>
      <c r="AA23" s="3" t="s">
        <v>47</v>
      </c>
      <c r="AB23" s="12" t="s">
        <v>47</v>
      </c>
      <c r="AC23" s="3" t="s">
        <v>47</v>
      </c>
      <c r="AD23" s="3" t="s">
        <v>47</v>
      </c>
      <c r="AE23" s="3" t="s">
        <v>47</v>
      </c>
      <c r="AF23" s="3" t="s">
        <v>47</v>
      </c>
      <c r="AG23" s="3" t="s">
        <v>47</v>
      </c>
      <c r="AH23" s="3" t="s">
        <v>47</v>
      </c>
      <c r="AI23" s="3" t="s">
        <v>47</v>
      </c>
      <c r="AJ23" s="3" t="s">
        <v>47</v>
      </c>
      <c r="AK23" s="3" t="s">
        <v>47</v>
      </c>
      <c r="AL23" s="3" t="s">
        <v>47</v>
      </c>
      <c r="AN23" s="3" t="s">
        <v>47</v>
      </c>
      <c r="AU23" s="3">
        <v>0</v>
      </c>
      <c r="AV23" s="3">
        <v>17</v>
      </c>
      <c r="AW23" s="3">
        <v>1</v>
      </c>
      <c r="AX23" s="3">
        <v>17</v>
      </c>
      <c r="AY23" s="3">
        <v>100</v>
      </c>
      <c r="AZ23" s="6" t="str">
        <f t="shared" si="4"/>
        <v>1316.5</v>
      </c>
      <c r="BC23" s="12" t="s">
        <v>2126</v>
      </c>
      <c r="BG23" s="12" t="s">
        <v>2126</v>
      </c>
      <c r="BJ23" s="12">
        <f t="shared" si="5"/>
        <v>0</v>
      </c>
      <c r="BK23" s="12">
        <f t="shared" si="6"/>
        <v>0</v>
      </c>
      <c r="CQ23" s="3" t="str">
        <f>CONCATENATE(baseURL!$A$1,baseURL!$B$1,baseURL!$C$1,".",C23,".",L23,".pkl&amp;seq=",BC23)</f>
        <v>http://proteomics.broadinstitute.org/millscripts/viewfeed.pl?side=xl&amp;cycle=1&amp;fixedMods=iaaC&amp;file=msdataSM/iPRG2012_nd/cpick_in/iPRG2012_nd.1316.5.2.pkl&amp;seq=AEFAEVSK</v>
      </c>
    </row>
    <row r="24" spans="1:95" x14ac:dyDescent="0.2">
      <c r="A24" s="3">
        <v>1142</v>
      </c>
      <c r="B24" s="2" t="s">
        <v>6910</v>
      </c>
      <c r="C24" s="2" t="s">
        <v>6911</v>
      </c>
      <c r="D24" s="3">
        <v>7402</v>
      </c>
      <c r="E24" s="3">
        <v>7396</v>
      </c>
      <c r="F24" s="3">
        <v>41206</v>
      </c>
      <c r="G24" s="3">
        <v>9357</v>
      </c>
      <c r="H24" s="3">
        <v>30.187899999999999</v>
      </c>
      <c r="I24" s="30">
        <v>461.73</v>
      </c>
      <c r="J24" s="30">
        <v>461.72953239999998</v>
      </c>
      <c r="K24" s="30">
        <v>4.6999999999999999E-4</v>
      </c>
      <c r="L24" s="3">
        <v>2</v>
      </c>
      <c r="M24" s="3">
        <v>2</v>
      </c>
      <c r="N24" s="10">
        <f t="shared" si="0"/>
        <v>1</v>
      </c>
      <c r="O24" s="35">
        <v>2</v>
      </c>
      <c r="P24" s="17"/>
      <c r="Q24" s="40">
        <v>922.45164</v>
      </c>
      <c r="R24" s="40">
        <v>461.72946000000002</v>
      </c>
      <c r="S24" s="18">
        <f t="shared" si="1"/>
        <v>1.1695160191876712</v>
      </c>
      <c r="T24" s="18">
        <f t="shared" si="2"/>
        <v>0.15680177731132958</v>
      </c>
      <c r="U24" s="18">
        <f t="shared" si="3"/>
        <v>-0.56310030558952018</v>
      </c>
      <c r="V24" s="30">
        <v>461.72919999999999</v>
      </c>
      <c r="AA24" s="3" t="s">
        <v>47</v>
      </c>
      <c r="AB24" s="12" t="s">
        <v>52</v>
      </c>
      <c r="AC24" s="3" t="s">
        <v>52</v>
      </c>
      <c r="AE24" s="3" t="s">
        <v>52</v>
      </c>
      <c r="AF24" s="3" t="s">
        <v>48</v>
      </c>
      <c r="AG24" s="3" t="s">
        <v>47</v>
      </c>
      <c r="AI24" s="3" t="s">
        <v>47</v>
      </c>
      <c r="AO24" s="3" t="s">
        <v>48</v>
      </c>
      <c r="AU24" s="3">
        <v>0</v>
      </c>
      <c r="AV24" s="3">
        <v>3</v>
      </c>
      <c r="AW24" s="3">
        <v>1</v>
      </c>
      <c r="AX24" s="3">
        <v>3</v>
      </c>
      <c r="AY24" s="3">
        <v>100</v>
      </c>
      <c r="AZ24" s="6" t="str">
        <f t="shared" si="4"/>
        <v>1962.3</v>
      </c>
      <c r="BB24" s="12" t="s">
        <v>79</v>
      </c>
      <c r="BC24" s="12" t="s">
        <v>2126</v>
      </c>
      <c r="BG24" s="12" t="s">
        <v>2126</v>
      </c>
      <c r="BJ24" s="12">
        <f t="shared" si="5"/>
        <v>0</v>
      </c>
      <c r="BK24" s="12">
        <f t="shared" si="6"/>
        <v>0</v>
      </c>
      <c r="CQ24" s="3" t="str">
        <f>CONCATENATE(baseURL!$A$1,baseURL!$B$1,"+Acetyl",baseURL!$C$1,".",C24,".",L24,".pkl&amp;seq=",BC24)</f>
        <v>http://proteomics.broadinstitute.org/millscripts/viewfeed.pl?side=xl&amp;cycle=1&amp;fixedMods=iaaC+Acetyl&amp;file=msdataSM/iPRG2012_nd/cpick_in/iPRG2012_nd.1962.3.2.pkl&amp;seq=AEFAEVSK</v>
      </c>
    </row>
    <row r="25" spans="1:95" x14ac:dyDescent="0.2">
      <c r="A25" s="3">
        <v>7812</v>
      </c>
      <c r="B25" s="2" t="s">
        <v>7001</v>
      </c>
      <c r="C25" s="2" t="s">
        <v>7002</v>
      </c>
      <c r="D25" s="3">
        <v>7509</v>
      </c>
      <c r="E25" s="3">
        <v>7503</v>
      </c>
      <c r="F25" s="3">
        <v>41439</v>
      </c>
      <c r="G25" s="3">
        <v>9475</v>
      </c>
      <c r="H25" s="3">
        <v>30.458500000000001</v>
      </c>
      <c r="I25" s="30">
        <v>461.73124000000001</v>
      </c>
      <c r="J25" s="30">
        <v>461.72974190000002</v>
      </c>
      <c r="K25" s="30">
        <v>1.5E-3</v>
      </c>
      <c r="L25" s="3">
        <v>2</v>
      </c>
      <c r="M25" s="3">
        <v>2</v>
      </c>
      <c r="N25" s="10">
        <f t="shared" si="0"/>
        <v>1</v>
      </c>
      <c r="O25" s="35">
        <v>2</v>
      </c>
      <c r="P25" s="17"/>
      <c r="Q25" s="40">
        <v>922.45164</v>
      </c>
      <c r="R25" s="40">
        <v>461.72946000000002</v>
      </c>
      <c r="S25" s="18">
        <f t="shared" si="1"/>
        <v>3.85507132249383</v>
      </c>
      <c r="T25" s="18">
        <f t="shared" si="2"/>
        <v>0.61053067743283695</v>
      </c>
      <c r="U25" s="18">
        <f t="shared" si="3"/>
        <v>0.61053067743283695</v>
      </c>
      <c r="V25" s="30">
        <v>461.72974190000002</v>
      </c>
      <c r="AA25" s="3" t="s">
        <v>65</v>
      </c>
      <c r="AB25" s="12" t="s">
        <v>48</v>
      </c>
      <c r="AF25" s="3" t="s">
        <v>47</v>
      </c>
      <c r="AG25" s="3" t="s">
        <v>47</v>
      </c>
      <c r="AI25" s="3" t="s">
        <v>47</v>
      </c>
      <c r="AJ25" s="3" t="s">
        <v>47</v>
      </c>
      <c r="AL25" s="3" t="s">
        <v>52</v>
      </c>
      <c r="AO25" s="3" t="s">
        <v>47</v>
      </c>
      <c r="AP25" s="3" t="s">
        <v>47</v>
      </c>
      <c r="AU25" s="3">
        <v>1</v>
      </c>
      <c r="AV25" s="3">
        <v>6</v>
      </c>
      <c r="AW25" s="3">
        <v>1</v>
      </c>
      <c r="AX25" s="3">
        <v>6</v>
      </c>
      <c r="AY25" s="3">
        <v>100</v>
      </c>
      <c r="AZ25" s="6" t="str">
        <f t="shared" si="4"/>
        <v>1973.5</v>
      </c>
      <c r="BB25" s="12" t="s">
        <v>79</v>
      </c>
      <c r="BC25" s="12" t="s">
        <v>2126</v>
      </c>
      <c r="BG25" s="12" t="s">
        <v>2126</v>
      </c>
      <c r="BJ25" s="12">
        <f t="shared" si="5"/>
        <v>0</v>
      </c>
      <c r="BK25" s="12">
        <f t="shared" si="6"/>
        <v>0</v>
      </c>
      <c r="BW25" s="3" t="s">
        <v>7003</v>
      </c>
      <c r="CQ25" s="3" t="str">
        <f>CONCATENATE(baseURL!$A$1,baseURL!$B$1,"+Acetyl",baseURL!$C$1,".",C25,".",L25,".pkl&amp;seq=",BC25)</f>
        <v>http://proteomics.broadinstitute.org/millscripts/viewfeed.pl?side=xl&amp;cycle=1&amp;fixedMods=iaaC+Acetyl&amp;file=msdataSM/iPRG2012_nd/cpick_in/iPRG2012_nd.1973.5.2.pkl&amp;seq=AEFAEVSK</v>
      </c>
    </row>
    <row r="26" spans="1:95" x14ac:dyDescent="0.2">
      <c r="A26" s="3">
        <v>7813</v>
      </c>
      <c r="B26" s="2" t="s">
        <v>7100</v>
      </c>
      <c r="C26" s="2" t="s">
        <v>7086</v>
      </c>
      <c r="D26" s="3">
        <v>7603</v>
      </c>
      <c r="E26" s="3">
        <v>7597</v>
      </c>
      <c r="F26" s="3">
        <v>41667</v>
      </c>
      <c r="G26" s="3">
        <v>9580</v>
      </c>
      <c r="H26" s="3">
        <v>30.7212</v>
      </c>
      <c r="I26" s="30">
        <v>461.73003</v>
      </c>
      <c r="J26" s="30">
        <v>461.7291932</v>
      </c>
      <c r="K26" s="30">
        <v>8.4000000000000003E-4</v>
      </c>
      <c r="L26" s="3">
        <v>2</v>
      </c>
      <c r="M26" s="3">
        <v>2</v>
      </c>
      <c r="N26" s="10">
        <f t="shared" si="0"/>
        <v>1</v>
      </c>
      <c r="O26" s="35">
        <v>2</v>
      </c>
      <c r="P26" s="17"/>
      <c r="Q26" s="40">
        <v>922.45164</v>
      </c>
      <c r="R26" s="40">
        <v>461.72946000000002</v>
      </c>
      <c r="S26" s="18">
        <f t="shared" si="1"/>
        <v>1.2344891313237276</v>
      </c>
      <c r="T26" s="18">
        <f t="shared" si="2"/>
        <v>-0.57782754433707662</v>
      </c>
      <c r="U26" s="18">
        <f t="shared" si="3"/>
        <v>-0.57782754433707662</v>
      </c>
      <c r="V26" s="30">
        <v>461.7291932</v>
      </c>
      <c r="AA26" s="3" t="s">
        <v>65</v>
      </c>
      <c r="AB26" s="12" t="s">
        <v>48</v>
      </c>
      <c r="AF26" s="3" t="s">
        <v>47</v>
      </c>
      <c r="AG26" s="3" t="s">
        <v>47</v>
      </c>
      <c r="AI26" s="3" t="s">
        <v>47</v>
      </c>
      <c r="AJ26" s="3" t="s">
        <v>47</v>
      </c>
      <c r="AL26" s="3" t="s">
        <v>52</v>
      </c>
      <c r="AO26" s="3" t="s">
        <v>47</v>
      </c>
      <c r="AP26" s="3" t="s">
        <v>47</v>
      </c>
      <c r="AS26" s="3" t="s">
        <v>47</v>
      </c>
      <c r="AU26" s="3">
        <v>1</v>
      </c>
      <c r="AV26" s="3">
        <v>7</v>
      </c>
      <c r="AW26" s="3">
        <v>1</v>
      </c>
      <c r="AX26" s="3">
        <v>7</v>
      </c>
      <c r="AY26" s="3">
        <v>100</v>
      </c>
      <c r="AZ26" s="6" t="str">
        <f t="shared" si="4"/>
        <v>1984.2</v>
      </c>
      <c r="BB26" s="12" t="s">
        <v>79</v>
      </c>
      <c r="BC26" s="12" t="s">
        <v>2126</v>
      </c>
      <c r="BG26" s="12" t="s">
        <v>2126</v>
      </c>
      <c r="BJ26" s="12">
        <f t="shared" si="5"/>
        <v>0</v>
      </c>
      <c r="BK26" s="12">
        <f t="shared" si="6"/>
        <v>0</v>
      </c>
      <c r="BW26" s="3" t="s">
        <v>7003</v>
      </c>
      <c r="CQ26" s="3" t="str">
        <f>CONCATENATE(baseURL!$A$1,baseURL!$B$1,"+Acetyl",baseURL!$C$1,".",C26,".",L26,".pkl&amp;seq=",BC26)</f>
        <v>http://proteomics.broadinstitute.org/millscripts/viewfeed.pl?side=xl&amp;cycle=1&amp;fixedMods=iaaC+Acetyl&amp;file=msdataSM/iPRG2012_nd/cpick_in/iPRG2012_nd.1984.2.2.pkl&amp;seq=AEFAEVSK</v>
      </c>
    </row>
    <row r="27" spans="1:95" x14ac:dyDescent="0.2">
      <c r="A27" s="3">
        <v>7814</v>
      </c>
      <c r="B27" s="2" t="s">
        <v>7195</v>
      </c>
      <c r="C27" s="2" t="s">
        <v>7184</v>
      </c>
      <c r="D27" s="3">
        <v>7690</v>
      </c>
      <c r="E27" s="3">
        <v>7684</v>
      </c>
      <c r="F27" s="3">
        <v>41898</v>
      </c>
      <c r="G27" s="3">
        <v>9678</v>
      </c>
      <c r="H27" s="3">
        <v>30.985700000000001</v>
      </c>
      <c r="I27" s="30">
        <v>461.73034000000001</v>
      </c>
      <c r="J27" s="30">
        <v>461.72960210000002</v>
      </c>
      <c r="K27" s="30">
        <v>7.3999999999999999E-4</v>
      </c>
      <c r="L27" s="3">
        <v>2</v>
      </c>
      <c r="M27" s="3">
        <v>2</v>
      </c>
      <c r="N27" s="10">
        <f t="shared" si="0"/>
        <v>1</v>
      </c>
      <c r="O27" s="35">
        <v>2</v>
      </c>
      <c r="P27" s="17"/>
      <c r="Q27" s="40">
        <v>922.45164</v>
      </c>
      <c r="R27" s="40">
        <v>461.72946000000002</v>
      </c>
      <c r="S27" s="18">
        <f t="shared" si="1"/>
        <v>1.9058779571810447</v>
      </c>
      <c r="T27" s="18">
        <f t="shared" si="2"/>
        <v>0.30775597468922572</v>
      </c>
      <c r="U27" s="18">
        <f t="shared" si="3"/>
        <v>0.30775597468922572</v>
      </c>
      <c r="V27" s="30">
        <v>461.72960210000002</v>
      </c>
      <c r="AA27" s="3" t="s">
        <v>65</v>
      </c>
      <c r="AB27" s="12" t="s">
        <v>48</v>
      </c>
      <c r="AF27" s="3" t="s">
        <v>47</v>
      </c>
      <c r="AG27" s="3" t="s">
        <v>47</v>
      </c>
      <c r="AH27" s="3" t="s">
        <v>52</v>
      </c>
      <c r="AI27" s="3" t="s">
        <v>47</v>
      </c>
      <c r="AJ27" s="3" t="s">
        <v>47</v>
      </c>
      <c r="AN27" s="3" t="s">
        <v>47</v>
      </c>
      <c r="AO27" s="3" t="s">
        <v>47</v>
      </c>
      <c r="AP27" s="3" t="s">
        <v>47</v>
      </c>
      <c r="AU27" s="3">
        <v>1</v>
      </c>
      <c r="AV27" s="3">
        <v>7</v>
      </c>
      <c r="AW27" s="3">
        <v>1</v>
      </c>
      <c r="AX27" s="3">
        <v>7</v>
      </c>
      <c r="AY27" s="3">
        <v>100</v>
      </c>
      <c r="AZ27" s="6" t="str">
        <f t="shared" si="4"/>
        <v>1995.2</v>
      </c>
      <c r="BB27" s="12" t="s">
        <v>79</v>
      </c>
      <c r="BC27" s="12" t="s">
        <v>2126</v>
      </c>
      <c r="BG27" s="12" t="s">
        <v>2126</v>
      </c>
      <c r="BJ27" s="12">
        <f t="shared" si="5"/>
        <v>0</v>
      </c>
      <c r="BK27" s="12">
        <f t="shared" si="6"/>
        <v>0</v>
      </c>
      <c r="BW27" s="3" t="s">
        <v>7196</v>
      </c>
      <c r="CQ27" s="3" t="str">
        <f>CONCATENATE(baseURL!$A$1,baseURL!$B$1,"+Acetyl",baseURL!$C$1,".",C27,".",L27,".pkl&amp;seq=",BC27)</f>
        <v>http://proteomics.broadinstitute.org/millscripts/viewfeed.pl?side=xl&amp;cycle=1&amp;fixedMods=iaaC+Acetyl&amp;file=msdataSM/iPRG2012_nd/cpick_in/iPRG2012_nd.1995.2.2.pkl&amp;seq=AEFAEVSK</v>
      </c>
    </row>
    <row r="28" spans="1:95" x14ac:dyDescent="0.2">
      <c r="A28" s="3">
        <v>523</v>
      </c>
      <c r="B28" s="2" t="s">
        <v>2686</v>
      </c>
      <c r="C28" s="2" t="s">
        <v>2687</v>
      </c>
      <c r="D28" s="3">
        <v>3263</v>
      </c>
      <c r="E28" s="3">
        <v>3261</v>
      </c>
      <c r="F28" s="3">
        <v>29427</v>
      </c>
      <c r="G28" s="3">
        <v>4661</v>
      </c>
      <c r="H28" s="3">
        <v>16.717600000000001</v>
      </c>
      <c r="I28" s="30">
        <v>480.70796000000001</v>
      </c>
      <c r="J28" s="30">
        <v>480.70731610000001</v>
      </c>
      <c r="K28" s="30">
        <v>6.4000000000000005E-4</v>
      </c>
      <c r="L28" s="3">
        <v>2</v>
      </c>
      <c r="M28" s="3">
        <v>2</v>
      </c>
      <c r="N28" s="10">
        <f t="shared" si="0"/>
        <v>1</v>
      </c>
      <c r="O28" s="35">
        <v>2</v>
      </c>
      <c r="P28" s="17"/>
      <c r="Q28" s="40">
        <v>960.40741000000003</v>
      </c>
      <c r="R28" s="40">
        <v>480.70733999999999</v>
      </c>
      <c r="S28" s="18">
        <f t="shared" si="1"/>
        <v>1.2897660352476961</v>
      </c>
      <c r="T28" s="18">
        <f t="shared" si="2"/>
        <v>-4.9718400334316411E-2</v>
      </c>
      <c r="U28" s="18">
        <f t="shared" si="3"/>
        <v>-0.49926427160960857</v>
      </c>
      <c r="V28" s="30">
        <v>480.70710000000003</v>
      </c>
      <c r="W28" s="3" t="s">
        <v>47</v>
      </c>
      <c r="X28" s="3" t="s">
        <v>47</v>
      </c>
      <c r="Y28" s="3" t="s">
        <v>47</v>
      </c>
      <c r="Z28" s="3" t="s">
        <v>47</v>
      </c>
      <c r="AA28" s="3" t="s">
        <v>47</v>
      </c>
      <c r="AB28" s="12" t="s">
        <v>47</v>
      </c>
      <c r="AC28" s="3" t="s">
        <v>47</v>
      </c>
      <c r="AD28" s="3" t="s">
        <v>47</v>
      </c>
      <c r="AE28" s="3" t="s">
        <v>47</v>
      </c>
      <c r="AF28" s="3" t="s">
        <v>47</v>
      </c>
      <c r="AH28" s="3" t="s">
        <v>47</v>
      </c>
      <c r="AI28" s="3" t="s">
        <v>47</v>
      </c>
      <c r="AJ28" s="3" t="s">
        <v>47</v>
      </c>
      <c r="AK28" s="3" t="s">
        <v>47</v>
      </c>
      <c r="AL28" s="3" t="s">
        <v>47</v>
      </c>
      <c r="AM28" s="3" t="s">
        <v>47</v>
      </c>
      <c r="AO28" s="3" t="s">
        <v>47</v>
      </c>
      <c r="AP28" s="3" t="s">
        <v>47</v>
      </c>
      <c r="AR28" s="3" t="s">
        <v>47</v>
      </c>
      <c r="AU28" s="3">
        <v>0</v>
      </c>
      <c r="AV28" s="3">
        <v>19</v>
      </c>
      <c r="AW28" s="3">
        <v>1</v>
      </c>
      <c r="AX28" s="3">
        <v>19</v>
      </c>
      <c r="AY28" s="3">
        <v>100</v>
      </c>
      <c r="AZ28" s="6" t="str">
        <f t="shared" si="4"/>
        <v>1401.5</v>
      </c>
      <c r="BC28" s="12" t="s">
        <v>2688</v>
      </c>
      <c r="BF28" s="12" t="s">
        <v>1468</v>
      </c>
      <c r="BG28" s="12" t="s">
        <v>2126</v>
      </c>
      <c r="BH28" s="12" t="s">
        <v>2688</v>
      </c>
      <c r="BJ28" s="12">
        <f t="shared" si="5"/>
        <v>0</v>
      </c>
      <c r="BK28" s="12">
        <f t="shared" si="6"/>
        <v>0</v>
      </c>
      <c r="CQ28" s="3" t="str">
        <f>CONCATENATE(baseURL!$A$1,baseURL!$B$1,baseURL!$C$1,".",C28,".",L28,".pkl&amp;seq=",BC28)</f>
        <v>http://proteomics.broadinstitute.org/millscripts/viewfeed.pl?side=xl&amp;cycle=1&amp;fixedMods=iaaC&amp;file=msdataSM/iPRG2012_nd/cpick_in/iPRG2012_nd.1401.5.2.pkl&amp;seq=AEFAEVsK</v>
      </c>
    </row>
    <row r="29" spans="1:95" x14ac:dyDescent="0.2">
      <c r="A29" s="3">
        <v>504</v>
      </c>
      <c r="B29" s="2" t="s">
        <v>2762</v>
      </c>
      <c r="C29" s="2" t="s">
        <v>2763</v>
      </c>
      <c r="D29" s="3">
        <v>3335</v>
      </c>
      <c r="E29" s="3">
        <v>3333</v>
      </c>
      <c r="F29" s="3">
        <v>29657</v>
      </c>
      <c r="G29" s="3">
        <v>4744</v>
      </c>
      <c r="H29" s="3">
        <v>16.974299999999999</v>
      </c>
      <c r="I29" s="30">
        <v>480.70801999999998</v>
      </c>
      <c r="J29" s="30">
        <v>480.70704929999999</v>
      </c>
      <c r="K29" s="30">
        <v>9.7000000000000005E-4</v>
      </c>
      <c r="L29" s="3">
        <v>2</v>
      </c>
      <c r="M29" s="3">
        <v>2</v>
      </c>
      <c r="N29" s="10">
        <f t="shared" si="0"/>
        <v>1</v>
      </c>
      <c r="O29" s="35">
        <v>2</v>
      </c>
      <c r="P29" s="17"/>
      <c r="Q29" s="40">
        <v>960.40741000000003</v>
      </c>
      <c r="R29" s="40">
        <v>480.70733999999999</v>
      </c>
      <c r="S29" s="18">
        <f t="shared" si="1"/>
        <v>1.4145821030909735</v>
      </c>
      <c r="T29" s="18">
        <f t="shared" si="2"/>
        <v>-0.60473384906843486</v>
      </c>
      <c r="U29" s="18">
        <f t="shared" si="3"/>
        <v>-1.5393981710525004</v>
      </c>
      <c r="V29" s="30">
        <v>480.70659999999998</v>
      </c>
      <c r="W29" s="3" t="s">
        <v>47</v>
      </c>
      <c r="X29" s="3" t="s">
        <v>47</v>
      </c>
      <c r="Y29" s="3" t="s">
        <v>47</v>
      </c>
      <c r="Z29" s="3" t="s">
        <v>47</v>
      </c>
      <c r="AA29" s="3" t="s">
        <v>47</v>
      </c>
      <c r="AC29" s="3" t="s">
        <v>47</v>
      </c>
      <c r="AD29" s="3" t="s">
        <v>47</v>
      </c>
      <c r="AE29" s="3" t="s">
        <v>47</v>
      </c>
      <c r="AF29" s="3" t="s">
        <v>47</v>
      </c>
      <c r="AI29" s="3" t="s">
        <v>47</v>
      </c>
      <c r="AJ29" s="3" t="s">
        <v>47</v>
      </c>
      <c r="AK29" s="3" t="s">
        <v>47</v>
      </c>
      <c r="AL29" s="3" t="s">
        <v>47</v>
      </c>
      <c r="AO29" s="3" t="s">
        <v>47</v>
      </c>
      <c r="AP29" s="3" t="s">
        <v>47</v>
      </c>
      <c r="AR29" s="3" t="s">
        <v>47</v>
      </c>
      <c r="AU29" s="3">
        <v>0</v>
      </c>
      <c r="AV29" s="3">
        <v>16</v>
      </c>
      <c r="AW29" s="3">
        <v>1</v>
      </c>
      <c r="AX29" s="3">
        <v>16</v>
      </c>
      <c r="AY29" s="3">
        <v>100</v>
      </c>
      <c r="AZ29" s="6" t="str">
        <f t="shared" si="4"/>
        <v>1412.4</v>
      </c>
      <c r="BC29" s="12" t="s">
        <v>2688</v>
      </c>
      <c r="BF29" s="12" t="s">
        <v>1468</v>
      </c>
      <c r="BG29" s="12" t="s">
        <v>2126</v>
      </c>
      <c r="BH29" s="12" t="s">
        <v>2688</v>
      </c>
      <c r="BJ29" s="12">
        <f t="shared" si="5"/>
        <v>0</v>
      </c>
      <c r="BK29" s="12">
        <f t="shared" si="6"/>
        <v>0</v>
      </c>
      <c r="CQ29" s="3" t="str">
        <f>CONCATENATE(baseURL!$A$1,baseURL!$B$1,baseURL!$C$1,".",C29,".",L29,".pkl&amp;seq=",BC29)</f>
        <v>http://proteomics.broadinstitute.org/millscripts/viewfeed.pl?side=xl&amp;cycle=1&amp;fixedMods=iaaC&amp;file=msdataSM/iPRG2012_nd/cpick_in/iPRG2012_nd.1412.4.2.pkl&amp;seq=AEFAEVsK</v>
      </c>
    </row>
    <row r="30" spans="1:95" x14ac:dyDescent="0.2">
      <c r="A30" s="3">
        <v>526</v>
      </c>
      <c r="B30" s="2" t="s">
        <v>2822</v>
      </c>
      <c r="C30" s="2" t="s">
        <v>2823</v>
      </c>
      <c r="D30" s="3">
        <v>3416</v>
      </c>
      <c r="E30" s="3">
        <v>3414</v>
      </c>
      <c r="F30" s="3">
        <v>29885</v>
      </c>
      <c r="G30" s="3">
        <v>4836</v>
      </c>
      <c r="H30" s="3">
        <v>17.2334</v>
      </c>
      <c r="I30" s="30">
        <v>480.70753000000002</v>
      </c>
      <c r="J30" s="30">
        <v>480.70699660000002</v>
      </c>
      <c r="K30" s="30">
        <v>5.2999999999999998E-4</v>
      </c>
      <c r="L30" s="3">
        <v>2</v>
      </c>
      <c r="M30" s="3">
        <v>2</v>
      </c>
      <c r="N30" s="10">
        <f t="shared" si="0"/>
        <v>1</v>
      </c>
      <c r="O30" s="35">
        <v>2</v>
      </c>
      <c r="P30" s="17"/>
      <c r="Q30" s="40">
        <v>960.40741000000003</v>
      </c>
      <c r="R30" s="40">
        <v>480.70733999999999</v>
      </c>
      <c r="S30" s="18">
        <f t="shared" si="1"/>
        <v>0.39525088181904378</v>
      </c>
      <c r="T30" s="18">
        <f t="shared" si="2"/>
        <v>-0.71436396199590435</v>
      </c>
      <c r="U30" s="18">
        <f t="shared" si="3"/>
        <v>-1.5393981710525004</v>
      </c>
      <c r="V30" s="30">
        <v>480.70659999999998</v>
      </c>
      <c r="W30" s="3" t="s">
        <v>47</v>
      </c>
      <c r="X30" s="3" t="s">
        <v>47</v>
      </c>
      <c r="Y30" s="3" t="s">
        <v>47</v>
      </c>
      <c r="Z30" s="3" t="s">
        <v>47</v>
      </c>
      <c r="AA30" s="3" t="s">
        <v>47</v>
      </c>
      <c r="AB30" s="12" t="s">
        <v>47</v>
      </c>
      <c r="AC30" s="3" t="s">
        <v>47</v>
      </c>
      <c r="AD30" s="3" t="s">
        <v>47</v>
      </c>
      <c r="AE30" s="3" t="s">
        <v>47</v>
      </c>
      <c r="AF30" s="3" t="s">
        <v>47</v>
      </c>
      <c r="AH30" s="3" t="s">
        <v>47</v>
      </c>
      <c r="AI30" s="3" t="s">
        <v>48</v>
      </c>
      <c r="AJ30" s="3" t="s">
        <v>47</v>
      </c>
      <c r="AK30" s="3" t="s">
        <v>47</v>
      </c>
      <c r="AL30" s="3" t="s">
        <v>47</v>
      </c>
      <c r="AO30" s="3" t="s">
        <v>47</v>
      </c>
      <c r="AP30" s="3" t="s">
        <v>47</v>
      </c>
      <c r="AR30" s="3" t="s">
        <v>47</v>
      </c>
      <c r="AU30" s="3">
        <v>0</v>
      </c>
      <c r="AV30" s="3">
        <v>17</v>
      </c>
      <c r="AW30" s="3">
        <v>1</v>
      </c>
      <c r="AX30" s="3">
        <v>17</v>
      </c>
      <c r="AY30" s="3">
        <v>100</v>
      </c>
      <c r="AZ30" s="6" t="str">
        <f t="shared" si="4"/>
        <v>1423.1</v>
      </c>
      <c r="BC30" s="12" t="s">
        <v>2688</v>
      </c>
      <c r="BF30" s="12" t="s">
        <v>1468</v>
      </c>
      <c r="BG30" s="12" t="s">
        <v>2126</v>
      </c>
      <c r="BH30" s="12" t="s">
        <v>2688</v>
      </c>
      <c r="BJ30" s="12">
        <f t="shared" si="5"/>
        <v>0</v>
      </c>
      <c r="BK30" s="12">
        <f t="shared" si="6"/>
        <v>0</v>
      </c>
      <c r="CQ30" s="3" t="str">
        <f>CONCATENATE(baseURL!$A$1,baseURL!$B$1,baseURL!$C$1,".",C30,".",L30,".pkl&amp;seq=",BC30)</f>
        <v>http://proteomics.broadinstitute.org/millscripts/viewfeed.pl?side=xl&amp;cycle=1&amp;fixedMods=iaaC&amp;file=msdataSM/iPRG2012_nd/cpick_in/iPRG2012_nd.1423.1.2.pkl&amp;seq=AEFAEVsK</v>
      </c>
    </row>
    <row r="31" spans="1:95" x14ac:dyDescent="0.2">
      <c r="A31" s="3">
        <v>474</v>
      </c>
      <c r="B31" s="2" t="s">
        <v>2898</v>
      </c>
      <c r="C31" s="2" t="s">
        <v>2899</v>
      </c>
      <c r="D31" s="3">
        <v>3514</v>
      </c>
      <c r="E31" s="3">
        <v>3512</v>
      </c>
      <c r="F31" s="3">
        <v>30117</v>
      </c>
      <c r="G31" s="3">
        <v>4945</v>
      </c>
      <c r="H31" s="3">
        <v>17.496300000000002</v>
      </c>
      <c r="I31" s="30">
        <v>480.70706999999999</v>
      </c>
      <c r="J31" s="30">
        <v>480.70684670000003</v>
      </c>
      <c r="K31" s="30">
        <v>2.2000000000000001E-4</v>
      </c>
      <c r="L31" s="3">
        <v>2</v>
      </c>
      <c r="M31" s="3">
        <v>2</v>
      </c>
      <c r="N31" s="10">
        <f t="shared" si="0"/>
        <v>1</v>
      </c>
      <c r="O31" s="35">
        <v>2</v>
      </c>
      <c r="P31" s="17"/>
      <c r="Q31" s="40">
        <v>960.40741000000003</v>
      </c>
      <c r="R31" s="40">
        <v>480.70733999999999</v>
      </c>
      <c r="S31" s="18">
        <f t="shared" si="1"/>
        <v>-0.56167230564949677</v>
      </c>
      <c r="T31" s="18">
        <f t="shared" si="2"/>
        <v>-1.0261961050139523</v>
      </c>
      <c r="U31" s="18">
        <f t="shared" si="3"/>
        <v>-1.5393981710525004</v>
      </c>
      <c r="V31" s="30">
        <v>480.70659999999998</v>
      </c>
      <c r="W31" s="3" t="s">
        <v>47</v>
      </c>
      <c r="X31" s="3" t="s">
        <v>47</v>
      </c>
      <c r="Y31" s="3" t="s">
        <v>47</v>
      </c>
      <c r="Z31" s="3" t="s">
        <v>47</v>
      </c>
      <c r="AB31" s="12" t="s">
        <v>47</v>
      </c>
      <c r="AC31" s="3" t="s">
        <v>47</v>
      </c>
      <c r="AD31" s="3" t="s">
        <v>47</v>
      </c>
      <c r="AE31" s="3" t="s">
        <v>47</v>
      </c>
      <c r="AF31" s="3" t="s">
        <v>48</v>
      </c>
      <c r="AI31" s="3" t="s">
        <v>48</v>
      </c>
      <c r="AJ31" s="3" t="s">
        <v>47</v>
      </c>
      <c r="AK31" s="3" t="s">
        <v>47</v>
      </c>
      <c r="AL31" s="3" t="s">
        <v>47</v>
      </c>
      <c r="AN31" s="3" t="s">
        <v>47</v>
      </c>
      <c r="AO31" s="3" t="s">
        <v>47</v>
      </c>
      <c r="AP31" s="3" t="s">
        <v>47</v>
      </c>
      <c r="AR31" s="3" t="s">
        <v>47</v>
      </c>
      <c r="AU31" s="3">
        <v>0</v>
      </c>
      <c r="AV31" s="3">
        <v>15</v>
      </c>
      <c r="AW31" s="3">
        <v>1</v>
      </c>
      <c r="AX31" s="3">
        <v>15</v>
      </c>
      <c r="AY31" s="3">
        <v>100</v>
      </c>
      <c r="AZ31" s="6" t="str">
        <f t="shared" si="4"/>
        <v>1434.2</v>
      </c>
      <c r="BC31" s="12" t="s">
        <v>2688</v>
      </c>
      <c r="BF31" s="12" t="s">
        <v>1468</v>
      </c>
      <c r="BG31" s="12" t="s">
        <v>2126</v>
      </c>
      <c r="BH31" s="12" t="s">
        <v>2688</v>
      </c>
      <c r="BJ31" s="12">
        <f t="shared" si="5"/>
        <v>0</v>
      </c>
      <c r="BK31" s="12">
        <f t="shared" si="6"/>
        <v>0</v>
      </c>
      <c r="CQ31" s="3" t="str">
        <f>CONCATENATE(baseURL!$A$1,baseURL!$B$1,baseURL!$C$1,".",C31,".",L31,".pkl&amp;seq=",BC31)</f>
        <v>http://proteomics.broadinstitute.org/millscripts/viewfeed.pl?side=xl&amp;cycle=1&amp;fixedMods=iaaC&amp;file=msdataSM/iPRG2012_nd/cpick_in/iPRG2012_nd.1434.2.2.pkl&amp;seq=AEFAEVsK</v>
      </c>
    </row>
    <row r="32" spans="1:95" x14ac:dyDescent="0.2">
      <c r="A32" s="3">
        <v>477</v>
      </c>
      <c r="B32" s="2" t="s">
        <v>2964</v>
      </c>
      <c r="C32" s="2" t="s">
        <v>2965</v>
      </c>
      <c r="D32" s="3">
        <v>3599</v>
      </c>
      <c r="E32" s="3">
        <v>3597</v>
      </c>
      <c r="F32" s="3">
        <v>30350</v>
      </c>
      <c r="G32" s="3">
        <v>5041</v>
      </c>
      <c r="H32" s="3">
        <v>17.764199999999999</v>
      </c>
      <c r="I32" s="30">
        <v>480.70710000000003</v>
      </c>
      <c r="J32" s="30">
        <v>480.70655979999998</v>
      </c>
      <c r="K32" s="30">
        <v>5.4000000000000001E-4</v>
      </c>
      <c r="L32" s="3">
        <v>2</v>
      </c>
      <c r="M32" s="3">
        <v>2</v>
      </c>
      <c r="N32" s="10">
        <f t="shared" si="0"/>
        <v>1</v>
      </c>
      <c r="O32" s="35">
        <v>2</v>
      </c>
      <c r="P32" s="17"/>
      <c r="Q32" s="40">
        <v>960.40741000000003</v>
      </c>
      <c r="R32" s="40">
        <v>480.70733999999999</v>
      </c>
      <c r="S32" s="18">
        <f t="shared" si="1"/>
        <v>-0.49926427160960857</v>
      </c>
      <c r="T32" s="18">
        <f t="shared" si="2"/>
        <v>-1.623024936561891</v>
      </c>
      <c r="U32" s="18">
        <f t="shared" si="3"/>
        <v>-2.5795320703771427</v>
      </c>
      <c r="V32" s="30">
        <v>480.70609999999999</v>
      </c>
      <c r="W32" s="3" t="s">
        <v>47</v>
      </c>
      <c r="X32" s="3" t="s">
        <v>47</v>
      </c>
      <c r="Y32" s="3" t="s">
        <v>48</v>
      </c>
      <c r="Z32" s="3" t="s">
        <v>47</v>
      </c>
      <c r="AB32" s="12" t="s">
        <v>48</v>
      </c>
      <c r="AC32" s="3" t="s">
        <v>48</v>
      </c>
      <c r="AD32" s="3" t="s">
        <v>47</v>
      </c>
      <c r="AE32" s="3" t="s">
        <v>47</v>
      </c>
      <c r="AF32" s="3" t="s">
        <v>48</v>
      </c>
      <c r="AG32" s="3" t="s">
        <v>48</v>
      </c>
      <c r="AJ32" s="3" t="s">
        <v>47</v>
      </c>
      <c r="AK32" s="3" t="s">
        <v>48</v>
      </c>
      <c r="AL32" s="3" t="s">
        <v>47</v>
      </c>
      <c r="AO32" s="3" t="s">
        <v>47</v>
      </c>
      <c r="AP32" s="3" t="s">
        <v>48</v>
      </c>
      <c r="AR32" s="3" t="s">
        <v>47</v>
      </c>
      <c r="AS32" s="3" t="s">
        <v>48</v>
      </c>
      <c r="AU32" s="3">
        <v>0</v>
      </c>
      <c r="AV32" s="3">
        <v>9</v>
      </c>
      <c r="AW32" s="3">
        <v>1</v>
      </c>
      <c r="AX32" s="3">
        <v>9</v>
      </c>
      <c r="AY32" s="3">
        <v>100</v>
      </c>
      <c r="AZ32" s="6" t="str">
        <f t="shared" si="4"/>
        <v>1445.4</v>
      </c>
      <c r="BC32" s="12" t="s">
        <v>2688</v>
      </c>
      <c r="BF32" s="12" t="s">
        <v>1468</v>
      </c>
      <c r="BG32" s="12" t="s">
        <v>2126</v>
      </c>
      <c r="BH32" s="12" t="s">
        <v>2688</v>
      </c>
      <c r="BJ32" s="12">
        <f t="shared" si="5"/>
        <v>0</v>
      </c>
      <c r="BK32" s="12">
        <f t="shared" si="6"/>
        <v>0</v>
      </c>
      <c r="CQ32" s="3" t="str">
        <f>CONCATENATE(baseURL!$A$1,baseURL!$B$1,baseURL!$C$1,".",C32,".",L32,".pkl&amp;seq=",BC32)</f>
        <v>http://proteomics.broadinstitute.org/millscripts/viewfeed.pl?side=xl&amp;cycle=1&amp;fixedMods=iaaC&amp;file=msdataSM/iPRG2012_nd/cpick_in/iPRG2012_nd.1445.4.2.pkl&amp;seq=AEFAEVsK</v>
      </c>
    </row>
    <row r="33" spans="1:95" x14ac:dyDescent="0.2">
      <c r="A33" s="3">
        <v>463</v>
      </c>
      <c r="B33" s="2" t="s">
        <v>3029</v>
      </c>
      <c r="C33" s="2" t="s">
        <v>3027</v>
      </c>
      <c r="D33" s="3">
        <v>3667</v>
      </c>
      <c r="E33" s="3">
        <v>3665</v>
      </c>
      <c r="F33" s="3">
        <v>30579</v>
      </c>
      <c r="G33" s="3">
        <v>5120</v>
      </c>
      <c r="H33" s="3">
        <v>18.023599999999998</v>
      </c>
      <c r="I33" s="30">
        <v>480.70868999999999</v>
      </c>
      <c r="J33" s="30">
        <v>480.70713310000002</v>
      </c>
      <c r="K33" s="30">
        <v>1.56E-3</v>
      </c>
      <c r="L33" s="3">
        <v>2</v>
      </c>
      <c r="M33" s="3">
        <v>2</v>
      </c>
      <c r="N33" s="10">
        <f t="shared" si="0"/>
        <v>1</v>
      </c>
      <c r="O33" s="35">
        <v>2</v>
      </c>
      <c r="P33" s="17"/>
      <c r="Q33" s="40">
        <v>960.40741000000003</v>
      </c>
      <c r="R33" s="40">
        <v>480.70733999999999</v>
      </c>
      <c r="S33" s="18">
        <f t="shared" si="1"/>
        <v>2.8083615282474836</v>
      </c>
      <c r="T33" s="18">
        <f t="shared" si="2"/>
        <v>-0.43040740748098649</v>
      </c>
      <c r="U33" s="18">
        <f t="shared" si="3"/>
        <v>-0.49926427160960857</v>
      </c>
      <c r="V33" s="30">
        <v>480.70710000000003</v>
      </c>
      <c r="W33" s="3" t="s">
        <v>47</v>
      </c>
      <c r="X33" s="3" t="s">
        <v>47</v>
      </c>
      <c r="Y33" s="3" t="s">
        <v>48</v>
      </c>
      <c r="AC33" s="3" t="s">
        <v>52</v>
      </c>
      <c r="AD33" s="3" t="s">
        <v>47</v>
      </c>
      <c r="AE33" s="3" t="s">
        <v>47</v>
      </c>
      <c r="AH33" s="3" t="s">
        <v>47</v>
      </c>
      <c r="AI33" s="3" t="s">
        <v>52</v>
      </c>
      <c r="AK33" s="3" t="s">
        <v>48</v>
      </c>
      <c r="AL33" s="3" t="s">
        <v>47</v>
      </c>
      <c r="AO33" s="3" t="s">
        <v>47</v>
      </c>
      <c r="AP33" s="3" t="s">
        <v>47</v>
      </c>
      <c r="AR33" s="3" t="s">
        <v>48</v>
      </c>
      <c r="AU33" s="3">
        <v>0</v>
      </c>
      <c r="AV33" s="3">
        <v>8</v>
      </c>
      <c r="AW33" s="3">
        <v>1</v>
      </c>
      <c r="AX33" s="3">
        <v>8</v>
      </c>
      <c r="AY33" s="3">
        <v>100</v>
      </c>
      <c r="AZ33" s="6" t="str">
        <f t="shared" si="4"/>
        <v>1456.2</v>
      </c>
      <c r="BC33" s="12" t="s">
        <v>2688</v>
      </c>
      <c r="BF33" s="12" t="s">
        <v>1468</v>
      </c>
      <c r="BG33" s="12" t="s">
        <v>2126</v>
      </c>
      <c r="BH33" s="12" t="s">
        <v>2688</v>
      </c>
      <c r="BJ33" s="12">
        <f t="shared" si="5"/>
        <v>0</v>
      </c>
      <c r="BK33" s="12">
        <f t="shared" si="6"/>
        <v>0</v>
      </c>
      <c r="CQ33" s="3" t="str">
        <f>CONCATENATE(baseURL!$A$1,baseURL!$B$1,baseURL!$C$1,".",C33,".",L33,".pkl&amp;seq=",BC33)</f>
        <v>http://proteomics.broadinstitute.org/millscripts/viewfeed.pl?side=xl&amp;cycle=1&amp;fixedMods=iaaC&amp;file=msdataSM/iPRG2012_nd/cpick_in/iPRG2012_nd.1456.2.2.pkl&amp;seq=AEFAEVsK</v>
      </c>
    </row>
    <row r="34" spans="1:95" x14ac:dyDescent="0.2">
      <c r="A34" s="3">
        <v>475</v>
      </c>
      <c r="B34" s="2" t="s">
        <v>3094</v>
      </c>
      <c r="C34" s="2" t="s">
        <v>3095</v>
      </c>
      <c r="D34" s="3">
        <v>3757</v>
      </c>
      <c r="E34" s="3">
        <v>3755</v>
      </c>
      <c r="F34" s="3">
        <v>30810</v>
      </c>
      <c r="G34" s="3">
        <v>5221</v>
      </c>
      <c r="H34" s="3">
        <v>18.287600000000001</v>
      </c>
      <c r="I34" s="30">
        <v>480.7054</v>
      </c>
      <c r="J34" s="30">
        <v>480.70673790000001</v>
      </c>
      <c r="K34" s="30">
        <v>-1.34E-3</v>
      </c>
      <c r="L34" s="3">
        <v>0</v>
      </c>
      <c r="M34" s="3">
        <v>2</v>
      </c>
      <c r="N34" s="10">
        <f t="shared" si="0"/>
        <v>1</v>
      </c>
      <c r="O34" s="35">
        <v>2</v>
      </c>
      <c r="P34" s="17"/>
      <c r="Q34" s="40">
        <v>960.40741000000003</v>
      </c>
      <c r="R34" s="40">
        <v>480.70733999999999</v>
      </c>
      <c r="S34" s="18">
        <f t="shared" si="1"/>
        <v>-4.0357195294552914</v>
      </c>
      <c r="T34" s="18">
        <f t="shared" si="2"/>
        <v>-1.252529241555808</v>
      </c>
      <c r="U34" s="18">
        <f t="shared" si="3"/>
        <v>-1.5393981710525004</v>
      </c>
      <c r="V34" s="30">
        <v>480.70659999999998</v>
      </c>
      <c r="W34" s="3" t="s">
        <v>47</v>
      </c>
      <c r="X34" s="3" t="s">
        <v>47</v>
      </c>
      <c r="Y34" s="3" t="s">
        <v>47</v>
      </c>
      <c r="Z34" s="3" t="s">
        <v>47</v>
      </c>
      <c r="AB34" s="12" t="s">
        <v>48</v>
      </c>
      <c r="AC34" s="3" t="s">
        <v>47</v>
      </c>
      <c r="AD34" s="3" t="s">
        <v>47</v>
      </c>
      <c r="AE34" s="3" t="s">
        <v>47</v>
      </c>
      <c r="AF34" s="3" t="s">
        <v>48</v>
      </c>
      <c r="AG34" s="3" t="s">
        <v>52</v>
      </c>
      <c r="AJ34" s="3" t="s">
        <v>47</v>
      </c>
      <c r="AK34" s="3" t="s">
        <v>52</v>
      </c>
      <c r="AL34" s="3" t="s">
        <v>48</v>
      </c>
      <c r="AO34" s="3" t="s">
        <v>47</v>
      </c>
      <c r="AP34" s="3" t="s">
        <v>48</v>
      </c>
      <c r="AR34" s="3" t="s">
        <v>48</v>
      </c>
      <c r="AU34" s="3">
        <v>0</v>
      </c>
      <c r="AV34" s="3">
        <v>9</v>
      </c>
      <c r="AW34" s="3">
        <v>1</v>
      </c>
      <c r="AX34" s="3">
        <v>9</v>
      </c>
      <c r="AY34" s="3">
        <v>100</v>
      </c>
      <c r="AZ34" s="6" t="str">
        <f t="shared" si="4"/>
        <v>1467.2</v>
      </c>
      <c r="BC34" s="12" t="s">
        <v>2688</v>
      </c>
      <c r="BF34" s="12" t="s">
        <v>1468</v>
      </c>
      <c r="BG34" s="12" t="s">
        <v>2126</v>
      </c>
      <c r="BH34" s="12" t="s">
        <v>2688</v>
      </c>
      <c r="BJ34" s="12">
        <f t="shared" si="5"/>
        <v>0</v>
      </c>
      <c r="BK34" s="12">
        <f t="shared" si="6"/>
        <v>0</v>
      </c>
      <c r="CQ34" s="3" t="str">
        <f>CONCATENATE(baseURL!$A$1,baseURL!$B$1,baseURL!$C$1,".",C34,".",L34,".pkl&amp;seq=",BC34)</f>
        <v>http://proteomics.broadinstitute.org/millscripts/viewfeed.pl?side=xl&amp;cycle=1&amp;fixedMods=iaaC&amp;file=msdataSM/iPRG2012_nd/cpick_in/iPRG2012_nd.1467.2.0.pkl&amp;seq=AEFAEVsK</v>
      </c>
    </row>
    <row r="35" spans="1:95" x14ac:dyDescent="0.2">
      <c r="A35" s="3">
        <v>505</v>
      </c>
      <c r="B35" s="2" t="s">
        <v>2038</v>
      </c>
      <c r="C35" s="2" t="s">
        <v>2039</v>
      </c>
      <c r="D35" s="3">
        <v>2466</v>
      </c>
      <c r="E35" s="3">
        <v>2464</v>
      </c>
      <c r="F35" s="3">
        <v>27139</v>
      </c>
      <c r="G35" s="3">
        <v>3755</v>
      </c>
      <c r="H35" s="3">
        <v>14.066000000000001</v>
      </c>
      <c r="I35" s="30">
        <v>544.31052</v>
      </c>
      <c r="J35" s="30">
        <v>544.30968289999998</v>
      </c>
      <c r="K35" s="30">
        <v>8.4000000000000003E-4</v>
      </c>
      <c r="L35" s="3">
        <v>2</v>
      </c>
      <c r="M35" s="3">
        <v>2</v>
      </c>
      <c r="N35" s="10">
        <f t="shared" si="0"/>
        <v>1</v>
      </c>
      <c r="O35" s="35">
        <v>2</v>
      </c>
      <c r="P35" s="17"/>
      <c r="Q35" s="40">
        <v>1087.6106</v>
      </c>
      <c r="R35" s="40">
        <v>544.30894000000001</v>
      </c>
      <c r="S35" s="18">
        <f t="shared" si="1"/>
        <v>2.9027632726185293</v>
      </c>
      <c r="T35" s="18">
        <f t="shared" si="2"/>
        <v>1.3648498956813997</v>
      </c>
      <c r="U35" s="18">
        <f t="shared" si="3"/>
        <v>1.3962658780027766</v>
      </c>
      <c r="V35" s="30">
        <v>544.30970000000002</v>
      </c>
      <c r="W35" s="3" t="s">
        <v>47</v>
      </c>
      <c r="X35" s="3" t="s">
        <v>47</v>
      </c>
      <c r="Y35" s="3" t="s">
        <v>47</v>
      </c>
      <c r="Z35" s="3" t="s">
        <v>47</v>
      </c>
      <c r="AA35" s="3" t="s">
        <v>48</v>
      </c>
      <c r="AC35" s="3" t="s">
        <v>47</v>
      </c>
      <c r="AD35" s="3" t="s">
        <v>47</v>
      </c>
      <c r="AE35" s="3" t="s">
        <v>47</v>
      </c>
      <c r="AF35" s="3" t="s">
        <v>47</v>
      </c>
      <c r="AG35" s="3" t="s">
        <v>47</v>
      </c>
      <c r="AI35" s="3" t="s">
        <v>48</v>
      </c>
      <c r="AJ35" s="3" t="s">
        <v>47</v>
      </c>
      <c r="AK35" s="3" t="s">
        <v>47</v>
      </c>
      <c r="AL35" s="3" t="s">
        <v>47</v>
      </c>
      <c r="AO35" s="3" t="s">
        <v>47</v>
      </c>
      <c r="AP35" s="3" t="s">
        <v>47</v>
      </c>
      <c r="AR35" s="3" t="s">
        <v>47</v>
      </c>
      <c r="AU35" s="3">
        <v>0</v>
      </c>
      <c r="AV35" s="3">
        <v>15</v>
      </c>
      <c r="AW35" s="3">
        <v>1</v>
      </c>
      <c r="AX35" s="3">
        <v>15</v>
      </c>
      <c r="AY35" s="3">
        <v>100</v>
      </c>
      <c r="AZ35" s="6" t="str">
        <f t="shared" si="4"/>
        <v>1292.6</v>
      </c>
      <c r="BC35" s="12" t="s">
        <v>2040</v>
      </c>
      <c r="BE35" s="12" t="s">
        <v>243</v>
      </c>
      <c r="BG35" s="12" t="s">
        <v>2041</v>
      </c>
      <c r="BH35" s="12" t="s">
        <v>2040</v>
      </c>
      <c r="BJ35" s="12">
        <f t="shared" si="5"/>
        <v>0</v>
      </c>
      <c r="BK35" s="12">
        <f t="shared" si="6"/>
        <v>0</v>
      </c>
      <c r="CQ35" s="3" t="str">
        <f>CONCATENATE(baseURL!$A$1,baseURL!$B$1,baseURL!$C$1,".",C35,".",L35,".pkl&amp;seq=",BC35,"&amp;varMods=Methyl-R")</f>
        <v>http://proteomics.broadinstitute.org/millscripts/viewfeed.pl?side=xl&amp;cycle=1&amp;fixedMods=iaaC&amp;file=msdataSM/iPRG2012_nd/cpick_in/iPRG2012_nd.1292.6.2.pkl&amp;seq=AEGSELrLAK&amp;varMods=Methyl-R</v>
      </c>
    </row>
    <row r="36" spans="1:95" x14ac:dyDescent="0.2">
      <c r="A36" s="3">
        <v>456</v>
      </c>
      <c r="B36" s="2" t="s">
        <v>2112</v>
      </c>
      <c r="C36" s="2" t="s">
        <v>2113</v>
      </c>
      <c r="D36" s="3">
        <v>2568</v>
      </c>
      <c r="E36" s="3">
        <v>2566</v>
      </c>
      <c r="F36" s="3">
        <v>27371</v>
      </c>
      <c r="G36" s="3">
        <v>3868</v>
      </c>
      <c r="H36" s="3">
        <v>14.334</v>
      </c>
      <c r="I36" s="30">
        <v>544.30989</v>
      </c>
      <c r="J36" s="30">
        <v>544.30967080000005</v>
      </c>
      <c r="K36" s="30">
        <v>2.2000000000000001E-4</v>
      </c>
      <c r="L36" s="3">
        <v>2</v>
      </c>
      <c r="M36" s="3">
        <v>2</v>
      </c>
      <c r="N36" s="10">
        <f t="shared" si="0"/>
        <v>1</v>
      </c>
      <c r="O36" s="35">
        <v>2</v>
      </c>
      <c r="P36" s="17"/>
      <c r="Q36" s="40">
        <v>1087.6106</v>
      </c>
      <c r="R36" s="40">
        <v>544.30894000000001</v>
      </c>
      <c r="S36" s="18">
        <f t="shared" si="1"/>
        <v>1.7453323474512548</v>
      </c>
      <c r="T36" s="18">
        <f t="shared" si="2"/>
        <v>1.3426198732692298</v>
      </c>
      <c r="U36" s="18">
        <f t="shared" si="3"/>
        <v>1.3962658780027766</v>
      </c>
      <c r="V36" s="30">
        <v>544.30970000000002</v>
      </c>
      <c r="W36" s="3" t="s">
        <v>47</v>
      </c>
      <c r="X36" s="3" t="s">
        <v>47</v>
      </c>
      <c r="Y36" s="3" t="s">
        <v>47</v>
      </c>
      <c r="Z36" s="3" t="s">
        <v>47</v>
      </c>
      <c r="AA36" s="3" t="s">
        <v>47</v>
      </c>
      <c r="AB36" s="12" t="s">
        <v>52</v>
      </c>
      <c r="AC36" s="3" t="s">
        <v>47</v>
      </c>
      <c r="AD36" s="3" t="s">
        <v>47</v>
      </c>
      <c r="AE36" s="3" t="s">
        <v>47</v>
      </c>
      <c r="AF36" s="3" t="s">
        <v>47</v>
      </c>
      <c r="AG36" s="3" t="s">
        <v>47</v>
      </c>
      <c r="AI36" s="3" t="s">
        <v>48</v>
      </c>
      <c r="AJ36" s="3" t="s">
        <v>47</v>
      </c>
      <c r="AK36" s="3" t="s">
        <v>48</v>
      </c>
      <c r="AL36" s="3" t="s">
        <v>48</v>
      </c>
      <c r="AN36" s="3" t="s">
        <v>47</v>
      </c>
      <c r="AO36" s="3" t="s">
        <v>47</v>
      </c>
      <c r="AP36" s="3" t="s">
        <v>47</v>
      </c>
      <c r="AR36" s="3" t="s">
        <v>47</v>
      </c>
      <c r="AS36" s="3" t="s">
        <v>47</v>
      </c>
      <c r="AU36" s="3">
        <v>0</v>
      </c>
      <c r="AV36" s="3">
        <v>16</v>
      </c>
      <c r="AW36" s="3">
        <v>2</v>
      </c>
      <c r="AX36" s="3">
        <v>13</v>
      </c>
      <c r="AY36" s="3">
        <v>81.25</v>
      </c>
      <c r="AZ36" s="6" t="str">
        <f t="shared" si="4"/>
        <v>1303.7</v>
      </c>
      <c r="BC36" s="12" t="s">
        <v>2040</v>
      </c>
      <c r="BD36" s="12" t="s">
        <v>243</v>
      </c>
      <c r="BE36" s="12" t="s">
        <v>243</v>
      </c>
      <c r="BG36" s="12" t="s">
        <v>2041</v>
      </c>
      <c r="BH36" s="12" t="s">
        <v>2040</v>
      </c>
      <c r="BJ36" s="12">
        <f t="shared" si="5"/>
        <v>0</v>
      </c>
      <c r="BK36" s="12">
        <f t="shared" si="6"/>
        <v>0</v>
      </c>
      <c r="CJ36" s="3" t="s">
        <v>2114</v>
      </c>
      <c r="CL36" s="3" t="s">
        <v>2114</v>
      </c>
      <c r="CN36" s="3" t="s">
        <v>2114</v>
      </c>
      <c r="CQ36" s="3" t="str">
        <f>CONCATENATE(baseURL!$A$1,baseURL!$B$1,baseURL!$C$1,".",C36,".",L36,".pkl&amp;seq=",BC36,"&amp;varMods=Methyl-K+Methyl-R")</f>
        <v>http://proteomics.broadinstitute.org/millscripts/viewfeed.pl?side=xl&amp;cycle=1&amp;fixedMods=iaaC&amp;file=msdataSM/iPRG2012_nd/cpick_in/iPRG2012_nd.1303.7.2.pkl&amp;seq=AEGSELrLAK&amp;varMods=Methyl-K+Methyl-R</v>
      </c>
    </row>
    <row r="37" spans="1:95" x14ac:dyDescent="0.2">
      <c r="A37" s="3">
        <v>647</v>
      </c>
      <c r="B37" s="2" t="s">
        <v>2115</v>
      </c>
      <c r="C37" s="2" t="s">
        <v>2098</v>
      </c>
      <c r="D37" s="3">
        <v>2572</v>
      </c>
      <c r="E37" s="3">
        <v>2570</v>
      </c>
      <c r="F37" s="3">
        <v>27389</v>
      </c>
      <c r="G37" s="3">
        <v>3873</v>
      </c>
      <c r="H37" s="3">
        <v>14.3514</v>
      </c>
      <c r="I37" s="30">
        <v>551.31605999999999</v>
      </c>
      <c r="J37" s="30">
        <v>551.31691279999995</v>
      </c>
      <c r="K37" s="30">
        <v>-8.4999999999999995E-4</v>
      </c>
      <c r="L37" s="3">
        <v>0</v>
      </c>
      <c r="M37" s="3">
        <v>2</v>
      </c>
      <c r="N37" s="10">
        <f t="shared" si="0"/>
        <v>1</v>
      </c>
      <c r="O37" s="35">
        <v>2</v>
      </c>
      <c r="P37" s="11"/>
      <c r="Q37" s="40">
        <v>1101.62625</v>
      </c>
      <c r="R37" s="40">
        <v>551.31676000000004</v>
      </c>
      <c r="S37" s="18">
        <f t="shared" si="1"/>
        <v>-1.2696875024290197</v>
      </c>
      <c r="T37" s="18">
        <f t="shared" si="2"/>
        <v>0.27715464320330629</v>
      </c>
      <c r="U37" s="18">
        <f t="shared" si="3"/>
        <v>-0.10883035748067632</v>
      </c>
      <c r="V37" s="30">
        <v>551.31669999999997</v>
      </c>
      <c r="W37" s="3" t="s">
        <v>47</v>
      </c>
      <c r="X37" s="3" t="s">
        <v>47</v>
      </c>
      <c r="Y37" s="3" t="s">
        <v>47</v>
      </c>
      <c r="Z37" s="3" t="s">
        <v>47</v>
      </c>
      <c r="AA37" s="3" t="s">
        <v>47</v>
      </c>
      <c r="AB37" s="12" t="s">
        <v>52</v>
      </c>
      <c r="AC37" s="3" t="s">
        <v>47</v>
      </c>
      <c r="AD37" s="3" t="s">
        <v>47</v>
      </c>
      <c r="AE37" s="3" t="s">
        <v>47</v>
      </c>
      <c r="AF37" s="3" t="s">
        <v>47</v>
      </c>
      <c r="AG37" s="3" t="s">
        <v>47</v>
      </c>
      <c r="AI37" s="3" t="s">
        <v>52</v>
      </c>
      <c r="AK37" s="3" t="s">
        <v>47</v>
      </c>
      <c r="AL37" s="3" t="s">
        <v>47</v>
      </c>
      <c r="AN37" s="3" t="s">
        <v>47</v>
      </c>
      <c r="AO37" s="3" t="s">
        <v>47</v>
      </c>
      <c r="AP37" s="3" t="s">
        <v>47</v>
      </c>
      <c r="AR37" s="3" t="s">
        <v>47</v>
      </c>
      <c r="AU37" s="3">
        <v>0</v>
      </c>
      <c r="AV37" s="3">
        <v>16</v>
      </c>
      <c r="AW37" s="3">
        <v>3</v>
      </c>
      <c r="AX37" s="3">
        <v>14</v>
      </c>
      <c r="AY37" s="3">
        <v>87.5</v>
      </c>
      <c r="AZ37" s="6" t="str">
        <f t="shared" si="4"/>
        <v>1304.4</v>
      </c>
      <c r="BC37" s="12" t="s">
        <v>2040</v>
      </c>
      <c r="BE37" s="12" t="s">
        <v>258</v>
      </c>
      <c r="BG37" s="12" t="s">
        <v>2041</v>
      </c>
      <c r="BH37" s="12" t="s">
        <v>2040</v>
      </c>
      <c r="BJ37" s="12">
        <f t="shared" si="5"/>
        <v>0</v>
      </c>
      <c r="BK37" s="12">
        <f t="shared" si="6"/>
        <v>0</v>
      </c>
      <c r="CJ37" s="3" t="s">
        <v>2114</v>
      </c>
      <c r="CL37" s="3" t="s">
        <v>2116</v>
      </c>
      <c r="CQ37" s="3" t="str">
        <f>CONCATENATE(baseURL!$A$1,baseURL!$B$1,baseURL!$C$1,".",C37,".",L37,".pkl&amp;seq=",BC37,"&amp;varMods=Dimethyl-R")</f>
        <v>http://proteomics.broadinstitute.org/millscripts/viewfeed.pl?side=xl&amp;cycle=1&amp;fixedMods=iaaC&amp;file=msdataSM/iPRG2012_nd/cpick_in/iPRG2012_nd.1304.4.0.pkl&amp;seq=AEGSELrLAK&amp;varMods=Dimethyl-R</v>
      </c>
    </row>
    <row r="38" spans="1:95" x14ac:dyDescent="0.2">
      <c r="A38" s="3">
        <v>658</v>
      </c>
      <c r="B38" s="2" t="s">
        <v>2191</v>
      </c>
      <c r="C38" s="2" t="s">
        <v>2192</v>
      </c>
      <c r="D38" s="3">
        <v>2659</v>
      </c>
      <c r="E38" s="3">
        <v>2657</v>
      </c>
      <c r="F38" s="3">
        <v>27623</v>
      </c>
      <c r="G38" s="3">
        <v>3971</v>
      </c>
      <c r="H38" s="3">
        <v>14.617100000000001</v>
      </c>
      <c r="I38" s="30">
        <v>551.31772000000001</v>
      </c>
      <c r="J38" s="30">
        <v>551.31690700000001</v>
      </c>
      <c r="K38" s="30">
        <v>8.0999999999999996E-4</v>
      </c>
      <c r="L38" s="3">
        <v>2</v>
      </c>
      <c r="M38" s="3">
        <v>2</v>
      </c>
      <c r="N38" s="10">
        <f t="shared" si="0"/>
        <v>1</v>
      </c>
      <c r="O38" s="35">
        <v>2</v>
      </c>
      <c r="P38" s="17"/>
      <c r="Q38" s="40">
        <v>1101.62625</v>
      </c>
      <c r="R38" s="42">
        <v>551.31676000000004</v>
      </c>
      <c r="S38" s="18">
        <f t="shared" si="1"/>
        <v>1.7412857174225149</v>
      </c>
      <c r="T38" s="18">
        <f t="shared" si="2"/>
        <v>0.26663437543585866</v>
      </c>
      <c r="U38" s="18">
        <f t="shared" si="3"/>
        <v>-0.10883035748067632</v>
      </c>
      <c r="V38" s="30">
        <v>551.31669999999997</v>
      </c>
      <c r="W38" s="3" t="s">
        <v>47</v>
      </c>
      <c r="X38" s="3" t="s">
        <v>47</v>
      </c>
      <c r="Y38" s="3" t="s">
        <v>47</v>
      </c>
      <c r="Z38" s="3" t="s">
        <v>47</v>
      </c>
      <c r="AA38" s="3" t="s">
        <v>47</v>
      </c>
      <c r="AB38" s="12" t="s">
        <v>48</v>
      </c>
      <c r="AC38" s="3" t="s">
        <v>47</v>
      </c>
      <c r="AD38" s="3" t="s">
        <v>47</v>
      </c>
      <c r="AE38" s="3" t="s">
        <v>47</v>
      </c>
      <c r="AF38" s="3" t="s">
        <v>47</v>
      </c>
      <c r="AG38" s="3" t="s">
        <v>47</v>
      </c>
      <c r="AI38" s="3" t="s">
        <v>52</v>
      </c>
      <c r="AJ38" s="3" t="s">
        <v>47</v>
      </c>
      <c r="AK38" s="3" t="s">
        <v>47</v>
      </c>
      <c r="AL38" s="3" t="s">
        <v>47</v>
      </c>
      <c r="AO38" s="3" t="s">
        <v>47</v>
      </c>
      <c r="AP38" s="3" t="s">
        <v>47</v>
      </c>
      <c r="AR38" s="3" t="s">
        <v>47</v>
      </c>
      <c r="AS38" s="3" t="s">
        <v>47</v>
      </c>
      <c r="AU38" s="3">
        <v>0</v>
      </c>
      <c r="AV38" s="3">
        <v>17</v>
      </c>
      <c r="AW38" s="3">
        <v>2</v>
      </c>
      <c r="AX38" s="3">
        <v>16</v>
      </c>
      <c r="AY38" s="3">
        <v>94.12</v>
      </c>
      <c r="AZ38" s="6" t="str">
        <f t="shared" si="4"/>
        <v>1315.7</v>
      </c>
      <c r="BC38" s="12" t="s">
        <v>2040</v>
      </c>
      <c r="BE38" s="12" t="s">
        <v>258</v>
      </c>
      <c r="BG38" s="12" t="s">
        <v>2041</v>
      </c>
      <c r="BH38" s="12" t="s">
        <v>2040</v>
      </c>
      <c r="BJ38" s="12">
        <f t="shared" si="5"/>
        <v>0</v>
      </c>
      <c r="BK38" s="12">
        <f t="shared" si="6"/>
        <v>0</v>
      </c>
      <c r="CL38" s="3" t="s">
        <v>2116</v>
      </c>
      <c r="CQ38" s="3" t="str">
        <f>CONCATENATE(baseURL!$A$1,baseURL!$B$1,baseURL!$C$1,".",C38,".",L38,".pkl&amp;seq=",BC38,"&amp;varMods=Dimethyl-R")</f>
        <v>http://proteomics.broadinstitute.org/millscripts/viewfeed.pl?side=xl&amp;cycle=1&amp;fixedMods=iaaC&amp;file=msdataSM/iPRG2012_nd/cpick_in/iPRG2012_nd.1315.7.2.pkl&amp;seq=AEGSELrLAK&amp;varMods=Dimethyl-R</v>
      </c>
    </row>
    <row r="39" spans="1:95" x14ac:dyDescent="0.2">
      <c r="A39" s="3">
        <v>217</v>
      </c>
      <c r="B39" s="2" t="s">
        <v>2237</v>
      </c>
      <c r="C39" s="2" t="s">
        <v>2231</v>
      </c>
      <c r="D39" s="3">
        <v>2725</v>
      </c>
      <c r="E39" s="3">
        <v>2723</v>
      </c>
      <c r="F39" s="3">
        <v>27852</v>
      </c>
      <c r="G39" s="3">
        <v>4048</v>
      </c>
      <c r="H39" s="3">
        <v>14.8748</v>
      </c>
      <c r="I39" s="30">
        <v>551.31566999999995</v>
      </c>
      <c r="J39" s="30">
        <v>551.31654890000004</v>
      </c>
      <c r="K39" s="30">
        <v>-8.8000000000000003E-4</v>
      </c>
      <c r="L39" s="3">
        <v>2</v>
      </c>
      <c r="M39" s="3">
        <v>2</v>
      </c>
      <c r="N39" s="10">
        <f t="shared" si="0"/>
        <v>1</v>
      </c>
      <c r="O39" s="35">
        <v>2</v>
      </c>
      <c r="P39" s="17"/>
      <c r="Q39" s="40">
        <v>1101.62625</v>
      </c>
      <c r="R39" s="42">
        <v>551.31676000000004</v>
      </c>
      <c r="S39" s="18">
        <f t="shared" si="1"/>
        <v>-1.9770848252285771</v>
      </c>
      <c r="T39" s="18">
        <f t="shared" si="2"/>
        <v>-0.38290147392100299</v>
      </c>
      <c r="U39" s="18">
        <f t="shared" si="3"/>
        <v>-0.10883035748067632</v>
      </c>
      <c r="V39" s="30">
        <v>551.31669999999997</v>
      </c>
      <c r="W39" s="3" t="s">
        <v>47</v>
      </c>
      <c r="AD39" s="3" t="s">
        <v>48</v>
      </c>
      <c r="AG39" s="3" t="s">
        <v>47</v>
      </c>
      <c r="AH39" s="3" t="s">
        <v>52</v>
      </c>
      <c r="AJ39" s="3" t="s">
        <v>47</v>
      </c>
      <c r="AU39" s="3">
        <v>0</v>
      </c>
      <c r="AV39" s="3">
        <v>3</v>
      </c>
      <c r="AW39" s="3">
        <v>1</v>
      </c>
      <c r="AX39" s="3">
        <v>3</v>
      </c>
      <c r="AY39" s="3">
        <v>100</v>
      </c>
      <c r="AZ39" s="6" t="str">
        <f t="shared" si="4"/>
        <v>1326.5</v>
      </c>
      <c r="BC39" s="12" t="s">
        <v>2040</v>
      </c>
      <c r="BE39" s="12" t="s">
        <v>258</v>
      </c>
      <c r="BG39" s="12" t="s">
        <v>2041</v>
      </c>
      <c r="BH39" s="12" t="s">
        <v>2040</v>
      </c>
      <c r="BJ39" s="12">
        <f t="shared" si="5"/>
        <v>0</v>
      </c>
      <c r="BK39" s="12">
        <f t="shared" si="6"/>
        <v>0</v>
      </c>
      <c r="CQ39" s="3" t="str">
        <f>CONCATENATE(baseURL!$A$1,baseURL!$B$1,baseURL!$C$1,".",C39,".",L39,".pkl&amp;seq=",BC39,"&amp;varMods=Dimethyl-R")</f>
        <v>http://proteomics.broadinstitute.org/millscripts/viewfeed.pl?side=xl&amp;cycle=1&amp;fixedMods=iaaC&amp;file=msdataSM/iPRG2012_nd/cpick_in/iPRG2012_nd.1326.5.2.pkl&amp;seq=AEGSELrLAK&amp;varMods=Dimethyl-R</v>
      </c>
    </row>
    <row r="40" spans="1:95" x14ac:dyDescent="0.2">
      <c r="A40" s="3">
        <v>85</v>
      </c>
      <c r="B40" s="2" t="s">
        <v>2296</v>
      </c>
      <c r="C40" s="2" t="s">
        <v>2297</v>
      </c>
      <c r="D40" s="3">
        <v>2802</v>
      </c>
      <c r="E40" s="3">
        <v>2800</v>
      </c>
      <c r="F40" s="3">
        <v>28084</v>
      </c>
      <c r="G40" s="3">
        <v>4136</v>
      </c>
      <c r="H40" s="3">
        <v>15.1432</v>
      </c>
      <c r="I40" s="30">
        <v>551.31695000000002</v>
      </c>
      <c r="J40" s="30">
        <v>551.31625689999998</v>
      </c>
      <c r="K40" s="30">
        <v>6.8999999999999997E-4</v>
      </c>
      <c r="L40" s="3">
        <v>2</v>
      </c>
      <c r="M40" s="3">
        <v>2</v>
      </c>
      <c r="N40" s="10">
        <f t="shared" si="0"/>
        <v>1</v>
      </c>
      <c r="O40" s="35">
        <v>2</v>
      </c>
      <c r="P40" s="17"/>
      <c r="Q40" s="40">
        <v>1101.62625</v>
      </c>
      <c r="R40" s="42">
        <v>551.31676000000004</v>
      </c>
      <c r="S40" s="18">
        <f t="shared" si="1"/>
        <v>0.34462946487431917</v>
      </c>
      <c r="T40" s="18">
        <f t="shared" si="2"/>
        <v>-0.912542546429988</v>
      </c>
      <c r="U40" s="18">
        <f t="shared" si="3"/>
        <v>-1.0157500019844576</v>
      </c>
      <c r="V40" s="30">
        <v>551.31619999999998</v>
      </c>
      <c r="W40" s="3" t="s">
        <v>47</v>
      </c>
      <c r="Z40" s="3" t="s">
        <v>47</v>
      </c>
      <c r="AA40" s="3" t="s">
        <v>65</v>
      </c>
      <c r="AD40" s="3" t="s">
        <v>47</v>
      </c>
      <c r="AF40" s="3" t="s">
        <v>48</v>
      </c>
      <c r="AG40" s="3" t="s">
        <v>47</v>
      </c>
      <c r="AH40" s="3" t="s">
        <v>52</v>
      </c>
      <c r="AL40" s="3" t="s">
        <v>48</v>
      </c>
      <c r="AP40" s="3" t="s">
        <v>52</v>
      </c>
      <c r="AU40" s="3">
        <v>1</v>
      </c>
      <c r="AV40" s="3">
        <v>4</v>
      </c>
      <c r="AW40" s="3">
        <v>1</v>
      </c>
      <c r="AX40" s="3">
        <v>4</v>
      </c>
      <c r="AY40" s="3">
        <v>100</v>
      </c>
      <c r="AZ40" s="6" t="str">
        <f t="shared" si="4"/>
        <v>1337.6</v>
      </c>
      <c r="BC40" s="12" t="s">
        <v>2040</v>
      </c>
      <c r="BE40" s="12" t="s">
        <v>258</v>
      </c>
      <c r="BG40" s="12" t="s">
        <v>2041</v>
      </c>
      <c r="BH40" s="12" t="s">
        <v>2040</v>
      </c>
      <c r="BJ40" s="12">
        <f t="shared" si="5"/>
        <v>0</v>
      </c>
      <c r="BK40" s="12">
        <f t="shared" si="6"/>
        <v>0</v>
      </c>
      <c r="BW40" s="3" t="s">
        <v>2298</v>
      </c>
      <c r="CQ40" s="3" t="str">
        <f>CONCATENATE(baseURL!$A$1,baseURL!$B$1,baseURL!$C$1,".",C40,".",L40,".pkl&amp;seq=",BC40,"&amp;varMods=Dimethyl-R")</f>
        <v>http://proteomics.broadinstitute.org/millscripts/viewfeed.pl?side=xl&amp;cycle=1&amp;fixedMods=iaaC&amp;file=msdataSM/iPRG2012_nd/cpick_in/iPRG2012_nd.1337.6.2.pkl&amp;seq=AEGSELrLAK&amp;varMods=Dimethyl-R</v>
      </c>
    </row>
    <row r="41" spans="1:95" x14ac:dyDescent="0.2">
      <c r="A41" s="3">
        <v>6111</v>
      </c>
      <c r="B41" s="2" t="s">
        <v>2022</v>
      </c>
      <c r="C41" s="2" t="s">
        <v>2023</v>
      </c>
      <c r="D41" s="3">
        <v>2444</v>
      </c>
      <c r="E41" s="3">
        <v>2442</v>
      </c>
      <c r="F41" s="3">
        <v>27092</v>
      </c>
      <c r="G41" s="3">
        <v>3731</v>
      </c>
      <c r="H41" s="3">
        <v>14.004300000000001</v>
      </c>
      <c r="I41" s="30">
        <v>431.73813999999999</v>
      </c>
      <c r="J41" s="30">
        <v>431.73794820000001</v>
      </c>
      <c r="K41" s="30">
        <v>1.9000000000000001E-4</v>
      </c>
      <c r="L41" s="3">
        <v>2</v>
      </c>
      <c r="M41" s="3">
        <v>2</v>
      </c>
      <c r="N41" s="10">
        <f t="shared" si="0"/>
        <v>1</v>
      </c>
      <c r="O41" s="35">
        <v>2</v>
      </c>
      <c r="P41" s="17"/>
      <c r="Q41" s="40">
        <v>862.46690000000001</v>
      </c>
      <c r="R41" s="40">
        <v>431.73709000000002</v>
      </c>
      <c r="S41" s="18">
        <f t="shared" si="1"/>
        <v>2.4320356631018245</v>
      </c>
      <c r="T41" s="18">
        <f t="shared" si="2"/>
        <v>1.9877838153352414</v>
      </c>
      <c r="U41" s="18">
        <f t="shared" si="3"/>
        <v>1.1812744648900306</v>
      </c>
      <c r="V41" s="30">
        <v>431.73759999999999</v>
      </c>
      <c r="W41" s="3" t="s">
        <v>47</v>
      </c>
      <c r="X41" s="3" t="s">
        <v>47</v>
      </c>
      <c r="Y41" s="3" t="s">
        <v>47</v>
      </c>
      <c r="Z41" s="3" t="s">
        <v>47</v>
      </c>
      <c r="AA41" s="3" t="s">
        <v>48</v>
      </c>
      <c r="AB41" s="12" t="s">
        <v>47</v>
      </c>
      <c r="AC41" s="3" t="s">
        <v>47</v>
      </c>
      <c r="AD41" s="3" t="s">
        <v>47</v>
      </c>
      <c r="AE41" s="3" t="s">
        <v>47</v>
      </c>
      <c r="AF41" s="3" t="s">
        <v>47</v>
      </c>
      <c r="AG41" s="3" t="s">
        <v>47</v>
      </c>
      <c r="AH41" s="3" t="s">
        <v>47</v>
      </c>
      <c r="AI41" s="3" t="s">
        <v>47</v>
      </c>
      <c r="AK41" s="3" t="s">
        <v>47</v>
      </c>
      <c r="AL41" s="3" t="s">
        <v>47</v>
      </c>
      <c r="AU41" s="3">
        <v>0</v>
      </c>
      <c r="AV41" s="3">
        <v>14</v>
      </c>
      <c r="AW41" s="3">
        <v>1</v>
      </c>
      <c r="AX41" s="3">
        <v>14</v>
      </c>
      <c r="AY41" s="3">
        <v>100</v>
      </c>
      <c r="AZ41" s="6" t="str">
        <f t="shared" si="4"/>
        <v>1290.1</v>
      </c>
      <c r="BC41" s="12" t="s">
        <v>2024</v>
      </c>
      <c r="BG41" s="12" t="s">
        <v>2024</v>
      </c>
      <c r="BJ41" s="12">
        <f t="shared" si="5"/>
        <v>0</v>
      </c>
      <c r="BK41" s="12">
        <f t="shared" si="6"/>
        <v>0</v>
      </c>
      <c r="CQ41" s="3" t="str">
        <f>CONCATENATE(baseURL!$A$1,baseURL!$B$1,baseURL!$C$1,".",C41,".",L41,".pkl&amp;seq=",BC41)</f>
        <v>http://proteomics.broadinstitute.org/millscripts/viewfeed.pl?side=xl&amp;cycle=1&amp;fixedMods=iaaC&amp;file=msdataSM/iPRG2012_nd/cpick_in/iPRG2012_nd.1290.1.2.pkl&amp;seq=ALAPEYAK</v>
      </c>
    </row>
    <row r="42" spans="1:95" x14ac:dyDescent="0.2">
      <c r="A42" s="3">
        <v>5467</v>
      </c>
      <c r="B42" s="2" t="s">
        <v>2092</v>
      </c>
      <c r="C42" s="2" t="s">
        <v>2088</v>
      </c>
      <c r="D42" s="3">
        <v>2539</v>
      </c>
      <c r="E42" s="3">
        <v>2537</v>
      </c>
      <c r="F42" s="3">
        <v>27327</v>
      </c>
      <c r="G42" s="3">
        <v>3837</v>
      </c>
      <c r="H42" s="3">
        <v>14.274100000000001</v>
      </c>
      <c r="I42" s="30">
        <v>431.73921000000001</v>
      </c>
      <c r="J42" s="30">
        <v>431.73804380000001</v>
      </c>
      <c r="K42" s="30">
        <v>1.17E-3</v>
      </c>
      <c r="L42" s="3">
        <v>2</v>
      </c>
      <c r="M42" s="3">
        <v>2</v>
      </c>
      <c r="N42" s="10">
        <f t="shared" si="0"/>
        <v>1</v>
      </c>
      <c r="O42" s="35">
        <v>2</v>
      </c>
      <c r="P42" s="17"/>
      <c r="Q42" s="40">
        <v>862.46690000000001</v>
      </c>
      <c r="R42" s="40">
        <v>431.73709000000002</v>
      </c>
      <c r="S42" s="18">
        <f t="shared" si="1"/>
        <v>4.910395815172599</v>
      </c>
      <c r="T42" s="18">
        <f t="shared" si="2"/>
        <v>2.2092148719274469</v>
      </c>
      <c r="U42" s="18">
        <f t="shared" si="3"/>
        <v>1.1812744648900306</v>
      </c>
      <c r="V42" s="30">
        <v>431.73759999999999</v>
      </c>
      <c r="W42" s="3" t="s">
        <v>47</v>
      </c>
      <c r="X42" s="3" t="s">
        <v>47</v>
      </c>
      <c r="Y42" s="3" t="s">
        <v>47</v>
      </c>
      <c r="Z42" s="3" t="s">
        <v>47</v>
      </c>
      <c r="AA42" s="3" t="s">
        <v>47</v>
      </c>
      <c r="AB42" s="12" t="s">
        <v>47</v>
      </c>
      <c r="AC42" s="3" t="s">
        <v>47</v>
      </c>
      <c r="AD42" s="3" t="s">
        <v>47</v>
      </c>
      <c r="AE42" s="3" t="s">
        <v>47</v>
      </c>
      <c r="AF42" s="3" t="s">
        <v>47</v>
      </c>
      <c r="AG42" s="3" t="s">
        <v>47</v>
      </c>
      <c r="AH42" s="3" t="s">
        <v>47</v>
      </c>
      <c r="AI42" s="3" t="s">
        <v>47</v>
      </c>
      <c r="AJ42" s="3" t="s">
        <v>47</v>
      </c>
      <c r="AK42" s="3" t="s">
        <v>47</v>
      </c>
      <c r="AL42" s="3" t="s">
        <v>47</v>
      </c>
      <c r="AM42" s="3" t="s">
        <v>47</v>
      </c>
      <c r="AU42" s="3">
        <v>0</v>
      </c>
      <c r="AV42" s="3">
        <v>17</v>
      </c>
      <c r="AW42" s="3">
        <v>1</v>
      </c>
      <c r="AX42" s="3">
        <v>17</v>
      </c>
      <c r="AY42" s="3">
        <v>100</v>
      </c>
      <c r="AZ42" s="6" t="str">
        <f t="shared" si="4"/>
        <v>1301.5</v>
      </c>
      <c r="BC42" s="12" t="s">
        <v>2024</v>
      </c>
      <c r="BG42" s="12" t="s">
        <v>2024</v>
      </c>
      <c r="BJ42" s="12">
        <f t="shared" si="5"/>
        <v>0</v>
      </c>
      <c r="BK42" s="12">
        <f t="shared" si="6"/>
        <v>0</v>
      </c>
      <c r="CQ42" s="3" t="str">
        <f>CONCATENATE(baseURL!$A$1,baseURL!$B$1,baseURL!$C$1,".",C42,".",L42,".pkl&amp;seq=",BC42)</f>
        <v>http://proteomics.broadinstitute.org/millscripts/viewfeed.pl?side=xl&amp;cycle=1&amp;fixedMods=iaaC&amp;file=msdataSM/iPRG2012_nd/cpick_in/iPRG2012_nd.1301.5.2.pkl&amp;seq=ALAPEYAK</v>
      </c>
    </row>
    <row r="43" spans="1:95" x14ac:dyDescent="0.2">
      <c r="A43" s="3">
        <v>3992</v>
      </c>
      <c r="B43" s="2" t="s">
        <v>2171</v>
      </c>
      <c r="C43" s="2" t="s">
        <v>2163</v>
      </c>
      <c r="D43" s="3">
        <v>2622</v>
      </c>
      <c r="E43" s="3">
        <v>2620</v>
      </c>
      <c r="F43" s="3">
        <v>27556</v>
      </c>
      <c r="G43" s="3">
        <v>3931</v>
      </c>
      <c r="H43" s="3">
        <v>14.5357</v>
      </c>
      <c r="I43" s="30">
        <v>431.73743000000002</v>
      </c>
      <c r="J43" s="30">
        <v>431.7372972</v>
      </c>
      <c r="K43" s="30">
        <v>1.2999999999999999E-4</v>
      </c>
      <c r="L43" s="3">
        <v>2</v>
      </c>
      <c r="M43" s="3">
        <v>2</v>
      </c>
      <c r="N43" s="10">
        <f t="shared" si="0"/>
        <v>1</v>
      </c>
      <c r="O43" s="35">
        <v>2</v>
      </c>
      <c r="P43" s="17"/>
      <c r="Q43" s="40">
        <v>862.46690000000001</v>
      </c>
      <c r="R43" s="40">
        <v>431.73709000000002</v>
      </c>
      <c r="S43" s="18">
        <f t="shared" si="1"/>
        <v>0.78751630997057442</v>
      </c>
      <c r="T43" s="18">
        <f t="shared" si="2"/>
        <v>0.47992170414891239</v>
      </c>
      <c r="U43" s="18">
        <f t="shared" si="3"/>
        <v>2.316224435281302E-2</v>
      </c>
      <c r="V43" s="30">
        <v>431.7371</v>
      </c>
      <c r="W43" s="3" t="s">
        <v>47</v>
      </c>
      <c r="X43" s="3" t="s">
        <v>47</v>
      </c>
      <c r="Y43" s="3" t="s">
        <v>47</v>
      </c>
      <c r="Z43" s="3" t="s">
        <v>47</v>
      </c>
      <c r="AA43" s="3" t="s">
        <v>47</v>
      </c>
      <c r="AB43" s="12" t="s">
        <v>47</v>
      </c>
      <c r="AC43" s="3" t="s">
        <v>47</v>
      </c>
      <c r="AD43" s="3" t="s">
        <v>47</v>
      </c>
      <c r="AE43" s="3" t="s">
        <v>47</v>
      </c>
      <c r="AF43" s="3" t="s">
        <v>48</v>
      </c>
      <c r="AG43" s="3" t="s">
        <v>47</v>
      </c>
      <c r="AI43" s="3" t="s">
        <v>47</v>
      </c>
      <c r="AL43" s="3" t="s">
        <v>48</v>
      </c>
      <c r="AU43" s="3">
        <v>0</v>
      </c>
      <c r="AV43" s="3">
        <v>11</v>
      </c>
      <c r="AW43" s="3">
        <v>1</v>
      </c>
      <c r="AX43" s="3">
        <v>11</v>
      </c>
      <c r="AY43" s="3">
        <v>100</v>
      </c>
      <c r="AZ43" s="6" t="str">
        <f t="shared" si="4"/>
        <v>1312.3</v>
      </c>
      <c r="BC43" s="12" t="s">
        <v>2024</v>
      </c>
      <c r="BG43" s="12" t="s">
        <v>2024</v>
      </c>
      <c r="BJ43" s="12">
        <f t="shared" si="5"/>
        <v>0</v>
      </c>
      <c r="BK43" s="12">
        <f t="shared" si="6"/>
        <v>0</v>
      </c>
      <c r="CQ43" s="3" t="str">
        <f>CONCATENATE(baseURL!$A$1,baseURL!$B$1,baseURL!$C$1,".",C43,".",L43,".pkl&amp;seq=",BC43)</f>
        <v>http://proteomics.broadinstitute.org/millscripts/viewfeed.pl?side=xl&amp;cycle=1&amp;fixedMods=iaaC&amp;file=msdataSM/iPRG2012_nd/cpick_in/iPRG2012_nd.1312.3.2.pkl&amp;seq=ALAPEYAK</v>
      </c>
    </row>
    <row r="44" spans="1:95" x14ac:dyDescent="0.2">
      <c r="A44" s="3">
        <v>1296</v>
      </c>
      <c r="B44" s="2" t="s">
        <v>2885</v>
      </c>
      <c r="C44" s="2" t="s">
        <v>2875</v>
      </c>
      <c r="D44" s="3">
        <v>3496</v>
      </c>
      <c r="E44" s="3">
        <v>3494</v>
      </c>
      <c r="F44" s="3">
        <v>30077</v>
      </c>
      <c r="G44" s="3">
        <v>4925</v>
      </c>
      <c r="H44" s="3">
        <v>17.447199999999999</v>
      </c>
      <c r="I44" s="30">
        <v>431.73764</v>
      </c>
      <c r="J44" s="30">
        <v>431.73690879999998</v>
      </c>
      <c r="K44" s="30">
        <v>7.2999999999999996E-4</v>
      </c>
      <c r="L44" s="3">
        <v>2</v>
      </c>
      <c r="M44" s="3">
        <v>2</v>
      </c>
      <c r="N44" s="10">
        <f t="shared" si="0"/>
        <v>1</v>
      </c>
      <c r="O44" s="35">
        <v>2</v>
      </c>
      <c r="P44" s="17"/>
      <c r="Q44" s="40">
        <v>862.46690000000001</v>
      </c>
      <c r="R44" s="40">
        <v>431.73709000000002</v>
      </c>
      <c r="S44" s="18">
        <f t="shared" si="1"/>
        <v>1.2739234425646069</v>
      </c>
      <c r="T44" s="18">
        <f t="shared" si="2"/>
        <v>-0.41969986883159854</v>
      </c>
      <c r="U44" s="18">
        <f t="shared" si="3"/>
        <v>-0.4400826438884064</v>
      </c>
      <c r="V44" s="30">
        <v>431.73689999999999</v>
      </c>
      <c r="X44" s="3" t="s">
        <v>47</v>
      </c>
      <c r="Y44" s="3" t="s">
        <v>47</v>
      </c>
      <c r="Z44" s="3" t="s">
        <v>47</v>
      </c>
      <c r="AA44" s="3" t="s">
        <v>47</v>
      </c>
      <c r="AE44" s="3" t="s">
        <v>48</v>
      </c>
      <c r="AF44" s="3" t="s">
        <v>48</v>
      </c>
      <c r="AG44" s="3" t="s">
        <v>47</v>
      </c>
      <c r="AI44" s="3" t="s">
        <v>48</v>
      </c>
      <c r="AL44" s="3" t="s">
        <v>48</v>
      </c>
      <c r="AN44" s="3" t="s">
        <v>48</v>
      </c>
      <c r="AU44" s="3">
        <v>0</v>
      </c>
      <c r="AV44" s="3">
        <v>5</v>
      </c>
      <c r="AW44" s="3">
        <v>1</v>
      </c>
      <c r="AX44" s="3">
        <v>5</v>
      </c>
      <c r="AY44" s="3">
        <v>100</v>
      </c>
      <c r="AZ44" s="6" t="str">
        <f t="shared" si="4"/>
        <v>1432.4</v>
      </c>
      <c r="BC44" s="12" t="s">
        <v>2024</v>
      </c>
      <c r="BG44" s="12" t="s">
        <v>2024</v>
      </c>
      <c r="BJ44" s="12">
        <f t="shared" si="5"/>
        <v>0</v>
      </c>
      <c r="BK44" s="12">
        <f t="shared" si="6"/>
        <v>0</v>
      </c>
      <c r="CQ44" s="3" t="str">
        <f>CONCATENATE(baseURL!$A$1,baseURL!$B$1,baseURL!$C$1,".",C44,".",L44,".pkl&amp;seq=",BC44)</f>
        <v>http://proteomics.broadinstitute.org/millscripts/viewfeed.pl?side=xl&amp;cycle=1&amp;fixedMods=iaaC&amp;file=msdataSM/iPRG2012_nd/cpick_in/iPRG2012_nd.1432.4.2.pkl&amp;seq=ALAPEYAK</v>
      </c>
    </row>
    <row r="45" spans="1:95" x14ac:dyDescent="0.2">
      <c r="A45" s="3">
        <v>1445</v>
      </c>
      <c r="B45" s="2" t="s">
        <v>2955</v>
      </c>
      <c r="C45" s="2" t="s">
        <v>2956</v>
      </c>
      <c r="D45" s="3">
        <v>3588</v>
      </c>
      <c r="E45" s="3">
        <v>3586</v>
      </c>
      <c r="F45" s="3">
        <v>30305</v>
      </c>
      <c r="G45" s="3">
        <v>5028</v>
      </c>
      <c r="H45" s="3">
        <v>17.7118</v>
      </c>
      <c r="I45" s="30">
        <v>431.73698999999999</v>
      </c>
      <c r="J45" s="30">
        <v>431.73730389999997</v>
      </c>
      <c r="K45" s="30">
        <v>-3.1E-4</v>
      </c>
      <c r="L45" s="3">
        <v>2</v>
      </c>
      <c r="M45" s="3">
        <v>2</v>
      </c>
      <c r="N45" s="10">
        <f t="shared" si="0"/>
        <v>1</v>
      </c>
      <c r="O45" s="35">
        <v>2</v>
      </c>
      <c r="P45" s="17"/>
      <c r="Q45" s="40">
        <v>862.46690000000001</v>
      </c>
      <c r="R45" s="40">
        <v>431.73709000000002</v>
      </c>
      <c r="S45" s="18">
        <f t="shared" si="1"/>
        <v>-0.23162244418644079</v>
      </c>
      <c r="T45" s="18">
        <f t="shared" si="2"/>
        <v>0.4954404078389647</v>
      </c>
      <c r="U45" s="18">
        <f t="shared" si="3"/>
        <v>2.316224435281302E-2</v>
      </c>
      <c r="V45" s="30">
        <v>431.7371</v>
      </c>
      <c r="X45" s="3" t="s">
        <v>47</v>
      </c>
      <c r="Y45" s="3" t="s">
        <v>47</v>
      </c>
      <c r="Z45" s="3" t="s">
        <v>47</v>
      </c>
      <c r="AA45" s="3" t="s">
        <v>47</v>
      </c>
      <c r="AB45" s="12" t="s">
        <v>48</v>
      </c>
      <c r="AL45" s="3" t="s">
        <v>52</v>
      </c>
      <c r="AP45" s="3" t="s">
        <v>52</v>
      </c>
      <c r="AU45" s="3">
        <v>0</v>
      </c>
      <c r="AV45" s="3">
        <v>4</v>
      </c>
      <c r="AW45" s="3">
        <v>1</v>
      </c>
      <c r="AX45" s="3">
        <v>4</v>
      </c>
      <c r="AY45" s="3">
        <v>100</v>
      </c>
      <c r="AZ45" s="6" t="str">
        <f t="shared" si="4"/>
        <v>1443.1</v>
      </c>
      <c r="BC45" s="12" t="s">
        <v>2024</v>
      </c>
      <c r="BG45" s="12" t="s">
        <v>2024</v>
      </c>
      <c r="BJ45" s="12">
        <f t="shared" si="5"/>
        <v>0</v>
      </c>
      <c r="BK45" s="12">
        <f t="shared" si="6"/>
        <v>0</v>
      </c>
      <c r="CQ45" s="3" t="str">
        <f>CONCATENATE(baseURL!$A$1,baseURL!$B$1,baseURL!$C$1,".",C45,".",L45,".pkl&amp;seq=",BC45)</f>
        <v>http://proteomics.broadinstitute.org/millscripts/viewfeed.pl?side=xl&amp;cycle=1&amp;fixedMods=iaaC&amp;file=msdataSM/iPRG2012_nd/cpick_in/iPRG2012_nd.1443.1.2.pkl&amp;seq=ALAPEYAK</v>
      </c>
    </row>
    <row r="46" spans="1:95" x14ac:dyDescent="0.2">
      <c r="A46" s="3">
        <v>3965</v>
      </c>
      <c r="B46" s="2" t="s">
        <v>4524</v>
      </c>
      <c r="C46" s="2" t="s">
        <v>4525</v>
      </c>
      <c r="D46" s="3">
        <v>5204</v>
      </c>
      <c r="E46" s="3">
        <v>5201</v>
      </c>
      <c r="F46" s="3">
        <v>34946</v>
      </c>
      <c r="G46" s="3">
        <v>6864</v>
      </c>
      <c r="H46" s="3">
        <v>23.0608</v>
      </c>
      <c r="I46" s="30">
        <v>454.23041000000001</v>
      </c>
      <c r="J46" s="30">
        <v>454.23041319999999</v>
      </c>
      <c r="K46" s="30">
        <v>0</v>
      </c>
      <c r="L46" s="3">
        <v>0</v>
      </c>
      <c r="M46" s="3">
        <v>2</v>
      </c>
      <c r="N46" s="10">
        <f t="shared" si="0"/>
        <v>1</v>
      </c>
      <c r="O46" s="35">
        <v>2</v>
      </c>
      <c r="P46" s="11"/>
      <c r="Q46" s="40">
        <v>907.45196999999996</v>
      </c>
      <c r="R46" s="42">
        <v>454.22962000000001</v>
      </c>
      <c r="S46" s="18">
        <f t="shared" si="1"/>
        <v>1.7392084646416528</v>
      </c>
      <c r="T46" s="18">
        <f t="shared" si="2"/>
        <v>1.7462533596455323</v>
      </c>
      <c r="U46" s="18">
        <f t="shared" si="3"/>
        <v>1.0567342569641942</v>
      </c>
      <c r="V46" s="30">
        <v>454.23009999999999</v>
      </c>
      <c r="W46" s="3" t="s">
        <v>47</v>
      </c>
      <c r="X46" s="3" t="s">
        <v>47</v>
      </c>
      <c r="Y46" s="3" t="s">
        <v>47</v>
      </c>
      <c r="Z46" s="3" t="s">
        <v>47</v>
      </c>
      <c r="AA46" s="3" t="s">
        <v>47</v>
      </c>
      <c r="AB46" s="12" t="s">
        <v>47</v>
      </c>
      <c r="AC46" s="3" t="s">
        <v>47</v>
      </c>
      <c r="AD46" s="3" t="s">
        <v>47</v>
      </c>
      <c r="AE46" s="3" t="s">
        <v>47</v>
      </c>
      <c r="AF46" s="3" t="s">
        <v>47</v>
      </c>
      <c r="AG46" s="3" t="s">
        <v>47</v>
      </c>
      <c r="AH46" s="3" t="s">
        <v>52</v>
      </c>
      <c r="AI46" s="3" t="s">
        <v>47</v>
      </c>
      <c r="AL46" s="3" t="s">
        <v>47</v>
      </c>
      <c r="AO46" s="3" t="s">
        <v>47</v>
      </c>
      <c r="AR46" s="3" t="s">
        <v>47</v>
      </c>
      <c r="AU46" s="3">
        <v>0</v>
      </c>
      <c r="AV46" s="3">
        <v>15</v>
      </c>
      <c r="AW46" s="3">
        <v>1</v>
      </c>
      <c r="AX46" s="3">
        <v>15</v>
      </c>
      <c r="AY46" s="3">
        <v>100</v>
      </c>
      <c r="AZ46" s="6" t="str">
        <f t="shared" si="4"/>
        <v>1664.1</v>
      </c>
      <c r="BC46" s="12" t="s">
        <v>2907</v>
      </c>
      <c r="BF46" s="12" t="s">
        <v>2183</v>
      </c>
      <c r="BG46" s="12" t="s">
        <v>2024</v>
      </c>
      <c r="BH46" s="12" t="s">
        <v>2907</v>
      </c>
      <c r="BJ46" s="12">
        <f t="shared" si="5"/>
        <v>0</v>
      </c>
      <c r="BK46" s="12">
        <f t="shared" si="6"/>
        <v>0</v>
      </c>
      <c r="CQ46" s="3" t="str">
        <f>CONCATENATE(baseURL!$A$1,baseURL!$B$1,baseURL!$C$1,".",C46,".",L46,".pkl&amp;seq=",BC46,"&amp;varMods=Nitro-Y")</f>
        <v>http://proteomics.broadinstitute.org/millscripts/viewfeed.pl?side=xl&amp;cycle=1&amp;fixedMods=iaaC&amp;file=msdataSM/iPRG2012_nd/cpick_in/iPRG2012_nd.1664.1.0.pkl&amp;seq=ALAPEyAK&amp;varMods=Nitro-Y</v>
      </c>
    </row>
    <row r="47" spans="1:95" x14ac:dyDescent="0.2">
      <c r="A47" s="3">
        <v>467</v>
      </c>
      <c r="B47" s="2" t="s">
        <v>4615</v>
      </c>
      <c r="C47" s="2" t="s">
        <v>4616</v>
      </c>
      <c r="D47" s="3">
        <v>5272</v>
      </c>
      <c r="E47" s="3">
        <v>5269</v>
      </c>
      <c r="F47" s="3">
        <v>35178</v>
      </c>
      <c r="G47" s="3">
        <v>6943</v>
      </c>
      <c r="H47" s="3">
        <v>23.3293</v>
      </c>
      <c r="I47" s="30">
        <v>454.23106000000001</v>
      </c>
      <c r="J47" s="30">
        <v>454.23051850000002</v>
      </c>
      <c r="K47" s="30">
        <v>5.4000000000000001E-4</v>
      </c>
      <c r="L47" s="3">
        <v>2</v>
      </c>
      <c r="M47" s="3">
        <v>2</v>
      </c>
      <c r="N47" s="10">
        <f t="shared" si="0"/>
        <v>1</v>
      </c>
      <c r="P47" s="17"/>
      <c r="Q47" s="40">
        <v>907.45196999999996</v>
      </c>
      <c r="R47" s="40">
        <v>454.22962000000001</v>
      </c>
      <c r="S47" s="18">
        <f t="shared" si="1"/>
        <v>3.170202771017725</v>
      </c>
      <c r="T47" s="18">
        <f t="shared" si="2"/>
        <v>1.9780744373412775</v>
      </c>
      <c r="U47" s="18">
        <f t="shared" si="3"/>
        <v>1.0567342569641942</v>
      </c>
      <c r="V47" s="30">
        <v>454.23009999999999</v>
      </c>
      <c r="W47" s="3" t="s">
        <v>47</v>
      </c>
      <c r="X47" s="3" t="s">
        <v>47</v>
      </c>
      <c r="Y47" s="3" t="s">
        <v>47</v>
      </c>
      <c r="Z47" s="3" t="s">
        <v>47</v>
      </c>
      <c r="AC47" s="3" t="s">
        <v>47</v>
      </c>
      <c r="AD47" s="3" t="s">
        <v>47</v>
      </c>
      <c r="AE47" s="3" t="s">
        <v>47</v>
      </c>
      <c r="AF47" s="3" t="s">
        <v>47</v>
      </c>
      <c r="AG47" s="3" t="s">
        <v>47</v>
      </c>
      <c r="AH47" s="3" t="s">
        <v>52</v>
      </c>
      <c r="AI47" s="3" t="s">
        <v>47</v>
      </c>
      <c r="AJ47" s="3" t="s">
        <v>47</v>
      </c>
      <c r="AK47" s="3" t="s">
        <v>52</v>
      </c>
      <c r="AL47" s="3" t="s">
        <v>47</v>
      </c>
      <c r="AR47" s="3" t="s">
        <v>47</v>
      </c>
      <c r="AU47" s="3">
        <v>0</v>
      </c>
      <c r="AV47" s="3">
        <v>13</v>
      </c>
      <c r="AW47" s="3">
        <v>2</v>
      </c>
      <c r="AX47" s="3">
        <v>12</v>
      </c>
      <c r="AY47" s="3">
        <v>92.31</v>
      </c>
      <c r="AZ47" s="6" t="str">
        <f t="shared" si="4"/>
        <v>1675.2</v>
      </c>
      <c r="BC47" s="12" t="s">
        <v>2907</v>
      </c>
      <c r="BF47" s="12" t="s">
        <v>2183</v>
      </c>
      <c r="BG47" s="12" t="s">
        <v>2024</v>
      </c>
      <c r="BH47" s="12" t="s">
        <v>2907</v>
      </c>
      <c r="BJ47" s="12">
        <f t="shared" si="5"/>
        <v>0</v>
      </c>
      <c r="BK47" s="12">
        <f t="shared" si="6"/>
        <v>0</v>
      </c>
      <c r="CF47" s="3" t="s">
        <v>2908</v>
      </c>
      <c r="CQ47" s="3" t="str">
        <f>CONCATENATE(baseURL!$A$1,baseURL!$B$1,baseURL!$C$1,".",C47,".",L47,".pkl&amp;seq=",BC47,"&amp;varMods=Nitro-Y")</f>
        <v>http://proteomics.broadinstitute.org/millscripts/viewfeed.pl?side=xl&amp;cycle=1&amp;fixedMods=iaaC&amp;file=msdataSM/iPRG2012_nd/cpick_in/iPRG2012_nd.1675.2.2.pkl&amp;seq=ALAPEyAK&amp;varMods=Nitro-Y</v>
      </c>
    </row>
    <row r="48" spans="1:95" x14ac:dyDescent="0.2">
      <c r="A48" s="3">
        <v>464</v>
      </c>
      <c r="B48" s="2" t="s">
        <v>4728</v>
      </c>
      <c r="C48" s="2" t="s">
        <v>4717</v>
      </c>
      <c r="D48" s="3">
        <v>5358</v>
      </c>
      <c r="E48" s="3">
        <v>5355</v>
      </c>
      <c r="F48" s="3">
        <v>35410</v>
      </c>
      <c r="G48" s="3">
        <v>7040</v>
      </c>
      <c r="H48" s="3">
        <v>23.587</v>
      </c>
      <c r="I48" s="30">
        <v>454.23032000000001</v>
      </c>
      <c r="J48" s="30">
        <v>454.23019429999999</v>
      </c>
      <c r="K48" s="30">
        <v>1.2999999999999999E-4</v>
      </c>
      <c r="L48" s="3">
        <v>2</v>
      </c>
      <c r="M48" s="3">
        <v>2</v>
      </c>
      <c r="N48" s="10">
        <f t="shared" si="0"/>
        <v>1</v>
      </c>
      <c r="P48" s="17"/>
      <c r="Q48" s="40">
        <v>907.45196999999996</v>
      </c>
      <c r="R48" s="40">
        <v>454.22962000000001</v>
      </c>
      <c r="S48" s="18">
        <f t="shared" si="1"/>
        <v>1.541070791453045</v>
      </c>
      <c r="T48" s="18">
        <f t="shared" si="2"/>
        <v>1.2643385078729257</v>
      </c>
      <c r="U48" s="18">
        <f t="shared" si="3"/>
        <v>1.0567342569641942</v>
      </c>
      <c r="V48" s="30">
        <v>454.23009999999999</v>
      </c>
      <c r="W48" s="3" t="s">
        <v>47</v>
      </c>
      <c r="X48" s="3" t="s">
        <v>47</v>
      </c>
      <c r="Y48" s="3" t="s">
        <v>47</v>
      </c>
      <c r="Z48" s="3" t="s">
        <v>47</v>
      </c>
      <c r="AA48" s="3" t="s">
        <v>47</v>
      </c>
      <c r="AC48" s="3" t="s">
        <v>47</v>
      </c>
      <c r="AD48" s="3" t="s">
        <v>47</v>
      </c>
      <c r="AE48" s="3" t="s">
        <v>47</v>
      </c>
      <c r="AF48" s="3" t="s">
        <v>47</v>
      </c>
      <c r="AG48" s="3" t="s">
        <v>47</v>
      </c>
      <c r="AH48" s="3" t="s">
        <v>52</v>
      </c>
      <c r="AI48" s="3" t="s">
        <v>47</v>
      </c>
      <c r="AJ48" s="3" t="s">
        <v>47</v>
      </c>
      <c r="AK48" s="3" t="s">
        <v>52</v>
      </c>
      <c r="AL48" s="3" t="s">
        <v>47</v>
      </c>
      <c r="AO48" s="3" t="s">
        <v>48</v>
      </c>
      <c r="AR48" s="3" t="s">
        <v>47</v>
      </c>
      <c r="AU48" s="3">
        <v>0</v>
      </c>
      <c r="AV48" s="3">
        <v>14</v>
      </c>
      <c r="AW48" s="3">
        <v>1</v>
      </c>
      <c r="AX48" s="3">
        <v>14</v>
      </c>
      <c r="AY48" s="3">
        <v>100</v>
      </c>
      <c r="AZ48" s="6" t="str">
        <f t="shared" si="4"/>
        <v>1686.3</v>
      </c>
      <c r="BC48" s="12" t="s">
        <v>2907</v>
      </c>
      <c r="BF48" s="12" t="s">
        <v>2183</v>
      </c>
      <c r="BG48" s="12" t="s">
        <v>2024</v>
      </c>
      <c r="BH48" s="12" t="s">
        <v>2907</v>
      </c>
      <c r="BJ48" s="12">
        <f t="shared" si="5"/>
        <v>0</v>
      </c>
      <c r="BK48" s="12">
        <f t="shared" si="6"/>
        <v>0</v>
      </c>
      <c r="CQ48" s="3" t="str">
        <f>CONCATENATE(baseURL!$A$1,baseURL!$B$1,baseURL!$C$1,".",C48,".",L48,".pkl&amp;seq=",BC48,"&amp;varMods=Nitro-Y")</f>
        <v>http://proteomics.broadinstitute.org/millscripts/viewfeed.pl?side=xl&amp;cycle=1&amp;fixedMods=iaaC&amp;file=msdataSM/iPRG2012_nd/cpick_in/iPRG2012_nd.1686.3.2.pkl&amp;seq=ALAPEyAK&amp;varMods=Nitro-Y</v>
      </c>
    </row>
    <row r="49" spans="1:95" x14ac:dyDescent="0.2">
      <c r="A49" s="3">
        <v>469</v>
      </c>
      <c r="B49" s="2" t="s">
        <v>4808</v>
      </c>
      <c r="C49" s="2" t="s">
        <v>4809</v>
      </c>
      <c r="D49" s="3">
        <v>5426</v>
      </c>
      <c r="E49" s="3">
        <v>5423</v>
      </c>
      <c r="F49" s="3">
        <v>35662</v>
      </c>
      <c r="G49" s="3">
        <v>7120</v>
      </c>
      <c r="H49" s="3">
        <v>23.877800000000001</v>
      </c>
      <c r="I49" s="30">
        <v>454.22949</v>
      </c>
      <c r="J49" s="30">
        <v>454.22948919999999</v>
      </c>
      <c r="K49" s="30">
        <v>0</v>
      </c>
      <c r="L49" s="3">
        <v>2</v>
      </c>
      <c r="M49" s="3">
        <v>2</v>
      </c>
      <c r="N49" s="10">
        <f t="shared" si="0"/>
        <v>1</v>
      </c>
      <c r="P49" s="17"/>
      <c r="Q49" s="40">
        <v>907.45196999999996</v>
      </c>
      <c r="R49" s="40">
        <v>454.22962000000001</v>
      </c>
      <c r="S49" s="18">
        <f t="shared" si="1"/>
        <v>-0.28619886130024297</v>
      </c>
      <c r="T49" s="18">
        <f t="shared" si="2"/>
        <v>-0.28796008508249843</v>
      </c>
      <c r="U49" s="18">
        <f t="shared" si="3"/>
        <v>-1.1447954450758293</v>
      </c>
      <c r="V49" s="30">
        <v>454.22910000000002</v>
      </c>
      <c r="W49" s="3" t="s">
        <v>47</v>
      </c>
      <c r="X49" s="3" t="s">
        <v>47</v>
      </c>
      <c r="Y49" s="3" t="s">
        <v>47</v>
      </c>
      <c r="Z49" s="3" t="s">
        <v>47</v>
      </c>
      <c r="AC49" s="3" t="s">
        <v>47</v>
      </c>
      <c r="AD49" s="3" t="s">
        <v>47</v>
      </c>
      <c r="AE49" s="3" t="s">
        <v>47</v>
      </c>
      <c r="AF49" s="3" t="s">
        <v>48</v>
      </c>
      <c r="AG49" s="3" t="s">
        <v>47</v>
      </c>
      <c r="AI49" s="3" t="s">
        <v>47</v>
      </c>
      <c r="AK49" s="3" t="s">
        <v>52</v>
      </c>
      <c r="AL49" s="3" t="s">
        <v>47</v>
      </c>
      <c r="AO49" s="3" t="s">
        <v>52</v>
      </c>
      <c r="AR49" s="3" t="s">
        <v>47</v>
      </c>
      <c r="AS49" s="3" t="s">
        <v>47</v>
      </c>
      <c r="AU49" s="3">
        <v>0</v>
      </c>
      <c r="AV49" s="3">
        <v>12</v>
      </c>
      <c r="AW49" s="3">
        <v>1</v>
      </c>
      <c r="AX49" s="3">
        <v>12</v>
      </c>
      <c r="AY49" s="3">
        <v>100</v>
      </c>
      <c r="AZ49" s="6" t="str">
        <f t="shared" si="4"/>
        <v>1698.3</v>
      </c>
      <c r="BC49" s="12" t="s">
        <v>2907</v>
      </c>
      <c r="BF49" s="12" t="s">
        <v>2183</v>
      </c>
      <c r="BG49" s="12" t="s">
        <v>2024</v>
      </c>
      <c r="BH49" s="12" t="s">
        <v>2907</v>
      </c>
      <c r="BJ49" s="12">
        <f t="shared" si="5"/>
        <v>0</v>
      </c>
      <c r="BK49" s="12">
        <f t="shared" si="6"/>
        <v>0</v>
      </c>
      <c r="CQ49" s="3" t="str">
        <f>CONCATENATE(baseURL!$A$1,baseURL!$B$1,baseURL!$C$1,".",C49,".",L49,".pkl&amp;seq=",BC49,"&amp;varMods=Nitro-Y")</f>
        <v>http://proteomics.broadinstitute.org/millscripts/viewfeed.pl?side=xl&amp;cycle=1&amp;fixedMods=iaaC&amp;file=msdataSM/iPRG2012_nd/cpick_in/iPRG2012_nd.1698.3.2.pkl&amp;seq=ALAPEyAK&amp;varMods=Nitro-Y</v>
      </c>
    </row>
    <row r="50" spans="1:95" x14ac:dyDescent="0.2">
      <c r="A50" s="3">
        <v>219</v>
      </c>
      <c r="B50" s="2" t="s">
        <v>2906</v>
      </c>
      <c r="C50" s="2" t="s">
        <v>2900</v>
      </c>
      <c r="D50" s="3">
        <v>3523</v>
      </c>
      <c r="E50" s="3">
        <v>3521</v>
      </c>
      <c r="F50" s="3">
        <v>30140</v>
      </c>
      <c r="G50" s="3">
        <v>4955</v>
      </c>
      <c r="H50" s="3">
        <v>17.525600000000001</v>
      </c>
      <c r="I50" s="30">
        <v>471.71476000000001</v>
      </c>
      <c r="J50" s="30">
        <v>471.71466390000001</v>
      </c>
      <c r="K50" s="30">
        <v>1E-4</v>
      </c>
      <c r="L50" s="3">
        <v>2</v>
      </c>
      <c r="M50" s="3">
        <v>2</v>
      </c>
      <c r="N50" s="10">
        <f t="shared" si="0"/>
        <v>1</v>
      </c>
      <c r="O50" s="35">
        <v>2</v>
      </c>
      <c r="P50" s="17"/>
      <c r="Q50" s="40">
        <v>942.43322999999998</v>
      </c>
      <c r="R50" s="40">
        <v>471.72025000000002</v>
      </c>
      <c r="S50" s="18">
        <f t="shared" si="1"/>
        <v>-11.638253816767197</v>
      </c>
      <c r="T50" s="18">
        <f t="shared" si="2"/>
        <v>-11.841976256088982</v>
      </c>
      <c r="U50" s="18">
        <f t="shared" si="3"/>
        <v>-11.977437898845384</v>
      </c>
      <c r="V50" s="30">
        <v>471.71460000000002</v>
      </c>
      <c r="W50" s="3" t="s">
        <v>48</v>
      </c>
      <c r="AB50" s="12" t="s">
        <v>47</v>
      </c>
      <c r="AC50" s="3" t="s">
        <v>52</v>
      </c>
      <c r="AD50" s="3" t="s">
        <v>47</v>
      </c>
      <c r="AG50" s="3" t="s">
        <v>52</v>
      </c>
      <c r="AJ50" s="3" t="s">
        <v>47</v>
      </c>
      <c r="AU50" s="3">
        <v>0</v>
      </c>
      <c r="AV50" s="3">
        <v>3</v>
      </c>
      <c r="AW50" s="3">
        <v>2</v>
      </c>
      <c r="AX50" s="3">
        <v>2</v>
      </c>
      <c r="AY50" s="3">
        <v>66.67</v>
      </c>
      <c r="AZ50" s="6" t="str">
        <f t="shared" si="4"/>
        <v>1435.4</v>
      </c>
      <c r="BC50" s="12" t="s">
        <v>2907</v>
      </c>
      <c r="BG50" s="12" t="s">
        <v>2024</v>
      </c>
      <c r="BH50" s="12" t="s">
        <v>2907</v>
      </c>
      <c r="BJ50" s="12">
        <f t="shared" si="5"/>
        <v>0</v>
      </c>
      <c r="BK50" s="12">
        <f t="shared" si="6"/>
        <v>0</v>
      </c>
      <c r="BZ50" s="3" t="s">
        <v>2908</v>
      </c>
      <c r="CQ50" s="3" t="str">
        <f>CONCATENATE(baseURL!$A$1,baseURL!$B$1,baseURL!$C$1,".",C50,".",L50,".pkl&amp;seq=",BC50)</f>
        <v>http://proteomics.broadinstitute.org/millscripts/viewfeed.pl?side=xl&amp;cycle=1&amp;fixedMods=iaaC&amp;file=msdataSM/iPRG2012_nd/cpick_in/iPRG2012_nd.1435.4.2.pkl&amp;seq=ALAPEyAK</v>
      </c>
    </row>
    <row r="51" spans="1:95" x14ac:dyDescent="0.2">
      <c r="A51" s="3">
        <v>220</v>
      </c>
      <c r="B51" s="2" t="s">
        <v>2971</v>
      </c>
      <c r="C51" s="2" t="s">
        <v>2972</v>
      </c>
      <c r="D51" s="3">
        <v>3604</v>
      </c>
      <c r="E51" s="3">
        <v>3602</v>
      </c>
      <c r="F51" s="3">
        <v>30368</v>
      </c>
      <c r="G51" s="3">
        <v>5047</v>
      </c>
      <c r="H51" s="3">
        <v>17.784600000000001</v>
      </c>
      <c r="I51" s="30">
        <v>471.71525000000003</v>
      </c>
      <c r="J51" s="30">
        <v>471.714652</v>
      </c>
      <c r="K51" s="30">
        <v>5.9999999999999995E-4</v>
      </c>
      <c r="L51" s="3">
        <v>2</v>
      </c>
      <c r="M51" s="3">
        <v>2</v>
      </c>
      <c r="N51" s="10">
        <f t="shared" si="0"/>
        <v>1</v>
      </c>
      <c r="O51" s="35">
        <v>2</v>
      </c>
      <c r="P51" s="17"/>
      <c r="Q51" s="40">
        <v>942.43322999999998</v>
      </c>
      <c r="R51" s="40">
        <v>471.72025000000002</v>
      </c>
      <c r="S51" s="18">
        <f t="shared" si="1"/>
        <v>-10.599502565334967</v>
      </c>
      <c r="T51" s="18">
        <f t="shared" si="2"/>
        <v>-11.867203072203111</v>
      </c>
      <c r="U51" s="18">
        <f t="shared" si="3"/>
        <v>-11.977437898845384</v>
      </c>
      <c r="V51" s="30">
        <v>471.71460000000002</v>
      </c>
      <c r="W51" s="3" t="s">
        <v>48</v>
      </c>
      <c r="AB51" s="12" t="s">
        <v>47</v>
      </c>
      <c r="AC51" s="3" t="s">
        <v>52</v>
      </c>
      <c r="AD51" s="3" t="s">
        <v>47</v>
      </c>
      <c r="AG51" s="3" t="s">
        <v>52</v>
      </c>
      <c r="AI51" s="3" t="s">
        <v>52</v>
      </c>
      <c r="AJ51" s="3" t="s">
        <v>47</v>
      </c>
      <c r="AU51" s="3">
        <v>0</v>
      </c>
      <c r="AV51" s="3">
        <v>3</v>
      </c>
      <c r="AW51" s="3">
        <v>2</v>
      </c>
      <c r="AX51" s="3">
        <v>2</v>
      </c>
      <c r="AY51" s="3">
        <v>66.67</v>
      </c>
      <c r="AZ51" s="6" t="str">
        <f t="shared" si="4"/>
        <v>1446.1</v>
      </c>
      <c r="BC51" s="12" t="s">
        <v>2907</v>
      </c>
      <c r="BG51" s="12" t="s">
        <v>2024</v>
      </c>
      <c r="BH51" s="12" t="s">
        <v>2907</v>
      </c>
      <c r="BJ51" s="12">
        <f t="shared" si="5"/>
        <v>0</v>
      </c>
      <c r="BK51" s="12">
        <f t="shared" si="6"/>
        <v>0</v>
      </c>
      <c r="BZ51" s="3" t="s">
        <v>2908</v>
      </c>
      <c r="CQ51" s="3" t="str">
        <f>CONCATENATE(baseURL!$A$1,baseURL!$B$1,baseURL!$C$1,".",C51,".",L51,".pkl&amp;seq=",BC51)</f>
        <v>http://proteomics.broadinstitute.org/millscripts/viewfeed.pl?side=xl&amp;cycle=1&amp;fixedMods=iaaC&amp;file=msdataSM/iPRG2012_nd/cpick_in/iPRG2012_nd.1446.1.2.pkl&amp;seq=ALAPEyAK</v>
      </c>
    </row>
    <row r="52" spans="1:95" x14ac:dyDescent="0.2">
      <c r="A52" s="3">
        <v>1509</v>
      </c>
      <c r="B52" s="2" t="s">
        <v>76</v>
      </c>
      <c r="C52" s="2" t="s">
        <v>77</v>
      </c>
      <c r="D52" s="3">
        <v>34</v>
      </c>
      <c r="E52" s="3">
        <v>34</v>
      </c>
      <c r="F52" s="3">
        <v>19806</v>
      </c>
      <c r="G52" s="3">
        <v>976</v>
      </c>
      <c r="H52" s="3">
        <v>5.7068000000000003</v>
      </c>
      <c r="I52" s="30">
        <v>467.72723000000002</v>
      </c>
      <c r="J52" s="30">
        <v>467.72719640000003</v>
      </c>
      <c r="K52" s="30">
        <v>3.0000000000000001E-5</v>
      </c>
      <c r="L52" s="3">
        <v>2</v>
      </c>
      <c r="M52" s="3">
        <v>2</v>
      </c>
      <c r="N52" s="10">
        <f t="shared" si="0"/>
        <v>1</v>
      </c>
      <c r="O52" s="35">
        <v>2</v>
      </c>
      <c r="P52" s="17"/>
      <c r="Q52" s="40">
        <v>934.44762000000003</v>
      </c>
      <c r="R52" s="40">
        <v>467.72744999999998</v>
      </c>
      <c r="S52" s="18">
        <f t="shared" si="1"/>
        <v>-0.47035939403630078</v>
      </c>
      <c r="T52" s="18">
        <f t="shared" si="2"/>
        <v>-0.5421961014922112</v>
      </c>
      <c r="U52" s="18">
        <f t="shared" si="3"/>
        <v>-0.74829903604970427</v>
      </c>
      <c r="V52" s="30">
        <v>467.72710000000001</v>
      </c>
      <c r="W52" s="3" t="s">
        <v>47</v>
      </c>
      <c r="X52" s="3" t="s">
        <v>47</v>
      </c>
      <c r="Y52" s="3" t="s">
        <v>47</v>
      </c>
      <c r="Z52" s="3" t="s">
        <v>47</v>
      </c>
      <c r="AA52" s="3" t="s">
        <v>47</v>
      </c>
      <c r="AC52" s="3" t="s">
        <v>48</v>
      </c>
      <c r="AD52" s="3" t="s">
        <v>47</v>
      </c>
      <c r="AE52" s="3" t="s">
        <v>47</v>
      </c>
      <c r="AF52" s="3" t="s">
        <v>47</v>
      </c>
      <c r="AG52" s="3" t="s">
        <v>47</v>
      </c>
      <c r="AI52" s="3" t="s">
        <v>48</v>
      </c>
      <c r="AK52" s="3" t="s">
        <v>48</v>
      </c>
      <c r="AL52" s="3" t="s">
        <v>48</v>
      </c>
      <c r="AM52" s="3" t="s">
        <v>47</v>
      </c>
      <c r="AO52" s="3" t="s">
        <v>48</v>
      </c>
      <c r="AP52" s="3" t="s">
        <v>48</v>
      </c>
      <c r="AU52" s="3">
        <v>0</v>
      </c>
      <c r="AV52" s="3">
        <v>10</v>
      </c>
      <c r="AW52" s="3">
        <v>1</v>
      </c>
      <c r="AX52" s="3">
        <v>10</v>
      </c>
      <c r="AY52" s="3">
        <v>100</v>
      </c>
      <c r="AZ52" s="6" t="str">
        <f t="shared" si="4"/>
        <v>943.2</v>
      </c>
      <c r="BC52" s="12" t="s">
        <v>78</v>
      </c>
      <c r="BD52" s="12" t="s">
        <v>79</v>
      </c>
      <c r="BG52" s="12" t="s">
        <v>80</v>
      </c>
      <c r="BH52" s="12" t="s">
        <v>78</v>
      </c>
      <c r="BJ52" s="12">
        <f t="shared" si="5"/>
        <v>0</v>
      </c>
      <c r="BK52" s="12">
        <f t="shared" si="6"/>
        <v>0</v>
      </c>
      <c r="CQ52" s="3" t="str">
        <f>CONCATENATE(baseURL!$A$1,baseURL!$B$1,baseURL!$C$1,".",C52,".",L52,".pkl&amp;seq=",BC52,"&amp;varMods=Acetyl-K")</f>
        <v>http://proteomics.broadinstitute.org/millscripts/viewfeed.pl?side=xl&amp;cycle=1&amp;fixedMods=iaaC&amp;file=msdataSM/iPRG2012_nd/cpick_in/iPRG2012_nd.943.2.2.pkl&amp;seq=DEGkASSAK&amp;varMods=Acetyl-K</v>
      </c>
    </row>
    <row r="53" spans="1:95" x14ac:dyDescent="0.2">
      <c r="A53" s="3">
        <v>4459</v>
      </c>
      <c r="B53" s="2" t="s">
        <v>5948</v>
      </c>
      <c r="C53" s="2" t="s">
        <v>5949</v>
      </c>
      <c r="D53" s="3">
        <v>6450</v>
      </c>
      <c r="E53" s="3">
        <v>6446</v>
      </c>
      <c r="F53" s="3">
        <v>38768</v>
      </c>
      <c r="G53" s="3">
        <v>8291</v>
      </c>
      <c r="H53" s="3">
        <v>27.4011</v>
      </c>
      <c r="I53" s="30">
        <v>470.73550999999998</v>
      </c>
      <c r="J53" s="30">
        <v>470.73525660000001</v>
      </c>
      <c r="K53" s="30">
        <v>2.5000000000000001E-4</v>
      </c>
      <c r="L53" s="3">
        <v>2</v>
      </c>
      <c r="M53" s="3">
        <v>2</v>
      </c>
      <c r="N53" s="10">
        <f t="shared" si="0"/>
        <v>1</v>
      </c>
      <c r="O53" s="35">
        <v>2</v>
      </c>
      <c r="P53" s="17"/>
      <c r="Q53" s="40">
        <v>940.46220000000005</v>
      </c>
      <c r="R53" s="40">
        <v>470.73473999999999</v>
      </c>
      <c r="S53" s="18">
        <f t="shared" si="1"/>
        <v>1.6357407570739588</v>
      </c>
      <c r="T53" s="18">
        <f t="shared" si="2"/>
        <v>1.0974333443625732</v>
      </c>
      <c r="U53" s="18">
        <f t="shared" si="3"/>
        <v>0.76476191241076041</v>
      </c>
      <c r="V53" s="30">
        <v>470.73509999999999</v>
      </c>
      <c r="W53" s="3" t="s">
        <v>47</v>
      </c>
      <c r="X53" s="3" t="s">
        <v>47</v>
      </c>
      <c r="Y53" s="3" t="s">
        <v>47</v>
      </c>
      <c r="Z53" s="3" t="s">
        <v>47</v>
      </c>
      <c r="AA53" s="3" t="s">
        <v>47</v>
      </c>
      <c r="AB53" s="12" t="s">
        <v>47</v>
      </c>
      <c r="AC53" s="3" t="s">
        <v>47</v>
      </c>
      <c r="AD53" s="3" t="s">
        <v>47</v>
      </c>
      <c r="AE53" s="3" t="s">
        <v>47</v>
      </c>
      <c r="AF53" s="3" t="s">
        <v>47</v>
      </c>
      <c r="AG53" s="3" t="s">
        <v>47</v>
      </c>
      <c r="AH53" s="3" t="s">
        <v>47</v>
      </c>
      <c r="AI53" s="3" t="s">
        <v>47</v>
      </c>
      <c r="AK53" s="3" t="s">
        <v>47</v>
      </c>
      <c r="AL53" s="3" t="s">
        <v>47</v>
      </c>
      <c r="AM53" s="3" t="s">
        <v>47</v>
      </c>
      <c r="AN53" s="3" t="s">
        <v>47</v>
      </c>
      <c r="AU53" s="3">
        <v>0</v>
      </c>
      <c r="AV53" s="3">
        <v>17</v>
      </c>
      <c r="AW53" s="3">
        <v>1</v>
      </c>
      <c r="AX53" s="3">
        <v>17</v>
      </c>
      <c r="AY53" s="3">
        <v>100</v>
      </c>
      <c r="AZ53" s="6" t="str">
        <f t="shared" si="4"/>
        <v>1846.1</v>
      </c>
      <c r="BC53" s="12" t="s">
        <v>4631</v>
      </c>
      <c r="BG53" s="12" t="s">
        <v>4631</v>
      </c>
      <c r="BJ53" s="12">
        <f t="shared" si="5"/>
        <v>0</v>
      </c>
      <c r="BK53" s="12">
        <f t="shared" si="6"/>
        <v>0</v>
      </c>
      <c r="CQ53" s="3" t="str">
        <f>CONCATENATE(baseURL!$A$1,baseURL!$B$1,baseURL!$C$1,".",C53,".",L53,".pkl&amp;seq=",BC53)</f>
        <v>http://proteomics.broadinstitute.org/millscripts/viewfeed.pl?side=xl&amp;cycle=1&amp;fixedMods=iaaC&amp;file=msdataSM/iPRG2012_nd/cpick_in/iPRG2012_nd.1846.1.2.pkl&amp;seq=DLSLSDYK</v>
      </c>
    </row>
    <row r="54" spans="1:95" x14ac:dyDescent="0.2">
      <c r="A54" s="3">
        <v>6127</v>
      </c>
      <c r="B54" s="2" t="s">
        <v>6048</v>
      </c>
      <c r="C54" s="2" t="s">
        <v>6031</v>
      </c>
      <c r="D54" s="3">
        <v>6528</v>
      </c>
      <c r="E54" s="3">
        <v>6524</v>
      </c>
      <c r="F54" s="3">
        <v>39001</v>
      </c>
      <c r="G54" s="3">
        <v>8380</v>
      </c>
      <c r="H54" s="3">
        <v>27.665299999999998</v>
      </c>
      <c r="I54" s="30">
        <v>470.73633999999998</v>
      </c>
      <c r="J54" s="30">
        <v>470.73516740000002</v>
      </c>
      <c r="K54" s="30">
        <v>1.17E-3</v>
      </c>
      <c r="L54" s="3">
        <v>2</v>
      </c>
      <c r="M54" s="3">
        <v>2</v>
      </c>
      <c r="N54" s="10">
        <f t="shared" si="0"/>
        <v>1</v>
      </c>
      <c r="O54" s="35">
        <v>2</v>
      </c>
      <c r="P54" s="17"/>
      <c r="Q54" s="40">
        <v>940.46220000000005</v>
      </c>
      <c r="R54" s="40">
        <v>470.73473999999999</v>
      </c>
      <c r="S54" s="18">
        <f t="shared" si="1"/>
        <v>3.3989418329232959</v>
      </c>
      <c r="T54" s="18">
        <f t="shared" si="2"/>
        <v>0.90794233719620898</v>
      </c>
      <c r="U54" s="18">
        <f t="shared" si="3"/>
        <v>0.76476191241076041</v>
      </c>
      <c r="V54" s="30">
        <v>470.73509999999999</v>
      </c>
      <c r="W54" s="3" t="s">
        <v>47</v>
      </c>
      <c r="X54" s="3" t="s">
        <v>47</v>
      </c>
      <c r="Y54" s="3" t="s">
        <v>47</v>
      </c>
      <c r="Z54" s="3" t="s">
        <v>47</v>
      </c>
      <c r="AA54" s="3" t="s">
        <v>47</v>
      </c>
      <c r="AB54" s="12" t="s">
        <v>47</v>
      </c>
      <c r="AC54" s="3" t="s">
        <v>47</v>
      </c>
      <c r="AD54" s="3" t="s">
        <v>47</v>
      </c>
      <c r="AE54" s="3" t="s">
        <v>47</v>
      </c>
      <c r="AF54" s="3" t="s">
        <v>47</v>
      </c>
      <c r="AG54" s="3" t="s">
        <v>47</v>
      </c>
      <c r="AH54" s="3" t="s">
        <v>47</v>
      </c>
      <c r="AI54" s="3" t="s">
        <v>47</v>
      </c>
      <c r="AK54" s="3" t="s">
        <v>47</v>
      </c>
      <c r="AL54" s="3" t="s">
        <v>47</v>
      </c>
      <c r="AU54" s="3">
        <v>0</v>
      </c>
      <c r="AV54" s="3">
        <v>15</v>
      </c>
      <c r="AW54" s="3">
        <v>1</v>
      </c>
      <c r="AX54" s="3">
        <v>15</v>
      </c>
      <c r="AY54" s="3">
        <v>100</v>
      </c>
      <c r="AZ54" s="6" t="str">
        <f t="shared" si="4"/>
        <v>1857.3</v>
      </c>
      <c r="BC54" s="12" t="s">
        <v>4631</v>
      </c>
      <c r="BG54" s="12" t="s">
        <v>4631</v>
      </c>
      <c r="BJ54" s="12">
        <f t="shared" si="5"/>
        <v>0</v>
      </c>
      <c r="BK54" s="12">
        <f t="shared" si="6"/>
        <v>0</v>
      </c>
      <c r="CQ54" s="3" t="str">
        <f>CONCATENATE(baseURL!$A$1,baseURL!$B$1,baseURL!$C$1,".",C54,".",L54,".pkl&amp;seq=",BC54)</f>
        <v>http://proteomics.broadinstitute.org/millscripts/viewfeed.pl?side=xl&amp;cycle=1&amp;fixedMods=iaaC&amp;file=msdataSM/iPRG2012_nd/cpick_in/iPRG2012_nd.1857.3.2.pkl&amp;seq=DLSLSDYK</v>
      </c>
    </row>
    <row r="55" spans="1:95" x14ac:dyDescent="0.2">
      <c r="A55" s="3">
        <v>6128</v>
      </c>
      <c r="B55" s="2" t="s">
        <v>6135</v>
      </c>
      <c r="C55" s="2" t="s">
        <v>6136</v>
      </c>
      <c r="D55" s="3">
        <v>6610</v>
      </c>
      <c r="E55" s="3">
        <v>6606</v>
      </c>
      <c r="F55" s="3">
        <v>39231</v>
      </c>
      <c r="G55" s="3">
        <v>8473</v>
      </c>
      <c r="H55" s="3">
        <v>27.928899999999999</v>
      </c>
      <c r="I55" s="30">
        <v>470.73576000000003</v>
      </c>
      <c r="J55" s="30">
        <v>470.73507749999999</v>
      </c>
      <c r="K55" s="30">
        <v>6.8000000000000005E-4</v>
      </c>
      <c r="L55" s="3">
        <v>2</v>
      </c>
      <c r="M55" s="3">
        <v>2</v>
      </c>
      <c r="N55" s="10">
        <f t="shared" si="0"/>
        <v>1</v>
      </c>
      <c r="O55" s="35">
        <v>2</v>
      </c>
      <c r="P55" s="17"/>
      <c r="Q55" s="40">
        <v>940.46220000000005</v>
      </c>
      <c r="R55" s="40">
        <v>470.73473999999999</v>
      </c>
      <c r="S55" s="18">
        <f t="shared" si="1"/>
        <v>2.1668254185776576</v>
      </c>
      <c r="T55" s="18">
        <f t="shared" si="2"/>
        <v>0.71696429288508789</v>
      </c>
      <c r="U55" s="18">
        <f t="shared" si="3"/>
        <v>-0.29740741035512802</v>
      </c>
      <c r="V55" s="30">
        <v>470.7346</v>
      </c>
      <c r="W55" s="3" t="s">
        <v>47</v>
      </c>
      <c r="X55" s="3" t="s">
        <v>47</v>
      </c>
      <c r="Y55" s="3" t="s">
        <v>47</v>
      </c>
      <c r="Z55" s="3" t="s">
        <v>47</v>
      </c>
      <c r="AA55" s="3" t="s">
        <v>47</v>
      </c>
      <c r="AB55" s="12" t="s">
        <v>47</v>
      </c>
      <c r="AC55" s="3" t="s">
        <v>47</v>
      </c>
      <c r="AD55" s="3" t="s">
        <v>47</v>
      </c>
      <c r="AE55" s="3" t="s">
        <v>47</v>
      </c>
      <c r="AF55" s="3" t="s">
        <v>47</v>
      </c>
      <c r="AG55" s="3" t="s">
        <v>47</v>
      </c>
      <c r="AH55" s="3" t="s">
        <v>47</v>
      </c>
      <c r="AI55" s="3" t="s">
        <v>47</v>
      </c>
      <c r="AK55" s="3" t="s">
        <v>47</v>
      </c>
      <c r="AL55" s="3" t="s">
        <v>47</v>
      </c>
      <c r="AU55" s="3">
        <v>0</v>
      </c>
      <c r="AV55" s="3">
        <v>15</v>
      </c>
      <c r="AW55" s="3">
        <v>1</v>
      </c>
      <c r="AX55" s="3">
        <v>15</v>
      </c>
      <c r="AY55" s="3">
        <v>100</v>
      </c>
      <c r="AZ55" s="6" t="str">
        <f t="shared" si="4"/>
        <v>1868.2</v>
      </c>
      <c r="BC55" s="12" t="s">
        <v>4631</v>
      </c>
      <c r="BG55" s="12" t="s">
        <v>4631</v>
      </c>
      <c r="BJ55" s="12">
        <f t="shared" si="5"/>
        <v>0</v>
      </c>
      <c r="BK55" s="12">
        <f t="shared" si="6"/>
        <v>0</v>
      </c>
      <c r="CQ55" s="3" t="str">
        <f>CONCATENATE(baseURL!$A$1,baseURL!$B$1,baseURL!$C$1,".",C55,".",L55,".pkl&amp;seq=",BC55)</f>
        <v>http://proteomics.broadinstitute.org/millscripts/viewfeed.pl?side=xl&amp;cycle=1&amp;fixedMods=iaaC&amp;file=msdataSM/iPRG2012_nd/cpick_in/iPRG2012_nd.1868.2.2.pkl&amp;seq=DLSLSDYK</v>
      </c>
    </row>
    <row r="56" spans="1:95" x14ac:dyDescent="0.2">
      <c r="A56" s="3">
        <v>6368</v>
      </c>
      <c r="B56" s="2" t="s">
        <v>6220</v>
      </c>
      <c r="C56" s="2" t="s">
        <v>6221</v>
      </c>
      <c r="D56" s="3">
        <v>6694</v>
      </c>
      <c r="E56" s="3">
        <v>6690</v>
      </c>
      <c r="F56" s="3">
        <v>39462</v>
      </c>
      <c r="G56" s="3">
        <v>8568</v>
      </c>
      <c r="H56" s="3">
        <v>28.200500000000002</v>
      </c>
      <c r="I56" s="30">
        <v>470.73496</v>
      </c>
      <c r="J56" s="30">
        <v>470.73546750000003</v>
      </c>
      <c r="K56" s="30">
        <v>-5.1000000000000004E-4</v>
      </c>
      <c r="L56" s="3">
        <v>2</v>
      </c>
      <c r="M56" s="3">
        <v>2</v>
      </c>
      <c r="N56" s="10">
        <f t="shared" si="0"/>
        <v>1</v>
      </c>
      <c r="O56" s="35">
        <v>2</v>
      </c>
      <c r="P56" s="17"/>
      <c r="Q56" s="40">
        <v>940.46220000000005</v>
      </c>
      <c r="R56" s="40">
        <v>470.73473999999999</v>
      </c>
      <c r="S56" s="18">
        <f t="shared" si="1"/>
        <v>0.46735450205563239</v>
      </c>
      <c r="T56" s="18">
        <f t="shared" si="2"/>
        <v>1.5454563647439148</v>
      </c>
      <c r="U56" s="18">
        <f t="shared" si="3"/>
        <v>0.76476191241076041</v>
      </c>
      <c r="V56" s="30">
        <v>470.73509999999999</v>
      </c>
      <c r="W56" s="3" t="s">
        <v>47</v>
      </c>
      <c r="X56" s="3" t="s">
        <v>47</v>
      </c>
      <c r="Y56" s="3" t="s">
        <v>47</v>
      </c>
      <c r="Z56" s="3" t="s">
        <v>47</v>
      </c>
      <c r="AA56" s="3" t="s">
        <v>47</v>
      </c>
      <c r="AB56" s="12" t="s">
        <v>47</v>
      </c>
      <c r="AC56" s="3" t="s">
        <v>47</v>
      </c>
      <c r="AD56" s="3" t="s">
        <v>47</v>
      </c>
      <c r="AE56" s="3" t="s">
        <v>47</v>
      </c>
      <c r="AF56" s="3" t="s">
        <v>47</v>
      </c>
      <c r="AG56" s="3" t="s">
        <v>47</v>
      </c>
      <c r="AH56" s="3" t="s">
        <v>47</v>
      </c>
      <c r="AI56" s="3" t="s">
        <v>47</v>
      </c>
      <c r="AJ56" s="3" t="s">
        <v>47</v>
      </c>
      <c r="AK56" s="3" t="s">
        <v>48</v>
      </c>
      <c r="AL56" s="3" t="s">
        <v>47</v>
      </c>
      <c r="AU56" s="3">
        <v>0</v>
      </c>
      <c r="AV56" s="3">
        <v>15</v>
      </c>
      <c r="AW56" s="3">
        <v>1</v>
      </c>
      <c r="AX56" s="3">
        <v>15</v>
      </c>
      <c r="AY56" s="3">
        <v>100</v>
      </c>
      <c r="AZ56" s="6" t="str">
        <f t="shared" si="4"/>
        <v>1879.2</v>
      </c>
      <c r="BC56" s="12" t="s">
        <v>4631</v>
      </c>
      <c r="BG56" s="12" t="s">
        <v>4631</v>
      </c>
      <c r="BJ56" s="12">
        <f t="shared" si="5"/>
        <v>0</v>
      </c>
      <c r="BK56" s="12">
        <f t="shared" si="6"/>
        <v>0</v>
      </c>
      <c r="CQ56" s="3" t="str">
        <f>CONCATENATE(baseURL!$A$1,baseURL!$B$1,baseURL!$C$1,".",C56,".",L56,".pkl&amp;seq=",BC56)</f>
        <v>http://proteomics.broadinstitute.org/millscripts/viewfeed.pl?side=xl&amp;cycle=1&amp;fixedMods=iaaC&amp;file=msdataSM/iPRG2012_nd/cpick_in/iPRG2012_nd.1879.2.2.pkl&amp;seq=DLSLSDYK</v>
      </c>
    </row>
    <row r="57" spans="1:95" x14ac:dyDescent="0.2">
      <c r="A57" s="3">
        <v>1001</v>
      </c>
      <c r="B57" s="2" t="s">
        <v>10242</v>
      </c>
      <c r="C57" s="2" t="s">
        <v>10243</v>
      </c>
      <c r="D57" s="3">
        <v>10597</v>
      </c>
      <c r="E57" s="3">
        <v>10588</v>
      </c>
      <c r="F57" s="3">
        <v>48869</v>
      </c>
      <c r="G57" s="3">
        <v>12914</v>
      </c>
      <c r="H57" s="3">
        <v>39.0182</v>
      </c>
      <c r="I57" s="30">
        <v>493.22888999999998</v>
      </c>
      <c r="J57" s="30">
        <v>493.22830850000003</v>
      </c>
      <c r="K57" s="30">
        <v>5.8E-4</v>
      </c>
      <c r="L57" s="3">
        <v>2</v>
      </c>
      <c r="M57" s="3">
        <v>2</v>
      </c>
      <c r="N57" s="10">
        <f t="shared" si="0"/>
        <v>1</v>
      </c>
      <c r="P57" s="17"/>
      <c r="Q57" s="40">
        <v>985.44727999999998</v>
      </c>
      <c r="R57" s="40">
        <v>493.22728000000001</v>
      </c>
      <c r="S57" s="18">
        <f t="shared" si="1"/>
        <v>3.2642152315075181</v>
      </c>
      <c r="T57" s="18">
        <f t="shared" si="2"/>
        <v>2.0852455687732525</v>
      </c>
      <c r="U57" s="18">
        <f t="shared" si="3"/>
        <v>1.6625195588858388</v>
      </c>
      <c r="V57" s="30">
        <v>493.22809999999998</v>
      </c>
      <c r="W57" s="3" t="s">
        <v>47</v>
      </c>
      <c r="X57" s="3" t="s">
        <v>47</v>
      </c>
      <c r="Y57" s="3" t="s">
        <v>47</v>
      </c>
      <c r="Z57" s="3" t="s">
        <v>47</v>
      </c>
      <c r="AA57" s="3" t="s">
        <v>47</v>
      </c>
      <c r="AB57" s="12" t="s">
        <v>47</v>
      </c>
      <c r="AC57" s="3" t="s">
        <v>47</v>
      </c>
      <c r="AD57" s="3" t="s">
        <v>47</v>
      </c>
      <c r="AE57" s="3" t="s">
        <v>47</v>
      </c>
      <c r="AF57" s="3" t="s">
        <v>47</v>
      </c>
      <c r="AG57" s="3" t="s">
        <v>47</v>
      </c>
      <c r="AI57" s="3" t="s">
        <v>47</v>
      </c>
      <c r="AL57" s="3" t="s">
        <v>47</v>
      </c>
      <c r="AO57" s="3" t="s">
        <v>48</v>
      </c>
      <c r="AR57" s="3" t="s">
        <v>47</v>
      </c>
      <c r="AU57" s="3">
        <v>0</v>
      </c>
      <c r="AV57" s="3">
        <v>14</v>
      </c>
      <c r="AW57" s="3">
        <v>1</v>
      </c>
      <c r="AX57" s="3">
        <v>14</v>
      </c>
      <c r="AY57" s="3">
        <v>100</v>
      </c>
      <c r="AZ57" s="6" t="str">
        <f t="shared" si="4"/>
        <v>2327.1</v>
      </c>
      <c r="BC57" s="12" t="s">
        <v>4868</v>
      </c>
      <c r="BF57" s="12" t="s">
        <v>2183</v>
      </c>
      <c r="BG57" s="12" t="s">
        <v>4631</v>
      </c>
      <c r="BH57" s="12" t="s">
        <v>4868</v>
      </c>
      <c r="BJ57" s="12">
        <f t="shared" si="5"/>
        <v>0</v>
      </c>
      <c r="BK57" s="12">
        <f t="shared" si="6"/>
        <v>0</v>
      </c>
      <c r="CQ57" s="3" t="str">
        <f>CONCATENATE(baseURL!$A$1,baseURL!$B$1,baseURL!$C$1,".",C57,".",L57,".pkl&amp;seq=",BC57,"&amp;varMods=Nitro-Y")</f>
        <v>http://proteomics.broadinstitute.org/millscripts/viewfeed.pl?side=xl&amp;cycle=1&amp;fixedMods=iaaC&amp;file=msdataSM/iPRG2012_nd/cpick_in/iPRG2012_nd.2327.1.2.pkl&amp;seq=DLSLSDyK&amp;varMods=Nitro-Y</v>
      </c>
    </row>
    <row r="58" spans="1:95" x14ac:dyDescent="0.2">
      <c r="A58" s="3">
        <v>470</v>
      </c>
      <c r="B58" s="2" t="s">
        <v>10316</v>
      </c>
      <c r="C58" s="2" t="s">
        <v>10317</v>
      </c>
      <c r="D58" s="3">
        <v>10702</v>
      </c>
      <c r="E58" s="3">
        <v>10693</v>
      </c>
      <c r="F58" s="3">
        <v>49100</v>
      </c>
      <c r="G58" s="3">
        <v>13030</v>
      </c>
      <c r="H58" s="3">
        <v>39.2864</v>
      </c>
      <c r="I58" s="30">
        <v>493.22815000000003</v>
      </c>
      <c r="J58" s="30">
        <v>493.2275424</v>
      </c>
      <c r="K58" s="30">
        <v>6.0999999999999997E-4</v>
      </c>
      <c r="L58" s="3">
        <v>2</v>
      </c>
      <c r="M58" s="3">
        <v>2</v>
      </c>
      <c r="N58" s="10">
        <f t="shared" si="0"/>
        <v>1</v>
      </c>
      <c r="P58" s="17"/>
      <c r="Q58" s="40">
        <v>985.44727999999998</v>
      </c>
      <c r="R58" s="40">
        <v>493.22728000000001</v>
      </c>
      <c r="S58" s="18">
        <f t="shared" si="1"/>
        <v>1.7638927028131017</v>
      </c>
      <c r="T58" s="18">
        <f t="shared" si="2"/>
        <v>0.53200625885268826</v>
      </c>
      <c r="U58" s="18">
        <f t="shared" si="3"/>
        <v>-0.3649433178154522</v>
      </c>
      <c r="V58" s="30">
        <v>493.22710000000001</v>
      </c>
      <c r="W58" s="3" t="s">
        <v>47</v>
      </c>
      <c r="X58" s="3" t="s">
        <v>47</v>
      </c>
      <c r="Y58" s="3" t="s">
        <v>47</v>
      </c>
      <c r="Z58" s="3" t="s">
        <v>47</v>
      </c>
      <c r="AB58" s="12" t="s">
        <v>47</v>
      </c>
      <c r="AC58" s="3" t="s">
        <v>47</v>
      </c>
      <c r="AD58" s="3" t="s">
        <v>47</v>
      </c>
      <c r="AE58" s="3" t="s">
        <v>47</v>
      </c>
      <c r="AF58" s="3" t="s">
        <v>47</v>
      </c>
      <c r="AG58" s="3" t="s">
        <v>47</v>
      </c>
      <c r="AI58" s="3" t="s">
        <v>47</v>
      </c>
      <c r="AK58" s="3" t="s">
        <v>52</v>
      </c>
      <c r="AL58" s="3" t="s">
        <v>47</v>
      </c>
      <c r="AP58" s="3" t="s">
        <v>52</v>
      </c>
      <c r="AR58" s="3" t="s">
        <v>47</v>
      </c>
      <c r="AU58" s="3">
        <v>0</v>
      </c>
      <c r="AV58" s="3">
        <v>13</v>
      </c>
      <c r="AW58" s="3">
        <v>1</v>
      </c>
      <c r="AX58" s="3">
        <v>13</v>
      </c>
      <c r="AY58" s="3">
        <v>100</v>
      </c>
      <c r="AZ58" s="6" t="str">
        <f t="shared" si="4"/>
        <v>2338.1</v>
      </c>
      <c r="BC58" s="12" t="s">
        <v>4868</v>
      </c>
      <c r="BF58" s="12" t="s">
        <v>2183</v>
      </c>
      <c r="BG58" s="12" t="s">
        <v>4631</v>
      </c>
      <c r="BH58" s="12" t="s">
        <v>4868</v>
      </c>
      <c r="BJ58" s="12">
        <f t="shared" si="5"/>
        <v>0</v>
      </c>
      <c r="BK58" s="12">
        <f t="shared" si="6"/>
        <v>0</v>
      </c>
      <c r="CQ58" s="3" t="str">
        <f>CONCATENATE(baseURL!$A$1,baseURL!$B$1,baseURL!$C$1,".",C58,".",L58,".pkl&amp;seq=",BC58,"&amp;varMods=Nitro-Y")</f>
        <v>http://proteomics.broadinstitute.org/millscripts/viewfeed.pl?side=xl&amp;cycle=1&amp;fixedMods=iaaC&amp;file=msdataSM/iPRG2012_nd/cpick_in/iPRG2012_nd.2338.1.2.pkl&amp;seq=DLSLSDyK&amp;varMods=Nitro-Y</v>
      </c>
    </row>
    <row r="59" spans="1:95" x14ac:dyDescent="0.2">
      <c r="A59" s="3">
        <v>1771</v>
      </c>
      <c r="B59" s="2" t="s">
        <v>10360</v>
      </c>
      <c r="C59" s="2" t="s">
        <v>10344</v>
      </c>
      <c r="D59" s="3">
        <v>10735</v>
      </c>
      <c r="E59" s="3">
        <v>10726</v>
      </c>
      <c r="F59" s="3">
        <v>49207</v>
      </c>
      <c r="G59" s="3">
        <v>13068</v>
      </c>
      <c r="H59" s="3">
        <v>39.405999999999999</v>
      </c>
      <c r="I59" s="30">
        <v>492.67876000000001</v>
      </c>
      <c r="J59" s="30">
        <v>493.22730560000002</v>
      </c>
      <c r="K59" s="30">
        <v>-0.54854999999999998</v>
      </c>
      <c r="L59" s="3">
        <v>0</v>
      </c>
      <c r="M59" s="3">
        <v>2</v>
      </c>
      <c r="N59" s="10">
        <f t="shared" si="0"/>
        <v>1</v>
      </c>
      <c r="O59" s="35">
        <v>2</v>
      </c>
      <c r="P59" s="11"/>
      <c r="Q59" s="40">
        <v>985.44727999999998</v>
      </c>
      <c r="R59" s="42">
        <v>493.22728000000001</v>
      </c>
      <c r="S59" s="18">
        <f t="shared" si="1"/>
        <v>-1112.1039371544825</v>
      </c>
      <c r="T59" s="18">
        <f t="shared" si="2"/>
        <v>5.1903049675084884E-2</v>
      </c>
      <c r="U59" s="18">
        <f t="shared" si="3"/>
        <v>-0.3649433178154522</v>
      </c>
      <c r="V59" s="30">
        <v>493.22710000000001</v>
      </c>
      <c r="W59" s="3" t="s">
        <v>47</v>
      </c>
      <c r="X59" s="3" t="s">
        <v>47</v>
      </c>
      <c r="Y59" s="3" t="s">
        <v>47</v>
      </c>
      <c r="Z59" s="3" t="s">
        <v>47</v>
      </c>
      <c r="AB59" s="12" t="s">
        <v>47</v>
      </c>
      <c r="AC59" s="3" t="s">
        <v>47</v>
      </c>
      <c r="AD59" s="3" t="s">
        <v>47</v>
      </c>
      <c r="AE59" s="3" t="s">
        <v>47</v>
      </c>
      <c r="AF59" s="3" t="s">
        <v>47</v>
      </c>
      <c r="AI59" s="3" t="s">
        <v>47</v>
      </c>
      <c r="AK59" s="3" t="s">
        <v>52</v>
      </c>
      <c r="AL59" s="3" t="s">
        <v>47</v>
      </c>
      <c r="AU59" s="3">
        <v>0</v>
      </c>
      <c r="AV59" s="3">
        <v>11</v>
      </c>
      <c r="AW59" s="3">
        <v>1</v>
      </c>
      <c r="AX59" s="3">
        <v>11</v>
      </c>
      <c r="AY59" s="3">
        <v>100</v>
      </c>
      <c r="AZ59" s="6" t="str">
        <f t="shared" si="4"/>
        <v>2343.3</v>
      </c>
      <c r="BC59" s="12" t="s">
        <v>4868</v>
      </c>
      <c r="BF59" s="12" t="s">
        <v>2183</v>
      </c>
      <c r="BG59" s="12" t="s">
        <v>4631</v>
      </c>
      <c r="BH59" s="12" t="s">
        <v>4868</v>
      </c>
      <c r="BJ59" s="12">
        <f t="shared" si="5"/>
        <v>0</v>
      </c>
      <c r="BK59" s="12">
        <f t="shared" si="6"/>
        <v>0</v>
      </c>
      <c r="CQ59" s="3" t="str">
        <f>CONCATENATE(baseURL!$A$1,baseURL!$B$1,baseURL!$C$1,".",C59,".",L59,".pkl&amp;seq=",BC59,"&amp;varMods=Nitro-Y")</f>
        <v>http://proteomics.broadinstitute.org/millscripts/viewfeed.pl?side=xl&amp;cycle=1&amp;fixedMods=iaaC&amp;file=msdataSM/iPRG2012_nd/cpick_in/iPRG2012_nd.2343.3.0.pkl&amp;seq=DLSLSDyK&amp;varMods=Nitro-Y</v>
      </c>
    </row>
    <row r="60" spans="1:95" x14ac:dyDescent="0.2">
      <c r="A60" s="3">
        <v>465</v>
      </c>
      <c r="B60" s="2" t="s">
        <v>10439</v>
      </c>
      <c r="C60" s="2" t="s">
        <v>10440</v>
      </c>
      <c r="D60" s="3">
        <v>10800</v>
      </c>
      <c r="E60" s="3">
        <v>10791</v>
      </c>
      <c r="F60" s="3">
        <v>49335</v>
      </c>
      <c r="G60" s="3">
        <v>13139</v>
      </c>
      <c r="H60" s="3">
        <v>39.5486</v>
      </c>
      <c r="I60" s="30">
        <v>493.22847999999999</v>
      </c>
      <c r="J60" s="30">
        <v>493.22728969999997</v>
      </c>
      <c r="K60" s="30">
        <v>1.1900000000000001E-3</v>
      </c>
      <c r="L60" s="3">
        <v>2</v>
      </c>
      <c r="M60" s="3">
        <v>2</v>
      </c>
      <c r="N60" s="10">
        <f t="shared" si="0"/>
        <v>1</v>
      </c>
      <c r="P60" s="17"/>
      <c r="Q60" s="40">
        <v>985.44727999999998</v>
      </c>
      <c r="R60" s="40">
        <v>493.22728000000001</v>
      </c>
      <c r="S60" s="18">
        <f t="shared" si="1"/>
        <v>2.4329554520645988</v>
      </c>
      <c r="T60" s="18">
        <f t="shared" si="2"/>
        <v>1.9666389831765125E-2</v>
      </c>
      <c r="U60" s="18">
        <f t="shared" si="3"/>
        <v>-0.3649433178154522</v>
      </c>
      <c r="V60" s="30">
        <v>493.22710000000001</v>
      </c>
      <c r="W60" s="3" t="s">
        <v>47</v>
      </c>
      <c r="X60" s="3" t="s">
        <v>47</v>
      </c>
      <c r="Y60" s="3" t="s">
        <v>47</v>
      </c>
      <c r="Z60" s="3" t="s">
        <v>47</v>
      </c>
      <c r="AA60" s="3" t="s">
        <v>47</v>
      </c>
      <c r="AB60" s="12" t="s">
        <v>47</v>
      </c>
      <c r="AC60" s="3" t="s">
        <v>47</v>
      </c>
      <c r="AD60" s="3" t="s">
        <v>47</v>
      </c>
      <c r="AE60" s="3" t="s">
        <v>47</v>
      </c>
      <c r="AF60" s="3" t="s">
        <v>47</v>
      </c>
      <c r="AG60" s="3" t="s">
        <v>47</v>
      </c>
      <c r="AI60" s="3" t="s">
        <v>47</v>
      </c>
      <c r="AJ60" s="3" t="s">
        <v>47</v>
      </c>
      <c r="AK60" s="3" t="s">
        <v>52</v>
      </c>
      <c r="AL60" s="3" t="s">
        <v>47</v>
      </c>
      <c r="AO60" s="3" t="s">
        <v>48</v>
      </c>
      <c r="AR60" s="3" t="s">
        <v>47</v>
      </c>
      <c r="AU60" s="3">
        <v>0</v>
      </c>
      <c r="AV60" s="3">
        <v>15</v>
      </c>
      <c r="AW60" s="3">
        <v>1</v>
      </c>
      <c r="AX60" s="3">
        <v>15</v>
      </c>
      <c r="AY60" s="3">
        <v>100</v>
      </c>
      <c r="AZ60" s="6" t="str">
        <f t="shared" si="4"/>
        <v>2349.5</v>
      </c>
      <c r="BC60" s="12" t="s">
        <v>4868</v>
      </c>
      <c r="BF60" s="12" t="s">
        <v>2183</v>
      </c>
      <c r="BG60" s="12" t="s">
        <v>4631</v>
      </c>
      <c r="BH60" s="12" t="s">
        <v>4868</v>
      </c>
      <c r="BJ60" s="12">
        <f t="shared" si="5"/>
        <v>0</v>
      </c>
      <c r="BK60" s="12">
        <f t="shared" si="6"/>
        <v>0</v>
      </c>
      <c r="CQ60" s="3" t="str">
        <f>CONCATENATE(baseURL!$A$1,baseURL!$B$1,baseURL!$C$1,".",C60,".",L60,".pkl&amp;seq=",BC60,"&amp;varMods=Nitro-Y")</f>
        <v>http://proteomics.broadinstitute.org/millscripts/viewfeed.pl?side=xl&amp;cycle=1&amp;fixedMods=iaaC&amp;file=msdataSM/iPRG2012_nd/cpick_in/iPRG2012_nd.2349.5.2.pkl&amp;seq=DLSLSDyK&amp;varMods=Nitro-Y</v>
      </c>
    </row>
    <row r="61" spans="1:95" x14ac:dyDescent="0.2">
      <c r="A61" s="3">
        <v>487</v>
      </c>
      <c r="B61" s="2" t="s">
        <v>10549</v>
      </c>
      <c r="C61" s="2" t="s">
        <v>10536</v>
      </c>
      <c r="D61" s="3">
        <v>10927</v>
      </c>
      <c r="E61" s="3">
        <v>10917</v>
      </c>
      <c r="F61" s="3">
        <v>49567</v>
      </c>
      <c r="G61" s="3">
        <v>13276</v>
      </c>
      <c r="H61" s="3">
        <v>39.820500000000003</v>
      </c>
      <c r="I61" s="30">
        <v>493.22824000000003</v>
      </c>
      <c r="J61" s="30">
        <v>493.22723159999998</v>
      </c>
      <c r="K61" s="30">
        <v>1.01E-3</v>
      </c>
      <c r="L61" s="3">
        <v>2</v>
      </c>
      <c r="M61" s="3">
        <v>2</v>
      </c>
      <c r="N61" s="10">
        <f t="shared" si="0"/>
        <v>1</v>
      </c>
      <c r="P61" s="17"/>
      <c r="Q61" s="40">
        <v>985.44727999999998</v>
      </c>
      <c r="R61" s="40">
        <v>493.22728000000001</v>
      </c>
      <c r="S61" s="18">
        <f t="shared" si="1"/>
        <v>1.9463643617208277</v>
      </c>
      <c r="T61" s="18">
        <f t="shared" si="2"/>
        <v>-9.8129203286555111E-2</v>
      </c>
      <c r="U61" s="18">
        <f t="shared" si="3"/>
        <v>-0.3649433178154522</v>
      </c>
      <c r="V61" s="30">
        <v>493.22710000000001</v>
      </c>
      <c r="W61" s="3" t="s">
        <v>47</v>
      </c>
      <c r="X61" s="3" t="s">
        <v>47</v>
      </c>
      <c r="Y61" s="3" t="s">
        <v>47</v>
      </c>
      <c r="Z61" s="3" t="s">
        <v>47</v>
      </c>
      <c r="AA61" s="3" t="s">
        <v>47</v>
      </c>
      <c r="AB61" s="12" t="s">
        <v>47</v>
      </c>
      <c r="AC61" s="3" t="s">
        <v>47</v>
      </c>
      <c r="AD61" s="3" t="s">
        <v>47</v>
      </c>
      <c r="AE61" s="3" t="s">
        <v>47</v>
      </c>
      <c r="AF61" s="3" t="s">
        <v>48</v>
      </c>
      <c r="AG61" s="3" t="s">
        <v>47</v>
      </c>
      <c r="AI61" s="3" t="s">
        <v>47</v>
      </c>
      <c r="AJ61" s="3" t="s">
        <v>47</v>
      </c>
      <c r="AK61" s="3" t="s">
        <v>52</v>
      </c>
      <c r="AL61" s="3" t="s">
        <v>47</v>
      </c>
      <c r="AO61" s="3" t="s">
        <v>48</v>
      </c>
      <c r="AP61" s="3" t="s">
        <v>52</v>
      </c>
      <c r="AR61" s="3" t="s">
        <v>48</v>
      </c>
      <c r="AS61" s="3" t="s">
        <v>47</v>
      </c>
      <c r="AU61" s="3">
        <v>0</v>
      </c>
      <c r="AV61" s="3">
        <v>14</v>
      </c>
      <c r="AW61" s="3">
        <v>1</v>
      </c>
      <c r="AX61" s="3">
        <v>14</v>
      </c>
      <c r="AY61" s="3">
        <v>100</v>
      </c>
      <c r="AZ61" s="6" t="str">
        <f t="shared" si="4"/>
        <v>2360.6</v>
      </c>
      <c r="BC61" s="12" t="s">
        <v>4868</v>
      </c>
      <c r="BF61" s="12" t="s">
        <v>2183</v>
      </c>
      <c r="BG61" s="12" t="s">
        <v>4631</v>
      </c>
      <c r="BH61" s="12" t="s">
        <v>4868</v>
      </c>
      <c r="BJ61" s="12">
        <f t="shared" si="5"/>
        <v>0</v>
      </c>
      <c r="BK61" s="12">
        <f t="shared" si="6"/>
        <v>0</v>
      </c>
      <c r="CQ61" s="3" t="str">
        <f>CONCATENATE(baseURL!$A$1,baseURL!$B$1,baseURL!$C$1,".",C61,".",L61,".pkl&amp;seq=",BC61,"&amp;varMods=Nitro-Y")</f>
        <v>http://proteomics.broadinstitute.org/millscripts/viewfeed.pl?side=xl&amp;cycle=1&amp;fixedMods=iaaC&amp;file=msdataSM/iPRG2012_nd/cpick_in/iPRG2012_nd.2360.6.2.pkl&amp;seq=DLSLSDyK&amp;varMods=Nitro-Y</v>
      </c>
    </row>
    <row r="62" spans="1:95" x14ac:dyDescent="0.2">
      <c r="A62" s="3">
        <v>124</v>
      </c>
      <c r="B62" s="2" t="s">
        <v>10654</v>
      </c>
      <c r="C62" s="2" t="s">
        <v>10644</v>
      </c>
      <c r="D62" s="3">
        <v>11037</v>
      </c>
      <c r="E62" s="3">
        <v>11027</v>
      </c>
      <c r="F62" s="3">
        <v>49794</v>
      </c>
      <c r="G62" s="3">
        <v>13397</v>
      </c>
      <c r="H62" s="3">
        <v>40.090899999999998</v>
      </c>
      <c r="I62" s="30">
        <v>493.22685999999999</v>
      </c>
      <c r="J62" s="30">
        <v>493.22755819999998</v>
      </c>
      <c r="K62" s="30">
        <v>-6.9999999999999999E-4</v>
      </c>
      <c r="L62" s="3">
        <v>2</v>
      </c>
      <c r="M62" s="3">
        <v>2</v>
      </c>
      <c r="N62" s="10">
        <f t="shared" si="0"/>
        <v>1</v>
      </c>
      <c r="O62" s="35">
        <v>2</v>
      </c>
      <c r="P62" s="17"/>
      <c r="Q62" s="40">
        <v>985.44727999999998</v>
      </c>
      <c r="R62" s="40">
        <v>493.22728000000001</v>
      </c>
      <c r="S62" s="18">
        <f t="shared" si="1"/>
        <v>-0.85153440827447113</v>
      </c>
      <c r="T62" s="18">
        <f t="shared" si="2"/>
        <v>0.56404017224749792</v>
      </c>
      <c r="U62" s="18">
        <f t="shared" si="3"/>
        <v>-0.3649433178154522</v>
      </c>
      <c r="V62" s="30">
        <v>493.22710000000001</v>
      </c>
      <c r="W62" s="3" t="s">
        <v>47</v>
      </c>
      <c r="Z62" s="3" t="s">
        <v>48</v>
      </c>
      <c r="AB62" s="12" t="s">
        <v>48</v>
      </c>
      <c r="AC62" s="3" t="s">
        <v>47</v>
      </c>
      <c r="AE62" s="3" t="s">
        <v>48</v>
      </c>
      <c r="AF62" s="3" t="s">
        <v>48</v>
      </c>
      <c r="AG62" s="3" t="s">
        <v>48</v>
      </c>
      <c r="AI62" s="3" t="s">
        <v>47</v>
      </c>
      <c r="AL62" s="3" t="s">
        <v>48</v>
      </c>
      <c r="AU62" s="3">
        <v>0</v>
      </c>
      <c r="AV62" s="3">
        <v>3</v>
      </c>
      <c r="AW62" s="3">
        <v>1</v>
      </c>
      <c r="AX62" s="3">
        <v>3</v>
      </c>
      <c r="AY62" s="3">
        <v>100</v>
      </c>
      <c r="AZ62" s="6" t="str">
        <f t="shared" si="4"/>
        <v>2371.2</v>
      </c>
      <c r="BC62" s="12" t="s">
        <v>4868</v>
      </c>
      <c r="BF62" s="12" t="s">
        <v>2183</v>
      </c>
      <c r="BG62" s="12" t="s">
        <v>4631</v>
      </c>
      <c r="BH62" s="12" t="s">
        <v>4868</v>
      </c>
      <c r="BJ62" s="12">
        <f t="shared" si="5"/>
        <v>0</v>
      </c>
      <c r="BK62" s="12">
        <f t="shared" si="6"/>
        <v>0</v>
      </c>
      <c r="CQ62" s="3" t="str">
        <f>CONCATENATE(baseURL!$A$1,baseURL!$B$1,baseURL!$C$1,".",C62,".",L62,".pkl&amp;seq=",BC62,"&amp;varMods=Nitro-Y")</f>
        <v>http://proteomics.broadinstitute.org/millscripts/viewfeed.pl?side=xl&amp;cycle=1&amp;fixedMods=iaaC&amp;file=msdataSM/iPRG2012_nd/cpick_in/iPRG2012_nd.2371.2.2.pkl&amp;seq=DLSLSDyK&amp;varMods=Nitro-Y</v>
      </c>
    </row>
    <row r="63" spans="1:95" x14ac:dyDescent="0.2">
      <c r="A63" s="3">
        <v>6960</v>
      </c>
      <c r="B63" s="2" t="s">
        <v>4866</v>
      </c>
      <c r="C63" s="2" t="s">
        <v>4867</v>
      </c>
      <c r="D63" s="3">
        <v>5464</v>
      </c>
      <c r="E63" s="3">
        <v>5461</v>
      </c>
      <c r="F63" s="3">
        <v>35851</v>
      </c>
      <c r="G63" s="3">
        <v>7167</v>
      </c>
      <c r="H63" s="3">
        <v>24.0871</v>
      </c>
      <c r="I63" s="30">
        <v>510.29588999999999</v>
      </c>
      <c r="J63" s="30">
        <v>510.71762639999997</v>
      </c>
      <c r="K63" s="30">
        <v>-0.42174</v>
      </c>
      <c r="L63" s="3">
        <v>0</v>
      </c>
      <c r="M63" s="3">
        <v>2</v>
      </c>
      <c r="N63" s="10">
        <f t="shared" si="0"/>
        <v>1</v>
      </c>
      <c r="O63" s="35">
        <v>2</v>
      </c>
      <c r="P63" s="17"/>
      <c r="Q63" s="40">
        <v>1020.42853</v>
      </c>
      <c r="R63" s="40">
        <v>510.71791000000002</v>
      </c>
      <c r="S63" s="18">
        <f t="shared" si="1"/>
        <v>-826.32700310046266</v>
      </c>
      <c r="T63" s="18">
        <f t="shared" si="2"/>
        <v>-0.55529675872475404</v>
      </c>
      <c r="U63" s="18">
        <f t="shared" si="3"/>
        <v>-0.60698869952129364</v>
      </c>
      <c r="V63" s="30">
        <v>510.7176</v>
      </c>
      <c r="W63" s="3" t="s">
        <v>47</v>
      </c>
      <c r="X63" s="3" t="s">
        <v>47</v>
      </c>
      <c r="Y63" s="3" t="s">
        <v>47</v>
      </c>
      <c r="Z63" s="3" t="s">
        <v>47</v>
      </c>
      <c r="AA63" s="3" t="s">
        <v>47</v>
      </c>
      <c r="AB63" s="12" t="s">
        <v>47</v>
      </c>
      <c r="AC63" s="3" t="s">
        <v>47</v>
      </c>
      <c r="AD63" s="3" t="s">
        <v>47</v>
      </c>
      <c r="AE63" s="3" t="s">
        <v>47</v>
      </c>
      <c r="AF63" s="3" t="s">
        <v>47</v>
      </c>
      <c r="AH63" s="3" t="s">
        <v>47</v>
      </c>
      <c r="AI63" s="3" t="s">
        <v>47</v>
      </c>
      <c r="AK63" s="3" t="s">
        <v>48</v>
      </c>
      <c r="AL63" s="3" t="s">
        <v>47</v>
      </c>
      <c r="AO63" s="3" t="s">
        <v>48</v>
      </c>
      <c r="AP63" s="3" t="s">
        <v>47</v>
      </c>
      <c r="AU63" s="3">
        <v>0</v>
      </c>
      <c r="AV63" s="3">
        <v>14</v>
      </c>
      <c r="AW63" s="3">
        <v>1</v>
      </c>
      <c r="AX63" s="3">
        <v>14</v>
      </c>
      <c r="AY63" s="3">
        <v>100</v>
      </c>
      <c r="AZ63" s="6" t="str">
        <f t="shared" si="4"/>
        <v>1707.3</v>
      </c>
      <c r="BC63" s="12" t="s">
        <v>4868</v>
      </c>
      <c r="BF63" s="12" t="s">
        <v>1468</v>
      </c>
      <c r="BG63" s="12" t="s">
        <v>4631</v>
      </c>
      <c r="BH63" s="12" t="s">
        <v>4868</v>
      </c>
      <c r="BJ63" s="12">
        <f t="shared" si="5"/>
        <v>0</v>
      </c>
      <c r="BK63" s="12">
        <f t="shared" si="6"/>
        <v>0</v>
      </c>
      <c r="CQ63" s="3" t="str">
        <f>CONCATENATE(baseURL!$A$1,baseURL!$B$1,baseURL!$C$1,".",C63,".",L63,".pkl&amp;seq=",BC63)</f>
        <v>http://proteomics.broadinstitute.org/millscripts/viewfeed.pl?side=xl&amp;cycle=1&amp;fixedMods=iaaC&amp;file=msdataSM/iPRG2012_nd/cpick_in/iPRG2012_nd.1707.3.0.pkl&amp;seq=DLSLSDyK</v>
      </c>
    </row>
    <row r="64" spans="1:95" x14ac:dyDescent="0.2">
      <c r="A64" s="3">
        <v>551</v>
      </c>
      <c r="B64" s="2" t="s">
        <v>4933</v>
      </c>
      <c r="C64" s="2" t="s">
        <v>4934</v>
      </c>
      <c r="D64" s="3">
        <v>5508</v>
      </c>
      <c r="E64" s="3">
        <v>5505</v>
      </c>
      <c r="F64" s="3">
        <v>36083</v>
      </c>
      <c r="G64" s="3">
        <v>7222</v>
      </c>
      <c r="H64" s="3">
        <v>24.3431</v>
      </c>
      <c r="I64" s="30">
        <v>510.71908000000002</v>
      </c>
      <c r="J64" s="30">
        <v>510.71893110000002</v>
      </c>
      <c r="K64" s="30">
        <v>1.4999999999999999E-4</v>
      </c>
      <c r="L64" s="3">
        <v>2</v>
      </c>
      <c r="M64" s="3">
        <v>2</v>
      </c>
      <c r="N64" s="10">
        <f t="shared" si="0"/>
        <v>1</v>
      </c>
      <c r="O64" s="35">
        <v>2</v>
      </c>
      <c r="P64" s="17"/>
      <c r="Q64" s="40">
        <v>1020.42853</v>
      </c>
      <c r="R64" s="40">
        <v>510.71791000000002</v>
      </c>
      <c r="S64" s="18">
        <f t="shared" si="1"/>
        <v>2.2908928335837913</v>
      </c>
      <c r="T64" s="18">
        <f t="shared" si="2"/>
        <v>1.9993424550211318</v>
      </c>
      <c r="U64" s="18">
        <f t="shared" si="3"/>
        <v>1.3510393633213686</v>
      </c>
      <c r="V64" s="30">
        <v>510.71859999999998</v>
      </c>
      <c r="W64" s="3" t="s">
        <v>47</v>
      </c>
      <c r="X64" s="3" t="s">
        <v>47</v>
      </c>
      <c r="Y64" s="3" t="s">
        <v>47</v>
      </c>
      <c r="Z64" s="3" t="s">
        <v>47</v>
      </c>
      <c r="AB64" s="12" t="s">
        <v>47</v>
      </c>
      <c r="AC64" s="3" t="s">
        <v>47</v>
      </c>
      <c r="AD64" s="3" t="s">
        <v>47</v>
      </c>
      <c r="AE64" s="3" t="s">
        <v>47</v>
      </c>
      <c r="AF64" s="3" t="s">
        <v>47</v>
      </c>
      <c r="AG64" s="3" t="s">
        <v>47</v>
      </c>
      <c r="AH64" s="3" t="s">
        <v>47</v>
      </c>
      <c r="AI64" s="3" t="s">
        <v>47</v>
      </c>
      <c r="AJ64" s="3" t="s">
        <v>47</v>
      </c>
      <c r="AK64" s="3" t="s">
        <v>47</v>
      </c>
      <c r="AL64" s="3" t="s">
        <v>47</v>
      </c>
      <c r="AO64" s="3" t="s">
        <v>48</v>
      </c>
      <c r="AP64" s="3" t="s">
        <v>47</v>
      </c>
      <c r="AR64" s="3" t="s">
        <v>47</v>
      </c>
      <c r="AU64" s="3">
        <v>0</v>
      </c>
      <c r="AV64" s="3">
        <v>17</v>
      </c>
      <c r="AW64" s="3">
        <v>1</v>
      </c>
      <c r="AX64" s="3">
        <v>17</v>
      </c>
      <c r="AY64" s="3">
        <v>100</v>
      </c>
      <c r="AZ64" s="6" t="str">
        <f t="shared" si="4"/>
        <v>1718.4</v>
      </c>
      <c r="BC64" s="12" t="s">
        <v>4868</v>
      </c>
      <c r="BF64" s="12" t="s">
        <v>1468</v>
      </c>
      <c r="BG64" s="12" t="s">
        <v>4631</v>
      </c>
      <c r="BH64" s="12" t="s">
        <v>4868</v>
      </c>
      <c r="BJ64" s="12">
        <f t="shared" si="5"/>
        <v>0</v>
      </c>
      <c r="BK64" s="12">
        <f t="shared" si="6"/>
        <v>0</v>
      </c>
      <c r="CQ64" s="3" t="str">
        <f>CONCATENATE(baseURL!$A$1,baseURL!$B$1,baseURL!$C$1,".",C64,".",L64,".pkl&amp;seq=",BC64)</f>
        <v>http://proteomics.broadinstitute.org/millscripts/viewfeed.pl?side=xl&amp;cycle=1&amp;fixedMods=iaaC&amp;file=msdataSM/iPRG2012_nd/cpick_in/iPRG2012_nd.1718.4.2.pkl&amp;seq=DLSLSDyK</v>
      </c>
    </row>
    <row r="65" spans="1:95" x14ac:dyDescent="0.2">
      <c r="A65" s="3">
        <v>530</v>
      </c>
      <c r="B65" s="2" t="s">
        <v>5019</v>
      </c>
      <c r="C65" s="2" t="s">
        <v>5020</v>
      </c>
      <c r="D65" s="3">
        <v>5576</v>
      </c>
      <c r="E65" s="3">
        <v>5573</v>
      </c>
      <c r="F65" s="3">
        <v>36317</v>
      </c>
      <c r="G65" s="3">
        <v>7301</v>
      </c>
      <c r="H65" s="3">
        <v>24.610199999999999</v>
      </c>
      <c r="I65" s="30">
        <v>510.72005999999999</v>
      </c>
      <c r="J65" s="30">
        <v>510.71877189999998</v>
      </c>
      <c r="K65" s="30">
        <v>1.2899999999999999E-3</v>
      </c>
      <c r="L65" s="3">
        <v>2</v>
      </c>
      <c r="M65" s="3">
        <v>2</v>
      </c>
      <c r="N65" s="10">
        <f t="shared" si="0"/>
        <v>1</v>
      </c>
      <c r="O65" s="35">
        <v>2</v>
      </c>
      <c r="P65" s="17"/>
      <c r="Q65" s="40">
        <v>1020.42853</v>
      </c>
      <c r="R65" s="40">
        <v>510.71791000000002</v>
      </c>
      <c r="S65" s="18">
        <f t="shared" si="1"/>
        <v>4.2097603351562443</v>
      </c>
      <c r="T65" s="18">
        <f t="shared" si="2"/>
        <v>1.6876243873280736</v>
      </c>
      <c r="U65" s="18">
        <f t="shared" si="3"/>
        <v>1.3510393633213686</v>
      </c>
      <c r="V65" s="30">
        <v>510.71859999999998</v>
      </c>
      <c r="W65" s="3" t="s">
        <v>47</v>
      </c>
      <c r="X65" s="3" t="s">
        <v>47</v>
      </c>
      <c r="Y65" s="3" t="s">
        <v>47</v>
      </c>
      <c r="Z65" s="3" t="s">
        <v>47</v>
      </c>
      <c r="AA65" s="3" t="s">
        <v>47</v>
      </c>
      <c r="AB65" s="12" t="s">
        <v>47</v>
      </c>
      <c r="AC65" s="3" t="s">
        <v>47</v>
      </c>
      <c r="AD65" s="3" t="s">
        <v>47</v>
      </c>
      <c r="AE65" s="3" t="s">
        <v>47</v>
      </c>
      <c r="AF65" s="3" t="s">
        <v>47</v>
      </c>
      <c r="AG65" s="3" t="s">
        <v>47</v>
      </c>
      <c r="AH65" s="3" t="s">
        <v>47</v>
      </c>
      <c r="AI65" s="3" t="s">
        <v>47</v>
      </c>
      <c r="AJ65" s="3" t="s">
        <v>47</v>
      </c>
      <c r="AK65" s="3" t="s">
        <v>47</v>
      </c>
      <c r="AL65" s="3" t="s">
        <v>47</v>
      </c>
      <c r="AO65" s="3" t="s">
        <v>48</v>
      </c>
      <c r="AP65" s="3" t="s">
        <v>47</v>
      </c>
      <c r="AR65" s="3" t="s">
        <v>47</v>
      </c>
      <c r="AU65" s="3">
        <v>0</v>
      </c>
      <c r="AV65" s="3">
        <v>18</v>
      </c>
      <c r="AW65" s="3">
        <v>2</v>
      </c>
      <c r="AX65" s="3">
        <v>17</v>
      </c>
      <c r="AY65" s="3">
        <v>94.44</v>
      </c>
      <c r="AZ65" s="6" t="str">
        <f t="shared" si="4"/>
        <v>1729.7</v>
      </c>
      <c r="BC65" s="12" t="s">
        <v>4868</v>
      </c>
      <c r="BF65" s="12" t="s">
        <v>1468</v>
      </c>
      <c r="BG65" s="12" t="s">
        <v>4631</v>
      </c>
      <c r="BH65" s="12" t="s">
        <v>4868</v>
      </c>
      <c r="BJ65" s="12">
        <f t="shared" si="5"/>
        <v>0</v>
      </c>
      <c r="BK65" s="12">
        <f t="shared" si="6"/>
        <v>0</v>
      </c>
      <c r="BU65" s="3" t="s">
        <v>5021</v>
      </c>
      <c r="CQ65" s="3" t="str">
        <f>CONCATENATE(baseURL!$A$1,baseURL!$B$1,baseURL!$C$1,".",C65,".",L65,".pkl&amp;seq=",BC65)</f>
        <v>http://proteomics.broadinstitute.org/millscripts/viewfeed.pl?side=xl&amp;cycle=1&amp;fixedMods=iaaC&amp;file=msdataSM/iPRG2012_nd/cpick_in/iPRG2012_nd.1729.7.2.pkl&amp;seq=DLSLSDyK</v>
      </c>
    </row>
    <row r="66" spans="1:95" x14ac:dyDescent="0.2">
      <c r="A66" s="3">
        <v>493</v>
      </c>
      <c r="B66" s="2" t="s">
        <v>5074</v>
      </c>
      <c r="C66" s="2" t="s">
        <v>5070</v>
      </c>
      <c r="D66" s="3">
        <v>5623</v>
      </c>
      <c r="E66" s="3">
        <v>5620</v>
      </c>
      <c r="F66" s="3">
        <v>36543</v>
      </c>
      <c r="G66" s="3">
        <v>7359</v>
      </c>
      <c r="H66" s="3">
        <v>24.866299999999999</v>
      </c>
      <c r="I66" s="30">
        <v>510.71857</v>
      </c>
      <c r="J66" s="30">
        <v>510.71829630000002</v>
      </c>
      <c r="K66" s="30">
        <v>2.7E-4</v>
      </c>
      <c r="L66" s="3">
        <v>2</v>
      </c>
      <c r="M66" s="3">
        <v>2</v>
      </c>
      <c r="N66" s="10">
        <f t="shared" ref="N66:N129" si="7">IF(AND(M66&gt;0,L66&gt;0), IF(M66=L66,1,-1), 1)</f>
        <v>1</v>
      </c>
      <c r="O66" s="35">
        <v>2</v>
      </c>
      <c r="P66" s="17"/>
      <c r="Q66" s="40">
        <v>1020.42853</v>
      </c>
      <c r="R66" s="40">
        <v>510.71791000000002</v>
      </c>
      <c r="S66" s="18">
        <f t="shared" ref="S66:S129" si="8">1000000*(I66-R66)/R66</f>
        <v>1.2922985214717051</v>
      </c>
      <c r="T66" s="18">
        <f t="shared" ref="T66:T129" si="9">1000000*(J66-R66)/R66</f>
        <v>0.7563862406986922</v>
      </c>
      <c r="U66" s="18">
        <f t="shared" ref="U66:U129" si="10">1000000*(V66-R66)/R66</f>
        <v>0.37202533190003745</v>
      </c>
      <c r="V66" s="30">
        <v>510.71809999999999</v>
      </c>
      <c r="W66" s="3" t="s">
        <v>47</v>
      </c>
      <c r="X66" s="3" t="s">
        <v>47</v>
      </c>
      <c r="Y66" s="3" t="s">
        <v>47</v>
      </c>
      <c r="Z66" s="3" t="s">
        <v>47</v>
      </c>
      <c r="AA66" s="3" t="s">
        <v>47</v>
      </c>
      <c r="AB66" s="12" t="s">
        <v>47</v>
      </c>
      <c r="AC66" s="3" t="s">
        <v>47</v>
      </c>
      <c r="AD66" s="3" t="s">
        <v>47</v>
      </c>
      <c r="AE66" s="3" t="s">
        <v>47</v>
      </c>
      <c r="AF66" s="3" t="s">
        <v>47</v>
      </c>
      <c r="AG66" s="3" t="s">
        <v>47</v>
      </c>
      <c r="AH66" s="3" t="s">
        <v>47</v>
      </c>
      <c r="AI66" s="3" t="s">
        <v>47</v>
      </c>
      <c r="AK66" s="3" t="s">
        <v>47</v>
      </c>
      <c r="AL66" s="3" t="s">
        <v>47</v>
      </c>
      <c r="AM66" s="3" t="s">
        <v>47</v>
      </c>
      <c r="AO66" s="3" t="s">
        <v>48</v>
      </c>
      <c r="AP66" s="3" t="s">
        <v>47</v>
      </c>
      <c r="AR66" s="3" t="s">
        <v>47</v>
      </c>
      <c r="AU66" s="3">
        <v>0</v>
      </c>
      <c r="AV66" s="3">
        <v>18</v>
      </c>
      <c r="AW66" s="3">
        <v>1</v>
      </c>
      <c r="AX66" s="3">
        <v>18</v>
      </c>
      <c r="AY66" s="3">
        <v>100</v>
      </c>
      <c r="AZ66" s="6" t="str">
        <f t="shared" ref="AZ66:AZ129" si="11">HYPERLINK(CQ66,C66)</f>
        <v>1740.2</v>
      </c>
      <c r="BC66" s="12" t="s">
        <v>4868</v>
      </c>
      <c r="BF66" s="12" t="s">
        <v>1468</v>
      </c>
      <c r="BG66" s="12" t="s">
        <v>4631</v>
      </c>
      <c r="BH66" s="12" t="s">
        <v>4868</v>
      </c>
      <c r="BJ66" s="12">
        <f t="shared" ref="BJ66:BJ129" si="12">LEN(BC66)-LEN(SUBSTITUTE(BC66,"C",""))</f>
        <v>0</v>
      </c>
      <c r="BK66" s="12">
        <f t="shared" ref="BK66:BK129" si="13">LEN(BC66)-LEN(SUBSTITUTE(BC66,"c",""))</f>
        <v>0</v>
      </c>
      <c r="CQ66" s="3" t="str">
        <f>CONCATENATE(baseURL!$A$1,baseURL!$B$1,baseURL!$C$1,".",C66,".",L66,".pkl&amp;seq=",BC66)</f>
        <v>http://proteomics.broadinstitute.org/millscripts/viewfeed.pl?side=xl&amp;cycle=1&amp;fixedMods=iaaC&amp;file=msdataSM/iPRG2012_nd/cpick_in/iPRG2012_nd.1740.2.2.pkl&amp;seq=DLSLSDyK</v>
      </c>
    </row>
    <row r="67" spans="1:95" x14ac:dyDescent="0.2">
      <c r="A67" s="3">
        <v>531</v>
      </c>
      <c r="B67" s="2" t="s">
        <v>5158</v>
      </c>
      <c r="C67" s="2" t="s">
        <v>5138</v>
      </c>
      <c r="D67" s="3">
        <v>5689</v>
      </c>
      <c r="E67" s="3">
        <v>5686</v>
      </c>
      <c r="F67" s="3">
        <v>36776</v>
      </c>
      <c r="G67" s="3">
        <v>7436</v>
      </c>
      <c r="H67" s="3">
        <v>25.1267</v>
      </c>
      <c r="I67" s="30">
        <v>510.71854999999999</v>
      </c>
      <c r="J67" s="30">
        <v>510.71829200000002</v>
      </c>
      <c r="K67" s="30">
        <v>2.5999999999999998E-4</v>
      </c>
      <c r="L67" s="3">
        <v>2</v>
      </c>
      <c r="M67" s="3">
        <v>2</v>
      </c>
      <c r="N67" s="10">
        <f t="shared" si="7"/>
        <v>1</v>
      </c>
      <c r="O67" s="35">
        <v>2</v>
      </c>
      <c r="P67" s="17"/>
      <c r="Q67" s="40">
        <v>1020.42853</v>
      </c>
      <c r="R67" s="40">
        <v>510.71791000000002</v>
      </c>
      <c r="S67" s="18">
        <f t="shared" si="8"/>
        <v>1.2531379602014956</v>
      </c>
      <c r="T67" s="18">
        <f t="shared" si="9"/>
        <v>0.74796672002726672</v>
      </c>
      <c r="U67" s="18">
        <f t="shared" si="10"/>
        <v>0.37202533190003745</v>
      </c>
      <c r="V67" s="30">
        <v>510.71809999999999</v>
      </c>
      <c r="W67" s="3" t="s">
        <v>47</v>
      </c>
      <c r="X67" s="3" t="s">
        <v>47</v>
      </c>
      <c r="Y67" s="3" t="s">
        <v>47</v>
      </c>
      <c r="Z67" s="3" t="s">
        <v>47</v>
      </c>
      <c r="AA67" s="3" t="s">
        <v>47</v>
      </c>
      <c r="AB67" s="12" t="s">
        <v>47</v>
      </c>
      <c r="AC67" s="3" t="s">
        <v>47</v>
      </c>
      <c r="AD67" s="3" t="s">
        <v>47</v>
      </c>
      <c r="AE67" s="3" t="s">
        <v>47</v>
      </c>
      <c r="AF67" s="3" t="s">
        <v>47</v>
      </c>
      <c r="AG67" s="3" t="s">
        <v>47</v>
      </c>
      <c r="AH67" s="3" t="s">
        <v>47</v>
      </c>
      <c r="AI67" s="3" t="s">
        <v>47</v>
      </c>
      <c r="AJ67" s="3" t="s">
        <v>47</v>
      </c>
      <c r="AK67" s="3" t="s">
        <v>47</v>
      </c>
      <c r="AL67" s="3" t="s">
        <v>47</v>
      </c>
      <c r="AO67" s="3" t="s">
        <v>48</v>
      </c>
      <c r="AP67" s="3" t="s">
        <v>47</v>
      </c>
      <c r="AR67" s="3" t="s">
        <v>47</v>
      </c>
      <c r="AU67" s="3">
        <v>0</v>
      </c>
      <c r="AV67" s="3">
        <v>18</v>
      </c>
      <c r="AW67" s="3">
        <v>1</v>
      </c>
      <c r="AX67" s="3">
        <v>18</v>
      </c>
      <c r="AY67" s="3">
        <v>100</v>
      </c>
      <c r="AZ67" s="6" t="str">
        <f t="shared" si="11"/>
        <v>1751.4</v>
      </c>
      <c r="BC67" s="12" t="s">
        <v>4868</v>
      </c>
      <c r="BF67" s="12" t="s">
        <v>1468</v>
      </c>
      <c r="BG67" s="12" t="s">
        <v>4631</v>
      </c>
      <c r="BH67" s="12" t="s">
        <v>4868</v>
      </c>
      <c r="BJ67" s="12">
        <f t="shared" si="12"/>
        <v>0</v>
      </c>
      <c r="BK67" s="12">
        <f t="shared" si="13"/>
        <v>0</v>
      </c>
      <c r="CQ67" s="3" t="str">
        <f>CONCATENATE(baseURL!$A$1,baseURL!$B$1,baseURL!$C$1,".",C67,".",L67,".pkl&amp;seq=",BC67)</f>
        <v>http://proteomics.broadinstitute.org/millscripts/viewfeed.pl?side=xl&amp;cycle=1&amp;fixedMods=iaaC&amp;file=msdataSM/iPRG2012_nd/cpick_in/iPRG2012_nd.1751.4.2.pkl&amp;seq=DLSLSDyK</v>
      </c>
    </row>
    <row r="68" spans="1:95" x14ac:dyDescent="0.2">
      <c r="A68" s="3">
        <v>558</v>
      </c>
      <c r="B68" s="2" t="s">
        <v>5238</v>
      </c>
      <c r="C68" s="2" t="s">
        <v>5239</v>
      </c>
      <c r="D68" s="3">
        <v>5781</v>
      </c>
      <c r="E68" s="3">
        <v>5778</v>
      </c>
      <c r="F68" s="3">
        <v>37008</v>
      </c>
      <c r="G68" s="3">
        <v>7539</v>
      </c>
      <c r="H68" s="3">
        <v>25.3919</v>
      </c>
      <c r="I68" s="30">
        <v>510.71929</v>
      </c>
      <c r="J68" s="30">
        <v>510.7173358</v>
      </c>
      <c r="K68" s="30">
        <v>1.9499999999999999E-3</v>
      </c>
      <c r="L68" s="3">
        <v>2</v>
      </c>
      <c r="M68" s="3">
        <v>2</v>
      </c>
      <c r="N68" s="10">
        <f t="shared" si="7"/>
        <v>1</v>
      </c>
      <c r="O68" s="35">
        <v>2</v>
      </c>
      <c r="P68" s="17"/>
      <c r="Q68" s="40">
        <v>1020.42853</v>
      </c>
      <c r="R68" s="40">
        <v>510.71791000000002</v>
      </c>
      <c r="S68" s="18">
        <f t="shared" si="8"/>
        <v>2.702078726754038</v>
      </c>
      <c r="T68" s="18">
        <f t="shared" si="9"/>
        <v>-1.1242997137438249</v>
      </c>
      <c r="U68" s="18">
        <f t="shared" si="10"/>
        <v>-1.5860027309426248</v>
      </c>
      <c r="V68" s="30">
        <v>510.71710000000002</v>
      </c>
      <c r="W68" s="3" t="s">
        <v>47</v>
      </c>
      <c r="X68" s="3" t="s">
        <v>47</v>
      </c>
      <c r="Y68" s="3" t="s">
        <v>48</v>
      </c>
      <c r="Z68" s="3" t="s">
        <v>47</v>
      </c>
      <c r="AA68" s="3" t="s">
        <v>47</v>
      </c>
      <c r="AB68" s="12" t="s">
        <v>47</v>
      </c>
      <c r="AC68" s="3" t="s">
        <v>47</v>
      </c>
      <c r="AD68" s="3" t="s">
        <v>47</v>
      </c>
      <c r="AE68" s="3" t="s">
        <v>47</v>
      </c>
      <c r="AF68" s="3" t="s">
        <v>47</v>
      </c>
      <c r="AG68" s="3" t="s">
        <v>47</v>
      </c>
      <c r="AH68" s="3" t="s">
        <v>47</v>
      </c>
      <c r="AI68" s="3" t="s">
        <v>47</v>
      </c>
      <c r="AJ68" s="3" t="s">
        <v>47</v>
      </c>
      <c r="AK68" s="3" t="s">
        <v>48</v>
      </c>
      <c r="AL68" s="3" t="s">
        <v>47</v>
      </c>
      <c r="AN68" s="3" t="s">
        <v>47</v>
      </c>
      <c r="AO68" s="3" t="s">
        <v>47</v>
      </c>
      <c r="AP68" s="3" t="s">
        <v>47</v>
      </c>
      <c r="AR68" s="3" t="s">
        <v>47</v>
      </c>
      <c r="AU68" s="3">
        <v>0</v>
      </c>
      <c r="AV68" s="3">
        <v>18</v>
      </c>
      <c r="AW68" s="3">
        <v>1</v>
      </c>
      <c r="AX68" s="3">
        <v>18</v>
      </c>
      <c r="AY68" s="3">
        <v>100</v>
      </c>
      <c r="AZ68" s="6" t="str">
        <f t="shared" si="11"/>
        <v>1762.5</v>
      </c>
      <c r="BC68" s="12" t="s">
        <v>4868</v>
      </c>
      <c r="BF68" s="12" t="s">
        <v>1468</v>
      </c>
      <c r="BG68" s="12" t="s">
        <v>4631</v>
      </c>
      <c r="BH68" s="12" t="s">
        <v>4868</v>
      </c>
      <c r="BJ68" s="12">
        <f t="shared" si="12"/>
        <v>0</v>
      </c>
      <c r="BK68" s="12">
        <f t="shared" si="13"/>
        <v>0</v>
      </c>
      <c r="CQ68" s="3" t="str">
        <f>CONCATENATE(baseURL!$A$1,baseURL!$B$1,baseURL!$C$1,".",C68,".",L68,".pkl&amp;seq=",BC68)</f>
        <v>http://proteomics.broadinstitute.org/millscripts/viewfeed.pl?side=xl&amp;cycle=1&amp;fixedMods=iaaC&amp;file=msdataSM/iPRG2012_nd/cpick_in/iPRG2012_nd.1762.5.2.pkl&amp;seq=DLSLSDyK</v>
      </c>
    </row>
    <row r="69" spans="1:95" x14ac:dyDescent="0.2">
      <c r="A69" s="3">
        <v>6965</v>
      </c>
      <c r="B69" s="2" t="s">
        <v>5332</v>
      </c>
      <c r="C69" s="2" t="s">
        <v>5333</v>
      </c>
      <c r="D69" s="3">
        <v>5875</v>
      </c>
      <c r="E69" s="3">
        <v>5872</v>
      </c>
      <c r="F69" s="3">
        <v>37241</v>
      </c>
      <c r="G69" s="3">
        <v>7644</v>
      </c>
      <c r="H69" s="3">
        <v>25.662700000000001</v>
      </c>
      <c r="I69" s="30">
        <v>510.71814999999998</v>
      </c>
      <c r="J69" s="30">
        <v>510.71806270000002</v>
      </c>
      <c r="K69" s="30">
        <v>9.0000000000000006E-5</v>
      </c>
      <c r="L69" s="3">
        <v>2</v>
      </c>
      <c r="M69" s="3">
        <v>2</v>
      </c>
      <c r="N69" s="10">
        <f t="shared" si="7"/>
        <v>1</v>
      </c>
      <c r="O69" s="35">
        <v>2</v>
      </c>
      <c r="P69" s="17"/>
      <c r="Q69" s="40">
        <v>1020.42853</v>
      </c>
      <c r="R69" s="40">
        <v>510.71791000000002</v>
      </c>
      <c r="S69" s="18">
        <f t="shared" si="8"/>
        <v>0.46992673501991039</v>
      </c>
      <c r="T69" s="18">
        <f t="shared" si="9"/>
        <v>0.29899088520511219</v>
      </c>
      <c r="U69" s="18">
        <f t="shared" si="10"/>
        <v>-0.60698869952129364</v>
      </c>
      <c r="V69" s="30">
        <v>510.7176</v>
      </c>
      <c r="W69" s="3" t="s">
        <v>47</v>
      </c>
      <c r="X69" s="3" t="s">
        <v>47</v>
      </c>
      <c r="Z69" s="3" t="s">
        <v>48</v>
      </c>
      <c r="AA69" s="3" t="s">
        <v>47</v>
      </c>
      <c r="AB69" s="12" t="s">
        <v>48</v>
      </c>
      <c r="AC69" s="3" t="s">
        <v>47</v>
      </c>
      <c r="AD69" s="3" t="s">
        <v>47</v>
      </c>
      <c r="AE69" s="3" t="s">
        <v>47</v>
      </c>
      <c r="AF69" s="3" t="s">
        <v>48</v>
      </c>
      <c r="AG69" s="3" t="s">
        <v>47</v>
      </c>
      <c r="AH69" s="3" t="s">
        <v>47</v>
      </c>
      <c r="AI69" s="3" t="s">
        <v>47</v>
      </c>
      <c r="AJ69" s="3" t="s">
        <v>47</v>
      </c>
      <c r="AK69" s="3" t="s">
        <v>48</v>
      </c>
      <c r="AL69" s="3" t="s">
        <v>48</v>
      </c>
      <c r="AO69" s="3" t="s">
        <v>47</v>
      </c>
      <c r="AP69" s="3" t="s">
        <v>48</v>
      </c>
      <c r="AU69" s="3">
        <v>0</v>
      </c>
      <c r="AV69" s="3">
        <v>11</v>
      </c>
      <c r="AW69" s="3">
        <v>1</v>
      </c>
      <c r="AX69" s="3">
        <v>11</v>
      </c>
      <c r="AY69" s="3">
        <v>100</v>
      </c>
      <c r="AZ69" s="6" t="str">
        <f t="shared" si="11"/>
        <v>1773.7</v>
      </c>
      <c r="BC69" s="12" t="s">
        <v>4868</v>
      </c>
      <c r="BF69" s="12" t="s">
        <v>1468</v>
      </c>
      <c r="BG69" s="12" t="s">
        <v>4631</v>
      </c>
      <c r="BH69" s="12" t="s">
        <v>4868</v>
      </c>
      <c r="BJ69" s="12">
        <f t="shared" si="12"/>
        <v>0</v>
      </c>
      <c r="BK69" s="12">
        <f t="shared" si="13"/>
        <v>0</v>
      </c>
      <c r="CQ69" s="3" t="str">
        <f>CONCATENATE(baseURL!$A$1,baseURL!$B$1,baseURL!$C$1,".",C69,".",L69,".pkl&amp;seq=",BC69)</f>
        <v>http://proteomics.broadinstitute.org/millscripts/viewfeed.pl?side=xl&amp;cycle=1&amp;fixedMods=iaaC&amp;file=msdataSM/iPRG2012_nd/cpick_in/iPRG2012_nd.1773.7.2.pkl&amp;seq=DLSLSDyK</v>
      </c>
    </row>
    <row r="70" spans="1:95" x14ac:dyDescent="0.2">
      <c r="A70" s="3">
        <v>2286</v>
      </c>
      <c r="B70" s="2" t="s">
        <v>7414</v>
      </c>
      <c r="C70" s="2" t="s">
        <v>7407</v>
      </c>
      <c r="D70" s="3">
        <v>7872</v>
      </c>
      <c r="E70" s="3">
        <v>7865</v>
      </c>
      <c r="F70" s="3">
        <v>42425</v>
      </c>
      <c r="G70" s="3">
        <v>9884</v>
      </c>
      <c r="H70" s="3">
        <v>31.585999999999999</v>
      </c>
      <c r="I70" s="30">
        <v>510.71884999999997</v>
      </c>
      <c r="J70" s="30">
        <v>510.71839249999999</v>
      </c>
      <c r="K70" s="30">
        <v>4.6000000000000001E-4</v>
      </c>
      <c r="L70" s="3">
        <v>2</v>
      </c>
      <c r="M70" s="3">
        <v>2</v>
      </c>
      <c r="N70" s="10">
        <f t="shared" si="7"/>
        <v>1</v>
      </c>
      <c r="O70" s="35">
        <v>2</v>
      </c>
      <c r="P70" s="17"/>
      <c r="Q70" s="40">
        <v>1020.42853</v>
      </c>
      <c r="R70" s="40">
        <v>510.71791000000002</v>
      </c>
      <c r="S70" s="18">
        <f t="shared" si="8"/>
        <v>1.8405463790320342</v>
      </c>
      <c r="T70" s="18">
        <f t="shared" si="9"/>
        <v>0.94474854029598532</v>
      </c>
      <c r="U70" s="18">
        <f t="shared" si="10"/>
        <v>0.37202533190003745</v>
      </c>
      <c r="V70" s="30">
        <v>510.71809999999999</v>
      </c>
      <c r="W70" s="3" t="s">
        <v>47</v>
      </c>
      <c r="Z70" s="3" t="s">
        <v>47</v>
      </c>
      <c r="AA70" s="3" t="s">
        <v>47</v>
      </c>
      <c r="AB70" s="12" t="s">
        <v>47</v>
      </c>
      <c r="AC70" s="3" t="s">
        <v>47</v>
      </c>
      <c r="AD70" s="3" t="s">
        <v>47</v>
      </c>
      <c r="AE70" s="3" t="s">
        <v>47</v>
      </c>
      <c r="AF70" s="3" t="s">
        <v>48</v>
      </c>
      <c r="AG70" s="3" t="s">
        <v>48</v>
      </c>
      <c r="AH70" s="3" t="s">
        <v>47</v>
      </c>
      <c r="AI70" s="3" t="s">
        <v>47</v>
      </c>
      <c r="AJ70" s="3" t="s">
        <v>47</v>
      </c>
      <c r="AK70" s="3" t="s">
        <v>47</v>
      </c>
      <c r="AL70" s="3" t="s">
        <v>48</v>
      </c>
      <c r="AO70" s="3" t="s">
        <v>47</v>
      </c>
      <c r="AP70" s="3" t="s">
        <v>48</v>
      </c>
      <c r="AU70" s="3">
        <v>0</v>
      </c>
      <c r="AV70" s="3">
        <v>12</v>
      </c>
      <c r="AW70" s="3">
        <v>3</v>
      </c>
      <c r="AX70" s="3">
        <v>10</v>
      </c>
      <c r="AY70" s="3">
        <v>83.33</v>
      </c>
      <c r="AZ70" s="6" t="str">
        <f t="shared" si="11"/>
        <v>2020.4</v>
      </c>
      <c r="BC70" s="12" t="s">
        <v>7415</v>
      </c>
      <c r="BF70" s="12" t="s">
        <v>1468</v>
      </c>
      <c r="BG70" s="12" t="s">
        <v>4631</v>
      </c>
      <c r="BJ70" s="12">
        <f t="shared" si="12"/>
        <v>0</v>
      </c>
      <c r="BK70" s="12">
        <f t="shared" si="13"/>
        <v>0</v>
      </c>
      <c r="BX70" s="3" t="s">
        <v>7416</v>
      </c>
      <c r="CF70" s="3" t="s">
        <v>7417</v>
      </c>
      <c r="CQ70" s="3" t="str">
        <f>CONCATENATE(baseURL!$A$1,baseURL!$B$1,baseURL!$C$1,".",C70,".",L70,".pkl&amp;seq=",BC70)</f>
        <v>http://proteomics.broadinstitute.org/millscripts/viewfeed.pl?side=xl&amp;cycle=1&amp;fixedMods=iaaC&amp;file=msdataSM/iPRG2012_nd/cpick_in/iPRG2012_nd.2020.4.2.pkl&amp;seq=DLsLSDYK</v>
      </c>
    </row>
    <row r="71" spans="1:95" x14ac:dyDescent="0.2">
      <c r="A71" s="3">
        <v>1778</v>
      </c>
      <c r="B71" s="2" t="s">
        <v>7524</v>
      </c>
      <c r="C71" s="2" t="s">
        <v>7525</v>
      </c>
      <c r="D71" s="3">
        <v>7959</v>
      </c>
      <c r="E71" s="3">
        <v>7952</v>
      </c>
      <c r="F71" s="3">
        <v>42655</v>
      </c>
      <c r="G71" s="3">
        <v>9982</v>
      </c>
      <c r="H71" s="3">
        <v>31.849299999999999</v>
      </c>
      <c r="I71" s="30">
        <v>510.71904000000001</v>
      </c>
      <c r="J71" s="30">
        <v>510.71738879999998</v>
      </c>
      <c r="K71" s="30">
        <v>1.65E-3</v>
      </c>
      <c r="L71" s="3">
        <v>2</v>
      </c>
      <c r="M71" s="3">
        <v>2</v>
      </c>
      <c r="N71" s="10">
        <f t="shared" si="7"/>
        <v>1</v>
      </c>
      <c r="O71" s="35">
        <v>2</v>
      </c>
      <c r="P71" s="17"/>
      <c r="Q71" s="40">
        <v>1020.42853</v>
      </c>
      <c r="R71" s="40">
        <v>510.71791000000002</v>
      </c>
      <c r="S71" s="18">
        <f t="shared" si="8"/>
        <v>2.2125717110433727</v>
      </c>
      <c r="T71" s="18">
        <f t="shared" si="9"/>
        <v>-1.0205242264501158</v>
      </c>
      <c r="U71" s="18">
        <f t="shared" si="10"/>
        <v>-1.5860027309426248</v>
      </c>
      <c r="V71" s="30">
        <v>510.71710000000002</v>
      </c>
      <c r="W71" s="3" t="s">
        <v>47</v>
      </c>
      <c r="X71" s="3" t="s">
        <v>47</v>
      </c>
      <c r="Y71" s="3" t="s">
        <v>47</v>
      </c>
      <c r="Z71" s="3" t="s">
        <v>48</v>
      </c>
      <c r="AB71" s="12" t="s">
        <v>47</v>
      </c>
      <c r="AC71" s="3" t="s">
        <v>47</v>
      </c>
      <c r="AE71" s="3" t="s">
        <v>47</v>
      </c>
      <c r="AF71" s="3" t="s">
        <v>48</v>
      </c>
      <c r="AG71" s="3" t="s">
        <v>48</v>
      </c>
      <c r="AI71" s="3" t="s">
        <v>47</v>
      </c>
      <c r="AK71" s="3" t="s">
        <v>48</v>
      </c>
      <c r="AL71" s="3" t="s">
        <v>48</v>
      </c>
      <c r="AM71" s="3" t="s">
        <v>47</v>
      </c>
      <c r="AO71" s="3" t="s">
        <v>47</v>
      </c>
      <c r="AP71" s="3" t="s">
        <v>48</v>
      </c>
      <c r="AU71" s="3">
        <v>0</v>
      </c>
      <c r="AV71" s="3">
        <v>9</v>
      </c>
      <c r="AW71" s="3">
        <v>3</v>
      </c>
      <c r="AX71" s="3">
        <v>7</v>
      </c>
      <c r="AY71" s="3">
        <v>77.78</v>
      </c>
      <c r="AZ71" s="6" t="str">
        <f t="shared" si="11"/>
        <v>2031.3</v>
      </c>
      <c r="BC71" s="12" t="s">
        <v>7415</v>
      </c>
      <c r="BF71" s="12" t="s">
        <v>1468</v>
      </c>
      <c r="BG71" s="12" t="s">
        <v>4631</v>
      </c>
      <c r="BJ71" s="12">
        <f t="shared" si="12"/>
        <v>0</v>
      </c>
      <c r="BK71" s="12">
        <f t="shared" si="13"/>
        <v>0</v>
      </c>
      <c r="BX71" s="3" t="s">
        <v>7416</v>
      </c>
      <c r="CI71" s="3" t="s">
        <v>7526</v>
      </c>
      <c r="CQ71" s="3" t="str">
        <f>CONCATENATE(baseURL!$A$1,baseURL!$B$1,baseURL!$C$1,".",C71,".",L71,".pkl&amp;seq=",BC71)</f>
        <v>http://proteomics.broadinstitute.org/millscripts/viewfeed.pl?side=xl&amp;cycle=1&amp;fixedMods=iaaC&amp;file=msdataSM/iPRG2012_nd/cpick_in/iPRG2012_nd.2031.3.2.pkl&amp;seq=DLsLSDYK</v>
      </c>
    </row>
    <row r="72" spans="1:95" x14ac:dyDescent="0.2">
      <c r="A72" s="3">
        <v>746</v>
      </c>
      <c r="B72" s="2" t="s">
        <v>5008</v>
      </c>
      <c r="C72" s="2" t="s">
        <v>5009</v>
      </c>
      <c r="D72" s="3">
        <v>5569</v>
      </c>
      <c r="E72" s="3">
        <v>5566</v>
      </c>
      <c r="F72" s="3">
        <v>36297</v>
      </c>
      <c r="G72" s="3">
        <v>7293</v>
      </c>
      <c r="H72" s="3">
        <v>24.5913</v>
      </c>
      <c r="I72" s="30">
        <v>521.70869000000005</v>
      </c>
      <c r="J72" s="30">
        <v>521.70880820000002</v>
      </c>
      <c r="K72" s="30">
        <v>-1.2E-4</v>
      </c>
      <c r="L72" s="3">
        <v>2</v>
      </c>
      <c r="M72" s="3">
        <v>2</v>
      </c>
      <c r="N72" s="10">
        <f t="shared" si="7"/>
        <v>1</v>
      </c>
      <c r="O72" s="35">
        <v>2</v>
      </c>
      <c r="P72" s="17"/>
      <c r="Q72" s="40">
        <v>1042.41048</v>
      </c>
      <c r="R72" s="40">
        <v>521.70888000000002</v>
      </c>
      <c r="S72" s="18">
        <f t="shared" si="8"/>
        <v>-0.36418778222644677</v>
      </c>
      <c r="T72" s="18">
        <f t="shared" si="9"/>
        <v>-0.1376246461448411</v>
      </c>
      <c r="U72" s="18">
        <f t="shared" si="10"/>
        <v>-0.3450200042604048</v>
      </c>
      <c r="V72" s="30">
        <v>521.70870000000002</v>
      </c>
      <c r="W72" s="3" t="s">
        <v>47</v>
      </c>
      <c r="AD72" s="3" t="s">
        <v>47</v>
      </c>
      <c r="AE72" s="3" t="s">
        <v>47</v>
      </c>
      <c r="AF72" s="3" t="s">
        <v>47</v>
      </c>
      <c r="AI72" s="3" t="s">
        <v>52</v>
      </c>
      <c r="AU72" s="3">
        <v>0</v>
      </c>
      <c r="AV72" s="3">
        <v>4</v>
      </c>
      <c r="AW72" s="3">
        <v>1</v>
      </c>
      <c r="AX72" s="3">
        <v>4</v>
      </c>
      <c r="AY72" s="3">
        <v>100</v>
      </c>
      <c r="AZ72" s="6" t="str">
        <f t="shared" si="11"/>
        <v>1728.8</v>
      </c>
      <c r="BC72" s="12" t="s">
        <v>5010</v>
      </c>
      <c r="BF72" s="12" t="s">
        <v>1468</v>
      </c>
      <c r="BG72" s="12" t="s">
        <v>4631</v>
      </c>
      <c r="BJ72" s="12">
        <f t="shared" si="12"/>
        <v>0</v>
      </c>
      <c r="BK72" s="12">
        <f t="shared" si="13"/>
        <v>0</v>
      </c>
      <c r="BL72" s="3" t="s">
        <v>162</v>
      </c>
      <c r="BR72" s="3" t="s">
        <v>162</v>
      </c>
      <c r="CQ72" s="3" t="str">
        <f>CONCATENATE(baseURL!$A$1,baseURL!$B$1,baseURL!$C$1,".",C72,".",L72,".pkl&amp;seq=",BC72,"&amp;varMods=Sodiated-D")</f>
        <v>http://proteomics.broadinstitute.org/millscripts/viewfeed.pl?side=xl&amp;cycle=1&amp;fixedMods=iaaC&amp;file=msdataSM/iPRG2012_nd/cpick_in/iPRG2012_nd.1728.8.2.pkl&amp;seq=DLSLSdyK&amp;varMods=Sodiated-D</v>
      </c>
    </row>
    <row r="73" spans="1:95" x14ac:dyDescent="0.2">
      <c r="A73" s="3">
        <v>737</v>
      </c>
      <c r="B73" s="2" t="s">
        <v>5072</v>
      </c>
      <c r="C73" s="2" t="s">
        <v>5068</v>
      </c>
      <c r="D73" s="3">
        <v>5621</v>
      </c>
      <c r="E73" s="3">
        <v>5618</v>
      </c>
      <c r="F73" s="3">
        <v>36525</v>
      </c>
      <c r="G73" s="3">
        <v>7356</v>
      </c>
      <c r="H73" s="3">
        <v>24.852699999999999</v>
      </c>
      <c r="I73" s="30">
        <v>521.70896000000005</v>
      </c>
      <c r="J73" s="30">
        <v>521.70899169999996</v>
      </c>
      <c r="K73" s="30">
        <v>-3.0000000000000001E-5</v>
      </c>
      <c r="L73" s="3">
        <v>2</v>
      </c>
      <c r="M73" s="3">
        <v>2</v>
      </c>
      <c r="N73" s="10">
        <f t="shared" si="7"/>
        <v>1</v>
      </c>
      <c r="O73" s="35">
        <v>2</v>
      </c>
      <c r="P73" s="17"/>
      <c r="Q73" s="40">
        <v>1042.41048</v>
      </c>
      <c r="R73" s="40">
        <v>521.70888000000002</v>
      </c>
      <c r="S73" s="18">
        <f t="shared" si="8"/>
        <v>0.15334222416416046</v>
      </c>
      <c r="T73" s="18">
        <f t="shared" si="9"/>
        <v>0.21410408029472222</v>
      </c>
      <c r="U73" s="18">
        <f t="shared" si="10"/>
        <v>-0.3450200042604048</v>
      </c>
      <c r="V73" s="30">
        <v>521.70870000000002</v>
      </c>
      <c r="W73" s="3" t="s">
        <v>47</v>
      </c>
      <c r="Z73" s="3" t="s">
        <v>52</v>
      </c>
      <c r="AB73" s="12" t="s">
        <v>52</v>
      </c>
      <c r="AD73" s="3" t="s">
        <v>47</v>
      </c>
      <c r="AE73" s="3" t="s">
        <v>47</v>
      </c>
      <c r="AF73" s="3" t="s">
        <v>47</v>
      </c>
      <c r="AU73" s="3">
        <v>0</v>
      </c>
      <c r="AV73" s="3">
        <v>4</v>
      </c>
      <c r="AW73" s="3">
        <v>2</v>
      </c>
      <c r="AX73" s="3">
        <v>3</v>
      </c>
      <c r="AY73" s="3">
        <v>75</v>
      </c>
      <c r="AZ73" s="6" t="str">
        <f t="shared" si="11"/>
        <v>1739.5</v>
      </c>
      <c r="BC73" s="12" t="s">
        <v>5010</v>
      </c>
      <c r="BF73" s="12" t="s">
        <v>1468</v>
      </c>
      <c r="BG73" s="12" t="s">
        <v>4631</v>
      </c>
      <c r="BJ73" s="12">
        <f t="shared" si="12"/>
        <v>0</v>
      </c>
      <c r="BK73" s="12">
        <f t="shared" si="13"/>
        <v>0</v>
      </c>
      <c r="BL73" s="3" t="s">
        <v>162</v>
      </c>
      <c r="BR73" s="3" t="s">
        <v>162</v>
      </c>
      <c r="BZ73" s="3" t="s">
        <v>5073</v>
      </c>
      <c r="CQ73" s="3" t="str">
        <f>CONCATENATE(baseURL!$A$1,baseURL!$B$1,baseURL!$C$1,".",C73,".",L73,".pkl&amp;seq=",BC73,"&amp;varMods=Sodiated-D")</f>
        <v>http://proteomics.broadinstitute.org/millscripts/viewfeed.pl?side=xl&amp;cycle=1&amp;fixedMods=iaaC&amp;file=msdataSM/iPRG2012_nd/cpick_in/iPRG2012_nd.1739.5.2.pkl&amp;seq=DLSLSdyK&amp;varMods=Sodiated-D</v>
      </c>
    </row>
    <row r="74" spans="1:95" x14ac:dyDescent="0.2">
      <c r="A74" s="3">
        <v>1767</v>
      </c>
      <c r="B74" s="2" t="s">
        <v>4628</v>
      </c>
      <c r="C74" s="2" t="s">
        <v>4629</v>
      </c>
      <c r="D74" s="3">
        <v>5280</v>
      </c>
      <c r="E74" s="3">
        <v>5277</v>
      </c>
      <c r="F74" s="3">
        <v>35203</v>
      </c>
      <c r="G74" s="3">
        <v>6952</v>
      </c>
      <c r="H74" s="3">
        <v>23.354700000000001</v>
      </c>
      <c r="I74" s="30">
        <v>550.69920999999999</v>
      </c>
      <c r="J74" s="30">
        <v>550.69921309999995</v>
      </c>
      <c r="K74" s="30">
        <v>0</v>
      </c>
      <c r="L74" s="3">
        <v>2</v>
      </c>
      <c r="M74" s="3">
        <v>0</v>
      </c>
      <c r="N74" s="10">
        <f t="shared" si="7"/>
        <v>1</v>
      </c>
      <c r="O74" s="35">
        <v>2</v>
      </c>
      <c r="P74" s="17"/>
      <c r="Q74" s="40">
        <v>1100.3948700000001</v>
      </c>
      <c r="R74" s="40">
        <v>550.70106999999996</v>
      </c>
      <c r="S74" s="18">
        <f t="shared" si="8"/>
        <v>-3.3775129581010472</v>
      </c>
      <c r="T74" s="18">
        <f t="shared" si="9"/>
        <v>-3.3718837699135844</v>
      </c>
      <c r="U74" s="18">
        <f t="shared" si="10"/>
        <v>-3.3956716298732892</v>
      </c>
      <c r="V74" s="30">
        <v>550.69920000000002</v>
      </c>
      <c r="W74" s="3" t="s">
        <v>47</v>
      </c>
      <c r="X74" s="3" t="s">
        <v>47</v>
      </c>
      <c r="Z74" s="3" t="s">
        <v>48</v>
      </c>
      <c r="AC74" s="3" t="s">
        <v>47</v>
      </c>
      <c r="AE74" s="3" t="s">
        <v>47</v>
      </c>
      <c r="AG74" s="3" t="s">
        <v>48</v>
      </c>
      <c r="AI74" s="3" t="s">
        <v>48</v>
      </c>
      <c r="AL74" s="3" t="s">
        <v>48</v>
      </c>
      <c r="AU74" s="3">
        <v>0</v>
      </c>
      <c r="AV74" s="3">
        <v>4</v>
      </c>
      <c r="AW74" s="3">
        <v>1</v>
      </c>
      <c r="AX74" s="3">
        <v>4</v>
      </c>
      <c r="AY74" s="3">
        <v>100</v>
      </c>
      <c r="AZ74" s="6" t="str">
        <f t="shared" si="11"/>
        <v>1676.6</v>
      </c>
      <c r="BC74" s="12" t="s">
        <v>4630</v>
      </c>
      <c r="BF74" s="12" t="s">
        <v>1468</v>
      </c>
      <c r="BG74" s="12" t="s">
        <v>4631</v>
      </c>
      <c r="BH74" s="12" t="s">
        <v>4630</v>
      </c>
      <c r="BJ74" s="12">
        <f t="shared" si="12"/>
        <v>0</v>
      </c>
      <c r="BK74" s="12">
        <f t="shared" si="13"/>
        <v>0</v>
      </c>
      <c r="CQ74" s="3" t="str">
        <f>CONCATENATE(baseURL!$A$1,baseURL!$B$1,baseURL!$C$1,".",C74,".",L74,".pkl&amp;seq=",BC74)</f>
        <v>http://proteomics.broadinstitute.org/millscripts/viewfeed.pl?side=xl&amp;cycle=1&amp;fixedMods=iaaC&amp;file=msdataSM/iPRG2012_nd/cpick_in/iPRG2012_nd.1676.6.2.pkl&amp;seq=DLsLSDyK</v>
      </c>
    </row>
    <row r="75" spans="1:95" x14ac:dyDescent="0.2">
      <c r="A75" s="3">
        <v>572</v>
      </c>
      <c r="B75" s="2" t="s">
        <v>6187</v>
      </c>
      <c r="C75" s="2" t="s">
        <v>6188</v>
      </c>
      <c r="D75" s="3">
        <v>6660</v>
      </c>
      <c r="E75" s="3">
        <v>6656</v>
      </c>
      <c r="F75" s="3">
        <v>39382</v>
      </c>
      <c r="G75" s="3">
        <v>8530</v>
      </c>
      <c r="H75" s="3">
        <v>28.095300000000002</v>
      </c>
      <c r="I75" s="30">
        <v>550.70268999999996</v>
      </c>
      <c r="J75" s="30">
        <v>550.70199960000002</v>
      </c>
      <c r="K75" s="30">
        <v>6.8999999999999997E-4</v>
      </c>
      <c r="L75" s="3">
        <v>2</v>
      </c>
      <c r="M75" s="3">
        <v>2</v>
      </c>
      <c r="N75" s="10">
        <f t="shared" si="7"/>
        <v>1</v>
      </c>
      <c r="O75" s="35">
        <v>2</v>
      </c>
      <c r="P75" s="17"/>
      <c r="Q75" s="40">
        <v>1100.3948700000001</v>
      </c>
      <c r="R75" s="40">
        <v>550.70106999999996</v>
      </c>
      <c r="S75" s="18">
        <f t="shared" si="8"/>
        <v>2.9417048345350398</v>
      </c>
      <c r="T75" s="18">
        <f t="shared" si="9"/>
        <v>1.688030132324142</v>
      </c>
      <c r="U75" s="18">
        <f t="shared" si="10"/>
        <v>1.1439963245414044</v>
      </c>
      <c r="V75" s="30">
        <v>550.70169999999996</v>
      </c>
      <c r="W75" s="3" t="s">
        <v>47</v>
      </c>
      <c r="X75" s="3" t="s">
        <v>47</v>
      </c>
      <c r="Z75" s="3" t="s">
        <v>48</v>
      </c>
      <c r="AB75" s="12" t="s">
        <v>48</v>
      </c>
      <c r="AC75" s="3" t="s">
        <v>47</v>
      </c>
      <c r="AD75" s="3" t="s">
        <v>47</v>
      </c>
      <c r="AE75" s="3" t="s">
        <v>47</v>
      </c>
      <c r="AF75" s="3" t="s">
        <v>48</v>
      </c>
      <c r="AG75" s="3" t="s">
        <v>47</v>
      </c>
      <c r="AH75" s="3" t="s">
        <v>47</v>
      </c>
      <c r="AI75" s="3" t="s">
        <v>47</v>
      </c>
      <c r="AK75" s="3" t="s">
        <v>48</v>
      </c>
      <c r="AL75" s="3" t="s">
        <v>47</v>
      </c>
      <c r="AO75" s="3" t="s">
        <v>47</v>
      </c>
      <c r="AP75" s="3" t="s">
        <v>48</v>
      </c>
      <c r="AR75" s="3" t="s">
        <v>47</v>
      </c>
      <c r="AU75" s="3">
        <v>0</v>
      </c>
      <c r="AV75" s="3">
        <v>11</v>
      </c>
      <c r="AW75" s="3">
        <v>2</v>
      </c>
      <c r="AX75" s="3">
        <v>10</v>
      </c>
      <c r="AY75" s="3">
        <v>90.91</v>
      </c>
      <c r="AZ75" s="6" t="str">
        <f t="shared" si="11"/>
        <v>1875.6</v>
      </c>
      <c r="BC75" s="12" t="s">
        <v>4630</v>
      </c>
      <c r="BF75" s="12" t="s">
        <v>1468</v>
      </c>
      <c r="BG75" s="12" t="s">
        <v>4631</v>
      </c>
      <c r="BH75" s="12" t="s">
        <v>4630</v>
      </c>
      <c r="BJ75" s="12">
        <f t="shared" si="12"/>
        <v>0</v>
      </c>
      <c r="BK75" s="12">
        <f t="shared" si="13"/>
        <v>0</v>
      </c>
      <c r="CH75" s="3" t="s">
        <v>5073</v>
      </c>
      <c r="CQ75" s="3" t="str">
        <f>CONCATENATE(baseURL!$A$1,baseURL!$B$1,baseURL!$C$1,".",C75,".",L75,".pkl&amp;seq=",BC75)</f>
        <v>http://proteomics.broadinstitute.org/millscripts/viewfeed.pl?side=xl&amp;cycle=1&amp;fixedMods=iaaC&amp;file=msdataSM/iPRG2012_nd/cpick_in/iPRG2012_nd.1875.6.2.pkl&amp;seq=DLsLSDyK</v>
      </c>
    </row>
    <row r="76" spans="1:95" x14ac:dyDescent="0.2">
      <c r="A76" s="3">
        <v>543</v>
      </c>
      <c r="B76" s="2" t="s">
        <v>6293</v>
      </c>
      <c r="C76" s="2" t="s">
        <v>6278</v>
      </c>
      <c r="D76" s="3">
        <v>6743</v>
      </c>
      <c r="E76" s="3">
        <v>6739</v>
      </c>
      <c r="F76" s="3">
        <v>39614</v>
      </c>
      <c r="G76" s="3">
        <v>8624</v>
      </c>
      <c r="H76" s="3">
        <v>28.361899999999999</v>
      </c>
      <c r="I76" s="30">
        <v>550.70155</v>
      </c>
      <c r="J76" s="30">
        <v>550.70152570000005</v>
      </c>
      <c r="K76" s="30">
        <v>2.0000000000000002E-5</v>
      </c>
      <c r="L76" s="3">
        <v>2</v>
      </c>
      <c r="M76" s="3">
        <v>2</v>
      </c>
      <c r="N76" s="10">
        <f t="shared" si="7"/>
        <v>1</v>
      </c>
      <c r="O76" s="35">
        <v>2</v>
      </c>
      <c r="P76" s="17"/>
      <c r="Q76" s="40">
        <v>1100.3948700000001</v>
      </c>
      <c r="R76" s="40">
        <v>550.70106999999996</v>
      </c>
      <c r="S76" s="18">
        <f t="shared" si="8"/>
        <v>0.87161624733845489</v>
      </c>
      <c r="T76" s="18">
        <f t="shared" si="9"/>
        <v>0.82749067491126294</v>
      </c>
      <c r="U76" s="18">
        <f t="shared" si="10"/>
        <v>1.1439963245414044</v>
      </c>
      <c r="V76" s="30">
        <v>550.70169999999996</v>
      </c>
      <c r="W76" s="3" t="s">
        <v>47</v>
      </c>
      <c r="X76" s="3" t="s">
        <v>47</v>
      </c>
      <c r="Z76" s="3" t="s">
        <v>47</v>
      </c>
      <c r="AB76" s="12" t="s">
        <v>48</v>
      </c>
      <c r="AC76" s="3" t="s">
        <v>47</v>
      </c>
      <c r="AD76" s="3" t="s">
        <v>47</v>
      </c>
      <c r="AE76" s="3" t="s">
        <v>47</v>
      </c>
      <c r="AF76" s="3" t="s">
        <v>47</v>
      </c>
      <c r="AG76" s="3" t="s">
        <v>47</v>
      </c>
      <c r="AH76" s="3" t="s">
        <v>47</v>
      </c>
      <c r="AI76" s="3" t="s">
        <v>47</v>
      </c>
      <c r="AJ76" s="3" t="s">
        <v>47</v>
      </c>
      <c r="AK76" s="3" t="s">
        <v>47</v>
      </c>
      <c r="AL76" s="3" t="s">
        <v>47</v>
      </c>
      <c r="AO76" s="3" t="s">
        <v>47</v>
      </c>
      <c r="AP76" s="3" t="s">
        <v>48</v>
      </c>
      <c r="AR76" s="3" t="s">
        <v>47</v>
      </c>
      <c r="AU76" s="3">
        <v>0</v>
      </c>
      <c r="AV76" s="3">
        <v>15</v>
      </c>
      <c r="AW76" s="3">
        <v>3</v>
      </c>
      <c r="AX76" s="3">
        <v>13</v>
      </c>
      <c r="AY76" s="3">
        <v>86.67</v>
      </c>
      <c r="AZ76" s="6" t="str">
        <f t="shared" si="11"/>
        <v>1886.7</v>
      </c>
      <c r="BC76" s="12" t="s">
        <v>4630</v>
      </c>
      <c r="BF76" s="12" t="s">
        <v>1468</v>
      </c>
      <c r="BG76" s="12" t="s">
        <v>4631</v>
      </c>
      <c r="BH76" s="12" t="s">
        <v>4630</v>
      </c>
      <c r="BJ76" s="12">
        <f t="shared" si="12"/>
        <v>0</v>
      </c>
      <c r="BK76" s="12">
        <f t="shared" si="13"/>
        <v>0</v>
      </c>
      <c r="CH76" s="3" t="s">
        <v>5073</v>
      </c>
      <c r="CK76" s="3" t="s">
        <v>6294</v>
      </c>
      <c r="CQ76" s="3" t="str">
        <f>CONCATENATE(baseURL!$A$1,baseURL!$B$1,baseURL!$C$1,".",C76,".",L76,".pkl&amp;seq=",BC76)</f>
        <v>http://proteomics.broadinstitute.org/millscripts/viewfeed.pl?side=xl&amp;cycle=1&amp;fixedMods=iaaC&amp;file=msdataSM/iPRG2012_nd/cpick_in/iPRG2012_nd.1886.7.2.pkl&amp;seq=DLsLSDyK</v>
      </c>
    </row>
    <row r="77" spans="1:95" x14ac:dyDescent="0.2">
      <c r="A77" s="3">
        <v>542</v>
      </c>
      <c r="B77" s="2" t="s">
        <v>6374</v>
      </c>
      <c r="C77" s="2" t="s">
        <v>6375</v>
      </c>
      <c r="D77" s="3">
        <v>6835</v>
      </c>
      <c r="E77" s="3">
        <v>6831</v>
      </c>
      <c r="F77" s="3">
        <v>39843</v>
      </c>
      <c r="G77" s="3">
        <v>8727</v>
      </c>
      <c r="H77" s="3">
        <v>28.624300000000002</v>
      </c>
      <c r="I77" s="30">
        <v>550.70234000000005</v>
      </c>
      <c r="J77" s="30">
        <v>550.70208709999997</v>
      </c>
      <c r="K77" s="30">
        <v>2.5000000000000001E-4</v>
      </c>
      <c r="L77" s="3">
        <v>2</v>
      </c>
      <c r="M77" s="3">
        <v>2</v>
      </c>
      <c r="N77" s="10">
        <f t="shared" si="7"/>
        <v>1</v>
      </c>
      <c r="O77" s="35">
        <v>2</v>
      </c>
      <c r="P77" s="17"/>
      <c r="Q77" s="40">
        <v>1100.3948700000001</v>
      </c>
      <c r="R77" s="40">
        <v>550.70106999999996</v>
      </c>
      <c r="S77" s="18">
        <f t="shared" si="8"/>
        <v>2.306151321061491</v>
      </c>
      <c r="T77" s="18">
        <f t="shared" si="9"/>
        <v>1.8469185106409194</v>
      </c>
      <c r="U77" s="18">
        <f t="shared" si="10"/>
        <v>1.8703431972890434</v>
      </c>
      <c r="V77" s="30">
        <v>550.70209999999997</v>
      </c>
      <c r="W77" s="3" t="s">
        <v>47</v>
      </c>
      <c r="X77" s="3" t="s">
        <v>47</v>
      </c>
      <c r="Z77" s="3" t="s">
        <v>47</v>
      </c>
      <c r="AB77" s="12" t="s">
        <v>47</v>
      </c>
      <c r="AC77" s="3" t="s">
        <v>47</v>
      </c>
      <c r="AD77" s="3" t="s">
        <v>47</v>
      </c>
      <c r="AE77" s="3" t="s">
        <v>47</v>
      </c>
      <c r="AF77" s="3" t="s">
        <v>47</v>
      </c>
      <c r="AG77" s="3" t="s">
        <v>47</v>
      </c>
      <c r="AH77" s="3" t="s">
        <v>47</v>
      </c>
      <c r="AI77" s="3" t="s">
        <v>47</v>
      </c>
      <c r="AJ77" s="3" t="s">
        <v>47</v>
      </c>
      <c r="AK77" s="3" t="s">
        <v>47</v>
      </c>
      <c r="AL77" s="3" t="s">
        <v>47</v>
      </c>
      <c r="AO77" s="3" t="s">
        <v>48</v>
      </c>
      <c r="AP77" s="3" t="s">
        <v>48</v>
      </c>
      <c r="AR77" s="3" t="s">
        <v>47</v>
      </c>
      <c r="AU77" s="3">
        <v>0</v>
      </c>
      <c r="AV77" s="3">
        <v>15</v>
      </c>
      <c r="AW77" s="3">
        <v>2</v>
      </c>
      <c r="AX77" s="3">
        <v>14</v>
      </c>
      <c r="AY77" s="3">
        <v>93.33</v>
      </c>
      <c r="AZ77" s="6" t="str">
        <f t="shared" si="11"/>
        <v>1897.5</v>
      </c>
      <c r="BC77" s="12" t="s">
        <v>4630</v>
      </c>
      <c r="BF77" s="12" t="s">
        <v>1468</v>
      </c>
      <c r="BG77" s="12" t="s">
        <v>4631</v>
      </c>
      <c r="BH77" s="12" t="s">
        <v>4630</v>
      </c>
      <c r="BJ77" s="12">
        <f t="shared" si="12"/>
        <v>0</v>
      </c>
      <c r="BK77" s="12">
        <f t="shared" si="13"/>
        <v>0</v>
      </c>
      <c r="CH77" s="3" t="s">
        <v>5073</v>
      </c>
      <c r="CQ77" s="3" t="str">
        <f>CONCATENATE(baseURL!$A$1,baseURL!$B$1,baseURL!$C$1,".",C77,".",L77,".pkl&amp;seq=",BC77)</f>
        <v>http://proteomics.broadinstitute.org/millscripts/viewfeed.pl?side=xl&amp;cycle=1&amp;fixedMods=iaaC&amp;file=msdataSM/iPRG2012_nd/cpick_in/iPRG2012_nd.1897.5.2.pkl&amp;seq=DLsLSDyK</v>
      </c>
    </row>
    <row r="78" spans="1:95" x14ac:dyDescent="0.2">
      <c r="A78" s="3">
        <v>544</v>
      </c>
      <c r="B78" s="2" t="s">
        <v>6464</v>
      </c>
      <c r="C78" s="2" t="s">
        <v>6465</v>
      </c>
      <c r="D78" s="3">
        <v>6941</v>
      </c>
      <c r="E78" s="3">
        <v>6936</v>
      </c>
      <c r="F78" s="3">
        <v>40076</v>
      </c>
      <c r="G78" s="3">
        <v>8843</v>
      </c>
      <c r="H78" s="3">
        <v>28.8887</v>
      </c>
      <c r="I78" s="30">
        <v>550.70236</v>
      </c>
      <c r="J78" s="30">
        <v>550.70205569999996</v>
      </c>
      <c r="K78" s="30">
        <v>2.9999999999999997E-4</v>
      </c>
      <c r="L78" s="3">
        <v>2</v>
      </c>
      <c r="M78" s="3">
        <v>2</v>
      </c>
      <c r="N78" s="10">
        <f t="shared" si="7"/>
        <v>1</v>
      </c>
      <c r="O78" s="35">
        <v>2</v>
      </c>
      <c r="P78" s="17"/>
      <c r="Q78" s="40">
        <v>1100.3948700000001</v>
      </c>
      <c r="R78" s="40">
        <v>550.70106999999996</v>
      </c>
      <c r="S78" s="18">
        <f t="shared" si="8"/>
        <v>2.3424686646059749</v>
      </c>
      <c r="T78" s="18">
        <f t="shared" si="9"/>
        <v>1.7899002811109275</v>
      </c>
      <c r="U78" s="18">
        <f t="shared" si="10"/>
        <v>1.8703431972890434</v>
      </c>
      <c r="V78" s="30">
        <v>550.70209999999997</v>
      </c>
      <c r="W78" s="3" t="s">
        <v>47</v>
      </c>
      <c r="X78" s="3" t="s">
        <v>47</v>
      </c>
      <c r="Z78" s="3" t="s">
        <v>47</v>
      </c>
      <c r="AB78" s="12" t="s">
        <v>47</v>
      </c>
      <c r="AC78" s="3" t="s">
        <v>47</v>
      </c>
      <c r="AD78" s="3" t="s">
        <v>47</v>
      </c>
      <c r="AE78" s="3" t="s">
        <v>47</v>
      </c>
      <c r="AF78" s="3" t="s">
        <v>47</v>
      </c>
      <c r="AG78" s="3" t="s">
        <v>47</v>
      </c>
      <c r="AH78" s="3" t="s">
        <v>47</v>
      </c>
      <c r="AI78" s="3" t="s">
        <v>47</v>
      </c>
      <c r="AJ78" s="3" t="s">
        <v>47</v>
      </c>
      <c r="AK78" s="3" t="s">
        <v>47</v>
      </c>
      <c r="AL78" s="3" t="s">
        <v>47</v>
      </c>
      <c r="AO78" s="3" t="s">
        <v>47</v>
      </c>
      <c r="AP78" s="3" t="s">
        <v>48</v>
      </c>
      <c r="AR78" s="3" t="s">
        <v>47</v>
      </c>
      <c r="AU78" s="3">
        <v>0</v>
      </c>
      <c r="AV78" s="3">
        <v>16</v>
      </c>
      <c r="AW78" s="3">
        <v>2</v>
      </c>
      <c r="AX78" s="3">
        <v>15</v>
      </c>
      <c r="AY78" s="3">
        <v>93.75</v>
      </c>
      <c r="AZ78" s="6" t="str">
        <f t="shared" si="11"/>
        <v>1908.7</v>
      </c>
      <c r="BC78" s="12" t="s">
        <v>4630</v>
      </c>
      <c r="BF78" s="12" t="s">
        <v>1468</v>
      </c>
      <c r="BG78" s="12" t="s">
        <v>4631</v>
      </c>
      <c r="BH78" s="12" t="s">
        <v>4630</v>
      </c>
      <c r="BJ78" s="12">
        <f t="shared" si="12"/>
        <v>0</v>
      </c>
      <c r="BK78" s="12">
        <f t="shared" si="13"/>
        <v>0</v>
      </c>
      <c r="CH78" s="3" t="s">
        <v>5073</v>
      </c>
      <c r="CQ78" s="3" t="str">
        <f>CONCATENATE(baseURL!$A$1,baseURL!$B$1,baseURL!$C$1,".",C78,".",L78,".pkl&amp;seq=",BC78)</f>
        <v>http://proteomics.broadinstitute.org/millscripts/viewfeed.pl?side=xl&amp;cycle=1&amp;fixedMods=iaaC&amp;file=msdataSM/iPRG2012_nd/cpick_in/iPRG2012_nd.1908.7.2.pkl&amp;seq=DLsLSDyK</v>
      </c>
    </row>
    <row r="79" spans="1:95" x14ac:dyDescent="0.2">
      <c r="A79" s="3">
        <v>541</v>
      </c>
      <c r="B79" s="2" t="s">
        <v>6554</v>
      </c>
      <c r="C79" s="2" t="s">
        <v>6555</v>
      </c>
      <c r="D79" s="3">
        <v>7038</v>
      </c>
      <c r="E79" s="3">
        <v>7033</v>
      </c>
      <c r="F79" s="3">
        <v>40305</v>
      </c>
      <c r="G79" s="3">
        <v>8951</v>
      </c>
      <c r="H79" s="3">
        <v>29.148599999999998</v>
      </c>
      <c r="I79" s="30">
        <v>550.70362999999998</v>
      </c>
      <c r="J79" s="30">
        <v>550.70214499999997</v>
      </c>
      <c r="K79" s="30">
        <v>1.49E-3</v>
      </c>
      <c r="L79" s="3">
        <v>2</v>
      </c>
      <c r="M79" s="3">
        <v>2</v>
      </c>
      <c r="N79" s="10">
        <f t="shared" si="7"/>
        <v>1</v>
      </c>
      <c r="O79" s="35">
        <v>2</v>
      </c>
      <c r="P79" s="17"/>
      <c r="Q79" s="40">
        <v>1100.3948700000001</v>
      </c>
      <c r="R79" s="40">
        <v>550.70106999999996</v>
      </c>
      <c r="S79" s="18">
        <f t="shared" si="8"/>
        <v>4.6486199854610257</v>
      </c>
      <c r="T79" s="18">
        <f t="shared" si="9"/>
        <v>1.9520572204705724</v>
      </c>
      <c r="U79" s="18">
        <f t="shared" si="10"/>
        <v>1.8703431972890434</v>
      </c>
      <c r="V79" s="30">
        <v>550.70209999999997</v>
      </c>
      <c r="W79" s="3" t="s">
        <v>47</v>
      </c>
      <c r="X79" s="3" t="s">
        <v>47</v>
      </c>
      <c r="Z79" s="3" t="s">
        <v>47</v>
      </c>
      <c r="AB79" s="12" t="s">
        <v>47</v>
      </c>
      <c r="AC79" s="3" t="s">
        <v>47</v>
      </c>
      <c r="AD79" s="3" t="s">
        <v>47</v>
      </c>
      <c r="AE79" s="3" t="s">
        <v>47</v>
      </c>
      <c r="AF79" s="3" t="s">
        <v>47</v>
      </c>
      <c r="AG79" s="3" t="s">
        <v>47</v>
      </c>
      <c r="AH79" s="3" t="s">
        <v>47</v>
      </c>
      <c r="AI79" s="3" t="s">
        <v>47</v>
      </c>
      <c r="AJ79" s="3" t="s">
        <v>47</v>
      </c>
      <c r="AK79" s="3" t="s">
        <v>47</v>
      </c>
      <c r="AL79" s="3" t="s">
        <v>47</v>
      </c>
      <c r="AO79" s="3" t="s">
        <v>47</v>
      </c>
      <c r="AP79" s="3" t="s">
        <v>47</v>
      </c>
      <c r="AR79" s="3" t="s">
        <v>47</v>
      </c>
      <c r="AT79" s="3" t="s">
        <v>48</v>
      </c>
      <c r="AU79" s="3">
        <v>0</v>
      </c>
      <c r="AV79" s="3">
        <v>17</v>
      </c>
      <c r="AW79" s="3">
        <v>2</v>
      </c>
      <c r="AX79" s="3">
        <v>16</v>
      </c>
      <c r="AY79" s="3">
        <v>94.12</v>
      </c>
      <c r="AZ79" s="6" t="str">
        <f t="shared" si="11"/>
        <v>1919.5</v>
      </c>
      <c r="BC79" s="12" t="s">
        <v>4630</v>
      </c>
      <c r="BF79" s="12" t="s">
        <v>1468</v>
      </c>
      <c r="BG79" s="12" t="s">
        <v>4631</v>
      </c>
      <c r="BH79" s="12" t="s">
        <v>4630</v>
      </c>
      <c r="BJ79" s="12">
        <f t="shared" si="12"/>
        <v>0</v>
      </c>
      <c r="BK79" s="12">
        <f t="shared" si="13"/>
        <v>0</v>
      </c>
      <c r="CH79" s="3" t="s">
        <v>5073</v>
      </c>
      <c r="CQ79" s="3" t="str">
        <f>CONCATENATE(baseURL!$A$1,baseURL!$B$1,baseURL!$C$1,".",C79,".",L79,".pkl&amp;seq=",BC79)</f>
        <v>http://proteomics.broadinstitute.org/millscripts/viewfeed.pl?side=xl&amp;cycle=1&amp;fixedMods=iaaC&amp;file=msdataSM/iPRG2012_nd/cpick_in/iPRG2012_nd.1919.5.2.pkl&amp;seq=DLsLSDyK</v>
      </c>
    </row>
    <row r="80" spans="1:95" x14ac:dyDescent="0.2">
      <c r="A80" s="3">
        <v>545</v>
      </c>
      <c r="B80" s="2" t="s">
        <v>6646</v>
      </c>
      <c r="C80" s="2" t="s">
        <v>6632</v>
      </c>
      <c r="D80" s="3">
        <v>7113</v>
      </c>
      <c r="E80" s="3">
        <v>7108</v>
      </c>
      <c r="F80" s="3">
        <v>40537</v>
      </c>
      <c r="G80" s="3">
        <v>9037</v>
      </c>
      <c r="H80" s="3">
        <v>29.418299999999999</v>
      </c>
      <c r="I80" s="30">
        <v>550.70177999999999</v>
      </c>
      <c r="J80" s="30">
        <v>550.70156919999999</v>
      </c>
      <c r="K80" s="30">
        <v>2.1000000000000001E-4</v>
      </c>
      <c r="L80" s="3">
        <v>2</v>
      </c>
      <c r="M80" s="3">
        <v>2</v>
      </c>
      <c r="N80" s="10">
        <f t="shared" si="7"/>
        <v>1</v>
      </c>
      <c r="O80" s="35">
        <v>2</v>
      </c>
      <c r="P80" s="17"/>
      <c r="Q80" s="40">
        <v>1100.3948700000001</v>
      </c>
      <c r="R80" s="40">
        <v>550.70106999999996</v>
      </c>
      <c r="S80" s="18">
        <f t="shared" si="8"/>
        <v>1.2892656991322202</v>
      </c>
      <c r="T80" s="18">
        <f t="shared" si="9"/>
        <v>0.90648089722373548</v>
      </c>
      <c r="U80" s="18">
        <f t="shared" si="10"/>
        <v>1.1439963245414044</v>
      </c>
      <c r="V80" s="30">
        <v>550.70169999999996</v>
      </c>
      <c r="W80" s="3" t="s">
        <v>47</v>
      </c>
      <c r="X80" s="3" t="s">
        <v>47</v>
      </c>
      <c r="Z80" s="3" t="s">
        <v>47</v>
      </c>
      <c r="AB80" s="12" t="s">
        <v>47</v>
      </c>
      <c r="AC80" s="3" t="s">
        <v>47</v>
      </c>
      <c r="AD80" s="3" t="s">
        <v>47</v>
      </c>
      <c r="AE80" s="3" t="s">
        <v>47</v>
      </c>
      <c r="AF80" s="3" t="s">
        <v>47</v>
      </c>
      <c r="AG80" s="3" t="s">
        <v>47</v>
      </c>
      <c r="AH80" s="3" t="s">
        <v>47</v>
      </c>
      <c r="AI80" s="3" t="s">
        <v>47</v>
      </c>
      <c r="AJ80" s="3" t="s">
        <v>47</v>
      </c>
      <c r="AK80" s="3" t="s">
        <v>47</v>
      </c>
      <c r="AL80" s="3" t="s">
        <v>47</v>
      </c>
      <c r="AO80" s="3" t="s">
        <v>47</v>
      </c>
      <c r="AP80" s="3" t="s">
        <v>48</v>
      </c>
      <c r="AR80" s="3" t="s">
        <v>47</v>
      </c>
      <c r="AU80" s="3">
        <v>0</v>
      </c>
      <c r="AV80" s="3">
        <v>16</v>
      </c>
      <c r="AW80" s="3">
        <v>3</v>
      </c>
      <c r="AX80" s="3">
        <v>14</v>
      </c>
      <c r="AY80" s="3">
        <v>87.5</v>
      </c>
      <c r="AZ80" s="6" t="str">
        <f t="shared" si="11"/>
        <v>1930.6</v>
      </c>
      <c r="BC80" s="12" t="s">
        <v>4630</v>
      </c>
      <c r="BF80" s="12" t="s">
        <v>1468</v>
      </c>
      <c r="BG80" s="12" t="s">
        <v>4631</v>
      </c>
      <c r="BH80" s="12" t="s">
        <v>4630</v>
      </c>
      <c r="BJ80" s="12">
        <f t="shared" si="12"/>
        <v>0</v>
      </c>
      <c r="BK80" s="12">
        <f t="shared" si="13"/>
        <v>0</v>
      </c>
      <c r="CH80" s="3" t="s">
        <v>5073</v>
      </c>
      <c r="CK80" s="3" t="s">
        <v>6294</v>
      </c>
      <c r="CQ80" s="3" t="str">
        <f>CONCATENATE(baseURL!$A$1,baseURL!$B$1,baseURL!$C$1,".",C80,".",L80,".pkl&amp;seq=",BC80)</f>
        <v>http://proteomics.broadinstitute.org/millscripts/viewfeed.pl?side=xl&amp;cycle=1&amp;fixedMods=iaaC&amp;file=msdataSM/iPRG2012_nd/cpick_in/iPRG2012_nd.1930.6.2.pkl&amp;seq=DLsLSDyK</v>
      </c>
    </row>
    <row r="81" spans="1:95" x14ac:dyDescent="0.2">
      <c r="A81" s="3">
        <v>536</v>
      </c>
      <c r="B81" s="2" t="s">
        <v>6726</v>
      </c>
      <c r="C81" s="2" t="s">
        <v>6727</v>
      </c>
      <c r="D81" s="3">
        <v>7212</v>
      </c>
      <c r="E81" s="3">
        <v>7207</v>
      </c>
      <c r="F81" s="3">
        <v>40768</v>
      </c>
      <c r="G81" s="3">
        <v>9147</v>
      </c>
      <c r="H81" s="3">
        <v>29.681100000000001</v>
      </c>
      <c r="I81" s="30">
        <v>550.70272999999997</v>
      </c>
      <c r="J81" s="30">
        <v>550.70099660000005</v>
      </c>
      <c r="K81" s="30">
        <v>1.73E-3</v>
      </c>
      <c r="L81" s="3">
        <v>2</v>
      </c>
      <c r="M81" s="3">
        <v>2</v>
      </c>
      <c r="N81" s="10">
        <f t="shared" si="7"/>
        <v>1</v>
      </c>
      <c r="O81" s="35">
        <v>2</v>
      </c>
      <c r="P81" s="17"/>
      <c r="Q81" s="40">
        <v>1100.3948700000001</v>
      </c>
      <c r="R81" s="40">
        <v>550.70106999999996</v>
      </c>
      <c r="S81" s="18">
        <f t="shared" si="8"/>
        <v>3.0143395218304478</v>
      </c>
      <c r="T81" s="18">
        <f t="shared" si="9"/>
        <v>-0.13328465097340794</v>
      </c>
      <c r="U81" s="18">
        <f t="shared" si="10"/>
        <v>-0.67187085722447304</v>
      </c>
      <c r="V81" s="30">
        <v>550.70069999999998</v>
      </c>
      <c r="W81" s="3" t="s">
        <v>47</v>
      </c>
      <c r="X81" s="3" t="s">
        <v>47</v>
      </c>
      <c r="Y81" s="3" t="s">
        <v>47</v>
      </c>
      <c r="Z81" s="3" t="s">
        <v>47</v>
      </c>
      <c r="AB81" s="12" t="s">
        <v>48</v>
      </c>
      <c r="AC81" s="3" t="s">
        <v>47</v>
      </c>
      <c r="AD81" s="3" t="s">
        <v>47</v>
      </c>
      <c r="AE81" s="3" t="s">
        <v>47</v>
      </c>
      <c r="AF81" s="3" t="s">
        <v>47</v>
      </c>
      <c r="AG81" s="3" t="s">
        <v>47</v>
      </c>
      <c r="AH81" s="3" t="s">
        <v>47</v>
      </c>
      <c r="AI81" s="3" t="s">
        <v>47</v>
      </c>
      <c r="AJ81" s="3" t="s">
        <v>47</v>
      </c>
      <c r="AK81" s="3" t="s">
        <v>47</v>
      </c>
      <c r="AL81" s="3" t="s">
        <v>47</v>
      </c>
      <c r="AM81" s="3" t="s">
        <v>47</v>
      </c>
      <c r="AN81" s="3" t="s">
        <v>47</v>
      </c>
      <c r="AO81" s="3" t="s">
        <v>47</v>
      </c>
      <c r="AP81" s="3" t="s">
        <v>47</v>
      </c>
      <c r="AR81" s="3" t="s">
        <v>47</v>
      </c>
      <c r="AU81" s="3">
        <v>0</v>
      </c>
      <c r="AV81" s="3">
        <v>19</v>
      </c>
      <c r="AW81" s="3">
        <v>2</v>
      </c>
      <c r="AX81" s="3">
        <v>18</v>
      </c>
      <c r="AY81" s="3">
        <v>94.74</v>
      </c>
      <c r="AZ81" s="6" t="str">
        <f t="shared" si="11"/>
        <v>1941.6</v>
      </c>
      <c r="BC81" s="12" t="s">
        <v>4630</v>
      </c>
      <c r="BF81" s="12" t="s">
        <v>1468</v>
      </c>
      <c r="BG81" s="12" t="s">
        <v>4631</v>
      </c>
      <c r="BH81" s="12" t="s">
        <v>4630</v>
      </c>
      <c r="BJ81" s="12">
        <f t="shared" si="12"/>
        <v>0</v>
      </c>
      <c r="BK81" s="12">
        <f t="shared" si="13"/>
        <v>0</v>
      </c>
      <c r="CH81" s="3" t="s">
        <v>5073</v>
      </c>
      <c r="CQ81" s="3" t="str">
        <f>CONCATENATE(baseURL!$A$1,baseURL!$B$1,baseURL!$C$1,".",C81,".",L81,".pkl&amp;seq=",BC81)</f>
        <v>http://proteomics.broadinstitute.org/millscripts/viewfeed.pl?side=xl&amp;cycle=1&amp;fixedMods=iaaC&amp;file=msdataSM/iPRG2012_nd/cpick_in/iPRG2012_nd.1941.6.2.pkl&amp;seq=DLsLSDyK</v>
      </c>
    </row>
    <row r="82" spans="1:95" x14ac:dyDescent="0.2">
      <c r="A82" s="3">
        <v>547</v>
      </c>
      <c r="B82" s="2" t="s">
        <v>6836</v>
      </c>
      <c r="C82" s="2" t="s">
        <v>6818</v>
      </c>
      <c r="D82" s="3">
        <v>7315</v>
      </c>
      <c r="E82" s="3">
        <v>7309</v>
      </c>
      <c r="F82" s="3">
        <v>41001</v>
      </c>
      <c r="G82" s="3">
        <v>9260</v>
      </c>
      <c r="H82" s="3">
        <v>29.9453</v>
      </c>
      <c r="I82" s="30">
        <v>550.70155999999997</v>
      </c>
      <c r="J82" s="30">
        <v>550.70111650000001</v>
      </c>
      <c r="K82" s="30">
        <v>4.4000000000000002E-4</v>
      </c>
      <c r="L82" s="3">
        <v>2</v>
      </c>
      <c r="M82" s="3">
        <v>2</v>
      </c>
      <c r="N82" s="10">
        <f t="shared" si="7"/>
        <v>1</v>
      </c>
      <c r="O82" s="35">
        <v>2</v>
      </c>
      <c r="P82" s="17"/>
      <c r="Q82" s="40">
        <v>1100.3948700000001</v>
      </c>
      <c r="R82" s="40">
        <v>550.70106999999996</v>
      </c>
      <c r="S82" s="18">
        <f t="shared" si="8"/>
        <v>0.88977491911069684</v>
      </c>
      <c r="T82" s="18">
        <f t="shared" si="9"/>
        <v>8.4437824050585281E-2</v>
      </c>
      <c r="U82" s="18">
        <f t="shared" si="10"/>
        <v>0.2360627336584657</v>
      </c>
      <c r="V82" s="30">
        <v>550.70119999999997</v>
      </c>
      <c r="W82" s="3" t="s">
        <v>47</v>
      </c>
      <c r="X82" s="3" t="s">
        <v>47</v>
      </c>
      <c r="Z82" s="3" t="s">
        <v>48</v>
      </c>
      <c r="AB82" s="12" t="s">
        <v>48</v>
      </c>
      <c r="AC82" s="3" t="s">
        <v>47</v>
      </c>
      <c r="AD82" s="3" t="s">
        <v>47</v>
      </c>
      <c r="AE82" s="3" t="s">
        <v>47</v>
      </c>
      <c r="AF82" s="3" t="s">
        <v>47</v>
      </c>
      <c r="AG82" s="3" t="s">
        <v>47</v>
      </c>
      <c r="AH82" s="3" t="s">
        <v>47</v>
      </c>
      <c r="AI82" s="3" t="s">
        <v>47</v>
      </c>
      <c r="AJ82" s="3" t="s">
        <v>47</v>
      </c>
      <c r="AK82" s="3" t="s">
        <v>48</v>
      </c>
      <c r="AL82" s="3" t="s">
        <v>48</v>
      </c>
      <c r="AO82" s="3" t="s">
        <v>47</v>
      </c>
      <c r="AP82" s="3" t="s">
        <v>48</v>
      </c>
      <c r="AR82" s="3" t="s">
        <v>48</v>
      </c>
      <c r="AU82" s="3">
        <v>0</v>
      </c>
      <c r="AV82" s="3">
        <v>11</v>
      </c>
      <c r="AW82" s="3">
        <v>2</v>
      </c>
      <c r="AX82" s="3">
        <v>10</v>
      </c>
      <c r="AY82" s="3">
        <v>90.91</v>
      </c>
      <c r="AZ82" s="6" t="str">
        <f t="shared" si="11"/>
        <v>1952.8</v>
      </c>
      <c r="BC82" s="12" t="s">
        <v>4630</v>
      </c>
      <c r="BF82" s="12" t="s">
        <v>1468</v>
      </c>
      <c r="BG82" s="12" t="s">
        <v>4631</v>
      </c>
      <c r="BH82" s="12" t="s">
        <v>4630</v>
      </c>
      <c r="BJ82" s="12">
        <f t="shared" si="12"/>
        <v>0</v>
      </c>
      <c r="BK82" s="12">
        <f t="shared" si="13"/>
        <v>0</v>
      </c>
      <c r="CK82" s="3" t="s">
        <v>6294</v>
      </c>
      <c r="CQ82" s="3" t="str">
        <f>CONCATENATE(baseURL!$A$1,baseURL!$B$1,baseURL!$C$1,".",C82,".",L82,".pkl&amp;seq=",BC82)</f>
        <v>http://proteomics.broadinstitute.org/millscripts/viewfeed.pl?side=xl&amp;cycle=1&amp;fixedMods=iaaC&amp;file=msdataSM/iPRG2012_nd/cpick_in/iPRG2012_nd.1952.8.2.pkl&amp;seq=DLsLSDyK</v>
      </c>
    </row>
    <row r="83" spans="1:95" x14ac:dyDescent="0.2">
      <c r="A83" s="3">
        <v>548</v>
      </c>
      <c r="B83" s="2" t="s">
        <v>6920</v>
      </c>
      <c r="C83" s="2" t="s">
        <v>6912</v>
      </c>
      <c r="D83" s="3">
        <v>7412</v>
      </c>
      <c r="E83" s="3">
        <v>7406</v>
      </c>
      <c r="F83" s="3">
        <v>41230</v>
      </c>
      <c r="G83" s="3">
        <v>9368</v>
      </c>
      <c r="H83" s="3">
        <v>30.210899999999999</v>
      </c>
      <c r="I83" s="30">
        <v>550.70146999999997</v>
      </c>
      <c r="J83" s="30">
        <v>550.70088109999995</v>
      </c>
      <c r="K83" s="30">
        <v>5.9000000000000003E-4</v>
      </c>
      <c r="L83" s="3">
        <v>2</v>
      </c>
      <c r="M83" s="3">
        <v>2</v>
      </c>
      <c r="N83" s="10">
        <f t="shared" si="7"/>
        <v>1</v>
      </c>
      <c r="O83" s="35">
        <v>2</v>
      </c>
      <c r="P83" s="17"/>
      <c r="Q83" s="40">
        <v>1100.3948700000001</v>
      </c>
      <c r="R83" s="40">
        <v>550.70106999999996</v>
      </c>
      <c r="S83" s="18">
        <f t="shared" si="8"/>
        <v>0.72634687274763898</v>
      </c>
      <c r="T83" s="18">
        <f t="shared" si="9"/>
        <v>-0.34301731066534291</v>
      </c>
      <c r="U83" s="18">
        <f t="shared" si="10"/>
        <v>-0.67187085722447304</v>
      </c>
      <c r="V83" s="30">
        <v>550.70069999999998</v>
      </c>
      <c r="W83" s="3" t="s">
        <v>47</v>
      </c>
      <c r="X83" s="3" t="s">
        <v>47</v>
      </c>
      <c r="Z83" s="3" t="s">
        <v>48</v>
      </c>
      <c r="AB83" s="12" t="s">
        <v>48</v>
      </c>
      <c r="AC83" s="3" t="s">
        <v>47</v>
      </c>
      <c r="AD83" s="3" t="s">
        <v>47</v>
      </c>
      <c r="AE83" s="3" t="s">
        <v>47</v>
      </c>
      <c r="AF83" s="3" t="s">
        <v>47</v>
      </c>
      <c r="AG83" s="3" t="s">
        <v>47</v>
      </c>
      <c r="AH83" s="3" t="s">
        <v>47</v>
      </c>
      <c r="AI83" s="3" t="s">
        <v>47</v>
      </c>
      <c r="AJ83" s="3" t="s">
        <v>47</v>
      </c>
      <c r="AK83" s="3" t="s">
        <v>48</v>
      </c>
      <c r="AL83" s="3" t="s">
        <v>48</v>
      </c>
      <c r="AO83" s="3" t="s">
        <v>47</v>
      </c>
      <c r="AP83" s="3" t="s">
        <v>47</v>
      </c>
      <c r="AR83" s="3" t="s">
        <v>48</v>
      </c>
      <c r="AU83" s="3">
        <v>0</v>
      </c>
      <c r="AV83" s="3">
        <v>12</v>
      </c>
      <c r="AW83" s="3">
        <v>3</v>
      </c>
      <c r="AX83" s="3">
        <v>7</v>
      </c>
      <c r="AY83" s="3">
        <v>58.33</v>
      </c>
      <c r="AZ83" s="6" t="str">
        <f t="shared" si="11"/>
        <v>1963.6</v>
      </c>
      <c r="BC83" s="12" t="s">
        <v>6921</v>
      </c>
      <c r="BF83" s="12" t="s">
        <v>1468</v>
      </c>
      <c r="BG83" s="12" t="s">
        <v>4631</v>
      </c>
      <c r="BH83" s="12" t="s">
        <v>6921</v>
      </c>
      <c r="BJ83" s="12">
        <f t="shared" si="12"/>
        <v>0</v>
      </c>
      <c r="BK83" s="12">
        <f t="shared" si="13"/>
        <v>0</v>
      </c>
      <c r="BT83" s="3" t="s">
        <v>6922</v>
      </c>
      <c r="BZ83" s="3" t="s">
        <v>6922</v>
      </c>
      <c r="CD83" s="3" t="s">
        <v>6922</v>
      </c>
      <c r="CE83" s="3" t="s">
        <v>6922</v>
      </c>
      <c r="CK83" s="3" t="s">
        <v>6294</v>
      </c>
      <c r="CQ83" s="3" t="str">
        <f>CONCATENATE(baseURL!$A$1,baseURL!$B$1,baseURL!$C$1,".",C83,".",L83,".pkl&amp;seq=",BC83)</f>
        <v>http://proteomics.broadinstitute.org/millscripts/viewfeed.pl?side=xl&amp;cycle=1&amp;fixedMods=iaaC&amp;file=msdataSM/iPRG2012_nd/cpick_in/iPRG2012_nd.1963.6.2.pkl&amp;seq=DLSLsDyK</v>
      </c>
    </row>
    <row r="84" spans="1:95" x14ac:dyDescent="0.2">
      <c r="A84" s="3">
        <v>557</v>
      </c>
      <c r="B84" s="2" t="s">
        <v>7028</v>
      </c>
      <c r="C84" s="2" t="s">
        <v>7004</v>
      </c>
      <c r="D84" s="3">
        <v>7520</v>
      </c>
      <c r="E84" s="3">
        <v>7514</v>
      </c>
      <c r="F84" s="3">
        <v>41462</v>
      </c>
      <c r="G84" s="3">
        <v>9487</v>
      </c>
      <c r="H84" s="3">
        <v>30.480399999999999</v>
      </c>
      <c r="I84" s="30">
        <v>550.70285000000001</v>
      </c>
      <c r="J84" s="30">
        <v>550.70116399999995</v>
      </c>
      <c r="K84" s="30">
        <v>1.6900000000000001E-3</v>
      </c>
      <c r="L84" s="3">
        <v>2</v>
      </c>
      <c r="M84" s="3">
        <v>2</v>
      </c>
      <c r="N84" s="10">
        <f t="shared" si="7"/>
        <v>1</v>
      </c>
      <c r="O84" s="35">
        <v>2</v>
      </c>
      <c r="P84" s="17"/>
      <c r="Q84" s="40">
        <v>1100.3948700000001</v>
      </c>
      <c r="R84" s="40">
        <v>550.70106999999996</v>
      </c>
      <c r="S84" s="18">
        <f t="shared" si="8"/>
        <v>3.2322435837166719</v>
      </c>
      <c r="T84" s="18">
        <f t="shared" si="9"/>
        <v>0.17069151507195454</v>
      </c>
      <c r="U84" s="18">
        <f t="shared" si="10"/>
        <v>0.2360627336584657</v>
      </c>
      <c r="V84" s="30">
        <v>550.70119999999997</v>
      </c>
      <c r="W84" s="3" t="s">
        <v>47</v>
      </c>
      <c r="X84" s="3" t="s">
        <v>47</v>
      </c>
      <c r="Z84" s="3" t="s">
        <v>47</v>
      </c>
      <c r="AB84" s="12" t="s">
        <v>48</v>
      </c>
      <c r="AC84" s="3" t="s">
        <v>47</v>
      </c>
      <c r="AD84" s="3" t="s">
        <v>47</v>
      </c>
      <c r="AE84" s="3" t="s">
        <v>47</v>
      </c>
      <c r="AF84" s="3" t="s">
        <v>47</v>
      </c>
      <c r="AG84" s="3" t="s">
        <v>48</v>
      </c>
      <c r="AH84" s="3" t="s">
        <v>47</v>
      </c>
      <c r="AI84" s="3" t="s">
        <v>47</v>
      </c>
      <c r="AJ84" s="3" t="s">
        <v>47</v>
      </c>
      <c r="AK84" s="3" t="s">
        <v>48</v>
      </c>
      <c r="AL84" s="3" t="s">
        <v>47</v>
      </c>
      <c r="AN84" s="3" t="s">
        <v>47</v>
      </c>
      <c r="AO84" s="3" t="s">
        <v>48</v>
      </c>
      <c r="AP84" s="3" t="s">
        <v>47</v>
      </c>
      <c r="AR84" s="3" t="s">
        <v>47</v>
      </c>
      <c r="AU84" s="3">
        <v>0</v>
      </c>
      <c r="AV84" s="3">
        <v>14</v>
      </c>
      <c r="AW84" s="3">
        <v>2</v>
      </c>
      <c r="AX84" s="3">
        <v>12</v>
      </c>
      <c r="AY84" s="3">
        <v>85.71</v>
      </c>
      <c r="AZ84" s="6" t="str">
        <f t="shared" si="11"/>
        <v>1974.7</v>
      </c>
      <c r="BC84" s="12" t="s">
        <v>6921</v>
      </c>
      <c r="BF84" s="12" t="s">
        <v>1468</v>
      </c>
      <c r="BG84" s="12" t="s">
        <v>4631</v>
      </c>
      <c r="BH84" s="12" t="s">
        <v>6921</v>
      </c>
      <c r="BJ84" s="12">
        <f t="shared" si="12"/>
        <v>0</v>
      </c>
      <c r="BK84" s="12">
        <f t="shared" si="13"/>
        <v>0</v>
      </c>
      <c r="CD84" s="3" t="s">
        <v>6922</v>
      </c>
      <c r="CF84" s="3" t="s">
        <v>6922</v>
      </c>
      <c r="CQ84" s="3" t="str">
        <f>CONCATENATE(baseURL!$A$1,baseURL!$B$1,baseURL!$C$1,".",C84,".",L84,".pkl&amp;seq=",BC84)</f>
        <v>http://proteomics.broadinstitute.org/millscripts/viewfeed.pl?side=xl&amp;cycle=1&amp;fixedMods=iaaC&amp;file=msdataSM/iPRG2012_nd/cpick_in/iPRG2012_nd.1974.7.2.pkl&amp;seq=DLSLsDyK</v>
      </c>
    </row>
    <row r="85" spans="1:95" x14ac:dyDescent="0.2">
      <c r="A85" s="3">
        <v>538</v>
      </c>
      <c r="B85" s="2" t="s">
        <v>7113</v>
      </c>
      <c r="C85" s="2" t="s">
        <v>7101</v>
      </c>
      <c r="D85" s="3">
        <v>7613</v>
      </c>
      <c r="E85" s="3">
        <v>7607</v>
      </c>
      <c r="F85" s="3">
        <v>41690</v>
      </c>
      <c r="G85" s="3">
        <v>9591</v>
      </c>
      <c r="H85" s="3">
        <v>30.7486</v>
      </c>
      <c r="I85" s="30">
        <v>550.70172000000002</v>
      </c>
      <c r="J85" s="30">
        <v>550.70087239999998</v>
      </c>
      <c r="K85" s="30">
        <v>8.4999999999999995E-4</v>
      </c>
      <c r="L85" s="3">
        <v>2</v>
      </c>
      <c r="M85" s="3">
        <v>2</v>
      </c>
      <c r="N85" s="10">
        <f t="shared" si="7"/>
        <v>1</v>
      </c>
      <c r="O85" s="35">
        <v>2</v>
      </c>
      <c r="P85" s="17"/>
      <c r="Q85" s="40">
        <v>1100.3948700000001</v>
      </c>
      <c r="R85" s="40">
        <v>550.70106999999996</v>
      </c>
      <c r="S85" s="18">
        <f t="shared" si="8"/>
        <v>1.1803136682923285</v>
      </c>
      <c r="T85" s="18">
        <f t="shared" si="9"/>
        <v>-0.35881535508654938</v>
      </c>
      <c r="U85" s="18">
        <f t="shared" si="10"/>
        <v>-0.67187085722447304</v>
      </c>
      <c r="V85" s="30">
        <v>550.70069999999998</v>
      </c>
      <c r="W85" s="3" t="s">
        <v>47</v>
      </c>
      <c r="X85" s="3" t="s">
        <v>47</v>
      </c>
      <c r="Z85" s="3" t="s">
        <v>48</v>
      </c>
      <c r="AB85" s="12" t="s">
        <v>47</v>
      </c>
      <c r="AC85" s="3" t="s">
        <v>47</v>
      </c>
      <c r="AD85" s="3" t="s">
        <v>47</v>
      </c>
      <c r="AE85" s="3" t="s">
        <v>47</v>
      </c>
      <c r="AF85" s="3" t="s">
        <v>47</v>
      </c>
      <c r="AG85" s="3" t="s">
        <v>48</v>
      </c>
      <c r="AH85" s="3" t="s">
        <v>47</v>
      </c>
      <c r="AI85" s="3" t="s">
        <v>47</v>
      </c>
      <c r="AJ85" s="3" t="s">
        <v>47</v>
      </c>
      <c r="AK85" s="3" t="s">
        <v>47</v>
      </c>
      <c r="AL85" s="3" t="s">
        <v>47</v>
      </c>
      <c r="AM85" s="3" t="s">
        <v>47</v>
      </c>
      <c r="AO85" s="3" t="s">
        <v>48</v>
      </c>
      <c r="AP85" s="3" t="s">
        <v>47</v>
      </c>
      <c r="AR85" s="3" t="s">
        <v>47</v>
      </c>
      <c r="AU85" s="3">
        <v>0</v>
      </c>
      <c r="AV85" s="3">
        <v>15</v>
      </c>
      <c r="AW85" s="3">
        <v>2</v>
      </c>
      <c r="AX85" s="3">
        <v>13</v>
      </c>
      <c r="AY85" s="3">
        <v>86.67</v>
      </c>
      <c r="AZ85" s="6" t="str">
        <f t="shared" si="11"/>
        <v>1985.4</v>
      </c>
      <c r="BC85" s="12" t="s">
        <v>6921</v>
      </c>
      <c r="BF85" s="12" t="s">
        <v>1468</v>
      </c>
      <c r="BG85" s="12" t="s">
        <v>4631</v>
      </c>
      <c r="BH85" s="12" t="s">
        <v>6921</v>
      </c>
      <c r="BJ85" s="12">
        <f t="shared" si="12"/>
        <v>0</v>
      </c>
      <c r="BK85" s="12">
        <f t="shared" si="13"/>
        <v>0</v>
      </c>
      <c r="CD85" s="3" t="s">
        <v>6922</v>
      </c>
      <c r="CF85" s="3" t="s">
        <v>6922</v>
      </c>
      <c r="CQ85" s="3" t="str">
        <f>CONCATENATE(baseURL!$A$1,baseURL!$B$1,baseURL!$C$1,".",C85,".",L85,".pkl&amp;seq=",BC85)</f>
        <v>http://proteomics.broadinstitute.org/millscripts/viewfeed.pl?side=xl&amp;cycle=1&amp;fixedMods=iaaC&amp;file=msdataSM/iPRG2012_nd/cpick_in/iPRG2012_nd.1985.4.2.pkl&amp;seq=DLSLsDyK</v>
      </c>
    </row>
    <row r="86" spans="1:95" x14ac:dyDescent="0.2">
      <c r="A86" s="3">
        <v>546</v>
      </c>
      <c r="B86" s="2" t="s">
        <v>7208</v>
      </c>
      <c r="C86" s="2" t="s">
        <v>7209</v>
      </c>
      <c r="D86" s="3">
        <v>7704</v>
      </c>
      <c r="E86" s="3">
        <v>7698</v>
      </c>
      <c r="F86" s="3">
        <v>41925</v>
      </c>
      <c r="G86" s="3">
        <v>9693</v>
      </c>
      <c r="H86" s="3">
        <v>31.0197</v>
      </c>
      <c r="I86" s="30">
        <v>550.70222999999999</v>
      </c>
      <c r="J86" s="30">
        <v>550.70152010000004</v>
      </c>
      <c r="K86" s="30">
        <v>7.1000000000000002E-4</v>
      </c>
      <c r="L86" s="3">
        <v>2</v>
      </c>
      <c r="M86" s="3">
        <v>2</v>
      </c>
      <c r="N86" s="10">
        <f t="shared" si="7"/>
        <v>1</v>
      </c>
      <c r="O86" s="35">
        <v>2</v>
      </c>
      <c r="P86" s="17"/>
      <c r="Q86" s="40">
        <v>1100.3948700000001</v>
      </c>
      <c r="R86" s="40">
        <v>550.70106999999996</v>
      </c>
      <c r="S86" s="18">
        <f t="shared" si="8"/>
        <v>2.1064059309475089</v>
      </c>
      <c r="T86" s="18">
        <f t="shared" si="9"/>
        <v>0.81732181867751941</v>
      </c>
      <c r="U86" s="18">
        <f t="shared" si="10"/>
        <v>1.1439963245414044</v>
      </c>
      <c r="V86" s="30">
        <v>550.70169999999996</v>
      </c>
      <c r="W86" s="3" t="s">
        <v>47</v>
      </c>
      <c r="X86" s="3" t="s">
        <v>47</v>
      </c>
      <c r="Z86" s="3" t="s">
        <v>47</v>
      </c>
      <c r="AB86" s="12" t="s">
        <v>48</v>
      </c>
      <c r="AC86" s="3" t="s">
        <v>47</v>
      </c>
      <c r="AD86" s="3" t="s">
        <v>47</v>
      </c>
      <c r="AE86" s="3" t="s">
        <v>47</v>
      </c>
      <c r="AF86" s="3" t="s">
        <v>47</v>
      </c>
      <c r="AG86" s="3" t="s">
        <v>48</v>
      </c>
      <c r="AH86" s="3" t="s">
        <v>47</v>
      </c>
      <c r="AI86" s="3" t="s">
        <v>47</v>
      </c>
      <c r="AJ86" s="3" t="s">
        <v>47</v>
      </c>
      <c r="AK86" s="3" t="s">
        <v>47</v>
      </c>
      <c r="AL86" s="3" t="s">
        <v>47</v>
      </c>
      <c r="AO86" s="3" t="s">
        <v>48</v>
      </c>
      <c r="AP86" s="3" t="s">
        <v>47</v>
      </c>
      <c r="AR86" s="3" t="s">
        <v>47</v>
      </c>
      <c r="AU86" s="3">
        <v>0</v>
      </c>
      <c r="AV86" s="3">
        <v>14</v>
      </c>
      <c r="AW86" s="3">
        <v>2</v>
      </c>
      <c r="AX86" s="3">
        <v>12</v>
      </c>
      <c r="AY86" s="3">
        <v>85.71</v>
      </c>
      <c r="AZ86" s="6" t="str">
        <f t="shared" si="11"/>
        <v>1996.8</v>
      </c>
      <c r="BC86" s="12" t="s">
        <v>6921</v>
      </c>
      <c r="BF86" s="12" t="s">
        <v>1468</v>
      </c>
      <c r="BG86" s="12" t="s">
        <v>4631</v>
      </c>
      <c r="BH86" s="12" t="s">
        <v>6921</v>
      </c>
      <c r="BJ86" s="12">
        <f t="shared" si="12"/>
        <v>0</v>
      </c>
      <c r="BK86" s="12">
        <f t="shared" si="13"/>
        <v>0</v>
      </c>
      <c r="CD86" s="3" t="s">
        <v>6922</v>
      </c>
      <c r="CF86" s="3" t="s">
        <v>6922</v>
      </c>
      <c r="CQ86" s="3" t="str">
        <f>CONCATENATE(baseURL!$A$1,baseURL!$B$1,baseURL!$C$1,".",C86,".",L86,".pkl&amp;seq=",BC86)</f>
        <v>http://proteomics.broadinstitute.org/millscripts/viewfeed.pl?side=xl&amp;cycle=1&amp;fixedMods=iaaC&amp;file=msdataSM/iPRG2012_nd/cpick_in/iPRG2012_nd.1996.8.2.pkl&amp;seq=DLSLsDyK</v>
      </c>
    </row>
    <row r="87" spans="1:95" x14ac:dyDescent="0.2">
      <c r="A87" s="3">
        <v>552</v>
      </c>
      <c r="B87" s="2" t="s">
        <v>7311</v>
      </c>
      <c r="C87" s="2" t="s">
        <v>7312</v>
      </c>
      <c r="D87" s="3">
        <v>7790</v>
      </c>
      <c r="E87" s="3">
        <v>7784</v>
      </c>
      <c r="F87" s="3">
        <v>42150</v>
      </c>
      <c r="G87" s="3">
        <v>9790</v>
      </c>
      <c r="H87" s="3">
        <v>31.2865</v>
      </c>
      <c r="I87" s="30">
        <v>550.70158000000004</v>
      </c>
      <c r="J87" s="30">
        <v>550.70130089999998</v>
      </c>
      <c r="K87" s="30">
        <v>2.7999999999999998E-4</v>
      </c>
      <c r="L87" s="3">
        <v>2</v>
      </c>
      <c r="M87" s="3">
        <v>2</v>
      </c>
      <c r="N87" s="10">
        <f t="shared" si="7"/>
        <v>1</v>
      </c>
      <c r="O87" s="35">
        <v>2</v>
      </c>
      <c r="P87" s="17"/>
      <c r="Q87" s="40">
        <v>1100.3948700000001</v>
      </c>
      <c r="R87" s="40">
        <v>550.70106999999996</v>
      </c>
      <c r="S87" s="18">
        <f t="shared" si="8"/>
        <v>0.92609226286162083</v>
      </c>
      <c r="T87" s="18">
        <f t="shared" si="9"/>
        <v>0.41928373231519922</v>
      </c>
      <c r="U87" s="18">
        <f t="shared" si="10"/>
        <v>0.2360627336584657</v>
      </c>
      <c r="V87" s="30">
        <v>550.70119999999997</v>
      </c>
      <c r="W87" s="3" t="s">
        <v>47</v>
      </c>
      <c r="X87" s="3" t="s">
        <v>47</v>
      </c>
      <c r="Y87" s="3" t="s">
        <v>47</v>
      </c>
      <c r="Z87" s="3" t="s">
        <v>48</v>
      </c>
      <c r="AB87" s="12" t="s">
        <v>48</v>
      </c>
      <c r="AC87" s="3" t="s">
        <v>47</v>
      </c>
      <c r="AD87" s="3" t="s">
        <v>47</v>
      </c>
      <c r="AE87" s="3" t="s">
        <v>47</v>
      </c>
      <c r="AF87" s="3" t="s">
        <v>47</v>
      </c>
      <c r="AG87" s="3" t="s">
        <v>48</v>
      </c>
      <c r="AH87" s="3" t="s">
        <v>47</v>
      </c>
      <c r="AI87" s="3" t="s">
        <v>47</v>
      </c>
      <c r="AJ87" s="3" t="s">
        <v>47</v>
      </c>
      <c r="AK87" s="3" t="s">
        <v>47</v>
      </c>
      <c r="AL87" s="3" t="s">
        <v>47</v>
      </c>
      <c r="AO87" s="3" t="s">
        <v>48</v>
      </c>
      <c r="AP87" s="3" t="s">
        <v>47</v>
      </c>
      <c r="AR87" s="3" t="s">
        <v>47</v>
      </c>
      <c r="AU87" s="3">
        <v>0</v>
      </c>
      <c r="AV87" s="3">
        <v>14</v>
      </c>
      <c r="AW87" s="3">
        <v>2</v>
      </c>
      <c r="AX87" s="3">
        <v>12</v>
      </c>
      <c r="AY87" s="3">
        <v>85.71</v>
      </c>
      <c r="AZ87" s="6" t="str">
        <f t="shared" si="11"/>
        <v>2007.2</v>
      </c>
      <c r="BC87" s="12" t="s">
        <v>6921</v>
      </c>
      <c r="BF87" s="12" t="s">
        <v>1468</v>
      </c>
      <c r="BG87" s="12" t="s">
        <v>4631</v>
      </c>
      <c r="BH87" s="12" t="s">
        <v>6921</v>
      </c>
      <c r="BJ87" s="12">
        <f t="shared" si="12"/>
        <v>0</v>
      </c>
      <c r="BK87" s="12">
        <f t="shared" si="13"/>
        <v>0</v>
      </c>
      <c r="CD87" s="3" t="s">
        <v>6922</v>
      </c>
      <c r="CF87" s="3" t="s">
        <v>6922</v>
      </c>
      <c r="CQ87" s="3" t="str">
        <f>CONCATENATE(baseURL!$A$1,baseURL!$B$1,baseURL!$C$1,".",C87,".",L87,".pkl&amp;seq=",BC87)</f>
        <v>http://proteomics.broadinstitute.org/millscripts/viewfeed.pl?side=xl&amp;cycle=1&amp;fixedMods=iaaC&amp;file=msdataSM/iPRG2012_nd/cpick_in/iPRG2012_nd.2007.2.2.pkl&amp;seq=DLSLsDyK</v>
      </c>
    </row>
    <row r="88" spans="1:95" x14ac:dyDescent="0.2">
      <c r="A88" s="3">
        <v>549</v>
      </c>
      <c r="B88" s="2" t="s">
        <v>7400</v>
      </c>
      <c r="C88" s="2" t="s">
        <v>7401</v>
      </c>
      <c r="D88" s="3">
        <v>7859</v>
      </c>
      <c r="E88" s="3">
        <v>7852</v>
      </c>
      <c r="F88" s="3">
        <v>42383</v>
      </c>
      <c r="G88" s="3">
        <v>9869</v>
      </c>
      <c r="H88" s="3">
        <v>31.541499999999999</v>
      </c>
      <c r="I88" s="30">
        <v>550.70222000000001</v>
      </c>
      <c r="J88" s="30">
        <v>550.70078220000005</v>
      </c>
      <c r="K88" s="30">
        <v>1.4400000000000001E-3</v>
      </c>
      <c r="L88" s="3">
        <v>2</v>
      </c>
      <c r="M88" s="3">
        <v>2</v>
      </c>
      <c r="N88" s="10">
        <f t="shared" si="7"/>
        <v>1</v>
      </c>
      <c r="O88" s="35">
        <v>2</v>
      </c>
      <c r="P88" s="17"/>
      <c r="Q88" s="40">
        <v>1100.3948700000001</v>
      </c>
      <c r="R88" s="40">
        <v>550.70106999999996</v>
      </c>
      <c r="S88" s="18">
        <f t="shared" si="8"/>
        <v>2.0882472591752674</v>
      </c>
      <c r="T88" s="18">
        <f t="shared" si="9"/>
        <v>-0.52260657476118788</v>
      </c>
      <c r="U88" s="18">
        <f t="shared" si="10"/>
        <v>-0.67187085722447304</v>
      </c>
      <c r="V88" s="30">
        <v>550.70069999999998</v>
      </c>
      <c r="W88" s="3" t="s">
        <v>47</v>
      </c>
      <c r="X88" s="3" t="s">
        <v>47</v>
      </c>
      <c r="Z88" s="3" t="s">
        <v>48</v>
      </c>
      <c r="AC88" s="3" t="s">
        <v>47</v>
      </c>
      <c r="AD88" s="3" t="s">
        <v>47</v>
      </c>
      <c r="AE88" s="3" t="s">
        <v>47</v>
      </c>
      <c r="AF88" s="3" t="s">
        <v>47</v>
      </c>
      <c r="AG88" s="3" t="s">
        <v>47</v>
      </c>
      <c r="AH88" s="3" t="s">
        <v>47</v>
      </c>
      <c r="AI88" s="3" t="s">
        <v>47</v>
      </c>
      <c r="AJ88" s="3" t="s">
        <v>47</v>
      </c>
      <c r="AK88" s="3" t="s">
        <v>47</v>
      </c>
      <c r="AL88" s="3" t="s">
        <v>47</v>
      </c>
      <c r="AO88" s="3" t="s">
        <v>47</v>
      </c>
      <c r="AP88" s="3" t="s">
        <v>47</v>
      </c>
      <c r="AR88" s="3" t="s">
        <v>47</v>
      </c>
      <c r="AU88" s="3">
        <v>0</v>
      </c>
      <c r="AV88" s="3">
        <v>15</v>
      </c>
      <c r="AW88" s="3">
        <v>2</v>
      </c>
      <c r="AX88" s="3">
        <v>12</v>
      </c>
      <c r="AY88" s="3">
        <v>80</v>
      </c>
      <c r="AZ88" s="6" t="str">
        <f t="shared" si="11"/>
        <v>2018.4</v>
      </c>
      <c r="BC88" s="12" t="s">
        <v>6921</v>
      </c>
      <c r="BF88" s="12" t="s">
        <v>1468</v>
      </c>
      <c r="BG88" s="12" t="s">
        <v>4631</v>
      </c>
      <c r="BH88" s="12" t="s">
        <v>6921</v>
      </c>
      <c r="BJ88" s="12">
        <f t="shared" si="12"/>
        <v>0</v>
      </c>
      <c r="BK88" s="12">
        <f t="shared" si="13"/>
        <v>0</v>
      </c>
      <c r="BZ88" s="3" t="s">
        <v>6922</v>
      </c>
      <c r="CD88" s="3" t="s">
        <v>6922</v>
      </c>
      <c r="CF88" s="3" t="s">
        <v>6922</v>
      </c>
      <c r="CQ88" s="3" t="str">
        <f>CONCATENATE(baseURL!$A$1,baseURL!$B$1,baseURL!$C$1,".",C88,".",L88,".pkl&amp;seq=",BC88)</f>
        <v>http://proteomics.broadinstitute.org/millscripts/viewfeed.pl?side=xl&amp;cycle=1&amp;fixedMods=iaaC&amp;file=msdataSM/iPRG2012_nd/cpick_in/iPRG2012_nd.2018.4.2.pkl&amp;seq=DLSLsDyK</v>
      </c>
    </row>
    <row r="89" spans="1:95" x14ac:dyDescent="0.2">
      <c r="A89" s="3">
        <v>479</v>
      </c>
      <c r="B89" s="2" t="s">
        <v>7514</v>
      </c>
      <c r="C89" s="2" t="s">
        <v>7500</v>
      </c>
      <c r="D89" s="3">
        <v>7942</v>
      </c>
      <c r="E89" s="3">
        <v>7935</v>
      </c>
      <c r="F89" s="3">
        <v>42615</v>
      </c>
      <c r="G89" s="3">
        <v>9963</v>
      </c>
      <c r="H89" s="3">
        <v>31.805800000000001</v>
      </c>
      <c r="I89" s="30">
        <v>550.70105000000001</v>
      </c>
      <c r="J89" s="30">
        <v>550.70090779999998</v>
      </c>
      <c r="K89" s="30">
        <v>1.3999999999999999E-4</v>
      </c>
      <c r="L89" s="3">
        <v>2</v>
      </c>
      <c r="M89" s="3">
        <v>2</v>
      </c>
      <c r="N89" s="10">
        <f t="shared" si="7"/>
        <v>1</v>
      </c>
      <c r="O89" s="35">
        <v>2</v>
      </c>
      <c r="P89" s="17"/>
      <c r="Q89" s="40">
        <v>1100.3948700000001</v>
      </c>
      <c r="R89" s="40">
        <v>550.70106999999996</v>
      </c>
      <c r="S89" s="18">
        <f t="shared" si="8"/>
        <v>-3.6317343544483863E-2</v>
      </c>
      <c r="T89" s="18">
        <f t="shared" si="9"/>
        <v>-0.29453365684766081</v>
      </c>
      <c r="U89" s="18">
        <f t="shared" si="10"/>
        <v>-0.67187085722447304</v>
      </c>
      <c r="V89" s="30">
        <v>550.70069999999998</v>
      </c>
      <c r="W89" s="3" t="s">
        <v>47</v>
      </c>
      <c r="X89" s="3" t="s">
        <v>47</v>
      </c>
      <c r="Z89" s="3" t="s">
        <v>48</v>
      </c>
      <c r="AB89" s="12" t="s">
        <v>48</v>
      </c>
      <c r="AC89" s="3" t="s">
        <v>47</v>
      </c>
      <c r="AD89" s="3" t="s">
        <v>47</v>
      </c>
      <c r="AE89" s="3" t="s">
        <v>47</v>
      </c>
      <c r="AF89" s="3" t="s">
        <v>48</v>
      </c>
      <c r="AG89" s="3" t="s">
        <v>48</v>
      </c>
      <c r="AJ89" s="3" t="s">
        <v>47</v>
      </c>
      <c r="AK89" s="3" t="s">
        <v>48</v>
      </c>
      <c r="AL89" s="3" t="s">
        <v>48</v>
      </c>
      <c r="AO89" s="3" t="s">
        <v>48</v>
      </c>
      <c r="AP89" s="3" t="s">
        <v>48</v>
      </c>
      <c r="AR89" s="3" t="s">
        <v>48</v>
      </c>
      <c r="AU89" s="3">
        <v>0</v>
      </c>
      <c r="AV89" s="3">
        <v>6</v>
      </c>
      <c r="AW89" s="3">
        <v>2</v>
      </c>
      <c r="AX89" s="3">
        <v>4</v>
      </c>
      <c r="AY89" s="3">
        <v>66.67</v>
      </c>
      <c r="AZ89" s="6" t="str">
        <f t="shared" si="11"/>
        <v>2029.5</v>
      </c>
      <c r="BC89" s="12" t="s">
        <v>4630</v>
      </c>
      <c r="BF89" s="12" t="s">
        <v>1468</v>
      </c>
      <c r="BG89" s="12" t="s">
        <v>4631</v>
      </c>
      <c r="BH89" s="12" t="s">
        <v>4630</v>
      </c>
      <c r="BJ89" s="12">
        <f t="shared" si="12"/>
        <v>0</v>
      </c>
      <c r="BK89" s="12">
        <f t="shared" si="13"/>
        <v>0</v>
      </c>
      <c r="BT89" s="3" t="s">
        <v>5073</v>
      </c>
      <c r="BY89" s="3" t="s">
        <v>5073</v>
      </c>
      <c r="CQ89" s="3" t="str">
        <f>CONCATENATE(baseURL!$A$1,baseURL!$B$1,baseURL!$C$1,".",C89,".",L89,".pkl&amp;seq=",BC89)</f>
        <v>http://proteomics.broadinstitute.org/millscripts/viewfeed.pl?side=xl&amp;cycle=1&amp;fixedMods=iaaC&amp;file=msdataSM/iPRG2012_nd/cpick_in/iPRG2012_nd.2029.5.2.pkl&amp;seq=DLsLSDyK</v>
      </c>
    </row>
    <row r="90" spans="1:95" x14ac:dyDescent="0.2">
      <c r="A90" s="3">
        <v>75</v>
      </c>
      <c r="B90" s="2" t="s">
        <v>7613</v>
      </c>
      <c r="C90" s="2" t="s">
        <v>7614</v>
      </c>
      <c r="D90" s="3">
        <v>8049</v>
      </c>
      <c r="E90" s="3">
        <v>8042</v>
      </c>
      <c r="F90" s="3">
        <v>42865</v>
      </c>
      <c r="G90" s="3">
        <v>10082</v>
      </c>
      <c r="H90" s="3">
        <v>32.098500000000001</v>
      </c>
      <c r="I90" s="30">
        <v>550.70151999999996</v>
      </c>
      <c r="J90" s="30">
        <v>550.70167470000001</v>
      </c>
      <c r="K90" s="30">
        <v>-1.4999999999999999E-4</v>
      </c>
      <c r="L90" s="3">
        <v>2</v>
      </c>
      <c r="M90" s="3">
        <v>2</v>
      </c>
      <c r="N90" s="10">
        <f t="shared" si="7"/>
        <v>1</v>
      </c>
      <c r="O90" s="35">
        <v>2</v>
      </c>
      <c r="P90" s="17"/>
      <c r="Q90" s="40">
        <v>1100.3948700000001</v>
      </c>
      <c r="R90" s="40">
        <v>550.70106999999996</v>
      </c>
      <c r="S90" s="18">
        <f t="shared" si="8"/>
        <v>0.81714023181528883</v>
      </c>
      <c r="T90" s="18">
        <f t="shared" si="9"/>
        <v>1.0980548849369882</v>
      </c>
      <c r="U90" s="18">
        <f t="shared" si="10"/>
        <v>1.1439963245414044</v>
      </c>
      <c r="V90" s="30">
        <v>550.70169999999996</v>
      </c>
      <c r="W90" s="3" t="s">
        <v>47</v>
      </c>
      <c r="Z90" s="3" t="s">
        <v>48</v>
      </c>
      <c r="AB90" s="12" t="s">
        <v>48</v>
      </c>
      <c r="AC90" s="3" t="s">
        <v>47</v>
      </c>
      <c r="AD90" s="3" t="s">
        <v>47</v>
      </c>
      <c r="AE90" s="3" t="s">
        <v>47</v>
      </c>
      <c r="AF90" s="3" t="s">
        <v>47</v>
      </c>
      <c r="AG90" s="3" t="s">
        <v>48</v>
      </c>
      <c r="AH90" s="3" t="s">
        <v>47</v>
      </c>
      <c r="AJ90" s="3" t="s">
        <v>47</v>
      </c>
      <c r="AK90" s="3" t="s">
        <v>48</v>
      </c>
      <c r="AL90" s="3" t="s">
        <v>47</v>
      </c>
      <c r="AO90" s="3" t="s">
        <v>48</v>
      </c>
      <c r="AP90" s="3" t="s">
        <v>48</v>
      </c>
      <c r="AR90" s="3" t="s">
        <v>48</v>
      </c>
      <c r="AU90" s="3">
        <v>0</v>
      </c>
      <c r="AV90" s="3">
        <v>8</v>
      </c>
      <c r="AW90" s="3">
        <v>2</v>
      </c>
      <c r="AX90" s="3">
        <v>6</v>
      </c>
      <c r="AY90" s="3">
        <v>75</v>
      </c>
      <c r="AZ90" s="6" t="str">
        <f t="shared" si="11"/>
        <v>2041.3</v>
      </c>
      <c r="BC90" s="12" t="s">
        <v>6921</v>
      </c>
      <c r="BF90" s="12" t="s">
        <v>1468</v>
      </c>
      <c r="BG90" s="12" t="s">
        <v>4631</v>
      </c>
      <c r="BH90" s="12" t="s">
        <v>6921</v>
      </c>
      <c r="BJ90" s="12">
        <f t="shared" si="12"/>
        <v>0</v>
      </c>
      <c r="BK90" s="12">
        <f t="shared" si="13"/>
        <v>0</v>
      </c>
      <c r="CD90" s="3" t="s">
        <v>6922</v>
      </c>
      <c r="CF90" s="3" t="s">
        <v>6922</v>
      </c>
      <c r="CQ90" s="3" t="str">
        <f>CONCATENATE(baseURL!$A$1,baseURL!$B$1,baseURL!$C$1,".",C90,".",L90,".pkl&amp;seq=",BC90)</f>
        <v>http://proteomics.broadinstitute.org/millscripts/viewfeed.pl?side=xl&amp;cycle=1&amp;fixedMods=iaaC&amp;file=msdataSM/iPRG2012_nd/cpick_in/iPRG2012_nd.2041.3.2.pkl&amp;seq=DLSLsDyK</v>
      </c>
    </row>
    <row r="91" spans="1:95" x14ac:dyDescent="0.2">
      <c r="A91" s="3">
        <v>76</v>
      </c>
      <c r="B91" s="2" t="s">
        <v>7691</v>
      </c>
      <c r="C91" s="2" t="s">
        <v>7692</v>
      </c>
      <c r="D91" s="3">
        <v>8160</v>
      </c>
      <c r="E91" s="3">
        <v>8152</v>
      </c>
      <c r="F91" s="3">
        <v>43097</v>
      </c>
      <c r="G91" s="3">
        <v>10203</v>
      </c>
      <c r="H91" s="3">
        <v>32.364600000000003</v>
      </c>
      <c r="I91" s="30">
        <v>550.70376999999996</v>
      </c>
      <c r="J91" s="30">
        <v>550.70142290000001</v>
      </c>
      <c r="K91" s="30">
        <v>2.3500000000000001E-3</v>
      </c>
      <c r="L91" s="3">
        <v>2</v>
      </c>
      <c r="M91" s="3">
        <v>2</v>
      </c>
      <c r="N91" s="10">
        <f t="shared" si="7"/>
        <v>1</v>
      </c>
      <c r="O91" s="35">
        <v>2</v>
      </c>
      <c r="P91" s="17"/>
      <c r="Q91" s="40">
        <v>1100.3948700000001</v>
      </c>
      <c r="R91" s="40">
        <v>550.70106999999996</v>
      </c>
      <c r="S91" s="18">
        <f t="shared" si="8"/>
        <v>4.9028413908917337</v>
      </c>
      <c r="T91" s="18">
        <f t="shared" si="9"/>
        <v>0.64081952855587143</v>
      </c>
      <c r="U91" s="18">
        <f t="shared" si="10"/>
        <v>0.2360627336584657</v>
      </c>
      <c r="V91" s="30">
        <v>550.70119999999997</v>
      </c>
      <c r="W91" s="3" t="s">
        <v>47</v>
      </c>
      <c r="Z91" s="3" t="s">
        <v>48</v>
      </c>
      <c r="AC91" s="3" t="s">
        <v>47</v>
      </c>
      <c r="AD91" s="3" t="s">
        <v>47</v>
      </c>
      <c r="AE91" s="3" t="s">
        <v>47</v>
      </c>
      <c r="AF91" s="3" t="s">
        <v>48</v>
      </c>
      <c r="AG91" s="3" t="s">
        <v>48</v>
      </c>
      <c r="AH91" s="3" t="s">
        <v>47</v>
      </c>
      <c r="AK91" s="3" t="s">
        <v>48</v>
      </c>
      <c r="AL91" s="3" t="s">
        <v>48</v>
      </c>
      <c r="AO91" s="3" t="s">
        <v>47</v>
      </c>
      <c r="AP91" s="3" t="s">
        <v>48</v>
      </c>
      <c r="AU91" s="3">
        <v>0</v>
      </c>
      <c r="AV91" s="3">
        <v>6</v>
      </c>
      <c r="AW91" s="3">
        <v>2</v>
      </c>
      <c r="AX91" s="3">
        <v>3</v>
      </c>
      <c r="AY91" s="3">
        <v>50</v>
      </c>
      <c r="AZ91" s="6" t="str">
        <f t="shared" si="11"/>
        <v>2052.4</v>
      </c>
      <c r="BC91" s="12" t="s">
        <v>4630</v>
      </c>
      <c r="BF91" s="12" t="s">
        <v>1468</v>
      </c>
      <c r="BG91" s="12" t="s">
        <v>4631</v>
      </c>
      <c r="BH91" s="12" t="s">
        <v>4630</v>
      </c>
      <c r="BJ91" s="12">
        <f t="shared" si="12"/>
        <v>0</v>
      </c>
      <c r="BK91" s="12">
        <f t="shared" si="13"/>
        <v>0</v>
      </c>
      <c r="CQ91" s="3" t="str">
        <f>CONCATENATE(baseURL!$A$1,baseURL!$B$1,baseURL!$C$1,".",C91,".",L91,".pkl&amp;seq=",BC91)</f>
        <v>http://proteomics.broadinstitute.org/millscripts/viewfeed.pl?side=xl&amp;cycle=1&amp;fixedMods=iaaC&amp;file=msdataSM/iPRG2012_nd/cpick_in/iPRG2012_nd.2052.4.2.pkl&amp;seq=DLsLSDyK</v>
      </c>
    </row>
    <row r="92" spans="1:95" x14ac:dyDescent="0.2">
      <c r="A92" s="3">
        <v>1766</v>
      </c>
      <c r="B92" s="2" t="s">
        <v>7804</v>
      </c>
      <c r="C92" s="2" t="s">
        <v>7791</v>
      </c>
      <c r="D92" s="3">
        <v>8277</v>
      </c>
      <c r="E92" s="3">
        <v>8269</v>
      </c>
      <c r="F92" s="3">
        <v>43371</v>
      </c>
      <c r="G92" s="3">
        <v>10333</v>
      </c>
      <c r="H92" s="3">
        <v>32.680500000000002</v>
      </c>
      <c r="I92" s="30">
        <v>550.70168999999999</v>
      </c>
      <c r="J92" s="30">
        <v>550.70135560000006</v>
      </c>
      <c r="K92" s="30">
        <v>3.3E-4</v>
      </c>
      <c r="L92" s="3">
        <v>2</v>
      </c>
      <c r="M92" s="3">
        <v>2</v>
      </c>
      <c r="N92" s="10">
        <f t="shared" si="7"/>
        <v>1</v>
      </c>
      <c r="O92" s="35">
        <v>2</v>
      </c>
      <c r="P92" s="17"/>
      <c r="Q92" s="40">
        <v>1100.3948700000001</v>
      </c>
      <c r="R92" s="40">
        <v>550.70106999999996</v>
      </c>
      <c r="S92" s="18">
        <f t="shared" si="8"/>
        <v>1.1258376527691625</v>
      </c>
      <c r="T92" s="18">
        <f t="shared" si="9"/>
        <v>0.51861166730159902</v>
      </c>
      <c r="U92" s="18">
        <f t="shared" si="10"/>
        <v>0.2360627336584657</v>
      </c>
      <c r="V92" s="30">
        <v>550.70119999999997</v>
      </c>
      <c r="W92" s="3" t="s">
        <v>47</v>
      </c>
      <c r="X92" s="3" t="s">
        <v>47</v>
      </c>
      <c r="Z92" s="3" t="s">
        <v>48</v>
      </c>
      <c r="AC92" s="3" t="s">
        <v>48</v>
      </c>
      <c r="AD92" s="3" t="s">
        <v>47</v>
      </c>
      <c r="AE92" s="3" t="s">
        <v>47</v>
      </c>
      <c r="AI92" s="3" t="s">
        <v>47</v>
      </c>
      <c r="AK92" s="3" t="s">
        <v>52</v>
      </c>
      <c r="AL92" s="3" t="s">
        <v>52</v>
      </c>
      <c r="AP92" s="3" t="s">
        <v>48</v>
      </c>
      <c r="AU92" s="3">
        <v>0</v>
      </c>
      <c r="AV92" s="3">
        <v>5</v>
      </c>
      <c r="AW92" s="3">
        <v>2</v>
      </c>
      <c r="AX92" s="3">
        <v>3</v>
      </c>
      <c r="AY92" s="3">
        <v>60</v>
      </c>
      <c r="AZ92" s="6" t="str">
        <f t="shared" si="11"/>
        <v>2065.5</v>
      </c>
      <c r="BC92" s="12" t="s">
        <v>6921</v>
      </c>
      <c r="BF92" s="12" t="s">
        <v>1468</v>
      </c>
      <c r="BG92" s="12" t="s">
        <v>4631</v>
      </c>
      <c r="BH92" s="12" t="s">
        <v>6921</v>
      </c>
      <c r="BJ92" s="12">
        <f t="shared" si="12"/>
        <v>0</v>
      </c>
      <c r="BK92" s="12">
        <f t="shared" si="13"/>
        <v>0</v>
      </c>
      <c r="BS92" s="3" t="s">
        <v>6922</v>
      </c>
      <c r="CE92" s="3" t="s">
        <v>6922</v>
      </c>
      <c r="CQ92" s="3" t="str">
        <f>CONCATENATE(baseURL!$A$1,baseURL!$B$1,baseURL!$C$1,".",C92,".",L92,".pkl&amp;seq=",BC92)</f>
        <v>http://proteomics.broadinstitute.org/millscripts/viewfeed.pl?side=xl&amp;cycle=1&amp;fixedMods=iaaC&amp;file=msdataSM/iPRG2012_nd/cpick_in/iPRG2012_nd.2065.5.2.pkl&amp;seq=DLSLsDyK</v>
      </c>
    </row>
    <row r="93" spans="1:95" x14ac:dyDescent="0.2">
      <c r="A93" s="3">
        <v>1752</v>
      </c>
      <c r="B93" s="2" t="s">
        <v>7975</v>
      </c>
      <c r="C93" s="2" t="s">
        <v>7976</v>
      </c>
      <c r="D93" s="3">
        <v>8502</v>
      </c>
      <c r="E93" s="3">
        <v>8493</v>
      </c>
      <c r="F93" s="3">
        <v>43836</v>
      </c>
      <c r="G93" s="3">
        <v>10579</v>
      </c>
      <c r="H93" s="3">
        <v>33.217199999999998</v>
      </c>
      <c r="I93" s="30">
        <v>550.70401000000004</v>
      </c>
      <c r="J93" s="30">
        <v>550.70230549999997</v>
      </c>
      <c r="K93" s="30">
        <v>1.6999999999999999E-3</v>
      </c>
      <c r="L93" s="3">
        <v>2</v>
      </c>
      <c r="M93" s="3">
        <v>2</v>
      </c>
      <c r="N93" s="10">
        <f t="shared" si="7"/>
        <v>1</v>
      </c>
      <c r="O93" s="35">
        <v>2</v>
      </c>
      <c r="P93" s="17"/>
      <c r="Q93" s="40">
        <v>1100.3948700000001</v>
      </c>
      <c r="R93" s="40">
        <v>550.70106999999996</v>
      </c>
      <c r="S93" s="18">
        <f t="shared" si="8"/>
        <v>5.3386495146641808</v>
      </c>
      <c r="T93" s="18">
        <f t="shared" si="9"/>
        <v>2.2435039031375958</v>
      </c>
      <c r="U93" s="18">
        <f t="shared" si="10"/>
        <v>1.8703431972890434</v>
      </c>
      <c r="V93" s="30">
        <v>550.70209999999997</v>
      </c>
      <c r="W93" s="3" t="s">
        <v>47</v>
      </c>
      <c r="X93" s="3" t="s">
        <v>47</v>
      </c>
      <c r="Z93" s="3" t="s">
        <v>48</v>
      </c>
      <c r="AB93" s="12" t="s">
        <v>52</v>
      </c>
      <c r="AC93" s="3" t="s">
        <v>47</v>
      </c>
      <c r="AE93" s="3" t="s">
        <v>47</v>
      </c>
      <c r="AG93" s="3" t="s">
        <v>48</v>
      </c>
      <c r="AH93" s="3" t="s">
        <v>47</v>
      </c>
      <c r="AL93" s="3" t="s">
        <v>52</v>
      </c>
      <c r="AP93" s="3" t="s">
        <v>48</v>
      </c>
      <c r="AU93" s="3">
        <v>0</v>
      </c>
      <c r="AV93" s="3">
        <v>5</v>
      </c>
      <c r="AW93" s="3">
        <v>1</v>
      </c>
      <c r="AX93" s="3">
        <v>5</v>
      </c>
      <c r="AY93" s="3">
        <v>100</v>
      </c>
      <c r="AZ93" s="6" t="str">
        <f t="shared" si="11"/>
        <v>2087.8</v>
      </c>
      <c r="BC93" s="12" t="s">
        <v>4630</v>
      </c>
      <c r="BF93" s="12" t="s">
        <v>1468</v>
      </c>
      <c r="BG93" s="12" t="s">
        <v>4631</v>
      </c>
      <c r="BH93" s="12" t="s">
        <v>4630</v>
      </c>
      <c r="BJ93" s="12">
        <f t="shared" si="12"/>
        <v>0</v>
      </c>
      <c r="BK93" s="12">
        <f t="shared" si="13"/>
        <v>0</v>
      </c>
      <c r="CQ93" s="3" t="str">
        <f>CONCATENATE(baseURL!$A$1,baseURL!$B$1,baseURL!$C$1,".",C93,".",L93,".pkl&amp;seq=",BC93)</f>
        <v>http://proteomics.broadinstitute.org/millscripts/viewfeed.pl?side=xl&amp;cycle=1&amp;fixedMods=iaaC&amp;file=msdataSM/iPRG2012_nd/cpick_in/iPRG2012_nd.2087.8.2.pkl&amp;seq=DLsLSDyK</v>
      </c>
    </row>
    <row r="94" spans="1:95" x14ac:dyDescent="0.2">
      <c r="A94" s="3">
        <v>738</v>
      </c>
      <c r="B94" s="2" t="s">
        <v>6419</v>
      </c>
      <c r="C94" s="2" t="s">
        <v>6420</v>
      </c>
      <c r="D94" s="3">
        <v>6891</v>
      </c>
      <c r="E94" s="3">
        <v>6887</v>
      </c>
      <c r="F94" s="3">
        <v>39996</v>
      </c>
      <c r="G94" s="3">
        <v>8790</v>
      </c>
      <c r="H94" s="3">
        <v>28.7957</v>
      </c>
      <c r="I94" s="30">
        <v>561.69334000000003</v>
      </c>
      <c r="J94" s="30">
        <v>561.69046960000003</v>
      </c>
      <c r="K94" s="30">
        <v>2.8700000000000002E-3</v>
      </c>
      <c r="L94" s="3">
        <v>2</v>
      </c>
      <c r="M94" s="3">
        <v>2</v>
      </c>
      <c r="N94" s="10">
        <f t="shared" si="7"/>
        <v>1</v>
      </c>
      <c r="O94" s="35">
        <v>2</v>
      </c>
      <c r="P94" s="17"/>
      <c r="Q94" s="40">
        <v>1122.37681</v>
      </c>
      <c r="R94" s="40">
        <v>561.69204000000002</v>
      </c>
      <c r="S94" s="18">
        <f t="shared" si="8"/>
        <v>2.3144355045778</v>
      </c>
      <c r="T94" s="18">
        <f t="shared" si="9"/>
        <v>-2.7958380894830253</v>
      </c>
      <c r="U94" s="18">
        <f t="shared" si="10"/>
        <v>-3.2758164064700059</v>
      </c>
      <c r="V94" s="30">
        <v>561.6902</v>
      </c>
      <c r="W94" s="3" t="s">
        <v>47</v>
      </c>
      <c r="AB94" s="12" t="s">
        <v>52</v>
      </c>
      <c r="AD94" s="3" t="s">
        <v>47</v>
      </c>
      <c r="AE94" s="3" t="s">
        <v>47</v>
      </c>
      <c r="AF94" s="3" t="s">
        <v>48</v>
      </c>
      <c r="AJ94" s="3" t="s">
        <v>65</v>
      </c>
      <c r="AL94" s="3" t="s">
        <v>52</v>
      </c>
      <c r="AU94" s="3">
        <v>1</v>
      </c>
      <c r="AV94" s="3">
        <v>3</v>
      </c>
      <c r="AW94" s="3">
        <v>2</v>
      </c>
      <c r="AX94" s="3">
        <v>2</v>
      </c>
      <c r="AY94" s="3">
        <v>66.67</v>
      </c>
      <c r="AZ94" s="6" t="str">
        <f t="shared" si="11"/>
        <v>1904.11</v>
      </c>
      <c r="BC94" s="12" t="s">
        <v>6421</v>
      </c>
      <c r="BF94" s="12" t="s">
        <v>1468</v>
      </c>
      <c r="BG94" s="12" t="s">
        <v>4631</v>
      </c>
      <c r="BJ94" s="12">
        <f t="shared" si="12"/>
        <v>0</v>
      </c>
      <c r="BK94" s="12">
        <f t="shared" si="13"/>
        <v>0</v>
      </c>
      <c r="BL94" s="3" t="s">
        <v>162</v>
      </c>
      <c r="BR94" s="3" t="s">
        <v>162</v>
      </c>
      <c r="BZ94" s="3" t="s">
        <v>6422</v>
      </c>
      <c r="CF94" s="3" t="s">
        <v>6423</v>
      </c>
      <c r="CQ94" s="3" t="str">
        <f>CONCATENATE(baseURL!$A$1,baseURL!$B$1,baseURL!$C$1,".",C94,".",L94,".pkl&amp;seq=",BC94,"&amp;varMods=Sodiated-D")</f>
        <v>http://proteomics.broadinstitute.org/millscripts/viewfeed.pl?side=xl&amp;cycle=1&amp;fixedMods=iaaC&amp;file=msdataSM/iPRG2012_nd/cpick_in/iPRG2012_nd.1904.11.2.pkl&amp;seq=DLsLSdyK&amp;varMods=Sodiated-D</v>
      </c>
    </row>
    <row r="95" spans="1:95" x14ac:dyDescent="0.2">
      <c r="A95" s="3">
        <v>740</v>
      </c>
      <c r="B95" s="2" t="s">
        <v>6509</v>
      </c>
      <c r="C95" s="2" t="s">
        <v>6510</v>
      </c>
      <c r="D95" s="3">
        <v>7000</v>
      </c>
      <c r="E95" s="3">
        <v>6995</v>
      </c>
      <c r="F95" s="3">
        <v>40226</v>
      </c>
      <c r="G95" s="3">
        <v>8909</v>
      </c>
      <c r="H95" s="3">
        <v>29.057300000000001</v>
      </c>
      <c r="I95" s="30">
        <v>561.69344000000001</v>
      </c>
      <c r="J95" s="30">
        <v>561.69010930000002</v>
      </c>
      <c r="K95" s="30">
        <v>3.3300000000000001E-3</v>
      </c>
      <c r="L95" s="3">
        <v>2</v>
      </c>
      <c r="M95" s="3">
        <v>2</v>
      </c>
      <c r="N95" s="10">
        <f t="shared" si="7"/>
        <v>1</v>
      </c>
      <c r="O95" s="35">
        <v>2</v>
      </c>
      <c r="P95" s="17"/>
      <c r="Q95" s="40">
        <v>1122.37681</v>
      </c>
      <c r="R95" s="40">
        <v>561.69204000000002</v>
      </c>
      <c r="S95" s="18">
        <f t="shared" si="8"/>
        <v>2.4924690048832305</v>
      </c>
      <c r="T95" s="18">
        <f t="shared" si="9"/>
        <v>-3.4372927912644382</v>
      </c>
      <c r="U95" s="18">
        <f t="shared" si="10"/>
        <v>-3.2758164064700059</v>
      </c>
      <c r="V95" s="30">
        <v>561.6902</v>
      </c>
      <c r="W95" s="3" t="s">
        <v>47</v>
      </c>
      <c r="Z95" s="3" t="s">
        <v>52</v>
      </c>
      <c r="AD95" s="3" t="s">
        <v>47</v>
      </c>
      <c r="AE95" s="3" t="s">
        <v>47</v>
      </c>
      <c r="AF95" s="3" t="s">
        <v>48</v>
      </c>
      <c r="AK95" s="3" t="s">
        <v>52</v>
      </c>
      <c r="AL95" s="3" t="s">
        <v>52</v>
      </c>
      <c r="AU95" s="3">
        <v>0</v>
      </c>
      <c r="AV95" s="3">
        <v>3</v>
      </c>
      <c r="AW95" s="3">
        <v>2</v>
      </c>
      <c r="AX95" s="3">
        <v>2</v>
      </c>
      <c r="AY95" s="3">
        <v>66.67</v>
      </c>
      <c r="AZ95" s="6" t="str">
        <f t="shared" si="11"/>
        <v>1915.10</v>
      </c>
      <c r="BC95" s="12" t="s">
        <v>6511</v>
      </c>
      <c r="BF95" s="12" t="s">
        <v>1468</v>
      </c>
      <c r="BG95" s="12" t="s">
        <v>4631</v>
      </c>
      <c r="BJ95" s="12">
        <f t="shared" si="12"/>
        <v>0</v>
      </c>
      <c r="BK95" s="12">
        <f t="shared" si="13"/>
        <v>0</v>
      </c>
      <c r="BL95" s="3" t="s">
        <v>162</v>
      </c>
      <c r="BR95" s="3" t="s">
        <v>162</v>
      </c>
      <c r="BS95" s="3" t="s">
        <v>6512</v>
      </c>
      <c r="CQ95" s="3" t="str">
        <f>CONCATENATE(baseURL!$A$1,baseURL!$B$1,baseURL!$C$1,".",C95,".",L95,".pkl&amp;seq=",BC95,"&amp;varMods=Sodiated-D")</f>
        <v>http://proteomics.broadinstitute.org/millscripts/viewfeed.pl?side=xl&amp;cycle=1&amp;fixedMods=iaaC&amp;file=msdataSM/iPRG2012_nd/cpick_in/iPRG2012_nd.1915.10.2.pkl&amp;seq=dLsLSDyK&amp;varMods=Sodiated-D</v>
      </c>
    </row>
    <row r="96" spans="1:95" x14ac:dyDescent="0.2">
      <c r="A96" s="3">
        <v>743</v>
      </c>
      <c r="B96" s="2" t="s">
        <v>6597</v>
      </c>
      <c r="C96" s="2" t="s">
        <v>6598</v>
      </c>
      <c r="D96" s="3">
        <v>7076</v>
      </c>
      <c r="E96" s="3">
        <v>7071</v>
      </c>
      <c r="F96" s="3">
        <v>40449</v>
      </c>
      <c r="G96" s="3">
        <v>8996</v>
      </c>
      <c r="H96" s="3">
        <v>29.325500000000002</v>
      </c>
      <c r="I96" s="30">
        <v>561.69217000000003</v>
      </c>
      <c r="J96" s="30">
        <v>561.69095200000004</v>
      </c>
      <c r="K96" s="30">
        <v>1.2199999999999999E-3</v>
      </c>
      <c r="L96" s="3">
        <v>2</v>
      </c>
      <c r="M96" s="3">
        <v>2</v>
      </c>
      <c r="N96" s="10">
        <f t="shared" si="7"/>
        <v>1</v>
      </c>
      <c r="O96" s="35">
        <v>2</v>
      </c>
      <c r="P96" s="17"/>
      <c r="Q96" s="40">
        <v>1122.37681</v>
      </c>
      <c r="R96" s="40">
        <v>561.69204000000002</v>
      </c>
      <c r="S96" s="18">
        <f t="shared" si="8"/>
        <v>0.23144355047802007</v>
      </c>
      <c r="T96" s="18">
        <f t="shared" si="9"/>
        <v>-1.9370044837764626</v>
      </c>
      <c r="U96" s="18">
        <f t="shared" si="10"/>
        <v>-2.3856489047404521</v>
      </c>
      <c r="V96" s="30">
        <v>561.69069999999999</v>
      </c>
      <c r="W96" s="3" t="s">
        <v>47</v>
      </c>
      <c r="Z96" s="3" t="s">
        <v>52</v>
      </c>
      <c r="AB96" s="12" t="s">
        <v>52</v>
      </c>
      <c r="AD96" s="3" t="s">
        <v>47</v>
      </c>
      <c r="AE96" s="3" t="s">
        <v>47</v>
      </c>
      <c r="AF96" s="3" t="s">
        <v>47</v>
      </c>
      <c r="AG96" s="3" t="s">
        <v>52</v>
      </c>
      <c r="AJ96" s="3" t="s">
        <v>52</v>
      </c>
      <c r="AK96" s="3" t="s">
        <v>52</v>
      </c>
      <c r="AL96" s="3" t="s">
        <v>52</v>
      </c>
      <c r="AU96" s="3">
        <v>0</v>
      </c>
      <c r="AV96" s="3">
        <v>4</v>
      </c>
      <c r="AW96" s="3">
        <v>3</v>
      </c>
      <c r="AX96" s="3">
        <v>2</v>
      </c>
      <c r="AY96" s="3">
        <v>50</v>
      </c>
      <c r="AZ96" s="6" t="str">
        <f t="shared" si="11"/>
        <v>1926.2</v>
      </c>
      <c r="BC96" s="12" t="s">
        <v>6511</v>
      </c>
      <c r="BF96" s="12" t="s">
        <v>1468</v>
      </c>
      <c r="BG96" s="12" t="s">
        <v>4631</v>
      </c>
      <c r="BJ96" s="12">
        <f t="shared" si="12"/>
        <v>0</v>
      </c>
      <c r="BK96" s="12">
        <f t="shared" si="13"/>
        <v>0</v>
      </c>
      <c r="BL96" s="3" t="s">
        <v>162</v>
      </c>
      <c r="BR96" s="3" t="s">
        <v>162</v>
      </c>
      <c r="CQ96" s="3" t="str">
        <f>CONCATENATE(baseURL!$A$1,baseURL!$B$1,baseURL!$C$1,".",C96,".",L96,".pkl&amp;seq=",BC96,"&amp;varMods=Sodiated-D")</f>
        <v>http://proteomics.broadinstitute.org/millscripts/viewfeed.pl?side=xl&amp;cycle=1&amp;fixedMods=iaaC&amp;file=msdataSM/iPRG2012_nd/cpick_in/iPRG2012_nd.1926.2.2.pkl&amp;seq=dLsLSDyK&amp;varMods=Sodiated-D</v>
      </c>
    </row>
    <row r="97" spans="1:95" x14ac:dyDescent="0.2">
      <c r="A97" s="3">
        <v>564</v>
      </c>
      <c r="B97" s="2" t="s">
        <v>8262</v>
      </c>
      <c r="C97" s="2" t="s">
        <v>8263</v>
      </c>
      <c r="D97" s="3">
        <v>8814</v>
      </c>
      <c r="E97" s="3">
        <v>8805</v>
      </c>
      <c r="F97" s="3">
        <v>44424</v>
      </c>
      <c r="G97" s="3">
        <v>10919</v>
      </c>
      <c r="H97" s="3">
        <v>33.8992</v>
      </c>
      <c r="I97" s="30">
        <v>590.68425999999999</v>
      </c>
      <c r="J97" s="30">
        <v>590.68448020000005</v>
      </c>
      <c r="K97" s="30">
        <v>-2.2000000000000001E-4</v>
      </c>
      <c r="L97" s="3">
        <v>2</v>
      </c>
      <c r="M97" s="3">
        <v>2</v>
      </c>
      <c r="N97" s="10">
        <f t="shared" si="7"/>
        <v>1</v>
      </c>
      <c r="O97" s="35">
        <v>2</v>
      </c>
      <c r="P97" s="17"/>
      <c r="Q97" s="40">
        <v>1180.3612000000001</v>
      </c>
      <c r="R97" s="40">
        <v>590.68424000000005</v>
      </c>
      <c r="S97" s="18">
        <f t="shared" si="8"/>
        <v>3.3859037697543531E-2</v>
      </c>
      <c r="T97" s="18">
        <f t="shared" si="9"/>
        <v>0.4066470437868161</v>
      </c>
      <c r="U97" s="18">
        <f t="shared" si="10"/>
        <v>0.77875786896816479</v>
      </c>
      <c r="V97" s="30">
        <v>590.68470000000002</v>
      </c>
      <c r="W97" s="3" t="s">
        <v>47</v>
      </c>
      <c r="X97" s="3" t="s">
        <v>47</v>
      </c>
      <c r="Z97" s="3" t="s">
        <v>48</v>
      </c>
      <c r="AB97" s="12" t="s">
        <v>48</v>
      </c>
      <c r="AC97" s="3" t="s">
        <v>47</v>
      </c>
      <c r="AD97" s="3" t="s">
        <v>47</v>
      </c>
      <c r="AE97" s="3" t="s">
        <v>47</v>
      </c>
      <c r="AF97" s="3" t="s">
        <v>48</v>
      </c>
      <c r="AG97" s="3" t="s">
        <v>48</v>
      </c>
      <c r="AH97" s="3" t="s">
        <v>47</v>
      </c>
      <c r="AK97" s="3" t="s">
        <v>48</v>
      </c>
      <c r="AL97" s="3" t="s">
        <v>48</v>
      </c>
      <c r="AO97" s="3" t="s">
        <v>48</v>
      </c>
      <c r="AP97" s="3" t="s">
        <v>48</v>
      </c>
      <c r="AU97" s="3">
        <v>0</v>
      </c>
      <c r="AV97" s="3">
        <v>6</v>
      </c>
      <c r="AW97" s="3">
        <v>1</v>
      </c>
      <c r="AX97" s="3">
        <v>6</v>
      </c>
      <c r="AY97" s="3">
        <v>100</v>
      </c>
      <c r="AZ97" s="6" t="str">
        <f t="shared" si="11"/>
        <v>2115.8</v>
      </c>
      <c r="BC97" s="12" t="s">
        <v>8264</v>
      </c>
      <c r="BF97" s="12" t="s">
        <v>1468</v>
      </c>
      <c r="BG97" s="12" t="s">
        <v>4631</v>
      </c>
      <c r="BH97" s="12" t="s">
        <v>8264</v>
      </c>
      <c r="BJ97" s="12">
        <f t="shared" si="12"/>
        <v>0</v>
      </c>
      <c r="BK97" s="12">
        <f t="shared" si="13"/>
        <v>0</v>
      </c>
      <c r="CQ97" s="3" t="str">
        <f>CONCATENATE(baseURL!$A$1,baseURL!$B$1,baseURL!$C$1,".",C97,".",L97,".pkl&amp;seq=",BC97)</f>
        <v>http://proteomics.broadinstitute.org/millscripts/viewfeed.pl?side=xl&amp;cycle=1&amp;fixedMods=iaaC&amp;file=msdataSM/iPRG2012_nd/cpick_in/iPRG2012_nd.2115.8.2.pkl&amp;seq=DLsLsDyK</v>
      </c>
    </row>
    <row r="98" spans="1:95" x14ac:dyDescent="0.2">
      <c r="A98" s="3">
        <v>6862</v>
      </c>
      <c r="B98" s="2" t="s">
        <v>8405</v>
      </c>
      <c r="C98" s="2" t="s">
        <v>8406</v>
      </c>
      <c r="D98" s="3">
        <v>8948</v>
      </c>
      <c r="E98" s="3">
        <v>8939</v>
      </c>
      <c r="F98" s="3">
        <v>44715</v>
      </c>
      <c r="G98" s="3">
        <v>11067</v>
      </c>
      <c r="H98" s="3">
        <v>34.228400000000001</v>
      </c>
      <c r="I98" s="30">
        <v>590.68370000000004</v>
      </c>
      <c r="J98" s="30">
        <v>590.6833216</v>
      </c>
      <c r="K98" s="30">
        <v>3.8000000000000002E-4</v>
      </c>
      <c r="L98" s="3">
        <v>2</v>
      </c>
      <c r="M98" s="3">
        <v>2</v>
      </c>
      <c r="N98" s="10">
        <f t="shared" si="7"/>
        <v>1</v>
      </c>
      <c r="O98" s="35">
        <v>2</v>
      </c>
      <c r="P98" s="17"/>
      <c r="Q98" s="40">
        <v>1180.3612000000001</v>
      </c>
      <c r="R98" s="40">
        <v>590.68424000000005</v>
      </c>
      <c r="S98" s="18">
        <f t="shared" si="8"/>
        <v>-0.91419402014327156</v>
      </c>
      <c r="T98" s="18">
        <f t="shared" si="9"/>
        <v>-1.554807015074499</v>
      </c>
      <c r="U98" s="18">
        <f t="shared" si="10"/>
        <v>-1.7606699646989898</v>
      </c>
      <c r="V98" s="30">
        <v>590.68320000000006</v>
      </c>
      <c r="W98" s="3" t="s">
        <v>47</v>
      </c>
      <c r="X98" s="3" t="s">
        <v>47</v>
      </c>
      <c r="Z98" s="3" t="s">
        <v>48</v>
      </c>
      <c r="AB98" s="12" t="s">
        <v>47</v>
      </c>
      <c r="AC98" s="3" t="s">
        <v>47</v>
      </c>
      <c r="AD98" s="3" t="s">
        <v>47</v>
      </c>
      <c r="AE98" s="3" t="s">
        <v>47</v>
      </c>
      <c r="AF98" s="3" t="s">
        <v>48</v>
      </c>
      <c r="AG98" s="3" t="s">
        <v>47</v>
      </c>
      <c r="AH98" s="3" t="s">
        <v>47</v>
      </c>
      <c r="AI98" s="3" t="s">
        <v>47</v>
      </c>
      <c r="AK98" s="3" t="s">
        <v>47</v>
      </c>
      <c r="AL98" s="3" t="s">
        <v>48</v>
      </c>
      <c r="AM98" s="3" t="s">
        <v>47</v>
      </c>
      <c r="AO98" s="3" t="s">
        <v>48</v>
      </c>
      <c r="AP98" s="3" t="s">
        <v>48</v>
      </c>
      <c r="AU98" s="3">
        <v>0</v>
      </c>
      <c r="AV98" s="3">
        <v>11</v>
      </c>
      <c r="AW98" s="3">
        <v>1</v>
      </c>
      <c r="AX98" s="3">
        <v>11</v>
      </c>
      <c r="AY98" s="3">
        <v>100</v>
      </c>
      <c r="AZ98" s="6" t="str">
        <f t="shared" si="11"/>
        <v>2129.5</v>
      </c>
      <c r="BC98" s="12" t="s">
        <v>8264</v>
      </c>
      <c r="BF98" s="12" t="s">
        <v>1468</v>
      </c>
      <c r="BG98" s="12" t="s">
        <v>4631</v>
      </c>
      <c r="BH98" s="12" t="s">
        <v>8264</v>
      </c>
      <c r="BJ98" s="12">
        <f t="shared" si="12"/>
        <v>0</v>
      </c>
      <c r="BK98" s="12">
        <f t="shared" si="13"/>
        <v>0</v>
      </c>
      <c r="CQ98" s="3" t="str">
        <f>CONCATENATE(baseURL!$A$1,baseURL!$B$1,baseURL!$C$1,".",C98,".",L98,".pkl&amp;seq=",BC98)</f>
        <v>http://proteomics.broadinstitute.org/millscripts/viewfeed.pl?side=xl&amp;cycle=1&amp;fixedMods=iaaC&amp;file=msdataSM/iPRG2012_nd/cpick_in/iPRG2012_nd.2129.5.2.pkl&amp;seq=DLsLsDyK</v>
      </c>
    </row>
    <row r="99" spans="1:95" x14ac:dyDescent="0.2">
      <c r="A99" s="3">
        <v>570</v>
      </c>
      <c r="B99" s="2" t="s">
        <v>8517</v>
      </c>
      <c r="C99" s="2" t="s">
        <v>8506</v>
      </c>
      <c r="D99" s="3">
        <v>9058</v>
      </c>
      <c r="E99" s="3">
        <v>9049</v>
      </c>
      <c r="F99" s="3">
        <v>44944</v>
      </c>
      <c r="G99" s="3">
        <v>11188</v>
      </c>
      <c r="H99" s="3">
        <v>34.493899999999996</v>
      </c>
      <c r="I99" s="30">
        <v>590.68507</v>
      </c>
      <c r="J99" s="30">
        <v>590.68430739999997</v>
      </c>
      <c r="K99" s="30">
        <v>7.6000000000000004E-4</v>
      </c>
      <c r="L99" s="3">
        <v>2</v>
      </c>
      <c r="M99" s="3">
        <v>2</v>
      </c>
      <c r="N99" s="10">
        <f t="shared" si="7"/>
        <v>1</v>
      </c>
      <c r="O99" s="35">
        <v>2</v>
      </c>
      <c r="P99" s="17"/>
      <c r="Q99" s="40">
        <v>1180.3612000000001</v>
      </c>
      <c r="R99" s="40">
        <v>590.68424000000005</v>
      </c>
      <c r="S99" s="18">
        <f t="shared" si="8"/>
        <v>1.4051500679124509</v>
      </c>
      <c r="T99" s="18">
        <f t="shared" si="9"/>
        <v>0.11410495719469479</v>
      </c>
      <c r="U99" s="18">
        <f t="shared" si="10"/>
        <v>-0.23701326465267014</v>
      </c>
      <c r="V99" s="30">
        <v>590.68409999999994</v>
      </c>
      <c r="W99" s="3" t="s">
        <v>47</v>
      </c>
      <c r="X99" s="3" t="s">
        <v>47</v>
      </c>
      <c r="Z99" s="3" t="s">
        <v>48</v>
      </c>
      <c r="AB99" s="12" t="s">
        <v>47</v>
      </c>
      <c r="AC99" s="3" t="s">
        <v>47</v>
      </c>
      <c r="AD99" s="3" t="s">
        <v>47</v>
      </c>
      <c r="AE99" s="3" t="s">
        <v>47</v>
      </c>
      <c r="AF99" s="3" t="s">
        <v>48</v>
      </c>
      <c r="AG99" s="3" t="s">
        <v>48</v>
      </c>
      <c r="AH99" s="3" t="s">
        <v>47</v>
      </c>
      <c r="AI99" s="3" t="s">
        <v>47</v>
      </c>
      <c r="AK99" s="3" t="s">
        <v>48</v>
      </c>
      <c r="AL99" s="3" t="s">
        <v>48</v>
      </c>
      <c r="AO99" s="3" t="s">
        <v>48</v>
      </c>
      <c r="AP99" s="3" t="s">
        <v>48</v>
      </c>
      <c r="AR99" s="3" t="s">
        <v>48</v>
      </c>
      <c r="AU99" s="3">
        <v>0</v>
      </c>
      <c r="AV99" s="3">
        <v>8</v>
      </c>
      <c r="AW99" s="3">
        <v>1</v>
      </c>
      <c r="AX99" s="3">
        <v>8</v>
      </c>
      <c r="AY99" s="3">
        <v>100</v>
      </c>
      <c r="AZ99" s="6" t="str">
        <f t="shared" si="11"/>
        <v>2140.3</v>
      </c>
      <c r="BC99" s="12" t="s">
        <v>8264</v>
      </c>
      <c r="BF99" s="12" t="s">
        <v>1468</v>
      </c>
      <c r="BG99" s="12" t="s">
        <v>4631</v>
      </c>
      <c r="BH99" s="12" t="s">
        <v>8264</v>
      </c>
      <c r="BJ99" s="12">
        <f t="shared" si="12"/>
        <v>0</v>
      </c>
      <c r="BK99" s="12">
        <f t="shared" si="13"/>
        <v>0</v>
      </c>
      <c r="CQ99" s="3" t="str">
        <f>CONCATENATE(baseURL!$A$1,baseURL!$B$1,baseURL!$C$1,".",C99,".",L99,".pkl&amp;seq=",BC99)</f>
        <v>http://proteomics.broadinstitute.org/millscripts/viewfeed.pl?side=xl&amp;cycle=1&amp;fixedMods=iaaC&amp;file=msdataSM/iPRG2012_nd/cpick_in/iPRG2012_nd.2140.3.2.pkl&amp;seq=DLsLsDyK</v>
      </c>
    </row>
    <row r="100" spans="1:95" x14ac:dyDescent="0.2">
      <c r="A100" s="3">
        <v>577</v>
      </c>
      <c r="B100" s="2" t="s">
        <v>8602</v>
      </c>
      <c r="C100" s="2" t="s">
        <v>8594</v>
      </c>
      <c r="D100" s="3">
        <v>9173</v>
      </c>
      <c r="E100" s="3">
        <v>9164</v>
      </c>
      <c r="F100" s="3">
        <v>45175</v>
      </c>
      <c r="G100" s="3">
        <v>11314</v>
      </c>
      <c r="H100" s="3">
        <v>34.7639</v>
      </c>
      <c r="I100" s="30">
        <v>590.68514000000005</v>
      </c>
      <c r="J100" s="30">
        <v>590.68475590000003</v>
      </c>
      <c r="K100" s="30">
        <v>3.8000000000000002E-4</v>
      </c>
      <c r="L100" s="3">
        <v>2</v>
      </c>
      <c r="M100" s="3">
        <v>2</v>
      </c>
      <c r="N100" s="10">
        <f t="shared" si="7"/>
        <v>1</v>
      </c>
      <c r="O100" s="35">
        <v>2</v>
      </c>
      <c r="P100" s="17"/>
      <c r="Q100" s="40">
        <v>1180.3612000000001</v>
      </c>
      <c r="R100" s="40">
        <v>590.68424000000005</v>
      </c>
      <c r="S100" s="18">
        <f t="shared" si="8"/>
        <v>1.523656700238786</v>
      </c>
      <c r="T100" s="18">
        <f t="shared" si="9"/>
        <v>0.87339387958300518</v>
      </c>
      <c r="U100" s="18">
        <f t="shared" si="10"/>
        <v>0.77875786896816479</v>
      </c>
      <c r="V100" s="30">
        <v>590.68470000000002</v>
      </c>
      <c r="W100" s="3" t="s">
        <v>47</v>
      </c>
      <c r="X100" s="3" t="s">
        <v>47</v>
      </c>
      <c r="Z100" s="3" t="s">
        <v>48</v>
      </c>
      <c r="AB100" s="12" t="s">
        <v>48</v>
      </c>
      <c r="AC100" s="3" t="s">
        <v>47</v>
      </c>
      <c r="AD100" s="3" t="s">
        <v>47</v>
      </c>
      <c r="AE100" s="3" t="s">
        <v>47</v>
      </c>
      <c r="AF100" s="3" t="s">
        <v>48</v>
      </c>
      <c r="AG100" s="3" t="s">
        <v>48</v>
      </c>
      <c r="AH100" s="3" t="s">
        <v>47</v>
      </c>
      <c r="AK100" s="3" t="s">
        <v>48</v>
      </c>
      <c r="AL100" s="3" t="s">
        <v>47</v>
      </c>
      <c r="AN100" s="3" t="s">
        <v>48</v>
      </c>
      <c r="AO100" s="3" t="s">
        <v>47</v>
      </c>
      <c r="AP100" s="3" t="s">
        <v>48</v>
      </c>
      <c r="AR100" s="3" t="s">
        <v>48</v>
      </c>
      <c r="AU100" s="3">
        <v>0</v>
      </c>
      <c r="AV100" s="3">
        <v>8</v>
      </c>
      <c r="AW100" s="3">
        <v>1</v>
      </c>
      <c r="AX100" s="3">
        <v>8</v>
      </c>
      <c r="AY100" s="3">
        <v>100</v>
      </c>
      <c r="AZ100" s="6" t="str">
        <f t="shared" si="11"/>
        <v>2151.3</v>
      </c>
      <c r="BC100" s="12" t="s">
        <v>8264</v>
      </c>
      <c r="BF100" s="12" t="s">
        <v>1468</v>
      </c>
      <c r="BG100" s="12" t="s">
        <v>4631</v>
      </c>
      <c r="BH100" s="12" t="s">
        <v>8264</v>
      </c>
      <c r="BJ100" s="12">
        <f t="shared" si="12"/>
        <v>0</v>
      </c>
      <c r="BK100" s="12">
        <f t="shared" si="13"/>
        <v>0</v>
      </c>
      <c r="CQ100" s="3" t="str">
        <f>CONCATENATE(baseURL!$A$1,baseURL!$B$1,baseURL!$C$1,".",C100,".",L100,".pkl&amp;seq=",BC100)</f>
        <v>http://proteomics.broadinstitute.org/millscripts/viewfeed.pl?side=xl&amp;cycle=1&amp;fixedMods=iaaC&amp;file=msdataSM/iPRG2012_nd/cpick_in/iPRG2012_nd.2151.3.2.pkl&amp;seq=DLsLsDyK</v>
      </c>
    </row>
    <row r="101" spans="1:95" x14ac:dyDescent="0.2">
      <c r="A101" s="3">
        <v>563</v>
      </c>
      <c r="B101" s="2" t="s">
        <v>8690</v>
      </c>
      <c r="C101" s="2" t="s">
        <v>8691</v>
      </c>
      <c r="D101" s="3">
        <v>9272</v>
      </c>
      <c r="E101" s="3">
        <v>9263</v>
      </c>
      <c r="F101" s="3">
        <v>45427</v>
      </c>
      <c r="G101" s="3">
        <v>11425</v>
      </c>
      <c r="H101" s="3">
        <v>35.046300000000002</v>
      </c>
      <c r="I101" s="30">
        <v>590.68609000000004</v>
      </c>
      <c r="J101" s="30">
        <v>590.68526320000001</v>
      </c>
      <c r="K101" s="30">
        <v>8.3000000000000001E-4</v>
      </c>
      <c r="L101" s="3">
        <v>2</v>
      </c>
      <c r="M101" s="3">
        <v>2</v>
      </c>
      <c r="N101" s="10">
        <f t="shared" si="7"/>
        <v>1</v>
      </c>
      <c r="O101" s="35">
        <v>2</v>
      </c>
      <c r="P101" s="17"/>
      <c r="Q101" s="40">
        <v>1180.3612000000001</v>
      </c>
      <c r="R101" s="40">
        <v>590.68424000000005</v>
      </c>
      <c r="S101" s="18">
        <f t="shared" si="8"/>
        <v>3.1319609949138973</v>
      </c>
      <c r="T101" s="18">
        <f t="shared" si="9"/>
        <v>1.7322283729175734</v>
      </c>
      <c r="U101" s="18">
        <f t="shared" si="10"/>
        <v>1.6252338135238829</v>
      </c>
      <c r="V101" s="30">
        <v>590.68520000000001</v>
      </c>
      <c r="W101" s="3" t="s">
        <v>47</v>
      </c>
      <c r="X101" s="3" t="s">
        <v>47</v>
      </c>
      <c r="Z101" s="3" t="s">
        <v>48</v>
      </c>
      <c r="AB101" s="12" t="s">
        <v>47</v>
      </c>
      <c r="AC101" s="3" t="s">
        <v>47</v>
      </c>
      <c r="AD101" s="3" t="s">
        <v>47</v>
      </c>
      <c r="AE101" s="3" t="s">
        <v>47</v>
      </c>
      <c r="AF101" s="3" t="s">
        <v>48</v>
      </c>
      <c r="AH101" s="3" t="s">
        <v>47</v>
      </c>
      <c r="AK101" s="3" t="s">
        <v>48</v>
      </c>
      <c r="AL101" s="3" t="s">
        <v>47</v>
      </c>
      <c r="AO101" s="3" t="s">
        <v>47</v>
      </c>
      <c r="AP101" s="3" t="s">
        <v>48</v>
      </c>
      <c r="AU101" s="3">
        <v>0</v>
      </c>
      <c r="AV101" s="3">
        <v>9</v>
      </c>
      <c r="AW101" s="3">
        <v>1</v>
      </c>
      <c r="AX101" s="3">
        <v>9</v>
      </c>
      <c r="AY101" s="3">
        <v>100</v>
      </c>
      <c r="AZ101" s="6" t="str">
        <f t="shared" si="11"/>
        <v>2163.3</v>
      </c>
      <c r="BC101" s="12" t="s">
        <v>8264</v>
      </c>
      <c r="BF101" s="12" t="s">
        <v>1468</v>
      </c>
      <c r="BG101" s="12" t="s">
        <v>4631</v>
      </c>
      <c r="BH101" s="12" t="s">
        <v>8264</v>
      </c>
      <c r="BJ101" s="12">
        <f t="shared" si="12"/>
        <v>0</v>
      </c>
      <c r="BK101" s="12">
        <f t="shared" si="13"/>
        <v>0</v>
      </c>
      <c r="CQ101" s="3" t="str">
        <f>CONCATENATE(baseURL!$A$1,baseURL!$B$1,baseURL!$C$1,".",C101,".",L101,".pkl&amp;seq=",BC101)</f>
        <v>http://proteomics.broadinstitute.org/millscripts/viewfeed.pl?side=xl&amp;cycle=1&amp;fixedMods=iaaC&amp;file=msdataSM/iPRG2012_nd/cpick_in/iPRG2012_nd.2163.3.2.pkl&amp;seq=DLsLsDyK</v>
      </c>
    </row>
    <row r="102" spans="1:95" x14ac:dyDescent="0.2">
      <c r="A102" s="3">
        <v>106</v>
      </c>
      <c r="B102" s="2" t="s">
        <v>8795</v>
      </c>
      <c r="C102" s="2" t="s">
        <v>8796</v>
      </c>
      <c r="D102" s="3">
        <v>9352</v>
      </c>
      <c r="E102" s="3">
        <v>9343</v>
      </c>
      <c r="F102" s="3">
        <v>45662</v>
      </c>
      <c r="G102" s="3">
        <v>11516</v>
      </c>
      <c r="H102" s="3">
        <v>35.307400000000001</v>
      </c>
      <c r="I102" s="30">
        <v>590.68433000000005</v>
      </c>
      <c r="J102" s="30">
        <v>590.68393000000003</v>
      </c>
      <c r="K102" s="30">
        <v>4.0000000000000002E-4</v>
      </c>
      <c r="L102" s="3">
        <v>2</v>
      </c>
      <c r="M102" s="3">
        <v>2</v>
      </c>
      <c r="N102" s="10">
        <f t="shared" si="7"/>
        <v>1</v>
      </c>
      <c r="O102" s="35">
        <v>2</v>
      </c>
      <c r="P102" s="17"/>
      <c r="Q102" s="40">
        <v>1180.3612000000001</v>
      </c>
      <c r="R102" s="40">
        <v>590.68424000000005</v>
      </c>
      <c r="S102" s="18">
        <f t="shared" si="8"/>
        <v>0.1523656700238786</v>
      </c>
      <c r="T102" s="18">
        <f t="shared" si="9"/>
        <v>-0.52481508565918922</v>
      </c>
      <c r="U102" s="18">
        <f t="shared" si="10"/>
        <v>-0.91419402014327156</v>
      </c>
      <c r="V102" s="30">
        <v>590.68370000000004</v>
      </c>
      <c r="W102" s="3" t="s">
        <v>47</v>
      </c>
      <c r="Z102" s="3" t="s">
        <v>48</v>
      </c>
      <c r="AB102" s="12" t="s">
        <v>48</v>
      </c>
      <c r="AC102" s="3" t="s">
        <v>52</v>
      </c>
      <c r="AE102" s="3" t="s">
        <v>47</v>
      </c>
      <c r="AG102" s="3" t="s">
        <v>48</v>
      </c>
      <c r="AH102" s="3" t="s">
        <v>47</v>
      </c>
      <c r="AL102" s="3" t="s">
        <v>52</v>
      </c>
      <c r="AP102" s="3" t="s">
        <v>48</v>
      </c>
      <c r="AU102" s="3">
        <v>0</v>
      </c>
      <c r="AV102" s="3">
        <v>3</v>
      </c>
      <c r="AW102" s="3">
        <v>1</v>
      </c>
      <c r="AX102" s="3">
        <v>3</v>
      </c>
      <c r="AY102" s="3">
        <v>100</v>
      </c>
      <c r="AZ102" s="6" t="str">
        <f t="shared" si="11"/>
        <v>2174.7</v>
      </c>
      <c r="BC102" s="12" t="s">
        <v>8264</v>
      </c>
      <c r="BF102" s="12" t="s">
        <v>1468</v>
      </c>
      <c r="BG102" s="12" t="s">
        <v>4631</v>
      </c>
      <c r="BH102" s="12" t="s">
        <v>8264</v>
      </c>
      <c r="BJ102" s="12">
        <f t="shared" si="12"/>
        <v>0</v>
      </c>
      <c r="BK102" s="12">
        <f t="shared" si="13"/>
        <v>0</v>
      </c>
      <c r="CQ102" s="3" t="str">
        <f>CONCATENATE(baseURL!$A$1,baseURL!$B$1,baseURL!$C$1,".",C102,".",L102,".pkl&amp;seq=",BC102)</f>
        <v>http://proteomics.broadinstitute.org/millscripts/viewfeed.pl?side=xl&amp;cycle=1&amp;fixedMods=iaaC&amp;file=msdataSM/iPRG2012_nd/cpick_in/iPRG2012_nd.2174.7.2.pkl&amp;seq=DLsLsDyK</v>
      </c>
    </row>
    <row r="103" spans="1:95" x14ac:dyDescent="0.2">
      <c r="A103" s="3">
        <v>7249</v>
      </c>
      <c r="B103" s="2" t="s">
        <v>8876</v>
      </c>
      <c r="C103" s="2" t="s">
        <v>8877</v>
      </c>
      <c r="D103" s="3">
        <v>9430</v>
      </c>
      <c r="E103" s="3">
        <v>9421</v>
      </c>
      <c r="F103" s="3">
        <v>45852</v>
      </c>
      <c r="G103" s="3">
        <v>11603</v>
      </c>
      <c r="H103" s="3">
        <v>35.528700000000001</v>
      </c>
      <c r="I103" s="30">
        <v>544.29220999999995</v>
      </c>
      <c r="J103" s="30">
        <v>544.29221359999997</v>
      </c>
      <c r="K103" s="30">
        <v>0</v>
      </c>
      <c r="L103" s="3">
        <v>2</v>
      </c>
      <c r="M103" s="3">
        <v>0</v>
      </c>
      <c r="N103" s="10">
        <f t="shared" si="7"/>
        <v>1</v>
      </c>
      <c r="O103" s="35">
        <v>2</v>
      </c>
      <c r="P103" s="17"/>
      <c r="Q103" s="40">
        <v>1087.57421</v>
      </c>
      <c r="R103" s="40">
        <v>544.29075</v>
      </c>
      <c r="S103" s="18">
        <f t="shared" si="8"/>
        <v>2.6823898806875426</v>
      </c>
      <c r="T103" s="18">
        <f t="shared" si="9"/>
        <v>2.6890039927474083</v>
      </c>
      <c r="U103" s="18">
        <f t="shared" si="10"/>
        <v>2.6640173473039561</v>
      </c>
      <c r="V103" s="30">
        <v>544.29219999999998</v>
      </c>
      <c r="W103" s="3" t="s">
        <v>47</v>
      </c>
      <c r="X103" s="3" t="s">
        <v>47</v>
      </c>
      <c r="Y103" s="3" t="s">
        <v>47</v>
      </c>
      <c r="Z103" s="3" t="s">
        <v>52</v>
      </c>
      <c r="AA103" s="3" t="s">
        <v>47</v>
      </c>
      <c r="AB103" s="12" t="s">
        <v>52</v>
      </c>
      <c r="AC103" s="3" t="s">
        <v>47</v>
      </c>
      <c r="AE103" s="3" t="s">
        <v>48</v>
      </c>
      <c r="AF103" s="3" t="s">
        <v>48</v>
      </c>
      <c r="AH103" s="3" t="s">
        <v>47</v>
      </c>
      <c r="AK103" s="3" t="s">
        <v>52</v>
      </c>
      <c r="AU103" s="3">
        <v>0</v>
      </c>
      <c r="AV103" s="3">
        <v>6</v>
      </c>
      <c r="AW103" s="3">
        <v>1</v>
      </c>
      <c r="AX103" s="3">
        <v>6</v>
      </c>
      <c r="AY103" s="3">
        <v>100</v>
      </c>
      <c r="AZ103" s="6" t="str">
        <f t="shared" si="11"/>
        <v>2183.8</v>
      </c>
      <c r="BC103" s="12" t="s">
        <v>8878</v>
      </c>
      <c r="BG103" s="12" t="s">
        <v>8878</v>
      </c>
      <c r="BJ103" s="12">
        <f t="shared" si="12"/>
        <v>0</v>
      </c>
      <c r="BK103" s="12">
        <f t="shared" si="13"/>
        <v>0</v>
      </c>
      <c r="CQ103" s="3" t="str">
        <f>CONCATENATE(baseURL!$A$1,baseURL!$B$1,baseURL!$C$1,".",C103,".",L103,".pkl&amp;seq=",BC103)</f>
        <v>http://proteomics.broadinstitute.org/millscripts/viewfeed.pl?side=xl&amp;cycle=1&amp;fixedMods=iaaC&amp;file=msdataSM/iPRG2012_nd/cpick_in/iPRG2012_nd.2183.8.2.pkl&amp;seq=DQGGELLSLR</v>
      </c>
    </row>
    <row r="104" spans="1:95" x14ac:dyDescent="0.2">
      <c r="A104" s="3">
        <v>4036</v>
      </c>
      <c r="B104" s="2" t="s">
        <v>8970</v>
      </c>
      <c r="C104" s="2" t="s">
        <v>8971</v>
      </c>
      <c r="D104" s="3">
        <v>9521</v>
      </c>
      <c r="E104" s="3">
        <v>9512</v>
      </c>
      <c r="F104" s="3">
        <v>46079</v>
      </c>
      <c r="G104" s="3">
        <v>11705</v>
      </c>
      <c r="H104" s="3">
        <v>35.788899999999998</v>
      </c>
      <c r="I104" s="30">
        <v>544.29291999999998</v>
      </c>
      <c r="J104" s="30">
        <v>544.29292339999995</v>
      </c>
      <c r="K104" s="30">
        <v>0</v>
      </c>
      <c r="L104" s="3">
        <v>2</v>
      </c>
      <c r="M104" s="3">
        <v>0</v>
      </c>
      <c r="N104" s="10">
        <f t="shared" si="7"/>
        <v>1</v>
      </c>
      <c r="O104" s="35">
        <v>2</v>
      </c>
      <c r="P104" s="17"/>
      <c r="Q104" s="40">
        <v>1087.57421</v>
      </c>
      <c r="R104" s="40">
        <v>544.29075</v>
      </c>
      <c r="S104" s="18">
        <f t="shared" si="8"/>
        <v>3.9868397542641407</v>
      </c>
      <c r="T104" s="18">
        <f t="shared" si="9"/>
        <v>3.9930864155727859</v>
      </c>
      <c r="U104" s="18">
        <f t="shared" si="10"/>
        <v>3.5826440187808766</v>
      </c>
      <c r="V104" s="30">
        <v>544.29269999999997</v>
      </c>
      <c r="W104" s="3" t="s">
        <v>47</v>
      </c>
      <c r="X104" s="3" t="s">
        <v>47</v>
      </c>
      <c r="Y104" s="3" t="s">
        <v>47</v>
      </c>
      <c r="Z104" s="3" t="s">
        <v>47</v>
      </c>
      <c r="AA104" s="3" t="s">
        <v>47</v>
      </c>
      <c r="AB104" s="12" t="s">
        <v>48</v>
      </c>
      <c r="AC104" s="3" t="s">
        <v>47</v>
      </c>
      <c r="AF104" s="3" t="s">
        <v>52</v>
      </c>
      <c r="AG104" s="3" t="s">
        <v>47</v>
      </c>
      <c r="AH104" s="3" t="s">
        <v>47</v>
      </c>
      <c r="AI104" s="3" t="s">
        <v>48</v>
      </c>
      <c r="AJ104" s="3" t="s">
        <v>47</v>
      </c>
      <c r="AL104" s="3" t="s">
        <v>48</v>
      </c>
      <c r="AM104" s="3" t="s">
        <v>47</v>
      </c>
      <c r="AU104" s="3">
        <v>0</v>
      </c>
      <c r="AV104" s="3">
        <v>10</v>
      </c>
      <c r="AW104" s="3">
        <v>1</v>
      </c>
      <c r="AX104" s="3">
        <v>10</v>
      </c>
      <c r="AY104" s="3">
        <v>100</v>
      </c>
      <c r="AZ104" s="6" t="str">
        <f t="shared" si="11"/>
        <v>2194.4</v>
      </c>
      <c r="BC104" s="12" t="s">
        <v>8878</v>
      </c>
      <c r="BG104" s="12" t="s">
        <v>8878</v>
      </c>
      <c r="BJ104" s="12">
        <f t="shared" si="12"/>
        <v>0</v>
      </c>
      <c r="BK104" s="12">
        <f t="shared" si="13"/>
        <v>0</v>
      </c>
      <c r="CQ104" s="3" t="str">
        <f>CONCATENATE(baseURL!$A$1,baseURL!$B$1,baseURL!$C$1,".",C104,".",L104,".pkl&amp;seq=",BC104)</f>
        <v>http://proteomics.broadinstitute.org/millscripts/viewfeed.pl?side=xl&amp;cycle=1&amp;fixedMods=iaaC&amp;file=msdataSM/iPRG2012_nd/cpick_in/iPRG2012_nd.2194.4.2.pkl&amp;seq=DQGGELLSLR</v>
      </c>
    </row>
    <row r="105" spans="1:95" x14ac:dyDescent="0.2">
      <c r="A105" s="3">
        <v>1466</v>
      </c>
      <c r="B105" s="2" t="s">
        <v>9653</v>
      </c>
      <c r="C105" s="2" t="s">
        <v>9654</v>
      </c>
      <c r="D105" s="3">
        <v>10067</v>
      </c>
      <c r="E105" s="3">
        <v>10058</v>
      </c>
      <c r="F105" s="3">
        <v>47590</v>
      </c>
      <c r="G105" s="3">
        <v>12323</v>
      </c>
      <c r="H105" s="3">
        <v>37.533999999999999</v>
      </c>
      <c r="I105" s="30">
        <v>544.29567999999995</v>
      </c>
      <c r="J105" s="30">
        <v>544.78410970000004</v>
      </c>
      <c r="K105" s="30">
        <v>-0.48842999999999998</v>
      </c>
      <c r="L105" s="3">
        <v>0</v>
      </c>
      <c r="M105" s="3">
        <v>2</v>
      </c>
      <c r="N105" s="10">
        <f t="shared" si="7"/>
        <v>1</v>
      </c>
      <c r="O105" s="35">
        <v>2</v>
      </c>
      <c r="P105" s="17"/>
      <c r="Q105" s="40">
        <v>1087.57421</v>
      </c>
      <c r="R105" s="40">
        <v>544.29075</v>
      </c>
      <c r="S105" s="18">
        <f t="shared" si="8"/>
        <v>9.0576589808752246</v>
      </c>
      <c r="T105" s="18">
        <f t="shared" si="9"/>
        <v>906.42675812521486</v>
      </c>
      <c r="U105" s="18">
        <f t="shared" si="10"/>
        <v>6.5222493676741182</v>
      </c>
      <c r="V105" s="30">
        <v>544.29430000000002</v>
      </c>
      <c r="X105" s="3" t="s">
        <v>47</v>
      </c>
      <c r="Y105" s="3" t="s">
        <v>47</v>
      </c>
      <c r="Z105" s="3" t="s">
        <v>48</v>
      </c>
      <c r="AA105" s="3" t="s">
        <v>47</v>
      </c>
      <c r="AB105" s="12" t="s">
        <v>48</v>
      </c>
      <c r="AE105" s="3" t="s">
        <v>65</v>
      </c>
      <c r="AF105" s="3" t="s">
        <v>48</v>
      </c>
      <c r="AI105" s="3" t="s">
        <v>52</v>
      </c>
      <c r="AK105" s="3" t="s">
        <v>52</v>
      </c>
      <c r="AO105" s="3" t="s">
        <v>48</v>
      </c>
      <c r="AU105" s="3">
        <v>1</v>
      </c>
      <c r="AV105" s="3">
        <v>3</v>
      </c>
      <c r="AW105" s="3">
        <v>2</v>
      </c>
      <c r="AX105" s="3">
        <v>2</v>
      </c>
      <c r="AY105" s="3">
        <v>66.67</v>
      </c>
      <c r="AZ105" s="6" t="str">
        <f t="shared" si="11"/>
        <v>2266.3</v>
      </c>
      <c r="BC105" s="12" t="s">
        <v>8878</v>
      </c>
      <c r="BG105" s="12" t="s">
        <v>8878</v>
      </c>
      <c r="BJ105" s="12">
        <f t="shared" si="12"/>
        <v>0</v>
      </c>
      <c r="BK105" s="12">
        <f t="shared" si="13"/>
        <v>0</v>
      </c>
      <c r="BW105" s="3" t="s">
        <v>9655</v>
      </c>
      <c r="CA105" s="3" t="s">
        <v>9656</v>
      </c>
      <c r="CQ105" s="3" t="str">
        <f>CONCATENATE(baseURL!$A$1,baseURL!$B$1,baseURL!$C$1,".",C105,".",L105,".pkl&amp;seq=",BC105)</f>
        <v>http://proteomics.broadinstitute.org/millscripts/viewfeed.pl?side=xl&amp;cycle=1&amp;fixedMods=iaaC&amp;file=msdataSM/iPRG2012_nd/cpick_in/iPRG2012_nd.2266.3.0.pkl&amp;seq=DQGGELLSLR</v>
      </c>
    </row>
    <row r="106" spans="1:95" x14ac:dyDescent="0.2">
      <c r="A106" s="3">
        <v>1934</v>
      </c>
      <c r="B106" s="2" t="s">
        <v>9701</v>
      </c>
      <c r="C106" s="2" t="s">
        <v>9694</v>
      </c>
      <c r="D106" s="3">
        <v>10123</v>
      </c>
      <c r="E106" s="3">
        <v>10114</v>
      </c>
      <c r="F106" s="3">
        <v>47696</v>
      </c>
      <c r="G106" s="3">
        <v>12384</v>
      </c>
      <c r="H106" s="3">
        <v>37.659199999999998</v>
      </c>
      <c r="I106" s="30">
        <v>545.28920000000005</v>
      </c>
      <c r="J106" s="30">
        <v>544.7839348</v>
      </c>
      <c r="K106" s="30">
        <v>0.50527</v>
      </c>
      <c r="L106" s="3">
        <v>4</v>
      </c>
      <c r="M106" s="3">
        <v>2</v>
      </c>
      <c r="N106" s="10">
        <f t="shared" si="7"/>
        <v>-1</v>
      </c>
      <c r="O106" s="35">
        <v>2</v>
      </c>
      <c r="P106" s="11"/>
      <c r="Q106" s="42">
        <v>1088.5582300000001</v>
      </c>
      <c r="R106" s="42">
        <v>544.78274999999996</v>
      </c>
      <c r="S106" s="18">
        <f t="shared" si="8"/>
        <v>929.63663038171865</v>
      </c>
      <c r="T106" s="18">
        <f t="shared" si="9"/>
        <v>2.1748118860825487</v>
      </c>
      <c r="U106" s="18">
        <f t="shared" si="10"/>
        <v>1.7438143920469291</v>
      </c>
      <c r="V106" s="30">
        <v>544.78369999999995</v>
      </c>
      <c r="W106" s="3" t="s">
        <v>47</v>
      </c>
      <c r="X106" s="3" t="s">
        <v>47</v>
      </c>
      <c r="Y106" s="3" t="s">
        <v>47</v>
      </c>
      <c r="Z106" s="3" t="s">
        <v>48</v>
      </c>
      <c r="AA106" s="3" t="s">
        <v>47</v>
      </c>
      <c r="AB106" s="12" t="s">
        <v>65</v>
      </c>
      <c r="AC106" s="3" t="s">
        <v>47</v>
      </c>
      <c r="AE106" s="3" t="s">
        <v>48</v>
      </c>
      <c r="AL106" s="3" t="s">
        <v>52</v>
      </c>
      <c r="AO106" s="3" t="s">
        <v>48</v>
      </c>
      <c r="AU106" s="3">
        <v>1</v>
      </c>
      <c r="AV106" s="3">
        <v>5</v>
      </c>
      <c r="AW106" s="3">
        <v>2</v>
      </c>
      <c r="AX106" s="3">
        <v>3</v>
      </c>
      <c r="AY106" s="3">
        <v>60</v>
      </c>
      <c r="AZ106" s="6" t="str">
        <f t="shared" si="11"/>
        <v>2271.4</v>
      </c>
      <c r="BC106" s="12" t="s">
        <v>9702</v>
      </c>
      <c r="BG106" s="12" t="s">
        <v>8878</v>
      </c>
      <c r="BJ106" s="12">
        <f t="shared" si="12"/>
        <v>0</v>
      </c>
      <c r="BK106" s="12">
        <f t="shared" si="13"/>
        <v>0</v>
      </c>
      <c r="BO106" s="3" t="s">
        <v>54</v>
      </c>
      <c r="BR106" s="3" t="s">
        <v>54</v>
      </c>
      <c r="BT106" s="3" t="s">
        <v>9703</v>
      </c>
      <c r="BU106" s="3" t="s">
        <v>9703</v>
      </c>
      <c r="BX106" s="3" t="s">
        <v>9704</v>
      </c>
      <c r="CQ106" s="3" t="str">
        <f>CONCATENATE(baseURL!$A$1,baseURL!$B$1,baseURL!$C$1,".",C106,".",L106,".pkl&amp;seq=",BC106,"&amp;varMods=Deamidated-Q")</f>
        <v>http://proteomics.broadinstitute.org/millscripts/viewfeed.pl?side=xl&amp;cycle=1&amp;fixedMods=iaaC&amp;file=msdataSM/iPRG2012_nd/cpick_in/iPRG2012_nd.2271.4.4.pkl&amp;seq=DqGGELLSLR&amp;varMods=Deamidated-Q</v>
      </c>
    </row>
    <row r="107" spans="1:95" x14ac:dyDescent="0.2">
      <c r="A107" s="3">
        <v>7379</v>
      </c>
      <c r="B107" s="2" t="s">
        <v>9761</v>
      </c>
      <c r="C107" s="2" t="s">
        <v>9744</v>
      </c>
      <c r="D107" s="3">
        <v>10165</v>
      </c>
      <c r="E107" s="3">
        <v>10156</v>
      </c>
      <c r="F107" s="3">
        <v>47821</v>
      </c>
      <c r="G107" s="3">
        <v>12432</v>
      </c>
      <c r="H107" s="3">
        <v>37.8035</v>
      </c>
      <c r="I107" s="30">
        <v>544.78375000000005</v>
      </c>
      <c r="J107" s="30">
        <v>544.78324139999995</v>
      </c>
      <c r="K107" s="30">
        <v>5.1000000000000004E-4</v>
      </c>
      <c r="L107" s="3">
        <v>2</v>
      </c>
      <c r="M107" s="3">
        <v>2</v>
      </c>
      <c r="N107" s="10">
        <f t="shared" si="7"/>
        <v>1</v>
      </c>
      <c r="O107" s="35">
        <v>2</v>
      </c>
      <c r="P107" s="17"/>
      <c r="Q107" s="40">
        <v>1088.5582300000001</v>
      </c>
      <c r="R107" s="40">
        <v>544.78274999999996</v>
      </c>
      <c r="S107" s="18">
        <f t="shared" si="8"/>
        <v>1.8355940970782207</v>
      </c>
      <c r="T107" s="18">
        <f t="shared" si="9"/>
        <v>0.90201093919943709</v>
      </c>
      <c r="U107" s="18">
        <f t="shared" si="10"/>
        <v>0.64245793396694306</v>
      </c>
      <c r="V107" s="30">
        <v>544.78309999999999</v>
      </c>
      <c r="W107" s="3" t="s">
        <v>47</v>
      </c>
      <c r="X107" s="3" t="s">
        <v>47</v>
      </c>
      <c r="Y107" s="3" t="s">
        <v>47</v>
      </c>
      <c r="Z107" s="3" t="s">
        <v>47</v>
      </c>
      <c r="AA107" s="3" t="s">
        <v>47</v>
      </c>
      <c r="AB107" s="12" t="s">
        <v>48</v>
      </c>
      <c r="AC107" s="3" t="s">
        <v>47</v>
      </c>
      <c r="AG107" s="3" t="s">
        <v>52</v>
      </c>
      <c r="AI107" s="3" t="s">
        <v>52</v>
      </c>
      <c r="AL107" s="3" t="s">
        <v>52</v>
      </c>
      <c r="AM107" s="3" t="s">
        <v>47</v>
      </c>
      <c r="AO107" s="3" t="s">
        <v>48</v>
      </c>
      <c r="AU107" s="3">
        <v>0</v>
      </c>
      <c r="AV107" s="3">
        <v>7</v>
      </c>
      <c r="AW107" s="3">
        <v>1</v>
      </c>
      <c r="AX107" s="3">
        <v>7</v>
      </c>
      <c r="AY107" s="3">
        <v>100</v>
      </c>
      <c r="AZ107" s="6" t="str">
        <f t="shared" si="11"/>
        <v>2277.3</v>
      </c>
      <c r="BC107" s="12" t="s">
        <v>9702</v>
      </c>
      <c r="BG107" s="12" t="s">
        <v>8878</v>
      </c>
      <c r="BJ107" s="12">
        <f t="shared" si="12"/>
        <v>0</v>
      </c>
      <c r="BK107" s="12">
        <f t="shared" si="13"/>
        <v>0</v>
      </c>
      <c r="BO107" s="3" t="s">
        <v>54</v>
      </c>
      <c r="BR107" s="3" t="s">
        <v>54</v>
      </c>
      <c r="CQ107" s="3" t="str">
        <f>CONCATENATE(baseURL!$A$1,baseURL!$B$1,baseURL!$C$1,".",C107,".",L107,".pkl&amp;seq=",BC107,"&amp;varMods=Deamidated-Q")</f>
        <v>http://proteomics.broadinstitute.org/millscripts/viewfeed.pl?side=xl&amp;cycle=1&amp;fixedMods=iaaC&amp;file=msdataSM/iPRG2012_nd/cpick_in/iPRG2012_nd.2277.3.2.pkl&amp;seq=DqGGELLSLR&amp;varMods=Deamidated-Q</v>
      </c>
    </row>
    <row r="108" spans="1:95" x14ac:dyDescent="0.2">
      <c r="A108" s="3">
        <v>227</v>
      </c>
      <c r="B108" s="2" t="s">
        <v>9948</v>
      </c>
      <c r="C108" s="2" t="s">
        <v>9949</v>
      </c>
      <c r="D108" s="3">
        <v>10362</v>
      </c>
      <c r="E108" s="3">
        <v>10353</v>
      </c>
      <c r="F108" s="3">
        <v>48307</v>
      </c>
      <c r="G108" s="3">
        <v>12652</v>
      </c>
      <c r="H108" s="3">
        <v>38.360100000000003</v>
      </c>
      <c r="I108" s="30">
        <v>584.27664000000004</v>
      </c>
      <c r="J108" s="30">
        <v>584.27664240000001</v>
      </c>
      <c r="K108" s="30">
        <v>0</v>
      </c>
      <c r="L108" s="3">
        <v>2</v>
      </c>
      <c r="M108" s="3">
        <v>0</v>
      </c>
      <c r="N108" s="10">
        <f t="shared" si="7"/>
        <v>1</v>
      </c>
      <c r="O108" s="35">
        <v>2</v>
      </c>
      <c r="P108" s="17"/>
      <c r="Q108" s="40">
        <v>1167.54054</v>
      </c>
      <c r="R108" s="40">
        <v>584.27391</v>
      </c>
      <c r="S108" s="18">
        <f t="shared" si="8"/>
        <v>4.6724660357370906</v>
      </c>
      <c r="T108" s="18">
        <f t="shared" si="9"/>
        <v>4.6765736981367398</v>
      </c>
      <c r="U108" s="18">
        <f t="shared" si="10"/>
        <v>4.7751575968957969</v>
      </c>
      <c r="V108" s="30">
        <v>584.27670000000001</v>
      </c>
      <c r="X108" s="3" t="s">
        <v>47</v>
      </c>
      <c r="Z108" s="3" t="s">
        <v>48</v>
      </c>
      <c r="AB108" s="12" t="s">
        <v>48</v>
      </c>
      <c r="AD108" s="3" t="s">
        <v>47</v>
      </c>
      <c r="AH108" s="3" t="s">
        <v>47</v>
      </c>
      <c r="AK108" s="3" t="s">
        <v>52</v>
      </c>
      <c r="AL108" s="3" t="s">
        <v>48</v>
      </c>
      <c r="AO108" s="3" t="s">
        <v>48</v>
      </c>
      <c r="AU108" s="3">
        <v>0</v>
      </c>
      <c r="AV108" s="3">
        <v>3</v>
      </c>
      <c r="AW108" s="3">
        <v>1</v>
      </c>
      <c r="AX108" s="3">
        <v>3</v>
      </c>
      <c r="AY108" s="3">
        <v>100</v>
      </c>
      <c r="AZ108" s="6" t="str">
        <f t="shared" si="11"/>
        <v>2300.6</v>
      </c>
      <c r="BC108" s="12" t="s">
        <v>9950</v>
      </c>
      <c r="BF108" s="12" t="s">
        <v>1468</v>
      </c>
      <c r="BG108" s="12" t="s">
        <v>8878</v>
      </c>
      <c r="BH108" s="12" t="s">
        <v>9950</v>
      </c>
      <c r="BJ108" s="12">
        <f t="shared" si="12"/>
        <v>0</v>
      </c>
      <c r="BK108" s="12">
        <f t="shared" si="13"/>
        <v>0</v>
      </c>
      <c r="CQ108" s="3" t="str">
        <f>CONCATENATE(baseURL!$A$1,baseURL!$B$1,baseURL!$C$1,".",C108,".",L108,".pkl&amp;seq=",BC108)</f>
        <v>http://proteomics.broadinstitute.org/millscripts/viewfeed.pl?side=xl&amp;cycle=1&amp;fixedMods=iaaC&amp;file=msdataSM/iPRG2012_nd/cpick_in/iPRG2012_nd.2300.6.2.pkl&amp;seq=DQGGELLsLR</v>
      </c>
    </row>
    <row r="109" spans="1:95" x14ac:dyDescent="0.2">
      <c r="A109" s="3">
        <v>535</v>
      </c>
      <c r="B109" s="2" t="s">
        <v>10051</v>
      </c>
      <c r="C109" s="2" t="s">
        <v>10052</v>
      </c>
      <c r="D109" s="3">
        <v>10442</v>
      </c>
      <c r="E109" s="3">
        <v>10433</v>
      </c>
      <c r="F109" s="3">
        <v>48538</v>
      </c>
      <c r="G109" s="3">
        <v>12743</v>
      </c>
      <c r="H109" s="3">
        <v>38.6355</v>
      </c>
      <c r="I109" s="30">
        <v>584.27504999999996</v>
      </c>
      <c r="J109" s="30">
        <v>584.2747104</v>
      </c>
      <c r="K109" s="30">
        <v>3.4000000000000002E-4</v>
      </c>
      <c r="L109" s="3">
        <v>2</v>
      </c>
      <c r="M109" s="3">
        <v>2</v>
      </c>
      <c r="N109" s="10">
        <f t="shared" si="7"/>
        <v>1</v>
      </c>
      <c r="O109" s="35">
        <v>2</v>
      </c>
      <c r="P109" s="17"/>
      <c r="Q109" s="40">
        <v>1167.54054</v>
      </c>
      <c r="R109" s="40">
        <v>584.27391</v>
      </c>
      <c r="S109" s="18">
        <f t="shared" si="8"/>
        <v>1.9511396631828857</v>
      </c>
      <c r="T109" s="18">
        <f t="shared" si="9"/>
        <v>1.3699054267249584</v>
      </c>
      <c r="U109" s="18">
        <f t="shared" si="10"/>
        <v>1.3521055561967585</v>
      </c>
      <c r="V109" s="30">
        <v>584.27470000000005</v>
      </c>
      <c r="W109" s="3" t="s">
        <v>47</v>
      </c>
      <c r="X109" s="3" t="s">
        <v>47</v>
      </c>
      <c r="Y109" s="3" t="s">
        <v>47</v>
      </c>
      <c r="Z109" s="3" t="s">
        <v>47</v>
      </c>
      <c r="AA109" s="3" t="s">
        <v>48</v>
      </c>
      <c r="AB109" s="12" t="s">
        <v>47</v>
      </c>
      <c r="AC109" s="3" t="s">
        <v>47</v>
      </c>
      <c r="AD109" s="3" t="s">
        <v>47</v>
      </c>
      <c r="AE109" s="3" t="s">
        <v>47</v>
      </c>
      <c r="AF109" s="3" t="s">
        <v>47</v>
      </c>
      <c r="AG109" s="3" t="s">
        <v>47</v>
      </c>
      <c r="AH109" s="3" t="s">
        <v>47</v>
      </c>
      <c r="AI109" s="3" t="s">
        <v>52</v>
      </c>
      <c r="AJ109" s="3" t="s">
        <v>47</v>
      </c>
      <c r="AK109" s="3" t="s">
        <v>47</v>
      </c>
      <c r="AL109" s="3" t="s">
        <v>47</v>
      </c>
      <c r="AM109" s="3" t="s">
        <v>47</v>
      </c>
      <c r="AN109" s="3" t="s">
        <v>47</v>
      </c>
      <c r="AO109" s="3" t="s">
        <v>47</v>
      </c>
      <c r="AP109" s="3" t="s">
        <v>47</v>
      </c>
      <c r="AR109" s="3" t="s">
        <v>47</v>
      </c>
      <c r="AU109" s="3">
        <v>0</v>
      </c>
      <c r="AV109" s="3">
        <v>19</v>
      </c>
      <c r="AW109" s="3">
        <v>1</v>
      </c>
      <c r="AX109" s="3">
        <v>19</v>
      </c>
      <c r="AY109" s="3">
        <v>100</v>
      </c>
      <c r="AZ109" s="6" t="str">
        <f t="shared" si="11"/>
        <v>2311.6</v>
      </c>
      <c r="BC109" s="12" t="s">
        <v>9950</v>
      </c>
      <c r="BF109" s="12" t="s">
        <v>1468</v>
      </c>
      <c r="BG109" s="12" t="s">
        <v>8878</v>
      </c>
      <c r="BH109" s="12" t="s">
        <v>9950</v>
      </c>
      <c r="BJ109" s="12">
        <f t="shared" si="12"/>
        <v>0</v>
      </c>
      <c r="BK109" s="12">
        <f t="shared" si="13"/>
        <v>0</v>
      </c>
      <c r="CQ109" s="3" t="str">
        <f>CONCATENATE(baseURL!$A$1,baseURL!$B$1,baseURL!$C$1,".",C109,".",L109,".pkl&amp;seq=",BC109)</f>
        <v>http://proteomics.broadinstitute.org/millscripts/viewfeed.pl?side=xl&amp;cycle=1&amp;fixedMods=iaaC&amp;file=msdataSM/iPRG2012_nd/cpick_in/iPRG2012_nd.2311.6.2.pkl&amp;seq=DQGGELLsLR</v>
      </c>
    </row>
    <row r="110" spans="1:95" x14ac:dyDescent="0.2">
      <c r="A110" s="3">
        <v>499</v>
      </c>
      <c r="B110" s="2" t="s">
        <v>10178</v>
      </c>
      <c r="C110" s="2" t="s">
        <v>10179</v>
      </c>
      <c r="D110" s="3">
        <v>10545</v>
      </c>
      <c r="E110" s="3">
        <v>10536</v>
      </c>
      <c r="F110" s="3">
        <v>48773</v>
      </c>
      <c r="G110" s="3">
        <v>12857</v>
      </c>
      <c r="H110" s="3">
        <v>38.903799999999997</v>
      </c>
      <c r="I110" s="30">
        <v>584.27610000000004</v>
      </c>
      <c r="J110" s="30">
        <v>584.27467620000004</v>
      </c>
      <c r="K110" s="30">
        <v>1.42E-3</v>
      </c>
      <c r="L110" s="3">
        <v>2</v>
      </c>
      <c r="M110" s="3">
        <v>2</v>
      </c>
      <c r="N110" s="10">
        <f t="shared" si="7"/>
        <v>1</v>
      </c>
      <c r="O110" s="35">
        <v>2</v>
      </c>
      <c r="P110" s="17"/>
      <c r="Q110" s="40">
        <v>1167.54054</v>
      </c>
      <c r="R110" s="40">
        <v>584.27391</v>
      </c>
      <c r="S110" s="18">
        <f t="shared" si="8"/>
        <v>3.7482419847250008</v>
      </c>
      <c r="T110" s="18">
        <f t="shared" si="9"/>
        <v>1.3113712368975743</v>
      </c>
      <c r="U110" s="18">
        <f t="shared" si="10"/>
        <v>1.3521055561967585</v>
      </c>
      <c r="V110" s="30">
        <v>584.27470000000005</v>
      </c>
      <c r="W110" s="3" t="s">
        <v>47</v>
      </c>
      <c r="X110" s="3" t="s">
        <v>47</v>
      </c>
      <c r="Y110" s="3" t="s">
        <v>47</v>
      </c>
      <c r="Z110" s="3" t="s">
        <v>47</v>
      </c>
      <c r="AA110" s="3" t="s">
        <v>48</v>
      </c>
      <c r="AB110" s="12" t="s">
        <v>65</v>
      </c>
      <c r="AC110" s="3" t="s">
        <v>47</v>
      </c>
      <c r="AD110" s="3" t="s">
        <v>47</v>
      </c>
      <c r="AE110" s="3" t="s">
        <v>47</v>
      </c>
      <c r="AF110" s="3" t="s">
        <v>47</v>
      </c>
      <c r="AG110" s="3" t="s">
        <v>47</v>
      </c>
      <c r="AH110" s="3" t="s">
        <v>47</v>
      </c>
      <c r="AI110" s="3" t="s">
        <v>47</v>
      </c>
      <c r="AJ110" s="3" t="s">
        <v>47</v>
      </c>
      <c r="AK110" s="3" t="s">
        <v>47</v>
      </c>
      <c r="AL110" s="3" t="s">
        <v>47</v>
      </c>
      <c r="AO110" s="3" t="s">
        <v>47</v>
      </c>
      <c r="AP110" s="3" t="s">
        <v>47</v>
      </c>
      <c r="AR110" s="3" t="s">
        <v>47</v>
      </c>
      <c r="AS110" s="3" t="s">
        <v>47</v>
      </c>
      <c r="AU110" s="3">
        <v>1</v>
      </c>
      <c r="AV110" s="3">
        <v>18</v>
      </c>
      <c r="AW110" s="3">
        <v>1</v>
      </c>
      <c r="AX110" s="3">
        <v>18</v>
      </c>
      <c r="AY110" s="3">
        <v>100</v>
      </c>
      <c r="AZ110" s="6" t="str">
        <f t="shared" si="11"/>
        <v>2322.10</v>
      </c>
      <c r="BC110" s="12" t="s">
        <v>9950</v>
      </c>
      <c r="BF110" s="12" t="s">
        <v>1468</v>
      </c>
      <c r="BG110" s="12" t="s">
        <v>8878</v>
      </c>
      <c r="BH110" s="12" t="s">
        <v>9950</v>
      </c>
      <c r="BJ110" s="12">
        <f t="shared" si="12"/>
        <v>0</v>
      </c>
      <c r="BK110" s="12">
        <f t="shared" si="13"/>
        <v>0</v>
      </c>
      <c r="BX110" s="3" t="s">
        <v>10180</v>
      </c>
      <c r="CQ110" s="3" t="str">
        <f>CONCATENATE(baseURL!$A$1,baseURL!$B$1,baseURL!$C$1,".",C110,".",L110,".pkl&amp;seq=",BC110)</f>
        <v>http://proteomics.broadinstitute.org/millscripts/viewfeed.pl?side=xl&amp;cycle=1&amp;fixedMods=iaaC&amp;file=msdataSM/iPRG2012_nd/cpick_in/iPRG2012_nd.2322.10.2.pkl&amp;seq=DQGGELLsLR</v>
      </c>
    </row>
    <row r="111" spans="1:95" x14ac:dyDescent="0.2">
      <c r="A111" s="3">
        <v>520</v>
      </c>
      <c r="B111" s="2" t="s">
        <v>10292</v>
      </c>
      <c r="C111" s="2" t="s">
        <v>10289</v>
      </c>
      <c r="D111" s="3">
        <v>10677</v>
      </c>
      <c r="E111" s="3">
        <v>10668</v>
      </c>
      <c r="F111" s="3">
        <v>49003</v>
      </c>
      <c r="G111" s="3">
        <v>13000</v>
      </c>
      <c r="H111" s="3">
        <v>39.176400000000001</v>
      </c>
      <c r="I111" s="30">
        <v>584.27529000000004</v>
      </c>
      <c r="J111" s="30">
        <v>584.27493670000001</v>
      </c>
      <c r="K111" s="30">
        <v>3.5E-4</v>
      </c>
      <c r="L111" s="3">
        <v>2</v>
      </c>
      <c r="M111" s="3">
        <v>2</v>
      </c>
      <c r="N111" s="10">
        <f t="shared" si="7"/>
        <v>1</v>
      </c>
      <c r="O111" s="35">
        <v>2</v>
      </c>
      <c r="P111" s="17"/>
      <c r="Q111" s="40">
        <v>1167.54054</v>
      </c>
      <c r="R111" s="40">
        <v>584.27391</v>
      </c>
      <c r="S111" s="18">
        <f t="shared" si="8"/>
        <v>2.3619059082068663</v>
      </c>
      <c r="T111" s="18">
        <f t="shared" si="9"/>
        <v>1.7572237651536764</v>
      </c>
      <c r="U111" s="18">
        <f t="shared" si="10"/>
        <v>1.3521055561967585</v>
      </c>
      <c r="V111" s="30">
        <v>584.27470000000005</v>
      </c>
      <c r="W111" s="3" t="s">
        <v>47</v>
      </c>
      <c r="X111" s="3" t="s">
        <v>47</v>
      </c>
      <c r="Y111" s="3" t="s">
        <v>47</v>
      </c>
      <c r="Z111" s="3" t="s">
        <v>47</v>
      </c>
      <c r="AA111" s="3" t="s">
        <v>48</v>
      </c>
      <c r="AB111" s="12" t="s">
        <v>47</v>
      </c>
      <c r="AC111" s="3" t="s">
        <v>47</v>
      </c>
      <c r="AD111" s="3" t="s">
        <v>47</v>
      </c>
      <c r="AE111" s="3" t="s">
        <v>47</v>
      </c>
      <c r="AF111" s="3" t="s">
        <v>47</v>
      </c>
      <c r="AG111" s="3" t="s">
        <v>47</v>
      </c>
      <c r="AH111" s="3" t="s">
        <v>47</v>
      </c>
      <c r="AI111" s="3" t="s">
        <v>52</v>
      </c>
      <c r="AJ111" s="3" t="s">
        <v>47</v>
      </c>
      <c r="AK111" s="3" t="s">
        <v>47</v>
      </c>
      <c r="AL111" s="3" t="s">
        <v>47</v>
      </c>
      <c r="AO111" s="3" t="s">
        <v>47</v>
      </c>
      <c r="AP111" s="3" t="s">
        <v>47</v>
      </c>
      <c r="AR111" s="3" t="s">
        <v>47</v>
      </c>
      <c r="AT111" s="3" t="s">
        <v>47</v>
      </c>
      <c r="AU111" s="3">
        <v>0</v>
      </c>
      <c r="AV111" s="3">
        <v>18</v>
      </c>
      <c r="AW111" s="3">
        <v>1</v>
      </c>
      <c r="AX111" s="3">
        <v>18</v>
      </c>
      <c r="AY111" s="3">
        <v>100</v>
      </c>
      <c r="AZ111" s="6" t="str">
        <f t="shared" si="11"/>
        <v>2333.9</v>
      </c>
      <c r="BC111" s="12" t="s">
        <v>9950</v>
      </c>
      <c r="BF111" s="12" t="s">
        <v>1468</v>
      </c>
      <c r="BG111" s="12" t="s">
        <v>8878</v>
      </c>
      <c r="BH111" s="12" t="s">
        <v>9950</v>
      </c>
      <c r="BJ111" s="12">
        <f t="shared" si="12"/>
        <v>0</v>
      </c>
      <c r="BK111" s="12">
        <f t="shared" si="13"/>
        <v>0</v>
      </c>
      <c r="CQ111" s="3" t="str">
        <f>CONCATENATE(baseURL!$A$1,baseURL!$B$1,baseURL!$C$1,".",C111,".",L111,".pkl&amp;seq=",BC111)</f>
        <v>http://proteomics.broadinstitute.org/millscripts/viewfeed.pl?side=xl&amp;cycle=1&amp;fixedMods=iaaC&amp;file=msdataSM/iPRG2012_nd/cpick_in/iPRG2012_nd.2333.9.2.pkl&amp;seq=DQGGELLsLR</v>
      </c>
    </row>
    <row r="112" spans="1:95" x14ac:dyDescent="0.2">
      <c r="A112" s="3">
        <v>512</v>
      </c>
      <c r="B112" s="2" t="s">
        <v>10382</v>
      </c>
      <c r="C112" s="2" t="s">
        <v>10383</v>
      </c>
      <c r="D112" s="3">
        <v>10747</v>
      </c>
      <c r="E112" s="3">
        <v>10738</v>
      </c>
      <c r="F112" s="3">
        <v>49232</v>
      </c>
      <c r="G112" s="3">
        <v>13081</v>
      </c>
      <c r="H112" s="3">
        <v>39.434800000000003</v>
      </c>
      <c r="I112" s="30">
        <v>584.27340000000004</v>
      </c>
      <c r="J112" s="30">
        <v>584.27405639999995</v>
      </c>
      <c r="K112" s="30">
        <v>-6.6E-4</v>
      </c>
      <c r="L112" s="3">
        <v>2</v>
      </c>
      <c r="M112" s="3">
        <v>2</v>
      </c>
      <c r="N112" s="10">
        <f t="shared" si="7"/>
        <v>1</v>
      </c>
      <c r="O112" s="35">
        <v>2</v>
      </c>
      <c r="P112" s="17"/>
      <c r="Q112" s="40">
        <v>1167.54054</v>
      </c>
      <c r="R112" s="40">
        <v>584.27391</v>
      </c>
      <c r="S112" s="18">
        <f t="shared" si="8"/>
        <v>-0.87287827033544763</v>
      </c>
      <c r="T112" s="18">
        <f t="shared" si="9"/>
        <v>0.25056740929729121</v>
      </c>
      <c r="U112" s="18">
        <f t="shared" si="10"/>
        <v>0.49634254582742093</v>
      </c>
      <c r="V112" s="30">
        <v>584.27419999999995</v>
      </c>
      <c r="W112" s="3" t="s">
        <v>47</v>
      </c>
      <c r="X112" s="3" t="s">
        <v>47</v>
      </c>
      <c r="Y112" s="3" t="s">
        <v>47</v>
      </c>
      <c r="Z112" s="3" t="s">
        <v>47</v>
      </c>
      <c r="AA112" s="3" t="s">
        <v>48</v>
      </c>
      <c r="AC112" s="3" t="s">
        <v>47</v>
      </c>
      <c r="AD112" s="3" t="s">
        <v>47</v>
      </c>
      <c r="AE112" s="3" t="s">
        <v>47</v>
      </c>
      <c r="AF112" s="3" t="s">
        <v>47</v>
      </c>
      <c r="AG112" s="3" t="s">
        <v>47</v>
      </c>
      <c r="AH112" s="3" t="s">
        <v>47</v>
      </c>
      <c r="AI112" s="3" t="s">
        <v>47</v>
      </c>
      <c r="AJ112" s="3" t="s">
        <v>47</v>
      </c>
      <c r="AK112" s="3" t="s">
        <v>47</v>
      </c>
      <c r="AL112" s="3" t="s">
        <v>47</v>
      </c>
      <c r="AO112" s="3" t="s">
        <v>47</v>
      </c>
      <c r="AP112" s="3" t="s">
        <v>47</v>
      </c>
      <c r="AR112" s="3" t="s">
        <v>47</v>
      </c>
      <c r="AU112" s="3">
        <v>0</v>
      </c>
      <c r="AV112" s="3">
        <v>17</v>
      </c>
      <c r="AW112" s="3">
        <v>1</v>
      </c>
      <c r="AX112" s="3">
        <v>17</v>
      </c>
      <c r="AY112" s="3">
        <v>100</v>
      </c>
      <c r="AZ112" s="6" t="str">
        <f t="shared" si="11"/>
        <v>2344.7</v>
      </c>
      <c r="BC112" s="12" t="s">
        <v>9950</v>
      </c>
      <c r="BF112" s="12" t="s">
        <v>1468</v>
      </c>
      <c r="BG112" s="12" t="s">
        <v>8878</v>
      </c>
      <c r="BH112" s="12" t="s">
        <v>9950</v>
      </c>
      <c r="BJ112" s="12">
        <f t="shared" si="12"/>
        <v>0</v>
      </c>
      <c r="BK112" s="12">
        <f t="shared" si="13"/>
        <v>0</v>
      </c>
      <c r="CQ112" s="3" t="str">
        <f>CONCATENATE(baseURL!$A$1,baseURL!$B$1,baseURL!$C$1,".",C112,".",L112,".pkl&amp;seq=",BC112)</f>
        <v>http://proteomics.broadinstitute.org/millscripts/viewfeed.pl?side=xl&amp;cycle=1&amp;fixedMods=iaaC&amp;file=msdataSM/iPRG2012_nd/cpick_in/iPRG2012_nd.2344.7.2.pkl&amp;seq=DQGGELLsLR</v>
      </c>
    </row>
    <row r="113" spans="1:95" x14ac:dyDescent="0.2">
      <c r="A113" s="3">
        <v>1750</v>
      </c>
      <c r="B113" s="2" t="s">
        <v>10441</v>
      </c>
      <c r="C113" s="2" t="s">
        <v>10442</v>
      </c>
      <c r="D113" s="3">
        <v>10802</v>
      </c>
      <c r="E113" s="3">
        <v>10793</v>
      </c>
      <c r="F113" s="3">
        <v>49337</v>
      </c>
      <c r="G113" s="3">
        <v>13141</v>
      </c>
      <c r="H113" s="3">
        <v>39.550199999999997</v>
      </c>
      <c r="I113" s="30">
        <v>583.69649000000004</v>
      </c>
      <c r="J113" s="30">
        <v>584.27369659999999</v>
      </c>
      <c r="K113" s="30">
        <v>-0.57721</v>
      </c>
      <c r="L113" s="3">
        <v>3</v>
      </c>
      <c r="M113" s="3">
        <v>2</v>
      </c>
      <c r="N113" s="10">
        <f t="shared" si="7"/>
        <v>-1</v>
      </c>
      <c r="O113" s="35">
        <v>2</v>
      </c>
      <c r="P113" s="11"/>
      <c r="Q113" s="40">
        <v>1167.54054</v>
      </c>
      <c r="R113" s="40">
        <v>584.27391</v>
      </c>
      <c r="S113" s="18">
        <f t="shared" si="8"/>
        <v>-988.26935469352213</v>
      </c>
      <c r="T113" s="18">
        <f t="shared" si="9"/>
        <v>-0.36523965276305698</v>
      </c>
      <c r="U113" s="18">
        <f t="shared" si="10"/>
        <v>-0.35942046434733865</v>
      </c>
      <c r="V113" s="30">
        <v>584.27369999999996</v>
      </c>
      <c r="W113" s="3" t="s">
        <v>47</v>
      </c>
      <c r="X113" s="3" t="s">
        <v>47</v>
      </c>
      <c r="Y113" s="3" t="s">
        <v>47</v>
      </c>
      <c r="Z113" s="3" t="s">
        <v>47</v>
      </c>
      <c r="AB113" s="12" t="s">
        <v>48</v>
      </c>
      <c r="AC113" s="3" t="s">
        <v>47</v>
      </c>
      <c r="AE113" s="3" t="s">
        <v>47</v>
      </c>
      <c r="AF113" s="3" t="s">
        <v>48</v>
      </c>
      <c r="AG113" s="3" t="s">
        <v>52</v>
      </c>
      <c r="AH113" s="3" t="s">
        <v>47</v>
      </c>
      <c r="AL113" s="3" t="s">
        <v>48</v>
      </c>
      <c r="AO113" s="3" t="s">
        <v>47</v>
      </c>
      <c r="AP113" s="3" t="s">
        <v>48</v>
      </c>
      <c r="AU113" s="3">
        <v>0</v>
      </c>
      <c r="AV113" s="3">
        <v>8</v>
      </c>
      <c r="AW113" s="3">
        <v>1</v>
      </c>
      <c r="AX113" s="3">
        <v>8</v>
      </c>
      <c r="AY113" s="3">
        <v>100</v>
      </c>
      <c r="AZ113" s="6" t="str">
        <f t="shared" si="11"/>
        <v>2349.7</v>
      </c>
      <c r="BC113" s="12" t="s">
        <v>9950</v>
      </c>
      <c r="BF113" s="12" t="s">
        <v>1468</v>
      </c>
      <c r="BG113" s="12" t="s">
        <v>8878</v>
      </c>
      <c r="BH113" s="12" t="s">
        <v>9950</v>
      </c>
      <c r="BJ113" s="12">
        <f t="shared" si="12"/>
        <v>0</v>
      </c>
      <c r="BK113" s="12">
        <f t="shared" si="13"/>
        <v>0</v>
      </c>
      <c r="CQ113" s="3" t="str">
        <f>CONCATENATE(baseURL!$A$1,baseURL!$B$1,baseURL!$C$1,".",C113,".",L113,".pkl&amp;seq=",BC113)</f>
        <v>http://proteomics.broadinstitute.org/millscripts/viewfeed.pl?side=xl&amp;cycle=1&amp;fixedMods=iaaC&amp;file=msdataSM/iPRG2012_nd/cpick_in/iPRG2012_nd.2349.7.3.pkl&amp;seq=DQGGELLsLR</v>
      </c>
    </row>
    <row r="114" spans="1:95" x14ac:dyDescent="0.2">
      <c r="A114" s="3">
        <v>1905</v>
      </c>
      <c r="B114" s="2" t="s">
        <v>10600</v>
      </c>
      <c r="C114" s="2" t="s">
        <v>10601</v>
      </c>
      <c r="D114" s="3">
        <v>10996</v>
      </c>
      <c r="E114" s="3">
        <v>10986</v>
      </c>
      <c r="F114" s="3">
        <v>49697</v>
      </c>
      <c r="G114" s="3">
        <v>13351</v>
      </c>
      <c r="H114" s="3">
        <v>39.972200000000001</v>
      </c>
      <c r="I114" s="30">
        <v>584.76693</v>
      </c>
      <c r="J114" s="30">
        <v>584.76612209999996</v>
      </c>
      <c r="K114" s="30">
        <v>8.0999999999999996E-4</v>
      </c>
      <c r="L114" s="3">
        <v>2</v>
      </c>
      <c r="M114" s="3">
        <v>2</v>
      </c>
      <c r="N114" s="10">
        <f t="shared" si="7"/>
        <v>1</v>
      </c>
      <c r="O114" s="35">
        <v>2</v>
      </c>
      <c r="P114" s="17"/>
      <c r="Q114" s="40">
        <v>1168.5245600000001</v>
      </c>
      <c r="R114" s="40">
        <v>584.76592000000005</v>
      </c>
      <c r="S114" s="18">
        <f t="shared" si="8"/>
        <v>1.7271868373435741</v>
      </c>
      <c r="T114" s="18">
        <f t="shared" si="9"/>
        <v>0.34560837592995813</v>
      </c>
      <c r="U114" s="18">
        <f t="shared" si="10"/>
        <v>0.47882407369976171</v>
      </c>
      <c r="V114" s="30">
        <v>584.76620000000003</v>
      </c>
      <c r="W114" s="3" t="s">
        <v>47</v>
      </c>
      <c r="X114" s="3" t="s">
        <v>47</v>
      </c>
      <c r="Y114" s="3" t="s">
        <v>47</v>
      </c>
      <c r="Z114" s="3" t="s">
        <v>47</v>
      </c>
      <c r="AA114" s="3" t="s">
        <v>47</v>
      </c>
      <c r="AB114" s="12" t="s">
        <v>47</v>
      </c>
      <c r="AC114" s="3" t="s">
        <v>47</v>
      </c>
      <c r="AD114" s="3" t="s">
        <v>47</v>
      </c>
      <c r="AE114" s="3" t="s">
        <v>47</v>
      </c>
      <c r="AG114" s="3" t="s">
        <v>47</v>
      </c>
      <c r="AK114" s="3" t="s">
        <v>52</v>
      </c>
      <c r="AO114" s="3" t="s">
        <v>47</v>
      </c>
      <c r="AU114" s="3">
        <v>0</v>
      </c>
      <c r="AV114" s="3">
        <v>11</v>
      </c>
      <c r="AW114" s="3">
        <v>2</v>
      </c>
      <c r="AX114" s="3">
        <v>9</v>
      </c>
      <c r="AY114" s="3">
        <v>81.819999999999993</v>
      </c>
      <c r="AZ114" s="6" t="str">
        <f t="shared" si="11"/>
        <v>2366.10</v>
      </c>
      <c r="BC114" s="12" t="s">
        <v>10602</v>
      </c>
      <c r="BF114" s="12" t="s">
        <v>1468</v>
      </c>
      <c r="BG114" s="12" t="s">
        <v>8878</v>
      </c>
      <c r="BJ114" s="12">
        <f t="shared" si="12"/>
        <v>0</v>
      </c>
      <c r="BK114" s="12">
        <f t="shared" si="13"/>
        <v>0</v>
      </c>
      <c r="BO114" s="3" t="s">
        <v>54</v>
      </c>
      <c r="BP114" s="3" t="s">
        <v>54</v>
      </c>
      <c r="BR114" s="3" t="s">
        <v>54</v>
      </c>
      <c r="BT114" s="3" t="s">
        <v>10603</v>
      </c>
      <c r="BU114" s="3" t="s">
        <v>10603</v>
      </c>
      <c r="CQ114" s="3" t="str">
        <f>CONCATENATE(baseURL!$A$1,baseURL!$B$1,baseURL!$C$1,".",C114,".",L114,".pkl&amp;seq=",BC114,"&amp;varMods=Deamidated-Q+Deamidated-N")</f>
        <v>http://proteomics.broadinstitute.org/millscripts/viewfeed.pl?side=xl&amp;cycle=1&amp;fixedMods=iaaC&amp;file=msdataSM/iPRG2012_nd/cpick_in/iPRG2012_nd.2366.10.2.pkl&amp;seq=DqGGELLsLR&amp;varMods=Deamidated-Q+Deamidated-N</v>
      </c>
    </row>
    <row r="115" spans="1:95" x14ac:dyDescent="0.2">
      <c r="A115" s="3">
        <v>1948</v>
      </c>
      <c r="B115" s="2" t="s">
        <v>10753</v>
      </c>
      <c r="C115" s="2" t="s">
        <v>10754</v>
      </c>
      <c r="D115" s="3">
        <v>11160</v>
      </c>
      <c r="E115" s="3">
        <v>11150</v>
      </c>
      <c r="F115" s="3">
        <v>50050</v>
      </c>
      <c r="G115" s="3">
        <v>13532</v>
      </c>
      <c r="H115" s="3">
        <v>40.392099999999999</v>
      </c>
      <c r="I115" s="30">
        <v>584.76664000000005</v>
      </c>
      <c r="J115" s="30">
        <v>584.76544030000002</v>
      </c>
      <c r="K115" s="30">
        <v>1.1999999999999999E-3</v>
      </c>
      <c r="L115" s="3">
        <v>2</v>
      </c>
      <c r="M115" s="3">
        <v>2</v>
      </c>
      <c r="N115" s="10">
        <f t="shared" si="7"/>
        <v>1</v>
      </c>
      <c r="O115" s="35">
        <v>2</v>
      </c>
      <c r="P115" s="17"/>
      <c r="Q115" s="40">
        <v>1168.5245600000001</v>
      </c>
      <c r="R115" s="40">
        <v>584.76592000000005</v>
      </c>
      <c r="S115" s="18">
        <f t="shared" si="8"/>
        <v>1.2312619039104811</v>
      </c>
      <c r="T115" s="18">
        <f t="shared" si="9"/>
        <v>-0.8203282435270175</v>
      </c>
      <c r="U115" s="18">
        <f t="shared" si="10"/>
        <v>-1.4022705018270367</v>
      </c>
      <c r="V115" s="30">
        <v>584.76509999999996</v>
      </c>
      <c r="W115" s="3" t="s">
        <v>47</v>
      </c>
      <c r="X115" s="3" t="s">
        <v>47</v>
      </c>
      <c r="Y115" s="3" t="s">
        <v>47</v>
      </c>
      <c r="Z115" s="3" t="s">
        <v>47</v>
      </c>
      <c r="AA115" s="3" t="s">
        <v>48</v>
      </c>
      <c r="AB115" s="12" t="s">
        <v>47</v>
      </c>
      <c r="AC115" s="3" t="s">
        <v>47</v>
      </c>
      <c r="AD115" s="3" t="s">
        <v>47</v>
      </c>
      <c r="AE115" s="3" t="s">
        <v>47</v>
      </c>
      <c r="AG115" s="3" t="s">
        <v>47</v>
      </c>
      <c r="AK115" s="3" t="s">
        <v>48</v>
      </c>
      <c r="AM115" s="3" t="s">
        <v>47</v>
      </c>
      <c r="AO115" s="3" t="s">
        <v>47</v>
      </c>
      <c r="AU115" s="3">
        <v>0</v>
      </c>
      <c r="AV115" s="3">
        <v>11</v>
      </c>
      <c r="AW115" s="3">
        <v>1</v>
      </c>
      <c r="AX115" s="3">
        <v>11</v>
      </c>
      <c r="AY115" s="3">
        <v>100</v>
      </c>
      <c r="AZ115" s="6" t="str">
        <f t="shared" si="11"/>
        <v>2383.6</v>
      </c>
      <c r="BC115" s="12" t="s">
        <v>10602</v>
      </c>
      <c r="BF115" s="12" t="s">
        <v>1468</v>
      </c>
      <c r="BG115" s="12" t="s">
        <v>8878</v>
      </c>
      <c r="BJ115" s="12">
        <f t="shared" si="12"/>
        <v>0</v>
      </c>
      <c r="BK115" s="12">
        <f t="shared" si="13"/>
        <v>0</v>
      </c>
      <c r="BO115" s="3" t="s">
        <v>54</v>
      </c>
      <c r="BP115" s="3" t="s">
        <v>54</v>
      </c>
      <c r="BR115" s="3" t="s">
        <v>54</v>
      </c>
      <c r="CQ115" s="3" t="str">
        <f>CONCATENATE(baseURL!$A$1,baseURL!$B$1,baseURL!$C$1,".",C115,".",L115,".pkl&amp;seq=",BC115,"&amp;varMods=Deamidated-Q+Deamidated-N")</f>
        <v>http://proteomics.broadinstitute.org/millscripts/viewfeed.pl?side=xl&amp;cycle=1&amp;fixedMods=iaaC&amp;file=msdataSM/iPRG2012_nd/cpick_in/iPRG2012_nd.2383.6.2.pkl&amp;seq=DqGGELLsLR&amp;varMods=Deamidated-Q+Deamidated-N</v>
      </c>
    </row>
    <row r="116" spans="1:95" x14ac:dyDescent="0.2">
      <c r="A116" s="3">
        <v>1901</v>
      </c>
      <c r="B116" s="2" t="s">
        <v>10838</v>
      </c>
      <c r="C116" s="2" t="s">
        <v>10832</v>
      </c>
      <c r="D116" s="3">
        <v>11234</v>
      </c>
      <c r="E116" s="3">
        <v>11224</v>
      </c>
      <c r="F116" s="3">
        <v>50277</v>
      </c>
      <c r="G116" s="3">
        <v>13617</v>
      </c>
      <c r="H116" s="3">
        <v>40.649500000000003</v>
      </c>
      <c r="I116" s="30">
        <v>584.76715000000002</v>
      </c>
      <c r="J116" s="30">
        <v>584.76537910000002</v>
      </c>
      <c r="K116" s="30">
        <v>1.7700000000000001E-3</v>
      </c>
      <c r="L116" s="3">
        <v>2</v>
      </c>
      <c r="M116" s="3">
        <v>2</v>
      </c>
      <c r="N116" s="10">
        <f t="shared" si="7"/>
        <v>1</v>
      </c>
      <c r="O116" s="35">
        <v>2</v>
      </c>
      <c r="P116" s="17"/>
      <c r="Q116" s="40">
        <v>1168.5245600000001</v>
      </c>
      <c r="R116" s="40">
        <v>584.76592000000005</v>
      </c>
      <c r="S116" s="18">
        <f t="shared" si="8"/>
        <v>2.1034057524489338</v>
      </c>
      <c r="T116" s="18">
        <f t="shared" si="9"/>
        <v>-0.92498550536718493</v>
      </c>
      <c r="U116" s="18">
        <f t="shared" si="10"/>
        <v>-1.4022705018270367</v>
      </c>
      <c r="V116" s="30">
        <v>584.76509999999996</v>
      </c>
      <c r="W116" s="3" t="s">
        <v>47</v>
      </c>
      <c r="X116" s="3" t="s">
        <v>47</v>
      </c>
      <c r="Y116" s="3" t="s">
        <v>47</v>
      </c>
      <c r="Z116" s="3" t="s">
        <v>47</v>
      </c>
      <c r="AA116" s="3" t="s">
        <v>48</v>
      </c>
      <c r="AC116" s="3" t="s">
        <v>47</v>
      </c>
      <c r="AD116" s="3" t="s">
        <v>47</v>
      </c>
      <c r="AE116" s="3" t="s">
        <v>47</v>
      </c>
      <c r="AG116" s="3" t="s">
        <v>47</v>
      </c>
      <c r="AJ116" s="3" t="s">
        <v>65</v>
      </c>
      <c r="AK116" s="3" t="s">
        <v>48</v>
      </c>
      <c r="AO116" s="3" t="s">
        <v>47</v>
      </c>
      <c r="AU116" s="3">
        <v>1</v>
      </c>
      <c r="AV116" s="3">
        <v>9</v>
      </c>
      <c r="AW116" s="3">
        <v>1</v>
      </c>
      <c r="AX116" s="3">
        <v>9</v>
      </c>
      <c r="AY116" s="3">
        <v>100</v>
      </c>
      <c r="AZ116" s="6" t="str">
        <f t="shared" si="11"/>
        <v>2394.2</v>
      </c>
      <c r="BC116" s="12" t="s">
        <v>10602</v>
      </c>
      <c r="BF116" s="12" t="s">
        <v>1468</v>
      </c>
      <c r="BG116" s="12" t="s">
        <v>8878</v>
      </c>
      <c r="BJ116" s="12">
        <f t="shared" si="12"/>
        <v>0</v>
      </c>
      <c r="BK116" s="12">
        <f t="shared" si="13"/>
        <v>0</v>
      </c>
      <c r="BO116" s="3" t="s">
        <v>54</v>
      </c>
      <c r="BP116" s="3" t="s">
        <v>54</v>
      </c>
      <c r="BR116" s="3" t="s">
        <v>54</v>
      </c>
      <c r="CF116" s="3" t="s">
        <v>10839</v>
      </c>
      <c r="CQ116" s="3" t="str">
        <f>CONCATENATE(baseURL!$A$1,baseURL!$B$1,baseURL!$C$1,".",C116,".",L116,".pkl&amp;seq=",BC116,"&amp;varMods=Deamidated-Q+Deamidated-N")</f>
        <v>http://proteomics.broadinstitute.org/millscripts/viewfeed.pl?side=xl&amp;cycle=1&amp;fixedMods=iaaC&amp;file=msdataSM/iPRG2012_nd/cpick_in/iPRG2012_nd.2394.2.2.pkl&amp;seq=DqGGELLsLR&amp;varMods=Deamidated-Q+Deamidated-N</v>
      </c>
    </row>
    <row r="117" spans="1:95" x14ac:dyDescent="0.2">
      <c r="A117" s="3">
        <v>1904</v>
      </c>
      <c r="B117" s="2" t="s">
        <v>10975</v>
      </c>
      <c r="C117" s="2" t="s">
        <v>10960</v>
      </c>
      <c r="D117" s="3">
        <v>11339</v>
      </c>
      <c r="E117" s="3">
        <v>11329</v>
      </c>
      <c r="F117" s="3">
        <v>50512</v>
      </c>
      <c r="G117" s="3">
        <v>13733</v>
      </c>
      <c r="H117" s="3">
        <v>40.919499999999999</v>
      </c>
      <c r="I117" s="30">
        <v>584.76630999999998</v>
      </c>
      <c r="J117" s="30">
        <v>584.76556410000001</v>
      </c>
      <c r="K117" s="30">
        <v>7.5000000000000002E-4</v>
      </c>
      <c r="L117" s="3">
        <v>2</v>
      </c>
      <c r="M117" s="3">
        <v>2</v>
      </c>
      <c r="N117" s="10">
        <f t="shared" si="7"/>
        <v>1</v>
      </c>
      <c r="O117" s="35">
        <v>2</v>
      </c>
      <c r="P117" s="17"/>
      <c r="Q117" s="40">
        <v>1168.5245600000001</v>
      </c>
      <c r="R117" s="40">
        <v>584.76592000000005</v>
      </c>
      <c r="S117" s="18">
        <f t="shared" si="8"/>
        <v>0.66693353115523446</v>
      </c>
      <c r="T117" s="18">
        <f t="shared" si="9"/>
        <v>-0.60861959952289901</v>
      </c>
      <c r="U117" s="18">
        <f t="shared" si="10"/>
        <v>-0.37621891510535971</v>
      </c>
      <c r="V117" s="30">
        <v>584.76570000000004</v>
      </c>
      <c r="W117" s="3" t="s">
        <v>47</v>
      </c>
      <c r="X117" s="3" t="s">
        <v>47</v>
      </c>
      <c r="Y117" s="3" t="s">
        <v>47</v>
      </c>
      <c r="Z117" s="3" t="s">
        <v>47</v>
      </c>
      <c r="AA117" s="3" t="s">
        <v>48</v>
      </c>
      <c r="AB117" s="12" t="s">
        <v>47</v>
      </c>
      <c r="AC117" s="3" t="s">
        <v>47</v>
      </c>
      <c r="AD117" s="3" t="s">
        <v>47</v>
      </c>
      <c r="AE117" s="3" t="s">
        <v>47</v>
      </c>
      <c r="AF117" s="3" t="s">
        <v>52</v>
      </c>
      <c r="AG117" s="3" t="s">
        <v>47</v>
      </c>
      <c r="AJ117" s="3" t="s">
        <v>65</v>
      </c>
      <c r="AK117" s="3" t="s">
        <v>48</v>
      </c>
      <c r="AO117" s="3" t="s">
        <v>47</v>
      </c>
      <c r="AU117" s="3">
        <v>1</v>
      </c>
      <c r="AV117" s="3">
        <v>10</v>
      </c>
      <c r="AW117" s="3">
        <v>1</v>
      </c>
      <c r="AX117" s="3">
        <v>10</v>
      </c>
      <c r="AY117" s="3">
        <v>100</v>
      </c>
      <c r="AZ117" s="6" t="str">
        <f t="shared" si="11"/>
        <v>2405.6</v>
      </c>
      <c r="BC117" s="12" t="s">
        <v>10602</v>
      </c>
      <c r="BF117" s="12" t="s">
        <v>1468</v>
      </c>
      <c r="BG117" s="12" t="s">
        <v>8878</v>
      </c>
      <c r="BJ117" s="12">
        <f t="shared" si="12"/>
        <v>0</v>
      </c>
      <c r="BK117" s="12">
        <f t="shared" si="13"/>
        <v>0</v>
      </c>
      <c r="BO117" s="3" t="s">
        <v>54</v>
      </c>
      <c r="BP117" s="3" t="s">
        <v>54</v>
      </c>
      <c r="BR117" s="3" t="s">
        <v>54</v>
      </c>
      <c r="CF117" s="3" t="s">
        <v>10839</v>
      </c>
      <c r="CQ117" s="3" t="str">
        <f>CONCATENATE(baseURL!$A$1,baseURL!$B$1,baseURL!$C$1,".",C117,".",L117,".pkl&amp;seq=",BC117,"&amp;varMods=Deamidated-Q+Deamidated-N")</f>
        <v>http://proteomics.broadinstitute.org/millscripts/viewfeed.pl?side=xl&amp;cycle=1&amp;fixedMods=iaaC&amp;file=msdataSM/iPRG2012_nd/cpick_in/iPRG2012_nd.2405.6.2.pkl&amp;seq=DqGGELLsLR&amp;varMods=Deamidated-Q+Deamidated-N</v>
      </c>
    </row>
    <row r="118" spans="1:95" x14ac:dyDescent="0.2">
      <c r="A118" s="3">
        <v>1108</v>
      </c>
      <c r="B118" s="2" t="s">
        <v>11090</v>
      </c>
      <c r="C118" s="2" t="s">
        <v>11078</v>
      </c>
      <c r="D118" s="3">
        <v>11458</v>
      </c>
      <c r="E118" s="3">
        <v>11447</v>
      </c>
      <c r="F118" s="3">
        <v>50744</v>
      </c>
      <c r="G118" s="3">
        <v>13862</v>
      </c>
      <c r="H118" s="3">
        <v>41.189500000000002</v>
      </c>
      <c r="I118" s="30">
        <v>584.76639999999998</v>
      </c>
      <c r="J118" s="30">
        <v>584.76578610000001</v>
      </c>
      <c r="K118" s="30">
        <v>6.0999999999999997E-4</v>
      </c>
      <c r="L118" s="3">
        <v>2</v>
      </c>
      <c r="M118" s="3">
        <v>2</v>
      </c>
      <c r="N118" s="10">
        <f t="shared" si="7"/>
        <v>1</v>
      </c>
      <c r="O118" s="35">
        <v>2</v>
      </c>
      <c r="P118" s="17"/>
      <c r="Q118" s="40">
        <v>1168.5245600000001</v>
      </c>
      <c r="R118" s="40">
        <v>584.76592000000005</v>
      </c>
      <c r="S118" s="18">
        <f t="shared" si="8"/>
        <v>0.82084126914404454</v>
      </c>
      <c r="T118" s="18">
        <f t="shared" si="9"/>
        <v>-0.22898051247087306</v>
      </c>
      <c r="U118" s="18">
        <f t="shared" si="10"/>
        <v>-0.37621891510535971</v>
      </c>
      <c r="V118" s="30">
        <v>584.76570000000004</v>
      </c>
      <c r="W118" s="3" t="s">
        <v>47</v>
      </c>
      <c r="AC118" s="3" t="s">
        <v>47</v>
      </c>
      <c r="AI118" s="3" t="s">
        <v>65</v>
      </c>
      <c r="AK118" s="3" t="s">
        <v>52</v>
      </c>
      <c r="AL118" s="3" t="s">
        <v>52</v>
      </c>
      <c r="AO118" s="3" t="s">
        <v>47</v>
      </c>
      <c r="AU118" s="3">
        <v>1</v>
      </c>
      <c r="AV118" s="3">
        <v>3</v>
      </c>
      <c r="AW118" s="3">
        <v>1</v>
      </c>
      <c r="AX118" s="3">
        <v>3</v>
      </c>
      <c r="AY118" s="3">
        <v>100</v>
      </c>
      <c r="AZ118" s="6" t="str">
        <f t="shared" si="11"/>
        <v>2416.7</v>
      </c>
      <c r="BC118" s="12" t="s">
        <v>10602</v>
      </c>
      <c r="BF118" s="12" t="s">
        <v>1468</v>
      </c>
      <c r="BG118" s="12" t="s">
        <v>8878</v>
      </c>
      <c r="BJ118" s="12">
        <f t="shared" si="12"/>
        <v>0</v>
      </c>
      <c r="BK118" s="12">
        <f t="shared" si="13"/>
        <v>0</v>
      </c>
      <c r="BO118" s="3" t="s">
        <v>54</v>
      </c>
      <c r="BR118" s="3" t="s">
        <v>54</v>
      </c>
      <c r="CE118" s="3" t="s">
        <v>11091</v>
      </c>
      <c r="CQ118" s="3" t="str">
        <f>CONCATENATE(baseURL!$A$1,baseURL!$B$1,baseURL!$C$1,".",C118,".",L118,".pkl&amp;seq=",BC118,"&amp;varMods=Deamidated-Q")</f>
        <v>http://proteomics.broadinstitute.org/millscripts/viewfeed.pl?side=xl&amp;cycle=1&amp;fixedMods=iaaC&amp;file=msdataSM/iPRG2012_nd/cpick_in/iPRG2012_nd.2416.7.2.pkl&amp;seq=DqGGELLsLR&amp;varMods=Deamidated-Q</v>
      </c>
    </row>
    <row r="119" spans="1:95" x14ac:dyDescent="0.2">
      <c r="A119" s="3">
        <v>7635</v>
      </c>
      <c r="B119" s="2" t="s">
        <v>10309</v>
      </c>
      <c r="C119" s="2" t="s">
        <v>10310</v>
      </c>
      <c r="D119" s="3">
        <v>10698</v>
      </c>
      <c r="E119" s="3">
        <v>10689</v>
      </c>
      <c r="F119" s="3">
        <v>49059</v>
      </c>
      <c r="G119" s="3">
        <v>13024</v>
      </c>
      <c r="H119" s="3">
        <v>39.2515</v>
      </c>
      <c r="I119" s="30">
        <v>595.26868999999999</v>
      </c>
      <c r="J119" s="30">
        <v>595.26408939999999</v>
      </c>
      <c r="K119" s="30">
        <v>4.5999999999999999E-3</v>
      </c>
      <c r="L119" s="3">
        <v>2</v>
      </c>
      <c r="M119" s="3">
        <v>2</v>
      </c>
      <c r="N119" s="10">
        <f t="shared" si="7"/>
        <v>1</v>
      </c>
      <c r="O119" s="35">
        <v>2</v>
      </c>
      <c r="P119" s="17"/>
      <c r="Q119" s="40">
        <v>1189.5224900000001</v>
      </c>
      <c r="R119" s="40">
        <v>595.26487999999995</v>
      </c>
      <c r="S119" s="18">
        <f t="shared" si="8"/>
        <v>6.4005119872754062</v>
      </c>
      <c r="T119" s="18">
        <f t="shared" si="9"/>
        <v>-1.3281482353861369</v>
      </c>
      <c r="U119" s="18">
        <f t="shared" si="10"/>
        <v>-1.142348596121558</v>
      </c>
      <c r="V119" s="30">
        <v>595.26419999999996</v>
      </c>
      <c r="W119" s="3" t="s">
        <v>47</v>
      </c>
      <c r="X119" s="3" t="s">
        <v>47</v>
      </c>
      <c r="Y119" s="3" t="s">
        <v>47</v>
      </c>
      <c r="AB119" s="12" t="s">
        <v>52</v>
      </c>
      <c r="AD119" s="3" t="s">
        <v>47</v>
      </c>
      <c r="AM119" s="3" t="s">
        <v>52</v>
      </c>
      <c r="AU119" s="3">
        <v>0</v>
      </c>
      <c r="AV119" s="3">
        <v>4</v>
      </c>
      <c r="AW119" s="3">
        <v>2</v>
      </c>
      <c r="AX119" s="3">
        <v>3</v>
      </c>
      <c r="AY119" s="3">
        <v>75</v>
      </c>
      <c r="AZ119" s="6" t="str">
        <f t="shared" si="11"/>
        <v>2336.2</v>
      </c>
      <c r="BC119" s="12" t="s">
        <v>10311</v>
      </c>
      <c r="BF119" s="12" t="s">
        <v>1468</v>
      </c>
      <c r="BG119" s="12" t="s">
        <v>8878</v>
      </c>
      <c r="BJ119" s="12">
        <f t="shared" si="12"/>
        <v>0</v>
      </c>
      <c r="BK119" s="12">
        <f t="shared" si="13"/>
        <v>0</v>
      </c>
      <c r="BL119" s="3" t="s">
        <v>162</v>
      </c>
      <c r="BR119" s="3" t="s">
        <v>162</v>
      </c>
      <c r="BZ119" s="3" t="s">
        <v>10312</v>
      </c>
      <c r="CQ119" s="3" t="str">
        <f>CONCATENATE(baseURL!$A$1,baseURL!$B$1,baseURL!$C$1,".",C119,".",L119,".pkl&amp;seq=",BC119,"&amp;varMods=Sodiated-D")</f>
        <v>http://proteomics.broadinstitute.org/millscripts/viewfeed.pl?side=xl&amp;cycle=1&amp;fixedMods=iaaC&amp;file=msdataSM/iPRG2012_nd/cpick_in/iPRG2012_nd.2336.2.2.pkl&amp;seq=dQGGELLsLR&amp;varMods=Sodiated-D</v>
      </c>
    </row>
    <row r="120" spans="1:95" x14ac:dyDescent="0.2">
      <c r="A120" s="3">
        <v>1138</v>
      </c>
      <c r="B120" s="2" t="s">
        <v>15047</v>
      </c>
      <c r="C120" s="2" t="s">
        <v>15048</v>
      </c>
      <c r="D120" s="3">
        <v>15004</v>
      </c>
      <c r="E120" s="3">
        <v>14988</v>
      </c>
      <c r="F120" s="3">
        <v>60000</v>
      </c>
      <c r="G120" s="3">
        <v>17844</v>
      </c>
      <c r="H120" s="3">
        <v>51.786999999999999</v>
      </c>
      <c r="I120" s="30">
        <v>501.30468999999999</v>
      </c>
      <c r="J120" s="30">
        <v>501.30551880000002</v>
      </c>
      <c r="K120" s="30">
        <v>-8.3000000000000001E-4</v>
      </c>
      <c r="L120" s="3">
        <v>2</v>
      </c>
      <c r="M120" s="3">
        <v>2</v>
      </c>
      <c r="N120" s="10">
        <f t="shared" si="7"/>
        <v>1</v>
      </c>
      <c r="O120" s="35">
        <v>2</v>
      </c>
      <c r="P120" s="17"/>
      <c r="Q120" s="37">
        <v>1001.60299</v>
      </c>
      <c r="R120" s="37">
        <v>501.30513999999999</v>
      </c>
      <c r="S120" s="18">
        <f t="shared" si="8"/>
        <v>-0.89765686424186197</v>
      </c>
      <c r="T120" s="18">
        <f t="shared" si="9"/>
        <v>0.75562760042980759</v>
      </c>
      <c r="U120" s="18">
        <f t="shared" si="10"/>
        <v>0.9176047946213427</v>
      </c>
      <c r="V120" s="30">
        <v>501.30560000000003</v>
      </c>
      <c r="Z120" s="3" t="s">
        <v>52</v>
      </c>
      <c r="AC120" s="3" t="s">
        <v>47</v>
      </c>
      <c r="AE120" s="3" t="s">
        <v>47</v>
      </c>
      <c r="AF120" s="3" t="s">
        <v>47</v>
      </c>
      <c r="AI120" s="3" t="s">
        <v>48</v>
      </c>
      <c r="AJ120" s="3" t="s">
        <v>48</v>
      </c>
      <c r="AU120" s="3">
        <v>0</v>
      </c>
      <c r="AV120" s="3">
        <v>3</v>
      </c>
      <c r="AW120" s="3">
        <v>1</v>
      </c>
      <c r="AX120" s="3">
        <v>3</v>
      </c>
      <c r="AY120" s="3">
        <v>100</v>
      </c>
      <c r="AZ120" s="6" t="str">
        <f t="shared" si="11"/>
        <v>2857.2</v>
      </c>
      <c r="BC120" s="12" t="s">
        <v>15049</v>
      </c>
      <c r="BD120" s="12" t="s">
        <v>243</v>
      </c>
      <c r="BG120" s="12" t="s">
        <v>11141</v>
      </c>
      <c r="BJ120" s="12">
        <f t="shared" si="12"/>
        <v>0</v>
      </c>
      <c r="BK120" s="12">
        <f t="shared" si="13"/>
        <v>0</v>
      </c>
      <c r="BM120" s="3" t="s">
        <v>114</v>
      </c>
      <c r="BR120" s="3" t="s">
        <v>114</v>
      </c>
      <c r="CQ120" s="3" t="str">
        <f>CONCATENATE(baseURL!$A$1,baseURL!$B$1,baseURL!$C$1,".",C120,".",L120,".pkl&amp;seq=",BC120,"&amp;varMods=Methyl-K+pyroGlu-E")</f>
        <v>http://proteomics.broadinstitute.org/millscripts/viewfeed.pl?side=xl&amp;cycle=1&amp;fixedMods=iaaC&amp;file=msdataSM/iPRG2012_nd/cpick_in/iPRG2012_nd.2857.2.2.pkl&amp;seq=ekLLDFLK&amp;varMods=Methyl-K+pyroGlu-E</v>
      </c>
    </row>
    <row r="121" spans="1:95" x14ac:dyDescent="0.2">
      <c r="A121" s="3">
        <v>394</v>
      </c>
      <c r="B121" s="2" t="s">
        <v>15156</v>
      </c>
      <c r="C121" s="2" t="s">
        <v>15157</v>
      </c>
      <c r="D121" s="3">
        <v>15082</v>
      </c>
      <c r="E121" s="3">
        <v>15066</v>
      </c>
      <c r="F121" s="3">
        <v>60230</v>
      </c>
      <c r="G121" s="3">
        <v>17933</v>
      </c>
      <c r="H121" s="3">
        <v>52.055500000000002</v>
      </c>
      <c r="I121" s="30">
        <v>501.30484000000001</v>
      </c>
      <c r="J121" s="30">
        <v>501.30550549999998</v>
      </c>
      <c r="K121" s="30">
        <v>-6.7000000000000002E-4</v>
      </c>
      <c r="L121" s="3">
        <v>2</v>
      </c>
      <c r="M121" s="3">
        <v>2</v>
      </c>
      <c r="N121" s="10">
        <f t="shared" si="7"/>
        <v>1</v>
      </c>
      <c r="O121" s="35">
        <v>2</v>
      </c>
      <c r="P121" s="17"/>
      <c r="Q121" s="40">
        <v>1001.60299</v>
      </c>
      <c r="R121" s="40">
        <v>501.30513999999999</v>
      </c>
      <c r="S121" s="18">
        <f t="shared" si="8"/>
        <v>-0.59843790945677766</v>
      </c>
      <c r="T121" s="18">
        <f t="shared" si="9"/>
        <v>0.72909685303983895</v>
      </c>
      <c r="U121" s="18">
        <f t="shared" si="10"/>
        <v>0.11968758193671188</v>
      </c>
      <c r="V121" s="30">
        <v>501.30520000000001</v>
      </c>
      <c r="W121" s="3" t="s">
        <v>52</v>
      </c>
      <c r="Z121" s="3" t="s">
        <v>52</v>
      </c>
      <c r="AA121" s="3" t="s">
        <v>47</v>
      </c>
      <c r="AB121" s="12" t="s">
        <v>48</v>
      </c>
      <c r="AC121" s="3" t="s">
        <v>47</v>
      </c>
      <c r="AD121" s="3" t="s">
        <v>47</v>
      </c>
      <c r="AE121" s="3" t="s">
        <v>47</v>
      </c>
      <c r="AF121" s="3" t="s">
        <v>47</v>
      </c>
      <c r="AH121" s="3" t="s">
        <v>52</v>
      </c>
      <c r="AI121" s="3" t="s">
        <v>47</v>
      </c>
      <c r="AJ121" s="3" t="s">
        <v>47</v>
      </c>
      <c r="AL121" s="3" t="s">
        <v>52</v>
      </c>
      <c r="AM121" s="3" t="s">
        <v>52</v>
      </c>
      <c r="AO121" s="3" t="s">
        <v>47</v>
      </c>
      <c r="AU121" s="3">
        <v>0</v>
      </c>
      <c r="AV121" s="3">
        <v>8</v>
      </c>
      <c r="AW121" s="3">
        <v>2</v>
      </c>
      <c r="AX121" s="3">
        <v>7</v>
      </c>
      <c r="AY121" s="3">
        <v>87.5</v>
      </c>
      <c r="AZ121" s="6" t="str">
        <f t="shared" si="11"/>
        <v>2868.1</v>
      </c>
      <c r="BC121" s="12" t="s">
        <v>15049</v>
      </c>
      <c r="BD121" s="12" t="s">
        <v>243</v>
      </c>
      <c r="BG121" s="12" t="s">
        <v>11141</v>
      </c>
      <c r="BJ121" s="12">
        <f t="shared" si="12"/>
        <v>0</v>
      </c>
      <c r="BK121" s="12">
        <f t="shared" si="13"/>
        <v>0</v>
      </c>
      <c r="BM121" s="3" t="s">
        <v>114</v>
      </c>
      <c r="BR121" s="3" t="s">
        <v>114</v>
      </c>
      <c r="CF121" s="3" t="s">
        <v>11429</v>
      </c>
      <c r="CQ121" s="3" t="str">
        <f>CONCATENATE(baseURL!$A$1,baseURL!$B$1,baseURL!$C$1,".",C121,".",L121,".pkl&amp;seq=",BC121,"&amp;varMods=Methyl-K+pyroGlu-E")</f>
        <v>http://proteomics.broadinstitute.org/millscripts/viewfeed.pl?side=xl&amp;cycle=1&amp;fixedMods=iaaC&amp;file=msdataSM/iPRG2012_nd/cpick_in/iPRG2012_nd.2868.1.2.pkl&amp;seq=ekLLDFLK&amp;varMods=Methyl-K+pyroGlu-E</v>
      </c>
    </row>
    <row r="122" spans="1:95" x14ac:dyDescent="0.2">
      <c r="A122" s="3">
        <v>488</v>
      </c>
      <c r="B122" s="2" t="s">
        <v>11516</v>
      </c>
      <c r="C122" s="2" t="s">
        <v>11499</v>
      </c>
      <c r="D122" s="3">
        <v>11879</v>
      </c>
      <c r="E122" s="3">
        <v>11866</v>
      </c>
      <c r="F122" s="3">
        <v>51664</v>
      </c>
      <c r="G122" s="3">
        <v>14325</v>
      </c>
      <c r="H122" s="3">
        <v>42.215899999999998</v>
      </c>
      <c r="I122" s="30">
        <v>510.31130999999999</v>
      </c>
      <c r="J122" s="30">
        <v>510.31044630000002</v>
      </c>
      <c r="K122" s="30">
        <v>8.5999999999999998E-4</v>
      </c>
      <c r="L122" s="3">
        <v>2</v>
      </c>
      <c r="M122" s="3">
        <v>2</v>
      </c>
      <c r="N122" s="10">
        <f t="shared" si="7"/>
        <v>1</v>
      </c>
      <c r="O122" s="35">
        <v>2</v>
      </c>
      <c r="P122" s="17"/>
      <c r="Q122" s="40">
        <v>1019.61356</v>
      </c>
      <c r="R122" s="40">
        <v>510.31042000000002</v>
      </c>
      <c r="S122" s="18">
        <f t="shared" si="8"/>
        <v>1.744036502272204</v>
      </c>
      <c r="T122" s="18">
        <f t="shared" si="9"/>
        <v>5.1537258443225563E-2</v>
      </c>
      <c r="U122" s="18">
        <f t="shared" si="10"/>
        <v>-0.62706930429664542</v>
      </c>
      <c r="V122" s="30">
        <v>510.31009999999998</v>
      </c>
      <c r="W122" s="3" t="s">
        <v>47</v>
      </c>
      <c r="X122" s="3" t="s">
        <v>47</v>
      </c>
      <c r="Y122" s="3" t="s">
        <v>48</v>
      </c>
      <c r="Z122" s="3" t="s">
        <v>47</v>
      </c>
      <c r="AA122" s="3" t="s">
        <v>47</v>
      </c>
      <c r="AB122" s="12" t="s">
        <v>52</v>
      </c>
      <c r="AC122" s="3" t="s">
        <v>47</v>
      </c>
      <c r="AD122" s="3" t="s">
        <v>47</v>
      </c>
      <c r="AE122" s="3" t="s">
        <v>47</v>
      </c>
      <c r="AF122" s="3" t="s">
        <v>47</v>
      </c>
      <c r="AI122" s="3" t="s">
        <v>48</v>
      </c>
      <c r="AJ122" s="3" t="s">
        <v>47</v>
      </c>
      <c r="AL122" s="3" t="s">
        <v>47</v>
      </c>
      <c r="AO122" s="3" t="s">
        <v>47</v>
      </c>
      <c r="AP122" s="3" t="s">
        <v>47</v>
      </c>
      <c r="AR122" s="3" t="s">
        <v>47</v>
      </c>
      <c r="AS122" s="3" t="s">
        <v>47</v>
      </c>
      <c r="AU122" s="3">
        <v>0</v>
      </c>
      <c r="AV122" s="3">
        <v>14</v>
      </c>
      <c r="AW122" s="3">
        <v>2</v>
      </c>
      <c r="AX122" s="3">
        <v>12</v>
      </c>
      <c r="AY122" s="3">
        <v>85.71</v>
      </c>
      <c r="AZ122" s="6" t="str">
        <f t="shared" si="11"/>
        <v>2460.3</v>
      </c>
      <c r="BC122" s="12" t="s">
        <v>11140</v>
      </c>
      <c r="BD122" s="12" t="s">
        <v>243</v>
      </c>
      <c r="BG122" s="12" t="s">
        <v>11141</v>
      </c>
      <c r="BH122" s="12" t="s">
        <v>11140</v>
      </c>
      <c r="BJ122" s="12">
        <f t="shared" si="12"/>
        <v>0</v>
      </c>
      <c r="BK122" s="12">
        <f t="shared" si="13"/>
        <v>0</v>
      </c>
      <c r="BM122" s="3" t="s">
        <v>243</v>
      </c>
      <c r="BW122" s="3" t="s">
        <v>11430</v>
      </c>
      <c r="CK122" s="3" t="s">
        <v>11430</v>
      </c>
      <c r="CQ122" s="3" t="str">
        <f>CONCATENATE(baseURL!$A$1,baseURL!$B$1,baseURL!$C$1,".",C122,".",L122,".pkl&amp;seq=",BC122,"&amp;varMods=Methyl-K+Methyl-E")</f>
        <v>http://proteomics.broadinstitute.org/millscripts/viewfeed.pl?side=xl&amp;cycle=1&amp;fixedMods=iaaC&amp;file=msdataSM/iPRG2012_nd/cpick_in/iPRG2012_nd.2460.3.2.pkl&amp;seq=EkLLDFLK&amp;varMods=Methyl-K+Methyl-E</v>
      </c>
    </row>
    <row r="123" spans="1:95" x14ac:dyDescent="0.2">
      <c r="A123" s="3">
        <v>646</v>
      </c>
      <c r="B123" s="2" t="s">
        <v>11614</v>
      </c>
      <c r="C123" s="2" t="s">
        <v>11605</v>
      </c>
      <c r="D123" s="3">
        <v>11981</v>
      </c>
      <c r="E123" s="3">
        <v>11968</v>
      </c>
      <c r="F123" s="3">
        <v>51896</v>
      </c>
      <c r="G123" s="3">
        <v>14438</v>
      </c>
      <c r="H123" s="3">
        <v>42.4876</v>
      </c>
      <c r="I123" s="30">
        <v>510.31178999999997</v>
      </c>
      <c r="J123" s="30">
        <v>510.3105736</v>
      </c>
      <c r="K123" s="30">
        <v>1.2199999999999999E-3</v>
      </c>
      <c r="L123" s="3">
        <v>2</v>
      </c>
      <c r="M123" s="3">
        <v>2</v>
      </c>
      <c r="N123" s="10">
        <f t="shared" si="7"/>
        <v>1</v>
      </c>
      <c r="O123" s="35">
        <v>2</v>
      </c>
      <c r="P123" s="17"/>
      <c r="Q123" s="40">
        <v>1019.61356</v>
      </c>
      <c r="R123" s="40">
        <v>510.31042000000002</v>
      </c>
      <c r="S123" s="18">
        <f t="shared" si="8"/>
        <v>2.6846404585500871</v>
      </c>
      <c r="T123" s="18">
        <f t="shared" si="9"/>
        <v>0.30099326597327791</v>
      </c>
      <c r="U123" s="18">
        <f t="shared" si="10"/>
        <v>0.35272648361812997</v>
      </c>
      <c r="V123" s="30">
        <v>510.31060000000002</v>
      </c>
      <c r="W123" s="3" t="s">
        <v>47</v>
      </c>
      <c r="X123" s="3" t="s">
        <v>47</v>
      </c>
      <c r="Y123" s="3" t="s">
        <v>47</v>
      </c>
      <c r="Z123" s="3" t="s">
        <v>47</v>
      </c>
      <c r="AA123" s="3" t="s">
        <v>47</v>
      </c>
      <c r="AB123" s="12" t="s">
        <v>52</v>
      </c>
      <c r="AC123" s="3" t="s">
        <v>47</v>
      </c>
      <c r="AD123" s="3" t="s">
        <v>47</v>
      </c>
      <c r="AE123" s="3" t="s">
        <v>47</v>
      </c>
      <c r="AF123" s="3" t="s">
        <v>47</v>
      </c>
      <c r="AG123" s="3" t="s">
        <v>47</v>
      </c>
      <c r="AI123" s="3" t="s">
        <v>48</v>
      </c>
      <c r="AJ123" s="3" t="s">
        <v>65</v>
      </c>
      <c r="AL123" s="3" t="s">
        <v>47</v>
      </c>
      <c r="AN123" s="3" t="s">
        <v>47</v>
      </c>
      <c r="AO123" s="3" t="s">
        <v>47</v>
      </c>
      <c r="AP123" s="3" t="s">
        <v>47</v>
      </c>
      <c r="AR123" s="3" t="s">
        <v>47</v>
      </c>
      <c r="AU123" s="3">
        <v>1</v>
      </c>
      <c r="AV123" s="3">
        <v>15</v>
      </c>
      <c r="AW123" s="3">
        <v>2</v>
      </c>
      <c r="AX123" s="3">
        <v>13</v>
      </c>
      <c r="AY123" s="3">
        <v>86.67</v>
      </c>
      <c r="AZ123" s="6" t="str">
        <f t="shared" si="11"/>
        <v>2471.4</v>
      </c>
      <c r="BC123" s="12" t="s">
        <v>11140</v>
      </c>
      <c r="BD123" s="12" t="s">
        <v>243</v>
      </c>
      <c r="BG123" s="12" t="s">
        <v>11141</v>
      </c>
      <c r="BH123" s="12" t="s">
        <v>11140</v>
      </c>
      <c r="BJ123" s="12">
        <f t="shared" si="12"/>
        <v>0</v>
      </c>
      <c r="BK123" s="12">
        <f t="shared" si="13"/>
        <v>0</v>
      </c>
      <c r="BM123" s="3" t="s">
        <v>243</v>
      </c>
      <c r="BW123" s="3" t="s">
        <v>11430</v>
      </c>
      <c r="CF123" s="3" t="s">
        <v>11142</v>
      </c>
      <c r="CK123" s="3" t="s">
        <v>11430</v>
      </c>
      <c r="CQ123" s="3" t="str">
        <f>CONCATENATE(baseURL!$A$1,baseURL!$B$1,baseURL!$C$1,".",C123,".",L123,".pkl&amp;seq=",BC123,"&amp;varMods=Methyl-K+Methyl-E")</f>
        <v>http://proteomics.broadinstitute.org/millscripts/viewfeed.pl?side=xl&amp;cycle=1&amp;fixedMods=iaaC&amp;file=msdataSM/iPRG2012_nd/cpick_in/iPRG2012_nd.2471.4.2.pkl&amp;seq=EkLLDFLK&amp;varMods=Methyl-K+Methyl-E</v>
      </c>
    </row>
    <row r="124" spans="1:95" x14ac:dyDescent="0.2">
      <c r="A124" s="3">
        <v>128</v>
      </c>
      <c r="B124" s="2" t="s">
        <v>11722</v>
      </c>
      <c r="C124" s="2" t="s">
        <v>11710</v>
      </c>
      <c r="D124" s="3">
        <v>12068</v>
      </c>
      <c r="E124" s="3">
        <v>12055</v>
      </c>
      <c r="F124" s="3">
        <v>52128</v>
      </c>
      <c r="G124" s="3">
        <v>14536</v>
      </c>
      <c r="H124" s="3">
        <v>42.760399999999997</v>
      </c>
      <c r="I124" s="30">
        <v>510.31013000000002</v>
      </c>
      <c r="J124" s="30">
        <v>510.31068870000001</v>
      </c>
      <c r="K124" s="30">
        <v>-5.5999999999999995E-4</v>
      </c>
      <c r="L124" s="3">
        <v>2</v>
      </c>
      <c r="M124" s="3">
        <v>2</v>
      </c>
      <c r="N124" s="10">
        <f t="shared" si="7"/>
        <v>1</v>
      </c>
      <c r="O124" s="35">
        <v>2</v>
      </c>
      <c r="P124" s="11"/>
      <c r="Q124" s="37">
        <v>1019.61356</v>
      </c>
      <c r="R124" s="37">
        <v>510.31042000000002</v>
      </c>
      <c r="S124" s="18">
        <f t="shared" si="8"/>
        <v>-0.56828155695269722</v>
      </c>
      <c r="T124" s="18">
        <f t="shared" si="9"/>
        <v>0.52654225636299967</v>
      </c>
      <c r="U124" s="18">
        <f t="shared" si="10"/>
        <v>0.35272648361812997</v>
      </c>
      <c r="V124" s="30">
        <v>510.31060000000002</v>
      </c>
      <c r="W124" s="3" t="s">
        <v>47</v>
      </c>
      <c r="Z124" s="3" t="s">
        <v>47</v>
      </c>
      <c r="AC124" s="3" t="s">
        <v>47</v>
      </c>
      <c r="AE124" s="3" t="s">
        <v>48</v>
      </c>
      <c r="AF124" s="3" t="s">
        <v>48</v>
      </c>
      <c r="AG124" s="3" t="s">
        <v>48</v>
      </c>
      <c r="AI124" s="3" t="s">
        <v>48</v>
      </c>
      <c r="AL124" s="3" t="s">
        <v>48</v>
      </c>
      <c r="AP124" s="3" t="s">
        <v>48</v>
      </c>
      <c r="AU124" s="3">
        <v>0</v>
      </c>
      <c r="AV124" s="3">
        <v>3</v>
      </c>
      <c r="AW124" s="3">
        <v>1</v>
      </c>
      <c r="AX124" s="3">
        <v>3</v>
      </c>
      <c r="AY124" s="3">
        <v>100</v>
      </c>
      <c r="AZ124" s="6" t="str">
        <f t="shared" si="11"/>
        <v>2482.5</v>
      </c>
      <c r="BC124" s="12" t="s">
        <v>11140</v>
      </c>
      <c r="BD124" s="12" t="s">
        <v>243</v>
      </c>
      <c r="BG124" s="12" t="s">
        <v>11141</v>
      </c>
      <c r="BH124" s="12" t="s">
        <v>11140</v>
      </c>
      <c r="BJ124" s="12">
        <f t="shared" si="12"/>
        <v>0</v>
      </c>
      <c r="BK124" s="12">
        <f t="shared" si="13"/>
        <v>0</v>
      </c>
      <c r="CQ124" s="3" t="str">
        <f>CONCATENATE(baseURL!$A$1,baseURL!$B$1,baseURL!$C$1,".",C124,".",L124,".pkl&amp;seq=",BC124,"&amp;varMods=Methyl-K")</f>
        <v>http://proteomics.broadinstitute.org/millscripts/viewfeed.pl?side=xl&amp;cycle=1&amp;fixedMods=iaaC&amp;file=msdataSM/iPRG2012_nd/cpick_in/iPRG2012_nd.2482.5.2.pkl&amp;seq=EkLLDFLK&amp;varMods=Methyl-K</v>
      </c>
    </row>
    <row r="125" spans="1:95" x14ac:dyDescent="0.2">
      <c r="A125" s="3">
        <v>667</v>
      </c>
      <c r="B125" s="2" t="s">
        <v>11428</v>
      </c>
      <c r="C125" s="2" t="s">
        <v>11417</v>
      </c>
      <c r="D125" s="3">
        <v>11781</v>
      </c>
      <c r="E125" s="3">
        <v>11769</v>
      </c>
      <c r="F125" s="3">
        <v>51393</v>
      </c>
      <c r="G125" s="3">
        <v>14215</v>
      </c>
      <c r="H125" s="3">
        <v>41.945300000000003</v>
      </c>
      <c r="I125" s="30">
        <v>517.31664000000001</v>
      </c>
      <c r="J125" s="30">
        <v>517.31874860000005</v>
      </c>
      <c r="K125" s="30">
        <v>-2.1099999999999999E-3</v>
      </c>
      <c r="L125" s="3">
        <v>2</v>
      </c>
      <c r="M125" s="3">
        <v>2</v>
      </c>
      <c r="N125" s="10">
        <f t="shared" si="7"/>
        <v>1</v>
      </c>
      <c r="O125" s="35">
        <v>2</v>
      </c>
      <c r="P125" s="17"/>
      <c r="Q125" s="40">
        <v>1033.6292100000001</v>
      </c>
      <c r="R125" s="40">
        <v>517.31823999999995</v>
      </c>
      <c r="S125" s="18">
        <f t="shared" si="8"/>
        <v>-3.0928737404260631</v>
      </c>
      <c r="T125" s="18">
        <f t="shared" si="9"/>
        <v>0.98314724047404145</v>
      </c>
      <c r="U125" s="18">
        <f t="shared" si="10"/>
        <v>0.88920120057851992</v>
      </c>
      <c r="V125" s="30">
        <v>517.31870000000004</v>
      </c>
      <c r="W125" s="3" t="s">
        <v>47</v>
      </c>
      <c r="X125" s="3" t="s">
        <v>48</v>
      </c>
      <c r="Z125" s="3" t="s">
        <v>47</v>
      </c>
      <c r="AA125" s="3" t="s">
        <v>47</v>
      </c>
      <c r="AB125" s="12" t="s">
        <v>52</v>
      </c>
      <c r="AC125" s="3" t="s">
        <v>47</v>
      </c>
      <c r="AD125" s="3" t="s">
        <v>47</v>
      </c>
      <c r="AE125" s="3" t="s">
        <v>47</v>
      </c>
      <c r="AF125" s="3" t="s">
        <v>47</v>
      </c>
      <c r="AH125" s="3" t="s">
        <v>52</v>
      </c>
      <c r="AK125" s="3" t="s">
        <v>47</v>
      </c>
      <c r="AL125" s="3" t="s">
        <v>47</v>
      </c>
      <c r="AO125" s="3" t="s">
        <v>47</v>
      </c>
      <c r="AP125" s="3" t="s">
        <v>47</v>
      </c>
      <c r="AR125" s="3" t="s">
        <v>47</v>
      </c>
      <c r="AU125" s="3">
        <v>0</v>
      </c>
      <c r="AV125" s="3">
        <v>12</v>
      </c>
      <c r="AW125" s="3">
        <v>3</v>
      </c>
      <c r="AX125" s="3">
        <v>9</v>
      </c>
      <c r="AY125" s="3">
        <v>75</v>
      </c>
      <c r="AZ125" s="6" t="str">
        <f t="shared" si="11"/>
        <v>2447.5</v>
      </c>
      <c r="BC125" s="12" t="s">
        <v>11140</v>
      </c>
      <c r="BD125" s="12" t="s">
        <v>258</v>
      </c>
      <c r="BG125" s="12" t="s">
        <v>11141</v>
      </c>
      <c r="BH125" s="12" t="s">
        <v>11140</v>
      </c>
      <c r="BJ125" s="12">
        <f t="shared" si="12"/>
        <v>0</v>
      </c>
      <c r="BK125" s="12">
        <f t="shared" si="13"/>
        <v>0</v>
      </c>
      <c r="BW125" s="3" t="s">
        <v>11429</v>
      </c>
      <c r="CK125" s="3" t="s">
        <v>11429</v>
      </c>
      <c r="CL125" s="3" t="s">
        <v>11430</v>
      </c>
      <c r="CQ125" s="3" t="str">
        <f>CONCATENATE(baseURL!$A$1,baseURL!$B$1,baseURL!$C$1,".",C125,".",L125,".pkl&amp;seq=",BC125,"&amp;varMods=Dimethyl-K")</f>
        <v>http://proteomics.broadinstitute.org/millscripts/viewfeed.pl?side=xl&amp;cycle=1&amp;fixedMods=iaaC&amp;file=msdataSM/iPRG2012_nd/cpick_in/iPRG2012_nd.2447.5.2.pkl&amp;seq=EkLLDFLK&amp;varMods=Dimethyl-K</v>
      </c>
    </row>
    <row r="126" spans="1:95" x14ac:dyDescent="0.2">
      <c r="A126" s="3">
        <v>666</v>
      </c>
      <c r="B126" s="2" t="s">
        <v>11504</v>
      </c>
      <c r="C126" s="2" t="s">
        <v>11494</v>
      </c>
      <c r="D126" s="3">
        <v>11874</v>
      </c>
      <c r="E126" s="3">
        <v>11861</v>
      </c>
      <c r="F126" s="3">
        <v>51646</v>
      </c>
      <c r="G126" s="3">
        <v>14319</v>
      </c>
      <c r="H126" s="3">
        <v>42.200099999999999</v>
      </c>
      <c r="I126" s="30">
        <v>517.31907999999999</v>
      </c>
      <c r="J126" s="30">
        <v>517.31816739999999</v>
      </c>
      <c r="K126" s="30">
        <v>9.1E-4</v>
      </c>
      <c r="L126" s="3">
        <v>2</v>
      </c>
      <c r="M126" s="3">
        <v>2</v>
      </c>
      <c r="N126" s="10">
        <f t="shared" si="7"/>
        <v>1</v>
      </c>
      <c r="O126" s="35">
        <v>2</v>
      </c>
      <c r="P126" s="17"/>
      <c r="Q126" s="40">
        <v>1033.6292100000001</v>
      </c>
      <c r="R126" s="40">
        <v>517.31823999999995</v>
      </c>
      <c r="S126" s="18">
        <f t="shared" si="8"/>
        <v>1.6237587138610343</v>
      </c>
      <c r="T126" s="18">
        <f t="shared" si="9"/>
        <v>-0.14033914588653754</v>
      </c>
      <c r="U126" s="18">
        <f t="shared" si="10"/>
        <v>-7.7321843318359923E-2</v>
      </c>
      <c r="V126" s="30">
        <v>517.31820000000005</v>
      </c>
      <c r="W126" s="3" t="s">
        <v>47</v>
      </c>
      <c r="X126" s="3" t="s">
        <v>47</v>
      </c>
      <c r="Y126" s="3" t="s">
        <v>48</v>
      </c>
      <c r="Z126" s="3" t="s">
        <v>47</v>
      </c>
      <c r="AA126" s="3" t="s">
        <v>47</v>
      </c>
      <c r="AB126" s="12" t="s">
        <v>65</v>
      </c>
      <c r="AC126" s="3" t="s">
        <v>47</v>
      </c>
      <c r="AD126" s="3" t="s">
        <v>47</v>
      </c>
      <c r="AE126" s="3" t="s">
        <v>47</v>
      </c>
      <c r="AF126" s="3" t="s">
        <v>47</v>
      </c>
      <c r="AH126" s="3" t="s">
        <v>52</v>
      </c>
      <c r="AJ126" s="3" t="s">
        <v>65</v>
      </c>
      <c r="AK126" s="3" t="s">
        <v>47</v>
      </c>
      <c r="AL126" s="3" t="s">
        <v>47</v>
      </c>
      <c r="AN126" s="3" t="s">
        <v>47</v>
      </c>
      <c r="AO126" s="3" t="s">
        <v>48</v>
      </c>
      <c r="AP126" s="3" t="s">
        <v>47</v>
      </c>
      <c r="AR126" s="3" t="s">
        <v>47</v>
      </c>
      <c r="AU126" s="3">
        <v>2</v>
      </c>
      <c r="AV126" s="3">
        <v>13</v>
      </c>
      <c r="AW126" s="3">
        <v>2</v>
      </c>
      <c r="AX126" s="3">
        <v>12</v>
      </c>
      <c r="AY126" s="3">
        <v>92.31</v>
      </c>
      <c r="AZ126" s="6" t="str">
        <f t="shared" si="11"/>
        <v>2459.6</v>
      </c>
      <c r="BC126" s="12" t="s">
        <v>11140</v>
      </c>
      <c r="BD126" s="12" t="s">
        <v>258</v>
      </c>
      <c r="BG126" s="12" t="s">
        <v>11141</v>
      </c>
      <c r="BH126" s="12" t="s">
        <v>11140</v>
      </c>
      <c r="BJ126" s="12">
        <f t="shared" si="12"/>
        <v>0</v>
      </c>
      <c r="BK126" s="12">
        <f t="shared" si="13"/>
        <v>0</v>
      </c>
      <c r="BW126" s="3" t="s">
        <v>11429</v>
      </c>
      <c r="BX126" s="3" t="s">
        <v>11505</v>
      </c>
      <c r="CF126" s="3" t="s">
        <v>11506</v>
      </c>
      <c r="CQ126" s="3" t="str">
        <f>CONCATENATE(baseURL!$A$1,baseURL!$B$1,baseURL!$C$1,".",C126,".",L126,".pkl&amp;seq=",BC126,"&amp;varMods=Dimethyl-K")</f>
        <v>http://proteomics.broadinstitute.org/millscripts/viewfeed.pl?side=xl&amp;cycle=1&amp;fixedMods=iaaC&amp;file=msdataSM/iPRG2012_nd/cpick_in/iPRG2012_nd.2459.6.2.pkl&amp;seq=EkLLDFLK&amp;varMods=Dimethyl-K</v>
      </c>
    </row>
    <row r="127" spans="1:95" x14ac:dyDescent="0.2">
      <c r="A127" s="3">
        <v>636</v>
      </c>
      <c r="B127" s="2" t="s">
        <v>11608</v>
      </c>
      <c r="C127" s="2" t="s">
        <v>11609</v>
      </c>
      <c r="D127" s="3">
        <v>11971</v>
      </c>
      <c r="E127" s="3">
        <v>11958</v>
      </c>
      <c r="F127" s="3">
        <v>51875</v>
      </c>
      <c r="G127" s="3">
        <v>14427</v>
      </c>
      <c r="H127" s="3">
        <v>42.463000000000001</v>
      </c>
      <c r="I127" s="30">
        <v>517.31886999999995</v>
      </c>
      <c r="J127" s="30">
        <v>517.31801989999997</v>
      </c>
      <c r="K127" s="30">
        <v>8.4999999999999995E-4</v>
      </c>
      <c r="L127" s="3">
        <v>2</v>
      </c>
      <c r="M127" s="3">
        <v>2</v>
      </c>
      <c r="N127" s="10">
        <f t="shared" si="7"/>
        <v>1</v>
      </c>
      <c r="O127" s="35">
        <v>2</v>
      </c>
      <c r="P127" s="17"/>
      <c r="Q127" s="40">
        <v>1033.6292100000001</v>
      </c>
      <c r="R127" s="40">
        <v>517.31823999999995</v>
      </c>
      <c r="S127" s="18">
        <f t="shared" si="8"/>
        <v>1.2178190353408354</v>
      </c>
      <c r="T127" s="18">
        <f t="shared" si="9"/>
        <v>-0.42546344389215635</v>
      </c>
      <c r="U127" s="18">
        <f t="shared" si="10"/>
        <v>-1.0438448874350017</v>
      </c>
      <c r="V127" s="30">
        <v>517.31769999999995</v>
      </c>
      <c r="W127" s="3" t="s">
        <v>47</v>
      </c>
      <c r="Z127" s="3" t="s">
        <v>47</v>
      </c>
      <c r="AA127" s="3" t="s">
        <v>47</v>
      </c>
      <c r="AB127" s="12" t="s">
        <v>52</v>
      </c>
      <c r="AD127" s="3" t="s">
        <v>47</v>
      </c>
      <c r="AE127" s="3" t="s">
        <v>47</v>
      </c>
      <c r="AF127" s="3" t="s">
        <v>47</v>
      </c>
      <c r="AG127" s="3" t="s">
        <v>48</v>
      </c>
      <c r="AH127" s="3" t="s">
        <v>52</v>
      </c>
      <c r="AI127" s="3" t="s">
        <v>52</v>
      </c>
      <c r="AJ127" s="3" t="s">
        <v>47</v>
      </c>
      <c r="AK127" s="3" t="s">
        <v>47</v>
      </c>
      <c r="AL127" s="3" t="s">
        <v>47</v>
      </c>
      <c r="AO127" s="3" t="s">
        <v>47</v>
      </c>
      <c r="AP127" s="3" t="s">
        <v>48</v>
      </c>
      <c r="AR127" s="3" t="s">
        <v>47</v>
      </c>
      <c r="AU127" s="3">
        <v>0</v>
      </c>
      <c r="AV127" s="3">
        <v>11</v>
      </c>
      <c r="AW127" s="3">
        <v>2</v>
      </c>
      <c r="AX127" s="3">
        <v>9</v>
      </c>
      <c r="AY127" s="3">
        <v>81.819999999999993</v>
      </c>
      <c r="AZ127" s="6" t="str">
        <f t="shared" si="11"/>
        <v>2470.4</v>
      </c>
      <c r="BC127" s="12" t="s">
        <v>11140</v>
      </c>
      <c r="BD127" s="12" t="s">
        <v>258</v>
      </c>
      <c r="BG127" s="12" t="s">
        <v>11141</v>
      </c>
      <c r="BH127" s="12" t="s">
        <v>11140</v>
      </c>
      <c r="BJ127" s="12">
        <f t="shared" si="12"/>
        <v>0</v>
      </c>
      <c r="BK127" s="12">
        <f t="shared" si="13"/>
        <v>0</v>
      </c>
      <c r="BW127" s="3" t="s">
        <v>11429</v>
      </c>
      <c r="CK127" s="3" t="s">
        <v>11429</v>
      </c>
      <c r="CQ127" s="3" t="str">
        <f>CONCATENATE(baseURL!$A$1,baseURL!$B$1,baseURL!$C$1,".",C127,".",L127,".pkl&amp;seq=",BC127,"&amp;varMods=Dimethyl-K")</f>
        <v>http://proteomics.broadinstitute.org/millscripts/viewfeed.pl?side=xl&amp;cycle=1&amp;fixedMods=iaaC&amp;file=msdataSM/iPRG2012_nd/cpick_in/iPRG2012_nd.2470.4.2.pkl&amp;seq=EkLLDFLK&amp;varMods=Dimethyl-K</v>
      </c>
    </row>
    <row r="128" spans="1:95" x14ac:dyDescent="0.2">
      <c r="A128" s="3">
        <v>114</v>
      </c>
      <c r="B128" s="2" t="s">
        <v>11710</v>
      </c>
      <c r="C128" s="2" t="s">
        <v>11711</v>
      </c>
      <c r="D128" s="3">
        <v>12058</v>
      </c>
      <c r="E128" s="3">
        <v>12045</v>
      </c>
      <c r="F128" s="3">
        <v>52106</v>
      </c>
      <c r="G128" s="3">
        <v>14525</v>
      </c>
      <c r="H128" s="3">
        <v>42.735500000000002</v>
      </c>
      <c r="I128" s="30">
        <v>517.31892000000005</v>
      </c>
      <c r="J128" s="30">
        <v>517.31776309999998</v>
      </c>
      <c r="K128" s="30">
        <v>1.16E-3</v>
      </c>
      <c r="L128" s="3">
        <v>2</v>
      </c>
      <c r="M128" s="3">
        <v>2</v>
      </c>
      <c r="N128" s="10">
        <f t="shared" si="7"/>
        <v>1</v>
      </c>
      <c r="O128" s="35">
        <v>2</v>
      </c>
      <c r="P128" s="17"/>
      <c r="Q128" s="40">
        <v>1033.6292100000001</v>
      </c>
      <c r="R128" s="40">
        <v>517.31823999999995</v>
      </c>
      <c r="S128" s="18">
        <f t="shared" si="8"/>
        <v>1.314471339928309</v>
      </c>
      <c r="T128" s="18">
        <f t="shared" si="9"/>
        <v>-0.92186967922669361</v>
      </c>
      <c r="U128" s="18">
        <f t="shared" si="10"/>
        <v>-1.0438448874350017</v>
      </c>
      <c r="V128" s="30">
        <v>517.31769999999995</v>
      </c>
      <c r="W128" s="3" t="s">
        <v>47</v>
      </c>
      <c r="Z128" s="3" t="s">
        <v>47</v>
      </c>
      <c r="AB128" s="12" t="s">
        <v>52</v>
      </c>
      <c r="AE128" s="3" t="s">
        <v>47</v>
      </c>
      <c r="AF128" s="3" t="s">
        <v>47</v>
      </c>
      <c r="AH128" s="3" t="s">
        <v>52</v>
      </c>
      <c r="AK128" s="3" t="s">
        <v>52</v>
      </c>
      <c r="AL128" s="3" t="s">
        <v>47</v>
      </c>
      <c r="AP128" s="3" t="s">
        <v>48</v>
      </c>
      <c r="AR128" s="3" t="s">
        <v>47</v>
      </c>
      <c r="AU128" s="3">
        <v>0</v>
      </c>
      <c r="AV128" s="3">
        <v>6</v>
      </c>
      <c r="AW128" s="3">
        <v>1</v>
      </c>
      <c r="AX128" s="3">
        <v>6</v>
      </c>
      <c r="AY128" s="3">
        <v>100</v>
      </c>
      <c r="AZ128" s="6" t="str">
        <f t="shared" si="11"/>
        <v>2481.4</v>
      </c>
      <c r="BC128" s="12" t="s">
        <v>11140</v>
      </c>
      <c r="BD128" s="12" t="s">
        <v>258</v>
      </c>
      <c r="BG128" s="12" t="s">
        <v>11141</v>
      </c>
      <c r="BH128" s="12" t="s">
        <v>11140</v>
      </c>
      <c r="BJ128" s="12">
        <f t="shared" si="12"/>
        <v>0</v>
      </c>
      <c r="BK128" s="12">
        <f t="shared" si="13"/>
        <v>0</v>
      </c>
      <c r="CQ128" s="3" t="str">
        <f>CONCATENATE(baseURL!$A$1,baseURL!$B$1,baseURL!$C$1,".",C128,".",L128,".pkl&amp;seq=",BC128,"&amp;varMods=Dimethyl-K")</f>
        <v>http://proteomics.broadinstitute.org/millscripts/viewfeed.pl?side=xl&amp;cycle=1&amp;fixedMods=iaaC&amp;file=msdataSM/iPRG2012_nd/cpick_in/iPRG2012_nd.2481.4.2.pkl&amp;seq=EkLLDFLK&amp;varMods=Dimethyl-K</v>
      </c>
    </row>
    <row r="129" spans="1:95" x14ac:dyDescent="0.2">
      <c r="A129" s="3">
        <v>62</v>
      </c>
      <c r="B129" s="2" t="s">
        <v>11139</v>
      </c>
      <c r="C129" s="2" t="s">
        <v>11132</v>
      </c>
      <c r="D129" s="3">
        <v>11519</v>
      </c>
      <c r="E129" s="3">
        <v>11508</v>
      </c>
      <c r="F129" s="3">
        <v>50867</v>
      </c>
      <c r="G129" s="3">
        <v>13929</v>
      </c>
      <c r="H129" s="3">
        <v>41.332500000000003</v>
      </c>
      <c r="I129" s="30">
        <v>524.32671000000005</v>
      </c>
      <c r="J129" s="30">
        <v>524.32619380000006</v>
      </c>
      <c r="K129" s="30">
        <v>5.1999999999999995E-4</v>
      </c>
      <c r="L129" s="3">
        <v>2</v>
      </c>
      <c r="M129" s="3">
        <v>2</v>
      </c>
      <c r="N129" s="10">
        <f t="shared" si="7"/>
        <v>1</v>
      </c>
      <c r="O129" s="35">
        <v>2</v>
      </c>
      <c r="P129" s="17"/>
      <c r="Q129" s="40">
        <v>1047.6448600000001</v>
      </c>
      <c r="R129" s="40">
        <v>524.32606999999996</v>
      </c>
      <c r="S129" s="18">
        <f t="shared" si="8"/>
        <v>1.2206144929804044</v>
      </c>
      <c r="T129" s="18">
        <f t="shared" si="9"/>
        <v>0.23611261613733545</v>
      </c>
      <c r="U129" s="18">
        <f t="shared" si="10"/>
        <v>0.24793731887648096</v>
      </c>
      <c r="V129" s="30">
        <v>524.32619999999997</v>
      </c>
      <c r="W129" s="3" t="s">
        <v>47</v>
      </c>
      <c r="Z129" s="3" t="s">
        <v>47</v>
      </c>
      <c r="AA129" s="3" t="s">
        <v>47</v>
      </c>
      <c r="AB129" s="12" t="s">
        <v>52</v>
      </c>
      <c r="AC129" s="3" t="s">
        <v>48</v>
      </c>
      <c r="AD129" s="3" t="s">
        <v>48</v>
      </c>
      <c r="AE129" s="3" t="s">
        <v>47</v>
      </c>
      <c r="AF129" s="3" t="s">
        <v>52</v>
      </c>
      <c r="AG129" s="3" t="s">
        <v>48</v>
      </c>
      <c r="AI129" s="3" t="s">
        <v>48</v>
      </c>
      <c r="AJ129" s="3" t="s">
        <v>65</v>
      </c>
      <c r="AK129" s="3" t="s">
        <v>47</v>
      </c>
      <c r="AL129" s="3" t="s">
        <v>48</v>
      </c>
      <c r="AN129" s="3" t="s">
        <v>47</v>
      </c>
      <c r="AO129" s="3" t="s">
        <v>48</v>
      </c>
      <c r="AP129" s="3" t="s">
        <v>48</v>
      </c>
      <c r="AS129" s="3" t="s">
        <v>48</v>
      </c>
      <c r="AU129" s="3">
        <v>1</v>
      </c>
      <c r="AV129" s="3">
        <v>6</v>
      </c>
      <c r="AW129" s="3">
        <v>1</v>
      </c>
      <c r="AX129" s="3">
        <v>6</v>
      </c>
      <c r="AY129" s="3">
        <v>100</v>
      </c>
      <c r="AZ129" s="6" t="str">
        <f t="shared" si="11"/>
        <v>2422.4</v>
      </c>
      <c r="BC129" s="12" t="s">
        <v>11140</v>
      </c>
      <c r="BD129" s="12" t="s">
        <v>229</v>
      </c>
      <c r="BG129" s="12" t="s">
        <v>11141</v>
      </c>
      <c r="BH129" s="12" t="s">
        <v>11140</v>
      </c>
      <c r="BJ129" s="12">
        <f t="shared" si="12"/>
        <v>0</v>
      </c>
      <c r="BK129" s="12">
        <f t="shared" si="13"/>
        <v>0</v>
      </c>
      <c r="CF129" s="3" t="s">
        <v>11142</v>
      </c>
      <c r="CQ129" s="3" t="str">
        <f>CONCATENATE(baseURL!$A$1,baseURL!$B$1,baseURL!$C$1,".",C129,".",L129,".pkl&amp;seq=",BC129,"&amp;varMods=Trimethyl-K")</f>
        <v>http://proteomics.broadinstitute.org/millscripts/viewfeed.pl?side=xl&amp;cycle=1&amp;fixedMods=iaaC&amp;file=msdataSM/iPRG2012_nd/cpick_in/iPRG2012_nd.2422.4.2.pkl&amp;seq=EkLLDFLK&amp;varMods=Trimethyl-K</v>
      </c>
    </row>
    <row r="130" spans="1:95" x14ac:dyDescent="0.2">
      <c r="A130" s="3">
        <v>1507</v>
      </c>
      <c r="B130" s="2" t="s">
        <v>11252</v>
      </c>
      <c r="C130" s="2" t="s">
        <v>11238</v>
      </c>
      <c r="D130" s="3">
        <v>11626</v>
      </c>
      <c r="E130" s="3">
        <v>11615</v>
      </c>
      <c r="F130" s="3">
        <v>51099</v>
      </c>
      <c r="G130" s="3">
        <v>14047</v>
      </c>
      <c r="H130" s="3">
        <v>41.601700000000001</v>
      </c>
      <c r="I130" s="30">
        <v>524.32713000000001</v>
      </c>
      <c r="J130" s="30">
        <v>524.32625659999997</v>
      </c>
      <c r="K130" s="30">
        <v>8.7000000000000001E-4</v>
      </c>
      <c r="L130" s="3">
        <v>2</v>
      </c>
      <c r="M130" s="3">
        <v>2</v>
      </c>
      <c r="N130" s="10">
        <f t="shared" ref="N130:N193" si="14">IF(AND(M130&gt;0,L130&gt;0), IF(M130=L130,1,-1), 1)</f>
        <v>1</v>
      </c>
      <c r="O130" s="35">
        <v>2</v>
      </c>
      <c r="P130" s="17"/>
      <c r="Q130" s="40">
        <v>1047.6448600000001</v>
      </c>
      <c r="R130" s="40">
        <v>524.32606999999996</v>
      </c>
      <c r="S130" s="18">
        <f t="shared" ref="S130:S193" si="15">1000000*(I130-R130)/R130</f>
        <v>2.0216427538158488</v>
      </c>
      <c r="T130" s="18">
        <f t="shared" ref="T130:T193" si="16">1000000*(J130-R130)/R130</f>
        <v>0.35588541307199356</v>
      </c>
      <c r="U130" s="18">
        <f t="shared" ref="U130:U193" si="17">1000000*(V130-R130)/R130</f>
        <v>0.24793731887648096</v>
      </c>
      <c r="V130" s="30">
        <v>524.32619999999997</v>
      </c>
      <c r="W130" s="3" t="s">
        <v>47</v>
      </c>
      <c r="X130" s="3" t="s">
        <v>47</v>
      </c>
      <c r="Y130" s="3" t="s">
        <v>47</v>
      </c>
      <c r="Z130" s="3" t="s">
        <v>47</v>
      </c>
      <c r="AA130" s="3" t="s">
        <v>47</v>
      </c>
      <c r="AD130" s="3" t="s">
        <v>48</v>
      </c>
      <c r="AE130" s="3" t="s">
        <v>47</v>
      </c>
      <c r="AF130" s="3" t="s">
        <v>65</v>
      </c>
      <c r="AG130" s="3" t="s">
        <v>48</v>
      </c>
      <c r="AI130" s="3" t="s">
        <v>48</v>
      </c>
      <c r="AK130" s="3" t="s">
        <v>47</v>
      </c>
      <c r="AL130" s="3" t="s">
        <v>48</v>
      </c>
      <c r="AM130" s="3" t="s">
        <v>47</v>
      </c>
      <c r="AO130" s="3" t="s">
        <v>48</v>
      </c>
      <c r="AP130" s="3" t="s">
        <v>48</v>
      </c>
      <c r="AU130" s="3">
        <v>1</v>
      </c>
      <c r="AV130" s="3">
        <v>8</v>
      </c>
      <c r="AW130" s="3">
        <v>1</v>
      </c>
      <c r="AX130" s="3">
        <v>8</v>
      </c>
      <c r="AY130" s="3">
        <v>100</v>
      </c>
      <c r="AZ130" s="6" t="str">
        <f t="shared" ref="AZ130:AZ193" si="18">HYPERLINK(CQ130,C130)</f>
        <v>2433.5</v>
      </c>
      <c r="BC130" s="12" t="s">
        <v>11140</v>
      </c>
      <c r="BD130" s="12" t="s">
        <v>229</v>
      </c>
      <c r="BG130" s="12" t="s">
        <v>11141</v>
      </c>
      <c r="BH130" s="12" t="s">
        <v>11140</v>
      </c>
      <c r="BJ130" s="12">
        <f t="shared" ref="BJ130:BJ193" si="19">LEN(BC130)-LEN(SUBSTITUTE(BC130,"C",""))</f>
        <v>0</v>
      </c>
      <c r="BK130" s="12">
        <f t="shared" ref="BK130:BK193" si="20">LEN(BC130)-LEN(SUBSTITUTE(BC130,"c",""))</f>
        <v>0</v>
      </c>
      <c r="CB130" s="3" t="s">
        <v>11253</v>
      </c>
      <c r="CQ130" s="3" t="str">
        <f>CONCATENATE(baseURL!$A$1,baseURL!$B$1,baseURL!$C$1,".",C130,".",L130,".pkl&amp;seq=",BC130,"&amp;varMods=Trimethyl-K")</f>
        <v>http://proteomics.broadinstitute.org/millscripts/viewfeed.pl?side=xl&amp;cycle=1&amp;fixedMods=iaaC&amp;file=msdataSM/iPRG2012_nd/cpick_in/iPRG2012_nd.2433.5.2.pkl&amp;seq=EkLLDFLK&amp;varMods=Trimethyl-K</v>
      </c>
    </row>
    <row r="131" spans="1:95" x14ac:dyDescent="0.2">
      <c r="A131" s="3">
        <v>969</v>
      </c>
      <c r="B131" s="2" t="s">
        <v>9301</v>
      </c>
      <c r="C131" s="2" t="s">
        <v>9302</v>
      </c>
      <c r="D131" s="3">
        <v>9810</v>
      </c>
      <c r="E131" s="3">
        <v>9801</v>
      </c>
      <c r="F131" s="3">
        <v>46769</v>
      </c>
      <c r="G131" s="3">
        <v>12027</v>
      </c>
      <c r="H131" s="3">
        <v>36.5929</v>
      </c>
      <c r="I131" s="30">
        <v>525.29417999999998</v>
      </c>
      <c r="J131" s="30">
        <v>525.30895350000003</v>
      </c>
      <c r="K131" s="30">
        <v>-1.477E-2</v>
      </c>
      <c r="L131" s="3">
        <v>2</v>
      </c>
      <c r="M131" s="3">
        <v>2</v>
      </c>
      <c r="N131" s="10">
        <f t="shared" si="14"/>
        <v>1</v>
      </c>
      <c r="O131" s="35">
        <v>2</v>
      </c>
      <c r="P131" s="17"/>
      <c r="Q131" s="40">
        <v>1049.6102100000001</v>
      </c>
      <c r="R131" s="40">
        <v>525.30873999999994</v>
      </c>
      <c r="S131" s="18">
        <f t="shared" si="15"/>
        <v>-27.717033605723721</v>
      </c>
      <c r="T131" s="18">
        <f t="shared" si="16"/>
        <v>0.40642765640305539</v>
      </c>
      <c r="U131" s="18">
        <f t="shared" si="17"/>
        <v>-7.6145696526979001E-2</v>
      </c>
      <c r="V131" s="30">
        <v>525.30870000000004</v>
      </c>
      <c r="W131" s="3" t="s">
        <v>47</v>
      </c>
      <c r="Y131" s="3" t="s">
        <v>48</v>
      </c>
      <c r="AA131" s="3" t="s">
        <v>47</v>
      </c>
      <c r="AB131" s="12" t="s">
        <v>65</v>
      </c>
      <c r="AC131" s="3" t="s">
        <v>47</v>
      </c>
      <c r="AE131" s="3" t="s">
        <v>52</v>
      </c>
      <c r="AF131" s="3" t="s">
        <v>48</v>
      </c>
      <c r="AG131" s="3" t="s">
        <v>52</v>
      </c>
      <c r="AH131" s="3" t="s">
        <v>47</v>
      </c>
      <c r="AI131" s="3" t="s">
        <v>47</v>
      </c>
      <c r="AL131" s="3" t="s">
        <v>52</v>
      </c>
      <c r="AM131" s="3" t="s">
        <v>65</v>
      </c>
      <c r="AO131" s="3" t="s">
        <v>48</v>
      </c>
      <c r="AU131" s="3">
        <v>2</v>
      </c>
      <c r="AV131" s="3">
        <v>5</v>
      </c>
      <c r="AW131" s="3">
        <v>1</v>
      </c>
      <c r="AX131" s="3">
        <v>5</v>
      </c>
      <c r="AY131" s="3">
        <v>100</v>
      </c>
      <c r="AZ131" s="6" t="str">
        <f t="shared" si="18"/>
        <v>2227.1</v>
      </c>
      <c r="BC131" s="12" t="s">
        <v>9303</v>
      </c>
      <c r="BG131" s="12" t="s">
        <v>5946</v>
      </c>
      <c r="BJ131" s="12">
        <f t="shared" si="19"/>
        <v>0</v>
      </c>
      <c r="BK131" s="12">
        <f t="shared" si="20"/>
        <v>0</v>
      </c>
      <c r="BM131" s="3" t="s">
        <v>114</v>
      </c>
      <c r="BR131" s="3" t="s">
        <v>114</v>
      </c>
      <c r="BX131" s="3" t="s">
        <v>9304</v>
      </c>
      <c r="CI131" s="3" t="s">
        <v>9305</v>
      </c>
      <c r="CQ131" s="3" t="str">
        <f>CONCATENATE(baseURL!$A$1,baseURL!$B$1,baseURL!$C$1,".",C131,".",L131,".pkl&amp;seq=",BC131,"&amp;varMods=pyroGlu-E")</f>
        <v>http://proteomics.broadinstitute.org/millscripts/viewfeed.pl?side=xl&amp;cycle=1&amp;fixedMods=iaaC&amp;file=msdataSM/iPRG2012_nd/cpick_in/iPRG2012_nd.2227.1.2.pkl&amp;seq=eSTLHLVLR&amp;varMods=pyroGlu-E</v>
      </c>
    </row>
    <row r="132" spans="1:95" x14ac:dyDescent="0.2">
      <c r="A132" s="3">
        <v>1160</v>
      </c>
      <c r="B132" s="2" t="s">
        <v>8683</v>
      </c>
      <c r="C132" s="2" t="s">
        <v>8684</v>
      </c>
      <c r="D132" s="3">
        <v>9268</v>
      </c>
      <c r="E132" s="3">
        <v>9259</v>
      </c>
      <c r="F132" s="3">
        <v>45407</v>
      </c>
      <c r="G132" s="3">
        <v>11420</v>
      </c>
      <c r="H132" s="3">
        <v>35.028399999999998</v>
      </c>
      <c r="I132" s="30">
        <v>565.29351999999994</v>
      </c>
      <c r="J132" s="30">
        <v>565.29242280000005</v>
      </c>
      <c r="K132" s="30">
        <v>1.1000000000000001E-3</v>
      </c>
      <c r="L132" s="3">
        <v>2</v>
      </c>
      <c r="M132" s="3">
        <v>2</v>
      </c>
      <c r="N132" s="10">
        <f t="shared" si="14"/>
        <v>1</v>
      </c>
      <c r="O132" s="35">
        <v>2</v>
      </c>
      <c r="P132" s="17"/>
      <c r="Q132" s="40">
        <v>1129.57654</v>
      </c>
      <c r="R132" s="40">
        <v>565.29191000000003</v>
      </c>
      <c r="S132" s="18">
        <f t="shared" si="15"/>
        <v>2.8480860444547669</v>
      </c>
      <c r="T132" s="18">
        <f t="shared" si="16"/>
        <v>0.90714194021292782</v>
      </c>
      <c r="U132" s="18">
        <f t="shared" si="17"/>
        <v>0.51300928744927798</v>
      </c>
      <c r="V132" s="30">
        <v>565.29219999999998</v>
      </c>
      <c r="W132" s="3" t="s">
        <v>47</v>
      </c>
      <c r="AC132" s="3" t="s">
        <v>47</v>
      </c>
      <c r="AF132" s="3" t="s">
        <v>48</v>
      </c>
      <c r="AH132" s="3" t="s">
        <v>47</v>
      </c>
      <c r="AO132" s="3" t="s">
        <v>48</v>
      </c>
      <c r="AU132" s="3">
        <v>0</v>
      </c>
      <c r="AV132" s="3">
        <v>3</v>
      </c>
      <c r="AW132" s="3">
        <v>2</v>
      </c>
      <c r="AX132" s="3">
        <v>2</v>
      </c>
      <c r="AY132" s="3">
        <v>66.67</v>
      </c>
      <c r="AZ132" s="6" t="str">
        <f t="shared" si="18"/>
        <v>2162.4</v>
      </c>
      <c r="BC132" s="12" t="s">
        <v>8685</v>
      </c>
      <c r="BF132" s="12" t="s">
        <v>1468</v>
      </c>
      <c r="BG132" s="12" t="s">
        <v>5946</v>
      </c>
      <c r="BJ132" s="12">
        <f t="shared" si="19"/>
        <v>0</v>
      </c>
      <c r="BK132" s="12">
        <f t="shared" si="20"/>
        <v>0</v>
      </c>
      <c r="BM132" s="3" t="s">
        <v>114</v>
      </c>
      <c r="BR132" s="3" t="s">
        <v>114</v>
      </c>
      <c r="BS132" s="3" t="s">
        <v>8686</v>
      </c>
      <c r="CQ132" s="3" t="str">
        <f>CONCATENATE(baseURL!$A$1,baseURL!$B$1,baseURL!$C$1,".",C132,".",L132,".pkl&amp;seq=",BC132,"&amp;varMods=pyroGlu-E")</f>
        <v>http://proteomics.broadinstitute.org/millscripts/viewfeed.pl?side=xl&amp;cycle=1&amp;fixedMods=iaaC&amp;file=msdataSM/iPRG2012_nd/cpick_in/iPRG2012_nd.2162.4.2.pkl&amp;seq=esTLHLVLR&amp;varMods=pyroGlu-E</v>
      </c>
    </row>
    <row r="133" spans="1:95" x14ac:dyDescent="0.2">
      <c r="A133" s="3">
        <v>1161</v>
      </c>
      <c r="B133" s="2" t="s">
        <v>11548</v>
      </c>
      <c r="C133" s="2" t="s">
        <v>11549</v>
      </c>
      <c r="D133" s="3">
        <v>11917</v>
      </c>
      <c r="E133" s="3">
        <v>11904</v>
      </c>
      <c r="F133" s="3">
        <v>51726</v>
      </c>
      <c r="G133" s="3">
        <v>14366</v>
      </c>
      <c r="H133" s="3">
        <v>42.290300000000002</v>
      </c>
      <c r="I133" s="30">
        <v>565.29287999999997</v>
      </c>
      <c r="J133" s="30">
        <v>565.2911206</v>
      </c>
      <c r="K133" s="30">
        <v>1.7600000000000001E-3</v>
      </c>
      <c r="L133" s="3">
        <v>2</v>
      </c>
      <c r="M133" s="3">
        <v>2</v>
      </c>
      <c r="N133" s="10">
        <f t="shared" si="14"/>
        <v>1</v>
      </c>
      <c r="O133" s="35">
        <v>2</v>
      </c>
      <c r="P133" s="17"/>
      <c r="Q133" s="40">
        <v>1129.57654</v>
      </c>
      <c r="R133" s="40">
        <v>565.29191000000003</v>
      </c>
      <c r="S133" s="18">
        <f t="shared" si="15"/>
        <v>1.7159276168279305</v>
      </c>
      <c r="T133" s="18">
        <f t="shared" si="16"/>
        <v>-1.3964466606829422</v>
      </c>
      <c r="U133" s="18">
        <f t="shared" si="17"/>
        <v>-1.4328880100217773</v>
      </c>
      <c r="V133" s="30">
        <v>565.29110000000003</v>
      </c>
      <c r="W133" s="3" t="s">
        <v>47</v>
      </c>
      <c r="Z133" s="3" t="s">
        <v>52</v>
      </c>
      <c r="AC133" s="3" t="s">
        <v>47</v>
      </c>
      <c r="AE133" s="3" t="s">
        <v>47</v>
      </c>
      <c r="AF133" s="3" t="s">
        <v>48</v>
      </c>
      <c r="AG133" s="3" t="s">
        <v>52</v>
      </c>
      <c r="AH133" s="3" t="s">
        <v>47</v>
      </c>
      <c r="AO133" s="3" t="s">
        <v>47</v>
      </c>
      <c r="AU133" s="3">
        <v>0</v>
      </c>
      <c r="AV133" s="3">
        <v>5</v>
      </c>
      <c r="AW133" s="3">
        <v>2</v>
      </c>
      <c r="AX133" s="3">
        <v>4</v>
      </c>
      <c r="AY133" s="3">
        <v>80</v>
      </c>
      <c r="AZ133" s="6" t="str">
        <f t="shared" si="18"/>
        <v>2463.2</v>
      </c>
      <c r="BC133" s="12" t="s">
        <v>8685</v>
      </c>
      <c r="BF133" s="12" t="s">
        <v>1468</v>
      </c>
      <c r="BG133" s="12" t="s">
        <v>5946</v>
      </c>
      <c r="BJ133" s="12">
        <f t="shared" si="19"/>
        <v>0</v>
      </c>
      <c r="BK133" s="12">
        <f t="shared" si="20"/>
        <v>0</v>
      </c>
      <c r="BM133" s="3" t="s">
        <v>114</v>
      </c>
      <c r="BR133" s="3" t="s">
        <v>114</v>
      </c>
      <c r="BS133" s="3" t="s">
        <v>8686</v>
      </c>
      <c r="CQ133" s="3" t="str">
        <f>CONCATENATE(baseURL!$A$1,baseURL!$B$1,baseURL!$C$1,".",C133,".",L133,".pkl&amp;seq=",BC133,"&amp;varMods=pyroGlu-E")</f>
        <v>http://proteomics.broadinstitute.org/millscripts/viewfeed.pl?side=xl&amp;cycle=1&amp;fixedMods=iaaC&amp;file=msdataSM/iPRG2012_nd/cpick_in/iPRG2012_nd.2463.2.2.pkl&amp;seq=esTLHLVLR&amp;varMods=pyroGlu-E</v>
      </c>
    </row>
    <row r="134" spans="1:95" x14ac:dyDescent="0.2">
      <c r="A134" s="3">
        <v>7135</v>
      </c>
      <c r="B134" s="2" t="s">
        <v>11645</v>
      </c>
      <c r="C134" s="2" t="s">
        <v>11646</v>
      </c>
      <c r="D134" s="3">
        <v>12012</v>
      </c>
      <c r="E134" s="3">
        <v>11999</v>
      </c>
      <c r="F134" s="3">
        <v>51959</v>
      </c>
      <c r="G134" s="3">
        <v>14472</v>
      </c>
      <c r="H134" s="3">
        <v>42.564300000000003</v>
      </c>
      <c r="I134" s="30">
        <v>565.29219999999998</v>
      </c>
      <c r="J134" s="30">
        <v>565.29166799999996</v>
      </c>
      <c r="K134" s="30">
        <v>5.2999999999999998E-4</v>
      </c>
      <c r="L134" s="3">
        <v>2</v>
      </c>
      <c r="M134" s="3">
        <v>2</v>
      </c>
      <c r="N134" s="10">
        <f t="shared" si="14"/>
        <v>1</v>
      </c>
      <c r="O134" s="35">
        <v>2</v>
      </c>
      <c r="P134" s="17"/>
      <c r="Q134" s="40">
        <v>1129.57654</v>
      </c>
      <c r="R134" s="40">
        <v>565.29191000000003</v>
      </c>
      <c r="S134" s="18">
        <f t="shared" si="15"/>
        <v>0.51300928744927798</v>
      </c>
      <c r="T134" s="18">
        <f t="shared" si="16"/>
        <v>-0.42809740558843262</v>
      </c>
      <c r="U134" s="18">
        <f t="shared" si="17"/>
        <v>-0.37148948414675731</v>
      </c>
      <c r="V134" s="30">
        <v>565.29169999999999</v>
      </c>
      <c r="W134" s="3" t="s">
        <v>47</v>
      </c>
      <c r="X134" s="3" t="s">
        <v>47</v>
      </c>
      <c r="Y134" s="3" t="s">
        <v>47</v>
      </c>
      <c r="AA134" s="3" t="s">
        <v>47</v>
      </c>
      <c r="AB134" s="12" t="s">
        <v>47</v>
      </c>
      <c r="AC134" s="3" t="s">
        <v>47</v>
      </c>
      <c r="AD134" s="3" t="s">
        <v>47</v>
      </c>
      <c r="AE134" s="3" t="s">
        <v>47</v>
      </c>
      <c r="AF134" s="3" t="s">
        <v>47</v>
      </c>
      <c r="AH134" s="3" t="s">
        <v>47</v>
      </c>
      <c r="AI134" s="3" t="s">
        <v>47</v>
      </c>
      <c r="AJ134" s="3" t="s">
        <v>48</v>
      </c>
      <c r="AK134" s="3" t="s">
        <v>52</v>
      </c>
      <c r="AL134" s="3" t="s">
        <v>52</v>
      </c>
      <c r="AO134" s="3" t="s">
        <v>47</v>
      </c>
      <c r="AU134" s="3">
        <v>0</v>
      </c>
      <c r="AV134" s="3">
        <v>12</v>
      </c>
      <c r="AW134" s="3">
        <v>3</v>
      </c>
      <c r="AX134" s="3">
        <v>7</v>
      </c>
      <c r="AY134" s="3">
        <v>58.33</v>
      </c>
      <c r="AZ134" s="6" t="str">
        <f t="shared" si="18"/>
        <v>2474.4</v>
      </c>
      <c r="BC134" s="12" t="s">
        <v>8685</v>
      </c>
      <c r="BF134" s="12" t="s">
        <v>1468</v>
      </c>
      <c r="BG134" s="12" t="s">
        <v>5946</v>
      </c>
      <c r="BJ134" s="12">
        <f t="shared" si="19"/>
        <v>0</v>
      </c>
      <c r="BK134" s="12">
        <f t="shared" si="20"/>
        <v>0</v>
      </c>
      <c r="BM134" s="3" t="s">
        <v>114</v>
      </c>
      <c r="BR134" s="3" t="s">
        <v>114</v>
      </c>
      <c r="BS134" s="3" t="s">
        <v>8686</v>
      </c>
      <c r="BT134" s="3" t="s">
        <v>11647</v>
      </c>
      <c r="BU134" s="3" t="s">
        <v>11647</v>
      </c>
      <c r="BX134" s="3" t="s">
        <v>8686</v>
      </c>
      <c r="CB134" s="3" t="s">
        <v>8686</v>
      </c>
      <c r="CQ134" s="3" t="str">
        <f>CONCATENATE(baseURL!$A$1,baseURL!$B$1,baseURL!$C$1,".",C134,".",L134,".pkl&amp;seq=",BC134,"&amp;varMods=pyroGlu-E")</f>
        <v>http://proteomics.broadinstitute.org/millscripts/viewfeed.pl?side=xl&amp;cycle=1&amp;fixedMods=iaaC&amp;file=msdataSM/iPRG2012_nd/cpick_in/iPRG2012_nd.2474.4.2.pkl&amp;seq=esTLHLVLR&amp;varMods=pyroGlu-E</v>
      </c>
    </row>
    <row r="135" spans="1:95" x14ac:dyDescent="0.2">
      <c r="A135" s="3">
        <v>7136</v>
      </c>
      <c r="B135" s="2" t="s">
        <v>11758</v>
      </c>
      <c r="C135" s="2" t="s">
        <v>11740</v>
      </c>
      <c r="D135" s="3">
        <v>12096</v>
      </c>
      <c r="E135" s="3">
        <v>12083</v>
      </c>
      <c r="F135" s="3">
        <v>52191</v>
      </c>
      <c r="G135" s="3">
        <v>14567</v>
      </c>
      <c r="H135" s="3">
        <v>42.836599999999997</v>
      </c>
      <c r="I135" s="30">
        <v>565.29328999999996</v>
      </c>
      <c r="J135" s="30">
        <v>565.29182249999997</v>
      </c>
      <c r="K135" s="30">
        <v>1.47E-3</v>
      </c>
      <c r="L135" s="3">
        <v>2</v>
      </c>
      <c r="M135" s="3">
        <v>2</v>
      </c>
      <c r="N135" s="10">
        <f t="shared" si="14"/>
        <v>1</v>
      </c>
      <c r="O135" s="35">
        <v>2</v>
      </c>
      <c r="P135" s="17"/>
      <c r="Q135" s="40">
        <v>1129.57654</v>
      </c>
      <c r="R135" s="40">
        <v>565.29191000000003</v>
      </c>
      <c r="S135" s="18">
        <f t="shared" si="15"/>
        <v>2.4412166095326571</v>
      </c>
      <c r="T135" s="18">
        <f t="shared" si="16"/>
        <v>-0.15478728514494541</v>
      </c>
      <c r="U135" s="18">
        <f t="shared" si="17"/>
        <v>-0.37148948414675731</v>
      </c>
      <c r="V135" s="30">
        <v>565.29169999999999</v>
      </c>
      <c r="W135" s="3" t="s">
        <v>47</v>
      </c>
      <c r="X135" s="3" t="s">
        <v>47</v>
      </c>
      <c r="Y135" s="3" t="s">
        <v>48</v>
      </c>
      <c r="AA135" s="3" t="s">
        <v>47</v>
      </c>
      <c r="AB135" s="12" t="s">
        <v>48</v>
      </c>
      <c r="AC135" s="3" t="s">
        <v>47</v>
      </c>
      <c r="AD135" s="3" t="s">
        <v>47</v>
      </c>
      <c r="AE135" s="3" t="s">
        <v>47</v>
      </c>
      <c r="AF135" s="3" t="s">
        <v>47</v>
      </c>
      <c r="AG135" s="3" t="s">
        <v>52</v>
      </c>
      <c r="AH135" s="3" t="s">
        <v>47</v>
      </c>
      <c r="AI135" s="3" t="s">
        <v>47</v>
      </c>
      <c r="AK135" s="3" t="s">
        <v>52</v>
      </c>
      <c r="AL135" s="3" t="s">
        <v>52</v>
      </c>
      <c r="AO135" s="3" t="s">
        <v>47</v>
      </c>
      <c r="AU135" s="3">
        <v>0</v>
      </c>
      <c r="AV135" s="3">
        <v>10</v>
      </c>
      <c r="AW135" s="3">
        <v>3</v>
      </c>
      <c r="AX135" s="3">
        <v>7</v>
      </c>
      <c r="AY135" s="3">
        <v>70</v>
      </c>
      <c r="AZ135" s="6" t="str">
        <f t="shared" si="18"/>
        <v>2485.5</v>
      </c>
      <c r="BC135" s="12" t="s">
        <v>8685</v>
      </c>
      <c r="BF135" s="12" t="s">
        <v>1468</v>
      </c>
      <c r="BG135" s="12" t="s">
        <v>5946</v>
      </c>
      <c r="BJ135" s="12">
        <f t="shared" si="19"/>
        <v>0</v>
      </c>
      <c r="BK135" s="12">
        <f t="shared" si="20"/>
        <v>0</v>
      </c>
      <c r="BM135" s="3" t="s">
        <v>114</v>
      </c>
      <c r="BR135" s="3" t="s">
        <v>114</v>
      </c>
      <c r="BT135" s="3" t="s">
        <v>11647</v>
      </c>
      <c r="CA135" s="3" t="s">
        <v>8686</v>
      </c>
      <c r="CB135" s="3" t="s">
        <v>8686</v>
      </c>
      <c r="CQ135" s="3" t="str">
        <f>CONCATENATE(baseURL!$A$1,baseURL!$B$1,baseURL!$C$1,".",C135,".",L135,".pkl&amp;seq=",BC135,"&amp;varMods=pyroGlu-E")</f>
        <v>http://proteomics.broadinstitute.org/millscripts/viewfeed.pl?side=xl&amp;cycle=1&amp;fixedMods=iaaC&amp;file=msdataSM/iPRG2012_nd/cpick_in/iPRG2012_nd.2485.5.2.pkl&amp;seq=esTLHLVLR&amp;varMods=pyroGlu-E</v>
      </c>
    </row>
    <row r="136" spans="1:95" x14ac:dyDescent="0.2">
      <c r="A136" s="3">
        <v>7138</v>
      </c>
      <c r="B136" s="2" t="s">
        <v>12193</v>
      </c>
      <c r="C136" s="2" t="s">
        <v>12194</v>
      </c>
      <c r="D136" s="3">
        <v>12539</v>
      </c>
      <c r="E136" s="3">
        <v>12525</v>
      </c>
      <c r="F136" s="3">
        <v>53177</v>
      </c>
      <c r="G136" s="3">
        <v>15056</v>
      </c>
      <c r="H136" s="3">
        <v>43.9773</v>
      </c>
      <c r="I136" s="30">
        <v>565.29160000000002</v>
      </c>
      <c r="J136" s="30">
        <v>565.29144410000004</v>
      </c>
      <c r="K136" s="30">
        <v>1.6000000000000001E-4</v>
      </c>
      <c r="L136" s="3">
        <v>2</v>
      </c>
      <c r="M136" s="3">
        <v>2</v>
      </c>
      <c r="N136" s="10">
        <f t="shared" si="14"/>
        <v>1</v>
      </c>
      <c r="O136" s="35">
        <v>2</v>
      </c>
      <c r="P136" s="17"/>
      <c r="Q136" s="40">
        <v>1129.57654</v>
      </c>
      <c r="R136" s="40">
        <v>565.29191000000003</v>
      </c>
      <c r="S136" s="18">
        <f t="shared" si="15"/>
        <v>-0.54838923842574194</v>
      </c>
      <c r="T136" s="18">
        <f t="shared" si="16"/>
        <v>-0.82417595538328148</v>
      </c>
      <c r="U136" s="18">
        <f t="shared" si="17"/>
        <v>-1.4328880100217773</v>
      </c>
      <c r="V136" s="30">
        <v>565.29110000000003</v>
      </c>
      <c r="W136" s="3" t="s">
        <v>47</v>
      </c>
      <c r="X136" s="3" t="s">
        <v>48</v>
      </c>
      <c r="AB136" s="12" t="s">
        <v>48</v>
      </c>
      <c r="AC136" s="3" t="s">
        <v>47</v>
      </c>
      <c r="AD136" s="3" t="s">
        <v>47</v>
      </c>
      <c r="AE136" s="3" t="s">
        <v>47</v>
      </c>
      <c r="AF136" s="3" t="s">
        <v>47</v>
      </c>
      <c r="AH136" s="3" t="s">
        <v>47</v>
      </c>
      <c r="AI136" s="3" t="s">
        <v>47</v>
      </c>
      <c r="AK136" s="3" t="s">
        <v>52</v>
      </c>
      <c r="AO136" s="3" t="s">
        <v>47</v>
      </c>
      <c r="AP136" s="3" t="s">
        <v>52</v>
      </c>
      <c r="AU136" s="3">
        <v>0</v>
      </c>
      <c r="AV136" s="3">
        <v>8</v>
      </c>
      <c r="AW136" s="3">
        <v>2</v>
      </c>
      <c r="AX136" s="3">
        <v>4</v>
      </c>
      <c r="AY136" s="3">
        <v>50</v>
      </c>
      <c r="AZ136" s="6" t="str">
        <f t="shared" si="18"/>
        <v>2532.4</v>
      </c>
      <c r="BC136" s="12" t="s">
        <v>12195</v>
      </c>
      <c r="BF136" s="12" t="s">
        <v>1468</v>
      </c>
      <c r="BG136" s="12" t="s">
        <v>5946</v>
      </c>
      <c r="BJ136" s="12">
        <f t="shared" si="19"/>
        <v>0</v>
      </c>
      <c r="BK136" s="12">
        <f t="shared" si="20"/>
        <v>0</v>
      </c>
      <c r="BM136" s="3" t="s">
        <v>114</v>
      </c>
      <c r="BR136" s="3" t="s">
        <v>114</v>
      </c>
      <c r="CQ136" s="3" t="str">
        <f>CONCATENATE(baseURL!$A$1,baseURL!$B$1,baseURL!$C$1,".",C136,".",L136,".pkl&amp;seq=",BC136,"&amp;varMods=pyroGlu-E")</f>
        <v>http://proteomics.broadinstitute.org/millscripts/viewfeed.pl?side=xl&amp;cycle=1&amp;fixedMods=iaaC&amp;file=msdataSM/iPRG2012_nd/cpick_in/iPRG2012_nd.2532.4.2.pkl&amp;seq=eStLHLVLR&amp;varMods=pyroGlu-E</v>
      </c>
    </row>
    <row r="137" spans="1:95" x14ac:dyDescent="0.2">
      <c r="A137" s="3">
        <v>7137</v>
      </c>
      <c r="B137" s="2" t="s">
        <v>12295</v>
      </c>
      <c r="C137" s="2" t="s">
        <v>12296</v>
      </c>
      <c r="D137" s="3">
        <v>12659</v>
      </c>
      <c r="E137" s="3">
        <v>12644</v>
      </c>
      <c r="F137" s="3">
        <v>53411</v>
      </c>
      <c r="G137" s="3">
        <v>15186</v>
      </c>
      <c r="H137" s="3">
        <v>44.250300000000003</v>
      </c>
      <c r="I137" s="30">
        <v>565.29299000000003</v>
      </c>
      <c r="J137" s="30">
        <v>565.2919349</v>
      </c>
      <c r="K137" s="30">
        <v>1.06E-3</v>
      </c>
      <c r="L137" s="3">
        <v>2</v>
      </c>
      <c r="M137" s="3">
        <v>2</v>
      </c>
      <c r="N137" s="10">
        <f t="shared" si="14"/>
        <v>1</v>
      </c>
      <c r="O137" s="35">
        <v>2</v>
      </c>
      <c r="P137" s="17"/>
      <c r="Q137" s="40">
        <v>1129.57654</v>
      </c>
      <c r="R137" s="40">
        <v>565.29191000000003</v>
      </c>
      <c r="S137" s="18">
        <f t="shared" si="15"/>
        <v>1.9105173466957031</v>
      </c>
      <c r="T137" s="18">
        <f t="shared" si="16"/>
        <v>4.4048038775647072E-2</v>
      </c>
      <c r="U137" s="18">
        <f t="shared" si="17"/>
        <v>-0.37148948414675731</v>
      </c>
      <c r="V137" s="30">
        <v>565.29169999999999</v>
      </c>
      <c r="W137" s="3" t="s">
        <v>47</v>
      </c>
      <c r="X137" s="3" t="s">
        <v>48</v>
      </c>
      <c r="AA137" s="3" t="s">
        <v>47</v>
      </c>
      <c r="AB137" s="12" t="s">
        <v>48</v>
      </c>
      <c r="AC137" s="3" t="s">
        <v>47</v>
      </c>
      <c r="AD137" s="3" t="s">
        <v>47</v>
      </c>
      <c r="AE137" s="3" t="s">
        <v>47</v>
      </c>
      <c r="AF137" s="3" t="s">
        <v>47</v>
      </c>
      <c r="AH137" s="3" t="s">
        <v>47</v>
      </c>
      <c r="AI137" s="3" t="s">
        <v>47</v>
      </c>
      <c r="AO137" s="3" t="s">
        <v>47</v>
      </c>
      <c r="AU137" s="3">
        <v>0</v>
      </c>
      <c r="AV137" s="3">
        <v>9</v>
      </c>
      <c r="AW137" s="3">
        <v>2</v>
      </c>
      <c r="AX137" s="3">
        <v>7</v>
      </c>
      <c r="AY137" s="3">
        <v>77.78</v>
      </c>
      <c r="AZ137" s="6" t="str">
        <f t="shared" si="18"/>
        <v>2543.7</v>
      </c>
      <c r="BC137" s="12" t="s">
        <v>8685</v>
      </c>
      <c r="BF137" s="12" t="s">
        <v>1468</v>
      </c>
      <c r="BG137" s="12" t="s">
        <v>5946</v>
      </c>
      <c r="BJ137" s="12">
        <f t="shared" si="19"/>
        <v>0</v>
      </c>
      <c r="BK137" s="12">
        <f t="shared" si="20"/>
        <v>0</v>
      </c>
      <c r="BM137" s="3" t="s">
        <v>114</v>
      </c>
      <c r="BR137" s="3" t="s">
        <v>114</v>
      </c>
      <c r="BS137" s="3" t="s">
        <v>8686</v>
      </c>
      <c r="CB137" s="3" t="s">
        <v>8686</v>
      </c>
      <c r="CQ137" s="3" t="str">
        <f>CONCATENATE(baseURL!$A$1,baseURL!$B$1,baseURL!$C$1,".",C137,".",L137,".pkl&amp;seq=",BC137,"&amp;varMods=pyroGlu-E")</f>
        <v>http://proteomics.broadinstitute.org/millscripts/viewfeed.pl?side=xl&amp;cycle=1&amp;fixedMods=iaaC&amp;file=msdataSM/iPRG2012_nd/cpick_in/iPRG2012_nd.2543.7.2.pkl&amp;seq=esTLHLVLR&amp;varMods=pyroGlu-E</v>
      </c>
    </row>
    <row r="138" spans="1:95" x14ac:dyDescent="0.2">
      <c r="A138" s="3">
        <v>7139</v>
      </c>
      <c r="B138" s="2" t="s">
        <v>12409</v>
      </c>
      <c r="C138" s="2" t="s">
        <v>12410</v>
      </c>
      <c r="D138" s="3">
        <v>12765</v>
      </c>
      <c r="E138" s="3">
        <v>12750</v>
      </c>
      <c r="F138" s="3">
        <v>53639</v>
      </c>
      <c r="G138" s="3">
        <v>15303</v>
      </c>
      <c r="H138" s="3">
        <v>44.522300000000001</v>
      </c>
      <c r="I138" s="30">
        <v>565.29130999999995</v>
      </c>
      <c r="J138" s="30">
        <v>565.29220310000005</v>
      </c>
      <c r="K138" s="30">
        <v>-8.8999999999999995E-4</v>
      </c>
      <c r="L138" s="3">
        <v>2</v>
      </c>
      <c r="M138" s="3">
        <v>2</v>
      </c>
      <c r="N138" s="10">
        <f t="shared" si="14"/>
        <v>1</v>
      </c>
      <c r="O138" s="35">
        <v>2</v>
      </c>
      <c r="P138" s="17"/>
      <c r="Q138" s="40">
        <v>1129.57654</v>
      </c>
      <c r="R138" s="40">
        <v>565.29191000000003</v>
      </c>
      <c r="S138" s="18">
        <f t="shared" si="15"/>
        <v>-1.0613985260761318</v>
      </c>
      <c r="T138" s="18">
        <f t="shared" si="16"/>
        <v>0.51849317996023581</v>
      </c>
      <c r="U138" s="18">
        <f t="shared" si="17"/>
        <v>0.51300928744927798</v>
      </c>
      <c r="V138" s="30">
        <v>565.29219999999998</v>
      </c>
      <c r="W138" s="3" t="s">
        <v>47</v>
      </c>
      <c r="AB138" s="12" t="s">
        <v>52</v>
      </c>
      <c r="AC138" s="3" t="s">
        <v>47</v>
      </c>
      <c r="AD138" s="3" t="s">
        <v>48</v>
      </c>
      <c r="AE138" s="3" t="s">
        <v>47</v>
      </c>
      <c r="AF138" s="3" t="s">
        <v>47</v>
      </c>
      <c r="AH138" s="3" t="s">
        <v>47</v>
      </c>
      <c r="AI138" s="3" t="s">
        <v>47</v>
      </c>
      <c r="AJ138" s="3" t="s">
        <v>48</v>
      </c>
      <c r="AO138" s="3" t="s">
        <v>47</v>
      </c>
      <c r="AU138" s="3">
        <v>0</v>
      </c>
      <c r="AV138" s="3">
        <v>7</v>
      </c>
      <c r="AW138" s="3">
        <v>2</v>
      </c>
      <c r="AX138" s="3">
        <v>6</v>
      </c>
      <c r="AY138" s="3">
        <v>85.71</v>
      </c>
      <c r="AZ138" s="6" t="str">
        <f t="shared" si="18"/>
        <v>2554.4</v>
      </c>
      <c r="BC138" s="12" t="s">
        <v>8685</v>
      </c>
      <c r="BF138" s="12" t="s">
        <v>1468</v>
      </c>
      <c r="BG138" s="12" t="s">
        <v>5946</v>
      </c>
      <c r="BJ138" s="12">
        <f t="shared" si="19"/>
        <v>0</v>
      </c>
      <c r="BK138" s="12">
        <f t="shared" si="20"/>
        <v>0</v>
      </c>
      <c r="BM138" s="3" t="s">
        <v>114</v>
      </c>
      <c r="BR138" s="3" t="s">
        <v>114</v>
      </c>
      <c r="CD138" s="3" t="s">
        <v>8686</v>
      </c>
      <c r="CQ138" s="3" t="str">
        <f>CONCATENATE(baseURL!$A$1,baseURL!$B$1,baseURL!$C$1,".",C138,".",L138,".pkl&amp;seq=",BC138,"&amp;varMods=pyroGlu-E")</f>
        <v>http://proteomics.broadinstitute.org/millscripts/viewfeed.pl?side=xl&amp;cycle=1&amp;fixedMods=iaaC&amp;file=msdataSM/iPRG2012_nd/cpick_in/iPRG2012_nd.2554.4.2.pkl&amp;seq=esTLHLVLR&amp;varMods=pyroGlu-E</v>
      </c>
    </row>
    <row r="139" spans="1:95" x14ac:dyDescent="0.2">
      <c r="A139" s="3">
        <v>466</v>
      </c>
      <c r="B139" s="2" t="s">
        <v>5943</v>
      </c>
      <c r="C139" s="2" t="s">
        <v>5944</v>
      </c>
      <c r="D139" s="3">
        <v>6449</v>
      </c>
      <c r="E139" s="3">
        <v>6445</v>
      </c>
      <c r="F139" s="3">
        <v>38748</v>
      </c>
      <c r="G139" s="3">
        <v>8289</v>
      </c>
      <c r="H139" s="3">
        <v>27.39</v>
      </c>
      <c r="I139" s="30">
        <v>574.29337999999996</v>
      </c>
      <c r="J139" s="30">
        <v>574.29338089999999</v>
      </c>
      <c r="K139" s="30">
        <v>0</v>
      </c>
      <c r="L139" s="3">
        <v>2</v>
      </c>
      <c r="M139" s="3">
        <v>0</v>
      </c>
      <c r="N139" s="10">
        <f t="shared" si="14"/>
        <v>1</v>
      </c>
      <c r="O139" s="35">
        <v>2</v>
      </c>
      <c r="P139" s="17"/>
      <c r="Q139" s="40">
        <v>1147.5871</v>
      </c>
      <c r="R139" s="40">
        <v>574.29719</v>
      </c>
      <c r="S139" s="18">
        <f t="shared" si="15"/>
        <v>-6.6341957898906943</v>
      </c>
      <c r="T139" s="18">
        <f t="shared" si="16"/>
        <v>-6.6326286569715274</v>
      </c>
      <c r="U139" s="18">
        <f t="shared" si="17"/>
        <v>-6.9476223626383176</v>
      </c>
      <c r="V139" s="30">
        <v>574.29319999999996</v>
      </c>
      <c r="W139" s="3" t="s">
        <v>47</v>
      </c>
      <c r="X139" s="3" t="s">
        <v>47</v>
      </c>
      <c r="Y139" s="3" t="s">
        <v>47</v>
      </c>
      <c r="Z139" s="3" t="s">
        <v>47</v>
      </c>
      <c r="AB139" s="12" t="s">
        <v>48</v>
      </c>
      <c r="AC139" s="3" t="s">
        <v>47</v>
      </c>
      <c r="AD139" s="3" t="s">
        <v>47</v>
      </c>
      <c r="AE139" s="3" t="s">
        <v>47</v>
      </c>
      <c r="AF139" s="3" t="s">
        <v>52</v>
      </c>
      <c r="AG139" s="3" t="s">
        <v>47</v>
      </c>
      <c r="AH139" s="3" t="s">
        <v>52</v>
      </c>
      <c r="AI139" s="3" t="s">
        <v>48</v>
      </c>
      <c r="AJ139" s="3" t="s">
        <v>47</v>
      </c>
      <c r="AK139" s="3" t="s">
        <v>48</v>
      </c>
      <c r="AL139" s="3" t="s">
        <v>47</v>
      </c>
      <c r="AO139" s="3" t="s">
        <v>48</v>
      </c>
      <c r="AR139" s="3" t="s">
        <v>47</v>
      </c>
      <c r="AU139" s="3">
        <v>0</v>
      </c>
      <c r="AV139" s="3">
        <v>11</v>
      </c>
      <c r="AW139" s="3">
        <v>2</v>
      </c>
      <c r="AX139" s="3">
        <v>9</v>
      </c>
      <c r="AY139" s="3">
        <v>81.819999999999993</v>
      </c>
      <c r="AZ139" s="6" t="str">
        <f t="shared" si="18"/>
        <v>1845.2</v>
      </c>
      <c r="BC139" s="12" t="s">
        <v>5945</v>
      </c>
      <c r="BF139" s="12" t="s">
        <v>1468</v>
      </c>
      <c r="BG139" s="12" t="s">
        <v>5946</v>
      </c>
      <c r="BH139" s="12" t="s">
        <v>5945</v>
      </c>
      <c r="BJ139" s="12">
        <f t="shared" si="19"/>
        <v>0</v>
      </c>
      <c r="BK139" s="12">
        <f t="shared" si="20"/>
        <v>0</v>
      </c>
      <c r="BS139" s="3" t="s">
        <v>5947</v>
      </c>
      <c r="CH139" s="3" t="s">
        <v>5947</v>
      </c>
      <c r="CQ139" s="3" t="str">
        <f>CONCATENATE(baseURL!$A$1,baseURL!$B$1,baseURL!$C$1,".",C139,".",L139,".pkl&amp;seq=",BC139)</f>
        <v>http://proteomics.broadinstitute.org/millscripts/viewfeed.pl?side=xl&amp;cycle=1&amp;fixedMods=iaaC&amp;file=msdataSM/iPRG2012_nd/cpick_in/iPRG2012_nd.1845.2.2.pkl&amp;seq=EStLHLVLR</v>
      </c>
    </row>
    <row r="140" spans="1:95" x14ac:dyDescent="0.2">
      <c r="A140" s="3">
        <v>3008</v>
      </c>
      <c r="B140" s="2" t="s">
        <v>6041</v>
      </c>
      <c r="C140" s="2" t="s">
        <v>6042</v>
      </c>
      <c r="D140" s="3">
        <v>6524</v>
      </c>
      <c r="E140" s="3">
        <v>6520</v>
      </c>
      <c r="F140" s="3">
        <v>38982</v>
      </c>
      <c r="G140" s="3">
        <v>8375</v>
      </c>
      <c r="H140" s="3">
        <v>27.647400000000001</v>
      </c>
      <c r="I140" s="30">
        <v>574.30331999999999</v>
      </c>
      <c r="J140" s="30">
        <v>574.29755090000003</v>
      </c>
      <c r="K140" s="30">
        <v>5.77E-3</v>
      </c>
      <c r="L140" s="3">
        <v>2</v>
      </c>
      <c r="M140" s="3">
        <v>2</v>
      </c>
      <c r="N140" s="10">
        <f t="shared" si="14"/>
        <v>1</v>
      </c>
      <c r="O140" s="35">
        <v>2</v>
      </c>
      <c r="P140" s="17"/>
      <c r="Q140" s="40">
        <v>1147.5871</v>
      </c>
      <c r="R140" s="40">
        <v>574.29719</v>
      </c>
      <c r="S140" s="18">
        <f t="shared" si="15"/>
        <v>10.673916060750093</v>
      </c>
      <c r="T140" s="18">
        <f t="shared" si="16"/>
        <v>0.62842027841441439</v>
      </c>
      <c r="U140" s="18">
        <f t="shared" si="17"/>
        <v>0.88804195605228187</v>
      </c>
      <c r="V140" s="30">
        <v>574.29769999999996</v>
      </c>
      <c r="W140" s="3" t="s">
        <v>47</v>
      </c>
      <c r="X140" s="3" t="s">
        <v>47</v>
      </c>
      <c r="Y140" s="3" t="s">
        <v>47</v>
      </c>
      <c r="Z140" s="3" t="s">
        <v>47</v>
      </c>
      <c r="AA140" s="3" t="s">
        <v>47</v>
      </c>
      <c r="AB140" s="12" t="s">
        <v>48</v>
      </c>
      <c r="AC140" s="3" t="s">
        <v>47</v>
      </c>
      <c r="AD140" s="3" t="s">
        <v>48</v>
      </c>
      <c r="AE140" s="3" t="s">
        <v>47</v>
      </c>
      <c r="AF140" s="3" t="s">
        <v>47</v>
      </c>
      <c r="AH140" s="3" t="s">
        <v>47</v>
      </c>
      <c r="AK140" s="3" t="s">
        <v>48</v>
      </c>
      <c r="AL140" s="3" t="s">
        <v>48</v>
      </c>
      <c r="AM140" s="3" t="s">
        <v>47</v>
      </c>
      <c r="AO140" s="3" t="s">
        <v>48</v>
      </c>
      <c r="AP140" s="3" t="s">
        <v>48</v>
      </c>
      <c r="AU140" s="3">
        <v>0</v>
      </c>
      <c r="AV140" s="3">
        <v>10</v>
      </c>
      <c r="AW140" s="3">
        <v>2</v>
      </c>
      <c r="AX140" s="3">
        <v>7</v>
      </c>
      <c r="AY140" s="3">
        <v>70</v>
      </c>
      <c r="AZ140" s="6" t="str">
        <f t="shared" si="18"/>
        <v>1856.5</v>
      </c>
      <c r="BC140" s="12" t="s">
        <v>6043</v>
      </c>
      <c r="BF140" s="12" t="s">
        <v>1468</v>
      </c>
      <c r="BG140" s="12" t="s">
        <v>5946</v>
      </c>
      <c r="BH140" s="12" t="s">
        <v>6043</v>
      </c>
      <c r="BJ140" s="12">
        <f t="shared" si="19"/>
        <v>0</v>
      </c>
      <c r="BK140" s="12">
        <f t="shared" si="20"/>
        <v>0</v>
      </c>
      <c r="BT140" s="3" t="s">
        <v>6044</v>
      </c>
      <c r="BV140" s="3" t="s">
        <v>6044</v>
      </c>
      <c r="CA140" s="3" t="s">
        <v>6044</v>
      </c>
      <c r="CQ140" s="3" t="str">
        <f>CONCATENATE(baseURL!$A$1,baseURL!$B$1,baseURL!$C$1,".",C140,".",L140,".pkl&amp;seq=",BC140)</f>
        <v>http://proteomics.broadinstitute.org/millscripts/viewfeed.pl?side=xl&amp;cycle=1&amp;fixedMods=iaaC&amp;file=msdataSM/iPRG2012_nd/cpick_in/iPRG2012_nd.1856.5.2.pkl&amp;seq=EsTLHLVLR</v>
      </c>
    </row>
    <row r="141" spans="1:95" x14ac:dyDescent="0.2">
      <c r="A141" s="3">
        <v>524</v>
      </c>
      <c r="B141" s="2" t="s">
        <v>8664</v>
      </c>
      <c r="C141" s="2" t="s">
        <v>8645</v>
      </c>
      <c r="D141" s="3">
        <v>9242</v>
      </c>
      <c r="E141" s="3">
        <v>9233</v>
      </c>
      <c r="F141" s="3">
        <v>45325</v>
      </c>
      <c r="G141" s="3">
        <v>11390</v>
      </c>
      <c r="H141" s="3">
        <v>34.928100000000001</v>
      </c>
      <c r="I141" s="30">
        <v>574.29951000000005</v>
      </c>
      <c r="J141" s="30">
        <v>574.29862009999999</v>
      </c>
      <c r="K141" s="30">
        <v>8.8999999999999995E-4</v>
      </c>
      <c r="L141" s="3">
        <v>2</v>
      </c>
      <c r="M141" s="3">
        <v>2</v>
      </c>
      <c r="N141" s="10">
        <f t="shared" si="14"/>
        <v>1</v>
      </c>
      <c r="O141" s="35">
        <v>2</v>
      </c>
      <c r="P141" s="17"/>
      <c r="Q141" s="40">
        <v>1147.5871</v>
      </c>
      <c r="R141" s="40">
        <v>574.29719</v>
      </c>
      <c r="S141" s="18">
        <f t="shared" si="15"/>
        <v>4.039720271057357</v>
      </c>
      <c r="T141" s="18">
        <f t="shared" si="16"/>
        <v>2.4901741204640357</v>
      </c>
      <c r="U141" s="18">
        <f t="shared" si="17"/>
        <v>2.4551748197904018</v>
      </c>
      <c r="V141" s="30">
        <v>574.29859999999996</v>
      </c>
      <c r="W141" s="3" t="s">
        <v>47</v>
      </c>
      <c r="X141" s="3" t="s">
        <v>47</v>
      </c>
      <c r="Y141" s="3" t="s">
        <v>47</v>
      </c>
      <c r="Z141" s="3" t="s">
        <v>47</v>
      </c>
      <c r="AA141" s="3" t="s">
        <v>47</v>
      </c>
      <c r="AB141" s="12" t="s">
        <v>52</v>
      </c>
      <c r="AC141" s="3" t="s">
        <v>47</v>
      </c>
      <c r="AD141" s="3" t="s">
        <v>47</v>
      </c>
      <c r="AE141" s="3" t="s">
        <v>47</v>
      </c>
      <c r="AF141" s="3" t="s">
        <v>47</v>
      </c>
      <c r="AG141" s="3" t="s">
        <v>47</v>
      </c>
      <c r="AH141" s="3" t="s">
        <v>47</v>
      </c>
      <c r="AI141" s="3" t="s">
        <v>47</v>
      </c>
      <c r="AJ141" s="3" t="s">
        <v>47</v>
      </c>
      <c r="AK141" s="3" t="s">
        <v>47</v>
      </c>
      <c r="AL141" s="3" t="s">
        <v>47</v>
      </c>
      <c r="AM141" s="3" t="s">
        <v>47</v>
      </c>
      <c r="AO141" s="3" t="s">
        <v>47</v>
      </c>
      <c r="AP141" s="3" t="s">
        <v>47</v>
      </c>
      <c r="AR141" s="3" t="s">
        <v>47</v>
      </c>
      <c r="AU141" s="3">
        <v>0</v>
      </c>
      <c r="AV141" s="3">
        <v>19</v>
      </c>
      <c r="AW141" s="3">
        <v>2</v>
      </c>
      <c r="AX141" s="3">
        <v>13</v>
      </c>
      <c r="AY141" s="3">
        <v>68.42</v>
      </c>
      <c r="AZ141" s="6" t="str">
        <f t="shared" si="18"/>
        <v>2158.6</v>
      </c>
      <c r="BC141" s="12" t="s">
        <v>5945</v>
      </c>
      <c r="BF141" s="12" t="s">
        <v>1468</v>
      </c>
      <c r="BG141" s="12" t="s">
        <v>5946</v>
      </c>
      <c r="BH141" s="12" t="s">
        <v>5945</v>
      </c>
      <c r="BJ141" s="12">
        <f t="shared" si="19"/>
        <v>0</v>
      </c>
      <c r="BK141" s="12">
        <f t="shared" si="20"/>
        <v>0</v>
      </c>
      <c r="BW141" s="3" t="s">
        <v>5947</v>
      </c>
      <c r="BZ141" s="3" t="s">
        <v>5947</v>
      </c>
      <c r="CC141" s="3" t="s">
        <v>5947</v>
      </c>
      <c r="CD141" s="3" t="s">
        <v>5947</v>
      </c>
      <c r="CH141" s="3" t="s">
        <v>5947</v>
      </c>
      <c r="CK141" s="3" t="s">
        <v>5947</v>
      </c>
      <c r="CQ141" s="3" t="str">
        <f>CONCATENATE(baseURL!$A$1,baseURL!$B$1,baseURL!$C$1,".",C141,".",L141,".pkl&amp;seq=",BC141)</f>
        <v>http://proteomics.broadinstitute.org/millscripts/viewfeed.pl?side=xl&amp;cycle=1&amp;fixedMods=iaaC&amp;file=msdataSM/iPRG2012_nd/cpick_in/iPRG2012_nd.2158.6.2.pkl&amp;seq=EStLHLVLR</v>
      </c>
    </row>
    <row r="142" spans="1:95" x14ac:dyDescent="0.2">
      <c r="A142" s="3">
        <v>513</v>
      </c>
      <c r="B142" s="2" t="s">
        <v>8757</v>
      </c>
      <c r="C142" s="2" t="s">
        <v>8746</v>
      </c>
      <c r="D142" s="3">
        <v>9316</v>
      </c>
      <c r="E142" s="3">
        <v>9307</v>
      </c>
      <c r="F142" s="3">
        <v>45555</v>
      </c>
      <c r="G142" s="3">
        <v>11475</v>
      </c>
      <c r="H142" s="3">
        <v>35.194699999999997</v>
      </c>
      <c r="I142" s="30">
        <v>574.29822000000001</v>
      </c>
      <c r="J142" s="30">
        <v>574.29821170000002</v>
      </c>
      <c r="K142" s="30">
        <v>1.0000000000000001E-5</v>
      </c>
      <c r="L142" s="3">
        <v>2</v>
      </c>
      <c r="M142" s="3">
        <v>2</v>
      </c>
      <c r="N142" s="10">
        <f t="shared" si="14"/>
        <v>1</v>
      </c>
      <c r="O142" s="35">
        <v>2</v>
      </c>
      <c r="P142" s="17"/>
      <c r="Q142" s="40">
        <v>1147.5871</v>
      </c>
      <c r="R142" s="40">
        <v>574.29719</v>
      </c>
      <c r="S142" s="18">
        <f t="shared" si="15"/>
        <v>1.7934964996333993</v>
      </c>
      <c r="T142" s="18">
        <f t="shared" si="16"/>
        <v>1.7790440521289754</v>
      </c>
      <c r="U142" s="18">
        <f t="shared" si="17"/>
        <v>1.7586713247736865</v>
      </c>
      <c r="V142" s="30">
        <v>574.29819999999995</v>
      </c>
      <c r="W142" s="3" t="s">
        <v>47</v>
      </c>
      <c r="X142" s="3" t="s">
        <v>47</v>
      </c>
      <c r="Y142" s="3" t="s">
        <v>47</v>
      </c>
      <c r="Z142" s="3" t="s">
        <v>47</v>
      </c>
      <c r="AA142" s="3" t="s">
        <v>47</v>
      </c>
      <c r="AC142" s="3" t="s">
        <v>47</v>
      </c>
      <c r="AD142" s="3" t="s">
        <v>47</v>
      </c>
      <c r="AE142" s="3" t="s">
        <v>47</v>
      </c>
      <c r="AF142" s="3" t="s">
        <v>47</v>
      </c>
      <c r="AG142" s="3" t="s">
        <v>47</v>
      </c>
      <c r="AH142" s="3" t="s">
        <v>47</v>
      </c>
      <c r="AI142" s="3" t="s">
        <v>47</v>
      </c>
      <c r="AJ142" s="3" t="s">
        <v>47</v>
      </c>
      <c r="AK142" s="3" t="s">
        <v>47</v>
      </c>
      <c r="AL142" s="3" t="s">
        <v>47</v>
      </c>
      <c r="AO142" s="3" t="s">
        <v>47</v>
      </c>
      <c r="AP142" s="3" t="s">
        <v>47</v>
      </c>
      <c r="AR142" s="3" t="s">
        <v>47</v>
      </c>
      <c r="AU142" s="3">
        <v>0</v>
      </c>
      <c r="AV142" s="3">
        <v>18</v>
      </c>
      <c r="AW142" s="3">
        <v>2</v>
      </c>
      <c r="AX142" s="3">
        <v>14</v>
      </c>
      <c r="AY142" s="3">
        <v>77.78</v>
      </c>
      <c r="AZ142" s="6" t="str">
        <f t="shared" si="18"/>
        <v>2169.5</v>
      </c>
      <c r="BC142" s="12" t="s">
        <v>5945</v>
      </c>
      <c r="BF142" s="12" t="s">
        <v>1468</v>
      </c>
      <c r="BG142" s="12" t="s">
        <v>5946</v>
      </c>
      <c r="BH142" s="12" t="s">
        <v>5945</v>
      </c>
      <c r="BJ142" s="12">
        <f t="shared" si="19"/>
        <v>0</v>
      </c>
      <c r="BK142" s="12">
        <f t="shared" si="20"/>
        <v>0</v>
      </c>
      <c r="BW142" s="3" t="s">
        <v>5947</v>
      </c>
      <c r="BZ142" s="3" t="s">
        <v>5947</v>
      </c>
      <c r="CB142" s="3" t="s">
        <v>5947</v>
      </c>
      <c r="CH142" s="3" t="s">
        <v>5947</v>
      </c>
      <c r="CQ142" s="3" t="str">
        <f>CONCATENATE(baseURL!$A$1,baseURL!$B$1,baseURL!$C$1,".",C142,".",L142,".pkl&amp;seq=",BC142)</f>
        <v>http://proteomics.broadinstitute.org/millscripts/viewfeed.pl?side=xl&amp;cycle=1&amp;fixedMods=iaaC&amp;file=msdataSM/iPRG2012_nd/cpick_in/iPRG2012_nd.2169.5.2.pkl&amp;seq=EStLHLVLR</v>
      </c>
    </row>
    <row r="143" spans="1:95" x14ac:dyDescent="0.2">
      <c r="A143" s="3">
        <v>458</v>
      </c>
      <c r="B143" s="2" t="s">
        <v>8846</v>
      </c>
      <c r="C143" s="2" t="s">
        <v>8847</v>
      </c>
      <c r="D143" s="3">
        <v>9402</v>
      </c>
      <c r="E143" s="3">
        <v>9393</v>
      </c>
      <c r="F143" s="3">
        <v>45787</v>
      </c>
      <c r="G143" s="3">
        <v>11572</v>
      </c>
      <c r="H143" s="3">
        <v>35.4589</v>
      </c>
      <c r="I143" s="30">
        <v>574.29780000000005</v>
      </c>
      <c r="J143" s="30">
        <v>574.29620969999996</v>
      </c>
      <c r="K143" s="30">
        <v>1.5900000000000001E-3</v>
      </c>
      <c r="L143" s="3">
        <v>2</v>
      </c>
      <c r="M143" s="3">
        <v>2</v>
      </c>
      <c r="N143" s="10">
        <f t="shared" si="14"/>
        <v>1</v>
      </c>
      <c r="O143" s="35">
        <v>2</v>
      </c>
      <c r="P143" s="17"/>
      <c r="Q143" s="40">
        <v>1147.5871</v>
      </c>
      <c r="R143" s="40">
        <v>574.29719</v>
      </c>
      <c r="S143" s="18">
        <f t="shared" si="15"/>
        <v>1.0621678299549293</v>
      </c>
      <c r="T143" s="18">
        <f t="shared" si="16"/>
        <v>-1.7069559404207768</v>
      </c>
      <c r="U143" s="18">
        <f t="shared" si="17"/>
        <v>-1.8979720238166213</v>
      </c>
      <c r="V143" s="30">
        <v>574.29610000000002</v>
      </c>
      <c r="W143" s="3" t="s">
        <v>47</v>
      </c>
      <c r="X143" s="3" t="s">
        <v>47</v>
      </c>
      <c r="Y143" s="3" t="s">
        <v>47</v>
      </c>
      <c r="Z143" s="3" t="s">
        <v>47</v>
      </c>
      <c r="AA143" s="3" t="s">
        <v>47</v>
      </c>
      <c r="AB143" s="12" t="s">
        <v>48</v>
      </c>
      <c r="AC143" s="3" t="s">
        <v>47</v>
      </c>
      <c r="AD143" s="3" t="s">
        <v>47</v>
      </c>
      <c r="AE143" s="3" t="s">
        <v>47</v>
      </c>
      <c r="AF143" s="3" t="s">
        <v>47</v>
      </c>
      <c r="AG143" s="3" t="s">
        <v>47</v>
      </c>
      <c r="AH143" s="3" t="s">
        <v>47</v>
      </c>
      <c r="AI143" s="3" t="s">
        <v>47</v>
      </c>
      <c r="AJ143" s="3" t="s">
        <v>47</v>
      </c>
      <c r="AK143" s="3" t="s">
        <v>47</v>
      </c>
      <c r="AL143" s="3" t="s">
        <v>47</v>
      </c>
      <c r="AN143" s="3" t="s">
        <v>47</v>
      </c>
      <c r="AO143" s="3" t="s">
        <v>47</v>
      </c>
      <c r="AP143" s="3" t="s">
        <v>47</v>
      </c>
      <c r="AR143" s="3" t="s">
        <v>47</v>
      </c>
      <c r="AS143" s="3" t="s">
        <v>47</v>
      </c>
      <c r="AU143" s="3">
        <v>0</v>
      </c>
      <c r="AV143" s="3">
        <v>20</v>
      </c>
      <c r="AW143" s="3">
        <v>2</v>
      </c>
      <c r="AX143" s="3">
        <v>10</v>
      </c>
      <c r="AY143" s="3">
        <v>50</v>
      </c>
      <c r="AZ143" s="6" t="str">
        <f t="shared" si="18"/>
        <v>2180.6</v>
      </c>
      <c r="BC143" s="12" t="s">
        <v>6043</v>
      </c>
      <c r="BF143" s="12" t="s">
        <v>1468</v>
      </c>
      <c r="BG143" s="12" t="s">
        <v>5946</v>
      </c>
      <c r="BH143" s="12" t="s">
        <v>6043</v>
      </c>
      <c r="BJ143" s="12">
        <f t="shared" si="19"/>
        <v>0</v>
      </c>
      <c r="BK143" s="12">
        <f t="shared" si="20"/>
        <v>0</v>
      </c>
      <c r="CQ143" s="3" t="str">
        <f>CONCATENATE(baseURL!$A$1,baseURL!$B$1,baseURL!$C$1,".",C143,".",L143,".pkl&amp;seq=",BC143)</f>
        <v>http://proteomics.broadinstitute.org/millscripts/viewfeed.pl?side=xl&amp;cycle=1&amp;fixedMods=iaaC&amp;file=msdataSM/iPRG2012_nd/cpick_in/iPRG2012_nd.2180.6.2.pkl&amp;seq=EsTLHLVLR</v>
      </c>
    </row>
    <row r="144" spans="1:95" x14ac:dyDescent="0.2">
      <c r="A144" s="3">
        <v>565</v>
      </c>
      <c r="B144" s="2" t="s">
        <v>8946</v>
      </c>
      <c r="C144" s="2" t="s">
        <v>8947</v>
      </c>
      <c r="D144" s="3">
        <v>9489</v>
      </c>
      <c r="E144" s="3">
        <v>9480</v>
      </c>
      <c r="F144" s="3">
        <v>46019</v>
      </c>
      <c r="G144" s="3">
        <v>11670</v>
      </c>
      <c r="H144" s="3">
        <v>35.719299999999997</v>
      </c>
      <c r="I144" s="30">
        <v>574.29791999999998</v>
      </c>
      <c r="J144" s="30">
        <v>574.29748900000004</v>
      </c>
      <c r="K144" s="30">
        <v>4.2999999999999999E-4</v>
      </c>
      <c r="L144" s="3">
        <v>2</v>
      </c>
      <c r="M144" s="3">
        <v>2</v>
      </c>
      <c r="N144" s="10">
        <f t="shared" si="14"/>
        <v>1</v>
      </c>
      <c r="O144" s="35">
        <v>2</v>
      </c>
      <c r="P144" s="17"/>
      <c r="Q144" s="40">
        <v>1147.5871</v>
      </c>
      <c r="R144" s="40">
        <v>574.29719</v>
      </c>
      <c r="S144" s="18">
        <f t="shared" si="15"/>
        <v>1.2711188783213732</v>
      </c>
      <c r="T144" s="18">
        <f t="shared" si="16"/>
        <v>0.52063636257893831</v>
      </c>
      <c r="U144" s="18">
        <f t="shared" si="17"/>
        <v>0.88804195605228187</v>
      </c>
      <c r="V144" s="30">
        <v>574.29769999999996</v>
      </c>
      <c r="W144" s="3" t="s">
        <v>47</v>
      </c>
      <c r="X144" s="3" t="s">
        <v>47</v>
      </c>
      <c r="Z144" s="3" t="s">
        <v>47</v>
      </c>
      <c r="AB144" s="12" t="s">
        <v>52</v>
      </c>
      <c r="AC144" s="3" t="s">
        <v>47</v>
      </c>
      <c r="AD144" s="3" t="s">
        <v>47</v>
      </c>
      <c r="AE144" s="3" t="s">
        <v>47</v>
      </c>
      <c r="AF144" s="3" t="s">
        <v>48</v>
      </c>
      <c r="AG144" s="3" t="s">
        <v>48</v>
      </c>
      <c r="AH144" s="3" t="s">
        <v>47</v>
      </c>
      <c r="AK144" s="3" t="s">
        <v>52</v>
      </c>
      <c r="AL144" s="3" t="s">
        <v>48</v>
      </c>
      <c r="AO144" s="3" t="s">
        <v>48</v>
      </c>
      <c r="AP144" s="3" t="s">
        <v>48</v>
      </c>
      <c r="AU144" s="3">
        <v>0</v>
      </c>
      <c r="AV144" s="3">
        <v>7</v>
      </c>
      <c r="AW144" s="3">
        <v>2</v>
      </c>
      <c r="AX144" s="3">
        <v>4</v>
      </c>
      <c r="AY144" s="3">
        <v>57.14</v>
      </c>
      <c r="AZ144" s="6" t="str">
        <f t="shared" si="18"/>
        <v>2191.7</v>
      </c>
      <c r="BC144" s="12" t="s">
        <v>6043</v>
      </c>
      <c r="BF144" s="12" t="s">
        <v>1468</v>
      </c>
      <c r="BG144" s="12" t="s">
        <v>5946</v>
      </c>
      <c r="BH144" s="12" t="s">
        <v>6043</v>
      </c>
      <c r="BJ144" s="12">
        <f t="shared" si="19"/>
        <v>0</v>
      </c>
      <c r="BK144" s="12">
        <f t="shared" si="20"/>
        <v>0</v>
      </c>
      <c r="BT144" s="3" t="s">
        <v>6044</v>
      </c>
      <c r="BV144" s="3" t="s">
        <v>6044</v>
      </c>
      <c r="CA144" s="3" t="s">
        <v>6044</v>
      </c>
      <c r="CQ144" s="3" t="str">
        <f>CONCATENATE(baseURL!$A$1,baseURL!$B$1,baseURL!$C$1,".",C144,".",L144,".pkl&amp;seq=",BC144)</f>
        <v>http://proteomics.broadinstitute.org/millscripts/viewfeed.pl?side=xl&amp;cycle=1&amp;fixedMods=iaaC&amp;file=msdataSM/iPRG2012_nd/cpick_in/iPRG2012_nd.2191.7.2.pkl&amp;seq=EsTLHLVLR</v>
      </c>
    </row>
    <row r="145" spans="1:95" x14ac:dyDescent="0.2">
      <c r="A145" s="3">
        <v>568</v>
      </c>
      <c r="B145" s="2" t="s">
        <v>9280</v>
      </c>
      <c r="C145" s="2" t="s">
        <v>9270</v>
      </c>
      <c r="D145" s="3">
        <v>9792</v>
      </c>
      <c r="E145" s="3">
        <v>9783</v>
      </c>
      <c r="F145" s="3">
        <v>46708</v>
      </c>
      <c r="G145" s="3">
        <v>12006</v>
      </c>
      <c r="H145" s="3">
        <v>36.523699999999998</v>
      </c>
      <c r="I145" s="30">
        <v>574.29974000000004</v>
      </c>
      <c r="J145" s="30">
        <v>574.29753500000004</v>
      </c>
      <c r="K145" s="30">
        <v>2.2000000000000001E-3</v>
      </c>
      <c r="L145" s="3">
        <v>2</v>
      </c>
      <c r="M145" s="3">
        <v>2</v>
      </c>
      <c r="N145" s="10">
        <f t="shared" si="14"/>
        <v>1</v>
      </c>
      <c r="O145" s="35">
        <v>2</v>
      </c>
      <c r="P145" s="17"/>
      <c r="Q145" s="40">
        <v>1147.5871</v>
      </c>
      <c r="R145" s="40">
        <v>574.29719</v>
      </c>
      <c r="S145" s="18">
        <f t="shared" si="15"/>
        <v>4.4402097806573257</v>
      </c>
      <c r="T145" s="18">
        <f t="shared" si="16"/>
        <v>0.60073426449893208</v>
      </c>
      <c r="U145" s="18">
        <f t="shared" si="17"/>
        <v>0.88804195605228187</v>
      </c>
      <c r="V145" s="30">
        <v>574.29769999999996</v>
      </c>
      <c r="W145" s="3" t="s">
        <v>47</v>
      </c>
      <c r="X145" s="3" t="s">
        <v>47</v>
      </c>
      <c r="Y145" s="3" t="s">
        <v>48</v>
      </c>
      <c r="Z145" s="3" t="s">
        <v>47</v>
      </c>
      <c r="AC145" s="3" t="s">
        <v>47</v>
      </c>
      <c r="AD145" s="3" t="s">
        <v>47</v>
      </c>
      <c r="AE145" s="3" t="s">
        <v>47</v>
      </c>
      <c r="AF145" s="3" t="s">
        <v>48</v>
      </c>
      <c r="AG145" s="3" t="s">
        <v>48</v>
      </c>
      <c r="AH145" s="3" t="s">
        <v>47</v>
      </c>
      <c r="AI145" s="3" t="s">
        <v>48</v>
      </c>
      <c r="AK145" s="3" t="s">
        <v>52</v>
      </c>
      <c r="AL145" s="3" t="s">
        <v>48</v>
      </c>
      <c r="AO145" s="3" t="s">
        <v>48</v>
      </c>
      <c r="AP145" s="3" t="s">
        <v>48</v>
      </c>
      <c r="AU145" s="3">
        <v>0</v>
      </c>
      <c r="AV145" s="3">
        <v>7</v>
      </c>
      <c r="AW145" s="3">
        <v>2</v>
      </c>
      <c r="AX145" s="3">
        <v>4</v>
      </c>
      <c r="AY145" s="3">
        <v>57.14</v>
      </c>
      <c r="AZ145" s="6" t="str">
        <f t="shared" si="18"/>
        <v>2224.3</v>
      </c>
      <c r="BC145" s="12" t="s">
        <v>6043</v>
      </c>
      <c r="BF145" s="12" t="s">
        <v>1468</v>
      </c>
      <c r="BG145" s="12" t="s">
        <v>5946</v>
      </c>
      <c r="BH145" s="12" t="s">
        <v>6043</v>
      </c>
      <c r="BJ145" s="12">
        <f t="shared" si="19"/>
        <v>0</v>
      </c>
      <c r="BK145" s="12">
        <f t="shared" si="20"/>
        <v>0</v>
      </c>
      <c r="BT145" s="3" t="s">
        <v>6044</v>
      </c>
      <c r="CA145" s="3" t="s">
        <v>6044</v>
      </c>
      <c r="CD145" s="3" t="s">
        <v>6044</v>
      </c>
      <c r="CQ145" s="3" t="str">
        <f>CONCATENATE(baseURL!$A$1,baseURL!$B$1,baseURL!$C$1,".",C145,".",L145,".pkl&amp;seq=",BC145)</f>
        <v>http://proteomics.broadinstitute.org/millscripts/viewfeed.pl?side=xl&amp;cycle=1&amp;fixedMods=iaaC&amp;file=msdataSM/iPRG2012_nd/cpick_in/iPRG2012_nd.2224.3.2.pkl&amp;seq=EsTLHLVLR</v>
      </c>
    </row>
    <row r="146" spans="1:95" x14ac:dyDescent="0.2">
      <c r="A146" s="3">
        <v>498</v>
      </c>
      <c r="B146" s="2" t="s">
        <v>9371</v>
      </c>
      <c r="C146" s="2" t="s">
        <v>9372</v>
      </c>
      <c r="D146" s="3">
        <v>9849</v>
      </c>
      <c r="E146" s="3">
        <v>9840</v>
      </c>
      <c r="F146" s="3">
        <v>46939</v>
      </c>
      <c r="G146" s="3">
        <v>12074</v>
      </c>
      <c r="H146" s="3">
        <v>36.785699999999999</v>
      </c>
      <c r="I146" s="30">
        <v>574.29727000000003</v>
      </c>
      <c r="J146" s="30">
        <v>574.29714460000002</v>
      </c>
      <c r="K146" s="30">
        <v>1.2999999999999999E-4</v>
      </c>
      <c r="L146" s="3">
        <v>2</v>
      </c>
      <c r="M146" s="3">
        <v>2</v>
      </c>
      <c r="N146" s="10">
        <f t="shared" si="14"/>
        <v>1</v>
      </c>
      <c r="O146" s="35">
        <v>2</v>
      </c>
      <c r="P146" s="17"/>
      <c r="Q146" s="40">
        <v>1147.5871</v>
      </c>
      <c r="R146" s="40">
        <v>574.29719</v>
      </c>
      <c r="S146" s="18">
        <f t="shared" si="15"/>
        <v>0.13930069904293471</v>
      </c>
      <c r="T146" s="18">
        <f t="shared" si="16"/>
        <v>-7.9053146640549452E-2</v>
      </c>
      <c r="U146" s="18">
        <f t="shared" si="17"/>
        <v>1.7412587330877288E-2</v>
      </c>
      <c r="V146" s="30">
        <v>574.29719999999998</v>
      </c>
      <c r="W146" s="3" t="s">
        <v>47</v>
      </c>
      <c r="X146" s="3" t="s">
        <v>47</v>
      </c>
      <c r="Y146" s="3" t="s">
        <v>47</v>
      </c>
      <c r="Z146" s="3" t="s">
        <v>47</v>
      </c>
      <c r="AA146" s="3" t="s">
        <v>47</v>
      </c>
      <c r="AC146" s="3" t="s">
        <v>47</v>
      </c>
      <c r="AD146" s="3" t="s">
        <v>47</v>
      </c>
      <c r="AE146" s="3" t="s">
        <v>47</v>
      </c>
      <c r="AF146" s="3" t="s">
        <v>47</v>
      </c>
      <c r="AG146" s="3" t="s">
        <v>47</v>
      </c>
      <c r="AH146" s="3" t="s">
        <v>47</v>
      </c>
      <c r="AI146" s="3" t="s">
        <v>47</v>
      </c>
      <c r="AJ146" s="3" t="s">
        <v>47</v>
      </c>
      <c r="AK146" s="3" t="s">
        <v>47</v>
      </c>
      <c r="AL146" s="3" t="s">
        <v>47</v>
      </c>
      <c r="AO146" s="3" t="s">
        <v>47</v>
      </c>
      <c r="AP146" s="3" t="s">
        <v>47</v>
      </c>
      <c r="AR146" s="3" t="s">
        <v>47</v>
      </c>
      <c r="AS146" s="3" t="s">
        <v>47</v>
      </c>
      <c r="AT146" s="3" t="s">
        <v>47</v>
      </c>
      <c r="AU146" s="3">
        <v>0</v>
      </c>
      <c r="AV146" s="3">
        <v>20</v>
      </c>
      <c r="AW146" s="3">
        <v>2</v>
      </c>
      <c r="AX146" s="3">
        <v>19</v>
      </c>
      <c r="AY146" s="3">
        <v>95</v>
      </c>
      <c r="AZ146" s="6" t="str">
        <f t="shared" si="18"/>
        <v>2235.3</v>
      </c>
      <c r="BC146" s="12" t="s">
        <v>6043</v>
      </c>
      <c r="BF146" s="12" t="s">
        <v>1468</v>
      </c>
      <c r="BG146" s="12" t="s">
        <v>5946</v>
      </c>
      <c r="BH146" s="12" t="s">
        <v>6043</v>
      </c>
      <c r="BJ146" s="12">
        <f t="shared" si="19"/>
        <v>0</v>
      </c>
      <c r="BK146" s="12">
        <f t="shared" si="20"/>
        <v>0</v>
      </c>
      <c r="CF146" s="3" t="s">
        <v>6044</v>
      </c>
      <c r="CQ146" s="3" t="str">
        <f>CONCATENATE(baseURL!$A$1,baseURL!$B$1,baseURL!$C$1,".",C146,".",L146,".pkl&amp;seq=",BC146)</f>
        <v>http://proteomics.broadinstitute.org/millscripts/viewfeed.pl?side=xl&amp;cycle=1&amp;fixedMods=iaaC&amp;file=msdataSM/iPRG2012_nd/cpick_in/iPRG2012_nd.2235.3.2.pkl&amp;seq=EsTLHLVLR</v>
      </c>
    </row>
    <row r="147" spans="1:95" x14ac:dyDescent="0.2">
      <c r="A147" s="3">
        <v>560</v>
      </c>
      <c r="B147" s="2" t="s">
        <v>9462</v>
      </c>
      <c r="C147" s="2" t="s">
        <v>9463</v>
      </c>
      <c r="D147" s="3">
        <v>9916</v>
      </c>
      <c r="E147" s="3">
        <v>9907</v>
      </c>
      <c r="F147" s="3">
        <v>47172</v>
      </c>
      <c r="G147" s="3">
        <v>12152</v>
      </c>
      <c r="H147" s="3">
        <v>37.048400000000001</v>
      </c>
      <c r="I147" s="30">
        <v>574.29759000000001</v>
      </c>
      <c r="J147" s="30">
        <v>574.29719480000006</v>
      </c>
      <c r="K147" s="30">
        <v>4.0000000000000002E-4</v>
      </c>
      <c r="L147" s="3">
        <v>2</v>
      </c>
      <c r="M147" s="3">
        <v>2</v>
      </c>
      <c r="N147" s="10">
        <f t="shared" si="14"/>
        <v>1</v>
      </c>
      <c r="O147" s="35">
        <v>2</v>
      </c>
      <c r="P147" s="17"/>
      <c r="Q147" s="40">
        <v>1147.5871</v>
      </c>
      <c r="R147" s="40">
        <v>574.29719</v>
      </c>
      <c r="S147" s="18">
        <f t="shared" si="15"/>
        <v>0.69650349501671538</v>
      </c>
      <c r="T147" s="18">
        <f t="shared" si="16"/>
        <v>8.3580420375960179E-3</v>
      </c>
      <c r="U147" s="18">
        <f t="shared" si="17"/>
        <v>1.7412587330877288E-2</v>
      </c>
      <c r="V147" s="30">
        <v>574.29719999999998</v>
      </c>
      <c r="W147" s="3" t="s">
        <v>47</v>
      </c>
      <c r="X147" s="3" t="s">
        <v>47</v>
      </c>
      <c r="Y147" s="3" t="s">
        <v>47</v>
      </c>
      <c r="Z147" s="3" t="s">
        <v>47</v>
      </c>
      <c r="AB147" s="12" t="s">
        <v>48</v>
      </c>
      <c r="AC147" s="3" t="s">
        <v>47</v>
      </c>
      <c r="AD147" s="3" t="s">
        <v>47</v>
      </c>
      <c r="AE147" s="3" t="s">
        <v>47</v>
      </c>
      <c r="AF147" s="3" t="s">
        <v>47</v>
      </c>
      <c r="AG147" s="3" t="s">
        <v>47</v>
      </c>
      <c r="AH147" s="3" t="s">
        <v>47</v>
      </c>
      <c r="AI147" s="3" t="s">
        <v>47</v>
      </c>
      <c r="AJ147" s="3" t="s">
        <v>47</v>
      </c>
      <c r="AK147" s="3" t="s">
        <v>47</v>
      </c>
      <c r="AL147" s="3" t="s">
        <v>47</v>
      </c>
      <c r="AN147" s="3" t="s">
        <v>47</v>
      </c>
      <c r="AO147" s="3" t="s">
        <v>47</v>
      </c>
      <c r="AP147" s="3" t="s">
        <v>47</v>
      </c>
      <c r="AR147" s="3" t="s">
        <v>47</v>
      </c>
      <c r="AU147" s="3">
        <v>0</v>
      </c>
      <c r="AV147" s="3">
        <v>18</v>
      </c>
      <c r="AW147" s="3">
        <v>2</v>
      </c>
      <c r="AX147" s="3">
        <v>16</v>
      </c>
      <c r="AY147" s="3">
        <v>88.89</v>
      </c>
      <c r="AZ147" s="6" t="str">
        <f t="shared" si="18"/>
        <v>2246.5</v>
      </c>
      <c r="BC147" s="12" t="s">
        <v>6043</v>
      </c>
      <c r="BF147" s="12" t="s">
        <v>1468</v>
      </c>
      <c r="BG147" s="12" t="s">
        <v>5946</v>
      </c>
      <c r="BH147" s="12" t="s">
        <v>6043</v>
      </c>
      <c r="BJ147" s="12">
        <f t="shared" si="19"/>
        <v>0</v>
      </c>
      <c r="BK147" s="12">
        <f t="shared" si="20"/>
        <v>0</v>
      </c>
      <c r="CF147" s="3" t="s">
        <v>6044</v>
      </c>
      <c r="CN147" s="3" t="s">
        <v>6044</v>
      </c>
      <c r="CQ147" s="3" t="str">
        <f>CONCATENATE(baseURL!$A$1,baseURL!$B$1,baseURL!$C$1,".",C147,".",L147,".pkl&amp;seq=",BC147)</f>
        <v>http://proteomics.broadinstitute.org/millscripts/viewfeed.pl?side=xl&amp;cycle=1&amp;fixedMods=iaaC&amp;file=msdataSM/iPRG2012_nd/cpick_in/iPRG2012_nd.2246.5.2.pkl&amp;seq=EsTLHLVLR</v>
      </c>
    </row>
    <row r="148" spans="1:95" x14ac:dyDescent="0.2">
      <c r="A148" s="3">
        <v>553</v>
      </c>
      <c r="B148" s="2" t="s">
        <v>9578</v>
      </c>
      <c r="C148" s="2" t="s">
        <v>9579</v>
      </c>
      <c r="D148" s="3">
        <v>10001</v>
      </c>
      <c r="E148" s="3">
        <v>9992</v>
      </c>
      <c r="F148" s="3">
        <v>47403</v>
      </c>
      <c r="G148" s="3">
        <v>12248</v>
      </c>
      <c r="H148" s="3">
        <v>37.313499999999998</v>
      </c>
      <c r="I148" s="30">
        <v>574.29813000000001</v>
      </c>
      <c r="J148" s="30">
        <v>574.29737809999995</v>
      </c>
      <c r="K148" s="30">
        <v>7.5000000000000002E-4</v>
      </c>
      <c r="L148" s="3">
        <v>2</v>
      </c>
      <c r="M148" s="3">
        <v>2</v>
      </c>
      <c r="N148" s="10">
        <f t="shared" si="14"/>
        <v>1</v>
      </c>
      <c r="O148" s="35">
        <v>2</v>
      </c>
      <c r="P148" s="17"/>
      <c r="Q148" s="40">
        <v>1147.5871</v>
      </c>
      <c r="R148" s="40">
        <v>574.29719</v>
      </c>
      <c r="S148" s="18">
        <f t="shared" si="15"/>
        <v>1.6367832132595874</v>
      </c>
      <c r="T148" s="18">
        <f t="shared" si="16"/>
        <v>0.32753076842624712</v>
      </c>
      <c r="U148" s="18">
        <f t="shared" si="17"/>
        <v>1.7412587330877288E-2</v>
      </c>
      <c r="V148" s="30">
        <v>574.29719999999998</v>
      </c>
      <c r="W148" s="3" t="s">
        <v>47</v>
      </c>
      <c r="X148" s="3" t="s">
        <v>47</v>
      </c>
      <c r="Y148" s="3" t="s">
        <v>47</v>
      </c>
      <c r="Z148" s="3" t="s">
        <v>47</v>
      </c>
      <c r="AB148" s="12" t="s">
        <v>48</v>
      </c>
      <c r="AC148" s="3" t="s">
        <v>47</v>
      </c>
      <c r="AD148" s="3" t="s">
        <v>48</v>
      </c>
      <c r="AE148" s="3" t="s">
        <v>47</v>
      </c>
      <c r="AF148" s="3" t="s">
        <v>48</v>
      </c>
      <c r="AG148" s="3" t="s">
        <v>47</v>
      </c>
      <c r="AH148" s="3" t="s">
        <v>47</v>
      </c>
      <c r="AI148" s="3" t="s">
        <v>47</v>
      </c>
      <c r="AJ148" s="3" t="s">
        <v>47</v>
      </c>
      <c r="AK148" s="3" t="s">
        <v>47</v>
      </c>
      <c r="AL148" s="3" t="s">
        <v>47</v>
      </c>
      <c r="AO148" s="3" t="s">
        <v>47</v>
      </c>
      <c r="AP148" s="3" t="s">
        <v>47</v>
      </c>
      <c r="AR148" s="3" t="s">
        <v>47</v>
      </c>
      <c r="AU148" s="3">
        <v>0</v>
      </c>
      <c r="AV148" s="3">
        <v>15</v>
      </c>
      <c r="AW148" s="3">
        <v>2</v>
      </c>
      <c r="AX148" s="3">
        <v>14</v>
      </c>
      <c r="AY148" s="3">
        <v>93.33</v>
      </c>
      <c r="AZ148" s="6" t="str">
        <f t="shared" si="18"/>
        <v>2257.5</v>
      </c>
      <c r="BC148" s="12" t="s">
        <v>6043</v>
      </c>
      <c r="BF148" s="12" t="s">
        <v>1468</v>
      </c>
      <c r="BG148" s="12" t="s">
        <v>5946</v>
      </c>
      <c r="BH148" s="12" t="s">
        <v>6043</v>
      </c>
      <c r="BJ148" s="12">
        <f t="shared" si="19"/>
        <v>0</v>
      </c>
      <c r="BK148" s="12">
        <f t="shared" si="20"/>
        <v>0</v>
      </c>
      <c r="CF148" s="3" t="s">
        <v>6044</v>
      </c>
      <c r="CQ148" s="3" t="str">
        <f>CONCATENATE(baseURL!$A$1,baseURL!$B$1,baseURL!$C$1,".",C148,".",L148,".pkl&amp;seq=",BC148)</f>
        <v>http://proteomics.broadinstitute.org/millscripts/viewfeed.pl?side=xl&amp;cycle=1&amp;fixedMods=iaaC&amp;file=msdataSM/iPRG2012_nd/cpick_in/iPRG2012_nd.2257.5.2.pkl&amp;seq=EsTLHLVLR</v>
      </c>
    </row>
    <row r="149" spans="1:95" x14ac:dyDescent="0.2">
      <c r="A149" s="3">
        <v>494</v>
      </c>
      <c r="B149" s="2" t="s">
        <v>9676</v>
      </c>
      <c r="C149" s="2" t="s">
        <v>9673</v>
      </c>
      <c r="D149" s="3">
        <v>10091</v>
      </c>
      <c r="E149" s="3">
        <v>10082</v>
      </c>
      <c r="F149" s="3">
        <v>47634</v>
      </c>
      <c r="G149" s="3">
        <v>12349</v>
      </c>
      <c r="H149" s="3">
        <v>37.582700000000003</v>
      </c>
      <c r="I149" s="30">
        <v>574.29818</v>
      </c>
      <c r="J149" s="30">
        <v>574.2967926</v>
      </c>
      <c r="K149" s="30">
        <v>1.39E-3</v>
      </c>
      <c r="L149" s="3">
        <v>2</v>
      </c>
      <c r="M149" s="3">
        <v>2</v>
      </c>
      <c r="N149" s="10">
        <f t="shared" si="14"/>
        <v>1</v>
      </c>
      <c r="O149" s="35">
        <v>2</v>
      </c>
      <c r="P149" s="17"/>
      <c r="Q149" s="40">
        <v>1147.5871</v>
      </c>
      <c r="R149" s="40">
        <v>574.29719</v>
      </c>
      <c r="S149" s="18">
        <f t="shared" si="15"/>
        <v>1.723846150111932</v>
      </c>
      <c r="T149" s="18">
        <f t="shared" si="16"/>
        <v>-0.69197622227109556</v>
      </c>
      <c r="U149" s="18">
        <f t="shared" si="17"/>
        <v>-0.85321678139052737</v>
      </c>
      <c r="V149" s="30">
        <v>574.29669999999999</v>
      </c>
      <c r="W149" s="3" t="s">
        <v>47</v>
      </c>
      <c r="X149" s="3" t="s">
        <v>47</v>
      </c>
      <c r="Y149" s="3" t="s">
        <v>47</v>
      </c>
      <c r="Z149" s="3" t="s">
        <v>47</v>
      </c>
      <c r="AA149" s="3" t="s">
        <v>47</v>
      </c>
      <c r="AB149" s="12" t="s">
        <v>52</v>
      </c>
      <c r="AC149" s="3" t="s">
        <v>47</v>
      </c>
      <c r="AD149" s="3" t="s">
        <v>47</v>
      </c>
      <c r="AE149" s="3" t="s">
        <v>47</v>
      </c>
      <c r="AF149" s="3" t="s">
        <v>47</v>
      </c>
      <c r="AG149" s="3" t="s">
        <v>48</v>
      </c>
      <c r="AH149" s="3" t="s">
        <v>47</v>
      </c>
      <c r="AI149" s="3" t="s">
        <v>47</v>
      </c>
      <c r="AK149" s="3" t="s">
        <v>47</v>
      </c>
      <c r="AL149" s="3" t="s">
        <v>47</v>
      </c>
      <c r="AO149" s="3" t="s">
        <v>47</v>
      </c>
      <c r="AP149" s="3" t="s">
        <v>47</v>
      </c>
      <c r="AR149" s="3" t="s">
        <v>47</v>
      </c>
      <c r="AU149" s="3">
        <v>0</v>
      </c>
      <c r="AV149" s="3">
        <v>16</v>
      </c>
      <c r="AW149" s="3">
        <v>2</v>
      </c>
      <c r="AX149" s="3">
        <v>12</v>
      </c>
      <c r="AY149" s="3">
        <v>75</v>
      </c>
      <c r="AZ149" s="6" t="str">
        <f t="shared" si="18"/>
        <v>2268.5</v>
      </c>
      <c r="BC149" s="12" t="s">
        <v>6043</v>
      </c>
      <c r="BF149" s="12" t="s">
        <v>1468</v>
      </c>
      <c r="BG149" s="12" t="s">
        <v>5946</v>
      </c>
      <c r="BH149" s="12" t="s">
        <v>6043</v>
      </c>
      <c r="BJ149" s="12">
        <f t="shared" si="19"/>
        <v>0</v>
      </c>
      <c r="BK149" s="12">
        <f t="shared" si="20"/>
        <v>0</v>
      </c>
      <c r="BT149" s="3" t="s">
        <v>6044</v>
      </c>
      <c r="BU149" s="3" t="s">
        <v>6044</v>
      </c>
      <c r="CL149" s="3" t="s">
        <v>6044</v>
      </c>
      <c r="CN149" s="3" t="s">
        <v>6044</v>
      </c>
      <c r="CQ149" s="3" t="str">
        <f>CONCATENATE(baseURL!$A$1,baseURL!$B$1,baseURL!$C$1,".",C149,".",L149,".pkl&amp;seq=",BC149)</f>
        <v>http://proteomics.broadinstitute.org/millscripts/viewfeed.pl?side=xl&amp;cycle=1&amp;fixedMods=iaaC&amp;file=msdataSM/iPRG2012_nd/cpick_in/iPRG2012_nd.2268.5.2.pkl&amp;seq=EsTLHLVLR</v>
      </c>
    </row>
    <row r="150" spans="1:95" x14ac:dyDescent="0.2">
      <c r="A150" s="3">
        <v>582</v>
      </c>
      <c r="B150" s="2" t="s">
        <v>9777</v>
      </c>
      <c r="C150" s="2" t="s">
        <v>9778</v>
      </c>
      <c r="D150" s="3">
        <v>10183</v>
      </c>
      <c r="E150" s="3">
        <v>10174</v>
      </c>
      <c r="F150" s="3">
        <v>47864</v>
      </c>
      <c r="G150" s="3">
        <v>12452</v>
      </c>
      <c r="H150" s="3">
        <v>37.855200000000004</v>
      </c>
      <c r="I150" s="30">
        <v>574.29936999999995</v>
      </c>
      <c r="J150" s="30">
        <v>574.29837869999994</v>
      </c>
      <c r="K150" s="30">
        <v>9.8999999999999999E-4</v>
      </c>
      <c r="L150" s="3">
        <v>2</v>
      </c>
      <c r="M150" s="3">
        <v>2</v>
      </c>
      <c r="N150" s="10">
        <f t="shared" si="14"/>
        <v>1</v>
      </c>
      <c r="O150" s="35">
        <v>2</v>
      </c>
      <c r="P150" s="17"/>
      <c r="Q150" s="40">
        <v>1147.5871</v>
      </c>
      <c r="R150" s="40">
        <v>574.29719</v>
      </c>
      <c r="S150" s="18">
        <f t="shared" si="15"/>
        <v>3.7959440476332427</v>
      </c>
      <c r="T150" s="18">
        <f t="shared" si="16"/>
        <v>2.0698342611485008</v>
      </c>
      <c r="U150" s="18">
        <f t="shared" si="17"/>
        <v>1.7586713247736865</v>
      </c>
      <c r="V150" s="30">
        <v>574.29819999999995</v>
      </c>
      <c r="W150" s="3" t="s">
        <v>47</v>
      </c>
      <c r="X150" s="3" t="s">
        <v>47</v>
      </c>
      <c r="Y150" s="3" t="s">
        <v>47</v>
      </c>
      <c r="Z150" s="3" t="s">
        <v>47</v>
      </c>
      <c r="AB150" s="12" t="s">
        <v>52</v>
      </c>
      <c r="AC150" s="3" t="s">
        <v>47</v>
      </c>
      <c r="AD150" s="3" t="s">
        <v>47</v>
      </c>
      <c r="AE150" s="3" t="s">
        <v>47</v>
      </c>
      <c r="AF150" s="3" t="s">
        <v>48</v>
      </c>
      <c r="AG150" s="3" t="s">
        <v>47</v>
      </c>
      <c r="AH150" s="3" t="s">
        <v>47</v>
      </c>
      <c r="AI150" s="3" t="s">
        <v>48</v>
      </c>
      <c r="AJ150" s="3" t="s">
        <v>47</v>
      </c>
      <c r="AL150" s="3" t="s">
        <v>47</v>
      </c>
      <c r="AO150" s="3" t="s">
        <v>48</v>
      </c>
      <c r="AP150" s="3" t="s">
        <v>48</v>
      </c>
      <c r="AU150" s="3">
        <v>0</v>
      </c>
      <c r="AV150" s="3">
        <v>11</v>
      </c>
      <c r="AW150" s="3">
        <v>2</v>
      </c>
      <c r="AX150" s="3">
        <v>6</v>
      </c>
      <c r="AY150" s="3">
        <v>54.55</v>
      </c>
      <c r="AZ150" s="6" t="str">
        <f t="shared" si="18"/>
        <v>2279.4</v>
      </c>
      <c r="BC150" s="12" t="s">
        <v>5945</v>
      </c>
      <c r="BF150" s="12" t="s">
        <v>1468</v>
      </c>
      <c r="BG150" s="12" t="s">
        <v>5946</v>
      </c>
      <c r="BH150" s="12" t="s">
        <v>5945</v>
      </c>
      <c r="BJ150" s="12">
        <f t="shared" si="19"/>
        <v>0</v>
      </c>
      <c r="BK150" s="12">
        <f t="shared" si="20"/>
        <v>0</v>
      </c>
      <c r="BS150" s="3" t="s">
        <v>5947</v>
      </c>
      <c r="BY150" s="3" t="s">
        <v>5947</v>
      </c>
      <c r="BZ150" s="3" t="s">
        <v>5947</v>
      </c>
      <c r="CC150" s="3" t="s">
        <v>5947</v>
      </c>
      <c r="CH150" s="3" t="s">
        <v>5947</v>
      </c>
      <c r="CQ150" s="3" t="str">
        <f>CONCATENATE(baseURL!$A$1,baseURL!$B$1,baseURL!$C$1,".",C150,".",L150,".pkl&amp;seq=",BC150)</f>
        <v>http://proteomics.broadinstitute.org/millscripts/viewfeed.pl?side=xl&amp;cycle=1&amp;fixedMods=iaaC&amp;file=msdataSM/iPRG2012_nd/cpick_in/iPRG2012_nd.2279.4.2.pkl&amp;seq=EStLHLVLR</v>
      </c>
    </row>
    <row r="151" spans="1:95" x14ac:dyDescent="0.2">
      <c r="A151" s="3">
        <v>496</v>
      </c>
      <c r="B151" s="2" t="s">
        <v>9888</v>
      </c>
      <c r="C151" s="2" t="s">
        <v>9876</v>
      </c>
      <c r="D151" s="3">
        <v>10293</v>
      </c>
      <c r="E151" s="3">
        <v>10284</v>
      </c>
      <c r="F151" s="3">
        <v>48094</v>
      </c>
      <c r="G151" s="3">
        <v>12573</v>
      </c>
      <c r="H151" s="3">
        <v>38.120199999999997</v>
      </c>
      <c r="I151" s="30">
        <v>574.29957999999999</v>
      </c>
      <c r="J151" s="30">
        <v>574.30022940000003</v>
      </c>
      <c r="K151" s="30">
        <v>-6.4999999999999997E-4</v>
      </c>
      <c r="L151" s="3">
        <v>2</v>
      </c>
      <c r="M151" s="3">
        <v>2</v>
      </c>
      <c r="N151" s="10">
        <f t="shared" si="14"/>
        <v>1</v>
      </c>
      <c r="O151" s="35">
        <v>2</v>
      </c>
      <c r="P151" s="17"/>
      <c r="Q151" s="40">
        <v>1147.5871</v>
      </c>
      <c r="R151" s="40">
        <v>574.29719</v>
      </c>
      <c r="S151" s="18">
        <f t="shared" si="15"/>
        <v>4.1616083825714565</v>
      </c>
      <c r="T151" s="18">
        <f t="shared" si="16"/>
        <v>5.2923818067684092</v>
      </c>
      <c r="U151" s="18">
        <f t="shared" si="17"/>
        <v>3.3258041885118064</v>
      </c>
      <c r="V151" s="30">
        <v>574.29909999999995</v>
      </c>
      <c r="X151" s="3" t="s">
        <v>47</v>
      </c>
      <c r="Y151" s="3" t="s">
        <v>47</v>
      </c>
      <c r="Z151" s="3" t="s">
        <v>47</v>
      </c>
      <c r="AC151" s="3" t="s">
        <v>47</v>
      </c>
      <c r="AD151" s="3" t="s">
        <v>47</v>
      </c>
      <c r="AE151" s="3" t="s">
        <v>47</v>
      </c>
      <c r="AF151" s="3" t="s">
        <v>47</v>
      </c>
      <c r="AG151" s="3" t="s">
        <v>48</v>
      </c>
      <c r="AH151" s="3" t="s">
        <v>47</v>
      </c>
      <c r="AI151" s="3" t="s">
        <v>48</v>
      </c>
      <c r="AK151" s="3" t="s">
        <v>48</v>
      </c>
      <c r="AL151" s="3" t="s">
        <v>47</v>
      </c>
      <c r="AO151" s="3" t="s">
        <v>47</v>
      </c>
      <c r="AP151" s="3" t="s">
        <v>48</v>
      </c>
      <c r="AR151" s="3" t="s">
        <v>47</v>
      </c>
      <c r="AU151" s="3">
        <v>0</v>
      </c>
      <c r="AV151" s="3">
        <v>11</v>
      </c>
      <c r="AW151" s="3">
        <v>1</v>
      </c>
      <c r="AX151" s="3">
        <v>11</v>
      </c>
      <c r="AY151" s="3">
        <v>100</v>
      </c>
      <c r="AZ151" s="6" t="str">
        <f t="shared" si="18"/>
        <v>2290.3</v>
      </c>
      <c r="BC151" s="12" t="s">
        <v>6043</v>
      </c>
      <c r="BF151" s="12" t="s">
        <v>1468</v>
      </c>
      <c r="BG151" s="12" t="s">
        <v>5946</v>
      </c>
      <c r="BH151" s="12" t="s">
        <v>6043</v>
      </c>
      <c r="BJ151" s="12">
        <f t="shared" si="19"/>
        <v>0</v>
      </c>
      <c r="BK151" s="12">
        <f t="shared" si="20"/>
        <v>0</v>
      </c>
      <c r="CQ151" s="3" t="str">
        <f>CONCATENATE(baseURL!$A$1,baseURL!$B$1,baseURL!$C$1,".",C151,".",L151,".pkl&amp;seq=",BC151)</f>
        <v>http://proteomics.broadinstitute.org/millscripts/viewfeed.pl?side=xl&amp;cycle=1&amp;fixedMods=iaaC&amp;file=msdataSM/iPRG2012_nd/cpick_in/iPRG2012_nd.2290.3.2.pkl&amp;seq=EsTLHLVLR</v>
      </c>
    </row>
    <row r="152" spans="1:95" x14ac:dyDescent="0.2">
      <c r="A152" s="3">
        <v>1164</v>
      </c>
      <c r="B152" s="2" t="s">
        <v>9962</v>
      </c>
      <c r="C152" s="2" t="s">
        <v>9945</v>
      </c>
      <c r="D152" s="3">
        <v>10373</v>
      </c>
      <c r="E152" s="3">
        <v>10364</v>
      </c>
      <c r="F152" s="3">
        <v>48328</v>
      </c>
      <c r="G152" s="3">
        <v>12664</v>
      </c>
      <c r="H152" s="3">
        <v>38.386200000000002</v>
      </c>
      <c r="I152" s="30">
        <v>574.29705999999999</v>
      </c>
      <c r="J152" s="30">
        <v>574.29795249999995</v>
      </c>
      <c r="K152" s="30">
        <v>-8.8999999999999995E-4</v>
      </c>
      <c r="L152" s="3">
        <v>2</v>
      </c>
      <c r="M152" s="3">
        <v>2</v>
      </c>
      <c r="N152" s="10">
        <f t="shared" si="14"/>
        <v>1</v>
      </c>
      <c r="O152" s="35">
        <v>2</v>
      </c>
      <c r="P152" s="17"/>
      <c r="Q152" s="40">
        <v>1147.5871</v>
      </c>
      <c r="R152" s="40">
        <v>574.29719</v>
      </c>
      <c r="S152" s="18">
        <f t="shared" si="15"/>
        <v>-0.22636363589527936</v>
      </c>
      <c r="T152" s="18">
        <f t="shared" si="16"/>
        <v>1.3277097872457035</v>
      </c>
      <c r="U152" s="18">
        <f t="shared" si="17"/>
        <v>0.88804195605228187</v>
      </c>
      <c r="V152" s="30">
        <v>574.29769999999996</v>
      </c>
      <c r="W152" s="3" t="s">
        <v>47</v>
      </c>
      <c r="X152" s="3" t="s">
        <v>47</v>
      </c>
      <c r="Z152" s="3" t="s">
        <v>48</v>
      </c>
      <c r="AC152" s="3" t="s">
        <v>47</v>
      </c>
      <c r="AE152" s="3" t="s">
        <v>47</v>
      </c>
      <c r="AF152" s="3" t="s">
        <v>48</v>
      </c>
      <c r="AH152" s="3" t="s">
        <v>47</v>
      </c>
      <c r="AK152" s="3" t="s">
        <v>52</v>
      </c>
      <c r="AL152" s="3" t="s">
        <v>48</v>
      </c>
      <c r="AO152" s="3" t="s">
        <v>48</v>
      </c>
      <c r="AP152" s="3" t="s">
        <v>48</v>
      </c>
      <c r="AU152" s="3">
        <v>0</v>
      </c>
      <c r="AV152" s="3">
        <v>5</v>
      </c>
      <c r="AW152" s="3">
        <v>2</v>
      </c>
      <c r="AX152" s="3">
        <v>3</v>
      </c>
      <c r="AY152" s="3">
        <v>60</v>
      </c>
      <c r="AZ152" s="6" t="str">
        <f t="shared" si="18"/>
        <v>2301.6</v>
      </c>
      <c r="BC152" s="12" t="s">
        <v>5945</v>
      </c>
      <c r="BF152" s="12" t="s">
        <v>1468</v>
      </c>
      <c r="BG152" s="12" t="s">
        <v>5946</v>
      </c>
      <c r="BH152" s="12" t="s">
        <v>5945</v>
      </c>
      <c r="BJ152" s="12">
        <f t="shared" si="19"/>
        <v>0</v>
      </c>
      <c r="BK152" s="12">
        <f t="shared" si="20"/>
        <v>0</v>
      </c>
      <c r="BS152" s="3" t="s">
        <v>5947</v>
      </c>
      <c r="BY152" s="3" t="s">
        <v>5947</v>
      </c>
      <c r="CQ152" s="3" t="str">
        <f>CONCATENATE(baseURL!$A$1,baseURL!$B$1,baseURL!$C$1,".",C152,".",L152,".pkl&amp;seq=",BC152)</f>
        <v>http://proteomics.broadinstitute.org/millscripts/viewfeed.pl?side=xl&amp;cycle=1&amp;fixedMods=iaaC&amp;file=msdataSM/iPRG2012_nd/cpick_in/iPRG2012_nd.2301.6.2.pkl&amp;seq=EStLHLVLR</v>
      </c>
    </row>
    <row r="153" spans="1:95" x14ac:dyDescent="0.2">
      <c r="A153" s="3">
        <v>495</v>
      </c>
      <c r="B153" s="2" t="s">
        <v>10061</v>
      </c>
      <c r="C153" s="2" t="s">
        <v>10062</v>
      </c>
      <c r="D153" s="3">
        <v>10449</v>
      </c>
      <c r="E153" s="3">
        <v>10440</v>
      </c>
      <c r="F153" s="3">
        <v>48558</v>
      </c>
      <c r="G153" s="3">
        <v>12751</v>
      </c>
      <c r="H153" s="3">
        <v>38.657200000000003</v>
      </c>
      <c r="I153" s="30">
        <v>574.29971</v>
      </c>
      <c r="J153" s="30">
        <v>574.29762159999996</v>
      </c>
      <c r="K153" s="30">
        <v>2.0899999999999998E-3</v>
      </c>
      <c r="L153" s="3">
        <v>2</v>
      </c>
      <c r="M153" s="3">
        <v>2</v>
      </c>
      <c r="N153" s="10">
        <f t="shared" si="14"/>
        <v>1</v>
      </c>
      <c r="O153" s="35">
        <v>2</v>
      </c>
      <c r="P153" s="17"/>
      <c r="Q153" s="40">
        <v>1147.5871</v>
      </c>
      <c r="R153" s="40">
        <v>574.29719</v>
      </c>
      <c r="S153" s="18">
        <f t="shared" si="15"/>
        <v>4.3879720184667361</v>
      </c>
      <c r="T153" s="18">
        <f t="shared" si="16"/>
        <v>0.75152727102187922</v>
      </c>
      <c r="U153" s="18">
        <f t="shared" si="17"/>
        <v>0.88804195605228187</v>
      </c>
      <c r="V153" s="30">
        <v>574.29769999999996</v>
      </c>
      <c r="W153" s="3" t="s">
        <v>47</v>
      </c>
      <c r="X153" s="3" t="s">
        <v>47</v>
      </c>
      <c r="Y153" s="3" t="s">
        <v>48</v>
      </c>
      <c r="Z153" s="3" t="s">
        <v>47</v>
      </c>
      <c r="AA153" s="3" t="s">
        <v>47</v>
      </c>
      <c r="AB153" s="12" t="s">
        <v>52</v>
      </c>
      <c r="AC153" s="3" t="s">
        <v>47</v>
      </c>
      <c r="AD153" s="3" t="s">
        <v>48</v>
      </c>
      <c r="AE153" s="3" t="s">
        <v>47</v>
      </c>
      <c r="AF153" s="3" t="s">
        <v>48</v>
      </c>
      <c r="AG153" s="3" t="s">
        <v>47</v>
      </c>
      <c r="AH153" s="3" t="s">
        <v>47</v>
      </c>
      <c r="AI153" s="3" t="s">
        <v>48</v>
      </c>
      <c r="AK153" s="3" t="s">
        <v>48</v>
      </c>
      <c r="AL153" s="3" t="s">
        <v>47</v>
      </c>
      <c r="AO153" s="3" t="s">
        <v>47</v>
      </c>
      <c r="AP153" s="3" t="s">
        <v>47</v>
      </c>
      <c r="AR153" s="3" t="s">
        <v>48</v>
      </c>
      <c r="AU153" s="3">
        <v>0</v>
      </c>
      <c r="AV153" s="3">
        <v>11</v>
      </c>
      <c r="AW153" s="3">
        <v>2</v>
      </c>
      <c r="AX153" s="3">
        <v>6</v>
      </c>
      <c r="AY153" s="3">
        <v>54.55</v>
      </c>
      <c r="AZ153" s="6" t="str">
        <f t="shared" si="18"/>
        <v>2312.5</v>
      </c>
      <c r="BC153" s="12" t="s">
        <v>5945</v>
      </c>
      <c r="BF153" s="12" t="s">
        <v>1468</v>
      </c>
      <c r="BG153" s="12" t="s">
        <v>5946</v>
      </c>
      <c r="BH153" s="12" t="s">
        <v>5945</v>
      </c>
      <c r="BJ153" s="12">
        <f t="shared" si="19"/>
        <v>0</v>
      </c>
      <c r="BK153" s="12">
        <f t="shared" si="20"/>
        <v>0</v>
      </c>
      <c r="BS153" s="3" t="s">
        <v>5947</v>
      </c>
      <c r="BW153" s="3" t="s">
        <v>5947</v>
      </c>
      <c r="CA153" s="3" t="s">
        <v>5947</v>
      </c>
      <c r="CH153" s="3" t="s">
        <v>5947</v>
      </c>
      <c r="CK153" s="3" t="s">
        <v>5947</v>
      </c>
      <c r="CQ153" s="3" t="str">
        <f>CONCATENATE(baseURL!$A$1,baseURL!$B$1,baseURL!$C$1,".",C153,".",L153,".pkl&amp;seq=",BC153)</f>
        <v>http://proteomics.broadinstitute.org/millscripts/viewfeed.pl?side=xl&amp;cycle=1&amp;fixedMods=iaaC&amp;file=msdataSM/iPRG2012_nd/cpick_in/iPRG2012_nd.2312.5.2.pkl&amp;seq=EStLHLVLR</v>
      </c>
    </row>
    <row r="154" spans="1:95" x14ac:dyDescent="0.2">
      <c r="A154" s="3">
        <v>501</v>
      </c>
      <c r="B154" s="2" t="s">
        <v>10194</v>
      </c>
      <c r="C154" s="2" t="s">
        <v>10195</v>
      </c>
      <c r="D154" s="3">
        <v>10553</v>
      </c>
      <c r="E154" s="3">
        <v>10544</v>
      </c>
      <c r="F154" s="3">
        <v>48786</v>
      </c>
      <c r="G154" s="3">
        <v>12866</v>
      </c>
      <c r="H154" s="3">
        <v>38.924100000000003</v>
      </c>
      <c r="I154" s="30">
        <v>574.29921000000002</v>
      </c>
      <c r="J154" s="30">
        <v>574.29708140000002</v>
      </c>
      <c r="K154" s="30">
        <v>2.1299999999999999E-3</v>
      </c>
      <c r="L154" s="3">
        <v>2</v>
      </c>
      <c r="M154" s="3">
        <v>2</v>
      </c>
      <c r="N154" s="10">
        <f t="shared" si="14"/>
        <v>1</v>
      </c>
      <c r="O154" s="35">
        <v>2</v>
      </c>
      <c r="P154" s="17"/>
      <c r="Q154" s="40">
        <v>1147.5871</v>
      </c>
      <c r="R154" s="40">
        <v>574.29719</v>
      </c>
      <c r="S154" s="18">
        <f t="shared" si="15"/>
        <v>3.5173426497453311</v>
      </c>
      <c r="T154" s="18">
        <f t="shared" si="16"/>
        <v>-0.1891006988488354</v>
      </c>
      <c r="U154" s="18">
        <f t="shared" si="17"/>
        <v>1.7412587330877288E-2</v>
      </c>
      <c r="V154" s="30">
        <v>574.29719999999998</v>
      </c>
      <c r="W154" s="3" t="s">
        <v>47</v>
      </c>
      <c r="X154" s="3" t="s">
        <v>47</v>
      </c>
      <c r="Y154" s="3" t="s">
        <v>47</v>
      </c>
      <c r="Z154" s="3" t="s">
        <v>47</v>
      </c>
      <c r="AA154" s="3" t="s">
        <v>47</v>
      </c>
      <c r="AC154" s="3" t="s">
        <v>47</v>
      </c>
      <c r="AE154" s="3" t="s">
        <v>47</v>
      </c>
      <c r="AF154" s="3" t="s">
        <v>48</v>
      </c>
      <c r="AG154" s="3" t="s">
        <v>47</v>
      </c>
      <c r="AH154" s="3" t="s">
        <v>47</v>
      </c>
      <c r="AI154" s="3" t="s">
        <v>48</v>
      </c>
      <c r="AJ154" s="3" t="s">
        <v>47</v>
      </c>
      <c r="AK154" s="3" t="s">
        <v>48</v>
      </c>
      <c r="AL154" s="3" t="s">
        <v>47</v>
      </c>
      <c r="AO154" s="3" t="s">
        <v>48</v>
      </c>
      <c r="AP154" s="3" t="s">
        <v>47</v>
      </c>
      <c r="AR154" s="3" t="s">
        <v>48</v>
      </c>
      <c r="AU154" s="3">
        <v>0</v>
      </c>
      <c r="AV154" s="3">
        <v>12</v>
      </c>
      <c r="AW154" s="3">
        <v>2</v>
      </c>
      <c r="AX154" s="3">
        <v>7</v>
      </c>
      <c r="AY154" s="3">
        <v>58.33</v>
      </c>
      <c r="AZ154" s="6" t="str">
        <f t="shared" si="18"/>
        <v>2323.2</v>
      </c>
      <c r="BC154" s="12" t="s">
        <v>6043</v>
      </c>
      <c r="BF154" s="12" t="s">
        <v>1468</v>
      </c>
      <c r="BG154" s="12" t="s">
        <v>5946</v>
      </c>
      <c r="BH154" s="12" t="s">
        <v>6043</v>
      </c>
      <c r="BJ154" s="12">
        <f t="shared" si="19"/>
        <v>0</v>
      </c>
      <c r="BK154" s="12">
        <f t="shared" si="20"/>
        <v>0</v>
      </c>
      <c r="BT154" s="3" t="s">
        <v>6044</v>
      </c>
      <c r="BV154" s="3" t="s">
        <v>6044</v>
      </c>
      <c r="BY154" s="3" t="s">
        <v>6044</v>
      </c>
      <c r="CF154" s="3" t="s">
        <v>6044</v>
      </c>
      <c r="CL154" s="3" t="s">
        <v>6044</v>
      </c>
      <c r="CQ154" s="3" t="str">
        <f>CONCATENATE(baseURL!$A$1,baseURL!$B$1,baseURL!$C$1,".",C154,".",L154,".pkl&amp;seq=",BC154)</f>
        <v>http://proteomics.broadinstitute.org/millscripts/viewfeed.pl?side=xl&amp;cycle=1&amp;fixedMods=iaaC&amp;file=msdataSM/iPRG2012_nd/cpick_in/iPRG2012_nd.2323.2.2.pkl&amp;seq=EsTLHLVLR</v>
      </c>
    </row>
    <row r="155" spans="1:95" x14ac:dyDescent="0.2">
      <c r="A155" s="3">
        <v>1163</v>
      </c>
      <c r="B155" s="2" t="s">
        <v>13865</v>
      </c>
      <c r="C155" s="2" t="s">
        <v>13866</v>
      </c>
      <c r="D155" s="3">
        <v>14051</v>
      </c>
      <c r="E155" s="3">
        <v>14035</v>
      </c>
      <c r="F155" s="3">
        <v>56811</v>
      </c>
      <c r="G155" s="3">
        <v>16739</v>
      </c>
      <c r="H155" s="3">
        <v>48.220700000000001</v>
      </c>
      <c r="I155" s="30">
        <v>605.77916000000005</v>
      </c>
      <c r="J155" s="30">
        <v>605.27660890000004</v>
      </c>
      <c r="K155" s="30">
        <v>0.50255000000000005</v>
      </c>
      <c r="L155" s="3">
        <v>0</v>
      </c>
      <c r="M155" s="3">
        <v>2</v>
      </c>
      <c r="N155" s="26">
        <f t="shared" si="14"/>
        <v>1</v>
      </c>
      <c r="O155" s="36">
        <v>2</v>
      </c>
      <c r="P155" s="15"/>
      <c r="Q155" s="39">
        <v>1209.54287</v>
      </c>
      <c r="R155" s="39">
        <v>605.27507000000003</v>
      </c>
      <c r="S155" s="27">
        <f t="shared" si="15"/>
        <v>832.82795704772582</v>
      </c>
      <c r="T155" s="27">
        <f t="shared" si="16"/>
        <v>2.5424803965808627</v>
      </c>
      <c r="U155" s="27">
        <f t="shared" si="17"/>
        <v>2.3625621984192673</v>
      </c>
      <c r="V155" s="30">
        <v>605.27650000000006</v>
      </c>
      <c r="W155" s="3" t="s">
        <v>48</v>
      </c>
      <c r="AB155" s="12" t="s">
        <v>52</v>
      </c>
      <c r="AC155" s="3" t="s">
        <v>47</v>
      </c>
      <c r="AE155" s="3" t="s">
        <v>47</v>
      </c>
      <c r="AF155" s="3" t="s">
        <v>48</v>
      </c>
      <c r="AG155" s="3" t="s">
        <v>52</v>
      </c>
      <c r="AH155" s="3" t="s">
        <v>47</v>
      </c>
      <c r="AK155" s="3" t="s">
        <v>52</v>
      </c>
      <c r="AL155" s="3" t="s">
        <v>52</v>
      </c>
      <c r="AM155" s="3" t="s">
        <v>52</v>
      </c>
      <c r="AU155" s="3">
        <v>0</v>
      </c>
      <c r="AV155" s="3">
        <v>3</v>
      </c>
      <c r="AW155" s="3">
        <v>1</v>
      </c>
      <c r="AX155" s="3">
        <v>3</v>
      </c>
      <c r="AY155" s="3">
        <v>100</v>
      </c>
      <c r="AZ155" s="6" t="str">
        <f t="shared" si="18"/>
        <v>2705.5</v>
      </c>
      <c r="BA155" s="15"/>
      <c r="BC155" s="12" t="s">
        <v>13867</v>
      </c>
      <c r="BF155" s="12" t="s">
        <v>1468</v>
      </c>
      <c r="BG155" s="12" t="s">
        <v>5946</v>
      </c>
      <c r="BJ155" s="25">
        <f t="shared" si="19"/>
        <v>0</v>
      </c>
      <c r="BK155" s="12">
        <f t="shared" si="20"/>
        <v>0</v>
      </c>
      <c r="BM155" s="3" t="s">
        <v>114</v>
      </c>
      <c r="BR155" s="3" t="s">
        <v>114</v>
      </c>
      <c r="CQ155" s="3" t="str">
        <f>CONCATENATE(baseURL!$A$1,baseURL!$B$1,baseURL!$C$1,".",C155,".",L155,".pkl&amp;seq=",BC155,"&amp;varMods=pyroGlu-E")</f>
        <v>http://proteomics.broadinstitute.org/millscripts/viewfeed.pl?side=xl&amp;cycle=1&amp;fixedMods=iaaC&amp;file=msdataSM/iPRG2012_nd/cpick_in/iPRG2012_nd.2705.5.0.pkl&amp;seq=estLHLVLR&amp;varMods=pyroGlu-E</v>
      </c>
    </row>
    <row r="156" spans="1:95" x14ac:dyDescent="0.2">
      <c r="A156" s="3">
        <v>555</v>
      </c>
      <c r="B156" s="2" t="s">
        <v>10230</v>
      </c>
      <c r="C156" s="2" t="s">
        <v>10231</v>
      </c>
      <c r="D156" s="3">
        <v>10593</v>
      </c>
      <c r="E156" s="3">
        <v>10584</v>
      </c>
      <c r="F156" s="3">
        <v>48853</v>
      </c>
      <c r="G156" s="3">
        <v>12909</v>
      </c>
      <c r="H156" s="3">
        <v>39.003100000000003</v>
      </c>
      <c r="I156" s="30">
        <v>614.28093000000001</v>
      </c>
      <c r="J156" s="30">
        <v>614.28138869999998</v>
      </c>
      <c r="K156" s="30">
        <v>-4.6000000000000001E-4</v>
      </c>
      <c r="L156" s="3">
        <v>2</v>
      </c>
      <c r="M156" s="3">
        <v>2</v>
      </c>
      <c r="N156" s="10">
        <f t="shared" si="14"/>
        <v>1</v>
      </c>
      <c r="O156" s="35">
        <v>2</v>
      </c>
      <c r="P156" s="17"/>
      <c r="Q156" s="40">
        <v>1227.5534299999999</v>
      </c>
      <c r="R156" s="40">
        <v>614.28035</v>
      </c>
      <c r="S156" s="18">
        <f t="shared" si="15"/>
        <v>0.94419429176526593</v>
      </c>
      <c r="T156" s="18">
        <f t="shared" si="16"/>
        <v>1.6909217427856242</v>
      </c>
      <c r="U156" s="18">
        <f t="shared" si="17"/>
        <v>1.3837330137843515</v>
      </c>
      <c r="V156" s="30">
        <v>614.28120000000001</v>
      </c>
      <c r="W156" s="3" t="s">
        <v>47</v>
      </c>
      <c r="X156" s="3" t="s">
        <v>47</v>
      </c>
      <c r="Z156" s="3" t="s">
        <v>47</v>
      </c>
      <c r="AB156" s="12" t="s">
        <v>48</v>
      </c>
      <c r="AC156" s="3" t="s">
        <v>47</v>
      </c>
      <c r="AD156" s="3" t="s">
        <v>48</v>
      </c>
      <c r="AE156" s="3" t="s">
        <v>47</v>
      </c>
      <c r="AF156" s="3" t="s">
        <v>48</v>
      </c>
      <c r="AG156" s="3" t="s">
        <v>48</v>
      </c>
      <c r="AH156" s="3" t="s">
        <v>47</v>
      </c>
      <c r="AI156" s="3" t="s">
        <v>48</v>
      </c>
      <c r="AJ156" s="3" t="s">
        <v>47</v>
      </c>
      <c r="AK156" s="3" t="s">
        <v>52</v>
      </c>
      <c r="AL156" s="3" t="s">
        <v>48</v>
      </c>
      <c r="AO156" s="3" t="s">
        <v>48</v>
      </c>
      <c r="AP156" s="3" t="s">
        <v>48</v>
      </c>
      <c r="AU156" s="3">
        <v>0</v>
      </c>
      <c r="AV156" s="3">
        <v>7</v>
      </c>
      <c r="AW156" s="3">
        <v>1</v>
      </c>
      <c r="AX156" s="3">
        <v>7</v>
      </c>
      <c r="AY156" s="3">
        <v>100</v>
      </c>
      <c r="AZ156" s="6" t="str">
        <f t="shared" si="18"/>
        <v>2326.6</v>
      </c>
      <c r="BC156" s="12" t="s">
        <v>10232</v>
      </c>
      <c r="BF156" s="12" t="s">
        <v>1468</v>
      </c>
      <c r="BG156" s="12" t="s">
        <v>5946</v>
      </c>
      <c r="BH156" s="12" t="s">
        <v>10232</v>
      </c>
      <c r="BJ156" s="12">
        <f t="shared" si="19"/>
        <v>0</v>
      </c>
      <c r="BK156" s="12">
        <f t="shared" si="20"/>
        <v>0</v>
      </c>
      <c r="CQ156" s="3" t="str">
        <f>CONCATENATE(baseURL!$A$1,baseURL!$B$1,baseURL!$C$1,".",C156,".",L156,".pkl&amp;seq=",BC156)</f>
        <v>http://proteomics.broadinstitute.org/millscripts/viewfeed.pl?side=xl&amp;cycle=1&amp;fixedMods=iaaC&amp;file=msdataSM/iPRG2012_nd/cpick_in/iPRG2012_nd.2326.6.2.pkl&amp;seq=EstLHLVLR</v>
      </c>
    </row>
    <row r="157" spans="1:95" x14ac:dyDescent="0.2">
      <c r="A157" s="3">
        <v>550</v>
      </c>
      <c r="B157" s="2" t="s">
        <v>10313</v>
      </c>
      <c r="C157" s="2" t="s">
        <v>10306</v>
      </c>
      <c r="D157" s="3">
        <v>10700</v>
      </c>
      <c r="E157" s="3">
        <v>10691</v>
      </c>
      <c r="F157" s="3">
        <v>49080</v>
      </c>
      <c r="G157" s="3">
        <v>13027</v>
      </c>
      <c r="H157" s="3">
        <v>39.269399999999997</v>
      </c>
      <c r="I157" s="30">
        <v>614.28116</v>
      </c>
      <c r="J157" s="30">
        <v>614.28073129999996</v>
      </c>
      <c r="K157" s="30">
        <v>4.2999999999999999E-4</v>
      </c>
      <c r="L157" s="3">
        <v>2</v>
      </c>
      <c r="M157" s="3">
        <v>2</v>
      </c>
      <c r="N157" s="10">
        <f t="shared" si="14"/>
        <v>1</v>
      </c>
      <c r="O157" s="35">
        <v>2</v>
      </c>
      <c r="P157" s="17"/>
      <c r="Q157" s="40">
        <v>1227.5534299999999</v>
      </c>
      <c r="R157" s="40">
        <v>614.28035</v>
      </c>
      <c r="S157" s="18">
        <f t="shared" si="15"/>
        <v>1.3186161660572566</v>
      </c>
      <c r="T157" s="18">
        <f t="shared" si="16"/>
        <v>0.62072635069341453</v>
      </c>
      <c r="U157" s="18">
        <f t="shared" si="17"/>
        <v>0.40698029824807469</v>
      </c>
      <c r="V157" s="30">
        <v>614.28060000000005</v>
      </c>
      <c r="W157" s="3" t="s">
        <v>47</v>
      </c>
      <c r="X157" s="3" t="s">
        <v>47</v>
      </c>
      <c r="Y157" s="3" t="s">
        <v>47</v>
      </c>
      <c r="Z157" s="3" t="s">
        <v>47</v>
      </c>
      <c r="AB157" s="12" t="s">
        <v>47</v>
      </c>
      <c r="AC157" s="3" t="s">
        <v>47</v>
      </c>
      <c r="AD157" s="3" t="s">
        <v>47</v>
      </c>
      <c r="AE157" s="3" t="s">
        <v>47</v>
      </c>
      <c r="AF157" s="3" t="s">
        <v>47</v>
      </c>
      <c r="AG157" s="3" t="s">
        <v>47</v>
      </c>
      <c r="AH157" s="3" t="s">
        <v>47</v>
      </c>
      <c r="AI157" s="3" t="s">
        <v>47</v>
      </c>
      <c r="AJ157" s="3" t="s">
        <v>47</v>
      </c>
      <c r="AK157" s="3" t="s">
        <v>52</v>
      </c>
      <c r="AL157" s="3" t="s">
        <v>47</v>
      </c>
      <c r="AO157" s="3" t="s">
        <v>47</v>
      </c>
      <c r="AP157" s="3" t="s">
        <v>47</v>
      </c>
      <c r="AR157" s="3" t="s">
        <v>47</v>
      </c>
      <c r="AU157" s="3">
        <v>0</v>
      </c>
      <c r="AV157" s="3">
        <v>17</v>
      </c>
      <c r="AW157" s="3">
        <v>1</v>
      </c>
      <c r="AX157" s="3">
        <v>17</v>
      </c>
      <c r="AY157" s="3">
        <v>100</v>
      </c>
      <c r="AZ157" s="6" t="str">
        <f t="shared" si="18"/>
        <v>2337.2</v>
      </c>
      <c r="BC157" s="12" t="s">
        <v>10232</v>
      </c>
      <c r="BF157" s="12" t="s">
        <v>1468</v>
      </c>
      <c r="BG157" s="12" t="s">
        <v>5946</v>
      </c>
      <c r="BH157" s="12" t="s">
        <v>10232</v>
      </c>
      <c r="BJ157" s="12">
        <f t="shared" si="19"/>
        <v>0</v>
      </c>
      <c r="BK157" s="12">
        <f t="shared" si="20"/>
        <v>0</v>
      </c>
      <c r="CQ157" s="3" t="str">
        <f>CONCATENATE(baseURL!$A$1,baseURL!$B$1,baseURL!$C$1,".",C157,".",L157,".pkl&amp;seq=",BC157)</f>
        <v>http://proteomics.broadinstitute.org/millscripts/viewfeed.pl?side=xl&amp;cycle=1&amp;fixedMods=iaaC&amp;file=msdataSM/iPRG2012_nd/cpick_in/iPRG2012_nd.2337.2.2.pkl&amp;seq=EstLHLVLR</v>
      </c>
    </row>
    <row r="158" spans="1:95" x14ac:dyDescent="0.2">
      <c r="A158" s="3">
        <v>509</v>
      </c>
      <c r="B158" s="2" t="s">
        <v>10421</v>
      </c>
      <c r="C158" s="2" t="s">
        <v>10422</v>
      </c>
      <c r="D158" s="3">
        <v>10791</v>
      </c>
      <c r="E158" s="3">
        <v>10782</v>
      </c>
      <c r="F158" s="3">
        <v>49314</v>
      </c>
      <c r="G158" s="3">
        <v>13129</v>
      </c>
      <c r="H158" s="3">
        <v>39.528599999999997</v>
      </c>
      <c r="I158" s="30">
        <v>614.28210999999999</v>
      </c>
      <c r="J158" s="30">
        <v>614.28025160000004</v>
      </c>
      <c r="K158" s="30">
        <v>1.8600000000000001E-3</v>
      </c>
      <c r="L158" s="3">
        <v>2</v>
      </c>
      <c r="M158" s="3">
        <v>2</v>
      </c>
      <c r="N158" s="10">
        <f t="shared" si="14"/>
        <v>1</v>
      </c>
      <c r="O158" s="35">
        <v>2</v>
      </c>
      <c r="P158" s="17"/>
      <c r="Q158" s="40">
        <v>1227.5534299999999</v>
      </c>
      <c r="R158" s="40">
        <v>614.28035</v>
      </c>
      <c r="S158" s="18">
        <f t="shared" si="15"/>
        <v>2.8651412990668086</v>
      </c>
      <c r="T158" s="18">
        <f t="shared" si="16"/>
        <v>-0.16018744528650508</v>
      </c>
      <c r="U158" s="18">
        <f t="shared" si="17"/>
        <v>-0.24418817883780089</v>
      </c>
      <c r="V158" s="30">
        <v>614.28020000000004</v>
      </c>
      <c r="W158" s="3" t="s">
        <v>47</v>
      </c>
      <c r="X158" s="3" t="s">
        <v>47</v>
      </c>
      <c r="Y158" s="3" t="s">
        <v>47</v>
      </c>
      <c r="Z158" s="3" t="s">
        <v>47</v>
      </c>
      <c r="AB158" s="12" t="s">
        <v>65</v>
      </c>
      <c r="AC158" s="3" t="s">
        <v>47</v>
      </c>
      <c r="AD158" s="3" t="s">
        <v>48</v>
      </c>
      <c r="AE158" s="3" t="s">
        <v>47</v>
      </c>
      <c r="AF158" s="3" t="s">
        <v>48</v>
      </c>
      <c r="AG158" s="3" t="s">
        <v>47</v>
      </c>
      <c r="AH158" s="3" t="s">
        <v>47</v>
      </c>
      <c r="AI158" s="3" t="s">
        <v>47</v>
      </c>
      <c r="AJ158" s="3" t="s">
        <v>47</v>
      </c>
      <c r="AK158" s="3" t="s">
        <v>48</v>
      </c>
      <c r="AL158" s="3" t="s">
        <v>47</v>
      </c>
      <c r="AO158" s="3" t="s">
        <v>48</v>
      </c>
      <c r="AP158" s="3" t="s">
        <v>47</v>
      </c>
      <c r="AR158" s="3" t="s">
        <v>47</v>
      </c>
      <c r="AU158" s="3">
        <v>1</v>
      </c>
      <c r="AV158" s="3">
        <v>13</v>
      </c>
      <c r="AW158" s="3">
        <v>1</v>
      </c>
      <c r="AX158" s="3">
        <v>13</v>
      </c>
      <c r="AY158" s="3">
        <v>100</v>
      </c>
      <c r="AZ158" s="6" t="str">
        <f t="shared" si="18"/>
        <v>2348.5</v>
      </c>
      <c r="BC158" s="12" t="s">
        <v>10232</v>
      </c>
      <c r="BF158" s="12" t="s">
        <v>1468</v>
      </c>
      <c r="BG158" s="12" t="s">
        <v>5946</v>
      </c>
      <c r="BH158" s="12" t="s">
        <v>10232</v>
      </c>
      <c r="BJ158" s="12">
        <f t="shared" si="19"/>
        <v>0</v>
      </c>
      <c r="BK158" s="12">
        <f t="shared" si="20"/>
        <v>0</v>
      </c>
      <c r="BX158" s="3" t="s">
        <v>10423</v>
      </c>
      <c r="CQ158" s="3" t="str">
        <f>CONCATENATE(baseURL!$A$1,baseURL!$B$1,baseURL!$C$1,".",C158,".",L158,".pkl&amp;seq=",BC158)</f>
        <v>http://proteomics.broadinstitute.org/millscripts/viewfeed.pl?side=xl&amp;cycle=1&amp;fixedMods=iaaC&amp;file=msdataSM/iPRG2012_nd/cpick_in/iPRG2012_nd.2348.5.2.pkl&amp;seq=EstLHLVLR</v>
      </c>
    </row>
    <row r="159" spans="1:95" x14ac:dyDescent="0.2">
      <c r="A159" s="3">
        <v>460</v>
      </c>
      <c r="B159" s="2" t="s">
        <v>10538</v>
      </c>
      <c r="C159" s="2" t="s">
        <v>10539</v>
      </c>
      <c r="D159" s="3">
        <v>10919</v>
      </c>
      <c r="E159" s="3">
        <v>10909</v>
      </c>
      <c r="F159" s="3">
        <v>49546</v>
      </c>
      <c r="G159" s="3">
        <v>13267</v>
      </c>
      <c r="H159" s="3">
        <v>39.802399999999999</v>
      </c>
      <c r="I159" s="30">
        <v>614.28081999999995</v>
      </c>
      <c r="J159" s="30">
        <v>614.28023910000002</v>
      </c>
      <c r="K159" s="30">
        <v>5.8E-4</v>
      </c>
      <c r="L159" s="3">
        <v>2</v>
      </c>
      <c r="M159" s="3">
        <v>2</v>
      </c>
      <c r="N159" s="10">
        <f t="shared" si="14"/>
        <v>1</v>
      </c>
      <c r="O159" s="35">
        <v>2</v>
      </c>
      <c r="P159" s="17"/>
      <c r="Q159" s="40">
        <v>1227.5534299999999</v>
      </c>
      <c r="R159" s="40">
        <v>614.28035</v>
      </c>
      <c r="S159" s="18">
        <f t="shared" si="15"/>
        <v>0.76512296046948669</v>
      </c>
      <c r="T159" s="18">
        <f t="shared" si="16"/>
        <v>-0.18053646023592346</v>
      </c>
      <c r="U159" s="18">
        <f t="shared" si="17"/>
        <v>-0.24418817883780089</v>
      </c>
      <c r="V159" s="30">
        <v>614.28020000000004</v>
      </c>
      <c r="W159" s="3" t="s">
        <v>47</v>
      </c>
      <c r="X159" s="3" t="s">
        <v>47</v>
      </c>
      <c r="Y159" s="3" t="s">
        <v>47</v>
      </c>
      <c r="Z159" s="3" t="s">
        <v>47</v>
      </c>
      <c r="AB159" s="12" t="s">
        <v>47</v>
      </c>
      <c r="AC159" s="3" t="s">
        <v>47</v>
      </c>
      <c r="AD159" s="3" t="s">
        <v>47</v>
      </c>
      <c r="AE159" s="3" t="s">
        <v>47</v>
      </c>
      <c r="AF159" s="3" t="s">
        <v>47</v>
      </c>
      <c r="AG159" s="3" t="s">
        <v>47</v>
      </c>
      <c r="AH159" s="3" t="s">
        <v>47</v>
      </c>
      <c r="AI159" s="3" t="s">
        <v>47</v>
      </c>
      <c r="AJ159" s="3" t="s">
        <v>47</v>
      </c>
      <c r="AK159" s="3" t="s">
        <v>52</v>
      </c>
      <c r="AL159" s="3" t="s">
        <v>47</v>
      </c>
      <c r="AN159" s="3" t="s">
        <v>47</v>
      </c>
      <c r="AO159" s="3" t="s">
        <v>48</v>
      </c>
      <c r="AP159" s="3" t="s">
        <v>47</v>
      </c>
      <c r="AR159" s="3" t="s">
        <v>47</v>
      </c>
      <c r="AS159" s="3" t="s">
        <v>47</v>
      </c>
      <c r="AU159" s="3">
        <v>0</v>
      </c>
      <c r="AV159" s="3">
        <v>18</v>
      </c>
      <c r="AW159" s="3">
        <v>1</v>
      </c>
      <c r="AX159" s="3">
        <v>18</v>
      </c>
      <c r="AY159" s="3">
        <v>100</v>
      </c>
      <c r="AZ159" s="6" t="str">
        <f t="shared" si="18"/>
        <v>2359.6</v>
      </c>
      <c r="BC159" s="12" t="s">
        <v>10232</v>
      </c>
      <c r="BF159" s="12" t="s">
        <v>1468</v>
      </c>
      <c r="BG159" s="12" t="s">
        <v>5946</v>
      </c>
      <c r="BH159" s="12" t="s">
        <v>10232</v>
      </c>
      <c r="BJ159" s="12">
        <f t="shared" si="19"/>
        <v>0</v>
      </c>
      <c r="BK159" s="12">
        <f t="shared" si="20"/>
        <v>0</v>
      </c>
      <c r="CQ159" s="3" t="str">
        <f>CONCATENATE(baseURL!$A$1,baseURL!$B$1,baseURL!$C$1,".",C159,".",L159,".pkl&amp;seq=",BC159)</f>
        <v>http://proteomics.broadinstitute.org/millscripts/viewfeed.pl?side=xl&amp;cycle=1&amp;fixedMods=iaaC&amp;file=msdataSM/iPRG2012_nd/cpick_in/iPRG2012_nd.2359.6.2.pkl&amp;seq=EstLHLVLR</v>
      </c>
    </row>
    <row r="160" spans="1:95" x14ac:dyDescent="0.2">
      <c r="A160" s="3">
        <v>539</v>
      </c>
      <c r="B160" s="2" t="s">
        <v>10646</v>
      </c>
      <c r="C160" s="2" t="s">
        <v>10639</v>
      </c>
      <c r="D160" s="3">
        <v>11033</v>
      </c>
      <c r="E160" s="3">
        <v>11023</v>
      </c>
      <c r="F160" s="3">
        <v>49777</v>
      </c>
      <c r="G160" s="3">
        <v>13392</v>
      </c>
      <c r="H160" s="3">
        <v>40.074599999999997</v>
      </c>
      <c r="I160" s="30">
        <v>614.28116999999997</v>
      </c>
      <c r="J160" s="30">
        <v>614.28106219999995</v>
      </c>
      <c r="K160" s="30">
        <v>1.1E-4</v>
      </c>
      <c r="L160" s="3">
        <v>2</v>
      </c>
      <c r="M160" s="3">
        <v>2</v>
      </c>
      <c r="N160" s="10">
        <f t="shared" si="14"/>
        <v>1</v>
      </c>
      <c r="O160" s="35">
        <v>2</v>
      </c>
      <c r="P160" s="17"/>
      <c r="Q160" s="40">
        <v>1227.5534299999999</v>
      </c>
      <c r="R160" s="40">
        <v>614.28035</v>
      </c>
      <c r="S160" s="18">
        <f t="shared" si="15"/>
        <v>1.3348953779427619</v>
      </c>
      <c r="T160" s="18">
        <f t="shared" si="16"/>
        <v>1.1594054733358232</v>
      </c>
      <c r="U160" s="18">
        <f t="shared" si="17"/>
        <v>1.3837330137843515</v>
      </c>
      <c r="V160" s="30">
        <v>614.28120000000001</v>
      </c>
      <c r="W160" s="3" t="s">
        <v>47</v>
      </c>
      <c r="X160" s="3" t="s">
        <v>47</v>
      </c>
      <c r="Z160" s="3" t="s">
        <v>47</v>
      </c>
      <c r="AB160" s="12" t="s">
        <v>65</v>
      </c>
      <c r="AC160" s="3" t="s">
        <v>47</v>
      </c>
      <c r="AD160" s="3" t="s">
        <v>48</v>
      </c>
      <c r="AE160" s="3" t="s">
        <v>47</v>
      </c>
      <c r="AF160" s="3" t="s">
        <v>47</v>
      </c>
      <c r="AG160" s="3" t="s">
        <v>47</v>
      </c>
      <c r="AH160" s="3" t="s">
        <v>47</v>
      </c>
      <c r="AI160" s="3" t="s">
        <v>47</v>
      </c>
      <c r="AJ160" s="3" t="s">
        <v>47</v>
      </c>
      <c r="AK160" s="3" t="s">
        <v>48</v>
      </c>
      <c r="AL160" s="3" t="s">
        <v>47</v>
      </c>
      <c r="AM160" s="3" t="s">
        <v>47</v>
      </c>
      <c r="AO160" s="3" t="s">
        <v>48</v>
      </c>
      <c r="AP160" s="3" t="s">
        <v>47</v>
      </c>
      <c r="AR160" s="3" t="s">
        <v>47</v>
      </c>
      <c r="AU160" s="3">
        <v>1</v>
      </c>
      <c r="AV160" s="3">
        <v>14</v>
      </c>
      <c r="AW160" s="3">
        <v>1</v>
      </c>
      <c r="AX160" s="3">
        <v>14</v>
      </c>
      <c r="AY160" s="3">
        <v>100</v>
      </c>
      <c r="AZ160" s="6" t="str">
        <f t="shared" si="18"/>
        <v>2370.6</v>
      </c>
      <c r="BC160" s="12" t="s">
        <v>10232</v>
      </c>
      <c r="BF160" s="12" t="s">
        <v>1468</v>
      </c>
      <c r="BG160" s="12" t="s">
        <v>5946</v>
      </c>
      <c r="BH160" s="12" t="s">
        <v>10232</v>
      </c>
      <c r="BJ160" s="12">
        <f t="shared" si="19"/>
        <v>0</v>
      </c>
      <c r="BK160" s="12">
        <f t="shared" si="20"/>
        <v>0</v>
      </c>
      <c r="BX160" s="3" t="s">
        <v>10647</v>
      </c>
      <c r="CQ160" s="3" t="str">
        <f>CONCATENATE(baseURL!$A$1,baseURL!$B$1,baseURL!$C$1,".",C160,".",L160,".pkl&amp;seq=",BC160)</f>
        <v>http://proteomics.broadinstitute.org/millscripts/viewfeed.pl?side=xl&amp;cycle=1&amp;fixedMods=iaaC&amp;file=msdataSM/iPRG2012_nd/cpick_in/iPRG2012_nd.2370.6.2.pkl&amp;seq=EstLHLVLR</v>
      </c>
    </row>
    <row r="161" spans="1:98" x14ac:dyDescent="0.2">
      <c r="A161" s="3">
        <v>1162</v>
      </c>
      <c r="B161" s="2" t="s">
        <v>10837</v>
      </c>
      <c r="C161" s="2" t="s">
        <v>10827</v>
      </c>
      <c r="D161" s="3">
        <v>11229</v>
      </c>
      <c r="E161" s="3">
        <v>11219</v>
      </c>
      <c r="F161" s="3">
        <v>50260</v>
      </c>
      <c r="G161" s="3">
        <v>13611</v>
      </c>
      <c r="H161" s="3">
        <v>40.630600000000001</v>
      </c>
      <c r="I161" s="30">
        <v>614.27988000000005</v>
      </c>
      <c r="J161" s="30">
        <v>614.27919850000001</v>
      </c>
      <c r="K161" s="30">
        <v>6.8000000000000005E-4</v>
      </c>
      <c r="L161" s="3">
        <v>0</v>
      </c>
      <c r="M161" s="3">
        <v>2</v>
      </c>
      <c r="N161" s="10">
        <f t="shared" si="14"/>
        <v>1</v>
      </c>
      <c r="O161" s="35">
        <v>2</v>
      </c>
      <c r="P161" s="17"/>
      <c r="Q161" s="40">
        <v>1227.5534299999999</v>
      </c>
      <c r="R161" s="40">
        <v>614.28035</v>
      </c>
      <c r="S161" s="18">
        <f t="shared" si="15"/>
        <v>-0.76512296046948669</v>
      </c>
      <c r="T161" s="18">
        <f t="shared" si="16"/>
        <v>-1.8745512533353157</v>
      </c>
      <c r="U161" s="18">
        <f t="shared" si="17"/>
        <v>-2.5232778485458289</v>
      </c>
      <c r="V161" s="30">
        <v>614.27880000000005</v>
      </c>
      <c r="W161" s="3" t="s">
        <v>48</v>
      </c>
      <c r="Z161" s="3" t="s">
        <v>48</v>
      </c>
      <c r="AB161" s="12" t="s">
        <v>52</v>
      </c>
      <c r="AC161" s="3" t="s">
        <v>47</v>
      </c>
      <c r="AE161" s="3" t="s">
        <v>47</v>
      </c>
      <c r="AF161" s="3" t="s">
        <v>48</v>
      </c>
      <c r="AG161" s="3" t="s">
        <v>48</v>
      </c>
      <c r="AH161" s="3" t="s">
        <v>47</v>
      </c>
      <c r="AI161" s="3" t="s">
        <v>48</v>
      </c>
      <c r="AK161" s="3" t="s">
        <v>52</v>
      </c>
      <c r="AL161" s="3" t="s">
        <v>52</v>
      </c>
      <c r="AO161" s="3" t="s">
        <v>48</v>
      </c>
      <c r="AP161" s="3" t="s">
        <v>48</v>
      </c>
      <c r="AU161" s="3">
        <v>0</v>
      </c>
      <c r="AV161" s="3">
        <v>3</v>
      </c>
      <c r="AW161" s="3">
        <v>1</v>
      </c>
      <c r="AX161" s="3">
        <v>3</v>
      </c>
      <c r="AY161" s="3">
        <v>100</v>
      </c>
      <c r="AZ161" s="6" t="str">
        <f t="shared" si="18"/>
        <v>2393.6</v>
      </c>
      <c r="BC161" s="12" t="s">
        <v>10232</v>
      </c>
      <c r="BF161" s="12" t="s">
        <v>1468</v>
      </c>
      <c r="BG161" s="12" t="s">
        <v>5946</v>
      </c>
      <c r="BH161" s="12" t="s">
        <v>10232</v>
      </c>
      <c r="BJ161" s="12">
        <f t="shared" si="19"/>
        <v>0</v>
      </c>
      <c r="BK161" s="12">
        <f t="shared" si="20"/>
        <v>0</v>
      </c>
      <c r="CQ161" s="3" t="str">
        <f>CONCATENATE(baseURL!$A$1,baseURL!$B$1,baseURL!$C$1,".",C161,".",L161,".pkl&amp;seq=",BC161)</f>
        <v>http://proteomics.broadinstitute.org/millscripts/viewfeed.pl?side=xl&amp;cycle=1&amp;fixedMods=iaaC&amp;file=msdataSM/iPRG2012_nd/cpick_in/iPRG2012_nd.2393.6.0.pkl&amp;seq=EstLHLVLR</v>
      </c>
    </row>
    <row r="162" spans="1:98" x14ac:dyDescent="0.2">
      <c r="A162" s="3">
        <v>87</v>
      </c>
      <c r="B162" s="2" t="s">
        <v>10993</v>
      </c>
      <c r="C162" s="2" t="s">
        <v>10994</v>
      </c>
      <c r="D162" s="3">
        <v>11378</v>
      </c>
      <c r="E162" s="3">
        <v>11367</v>
      </c>
      <c r="F162" s="3">
        <v>50581</v>
      </c>
      <c r="G162" s="3">
        <v>13774</v>
      </c>
      <c r="H162" s="3">
        <v>41.002699999999997</v>
      </c>
      <c r="I162" s="30">
        <v>675.91538000000003</v>
      </c>
      <c r="J162" s="30">
        <v>675.91434770000001</v>
      </c>
      <c r="K162" s="30">
        <v>1.0300000000000001E-3</v>
      </c>
      <c r="L162" s="3">
        <v>2</v>
      </c>
      <c r="M162" s="3">
        <v>2</v>
      </c>
      <c r="N162" s="10">
        <f t="shared" si="14"/>
        <v>1</v>
      </c>
      <c r="O162" s="35">
        <v>2</v>
      </c>
      <c r="P162" s="17"/>
      <c r="Q162" s="40">
        <v>1350.8216</v>
      </c>
      <c r="R162" s="40">
        <v>675.91444000000001</v>
      </c>
      <c r="S162" s="18">
        <f t="shared" si="15"/>
        <v>1.3907085636669512</v>
      </c>
      <c r="T162" s="18">
        <f t="shared" si="16"/>
        <v>-0.13655574514091939</v>
      </c>
      <c r="U162" s="18">
        <f t="shared" si="17"/>
        <v>-0.35507452683285246</v>
      </c>
      <c r="V162" s="30">
        <v>675.91420000000005</v>
      </c>
      <c r="W162" s="3" t="s">
        <v>47</v>
      </c>
      <c r="Z162" s="3" t="s">
        <v>47</v>
      </c>
      <c r="AC162" s="3" t="s">
        <v>48</v>
      </c>
      <c r="AD162" s="3" t="s">
        <v>47</v>
      </c>
      <c r="AE162" s="3" t="s">
        <v>47</v>
      </c>
      <c r="AF162" s="3" t="s">
        <v>47</v>
      </c>
      <c r="AG162" s="3" t="s">
        <v>48</v>
      </c>
      <c r="AK162" s="3" t="s">
        <v>52</v>
      </c>
      <c r="AL162" s="3" t="s">
        <v>48</v>
      </c>
      <c r="AU162" s="3">
        <v>0</v>
      </c>
      <c r="AV162" s="3">
        <v>5</v>
      </c>
      <c r="AW162" s="3">
        <v>1</v>
      </c>
      <c r="AX162" s="3">
        <v>5</v>
      </c>
      <c r="AY162" s="3">
        <v>100</v>
      </c>
      <c r="AZ162" s="6" t="str">
        <f t="shared" si="18"/>
        <v>2408.12</v>
      </c>
      <c r="BC162" s="12" t="s">
        <v>10995</v>
      </c>
      <c r="BE162" s="12" t="s">
        <v>243</v>
      </c>
      <c r="BG162" s="12" t="s">
        <v>10996</v>
      </c>
      <c r="BH162" s="12" t="s">
        <v>10995</v>
      </c>
      <c r="BJ162" s="12">
        <f t="shared" si="19"/>
        <v>0</v>
      </c>
      <c r="BK162" s="12">
        <f t="shared" si="20"/>
        <v>0</v>
      </c>
      <c r="CQ162" s="3" t="str">
        <f>CONCATENATE(baseURL!$A$1,baseURL!$B$1,baseURL!$C$1,".",C162,".",L162,".pkl&amp;seq=",BC162,"&amp;varMods=Methyl-R")</f>
        <v>http://proteomics.broadinstitute.org/millscripts/viewfeed.pl?side=xl&amp;cycle=1&amp;fixedMods=iaaC&amp;file=msdataSM/iPRG2012_nd/cpick_in/iPRG2012_nd.2408.12.2.pkl&amp;seq=ESTLHLVLrLR&amp;varMods=Methyl-R</v>
      </c>
    </row>
    <row r="163" spans="1:98" x14ac:dyDescent="0.2">
      <c r="A163" s="3">
        <v>82</v>
      </c>
      <c r="B163" s="2" t="s">
        <v>11103</v>
      </c>
      <c r="C163" s="2" t="s">
        <v>11104</v>
      </c>
      <c r="D163" s="3">
        <v>11485</v>
      </c>
      <c r="E163" s="3">
        <v>11474</v>
      </c>
      <c r="F163" s="3">
        <v>50801</v>
      </c>
      <c r="G163" s="3">
        <v>13892</v>
      </c>
      <c r="H163" s="3">
        <v>41.259799999999998</v>
      </c>
      <c r="I163" s="30">
        <v>450.94585000000001</v>
      </c>
      <c r="J163" s="30">
        <v>450.9461743</v>
      </c>
      <c r="K163" s="30">
        <v>-3.2000000000000003E-4</v>
      </c>
      <c r="L163" s="3">
        <v>3</v>
      </c>
      <c r="M163" s="3">
        <v>3</v>
      </c>
      <c r="N163" s="10">
        <f t="shared" si="14"/>
        <v>1</v>
      </c>
      <c r="O163" s="35">
        <v>3</v>
      </c>
      <c r="P163" s="17"/>
      <c r="Q163" s="40">
        <v>1350.8216</v>
      </c>
      <c r="R163" s="40">
        <v>450.94538</v>
      </c>
      <c r="S163" s="18">
        <f t="shared" si="15"/>
        <v>1.042254829192564</v>
      </c>
      <c r="T163" s="18">
        <f t="shared" si="16"/>
        <v>1.7614106612988776</v>
      </c>
      <c r="U163" s="18">
        <f t="shared" si="17"/>
        <v>1.1531330024814199</v>
      </c>
      <c r="V163" s="30">
        <v>450.94589999999999</v>
      </c>
      <c r="W163" s="3" t="s">
        <v>47</v>
      </c>
      <c r="X163" s="3" t="s">
        <v>65</v>
      </c>
      <c r="Y163" s="3" t="s">
        <v>65</v>
      </c>
      <c r="Z163" s="3" t="s">
        <v>47</v>
      </c>
      <c r="AB163" s="12" t="s">
        <v>48</v>
      </c>
      <c r="AC163" s="3" t="s">
        <v>47</v>
      </c>
      <c r="AD163" s="3" t="s">
        <v>47</v>
      </c>
      <c r="AE163" s="3" t="s">
        <v>47</v>
      </c>
      <c r="AF163" s="3" t="s">
        <v>47</v>
      </c>
      <c r="AG163" s="3" t="s">
        <v>47</v>
      </c>
      <c r="AK163" s="3" t="s">
        <v>47</v>
      </c>
      <c r="AL163" s="3" t="s">
        <v>48</v>
      </c>
      <c r="AM163" s="3" t="s">
        <v>52</v>
      </c>
      <c r="AP163" s="3" t="s">
        <v>48</v>
      </c>
      <c r="AU163" s="3">
        <v>2</v>
      </c>
      <c r="AV163" s="3">
        <v>8</v>
      </c>
      <c r="AW163" s="3">
        <v>2</v>
      </c>
      <c r="AX163" s="3">
        <v>7</v>
      </c>
      <c r="AY163" s="3">
        <v>87.5</v>
      </c>
      <c r="AZ163" s="6" t="str">
        <f t="shared" si="18"/>
        <v>2419.1</v>
      </c>
      <c r="BC163" s="12" t="s">
        <v>10995</v>
      </c>
      <c r="BE163" s="12" t="s">
        <v>243</v>
      </c>
      <c r="BG163" s="12" t="s">
        <v>10996</v>
      </c>
      <c r="BH163" s="12" t="s">
        <v>10995</v>
      </c>
      <c r="BJ163" s="12">
        <f t="shared" si="19"/>
        <v>0</v>
      </c>
      <c r="BK163" s="12">
        <f t="shared" si="20"/>
        <v>0</v>
      </c>
      <c r="BT163" s="3" t="s">
        <v>11105</v>
      </c>
      <c r="BU163" s="3" t="s">
        <v>11105</v>
      </c>
      <c r="BY163" s="3" t="s">
        <v>11106</v>
      </c>
      <c r="CQ163" s="3" t="str">
        <f>CONCATENATE(baseURL!$A$1,baseURL!$B$1,baseURL!$C$1,".",C163,".",L163,".pkl&amp;seq=",BC163,"&amp;varMods=Methyl-R")</f>
        <v>http://proteomics.broadinstitute.org/millscripts/viewfeed.pl?side=xl&amp;cycle=1&amp;fixedMods=iaaC&amp;file=msdataSM/iPRG2012_nd/cpick_in/iPRG2012_nd.2419.1.3.pkl&amp;seq=ESTLHLVLrLR&amp;varMods=Methyl-R</v>
      </c>
    </row>
    <row r="164" spans="1:98" x14ac:dyDescent="0.2">
      <c r="A164" s="3">
        <v>115</v>
      </c>
      <c r="B164" s="2" t="s">
        <v>11152</v>
      </c>
      <c r="C164" s="2" t="s">
        <v>11153</v>
      </c>
      <c r="D164" s="3">
        <v>11528</v>
      </c>
      <c r="E164" s="3">
        <v>11517</v>
      </c>
      <c r="F164" s="3">
        <v>50885</v>
      </c>
      <c r="G164" s="3">
        <v>13939</v>
      </c>
      <c r="H164" s="3">
        <v>41.355200000000004</v>
      </c>
      <c r="I164" s="30">
        <v>450.24018000000001</v>
      </c>
      <c r="J164" s="30">
        <v>450.9454647</v>
      </c>
      <c r="K164" s="30">
        <v>-0.70528000000000002</v>
      </c>
      <c r="L164" s="3">
        <v>0</v>
      </c>
      <c r="M164" s="3">
        <v>3</v>
      </c>
      <c r="N164" s="10">
        <f t="shared" si="14"/>
        <v>1</v>
      </c>
      <c r="O164" s="35">
        <v>3</v>
      </c>
      <c r="P164" s="11"/>
      <c r="Q164" s="40">
        <v>1350.8216</v>
      </c>
      <c r="R164" s="42">
        <v>450.94538</v>
      </c>
      <c r="S164" s="18">
        <f t="shared" si="15"/>
        <v>-1563.8257564585554</v>
      </c>
      <c r="T164" s="18">
        <f t="shared" si="16"/>
        <v>0.18782762560325608</v>
      </c>
      <c r="U164" s="18">
        <f t="shared" si="17"/>
        <v>-0.39916142394072435</v>
      </c>
      <c r="V164" s="30">
        <v>450.9452</v>
      </c>
      <c r="W164" s="3" t="s">
        <v>47</v>
      </c>
      <c r="Z164" s="3" t="s">
        <v>47</v>
      </c>
      <c r="AC164" s="3" t="s">
        <v>52</v>
      </c>
      <c r="AE164" s="3" t="s">
        <v>47</v>
      </c>
      <c r="AF164" s="3" t="s">
        <v>48</v>
      </c>
      <c r="AK164" s="3" t="s">
        <v>52</v>
      </c>
      <c r="AL164" s="3" t="s">
        <v>48</v>
      </c>
      <c r="AP164" s="3" t="s">
        <v>48</v>
      </c>
      <c r="AU164" s="3">
        <v>0</v>
      </c>
      <c r="AV164" s="3">
        <v>3</v>
      </c>
      <c r="AW164" s="3">
        <v>1</v>
      </c>
      <c r="AX164" s="3">
        <v>3</v>
      </c>
      <c r="AY164" s="3">
        <v>100</v>
      </c>
      <c r="AZ164" s="6" t="str">
        <f t="shared" si="18"/>
        <v>2423.1</v>
      </c>
      <c r="BC164" s="12" t="s">
        <v>10995</v>
      </c>
      <c r="BE164" s="12" t="s">
        <v>243</v>
      </c>
      <c r="BG164" s="12" t="s">
        <v>10996</v>
      </c>
      <c r="BH164" s="12" t="s">
        <v>10995</v>
      </c>
      <c r="BJ164" s="12">
        <f t="shared" si="19"/>
        <v>0</v>
      </c>
      <c r="BK164" s="12">
        <f t="shared" si="20"/>
        <v>0</v>
      </c>
      <c r="CQ164" s="3" t="str">
        <f>CONCATENATE(baseURL!$A$1,baseURL!$B$1,baseURL!$C$1,".",C164,".",L164,".pkl&amp;seq=",BC164,"&amp;varMods=Methyl-R")</f>
        <v>http://proteomics.broadinstitute.org/millscripts/viewfeed.pl?side=xl&amp;cycle=1&amp;fixedMods=iaaC&amp;file=msdataSM/iPRG2012_nd/cpick_in/iPRG2012_nd.2423.1.0.pkl&amp;seq=ESTLHLVLrLR&amp;varMods=Methyl-R</v>
      </c>
    </row>
    <row r="165" spans="1:98" x14ac:dyDescent="0.2">
      <c r="A165" s="3">
        <v>334</v>
      </c>
      <c r="B165" s="2" t="s">
        <v>11216</v>
      </c>
      <c r="C165" s="2" t="s">
        <v>11217</v>
      </c>
      <c r="D165" s="3">
        <v>11595</v>
      </c>
      <c r="E165" s="3">
        <v>11584</v>
      </c>
      <c r="F165" s="3">
        <v>51032</v>
      </c>
      <c r="G165" s="3">
        <v>14013</v>
      </c>
      <c r="H165" s="3">
        <v>41.524099999999997</v>
      </c>
      <c r="I165" s="30">
        <v>450.94675000000001</v>
      </c>
      <c r="J165" s="30">
        <v>450.94561879999998</v>
      </c>
      <c r="K165" s="30">
        <v>1.1299999999999999E-3</v>
      </c>
      <c r="L165" s="3">
        <v>3</v>
      </c>
      <c r="M165" s="3">
        <v>3</v>
      </c>
      <c r="N165" s="10">
        <f t="shared" si="14"/>
        <v>1</v>
      </c>
      <c r="O165" s="35">
        <v>3</v>
      </c>
      <c r="P165" s="11"/>
      <c r="Q165" s="40">
        <v>1350.8216</v>
      </c>
      <c r="R165" s="42">
        <v>450.94538</v>
      </c>
      <c r="S165" s="18">
        <f t="shared" si="15"/>
        <v>3.0380619488961855</v>
      </c>
      <c r="T165" s="18">
        <f t="shared" si="16"/>
        <v>0.52955415570925868</v>
      </c>
      <c r="U165" s="18">
        <f t="shared" si="17"/>
        <v>0.48786396262223064</v>
      </c>
      <c r="V165" s="30">
        <v>450.94560000000001</v>
      </c>
      <c r="Z165" s="3" t="s">
        <v>47</v>
      </c>
      <c r="AC165" s="3" t="s">
        <v>52</v>
      </c>
      <c r="AD165" s="3" t="s">
        <v>47</v>
      </c>
      <c r="AF165" s="3" t="s">
        <v>48</v>
      </c>
      <c r="AG165" s="3" t="s">
        <v>47</v>
      </c>
      <c r="AS165" s="3" t="s">
        <v>47</v>
      </c>
      <c r="AU165" s="3">
        <v>0</v>
      </c>
      <c r="AV165" s="3">
        <v>4</v>
      </c>
      <c r="AW165" s="3">
        <v>3</v>
      </c>
      <c r="AX165" s="3">
        <v>2</v>
      </c>
      <c r="AY165" s="3">
        <v>50</v>
      </c>
      <c r="AZ165" s="6" t="str">
        <f t="shared" si="18"/>
        <v>2430.1</v>
      </c>
      <c r="BC165" s="12" t="s">
        <v>10995</v>
      </c>
      <c r="BE165" s="12" t="s">
        <v>243</v>
      </c>
      <c r="BG165" s="12" t="s">
        <v>10996</v>
      </c>
      <c r="BH165" s="12" t="s">
        <v>10995</v>
      </c>
      <c r="BJ165" s="12">
        <f t="shared" si="19"/>
        <v>0</v>
      </c>
      <c r="BK165" s="12">
        <f t="shared" si="20"/>
        <v>0</v>
      </c>
      <c r="CQ165" s="3" t="str">
        <f>CONCATENATE(baseURL!$A$1,baseURL!$B$1,baseURL!$C$1,".",C165,".",L165,".pkl&amp;seq=",BC165,"&amp;varMods=Methyl-R")</f>
        <v>http://proteomics.broadinstitute.org/millscripts/viewfeed.pl?side=xl&amp;cycle=1&amp;fixedMods=iaaC&amp;file=msdataSM/iPRG2012_nd/cpick_in/iPRG2012_nd.2430.1.3.pkl&amp;seq=ESTLHLVLrLR&amp;varMods=Methyl-R</v>
      </c>
    </row>
    <row r="166" spans="1:98" x14ac:dyDescent="0.2">
      <c r="A166" s="3">
        <v>84</v>
      </c>
      <c r="B166" s="2" t="s">
        <v>19927</v>
      </c>
      <c r="C166" s="2" t="s">
        <v>19928</v>
      </c>
      <c r="D166" s="3">
        <v>17748</v>
      </c>
      <c r="E166" s="3">
        <v>17732</v>
      </c>
      <c r="F166" s="3">
        <v>86753</v>
      </c>
      <c r="G166" s="3">
        <v>21862</v>
      </c>
      <c r="H166" s="3">
        <v>75.191500000000005</v>
      </c>
      <c r="I166" s="30">
        <v>450.94684000000001</v>
      </c>
      <c r="J166" s="30">
        <v>450.94643009999999</v>
      </c>
      <c r="K166" s="30">
        <v>4.0999999999999999E-4</v>
      </c>
      <c r="L166" s="3">
        <v>3</v>
      </c>
      <c r="M166" s="3">
        <v>3</v>
      </c>
      <c r="N166" s="10">
        <f t="shared" si="14"/>
        <v>1</v>
      </c>
      <c r="O166" s="35">
        <v>3</v>
      </c>
      <c r="P166" s="11"/>
      <c r="Q166" s="40">
        <v>1350.8216</v>
      </c>
      <c r="R166" s="42">
        <v>450.94538</v>
      </c>
      <c r="S166" s="18">
        <f t="shared" si="15"/>
        <v>3.2376426608665478</v>
      </c>
      <c r="T166" s="18">
        <f t="shared" si="16"/>
        <v>2.3286633959666845</v>
      </c>
      <c r="U166" s="18">
        <f t="shared" si="17"/>
        <v>0.70962030919994246</v>
      </c>
      <c r="V166" s="30">
        <v>450.94569999999999</v>
      </c>
      <c r="Z166" s="3" t="s">
        <v>48</v>
      </c>
      <c r="AB166" s="12" t="s">
        <v>52</v>
      </c>
      <c r="AC166" s="3" t="s">
        <v>47</v>
      </c>
      <c r="AD166" s="3" t="s">
        <v>47</v>
      </c>
      <c r="AE166" s="3" t="s">
        <v>47</v>
      </c>
      <c r="AF166" s="3" t="s">
        <v>48</v>
      </c>
      <c r="AK166" s="3" t="s">
        <v>52</v>
      </c>
      <c r="AL166" s="3" t="s">
        <v>48</v>
      </c>
      <c r="AP166" s="3" t="s">
        <v>48</v>
      </c>
      <c r="AU166" s="3">
        <v>0</v>
      </c>
      <c r="AV166" s="3">
        <v>3</v>
      </c>
      <c r="AW166" s="3">
        <v>1</v>
      </c>
      <c r="AX166" s="3">
        <v>3</v>
      </c>
      <c r="AY166" s="3">
        <v>100</v>
      </c>
      <c r="AZ166" s="6" t="str">
        <f t="shared" si="18"/>
        <v>4131.1</v>
      </c>
      <c r="BC166" s="12" t="s">
        <v>10995</v>
      </c>
      <c r="BE166" s="12" t="s">
        <v>243</v>
      </c>
      <c r="BG166" s="12" t="s">
        <v>10996</v>
      </c>
      <c r="BH166" s="12" t="s">
        <v>10995</v>
      </c>
      <c r="BJ166" s="12">
        <f t="shared" si="19"/>
        <v>0</v>
      </c>
      <c r="BK166" s="12">
        <f t="shared" si="20"/>
        <v>0</v>
      </c>
      <c r="CQ166" s="3" t="str">
        <f>CONCATENATE(baseURL!$A$1,baseURL!$B$1,baseURL!$C$1,".",C166,".",L166,".pkl&amp;seq=",BC166,"&amp;varMods=Methyl-R")</f>
        <v>http://proteomics.broadinstitute.org/millscripts/viewfeed.pl?side=xl&amp;cycle=1&amp;fixedMods=iaaC&amp;file=msdataSM/iPRG2012_nd/cpick_in/iPRG2012_nd.4131.1.3.pkl&amp;seq=ESTLHLVLrLR&amp;varMods=Methyl-R</v>
      </c>
      <c r="CT166" s="7"/>
    </row>
    <row r="167" spans="1:98" x14ac:dyDescent="0.2">
      <c r="A167" s="3">
        <v>1796</v>
      </c>
      <c r="B167" s="2" t="s">
        <v>20138</v>
      </c>
      <c r="C167" s="2" t="s">
        <v>20139</v>
      </c>
      <c r="D167" s="3">
        <v>17964</v>
      </c>
      <c r="E167" s="3">
        <v>17948</v>
      </c>
      <c r="F167" s="3">
        <v>95468</v>
      </c>
      <c r="G167" s="3">
        <v>22493</v>
      </c>
      <c r="H167" s="3">
        <v>78.593400000000003</v>
      </c>
      <c r="I167" s="30">
        <v>450.94740000000002</v>
      </c>
      <c r="J167" s="30">
        <v>450.94652150000002</v>
      </c>
      <c r="K167" s="30">
        <v>8.8000000000000003E-4</v>
      </c>
      <c r="L167" s="3">
        <v>3</v>
      </c>
      <c r="M167" s="3">
        <v>3</v>
      </c>
      <c r="N167" s="10">
        <f t="shared" si="14"/>
        <v>1</v>
      </c>
      <c r="O167" s="35">
        <v>3</v>
      </c>
      <c r="P167" s="17"/>
      <c r="Q167" s="40">
        <v>1350.8216</v>
      </c>
      <c r="R167" s="40">
        <v>450.94538</v>
      </c>
      <c r="S167" s="18">
        <f t="shared" si="15"/>
        <v>4.4794782020294743</v>
      </c>
      <c r="T167" s="18">
        <f t="shared" si="16"/>
        <v>2.5313486968577079</v>
      </c>
      <c r="U167" s="18">
        <f t="shared" si="17"/>
        <v>4.4794782020294743</v>
      </c>
      <c r="V167" s="30">
        <v>450.94740000000002</v>
      </c>
      <c r="Z167" s="3" t="s">
        <v>48</v>
      </c>
      <c r="AC167" s="3" t="s">
        <v>48</v>
      </c>
      <c r="AD167" s="3" t="s">
        <v>47</v>
      </c>
      <c r="AE167" s="3" t="s">
        <v>47</v>
      </c>
      <c r="AF167" s="3" t="s">
        <v>48</v>
      </c>
      <c r="AG167" s="3" t="s">
        <v>47</v>
      </c>
      <c r="AL167" s="3" t="s">
        <v>52</v>
      </c>
      <c r="AP167" s="3" t="s">
        <v>48</v>
      </c>
      <c r="AU167" s="3">
        <v>0</v>
      </c>
      <c r="AV167" s="3">
        <v>3</v>
      </c>
      <c r="AW167" s="3">
        <v>1</v>
      </c>
      <c r="AX167" s="3">
        <v>3</v>
      </c>
      <c r="AY167" s="3">
        <v>100</v>
      </c>
      <c r="AZ167" s="6" t="str">
        <f t="shared" si="18"/>
        <v>4546.1</v>
      </c>
      <c r="BC167" s="12" t="s">
        <v>10995</v>
      </c>
      <c r="BE167" s="12" t="s">
        <v>243</v>
      </c>
      <c r="BG167" s="12" t="s">
        <v>10996</v>
      </c>
      <c r="BH167" s="12" t="s">
        <v>10995</v>
      </c>
      <c r="BJ167" s="12">
        <f t="shared" si="19"/>
        <v>0</v>
      </c>
      <c r="BK167" s="12">
        <f t="shared" si="20"/>
        <v>0</v>
      </c>
      <c r="CQ167" s="3" t="str">
        <f>CONCATENATE(baseURL!$A$1,baseURL!$B$1,baseURL!$C$1,".",C167,".",L167,".pkl&amp;seq=",BC167,"&amp;varMods=Methyl-R")</f>
        <v>http://proteomics.broadinstitute.org/millscripts/viewfeed.pl?side=xl&amp;cycle=1&amp;fixedMods=iaaC&amp;file=msdataSM/iPRG2012_nd/cpick_in/iPRG2012_nd.4546.1.3.pkl&amp;seq=ESTLHLVLrLR&amp;varMods=Methyl-R</v>
      </c>
    </row>
    <row r="168" spans="1:98" x14ac:dyDescent="0.2">
      <c r="A168" s="3">
        <v>1688</v>
      </c>
      <c r="B168" s="2" t="s">
        <v>4804</v>
      </c>
      <c r="C168" s="2" t="s">
        <v>4805</v>
      </c>
      <c r="D168" s="3">
        <v>5424</v>
      </c>
      <c r="E168" s="3">
        <v>5421</v>
      </c>
      <c r="F168" s="3">
        <v>35660</v>
      </c>
      <c r="G168" s="3">
        <v>7118</v>
      </c>
      <c r="H168" s="3">
        <v>23.869399999999999</v>
      </c>
      <c r="I168" s="30">
        <v>409.541</v>
      </c>
      <c r="J168" s="30">
        <v>409.87377120000002</v>
      </c>
      <c r="K168" s="30">
        <v>-0.33277000000000001</v>
      </c>
      <c r="L168" s="3">
        <v>3</v>
      </c>
      <c r="M168" s="3">
        <v>3</v>
      </c>
      <c r="N168" s="10">
        <f t="shared" si="14"/>
        <v>1</v>
      </c>
      <c r="O168" s="35">
        <v>3</v>
      </c>
      <c r="P168" s="17"/>
      <c r="Q168" s="40">
        <v>1226.60518</v>
      </c>
      <c r="R168" s="40">
        <v>409.53991000000002</v>
      </c>
      <c r="S168" s="18">
        <f t="shared" si="15"/>
        <v>2.6615232688225636</v>
      </c>
      <c r="T168" s="18">
        <f t="shared" si="16"/>
        <v>815.21041502402329</v>
      </c>
      <c r="U168" s="18">
        <f t="shared" si="17"/>
        <v>814.54820850050567</v>
      </c>
      <c r="V168" s="30">
        <v>409.87349999999998</v>
      </c>
      <c r="W168" s="3" t="s">
        <v>47</v>
      </c>
      <c r="X168" s="3" t="s">
        <v>47</v>
      </c>
      <c r="Y168" s="3" t="s">
        <v>47</v>
      </c>
      <c r="Z168" s="3" t="s">
        <v>48</v>
      </c>
      <c r="AA168" s="3" t="s">
        <v>47</v>
      </c>
      <c r="AB168" s="12" t="s">
        <v>47</v>
      </c>
      <c r="AC168" s="3" t="s">
        <v>48</v>
      </c>
      <c r="AD168" s="3" t="s">
        <v>47</v>
      </c>
      <c r="AF168" s="3" t="s">
        <v>47</v>
      </c>
      <c r="AG168" s="3" t="s">
        <v>47</v>
      </c>
      <c r="AK168" s="3" t="s">
        <v>47</v>
      </c>
      <c r="AM168" s="3" t="s">
        <v>47</v>
      </c>
      <c r="AU168" s="3">
        <v>0</v>
      </c>
      <c r="AV168" s="3">
        <v>10</v>
      </c>
      <c r="AW168" s="3">
        <v>2</v>
      </c>
      <c r="AX168" s="3">
        <v>9</v>
      </c>
      <c r="AY168" s="3">
        <v>90</v>
      </c>
      <c r="AZ168" s="6" t="str">
        <f t="shared" si="18"/>
        <v>1698.1</v>
      </c>
      <c r="BC168" s="12" t="s">
        <v>4806</v>
      </c>
      <c r="BG168" s="12" t="s">
        <v>4806</v>
      </c>
      <c r="BJ168" s="12">
        <f t="shared" si="19"/>
        <v>0</v>
      </c>
      <c r="BK168" s="12">
        <f t="shared" si="20"/>
        <v>0</v>
      </c>
      <c r="BX168" s="3" t="s">
        <v>4807</v>
      </c>
      <c r="CQ168" s="3" t="str">
        <f>CONCATENATE(baseURL!$A$1,baseURL!$B$1,baseURL!$C$1,".",C168,".",L168,".pkl&amp;seq=",BC168)</f>
        <v>http://proteomics.broadinstitute.org/millscripts/viewfeed.pl?side=xl&amp;cycle=1&amp;fixedMods=iaaC&amp;file=msdataSM/iPRG2012_nd/cpick_in/iPRG2012_nd.1698.1.3.pkl&amp;seq=FKDLGEENFK</v>
      </c>
    </row>
    <row r="169" spans="1:98" x14ac:dyDescent="0.2">
      <c r="A169" s="3">
        <v>3993</v>
      </c>
      <c r="B169" s="2" t="s">
        <v>4889</v>
      </c>
      <c r="C169" s="2" t="s">
        <v>4890</v>
      </c>
      <c r="D169" s="3">
        <v>5476</v>
      </c>
      <c r="E169" s="3">
        <v>5473</v>
      </c>
      <c r="F169" s="3">
        <v>35933</v>
      </c>
      <c r="G169" s="3">
        <v>7183</v>
      </c>
      <c r="H169" s="3">
        <v>24.1739</v>
      </c>
      <c r="I169" s="30">
        <v>409.54054000000002</v>
      </c>
      <c r="J169" s="30">
        <v>409.54075979999999</v>
      </c>
      <c r="K169" s="30">
        <v>-2.2000000000000001E-4</v>
      </c>
      <c r="L169" s="3">
        <v>3</v>
      </c>
      <c r="M169" s="3">
        <v>3</v>
      </c>
      <c r="N169" s="10">
        <f t="shared" si="14"/>
        <v>1</v>
      </c>
      <c r="O169" s="35">
        <v>3</v>
      </c>
      <c r="P169" s="17"/>
      <c r="Q169" s="40">
        <v>1226.60518</v>
      </c>
      <c r="R169" s="40">
        <v>409.53991000000002</v>
      </c>
      <c r="S169" s="18">
        <f t="shared" si="15"/>
        <v>1.5383116141257602</v>
      </c>
      <c r="T169" s="18">
        <f t="shared" si="16"/>
        <v>2.075011443864009</v>
      </c>
      <c r="U169" s="18">
        <f t="shared" si="17"/>
        <v>1.4406410354202648</v>
      </c>
      <c r="V169" s="30">
        <v>409.54050000000001</v>
      </c>
      <c r="W169" s="3" t="s">
        <v>47</v>
      </c>
      <c r="X169" s="3" t="s">
        <v>47</v>
      </c>
      <c r="Y169" s="3" t="s">
        <v>47</v>
      </c>
      <c r="Z169" s="3" t="s">
        <v>47</v>
      </c>
      <c r="AA169" s="3" t="s">
        <v>47</v>
      </c>
      <c r="AB169" s="12" t="s">
        <v>47</v>
      </c>
      <c r="AC169" s="3" t="s">
        <v>47</v>
      </c>
      <c r="AD169" s="3" t="s">
        <v>47</v>
      </c>
      <c r="AE169" s="3" t="s">
        <v>47</v>
      </c>
      <c r="AF169" s="3" t="s">
        <v>48</v>
      </c>
      <c r="AG169" s="3" t="s">
        <v>47</v>
      </c>
      <c r="AI169" s="3" t="s">
        <v>48</v>
      </c>
      <c r="AL169" s="3" t="s">
        <v>48</v>
      </c>
      <c r="AU169" s="3">
        <v>0</v>
      </c>
      <c r="AV169" s="3">
        <v>10</v>
      </c>
      <c r="AW169" s="3">
        <v>1</v>
      </c>
      <c r="AX169" s="3">
        <v>10</v>
      </c>
      <c r="AY169" s="3">
        <v>100</v>
      </c>
      <c r="AZ169" s="6" t="str">
        <f t="shared" si="18"/>
        <v>1711.1</v>
      </c>
      <c r="BC169" s="12" t="s">
        <v>4806</v>
      </c>
      <c r="BG169" s="12" t="s">
        <v>4806</v>
      </c>
      <c r="BJ169" s="12">
        <f t="shared" si="19"/>
        <v>0</v>
      </c>
      <c r="BK169" s="12">
        <f t="shared" si="20"/>
        <v>0</v>
      </c>
      <c r="CQ169" s="3" t="str">
        <f>CONCATENATE(baseURL!$A$1,baseURL!$B$1,baseURL!$C$1,".",C169,".",L169,".pkl&amp;seq=",BC169)</f>
        <v>http://proteomics.broadinstitute.org/millscripts/viewfeed.pl?side=xl&amp;cycle=1&amp;fixedMods=iaaC&amp;file=msdataSM/iPRG2012_nd/cpick_in/iPRG2012_nd.1711.1.3.pkl&amp;seq=FKDLGEENFK</v>
      </c>
    </row>
    <row r="170" spans="1:98" x14ac:dyDescent="0.2">
      <c r="A170" s="3">
        <v>196</v>
      </c>
      <c r="B170" s="2" t="s">
        <v>8223</v>
      </c>
      <c r="C170" s="2" t="s">
        <v>8224</v>
      </c>
      <c r="D170" s="3">
        <v>8786</v>
      </c>
      <c r="E170" s="3">
        <v>8777</v>
      </c>
      <c r="F170" s="3">
        <v>44388</v>
      </c>
      <c r="G170" s="3">
        <v>10889</v>
      </c>
      <c r="H170" s="3">
        <v>33.848199999999999</v>
      </c>
      <c r="I170" s="30">
        <v>634.81214</v>
      </c>
      <c r="J170" s="30">
        <v>634.81158900000003</v>
      </c>
      <c r="K170" s="30">
        <v>5.5000000000000003E-4</v>
      </c>
      <c r="L170" s="3">
        <v>2</v>
      </c>
      <c r="M170" s="3">
        <v>2</v>
      </c>
      <c r="N170" s="10">
        <f t="shared" si="14"/>
        <v>1</v>
      </c>
      <c r="O170" s="35">
        <v>2</v>
      </c>
      <c r="P170" s="17"/>
      <c r="Q170" s="40">
        <v>1268.61574</v>
      </c>
      <c r="R170" s="40">
        <v>634.81151</v>
      </c>
      <c r="S170" s="18">
        <f t="shared" si="15"/>
        <v>0.99242056906154497</v>
      </c>
      <c r="T170" s="18">
        <f t="shared" si="16"/>
        <v>0.1244463888626056</v>
      </c>
      <c r="U170" s="18">
        <f t="shared" si="17"/>
        <v>0.14177436700879215</v>
      </c>
      <c r="V170" s="30">
        <v>634.8116</v>
      </c>
      <c r="W170" s="3" t="s">
        <v>47</v>
      </c>
      <c r="Z170" s="3" t="s">
        <v>48</v>
      </c>
      <c r="AB170" s="12" t="s">
        <v>52</v>
      </c>
      <c r="AE170" s="3" t="s">
        <v>47</v>
      </c>
      <c r="AF170" s="3" t="s">
        <v>48</v>
      </c>
      <c r="AG170" s="3" t="s">
        <v>48</v>
      </c>
      <c r="AI170" s="3" t="s">
        <v>52</v>
      </c>
      <c r="AJ170" s="3" t="s">
        <v>47</v>
      </c>
      <c r="AK170" s="3" t="s">
        <v>52</v>
      </c>
      <c r="AL170" s="3" t="s">
        <v>52</v>
      </c>
      <c r="AP170" s="3" t="s">
        <v>48</v>
      </c>
      <c r="AU170" s="3">
        <v>0</v>
      </c>
      <c r="AV170" s="3">
        <v>3</v>
      </c>
      <c r="AW170" s="3">
        <v>1</v>
      </c>
      <c r="AX170" s="3">
        <v>3</v>
      </c>
      <c r="AY170" s="3">
        <v>100</v>
      </c>
      <c r="AZ170" s="6" t="str">
        <f t="shared" si="18"/>
        <v>2113.14</v>
      </c>
      <c r="BC170" s="12" t="s">
        <v>8013</v>
      </c>
      <c r="BD170" s="12" t="s">
        <v>79</v>
      </c>
      <c r="BG170" s="12" t="s">
        <v>4806</v>
      </c>
      <c r="BH170" s="12" t="s">
        <v>8013</v>
      </c>
      <c r="BJ170" s="12">
        <f t="shared" si="19"/>
        <v>0</v>
      </c>
      <c r="BK170" s="12">
        <f t="shared" si="20"/>
        <v>0</v>
      </c>
      <c r="CQ170" s="3" t="str">
        <f>CONCATENATE(baseURL!$A$1,baseURL!$B$1,baseURL!$C$1,".",C170,".",L170,".pkl&amp;seq=",BC170,"&amp;varMods=Acetyl-K")</f>
        <v>http://proteomics.broadinstitute.org/millscripts/viewfeed.pl?side=xl&amp;cycle=1&amp;fixedMods=iaaC&amp;file=msdataSM/iPRG2012_nd/cpick_in/iPRG2012_nd.2113.14.2.pkl&amp;seq=FkDLGEENFK&amp;varMods=Acetyl-K</v>
      </c>
    </row>
    <row r="171" spans="1:98" x14ac:dyDescent="0.2">
      <c r="A171" s="3">
        <v>20</v>
      </c>
      <c r="B171" s="2" t="s">
        <v>8344</v>
      </c>
      <c r="C171" s="2" t="s">
        <v>8345</v>
      </c>
      <c r="D171" s="3">
        <v>8915</v>
      </c>
      <c r="E171" s="3">
        <v>8906</v>
      </c>
      <c r="F171" s="3">
        <v>44615</v>
      </c>
      <c r="G171" s="3">
        <v>11029</v>
      </c>
      <c r="H171" s="3">
        <v>34.114400000000003</v>
      </c>
      <c r="I171" s="30">
        <v>634.81258000000003</v>
      </c>
      <c r="J171" s="30">
        <v>634.81192280000005</v>
      </c>
      <c r="K171" s="30">
        <v>6.6E-4</v>
      </c>
      <c r="L171" s="3">
        <v>0</v>
      </c>
      <c r="M171" s="3">
        <v>2</v>
      </c>
      <c r="N171" s="10">
        <f t="shared" si="14"/>
        <v>1</v>
      </c>
      <c r="O171" s="35">
        <v>2</v>
      </c>
      <c r="P171" s="11"/>
      <c r="Q171" s="42">
        <v>1268.61574</v>
      </c>
      <c r="R171" s="42">
        <v>634.81151</v>
      </c>
      <c r="S171" s="18">
        <f t="shared" si="15"/>
        <v>1.6855396966998815</v>
      </c>
      <c r="T171" s="18">
        <f t="shared" si="16"/>
        <v>0.65027176342340398</v>
      </c>
      <c r="U171" s="18">
        <f t="shared" si="17"/>
        <v>0.14177436700879215</v>
      </c>
      <c r="V171" s="30">
        <v>634.8116</v>
      </c>
      <c r="W171" s="3" t="s">
        <v>47</v>
      </c>
      <c r="Z171" s="3" t="s">
        <v>48</v>
      </c>
      <c r="AE171" s="3" t="s">
        <v>47</v>
      </c>
      <c r="AF171" s="3" t="s">
        <v>47</v>
      </c>
      <c r="AG171" s="3" t="s">
        <v>48</v>
      </c>
      <c r="AL171" s="3" t="s">
        <v>52</v>
      </c>
      <c r="AO171" s="3" t="s">
        <v>48</v>
      </c>
      <c r="AP171" s="3" t="s">
        <v>48</v>
      </c>
      <c r="AU171" s="3">
        <v>0</v>
      </c>
      <c r="AV171" s="3">
        <v>3</v>
      </c>
      <c r="AW171" s="3">
        <v>1</v>
      </c>
      <c r="AX171" s="3">
        <v>3</v>
      </c>
      <c r="AY171" s="3">
        <v>100</v>
      </c>
      <c r="AZ171" s="6" t="str">
        <f t="shared" si="18"/>
        <v>2124.10</v>
      </c>
      <c r="BC171" s="12" t="s">
        <v>8013</v>
      </c>
      <c r="BD171" s="12" t="s">
        <v>79</v>
      </c>
      <c r="BG171" s="12" t="s">
        <v>4806</v>
      </c>
      <c r="BH171" s="12" t="s">
        <v>8013</v>
      </c>
      <c r="BJ171" s="12">
        <f t="shared" si="19"/>
        <v>0</v>
      </c>
      <c r="BK171" s="12">
        <f t="shared" si="20"/>
        <v>0</v>
      </c>
      <c r="CQ171" s="3" t="str">
        <f>CONCATENATE(baseURL!$A$1,baseURL!$B$1,baseURL!$C$1,".",C171,".",L171,".pkl&amp;seq=",BC171,"&amp;varMods=Acetyl-K")</f>
        <v>http://proteomics.broadinstitute.org/millscripts/viewfeed.pl?side=xl&amp;cycle=1&amp;fixedMods=iaaC&amp;file=msdataSM/iPRG2012_nd/cpick_in/iPRG2012_nd.2124.10.0.pkl&amp;seq=FkDLGEENFK&amp;varMods=Acetyl-K</v>
      </c>
    </row>
    <row r="172" spans="1:98" x14ac:dyDescent="0.2">
      <c r="A172" s="3">
        <v>1828</v>
      </c>
      <c r="B172" s="2" t="s">
        <v>8891</v>
      </c>
      <c r="C172" s="2" t="s">
        <v>8885</v>
      </c>
      <c r="D172" s="3">
        <v>9447</v>
      </c>
      <c r="E172" s="3">
        <v>9438</v>
      </c>
      <c r="F172" s="3">
        <v>45891</v>
      </c>
      <c r="G172" s="3">
        <v>11622</v>
      </c>
      <c r="H172" s="3">
        <v>35.578400000000002</v>
      </c>
      <c r="I172" s="30">
        <v>635.30466999999999</v>
      </c>
      <c r="J172" s="30">
        <v>635.3030096</v>
      </c>
      <c r="K172" s="30">
        <v>1.66E-3</v>
      </c>
      <c r="L172" s="3">
        <v>2</v>
      </c>
      <c r="M172" s="3">
        <v>2</v>
      </c>
      <c r="N172" s="10">
        <f t="shared" si="14"/>
        <v>1</v>
      </c>
      <c r="O172" s="35">
        <v>2</v>
      </c>
      <c r="P172" s="17"/>
      <c r="Q172" s="40">
        <v>1269.5997600000001</v>
      </c>
      <c r="R172" s="40">
        <v>635.30352000000005</v>
      </c>
      <c r="S172" s="18">
        <f t="shared" si="15"/>
        <v>1.8101583947444522</v>
      </c>
      <c r="T172" s="18">
        <f t="shared" si="16"/>
        <v>-0.80339551723697122</v>
      </c>
      <c r="U172" s="18">
        <f t="shared" si="17"/>
        <v>-0.5036962491590985</v>
      </c>
      <c r="V172" s="30">
        <v>635.30319999999995</v>
      </c>
      <c r="W172" s="3" t="s">
        <v>47</v>
      </c>
      <c r="X172" s="3" t="s">
        <v>47</v>
      </c>
      <c r="Z172" s="3" t="s">
        <v>47</v>
      </c>
      <c r="AA172" s="3" t="s">
        <v>47</v>
      </c>
      <c r="AB172" s="12" t="s">
        <v>52</v>
      </c>
      <c r="AC172" s="3" t="s">
        <v>52</v>
      </c>
      <c r="AD172" s="3" t="s">
        <v>47</v>
      </c>
      <c r="AE172" s="3" t="s">
        <v>47</v>
      </c>
      <c r="AG172" s="3" t="s">
        <v>47</v>
      </c>
      <c r="AI172" s="3" t="s">
        <v>47</v>
      </c>
      <c r="AJ172" s="3" t="s">
        <v>65</v>
      </c>
      <c r="AK172" s="3" t="s">
        <v>52</v>
      </c>
      <c r="AL172" s="3" t="s">
        <v>52</v>
      </c>
      <c r="AO172" s="3" t="s">
        <v>48</v>
      </c>
      <c r="AQ172" s="3" t="s">
        <v>47</v>
      </c>
      <c r="AU172" s="3">
        <v>1</v>
      </c>
      <c r="AV172" s="3">
        <v>9</v>
      </c>
      <c r="AW172" s="3">
        <v>2</v>
      </c>
      <c r="AX172" s="3">
        <v>8</v>
      </c>
      <c r="AY172" s="3">
        <v>88.89</v>
      </c>
      <c r="AZ172" s="6" t="str">
        <f t="shared" si="18"/>
        <v>2185.5</v>
      </c>
      <c r="BC172" s="12" t="s">
        <v>8693</v>
      </c>
      <c r="BD172" s="12" t="s">
        <v>79</v>
      </c>
      <c r="BG172" s="12" t="s">
        <v>4806</v>
      </c>
      <c r="BJ172" s="12">
        <f t="shared" si="19"/>
        <v>0</v>
      </c>
      <c r="BK172" s="12">
        <f t="shared" si="20"/>
        <v>0</v>
      </c>
      <c r="BP172" s="3" t="s">
        <v>54</v>
      </c>
      <c r="BR172" s="3" t="s">
        <v>54</v>
      </c>
      <c r="BW172" s="3" t="s">
        <v>4807</v>
      </c>
      <c r="CF172" s="3" t="s">
        <v>8892</v>
      </c>
      <c r="CQ172" s="3" t="str">
        <f>CONCATENATE(baseURL!$A$1,baseURL!$B$1,baseURL!$C$1,".",C172,".",L172,".pkl&amp;seq=",BC172,"&amp;varMods=Acetyl-K+Deamidated-N")</f>
        <v>http://proteomics.broadinstitute.org/millscripts/viewfeed.pl?side=xl&amp;cycle=1&amp;fixedMods=iaaC&amp;file=msdataSM/iPRG2012_nd/cpick_in/iPRG2012_nd.2185.5.2.pkl&amp;seq=FkDLGEEnFK&amp;varMods=Acetyl-K+Deamidated-N</v>
      </c>
    </row>
    <row r="173" spans="1:98" x14ac:dyDescent="0.2">
      <c r="A173" s="3">
        <v>79</v>
      </c>
      <c r="B173" s="2" t="s">
        <v>4994</v>
      </c>
      <c r="C173" s="2" t="s">
        <v>4980</v>
      </c>
      <c r="D173" s="3">
        <v>5557</v>
      </c>
      <c r="E173" s="3">
        <v>5554</v>
      </c>
      <c r="F173" s="3">
        <v>36270</v>
      </c>
      <c r="G173" s="3">
        <v>7280</v>
      </c>
      <c r="H173" s="3">
        <v>24.555800000000001</v>
      </c>
      <c r="I173" s="30">
        <v>422.89609999999999</v>
      </c>
      <c r="J173" s="30">
        <v>422.89550150000002</v>
      </c>
      <c r="K173" s="30">
        <v>5.9999999999999995E-4</v>
      </c>
      <c r="L173" s="3">
        <v>3</v>
      </c>
      <c r="M173" s="3">
        <v>3</v>
      </c>
      <c r="N173" s="10">
        <f t="shared" si="14"/>
        <v>1</v>
      </c>
      <c r="O173" s="35">
        <v>3</v>
      </c>
      <c r="P173" s="17"/>
      <c r="Q173" s="40">
        <v>1266.6728700000001</v>
      </c>
      <c r="R173" s="40">
        <v>422.89580999999998</v>
      </c>
      <c r="S173" s="18">
        <f t="shared" si="15"/>
        <v>0.68574810425949795</v>
      </c>
      <c r="T173" s="18">
        <f t="shared" si="16"/>
        <v>-0.72949410390251168</v>
      </c>
      <c r="U173" s="18">
        <f t="shared" si="17"/>
        <v>-1.4424356675339733</v>
      </c>
      <c r="V173" s="30">
        <v>422.89519999999999</v>
      </c>
      <c r="W173" s="3" t="s">
        <v>47</v>
      </c>
      <c r="Z173" s="3" t="s">
        <v>47</v>
      </c>
      <c r="AC173" s="3" t="s">
        <v>52</v>
      </c>
      <c r="AD173" s="3" t="s">
        <v>47</v>
      </c>
      <c r="AE173" s="3" t="s">
        <v>48</v>
      </c>
      <c r="AF173" s="3" t="s">
        <v>48</v>
      </c>
      <c r="AP173" s="3" t="s">
        <v>48</v>
      </c>
      <c r="AU173" s="3">
        <v>0</v>
      </c>
      <c r="AV173" s="3">
        <v>3</v>
      </c>
      <c r="AW173" s="3">
        <v>1</v>
      </c>
      <c r="AX173" s="3">
        <v>3</v>
      </c>
      <c r="AY173" s="3">
        <v>100</v>
      </c>
      <c r="AZ173" s="6" t="str">
        <f t="shared" si="18"/>
        <v>1727.2</v>
      </c>
      <c r="BC173" s="12" t="s">
        <v>4995</v>
      </c>
      <c r="BD173" s="12" t="s">
        <v>243</v>
      </c>
      <c r="BG173" s="12" t="s">
        <v>4996</v>
      </c>
      <c r="BH173" s="12" t="s">
        <v>4995</v>
      </c>
      <c r="BJ173" s="12">
        <f t="shared" si="19"/>
        <v>0</v>
      </c>
      <c r="BK173" s="12">
        <f t="shared" si="20"/>
        <v>0</v>
      </c>
      <c r="CQ173" s="3" t="str">
        <f>CONCATENATE(baseURL!$A$1,baseURL!$B$1,baseURL!$C$1,".",C173,".",L173,".pkl&amp;seq=",BC173,"&amp;varMods=Methyl-K")</f>
        <v>http://proteomics.broadinstitute.org/millscripts/viewfeed.pl?side=xl&amp;cycle=1&amp;fixedMods=iaaC&amp;file=msdataSM/iPRG2012_nd/cpick_in/iPRG2012_nd.1727.2.3.pkl&amp;seq=FPkAEFAEVSK&amp;varMods=Methyl-K</v>
      </c>
    </row>
    <row r="174" spans="1:98" x14ac:dyDescent="0.2">
      <c r="A174" s="3">
        <v>610</v>
      </c>
      <c r="B174" s="2" t="s">
        <v>5985</v>
      </c>
      <c r="C174" s="2" t="s">
        <v>5986</v>
      </c>
      <c r="D174" s="3">
        <v>6475</v>
      </c>
      <c r="E174" s="3">
        <v>6471</v>
      </c>
      <c r="F174" s="3">
        <v>38832</v>
      </c>
      <c r="G174" s="3">
        <v>8319</v>
      </c>
      <c r="H174" s="3">
        <v>27.474599999999999</v>
      </c>
      <c r="I174" s="30">
        <v>422.89733999999999</v>
      </c>
      <c r="J174" s="30">
        <v>422.89699330000002</v>
      </c>
      <c r="K174" s="30">
        <v>3.5E-4</v>
      </c>
      <c r="L174" s="3">
        <v>3</v>
      </c>
      <c r="M174" s="3">
        <v>3</v>
      </c>
      <c r="N174" s="10">
        <f t="shared" si="14"/>
        <v>1</v>
      </c>
      <c r="O174" s="35">
        <v>3</v>
      </c>
      <c r="P174" s="17"/>
      <c r="Q174" s="40">
        <v>1266.6728700000001</v>
      </c>
      <c r="R174" s="40">
        <v>422.89580999999998</v>
      </c>
      <c r="S174" s="18">
        <f t="shared" si="15"/>
        <v>3.6179124120489012</v>
      </c>
      <c r="T174" s="18">
        <f t="shared" si="16"/>
        <v>2.7980887302631934</v>
      </c>
      <c r="U174" s="18">
        <f t="shared" si="17"/>
        <v>1.6316075584197995</v>
      </c>
      <c r="V174" s="30">
        <v>422.8965</v>
      </c>
      <c r="W174" s="3" t="s">
        <v>47</v>
      </c>
      <c r="X174" s="3" t="s">
        <v>47</v>
      </c>
      <c r="Y174" s="3" t="s">
        <v>47</v>
      </c>
      <c r="Z174" s="3" t="s">
        <v>47</v>
      </c>
      <c r="AA174" s="3" t="s">
        <v>48</v>
      </c>
      <c r="AB174" s="12" t="s">
        <v>47</v>
      </c>
      <c r="AC174" s="3" t="s">
        <v>47</v>
      </c>
      <c r="AD174" s="3" t="s">
        <v>47</v>
      </c>
      <c r="AE174" s="3" t="s">
        <v>47</v>
      </c>
      <c r="AF174" s="3" t="s">
        <v>47</v>
      </c>
      <c r="AG174" s="3" t="s">
        <v>47</v>
      </c>
      <c r="AH174" s="3" t="s">
        <v>47</v>
      </c>
      <c r="AI174" s="3" t="s">
        <v>48</v>
      </c>
      <c r="AJ174" s="3" t="s">
        <v>47</v>
      </c>
      <c r="AK174" s="3" t="s">
        <v>65</v>
      </c>
      <c r="AL174" s="3" t="s">
        <v>47</v>
      </c>
      <c r="AO174" s="3" t="s">
        <v>47</v>
      </c>
      <c r="AP174" s="3" t="s">
        <v>47</v>
      </c>
      <c r="AQ174" s="3" t="s">
        <v>47</v>
      </c>
      <c r="AR174" s="3" t="s">
        <v>47</v>
      </c>
      <c r="AU174" s="3">
        <v>1</v>
      </c>
      <c r="AV174" s="3">
        <v>17</v>
      </c>
      <c r="AW174" s="3">
        <v>2</v>
      </c>
      <c r="AX174" s="3">
        <v>16</v>
      </c>
      <c r="AY174" s="3">
        <v>94.12</v>
      </c>
      <c r="AZ174" s="6" t="str">
        <f t="shared" si="18"/>
        <v>1849.2</v>
      </c>
      <c r="BC174" s="12" t="s">
        <v>4995</v>
      </c>
      <c r="BD174" s="12" t="s">
        <v>243</v>
      </c>
      <c r="BG174" s="12" t="s">
        <v>4996</v>
      </c>
      <c r="BH174" s="12" t="s">
        <v>4995</v>
      </c>
      <c r="BJ174" s="12">
        <f t="shared" si="19"/>
        <v>0</v>
      </c>
      <c r="BK174" s="12">
        <f t="shared" si="20"/>
        <v>0</v>
      </c>
      <c r="CG174" s="3" t="s">
        <v>20256</v>
      </c>
      <c r="CM174" s="3" t="s">
        <v>5967</v>
      </c>
      <c r="CQ174" s="3" t="str">
        <f>CONCATENATE(baseURL!$A$1,baseURL!$B$1,baseURL!$C$1,".",C174,".",L174,".pkl&amp;seq=",BC174,"&amp;varMods=Methyl-K")</f>
        <v>http://proteomics.broadinstitute.org/millscripts/viewfeed.pl?side=xl&amp;cycle=1&amp;fixedMods=iaaC&amp;file=msdataSM/iPRG2012_nd/cpick_in/iPRG2012_nd.1849.2.3.pkl&amp;seq=FPkAEFAEVSK&amp;varMods=Methyl-K</v>
      </c>
    </row>
    <row r="175" spans="1:98" x14ac:dyDescent="0.2">
      <c r="A175" s="3">
        <v>609</v>
      </c>
      <c r="B175" s="2" t="s">
        <v>6070</v>
      </c>
      <c r="C175" s="2" t="s">
        <v>6071</v>
      </c>
      <c r="D175" s="3">
        <v>6548</v>
      </c>
      <c r="E175" s="3">
        <v>6544</v>
      </c>
      <c r="F175" s="3">
        <v>39063</v>
      </c>
      <c r="G175" s="3">
        <v>8403</v>
      </c>
      <c r="H175" s="3">
        <v>27.732700000000001</v>
      </c>
      <c r="I175" s="30">
        <v>422.89765</v>
      </c>
      <c r="J175" s="30">
        <v>422.8970746</v>
      </c>
      <c r="K175" s="30">
        <v>5.8E-4</v>
      </c>
      <c r="L175" s="3">
        <v>3</v>
      </c>
      <c r="M175" s="3">
        <v>3</v>
      </c>
      <c r="N175" s="10">
        <f t="shared" si="14"/>
        <v>1</v>
      </c>
      <c r="O175" s="35">
        <v>3</v>
      </c>
      <c r="P175" s="17"/>
      <c r="Q175" s="40">
        <v>1266.6728700000001</v>
      </c>
      <c r="R175" s="40">
        <v>422.89580999999998</v>
      </c>
      <c r="S175" s="18">
        <f t="shared" si="15"/>
        <v>4.3509534890298562</v>
      </c>
      <c r="T175" s="18">
        <f t="shared" si="16"/>
        <v>2.9903346642596453</v>
      </c>
      <c r="U175" s="18">
        <f t="shared" si="17"/>
        <v>2.5774670125801014</v>
      </c>
      <c r="V175" s="30">
        <v>422.89690000000002</v>
      </c>
      <c r="W175" s="3" t="s">
        <v>47</v>
      </c>
      <c r="X175" s="3" t="s">
        <v>47</v>
      </c>
      <c r="Y175" s="3" t="s">
        <v>47</v>
      </c>
      <c r="Z175" s="3" t="s">
        <v>47</v>
      </c>
      <c r="AA175" s="3" t="s">
        <v>48</v>
      </c>
      <c r="AB175" s="12" t="s">
        <v>47</v>
      </c>
      <c r="AC175" s="3" t="s">
        <v>47</v>
      </c>
      <c r="AD175" s="3" t="s">
        <v>47</v>
      </c>
      <c r="AE175" s="3" t="s">
        <v>47</v>
      </c>
      <c r="AF175" s="3" t="s">
        <v>47</v>
      </c>
      <c r="AG175" s="3" t="s">
        <v>47</v>
      </c>
      <c r="AH175" s="3" t="s">
        <v>47</v>
      </c>
      <c r="AI175" s="3" t="s">
        <v>48</v>
      </c>
      <c r="AJ175" s="3" t="s">
        <v>47</v>
      </c>
      <c r="AK175" s="3" t="s">
        <v>52</v>
      </c>
      <c r="AL175" s="3" t="s">
        <v>47</v>
      </c>
      <c r="AO175" s="3" t="s">
        <v>47</v>
      </c>
      <c r="AP175" s="3" t="s">
        <v>47</v>
      </c>
      <c r="AQ175" s="3" t="s">
        <v>47</v>
      </c>
      <c r="AR175" s="3" t="s">
        <v>47</v>
      </c>
      <c r="AT175" s="3" t="s">
        <v>47</v>
      </c>
      <c r="AU175" s="3">
        <v>0</v>
      </c>
      <c r="AV175" s="3">
        <v>18</v>
      </c>
      <c r="AW175" s="3">
        <v>2</v>
      </c>
      <c r="AX175" s="3">
        <v>16</v>
      </c>
      <c r="AY175" s="3">
        <v>88.89</v>
      </c>
      <c r="AZ175" s="6" t="str">
        <f t="shared" si="18"/>
        <v>1860.2</v>
      </c>
      <c r="BC175" s="12" t="s">
        <v>4995</v>
      </c>
      <c r="BD175" s="12" t="s">
        <v>243</v>
      </c>
      <c r="BG175" s="12" t="s">
        <v>4996</v>
      </c>
      <c r="BH175" s="12" t="s">
        <v>4995</v>
      </c>
      <c r="BJ175" s="12">
        <f t="shared" si="19"/>
        <v>0</v>
      </c>
      <c r="BK175" s="12">
        <f t="shared" si="20"/>
        <v>0</v>
      </c>
      <c r="CD175" s="3" t="s">
        <v>5967</v>
      </c>
      <c r="CM175" s="3" t="s">
        <v>5967</v>
      </c>
      <c r="CQ175" s="3" t="str">
        <f>CONCATENATE(baseURL!$A$1,baseURL!$B$1,baseURL!$C$1,".",C175,".",L175,".pkl&amp;seq=",BC175,"&amp;varMods=Methyl-K")</f>
        <v>http://proteomics.broadinstitute.org/millscripts/viewfeed.pl?side=xl&amp;cycle=1&amp;fixedMods=iaaC&amp;file=msdataSM/iPRG2012_nd/cpick_in/iPRG2012_nd.1860.2.3.pkl&amp;seq=FPkAEFAEVSK&amp;varMods=Methyl-K</v>
      </c>
    </row>
    <row r="176" spans="1:98" x14ac:dyDescent="0.2">
      <c r="A176" s="3">
        <v>611</v>
      </c>
      <c r="B176" s="2" t="s">
        <v>6160</v>
      </c>
      <c r="C176" s="2" t="s">
        <v>6152</v>
      </c>
      <c r="D176" s="3">
        <v>6629</v>
      </c>
      <c r="E176" s="3">
        <v>6625</v>
      </c>
      <c r="F176" s="3">
        <v>39294</v>
      </c>
      <c r="G176" s="3">
        <v>8495</v>
      </c>
      <c r="H176" s="3">
        <v>27.994299999999999</v>
      </c>
      <c r="I176" s="30">
        <v>422.89722999999998</v>
      </c>
      <c r="J176" s="30">
        <v>422.89694350000002</v>
      </c>
      <c r="K176" s="30">
        <v>2.9E-4</v>
      </c>
      <c r="L176" s="3">
        <v>3</v>
      </c>
      <c r="M176" s="3">
        <v>3</v>
      </c>
      <c r="N176" s="10">
        <f t="shared" si="14"/>
        <v>1</v>
      </c>
      <c r="O176" s="35">
        <v>3</v>
      </c>
      <c r="P176" s="17"/>
      <c r="Q176" s="40">
        <v>1266.6728700000001</v>
      </c>
      <c r="R176" s="40">
        <v>422.89580999999998</v>
      </c>
      <c r="S176" s="18">
        <f t="shared" si="15"/>
        <v>3.3578010621480976</v>
      </c>
      <c r="T176" s="18">
        <f t="shared" si="16"/>
        <v>2.6803292282257467</v>
      </c>
      <c r="U176" s="18">
        <f t="shared" si="17"/>
        <v>1.6316075584197995</v>
      </c>
      <c r="V176" s="30">
        <v>422.8965</v>
      </c>
      <c r="W176" s="3" t="s">
        <v>47</v>
      </c>
      <c r="X176" s="3" t="s">
        <v>47</v>
      </c>
      <c r="Y176" s="3" t="s">
        <v>47</v>
      </c>
      <c r="Z176" s="3" t="s">
        <v>47</v>
      </c>
      <c r="AA176" s="3" t="s">
        <v>47</v>
      </c>
      <c r="AB176" s="12" t="s">
        <v>47</v>
      </c>
      <c r="AC176" s="3" t="s">
        <v>47</v>
      </c>
      <c r="AD176" s="3" t="s">
        <v>47</v>
      </c>
      <c r="AE176" s="3" t="s">
        <v>47</v>
      </c>
      <c r="AF176" s="3" t="s">
        <v>47</v>
      </c>
      <c r="AG176" s="3" t="s">
        <v>47</v>
      </c>
      <c r="AH176" s="3" t="s">
        <v>47</v>
      </c>
      <c r="AI176" s="3" t="s">
        <v>48</v>
      </c>
      <c r="AJ176" s="3" t="s">
        <v>47</v>
      </c>
      <c r="AK176" s="3" t="s">
        <v>52</v>
      </c>
      <c r="AL176" s="3" t="s">
        <v>47</v>
      </c>
      <c r="AO176" s="3" t="s">
        <v>47</v>
      </c>
      <c r="AP176" s="3" t="s">
        <v>47</v>
      </c>
      <c r="AQ176" s="3" t="s">
        <v>47</v>
      </c>
      <c r="AR176" s="3" t="s">
        <v>48</v>
      </c>
      <c r="AU176" s="3">
        <v>0</v>
      </c>
      <c r="AV176" s="3">
        <v>17</v>
      </c>
      <c r="AW176" s="3">
        <v>3</v>
      </c>
      <c r="AX176" s="3">
        <v>14</v>
      </c>
      <c r="AY176" s="3">
        <v>82.35</v>
      </c>
      <c r="AZ176" s="6" t="str">
        <f t="shared" si="18"/>
        <v>1871.2</v>
      </c>
      <c r="BC176" s="12" t="s">
        <v>4995</v>
      </c>
      <c r="BD176" s="12" t="s">
        <v>243</v>
      </c>
      <c r="BG176" s="12" t="s">
        <v>4996</v>
      </c>
      <c r="BH176" s="12" t="s">
        <v>4995</v>
      </c>
      <c r="BJ176" s="12">
        <f t="shared" si="19"/>
        <v>0</v>
      </c>
      <c r="BK176" s="12">
        <f t="shared" si="20"/>
        <v>0</v>
      </c>
      <c r="BU176" s="3" t="s">
        <v>5968</v>
      </c>
      <c r="CD176" s="3" t="s">
        <v>5967</v>
      </c>
      <c r="CM176" s="3" t="s">
        <v>5967</v>
      </c>
      <c r="CQ176" s="3" t="str">
        <f>CONCATENATE(baseURL!$A$1,baseURL!$B$1,baseURL!$C$1,".",C176,".",L176,".pkl&amp;seq=",BC176,"&amp;varMods=Methyl-K")</f>
        <v>http://proteomics.broadinstitute.org/millscripts/viewfeed.pl?side=xl&amp;cycle=1&amp;fixedMods=iaaC&amp;file=msdataSM/iPRG2012_nd/cpick_in/iPRG2012_nd.1871.2.3.pkl&amp;seq=FPkAEFAEVSK&amp;varMods=Methyl-K</v>
      </c>
    </row>
    <row r="177" spans="1:95" x14ac:dyDescent="0.2">
      <c r="A177" s="3">
        <v>1852</v>
      </c>
      <c r="B177" s="2" t="s">
        <v>5964</v>
      </c>
      <c r="C177" s="2" t="s">
        <v>5965</v>
      </c>
      <c r="D177" s="3">
        <v>6456</v>
      </c>
      <c r="E177" s="3">
        <v>6452</v>
      </c>
      <c r="F177" s="3">
        <v>38791</v>
      </c>
      <c r="G177" s="3">
        <v>8298</v>
      </c>
      <c r="H177" s="3">
        <v>27.425599999999999</v>
      </c>
      <c r="I177" s="30">
        <v>427.56666999999999</v>
      </c>
      <c r="J177" s="30">
        <v>427.56713200000002</v>
      </c>
      <c r="K177" s="30">
        <v>-4.6000000000000001E-4</v>
      </c>
      <c r="L177" s="3">
        <v>3</v>
      </c>
      <c r="M177" s="3">
        <v>3</v>
      </c>
      <c r="N177" s="10">
        <f t="shared" si="14"/>
        <v>1</v>
      </c>
      <c r="O177" s="35">
        <v>3</v>
      </c>
      <c r="P177" s="17"/>
      <c r="Q177" s="40">
        <v>1280.6885199999999</v>
      </c>
      <c r="R177" s="40">
        <v>427.56769000000003</v>
      </c>
      <c r="S177" s="18">
        <f t="shared" si="15"/>
        <v>-2.3855871804521636</v>
      </c>
      <c r="T177" s="18">
        <f t="shared" si="16"/>
        <v>-1.3050565163431103</v>
      </c>
      <c r="U177" s="18">
        <f t="shared" si="17"/>
        <v>-1.8476606594193419</v>
      </c>
      <c r="V177" s="30">
        <v>427.56689999999998</v>
      </c>
      <c r="W177" s="3" t="s">
        <v>47</v>
      </c>
      <c r="X177" s="3" t="s">
        <v>65</v>
      </c>
      <c r="Y177" s="3" t="s">
        <v>47</v>
      </c>
      <c r="Z177" s="3" t="s">
        <v>47</v>
      </c>
      <c r="AA177" s="3" t="s">
        <v>47</v>
      </c>
      <c r="AB177" s="12" t="s">
        <v>47</v>
      </c>
      <c r="AC177" s="3" t="s">
        <v>47</v>
      </c>
      <c r="AD177" s="3" t="s">
        <v>47</v>
      </c>
      <c r="AE177" s="3" t="s">
        <v>47</v>
      </c>
      <c r="AF177" s="3" t="s">
        <v>47</v>
      </c>
      <c r="AG177" s="3" t="s">
        <v>47</v>
      </c>
      <c r="AK177" s="3" t="s">
        <v>47</v>
      </c>
      <c r="AL177" s="3" t="s">
        <v>48</v>
      </c>
      <c r="AN177" s="3" t="s">
        <v>48</v>
      </c>
      <c r="AO177" s="3" t="s">
        <v>47</v>
      </c>
      <c r="AP177" s="3" t="s">
        <v>48</v>
      </c>
      <c r="AU177" s="3">
        <v>1</v>
      </c>
      <c r="AV177" s="3">
        <v>12</v>
      </c>
      <c r="AW177" s="3">
        <v>3</v>
      </c>
      <c r="AX177" s="3">
        <v>9</v>
      </c>
      <c r="AY177" s="3">
        <v>75</v>
      </c>
      <c r="AZ177" s="6" t="str">
        <f t="shared" si="18"/>
        <v>1847.3</v>
      </c>
      <c r="BC177" s="12" t="s">
        <v>4995</v>
      </c>
      <c r="BD177" s="12" t="s">
        <v>258</v>
      </c>
      <c r="BG177" s="12" t="s">
        <v>4996</v>
      </c>
      <c r="BH177" s="12" t="s">
        <v>4995</v>
      </c>
      <c r="BJ177" s="12">
        <f t="shared" si="19"/>
        <v>0</v>
      </c>
      <c r="BK177" s="12">
        <f t="shared" si="20"/>
        <v>0</v>
      </c>
      <c r="BT177" s="3" t="s">
        <v>5966</v>
      </c>
      <c r="BU177" s="3" t="s">
        <v>5967</v>
      </c>
      <c r="BW177" s="3" t="s">
        <v>5968</v>
      </c>
      <c r="CK177" s="3" t="s">
        <v>5968</v>
      </c>
      <c r="CQ177" s="3" t="str">
        <f>CONCATENATE(baseURL!$A$1,baseURL!$B$1,baseURL!$C$1,".",C177,".",L177,".pkl&amp;seq=",BC177,"&amp;varMods=Dimethyl-K")</f>
        <v>http://proteomics.broadinstitute.org/millscripts/viewfeed.pl?side=xl&amp;cycle=1&amp;fixedMods=iaaC&amp;file=msdataSM/iPRG2012_nd/cpick_in/iPRG2012_nd.1847.3.3.pkl&amp;seq=FPkAEFAEVSK&amp;varMods=Dimethyl-K</v>
      </c>
    </row>
    <row r="178" spans="1:95" x14ac:dyDescent="0.2">
      <c r="A178" s="3">
        <v>1853</v>
      </c>
      <c r="B178" s="2" t="s">
        <v>6224</v>
      </c>
      <c r="C178" s="2" t="s">
        <v>6220</v>
      </c>
      <c r="D178" s="3">
        <v>6697</v>
      </c>
      <c r="E178" s="3">
        <v>6693</v>
      </c>
      <c r="F178" s="3">
        <v>39484</v>
      </c>
      <c r="G178" s="3">
        <v>8572</v>
      </c>
      <c r="H178" s="3">
        <v>28.210999999999999</v>
      </c>
      <c r="I178" s="30">
        <v>427.56914</v>
      </c>
      <c r="J178" s="30">
        <v>427.56893120000001</v>
      </c>
      <c r="K178" s="30">
        <v>2.1000000000000001E-4</v>
      </c>
      <c r="L178" s="3">
        <v>3</v>
      </c>
      <c r="M178" s="3">
        <v>3</v>
      </c>
      <c r="N178" s="10">
        <f t="shared" si="14"/>
        <v>1</v>
      </c>
      <c r="O178" s="35">
        <v>3</v>
      </c>
      <c r="P178" s="17"/>
      <c r="Q178" s="40">
        <v>1280.6885199999999</v>
      </c>
      <c r="R178" s="40">
        <v>427.56769000000003</v>
      </c>
      <c r="S178" s="18">
        <f t="shared" si="15"/>
        <v>3.3912758935949547</v>
      </c>
      <c r="T178" s="18">
        <f t="shared" si="16"/>
        <v>2.9029321649194086</v>
      </c>
      <c r="U178" s="18">
        <f t="shared" si="17"/>
        <v>1.8944368783910361</v>
      </c>
      <c r="V178" s="30">
        <v>427.56849999999997</v>
      </c>
      <c r="W178" s="3" t="s">
        <v>47</v>
      </c>
      <c r="X178" s="3" t="s">
        <v>65</v>
      </c>
      <c r="Y178" s="3" t="s">
        <v>47</v>
      </c>
      <c r="Z178" s="3" t="s">
        <v>47</v>
      </c>
      <c r="AA178" s="3" t="s">
        <v>47</v>
      </c>
      <c r="AB178" s="12" t="s">
        <v>47</v>
      </c>
      <c r="AC178" s="3" t="s">
        <v>47</v>
      </c>
      <c r="AD178" s="3" t="s">
        <v>47</v>
      </c>
      <c r="AE178" s="3" t="s">
        <v>47</v>
      </c>
      <c r="AF178" s="3" t="s">
        <v>47</v>
      </c>
      <c r="AG178" s="3" t="s">
        <v>47</v>
      </c>
      <c r="AJ178" s="3" t="s">
        <v>47</v>
      </c>
      <c r="AK178" s="3" t="s">
        <v>47</v>
      </c>
      <c r="AL178" s="3" t="s">
        <v>48</v>
      </c>
      <c r="AO178" s="3" t="s">
        <v>47</v>
      </c>
      <c r="AP178" s="3" t="s">
        <v>48</v>
      </c>
      <c r="AU178" s="3">
        <v>1</v>
      </c>
      <c r="AV178" s="3">
        <v>13</v>
      </c>
      <c r="AW178" s="3">
        <v>3</v>
      </c>
      <c r="AX178" s="3">
        <v>10</v>
      </c>
      <c r="AY178" s="3">
        <v>76.92</v>
      </c>
      <c r="AZ178" s="6" t="str">
        <f t="shared" si="18"/>
        <v>1880.3</v>
      </c>
      <c r="BC178" s="12" t="s">
        <v>4995</v>
      </c>
      <c r="BD178" s="12" t="s">
        <v>258</v>
      </c>
      <c r="BG178" s="12" t="s">
        <v>4996</v>
      </c>
      <c r="BH178" s="12" t="s">
        <v>4995</v>
      </c>
      <c r="BJ178" s="12">
        <f t="shared" si="19"/>
        <v>0</v>
      </c>
      <c r="BK178" s="12">
        <f t="shared" si="20"/>
        <v>0</v>
      </c>
      <c r="BT178" s="3" t="s">
        <v>5966</v>
      </c>
      <c r="BU178" s="3" t="s">
        <v>5967</v>
      </c>
      <c r="BW178" s="3" t="s">
        <v>5968</v>
      </c>
      <c r="CK178" s="3" t="s">
        <v>5968</v>
      </c>
      <c r="CQ178" s="3" t="str">
        <f>CONCATENATE(baseURL!$A$1,baseURL!$B$1,baseURL!$C$1,".",C178,".",L178,".pkl&amp;seq=",BC178,"&amp;varMods=Dimethyl-K")</f>
        <v>http://proteomics.broadinstitute.org/millscripts/viewfeed.pl?side=xl&amp;cycle=1&amp;fixedMods=iaaC&amp;file=msdataSM/iPRG2012_nd/cpick_in/iPRG2012_nd.1880.3.3.pkl&amp;seq=FPkAEFAEVSK&amp;varMods=Dimethyl-K</v>
      </c>
    </row>
    <row r="179" spans="1:95" x14ac:dyDescent="0.2">
      <c r="A179" s="3">
        <v>1846</v>
      </c>
      <c r="B179" s="2" t="s">
        <v>5987</v>
      </c>
      <c r="C179" s="2" t="s">
        <v>5980</v>
      </c>
      <c r="D179" s="3">
        <v>6476</v>
      </c>
      <c r="E179" s="3">
        <v>6472</v>
      </c>
      <c r="F179" s="3">
        <v>38833</v>
      </c>
      <c r="G179" s="3">
        <v>8320</v>
      </c>
      <c r="H179" s="3">
        <v>27.477900000000002</v>
      </c>
      <c r="I179" s="30">
        <v>432.24133999999998</v>
      </c>
      <c r="J179" s="30">
        <v>432.24062739999999</v>
      </c>
      <c r="K179" s="30">
        <v>7.1000000000000002E-4</v>
      </c>
      <c r="L179" s="3">
        <v>3</v>
      </c>
      <c r="M179" s="3">
        <v>3</v>
      </c>
      <c r="N179" s="10">
        <f t="shared" si="14"/>
        <v>1</v>
      </c>
      <c r="O179" s="35">
        <v>3</v>
      </c>
      <c r="P179" s="17"/>
      <c r="Q179" s="40">
        <v>1294.70417</v>
      </c>
      <c r="R179" s="42">
        <v>432.23957000000001</v>
      </c>
      <c r="S179" s="18">
        <f t="shared" si="15"/>
        <v>4.094951325175912</v>
      </c>
      <c r="T179" s="18">
        <f t="shared" si="16"/>
        <v>2.4463285487240904</v>
      </c>
      <c r="U179" s="18">
        <f t="shared" si="17"/>
        <v>1.457525047975174</v>
      </c>
      <c r="V179" s="30">
        <v>432.24020000000002</v>
      </c>
      <c r="W179" s="3" t="s">
        <v>47</v>
      </c>
      <c r="Y179" s="3" t="s">
        <v>47</v>
      </c>
      <c r="Z179" s="3" t="s">
        <v>47</v>
      </c>
      <c r="AA179" s="3" t="s">
        <v>47</v>
      </c>
      <c r="AB179" s="12" t="s">
        <v>52</v>
      </c>
      <c r="AC179" s="3" t="s">
        <v>47</v>
      </c>
      <c r="AD179" s="3" t="s">
        <v>47</v>
      </c>
      <c r="AE179" s="3" t="s">
        <v>47</v>
      </c>
      <c r="AG179" s="3" t="s">
        <v>47</v>
      </c>
      <c r="AI179" s="3" t="s">
        <v>48</v>
      </c>
      <c r="AJ179" s="3" t="s">
        <v>47</v>
      </c>
      <c r="AK179" s="3" t="s">
        <v>47</v>
      </c>
      <c r="AL179" s="3" t="s">
        <v>48</v>
      </c>
      <c r="AO179" s="3" t="s">
        <v>47</v>
      </c>
      <c r="AP179" s="3" t="s">
        <v>48</v>
      </c>
      <c r="AU179" s="3">
        <v>0</v>
      </c>
      <c r="AV179" s="3">
        <v>11</v>
      </c>
      <c r="AW179" s="3">
        <v>2</v>
      </c>
      <c r="AX179" s="3">
        <v>10</v>
      </c>
      <c r="AY179" s="3">
        <v>90.91</v>
      </c>
      <c r="AZ179" s="6" t="str">
        <f t="shared" si="18"/>
        <v>1849.3</v>
      </c>
      <c r="BC179" s="12" t="s">
        <v>4995</v>
      </c>
      <c r="BD179" s="12" t="s">
        <v>229</v>
      </c>
      <c r="BG179" s="12" t="s">
        <v>4996</v>
      </c>
      <c r="BH179" s="12" t="s">
        <v>4995</v>
      </c>
      <c r="BJ179" s="12">
        <f t="shared" si="19"/>
        <v>0</v>
      </c>
      <c r="BK179" s="12">
        <f t="shared" si="20"/>
        <v>0</v>
      </c>
      <c r="BU179" s="3" t="s">
        <v>5967</v>
      </c>
      <c r="CQ179" s="3" t="str">
        <f>CONCATENATE(baseURL!$A$1,baseURL!$B$1,baseURL!$C$1,".",C179,".",L179,".pkl&amp;seq=",BC179,"&amp;varMods=Trimethyl-K")</f>
        <v>http://proteomics.broadinstitute.org/millscripts/viewfeed.pl?side=xl&amp;cycle=1&amp;fixedMods=iaaC&amp;file=msdataSM/iPRG2012_nd/cpick_in/iPRG2012_nd.1849.3.3.pkl&amp;seq=FPkAEFAEVSK&amp;varMods=Trimethyl-K</v>
      </c>
    </row>
    <row r="180" spans="1:95" x14ac:dyDescent="0.2">
      <c r="A180" s="3">
        <v>1870</v>
      </c>
      <c r="B180" s="2" t="s">
        <v>6072</v>
      </c>
      <c r="C180" s="2" t="s">
        <v>6073</v>
      </c>
      <c r="D180" s="3">
        <v>6549</v>
      </c>
      <c r="E180" s="3">
        <v>6545</v>
      </c>
      <c r="F180" s="3">
        <v>39064</v>
      </c>
      <c r="G180" s="3">
        <v>8404</v>
      </c>
      <c r="H180" s="3">
        <v>27.734400000000001</v>
      </c>
      <c r="I180" s="30">
        <v>432.24117999999999</v>
      </c>
      <c r="J180" s="30">
        <v>432.24062679999997</v>
      </c>
      <c r="K180" s="30">
        <v>5.5000000000000003E-4</v>
      </c>
      <c r="L180" s="3">
        <v>3</v>
      </c>
      <c r="M180" s="3">
        <v>3</v>
      </c>
      <c r="N180" s="10">
        <f t="shared" si="14"/>
        <v>1</v>
      </c>
      <c r="O180" s="35">
        <v>3</v>
      </c>
      <c r="P180" s="17"/>
      <c r="Q180" s="40">
        <v>1294.70417</v>
      </c>
      <c r="R180" s="42">
        <v>432.23957000000001</v>
      </c>
      <c r="S180" s="18">
        <f t="shared" si="15"/>
        <v>3.7247862336412734</v>
      </c>
      <c r="T180" s="18">
        <f t="shared" si="16"/>
        <v>2.4449404295816839</v>
      </c>
      <c r="U180" s="18">
        <f t="shared" si="17"/>
        <v>1.457525047975174</v>
      </c>
      <c r="V180" s="30">
        <v>432.24020000000002</v>
      </c>
      <c r="W180" s="3" t="s">
        <v>47</v>
      </c>
      <c r="X180" s="3" t="s">
        <v>47</v>
      </c>
      <c r="Y180" s="3" t="s">
        <v>47</v>
      </c>
      <c r="Z180" s="3" t="s">
        <v>47</v>
      </c>
      <c r="AA180" s="3" t="s">
        <v>48</v>
      </c>
      <c r="AB180" s="12" t="s">
        <v>47</v>
      </c>
      <c r="AC180" s="3" t="s">
        <v>47</v>
      </c>
      <c r="AD180" s="3" t="s">
        <v>47</v>
      </c>
      <c r="AE180" s="3" t="s">
        <v>47</v>
      </c>
      <c r="AG180" s="3" t="s">
        <v>47</v>
      </c>
      <c r="AI180" s="3" t="s">
        <v>48</v>
      </c>
      <c r="AJ180" s="3" t="s">
        <v>47</v>
      </c>
      <c r="AK180" s="3" t="s">
        <v>47</v>
      </c>
      <c r="AL180" s="3" t="s">
        <v>47</v>
      </c>
      <c r="AM180" s="3" t="s">
        <v>47</v>
      </c>
      <c r="AO180" s="3" t="s">
        <v>47</v>
      </c>
      <c r="AP180" s="3" t="s">
        <v>47</v>
      </c>
      <c r="AS180" s="3" t="s">
        <v>48</v>
      </c>
      <c r="AU180" s="3">
        <v>0</v>
      </c>
      <c r="AV180" s="3">
        <v>15</v>
      </c>
      <c r="AW180" s="3">
        <v>1</v>
      </c>
      <c r="AX180" s="3">
        <v>15</v>
      </c>
      <c r="AY180" s="3">
        <v>100</v>
      </c>
      <c r="AZ180" s="6" t="str">
        <f t="shared" si="18"/>
        <v>1860.3</v>
      </c>
      <c r="BC180" s="12" t="s">
        <v>4995</v>
      </c>
      <c r="BD180" s="12" t="s">
        <v>229</v>
      </c>
      <c r="BG180" s="12" t="s">
        <v>4996</v>
      </c>
      <c r="BH180" s="12" t="s">
        <v>4995</v>
      </c>
      <c r="BJ180" s="12">
        <f t="shared" si="19"/>
        <v>0</v>
      </c>
      <c r="BK180" s="12">
        <f t="shared" si="20"/>
        <v>0</v>
      </c>
      <c r="CQ180" s="3" t="str">
        <f>CONCATENATE(baseURL!$A$1,baseURL!$B$1,baseURL!$C$1,".",C180,".",L180,".pkl&amp;seq=",BC180,"&amp;varMods=Trimethyl-K")</f>
        <v>http://proteomics.broadinstitute.org/millscripts/viewfeed.pl?side=xl&amp;cycle=1&amp;fixedMods=iaaC&amp;file=msdataSM/iPRG2012_nd/cpick_in/iPRG2012_nd.1860.3.3.pkl&amp;seq=FPkAEFAEVSK&amp;varMods=Trimethyl-K</v>
      </c>
    </row>
    <row r="181" spans="1:95" x14ac:dyDescent="0.2">
      <c r="A181" s="3">
        <v>1813</v>
      </c>
      <c r="B181" s="2" t="s">
        <v>6161</v>
      </c>
      <c r="C181" s="2" t="s">
        <v>6162</v>
      </c>
      <c r="D181" s="3">
        <v>6630</v>
      </c>
      <c r="E181" s="3">
        <v>6626</v>
      </c>
      <c r="F181" s="3">
        <v>39295</v>
      </c>
      <c r="G181" s="3">
        <v>8496</v>
      </c>
      <c r="H181" s="3">
        <v>27.995999999999999</v>
      </c>
      <c r="I181" s="30">
        <v>432.24092999999999</v>
      </c>
      <c r="J181" s="30">
        <v>432.2403984</v>
      </c>
      <c r="K181" s="30">
        <v>5.2999999999999998E-4</v>
      </c>
      <c r="L181" s="3">
        <v>3</v>
      </c>
      <c r="M181" s="3">
        <v>3</v>
      </c>
      <c r="N181" s="10">
        <f t="shared" si="14"/>
        <v>1</v>
      </c>
      <c r="O181" s="35">
        <v>3</v>
      </c>
      <c r="P181" s="17"/>
      <c r="Q181" s="40">
        <v>1294.70417</v>
      </c>
      <c r="R181" s="42">
        <v>432.23957000000001</v>
      </c>
      <c r="S181" s="18">
        <f t="shared" si="15"/>
        <v>3.1464032781101814</v>
      </c>
      <c r="T181" s="18">
        <f t="shared" si="16"/>
        <v>1.9165297614676051</v>
      </c>
      <c r="U181" s="18">
        <f t="shared" si="17"/>
        <v>1.457525047975174</v>
      </c>
      <c r="V181" s="30">
        <v>432.24020000000002</v>
      </c>
      <c r="W181" s="3" t="s">
        <v>47</v>
      </c>
      <c r="Z181" s="3" t="s">
        <v>47</v>
      </c>
      <c r="AA181" s="3" t="s">
        <v>47</v>
      </c>
      <c r="AC181" s="3" t="s">
        <v>47</v>
      </c>
      <c r="AD181" s="3" t="s">
        <v>47</v>
      </c>
      <c r="AE181" s="3" t="s">
        <v>47</v>
      </c>
      <c r="AG181" s="3" t="s">
        <v>47</v>
      </c>
      <c r="AI181" s="3" t="s">
        <v>48</v>
      </c>
      <c r="AJ181" s="3" t="s">
        <v>47</v>
      </c>
      <c r="AL181" s="3" t="s">
        <v>48</v>
      </c>
      <c r="AO181" s="3" t="s">
        <v>48</v>
      </c>
      <c r="AP181" s="3" t="s">
        <v>48</v>
      </c>
      <c r="AU181" s="3">
        <v>0</v>
      </c>
      <c r="AV181" s="3">
        <v>8</v>
      </c>
      <c r="AW181" s="3">
        <v>1</v>
      </c>
      <c r="AX181" s="3">
        <v>8</v>
      </c>
      <c r="AY181" s="3">
        <v>100</v>
      </c>
      <c r="AZ181" s="6" t="str">
        <f t="shared" si="18"/>
        <v>1871.3</v>
      </c>
      <c r="BC181" s="12" t="s">
        <v>4995</v>
      </c>
      <c r="BD181" s="12" t="s">
        <v>229</v>
      </c>
      <c r="BG181" s="12" t="s">
        <v>4996</v>
      </c>
      <c r="BH181" s="12" t="s">
        <v>4995</v>
      </c>
      <c r="BJ181" s="12">
        <f t="shared" si="19"/>
        <v>0</v>
      </c>
      <c r="BK181" s="12">
        <f t="shared" si="20"/>
        <v>0</v>
      </c>
      <c r="CQ181" s="3" t="str">
        <f>CONCATENATE(baseURL!$A$1,baseURL!$B$1,baseURL!$C$1,".",C181,".",L181,".pkl&amp;seq=",BC181,"&amp;varMods=Trimethyl-K")</f>
        <v>http://proteomics.broadinstitute.org/millscripts/viewfeed.pl?side=xl&amp;cycle=1&amp;fixedMods=iaaC&amp;file=msdataSM/iPRG2012_nd/cpick_in/iPRG2012_nd.1871.3.3.pkl&amp;seq=FPkAEFAEVSK&amp;varMods=Trimethyl-K</v>
      </c>
    </row>
    <row r="182" spans="1:95" x14ac:dyDescent="0.2">
      <c r="A182" s="3">
        <v>282</v>
      </c>
      <c r="B182" s="2" t="s">
        <v>15380</v>
      </c>
      <c r="C182" s="2" t="s">
        <v>15381</v>
      </c>
      <c r="D182" s="3">
        <v>15258</v>
      </c>
      <c r="E182" s="3">
        <v>15242</v>
      </c>
      <c r="F182" s="3">
        <v>60861</v>
      </c>
      <c r="G182" s="3">
        <v>18139</v>
      </c>
      <c r="H182" s="3">
        <v>52.784799999999997</v>
      </c>
      <c r="I182" s="30">
        <v>680.40364</v>
      </c>
      <c r="J182" s="30">
        <v>680.84358180000004</v>
      </c>
      <c r="K182" s="30">
        <v>-0.43994</v>
      </c>
      <c r="L182" s="3">
        <v>2</v>
      </c>
      <c r="M182" s="3">
        <v>2</v>
      </c>
      <c r="N182" s="10">
        <f t="shared" si="14"/>
        <v>1</v>
      </c>
      <c r="O182" s="35">
        <v>2</v>
      </c>
      <c r="P182" s="17"/>
      <c r="Q182" s="40">
        <v>1359.79946</v>
      </c>
      <c r="R182" s="40">
        <v>680.40337</v>
      </c>
      <c r="S182" s="18">
        <f t="shared" si="15"/>
        <v>0.39682343137194714</v>
      </c>
      <c r="T182" s="18">
        <f t="shared" si="16"/>
        <v>646.98650743020687</v>
      </c>
      <c r="U182" s="18">
        <f t="shared" si="17"/>
        <v>0.33803477485383415</v>
      </c>
      <c r="V182" s="30">
        <v>680.40359999999998</v>
      </c>
      <c r="Z182" s="3" t="s">
        <v>52</v>
      </c>
      <c r="AB182" s="12" t="s">
        <v>48</v>
      </c>
      <c r="AD182" s="3" t="s">
        <v>47</v>
      </c>
      <c r="AF182" s="3" t="s">
        <v>47</v>
      </c>
      <c r="AG182" s="3" t="s">
        <v>47</v>
      </c>
      <c r="AJ182" s="3" t="s">
        <v>47</v>
      </c>
      <c r="AU182" s="3">
        <v>0</v>
      </c>
      <c r="AV182" s="3">
        <v>4</v>
      </c>
      <c r="AW182" s="3">
        <v>1</v>
      </c>
      <c r="AX182" s="3">
        <v>4</v>
      </c>
      <c r="AY182" s="3">
        <v>100</v>
      </c>
      <c r="AZ182" s="6" t="str">
        <f t="shared" si="18"/>
        <v>2898.2</v>
      </c>
      <c r="BC182" s="12" t="s">
        <v>15382</v>
      </c>
      <c r="BG182" s="12" t="s">
        <v>15382</v>
      </c>
      <c r="BJ182" s="12">
        <f t="shared" si="19"/>
        <v>0</v>
      </c>
      <c r="BK182" s="12">
        <f t="shared" si="20"/>
        <v>0</v>
      </c>
      <c r="CQ182" s="3" t="str">
        <f>CONCATENATE(baseURL!$A$1,baseURL!$B$1,baseURL!$C$1,".",C182,".",L182,".pkl&amp;seq=",BC182)</f>
        <v>http://proteomics.broadinstitute.org/millscripts/viewfeed.pl?side=xl&amp;cycle=1&amp;fixedMods=iaaC&amp;file=msdataSM/iPRG2012_nd/cpick_in/iPRG2012_nd.2898.2.2.pkl&amp;seq=GLFLLDDKGLLR</v>
      </c>
    </row>
    <row r="183" spans="1:95" x14ac:dyDescent="0.2">
      <c r="A183" s="3">
        <v>4832</v>
      </c>
      <c r="B183" s="2" t="s">
        <v>15457</v>
      </c>
      <c r="C183" s="2" t="s">
        <v>15458</v>
      </c>
      <c r="D183" s="3">
        <v>15314</v>
      </c>
      <c r="E183" s="3">
        <v>15298</v>
      </c>
      <c r="F183" s="3">
        <v>61070</v>
      </c>
      <c r="G183" s="3">
        <v>18205</v>
      </c>
      <c r="H183" s="3">
        <v>53.027999999999999</v>
      </c>
      <c r="I183" s="30">
        <v>453.93786999999998</v>
      </c>
      <c r="J183" s="30">
        <v>453.93837259999998</v>
      </c>
      <c r="K183" s="30">
        <v>-5.0000000000000001E-4</v>
      </c>
      <c r="L183" s="3">
        <v>3</v>
      </c>
      <c r="M183" s="3">
        <v>3</v>
      </c>
      <c r="N183" s="10">
        <f t="shared" si="14"/>
        <v>1</v>
      </c>
      <c r="O183" s="35">
        <v>3</v>
      </c>
      <c r="P183" s="17"/>
      <c r="Q183" s="40">
        <v>1359.79946</v>
      </c>
      <c r="R183" s="40">
        <v>453.93801000000002</v>
      </c>
      <c r="S183" s="18">
        <f t="shared" si="15"/>
        <v>-0.30841215531706168</v>
      </c>
      <c r="T183" s="18">
        <f t="shared" si="16"/>
        <v>0.79878748192933136</v>
      </c>
      <c r="U183" s="18">
        <f t="shared" si="17"/>
        <v>0.41855935345674944</v>
      </c>
      <c r="V183" s="30">
        <v>453.93819999999999</v>
      </c>
      <c r="W183" s="3" t="s">
        <v>47</v>
      </c>
      <c r="X183" s="3" t="s">
        <v>47</v>
      </c>
      <c r="Y183" s="3" t="s">
        <v>47</v>
      </c>
      <c r="Z183" s="3" t="s">
        <v>47</v>
      </c>
      <c r="AA183" s="3" t="s">
        <v>48</v>
      </c>
      <c r="AB183" s="12" t="s">
        <v>47</v>
      </c>
      <c r="AC183" s="3" t="s">
        <v>47</v>
      </c>
      <c r="AD183" s="3" t="s">
        <v>47</v>
      </c>
      <c r="AE183" s="3" t="s">
        <v>47</v>
      </c>
      <c r="AF183" s="3" t="s">
        <v>47</v>
      </c>
      <c r="AG183" s="3" t="s">
        <v>47</v>
      </c>
      <c r="AH183" s="3" t="s">
        <v>47</v>
      </c>
      <c r="AI183" s="3" t="s">
        <v>47</v>
      </c>
      <c r="AJ183" s="3" t="s">
        <v>47</v>
      </c>
      <c r="AK183" s="3" t="s">
        <v>47</v>
      </c>
      <c r="AL183" s="3" t="s">
        <v>47</v>
      </c>
      <c r="AM183" s="3" t="s">
        <v>47</v>
      </c>
      <c r="AN183" s="3" t="s">
        <v>47</v>
      </c>
      <c r="AU183" s="3">
        <v>0</v>
      </c>
      <c r="AV183" s="3">
        <v>17</v>
      </c>
      <c r="AW183" s="3">
        <v>1</v>
      </c>
      <c r="AX183" s="3">
        <v>17</v>
      </c>
      <c r="AY183" s="3">
        <v>100</v>
      </c>
      <c r="AZ183" s="6" t="str">
        <f t="shared" si="18"/>
        <v>2908.1</v>
      </c>
      <c r="BC183" s="12" t="s">
        <v>15382</v>
      </c>
      <c r="BG183" s="12" t="s">
        <v>15382</v>
      </c>
      <c r="BJ183" s="12">
        <f t="shared" si="19"/>
        <v>0</v>
      </c>
      <c r="BK183" s="12">
        <f t="shared" si="20"/>
        <v>0</v>
      </c>
      <c r="CQ183" s="3" t="str">
        <f>CONCATENATE(baseURL!$A$1,baseURL!$B$1,baseURL!$C$1,".",C183,".",L183,".pkl&amp;seq=",BC183)</f>
        <v>http://proteomics.broadinstitute.org/millscripts/viewfeed.pl?side=xl&amp;cycle=1&amp;fixedMods=iaaC&amp;file=msdataSM/iPRG2012_nd/cpick_in/iPRG2012_nd.2908.1.3.pkl&amp;seq=GLFLLDDKGLLR</v>
      </c>
    </row>
    <row r="184" spans="1:95" x14ac:dyDescent="0.2">
      <c r="A184" s="3">
        <v>484</v>
      </c>
      <c r="B184" s="2" t="s">
        <v>17834</v>
      </c>
      <c r="C184" s="2" t="s">
        <v>17835</v>
      </c>
      <c r="D184" s="3">
        <v>16789</v>
      </c>
      <c r="E184" s="3">
        <v>16773</v>
      </c>
      <c r="F184" s="3">
        <v>68105</v>
      </c>
      <c r="G184" s="3">
        <v>20015</v>
      </c>
      <c r="H184" s="3">
        <v>60.987000000000002</v>
      </c>
      <c r="I184" s="30">
        <v>701.40941999999995</v>
      </c>
      <c r="J184" s="30">
        <v>701.40918369999997</v>
      </c>
      <c r="K184" s="30">
        <v>2.4000000000000001E-4</v>
      </c>
      <c r="L184" s="3">
        <v>2</v>
      </c>
      <c r="M184" s="3">
        <v>2</v>
      </c>
      <c r="N184" s="10">
        <f t="shared" si="14"/>
        <v>1</v>
      </c>
      <c r="O184" s="35">
        <v>2</v>
      </c>
      <c r="P184" s="17"/>
      <c r="Q184" s="40">
        <v>1401.8100300000001</v>
      </c>
      <c r="R184" s="40">
        <v>701.40864999999997</v>
      </c>
      <c r="S184" s="18">
        <f t="shared" si="15"/>
        <v>1.097790852719899</v>
      </c>
      <c r="T184" s="18">
        <f t="shared" si="16"/>
        <v>0.76089737417040759</v>
      </c>
      <c r="U184" s="18">
        <f t="shared" si="17"/>
        <v>0.78413632351028517</v>
      </c>
      <c r="V184" s="30">
        <v>701.40920000000006</v>
      </c>
      <c r="W184" s="3" t="s">
        <v>47</v>
      </c>
      <c r="X184" s="3" t="s">
        <v>47</v>
      </c>
      <c r="Y184" s="3" t="s">
        <v>47</v>
      </c>
      <c r="Z184" s="3" t="s">
        <v>47</v>
      </c>
      <c r="AB184" s="12" t="s">
        <v>65</v>
      </c>
      <c r="AC184" s="3" t="s">
        <v>47</v>
      </c>
      <c r="AD184" s="3" t="s">
        <v>47</v>
      </c>
      <c r="AE184" s="3" t="s">
        <v>47</v>
      </c>
      <c r="AF184" s="3" t="s">
        <v>47</v>
      </c>
      <c r="AG184" s="3" t="s">
        <v>48</v>
      </c>
      <c r="AI184" s="3" t="s">
        <v>47</v>
      </c>
      <c r="AJ184" s="3" t="s">
        <v>47</v>
      </c>
      <c r="AK184" s="3" t="s">
        <v>52</v>
      </c>
      <c r="AL184" s="3" t="s">
        <v>48</v>
      </c>
      <c r="AP184" s="3" t="s">
        <v>48</v>
      </c>
      <c r="AQ184" s="3" t="s">
        <v>47</v>
      </c>
      <c r="AR184" s="3" t="s">
        <v>47</v>
      </c>
      <c r="AU184" s="3">
        <v>1</v>
      </c>
      <c r="AV184" s="3">
        <v>12</v>
      </c>
      <c r="AW184" s="3">
        <v>1</v>
      </c>
      <c r="AX184" s="3">
        <v>12</v>
      </c>
      <c r="AY184" s="3">
        <v>100</v>
      </c>
      <c r="AZ184" s="6" t="str">
        <f t="shared" si="18"/>
        <v>3243.1</v>
      </c>
      <c r="BC184" s="12" t="s">
        <v>17836</v>
      </c>
      <c r="BD184" s="12" t="s">
        <v>79</v>
      </c>
      <c r="BG184" s="12" t="s">
        <v>15382</v>
      </c>
      <c r="BH184" s="12" t="s">
        <v>17836</v>
      </c>
      <c r="BJ184" s="12">
        <f t="shared" si="19"/>
        <v>0</v>
      </c>
      <c r="BK184" s="12">
        <f t="shared" si="20"/>
        <v>0</v>
      </c>
      <c r="BX184" s="3" t="s">
        <v>17837</v>
      </c>
      <c r="CQ184" s="3" t="str">
        <f>CONCATENATE(baseURL!$A$1,baseURL!$B$1,baseURL!$C$1,".",C184,".",L184,".pkl&amp;seq=",BC184,"&amp;varMods=Acetyl-K")</f>
        <v>http://proteomics.broadinstitute.org/millscripts/viewfeed.pl?side=xl&amp;cycle=1&amp;fixedMods=iaaC&amp;file=msdataSM/iPRG2012_nd/cpick_in/iPRG2012_nd.3243.1.2.pkl&amp;seq=GLFLLDDkGLLR&amp;varMods=Acetyl-K</v>
      </c>
    </row>
    <row r="185" spans="1:95" x14ac:dyDescent="0.2">
      <c r="A185" s="3">
        <v>630</v>
      </c>
      <c r="B185" s="2" t="s">
        <v>17923</v>
      </c>
      <c r="C185" s="2" t="s">
        <v>17920</v>
      </c>
      <c r="D185" s="3">
        <v>16829</v>
      </c>
      <c r="E185" s="3">
        <v>16813</v>
      </c>
      <c r="F185" s="3">
        <v>68338</v>
      </c>
      <c r="G185" s="3">
        <v>20066</v>
      </c>
      <c r="H185" s="3">
        <v>61.257300000000001</v>
      </c>
      <c r="I185" s="30">
        <v>701.40989000000002</v>
      </c>
      <c r="J185" s="30">
        <v>701.40839370000003</v>
      </c>
      <c r="K185" s="30">
        <v>1.5E-3</v>
      </c>
      <c r="L185" s="3">
        <v>2</v>
      </c>
      <c r="M185" s="3">
        <v>2</v>
      </c>
      <c r="N185" s="10">
        <f t="shared" si="14"/>
        <v>1</v>
      </c>
      <c r="O185" s="35">
        <v>2</v>
      </c>
      <c r="P185" s="17"/>
      <c r="Q185" s="40">
        <v>1401.8100300000001</v>
      </c>
      <c r="R185" s="40">
        <v>701.40864999999997</v>
      </c>
      <c r="S185" s="18">
        <f t="shared" si="15"/>
        <v>1.7678709837019153</v>
      </c>
      <c r="T185" s="18">
        <f t="shared" si="16"/>
        <v>-0.36540752660051684</v>
      </c>
      <c r="U185" s="18">
        <f t="shared" si="17"/>
        <v>7.1285120289647091E-2</v>
      </c>
      <c r="V185" s="30">
        <v>701.40869999999995</v>
      </c>
      <c r="W185" s="3" t="s">
        <v>47</v>
      </c>
      <c r="X185" s="3" t="s">
        <v>47</v>
      </c>
      <c r="Y185" s="3" t="s">
        <v>47</v>
      </c>
      <c r="Z185" s="3" t="s">
        <v>47</v>
      </c>
      <c r="AA185" s="3" t="s">
        <v>48</v>
      </c>
      <c r="AB185" s="12" t="s">
        <v>47</v>
      </c>
      <c r="AC185" s="3" t="s">
        <v>47</v>
      </c>
      <c r="AD185" s="3" t="s">
        <v>47</v>
      </c>
      <c r="AE185" s="3" t="s">
        <v>47</v>
      </c>
      <c r="AF185" s="3" t="s">
        <v>47</v>
      </c>
      <c r="AG185" s="3" t="s">
        <v>47</v>
      </c>
      <c r="AH185" s="3" t="s">
        <v>65</v>
      </c>
      <c r="AI185" s="3" t="s">
        <v>47</v>
      </c>
      <c r="AJ185" s="3" t="s">
        <v>47</v>
      </c>
      <c r="AK185" s="3" t="s">
        <v>47</v>
      </c>
      <c r="AL185" s="3" t="s">
        <v>47</v>
      </c>
      <c r="AO185" s="3" t="s">
        <v>47</v>
      </c>
      <c r="AP185" s="3" t="s">
        <v>47</v>
      </c>
      <c r="AQ185" s="3" t="s">
        <v>47</v>
      </c>
      <c r="AR185" s="3" t="s">
        <v>47</v>
      </c>
      <c r="AU185" s="3">
        <v>1</v>
      </c>
      <c r="AV185" s="3">
        <v>18</v>
      </c>
      <c r="AW185" s="3">
        <v>1</v>
      </c>
      <c r="AX185" s="3">
        <v>18</v>
      </c>
      <c r="AY185" s="3">
        <v>100</v>
      </c>
      <c r="AZ185" s="6" t="str">
        <f t="shared" si="18"/>
        <v>3254.3</v>
      </c>
      <c r="BC185" s="12" t="s">
        <v>17836</v>
      </c>
      <c r="BD185" s="12" t="s">
        <v>79</v>
      </c>
      <c r="BG185" s="12" t="s">
        <v>15382</v>
      </c>
      <c r="BH185" s="12" t="s">
        <v>17836</v>
      </c>
      <c r="BJ185" s="12">
        <f t="shared" si="19"/>
        <v>0</v>
      </c>
      <c r="BK185" s="12">
        <f t="shared" si="20"/>
        <v>0</v>
      </c>
      <c r="CD185" s="3" t="s">
        <v>20289</v>
      </c>
      <c r="CQ185" s="3" t="str">
        <f>CONCATENATE(baseURL!$A$1,baseURL!$B$1,baseURL!$C$1,".",C185,".",L185,".pkl&amp;seq=",BC185,"&amp;varMods=Acetyl-K")</f>
        <v>http://proteomics.broadinstitute.org/millscripts/viewfeed.pl?side=xl&amp;cycle=1&amp;fixedMods=iaaC&amp;file=msdataSM/iPRG2012_nd/cpick_in/iPRG2012_nd.3254.3.2.pkl&amp;seq=GLFLLDDkGLLR&amp;varMods=Acetyl-K</v>
      </c>
    </row>
    <row r="186" spans="1:95" x14ac:dyDescent="0.2">
      <c r="A186" s="3">
        <v>629</v>
      </c>
      <c r="B186" s="2" t="s">
        <v>17989</v>
      </c>
      <c r="C186" s="2" t="s">
        <v>17990</v>
      </c>
      <c r="D186" s="3">
        <v>16878</v>
      </c>
      <c r="E186" s="3">
        <v>16862</v>
      </c>
      <c r="F186" s="3">
        <v>68590</v>
      </c>
      <c r="G186" s="3">
        <v>20127</v>
      </c>
      <c r="H186" s="3">
        <v>61.528300000000002</v>
      </c>
      <c r="I186" s="30">
        <v>701.40936999999997</v>
      </c>
      <c r="J186" s="30">
        <v>701.40826990000005</v>
      </c>
      <c r="K186" s="30">
        <v>1.1000000000000001E-3</v>
      </c>
      <c r="L186" s="3">
        <v>2</v>
      </c>
      <c r="M186" s="3">
        <v>2</v>
      </c>
      <c r="N186" s="10">
        <f t="shared" si="14"/>
        <v>1</v>
      </c>
      <c r="O186" s="35">
        <v>2</v>
      </c>
      <c r="P186" s="17"/>
      <c r="Q186" s="40">
        <v>1401.8100300000001</v>
      </c>
      <c r="R186" s="40">
        <v>701.40864999999997</v>
      </c>
      <c r="S186" s="18">
        <f t="shared" si="15"/>
        <v>1.0265057324302518</v>
      </c>
      <c r="T186" s="18">
        <f t="shared" si="16"/>
        <v>-0.54190948445778142</v>
      </c>
      <c r="U186" s="18">
        <f t="shared" si="17"/>
        <v>-0.7841363233482016</v>
      </c>
      <c r="V186" s="30">
        <v>701.40809999999999</v>
      </c>
      <c r="W186" s="3" t="s">
        <v>47</v>
      </c>
      <c r="X186" s="3" t="s">
        <v>47</v>
      </c>
      <c r="Y186" s="3" t="s">
        <v>47</v>
      </c>
      <c r="Z186" s="3" t="s">
        <v>47</v>
      </c>
      <c r="AA186" s="3" t="s">
        <v>48</v>
      </c>
      <c r="AB186" s="12" t="s">
        <v>47</v>
      </c>
      <c r="AC186" s="3" t="s">
        <v>47</v>
      </c>
      <c r="AD186" s="3" t="s">
        <v>47</v>
      </c>
      <c r="AE186" s="3" t="s">
        <v>47</v>
      </c>
      <c r="AF186" s="3" t="s">
        <v>47</v>
      </c>
      <c r="AG186" s="3" t="s">
        <v>47</v>
      </c>
      <c r="AH186" s="3" t="s">
        <v>65</v>
      </c>
      <c r="AI186" s="3" t="s">
        <v>47</v>
      </c>
      <c r="AJ186" s="3" t="s">
        <v>47</v>
      </c>
      <c r="AK186" s="3" t="s">
        <v>47</v>
      </c>
      <c r="AL186" s="3" t="s">
        <v>47</v>
      </c>
      <c r="AO186" s="3" t="s">
        <v>47</v>
      </c>
      <c r="AP186" s="3" t="s">
        <v>47</v>
      </c>
      <c r="AQ186" s="3" t="s">
        <v>47</v>
      </c>
      <c r="AR186" s="3" t="s">
        <v>47</v>
      </c>
      <c r="AT186" s="3" t="s">
        <v>47</v>
      </c>
      <c r="AU186" s="3">
        <v>1</v>
      </c>
      <c r="AV186" s="3">
        <v>19</v>
      </c>
      <c r="AW186" s="3">
        <v>1</v>
      </c>
      <c r="AX186" s="3">
        <v>19</v>
      </c>
      <c r="AY186" s="3">
        <v>100</v>
      </c>
      <c r="AZ186" s="6" t="str">
        <f t="shared" si="18"/>
        <v>3266.3</v>
      </c>
      <c r="BC186" s="12" t="s">
        <v>17836</v>
      </c>
      <c r="BD186" s="12" t="s">
        <v>79</v>
      </c>
      <c r="BG186" s="12" t="s">
        <v>15382</v>
      </c>
      <c r="BH186" s="12" t="s">
        <v>17836</v>
      </c>
      <c r="BJ186" s="12">
        <f t="shared" si="19"/>
        <v>0</v>
      </c>
      <c r="BK186" s="12">
        <f t="shared" si="20"/>
        <v>0</v>
      </c>
      <c r="CD186" s="3" t="s">
        <v>20289</v>
      </c>
      <c r="CQ186" s="3" t="str">
        <f>CONCATENATE(baseURL!$A$1,baseURL!$B$1,baseURL!$C$1,".",C186,".",L186,".pkl&amp;seq=",BC186,"&amp;varMods=Acetyl-K")</f>
        <v>http://proteomics.broadinstitute.org/millscripts/viewfeed.pl?side=xl&amp;cycle=1&amp;fixedMods=iaaC&amp;file=msdataSM/iPRG2012_nd/cpick_in/iPRG2012_nd.3266.3.2.pkl&amp;seq=GLFLLDDkGLLR&amp;varMods=Acetyl-K</v>
      </c>
    </row>
    <row r="187" spans="1:95" x14ac:dyDescent="0.2">
      <c r="A187" s="3">
        <v>189</v>
      </c>
      <c r="B187" s="2" t="s">
        <v>18051</v>
      </c>
      <c r="C187" s="2" t="s">
        <v>18052</v>
      </c>
      <c r="D187" s="3">
        <v>16922</v>
      </c>
      <c r="E187" s="3">
        <v>16906</v>
      </c>
      <c r="F187" s="3">
        <v>68819</v>
      </c>
      <c r="G187" s="3">
        <v>20182</v>
      </c>
      <c r="H187" s="3">
        <v>61.788899999999998</v>
      </c>
      <c r="I187" s="30">
        <v>701.40783999999996</v>
      </c>
      <c r="J187" s="30">
        <v>701.40836449999995</v>
      </c>
      <c r="K187" s="30">
        <v>-5.1999999999999995E-4</v>
      </c>
      <c r="L187" s="3">
        <v>2</v>
      </c>
      <c r="M187" s="3">
        <v>2</v>
      </c>
      <c r="N187" s="10">
        <f t="shared" si="14"/>
        <v>1</v>
      </c>
      <c r="O187" s="35">
        <v>2</v>
      </c>
      <c r="P187" s="17"/>
      <c r="Q187" s="40">
        <v>1401.8100300000001</v>
      </c>
      <c r="R187" s="40">
        <v>701.40864999999997</v>
      </c>
      <c r="S187" s="18">
        <f t="shared" si="15"/>
        <v>-1.1548189489840333</v>
      </c>
      <c r="T187" s="18">
        <f t="shared" si="16"/>
        <v>-0.40703803698193092</v>
      </c>
      <c r="U187" s="18">
        <f t="shared" si="17"/>
        <v>-0.7841363233482016</v>
      </c>
      <c r="V187" s="30">
        <v>701.40809999999999</v>
      </c>
      <c r="W187" s="3" t="s">
        <v>47</v>
      </c>
      <c r="X187" s="3" t="s">
        <v>47</v>
      </c>
      <c r="Y187" s="3" t="s">
        <v>65</v>
      </c>
      <c r="Z187" s="3" t="s">
        <v>47</v>
      </c>
      <c r="AA187" s="3" t="s">
        <v>48</v>
      </c>
      <c r="AC187" s="3" t="s">
        <v>47</v>
      </c>
      <c r="AD187" s="3" t="s">
        <v>47</v>
      </c>
      <c r="AE187" s="3" t="s">
        <v>47</v>
      </c>
      <c r="AF187" s="3" t="s">
        <v>47</v>
      </c>
      <c r="AG187" s="3" t="s">
        <v>47</v>
      </c>
      <c r="AH187" s="3" t="s">
        <v>65</v>
      </c>
      <c r="AI187" s="3" t="s">
        <v>47</v>
      </c>
      <c r="AJ187" s="3" t="s">
        <v>52</v>
      </c>
      <c r="AK187" s="3" t="s">
        <v>47</v>
      </c>
      <c r="AL187" s="3" t="s">
        <v>47</v>
      </c>
      <c r="AM187" s="3" t="s">
        <v>47</v>
      </c>
      <c r="AO187" s="3" t="s">
        <v>47</v>
      </c>
      <c r="AP187" s="3" t="s">
        <v>47</v>
      </c>
      <c r="AQ187" s="3" t="s">
        <v>47</v>
      </c>
      <c r="AR187" s="3" t="s">
        <v>47</v>
      </c>
      <c r="AU187" s="3">
        <v>2</v>
      </c>
      <c r="AV187" s="3">
        <v>16</v>
      </c>
      <c r="AW187" s="3">
        <v>2</v>
      </c>
      <c r="AX187" s="3">
        <v>15</v>
      </c>
      <c r="AY187" s="3">
        <v>93.75</v>
      </c>
      <c r="AZ187" s="6" t="str">
        <f t="shared" si="18"/>
        <v>3277.1</v>
      </c>
      <c r="BC187" s="12" t="s">
        <v>17836</v>
      </c>
      <c r="BD187" s="12" t="s">
        <v>79</v>
      </c>
      <c r="BG187" s="12" t="s">
        <v>15382</v>
      </c>
      <c r="BH187" s="12" t="s">
        <v>17836</v>
      </c>
      <c r="BJ187" s="12">
        <f t="shared" si="19"/>
        <v>0</v>
      </c>
      <c r="BK187" s="12">
        <f t="shared" si="20"/>
        <v>0</v>
      </c>
      <c r="BU187" s="3" t="s">
        <v>18053</v>
      </c>
      <c r="CD187" s="3" t="s">
        <v>18054</v>
      </c>
      <c r="CM187" s="3" t="s">
        <v>18055</v>
      </c>
      <c r="CQ187" s="3" t="str">
        <f>CONCATENATE(baseURL!$A$1,baseURL!$B$1,baseURL!$C$1,".",C187,".",L187,".pkl&amp;seq=",BC187,"&amp;varMods=Acetyl-K")</f>
        <v>http://proteomics.broadinstitute.org/millscripts/viewfeed.pl?side=xl&amp;cycle=1&amp;fixedMods=iaaC&amp;file=msdataSM/iPRG2012_nd/cpick_in/iPRG2012_nd.3277.1.2.pkl&amp;seq=GLFLLDDkGLLR&amp;varMods=Acetyl-K</v>
      </c>
    </row>
    <row r="188" spans="1:95" x14ac:dyDescent="0.2">
      <c r="A188" s="3">
        <v>507</v>
      </c>
      <c r="B188" s="2" t="s">
        <v>18099</v>
      </c>
      <c r="C188" s="2" t="s">
        <v>18100</v>
      </c>
      <c r="D188" s="3">
        <v>16948</v>
      </c>
      <c r="E188" s="3">
        <v>16932</v>
      </c>
      <c r="F188" s="3">
        <v>69050</v>
      </c>
      <c r="G188" s="3">
        <v>20219</v>
      </c>
      <c r="H188" s="3">
        <v>62.046399999999998</v>
      </c>
      <c r="I188" s="30">
        <v>701.41044999999997</v>
      </c>
      <c r="J188" s="30">
        <v>701.4085212</v>
      </c>
      <c r="K188" s="30">
        <v>1.9300000000000001E-3</v>
      </c>
      <c r="L188" s="3">
        <v>2</v>
      </c>
      <c r="M188" s="3">
        <v>2</v>
      </c>
      <c r="N188" s="10">
        <f t="shared" si="14"/>
        <v>1</v>
      </c>
      <c r="O188" s="35">
        <v>2</v>
      </c>
      <c r="P188" s="17"/>
      <c r="Q188" s="40">
        <v>1401.8100300000001</v>
      </c>
      <c r="R188" s="40">
        <v>701.40864999999997</v>
      </c>
      <c r="S188" s="18">
        <f t="shared" si="15"/>
        <v>2.5662643310756299</v>
      </c>
      <c r="T188" s="18">
        <f t="shared" si="16"/>
        <v>-0.18363046987002091</v>
      </c>
      <c r="U188" s="18">
        <f t="shared" si="17"/>
        <v>7.1285120289647091E-2</v>
      </c>
      <c r="V188" s="30">
        <v>701.40869999999995</v>
      </c>
      <c r="W188" s="3" t="s">
        <v>47</v>
      </c>
      <c r="X188" s="3" t="s">
        <v>47</v>
      </c>
      <c r="Y188" s="3" t="s">
        <v>47</v>
      </c>
      <c r="Z188" s="3" t="s">
        <v>47</v>
      </c>
      <c r="AA188" s="3" t="s">
        <v>48</v>
      </c>
      <c r="AC188" s="3" t="s">
        <v>47</v>
      </c>
      <c r="AD188" s="3" t="s">
        <v>47</v>
      </c>
      <c r="AE188" s="3" t="s">
        <v>47</v>
      </c>
      <c r="AF188" s="3" t="s">
        <v>47</v>
      </c>
      <c r="AG188" s="3" t="s">
        <v>47</v>
      </c>
      <c r="AH188" s="3" t="s">
        <v>52</v>
      </c>
      <c r="AI188" s="3" t="s">
        <v>47</v>
      </c>
      <c r="AJ188" s="3" t="s">
        <v>47</v>
      </c>
      <c r="AK188" s="3" t="s">
        <v>47</v>
      </c>
      <c r="AL188" s="3" t="s">
        <v>47</v>
      </c>
      <c r="AO188" s="3" t="s">
        <v>47</v>
      </c>
      <c r="AP188" s="3" t="s">
        <v>47</v>
      </c>
      <c r="AR188" s="3" t="s">
        <v>47</v>
      </c>
      <c r="AU188" s="3">
        <v>0</v>
      </c>
      <c r="AV188" s="3">
        <v>16</v>
      </c>
      <c r="AW188" s="3">
        <v>1</v>
      </c>
      <c r="AX188" s="3">
        <v>16</v>
      </c>
      <c r="AY188" s="3">
        <v>100</v>
      </c>
      <c r="AZ188" s="6" t="str">
        <f t="shared" si="18"/>
        <v>3288.1</v>
      </c>
      <c r="BC188" s="12" t="s">
        <v>17836</v>
      </c>
      <c r="BD188" s="12" t="s">
        <v>79</v>
      </c>
      <c r="BG188" s="12" t="s">
        <v>15382</v>
      </c>
      <c r="BH188" s="12" t="s">
        <v>17836</v>
      </c>
      <c r="BJ188" s="12">
        <f t="shared" si="19"/>
        <v>0</v>
      </c>
      <c r="BK188" s="12">
        <f t="shared" si="20"/>
        <v>0</v>
      </c>
      <c r="CQ188" s="3" t="str">
        <f>CONCATENATE(baseURL!$A$1,baseURL!$B$1,baseURL!$C$1,".",C188,".",L188,".pkl&amp;seq=",BC188,"&amp;varMods=Acetyl-K")</f>
        <v>http://proteomics.broadinstitute.org/millscripts/viewfeed.pl?side=xl&amp;cycle=1&amp;fixedMods=iaaC&amp;file=msdataSM/iPRG2012_nd/cpick_in/iPRG2012_nd.3288.1.2.pkl&amp;seq=GLFLLDDkGLLR&amp;varMods=Acetyl-K</v>
      </c>
    </row>
    <row r="189" spans="1:95" x14ac:dyDescent="0.2">
      <c r="A189" s="3">
        <v>650</v>
      </c>
      <c r="B189" s="2" t="s">
        <v>18186</v>
      </c>
      <c r="C189" s="2" t="s">
        <v>18187</v>
      </c>
      <c r="D189" s="3">
        <v>16981</v>
      </c>
      <c r="E189" s="3">
        <v>16965</v>
      </c>
      <c r="F189" s="3">
        <v>69344</v>
      </c>
      <c r="G189" s="3">
        <v>20266</v>
      </c>
      <c r="H189" s="3">
        <v>62.392099999999999</v>
      </c>
      <c r="I189" s="30">
        <v>701.40994999999998</v>
      </c>
      <c r="J189" s="30">
        <v>701.40907379999999</v>
      </c>
      <c r="K189" s="30">
        <v>8.8000000000000003E-4</v>
      </c>
      <c r="L189" s="3">
        <v>2</v>
      </c>
      <c r="M189" s="3">
        <v>2</v>
      </c>
      <c r="N189" s="10">
        <f t="shared" si="14"/>
        <v>1</v>
      </c>
      <c r="O189" s="35">
        <v>2</v>
      </c>
      <c r="P189" s="17"/>
      <c r="Q189" s="40">
        <v>1401.8100300000001</v>
      </c>
      <c r="R189" s="40">
        <v>701.40864999999997</v>
      </c>
      <c r="S189" s="18">
        <f t="shared" si="15"/>
        <v>1.8534131280170751</v>
      </c>
      <c r="T189" s="18">
        <f t="shared" si="16"/>
        <v>0.6042126797572307</v>
      </c>
      <c r="U189" s="18">
        <f t="shared" si="17"/>
        <v>0.78413632351028517</v>
      </c>
      <c r="V189" s="30">
        <v>701.40920000000006</v>
      </c>
      <c r="W189" s="3" t="s">
        <v>47</v>
      </c>
      <c r="X189" s="3" t="s">
        <v>47</v>
      </c>
      <c r="Y189" s="3" t="s">
        <v>47</v>
      </c>
      <c r="Z189" s="3" t="s">
        <v>47</v>
      </c>
      <c r="AA189" s="3" t="s">
        <v>47</v>
      </c>
      <c r="AB189" s="12" t="s">
        <v>65</v>
      </c>
      <c r="AC189" s="3" t="s">
        <v>47</v>
      </c>
      <c r="AD189" s="3" t="s">
        <v>47</v>
      </c>
      <c r="AE189" s="3" t="s">
        <v>47</v>
      </c>
      <c r="AF189" s="3" t="s">
        <v>47</v>
      </c>
      <c r="AG189" s="3" t="s">
        <v>47</v>
      </c>
      <c r="AH189" s="3" t="s">
        <v>65</v>
      </c>
      <c r="AI189" s="3" t="s">
        <v>47</v>
      </c>
      <c r="AJ189" s="3" t="s">
        <v>65</v>
      </c>
      <c r="AK189" s="3" t="s">
        <v>47</v>
      </c>
      <c r="AL189" s="3" t="s">
        <v>47</v>
      </c>
      <c r="AO189" s="3" t="s">
        <v>47</v>
      </c>
      <c r="AP189" s="3" t="s">
        <v>47</v>
      </c>
      <c r="AR189" s="3" t="s">
        <v>47</v>
      </c>
      <c r="AU189" s="3">
        <v>3</v>
      </c>
      <c r="AV189" s="3">
        <v>16</v>
      </c>
      <c r="AW189" s="3">
        <v>2</v>
      </c>
      <c r="AX189" s="3">
        <v>14</v>
      </c>
      <c r="AY189" s="3">
        <v>87.5</v>
      </c>
      <c r="AZ189" s="6" t="str">
        <f t="shared" si="18"/>
        <v>3302.1</v>
      </c>
      <c r="BC189" s="12" t="s">
        <v>17836</v>
      </c>
      <c r="BD189" s="12" t="s">
        <v>79</v>
      </c>
      <c r="BG189" s="12" t="s">
        <v>15382</v>
      </c>
      <c r="BH189" s="12" t="s">
        <v>17836</v>
      </c>
      <c r="BJ189" s="12">
        <f t="shared" si="19"/>
        <v>0</v>
      </c>
      <c r="BK189" s="12">
        <f t="shared" si="20"/>
        <v>0</v>
      </c>
      <c r="BL189" s="3" t="s">
        <v>277</v>
      </c>
      <c r="BR189" s="3" t="s">
        <v>277</v>
      </c>
      <c r="BW189" s="3" t="s">
        <v>18188</v>
      </c>
      <c r="BX189" s="3" t="s">
        <v>17837</v>
      </c>
      <c r="CD189" s="3" t="s">
        <v>20289</v>
      </c>
      <c r="CF189" s="3" t="s">
        <v>18189</v>
      </c>
      <c r="CK189" s="3" t="s">
        <v>18188</v>
      </c>
      <c r="CQ189" s="3" t="str">
        <f>CONCATENATE(baseURL!$A$1,baseURL!$B$1,baseURL!$C$1,".",C189,".",L189,".pkl&amp;seq=",BC189,"&amp;varMods=Acetyl-K+Oxidation-D")</f>
        <v>http://proteomics.broadinstitute.org/millscripts/viewfeed.pl?side=xl&amp;cycle=1&amp;fixedMods=iaaC&amp;file=msdataSM/iPRG2012_nd/cpick_in/iPRG2012_nd.3302.1.2.pkl&amp;seq=GLFLLDDkGLLR&amp;varMods=Acetyl-K+Oxidation-D</v>
      </c>
    </row>
    <row r="190" spans="1:95" x14ac:dyDescent="0.2">
      <c r="A190" s="3">
        <v>770</v>
      </c>
      <c r="B190" s="2" t="s">
        <v>17983</v>
      </c>
      <c r="C190" s="2" t="s">
        <v>17984</v>
      </c>
      <c r="D190" s="3">
        <v>16876</v>
      </c>
      <c r="E190" s="3">
        <v>16860</v>
      </c>
      <c r="F190" s="3">
        <v>68588</v>
      </c>
      <c r="G190" s="3">
        <v>20125</v>
      </c>
      <c r="H190" s="3">
        <v>61.521599999999999</v>
      </c>
      <c r="I190" s="30">
        <v>475.26949999999999</v>
      </c>
      <c r="J190" s="30">
        <v>475.26811600000002</v>
      </c>
      <c r="K190" s="30">
        <v>1.3799999999999999E-3</v>
      </c>
      <c r="L190" s="3">
        <v>3</v>
      </c>
      <c r="M190" s="3">
        <v>3</v>
      </c>
      <c r="N190" s="26">
        <f t="shared" si="14"/>
        <v>1</v>
      </c>
      <c r="O190" s="36">
        <v>3</v>
      </c>
      <c r="P190" s="15"/>
      <c r="Q190" s="43">
        <v>1423.79197</v>
      </c>
      <c r="R190" s="39">
        <v>475.26884000000001</v>
      </c>
      <c r="S190" s="27">
        <f t="shared" si="15"/>
        <v>1.3886877161610665</v>
      </c>
      <c r="T190" s="27">
        <f t="shared" si="16"/>
        <v>-1.5233483432052164</v>
      </c>
      <c r="U190" s="27">
        <f t="shared" si="17"/>
        <v>1.3886877161610665</v>
      </c>
      <c r="V190" s="30">
        <v>475.26949999999999</v>
      </c>
      <c r="AB190" s="12" t="s">
        <v>52</v>
      </c>
      <c r="AD190" s="3" t="s">
        <v>47</v>
      </c>
      <c r="AE190" s="3" t="s">
        <v>47</v>
      </c>
      <c r="AF190" s="3" t="s">
        <v>47</v>
      </c>
      <c r="AJ190" s="3" t="s">
        <v>52</v>
      </c>
      <c r="AL190" s="3" t="s">
        <v>52</v>
      </c>
      <c r="AU190" s="3">
        <v>0</v>
      </c>
      <c r="AV190" s="3">
        <v>3</v>
      </c>
      <c r="AW190" s="3">
        <v>2</v>
      </c>
      <c r="AX190" s="3">
        <v>2</v>
      </c>
      <c r="AY190" s="3">
        <v>66.67</v>
      </c>
      <c r="AZ190" s="6" t="str">
        <f t="shared" si="18"/>
        <v>3266.1</v>
      </c>
      <c r="BA190" s="15"/>
      <c r="BC190" s="12" t="s">
        <v>17856</v>
      </c>
      <c r="BD190" s="12" t="s">
        <v>79</v>
      </c>
      <c r="BG190" s="12" t="s">
        <v>15382</v>
      </c>
      <c r="BJ190" s="12">
        <f t="shared" si="19"/>
        <v>0</v>
      </c>
      <c r="BK190" s="12">
        <f t="shared" si="20"/>
        <v>0</v>
      </c>
      <c r="BL190" s="3" t="s">
        <v>162</v>
      </c>
      <c r="BR190" s="3" t="s">
        <v>162</v>
      </c>
      <c r="CA190" s="3" t="s">
        <v>17985</v>
      </c>
      <c r="CQ190" s="3" t="str">
        <f>CONCATENATE(baseURL!$A$1,baseURL!$B$1,baseURL!$C$1,".",C190,".",L190,".pkl&amp;seq=",BC190,"&amp;varMods=Acetyl-K+Sodiated-D")</f>
        <v>http://proteomics.broadinstitute.org/millscripts/viewfeed.pl?side=xl&amp;cycle=1&amp;fixedMods=iaaC&amp;file=msdataSM/iPRG2012_nd/cpick_in/iPRG2012_nd.3266.1.3.pkl&amp;seq=GLFLLdDkGLLR&amp;varMods=Acetyl-K+Sodiated-D</v>
      </c>
    </row>
    <row r="191" spans="1:95" x14ac:dyDescent="0.2">
      <c r="A191" s="3">
        <v>77</v>
      </c>
      <c r="B191" s="2" t="s">
        <v>12896</v>
      </c>
      <c r="C191" s="2" t="s">
        <v>12891</v>
      </c>
      <c r="D191" s="3">
        <v>13176</v>
      </c>
      <c r="E191" s="3">
        <v>13160</v>
      </c>
      <c r="F191" s="3">
        <v>54731</v>
      </c>
      <c r="G191" s="3">
        <v>15765</v>
      </c>
      <c r="H191" s="3">
        <v>45.781999999999996</v>
      </c>
      <c r="I191" s="30">
        <v>555.66512999999998</v>
      </c>
      <c r="J191" s="30">
        <v>555.66492459999995</v>
      </c>
      <c r="K191" s="30">
        <v>2.1000000000000001E-4</v>
      </c>
      <c r="L191" s="3">
        <v>3</v>
      </c>
      <c r="M191" s="3">
        <v>3</v>
      </c>
      <c r="N191" s="10">
        <f t="shared" si="14"/>
        <v>1</v>
      </c>
      <c r="O191" s="35">
        <v>3</v>
      </c>
      <c r="P191" s="17"/>
      <c r="Q191" s="40">
        <v>1664.98062</v>
      </c>
      <c r="R191" s="40">
        <v>555.66506000000004</v>
      </c>
      <c r="S191" s="18">
        <f t="shared" si="15"/>
        <v>0.12597516917287155</v>
      </c>
      <c r="T191" s="18">
        <f t="shared" si="16"/>
        <v>-0.2436719704675292</v>
      </c>
      <c r="U191" s="18">
        <f t="shared" si="17"/>
        <v>-0.28794324417444239</v>
      </c>
      <c r="V191" s="30">
        <v>555.66489999999999</v>
      </c>
      <c r="W191" s="3" t="s">
        <v>47</v>
      </c>
      <c r="X191" s="3" t="s">
        <v>65</v>
      </c>
      <c r="Y191" s="3" t="s">
        <v>65</v>
      </c>
      <c r="Z191" s="3" t="s">
        <v>47</v>
      </c>
      <c r="AA191" s="3" t="s">
        <v>48</v>
      </c>
      <c r="AB191" s="12" t="s">
        <v>65</v>
      </c>
      <c r="AC191" s="3" t="s">
        <v>47</v>
      </c>
      <c r="AD191" s="3" t="s">
        <v>47</v>
      </c>
      <c r="AE191" s="3" t="s">
        <v>47</v>
      </c>
      <c r="AF191" s="3" t="s">
        <v>47</v>
      </c>
      <c r="AG191" s="3" t="s">
        <v>47</v>
      </c>
      <c r="AH191" s="3" t="s">
        <v>47</v>
      </c>
      <c r="AI191" s="3" t="s">
        <v>65</v>
      </c>
      <c r="AJ191" s="3" t="s">
        <v>65</v>
      </c>
      <c r="AK191" s="3" t="s">
        <v>47</v>
      </c>
      <c r="AL191" s="3" t="s">
        <v>47</v>
      </c>
      <c r="AM191" s="3" t="s">
        <v>65</v>
      </c>
      <c r="AN191" s="3" t="s">
        <v>65</v>
      </c>
      <c r="AO191" s="3" t="s">
        <v>47</v>
      </c>
      <c r="AP191" s="3" t="s">
        <v>47</v>
      </c>
      <c r="AR191" s="3" t="s">
        <v>47</v>
      </c>
      <c r="AS191" s="3" t="s">
        <v>47</v>
      </c>
      <c r="AU191" s="3">
        <v>7</v>
      </c>
      <c r="AV191" s="3">
        <v>14</v>
      </c>
      <c r="AW191" s="3">
        <v>3</v>
      </c>
      <c r="AX191" s="3">
        <v>12</v>
      </c>
      <c r="AY191" s="3">
        <v>85.71</v>
      </c>
      <c r="AZ191" s="6" t="str">
        <f t="shared" si="18"/>
        <v>2606.4</v>
      </c>
      <c r="BC191" s="12" t="s">
        <v>12705</v>
      </c>
      <c r="BE191" s="12" t="s">
        <v>243</v>
      </c>
      <c r="BG191" s="12" t="s">
        <v>12706</v>
      </c>
      <c r="BH191" s="12" t="s">
        <v>12705</v>
      </c>
      <c r="BJ191" s="12">
        <f t="shared" si="19"/>
        <v>0</v>
      </c>
      <c r="BK191" s="12">
        <f t="shared" si="20"/>
        <v>0</v>
      </c>
      <c r="BT191" s="3" t="s">
        <v>12897</v>
      </c>
      <c r="BU191" s="3" t="s">
        <v>12897</v>
      </c>
      <c r="BX191" s="3" t="s">
        <v>12897</v>
      </c>
      <c r="CD191" s="3" t="s">
        <v>12898</v>
      </c>
      <c r="CE191" s="3" t="s">
        <v>12897</v>
      </c>
      <c r="CF191" s="3" t="s">
        <v>12707</v>
      </c>
      <c r="CI191" s="3" t="s">
        <v>12897</v>
      </c>
      <c r="CJ191" s="3" t="s">
        <v>12897</v>
      </c>
      <c r="CK191" s="3" t="s">
        <v>12899</v>
      </c>
      <c r="CQ191" s="3" t="str">
        <f>CONCATENATE(baseURL!$A$1,baseURL!$B$1,baseURL!$C$1,".",C191,".",L191,".pkl&amp;seq=",BC191,"&amp;varMods=Methyl-R")</f>
        <v>http://proteomics.broadinstitute.org/millscripts/viewfeed.pl?side=xl&amp;cycle=1&amp;fixedMods=iaaC&amp;file=msdataSM/iPRG2012_nd/cpick_in/iPRG2012_nd.2606.4.3.pkl&amp;seq=GLLrQLTVNDLPVGR&amp;varMods=Methyl-R</v>
      </c>
    </row>
    <row r="192" spans="1:95" x14ac:dyDescent="0.2">
      <c r="A192" s="3">
        <v>1818</v>
      </c>
      <c r="B192" s="2" t="s">
        <v>13488</v>
      </c>
      <c r="C192" s="2" t="s">
        <v>13489</v>
      </c>
      <c r="D192" s="3">
        <v>13713</v>
      </c>
      <c r="E192" s="3">
        <v>13697</v>
      </c>
      <c r="F192" s="3">
        <v>56035</v>
      </c>
      <c r="G192" s="3">
        <v>16364</v>
      </c>
      <c r="H192" s="3">
        <v>47.308799999999998</v>
      </c>
      <c r="I192" s="30">
        <v>555.99373000000003</v>
      </c>
      <c r="J192" s="30">
        <v>555.99252709999996</v>
      </c>
      <c r="K192" s="30">
        <v>1.1999999999999999E-3</v>
      </c>
      <c r="L192" s="3">
        <v>3</v>
      </c>
      <c r="M192" s="3">
        <v>3</v>
      </c>
      <c r="N192" s="10">
        <f t="shared" si="14"/>
        <v>1</v>
      </c>
      <c r="O192" s="35">
        <v>3</v>
      </c>
      <c r="P192" s="17"/>
      <c r="Q192" s="40">
        <v>1665.9646299999999</v>
      </c>
      <c r="R192" s="40">
        <v>555.99306000000001</v>
      </c>
      <c r="S192" s="18">
        <f t="shared" si="15"/>
        <v>1.2050510127117686</v>
      </c>
      <c r="T192" s="18">
        <f t="shared" si="16"/>
        <v>-0.95846520108165545</v>
      </c>
      <c r="U192" s="18">
        <f t="shared" si="17"/>
        <v>-1.0072068166895192</v>
      </c>
      <c r="V192" s="30">
        <v>555.99249999999995</v>
      </c>
      <c r="W192" s="3" t="s">
        <v>47</v>
      </c>
      <c r="Z192" s="3" t="s">
        <v>47</v>
      </c>
      <c r="AA192" s="3" t="s">
        <v>47</v>
      </c>
      <c r="AB192" s="12" t="s">
        <v>52</v>
      </c>
      <c r="AC192" s="3" t="s">
        <v>47</v>
      </c>
      <c r="AD192" s="3" t="s">
        <v>47</v>
      </c>
      <c r="AE192" s="3" t="s">
        <v>47</v>
      </c>
      <c r="AG192" s="3" t="s">
        <v>47</v>
      </c>
      <c r="AI192" s="3" t="s">
        <v>48</v>
      </c>
      <c r="AL192" s="3" t="s">
        <v>52</v>
      </c>
      <c r="AO192" s="3" t="s">
        <v>47</v>
      </c>
      <c r="AU192" s="3">
        <v>0</v>
      </c>
      <c r="AV192" s="3">
        <v>8</v>
      </c>
      <c r="AW192" s="3">
        <v>2</v>
      </c>
      <c r="AX192" s="3">
        <v>6</v>
      </c>
      <c r="AY192" s="3">
        <v>75</v>
      </c>
      <c r="AZ192" s="6" t="str">
        <f t="shared" si="18"/>
        <v>2668.6</v>
      </c>
      <c r="BC192" s="12" t="s">
        <v>13490</v>
      </c>
      <c r="BE192" s="12" t="s">
        <v>243</v>
      </c>
      <c r="BG192" s="12" t="s">
        <v>12706</v>
      </c>
      <c r="BJ192" s="12">
        <f t="shared" si="19"/>
        <v>0</v>
      </c>
      <c r="BK192" s="12">
        <f t="shared" si="20"/>
        <v>0</v>
      </c>
      <c r="BO192" s="3" t="s">
        <v>243</v>
      </c>
      <c r="BP192" s="3" t="s">
        <v>54</v>
      </c>
      <c r="BR192" s="3" t="s">
        <v>54</v>
      </c>
      <c r="BW192" s="3" t="s">
        <v>13491</v>
      </c>
      <c r="CK192" s="3" t="s">
        <v>13491</v>
      </c>
      <c r="CQ192" s="3" t="str">
        <f>CONCATENATE(baseURL!$A$1,baseURL!$B$1,baseURL!$C$1,".",C192,".",L192,".pkl&amp;seq=",BC192,"&amp;varMods=Methyl-R+Methyl-Q+Deamidated-N")</f>
        <v>http://proteomics.broadinstitute.org/millscripts/viewfeed.pl?side=xl&amp;cycle=1&amp;fixedMods=iaaC&amp;file=msdataSM/iPRG2012_nd/cpick_in/iPRG2012_nd.2668.6.3.pkl&amp;seq=GLLrQLTVnDLPVGR&amp;varMods=Methyl-R+Methyl-Q+Deamidated-N</v>
      </c>
    </row>
    <row r="193" spans="1:95" x14ac:dyDescent="0.2">
      <c r="A193" s="3">
        <v>1832</v>
      </c>
      <c r="B193" s="2" t="s">
        <v>13720</v>
      </c>
      <c r="C193" s="2" t="s">
        <v>13721</v>
      </c>
      <c r="D193" s="3">
        <v>13929</v>
      </c>
      <c r="E193" s="3">
        <v>13913</v>
      </c>
      <c r="F193" s="3">
        <v>56557</v>
      </c>
      <c r="G193" s="3">
        <v>16605</v>
      </c>
      <c r="H193" s="3">
        <v>47.913400000000003</v>
      </c>
      <c r="I193" s="30">
        <v>555.99333999999999</v>
      </c>
      <c r="J193" s="30">
        <v>555.9928979</v>
      </c>
      <c r="K193" s="30">
        <v>4.4000000000000002E-4</v>
      </c>
      <c r="L193" s="3">
        <v>3</v>
      </c>
      <c r="M193" s="3">
        <v>3</v>
      </c>
      <c r="N193" s="10">
        <f t="shared" si="14"/>
        <v>1</v>
      </c>
      <c r="O193" s="35">
        <v>3</v>
      </c>
      <c r="P193" s="17"/>
      <c r="Q193" s="40">
        <v>1665.9646299999999</v>
      </c>
      <c r="R193" s="40">
        <v>555.99306000000001</v>
      </c>
      <c r="S193" s="18">
        <f t="shared" si="15"/>
        <v>0.50360340824252192</v>
      </c>
      <c r="T193" s="18">
        <f t="shared" si="16"/>
        <v>-0.29155040174670188</v>
      </c>
      <c r="U193" s="18">
        <f t="shared" si="17"/>
        <v>-0.28777337625542698</v>
      </c>
      <c r="V193" s="30">
        <v>555.99289999999996</v>
      </c>
      <c r="W193" s="3" t="s">
        <v>47</v>
      </c>
      <c r="X193" s="3" t="s">
        <v>65</v>
      </c>
      <c r="Y193" s="3" t="s">
        <v>65</v>
      </c>
      <c r="Z193" s="3" t="s">
        <v>47</v>
      </c>
      <c r="AA193" s="3" t="s">
        <v>48</v>
      </c>
      <c r="AB193" s="12" t="s">
        <v>65</v>
      </c>
      <c r="AC193" s="3" t="s">
        <v>65</v>
      </c>
      <c r="AD193" s="3" t="s">
        <v>47</v>
      </c>
      <c r="AE193" s="3" t="s">
        <v>47</v>
      </c>
      <c r="AF193" s="3" t="s">
        <v>52</v>
      </c>
      <c r="AG193" s="3" t="s">
        <v>47</v>
      </c>
      <c r="AI193" s="3" t="s">
        <v>48</v>
      </c>
      <c r="AJ193" s="3" t="s">
        <v>65</v>
      </c>
      <c r="AK193" s="3" t="s">
        <v>52</v>
      </c>
      <c r="AM193" s="3" t="s">
        <v>65</v>
      </c>
      <c r="AO193" s="3" t="s">
        <v>47</v>
      </c>
      <c r="AU193" s="3">
        <v>6</v>
      </c>
      <c r="AV193" s="3">
        <v>6</v>
      </c>
      <c r="AW193" s="3">
        <v>2</v>
      </c>
      <c r="AX193" s="3">
        <v>5</v>
      </c>
      <c r="AY193" s="3">
        <v>83.33</v>
      </c>
      <c r="AZ193" s="6" t="str">
        <f t="shared" si="18"/>
        <v>2693.3</v>
      </c>
      <c r="BC193" s="12" t="s">
        <v>13722</v>
      </c>
      <c r="BE193" s="12" t="s">
        <v>243</v>
      </c>
      <c r="BG193" s="12" t="s">
        <v>12706</v>
      </c>
      <c r="BJ193" s="12">
        <f t="shared" si="19"/>
        <v>0</v>
      </c>
      <c r="BK193" s="12">
        <f t="shared" si="20"/>
        <v>0</v>
      </c>
      <c r="BO193" s="3" t="s">
        <v>54</v>
      </c>
      <c r="BP193" s="3" t="s">
        <v>54</v>
      </c>
      <c r="BR193" s="3" t="s">
        <v>54</v>
      </c>
      <c r="BT193" s="3" t="s">
        <v>13723</v>
      </c>
      <c r="BU193" s="3" t="s">
        <v>13723</v>
      </c>
      <c r="BX193" s="3" t="s">
        <v>13724</v>
      </c>
      <c r="BY193" s="3" t="s">
        <v>13724</v>
      </c>
      <c r="CF193" s="3" t="s">
        <v>13725</v>
      </c>
      <c r="CI193" s="3" t="s">
        <v>13723</v>
      </c>
      <c r="CK193" s="3" t="s">
        <v>12899</v>
      </c>
      <c r="CQ193" s="3" t="str">
        <f>CONCATENATE(baseURL!$A$1,baseURL!$B$1,baseURL!$C$1,".",C193,".",L193,".pkl&amp;seq=",BC193,"&amp;varMods=Methyl-R+Deamidated-Q+Deamidated-N")</f>
        <v>http://proteomics.broadinstitute.org/millscripts/viewfeed.pl?side=xl&amp;cycle=1&amp;fixedMods=iaaC&amp;file=msdataSM/iPRG2012_nd/cpick_in/iPRG2012_nd.2693.3.3.pkl&amp;seq=GLLrqLTVNDLPVGR&amp;varMods=Methyl-R+Deamidated-Q+Deamidated-N</v>
      </c>
    </row>
    <row r="194" spans="1:95" x14ac:dyDescent="0.2">
      <c r="A194" s="3">
        <v>1824</v>
      </c>
      <c r="B194" s="2" t="s">
        <v>14191</v>
      </c>
      <c r="C194" s="2" t="s">
        <v>14192</v>
      </c>
      <c r="D194" s="3">
        <v>14305</v>
      </c>
      <c r="E194" s="3">
        <v>14289</v>
      </c>
      <c r="F194" s="3">
        <v>57395</v>
      </c>
      <c r="G194" s="3">
        <v>17021</v>
      </c>
      <c r="H194" s="3">
        <v>48.893799999999999</v>
      </c>
      <c r="I194" s="30">
        <v>555.73027999999999</v>
      </c>
      <c r="J194" s="30">
        <v>556.32026959999996</v>
      </c>
      <c r="K194" s="30">
        <v>-0.58999000000000001</v>
      </c>
      <c r="L194" s="3">
        <v>2</v>
      </c>
      <c r="M194" s="3">
        <v>3</v>
      </c>
      <c r="N194" s="10">
        <f t="shared" ref="N194:N257" si="21">IF(AND(M194&gt;0,L194&gt;0), IF(M194=L194,1,-1), 1)</f>
        <v>-1</v>
      </c>
      <c r="O194" s="35">
        <v>3</v>
      </c>
      <c r="P194" s="11"/>
      <c r="Q194" s="40">
        <v>1666.94865</v>
      </c>
      <c r="R194" s="42">
        <v>556.32106999999996</v>
      </c>
      <c r="S194" s="18">
        <f t="shared" ref="S194:S257" si="22">1000000*(I194-R194)/R194</f>
        <v>-1061.9586994969829</v>
      </c>
      <c r="T194" s="18">
        <f t="shared" ref="T194:T257" si="23">1000000*(J194-R194)/R194</f>
        <v>-1.4387375261605857</v>
      </c>
      <c r="U194" s="18">
        <f t="shared" ref="U194:U257" si="24">1000000*(V194-R194)/R194</f>
        <v>-1.5638451370599915</v>
      </c>
      <c r="V194" s="30">
        <v>556.3202</v>
      </c>
      <c r="W194" s="3" t="s">
        <v>47</v>
      </c>
      <c r="X194" s="3" t="s">
        <v>65</v>
      </c>
      <c r="Y194" s="3" t="s">
        <v>65</v>
      </c>
      <c r="Z194" s="3" t="s">
        <v>47</v>
      </c>
      <c r="AA194" s="3" t="s">
        <v>48</v>
      </c>
      <c r="AB194" s="12" t="s">
        <v>65</v>
      </c>
      <c r="AC194" s="3" t="s">
        <v>47</v>
      </c>
      <c r="AE194" s="3" t="s">
        <v>47</v>
      </c>
      <c r="AG194" s="3" t="s">
        <v>52</v>
      </c>
      <c r="AL194" s="3" t="s">
        <v>52</v>
      </c>
      <c r="AM194" s="3" t="s">
        <v>65</v>
      </c>
      <c r="AO194" s="3" t="s">
        <v>47</v>
      </c>
      <c r="AU194" s="3">
        <v>4</v>
      </c>
      <c r="AV194" s="3">
        <v>5</v>
      </c>
      <c r="AW194" s="3">
        <v>1</v>
      </c>
      <c r="AX194" s="3">
        <v>5</v>
      </c>
      <c r="AY194" s="3">
        <v>100</v>
      </c>
      <c r="AZ194" s="6" t="str">
        <f t="shared" ref="AZ194:AZ257" si="25">HYPERLINK(CQ194,C194)</f>
        <v>2733.1</v>
      </c>
      <c r="BC194" s="12" t="s">
        <v>14193</v>
      </c>
      <c r="BE194" s="12" t="s">
        <v>243</v>
      </c>
      <c r="BG194" s="12" t="s">
        <v>12706</v>
      </c>
      <c r="BJ194" s="12">
        <f t="shared" ref="BJ194:BJ257" si="26">LEN(BC194)-LEN(SUBSTITUTE(BC194,"C",""))</f>
        <v>0</v>
      </c>
      <c r="BK194" s="12">
        <f t="shared" ref="BK194:BK257" si="27">LEN(BC194)-LEN(SUBSTITUTE(BC194,"c",""))</f>
        <v>0</v>
      </c>
      <c r="BO194" s="3" t="s">
        <v>54</v>
      </c>
      <c r="BP194" s="3" t="s">
        <v>54</v>
      </c>
      <c r="BR194" s="3" t="s">
        <v>54</v>
      </c>
      <c r="BT194" s="3" t="s">
        <v>14194</v>
      </c>
      <c r="BU194" s="3" t="s">
        <v>14194</v>
      </c>
      <c r="BX194" s="3" t="s">
        <v>14195</v>
      </c>
      <c r="CI194" s="3" t="s">
        <v>14194</v>
      </c>
      <c r="CQ194" s="3" t="str">
        <f>CONCATENATE(baseURL!$A$1,baseURL!$B$1,baseURL!$C$1,".",C194,".",L194,".pkl&amp;seq=",BC194,"&amp;varMods=Methyl-R+Deamidated-Q+Deamidated-N")</f>
        <v>http://proteomics.broadinstitute.org/millscripts/viewfeed.pl?side=xl&amp;cycle=1&amp;fixedMods=iaaC&amp;file=msdataSM/iPRG2012_nd/cpick_in/iPRG2012_nd.2733.1.2.pkl&amp;seq=GLLrqLTVnDLPVGR&amp;varMods=Methyl-R+Deamidated-Q+Deamidated-N</v>
      </c>
    </row>
    <row r="195" spans="1:95" x14ac:dyDescent="0.2">
      <c r="A195" s="3">
        <v>1806</v>
      </c>
      <c r="B195" s="2" t="s">
        <v>14202</v>
      </c>
      <c r="C195" s="2" t="s">
        <v>14189</v>
      </c>
      <c r="D195" s="3">
        <v>14311</v>
      </c>
      <c r="E195" s="3">
        <v>14295</v>
      </c>
      <c r="F195" s="3">
        <v>57401</v>
      </c>
      <c r="G195" s="3">
        <v>17027</v>
      </c>
      <c r="H195" s="3">
        <v>48.903799999999997</v>
      </c>
      <c r="I195" s="30">
        <v>833.97803999999996</v>
      </c>
      <c r="J195" s="30">
        <v>833.97528850000003</v>
      </c>
      <c r="K195" s="30">
        <v>2.7499999999999998E-3</v>
      </c>
      <c r="L195" s="3">
        <v>2</v>
      </c>
      <c r="M195" s="3">
        <v>2</v>
      </c>
      <c r="N195" s="10">
        <f t="shared" si="21"/>
        <v>1</v>
      </c>
      <c r="O195" s="35">
        <v>2</v>
      </c>
      <c r="P195" s="17"/>
      <c r="Q195" s="40">
        <v>1666.94865</v>
      </c>
      <c r="R195" s="40">
        <v>833.97796000000005</v>
      </c>
      <c r="S195" s="18">
        <f t="shared" si="22"/>
        <v>9.5925796302466129E-2</v>
      </c>
      <c r="T195" s="18">
        <f t="shared" si="23"/>
        <v>-3.2033220638342499</v>
      </c>
      <c r="U195" s="18">
        <f t="shared" si="24"/>
        <v>-3.3094399761838473</v>
      </c>
      <c r="V195" s="30">
        <v>833.97519999999997</v>
      </c>
      <c r="W195" s="3" t="s">
        <v>47</v>
      </c>
      <c r="Z195" s="3" t="s">
        <v>48</v>
      </c>
      <c r="AA195" s="3" t="s">
        <v>47</v>
      </c>
      <c r="AB195" s="12" t="s">
        <v>52</v>
      </c>
      <c r="AC195" s="3" t="s">
        <v>65</v>
      </c>
      <c r="AD195" s="3" t="s">
        <v>47</v>
      </c>
      <c r="AE195" s="3" t="s">
        <v>47</v>
      </c>
      <c r="AF195" s="3" t="s">
        <v>52</v>
      </c>
      <c r="AG195" s="3" t="s">
        <v>48</v>
      </c>
      <c r="AH195" s="3" t="s">
        <v>65</v>
      </c>
      <c r="AJ195" s="3" t="s">
        <v>52</v>
      </c>
      <c r="AL195" s="3" t="s">
        <v>52</v>
      </c>
      <c r="AO195" s="3" t="s">
        <v>47</v>
      </c>
      <c r="AQ195" s="3" t="s">
        <v>47</v>
      </c>
      <c r="AU195" s="3">
        <v>2</v>
      </c>
      <c r="AV195" s="3">
        <v>6</v>
      </c>
      <c r="AW195" s="3">
        <v>1</v>
      </c>
      <c r="AX195" s="3">
        <v>6</v>
      </c>
      <c r="AY195" s="3">
        <v>100</v>
      </c>
      <c r="AZ195" s="6" t="str">
        <f t="shared" si="25"/>
        <v>2733.7</v>
      </c>
      <c r="BC195" s="12" t="s">
        <v>14193</v>
      </c>
      <c r="BE195" s="12" t="s">
        <v>243</v>
      </c>
      <c r="BG195" s="12" t="s">
        <v>12706</v>
      </c>
      <c r="BJ195" s="12">
        <f t="shared" si="26"/>
        <v>0</v>
      </c>
      <c r="BK195" s="12">
        <f t="shared" si="27"/>
        <v>0</v>
      </c>
      <c r="BO195" s="3" t="s">
        <v>54</v>
      </c>
      <c r="BP195" s="3" t="s">
        <v>54</v>
      </c>
      <c r="BR195" s="3" t="s">
        <v>54</v>
      </c>
      <c r="BY195" s="3" t="s">
        <v>14195</v>
      </c>
      <c r="CD195" s="3" t="s">
        <v>14203</v>
      </c>
      <c r="CQ195" s="3" t="str">
        <f>CONCATENATE(baseURL!$A$1,baseURL!$B$1,baseURL!$C$1,".",C195,".",L195,".pkl&amp;seq=",BC195,"&amp;varMods=Methyl-R+Deamidated-Q+Deamidated-N")</f>
        <v>http://proteomics.broadinstitute.org/millscripts/viewfeed.pl?side=xl&amp;cycle=1&amp;fixedMods=iaaC&amp;file=msdataSM/iPRG2012_nd/cpick_in/iPRG2012_nd.2733.7.2.pkl&amp;seq=GLLrqLTVnDLPVGR&amp;varMods=Methyl-R+Deamidated-Q+Deamidated-N</v>
      </c>
    </row>
    <row r="196" spans="1:95" x14ac:dyDescent="0.2">
      <c r="A196" s="3">
        <v>386</v>
      </c>
      <c r="B196" s="2" t="s">
        <v>12704</v>
      </c>
      <c r="C196" s="2" t="s">
        <v>12693</v>
      </c>
      <c r="D196" s="3">
        <v>13006</v>
      </c>
      <c r="E196" s="3">
        <v>12990</v>
      </c>
      <c r="F196" s="3">
        <v>54289</v>
      </c>
      <c r="G196" s="3">
        <v>15574</v>
      </c>
      <c r="H196" s="3">
        <v>45.2667</v>
      </c>
      <c r="I196" s="30">
        <v>560.33646999999996</v>
      </c>
      <c r="J196" s="30">
        <v>560.33585889999995</v>
      </c>
      <c r="K196" s="30">
        <v>6.0999999999999997E-4</v>
      </c>
      <c r="L196" s="3">
        <v>3</v>
      </c>
      <c r="M196" s="3">
        <v>3</v>
      </c>
      <c r="N196" s="10">
        <f t="shared" si="21"/>
        <v>1</v>
      </c>
      <c r="O196" s="35">
        <v>3</v>
      </c>
      <c r="P196" s="17"/>
      <c r="Q196" s="40">
        <v>1678.9962700000001</v>
      </c>
      <c r="R196" s="40">
        <v>560.33694000000003</v>
      </c>
      <c r="S196" s="18">
        <f t="shared" si="22"/>
        <v>-0.83878103782327695</v>
      </c>
      <c r="T196" s="18">
        <f t="shared" si="23"/>
        <v>-1.9293748509219288</v>
      </c>
      <c r="U196" s="18">
        <f t="shared" si="24"/>
        <v>-1.8560261259752919</v>
      </c>
      <c r="V196" s="30">
        <v>560.33590000000004</v>
      </c>
      <c r="W196" s="3" t="s">
        <v>65</v>
      </c>
      <c r="Y196" s="3" t="s">
        <v>65</v>
      </c>
      <c r="Z196" s="3" t="s">
        <v>47</v>
      </c>
      <c r="AA196" s="3" t="s">
        <v>47</v>
      </c>
      <c r="AB196" s="12" t="s">
        <v>48</v>
      </c>
      <c r="AC196" s="3" t="s">
        <v>52</v>
      </c>
      <c r="AD196" s="3" t="s">
        <v>47</v>
      </c>
      <c r="AE196" s="3" t="s">
        <v>47</v>
      </c>
      <c r="AF196" s="3" t="s">
        <v>48</v>
      </c>
      <c r="AG196" s="3" t="s">
        <v>48</v>
      </c>
      <c r="AI196" s="3" t="s">
        <v>65</v>
      </c>
      <c r="AK196" s="3" t="s">
        <v>47</v>
      </c>
      <c r="AL196" s="3" t="s">
        <v>48</v>
      </c>
      <c r="AO196" s="3" t="s">
        <v>47</v>
      </c>
      <c r="AP196" s="3" t="s">
        <v>52</v>
      </c>
      <c r="AU196" s="3">
        <v>3</v>
      </c>
      <c r="AV196" s="3">
        <v>6</v>
      </c>
      <c r="AW196" s="3">
        <v>2</v>
      </c>
      <c r="AX196" s="3">
        <v>4</v>
      </c>
      <c r="AY196" s="3">
        <v>66.67</v>
      </c>
      <c r="AZ196" s="6" t="str">
        <f t="shared" si="25"/>
        <v>2585.3</v>
      </c>
      <c r="BC196" s="12" t="s">
        <v>12705</v>
      </c>
      <c r="BE196" s="12" t="s">
        <v>258</v>
      </c>
      <c r="BG196" s="12" t="s">
        <v>12706</v>
      </c>
      <c r="BH196" s="12" t="s">
        <v>12705</v>
      </c>
      <c r="BJ196" s="12">
        <f t="shared" si="26"/>
        <v>0</v>
      </c>
      <c r="BK196" s="12">
        <f t="shared" si="27"/>
        <v>0</v>
      </c>
      <c r="BS196" s="3" t="s">
        <v>12707</v>
      </c>
      <c r="BU196" s="3" t="s">
        <v>12708</v>
      </c>
      <c r="BW196" s="3" t="s">
        <v>12709</v>
      </c>
      <c r="CE196" s="3" t="s">
        <v>12707</v>
      </c>
      <c r="CK196" s="3" t="s">
        <v>12709</v>
      </c>
      <c r="CQ196" s="3" t="str">
        <f>CONCATENATE(baseURL!$A$1,baseURL!$B$1,baseURL!$C$1,".",C196,".",L196,".pkl&amp;seq=",BC196,"&amp;varMods=Dimethyl-R")</f>
        <v>http://proteomics.broadinstitute.org/millscripts/viewfeed.pl?side=xl&amp;cycle=1&amp;fixedMods=iaaC&amp;file=msdataSM/iPRG2012_nd/cpick_in/iPRG2012_nd.2585.3.3.pkl&amp;seq=GLLrQLTVNDLPVGR&amp;varMods=Dimethyl-R</v>
      </c>
    </row>
    <row r="197" spans="1:95" x14ac:dyDescent="0.2">
      <c r="A197" s="3">
        <v>239</v>
      </c>
      <c r="B197" s="2" t="s">
        <v>12934</v>
      </c>
      <c r="C197" s="2" t="s">
        <v>12935</v>
      </c>
      <c r="D197" s="3">
        <v>13201</v>
      </c>
      <c r="E197" s="3">
        <v>13185</v>
      </c>
      <c r="F197" s="3">
        <v>54796</v>
      </c>
      <c r="G197" s="3">
        <v>15793</v>
      </c>
      <c r="H197" s="3">
        <v>45.856299999999997</v>
      </c>
      <c r="I197" s="30">
        <v>560.33726999999999</v>
      </c>
      <c r="J197" s="30">
        <v>560.29015179999999</v>
      </c>
      <c r="K197" s="30">
        <v>4.7120000000000002E-2</v>
      </c>
      <c r="L197" s="3">
        <v>3</v>
      </c>
      <c r="M197" s="3">
        <v>4</v>
      </c>
      <c r="N197" s="10">
        <f t="shared" si="21"/>
        <v>-1</v>
      </c>
      <c r="O197" s="35">
        <v>3</v>
      </c>
      <c r="P197" s="11"/>
      <c r="Q197" s="40">
        <v>1678.9962700000001</v>
      </c>
      <c r="R197" s="40">
        <v>560.33694000000003</v>
      </c>
      <c r="S197" s="18">
        <f t="shared" si="22"/>
        <v>0.58893136683552927</v>
      </c>
      <c r="T197" s="18">
        <f t="shared" si="23"/>
        <v>-83.500116911866002</v>
      </c>
      <c r="U197" s="18">
        <f t="shared" si="24"/>
        <v>0.6424705820761738</v>
      </c>
      <c r="V197" s="30">
        <v>560.33730000000003</v>
      </c>
      <c r="AB197" s="12" t="s">
        <v>65</v>
      </c>
      <c r="AD197" s="3" t="s">
        <v>47</v>
      </c>
      <c r="AF197" s="3" t="s">
        <v>47</v>
      </c>
      <c r="AG197" s="3" t="s">
        <v>47</v>
      </c>
      <c r="AJ197" s="3" t="s">
        <v>52</v>
      </c>
      <c r="AK197" s="3" t="s">
        <v>52</v>
      </c>
      <c r="AL197" s="3" t="s">
        <v>52</v>
      </c>
      <c r="AR197" s="3" t="s">
        <v>47</v>
      </c>
      <c r="AU197" s="3">
        <v>1</v>
      </c>
      <c r="AV197" s="3">
        <v>4</v>
      </c>
      <c r="AW197" s="3">
        <v>1</v>
      </c>
      <c r="AX197" s="3">
        <v>4</v>
      </c>
      <c r="AY197" s="3">
        <v>100</v>
      </c>
      <c r="AZ197" s="6" t="str">
        <f t="shared" si="25"/>
        <v>2609.6</v>
      </c>
      <c r="BC197" s="12" t="s">
        <v>12705</v>
      </c>
      <c r="BE197" s="12" t="s">
        <v>258</v>
      </c>
      <c r="BG197" s="12" t="s">
        <v>12706</v>
      </c>
      <c r="BH197" s="12" t="s">
        <v>12705</v>
      </c>
      <c r="BJ197" s="12">
        <f t="shared" si="26"/>
        <v>0</v>
      </c>
      <c r="BK197" s="12">
        <f t="shared" si="27"/>
        <v>0</v>
      </c>
      <c r="BX197" s="3" t="s">
        <v>12936</v>
      </c>
      <c r="CQ197" s="3" t="str">
        <f>CONCATENATE(baseURL!$A$1,baseURL!$B$1,baseURL!$C$1,".",C197,".",L197,".pkl&amp;seq=",BC197,"&amp;varMods=Dimethyl-R")</f>
        <v>http://proteomics.broadinstitute.org/millscripts/viewfeed.pl?side=xl&amp;cycle=1&amp;fixedMods=iaaC&amp;file=msdataSM/iPRG2012_nd/cpick_in/iPRG2012_nd.2609.6.3.pkl&amp;seq=GLLrQLTVNDLPVGR&amp;varMods=Dimethyl-R</v>
      </c>
    </row>
    <row r="198" spans="1:95" x14ac:dyDescent="0.2">
      <c r="A198" s="3">
        <v>22</v>
      </c>
      <c r="B198" s="2" t="s">
        <v>12939</v>
      </c>
      <c r="C198" s="2" t="s">
        <v>12919</v>
      </c>
      <c r="D198" s="3">
        <v>13217</v>
      </c>
      <c r="E198" s="3">
        <v>13201</v>
      </c>
      <c r="F198" s="3">
        <v>54821</v>
      </c>
      <c r="G198" s="3">
        <v>15810</v>
      </c>
      <c r="H198" s="3">
        <v>45.889400000000002</v>
      </c>
      <c r="I198" s="30">
        <v>839.99977000000001</v>
      </c>
      <c r="J198" s="30">
        <v>839.99961040000005</v>
      </c>
      <c r="K198" s="30">
        <v>1.6000000000000001E-4</v>
      </c>
      <c r="L198" s="3">
        <v>2</v>
      </c>
      <c r="M198" s="3">
        <v>2</v>
      </c>
      <c r="N198" s="10">
        <f t="shared" si="21"/>
        <v>1</v>
      </c>
      <c r="O198" s="35">
        <v>2</v>
      </c>
      <c r="P198" s="17"/>
      <c r="Q198" s="40">
        <v>1678.9962700000001</v>
      </c>
      <c r="R198" s="42">
        <v>840.00176999999996</v>
      </c>
      <c r="S198" s="18">
        <f t="shared" si="22"/>
        <v>-2.380947363899848</v>
      </c>
      <c r="T198" s="18">
        <f t="shared" si="23"/>
        <v>-2.5709469634969375</v>
      </c>
      <c r="U198" s="18">
        <f t="shared" si="24"/>
        <v>-2.5833278898665237</v>
      </c>
      <c r="V198" s="30">
        <v>839.99959999999999</v>
      </c>
      <c r="W198" s="3" t="s">
        <v>47</v>
      </c>
      <c r="Z198" s="3" t="s">
        <v>47</v>
      </c>
      <c r="AA198" s="3" t="s">
        <v>47</v>
      </c>
      <c r="AC198" s="3" t="s">
        <v>52</v>
      </c>
      <c r="AE198" s="3" t="s">
        <v>47</v>
      </c>
      <c r="AF198" s="3" t="s">
        <v>47</v>
      </c>
      <c r="AG198" s="3" t="s">
        <v>47</v>
      </c>
      <c r="AI198" s="3" t="s">
        <v>65</v>
      </c>
      <c r="AJ198" s="3" t="s">
        <v>65</v>
      </c>
      <c r="AL198" s="3" t="s">
        <v>48</v>
      </c>
      <c r="AO198" s="3" t="s">
        <v>48</v>
      </c>
      <c r="AP198" s="3" t="s">
        <v>48</v>
      </c>
      <c r="AU198" s="3">
        <v>2</v>
      </c>
      <c r="AV198" s="3">
        <v>6</v>
      </c>
      <c r="AW198" s="3">
        <v>2</v>
      </c>
      <c r="AX198" s="3">
        <v>5</v>
      </c>
      <c r="AY198" s="3">
        <v>83.33</v>
      </c>
      <c r="AZ198" s="6" t="str">
        <f t="shared" si="25"/>
        <v>2610.10</v>
      </c>
      <c r="BC198" s="12" t="s">
        <v>12705</v>
      </c>
      <c r="BE198" s="12" t="s">
        <v>258</v>
      </c>
      <c r="BG198" s="12" t="s">
        <v>12706</v>
      </c>
      <c r="BH198" s="12" t="s">
        <v>12705</v>
      </c>
      <c r="BJ198" s="12">
        <f t="shared" si="26"/>
        <v>0</v>
      </c>
      <c r="BK198" s="12">
        <f t="shared" si="27"/>
        <v>0</v>
      </c>
      <c r="BW198" s="3" t="s">
        <v>12709</v>
      </c>
      <c r="CE198" s="3" t="s">
        <v>12707</v>
      </c>
      <c r="CF198" s="3" t="s">
        <v>12940</v>
      </c>
      <c r="CQ198" s="3" t="str">
        <f>CONCATENATE(baseURL!$A$1,baseURL!$B$1,baseURL!$C$1,".",C198,".",L198,".pkl&amp;seq=",BC198,"&amp;varMods=Dimethyl-R")</f>
        <v>http://proteomics.broadinstitute.org/millscripts/viewfeed.pl?side=xl&amp;cycle=1&amp;fixedMods=iaaC&amp;file=msdataSM/iPRG2012_nd/cpick_in/iPRG2012_nd.2610.10.2.pkl&amp;seq=GLLrQLTVNDLPVGR&amp;varMods=Dimethyl-R</v>
      </c>
    </row>
    <row r="199" spans="1:95" x14ac:dyDescent="0.2">
      <c r="A199" s="3">
        <v>643</v>
      </c>
      <c r="B199" s="2" t="s">
        <v>13037</v>
      </c>
      <c r="C199" s="2" t="s">
        <v>13038</v>
      </c>
      <c r="D199" s="3">
        <v>13304</v>
      </c>
      <c r="E199" s="3">
        <v>13288</v>
      </c>
      <c r="F199" s="3">
        <v>55043</v>
      </c>
      <c r="G199" s="3">
        <v>15908</v>
      </c>
      <c r="H199" s="3">
        <v>46.143000000000001</v>
      </c>
      <c r="I199" s="30">
        <v>560.33663999999999</v>
      </c>
      <c r="J199" s="30">
        <v>560.33697689999997</v>
      </c>
      <c r="K199" s="30">
        <v>-3.4000000000000002E-4</v>
      </c>
      <c r="L199" s="3">
        <v>3</v>
      </c>
      <c r="M199" s="3">
        <v>3</v>
      </c>
      <c r="N199" s="10">
        <f t="shared" si="21"/>
        <v>1</v>
      </c>
      <c r="O199" s="35">
        <v>3</v>
      </c>
      <c r="P199" s="17"/>
      <c r="Q199" s="40">
        <v>1678.9962700000001</v>
      </c>
      <c r="R199" s="40">
        <v>560.33694000000003</v>
      </c>
      <c r="S199" s="18">
        <f t="shared" si="22"/>
        <v>-0.53539215179777488</v>
      </c>
      <c r="T199" s="18">
        <f t="shared" si="23"/>
        <v>6.5853234557304935E-2</v>
      </c>
      <c r="U199" s="18">
        <f t="shared" si="24"/>
        <v>-7.1385620253229323E-2</v>
      </c>
      <c r="V199" s="30">
        <v>560.33690000000001</v>
      </c>
      <c r="W199" s="3" t="s">
        <v>47</v>
      </c>
      <c r="X199" s="3" t="s">
        <v>65</v>
      </c>
      <c r="Y199" s="3" t="s">
        <v>47</v>
      </c>
      <c r="Z199" s="3" t="s">
        <v>47</v>
      </c>
      <c r="AA199" s="3" t="s">
        <v>48</v>
      </c>
      <c r="AB199" s="12" t="s">
        <v>47</v>
      </c>
      <c r="AC199" s="3" t="s">
        <v>65</v>
      </c>
      <c r="AD199" s="3" t="s">
        <v>47</v>
      </c>
      <c r="AE199" s="3" t="s">
        <v>47</v>
      </c>
      <c r="AF199" s="3" t="s">
        <v>47</v>
      </c>
      <c r="AG199" s="3" t="s">
        <v>47</v>
      </c>
      <c r="AH199" s="3" t="s">
        <v>65</v>
      </c>
      <c r="AI199" s="3" t="s">
        <v>65</v>
      </c>
      <c r="AJ199" s="3" t="s">
        <v>65</v>
      </c>
      <c r="AK199" s="3" t="s">
        <v>47</v>
      </c>
      <c r="AL199" s="3" t="s">
        <v>47</v>
      </c>
      <c r="AM199" s="3" t="s">
        <v>65</v>
      </c>
      <c r="AO199" s="3" t="s">
        <v>47</v>
      </c>
      <c r="AP199" s="3" t="s">
        <v>47</v>
      </c>
      <c r="AR199" s="3" t="s">
        <v>47</v>
      </c>
      <c r="AS199" s="3" t="s">
        <v>47</v>
      </c>
      <c r="AU199" s="3">
        <v>6</v>
      </c>
      <c r="AV199" s="3">
        <v>14</v>
      </c>
      <c r="AW199" s="3">
        <v>2</v>
      </c>
      <c r="AX199" s="3">
        <v>13</v>
      </c>
      <c r="AY199" s="3">
        <v>92.86</v>
      </c>
      <c r="AZ199" s="6" t="str">
        <f t="shared" si="25"/>
        <v>2621.1</v>
      </c>
      <c r="BC199" s="12" t="s">
        <v>12705</v>
      </c>
      <c r="BE199" s="12" t="s">
        <v>258</v>
      </c>
      <c r="BG199" s="12" t="s">
        <v>12706</v>
      </c>
      <c r="BH199" s="12" t="s">
        <v>12705</v>
      </c>
      <c r="BJ199" s="12">
        <f t="shared" si="26"/>
        <v>0</v>
      </c>
      <c r="BK199" s="12">
        <f t="shared" si="27"/>
        <v>0</v>
      </c>
      <c r="BT199" s="3" t="s">
        <v>13039</v>
      </c>
      <c r="BU199" s="3" t="s">
        <v>12899</v>
      </c>
      <c r="BY199" s="3" t="s">
        <v>12707</v>
      </c>
      <c r="CD199" s="3" t="s">
        <v>12707</v>
      </c>
      <c r="CE199" s="3" t="s">
        <v>12707</v>
      </c>
      <c r="CF199" s="3" t="s">
        <v>12940</v>
      </c>
      <c r="CI199" s="3" t="s">
        <v>13040</v>
      </c>
      <c r="CQ199" s="3" t="str">
        <f>CONCATENATE(baseURL!$A$1,baseURL!$B$1,baseURL!$C$1,".",C199,".",L199,".pkl&amp;seq=",BC199,"&amp;varMods=Dimethyl-R")</f>
        <v>http://proteomics.broadinstitute.org/millscripts/viewfeed.pl?side=xl&amp;cycle=1&amp;fixedMods=iaaC&amp;file=msdataSM/iPRG2012_nd/cpick_in/iPRG2012_nd.2621.1.3.pkl&amp;seq=GLLrQLTVNDLPVGR&amp;varMods=Dimethyl-R</v>
      </c>
    </row>
    <row r="200" spans="1:95" x14ac:dyDescent="0.2">
      <c r="A200" s="3">
        <v>7766</v>
      </c>
      <c r="B200" s="2" t="s">
        <v>13142</v>
      </c>
      <c r="C200" s="2" t="s">
        <v>13143</v>
      </c>
      <c r="D200" s="3">
        <v>13402</v>
      </c>
      <c r="E200" s="3">
        <v>13386</v>
      </c>
      <c r="F200" s="3">
        <v>55276</v>
      </c>
      <c r="G200" s="3">
        <v>16017</v>
      </c>
      <c r="H200" s="3">
        <v>46.420099999999998</v>
      </c>
      <c r="I200" s="30">
        <v>560.33712000000003</v>
      </c>
      <c r="J200" s="30">
        <v>560.33671800000002</v>
      </c>
      <c r="K200" s="30">
        <v>4.0000000000000002E-4</v>
      </c>
      <c r="L200" s="3">
        <v>3</v>
      </c>
      <c r="M200" s="3">
        <v>3</v>
      </c>
      <c r="N200" s="10">
        <f t="shared" si="21"/>
        <v>1</v>
      </c>
      <c r="O200" s="35">
        <v>3</v>
      </c>
      <c r="P200" s="17"/>
      <c r="Q200" s="40">
        <v>1678.9962700000001</v>
      </c>
      <c r="R200" s="40">
        <v>560.33694000000003</v>
      </c>
      <c r="S200" s="18">
        <f t="shared" si="22"/>
        <v>0.3212352910380869</v>
      </c>
      <c r="T200" s="18">
        <f t="shared" si="23"/>
        <v>-0.39619019229383318</v>
      </c>
      <c r="U200" s="18">
        <f t="shared" si="24"/>
        <v>-0.42831372151937597</v>
      </c>
      <c r="V200" s="30">
        <v>560.33669999999995</v>
      </c>
      <c r="W200" s="3" t="s">
        <v>65</v>
      </c>
      <c r="X200" s="3" t="s">
        <v>65</v>
      </c>
      <c r="Y200" s="3" t="s">
        <v>65</v>
      </c>
      <c r="Z200" s="3" t="s">
        <v>47</v>
      </c>
      <c r="AA200" s="3" t="s">
        <v>47</v>
      </c>
      <c r="AB200" s="12" t="s">
        <v>65</v>
      </c>
      <c r="AC200" s="3" t="s">
        <v>65</v>
      </c>
      <c r="AD200" s="3" t="s">
        <v>47</v>
      </c>
      <c r="AE200" s="3" t="s">
        <v>47</v>
      </c>
      <c r="AF200" s="3" t="s">
        <v>47</v>
      </c>
      <c r="AG200" s="3" t="s">
        <v>47</v>
      </c>
      <c r="AH200" s="3" t="s">
        <v>47</v>
      </c>
      <c r="AI200" s="3" t="s">
        <v>65</v>
      </c>
      <c r="AK200" s="3" t="s">
        <v>47</v>
      </c>
      <c r="AL200" s="3" t="s">
        <v>47</v>
      </c>
      <c r="AO200" s="3" t="s">
        <v>47</v>
      </c>
      <c r="AP200" s="3" t="s">
        <v>47</v>
      </c>
      <c r="AQ200" s="3" t="s">
        <v>47</v>
      </c>
      <c r="AR200" s="3" t="s">
        <v>47</v>
      </c>
      <c r="AS200" s="3" t="s">
        <v>65</v>
      </c>
      <c r="AU200" s="3">
        <v>7</v>
      </c>
      <c r="AV200" s="3">
        <v>13</v>
      </c>
      <c r="AW200" s="3">
        <v>3</v>
      </c>
      <c r="AX200" s="3">
        <v>9</v>
      </c>
      <c r="AY200" s="3">
        <v>69.23</v>
      </c>
      <c r="AZ200" s="6" t="str">
        <f t="shared" si="25"/>
        <v>2632.3</v>
      </c>
      <c r="BC200" s="12" t="s">
        <v>12705</v>
      </c>
      <c r="BE200" s="12" t="s">
        <v>258</v>
      </c>
      <c r="BG200" s="12" t="s">
        <v>12706</v>
      </c>
      <c r="BH200" s="12" t="s">
        <v>12705</v>
      </c>
      <c r="BJ200" s="12">
        <f t="shared" si="26"/>
        <v>0</v>
      </c>
      <c r="BK200" s="12">
        <f t="shared" si="27"/>
        <v>0</v>
      </c>
      <c r="BS200" s="3" t="s">
        <v>12707</v>
      </c>
      <c r="BT200" s="3" t="s">
        <v>13144</v>
      </c>
      <c r="BU200" s="3" t="s">
        <v>13144</v>
      </c>
      <c r="BW200" s="3" t="s">
        <v>12709</v>
      </c>
      <c r="BX200" s="3" t="s">
        <v>13145</v>
      </c>
      <c r="BY200" s="3" t="s">
        <v>12936</v>
      </c>
      <c r="CD200" s="3" t="s">
        <v>12898</v>
      </c>
      <c r="CE200" s="3" t="s">
        <v>12707</v>
      </c>
      <c r="CK200" s="3" t="s">
        <v>12709</v>
      </c>
      <c r="CM200" s="3" t="s">
        <v>12709</v>
      </c>
      <c r="CO200" s="3" t="s">
        <v>12707</v>
      </c>
      <c r="CQ200" s="3" t="str">
        <f>CONCATENATE(baseURL!$A$1,baseURL!$B$1,baseURL!$C$1,".",C200,".",L200,".pkl&amp;seq=",BC200,"&amp;varMods=Dimethyl-R")</f>
        <v>http://proteomics.broadinstitute.org/millscripts/viewfeed.pl?side=xl&amp;cycle=1&amp;fixedMods=iaaC&amp;file=msdataSM/iPRG2012_nd/cpick_in/iPRG2012_nd.2632.3.3.pkl&amp;seq=GLLrQLTVNDLPVGR&amp;varMods=Dimethyl-R</v>
      </c>
    </row>
    <row r="201" spans="1:95" x14ac:dyDescent="0.2">
      <c r="A201" s="3">
        <v>1805</v>
      </c>
      <c r="B201" s="2" t="s">
        <v>13512</v>
      </c>
      <c r="C201" s="2" t="s">
        <v>13501</v>
      </c>
      <c r="D201" s="3">
        <v>13737</v>
      </c>
      <c r="E201" s="3">
        <v>13721</v>
      </c>
      <c r="F201" s="3">
        <v>56077</v>
      </c>
      <c r="G201" s="3">
        <v>16390</v>
      </c>
      <c r="H201" s="3">
        <v>47.363399999999999</v>
      </c>
      <c r="I201" s="30">
        <v>560.66633000000002</v>
      </c>
      <c r="J201" s="30">
        <v>560.66488679999998</v>
      </c>
      <c r="K201" s="30">
        <v>1.4400000000000001E-3</v>
      </c>
      <c r="L201" s="3">
        <v>3</v>
      </c>
      <c r="M201" s="3">
        <v>3</v>
      </c>
      <c r="N201" s="10">
        <f t="shared" si="21"/>
        <v>1</v>
      </c>
      <c r="O201" s="35">
        <v>3</v>
      </c>
      <c r="P201" s="17"/>
      <c r="Q201" s="40">
        <v>1679.98028</v>
      </c>
      <c r="R201" s="40">
        <v>560.66494</v>
      </c>
      <c r="S201" s="18">
        <f t="shared" si="22"/>
        <v>2.4791990738976462</v>
      </c>
      <c r="T201" s="18">
        <f t="shared" si="23"/>
        <v>-9.4887331504703118E-2</v>
      </c>
      <c r="U201" s="18">
        <f t="shared" si="24"/>
        <v>-7.1343858263540685E-2</v>
      </c>
      <c r="V201" s="30">
        <v>560.66489999999999</v>
      </c>
      <c r="W201" s="3" t="s">
        <v>47</v>
      </c>
      <c r="X201" s="3" t="s">
        <v>65</v>
      </c>
      <c r="Y201" s="3" t="s">
        <v>65</v>
      </c>
      <c r="Z201" s="3" t="s">
        <v>47</v>
      </c>
      <c r="AA201" s="3" t="s">
        <v>48</v>
      </c>
      <c r="AB201" s="12" t="s">
        <v>47</v>
      </c>
      <c r="AC201" s="3" t="s">
        <v>65</v>
      </c>
      <c r="AD201" s="3" t="s">
        <v>47</v>
      </c>
      <c r="AE201" s="3" t="s">
        <v>47</v>
      </c>
      <c r="AG201" s="3" t="s">
        <v>47</v>
      </c>
      <c r="AI201" s="3" t="s">
        <v>65</v>
      </c>
      <c r="AJ201" s="3" t="s">
        <v>52</v>
      </c>
      <c r="AK201" s="3" t="s">
        <v>52</v>
      </c>
      <c r="AL201" s="3" t="s">
        <v>52</v>
      </c>
      <c r="AM201" s="3" t="s">
        <v>65</v>
      </c>
      <c r="AO201" s="3" t="s">
        <v>47</v>
      </c>
      <c r="AQ201" s="3" t="s">
        <v>47</v>
      </c>
      <c r="AU201" s="3">
        <v>5</v>
      </c>
      <c r="AV201" s="3">
        <v>8</v>
      </c>
      <c r="AW201" s="3">
        <v>2</v>
      </c>
      <c r="AX201" s="3">
        <v>6</v>
      </c>
      <c r="AY201" s="3">
        <v>75</v>
      </c>
      <c r="AZ201" s="6" t="str">
        <f t="shared" si="25"/>
        <v>2670.6</v>
      </c>
      <c r="BC201" s="12" t="s">
        <v>13490</v>
      </c>
      <c r="BE201" s="12" t="s">
        <v>258</v>
      </c>
      <c r="BG201" s="12" t="s">
        <v>12706</v>
      </c>
      <c r="BJ201" s="12">
        <f t="shared" si="26"/>
        <v>0</v>
      </c>
      <c r="BK201" s="12">
        <f t="shared" si="27"/>
        <v>0</v>
      </c>
      <c r="BP201" s="3" t="s">
        <v>54</v>
      </c>
      <c r="BR201" s="3" t="s">
        <v>54</v>
      </c>
      <c r="BT201" s="3" t="s">
        <v>13513</v>
      </c>
      <c r="BU201" s="3" t="s">
        <v>13513</v>
      </c>
      <c r="BY201" s="3" t="s">
        <v>13514</v>
      </c>
      <c r="CE201" s="3" t="s">
        <v>13514</v>
      </c>
      <c r="CI201" s="3" t="s">
        <v>13515</v>
      </c>
      <c r="CK201" s="3" t="s">
        <v>13516</v>
      </c>
      <c r="CM201" s="3" t="s">
        <v>13516</v>
      </c>
      <c r="CQ201" s="3" t="str">
        <f>CONCATENATE(baseURL!$A$1,baseURL!$B$1,baseURL!$C$1,".",C201,".",L201,".pkl&amp;seq=",BC201,"&amp;varMods=Dimethyl-R+Deamidated-N")</f>
        <v>http://proteomics.broadinstitute.org/millscripts/viewfeed.pl?side=xl&amp;cycle=1&amp;fixedMods=iaaC&amp;file=msdataSM/iPRG2012_nd/cpick_in/iPRG2012_nd.2670.6.3.pkl&amp;seq=GLLrQLTVnDLPVGR&amp;varMods=Dimethyl-R+Deamidated-N</v>
      </c>
    </row>
    <row r="202" spans="1:95" x14ac:dyDescent="0.2">
      <c r="A202" s="3">
        <v>893</v>
      </c>
      <c r="B202" s="2" t="s">
        <v>13593</v>
      </c>
      <c r="C202" s="2" t="s">
        <v>13594</v>
      </c>
      <c r="D202" s="3">
        <v>13828</v>
      </c>
      <c r="E202" s="3">
        <v>13812</v>
      </c>
      <c r="F202" s="3">
        <v>56307</v>
      </c>
      <c r="G202" s="3">
        <v>16492</v>
      </c>
      <c r="H202" s="3">
        <v>47.627099999999999</v>
      </c>
      <c r="I202" s="30">
        <v>560.66497000000004</v>
      </c>
      <c r="J202" s="30">
        <v>560.66494799999998</v>
      </c>
      <c r="K202" s="30">
        <v>2.0000000000000002E-5</v>
      </c>
      <c r="L202" s="3">
        <v>3</v>
      </c>
      <c r="M202" s="3">
        <v>3</v>
      </c>
      <c r="N202" s="10">
        <f t="shared" si="21"/>
        <v>1</v>
      </c>
      <c r="O202" s="35">
        <v>3</v>
      </c>
      <c r="P202" s="17"/>
      <c r="Q202" s="40">
        <v>1679.98028</v>
      </c>
      <c r="R202" s="40">
        <v>560.66494</v>
      </c>
      <c r="S202" s="18">
        <f t="shared" si="22"/>
        <v>5.3507893748348377E-2</v>
      </c>
      <c r="T202" s="18">
        <f t="shared" si="23"/>
        <v>1.426877161215385E-2</v>
      </c>
      <c r="U202" s="18">
        <f t="shared" si="24"/>
        <v>-7.1343858263540685E-2</v>
      </c>
      <c r="V202" s="30">
        <v>560.66489999999999</v>
      </c>
      <c r="W202" s="3" t="s">
        <v>47</v>
      </c>
      <c r="X202" s="3" t="s">
        <v>47</v>
      </c>
      <c r="Y202" s="3" t="s">
        <v>47</v>
      </c>
      <c r="Z202" s="3" t="s">
        <v>47</v>
      </c>
      <c r="AA202" s="3" t="s">
        <v>65</v>
      </c>
      <c r="AC202" s="3" t="s">
        <v>47</v>
      </c>
      <c r="AD202" s="3" t="s">
        <v>47</v>
      </c>
      <c r="AE202" s="3" t="s">
        <v>47</v>
      </c>
      <c r="AF202" s="3" t="s">
        <v>52</v>
      </c>
      <c r="AG202" s="3" t="s">
        <v>47</v>
      </c>
      <c r="AI202" s="3" t="s">
        <v>65</v>
      </c>
      <c r="AL202" s="3" t="s">
        <v>52</v>
      </c>
      <c r="AN202" s="3" t="s">
        <v>52</v>
      </c>
      <c r="AO202" s="3" t="s">
        <v>47</v>
      </c>
      <c r="AQ202" s="3" t="s">
        <v>47</v>
      </c>
      <c r="AU202" s="3">
        <v>2</v>
      </c>
      <c r="AV202" s="3">
        <v>10</v>
      </c>
      <c r="AW202" s="3">
        <v>3</v>
      </c>
      <c r="AX202" s="3">
        <v>7</v>
      </c>
      <c r="AY202" s="3">
        <v>70</v>
      </c>
      <c r="AZ202" s="6" t="str">
        <f t="shared" si="25"/>
        <v>2681.5</v>
      </c>
      <c r="BC202" s="12" t="s">
        <v>13490</v>
      </c>
      <c r="BE202" s="12" t="s">
        <v>258</v>
      </c>
      <c r="BG202" s="12" t="s">
        <v>12706</v>
      </c>
      <c r="BJ202" s="12">
        <f t="shared" si="26"/>
        <v>0</v>
      </c>
      <c r="BK202" s="12">
        <f t="shared" si="27"/>
        <v>0</v>
      </c>
      <c r="BP202" s="3" t="s">
        <v>54</v>
      </c>
      <c r="BR202" s="3" t="s">
        <v>54</v>
      </c>
      <c r="BT202" s="3" t="s">
        <v>13516</v>
      </c>
      <c r="BU202" s="3" t="s">
        <v>13491</v>
      </c>
      <c r="BW202" s="3" t="s">
        <v>13595</v>
      </c>
      <c r="CE202" s="3" t="s">
        <v>13514</v>
      </c>
      <c r="CM202" s="3" t="s">
        <v>13516</v>
      </c>
      <c r="CQ202" s="3" t="str">
        <f>CONCATENATE(baseURL!$A$1,baseURL!$B$1,baseURL!$C$1,".",C202,".",L202,".pkl&amp;seq=",BC202,"&amp;varMods=Dimethyl-R+Deamidated-N")</f>
        <v>http://proteomics.broadinstitute.org/millscripts/viewfeed.pl?side=xl&amp;cycle=1&amp;fixedMods=iaaC&amp;file=msdataSM/iPRG2012_nd/cpick_in/iPRG2012_nd.2681.5.3.pkl&amp;seq=GLLrQLTVnDLPVGR&amp;varMods=Dimethyl-R+Deamidated-N</v>
      </c>
    </row>
    <row r="203" spans="1:95" x14ac:dyDescent="0.2">
      <c r="A203" s="3">
        <v>1844</v>
      </c>
      <c r="B203" s="2" t="s">
        <v>13796</v>
      </c>
      <c r="C203" s="2" t="s">
        <v>13797</v>
      </c>
      <c r="D203" s="3">
        <v>13978</v>
      </c>
      <c r="E203" s="3">
        <v>13962</v>
      </c>
      <c r="F203" s="3">
        <v>56683</v>
      </c>
      <c r="G203" s="3">
        <v>16660</v>
      </c>
      <c r="H203" s="3">
        <v>48.064100000000003</v>
      </c>
      <c r="I203" s="30">
        <v>560.66687000000002</v>
      </c>
      <c r="J203" s="30">
        <v>560.66467790000002</v>
      </c>
      <c r="K203" s="30">
        <v>2.1900000000000001E-3</v>
      </c>
      <c r="L203" s="3">
        <v>3</v>
      </c>
      <c r="M203" s="3">
        <v>3</v>
      </c>
      <c r="N203" s="10">
        <f t="shared" si="21"/>
        <v>1</v>
      </c>
      <c r="O203" s="35">
        <v>3</v>
      </c>
      <c r="P203" s="17"/>
      <c r="Q203" s="40">
        <v>1679.98028</v>
      </c>
      <c r="R203" s="40">
        <v>560.66494</v>
      </c>
      <c r="S203" s="18">
        <f t="shared" si="22"/>
        <v>3.4423411601512881</v>
      </c>
      <c r="T203" s="18">
        <f t="shared" si="23"/>
        <v>-0.46748063109898774</v>
      </c>
      <c r="U203" s="18">
        <f t="shared" si="24"/>
        <v>-0.7847824406961762</v>
      </c>
      <c r="V203" s="30">
        <v>560.66449999999998</v>
      </c>
      <c r="W203" s="3" t="s">
        <v>47</v>
      </c>
      <c r="X203" s="3" t="s">
        <v>65</v>
      </c>
      <c r="Y203" s="3" t="s">
        <v>47</v>
      </c>
      <c r="Z203" s="3" t="s">
        <v>47</v>
      </c>
      <c r="AA203" s="3" t="s">
        <v>48</v>
      </c>
      <c r="AB203" s="12" t="s">
        <v>47</v>
      </c>
      <c r="AC203" s="3" t="s">
        <v>47</v>
      </c>
      <c r="AD203" s="3" t="s">
        <v>47</v>
      </c>
      <c r="AE203" s="3" t="s">
        <v>47</v>
      </c>
      <c r="AF203" s="3" t="s">
        <v>52</v>
      </c>
      <c r="AG203" s="3" t="s">
        <v>47</v>
      </c>
      <c r="AH203" s="3" t="s">
        <v>52</v>
      </c>
      <c r="AI203" s="3" t="s">
        <v>65</v>
      </c>
      <c r="AJ203" s="3" t="s">
        <v>65</v>
      </c>
      <c r="AM203" s="3" t="s">
        <v>65</v>
      </c>
      <c r="AO203" s="3" t="s">
        <v>47</v>
      </c>
      <c r="AQ203" s="3" t="s">
        <v>47</v>
      </c>
      <c r="AU203" s="3">
        <v>4</v>
      </c>
      <c r="AV203" s="3">
        <v>10</v>
      </c>
      <c r="AW203" s="3">
        <v>3</v>
      </c>
      <c r="AX203" s="3">
        <v>8</v>
      </c>
      <c r="AY203" s="3">
        <v>80</v>
      </c>
      <c r="AZ203" s="6" t="str">
        <f t="shared" si="25"/>
        <v>2699.3</v>
      </c>
      <c r="BC203" s="12" t="s">
        <v>13722</v>
      </c>
      <c r="BE203" s="12" t="s">
        <v>258</v>
      </c>
      <c r="BG203" s="12" t="s">
        <v>12706</v>
      </c>
      <c r="BJ203" s="12">
        <f t="shared" si="26"/>
        <v>0</v>
      </c>
      <c r="BK203" s="12">
        <f t="shared" si="27"/>
        <v>0</v>
      </c>
      <c r="BO203" s="3" t="s">
        <v>54</v>
      </c>
      <c r="BP203" s="3" t="s">
        <v>54</v>
      </c>
      <c r="BR203" s="3" t="s">
        <v>54</v>
      </c>
      <c r="BT203" s="3" t="s">
        <v>13798</v>
      </c>
      <c r="BU203" s="3" t="s">
        <v>12899</v>
      </c>
      <c r="CE203" s="3" t="s">
        <v>13514</v>
      </c>
      <c r="CF203" s="3" t="s">
        <v>13040</v>
      </c>
      <c r="CI203" s="3" t="s">
        <v>12708</v>
      </c>
      <c r="CM203" s="3" t="s">
        <v>13799</v>
      </c>
      <c r="CQ203" s="3" t="str">
        <f>CONCATENATE(baseURL!$A$1,baseURL!$B$1,baseURL!$C$1,".",C203,".",L203,".pkl&amp;seq=",BC203,"&amp;varMods=Dimethyl-R+Deamidated-Q+Deamidated-N")</f>
        <v>http://proteomics.broadinstitute.org/millscripts/viewfeed.pl?side=xl&amp;cycle=1&amp;fixedMods=iaaC&amp;file=msdataSM/iPRG2012_nd/cpick_in/iPRG2012_nd.2699.3.3.pkl&amp;seq=GLLrqLTVNDLPVGR&amp;varMods=Dimethyl-R+Deamidated-Q+Deamidated-N</v>
      </c>
    </row>
    <row r="204" spans="1:95" x14ac:dyDescent="0.2">
      <c r="A204" s="3">
        <v>388</v>
      </c>
      <c r="B204" s="2" t="s">
        <v>13905</v>
      </c>
      <c r="C204" s="2" t="s">
        <v>13906</v>
      </c>
      <c r="D204" s="3">
        <v>14080</v>
      </c>
      <c r="E204" s="3">
        <v>14064</v>
      </c>
      <c r="F204" s="3">
        <v>56914</v>
      </c>
      <c r="G204" s="3">
        <v>16773</v>
      </c>
      <c r="H204" s="3">
        <v>48.336199999999998</v>
      </c>
      <c r="I204" s="30">
        <v>560.66504999999995</v>
      </c>
      <c r="J204" s="30">
        <v>560.66469849999999</v>
      </c>
      <c r="K204" s="30">
        <v>3.5E-4</v>
      </c>
      <c r="L204" s="3">
        <v>3</v>
      </c>
      <c r="M204" s="3">
        <v>3</v>
      </c>
      <c r="N204" s="10">
        <f t="shared" si="21"/>
        <v>1</v>
      </c>
      <c r="O204" s="35">
        <v>3</v>
      </c>
      <c r="P204" s="17"/>
      <c r="Q204" s="40">
        <v>1679.98028</v>
      </c>
      <c r="R204" s="40">
        <v>560.66494</v>
      </c>
      <c r="S204" s="18">
        <f t="shared" si="22"/>
        <v>0.19619561007265832</v>
      </c>
      <c r="T204" s="18">
        <f t="shared" si="23"/>
        <v>-0.43073854415713725</v>
      </c>
      <c r="U204" s="18">
        <f t="shared" si="24"/>
        <v>-0.42806314937847273</v>
      </c>
      <c r="V204" s="30">
        <v>560.66470000000004</v>
      </c>
      <c r="W204" s="3" t="s">
        <v>65</v>
      </c>
      <c r="X204" s="3" t="s">
        <v>65</v>
      </c>
      <c r="Y204" s="3" t="s">
        <v>65</v>
      </c>
      <c r="Z204" s="3" t="s">
        <v>47</v>
      </c>
      <c r="AA204" s="3" t="s">
        <v>48</v>
      </c>
      <c r="AB204" s="12" t="s">
        <v>47</v>
      </c>
      <c r="AC204" s="3" t="s">
        <v>47</v>
      </c>
      <c r="AD204" s="3" t="s">
        <v>47</v>
      </c>
      <c r="AE204" s="3" t="s">
        <v>47</v>
      </c>
      <c r="AG204" s="3" t="s">
        <v>47</v>
      </c>
      <c r="AI204" s="3" t="s">
        <v>65</v>
      </c>
      <c r="AJ204" s="3" t="s">
        <v>65</v>
      </c>
      <c r="AL204" s="3" t="s">
        <v>52</v>
      </c>
      <c r="AO204" s="3" t="s">
        <v>47</v>
      </c>
      <c r="AQ204" s="3" t="s">
        <v>47</v>
      </c>
      <c r="AU204" s="3">
        <v>5</v>
      </c>
      <c r="AV204" s="3">
        <v>8</v>
      </c>
      <c r="AW204" s="3">
        <v>3</v>
      </c>
      <c r="AX204" s="3">
        <v>6</v>
      </c>
      <c r="AY204" s="3">
        <v>75</v>
      </c>
      <c r="AZ204" s="6" t="str">
        <f t="shared" si="25"/>
        <v>2710.3</v>
      </c>
      <c r="BC204" s="12" t="s">
        <v>13722</v>
      </c>
      <c r="BE204" s="12" t="s">
        <v>258</v>
      </c>
      <c r="BG204" s="12" t="s">
        <v>12706</v>
      </c>
      <c r="BJ204" s="12">
        <f t="shared" si="26"/>
        <v>0</v>
      </c>
      <c r="BK204" s="12">
        <f t="shared" si="27"/>
        <v>0</v>
      </c>
      <c r="BO204" s="3" t="s">
        <v>54</v>
      </c>
      <c r="BP204" s="3" t="s">
        <v>54</v>
      </c>
      <c r="BR204" s="3" t="s">
        <v>54</v>
      </c>
      <c r="BS204" s="3" t="s">
        <v>13724</v>
      </c>
      <c r="BT204" s="3" t="s">
        <v>13798</v>
      </c>
      <c r="BU204" s="3" t="s">
        <v>13907</v>
      </c>
      <c r="CE204" s="3" t="s">
        <v>13514</v>
      </c>
      <c r="CF204" s="3" t="s">
        <v>13040</v>
      </c>
      <c r="CK204" s="3" t="s">
        <v>12899</v>
      </c>
      <c r="CM204" s="3" t="s">
        <v>13799</v>
      </c>
      <c r="CQ204" s="3" t="str">
        <f>CONCATENATE(baseURL!$A$1,baseURL!$B$1,baseURL!$C$1,".",C204,".",L204,".pkl&amp;seq=",BC204,"&amp;varMods=Dimethyl-R+Deamidated-Q+Deamidated-N")</f>
        <v>http://proteomics.broadinstitute.org/millscripts/viewfeed.pl?side=xl&amp;cycle=1&amp;fixedMods=iaaC&amp;file=msdataSM/iPRG2012_nd/cpick_in/iPRG2012_nd.2710.3.3.pkl&amp;seq=GLLrqLTVNDLPVGR&amp;varMods=Dimethyl-R+Deamidated-Q+Deamidated-N</v>
      </c>
    </row>
    <row r="205" spans="1:95" x14ac:dyDescent="0.2">
      <c r="A205" s="3">
        <v>1821</v>
      </c>
      <c r="B205" s="2" t="s">
        <v>14064</v>
      </c>
      <c r="C205" s="2" t="s">
        <v>14065</v>
      </c>
      <c r="D205" s="3">
        <v>14193</v>
      </c>
      <c r="E205" s="3">
        <v>14177</v>
      </c>
      <c r="F205" s="3">
        <v>57148</v>
      </c>
      <c r="G205" s="3">
        <v>16897</v>
      </c>
      <c r="H205" s="3">
        <v>48.608400000000003</v>
      </c>
      <c r="I205" s="30">
        <v>560.66720999999995</v>
      </c>
      <c r="J205" s="30">
        <v>560.66521439999997</v>
      </c>
      <c r="K205" s="30">
        <v>2E-3</v>
      </c>
      <c r="L205" s="3">
        <v>3</v>
      </c>
      <c r="M205" s="3">
        <v>3</v>
      </c>
      <c r="N205" s="10">
        <f t="shared" si="21"/>
        <v>1</v>
      </c>
      <c r="O205" s="35">
        <v>3</v>
      </c>
      <c r="P205" s="17"/>
      <c r="Q205" s="40">
        <v>1679.98028</v>
      </c>
      <c r="R205" s="40">
        <v>560.66494</v>
      </c>
      <c r="S205" s="18">
        <f t="shared" si="22"/>
        <v>4.0487639550872272</v>
      </c>
      <c r="T205" s="18">
        <f t="shared" si="23"/>
        <v>0.48941886747295144</v>
      </c>
      <c r="U205" s="18">
        <f t="shared" si="24"/>
        <v>0.46373507861162877</v>
      </c>
      <c r="V205" s="30">
        <v>560.66520000000003</v>
      </c>
      <c r="W205" s="3" t="s">
        <v>47</v>
      </c>
      <c r="Z205" s="3" t="s">
        <v>47</v>
      </c>
      <c r="AA205" s="3" t="s">
        <v>47</v>
      </c>
      <c r="AC205" s="3" t="s">
        <v>52</v>
      </c>
      <c r="AD205" s="3" t="s">
        <v>47</v>
      </c>
      <c r="AE205" s="3" t="s">
        <v>47</v>
      </c>
      <c r="AK205" s="3" t="s">
        <v>52</v>
      </c>
      <c r="AL205" s="3" t="s">
        <v>52</v>
      </c>
      <c r="AO205" s="3" t="s">
        <v>47</v>
      </c>
      <c r="AU205" s="3">
        <v>0</v>
      </c>
      <c r="AV205" s="3">
        <v>6</v>
      </c>
      <c r="AW205" s="3">
        <v>2</v>
      </c>
      <c r="AX205" s="3">
        <v>4</v>
      </c>
      <c r="AY205" s="3">
        <v>66.67</v>
      </c>
      <c r="AZ205" s="6" t="str">
        <f t="shared" si="25"/>
        <v>2721.6</v>
      </c>
      <c r="BC205" s="12" t="s">
        <v>13722</v>
      </c>
      <c r="BE205" s="12" t="s">
        <v>258</v>
      </c>
      <c r="BG205" s="12" t="s">
        <v>12706</v>
      </c>
      <c r="BJ205" s="12">
        <f t="shared" si="26"/>
        <v>0</v>
      </c>
      <c r="BK205" s="12">
        <f t="shared" si="27"/>
        <v>0</v>
      </c>
      <c r="BO205" s="3" t="s">
        <v>54</v>
      </c>
      <c r="BP205" s="3" t="s">
        <v>54</v>
      </c>
      <c r="BR205" s="3" t="s">
        <v>54</v>
      </c>
      <c r="BW205" s="3" t="s">
        <v>12899</v>
      </c>
      <c r="CK205" s="3" t="s">
        <v>12899</v>
      </c>
      <c r="CQ205" s="3" t="str">
        <f>CONCATENATE(baseURL!$A$1,baseURL!$B$1,baseURL!$C$1,".",C205,".",L205,".pkl&amp;seq=",BC205,"&amp;varMods=Dimethyl-R+Deamidated-Q+Deamidated-N")</f>
        <v>http://proteomics.broadinstitute.org/millscripts/viewfeed.pl?side=xl&amp;cycle=1&amp;fixedMods=iaaC&amp;file=msdataSM/iPRG2012_nd/cpick_in/iPRG2012_nd.2721.6.3.pkl&amp;seq=GLLrqLTVNDLPVGR&amp;varMods=Dimethyl-R+Deamidated-Q+Deamidated-N</v>
      </c>
    </row>
    <row r="206" spans="1:95" x14ac:dyDescent="0.2">
      <c r="A206" s="3">
        <v>337</v>
      </c>
      <c r="B206" s="2" t="s">
        <v>14276</v>
      </c>
      <c r="C206" s="2" t="s">
        <v>14277</v>
      </c>
      <c r="D206" s="3">
        <v>14381</v>
      </c>
      <c r="E206" s="3">
        <v>14365</v>
      </c>
      <c r="F206" s="3">
        <v>57532</v>
      </c>
      <c r="G206" s="3">
        <v>17103</v>
      </c>
      <c r="H206" s="3">
        <v>49.0535</v>
      </c>
      <c r="I206" s="30">
        <v>840.98910999999998</v>
      </c>
      <c r="J206" s="30">
        <v>840.98455530000001</v>
      </c>
      <c r="K206" s="30">
        <v>4.5500000000000002E-3</v>
      </c>
      <c r="L206" s="3">
        <v>2</v>
      </c>
      <c r="M206" s="3">
        <v>2</v>
      </c>
      <c r="N206" s="10">
        <f t="shared" si="21"/>
        <v>1</v>
      </c>
      <c r="O206" s="35">
        <v>2</v>
      </c>
      <c r="Q206" s="37">
        <v>1680.9643000000001</v>
      </c>
      <c r="R206" s="37">
        <v>840.98578999999995</v>
      </c>
      <c r="S206" s="18">
        <f t="shared" si="22"/>
        <v>3.9477480351132117</v>
      </c>
      <c r="T206" s="18">
        <f t="shared" si="23"/>
        <v>-1.4681579815288652</v>
      </c>
      <c r="U206" s="18">
        <f t="shared" si="24"/>
        <v>-1.2960979994400366</v>
      </c>
      <c r="V206" s="30">
        <v>840.98469999999998</v>
      </c>
      <c r="W206" s="3" t="s">
        <v>47</v>
      </c>
      <c r="Z206" s="3" t="s">
        <v>48</v>
      </c>
      <c r="AA206" s="3" t="s">
        <v>65</v>
      </c>
      <c r="AB206" s="12" t="s">
        <v>52</v>
      </c>
      <c r="AC206" s="3" t="s">
        <v>47</v>
      </c>
      <c r="AD206" s="3" t="s">
        <v>47</v>
      </c>
      <c r="AG206" s="3" t="s">
        <v>48</v>
      </c>
      <c r="AU206" s="3">
        <v>1</v>
      </c>
      <c r="AV206" s="3">
        <v>3</v>
      </c>
      <c r="AW206" s="3">
        <v>1</v>
      </c>
      <c r="AX206" s="3">
        <v>3</v>
      </c>
      <c r="AY206" s="3">
        <v>100</v>
      </c>
      <c r="AZ206" s="6" t="str">
        <f t="shared" si="25"/>
        <v>2739.12</v>
      </c>
      <c r="BC206" s="12" t="s">
        <v>14193</v>
      </c>
      <c r="BE206" s="12" t="s">
        <v>258</v>
      </c>
      <c r="BG206" s="12" t="s">
        <v>12706</v>
      </c>
      <c r="BJ206" s="12">
        <f t="shared" si="26"/>
        <v>0</v>
      </c>
      <c r="BK206" s="12">
        <f t="shared" si="27"/>
        <v>0</v>
      </c>
      <c r="BO206" s="3" t="s">
        <v>54</v>
      </c>
      <c r="BP206" s="3" t="s">
        <v>54</v>
      </c>
      <c r="BR206" s="3" t="s">
        <v>54</v>
      </c>
      <c r="BW206" s="3" t="s">
        <v>14278</v>
      </c>
      <c r="CQ206" s="3" t="str">
        <f>CONCATENATE(baseURL!$A$1,baseURL!$B$1,baseURL!$C$1,".",C206,".",L206,".pkl&amp;seq=",BC206,"&amp;varMods=Dimethyl-R+Deamidated-Q+Deamidated-N")</f>
        <v>http://proteomics.broadinstitute.org/millscripts/viewfeed.pl?side=xl&amp;cycle=1&amp;fixedMods=iaaC&amp;file=msdataSM/iPRG2012_nd/cpick_in/iPRG2012_nd.2739.12.2.pkl&amp;seq=GLLrqLTVnDLPVGR&amp;varMods=Dimethyl-R+Deamidated-Q+Deamidated-N</v>
      </c>
    </row>
    <row r="207" spans="1:95" x14ac:dyDescent="0.2">
      <c r="A207" s="3">
        <v>1002</v>
      </c>
      <c r="B207" s="2" t="s">
        <v>14323</v>
      </c>
      <c r="C207" s="2" t="s">
        <v>14309</v>
      </c>
      <c r="D207" s="3">
        <v>14423</v>
      </c>
      <c r="E207" s="3">
        <v>14407</v>
      </c>
      <c r="F207" s="3">
        <v>57609</v>
      </c>
      <c r="G207" s="3">
        <v>17149</v>
      </c>
      <c r="H207" s="3">
        <v>49.140700000000002</v>
      </c>
      <c r="I207" s="30">
        <v>560.76786000000004</v>
      </c>
      <c r="J207" s="30">
        <v>560.99316250000004</v>
      </c>
      <c r="K207" s="30">
        <v>-0.2253</v>
      </c>
      <c r="L207" s="3">
        <v>0</v>
      </c>
      <c r="M207" s="3">
        <v>3</v>
      </c>
      <c r="N207" s="10">
        <f t="shared" si="21"/>
        <v>1</v>
      </c>
      <c r="O207" s="35">
        <v>3</v>
      </c>
      <c r="P207" s="11"/>
      <c r="Q207" s="40">
        <v>1680.9643000000001</v>
      </c>
      <c r="R207" s="40">
        <v>560.99294999999995</v>
      </c>
      <c r="S207" s="18">
        <f t="shared" si="22"/>
        <v>-401.23498878178276</v>
      </c>
      <c r="T207" s="18">
        <f t="shared" si="23"/>
        <v>0.37879263917446149</v>
      </c>
      <c r="U207" s="18">
        <f t="shared" si="24"/>
        <v>-8.912767974615185E-2</v>
      </c>
      <c r="V207" s="30">
        <v>560.99289999999996</v>
      </c>
      <c r="W207" s="3" t="s">
        <v>47</v>
      </c>
      <c r="Z207" s="3" t="s">
        <v>47</v>
      </c>
      <c r="AA207" s="3" t="s">
        <v>47</v>
      </c>
      <c r="AB207" s="12" t="s">
        <v>47</v>
      </c>
      <c r="AC207" s="3" t="s">
        <v>65</v>
      </c>
      <c r="AD207" s="3" t="s">
        <v>48</v>
      </c>
      <c r="AE207" s="3" t="s">
        <v>47</v>
      </c>
      <c r="AM207" s="3" t="s">
        <v>65</v>
      </c>
      <c r="AO207" s="3" t="s">
        <v>47</v>
      </c>
      <c r="AU207" s="3">
        <v>2</v>
      </c>
      <c r="AV207" s="3">
        <v>6</v>
      </c>
      <c r="AW207" s="3">
        <v>2</v>
      </c>
      <c r="AX207" s="3">
        <v>4</v>
      </c>
      <c r="AY207" s="3">
        <v>66.67</v>
      </c>
      <c r="AZ207" s="6" t="str">
        <f t="shared" si="25"/>
        <v>2743.5</v>
      </c>
      <c r="BC207" s="12" t="s">
        <v>14193</v>
      </c>
      <c r="BE207" s="12" t="s">
        <v>258</v>
      </c>
      <c r="BG207" s="12" t="s">
        <v>12706</v>
      </c>
      <c r="BJ207" s="12">
        <f t="shared" si="26"/>
        <v>0</v>
      </c>
      <c r="BK207" s="12">
        <f t="shared" si="27"/>
        <v>0</v>
      </c>
      <c r="BO207" s="3" t="s">
        <v>54</v>
      </c>
      <c r="BP207" s="3" t="s">
        <v>54</v>
      </c>
      <c r="BR207" s="3" t="s">
        <v>54</v>
      </c>
      <c r="BW207" s="3" t="s">
        <v>13491</v>
      </c>
      <c r="BY207" s="3" t="s">
        <v>14195</v>
      </c>
      <c r="CI207" s="3" t="s">
        <v>14324</v>
      </c>
      <c r="CK207" s="3" t="s">
        <v>13491</v>
      </c>
      <c r="CQ207" s="3" t="str">
        <f>CONCATENATE(baseURL!$A$1,baseURL!$B$1,baseURL!$C$1,".",C207,".",L207,".pkl&amp;seq=",BC207,"&amp;varMods=Dimethyl-R+Deamidated-Q+Deamidated-N")</f>
        <v>http://proteomics.broadinstitute.org/millscripts/viewfeed.pl?side=xl&amp;cycle=1&amp;fixedMods=iaaC&amp;file=msdataSM/iPRG2012_nd/cpick_in/iPRG2012_nd.2743.5.0.pkl&amp;seq=GLLrqLTVnDLPVGR&amp;varMods=Dimethyl-R+Deamidated-Q+Deamidated-N</v>
      </c>
    </row>
    <row r="208" spans="1:95" x14ac:dyDescent="0.2">
      <c r="A208" s="3">
        <v>413</v>
      </c>
      <c r="B208" s="2" t="s">
        <v>240</v>
      </c>
      <c r="C208" s="2" t="s">
        <v>241</v>
      </c>
      <c r="D208" s="3">
        <v>156</v>
      </c>
      <c r="E208" s="3">
        <v>156</v>
      </c>
      <c r="F208" s="3">
        <v>20584</v>
      </c>
      <c r="G208" s="3">
        <v>1135</v>
      </c>
      <c r="H208" s="3">
        <v>6.4946000000000002</v>
      </c>
      <c r="I208" s="30">
        <v>483.24297999999999</v>
      </c>
      <c r="J208" s="30">
        <v>483.24435970000002</v>
      </c>
      <c r="K208" s="30">
        <v>-1.3799999999999999E-3</v>
      </c>
      <c r="L208" s="3">
        <v>2</v>
      </c>
      <c r="M208" s="3">
        <v>2</v>
      </c>
      <c r="N208" s="10">
        <f t="shared" si="21"/>
        <v>1</v>
      </c>
      <c r="O208" s="35">
        <v>2</v>
      </c>
      <c r="P208" s="17"/>
      <c r="Q208" s="40">
        <v>965.47991999999999</v>
      </c>
      <c r="R208" s="40">
        <v>483.24360000000001</v>
      </c>
      <c r="S208" s="18">
        <f t="shared" si="22"/>
        <v>-1.2829968157390315</v>
      </c>
      <c r="T208" s="18">
        <f t="shared" si="23"/>
        <v>1.5720849691609975</v>
      </c>
      <c r="U208" s="18">
        <f t="shared" si="24"/>
        <v>1.0346748513341439</v>
      </c>
      <c r="V208" s="30">
        <v>483.2441</v>
      </c>
      <c r="W208" s="3" t="s">
        <v>47</v>
      </c>
      <c r="Z208" s="3" t="s">
        <v>47</v>
      </c>
      <c r="AA208" s="3" t="s">
        <v>47</v>
      </c>
      <c r="AC208" s="3" t="s">
        <v>47</v>
      </c>
      <c r="AD208" s="3" t="s">
        <v>48</v>
      </c>
      <c r="AE208" s="3" t="s">
        <v>47</v>
      </c>
      <c r="AF208" s="3" t="s">
        <v>47</v>
      </c>
      <c r="AI208" s="3" t="s">
        <v>52</v>
      </c>
      <c r="AJ208" s="3" t="s">
        <v>47</v>
      </c>
      <c r="AO208" s="3" t="s">
        <v>47</v>
      </c>
      <c r="AP208" s="3" t="s">
        <v>48</v>
      </c>
      <c r="AU208" s="3">
        <v>0</v>
      </c>
      <c r="AV208" s="3">
        <v>8</v>
      </c>
      <c r="AW208" s="3">
        <v>2</v>
      </c>
      <c r="AX208" s="3">
        <v>6</v>
      </c>
      <c r="AY208" s="3">
        <v>75</v>
      </c>
      <c r="AZ208" s="6" t="str">
        <f t="shared" si="25"/>
        <v>980.3</v>
      </c>
      <c r="BC208" s="12" t="s">
        <v>242</v>
      </c>
      <c r="BE208" s="12" t="s">
        <v>243</v>
      </c>
      <c r="BG208" s="12" t="s">
        <v>244</v>
      </c>
      <c r="BH208" s="12" t="s">
        <v>242</v>
      </c>
      <c r="BJ208" s="12">
        <f t="shared" si="26"/>
        <v>0</v>
      </c>
      <c r="BK208" s="12">
        <f t="shared" si="27"/>
        <v>0</v>
      </c>
      <c r="BW208" s="3" t="s">
        <v>245</v>
      </c>
      <c r="CK208" s="3" t="s">
        <v>245</v>
      </c>
      <c r="CQ208" s="3" t="str">
        <f>CONCATENATE(baseURL!$A$1,baseURL!$B$1,baseURL!$C$1,".",C208,".",L208,".pkl&amp;seq=",BC208,"&amp;varMods=Methyl-R")</f>
        <v>http://proteomics.broadinstitute.org/millscripts/viewfeed.pl?side=xl&amp;cycle=1&amp;fixedMods=iaaC&amp;file=msdataSM/iPRG2012_nd/cpick_in/iPRG2012_nd.980.3.2.pkl&amp;seq=GTrDYSPR&amp;varMods=Methyl-R</v>
      </c>
    </row>
    <row r="209" spans="1:95" x14ac:dyDescent="0.2">
      <c r="A209" s="3">
        <v>2552</v>
      </c>
      <c r="B209" s="2" t="s">
        <v>1108</v>
      </c>
      <c r="C209" s="2" t="s">
        <v>1109</v>
      </c>
      <c r="D209" s="3">
        <v>1198</v>
      </c>
      <c r="E209" s="3">
        <v>1197</v>
      </c>
      <c r="F209" s="3">
        <v>23613</v>
      </c>
      <c r="G209" s="3">
        <v>2320</v>
      </c>
      <c r="H209" s="3">
        <v>10.006</v>
      </c>
      <c r="I209" s="30">
        <v>537.77598999999998</v>
      </c>
      <c r="J209" s="30">
        <v>537.77534470000001</v>
      </c>
      <c r="K209" s="30">
        <v>6.4999999999999997E-4</v>
      </c>
      <c r="L209" s="3">
        <v>2</v>
      </c>
      <c r="M209" s="3">
        <v>2</v>
      </c>
      <c r="N209" s="10">
        <f t="shared" si="21"/>
        <v>1</v>
      </c>
      <c r="O209" s="35">
        <v>2</v>
      </c>
      <c r="P209" s="17"/>
      <c r="Q209" s="40">
        <v>1074.54258</v>
      </c>
      <c r="R209" s="40">
        <v>537.77493000000004</v>
      </c>
      <c r="S209" s="18">
        <f t="shared" si="22"/>
        <v>1.9710848178410891</v>
      </c>
      <c r="T209" s="18">
        <f t="shared" si="23"/>
        <v>0.77114044711008745</v>
      </c>
      <c r="U209" s="18">
        <f t="shared" si="24"/>
        <v>0.31611737630062403</v>
      </c>
      <c r="V209" s="30">
        <v>537.77509999999995</v>
      </c>
      <c r="W209" s="3" t="s">
        <v>47</v>
      </c>
      <c r="Z209" s="3" t="s">
        <v>47</v>
      </c>
      <c r="AA209" s="3" t="s">
        <v>65</v>
      </c>
      <c r="AB209" s="12" t="s">
        <v>47</v>
      </c>
      <c r="AC209" s="3" t="s">
        <v>47</v>
      </c>
      <c r="AD209" s="3" t="s">
        <v>47</v>
      </c>
      <c r="AE209" s="3" t="s">
        <v>47</v>
      </c>
      <c r="AF209" s="3" t="s">
        <v>47</v>
      </c>
      <c r="AG209" s="3" t="s">
        <v>47</v>
      </c>
      <c r="AH209" s="3" t="s">
        <v>47</v>
      </c>
      <c r="AI209" s="3" t="s">
        <v>47</v>
      </c>
      <c r="AJ209" s="3" t="s">
        <v>47</v>
      </c>
      <c r="AK209" s="3" t="s">
        <v>47</v>
      </c>
      <c r="AL209" s="3" t="s">
        <v>48</v>
      </c>
      <c r="AN209" s="3" t="s">
        <v>47</v>
      </c>
      <c r="AU209" s="3">
        <v>1</v>
      </c>
      <c r="AV209" s="3">
        <v>13</v>
      </c>
      <c r="AW209" s="3">
        <v>1</v>
      </c>
      <c r="AX209" s="3">
        <v>13</v>
      </c>
      <c r="AY209" s="3">
        <v>100</v>
      </c>
      <c r="AZ209" s="6" t="str">
        <f t="shared" si="25"/>
        <v>1124.8</v>
      </c>
      <c r="BC209" s="12" t="s">
        <v>1110</v>
      </c>
      <c r="BG209" s="12" t="s">
        <v>1110</v>
      </c>
      <c r="BJ209" s="12">
        <f t="shared" si="26"/>
        <v>0</v>
      </c>
      <c r="BK209" s="12">
        <f t="shared" si="27"/>
        <v>0</v>
      </c>
      <c r="BW209" s="3" t="s">
        <v>1111</v>
      </c>
      <c r="CQ209" s="3" t="str">
        <f>CONCATENATE(baseURL!$A$1,baseURL!$B$1,baseURL!$C$1,".",C209,".",L209,".pkl&amp;seq=",BC209)</f>
        <v>http://proteomics.broadinstitute.org/millscripts/viewfeed.pl?side=xl&amp;cycle=1&amp;fixedMods=iaaC&amp;file=msdataSM/iPRG2012_nd/cpick_in/iPRG2012_nd.1124.8.2.pkl&amp;seq=LDELRDEGK</v>
      </c>
    </row>
    <row r="210" spans="1:95" x14ac:dyDescent="0.2">
      <c r="A210" s="3">
        <v>659</v>
      </c>
      <c r="B210" s="2" t="s">
        <v>1261</v>
      </c>
      <c r="C210" s="2" t="s">
        <v>1254</v>
      </c>
      <c r="D210" s="3">
        <v>1391</v>
      </c>
      <c r="E210" s="3">
        <v>1390</v>
      </c>
      <c r="F210" s="3">
        <v>24219</v>
      </c>
      <c r="G210" s="3">
        <v>2542</v>
      </c>
      <c r="H210" s="3">
        <v>10.709099999999999</v>
      </c>
      <c r="I210" s="30">
        <v>544.78300999999999</v>
      </c>
      <c r="J210" s="30">
        <v>544.78318760000002</v>
      </c>
      <c r="K210" s="30">
        <v>-1.8000000000000001E-4</v>
      </c>
      <c r="L210" s="3">
        <v>2</v>
      </c>
      <c r="M210" s="3">
        <v>2</v>
      </c>
      <c r="N210" s="10">
        <f t="shared" si="21"/>
        <v>1</v>
      </c>
      <c r="O210" s="35">
        <v>2</v>
      </c>
      <c r="P210" s="17"/>
      <c r="Q210" s="40">
        <v>1088.5582300000001</v>
      </c>
      <c r="R210" s="40">
        <v>544.78274999999996</v>
      </c>
      <c r="S210" s="18">
        <f t="shared" si="22"/>
        <v>0.47725446524451104</v>
      </c>
      <c r="T210" s="18">
        <f t="shared" si="23"/>
        <v>0.80325597690964334</v>
      </c>
      <c r="U210" s="18">
        <f t="shared" si="24"/>
        <v>0.64245793396694306</v>
      </c>
      <c r="V210" s="30">
        <v>544.78309999999999</v>
      </c>
      <c r="W210" s="3" t="s">
        <v>47</v>
      </c>
      <c r="X210" s="3" t="s">
        <v>47</v>
      </c>
      <c r="Y210" s="3" t="s">
        <v>47</v>
      </c>
      <c r="Z210" s="3" t="s">
        <v>47</v>
      </c>
      <c r="AA210" s="3" t="s">
        <v>47</v>
      </c>
      <c r="AB210" s="12" t="s">
        <v>48</v>
      </c>
      <c r="AC210" s="3" t="s">
        <v>47</v>
      </c>
      <c r="AD210" s="3" t="s">
        <v>47</v>
      </c>
      <c r="AE210" s="3" t="s">
        <v>47</v>
      </c>
      <c r="AF210" s="3" t="s">
        <v>47</v>
      </c>
      <c r="AG210" s="3" t="s">
        <v>47</v>
      </c>
      <c r="AH210" s="3" t="s">
        <v>65</v>
      </c>
      <c r="AI210" s="3" t="s">
        <v>52</v>
      </c>
      <c r="AJ210" s="3" t="s">
        <v>65</v>
      </c>
      <c r="AK210" s="3" t="s">
        <v>47</v>
      </c>
      <c r="AL210" s="3" t="s">
        <v>47</v>
      </c>
      <c r="AO210" s="3" t="s">
        <v>47</v>
      </c>
      <c r="AP210" s="3" t="s">
        <v>47</v>
      </c>
      <c r="AQ210" s="3" t="s">
        <v>65</v>
      </c>
      <c r="AR210" s="3" t="s">
        <v>47</v>
      </c>
      <c r="AS210" s="3" t="s">
        <v>47</v>
      </c>
      <c r="AU210" s="3">
        <v>3</v>
      </c>
      <c r="AV210" s="3">
        <v>16</v>
      </c>
      <c r="AW210" s="3">
        <v>1</v>
      </c>
      <c r="AX210" s="3">
        <v>16</v>
      </c>
      <c r="AY210" s="3">
        <v>100</v>
      </c>
      <c r="AZ210" s="6" t="str">
        <f t="shared" si="25"/>
        <v>1153.5</v>
      </c>
      <c r="BC210" s="12" t="s">
        <v>1262</v>
      </c>
      <c r="BE210" s="12" t="s">
        <v>243</v>
      </c>
      <c r="BG210" s="12" t="s">
        <v>1110</v>
      </c>
      <c r="BH210" s="12" t="s">
        <v>1262</v>
      </c>
      <c r="BJ210" s="12">
        <f t="shared" si="26"/>
        <v>0</v>
      </c>
      <c r="BK210" s="12">
        <f t="shared" si="27"/>
        <v>0</v>
      </c>
      <c r="CD210" s="3" t="s">
        <v>1263</v>
      </c>
      <c r="CF210" s="3" t="s">
        <v>1264</v>
      </c>
      <c r="CM210" s="3" t="s">
        <v>1265</v>
      </c>
      <c r="CQ210" s="3" t="str">
        <f>CONCATENATE(baseURL!$A$1,baseURL!$B$1,baseURL!$C$1,".",C210,".",L210,".pkl&amp;seq=",BC210,"&amp;varMods=Methyl-R")</f>
        <v>http://proteomics.broadinstitute.org/millscripts/viewfeed.pl?side=xl&amp;cycle=1&amp;fixedMods=iaaC&amp;file=msdataSM/iPRG2012_nd/cpick_in/iPRG2012_nd.1153.5.2.pkl&amp;seq=LDELrDEGK&amp;varMods=Methyl-R</v>
      </c>
    </row>
    <row r="211" spans="1:95" x14ac:dyDescent="0.2">
      <c r="A211" s="3">
        <v>604</v>
      </c>
      <c r="B211" s="2" t="s">
        <v>1387</v>
      </c>
      <c r="C211" s="2" t="s">
        <v>1388</v>
      </c>
      <c r="D211" s="3">
        <v>1584</v>
      </c>
      <c r="E211" s="3">
        <v>1583</v>
      </c>
      <c r="F211" s="3">
        <v>24767</v>
      </c>
      <c r="G211" s="3">
        <v>2761</v>
      </c>
      <c r="H211" s="3">
        <v>11.3546</v>
      </c>
      <c r="I211" s="30">
        <v>551.79255000000001</v>
      </c>
      <c r="J211" s="30">
        <v>551.79169960000002</v>
      </c>
      <c r="K211" s="30">
        <v>8.4999999999999995E-4</v>
      </c>
      <c r="L211" s="3">
        <v>2</v>
      </c>
      <c r="M211" s="3">
        <v>2</v>
      </c>
      <c r="N211" s="10">
        <f t="shared" si="21"/>
        <v>1</v>
      </c>
      <c r="O211" s="35">
        <v>2</v>
      </c>
      <c r="P211" s="17"/>
      <c r="Q211" s="40">
        <v>1102.5738799999999</v>
      </c>
      <c r="R211" s="42">
        <v>551.79057999999998</v>
      </c>
      <c r="S211" s="18">
        <f t="shared" si="22"/>
        <v>3.5701950548493397</v>
      </c>
      <c r="T211" s="18">
        <f t="shared" si="23"/>
        <v>2.0290306515167225</v>
      </c>
      <c r="U211" s="18">
        <f t="shared" si="24"/>
        <v>2.0297555641751672</v>
      </c>
      <c r="V211" s="30">
        <v>551.79169999999999</v>
      </c>
      <c r="W211" s="3" t="s">
        <v>47</v>
      </c>
      <c r="X211" s="3" t="s">
        <v>47</v>
      </c>
      <c r="Y211" s="3" t="s">
        <v>47</v>
      </c>
      <c r="Z211" s="3" t="s">
        <v>47</v>
      </c>
      <c r="AA211" s="3" t="s">
        <v>48</v>
      </c>
      <c r="AB211" s="12" t="s">
        <v>47</v>
      </c>
      <c r="AC211" s="3" t="s">
        <v>47</v>
      </c>
      <c r="AD211" s="3" t="s">
        <v>47</v>
      </c>
      <c r="AE211" s="3" t="s">
        <v>47</v>
      </c>
      <c r="AF211" s="3" t="s">
        <v>47</v>
      </c>
      <c r="AG211" s="3" t="s">
        <v>47</v>
      </c>
      <c r="AJ211" s="3" t="s">
        <v>65</v>
      </c>
      <c r="AK211" s="3" t="s">
        <v>47</v>
      </c>
      <c r="AL211" s="3" t="s">
        <v>47</v>
      </c>
      <c r="AO211" s="3" t="s">
        <v>47</v>
      </c>
      <c r="AP211" s="3" t="s">
        <v>47</v>
      </c>
      <c r="AQ211" s="3" t="s">
        <v>47</v>
      </c>
      <c r="AR211" s="3" t="s">
        <v>47</v>
      </c>
      <c r="AU211" s="3">
        <v>1</v>
      </c>
      <c r="AV211" s="3">
        <v>16</v>
      </c>
      <c r="AW211" s="3">
        <v>1</v>
      </c>
      <c r="AX211" s="3">
        <v>16</v>
      </c>
      <c r="AY211" s="3">
        <v>100</v>
      </c>
      <c r="AZ211" s="6" t="str">
        <f t="shared" si="25"/>
        <v>1179.7</v>
      </c>
      <c r="BC211" s="12" t="s">
        <v>1262</v>
      </c>
      <c r="BE211" s="12" t="s">
        <v>258</v>
      </c>
      <c r="BG211" s="12" t="s">
        <v>1110</v>
      </c>
      <c r="BH211" s="12" t="s">
        <v>1262</v>
      </c>
      <c r="BJ211" s="12">
        <f t="shared" si="26"/>
        <v>0</v>
      </c>
      <c r="BK211" s="12">
        <f t="shared" si="27"/>
        <v>0</v>
      </c>
      <c r="CF211" s="3" t="s">
        <v>1389</v>
      </c>
      <c r="CQ211" s="3" t="str">
        <f>CONCATENATE(baseURL!$A$1,baseURL!$B$1,baseURL!$C$1,".",C211,".",L211,".pkl&amp;seq=",BC211,"&amp;varMods=Dimethyl-R")</f>
        <v>http://proteomics.broadinstitute.org/millscripts/viewfeed.pl?side=xl&amp;cycle=1&amp;fixedMods=iaaC&amp;file=msdataSM/iPRG2012_nd/cpick_in/iPRG2012_nd.1179.7.2.pkl&amp;seq=LDELrDEGK&amp;varMods=Dimethyl-R</v>
      </c>
    </row>
    <row r="212" spans="1:95" x14ac:dyDescent="0.2">
      <c r="A212" s="3">
        <v>7762</v>
      </c>
      <c r="B212" s="2" t="s">
        <v>1470</v>
      </c>
      <c r="C212" s="2" t="s">
        <v>1455</v>
      </c>
      <c r="D212" s="3">
        <v>1693</v>
      </c>
      <c r="E212" s="3">
        <v>1692</v>
      </c>
      <c r="F212" s="3">
        <v>25004</v>
      </c>
      <c r="G212" s="3">
        <v>2881</v>
      </c>
      <c r="H212" s="3">
        <v>11.6136</v>
      </c>
      <c r="I212" s="30">
        <v>551.79215999999997</v>
      </c>
      <c r="J212" s="30">
        <v>551.79163730000005</v>
      </c>
      <c r="K212" s="30">
        <v>5.1999999999999995E-4</v>
      </c>
      <c r="L212" s="3">
        <v>2</v>
      </c>
      <c r="M212" s="3">
        <v>2</v>
      </c>
      <c r="N212" s="10">
        <f t="shared" si="21"/>
        <v>1</v>
      </c>
      <c r="O212" s="35">
        <v>2</v>
      </c>
      <c r="P212" s="17"/>
      <c r="Q212" s="40">
        <v>1102.5738799999999</v>
      </c>
      <c r="R212" s="42">
        <v>551.79057999999998</v>
      </c>
      <c r="S212" s="18">
        <f t="shared" si="22"/>
        <v>2.8634051708347807</v>
      </c>
      <c r="T212" s="18">
        <f t="shared" si="23"/>
        <v>1.916125498319357</v>
      </c>
      <c r="U212" s="18">
        <f t="shared" si="24"/>
        <v>2.0297555641751672</v>
      </c>
      <c r="V212" s="30">
        <v>551.79169999999999</v>
      </c>
      <c r="W212" s="3" t="s">
        <v>47</v>
      </c>
      <c r="X212" s="3" t="s">
        <v>47</v>
      </c>
      <c r="Y212" s="3" t="s">
        <v>47</v>
      </c>
      <c r="Z212" s="3" t="s">
        <v>47</v>
      </c>
      <c r="AA212" s="3" t="s">
        <v>48</v>
      </c>
      <c r="AB212" s="12" t="s">
        <v>47</v>
      </c>
      <c r="AC212" s="3" t="s">
        <v>47</v>
      </c>
      <c r="AD212" s="3" t="s">
        <v>47</v>
      </c>
      <c r="AE212" s="3" t="s">
        <v>47</v>
      </c>
      <c r="AF212" s="3" t="s">
        <v>47</v>
      </c>
      <c r="AG212" s="3" t="s">
        <v>47</v>
      </c>
      <c r="AH212" s="3" t="s">
        <v>65</v>
      </c>
      <c r="AI212" s="3" t="s">
        <v>52</v>
      </c>
      <c r="AJ212" s="3" t="s">
        <v>65</v>
      </c>
      <c r="AK212" s="3" t="s">
        <v>47</v>
      </c>
      <c r="AL212" s="3" t="s">
        <v>47</v>
      </c>
      <c r="AO212" s="3" t="s">
        <v>47</v>
      </c>
      <c r="AP212" s="3" t="s">
        <v>65</v>
      </c>
      <c r="AQ212" s="3" t="s">
        <v>47</v>
      </c>
      <c r="AR212" s="3" t="s">
        <v>47</v>
      </c>
      <c r="AS212" s="3" t="s">
        <v>47</v>
      </c>
      <c r="AU212" s="3">
        <v>3</v>
      </c>
      <c r="AV212" s="3">
        <v>16</v>
      </c>
      <c r="AW212" s="3">
        <v>1</v>
      </c>
      <c r="AX212" s="3">
        <v>16</v>
      </c>
      <c r="AY212" s="3">
        <v>100</v>
      </c>
      <c r="AZ212" s="6" t="str">
        <f t="shared" si="25"/>
        <v>1190.13</v>
      </c>
      <c r="BC212" s="12" t="s">
        <v>1262</v>
      </c>
      <c r="BE212" s="12" t="s">
        <v>258</v>
      </c>
      <c r="BG212" s="12" t="s">
        <v>1110</v>
      </c>
      <c r="BH212" s="12" t="s">
        <v>1262</v>
      </c>
      <c r="BJ212" s="12">
        <f t="shared" si="26"/>
        <v>0</v>
      </c>
      <c r="BK212" s="12">
        <f t="shared" si="27"/>
        <v>0</v>
      </c>
      <c r="CD212" s="3" t="s">
        <v>1471</v>
      </c>
      <c r="CF212" s="3" t="s">
        <v>1389</v>
      </c>
      <c r="CL212" s="3" t="s">
        <v>20300</v>
      </c>
      <c r="CQ212" s="3" t="str">
        <f>CONCATENATE(baseURL!$A$1,baseURL!$B$1,baseURL!$C$1,".",C212,".",L212,".pkl&amp;seq=",BC212,"&amp;varMods=Dimethyl-R")</f>
        <v>http://proteomics.broadinstitute.org/millscripts/viewfeed.pl?side=xl&amp;cycle=1&amp;fixedMods=iaaC&amp;file=msdataSM/iPRG2012_nd/cpick_in/iPRG2012_nd.1190.13.2.pkl&amp;seq=LDELrDEGK&amp;varMods=Dimethyl-R</v>
      </c>
    </row>
    <row r="213" spans="1:95" x14ac:dyDescent="0.2">
      <c r="A213" s="3">
        <v>4833</v>
      </c>
      <c r="B213" s="2" t="s">
        <v>7907</v>
      </c>
      <c r="C213" s="2" t="s">
        <v>7908</v>
      </c>
      <c r="D213" s="3">
        <v>8421</v>
      </c>
      <c r="E213" s="3">
        <v>8413</v>
      </c>
      <c r="F213" s="3">
        <v>43687</v>
      </c>
      <c r="G213" s="3">
        <v>10492</v>
      </c>
      <c r="H213" s="3">
        <v>33.038800000000002</v>
      </c>
      <c r="I213" s="30">
        <v>496.28330999999997</v>
      </c>
      <c r="J213" s="30">
        <v>496.28278180000001</v>
      </c>
      <c r="K213" s="30">
        <v>5.2999999999999998E-4</v>
      </c>
      <c r="L213" s="3">
        <v>2</v>
      </c>
      <c r="M213" s="3">
        <v>2</v>
      </c>
      <c r="N213" s="10">
        <f t="shared" si="21"/>
        <v>1</v>
      </c>
      <c r="O213" s="35">
        <v>2</v>
      </c>
      <c r="P213" s="17"/>
      <c r="Q213" s="40">
        <v>991.55710999999997</v>
      </c>
      <c r="R213" s="40">
        <v>496.28219000000001</v>
      </c>
      <c r="S213" s="18">
        <f t="shared" si="22"/>
        <v>2.2567805626020943</v>
      </c>
      <c r="T213" s="18">
        <f t="shared" si="23"/>
        <v>1.1924667294531488</v>
      </c>
      <c r="U213" s="18">
        <f t="shared" si="24"/>
        <v>0.82614288453113949</v>
      </c>
      <c r="V213" s="30">
        <v>496.2826</v>
      </c>
      <c r="W213" s="3" t="s">
        <v>47</v>
      </c>
      <c r="X213" s="3" t="s">
        <v>47</v>
      </c>
      <c r="Y213" s="3" t="s">
        <v>47</v>
      </c>
      <c r="Z213" s="3" t="s">
        <v>47</v>
      </c>
      <c r="AA213" s="3" t="s">
        <v>48</v>
      </c>
      <c r="AB213" s="12" t="s">
        <v>47</v>
      </c>
      <c r="AC213" s="3" t="s">
        <v>47</v>
      </c>
      <c r="AD213" s="3" t="s">
        <v>47</v>
      </c>
      <c r="AE213" s="3" t="s">
        <v>47</v>
      </c>
      <c r="AF213" s="3" t="s">
        <v>47</v>
      </c>
      <c r="AG213" s="3" t="s">
        <v>47</v>
      </c>
      <c r="AH213" s="3" t="s">
        <v>47</v>
      </c>
      <c r="AI213" s="3" t="s">
        <v>47</v>
      </c>
      <c r="AJ213" s="3" t="s">
        <v>47</v>
      </c>
      <c r="AK213" s="3" t="s">
        <v>47</v>
      </c>
      <c r="AL213" s="3" t="s">
        <v>47</v>
      </c>
      <c r="AM213" s="3" t="s">
        <v>47</v>
      </c>
      <c r="AN213" s="3" t="s">
        <v>47</v>
      </c>
      <c r="AU213" s="3">
        <v>0</v>
      </c>
      <c r="AV213" s="3">
        <v>17</v>
      </c>
      <c r="AW213" s="3">
        <v>1</v>
      </c>
      <c r="AX213" s="3">
        <v>17</v>
      </c>
      <c r="AY213" s="3">
        <v>100</v>
      </c>
      <c r="AZ213" s="6" t="str">
        <f t="shared" si="25"/>
        <v>2080.6</v>
      </c>
      <c r="BC213" s="12" t="s">
        <v>7909</v>
      </c>
      <c r="BG213" s="12" t="s">
        <v>7909</v>
      </c>
      <c r="BJ213" s="12">
        <f t="shared" si="26"/>
        <v>0</v>
      </c>
      <c r="BK213" s="12">
        <f t="shared" si="27"/>
        <v>0</v>
      </c>
      <c r="CQ213" s="3" t="str">
        <f>CONCATENATE(baseURL!$A$1,baseURL!$B$1,baseURL!$C$1,".",C213,".",L213,".pkl&amp;seq=",BC213)</f>
        <v>http://proteomics.broadinstitute.org/millscripts/viewfeed.pl?side=xl&amp;cycle=1&amp;fixedMods=iaaC&amp;file=msdataSM/iPRG2012_nd/cpick_in/iPRG2012_nd.2080.6.2.pkl&amp;seq=LFSLVEQR</v>
      </c>
    </row>
    <row r="214" spans="1:95" x14ac:dyDescent="0.2">
      <c r="A214" s="3">
        <v>1814</v>
      </c>
      <c r="B214" s="2" t="s">
        <v>8511</v>
      </c>
      <c r="C214" s="2" t="s">
        <v>8512</v>
      </c>
      <c r="D214" s="3">
        <v>9052</v>
      </c>
      <c r="E214" s="3">
        <v>9043</v>
      </c>
      <c r="F214" s="3">
        <v>44925</v>
      </c>
      <c r="G214" s="3">
        <v>11181</v>
      </c>
      <c r="H214" s="3">
        <v>34.472200000000001</v>
      </c>
      <c r="I214" s="30">
        <v>496.77517</v>
      </c>
      <c r="J214" s="30">
        <v>496.77379359999998</v>
      </c>
      <c r="K214" s="30">
        <v>1.3799999999999999E-3</v>
      </c>
      <c r="L214" s="3">
        <v>2</v>
      </c>
      <c r="M214" s="3">
        <v>2</v>
      </c>
      <c r="N214" s="10">
        <f t="shared" si="21"/>
        <v>1</v>
      </c>
      <c r="O214" s="35">
        <v>2</v>
      </c>
      <c r="P214" s="17"/>
      <c r="Q214" s="40">
        <v>992.54111999999998</v>
      </c>
      <c r="R214" s="40">
        <v>496.77420000000001</v>
      </c>
      <c r="S214" s="18">
        <f t="shared" si="22"/>
        <v>1.9525973772294383</v>
      </c>
      <c r="T214" s="18">
        <f t="shared" si="23"/>
        <v>-0.81807791151639164</v>
      </c>
      <c r="U214" s="18">
        <f t="shared" si="24"/>
        <v>-1.2077921921466894</v>
      </c>
      <c r="V214" s="30">
        <v>496.77359999999999</v>
      </c>
      <c r="W214" s="3" t="s">
        <v>47</v>
      </c>
      <c r="Z214" s="3" t="s">
        <v>47</v>
      </c>
      <c r="AA214" s="3" t="s">
        <v>47</v>
      </c>
      <c r="AB214" s="12" t="s">
        <v>52</v>
      </c>
      <c r="AC214" s="3" t="s">
        <v>47</v>
      </c>
      <c r="AD214" s="3" t="s">
        <v>48</v>
      </c>
      <c r="AE214" s="3" t="s">
        <v>47</v>
      </c>
      <c r="AG214" s="3" t="s">
        <v>47</v>
      </c>
      <c r="AI214" s="3" t="s">
        <v>52</v>
      </c>
      <c r="AJ214" s="3" t="s">
        <v>48</v>
      </c>
      <c r="AL214" s="3" t="s">
        <v>52</v>
      </c>
      <c r="AO214" s="3" t="s">
        <v>47</v>
      </c>
      <c r="AP214" s="3" t="s">
        <v>52</v>
      </c>
      <c r="AU214" s="3">
        <v>0</v>
      </c>
      <c r="AV214" s="3">
        <v>7</v>
      </c>
      <c r="AW214" s="3">
        <v>1</v>
      </c>
      <c r="AX214" s="3">
        <v>7</v>
      </c>
      <c r="AY214" s="3">
        <v>100</v>
      </c>
      <c r="AZ214" s="6" t="str">
        <f t="shared" si="25"/>
        <v>2139.5</v>
      </c>
      <c r="BC214" s="12" t="s">
        <v>8513</v>
      </c>
      <c r="BG214" s="12" t="s">
        <v>7909</v>
      </c>
      <c r="BJ214" s="12">
        <f t="shared" si="26"/>
        <v>0</v>
      </c>
      <c r="BK214" s="12">
        <f t="shared" si="27"/>
        <v>0</v>
      </c>
      <c r="BO214" s="3" t="s">
        <v>54</v>
      </c>
      <c r="BP214" s="3" t="s">
        <v>54</v>
      </c>
      <c r="BR214" s="3" t="s">
        <v>54</v>
      </c>
      <c r="CQ214" s="3" t="str">
        <f>CONCATENATE(baseURL!$A$1,baseURL!$B$1,baseURL!$C$1,".",C214,".",L214,".pkl&amp;seq=",BC214,"&amp;varMods=Deamidated-Q+Deamidated-N")</f>
        <v>http://proteomics.broadinstitute.org/millscripts/viewfeed.pl?side=xl&amp;cycle=1&amp;fixedMods=iaaC&amp;file=msdataSM/iPRG2012_nd/cpick_in/iPRG2012_nd.2139.5.2.pkl&amp;seq=LFSLVEqR&amp;varMods=Deamidated-Q+Deamidated-N</v>
      </c>
    </row>
    <row r="215" spans="1:95" x14ac:dyDescent="0.2">
      <c r="A215" s="3">
        <v>1841</v>
      </c>
      <c r="B215" s="2" t="s">
        <v>8599</v>
      </c>
      <c r="C215" s="2" t="s">
        <v>8589</v>
      </c>
      <c r="D215" s="3">
        <v>9166</v>
      </c>
      <c r="E215" s="3">
        <v>9157</v>
      </c>
      <c r="F215" s="3">
        <v>45157</v>
      </c>
      <c r="G215" s="3">
        <v>11306</v>
      </c>
      <c r="H215" s="3">
        <v>34.737400000000001</v>
      </c>
      <c r="I215" s="30">
        <v>496.77510000000001</v>
      </c>
      <c r="J215" s="30">
        <v>496.77386250000001</v>
      </c>
      <c r="K215" s="30">
        <v>1.24E-3</v>
      </c>
      <c r="L215" s="3">
        <v>2</v>
      </c>
      <c r="M215" s="3">
        <v>2</v>
      </c>
      <c r="N215" s="10">
        <f t="shared" si="21"/>
        <v>1</v>
      </c>
      <c r="O215" s="35">
        <v>2</v>
      </c>
      <c r="P215" s="17"/>
      <c r="Q215" s="40">
        <v>992.54111999999998</v>
      </c>
      <c r="R215" s="40">
        <v>496.77420000000001</v>
      </c>
      <c r="S215" s="18">
        <f t="shared" si="22"/>
        <v>1.8116882881628216</v>
      </c>
      <c r="T215" s="18">
        <f t="shared" si="23"/>
        <v>-0.67938310806105806</v>
      </c>
      <c r="U215" s="18">
        <f t="shared" si="24"/>
        <v>-1.2077921921466894</v>
      </c>
      <c r="V215" s="30">
        <v>496.77359999999999</v>
      </c>
      <c r="W215" s="3" t="s">
        <v>47</v>
      </c>
      <c r="Z215" s="3" t="s">
        <v>47</v>
      </c>
      <c r="AA215" s="3" t="s">
        <v>48</v>
      </c>
      <c r="AB215" s="12" t="s">
        <v>47</v>
      </c>
      <c r="AC215" s="3" t="s">
        <v>47</v>
      </c>
      <c r="AD215" s="3" t="s">
        <v>47</v>
      </c>
      <c r="AE215" s="3" t="s">
        <v>47</v>
      </c>
      <c r="AG215" s="3" t="s">
        <v>47</v>
      </c>
      <c r="AH215" s="3" t="s">
        <v>52</v>
      </c>
      <c r="AJ215" s="3" t="s">
        <v>47</v>
      </c>
      <c r="AK215" s="3" t="s">
        <v>52</v>
      </c>
      <c r="AL215" s="3" t="s">
        <v>52</v>
      </c>
      <c r="AN215" s="3" t="s">
        <v>52</v>
      </c>
      <c r="AO215" s="3" t="s">
        <v>47</v>
      </c>
      <c r="AP215" s="3" t="s">
        <v>52</v>
      </c>
      <c r="AR215" s="3" t="s">
        <v>65</v>
      </c>
      <c r="AU215" s="3">
        <v>1</v>
      </c>
      <c r="AV215" s="3">
        <v>9</v>
      </c>
      <c r="AW215" s="3">
        <v>2</v>
      </c>
      <c r="AX215" s="3">
        <v>8</v>
      </c>
      <c r="AY215" s="3">
        <v>88.89</v>
      </c>
      <c r="AZ215" s="6" t="str">
        <f t="shared" si="25"/>
        <v>2150.6</v>
      </c>
      <c r="BC215" s="12" t="s">
        <v>8513</v>
      </c>
      <c r="BG215" s="12" t="s">
        <v>7909</v>
      </c>
      <c r="BJ215" s="12">
        <f t="shared" si="26"/>
        <v>0</v>
      </c>
      <c r="BK215" s="12">
        <f t="shared" si="27"/>
        <v>0</v>
      </c>
      <c r="BO215" s="3" t="s">
        <v>54</v>
      </c>
      <c r="BP215" s="3" t="s">
        <v>54</v>
      </c>
      <c r="BR215" s="3" t="s">
        <v>54</v>
      </c>
      <c r="CF215" s="3" t="s">
        <v>8600</v>
      </c>
      <c r="CN215" s="3" t="s">
        <v>8601</v>
      </c>
      <c r="CQ215" s="3" t="str">
        <f>CONCATENATE(baseURL!$A$1,baseURL!$B$1,baseURL!$C$1,".",C215,".",L215,".pkl&amp;seq=",BC215,"&amp;varMods=Deamidated-Q+Deamidated-N")</f>
        <v>http://proteomics.broadinstitute.org/millscripts/viewfeed.pl?side=xl&amp;cycle=1&amp;fixedMods=iaaC&amp;file=msdataSM/iPRG2012_nd/cpick_in/iPRG2012_nd.2150.6.2.pkl&amp;seq=LFSLVEqR&amp;varMods=Deamidated-Q+Deamidated-N</v>
      </c>
    </row>
    <row r="216" spans="1:95" x14ac:dyDescent="0.2">
      <c r="A216" s="3">
        <v>514</v>
      </c>
      <c r="B216" s="2" t="s">
        <v>13427</v>
      </c>
      <c r="C216" s="2" t="s">
        <v>13428</v>
      </c>
      <c r="D216" s="3">
        <v>13663</v>
      </c>
      <c r="E216" s="3">
        <v>13647</v>
      </c>
      <c r="F216" s="3">
        <v>55907</v>
      </c>
      <c r="G216" s="3">
        <v>16308</v>
      </c>
      <c r="H216" s="3">
        <v>47.157499999999999</v>
      </c>
      <c r="I216" s="30">
        <v>536.26585</v>
      </c>
      <c r="J216" s="30">
        <v>536.26474640000004</v>
      </c>
      <c r="K216" s="30">
        <v>1.1000000000000001E-3</v>
      </c>
      <c r="L216" s="3">
        <v>2</v>
      </c>
      <c r="M216" s="3">
        <v>2</v>
      </c>
      <c r="N216" s="10">
        <f t="shared" si="21"/>
        <v>1</v>
      </c>
      <c r="O216" s="35">
        <v>2</v>
      </c>
      <c r="P216" s="17"/>
      <c r="Q216" s="40">
        <v>1071.5234399999999</v>
      </c>
      <c r="R216" s="40">
        <v>536.26535999999999</v>
      </c>
      <c r="S216" s="18">
        <f t="shared" si="22"/>
        <v>0.91372674157701361</v>
      </c>
      <c r="T216" s="18">
        <f t="shared" si="23"/>
        <v>-1.1442096501468513</v>
      </c>
      <c r="U216" s="18">
        <f t="shared" si="24"/>
        <v>-1.4172088236574907</v>
      </c>
      <c r="V216" s="30">
        <v>536.26459999999997</v>
      </c>
      <c r="W216" s="3" t="s">
        <v>47</v>
      </c>
      <c r="X216" s="3" t="s">
        <v>47</v>
      </c>
      <c r="Y216" s="3" t="s">
        <v>47</v>
      </c>
      <c r="Z216" s="3" t="s">
        <v>47</v>
      </c>
      <c r="AA216" s="3" t="s">
        <v>47</v>
      </c>
      <c r="AC216" s="3" t="s">
        <v>47</v>
      </c>
      <c r="AD216" s="3" t="s">
        <v>47</v>
      </c>
      <c r="AE216" s="3" t="s">
        <v>47</v>
      </c>
      <c r="AF216" s="3" t="s">
        <v>47</v>
      </c>
      <c r="AG216" s="3" t="s">
        <v>47</v>
      </c>
      <c r="AH216" s="3" t="s">
        <v>47</v>
      </c>
      <c r="AI216" s="3" t="s">
        <v>47</v>
      </c>
      <c r="AJ216" s="3" t="s">
        <v>47</v>
      </c>
      <c r="AK216" s="3" t="s">
        <v>47</v>
      </c>
      <c r="AL216" s="3" t="s">
        <v>47</v>
      </c>
      <c r="AO216" s="3" t="s">
        <v>47</v>
      </c>
      <c r="AP216" s="3" t="s">
        <v>47</v>
      </c>
      <c r="AR216" s="3" t="s">
        <v>47</v>
      </c>
      <c r="AU216" s="3">
        <v>0</v>
      </c>
      <c r="AV216" s="3">
        <v>18</v>
      </c>
      <c r="AW216" s="3">
        <v>1</v>
      </c>
      <c r="AX216" s="3">
        <v>18</v>
      </c>
      <c r="AY216" s="3">
        <v>100</v>
      </c>
      <c r="AZ216" s="6" t="str">
        <f t="shared" si="25"/>
        <v>2662.4</v>
      </c>
      <c r="BC216" s="12" t="s">
        <v>13429</v>
      </c>
      <c r="BF216" s="12" t="s">
        <v>1468</v>
      </c>
      <c r="BG216" s="12" t="s">
        <v>7909</v>
      </c>
      <c r="BH216" s="12" t="s">
        <v>13429</v>
      </c>
      <c r="BJ216" s="12">
        <f t="shared" si="26"/>
        <v>0</v>
      </c>
      <c r="BK216" s="12">
        <f t="shared" si="27"/>
        <v>0</v>
      </c>
      <c r="CQ216" s="3" t="str">
        <f>CONCATENATE(baseURL!$A$1,baseURL!$B$1,baseURL!$C$1,".",C216,".",L216,".pkl&amp;seq=",BC216)</f>
        <v>http://proteomics.broadinstitute.org/millscripts/viewfeed.pl?side=xl&amp;cycle=1&amp;fixedMods=iaaC&amp;file=msdataSM/iPRG2012_nd/cpick_in/iPRG2012_nd.2662.4.2.pkl&amp;seq=LFsLVEQR</v>
      </c>
    </row>
    <row r="217" spans="1:95" x14ac:dyDescent="0.2">
      <c r="A217" s="3">
        <v>698</v>
      </c>
      <c r="B217" s="2" t="s">
        <v>13533</v>
      </c>
      <c r="C217" s="2" t="s">
        <v>13534</v>
      </c>
      <c r="D217" s="3">
        <v>13758</v>
      </c>
      <c r="E217" s="3">
        <v>13742</v>
      </c>
      <c r="F217" s="3">
        <v>56135</v>
      </c>
      <c r="G217" s="3">
        <v>16414</v>
      </c>
      <c r="H217" s="3">
        <v>47.428100000000001</v>
      </c>
      <c r="I217" s="30">
        <v>536.26666999999998</v>
      </c>
      <c r="J217" s="30">
        <v>536.26523050000003</v>
      </c>
      <c r="K217" s="30">
        <v>1.4400000000000001E-3</v>
      </c>
      <c r="L217" s="3">
        <v>2</v>
      </c>
      <c r="M217" s="3">
        <v>2</v>
      </c>
      <c r="N217" s="10">
        <f t="shared" si="21"/>
        <v>1</v>
      </c>
      <c r="O217" s="35">
        <v>2</v>
      </c>
      <c r="P217" s="17"/>
      <c r="Q217" s="40">
        <v>1071.5234399999999</v>
      </c>
      <c r="R217" s="40">
        <v>536.26535999999999</v>
      </c>
      <c r="S217" s="18">
        <f t="shared" si="22"/>
        <v>2.4428204722928335</v>
      </c>
      <c r="T217" s="18">
        <f t="shared" si="23"/>
        <v>-0.24148492447332609</v>
      </c>
      <c r="U217" s="18">
        <f t="shared" si="24"/>
        <v>-0.48483459760608838</v>
      </c>
      <c r="V217" s="30">
        <v>536.26509999999996</v>
      </c>
      <c r="W217" s="3" t="s">
        <v>47</v>
      </c>
      <c r="X217" s="3" t="s">
        <v>47</v>
      </c>
      <c r="Y217" s="3" t="s">
        <v>47</v>
      </c>
      <c r="Z217" s="3" t="s">
        <v>47</v>
      </c>
      <c r="AA217" s="3" t="s">
        <v>47</v>
      </c>
      <c r="AB217" s="12" t="s">
        <v>47</v>
      </c>
      <c r="AC217" s="3" t="s">
        <v>47</v>
      </c>
      <c r="AD217" s="3" t="s">
        <v>47</v>
      </c>
      <c r="AE217" s="3" t="s">
        <v>47</v>
      </c>
      <c r="AF217" s="3" t="s">
        <v>47</v>
      </c>
      <c r="AG217" s="3" t="s">
        <v>47</v>
      </c>
      <c r="AH217" s="3" t="s">
        <v>47</v>
      </c>
      <c r="AI217" s="3" t="s">
        <v>47</v>
      </c>
      <c r="AJ217" s="3" t="s">
        <v>47</v>
      </c>
      <c r="AK217" s="3" t="s">
        <v>47</v>
      </c>
      <c r="AL217" s="3" t="s">
        <v>47</v>
      </c>
      <c r="AM217" s="3" t="s">
        <v>47</v>
      </c>
      <c r="AN217" s="3" t="s">
        <v>47</v>
      </c>
      <c r="AO217" s="3" t="s">
        <v>47</v>
      </c>
      <c r="AP217" s="3" t="s">
        <v>47</v>
      </c>
      <c r="AR217" s="3" t="s">
        <v>47</v>
      </c>
      <c r="AT217" s="3" t="s">
        <v>47</v>
      </c>
      <c r="AU217" s="3">
        <v>0</v>
      </c>
      <c r="AV217" s="3">
        <v>22</v>
      </c>
      <c r="AW217" s="3">
        <v>1</v>
      </c>
      <c r="AX217" s="3">
        <v>22</v>
      </c>
      <c r="AY217" s="3">
        <v>100</v>
      </c>
      <c r="AZ217" s="6" t="str">
        <f t="shared" si="25"/>
        <v>2673.1</v>
      </c>
      <c r="BC217" s="12" t="s">
        <v>13429</v>
      </c>
      <c r="BF217" s="12" t="s">
        <v>1468</v>
      </c>
      <c r="BG217" s="12" t="s">
        <v>7909</v>
      </c>
      <c r="BH217" s="12" t="s">
        <v>13429</v>
      </c>
      <c r="BJ217" s="12">
        <f t="shared" si="26"/>
        <v>0</v>
      </c>
      <c r="BK217" s="12">
        <f t="shared" si="27"/>
        <v>0</v>
      </c>
      <c r="CQ217" s="3" t="str">
        <f>CONCATENATE(baseURL!$A$1,baseURL!$B$1,baseURL!$C$1,".",C217,".",L217,".pkl&amp;seq=",BC217)</f>
        <v>http://proteomics.broadinstitute.org/millscripts/viewfeed.pl?side=xl&amp;cycle=1&amp;fixedMods=iaaC&amp;file=msdataSM/iPRG2012_nd/cpick_in/iPRG2012_nd.2673.1.2.pkl&amp;seq=LFsLVEQR</v>
      </c>
    </row>
    <row r="218" spans="1:95" x14ac:dyDescent="0.2">
      <c r="A218" s="3">
        <v>532</v>
      </c>
      <c r="B218" s="2" t="s">
        <v>13625</v>
      </c>
      <c r="C218" s="2" t="s">
        <v>13626</v>
      </c>
      <c r="D218" s="3">
        <v>13848</v>
      </c>
      <c r="E218" s="3">
        <v>13832</v>
      </c>
      <c r="F218" s="3">
        <v>56366</v>
      </c>
      <c r="G218" s="3">
        <v>16515</v>
      </c>
      <c r="H218" s="3">
        <v>47.692399999999999</v>
      </c>
      <c r="I218" s="30">
        <v>536.26585</v>
      </c>
      <c r="J218" s="30">
        <v>536.2651942</v>
      </c>
      <c r="K218" s="30">
        <v>6.6E-4</v>
      </c>
      <c r="L218" s="3">
        <v>2</v>
      </c>
      <c r="M218" s="3">
        <v>2</v>
      </c>
      <c r="N218" s="10">
        <f t="shared" si="21"/>
        <v>1</v>
      </c>
      <c r="O218" s="35">
        <v>2</v>
      </c>
      <c r="P218" s="17"/>
      <c r="Q218" s="40">
        <v>1071.5234399999999</v>
      </c>
      <c r="R218" s="40">
        <v>536.26535999999999</v>
      </c>
      <c r="S218" s="18">
        <f t="shared" si="22"/>
        <v>0.91372674157701361</v>
      </c>
      <c r="T218" s="18">
        <f t="shared" si="23"/>
        <v>-0.30917529334855387</v>
      </c>
      <c r="U218" s="18">
        <f t="shared" si="24"/>
        <v>-0.48483459760608838</v>
      </c>
      <c r="V218" s="30">
        <v>536.26509999999996</v>
      </c>
      <c r="W218" s="3" t="s">
        <v>47</v>
      </c>
      <c r="X218" s="3" t="s">
        <v>47</v>
      </c>
      <c r="Y218" s="3" t="s">
        <v>47</v>
      </c>
      <c r="Z218" s="3" t="s">
        <v>47</v>
      </c>
      <c r="AA218" s="3" t="s">
        <v>47</v>
      </c>
      <c r="AB218" s="12" t="s">
        <v>47</v>
      </c>
      <c r="AC218" s="3" t="s">
        <v>47</v>
      </c>
      <c r="AD218" s="3" t="s">
        <v>47</v>
      </c>
      <c r="AE218" s="3" t="s">
        <v>47</v>
      </c>
      <c r="AF218" s="3" t="s">
        <v>47</v>
      </c>
      <c r="AG218" s="3" t="s">
        <v>47</v>
      </c>
      <c r="AH218" s="3" t="s">
        <v>47</v>
      </c>
      <c r="AI218" s="3" t="s">
        <v>47</v>
      </c>
      <c r="AJ218" s="3" t="s">
        <v>47</v>
      </c>
      <c r="AK218" s="3" t="s">
        <v>47</v>
      </c>
      <c r="AL218" s="3" t="s">
        <v>47</v>
      </c>
      <c r="AO218" s="3" t="s">
        <v>47</v>
      </c>
      <c r="AP218" s="3" t="s">
        <v>47</v>
      </c>
      <c r="AR218" s="3" t="s">
        <v>47</v>
      </c>
      <c r="AU218" s="3">
        <v>0</v>
      </c>
      <c r="AV218" s="3">
        <v>19</v>
      </c>
      <c r="AW218" s="3">
        <v>1</v>
      </c>
      <c r="AX218" s="3">
        <v>19</v>
      </c>
      <c r="AY218" s="3">
        <v>100</v>
      </c>
      <c r="AZ218" s="6" t="str">
        <f t="shared" si="25"/>
        <v>2684.1</v>
      </c>
      <c r="BC218" s="12" t="s">
        <v>13429</v>
      </c>
      <c r="BF218" s="12" t="s">
        <v>1468</v>
      </c>
      <c r="BG218" s="12" t="s">
        <v>7909</v>
      </c>
      <c r="BH218" s="12" t="s">
        <v>13429</v>
      </c>
      <c r="BJ218" s="12">
        <f t="shared" si="26"/>
        <v>0</v>
      </c>
      <c r="BK218" s="12">
        <f t="shared" si="27"/>
        <v>0</v>
      </c>
      <c r="CQ218" s="3" t="str">
        <f>CONCATENATE(baseURL!$A$1,baseURL!$B$1,baseURL!$C$1,".",C218,".",L218,".pkl&amp;seq=",BC218)</f>
        <v>http://proteomics.broadinstitute.org/millscripts/viewfeed.pl?side=xl&amp;cycle=1&amp;fixedMods=iaaC&amp;file=msdataSM/iPRG2012_nd/cpick_in/iPRG2012_nd.2684.1.2.pkl&amp;seq=LFsLVEQR</v>
      </c>
    </row>
    <row r="219" spans="1:95" x14ac:dyDescent="0.2">
      <c r="A219" s="3">
        <v>515</v>
      </c>
      <c r="B219" s="2" t="s">
        <v>13740</v>
      </c>
      <c r="C219" s="2" t="s">
        <v>13741</v>
      </c>
      <c r="D219" s="3">
        <v>13948</v>
      </c>
      <c r="E219" s="3">
        <v>13932</v>
      </c>
      <c r="F219" s="3">
        <v>56598</v>
      </c>
      <c r="G219" s="3">
        <v>16626</v>
      </c>
      <c r="H219" s="3">
        <v>47.964500000000001</v>
      </c>
      <c r="I219" s="30">
        <v>536.26499999999999</v>
      </c>
      <c r="J219" s="30">
        <v>536.26470589999997</v>
      </c>
      <c r="K219" s="30">
        <v>2.9E-4</v>
      </c>
      <c r="L219" s="3">
        <v>2</v>
      </c>
      <c r="M219" s="3">
        <v>2</v>
      </c>
      <c r="N219" s="10">
        <f t="shared" si="21"/>
        <v>1</v>
      </c>
      <c r="O219" s="35">
        <v>2</v>
      </c>
      <c r="P219" s="17"/>
      <c r="Q219" s="40">
        <v>1071.5234399999999</v>
      </c>
      <c r="R219" s="40">
        <v>536.26535999999999</v>
      </c>
      <c r="S219" s="18">
        <f t="shared" si="22"/>
        <v>-0.67130944277396942</v>
      </c>
      <c r="T219" s="18">
        <f t="shared" si="23"/>
        <v>-1.2197319625861212</v>
      </c>
      <c r="U219" s="18">
        <f t="shared" si="24"/>
        <v>-1.4172088236574907</v>
      </c>
      <c r="V219" s="30">
        <v>536.26459999999997</v>
      </c>
      <c r="W219" s="3" t="s">
        <v>47</v>
      </c>
      <c r="X219" s="3" t="s">
        <v>47</v>
      </c>
      <c r="Y219" s="3" t="s">
        <v>47</v>
      </c>
      <c r="Z219" s="3" t="s">
        <v>47</v>
      </c>
      <c r="AA219" s="3" t="s">
        <v>47</v>
      </c>
      <c r="AB219" s="12" t="s">
        <v>65</v>
      </c>
      <c r="AC219" s="3" t="s">
        <v>47</v>
      </c>
      <c r="AD219" s="3" t="s">
        <v>47</v>
      </c>
      <c r="AE219" s="3" t="s">
        <v>47</v>
      </c>
      <c r="AF219" s="3" t="s">
        <v>47</v>
      </c>
      <c r="AG219" s="3" t="s">
        <v>47</v>
      </c>
      <c r="AH219" s="3" t="s">
        <v>47</v>
      </c>
      <c r="AI219" s="3" t="s">
        <v>47</v>
      </c>
      <c r="AJ219" s="3" t="s">
        <v>47</v>
      </c>
      <c r="AK219" s="3" t="s">
        <v>47</v>
      </c>
      <c r="AL219" s="3" t="s">
        <v>47</v>
      </c>
      <c r="AO219" s="3" t="s">
        <v>47</v>
      </c>
      <c r="AP219" s="3" t="s">
        <v>47</v>
      </c>
      <c r="AR219" s="3" t="s">
        <v>47</v>
      </c>
      <c r="AU219" s="3">
        <v>1</v>
      </c>
      <c r="AV219" s="3">
        <v>18</v>
      </c>
      <c r="AW219" s="3">
        <v>1</v>
      </c>
      <c r="AX219" s="3">
        <v>18</v>
      </c>
      <c r="AY219" s="3">
        <v>100</v>
      </c>
      <c r="AZ219" s="6" t="str">
        <f t="shared" si="25"/>
        <v>2695.2</v>
      </c>
      <c r="BC219" s="12" t="s">
        <v>13429</v>
      </c>
      <c r="BF219" s="12" t="s">
        <v>1468</v>
      </c>
      <c r="BG219" s="12" t="s">
        <v>7909</v>
      </c>
      <c r="BH219" s="12" t="s">
        <v>13429</v>
      </c>
      <c r="BJ219" s="12">
        <f t="shared" si="26"/>
        <v>0</v>
      </c>
      <c r="BK219" s="12">
        <f t="shared" si="27"/>
        <v>0</v>
      </c>
      <c r="BX219" s="3" t="s">
        <v>13742</v>
      </c>
      <c r="CQ219" s="3" t="str">
        <f>CONCATENATE(baseURL!$A$1,baseURL!$B$1,baseURL!$C$1,".",C219,".",L219,".pkl&amp;seq=",BC219)</f>
        <v>http://proteomics.broadinstitute.org/millscripts/viewfeed.pl?side=xl&amp;cycle=1&amp;fixedMods=iaaC&amp;file=msdataSM/iPRG2012_nd/cpick_in/iPRG2012_nd.2695.2.2.pkl&amp;seq=LFsLVEQR</v>
      </c>
    </row>
    <row r="220" spans="1:95" x14ac:dyDescent="0.2">
      <c r="A220" s="3">
        <v>500</v>
      </c>
      <c r="B220" s="2" t="s">
        <v>13871</v>
      </c>
      <c r="C220" s="2" t="s">
        <v>13872</v>
      </c>
      <c r="D220" s="3">
        <v>14053</v>
      </c>
      <c r="E220" s="3">
        <v>14037</v>
      </c>
      <c r="F220" s="3">
        <v>56828</v>
      </c>
      <c r="G220" s="3">
        <v>16742</v>
      </c>
      <c r="H220" s="3">
        <v>48.237000000000002</v>
      </c>
      <c r="I220" s="30">
        <v>536.26440000000002</v>
      </c>
      <c r="J220" s="30">
        <v>536.26460159999999</v>
      </c>
      <c r="K220" s="30">
        <v>-2.0000000000000001E-4</v>
      </c>
      <c r="L220" s="3">
        <v>2</v>
      </c>
      <c r="M220" s="3">
        <v>2</v>
      </c>
      <c r="N220" s="10">
        <f t="shared" si="21"/>
        <v>1</v>
      </c>
      <c r="O220" s="35">
        <v>2</v>
      </c>
      <c r="P220" s="17"/>
      <c r="Q220" s="40">
        <v>1071.5234399999999</v>
      </c>
      <c r="R220" s="40">
        <v>536.26535999999999</v>
      </c>
      <c r="S220" s="18">
        <f t="shared" si="22"/>
        <v>-1.7901585139932525</v>
      </c>
      <c r="T220" s="18">
        <f t="shared" si="23"/>
        <v>-1.414225226099189</v>
      </c>
      <c r="U220" s="18">
        <f t="shared" si="24"/>
        <v>-1.4172088236574907</v>
      </c>
      <c r="V220" s="30">
        <v>536.26459999999997</v>
      </c>
      <c r="W220" s="3" t="s">
        <v>47</v>
      </c>
      <c r="X220" s="3" t="s">
        <v>47</v>
      </c>
      <c r="Y220" s="3" t="s">
        <v>47</v>
      </c>
      <c r="Z220" s="3" t="s">
        <v>47</v>
      </c>
      <c r="AA220" s="3" t="s">
        <v>47</v>
      </c>
      <c r="AC220" s="3" t="s">
        <v>47</v>
      </c>
      <c r="AD220" s="3" t="s">
        <v>47</v>
      </c>
      <c r="AE220" s="3" t="s">
        <v>47</v>
      </c>
      <c r="AF220" s="3" t="s">
        <v>47</v>
      </c>
      <c r="AG220" s="3" t="s">
        <v>47</v>
      </c>
      <c r="AH220" s="3" t="s">
        <v>47</v>
      </c>
      <c r="AI220" s="3" t="s">
        <v>47</v>
      </c>
      <c r="AJ220" s="3" t="s">
        <v>47</v>
      </c>
      <c r="AK220" s="3" t="s">
        <v>47</v>
      </c>
      <c r="AL220" s="3" t="s">
        <v>47</v>
      </c>
      <c r="AO220" s="3" t="s">
        <v>47</v>
      </c>
      <c r="AP220" s="3" t="s">
        <v>47</v>
      </c>
      <c r="AR220" s="3" t="s">
        <v>47</v>
      </c>
      <c r="AS220" s="3" t="s">
        <v>47</v>
      </c>
      <c r="AU220" s="3">
        <v>0</v>
      </c>
      <c r="AV220" s="3">
        <v>19</v>
      </c>
      <c r="AW220" s="3">
        <v>1</v>
      </c>
      <c r="AX220" s="3">
        <v>19</v>
      </c>
      <c r="AY220" s="3">
        <v>100</v>
      </c>
      <c r="AZ220" s="6" t="str">
        <f t="shared" si="25"/>
        <v>2706.1</v>
      </c>
      <c r="BC220" s="12" t="s">
        <v>13429</v>
      </c>
      <c r="BF220" s="12" t="s">
        <v>1468</v>
      </c>
      <c r="BG220" s="12" t="s">
        <v>7909</v>
      </c>
      <c r="BH220" s="12" t="s">
        <v>13429</v>
      </c>
      <c r="BJ220" s="12">
        <f t="shared" si="26"/>
        <v>0</v>
      </c>
      <c r="BK220" s="12">
        <f t="shared" si="27"/>
        <v>0</v>
      </c>
      <c r="CQ220" s="3" t="str">
        <f>CONCATENATE(baseURL!$A$1,baseURL!$B$1,baseURL!$C$1,".",C220,".",L220,".pkl&amp;seq=",BC220)</f>
        <v>http://proteomics.broadinstitute.org/millscripts/viewfeed.pl?side=xl&amp;cycle=1&amp;fixedMods=iaaC&amp;file=msdataSM/iPRG2012_nd/cpick_in/iPRG2012_nd.2706.1.2.pkl&amp;seq=LFsLVEQR</v>
      </c>
    </row>
    <row r="221" spans="1:95" x14ac:dyDescent="0.2">
      <c r="A221" s="3">
        <v>1815</v>
      </c>
      <c r="B221" s="2" t="s">
        <v>13999</v>
      </c>
      <c r="C221" s="2" t="s">
        <v>13981</v>
      </c>
      <c r="D221" s="3">
        <v>14158</v>
      </c>
      <c r="E221" s="3">
        <v>14142</v>
      </c>
      <c r="F221" s="3">
        <v>57082</v>
      </c>
      <c r="G221" s="3">
        <v>16859</v>
      </c>
      <c r="H221" s="3">
        <v>48.533099999999997</v>
      </c>
      <c r="I221" s="30">
        <v>536.75924999999995</v>
      </c>
      <c r="J221" s="30">
        <v>536.75694950000002</v>
      </c>
      <c r="K221" s="30">
        <v>2.3E-3</v>
      </c>
      <c r="L221" s="3">
        <v>2</v>
      </c>
      <c r="M221" s="3">
        <v>2</v>
      </c>
      <c r="N221" s="10">
        <f t="shared" si="21"/>
        <v>1</v>
      </c>
      <c r="O221" s="35">
        <v>2</v>
      </c>
      <c r="P221" s="17"/>
      <c r="Q221" s="40">
        <v>1072.5074500000001</v>
      </c>
      <c r="R221" s="40">
        <v>536.75735999999995</v>
      </c>
      <c r="S221" s="18">
        <f t="shared" si="22"/>
        <v>3.5211440789615929</v>
      </c>
      <c r="T221" s="18">
        <f t="shared" si="23"/>
        <v>-0.76477758950510766</v>
      </c>
      <c r="U221" s="18">
        <f t="shared" si="24"/>
        <v>-1.2296058687025289</v>
      </c>
      <c r="V221" s="30">
        <v>536.75670000000002</v>
      </c>
      <c r="W221" s="3" t="s">
        <v>47</v>
      </c>
      <c r="Z221" s="3" t="s">
        <v>48</v>
      </c>
      <c r="AA221" s="3" t="s">
        <v>47</v>
      </c>
      <c r="AB221" s="12" t="s">
        <v>65</v>
      </c>
      <c r="AC221" s="3" t="s">
        <v>47</v>
      </c>
      <c r="AD221" s="3" t="s">
        <v>47</v>
      </c>
      <c r="AE221" s="3" t="s">
        <v>47</v>
      </c>
      <c r="AG221" s="3" t="s">
        <v>47</v>
      </c>
      <c r="AI221" s="3" t="s">
        <v>52</v>
      </c>
      <c r="AK221" s="3" t="s">
        <v>52</v>
      </c>
      <c r="AL221" s="3" t="s">
        <v>65</v>
      </c>
      <c r="AO221" s="3" t="s">
        <v>47</v>
      </c>
      <c r="AP221" s="3" t="s">
        <v>52</v>
      </c>
      <c r="AU221" s="3">
        <v>2</v>
      </c>
      <c r="AV221" s="3">
        <v>7</v>
      </c>
      <c r="AW221" s="3">
        <v>1</v>
      </c>
      <c r="AX221" s="3">
        <v>7</v>
      </c>
      <c r="AY221" s="3">
        <v>100</v>
      </c>
      <c r="AZ221" s="6" t="str">
        <f t="shared" si="25"/>
        <v>2718.3</v>
      </c>
      <c r="BC221" s="12" t="s">
        <v>14000</v>
      </c>
      <c r="BF221" s="12" t="s">
        <v>1468</v>
      </c>
      <c r="BG221" s="12" t="s">
        <v>7909</v>
      </c>
      <c r="BJ221" s="12">
        <f t="shared" si="26"/>
        <v>0</v>
      </c>
      <c r="BK221" s="12">
        <f t="shared" si="27"/>
        <v>0</v>
      </c>
      <c r="BO221" s="3" t="s">
        <v>54</v>
      </c>
      <c r="BR221" s="3" t="s">
        <v>54</v>
      </c>
      <c r="BX221" s="3" t="s">
        <v>14001</v>
      </c>
      <c r="CH221" s="3" t="s">
        <v>14002</v>
      </c>
      <c r="CQ221" s="3" t="str">
        <f>CONCATENATE(baseURL!$A$1,baseURL!$B$1,baseURL!$C$1,".",C221,".",L221,".pkl&amp;seq=",BC221,"&amp;varMods=Deamidated-Q")</f>
        <v>http://proteomics.broadinstitute.org/millscripts/viewfeed.pl?side=xl&amp;cycle=1&amp;fixedMods=iaaC&amp;file=msdataSM/iPRG2012_nd/cpick_in/iPRG2012_nd.2718.3.2.pkl&amp;seq=LFsLVEqR&amp;varMods=Deamidated-Q</v>
      </c>
    </row>
    <row r="222" spans="1:95" x14ac:dyDescent="0.2">
      <c r="A222" s="3">
        <v>1942</v>
      </c>
      <c r="B222" s="2" t="s">
        <v>14139</v>
      </c>
      <c r="C222" s="2" t="s">
        <v>14140</v>
      </c>
      <c r="D222" s="3">
        <v>14274</v>
      </c>
      <c r="E222" s="3">
        <v>14258</v>
      </c>
      <c r="F222" s="3">
        <v>57311</v>
      </c>
      <c r="G222" s="3">
        <v>16986</v>
      </c>
      <c r="H222" s="3">
        <v>48.799700000000001</v>
      </c>
      <c r="I222" s="30">
        <v>536.75676999999996</v>
      </c>
      <c r="J222" s="30">
        <v>536.75676269999997</v>
      </c>
      <c r="K222" s="30">
        <v>1.0000000000000001E-5</v>
      </c>
      <c r="L222" s="3">
        <v>2</v>
      </c>
      <c r="M222" s="3">
        <v>2</v>
      </c>
      <c r="N222" s="10">
        <f t="shared" si="21"/>
        <v>1</v>
      </c>
      <c r="O222" s="35">
        <v>2</v>
      </c>
      <c r="P222" s="17"/>
      <c r="Q222" s="40">
        <v>1072.5074500000001</v>
      </c>
      <c r="R222" s="40">
        <v>536.75735999999995</v>
      </c>
      <c r="S222" s="18">
        <f t="shared" si="22"/>
        <v>-1.0991931251549529</v>
      </c>
      <c r="T222" s="18">
        <f t="shared" si="23"/>
        <v>-1.1127933112668638</v>
      </c>
      <c r="U222" s="18">
        <f t="shared" si="24"/>
        <v>-1.2296058687025289</v>
      </c>
      <c r="V222" s="30">
        <v>536.75670000000002</v>
      </c>
      <c r="W222" s="3" t="s">
        <v>47</v>
      </c>
      <c r="X222" s="3" t="s">
        <v>47</v>
      </c>
      <c r="Y222" s="3" t="s">
        <v>47</v>
      </c>
      <c r="Z222" s="3" t="s">
        <v>47</v>
      </c>
      <c r="AA222" s="3" t="s">
        <v>47</v>
      </c>
      <c r="AB222" s="12" t="s">
        <v>47</v>
      </c>
      <c r="AC222" s="3" t="s">
        <v>47</v>
      </c>
      <c r="AD222" s="3" t="s">
        <v>47</v>
      </c>
      <c r="AE222" s="3" t="s">
        <v>47</v>
      </c>
      <c r="AG222" s="3" t="s">
        <v>47</v>
      </c>
      <c r="AH222" s="3" t="s">
        <v>52</v>
      </c>
      <c r="AI222" s="3" t="s">
        <v>52</v>
      </c>
      <c r="AK222" s="3" t="s">
        <v>65</v>
      </c>
      <c r="AL222" s="3" t="s">
        <v>65</v>
      </c>
      <c r="AM222" s="3" t="s">
        <v>47</v>
      </c>
      <c r="AO222" s="3" t="s">
        <v>47</v>
      </c>
      <c r="AP222" s="3" t="s">
        <v>52</v>
      </c>
      <c r="AU222" s="3">
        <v>2</v>
      </c>
      <c r="AV222" s="3">
        <v>12</v>
      </c>
      <c r="AW222" s="3">
        <v>1</v>
      </c>
      <c r="AX222" s="3">
        <v>12</v>
      </c>
      <c r="AY222" s="3">
        <v>100</v>
      </c>
      <c r="AZ222" s="6" t="str">
        <f t="shared" si="25"/>
        <v>2729.1</v>
      </c>
      <c r="BC222" s="12" t="s">
        <v>14000</v>
      </c>
      <c r="BF222" s="12" t="s">
        <v>1468</v>
      </c>
      <c r="BG222" s="12" t="s">
        <v>7909</v>
      </c>
      <c r="BJ222" s="12">
        <f t="shared" si="26"/>
        <v>0</v>
      </c>
      <c r="BK222" s="12">
        <f t="shared" si="27"/>
        <v>0</v>
      </c>
      <c r="BO222" s="3" t="s">
        <v>54</v>
      </c>
      <c r="BP222" s="3" t="s">
        <v>54</v>
      </c>
      <c r="BR222" s="3" t="s">
        <v>54</v>
      </c>
      <c r="CG222" s="3" t="s">
        <v>14002</v>
      </c>
      <c r="CH222" s="3" t="s">
        <v>14002</v>
      </c>
      <c r="CQ222" s="3" t="str">
        <f>CONCATENATE(baseURL!$A$1,baseURL!$B$1,baseURL!$C$1,".",C222,".",L222,".pkl&amp;seq=",BC222,"&amp;varMods=Deamidated-Q+Deamidated-N")</f>
        <v>http://proteomics.broadinstitute.org/millscripts/viewfeed.pl?side=xl&amp;cycle=1&amp;fixedMods=iaaC&amp;file=msdataSM/iPRG2012_nd/cpick_in/iPRG2012_nd.2729.1.2.pkl&amp;seq=LFsLVEqR&amp;varMods=Deamidated-Q+Deamidated-N</v>
      </c>
    </row>
    <row r="223" spans="1:95" x14ac:dyDescent="0.2">
      <c r="A223" s="3">
        <v>1909</v>
      </c>
      <c r="B223" s="2" t="s">
        <v>14294</v>
      </c>
      <c r="C223" s="2" t="s">
        <v>14295</v>
      </c>
      <c r="D223" s="3">
        <v>14388</v>
      </c>
      <c r="E223" s="3">
        <v>14372</v>
      </c>
      <c r="F223" s="3">
        <v>57547</v>
      </c>
      <c r="G223" s="3">
        <v>17111</v>
      </c>
      <c r="H223" s="3">
        <v>49.068199999999997</v>
      </c>
      <c r="I223" s="30">
        <v>536.75787000000003</v>
      </c>
      <c r="J223" s="30">
        <v>536.75653980000004</v>
      </c>
      <c r="K223" s="30">
        <v>1.33E-3</v>
      </c>
      <c r="L223" s="3">
        <v>2</v>
      </c>
      <c r="M223" s="3">
        <v>2</v>
      </c>
      <c r="N223" s="10">
        <f t="shared" si="21"/>
        <v>1</v>
      </c>
      <c r="O223" s="35">
        <v>2</v>
      </c>
      <c r="P223" s="17"/>
      <c r="Q223" s="40">
        <v>1072.5074500000001</v>
      </c>
      <c r="R223" s="40">
        <v>536.75735999999995</v>
      </c>
      <c r="S223" s="18">
        <f t="shared" si="22"/>
        <v>0.95014998970226672</v>
      </c>
      <c r="T223" s="18">
        <f t="shared" si="23"/>
        <v>-1.5280647477425278</v>
      </c>
      <c r="U223" s="18">
        <f t="shared" si="24"/>
        <v>-1.2296058687025289</v>
      </c>
      <c r="V223" s="30">
        <v>536.75670000000002</v>
      </c>
      <c r="W223" s="3" t="s">
        <v>47</v>
      </c>
      <c r="X223" s="3" t="s">
        <v>47</v>
      </c>
      <c r="Y223" s="3" t="s">
        <v>47</v>
      </c>
      <c r="Z223" s="3" t="s">
        <v>47</v>
      </c>
      <c r="AA223" s="3" t="s">
        <v>47</v>
      </c>
      <c r="AB223" s="12" t="s">
        <v>47</v>
      </c>
      <c r="AC223" s="3" t="s">
        <v>47</v>
      </c>
      <c r="AD223" s="3" t="s">
        <v>47</v>
      </c>
      <c r="AE223" s="3" t="s">
        <v>47</v>
      </c>
      <c r="AG223" s="3" t="s">
        <v>47</v>
      </c>
      <c r="AH223" s="3" t="s">
        <v>65</v>
      </c>
      <c r="AI223" s="3" t="s">
        <v>52</v>
      </c>
      <c r="AJ223" s="3" t="s">
        <v>52</v>
      </c>
      <c r="AK223" s="3" t="s">
        <v>52</v>
      </c>
      <c r="AL223" s="3" t="s">
        <v>65</v>
      </c>
      <c r="AN223" s="3" t="s">
        <v>65</v>
      </c>
      <c r="AO223" s="3" t="s">
        <v>47</v>
      </c>
      <c r="AP223" s="3" t="s">
        <v>52</v>
      </c>
      <c r="AU223" s="3">
        <v>3</v>
      </c>
      <c r="AV223" s="3">
        <v>11</v>
      </c>
      <c r="AW223" s="3">
        <v>1</v>
      </c>
      <c r="AX223" s="3">
        <v>11</v>
      </c>
      <c r="AY223" s="3">
        <v>100</v>
      </c>
      <c r="AZ223" s="6" t="str">
        <f t="shared" si="25"/>
        <v>2740.6</v>
      </c>
      <c r="BC223" s="12" t="s">
        <v>14000</v>
      </c>
      <c r="BF223" s="12" t="s">
        <v>1468</v>
      </c>
      <c r="BG223" s="12" t="s">
        <v>7909</v>
      </c>
      <c r="BJ223" s="12">
        <f t="shared" si="26"/>
        <v>0</v>
      </c>
      <c r="BK223" s="12">
        <f t="shared" si="27"/>
        <v>0</v>
      </c>
      <c r="BO223" s="3" t="s">
        <v>54</v>
      </c>
      <c r="BP223" s="3" t="s">
        <v>54</v>
      </c>
      <c r="BR223" s="3" t="s">
        <v>54</v>
      </c>
      <c r="CD223" s="3" t="s">
        <v>14296</v>
      </c>
      <c r="CH223" s="3" t="s">
        <v>14002</v>
      </c>
      <c r="CJ223" s="3" t="s">
        <v>14296</v>
      </c>
      <c r="CQ223" s="3" t="str">
        <f>CONCATENATE(baseURL!$A$1,baseURL!$B$1,baseURL!$C$1,".",C223,".",L223,".pkl&amp;seq=",BC223,"&amp;varMods=Deamidated-Q+Deamidated-N")</f>
        <v>http://proteomics.broadinstitute.org/millscripts/viewfeed.pl?side=xl&amp;cycle=1&amp;fixedMods=iaaC&amp;file=msdataSM/iPRG2012_nd/cpick_in/iPRG2012_nd.2740.6.2.pkl&amp;seq=LFsLVEqR&amp;varMods=Deamidated-Q+Deamidated-N</v>
      </c>
    </row>
    <row r="224" spans="1:95" x14ac:dyDescent="0.2">
      <c r="A224" s="3">
        <v>1907</v>
      </c>
      <c r="B224" s="2" t="s">
        <v>14398</v>
      </c>
      <c r="C224" s="2" t="s">
        <v>14399</v>
      </c>
      <c r="D224" s="3">
        <v>14500</v>
      </c>
      <c r="E224" s="3">
        <v>14484</v>
      </c>
      <c r="F224" s="3">
        <v>57839</v>
      </c>
      <c r="G224" s="3">
        <v>17237</v>
      </c>
      <c r="H224" s="3">
        <v>49.406999999999996</v>
      </c>
      <c r="I224" s="30">
        <v>536.75935000000004</v>
      </c>
      <c r="J224" s="30">
        <v>536.75676220000003</v>
      </c>
      <c r="K224" s="30">
        <v>2.5899999999999999E-3</v>
      </c>
      <c r="L224" s="3">
        <v>2</v>
      </c>
      <c r="M224" s="3">
        <v>2</v>
      </c>
      <c r="N224" s="10">
        <f t="shared" si="21"/>
        <v>1</v>
      </c>
      <c r="O224" s="35">
        <v>2</v>
      </c>
      <c r="P224" s="17"/>
      <c r="Q224" s="40">
        <v>1072.5074500000001</v>
      </c>
      <c r="R224" s="40">
        <v>536.75735999999995</v>
      </c>
      <c r="S224" s="18">
        <f t="shared" si="22"/>
        <v>3.7074479986481057</v>
      </c>
      <c r="T224" s="18">
        <f t="shared" si="23"/>
        <v>-1.1137248307562178</v>
      </c>
      <c r="U224" s="18">
        <f t="shared" si="24"/>
        <v>-1.2296058687025289</v>
      </c>
      <c r="V224" s="30">
        <v>536.75670000000002</v>
      </c>
      <c r="W224" s="3" t="s">
        <v>47</v>
      </c>
      <c r="X224" s="3" t="s">
        <v>47</v>
      </c>
      <c r="Y224" s="3" t="s">
        <v>47</v>
      </c>
      <c r="Z224" s="3" t="s">
        <v>48</v>
      </c>
      <c r="AA224" s="3" t="s">
        <v>47</v>
      </c>
      <c r="AB224" s="12" t="s">
        <v>47</v>
      </c>
      <c r="AC224" s="3" t="s">
        <v>47</v>
      </c>
      <c r="AD224" s="3" t="s">
        <v>47</v>
      </c>
      <c r="AE224" s="3" t="s">
        <v>47</v>
      </c>
      <c r="AG224" s="3" t="s">
        <v>47</v>
      </c>
      <c r="AI224" s="3" t="s">
        <v>52</v>
      </c>
      <c r="AK224" s="3" t="s">
        <v>52</v>
      </c>
      <c r="AL224" s="3" t="s">
        <v>65</v>
      </c>
      <c r="AO224" s="3" t="s">
        <v>47</v>
      </c>
      <c r="AP224" s="3" t="s">
        <v>65</v>
      </c>
      <c r="AU224" s="3">
        <v>2</v>
      </c>
      <c r="AV224" s="3">
        <v>10</v>
      </c>
      <c r="AW224" s="3">
        <v>2</v>
      </c>
      <c r="AX224" s="3">
        <v>9</v>
      </c>
      <c r="AY224" s="3">
        <v>90</v>
      </c>
      <c r="AZ224" s="6" t="str">
        <f t="shared" si="25"/>
        <v>2754.4</v>
      </c>
      <c r="BC224" s="12" t="s">
        <v>14000</v>
      </c>
      <c r="BF224" s="12" t="s">
        <v>1468</v>
      </c>
      <c r="BG224" s="12" t="s">
        <v>7909</v>
      </c>
      <c r="BJ224" s="12">
        <f t="shared" si="26"/>
        <v>0</v>
      </c>
      <c r="BK224" s="12">
        <f t="shared" si="27"/>
        <v>0</v>
      </c>
      <c r="BO224" s="3" t="s">
        <v>54</v>
      </c>
      <c r="BR224" s="3" t="s">
        <v>54</v>
      </c>
      <c r="BU224" s="3" t="s">
        <v>14400</v>
      </c>
      <c r="CH224" s="3" t="s">
        <v>14002</v>
      </c>
      <c r="CL224" s="3" t="s">
        <v>14002</v>
      </c>
      <c r="CQ224" s="3" t="str">
        <f>CONCATENATE(baseURL!$A$1,baseURL!$B$1,baseURL!$C$1,".",C224,".",L224,".pkl&amp;seq=",BC224,"&amp;varMods=Deamidated-Q")</f>
        <v>http://proteomics.broadinstitute.org/millscripts/viewfeed.pl?side=xl&amp;cycle=1&amp;fixedMods=iaaC&amp;file=msdataSM/iPRG2012_nd/cpick_in/iPRG2012_nd.2754.4.2.pkl&amp;seq=LFsLVEqR&amp;varMods=Deamidated-Q</v>
      </c>
    </row>
    <row r="225" spans="1:95" x14ac:dyDescent="0.2">
      <c r="A225" s="3">
        <v>1908</v>
      </c>
      <c r="B225" s="2" t="s">
        <v>14454</v>
      </c>
      <c r="C225" s="2" t="s">
        <v>14455</v>
      </c>
      <c r="D225" s="3">
        <v>14545</v>
      </c>
      <c r="E225" s="3">
        <v>14529</v>
      </c>
      <c r="F225" s="3">
        <v>58130</v>
      </c>
      <c r="G225" s="3">
        <v>17296</v>
      </c>
      <c r="H225" s="3">
        <v>49.743600000000001</v>
      </c>
      <c r="I225" s="30">
        <v>536.75846000000001</v>
      </c>
      <c r="J225" s="30">
        <v>536.75845349999997</v>
      </c>
      <c r="K225" s="30">
        <v>1.0000000000000001E-5</v>
      </c>
      <c r="L225" s="3">
        <v>2</v>
      </c>
      <c r="M225" s="3">
        <v>2</v>
      </c>
      <c r="N225" s="10">
        <f t="shared" si="21"/>
        <v>1</v>
      </c>
      <c r="O225" s="35">
        <v>2</v>
      </c>
      <c r="P225" s="17"/>
      <c r="Q225" s="40">
        <v>1072.5074500000001</v>
      </c>
      <c r="R225" s="40">
        <v>536.75735999999995</v>
      </c>
      <c r="S225" s="18">
        <f t="shared" si="22"/>
        <v>2.0493431148572196</v>
      </c>
      <c r="T225" s="18">
        <f t="shared" si="23"/>
        <v>2.0372333600129964</v>
      </c>
      <c r="U225" s="18">
        <f t="shared" si="24"/>
        <v>1.5649529240535311</v>
      </c>
      <c r="V225" s="30">
        <v>536.75819999999999</v>
      </c>
      <c r="W225" s="3" t="s">
        <v>47</v>
      </c>
      <c r="X225" s="3" t="s">
        <v>47</v>
      </c>
      <c r="Y225" s="3" t="s">
        <v>47</v>
      </c>
      <c r="Z225" s="3" t="s">
        <v>48</v>
      </c>
      <c r="AA225" s="3" t="s">
        <v>47</v>
      </c>
      <c r="AB225" s="12" t="s">
        <v>47</v>
      </c>
      <c r="AC225" s="3" t="s">
        <v>47</v>
      </c>
      <c r="AD225" s="3" t="s">
        <v>47</v>
      </c>
      <c r="AE225" s="3" t="s">
        <v>47</v>
      </c>
      <c r="AG225" s="3" t="s">
        <v>47</v>
      </c>
      <c r="AH225" s="3" t="s">
        <v>52</v>
      </c>
      <c r="AI225" s="3" t="s">
        <v>52</v>
      </c>
      <c r="AK225" s="3" t="s">
        <v>52</v>
      </c>
      <c r="AL225" s="3" t="s">
        <v>65</v>
      </c>
      <c r="AN225" s="3" t="s">
        <v>52</v>
      </c>
      <c r="AO225" s="3" t="s">
        <v>47</v>
      </c>
      <c r="AP225" s="3" t="s">
        <v>52</v>
      </c>
      <c r="AU225" s="3">
        <v>1</v>
      </c>
      <c r="AV225" s="3">
        <v>10</v>
      </c>
      <c r="AW225" s="3">
        <v>1</v>
      </c>
      <c r="AX225" s="3">
        <v>10</v>
      </c>
      <c r="AY225" s="3">
        <v>100</v>
      </c>
      <c r="AZ225" s="6" t="str">
        <f t="shared" si="25"/>
        <v>2768.1</v>
      </c>
      <c r="BC225" s="12" t="s">
        <v>14000</v>
      </c>
      <c r="BF225" s="12" t="s">
        <v>1468</v>
      </c>
      <c r="BG225" s="12" t="s">
        <v>7909</v>
      </c>
      <c r="BJ225" s="12">
        <f t="shared" si="26"/>
        <v>0</v>
      </c>
      <c r="BK225" s="12">
        <f t="shared" si="27"/>
        <v>0</v>
      </c>
      <c r="BO225" s="3" t="s">
        <v>54</v>
      </c>
      <c r="BR225" s="3" t="s">
        <v>54</v>
      </c>
      <c r="CH225" s="3" t="s">
        <v>14002</v>
      </c>
      <c r="CQ225" s="3" t="str">
        <f>CONCATENATE(baseURL!$A$1,baseURL!$B$1,baseURL!$C$1,".",C225,".",L225,".pkl&amp;seq=",BC225,"&amp;varMods=Deamidated-Q")</f>
        <v>http://proteomics.broadinstitute.org/millscripts/viewfeed.pl?side=xl&amp;cycle=1&amp;fixedMods=iaaC&amp;file=msdataSM/iPRG2012_nd/cpick_in/iPRG2012_nd.2768.1.2.pkl&amp;seq=LFsLVEqR&amp;varMods=Deamidated-Q</v>
      </c>
    </row>
    <row r="226" spans="1:95" x14ac:dyDescent="0.2">
      <c r="A226" s="3">
        <v>457</v>
      </c>
      <c r="B226" s="2" t="s">
        <v>839</v>
      </c>
      <c r="C226" s="2" t="s">
        <v>840</v>
      </c>
      <c r="D226" s="3">
        <v>830</v>
      </c>
      <c r="E226" s="3">
        <v>829</v>
      </c>
      <c r="F226" s="3">
        <v>22559</v>
      </c>
      <c r="G226" s="3">
        <v>1902</v>
      </c>
      <c r="H226" s="3">
        <v>8.7932000000000006</v>
      </c>
      <c r="I226" s="30">
        <v>508.79196000000002</v>
      </c>
      <c r="J226" s="30">
        <v>508.79124689999998</v>
      </c>
      <c r="K226" s="30">
        <v>7.1000000000000002E-4</v>
      </c>
      <c r="L226" s="3">
        <v>2</v>
      </c>
      <c r="M226" s="3">
        <v>2</v>
      </c>
      <c r="N226" s="10">
        <f t="shared" si="21"/>
        <v>1</v>
      </c>
      <c r="O226" s="35">
        <v>2</v>
      </c>
      <c r="P226" s="17"/>
      <c r="Q226" s="40">
        <v>1016.57349</v>
      </c>
      <c r="R226" s="40">
        <v>508.79038000000003</v>
      </c>
      <c r="S226" s="18">
        <f t="shared" si="22"/>
        <v>3.105404626537795</v>
      </c>
      <c r="T226" s="18">
        <f t="shared" si="23"/>
        <v>1.7038451079766885</v>
      </c>
      <c r="U226" s="18">
        <f t="shared" si="24"/>
        <v>1.4151210955370672</v>
      </c>
      <c r="V226" s="30">
        <v>508.79109999999997</v>
      </c>
      <c r="W226" s="3" t="s">
        <v>47</v>
      </c>
      <c r="X226" s="3" t="s">
        <v>47</v>
      </c>
      <c r="Y226" s="3" t="s">
        <v>47</v>
      </c>
      <c r="Z226" s="3" t="s">
        <v>47</v>
      </c>
      <c r="AA226" s="3" t="s">
        <v>48</v>
      </c>
      <c r="AB226" s="12" t="s">
        <v>48</v>
      </c>
      <c r="AC226" s="3" t="s">
        <v>47</v>
      </c>
      <c r="AD226" s="3" t="s">
        <v>47</v>
      </c>
      <c r="AE226" s="3" t="s">
        <v>47</v>
      </c>
      <c r="AF226" s="3" t="s">
        <v>47</v>
      </c>
      <c r="AG226" s="3" t="s">
        <v>47</v>
      </c>
      <c r="AH226" s="3" t="s">
        <v>52</v>
      </c>
      <c r="AI226" s="3" t="s">
        <v>48</v>
      </c>
      <c r="AJ226" s="3" t="s">
        <v>47</v>
      </c>
      <c r="AK226" s="3" t="s">
        <v>52</v>
      </c>
      <c r="AL226" s="3" t="s">
        <v>47</v>
      </c>
      <c r="AM226" s="3" t="s">
        <v>52</v>
      </c>
      <c r="AN226" s="3" t="s">
        <v>47</v>
      </c>
      <c r="AO226" s="3" t="s">
        <v>47</v>
      </c>
      <c r="AP226" s="3" t="s">
        <v>47</v>
      </c>
      <c r="AR226" s="3" t="s">
        <v>47</v>
      </c>
      <c r="AS226" s="3" t="s">
        <v>47</v>
      </c>
      <c r="AU226" s="3">
        <v>0</v>
      </c>
      <c r="AV226" s="3">
        <v>16</v>
      </c>
      <c r="AW226" s="3">
        <v>1</v>
      </c>
      <c r="AX226" s="3">
        <v>16</v>
      </c>
      <c r="AY226" s="3">
        <v>100</v>
      </c>
      <c r="AZ226" s="6" t="str">
        <f t="shared" si="25"/>
        <v>1074.4</v>
      </c>
      <c r="BC226" s="12" t="s">
        <v>317</v>
      </c>
      <c r="BD226" s="12" t="s">
        <v>243</v>
      </c>
      <c r="BG226" s="12" t="s">
        <v>318</v>
      </c>
      <c r="BH226" s="12" t="s">
        <v>317</v>
      </c>
      <c r="BJ226" s="12">
        <f t="shared" si="26"/>
        <v>0</v>
      </c>
      <c r="BK226" s="12">
        <f t="shared" si="27"/>
        <v>0</v>
      </c>
      <c r="CQ226" s="3" t="str">
        <f>CONCATENATE(baseURL!$A$1,baseURL!$B$1,baseURL!$C$1,".",C226,".",L226,".pkl&amp;seq=",BC226,"&amp;varMods=Methyl-K")</f>
        <v>http://proteomics.broadinstitute.org/millscripts/viewfeed.pl?side=xl&amp;cycle=1&amp;fixedMods=iaaC&amp;file=msdataSM/iPRG2012_nd/cpick_in/iPRG2012_nd.1074.4.2.pkl&amp;seq=LkAEGSELR&amp;varMods=Methyl-K</v>
      </c>
    </row>
    <row r="227" spans="1:95" x14ac:dyDescent="0.2">
      <c r="A227" s="3">
        <v>588</v>
      </c>
      <c r="B227" s="2" t="s">
        <v>893</v>
      </c>
      <c r="C227" s="2" t="s">
        <v>894</v>
      </c>
      <c r="D227" s="3">
        <v>899</v>
      </c>
      <c r="E227" s="3">
        <v>898</v>
      </c>
      <c r="F227" s="3">
        <v>22792</v>
      </c>
      <c r="G227" s="3">
        <v>1982</v>
      </c>
      <c r="H227" s="3">
        <v>9.0548999999999999</v>
      </c>
      <c r="I227" s="30">
        <v>508.79106000000002</v>
      </c>
      <c r="J227" s="30">
        <v>508.7915582</v>
      </c>
      <c r="K227" s="30">
        <v>-5.0000000000000001E-4</v>
      </c>
      <c r="L227" s="3">
        <v>2</v>
      </c>
      <c r="M227" s="3">
        <v>2</v>
      </c>
      <c r="N227" s="10">
        <f t="shared" si="21"/>
        <v>1</v>
      </c>
      <c r="O227" s="35">
        <v>2</v>
      </c>
      <c r="P227" s="17"/>
      <c r="Q227" s="40">
        <v>1016.57349</v>
      </c>
      <c r="R227" s="40">
        <v>508.79038000000003</v>
      </c>
      <c r="S227" s="18">
        <f t="shared" si="22"/>
        <v>1.3365032569768076</v>
      </c>
      <c r="T227" s="18">
        <f t="shared" si="23"/>
        <v>2.3156884372888888</v>
      </c>
      <c r="U227" s="18">
        <f t="shared" si="24"/>
        <v>1.4151210955370672</v>
      </c>
      <c r="V227" s="30">
        <v>508.79109999999997</v>
      </c>
      <c r="W227" s="3" t="s">
        <v>47</v>
      </c>
      <c r="X227" s="3" t="s">
        <v>47</v>
      </c>
      <c r="Z227" s="3" t="s">
        <v>47</v>
      </c>
      <c r="AA227" s="3" t="s">
        <v>65</v>
      </c>
      <c r="AD227" s="3" t="s">
        <v>48</v>
      </c>
      <c r="AE227" s="3" t="s">
        <v>47</v>
      </c>
      <c r="AF227" s="3" t="s">
        <v>47</v>
      </c>
      <c r="AG227" s="3" t="s">
        <v>48</v>
      </c>
      <c r="AK227" s="3" t="s">
        <v>52</v>
      </c>
      <c r="AL227" s="3" t="s">
        <v>48</v>
      </c>
      <c r="AP227" s="3" t="s">
        <v>48</v>
      </c>
      <c r="AU227" s="3">
        <v>1</v>
      </c>
      <c r="AV227" s="3">
        <v>5</v>
      </c>
      <c r="AW227" s="3">
        <v>1</v>
      </c>
      <c r="AX227" s="3">
        <v>5</v>
      </c>
      <c r="AY227" s="3">
        <v>100</v>
      </c>
      <c r="AZ227" s="6" t="str">
        <f t="shared" si="25"/>
        <v>1085.6</v>
      </c>
      <c r="BC227" s="12" t="s">
        <v>317</v>
      </c>
      <c r="BD227" s="12" t="s">
        <v>243</v>
      </c>
      <c r="BG227" s="12" t="s">
        <v>318</v>
      </c>
      <c r="BH227" s="12" t="s">
        <v>317</v>
      </c>
      <c r="BJ227" s="12">
        <f t="shared" si="26"/>
        <v>0</v>
      </c>
      <c r="BK227" s="12">
        <f t="shared" si="27"/>
        <v>0</v>
      </c>
      <c r="BW227" s="3" t="s">
        <v>895</v>
      </c>
      <c r="CQ227" s="3" t="str">
        <f>CONCATENATE(baseURL!$A$1,baseURL!$B$1,baseURL!$C$1,".",C227,".",L227,".pkl&amp;seq=",BC227,"&amp;varMods=Methyl-K")</f>
        <v>http://proteomics.broadinstitute.org/millscripts/viewfeed.pl?side=xl&amp;cycle=1&amp;fixedMods=iaaC&amp;file=msdataSM/iPRG2012_nd/cpick_in/iPRG2012_nd.1085.6.2.pkl&amp;seq=LkAEGSELR&amp;varMods=Methyl-K</v>
      </c>
    </row>
    <row r="228" spans="1:95" x14ac:dyDescent="0.2">
      <c r="A228" s="3">
        <v>91</v>
      </c>
      <c r="B228" s="2" t="s">
        <v>316</v>
      </c>
      <c r="C228" s="2" t="s">
        <v>310</v>
      </c>
      <c r="D228" s="3">
        <v>232</v>
      </c>
      <c r="E228" s="3">
        <v>232</v>
      </c>
      <c r="F228" s="3">
        <v>20793</v>
      </c>
      <c r="G228" s="3">
        <v>1221</v>
      </c>
      <c r="H228" s="3">
        <v>6.7378999999999998</v>
      </c>
      <c r="I228" s="30">
        <v>515.79891999999995</v>
      </c>
      <c r="J228" s="30">
        <v>515.79898460000004</v>
      </c>
      <c r="K228" s="30">
        <v>-6.0000000000000002E-5</v>
      </c>
      <c r="L228" s="3">
        <v>2</v>
      </c>
      <c r="M228" s="3">
        <v>2</v>
      </c>
      <c r="N228" s="10">
        <f t="shared" si="21"/>
        <v>1</v>
      </c>
      <c r="O228" s="35">
        <v>2</v>
      </c>
      <c r="P228" s="17"/>
      <c r="Q228" s="40">
        <v>1030.58914</v>
      </c>
      <c r="R228" s="40">
        <v>515.79821000000004</v>
      </c>
      <c r="S228" s="18">
        <f t="shared" si="22"/>
        <v>1.3765072971321961</v>
      </c>
      <c r="T228" s="18">
        <f t="shared" si="23"/>
        <v>1.5017500739285943</v>
      </c>
      <c r="U228" s="18">
        <f t="shared" si="24"/>
        <v>0.75610964203392506</v>
      </c>
      <c r="V228" s="30">
        <v>515.79859999999996</v>
      </c>
      <c r="W228" s="3" t="s">
        <v>47</v>
      </c>
      <c r="Z228" s="3" t="s">
        <v>48</v>
      </c>
      <c r="AA228" s="3" t="s">
        <v>47</v>
      </c>
      <c r="AB228" s="12" t="s">
        <v>48</v>
      </c>
      <c r="AC228" s="3" t="s">
        <v>47</v>
      </c>
      <c r="AD228" s="3" t="s">
        <v>47</v>
      </c>
      <c r="AE228" s="3" t="s">
        <v>47</v>
      </c>
      <c r="AF228" s="3" t="s">
        <v>47</v>
      </c>
      <c r="AG228" s="3" t="s">
        <v>47</v>
      </c>
      <c r="AH228" s="3" t="s">
        <v>52</v>
      </c>
      <c r="AK228" s="3" t="s">
        <v>52</v>
      </c>
      <c r="AL228" s="3" t="s">
        <v>48</v>
      </c>
      <c r="AO228" s="3" t="s">
        <v>48</v>
      </c>
      <c r="AP228" s="3" t="s">
        <v>48</v>
      </c>
      <c r="AU228" s="3">
        <v>0</v>
      </c>
      <c r="AV228" s="3">
        <v>7</v>
      </c>
      <c r="AW228" s="3">
        <v>2</v>
      </c>
      <c r="AX228" s="3">
        <v>6</v>
      </c>
      <c r="AY228" s="3">
        <v>85.71</v>
      </c>
      <c r="AZ228" s="6" t="str">
        <f t="shared" si="25"/>
        <v>990.2</v>
      </c>
      <c r="BC228" s="12" t="s">
        <v>317</v>
      </c>
      <c r="BD228" s="12" t="s">
        <v>258</v>
      </c>
      <c r="BG228" s="12" t="s">
        <v>318</v>
      </c>
      <c r="BH228" s="12" t="s">
        <v>317</v>
      </c>
      <c r="BJ228" s="12">
        <f t="shared" si="26"/>
        <v>0</v>
      </c>
      <c r="BK228" s="12">
        <f t="shared" si="27"/>
        <v>0</v>
      </c>
      <c r="BW228" s="3" t="s">
        <v>319</v>
      </c>
      <c r="CQ228" s="3" t="str">
        <f>CONCATENATE(baseURL!$A$1,baseURL!$B$1,baseURL!$C$1,".",C228,".",L228,".pkl&amp;seq=",BC228,"&amp;varMods=Dimethyl-K")</f>
        <v>http://proteomics.broadinstitute.org/millscripts/viewfeed.pl?side=xl&amp;cycle=1&amp;fixedMods=iaaC&amp;file=msdataSM/iPRG2012_nd/cpick_in/iPRG2012_nd.990.2.2.pkl&amp;seq=LkAEGSELR&amp;varMods=Dimethyl-K</v>
      </c>
    </row>
    <row r="229" spans="1:95" x14ac:dyDescent="0.2">
      <c r="A229" s="3">
        <v>69</v>
      </c>
      <c r="B229" s="2" t="s">
        <v>687</v>
      </c>
      <c r="C229" s="2" t="s">
        <v>688</v>
      </c>
      <c r="D229" s="3">
        <v>673</v>
      </c>
      <c r="E229" s="3">
        <v>673</v>
      </c>
      <c r="F229" s="3">
        <v>22059</v>
      </c>
      <c r="G229" s="3">
        <v>1722</v>
      </c>
      <c r="H229" s="3">
        <v>8.2156000000000002</v>
      </c>
      <c r="I229" s="30">
        <v>515.79916000000003</v>
      </c>
      <c r="J229" s="30">
        <v>515.79916009999999</v>
      </c>
      <c r="K229" s="30">
        <v>0</v>
      </c>
      <c r="L229" s="3">
        <v>2</v>
      </c>
      <c r="M229" s="3">
        <v>0</v>
      </c>
      <c r="N229" s="10">
        <f t="shared" si="21"/>
        <v>1</v>
      </c>
      <c r="O229" s="35">
        <v>2</v>
      </c>
      <c r="P229" s="11"/>
      <c r="Q229" s="40">
        <v>1030.58914</v>
      </c>
      <c r="R229" s="40">
        <v>515.79821000000004</v>
      </c>
      <c r="S229" s="18">
        <f t="shared" si="22"/>
        <v>1.8418055386212062</v>
      </c>
      <c r="T229" s="18">
        <f t="shared" si="23"/>
        <v>1.8419994128218196</v>
      </c>
      <c r="U229" s="18">
        <f t="shared" si="24"/>
        <v>1.725480978138749</v>
      </c>
      <c r="V229" s="30">
        <v>515.79909999999995</v>
      </c>
      <c r="W229" s="3" t="s">
        <v>47</v>
      </c>
      <c r="Z229" s="3" t="s">
        <v>47</v>
      </c>
      <c r="AA229" s="3" t="s">
        <v>65</v>
      </c>
      <c r="AC229" s="3" t="s">
        <v>65</v>
      </c>
      <c r="AF229" s="3" t="s">
        <v>47</v>
      </c>
      <c r="AI229" s="3" t="s">
        <v>52</v>
      </c>
      <c r="AJ229" s="3" t="s">
        <v>52</v>
      </c>
      <c r="AL229" s="3" t="s">
        <v>48</v>
      </c>
      <c r="AN229" s="3" t="s">
        <v>47</v>
      </c>
      <c r="AO229" s="3" t="s">
        <v>48</v>
      </c>
      <c r="AU229" s="3">
        <v>2</v>
      </c>
      <c r="AV229" s="3">
        <v>4</v>
      </c>
      <c r="AW229" s="3">
        <v>1</v>
      </c>
      <c r="AX229" s="3">
        <v>4</v>
      </c>
      <c r="AY229" s="3">
        <v>100</v>
      </c>
      <c r="AZ229" s="6" t="str">
        <f t="shared" si="25"/>
        <v>1050.8</v>
      </c>
      <c r="BC229" s="12" t="s">
        <v>317</v>
      </c>
      <c r="BD229" s="12" t="s">
        <v>258</v>
      </c>
      <c r="BG229" s="12" t="s">
        <v>318</v>
      </c>
      <c r="BH229" s="12" t="s">
        <v>317</v>
      </c>
      <c r="BJ229" s="12">
        <f t="shared" si="26"/>
        <v>0</v>
      </c>
      <c r="BK229" s="12">
        <f t="shared" si="27"/>
        <v>0</v>
      </c>
      <c r="BW229" s="3" t="s">
        <v>689</v>
      </c>
      <c r="BY229" s="3" t="s">
        <v>690</v>
      </c>
      <c r="CQ229" s="3" t="str">
        <f>CONCATENATE(baseURL!$A$1,baseURL!$B$1,baseURL!$C$1,".",C229,".",L229,".pkl&amp;seq=",BC229,"&amp;varMods=Dimethyl-K")</f>
        <v>http://proteomics.broadinstitute.org/millscripts/viewfeed.pl?side=xl&amp;cycle=1&amp;fixedMods=iaaC&amp;file=msdataSM/iPRG2012_nd/cpick_in/iPRG2012_nd.1050.8.2.pkl&amp;seq=LkAEGSELR&amp;varMods=Dimethyl-K</v>
      </c>
    </row>
    <row r="230" spans="1:95" x14ac:dyDescent="0.2">
      <c r="A230" s="3">
        <v>476</v>
      </c>
      <c r="B230" s="2" t="s">
        <v>841</v>
      </c>
      <c r="C230" s="2" t="s">
        <v>842</v>
      </c>
      <c r="D230" s="3">
        <v>831</v>
      </c>
      <c r="E230" s="3">
        <v>830</v>
      </c>
      <c r="F230" s="3">
        <v>22560</v>
      </c>
      <c r="G230" s="3">
        <v>1903</v>
      </c>
      <c r="H230" s="3">
        <v>8.7957000000000001</v>
      </c>
      <c r="I230" s="30">
        <v>515.79987000000006</v>
      </c>
      <c r="J230" s="30">
        <v>515.79937199999995</v>
      </c>
      <c r="K230" s="30">
        <v>5.0000000000000001E-4</v>
      </c>
      <c r="L230" s="3">
        <v>2</v>
      </c>
      <c r="M230" s="3">
        <v>2</v>
      </c>
      <c r="N230" s="10">
        <f t="shared" si="21"/>
        <v>1</v>
      </c>
      <c r="O230" s="35">
        <v>2</v>
      </c>
      <c r="P230" s="17"/>
      <c r="Q230" s="40">
        <v>1030.58914</v>
      </c>
      <c r="R230" s="40">
        <v>515.79821000000004</v>
      </c>
      <c r="S230" s="18">
        <f t="shared" si="22"/>
        <v>3.218312835973812</v>
      </c>
      <c r="T230" s="18">
        <f t="shared" si="23"/>
        <v>2.2528189849832998</v>
      </c>
      <c r="U230" s="18">
        <f t="shared" si="24"/>
        <v>1.725480978138749</v>
      </c>
      <c r="V230" s="30">
        <v>515.79909999999995</v>
      </c>
      <c r="W230" s="3" t="s">
        <v>47</v>
      </c>
      <c r="X230" s="3" t="s">
        <v>47</v>
      </c>
      <c r="Y230" s="3" t="s">
        <v>47</v>
      </c>
      <c r="Z230" s="3" t="s">
        <v>47</v>
      </c>
      <c r="AA230" s="3" t="s">
        <v>65</v>
      </c>
      <c r="AB230" s="12" t="s">
        <v>52</v>
      </c>
      <c r="AC230" s="3" t="s">
        <v>47</v>
      </c>
      <c r="AD230" s="3" t="s">
        <v>47</v>
      </c>
      <c r="AE230" s="3" t="s">
        <v>47</v>
      </c>
      <c r="AF230" s="3" t="s">
        <v>47</v>
      </c>
      <c r="AG230" s="3" t="s">
        <v>48</v>
      </c>
      <c r="AJ230" s="3" t="s">
        <v>47</v>
      </c>
      <c r="AK230" s="3" t="s">
        <v>47</v>
      </c>
      <c r="AL230" s="3" t="s">
        <v>47</v>
      </c>
      <c r="AO230" s="3" t="s">
        <v>47</v>
      </c>
      <c r="AP230" s="3" t="s">
        <v>47</v>
      </c>
      <c r="AR230" s="3" t="s">
        <v>47</v>
      </c>
      <c r="AU230" s="3">
        <v>1</v>
      </c>
      <c r="AV230" s="3">
        <v>14</v>
      </c>
      <c r="AW230" s="3">
        <v>2</v>
      </c>
      <c r="AX230" s="3">
        <v>13</v>
      </c>
      <c r="AY230" s="3">
        <v>92.86</v>
      </c>
      <c r="AZ230" s="6" t="str">
        <f t="shared" si="25"/>
        <v>1074.5</v>
      </c>
      <c r="BC230" s="12" t="s">
        <v>317</v>
      </c>
      <c r="BD230" s="12" t="s">
        <v>258</v>
      </c>
      <c r="BG230" s="12" t="s">
        <v>318</v>
      </c>
      <c r="BH230" s="12" t="s">
        <v>317</v>
      </c>
      <c r="BJ230" s="12">
        <f t="shared" si="26"/>
        <v>0</v>
      </c>
      <c r="BK230" s="12">
        <f t="shared" si="27"/>
        <v>0</v>
      </c>
      <c r="BW230" s="3" t="s">
        <v>843</v>
      </c>
      <c r="CK230" s="3" t="s">
        <v>319</v>
      </c>
      <c r="CQ230" s="3" t="str">
        <f>CONCATENATE(baseURL!$A$1,baseURL!$B$1,baseURL!$C$1,".",C230,".",L230,".pkl&amp;seq=",BC230,"&amp;varMods=Dimethyl-K")</f>
        <v>http://proteomics.broadinstitute.org/millscripts/viewfeed.pl?side=xl&amp;cycle=1&amp;fixedMods=iaaC&amp;file=msdataSM/iPRG2012_nd/cpick_in/iPRG2012_nd.1074.5.2.pkl&amp;seq=LkAEGSELR&amp;varMods=Dimethyl-K</v>
      </c>
    </row>
    <row r="231" spans="1:95" x14ac:dyDescent="0.2">
      <c r="A231" s="3">
        <v>672</v>
      </c>
      <c r="B231" s="2" t="s">
        <v>877</v>
      </c>
      <c r="C231" s="2" t="s">
        <v>878</v>
      </c>
      <c r="D231" s="3">
        <v>871</v>
      </c>
      <c r="E231" s="3">
        <v>870</v>
      </c>
      <c r="F231" s="3">
        <v>22706</v>
      </c>
      <c r="G231" s="3">
        <v>1950</v>
      </c>
      <c r="H231" s="3">
        <v>8.9602000000000004</v>
      </c>
      <c r="I231" s="30">
        <v>515.24800000000005</v>
      </c>
      <c r="J231" s="30">
        <v>515.79944079999996</v>
      </c>
      <c r="K231" s="30">
        <v>-0.55144000000000004</v>
      </c>
      <c r="L231" s="3">
        <v>0</v>
      </c>
      <c r="M231" s="3">
        <v>2</v>
      </c>
      <c r="N231" s="10">
        <f t="shared" si="21"/>
        <v>1</v>
      </c>
      <c r="O231" s="35">
        <v>2</v>
      </c>
      <c r="P231" s="11"/>
      <c r="Q231" s="40">
        <v>1030.58914</v>
      </c>
      <c r="R231" s="40">
        <v>515.79821000000004</v>
      </c>
      <c r="S231" s="18">
        <f t="shared" si="22"/>
        <v>-1066.7156057016807</v>
      </c>
      <c r="T231" s="18">
        <f t="shared" si="23"/>
        <v>2.3862044808503668</v>
      </c>
      <c r="U231" s="18">
        <f t="shared" si="24"/>
        <v>1.725480978138749</v>
      </c>
      <c r="V231" s="30">
        <v>515.79909999999995</v>
      </c>
      <c r="W231" s="3" t="s">
        <v>47</v>
      </c>
      <c r="X231" s="3" t="s">
        <v>47</v>
      </c>
      <c r="Y231" s="3" t="s">
        <v>47</v>
      </c>
      <c r="Z231" s="3" t="s">
        <v>47</v>
      </c>
      <c r="AA231" s="3" t="s">
        <v>47</v>
      </c>
      <c r="AC231" s="3" t="s">
        <v>47</v>
      </c>
      <c r="AD231" s="3" t="s">
        <v>47</v>
      </c>
      <c r="AE231" s="3" t="s">
        <v>47</v>
      </c>
      <c r="AF231" s="3" t="s">
        <v>47</v>
      </c>
      <c r="AK231" s="3" t="s">
        <v>47</v>
      </c>
      <c r="AL231" s="3" t="s">
        <v>48</v>
      </c>
      <c r="AO231" s="3" t="s">
        <v>47</v>
      </c>
      <c r="AP231" s="3" t="s">
        <v>47</v>
      </c>
      <c r="AU231" s="3">
        <v>0</v>
      </c>
      <c r="AV231" s="3">
        <v>12</v>
      </c>
      <c r="AW231" s="3">
        <v>2</v>
      </c>
      <c r="AX231" s="3">
        <v>10</v>
      </c>
      <c r="AY231" s="3">
        <v>83.33</v>
      </c>
      <c r="AZ231" s="6" t="str">
        <f t="shared" si="25"/>
        <v>1081.4</v>
      </c>
      <c r="BC231" s="12" t="s">
        <v>317</v>
      </c>
      <c r="BD231" s="12" t="s">
        <v>258</v>
      </c>
      <c r="BG231" s="12" t="s">
        <v>318</v>
      </c>
      <c r="BH231" s="12" t="s">
        <v>317</v>
      </c>
      <c r="BJ231" s="12">
        <f t="shared" si="26"/>
        <v>0</v>
      </c>
      <c r="BK231" s="12">
        <f t="shared" si="27"/>
        <v>0</v>
      </c>
      <c r="BW231" s="3" t="s">
        <v>319</v>
      </c>
      <c r="CK231" s="3" t="s">
        <v>319</v>
      </c>
      <c r="CQ231" s="3" t="str">
        <f>CONCATENATE(baseURL!$A$1,baseURL!$B$1,baseURL!$C$1,".",C231,".",L231,".pkl&amp;seq=",BC231,"&amp;varMods=Dimethyl-K")</f>
        <v>http://proteomics.broadinstitute.org/millscripts/viewfeed.pl?side=xl&amp;cycle=1&amp;fixedMods=iaaC&amp;file=msdataSM/iPRG2012_nd/cpick_in/iPRG2012_nd.1081.4.0.pkl&amp;seq=LkAEGSELR&amp;varMods=Dimethyl-K</v>
      </c>
    </row>
    <row r="232" spans="1:95" x14ac:dyDescent="0.2">
      <c r="A232" s="3">
        <v>508</v>
      </c>
      <c r="B232" s="2" t="s">
        <v>896</v>
      </c>
      <c r="C232" s="2" t="s">
        <v>897</v>
      </c>
      <c r="D232" s="3">
        <v>901</v>
      </c>
      <c r="E232" s="3">
        <v>900</v>
      </c>
      <c r="F232" s="3">
        <v>22794</v>
      </c>
      <c r="G232" s="3">
        <v>1984</v>
      </c>
      <c r="H232" s="3">
        <v>9.0581999999999994</v>
      </c>
      <c r="I232" s="30">
        <v>515.79926999999998</v>
      </c>
      <c r="J232" s="30">
        <v>515.79944079999996</v>
      </c>
      <c r="K232" s="30">
        <v>-1.7000000000000001E-4</v>
      </c>
      <c r="L232" s="3">
        <v>2</v>
      </c>
      <c r="M232" s="3">
        <v>2</v>
      </c>
      <c r="N232" s="10">
        <f t="shared" si="21"/>
        <v>1</v>
      </c>
      <c r="O232" s="35">
        <v>2</v>
      </c>
      <c r="P232" s="17"/>
      <c r="Q232" s="40">
        <v>1030.58914</v>
      </c>
      <c r="R232" s="40">
        <v>515.79821000000004</v>
      </c>
      <c r="S232" s="18">
        <f t="shared" si="22"/>
        <v>2.0550672324716954</v>
      </c>
      <c r="T232" s="18">
        <f t="shared" si="23"/>
        <v>2.3862044808503668</v>
      </c>
      <c r="U232" s="18">
        <f t="shared" si="24"/>
        <v>1.725480978138749</v>
      </c>
      <c r="V232" s="30">
        <v>515.79909999999995</v>
      </c>
      <c r="W232" s="3" t="s">
        <v>47</v>
      </c>
      <c r="X232" s="3" t="s">
        <v>47</v>
      </c>
      <c r="Y232" s="3" t="s">
        <v>47</v>
      </c>
      <c r="Z232" s="3" t="s">
        <v>47</v>
      </c>
      <c r="AA232" s="3" t="s">
        <v>47</v>
      </c>
      <c r="AB232" s="12" t="s">
        <v>52</v>
      </c>
      <c r="AC232" s="3" t="s">
        <v>47</v>
      </c>
      <c r="AD232" s="3" t="s">
        <v>47</v>
      </c>
      <c r="AE232" s="3" t="s">
        <v>47</v>
      </c>
      <c r="AF232" s="3" t="s">
        <v>47</v>
      </c>
      <c r="AG232" s="3" t="s">
        <v>48</v>
      </c>
      <c r="AJ232" s="3" t="s">
        <v>47</v>
      </c>
      <c r="AK232" s="3" t="s">
        <v>47</v>
      </c>
      <c r="AL232" s="3" t="s">
        <v>47</v>
      </c>
      <c r="AO232" s="3" t="s">
        <v>47</v>
      </c>
      <c r="AP232" s="3" t="s">
        <v>47</v>
      </c>
      <c r="AR232" s="3" t="s">
        <v>47</v>
      </c>
      <c r="AU232" s="3">
        <v>0</v>
      </c>
      <c r="AV232" s="3">
        <v>15</v>
      </c>
      <c r="AW232" s="3">
        <v>2</v>
      </c>
      <c r="AX232" s="3">
        <v>13</v>
      </c>
      <c r="AY232" s="3">
        <v>86.67</v>
      </c>
      <c r="AZ232" s="6" t="str">
        <f t="shared" si="25"/>
        <v>1085.8</v>
      </c>
      <c r="BC232" s="12" t="s">
        <v>317</v>
      </c>
      <c r="BD232" s="12" t="s">
        <v>258</v>
      </c>
      <c r="BG232" s="12" t="s">
        <v>318</v>
      </c>
      <c r="BH232" s="12" t="s">
        <v>317</v>
      </c>
      <c r="BJ232" s="12">
        <f t="shared" si="26"/>
        <v>0</v>
      </c>
      <c r="BK232" s="12">
        <f t="shared" si="27"/>
        <v>0</v>
      </c>
      <c r="BW232" s="3" t="s">
        <v>319</v>
      </c>
      <c r="CK232" s="3" t="s">
        <v>319</v>
      </c>
      <c r="CQ232" s="3" t="str">
        <f>CONCATENATE(baseURL!$A$1,baseURL!$B$1,baseURL!$C$1,".",C232,".",L232,".pkl&amp;seq=",BC232,"&amp;varMods=Dimethyl-K")</f>
        <v>http://proteomics.broadinstitute.org/millscripts/viewfeed.pl?side=xl&amp;cycle=1&amp;fixedMods=iaaC&amp;file=msdataSM/iPRG2012_nd/cpick_in/iPRG2012_nd.1085.8.2.pkl&amp;seq=LkAEGSELR&amp;varMods=Dimethyl-K</v>
      </c>
    </row>
    <row r="233" spans="1:95" x14ac:dyDescent="0.2">
      <c r="A233" s="3">
        <v>652</v>
      </c>
      <c r="B233" s="2" t="s">
        <v>2194</v>
      </c>
      <c r="C233" s="2" t="s">
        <v>2191</v>
      </c>
      <c r="D233" s="3">
        <v>2670</v>
      </c>
      <c r="E233" s="3">
        <v>2668</v>
      </c>
      <c r="F233" s="3">
        <v>27645</v>
      </c>
      <c r="G233" s="3">
        <v>3983</v>
      </c>
      <c r="H233" s="3">
        <v>14.645799999999999</v>
      </c>
      <c r="I233" s="30">
        <v>522.24428</v>
      </c>
      <c r="J233" s="30">
        <v>522.78829289999999</v>
      </c>
      <c r="K233" s="30">
        <v>-0.54400999999999999</v>
      </c>
      <c r="L233" s="3">
        <v>0</v>
      </c>
      <c r="M233" s="3">
        <v>2</v>
      </c>
      <c r="N233" s="10">
        <f t="shared" si="21"/>
        <v>1</v>
      </c>
      <c r="O233" s="35">
        <v>2</v>
      </c>
      <c r="P233" s="11"/>
      <c r="Q233" s="42">
        <v>1044.5684000000001</v>
      </c>
      <c r="R233" s="42">
        <v>522.78783999999996</v>
      </c>
      <c r="S233" s="18">
        <f t="shared" si="22"/>
        <v>-1039.7334413898318</v>
      </c>
      <c r="T233" s="18">
        <f t="shared" si="23"/>
        <v>0.8663170130879706</v>
      </c>
      <c r="U233" s="18">
        <f t="shared" si="24"/>
        <v>0.4973336794246862</v>
      </c>
      <c r="V233" s="30">
        <v>522.78809999999999</v>
      </c>
      <c r="W233" s="3" t="s">
        <v>47</v>
      </c>
      <c r="X233" s="3" t="s">
        <v>47</v>
      </c>
      <c r="Y233" s="3" t="s">
        <v>47</v>
      </c>
      <c r="Z233" s="3" t="s">
        <v>47</v>
      </c>
      <c r="AA233" s="3" t="s">
        <v>65</v>
      </c>
      <c r="AC233" s="3" t="s">
        <v>47</v>
      </c>
      <c r="AD233" s="3" t="s">
        <v>47</v>
      </c>
      <c r="AE233" s="3" t="s">
        <v>47</v>
      </c>
      <c r="AF233" s="3" t="s">
        <v>47</v>
      </c>
      <c r="AI233" s="3" t="s">
        <v>47</v>
      </c>
      <c r="AK233" s="3" t="s">
        <v>47</v>
      </c>
      <c r="AL233" s="3" t="s">
        <v>47</v>
      </c>
      <c r="AO233" s="3" t="s">
        <v>47</v>
      </c>
      <c r="AP233" s="3" t="s">
        <v>47</v>
      </c>
      <c r="AU233" s="3">
        <v>1</v>
      </c>
      <c r="AV233" s="3">
        <v>13</v>
      </c>
      <c r="AW233" s="3">
        <v>2</v>
      </c>
      <c r="AX233" s="3">
        <v>12</v>
      </c>
      <c r="AY233" s="3">
        <v>92.31</v>
      </c>
      <c r="AZ233" s="6" t="str">
        <f t="shared" si="25"/>
        <v>1316.8</v>
      </c>
      <c r="BC233" s="12" t="s">
        <v>317</v>
      </c>
      <c r="BD233" s="12" t="s">
        <v>79</v>
      </c>
      <c r="BG233" s="12" t="s">
        <v>318</v>
      </c>
      <c r="BH233" s="12" t="s">
        <v>317</v>
      </c>
      <c r="BJ233" s="12">
        <f t="shared" si="26"/>
        <v>0</v>
      </c>
      <c r="BK233" s="12">
        <f t="shared" si="27"/>
        <v>0</v>
      </c>
      <c r="BW233" s="3" t="s">
        <v>2195</v>
      </c>
      <c r="CK233" s="3" t="s">
        <v>319</v>
      </c>
      <c r="CQ233" s="3" t="str">
        <f>CONCATENATE(baseURL!$A$1,baseURL!$B$1,baseURL!$C$1,".",C233,".",L233,".pkl&amp;seq=",BC233,"&amp;varMods=Acetyl-K")</f>
        <v>http://proteomics.broadinstitute.org/millscripts/viewfeed.pl?side=xl&amp;cycle=1&amp;fixedMods=iaaC&amp;file=msdataSM/iPRG2012_nd/cpick_in/iPRG2012_nd.1316.8.0.pkl&amp;seq=LkAEGSELR&amp;varMods=Acetyl-K</v>
      </c>
    </row>
    <row r="234" spans="1:95" x14ac:dyDescent="0.2">
      <c r="A234" s="3">
        <v>485</v>
      </c>
      <c r="B234" s="2" t="s">
        <v>2202</v>
      </c>
      <c r="C234" s="2" t="s">
        <v>2203</v>
      </c>
      <c r="D234" s="3">
        <v>2673</v>
      </c>
      <c r="E234" s="3">
        <v>2671</v>
      </c>
      <c r="F234" s="3">
        <v>27661</v>
      </c>
      <c r="G234" s="3">
        <v>3987</v>
      </c>
      <c r="H234" s="3">
        <v>14.6654</v>
      </c>
      <c r="I234" s="30">
        <v>522.78922999999998</v>
      </c>
      <c r="J234" s="30">
        <v>522.78829289999999</v>
      </c>
      <c r="K234" s="30">
        <v>9.3999999999999997E-4</v>
      </c>
      <c r="L234" s="3">
        <v>2</v>
      </c>
      <c r="M234" s="3">
        <v>2</v>
      </c>
      <c r="N234" s="10">
        <f t="shared" si="21"/>
        <v>1</v>
      </c>
      <c r="O234" s="35">
        <v>2</v>
      </c>
      <c r="P234" s="17"/>
      <c r="Q234" s="40">
        <v>1044.5684000000001</v>
      </c>
      <c r="R234" s="40">
        <v>522.78783999999996</v>
      </c>
      <c r="S234" s="18">
        <f t="shared" si="22"/>
        <v>2.6588223628439396</v>
      </c>
      <c r="T234" s="18">
        <f t="shared" si="23"/>
        <v>0.8663170130879706</v>
      </c>
      <c r="U234" s="18">
        <f t="shared" si="24"/>
        <v>0.4973336794246862</v>
      </c>
      <c r="V234" s="30">
        <v>522.78809999999999</v>
      </c>
      <c r="W234" s="3" t="s">
        <v>47</v>
      </c>
      <c r="X234" s="3" t="s">
        <v>47</v>
      </c>
      <c r="Y234" s="3" t="s">
        <v>47</v>
      </c>
      <c r="Z234" s="3" t="s">
        <v>47</v>
      </c>
      <c r="AA234" s="3" t="s">
        <v>65</v>
      </c>
      <c r="AC234" s="3" t="s">
        <v>47</v>
      </c>
      <c r="AD234" s="3" t="s">
        <v>47</v>
      </c>
      <c r="AE234" s="3" t="s">
        <v>47</v>
      </c>
      <c r="AF234" s="3" t="s">
        <v>47</v>
      </c>
      <c r="AG234" s="3" t="s">
        <v>47</v>
      </c>
      <c r="AI234" s="3" t="s">
        <v>47</v>
      </c>
      <c r="AJ234" s="3" t="s">
        <v>47</v>
      </c>
      <c r="AK234" s="3" t="s">
        <v>47</v>
      </c>
      <c r="AL234" s="3" t="s">
        <v>47</v>
      </c>
      <c r="AO234" s="3" t="s">
        <v>47</v>
      </c>
      <c r="AP234" s="3" t="s">
        <v>47</v>
      </c>
      <c r="AQ234" s="3" t="s">
        <v>47</v>
      </c>
      <c r="AR234" s="3" t="s">
        <v>47</v>
      </c>
      <c r="AU234" s="3">
        <v>1</v>
      </c>
      <c r="AV234" s="3">
        <v>17</v>
      </c>
      <c r="AW234" s="3">
        <v>2</v>
      </c>
      <c r="AX234" s="3">
        <v>16</v>
      </c>
      <c r="AY234" s="3">
        <v>94.12</v>
      </c>
      <c r="AZ234" s="6" t="str">
        <f t="shared" si="25"/>
        <v>1317.3</v>
      </c>
      <c r="BC234" s="12" t="s">
        <v>317</v>
      </c>
      <c r="BD234" s="12" t="s">
        <v>79</v>
      </c>
      <c r="BG234" s="12" t="s">
        <v>318</v>
      </c>
      <c r="BH234" s="12" t="s">
        <v>317</v>
      </c>
      <c r="BJ234" s="12">
        <f t="shared" si="26"/>
        <v>0</v>
      </c>
      <c r="BK234" s="12">
        <f t="shared" si="27"/>
        <v>0</v>
      </c>
      <c r="BW234" s="3" t="s">
        <v>2195</v>
      </c>
      <c r="CK234" s="3" t="s">
        <v>319</v>
      </c>
      <c r="CQ234" s="3" t="str">
        <f>CONCATENATE(baseURL!$A$1,baseURL!$B$1,baseURL!$C$1,".",C234,".",L234,".pkl&amp;seq=",BC234,"&amp;varMods=Acetyl-K")</f>
        <v>http://proteomics.broadinstitute.org/millscripts/viewfeed.pl?side=xl&amp;cycle=1&amp;fixedMods=iaaC&amp;file=msdataSM/iPRG2012_nd/cpick_in/iPRG2012_nd.1317.3.2.pkl&amp;seq=LkAEGSELR&amp;varMods=Acetyl-K</v>
      </c>
    </row>
    <row r="235" spans="1:95" x14ac:dyDescent="0.2">
      <c r="A235" s="3">
        <v>651</v>
      </c>
      <c r="B235" s="2" t="s">
        <v>2395</v>
      </c>
      <c r="C235" s="2" t="s">
        <v>2391</v>
      </c>
      <c r="D235" s="3">
        <v>2893</v>
      </c>
      <c r="E235" s="3">
        <v>2891</v>
      </c>
      <c r="F235" s="3">
        <v>28355</v>
      </c>
      <c r="G235" s="3">
        <v>4240</v>
      </c>
      <c r="H235" s="3">
        <v>15.4628</v>
      </c>
      <c r="I235" s="30">
        <v>522.78671999999995</v>
      </c>
      <c r="J235" s="30">
        <v>522.78767760000005</v>
      </c>
      <c r="K235" s="30">
        <v>-9.6000000000000002E-4</v>
      </c>
      <c r="L235" s="3">
        <v>2</v>
      </c>
      <c r="M235" s="3">
        <v>2</v>
      </c>
      <c r="N235" s="10">
        <f t="shared" si="21"/>
        <v>1</v>
      </c>
      <c r="O235" s="35">
        <v>2</v>
      </c>
      <c r="P235" s="17"/>
      <c r="Q235" s="40">
        <v>1044.5684000000001</v>
      </c>
      <c r="R235" s="40">
        <v>522.78783999999996</v>
      </c>
      <c r="S235" s="18">
        <f t="shared" si="22"/>
        <v>-2.1423604650300261</v>
      </c>
      <c r="T235" s="18">
        <f t="shared" si="23"/>
        <v>-0.31064226724994709</v>
      </c>
      <c r="U235" s="18">
        <f t="shared" si="24"/>
        <v>-0.26779505810157045</v>
      </c>
      <c r="V235" s="30">
        <v>522.78769999999997</v>
      </c>
      <c r="W235" s="3" t="s">
        <v>47</v>
      </c>
      <c r="X235" s="3" t="s">
        <v>47</v>
      </c>
      <c r="Y235" s="3" t="s">
        <v>47</v>
      </c>
      <c r="Z235" s="3" t="s">
        <v>47</v>
      </c>
      <c r="AA235" s="3" t="s">
        <v>47</v>
      </c>
      <c r="AC235" s="3" t="s">
        <v>52</v>
      </c>
      <c r="AD235" s="3" t="s">
        <v>47</v>
      </c>
      <c r="AE235" s="3" t="s">
        <v>47</v>
      </c>
      <c r="AF235" s="3" t="s">
        <v>47</v>
      </c>
      <c r="AG235" s="3" t="s">
        <v>47</v>
      </c>
      <c r="AI235" s="3" t="s">
        <v>47</v>
      </c>
      <c r="AL235" s="3" t="s">
        <v>47</v>
      </c>
      <c r="AO235" s="3" t="s">
        <v>48</v>
      </c>
      <c r="AP235" s="3" t="s">
        <v>47</v>
      </c>
      <c r="AR235" s="3" t="s">
        <v>47</v>
      </c>
      <c r="AU235" s="3">
        <v>0</v>
      </c>
      <c r="AV235" s="3">
        <v>13</v>
      </c>
      <c r="AW235" s="3">
        <v>2</v>
      </c>
      <c r="AX235" s="3">
        <v>12</v>
      </c>
      <c r="AY235" s="3">
        <v>92.31</v>
      </c>
      <c r="AZ235" s="6" t="str">
        <f t="shared" si="25"/>
        <v>1350.4</v>
      </c>
      <c r="BC235" s="12" t="s">
        <v>317</v>
      </c>
      <c r="BD235" s="12" t="s">
        <v>79</v>
      </c>
      <c r="BG235" s="12" t="s">
        <v>318</v>
      </c>
      <c r="BH235" s="12" t="s">
        <v>317</v>
      </c>
      <c r="BJ235" s="12">
        <f t="shared" si="26"/>
        <v>0</v>
      </c>
      <c r="BK235" s="12">
        <f t="shared" si="27"/>
        <v>0</v>
      </c>
      <c r="BW235" s="3" t="s">
        <v>319</v>
      </c>
      <c r="CQ235" s="3" t="str">
        <f>CONCATENATE(baseURL!$A$1,baseURL!$B$1,baseURL!$C$1,".",C235,".",L235,".pkl&amp;seq=",BC235,"&amp;varMods=Acetyl-K")</f>
        <v>http://proteomics.broadinstitute.org/millscripts/viewfeed.pl?side=xl&amp;cycle=1&amp;fixedMods=iaaC&amp;file=msdataSM/iPRG2012_nd/cpick_in/iPRG2012_nd.1350.4.2.pkl&amp;seq=LkAEGSELR&amp;varMods=Acetyl-K</v>
      </c>
    </row>
    <row r="236" spans="1:95" x14ac:dyDescent="0.2">
      <c r="A236" s="3">
        <v>197</v>
      </c>
      <c r="B236" s="2" t="s">
        <v>2446</v>
      </c>
      <c r="C236" s="2" t="s">
        <v>2447</v>
      </c>
      <c r="D236" s="3">
        <v>2970</v>
      </c>
      <c r="E236" s="3">
        <v>2968</v>
      </c>
      <c r="F236" s="3">
        <v>28586</v>
      </c>
      <c r="G236" s="3">
        <v>4328</v>
      </c>
      <c r="H236" s="3">
        <v>15.7354</v>
      </c>
      <c r="I236" s="30">
        <v>522.78729999999996</v>
      </c>
      <c r="J236" s="30">
        <v>522.78785130000006</v>
      </c>
      <c r="K236" s="30">
        <v>-5.5000000000000003E-4</v>
      </c>
      <c r="L236" s="3">
        <v>2</v>
      </c>
      <c r="M236" s="3">
        <v>2</v>
      </c>
      <c r="N236" s="10">
        <f t="shared" si="21"/>
        <v>1</v>
      </c>
      <c r="O236" s="35">
        <v>2</v>
      </c>
      <c r="P236" s="17"/>
      <c r="Q236" s="40">
        <v>1044.5684000000001</v>
      </c>
      <c r="R236" s="40">
        <v>522.78783999999996</v>
      </c>
      <c r="S236" s="18">
        <f t="shared" si="22"/>
        <v>-1.032923795627827</v>
      </c>
      <c r="T236" s="18">
        <f t="shared" si="23"/>
        <v>2.16148870190358E-2</v>
      </c>
      <c r="U236" s="18">
        <f t="shared" si="24"/>
        <v>-0.26779505810157045</v>
      </c>
      <c r="V236" s="30">
        <v>522.78769999999997</v>
      </c>
      <c r="W236" s="3" t="s">
        <v>47</v>
      </c>
      <c r="Z236" s="3" t="s">
        <v>48</v>
      </c>
      <c r="AB236" s="12" t="s">
        <v>52</v>
      </c>
      <c r="AC236" s="3" t="s">
        <v>52</v>
      </c>
      <c r="AD236" s="3" t="s">
        <v>47</v>
      </c>
      <c r="AE236" s="3" t="s">
        <v>47</v>
      </c>
      <c r="AF236" s="3" t="s">
        <v>47</v>
      </c>
      <c r="AG236" s="3" t="s">
        <v>47</v>
      </c>
      <c r="AJ236" s="3" t="s">
        <v>47</v>
      </c>
      <c r="AK236" s="3" t="s">
        <v>52</v>
      </c>
      <c r="AL236" s="3" t="s">
        <v>52</v>
      </c>
      <c r="AP236" s="3" t="s">
        <v>47</v>
      </c>
      <c r="AR236" s="3" t="s">
        <v>47</v>
      </c>
      <c r="AU236" s="3">
        <v>0</v>
      </c>
      <c r="AV236" s="3">
        <v>8</v>
      </c>
      <c r="AW236" s="3">
        <v>1</v>
      </c>
      <c r="AX236" s="3">
        <v>8</v>
      </c>
      <c r="AY236" s="3">
        <v>100</v>
      </c>
      <c r="AZ236" s="6" t="str">
        <f t="shared" si="25"/>
        <v>1361.4</v>
      </c>
      <c r="BC236" s="12" t="s">
        <v>317</v>
      </c>
      <c r="BD236" s="12" t="s">
        <v>79</v>
      </c>
      <c r="BG236" s="12" t="s">
        <v>318</v>
      </c>
      <c r="BH236" s="12" t="s">
        <v>317</v>
      </c>
      <c r="BJ236" s="12">
        <f t="shared" si="26"/>
        <v>0</v>
      </c>
      <c r="BK236" s="12">
        <f t="shared" si="27"/>
        <v>0</v>
      </c>
      <c r="CQ236" s="3" t="str">
        <f>CONCATENATE(baseURL!$A$1,baseURL!$B$1,baseURL!$C$1,".",C236,".",L236,".pkl&amp;seq=",BC236,"&amp;varMods=Acetyl-K")</f>
        <v>http://proteomics.broadinstitute.org/millscripts/viewfeed.pl?side=xl&amp;cycle=1&amp;fixedMods=iaaC&amp;file=msdataSM/iPRG2012_nd/cpick_in/iPRG2012_nd.1361.4.2.pkl&amp;seq=LkAEGSELR&amp;varMods=Acetyl-K</v>
      </c>
    </row>
    <row r="237" spans="1:95" x14ac:dyDescent="0.2">
      <c r="A237" s="3">
        <v>21</v>
      </c>
      <c r="B237" s="2" t="s">
        <v>2525</v>
      </c>
      <c r="C237" s="2" t="s">
        <v>2512</v>
      </c>
      <c r="D237" s="3">
        <v>3040</v>
      </c>
      <c r="E237" s="3">
        <v>3038</v>
      </c>
      <c r="F237" s="3">
        <v>28820</v>
      </c>
      <c r="G237" s="3">
        <v>4409</v>
      </c>
      <c r="H237" s="3">
        <v>16.006900000000002</v>
      </c>
      <c r="I237" s="30">
        <v>522.78890000000001</v>
      </c>
      <c r="J237" s="30">
        <v>522.78780059999997</v>
      </c>
      <c r="K237" s="30">
        <v>1.1000000000000001E-3</v>
      </c>
      <c r="L237" s="3">
        <v>2</v>
      </c>
      <c r="M237" s="3">
        <v>2</v>
      </c>
      <c r="N237" s="10">
        <f t="shared" si="21"/>
        <v>1</v>
      </c>
      <c r="O237" s="35">
        <v>2</v>
      </c>
      <c r="P237" s="17"/>
      <c r="Q237" s="40">
        <v>1044.5684000000001</v>
      </c>
      <c r="R237" s="40">
        <v>522.78783999999996</v>
      </c>
      <c r="S237" s="18">
        <f t="shared" si="22"/>
        <v>2.0275911544771996</v>
      </c>
      <c r="T237" s="18">
        <f t="shared" si="23"/>
        <v>-7.5365180627525757E-2</v>
      </c>
      <c r="U237" s="18">
        <f t="shared" si="24"/>
        <v>-0.26779505810157045</v>
      </c>
      <c r="V237" s="30">
        <v>522.78769999999997</v>
      </c>
      <c r="W237" s="3" t="s">
        <v>47</v>
      </c>
      <c r="Z237" s="3" t="s">
        <v>48</v>
      </c>
      <c r="AA237" s="3" t="s">
        <v>47</v>
      </c>
      <c r="AB237" s="12" t="s">
        <v>52</v>
      </c>
      <c r="AE237" s="3" t="s">
        <v>47</v>
      </c>
      <c r="AF237" s="3" t="s">
        <v>48</v>
      </c>
      <c r="AG237" s="3" t="s">
        <v>47</v>
      </c>
      <c r="AK237" s="3" t="s">
        <v>52</v>
      </c>
      <c r="AL237" s="3" t="s">
        <v>52</v>
      </c>
      <c r="AO237" s="3" t="s">
        <v>48</v>
      </c>
      <c r="AP237" s="3" t="s">
        <v>48</v>
      </c>
      <c r="AR237" s="3" t="s">
        <v>48</v>
      </c>
      <c r="AU237" s="3">
        <v>0</v>
      </c>
      <c r="AV237" s="3">
        <v>4</v>
      </c>
      <c r="AW237" s="3">
        <v>2</v>
      </c>
      <c r="AX237" s="3">
        <v>3</v>
      </c>
      <c r="AY237" s="3">
        <v>75</v>
      </c>
      <c r="AZ237" s="6" t="str">
        <f t="shared" si="25"/>
        <v>1372.7</v>
      </c>
      <c r="BC237" s="12" t="s">
        <v>317</v>
      </c>
      <c r="BD237" s="12" t="s">
        <v>79</v>
      </c>
      <c r="BG237" s="12" t="s">
        <v>318</v>
      </c>
      <c r="BH237" s="12" t="s">
        <v>317</v>
      </c>
      <c r="BJ237" s="12">
        <f t="shared" si="26"/>
        <v>0</v>
      </c>
      <c r="BK237" s="12">
        <f t="shared" si="27"/>
        <v>0</v>
      </c>
      <c r="BW237" s="3" t="s">
        <v>319</v>
      </c>
      <c r="CQ237" s="3" t="str">
        <f>CONCATENATE(baseURL!$A$1,baseURL!$B$1,baseURL!$C$1,".",C237,".",L237,".pkl&amp;seq=",BC237,"&amp;varMods=Acetyl-K")</f>
        <v>http://proteomics.broadinstitute.org/millscripts/viewfeed.pl?side=xl&amp;cycle=1&amp;fixedMods=iaaC&amp;file=msdataSM/iPRG2012_nd/cpick_in/iPRG2012_nd.1372.7.2.pkl&amp;seq=LkAEGSELR&amp;varMods=Acetyl-K</v>
      </c>
    </row>
    <row r="238" spans="1:95" x14ac:dyDescent="0.2">
      <c r="A238" s="3">
        <v>635</v>
      </c>
      <c r="B238" s="2" t="s">
        <v>822</v>
      </c>
      <c r="C238" s="2" t="s">
        <v>813</v>
      </c>
      <c r="D238" s="3">
        <v>806</v>
      </c>
      <c r="E238" s="3">
        <v>805</v>
      </c>
      <c r="F238" s="3">
        <v>22477</v>
      </c>
      <c r="G238" s="3">
        <v>1874</v>
      </c>
      <c r="H238" s="3">
        <v>8.6973000000000003</v>
      </c>
      <c r="I238" s="30">
        <v>522.80736000000002</v>
      </c>
      <c r="J238" s="30">
        <v>522.80683769999996</v>
      </c>
      <c r="K238" s="30">
        <v>5.1999999999999995E-4</v>
      </c>
      <c r="L238" s="3">
        <v>2</v>
      </c>
      <c r="M238" s="3">
        <v>2</v>
      </c>
      <c r="N238" s="10">
        <f t="shared" si="21"/>
        <v>1</v>
      </c>
      <c r="O238" s="35">
        <v>2</v>
      </c>
      <c r="P238" s="17"/>
      <c r="Q238" s="40">
        <v>1044.6047900000001</v>
      </c>
      <c r="R238" s="40">
        <v>522.80602999999996</v>
      </c>
      <c r="S238" s="18">
        <f t="shared" si="22"/>
        <v>2.5439645370055852</v>
      </c>
      <c r="T238" s="18">
        <f t="shared" si="23"/>
        <v>1.544932448456549</v>
      </c>
      <c r="U238" s="18">
        <f t="shared" si="24"/>
        <v>1.0902705158906014</v>
      </c>
      <c r="V238" s="30">
        <v>522.8066</v>
      </c>
      <c r="W238" s="3" t="s">
        <v>47</v>
      </c>
      <c r="Z238" s="3" t="s">
        <v>47</v>
      </c>
      <c r="AA238" s="3" t="s">
        <v>47</v>
      </c>
      <c r="AB238" s="12" t="s">
        <v>48</v>
      </c>
      <c r="AC238" s="3" t="s">
        <v>47</v>
      </c>
      <c r="AD238" s="3" t="s">
        <v>48</v>
      </c>
      <c r="AE238" s="3" t="s">
        <v>47</v>
      </c>
      <c r="AF238" s="3" t="s">
        <v>52</v>
      </c>
      <c r="AG238" s="3" t="s">
        <v>52</v>
      </c>
      <c r="AH238" s="3" t="s">
        <v>47</v>
      </c>
      <c r="AJ238" s="3" t="s">
        <v>47</v>
      </c>
      <c r="AK238" s="3" t="s">
        <v>47</v>
      </c>
      <c r="AL238" s="3" t="s">
        <v>48</v>
      </c>
      <c r="AM238" s="3" t="s">
        <v>48</v>
      </c>
      <c r="AO238" s="3" t="s">
        <v>47</v>
      </c>
      <c r="AP238" s="3" t="s">
        <v>47</v>
      </c>
      <c r="AR238" s="3" t="s">
        <v>48</v>
      </c>
      <c r="AU238" s="3">
        <v>0</v>
      </c>
      <c r="AV238" s="3">
        <v>10</v>
      </c>
      <c r="AW238" s="3">
        <v>1</v>
      </c>
      <c r="AX238" s="3">
        <v>10</v>
      </c>
      <c r="AY238" s="3">
        <v>100</v>
      </c>
      <c r="AZ238" s="6" t="str">
        <f t="shared" si="25"/>
        <v>1070.6</v>
      </c>
      <c r="BC238" s="12" t="s">
        <v>317</v>
      </c>
      <c r="BD238" s="12" t="s">
        <v>229</v>
      </c>
      <c r="BG238" s="12" t="s">
        <v>318</v>
      </c>
      <c r="BH238" s="12" t="s">
        <v>317</v>
      </c>
      <c r="BJ238" s="12">
        <f t="shared" si="26"/>
        <v>0</v>
      </c>
      <c r="BK238" s="12">
        <f t="shared" si="27"/>
        <v>0</v>
      </c>
      <c r="CQ238" s="3" t="str">
        <f>CONCATENATE(baseURL!$A$1,baseURL!$B$1,baseURL!$C$1,".",C238,".",L238,".pkl&amp;seq=",BC238,"&amp;varMods=Trimethyl-K")</f>
        <v>http://proteomics.broadinstitute.org/millscripts/viewfeed.pl?side=xl&amp;cycle=1&amp;fixedMods=iaaC&amp;file=msdataSM/iPRG2012_nd/cpick_in/iPRG2012_nd.1070.6.2.pkl&amp;seq=LkAEGSELR&amp;varMods=Trimethyl-K</v>
      </c>
    </row>
    <row r="239" spans="1:95" x14ac:dyDescent="0.2">
      <c r="A239" s="3">
        <v>634</v>
      </c>
      <c r="B239" s="2" t="s">
        <v>879</v>
      </c>
      <c r="C239" s="2" t="s">
        <v>874</v>
      </c>
      <c r="D239" s="3">
        <v>872</v>
      </c>
      <c r="E239" s="3">
        <v>871</v>
      </c>
      <c r="F239" s="3">
        <v>22707</v>
      </c>
      <c r="G239" s="3">
        <v>1951</v>
      </c>
      <c r="H239" s="3">
        <v>8.9626999999999999</v>
      </c>
      <c r="I239" s="30">
        <v>522.80755999999997</v>
      </c>
      <c r="J239" s="30">
        <v>522.80694940000001</v>
      </c>
      <c r="K239" s="30">
        <v>6.0999999999999997E-4</v>
      </c>
      <c r="L239" s="3">
        <v>2</v>
      </c>
      <c r="M239" s="3">
        <v>2</v>
      </c>
      <c r="N239" s="10">
        <f t="shared" si="21"/>
        <v>1</v>
      </c>
      <c r="O239" s="35">
        <v>2</v>
      </c>
      <c r="P239" s="17"/>
      <c r="Q239" s="40">
        <v>1044.6047900000001</v>
      </c>
      <c r="R239" s="40">
        <v>522.80602999999996</v>
      </c>
      <c r="S239" s="18">
        <f t="shared" si="22"/>
        <v>2.9265155950907338</v>
      </c>
      <c r="T239" s="18">
        <f t="shared" si="23"/>
        <v>1.7585872145419295</v>
      </c>
      <c r="U239" s="18">
        <f t="shared" si="24"/>
        <v>1.0902705158906014</v>
      </c>
      <c r="V239" s="30">
        <v>522.8066</v>
      </c>
      <c r="W239" s="3" t="s">
        <v>47</v>
      </c>
      <c r="Z239" s="3" t="s">
        <v>47</v>
      </c>
      <c r="AA239" s="3" t="s">
        <v>47</v>
      </c>
      <c r="AB239" s="12" t="s">
        <v>48</v>
      </c>
      <c r="AC239" s="3" t="s">
        <v>47</v>
      </c>
      <c r="AD239" s="3" t="s">
        <v>47</v>
      </c>
      <c r="AE239" s="3" t="s">
        <v>47</v>
      </c>
      <c r="AF239" s="3" t="s">
        <v>65</v>
      </c>
      <c r="AH239" s="3" t="s">
        <v>65</v>
      </c>
      <c r="AJ239" s="3" t="s">
        <v>47</v>
      </c>
      <c r="AK239" s="3" t="s">
        <v>47</v>
      </c>
      <c r="AL239" s="3" t="s">
        <v>48</v>
      </c>
      <c r="AN239" s="3" t="s">
        <v>47</v>
      </c>
      <c r="AO239" s="3" t="s">
        <v>47</v>
      </c>
      <c r="AP239" s="3" t="s">
        <v>47</v>
      </c>
      <c r="AR239" s="3" t="s">
        <v>47</v>
      </c>
      <c r="AU239" s="3">
        <v>2</v>
      </c>
      <c r="AV239" s="3">
        <v>12</v>
      </c>
      <c r="AW239" s="3">
        <v>1</v>
      </c>
      <c r="AX239" s="3">
        <v>12</v>
      </c>
      <c r="AY239" s="3">
        <v>100</v>
      </c>
      <c r="AZ239" s="6" t="str">
        <f t="shared" si="25"/>
        <v>1081.5</v>
      </c>
      <c r="BC239" s="12" t="s">
        <v>317</v>
      </c>
      <c r="BD239" s="12" t="s">
        <v>229</v>
      </c>
      <c r="BG239" s="12" t="s">
        <v>318</v>
      </c>
      <c r="BH239" s="12" t="s">
        <v>317</v>
      </c>
      <c r="BJ239" s="12">
        <f t="shared" si="26"/>
        <v>0</v>
      </c>
      <c r="BK239" s="12">
        <f t="shared" si="27"/>
        <v>0</v>
      </c>
      <c r="CB239" s="3" t="s">
        <v>880</v>
      </c>
      <c r="CD239" s="3" t="s">
        <v>881</v>
      </c>
      <c r="CQ239" s="3" t="str">
        <f>CONCATENATE(baseURL!$A$1,baseURL!$B$1,baseURL!$C$1,".",C239,".",L239,".pkl&amp;seq=",BC239,"&amp;varMods=Trimethyl-K")</f>
        <v>http://proteomics.broadinstitute.org/millscripts/viewfeed.pl?side=xl&amp;cycle=1&amp;fixedMods=iaaC&amp;file=msdataSM/iPRG2012_nd/cpick_in/iPRG2012_nd.1081.5.2.pkl&amp;seq=LkAEGSELR&amp;varMods=Trimethyl-K</v>
      </c>
    </row>
    <row r="240" spans="1:95" x14ac:dyDescent="0.2">
      <c r="A240" s="3">
        <v>1822</v>
      </c>
      <c r="B240" s="2" t="s">
        <v>901</v>
      </c>
      <c r="C240" s="2" t="s">
        <v>902</v>
      </c>
      <c r="D240" s="3">
        <v>910</v>
      </c>
      <c r="E240" s="3">
        <v>909</v>
      </c>
      <c r="F240" s="3">
        <v>22813</v>
      </c>
      <c r="G240" s="3">
        <v>1994</v>
      </c>
      <c r="H240" s="3">
        <v>9.0846</v>
      </c>
      <c r="I240" s="30">
        <v>522.30402000000004</v>
      </c>
      <c r="J240" s="30">
        <v>522.80691679999995</v>
      </c>
      <c r="K240" s="30">
        <v>-0.50290000000000001</v>
      </c>
      <c r="L240" s="3">
        <v>0</v>
      </c>
      <c r="M240" s="3">
        <v>2</v>
      </c>
      <c r="N240" s="10">
        <f t="shared" si="21"/>
        <v>1</v>
      </c>
      <c r="O240" s="35">
        <v>2</v>
      </c>
      <c r="P240" s="11"/>
      <c r="Q240" s="40">
        <v>1044.6047900000001</v>
      </c>
      <c r="R240" s="42">
        <v>522.80602999999996</v>
      </c>
      <c r="S240" s="18">
        <f t="shared" si="22"/>
        <v>-960.22228358752386</v>
      </c>
      <c r="T240" s="18">
        <f t="shared" si="23"/>
        <v>1.6962313919548848</v>
      </c>
      <c r="U240" s="18">
        <f t="shared" si="24"/>
        <v>1.0902705158906014</v>
      </c>
      <c r="V240" s="30">
        <v>522.8066</v>
      </c>
      <c r="W240" s="3" t="s">
        <v>47</v>
      </c>
      <c r="Z240" s="3" t="s">
        <v>48</v>
      </c>
      <c r="AA240" s="3" t="s">
        <v>47</v>
      </c>
      <c r="AC240" s="3" t="s">
        <v>52</v>
      </c>
      <c r="AD240" s="3" t="s">
        <v>48</v>
      </c>
      <c r="AE240" s="3" t="s">
        <v>47</v>
      </c>
      <c r="AF240" s="3" t="s">
        <v>52</v>
      </c>
      <c r="AH240" s="3" t="s">
        <v>52</v>
      </c>
      <c r="AL240" s="3" t="s">
        <v>52</v>
      </c>
      <c r="AO240" s="3" t="s">
        <v>47</v>
      </c>
      <c r="AP240" s="3" t="s">
        <v>48</v>
      </c>
      <c r="AU240" s="3">
        <v>0</v>
      </c>
      <c r="AV240" s="3">
        <v>4</v>
      </c>
      <c r="AW240" s="3">
        <v>1</v>
      </c>
      <c r="AX240" s="3">
        <v>4</v>
      </c>
      <c r="AY240" s="3">
        <v>100</v>
      </c>
      <c r="AZ240" s="6" t="str">
        <f t="shared" si="25"/>
        <v>1086.6</v>
      </c>
      <c r="BC240" s="12" t="s">
        <v>317</v>
      </c>
      <c r="BD240" s="12" t="s">
        <v>229</v>
      </c>
      <c r="BG240" s="12" t="s">
        <v>318</v>
      </c>
      <c r="BH240" s="12" t="s">
        <v>317</v>
      </c>
      <c r="BJ240" s="12">
        <f t="shared" si="26"/>
        <v>0</v>
      </c>
      <c r="BK240" s="12">
        <f t="shared" si="27"/>
        <v>0</v>
      </c>
      <c r="CQ240" s="3" t="str">
        <f>CONCATENATE(baseURL!$A$1,baseURL!$B$1,baseURL!$C$1,".",C240,".",L240,".pkl&amp;seq=",BC240,"&amp;varMods=Trimethyl-K")</f>
        <v>http://proteomics.broadinstitute.org/millscripts/viewfeed.pl?side=xl&amp;cycle=1&amp;fixedMods=iaaC&amp;file=msdataSM/iPRG2012_nd/cpick_in/iPRG2012_nd.1086.6.0.pkl&amp;seq=LkAEGSELR&amp;varMods=Trimethyl-K</v>
      </c>
    </row>
    <row r="241" spans="1:101" x14ac:dyDescent="0.2">
      <c r="A241" s="3">
        <v>556</v>
      </c>
      <c r="B241" s="2" t="s">
        <v>1782</v>
      </c>
      <c r="C241" s="2" t="s">
        <v>1783</v>
      </c>
      <c r="D241" s="3">
        <v>2146</v>
      </c>
      <c r="E241" s="3">
        <v>2145</v>
      </c>
      <c r="F241" s="3">
        <v>26315</v>
      </c>
      <c r="G241" s="3">
        <v>3397</v>
      </c>
      <c r="H241" s="3">
        <v>13.139099999999999</v>
      </c>
      <c r="I241" s="30">
        <v>400.56137999999999</v>
      </c>
      <c r="J241" s="30">
        <v>400.56005820000001</v>
      </c>
      <c r="K241" s="30">
        <v>1.32E-3</v>
      </c>
      <c r="L241" s="3">
        <v>3</v>
      </c>
      <c r="M241" s="3">
        <v>3</v>
      </c>
      <c r="N241" s="10">
        <f t="shared" si="21"/>
        <v>1</v>
      </c>
      <c r="O241" s="35">
        <v>3</v>
      </c>
      <c r="P241" s="17"/>
      <c r="Q241" s="40">
        <v>1199.6630299999999</v>
      </c>
      <c r="R241" s="40">
        <v>400.55919</v>
      </c>
      <c r="S241" s="18">
        <f t="shared" si="22"/>
        <v>5.4673567718783165</v>
      </c>
      <c r="T241" s="18">
        <f t="shared" si="23"/>
        <v>2.1674699312566772</v>
      </c>
      <c r="U241" s="18">
        <f t="shared" si="24"/>
        <v>0.77391808190228539</v>
      </c>
      <c r="V241" s="30">
        <v>400.55950000000001</v>
      </c>
      <c r="W241" s="3" t="s">
        <v>47</v>
      </c>
      <c r="X241" s="3" t="s">
        <v>47</v>
      </c>
      <c r="Y241" s="3" t="s">
        <v>65</v>
      </c>
      <c r="Z241" s="3" t="s">
        <v>47</v>
      </c>
      <c r="AA241" s="3" t="s">
        <v>48</v>
      </c>
      <c r="AB241" s="12" t="s">
        <v>48</v>
      </c>
      <c r="AC241" s="3" t="s">
        <v>47</v>
      </c>
      <c r="AD241" s="3" t="s">
        <v>47</v>
      </c>
      <c r="AE241" s="3" t="s">
        <v>47</v>
      </c>
      <c r="AF241" s="3" t="s">
        <v>47</v>
      </c>
      <c r="AG241" s="3" t="s">
        <v>47</v>
      </c>
      <c r="AH241" s="3" t="s">
        <v>47</v>
      </c>
      <c r="AI241" s="3" t="s">
        <v>48</v>
      </c>
      <c r="AJ241" s="3" t="s">
        <v>47</v>
      </c>
      <c r="AL241" s="3" t="s">
        <v>47</v>
      </c>
      <c r="AO241" s="3" t="s">
        <v>47</v>
      </c>
      <c r="AP241" s="3" t="s">
        <v>47</v>
      </c>
      <c r="AR241" s="3" t="s">
        <v>48</v>
      </c>
      <c r="AU241" s="3">
        <v>1</v>
      </c>
      <c r="AV241" s="3">
        <v>13</v>
      </c>
      <c r="AW241" s="3">
        <v>2</v>
      </c>
      <c r="AX241" s="3">
        <v>10</v>
      </c>
      <c r="AY241" s="3">
        <v>76.92</v>
      </c>
      <c r="AZ241" s="6" t="str">
        <f t="shared" si="25"/>
        <v>1253.1</v>
      </c>
      <c r="BC241" s="12" t="s">
        <v>1784</v>
      </c>
      <c r="BD241" s="12" t="s">
        <v>243</v>
      </c>
      <c r="BG241" s="12" t="s">
        <v>1785</v>
      </c>
      <c r="BH241" s="12" t="s">
        <v>1784</v>
      </c>
      <c r="BJ241" s="12">
        <f t="shared" si="26"/>
        <v>0</v>
      </c>
      <c r="BK241" s="12">
        <f t="shared" si="27"/>
        <v>0</v>
      </c>
      <c r="BO241" s="3" t="s">
        <v>243</v>
      </c>
      <c r="BT241" s="3" t="s">
        <v>1786</v>
      </c>
      <c r="BU241" s="3" t="s">
        <v>1787</v>
      </c>
      <c r="CD241" s="3" t="s">
        <v>1786</v>
      </c>
      <c r="CK241" s="3" t="s">
        <v>1786</v>
      </c>
      <c r="CQ241" s="3" t="str">
        <f>CONCATENATE(baseURL!$A$1,baseURL!$B$1,baseURL!$C$1,".",C241,".",L241,".pkl&amp;seq=",BC241,"&amp;varMods=Methyl-K+Methyl-Q")</f>
        <v>http://proteomics.broadinstitute.org/millscripts/viewfeed.pl?side=xl&amp;cycle=1&amp;fixedMods=iaaC&amp;file=msdataSM/iPRG2012_nd/cpick_in/iPRG2012_nd.1253.1.3.pkl&amp;seq=LkAQLGPDESK&amp;varMods=Methyl-K+Methyl-Q</v>
      </c>
    </row>
    <row r="242" spans="1:101" x14ac:dyDescent="0.2">
      <c r="A242" s="3">
        <v>7763</v>
      </c>
      <c r="B242" s="2" t="s">
        <v>1841</v>
      </c>
      <c r="C242" s="2" t="s">
        <v>1842</v>
      </c>
      <c r="D242" s="3">
        <v>2228</v>
      </c>
      <c r="E242" s="3">
        <v>2227</v>
      </c>
      <c r="F242" s="3">
        <v>26546</v>
      </c>
      <c r="G242" s="3">
        <v>3490</v>
      </c>
      <c r="H242" s="3">
        <v>13.402900000000001</v>
      </c>
      <c r="I242" s="30">
        <v>400.56065999999998</v>
      </c>
      <c r="J242" s="30">
        <v>400.56001639999999</v>
      </c>
      <c r="K242" s="30">
        <v>6.4000000000000005E-4</v>
      </c>
      <c r="L242" s="3">
        <v>3</v>
      </c>
      <c r="M242" s="3">
        <v>3</v>
      </c>
      <c r="N242" s="10">
        <f t="shared" si="21"/>
        <v>1</v>
      </c>
      <c r="O242" s="35">
        <v>3</v>
      </c>
      <c r="P242" s="17"/>
      <c r="Q242" s="40">
        <v>1199.6630299999999</v>
      </c>
      <c r="R242" s="40">
        <v>400.55919</v>
      </c>
      <c r="S242" s="18">
        <f t="shared" si="22"/>
        <v>3.6698696139849618</v>
      </c>
      <c r="T242" s="18">
        <f t="shared" si="23"/>
        <v>2.0631158156526372</v>
      </c>
      <c r="U242" s="18">
        <f t="shared" si="24"/>
        <v>0.77391808190228539</v>
      </c>
      <c r="V242" s="30">
        <v>400.55950000000001</v>
      </c>
      <c r="W242" s="3" t="s">
        <v>47</v>
      </c>
      <c r="X242" s="3" t="s">
        <v>47</v>
      </c>
      <c r="Y242" s="3" t="s">
        <v>47</v>
      </c>
      <c r="Z242" s="3" t="s">
        <v>47</v>
      </c>
      <c r="AA242" s="3" t="s">
        <v>47</v>
      </c>
      <c r="AB242" s="12" t="s">
        <v>47</v>
      </c>
      <c r="AC242" s="3" t="s">
        <v>47</v>
      </c>
      <c r="AD242" s="3" t="s">
        <v>47</v>
      </c>
      <c r="AE242" s="3" t="s">
        <v>47</v>
      </c>
      <c r="AF242" s="3" t="s">
        <v>47</v>
      </c>
      <c r="AG242" s="3" t="s">
        <v>47</v>
      </c>
      <c r="AH242" s="3" t="s">
        <v>47</v>
      </c>
      <c r="AI242" s="3" t="s">
        <v>48</v>
      </c>
      <c r="AL242" s="3" t="s">
        <v>47</v>
      </c>
      <c r="AO242" s="3" t="s">
        <v>47</v>
      </c>
      <c r="AP242" s="3" t="s">
        <v>47</v>
      </c>
      <c r="AQ242" s="3" t="s">
        <v>47</v>
      </c>
      <c r="AR242" s="3" t="s">
        <v>48</v>
      </c>
      <c r="AS242" s="3" t="s">
        <v>47</v>
      </c>
      <c r="AU242" s="3">
        <v>0</v>
      </c>
      <c r="AV242" s="3">
        <v>17</v>
      </c>
      <c r="AW242" s="3">
        <v>3</v>
      </c>
      <c r="AX242" s="3">
        <v>12</v>
      </c>
      <c r="AY242" s="3">
        <v>70.59</v>
      </c>
      <c r="AZ242" s="6" t="str">
        <f t="shared" si="25"/>
        <v>1264.1</v>
      </c>
      <c r="BC242" s="12" t="s">
        <v>1784</v>
      </c>
      <c r="BD242" s="12" t="s">
        <v>243</v>
      </c>
      <c r="BG242" s="12" t="s">
        <v>1785</v>
      </c>
      <c r="BH242" s="12" t="s">
        <v>1784</v>
      </c>
      <c r="BJ242" s="12">
        <f t="shared" si="26"/>
        <v>0</v>
      </c>
      <c r="BK242" s="12">
        <f t="shared" si="27"/>
        <v>0</v>
      </c>
      <c r="BO242" s="3" t="s">
        <v>54</v>
      </c>
      <c r="BR242" s="3" t="s">
        <v>54</v>
      </c>
      <c r="BT242" s="3" t="s">
        <v>1843</v>
      </c>
      <c r="BU242" s="3" t="s">
        <v>1843</v>
      </c>
      <c r="CD242" s="3" t="s">
        <v>1786</v>
      </c>
      <c r="CM242" s="3" t="s">
        <v>1786</v>
      </c>
      <c r="CO242" s="3" t="s">
        <v>1786</v>
      </c>
      <c r="CQ242" s="3" t="str">
        <f>CONCATENATE(baseURL!$A$1,baseURL!$B$1,baseURL!$C$1,".",C242,".",L242,".pkl&amp;seq=",BC242,"&amp;varMods=Methyl-K+Deamidated-Q")</f>
        <v>http://proteomics.broadinstitute.org/millscripts/viewfeed.pl?side=xl&amp;cycle=1&amp;fixedMods=iaaC&amp;file=msdataSM/iPRG2012_nd/cpick_in/iPRG2012_nd.1264.1.3.pkl&amp;seq=LkAQLGPDESK&amp;varMods=Methyl-K+Deamidated-Q</v>
      </c>
    </row>
    <row r="243" spans="1:101" x14ac:dyDescent="0.2">
      <c r="A243" s="3">
        <v>1906</v>
      </c>
      <c r="B243" s="2" t="s">
        <v>2077</v>
      </c>
      <c r="C243" s="2" t="s">
        <v>2078</v>
      </c>
      <c r="D243" s="3">
        <v>2514</v>
      </c>
      <c r="E243" s="3">
        <v>2512</v>
      </c>
      <c r="F243" s="3">
        <v>27281</v>
      </c>
      <c r="G243" s="3">
        <v>3810</v>
      </c>
      <c r="H243" s="3">
        <v>14.2226</v>
      </c>
      <c r="I243" s="30">
        <v>400.88859000000002</v>
      </c>
      <c r="J243" s="30">
        <v>400.88841619999999</v>
      </c>
      <c r="K243" s="30">
        <v>1.7000000000000001E-4</v>
      </c>
      <c r="L243" s="3">
        <v>3</v>
      </c>
      <c r="M243" s="3">
        <v>3</v>
      </c>
      <c r="N243" s="10">
        <f t="shared" si="21"/>
        <v>1</v>
      </c>
      <c r="O243" s="35">
        <v>3</v>
      </c>
      <c r="P243" s="17"/>
      <c r="Q243" s="40">
        <v>1200.6470400000001</v>
      </c>
      <c r="R243" s="40">
        <v>400.88720000000001</v>
      </c>
      <c r="S243" s="18">
        <f t="shared" si="22"/>
        <v>3.4673095075494538</v>
      </c>
      <c r="T243" s="18">
        <f t="shared" si="23"/>
        <v>3.0337710956786998</v>
      </c>
      <c r="U243" s="18">
        <f t="shared" si="24"/>
        <v>1.7461270901011952</v>
      </c>
      <c r="V243" s="30">
        <v>400.8879</v>
      </c>
      <c r="W243" s="3" t="s">
        <v>47</v>
      </c>
      <c r="X243" s="3" t="s">
        <v>47</v>
      </c>
      <c r="Y243" s="3" t="s">
        <v>47</v>
      </c>
      <c r="Z243" s="3" t="s">
        <v>47</v>
      </c>
      <c r="AA243" s="3" t="s">
        <v>47</v>
      </c>
      <c r="AB243" s="12" t="s">
        <v>47</v>
      </c>
      <c r="AC243" s="3" t="s">
        <v>47</v>
      </c>
      <c r="AD243" s="3" t="s">
        <v>47</v>
      </c>
      <c r="AE243" s="3" t="s">
        <v>47</v>
      </c>
      <c r="AG243" s="3" t="s">
        <v>47</v>
      </c>
      <c r="AK243" s="3" t="s">
        <v>52</v>
      </c>
      <c r="AO243" s="3" t="s">
        <v>47</v>
      </c>
      <c r="AU243" s="3">
        <v>0</v>
      </c>
      <c r="AV243" s="3">
        <v>11</v>
      </c>
      <c r="AW243" s="3">
        <v>3</v>
      </c>
      <c r="AX243" s="3">
        <v>8</v>
      </c>
      <c r="AY243" s="3">
        <v>72.73</v>
      </c>
      <c r="AZ243" s="6" t="str">
        <f t="shared" si="25"/>
        <v>1299.1</v>
      </c>
      <c r="BC243" s="12" t="s">
        <v>2079</v>
      </c>
      <c r="BD243" s="12" t="s">
        <v>243</v>
      </c>
      <c r="BG243" s="12" t="s">
        <v>1785</v>
      </c>
      <c r="BJ243" s="12">
        <f t="shared" si="26"/>
        <v>0</v>
      </c>
      <c r="BK243" s="12">
        <f t="shared" si="27"/>
        <v>0</v>
      </c>
      <c r="BO243" s="3" t="s">
        <v>54</v>
      </c>
      <c r="BP243" s="3" t="s">
        <v>54</v>
      </c>
      <c r="BR243" s="3" t="s">
        <v>54</v>
      </c>
      <c r="BT243" s="3" t="s">
        <v>1801</v>
      </c>
      <c r="BW243" s="3" t="s">
        <v>1786</v>
      </c>
      <c r="CK243" s="3" t="s">
        <v>1786</v>
      </c>
      <c r="CQ243" s="3" t="str">
        <f>CONCATENATE(baseURL!$A$1,baseURL!$B$1,baseURL!$C$1,".",C243,".",L243,".pkl&amp;seq=",BC243,"&amp;varMods=Methyl-K+Deamidated-Q+Deamidated-N")</f>
        <v>http://proteomics.broadinstitute.org/millscripts/viewfeed.pl?side=xl&amp;cycle=1&amp;fixedMods=iaaC&amp;file=msdataSM/iPRG2012_nd/cpick_in/iPRG2012_nd.1299.1.3.pkl&amp;seq=LkAqLGPDESK&amp;varMods=Methyl-K+Deamidated-Q+Deamidated-N</v>
      </c>
    </row>
    <row r="244" spans="1:101" x14ac:dyDescent="0.2">
      <c r="A244" s="3">
        <v>2047</v>
      </c>
      <c r="B244" s="2" t="s">
        <v>2154</v>
      </c>
      <c r="C244" s="2" t="s">
        <v>2155</v>
      </c>
      <c r="D244" s="3">
        <v>2609</v>
      </c>
      <c r="E244" s="3">
        <v>2607</v>
      </c>
      <c r="F244" s="3">
        <v>27512</v>
      </c>
      <c r="G244" s="3">
        <v>3916</v>
      </c>
      <c r="H244" s="3">
        <v>14.4877</v>
      </c>
      <c r="I244" s="30">
        <v>400.88869999999997</v>
      </c>
      <c r="J244" s="30">
        <v>400.88829479999998</v>
      </c>
      <c r="K244" s="30">
        <v>4.0999999999999999E-4</v>
      </c>
      <c r="L244" s="3">
        <v>3</v>
      </c>
      <c r="M244" s="3">
        <v>3</v>
      </c>
      <c r="N244" s="10">
        <f t="shared" si="21"/>
        <v>1</v>
      </c>
      <c r="O244" s="35">
        <v>3</v>
      </c>
      <c r="P244" s="17"/>
      <c r="Q244" s="40">
        <v>1200.6470400000001</v>
      </c>
      <c r="R244" s="40">
        <v>400.88720000000001</v>
      </c>
      <c r="S244" s="18">
        <f t="shared" si="22"/>
        <v>3.7417009072989353</v>
      </c>
      <c r="T244" s="18">
        <f t="shared" si="23"/>
        <v>2.7309427688779997</v>
      </c>
      <c r="U244" s="18">
        <f t="shared" si="24"/>
        <v>1.7461270901011952</v>
      </c>
      <c r="V244" s="30">
        <v>400.8879</v>
      </c>
      <c r="W244" s="3" t="s">
        <v>47</v>
      </c>
      <c r="X244" s="3" t="s">
        <v>47</v>
      </c>
      <c r="Y244" s="3" t="s">
        <v>47</v>
      </c>
      <c r="Z244" s="3" t="s">
        <v>47</v>
      </c>
      <c r="AA244" s="3" t="s">
        <v>47</v>
      </c>
      <c r="AB244" s="12" t="s">
        <v>47</v>
      </c>
      <c r="AC244" s="3" t="s">
        <v>47</v>
      </c>
      <c r="AD244" s="3" t="s">
        <v>47</v>
      </c>
      <c r="AE244" s="3" t="s">
        <v>47</v>
      </c>
      <c r="AG244" s="3" t="s">
        <v>47</v>
      </c>
      <c r="AJ244" s="3" t="s">
        <v>48</v>
      </c>
      <c r="AO244" s="3" t="s">
        <v>48</v>
      </c>
      <c r="AQ244" s="3" t="s">
        <v>47</v>
      </c>
      <c r="AU244" s="3">
        <v>0</v>
      </c>
      <c r="AV244" s="3">
        <v>11</v>
      </c>
      <c r="AW244" s="3">
        <v>4</v>
      </c>
      <c r="AX244" s="3">
        <v>8</v>
      </c>
      <c r="AY244" s="3">
        <v>72.73</v>
      </c>
      <c r="AZ244" s="6" t="str">
        <f t="shared" si="25"/>
        <v>1310.1</v>
      </c>
      <c r="BC244" s="12" t="s">
        <v>2079</v>
      </c>
      <c r="BD244" s="12" t="s">
        <v>243</v>
      </c>
      <c r="BG244" s="12" t="s">
        <v>1785</v>
      </c>
      <c r="BJ244" s="12">
        <f t="shared" si="26"/>
        <v>0</v>
      </c>
      <c r="BK244" s="12">
        <f t="shared" si="27"/>
        <v>0</v>
      </c>
      <c r="BO244" s="3" t="s">
        <v>54</v>
      </c>
      <c r="BP244" s="3" t="s">
        <v>54</v>
      </c>
      <c r="BR244" s="3" t="s">
        <v>54</v>
      </c>
      <c r="BT244" s="3" t="s">
        <v>1801</v>
      </c>
      <c r="BU244" s="3" t="s">
        <v>2156</v>
      </c>
      <c r="CM244" s="3" t="s">
        <v>1786</v>
      </c>
      <c r="CQ244" s="3" t="str">
        <f>CONCATENATE(baseURL!$A$1,baseURL!$B$1,baseURL!$C$1,".",C244,".",L244,".pkl&amp;seq=",BC244,"&amp;varMods=Methyl-K+Deamidated-Q+Deamidated-N")</f>
        <v>http://proteomics.broadinstitute.org/millscripts/viewfeed.pl?side=xl&amp;cycle=1&amp;fixedMods=iaaC&amp;file=msdataSM/iPRG2012_nd/cpick_in/iPRG2012_nd.1310.1.3.pkl&amp;seq=LkAqLGPDESK&amp;varMods=Methyl-K+Deamidated-Q+Deamidated-N</v>
      </c>
    </row>
    <row r="245" spans="1:101" x14ac:dyDescent="0.2">
      <c r="A245" s="3">
        <v>1020</v>
      </c>
      <c r="B245" s="2" t="s">
        <v>1799</v>
      </c>
      <c r="C245" s="2" t="s">
        <v>1800</v>
      </c>
      <c r="D245" s="3">
        <v>2155</v>
      </c>
      <c r="E245" s="3">
        <v>2154</v>
      </c>
      <c r="F245" s="3">
        <v>26336</v>
      </c>
      <c r="G245" s="3">
        <v>3407</v>
      </c>
      <c r="H245" s="3">
        <v>13.1656</v>
      </c>
      <c r="I245" s="30">
        <v>404.55925999999999</v>
      </c>
      <c r="J245" s="30">
        <v>405.23169719999999</v>
      </c>
      <c r="K245" s="30">
        <v>-0.67244000000000004</v>
      </c>
      <c r="L245" s="3">
        <v>3</v>
      </c>
      <c r="M245" s="3">
        <v>3</v>
      </c>
      <c r="N245" s="10">
        <f t="shared" si="21"/>
        <v>1</v>
      </c>
      <c r="O245" s="35">
        <v>3</v>
      </c>
      <c r="P245" s="17"/>
      <c r="Q245" s="40">
        <v>1213.67868</v>
      </c>
      <c r="R245" s="40">
        <v>405.23108000000002</v>
      </c>
      <c r="S245" s="18">
        <f t="shared" si="22"/>
        <v>-1657.868888042904</v>
      </c>
      <c r="T245" s="18">
        <f t="shared" si="23"/>
        <v>1.5230815957283519</v>
      </c>
      <c r="U245" s="18">
        <f t="shared" si="24"/>
        <v>0.29612733549767756</v>
      </c>
      <c r="V245" s="30">
        <v>405.2312</v>
      </c>
      <c r="W245" s="3" t="s">
        <v>47</v>
      </c>
      <c r="Z245" s="3" t="s">
        <v>47</v>
      </c>
      <c r="AA245" s="3" t="s">
        <v>47</v>
      </c>
      <c r="AB245" s="12" t="s">
        <v>52</v>
      </c>
      <c r="AC245" s="3" t="s">
        <v>47</v>
      </c>
      <c r="AE245" s="3" t="s">
        <v>47</v>
      </c>
      <c r="AK245" s="3" t="s">
        <v>65</v>
      </c>
      <c r="AO245" s="3" t="s">
        <v>48</v>
      </c>
      <c r="AP245" s="3" t="s">
        <v>48</v>
      </c>
      <c r="AU245" s="3">
        <v>1</v>
      </c>
      <c r="AV245" s="3">
        <v>5</v>
      </c>
      <c r="AW245" s="3">
        <v>2</v>
      </c>
      <c r="AX245" s="3">
        <v>4</v>
      </c>
      <c r="AY245" s="3">
        <v>80</v>
      </c>
      <c r="AZ245" s="6" t="str">
        <f t="shared" si="25"/>
        <v>1254.1</v>
      </c>
      <c r="BC245" s="12" t="s">
        <v>1784</v>
      </c>
      <c r="BD245" s="12" t="s">
        <v>258</v>
      </c>
      <c r="BG245" s="12" t="s">
        <v>1785</v>
      </c>
      <c r="BH245" s="12" t="s">
        <v>1784</v>
      </c>
      <c r="BJ245" s="12">
        <f t="shared" si="26"/>
        <v>0</v>
      </c>
      <c r="BK245" s="12">
        <f t="shared" si="27"/>
        <v>0</v>
      </c>
      <c r="BW245" s="3" t="s">
        <v>1801</v>
      </c>
      <c r="CG245" s="3" t="s">
        <v>1802</v>
      </c>
      <c r="CQ245" s="3" t="str">
        <f>CONCATENATE(baseURL!$A$1,baseURL!$B$1,baseURL!$C$1,".",C245,".",L245,".pkl&amp;seq=",BC245,"&amp;varMods=Dimethyl-K")</f>
        <v>http://proteomics.broadinstitute.org/millscripts/viewfeed.pl?side=xl&amp;cycle=1&amp;fixedMods=iaaC&amp;file=msdataSM/iPRG2012_nd/cpick_in/iPRG2012_nd.1254.1.3.pkl&amp;seq=LkAQLGPDESK&amp;varMods=Dimethyl-K</v>
      </c>
    </row>
    <row r="246" spans="1:101" x14ac:dyDescent="0.2">
      <c r="A246" s="3">
        <v>78</v>
      </c>
      <c r="B246" s="2" t="s">
        <v>1814</v>
      </c>
      <c r="C246" s="2" t="s">
        <v>1815</v>
      </c>
      <c r="D246" s="3">
        <v>2160</v>
      </c>
      <c r="E246" s="3">
        <v>2159</v>
      </c>
      <c r="F246" s="3">
        <v>26357</v>
      </c>
      <c r="G246" s="3">
        <v>3413</v>
      </c>
      <c r="H246" s="3">
        <v>13.188000000000001</v>
      </c>
      <c r="I246" s="30">
        <v>405.23209000000003</v>
      </c>
      <c r="J246" s="30">
        <v>405.23172440000002</v>
      </c>
      <c r="K246" s="30">
        <v>3.6999999999999999E-4</v>
      </c>
      <c r="L246" s="3">
        <v>3</v>
      </c>
      <c r="M246" s="3">
        <v>3</v>
      </c>
      <c r="N246" s="10">
        <f t="shared" si="21"/>
        <v>1</v>
      </c>
      <c r="O246" s="35">
        <v>3</v>
      </c>
      <c r="P246" s="17"/>
      <c r="Q246" s="40">
        <v>1213.67868</v>
      </c>
      <c r="R246" s="40">
        <v>405.23108000000002</v>
      </c>
      <c r="S246" s="18">
        <f t="shared" si="22"/>
        <v>2.492405074181252</v>
      </c>
      <c r="T246" s="18">
        <f t="shared" si="23"/>
        <v>1.5902037918680081</v>
      </c>
      <c r="U246" s="18">
        <f t="shared" si="24"/>
        <v>0.29612733549767756</v>
      </c>
      <c r="V246" s="30">
        <v>405.2312</v>
      </c>
      <c r="W246" s="3" t="s">
        <v>47</v>
      </c>
      <c r="X246" s="3" t="s">
        <v>65</v>
      </c>
      <c r="Y246" s="3" t="s">
        <v>65</v>
      </c>
      <c r="Z246" s="3" t="s">
        <v>47</v>
      </c>
      <c r="AA246" s="3" t="s">
        <v>48</v>
      </c>
      <c r="AC246" s="3" t="s">
        <v>47</v>
      </c>
      <c r="AD246" s="3" t="s">
        <v>47</v>
      </c>
      <c r="AE246" s="3" t="s">
        <v>47</v>
      </c>
      <c r="AF246" s="3" t="s">
        <v>47</v>
      </c>
      <c r="AG246" s="3" t="s">
        <v>47</v>
      </c>
      <c r="AH246" s="3" t="s">
        <v>52</v>
      </c>
      <c r="AK246" s="3" t="s">
        <v>47</v>
      </c>
      <c r="AL246" s="3" t="s">
        <v>47</v>
      </c>
      <c r="AN246" s="3" t="s">
        <v>47</v>
      </c>
      <c r="AO246" s="3" t="s">
        <v>47</v>
      </c>
      <c r="AP246" s="3" t="s">
        <v>47</v>
      </c>
      <c r="AR246" s="3" t="s">
        <v>48</v>
      </c>
      <c r="AU246" s="3">
        <v>2</v>
      </c>
      <c r="AV246" s="3">
        <v>12</v>
      </c>
      <c r="AW246" s="3">
        <v>2</v>
      </c>
      <c r="AX246" s="3">
        <v>11</v>
      </c>
      <c r="AY246" s="3">
        <v>91.67</v>
      </c>
      <c r="AZ246" s="6" t="str">
        <f t="shared" si="25"/>
        <v>1255.1</v>
      </c>
      <c r="BC246" s="12" t="s">
        <v>1784</v>
      </c>
      <c r="BD246" s="12" t="s">
        <v>258</v>
      </c>
      <c r="BG246" s="12" t="s">
        <v>1785</v>
      </c>
      <c r="BH246" s="12" t="s">
        <v>1784</v>
      </c>
      <c r="BJ246" s="12">
        <f t="shared" si="26"/>
        <v>0</v>
      </c>
      <c r="BK246" s="12">
        <f t="shared" si="27"/>
        <v>0</v>
      </c>
      <c r="BT246" s="3" t="s">
        <v>1816</v>
      </c>
      <c r="BU246" s="3" t="s">
        <v>1816</v>
      </c>
      <c r="CK246" s="3" t="s">
        <v>1801</v>
      </c>
      <c r="CQ246" s="3" t="str">
        <f>CONCATENATE(baseURL!$A$1,baseURL!$B$1,baseURL!$C$1,".",C246,".",L246,".pkl&amp;seq=",BC246,"&amp;varMods=Dimethyl-K")</f>
        <v>http://proteomics.broadinstitute.org/millscripts/viewfeed.pl?side=xl&amp;cycle=1&amp;fixedMods=iaaC&amp;file=msdataSM/iPRG2012_nd/cpick_in/iPRG2012_nd.1255.1.3.pkl&amp;seq=LkAQLGPDESK&amp;varMods=Dimethyl-K</v>
      </c>
    </row>
    <row r="247" spans="1:101" x14ac:dyDescent="0.2">
      <c r="A247" s="3">
        <v>637</v>
      </c>
      <c r="B247" s="2" t="s">
        <v>1855</v>
      </c>
      <c r="C247" s="2" t="s">
        <v>1856</v>
      </c>
      <c r="D247" s="3">
        <v>2254</v>
      </c>
      <c r="E247" s="3">
        <v>2252</v>
      </c>
      <c r="F247" s="3">
        <v>26588</v>
      </c>
      <c r="G247" s="3">
        <v>3517</v>
      </c>
      <c r="H247" s="3">
        <v>13.4518</v>
      </c>
      <c r="I247" s="30">
        <v>405.23236000000003</v>
      </c>
      <c r="J247" s="30">
        <v>405.23176080000002</v>
      </c>
      <c r="K247" s="30">
        <v>5.9999999999999995E-4</v>
      </c>
      <c r="L247" s="3">
        <v>3</v>
      </c>
      <c r="M247" s="3">
        <v>3</v>
      </c>
      <c r="N247" s="10">
        <f t="shared" si="21"/>
        <v>1</v>
      </c>
      <c r="O247" s="35">
        <v>3</v>
      </c>
      <c r="P247" s="17"/>
      <c r="Q247" s="40">
        <v>1213.67868</v>
      </c>
      <c r="R247" s="40">
        <v>405.23108000000002</v>
      </c>
      <c r="S247" s="18">
        <f t="shared" si="22"/>
        <v>3.1586915791562324</v>
      </c>
      <c r="T247" s="18">
        <f t="shared" si="23"/>
        <v>1.6800290836473264</v>
      </c>
      <c r="U247" s="18">
        <f t="shared" si="24"/>
        <v>1.0364456743120085</v>
      </c>
      <c r="V247" s="30">
        <v>405.23149999999998</v>
      </c>
      <c r="W247" s="3" t="s">
        <v>47</v>
      </c>
      <c r="X247" s="3" t="s">
        <v>65</v>
      </c>
      <c r="Y247" s="3" t="s">
        <v>65</v>
      </c>
      <c r="Z247" s="3" t="s">
        <v>47</v>
      </c>
      <c r="AA247" s="3" t="s">
        <v>47</v>
      </c>
      <c r="AC247" s="3" t="s">
        <v>47</v>
      </c>
      <c r="AD247" s="3" t="s">
        <v>47</v>
      </c>
      <c r="AE247" s="3" t="s">
        <v>47</v>
      </c>
      <c r="AF247" s="3" t="s">
        <v>47</v>
      </c>
      <c r="AG247" s="3" t="s">
        <v>47</v>
      </c>
      <c r="AJ247" s="3" t="s">
        <v>47</v>
      </c>
      <c r="AK247" s="3" t="s">
        <v>47</v>
      </c>
      <c r="AL247" s="3" t="s">
        <v>47</v>
      </c>
      <c r="AO247" s="3" t="s">
        <v>48</v>
      </c>
      <c r="AP247" s="3" t="s">
        <v>47</v>
      </c>
      <c r="AR247" s="3" t="s">
        <v>47</v>
      </c>
      <c r="AU247" s="3">
        <v>2</v>
      </c>
      <c r="AV247" s="3">
        <v>13</v>
      </c>
      <c r="AW247" s="3">
        <v>2</v>
      </c>
      <c r="AX247" s="3">
        <v>12</v>
      </c>
      <c r="AY247" s="3">
        <v>92.31</v>
      </c>
      <c r="AZ247" s="6" t="str">
        <f t="shared" si="25"/>
        <v>1266.1</v>
      </c>
      <c r="BC247" s="12" t="s">
        <v>1784</v>
      </c>
      <c r="BD247" s="12" t="s">
        <v>258</v>
      </c>
      <c r="BG247" s="12" t="s">
        <v>1785</v>
      </c>
      <c r="BH247" s="12" t="s">
        <v>1784</v>
      </c>
      <c r="BJ247" s="12">
        <f t="shared" si="26"/>
        <v>0</v>
      </c>
      <c r="BK247" s="12">
        <f t="shared" si="27"/>
        <v>0</v>
      </c>
      <c r="BT247" s="3" t="s">
        <v>1816</v>
      </c>
      <c r="BU247" s="3" t="s">
        <v>1816</v>
      </c>
      <c r="BW247" s="3" t="s">
        <v>1801</v>
      </c>
      <c r="CQ247" s="3" t="str">
        <f>CONCATENATE(baseURL!$A$1,baseURL!$B$1,baseURL!$C$1,".",C247,".",L247,".pkl&amp;seq=",BC247,"&amp;varMods=Dimethyl-K")</f>
        <v>http://proteomics.broadinstitute.org/millscripts/viewfeed.pl?side=xl&amp;cycle=1&amp;fixedMods=iaaC&amp;file=msdataSM/iPRG2012_nd/cpick_in/iPRG2012_nd.1266.1.3.pkl&amp;seq=LkAQLGPDESK&amp;varMods=Dimethyl-K</v>
      </c>
    </row>
    <row r="248" spans="1:101" x14ac:dyDescent="0.2">
      <c r="A248" s="3">
        <v>1816</v>
      </c>
      <c r="B248" s="2" t="s">
        <v>2096</v>
      </c>
      <c r="C248" s="2" t="s">
        <v>2097</v>
      </c>
      <c r="D248" s="3">
        <v>2562</v>
      </c>
      <c r="E248" s="3">
        <v>2560</v>
      </c>
      <c r="F248" s="3">
        <v>27365</v>
      </c>
      <c r="G248" s="3">
        <v>3862</v>
      </c>
      <c r="H248" s="3">
        <v>14.319000000000001</v>
      </c>
      <c r="I248" s="30">
        <v>405.56013999999999</v>
      </c>
      <c r="J248" s="30">
        <v>405.55978420000002</v>
      </c>
      <c r="K248" s="30">
        <v>3.6000000000000002E-4</v>
      </c>
      <c r="L248" s="3">
        <v>3</v>
      </c>
      <c r="M248" s="3">
        <v>3</v>
      </c>
      <c r="N248" s="10">
        <f t="shared" si="21"/>
        <v>1</v>
      </c>
      <c r="O248" s="35">
        <v>3</v>
      </c>
      <c r="P248" s="17"/>
      <c r="Q248" s="40">
        <v>1214.6626900000001</v>
      </c>
      <c r="R248" s="40">
        <v>405.55907999999999</v>
      </c>
      <c r="S248" s="18">
        <f t="shared" si="22"/>
        <v>2.6136759162078138</v>
      </c>
      <c r="T248" s="18">
        <f t="shared" si="23"/>
        <v>1.7363684719614381</v>
      </c>
      <c r="U248" s="18">
        <f t="shared" si="24"/>
        <v>1.0356074385503264</v>
      </c>
      <c r="V248" s="30">
        <v>405.55950000000001</v>
      </c>
      <c r="W248" s="3" t="s">
        <v>47</v>
      </c>
      <c r="Z248" s="3" t="s">
        <v>47</v>
      </c>
      <c r="AA248" s="3" t="s">
        <v>47</v>
      </c>
      <c r="AB248" s="12" t="s">
        <v>47</v>
      </c>
      <c r="AC248" s="3" t="s">
        <v>47</v>
      </c>
      <c r="AD248" s="3" t="s">
        <v>47</v>
      </c>
      <c r="AE248" s="3" t="s">
        <v>47</v>
      </c>
      <c r="AG248" s="3" t="s">
        <v>47</v>
      </c>
      <c r="AH248" s="3" t="s">
        <v>52</v>
      </c>
      <c r="AL248" s="3" t="s">
        <v>52</v>
      </c>
      <c r="AO248" s="3" t="s">
        <v>48</v>
      </c>
      <c r="AU248" s="3">
        <v>0</v>
      </c>
      <c r="AV248" s="3">
        <v>8</v>
      </c>
      <c r="AW248" s="3">
        <v>2</v>
      </c>
      <c r="AX248" s="3">
        <v>7</v>
      </c>
      <c r="AY248" s="3">
        <v>87.5</v>
      </c>
      <c r="AZ248" s="6" t="str">
        <f t="shared" si="25"/>
        <v>1303.1</v>
      </c>
      <c r="BC248" s="12" t="s">
        <v>2079</v>
      </c>
      <c r="BD248" s="12" t="s">
        <v>258</v>
      </c>
      <c r="BG248" s="12" t="s">
        <v>1785</v>
      </c>
      <c r="BJ248" s="12">
        <f t="shared" si="26"/>
        <v>0</v>
      </c>
      <c r="BK248" s="12">
        <f t="shared" si="27"/>
        <v>0</v>
      </c>
      <c r="BO248" s="3" t="s">
        <v>54</v>
      </c>
      <c r="BP248" s="3" t="s">
        <v>54</v>
      </c>
      <c r="BR248" s="3" t="s">
        <v>54</v>
      </c>
      <c r="BW248" s="3" t="s">
        <v>1786</v>
      </c>
      <c r="CQ248" s="3" t="str">
        <f>CONCATENATE(baseURL!$A$1,baseURL!$B$1,baseURL!$C$1,".",C248,".",L248,".pkl&amp;seq=",BC248,"&amp;varMods=Dimethyl-K+Deamidated-Q+Deamidated-N")</f>
        <v>http://proteomics.broadinstitute.org/millscripts/viewfeed.pl?side=xl&amp;cycle=1&amp;fixedMods=iaaC&amp;file=msdataSM/iPRG2012_nd/cpick_in/iPRG2012_nd.1303.1.3.pkl&amp;seq=LkAqLGPDESK&amp;varMods=Dimethyl-K+Deamidated-Q+Deamidated-N</v>
      </c>
    </row>
    <row r="249" spans="1:101" x14ac:dyDescent="0.2">
      <c r="A249" s="3">
        <v>1845</v>
      </c>
      <c r="B249" s="2" t="s">
        <v>2175</v>
      </c>
      <c r="C249" s="2" t="s">
        <v>2176</v>
      </c>
      <c r="D249" s="3">
        <v>2643</v>
      </c>
      <c r="E249" s="3">
        <v>2641</v>
      </c>
      <c r="F249" s="3">
        <v>27596</v>
      </c>
      <c r="G249" s="3">
        <v>3954</v>
      </c>
      <c r="H249" s="3">
        <v>14.583</v>
      </c>
      <c r="I249" s="30">
        <v>405.56051000000002</v>
      </c>
      <c r="J249" s="30">
        <v>405.55988480000002</v>
      </c>
      <c r="K249" s="30">
        <v>6.3000000000000003E-4</v>
      </c>
      <c r="L249" s="3">
        <v>3</v>
      </c>
      <c r="M249" s="3">
        <v>3</v>
      </c>
      <c r="N249" s="10">
        <f t="shared" si="21"/>
        <v>1</v>
      </c>
      <c r="O249" s="35">
        <v>3</v>
      </c>
      <c r="P249" s="17"/>
      <c r="Q249" s="40">
        <v>1214.6626900000001</v>
      </c>
      <c r="R249" s="40">
        <v>405.55907999999999</v>
      </c>
      <c r="S249" s="18">
        <f t="shared" si="22"/>
        <v>3.5259967549674287</v>
      </c>
      <c r="T249" s="18">
        <f t="shared" si="23"/>
        <v>1.9844211107930492</v>
      </c>
      <c r="U249" s="18">
        <f t="shared" si="24"/>
        <v>1.0356074385503264</v>
      </c>
      <c r="V249" s="30">
        <v>405.55950000000001</v>
      </c>
      <c r="W249" s="3" t="s">
        <v>47</v>
      </c>
      <c r="X249" s="3" t="s">
        <v>65</v>
      </c>
      <c r="Y249" s="3" t="s">
        <v>47</v>
      </c>
      <c r="Z249" s="3" t="s">
        <v>47</v>
      </c>
      <c r="AA249" s="3" t="s">
        <v>47</v>
      </c>
      <c r="AB249" s="12" t="s">
        <v>47</v>
      </c>
      <c r="AC249" s="3" t="s">
        <v>47</v>
      </c>
      <c r="AD249" s="3" t="s">
        <v>47</v>
      </c>
      <c r="AE249" s="3" t="s">
        <v>47</v>
      </c>
      <c r="AG249" s="3" t="s">
        <v>47</v>
      </c>
      <c r="AJ249" s="3" t="s">
        <v>48</v>
      </c>
      <c r="AO249" s="3" t="s">
        <v>47</v>
      </c>
      <c r="AQ249" s="3" t="s">
        <v>47</v>
      </c>
      <c r="AU249" s="3">
        <v>1</v>
      </c>
      <c r="AV249" s="3">
        <v>11</v>
      </c>
      <c r="AW249" s="3">
        <v>2</v>
      </c>
      <c r="AX249" s="3">
        <v>8</v>
      </c>
      <c r="AY249" s="3">
        <v>72.73</v>
      </c>
      <c r="AZ249" s="6" t="str">
        <f t="shared" si="25"/>
        <v>1314.1</v>
      </c>
      <c r="BC249" s="12" t="s">
        <v>2079</v>
      </c>
      <c r="BD249" s="12" t="s">
        <v>258</v>
      </c>
      <c r="BG249" s="12" t="s">
        <v>1785</v>
      </c>
      <c r="BJ249" s="12">
        <f t="shared" si="26"/>
        <v>0</v>
      </c>
      <c r="BK249" s="12">
        <f t="shared" si="27"/>
        <v>0</v>
      </c>
      <c r="BO249" s="3" t="s">
        <v>54</v>
      </c>
      <c r="BP249" s="3" t="s">
        <v>54</v>
      </c>
      <c r="BR249" s="3" t="s">
        <v>54</v>
      </c>
      <c r="BT249" s="3" t="s">
        <v>2177</v>
      </c>
      <c r="BW249" s="3" t="s">
        <v>1786</v>
      </c>
      <c r="CK249" s="3" t="s">
        <v>1786</v>
      </c>
      <c r="CM249" s="3" t="s">
        <v>1786</v>
      </c>
      <c r="CQ249" s="3" t="str">
        <f>CONCATENATE(baseURL!$A$1,baseURL!$B$1,baseURL!$C$1,".",C249,".",L249,".pkl&amp;seq=",BC249,"&amp;varMods=Dimethyl-K+Deamidated-Q+Deamidated-N")</f>
        <v>http://proteomics.broadinstitute.org/millscripts/viewfeed.pl?side=xl&amp;cycle=1&amp;fixedMods=iaaC&amp;file=msdataSM/iPRG2012_nd/cpick_in/iPRG2012_nd.1314.1.3.pkl&amp;seq=LkAqLGPDESK&amp;varMods=Dimethyl-K+Deamidated-Q+Deamidated-N</v>
      </c>
    </row>
    <row r="250" spans="1:101" x14ac:dyDescent="0.2">
      <c r="A250" s="3">
        <v>1871</v>
      </c>
      <c r="B250" s="2" t="s">
        <v>1837</v>
      </c>
      <c r="C250" s="2" t="s">
        <v>1838</v>
      </c>
      <c r="D250" s="3">
        <v>2212</v>
      </c>
      <c r="E250" s="3">
        <v>2211</v>
      </c>
      <c r="F250" s="3">
        <v>26525</v>
      </c>
      <c r="G250" s="3">
        <v>3473</v>
      </c>
      <c r="H250" s="3">
        <v>13.379</v>
      </c>
      <c r="I250" s="30">
        <v>409.90444000000002</v>
      </c>
      <c r="J250" s="30">
        <v>409.90382679999999</v>
      </c>
      <c r="K250" s="30">
        <v>6.0999999999999997E-4</v>
      </c>
      <c r="L250" s="3">
        <v>3</v>
      </c>
      <c r="M250" s="3">
        <v>3</v>
      </c>
      <c r="N250" s="10">
        <f t="shared" si="21"/>
        <v>1</v>
      </c>
      <c r="O250" s="35">
        <v>3</v>
      </c>
      <c r="P250" s="17"/>
      <c r="Q250" s="40">
        <v>1227.69433</v>
      </c>
      <c r="R250" s="42">
        <v>409.90296000000001</v>
      </c>
      <c r="S250" s="18">
        <f t="shared" si="22"/>
        <v>3.610610667498046</v>
      </c>
      <c r="T250" s="18">
        <f t="shared" si="23"/>
        <v>2.1146468422256794</v>
      </c>
      <c r="U250" s="18">
        <f t="shared" si="24"/>
        <v>1.3173849732650702</v>
      </c>
      <c r="V250" s="30">
        <v>409.90350000000001</v>
      </c>
      <c r="W250" s="3" t="s">
        <v>47</v>
      </c>
      <c r="X250" s="3" t="s">
        <v>47</v>
      </c>
      <c r="Y250" s="3" t="s">
        <v>47</v>
      </c>
      <c r="Z250" s="3" t="s">
        <v>47</v>
      </c>
      <c r="AA250" s="3" t="s">
        <v>47</v>
      </c>
      <c r="AB250" s="12" t="s">
        <v>47</v>
      </c>
      <c r="AC250" s="3" t="s">
        <v>47</v>
      </c>
      <c r="AD250" s="3" t="s">
        <v>47</v>
      </c>
      <c r="AE250" s="3" t="s">
        <v>47</v>
      </c>
      <c r="AG250" s="3" t="s">
        <v>47</v>
      </c>
      <c r="AI250" s="3" t="s">
        <v>47</v>
      </c>
      <c r="AJ250" s="3" t="s">
        <v>47</v>
      </c>
      <c r="AK250" s="3" t="s">
        <v>47</v>
      </c>
      <c r="AL250" s="3" t="s">
        <v>48</v>
      </c>
      <c r="AM250" s="3" t="s">
        <v>47</v>
      </c>
      <c r="AO250" s="3" t="s">
        <v>47</v>
      </c>
      <c r="AP250" s="3" t="s">
        <v>47</v>
      </c>
      <c r="AQ250" s="3" t="s">
        <v>47</v>
      </c>
      <c r="AR250" s="3" t="s">
        <v>48</v>
      </c>
      <c r="AU250" s="3">
        <v>0</v>
      </c>
      <c r="AV250" s="3">
        <v>17</v>
      </c>
      <c r="AW250" s="3">
        <v>3</v>
      </c>
      <c r="AX250" s="3">
        <v>15</v>
      </c>
      <c r="AY250" s="3">
        <v>88.24</v>
      </c>
      <c r="AZ250" s="6" t="str">
        <f t="shared" si="25"/>
        <v>1263.1</v>
      </c>
      <c r="BC250" s="12" t="s">
        <v>1784</v>
      </c>
      <c r="BD250" s="12" t="s">
        <v>229</v>
      </c>
      <c r="BG250" s="12" t="s">
        <v>1785</v>
      </c>
      <c r="BH250" s="12" t="s">
        <v>1784</v>
      </c>
      <c r="BJ250" s="12">
        <f t="shared" si="26"/>
        <v>0</v>
      </c>
      <c r="BK250" s="12">
        <f t="shared" si="27"/>
        <v>0</v>
      </c>
      <c r="BT250" s="3" t="s">
        <v>1801</v>
      </c>
      <c r="BU250" s="3" t="s">
        <v>1786</v>
      </c>
      <c r="CQ250" s="3" t="str">
        <f>CONCATENATE(baseURL!$A$1,baseURL!$B$1,baseURL!$C$1,".",C250,".",L250,".pkl&amp;seq=",BC250,"&amp;varMods=Trimethyl-K")</f>
        <v>http://proteomics.broadinstitute.org/millscripts/viewfeed.pl?side=xl&amp;cycle=1&amp;fixedMods=iaaC&amp;file=msdataSM/iPRG2012_nd/cpick_in/iPRG2012_nd.1263.1.3.pkl&amp;seq=LkAQLGPDESK&amp;varMods=Trimethyl-K</v>
      </c>
    </row>
    <row r="251" spans="1:101" x14ac:dyDescent="0.2">
      <c r="A251" s="3">
        <v>1829</v>
      </c>
      <c r="B251" s="2" t="s">
        <v>1904</v>
      </c>
      <c r="C251" s="2" t="s">
        <v>1905</v>
      </c>
      <c r="D251" s="3">
        <v>2304</v>
      </c>
      <c r="E251" s="3">
        <v>2302</v>
      </c>
      <c r="F251" s="3">
        <v>26777</v>
      </c>
      <c r="G251" s="3">
        <v>3576</v>
      </c>
      <c r="H251" s="3">
        <v>13.635199999999999</v>
      </c>
      <c r="I251" s="30">
        <v>409.90325000000001</v>
      </c>
      <c r="J251" s="30">
        <v>409.90345430000002</v>
      </c>
      <c r="K251" s="30">
        <v>-2.0000000000000001E-4</v>
      </c>
      <c r="L251" s="3">
        <v>3</v>
      </c>
      <c r="M251" s="3">
        <v>3</v>
      </c>
      <c r="N251" s="10">
        <f t="shared" si="21"/>
        <v>1</v>
      </c>
      <c r="O251" s="35">
        <v>3</v>
      </c>
      <c r="P251" s="17"/>
      <c r="Q251" s="40">
        <v>1227.69433</v>
      </c>
      <c r="R251" s="42">
        <v>409.90296000000001</v>
      </c>
      <c r="S251" s="18">
        <f t="shared" si="22"/>
        <v>0.70748452269479789</v>
      </c>
      <c r="T251" s="18">
        <f t="shared" si="23"/>
        <v>1.2058951709300572</v>
      </c>
      <c r="U251" s="18">
        <f t="shared" si="24"/>
        <v>0.58550443260847851</v>
      </c>
      <c r="V251" s="30">
        <v>409.90320000000003</v>
      </c>
      <c r="W251" s="3" t="s">
        <v>47</v>
      </c>
      <c r="X251" s="3" t="s">
        <v>47</v>
      </c>
      <c r="Z251" s="3" t="s">
        <v>47</v>
      </c>
      <c r="AA251" s="3" t="s">
        <v>47</v>
      </c>
      <c r="AB251" s="12" t="s">
        <v>48</v>
      </c>
      <c r="AC251" s="3" t="s">
        <v>47</v>
      </c>
      <c r="AD251" s="3" t="s">
        <v>47</v>
      </c>
      <c r="AE251" s="3" t="s">
        <v>47</v>
      </c>
      <c r="AG251" s="3" t="s">
        <v>47</v>
      </c>
      <c r="AI251" s="3" t="s">
        <v>47</v>
      </c>
      <c r="AK251" s="3" t="s">
        <v>47</v>
      </c>
      <c r="AL251" s="3" t="s">
        <v>48</v>
      </c>
      <c r="AO251" s="3" t="s">
        <v>47</v>
      </c>
      <c r="AP251" s="3" t="s">
        <v>48</v>
      </c>
      <c r="AU251" s="3">
        <v>0</v>
      </c>
      <c r="AV251" s="3">
        <v>11</v>
      </c>
      <c r="AW251" s="3">
        <v>2</v>
      </c>
      <c r="AX251" s="3">
        <v>10</v>
      </c>
      <c r="AY251" s="3">
        <v>90.91</v>
      </c>
      <c r="AZ251" s="6" t="str">
        <f t="shared" si="25"/>
        <v>1275.1</v>
      </c>
      <c r="BC251" s="12" t="s">
        <v>1784</v>
      </c>
      <c r="BD251" s="12" t="s">
        <v>229</v>
      </c>
      <c r="BG251" s="12" t="s">
        <v>1785</v>
      </c>
      <c r="BH251" s="12" t="s">
        <v>1784</v>
      </c>
      <c r="BJ251" s="12">
        <f t="shared" si="26"/>
        <v>0</v>
      </c>
      <c r="BK251" s="12">
        <f t="shared" si="27"/>
        <v>0</v>
      </c>
      <c r="BT251" s="3" t="s">
        <v>1801</v>
      </c>
      <c r="CQ251" s="3" t="str">
        <f>CONCATENATE(baseURL!$A$1,baseURL!$B$1,baseURL!$C$1,".",C251,".",L251,".pkl&amp;seq=",BC251,"&amp;varMods=Trimethyl-K")</f>
        <v>http://proteomics.broadinstitute.org/millscripts/viewfeed.pl?side=xl&amp;cycle=1&amp;fixedMods=iaaC&amp;file=msdataSM/iPRG2012_nd/cpick_in/iPRG2012_nd.1275.1.3.pkl&amp;seq=LkAQLGPDESK&amp;varMods=Trimethyl-K</v>
      </c>
    </row>
    <row r="252" spans="1:101" x14ac:dyDescent="0.2">
      <c r="A252" s="3">
        <v>1840</v>
      </c>
      <c r="B252" s="2" t="s">
        <v>2090</v>
      </c>
      <c r="C252" s="2" t="s">
        <v>2091</v>
      </c>
      <c r="D252" s="3">
        <v>2546</v>
      </c>
      <c r="E252" s="3">
        <v>2544</v>
      </c>
      <c r="F252" s="3">
        <v>27334</v>
      </c>
      <c r="G252" s="3">
        <v>3844</v>
      </c>
      <c r="H252" s="3">
        <v>14.2858</v>
      </c>
      <c r="I252" s="30">
        <v>614.84550000000002</v>
      </c>
      <c r="J252" s="30">
        <v>614.84254810000004</v>
      </c>
      <c r="K252" s="30">
        <v>2.9499999999999999E-3</v>
      </c>
      <c r="L252" s="3">
        <v>2</v>
      </c>
      <c r="M252" s="3">
        <v>2</v>
      </c>
      <c r="N252" s="10">
        <f t="shared" si="21"/>
        <v>1</v>
      </c>
      <c r="O252" s="35">
        <v>2</v>
      </c>
      <c r="P252" s="17"/>
      <c r="Q252" s="40">
        <v>1228.6783399999999</v>
      </c>
      <c r="R252" s="40">
        <v>614.84280999999999</v>
      </c>
      <c r="S252" s="18">
        <f t="shared" si="22"/>
        <v>4.3751019874976063</v>
      </c>
      <c r="T252" s="18">
        <f t="shared" si="23"/>
        <v>-0.42596253169376141</v>
      </c>
      <c r="U252" s="18">
        <f t="shared" si="24"/>
        <v>-0.17890751613351447</v>
      </c>
      <c r="V252" s="30">
        <v>614.84270000000004</v>
      </c>
      <c r="W252" s="3" t="s">
        <v>47</v>
      </c>
      <c r="Z252" s="3" t="s">
        <v>47</v>
      </c>
      <c r="AA252" s="3" t="s">
        <v>48</v>
      </c>
      <c r="AB252" s="12" t="s">
        <v>52</v>
      </c>
      <c r="AC252" s="3" t="s">
        <v>47</v>
      </c>
      <c r="AD252" s="3" t="s">
        <v>47</v>
      </c>
      <c r="AE252" s="3" t="s">
        <v>47</v>
      </c>
      <c r="AG252" s="3" t="s">
        <v>48</v>
      </c>
      <c r="AJ252" s="3" t="s">
        <v>47</v>
      </c>
      <c r="AK252" s="3" t="s">
        <v>52</v>
      </c>
      <c r="AO252" s="3" t="s">
        <v>47</v>
      </c>
      <c r="AU252" s="3">
        <v>0</v>
      </c>
      <c r="AV252" s="3">
        <v>7</v>
      </c>
      <c r="AW252" s="3">
        <v>2</v>
      </c>
      <c r="AX252" s="3">
        <v>6</v>
      </c>
      <c r="AY252" s="3">
        <v>85.71</v>
      </c>
      <c r="AZ252" s="6" t="str">
        <f t="shared" si="25"/>
        <v>1301.12</v>
      </c>
      <c r="BC252" s="12" t="s">
        <v>2079</v>
      </c>
      <c r="BD252" s="12" t="s">
        <v>229</v>
      </c>
      <c r="BG252" s="12" t="s">
        <v>1785</v>
      </c>
      <c r="BJ252" s="12">
        <f t="shared" si="26"/>
        <v>0</v>
      </c>
      <c r="BK252" s="12">
        <f t="shared" si="27"/>
        <v>0</v>
      </c>
      <c r="BO252" s="3" t="s">
        <v>54</v>
      </c>
      <c r="BP252" s="3" t="s">
        <v>54</v>
      </c>
      <c r="BR252" s="3" t="s">
        <v>54</v>
      </c>
      <c r="CF252" s="3" t="s">
        <v>1801</v>
      </c>
      <c r="CQ252" s="3" t="str">
        <f>CONCATENATE(baseURL!$A$1,baseURL!$B$1,baseURL!$C$1,".",C252,".",L252,".pkl&amp;seq=",BC252,"&amp;varMods=Trimethyl-K+Deamidated-Q+Deamidated-N")</f>
        <v>http://proteomics.broadinstitute.org/millscripts/viewfeed.pl?side=xl&amp;cycle=1&amp;fixedMods=iaaC&amp;file=msdataSM/iPRG2012_nd/cpick_in/iPRG2012_nd.1301.12.2.pkl&amp;seq=LkAqLGPDESK&amp;varMods=Trimethyl-K+Deamidated-Q+Deamidated-N</v>
      </c>
    </row>
    <row r="253" spans="1:101" x14ac:dyDescent="0.2">
      <c r="A253" s="3">
        <v>1207</v>
      </c>
      <c r="B253" s="2" t="s">
        <v>2307</v>
      </c>
      <c r="C253" s="2" t="s">
        <v>2308</v>
      </c>
      <c r="D253" s="3">
        <v>2813</v>
      </c>
      <c r="E253" s="3">
        <v>2811</v>
      </c>
      <c r="F253" s="3">
        <v>28122</v>
      </c>
      <c r="G253" s="3">
        <v>4149</v>
      </c>
      <c r="H253" s="3">
        <v>15.186299999999999</v>
      </c>
      <c r="I253" s="30">
        <v>410.23111</v>
      </c>
      <c r="J253" s="30">
        <v>410.56654889999999</v>
      </c>
      <c r="K253" s="30">
        <v>-0.33544000000000002</v>
      </c>
      <c r="L253" s="3">
        <v>3</v>
      </c>
      <c r="M253" s="3">
        <v>3</v>
      </c>
      <c r="N253" s="10">
        <f t="shared" si="21"/>
        <v>1</v>
      </c>
      <c r="O253" s="35">
        <v>3</v>
      </c>
      <c r="Q253" s="37">
        <v>1228.6783399999999</v>
      </c>
      <c r="R253" s="37">
        <v>410.23097000000001</v>
      </c>
      <c r="S253" s="18">
        <f t="shared" si="22"/>
        <v>0.34127116240783695</v>
      </c>
      <c r="T253" s="18">
        <f t="shared" si="23"/>
        <v>818.02429494772935</v>
      </c>
      <c r="U253" s="18">
        <f t="shared" si="24"/>
        <v>817.17379845789628</v>
      </c>
      <c r="V253" s="30">
        <v>410.56619999999998</v>
      </c>
      <c r="W253" s="3" t="s">
        <v>47</v>
      </c>
      <c r="Z253" s="3" t="s">
        <v>52</v>
      </c>
      <c r="AC253" s="3" t="s">
        <v>52</v>
      </c>
      <c r="AG253" s="3" t="s">
        <v>47</v>
      </c>
      <c r="AM253" s="3" t="s">
        <v>47</v>
      </c>
      <c r="AU253" s="3">
        <v>0</v>
      </c>
      <c r="AV253" s="3">
        <v>3</v>
      </c>
      <c r="AW253" s="3">
        <v>2</v>
      </c>
      <c r="AX253" s="3">
        <v>2</v>
      </c>
      <c r="AY253" s="3">
        <v>66.67</v>
      </c>
      <c r="AZ253" s="6" t="str">
        <f t="shared" si="25"/>
        <v>1339.2</v>
      </c>
      <c r="BC253" s="12" t="s">
        <v>2079</v>
      </c>
      <c r="BD253" s="12" t="s">
        <v>229</v>
      </c>
      <c r="BG253" s="12" t="s">
        <v>1785</v>
      </c>
      <c r="BJ253" s="12">
        <f t="shared" si="26"/>
        <v>0</v>
      </c>
      <c r="BK253" s="12">
        <f t="shared" si="27"/>
        <v>0</v>
      </c>
      <c r="BO253" s="3" t="s">
        <v>54</v>
      </c>
      <c r="BR253" s="3" t="s">
        <v>54</v>
      </c>
      <c r="CI253" s="3" t="s">
        <v>1786</v>
      </c>
      <c r="CQ253" s="3" t="str">
        <f>CONCATENATE(baseURL!$A$1,baseURL!$B$1,baseURL!$C$1,".",C253,".",L253,".pkl&amp;seq=",BC253,"&amp;varMods=Trimethyl-K+Deamidated-Q")</f>
        <v>http://proteomics.broadinstitute.org/millscripts/viewfeed.pl?side=xl&amp;cycle=1&amp;fixedMods=iaaC&amp;file=msdataSM/iPRG2012_nd/cpick_in/iPRG2012_nd.1339.2.3.pkl&amp;seq=LkAqLGPDESK&amp;varMods=Trimethyl-K+Deamidated-Q</v>
      </c>
    </row>
    <row r="254" spans="1:101" x14ac:dyDescent="0.2">
      <c r="A254" s="3">
        <v>4834</v>
      </c>
      <c r="B254" s="2" t="s">
        <v>7527</v>
      </c>
      <c r="C254" s="2" t="s">
        <v>7528</v>
      </c>
      <c r="D254" s="3">
        <v>7960</v>
      </c>
      <c r="E254" s="3">
        <v>7953</v>
      </c>
      <c r="F254" s="3">
        <v>42656</v>
      </c>
      <c r="G254" s="3">
        <v>9983</v>
      </c>
      <c r="H254" s="3">
        <v>31.850100000000001</v>
      </c>
      <c r="I254" s="30">
        <v>575.31177000000002</v>
      </c>
      <c r="J254" s="30">
        <v>575.31109609999999</v>
      </c>
      <c r="K254" s="30">
        <v>6.7000000000000002E-4</v>
      </c>
      <c r="L254" s="3">
        <v>2</v>
      </c>
      <c r="M254" s="3">
        <v>2</v>
      </c>
      <c r="N254" s="10">
        <f t="shared" si="21"/>
        <v>1</v>
      </c>
      <c r="O254" s="35">
        <v>2</v>
      </c>
      <c r="P254" s="17"/>
      <c r="Q254" s="40">
        <v>1149.61502</v>
      </c>
      <c r="R254" s="40">
        <v>575.31115</v>
      </c>
      <c r="S254" s="18">
        <f t="shared" si="22"/>
        <v>1.0776777054056161</v>
      </c>
      <c r="T254" s="18">
        <f t="shared" si="23"/>
        <v>-9.3688432792773918E-2</v>
      </c>
      <c r="U254" s="18">
        <f t="shared" si="24"/>
        <v>8.6909492345922684E-2</v>
      </c>
      <c r="V254" s="30">
        <v>575.31119999999999</v>
      </c>
      <c r="W254" s="3" t="s">
        <v>47</v>
      </c>
      <c r="X254" s="3" t="s">
        <v>47</v>
      </c>
      <c r="Y254" s="3" t="s">
        <v>47</v>
      </c>
      <c r="Z254" s="3" t="s">
        <v>47</v>
      </c>
      <c r="AA254" s="3" t="s">
        <v>48</v>
      </c>
      <c r="AB254" s="12" t="s">
        <v>47</v>
      </c>
      <c r="AC254" s="3" t="s">
        <v>47</v>
      </c>
      <c r="AD254" s="3" t="s">
        <v>47</v>
      </c>
      <c r="AE254" s="3" t="s">
        <v>47</v>
      </c>
      <c r="AF254" s="3" t="s">
        <v>47</v>
      </c>
      <c r="AG254" s="3" t="s">
        <v>47</v>
      </c>
      <c r="AH254" s="3" t="s">
        <v>47</v>
      </c>
      <c r="AI254" s="3" t="s">
        <v>47</v>
      </c>
      <c r="AJ254" s="3" t="s">
        <v>47</v>
      </c>
      <c r="AK254" s="3" t="s">
        <v>47</v>
      </c>
      <c r="AL254" s="3" t="s">
        <v>47</v>
      </c>
      <c r="AM254" s="3" t="s">
        <v>47</v>
      </c>
      <c r="AN254" s="3" t="s">
        <v>47</v>
      </c>
      <c r="AU254" s="3">
        <v>0</v>
      </c>
      <c r="AV254" s="3">
        <v>17</v>
      </c>
      <c r="AW254" s="3">
        <v>1</v>
      </c>
      <c r="AX254" s="3">
        <v>17</v>
      </c>
      <c r="AY254" s="3">
        <v>100</v>
      </c>
      <c r="AZ254" s="6" t="str">
        <f t="shared" si="25"/>
        <v>2031.4</v>
      </c>
      <c r="BC254" s="12" t="s">
        <v>7529</v>
      </c>
      <c r="BG254" s="12" t="s">
        <v>7529</v>
      </c>
      <c r="BJ254" s="12">
        <f t="shared" si="26"/>
        <v>0</v>
      </c>
      <c r="BK254" s="12">
        <f t="shared" si="27"/>
        <v>0</v>
      </c>
      <c r="CQ254" s="3" t="str">
        <f>CONCATENATE(baseURL!$A$1,baseURL!$B$1,baseURL!$C$1,".",C254,".",L254,".pkl&amp;seq=",BC254)</f>
        <v>http://proteomics.broadinstitute.org/millscripts/viewfeed.pl?side=xl&amp;cycle=1&amp;fixedMods=iaaC&amp;file=msdataSM/iPRG2012_nd/cpick_in/iPRG2012_nd.2031.4.2.pkl&amp;seq=LVNEVTEFAK</v>
      </c>
    </row>
    <row r="255" spans="1:101" x14ac:dyDescent="0.2">
      <c r="A255" s="3">
        <v>6314</v>
      </c>
      <c r="B255" s="2" t="s">
        <v>7623</v>
      </c>
      <c r="C255" s="2" t="s">
        <v>7617</v>
      </c>
      <c r="D255" s="3">
        <v>8061</v>
      </c>
      <c r="E255" s="3">
        <v>8054</v>
      </c>
      <c r="F255" s="3">
        <v>42891</v>
      </c>
      <c r="G255" s="3">
        <v>10095</v>
      </c>
      <c r="H255" s="3">
        <v>32.127699999999997</v>
      </c>
      <c r="I255" s="30">
        <v>575.31268999999998</v>
      </c>
      <c r="J255" s="30">
        <v>575.31124260000001</v>
      </c>
      <c r="K255" s="30">
        <v>1.4499999999999999E-3</v>
      </c>
      <c r="L255" s="3">
        <v>2</v>
      </c>
      <c r="M255" s="3">
        <v>2</v>
      </c>
      <c r="N255" s="10">
        <f t="shared" si="21"/>
        <v>1</v>
      </c>
      <c r="O255" s="35">
        <v>2</v>
      </c>
      <c r="P255" s="17"/>
      <c r="Q255" s="40">
        <v>1149.61502</v>
      </c>
      <c r="R255" s="40">
        <v>575.31115</v>
      </c>
      <c r="S255" s="18">
        <f t="shared" si="22"/>
        <v>2.6768123648867683</v>
      </c>
      <c r="T255" s="18">
        <f t="shared" si="23"/>
        <v>0.16095637989341685</v>
      </c>
      <c r="U255" s="18">
        <f t="shared" si="24"/>
        <v>8.6909492345922684E-2</v>
      </c>
      <c r="V255" s="30">
        <v>575.31119999999999</v>
      </c>
      <c r="W255" s="3" t="s">
        <v>47</v>
      </c>
      <c r="X255" s="3" t="s">
        <v>47</v>
      </c>
      <c r="Y255" s="3" t="s">
        <v>47</v>
      </c>
      <c r="Z255" s="3" t="s">
        <v>47</v>
      </c>
      <c r="AA255" s="3" t="s">
        <v>47</v>
      </c>
      <c r="AB255" s="12" t="s">
        <v>47</v>
      </c>
      <c r="AC255" s="3" t="s">
        <v>47</v>
      </c>
      <c r="AD255" s="3" t="s">
        <v>47</v>
      </c>
      <c r="AE255" s="3" t="s">
        <v>48</v>
      </c>
      <c r="AF255" s="3" t="s">
        <v>47</v>
      </c>
      <c r="AG255" s="3" t="s">
        <v>47</v>
      </c>
      <c r="AH255" s="3" t="s">
        <v>47</v>
      </c>
      <c r="AI255" s="3" t="s">
        <v>47</v>
      </c>
      <c r="AJ255" s="3" t="s">
        <v>47</v>
      </c>
      <c r="AK255" s="3" t="s">
        <v>52</v>
      </c>
      <c r="AL255" s="3" t="s">
        <v>47</v>
      </c>
      <c r="AU255" s="3">
        <v>0</v>
      </c>
      <c r="AV255" s="3">
        <v>14</v>
      </c>
      <c r="AW255" s="3">
        <v>1</v>
      </c>
      <c r="AX255" s="3">
        <v>14</v>
      </c>
      <c r="AY255" s="3">
        <v>100</v>
      </c>
      <c r="AZ255" s="6" t="str">
        <f t="shared" si="25"/>
        <v>2042.8</v>
      </c>
      <c r="BC255" s="12" t="s">
        <v>7529</v>
      </c>
      <c r="BG255" s="12" t="s">
        <v>7529</v>
      </c>
      <c r="BJ255" s="12">
        <f t="shared" si="26"/>
        <v>0</v>
      </c>
      <c r="BK255" s="12">
        <f t="shared" si="27"/>
        <v>0</v>
      </c>
      <c r="CQ255" s="3" t="str">
        <f>CONCATENATE(baseURL!$A$1,baseURL!$B$1,baseURL!$C$1,".",C255,".",L255,".pkl&amp;seq=",BC255)</f>
        <v>http://proteomics.broadinstitute.org/millscripts/viewfeed.pl?side=xl&amp;cycle=1&amp;fixedMods=iaaC&amp;file=msdataSM/iPRG2012_nd/cpick_in/iPRG2012_nd.2042.8.2.pkl&amp;seq=LVNEVTEFAK</v>
      </c>
    </row>
    <row r="256" spans="1:101" x14ac:dyDescent="0.2">
      <c r="A256" s="3">
        <v>2068</v>
      </c>
      <c r="B256" s="2" t="s">
        <v>8360</v>
      </c>
      <c r="C256" s="2" t="s">
        <v>8361</v>
      </c>
      <c r="D256" s="3">
        <v>8912</v>
      </c>
      <c r="E256" s="3">
        <v>8903</v>
      </c>
      <c r="F256" s="3">
        <v>44612</v>
      </c>
      <c r="G256" s="3">
        <v>11026</v>
      </c>
      <c r="H256" s="3">
        <v>34.109299999999998</v>
      </c>
      <c r="I256" s="30">
        <v>575.79940999999997</v>
      </c>
      <c r="J256" s="30">
        <v>575.8026476</v>
      </c>
      <c r="K256" s="30">
        <v>-3.2399999999999998E-3</v>
      </c>
      <c r="L256" s="3">
        <v>2</v>
      </c>
      <c r="M256" s="3">
        <v>2</v>
      </c>
      <c r="N256" s="10">
        <f t="shared" si="21"/>
        <v>1</v>
      </c>
      <c r="O256" s="35">
        <v>2</v>
      </c>
      <c r="P256" s="17"/>
      <c r="Q256" s="40">
        <v>1150.5990300000001</v>
      </c>
      <c r="R256" s="40">
        <v>575.80314999999996</v>
      </c>
      <c r="S256" s="18">
        <f t="shared" si="22"/>
        <v>-6.4952753384440767</v>
      </c>
      <c r="T256" s="18">
        <f t="shared" si="23"/>
        <v>-0.8725204090310722</v>
      </c>
      <c r="U256" s="18">
        <f t="shared" si="24"/>
        <v>-0.7815170861790659</v>
      </c>
      <c r="V256" s="30">
        <v>575.80269999999996</v>
      </c>
      <c r="W256" s="3" t="s">
        <v>47</v>
      </c>
      <c r="X256" s="3" t="s">
        <v>47</v>
      </c>
      <c r="Y256" s="3" t="s">
        <v>47</v>
      </c>
      <c r="Z256" s="3" t="s">
        <v>47</v>
      </c>
      <c r="AA256" s="3" t="s">
        <v>47</v>
      </c>
      <c r="AB256" s="12" t="s">
        <v>48</v>
      </c>
      <c r="AC256" s="3" t="s">
        <v>47</v>
      </c>
      <c r="AD256" s="3" t="s">
        <v>48</v>
      </c>
      <c r="AE256" s="3" t="s">
        <v>47</v>
      </c>
      <c r="AG256" s="3" t="s">
        <v>48</v>
      </c>
      <c r="AI256" s="3" t="s">
        <v>47</v>
      </c>
      <c r="AJ256" s="3" t="s">
        <v>47</v>
      </c>
      <c r="AK256" s="3" t="s">
        <v>52</v>
      </c>
      <c r="AM256" s="3" t="s">
        <v>47</v>
      </c>
      <c r="AO256" s="3" t="s">
        <v>47</v>
      </c>
      <c r="AU256" s="3">
        <v>0</v>
      </c>
      <c r="AV256" s="3">
        <v>11</v>
      </c>
      <c r="AW256" s="3">
        <v>1</v>
      </c>
      <c r="AX256" s="3">
        <v>11</v>
      </c>
      <c r="AY256" s="3">
        <v>100</v>
      </c>
      <c r="AZ256" s="6" t="str">
        <f t="shared" si="25"/>
        <v>2124.7</v>
      </c>
      <c r="BC256" s="12" t="s">
        <v>8362</v>
      </c>
      <c r="BG256" s="12" t="s">
        <v>7529</v>
      </c>
      <c r="BJ256" s="12">
        <f t="shared" si="26"/>
        <v>0</v>
      </c>
      <c r="BK256" s="12">
        <f t="shared" si="27"/>
        <v>0</v>
      </c>
      <c r="BP256" s="3" t="s">
        <v>54</v>
      </c>
      <c r="BR256" s="3" t="s">
        <v>54</v>
      </c>
      <c r="CQ256" s="3" t="str">
        <f>CONCATENATE(baseURL!$A$1,baseURL!$B$1,baseURL!$C$1,".",C256,".",L256,".pkl&amp;seq=",BC256,"&amp;varMods=Deamidated-N")</f>
        <v>http://proteomics.broadinstitute.org/millscripts/viewfeed.pl?side=xl&amp;cycle=1&amp;fixedMods=iaaC&amp;file=msdataSM/iPRG2012_nd/cpick_in/iPRG2012_nd.2124.7.2.pkl&amp;seq=LVnEVTEFAK&amp;varMods=Deamidated-N</v>
      </c>
      <c r="CV256" s="7"/>
      <c r="CW256" s="7"/>
    </row>
    <row r="257" spans="1:95" x14ac:dyDescent="0.2">
      <c r="A257" s="3">
        <v>533</v>
      </c>
      <c r="B257" s="2" t="s">
        <v>8578</v>
      </c>
      <c r="C257" s="2" t="s">
        <v>8576</v>
      </c>
      <c r="D257" s="3">
        <v>9158</v>
      </c>
      <c r="E257" s="3">
        <v>9149</v>
      </c>
      <c r="F257" s="3">
        <v>45139</v>
      </c>
      <c r="G257" s="3">
        <v>11297</v>
      </c>
      <c r="H257" s="3">
        <v>34.716900000000003</v>
      </c>
      <c r="I257" s="30">
        <v>615.29620999999997</v>
      </c>
      <c r="J257" s="30">
        <v>615.2957457</v>
      </c>
      <c r="K257" s="30">
        <v>4.6000000000000001E-4</v>
      </c>
      <c r="L257" s="3">
        <v>2</v>
      </c>
      <c r="M257" s="3">
        <v>2</v>
      </c>
      <c r="N257" s="10">
        <f t="shared" si="21"/>
        <v>1</v>
      </c>
      <c r="O257" s="35">
        <v>2</v>
      </c>
      <c r="P257" s="17"/>
      <c r="Q257" s="40">
        <v>1229.5813499999999</v>
      </c>
      <c r="R257" s="40">
        <v>615.29431</v>
      </c>
      <c r="S257" s="18">
        <f t="shared" si="22"/>
        <v>3.0879531455082176</v>
      </c>
      <c r="T257" s="18">
        <f t="shared" si="23"/>
        <v>2.3333549110860723</v>
      </c>
      <c r="U257" s="18">
        <f t="shared" si="24"/>
        <v>2.2590815117644749</v>
      </c>
      <c r="V257" s="30">
        <v>615.29570000000001</v>
      </c>
      <c r="W257" s="3" t="s">
        <v>47</v>
      </c>
      <c r="X257" s="3" t="s">
        <v>47</v>
      </c>
      <c r="Y257" s="3" t="s">
        <v>47</v>
      </c>
      <c r="Z257" s="3" t="s">
        <v>47</v>
      </c>
      <c r="AA257" s="3" t="s">
        <v>48</v>
      </c>
      <c r="AB257" s="12" t="s">
        <v>47</v>
      </c>
      <c r="AC257" s="3" t="s">
        <v>47</v>
      </c>
      <c r="AD257" s="3" t="s">
        <v>47</v>
      </c>
      <c r="AE257" s="3" t="s">
        <v>47</v>
      </c>
      <c r="AF257" s="3" t="s">
        <v>47</v>
      </c>
      <c r="AG257" s="3" t="s">
        <v>47</v>
      </c>
      <c r="AH257" s="3" t="s">
        <v>47</v>
      </c>
      <c r="AI257" s="3" t="s">
        <v>47</v>
      </c>
      <c r="AJ257" s="3" t="s">
        <v>47</v>
      </c>
      <c r="AK257" s="3" t="s">
        <v>47</v>
      </c>
      <c r="AL257" s="3" t="s">
        <v>47</v>
      </c>
      <c r="AO257" s="3" t="s">
        <v>47</v>
      </c>
      <c r="AP257" s="3" t="s">
        <v>47</v>
      </c>
      <c r="AR257" s="3" t="s">
        <v>47</v>
      </c>
      <c r="AU257" s="3">
        <v>0</v>
      </c>
      <c r="AV257" s="3">
        <v>18</v>
      </c>
      <c r="AW257" s="3">
        <v>1</v>
      </c>
      <c r="AX257" s="3">
        <v>18</v>
      </c>
      <c r="AY257" s="3">
        <v>100</v>
      </c>
      <c r="AZ257" s="6" t="str">
        <f t="shared" si="25"/>
        <v>2149.9</v>
      </c>
      <c r="BC257" s="12" t="s">
        <v>8579</v>
      </c>
      <c r="BF257" s="12" t="s">
        <v>1468</v>
      </c>
      <c r="BG257" s="12" t="s">
        <v>7529</v>
      </c>
      <c r="BH257" s="12" t="s">
        <v>8579</v>
      </c>
      <c r="BJ257" s="12">
        <f t="shared" si="26"/>
        <v>0</v>
      </c>
      <c r="BK257" s="12">
        <f t="shared" si="27"/>
        <v>0</v>
      </c>
      <c r="CQ257" s="3" t="str">
        <f>CONCATENATE(baseURL!$A$1,baseURL!$B$1,baseURL!$C$1,".",C257,".",L257,".pkl&amp;seq=",BC257)</f>
        <v>http://proteomics.broadinstitute.org/millscripts/viewfeed.pl?side=xl&amp;cycle=1&amp;fixedMods=iaaC&amp;file=msdataSM/iPRG2012_nd/cpick_in/iPRG2012_nd.2149.9.2.pkl&amp;seq=LVNEVtEFAK</v>
      </c>
    </row>
    <row r="258" spans="1:95" x14ac:dyDescent="0.2">
      <c r="A258" s="3">
        <v>521</v>
      </c>
      <c r="B258" s="2" t="s">
        <v>8671</v>
      </c>
      <c r="C258" s="2" t="s">
        <v>8672</v>
      </c>
      <c r="D258" s="3">
        <v>9257</v>
      </c>
      <c r="E258" s="3">
        <v>9248</v>
      </c>
      <c r="F258" s="3">
        <v>45365</v>
      </c>
      <c r="G258" s="3">
        <v>11407</v>
      </c>
      <c r="H258" s="3">
        <v>34.977400000000003</v>
      </c>
      <c r="I258" s="30">
        <v>615.29683</v>
      </c>
      <c r="J258" s="30">
        <v>615.29565030000003</v>
      </c>
      <c r="K258" s="30">
        <v>1.1800000000000001E-3</v>
      </c>
      <c r="L258" s="3">
        <v>2</v>
      </c>
      <c r="M258" s="3">
        <v>2</v>
      </c>
      <c r="N258" s="10">
        <f t="shared" ref="N258:N321" si="28">IF(AND(M258&gt;0,L258&gt;0), IF(M258=L258,1,-1), 1)</f>
        <v>1</v>
      </c>
      <c r="O258" s="35">
        <v>2</v>
      </c>
      <c r="P258" s="17"/>
      <c r="Q258" s="40">
        <v>1229.5813499999999</v>
      </c>
      <c r="R258" s="40">
        <v>615.29431</v>
      </c>
      <c r="S258" s="18">
        <f t="shared" ref="S258:S321" si="29">1000000*(I258-R258)/R258</f>
        <v>4.0956010140969363</v>
      </c>
      <c r="T258" s="18">
        <f t="shared" ref="T258:T321" si="30">1000000*(J258-R258)/R258</f>
        <v>2.1783071584686713</v>
      </c>
      <c r="U258" s="18">
        <f t="shared" ref="U258:U321" si="31">1000000*(V258-R258)/R258</f>
        <v>2.2590815117644749</v>
      </c>
      <c r="V258" s="30">
        <v>615.29570000000001</v>
      </c>
      <c r="W258" s="3" t="s">
        <v>47</v>
      </c>
      <c r="X258" s="3" t="s">
        <v>47</v>
      </c>
      <c r="Y258" s="3" t="s">
        <v>47</v>
      </c>
      <c r="Z258" s="3" t="s">
        <v>47</v>
      </c>
      <c r="AA258" s="3" t="s">
        <v>48</v>
      </c>
      <c r="AB258" s="12" t="s">
        <v>47</v>
      </c>
      <c r="AC258" s="3" t="s">
        <v>47</v>
      </c>
      <c r="AD258" s="3" t="s">
        <v>47</v>
      </c>
      <c r="AE258" s="3" t="s">
        <v>47</v>
      </c>
      <c r="AF258" s="3" t="s">
        <v>47</v>
      </c>
      <c r="AG258" s="3" t="s">
        <v>47</v>
      </c>
      <c r="AH258" s="3" t="s">
        <v>47</v>
      </c>
      <c r="AI258" s="3" t="s">
        <v>47</v>
      </c>
      <c r="AJ258" s="3" t="s">
        <v>47</v>
      </c>
      <c r="AK258" s="3" t="s">
        <v>47</v>
      </c>
      <c r="AL258" s="3" t="s">
        <v>47</v>
      </c>
      <c r="AM258" s="3" t="s">
        <v>47</v>
      </c>
      <c r="AO258" s="3" t="s">
        <v>47</v>
      </c>
      <c r="AP258" s="3" t="s">
        <v>47</v>
      </c>
      <c r="AR258" s="3" t="s">
        <v>47</v>
      </c>
      <c r="AT258" s="3" t="s">
        <v>47</v>
      </c>
      <c r="AU258" s="3">
        <v>0</v>
      </c>
      <c r="AV258" s="3">
        <v>20</v>
      </c>
      <c r="AW258" s="3">
        <v>2</v>
      </c>
      <c r="AX258" s="3">
        <v>19</v>
      </c>
      <c r="AY258" s="3">
        <v>95</v>
      </c>
      <c r="AZ258" s="6" t="str">
        <f t="shared" ref="AZ258:AZ321" si="32">HYPERLINK(CQ258,C258)</f>
        <v>2160.4</v>
      </c>
      <c r="BC258" s="12" t="s">
        <v>8579</v>
      </c>
      <c r="BF258" s="12" t="s">
        <v>1468</v>
      </c>
      <c r="BG258" s="12" t="s">
        <v>7529</v>
      </c>
      <c r="BH258" s="12" t="s">
        <v>8579</v>
      </c>
      <c r="BJ258" s="12">
        <f t="shared" ref="BJ258:BJ321" si="33">LEN(BC258)-LEN(SUBSTITUTE(BC258,"C",""))</f>
        <v>0</v>
      </c>
      <c r="BK258" s="12">
        <f t="shared" ref="BK258:BK321" si="34">LEN(BC258)-LEN(SUBSTITUTE(BC258,"c",""))</f>
        <v>0</v>
      </c>
      <c r="CF258" s="3" t="s">
        <v>8673</v>
      </c>
      <c r="CQ258" s="3" t="str">
        <f>CONCATENATE(baseURL!$A$1,baseURL!$B$1,baseURL!$C$1,".",C258,".",L258,".pkl&amp;seq=",BC258)</f>
        <v>http://proteomics.broadinstitute.org/millscripts/viewfeed.pl?side=xl&amp;cycle=1&amp;fixedMods=iaaC&amp;file=msdataSM/iPRG2012_nd/cpick_in/iPRG2012_nd.2160.4.2.pkl&amp;seq=LVNEVtEFAK</v>
      </c>
    </row>
    <row r="259" spans="1:95" x14ac:dyDescent="0.2">
      <c r="A259" s="3">
        <v>559</v>
      </c>
      <c r="B259" s="2" t="s">
        <v>8771</v>
      </c>
      <c r="C259" s="2" t="s">
        <v>8772</v>
      </c>
      <c r="D259" s="3">
        <v>9329</v>
      </c>
      <c r="E259" s="3">
        <v>9320</v>
      </c>
      <c r="F259" s="3">
        <v>45598</v>
      </c>
      <c r="G259" s="3">
        <v>11490</v>
      </c>
      <c r="H259" s="3">
        <v>35.240699999999997</v>
      </c>
      <c r="I259" s="30">
        <v>615.29570999999999</v>
      </c>
      <c r="J259" s="30">
        <v>615.29515900000001</v>
      </c>
      <c r="K259" s="30">
        <v>5.5000000000000003E-4</v>
      </c>
      <c r="L259" s="3">
        <v>2</v>
      </c>
      <c r="M259" s="3">
        <v>2</v>
      </c>
      <c r="N259" s="10">
        <f t="shared" si="28"/>
        <v>1</v>
      </c>
      <c r="O259" s="35">
        <v>2</v>
      </c>
      <c r="P259" s="17"/>
      <c r="Q259" s="40">
        <v>1229.5813499999999</v>
      </c>
      <c r="R259" s="40">
        <v>615.29431</v>
      </c>
      <c r="S259" s="18">
        <f t="shared" si="29"/>
        <v>2.2753338966999901</v>
      </c>
      <c r="T259" s="18">
        <f t="shared" si="30"/>
        <v>1.3798274845358653</v>
      </c>
      <c r="U259" s="18">
        <f t="shared" si="31"/>
        <v>1.4464622629562474</v>
      </c>
      <c r="V259" s="30">
        <v>615.29520000000002</v>
      </c>
      <c r="W259" s="3" t="s">
        <v>47</v>
      </c>
      <c r="X259" s="3" t="s">
        <v>47</v>
      </c>
      <c r="Y259" s="3" t="s">
        <v>47</v>
      </c>
      <c r="Z259" s="3" t="s">
        <v>47</v>
      </c>
      <c r="AA259" s="3" t="s">
        <v>48</v>
      </c>
      <c r="AB259" s="12" t="s">
        <v>47</v>
      </c>
      <c r="AC259" s="3" t="s">
        <v>47</v>
      </c>
      <c r="AD259" s="3" t="s">
        <v>47</v>
      </c>
      <c r="AE259" s="3" t="s">
        <v>47</v>
      </c>
      <c r="AF259" s="3" t="s">
        <v>47</v>
      </c>
      <c r="AG259" s="3" t="s">
        <v>47</v>
      </c>
      <c r="AH259" s="3" t="s">
        <v>47</v>
      </c>
      <c r="AI259" s="3" t="s">
        <v>47</v>
      </c>
      <c r="AJ259" s="3" t="s">
        <v>47</v>
      </c>
      <c r="AK259" s="3" t="s">
        <v>47</v>
      </c>
      <c r="AL259" s="3" t="s">
        <v>47</v>
      </c>
      <c r="AN259" s="3" t="s">
        <v>47</v>
      </c>
      <c r="AO259" s="3" t="s">
        <v>47</v>
      </c>
      <c r="AP259" s="3" t="s">
        <v>47</v>
      </c>
      <c r="AR259" s="3" t="s">
        <v>47</v>
      </c>
      <c r="AU259" s="3">
        <v>0</v>
      </c>
      <c r="AV259" s="3">
        <v>19</v>
      </c>
      <c r="AW259" s="3">
        <v>2</v>
      </c>
      <c r="AX259" s="3">
        <v>18</v>
      </c>
      <c r="AY259" s="3">
        <v>94.74</v>
      </c>
      <c r="AZ259" s="6" t="str">
        <f t="shared" si="32"/>
        <v>2171.6</v>
      </c>
      <c r="BC259" s="12" t="s">
        <v>8579</v>
      </c>
      <c r="BF259" s="12" t="s">
        <v>1468</v>
      </c>
      <c r="BG259" s="12" t="s">
        <v>7529</v>
      </c>
      <c r="BH259" s="12" t="s">
        <v>8579</v>
      </c>
      <c r="BJ259" s="12">
        <f t="shared" si="33"/>
        <v>0</v>
      </c>
      <c r="BK259" s="12">
        <f t="shared" si="34"/>
        <v>0</v>
      </c>
      <c r="CF259" s="3" t="s">
        <v>8673</v>
      </c>
      <c r="CQ259" s="3" t="str">
        <f>CONCATENATE(baseURL!$A$1,baseURL!$B$1,baseURL!$C$1,".",C259,".",L259,".pkl&amp;seq=",BC259)</f>
        <v>http://proteomics.broadinstitute.org/millscripts/viewfeed.pl?side=xl&amp;cycle=1&amp;fixedMods=iaaC&amp;file=msdataSM/iPRG2012_nd/cpick_in/iPRG2012_nd.2171.6.2.pkl&amp;seq=LVNEVtEFAK</v>
      </c>
    </row>
    <row r="260" spans="1:95" x14ac:dyDescent="0.2">
      <c r="A260" s="3">
        <v>490</v>
      </c>
      <c r="B260" s="2" t="s">
        <v>8860</v>
      </c>
      <c r="C260" s="2" t="s">
        <v>8861</v>
      </c>
      <c r="D260" s="3">
        <v>9418</v>
      </c>
      <c r="E260" s="3">
        <v>9409</v>
      </c>
      <c r="F260" s="3">
        <v>45832</v>
      </c>
      <c r="G260" s="3">
        <v>11590</v>
      </c>
      <c r="H260" s="3">
        <v>35.502899999999997</v>
      </c>
      <c r="I260" s="30">
        <v>615.29515000000004</v>
      </c>
      <c r="J260" s="30">
        <v>615.29397500000005</v>
      </c>
      <c r="K260" s="30">
        <v>1.1800000000000001E-3</v>
      </c>
      <c r="L260" s="3">
        <v>2</v>
      </c>
      <c r="M260" s="3">
        <v>2</v>
      </c>
      <c r="N260" s="10">
        <f t="shared" si="28"/>
        <v>1</v>
      </c>
      <c r="O260" s="35">
        <v>2</v>
      </c>
      <c r="P260" s="17"/>
      <c r="Q260" s="40">
        <v>1229.5813499999999</v>
      </c>
      <c r="R260" s="40">
        <v>615.29431</v>
      </c>
      <c r="S260" s="18">
        <f t="shared" si="29"/>
        <v>1.3652003380939015</v>
      </c>
      <c r="T260" s="18">
        <f t="shared" si="30"/>
        <v>-0.54445489663314806</v>
      </c>
      <c r="U260" s="18">
        <f t="shared" si="31"/>
        <v>-0.17877623466020737</v>
      </c>
      <c r="V260" s="30">
        <v>615.29420000000005</v>
      </c>
      <c r="W260" s="3" t="s">
        <v>47</v>
      </c>
      <c r="X260" s="3" t="s">
        <v>47</v>
      </c>
      <c r="Y260" s="3" t="s">
        <v>47</v>
      </c>
      <c r="Z260" s="3" t="s">
        <v>47</v>
      </c>
      <c r="AA260" s="3" t="s">
        <v>48</v>
      </c>
      <c r="AB260" s="12" t="s">
        <v>47</v>
      </c>
      <c r="AC260" s="3" t="s">
        <v>47</v>
      </c>
      <c r="AD260" s="3" t="s">
        <v>47</v>
      </c>
      <c r="AE260" s="3" t="s">
        <v>47</v>
      </c>
      <c r="AF260" s="3" t="s">
        <v>47</v>
      </c>
      <c r="AG260" s="3" t="s">
        <v>47</v>
      </c>
      <c r="AH260" s="3" t="s">
        <v>47</v>
      </c>
      <c r="AI260" s="3" t="s">
        <v>47</v>
      </c>
      <c r="AJ260" s="3" t="s">
        <v>47</v>
      </c>
      <c r="AK260" s="3" t="s">
        <v>47</v>
      </c>
      <c r="AL260" s="3" t="s">
        <v>47</v>
      </c>
      <c r="AO260" s="3" t="s">
        <v>47</v>
      </c>
      <c r="AP260" s="3" t="s">
        <v>47</v>
      </c>
      <c r="AR260" s="3" t="s">
        <v>47</v>
      </c>
      <c r="AS260" s="3" t="s">
        <v>47</v>
      </c>
      <c r="AU260" s="3">
        <v>0</v>
      </c>
      <c r="AV260" s="3">
        <v>19</v>
      </c>
      <c r="AW260" s="3">
        <v>1</v>
      </c>
      <c r="AX260" s="3">
        <v>19</v>
      </c>
      <c r="AY260" s="3">
        <v>100</v>
      </c>
      <c r="AZ260" s="6" t="str">
        <f t="shared" si="32"/>
        <v>2182.9</v>
      </c>
      <c r="BC260" s="12" t="s">
        <v>8579</v>
      </c>
      <c r="BF260" s="12" t="s">
        <v>1468</v>
      </c>
      <c r="BG260" s="12" t="s">
        <v>7529</v>
      </c>
      <c r="BH260" s="12" t="s">
        <v>8579</v>
      </c>
      <c r="BJ260" s="12">
        <f t="shared" si="33"/>
        <v>0</v>
      </c>
      <c r="BK260" s="12">
        <f t="shared" si="34"/>
        <v>0</v>
      </c>
      <c r="CQ260" s="3" t="str">
        <f>CONCATENATE(baseURL!$A$1,baseURL!$B$1,baseURL!$C$1,".",C260,".",L260,".pkl&amp;seq=",BC260)</f>
        <v>http://proteomics.broadinstitute.org/millscripts/viewfeed.pl?side=xl&amp;cycle=1&amp;fixedMods=iaaC&amp;file=msdataSM/iPRG2012_nd/cpick_in/iPRG2012_nd.2182.9.2.pkl&amp;seq=LVNEVtEFAK</v>
      </c>
    </row>
    <row r="261" spans="1:95" x14ac:dyDescent="0.2">
      <c r="A261" s="3">
        <v>497</v>
      </c>
      <c r="B261" s="2" t="s">
        <v>8954</v>
      </c>
      <c r="C261" s="2" t="s">
        <v>8950</v>
      </c>
      <c r="D261" s="3">
        <v>9514</v>
      </c>
      <c r="E261" s="3">
        <v>9505</v>
      </c>
      <c r="F261" s="3">
        <v>46065</v>
      </c>
      <c r="G261" s="3">
        <v>11697</v>
      </c>
      <c r="H261" s="3">
        <v>35.769599999999997</v>
      </c>
      <c r="I261" s="30">
        <v>615.29494999999997</v>
      </c>
      <c r="J261" s="30">
        <v>615.29413469999997</v>
      </c>
      <c r="K261" s="30">
        <v>8.1999999999999998E-4</v>
      </c>
      <c r="L261" s="3">
        <v>2</v>
      </c>
      <c r="M261" s="3">
        <v>2</v>
      </c>
      <c r="N261" s="10">
        <f t="shared" si="28"/>
        <v>1</v>
      </c>
      <c r="O261" s="35">
        <v>2</v>
      </c>
      <c r="P261" s="17"/>
      <c r="Q261" s="40">
        <v>1229.5813499999999</v>
      </c>
      <c r="R261" s="40">
        <v>615.29431</v>
      </c>
      <c r="S261" s="18">
        <f t="shared" si="29"/>
        <v>1.0401526384597495</v>
      </c>
      <c r="T261" s="18">
        <f t="shared" si="30"/>
        <v>-0.28490430867713712</v>
      </c>
      <c r="U261" s="18">
        <f t="shared" si="31"/>
        <v>-0.17877623466020737</v>
      </c>
      <c r="V261" s="30">
        <v>615.29420000000005</v>
      </c>
      <c r="W261" s="3" t="s">
        <v>47</v>
      </c>
      <c r="X261" s="3" t="s">
        <v>47</v>
      </c>
      <c r="Y261" s="3" t="s">
        <v>47</v>
      </c>
      <c r="Z261" s="3" t="s">
        <v>47</v>
      </c>
      <c r="AC261" s="3" t="s">
        <v>47</v>
      </c>
      <c r="AD261" s="3" t="s">
        <v>47</v>
      </c>
      <c r="AE261" s="3" t="s">
        <v>47</v>
      </c>
      <c r="AF261" s="3" t="s">
        <v>47</v>
      </c>
      <c r="AG261" s="3" t="s">
        <v>47</v>
      </c>
      <c r="AH261" s="3" t="s">
        <v>47</v>
      </c>
      <c r="AI261" s="3" t="s">
        <v>47</v>
      </c>
      <c r="AK261" s="3" t="s">
        <v>48</v>
      </c>
      <c r="AL261" s="3" t="s">
        <v>47</v>
      </c>
      <c r="AO261" s="3" t="s">
        <v>48</v>
      </c>
      <c r="AP261" s="3" t="s">
        <v>48</v>
      </c>
      <c r="AR261" s="3" t="s">
        <v>47</v>
      </c>
      <c r="AU261" s="3">
        <v>0</v>
      </c>
      <c r="AV261" s="3">
        <v>13</v>
      </c>
      <c r="AW261" s="3">
        <v>1</v>
      </c>
      <c r="AX261" s="3">
        <v>13</v>
      </c>
      <c r="AY261" s="3">
        <v>100</v>
      </c>
      <c r="AZ261" s="6" t="str">
        <f t="shared" si="32"/>
        <v>2193.11</v>
      </c>
      <c r="BC261" s="12" t="s">
        <v>8579</v>
      </c>
      <c r="BF261" s="12" t="s">
        <v>1468</v>
      </c>
      <c r="BG261" s="12" t="s">
        <v>7529</v>
      </c>
      <c r="BH261" s="12" t="s">
        <v>8579</v>
      </c>
      <c r="BJ261" s="12">
        <f t="shared" si="33"/>
        <v>0</v>
      </c>
      <c r="BK261" s="12">
        <f t="shared" si="34"/>
        <v>0</v>
      </c>
      <c r="CQ261" s="3" t="str">
        <f>CONCATENATE(baseURL!$A$1,baseURL!$B$1,baseURL!$C$1,".",C261,".",L261,".pkl&amp;seq=",BC261)</f>
        <v>http://proteomics.broadinstitute.org/millscripts/viewfeed.pl?side=xl&amp;cycle=1&amp;fixedMods=iaaC&amp;file=msdataSM/iPRG2012_nd/cpick_in/iPRG2012_nd.2193.11.2.pkl&amp;seq=LVNEVtEFAK</v>
      </c>
    </row>
    <row r="262" spans="1:95" x14ac:dyDescent="0.2">
      <c r="A262" s="3">
        <v>585</v>
      </c>
      <c r="B262" s="2" t="s">
        <v>9067</v>
      </c>
      <c r="C262" s="2" t="s">
        <v>9068</v>
      </c>
      <c r="D262" s="3">
        <v>9623</v>
      </c>
      <c r="E262" s="3">
        <v>9614</v>
      </c>
      <c r="F262" s="3">
        <v>46293</v>
      </c>
      <c r="G262" s="3">
        <v>11817</v>
      </c>
      <c r="H262" s="3">
        <v>36.033499999999997</v>
      </c>
      <c r="I262" s="30">
        <v>615.29575999999997</v>
      </c>
      <c r="J262" s="30">
        <v>615.29418380000004</v>
      </c>
      <c r="K262" s="30">
        <v>1.58E-3</v>
      </c>
      <c r="L262" s="3">
        <v>2</v>
      </c>
      <c r="M262" s="3">
        <v>2</v>
      </c>
      <c r="N262" s="10">
        <f t="shared" si="28"/>
        <v>1</v>
      </c>
      <c r="O262" s="35">
        <v>2</v>
      </c>
      <c r="P262" s="17"/>
      <c r="Q262" s="40">
        <v>1229.5813499999999</v>
      </c>
      <c r="R262" s="40">
        <v>615.29431</v>
      </c>
      <c r="S262" s="18">
        <f t="shared" si="29"/>
        <v>2.3565958215623359</v>
      </c>
      <c r="T262" s="18">
        <f t="shared" si="30"/>
        <v>-0.20510509832964982</v>
      </c>
      <c r="U262" s="18">
        <f t="shared" si="31"/>
        <v>-0.17877623466020737</v>
      </c>
      <c r="V262" s="30">
        <v>615.29420000000005</v>
      </c>
      <c r="W262" s="3" t="s">
        <v>47</v>
      </c>
      <c r="X262" s="3" t="s">
        <v>47</v>
      </c>
      <c r="Y262" s="3" t="s">
        <v>48</v>
      </c>
      <c r="Z262" s="3" t="s">
        <v>47</v>
      </c>
      <c r="AC262" s="3" t="s">
        <v>47</v>
      </c>
      <c r="AD262" s="3" t="s">
        <v>47</v>
      </c>
      <c r="AF262" s="3" t="s">
        <v>48</v>
      </c>
      <c r="AG262" s="3" t="s">
        <v>47</v>
      </c>
      <c r="AH262" s="3" t="s">
        <v>47</v>
      </c>
      <c r="AK262" s="3" t="s">
        <v>48</v>
      </c>
      <c r="AL262" s="3" t="s">
        <v>48</v>
      </c>
      <c r="AO262" s="3" t="s">
        <v>48</v>
      </c>
      <c r="AP262" s="3" t="s">
        <v>48</v>
      </c>
      <c r="AU262" s="3">
        <v>0</v>
      </c>
      <c r="AV262" s="3">
        <v>7</v>
      </c>
      <c r="AW262" s="3">
        <v>1</v>
      </c>
      <c r="AX262" s="3">
        <v>7</v>
      </c>
      <c r="AY262" s="3">
        <v>100</v>
      </c>
      <c r="AZ262" s="6" t="str">
        <f t="shared" si="32"/>
        <v>2204.8</v>
      </c>
      <c r="BC262" s="12" t="s">
        <v>8579</v>
      </c>
      <c r="BF262" s="12" t="s">
        <v>1468</v>
      </c>
      <c r="BG262" s="12" t="s">
        <v>7529</v>
      </c>
      <c r="BH262" s="12" t="s">
        <v>8579</v>
      </c>
      <c r="BJ262" s="12">
        <f t="shared" si="33"/>
        <v>0</v>
      </c>
      <c r="BK262" s="12">
        <f t="shared" si="34"/>
        <v>0</v>
      </c>
      <c r="CQ262" s="3" t="str">
        <f>CONCATENATE(baseURL!$A$1,baseURL!$B$1,baseURL!$C$1,".",C262,".",L262,".pkl&amp;seq=",BC262)</f>
        <v>http://proteomics.broadinstitute.org/millscripts/viewfeed.pl?side=xl&amp;cycle=1&amp;fixedMods=iaaC&amp;file=msdataSM/iPRG2012_nd/cpick_in/iPRG2012_nd.2204.8.2.pkl&amp;seq=LVNEVtEFAK</v>
      </c>
    </row>
    <row r="263" spans="1:95" x14ac:dyDescent="0.2">
      <c r="A263" s="3">
        <v>232</v>
      </c>
      <c r="B263" s="2" t="s">
        <v>9186</v>
      </c>
      <c r="C263" s="2" t="s">
        <v>9187</v>
      </c>
      <c r="D263" s="3">
        <v>9717</v>
      </c>
      <c r="E263" s="3">
        <v>9708</v>
      </c>
      <c r="F263" s="3">
        <v>46521</v>
      </c>
      <c r="G263" s="3">
        <v>11922</v>
      </c>
      <c r="H263" s="3">
        <v>36.31</v>
      </c>
      <c r="I263" s="30">
        <v>615.29660000000001</v>
      </c>
      <c r="J263" s="30">
        <v>615.29438240000002</v>
      </c>
      <c r="K263" s="30">
        <v>2.2200000000000002E-3</v>
      </c>
      <c r="L263" s="3">
        <v>2</v>
      </c>
      <c r="M263" s="3">
        <v>2</v>
      </c>
      <c r="N263" s="10">
        <f t="shared" si="28"/>
        <v>1</v>
      </c>
      <c r="O263" s="35">
        <v>2</v>
      </c>
      <c r="P263" s="17"/>
      <c r="Q263" s="40">
        <v>1229.5813499999999</v>
      </c>
      <c r="R263" s="40">
        <v>615.29431</v>
      </c>
      <c r="S263" s="18">
        <f t="shared" si="29"/>
        <v>3.7217961596562374</v>
      </c>
      <c r="T263" s="18">
        <f t="shared" si="30"/>
        <v>0.1176672672657153</v>
      </c>
      <c r="U263" s="18">
        <f t="shared" si="31"/>
        <v>3.7217961596562374</v>
      </c>
      <c r="V263" s="30">
        <v>615.29660000000001</v>
      </c>
      <c r="X263" s="3" t="s">
        <v>48</v>
      </c>
      <c r="AB263" s="12" t="s">
        <v>52</v>
      </c>
      <c r="AC263" s="3" t="s">
        <v>52</v>
      </c>
      <c r="AD263" s="3" t="s">
        <v>47</v>
      </c>
      <c r="AF263" s="3" t="s">
        <v>47</v>
      </c>
      <c r="AG263" s="3" t="s">
        <v>48</v>
      </c>
      <c r="AH263" s="3" t="s">
        <v>47</v>
      </c>
      <c r="AL263" s="3" t="s">
        <v>48</v>
      </c>
      <c r="AO263" s="3" t="s">
        <v>48</v>
      </c>
      <c r="AU263" s="3">
        <v>0</v>
      </c>
      <c r="AV263" s="3">
        <v>3</v>
      </c>
      <c r="AW263" s="3">
        <v>1</v>
      </c>
      <c r="AX263" s="3">
        <v>3</v>
      </c>
      <c r="AY263" s="3">
        <v>100</v>
      </c>
      <c r="AZ263" s="6" t="str">
        <f t="shared" si="32"/>
        <v>2215.5</v>
      </c>
      <c r="BC263" s="12" t="s">
        <v>8579</v>
      </c>
      <c r="BF263" s="12" t="s">
        <v>1468</v>
      </c>
      <c r="BG263" s="12" t="s">
        <v>7529</v>
      </c>
      <c r="BH263" s="12" t="s">
        <v>8579</v>
      </c>
      <c r="BJ263" s="12">
        <f t="shared" si="33"/>
        <v>0</v>
      </c>
      <c r="BK263" s="12">
        <f t="shared" si="34"/>
        <v>0</v>
      </c>
      <c r="CQ263" s="3" t="str">
        <f>CONCATENATE(baseURL!$A$1,baseURL!$B$1,baseURL!$C$1,".",C263,".",L263,".pkl&amp;seq=",BC263)</f>
        <v>http://proteomics.broadinstitute.org/millscripts/viewfeed.pl?side=xl&amp;cycle=1&amp;fixedMods=iaaC&amp;file=msdataSM/iPRG2012_nd/cpick_in/iPRG2012_nd.2215.5.2.pkl&amp;seq=LVNEVtEFAK</v>
      </c>
    </row>
    <row r="264" spans="1:95" x14ac:dyDescent="0.2">
      <c r="A264" s="3">
        <v>1890</v>
      </c>
      <c r="B264" s="2" t="s">
        <v>9383</v>
      </c>
      <c r="C264" s="2" t="s">
        <v>9380</v>
      </c>
      <c r="D264" s="3">
        <v>9859</v>
      </c>
      <c r="E264" s="3">
        <v>9850</v>
      </c>
      <c r="F264" s="3">
        <v>46981</v>
      </c>
      <c r="G264" s="3">
        <v>12086</v>
      </c>
      <c r="H264" s="3">
        <v>36.838900000000002</v>
      </c>
      <c r="I264" s="30">
        <v>615.78651000000002</v>
      </c>
      <c r="J264" s="30">
        <v>615.78576180000005</v>
      </c>
      <c r="K264" s="30">
        <v>7.5000000000000002E-4</v>
      </c>
      <c r="L264" s="3">
        <v>2</v>
      </c>
      <c r="M264" s="3">
        <v>2</v>
      </c>
      <c r="N264" s="10">
        <f t="shared" si="28"/>
        <v>1</v>
      </c>
      <c r="O264" s="35">
        <v>2</v>
      </c>
      <c r="P264" s="17"/>
      <c r="Q264" s="40">
        <v>1230.5653600000001</v>
      </c>
      <c r="R264" s="40">
        <v>615.78632000000005</v>
      </c>
      <c r="S264" s="18">
        <f t="shared" si="29"/>
        <v>0.30854858869720175</v>
      </c>
      <c r="T264" s="18">
        <f t="shared" si="30"/>
        <v>-0.9064832749132804</v>
      </c>
      <c r="U264" s="18">
        <f t="shared" si="31"/>
        <v>-1.1692367573238134</v>
      </c>
      <c r="V264" s="30">
        <v>615.78560000000004</v>
      </c>
      <c r="W264" s="3" t="s">
        <v>47</v>
      </c>
      <c r="X264" s="3" t="s">
        <v>47</v>
      </c>
      <c r="Y264" s="3" t="s">
        <v>47</v>
      </c>
      <c r="Z264" s="3" t="s">
        <v>47</v>
      </c>
      <c r="AA264" s="3" t="s">
        <v>47</v>
      </c>
      <c r="AB264" s="12" t="s">
        <v>65</v>
      </c>
      <c r="AC264" s="3" t="s">
        <v>47</v>
      </c>
      <c r="AD264" s="3" t="s">
        <v>47</v>
      </c>
      <c r="AE264" s="3" t="s">
        <v>47</v>
      </c>
      <c r="AG264" s="3" t="s">
        <v>47</v>
      </c>
      <c r="AI264" s="3" t="s">
        <v>47</v>
      </c>
      <c r="AJ264" s="3" t="s">
        <v>47</v>
      </c>
      <c r="AL264" s="3" t="s">
        <v>52</v>
      </c>
      <c r="AO264" s="3" t="s">
        <v>47</v>
      </c>
      <c r="AU264" s="3">
        <v>1</v>
      </c>
      <c r="AV264" s="3">
        <v>12</v>
      </c>
      <c r="AW264" s="3">
        <v>1</v>
      </c>
      <c r="AX264" s="3">
        <v>12</v>
      </c>
      <c r="AY264" s="3">
        <v>100</v>
      </c>
      <c r="AZ264" s="6" t="str">
        <f t="shared" si="32"/>
        <v>2237.3</v>
      </c>
      <c r="BC264" s="12" t="s">
        <v>9384</v>
      </c>
      <c r="BF264" s="12" t="s">
        <v>1468</v>
      </c>
      <c r="BG264" s="12" t="s">
        <v>7529</v>
      </c>
      <c r="BJ264" s="12">
        <f t="shared" si="33"/>
        <v>0</v>
      </c>
      <c r="BK264" s="12">
        <f t="shared" si="34"/>
        <v>0</v>
      </c>
      <c r="BP264" s="3" t="s">
        <v>54</v>
      </c>
      <c r="BR264" s="3" t="s">
        <v>54</v>
      </c>
      <c r="BX264" s="3" t="s">
        <v>9385</v>
      </c>
      <c r="CQ264" s="3" t="str">
        <f>CONCATENATE(baseURL!$A$1,baseURL!$B$1,baseURL!$C$1,".",C264,".",L264,".pkl&amp;seq=",BC264,"&amp;varMods=Deamidated-N")</f>
        <v>http://proteomics.broadinstitute.org/millscripts/viewfeed.pl?side=xl&amp;cycle=1&amp;fixedMods=iaaC&amp;file=msdataSM/iPRG2012_nd/cpick_in/iPRG2012_nd.2237.3.2.pkl&amp;seq=LVnEVtEFAK&amp;varMods=Deamidated-N</v>
      </c>
    </row>
    <row r="265" spans="1:95" x14ac:dyDescent="0.2">
      <c r="A265" s="3">
        <v>2070</v>
      </c>
      <c r="B265" s="2" t="s">
        <v>9481</v>
      </c>
      <c r="C265" s="2" t="s">
        <v>9482</v>
      </c>
      <c r="D265" s="3">
        <v>9929</v>
      </c>
      <c r="E265" s="3">
        <v>9920</v>
      </c>
      <c r="F265" s="3">
        <v>47215</v>
      </c>
      <c r="G265" s="3">
        <v>12167</v>
      </c>
      <c r="H265" s="3">
        <v>37.097700000000003</v>
      </c>
      <c r="I265" s="30">
        <v>615.78657999999996</v>
      </c>
      <c r="J265" s="30">
        <v>615.78646809999998</v>
      </c>
      <c r="K265" s="30">
        <v>1.1E-4</v>
      </c>
      <c r="L265" s="3">
        <v>2</v>
      </c>
      <c r="M265" s="3">
        <v>2</v>
      </c>
      <c r="N265" s="10">
        <f t="shared" si="28"/>
        <v>1</v>
      </c>
      <c r="O265" s="35">
        <v>2</v>
      </c>
      <c r="P265" s="17"/>
      <c r="Q265" s="40">
        <v>1230.5653600000001</v>
      </c>
      <c r="R265" s="40">
        <v>615.78632000000005</v>
      </c>
      <c r="S265" s="18">
        <f t="shared" si="29"/>
        <v>0.42222438444556104</v>
      </c>
      <c r="T265" s="18">
        <f t="shared" si="30"/>
        <v>0.24050550511261423</v>
      </c>
      <c r="U265" s="18">
        <f t="shared" si="31"/>
        <v>0.61709717739440351</v>
      </c>
      <c r="V265" s="30">
        <v>615.7867</v>
      </c>
      <c r="W265" s="3" t="s">
        <v>47</v>
      </c>
      <c r="X265" s="3" t="s">
        <v>47</v>
      </c>
      <c r="Y265" s="3" t="s">
        <v>47</v>
      </c>
      <c r="Z265" s="3" t="s">
        <v>47</v>
      </c>
      <c r="AA265" s="3" t="s">
        <v>48</v>
      </c>
      <c r="AB265" s="12" t="s">
        <v>47</v>
      </c>
      <c r="AC265" s="3" t="s">
        <v>47</v>
      </c>
      <c r="AD265" s="3" t="s">
        <v>47</v>
      </c>
      <c r="AE265" s="3" t="s">
        <v>47</v>
      </c>
      <c r="AG265" s="3" t="s">
        <v>47</v>
      </c>
      <c r="AI265" s="3" t="s">
        <v>47</v>
      </c>
      <c r="AJ265" s="3" t="s">
        <v>47</v>
      </c>
      <c r="AM265" s="3" t="s">
        <v>47</v>
      </c>
      <c r="AO265" s="3" t="s">
        <v>47</v>
      </c>
      <c r="AU265" s="3">
        <v>0</v>
      </c>
      <c r="AV265" s="3">
        <v>13</v>
      </c>
      <c r="AW265" s="3">
        <v>1</v>
      </c>
      <c r="AX265" s="3">
        <v>13</v>
      </c>
      <c r="AY265" s="3">
        <v>100</v>
      </c>
      <c r="AZ265" s="6" t="str">
        <f t="shared" si="32"/>
        <v>2248.6</v>
      </c>
      <c r="BC265" s="12" t="s">
        <v>9384</v>
      </c>
      <c r="BF265" s="12" t="s">
        <v>1468</v>
      </c>
      <c r="BG265" s="12" t="s">
        <v>7529</v>
      </c>
      <c r="BJ265" s="12">
        <f t="shared" si="33"/>
        <v>0</v>
      </c>
      <c r="BK265" s="12">
        <f t="shared" si="34"/>
        <v>0</v>
      </c>
      <c r="BP265" s="3" t="s">
        <v>54</v>
      </c>
      <c r="BR265" s="3" t="s">
        <v>54</v>
      </c>
      <c r="CQ265" s="3" t="str">
        <f>CONCATENATE(baseURL!$A$1,baseURL!$B$1,baseURL!$C$1,".",C265,".",L265,".pkl&amp;seq=",BC265,"&amp;varMods=Deamidated-N")</f>
        <v>http://proteomics.broadinstitute.org/millscripts/viewfeed.pl?side=xl&amp;cycle=1&amp;fixedMods=iaaC&amp;file=msdataSM/iPRG2012_nd/cpick_in/iPRG2012_nd.2248.6.2.pkl&amp;seq=LVnEVtEFAK&amp;varMods=Deamidated-N</v>
      </c>
    </row>
    <row r="266" spans="1:95" x14ac:dyDescent="0.2">
      <c r="A266" s="3">
        <v>2020</v>
      </c>
      <c r="B266" s="2" t="s">
        <v>9586</v>
      </c>
      <c r="C266" s="2" t="s">
        <v>9580</v>
      </c>
      <c r="D266" s="3">
        <v>10019</v>
      </c>
      <c r="E266" s="3">
        <v>10010</v>
      </c>
      <c r="F266" s="3">
        <v>47445</v>
      </c>
      <c r="G266" s="3">
        <v>12268</v>
      </c>
      <c r="H266" s="3">
        <v>37.368000000000002</v>
      </c>
      <c r="I266" s="30">
        <v>615.78711999999996</v>
      </c>
      <c r="J266" s="30">
        <v>615.78649059999998</v>
      </c>
      <c r="K266" s="30">
        <v>6.3000000000000003E-4</v>
      </c>
      <c r="L266" s="3">
        <v>2</v>
      </c>
      <c r="M266" s="3">
        <v>2</v>
      </c>
      <c r="N266" s="10">
        <f t="shared" si="28"/>
        <v>1</v>
      </c>
      <c r="O266" s="35">
        <v>2</v>
      </c>
      <c r="P266" s="17"/>
      <c r="Q266" s="40">
        <v>1230.5653600000001</v>
      </c>
      <c r="R266" s="40">
        <v>615.78632000000005</v>
      </c>
      <c r="S266" s="18">
        <f t="shared" si="29"/>
        <v>1.2991519524384212</v>
      </c>
      <c r="T266" s="18">
        <f t="shared" si="30"/>
        <v>0.27704415377898339</v>
      </c>
      <c r="U266" s="18">
        <f t="shared" si="31"/>
        <v>0.61709717739440351</v>
      </c>
      <c r="V266" s="30">
        <v>615.7867</v>
      </c>
      <c r="W266" s="3" t="s">
        <v>47</v>
      </c>
      <c r="X266" s="3" t="s">
        <v>47</v>
      </c>
      <c r="Y266" s="3" t="s">
        <v>47</v>
      </c>
      <c r="Z266" s="3" t="s">
        <v>47</v>
      </c>
      <c r="AA266" s="3" t="s">
        <v>48</v>
      </c>
      <c r="AB266" s="12" t="s">
        <v>47</v>
      </c>
      <c r="AC266" s="3" t="s">
        <v>47</v>
      </c>
      <c r="AD266" s="3" t="s">
        <v>47</v>
      </c>
      <c r="AE266" s="3" t="s">
        <v>47</v>
      </c>
      <c r="AG266" s="3" t="s">
        <v>47</v>
      </c>
      <c r="AI266" s="3" t="s">
        <v>47</v>
      </c>
      <c r="AJ266" s="3" t="s">
        <v>47</v>
      </c>
      <c r="AO266" s="3" t="s">
        <v>47</v>
      </c>
      <c r="AU266" s="3">
        <v>0</v>
      </c>
      <c r="AV266" s="3">
        <v>12</v>
      </c>
      <c r="AW266" s="3">
        <v>1</v>
      </c>
      <c r="AX266" s="3">
        <v>12</v>
      </c>
      <c r="AY266" s="3">
        <v>100</v>
      </c>
      <c r="AZ266" s="6" t="str">
        <f t="shared" si="32"/>
        <v>2259.5</v>
      </c>
      <c r="BC266" s="12" t="s">
        <v>9384</v>
      </c>
      <c r="BF266" s="12" t="s">
        <v>1468</v>
      </c>
      <c r="BG266" s="12" t="s">
        <v>7529</v>
      </c>
      <c r="BJ266" s="12">
        <f t="shared" si="33"/>
        <v>0</v>
      </c>
      <c r="BK266" s="12">
        <f t="shared" si="34"/>
        <v>0</v>
      </c>
      <c r="BP266" s="3" t="s">
        <v>54</v>
      </c>
      <c r="BR266" s="3" t="s">
        <v>54</v>
      </c>
      <c r="CQ266" s="3" t="str">
        <f>CONCATENATE(baseURL!$A$1,baseURL!$B$1,baseURL!$C$1,".",C266,".",L266,".pkl&amp;seq=",BC266,"&amp;varMods=Deamidated-N")</f>
        <v>http://proteomics.broadinstitute.org/millscripts/viewfeed.pl?side=xl&amp;cycle=1&amp;fixedMods=iaaC&amp;file=msdataSM/iPRG2012_nd/cpick_in/iPRG2012_nd.2259.5.2.pkl&amp;seq=LVnEVtEFAK&amp;varMods=Deamidated-N</v>
      </c>
    </row>
    <row r="267" spans="1:95" x14ac:dyDescent="0.2">
      <c r="A267" s="3">
        <v>1876</v>
      </c>
      <c r="B267" s="2" t="s">
        <v>9699</v>
      </c>
      <c r="C267" s="2" t="s">
        <v>9687</v>
      </c>
      <c r="D267" s="3">
        <v>10116</v>
      </c>
      <c r="E267" s="3">
        <v>10107</v>
      </c>
      <c r="F267" s="3">
        <v>47678</v>
      </c>
      <c r="G267" s="3">
        <v>12376</v>
      </c>
      <c r="H267" s="3">
        <v>37.639600000000002</v>
      </c>
      <c r="I267" s="30">
        <v>615.78818000000001</v>
      </c>
      <c r="J267" s="30">
        <v>615.7863261</v>
      </c>
      <c r="K267" s="30">
        <v>1.8500000000000001E-3</v>
      </c>
      <c r="L267" s="3">
        <v>2</v>
      </c>
      <c r="M267" s="3">
        <v>2</v>
      </c>
      <c r="N267" s="10">
        <f t="shared" si="28"/>
        <v>1</v>
      </c>
      <c r="O267" s="35">
        <v>2</v>
      </c>
      <c r="P267" s="17"/>
      <c r="Q267" s="40">
        <v>1230.5653600000001</v>
      </c>
      <c r="R267" s="40">
        <v>615.78632000000005</v>
      </c>
      <c r="S267" s="18">
        <f t="shared" si="29"/>
        <v>3.0205282896916446</v>
      </c>
      <c r="T267" s="18">
        <f t="shared" si="30"/>
        <v>9.9060335580253376E-3</v>
      </c>
      <c r="U267" s="18">
        <f t="shared" si="31"/>
        <v>-0.35726678698056752</v>
      </c>
      <c r="V267" s="30">
        <v>615.78610000000003</v>
      </c>
      <c r="W267" s="3" t="s">
        <v>47</v>
      </c>
      <c r="X267" s="3" t="s">
        <v>47</v>
      </c>
      <c r="Z267" s="3" t="s">
        <v>47</v>
      </c>
      <c r="AC267" s="3" t="s">
        <v>47</v>
      </c>
      <c r="AD267" s="3" t="s">
        <v>47</v>
      </c>
      <c r="AE267" s="3" t="s">
        <v>47</v>
      </c>
      <c r="AG267" s="3" t="s">
        <v>48</v>
      </c>
      <c r="AI267" s="3" t="s">
        <v>47</v>
      </c>
      <c r="AK267" s="3" t="s">
        <v>52</v>
      </c>
      <c r="AL267" s="3" t="s">
        <v>52</v>
      </c>
      <c r="AO267" s="3" t="s">
        <v>48</v>
      </c>
      <c r="AU267" s="3">
        <v>0</v>
      </c>
      <c r="AV267" s="3">
        <v>7</v>
      </c>
      <c r="AW267" s="3">
        <v>1</v>
      </c>
      <c r="AX267" s="3">
        <v>7</v>
      </c>
      <c r="AY267" s="3">
        <v>100</v>
      </c>
      <c r="AZ267" s="6" t="str">
        <f t="shared" si="32"/>
        <v>2270.7</v>
      </c>
      <c r="BC267" s="12" t="s">
        <v>9384</v>
      </c>
      <c r="BF267" s="12" t="s">
        <v>1468</v>
      </c>
      <c r="BG267" s="12" t="s">
        <v>7529</v>
      </c>
      <c r="BJ267" s="12">
        <f t="shared" si="33"/>
        <v>0</v>
      </c>
      <c r="BK267" s="12">
        <f t="shared" si="34"/>
        <v>0</v>
      </c>
      <c r="BP267" s="3" t="s">
        <v>54</v>
      </c>
      <c r="BR267" s="3" t="s">
        <v>54</v>
      </c>
      <c r="CQ267" s="3" t="str">
        <f>CONCATENATE(baseURL!$A$1,baseURL!$B$1,baseURL!$C$1,".",C267,".",L267,".pkl&amp;seq=",BC267,"&amp;varMods=Deamidated-N")</f>
        <v>http://proteomics.broadinstitute.org/millscripts/viewfeed.pl?side=xl&amp;cycle=1&amp;fixedMods=iaaC&amp;file=msdataSM/iPRG2012_nd/cpick_in/iPRG2012_nd.2270.7.2.pkl&amp;seq=LVnEVtEFAK&amp;varMods=Deamidated-N</v>
      </c>
    </row>
    <row r="268" spans="1:95" x14ac:dyDescent="0.2">
      <c r="A268" s="3">
        <v>1807</v>
      </c>
      <c r="B268" s="2" t="s">
        <v>9530</v>
      </c>
      <c r="C268" s="2" t="s">
        <v>9516</v>
      </c>
      <c r="D268" s="3">
        <v>9966</v>
      </c>
      <c r="E268" s="3">
        <v>9957</v>
      </c>
      <c r="F268" s="3">
        <v>47296</v>
      </c>
      <c r="G268" s="3">
        <v>12208</v>
      </c>
      <c r="H268" s="3">
        <v>37.193800000000003</v>
      </c>
      <c r="I268" s="30">
        <v>626.77768000000003</v>
      </c>
      <c r="J268" s="30">
        <v>626.77688039999998</v>
      </c>
      <c r="K268" s="30">
        <v>8.0000000000000004E-4</v>
      </c>
      <c r="L268" s="3">
        <v>2</v>
      </c>
      <c r="M268" s="3">
        <v>2</v>
      </c>
      <c r="N268" s="10">
        <f t="shared" si="28"/>
        <v>1</v>
      </c>
      <c r="O268" s="35">
        <v>2</v>
      </c>
      <c r="P268" s="17"/>
      <c r="Q268" s="40">
        <v>1252.5473099999999</v>
      </c>
      <c r="R268" s="40">
        <v>626.77728999999999</v>
      </c>
      <c r="S268" s="18">
        <f t="shared" si="29"/>
        <v>0.62223058534639342</v>
      </c>
      <c r="T268" s="18">
        <f t="shared" si="30"/>
        <v>-0.65350166087188377</v>
      </c>
      <c r="U268" s="18">
        <f t="shared" si="31"/>
        <v>-0.94132319310471846</v>
      </c>
      <c r="V268" s="30">
        <v>626.77670000000001</v>
      </c>
      <c r="W268" s="3" t="s">
        <v>47</v>
      </c>
      <c r="Z268" s="3" t="s">
        <v>52</v>
      </c>
      <c r="AB268" s="12" t="s">
        <v>52</v>
      </c>
      <c r="AD268" s="3" t="s">
        <v>47</v>
      </c>
      <c r="AE268" s="3" t="s">
        <v>47</v>
      </c>
      <c r="AK268" s="3" t="s">
        <v>52</v>
      </c>
      <c r="AL268" s="3" t="s">
        <v>52</v>
      </c>
      <c r="AO268" s="3" t="s">
        <v>47</v>
      </c>
      <c r="AU268" s="3">
        <v>0</v>
      </c>
      <c r="AV268" s="3">
        <v>4</v>
      </c>
      <c r="AW268" s="3">
        <v>2</v>
      </c>
      <c r="AX268" s="3">
        <v>3</v>
      </c>
      <c r="AY268" s="3">
        <v>75</v>
      </c>
      <c r="AZ268" s="6" t="str">
        <f t="shared" si="32"/>
        <v>2252.3</v>
      </c>
      <c r="BC268" s="12" t="s">
        <v>9531</v>
      </c>
      <c r="BF268" s="12" t="s">
        <v>1468</v>
      </c>
      <c r="BG268" s="12" t="s">
        <v>7529</v>
      </c>
      <c r="BJ268" s="12">
        <f t="shared" si="33"/>
        <v>0</v>
      </c>
      <c r="BK268" s="12">
        <f t="shared" si="34"/>
        <v>0</v>
      </c>
      <c r="BM268" s="3" t="s">
        <v>162</v>
      </c>
      <c r="BP268" s="3" t="s">
        <v>54</v>
      </c>
      <c r="BR268" s="3" t="s">
        <v>162</v>
      </c>
      <c r="CA268" s="3" t="s">
        <v>9532</v>
      </c>
      <c r="CQ268" s="3" t="str">
        <f>CONCATENATE(baseURL!$A$1,baseURL!$B$1,baseURL!$C$1,".",C268,".",L268,".pkl&amp;seq=",BC268,"&amp;varMods=Sodiated-E+Deamidated-N")</f>
        <v>http://proteomics.broadinstitute.org/millscripts/viewfeed.pl?side=xl&amp;cycle=1&amp;fixedMods=iaaC&amp;file=msdataSM/iPRG2012_nd/cpick_in/iPRG2012_nd.2252.3.2.pkl&amp;seq=LVnEVteFAK&amp;varMods=Sodiated-E+Deamidated-N</v>
      </c>
    </row>
    <row r="269" spans="1:95" x14ac:dyDescent="0.2">
      <c r="A269" s="3">
        <v>2621</v>
      </c>
      <c r="B269" s="2" t="s">
        <v>9599</v>
      </c>
      <c r="C269" s="2" t="s">
        <v>9600</v>
      </c>
      <c r="D269" s="3">
        <v>10032</v>
      </c>
      <c r="E269" s="3">
        <v>10023</v>
      </c>
      <c r="F269" s="3">
        <v>47488</v>
      </c>
      <c r="G269" s="3">
        <v>12283</v>
      </c>
      <c r="H269" s="3">
        <v>37.4161</v>
      </c>
      <c r="I269" s="30">
        <v>598.81892000000005</v>
      </c>
      <c r="J269" s="30">
        <v>598.81916980000005</v>
      </c>
      <c r="K269" s="30">
        <v>-2.5000000000000001E-4</v>
      </c>
      <c r="L269" s="3">
        <v>2</v>
      </c>
      <c r="M269" s="3">
        <v>2</v>
      </c>
      <c r="N269" s="10">
        <f t="shared" si="28"/>
        <v>1</v>
      </c>
      <c r="O269" s="35">
        <v>2</v>
      </c>
      <c r="P269" s="17"/>
      <c r="Q269" s="40">
        <v>1196.6310000000001</v>
      </c>
      <c r="R269" s="40">
        <v>598.81913999999995</v>
      </c>
      <c r="S269" s="18">
        <f t="shared" si="29"/>
        <v>-0.36738972621900623</v>
      </c>
      <c r="T269" s="18">
        <f t="shared" si="30"/>
        <v>4.9764608570563015E-2</v>
      </c>
      <c r="U269" s="18">
        <f t="shared" si="31"/>
        <v>0.10019719823232144</v>
      </c>
      <c r="V269" s="30">
        <v>598.81920000000002</v>
      </c>
      <c r="W269" s="3" t="s">
        <v>47</v>
      </c>
      <c r="Z269" s="3" t="s">
        <v>47</v>
      </c>
      <c r="AA269" s="3" t="s">
        <v>47</v>
      </c>
      <c r="AB269" s="12" t="s">
        <v>47</v>
      </c>
      <c r="AC269" s="3" t="s">
        <v>47</v>
      </c>
      <c r="AD269" s="3" t="s">
        <v>47</v>
      </c>
      <c r="AE269" s="3" t="s">
        <v>47</v>
      </c>
      <c r="AF269" s="3" t="s">
        <v>47</v>
      </c>
      <c r="AG269" s="3" t="s">
        <v>47</v>
      </c>
      <c r="AH269" s="3" t="s">
        <v>47</v>
      </c>
      <c r="AI269" s="3" t="s">
        <v>47</v>
      </c>
      <c r="AJ269" s="3" t="s">
        <v>47</v>
      </c>
      <c r="AK269" s="3" t="s">
        <v>47</v>
      </c>
      <c r="AL269" s="3" t="s">
        <v>47</v>
      </c>
      <c r="AO269" s="3" t="s">
        <v>52</v>
      </c>
      <c r="AU269" s="3">
        <v>0</v>
      </c>
      <c r="AV269" s="3">
        <v>14</v>
      </c>
      <c r="AW269" s="3">
        <v>1</v>
      </c>
      <c r="AX269" s="3">
        <v>14</v>
      </c>
      <c r="AY269" s="3">
        <v>100</v>
      </c>
      <c r="AZ269" s="6" t="str">
        <f t="shared" si="32"/>
        <v>2261.6</v>
      </c>
      <c r="BC269" s="12" t="s">
        <v>9601</v>
      </c>
      <c r="BG269" s="12" t="s">
        <v>9601</v>
      </c>
      <c r="BJ269" s="12">
        <f t="shared" si="33"/>
        <v>0</v>
      </c>
      <c r="BK269" s="12">
        <f t="shared" si="34"/>
        <v>0</v>
      </c>
      <c r="CQ269" s="3" t="str">
        <f>CONCATENATE(baseURL!$A$1,baseURL!$B$1,baseURL!$C$1,".",C269,".",L269,".pkl&amp;seq=",BC269)</f>
        <v>http://proteomics.broadinstitute.org/millscripts/viewfeed.pl?side=xl&amp;cycle=1&amp;fixedMods=iaaC&amp;file=msdataSM/iPRG2012_nd/cpick_in/iPRG2012_nd.2261.6.2.pkl&amp;seq=LVQAFQFTDK</v>
      </c>
    </row>
    <row r="270" spans="1:95" x14ac:dyDescent="0.2">
      <c r="A270" s="3">
        <v>4835</v>
      </c>
      <c r="B270" s="2" t="s">
        <v>9713</v>
      </c>
      <c r="C270" s="2" t="s">
        <v>9714</v>
      </c>
      <c r="D270" s="3">
        <v>10133</v>
      </c>
      <c r="E270" s="3">
        <v>10124</v>
      </c>
      <c r="F270" s="3">
        <v>47719</v>
      </c>
      <c r="G270" s="3">
        <v>12395</v>
      </c>
      <c r="H270" s="3">
        <v>37.688899999999997</v>
      </c>
      <c r="I270" s="30">
        <v>598.82045000000005</v>
      </c>
      <c r="J270" s="30">
        <v>598.81938330000003</v>
      </c>
      <c r="K270" s="30">
        <v>1.07E-3</v>
      </c>
      <c r="L270" s="3">
        <v>2</v>
      </c>
      <c r="M270" s="3">
        <v>2</v>
      </c>
      <c r="N270" s="10">
        <f t="shared" si="28"/>
        <v>1</v>
      </c>
      <c r="O270" s="35">
        <v>2</v>
      </c>
      <c r="P270" s="17"/>
      <c r="Q270" s="40">
        <v>1196.6310000000001</v>
      </c>
      <c r="R270" s="40">
        <v>598.81913999999995</v>
      </c>
      <c r="S270" s="18">
        <f t="shared" si="29"/>
        <v>2.1876388254777113</v>
      </c>
      <c r="T270" s="18">
        <f t="shared" si="30"/>
        <v>0.40629963845046146</v>
      </c>
      <c r="U270" s="18">
        <f t="shared" si="31"/>
        <v>0.10019719823232144</v>
      </c>
      <c r="V270" s="30">
        <v>598.81920000000002</v>
      </c>
      <c r="W270" s="3" t="s">
        <v>47</v>
      </c>
      <c r="X270" s="3" t="s">
        <v>47</v>
      </c>
      <c r="Y270" s="3" t="s">
        <v>47</v>
      </c>
      <c r="Z270" s="3" t="s">
        <v>47</v>
      </c>
      <c r="AA270" s="3" t="s">
        <v>48</v>
      </c>
      <c r="AB270" s="12" t="s">
        <v>47</v>
      </c>
      <c r="AC270" s="3" t="s">
        <v>47</v>
      </c>
      <c r="AD270" s="3" t="s">
        <v>47</v>
      </c>
      <c r="AE270" s="3" t="s">
        <v>47</v>
      </c>
      <c r="AF270" s="3" t="s">
        <v>47</v>
      </c>
      <c r="AG270" s="3" t="s">
        <v>47</v>
      </c>
      <c r="AH270" s="3" t="s">
        <v>47</v>
      </c>
      <c r="AI270" s="3" t="s">
        <v>47</v>
      </c>
      <c r="AJ270" s="3" t="s">
        <v>47</v>
      </c>
      <c r="AK270" s="3" t="s">
        <v>47</v>
      </c>
      <c r="AL270" s="3" t="s">
        <v>47</v>
      </c>
      <c r="AM270" s="3" t="s">
        <v>47</v>
      </c>
      <c r="AN270" s="3" t="s">
        <v>47</v>
      </c>
      <c r="AU270" s="3">
        <v>0</v>
      </c>
      <c r="AV270" s="3">
        <v>17</v>
      </c>
      <c r="AW270" s="3">
        <v>1</v>
      </c>
      <c r="AX270" s="3">
        <v>17</v>
      </c>
      <c r="AY270" s="3">
        <v>100</v>
      </c>
      <c r="AZ270" s="6" t="str">
        <f t="shared" si="32"/>
        <v>2272.6</v>
      </c>
      <c r="BC270" s="12" t="s">
        <v>9601</v>
      </c>
      <c r="BG270" s="12" t="s">
        <v>9601</v>
      </c>
      <c r="BJ270" s="12">
        <f t="shared" si="33"/>
        <v>0</v>
      </c>
      <c r="BK270" s="12">
        <f t="shared" si="34"/>
        <v>0</v>
      </c>
      <c r="CQ270" s="3" t="str">
        <f>CONCATENATE(baseURL!$A$1,baseURL!$B$1,baseURL!$C$1,".",C270,".",L270,".pkl&amp;seq=",BC270)</f>
        <v>http://proteomics.broadinstitute.org/millscripts/viewfeed.pl?side=xl&amp;cycle=1&amp;fixedMods=iaaC&amp;file=msdataSM/iPRG2012_nd/cpick_in/iPRG2012_nd.2272.6.2.pkl&amp;seq=LVQAFQFTDK</v>
      </c>
    </row>
    <row r="271" spans="1:95" x14ac:dyDescent="0.2">
      <c r="A271" s="3">
        <v>3232</v>
      </c>
      <c r="B271" s="2" t="s">
        <v>9816</v>
      </c>
      <c r="C271" s="2" t="s">
        <v>9817</v>
      </c>
      <c r="D271" s="3">
        <v>10222</v>
      </c>
      <c r="E271" s="3">
        <v>10213</v>
      </c>
      <c r="F271" s="3">
        <v>47949</v>
      </c>
      <c r="G271" s="3">
        <v>12495</v>
      </c>
      <c r="H271" s="3">
        <v>37.949800000000003</v>
      </c>
      <c r="I271" s="30">
        <v>598.82069000000001</v>
      </c>
      <c r="J271" s="30">
        <v>598.81953720000001</v>
      </c>
      <c r="K271" s="30">
        <v>1.15E-3</v>
      </c>
      <c r="L271" s="3">
        <v>0</v>
      </c>
      <c r="M271" s="3">
        <v>2</v>
      </c>
      <c r="N271" s="10">
        <f t="shared" si="28"/>
        <v>1</v>
      </c>
      <c r="O271" s="35">
        <v>2</v>
      </c>
      <c r="P271" s="17"/>
      <c r="Q271" s="40">
        <v>1196.6310000000001</v>
      </c>
      <c r="R271" s="40">
        <v>598.81913999999995</v>
      </c>
      <c r="S271" s="18">
        <f t="shared" si="29"/>
        <v>2.5884276178374419</v>
      </c>
      <c r="T271" s="18">
        <f t="shared" si="30"/>
        <v>0.66330545156893739</v>
      </c>
      <c r="U271" s="18">
        <f t="shared" si="31"/>
        <v>0.76817851895844025</v>
      </c>
      <c r="V271" s="30">
        <v>598.81960000000004</v>
      </c>
      <c r="W271" s="3" t="s">
        <v>47</v>
      </c>
      <c r="X271" s="3" t="s">
        <v>47</v>
      </c>
      <c r="Y271" s="3" t="s">
        <v>47</v>
      </c>
      <c r="Z271" s="3" t="s">
        <v>47</v>
      </c>
      <c r="AA271" s="3" t="s">
        <v>47</v>
      </c>
      <c r="AB271" s="12" t="s">
        <v>48</v>
      </c>
      <c r="AC271" s="3" t="s">
        <v>52</v>
      </c>
      <c r="AE271" s="3" t="s">
        <v>52</v>
      </c>
      <c r="AF271" s="3" t="s">
        <v>47</v>
      </c>
      <c r="AG271" s="3" t="s">
        <v>48</v>
      </c>
      <c r="AK271" s="3" t="s">
        <v>52</v>
      </c>
      <c r="AL271" s="3" t="s">
        <v>52</v>
      </c>
      <c r="AU271" s="3">
        <v>0</v>
      </c>
      <c r="AV271" s="3">
        <v>6</v>
      </c>
      <c r="AW271" s="3">
        <v>1</v>
      </c>
      <c r="AX271" s="3">
        <v>6</v>
      </c>
      <c r="AY271" s="3">
        <v>100</v>
      </c>
      <c r="AZ271" s="6" t="str">
        <f t="shared" si="32"/>
        <v>2283.5</v>
      </c>
      <c r="BC271" s="12" t="s">
        <v>9601</v>
      </c>
      <c r="BG271" s="12" t="s">
        <v>9601</v>
      </c>
      <c r="BJ271" s="12">
        <f t="shared" si="33"/>
        <v>0</v>
      </c>
      <c r="BK271" s="12">
        <f t="shared" si="34"/>
        <v>0</v>
      </c>
      <c r="CQ271" s="3" t="str">
        <f>CONCATENATE(baseURL!$A$1,baseURL!$B$1,baseURL!$C$1,".",C271,".",L271,".pkl&amp;seq=",BC271)</f>
        <v>http://proteomics.broadinstitute.org/millscripts/viewfeed.pl?side=xl&amp;cycle=1&amp;fixedMods=iaaC&amp;file=msdataSM/iPRG2012_nd/cpick_in/iPRG2012_nd.2283.5.0.pkl&amp;seq=LVQAFQFTDK</v>
      </c>
    </row>
    <row r="272" spans="1:95" x14ac:dyDescent="0.2">
      <c r="A272" s="3">
        <v>3878</v>
      </c>
      <c r="B272" s="2" t="s">
        <v>10175</v>
      </c>
      <c r="C272" s="2" t="s">
        <v>10146</v>
      </c>
      <c r="D272" s="3">
        <v>10527</v>
      </c>
      <c r="E272" s="3">
        <v>10518</v>
      </c>
      <c r="F272" s="3">
        <v>48749</v>
      </c>
      <c r="G272" s="3">
        <v>12838</v>
      </c>
      <c r="H272" s="3">
        <v>38.876899999999999</v>
      </c>
      <c r="I272" s="30">
        <v>599.31208000000004</v>
      </c>
      <c r="J272" s="30">
        <v>599.31139710000002</v>
      </c>
      <c r="K272" s="30">
        <v>6.8000000000000005E-4</v>
      </c>
      <c r="L272" s="3">
        <v>2</v>
      </c>
      <c r="M272" s="3">
        <v>2</v>
      </c>
      <c r="N272" s="10">
        <f t="shared" si="28"/>
        <v>1</v>
      </c>
      <c r="O272" s="35">
        <v>2</v>
      </c>
      <c r="P272" s="17"/>
      <c r="Q272" s="40">
        <v>1197.61502</v>
      </c>
      <c r="R272" s="40">
        <v>599.31115</v>
      </c>
      <c r="S272" s="18">
        <f t="shared" si="29"/>
        <v>1.5517815746284702</v>
      </c>
      <c r="T272" s="18">
        <f t="shared" si="30"/>
        <v>0.41230669581927093</v>
      </c>
      <c r="U272" s="18">
        <f t="shared" si="31"/>
        <v>8.3429116891032273E-2</v>
      </c>
      <c r="V272" s="30">
        <v>599.31119999999999</v>
      </c>
      <c r="W272" s="3" t="s">
        <v>47</v>
      </c>
      <c r="X272" s="3" t="s">
        <v>47</v>
      </c>
      <c r="Y272" s="3" t="s">
        <v>47</v>
      </c>
      <c r="Z272" s="3" t="s">
        <v>47</v>
      </c>
      <c r="AA272" s="3" t="s">
        <v>48</v>
      </c>
      <c r="AB272" s="12" t="s">
        <v>47</v>
      </c>
      <c r="AC272" s="3" t="s">
        <v>47</v>
      </c>
      <c r="AD272" s="3" t="s">
        <v>47</v>
      </c>
      <c r="AE272" s="3" t="s">
        <v>47</v>
      </c>
      <c r="AF272" s="3" t="s">
        <v>52</v>
      </c>
      <c r="AG272" s="3" t="s">
        <v>47</v>
      </c>
      <c r="AH272" s="3" t="s">
        <v>47</v>
      </c>
      <c r="AJ272" s="3" t="s">
        <v>47</v>
      </c>
      <c r="AL272" s="3" t="s">
        <v>52</v>
      </c>
      <c r="AM272" s="3" t="s">
        <v>47</v>
      </c>
      <c r="AO272" s="3" t="s">
        <v>47</v>
      </c>
      <c r="AU272" s="3">
        <v>0</v>
      </c>
      <c r="AV272" s="3">
        <v>13</v>
      </c>
      <c r="AW272" s="3">
        <v>2</v>
      </c>
      <c r="AX272" s="3">
        <v>11</v>
      </c>
      <c r="AY272" s="3">
        <v>84.62</v>
      </c>
      <c r="AZ272" s="6" t="str">
        <f t="shared" si="32"/>
        <v>2321.7</v>
      </c>
      <c r="BC272" s="12" t="s">
        <v>10176</v>
      </c>
      <c r="BG272" s="12" t="s">
        <v>9601</v>
      </c>
      <c r="BJ272" s="12">
        <f t="shared" si="33"/>
        <v>0</v>
      </c>
      <c r="BK272" s="12">
        <f t="shared" si="34"/>
        <v>0</v>
      </c>
      <c r="BO272" s="3" t="s">
        <v>54</v>
      </c>
      <c r="BP272" s="3" t="s">
        <v>54</v>
      </c>
      <c r="BR272" s="3" t="s">
        <v>54</v>
      </c>
      <c r="BX272" s="3" t="s">
        <v>10177</v>
      </c>
      <c r="CF272" s="3" t="s">
        <v>10177</v>
      </c>
      <c r="CQ272" s="3" t="str">
        <f>CONCATENATE(baseURL!$A$1,baseURL!$B$1,baseURL!$C$1,".",C272,".",L272,".pkl&amp;seq=",BC272,"&amp;varMods=Deamidated-Q+Deamidated-N")</f>
        <v>http://proteomics.broadinstitute.org/millscripts/viewfeed.pl?side=xl&amp;cycle=1&amp;fixedMods=iaaC&amp;file=msdataSM/iPRG2012_nd/cpick_in/iPRG2012_nd.2321.7.2.pkl&amp;seq=LVQAFqFTDK&amp;varMods=Deamidated-Q+Deamidated-N</v>
      </c>
    </row>
    <row r="273" spans="1:95" x14ac:dyDescent="0.2">
      <c r="A273" s="3">
        <v>1930</v>
      </c>
      <c r="B273" s="2" t="s">
        <v>10285</v>
      </c>
      <c r="C273" s="2" t="s">
        <v>10286</v>
      </c>
      <c r="D273" s="3">
        <v>10662</v>
      </c>
      <c r="E273" s="3">
        <v>10653</v>
      </c>
      <c r="F273" s="3">
        <v>48977</v>
      </c>
      <c r="G273" s="3">
        <v>12984</v>
      </c>
      <c r="H273" s="3">
        <v>39.145499999999998</v>
      </c>
      <c r="I273" s="30">
        <v>599.31173000000001</v>
      </c>
      <c r="J273" s="30">
        <v>599.31218850000005</v>
      </c>
      <c r="K273" s="30">
        <v>-4.6000000000000001E-4</v>
      </c>
      <c r="L273" s="3">
        <v>4</v>
      </c>
      <c r="M273" s="3">
        <v>2</v>
      </c>
      <c r="N273" s="10">
        <f t="shared" si="28"/>
        <v>-1</v>
      </c>
      <c r="O273" s="35">
        <v>2</v>
      </c>
      <c r="P273" s="11"/>
      <c r="Q273" s="42">
        <v>1197.61502</v>
      </c>
      <c r="R273" s="42">
        <v>599.31115</v>
      </c>
      <c r="S273" s="18">
        <f t="shared" si="29"/>
        <v>0.96777775620154849</v>
      </c>
      <c r="T273" s="18">
        <f t="shared" si="30"/>
        <v>1.7328227583446099</v>
      </c>
      <c r="U273" s="18">
        <f t="shared" si="31"/>
        <v>1.7520114550910693</v>
      </c>
      <c r="V273" s="30">
        <v>599.31219999999996</v>
      </c>
      <c r="W273" s="3" t="s">
        <v>48</v>
      </c>
      <c r="X273" s="3" t="s">
        <v>47</v>
      </c>
      <c r="Y273" s="3" t="s">
        <v>47</v>
      </c>
      <c r="Z273" s="3" t="s">
        <v>47</v>
      </c>
      <c r="AA273" s="3" t="s">
        <v>47</v>
      </c>
      <c r="AB273" s="12" t="s">
        <v>52</v>
      </c>
      <c r="AC273" s="3" t="s">
        <v>47</v>
      </c>
      <c r="AD273" s="3" t="s">
        <v>52</v>
      </c>
      <c r="AE273" s="3" t="s">
        <v>48</v>
      </c>
      <c r="AG273" s="3" t="s">
        <v>52</v>
      </c>
      <c r="AO273" s="3" t="s">
        <v>48</v>
      </c>
      <c r="AU273" s="3">
        <v>0</v>
      </c>
      <c r="AV273" s="3">
        <v>5</v>
      </c>
      <c r="AW273" s="3">
        <v>1</v>
      </c>
      <c r="AX273" s="3">
        <v>5</v>
      </c>
      <c r="AY273" s="3">
        <v>100</v>
      </c>
      <c r="AZ273" s="6" t="str">
        <f t="shared" si="32"/>
        <v>2332.4</v>
      </c>
      <c r="BC273" s="12" t="s">
        <v>10176</v>
      </c>
      <c r="BG273" s="12" t="s">
        <v>9601</v>
      </c>
      <c r="BJ273" s="12">
        <f t="shared" si="33"/>
        <v>0</v>
      </c>
      <c r="BK273" s="12">
        <f t="shared" si="34"/>
        <v>0</v>
      </c>
      <c r="BO273" s="3" t="s">
        <v>54</v>
      </c>
      <c r="BR273" s="3" t="s">
        <v>54</v>
      </c>
      <c r="CQ273" s="3" t="str">
        <f>CONCATENATE(baseURL!$A$1,baseURL!$B$1,baseURL!$C$1,".",C273,".",L273,".pkl&amp;seq=",BC273,"&amp;varMods=Deamidated-Q")</f>
        <v>http://proteomics.broadinstitute.org/millscripts/viewfeed.pl?side=xl&amp;cycle=1&amp;fixedMods=iaaC&amp;file=msdataSM/iPRG2012_nd/cpick_in/iPRG2012_nd.2332.4.4.pkl&amp;seq=LVQAFqFTDK&amp;varMods=Deamidated-Q</v>
      </c>
    </row>
    <row r="274" spans="1:95" x14ac:dyDescent="0.2">
      <c r="A274" s="3">
        <v>2039</v>
      </c>
      <c r="B274" s="2" t="s">
        <v>10361</v>
      </c>
      <c r="C274" s="2" t="s">
        <v>10362</v>
      </c>
      <c r="D274" s="3">
        <v>10736</v>
      </c>
      <c r="E274" s="3">
        <v>10727</v>
      </c>
      <c r="F274" s="3">
        <v>49208</v>
      </c>
      <c r="G274" s="3">
        <v>13069</v>
      </c>
      <c r="H274" s="3">
        <v>39.407699999999998</v>
      </c>
      <c r="I274" s="30">
        <v>599.31281999999999</v>
      </c>
      <c r="J274" s="30">
        <v>599.31080310000004</v>
      </c>
      <c r="K274" s="30">
        <v>2.0200000000000001E-3</v>
      </c>
      <c r="L274" s="3">
        <v>2</v>
      </c>
      <c r="M274" s="3">
        <v>2</v>
      </c>
      <c r="N274" s="10">
        <f t="shared" si="28"/>
        <v>1</v>
      </c>
      <c r="O274" s="35">
        <v>2</v>
      </c>
      <c r="P274" s="17"/>
      <c r="Q274" s="40">
        <v>1197.61502</v>
      </c>
      <c r="R274" s="40">
        <v>599.31115</v>
      </c>
      <c r="S274" s="18">
        <f t="shared" si="29"/>
        <v>2.7865325048433829</v>
      </c>
      <c r="T274" s="18">
        <f t="shared" si="30"/>
        <v>-0.57883121305865182</v>
      </c>
      <c r="U274" s="18">
        <f t="shared" si="31"/>
        <v>-0.75086205220898627</v>
      </c>
      <c r="V274" s="30">
        <v>599.3107</v>
      </c>
      <c r="W274" s="3" t="s">
        <v>47</v>
      </c>
      <c r="X274" s="3" t="s">
        <v>47</v>
      </c>
      <c r="Y274" s="3" t="s">
        <v>47</v>
      </c>
      <c r="Z274" s="3" t="s">
        <v>47</v>
      </c>
      <c r="AA274" s="3" t="s">
        <v>48</v>
      </c>
      <c r="AB274" s="12" t="s">
        <v>47</v>
      </c>
      <c r="AC274" s="3" t="s">
        <v>47</v>
      </c>
      <c r="AD274" s="3" t="s">
        <v>47</v>
      </c>
      <c r="AE274" s="3" t="s">
        <v>47</v>
      </c>
      <c r="AG274" s="3" t="s">
        <v>47</v>
      </c>
      <c r="AH274" s="3" t="s">
        <v>65</v>
      </c>
      <c r="AI274" s="3" t="s">
        <v>52</v>
      </c>
      <c r="AJ274" s="3" t="s">
        <v>65</v>
      </c>
      <c r="AK274" s="3" t="s">
        <v>52</v>
      </c>
      <c r="AL274" s="3" t="s">
        <v>52</v>
      </c>
      <c r="AM274" s="3" t="s">
        <v>47</v>
      </c>
      <c r="AO274" s="3" t="s">
        <v>47</v>
      </c>
      <c r="AQ274" s="3" t="s">
        <v>47</v>
      </c>
      <c r="AU274" s="3">
        <v>2</v>
      </c>
      <c r="AV274" s="3">
        <v>12</v>
      </c>
      <c r="AW274" s="3">
        <v>1</v>
      </c>
      <c r="AX274" s="3">
        <v>12</v>
      </c>
      <c r="AY274" s="3">
        <v>100</v>
      </c>
      <c r="AZ274" s="6" t="str">
        <f t="shared" si="32"/>
        <v>2343.4</v>
      </c>
      <c r="BC274" s="12" t="s">
        <v>10363</v>
      </c>
      <c r="BG274" s="12" t="s">
        <v>9601</v>
      </c>
      <c r="BJ274" s="12">
        <f t="shared" si="33"/>
        <v>0</v>
      </c>
      <c r="BK274" s="12">
        <f t="shared" si="34"/>
        <v>0</v>
      </c>
      <c r="BO274" s="3" t="s">
        <v>54</v>
      </c>
      <c r="BP274" s="3" t="s">
        <v>54</v>
      </c>
      <c r="BR274" s="3" t="s">
        <v>54</v>
      </c>
      <c r="CD274" s="3" t="s">
        <v>20266</v>
      </c>
      <c r="CF274" s="3" t="s">
        <v>10364</v>
      </c>
      <c r="CQ274" s="3" t="str">
        <f>CONCATENATE(baseURL!$A$1,baseURL!$B$1,baseURL!$C$1,".",C274,".",L274,".pkl&amp;seq=",BC274,"&amp;varMods=Deamidated-Q+Deamidated-N")</f>
        <v>http://proteomics.broadinstitute.org/millscripts/viewfeed.pl?side=xl&amp;cycle=1&amp;fixedMods=iaaC&amp;file=msdataSM/iPRG2012_nd/cpick_in/iPRG2012_nd.2343.4.2.pkl&amp;seq=LVqAFQFTDK&amp;varMods=Deamidated-Q+Deamidated-N</v>
      </c>
    </row>
    <row r="275" spans="1:95" x14ac:dyDescent="0.2">
      <c r="A275" s="3">
        <v>2019</v>
      </c>
      <c r="B275" s="2" t="s">
        <v>10475</v>
      </c>
      <c r="C275" s="2" t="s">
        <v>10476</v>
      </c>
      <c r="D275" s="3">
        <v>10867</v>
      </c>
      <c r="E275" s="3">
        <v>10858</v>
      </c>
      <c r="F275" s="3">
        <v>49437</v>
      </c>
      <c r="G275" s="3">
        <v>13211</v>
      </c>
      <c r="H275" s="3">
        <v>39.6736</v>
      </c>
      <c r="I275" s="30">
        <v>599.31096000000002</v>
      </c>
      <c r="J275" s="30">
        <v>599.310878</v>
      </c>
      <c r="K275" s="30">
        <v>8.0000000000000007E-5</v>
      </c>
      <c r="L275" s="3">
        <v>2</v>
      </c>
      <c r="M275" s="3">
        <v>2</v>
      </c>
      <c r="N275" s="10">
        <f t="shared" si="28"/>
        <v>1</v>
      </c>
      <c r="O275" s="35">
        <v>2</v>
      </c>
      <c r="P275" s="17"/>
      <c r="Q275" s="40">
        <v>1197.61502</v>
      </c>
      <c r="R275" s="40">
        <v>599.31115</v>
      </c>
      <c r="S275" s="18">
        <f t="shared" si="29"/>
        <v>-0.31703064422386179</v>
      </c>
      <c r="T275" s="18">
        <f t="shared" si="30"/>
        <v>-0.45385439599344524</v>
      </c>
      <c r="U275" s="18">
        <f t="shared" si="31"/>
        <v>-0.75086205220898627</v>
      </c>
      <c r="V275" s="30">
        <v>599.3107</v>
      </c>
      <c r="W275" s="3" t="s">
        <v>47</v>
      </c>
      <c r="X275" s="3" t="s">
        <v>47</v>
      </c>
      <c r="Y275" s="3" t="s">
        <v>47</v>
      </c>
      <c r="Z275" s="3" t="s">
        <v>47</v>
      </c>
      <c r="AA275" s="3" t="s">
        <v>47</v>
      </c>
      <c r="AB275" s="12" t="s">
        <v>47</v>
      </c>
      <c r="AC275" s="3" t="s">
        <v>47</v>
      </c>
      <c r="AD275" s="3" t="s">
        <v>47</v>
      </c>
      <c r="AE275" s="3" t="s">
        <v>47</v>
      </c>
      <c r="AG275" s="3" t="s">
        <v>47</v>
      </c>
      <c r="AH275" s="3" t="s">
        <v>52</v>
      </c>
      <c r="AI275" s="3" t="s">
        <v>52</v>
      </c>
      <c r="AJ275" s="3" t="s">
        <v>47</v>
      </c>
      <c r="AK275" s="3" t="s">
        <v>52</v>
      </c>
      <c r="AL275" s="3" t="s">
        <v>52</v>
      </c>
      <c r="AO275" s="3" t="s">
        <v>47</v>
      </c>
      <c r="AU275" s="3">
        <v>0</v>
      </c>
      <c r="AV275" s="3">
        <v>12</v>
      </c>
      <c r="AW275" s="3">
        <v>2</v>
      </c>
      <c r="AX275" s="3">
        <v>11</v>
      </c>
      <c r="AY275" s="3">
        <v>91.67</v>
      </c>
      <c r="AZ275" s="6" t="str">
        <f t="shared" si="32"/>
        <v>2354.2</v>
      </c>
      <c r="BC275" s="12" t="s">
        <v>10363</v>
      </c>
      <c r="BG275" s="12" t="s">
        <v>9601</v>
      </c>
      <c r="BJ275" s="12">
        <f t="shared" si="33"/>
        <v>0</v>
      </c>
      <c r="BK275" s="12">
        <f t="shared" si="34"/>
        <v>0</v>
      </c>
      <c r="BO275" s="3" t="s">
        <v>54</v>
      </c>
      <c r="BP275" s="3" t="s">
        <v>54</v>
      </c>
      <c r="BR275" s="3" t="s">
        <v>54</v>
      </c>
      <c r="CF275" s="3" t="s">
        <v>10177</v>
      </c>
      <c r="CQ275" s="3" t="str">
        <f>CONCATENATE(baseURL!$A$1,baseURL!$B$1,baseURL!$C$1,".",C275,".",L275,".pkl&amp;seq=",BC275,"&amp;varMods=Deamidated-Q+Deamidated-N")</f>
        <v>http://proteomics.broadinstitute.org/millscripts/viewfeed.pl?side=xl&amp;cycle=1&amp;fixedMods=iaaC&amp;file=msdataSM/iPRG2012_nd/cpick_in/iPRG2012_nd.2354.2.2.pkl&amp;seq=LVqAFQFTDK&amp;varMods=Deamidated-Q+Deamidated-N</v>
      </c>
    </row>
    <row r="276" spans="1:95" x14ac:dyDescent="0.2">
      <c r="A276" s="3">
        <v>623</v>
      </c>
      <c r="B276" s="2" t="s">
        <v>10557</v>
      </c>
      <c r="C276" s="2" t="s">
        <v>10558</v>
      </c>
      <c r="D276" s="3">
        <v>10956</v>
      </c>
      <c r="E276" s="3">
        <v>10946</v>
      </c>
      <c r="F276" s="3">
        <v>49612</v>
      </c>
      <c r="G276" s="3">
        <v>13307</v>
      </c>
      <c r="H276" s="3">
        <v>39.873199999999997</v>
      </c>
      <c r="I276" s="30">
        <v>638.80426999999997</v>
      </c>
      <c r="J276" s="30">
        <v>638.80330240000001</v>
      </c>
      <c r="K276" s="30">
        <v>9.7000000000000005E-4</v>
      </c>
      <c r="L276" s="3">
        <v>2</v>
      </c>
      <c r="M276" s="3">
        <v>2</v>
      </c>
      <c r="N276" s="10">
        <f t="shared" si="28"/>
        <v>1</v>
      </c>
      <c r="O276" s="35">
        <v>2</v>
      </c>
      <c r="P276" s="17"/>
      <c r="Q276" s="40">
        <v>1276.5973300000001</v>
      </c>
      <c r="R276" s="40">
        <v>638.80229999999995</v>
      </c>
      <c r="S276" s="18">
        <f t="shared" si="29"/>
        <v>3.0838962227099826</v>
      </c>
      <c r="T276" s="18">
        <f t="shared" si="30"/>
        <v>1.5691865856795495</v>
      </c>
      <c r="U276" s="18">
        <f t="shared" si="31"/>
        <v>1.4088865991895385</v>
      </c>
      <c r="V276" s="30">
        <v>638.80319999999995</v>
      </c>
      <c r="W276" s="3" t="s">
        <v>47</v>
      </c>
      <c r="X276" s="3" t="s">
        <v>47</v>
      </c>
      <c r="Y276" s="3" t="s">
        <v>47</v>
      </c>
      <c r="Z276" s="3" t="s">
        <v>47</v>
      </c>
      <c r="AA276" s="3" t="s">
        <v>48</v>
      </c>
      <c r="AB276" s="12" t="s">
        <v>47</v>
      </c>
      <c r="AC276" s="3" t="s">
        <v>47</v>
      </c>
      <c r="AD276" s="3" t="s">
        <v>47</v>
      </c>
      <c r="AE276" s="3" t="s">
        <v>47</v>
      </c>
      <c r="AF276" s="3" t="s">
        <v>47</v>
      </c>
      <c r="AG276" s="3" t="s">
        <v>48</v>
      </c>
      <c r="AH276" s="3" t="s">
        <v>47</v>
      </c>
      <c r="AI276" s="3" t="s">
        <v>47</v>
      </c>
      <c r="AJ276" s="3" t="s">
        <v>47</v>
      </c>
      <c r="AK276" s="3" t="s">
        <v>47</v>
      </c>
      <c r="AL276" s="3" t="s">
        <v>47</v>
      </c>
      <c r="AO276" s="3" t="s">
        <v>47</v>
      </c>
      <c r="AP276" s="3" t="s">
        <v>48</v>
      </c>
      <c r="AQ276" s="3" t="s">
        <v>47</v>
      </c>
      <c r="AR276" s="3" t="s">
        <v>47</v>
      </c>
      <c r="AU276" s="3">
        <v>0</v>
      </c>
      <c r="AV276" s="3">
        <v>17</v>
      </c>
      <c r="AW276" s="3">
        <v>2</v>
      </c>
      <c r="AX276" s="3">
        <v>16</v>
      </c>
      <c r="AY276" s="3">
        <v>94.12</v>
      </c>
      <c r="AZ276" s="6" t="str">
        <f t="shared" si="32"/>
        <v>2362.9</v>
      </c>
      <c r="BC276" s="12" t="s">
        <v>10559</v>
      </c>
      <c r="BF276" s="12" t="s">
        <v>1468</v>
      </c>
      <c r="BG276" s="12" t="s">
        <v>9601</v>
      </c>
      <c r="BH276" s="12" t="s">
        <v>10559</v>
      </c>
      <c r="BJ276" s="12">
        <f t="shared" si="33"/>
        <v>0</v>
      </c>
      <c r="BK276" s="12">
        <f t="shared" si="34"/>
        <v>0</v>
      </c>
      <c r="CM276" s="3" t="s">
        <v>10560</v>
      </c>
      <c r="CQ276" s="3" t="str">
        <f>CONCATENATE(baseURL!$A$1,baseURL!$B$1,baseURL!$C$1,".",C276,".",L276,".pkl&amp;seq=",BC276)</f>
        <v>http://proteomics.broadinstitute.org/millscripts/viewfeed.pl?side=xl&amp;cycle=1&amp;fixedMods=iaaC&amp;file=msdataSM/iPRG2012_nd/cpick_in/iPRG2012_nd.2362.9.2.pkl&amp;seq=LVQAFQFtDK</v>
      </c>
    </row>
    <row r="277" spans="1:95" x14ac:dyDescent="0.2">
      <c r="A277" s="3">
        <v>598</v>
      </c>
      <c r="B277" s="2" t="s">
        <v>10677</v>
      </c>
      <c r="C277" s="2" t="s">
        <v>10664</v>
      </c>
      <c r="D277" s="3">
        <v>11060</v>
      </c>
      <c r="E277" s="3">
        <v>11050</v>
      </c>
      <c r="F277" s="3">
        <v>49842</v>
      </c>
      <c r="G277" s="3">
        <v>13422</v>
      </c>
      <c r="H277" s="3">
        <v>40.1511</v>
      </c>
      <c r="I277" s="30">
        <v>638.80373999999995</v>
      </c>
      <c r="J277" s="30">
        <v>638.80237590000002</v>
      </c>
      <c r="K277" s="30">
        <v>1.3600000000000001E-3</v>
      </c>
      <c r="L277" s="3">
        <v>2</v>
      </c>
      <c r="M277" s="3">
        <v>2</v>
      </c>
      <c r="N277" s="10">
        <f t="shared" si="28"/>
        <v>1</v>
      </c>
      <c r="O277" s="35">
        <v>2</v>
      </c>
      <c r="P277" s="17"/>
      <c r="Q277" s="40">
        <v>1276.5973300000001</v>
      </c>
      <c r="R277" s="40">
        <v>638.80229999999995</v>
      </c>
      <c r="S277" s="18">
        <f t="shared" si="29"/>
        <v>2.2542185587032613</v>
      </c>
      <c r="T277" s="18">
        <f t="shared" si="30"/>
        <v>0.1188161033074719</v>
      </c>
      <c r="U277" s="18">
        <f t="shared" si="31"/>
        <v>-0.15654295542595567</v>
      </c>
      <c r="V277" s="30">
        <v>638.80219999999997</v>
      </c>
      <c r="W277" s="3" t="s">
        <v>47</v>
      </c>
      <c r="X277" s="3" t="s">
        <v>47</v>
      </c>
      <c r="Y277" s="3" t="s">
        <v>47</v>
      </c>
      <c r="Z277" s="3" t="s">
        <v>47</v>
      </c>
      <c r="AA277" s="3" t="s">
        <v>48</v>
      </c>
      <c r="AB277" s="12" t="s">
        <v>47</v>
      </c>
      <c r="AC277" s="3" t="s">
        <v>47</v>
      </c>
      <c r="AD277" s="3" t="s">
        <v>47</v>
      </c>
      <c r="AE277" s="3" t="s">
        <v>47</v>
      </c>
      <c r="AF277" s="3" t="s">
        <v>47</v>
      </c>
      <c r="AG277" s="3" t="s">
        <v>47</v>
      </c>
      <c r="AH277" s="3" t="s">
        <v>47</v>
      </c>
      <c r="AI277" s="3" t="s">
        <v>47</v>
      </c>
      <c r="AJ277" s="3" t="s">
        <v>47</v>
      </c>
      <c r="AK277" s="3" t="s">
        <v>47</v>
      </c>
      <c r="AL277" s="3" t="s">
        <v>47</v>
      </c>
      <c r="AM277" s="3" t="s">
        <v>47</v>
      </c>
      <c r="AO277" s="3" t="s">
        <v>47</v>
      </c>
      <c r="AP277" s="3" t="s">
        <v>47</v>
      </c>
      <c r="AQ277" s="3" t="s">
        <v>47</v>
      </c>
      <c r="AR277" s="3" t="s">
        <v>47</v>
      </c>
      <c r="AT277" s="3" t="s">
        <v>47</v>
      </c>
      <c r="AU277" s="3">
        <v>0</v>
      </c>
      <c r="AV277" s="3">
        <v>21</v>
      </c>
      <c r="AW277" s="3">
        <v>1</v>
      </c>
      <c r="AX277" s="3">
        <v>21</v>
      </c>
      <c r="AY277" s="3">
        <v>100</v>
      </c>
      <c r="AZ277" s="6" t="str">
        <f t="shared" si="32"/>
        <v>2373.8</v>
      </c>
      <c r="BC277" s="12" t="s">
        <v>10559</v>
      </c>
      <c r="BF277" s="12" t="s">
        <v>1468</v>
      </c>
      <c r="BG277" s="12" t="s">
        <v>9601</v>
      </c>
      <c r="BH277" s="12" t="s">
        <v>10559</v>
      </c>
      <c r="BJ277" s="12">
        <f t="shared" si="33"/>
        <v>0</v>
      </c>
      <c r="BK277" s="12">
        <f t="shared" si="34"/>
        <v>0</v>
      </c>
      <c r="CQ277" s="3" t="str">
        <f>CONCATENATE(baseURL!$A$1,baseURL!$B$1,baseURL!$C$1,".",C277,".",L277,".pkl&amp;seq=",BC277)</f>
        <v>http://proteomics.broadinstitute.org/millscripts/viewfeed.pl?side=xl&amp;cycle=1&amp;fixedMods=iaaC&amp;file=msdataSM/iPRG2012_nd/cpick_in/iPRG2012_nd.2373.8.2.pkl&amp;seq=LVQAFQFtDK</v>
      </c>
    </row>
    <row r="278" spans="1:95" x14ac:dyDescent="0.2">
      <c r="A278" s="3">
        <v>600</v>
      </c>
      <c r="B278" s="2" t="s">
        <v>10764</v>
      </c>
      <c r="C278" s="2" t="s">
        <v>10765</v>
      </c>
      <c r="D278" s="3">
        <v>11167</v>
      </c>
      <c r="E278" s="3">
        <v>11157</v>
      </c>
      <c r="F278" s="3">
        <v>50070</v>
      </c>
      <c r="G278" s="3">
        <v>13540</v>
      </c>
      <c r="H278" s="3">
        <v>40.413600000000002</v>
      </c>
      <c r="I278" s="30">
        <v>638.80318999999997</v>
      </c>
      <c r="J278" s="30">
        <v>638.80121129999998</v>
      </c>
      <c r="K278" s="30">
        <v>1.98E-3</v>
      </c>
      <c r="L278" s="3">
        <v>2</v>
      </c>
      <c r="M278" s="3">
        <v>2</v>
      </c>
      <c r="N278" s="10">
        <f t="shared" si="28"/>
        <v>1</v>
      </c>
      <c r="O278" s="35">
        <v>2</v>
      </c>
      <c r="P278" s="17"/>
      <c r="Q278" s="40">
        <v>1276.5973300000001</v>
      </c>
      <c r="R278" s="40">
        <v>638.80229999999995</v>
      </c>
      <c r="S278" s="18">
        <f t="shared" si="29"/>
        <v>1.3932323036825365</v>
      </c>
      <c r="T278" s="18">
        <f t="shared" si="30"/>
        <v>-1.7042831561007408</v>
      </c>
      <c r="U278" s="18">
        <f t="shared" si="31"/>
        <v>-1.8785154654674054</v>
      </c>
      <c r="V278" s="30">
        <v>638.80110000000002</v>
      </c>
      <c r="W278" s="3" t="s">
        <v>47</v>
      </c>
      <c r="X278" s="3" t="s">
        <v>47</v>
      </c>
      <c r="Y278" s="3" t="s">
        <v>47</v>
      </c>
      <c r="Z278" s="3" t="s">
        <v>47</v>
      </c>
      <c r="AA278" s="3" t="s">
        <v>47</v>
      </c>
      <c r="AB278" s="12" t="s">
        <v>47</v>
      </c>
      <c r="AC278" s="3" t="s">
        <v>47</v>
      </c>
      <c r="AD278" s="3" t="s">
        <v>47</v>
      </c>
      <c r="AE278" s="3" t="s">
        <v>47</v>
      </c>
      <c r="AF278" s="3" t="s">
        <v>47</v>
      </c>
      <c r="AG278" s="3" t="s">
        <v>47</v>
      </c>
      <c r="AH278" s="3" t="s">
        <v>47</v>
      </c>
      <c r="AI278" s="3" t="s">
        <v>47</v>
      </c>
      <c r="AJ278" s="3" t="s">
        <v>47</v>
      </c>
      <c r="AK278" s="3" t="s">
        <v>47</v>
      </c>
      <c r="AL278" s="3" t="s">
        <v>47</v>
      </c>
      <c r="AN278" s="3" t="s">
        <v>47</v>
      </c>
      <c r="AO278" s="3" t="s">
        <v>47</v>
      </c>
      <c r="AP278" s="3" t="s">
        <v>48</v>
      </c>
      <c r="AQ278" s="3" t="s">
        <v>47</v>
      </c>
      <c r="AR278" s="3" t="s">
        <v>47</v>
      </c>
      <c r="AS278" s="3" t="s">
        <v>47</v>
      </c>
      <c r="AU278" s="3">
        <v>0</v>
      </c>
      <c r="AV278" s="3">
        <v>21</v>
      </c>
      <c r="AW278" s="3">
        <v>1</v>
      </c>
      <c r="AX278" s="3">
        <v>21</v>
      </c>
      <c r="AY278" s="3">
        <v>100</v>
      </c>
      <c r="AZ278" s="6" t="str">
        <f t="shared" si="32"/>
        <v>2384.5</v>
      </c>
      <c r="BC278" s="12" t="s">
        <v>10559</v>
      </c>
      <c r="BF278" s="12" t="s">
        <v>1468</v>
      </c>
      <c r="BG278" s="12" t="s">
        <v>9601</v>
      </c>
      <c r="BH278" s="12" t="s">
        <v>10559</v>
      </c>
      <c r="BJ278" s="12">
        <f t="shared" si="33"/>
        <v>0</v>
      </c>
      <c r="BK278" s="12">
        <f t="shared" si="34"/>
        <v>0</v>
      </c>
      <c r="CQ278" s="3" t="str">
        <f>CONCATENATE(baseURL!$A$1,baseURL!$B$1,baseURL!$C$1,".",C278,".",L278,".pkl&amp;seq=",BC278)</f>
        <v>http://proteomics.broadinstitute.org/millscripts/viewfeed.pl?side=xl&amp;cycle=1&amp;fixedMods=iaaC&amp;file=msdataSM/iPRG2012_nd/cpick_in/iPRG2012_nd.2384.5.2.pkl&amp;seq=LVQAFQFtDK</v>
      </c>
    </row>
    <row r="279" spans="1:95" x14ac:dyDescent="0.2">
      <c r="A279" s="3">
        <v>1903</v>
      </c>
      <c r="B279" s="2" t="s">
        <v>11048</v>
      </c>
      <c r="C279" s="2" t="s">
        <v>11042</v>
      </c>
      <c r="D279" s="3">
        <v>11417</v>
      </c>
      <c r="E279" s="3">
        <v>11406</v>
      </c>
      <c r="F279" s="3">
        <v>50661</v>
      </c>
      <c r="G279" s="3">
        <v>13817</v>
      </c>
      <c r="H279" s="3">
        <v>41.0974</v>
      </c>
      <c r="I279" s="30">
        <v>639.29565000000002</v>
      </c>
      <c r="J279" s="30">
        <v>639.29312460000006</v>
      </c>
      <c r="K279" s="30">
        <v>2.5300000000000001E-3</v>
      </c>
      <c r="L279" s="3">
        <v>2</v>
      </c>
      <c r="M279" s="3">
        <v>2</v>
      </c>
      <c r="N279" s="10">
        <f t="shared" si="28"/>
        <v>1</v>
      </c>
      <c r="O279" s="35">
        <v>2</v>
      </c>
      <c r="P279" s="17"/>
      <c r="Q279" s="40">
        <v>1277.5813499999999</v>
      </c>
      <c r="R279" s="40">
        <v>639.29431</v>
      </c>
      <c r="S279" s="18">
        <f t="shared" si="29"/>
        <v>2.0960612022769767</v>
      </c>
      <c r="T279" s="18">
        <f t="shared" si="30"/>
        <v>-1.8542320514948321</v>
      </c>
      <c r="U279" s="18">
        <f t="shared" si="31"/>
        <v>-1.7362895034052319</v>
      </c>
      <c r="V279" s="30">
        <v>639.29319999999996</v>
      </c>
      <c r="W279" s="3" t="s">
        <v>47</v>
      </c>
      <c r="X279" s="3" t="s">
        <v>47</v>
      </c>
      <c r="Y279" s="3" t="s">
        <v>47</v>
      </c>
      <c r="Z279" s="3" t="s">
        <v>47</v>
      </c>
      <c r="AB279" s="12" t="s">
        <v>52</v>
      </c>
      <c r="AC279" s="3" t="s">
        <v>47</v>
      </c>
      <c r="AD279" s="3" t="s">
        <v>47</v>
      </c>
      <c r="AE279" s="3" t="s">
        <v>47</v>
      </c>
      <c r="AG279" s="3" t="s">
        <v>47</v>
      </c>
      <c r="AI279" s="3" t="s">
        <v>52</v>
      </c>
      <c r="AK279" s="3" t="s">
        <v>52</v>
      </c>
      <c r="AL279" s="3" t="s">
        <v>52</v>
      </c>
      <c r="AO279" s="3" t="s">
        <v>47</v>
      </c>
      <c r="AU279" s="3">
        <v>0</v>
      </c>
      <c r="AV279" s="3">
        <v>9</v>
      </c>
      <c r="AW279" s="3">
        <v>1</v>
      </c>
      <c r="AX279" s="3">
        <v>9</v>
      </c>
      <c r="AY279" s="3">
        <v>100</v>
      </c>
      <c r="AZ279" s="6" t="str">
        <f t="shared" si="32"/>
        <v>2412.8</v>
      </c>
      <c r="BC279" s="12" t="s">
        <v>11049</v>
      </c>
      <c r="BF279" s="12" t="s">
        <v>1468</v>
      </c>
      <c r="BG279" s="12" t="s">
        <v>9601</v>
      </c>
      <c r="BJ279" s="12">
        <f t="shared" si="33"/>
        <v>0</v>
      </c>
      <c r="BK279" s="12">
        <f t="shared" si="34"/>
        <v>0</v>
      </c>
      <c r="BO279" s="3" t="s">
        <v>54</v>
      </c>
      <c r="BP279" s="3" t="s">
        <v>54</v>
      </c>
      <c r="BR279" s="3" t="s">
        <v>54</v>
      </c>
      <c r="CQ279" s="3" t="str">
        <f>CONCATENATE(baseURL!$A$1,baseURL!$B$1,baseURL!$C$1,".",C279,".",L279,".pkl&amp;seq=",BC279,"&amp;varMods=Deamidated-Q+Deamidated-N")</f>
        <v>http://proteomics.broadinstitute.org/millscripts/viewfeed.pl?side=xl&amp;cycle=1&amp;fixedMods=iaaC&amp;file=msdataSM/iPRG2012_nd/cpick_in/iPRG2012_nd.2412.8.2.pkl&amp;seq=LVQAFqFtDK&amp;varMods=Deamidated-Q+Deamidated-N</v>
      </c>
    </row>
    <row r="280" spans="1:95" x14ac:dyDescent="0.2">
      <c r="A280" s="3">
        <v>2050</v>
      </c>
      <c r="B280" s="2" t="s">
        <v>11154</v>
      </c>
      <c r="C280" s="2" t="s">
        <v>11139</v>
      </c>
      <c r="D280" s="3">
        <v>11532</v>
      </c>
      <c r="E280" s="3">
        <v>11521</v>
      </c>
      <c r="F280" s="3">
        <v>50889</v>
      </c>
      <c r="G280" s="3">
        <v>13943</v>
      </c>
      <c r="H280" s="3">
        <v>41.362699999999997</v>
      </c>
      <c r="I280" s="30">
        <v>639.29389000000003</v>
      </c>
      <c r="J280" s="30">
        <v>639.29407270000002</v>
      </c>
      <c r="K280" s="30">
        <v>-1.8000000000000001E-4</v>
      </c>
      <c r="L280" s="3">
        <v>2</v>
      </c>
      <c r="M280" s="3">
        <v>2</v>
      </c>
      <c r="N280" s="10">
        <f t="shared" si="28"/>
        <v>1</v>
      </c>
      <c r="O280" s="35">
        <v>2</v>
      </c>
      <c r="P280" s="17"/>
      <c r="Q280" s="40">
        <v>1277.5813499999999</v>
      </c>
      <c r="R280" s="40">
        <v>639.29431</v>
      </c>
      <c r="S280" s="18">
        <f t="shared" si="29"/>
        <v>-0.656974406612165</v>
      </c>
      <c r="T280" s="18">
        <f t="shared" si="30"/>
        <v>-0.37119053973854071</v>
      </c>
      <c r="U280" s="18">
        <f t="shared" si="31"/>
        <v>-0.17206472547776996</v>
      </c>
      <c r="V280" s="30">
        <v>639.29420000000005</v>
      </c>
      <c r="W280" s="3" t="s">
        <v>47</v>
      </c>
      <c r="X280" s="3" t="s">
        <v>47</v>
      </c>
      <c r="Y280" s="3" t="s">
        <v>47</v>
      </c>
      <c r="Z280" s="3" t="s">
        <v>47</v>
      </c>
      <c r="AA280" s="3" t="s">
        <v>48</v>
      </c>
      <c r="AB280" s="12" t="s">
        <v>47</v>
      </c>
      <c r="AC280" s="3" t="s">
        <v>47</v>
      </c>
      <c r="AD280" s="3" t="s">
        <v>47</v>
      </c>
      <c r="AE280" s="3" t="s">
        <v>47</v>
      </c>
      <c r="AG280" s="3" t="s">
        <v>47</v>
      </c>
      <c r="AJ280" s="3" t="s">
        <v>48</v>
      </c>
      <c r="AM280" s="3" t="s">
        <v>47</v>
      </c>
      <c r="AO280" s="3" t="s">
        <v>47</v>
      </c>
      <c r="AQ280" s="3" t="s">
        <v>47</v>
      </c>
      <c r="AU280" s="3">
        <v>0</v>
      </c>
      <c r="AV280" s="3">
        <v>12</v>
      </c>
      <c r="AW280" s="3">
        <v>1</v>
      </c>
      <c r="AX280" s="3">
        <v>12</v>
      </c>
      <c r="AY280" s="3">
        <v>100</v>
      </c>
      <c r="AZ280" s="6" t="str">
        <f t="shared" si="32"/>
        <v>2423.5</v>
      </c>
      <c r="BC280" s="12" t="s">
        <v>11049</v>
      </c>
      <c r="BF280" s="12" t="s">
        <v>1468</v>
      </c>
      <c r="BG280" s="12" t="s">
        <v>9601</v>
      </c>
      <c r="BJ280" s="12">
        <f t="shared" si="33"/>
        <v>0</v>
      </c>
      <c r="BK280" s="12">
        <f t="shared" si="34"/>
        <v>0</v>
      </c>
      <c r="BO280" s="3" t="s">
        <v>54</v>
      </c>
      <c r="BP280" s="3" t="s">
        <v>54</v>
      </c>
      <c r="BR280" s="3" t="s">
        <v>54</v>
      </c>
      <c r="CQ280" s="3" t="str">
        <f>CONCATENATE(baseURL!$A$1,baseURL!$B$1,baseURL!$C$1,".",C280,".",L280,".pkl&amp;seq=",BC280,"&amp;varMods=Deamidated-Q+Deamidated-N")</f>
        <v>http://proteomics.broadinstitute.org/millscripts/viewfeed.pl?side=xl&amp;cycle=1&amp;fixedMods=iaaC&amp;file=msdataSM/iPRG2012_nd/cpick_in/iPRG2012_nd.2423.5.2.pkl&amp;seq=LVQAFqFtDK&amp;varMods=Deamidated-Q+Deamidated-N</v>
      </c>
    </row>
    <row r="281" spans="1:95" x14ac:dyDescent="0.2">
      <c r="A281" s="3">
        <v>2048</v>
      </c>
      <c r="B281" s="2" t="s">
        <v>11261</v>
      </c>
      <c r="C281" s="2" t="s">
        <v>11262</v>
      </c>
      <c r="D281" s="3">
        <v>11640</v>
      </c>
      <c r="E281" s="3">
        <v>11629</v>
      </c>
      <c r="F281" s="3">
        <v>51123</v>
      </c>
      <c r="G281" s="3">
        <v>14062</v>
      </c>
      <c r="H281" s="3">
        <v>41.633299999999998</v>
      </c>
      <c r="I281" s="30">
        <v>639.29579000000001</v>
      </c>
      <c r="J281" s="30">
        <v>639.29435460000002</v>
      </c>
      <c r="K281" s="30">
        <v>1.4400000000000001E-3</v>
      </c>
      <c r="L281" s="3">
        <v>2</v>
      </c>
      <c r="M281" s="3">
        <v>2</v>
      </c>
      <c r="N281" s="10">
        <f t="shared" si="28"/>
        <v>1</v>
      </c>
      <c r="O281" s="35">
        <v>2</v>
      </c>
      <c r="P281" s="17"/>
      <c r="Q281" s="40">
        <v>1277.5813499999999</v>
      </c>
      <c r="R281" s="40">
        <v>639.29431</v>
      </c>
      <c r="S281" s="18">
        <f t="shared" si="29"/>
        <v>2.3150526711476984</v>
      </c>
      <c r="T281" s="18">
        <f t="shared" si="30"/>
        <v>6.97644251265431E-2</v>
      </c>
      <c r="U281" s="18">
        <f t="shared" si="31"/>
        <v>-0.17206472547776996</v>
      </c>
      <c r="V281" s="30">
        <v>639.29420000000005</v>
      </c>
      <c r="W281" s="3" t="s">
        <v>47</v>
      </c>
      <c r="X281" s="3" t="s">
        <v>47</v>
      </c>
      <c r="Y281" s="3" t="s">
        <v>47</v>
      </c>
      <c r="Z281" s="3" t="s">
        <v>47</v>
      </c>
      <c r="AA281" s="3" t="s">
        <v>48</v>
      </c>
      <c r="AB281" s="12" t="s">
        <v>47</v>
      </c>
      <c r="AC281" s="3" t="s">
        <v>47</v>
      </c>
      <c r="AD281" s="3" t="s">
        <v>47</v>
      </c>
      <c r="AE281" s="3" t="s">
        <v>47</v>
      </c>
      <c r="AG281" s="3" t="s">
        <v>47</v>
      </c>
      <c r="AH281" s="3" t="s">
        <v>52</v>
      </c>
      <c r="AJ281" s="3" t="s">
        <v>48</v>
      </c>
      <c r="AO281" s="3" t="s">
        <v>47</v>
      </c>
      <c r="AQ281" s="3" t="s">
        <v>47</v>
      </c>
      <c r="AU281" s="3">
        <v>0</v>
      </c>
      <c r="AV281" s="3">
        <v>11</v>
      </c>
      <c r="AW281" s="3">
        <v>1</v>
      </c>
      <c r="AX281" s="3">
        <v>11</v>
      </c>
      <c r="AY281" s="3">
        <v>100</v>
      </c>
      <c r="AZ281" s="6" t="str">
        <f t="shared" si="32"/>
        <v>2434.8</v>
      </c>
      <c r="BC281" s="12" t="s">
        <v>11049</v>
      </c>
      <c r="BF281" s="12" t="s">
        <v>1468</v>
      </c>
      <c r="BG281" s="12" t="s">
        <v>9601</v>
      </c>
      <c r="BJ281" s="12">
        <f t="shared" si="33"/>
        <v>0</v>
      </c>
      <c r="BK281" s="12">
        <f t="shared" si="34"/>
        <v>0</v>
      </c>
      <c r="BO281" s="3" t="s">
        <v>54</v>
      </c>
      <c r="BP281" s="3" t="s">
        <v>54</v>
      </c>
      <c r="BR281" s="3" t="s">
        <v>54</v>
      </c>
      <c r="CQ281" s="3" t="str">
        <f>CONCATENATE(baseURL!$A$1,baseURL!$B$1,baseURL!$C$1,".",C281,".",L281,".pkl&amp;seq=",BC281,"&amp;varMods=Deamidated-Q+Deamidated-N")</f>
        <v>http://proteomics.broadinstitute.org/millscripts/viewfeed.pl?side=xl&amp;cycle=1&amp;fixedMods=iaaC&amp;file=msdataSM/iPRG2012_nd/cpick_in/iPRG2012_nd.2434.8.2.pkl&amp;seq=LVQAFqFtDK&amp;varMods=Deamidated-Q+Deamidated-N</v>
      </c>
    </row>
    <row r="282" spans="1:95" x14ac:dyDescent="0.2">
      <c r="A282" s="3">
        <v>1754</v>
      </c>
      <c r="B282" s="2" t="s">
        <v>11330</v>
      </c>
      <c r="C282" s="2" t="s">
        <v>11331</v>
      </c>
      <c r="D282" s="3">
        <v>11712</v>
      </c>
      <c r="E282" s="3">
        <v>11700</v>
      </c>
      <c r="F282" s="3">
        <v>51255</v>
      </c>
      <c r="G282" s="3">
        <v>14139</v>
      </c>
      <c r="H282" s="3">
        <v>41.776299999999999</v>
      </c>
      <c r="I282" s="30">
        <v>638.63950999999997</v>
      </c>
      <c r="J282" s="30">
        <v>639.29443530000003</v>
      </c>
      <c r="K282" s="30">
        <v>-0.65493000000000001</v>
      </c>
      <c r="L282" s="3">
        <v>3</v>
      </c>
      <c r="M282" s="3">
        <v>2</v>
      </c>
      <c r="N282" s="10">
        <f t="shared" si="28"/>
        <v>-1</v>
      </c>
      <c r="O282" s="35">
        <v>2</v>
      </c>
      <c r="P282" s="11"/>
      <c r="Q282" s="40">
        <v>1277.5813499999999</v>
      </c>
      <c r="R282" s="40">
        <v>639.29431</v>
      </c>
      <c r="S282" s="18">
        <f t="shared" si="29"/>
        <v>-1024.254384494714</v>
      </c>
      <c r="T282" s="18">
        <f t="shared" si="30"/>
        <v>0.19599736471309609</v>
      </c>
      <c r="U282" s="18">
        <f t="shared" si="31"/>
        <v>0.61004766339704508</v>
      </c>
      <c r="V282" s="30">
        <v>639.29470000000003</v>
      </c>
      <c r="W282" s="3" t="s">
        <v>47</v>
      </c>
      <c r="X282" s="3" t="s">
        <v>47</v>
      </c>
      <c r="Z282" s="3" t="s">
        <v>47</v>
      </c>
      <c r="AC282" s="3" t="s">
        <v>52</v>
      </c>
      <c r="AD282" s="3" t="s">
        <v>65</v>
      </c>
      <c r="AE282" s="3" t="s">
        <v>47</v>
      </c>
      <c r="AG282" s="3" t="s">
        <v>65</v>
      </c>
      <c r="AM282" s="3" t="s">
        <v>48</v>
      </c>
      <c r="AO282" s="3" t="s">
        <v>47</v>
      </c>
      <c r="AU282" s="3">
        <v>2</v>
      </c>
      <c r="AV282" s="3">
        <v>5</v>
      </c>
      <c r="AW282" s="3">
        <v>1</v>
      </c>
      <c r="AX282" s="3">
        <v>5</v>
      </c>
      <c r="AY282" s="3">
        <v>100</v>
      </c>
      <c r="AZ282" s="6" t="str">
        <f t="shared" si="32"/>
        <v>2440.14</v>
      </c>
      <c r="BC282" s="12" t="s">
        <v>11049</v>
      </c>
      <c r="BF282" s="12" t="s">
        <v>1468</v>
      </c>
      <c r="BG282" s="12" t="s">
        <v>9601</v>
      </c>
      <c r="BJ282" s="12">
        <f t="shared" si="33"/>
        <v>0</v>
      </c>
      <c r="BK282" s="12">
        <f t="shared" si="34"/>
        <v>0</v>
      </c>
      <c r="BO282" s="3" t="s">
        <v>54</v>
      </c>
      <c r="BP282" s="3" t="s">
        <v>54</v>
      </c>
      <c r="BR282" s="3" t="s">
        <v>54</v>
      </c>
      <c r="BZ282" s="3" t="s">
        <v>11332</v>
      </c>
      <c r="CC282" s="3" t="s">
        <v>11332</v>
      </c>
      <c r="CQ282" s="3" t="str">
        <f>CONCATENATE(baseURL!$A$1,baseURL!$B$1,baseURL!$C$1,".",C282,".",L282,".pkl&amp;seq=",BC282,"&amp;varMods=Deamidated-Q+Deamidated-N")</f>
        <v>http://proteomics.broadinstitute.org/millscripts/viewfeed.pl?side=xl&amp;cycle=1&amp;fixedMods=iaaC&amp;file=msdataSM/iPRG2012_nd/cpick_in/iPRG2012_nd.2440.14.3.pkl&amp;seq=LVQAFqFtDK&amp;varMods=Deamidated-Q+Deamidated-N</v>
      </c>
    </row>
    <row r="283" spans="1:95" x14ac:dyDescent="0.2">
      <c r="A283" s="3">
        <v>1751</v>
      </c>
      <c r="B283" s="2" t="s">
        <v>11367</v>
      </c>
      <c r="C283" s="2" t="s">
        <v>11348</v>
      </c>
      <c r="D283" s="3">
        <v>11733</v>
      </c>
      <c r="E283" s="3">
        <v>11721</v>
      </c>
      <c r="F283" s="3">
        <v>51288</v>
      </c>
      <c r="G283" s="3">
        <v>14162</v>
      </c>
      <c r="H283" s="3">
        <v>41.824800000000003</v>
      </c>
      <c r="I283" s="30">
        <v>639.79693999999995</v>
      </c>
      <c r="J283" s="30">
        <v>639.29452000000003</v>
      </c>
      <c r="K283" s="30">
        <v>0.50241999999999998</v>
      </c>
      <c r="L283" s="3">
        <v>0</v>
      </c>
      <c r="M283" s="3">
        <v>2</v>
      </c>
      <c r="N283" s="10">
        <f t="shared" si="28"/>
        <v>1</v>
      </c>
      <c r="O283" s="35">
        <v>2</v>
      </c>
      <c r="P283" s="17"/>
      <c r="Q283" s="40">
        <v>1277.5813499999999</v>
      </c>
      <c r="R283" s="40">
        <v>639.29431</v>
      </c>
      <c r="S283" s="18">
        <f t="shared" si="29"/>
        <v>786.22630005881604</v>
      </c>
      <c r="T283" s="18">
        <f t="shared" si="30"/>
        <v>0.32848720339499837</v>
      </c>
      <c r="U283" s="18">
        <f t="shared" si="31"/>
        <v>0.61004766339704508</v>
      </c>
      <c r="V283" s="30">
        <v>639.29470000000003</v>
      </c>
      <c r="W283" s="3" t="s">
        <v>47</v>
      </c>
      <c r="X283" s="3" t="s">
        <v>47</v>
      </c>
      <c r="Y283" s="3" t="s">
        <v>47</v>
      </c>
      <c r="Z283" s="3" t="s">
        <v>47</v>
      </c>
      <c r="AB283" s="12" t="s">
        <v>52</v>
      </c>
      <c r="AC283" s="3" t="s">
        <v>47</v>
      </c>
      <c r="AE283" s="3" t="s">
        <v>47</v>
      </c>
      <c r="AG283" s="3" t="s">
        <v>48</v>
      </c>
      <c r="AH283" s="3" t="s">
        <v>52</v>
      </c>
      <c r="AO283" s="3" t="s">
        <v>47</v>
      </c>
      <c r="AU283" s="3">
        <v>0</v>
      </c>
      <c r="AV283" s="3">
        <v>7</v>
      </c>
      <c r="AW283" s="3">
        <v>1</v>
      </c>
      <c r="AX283" s="3">
        <v>7</v>
      </c>
      <c r="AY283" s="3">
        <v>100</v>
      </c>
      <c r="AZ283" s="6" t="str">
        <f t="shared" si="32"/>
        <v>2442.5</v>
      </c>
      <c r="BC283" s="12" t="s">
        <v>11049</v>
      </c>
      <c r="BF283" s="12" t="s">
        <v>1468</v>
      </c>
      <c r="BG283" s="12" t="s">
        <v>9601</v>
      </c>
      <c r="BJ283" s="12">
        <f t="shared" si="33"/>
        <v>0</v>
      </c>
      <c r="BK283" s="12">
        <f t="shared" si="34"/>
        <v>0</v>
      </c>
      <c r="BO283" s="3" t="s">
        <v>54</v>
      </c>
      <c r="BP283" s="3" t="s">
        <v>54</v>
      </c>
      <c r="BR283" s="3" t="s">
        <v>54</v>
      </c>
      <c r="CQ283" s="3" t="str">
        <f>CONCATENATE(baseURL!$A$1,baseURL!$B$1,baseURL!$C$1,".",C283,".",L283,".pkl&amp;seq=",BC283,"&amp;varMods=Deamidated-Q+Deamidated-N")</f>
        <v>http://proteomics.broadinstitute.org/millscripts/viewfeed.pl?side=xl&amp;cycle=1&amp;fixedMods=iaaC&amp;file=msdataSM/iPRG2012_nd/cpick_in/iPRG2012_nd.2442.5.0.pkl&amp;seq=LVQAFqFtDK&amp;varMods=Deamidated-Q+Deamidated-N</v>
      </c>
    </row>
    <row r="284" spans="1:95" x14ac:dyDescent="0.2">
      <c r="A284" s="3">
        <v>1892</v>
      </c>
      <c r="B284" s="2" t="s">
        <v>11405</v>
      </c>
      <c r="C284" s="2" t="s">
        <v>11406</v>
      </c>
      <c r="D284" s="3">
        <v>11761</v>
      </c>
      <c r="E284" s="3">
        <v>11749</v>
      </c>
      <c r="F284" s="3">
        <v>51352</v>
      </c>
      <c r="G284" s="3">
        <v>14193</v>
      </c>
      <c r="H284" s="3">
        <v>41.895800000000001</v>
      </c>
      <c r="I284" s="30">
        <v>639.29502000000002</v>
      </c>
      <c r="J284" s="30">
        <v>639.29387980000001</v>
      </c>
      <c r="K284" s="30">
        <v>1.14E-3</v>
      </c>
      <c r="L284" s="3">
        <v>2</v>
      </c>
      <c r="M284" s="3">
        <v>2</v>
      </c>
      <c r="N284" s="10">
        <f t="shared" si="28"/>
        <v>1</v>
      </c>
      <c r="O284" s="35">
        <v>2</v>
      </c>
      <c r="P284" s="17"/>
      <c r="Q284" s="40">
        <v>1277.5813499999999</v>
      </c>
      <c r="R284" s="40">
        <v>639.29431</v>
      </c>
      <c r="S284" s="18">
        <f t="shared" si="29"/>
        <v>1.1105995922698135</v>
      </c>
      <c r="T284" s="18">
        <f t="shared" si="30"/>
        <v>-0.67292949937643853</v>
      </c>
      <c r="U284" s="18">
        <f t="shared" si="31"/>
        <v>-1.1105995922698135</v>
      </c>
      <c r="V284" s="30">
        <v>639.29359999999997</v>
      </c>
      <c r="W284" s="3" t="s">
        <v>47</v>
      </c>
      <c r="X284" s="3" t="s">
        <v>47</v>
      </c>
      <c r="Y284" s="3" t="s">
        <v>47</v>
      </c>
      <c r="Z284" s="3" t="s">
        <v>47</v>
      </c>
      <c r="AA284" s="3" t="s">
        <v>47</v>
      </c>
      <c r="AB284" s="12" t="s">
        <v>65</v>
      </c>
      <c r="AC284" s="3" t="s">
        <v>47</v>
      </c>
      <c r="AD284" s="3" t="s">
        <v>47</v>
      </c>
      <c r="AE284" s="3" t="s">
        <v>47</v>
      </c>
      <c r="AG284" s="3" t="s">
        <v>47</v>
      </c>
      <c r="AJ284" s="3" t="s">
        <v>48</v>
      </c>
      <c r="AL284" s="3" t="s">
        <v>52</v>
      </c>
      <c r="AO284" s="3" t="s">
        <v>47</v>
      </c>
      <c r="AU284" s="3">
        <v>1</v>
      </c>
      <c r="AV284" s="3">
        <v>10</v>
      </c>
      <c r="AW284" s="3">
        <v>2</v>
      </c>
      <c r="AX284" s="3">
        <v>8</v>
      </c>
      <c r="AY284" s="3">
        <v>80</v>
      </c>
      <c r="AZ284" s="6" t="str">
        <f t="shared" si="32"/>
        <v>2445.6</v>
      </c>
      <c r="BC284" s="12" t="s">
        <v>11407</v>
      </c>
      <c r="BF284" s="12" t="s">
        <v>1468</v>
      </c>
      <c r="BG284" s="12" t="s">
        <v>9601</v>
      </c>
      <c r="BJ284" s="12">
        <f t="shared" si="33"/>
        <v>0</v>
      </c>
      <c r="BK284" s="12">
        <f t="shared" si="34"/>
        <v>0</v>
      </c>
      <c r="BO284" s="3" t="s">
        <v>54</v>
      </c>
      <c r="BP284" s="3" t="s">
        <v>54</v>
      </c>
      <c r="BR284" s="3" t="s">
        <v>54</v>
      </c>
      <c r="BV284" s="3" t="s">
        <v>11408</v>
      </c>
      <c r="BX284" s="3" t="s">
        <v>20304</v>
      </c>
      <c r="CK284" s="3" t="s">
        <v>11408</v>
      </c>
      <c r="CQ284" s="3" t="str">
        <f>CONCATENATE(baseURL!$A$1,baseURL!$B$1,baseURL!$C$1,".",C284,".",L284,".pkl&amp;seq=",BC284,"&amp;varMods=Deamidated-Q+Deamidated-N")</f>
        <v>http://proteomics.broadinstitute.org/millscripts/viewfeed.pl?side=xl&amp;cycle=1&amp;fixedMods=iaaC&amp;file=msdataSM/iPRG2012_nd/cpick_in/iPRG2012_nd.2445.6.2.pkl&amp;seq=LVqAFQFtDK&amp;varMods=Deamidated-Q+Deamidated-N</v>
      </c>
    </row>
    <row r="285" spans="1:95" x14ac:dyDescent="0.2">
      <c r="A285" s="3">
        <v>1916</v>
      </c>
      <c r="B285" s="2" t="s">
        <v>11482</v>
      </c>
      <c r="C285" s="2" t="s">
        <v>11483</v>
      </c>
      <c r="D285" s="3">
        <v>11856</v>
      </c>
      <c r="E285" s="3">
        <v>11843</v>
      </c>
      <c r="F285" s="3">
        <v>51603</v>
      </c>
      <c r="G285" s="3">
        <v>14299</v>
      </c>
      <c r="H285" s="3">
        <v>42.149700000000003</v>
      </c>
      <c r="I285" s="30">
        <v>639.29400999999996</v>
      </c>
      <c r="J285" s="30">
        <v>639.29363909999995</v>
      </c>
      <c r="K285" s="30">
        <v>3.6999999999999999E-4</v>
      </c>
      <c r="L285" s="3">
        <v>2</v>
      </c>
      <c r="M285" s="3">
        <v>2</v>
      </c>
      <c r="N285" s="10">
        <f t="shared" si="28"/>
        <v>1</v>
      </c>
      <c r="O285" s="35">
        <v>2</v>
      </c>
      <c r="P285" s="17"/>
      <c r="Q285" s="40">
        <v>1277.5813499999999</v>
      </c>
      <c r="R285" s="40">
        <v>639.29431</v>
      </c>
      <c r="S285" s="18">
        <f t="shared" si="29"/>
        <v>-0.46926743339602173</v>
      </c>
      <c r="T285" s="18">
        <f t="shared" si="30"/>
        <v>-1.0494384034882915</v>
      </c>
      <c r="U285" s="18">
        <f t="shared" si="31"/>
        <v>-1.1105995922698135</v>
      </c>
      <c r="V285" s="30">
        <v>639.29359999999997</v>
      </c>
      <c r="W285" s="3" t="s">
        <v>47</v>
      </c>
      <c r="X285" s="3" t="s">
        <v>47</v>
      </c>
      <c r="Y285" s="3" t="s">
        <v>47</v>
      </c>
      <c r="Z285" s="3" t="s">
        <v>47</v>
      </c>
      <c r="AA285" s="3" t="s">
        <v>48</v>
      </c>
      <c r="AB285" s="12" t="s">
        <v>48</v>
      </c>
      <c r="AC285" s="3" t="s">
        <v>47</v>
      </c>
      <c r="AD285" s="3" t="s">
        <v>47</v>
      </c>
      <c r="AE285" s="3" t="s">
        <v>47</v>
      </c>
      <c r="AG285" s="3" t="s">
        <v>47</v>
      </c>
      <c r="AH285" s="3" t="s">
        <v>52</v>
      </c>
      <c r="AI285" s="3" t="s">
        <v>52</v>
      </c>
      <c r="AJ285" s="3" t="s">
        <v>65</v>
      </c>
      <c r="AK285" s="3" t="s">
        <v>48</v>
      </c>
      <c r="AO285" s="3" t="s">
        <v>47</v>
      </c>
      <c r="AQ285" s="3" t="s">
        <v>47</v>
      </c>
      <c r="AU285" s="3">
        <v>1</v>
      </c>
      <c r="AV285" s="3">
        <v>10</v>
      </c>
      <c r="AW285" s="3">
        <v>2</v>
      </c>
      <c r="AX285" s="3">
        <v>9</v>
      </c>
      <c r="AY285" s="3">
        <v>90</v>
      </c>
      <c r="AZ285" s="6" t="str">
        <f t="shared" si="32"/>
        <v>2457.5</v>
      </c>
      <c r="BC285" s="12" t="s">
        <v>11407</v>
      </c>
      <c r="BF285" s="12" t="s">
        <v>1468</v>
      </c>
      <c r="BG285" s="12" t="s">
        <v>9601</v>
      </c>
      <c r="BJ285" s="12">
        <f t="shared" si="33"/>
        <v>0</v>
      </c>
      <c r="BK285" s="12">
        <f t="shared" si="34"/>
        <v>0</v>
      </c>
      <c r="BO285" s="3" t="s">
        <v>54</v>
      </c>
      <c r="BP285" s="3" t="s">
        <v>54</v>
      </c>
      <c r="BR285" s="3" t="s">
        <v>54</v>
      </c>
      <c r="CF285" s="3" t="s">
        <v>11484</v>
      </c>
      <c r="CM285" s="3" t="s">
        <v>11408</v>
      </c>
      <c r="CQ285" s="3" t="str">
        <f>CONCATENATE(baseURL!$A$1,baseURL!$B$1,baseURL!$C$1,".",C285,".",L285,".pkl&amp;seq=",BC285,"&amp;varMods=Deamidated-Q+Deamidated-N")</f>
        <v>http://proteomics.broadinstitute.org/millscripts/viewfeed.pl?side=xl&amp;cycle=1&amp;fixedMods=iaaC&amp;file=msdataSM/iPRG2012_nd/cpick_in/iPRG2012_nd.2457.5.2.pkl&amp;seq=LVqAFQFtDK&amp;varMods=Deamidated-Q+Deamidated-N</v>
      </c>
    </row>
    <row r="286" spans="1:95" x14ac:dyDescent="0.2">
      <c r="A286" s="3">
        <v>2040</v>
      </c>
      <c r="B286" s="2" t="s">
        <v>11594</v>
      </c>
      <c r="C286" s="2" t="s">
        <v>11585</v>
      </c>
      <c r="D286" s="3">
        <v>11957</v>
      </c>
      <c r="E286" s="3">
        <v>11944</v>
      </c>
      <c r="F286" s="3">
        <v>51834</v>
      </c>
      <c r="G286" s="3">
        <v>14411</v>
      </c>
      <c r="H286" s="3">
        <v>42.416400000000003</v>
      </c>
      <c r="I286" s="30">
        <v>639.29558999999995</v>
      </c>
      <c r="J286" s="30">
        <v>639.29408569999998</v>
      </c>
      <c r="K286" s="30">
        <v>1.5E-3</v>
      </c>
      <c r="L286" s="3">
        <v>2</v>
      </c>
      <c r="M286" s="3">
        <v>2</v>
      </c>
      <c r="N286" s="10">
        <f t="shared" si="28"/>
        <v>1</v>
      </c>
      <c r="O286" s="35">
        <v>2</v>
      </c>
      <c r="P286" s="17"/>
      <c r="Q286" s="40">
        <v>1277.5813499999999</v>
      </c>
      <c r="R286" s="40">
        <v>639.29431</v>
      </c>
      <c r="S286" s="18">
        <f t="shared" si="29"/>
        <v>2.0022077154910733</v>
      </c>
      <c r="T286" s="18">
        <f t="shared" si="30"/>
        <v>-0.35085561767865542</v>
      </c>
      <c r="U286" s="18">
        <f t="shared" si="31"/>
        <v>-0.17206472547776996</v>
      </c>
      <c r="V286" s="30">
        <v>639.29420000000005</v>
      </c>
      <c r="W286" s="3" t="s">
        <v>47</v>
      </c>
      <c r="X286" s="3" t="s">
        <v>47</v>
      </c>
      <c r="Y286" s="3" t="s">
        <v>47</v>
      </c>
      <c r="Z286" s="3" t="s">
        <v>47</v>
      </c>
      <c r="AA286" s="3" t="s">
        <v>48</v>
      </c>
      <c r="AB286" s="12" t="s">
        <v>47</v>
      </c>
      <c r="AC286" s="3" t="s">
        <v>47</v>
      </c>
      <c r="AD286" s="3" t="s">
        <v>47</v>
      </c>
      <c r="AE286" s="3" t="s">
        <v>47</v>
      </c>
      <c r="AG286" s="3" t="s">
        <v>47</v>
      </c>
      <c r="AI286" s="3" t="s">
        <v>52</v>
      </c>
      <c r="AJ286" s="3" t="s">
        <v>52</v>
      </c>
      <c r="AK286" s="3" t="s">
        <v>48</v>
      </c>
      <c r="AL286" s="3" t="s">
        <v>52</v>
      </c>
      <c r="AM286" s="3" t="s">
        <v>47</v>
      </c>
      <c r="AO286" s="3" t="s">
        <v>47</v>
      </c>
      <c r="AQ286" s="3" t="s">
        <v>47</v>
      </c>
      <c r="AU286" s="3">
        <v>0</v>
      </c>
      <c r="AV286" s="3">
        <v>12</v>
      </c>
      <c r="AW286" s="3">
        <v>1</v>
      </c>
      <c r="AX286" s="3">
        <v>12</v>
      </c>
      <c r="AY286" s="3">
        <v>100</v>
      </c>
      <c r="AZ286" s="6" t="str">
        <f t="shared" si="32"/>
        <v>2468.5</v>
      </c>
      <c r="BC286" s="12" t="s">
        <v>11407</v>
      </c>
      <c r="BF286" s="12" t="s">
        <v>1468</v>
      </c>
      <c r="BG286" s="12" t="s">
        <v>9601</v>
      </c>
      <c r="BJ286" s="12">
        <f t="shared" si="33"/>
        <v>0</v>
      </c>
      <c r="BK286" s="12">
        <f t="shared" si="34"/>
        <v>0</v>
      </c>
      <c r="BO286" s="3" t="s">
        <v>54</v>
      </c>
      <c r="BP286" s="3" t="s">
        <v>54</v>
      </c>
      <c r="BR286" s="3" t="s">
        <v>54</v>
      </c>
      <c r="CQ286" s="3" t="str">
        <f>CONCATENATE(baseURL!$A$1,baseURL!$B$1,baseURL!$C$1,".",C286,".",L286,".pkl&amp;seq=",BC286,"&amp;varMods=Deamidated-Q+Deamidated-N")</f>
        <v>http://proteomics.broadinstitute.org/millscripts/viewfeed.pl?side=xl&amp;cycle=1&amp;fixedMods=iaaC&amp;file=msdataSM/iPRG2012_nd/cpick_in/iPRG2012_nd.2468.5.2.pkl&amp;seq=LVqAFQFtDK&amp;varMods=Deamidated-Q+Deamidated-N</v>
      </c>
    </row>
    <row r="287" spans="1:95" x14ac:dyDescent="0.2">
      <c r="A287" s="3">
        <v>1811</v>
      </c>
      <c r="B287" s="2" t="s">
        <v>11687</v>
      </c>
      <c r="C287" s="2" t="s">
        <v>11688</v>
      </c>
      <c r="D287" s="3">
        <v>12045</v>
      </c>
      <c r="E287" s="3">
        <v>12032</v>
      </c>
      <c r="F287" s="3">
        <v>52065</v>
      </c>
      <c r="G287" s="3">
        <v>14510</v>
      </c>
      <c r="H287" s="3">
        <v>42.688299999999998</v>
      </c>
      <c r="I287" s="30">
        <v>639.29642999999999</v>
      </c>
      <c r="J287" s="30">
        <v>639.29642669999998</v>
      </c>
      <c r="K287" s="30">
        <v>0</v>
      </c>
      <c r="L287" s="3">
        <v>2</v>
      </c>
      <c r="M287" s="3">
        <v>0</v>
      </c>
      <c r="N287" s="10">
        <f t="shared" si="28"/>
        <v>1</v>
      </c>
      <c r="O287" s="35">
        <v>2</v>
      </c>
      <c r="P287" s="17"/>
      <c r="Q287" s="40">
        <v>1277.5813499999999</v>
      </c>
      <c r="R287" s="40">
        <v>639.29431</v>
      </c>
      <c r="S287" s="18">
        <f t="shared" si="29"/>
        <v>3.3161565288932353</v>
      </c>
      <c r="T287" s="18">
        <f t="shared" si="30"/>
        <v>3.310994587121789</v>
      </c>
      <c r="U287" s="18">
        <f t="shared" si="31"/>
        <v>3.7384972188963053</v>
      </c>
      <c r="V287" s="30">
        <v>639.29669999999999</v>
      </c>
      <c r="W287" s="3" t="s">
        <v>47</v>
      </c>
      <c r="Z287" s="3" t="s">
        <v>47</v>
      </c>
      <c r="AB287" s="12" t="s">
        <v>52</v>
      </c>
      <c r="AC287" s="3" t="s">
        <v>47</v>
      </c>
      <c r="AD287" s="3" t="s">
        <v>47</v>
      </c>
      <c r="AE287" s="3" t="s">
        <v>47</v>
      </c>
      <c r="AG287" s="3" t="s">
        <v>47</v>
      </c>
      <c r="AH287" s="3" t="s">
        <v>52</v>
      </c>
      <c r="AI287" s="3" t="s">
        <v>52</v>
      </c>
      <c r="AL287" s="3" t="s">
        <v>52</v>
      </c>
      <c r="AO287" s="3" t="s">
        <v>47</v>
      </c>
      <c r="AU287" s="3">
        <v>0</v>
      </c>
      <c r="AV287" s="3">
        <v>7</v>
      </c>
      <c r="AW287" s="3">
        <v>1</v>
      </c>
      <c r="AX287" s="3">
        <v>7</v>
      </c>
      <c r="AY287" s="3">
        <v>100</v>
      </c>
      <c r="AZ287" s="6" t="str">
        <f t="shared" si="32"/>
        <v>2479.5</v>
      </c>
      <c r="BC287" s="12" t="s">
        <v>11407</v>
      </c>
      <c r="BF287" s="12" t="s">
        <v>1468</v>
      </c>
      <c r="BG287" s="12" t="s">
        <v>9601</v>
      </c>
      <c r="BJ287" s="12">
        <f t="shared" si="33"/>
        <v>0</v>
      </c>
      <c r="BK287" s="12">
        <f t="shared" si="34"/>
        <v>0</v>
      </c>
      <c r="BO287" s="3" t="s">
        <v>54</v>
      </c>
      <c r="BP287" s="3" t="s">
        <v>54</v>
      </c>
      <c r="BR287" s="3" t="s">
        <v>54</v>
      </c>
      <c r="CQ287" s="3" t="str">
        <f>CONCATENATE(baseURL!$A$1,baseURL!$B$1,baseURL!$C$1,".",C287,".",L287,".pkl&amp;seq=",BC287,"&amp;varMods=Deamidated-Q+Deamidated-N")</f>
        <v>http://proteomics.broadinstitute.org/millscripts/viewfeed.pl?side=xl&amp;cycle=1&amp;fixedMods=iaaC&amp;file=msdataSM/iPRG2012_nd/cpick_in/iPRG2012_nd.2479.5.2.pkl&amp;seq=LVqAFQFtDK&amp;varMods=Deamidated-Q+Deamidated-N</v>
      </c>
    </row>
    <row r="288" spans="1:95" x14ac:dyDescent="0.2">
      <c r="A288" s="3">
        <v>1929</v>
      </c>
      <c r="B288" s="2" t="s">
        <v>11898</v>
      </c>
      <c r="C288" s="2" t="s">
        <v>11887</v>
      </c>
      <c r="D288" s="3">
        <v>12238</v>
      </c>
      <c r="E288" s="3">
        <v>12224</v>
      </c>
      <c r="F288" s="3">
        <v>52524</v>
      </c>
      <c r="G288" s="3">
        <v>14724</v>
      </c>
      <c r="H288" s="3">
        <v>43.232500000000002</v>
      </c>
      <c r="I288" s="30">
        <v>639.78868999999997</v>
      </c>
      <c r="J288" s="30">
        <v>639.78662410000004</v>
      </c>
      <c r="K288" s="30">
        <v>2.0699999999999998E-3</v>
      </c>
      <c r="L288" s="3">
        <v>4</v>
      </c>
      <c r="M288" s="3">
        <v>2</v>
      </c>
      <c r="N288" s="10">
        <f t="shared" si="28"/>
        <v>-1</v>
      </c>
      <c r="O288" s="35">
        <v>2</v>
      </c>
      <c r="P288" s="11"/>
      <c r="Q288" s="40">
        <v>1278.5653600000001</v>
      </c>
      <c r="R288" s="40">
        <v>639.78632000000005</v>
      </c>
      <c r="S288" s="18">
        <f t="shared" si="29"/>
        <v>3.704361793681429</v>
      </c>
      <c r="T288" s="18">
        <f t="shared" si="30"/>
        <v>0.47531494576802313</v>
      </c>
      <c r="U288" s="18">
        <f t="shared" si="31"/>
        <v>0.43764611905923367</v>
      </c>
      <c r="V288" s="30">
        <v>639.78660000000002</v>
      </c>
      <c r="X288" s="3" t="s">
        <v>47</v>
      </c>
      <c r="Y288" s="3" t="s">
        <v>47</v>
      </c>
      <c r="Z288" s="3" t="s">
        <v>47</v>
      </c>
      <c r="AA288" s="3" t="s">
        <v>47</v>
      </c>
      <c r="AC288" s="3" t="s">
        <v>47</v>
      </c>
      <c r="AE288" s="3" t="s">
        <v>47</v>
      </c>
      <c r="AG288" s="3" t="s">
        <v>52</v>
      </c>
      <c r="AL288" s="3" t="s">
        <v>52</v>
      </c>
      <c r="AO288" s="3" t="s">
        <v>47</v>
      </c>
      <c r="AU288" s="3">
        <v>0</v>
      </c>
      <c r="AV288" s="3">
        <v>7</v>
      </c>
      <c r="AW288" s="3">
        <v>1</v>
      </c>
      <c r="AX288" s="3">
        <v>7</v>
      </c>
      <c r="AY288" s="3">
        <v>100</v>
      </c>
      <c r="AZ288" s="6" t="str">
        <f t="shared" si="32"/>
        <v>2501.2</v>
      </c>
      <c r="BC288" s="12" t="s">
        <v>11899</v>
      </c>
      <c r="BF288" s="12" t="s">
        <v>1468</v>
      </c>
      <c r="BG288" s="12" t="s">
        <v>9601</v>
      </c>
      <c r="BJ288" s="12">
        <f t="shared" si="33"/>
        <v>0</v>
      </c>
      <c r="BK288" s="12">
        <f t="shared" si="34"/>
        <v>0</v>
      </c>
      <c r="BO288" s="3" t="s">
        <v>54</v>
      </c>
      <c r="BP288" s="3" t="s">
        <v>54</v>
      </c>
      <c r="BR288" s="3" t="s">
        <v>54</v>
      </c>
      <c r="CQ288" s="3" t="str">
        <f>CONCATENATE(baseURL!$A$1,baseURL!$B$1,baseURL!$C$1,".",C288,".",L288,".pkl&amp;seq=",BC288,"&amp;varMods=Deamidated-Q+Deamidated-N")</f>
        <v>http://proteomics.broadinstitute.org/millscripts/viewfeed.pl?side=xl&amp;cycle=1&amp;fixedMods=iaaC&amp;file=msdataSM/iPRG2012_nd/cpick_in/iPRG2012_nd.2501.2.4.pkl&amp;seq=LVqAFqFtDK&amp;varMods=Deamidated-Q+Deamidated-N</v>
      </c>
    </row>
    <row r="289" spans="1:95" x14ac:dyDescent="0.2">
      <c r="A289" s="3">
        <v>1940</v>
      </c>
      <c r="B289" s="2" t="s">
        <v>12000</v>
      </c>
      <c r="C289" s="2" t="s">
        <v>12001</v>
      </c>
      <c r="D289" s="3">
        <v>12344</v>
      </c>
      <c r="E289" s="3">
        <v>12330</v>
      </c>
      <c r="F289" s="3">
        <v>52756</v>
      </c>
      <c r="G289" s="3">
        <v>14841</v>
      </c>
      <c r="H289" s="3">
        <v>43.4953</v>
      </c>
      <c r="I289" s="30">
        <v>639.78736000000004</v>
      </c>
      <c r="J289" s="30">
        <v>639.78549569999996</v>
      </c>
      <c r="K289" s="30">
        <v>1.8600000000000001E-3</v>
      </c>
      <c r="L289" s="3">
        <v>2</v>
      </c>
      <c r="M289" s="3">
        <v>2</v>
      </c>
      <c r="N289" s="10">
        <f t="shared" si="28"/>
        <v>1</v>
      </c>
      <c r="O289" s="35">
        <v>2</v>
      </c>
      <c r="P289" s="17"/>
      <c r="Q289" s="40">
        <v>1278.5653600000001</v>
      </c>
      <c r="R289" s="40">
        <v>639.78632000000005</v>
      </c>
      <c r="S289" s="18">
        <f t="shared" si="29"/>
        <v>1.6255427280612214</v>
      </c>
      <c r="T289" s="18">
        <f t="shared" si="30"/>
        <v>-1.2883989143285544</v>
      </c>
      <c r="U289" s="18">
        <f t="shared" si="31"/>
        <v>-1.2816779203558915</v>
      </c>
      <c r="V289" s="30">
        <v>639.78549999999996</v>
      </c>
      <c r="X289" s="3" t="s">
        <v>47</v>
      </c>
      <c r="Y289" s="3" t="s">
        <v>47</v>
      </c>
      <c r="Z289" s="3" t="s">
        <v>47</v>
      </c>
      <c r="AA289" s="3" t="s">
        <v>48</v>
      </c>
      <c r="AC289" s="3" t="s">
        <v>47</v>
      </c>
      <c r="AD289" s="3" t="s">
        <v>47</v>
      </c>
      <c r="AE289" s="3" t="s">
        <v>47</v>
      </c>
      <c r="AG289" s="3" t="s">
        <v>47</v>
      </c>
      <c r="AI289" s="3" t="s">
        <v>52</v>
      </c>
      <c r="AJ289" s="3" t="s">
        <v>52</v>
      </c>
      <c r="AM289" s="3" t="s">
        <v>47</v>
      </c>
      <c r="AO289" s="3" t="s">
        <v>47</v>
      </c>
      <c r="AU289" s="3">
        <v>0</v>
      </c>
      <c r="AV289" s="3">
        <v>9</v>
      </c>
      <c r="AW289" s="3">
        <v>1</v>
      </c>
      <c r="AX289" s="3">
        <v>9</v>
      </c>
      <c r="AY289" s="3">
        <v>100</v>
      </c>
      <c r="AZ289" s="6" t="str">
        <f t="shared" si="32"/>
        <v>2512.3</v>
      </c>
      <c r="BC289" s="12" t="s">
        <v>11899</v>
      </c>
      <c r="BF289" s="12" t="s">
        <v>1468</v>
      </c>
      <c r="BG289" s="12" t="s">
        <v>9601</v>
      </c>
      <c r="BJ289" s="12">
        <f t="shared" si="33"/>
        <v>0</v>
      </c>
      <c r="BK289" s="12">
        <f t="shared" si="34"/>
        <v>0</v>
      </c>
      <c r="BO289" s="3" t="s">
        <v>54</v>
      </c>
      <c r="BP289" s="3" t="s">
        <v>54</v>
      </c>
      <c r="BR289" s="3" t="s">
        <v>54</v>
      </c>
      <c r="CQ289" s="3" t="str">
        <f>CONCATENATE(baseURL!$A$1,baseURL!$B$1,baseURL!$C$1,".",C289,".",L289,".pkl&amp;seq=",BC289,"&amp;varMods=Deamidated-Q+Deamidated-N")</f>
        <v>http://proteomics.broadinstitute.org/millscripts/viewfeed.pl?side=xl&amp;cycle=1&amp;fixedMods=iaaC&amp;file=msdataSM/iPRG2012_nd/cpick_in/iPRG2012_nd.2512.3.2.pkl&amp;seq=LVqAFqFtDK&amp;varMods=Deamidated-Q+Deamidated-N</v>
      </c>
    </row>
    <row r="290" spans="1:95" x14ac:dyDescent="0.2">
      <c r="A290" s="3">
        <v>481</v>
      </c>
      <c r="B290" s="2" t="s">
        <v>248</v>
      </c>
      <c r="C290" s="2" t="s">
        <v>249</v>
      </c>
      <c r="D290" s="3">
        <v>158</v>
      </c>
      <c r="E290" s="3">
        <v>158</v>
      </c>
      <c r="F290" s="3">
        <v>20586</v>
      </c>
      <c r="G290" s="3">
        <v>1137</v>
      </c>
      <c r="H290" s="3">
        <v>6.5004999999999997</v>
      </c>
      <c r="I290" s="30">
        <v>494.24047000000002</v>
      </c>
      <c r="J290" s="30">
        <v>494.23971649999999</v>
      </c>
      <c r="K290" s="30">
        <v>7.5000000000000002E-4</v>
      </c>
      <c r="L290" s="3">
        <v>3</v>
      </c>
      <c r="M290" s="3">
        <v>3</v>
      </c>
      <c r="N290" s="10">
        <f t="shared" si="28"/>
        <v>1</v>
      </c>
      <c r="O290" s="35">
        <v>3</v>
      </c>
      <c r="P290" s="17"/>
      <c r="Q290" s="40">
        <v>1480.7026599999999</v>
      </c>
      <c r="R290" s="40">
        <v>494.23907000000003</v>
      </c>
      <c r="S290" s="18">
        <f t="shared" si="29"/>
        <v>2.8326372498022701</v>
      </c>
      <c r="T290" s="18">
        <f t="shared" si="30"/>
        <v>1.3080714156397228</v>
      </c>
      <c r="U290" s="18">
        <f t="shared" si="31"/>
        <v>0.87002429814862536</v>
      </c>
      <c r="V290" s="30">
        <v>494.23950000000002</v>
      </c>
      <c r="W290" s="3" t="s">
        <v>47</v>
      </c>
      <c r="X290" s="3" t="s">
        <v>47</v>
      </c>
      <c r="Y290" s="3" t="s">
        <v>47</v>
      </c>
      <c r="Z290" s="3" t="s">
        <v>47</v>
      </c>
      <c r="AB290" s="12" t="s">
        <v>52</v>
      </c>
      <c r="AC290" s="3" t="s">
        <v>47</v>
      </c>
      <c r="AD290" s="3" t="s">
        <v>47</v>
      </c>
      <c r="AE290" s="3" t="s">
        <v>47</v>
      </c>
      <c r="AF290" s="3" t="s">
        <v>47</v>
      </c>
      <c r="AG290" s="3" t="s">
        <v>47</v>
      </c>
      <c r="AI290" s="3" t="s">
        <v>47</v>
      </c>
      <c r="AJ290" s="3" t="s">
        <v>47</v>
      </c>
      <c r="AK290" s="3" t="s">
        <v>52</v>
      </c>
      <c r="AL290" s="3" t="s">
        <v>47</v>
      </c>
      <c r="AP290" s="3" t="s">
        <v>47</v>
      </c>
      <c r="AR290" s="3" t="s">
        <v>47</v>
      </c>
      <c r="AU290" s="3">
        <v>0</v>
      </c>
      <c r="AV290" s="3">
        <v>14</v>
      </c>
      <c r="AW290" s="3">
        <v>1</v>
      </c>
      <c r="AX290" s="3">
        <v>14</v>
      </c>
      <c r="AY290" s="3">
        <v>100</v>
      </c>
      <c r="AZ290" s="6" t="str">
        <f t="shared" si="32"/>
        <v>980.5</v>
      </c>
      <c r="BC290" s="12" t="s">
        <v>228</v>
      </c>
      <c r="BD290" s="12" t="s">
        <v>243</v>
      </c>
      <c r="BG290" s="12" t="s">
        <v>230</v>
      </c>
      <c r="BH290" s="12" t="s">
        <v>228</v>
      </c>
      <c r="BJ290" s="12">
        <f t="shared" si="33"/>
        <v>0</v>
      </c>
      <c r="BK290" s="12">
        <f t="shared" si="34"/>
        <v>0</v>
      </c>
      <c r="CQ290" s="3" t="str">
        <f>CONCATENATE(baseURL!$A$1,baseURL!$B$1,baseURL!$C$1,".",C290,".",L290,".pkl&amp;seq=",BC290,"&amp;varMods=Methyl-K")</f>
        <v>http://proteomics.broadinstitute.org/millscripts/viewfeed.pl?side=xl&amp;cycle=1&amp;fixedMods=iaaC&amp;file=msdataSM/iPRG2012_nd/cpick_in/iPRG2012_nd.980.5.3.pkl&amp;seq=NGDTASPkEYTAGR&amp;varMods=Methyl-K</v>
      </c>
    </row>
    <row r="291" spans="1:95" x14ac:dyDescent="0.2">
      <c r="A291" s="3">
        <v>461</v>
      </c>
      <c r="B291" s="2" t="s">
        <v>379</v>
      </c>
      <c r="C291" s="2" t="s">
        <v>380</v>
      </c>
      <c r="D291" s="3">
        <v>312</v>
      </c>
      <c r="E291" s="3">
        <v>312</v>
      </c>
      <c r="F291" s="3">
        <v>21003</v>
      </c>
      <c r="G291" s="3">
        <v>1311</v>
      </c>
      <c r="H291" s="3">
        <v>6.9829999999999997</v>
      </c>
      <c r="I291" s="30">
        <v>494.24158</v>
      </c>
      <c r="J291" s="30">
        <v>494.23935080000001</v>
      </c>
      <c r="K291" s="30">
        <v>2.2300000000000002E-3</v>
      </c>
      <c r="L291" s="3">
        <v>3</v>
      </c>
      <c r="M291" s="3">
        <v>3</v>
      </c>
      <c r="N291" s="10">
        <f t="shared" si="28"/>
        <v>1</v>
      </c>
      <c r="O291" s="35">
        <v>3</v>
      </c>
      <c r="P291" s="17"/>
      <c r="Q291" s="40">
        <v>1480.7026599999999</v>
      </c>
      <c r="R291" s="40">
        <v>494.23907000000003</v>
      </c>
      <c r="S291" s="18">
        <f t="shared" si="29"/>
        <v>5.07851392641314</v>
      </c>
      <c r="T291" s="18">
        <f t="shared" si="30"/>
        <v>0.56814609979040676</v>
      </c>
      <c r="U291" s="18">
        <f t="shared" si="31"/>
        <v>0.26303060168027315</v>
      </c>
      <c r="V291" s="30">
        <v>494.23919999999998</v>
      </c>
      <c r="W291" s="3" t="s">
        <v>47</v>
      </c>
      <c r="X291" s="3" t="s">
        <v>47</v>
      </c>
      <c r="Y291" s="3" t="s">
        <v>47</v>
      </c>
      <c r="Z291" s="3" t="s">
        <v>47</v>
      </c>
      <c r="AB291" s="12" t="s">
        <v>48</v>
      </c>
      <c r="AC291" s="3" t="s">
        <v>47</v>
      </c>
      <c r="AD291" s="3" t="s">
        <v>47</v>
      </c>
      <c r="AE291" s="3" t="s">
        <v>47</v>
      </c>
      <c r="AF291" s="3" t="s">
        <v>47</v>
      </c>
      <c r="AG291" s="3" t="s">
        <v>47</v>
      </c>
      <c r="AI291" s="3" t="s">
        <v>48</v>
      </c>
      <c r="AJ291" s="3" t="s">
        <v>47</v>
      </c>
      <c r="AK291" s="3" t="s">
        <v>47</v>
      </c>
      <c r="AL291" s="3" t="s">
        <v>48</v>
      </c>
      <c r="AN291" s="3" t="s">
        <v>47</v>
      </c>
      <c r="AP291" s="3" t="s">
        <v>48</v>
      </c>
      <c r="AS291" s="3" t="s">
        <v>47</v>
      </c>
      <c r="AU291" s="3">
        <v>0</v>
      </c>
      <c r="AV291" s="3">
        <v>13</v>
      </c>
      <c r="AW291" s="3">
        <v>2</v>
      </c>
      <c r="AX291" s="3">
        <v>11</v>
      </c>
      <c r="AY291" s="3">
        <v>84.62</v>
      </c>
      <c r="AZ291" s="6" t="str">
        <f t="shared" si="32"/>
        <v>1000.2</v>
      </c>
      <c r="BC291" s="12" t="s">
        <v>228</v>
      </c>
      <c r="BD291" s="12" t="s">
        <v>243</v>
      </c>
      <c r="BE291" s="12" t="s">
        <v>243</v>
      </c>
      <c r="BG291" s="12" t="s">
        <v>230</v>
      </c>
      <c r="BH291" s="12" t="s">
        <v>228</v>
      </c>
      <c r="BJ291" s="12">
        <f t="shared" si="33"/>
        <v>0</v>
      </c>
      <c r="BK291" s="12">
        <f t="shared" si="34"/>
        <v>0</v>
      </c>
      <c r="BY291" s="3" t="s">
        <v>381</v>
      </c>
      <c r="CG291" s="3" t="s">
        <v>381</v>
      </c>
      <c r="CQ291" s="3" t="str">
        <f>CONCATENATE(baseURL!$A$1,baseURL!$B$1,baseURL!$C$1,".",C291,".",L291,".pkl&amp;seq=",BC291,"&amp;varMods=Methyl-K+Methyl-R")</f>
        <v>http://proteomics.broadinstitute.org/millscripts/viewfeed.pl?side=xl&amp;cycle=1&amp;fixedMods=iaaC&amp;file=msdataSM/iPRG2012_nd/cpick_in/iPRG2012_nd.1000.2.3.pkl&amp;seq=NGDTASPkEYTAGR&amp;varMods=Methyl-K+Methyl-R</v>
      </c>
    </row>
    <row r="292" spans="1:95" x14ac:dyDescent="0.2">
      <c r="A292" s="3">
        <v>620</v>
      </c>
      <c r="B292" s="2" t="s">
        <v>1019</v>
      </c>
      <c r="C292" s="2" t="s">
        <v>1020</v>
      </c>
      <c r="D292" s="3">
        <v>1065</v>
      </c>
      <c r="E292" s="3">
        <v>1064</v>
      </c>
      <c r="F292" s="3">
        <v>23275</v>
      </c>
      <c r="G292" s="3">
        <v>2171</v>
      </c>
      <c r="H292" s="3">
        <v>9.6145999999999994</v>
      </c>
      <c r="I292" s="30">
        <v>494.24117999999999</v>
      </c>
      <c r="J292" s="30">
        <v>494.24016710000001</v>
      </c>
      <c r="K292" s="30">
        <v>1.01E-3</v>
      </c>
      <c r="L292" s="3">
        <v>3</v>
      </c>
      <c r="M292" s="3">
        <v>3</v>
      </c>
      <c r="N292" s="10">
        <f t="shared" si="28"/>
        <v>1</v>
      </c>
      <c r="O292" s="35">
        <v>3</v>
      </c>
      <c r="P292" s="17"/>
      <c r="Q292" s="40">
        <v>1480.7026599999999</v>
      </c>
      <c r="R292" s="40">
        <v>494.23907000000003</v>
      </c>
      <c r="S292" s="18">
        <f t="shared" si="29"/>
        <v>4.2691889978653448</v>
      </c>
      <c r="T292" s="18">
        <f t="shared" si="30"/>
        <v>2.2197759476629604</v>
      </c>
      <c r="U292" s="18">
        <f t="shared" si="31"/>
        <v>1.4770179945019655</v>
      </c>
      <c r="V292" s="30">
        <v>494.2398</v>
      </c>
      <c r="W292" s="3" t="s">
        <v>47</v>
      </c>
      <c r="X292" s="3" t="s">
        <v>47</v>
      </c>
      <c r="Y292" s="3" t="s">
        <v>47</v>
      </c>
      <c r="Z292" s="3" t="s">
        <v>47</v>
      </c>
      <c r="AA292" s="3" t="s">
        <v>47</v>
      </c>
      <c r="AB292" s="12" t="s">
        <v>47</v>
      </c>
      <c r="AC292" s="3" t="s">
        <v>47</v>
      </c>
      <c r="AD292" s="3" t="s">
        <v>47</v>
      </c>
      <c r="AE292" s="3" t="s">
        <v>47</v>
      </c>
      <c r="AF292" s="3" t="s">
        <v>47</v>
      </c>
      <c r="AG292" s="3" t="s">
        <v>47</v>
      </c>
      <c r="AH292" s="3" t="s">
        <v>47</v>
      </c>
      <c r="AI292" s="3" t="s">
        <v>47</v>
      </c>
      <c r="AJ292" s="3" t="s">
        <v>47</v>
      </c>
      <c r="AK292" s="3" t="s">
        <v>47</v>
      </c>
      <c r="AL292" s="3" t="s">
        <v>48</v>
      </c>
      <c r="AO292" s="3" t="s">
        <v>47</v>
      </c>
      <c r="AP292" s="3" t="s">
        <v>47</v>
      </c>
      <c r="AQ292" s="3" t="s">
        <v>47</v>
      </c>
      <c r="AR292" s="3" t="s">
        <v>47</v>
      </c>
      <c r="AU292" s="3">
        <v>0</v>
      </c>
      <c r="AV292" s="3">
        <v>19</v>
      </c>
      <c r="AW292" s="3">
        <v>2</v>
      </c>
      <c r="AX292" s="3">
        <v>18</v>
      </c>
      <c r="AY292" s="3">
        <v>94.74</v>
      </c>
      <c r="AZ292" s="6" t="str">
        <f t="shared" si="32"/>
        <v>1108.6</v>
      </c>
      <c r="BC292" s="12" t="s">
        <v>228</v>
      </c>
      <c r="BD292" s="12" t="s">
        <v>243</v>
      </c>
      <c r="BG292" s="12" t="s">
        <v>230</v>
      </c>
      <c r="BH292" s="12" t="s">
        <v>228</v>
      </c>
      <c r="BJ292" s="12">
        <f t="shared" si="33"/>
        <v>0</v>
      </c>
      <c r="BK292" s="12">
        <f t="shared" si="34"/>
        <v>0</v>
      </c>
      <c r="CG292" s="3" t="s">
        <v>381</v>
      </c>
      <c r="CQ292" s="3" t="str">
        <f>CONCATENATE(baseURL!$A$1,baseURL!$B$1,baseURL!$C$1,".",C292,".",L292,".pkl&amp;seq=",BC292,"&amp;varMods=Methyl-K")</f>
        <v>http://proteomics.broadinstitute.org/millscripts/viewfeed.pl?side=xl&amp;cycle=1&amp;fixedMods=iaaC&amp;file=msdataSM/iPRG2012_nd/cpick_in/iPRG2012_nd.1108.6.3.pkl&amp;seq=NGDTASPkEYTAGR&amp;varMods=Methyl-K</v>
      </c>
    </row>
    <row r="293" spans="1:95" x14ac:dyDescent="0.2">
      <c r="A293" s="3">
        <v>619</v>
      </c>
      <c r="B293" s="2" t="s">
        <v>1070</v>
      </c>
      <c r="C293" s="2" t="s">
        <v>1071</v>
      </c>
      <c r="D293" s="3">
        <v>1161</v>
      </c>
      <c r="E293" s="3">
        <v>1160</v>
      </c>
      <c r="F293" s="3">
        <v>23509</v>
      </c>
      <c r="G293" s="3">
        <v>2278</v>
      </c>
      <c r="H293" s="3">
        <v>9.8795000000000002</v>
      </c>
      <c r="I293" s="30">
        <v>494.24079</v>
      </c>
      <c r="J293" s="30">
        <v>494.24015129999998</v>
      </c>
      <c r="K293" s="30">
        <v>6.4000000000000005E-4</v>
      </c>
      <c r="L293" s="3">
        <v>3</v>
      </c>
      <c r="M293" s="3">
        <v>3</v>
      </c>
      <c r="N293" s="10">
        <f t="shared" si="28"/>
        <v>1</v>
      </c>
      <c r="O293" s="35">
        <v>3</v>
      </c>
      <c r="P293" s="17"/>
      <c r="Q293" s="40">
        <v>1480.7026599999999</v>
      </c>
      <c r="R293" s="40">
        <v>494.23907000000003</v>
      </c>
      <c r="S293" s="18">
        <f t="shared" si="29"/>
        <v>3.4800971925945015</v>
      </c>
      <c r="T293" s="18">
        <f t="shared" si="30"/>
        <v>2.1878076129290815</v>
      </c>
      <c r="U293" s="18">
        <f t="shared" si="31"/>
        <v>1.4770179945019655</v>
      </c>
      <c r="V293" s="30">
        <v>494.2398</v>
      </c>
      <c r="W293" s="3" t="s">
        <v>47</v>
      </c>
      <c r="X293" s="3" t="s">
        <v>47</v>
      </c>
      <c r="Y293" s="3" t="s">
        <v>47</v>
      </c>
      <c r="Z293" s="3" t="s">
        <v>47</v>
      </c>
      <c r="AA293" s="3" t="s">
        <v>47</v>
      </c>
      <c r="AB293" s="12" t="s">
        <v>47</v>
      </c>
      <c r="AC293" s="3" t="s">
        <v>47</v>
      </c>
      <c r="AD293" s="3" t="s">
        <v>47</v>
      </c>
      <c r="AE293" s="3" t="s">
        <v>47</v>
      </c>
      <c r="AF293" s="3" t="s">
        <v>47</v>
      </c>
      <c r="AG293" s="3" t="s">
        <v>47</v>
      </c>
      <c r="AH293" s="3" t="s">
        <v>47</v>
      </c>
      <c r="AI293" s="3" t="s">
        <v>47</v>
      </c>
      <c r="AJ293" s="3" t="s">
        <v>47</v>
      </c>
      <c r="AK293" s="3" t="s">
        <v>47</v>
      </c>
      <c r="AL293" s="3" t="s">
        <v>47</v>
      </c>
      <c r="AO293" s="3" t="s">
        <v>47</v>
      </c>
      <c r="AP293" s="3" t="s">
        <v>47</v>
      </c>
      <c r="AQ293" s="3" t="s">
        <v>47</v>
      </c>
      <c r="AR293" s="3" t="s">
        <v>47</v>
      </c>
      <c r="AU293" s="3">
        <v>0</v>
      </c>
      <c r="AV293" s="3">
        <v>20</v>
      </c>
      <c r="AW293" s="3">
        <v>2</v>
      </c>
      <c r="AX293" s="3">
        <v>19</v>
      </c>
      <c r="AY293" s="3">
        <v>95</v>
      </c>
      <c r="AZ293" s="6" t="str">
        <f t="shared" si="32"/>
        <v>1119.9</v>
      </c>
      <c r="BC293" s="12" t="s">
        <v>228</v>
      </c>
      <c r="BD293" s="12" t="s">
        <v>243</v>
      </c>
      <c r="BG293" s="12" t="s">
        <v>230</v>
      </c>
      <c r="BH293" s="12" t="s">
        <v>228</v>
      </c>
      <c r="BJ293" s="12">
        <f t="shared" si="33"/>
        <v>0</v>
      </c>
      <c r="BK293" s="12">
        <f t="shared" si="34"/>
        <v>0</v>
      </c>
      <c r="CG293" s="3" t="s">
        <v>381</v>
      </c>
      <c r="CQ293" s="3" t="str">
        <f>CONCATENATE(baseURL!$A$1,baseURL!$B$1,baseURL!$C$1,".",C293,".",L293,".pkl&amp;seq=",BC293,"&amp;varMods=Methyl-K")</f>
        <v>http://proteomics.broadinstitute.org/millscripts/viewfeed.pl?side=xl&amp;cycle=1&amp;fixedMods=iaaC&amp;file=msdataSM/iPRG2012_nd/cpick_in/iPRG2012_nd.1119.9.3.pkl&amp;seq=NGDTASPkEYTAGR&amp;varMods=Methyl-K</v>
      </c>
    </row>
    <row r="294" spans="1:95" x14ac:dyDescent="0.2">
      <c r="A294" s="3">
        <v>602</v>
      </c>
      <c r="B294" s="2" t="s">
        <v>1134</v>
      </c>
      <c r="C294" s="2" t="s">
        <v>1135</v>
      </c>
      <c r="D294" s="3">
        <v>1241</v>
      </c>
      <c r="E294" s="3">
        <v>1240</v>
      </c>
      <c r="F294" s="3">
        <v>23738</v>
      </c>
      <c r="G294" s="3">
        <v>2369</v>
      </c>
      <c r="H294" s="3">
        <v>10.149100000000001</v>
      </c>
      <c r="I294" s="30">
        <v>494.24164999999999</v>
      </c>
      <c r="J294" s="30">
        <v>494.24025849999998</v>
      </c>
      <c r="K294" s="30">
        <v>1.39E-3</v>
      </c>
      <c r="L294" s="3">
        <v>3</v>
      </c>
      <c r="M294" s="3">
        <v>3</v>
      </c>
      <c r="N294" s="10">
        <f t="shared" si="28"/>
        <v>1</v>
      </c>
      <c r="O294" s="35">
        <v>3</v>
      </c>
      <c r="P294" s="17"/>
      <c r="Q294" s="40">
        <v>1480.7026599999999</v>
      </c>
      <c r="R294" s="40">
        <v>494.23907000000003</v>
      </c>
      <c r="S294" s="18">
        <f t="shared" si="29"/>
        <v>5.2201457888917515</v>
      </c>
      <c r="T294" s="18">
        <f t="shared" si="30"/>
        <v>2.4047066937771304</v>
      </c>
      <c r="U294" s="18">
        <f t="shared" si="31"/>
        <v>1.4770179945019655</v>
      </c>
      <c r="V294" s="30">
        <v>494.2398</v>
      </c>
      <c r="W294" s="3" t="s">
        <v>47</v>
      </c>
      <c r="X294" s="3" t="s">
        <v>47</v>
      </c>
      <c r="Y294" s="3" t="s">
        <v>47</v>
      </c>
      <c r="Z294" s="3" t="s">
        <v>47</v>
      </c>
      <c r="AB294" s="12" t="s">
        <v>47</v>
      </c>
      <c r="AC294" s="3" t="s">
        <v>47</v>
      </c>
      <c r="AD294" s="3" t="s">
        <v>47</v>
      </c>
      <c r="AE294" s="3" t="s">
        <v>47</v>
      </c>
      <c r="AF294" s="3" t="s">
        <v>47</v>
      </c>
      <c r="AG294" s="3" t="s">
        <v>47</v>
      </c>
      <c r="AH294" s="3" t="s">
        <v>47</v>
      </c>
      <c r="AI294" s="3" t="s">
        <v>47</v>
      </c>
      <c r="AJ294" s="3" t="s">
        <v>47</v>
      </c>
      <c r="AK294" s="3" t="s">
        <v>47</v>
      </c>
      <c r="AL294" s="3" t="s">
        <v>48</v>
      </c>
      <c r="AP294" s="3" t="s">
        <v>47</v>
      </c>
      <c r="AQ294" s="3" t="s">
        <v>47</v>
      </c>
      <c r="AR294" s="3" t="s">
        <v>47</v>
      </c>
      <c r="AU294" s="3">
        <v>0</v>
      </c>
      <c r="AV294" s="3">
        <v>17</v>
      </c>
      <c r="AW294" s="3">
        <v>2</v>
      </c>
      <c r="AX294" s="3">
        <v>16</v>
      </c>
      <c r="AY294" s="3">
        <v>94.12</v>
      </c>
      <c r="AZ294" s="6" t="str">
        <f t="shared" si="32"/>
        <v>1130.7</v>
      </c>
      <c r="BC294" s="12" t="s">
        <v>228</v>
      </c>
      <c r="BD294" s="12" t="s">
        <v>243</v>
      </c>
      <c r="BG294" s="12" t="s">
        <v>230</v>
      </c>
      <c r="BH294" s="12" t="s">
        <v>228</v>
      </c>
      <c r="BJ294" s="12">
        <f t="shared" si="33"/>
        <v>0</v>
      </c>
      <c r="BK294" s="12">
        <f t="shared" si="34"/>
        <v>0</v>
      </c>
      <c r="CG294" s="3" t="s">
        <v>381</v>
      </c>
      <c r="CQ294" s="3" t="str">
        <f>CONCATENATE(baseURL!$A$1,baseURL!$B$1,baseURL!$C$1,".",C294,".",L294,".pkl&amp;seq=",BC294,"&amp;varMods=Methyl-K")</f>
        <v>http://proteomics.broadinstitute.org/millscripts/viewfeed.pl?side=xl&amp;cycle=1&amp;fixedMods=iaaC&amp;file=msdataSM/iPRG2012_nd/cpick_in/iPRG2012_nd.1130.7.3.pkl&amp;seq=NGDTASPkEYTAGR&amp;varMods=Methyl-K</v>
      </c>
    </row>
    <row r="295" spans="1:95" x14ac:dyDescent="0.2">
      <c r="A295" s="3">
        <v>1773</v>
      </c>
      <c r="B295" s="2" t="s">
        <v>1185</v>
      </c>
      <c r="C295" s="2" t="s">
        <v>1186</v>
      </c>
      <c r="D295" s="3">
        <v>1318</v>
      </c>
      <c r="E295" s="3">
        <v>1317</v>
      </c>
      <c r="F295" s="3">
        <v>23965</v>
      </c>
      <c r="G295" s="3">
        <v>2457</v>
      </c>
      <c r="H295" s="3">
        <v>10.4114</v>
      </c>
      <c r="I295" s="30">
        <v>494.24169000000001</v>
      </c>
      <c r="J295" s="30">
        <v>494.24083660000002</v>
      </c>
      <c r="K295" s="30">
        <v>8.4999999999999995E-4</v>
      </c>
      <c r="L295" s="3">
        <v>3</v>
      </c>
      <c r="M295" s="3">
        <v>3</v>
      </c>
      <c r="N295" s="10">
        <f t="shared" si="28"/>
        <v>1</v>
      </c>
      <c r="O295" s="35">
        <v>3</v>
      </c>
      <c r="P295" s="17"/>
      <c r="Q295" s="40">
        <v>1480.7026599999999</v>
      </c>
      <c r="R295" s="40">
        <v>494.23907000000003</v>
      </c>
      <c r="S295" s="18">
        <f t="shared" si="29"/>
        <v>5.3010782817695334</v>
      </c>
      <c r="T295" s="18">
        <f t="shared" si="30"/>
        <v>3.5743835468051679</v>
      </c>
      <c r="U295" s="18">
        <f t="shared" si="31"/>
        <v>2.8933366194031005</v>
      </c>
      <c r="V295" s="30">
        <v>494.2405</v>
      </c>
      <c r="W295" s="3" t="s">
        <v>47</v>
      </c>
      <c r="X295" s="3" t="s">
        <v>47</v>
      </c>
      <c r="Y295" s="3" t="s">
        <v>47</v>
      </c>
      <c r="Z295" s="3" t="s">
        <v>47</v>
      </c>
      <c r="AB295" s="12" t="s">
        <v>48</v>
      </c>
      <c r="AC295" s="3" t="s">
        <v>47</v>
      </c>
      <c r="AE295" s="3" t="s">
        <v>47</v>
      </c>
      <c r="AF295" s="3" t="s">
        <v>47</v>
      </c>
      <c r="AG295" s="3" t="s">
        <v>48</v>
      </c>
      <c r="AI295" s="3" t="s">
        <v>48</v>
      </c>
      <c r="AL295" s="3" t="s">
        <v>47</v>
      </c>
      <c r="AP295" s="3" t="s">
        <v>47</v>
      </c>
      <c r="AU295" s="3">
        <v>0</v>
      </c>
      <c r="AV295" s="3">
        <v>9</v>
      </c>
      <c r="AW295" s="3">
        <v>1</v>
      </c>
      <c r="AX295" s="3">
        <v>9</v>
      </c>
      <c r="AY295" s="3">
        <v>100</v>
      </c>
      <c r="AZ295" s="6" t="str">
        <f t="shared" si="32"/>
        <v>1141.3</v>
      </c>
      <c r="BC295" s="12" t="s">
        <v>228</v>
      </c>
      <c r="BD295" s="12" t="s">
        <v>243</v>
      </c>
      <c r="BG295" s="12" t="s">
        <v>230</v>
      </c>
      <c r="BH295" s="12" t="s">
        <v>228</v>
      </c>
      <c r="BJ295" s="12">
        <f t="shared" si="33"/>
        <v>0</v>
      </c>
      <c r="BK295" s="12">
        <f t="shared" si="34"/>
        <v>0</v>
      </c>
      <c r="CQ295" s="3" t="str">
        <f>CONCATENATE(baseURL!$A$1,baseURL!$B$1,baseURL!$C$1,".",C295,".",L295,".pkl&amp;seq=",BC295,"&amp;varMods=Methyl-K")</f>
        <v>http://proteomics.broadinstitute.org/millscripts/viewfeed.pl?side=xl&amp;cycle=1&amp;fixedMods=iaaC&amp;file=msdataSM/iPRG2012_nd/cpick_in/iPRG2012_nd.1141.3.3.pkl&amp;seq=NGDTASPkEYTAGR&amp;varMods=Methyl-K</v>
      </c>
    </row>
    <row r="296" spans="1:95" x14ac:dyDescent="0.2">
      <c r="A296" s="3">
        <v>113</v>
      </c>
      <c r="B296" s="2" t="s">
        <v>1254</v>
      </c>
      <c r="C296" s="2" t="s">
        <v>1244</v>
      </c>
      <c r="D296" s="3">
        <v>1385</v>
      </c>
      <c r="E296" s="3">
        <v>1384</v>
      </c>
      <c r="F296" s="3">
        <v>24197</v>
      </c>
      <c r="G296" s="3">
        <v>2535</v>
      </c>
      <c r="H296" s="3">
        <v>10.688700000000001</v>
      </c>
      <c r="I296" s="30">
        <v>494.23910000000001</v>
      </c>
      <c r="J296" s="30">
        <v>494.23779539999998</v>
      </c>
      <c r="K296" s="30">
        <v>1.2999999999999999E-3</v>
      </c>
      <c r="L296" s="3">
        <v>3</v>
      </c>
      <c r="M296" s="3">
        <v>3</v>
      </c>
      <c r="N296" s="10">
        <f t="shared" si="28"/>
        <v>1</v>
      </c>
      <c r="O296" s="35">
        <v>3</v>
      </c>
      <c r="P296" s="17"/>
      <c r="Q296" s="40">
        <v>1480.7026599999999</v>
      </c>
      <c r="R296" s="40">
        <v>494.23907000000003</v>
      </c>
      <c r="S296" s="18">
        <f t="shared" si="29"/>
        <v>6.0699369600830423E-2</v>
      </c>
      <c r="T296" s="18">
        <f t="shared" si="30"/>
        <v>-2.578913884822494</v>
      </c>
      <c r="U296" s="18">
        <f t="shared" si="31"/>
        <v>-3.1766003444753372</v>
      </c>
      <c r="V296" s="30">
        <v>494.23750000000001</v>
      </c>
      <c r="W296" s="3" t="s">
        <v>47</v>
      </c>
      <c r="Z296" s="3" t="s">
        <v>47</v>
      </c>
      <c r="AB296" s="12" t="s">
        <v>48</v>
      </c>
      <c r="AC296" s="3" t="s">
        <v>47</v>
      </c>
      <c r="AE296" s="3" t="s">
        <v>48</v>
      </c>
      <c r="AF296" s="3" t="s">
        <v>48</v>
      </c>
      <c r="AG296" s="3" t="s">
        <v>47</v>
      </c>
      <c r="AH296" s="3" t="s">
        <v>52</v>
      </c>
      <c r="AL296" s="3" t="s">
        <v>48</v>
      </c>
      <c r="AP296" s="3" t="s">
        <v>52</v>
      </c>
      <c r="AR296" s="3" t="s">
        <v>48</v>
      </c>
      <c r="AS296" s="3" t="s">
        <v>47</v>
      </c>
      <c r="AU296" s="3">
        <v>0</v>
      </c>
      <c r="AV296" s="3">
        <v>5</v>
      </c>
      <c r="AW296" s="3">
        <v>2</v>
      </c>
      <c r="AX296" s="3">
        <v>4</v>
      </c>
      <c r="AY296" s="3">
        <v>80</v>
      </c>
      <c r="AZ296" s="6" t="str">
        <f t="shared" si="32"/>
        <v>1152.4</v>
      </c>
      <c r="BC296" s="12" t="s">
        <v>228</v>
      </c>
      <c r="BD296" s="12" t="s">
        <v>243</v>
      </c>
      <c r="BG296" s="12" t="s">
        <v>230</v>
      </c>
      <c r="BH296" s="12" t="s">
        <v>228</v>
      </c>
      <c r="BJ296" s="12">
        <f t="shared" si="33"/>
        <v>0</v>
      </c>
      <c r="BK296" s="12">
        <f t="shared" si="34"/>
        <v>0</v>
      </c>
      <c r="CO296" s="3" t="s">
        <v>1255</v>
      </c>
      <c r="CQ296" s="3" t="str">
        <f>CONCATENATE(baseURL!$A$1,baseURL!$B$1,baseURL!$C$1,".",C296,".",L296,".pkl&amp;seq=",BC296,"&amp;varMods=Methyl-K")</f>
        <v>http://proteomics.broadinstitute.org/millscripts/viewfeed.pl?side=xl&amp;cycle=1&amp;fixedMods=iaaC&amp;file=msdataSM/iPRG2012_nd/cpick_in/iPRG2012_nd.1152.4.3.pkl&amp;seq=NGDTASPkEYTAGR&amp;varMods=Methyl-K</v>
      </c>
    </row>
    <row r="297" spans="1:95" x14ac:dyDescent="0.2">
      <c r="A297" s="3">
        <v>645</v>
      </c>
      <c r="B297" s="2" t="s">
        <v>257</v>
      </c>
      <c r="C297" s="2" t="s">
        <v>248</v>
      </c>
      <c r="D297" s="3">
        <v>165</v>
      </c>
      <c r="E297" s="3">
        <v>165</v>
      </c>
      <c r="F297" s="3">
        <v>20608</v>
      </c>
      <c r="G297" s="3">
        <v>1145</v>
      </c>
      <c r="H297" s="3">
        <v>6.5228000000000002</v>
      </c>
      <c r="I297" s="30">
        <v>498.91201999999998</v>
      </c>
      <c r="J297" s="30">
        <v>498.91146029999999</v>
      </c>
      <c r="K297" s="30">
        <v>5.5999999999999995E-4</v>
      </c>
      <c r="L297" s="3">
        <v>3</v>
      </c>
      <c r="M297" s="3">
        <v>3</v>
      </c>
      <c r="N297" s="10">
        <f t="shared" si="28"/>
        <v>1</v>
      </c>
      <c r="O297" s="35">
        <v>3</v>
      </c>
      <c r="P297" s="17"/>
      <c r="Q297" s="40">
        <v>1494.71831</v>
      </c>
      <c r="R297" s="40">
        <v>498.91095000000001</v>
      </c>
      <c r="S297" s="18">
        <f t="shared" si="29"/>
        <v>2.1446713085173825</v>
      </c>
      <c r="T297" s="18">
        <f t="shared" si="30"/>
        <v>1.0228278212244895</v>
      </c>
      <c r="U297" s="18">
        <f t="shared" si="31"/>
        <v>0.50109142722581712</v>
      </c>
      <c r="V297" s="30">
        <v>498.91120000000001</v>
      </c>
      <c r="W297" s="3" t="s">
        <v>47</v>
      </c>
      <c r="X297" s="3" t="s">
        <v>47</v>
      </c>
      <c r="Y297" s="3" t="s">
        <v>47</v>
      </c>
      <c r="Z297" s="3" t="s">
        <v>47</v>
      </c>
      <c r="AC297" s="3" t="s">
        <v>47</v>
      </c>
      <c r="AD297" s="3" t="s">
        <v>47</v>
      </c>
      <c r="AE297" s="3" t="s">
        <v>47</v>
      </c>
      <c r="AF297" s="3" t="s">
        <v>47</v>
      </c>
      <c r="AG297" s="3" t="s">
        <v>47</v>
      </c>
      <c r="AI297" s="3" t="s">
        <v>48</v>
      </c>
      <c r="AK297" s="3" t="s">
        <v>47</v>
      </c>
      <c r="AL297" s="3" t="s">
        <v>47</v>
      </c>
      <c r="AN297" s="3" t="s">
        <v>47</v>
      </c>
      <c r="AP297" s="3" t="s">
        <v>48</v>
      </c>
      <c r="AR297" s="3" t="s">
        <v>47</v>
      </c>
      <c r="AU297" s="3">
        <v>0</v>
      </c>
      <c r="AV297" s="3">
        <v>13</v>
      </c>
      <c r="AW297" s="3">
        <v>2</v>
      </c>
      <c r="AX297" s="3">
        <v>11</v>
      </c>
      <c r="AY297" s="3">
        <v>84.62</v>
      </c>
      <c r="AZ297" s="6" t="str">
        <f t="shared" si="32"/>
        <v>981.6</v>
      </c>
      <c r="BC297" s="12" t="s">
        <v>228</v>
      </c>
      <c r="BD297" s="12" t="s">
        <v>258</v>
      </c>
      <c r="BG297" s="12" t="s">
        <v>230</v>
      </c>
      <c r="BH297" s="12" t="s">
        <v>228</v>
      </c>
      <c r="BJ297" s="12">
        <f t="shared" si="33"/>
        <v>0</v>
      </c>
      <c r="BK297" s="12">
        <f t="shared" si="34"/>
        <v>0</v>
      </c>
      <c r="BM297" s="3" t="s">
        <v>258</v>
      </c>
      <c r="BT297" s="3" t="s">
        <v>231</v>
      </c>
      <c r="BU297" s="3" t="s">
        <v>231</v>
      </c>
      <c r="CQ297" s="3" t="str">
        <f>CONCATENATE(baseURL!$A$1,baseURL!$B$1,baseURL!$C$1,".",C297,".",L297,".pkl&amp;seq=",BC297,"&amp;varMods=Dimethyl-K+Dimethyl-E")</f>
        <v>http://proteomics.broadinstitute.org/millscripts/viewfeed.pl?side=xl&amp;cycle=1&amp;fixedMods=iaaC&amp;file=msdataSM/iPRG2012_nd/cpick_in/iPRG2012_nd.981.6.3.pkl&amp;seq=NGDTASPkEYTAGR&amp;varMods=Dimethyl-K+Dimethyl-E</v>
      </c>
    </row>
    <row r="298" spans="1:95" x14ac:dyDescent="0.2">
      <c r="A298" s="3">
        <v>81</v>
      </c>
      <c r="B298" s="2" t="s">
        <v>393</v>
      </c>
      <c r="C298" s="2" t="s">
        <v>394</v>
      </c>
      <c r="D298" s="3">
        <v>320</v>
      </c>
      <c r="E298" s="3">
        <v>320</v>
      </c>
      <c r="F298" s="3">
        <v>21046</v>
      </c>
      <c r="G298" s="3">
        <v>1321</v>
      </c>
      <c r="H298" s="3">
        <v>7.0327000000000002</v>
      </c>
      <c r="I298" s="30">
        <v>498.56531000000001</v>
      </c>
      <c r="J298" s="30">
        <v>498.91168219999997</v>
      </c>
      <c r="K298" s="30">
        <v>-0.34637000000000001</v>
      </c>
      <c r="L298" s="3">
        <v>0</v>
      </c>
      <c r="M298" s="3">
        <v>3</v>
      </c>
      <c r="N298" s="10">
        <f t="shared" si="28"/>
        <v>1</v>
      </c>
      <c r="O298" s="35">
        <v>3</v>
      </c>
      <c r="P298" s="11"/>
      <c r="Q298" s="40">
        <v>1494.71831</v>
      </c>
      <c r="R298" s="40">
        <v>498.91095000000001</v>
      </c>
      <c r="S298" s="18">
        <f t="shared" si="29"/>
        <v>-692.78896364171408</v>
      </c>
      <c r="T298" s="18">
        <f t="shared" si="30"/>
        <v>1.467596572011485</v>
      </c>
      <c r="U298" s="18">
        <f t="shared" si="31"/>
        <v>1.1024011398740106</v>
      </c>
      <c r="V298" s="30">
        <v>498.91149999999999</v>
      </c>
      <c r="W298" s="3" t="s">
        <v>47</v>
      </c>
      <c r="Z298" s="3" t="s">
        <v>47</v>
      </c>
      <c r="AB298" s="12" t="s">
        <v>48</v>
      </c>
      <c r="AC298" s="3" t="s">
        <v>47</v>
      </c>
      <c r="AD298" s="3" t="s">
        <v>47</v>
      </c>
      <c r="AE298" s="3" t="s">
        <v>47</v>
      </c>
      <c r="AF298" s="3" t="s">
        <v>48</v>
      </c>
      <c r="AL298" s="3" t="s">
        <v>48</v>
      </c>
      <c r="AP298" s="3" t="s">
        <v>48</v>
      </c>
      <c r="AU298" s="3">
        <v>0</v>
      </c>
      <c r="AV298" s="3">
        <v>5</v>
      </c>
      <c r="AW298" s="3">
        <v>1</v>
      </c>
      <c r="AX298" s="3">
        <v>5</v>
      </c>
      <c r="AY298" s="3">
        <v>100</v>
      </c>
      <c r="AZ298" s="6" t="str">
        <f t="shared" si="32"/>
        <v>1002.3</v>
      </c>
      <c r="BC298" s="12" t="s">
        <v>228</v>
      </c>
      <c r="BD298" s="12" t="s">
        <v>258</v>
      </c>
      <c r="BG298" s="12" t="s">
        <v>230</v>
      </c>
      <c r="BH298" s="12" t="s">
        <v>228</v>
      </c>
      <c r="BJ298" s="12">
        <f t="shared" si="33"/>
        <v>0</v>
      </c>
      <c r="BK298" s="12">
        <f t="shared" si="34"/>
        <v>0</v>
      </c>
      <c r="CQ298" s="3" t="str">
        <f>CONCATENATE(baseURL!$A$1,baseURL!$B$1,baseURL!$C$1,".",C298,".",L298,".pkl&amp;seq=",BC298,"&amp;varMods=Dimethyl-K")</f>
        <v>http://proteomics.broadinstitute.org/millscripts/viewfeed.pl?side=xl&amp;cycle=1&amp;fixedMods=iaaC&amp;file=msdataSM/iPRG2012_nd/cpick_in/iPRG2012_nd.1002.3.0.pkl&amp;seq=NGDTASPkEYTAGR&amp;varMods=Dimethyl-K</v>
      </c>
    </row>
    <row r="299" spans="1:95" x14ac:dyDescent="0.2">
      <c r="A299" s="3">
        <v>240</v>
      </c>
      <c r="B299" s="2" t="s">
        <v>997</v>
      </c>
      <c r="C299" s="2" t="s">
        <v>986</v>
      </c>
      <c r="D299" s="3">
        <v>1032</v>
      </c>
      <c r="E299" s="3">
        <v>1031</v>
      </c>
      <c r="F299" s="3">
        <v>23190</v>
      </c>
      <c r="G299" s="3">
        <v>2134</v>
      </c>
      <c r="H299" s="3">
        <v>9.5248000000000008</v>
      </c>
      <c r="I299" s="30">
        <v>498.91165000000001</v>
      </c>
      <c r="J299" s="30">
        <v>499.5838584</v>
      </c>
      <c r="K299" s="30">
        <v>-0.67220999999999997</v>
      </c>
      <c r="L299" s="3">
        <v>3</v>
      </c>
      <c r="M299" s="3">
        <v>2</v>
      </c>
      <c r="N299" s="10">
        <f t="shared" si="28"/>
        <v>-1</v>
      </c>
      <c r="O299" s="35">
        <v>3</v>
      </c>
      <c r="P299" s="11"/>
      <c r="Q299" s="40">
        <v>1494.71831</v>
      </c>
      <c r="R299" s="40">
        <v>498.91095000000001</v>
      </c>
      <c r="S299" s="18">
        <f t="shared" si="29"/>
        <v>1.4030559962550748</v>
      </c>
      <c r="T299" s="18">
        <f t="shared" si="30"/>
        <v>1348.7545222248239</v>
      </c>
      <c r="U299" s="18">
        <f t="shared" si="31"/>
        <v>1.5032742816774514</v>
      </c>
      <c r="V299" s="30">
        <v>498.9117</v>
      </c>
      <c r="AC299" s="3" t="s">
        <v>52</v>
      </c>
      <c r="AD299" s="3" t="s">
        <v>47</v>
      </c>
      <c r="AF299" s="3" t="s">
        <v>47</v>
      </c>
      <c r="AG299" s="3" t="s">
        <v>47</v>
      </c>
      <c r="AK299" s="3" t="s">
        <v>52</v>
      </c>
      <c r="AR299" s="3" t="s">
        <v>48</v>
      </c>
      <c r="AU299" s="3">
        <v>0</v>
      </c>
      <c r="AV299" s="3">
        <v>3</v>
      </c>
      <c r="AW299" s="3">
        <v>1</v>
      </c>
      <c r="AX299" s="3">
        <v>3</v>
      </c>
      <c r="AY299" s="3">
        <v>100</v>
      </c>
      <c r="AZ299" s="6" t="str">
        <f t="shared" si="32"/>
        <v>1104.5</v>
      </c>
      <c r="BC299" s="12" t="s">
        <v>228</v>
      </c>
      <c r="BD299" s="12" t="s">
        <v>258</v>
      </c>
      <c r="BG299" s="12" t="s">
        <v>230</v>
      </c>
      <c r="BH299" s="12" t="s">
        <v>228</v>
      </c>
      <c r="BJ299" s="12">
        <f t="shared" si="33"/>
        <v>0</v>
      </c>
      <c r="BK299" s="12">
        <f t="shared" si="34"/>
        <v>0</v>
      </c>
      <c r="CQ299" s="3" t="str">
        <f>CONCATENATE(baseURL!$A$1,baseURL!$B$1,baseURL!$C$1,".",C299,".",L299,".pkl&amp;seq=",BC299,"&amp;varMods=Dimethyl-K")</f>
        <v>http://proteomics.broadinstitute.org/millscripts/viewfeed.pl?side=xl&amp;cycle=1&amp;fixedMods=iaaC&amp;file=msdataSM/iPRG2012_nd/cpick_in/iPRG2012_nd.1104.5.3.pkl&amp;seq=NGDTASPkEYTAGR&amp;varMods=Dimethyl-K</v>
      </c>
    </row>
    <row r="300" spans="1:95" x14ac:dyDescent="0.2">
      <c r="A300" s="3">
        <v>621</v>
      </c>
      <c r="B300" s="2" t="s">
        <v>1056</v>
      </c>
      <c r="C300" s="2" t="s">
        <v>1057</v>
      </c>
      <c r="D300" s="3">
        <v>1129</v>
      </c>
      <c r="E300" s="3">
        <v>1128</v>
      </c>
      <c r="F300" s="3">
        <v>23423</v>
      </c>
      <c r="G300" s="3">
        <v>2242</v>
      </c>
      <c r="H300" s="3">
        <v>9.7881999999999998</v>
      </c>
      <c r="I300" s="30">
        <v>498.91347000000002</v>
      </c>
      <c r="J300" s="30">
        <v>498.91225960000003</v>
      </c>
      <c r="K300" s="30">
        <v>1.2099999999999999E-3</v>
      </c>
      <c r="L300" s="3">
        <v>3</v>
      </c>
      <c r="M300" s="3">
        <v>3</v>
      </c>
      <c r="N300" s="10">
        <f t="shared" si="28"/>
        <v>1</v>
      </c>
      <c r="O300" s="35">
        <v>3</v>
      </c>
      <c r="P300" s="17"/>
      <c r="Q300" s="40">
        <v>1494.71831</v>
      </c>
      <c r="R300" s="40">
        <v>498.91095000000001</v>
      </c>
      <c r="S300" s="18">
        <f t="shared" si="29"/>
        <v>5.051001586563844</v>
      </c>
      <c r="T300" s="18">
        <f t="shared" si="30"/>
        <v>2.6249173324683164</v>
      </c>
      <c r="U300" s="18">
        <f t="shared" si="31"/>
        <v>1.7037108526361391</v>
      </c>
      <c r="V300" s="30">
        <v>498.91180000000003</v>
      </c>
      <c r="W300" s="3" t="s">
        <v>47</v>
      </c>
      <c r="X300" s="3" t="s">
        <v>47</v>
      </c>
      <c r="Y300" s="3" t="s">
        <v>47</v>
      </c>
      <c r="Z300" s="3" t="s">
        <v>47</v>
      </c>
      <c r="AA300" s="3" t="s">
        <v>47</v>
      </c>
      <c r="AB300" s="12" t="s">
        <v>47</v>
      </c>
      <c r="AC300" s="3" t="s">
        <v>47</v>
      </c>
      <c r="AD300" s="3" t="s">
        <v>47</v>
      </c>
      <c r="AE300" s="3" t="s">
        <v>47</v>
      </c>
      <c r="AF300" s="3" t="s">
        <v>47</v>
      </c>
      <c r="AG300" s="3" t="s">
        <v>47</v>
      </c>
      <c r="AH300" s="3" t="s">
        <v>47</v>
      </c>
      <c r="AI300" s="3" t="s">
        <v>48</v>
      </c>
      <c r="AJ300" s="3" t="s">
        <v>47</v>
      </c>
      <c r="AK300" s="3" t="s">
        <v>47</v>
      </c>
      <c r="AL300" s="3" t="s">
        <v>47</v>
      </c>
      <c r="AO300" s="3" t="s">
        <v>48</v>
      </c>
      <c r="AP300" s="3" t="s">
        <v>47</v>
      </c>
      <c r="AQ300" s="3" t="s">
        <v>47</v>
      </c>
      <c r="AR300" s="3" t="s">
        <v>47</v>
      </c>
      <c r="AU300" s="3">
        <v>0</v>
      </c>
      <c r="AV300" s="3">
        <v>18</v>
      </c>
      <c r="AW300" s="3">
        <v>2</v>
      </c>
      <c r="AX300" s="3">
        <v>16</v>
      </c>
      <c r="AY300" s="3">
        <v>88.89</v>
      </c>
      <c r="AZ300" s="6" t="str">
        <f t="shared" si="32"/>
        <v>1115.7</v>
      </c>
      <c r="BC300" s="12" t="s">
        <v>228</v>
      </c>
      <c r="BD300" s="12" t="s">
        <v>258</v>
      </c>
      <c r="BG300" s="12" t="s">
        <v>230</v>
      </c>
      <c r="BH300" s="12" t="s">
        <v>228</v>
      </c>
      <c r="BJ300" s="12">
        <f t="shared" si="33"/>
        <v>0</v>
      </c>
      <c r="BK300" s="12">
        <f t="shared" si="34"/>
        <v>0</v>
      </c>
      <c r="BT300" s="3" t="s">
        <v>231</v>
      </c>
      <c r="BU300" s="3" t="s">
        <v>231</v>
      </c>
      <c r="CQ300" s="3" t="str">
        <f>CONCATENATE(baseURL!$A$1,baseURL!$B$1,baseURL!$C$1,".",C300,".",L300,".pkl&amp;seq=",BC300,"&amp;varMods=Dimethyl-K")</f>
        <v>http://proteomics.broadinstitute.org/millscripts/viewfeed.pl?side=xl&amp;cycle=1&amp;fixedMods=iaaC&amp;file=msdataSM/iPRG2012_nd/cpick_in/iPRG2012_nd.1115.7.3.pkl&amp;seq=NGDTASPkEYTAGR&amp;varMods=Dimethyl-K</v>
      </c>
    </row>
    <row r="301" spans="1:95" x14ac:dyDescent="0.2">
      <c r="A301" s="3">
        <v>622</v>
      </c>
      <c r="B301" s="2" t="s">
        <v>1117</v>
      </c>
      <c r="C301" s="2" t="s">
        <v>1118</v>
      </c>
      <c r="D301" s="3">
        <v>1210</v>
      </c>
      <c r="E301" s="3">
        <v>1209</v>
      </c>
      <c r="F301" s="3">
        <v>23652</v>
      </c>
      <c r="G301" s="3">
        <v>2334</v>
      </c>
      <c r="H301" s="3">
        <v>10.0487</v>
      </c>
      <c r="I301" s="30">
        <v>498.91446000000002</v>
      </c>
      <c r="J301" s="30">
        <v>498.91242990000001</v>
      </c>
      <c r="K301" s="30">
        <v>2.0300000000000001E-3</v>
      </c>
      <c r="L301" s="3">
        <v>3</v>
      </c>
      <c r="M301" s="3">
        <v>3</v>
      </c>
      <c r="N301" s="10">
        <f t="shared" si="28"/>
        <v>1</v>
      </c>
      <c r="O301" s="35">
        <v>3</v>
      </c>
      <c r="P301" s="11"/>
      <c r="Q301" s="40">
        <v>1494.71831</v>
      </c>
      <c r="R301" s="40">
        <v>498.91095000000001</v>
      </c>
      <c r="S301" s="18">
        <f t="shared" si="29"/>
        <v>7.0353236384282107</v>
      </c>
      <c r="T301" s="18">
        <f t="shared" si="30"/>
        <v>2.9662608126611372</v>
      </c>
      <c r="U301" s="18">
        <f t="shared" si="31"/>
        <v>2.5054571361290856</v>
      </c>
      <c r="V301" s="30">
        <v>498.91219999999998</v>
      </c>
      <c r="W301" s="3" t="s">
        <v>47</v>
      </c>
      <c r="X301" s="3" t="s">
        <v>47</v>
      </c>
      <c r="Y301" s="3" t="s">
        <v>47</v>
      </c>
      <c r="Z301" s="3" t="s">
        <v>47</v>
      </c>
      <c r="AA301" s="3" t="s">
        <v>47</v>
      </c>
      <c r="AB301" s="12" t="s">
        <v>47</v>
      </c>
      <c r="AC301" s="3" t="s">
        <v>47</v>
      </c>
      <c r="AD301" s="3" t="s">
        <v>47</v>
      </c>
      <c r="AE301" s="3" t="s">
        <v>47</v>
      </c>
      <c r="AF301" s="3" t="s">
        <v>47</v>
      </c>
      <c r="AG301" s="3" t="s">
        <v>47</v>
      </c>
      <c r="AH301" s="3" t="s">
        <v>47</v>
      </c>
      <c r="AI301" s="3" t="s">
        <v>48</v>
      </c>
      <c r="AJ301" s="3" t="s">
        <v>47</v>
      </c>
      <c r="AK301" s="3" t="s">
        <v>47</v>
      </c>
      <c r="AL301" s="3" t="s">
        <v>47</v>
      </c>
      <c r="AO301" s="3" t="s">
        <v>47</v>
      </c>
      <c r="AP301" s="3" t="s">
        <v>47</v>
      </c>
      <c r="AQ301" s="3" t="s">
        <v>47</v>
      </c>
      <c r="AR301" s="3" t="s">
        <v>47</v>
      </c>
      <c r="AU301" s="3">
        <v>0</v>
      </c>
      <c r="AV301" s="3">
        <v>19</v>
      </c>
      <c r="AW301" s="3">
        <v>5</v>
      </c>
      <c r="AX301" s="3">
        <v>13</v>
      </c>
      <c r="AY301" s="3">
        <v>68.42</v>
      </c>
      <c r="AZ301" s="6" t="str">
        <f t="shared" si="32"/>
        <v>1126.5</v>
      </c>
      <c r="BC301" s="12" t="s">
        <v>228</v>
      </c>
      <c r="BD301" s="12" t="s">
        <v>258</v>
      </c>
      <c r="BG301" s="12" t="s">
        <v>230</v>
      </c>
      <c r="BH301" s="12" t="s">
        <v>228</v>
      </c>
      <c r="BJ301" s="12">
        <f t="shared" si="33"/>
        <v>0</v>
      </c>
      <c r="BK301" s="12">
        <f t="shared" si="34"/>
        <v>0</v>
      </c>
      <c r="BM301" s="3" t="s">
        <v>258</v>
      </c>
      <c r="BT301" s="3" t="s">
        <v>231</v>
      </c>
      <c r="BU301" s="3" t="s">
        <v>231</v>
      </c>
      <c r="BW301" s="3" t="s">
        <v>1119</v>
      </c>
      <c r="CD301" s="3" t="s">
        <v>1027</v>
      </c>
      <c r="CK301" s="3" t="s">
        <v>1119</v>
      </c>
      <c r="CL301" s="3" t="s">
        <v>965</v>
      </c>
      <c r="CQ301" s="3" t="str">
        <f>CONCATENATE(baseURL!$A$1,baseURL!$B$1,baseURL!$C$1,".",C301,".",L301,".pkl&amp;seq=",BC301,"&amp;varMods=Dimethyl-K+Dimethyl-E")</f>
        <v>http://proteomics.broadinstitute.org/millscripts/viewfeed.pl?side=xl&amp;cycle=1&amp;fixedMods=iaaC&amp;file=msdataSM/iPRG2012_nd/cpick_in/iPRG2012_nd.1126.5.3.pkl&amp;seq=NGDTASPkEYTAGR&amp;varMods=Dimethyl-K+Dimethyl-E</v>
      </c>
    </row>
    <row r="302" spans="1:95" x14ac:dyDescent="0.2">
      <c r="A302" s="3">
        <v>287</v>
      </c>
      <c r="B302" s="2" t="s">
        <v>1173</v>
      </c>
      <c r="C302" s="2" t="s">
        <v>1174</v>
      </c>
      <c r="D302" s="3">
        <v>1291</v>
      </c>
      <c r="E302" s="3">
        <v>1290</v>
      </c>
      <c r="F302" s="3">
        <v>23884</v>
      </c>
      <c r="G302" s="3">
        <v>2426</v>
      </c>
      <c r="H302" s="3">
        <v>10.316800000000001</v>
      </c>
      <c r="I302" s="30">
        <v>498.91280999999998</v>
      </c>
      <c r="J302" s="30">
        <v>499.58305009999998</v>
      </c>
      <c r="K302" s="30">
        <v>-0.67023999999999995</v>
      </c>
      <c r="L302" s="3">
        <v>3</v>
      </c>
      <c r="M302" s="3">
        <v>2</v>
      </c>
      <c r="N302" s="10">
        <f t="shared" si="28"/>
        <v>-1</v>
      </c>
      <c r="O302" s="35">
        <v>3</v>
      </c>
      <c r="P302" s="11"/>
      <c r="Q302" s="40">
        <v>1494.71831</v>
      </c>
      <c r="R302" s="40">
        <v>498.91095000000001</v>
      </c>
      <c r="S302" s="18">
        <f t="shared" si="29"/>
        <v>3.7281202185783089</v>
      </c>
      <c r="T302" s="18">
        <f t="shared" si="30"/>
        <v>1347.134393422245</v>
      </c>
      <c r="U302" s="18">
        <f t="shared" si="31"/>
        <v>3.7080765615394076</v>
      </c>
      <c r="V302" s="30">
        <v>498.9128</v>
      </c>
      <c r="AB302" s="12" t="s">
        <v>52</v>
      </c>
      <c r="AC302" s="3" t="s">
        <v>52</v>
      </c>
      <c r="AD302" s="3" t="s">
        <v>47</v>
      </c>
      <c r="AF302" s="3" t="s">
        <v>47</v>
      </c>
      <c r="AG302" s="3" t="s">
        <v>47</v>
      </c>
      <c r="AJ302" s="3" t="s">
        <v>47</v>
      </c>
      <c r="AU302" s="3">
        <v>0</v>
      </c>
      <c r="AV302" s="3">
        <v>4</v>
      </c>
      <c r="AW302" s="3">
        <v>1</v>
      </c>
      <c r="AX302" s="3">
        <v>4</v>
      </c>
      <c r="AY302" s="3">
        <v>100</v>
      </c>
      <c r="AZ302" s="6" t="str">
        <f t="shared" si="32"/>
        <v>1137.6</v>
      </c>
      <c r="BC302" s="12" t="s">
        <v>228</v>
      </c>
      <c r="BD302" s="12" t="s">
        <v>258</v>
      </c>
      <c r="BG302" s="12" t="s">
        <v>230</v>
      </c>
      <c r="BH302" s="12" t="s">
        <v>228</v>
      </c>
      <c r="BJ302" s="12">
        <f t="shared" si="33"/>
        <v>0</v>
      </c>
      <c r="BK302" s="12">
        <f t="shared" si="34"/>
        <v>0</v>
      </c>
      <c r="CQ302" s="3" t="str">
        <f>CONCATENATE(baseURL!$A$1,baseURL!$B$1,baseURL!$C$1,".",C302,".",L302,".pkl&amp;seq=",BC302,"&amp;varMods=Dimethyl-K")</f>
        <v>http://proteomics.broadinstitute.org/millscripts/viewfeed.pl?side=xl&amp;cycle=1&amp;fixedMods=iaaC&amp;file=msdataSM/iPRG2012_nd/cpick_in/iPRG2012_nd.1137.6.3.pkl&amp;seq=NGDTASPkEYTAGR&amp;varMods=Dimethyl-K</v>
      </c>
    </row>
    <row r="303" spans="1:95" x14ac:dyDescent="0.2">
      <c r="A303" s="3">
        <v>335</v>
      </c>
      <c r="B303" s="2" t="s">
        <v>1366</v>
      </c>
      <c r="C303" s="2" t="s">
        <v>1367</v>
      </c>
      <c r="D303" s="3">
        <v>1568</v>
      </c>
      <c r="E303" s="3">
        <v>1567</v>
      </c>
      <c r="F303" s="3">
        <v>24727</v>
      </c>
      <c r="G303" s="3">
        <v>2743</v>
      </c>
      <c r="H303" s="3">
        <v>11.3057</v>
      </c>
      <c r="I303" s="30">
        <v>748.35483999999997</v>
      </c>
      <c r="J303" s="30">
        <v>748.35571870000001</v>
      </c>
      <c r="K303" s="30">
        <v>-8.8000000000000003E-4</v>
      </c>
      <c r="L303" s="3">
        <v>2</v>
      </c>
      <c r="M303" s="3">
        <v>2</v>
      </c>
      <c r="N303" s="10">
        <f t="shared" si="28"/>
        <v>1</v>
      </c>
      <c r="O303" s="35">
        <v>2</v>
      </c>
      <c r="P303" s="17"/>
      <c r="Q303" s="37">
        <v>1495.7023300000001</v>
      </c>
      <c r="R303" s="37">
        <v>748.35479999999995</v>
      </c>
      <c r="S303" s="18">
        <f t="shared" si="29"/>
        <v>5.3450582548139662E-2</v>
      </c>
      <c r="T303" s="18">
        <f t="shared" si="30"/>
        <v>1.227626254360312</v>
      </c>
      <c r="U303" s="18">
        <f t="shared" si="31"/>
        <v>1.2026381069533532</v>
      </c>
      <c r="V303" s="30">
        <v>748.35569999999996</v>
      </c>
      <c r="Y303" s="3" t="s">
        <v>48</v>
      </c>
      <c r="Z303" s="3" t="s">
        <v>47</v>
      </c>
      <c r="AB303" s="12" t="s">
        <v>52</v>
      </c>
      <c r="AC303" s="3" t="s">
        <v>47</v>
      </c>
      <c r="AD303" s="3" t="s">
        <v>47</v>
      </c>
      <c r="AG303" s="3" t="s">
        <v>52</v>
      </c>
      <c r="AI303" s="3" t="s">
        <v>48</v>
      </c>
      <c r="AU303" s="3">
        <v>0</v>
      </c>
      <c r="AV303" s="3">
        <v>3</v>
      </c>
      <c r="AW303" s="3">
        <v>2</v>
      </c>
      <c r="AX303" s="3">
        <v>2</v>
      </c>
      <c r="AY303" s="3">
        <v>66.67</v>
      </c>
      <c r="AZ303" s="6" t="str">
        <f t="shared" si="32"/>
        <v>1177.9</v>
      </c>
      <c r="BC303" s="12" t="s">
        <v>1311</v>
      </c>
      <c r="BD303" s="12" t="s">
        <v>258</v>
      </c>
      <c r="BG303" s="12" t="s">
        <v>230</v>
      </c>
      <c r="BJ303" s="12">
        <f t="shared" si="33"/>
        <v>0</v>
      </c>
      <c r="BK303" s="12">
        <f t="shared" si="34"/>
        <v>0</v>
      </c>
      <c r="BP303" s="3" t="s">
        <v>54</v>
      </c>
      <c r="BR303" s="3" t="s">
        <v>54</v>
      </c>
      <c r="BY303" s="3" t="s">
        <v>1368</v>
      </c>
      <c r="CQ303" s="3" t="str">
        <f>CONCATENATE(baseURL!$A$1,baseURL!$B$1,baseURL!$C$1,".",C303,".",L303,".pkl&amp;seq=",BC303,"&amp;varMods=Dimethyl-K+Deamidated-N")</f>
        <v>http://proteomics.broadinstitute.org/millscripts/viewfeed.pl?side=xl&amp;cycle=1&amp;fixedMods=iaaC&amp;file=msdataSM/iPRG2012_nd/cpick_in/iPRG2012_nd.1177.9.2.pkl&amp;seq=nGDTASPkEYTAGR&amp;varMods=Dimethyl-K+Deamidated-N</v>
      </c>
    </row>
    <row r="304" spans="1:95" x14ac:dyDescent="0.2">
      <c r="A304" s="3">
        <v>1917</v>
      </c>
      <c r="B304" s="2" t="s">
        <v>1446</v>
      </c>
      <c r="C304" s="2" t="s">
        <v>1441</v>
      </c>
      <c r="D304" s="3">
        <v>1661</v>
      </c>
      <c r="E304" s="3">
        <v>1660</v>
      </c>
      <c r="F304" s="3">
        <v>24954</v>
      </c>
      <c r="G304" s="3">
        <v>2847</v>
      </c>
      <c r="H304" s="3">
        <v>11.5631</v>
      </c>
      <c r="I304" s="30">
        <v>499.24137000000002</v>
      </c>
      <c r="J304" s="30">
        <v>499.2407346</v>
      </c>
      <c r="K304" s="30">
        <v>6.4000000000000005E-4</v>
      </c>
      <c r="L304" s="3">
        <v>3</v>
      </c>
      <c r="M304" s="3">
        <v>3</v>
      </c>
      <c r="N304" s="10">
        <f t="shared" si="28"/>
        <v>1</v>
      </c>
      <c r="O304" s="35">
        <v>3</v>
      </c>
      <c r="P304" s="17"/>
      <c r="Q304" s="40">
        <v>1495.7023300000001</v>
      </c>
      <c r="R304" s="40">
        <v>499.23896000000002</v>
      </c>
      <c r="S304" s="18">
        <f t="shared" si="29"/>
        <v>4.8273476092442396</v>
      </c>
      <c r="T304" s="18">
        <f t="shared" si="30"/>
        <v>3.5546104013518689</v>
      </c>
      <c r="U304" s="18">
        <f t="shared" si="31"/>
        <v>3.0846951527525541</v>
      </c>
      <c r="V304" s="30">
        <v>499.2405</v>
      </c>
      <c r="W304" s="3" t="s">
        <v>47</v>
      </c>
      <c r="X304" s="3" t="s">
        <v>48</v>
      </c>
      <c r="Y304" s="3" t="s">
        <v>47</v>
      </c>
      <c r="Z304" s="3" t="s">
        <v>47</v>
      </c>
      <c r="AA304" s="3" t="s">
        <v>47</v>
      </c>
      <c r="AB304" s="12" t="s">
        <v>47</v>
      </c>
      <c r="AC304" s="3" t="s">
        <v>47</v>
      </c>
      <c r="AD304" s="3" t="s">
        <v>47</v>
      </c>
      <c r="AE304" s="3" t="s">
        <v>47</v>
      </c>
      <c r="AF304" s="3" t="s">
        <v>52</v>
      </c>
      <c r="AG304" s="3" t="s">
        <v>47</v>
      </c>
      <c r="AI304" s="3" t="s">
        <v>48</v>
      </c>
      <c r="AK304" s="3" t="s">
        <v>47</v>
      </c>
      <c r="AO304" s="3" t="s">
        <v>47</v>
      </c>
      <c r="AQ304" s="3" t="s">
        <v>47</v>
      </c>
      <c r="AU304" s="3">
        <v>0</v>
      </c>
      <c r="AV304" s="3">
        <v>12</v>
      </c>
      <c r="AW304" s="3">
        <v>3</v>
      </c>
      <c r="AX304" s="3">
        <v>9</v>
      </c>
      <c r="AY304" s="3">
        <v>75</v>
      </c>
      <c r="AZ304" s="6" t="str">
        <f t="shared" si="32"/>
        <v>1188.5</v>
      </c>
      <c r="BC304" s="12" t="s">
        <v>1311</v>
      </c>
      <c r="BD304" s="12" t="s">
        <v>258</v>
      </c>
      <c r="BG304" s="12" t="s">
        <v>230</v>
      </c>
      <c r="BJ304" s="12">
        <f t="shared" si="33"/>
        <v>0</v>
      </c>
      <c r="BK304" s="12">
        <f t="shared" si="34"/>
        <v>0</v>
      </c>
      <c r="BP304" s="3" t="s">
        <v>54</v>
      </c>
      <c r="BR304" s="3" t="s">
        <v>54</v>
      </c>
      <c r="BW304" s="3" t="s">
        <v>1447</v>
      </c>
      <c r="CG304" s="3" t="s">
        <v>1448</v>
      </c>
      <c r="CK304" s="3" t="s">
        <v>1447</v>
      </c>
      <c r="CQ304" s="3" t="str">
        <f>CONCATENATE(baseURL!$A$1,baseURL!$B$1,baseURL!$C$1,".",C304,".",L304,".pkl&amp;seq=",BC304,"&amp;varMods=Dimethyl-K+Deamidated-N")</f>
        <v>http://proteomics.broadinstitute.org/millscripts/viewfeed.pl?side=xl&amp;cycle=1&amp;fixedMods=iaaC&amp;file=msdataSM/iPRG2012_nd/cpick_in/iPRG2012_nd.1188.5.3.pkl&amp;seq=nGDTASPkEYTAGR&amp;varMods=Dimethyl-K+Deamidated-N</v>
      </c>
    </row>
    <row r="305" spans="1:95" x14ac:dyDescent="0.2">
      <c r="A305" s="3">
        <v>2275</v>
      </c>
      <c r="B305" s="2" t="s">
        <v>1525</v>
      </c>
      <c r="C305" s="2" t="s">
        <v>1526</v>
      </c>
      <c r="D305" s="3">
        <v>1767</v>
      </c>
      <c r="E305" s="3">
        <v>1766</v>
      </c>
      <c r="F305" s="3">
        <v>25183</v>
      </c>
      <c r="G305" s="3">
        <v>2964</v>
      </c>
      <c r="H305" s="3">
        <v>11.834199999999999</v>
      </c>
      <c r="I305" s="30">
        <v>499.24032</v>
      </c>
      <c r="J305" s="30">
        <v>499.24092359999997</v>
      </c>
      <c r="K305" s="30">
        <v>-5.9999999999999995E-4</v>
      </c>
      <c r="L305" s="3">
        <v>3</v>
      </c>
      <c r="M305" s="3">
        <v>3</v>
      </c>
      <c r="N305" s="10">
        <f t="shared" si="28"/>
        <v>1</v>
      </c>
      <c r="O305" s="35">
        <v>3</v>
      </c>
      <c r="P305" s="17"/>
      <c r="Q305" s="40">
        <v>1495.7023300000001</v>
      </c>
      <c r="R305" s="40">
        <v>499.23896000000002</v>
      </c>
      <c r="S305" s="18">
        <f t="shared" si="29"/>
        <v>2.7241463686586784</v>
      </c>
      <c r="T305" s="18">
        <f t="shared" si="30"/>
        <v>3.9331866246048945</v>
      </c>
      <c r="U305" s="18">
        <f t="shared" si="31"/>
        <v>3.6856097928710603</v>
      </c>
      <c r="V305" s="30">
        <v>499.24079999999998</v>
      </c>
      <c r="W305" s="3" t="s">
        <v>47</v>
      </c>
      <c r="X305" s="3" t="s">
        <v>65</v>
      </c>
      <c r="Y305" s="3" t="s">
        <v>65</v>
      </c>
      <c r="Z305" s="3" t="s">
        <v>47</v>
      </c>
      <c r="AA305" s="3" t="s">
        <v>47</v>
      </c>
      <c r="AB305" s="12" t="s">
        <v>47</v>
      </c>
      <c r="AC305" s="3" t="s">
        <v>47</v>
      </c>
      <c r="AD305" s="3" t="s">
        <v>47</v>
      </c>
      <c r="AE305" s="3" t="s">
        <v>47</v>
      </c>
      <c r="AG305" s="3" t="s">
        <v>47</v>
      </c>
      <c r="AI305" s="3" t="s">
        <v>48</v>
      </c>
      <c r="AK305" s="3" t="s">
        <v>47</v>
      </c>
      <c r="AO305" s="3" t="s">
        <v>47</v>
      </c>
      <c r="AQ305" s="3" t="s">
        <v>47</v>
      </c>
      <c r="AU305" s="3">
        <v>2</v>
      </c>
      <c r="AV305" s="3">
        <v>11</v>
      </c>
      <c r="AW305" s="3">
        <v>4</v>
      </c>
      <c r="AX305" s="3">
        <v>6</v>
      </c>
      <c r="AY305" s="3">
        <v>54.55</v>
      </c>
      <c r="AZ305" s="6" t="str">
        <f t="shared" si="32"/>
        <v>1199.3</v>
      </c>
      <c r="BC305" s="12" t="s">
        <v>1311</v>
      </c>
      <c r="BD305" s="12" t="s">
        <v>258</v>
      </c>
      <c r="BG305" s="12" t="s">
        <v>230</v>
      </c>
      <c r="BJ305" s="12">
        <f t="shared" si="33"/>
        <v>0</v>
      </c>
      <c r="BK305" s="12">
        <f t="shared" si="34"/>
        <v>0</v>
      </c>
      <c r="BP305" s="3" t="s">
        <v>54</v>
      </c>
      <c r="BR305" s="3" t="s">
        <v>54</v>
      </c>
      <c r="BT305" s="3" t="s">
        <v>1527</v>
      </c>
      <c r="BU305" s="3" t="s">
        <v>1527</v>
      </c>
      <c r="BW305" s="3" t="s">
        <v>1447</v>
      </c>
      <c r="BX305" s="3" t="s">
        <v>1528</v>
      </c>
      <c r="BY305" s="3" t="s">
        <v>1528</v>
      </c>
      <c r="CG305" s="3" t="s">
        <v>1448</v>
      </c>
      <c r="CK305" s="3" t="s">
        <v>1447</v>
      </c>
      <c r="CQ305" s="3" t="str">
        <f>CONCATENATE(baseURL!$A$1,baseURL!$B$1,baseURL!$C$1,".",C305,".",L305,".pkl&amp;seq=",BC305,"&amp;varMods=Dimethyl-K+Deamidated-N")</f>
        <v>http://proteomics.broadinstitute.org/millscripts/viewfeed.pl?side=xl&amp;cycle=1&amp;fixedMods=iaaC&amp;file=msdataSM/iPRG2012_nd/cpick_in/iPRG2012_nd.1199.3.3.pkl&amp;seq=nGDTASPkEYTAGR&amp;varMods=Dimethyl-K+Deamidated-N</v>
      </c>
    </row>
    <row r="306" spans="1:95" x14ac:dyDescent="0.2">
      <c r="A306" s="3">
        <v>3</v>
      </c>
      <c r="B306" s="2" t="s">
        <v>227</v>
      </c>
      <c r="C306" s="2" t="s">
        <v>224</v>
      </c>
      <c r="D306" s="3">
        <v>149</v>
      </c>
      <c r="E306" s="3">
        <v>149</v>
      </c>
      <c r="F306" s="3">
        <v>20563</v>
      </c>
      <c r="G306" s="3">
        <v>1127</v>
      </c>
      <c r="H306" s="3">
        <v>6.4699</v>
      </c>
      <c r="I306" s="30">
        <v>503.58433000000002</v>
      </c>
      <c r="J306" s="30">
        <v>503.58374279999998</v>
      </c>
      <c r="K306" s="30">
        <v>5.9000000000000003E-4</v>
      </c>
      <c r="L306" s="3">
        <v>3</v>
      </c>
      <c r="M306" s="3">
        <v>3</v>
      </c>
      <c r="N306" s="10">
        <f t="shared" si="28"/>
        <v>1</v>
      </c>
      <c r="O306" s="35">
        <v>3</v>
      </c>
      <c r="P306" s="17"/>
      <c r="Q306" s="40">
        <v>1508.73396</v>
      </c>
      <c r="R306" s="42">
        <v>503.58283999999998</v>
      </c>
      <c r="S306" s="18">
        <f t="shared" si="29"/>
        <v>2.9587981990145273</v>
      </c>
      <c r="T306" s="18">
        <f t="shared" si="30"/>
        <v>1.792753700673666</v>
      </c>
      <c r="U306" s="18">
        <f t="shared" si="31"/>
        <v>1.3106085982575633</v>
      </c>
      <c r="V306" s="30">
        <v>503.58350000000002</v>
      </c>
      <c r="W306" s="3" t="s">
        <v>47</v>
      </c>
      <c r="X306" s="3" t="s">
        <v>47</v>
      </c>
      <c r="Y306" s="3" t="s">
        <v>48</v>
      </c>
      <c r="Z306" s="3" t="s">
        <v>47</v>
      </c>
      <c r="AB306" s="12" t="s">
        <v>52</v>
      </c>
      <c r="AC306" s="3" t="s">
        <v>47</v>
      </c>
      <c r="AD306" s="3" t="s">
        <v>47</v>
      </c>
      <c r="AE306" s="3" t="s">
        <v>47</v>
      </c>
      <c r="AG306" s="3" t="s">
        <v>47</v>
      </c>
      <c r="AI306" s="3" t="s">
        <v>47</v>
      </c>
      <c r="AK306" s="3" t="s">
        <v>48</v>
      </c>
      <c r="AL306" s="3" t="s">
        <v>48</v>
      </c>
      <c r="AM306" s="3" t="s">
        <v>47</v>
      </c>
      <c r="AN306" s="3" t="s">
        <v>47</v>
      </c>
      <c r="AP306" s="3" t="s">
        <v>48</v>
      </c>
      <c r="AS306" s="3" t="s">
        <v>47</v>
      </c>
      <c r="AU306" s="3">
        <v>0</v>
      </c>
      <c r="AV306" s="3">
        <v>11</v>
      </c>
      <c r="AW306" s="3">
        <v>2</v>
      </c>
      <c r="AX306" s="3">
        <v>10</v>
      </c>
      <c r="AY306" s="3">
        <v>90.91</v>
      </c>
      <c r="AZ306" s="6" t="str">
        <f t="shared" si="32"/>
        <v>979.3</v>
      </c>
      <c r="BC306" s="12" t="s">
        <v>228</v>
      </c>
      <c r="BD306" s="12" t="s">
        <v>229</v>
      </c>
      <c r="BG306" s="12" t="s">
        <v>230</v>
      </c>
      <c r="BH306" s="12" t="s">
        <v>228</v>
      </c>
      <c r="BJ306" s="12">
        <f t="shared" si="33"/>
        <v>0</v>
      </c>
      <c r="BK306" s="12">
        <f t="shared" si="34"/>
        <v>0</v>
      </c>
      <c r="BT306" s="3" t="s">
        <v>231</v>
      </c>
      <c r="CQ306" s="3" t="str">
        <f>CONCATENATE(baseURL!$A$1,baseURL!$B$1,baseURL!$C$1,".",C306,".",L306,".pkl&amp;seq=",BC306,"&amp;varMods=Trimethyl-K")</f>
        <v>http://proteomics.broadinstitute.org/millscripts/viewfeed.pl?side=xl&amp;cycle=1&amp;fixedMods=iaaC&amp;file=msdataSM/iPRG2012_nd/cpick_in/iPRG2012_nd.979.3.3.pkl&amp;seq=NGDTASPkEYTAGR&amp;varMods=Trimethyl-K</v>
      </c>
    </row>
    <row r="307" spans="1:95" x14ac:dyDescent="0.2">
      <c r="A307" s="3">
        <v>1838</v>
      </c>
      <c r="B307" s="2" t="s">
        <v>364</v>
      </c>
      <c r="C307" s="2" t="s">
        <v>365</v>
      </c>
      <c r="D307" s="3">
        <v>292</v>
      </c>
      <c r="E307" s="3">
        <v>292</v>
      </c>
      <c r="F307" s="3">
        <v>20971</v>
      </c>
      <c r="G307" s="3">
        <v>1289</v>
      </c>
      <c r="H307" s="3">
        <v>6.9377000000000004</v>
      </c>
      <c r="I307" s="30">
        <v>503.58427</v>
      </c>
      <c r="J307" s="30">
        <v>503.58226259999998</v>
      </c>
      <c r="K307" s="30">
        <v>2.0100000000000001E-3</v>
      </c>
      <c r="L307" s="3">
        <v>3</v>
      </c>
      <c r="M307" s="3">
        <v>3</v>
      </c>
      <c r="N307" s="10">
        <f t="shared" si="28"/>
        <v>1</v>
      </c>
      <c r="O307" s="35">
        <v>3</v>
      </c>
      <c r="P307" s="17"/>
      <c r="Q307" s="40">
        <v>1508.73396</v>
      </c>
      <c r="R307" s="42">
        <v>503.58283999999998</v>
      </c>
      <c r="S307" s="18">
        <f t="shared" si="29"/>
        <v>2.8396519627785093</v>
      </c>
      <c r="T307" s="18">
        <f t="shared" si="30"/>
        <v>-1.1465839463421683</v>
      </c>
      <c r="U307" s="18">
        <f t="shared" si="31"/>
        <v>-2.0652014274137094</v>
      </c>
      <c r="V307" s="30">
        <v>503.58179999999999</v>
      </c>
      <c r="W307" s="3" t="s">
        <v>47</v>
      </c>
      <c r="Z307" s="3" t="s">
        <v>47</v>
      </c>
      <c r="AB307" s="12" t="s">
        <v>47</v>
      </c>
      <c r="AC307" s="3" t="s">
        <v>47</v>
      </c>
      <c r="AD307" s="3" t="s">
        <v>47</v>
      </c>
      <c r="AE307" s="3" t="s">
        <v>47</v>
      </c>
      <c r="AG307" s="3" t="s">
        <v>47</v>
      </c>
      <c r="AJ307" s="3" t="s">
        <v>47</v>
      </c>
      <c r="AK307" s="3" t="s">
        <v>48</v>
      </c>
      <c r="AL307" s="3" t="s">
        <v>48</v>
      </c>
      <c r="AO307" s="3" t="s">
        <v>52</v>
      </c>
      <c r="AP307" s="3" t="s">
        <v>48</v>
      </c>
      <c r="AU307" s="3">
        <v>0</v>
      </c>
      <c r="AV307" s="3">
        <v>8</v>
      </c>
      <c r="AW307" s="3">
        <v>1</v>
      </c>
      <c r="AX307" s="3">
        <v>8</v>
      </c>
      <c r="AY307" s="3">
        <v>100</v>
      </c>
      <c r="AZ307" s="6" t="str">
        <f t="shared" si="32"/>
        <v>998.12</v>
      </c>
      <c r="BC307" s="12" t="s">
        <v>228</v>
      </c>
      <c r="BD307" s="12" t="s">
        <v>229</v>
      </c>
      <c r="BG307" s="12" t="s">
        <v>230</v>
      </c>
      <c r="BH307" s="12" t="s">
        <v>228</v>
      </c>
      <c r="BJ307" s="12">
        <f t="shared" si="33"/>
        <v>0</v>
      </c>
      <c r="BK307" s="12">
        <f t="shared" si="34"/>
        <v>0</v>
      </c>
      <c r="CQ307" s="3" t="str">
        <f>CONCATENATE(baseURL!$A$1,baseURL!$B$1,baseURL!$C$1,".",C307,".",L307,".pkl&amp;seq=",BC307,"&amp;varMods=Trimethyl-K")</f>
        <v>http://proteomics.broadinstitute.org/millscripts/viewfeed.pl?side=xl&amp;cycle=1&amp;fixedMods=iaaC&amp;file=msdataSM/iPRG2012_nd/cpick_in/iPRG2012_nd.998.12.3.pkl&amp;seq=NGDTASPkEYTAGR&amp;varMods=Trimethyl-K</v>
      </c>
    </row>
    <row r="308" spans="1:95" x14ac:dyDescent="0.2">
      <c r="A308" s="3">
        <v>356</v>
      </c>
      <c r="B308" s="2" t="s">
        <v>963</v>
      </c>
      <c r="C308" s="2" t="s">
        <v>964</v>
      </c>
      <c r="D308" s="3">
        <v>991</v>
      </c>
      <c r="E308" s="3">
        <v>990</v>
      </c>
      <c r="F308" s="3">
        <v>23083</v>
      </c>
      <c r="G308" s="3">
        <v>2088</v>
      </c>
      <c r="H308" s="3">
        <v>9.3977000000000004</v>
      </c>
      <c r="I308" s="30">
        <v>503.58688000000001</v>
      </c>
      <c r="J308" s="30">
        <v>503.58688050000001</v>
      </c>
      <c r="K308" s="30">
        <v>0</v>
      </c>
      <c r="L308" s="3">
        <v>3</v>
      </c>
      <c r="M308" s="3">
        <v>0</v>
      </c>
      <c r="N308" s="10">
        <f t="shared" si="28"/>
        <v>1</v>
      </c>
      <c r="O308" s="35">
        <v>3</v>
      </c>
      <c r="P308" s="11"/>
      <c r="Q308" s="40">
        <v>1508.73396</v>
      </c>
      <c r="R308" s="42">
        <v>503.58283999999998</v>
      </c>
      <c r="S308" s="18">
        <f t="shared" si="29"/>
        <v>8.0225132374085586</v>
      </c>
      <c r="T308" s="18">
        <f t="shared" si="30"/>
        <v>8.0235061227077029</v>
      </c>
      <c r="U308" s="18">
        <f t="shared" si="31"/>
        <v>8.0622286494872313</v>
      </c>
      <c r="V308" s="30">
        <v>503.58690000000001</v>
      </c>
      <c r="Z308" s="3" t="s">
        <v>47</v>
      </c>
      <c r="AB308" s="12" t="s">
        <v>48</v>
      </c>
      <c r="AC308" s="3" t="s">
        <v>47</v>
      </c>
      <c r="AD308" s="3" t="s">
        <v>48</v>
      </c>
      <c r="AG308" s="3" t="s">
        <v>47</v>
      </c>
      <c r="AL308" s="3" t="s">
        <v>48</v>
      </c>
      <c r="AU308" s="3">
        <v>0</v>
      </c>
      <c r="AV308" s="3">
        <v>3</v>
      </c>
      <c r="AW308" s="3">
        <v>2</v>
      </c>
      <c r="AX308" s="3">
        <v>2</v>
      </c>
      <c r="AY308" s="3">
        <v>66.67</v>
      </c>
      <c r="AZ308" s="6" t="str">
        <f t="shared" si="32"/>
        <v>1099.3</v>
      </c>
      <c r="BC308" s="12" t="s">
        <v>228</v>
      </c>
      <c r="BD308" s="12" t="s">
        <v>229</v>
      </c>
      <c r="BG308" s="12" t="s">
        <v>230</v>
      </c>
      <c r="BH308" s="12" t="s">
        <v>228</v>
      </c>
      <c r="BJ308" s="12">
        <f t="shared" si="33"/>
        <v>0</v>
      </c>
      <c r="BK308" s="12">
        <f t="shared" si="34"/>
        <v>0</v>
      </c>
      <c r="BY308" s="3" t="s">
        <v>965</v>
      </c>
      <c r="CQ308" s="3" t="str">
        <f>CONCATENATE(baseURL!$A$1,baseURL!$B$1,baseURL!$C$1,".",C308,".",L308,".pkl&amp;seq=",BC308,"&amp;varMods=Trimethyl-K")</f>
        <v>http://proteomics.broadinstitute.org/millscripts/viewfeed.pl?side=xl&amp;cycle=1&amp;fixedMods=iaaC&amp;file=msdataSM/iPRG2012_nd/cpick_in/iPRG2012_nd.1099.3.3.pkl&amp;seq=NGDTASPkEYTAGR&amp;varMods=Trimethyl-K</v>
      </c>
    </row>
    <row r="309" spans="1:95" x14ac:dyDescent="0.2">
      <c r="A309" s="3">
        <v>155</v>
      </c>
      <c r="B309" s="2" t="s">
        <v>1026</v>
      </c>
      <c r="C309" s="2" t="s">
        <v>1021</v>
      </c>
      <c r="D309" s="3">
        <v>1085</v>
      </c>
      <c r="E309" s="3">
        <v>1084</v>
      </c>
      <c r="F309" s="3">
        <v>23314</v>
      </c>
      <c r="G309" s="3">
        <v>2193</v>
      </c>
      <c r="H309" s="3">
        <v>9.6647999999999996</v>
      </c>
      <c r="I309" s="30">
        <v>503.58407999999997</v>
      </c>
      <c r="J309" s="30">
        <v>503.58417980000002</v>
      </c>
      <c r="K309" s="30">
        <v>-1E-4</v>
      </c>
      <c r="L309" s="3">
        <v>3</v>
      </c>
      <c r="M309" s="3">
        <v>3</v>
      </c>
      <c r="N309" s="10">
        <f t="shared" si="28"/>
        <v>1</v>
      </c>
      <c r="O309" s="35">
        <v>3</v>
      </c>
      <c r="P309" s="17"/>
      <c r="Q309" s="40">
        <v>1508.73396</v>
      </c>
      <c r="R309" s="42">
        <v>503.58283999999998</v>
      </c>
      <c r="S309" s="18">
        <f t="shared" si="29"/>
        <v>2.4623555480875581</v>
      </c>
      <c r="T309" s="18">
        <f t="shared" si="30"/>
        <v>2.6605354543838389</v>
      </c>
      <c r="U309" s="18">
        <f t="shared" si="31"/>
        <v>2.1049168396052602</v>
      </c>
      <c r="V309" s="30">
        <v>503.58390000000003</v>
      </c>
      <c r="W309" s="3" t="s">
        <v>47</v>
      </c>
      <c r="Z309" s="3" t="s">
        <v>47</v>
      </c>
      <c r="AA309" s="3" t="s">
        <v>47</v>
      </c>
      <c r="AB309" s="12" t="s">
        <v>47</v>
      </c>
      <c r="AC309" s="3" t="s">
        <v>47</v>
      </c>
      <c r="AD309" s="3" t="s">
        <v>47</v>
      </c>
      <c r="AE309" s="3" t="s">
        <v>47</v>
      </c>
      <c r="AF309" s="3" t="s">
        <v>52</v>
      </c>
      <c r="AG309" s="3" t="s">
        <v>47</v>
      </c>
      <c r="AH309" s="3" t="s">
        <v>47</v>
      </c>
      <c r="AJ309" s="3" t="s">
        <v>47</v>
      </c>
      <c r="AK309" s="3" t="s">
        <v>47</v>
      </c>
      <c r="AL309" s="3" t="s">
        <v>47</v>
      </c>
      <c r="AO309" s="3" t="s">
        <v>48</v>
      </c>
      <c r="AP309" s="3" t="s">
        <v>47</v>
      </c>
      <c r="AQ309" s="3" t="s">
        <v>47</v>
      </c>
      <c r="AR309" s="3" t="s">
        <v>47</v>
      </c>
      <c r="AU309" s="3">
        <v>0</v>
      </c>
      <c r="AV309" s="3">
        <v>15</v>
      </c>
      <c r="AW309" s="3">
        <v>2</v>
      </c>
      <c r="AX309" s="3">
        <v>14</v>
      </c>
      <c r="AY309" s="3">
        <v>93.33</v>
      </c>
      <c r="AZ309" s="6" t="str">
        <f t="shared" si="32"/>
        <v>1110.3</v>
      </c>
      <c r="BC309" s="12" t="s">
        <v>228</v>
      </c>
      <c r="BD309" s="12" t="s">
        <v>229</v>
      </c>
      <c r="BG309" s="12" t="s">
        <v>230</v>
      </c>
      <c r="BH309" s="12" t="s">
        <v>228</v>
      </c>
      <c r="BJ309" s="12">
        <f t="shared" si="33"/>
        <v>0</v>
      </c>
      <c r="BK309" s="12">
        <f t="shared" si="34"/>
        <v>0</v>
      </c>
      <c r="CL309" s="3" t="s">
        <v>1027</v>
      </c>
      <c r="CQ309" s="3" t="str">
        <f>CONCATENATE(baseURL!$A$1,baseURL!$B$1,baseURL!$C$1,".",C309,".",L309,".pkl&amp;seq=",BC309,"&amp;varMods=Trimethyl-K")</f>
        <v>http://proteomics.broadinstitute.org/millscripts/viewfeed.pl?side=xl&amp;cycle=1&amp;fixedMods=iaaC&amp;file=msdataSM/iPRG2012_nd/cpick_in/iPRG2012_nd.1110.3.3.pkl&amp;seq=NGDTASPkEYTAGR&amp;varMods=Trimethyl-K</v>
      </c>
    </row>
    <row r="310" spans="1:95" x14ac:dyDescent="0.2">
      <c r="A310" s="3">
        <v>140</v>
      </c>
      <c r="B310" s="2" t="s">
        <v>1088</v>
      </c>
      <c r="C310" s="2" t="s">
        <v>1085</v>
      </c>
      <c r="D310" s="3">
        <v>1176</v>
      </c>
      <c r="E310" s="3">
        <v>1175</v>
      </c>
      <c r="F310" s="3">
        <v>23545</v>
      </c>
      <c r="G310" s="3">
        <v>2295</v>
      </c>
      <c r="H310" s="3">
        <v>9.9300999999999995</v>
      </c>
      <c r="I310" s="30">
        <v>503.58632</v>
      </c>
      <c r="J310" s="30">
        <v>503.58396190000002</v>
      </c>
      <c r="K310" s="30">
        <v>2.3600000000000001E-3</v>
      </c>
      <c r="L310" s="3">
        <v>3</v>
      </c>
      <c r="M310" s="3">
        <v>3</v>
      </c>
      <c r="N310" s="10">
        <f t="shared" si="28"/>
        <v>1</v>
      </c>
      <c r="O310" s="35">
        <v>3</v>
      </c>
      <c r="P310" s="17"/>
      <c r="Q310" s="40">
        <v>1508.73396</v>
      </c>
      <c r="R310" s="42">
        <v>503.58283999999998</v>
      </c>
      <c r="S310" s="18">
        <f t="shared" si="29"/>
        <v>6.9104816995443583</v>
      </c>
      <c r="T310" s="18">
        <f t="shared" si="30"/>
        <v>2.2278360399328774</v>
      </c>
      <c r="U310" s="18">
        <f t="shared" si="31"/>
        <v>2.1049168396052602</v>
      </c>
      <c r="V310" s="30">
        <v>503.58390000000003</v>
      </c>
      <c r="W310" s="3" t="s">
        <v>47</v>
      </c>
      <c r="Z310" s="3" t="s">
        <v>47</v>
      </c>
      <c r="AB310" s="12" t="s">
        <v>47</v>
      </c>
      <c r="AC310" s="3" t="s">
        <v>47</v>
      </c>
      <c r="AD310" s="3" t="s">
        <v>47</v>
      </c>
      <c r="AE310" s="3" t="s">
        <v>47</v>
      </c>
      <c r="AG310" s="3" t="s">
        <v>47</v>
      </c>
      <c r="AI310" s="3" t="s">
        <v>48</v>
      </c>
      <c r="AK310" s="3" t="s">
        <v>47</v>
      </c>
      <c r="AL310" s="3" t="s">
        <v>48</v>
      </c>
      <c r="AP310" s="3" t="s">
        <v>48</v>
      </c>
      <c r="AQ310" s="3" t="s">
        <v>47</v>
      </c>
      <c r="AR310" s="3" t="s">
        <v>48</v>
      </c>
      <c r="AU310" s="3">
        <v>0</v>
      </c>
      <c r="AV310" s="3">
        <v>9</v>
      </c>
      <c r="AW310" s="3">
        <v>1</v>
      </c>
      <c r="AX310" s="3">
        <v>9</v>
      </c>
      <c r="AY310" s="3">
        <v>100</v>
      </c>
      <c r="AZ310" s="6" t="str">
        <f t="shared" si="32"/>
        <v>1121.3</v>
      </c>
      <c r="BC310" s="12" t="s">
        <v>228</v>
      </c>
      <c r="BD310" s="12" t="s">
        <v>229</v>
      </c>
      <c r="BG310" s="12" t="s">
        <v>230</v>
      </c>
      <c r="BH310" s="12" t="s">
        <v>228</v>
      </c>
      <c r="BJ310" s="12">
        <f t="shared" si="33"/>
        <v>0</v>
      </c>
      <c r="BK310" s="12">
        <f t="shared" si="34"/>
        <v>0</v>
      </c>
      <c r="CQ310" s="3" t="str">
        <f>CONCATENATE(baseURL!$A$1,baseURL!$B$1,baseURL!$C$1,".",C310,".",L310,".pkl&amp;seq=",BC310,"&amp;varMods=Trimethyl-K")</f>
        <v>http://proteomics.broadinstitute.org/millscripts/viewfeed.pl?side=xl&amp;cycle=1&amp;fixedMods=iaaC&amp;file=msdataSM/iPRG2012_nd/cpick_in/iPRG2012_nd.1121.3.3.pkl&amp;seq=NGDTASPkEYTAGR&amp;varMods=Trimethyl-K</v>
      </c>
    </row>
    <row r="311" spans="1:95" x14ac:dyDescent="0.2">
      <c r="A311" s="3">
        <v>1179</v>
      </c>
      <c r="B311" s="2" t="s">
        <v>1309</v>
      </c>
      <c r="C311" s="2" t="s">
        <v>1310</v>
      </c>
      <c r="D311" s="3">
        <v>1471</v>
      </c>
      <c r="E311" s="3">
        <v>1470</v>
      </c>
      <c r="F311" s="3">
        <v>24472</v>
      </c>
      <c r="G311" s="3">
        <v>2634</v>
      </c>
      <c r="H311" s="3">
        <v>11.0063</v>
      </c>
      <c r="I311" s="30">
        <v>503.59100999999998</v>
      </c>
      <c r="J311" s="30">
        <v>503.9114707</v>
      </c>
      <c r="K311" s="30">
        <v>-0.32046000000000002</v>
      </c>
      <c r="L311" s="3">
        <v>2</v>
      </c>
      <c r="M311" s="3">
        <v>3</v>
      </c>
      <c r="N311" s="10">
        <f t="shared" si="28"/>
        <v>-1</v>
      </c>
      <c r="O311" s="35">
        <v>3</v>
      </c>
      <c r="P311" s="11"/>
      <c r="Q311" s="40">
        <v>1509.7179799999999</v>
      </c>
      <c r="R311" s="42">
        <v>503.91084000000001</v>
      </c>
      <c r="S311" s="18">
        <f t="shared" si="29"/>
        <v>-634.69561400986038</v>
      </c>
      <c r="T311" s="18">
        <f t="shared" si="30"/>
        <v>1.2516103046877949</v>
      </c>
      <c r="U311" s="18">
        <f t="shared" si="31"/>
        <v>0.71441209718882426</v>
      </c>
      <c r="V311" s="30">
        <v>503.91120000000001</v>
      </c>
      <c r="W311" s="3" t="s">
        <v>47</v>
      </c>
      <c r="Z311" s="3" t="s">
        <v>47</v>
      </c>
      <c r="AB311" s="12" t="s">
        <v>47</v>
      </c>
      <c r="AC311" s="3" t="s">
        <v>47</v>
      </c>
      <c r="AE311" s="3" t="s">
        <v>47</v>
      </c>
      <c r="AG311" s="3" t="s">
        <v>52</v>
      </c>
      <c r="AH311" s="3" t="s">
        <v>52</v>
      </c>
      <c r="AI311" s="3" t="s">
        <v>48</v>
      </c>
      <c r="AK311" s="3" t="s">
        <v>48</v>
      </c>
      <c r="AL311" s="3" t="s">
        <v>52</v>
      </c>
      <c r="AQ311" s="3" t="s">
        <v>47</v>
      </c>
      <c r="AU311" s="3">
        <v>0</v>
      </c>
      <c r="AV311" s="3">
        <v>6</v>
      </c>
      <c r="AW311" s="3">
        <v>1</v>
      </c>
      <c r="AX311" s="3">
        <v>6</v>
      </c>
      <c r="AY311" s="3">
        <v>100</v>
      </c>
      <c r="AZ311" s="6" t="str">
        <f t="shared" si="32"/>
        <v>1165.6</v>
      </c>
      <c r="BC311" s="12" t="s">
        <v>1311</v>
      </c>
      <c r="BD311" s="12" t="s">
        <v>229</v>
      </c>
      <c r="BG311" s="12" t="s">
        <v>230</v>
      </c>
      <c r="BJ311" s="12">
        <f t="shared" si="33"/>
        <v>0</v>
      </c>
      <c r="BK311" s="12">
        <f t="shared" si="34"/>
        <v>0</v>
      </c>
      <c r="BP311" s="3" t="s">
        <v>54</v>
      </c>
      <c r="BR311" s="3" t="s">
        <v>54</v>
      </c>
      <c r="CQ311" s="3" t="str">
        <f>CONCATENATE(baseURL!$A$1,baseURL!$B$1,baseURL!$C$1,".",C311,".",L311,".pkl&amp;seq=",BC311,"&amp;varMods=Trimethyl-K+Deamidated-N")</f>
        <v>http://proteomics.broadinstitute.org/millscripts/viewfeed.pl?side=xl&amp;cycle=1&amp;fixedMods=iaaC&amp;file=msdataSM/iPRG2012_nd/cpick_in/iPRG2012_nd.1165.6.2.pkl&amp;seq=nGDTASPkEYTAGR&amp;varMods=Trimethyl-K+Deamidated-N</v>
      </c>
    </row>
    <row r="312" spans="1:95" x14ac:dyDescent="0.2">
      <c r="A312" s="3">
        <v>1181</v>
      </c>
      <c r="B312" s="2" t="s">
        <v>1430</v>
      </c>
      <c r="C312" s="2" t="s">
        <v>1431</v>
      </c>
      <c r="D312" s="3">
        <v>1644</v>
      </c>
      <c r="E312" s="3">
        <v>1643</v>
      </c>
      <c r="F312" s="3">
        <v>24910</v>
      </c>
      <c r="G312" s="3">
        <v>2828</v>
      </c>
      <c r="H312" s="3">
        <v>11.510999999999999</v>
      </c>
      <c r="I312" s="30">
        <v>503.57731999999999</v>
      </c>
      <c r="J312" s="30">
        <v>503.91191859999998</v>
      </c>
      <c r="K312" s="30">
        <v>-0.33460000000000001</v>
      </c>
      <c r="L312" s="3">
        <v>2</v>
      </c>
      <c r="M312" s="3">
        <v>3</v>
      </c>
      <c r="N312" s="10">
        <f t="shared" si="28"/>
        <v>-1</v>
      </c>
      <c r="O312" s="35">
        <v>3</v>
      </c>
      <c r="P312" s="11"/>
      <c r="Q312" s="40">
        <v>1509.7179799999999</v>
      </c>
      <c r="R312" s="42">
        <v>503.91084000000001</v>
      </c>
      <c r="S312" s="18">
        <f t="shared" si="29"/>
        <v>-661.86311848346293</v>
      </c>
      <c r="T312" s="18">
        <f t="shared" si="30"/>
        <v>2.1404580222389638</v>
      </c>
      <c r="U312" s="18">
        <f t="shared" si="31"/>
        <v>1.9050989258744662</v>
      </c>
      <c r="V312" s="30">
        <v>503.91180000000003</v>
      </c>
      <c r="W312" s="3" t="s">
        <v>47</v>
      </c>
      <c r="Z312" s="3" t="s">
        <v>47</v>
      </c>
      <c r="AB312" s="12" t="s">
        <v>47</v>
      </c>
      <c r="AC312" s="3" t="s">
        <v>47</v>
      </c>
      <c r="AE312" s="3" t="s">
        <v>47</v>
      </c>
      <c r="AG312" s="3" t="s">
        <v>52</v>
      </c>
      <c r="AI312" s="3" t="s">
        <v>48</v>
      </c>
      <c r="AK312" s="3" t="s">
        <v>48</v>
      </c>
      <c r="AU312" s="3">
        <v>0</v>
      </c>
      <c r="AV312" s="3">
        <v>5</v>
      </c>
      <c r="AW312" s="3">
        <v>1</v>
      </c>
      <c r="AX312" s="3">
        <v>5</v>
      </c>
      <c r="AY312" s="3">
        <v>100</v>
      </c>
      <c r="AZ312" s="6" t="str">
        <f t="shared" si="32"/>
        <v>1186.3</v>
      </c>
      <c r="BC312" s="12" t="s">
        <v>1311</v>
      </c>
      <c r="BD312" s="12" t="s">
        <v>229</v>
      </c>
      <c r="BG312" s="12" t="s">
        <v>230</v>
      </c>
      <c r="BJ312" s="12">
        <f t="shared" si="33"/>
        <v>0</v>
      </c>
      <c r="BK312" s="12">
        <f t="shared" si="34"/>
        <v>0</v>
      </c>
      <c r="BP312" s="3" t="s">
        <v>54</v>
      </c>
      <c r="BR312" s="3" t="s">
        <v>54</v>
      </c>
      <c r="CQ312" s="3" t="str">
        <f>CONCATENATE(baseURL!$A$1,baseURL!$B$1,baseURL!$C$1,".",C312,".",L312,".pkl&amp;seq=",BC312,"&amp;varMods=Trimethyl-K+Deamidated-N")</f>
        <v>http://proteomics.broadinstitute.org/millscripts/viewfeed.pl?side=xl&amp;cycle=1&amp;fixedMods=iaaC&amp;file=msdataSM/iPRG2012_nd/cpick_in/iPRG2012_nd.1186.3.2.pkl&amp;seq=nGDTASPkEYTAGR&amp;varMods=Trimethyl-K+Deamidated-N</v>
      </c>
    </row>
    <row r="313" spans="1:95" x14ac:dyDescent="0.2">
      <c r="A313" s="3">
        <v>5414</v>
      </c>
      <c r="B313" s="2" t="s">
        <v>3868</v>
      </c>
      <c r="C313" s="2" t="s">
        <v>3869</v>
      </c>
      <c r="D313" s="3">
        <v>4534</v>
      </c>
      <c r="E313" s="3">
        <v>4531</v>
      </c>
      <c r="F313" s="3">
        <v>33121</v>
      </c>
      <c r="G313" s="3">
        <v>6107</v>
      </c>
      <c r="H313" s="3">
        <v>20.959099999999999</v>
      </c>
      <c r="I313" s="30">
        <v>501.76506000000001</v>
      </c>
      <c r="J313" s="30">
        <v>501.76313579999999</v>
      </c>
      <c r="K313" s="30">
        <v>1.92E-3</v>
      </c>
      <c r="L313" s="3">
        <v>2</v>
      </c>
      <c r="M313" s="3">
        <v>2</v>
      </c>
      <c r="N313" s="10">
        <f t="shared" si="28"/>
        <v>1</v>
      </c>
      <c r="O313" s="35">
        <v>2</v>
      </c>
      <c r="P313" s="17"/>
      <c r="Q313" s="40">
        <v>1002.52145</v>
      </c>
      <c r="R313" s="40">
        <v>501.76436000000001</v>
      </c>
      <c r="S313" s="18">
        <f t="shared" si="29"/>
        <v>1.395077163301945</v>
      </c>
      <c r="T313" s="18">
        <f t="shared" si="30"/>
        <v>-2.4397906619438086</v>
      </c>
      <c r="U313" s="18">
        <f t="shared" si="31"/>
        <v>-2.5111388939661583</v>
      </c>
      <c r="V313" s="30">
        <v>501.76310000000001</v>
      </c>
      <c r="W313" s="3" t="s">
        <v>47</v>
      </c>
      <c r="X313" s="3" t="s">
        <v>47</v>
      </c>
      <c r="Y313" s="3" t="s">
        <v>47</v>
      </c>
      <c r="Z313" s="3" t="s">
        <v>47</v>
      </c>
      <c r="AA313" s="3" t="s">
        <v>47</v>
      </c>
      <c r="AB313" s="12" t="s">
        <v>47</v>
      </c>
      <c r="AC313" s="3" t="s">
        <v>47</v>
      </c>
      <c r="AD313" s="3" t="s">
        <v>48</v>
      </c>
      <c r="AE313" s="3" t="s">
        <v>47</v>
      </c>
      <c r="AF313" s="3" t="s">
        <v>48</v>
      </c>
      <c r="AG313" s="3" t="s">
        <v>47</v>
      </c>
      <c r="AH313" s="3" t="s">
        <v>47</v>
      </c>
      <c r="AI313" s="3" t="s">
        <v>47</v>
      </c>
      <c r="AJ313" s="3" t="s">
        <v>47</v>
      </c>
      <c r="AK313" s="3" t="s">
        <v>48</v>
      </c>
      <c r="AL313" s="3" t="s">
        <v>47</v>
      </c>
      <c r="AM313" s="3" t="s">
        <v>47</v>
      </c>
      <c r="AU313" s="3">
        <v>0</v>
      </c>
      <c r="AV313" s="3">
        <v>14</v>
      </c>
      <c r="AW313" s="3">
        <v>1</v>
      </c>
      <c r="AX313" s="3">
        <v>14</v>
      </c>
      <c r="AY313" s="3">
        <v>100</v>
      </c>
      <c r="AZ313" s="6" t="str">
        <f t="shared" si="32"/>
        <v>1577.3</v>
      </c>
      <c r="BC313" s="12" t="s">
        <v>3682</v>
      </c>
      <c r="BG313" s="12" t="s">
        <v>3682</v>
      </c>
      <c r="BJ313" s="12">
        <f t="shared" si="33"/>
        <v>0</v>
      </c>
      <c r="BK313" s="12">
        <f t="shared" si="34"/>
        <v>0</v>
      </c>
      <c r="CQ313" s="3" t="str">
        <f>CONCATENATE(baseURL!$A$1,baseURL!$B$1,baseURL!$C$1,".",C313,".",L313,".pkl&amp;seq=",BC313)</f>
        <v>http://proteomics.broadinstitute.org/millscripts/viewfeed.pl?side=xl&amp;cycle=1&amp;fixedMods=iaaC&amp;file=msdataSM/iPRG2012_nd/cpick_in/iPRG2012_nd.1577.3.2.pkl&amp;seq=NVAVDELSR</v>
      </c>
    </row>
    <row r="314" spans="1:95" x14ac:dyDescent="0.2">
      <c r="A314" s="3">
        <v>1898</v>
      </c>
      <c r="B314" s="2" t="s">
        <v>3950</v>
      </c>
      <c r="C314" s="2" t="s">
        <v>3951</v>
      </c>
      <c r="D314" s="3">
        <v>4613</v>
      </c>
      <c r="E314" s="3">
        <v>4610</v>
      </c>
      <c r="F314" s="3">
        <v>33353</v>
      </c>
      <c r="G314" s="3">
        <v>6197</v>
      </c>
      <c r="H314" s="3">
        <v>21.22</v>
      </c>
      <c r="I314" s="30">
        <v>501.76312999999999</v>
      </c>
      <c r="J314" s="30">
        <v>501.76276109999998</v>
      </c>
      <c r="K314" s="30">
        <v>3.6999999999999999E-4</v>
      </c>
      <c r="L314" s="3">
        <v>2</v>
      </c>
      <c r="M314" s="3">
        <v>2</v>
      </c>
      <c r="N314" s="10">
        <f t="shared" si="28"/>
        <v>1</v>
      </c>
      <c r="O314" s="35">
        <v>2</v>
      </c>
      <c r="P314" s="17"/>
      <c r="Q314" s="40">
        <v>1002.52145</v>
      </c>
      <c r="R314" s="40">
        <v>501.76436000000001</v>
      </c>
      <c r="S314" s="18">
        <f t="shared" si="29"/>
        <v>-2.4513498727190122</v>
      </c>
      <c r="T314" s="18">
        <f t="shared" si="30"/>
        <v>-3.1865555378089314</v>
      </c>
      <c r="U314" s="18">
        <f t="shared" si="31"/>
        <v>-3.5076225820227922</v>
      </c>
      <c r="V314" s="30">
        <v>501.76260000000002</v>
      </c>
      <c r="W314" s="3" t="s">
        <v>47</v>
      </c>
      <c r="X314" s="3" t="s">
        <v>47</v>
      </c>
      <c r="Y314" s="3" t="s">
        <v>47</v>
      </c>
      <c r="Z314" s="3" t="s">
        <v>47</v>
      </c>
      <c r="AA314" s="3" t="s">
        <v>65</v>
      </c>
      <c r="AB314" s="12" t="s">
        <v>47</v>
      </c>
      <c r="AC314" s="3" t="s">
        <v>47</v>
      </c>
      <c r="AD314" s="3" t="s">
        <v>47</v>
      </c>
      <c r="AE314" s="3" t="s">
        <v>47</v>
      </c>
      <c r="AF314" s="3" t="s">
        <v>65</v>
      </c>
      <c r="AG314" s="3" t="s">
        <v>47</v>
      </c>
      <c r="AH314" s="3" t="s">
        <v>65</v>
      </c>
      <c r="AI314" s="3" t="s">
        <v>47</v>
      </c>
      <c r="AJ314" s="3" t="s">
        <v>47</v>
      </c>
      <c r="AK314" s="3" t="s">
        <v>47</v>
      </c>
      <c r="AL314" s="3" t="s">
        <v>48</v>
      </c>
      <c r="AU314" s="3">
        <v>3</v>
      </c>
      <c r="AV314" s="3">
        <v>12</v>
      </c>
      <c r="AW314" s="3">
        <v>1</v>
      </c>
      <c r="AX314" s="3">
        <v>12</v>
      </c>
      <c r="AY314" s="3">
        <v>100</v>
      </c>
      <c r="AZ314" s="6" t="str">
        <f t="shared" si="32"/>
        <v>1588.4</v>
      </c>
      <c r="BC314" s="12" t="s">
        <v>3682</v>
      </c>
      <c r="BG314" s="12" t="s">
        <v>3682</v>
      </c>
      <c r="BJ314" s="12">
        <f t="shared" si="33"/>
        <v>0</v>
      </c>
      <c r="BK314" s="12">
        <f t="shared" si="34"/>
        <v>0</v>
      </c>
      <c r="BW314" s="3" t="s">
        <v>3952</v>
      </c>
      <c r="CB314" s="3" t="s">
        <v>3952</v>
      </c>
      <c r="CD314" s="3" t="s">
        <v>3952</v>
      </c>
      <c r="CQ314" s="3" t="str">
        <f>CONCATENATE(baseURL!$A$1,baseURL!$B$1,baseURL!$C$1,".",C314,".",L314,".pkl&amp;seq=",BC314)</f>
        <v>http://proteomics.broadinstitute.org/millscripts/viewfeed.pl?side=xl&amp;cycle=1&amp;fixedMods=iaaC&amp;file=msdataSM/iPRG2012_nd/cpick_in/iPRG2012_nd.1588.4.2.pkl&amp;seq=NVAVDELSR</v>
      </c>
    </row>
    <row r="315" spans="1:95" x14ac:dyDescent="0.2">
      <c r="A315" s="3">
        <v>4266</v>
      </c>
      <c r="B315" s="2" t="s">
        <v>4036</v>
      </c>
      <c r="C315" s="2" t="s">
        <v>4026</v>
      </c>
      <c r="D315" s="3">
        <v>4689</v>
      </c>
      <c r="E315" s="3">
        <v>4686</v>
      </c>
      <c r="F315" s="3">
        <v>33587</v>
      </c>
      <c r="G315" s="3">
        <v>6284</v>
      </c>
      <c r="H315" s="3">
        <v>21.491900000000001</v>
      </c>
      <c r="I315" s="30">
        <v>501.76434999999998</v>
      </c>
      <c r="J315" s="30">
        <v>501.76306879999999</v>
      </c>
      <c r="K315" s="30">
        <v>1.2800000000000001E-3</v>
      </c>
      <c r="L315" s="3">
        <v>2</v>
      </c>
      <c r="M315" s="3">
        <v>2</v>
      </c>
      <c r="N315" s="10">
        <f t="shared" si="28"/>
        <v>1</v>
      </c>
      <c r="O315" s="35">
        <v>2</v>
      </c>
      <c r="P315" s="17"/>
      <c r="Q315" s="40">
        <v>1002.52145</v>
      </c>
      <c r="R315" s="40">
        <v>501.76436000000001</v>
      </c>
      <c r="S315" s="18">
        <f t="shared" si="29"/>
        <v>-1.9929673824573443E-2</v>
      </c>
      <c r="T315" s="18">
        <f t="shared" si="30"/>
        <v>-2.5733194761492886</v>
      </c>
      <c r="U315" s="18">
        <f t="shared" si="31"/>
        <v>-3.5076225820227922</v>
      </c>
      <c r="V315" s="30">
        <v>501.76260000000002</v>
      </c>
      <c r="W315" s="3" t="s">
        <v>47</v>
      </c>
      <c r="X315" s="3" t="s">
        <v>47</v>
      </c>
      <c r="Y315" s="3" t="s">
        <v>47</v>
      </c>
      <c r="Z315" s="3" t="s">
        <v>47</v>
      </c>
      <c r="AA315" s="3" t="s">
        <v>65</v>
      </c>
      <c r="AB315" s="12" t="s">
        <v>47</v>
      </c>
      <c r="AC315" s="3" t="s">
        <v>47</v>
      </c>
      <c r="AD315" s="3" t="s">
        <v>47</v>
      </c>
      <c r="AE315" s="3" t="s">
        <v>47</v>
      </c>
      <c r="AF315" s="3" t="s">
        <v>47</v>
      </c>
      <c r="AG315" s="3" t="s">
        <v>47</v>
      </c>
      <c r="AI315" s="3" t="s">
        <v>47</v>
      </c>
      <c r="AJ315" s="3" t="s">
        <v>47</v>
      </c>
      <c r="AK315" s="3" t="s">
        <v>48</v>
      </c>
      <c r="AL315" s="3" t="s">
        <v>47</v>
      </c>
      <c r="AU315" s="3">
        <v>1</v>
      </c>
      <c r="AV315" s="3">
        <v>13</v>
      </c>
      <c r="AW315" s="3">
        <v>1</v>
      </c>
      <c r="AX315" s="3">
        <v>13</v>
      </c>
      <c r="AY315" s="3">
        <v>100</v>
      </c>
      <c r="AZ315" s="6" t="str">
        <f t="shared" si="32"/>
        <v>1599.7</v>
      </c>
      <c r="BC315" s="12" t="s">
        <v>3682</v>
      </c>
      <c r="BG315" s="12" t="s">
        <v>3682</v>
      </c>
      <c r="BJ315" s="12">
        <f t="shared" si="33"/>
        <v>0</v>
      </c>
      <c r="BK315" s="12">
        <f t="shared" si="34"/>
        <v>0</v>
      </c>
      <c r="BW315" s="3" t="s">
        <v>3952</v>
      </c>
      <c r="CQ315" s="3" t="str">
        <f>CONCATENATE(baseURL!$A$1,baseURL!$B$1,baseURL!$C$1,".",C315,".",L315,".pkl&amp;seq=",BC315)</f>
        <v>http://proteomics.broadinstitute.org/millscripts/viewfeed.pl?side=xl&amp;cycle=1&amp;fixedMods=iaaC&amp;file=msdataSM/iPRG2012_nd/cpick_in/iPRG2012_nd.1599.7.2.pkl&amp;seq=NVAVDELSR</v>
      </c>
    </row>
    <row r="316" spans="1:95" x14ac:dyDescent="0.2">
      <c r="A316" s="3">
        <v>1980</v>
      </c>
      <c r="B316" s="2" t="s">
        <v>4577</v>
      </c>
      <c r="C316" s="2" t="s">
        <v>4578</v>
      </c>
      <c r="D316" s="3">
        <v>5248</v>
      </c>
      <c r="E316" s="3">
        <v>5245</v>
      </c>
      <c r="F316" s="3">
        <v>35054</v>
      </c>
      <c r="G316" s="3">
        <v>6913</v>
      </c>
      <c r="H316" s="3">
        <v>23.188500000000001</v>
      </c>
      <c r="I316" s="30">
        <v>502.25894</v>
      </c>
      <c r="J316" s="30">
        <v>502.25640390000001</v>
      </c>
      <c r="K316" s="30">
        <v>2.5400000000000002E-3</v>
      </c>
      <c r="L316" s="3">
        <v>2</v>
      </c>
      <c r="M316" s="3">
        <v>2</v>
      </c>
      <c r="N316" s="10">
        <f t="shared" si="28"/>
        <v>1</v>
      </c>
      <c r="O316" s="35">
        <v>2</v>
      </c>
      <c r="P316" s="17"/>
      <c r="Q316" s="40">
        <v>1003.5054699999999</v>
      </c>
      <c r="R316" s="40">
        <v>502.25637</v>
      </c>
      <c r="S316" s="18">
        <f t="shared" si="29"/>
        <v>5.1169087213199971</v>
      </c>
      <c r="T316" s="18">
        <f t="shared" si="30"/>
        <v>6.7495410770718939E-2</v>
      </c>
      <c r="U316" s="18">
        <f t="shared" si="31"/>
        <v>-0.53757406800124119</v>
      </c>
      <c r="V316" s="30">
        <v>502.2561</v>
      </c>
      <c r="W316" s="3" t="s">
        <v>47</v>
      </c>
      <c r="X316" s="3" t="s">
        <v>47</v>
      </c>
      <c r="Y316" s="3" t="s">
        <v>47</v>
      </c>
      <c r="Z316" s="3" t="s">
        <v>47</v>
      </c>
      <c r="AB316" s="12" t="s">
        <v>47</v>
      </c>
      <c r="AC316" s="3" t="s">
        <v>47</v>
      </c>
      <c r="AD316" s="3" t="s">
        <v>47</v>
      </c>
      <c r="AE316" s="3" t="s">
        <v>47</v>
      </c>
      <c r="AG316" s="3" t="s">
        <v>47</v>
      </c>
      <c r="AH316" s="3" t="s">
        <v>47</v>
      </c>
      <c r="AI316" s="3" t="s">
        <v>47</v>
      </c>
      <c r="AL316" s="3" t="s">
        <v>52</v>
      </c>
      <c r="AO316" s="3" t="s">
        <v>47</v>
      </c>
      <c r="AU316" s="3">
        <v>0</v>
      </c>
      <c r="AV316" s="3">
        <v>12</v>
      </c>
      <c r="AW316" s="3">
        <v>1</v>
      </c>
      <c r="AX316" s="3">
        <v>12</v>
      </c>
      <c r="AY316" s="3">
        <v>100</v>
      </c>
      <c r="AZ316" s="6" t="str">
        <f t="shared" si="32"/>
        <v>1669.4</v>
      </c>
      <c r="BC316" s="12" t="s">
        <v>4579</v>
      </c>
      <c r="BG316" s="12" t="s">
        <v>3682</v>
      </c>
      <c r="BJ316" s="12">
        <f t="shared" si="33"/>
        <v>0</v>
      </c>
      <c r="BK316" s="12">
        <f t="shared" si="34"/>
        <v>0</v>
      </c>
      <c r="BP316" s="3" t="s">
        <v>54</v>
      </c>
      <c r="BR316" s="3" t="s">
        <v>54</v>
      </c>
      <c r="CQ316" s="3" t="str">
        <f>CONCATENATE(baseURL!$A$1,baseURL!$B$1,baseURL!$C$1,".",C316,".",L316,".pkl&amp;seq=",BC316,"&amp;varMods=Deamidated-N")</f>
        <v>http://proteomics.broadinstitute.org/millscripts/viewfeed.pl?side=xl&amp;cycle=1&amp;fixedMods=iaaC&amp;file=msdataSM/iPRG2012_nd/cpick_in/iPRG2012_nd.1669.4.2.pkl&amp;seq=nVAVDELSR&amp;varMods=Deamidated-N</v>
      </c>
    </row>
    <row r="317" spans="1:95" x14ac:dyDescent="0.2">
      <c r="A317" s="3">
        <v>1995</v>
      </c>
      <c r="B317" s="2" t="s">
        <v>4667</v>
      </c>
      <c r="C317" s="2" t="s">
        <v>4668</v>
      </c>
      <c r="D317" s="3">
        <v>5314</v>
      </c>
      <c r="E317" s="3">
        <v>5311</v>
      </c>
      <c r="F317" s="3">
        <v>35287</v>
      </c>
      <c r="G317" s="3">
        <v>6990</v>
      </c>
      <c r="H317" s="3">
        <v>23.4511</v>
      </c>
      <c r="I317" s="30">
        <v>502.25646</v>
      </c>
      <c r="J317" s="30">
        <v>502.25710370000002</v>
      </c>
      <c r="K317" s="30">
        <v>-6.4000000000000005E-4</v>
      </c>
      <c r="L317" s="3">
        <v>2</v>
      </c>
      <c r="M317" s="3">
        <v>2</v>
      </c>
      <c r="N317" s="10">
        <f t="shared" si="28"/>
        <v>1</v>
      </c>
      <c r="O317" s="35">
        <v>2</v>
      </c>
      <c r="P317" s="17"/>
      <c r="Q317" s="40">
        <v>1003.5054699999999</v>
      </c>
      <c r="R317" s="40">
        <v>502.25637</v>
      </c>
      <c r="S317" s="18">
        <f t="shared" si="29"/>
        <v>0.17919135600041372</v>
      </c>
      <c r="T317" s="18">
        <f t="shared" si="30"/>
        <v>1.4608077544383353</v>
      </c>
      <c r="U317" s="18">
        <f t="shared" si="31"/>
        <v>1.4534409986197221</v>
      </c>
      <c r="V317" s="30">
        <v>502.25709999999998</v>
      </c>
      <c r="W317" s="3" t="s">
        <v>47</v>
      </c>
      <c r="X317" s="3" t="s">
        <v>47</v>
      </c>
      <c r="Y317" s="3" t="s">
        <v>47</v>
      </c>
      <c r="Z317" s="3" t="s">
        <v>47</v>
      </c>
      <c r="AA317" s="3" t="s">
        <v>48</v>
      </c>
      <c r="AB317" s="12" t="s">
        <v>47</v>
      </c>
      <c r="AC317" s="3" t="s">
        <v>47</v>
      </c>
      <c r="AD317" s="3" t="s">
        <v>47</v>
      </c>
      <c r="AE317" s="3" t="s">
        <v>47</v>
      </c>
      <c r="AG317" s="3" t="s">
        <v>47</v>
      </c>
      <c r="AH317" s="3" t="s">
        <v>47</v>
      </c>
      <c r="AI317" s="3" t="s">
        <v>47</v>
      </c>
      <c r="AJ317" s="3" t="s">
        <v>47</v>
      </c>
      <c r="AL317" s="3" t="s">
        <v>52</v>
      </c>
      <c r="AM317" s="3" t="s">
        <v>47</v>
      </c>
      <c r="AO317" s="3" t="s">
        <v>47</v>
      </c>
      <c r="AU317" s="3">
        <v>0</v>
      </c>
      <c r="AV317" s="3">
        <v>14</v>
      </c>
      <c r="AW317" s="3">
        <v>1</v>
      </c>
      <c r="AX317" s="3">
        <v>14</v>
      </c>
      <c r="AY317" s="3">
        <v>100</v>
      </c>
      <c r="AZ317" s="6" t="str">
        <f t="shared" si="32"/>
        <v>1680.6</v>
      </c>
      <c r="BC317" s="12" t="s">
        <v>4579</v>
      </c>
      <c r="BG317" s="12" t="s">
        <v>3682</v>
      </c>
      <c r="BJ317" s="12">
        <f t="shared" si="33"/>
        <v>0</v>
      </c>
      <c r="BK317" s="12">
        <f t="shared" si="34"/>
        <v>0</v>
      </c>
      <c r="BP317" s="3" t="s">
        <v>54</v>
      </c>
      <c r="BR317" s="3" t="s">
        <v>54</v>
      </c>
      <c r="CQ317" s="3" t="str">
        <f>CONCATENATE(baseURL!$A$1,baseURL!$B$1,baseURL!$C$1,".",C317,".",L317,".pkl&amp;seq=",BC317,"&amp;varMods=Deamidated-N")</f>
        <v>http://proteomics.broadinstitute.org/millscripts/viewfeed.pl?side=xl&amp;cycle=1&amp;fixedMods=iaaC&amp;file=msdataSM/iPRG2012_nd/cpick_in/iPRG2012_nd.1680.6.2.pkl&amp;seq=nVAVDELSR&amp;varMods=Deamidated-N</v>
      </c>
    </row>
    <row r="318" spans="1:95" x14ac:dyDescent="0.2">
      <c r="A318" s="3">
        <v>503</v>
      </c>
      <c r="B318" s="2" t="s">
        <v>3679</v>
      </c>
      <c r="C318" s="2" t="s">
        <v>3680</v>
      </c>
      <c r="D318" s="3">
        <v>4349</v>
      </c>
      <c r="E318" s="3">
        <v>4346</v>
      </c>
      <c r="F318" s="3">
        <v>32537</v>
      </c>
      <c r="G318" s="3">
        <v>5894</v>
      </c>
      <c r="H318" s="3">
        <v>20.2897</v>
      </c>
      <c r="I318" s="30">
        <v>541.74854000000005</v>
      </c>
      <c r="J318" s="30">
        <v>541.74798859999999</v>
      </c>
      <c r="K318" s="30">
        <v>5.5000000000000003E-4</v>
      </c>
      <c r="L318" s="3">
        <v>2</v>
      </c>
      <c r="M318" s="3">
        <v>2</v>
      </c>
      <c r="N318" s="10">
        <f t="shared" si="28"/>
        <v>1</v>
      </c>
      <c r="O318" s="35">
        <v>2</v>
      </c>
      <c r="P318" s="17"/>
      <c r="Q318" s="40">
        <v>1082.4877799999999</v>
      </c>
      <c r="R318" s="40">
        <v>541.74752999999998</v>
      </c>
      <c r="S318" s="18">
        <f t="shared" si="29"/>
        <v>1.864337065025091</v>
      </c>
      <c r="T318" s="18">
        <f t="shared" si="30"/>
        <v>0.8465197801672526</v>
      </c>
      <c r="U318" s="18">
        <f t="shared" si="31"/>
        <v>0.31379930800153094</v>
      </c>
      <c r="V318" s="30">
        <v>541.74770000000001</v>
      </c>
      <c r="W318" s="3" t="s">
        <v>47</v>
      </c>
      <c r="X318" s="3" t="s">
        <v>47</v>
      </c>
      <c r="Y318" s="3" t="s">
        <v>47</v>
      </c>
      <c r="Z318" s="3" t="s">
        <v>47</v>
      </c>
      <c r="AA318" s="3" t="s">
        <v>47</v>
      </c>
      <c r="AB318" s="12" t="s">
        <v>65</v>
      </c>
      <c r="AC318" s="3" t="s">
        <v>47</v>
      </c>
      <c r="AD318" s="3" t="s">
        <v>47</v>
      </c>
      <c r="AE318" s="3" t="s">
        <v>47</v>
      </c>
      <c r="AF318" s="3" t="s">
        <v>47</v>
      </c>
      <c r="AG318" s="3" t="s">
        <v>48</v>
      </c>
      <c r="AH318" s="3" t="s">
        <v>47</v>
      </c>
      <c r="AI318" s="3" t="s">
        <v>52</v>
      </c>
      <c r="AJ318" s="3" t="s">
        <v>47</v>
      </c>
      <c r="AK318" s="3" t="s">
        <v>47</v>
      </c>
      <c r="AL318" s="3" t="s">
        <v>47</v>
      </c>
      <c r="AN318" s="3" t="s">
        <v>47</v>
      </c>
      <c r="AO318" s="3" t="s">
        <v>47</v>
      </c>
      <c r="AP318" s="3" t="s">
        <v>47</v>
      </c>
      <c r="AR318" s="3" t="s">
        <v>47</v>
      </c>
      <c r="AU318" s="3">
        <v>1</v>
      </c>
      <c r="AV318" s="3">
        <v>17</v>
      </c>
      <c r="AW318" s="3">
        <v>1</v>
      </c>
      <c r="AX318" s="3">
        <v>17</v>
      </c>
      <c r="AY318" s="3">
        <v>100</v>
      </c>
      <c r="AZ318" s="6" t="str">
        <f t="shared" si="32"/>
        <v>1549.7</v>
      </c>
      <c r="BC318" s="12" t="s">
        <v>3681</v>
      </c>
      <c r="BF318" s="12" t="s">
        <v>1468</v>
      </c>
      <c r="BG318" s="12" t="s">
        <v>3682</v>
      </c>
      <c r="BH318" s="12" t="s">
        <v>3681</v>
      </c>
      <c r="BJ318" s="12">
        <f t="shared" si="33"/>
        <v>0</v>
      </c>
      <c r="BK318" s="12">
        <f t="shared" si="34"/>
        <v>0</v>
      </c>
      <c r="BX318" s="3" t="s">
        <v>3683</v>
      </c>
      <c r="CQ318" s="3" t="str">
        <f>CONCATENATE(baseURL!$A$1,baseURL!$B$1,baseURL!$C$1,".",C318,".",L318,".pkl&amp;seq=",BC318)</f>
        <v>http://proteomics.broadinstitute.org/millscripts/viewfeed.pl?side=xl&amp;cycle=1&amp;fixedMods=iaaC&amp;file=msdataSM/iPRG2012_nd/cpick_in/iPRG2012_nd.1549.7.2.pkl&amp;seq=NVAVDELsR</v>
      </c>
    </row>
    <row r="319" spans="1:95" x14ac:dyDescent="0.2">
      <c r="A319" s="3">
        <v>517</v>
      </c>
      <c r="B319" s="2" t="s">
        <v>3755</v>
      </c>
      <c r="C319" s="2" t="s">
        <v>3752</v>
      </c>
      <c r="D319" s="3">
        <v>4434</v>
      </c>
      <c r="E319" s="3">
        <v>4431</v>
      </c>
      <c r="F319" s="3">
        <v>32766</v>
      </c>
      <c r="G319" s="3">
        <v>5990</v>
      </c>
      <c r="H319" s="3">
        <v>20.5548</v>
      </c>
      <c r="I319" s="30">
        <v>541.74861999999996</v>
      </c>
      <c r="J319" s="30">
        <v>541.74830940000004</v>
      </c>
      <c r="K319" s="30">
        <v>3.1E-4</v>
      </c>
      <c r="L319" s="3">
        <v>2</v>
      </c>
      <c r="M319" s="3">
        <v>2</v>
      </c>
      <c r="N319" s="10">
        <f t="shared" si="28"/>
        <v>1</v>
      </c>
      <c r="O319" s="35">
        <v>2</v>
      </c>
      <c r="P319" s="17"/>
      <c r="Q319" s="40">
        <v>1082.4877799999999</v>
      </c>
      <c r="R319" s="40">
        <v>541.74752999999998</v>
      </c>
      <c r="S319" s="18">
        <f t="shared" si="29"/>
        <v>2.0120073274288832</v>
      </c>
      <c r="T319" s="18">
        <f t="shared" si="30"/>
        <v>1.438677533159828</v>
      </c>
      <c r="U319" s="18">
        <f t="shared" si="31"/>
        <v>1.2367384490220292</v>
      </c>
      <c r="V319" s="30">
        <v>541.7482</v>
      </c>
      <c r="W319" s="3" t="s">
        <v>47</v>
      </c>
      <c r="X319" s="3" t="s">
        <v>47</v>
      </c>
      <c r="Y319" s="3" t="s">
        <v>47</v>
      </c>
      <c r="Z319" s="3" t="s">
        <v>47</v>
      </c>
      <c r="AA319" s="3" t="s">
        <v>47</v>
      </c>
      <c r="AB319" s="12" t="s">
        <v>65</v>
      </c>
      <c r="AC319" s="3" t="s">
        <v>47</v>
      </c>
      <c r="AD319" s="3" t="s">
        <v>47</v>
      </c>
      <c r="AE319" s="3" t="s">
        <v>47</v>
      </c>
      <c r="AF319" s="3" t="s">
        <v>47</v>
      </c>
      <c r="AH319" s="3" t="s">
        <v>47</v>
      </c>
      <c r="AI319" s="3" t="s">
        <v>47</v>
      </c>
      <c r="AJ319" s="3" t="s">
        <v>47</v>
      </c>
      <c r="AK319" s="3" t="s">
        <v>47</v>
      </c>
      <c r="AL319" s="3" t="s">
        <v>47</v>
      </c>
      <c r="AO319" s="3" t="s">
        <v>47</v>
      </c>
      <c r="AP319" s="3" t="s">
        <v>47</v>
      </c>
      <c r="AR319" s="3" t="s">
        <v>47</v>
      </c>
      <c r="AU319" s="3">
        <v>1</v>
      </c>
      <c r="AV319" s="3">
        <v>17</v>
      </c>
      <c r="AW319" s="3">
        <v>1</v>
      </c>
      <c r="AX319" s="3">
        <v>17</v>
      </c>
      <c r="AY319" s="3">
        <v>100</v>
      </c>
      <c r="AZ319" s="6" t="str">
        <f t="shared" si="32"/>
        <v>1560.5</v>
      </c>
      <c r="BC319" s="12" t="s">
        <v>3681</v>
      </c>
      <c r="BF319" s="12" t="s">
        <v>1468</v>
      </c>
      <c r="BG319" s="12" t="s">
        <v>3682</v>
      </c>
      <c r="BH319" s="12" t="s">
        <v>3681</v>
      </c>
      <c r="BJ319" s="12">
        <f t="shared" si="33"/>
        <v>0</v>
      </c>
      <c r="BK319" s="12">
        <f t="shared" si="34"/>
        <v>0</v>
      </c>
      <c r="BX319" s="3" t="s">
        <v>3756</v>
      </c>
      <c r="CQ319" s="3" t="str">
        <f>CONCATENATE(baseURL!$A$1,baseURL!$B$1,baseURL!$C$1,".",C319,".",L319,".pkl&amp;seq=",BC319)</f>
        <v>http://proteomics.broadinstitute.org/millscripts/viewfeed.pl?side=xl&amp;cycle=1&amp;fixedMods=iaaC&amp;file=msdataSM/iPRG2012_nd/cpick_in/iPRG2012_nd.1560.5.2.pkl&amp;seq=NVAVDELsR</v>
      </c>
    </row>
    <row r="320" spans="1:95" x14ac:dyDescent="0.2">
      <c r="A320" s="3">
        <v>679</v>
      </c>
      <c r="B320" s="2" t="s">
        <v>3829</v>
      </c>
      <c r="C320" s="2" t="s">
        <v>3817</v>
      </c>
      <c r="D320" s="3">
        <v>4497</v>
      </c>
      <c r="E320" s="3">
        <v>4494</v>
      </c>
      <c r="F320" s="3">
        <v>32996</v>
      </c>
      <c r="G320" s="3">
        <v>6064</v>
      </c>
      <c r="H320" s="3">
        <v>20.8232</v>
      </c>
      <c r="I320" s="30">
        <v>541.74924999999996</v>
      </c>
      <c r="J320" s="30">
        <v>541.74800789999995</v>
      </c>
      <c r="K320" s="30">
        <v>1.24E-3</v>
      </c>
      <c r="L320" s="3">
        <v>2</v>
      </c>
      <c r="M320" s="3">
        <v>2</v>
      </c>
      <c r="N320" s="10">
        <f t="shared" si="28"/>
        <v>1</v>
      </c>
      <c r="O320" s="35">
        <v>2</v>
      </c>
      <c r="P320" s="17"/>
      <c r="Q320" s="40">
        <v>1082.4877799999999</v>
      </c>
      <c r="R320" s="40">
        <v>541.74752999999998</v>
      </c>
      <c r="S320" s="18">
        <f t="shared" si="29"/>
        <v>3.1749106451440903</v>
      </c>
      <c r="T320" s="18">
        <f t="shared" si="30"/>
        <v>0.88214523094252584</v>
      </c>
      <c r="U320" s="18">
        <f t="shared" si="31"/>
        <v>0.31379930800153094</v>
      </c>
      <c r="V320" s="30">
        <v>541.74770000000001</v>
      </c>
      <c r="W320" s="3" t="s">
        <v>47</v>
      </c>
      <c r="X320" s="3" t="s">
        <v>47</v>
      </c>
      <c r="Y320" s="3" t="s">
        <v>47</v>
      </c>
      <c r="Z320" s="3" t="s">
        <v>47</v>
      </c>
      <c r="AA320" s="3" t="s">
        <v>47</v>
      </c>
      <c r="AB320" s="12" t="s">
        <v>47</v>
      </c>
      <c r="AC320" s="3" t="s">
        <v>47</v>
      </c>
      <c r="AD320" s="3" t="s">
        <v>47</v>
      </c>
      <c r="AE320" s="3" t="s">
        <v>47</v>
      </c>
      <c r="AF320" s="3" t="s">
        <v>47</v>
      </c>
      <c r="AI320" s="3" t="s">
        <v>47</v>
      </c>
      <c r="AJ320" s="3" t="s">
        <v>47</v>
      </c>
      <c r="AK320" s="3" t="s">
        <v>47</v>
      </c>
      <c r="AL320" s="3" t="s">
        <v>47</v>
      </c>
      <c r="AM320" s="3" t="s">
        <v>47</v>
      </c>
      <c r="AO320" s="3" t="s">
        <v>47</v>
      </c>
      <c r="AP320" s="3" t="s">
        <v>47</v>
      </c>
      <c r="AR320" s="3" t="s">
        <v>47</v>
      </c>
      <c r="AU320" s="3">
        <v>0</v>
      </c>
      <c r="AV320" s="3">
        <v>18</v>
      </c>
      <c r="AW320" s="3">
        <v>1</v>
      </c>
      <c r="AX320" s="3">
        <v>18</v>
      </c>
      <c r="AY320" s="3">
        <v>100</v>
      </c>
      <c r="AZ320" s="6" t="str">
        <f t="shared" si="32"/>
        <v>1571.4</v>
      </c>
      <c r="BC320" s="12" t="s">
        <v>3681</v>
      </c>
      <c r="BF320" s="12" t="s">
        <v>1468</v>
      </c>
      <c r="BG320" s="12" t="s">
        <v>3682</v>
      </c>
      <c r="BH320" s="12" t="s">
        <v>3681</v>
      </c>
      <c r="BJ320" s="12">
        <f t="shared" si="33"/>
        <v>0</v>
      </c>
      <c r="BK320" s="12">
        <f t="shared" si="34"/>
        <v>0</v>
      </c>
      <c r="CQ320" s="3" t="str">
        <f>CONCATENATE(baseURL!$A$1,baseURL!$B$1,baseURL!$C$1,".",C320,".",L320,".pkl&amp;seq=",BC320)</f>
        <v>http://proteomics.broadinstitute.org/millscripts/viewfeed.pl?side=xl&amp;cycle=1&amp;fixedMods=iaaC&amp;file=msdataSM/iPRG2012_nd/cpick_in/iPRG2012_nd.1571.4.2.pkl&amp;seq=NVAVDELsR</v>
      </c>
    </row>
    <row r="321" spans="1:95" x14ac:dyDescent="0.2">
      <c r="A321" s="3">
        <v>617</v>
      </c>
      <c r="B321" s="2" t="s">
        <v>3908</v>
      </c>
      <c r="C321" s="2" t="s">
        <v>3897</v>
      </c>
      <c r="D321" s="3">
        <v>4567</v>
      </c>
      <c r="E321" s="3">
        <v>4564</v>
      </c>
      <c r="F321" s="3">
        <v>33230</v>
      </c>
      <c r="G321" s="3">
        <v>6145</v>
      </c>
      <c r="H321" s="3">
        <v>21.0852</v>
      </c>
      <c r="I321" s="30">
        <v>541.74888999999996</v>
      </c>
      <c r="J321" s="30">
        <v>541.74780899999996</v>
      </c>
      <c r="K321" s="30">
        <v>1.08E-3</v>
      </c>
      <c r="L321" s="3">
        <v>2</v>
      </c>
      <c r="M321" s="3">
        <v>2</v>
      </c>
      <c r="N321" s="10">
        <f t="shared" si="28"/>
        <v>1</v>
      </c>
      <c r="O321" s="35">
        <v>2</v>
      </c>
      <c r="P321" s="17"/>
      <c r="Q321" s="40">
        <v>1082.4877799999999</v>
      </c>
      <c r="R321" s="40">
        <v>541.74752999999998</v>
      </c>
      <c r="S321" s="18">
        <f t="shared" si="29"/>
        <v>2.5103944635925433</v>
      </c>
      <c r="T321" s="18">
        <f t="shared" si="30"/>
        <v>0.51500004066047844</v>
      </c>
      <c r="U321" s="18">
        <f t="shared" si="31"/>
        <v>0.31379930800153094</v>
      </c>
      <c r="V321" s="30">
        <v>541.74770000000001</v>
      </c>
      <c r="W321" s="3" t="s">
        <v>47</v>
      </c>
      <c r="X321" s="3" t="s">
        <v>47</v>
      </c>
      <c r="Y321" s="3" t="s">
        <v>47</v>
      </c>
      <c r="Z321" s="3" t="s">
        <v>47</v>
      </c>
      <c r="AA321" s="3" t="s">
        <v>47</v>
      </c>
      <c r="AB321" s="12" t="s">
        <v>47</v>
      </c>
      <c r="AC321" s="3" t="s">
        <v>47</v>
      </c>
      <c r="AD321" s="3" t="s">
        <v>47</v>
      </c>
      <c r="AE321" s="3" t="s">
        <v>47</v>
      </c>
      <c r="AF321" s="3" t="s">
        <v>47</v>
      </c>
      <c r="AH321" s="3" t="s">
        <v>47</v>
      </c>
      <c r="AJ321" s="3" t="s">
        <v>47</v>
      </c>
      <c r="AK321" s="3" t="s">
        <v>47</v>
      </c>
      <c r="AL321" s="3" t="s">
        <v>47</v>
      </c>
      <c r="AO321" s="3" t="s">
        <v>47</v>
      </c>
      <c r="AP321" s="3" t="s">
        <v>47</v>
      </c>
      <c r="AQ321" s="3" t="s">
        <v>47</v>
      </c>
      <c r="AR321" s="3" t="s">
        <v>47</v>
      </c>
      <c r="AU321" s="3">
        <v>0</v>
      </c>
      <c r="AV321" s="3">
        <v>18</v>
      </c>
      <c r="AW321" s="3">
        <v>1</v>
      </c>
      <c r="AX321" s="3">
        <v>18</v>
      </c>
      <c r="AY321" s="3">
        <v>100</v>
      </c>
      <c r="AZ321" s="6" t="str">
        <f t="shared" si="32"/>
        <v>1582.7</v>
      </c>
      <c r="BC321" s="12" t="s">
        <v>3681</v>
      </c>
      <c r="BF321" s="12" t="s">
        <v>1468</v>
      </c>
      <c r="BG321" s="12" t="s">
        <v>3682</v>
      </c>
      <c r="BH321" s="12" t="s">
        <v>3681</v>
      </c>
      <c r="BJ321" s="12">
        <f t="shared" si="33"/>
        <v>0</v>
      </c>
      <c r="BK321" s="12">
        <f t="shared" si="34"/>
        <v>0</v>
      </c>
      <c r="CQ321" s="3" t="str">
        <f>CONCATENATE(baseURL!$A$1,baseURL!$B$1,baseURL!$C$1,".",C321,".",L321,".pkl&amp;seq=",BC321)</f>
        <v>http://proteomics.broadinstitute.org/millscripts/viewfeed.pl?side=xl&amp;cycle=1&amp;fixedMods=iaaC&amp;file=msdataSM/iPRG2012_nd/cpick_in/iPRG2012_nd.1582.7.2.pkl&amp;seq=NVAVDELsR</v>
      </c>
    </row>
    <row r="322" spans="1:95" x14ac:dyDescent="0.2">
      <c r="A322" s="3">
        <v>491</v>
      </c>
      <c r="B322" s="2" t="s">
        <v>3997</v>
      </c>
      <c r="C322" s="2" t="s">
        <v>3979</v>
      </c>
      <c r="D322" s="3">
        <v>4650</v>
      </c>
      <c r="E322" s="3">
        <v>4647</v>
      </c>
      <c r="F322" s="3">
        <v>33461</v>
      </c>
      <c r="G322" s="3">
        <v>6239</v>
      </c>
      <c r="H322" s="3">
        <v>21.3459</v>
      </c>
      <c r="I322" s="30">
        <v>541.74761999999998</v>
      </c>
      <c r="J322" s="30">
        <v>541.74746240000002</v>
      </c>
      <c r="K322" s="30">
        <v>1.6000000000000001E-4</v>
      </c>
      <c r="L322" s="3">
        <v>2</v>
      </c>
      <c r="M322" s="3">
        <v>2</v>
      </c>
      <c r="N322" s="10">
        <f t="shared" ref="N322:N385" si="35">IF(AND(M322&gt;0,L322&gt;0), IF(M322=L322,1,-1), 1)</f>
        <v>1</v>
      </c>
      <c r="O322" s="35">
        <v>2</v>
      </c>
      <c r="P322" s="17"/>
      <c r="Q322" s="40">
        <v>1082.4877799999999</v>
      </c>
      <c r="R322" s="40">
        <v>541.74752999999998</v>
      </c>
      <c r="S322" s="18">
        <f t="shared" ref="S322:S385" si="36">1000000*(I322-R322)/R322</f>
        <v>0.16612904538788673</v>
      </c>
      <c r="T322" s="18">
        <f t="shared" ref="T322:T385" si="37">1000000*(J322-R322)/R322</f>
        <v>-0.12478137180570184</v>
      </c>
      <c r="U322" s="18">
        <f t="shared" ref="U322:U385" si="38">1000000*(V322-R322)/R322</f>
        <v>-0.60913983301896724</v>
      </c>
      <c r="V322" s="30">
        <v>541.74720000000002</v>
      </c>
      <c r="W322" s="3" t="s">
        <v>47</v>
      </c>
      <c r="X322" s="3" t="s">
        <v>47</v>
      </c>
      <c r="Y322" s="3" t="s">
        <v>47</v>
      </c>
      <c r="Z322" s="3" t="s">
        <v>47</v>
      </c>
      <c r="AA322" s="3" t="s">
        <v>47</v>
      </c>
      <c r="AB322" s="12" t="s">
        <v>47</v>
      </c>
      <c r="AC322" s="3" t="s">
        <v>47</v>
      </c>
      <c r="AD322" s="3" t="s">
        <v>47</v>
      </c>
      <c r="AE322" s="3" t="s">
        <v>47</v>
      </c>
      <c r="AF322" s="3" t="s">
        <v>47</v>
      </c>
      <c r="AG322" s="3" t="s">
        <v>48</v>
      </c>
      <c r="AH322" s="3" t="s">
        <v>47</v>
      </c>
      <c r="AJ322" s="3" t="s">
        <v>47</v>
      </c>
      <c r="AK322" s="3" t="s">
        <v>47</v>
      </c>
      <c r="AL322" s="3" t="s">
        <v>47</v>
      </c>
      <c r="AO322" s="3" t="s">
        <v>47</v>
      </c>
      <c r="AP322" s="3" t="s">
        <v>48</v>
      </c>
      <c r="AR322" s="3" t="s">
        <v>47</v>
      </c>
      <c r="AS322" s="3" t="s">
        <v>47</v>
      </c>
      <c r="AU322" s="3">
        <v>0</v>
      </c>
      <c r="AV322" s="3">
        <v>17</v>
      </c>
      <c r="AW322" s="3">
        <v>1</v>
      </c>
      <c r="AX322" s="3">
        <v>17</v>
      </c>
      <c r="AY322" s="3">
        <v>100</v>
      </c>
      <c r="AZ322" s="6" t="str">
        <f t="shared" ref="AZ322:AZ385" si="39">HYPERLINK(CQ322,C322)</f>
        <v>1593.7</v>
      </c>
      <c r="BC322" s="12" t="s">
        <v>3681</v>
      </c>
      <c r="BF322" s="12" t="s">
        <v>1468</v>
      </c>
      <c r="BG322" s="12" t="s">
        <v>3682</v>
      </c>
      <c r="BH322" s="12" t="s">
        <v>3681</v>
      </c>
      <c r="BJ322" s="12">
        <f t="shared" ref="BJ322:BJ385" si="40">LEN(BC322)-LEN(SUBSTITUTE(BC322,"C",""))</f>
        <v>0</v>
      </c>
      <c r="BK322" s="12">
        <f t="shared" ref="BK322:BK385" si="41">LEN(BC322)-LEN(SUBSTITUTE(BC322,"c",""))</f>
        <v>0</v>
      </c>
      <c r="CQ322" s="3" t="str">
        <f>CONCATENATE(baseURL!$A$1,baseURL!$B$1,baseURL!$C$1,".",C322,".",L322,".pkl&amp;seq=",BC322)</f>
        <v>http://proteomics.broadinstitute.org/millscripts/viewfeed.pl?side=xl&amp;cycle=1&amp;fixedMods=iaaC&amp;file=msdataSM/iPRG2012_nd/cpick_in/iPRG2012_nd.1593.7.2.pkl&amp;seq=NVAVDELsR</v>
      </c>
    </row>
    <row r="323" spans="1:95" x14ac:dyDescent="0.2">
      <c r="A323" s="3">
        <v>1812</v>
      </c>
      <c r="B323" s="2" t="s">
        <v>4323</v>
      </c>
      <c r="C323" s="2" t="s">
        <v>4324</v>
      </c>
      <c r="D323" s="3">
        <v>4979</v>
      </c>
      <c r="E323" s="3">
        <v>4976</v>
      </c>
      <c r="F323" s="3">
        <v>34389</v>
      </c>
      <c r="G323" s="3">
        <v>6612</v>
      </c>
      <c r="H323" s="3">
        <v>22.420200000000001</v>
      </c>
      <c r="I323" s="30">
        <v>542.24228000000005</v>
      </c>
      <c r="J323" s="30">
        <v>542.2397158</v>
      </c>
      <c r="K323" s="30">
        <v>2.5600000000000002E-3</v>
      </c>
      <c r="L323" s="3">
        <v>2</v>
      </c>
      <c r="M323" s="3">
        <v>2</v>
      </c>
      <c r="N323" s="10">
        <f t="shared" si="35"/>
        <v>1</v>
      </c>
      <c r="O323" s="35">
        <v>2</v>
      </c>
      <c r="P323" s="17"/>
      <c r="Q323" s="40">
        <v>1083.4718</v>
      </c>
      <c r="R323" s="40">
        <v>542.23954000000003</v>
      </c>
      <c r="S323" s="18">
        <f t="shared" si="36"/>
        <v>5.0531172994449314</v>
      </c>
      <c r="T323" s="18">
        <f t="shared" si="37"/>
        <v>0.32421095659202626</v>
      </c>
      <c r="U323" s="18">
        <f t="shared" si="38"/>
        <v>0.29507254291544166</v>
      </c>
      <c r="V323" s="30">
        <v>542.23969999999997</v>
      </c>
      <c r="W323" s="3" t="s">
        <v>47</v>
      </c>
      <c r="Z323" s="3" t="s">
        <v>47</v>
      </c>
      <c r="AB323" s="12" t="s">
        <v>65</v>
      </c>
      <c r="AC323" s="3" t="s">
        <v>47</v>
      </c>
      <c r="AD323" s="3" t="s">
        <v>47</v>
      </c>
      <c r="AE323" s="3" t="s">
        <v>47</v>
      </c>
      <c r="AG323" s="3" t="s">
        <v>52</v>
      </c>
      <c r="AI323" s="3" t="s">
        <v>52</v>
      </c>
      <c r="AK323" s="3" t="s">
        <v>52</v>
      </c>
      <c r="AL323" s="3" t="s">
        <v>52</v>
      </c>
      <c r="AO323" s="3" t="s">
        <v>47</v>
      </c>
      <c r="AU323" s="3">
        <v>1</v>
      </c>
      <c r="AV323" s="3">
        <v>6</v>
      </c>
      <c r="AW323" s="3">
        <v>1</v>
      </c>
      <c r="AX323" s="3">
        <v>6</v>
      </c>
      <c r="AY323" s="3">
        <v>100</v>
      </c>
      <c r="AZ323" s="6" t="str">
        <f t="shared" si="39"/>
        <v>1637.11</v>
      </c>
      <c r="BC323" s="12" t="s">
        <v>4325</v>
      </c>
      <c r="BF323" s="12" t="s">
        <v>1468</v>
      </c>
      <c r="BG323" s="12" t="s">
        <v>3682</v>
      </c>
      <c r="BJ323" s="12">
        <f t="shared" si="40"/>
        <v>0</v>
      </c>
      <c r="BK323" s="12">
        <f t="shared" si="41"/>
        <v>0</v>
      </c>
      <c r="BP323" s="3" t="s">
        <v>54</v>
      </c>
      <c r="BR323" s="3" t="s">
        <v>54</v>
      </c>
      <c r="BX323" s="3" t="s">
        <v>4326</v>
      </c>
      <c r="CQ323" s="3" t="str">
        <f>CONCATENATE(baseURL!$A$1,baseURL!$B$1,baseURL!$C$1,".",C323,".",L323,".pkl&amp;seq=",BC323,"&amp;varMods=Deamidated-N")</f>
        <v>http://proteomics.broadinstitute.org/millscripts/viewfeed.pl?side=xl&amp;cycle=1&amp;fixedMods=iaaC&amp;file=msdataSM/iPRG2012_nd/cpick_in/iPRG2012_nd.1637.11.2.pkl&amp;seq=nVAVDELsR&amp;varMods=Deamidated-N</v>
      </c>
    </row>
    <row r="324" spans="1:95" x14ac:dyDescent="0.2">
      <c r="A324" s="3">
        <v>1889</v>
      </c>
      <c r="B324" s="2" t="s">
        <v>4390</v>
      </c>
      <c r="C324" s="2" t="s">
        <v>4391</v>
      </c>
      <c r="D324" s="3">
        <v>5066</v>
      </c>
      <c r="E324" s="3">
        <v>5063</v>
      </c>
      <c r="F324" s="3">
        <v>34615</v>
      </c>
      <c r="G324" s="3">
        <v>6710</v>
      </c>
      <c r="H324" s="3">
        <v>22.686900000000001</v>
      </c>
      <c r="I324" s="30">
        <v>542.24109999999996</v>
      </c>
      <c r="J324" s="30">
        <v>542.23932960000002</v>
      </c>
      <c r="K324" s="30">
        <v>1.7700000000000001E-3</v>
      </c>
      <c r="L324" s="3">
        <v>2</v>
      </c>
      <c r="M324" s="3">
        <v>2</v>
      </c>
      <c r="N324" s="10">
        <f t="shared" si="35"/>
        <v>1</v>
      </c>
      <c r="O324" s="35">
        <v>2</v>
      </c>
      <c r="P324" s="17"/>
      <c r="Q324" s="40">
        <v>1083.4718</v>
      </c>
      <c r="R324" s="40">
        <v>542.23954000000003</v>
      </c>
      <c r="S324" s="18">
        <f t="shared" si="36"/>
        <v>2.876957294421449</v>
      </c>
      <c r="T324" s="18">
        <f t="shared" si="37"/>
        <v>-0.38802039411306649</v>
      </c>
      <c r="U324" s="18">
        <f t="shared" si="38"/>
        <v>-0.81144949338437244</v>
      </c>
      <c r="V324" s="30">
        <v>542.23910000000001</v>
      </c>
      <c r="W324" s="3" t="s">
        <v>47</v>
      </c>
      <c r="X324" s="3" t="s">
        <v>47</v>
      </c>
      <c r="Y324" s="3" t="s">
        <v>47</v>
      </c>
      <c r="Z324" s="3" t="s">
        <v>47</v>
      </c>
      <c r="AA324" s="3" t="s">
        <v>47</v>
      </c>
      <c r="AB324" s="12" t="s">
        <v>65</v>
      </c>
      <c r="AC324" s="3" t="s">
        <v>47</v>
      </c>
      <c r="AD324" s="3" t="s">
        <v>47</v>
      </c>
      <c r="AE324" s="3" t="s">
        <v>47</v>
      </c>
      <c r="AI324" s="3" t="s">
        <v>47</v>
      </c>
      <c r="AJ324" s="3" t="s">
        <v>47</v>
      </c>
      <c r="AK324" s="3" t="s">
        <v>52</v>
      </c>
      <c r="AO324" s="3" t="s">
        <v>47</v>
      </c>
      <c r="AU324" s="3">
        <v>1</v>
      </c>
      <c r="AV324" s="3">
        <v>11</v>
      </c>
      <c r="AW324" s="3">
        <v>1</v>
      </c>
      <c r="AX324" s="3">
        <v>11</v>
      </c>
      <c r="AY324" s="3">
        <v>100</v>
      </c>
      <c r="AZ324" s="6" t="str">
        <f t="shared" si="39"/>
        <v>1648.6</v>
      </c>
      <c r="BC324" s="12" t="s">
        <v>4325</v>
      </c>
      <c r="BF324" s="12" t="s">
        <v>1468</v>
      </c>
      <c r="BG324" s="12" t="s">
        <v>3682</v>
      </c>
      <c r="BJ324" s="12">
        <f t="shared" si="40"/>
        <v>0</v>
      </c>
      <c r="BK324" s="12">
        <f t="shared" si="41"/>
        <v>0</v>
      </c>
      <c r="BP324" s="3" t="s">
        <v>54</v>
      </c>
      <c r="BR324" s="3" t="s">
        <v>54</v>
      </c>
      <c r="BX324" s="3" t="s">
        <v>4392</v>
      </c>
      <c r="CQ324" s="3" t="str">
        <f>CONCATENATE(baseURL!$A$1,baseURL!$B$1,baseURL!$C$1,".",C324,".",L324,".pkl&amp;seq=",BC324,"&amp;varMods=Deamidated-N")</f>
        <v>http://proteomics.broadinstitute.org/millscripts/viewfeed.pl?side=xl&amp;cycle=1&amp;fixedMods=iaaC&amp;file=msdataSM/iPRG2012_nd/cpick_in/iPRG2012_nd.1648.6.2.pkl&amp;seq=nVAVDELsR&amp;varMods=Deamidated-N</v>
      </c>
    </row>
    <row r="325" spans="1:95" x14ac:dyDescent="0.2">
      <c r="A325" s="3">
        <v>1947</v>
      </c>
      <c r="B325" s="2" t="s">
        <v>4493</v>
      </c>
      <c r="C325" s="2" t="s">
        <v>4494</v>
      </c>
      <c r="D325" s="3">
        <v>5167</v>
      </c>
      <c r="E325" s="3">
        <v>5164</v>
      </c>
      <c r="F325" s="3">
        <v>34847</v>
      </c>
      <c r="G325" s="3">
        <v>6822</v>
      </c>
      <c r="H325" s="3">
        <v>22.947299999999998</v>
      </c>
      <c r="I325" s="30">
        <v>542.24006999999995</v>
      </c>
      <c r="J325" s="30">
        <v>542.23946820000003</v>
      </c>
      <c r="K325" s="30">
        <v>5.9999999999999995E-4</v>
      </c>
      <c r="L325" s="3">
        <v>2</v>
      </c>
      <c r="M325" s="3">
        <v>2</v>
      </c>
      <c r="N325" s="10">
        <f t="shared" si="35"/>
        <v>1</v>
      </c>
      <c r="O325" s="35">
        <v>2</v>
      </c>
      <c r="P325" s="17"/>
      <c r="Q325" s="40">
        <v>1083.4718</v>
      </c>
      <c r="R325" s="40">
        <v>542.23954000000003</v>
      </c>
      <c r="S325" s="18">
        <f t="shared" si="36"/>
        <v>0.97742779863016593</v>
      </c>
      <c r="T325" s="18">
        <f t="shared" si="37"/>
        <v>-0.13241380368650607</v>
      </c>
      <c r="U325" s="18">
        <f t="shared" si="38"/>
        <v>-0.81144949338437244</v>
      </c>
      <c r="V325" s="30">
        <v>542.23910000000001</v>
      </c>
      <c r="W325" s="3" t="s">
        <v>47</v>
      </c>
      <c r="X325" s="3" t="s">
        <v>47</v>
      </c>
      <c r="Y325" s="3" t="s">
        <v>47</v>
      </c>
      <c r="Z325" s="3" t="s">
        <v>47</v>
      </c>
      <c r="AB325" s="12" t="s">
        <v>47</v>
      </c>
      <c r="AC325" s="3" t="s">
        <v>47</v>
      </c>
      <c r="AD325" s="3" t="s">
        <v>47</v>
      </c>
      <c r="AE325" s="3" t="s">
        <v>47</v>
      </c>
      <c r="AG325" s="3" t="s">
        <v>48</v>
      </c>
      <c r="AI325" s="3" t="s">
        <v>52</v>
      </c>
      <c r="AK325" s="3" t="s">
        <v>48</v>
      </c>
      <c r="AM325" s="3" t="s">
        <v>47</v>
      </c>
      <c r="AO325" s="3" t="s">
        <v>47</v>
      </c>
      <c r="AU325" s="3">
        <v>0</v>
      </c>
      <c r="AV325" s="3">
        <v>10</v>
      </c>
      <c r="AW325" s="3">
        <v>2</v>
      </c>
      <c r="AX325" s="3">
        <v>9</v>
      </c>
      <c r="AY325" s="3">
        <v>90</v>
      </c>
      <c r="AZ325" s="6" t="str">
        <f t="shared" si="39"/>
        <v>1659.7</v>
      </c>
      <c r="BC325" s="12" t="s">
        <v>4325</v>
      </c>
      <c r="BF325" s="12" t="s">
        <v>1468</v>
      </c>
      <c r="BG325" s="12" t="s">
        <v>3682</v>
      </c>
      <c r="BJ325" s="12">
        <f t="shared" si="40"/>
        <v>0</v>
      </c>
      <c r="BK325" s="12">
        <f t="shared" si="41"/>
        <v>0</v>
      </c>
      <c r="BP325" s="3" t="s">
        <v>54</v>
      </c>
      <c r="BR325" s="3" t="s">
        <v>54</v>
      </c>
      <c r="CI325" s="3" t="s">
        <v>4495</v>
      </c>
      <c r="CQ325" s="3" t="str">
        <f>CONCATENATE(baseURL!$A$1,baseURL!$B$1,baseURL!$C$1,".",C325,".",L325,".pkl&amp;seq=",BC325,"&amp;varMods=Deamidated-N")</f>
        <v>http://proteomics.broadinstitute.org/millscripts/viewfeed.pl?side=xl&amp;cycle=1&amp;fixedMods=iaaC&amp;file=msdataSM/iPRG2012_nd/cpick_in/iPRG2012_nd.1659.7.2.pkl&amp;seq=nVAVDELsR&amp;varMods=Deamidated-N</v>
      </c>
    </row>
    <row r="326" spans="1:95" x14ac:dyDescent="0.2">
      <c r="A326" s="3">
        <v>2071</v>
      </c>
      <c r="B326" s="2" t="s">
        <v>4583</v>
      </c>
      <c r="C326" s="2" t="s">
        <v>4571</v>
      </c>
      <c r="D326" s="3">
        <v>5254</v>
      </c>
      <c r="E326" s="3">
        <v>5251</v>
      </c>
      <c r="F326" s="3">
        <v>35074</v>
      </c>
      <c r="G326" s="3">
        <v>6920</v>
      </c>
      <c r="H326" s="3">
        <v>23.212900000000001</v>
      </c>
      <c r="I326" s="30">
        <v>542.2396</v>
      </c>
      <c r="J326" s="30">
        <v>542.23928950000004</v>
      </c>
      <c r="K326" s="30">
        <v>3.1E-4</v>
      </c>
      <c r="L326" s="3">
        <v>2</v>
      </c>
      <c r="M326" s="3">
        <v>2</v>
      </c>
      <c r="N326" s="10">
        <f t="shared" si="35"/>
        <v>1</v>
      </c>
      <c r="O326" s="35">
        <v>2</v>
      </c>
      <c r="P326" s="17"/>
      <c r="Q326" s="40">
        <v>1083.4718</v>
      </c>
      <c r="R326" s="40">
        <v>542.23954000000003</v>
      </c>
      <c r="S326" s="18">
        <f t="shared" si="36"/>
        <v>0.11065220356708291</v>
      </c>
      <c r="T326" s="18">
        <f t="shared" si="37"/>
        <v>-0.46197295017037282</v>
      </c>
      <c r="U326" s="18">
        <f t="shared" si="38"/>
        <v>-0.81144949338437244</v>
      </c>
      <c r="V326" s="30">
        <v>542.23910000000001</v>
      </c>
      <c r="W326" s="3" t="s">
        <v>47</v>
      </c>
      <c r="X326" s="3" t="s">
        <v>47</v>
      </c>
      <c r="Y326" s="3" t="s">
        <v>47</v>
      </c>
      <c r="Z326" s="3" t="s">
        <v>47</v>
      </c>
      <c r="AA326" s="3" t="s">
        <v>47</v>
      </c>
      <c r="AB326" s="12" t="s">
        <v>47</v>
      </c>
      <c r="AC326" s="3" t="s">
        <v>47</v>
      </c>
      <c r="AD326" s="3" t="s">
        <v>47</v>
      </c>
      <c r="AE326" s="3" t="s">
        <v>47</v>
      </c>
      <c r="AG326" s="3" t="s">
        <v>47</v>
      </c>
      <c r="AI326" s="3" t="s">
        <v>47</v>
      </c>
      <c r="AJ326" s="3" t="s">
        <v>47</v>
      </c>
      <c r="AM326" s="3" t="s">
        <v>47</v>
      </c>
      <c r="AO326" s="3" t="s">
        <v>47</v>
      </c>
      <c r="AU326" s="3">
        <v>0</v>
      </c>
      <c r="AV326" s="3">
        <v>14</v>
      </c>
      <c r="AW326" s="3">
        <v>1</v>
      </c>
      <c r="AX326" s="3">
        <v>14</v>
      </c>
      <c r="AY326" s="3">
        <v>100</v>
      </c>
      <c r="AZ326" s="6" t="str">
        <f t="shared" si="39"/>
        <v>1670.3</v>
      </c>
      <c r="BC326" s="12" t="s">
        <v>4325</v>
      </c>
      <c r="BF326" s="12" t="s">
        <v>1468</v>
      </c>
      <c r="BG326" s="12" t="s">
        <v>3682</v>
      </c>
      <c r="BJ326" s="12">
        <f t="shared" si="40"/>
        <v>0</v>
      </c>
      <c r="BK326" s="12">
        <f t="shared" si="41"/>
        <v>0</v>
      </c>
      <c r="BP326" s="3" t="s">
        <v>54</v>
      </c>
      <c r="BR326" s="3" t="s">
        <v>54</v>
      </c>
      <c r="CQ326" s="3" t="str">
        <f>CONCATENATE(baseURL!$A$1,baseURL!$B$1,baseURL!$C$1,".",C326,".",L326,".pkl&amp;seq=",BC326,"&amp;varMods=Deamidated-N")</f>
        <v>http://proteomics.broadinstitute.org/millscripts/viewfeed.pl?side=xl&amp;cycle=1&amp;fixedMods=iaaC&amp;file=msdataSM/iPRG2012_nd/cpick_in/iPRG2012_nd.1670.3.2.pkl&amp;seq=nVAVDELsR&amp;varMods=Deamidated-N</v>
      </c>
    </row>
    <row r="327" spans="1:95" x14ac:dyDescent="0.2">
      <c r="A327" s="3">
        <v>1541</v>
      </c>
      <c r="B327" s="2" t="s">
        <v>4601</v>
      </c>
      <c r="C327" s="2" t="s">
        <v>4602</v>
      </c>
      <c r="D327" s="3">
        <v>5264</v>
      </c>
      <c r="E327" s="3">
        <v>5261</v>
      </c>
      <c r="F327" s="3">
        <v>35135</v>
      </c>
      <c r="G327" s="3">
        <v>6933</v>
      </c>
      <c r="H327" s="3">
        <v>23.2821</v>
      </c>
      <c r="I327" s="30">
        <v>542.79688999999996</v>
      </c>
      <c r="J327" s="30">
        <v>542.79491540000004</v>
      </c>
      <c r="K327" s="30">
        <v>1.97E-3</v>
      </c>
      <c r="L327" s="3">
        <v>2</v>
      </c>
      <c r="M327" s="3">
        <v>2</v>
      </c>
      <c r="N327" s="10">
        <f t="shared" si="35"/>
        <v>1</v>
      </c>
      <c r="O327" s="35">
        <v>2</v>
      </c>
      <c r="P327" s="17"/>
      <c r="Q327" s="40">
        <v>1083.4718</v>
      </c>
      <c r="R327" s="40">
        <v>542.23954000000003</v>
      </c>
      <c r="S327" s="18">
        <f t="shared" si="36"/>
        <v>1027.8667616159612</v>
      </c>
      <c r="T327" s="18">
        <f t="shared" si="37"/>
        <v>1024.2251975944109</v>
      </c>
      <c r="U327" s="18">
        <f t="shared" si="38"/>
        <v>5.2744217065790977</v>
      </c>
      <c r="V327" s="30">
        <v>542.24239999999998</v>
      </c>
      <c r="X327" s="3" t="s">
        <v>47</v>
      </c>
      <c r="Y327" s="3" t="s">
        <v>47</v>
      </c>
      <c r="AB327" s="12" t="s">
        <v>52</v>
      </c>
      <c r="AD327" s="3" t="s">
        <v>47</v>
      </c>
      <c r="AI327" s="3" t="s">
        <v>52</v>
      </c>
      <c r="AK327" s="3" t="s">
        <v>65</v>
      </c>
      <c r="AL327" s="3" t="s">
        <v>52</v>
      </c>
      <c r="AU327" s="3">
        <v>1</v>
      </c>
      <c r="AV327" s="3">
        <v>3</v>
      </c>
      <c r="AW327" s="3">
        <v>2</v>
      </c>
      <c r="AX327" s="3">
        <v>2</v>
      </c>
      <c r="AY327" s="3">
        <v>66.67</v>
      </c>
      <c r="AZ327" s="6" t="str">
        <f t="shared" si="39"/>
        <v>1673.1</v>
      </c>
      <c r="BC327" s="12" t="s">
        <v>4325</v>
      </c>
      <c r="BF327" s="12" t="s">
        <v>1468</v>
      </c>
      <c r="BG327" s="12" t="s">
        <v>3682</v>
      </c>
      <c r="BJ327" s="12">
        <f t="shared" si="40"/>
        <v>0</v>
      </c>
      <c r="BK327" s="12">
        <f t="shared" si="41"/>
        <v>0</v>
      </c>
      <c r="BP327" s="3" t="s">
        <v>54</v>
      </c>
      <c r="BR327" s="3" t="s">
        <v>54</v>
      </c>
      <c r="BZ327" s="3" t="s">
        <v>4603</v>
      </c>
      <c r="CG327" s="3" t="s">
        <v>4604</v>
      </c>
      <c r="CQ327" s="3" t="str">
        <f>CONCATENATE(baseURL!$A$1,baseURL!$B$1,baseURL!$C$1,".",C327,".",L327,".pkl&amp;seq=",BC327,"&amp;varMods=Deamidated-N")</f>
        <v>http://proteomics.broadinstitute.org/millscripts/viewfeed.pl?side=xl&amp;cycle=1&amp;fixedMods=iaaC&amp;file=msdataSM/iPRG2012_nd/cpick_in/iPRG2012_nd.1673.1.2.pkl&amp;seq=nVAVDELsR&amp;varMods=Deamidated-N</v>
      </c>
    </row>
    <row r="328" spans="1:95" x14ac:dyDescent="0.2">
      <c r="A328" s="3">
        <v>1875</v>
      </c>
      <c r="B328" s="2" t="s">
        <v>4677</v>
      </c>
      <c r="C328" s="2" t="s">
        <v>4678</v>
      </c>
      <c r="D328" s="3">
        <v>5322</v>
      </c>
      <c r="E328" s="3">
        <v>5319</v>
      </c>
      <c r="F328" s="3">
        <v>35308</v>
      </c>
      <c r="G328" s="3">
        <v>6999</v>
      </c>
      <c r="H328" s="3">
        <v>23.474799999999998</v>
      </c>
      <c r="I328" s="30">
        <v>542.24330999999995</v>
      </c>
      <c r="J328" s="30">
        <v>542.24331280000001</v>
      </c>
      <c r="K328" s="30">
        <v>0</v>
      </c>
      <c r="L328" s="3">
        <v>2</v>
      </c>
      <c r="M328" s="3">
        <v>0</v>
      </c>
      <c r="N328" s="10">
        <f t="shared" si="35"/>
        <v>1</v>
      </c>
      <c r="O328" s="35">
        <v>2</v>
      </c>
      <c r="P328" s="17"/>
      <c r="Q328" s="40">
        <v>1083.4718</v>
      </c>
      <c r="R328" s="40">
        <v>542.23954000000003</v>
      </c>
      <c r="S328" s="18">
        <f t="shared" si="36"/>
        <v>6.9526467950265527</v>
      </c>
      <c r="T328" s="18">
        <f t="shared" si="37"/>
        <v>6.9578105646423625</v>
      </c>
      <c r="U328" s="18">
        <f t="shared" si="38"/>
        <v>0.29507254291544166</v>
      </c>
      <c r="V328" s="30">
        <v>542.23969999999997</v>
      </c>
      <c r="W328" s="3" t="s">
        <v>48</v>
      </c>
      <c r="X328" s="3" t="s">
        <v>47</v>
      </c>
      <c r="Z328" s="3" t="s">
        <v>48</v>
      </c>
      <c r="AB328" s="12" t="s">
        <v>52</v>
      </c>
      <c r="AD328" s="3" t="s">
        <v>47</v>
      </c>
      <c r="AE328" s="3" t="s">
        <v>47</v>
      </c>
      <c r="AF328" s="3" t="s">
        <v>65</v>
      </c>
      <c r="AG328" s="3" t="s">
        <v>48</v>
      </c>
      <c r="AH328" s="3" t="s">
        <v>52</v>
      </c>
      <c r="AI328" s="3" t="s">
        <v>47</v>
      </c>
      <c r="AJ328" s="3" t="s">
        <v>47</v>
      </c>
      <c r="AL328" s="3" t="s">
        <v>52</v>
      </c>
      <c r="AO328" s="3" t="s">
        <v>47</v>
      </c>
      <c r="AU328" s="3">
        <v>1</v>
      </c>
      <c r="AV328" s="3">
        <v>6</v>
      </c>
      <c r="AW328" s="3">
        <v>1</v>
      </c>
      <c r="AX328" s="3">
        <v>6</v>
      </c>
      <c r="AY328" s="3">
        <v>100</v>
      </c>
      <c r="AZ328" s="6" t="str">
        <f t="shared" si="39"/>
        <v>1681.6</v>
      </c>
      <c r="BC328" s="12" t="s">
        <v>4325</v>
      </c>
      <c r="BF328" s="12" t="s">
        <v>1468</v>
      </c>
      <c r="BG328" s="12" t="s">
        <v>3682</v>
      </c>
      <c r="BJ328" s="12">
        <f t="shared" si="40"/>
        <v>0</v>
      </c>
      <c r="BK328" s="12">
        <f t="shared" si="41"/>
        <v>0</v>
      </c>
      <c r="BP328" s="3" t="s">
        <v>54</v>
      </c>
      <c r="BR328" s="3" t="s">
        <v>54</v>
      </c>
      <c r="CB328" s="3" t="s">
        <v>4679</v>
      </c>
      <c r="CQ328" s="3" t="str">
        <f>CONCATENATE(baseURL!$A$1,baseURL!$B$1,baseURL!$C$1,".",C328,".",L328,".pkl&amp;seq=",BC328,"&amp;varMods=Deamidated-N")</f>
        <v>http://proteomics.broadinstitute.org/millscripts/viewfeed.pl?side=xl&amp;cycle=1&amp;fixedMods=iaaC&amp;file=msdataSM/iPRG2012_nd/cpick_in/iPRG2012_nd.1681.6.2.pkl&amp;seq=nVAVDELsR&amp;varMods=Deamidated-N</v>
      </c>
    </row>
    <row r="329" spans="1:95" x14ac:dyDescent="0.2">
      <c r="A329" s="3">
        <v>1808</v>
      </c>
      <c r="B329" s="2" t="s">
        <v>3852</v>
      </c>
      <c r="C329" s="2" t="s">
        <v>3853</v>
      </c>
      <c r="D329" s="3">
        <v>4519</v>
      </c>
      <c r="E329" s="3">
        <v>4516</v>
      </c>
      <c r="F329" s="3">
        <v>33080</v>
      </c>
      <c r="G329" s="3">
        <v>6090</v>
      </c>
      <c r="H329" s="3">
        <v>20.910699999999999</v>
      </c>
      <c r="I329" s="30">
        <v>552.73818000000006</v>
      </c>
      <c r="J329" s="30">
        <v>552.73697749999997</v>
      </c>
      <c r="K329" s="30">
        <v>1.1999999999999999E-3</v>
      </c>
      <c r="L329" s="3">
        <v>2</v>
      </c>
      <c r="M329" s="3">
        <v>2</v>
      </c>
      <c r="N329" s="10">
        <f t="shared" si="35"/>
        <v>1</v>
      </c>
      <c r="O329" s="35">
        <v>2</v>
      </c>
      <c r="P329" s="17"/>
      <c r="Q329" s="40">
        <v>1104.46973</v>
      </c>
      <c r="R329" s="40">
        <v>552.73850000000004</v>
      </c>
      <c r="S329" s="18">
        <f t="shared" si="36"/>
        <v>-0.57893560876958183</v>
      </c>
      <c r="T329" s="18">
        <f t="shared" si="37"/>
        <v>-2.7544670763448771</v>
      </c>
      <c r="U329" s="18">
        <f t="shared" si="38"/>
        <v>-3.437430177365056</v>
      </c>
      <c r="V329" s="30">
        <v>552.73659999999995</v>
      </c>
      <c r="W329" s="3" t="s">
        <v>47</v>
      </c>
      <c r="Z329" s="3" t="s">
        <v>52</v>
      </c>
      <c r="AB329" s="12" t="s">
        <v>52</v>
      </c>
      <c r="AD329" s="3" t="s">
        <v>47</v>
      </c>
      <c r="AE329" s="3" t="s">
        <v>47</v>
      </c>
      <c r="AI329" s="3" t="s">
        <v>52</v>
      </c>
      <c r="AO329" s="3" t="s">
        <v>48</v>
      </c>
      <c r="AU329" s="3">
        <v>0</v>
      </c>
      <c r="AV329" s="3">
        <v>3</v>
      </c>
      <c r="AW329" s="3">
        <v>1</v>
      </c>
      <c r="AX329" s="3">
        <v>3</v>
      </c>
      <c r="AY329" s="3">
        <v>100</v>
      </c>
      <c r="AZ329" s="6" t="str">
        <f t="shared" si="39"/>
        <v>1575.4</v>
      </c>
      <c r="BC329" s="12" t="s">
        <v>3854</v>
      </c>
      <c r="BF329" s="12" t="s">
        <v>1468</v>
      </c>
      <c r="BG329" s="12" t="s">
        <v>3682</v>
      </c>
      <c r="BJ329" s="12">
        <f t="shared" si="40"/>
        <v>0</v>
      </c>
      <c r="BK329" s="12">
        <f t="shared" si="41"/>
        <v>0</v>
      </c>
      <c r="BL329" s="3" t="s">
        <v>162</v>
      </c>
      <c r="BR329" s="3" t="s">
        <v>162</v>
      </c>
      <c r="CQ329" s="3" t="str">
        <f>CONCATENATE(baseURL!$A$1,baseURL!$B$1,baseURL!$C$1,".",C329,".",L329,".pkl&amp;seq=",BC329,"&amp;varMods=Sodiated-D")</f>
        <v>http://proteomics.broadinstitute.org/millscripts/viewfeed.pl?side=xl&amp;cycle=1&amp;fixedMods=iaaC&amp;file=msdataSM/iPRG2012_nd/cpick_in/iPRG2012_nd.1575.4.2.pkl&amp;seq=NVAVdELsR&amp;varMods=Sodiated-D</v>
      </c>
    </row>
    <row r="330" spans="1:95" x14ac:dyDescent="0.2">
      <c r="A330" s="3">
        <v>3147</v>
      </c>
      <c r="B330" s="2" t="s">
        <v>469</v>
      </c>
      <c r="C330" s="2" t="s">
        <v>470</v>
      </c>
      <c r="D330" s="3">
        <v>382</v>
      </c>
      <c r="E330" s="3">
        <v>382</v>
      </c>
      <c r="F330" s="3">
        <v>21233</v>
      </c>
      <c r="G330" s="3">
        <v>1392</v>
      </c>
      <c r="H330" s="3">
        <v>7.2480000000000002</v>
      </c>
      <c r="I330" s="30">
        <v>442.70544999999998</v>
      </c>
      <c r="J330" s="30">
        <v>442.70388059999999</v>
      </c>
      <c r="K330" s="30">
        <v>1.57E-3</v>
      </c>
      <c r="L330" s="3">
        <v>2</v>
      </c>
      <c r="M330" s="3">
        <v>2</v>
      </c>
      <c r="N330" s="10">
        <f t="shared" si="35"/>
        <v>1</v>
      </c>
      <c r="O330" s="35">
        <v>2</v>
      </c>
      <c r="P330" s="17"/>
      <c r="Q330" s="40">
        <v>884.39959999999996</v>
      </c>
      <c r="R330" s="40">
        <v>442.70344</v>
      </c>
      <c r="S330" s="18">
        <f t="shared" si="36"/>
        <v>4.5402854786588112</v>
      </c>
      <c r="T330" s="18">
        <f t="shared" si="37"/>
        <v>0.99524864769597066</v>
      </c>
      <c r="U330" s="18">
        <f t="shared" si="38"/>
        <v>0.36141575948436894</v>
      </c>
      <c r="V330" s="30">
        <v>442.70359999999999</v>
      </c>
      <c r="W330" s="3" t="s">
        <v>47</v>
      </c>
      <c r="X330" s="3" t="s">
        <v>47</v>
      </c>
      <c r="Y330" s="3" t="s">
        <v>47</v>
      </c>
      <c r="Z330" s="3" t="s">
        <v>47</v>
      </c>
      <c r="AA330" s="3" t="s">
        <v>47</v>
      </c>
      <c r="AB330" s="12" t="s">
        <v>47</v>
      </c>
      <c r="AC330" s="3" t="s">
        <v>47</v>
      </c>
      <c r="AE330" s="3" t="s">
        <v>48</v>
      </c>
      <c r="AG330" s="3" t="s">
        <v>48</v>
      </c>
      <c r="AH330" s="3" t="s">
        <v>47</v>
      </c>
      <c r="AL330" s="3" t="s">
        <v>52</v>
      </c>
      <c r="AP330" s="3" t="s">
        <v>52</v>
      </c>
      <c r="AU330" s="3">
        <v>0</v>
      </c>
      <c r="AV330" s="3">
        <v>8</v>
      </c>
      <c r="AW330" s="3">
        <v>1</v>
      </c>
      <c r="AX330" s="3">
        <v>8</v>
      </c>
      <c r="AY330" s="3">
        <v>100</v>
      </c>
      <c r="AZ330" s="6" t="str">
        <f t="shared" si="39"/>
        <v>1011.1</v>
      </c>
      <c r="BC330" s="12" t="s">
        <v>471</v>
      </c>
      <c r="BG330" s="12" t="s">
        <v>471</v>
      </c>
      <c r="BJ330" s="12">
        <f t="shared" si="40"/>
        <v>0</v>
      </c>
      <c r="BK330" s="12">
        <f t="shared" si="41"/>
        <v>0</v>
      </c>
      <c r="CQ330" s="3" t="str">
        <f>CONCATENATE(baseURL!$A$1,baseURL!$B$1,baseURL!$C$1,".",C330,".",L330,".pkl&amp;seq=",BC330)</f>
        <v>http://proteomics.broadinstitute.org/millscripts/viewfeed.pl?side=xl&amp;cycle=1&amp;fixedMods=iaaC&amp;file=msdataSM/iPRG2012_nd/cpick_in/iPRG2012_nd.1011.1.2.pkl&amp;seq=SVSDYEGK</v>
      </c>
    </row>
    <row r="331" spans="1:95" x14ac:dyDescent="0.2">
      <c r="A331" s="3">
        <v>4150</v>
      </c>
      <c r="B331" s="2" t="s">
        <v>538</v>
      </c>
      <c r="C331" s="2" t="s">
        <v>539</v>
      </c>
      <c r="D331" s="3">
        <v>465</v>
      </c>
      <c r="E331" s="3">
        <v>465</v>
      </c>
      <c r="F331" s="3">
        <v>21466</v>
      </c>
      <c r="G331" s="3">
        <v>1486</v>
      </c>
      <c r="H331" s="3">
        <v>7.5250000000000004</v>
      </c>
      <c r="I331" s="30">
        <v>442.70522999999997</v>
      </c>
      <c r="J331" s="30">
        <v>442.70405590000001</v>
      </c>
      <c r="K331" s="30">
        <v>1.17E-3</v>
      </c>
      <c r="L331" s="3">
        <v>2</v>
      </c>
      <c r="M331" s="3">
        <v>2</v>
      </c>
      <c r="N331" s="10">
        <f t="shared" si="35"/>
        <v>1</v>
      </c>
      <c r="O331" s="35">
        <v>2</v>
      </c>
      <c r="P331" s="17"/>
      <c r="Q331" s="40">
        <v>884.39959999999996</v>
      </c>
      <c r="R331" s="40">
        <v>442.70344</v>
      </c>
      <c r="S331" s="18">
        <f t="shared" si="36"/>
        <v>4.0433388093196534</v>
      </c>
      <c r="T331" s="18">
        <f t="shared" si="37"/>
        <v>1.3912247892491649</v>
      </c>
      <c r="U331" s="18">
        <f t="shared" si="38"/>
        <v>0.36141575948436894</v>
      </c>
      <c r="V331" s="30">
        <v>442.70359999999999</v>
      </c>
      <c r="W331" s="3" t="s">
        <v>47</v>
      </c>
      <c r="X331" s="3" t="s">
        <v>47</v>
      </c>
      <c r="Y331" s="3" t="s">
        <v>47</v>
      </c>
      <c r="Z331" s="3" t="s">
        <v>47</v>
      </c>
      <c r="AA331" s="3" t="s">
        <v>65</v>
      </c>
      <c r="AB331" s="12" t="s">
        <v>47</v>
      </c>
      <c r="AC331" s="3" t="s">
        <v>47</v>
      </c>
      <c r="AD331" s="3" t="s">
        <v>47</v>
      </c>
      <c r="AE331" s="3" t="s">
        <v>47</v>
      </c>
      <c r="AF331" s="3" t="s">
        <v>47</v>
      </c>
      <c r="AG331" s="3" t="s">
        <v>47</v>
      </c>
      <c r="AH331" s="3" t="s">
        <v>47</v>
      </c>
      <c r="AI331" s="3" t="s">
        <v>47</v>
      </c>
      <c r="AK331" s="3" t="s">
        <v>47</v>
      </c>
      <c r="AL331" s="3" t="s">
        <v>47</v>
      </c>
      <c r="AU331" s="3">
        <v>1</v>
      </c>
      <c r="AV331" s="3">
        <v>14</v>
      </c>
      <c r="AW331" s="3">
        <v>1</v>
      </c>
      <c r="AX331" s="3">
        <v>14</v>
      </c>
      <c r="AY331" s="3">
        <v>100</v>
      </c>
      <c r="AZ331" s="6" t="str">
        <f t="shared" si="39"/>
        <v>1022.3</v>
      </c>
      <c r="BC331" s="12" t="s">
        <v>471</v>
      </c>
      <c r="BG331" s="12" t="s">
        <v>471</v>
      </c>
      <c r="BJ331" s="12">
        <f t="shared" si="40"/>
        <v>0</v>
      </c>
      <c r="BK331" s="12">
        <f t="shared" si="41"/>
        <v>0</v>
      </c>
      <c r="BW331" s="3" t="s">
        <v>540</v>
      </c>
      <c r="CQ331" s="3" t="str">
        <f>CONCATENATE(baseURL!$A$1,baseURL!$B$1,baseURL!$C$1,".",C331,".",L331,".pkl&amp;seq=",BC331)</f>
        <v>http://proteomics.broadinstitute.org/millscripts/viewfeed.pl?side=xl&amp;cycle=1&amp;fixedMods=iaaC&amp;file=msdataSM/iPRG2012_nd/cpick_in/iPRG2012_nd.1022.3.2.pkl&amp;seq=SVSDYEGK</v>
      </c>
    </row>
    <row r="332" spans="1:95" x14ac:dyDescent="0.2">
      <c r="A332" s="3">
        <v>4460</v>
      </c>
      <c r="B332" s="2" t="s">
        <v>599</v>
      </c>
      <c r="C332" s="2" t="s">
        <v>600</v>
      </c>
      <c r="D332" s="3">
        <v>540</v>
      </c>
      <c r="E332" s="3">
        <v>540</v>
      </c>
      <c r="F332" s="3">
        <v>21695</v>
      </c>
      <c r="G332" s="3">
        <v>1572</v>
      </c>
      <c r="H332" s="3">
        <v>7.7892999999999999</v>
      </c>
      <c r="I332" s="30">
        <v>442.70442000000003</v>
      </c>
      <c r="J332" s="30">
        <v>442.70402510000002</v>
      </c>
      <c r="K332" s="30">
        <v>3.8999999999999999E-4</v>
      </c>
      <c r="L332" s="3">
        <v>2</v>
      </c>
      <c r="M332" s="3">
        <v>2</v>
      </c>
      <c r="N332" s="10">
        <f t="shared" si="35"/>
        <v>1</v>
      </c>
      <c r="O332" s="35">
        <v>2</v>
      </c>
      <c r="P332" s="17"/>
      <c r="Q332" s="40">
        <v>884.39959999999996</v>
      </c>
      <c r="R332" s="40">
        <v>442.70344</v>
      </c>
      <c r="S332" s="18">
        <f t="shared" si="36"/>
        <v>2.2136715269862108</v>
      </c>
      <c r="T332" s="18">
        <f t="shared" si="37"/>
        <v>1.3216522555673631</v>
      </c>
      <c r="U332" s="18">
        <f t="shared" si="38"/>
        <v>0.36141575948436894</v>
      </c>
      <c r="V332" s="30">
        <v>442.70359999999999</v>
      </c>
      <c r="W332" s="3" t="s">
        <v>47</v>
      </c>
      <c r="X332" s="3" t="s">
        <v>47</v>
      </c>
      <c r="Y332" s="3" t="s">
        <v>47</v>
      </c>
      <c r="Z332" s="3" t="s">
        <v>47</v>
      </c>
      <c r="AA332" s="3" t="s">
        <v>47</v>
      </c>
      <c r="AB332" s="12" t="s">
        <v>47</v>
      </c>
      <c r="AC332" s="3" t="s">
        <v>47</v>
      </c>
      <c r="AD332" s="3" t="s">
        <v>47</v>
      </c>
      <c r="AE332" s="3" t="s">
        <v>47</v>
      </c>
      <c r="AF332" s="3" t="s">
        <v>47</v>
      </c>
      <c r="AG332" s="3" t="s">
        <v>47</v>
      </c>
      <c r="AH332" s="3" t="s">
        <v>47</v>
      </c>
      <c r="AI332" s="3" t="s">
        <v>47</v>
      </c>
      <c r="AK332" s="3" t="s">
        <v>47</v>
      </c>
      <c r="AL332" s="3" t="s">
        <v>47</v>
      </c>
      <c r="AM332" s="3" t="s">
        <v>47</v>
      </c>
      <c r="AN332" s="3" t="s">
        <v>47</v>
      </c>
      <c r="AU332" s="3">
        <v>0</v>
      </c>
      <c r="AV332" s="3">
        <v>17</v>
      </c>
      <c r="AW332" s="3">
        <v>1</v>
      </c>
      <c r="AX332" s="3">
        <v>17</v>
      </c>
      <c r="AY332" s="3">
        <v>100</v>
      </c>
      <c r="AZ332" s="6" t="str">
        <f t="shared" si="39"/>
        <v>1033.1</v>
      </c>
      <c r="BC332" s="12" t="s">
        <v>471</v>
      </c>
      <c r="BG332" s="12" t="s">
        <v>471</v>
      </c>
      <c r="BJ332" s="12">
        <f t="shared" si="40"/>
        <v>0</v>
      </c>
      <c r="BK332" s="12">
        <f t="shared" si="41"/>
        <v>0</v>
      </c>
      <c r="CQ332" s="3" t="str">
        <f>CONCATENATE(baseURL!$A$1,baseURL!$B$1,baseURL!$C$1,".",C332,".",L332,".pkl&amp;seq=",BC332)</f>
        <v>http://proteomics.broadinstitute.org/millscripts/viewfeed.pl?side=xl&amp;cycle=1&amp;fixedMods=iaaC&amp;file=msdataSM/iPRG2012_nd/cpick_in/iPRG2012_nd.1033.1.2.pkl&amp;seq=SVSDYEGK</v>
      </c>
    </row>
    <row r="333" spans="1:95" x14ac:dyDescent="0.2">
      <c r="A333" s="3">
        <v>3700</v>
      </c>
      <c r="B333" s="2" t="s">
        <v>1523</v>
      </c>
      <c r="C333" s="2" t="s">
        <v>1524</v>
      </c>
      <c r="D333" s="3">
        <v>1766</v>
      </c>
      <c r="E333" s="3">
        <v>1765</v>
      </c>
      <c r="F333" s="3">
        <v>25182</v>
      </c>
      <c r="G333" s="3">
        <v>2963</v>
      </c>
      <c r="H333" s="3">
        <v>11.83</v>
      </c>
      <c r="I333" s="30">
        <v>442.70510999999999</v>
      </c>
      <c r="J333" s="30">
        <v>442.70430529999999</v>
      </c>
      <c r="K333" s="30">
        <v>8.0000000000000004E-4</v>
      </c>
      <c r="L333" s="3">
        <v>2</v>
      </c>
      <c r="M333" s="3">
        <v>2</v>
      </c>
      <c r="N333" s="10">
        <f t="shared" si="35"/>
        <v>1</v>
      </c>
      <c r="O333" s="35">
        <v>2</v>
      </c>
      <c r="P333" s="17"/>
      <c r="Q333" s="40">
        <v>884.39959999999996</v>
      </c>
      <c r="R333" s="40">
        <v>442.70344</v>
      </c>
      <c r="S333" s="18">
        <f t="shared" si="36"/>
        <v>3.7722769897384767</v>
      </c>
      <c r="T333" s="18">
        <f t="shared" si="37"/>
        <v>1.9545816043054605</v>
      </c>
      <c r="U333" s="18">
        <f t="shared" si="38"/>
        <v>1.490840007889072</v>
      </c>
      <c r="V333" s="30">
        <v>442.70409999999998</v>
      </c>
      <c r="W333" s="3" t="s">
        <v>47</v>
      </c>
      <c r="X333" s="3" t="s">
        <v>47</v>
      </c>
      <c r="Y333" s="3" t="s">
        <v>47</v>
      </c>
      <c r="Z333" s="3" t="s">
        <v>47</v>
      </c>
      <c r="AA333" s="3" t="s">
        <v>48</v>
      </c>
      <c r="AB333" s="12" t="s">
        <v>47</v>
      </c>
      <c r="AC333" s="3" t="s">
        <v>47</v>
      </c>
      <c r="AE333" s="3" t="s">
        <v>47</v>
      </c>
      <c r="AF333" s="3" t="s">
        <v>47</v>
      </c>
      <c r="AG333" s="3" t="s">
        <v>47</v>
      </c>
      <c r="AH333" s="3" t="s">
        <v>47</v>
      </c>
      <c r="AI333" s="3" t="s">
        <v>48</v>
      </c>
      <c r="AJ333" s="3" t="s">
        <v>52</v>
      </c>
      <c r="AK333" s="3" t="s">
        <v>47</v>
      </c>
      <c r="AL333" s="3" t="s">
        <v>48</v>
      </c>
      <c r="AP333" s="3" t="s">
        <v>52</v>
      </c>
      <c r="AU333" s="3">
        <v>0</v>
      </c>
      <c r="AV333" s="3">
        <v>11</v>
      </c>
      <c r="AW333" s="3">
        <v>1</v>
      </c>
      <c r="AX333" s="3">
        <v>11</v>
      </c>
      <c r="AY333" s="3">
        <v>100</v>
      </c>
      <c r="AZ333" s="6" t="str">
        <f t="shared" si="39"/>
        <v>1199.2</v>
      </c>
      <c r="BC333" s="12" t="s">
        <v>471</v>
      </c>
      <c r="BG333" s="12" t="s">
        <v>471</v>
      </c>
      <c r="BJ333" s="12">
        <f t="shared" si="40"/>
        <v>0</v>
      </c>
      <c r="BK333" s="12">
        <f t="shared" si="41"/>
        <v>0</v>
      </c>
      <c r="CQ333" s="3" t="str">
        <f>CONCATENATE(baseURL!$A$1,baseURL!$B$1,baseURL!$C$1,".",C333,".",L333,".pkl&amp;seq=",BC333)</f>
        <v>http://proteomics.broadinstitute.org/millscripts/viewfeed.pl?side=xl&amp;cycle=1&amp;fixedMods=iaaC&amp;file=msdataSM/iPRG2012_nd/cpick_in/iPRG2012_nd.1199.2.2.pkl&amp;seq=SVSDYEGK</v>
      </c>
    </row>
    <row r="334" spans="1:95" x14ac:dyDescent="0.2">
      <c r="A334" s="3">
        <v>6288</v>
      </c>
      <c r="B334" s="2" t="s">
        <v>1590</v>
      </c>
      <c r="C334" s="2" t="s">
        <v>1591</v>
      </c>
      <c r="D334" s="3">
        <v>1851</v>
      </c>
      <c r="E334" s="3">
        <v>1850</v>
      </c>
      <c r="F334" s="3">
        <v>25412</v>
      </c>
      <c r="G334" s="3">
        <v>3059</v>
      </c>
      <c r="H334" s="3">
        <v>12.094900000000001</v>
      </c>
      <c r="I334" s="30">
        <v>442.70526000000001</v>
      </c>
      <c r="J334" s="30">
        <v>442.70397009999999</v>
      </c>
      <c r="K334" s="30">
        <v>1.2899999999999999E-3</v>
      </c>
      <c r="L334" s="3">
        <v>2</v>
      </c>
      <c r="M334" s="3">
        <v>2</v>
      </c>
      <c r="N334" s="10">
        <f t="shared" si="35"/>
        <v>1</v>
      </c>
      <c r="O334" s="35">
        <v>2</v>
      </c>
      <c r="P334" s="17"/>
      <c r="Q334" s="40">
        <v>884.39959999999996</v>
      </c>
      <c r="R334" s="40">
        <v>442.70344</v>
      </c>
      <c r="S334" s="18">
        <f t="shared" si="36"/>
        <v>4.1111042643112476</v>
      </c>
      <c r="T334" s="18">
        <f t="shared" si="37"/>
        <v>1.1974155881683732</v>
      </c>
      <c r="U334" s="18">
        <f t="shared" si="38"/>
        <v>0.36141575948436894</v>
      </c>
      <c r="V334" s="30">
        <v>442.70359999999999</v>
      </c>
      <c r="W334" s="3" t="s">
        <v>47</v>
      </c>
      <c r="X334" s="3" t="s">
        <v>47</v>
      </c>
      <c r="Y334" s="3" t="s">
        <v>47</v>
      </c>
      <c r="Z334" s="3" t="s">
        <v>47</v>
      </c>
      <c r="AA334" s="3" t="s">
        <v>47</v>
      </c>
      <c r="AB334" s="12" t="s">
        <v>47</v>
      </c>
      <c r="AC334" s="3" t="s">
        <v>47</v>
      </c>
      <c r="AD334" s="3" t="s">
        <v>47</v>
      </c>
      <c r="AE334" s="3" t="s">
        <v>47</v>
      </c>
      <c r="AF334" s="3" t="s">
        <v>48</v>
      </c>
      <c r="AG334" s="3" t="s">
        <v>47</v>
      </c>
      <c r="AH334" s="3" t="s">
        <v>47</v>
      </c>
      <c r="AI334" s="3" t="s">
        <v>47</v>
      </c>
      <c r="AJ334" s="3" t="s">
        <v>47</v>
      </c>
      <c r="AL334" s="3" t="s">
        <v>52</v>
      </c>
      <c r="AN334" s="3" t="s">
        <v>52</v>
      </c>
      <c r="AP334" s="3" t="s">
        <v>52</v>
      </c>
      <c r="AU334" s="3">
        <v>0</v>
      </c>
      <c r="AV334" s="3">
        <v>13</v>
      </c>
      <c r="AW334" s="3">
        <v>1</v>
      </c>
      <c r="AX334" s="3">
        <v>13</v>
      </c>
      <c r="AY334" s="3">
        <v>100</v>
      </c>
      <c r="AZ334" s="6" t="str">
        <f t="shared" si="39"/>
        <v>1210.1</v>
      </c>
      <c r="BC334" s="12" t="s">
        <v>471</v>
      </c>
      <c r="BG334" s="12" t="s">
        <v>471</v>
      </c>
      <c r="BJ334" s="12">
        <f t="shared" si="40"/>
        <v>0</v>
      </c>
      <c r="BK334" s="12">
        <f t="shared" si="41"/>
        <v>0</v>
      </c>
      <c r="CQ334" s="3" t="str">
        <f>CONCATENATE(baseURL!$A$1,baseURL!$B$1,baseURL!$C$1,".",C334,".",L334,".pkl&amp;seq=",BC334)</f>
        <v>http://proteomics.broadinstitute.org/millscripts/viewfeed.pl?side=xl&amp;cycle=1&amp;fixedMods=iaaC&amp;file=msdataSM/iPRG2012_nd/cpick_in/iPRG2012_nd.1210.1.2.pkl&amp;seq=SVSDYEGK</v>
      </c>
    </row>
    <row r="335" spans="1:95" x14ac:dyDescent="0.2">
      <c r="A335" s="3">
        <v>468</v>
      </c>
      <c r="B335" s="2" t="s">
        <v>2180</v>
      </c>
      <c r="C335" s="2" t="s">
        <v>2181</v>
      </c>
      <c r="D335" s="3">
        <v>2646</v>
      </c>
      <c r="E335" s="3">
        <v>2644</v>
      </c>
      <c r="F335" s="3">
        <v>27599</v>
      </c>
      <c r="G335" s="3">
        <v>3957</v>
      </c>
      <c r="H335" s="3">
        <v>14.587999999999999</v>
      </c>
      <c r="I335" s="30">
        <v>465.19582000000003</v>
      </c>
      <c r="J335" s="30">
        <v>465.19577500000003</v>
      </c>
      <c r="K335" s="30">
        <v>5.0000000000000002E-5</v>
      </c>
      <c r="L335" s="3">
        <v>2</v>
      </c>
      <c r="M335" s="3">
        <v>2</v>
      </c>
      <c r="N335" s="10">
        <f t="shared" si="35"/>
        <v>1</v>
      </c>
      <c r="P335" s="17"/>
      <c r="Q335" s="40">
        <v>929.38468</v>
      </c>
      <c r="R335" s="40">
        <v>465.19598000000002</v>
      </c>
      <c r="S335" s="18">
        <f t="shared" si="36"/>
        <v>-0.34394106327819679</v>
      </c>
      <c r="T335" s="18">
        <f t="shared" si="37"/>
        <v>-0.4406744873290081</v>
      </c>
      <c r="U335" s="18">
        <f t="shared" si="38"/>
        <v>-0.81686002533153945</v>
      </c>
      <c r="V335" s="30">
        <v>465.19560000000001</v>
      </c>
      <c r="W335" s="3" t="s">
        <v>47</v>
      </c>
      <c r="X335" s="3" t="s">
        <v>47</v>
      </c>
      <c r="Y335" s="3" t="s">
        <v>47</v>
      </c>
      <c r="Z335" s="3" t="s">
        <v>47</v>
      </c>
      <c r="AB335" s="12" t="s">
        <v>65</v>
      </c>
      <c r="AC335" s="3" t="s">
        <v>47</v>
      </c>
      <c r="AD335" s="3" t="s">
        <v>47</v>
      </c>
      <c r="AE335" s="3" t="s">
        <v>47</v>
      </c>
      <c r="AF335" s="3" t="s">
        <v>48</v>
      </c>
      <c r="AG335" s="3" t="s">
        <v>47</v>
      </c>
      <c r="AI335" s="3" t="s">
        <v>47</v>
      </c>
      <c r="AJ335" s="3" t="s">
        <v>47</v>
      </c>
      <c r="AL335" s="3" t="s">
        <v>48</v>
      </c>
      <c r="AR335" s="3" t="s">
        <v>47</v>
      </c>
      <c r="AU335" s="3">
        <v>1</v>
      </c>
      <c r="AV335" s="3">
        <v>11</v>
      </c>
      <c r="AW335" s="3">
        <v>1</v>
      </c>
      <c r="AX335" s="3">
        <v>11</v>
      </c>
      <c r="AY335" s="3">
        <v>100</v>
      </c>
      <c r="AZ335" s="6" t="str">
        <f t="shared" si="39"/>
        <v>1314.4</v>
      </c>
      <c r="BC335" s="12" t="s">
        <v>2182</v>
      </c>
      <c r="BF335" s="12" t="s">
        <v>2183</v>
      </c>
      <c r="BG335" s="12" t="s">
        <v>471</v>
      </c>
      <c r="BH335" s="12" t="s">
        <v>2182</v>
      </c>
      <c r="BJ335" s="12">
        <f t="shared" si="40"/>
        <v>0</v>
      </c>
      <c r="BK335" s="12">
        <f t="shared" si="41"/>
        <v>0</v>
      </c>
      <c r="BX335" s="3" t="s">
        <v>2184</v>
      </c>
      <c r="CQ335" s="3" t="str">
        <f>CONCATENATE(baseURL!$A$1,baseURL!$B$1,baseURL!$C$1,".",C335,".",L335,".pkl&amp;seq=",BC335,"&amp;varMods=Nitro-Y")</f>
        <v>http://proteomics.broadinstitute.org/millscripts/viewfeed.pl?side=xl&amp;cycle=1&amp;fixedMods=iaaC&amp;file=msdataSM/iPRG2012_nd/cpick_in/iPRG2012_nd.1314.4.2.pkl&amp;seq=SVSDyEGK&amp;varMods=Nitro-Y</v>
      </c>
    </row>
    <row r="336" spans="1:95" x14ac:dyDescent="0.2">
      <c r="A336" s="3">
        <v>471</v>
      </c>
      <c r="B336" s="2" t="s">
        <v>2231</v>
      </c>
      <c r="C336" s="2" t="s">
        <v>2227</v>
      </c>
      <c r="D336" s="3">
        <v>2714</v>
      </c>
      <c r="E336" s="3">
        <v>2712</v>
      </c>
      <c r="F336" s="3">
        <v>27830</v>
      </c>
      <c r="G336" s="3">
        <v>4036</v>
      </c>
      <c r="H336" s="3">
        <v>14.848599999999999</v>
      </c>
      <c r="I336" s="30">
        <v>465.19574</v>
      </c>
      <c r="J336" s="30">
        <v>465.1956702</v>
      </c>
      <c r="K336" s="30">
        <v>6.9999999999999994E-5</v>
      </c>
      <c r="L336" s="3">
        <v>2</v>
      </c>
      <c r="M336" s="3">
        <v>2</v>
      </c>
      <c r="N336" s="10">
        <f t="shared" si="35"/>
        <v>1</v>
      </c>
      <c r="P336" s="17"/>
      <c r="Q336" s="40">
        <v>929.38468</v>
      </c>
      <c r="R336" s="40">
        <v>465.19598000000002</v>
      </c>
      <c r="S336" s="18">
        <f t="shared" si="36"/>
        <v>-0.51591159497839134</v>
      </c>
      <c r="T336" s="18">
        <f t="shared" si="37"/>
        <v>-0.66595588385137539</v>
      </c>
      <c r="U336" s="18">
        <f t="shared" si="38"/>
        <v>-0.81686002533153945</v>
      </c>
      <c r="V336" s="30">
        <v>465.19560000000001</v>
      </c>
      <c r="W336" s="3" t="s">
        <v>47</v>
      </c>
      <c r="X336" s="3" t="s">
        <v>47</v>
      </c>
      <c r="Y336" s="3" t="s">
        <v>47</v>
      </c>
      <c r="Z336" s="3" t="s">
        <v>47</v>
      </c>
      <c r="AB336" s="12" t="s">
        <v>47</v>
      </c>
      <c r="AC336" s="3" t="s">
        <v>47</v>
      </c>
      <c r="AD336" s="3" t="s">
        <v>47</v>
      </c>
      <c r="AE336" s="3" t="s">
        <v>47</v>
      </c>
      <c r="AF336" s="3" t="s">
        <v>47</v>
      </c>
      <c r="AG336" s="3" t="s">
        <v>47</v>
      </c>
      <c r="AI336" s="3" t="s">
        <v>47</v>
      </c>
      <c r="AL336" s="3" t="s">
        <v>47</v>
      </c>
      <c r="AR336" s="3" t="s">
        <v>47</v>
      </c>
      <c r="AS336" s="3" t="s">
        <v>47</v>
      </c>
      <c r="AU336" s="3">
        <v>0</v>
      </c>
      <c r="AV336" s="3">
        <v>14</v>
      </c>
      <c r="AW336" s="3">
        <v>1</v>
      </c>
      <c r="AX336" s="3">
        <v>14</v>
      </c>
      <c r="AY336" s="3">
        <v>100</v>
      </c>
      <c r="AZ336" s="6" t="str">
        <f t="shared" si="39"/>
        <v>1325.4</v>
      </c>
      <c r="BC336" s="12" t="s">
        <v>2182</v>
      </c>
      <c r="BF336" s="12" t="s">
        <v>2183</v>
      </c>
      <c r="BG336" s="12" t="s">
        <v>471</v>
      </c>
      <c r="BH336" s="12" t="s">
        <v>2182</v>
      </c>
      <c r="BJ336" s="12">
        <f t="shared" si="40"/>
        <v>0</v>
      </c>
      <c r="BK336" s="12">
        <f t="shared" si="41"/>
        <v>0</v>
      </c>
      <c r="CQ336" s="3" t="str">
        <f>CONCATENATE(baseURL!$A$1,baseURL!$B$1,baseURL!$C$1,".",C336,".",L336,".pkl&amp;seq=",BC336,"&amp;varMods=Nitro-Y")</f>
        <v>http://proteomics.broadinstitute.org/millscripts/viewfeed.pl?side=xl&amp;cycle=1&amp;fixedMods=iaaC&amp;file=msdataSM/iPRG2012_nd/cpick_in/iPRG2012_nd.1325.4.2.pkl&amp;seq=SVSDyEGK&amp;varMods=Nitro-Y</v>
      </c>
    </row>
    <row r="337" spans="1:95" x14ac:dyDescent="0.2">
      <c r="A337" s="3">
        <v>3967</v>
      </c>
      <c r="B337" s="2" t="s">
        <v>2287</v>
      </c>
      <c r="C337" s="2" t="s">
        <v>2275</v>
      </c>
      <c r="D337" s="3">
        <v>2795</v>
      </c>
      <c r="E337" s="3">
        <v>2793</v>
      </c>
      <c r="F337" s="3">
        <v>28060</v>
      </c>
      <c r="G337" s="3">
        <v>4128</v>
      </c>
      <c r="H337" s="3">
        <v>15.1172</v>
      </c>
      <c r="I337" s="30">
        <v>465.19662</v>
      </c>
      <c r="J337" s="30">
        <v>465.1957299</v>
      </c>
      <c r="K337" s="30">
        <v>8.8999999999999995E-4</v>
      </c>
      <c r="L337" s="3">
        <v>2</v>
      </c>
      <c r="M337" s="3">
        <v>2</v>
      </c>
      <c r="N337" s="10">
        <f t="shared" si="35"/>
        <v>1</v>
      </c>
      <c r="P337" s="17"/>
      <c r="Q337" s="40">
        <v>929.38468</v>
      </c>
      <c r="R337" s="40">
        <v>465.19598000000002</v>
      </c>
      <c r="S337" s="18">
        <f t="shared" si="36"/>
        <v>1.3757642531127872</v>
      </c>
      <c r="T337" s="18">
        <f t="shared" si="37"/>
        <v>-0.53762287459271074</v>
      </c>
      <c r="U337" s="18">
        <f t="shared" si="38"/>
        <v>-0.81686002533153945</v>
      </c>
      <c r="V337" s="30">
        <v>465.19560000000001</v>
      </c>
      <c r="W337" s="3" t="s">
        <v>47</v>
      </c>
      <c r="X337" s="3" t="s">
        <v>47</v>
      </c>
      <c r="Y337" s="3" t="s">
        <v>47</v>
      </c>
      <c r="Z337" s="3" t="s">
        <v>47</v>
      </c>
      <c r="AA337" s="3" t="s">
        <v>47</v>
      </c>
      <c r="AB337" s="12" t="s">
        <v>47</v>
      </c>
      <c r="AC337" s="3" t="s">
        <v>47</v>
      </c>
      <c r="AD337" s="3" t="s">
        <v>47</v>
      </c>
      <c r="AE337" s="3" t="s">
        <v>47</v>
      </c>
      <c r="AF337" s="3" t="s">
        <v>47</v>
      </c>
      <c r="AG337" s="3" t="s">
        <v>47</v>
      </c>
      <c r="AI337" s="3" t="s">
        <v>47</v>
      </c>
      <c r="AL337" s="3" t="s">
        <v>47</v>
      </c>
      <c r="AO337" s="3" t="s">
        <v>48</v>
      </c>
      <c r="AR337" s="3" t="s">
        <v>47</v>
      </c>
      <c r="AU337" s="3">
        <v>0</v>
      </c>
      <c r="AV337" s="3">
        <v>14</v>
      </c>
      <c r="AW337" s="3">
        <v>1</v>
      </c>
      <c r="AX337" s="3">
        <v>14</v>
      </c>
      <c r="AY337" s="3">
        <v>100</v>
      </c>
      <c r="AZ337" s="6" t="str">
        <f t="shared" si="39"/>
        <v>1336.3</v>
      </c>
      <c r="BC337" s="12" t="s">
        <v>2182</v>
      </c>
      <c r="BF337" s="12" t="s">
        <v>2183</v>
      </c>
      <c r="BG337" s="12" t="s">
        <v>471</v>
      </c>
      <c r="BH337" s="12" t="s">
        <v>2182</v>
      </c>
      <c r="BJ337" s="12">
        <f t="shared" si="40"/>
        <v>0</v>
      </c>
      <c r="BK337" s="12">
        <f t="shared" si="41"/>
        <v>0</v>
      </c>
      <c r="CQ337" s="3" t="str">
        <f>CONCATENATE(baseURL!$A$1,baseURL!$B$1,baseURL!$C$1,".",C337,".",L337,".pkl&amp;seq=",BC337,"&amp;varMods=Nitro-Y")</f>
        <v>http://proteomics.broadinstitute.org/millscripts/viewfeed.pl?side=xl&amp;cycle=1&amp;fixedMods=iaaC&amp;file=msdataSM/iPRG2012_nd/cpick_in/iPRG2012_nd.1336.3.2.pkl&amp;seq=SVSDyEGK&amp;varMods=Nitro-Y</v>
      </c>
    </row>
    <row r="338" spans="1:95" x14ac:dyDescent="0.2">
      <c r="A338" s="3">
        <v>1772</v>
      </c>
      <c r="B338" s="2" t="s">
        <v>2315</v>
      </c>
      <c r="C338" s="2" t="s">
        <v>2307</v>
      </c>
      <c r="D338" s="3">
        <v>2818</v>
      </c>
      <c r="E338" s="3">
        <v>2816</v>
      </c>
      <c r="F338" s="3">
        <v>28144</v>
      </c>
      <c r="G338" s="3">
        <v>4155</v>
      </c>
      <c r="H338" s="3">
        <v>15.212400000000001</v>
      </c>
      <c r="I338" s="30">
        <v>464.59377999999998</v>
      </c>
      <c r="J338" s="30">
        <v>465.19578619999999</v>
      </c>
      <c r="K338" s="30">
        <v>-0.60201000000000005</v>
      </c>
      <c r="L338" s="3">
        <v>0</v>
      </c>
      <c r="M338" s="3">
        <v>2</v>
      </c>
      <c r="N338" s="10">
        <f t="shared" si="35"/>
        <v>1</v>
      </c>
      <c r="O338" s="35">
        <v>2</v>
      </c>
      <c r="P338" s="11"/>
      <c r="Q338" s="40">
        <v>929.38468</v>
      </c>
      <c r="R338" s="42">
        <v>465.19598000000002</v>
      </c>
      <c r="S338" s="18">
        <f t="shared" si="36"/>
        <v>-1294.5081769624037</v>
      </c>
      <c r="T338" s="18">
        <f t="shared" si="37"/>
        <v>-0.41659861298384709</v>
      </c>
      <c r="U338" s="18">
        <f t="shared" si="38"/>
        <v>-0.81686002533153945</v>
      </c>
      <c r="V338" s="30">
        <v>465.19560000000001</v>
      </c>
      <c r="W338" s="3" t="s">
        <v>47</v>
      </c>
      <c r="X338" s="3" t="s">
        <v>47</v>
      </c>
      <c r="Y338" s="3" t="s">
        <v>47</v>
      </c>
      <c r="Z338" s="3" t="s">
        <v>47</v>
      </c>
      <c r="AB338" s="12" t="s">
        <v>48</v>
      </c>
      <c r="AC338" s="3" t="s">
        <v>47</v>
      </c>
      <c r="AD338" s="3" t="s">
        <v>65</v>
      </c>
      <c r="AE338" s="3" t="s">
        <v>47</v>
      </c>
      <c r="AF338" s="3" t="s">
        <v>47</v>
      </c>
      <c r="AG338" s="3" t="s">
        <v>65</v>
      </c>
      <c r="AI338" s="3" t="s">
        <v>47</v>
      </c>
      <c r="AL338" s="3" t="s">
        <v>48</v>
      </c>
      <c r="AU338" s="3">
        <v>2</v>
      </c>
      <c r="AV338" s="3">
        <v>8</v>
      </c>
      <c r="AW338" s="3">
        <v>1</v>
      </c>
      <c r="AX338" s="3">
        <v>8</v>
      </c>
      <c r="AY338" s="3">
        <v>100</v>
      </c>
      <c r="AZ338" s="6" t="str">
        <f t="shared" si="39"/>
        <v>1340.3</v>
      </c>
      <c r="BC338" s="12" t="s">
        <v>2182</v>
      </c>
      <c r="BF338" s="12" t="s">
        <v>2183</v>
      </c>
      <c r="BG338" s="12" t="s">
        <v>471</v>
      </c>
      <c r="BH338" s="12" t="s">
        <v>2182</v>
      </c>
      <c r="BJ338" s="12">
        <f t="shared" si="40"/>
        <v>0</v>
      </c>
      <c r="BK338" s="12">
        <f t="shared" si="41"/>
        <v>0</v>
      </c>
      <c r="BZ338" s="3" t="s">
        <v>2316</v>
      </c>
      <c r="CC338" s="3" t="s">
        <v>2316</v>
      </c>
      <c r="CQ338" s="3" t="str">
        <f>CONCATENATE(baseURL!$A$1,baseURL!$B$1,baseURL!$C$1,".",C338,".",L338,".pkl&amp;seq=",BC338,"&amp;varMods=Nitro-Y")</f>
        <v>http://proteomics.broadinstitute.org/millscripts/viewfeed.pl?side=xl&amp;cycle=1&amp;fixedMods=iaaC&amp;file=msdataSM/iPRG2012_nd/cpick_in/iPRG2012_nd.1340.3.0.pkl&amp;seq=SVSDyEGK&amp;varMods=Nitro-Y</v>
      </c>
    </row>
    <row r="339" spans="1:95" x14ac:dyDescent="0.2">
      <c r="A339" s="3">
        <v>473</v>
      </c>
      <c r="B339" s="2" t="s">
        <v>2435</v>
      </c>
      <c r="C339" s="2" t="s">
        <v>2436</v>
      </c>
      <c r="D339" s="3">
        <v>2957</v>
      </c>
      <c r="E339" s="3">
        <v>2955</v>
      </c>
      <c r="F339" s="3">
        <v>28542</v>
      </c>
      <c r="G339" s="3">
        <v>4313</v>
      </c>
      <c r="H339" s="3">
        <v>15.6808</v>
      </c>
      <c r="I339" s="30">
        <v>465.19652000000002</v>
      </c>
      <c r="J339" s="30">
        <v>465.1960378</v>
      </c>
      <c r="K339" s="30">
        <v>4.8000000000000001E-4</v>
      </c>
      <c r="L339" s="3">
        <v>2</v>
      </c>
      <c r="M339" s="3">
        <v>2</v>
      </c>
      <c r="N339" s="10">
        <f t="shared" si="35"/>
        <v>1</v>
      </c>
      <c r="P339" s="17"/>
      <c r="Q339" s="40">
        <v>929.38468</v>
      </c>
      <c r="R339" s="40">
        <v>465.19598000000002</v>
      </c>
      <c r="S339" s="18">
        <f t="shared" si="36"/>
        <v>1.1608010886097362</v>
      </c>
      <c r="T339" s="18">
        <f t="shared" si="37"/>
        <v>0.12424870906907783</v>
      </c>
      <c r="U339" s="18">
        <f t="shared" si="38"/>
        <v>-0.81686002533153945</v>
      </c>
      <c r="V339" s="30">
        <v>465.19560000000001</v>
      </c>
      <c r="W339" s="3" t="s">
        <v>47</v>
      </c>
      <c r="X339" s="3" t="s">
        <v>47</v>
      </c>
      <c r="Y339" s="3" t="s">
        <v>48</v>
      </c>
      <c r="Z339" s="3" t="s">
        <v>47</v>
      </c>
      <c r="AB339" s="12" t="s">
        <v>52</v>
      </c>
      <c r="AE339" s="3" t="s">
        <v>47</v>
      </c>
      <c r="AF339" s="3" t="s">
        <v>48</v>
      </c>
      <c r="AG339" s="3" t="s">
        <v>48</v>
      </c>
      <c r="AI339" s="3" t="s">
        <v>48</v>
      </c>
      <c r="AL339" s="3" t="s">
        <v>48</v>
      </c>
      <c r="AR339" s="3" t="s">
        <v>48</v>
      </c>
      <c r="AU339" s="3">
        <v>0</v>
      </c>
      <c r="AV339" s="3">
        <v>4</v>
      </c>
      <c r="AW339" s="3">
        <v>1</v>
      </c>
      <c r="AX339" s="3">
        <v>4</v>
      </c>
      <c r="AY339" s="3">
        <v>100</v>
      </c>
      <c r="AZ339" s="6" t="str">
        <f t="shared" si="39"/>
        <v>1359.2</v>
      </c>
      <c r="BC339" s="12" t="s">
        <v>2182</v>
      </c>
      <c r="BF339" s="12" t="s">
        <v>2183</v>
      </c>
      <c r="BG339" s="12" t="s">
        <v>471</v>
      </c>
      <c r="BH339" s="12" t="s">
        <v>2182</v>
      </c>
      <c r="BJ339" s="12">
        <f t="shared" si="40"/>
        <v>0</v>
      </c>
      <c r="BK339" s="12">
        <f t="shared" si="41"/>
        <v>0</v>
      </c>
      <c r="CQ339" s="3" t="str">
        <f>CONCATENATE(baseURL!$A$1,baseURL!$B$1,baseURL!$C$1,".",C339,".",L339,".pkl&amp;seq=",BC339,"&amp;varMods=Nitro-Y")</f>
        <v>http://proteomics.broadinstitute.org/millscripts/viewfeed.pl?side=xl&amp;cycle=1&amp;fixedMods=iaaC&amp;file=msdataSM/iPRG2012_nd/cpick_in/iPRG2012_nd.1359.2.2.pkl&amp;seq=SVSDyEGK&amp;varMods=Nitro-Y</v>
      </c>
    </row>
    <row r="340" spans="1:95" x14ac:dyDescent="0.2">
      <c r="A340" s="3">
        <v>492</v>
      </c>
      <c r="B340" s="2" t="s">
        <v>1466</v>
      </c>
      <c r="C340" s="2" t="s">
        <v>1446</v>
      </c>
      <c r="D340" s="3">
        <v>1670</v>
      </c>
      <c r="E340" s="3">
        <v>1669</v>
      </c>
      <c r="F340" s="3">
        <v>24976</v>
      </c>
      <c r="G340" s="3">
        <v>2857</v>
      </c>
      <c r="H340" s="3">
        <v>11.5829</v>
      </c>
      <c r="I340" s="30">
        <v>482.68781999999999</v>
      </c>
      <c r="J340" s="30">
        <v>482.68777829999999</v>
      </c>
      <c r="K340" s="30">
        <v>4.0000000000000003E-5</v>
      </c>
      <c r="L340" s="3">
        <v>2</v>
      </c>
      <c r="M340" s="3">
        <v>2</v>
      </c>
      <c r="N340" s="10">
        <f t="shared" si="35"/>
        <v>1</v>
      </c>
      <c r="O340" s="35">
        <v>2</v>
      </c>
      <c r="P340" s="17"/>
      <c r="Q340" s="40">
        <v>964.36593000000005</v>
      </c>
      <c r="R340" s="40">
        <v>482.68660999999997</v>
      </c>
      <c r="S340" s="18">
        <f t="shared" si="36"/>
        <v>2.506802498653502</v>
      </c>
      <c r="T340" s="18">
        <f t="shared" si="37"/>
        <v>2.4204110406492374</v>
      </c>
      <c r="U340" s="18">
        <f t="shared" si="38"/>
        <v>2.0510202261496353</v>
      </c>
      <c r="V340" s="30">
        <v>482.68759999999997</v>
      </c>
      <c r="W340" s="3" t="s">
        <v>47</v>
      </c>
      <c r="X340" s="3" t="s">
        <v>47</v>
      </c>
      <c r="Y340" s="3" t="s">
        <v>47</v>
      </c>
      <c r="Z340" s="3" t="s">
        <v>48</v>
      </c>
      <c r="AA340" s="3" t="s">
        <v>47</v>
      </c>
      <c r="AB340" s="12" t="s">
        <v>48</v>
      </c>
      <c r="AC340" s="3" t="s">
        <v>47</v>
      </c>
      <c r="AD340" s="3" t="s">
        <v>47</v>
      </c>
      <c r="AE340" s="3" t="s">
        <v>47</v>
      </c>
      <c r="AF340" s="3" t="s">
        <v>47</v>
      </c>
      <c r="AG340" s="3" t="s">
        <v>47</v>
      </c>
      <c r="AH340" s="3" t="s">
        <v>47</v>
      </c>
      <c r="AI340" s="3" t="s">
        <v>48</v>
      </c>
      <c r="AJ340" s="3" t="s">
        <v>47</v>
      </c>
      <c r="AK340" s="3" t="s">
        <v>47</v>
      </c>
      <c r="AL340" s="3" t="s">
        <v>47</v>
      </c>
      <c r="AM340" s="3" t="s">
        <v>47</v>
      </c>
      <c r="AO340" s="3" t="s">
        <v>47</v>
      </c>
      <c r="AP340" s="3" t="s">
        <v>47</v>
      </c>
      <c r="AR340" s="3" t="s">
        <v>47</v>
      </c>
      <c r="AS340" s="3" t="s">
        <v>47</v>
      </c>
      <c r="AU340" s="3">
        <v>0</v>
      </c>
      <c r="AV340" s="3">
        <v>18</v>
      </c>
      <c r="AW340" s="3">
        <v>2</v>
      </c>
      <c r="AX340" s="3">
        <v>10</v>
      </c>
      <c r="AY340" s="3">
        <v>55.56</v>
      </c>
      <c r="AZ340" s="6" t="str">
        <f t="shared" si="39"/>
        <v>1189.6</v>
      </c>
      <c r="BC340" s="12" t="s">
        <v>1467</v>
      </c>
      <c r="BF340" s="12" t="s">
        <v>1468</v>
      </c>
      <c r="BG340" s="12" t="s">
        <v>471</v>
      </c>
      <c r="BJ340" s="12">
        <f t="shared" si="40"/>
        <v>0</v>
      </c>
      <c r="BK340" s="12">
        <f t="shared" si="41"/>
        <v>0</v>
      </c>
      <c r="BS340" s="3" t="s">
        <v>1469</v>
      </c>
      <c r="BW340" s="3" t="s">
        <v>1469</v>
      </c>
      <c r="BY340" s="3" t="s">
        <v>1469</v>
      </c>
      <c r="CA340" s="3" t="s">
        <v>1469</v>
      </c>
      <c r="CB340" s="3" t="s">
        <v>1469</v>
      </c>
      <c r="CD340" s="3" t="s">
        <v>1469</v>
      </c>
      <c r="CG340" s="3" t="s">
        <v>1469</v>
      </c>
      <c r="CK340" s="3" t="s">
        <v>1469</v>
      </c>
      <c r="CQ340" s="3" t="str">
        <f>CONCATENATE(baseURL!$A$1,baseURL!$B$1,baseURL!$C$1,".",C340,".",L340,".pkl&amp;seq=",BC340)</f>
        <v>http://proteomics.broadinstitute.org/millscripts/viewfeed.pl?side=xl&amp;cycle=1&amp;fixedMods=iaaC&amp;file=msdataSM/iPRG2012_nd/cpick_in/iPRG2012_nd.1189.6.2.pkl&amp;seq=sVSDYEGK</v>
      </c>
    </row>
    <row r="341" spans="1:95" x14ac:dyDescent="0.2">
      <c r="A341" s="3">
        <v>516</v>
      </c>
      <c r="B341" s="2" t="s">
        <v>1534</v>
      </c>
      <c r="C341" s="2" t="s">
        <v>1535</v>
      </c>
      <c r="D341" s="3">
        <v>1774</v>
      </c>
      <c r="E341" s="3">
        <v>1773</v>
      </c>
      <c r="F341" s="3">
        <v>25207</v>
      </c>
      <c r="G341" s="3">
        <v>2972</v>
      </c>
      <c r="H341" s="3">
        <v>11.8544</v>
      </c>
      <c r="I341" s="30">
        <v>482.68813999999998</v>
      </c>
      <c r="J341" s="30">
        <v>482.68738150000001</v>
      </c>
      <c r="K341" s="30">
        <v>7.6000000000000004E-4</v>
      </c>
      <c r="L341" s="3">
        <v>2</v>
      </c>
      <c r="M341" s="3">
        <v>2</v>
      </c>
      <c r="N341" s="10">
        <f t="shared" si="35"/>
        <v>1</v>
      </c>
      <c r="O341" s="35">
        <v>2</v>
      </c>
      <c r="P341" s="17"/>
      <c r="Q341" s="40">
        <v>964.36593000000005</v>
      </c>
      <c r="R341" s="40">
        <v>482.68660999999997</v>
      </c>
      <c r="S341" s="18">
        <f t="shared" si="36"/>
        <v>3.1697585313221635</v>
      </c>
      <c r="T341" s="18">
        <f t="shared" si="37"/>
        <v>1.5983455601589394</v>
      </c>
      <c r="U341" s="18">
        <f t="shared" si="38"/>
        <v>1.0151514250901308</v>
      </c>
      <c r="V341" s="30">
        <v>482.68709999999999</v>
      </c>
      <c r="W341" s="3" t="s">
        <v>47</v>
      </c>
      <c r="X341" s="3" t="s">
        <v>47</v>
      </c>
      <c r="Y341" s="3" t="s">
        <v>47</v>
      </c>
      <c r="Z341" s="3" t="s">
        <v>47</v>
      </c>
      <c r="AA341" s="3" t="s">
        <v>47</v>
      </c>
      <c r="AC341" s="3" t="s">
        <v>47</v>
      </c>
      <c r="AD341" s="3" t="s">
        <v>47</v>
      </c>
      <c r="AE341" s="3" t="s">
        <v>47</v>
      </c>
      <c r="AF341" s="3" t="s">
        <v>47</v>
      </c>
      <c r="AG341" s="3" t="s">
        <v>47</v>
      </c>
      <c r="AH341" s="3" t="s">
        <v>47</v>
      </c>
      <c r="AI341" s="3" t="s">
        <v>48</v>
      </c>
      <c r="AJ341" s="3" t="s">
        <v>47</v>
      </c>
      <c r="AK341" s="3" t="s">
        <v>47</v>
      </c>
      <c r="AL341" s="3" t="s">
        <v>48</v>
      </c>
      <c r="AO341" s="3" t="s">
        <v>47</v>
      </c>
      <c r="AP341" s="3" t="s">
        <v>48</v>
      </c>
      <c r="AR341" s="3" t="s">
        <v>47</v>
      </c>
      <c r="AU341" s="3">
        <v>0</v>
      </c>
      <c r="AV341" s="3">
        <v>15</v>
      </c>
      <c r="AW341" s="3">
        <v>2</v>
      </c>
      <c r="AX341" s="3">
        <v>13</v>
      </c>
      <c r="AY341" s="3">
        <v>86.67</v>
      </c>
      <c r="AZ341" s="6" t="str">
        <f t="shared" si="39"/>
        <v>1200.6</v>
      </c>
      <c r="BC341" s="12" t="s">
        <v>1536</v>
      </c>
      <c r="BF341" s="12" t="s">
        <v>1468</v>
      </c>
      <c r="BG341" s="12" t="s">
        <v>471</v>
      </c>
      <c r="BH341" s="12" t="s">
        <v>1536</v>
      </c>
      <c r="BJ341" s="12">
        <f t="shared" si="40"/>
        <v>0</v>
      </c>
      <c r="BK341" s="12">
        <f t="shared" si="41"/>
        <v>0</v>
      </c>
      <c r="BZ341" s="3" t="s">
        <v>1537</v>
      </c>
      <c r="CC341" s="3" t="s">
        <v>1537</v>
      </c>
      <c r="CQ341" s="3" t="str">
        <f>CONCATENATE(baseURL!$A$1,baseURL!$B$1,baseURL!$C$1,".",C341,".",L341,".pkl&amp;seq=",BC341)</f>
        <v>http://proteomics.broadinstitute.org/millscripts/viewfeed.pl?side=xl&amp;cycle=1&amp;fixedMods=iaaC&amp;file=msdataSM/iPRG2012_nd/cpick_in/iPRG2012_nd.1200.6.2.pkl&amp;seq=SVsDYEGK</v>
      </c>
    </row>
    <row r="342" spans="1:95" x14ac:dyDescent="0.2">
      <c r="A342" s="3">
        <v>529</v>
      </c>
      <c r="B342" s="2" t="s">
        <v>1594</v>
      </c>
      <c r="C342" s="2" t="s">
        <v>1595</v>
      </c>
      <c r="D342" s="3">
        <v>1855</v>
      </c>
      <c r="E342" s="3">
        <v>1854</v>
      </c>
      <c r="F342" s="3">
        <v>25435</v>
      </c>
      <c r="G342" s="3">
        <v>3064</v>
      </c>
      <c r="H342" s="3">
        <v>12.118</v>
      </c>
      <c r="I342" s="30">
        <v>482.68849999999998</v>
      </c>
      <c r="J342" s="30">
        <v>482.6874924</v>
      </c>
      <c r="K342" s="30">
        <v>1.01E-3</v>
      </c>
      <c r="L342" s="3">
        <v>2</v>
      </c>
      <c r="M342" s="3">
        <v>2</v>
      </c>
      <c r="N342" s="10">
        <f t="shared" si="35"/>
        <v>1</v>
      </c>
      <c r="O342" s="35">
        <v>2</v>
      </c>
      <c r="P342" s="17"/>
      <c r="Q342" s="40">
        <v>964.36593000000005</v>
      </c>
      <c r="R342" s="40">
        <v>482.68660999999997</v>
      </c>
      <c r="S342" s="18">
        <f t="shared" si="36"/>
        <v>3.9155840681038492</v>
      </c>
      <c r="T342" s="18">
        <f t="shared" si="37"/>
        <v>1.8281012602010103</v>
      </c>
      <c r="U342" s="18">
        <f t="shared" si="38"/>
        <v>1.0151514250901308</v>
      </c>
      <c r="V342" s="30">
        <v>482.68709999999999</v>
      </c>
      <c r="W342" s="3" t="s">
        <v>47</v>
      </c>
      <c r="X342" s="3" t="s">
        <v>47</v>
      </c>
      <c r="Y342" s="3" t="s">
        <v>47</v>
      </c>
      <c r="Z342" s="3" t="s">
        <v>47</v>
      </c>
      <c r="AA342" s="3" t="s">
        <v>47</v>
      </c>
      <c r="AB342" s="12" t="s">
        <v>47</v>
      </c>
      <c r="AC342" s="3" t="s">
        <v>47</v>
      </c>
      <c r="AD342" s="3" t="s">
        <v>47</v>
      </c>
      <c r="AE342" s="3" t="s">
        <v>47</v>
      </c>
      <c r="AF342" s="3" t="s">
        <v>47</v>
      </c>
      <c r="AG342" s="3" t="s">
        <v>47</v>
      </c>
      <c r="AH342" s="3" t="s">
        <v>47</v>
      </c>
      <c r="AI342" s="3" t="s">
        <v>48</v>
      </c>
      <c r="AJ342" s="3" t="s">
        <v>47</v>
      </c>
      <c r="AK342" s="3" t="s">
        <v>47</v>
      </c>
      <c r="AL342" s="3" t="s">
        <v>48</v>
      </c>
      <c r="AO342" s="3" t="s">
        <v>47</v>
      </c>
      <c r="AP342" s="3" t="s">
        <v>48</v>
      </c>
      <c r="AR342" s="3" t="s">
        <v>47</v>
      </c>
      <c r="AU342" s="3">
        <v>0</v>
      </c>
      <c r="AV342" s="3">
        <v>16</v>
      </c>
      <c r="AW342" s="3">
        <v>2</v>
      </c>
      <c r="AX342" s="3">
        <v>15</v>
      </c>
      <c r="AY342" s="3">
        <v>93.75</v>
      </c>
      <c r="AZ342" s="6" t="str">
        <f t="shared" si="39"/>
        <v>1211.3</v>
      </c>
      <c r="BC342" s="12" t="s">
        <v>1536</v>
      </c>
      <c r="BF342" s="12" t="s">
        <v>1468</v>
      </c>
      <c r="BG342" s="12" t="s">
        <v>471</v>
      </c>
      <c r="BH342" s="12" t="s">
        <v>1536</v>
      </c>
      <c r="BJ342" s="12">
        <f t="shared" si="40"/>
        <v>0</v>
      </c>
      <c r="BK342" s="12">
        <f t="shared" si="41"/>
        <v>0</v>
      </c>
      <c r="BZ342" s="3" t="s">
        <v>1537</v>
      </c>
      <c r="CQ342" s="3" t="str">
        <f>CONCATENATE(baseURL!$A$1,baseURL!$B$1,baseURL!$C$1,".",C342,".",L342,".pkl&amp;seq=",BC342)</f>
        <v>http://proteomics.broadinstitute.org/millscripts/viewfeed.pl?side=xl&amp;cycle=1&amp;fixedMods=iaaC&amp;file=msdataSM/iPRG2012_nd/cpick_in/iPRG2012_nd.1211.3.2.pkl&amp;seq=SVsDYEGK</v>
      </c>
    </row>
    <row r="343" spans="1:95" x14ac:dyDescent="0.2">
      <c r="A343" s="3">
        <v>525</v>
      </c>
      <c r="B343" s="2" t="s">
        <v>1649</v>
      </c>
      <c r="C343" s="2" t="s">
        <v>1650</v>
      </c>
      <c r="D343" s="3">
        <v>1940</v>
      </c>
      <c r="E343" s="3">
        <v>1939</v>
      </c>
      <c r="F343" s="3">
        <v>25668</v>
      </c>
      <c r="G343" s="3">
        <v>3160</v>
      </c>
      <c r="H343" s="3">
        <v>12.3826</v>
      </c>
      <c r="I343" s="30">
        <v>482.68648000000002</v>
      </c>
      <c r="J343" s="30">
        <v>482.68755160000001</v>
      </c>
      <c r="K343" s="30">
        <v>-1.07E-3</v>
      </c>
      <c r="L343" s="3">
        <v>2</v>
      </c>
      <c r="M343" s="3">
        <v>2</v>
      </c>
      <c r="N343" s="10">
        <f t="shared" si="35"/>
        <v>1</v>
      </c>
      <c r="O343" s="35">
        <v>2</v>
      </c>
      <c r="P343" s="17"/>
      <c r="Q343" s="40">
        <v>964.36593000000005</v>
      </c>
      <c r="R343" s="40">
        <v>482.68660999999997</v>
      </c>
      <c r="S343" s="18">
        <f t="shared" si="36"/>
        <v>-0.2693258881906806</v>
      </c>
      <c r="T343" s="18">
        <f t="shared" si="37"/>
        <v>1.9507481262694433</v>
      </c>
      <c r="U343" s="18">
        <f t="shared" si="38"/>
        <v>1.0151514250901308</v>
      </c>
      <c r="V343" s="30">
        <v>482.68709999999999</v>
      </c>
      <c r="W343" s="3" t="s">
        <v>47</v>
      </c>
      <c r="X343" s="3" t="s">
        <v>47</v>
      </c>
      <c r="Y343" s="3" t="s">
        <v>47</v>
      </c>
      <c r="Z343" s="3" t="s">
        <v>47</v>
      </c>
      <c r="AA343" s="3" t="s">
        <v>47</v>
      </c>
      <c r="AB343" s="12" t="s">
        <v>47</v>
      </c>
      <c r="AC343" s="3" t="s">
        <v>47</v>
      </c>
      <c r="AD343" s="3" t="s">
        <v>47</v>
      </c>
      <c r="AE343" s="3" t="s">
        <v>47</v>
      </c>
      <c r="AF343" s="3" t="s">
        <v>47</v>
      </c>
      <c r="AG343" s="3" t="s">
        <v>47</v>
      </c>
      <c r="AH343" s="3" t="s">
        <v>47</v>
      </c>
      <c r="AI343" s="3" t="s">
        <v>48</v>
      </c>
      <c r="AJ343" s="3" t="s">
        <v>47</v>
      </c>
      <c r="AK343" s="3" t="s">
        <v>47</v>
      </c>
      <c r="AL343" s="3" t="s">
        <v>48</v>
      </c>
      <c r="AM343" s="3" t="s">
        <v>47</v>
      </c>
      <c r="AN343" s="3" t="s">
        <v>52</v>
      </c>
      <c r="AO343" s="3" t="s">
        <v>47</v>
      </c>
      <c r="AP343" s="3" t="s">
        <v>47</v>
      </c>
      <c r="AR343" s="3" t="s">
        <v>47</v>
      </c>
      <c r="AU343" s="3">
        <v>0</v>
      </c>
      <c r="AV343" s="3">
        <v>18</v>
      </c>
      <c r="AW343" s="3">
        <v>2</v>
      </c>
      <c r="AX343" s="3">
        <v>17</v>
      </c>
      <c r="AY343" s="3">
        <v>94.44</v>
      </c>
      <c r="AZ343" s="6" t="str">
        <f t="shared" si="39"/>
        <v>1222.5</v>
      </c>
      <c r="BC343" s="12" t="s">
        <v>1536</v>
      </c>
      <c r="BF343" s="12" t="s">
        <v>1468</v>
      </c>
      <c r="BG343" s="12" t="s">
        <v>471</v>
      </c>
      <c r="BH343" s="12" t="s">
        <v>1536</v>
      </c>
      <c r="BJ343" s="12">
        <f t="shared" si="40"/>
        <v>0</v>
      </c>
      <c r="BK343" s="12">
        <f t="shared" si="41"/>
        <v>0</v>
      </c>
      <c r="BZ343" s="3" t="s">
        <v>1537</v>
      </c>
      <c r="CQ343" s="3" t="str">
        <f>CONCATENATE(baseURL!$A$1,baseURL!$B$1,baseURL!$C$1,".",C343,".",L343,".pkl&amp;seq=",BC343)</f>
        <v>http://proteomics.broadinstitute.org/millscripts/viewfeed.pl?side=xl&amp;cycle=1&amp;fixedMods=iaaC&amp;file=msdataSM/iPRG2012_nd/cpick_in/iPRG2012_nd.1222.5.2.pkl&amp;seq=SVsDYEGK</v>
      </c>
    </row>
    <row r="344" spans="1:95" x14ac:dyDescent="0.2">
      <c r="A344" s="3">
        <v>2310</v>
      </c>
      <c r="B344" s="2" t="s">
        <v>1701</v>
      </c>
      <c r="C344" s="2" t="s">
        <v>1702</v>
      </c>
      <c r="D344" s="3">
        <v>2015</v>
      </c>
      <c r="E344" s="3">
        <v>2014</v>
      </c>
      <c r="F344" s="3">
        <v>25898</v>
      </c>
      <c r="G344" s="3">
        <v>3246</v>
      </c>
      <c r="H344" s="3">
        <v>12.6496</v>
      </c>
      <c r="I344" s="30">
        <v>482.68869000000001</v>
      </c>
      <c r="J344" s="30">
        <v>482.68718949999999</v>
      </c>
      <c r="K344" s="30">
        <v>1.5E-3</v>
      </c>
      <c r="L344" s="3">
        <v>2</v>
      </c>
      <c r="M344" s="3">
        <v>2</v>
      </c>
      <c r="N344" s="10">
        <f t="shared" si="35"/>
        <v>1</v>
      </c>
      <c r="O344" s="35">
        <v>2</v>
      </c>
      <c r="P344" s="17"/>
      <c r="Q344" s="40">
        <v>964.36593000000005</v>
      </c>
      <c r="R344" s="40">
        <v>482.68660999999997</v>
      </c>
      <c r="S344" s="18">
        <f t="shared" si="36"/>
        <v>4.3092142125818302</v>
      </c>
      <c r="T344" s="18">
        <f t="shared" si="37"/>
        <v>1.2005719404870834</v>
      </c>
      <c r="U344" s="18">
        <f t="shared" si="38"/>
        <v>1.0151514250901308</v>
      </c>
      <c r="V344" s="30">
        <v>482.68709999999999</v>
      </c>
      <c r="W344" s="3" t="s">
        <v>47</v>
      </c>
      <c r="Z344" s="3" t="s">
        <v>47</v>
      </c>
      <c r="AA344" s="3" t="s">
        <v>47</v>
      </c>
      <c r="AB344" s="12" t="s">
        <v>47</v>
      </c>
      <c r="AC344" s="3" t="s">
        <v>47</v>
      </c>
      <c r="AD344" s="3" t="s">
        <v>47</v>
      </c>
      <c r="AE344" s="3" t="s">
        <v>47</v>
      </c>
      <c r="AF344" s="3" t="s">
        <v>47</v>
      </c>
      <c r="AG344" s="3" t="s">
        <v>47</v>
      </c>
      <c r="AH344" s="3" t="s">
        <v>47</v>
      </c>
      <c r="AI344" s="3" t="s">
        <v>48</v>
      </c>
      <c r="AJ344" s="3" t="s">
        <v>47</v>
      </c>
      <c r="AK344" s="3" t="s">
        <v>47</v>
      </c>
      <c r="AL344" s="3" t="s">
        <v>47</v>
      </c>
      <c r="AN344" s="3" t="s">
        <v>47</v>
      </c>
      <c r="AO344" s="3" t="s">
        <v>47</v>
      </c>
      <c r="AP344" s="3" t="s">
        <v>47</v>
      </c>
      <c r="AR344" s="3" t="s">
        <v>48</v>
      </c>
      <c r="AS344" s="3" t="s">
        <v>47</v>
      </c>
      <c r="AU344" s="3">
        <v>0</v>
      </c>
      <c r="AV344" s="3">
        <v>17</v>
      </c>
      <c r="AW344" s="3">
        <v>2</v>
      </c>
      <c r="AX344" s="3">
        <v>15</v>
      </c>
      <c r="AY344" s="3">
        <v>88.24</v>
      </c>
      <c r="AZ344" s="6" t="str">
        <f t="shared" si="39"/>
        <v>1233.4</v>
      </c>
      <c r="BC344" s="12" t="s">
        <v>1536</v>
      </c>
      <c r="BF344" s="12" t="s">
        <v>1468</v>
      </c>
      <c r="BG344" s="12" t="s">
        <v>471</v>
      </c>
      <c r="BH344" s="12" t="s">
        <v>1536</v>
      </c>
      <c r="BJ344" s="12">
        <f t="shared" si="40"/>
        <v>0</v>
      </c>
      <c r="BK344" s="12">
        <f t="shared" si="41"/>
        <v>0</v>
      </c>
      <c r="BZ344" s="3" t="s">
        <v>1537</v>
      </c>
      <c r="CH344" s="3" t="s">
        <v>1537</v>
      </c>
      <c r="CQ344" s="3" t="str">
        <f>CONCATENATE(baseURL!$A$1,baseURL!$B$1,baseURL!$C$1,".",C344,".",L344,".pkl&amp;seq=",BC344)</f>
        <v>http://proteomics.broadinstitute.org/millscripts/viewfeed.pl?side=xl&amp;cycle=1&amp;fixedMods=iaaC&amp;file=msdataSM/iPRG2012_nd/cpick_in/iPRG2012_nd.1233.4.2.pkl&amp;seq=SVsDYEGK</v>
      </c>
    </row>
    <row r="345" spans="1:95" x14ac:dyDescent="0.2">
      <c r="A345" s="3">
        <v>4836</v>
      </c>
      <c r="B345" s="2" t="s">
        <v>14240</v>
      </c>
      <c r="C345" s="2" t="s">
        <v>14241</v>
      </c>
      <c r="D345" s="3">
        <v>14338</v>
      </c>
      <c r="E345" s="3">
        <v>14322</v>
      </c>
      <c r="F345" s="3">
        <v>57460</v>
      </c>
      <c r="G345" s="3">
        <v>17057</v>
      </c>
      <c r="H345" s="3">
        <v>48.967399999999998</v>
      </c>
      <c r="I345" s="30">
        <v>487.52033999999998</v>
      </c>
      <c r="J345" s="30">
        <v>487.51986310000001</v>
      </c>
      <c r="K345" s="30">
        <v>4.8000000000000001E-4</v>
      </c>
      <c r="L345" s="3">
        <v>4</v>
      </c>
      <c r="M345" s="3">
        <v>4</v>
      </c>
      <c r="N345" s="10">
        <f t="shared" si="35"/>
        <v>1</v>
      </c>
      <c r="O345" s="35">
        <v>4</v>
      </c>
      <c r="P345" s="17"/>
      <c r="Q345" s="40">
        <v>1947.0585900000001</v>
      </c>
      <c r="R345" s="40">
        <v>487.52010000000001</v>
      </c>
      <c r="S345" s="18">
        <f t="shared" si="36"/>
        <v>0.49228739484278172</v>
      </c>
      <c r="T345" s="18">
        <f t="shared" si="37"/>
        <v>-0.48592868274441448</v>
      </c>
      <c r="U345" s="18">
        <f t="shared" si="38"/>
        <v>-0.82047899156009896</v>
      </c>
      <c r="V345" s="30">
        <v>487.5197</v>
      </c>
      <c r="W345" s="3" t="s">
        <v>47</v>
      </c>
      <c r="X345" s="3" t="s">
        <v>47</v>
      </c>
      <c r="Y345" s="3" t="s">
        <v>47</v>
      </c>
      <c r="Z345" s="3" t="s">
        <v>47</v>
      </c>
      <c r="AA345" s="3" t="s">
        <v>48</v>
      </c>
      <c r="AB345" s="12" t="s">
        <v>47</v>
      </c>
      <c r="AC345" s="3" t="s">
        <v>47</v>
      </c>
      <c r="AD345" s="3" t="s">
        <v>47</v>
      </c>
      <c r="AE345" s="3" t="s">
        <v>47</v>
      </c>
      <c r="AF345" s="3" t="s">
        <v>47</v>
      </c>
      <c r="AG345" s="3" t="s">
        <v>47</v>
      </c>
      <c r="AH345" s="3" t="s">
        <v>47</v>
      </c>
      <c r="AI345" s="3" t="s">
        <v>47</v>
      </c>
      <c r="AJ345" s="3" t="s">
        <v>47</v>
      </c>
      <c r="AK345" s="3" t="s">
        <v>47</v>
      </c>
      <c r="AL345" s="3" t="s">
        <v>47</v>
      </c>
      <c r="AM345" s="3" t="s">
        <v>47</v>
      </c>
      <c r="AN345" s="3" t="s">
        <v>47</v>
      </c>
      <c r="AU345" s="3">
        <v>0</v>
      </c>
      <c r="AV345" s="3">
        <v>17</v>
      </c>
      <c r="AW345" s="3">
        <v>1</v>
      </c>
      <c r="AX345" s="3">
        <v>17</v>
      </c>
      <c r="AY345" s="3">
        <v>100</v>
      </c>
      <c r="AZ345" s="6" t="str">
        <f t="shared" si="39"/>
        <v>2736.3</v>
      </c>
      <c r="BC345" s="12" t="s">
        <v>13249</v>
      </c>
      <c r="BG345" s="12" t="s">
        <v>13249</v>
      </c>
      <c r="BJ345" s="12">
        <f t="shared" si="40"/>
        <v>0</v>
      </c>
      <c r="BK345" s="12">
        <f t="shared" si="41"/>
        <v>0</v>
      </c>
      <c r="CQ345" s="3" t="str">
        <f>CONCATENATE(baseURL!$A$1,baseURL!$B$1,baseURL!$C$1,".",C345,".",L345,".pkl&amp;seq=",BC345)</f>
        <v>http://proteomics.broadinstitute.org/millscripts/viewfeed.pl?side=xl&amp;cycle=1&amp;fixedMods=iaaC&amp;file=msdataSM/iPRG2012_nd/cpick_in/iPRG2012_nd.2736.3.4.pkl&amp;seq=THLLLFLPKSVSDYEGK</v>
      </c>
    </row>
    <row r="346" spans="1:95" x14ac:dyDescent="0.2">
      <c r="A346" s="3">
        <v>7237</v>
      </c>
      <c r="B346" s="2" t="s">
        <v>14271</v>
      </c>
      <c r="C346" s="2" t="s">
        <v>14267</v>
      </c>
      <c r="D346" s="3">
        <v>14378</v>
      </c>
      <c r="E346" s="3">
        <v>14362</v>
      </c>
      <c r="F346" s="3">
        <v>57529</v>
      </c>
      <c r="G346" s="3">
        <v>17100</v>
      </c>
      <c r="H346" s="3">
        <v>49.048499999999997</v>
      </c>
      <c r="I346" s="30">
        <v>650.02669000000003</v>
      </c>
      <c r="J346" s="30">
        <v>649.69012320000002</v>
      </c>
      <c r="K346" s="30">
        <v>0.33656999999999998</v>
      </c>
      <c r="L346" s="3">
        <v>0</v>
      </c>
      <c r="M346" s="3">
        <v>3</v>
      </c>
      <c r="N346" s="10">
        <f t="shared" si="35"/>
        <v>1</v>
      </c>
      <c r="O346" s="35">
        <v>3</v>
      </c>
      <c r="P346" s="17"/>
      <c r="Q346" s="40">
        <v>1947.0585900000001</v>
      </c>
      <c r="R346" s="40">
        <v>649.69105000000002</v>
      </c>
      <c r="S346" s="18">
        <f t="shared" si="36"/>
        <v>516.61478174897456</v>
      </c>
      <c r="T346" s="18">
        <f t="shared" si="37"/>
        <v>-1.4265241917708482</v>
      </c>
      <c r="U346" s="18">
        <f t="shared" si="38"/>
        <v>-1.30831415949782</v>
      </c>
      <c r="V346" s="30">
        <v>649.6902</v>
      </c>
      <c r="W346" s="3" t="s">
        <v>47</v>
      </c>
      <c r="X346" s="3" t="s">
        <v>47</v>
      </c>
      <c r="Y346" s="3" t="s">
        <v>47</v>
      </c>
      <c r="AA346" s="3" t="s">
        <v>47</v>
      </c>
      <c r="AB346" s="12" t="s">
        <v>47</v>
      </c>
      <c r="AC346" s="3" t="s">
        <v>65</v>
      </c>
      <c r="AF346" s="3" t="s">
        <v>48</v>
      </c>
      <c r="AG346" s="3" t="s">
        <v>47</v>
      </c>
      <c r="AH346" s="3" t="s">
        <v>47</v>
      </c>
      <c r="AI346" s="3" t="s">
        <v>47</v>
      </c>
      <c r="AK346" s="3" t="s">
        <v>52</v>
      </c>
      <c r="AL346" s="3" t="s">
        <v>48</v>
      </c>
      <c r="AU346" s="3">
        <v>1</v>
      </c>
      <c r="AV346" s="3">
        <v>8</v>
      </c>
      <c r="AW346" s="3">
        <v>1</v>
      </c>
      <c r="AX346" s="3">
        <v>8</v>
      </c>
      <c r="AY346" s="3">
        <v>100</v>
      </c>
      <c r="AZ346" s="6" t="str">
        <f t="shared" si="39"/>
        <v>2739.9</v>
      </c>
      <c r="BC346" s="12" t="s">
        <v>13249</v>
      </c>
      <c r="BG346" s="12" t="s">
        <v>13249</v>
      </c>
      <c r="BJ346" s="12">
        <f t="shared" si="40"/>
        <v>0</v>
      </c>
      <c r="BK346" s="12">
        <f t="shared" si="41"/>
        <v>0</v>
      </c>
      <c r="BY346" s="3" t="s">
        <v>14272</v>
      </c>
      <c r="CQ346" s="3" t="str">
        <f>CONCATENATE(baseURL!$A$1,baseURL!$B$1,baseURL!$C$1,".",C346,".",L346,".pkl&amp;seq=",BC346)</f>
        <v>http://proteomics.broadinstitute.org/millscripts/viewfeed.pl?side=xl&amp;cycle=1&amp;fixedMods=iaaC&amp;file=msdataSM/iPRG2012_nd/cpick_in/iPRG2012_nd.2739.9.0.pkl&amp;seq=THLLLFLPKSVSDYEGK</v>
      </c>
    </row>
    <row r="347" spans="1:95" x14ac:dyDescent="0.2">
      <c r="A347" s="3">
        <v>1823</v>
      </c>
      <c r="B347" s="2" t="s">
        <v>13246</v>
      </c>
      <c r="C347" s="2" t="s">
        <v>13247</v>
      </c>
      <c r="D347" s="3">
        <v>13467</v>
      </c>
      <c r="E347" s="3">
        <v>13451</v>
      </c>
      <c r="F347" s="3">
        <v>55487</v>
      </c>
      <c r="G347" s="3">
        <v>16092</v>
      </c>
      <c r="H347" s="3">
        <v>46.661099999999998</v>
      </c>
      <c r="I347" s="30">
        <v>507.51119</v>
      </c>
      <c r="J347" s="30">
        <v>507.51187970000001</v>
      </c>
      <c r="K347" s="30">
        <v>-6.8999999999999997E-4</v>
      </c>
      <c r="L347" s="3">
        <v>4</v>
      </c>
      <c r="M347" s="3">
        <v>4</v>
      </c>
      <c r="N347" s="10">
        <f t="shared" si="35"/>
        <v>1</v>
      </c>
      <c r="O347" s="35">
        <v>4</v>
      </c>
      <c r="P347" s="17"/>
      <c r="Q347" s="40">
        <v>2027.0249200000001</v>
      </c>
      <c r="R347" s="40">
        <v>507.51168999999999</v>
      </c>
      <c r="S347" s="18">
        <f t="shared" si="36"/>
        <v>-0.98519898130460126</v>
      </c>
      <c r="T347" s="18">
        <f t="shared" si="37"/>
        <v>0.37378449355772597</v>
      </c>
      <c r="U347" s="18">
        <f t="shared" si="38"/>
        <v>1.9703979688814353E-2</v>
      </c>
      <c r="V347" s="30">
        <v>507.51170000000002</v>
      </c>
      <c r="W347" s="3" t="s">
        <v>47</v>
      </c>
      <c r="Z347" s="3" t="s">
        <v>47</v>
      </c>
      <c r="AA347" s="3" t="s">
        <v>47</v>
      </c>
      <c r="AB347" s="12" t="s">
        <v>52</v>
      </c>
      <c r="AC347" s="3" t="s">
        <v>48</v>
      </c>
      <c r="AD347" s="3" t="s">
        <v>47</v>
      </c>
      <c r="AE347" s="3" t="s">
        <v>47</v>
      </c>
      <c r="AG347" s="3" t="s">
        <v>52</v>
      </c>
      <c r="AH347" s="3" t="s">
        <v>47</v>
      </c>
      <c r="AL347" s="3" t="s">
        <v>48</v>
      </c>
      <c r="AO347" s="3" t="s">
        <v>48</v>
      </c>
      <c r="AP347" s="3" t="s">
        <v>48</v>
      </c>
      <c r="AU347" s="3">
        <v>0</v>
      </c>
      <c r="AV347" s="3">
        <v>6</v>
      </c>
      <c r="AW347" s="3">
        <v>3</v>
      </c>
      <c r="AX347" s="3">
        <v>3</v>
      </c>
      <c r="AY347" s="3">
        <v>50</v>
      </c>
      <c r="AZ347" s="6" t="str">
        <f t="shared" si="39"/>
        <v>2642.4</v>
      </c>
      <c r="BC347" s="12" t="s">
        <v>13248</v>
      </c>
      <c r="BF347" s="12" t="s">
        <v>1468</v>
      </c>
      <c r="BG347" s="12" t="s">
        <v>13249</v>
      </c>
      <c r="BH347" s="12" t="s">
        <v>13248</v>
      </c>
      <c r="BJ347" s="12">
        <f t="shared" si="40"/>
        <v>0</v>
      </c>
      <c r="BK347" s="12">
        <f t="shared" si="41"/>
        <v>0</v>
      </c>
      <c r="CQ347" s="3" t="str">
        <f>CONCATENATE(baseURL!$A$1,baseURL!$B$1,baseURL!$C$1,".",C347,".",L347,".pkl&amp;seq=",BC347)</f>
        <v>http://proteomics.broadinstitute.org/millscripts/viewfeed.pl?side=xl&amp;cycle=1&amp;fixedMods=iaaC&amp;file=msdataSM/iPRG2012_nd/cpick_in/iPRG2012_nd.2642.4.4.pkl&amp;seq=THLLLFLPKsVSDYEGK</v>
      </c>
    </row>
    <row r="348" spans="1:95" x14ac:dyDescent="0.2">
      <c r="A348" s="3">
        <v>707</v>
      </c>
      <c r="B348" s="2" t="s">
        <v>15054</v>
      </c>
      <c r="C348" s="2" t="s">
        <v>15045</v>
      </c>
      <c r="D348" s="3">
        <v>15009</v>
      </c>
      <c r="E348" s="3">
        <v>14993</v>
      </c>
      <c r="F348" s="3">
        <v>60005</v>
      </c>
      <c r="G348" s="3">
        <v>17849</v>
      </c>
      <c r="H348" s="3">
        <v>51.797800000000002</v>
      </c>
      <c r="I348" s="30">
        <v>676.35126000000002</v>
      </c>
      <c r="J348" s="30">
        <v>676.34868229999995</v>
      </c>
      <c r="K348" s="30">
        <v>2.5799999999999998E-3</v>
      </c>
      <c r="L348" s="3">
        <v>3</v>
      </c>
      <c r="M348" s="3">
        <v>3</v>
      </c>
      <c r="N348" s="10">
        <f t="shared" si="35"/>
        <v>1</v>
      </c>
      <c r="O348" s="35">
        <v>3</v>
      </c>
      <c r="P348" s="17"/>
      <c r="Q348" s="40">
        <v>2027.0249200000001</v>
      </c>
      <c r="R348" s="40">
        <v>676.34649000000002</v>
      </c>
      <c r="S348" s="18">
        <f t="shared" si="36"/>
        <v>7.0525981439006395</v>
      </c>
      <c r="T348" s="18">
        <f t="shared" si="37"/>
        <v>3.2413859350897369</v>
      </c>
      <c r="U348" s="18">
        <f t="shared" si="38"/>
        <v>2.97184953222343</v>
      </c>
      <c r="V348" s="30">
        <v>676.34849999999994</v>
      </c>
      <c r="W348" s="3" t="s">
        <v>47</v>
      </c>
      <c r="X348" s="3" t="s">
        <v>47</v>
      </c>
      <c r="Z348" s="3" t="s">
        <v>65</v>
      </c>
      <c r="AB348" s="12" t="s">
        <v>52</v>
      </c>
      <c r="AC348" s="3" t="s">
        <v>47</v>
      </c>
      <c r="AD348" s="3" t="s">
        <v>47</v>
      </c>
      <c r="AE348" s="3" t="s">
        <v>47</v>
      </c>
      <c r="AG348" s="3" t="s">
        <v>48</v>
      </c>
      <c r="AH348" s="3" t="s">
        <v>47</v>
      </c>
      <c r="AK348" s="3" t="s">
        <v>47</v>
      </c>
      <c r="AL348" s="3" t="s">
        <v>48</v>
      </c>
      <c r="AM348" s="3" t="s">
        <v>48</v>
      </c>
      <c r="AO348" s="3" t="s">
        <v>48</v>
      </c>
      <c r="AR348" s="3" t="s">
        <v>48</v>
      </c>
      <c r="AU348" s="3">
        <v>1</v>
      </c>
      <c r="AV348" s="3">
        <v>7</v>
      </c>
      <c r="AW348" s="3">
        <v>2</v>
      </c>
      <c r="AX348" s="3">
        <v>5</v>
      </c>
      <c r="AY348" s="3">
        <v>71.430000000000007</v>
      </c>
      <c r="AZ348" s="6" t="str">
        <f t="shared" si="39"/>
        <v>2857.7</v>
      </c>
      <c r="BC348" s="12" t="s">
        <v>13248</v>
      </c>
      <c r="BF348" s="12" t="s">
        <v>1468</v>
      </c>
      <c r="BG348" s="12" t="s">
        <v>13249</v>
      </c>
      <c r="BH348" s="12" t="s">
        <v>13248</v>
      </c>
      <c r="BJ348" s="12">
        <f t="shared" si="40"/>
        <v>0</v>
      </c>
      <c r="BK348" s="12">
        <f t="shared" si="41"/>
        <v>0</v>
      </c>
      <c r="BT348" s="3" t="s">
        <v>15055</v>
      </c>
      <c r="BV348" s="3" t="s">
        <v>15056</v>
      </c>
      <c r="BY348" s="3" t="s">
        <v>15055</v>
      </c>
      <c r="CQ348" s="3" t="str">
        <f>CONCATENATE(baseURL!$A$1,baseURL!$B$1,baseURL!$C$1,".",C348,".",L348,".pkl&amp;seq=",BC348)</f>
        <v>http://proteomics.broadinstitute.org/millscripts/viewfeed.pl?side=xl&amp;cycle=1&amp;fixedMods=iaaC&amp;file=msdataSM/iPRG2012_nd/cpick_in/iPRG2012_nd.2857.7.3.pkl&amp;seq=THLLLFLPKsVSDYEGK</v>
      </c>
    </row>
    <row r="349" spans="1:95" x14ac:dyDescent="0.2">
      <c r="A349" s="3">
        <v>1260</v>
      </c>
      <c r="B349" s="2" t="s">
        <v>15113</v>
      </c>
      <c r="C349" s="2" t="s">
        <v>15114</v>
      </c>
      <c r="D349" s="3">
        <v>15057</v>
      </c>
      <c r="E349" s="3">
        <v>15041</v>
      </c>
      <c r="F349" s="3">
        <v>60125</v>
      </c>
      <c r="G349" s="3">
        <v>17903</v>
      </c>
      <c r="H349" s="3">
        <v>51.931699999999999</v>
      </c>
      <c r="I349" s="30">
        <v>508.30801000000002</v>
      </c>
      <c r="J349" s="30">
        <v>507.77550339999999</v>
      </c>
      <c r="K349" s="30">
        <v>0.53251000000000004</v>
      </c>
      <c r="L349" s="3">
        <v>0</v>
      </c>
      <c r="M349" s="3">
        <v>4</v>
      </c>
      <c r="N349" s="10">
        <f t="shared" si="35"/>
        <v>1</v>
      </c>
      <c r="O349" s="35">
        <v>4</v>
      </c>
      <c r="P349" s="17"/>
      <c r="Q349" s="40">
        <v>2027.0249200000001</v>
      </c>
      <c r="R349" s="40">
        <v>507.51168999999999</v>
      </c>
      <c r="S349" s="18">
        <f t="shared" si="36"/>
        <v>1569.0673056221365</v>
      </c>
      <c r="T349" s="18">
        <f t="shared" si="37"/>
        <v>519.81738588130577</v>
      </c>
      <c r="U349" s="18">
        <f t="shared" si="38"/>
        <v>-0.57141540918354972</v>
      </c>
      <c r="V349" s="30">
        <v>507.51139999999998</v>
      </c>
      <c r="X349" s="3" t="s">
        <v>47</v>
      </c>
      <c r="Y349" s="3" t="s">
        <v>47</v>
      </c>
      <c r="Z349" s="3" t="s">
        <v>52</v>
      </c>
      <c r="AB349" s="12" t="s">
        <v>52</v>
      </c>
      <c r="AC349" s="3" t="s">
        <v>52</v>
      </c>
      <c r="AF349" s="3" t="s">
        <v>47</v>
      </c>
      <c r="AK349" s="3" t="s">
        <v>48</v>
      </c>
      <c r="AL349" s="3" t="s">
        <v>52</v>
      </c>
      <c r="AU349" s="3">
        <v>0</v>
      </c>
      <c r="AV349" s="3">
        <v>3</v>
      </c>
      <c r="AW349" s="3">
        <v>2</v>
      </c>
      <c r="AX349" s="3">
        <v>2</v>
      </c>
      <c r="AY349" s="3">
        <v>66.67</v>
      </c>
      <c r="AZ349" s="6" t="str">
        <f t="shared" si="39"/>
        <v>2863.1</v>
      </c>
      <c r="BC349" s="12" t="s">
        <v>13248</v>
      </c>
      <c r="BF349" s="12" t="s">
        <v>1468</v>
      </c>
      <c r="BG349" s="12" t="s">
        <v>13249</v>
      </c>
      <c r="BH349" s="12" t="s">
        <v>13248</v>
      </c>
      <c r="BJ349" s="12">
        <f t="shared" si="40"/>
        <v>0</v>
      </c>
      <c r="BK349" s="12">
        <f t="shared" si="41"/>
        <v>0</v>
      </c>
      <c r="CB349" s="3" t="s">
        <v>15115</v>
      </c>
      <c r="CQ349" s="3" t="str">
        <f>CONCATENATE(baseURL!$A$1,baseURL!$B$1,baseURL!$C$1,".",C349,".",L349,".pkl&amp;seq=",BC349)</f>
        <v>http://proteomics.broadinstitute.org/millscripts/viewfeed.pl?side=xl&amp;cycle=1&amp;fixedMods=iaaC&amp;file=msdataSM/iPRG2012_nd/cpick_in/iPRG2012_nd.2863.1.0.pkl&amp;seq=THLLLFLPKsVSDYEGK</v>
      </c>
    </row>
    <row r="350" spans="1:95" x14ac:dyDescent="0.2">
      <c r="A350" s="3">
        <v>601</v>
      </c>
      <c r="B350" s="2" t="s">
        <v>15158</v>
      </c>
      <c r="C350" s="2" t="s">
        <v>15149</v>
      </c>
      <c r="D350" s="3">
        <v>15083</v>
      </c>
      <c r="E350" s="3">
        <v>15067</v>
      </c>
      <c r="F350" s="3">
        <v>60231</v>
      </c>
      <c r="G350" s="3">
        <v>17934</v>
      </c>
      <c r="H350" s="3">
        <v>52.063800000000001</v>
      </c>
      <c r="I350" s="30">
        <v>676.34864000000005</v>
      </c>
      <c r="J350" s="30">
        <v>676.34739409999997</v>
      </c>
      <c r="K350" s="30">
        <v>1.25E-3</v>
      </c>
      <c r="L350" s="3">
        <v>3</v>
      </c>
      <c r="M350" s="3">
        <v>3</v>
      </c>
      <c r="N350" s="10">
        <f t="shared" si="35"/>
        <v>1</v>
      </c>
      <c r="O350" s="35">
        <v>3</v>
      </c>
      <c r="P350" s="17"/>
      <c r="Q350" s="40">
        <v>2027.0249200000001</v>
      </c>
      <c r="R350" s="40">
        <v>676.34649000000002</v>
      </c>
      <c r="S350" s="18">
        <f t="shared" si="36"/>
        <v>3.1788440271623792</v>
      </c>
      <c r="T350" s="18">
        <f t="shared" si="37"/>
        <v>1.3367408766429727</v>
      </c>
      <c r="U350" s="18">
        <f t="shared" si="38"/>
        <v>1.0497577950414316</v>
      </c>
      <c r="V350" s="30">
        <v>676.34720000000004</v>
      </c>
      <c r="W350" s="3" t="s">
        <v>47</v>
      </c>
      <c r="X350" s="3" t="s">
        <v>47</v>
      </c>
      <c r="Y350" s="3" t="s">
        <v>47</v>
      </c>
      <c r="Z350" s="3" t="s">
        <v>47</v>
      </c>
      <c r="AA350" s="3" t="s">
        <v>48</v>
      </c>
      <c r="AB350" s="12" t="s">
        <v>47</v>
      </c>
      <c r="AC350" s="3" t="s">
        <v>47</v>
      </c>
      <c r="AD350" s="3" t="s">
        <v>47</v>
      </c>
      <c r="AE350" s="3" t="s">
        <v>47</v>
      </c>
      <c r="AF350" s="3" t="s">
        <v>47</v>
      </c>
      <c r="AG350" s="3" t="s">
        <v>47</v>
      </c>
      <c r="AH350" s="3" t="s">
        <v>47</v>
      </c>
      <c r="AI350" s="3" t="s">
        <v>48</v>
      </c>
      <c r="AJ350" s="3" t="s">
        <v>47</v>
      </c>
      <c r="AK350" s="3" t="s">
        <v>47</v>
      </c>
      <c r="AL350" s="3" t="s">
        <v>47</v>
      </c>
      <c r="AN350" s="3" t="s">
        <v>47</v>
      </c>
      <c r="AO350" s="3" t="s">
        <v>47</v>
      </c>
      <c r="AP350" s="3" t="s">
        <v>47</v>
      </c>
      <c r="AQ350" s="3" t="s">
        <v>47</v>
      </c>
      <c r="AR350" s="3" t="s">
        <v>47</v>
      </c>
      <c r="AS350" s="3" t="s">
        <v>47</v>
      </c>
      <c r="AU350" s="3">
        <v>0</v>
      </c>
      <c r="AV350" s="3">
        <v>20</v>
      </c>
      <c r="AW350" s="3">
        <v>2</v>
      </c>
      <c r="AX350" s="3">
        <v>19</v>
      </c>
      <c r="AY350" s="3">
        <v>95</v>
      </c>
      <c r="AZ350" s="6" t="str">
        <f t="shared" si="39"/>
        <v>2868.2</v>
      </c>
      <c r="BC350" s="12" t="s">
        <v>13248</v>
      </c>
      <c r="BF350" s="12" t="s">
        <v>1468</v>
      </c>
      <c r="BG350" s="12" t="s">
        <v>13249</v>
      </c>
      <c r="BH350" s="12" t="s">
        <v>13248</v>
      </c>
      <c r="BJ350" s="12">
        <f t="shared" si="40"/>
        <v>0</v>
      </c>
      <c r="BK350" s="12">
        <f t="shared" si="41"/>
        <v>0</v>
      </c>
      <c r="CM350" s="3" t="s">
        <v>15055</v>
      </c>
      <c r="CQ350" s="3" t="str">
        <f>CONCATENATE(baseURL!$A$1,baseURL!$B$1,baseURL!$C$1,".",C350,".",L350,".pkl&amp;seq=",BC350)</f>
        <v>http://proteomics.broadinstitute.org/millscripts/viewfeed.pl?side=xl&amp;cycle=1&amp;fixedMods=iaaC&amp;file=msdataSM/iPRG2012_nd/cpick_in/iPRG2012_nd.2868.2.3.pkl&amp;seq=THLLLFLPKsVSDYEGK</v>
      </c>
    </row>
    <row r="351" spans="1:95" x14ac:dyDescent="0.2">
      <c r="A351" s="3">
        <v>599</v>
      </c>
      <c r="B351" s="2" t="s">
        <v>15249</v>
      </c>
      <c r="C351" s="2" t="s">
        <v>15234</v>
      </c>
      <c r="D351" s="3">
        <v>15149</v>
      </c>
      <c r="E351" s="3">
        <v>15133</v>
      </c>
      <c r="F351" s="3">
        <v>60463</v>
      </c>
      <c r="G351" s="3">
        <v>18011</v>
      </c>
      <c r="H351" s="3">
        <v>52.321300000000001</v>
      </c>
      <c r="I351" s="30">
        <v>676.34860000000003</v>
      </c>
      <c r="J351" s="30">
        <v>676.34718350000003</v>
      </c>
      <c r="K351" s="30">
        <v>1.42E-3</v>
      </c>
      <c r="L351" s="3">
        <v>3</v>
      </c>
      <c r="M351" s="3">
        <v>3</v>
      </c>
      <c r="N351" s="10">
        <f t="shared" si="35"/>
        <v>1</v>
      </c>
      <c r="O351" s="35">
        <v>3</v>
      </c>
      <c r="P351" s="17"/>
      <c r="Q351" s="40">
        <v>2027.0249200000001</v>
      </c>
      <c r="R351" s="40">
        <v>676.34649000000002</v>
      </c>
      <c r="S351" s="18">
        <f t="shared" si="36"/>
        <v>3.119702742918121</v>
      </c>
      <c r="T351" s="18">
        <f t="shared" si="37"/>
        <v>1.0253620152759673</v>
      </c>
      <c r="U351" s="18">
        <f t="shared" si="38"/>
        <v>1.0497577950414316</v>
      </c>
      <c r="V351" s="30">
        <v>676.34720000000004</v>
      </c>
      <c r="W351" s="3" t="s">
        <v>47</v>
      </c>
      <c r="X351" s="3" t="s">
        <v>47</v>
      </c>
      <c r="Y351" s="3" t="s">
        <v>47</v>
      </c>
      <c r="Z351" s="3" t="s">
        <v>47</v>
      </c>
      <c r="AA351" s="3" t="s">
        <v>48</v>
      </c>
      <c r="AB351" s="12" t="s">
        <v>47</v>
      </c>
      <c r="AC351" s="3" t="s">
        <v>47</v>
      </c>
      <c r="AD351" s="3" t="s">
        <v>47</v>
      </c>
      <c r="AE351" s="3" t="s">
        <v>47</v>
      </c>
      <c r="AF351" s="3" t="s">
        <v>47</v>
      </c>
      <c r="AG351" s="3" t="s">
        <v>47</v>
      </c>
      <c r="AH351" s="3" t="s">
        <v>47</v>
      </c>
      <c r="AI351" s="3" t="s">
        <v>48</v>
      </c>
      <c r="AJ351" s="3" t="s">
        <v>47</v>
      </c>
      <c r="AK351" s="3" t="s">
        <v>47</v>
      </c>
      <c r="AL351" s="3" t="s">
        <v>47</v>
      </c>
      <c r="AM351" s="3" t="s">
        <v>47</v>
      </c>
      <c r="AN351" s="3" t="s">
        <v>65</v>
      </c>
      <c r="AO351" s="3" t="s">
        <v>47</v>
      </c>
      <c r="AP351" s="3" t="s">
        <v>47</v>
      </c>
      <c r="AQ351" s="3" t="s">
        <v>47</v>
      </c>
      <c r="AR351" s="3" t="s">
        <v>47</v>
      </c>
      <c r="AT351" s="3" t="s">
        <v>47</v>
      </c>
      <c r="AU351" s="3">
        <v>1</v>
      </c>
      <c r="AV351" s="3">
        <v>20</v>
      </c>
      <c r="AW351" s="3">
        <v>3</v>
      </c>
      <c r="AX351" s="3">
        <v>17</v>
      </c>
      <c r="AY351" s="3">
        <v>85</v>
      </c>
      <c r="AZ351" s="6" t="str">
        <f t="shared" si="39"/>
        <v>2879.3</v>
      </c>
      <c r="BC351" s="12" t="s">
        <v>13248</v>
      </c>
      <c r="BF351" s="12" t="s">
        <v>1468</v>
      </c>
      <c r="BG351" s="12" t="s">
        <v>13249</v>
      </c>
      <c r="BH351" s="12" t="s">
        <v>13248</v>
      </c>
      <c r="BJ351" s="12">
        <f t="shared" si="40"/>
        <v>0</v>
      </c>
      <c r="BK351" s="12">
        <f t="shared" si="41"/>
        <v>0</v>
      </c>
      <c r="BX351" s="3" t="s">
        <v>15250</v>
      </c>
      <c r="BY351" s="3" t="s">
        <v>15250</v>
      </c>
      <c r="CJ351" s="3" t="s">
        <v>15056</v>
      </c>
      <c r="CM351" s="3" t="s">
        <v>15055</v>
      </c>
      <c r="CQ351" s="3" t="str">
        <f>CONCATENATE(baseURL!$A$1,baseURL!$B$1,baseURL!$C$1,".",C351,".",L351,".pkl&amp;seq=",BC351)</f>
        <v>http://proteomics.broadinstitute.org/millscripts/viewfeed.pl?side=xl&amp;cycle=1&amp;fixedMods=iaaC&amp;file=msdataSM/iPRG2012_nd/cpick_in/iPRG2012_nd.2879.3.3.pkl&amp;seq=THLLLFLPKsVSDYEGK</v>
      </c>
    </row>
    <row r="352" spans="1:95" x14ac:dyDescent="0.2">
      <c r="A352" s="3">
        <v>614</v>
      </c>
      <c r="B352" s="2" t="s">
        <v>15325</v>
      </c>
      <c r="C352" s="2" t="s">
        <v>15326</v>
      </c>
      <c r="D352" s="3">
        <v>15218</v>
      </c>
      <c r="E352" s="3">
        <v>15202</v>
      </c>
      <c r="F352" s="3">
        <v>60693</v>
      </c>
      <c r="G352" s="3">
        <v>18091</v>
      </c>
      <c r="H352" s="3">
        <v>52.583399999999997</v>
      </c>
      <c r="I352" s="30">
        <v>676.35212999999999</v>
      </c>
      <c r="J352" s="30">
        <v>676.34868440000002</v>
      </c>
      <c r="K352" s="30">
        <v>3.4499999999999999E-3</v>
      </c>
      <c r="L352" s="3">
        <v>3</v>
      </c>
      <c r="M352" s="3">
        <v>3</v>
      </c>
      <c r="N352" s="10">
        <f t="shared" si="35"/>
        <v>1</v>
      </c>
      <c r="O352" s="35">
        <v>3</v>
      </c>
      <c r="P352" s="17"/>
      <c r="Q352" s="40">
        <v>2027.0249200000001</v>
      </c>
      <c r="R352" s="40">
        <v>676.34649000000002</v>
      </c>
      <c r="S352" s="18">
        <f t="shared" si="36"/>
        <v>8.3389210757510153</v>
      </c>
      <c r="T352" s="18">
        <f t="shared" si="37"/>
        <v>3.2444908526213987</v>
      </c>
      <c r="U352" s="18">
        <f t="shared" si="38"/>
        <v>2.97184953222343</v>
      </c>
      <c r="V352" s="30">
        <v>676.34849999999994</v>
      </c>
      <c r="W352" s="3" t="s">
        <v>47</v>
      </c>
      <c r="X352" s="3" t="s">
        <v>47</v>
      </c>
      <c r="Y352" s="3" t="s">
        <v>47</v>
      </c>
      <c r="Z352" s="3" t="s">
        <v>47</v>
      </c>
      <c r="AA352" s="3" t="s">
        <v>48</v>
      </c>
      <c r="AB352" s="12" t="s">
        <v>47</v>
      </c>
      <c r="AC352" s="3" t="s">
        <v>47</v>
      </c>
      <c r="AD352" s="3" t="s">
        <v>47</v>
      </c>
      <c r="AE352" s="3" t="s">
        <v>47</v>
      </c>
      <c r="AF352" s="3" t="s">
        <v>47</v>
      </c>
      <c r="AG352" s="3" t="s">
        <v>47</v>
      </c>
      <c r="AH352" s="3" t="s">
        <v>47</v>
      </c>
      <c r="AJ352" s="3" t="s">
        <v>47</v>
      </c>
      <c r="AK352" s="3" t="s">
        <v>47</v>
      </c>
      <c r="AL352" s="3" t="s">
        <v>48</v>
      </c>
      <c r="AO352" s="3" t="s">
        <v>47</v>
      </c>
      <c r="AP352" s="3" t="s">
        <v>47</v>
      </c>
      <c r="AQ352" s="3" t="s">
        <v>47</v>
      </c>
      <c r="AR352" s="3" t="s">
        <v>47</v>
      </c>
      <c r="AU352" s="3">
        <v>0</v>
      </c>
      <c r="AV352" s="3">
        <v>17</v>
      </c>
      <c r="AW352" s="3">
        <v>3</v>
      </c>
      <c r="AX352" s="3">
        <v>15</v>
      </c>
      <c r="AY352" s="3">
        <v>88.24</v>
      </c>
      <c r="AZ352" s="6" t="str">
        <f t="shared" si="39"/>
        <v>2890.2</v>
      </c>
      <c r="BC352" s="12" t="s">
        <v>13248</v>
      </c>
      <c r="BF352" s="12" t="s">
        <v>1468</v>
      </c>
      <c r="BG352" s="12" t="s">
        <v>13249</v>
      </c>
      <c r="BH352" s="12" t="s">
        <v>13248</v>
      </c>
      <c r="BJ352" s="12">
        <f t="shared" si="40"/>
        <v>0</v>
      </c>
      <c r="BK352" s="12">
        <f t="shared" si="41"/>
        <v>0</v>
      </c>
      <c r="CF352" s="3" t="s">
        <v>15055</v>
      </c>
      <c r="CM352" s="3" t="s">
        <v>15327</v>
      </c>
      <c r="CQ352" s="3" t="str">
        <f>CONCATENATE(baseURL!$A$1,baseURL!$B$1,baseURL!$C$1,".",C352,".",L352,".pkl&amp;seq=",BC352)</f>
        <v>http://proteomics.broadinstitute.org/millscripts/viewfeed.pl?side=xl&amp;cycle=1&amp;fixedMods=iaaC&amp;file=msdataSM/iPRG2012_nd/cpick_in/iPRG2012_nd.2890.2.3.pkl&amp;seq=THLLLFLPKsVSDYEGK</v>
      </c>
    </row>
    <row r="353" spans="1:95" x14ac:dyDescent="0.2">
      <c r="A353" s="3">
        <v>692</v>
      </c>
      <c r="B353" s="2" t="s">
        <v>15412</v>
      </c>
      <c r="C353" s="2" t="s">
        <v>15399</v>
      </c>
      <c r="D353" s="3">
        <v>15278</v>
      </c>
      <c r="E353" s="3">
        <v>15262</v>
      </c>
      <c r="F353" s="3">
        <v>60928</v>
      </c>
      <c r="G353" s="3">
        <v>18162</v>
      </c>
      <c r="H353" s="3">
        <v>52.859000000000002</v>
      </c>
      <c r="I353" s="30">
        <v>676.34798000000001</v>
      </c>
      <c r="J353" s="30">
        <v>676.34828679999998</v>
      </c>
      <c r="K353" s="30">
        <v>-3.1E-4</v>
      </c>
      <c r="L353" s="3">
        <v>3</v>
      </c>
      <c r="M353" s="3">
        <v>3</v>
      </c>
      <c r="N353" s="10">
        <f t="shared" si="35"/>
        <v>1</v>
      </c>
      <c r="O353" s="35">
        <v>3</v>
      </c>
      <c r="P353" s="17"/>
      <c r="Q353" s="40">
        <v>2027.0249200000001</v>
      </c>
      <c r="R353" s="40">
        <v>676.34649000000002</v>
      </c>
      <c r="S353" s="18">
        <f t="shared" si="36"/>
        <v>2.2030128373842484</v>
      </c>
      <c r="T353" s="18">
        <f t="shared" si="37"/>
        <v>2.6566264873578551</v>
      </c>
      <c r="U353" s="18">
        <f t="shared" si="38"/>
        <v>2.5282899006436255</v>
      </c>
      <c r="V353" s="30">
        <v>676.34820000000002</v>
      </c>
      <c r="W353" s="3" t="s">
        <v>47</v>
      </c>
      <c r="X353" s="3" t="s">
        <v>47</v>
      </c>
      <c r="Y353" s="3" t="s">
        <v>47</v>
      </c>
      <c r="Z353" s="3" t="s">
        <v>47</v>
      </c>
      <c r="AA353" s="3" t="s">
        <v>48</v>
      </c>
      <c r="AB353" s="12" t="s">
        <v>65</v>
      </c>
      <c r="AC353" s="3" t="s">
        <v>65</v>
      </c>
      <c r="AD353" s="3" t="s">
        <v>47</v>
      </c>
      <c r="AE353" s="3" t="s">
        <v>47</v>
      </c>
      <c r="AF353" s="3" t="s">
        <v>47</v>
      </c>
      <c r="AG353" s="3" t="s">
        <v>47</v>
      </c>
      <c r="AH353" s="3" t="s">
        <v>47</v>
      </c>
      <c r="AJ353" s="3" t="s">
        <v>47</v>
      </c>
      <c r="AK353" s="3" t="s">
        <v>47</v>
      </c>
      <c r="AL353" s="3" t="s">
        <v>47</v>
      </c>
      <c r="AO353" s="3" t="s">
        <v>47</v>
      </c>
      <c r="AP353" s="3" t="s">
        <v>47</v>
      </c>
      <c r="AQ353" s="3" t="s">
        <v>47</v>
      </c>
      <c r="AR353" s="3" t="s">
        <v>47</v>
      </c>
      <c r="AU353" s="3">
        <v>2</v>
      </c>
      <c r="AV353" s="3">
        <v>16</v>
      </c>
      <c r="AW353" s="3">
        <v>2</v>
      </c>
      <c r="AX353" s="3">
        <v>15</v>
      </c>
      <c r="AY353" s="3">
        <v>93.75</v>
      </c>
      <c r="AZ353" s="6" t="str">
        <f t="shared" si="39"/>
        <v>2901.6</v>
      </c>
      <c r="BC353" s="12" t="s">
        <v>13248</v>
      </c>
      <c r="BF353" s="12" t="s">
        <v>1468</v>
      </c>
      <c r="BG353" s="12" t="s">
        <v>13249</v>
      </c>
      <c r="BH353" s="12" t="s">
        <v>13248</v>
      </c>
      <c r="BJ353" s="12">
        <f t="shared" si="40"/>
        <v>0</v>
      </c>
      <c r="BK353" s="12">
        <f t="shared" si="41"/>
        <v>0</v>
      </c>
      <c r="BX353" s="3" t="s">
        <v>15413</v>
      </c>
      <c r="BY353" s="3" t="s">
        <v>15414</v>
      </c>
      <c r="CM353" s="3" t="s">
        <v>15250</v>
      </c>
      <c r="CQ353" s="3" t="str">
        <f>CONCATENATE(baseURL!$A$1,baseURL!$B$1,baseURL!$C$1,".",C353,".",L353,".pkl&amp;seq=",BC353)</f>
        <v>http://proteomics.broadinstitute.org/millscripts/viewfeed.pl?side=xl&amp;cycle=1&amp;fixedMods=iaaC&amp;file=msdataSM/iPRG2012_nd/cpick_in/iPRG2012_nd.2901.6.3.pkl&amp;seq=THLLLFLPKsVSDYEGK</v>
      </c>
    </row>
    <row r="354" spans="1:95" x14ac:dyDescent="0.2">
      <c r="A354" s="3">
        <v>3724</v>
      </c>
      <c r="B354" s="2" t="s">
        <v>15462</v>
      </c>
      <c r="C354" s="2" t="s">
        <v>15457</v>
      </c>
      <c r="D354" s="3">
        <v>15320</v>
      </c>
      <c r="E354" s="3">
        <v>15304</v>
      </c>
      <c r="F354" s="3">
        <v>61092</v>
      </c>
      <c r="G354" s="3">
        <v>18212</v>
      </c>
      <c r="H354" s="3">
        <v>53.058100000000003</v>
      </c>
      <c r="I354" s="30">
        <v>507.76474000000002</v>
      </c>
      <c r="J354" s="30">
        <v>507.51240389999998</v>
      </c>
      <c r="K354" s="30">
        <v>0.25234000000000001</v>
      </c>
      <c r="L354" s="3">
        <v>0</v>
      </c>
      <c r="M354" s="3">
        <v>4</v>
      </c>
      <c r="N354" s="10">
        <f t="shared" si="35"/>
        <v>1</v>
      </c>
      <c r="O354" s="35">
        <v>4</v>
      </c>
      <c r="P354" s="17"/>
      <c r="Q354" s="40">
        <v>2027.0249200000001</v>
      </c>
      <c r="R354" s="40">
        <v>507.51168999999999</v>
      </c>
      <c r="S354" s="18">
        <f t="shared" si="36"/>
        <v>498.60920445010873</v>
      </c>
      <c r="T354" s="18">
        <f t="shared" si="37"/>
        <v>1.4066671055278113</v>
      </c>
      <c r="U354" s="18">
        <f t="shared" si="38"/>
        <v>1.0049029609934157</v>
      </c>
      <c r="V354" s="30">
        <v>507.51220000000001</v>
      </c>
      <c r="W354" s="3" t="s">
        <v>47</v>
      </c>
      <c r="X354" s="3" t="s">
        <v>47</v>
      </c>
      <c r="Y354" s="3" t="s">
        <v>47</v>
      </c>
      <c r="Z354" s="3" t="s">
        <v>47</v>
      </c>
      <c r="AA354" s="3" t="s">
        <v>47</v>
      </c>
      <c r="AB354" s="12" t="s">
        <v>47</v>
      </c>
      <c r="AC354" s="3" t="s">
        <v>47</v>
      </c>
      <c r="AE354" s="3" t="s">
        <v>47</v>
      </c>
      <c r="AF354" s="3" t="s">
        <v>47</v>
      </c>
      <c r="AH354" s="3" t="s">
        <v>47</v>
      </c>
      <c r="AK354" s="3" t="s">
        <v>47</v>
      </c>
      <c r="AL354" s="3" t="s">
        <v>47</v>
      </c>
      <c r="AO354" s="3" t="s">
        <v>47</v>
      </c>
      <c r="AP354" s="3" t="s">
        <v>65</v>
      </c>
      <c r="AU354" s="3">
        <v>1</v>
      </c>
      <c r="AV354" s="3">
        <v>13</v>
      </c>
      <c r="AW354" s="3">
        <v>2</v>
      </c>
      <c r="AX354" s="3">
        <v>11</v>
      </c>
      <c r="AY354" s="3">
        <v>84.62</v>
      </c>
      <c r="AZ354" s="6" t="str">
        <f t="shared" si="39"/>
        <v>2909.2</v>
      </c>
      <c r="BC354" s="12" t="s">
        <v>13248</v>
      </c>
      <c r="BF354" s="12" t="s">
        <v>1468</v>
      </c>
      <c r="BG354" s="12" t="s">
        <v>13249</v>
      </c>
      <c r="BH354" s="12" t="s">
        <v>13248</v>
      </c>
      <c r="BJ354" s="12">
        <f t="shared" si="40"/>
        <v>0</v>
      </c>
      <c r="BK354" s="12">
        <f t="shared" si="41"/>
        <v>0</v>
      </c>
      <c r="BX354" s="3" t="s">
        <v>15055</v>
      </c>
      <c r="BY354" s="3" t="s">
        <v>15055</v>
      </c>
      <c r="CL354" s="3" t="s">
        <v>15463</v>
      </c>
      <c r="CQ354" s="3" t="str">
        <f>CONCATENATE(baseURL!$A$1,baseURL!$B$1,baseURL!$C$1,".",C354,".",L354,".pkl&amp;seq=",BC354)</f>
        <v>http://proteomics.broadinstitute.org/millscripts/viewfeed.pl?side=xl&amp;cycle=1&amp;fixedMods=iaaC&amp;file=msdataSM/iPRG2012_nd/cpick_in/iPRG2012_nd.2909.2.0.pkl&amp;seq=THLLLFLPKsVSDYEGK</v>
      </c>
    </row>
    <row r="355" spans="1:95" x14ac:dyDescent="0.2">
      <c r="A355" s="3">
        <v>615</v>
      </c>
      <c r="B355" s="2" t="s">
        <v>15476</v>
      </c>
      <c r="C355" s="2" t="s">
        <v>15477</v>
      </c>
      <c r="D355" s="3">
        <v>15334</v>
      </c>
      <c r="E355" s="3">
        <v>15318</v>
      </c>
      <c r="F355" s="3">
        <v>61138</v>
      </c>
      <c r="G355" s="3">
        <v>18228</v>
      </c>
      <c r="H355" s="3">
        <v>53.111699999999999</v>
      </c>
      <c r="I355" s="30">
        <v>676.34807999999998</v>
      </c>
      <c r="J355" s="30">
        <v>676.34717569999998</v>
      </c>
      <c r="K355" s="30">
        <v>8.9999999999999998E-4</v>
      </c>
      <c r="L355" s="3">
        <v>3</v>
      </c>
      <c r="M355" s="3">
        <v>3</v>
      </c>
      <c r="N355" s="10">
        <f t="shared" si="35"/>
        <v>1</v>
      </c>
      <c r="O355" s="35">
        <v>3</v>
      </c>
      <c r="P355" s="17"/>
      <c r="Q355" s="40">
        <v>2027.0249200000001</v>
      </c>
      <c r="R355" s="40">
        <v>676.34649000000002</v>
      </c>
      <c r="S355" s="18">
        <f t="shared" si="36"/>
        <v>2.3508660479108499</v>
      </c>
      <c r="T355" s="18">
        <f t="shared" si="37"/>
        <v>1.0138294647802604</v>
      </c>
      <c r="U355" s="18">
        <f t="shared" si="38"/>
        <v>1.0497577950414316</v>
      </c>
      <c r="V355" s="30">
        <v>676.34720000000004</v>
      </c>
      <c r="W355" s="3" t="s">
        <v>47</v>
      </c>
      <c r="X355" s="3" t="s">
        <v>47</v>
      </c>
      <c r="Y355" s="3" t="s">
        <v>47</v>
      </c>
      <c r="Z355" s="3" t="s">
        <v>47</v>
      </c>
      <c r="AA355" s="3" t="s">
        <v>47</v>
      </c>
      <c r="AB355" s="12" t="s">
        <v>47</v>
      </c>
      <c r="AC355" s="3" t="s">
        <v>47</v>
      </c>
      <c r="AD355" s="3" t="s">
        <v>47</v>
      </c>
      <c r="AE355" s="3" t="s">
        <v>47</v>
      </c>
      <c r="AF355" s="3" t="s">
        <v>47</v>
      </c>
      <c r="AG355" s="3" t="s">
        <v>47</v>
      </c>
      <c r="AH355" s="3" t="s">
        <v>47</v>
      </c>
      <c r="AJ355" s="3" t="s">
        <v>47</v>
      </c>
      <c r="AK355" s="3" t="s">
        <v>47</v>
      </c>
      <c r="AL355" s="3" t="s">
        <v>47</v>
      </c>
      <c r="AO355" s="3" t="s">
        <v>47</v>
      </c>
      <c r="AP355" s="3" t="s">
        <v>52</v>
      </c>
      <c r="AQ355" s="3" t="s">
        <v>47</v>
      </c>
      <c r="AR355" s="3" t="s">
        <v>47</v>
      </c>
      <c r="AU355" s="3">
        <v>0</v>
      </c>
      <c r="AV355" s="3">
        <v>18</v>
      </c>
      <c r="AW355" s="3">
        <v>3</v>
      </c>
      <c r="AX355" s="3">
        <v>15</v>
      </c>
      <c r="AY355" s="3">
        <v>83.33</v>
      </c>
      <c r="AZ355" s="6" t="str">
        <f t="shared" si="39"/>
        <v>2911.6</v>
      </c>
      <c r="BC355" s="12" t="s">
        <v>13248</v>
      </c>
      <c r="BF355" s="12" t="s">
        <v>1468</v>
      </c>
      <c r="BG355" s="12" t="s">
        <v>13249</v>
      </c>
      <c r="BH355" s="12" t="s">
        <v>13248</v>
      </c>
      <c r="BJ355" s="12">
        <f t="shared" si="40"/>
        <v>0</v>
      </c>
      <c r="BK355" s="12">
        <f t="shared" si="41"/>
        <v>0</v>
      </c>
      <c r="BX355" s="3" t="s">
        <v>15055</v>
      </c>
      <c r="BY355" s="3" t="s">
        <v>15055</v>
      </c>
      <c r="CM355" s="3" t="s">
        <v>15327</v>
      </c>
      <c r="CQ355" s="3" t="str">
        <f>CONCATENATE(baseURL!$A$1,baseURL!$B$1,baseURL!$C$1,".",C355,".",L355,".pkl&amp;seq=",BC355)</f>
        <v>http://proteomics.broadinstitute.org/millscripts/viewfeed.pl?side=xl&amp;cycle=1&amp;fixedMods=iaaC&amp;file=msdataSM/iPRG2012_nd/cpick_in/iPRG2012_nd.2911.6.3.pkl&amp;seq=THLLLFLPKsVSDYEGK</v>
      </c>
    </row>
    <row r="356" spans="1:95" x14ac:dyDescent="0.2">
      <c r="A356" s="3">
        <v>693</v>
      </c>
      <c r="B356" s="2" t="s">
        <v>15557</v>
      </c>
      <c r="C356" s="2" t="s">
        <v>15558</v>
      </c>
      <c r="D356" s="3">
        <v>15385</v>
      </c>
      <c r="E356" s="3">
        <v>15369</v>
      </c>
      <c r="F356" s="3">
        <v>61365</v>
      </c>
      <c r="G356" s="3">
        <v>18290</v>
      </c>
      <c r="H356" s="3">
        <v>53.374200000000002</v>
      </c>
      <c r="I356" s="30">
        <v>676.34590000000003</v>
      </c>
      <c r="J356" s="30">
        <v>676.34624989999998</v>
      </c>
      <c r="K356" s="30">
        <v>-3.5E-4</v>
      </c>
      <c r="L356" s="3">
        <v>3</v>
      </c>
      <c r="M356" s="3">
        <v>3</v>
      </c>
      <c r="N356" s="10">
        <f t="shared" si="35"/>
        <v>1</v>
      </c>
      <c r="O356" s="35">
        <v>3</v>
      </c>
      <c r="P356" s="17"/>
      <c r="Q356" s="40">
        <v>2027.0249200000001</v>
      </c>
      <c r="R356" s="40">
        <v>676.34649000000002</v>
      </c>
      <c r="S356" s="18">
        <f t="shared" si="36"/>
        <v>-0.87233394230865613</v>
      </c>
      <c r="T356" s="18">
        <f t="shared" si="37"/>
        <v>-0.35499555862531457</v>
      </c>
      <c r="U356" s="18">
        <f t="shared" si="38"/>
        <v>-0.4287743107288518</v>
      </c>
      <c r="V356" s="30">
        <v>676.34619999999995</v>
      </c>
      <c r="W356" s="3" t="s">
        <v>47</v>
      </c>
      <c r="X356" s="3" t="s">
        <v>47</v>
      </c>
      <c r="Y356" s="3" t="s">
        <v>47</v>
      </c>
      <c r="Z356" s="3" t="s">
        <v>47</v>
      </c>
      <c r="AA356" s="3" t="s">
        <v>48</v>
      </c>
      <c r="AC356" s="3" t="s">
        <v>65</v>
      </c>
      <c r="AD356" s="3" t="s">
        <v>47</v>
      </c>
      <c r="AE356" s="3" t="s">
        <v>47</v>
      </c>
      <c r="AF356" s="3" t="s">
        <v>47</v>
      </c>
      <c r="AG356" s="3" t="s">
        <v>47</v>
      </c>
      <c r="AH356" s="3" t="s">
        <v>47</v>
      </c>
      <c r="AI356" s="3" t="s">
        <v>48</v>
      </c>
      <c r="AJ356" s="3" t="s">
        <v>47</v>
      </c>
      <c r="AK356" s="3" t="s">
        <v>47</v>
      </c>
      <c r="AL356" s="3" t="s">
        <v>47</v>
      </c>
      <c r="AO356" s="3" t="s">
        <v>47</v>
      </c>
      <c r="AP356" s="3" t="s">
        <v>47</v>
      </c>
      <c r="AQ356" s="3" t="s">
        <v>47</v>
      </c>
      <c r="AR356" s="3" t="s">
        <v>47</v>
      </c>
      <c r="AU356" s="3">
        <v>1</v>
      </c>
      <c r="AV356" s="3">
        <v>16</v>
      </c>
      <c r="AW356" s="3">
        <v>2</v>
      </c>
      <c r="AX356" s="3">
        <v>15</v>
      </c>
      <c r="AY356" s="3">
        <v>93.75</v>
      </c>
      <c r="AZ356" s="6" t="str">
        <f t="shared" si="39"/>
        <v>2922.2</v>
      </c>
      <c r="BC356" s="12" t="s">
        <v>13248</v>
      </c>
      <c r="BF356" s="12" t="s">
        <v>1468</v>
      </c>
      <c r="BG356" s="12" t="s">
        <v>13249</v>
      </c>
      <c r="BH356" s="12" t="s">
        <v>13248</v>
      </c>
      <c r="BJ356" s="12">
        <f t="shared" si="40"/>
        <v>0</v>
      </c>
      <c r="BK356" s="12">
        <f t="shared" si="41"/>
        <v>0</v>
      </c>
      <c r="BY356" s="3" t="s">
        <v>15056</v>
      </c>
      <c r="CM356" s="3" t="s">
        <v>15327</v>
      </c>
      <c r="CQ356" s="3" t="str">
        <f>CONCATENATE(baseURL!$A$1,baseURL!$B$1,baseURL!$C$1,".",C356,".",L356,".pkl&amp;seq=",BC356)</f>
        <v>http://proteomics.broadinstitute.org/millscripts/viewfeed.pl?side=xl&amp;cycle=1&amp;fixedMods=iaaC&amp;file=msdataSM/iPRG2012_nd/cpick_in/iPRG2012_nd.2922.2.3.pkl&amp;seq=THLLLFLPKsVSDYEGK</v>
      </c>
    </row>
    <row r="357" spans="1:95" x14ac:dyDescent="0.2">
      <c r="A357" s="3">
        <v>613</v>
      </c>
      <c r="B357" s="2" t="s">
        <v>15669</v>
      </c>
      <c r="C357" s="2" t="s">
        <v>15658</v>
      </c>
      <c r="D357" s="3">
        <v>15477</v>
      </c>
      <c r="E357" s="3">
        <v>15461</v>
      </c>
      <c r="F357" s="3">
        <v>61617</v>
      </c>
      <c r="G357" s="3">
        <v>18394</v>
      </c>
      <c r="H357" s="3">
        <v>53.666499999999999</v>
      </c>
      <c r="I357" s="30">
        <v>676.34804999999994</v>
      </c>
      <c r="J357" s="30">
        <v>676.34735579999995</v>
      </c>
      <c r="K357" s="30">
        <v>6.8999999999999997E-4</v>
      </c>
      <c r="L357" s="3">
        <v>3</v>
      </c>
      <c r="M357" s="3">
        <v>3</v>
      </c>
      <c r="N357" s="10">
        <f t="shared" si="35"/>
        <v>1</v>
      </c>
      <c r="O357" s="35">
        <v>3</v>
      </c>
      <c r="P357" s="17"/>
      <c r="Q357" s="40">
        <v>2027.0249200000001</v>
      </c>
      <c r="R357" s="40">
        <v>676.34649000000002</v>
      </c>
      <c r="S357" s="18">
        <f t="shared" si="36"/>
        <v>2.3065100846856335</v>
      </c>
      <c r="T357" s="18">
        <f t="shared" si="37"/>
        <v>1.2801130969551424</v>
      </c>
      <c r="U357" s="18">
        <f t="shared" si="38"/>
        <v>1.0497577950414316</v>
      </c>
      <c r="V357" s="30">
        <v>676.34720000000004</v>
      </c>
      <c r="W357" s="3" t="s">
        <v>47</v>
      </c>
      <c r="X357" s="3" t="s">
        <v>47</v>
      </c>
      <c r="Y357" s="3" t="s">
        <v>47</v>
      </c>
      <c r="Z357" s="3" t="s">
        <v>47</v>
      </c>
      <c r="AA357" s="3" t="s">
        <v>47</v>
      </c>
      <c r="AB357" s="12" t="s">
        <v>47</v>
      </c>
      <c r="AC357" s="3" t="s">
        <v>47</v>
      </c>
      <c r="AD357" s="3" t="s">
        <v>47</v>
      </c>
      <c r="AE357" s="3" t="s">
        <v>47</v>
      </c>
      <c r="AF357" s="3" t="s">
        <v>47</v>
      </c>
      <c r="AG357" s="3" t="s">
        <v>47</v>
      </c>
      <c r="AH357" s="3" t="s">
        <v>47</v>
      </c>
      <c r="AJ357" s="3" t="s">
        <v>47</v>
      </c>
      <c r="AK357" s="3" t="s">
        <v>47</v>
      </c>
      <c r="AL357" s="3" t="s">
        <v>47</v>
      </c>
      <c r="AO357" s="3" t="s">
        <v>47</v>
      </c>
      <c r="AP357" s="3" t="s">
        <v>47</v>
      </c>
      <c r="AQ357" s="3" t="s">
        <v>47</v>
      </c>
      <c r="AR357" s="3" t="s">
        <v>47</v>
      </c>
      <c r="AU357" s="3">
        <v>0</v>
      </c>
      <c r="AV357" s="3">
        <v>19</v>
      </c>
      <c r="AW357" s="3">
        <v>2</v>
      </c>
      <c r="AX357" s="3">
        <v>18</v>
      </c>
      <c r="AY357" s="3">
        <v>94.74</v>
      </c>
      <c r="AZ357" s="6" t="str">
        <f t="shared" si="39"/>
        <v>2934.2</v>
      </c>
      <c r="BC357" s="12" t="s">
        <v>13248</v>
      </c>
      <c r="BF357" s="12" t="s">
        <v>1468</v>
      </c>
      <c r="BG357" s="12" t="s">
        <v>13249</v>
      </c>
      <c r="BH357" s="12" t="s">
        <v>13248</v>
      </c>
      <c r="BJ357" s="12">
        <f t="shared" si="40"/>
        <v>0</v>
      </c>
      <c r="BK357" s="12">
        <f t="shared" si="41"/>
        <v>0</v>
      </c>
      <c r="CM357" s="3" t="s">
        <v>15327</v>
      </c>
      <c r="CQ357" s="3" t="str">
        <f>CONCATENATE(baseURL!$A$1,baseURL!$B$1,baseURL!$C$1,".",C357,".",L357,".pkl&amp;seq=",BC357)</f>
        <v>http://proteomics.broadinstitute.org/millscripts/viewfeed.pl?side=xl&amp;cycle=1&amp;fixedMods=iaaC&amp;file=msdataSM/iPRG2012_nd/cpick_in/iPRG2012_nd.2934.2.3.pkl&amp;seq=THLLLFLPKsVSDYEGK</v>
      </c>
    </row>
    <row r="358" spans="1:95" x14ac:dyDescent="0.2">
      <c r="A358" s="3">
        <v>605</v>
      </c>
      <c r="B358" s="2" t="s">
        <v>15751</v>
      </c>
      <c r="C358" s="2" t="s">
        <v>15739</v>
      </c>
      <c r="D358" s="3">
        <v>15552</v>
      </c>
      <c r="E358" s="3">
        <v>15536</v>
      </c>
      <c r="F358" s="3">
        <v>61849</v>
      </c>
      <c r="G358" s="3">
        <v>18480</v>
      </c>
      <c r="H358" s="3">
        <v>53.9283</v>
      </c>
      <c r="I358" s="30">
        <v>676.34909000000005</v>
      </c>
      <c r="J358" s="30">
        <v>676.34765340000001</v>
      </c>
      <c r="K358" s="30">
        <v>1.4400000000000001E-3</v>
      </c>
      <c r="L358" s="3">
        <v>3</v>
      </c>
      <c r="M358" s="3">
        <v>3</v>
      </c>
      <c r="N358" s="10">
        <f t="shared" si="35"/>
        <v>1</v>
      </c>
      <c r="O358" s="35">
        <v>3</v>
      </c>
      <c r="P358" s="17"/>
      <c r="Q358" s="40">
        <v>2027.0249200000001</v>
      </c>
      <c r="R358" s="40">
        <v>676.34649000000002</v>
      </c>
      <c r="S358" s="18">
        <f t="shared" si="36"/>
        <v>3.8441834747001757</v>
      </c>
      <c r="T358" s="18">
        <f t="shared" si="37"/>
        <v>1.7201242516920843</v>
      </c>
      <c r="U358" s="18">
        <f t="shared" si="38"/>
        <v>1.4933174266212361</v>
      </c>
      <c r="V358" s="30">
        <v>676.34749999999997</v>
      </c>
      <c r="W358" s="3" t="s">
        <v>47</v>
      </c>
      <c r="X358" s="3" t="s">
        <v>47</v>
      </c>
      <c r="Y358" s="3" t="s">
        <v>47</v>
      </c>
      <c r="Z358" s="3" t="s">
        <v>47</v>
      </c>
      <c r="AA358" s="3" t="s">
        <v>47</v>
      </c>
      <c r="AB358" s="12" t="s">
        <v>47</v>
      </c>
      <c r="AC358" s="3" t="s">
        <v>47</v>
      </c>
      <c r="AD358" s="3" t="s">
        <v>47</v>
      </c>
      <c r="AE358" s="3" t="s">
        <v>47</v>
      </c>
      <c r="AF358" s="3" t="s">
        <v>48</v>
      </c>
      <c r="AG358" s="3" t="s">
        <v>47</v>
      </c>
      <c r="AH358" s="3" t="s">
        <v>47</v>
      </c>
      <c r="AK358" s="3" t="s">
        <v>47</v>
      </c>
      <c r="AL358" s="3" t="s">
        <v>47</v>
      </c>
      <c r="AN358" s="3" t="s">
        <v>65</v>
      </c>
      <c r="AO358" s="3" t="s">
        <v>47</v>
      </c>
      <c r="AP358" s="3" t="s">
        <v>52</v>
      </c>
      <c r="AQ358" s="3" t="s">
        <v>47</v>
      </c>
      <c r="AR358" s="3" t="s">
        <v>47</v>
      </c>
      <c r="AU358" s="3">
        <v>1</v>
      </c>
      <c r="AV358" s="3">
        <v>16</v>
      </c>
      <c r="AW358" s="3">
        <v>3</v>
      </c>
      <c r="AX358" s="3">
        <v>8</v>
      </c>
      <c r="AY358" s="3">
        <v>50</v>
      </c>
      <c r="AZ358" s="6" t="str">
        <f t="shared" si="39"/>
        <v>2945.3</v>
      </c>
      <c r="BC358" s="12" t="s">
        <v>15752</v>
      </c>
      <c r="BF358" s="12" t="s">
        <v>1468</v>
      </c>
      <c r="BG358" s="12" t="s">
        <v>13249</v>
      </c>
      <c r="BJ358" s="12">
        <f t="shared" si="40"/>
        <v>0</v>
      </c>
      <c r="BK358" s="12">
        <f t="shared" si="41"/>
        <v>0</v>
      </c>
      <c r="BS358" s="3" t="s">
        <v>15753</v>
      </c>
      <c r="BZ358" s="3" t="s">
        <v>15753</v>
      </c>
      <c r="CA358" s="3" t="s">
        <v>15753</v>
      </c>
      <c r="CC358" s="3" t="s">
        <v>15753</v>
      </c>
      <c r="CD358" s="3" t="s">
        <v>15753</v>
      </c>
      <c r="CG358" s="3" t="s">
        <v>15753</v>
      </c>
      <c r="CH358" s="3" t="s">
        <v>15753</v>
      </c>
      <c r="CJ358" s="3" t="s">
        <v>15463</v>
      </c>
      <c r="CM358" s="3" t="s">
        <v>15327</v>
      </c>
      <c r="CQ358" s="3" t="str">
        <f>CONCATENATE(baseURL!$A$1,baseURL!$B$1,baseURL!$C$1,".",C358,".",L358,".pkl&amp;seq=",BC358)</f>
        <v>http://proteomics.broadinstitute.org/millscripts/viewfeed.pl?side=xl&amp;cycle=1&amp;fixedMods=iaaC&amp;file=msdataSM/iPRG2012_nd/cpick_in/iPRG2012_nd.2945.3.3.pkl&amp;seq=THLLLFLPKSVsDYEGK</v>
      </c>
    </row>
    <row r="359" spans="1:95" x14ac:dyDescent="0.2">
      <c r="A359" s="3">
        <v>242</v>
      </c>
      <c r="B359" s="2" t="s">
        <v>15847</v>
      </c>
      <c r="C359" s="2" t="s">
        <v>15841</v>
      </c>
      <c r="D359" s="3">
        <v>15626</v>
      </c>
      <c r="E359" s="3">
        <v>15610</v>
      </c>
      <c r="F359" s="3">
        <v>62123</v>
      </c>
      <c r="G359" s="3">
        <v>18567</v>
      </c>
      <c r="H359" s="3">
        <v>54.250500000000002</v>
      </c>
      <c r="I359" s="30">
        <v>676.35180000000003</v>
      </c>
      <c r="J359" s="30">
        <v>677.01954179999996</v>
      </c>
      <c r="K359" s="30">
        <v>-0.66774</v>
      </c>
      <c r="L359" s="3">
        <v>3</v>
      </c>
      <c r="M359" s="3">
        <v>3</v>
      </c>
      <c r="N359" s="10">
        <f t="shared" si="35"/>
        <v>1</v>
      </c>
      <c r="O359" s="35">
        <v>3</v>
      </c>
      <c r="P359" s="17"/>
      <c r="Q359" s="40">
        <v>2027.0249200000001</v>
      </c>
      <c r="R359" s="40">
        <v>676.34649000000002</v>
      </c>
      <c r="S359" s="18">
        <f t="shared" si="36"/>
        <v>7.8510054809459948</v>
      </c>
      <c r="T359" s="18">
        <f t="shared" si="37"/>
        <v>995.1286950567885</v>
      </c>
      <c r="U359" s="18">
        <f t="shared" si="38"/>
        <v>7.8510054809459948</v>
      </c>
      <c r="V359" s="30">
        <v>676.35180000000003</v>
      </c>
      <c r="Z359" s="3" t="s">
        <v>52</v>
      </c>
      <c r="AA359" s="3" t="s">
        <v>65</v>
      </c>
      <c r="AB359" s="12" t="s">
        <v>52</v>
      </c>
      <c r="AD359" s="3" t="s">
        <v>47</v>
      </c>
      <c r="AF359" s="3" t="s">
        <v>47</v>
      </c>
      <c r="AG359" s="3" t="s">
        <v>47</v>
      </c>
      <c r="AK359" s="3" t="s">
        <v>48</v>
      </c>
      <c r="AL359" s="3" t="s">
        <v>52</v>
      </c>
      <c r="AU359" s="3">
        <v>1</v>
      </c>
      <c r="AV359" s="3">
        <v>3</v>
      </c>
      <c r="AW359" s="3">
        <v>1</v>
      </c>
      <c r="AX359" s="3">
        <v>3</v>
      </c>
      <c r="AY359" s="3">
        <v>100</v>
      </c>
      <c r="AZ359" s="6" t="str">
        <f t="shared" si="39"/>
        <v>2958.4</v>
      </c>
      <c r="BC359" s="12" t="s">
        <v>13248</v>
      </c>
      <c r="BF359" s="12" t="s">
        <v>1468</v>
      </c>
      <c r="BG359" s="12" t="s">
        <v>13249</v>
      </c>
      <c r="BH359" s="12" t="s">
        <v>13248</v>
      </c>
      <c r="BJ359" s="12">
        <f t="shared" si="40"/>
        <v>0</v>
      </c>
      <c r="BK359" s="12">
        <f t="shared" si="41"/>
        <v>0</v>
      </c>
      <c r="BW359" s="3" t="s">
        <v>15848</v>
      </c>
      <c r="CQ359" s="3" t="str">
        <f>CONCATENATE(baseURL!$A$1,baseURL!$B$1,baseURL!$C$1,".",C359,".",L359,".pkl&amp;seq=",BC359)</f>
        <v>http://proteomics.broadinstitute.org/millscripts/viewfeed.pl?side=xl&amp;cycle=1&amp;fixedMods=iaaC&amp;file=msdataSM/iPRG2012_nd/cpick_in/iPRG2012_nd.2958.4.3.pkl&amp;seq=THLLLFLPKsVSDYEGK</v>
      </c>
    </row>
    <row r="360" spans="1:95" x14ac:dyDescent="0.2">
      <c r="A360" s="3">
        <v>694</v>
      </c>
      <c r="B360" s="2" t="s">
        <v>15958</v>
      </c>
      <c r="C360" s="2" t="s">
        <v>15959</v>
      </c>
      <c r="D360" s="3">
        <v>15691</v>
      </c>
      <c r="E360" s="3">
        <v>15675</v>
      </c>
      <c r="F360" s="3">
        <v>62414</v>
      </c>
      <c r="G360" s="3">
        <v>18646</v>
      </c>
      <c r="H360" s="3">
        <v>54.597000000000001</v>
      </c>
      <c r="I360" s="30">
        <v>676.34816999999998</v>
      </c>
      <c r="J360" s="30">
        <v>676.34861590000003</v>
      </c>
      <c r="K360" s="30">
        <v>-4.4999999999999999E-4</v>
      </c>
      <c r="L360" s="3">
        <v>3</v>
      </c>
      <c r="M360" s="3">
        <v>3</v>
      </c>
      <c r="N360" s="10">
        <f t="shared" si="35"/>
        <v>1</v>
      </c>
      <c r="O360" s="35">
        <v>3</v>
      </c>
      <c r="P360" s="17"/>
      <c r="Q360" s="40">
        <v>2027.0249200000001</v>
      </c>
      <c r="R360" s="40">
        <v>676.34649000000002</v>
      </c>
      <c r="S360" s="18">
        <f t="shared" si="36"/>
        <v>2.4839339374184091</v>
      </c>
      <c r="T360" s="18">
        <f t="shared" si="37"/>
        <v>3.143211403388825</v>
      </c>
      <c r="U360" s="18">
        <f t="shared" si="38"/>
        <v>2.97184953222343</v>
      </c>
      <c r="V360" s="30">
        <v>676.34849999999994</v>
      </c>
      <c r="W360" s="3" t="s">
        <v>47</v>
      </c>
      <c r="X360" s="3" t="s">
        <v>47</v>
      </c>
      <c r="Y360" s="3" t="s">
        <v>47</v>
      </c>
      <c r="Z360" s="3" t="s">
        <v>47</v>
      </c>
      <c r="AA360" s="3" t="s">
        <v>48</v>
      </c>
      <c r="AB360" s="12" t="s">
        <v>52</v>
      </c>
      <c r="AC360" s="3" t="s">
        <v>65</v>
      </c>
      <c r="AD360" s="3" t="s">
        <v>47</v>
      </c>
      <c r="AE360" s="3" t="s">
        <v>47</v>
      </c>
      <c r="AF360" s="3" t="s">
        <v>47</v>
      </c>
      <c r="AG360" s="3" t="s">
        <v>47</v>
      </c>
      <c r="AH360" s="3" t="s">
        <v>47</v>
      </c>
      <c r="AJ360" s="3" t="s">
        <v>47</v>
      </c>
      <c r="AK360" s="3" t="s">
        <v>47</v>
      </c>
      <c r="AL360" s="3" t="s">
        <v>48</v>
      </c>
      <c r="AO360" s="3" t="s">
        <v>47</v>
      </c>
      <c r="AP360" s="3" t="s">
        <v>48</v>
      </c>
      <c r="AQ360" s="3" t="s">
        <v>65</v>
      </c>
      <c r="AR360" s="3" t="s">
        <v>47</v>
      </c>
      <c r="AU360" s="3">
        <v>2</v>
      </c>
      <c r="AV360" s="3">
        <v>13</v>
      </c>
      <c r="AW360" s="3">
        <v>1</v>
      </c>
      <c r="AX360" s="3">
        <v>13</v>
      </c>
      <c r="AY360" s="3">
        <v>100</v>
      </c>
      <c r="AZ360" s="6" t="str">
        <f t="shared" si="39"/>
        <v>2972.1</v>
      </c>
      <c r="BC360" s="12" t="s">
        <v>13248</v>
      </c>
      <c r="BF360" s="12" t="s">
        <v>1468</v>
      </c>
      <c r="BG360" s="12" t="s">
        <v>13249</v>
      </c>
      <c r="BH360" s="12" t="s">
        <v>13248</v>
      </c>
      <c r="BJ360" s="12">
        <f t="shared" si="40"/>
        <v>0</v>
      </c>
      <c r="BK360" s="12">
        <f t="shared" si="41"/>
        <v>0</v>
      </c>
      <c r="BY360" s="3" t="s">
        <v>15414</v>
      </c>
      <c r="CM360" s="3" t="s">
        <v>15960</v>
      </c>
      <c r="CQ360" s="3" t="str">
        <f>CONCATENATE(baseURL!$A$1,baseURL!$B$1,baseURL!$C$1,".",C360,".",L360,".pkl&amp;seq=",BC360)</f>
        <v>http://proteomics.broadinstitute.org/millscripts/viewfeed.pl?side=xl&amp;cycle=1&amp;fixedMods=iaaC&amp;file=msdataSM/iPRG2012_nd/cpick_in/iPRG2012_nd.2972.1.3.pkl&amp;seq=THLLLFLPKsVSDYEGK</v>
      </c>
    </row>
    <row r="361" spans="1:95" x14ac:dyDescent="0.2">
      <c r="A361" s="3">
        <v>607</v>
      </c>
      <c r="B361" s="2" t="s">
        <v>16051</v>
      </c>
      <c r="C361" s="2" t="s">
        <v>16052</v>
      </c>
      <c r="D361" s="3">
        <v>15746</v>
      </c>
      <c r="E361" s="3">
        <v>15730</v>
      </c>
      <c r="F361" s="3">
        <v>62626</v>
      </c>
      <c r="G361" s="3">
        <v>18711</v>
      </c>
      <c r="H361" s="3">
        <v>54.851900000000001</v>
      </c>
      <c r="I361" s="30">
        <v>676.35028999999997</v>
      </c>
      <c r="J361" s="30">
        <v>676.35082609999995</v>
      </c>
      <c r="K361" s="30">
        <v>-5.4000000000000001E-4</v>
      </c>
      <c r="L361" s="3">
        <v>3</v>
      </c>
      <c r="M361" s="3">
        <v>3</v>
      </c>
      <c r="N361" s="10">
        <f t="shared" si="35"/>
        <v>1</v>
      </c>
      <c r="O361" s="35">
        <v>3</v>
      </c>
      <c r="P361" s="17"/>
      <c r="Q361" s="40">
        <v>2027.0249200000001</v>
      </c>
      <c r="R361" s="40">
        <v>676.34649000000002</v>
      </c>
      <c r="S361" s="18">
        <f t="shared" si="36"/>
        <v>5.6184220013555723</v>
      </c>
      <c r="T361" s="18">
        <f t="shared" si="37"/>
        <v>6.4110630631530743</v>
      </c>
      <c r="U361" s="18">
        <f t="shared" si="38"/>
        <v>6.3724733753438008</v>
      </c>
      <c r="V361" s="30">
        <v>676.35080000000005</v>
      </c>
      <c r="X361" s="3" t="s">
        <v>47</v>
      </c>
      <c r="Z361" s="3" t="s">
        <v>47</v>
      </c>
      <c r="AA361" s="3" t="s">
        <v>47</v>
      </c>
      <c r="AB361" s="12" t="s">
        <v>48</v>
      </c>
      <c r="AC361" s="3" t="s">
        <v>47</v>
      </c>
      <c r="AD361" s="3" t="s">
        <v>47</v>
      </c>
      <c r="AE361" s="3" t="s">
        <v>47</v>
      </c>
      <c r="AF361" s="3" t="s">
        <v>48</v>
      </c>
      <c r="AG361" s="3" t="s">
        <v>47</v>
      </c>
      <c r="AH361" s="3" t="s">
        <v>47</v>
      </c>
      <c r="AK361" s="3" t="s">
        <v>48</v>
      </c>
      <c r="AL361" s="3" t="s">
        <v>47</v>
      </c>
      <c r="AO361" s="3" t="s">
        <v>47</v>
      </c>
      <c r="AP361" s="3" t="s">
        <v>52</v>
      </c>
      <c r="AQ361" s="3" t="s">
        <v>47</v>
      </c>
      <c r="AR361" s="3" t="s">
        <v>48</v>
      </c>
      <c r="AU361" s="3">
        <v>0</v>
      </c>
      <c r="AV361" s="3">
        <v>11</v>
      </c>
      <c r="AW361" s="3">
        <v>1</v>
      </c>
      <c r="AX361" s="3">
        <v>11</v>
      </c>
      <c r="AY361" s="3">
        <v>100</v>
      </c>
      <c r="AZ361" s="6" t="str">
        <f t="shared" si="39"/>
        <v>2982.3</v>
      </c>
      <c r="BC361" s="12" t="s">
        <v>13248</v>
      </c>
      <c r="BF361" s="12" t="s">
        <v>1468</v>
      </c>
      <c r="BG361" s="12" t="s">
        <v>13249</v>
      </c>
      <c r="BH361" s="12" t="s">
        <v>13248</v>
      </c>
      <c r="BJ361" s="12">
        <f t="shared" si="40"/>
        <v>0</v>
      </c>
      <c r="BK361" s="12">
        <f t="shared" si="41"/>
        <v>0</v>
      </c>
      <c r="CQ361" s="3" t="str">
        <f>CONCATENATE(baseURL!$A$1,baseURL!$B$1,baseURL!$C$1,".",C361,".",L361,".pkl&amp;seq=",BC361)</f>
        <v>http://proteomics.broadinstitute.org/millscripts/viewfeed.pl?side=xl&amp;cycle=1&amp;fixedMods=iaaC&amp;file=msdataSM/iPRG2012_nd/cpick_in/iPRG2012_nd.2982.3.3.pkl&amp;seq=THLLLFLPKsVSDYEGK</v>
      </c>
    </row>
    <row r="362" spans="1:95" x14ac:dyDescent="0.2">
      <c r="A362" s="3">
        <v>616</v>
      </c>
      <c r="B362" s="2" t="s">
        <v>16145</v>
      </c>
      <c r="C362" s="2" t="s">
        <v>16146</v>
      </c>
      <c r="D362" s="3">
        <v>15800</v>
      </c>
      <c r="E362" s="3">
        <v>15784</v>
      </c>
      <c r="F362" s="3">
        <v>62839</v>
      </c>
      <c r="G362" s="3">
        <v>18775</v>
      </c>
      <c r="H362" s="3">
        <v>55.103999999999999</v>
      </c>
      <c r="I362" s="30">
        <v>676.34957999999995</v>
      </c>
      <c r="J362" s="30">
        <v>676.34744220000005</v>
      </c>
      <c r="K362" s="30">
        <v>2.14E-3</v>
      </c>
      <c r="L362" s="3">
        <v>3</v>
      </c>
      <c r="M362" s="3">
        <v>3</v>
      </c>
      <c r="N362" s="10">
        <f t="shared" si="35"/>
        <v>1</v>
      </c>
      <c r="O362" s="35">
        <v>3</v>
      </c>
      <c r="P362" s="17"/>
      <c r="Q362" s="40">
        <v>2027.0249200000001</v>
      </c>
      <c r="R362" s="40">
        <v>676.34649000000002</v>
      </c>
      <c r="S362" s="18">
        <f t="shared" si="36"/>
        <v>4.5686642063141409</v>
      </c>
      <c r="T362" s="18">
        <f t="shared" si="37"/>
        <v>1.4078582710303182</v>
      </c>
      <c r="U362" s="18">
        <f t="shared" si="38"/>
        <v>1.4933174266212361</v>
      </c>
      <c r="V362" s="30">
        <v>676.34749999999997</v>
      </c>
      <c r="W362" s="3" t="s">
        <v>47</v>
      </c>
      <c r="X362" s="3" t="s">
        <v>47</v>
      </c>
      <c r="Y362" s="3" t="s">
        <v>47</v>
      </c>
      <c r="Z362" s="3" t="s">
        <v>47</v>
      </c>
      <c r="AA362" s="3" t="s">
        <v>47</v>
      </c>
      <c r="AB362" s="12" t="s">
        <v>47</v>
      </c>
      <c r="AC362" s="3" t="s">
        <v>47</v>
      </c>
      <c r="AD362" s="3" t="s">
        <v>47</v>
      </c>
      <c r="AE362" s="3" t="s">
        <v>47</v>
      </c>
      <c r="AF362" s="3" t="s">
        <v>47</v>
      </c>
      <c r="AG362" s="3" t="s">
        <v>47</v>
      </c>
      <c r="AH362" s="3" t="s">
        <v>47</v>
      </c>
      <c r="AJ362" s="3" t="s">
        <v>47</v>
      </c>
      <c r="AK362" s="3" t="s">
        <v>48</v>
      </c>
      <c r="AL362" s="3" t="s">
        <v>48</v>
      </c>
      <c r="AN362" s="3" t="s">
        <v>48</v>
      </c>
      <c r="AO362" s="3" t="s">
        <v>47</v>
      </c>
      <c r="AP362" s="3" t="s">
        <v>48</v>
      </c>
      <c r="AQ362" s="3" t="s">
        <v>47</v>
      </c>
      <c r="AR362" s="3" t="s">
        <v>48</v>
      </c>
      <c r="AU362" s="3">
        <v>0</v>
      </c>
      <c r="AV362" s="3">
        <v>15</v>
      </c>
      <c r="AW362" s="3">
        <v>2</v>
      </c>
      <c r="AX362" s="3">
        <v>9</v>
      </c>
      <c r="AY362" s="3">
        <v>60</v>
      </c>
      <c r="AZ362" s="6" t="str">
        <f t="shared" si="39"/>
        <v>2992.6</v>
      </c>
      <c r="BC362" s="12" t="s">
        <v>13248</v>
      </c>
      <c r="BF362" s="12" t="s">
        <v>1468</v>
      </c>
      <c r="BG362" s="12" t="s">
        <v>13249</v>
      </c>
      <c r="BH362" s="12" t="s">
        <v>13248</v>
      </c>
      <c r="BJ362" s="12">
        <f t="shared" si="40"/>
        <v>0</v>
      </c>
      <c r="BK362" s="12">
        <f t="shared" si="41"/>
        <v>0</v>
      </c>
      <c r="BV362" s="3" t="s">
        <v>15055</v>
      </c>
      <c r="BW362" s="3" t="s">
        <v>15055</v>
      </c>
      <c r="BX362" s="3" t="s">
        <v>15055</v>
      </c>
      <c r="BY362" s="3" t="s">
        <v>15055</v>
      </c>
      <c r="CB362" s="3" t="s">
        <v>15055</v>
      </c>
      <c r="CK362" s="3" t="s">
        <v>15055</v>
      </c>
      <c r="CQ362" s="3" t="str">
        <f>CONCATENATE(baseURL!$A$1,baseURL!$B$1,baseURL!$C$1,".",C362,".",L362,".pkl&amp;seq=",BC362)</f>
        <v>http://proteomics.broadinstitute.org/millscripts/viewfeed.pl?side=xl&amp;cycle=1&amp;fixedMods=iaaC&amp;file=msdataSM/iPRG2012_nd/cpick_in/iPRG2012_nd.2992.6.3.pkl&amp;seq=THLLLFLPKsVSDYEGK</v>
      </c>
    </row>
    <row r="363" spans="1:95" x14ac:dyDescent="0.2">
      <c r="A363" s="3">
        <v>5961</v>
      </c>
      <c r="B363" s="2" t="s">
        <v>16240</v>
      </c>
      <c r="C363" s="2" t="s">
        <v>16241</v>
      </c>
      <c r="D363" s="3">
        <v>15874</v>
      </c>
      <c r="E363" s="3">
        <v>15858</v>
      </c>
      <c r="F363" s="3">
        <v>63067</v>
      </c>
      <c r="G363" s="3">
        <v>18860</v>
      </c>
      <c r="H363" s="3">
        <v>55.374299999999998</v>
      </c>
      <c r="I363" s="30">
        <v>676.34927000000005</v>
      </c>
      <c r="J363" s="30">
        <v>676.34822640000004</v>
      </c>
      <c r="K363" s="30">
        <v>1.0399999999999999E-3</v>
      </c>
      <c r="L363" s="3">
        <v>3</v>
      </c>
      <c r="M363" s="3">
        <v>3</v>
      </c>
      <c r="N363" s="10">
        <f t="shared" si="35"/>
        <v>1</v>
      </c>
      <c r="O363" s="35">
        <v>3</v>
      </c>
      <c r="P363" s="17"/>
      <c r="Q363" s="40">
        <v>2027.0249200000001</v>
      </c>
      <c r="R363" s="40">
        <v>676.34649000000002</v>
      </c>
      <c r="S363" s="18">
        <f t="shared" si="36"/>
        <v>4.1103192537152937</v>
      </c>
      <c r="T363" s="18">
        <f t="shared" si="37"/>
        <v>2.5673231482683687</v>
      </c>
      <c r="U363" s="18">
        <f t="shared" si="38"/>
        <v>2.5282899006436255</v>
      </c>
      <c r="V363" s="30">
        <v>676.34820000000002</v>
      </c>
      <c r="W363" s="3" t="s">
        <v>47</v>
      </c>
      <c r="X363" s="3" t="s">
        <v>47</v>
      </c>
      <c r="Y363" s="3" t="s">
        <v>47</v>
      </c>
      <c r="Z363" s="3" t="s">
        <v>47</v>
      </c>
      <c r="AA363" s="3" t="s">
        <v>47</v>
      </c>
      <c r="AB363" s="12" t="s">
        <v>47</v>
      </c>
      <c r="AC363" s="3" t="s">
        <v>47</v>
      </c>
      <c r="AD363" s="3" t="s">
        <v>47</v>
      </c>
      <c r="AE363" s="3" t="s">
        <v>47</v>
      </c>
      <c r="AF363" s="3" t="s">
        <v>47</v>
      </c>
      <c r="AG363" s="3" t="s">
        <v>48</v>
      </c>
      <c r="AH363" s="3" t="s">
        <v>47</v>
      </c>
      <c r="AI363" s="3" t="s">
        <v>52</v>
      </c>
      <c r="AK363" s="3" t="s">
        <v>47</v>
      </c>
      <c r="AL363" s="3" t="s">
        <v>48</v>
      </c>
      <c r="AO363" s="3" t="s">
        <v>47</v>
      </c>
      <c r="AP363" s="3" t="s">
        <v>52</v>
      </c>
      <c r="AU363" s="3">
        <v>0</v>
      </c>
      <c r="AV363" s="3">
        <v>13</v>
      </c>
      <c r="AW363" s="3">
        <v>3</v>
      </c>
      <c r="AX363" s="3">
        <v>11</v>
      </c>
      <c r="AY363" s="3">
        <v>84.62</v>
      </c>
      <c r="AZ363" s="6" t="str">
        <f t="shared" si="39"/>
        <v>3003.3</v>
      </c>
      <c r="BC363" s="12" t="s">
        <v>13248</v>
      </c>
      <c r="BF363" s="12" t="s">
        <v>1468</v>
      </c>
      <c r="BG363" s="12" t="s">
        <v>13249</v>
      </c>
      <c r="BH363" s="12" t="s">
        <v>13248</v>
      </c>
      <c r="BJ363" s="12">
        <f t="shared" si="40"/>
        <v>0</v>
      </c>
      <c r="BK363" s="12">
        <f t="shared" si="41"/>
        <v>0</v>
      </c>
      <c r="BX363" s="3" t="s">
        <v>15055</v>
      </c>
      <c r="BY363" s="3" t="s">
        <v>15250</v>
      </c>
      <c r="CQ363" s="3" t="str">
        <f>CONCATENATE(baseURL!$A$1,baseURL!$B$1,baseURL!$C$1,".",C363,".",L363,".pkl&amp;seq=",BC363)</f>
        <v>http://proteomics.broadinstitute.org/millscripts/viewfeed.pl?side=xl&amp;cycle=1&amp;fixedMods=iaaC&amp;file=msdataSM/iPRG2012_nd/cpick_in/iPRG2012_nd.3003.3.3.pkl&amp;seq=THLLLFLPKsVSDYEGK</v>
      </c>
    </row>
    <row r="364" spans="1:95" x14ac:dyDescent="0.2">
      <c r="A364" s="3">
        <v>606</v>
      </c>
      <c r="B364" s="2" t="s">
        <v>16327</v>
      </c>
      <c r="C364" s="2" t="s">
        <v>16314</v>
      </c>
      <c r="D364" s="3">
        <v>15934</v>
      </c>
      <c r="E364" s="3">
        <v>15918</v>
      </c>
      <c r="F364" s="3">
        <v>63298</v>
      </c>
      <c r="G364" s="3">
        <v>18931</v>
      </c>
      <c r="H364" s="3">
        <v>55.654899999999998</v>
      </c>
      <c r="I364" s="30">
        <v>676.34721000000002</v>
      </c>
      <c r="J364" s="30">
        <v>676.34807060000003</v>
      </c>
      <c r="K364" s="30">
        <v>-8.5999999999999998E-4</v>
      </c>
      <c r="L364" s="3">
        <v>3</v>
      </c>
      <c r="M364" s="3">
        <v>3</v>
      </c>
      <c r="N364" s="10">
        <f t="shared" si="35"/>
        <v>1</v>
      </c>
      <c r="O364" s="35">
        <v>3</v>
      </c>
      <c r="P364" s="17"/>
      <c r="Q364" s="40">
        <v>2027.0249200000001</v>
      </c>
      <c r="R364" s="40">
        <v>676.34649000000002</v>
      </c>
      <c r="S364" s="18">
        <f t="shared" si="36"/>
        <v>1.0645431160604739</v>
      </c>
      <c r="T364" s="18">
        <f t="shared" si="37"/>
        <v>2.3369678461865684</v>
      </c>
      <c r="U364" s="18">
        <f t="shared" si="38"/>
        <v>1.9368770583691299</v>
      </c>
      <c r="V364" s="30">
        <v>676.34780000000001</v>
      </c>
      <c r="W364" s="3" t="s">
        <v>47</v>
      </c>
      <c r="X364" s="3" t="s">
        <v>47</v>
      </c>
      <c r="Y364" s="3" t="s">
        <v>47</v>
      </c>
      <c r="Z364" s="3" t="s">
        <v>47</v>
      </c>
      <c r="AA364" s="3" t="s">
        <v>47</v>
      </c>
      <c r="AB364" s="12" t="s">
        <v>47</v>
      </c>
      <c r="AC364" s="3" t="s">
        <v>47</v>
      </c>
      <c r="AD364" s="3" t="s">
        <v>47</v>
      </c>
      <c r="AE364" s="3" t="s">
        <v>47</v>
      </c>
      <c r="AF364" s="3" t="s">
        <v>47</v>
      </c>
      <c r="AG364" s="3" t="s">
        <v>47</v>
      </c>
      <c r="AH364" s="3" t="s">
        <v>47</v>
      </c>
      <c r="AK364" s="3" t="s">
        <v>47</v>
      </c>
      <c r="AL364" s="3" t="s">
        <v>47</v>
      </c>
      <c r="AO364" s="3" t="s">
        <v>47</v>
      </c>
      <c r="AP364" s="3" t="s">
        <v>48</v>
      </c>
      <c r="AQ364" s="3" t="s">
        <v>47</v>
      </c>
      <c r="AR364" s="3" t="s">
        <v>47</v>
      </c>
      <c r="AU364" s="3">
        <v>0</v>
      </c>
      <c r="AV364" s="3">
        <v>17</v>
      </c>
      <c r="AW364" s="3">
        <v>2</v>
      </c>
      <c r="AX364" s="3">
        <v>16</v>
      </c>
      <c r="AY364" s="3">
        <v>94.12</v>
      </c>
      <c r="AZ364" s="6" t="str">
        <f t="shared" si="39"/>
        <v>3014.3</v>
      </c>
      <c r="BC364" s="12" t="s">
        <v>13248</v>
      </c>
      <c r="BF364" s="12" t="s">
        <v>1468</v>
      </c>
      <c r="BG364" s="12" t="s">
        <v>13249</v>
      </c>
      <c r="BH364" s="12" t="s">
        <v>13248</v>
      </c>
      <c r="BJ364" s="12">
        <f t="shared" si="40"/>
        <v>0</v>
      </c>
      <c r="BK364" s="12">
        <f t="shared" si="41"/>
        <v>0</v>
      </c>
      <c r="CM364" s="3" t="s">
        <v>15327</v>
      </c>
      <c r="CQ364" s="3" t="str">
        <f>CONCATENATE(baseURL!$A$1,baseURL!$B$1,baseURL!$C$1,".",C364,".",L364,".pkl&amp;seq=",BC364)</f>
        <v>http://proteomics.broadinstitute.org/millscripts/viewfeed.pl?side=xl&amp;cycle=1&amp;fixedMods=iaaC&amp;file=msdataSM/iPRG2012_nd/cpick_in/iPRG2012_nd.3014.3.3.pkl&amp;seq=THLLLFLPKsVSDYEGK</v>
      </c>
    </row>
    <row r="365" spans="1:95" x14ac:dyDescent="0.2">
      <c r="A365" s="3">
        <v>566</v>
      </c>
      <c r="B365" s="2" t="s">
        <v>16396</v>
      </c>
      <c r="C365" s="2" t="s">
        <v>16388</v>
      </c>
      <c r="D365" s="3">
        <v>15976</v>
      </c>
      <c r="E365" s="3">
        <v>15960</v>
      </c>
      <c r="F365" s="3">
        <v>63507</v>
      </c>
      <c r="G365" s="3">
        <v>18983</v>
      </c>
      <c r="H365" s="3">
        <v>55.896799999999999</v>
      </c>
      <c r="I365" s="30">
        <v>676.34938</v>
      </c>
      <c r="J365" s="30">
        <v>676.34790810000004</v>
      </c>
      <c r="K365" s="30">
        <v>1.47E-3</v>
      </c>
      <c r="L365" s="3">
        <v>3</v>
      </c>
      <c r="M365" s="3">
        <v>3</v>
      </c>
      <c r="N365" s="10">
        <f t="shared" si="35"/>
        <v>1</v>
      </c>
      <c r="O365" s="35">
        <v>3</v>
      </c>
      <c r="P365" s="17"/>
      <c r="Q365" s="40">
        <v>2027.0249200000001</v>
      </c>
      <c r="R365" s="40">
        <v>676.34649000000002</v>
      </c>
      <c r="S365" s="18">
        <f t="shared" si="36"/>
        <v>4.2729577852609379</v>
      </c>
      <c r="T365" s="18">
        <f t="shared" si="37"/>
        <v>2.0967063790388183</v>
      </c>
      <c r="U365" s="18">
        <f t="shared" si="38"/>
        <v>1.9368770583691299</v>
      </c>
      <c r="V365" s="30">
        <v>676.34780000000001</v>
      </c>
      <c r="W365" s="3" t="s">
        <v>47</v>
      </c>
      <c r="X365" s="3" t="s">
        <v>47</v>
      </c>
      <c r="Z365" s="3" t="s">
        <v>48</v>
      </c>
      <c r="AB365" s="12" t="s">
        <v>48</v>
      </c>
      <c r="AC365" s="3" t="s">
        <v>47</v>
      </c>
      <c r="AD365" s="3" t="s">
        <v>47</v>
      </c>
      <c r="AE365" s="3" t="s">
        <v>47</v>
      </c>
      <c r="AF365" s="3" t="s">
        <v>48</v>
      </c>
      <c r="AG365" s="3" t="s">
        <v>48</v>
      </c>
      <c r="AH365" s="3" t="s">
        <v>47</v>
      </c>
      <c r="AL365" s="3" t="s">
        <v>48</v>
      </c>
      <c r="AO365" s="3" t="s">
        <v>48</v>
      </c>
      <c r="AP365" s="3" t="s">
        <v>52</v>
      </c>
      <c r="AU365" s="3">
        <v>0</v>
      </c>
      <c r="AV365" s="3">
        <v>6</v>
      </c>
      <c r="AW365" s="3">
        <v>2</v>
      </c>
      <c r="AX365" s="3">
        <v>3</v>
      </c>
      <c r="AY365" s="3">
        <v>50</v>
      </c>
      <c r="AZ365" s="6" t="str">
        <f t="shared" si="39"/>
        <v>3024.2</v>
      </c>
      <c r="BC365" s="12" t="s">
        <v>15752</v>
      </c>
      <c r="BF365" s="12" t="s">
        <v>1468</v>
      </c>
      <c r="BG365" s="12" t="s">
        <v>13249</v>
      </c>
      <c r="BJ365" s="12">
        <f t="shared" si="40"/>
        <v>0</v>
      </c>
      <c r="BK365" s="12">
        <f t="shared" si="41"/>
        <v>0</v>
      </c>
      <c r="CQ365" s="3" t="str">
        <f>CONCATENATE(baseURL!$A$1,baseURL!$B$1,baseURL!$C$1,".",C365,".",L365,".pkl&amp;seq=",BC365)</f>
        <v>http://proteomics.broadinstitute.org/millscripts/viewfeed.pl?side=xl&amp;cycle=1&amp;fixedMods=iaaC&amp;file=msdataSM/iPRG2012_nd/cpick_in/iPRG2012_nd.3024.2.3.pkl&amp;seq=THLLLFLPKSVsDYEGK</v>
      </c>
    </row>
    <row r="366" spans="1:95" x14ac:dyDescent="0.2">
      <c r="A366" s="3">
        <v>7443</v>
      </c>
      <c r="B366" s="2" t="s">
        <v>16622</v>
      </c>
      <c r="C366" s="2" t="s">
        <v>16615</v>
      </c>
      <c r="D366" s="3">
        <v>16098</v>
      </c>
      <c r="E366" s="3">
        <v>16082</v>
      </c>
      <c r="F366" s="3">
        <v>64096</v>
      </c>
      <c r="G366" s="3">
        <v>19133</v>
      </c>
      <c r="H366" s="3">
        <v>56.5762</v>
      </c>
      <c r="I366" s="30">
        <v>676.34774000000004</v>
      </c>
      <c r="J366" s="30">
        <v>676.34645209999996</v>
      </c>
      <c r="K366" s="30">
        <v>1.2899999999999999E-3</v>
      </c>
      <c r="L366" s="3">
        <v>3</v>
      </c>
      <c r="M366" s="3">
        <v>3</v>
      </c>
      <c r="N366" s="10">
        <f t="shared" si="35"/>
        <v>1</v>
      </c>
      <c r="O366" s="35">
        <v>3</v>
      </c>
      <c r="P366" s="17"/>
      <c r="Q366" s="40">
        <v>2027.0249200000001</v>
      </c>
      <c r="R366" s="40">
        <v>676.34649000000002</v>
      </c>
      <c r="S366" s="18">
        <f t="shared" si="36"/>
        <v>1.8481651320867871</v>
      </c>
      <c r="T366" s="18">
        <f t="shared" si="37"/>
        <v>-5.6036366880686535E-2</v>
      </c>
      <c r="U366" s="18">
        <f t="shared" si="38"/>
        <v>1.4785321019042218E-2</v>
      </c>
      <c r="V366" s="30">
        <v>676.34649999999999</v>
      </c>
      <c r="W366" s="3" t="s">
        <v>47</v>
      </c>
      <c r="X366" s="3" t="s">
        <v>48</v>
      </c>
      <c r="Z366" s="3" t="s">
        <v>47</v>
      </c>
      <c r="AB366" s="12" t="s">
        <v>52</v>
      </c>
      <c r="AC366" s="3" t="s">
        <v>65</v>
      </c>
      <c r="AE366" s="3" t="s">
        <v>47</v>
      </c>
      <c r="AF366" s="3" t="s">
        <v>48</v>
      </c>
      <c r="AH366" s="3" t="s">
        <v>47</v>
      </c>
      <c r="AK366" s="3" t="s">
        <v>47</v>
      </c>
      <c r="AL366" s="3" t="s">
        <v>48</v>
      </c>
      <c r="AO366" s="3" t="s">
        <v>48</v>
      </c>
      <c r="AU366" s="3">
        <v>1</v>
      </c>
      <c r="AV366" s="3">
        <v>5</v>
      </c>
      <c r="AW366" s="3">
        <v>2</v>
      </c>
      <c r="AX366" s="3">
        <v>3</v>
      </c>
      <c r="AY366" s="3">
        <v>60</v>
      </c>
      <c r="AZ366" s="6" t="str">
        <f t="shared" si="39"/>
        <v>3052.3</v>
      </c>
      <c r="BC366" s="12" t="s">
        <v>13248</v>
      </c>
      <c r="BF366" s="12" t="s">
        <v>1468</v>
      </c>
      <c r="BG366" s="12" t="s">
        <v>13249</v>
      </c>
      <c r="BH366" s="12" t="s">
        <v>13248</v>
      </c>
      <c r="BJ366" s="12">
        <f t="shared" si="40"/>
        <v>0</v>
      </c>
      <c r="BK366" s="12">
        <f t="shared" si="41"/>
        <v>0</v>
      </c>
      <c r="BV366" s="3" t="s">
        <v>15055</v>
      </c>
      <c r="BY366" s="3" t="s">
        <v>15414</v>
      </c>
      <c r="CD366" s="3" t="s">
        <v>15055</v>
      </c>
      <c r="CQ366" s="3" t="str">
        <f>CONCATENATE(baseURL!$A$1,baseURL!$B$1,baseURL!$C$1,".",C366,".",L366,".pkl&amp;seq=",BC366)</f>
        <v>http://proteomics.broadinstitute.org/millscripts/viewfeed.pl?side=xl&amp;cycle=1&amp;fixedMods=iaaC&amp;file=msdataSM/iPRG2012_nd/cpick_in/iPRG2012_nd.3052.3.3.pkl&amp;seq=THLLLFLPKsVSDYEGK</v>
      </c>
    </row>
    <row r="367" spans="1:95" x14ac:dyDescent="0.2">
      <c r="A367" s="3">
        <v>6952</v>
      </c>
      <c r="B367" s="2" t="s">
        <v>16895</v>
      </c>
      <c r="C367" s="2" t="s">
        <v>16882</v>
      </c>
      <c r="D367" s="3">
        <v>16259</v>
      </c>
      <c r="E367" s="3">
        <v>16243</v>
      </c>
      <c r="F367" s="3">
        <v>64914</v>
      </c>
      <c r="G367" s="3">
        <v>19333</v>
      </c>
      <c r="H367" s="3">
        <v>57.503999999999998</v>
      </c>
      <c r="I367" s="30">
        <v>676.34478000000001</v>
      </c>
      <c r="J367" s="30">
        <v>676.34737970000003</v>
      </c>
      <c r="K367" s="30">
        <v>-2.5999999999999999E-3</v>
      </c>
      <c r="L367" s="3">
        <v>3</v>
      </c>
      <c r="M367" s="3">
        <v>3</v>
      </c>
      <c r="N367" s="10">
        <f t="shared" si="35"/>
        <v>1</v>
      </c>
      <c r="O367" s="35">
        <v>3</v>
      </c>
      <c r="P367" s="17"/>
      <c r="Q367" s="40">
        <v>2027.0249200000001</v>
      </c>
      <c r="R367" s="40">
        <v>676.34649000000002</v>
      </c>
      <c r="S367" s="18">
        <f t="shared" si="36"/>
        <v>-2.5282899006436255</v>
      </c>
      <c r="T367" s="18">
        <f t="shared" si="37"/>
        <v>1.3154500144091699</v>
      </c>
      <c r="U367" s="18">
        <f t="shared" si="38"/>
        <v>1.0497577950414316</v>
      </c>
      <c r="V367" s="30">
        <v>676.34720000000004</v>
      </c>
      <c r="W367" s="3" t="s">
        <v>47</v>
      </c>
      <c r="X367" s="3" t="s">
        <v>47</v>
      </c>
      <c r="Y367" s="3" t="s">
        <v>47</v>
      </c>
      <c r="Z367" s="3" t="s">
        <v>47</v>
      </c>
      <c r="AA367" s="3" t="s">
        <v>47</v>
      </c>
      <c r="AB367" s="12" t="s">
        <v>52</v>
      </c>
      <c r="AC367" s="3" t="s">
        <v>65</v>
      </c>
      <c r="AD367" s="3" t="s">
        <v>47</v>
      </c>
      <c r="AE367" s="3" t="s">
        <v>47</v>
      </c>
      <c r="AF367" s="3" t="s">
        <v>48</v>
      </c>
      <c r="AG367" s="3" t="s">
        <v>47</v>
      </c>
      <c r="AH367" s="3" t="s">
        <v>47</v>
      </c>
      <c r="AL367" s="3" t="s">
        <v>48</v>
      </c>
      <c r="AO367" s="3" t="s">
        <v>47</v>
      </c>
      <c r="AP367" s="3" t="s">
        <v>48</v>
      </c>
      <c r="AU367" s="3">
        <v>1</v>
      </c>
      <c r="AV367" s="3">
        <v>10</v>
      </c>
      <c r="AW367" s="3">
        <v>3</v>
      </c>
      <c r="AX367" s="3">
        <v>7</v>
      </c>
      <c r="AY367" s="3">
        <v>70</v>
      </c>
      <c r="AZ367" s="6" t="str">
        <f t="shared" si="39"/>
        <v>3091.2</v>
      </c>
      <c r="BC367" s="12" t="s">
        <v>13248</v>
      </c>
      <c r="BF367" s="12" t="s">
        <v>1468</v>
      </c>
      <c r="BG367" s="12" t="s">
        <v>13249</v>
      </c>
      <c r="BH367" s="12" t="s">
        <v>13248</v>
      </c>
      <c r="BJ367" s="12">
        <f t="shared" si="40"/>
        <v>0</v>
      </c>
      <c r="BK367" s="12">
        <f t="shared" si="41"/>
        <v>0</v>
      </c>
      <c r="BW367" s="3" t="s">
        <v>15055</v>
      </c>
      <c r="BY367" s="3" t="s">
        <v>15414</v>
      </c>
      <c r="CC367" s="3" t="s">
        <v>15250</v>
      </c>
      <c r="CK367" s="3" t="s">
        <v>15055</v>
      </c>
      <c r="CQ367" s="3" t="str">
        <f>CONCATENATE(baseURL!$A$1,baseURL!$B$1,baseURL!$C$1,".",C367,".",L367,".pkl&amp;seq=",BC367)</f>
        <v>http://proteomics.broadinstitute.org/millscripts/viewfeed.pl?side=xl&amp;cycle=1&amp;fixedMods=iaaC&amp;file=msdataSM/iPRG2012_nd/cpick_in/iPRG2012_nd.3091.2.3.pkl&amp;seq=THLLLFLPKsVSDYEGK</v>
      </c>
    </row>
    <row r="368" spans="1:95" x14ac:dyDescent="0.2">
      <c r="A368" s="3">
        <v>779</v>
      </c>
      <c r="B368" s="2" t="s">
        <v>15095</v>
      </c>
      <c r="C368" s="2" t="s">
        <v>15096</v>
      </c>
      <c r="D368" s="3">
        <v>15041</v>
      </c>
      <c r="E368" s="3">
        <v>15025</v>
      </c>
      <c r="F368" s="3">
        <v>60069</v>
      </c>
      <c r="G368" s="3">
        <v>17884</v>
      </c>
      <c r="H368" s="3">
        <v>51.866999999999997</v>
      </c>
      <c r="I368" s="30">
        <v>683.67623000000003</v>
      </c>
      <c r="J368" s="30">
        <v>683.67313139999999</v>
      </c>
      <c r="K368" s="30">
        <v>3.0999999999999999E-3</v>
      </c>
      <c r="L368" s="3">
        <v>3</v>
      </c>
      <c r="M368" s="3">
        <v>3</v>
      </c>
      <c r="N368" s="10">
        <f t="shared" si="35"/>
        <v>1</v>
      </c>
      <c r="O368" s="35">
        <v>3</v>
      </c>
      <c r="P368" s="17"/>
      <c r="Q368" s="40">
        <v>2049.0068700000002</v>
      </c>
      <c r="R368" s="32">
        <v>683.67381</v>
      </c>
      <c r="S368" s="18">
        <f t="shared" si="36"/>
        <v>3.5396997290698859</v>
      </c>
      <c r="T368" s="18">
        <f t="shared" si="37"/>
        <v>-0.99257860998761915</v>
      </c>
      <c r="U368" s="18">
        <f t="shared" si="38"/>
        <v>-0.89223836152435587</v>
      </c>
      <c r="V368" s="30">
        <v>683.67319999999995</v>
      </c>
      <c r="W368" s="3" t="s">
        <v>47</v>
      </c>
      <c r="X368" s="3" t="s">
        <v>47</v>
      </c>
      <c r="Y368" s="3" t="s">
        <v>47</v>
      </c>
      <c r="AC368" s="3" t="s">
        <v>52</v>
      </c>
      <c r="AD368" s="3" t="s">
        <v>47</v>
      </c>
      <c r="AE368" s="3" t="s">
        <v>47</v>
      </c>
      <c r="AF368" s="3" t="s">
        <v>47</v>
      </c>
      <c r="AK368" s="3" t="s">
        <v>52</v>
      </c>
      <c r="AO368" s="3" t="s">
        <v>48</v>
      </c>
      <c r="AU368" s="3">
        <v>0</v>
      </c>
      <c r="AV368" s="3">
        <v>6</v>
      </c>
      <c r="AW368" s="3">
        <v>3</v>
      </c>
      <c r="AX368" s="3">
        <v>3</v>
      </c>
      <c r="AY368" s="3">
        <v>50</v>
      </c>
      <c r="AZ368" s="6" t="str">
        <f t="shared" si="39"/>
        <v>2860.8</v>
      </c>
      <c r="BC368" s="12" t="s">
        <v>15097</v>
      </c>
      <c r="BF368" s="12" t="s">
        <v>1468</v>
      </c>
      <c r="BG368" s="12" t="s">
        <v>13249</v>
      </c>
      <c r="BJ368" s="12">
        <f t="shared" si="40"/>
        <v>0</v>
      </c>
      <c r="BK368" s="12">
        <f t="shared" si="41"/>
        <v>0</v>
      </c>
      <c r="BL368" s="3" t="s">
        <v>162</v>
      </c>
      <c r="BR368" s="3" t="s">
        <v>162</v>
      </c>
      <c r="CQ368" s="3" t="str">
        <f>CONCATENATE(baseURL!$A$1,baseURL!$B$1,baseURL!$C$1,".",C368,".",L368,".pkl&amp;seq=",BC368,"&amp;varMods=Sodiated-D")</f>
        <v>http://proteomics.broadinstitute.org/millscripts/viewfeed.pl?side=xl&amp;cycle=1&amp;fixedMods=iaaC&amp;file=msdataSM/iPRG2012_nd/cpick_in/iPRG2012_nd.2860.8.3.pkl&amp;seq=THLLLFLPKSVsdYEGK&amp;varMods=Sodiated-D</v>
      </c>
    </row>
    <row r="369" spans="1:95" x14ac:dyDescent="0.2">
      <c r="A369" s="3">
        <v>120</v>
      </c>
      <c r="B369" s="2" t="s">
        <v>15116</v>
      </c>
      <c r="C369" s="2" t="s">
        <v>15104</v>
      </c>
      <c r="D369" s="3">
        <v>15058</v>
      </c>
      <c r="E369" s="3">
        <v>15042</v>
      </c>
      <c r="F369" s="3">
        <v>60126</v>
      </c>
      <c r="G369" s="3">
        <v>17904</v>
      </c>
      <c r="H369" s="3">
        <v>51.934199999999997</v>
      </c>
      <c r="I369" s="30">
        <v>513.25867000000005</v>
      </c>
      <c r="J369" s="30">
        <v>513.0056333</v>
      </c>
      <c r="K369" s="30">
        <v>0.25303999999999999</v>
      </c>
      <c r="L369" s="3">
        <v>4</v>
      </c>
      <c r="M369" s="3">
        <v>4</v>
      </c>
      <c r="N369" s="10">
        <f t="shared" si="35"/>
        <v>1</v>
      </c>
      <c r="O369" s="35">
        <v>4</v>
      </c>
      <c r="P369" s="17"/>
      <c r="Q369" s="40">
        <v>2049.0068700000002</v>
      </c>
      <c r="R369" s="32">
        <v>513.00716999999997</v>
      </c>
      <c r="S369" s="18">
        <f t="shared" si="36"/>
        <v>490.24655932212067</v>
      </c>
      <c r="T369" s="18">
        <f t="shared" si="37"/>
        <v>-2.9954747025742141</v>
      </c>
      <c r="U369" s="18">
        <f t="shared" si="38"/>
        <v>-3.4502441748815449</v>
      </c>
      <c r="V369" s="30">
        <v>513.00540000000001</v>
      </c>
      <c r="W369" s="3" t="s">
        <v>47</v>
      </c>
      <c r="Z369" s="3" t="s">
        <v>52</v>
      </c>
      <c r="AB369" s="12" t="s">
        <v>52</v>
      </c>
      <c r="AC369" s="3" t="s">
        <v>52</v>
      </c>
      <c r="AE369" s="3" t="s">
        <v>47</v>
      </c>
      <c r="AF369" s="3" t="s">
        <v>47</v>
      </c>
      <c r="AL369" s="3" t="s">
        <v>52</v>
      </c>
      <c r="AO369" s="3" t="s">
        <v>48</v>
      </c>
      <c r="AU369" s="3">
        <v>0</v>
      </c>
      <c r="AV369" s="3">
        <v>3</v>
      </c>
      <c r="AW369" s="3">
        <v>1</v>
      </c>
      <c r="AX369" s="3">
        <v>3</v>
      </c>
      <c r="AY369" s="3">
        <v>100</v>
      </c>
      <c r="AZ369" s="6" t="str">
        <f t="shared" si="39"/>
        <v>2863.2</v>
      </c>
      <c r="BC369" s="12" t="s">
        <v>15117</v>
      </c>
      <c r="BF369" s="12" t="s">
        <v>1468</v>
      </c>
      <c r="BG369" s="12" t="s">
        <v>13249</v>
      </c>
      <c r="BJ369" s="12">
        <f t="shared" si="40"/>
        <v>0</v>
      </c>
      <c r="BK369" s="12">
        <f t="shared" si="41"/>
        <v>0</v>
      </c>
      <c r="BL369" s="3" t="s">
        <v>162</v>
      </c>
      <c r="BR369" s="3" t="s">
        <v>162</v>
      </c>
      <c r="CQ369" s="3" t="str">
        <f>CONCATENATE(baseURL!$A$1,baseURL!$B$1,baseURL!$C$1,".",C369,".",L369,".pkl&amp;seq=",BC369,"&amp;varMods=Sodiated-D")</f>
        <v>http://proteomics.broadinstitute.org/millscripts/viewfeed.pl?side=xl&amp;cycle=1&amp;fixedMods=iaaC&amp;file=msdataSM/iPRG2012_nd/cpick_in/iPRG2012_nd.2863.2.4.pkl&amp;seq=THLLLFLPKsVSdYEGK&amp;varMods=Sodiated-D</v>
      </c>
    </row>
    <row r="370" spans="1:95" x14ac:dyDescent="0.2">
      <c r="A370" s="3">
        <v>777</v>
      </c>
      <c r="B370" s="2" t="s">
        <v>15183</v>
      </c>
      <c r="C370" s="2" t="s">
        <v>15184</v>
      </c>
      <c r="D370" s="3">
        <v>15100</v>
      </c>
      <c r="E370" s="3">
        <v>15084</v>
      </c>
      <c r="F370" s="3">
        <v>60300</v>
      </c>
      <c r="G370" s="3">
        <v>17954</v>
      </c>
      <c r="H370" s="3">
        <v>52.131999999999998</v>
      </c>
      <c r="I370" s="30">
        <v>683.67507999999998</v>
      </c>
      <c r="J370" s="30">
        <v>683.67339460000005</v>
      </c>
      <c r="K370" s="30">
        <v>1.6900000000000001E-3</v>
      </c>
      <c r="L370" s="3">
        <v>3</v>
      </c>
      <c r="M370" s="3">
        <v>3</v>
      </c>
      <c r="N370" s="10">
        <f t="shared" si="35"/>
        <v>1</v>
      </c>
      <c r="O370" s="35">
        <v>3</v>
      </c>
      <c r="P370" s="17"/>
      <c r="Q370" s="40">
        <v>2049.0068700000002</v>
      </c>
      <c r="R370" s="32">
        <v>683.67381</v>
      </c>
      <c r="S370" s="18">
        <f t="shared" si="36"/>
        <v>1.8576110147861151</v>
      </c>
      <c r="T370" s="18">
        <f t="shared" si="37"/>
        <v>-0.60759969721768337</v>
      </c>
      <c r="U370" s="18">
        <f t="shared" si="38"/>
        <v>-0.45343260993591827</v>
      </c>
      <c r="V370" s="30">
        <v>683.67349999999999</v>
      </c>
      <c r="W370" s="3" t="s">
        <v>47</v>
      </c>
      <c r="X370" s="3" t="s">
        <v>47</v>
      </c>
      <c r="Y370" s="3" t="s">
        <v>47</v>
      </c>
      <c r="Z370" s="3" t="s">
        <v>52</v>
      </c>
      <c r="AB370" s="12" t="s">
        <v>52</v>
      </c>
      <c r="AC370" s="3" t="s">
        <v>52</v>
      </c>
      <c r="AD370" s="3" t="s">
        <v>47</v>
      </c>
      <c r="AE370" s="3" t="s">
        <v>47</v>
      </c>
      <c r="AF370" s="3" t="s">
        <v>47</v>
      </c>
      <c r="AG370" s="3" t="s">
        <v>52</v>
      </c>
      <c r="AK370" s="3" t="s">
        <v>52</v>
      </c>
      <c r="AL370" s="3" t="s">
        <v>52</v>
      </c>
      <c r="AO370" s="3" t="s">
        <v>47</v>
      </c>
      <c r="AU370" s="3">
        <v>0</v>
      </c>
      <c r="AV370" s="3">
        <v>7</v>
      </c>
      <c r="AW370" s="3">
        <v>4</v>
      </c>
      <c r="AX370" s="3">
        <v>3</v>
      </c>
      <c r="AY370" s="3">
        <v>42.86</v>
      </c>
      <c r="AZ370" s="6" t="str">
        <f t="shared" si="39"/>
        <v>2871.8</v>
      </c>
      <c r="BC370" s="12" t="s">
        <v>15185</v>
      </c>
      <c r="BF370" s="12" t="s">
        <v>1468</v>
      </c>
      <c r="BG370" s="12" t="s">
        <v>13249</v>
      </c>
      <c r="BJ370" s="12">
        <f t="shared" si="40"/>
        <v>0</v>
      </c>
      <c r="BK370" s="12">
        <f t="shared" si="41"/>
        <v>0</v>
      </c>
      <c r="BM370" s="3" t="s">
        <v>162</v>
      </c>
      <c r="BR370" s="3" t="s">
        <v>162</v>
      </c>
      <c r="CQ370" s="3" t="str">
        <f>CONCATENATE(baseURL!$A$1,baseURL!$B$1,baseURL!$C$1,".",C370,".",L370,".pkl&amp;seq=",BC370,"&amp;varMods=Sodiated-E")</f>
        <v>http://proteomics.broadinstitute.org/millscripts/viewfeed.pl?side=xl&amp;cycle=1&amp;fixedMods=iaaC&amp;file=msdataSM/iPRG2012_nd/cpick_in/iPRG2012_nd.2871.8.3.pkl&amp;seq=THLLLFLPKSVsDYeGK&amp;varMods=Sodiated-E</v>
      </c>
    </row>
    <row r="371" spans="1:95" x14ac:dyDescent="0.2">
      <c r="A371" s="3">
        <v>778</v>
      </c>
      <c r="B371" s="2" t="s">
        <v>15283</v>
      </c>
      <c r="C371" s="2" t="s">
        <v>15284</v>
      </c>
      <c r="D371" s="3">
        <v>15171</v>
      </c>
      <c r="E371" s="3">
        <v>15155</v>
      </c>
      <c r="F371" s="3">
        <v>60529</v>
      </c>
      <c r="G371" s="3">
        <v>18036</v>
      </c>
      <c r="H371" s="3">
        <v>52.392499999999998</v>
      </c>
      <c r="I371" s="30">
        <v>683.67187000000001</v>
      </c>
      <c r="J371" s="30">
        <v>683.67288470000005</v>
      </c>
      <c r="K371" s="30">
        <v>-1.01E-3</v>
      </c>
      <c r="L371" s="3">
        <v>3</v>
      </c>
      <c r="M371" s="3">
        <v>3</v>
      </c>
      <c r="N371" s="10">
        <f t="shared" si="35"/>
        <v>1</v>
      </c>
      <c r="O371" s="35">
        <v>3</v>
      </c>
      <c r="P371" s="17"/>
      <c r="Q371" s="40">
        <v>2049.0068700000002</v>
      </c>
      <c r="R371" s="32">
        <v>683.67381</v>
      </c>
      <c r="S371" s="18">
        <f t="shared" si="36"/>
        <v>-2.8376105265616434</v>
      </c>
      <c r="T371" s="18">
        <f t="shared" si="37"/>
        <v>-1.3534232062347795</v>
      </c>
      <c r="U371" s="18">
        <f t="shared" si="38"/>
        <v>-1.4773126967538885</v>
      </c>
      <c r="V371" s="30">
        <v>683.67280000000005</v>
      </c>
      <c r="W371" s="3" t="s">
        <v>47</v>
      </c>
      <c r="X371" s="3" t="s">
        <v>47</v>
      </c>
      <c r="Y371" s="3" t="s">
        <v>47</v>
      </c>
      <c r="Z371" s="3" t="s">
        <v>52</v>
      </c>
      <c r="AC371" s="3" t="s">
        <v>52</v>
      </c>
      <c r="AD371" s="3" t="s">
        <v>47</v>
      </c>
      <c r="AE371" s="3" t="s">
        <v>47</v>
      </c>
      <c r="AF371" s="3" t="s">
        <v>48</v>
      </c>
      <c r="AG371" s="3" t="s">
        <v>52</v>
      </c>
      <c r="AL371" s="3" t="s">
        <v>52</v>
      </c>
      <c r="AO371" s="3" t="s">
        <v>47</v>
      </c>
      <c r="AU371" s="3">
        <v>0</v>
      </c>
      <c r="AV371" s="3">
        <v>6</v>
      </c>
      <c r="AW371" s="3">
        <v>3</v>
      </c>
      <c r="AX371" s="3">
        <v>3</v>
      </c>
      <c r="AY371" s="3">
        <v>50</v>
      </c>
      <c r="AZ371" s="6" t="str">
        <f t="shared" si="39"/>
        <v>2882.6</v>
      </c>
      <c r="BC371" s="12" t="s">
        <v>15117</v>
      </c>
      <c r="BF371" s="12" t="s">
        <v>1468</v>
      </c>
      <c r="BG371" s="12" t="s">
        <v>13249</v>
      </c>
      <c r="BJ371" s="12">
        <f t="shared" si="40"/>
        <v>0</v>
      </c>
      <c r="BK371" s="12">
        <f t="shared" si="41"/>
        <v>0</v>
      </c>
      <c r="BL371" s="3" t="s">
        <v>162</v>
      </c>
      <c r="BM371" s="3" t="s">
        <v>162</v>
      </c>
      <c r="BR371" s="3" t="s">
        <v>162</v>
      </c>
      <c r="CQ371" s="3" t="str">
        <f>CONCATENATE(baseURL!$A$1,baseURL!$B$1,baseURL!$C$1,".",C371,".",L371,".pkl&amp;seq=",BC371,"&amp;varMods=Sodiated-D+Sodiated-E")</f>
        <v>http://proteomics.broadinstitute.org/millscripts/viewfeed.pl?side=xl&amp;cycle=1&amp;fixedMods=iaaC&amp;file=msdataSM/iPRG2012_nd/cpick_in/iPRG2012_nd.2882.6.3.pkl&amp;seq=THLLLFLPKsVSdYEGK&amp;varMods=Sodiated-D+Sodiated-E</v>
      </c>
    </row>
    <row r="372" spans="1:95" x14ac:dyDescent="0.2">
      <c r="A372" s="3">
        <v>4240</v>
      </c>
      <c r="B372" s="2" t="s">
        <v>6905</v>
      </c>
      <c r="C372" s="2" t="s">
        <v>6894</v>
      </c>
      <c r="D372" s="3">
        <v>7393</v>
      </c>
      <c r="E372" s="3">
        <v>7387</v>
      </c>
      <c r="F372" s="3">
        <v>41187</v>
      </c>
      <c r="G372" s="3">
        <v>9347</v>
      </c>
      <c r="H372" s="3">
        <v>30.1632</v>
      </c>
      <c r="I372" s="30">
        <v>554.30652999999995</v>
      </c>
      <c r="J372" s="30">
        <v>554.30622979999998</v>
      </c>
      <c r="K372" s="30">
        <v>2.9999999999999997E-4</v>
      </c>
      <c r="L372" s="3">
        <v>2</v>
      </c>
      <c r="M372" s="3">
        <v>2</v>
      </c>
      <c r="N372" s="10">
        <f t="shared" si="35"/>
        <v>1</v>
      </c>
      <c r="O372" s="35">
        <v>2</v>
      </c>
      <c r="P372" s="17"/>
      <c r="Q372" s="40">
        <v>1107.60445</v>
      </c>
      <c r="R372" s="40">
        <v>554.30586000000005</v>
      </c>
      <c r="S372" s="18">
        <f t="shared" si="36"/>
        <v>1.2087189550910182</v>
      </c>
      <c r="T372" s="18">
        <f t="shared" si="37"/>
        <v>0.66714070085848398</v>
      </c>
      <c r="U372" s="18">
        <f t="shared" si="38"/>
        <v>0.61337976823371554</v>
      </c>
      <c r="V372" s="30">
        <v>554.30619999999999</v>
      </c>
      <c r="W372" s="3" t="s">
        <v>47</v>
      </c>
      <c r="X372" s="3" t="s">
        <v>47</v>
      </c>
      <c r="Y372" s="3" t="s">
        <v>47</v>
      </c>
      <c r="Z372" s="3" t="s">
        <v>47</v>
      </c>
      <c r="AA372" s="3" t="s">
        <v>65</v>
      </c>
      <c r="AB372" s="12" t="s">
        <v>47</v>
      </c>
      <c r="AC372" s="3" t="s">
        <v>47</v>
      </c>
      <c r="AD372" s="3" t="s">
        <v>47</v>
      </c>
      <c r="AE372" s="3" t="s">
        <v>47</v>
      </c>
      <c r="AF372" s="3" t="s">
        <v>47</v>
      </c>
      <c r="AG372" s="3" t="s">
        <v>47</v>
      </c>
      <c r="AH372" s="3" t="s">
        <v>47</v>
      </c>
      <c r="AI372" s="3" t="s">
        <v>47</v>
      </c>
      <c r="AJ372" s="3" t="s">
        <v>47</v>
      </c>
      <c r="AK372" s="3" t="s">
        <v>47</v>
      </c>
      <c r="AL372" s="3" t="s">
        <v>47</v>
      </c>
      <c r="AN372" s="3" t="s">
        <v>47</v>
      </c>
      <c r="AU372" s="3">
        <v>1</v>
      </c>
      <c r="AV372" s="3">
        <v>16</v>
      </c>
      <c r="AW372" s="3">
        <v>1</v>
      </c>
      <c r="AX372" s="3">
        <v>16</v>
      </c>
      <c r="AY372" s="3">
        <v>100</v>
      </c>
      <c r="AZ372" s="6" t="str">
        <f t="shared" si="39"/>
        <v>1961.5</v>
      </c>
      <c r="BC372" s="12" t="s">
        <v>6906</v>
      </c>
      <c r="BG372" s="12" t="s">
        <v>6906</v>
      </c>
      <c r="BJ372" s="12">
        <f t="shared" si="40"/>
        <v>0</v>
      </c>
      <c r="BK372" s="12">
        <f t="shared" si="41"/>
        <v>0</v>
      </c>
      <c r="BW372" s="3" t="s">
        <v>6907</v>
      </c>
      <c r="CQ372" s="3" t="str">
        <f>CONCATENATE(baseURL!$A$1,baseURL!$B$1,baseURL!$C$1,".",C372,".",L372,".pkl&amp;seq=",BC372)</f>
        <v>http://proteomics.broadinstitute.org/millscripts/viewfeed.pl?side=xl&amp;cycle=1&amp;fixedMods=iaaC&amp;file=msdataSM/iPRG2012_nd/cpick_in/iPRG2012_nd.1961.5.2.pkl&amp;seq=TLAQDYGVLK</v>
      </c>
    </row>
    <row r="373" spans="1:95" x14ac:dyDescent="0.2">
      <c r="A373" s="3">
        <v>4224</v>
      </c>
      <c r="B373" s="2" t="s">
        <v>6995</v>
      </c>
      <c r="C373" s="2" t="s">
        <v>6987</v>
      </c>
      <c r="D373" s="3">
        <v>7500</v>
      </c>
      <c r="E373" s="3">
        <v>7494</v>
      </c>
      <c r="F373" s="3">
        <v>41419</v>
      </c>
      <c r="G373" s="3">
        <v>9465</v>
      </c>
      <c r="H373" s="3">
        <v>30.4358</v>
      </c>
      <c r="I373" s="30">
        <v>554.30688999999995</v>
      </c>
      <c r="J373" s="30">
        <v>554.30619339999998</v>
      </c>
      <c r="K373" s="30">
        <v>6.9999999999999999E-4</v>
      </c>
      <c r="L373" s="3">
        <v>2</v>
      </c>
      <c r="M373" s="3">
        <v>2</v>
      </c>
      <c r="N373" s="10">
        <f t="shared" si="35"/>
        <v>1</v>
      </c>
      <c r="O373" s="35">
        <v>2</v>
      </c>
      <c r="P373" s="17"/>
      <c r="Q373" s="40">
        <v>1107.60445</v>
      </c>
      <c r="R373" s="40">
        <v>554.30586000000005</v>
      </c>
      <c r="S373" s="18">
        <f t="shared" si="36"/>
        <v>1.8581798862826568</v>
      </c>
      <c r="T373" s="18">
        <f t="shared" si="37"/>
        <v>0.60147298448426356</v>
      </c>
      <c r="U373" s="18">
        <f t="shared" si="38"/>
        <v>0.61337976823371554</v>
      </c>
      <c r="V373" s="30">
        <v>554.30619999999999</v>
      </c>
      <c r="W373" s="3" t="s">
        <v>47</v>
      </c>
      <c r="X373" s="3" t="s">
        <v>47</v>
      </c>
      <c r="Y373" s="3" t="s">
        <v>47</v>
      </c>
      <c r="Z373" s="3" t="s">
        <v>47</v>
      </c>
      <c r="AA373" s="3" t="s">
        <v>65</v>
      </c>
      <c r="AB373" s="12" t="s">
        <v>47</v>
      </c>
      <c r="AC373" s="3" t="s">
        <v>47</v>
      </c>
      <c r="AD373" s="3" t="s">
        <v>47</v>
      </c>
      <c r="AE373" s="3" t="s">
        <v>47</v>
      </c>
      <c r="AF373" s="3" t="s">
        <v>47</v>
      </c>
      <c r="AG373" s="3" t="s">
        <v>47</v>
      </c>
      <c r="AH373" s="3" t="s">
        <v>47</v>
      </c>
      <c r="AI373" s="3" t="s">
        <v>47</v>
      </c>
      <c r="AJ373" s="3" t="s">
        <v>47</v>
      </c>
      <c r="AK373" s="3" t="s">
        <v>47</v>
      </c>
      <c r="AL373" s="3" t="s">
        <v>47</v>
      </c>
      <c r="AM373" s="3" t="s">
        <v>47</v>
      </c>
      <c r="AU373" s="3">
        <v>1</v>
      </c>
      <c r="AV373" s="3">
        <v>16</v>
      </c>
      <c r="AW373" s="3">
        <v>1</v>
      </c>
      <c r="AX373" s="3">
        <v>16</v>
      </c>
      <c r="AY373" s="3">
        <v>100</v>
      </c>
      <c r="AZ373" s="6" t="str">
        <f t="shared" si="39"/>
        <v>1972.6</v>
      </c>
      <c r="BC373" s="12" t="s">
        <v>6906</v>
      </c>
      <c r="BG373" s="12" t="s">
        <v>6906</v>
      </c>
      <c r="BJ373" s="12">
        <f t="shared" si="40"/>
        <v>0</v>
      </c>
      <c r="BK373" s="12">
        <f t="shared" si="41"/>
        <v>0</v>
      </c>
      <c r="BW373" s="3" t="s">
        <v>6907</v>
      </c>
      <c r="CQ373" s="3" t="str">
        <f>CONCATENATE(baseURL!$A$1,baseURL!$B$1,baseURL!$C$1,".",C373,".",L373,".pkl&amp;seq=",BC373)</f>
        <v>http://proteomics.broadinstitute.org/millscripts/viewfeed.pl?side=xl&amp;cycle=1&amp;fixedMods=iaaC&amp;file=msdataSM/iPRG2012_nd/cpick_in/iPRG2012_nd.1972.6.2.pkl&amp;seq=TLAQDYGVLK</v>
      </c>
    </row>
    <row r="374" spans="1:95" x14ac:dyDescent="0.2">
      <c r="A374" s="3">
        <v>6644</v>
      </c>
      <c r="B374" s="2" t="s">
        <v>7094</v>
      </c>
      <c r="C374" s="2" t="s">
        <v>7095</v>
      </c>
      <c r="D374" s="3">
        <v>7597</v>
      </c>
      <c r="E374" s="3">
        <v>7591</v>
      </c>
      <c r="F374" s="3">
        <v>41649</v>
      </c>
      <c r="G374" s="3">
        <v>9573</v>
      </c>
      <c r="H374" s="3">
        <v>30.702100000000002</v>
      </c>
      <c r="I374" s="30">
        <v>554.30498999999998</v>
      </c>
      <c r="J374" s="30">
        <v>554.30659909999997</v>
      </c>
      <c r="K374" s="30">
        <v>-1.6100000000000001E-3</v>
      </c>
      <c r="L374" s="3">
        <v>2</v>
      </c>
      <c r="M374" s="3">
        <v>2</v>
      </c>
      <c r="N374" s="10">
        <f t="shared" si="35"/>
        <v>1</v>
      </c>
      <c r="O374" s="35">
        <v>2</v>
      </c>
      <c r="P374" s="17"/>
      <c r="Q374" s="40">
        <v>1107.60445</v>
      </c>
      <c r="R374" s="40">
        <v>554.30586000000005</v>
      </c>
      <c r="S374" s="18">
        <f t="shared" si="36"/>
        <v>-1.5695305838498583</v>
      </c>
      <c r="T374" s="18">
        <f t="shared" si="37"/>
        <v>1.3333793727506962</v>
      </c>
      <c r="U374" s="18">
        <f t="shared" si="38"/>
        <v>1.3350030251361025</v>
      </c>
      <c r="V374" s="30">
        <v>554.3066</v>
      </c>
      <c r="W374" s="3" t="s">
        <v>47</v>
      </c>
      <c r="X374" s="3" t="s">
        <v>47</v>
      </c>
      <c r="Y374" s="3" t="s">
        <v>47</v>
      </c>
      <c r="Z374" s="3" t="s">
        <v>47</v>
      </c>
      <c r="AA374" s="3" t="s">
        <v>47</v>
      </c>
      <c r="AB374" s="12" t="s">
        <v>47</v>
      </c>
      <c r="AC374" s="3" t="s">
        <v>47</v>
      </c>
      <c r="AD374" s="3" t="s">
        <v>47</v>
      </c>
      <c r="AE374" s="3" t="s">
        <v>47</v>
      </c>
      <c r="AF374" s="3" t="s">
        <v>47</v>
      </c>
      <c r="AG374" s="3" t="s">
        <v>47</v>
      </c>
      <c r="AI374" s="3" t="s">
        <v>47</v>
      </c>
      <c r="AJ374" s="3" t="s">
        <v>47</v>
      </c>
      <c r="AK374" s="3" t="s">
        <v>48</v>
      </c>
      <c r="AL374" s="3" t="s">
        <v>48</v>
      </c>
      <c r="AU374" s="3">
        <v>0</v>
      </c>
      <c r="AV374" s="3">
        <v>13</v>
      </c>
      <c r="AW374" s="3">
        <v>1</v>
      </c>
      <c r="AX374" s="3">
        <v>13</v>
      </c>
      <c r="AY374" s="3">
        <v>100</v>
      </c>
      <c r="AZ374" s="6" t="str">
        <f t="shared" si="39"/>
        <v>1983.5</v>
      </c>
      <c r="BC374" s="12" t="s">
        <v>6906</v>
      </c>
      <c r="BG374" s="12" t="s">
        <v>6906</v>
      </c>
      <c r="BJ374" s="12">
        <f t="shared" si="40"/>
        <v>0</v>
      </c>
      <c r="BK374" s="12">
        <f t="shared" si="41"/>
        <v>0</v>
      </c>
      <c r="CQ374" s="3" t="str">
        <f>CONCATENATE(baseURL!$A$1,baseURL!$B$1,baseURL!$C$1,".",C374,".",L374,".pkl&amp;seq=",BC374)</f>
        <v>http://proteomics.broadinstitute.org/millscripts/viewfeed.pl?side=xl&amp;cycle=1&amp;fixedMods=iaaC&amp;file=msdataSM/iPRG2012_nd/cpick_in/iPRG2012_nd.1983.5.2.pkl&amp;seq=TLAQDYGVLK</v>
      </c>
    </row>
    <row r="375" spans="1:95" x14ac:dyDescent="0.2">
      <c r="A375" s="3">
        <v>3219</v>
      </c>
      <c r="B375" s="2" t="s">
        <v>7763</v>
      </c>
      <c r="C375" s="2" t="s">
        <v>7747</v>
      </c>
      <c r="D375" s="3">
        <v>8237</v>
      </c>
      <c r="E375" s="3">
        <v>8229</v>
      </c>
      <c r="F375" s="3">
        <v>43290</v>
      </c>
      <c r="G375" s="3">
        <v>10289</v>
      </c>
      <c r="H375" s="3">
        <v>32.587699999999998</v>
      </c>
      <c r="I375" s="30">
        <v>554.30584999999996</v>
      </c>
      <c r="J375" s="30">
        <v>554.30626010000003</v>
      </c>
      <c r="K375" s="30">
        <v>-4.0999999999999999E-4</v>
      </c>
      <c r="L375" s="3">
        <v>2</v>
      </c>
      <c r="M375" s="3">
        <v>2</v>
      </c>
      <c r="N375" s="10">
        <f t="shared" si="35"/>
        <v>1</v>
      </c>
      <c r="O375" s="35">
        <v>2</v>
      </c>
      <c r="P375" s="17"/>
      <c r="Q375" s="40">
        <v>1107.60445</v>
      </c>
      <c r="R375" s="40">
        <v>554.30586000000005</v>
      </c>
      <c r="S375" s="18">
        <f t="shared" si="36"/>
        <v>-1.8040581581510368E-2</v>
      </c>
      <c r="T375" s="18">
        <f t="shared" si="37"/>
        <v>0.72180366265462181</v>
      </c>
      <c r="U375" s="18">
        <f t="shared" si="38"/>
        <v>0.43297395405939315</v>
      </c>
      <c r="V375" s="30">
        <v>554.30610000000001</v>
      </c>
      <c r="W375" s="3" t="s">
        <v>48</v>
      </c>
      <c r="X375" s="3" t="s">
        <v>47</v>
      </c>
      <c r="Y375" s="3" t="s">
        <v>47</v>
      </c>
      <c r="Z375" s="3" t="s">
        <v>48</v>
      </c>
      <c r="AA375" s="3" t="s">
        <v>47</v>
      </c>
      <c r="AB375" s="12" t="s">
        <v>48</v>
      </c>
      <c r="AG375" s="3" t="s">
        <v>52</v>
      </c>
      <c r="AL375" s="3" t="s">
        <v>52</v>
      </c>
      <c r="AP375" s="3" t="s">
        <v>52</v>
      </c>
      <c r="AU375" s="3">
        <v>0</v>
      </c>
      <c r="AV375" s="3">
        <v>3</v>
      </c>
      <c r="AW375" s="3">
        <v>1</v>
      </c>
      <c r="AX375" s="3">
        <v>3</v>
      </c>
      <c r="AY375" s="3">
        <v>100</v>
      </c>
      <c r="AZ375" s="6" t="str">
        <f t="shared" si="39"/>
        <v>2061.8</v>
      </c>
      <c r="BC375" s="12" t="s">
        <v>6906</v>
      </c>
      <c r="BG375" s="12" t="s">
        <v>6906</v>
      </c>
      <c r="BJ375" s="12">
        <f t="shared" si="40"/>
        <v>0</v>
      </c>
      <c r="BK375" s="12">
        <f t="shared" si="41"/>
        <v>0</v>
      </c>
      <c r="CQ375" s="3" t="str">
        <f>CONCATENATE(baseURL!$A$1,baseURL!$B$1,baseURL!$C$1,".",C375,".",L375,".pkl&amp;seq=",BC375)</f>
        <v>http://proteomics.broadinstitute.org/millscripts/viewfeed.pl?side=xl&amp;cycle=1&amp;fixedMods=iaaC&amp;file=msdataSM/iPRG2012_nd/cpick_in/iPRG2012_nd.2061.8.2.pkl&amp;seq=TLAQDYGVLK</v>
      </c>
    </row>
    <row r="376" spans="1:95" x14ac:dyDescent="0.2">
      <c r="A376" s="3">
        <v>6645</v>
      </c>
      <c r="B376" s="2" t="s">
        <v>7859</v>
      </c>
      <c r="C376" s="2" t="s">
        <v>7860</v>
      </c>
      <c r="D376" s="3">
        <v>8364</v>
      </c>
      <c r="E376" s="3">
        <v>8356</v>
      </c>
      <c r="F376" s="3">
        <v>43517</v>
      </c>
      <c r="G376" s="3">
        <v>10427</v>
      </c>
      <c r="H376" s="3">
        <v>32.851199999999999</v>
      </c>
      <c r="I376" s="30">
        <v>554.30700000000002</v>
      </c>
      <c r="J376" s="30">
        <v>554.30586719999997</v>
      </c>
      <c r="K376" s="30">
        <v>1.1299999999999999E-3</v>
      </c>
      <c r="L376" s="3">
        <v>2</v>
      </c>
      <c r="M376" s="3">
        <v>2</v>
      </c>
      <c r="N376" s="10">
        <f t="shared" si="35"/>
        <v>1</v>
      </c>
      <c r="O376" s="35">
        <v>2</v>
      </c>
      <c r="P376" s="17"/>
      <c r="Q376" s="40">
        <v>1107.60445</v>
      </c>
      <c r="R376" s="40">
        <v>554.30586000000005</v>
      </c>
      <c r="S376" s="18">
        <f t="shared" si="36"/>
        <v>2.0566262820384895</v>
      </c>
      <c r="T376" s="18">
        <f t="shared" si="37"/>
        <v>1.2989218467958545E-2</v>
      </c>
      <c r="U376" s="18">
        <f t="shared" si="38"/>
        <v>-0.28864930284299389</v>
      </c>
      <c r="V376" s="30">
        <v>554.3057</v>
      </c>
      <c r="W376" s="3" t="s">
        <v>47</v>
      </c>
      <c r="X376" s="3" t="s">
        <v>47</v>
      </c>
      <c r="Y376" s="3" t="s">
        <v>47</v>
      </c>
      <c r="Z376" s="3" t="s">
        <v>47</v>
      </c>
      <c r="AA376" s="3" t="s">
        <v>47</v>
      </c>
      <c r="AB376" s="12" t="s">
        <v>47</v>
      </c>
      <c r="AC376" s="3" t="s">
        <v>47</v>
      </c>
      <c r="AD376" s="3" t="s">
        <v>47</v>
      </c>
      <c r="AE376" s="3" t="s">
        <v>47</v>
      </c>
      <c r="AF376" s="3" t="s">
        <v>47</v>
      </c>
      <c r="AG376" s="3" t="s">
        <v>47</v>
      </c>
      <c r="AI376" s="3" t="s">
        <v>47</v>
      </c>
      <c r="AJ376" s="3" t="s">
        <v>47</v>
      </c>
      <c r="AK376" s="3" t="s">
        <v>48</v>
      </c>
      <c r="AL376" s="3" t="s">
        <v>48</v>
      </c>
      <c r="AU376" s="3">
        <v>0</v>
      </c>
      <c r="AV376" s="3">
        <v>13</v>
      </c>
      <c r="AW376" s="3">
        <v>1</v>
      </c>
      <c r="AX376" s="3">
        <v>13</v>
      </c>
      <c r="AY376" s="3">
        <v>100</v>
      </c>
      <c r="AZ376" s="6" t="str">
        <f t="shared" si="39"/>
        <v>2072.4</v>
      </c>
      <c r="BC376" s="12" t="s">
        <v>6906</v>
      </c>
      <c r="BG376" s="12" t="s">
        <v>6906</v>
      </c>
      <c r="BJ376" s="12">
        <f t="shared" si="40"/>
        <v>0</v>
      </c>
      <c r="BK376" s="12">
        <f t="shared" si="41"/>
        <v>0</v>
      </c>
      <c r="CQ376" s="3" t="str">
        <f>CONCATENATE(baseURL!$A$1,baseURL!$B$1,baseURL!$C$1,".",C376,".",L376,".pkl&amp;seq=",BC376)</f>
        <v>http://proteomics.broadinstitute.org/millscripts/viewfeed.pl?side=xl&amp;cycle=1&amp;fixedMods=iaaC&amp;file=msdataSM/iPRG2012_nd/cpick_in/iPRG2012_nd.2072.4.2.pkl&amp;seq=TLAQDYGVLK</v>
      </c>
    </row>
    <row r="377" spans="1:95" x14ac:dyDescent="0.2">
      <c r="A377" s="3">
        <v>3979</v>
      </c>
      <c r="B377" s="2" t="s">
        <v>7940</v>
      </c>
      <c r="C377" s="2" t="s">
        <v>7941</v>
      </c>
      <c r="D377" s="3">
        <v>8465</v>
      </c>
      <c r="E377" s="3">
        <v>8457</v>
      </c>
      <c r="F377" s="3">
        <v>43751</v>
      </c>
      <c r="G377" s="3">
        <v>10539</v>
      </c>
      <c r="H377" s="3">
        <v>33.121000000000002</v>
      </c>
      <c r="I377" s="30">
        <v>554.30681000000004</v>
      </c>
      <c r="J377" s="30">
        <v>554.30557139999996</v>
      </c>
      <c r="K377" s="30">
        <v>1.24E-3</v>
      </c>
      <c r="L377" s="3">
        <v>2</v>
      </c>
      <c r="M377" s="3">
        <v>2</v>
      </c>
      <c r="N377" s="10">
        <f t="shared" si="35"/>
        <v>1</v>
      </c>
      <c r="O377" s="35">
        <v>2</v>
      </c>
      <c r="P377" s="17"/>
      <c r="Q377" s="40">
        <v>1107.60445</v>
      </c>
      <c r="R377" s="40">
        <v>554.30586000000005</v>
      </c>
      <c r="S377" s="18">
        <f t="shared" si="36"/>
        <v>1.7138552350662577</v>
      </c>
      <c r="T377" s="18">
        <f t="shared" si="37"/>
        <v>-0.52065117999997379</v>
      </c>
      <c r="U377" s="18">
        <f t="shared" si="38"/>
        <v>-0.28864930284299389</v>
      </c>
      <c r="V377" s="30">
        <v>554.3057</v>
      </c>
      <c r="W377" s="3" t="s">
        <v>47</v>
      </c>
      <c r="X377" s="3" t="s">
        <v>47</v>
      </c>
      <c r="Y377" s="3" t="s">
        <v>47</v>
      </c>
      <c r="Z377" s="3" t="s">
        <v>47</v>
      </c>
      <c r="AA377" s="3" t="s">
        <v>47</v>
      </c>
      <c r="AB377" s="12" t="s">
        <v>47</v>
      </c>
      <c r="AC377" s="3" t="s">
        <v>52</v>
      </c>
      <c r="AE377" s="3" t="s">
        <v>48</v>
      </c>
      <c r="AF377" s="3" t="s">
        <v>48</v>
      </c>
      <c r="AG377" s="3" t="s">
        <v>47</v>
      </c>
      <c r="AI377" s="3" t="s">
        <v>48</v>
      </c>
      <c r="AL377" s="3" t="s">
        <v>48</v>
      </c>
      <c r="AP377" s="3" t="s">
        <v>52</v>
      </c>
      <c r="AU377" s="3">
        <v>0</v>
      </c>
      <c r="AV377" s="3">
        <v>7</v>
      </c>
      <c r="AW377" s="3">
        <v>1</v>
      </c>
      <c r="AX377" s="3">
        <v>7</v>
      </c>
      <c r="AY377" s="3">
        <v>100</v>
      </c>
      <c r="AZ377" s="6" t="str">
        <f t="shared" si="39"/>
        <v>2083.7</v>
      </c>
      <c r="BC377" s="12" t="s">
        <v>6906</v>
      </c>
      <c r="BG377" s="12" t="s">
        <v>6906</v>
      </c>
      <c r="BJ377" s="12">
        <f t="shared" si="40"/>
        <v>0</v>
      </c>
      <c r="BK377" s="12">
        <f t="shared" si="41"/>
        <v>0</v>
      </c>
      <c r="CQ377" s="3" t="str">
        <f>CONCATENATE(baseURL!$A$1,baseURL!$B$1,baseURL!$C$1,".",C377,".",L377,".pkl&amp;seq=",BC377)</f>
        <v>http://proteomics.broadinstitute.org/millscripts/viewfeed.pl?side=xl&amp;cycle=1&amp;fixedMods=iaaC&amp;file=msdataSM/iPRG2012_nd/cpick_in/iPRG2012_nd.2083.7.2.pkl&amp;seq=TLAQDYGVLK</v>
      </c>
    </row>
    <row r="378" spans="1:95" x14ac:dyDescent="0.2">
      <c r="A378" s="3">
        <v>1910</v>
      </c>
      <c r="B378" s="2" t="s">
        <v>7199</v>
      </c>
      <c r="C378" s="2" t="s">
        <v>7189</v>
      </c>
      <c r="D378" s="3">
        <v>7694</v>
      </c>
      <c r="E378" s="3">
        <v>7688</v>
      </c>
      <c r="F378" s="3">
        <v>41902</v>
      </c>
      <c r="G378" s="3">
        <v>9682</v>
      </c>
      <c r="H378" s="3">
        <v>30.994</v>
      </c>
      <c r="I378" s="30">
        <v>554.80056999999999</v>
      </c>
      <c r="J378" s="30">
        <v>554.79788710000003</v>
      </c>
      <c r="K378" s="30">
        <v>2.6800000000000001E-3</v>
      </c>
      <c r="L378" s="3">
        <v>2</v>
      </c>
      <c r="M378" s="3">
        <v>2</v>
      </c>
      <c r="N378" s="10">
        <f t="shared" si="35"/>
        <v>1</v>
      </c>
      <c r="O378" s="35">
        <v>2</v>
      </c>
      <c r="P378" s="17"/>
      <c r="Q378" s="40">
        <v>1108.5884699999999</v>
      </c>
      <c r="R378" s="40">
        <v>554.79786999999999</v>
      </c>
      <c r="S378" s="18">
        <f t="shared" si="36"/>
        <v>4.8666372854033586</v>
      </c>
      <c r="T378" s="18">
        <f t="shared" si="37"/>
        <v>3.0822036206460988E-2</v>
      </c>
      <c r="U378" s="18">
        <f t="shared" si="38"/>
        <v>-0.30641790320056317</v>
      </c>
      <c r="V378" s="30">
        <v>554.79769999999996</v>
      </c>
      <c r="W378" s="3" t="s">
        <v>47</v>
      </c>
      <c r="X378" s="3" t="s">
        <v>47</v>
      </c>
      <c r="Y378" s="3" t="s">
        <v>48</v>
      </c>
      <c r="Z378" s="3" t="s">
        <v>47</v>
      </c>
      <c r="AA378" s="3" t="s">
        <v>47</v>
      </c>
      <c r="AB378" s="12" t="s">
        <v>47</v>
      </c>
      <c r="AC378" s="3" t="s">
        <v>47</v>
      </c>
      <c r="AD378" s="3" t="s">
        <v>47</v>
      </c>
      <c r="AE378" s="3" t="s">
        <v>47</v>
      </c>
      <c r="AG378" s="3" t="s">
        <v>47</v>
      </c>
      <c r="AJ378" s="3" t="s">
        <v>65</v>
      </c>
      <c r="AK378" s="3" t="s">
        <v>52</v>
      </c>
      <c r="AL378" s="3" t="s">
        <v>52</v>
      </c>
      <c r="AO378" s="3" t="s">
        <v>48</v>
      </c>
      <c r="AP378" s="3" t="s">
        <v>52</v>
      </c>
      <c r="AU378" s="3">
        <v>1</v>
      </c>
      <c r="AV378" s="3">
        <v>9</v>
      </c>
      <c r="AW378" s="3">
        <v>2</v>
      </c>
      <c r="AX378" s="3">
        <v>8</v>
      </c>
      <c r="AY378" s="3">
        <v>88.89</v>
      </c>
      <c r="AZ378" s="6" t="str">
        <f t="shared" si="39"/>
        <v>1995.6</v>
      </c>
      <c r="BC378" s="12" t="s">
        <v>7200</v>
      </c>
      <c r="BG378" s="12" t="s">
        <v>6906</v>
      </c>
      <c r="BJ378" s="12">
        <f t="shared" si="40"/>
        <v>0</v>
      </c>
      <c r="BK378" s="12">
        <f t="shared" si="41"/>
        <v>0</v>
      </c>
      <c r="BO378" s="3" t="s">
        <v>54</v>
      </c>
      <c r="BP378" s="3" t="s">
        <v>54</v>
      </c>
      <c r="BR378" s="3" t="s">
        <v>54</v>
      </c>
      <c r="BT378" s="3" t="s">
        <v>7201</v>
      </c>
      <c r="CF378" s="3" t="s">
        <v>7202</v>
      </c>
      <c r="CQ378" s="3" t="str">
        <f>CONCATENATE(baseURL!$A$1,baseURL!$B$1,baseURL!$C$1,".",C378,".",L378,".pkl&amp;seq=",BC378,"&amp;varMods=Deamidated-Q+Deamidated-N")</f>
        <v>http://proteomics.broadinstitute.org/millscripts/viewfeed.pl?side=xl&amp;cycle=1&amp;fixedMods=iaaC&amp;file=msdataSM/iPRG2012_nd/cpick_in/iPRG2012_nd.1995.6.2.pkl&amp;seq=TLAqDYGVLK&amp;varMods=Deamidated-Q+Deamidated-N</v>
      </c>
    </row>
    <row r="379" spans="1:95" x14ac:dyDescent="0.2">
      <c r="A379" s="3">
        <v>1952</v>
      </c>
      <c r="B379" s="2" t="s">
        <v>7298</v>
      </c>
      <c r="C379" s="2" t="s">
        <v>7299</v>
      </c>
      <c r="D379" s="3">
        <v>7784</v>
      </c>
      <c r="E379" s="3">
        <v>7778</v>
      </c>
      <c r="F379" s="3">
        <v>42130</v>
      </c>
      <c r="G379" s="3">
        <v>9783</v>
      </c>
      <c r="H379" s="3">
        <v>31.252700000000001</v>
      </c>
      <c r="I379" s="30">
        <v>554.79782</v>
      </c>
      <c r="J379" s="30">
        <v>554.79743719999999</v>
      </c>
      <c r="K379" s="30">
        <v>3.8000000000000002E-4</v>
      </c>
      <c r="L379" s="3">
        <v>2</v>
      </c>
      <c r="M379" s="3">
        <v>2</v>
      </c>
      <c r="N379" s="10">
        <f t="shared" si="35"/>
        <v>1</v>
      </c>
      <c r="O379" s="35">
        <v>2</v>
      </c>
      <c r="P379" s="17"/>
      <c r="Q379" s="40">
        <v>1108.5884699999999</v>
      </c>
      <c r="R379" s="40">
        <v>554.79786999999999</v>
      </c>
      <c r="S379" s="18">
        <f t="shared" si="36"/>
        <v>-9.0122912669886382E-2</v>
      </c>
      <c r="T379" s="18">
        <f t="shared" si="37"/>
        <v>-0.78010393226397701</v>
      </c>
      <c r="U379" s="18">
        <f t="shared" si="38"/>
        <v>-1.2076470301043427</v>
      </c>
      <c r="V379" s="30">
        <v>554.79719999999998</v>
      </c>
      <c r="W379" s="3" t="s">
        <v>47</v>
      </c>
      <c r="X379" s="3" t="s">
        <v>47</v>
      </c>
      <c r="Y379" s="3" t="s">
        <v>47</v>
      </c>
      <c r="Z379" s="3" t="s">
        <v>47</v>
      </c>
      <c r="AA379" s="3" t="s">
        <v>48</v>
      </c>
      <c r="AB379" s="12" t="s">
        <v>47</v>
      </c>
      <c r="AC379" s="3" t="s">
        <v>47</v>
      </c>
      <c r="AD379" s="3" t="s">
        <v>47</v>
      </c>
      <c r="AE379" s="3" t="s">
        <v>47</v>
      </c>
      <c r="AF379" s="3" t="s">
        <v>52</v>
      </c>
      <c r="AG379" s="3" t="s">
        <v>47</v>
      </c>
      <c r="AJ379" s="3" t="s">
        <v>48</v>
      </c>
      <c r="AK379" s="3" t="s">
        <v>52</v>
      </c>
      <c r="AL379" s="3" t="s">
        <v>52</v>
      </c>
      <c r="AM379" s="3" t="s">
        <v>47</v>
      </c>
      <c r="AO379" s="3" t="s">
        <v>47</v>
      </c>
      <c r="AP379" s="3" t="s">
        <v>52</v>
      </c>
      <c r="AU379" s="3">
        <v>0</v>
      </c>
      <c r="AV379" s="3">
        <v>11</v>
      </c>
      <c r="AW379" s="3">
        <v>1</v>
      </c>
      <c r="AX379" s="3">
        <v>11</v>
      </c>
      <c r="AY379" s="3">
        <v>100</v>
      </c>
      <c r="AZ379" s="6" t="str">
        <f t="shared" si="39"/>
        <v>2006.3</v>
      </c>
      <c r="BC379" s="12" t="s">
        <v>7200</v>
      </c>
      <c r="BG379" s="12" t="s">
        <v>6906</v>
      </c>
      <c r="BJ379" s="12">
        <f t="shared" si="40"/>
        <v>0</v>
      </c>
      <c r="BK379" s="12">
        <f t="shared" si="41"/>
        <v>0</v>
      </c>
      <c r="BO379" s="3" t="s">
        <v>54</v>
      </c>
      <c r="BP379" s="3" t="s">
        <v>54</v>
      </c>
      <c r="BR379" s="3" t="s">
        <v>54</v>
      </c>
      <c r="CQ379" s="3" t="str">
        <f>CONCATENATE(baseURL!$A$1,baseURL!$B$1,baseURL!$C$1,".",C379,".",L379,".pkl&amp;seq=",BC379,"&amp;varMods=Deamidated-Q+Deamidated-N")</f>
        <v>http://proteomics.broadinstitute.org/millscripts/viewfeed.pl?side=xl&amp;cycle=1&amp;fixedMods=iaaC&amp;file=msdataSM/iPRG2012_nd/cpick_in/iPRG2012_nd.2006.3.2.pkl&amp;seq=TLAqDYGVLK&amp;varMods=Deamidated-Q+Deamidated-N</v>
      </c>
    </row>
    <row r="380" spans="1:95" x14ac:dyDescent="0.2">
      <c r="A380" s="3">
        <v>1893</v>
      </c>
      <c r="B380" s="2" t="s">
        <v>7396</v>
      </c>
      <c r="C380" s="2" t="s">
        <v>7397</v>
      </c>
      <c r="D380" s="3">
        <v>7854</v>
      </c>
      <c r="E380" s="3">
        <v>7847</v>
      </c>
      <c r="F380" s="3">
        <v>42364</v>
      </c>
      <c r="G380" s="3">
        <v>9863</v>
      </c>
      <c r="H380" s="3">
        <v>31.521899999999999</v>
      </c>
      <c r="I380" s="30">
        <v>554.79848000000004</v>
      </c>
      <c r="J380" s="30">
        <v>554.79747689999999</v>
      </c>
      <c r="K380" s="30">
        <v>1E-3</v>
      </c>
      <c r="L380" s="3">
        <v>2</v>
      </c>
      <c r="M380" s="3">
        <v>2</v>
      </c>
      <c r="N380" s="10">
        <f t="shared" si="35"/>
        <v>1</v>
      </c>
      <c r="O380" s="35">
        <v>2</v>
      </c>
      <c r="P380" s="17"/>
      <c r="Q380" s="40">
        <v>1108.5884699999999</v>
      </c>
      <c r="R380" s="40">
        <v>554.79786999999999</v>
      </c>
      <c r="S380" s="18">
        <f t="shared" si="36"/>
        <v>1.0994995349414622</v>
      </c>
      <c r="T380" s="18">
        <f t="shared" si="37"/>
        <v>-0.70854633958236612</v>
      </c>
      <c r="U380" s="18">
        <f t="shared" si="38"/>
        <v>-1.2076470301043427</v>
      </c>
      <c r="V380" s="30">
        <v>554.79719999999998</v>
      </c>
      <c r="W380" s="3" t="s">
        <v>47</v>
      </c>
      <c r="X380" s="3" t="s">
        <v>47</v>
      </c>
      <c r="Y380" s="3" t="s">
        <v>47</v>
      </c>
      <c r="Z380" s="3" t="s">
        <v>47</v>
      </c>
      <c r="AA380" s="3" t="s">
        <v>48</v>
      </c>
      <c r="AC380" s="3" t="s">
        <v>47</v>
      </c>
      <c r="AD380" s="3" t="s">
        <v>47</v>
      </c>
      <c r="AE380" s="3" t="s">
        <v>47</v>
      </c>
      <c r="AF380" s="3" t="s">
        <v>52</v>
      </c>
      <c r="AG380" s="3" t="s">
        <v>47</v>
      </c>
      <c r="AJ380" s="3" t="s">
        <v>47</v>
      </c>
      <c r="AK380" s="3" t="s">
        <v>52</v>
      </c>
      <c r="AL380" s="3" t="s">
        <v>52</v>
      </c>
      <c r="AO380" s="3" t="s">
        <v>47</v>
      </c>
      <c r="AP380" s="3" t="s">
        <v>52</v>
      </c>
      <c r="AU380" s="3">
        <v>0</v>
      </c>
      <c r="AV380" s="3">
        <v>10</v>
      </c>
      <c r="AW380" s="3">
        <v>2</v>
      </c>
      <c r="AX380" s="3">
        <v>9</v>
      </c>
      <c r="AY380" s="3">
        <v>90</v>
      </c>
      <c r="AZ380" s="6" t="str">
        <f t="shared" si="39"/>
        <v>2017.6</v>
      </c>
      <c r="BC380" s="12" t="s">
        <v>7200</v>
      </c>
      <c r="BG380" s="12" t="s">
        <v>6906</v>
      </c>
      <c r="BJ380" s="12">
        <f t="shared" si="40"/>
        <v>0</v>
      </c>
      <c r="BK380" s="12">
        <f t="shared" si="41"/>
        <v>0</v>
      </c>
      <c r="BO380" s="3" t="s">
        <v>54</v>
      </c>
      <c r="BP380" s="3" t="s">
        <v>54</v>
      </c>
      <c r="BR380" s="3" t="s">
        <v>54</v>
      </c>
      <c r="CF380" s="3" t="s">
        <v>7201</v>
      </c>
      <c r="CQ380" s="3" t="str">
        <f>CONCATENATE(baseURL!$A$1,baseURL!$B$1,baseURL!$C$1,".",C380,".",L380,".pkl&amp;seq=",BC380,"&amp;varMods=Deamidated-Q+Deamidated-N")</f>
        <v>http://proteomics.broadinstitute.org/millscripts/viewfeed.pl?side=xl&amp;cycle=1&amp;fixedMods=iaaC&amp;file=msdataSM/iPRG2012_nd/cpick_in/iPRG2012_nd.2017.6.2.pkl&amp;seq=TLAqDYGVLK&amp;varMods=Deamidated-Q+Deamidated-N</v>
      </c>
    </row>
    <row r="381" spans="1:95" x14ac:dyDescent="0.2">
      <c r="A381" s="3">
        <v>7387</v>
      </c>
      <c r="B381" s="2" t="s">
        <v>7506</v>
      </c>
      <c r="C381" s="2" t="s">
        <v>7492</v>
      </c>
      <c r="D381" s="3">
        <v>7933</v>
      </c>
      <c r="E381" s="3">
        <v>7926</v>
      </c>
      <c r="F381" s="3">
        <v>42596</v>
      </c>
      <c r="G381" s="3">
        <v>9953</v>
      </c>
      <c r="H381" s="3">
        <v>31.782900000000001</v>
      </c>
      <c r="I381" s="30">
        <v>554.79876000000002</v>
      </c>
      <c r="J381" s="30">
        <v>554.79955789999997</v>
      </c>
      <c r="K381" s="30">
        <v>-8.0000000000000004E-4</v>
      </c>
      <c r="L381" s="3">
        <v>2</v>
      </c>
      <c r="M381" s="3">
        <v>2</v>
      </c>
      <c r="N381" s="10">
        <f t="shared" si="35"/>
        <v>1</v>
      </c>
      <c r="O381" s="35">
        <v>2</v>
      </c>
      <c r="P381" s="17"/>
      <c r="Q381" s="40">
        <v>1108.5884699999999</v>
      </c>
      <c r="R381" s="40">
        <v>554.79786999999999</v>
      </c>
      <c r="S381" s="18">
        <f t="shared" si="36"/>
        <v>1.6041878459747922</v>
      </c>
      <c r="T381" s="18">
        <f t="shared" si="37"/>
        <v>3.0423692866358358</v>
      </c>
      <c r="U381" s="18">
        <f t="shared" si="38"/>
        <v>3.2984986046194709</v>
      </c>
      <c r="V381" s="30">
        <v>554.79970000000003</v>
      </c>
      <c r="W381" s="3" t="s">
        <v>47</v>
      </c>
      <c r="X381" s="3" t="s">
        <v>47</v>
      </c>
      <c r="Y381" s="3" t="s">
        <v>47</v>
      </c>
      <c r="Z381" s="3" t="s">
        <v>48</v>
      </c>
      <c r="AA381" s="3" t="s">
        <v>47</v>
      </c>
      <c r="AB381" s="12" t="s">
        <v>48</v>
      </c>
      <c r="AC381" s="3" t="s">
        <v>47</v>
      </c>
      <c r="AK381" s="3" t="s">
        <v>52</v>
      </c>
      <c r="AO381" s="3" t="s">
        <v>48</v>
      </c>
      <c r="AP381" s="3" t="s">
        <v>52</v>
      </c>
      <c r="AU381" s="3">
        <v>0</v>
      </c>
      <c r="AV381" s="3">
        <v>5</v>
      </c>
      <c r="AW381" s="3">
        <v>1</v>
      </c>
      <c r="AX381" s="3">
        <v>5</v>
      </c>
      <c r="AY381" s="3">
        <v>100</v>
      </c>
      <c r="AZ381" s="6" t="str">
        <f t="shared" si="39"/>
        <v>2028.7</v>
      </c>
      <c r="BC381" s="12" t="s">
        <v>7200</v>
      </c>
      <c r="BG381" s="12" t="s">
        <v>6906</v>
      </c>
      <c r="BJ381" s="12">
        <f t="shared" si="40"/>
        <v>0</v>
      </c>
      <c r="BK381" s="12">
        <f t="shared" si="41"/>
        <v>0</v>
      </c>
      <c r="BO381" s="3" t="s">
        <v>54</v>
      </c>
      <c r="BR381" s="3" t="s">
        <v>54</v>
      </c>
      <c r="CQ381" s="3" t="str">
        <f>CONCATENATE(baseURL!$A$1,baseURL!$B$1,baseURL!$C$1,".",C381,".",L381,".pkl&amp;seq=",BC381,"&amp;varMods=Deamidated-Q")</f>
        <v>http://proteomics.broadinstitute.org/millscripts/viewfeed.pl?side=xl&amp;cycle=1&amp;fixedMods=iaaC&amp;file=msdataSM/iPRG2012_nd/cpick_in/iPRG2012_nd.2028.7.2.pkl&amp;seq=TLAqDYGVLK&amp;varMods=Deamidated-Q</v>
      </c>
    </row>
    <row r="382" spans="1:95" x14ac:dyDescent="0.2">
      <c r="A382" s="3">
        <v>7009</v>
      </c>
      <c r="B382" s="2" t="s">
        <v>10983</v>
      </c>
      <c r="C382" s="2" t="s">
        <v>10984</v>
      </c>
      <c r="D382" s="3">
        <v>11355</v>
      </c>
      <c r="E382" s="3">
        <v>11345</v>
      </c>
      <c r="F382" s="3">
        <v>50535</v>
      </c>
      <c r="G382" s="3">
        <v>13750</v>
      </c>
      <c r="H382" s="3">
        <v>40.948900000000002</v>
      </c>
      <c r="I382" s="30">
        <v>576.79773999999998</v>
      </c>
      <c r="J382" s="30">
        <v>576.79893709999999</v>
      </c>
      <c r="K382" s="30">
        <v>-1.1999999999999999E-3</v>
      </c>
      <c r="L382" s="3">
        <v>2</v>
      </c>
      <c r="M382" s="3">
        <v>2</v>
      </c>
      <c r="N382" s="10">
        <f t="shared" si="35"/>
        <v>1</v>
      </c>
      <c r="P382" s="17"/>
      <c r="Q382" s="40">
        <v>1152.58953</v>
      </c>
      <c r="R382" s="40">
        <v>576.79840000000002</v>
      </c>
      <c r="S382" s="18">
        <f t="shared" si="36"/>
        <v>-1.1442472795329577</v>
      </c>
      <c r="T382" s="18">
        <f t="shared" si="37"/>
        <v>0.93117456632003281</v>
      </c>
      <c r="U382" s="18">
        <f t="shared" si="38"/>
        <v>0.34674159975096303</v>
      </c>
      <c r="V382" s="30">
        <v>576.79859999999996</v>
      </c>
      <c r="W382" s="3" t="s">
        <v>47</v>
      </c>
      <c r="X382" s="3" t="s">
        <v>47</v>
      </c>
      <c r="Y382" s="3" t="s">
        <v>47</v>
      </c>
      <c r="Z382" s="3" t="s">
        <v>47</v>
      </c>
      <c r="AB382" s="12" t="s">
        <v>47</v>
      </c>
      <c r="AD382" s="3" t="s">
        <v>47</v>
      </c>
      <c r="AF382" s="3" t="s">
        <v>47</v>
      </c>
      <c r="AG382" s="3" t="s">
        <v>47</v>
      </c>
      <c r="AI382" s="3" t="s">
        <v>48</v>
      </c>
      <c r="AJ382" s="3" t="s">
        <v>47</v>
      </c>
      <c r="AL382" s="3" t="s">
        <v>48</v>
      </c>
      <c r="AR382" s="3" t="s">
        <v>47</v>
      </c>
      <c r="AU382" s="3">
        <v>0</v>
      </c>
      <c r="AV382" s="3">
        <v>10</v>
      </c>
      <c r="AW382" s="3">
        <v>1</v>
      </c>
      <c r="AX382" s="3">
        <v>10</v>
      </c>
      <c r="AY382" s="3">
        <v>100</v>
      </c>
      <c r="AZ382" s="6" t="str">
        <f t="shared" si="39"/>
        <v>2406.8</v>
      </c>
      <c r="BC382" s="12" t="s">
        <v>10985</v>
      </c>
      <c r="BF382" s="12" t="s">
        <v>2183</v>
      </c>
      <c r="BG382" s="12" t="s">
        <v>6906</v>
      </c>
      <c r="BH382" s="12" t="s">
        <v>10985</v>
      </c>
      <c r="BJ382" s="12">
        <f t="shared" si="40"/>
        <v>0</v>
      </c>
      <c r="BK382" s="12">
        <f t="shared" si="41"/>
        <v>0</v>
      </c>
      <c r="CQ382" s="3" t="str">
        <f>CONCATENATE(baseURL!$A$1,baseURL!$B$1,baseURL!$C$1,".",C382,".",L382,".pkl&amp;seq=",BC382,"&amp;varMods=Nitro-Y")</f>
        <v>http://proteomics.broadinstitute.org/millscripts/viewfeed.pl?side=xl&amp;cycle=1&amp;fixedMods=iaaC&amp;file=msdataSM/iPRG2012_nd/cpick_in/iPRG2012_nd.2406.8.2.pkl&amp;seq=TLAQDyGVLK&amp;varMods=Nitro-Y</v>
      </c>
    </row>
    <row r="383" spans="1:95" x14ac:dyDescent="0.2">
      <c r="A383" s="3">
        <v>3969</v>
      </c>
      <c r="B383" s="2" t="s">
        <v>11099</v>
      </c>
      <c r="C383" s="2" t="s">
        <v>11100</v>
      </c>
      <c r="D383" s="3">
        <v>11472</v>
      </c>
      <c r="E383" s="3">
        <v>11461</v>
      </c>
      <c r="F383" s="3">
        <v>50762</v>
      </c>
      <c r="G383" s="3">
        <v>13877</v>
      </c>
      <c r="H383" s="3">
        <v>41.214599999999997</v>
      </c>
      <c r="I383" s="30">
        <v>576.79907000000003</v>
      </c>
      <c r="J383" s="30">
        <v>576.79811440000003</v>
      </c>
      <c r="K383" s="30">
        <v>9.6000000000000002E-4</v>
      </c>
      <c r="L383" s="3">
        <v>2</v>
      </c>
      <c r="M383" s="3">
        <v>2</v>
      </c>
      <c r="N383" s="10">
        <f t="shared" si="35"/>
        <v>1</v>
      </c>
      <c r="P383" s="17"/>
      <c r="Q383" s="40">
        <v>1152.58953</v>
      </c>
      <c r="R383" s="40">
        <v>576.79840000000002</v>
      </c>
      <c r="S383" s="18">
        <f t="shared" si="36"/>
        <v>1.161584359481086</v>
      </c>
      <c r="T383" s="18">
        <f t="shared" si="37"/>
        <v>-0.49514700454055993</v>
      </c>
      <c r="U383" s="18">
        <f t="shared" si="38"/>
        <v>-0.34674159994806281</v>
      </c>
      <c r="V383" s="30">
        <v>576.79819999999995</v>
      </c>
      <c r="W383" s="3" t="s">
        <v>47</v>
      </c>
      <c r="X383" s="3" t="s">
        <v>47</v>
      </c>
      <c r="Y383" s="3" t="s">
        <v>47</v>
      </c>
      <c r="Z383" s="3" t="s">
        <v>47</v>
      </c>
      <c r="AA383" s="3" t="s">
        <v>48</v>
      </c>
      <c r="AB383" s="12" t="s">
        <v>47</v>
      </c>
      <c r="AC383" s="3" t="s">
        <v>47</v>
      </c>
      <c r="AD383" s="3" t="s">
        <v>47</v>
      </c>
      <c r="AE383" s="3" t="s">
        <v>47</v>
      </c>
      <c r="AF383" s="3" t="s">
        <v>47</v>
      </c>
      <c r="AG383" s="3" t="s">
        <v>47</v>
      </c>
      <c r="AI383" s="3" t="s">
        <v>47</v>
      </c>
      <c r="AL383" s="3" t="s">
        <v>47</v>
      </c>
      <c r="AO383" s="3" t="s">
        <v>47</v>
      </c>
      <c r="AR383" s="3" t="s">
        <v>48</v>
      </c>
      <c r="AS383" s="3" t="s">
        <v>47</v>
      </c>
      <c r="AU383" s="3">
        <v>0</v>
      </c>
      <c r="AV383" s="3">
        <v>14</v>
      </c>
      <c r="AW383" s="3">
        <v>1</v>
      </c>
      <c r="AX383" s="3">
        <v>14</v>
      </c>
      <c r="AY383" s="3">
        <v>100</v>
      </c>
      <c r="AZ383" s="6" t="str">
        <f t="shared" si="39"/>
        <v>2417.4</v>
      </c>
      <c r="BC383" s="12" t="s">
        <v>10985</v>
      </c>
      <c r="BF383" s="12" t="s">
        <v>2183</v>
      </c>
      <c r="BG383" s="12" t="s">
        <v>6906</v>
      </c>
      <c r="BH383" s="12" t="s">
        <v>10985</v>
      </c>
      <c r="BJ383" s="12">
        <f t="shared" si="40"/>
        <v>0</v>
      </c>
      <c r="BK383" s="12">
        <f t="shared" si="41"/>
        <v>0</v>
      </c>
      <c r="CQ383" s="3" t="str">
        <f>CONCATENATE(baseURL!$A$1,baseURL!$B$1,baseURL!$C$1,".",C383,".",L383,".pkl&amp;seq=",BC383,"&amp;varMods=Nitro-Y")</f>
        <v>http://proteomics.broadinstitute.org/millscripts/viewfeed.pl?side=xl&amp;cycle=1&amp;fixedMods=iaaC&amp;file=msdataSM/iPRG2012_nd/cpick_in/iPRG2012_nd.2417.4.2.pkl&amp;seq=TLAQDyGVLK&amp;varMods=Nitro-Y</v>
      </c>
    </row>
    <row r="384" spans="1:95" x14ac:dyDescent="0.2">
      <c r="A384" s="3">
        <v>3968</v>
      </c>
      <c r="B384" s="2" t="s">
        <v>11202</v>
      </c>
      <c r="C384" s="2" t="s">
        <v>11203</v>
      </c>
      <c r="D384" s="3">
        <v>11581</v>
      </c>
      <c r="E384" s="3">
        <v>11570</v>
      </c>
      <c r="F384" s="3">
        <v>50995</v>
      </c>
      <c r="G384" s="3">
        <v>13997</v>
      </c>
      <c r="H384" s="3">
        <v>41.482500000000002</v>
      </c>
      <c r="I384" s="30">
        <v>576.79913999999997</v>
      </c>
      <c r="J384" s="30">
        <v>576.79781200000002</v>
      </c>
      <c r="K384" s="30">
        <v>1.33E-3</v>
      </c>
      <c r="L384" s="3">
        <v>2</v>
      </c>
      <c r="M384" s="3">
        <v>2</v>
      </c>
      <c r="N384" s="10">
        <f t="shared" si="35"/>
        <v>1</v>
      </c>
      <c r="P384" s="17"/>
      <c r="Q384" s="40">
        <v>1152.58953</v>
      </c>
      <c r="R384" s="40">
        <v>576.79840000000002</v>
      </c>
      <c r="S384" s="18">
        <f t="shared" si="36"/>
        <v>1.2829439193150831</v>
      </c>
      <c r="T384" s="18">
        <f t="shared" si="37"/>
        <v>-1.0194203035122351</v>
      </c>
      <c r="U384" s="18">
        <f t="shared" si="38"/>
        <v>-1.2135955995225702</v>
      </c>
      <c r="V384" s="30">
        <v>576.79769999999996</v>
      </c>
      <c r="W384" s="3" t="s">
        <v>47</v>
      </c>
      <c r="X384" s="3" t="s">
        <v>47</v>
      </c>
      <c r="Y384" s="3" t="s">
        <v>47</v>
      </c>
      <c r="Z384" s="3" t="s">
        <v>47</v>
      </c>
      <c r="AA384" s="3" t="s">
        <v>47</v>
      </c>
      <c r="AB384" s="12" t="s">
        <v>47</v>
      </c>
      <c r="AC384" s="3" t="s">
        <v>47</v>
      </c>
      <c r="AD384" s="3" t="s">
        <v>47</v>
      </c>
      <c r="AE384" s="3" t="s">
        <v>47</v>
      </c>
      <c r="AF384" s="3" t="s">
        <v>47</v>
      </c>
      <c r="AG384" s="3" t="s">
        <v>47</v>
      </c>
      <c r="AI384" s="3" t="s">
        <v>47</v>
      </c>
      <c r="AK384" s="3" t="s">
        <v>52</v>
      </c>
      <c r="AL384" s="3" t="s">
        <v>48</v>
      </c>
      <c r="AO384" s="3" t="s">
        <v>47</v>
      </c>
      <c r="AR384" s="3" t="s">
        <v>48</v>
      </c>
      <c r="AU384" s="3">
        <v>0</v>
      </c>
      <c r="AV384" s="3">
        <v>13</v>
      </c>
      <c r="AW384" s="3">
        <v>1</v>
      </c>
      <c r="AX384" s="3">
        <v>13</v>
      </c>
      <c r="AY384" s="3">
        <v>100</v>
      </c>
      <c r="AZ384" s="6" t="str">
        <f t="shared" si="39"/>
        <v>2428.6</v>
      </c>
      <c r="BC384" s="12" t="s">
        <v>10985</v>
      </c>
      <c r="BF384" s="12" t="s">
        <v>2183</v>
      </c>
      <c r="BG384" s="12" t="s">
        <v>6906</v>
      </c>
      <c r="BH384" s="12" t="s">
        <v>10985</v>
      </c>
      <c r="BJ384" s="12">
        <f t="shared" si="40"/>
        <v>0</v>
      </c>
      <c r="BK384" s="12">
        <f t="shared" si="41"/>
        <v>0</v>
      </c>
      <c r="CQ384" s="3" t="str">
        <f>CONCATENATE(baseURL!$A$1,baseURL!$B$1,baseURL!$C$1,".",C384,".",L384,".pkl&amp;seq=",BC384,"&amp;varMods=Nitro-Y")</f>
        <v>http://proteomics.broadinstitute.org/millscripts/viewfeed.pl?side=xl&amp;cycle=1&amp;fixedMods=iaaC&amp;file=msdataSM/iPRG2012_nd/cpick_in/iPRG2012_nd.2428.6.2.pkl&amp;seq=TLAQDyGVLK&amp;varMods=Nitro-Y</v>
      </c>
    </row>
    <row r="385" spans="1:95" x14ac:dyDescent="0.2">
      <c r="A385" s="3">
        <v>1801</v>
      </c>
      <c r="B385" s="2" t="s">
        <v>11446</v>
      </c>
      <c r="C385" s="2" t="s">
        <v>11447</v>
      </c>
      <c r="D385" s="3">
        <v>11814</v>
      </c>
      <c r="E385" s="3">
        <v>11801</v>
      </c>
      <c r="F385" s="3">
        <v>51454</v>
      </c>
      <c r="G385" s="3">
        <v>14250</v>
      </c>
      <c r="H385" s="3">
        <v>42.012300000000003</v>
      </c>
      <c r="I385" s="30">
        <v>577.29129999999998</v>
      </c>
      <c r="J385" s="30">
        <v>577.29030980000005</v>
      </c>
      <c r="K385" s="30">
        <v>9.8999999999999999E-4</v>
      </c>
      <c r="L385" s="3">
        <v>2</v>
      </c>
      <c r="M385" s="3">
        <v>2</v>
      </c>
      <c r="N385" s="10">
        <f t="shared" si="35"/>
        <v>1</v>
      </c>
      <c r="P385" s="17"/>
      <c r="Q385" s="40">
        <v>1153.5735500000001</v>
      </c>
      <c r="R385" s="40">
        <v>577.29040999999995</v>
      </c>
      <c r="S385" s="18">
        <f t="shared" si="36"/>
        <v>1.5416850593909968</v>
      </c>
      <c r="T385" s="18">
        <f t="shared" si="37"/>
        <v>-0.17356948629404895</v>
      </c>
      <c r="U385" s="18">
        <f t="shared" si="38"/>
        <v>-0.36376838465850897</v>
      </c>
      <c r="V385" s="30">
        <v>577.29020000000003</v>
      </c>
      <c r="W385" s="3" t="s">
        <v>47</v>
      </c>
      <c r="Y385" s="3" t="s">
        <v>47</v>
      </c>
      <c r="Z385" s="3" t="s">
        <v>47</v>
      </c>
      <c r="AC385" s="3" t="s">
        <v>52</v>
      </c>
      <c r="AD385" s="3" t="s">
        <v>47</v>
      </c>
      <c r="AE385" s="3" t="s">
        <v>47</v>
      </c>
      <c r="AG385" s="3" t="s">
        <v>47</v>
      </c>
      <c r="AH385" s="3" t="s">
        <v>52</v>
      </c>
      <c r="AK385" s="3" t="s">
        <v>52</v>
      </c>
      <c r="AU385" s="3">
        <v>0</v>
      </c>
      <c r="AV385" s="3">
        <v>6</v>
      </c>
      <c r="AW385" s="3">
        <v>1</v>
      </c>
      <c r="AX385" s="3">
        <v>6</v>
      </c>
      <c r="AY385" s="3">
        <v>100</v>
      </c>
      <c r="AZ385" s="6" t="str">
        <f t="shared" si="39"/>
        <v>2450.3</v>
      </c>
      <c r="BC385" s="12" t="s">
        <v>11448</v>
      </c>
      <c r="BF385" s="12" t="s">
        <v>2183</v>
      </c>
      <c r="BG385" s="12" t="s">
        <v>6906</v>
      </c>
      <c r="BJ385" s="12">
        <f t="shared" si="40"/>
        <v>0</v>
      </c>
      <c r="BK385" s="12">
        <f t="shared" si="41"/>
        <v>0</v>
      </c>
      <c r="BO385" s="3" t="s">
        <v>54</v>
      </c>
      <c r="BP385" s="3" t="s">
        <v>54</v>
      </c>
      <c r="BR385" s="3" t="s">
        <v>54</v>
      </c>
      <c r="CQ385" s="3" t="str">
        <f>CONCATENATE(baseURL!$A$1,baseURL!$B$1,baseURL!$C$1,".",C385,".",L385,".pkl&amp;seq=",BC385,"&amp;varMods=Nitro-Y+Deamidated-Q+Deamidated-N")</f>
        <v>http://proteomics.broadinstitute.org/millscripts/viewfeed.pl?side=xl&amp;cycle=1&amp;fixedMods=iaaC&amp;file=msdataSM/iPRG2012_nd/cpick_in/iPRG2012_nd.2450.3.2.pkl&amp;seq=TLAqDyGVLK&amp;varMods=Nitro-Y+Deamidated-Q+Deamidated-N</v>
      </c>
    </row>
    <row r="386" spans="1:95" x14ac:dyDescent="0.2">
      <c r="A386" s="3">
        <v>1848</v>
      </c>
      <c r="B386" s="2" t="s">
        <v>11543</v>
      </c>
      <c r="C386" s="2" t="s">
        <v>11544</v>
      </c>
      <c r="D386" s="3">
        <v>11906</v>
      </c>
      <c r="E386" s="3">
        <v>11893</v>
      </c>
      <c r="F386" s="3">
        <v>51710</v>
      </c>
      <c r="G386" s="3">
        <v>14354</v>
      </c>
      <c r="H386" s="3">
        <v>42.266800000000003</v>
      </c>
      <c r="I386" s="30">
        <v>577.29052999999999</v>
      </c>
      <c r="J386" s="30">
        <v>577.29025360000003</v>
      </c>
      <c r="K386" s="30">
        <v>2.7999999999999998E-4</v>
      </c>
      <c r="L386" s="3">
        <v>2</v>
      </c>
      <c r="M386" s="3">
        <v>2</v>
      </c>
      <c r="N386" s="10">
        <f t="shared" ref="N386:N449" si="42">IF(AND(M386&gt;0,L386&gt;0), IF(M386=L386,1,-1), 1)</f>
        <v>1</v>
      </c>
      <c r="P386" s="17"/>
      <c r="Q386" s="40">
        <v>1153.5735500000001</v>
      </c>
      <c r="R386" s="40">
        <v>577.29040999999995</v>
      </c>
      <c r="S386" s="18">
        <f t="shared" ref="S386:S449" si="43">1000000*(I386-R386)/R386</f>
        <v>0.20786764851695638</v>
      </c>
      <c r="T386" s="18">
        <f t="shared" ref="T386:T449" si="44">1000000*(J386-R386)/R386</f>
        <v>-0.27092083501517222</v>
      </c>
      <c r="U386" s="18">
        <f t="shared" ref="U386:U449" si="45">1000000*(V386-R386)/R386</f>
        <v>-0.36376838465850897</v>
      </c>
      <c r="V386" s="30">
        <v>577.29020000000003</v>
      </c>
      <c r="W386" s="3" t="s">
        <v>47</v>
      </c>
      <c r="Y386" s="3" t="s">
        <v>47</v>
      </c>
      <c r="Z386" s="3" t="s">
        <v>47</v>
      </c>
      <c r="AA386" s="3" t="s">
        <v>47</v>
      </c>
      <c r="AC386" s="3" t="s">
        <v>47</v>
      </c>
      <c r="AD386" s="3" t="s">
        <v>47</v>
      </c>
      <c r="AE386" s="3" t="s">
        <v>47</v>
      </c>
      <c r="AG386" s="3" t="s">
        <v>47</v>
      </c>
      <c r="AK386" s="3" t="s">
        <v>52</v>
      </c>
      <c r="AO386" s="3" t="s">
        <v>48</v>
      </c>
      <c r="AU386" s="3">
        <v>0</v>
      </c>
      <c r="AV386" s="3">
        <v>8</v>
      </c>
      <c r="AW386" s="3">
        <v>1</v>
      </c>
      <c r="AX386" s="3">
        <v>8</v>
      </c>
      <c r="AY386" s="3">
        <v>100</v>
      </c>
      <c r="AZ386" s="6" t="str">
        <f t="shared" ref="AZ386:AZ449" si="46">HYPERLINK(CQ386,C386)</f>
        <v>2462.7</v>
      </c>
      <c r="BC386" s="12" t="s">
        <v>11448</v>
      </c>
      <c r="BF386" s="12" t="s">
        <v>2183</v>
      </c>
      <c r="BG386" s="12" t="s">
        <v>6906</v>
      </c>
      <c r="BJ386" s="12">
        <f t="shared" ref="BJ386:BJ449" si="47">LEN(BC386)-LEN(SUBSTITUTE(BC386,"C",""))</f>
        <v>0</v>
      </c>
      <c r="BK386" s="12">
        <f t="shared" ref="BK386:BK449" si="48">LEN(BC386)-LEN(SUBSTITUTE(BC386,"c",""))</f>
        <v>0</v>
      </c>
      <c r="BO386" s="3" t="s">
        <v>54</v>
      </c>
      <c r="BP386" s="3" t="s">
        <v>54</v>
      </c>
      <c r="BR386" s="3" t="s">
        <v>54</v>
      </c>
      <c r="CQ386" s="3" t="str">
        <f>CONCATENATE(baseURL!$A$1,baseURL!$B$1,baseURL!$C$1,".",C386,".",L386,".pkl&amp;seq=",BC386,"&amp;varMods=Nitro-Y+Deamidated-Q+Deamidated-N")</f>
        <v>http://proteomics.broadinstitute.org/millscripts/viewfeed.pl?side=xl&amp;cycle=1&amp;fixedMods=iaaC&amp;file=msdataSM/iPRG2012_nd/cpick_in/iPRG2012_nd.2462.7.2.pkl&amp;seq=TLAqDyGVLK&amp;varMods=Nitro-Y+Deamidated-Q+Deamidated-N</v>
      </c>
    </row>
    <row r="387" spans="1:95" x14ac:dyDescent="0.2">
      <c r="A387" s="3">
        <v>250</v>
      </c>
      <c r="B387" s="2" t="s">
        <v>7765</v>
      </c>
      <c r="C387" s="2" t="s">
        <v>7766</v>
      </c>
      <c r="D387" s="3">
        <v>8252</v>
      </c>
      <c r="E387" s="3">
        <v>8244</v>
      </c>
      <c r="F387" s="3">
        <v>43315</v>
      </c>
      <c r="G387" s="3">
        <v>10305</v>
      </c>
      <c r="H387" s="3">
        <v>32.611699999999999</v>
      </c>
      <c r="I387" s="30">
        <v>594.28431999999998</v>
      </c>
      <c r="J387" s="30">
        <v>593.83771830000001</v>
      </c>
      <c r="K387" s="30">
        <v>0.4466</v>
      </c>
      <c r="L387" s="3">
        <v>2</v>
      </c>
      <c r="M387" s="3">
        <v>2</v>
      </c>
      <c r="N387" s="10">
        <f t="shared" si="42"/>
        <v>1</v>
      </c>
      <c r="O387" s="35">
        <v>2</v>
      </c>
      <c r="P387" s="17"/>
      <c r="Q387" s="40">
        <v>1187.57078</v>
      </c>
      <c r="R387" s="40">
        <v>594.28903000000003</v>
      </c>
      <c r="S387" s="18">
        <f t="shared" si="43"/>
        <v>-7.9254365507058253</v>
      </c>
      <c r="T387" s="18">
        <f t="shared" si="44"/>
        <v>-759.41448893986694</v>
      </c>
      <c r="U387" s="18">
        <f t="shared" si="45"/>
        <v>-7.9590902090099425</v>
      </c>
      <c r="V387" s="30">
        <v>594.28430000000003</v>
      </c>
      <c r="W387" s="3" t="s">
        <v>65</v>
      </c>
      <c r="Z387" s="3" t="s">
        <v>52</v>
      </c>
      <c r="AB387" s="12" t="s">
        <v>52</v>
      </c>
      <c r="AC387" s="3" t="s">
        <v>52</v>
      </c>
      <c r="AD387" s="3" t="s">
        <v>47</v>
      </c>
      <c r="AF387" s="3" t="s">
        <v>47</v>
      </c>
      <c r="AG387" s="3" t="s">
        <v>47</v>
      </c>
      <c r="AK387" s="3" t="s">
        <v>48</v>
      </c>
      <c r="AU387" s="3">
        <v>1</v>
      </c>
      <c r="AV387" s="3">
        <v>3</v>
      </c>
      <c r="AW387" s="3">
        <v>3</v>
      </c>
      <c r="AX387" s="3">
        <v>1</v>
      </c>
      <c r="AY387" s="3">
        <v>33.33</v>
      </c>
      <c r="AZ387" s="6" t="str">
        <f t="shared" si="46"/>
        <v>2062.12</v>
      </c>
      <c r="BC387" s="12" t="s">
        <v>7767</v>
      </c>
      <c r="BG387" s="12" t="s">
        <v>6906</v>
      </c>
      <c r="BJ387" s="12">
        <f t="shared" si="47"/>
        <v>0</v>
      </c>
      <c r="BK387" s="12">
        <f t="shared" si="48"/>
        <v>0</v>
      </c>
      <c r="BS387" s="3" t="s">
        <v>7768</v>
      </c>
      <c r="BZ387" s="3" t="s">
        <v>7201</v>
      </c>
      <c r="CC387" s="3" t="s">
        <v>7769</v>
      </c>
      <c r="CQ387" s="3" t="str">
        <f>CONCATENATE(baseURL!$A$1,baseURL!$B$1,baseURL!$C$1,".",C387,".",L387,".pkl&amp;seq=",BC387)</f>
        <v>http://proteomics.broadinstitute.org/millscripts/viewfeed.pl?side=xl&amp;cycle=1&amp;fixedMods=iaaC&amp;file=msdataSM/iPRG2012_nd/cpick_in/iPRG2012_nd.2062.12.2.pkl&amp;seq=tLAQDYGVLK</v>
      </c>
    </row>
    <row r="388" spans="1:95" x14ac:dyDescent="0.2">
      <c r="A388" s="3">
        <v>6835</v>
      </c>
      <c r="B388" s="2" t="s">
        <v>7874</v>
      </c>
      <c r="C388" s="2" t="s">
        <v>7861</v>
      </c>
      <c r="D388" s="3">
        <v>8373</v>
      </c>
      <c r="E388" s="3">
        <v>8365</v>
      </c>
      <c r="F388" s="3">
        <v>43541</v>
      </c>
      <c r="G388" s="3">
        <v>10437</v>
      </c>
      <c r="H388" s="3">
        <v>32.872</v>
      </c>
      <c r="I388" s="30">
        <v>594.28493000000003</v>
      </c>
      <c r="J388" s="30">
        <v>594.28493019999996</v>
      </c>
      <c r="K388" s="30">
        <v>0</v>
      </c>
      <c r="L388" s="3">
        <v>2</v>
      </c>
      <c r="M388" s="3">
        <v>0</v>
      </c>
      <c r="N388" s="10">
        <f t="shared" si="42"/>
        <v>1</v>
      </c>
      <c r="O388" s="35">
        <v>2</v>
      </c>
      <c r="P388" s="17"/>
      <c r="Q388" s="40">
        <v>1187.57078</v>
      </c>
      <c r="R388" s="40">
        <v>594.28903000000003</v>
      </c>
      <c r="S388" s="18">
        <f t="shared" si="43"/>
        <v>-6.8989999697520874</v>
      </c>
      <c r="T388" s="18">
        <f t="shared" si="44"/>
        <v>-6.8986634332838248</v>
      </c>
      <c r="U388" s="18">
        <f t="shared" si="45"/>
        <v>-6.9494804573995603</v>
      </c>
      <c r="V388" s="30">
        <v>594.28489999999999</v>
      </c>
      <c r="X388" s="3" t="s">
        <v>47</v>
      </c>
      <c r="Y388" s="3" t="s">
        <v>47</v>
      </c>
      <c r="Z388" s="3" t="s">
        <v>47</v>
      </c>
      <c r="AB388" s="12" t="s">
        <v>47</v>
      </c>
      <c r="AC388" s="3" t="s">
        <v>47</v>
      </c>
      <c r="AD388" s="3" t="s">
        <v>47</v>
      </c>
      <c r="AE388" s="3" t="s">
        <v>47</v>
      </c>
      <c r="AF388" s="3" t="s">
        <v>48</v>
      </c>
      <c r="AG388" s="3" t="s">
        <v>47</v>
      </c>
      <c r="AI388" s="3" t="s">
        <v>48</v>
      </c>
      <c r="AJ388" s="3" t="s">
        <v>47</v>
      </c>
      <c r="AK388" s="3" t="s">
        <v>48</v>
      </c>
      <c r="AL388" s="3" t="s">
        <v>48</v>
      </c>
      <c r="AM388" s="3" t="s">
        <v>47</v>
      </c>
      <c r="AO388" s="3" t="s">
        <v>48</v>
      </c>
      <c r="AR388" s="3" t="s">
        <v>47</v>
      </c>
      <c r="AU388" s="3">
        <v>0</v>
      </c>
      <c r="AV388" s="3">
        <v>11</v>
      </c>
      <c r="AW388" s="3">
        <v>3</v>
      </c>
      <c r="AX388" s="3">
        <v>8</v>
      </c>
      <c r="AY388" s="3">
        <v>72.73</v>
      </c>
      <c r="AZ388" s="6" t="str">
        <f t="shared" si="46"/>
        <v>2073.7</v>
      </c>
      <c r="BC388" s="12" t="s">
        <v>7767</v>
      </c>
      <c r="BF388" s="12" t="s">
        <v>1468</v>
      </c>
      <c r="BG388" s="12" t="s">
        <v>6906</v>
      </c>
      <c r="BJ388" s="12">
        <f t="shared" si="47"/>
        <v>0</v>
      </c>
      <c r="BK388" s="12">
        <f t="shared" si="48"/>
        <v>0</v>
      </c>
      <c r="BZ388" s="3" t="s">
        <v>7201</v>
      </c>
      <c r="CC388" s="3" t="s">
        <v>7769</v>
      </c>
      <c r="CF388" s="3" t="s">
        <v>7769</v>
      </c>
      <c r="CQ388" s="3" t="str">
        <f>CONCATENATE(baseURL!$A$1,baseURL!$B$1,baseURL!$C$1,".",C388,".",L388,".pkl&amp;seq=",BC388)</f>
        <v>http://proteomics.broadinstitute.org/millscripts/viewfeed.pl?side=xl&amp;cycle=1&amp;fixedMods=iaaC&amp;file=msdataSM/iPRG2012_nd/cpick_in/iPRG2012_nd.2073.7.2.pkl&amp;seq=tLAQDYGVLK</v>
      </c>
    </row>
    <row r="389" spans="1:95" x14ac:dyDescent="0.2">
      <c r="A389" s="3">
        <v>1839</v>
      </c>
      <c r="B389" s="2" t="s">
        <v>7957</v>
      </c>
      <c r="C389" s="2" t="s">
        <v>7958</v>
      </c>
      <c r="D389" s="3">
        <v>8473</v>
      </c>
      <c r="E389" s="3">
        <v>8464</v>
      </c>
      <c r="F389" s="3">
        <v>43772</v>
      </c>
      <c r="G389" s="3">
        <v>10547</v>
      </c>
      <c r="H389" s="3">
        <v>33.141500000000001</v>
      </c>
      <c r="I389" s="30">
        <v>594.28637000000003</v>
      </c>
      <c r="J389" s="30">
        <v>594.78905359999999</v>
      </c>
      <c r="K389" s="30">
        <v>-0.50268000000000002</v>
      </c>
      <c r="L389" s="3">
        <v>2</v>
      </c>
      <c r="M389" s="3">
        <v>2</v>
      </c>
      <c r="N389" s="10">
        <f t="shared" si="42"/>
        <v>1</v>
      </c>
      <c r="O389" s="35">
        <v>2</v>
      </c>
      <c r="P389" s="17"/>
      <c r="Q389" s="40">
        <v>1187.57078</v>
      </c>
      <c r="R389" s="40">
        <v>594.28903000000003</v>
      </c>
      <c r="S389" s="18">
        <f t="shared" si="43"/>
        <v>-4.4759365657341323</v>
      </c>
      <c r="T389" s="18">
        <f t="shared" si="44"/>
        <v>841.38117104393314</v>
      </c>
      <c r="U389" s="18">
        <f t="shared" si="45"/>
        <v>841.62751582344629</v>
      </c>
      <c r="V389" s="30">
        <v>594.78920000000005</v>
      </c>
      <c r="W389" s="3" t="s">
        <v>47</v>
      </c>
      <c r="Z389" s="3" t="s">
        <v>48</v>
      </c>
      <c r="AB389" s="12" t="s">
        <v>52</v>
      </c>
      <c r="AC389" s="3" t="s">
        <v>47</v>
      </c>
      <c r="AD389" s="3" t="s">
        <v>47</v>
      </c>
      <c r="AF389" s="3" t="s">
        <v>48</v>
      </c>
      <c r="AG389" s="3" t="s">
        <v>47</v>
      </c>
      <c r="AJ389" s="3" t="s">
        <v>47</v>
      </c>
      <c r="AK389" s="3" t="s">
        <v>48</v>
      </c>
      <c r="AO389" s="3" t="s">
        <v>48</v>
      </c>
      <c r="AU389" s="3">
        <v>0</v>
      </c>
      <c r="AV389" s="3">
        <v>5</v>
      </c>
      <c r="AW389" s="3">
        <v>3</v>
      </c>
      <c r="AX389" s="3">
        <v>2</v>
      </c>
      <c r="AY389" s="3">
        <v>40</v>
      </c>
      <c r="AZ389" s="6" t="str">
        <f t="shared" si="46"/>
        <v>2084.7</v>
      </c>
      <c r="BC389" s="12" t="s">
        <v>7767</v>
      </c>
      <c r="BF389" s="12" t="s">
        <v>1468</v>
      </c>
      <c r="BG389" s="12" t="s">
        <v>6906</v>
      </c>
      <c r="BJ389" s="12">
        <f t="shared" si="47"/>
        <v>0</v>
      </c>
      <c r="BK389" s="12">
        <f t="shared" si="48"/>
        <v>0</v>
      </c>
      <c r="CQ389" s="3" t="str">
        <f>CONCATENATE(baseURL!$A$1,baseURL!$B$1,baseURL!$C$1,".",C389,".",L389,".pkl&amp;seq=",BC389)</f>
        <v>http://proteomics.broadinstitute.org/millscripts/viewfeed.pl?side=xl&amp;cycle=1&amp;fixedMods=iaaC&amp;file=msdataSM/iPRG2012_nd/cpick_in/iPRG2012_nd.2084.7.2.pkl&amp;seq=tLAQDYGVLK</v>
      </c>
    </row>
    <row r="390" spans="1:95" x14ac:dyDescent="0.2">
      <c r="A390" s="3">
        <v>1935</v>
      </c>
      <c r="B390" s="2" t="s">
        <v>8306</v>
      </c>
      <c r="C390" s="2" t="s">
        <v>8307</v>
      </c>
      <c r="D390" s="3">
        <v>8877</v>
      </c>
      <c r="E390" s="3">
        <v>8868</v>
      </c>
      <c r="F390" s="3">
        <v>44531</v>
      </c>
      <c r="G390" s="3">
        <v>10987</v>
      </c>
      <c r="H390" s="3">
        <v>34.018099999999997</v>
      </c>
      <c r="I390" s="30">
        <v>594.77742999999998</v>
      </c>
      <c r="J390" s="30">
        <v>594.77724000000001</v>
      </c>
      <c r="K390" s="30">
        <v>1.9000000000000001E-4</v>
      </c>
      <c r="L390" s="3">
        <v>2</v>
      </c>
      <c r="M390" s="3">
        <v>2</v>
      </c>
      <c r="N390" s="10">
        <f t="shared" si="42"/>
        <v>1</v>
      </c>
      <c r="O390" s="35">
        <v>2</v>
      </c>
      <c r="P390" s="17"/>
      <c r="Q390" s="40">
        <v>1188.5547999999999</v>
      </c>
      <c r="R390" s="40">
        <v>594.78103999999996</v>
      </c>
      <c r="S390" s="18">
        <f t="shared" si="43"/>
        <v>-6.069460452170051</v>
      </c>
      <c r="T390" s="18">
        <f t="shared" si="44"/>
        <v>-6.3889057390861295</v>
      </c>
      <c r="U390" s="18">
        <f t="shared" si="45"/>
        <v>-6.4561573784670632</v>
      </c>
      <c r="V390" s="30">
        <v>594.77719999999999</v>
      </c>
      <c r="W390" s="3" t="s">
        <v>47</v>
      </c>
      <c r="X390" s="3" t="s">
        <v>47</v>
      </c>
      <c r="Y390" s="3" t="s">
        <v>47</v>
      </c>
      <c r="Z390" s="3" t="s">
        <v>47</v>
      </c>
      <c r="AC390" s="3" t="s">
        <v>47</v>
      </c>
      <c r="AD390" s="3" t="s">
        <v>47</v>
      </c>
      <c r="AE390" s="3" t="s">
        <v>47</v>
      </c>
      <c r="AG390" s="3" t="s">
        <v>47</v>
      </c>
      <c r="AM390" s="3" t="s">
        <v>47</v>
      </c>
      <c r="AO390" s="3" t="s">
        <v>48</v>
      </c>
      <c r="AU390" s="3">
        <v>0</v>
      </c>
      <c r="AV390" s="3">
        <v>9</v>
      </c>
      <c r="AW390" s="3">
        <v>3</v>
      </c>
      <c r="AX390" s="3">
        <v>6</v>
      </c>
      <c r="AY390" s="3">
        <v>66.67</v>
      </c>
      <c r="AZ390" s="6" t="str">
        <f t="shared" si="46"/>
        <v>2120.10</v>
      </c>
      <c r="BC390" s="12" t="s">
        <v>8308</v>
      </c>
      <c r="BF390" s="12" t="s">
        <v>1468</v>
      </c>
      <c r="BG390" s="12" t="s">
        <v>6906</v>
      </c>
      <c r="BJ390" s="12">
        <f t="shared" si="47"/>
        <v>0</v>
      </c>
      <c r="BK390" s="12">
        <f t="shared" si="48"/>
        <v>0</v>
      </c>
      <c r="BO390" s="3" t="s">
        <v>54</v>
      </c>
      <c r="BP390" s="3" t="s">
        <v>54</v>
      </c>
      <c r="BR390" s="3" t="s">
        <v>54</v>
      </c>
      <c r="BZ390" s="3" t="s">
        <v>8309</v>
      </c>
      <c r="CA390" s="3" t="s">
        <v>8310</v>
      </c>
      <c r="CC390" s="3" t="s">
        <v>8310</v>
      </c>
      <c r="CQ390" s="3" t="str">
        <f>CONCATENATE(baseURL!$A$1,baseURL!$B$1,baseURL!$C$1,".",C390,".",L390,".pkl&amp;seq=",BC390,"&amp;varMods=Deamidated-Q+Deamidated-N")</f>
        <v>http://proteomics.broadinstitute.org/millscripts/viewfeed.pl?side=xl&amp;cycle=1&amp;fixedMods=iaaC&amp;file=msdataSM/iPRG2012_nd/cpick_in/iPRG2012_nd.2120.10.2.pkl&amp;seq=tLAqDYGVLK&amp;varMods=Deamidated-Q+Deamidated-N</v>
      </c>
    </row>
    <row r="391" spans="1:95" x14ac:dyDescent="0.2">
      <c r="A391" s="3">
        <v>6306</v>
      </c>
      <c r="B391" s="2" t="s">
        <v>3502</v>
      </c>
      <c r="C391" s="2" t="s">
        <v>3503</v>
      </c>
      <c r="D391" s="3">
        <v>4180</v>
      </c>
      <c r="E391" s="3">
        <v>4177</v>
      </c>
      <c r="F391" s="3">
        <v>32073</v>
      </c>
      <c r="G391" s="3">
        <v>5703</v>
      </c>
      <c r="H391" s="3">
        <v>19.748200000000001</v>
      </c>
      <c r="I391" s="30">
        <v>541.28111000000001</v>
      </c>
      <c r="J391" s="30">
        <v>541.28065189999995</v>
      </c>
      <c r="K391" s="30">
        <v>4.6000000000000001E-4</v>
      </c>
      <c r="L391" s="3">
        <v>2</v>
      </c>
      <c r="M391" s="3">
        <v>2</v>
      </c>
      <c r="N391" s="10">
        <f t="shared" si="42"/>
        <v>1</v>
      </c>
      <c r="O391" s="35">
        <v>2</v>
      </c>
      <c r="P391" s="17"/>
      <c r="Q391" s="40">
        <v>1081.55242</v>
      </c>
      <c r="R391" s="40">
        <v>541.27985000000001</v>
      </c>
      <c r="S391" s="18">
        <f t="shared" si="43"/>
        <v>2.3278161934201638</v>
      </c>
      <c r="T391" s="18">
        <f t="shared" si="44"/>
        <v>1.4814887344174725</v>
      </c>
      <c r="U391" s="18">
        <f t="shared" si="45"/>
        <v>1.3856048771058229</v>
      </c>
      <c r="V391" s="30">
        <v>541.28060000000005</v>
      </c>
      <c r="W391" s="3" t="s">
        <v>47</v>
      </c>
      <c r="X391" s="3" t="s">
        <v>47</v>
      </c>
      <c r="Y391" s="3" t="s">
        <v>47</v>
      </c>
      <c r="Z391" s="3" t="s">
        <v>47</v>
      </c>
      <c r="AA391" s="3" t="s">
        <v>47</v>
      </c>
      <c r="AB391" s="12" t="s">
        <v>47</v>
      </c>
      <c r="AC391" s="3" t="s">
        <v>47</v>
      </c>
      <c r="AD391" s="3" t="s">
        <v>47</v>
      </c>
      <c r="AE391" s="3" t="s">
        <v>48</v>
      </c>
      <c r="AF391" s="3" t="s">
        <v>48</v>
      </c>
      <c r="AG391" s="3" t="s">
        <v>47</v>
      </c>
      <c r="AH391" s="3" t="s">
        <v>47</v>
      </c>
      <c r="AI391" s="3" t="s">
        <v>47</v>
      </c>
      <c r="AJ391" s="3" t="s">
        <v>47</v>
      </c>
      <c r="AL391" s="3" t="s">
        <v>47</v>
      </c>
      <c r="AU391" s="3">
        <v>0</v>
      </c>
      <c r="AV391" s="3">
        <v>13</v>
      </c>
      <c r="AW391" s="3">
        <v>1</v>
      </c>
      <c r="AX391" s="3">
        <v>13</v>
      </c>
      <c r="AY391" s="3">
        <v>100</v>
      </c>
      <c r="AZ391" s="6" t="str">
        <f t="shared" si="46"/>
        <v>1527.5</v>
      </c>
      <c r="BC391" s="12" t="s">
        <v>2144</v>
      </c>
      <c r="BG391" s="12" t="s">
        <v>2144</v>
      </c>
      <c r="BJ391" s="12">
        <f t="shared" si="47"/>
        <v>0</v>
      </c>
      <c r="BK391" s="12">
        <f t="shared" si="48"/>
        <v>0</v>
      </c>
      <c r="CQ391" s="3" t="str">
        <f>CONCATENATE(baseURL!$A$1,baseURL!$B$1,baseURL!$C$1,".",C391,".",L391,".pkl&amp;seq=",BC391)</f>
        <v>http://proteomics.broadinstitute.org/millscripts/viewfeed.pl?side=xl&amp;cycle=1&amp;fixedMods=iaaC&amp;file=msdataSM/iPRG2012_nd/cpick_in/iPRG2012_nd.1527.5.2.pkl&amp;seq=TLSDYNLQK</v>
      </c>
    </row>
    <row r="392" spans="1:95" x14ac:dyDescent="0.2">
      <c r="A392" s="3">
        <v>4701</v>
      </c>
      <c r="B392" s="2" t="s">
        <v>3588</v>
      </c>
      <c r="C392" s="2" t="s">
        <v>3589</v>
      </c>
      <c r="D392" s="3">
        <v>4262</v>
      </c>
      <c r="E392" s="3">
        <v>4259</v>
      </c>
      <c r="F392" s="3">
        <v>32303</v>
      </c>
      <c r="G392" s="3">
        <v>5796</v>
      </c>
      <c r="H392" s="3">
        <v>20.0154</v>
      </c>
      <c r="I392" s="30">
        <v>541.28099999999995</v>
      </c>
      <c r="J392" s="30">
        <v>541.28060700000003</v>
      </c>
      <c r="K392" s="30">
        <v>3.8999999999999999E-4</v>
      </c>
      <c r="L392" s="3">
        <v>2</v>
      </c>
      <c r="M392" s="3">
        <v>2</v>
      </c>
      <c r="N392" s="10">
        <f t="shared" si="42"/>
        <v>1</v>
      </c>
      <c r="O392" s="35">
        <v>2</v>
      </c>
      <c r="P392" s="17"/>
      <c r="Q392" s="40">
        <v>1081.55242</v>
      </c>
      <c r="R392" s="40">
        <v>541.27985000000001</v>
      </c>
      <c r="S392" s="18">
        <f t="shared" si="43"/>
        <v>2.1245941446715597</v>
      </c>
      <c r="T392" s="18">
        <f t="shared" si="44"/>
        <v>1.3985371892588185</v>
      </c>
      <c r="U392" s="18">
        <f t="shared" si="45"/>
        <v>1.3856048771058229</v>
      </c>
      <c r="V392" s="30">
        <v>541.28060000000005</v>
      </c>
      <c r="W392" s="3" t="s">
        <v>47</v>
      </c>
      <c r="X392" s="3" t="s">
        <v>47</v>
      </c>
      <c r="Y392" s="3" t="s">
        <v>47</v>
      </c>
      <c r="Z392" s="3" t="s">
        <v>47</v>
      </c>
      <c r="AA392" s="3" t="s">
        <v>47</v>
      </c>
      <c r="AB392" s="12" t="s">
        <v>47</v>
      </c>
      <c r="AC392" s="3" t="s">
        <v>47</v>
      </c>
      <c r="AD392" s="3" t="s">
        <v>47</v>
      </c>
      <c r="AE392" s="3" t="s">
        <v>47</v>
      </c>
      <c r="AF392" s="3" t="s">
        <v>47</v>
      </c>
      <c r="AG392" s="3" t="s">
        <v>47</v>
      </c>
      <c r="AH392" s="3" t="s">
        <v>47</v>
      </c>
      <c r="AI392" s="3" t="s">
        <v>47</v>
      </c>
      <c r="AJ392" s="3" t="s">
        <v>47</v>
      </c>
      <c r="AL392" s="3" t="s">
        <v>47</v>
      </c>
      <c r="AM392" s="3" t="s">
        <v>47</v>
      </c>
      <c r="AN392" s="3" t="s">
        <v>47</v>
      </c>
      <c r="AU392" s="3">
        <v>0</v>
      </c>
      <c r="AV392" s="3">
        <v>17</v>
      </c>
      <c r="AW392" s="3">
        <v>1</v>
      </c>
      <c r="AX392" s="3">
        <v>17</v>
      </c>
      <c r="AY392" s="3">
        <v>100</v>
      </c>
      <c r="AZ392" s="6" t="str">
        <f t="shared" si="46"/>
        <v>1538.4</v>
      </c>
      <c r="BC392" s="12" t="s">
        <v>2144</v>
      </c>
      <c r="BG392" s="12" t="s">
        <v>2144</v>
      </c>
      <c r="BJ392" s="12">
        <f t="shared" si="47"/>
        <v>0</v>
      </c>
      <c r="BK392" s="12">
        <f t="shared" si="48"/>
        <v>0</v>
      </c>
      <c r="CQ392" s="3" t="str">
        <f>CONCATENATE(baseURL!$A$1,baseURL!$B$1,baseURL!$C$1,".",C392,".",L392,".pkl&amp;seq=",BC392)</f>
        <v>http://proteomics.broadinstitute.org/millscripts/viewfeed.pl?side=xl&amp;cycle=1&amp;fixedMods=iaaC&amp;file=msdataSM/iPRG2012_nd/cpick_in/iPRG2012_nd.1538.4.2.pkl&amp;seq=TLSDYNLQK</v>
      </c>
    </row>
    <row r="393" spans="1:95" x14ac:dyDescent="0.2">
      <c r="A393" s="3">
        <v>1990</v>
      </c>
      <c r="B393" s="2" t="s">
        <v>4151</v>
      </c>
      <c r="C393" s="2" t="s">
        <v>4152</v>
      </c>
      <c r="D393" s="3">
        <v>4799</v>
      </c>
      <c r="E393" s="3">
        <v>4796</v>
      </c>
      <c r="F393" s="3">
        <v>33923</v>
      </c>
      <c r="G393" s="3">
        <v>6410</v>
      </c>
      <c r="H393" s="3">
        <v>21.880600000000001</v>
      </c>
      <c r="I393" s="30">
        <v>541.77372000000003</v>
      </c>
      <c r="J393" s="30">
        <v>541.77231630000006</v>
      </c>
      <c r="K393" s="30">
        <v>1.4E-3</v>
      </c>
      <c r="L393" s="3">
        <v>2</v>
      </c>
      <c r="M393" s="3">
        <v>2</v>
      </c>
      <c r="N393" s="10">
        <f t="shared" si="42"/>
        <v>1</v>
      </c>
      <c r="O393" s="35">
        <v>2</v>
      </c>
      <c r="P393" s="17"/>
      <c r="Q393" s="40">
        <v>1082.5364300000001</v>
      </c>
      <c r="R393" s="40">
        <v>541.77184999999997</v>
      </c>
      <c r="S393" s="18">
        <f t="shared" si="43"/>
        <v>3.4516374375183045</v>
      </c>
      <c r="T393" s="18">
        <f t="shared" si="44"/>
        <v>0.86069440500577798</v>
      </c>
      <c r="U393" s="18">
        <f t="shared" si="45"/>
        <v>0.6460283974256501</v>
      </c>
      <c r="V393" s="30">
        <v>541.7722</v>
      </c>
      <c r="W393" s="3" t="s">
        <v>47</v>
      </c>
      <c r="X393" s="3" t="s">
        <v>47</v>
      </c>
      <c r="Y393" s="3" t="s">
        <v>47</v>
      </c>
      <c r="Z393" s="3" t="s">
        <v>48</v>
      </c>
      <c r="AA393" s="3" t="s">
        <v>47</v>
      </c>
      <c r="AB393" s="12" t="s">
        <v>52</v>
      </c>
      <c r="AC393" s="3" t="s">
        <v>47</v>
      </c>
      <c r="AD393" s="3" t="s">
        <v>47</v>
      </c>
      <c r="AE393" s="3" t="s">
        <v>47</v>
      </c>
      <c r="AG393" s="3" t="s">
        <v>47</v>
      </c>
      <c r="AH393" s="3" t="s">
        <v>47</v>
      </c>
      <c r="AI393" s="3" t="s">
        <v>47</v>
      </c>
      <c r="AJ393" s="3" t="s">
        <v>47</v>
      </c>
      <c r="AK393" s="3" t="s">
        <v>52</v>
      </c>
      <c r="AM393" s="3" t="s">
        <v>47</v>
      </c>
      <c r="AO393" s="3" t="s">
        <v>48</v>
      </c>
      <c r="AU393" s="3">
        <v>0</v>
      </c>
      <c r="AV393" s="3">
        <v>12</v>
      </c>
      <c r="AW393" s="3">
        <v>2</v>
      </c>
      <c r="AX393" s="3">
        <v>9</v>
      </c>
      <c r="AY393" s="3">
        <v>75</v>
      </c>
      <c r="AZ393" s="6" t="str">
        <f t="shared" si="46"/>
        <v>1615.7</v>
      </c>
      <c r="BC393" s="12" t="s">
        <v>4153</v>
      </c>
      <c r="BG393" s="12" t="s">
        <v>2144</v>
      </c>
      <c r="BJ393" s="12">
        <f t="shared" si="47"/>
        <v>0</v>
      </c>
      <c r="BK393" s="12">
        <f t="shared" si="48"/>
        <v>0</v>
      </c>
      <c r="BP393" s="3" t="s">
        <v>54</v>
      </c>
      <c r="BR393" s="3" t="s">
        <v>54</v>
      </c>
      <c r="CA393" s="3" t="s">
        <v>4154</v>
      </c>
      <c r="CC393" s="3" t="s">
        <v>4154</v>
      </c>
      <c r="CI393" s="3" t="s">
        <v>4154</v>
      </c>
      <c r="CQ393" s="3" t="str">
        <f>CONCATENATE(baseURL!$A$1,baseURL!$B$1,baseURL!$C$1,".",C393,".",L393,".pkl&amp;seq=",BC393,"&amp;varMods=Deamidated-N")</f>
        <v>http://proteomics.broadinstitute.org/millscripts/viewfeed.pl?side=xl&amp;cycle=1&amp;fixedMods=iaaC&amp;file=msdataSM/iPRG2012_nd/cpick_in/iPRG2012_nd.1615.7.2.pkl&amp;seq=TLSDYnLQK&amp;varMods=Deamidated-N</v>
      </c>
    </row>
    <row r="394" spans="1:95" x14ac:dyDescent="0.2">
      <c r="A394" s="3">
        <v>1496</v>
      </c>
      <c r="B394" s="2" t="s">
        <v>4233</v>
      </c>
      <c r="C394" s="2" t="s">
        <v>4234</v>
      </c>
      <c r="D394" s="3">
        <v>4884</v>
      </c>
      <c r="E394" s="3">
        <v>4881</v>
      </c>
      <c r="F394" s="3">
        <v>34154</v>
      </c>
      <c r="G394" s="3">
        <v>6506</v>
      </c>
      <c r="H394" s="3">
        <v>22.151900000000001</v>
      </c>
      <c r="I394" s="30">
        <v>541.77061000000003</v>
      </c>
      <c r="J394" s="30">
        <v>541.77114270000004</v>
      </c>
      <c r="K394" s="30">
        <v>-5.2999999999999998E-4</v>
      </c>
      <c r="L394" s="3">
        <v>2</v>
      </c>
      <c r="M394" s="3">
        <v>2</v>
      </c>
      <c r="N394" s="10">
        <f t="shared" si="42"/>
        <v>1</v>
      </c>
      <c r="O394" s="35">
        <v>2</v>
      </c>
      <c r="P394" s="17"/>
      <c r="Q394" s="40">
        <v>1082.5364300000001</v>
      </c>
      <c r="R394" s="40">
        <v>541.77184999999997</v>
      </c>
      <c r="S394" s="18">
        <f t="shared" si="43"/>
        <v>-2.2887863220262288</v>
      </c>
      <c r="T394" s="18">
        <f t="shared" si="44"/>
        <v>-1.3055311012023059</v>
      </c>
      <c r="U394" s="18">
        <f t="shared" si="45"/>
        <v>-1.1997670236106279</v>
      </c>
      <c r="V394" s="30">
        <v>541.77120000000002</v>
      </c>
      <c r="W394" s="3" t="s">
        <v>47</v>
      </c>
      <c r="X394" s="3" t="s">
        <v>47</v>
      </c>
      <c r="Y394" s="3" t="s">
        <v>47</v>
      </c>
      <c r="Z394" s="3" t="s">
        <v>48</v>
      </c>
      <c r="AA394" s="3" t="s">
        <v>47</v>
      </c>
      <c r="AB394" s="12" t="s">
        <v>65</v>
      </c>
      <c r="AE394" s="3" t="s">
        <v>52</v>
      </c>
      <c r="AH394" s="3" t="s">
        <v>48</v>
      </c>
      <c r="AO394" s="3" t="s">
        <v>48</v>
      </c>
      <c r="AU394" s="3">
        <v>1</v>
      </c>
      <c r="AV394" s="3">
        <v>4</v>
      </c>
      <c r="AW394" s="3">
        <v>2</v>
      </c>
      <c r="AX394" s="3">
        <v>3</v>
      </c>
      <c r="AY394" s="3">
        <v>75</v>
      </c>
      <c r="AZ394" s="6" t="str">
        <f t="shared" si="46"/>
        <v>1626.7</v>
      </c>
      <c r="BC394" s="12" t="s">
        <v>4153</v>
      </c>
      <c r="BG394" s="12" t="s">
        <v>2144</v>
      </c>
      <c r="BJ394" s="12">
        <f t="shared" si="47"/>
        <v>0</v>
      </c>
      <c r="BK394" s="12">
        <f t="shared" si="48"/>
        <v>0</v>
      </c>
      <c r="BP394" s="3" t="s">
        <v>54</v>
      </c>
      <c r="BR394" s="3" t="s">
        <v>54</v>
      </c>
      <c r="BU394" s="3" t="s">
        <v>4154</v>
      </c>
      <c r="BX394" s="3" t="s">
        <v>4235</v>
      </c>
      <c r="CQ394" s="3" t="str">
        <f>CONCATENATE(baseURL!$A$1,baseURL!$B$1,baseURL!$C$1,".",C394,".",L394,".pkl&amp;seq=",BC394,"&amp;varMods=Deamidated-N")</f>
        <v>http://proteomics.broadinstitute.org/millscripts/viewfeed.pl?side=xl&amp;cycle=1&amp;fixedMods=iaaC&amp;file=msdataSM/iPRG2012_nd/cpick_in/iPRG2012_nd.1626.7.2.pkl&amp;seq=TLSDYnLQK&amp;varMods=Deamidated-N</v>
      </c>
    </row>
    <row r="395" spans="1:95" x14ac:dyDescent="0.2">
      <c r="A395" s="3">
        <v>3985</v>
      </c>
      <c r="B395" s="2" t="s">
        <v>6996</v>
      </c>
      <c r="C395" s="2" t="s">
        <v>6997</v>
      </c>
      <c r="D395" s="3">
        <v>7501</v>
      </c>
      <c r="E395" s="3">
        <v>7495</v>
      </c>
      <c r="F395" s="3">
        <v>41420</v>
      </c>
      <c r="G395" s="3">
        <v>9466</v>
      </c>
      <c r="H395" s="3">
        <v>30.4375</v>
      </c>
      <c r="I395" s="30">
        <v>563.77229999999997</v>
      </c>
      <c r="J395" s="30">
        <v>563.77311280000004</v>
      </c>
      <c r="K395" s="30">
        <v>-8.0999999999999996E-4</v>
      </c>
      <c r="L395" s="3">
        <v>2</v>
      </c>
      <c r="M395" s="3">
        <v>2</v>
      </c>
      <c r="N395" s="10">
        <f t="shared" si="42"/>
        <v>1</v>
      </c>
      <c r="P395" s="17"/>
      <c r="Q395" s="40">
        <v>1126.5374899999999</v>
      </c>
      <c r="R395" s="40">
        <v>563.77238999999997</v>
      </c>
      <c r="S395" s="18">
        <f t="shared" si="43"/>
        <v>-0.15963889256823224</v>
      </c>
      <c r="T395" s="18">
        <f t="shared" si="44"/>
        <v>1.2820776839786479</v>
      </c>
      <c r="U395" s="18">
        <f t="shared" si="45"/>
        <v>1.2593734858608663</v>
      </c>
      <c r="V395" s="30">
        <v>563.7731</v>
      </c>
      <c r="W395" s="3" t="s">
        <v>47</v>
      </c>
      <c r="X395" s="3" t="s">
        <v>47</v>
      </c>
      <c r="Y395" s="3" t="s">
        <v>47</v>
      </c>
      <c r="Z395" s="3" t="s">
        <v>47</v>
      </c>
      <c r="AA395" s="3" t="s">
        <v>47</v>
      </c>
      <c r="AB395" s="12" t="s">
        <v>47</v>
      </c>
      <c r="AC395" s="3" t="s">
        <v>47</v>
      </c>
      <c r="AD395" s="3" t="s">
        <v>47</v>
      </c>
      <c r="AE395" s="3" t="s">
        <v>47</v>
      </c>
      <c r="AF395" s="3" t="s">
        <v>47</v>
      </c>
      <c r="AG395" s="3" t="s">
        <v>47</v>
      </c>
      <c r="AH395" s="3" t="s">
        <v>52</v>
      </c>
      <c r="AI395" s="3" t="s">
        <v>47</v>
      </c>
      <c r="AK395" s="3" t="s">
        <v>52</v>
      </c>
      <c r="AL395" s="3" t="s">
        <v>47</v>
      </c>
      <c r="AO395" s="3" t="s">
        <v>47</v>
      </c>
      <c r="AU395" s="3">
        <v>0</v>
      </c>
      <c r="AV395" s="3">
        <v>14</v>
      </c>
      <c r="AW395" s="3">
        <v>1</v>
      </c>
      <c r="AX395" s="3">
        <v>14</v>
      </c>
      <c r="AY395" s="3">
        <v>100</v>
      </c>
      <c r="AZ395" s="6" t="str">
        <f t="shared" si="46"/>
        <v>1972.7</v>
      </c>
      <c r="BC395" s="12" t="s">
        <v>2143</v>
      </c>
      <c r="BF395" s="12" t="s">
        <v>2183</v>
      </c>
      <c r="BG395" s="12" t="s">
        <v>2144</v>
      </c>
      <c r="BH395" s="12" t="s">
        <v>2143</v>
      </c>
      <c r="BJ395" s="12">
        <f t="shared" si="47"/>
        <v>0</v>
      </c>
      <c r="BK395" s="12">
        <f t="shared" si="48"/>
        <v>0</v>
      </c>
      <c r="CQ395" s="3" t="str">
        <f>CONCATENATE(baseURL!$A$1,baseURL!$B$1,baseURL!$C$1,".",C395,".",L395,".pkl&amp;seq=",BC395,"&amp;varMods=Nitro-Y")</f>
        <v>http://proteomics.broadinstitute.org/millscripts/viewfeed.pl?side=xl&amp;cycle=1&amp;fixedMods=iaaC&amp;file=msdataSM/iPRG2012_nd/cpick_in/iPRG2012_nd.1972.7.2.pkl&amp;seq=TLSDyNLQK&amp;varMods=Nitro-Y</v>
      </c>
    </row>
    <row r="396" spans="1:95" x14ac:dyDescent="0.2">
      <c r="A396" s="3">
        <v>3970</v>
      </c>
      <c r="B396" s="2" t="s">
        <v>7096</v>
      </c>
      <c r="C396" s="2" t="s">
        <v>7082</v>
      </c>
      <c r="D396" s="3">
        <v>7598</v>
      </c>
      <c r="E396" s="3">
        <v>7592</v>
      </c>
      <c r="F396" s="3">
        <v>41650</v>
      </c>
      <c r="G396" s="3">
        <v>9574</v>
      </c>
      <c r="H396" s="3">
        <v>30.703800000000001</v>
      </c>
      <c r="I396" s="30">
        <v>563.77320999999995</v>
      </c>
      <c r="J396" s="30">
        <v>563.77268709999998</v>
      </c>
      <c r="K396" s="30">
        <v>5.1999999999999995E-4</v>
      </c>
      <c r="L396" s="3">
        <v>2</v>
      </c>
      <c r="M396" s="3">
        <v>2</v>
      </c>
      <c r="N396" s="10">
        <f t="shared" si="42"/>
        <v>1</v>
      </c>
      <c r="P396" s="17"/>
      <c r="Q396" s="40">
        <v>1126.5374899999999</v>
      </c>
      <c r="R396" s="40">
        <v>563.77238999999997</v>
      </c>
      <c r="S396" s="18">
        <f t="shared" si="43"/>
        <v>1.4544876877990818</v>
      </c>
      <c r="T396" s="18">
        <f t="shared" si="44"/>
        <v>0.52698572204218164</v>
      </c>
      <c r="U396" s="18">
        <f t="shared" si="45"/>
        <v>0.37249074939309312</v>
      </c>
      <c r="V396" s="30">
        <v>563.77260000000001</v>
      </c>
      <c r="W396" s="3" t="s">
        <v>47</v>
      </c>
      <c r="X396" s="3" t="s">
        <v>47</v>
      </c>
      <c r="Y396" s="3" t="s">
        <v>47</v>
      </c>
      <c r="Z396" s="3" t="s">
        <v>47</v>
      </c>
      <c r="AA396" s="3" t="s">
        <v>47</v>
      </c>
      <c r="AB396" s="12" t="s">
        <v>47</v>
      </c>
      <c r="AC396" s="3" t="s">
        <v>47</v>
      </c>
      <c r="AD396" s="3" t="s">
        <v>47</v>
      </c>
      <c r="AE396" s="3" t="s">
        <v>47</v>
      </c>
      <c r="AF396" s="3" t="s">
        <v>47</v>
      </c>
      <c r="AG396" s="3" t="s">
        <v>47</v>
      </c>
      <c r="AH396" s="3" t="s">
        <v>52</v>
      </c>
      <c r="AI396" s="3" t="s">
        <v>47</v>
      </c>
      <c r="AK396" s="3" t="s">
        <v>52</v>
      </c>
      <c r="AL396" s="3" t="s">
        <v>48</v>
      </c>
      <c r="AO396" s="3" t="s">
        <v>47</v>
      </c>
      <c r="AR396" s="3" t="s">
        <v>48</v>
      </c>
      <c r="AS396" s="3" t="s">
        <v>48</v>
      </c>
      <c r="AU396" s="3">
        <v>0</v>
      </c>
      <c r="AV396" s="3">
        <v>13</v>
      </c>
      <c r="AW396" s="3">
        <v>1</v>
      </c>
      <c r="AX396" s="3">
        <v>13</v>
      </c>
      <c r="AY396" s="3">
        <v>100</v>
      </c>
      <c r="AZ396" s="6" t="str">
        <f t="shared" si="46"/>
        <v>1983.6</v>
      </c>
      <c r="BC396" s="12" t="s">
        <v>2143</v>
      </c>
      <c r="BF396" s="12" t="s">
        <v>2183</v>
      </c>
      <c r="BG396" s="12" t="s">
        <v>2144</v>
      </c>
      <c r="BH396" s="12" t="s">
        <v>2143</v>
      </c>
      <c r="BJ396" s="12">
        <f t="shared" si="47"/>
        <v>0</v>
      </c>
      <c r="BK396" s="12">
        <f t="shared" si="48"/>
        <v>0</v>
      </c>
      <c r="CQ396" s="3" t="str">
        <f>CONCATENATE(baseURL!$A$1,baseURL!$B$1,baseURL!$C$1,".",C396,".",L396,".pkl&amp;seq=",BC396,"&amp;varMods=Nitro-Y")</f>
        <v>http://proteomics.broadinstitute.org/millscripts/viewfeed.pl?side=xl&amp;cycle=1&amp;fixedMods=iaaC&amp;file=msdataSM/iPRG2012_nd/cpick_in/iPRG2012_nd.1983.6.2.pkl&amp;seq=TLSDyNLQK&amp;varMods=Nitro-Y</v>
      </c>
    </row>
    <row r="397" spans="1:95" x14ac:dyDescent="0.2">
      <c r="A397" s="3">
        <v>472</v>
      </c>
      <c r="B397" s="2" t="s">
        <v>7186</v>
      </c>
      <c r="C397" s="2" t="s">
        <v>7172</v>
      </c>
      <c r="D397" s="3">
        <v>7683</v>
      </c>
      <c r="E397" s="3">
        <v>7677</v>
      </c>
      <c r="F397" s="3">
        <v>41878</v>
      </c>
      <c r="G397" s="3">
        <v>9670</v>
      </c>
      <c r="H397" s="3">
        <v>30.9633</v>
      </c>
      <c r="I397" s="30">
        <v>563.77323999999999</v>
      </c>
      <c r="J397" s="30">
        <v>563.77246070000001</v>
      </c>
      <c r="K397" s="30">
        <v>7.7999999999999999E-4</v>
      </c>
      <c r="L397" s="3">
        <v>2</v>
      </c>
      <c r="M397" s="3">
        <v>2</v>
      </c>
      <c r="N397" s="10">
        <f t="shared" si="42"/>
        <v>1</v>
      </c>
      <c r="P397" s="17"/>
      <c r="Q397" s="40">
        <v>1126.5374899999999</v>
      </c>
      <c r="R397" s="40">
        <v>563.77238999999997</v>
      </c>
      <c r="S397" s="18">
        <f t="shared" si="43"/>
        <v>1.5077006520557104</v>
      </c>
      <c r="T397" s="18">
        <f t="shared" si="44"/>
        <v>0.12540521900603302</v>
      </c>
      <c r="U397" s="18">
        <f t="shared" si="45"/>
        <v>-0.3370154398214561</v>
      </c>
      <c r="V397" s="30">
        <v>563.7722</v>
      </c>
      <c r="W397" s="3" t="s">
        <v>47</v>
      </c>
      <c r="X397" s="3" t="s">
        <v>47</v>
      </c>
      <c r="Y397" s="3" t="s">
        <v>47</v>
      </c>
      <c r="Z397" s="3" t="s">
        <v>47</v>
      </c>
      <c r="AB397" s="12" t="s">
        <v>47</v>
      </c>
      <c r="AD397" s="3" t="s">
        <v>47</v>
      </c>
      <c r="AE397" s="3" t="s">
        <v>47</v>
      </c>
      <c r="AF397" s="3" t="s">
        <v>47</v>
      </c>
      <c r="AG397" s="3" t="s">
        <v>47</v>
      </c>
      <c r="AH397" s="3" t="s">
        <v>52</v>
      </c>
      <c r="AI397" s="3" t="s">
        <v>47</v>
      </c>
      <c r="AL397" s="3" t="s">
        <v>47</v>
      </c>
      <c r="AR397" s="3" t="s">
        <v>48</v>
      </c>
      <c r="AU397" s="3">
        <v>0</v>
      </c>
      <c r="AV397" s="3">
        <v>11</v>
      </c>
      <c r="AW397" s="3">
        <v>1</v>
      </c>
      <c r="AX397" s="3">
        <v>11</v>
      </c>
      <c r="AY397" s="3">
        <v>100</v>
      </c>
      <c r="AZ397" s="6" t="str">
        <f t="shared" si="46"/>
        <v>1994.3</v>
      </c>
      <c r="BC397" s="12" t="s">
        <v>2143</v>
      </c>
      <c r="BF397" s="12" t="s">
        <v>2183</v>
      </c>
      <c r="BG397" s="12" t="s">
        <v>2144</v>
      </c>
      <c r="BH397" s="12" t="s">
        <v>2143</v>
      </c>
      <c r="BJ397" s="12">
        <f t="shared" si="47"/>
        <v>0</v>
      </c>
      <c r="BK397" s="12">
        <f t="shared" si="48"/>
        <v>0</v>
      </c>
      <c r="CQ397" s="3" t="str">
        <f>CONCATENATE(baseURL!$A$1,baseURL!$B$1,baseURL!$C$1,".",C397,".",L397,".pkl&amp;seq=",BC397,"&amp;varMods=Nitro-Y")</f>
        <v>http://proteomics.broadinstitute.org/millscripts/viewfeed.pl?side=xl&amp;cycle=1&amp;fixedMods=iaaC&amp;file=msdataSM/iPRG2012_nd/cpick_in/iPRG2012_nd.1994.3.2.pkl&amp;seq=TLSDyNLQK&amp;varMods=Nitro-Y</v>
      </c>
    </row>
    <row r="398" spans="1:95" x14ac:dyDescent="0.2">
      <c r="A398" s="3">
        <v>1180</v>
      </c>
      <c r="B398" s="2" t="s">
        <v>7490</v>
      </c>
      <c r="C398" s="2" t="s">
        <v>7491</v>
      </c>
      <c r="D398" s="3">
        <v>7919</v>
      </c>
      <c r="E398" s="3">
        <v>7912</v>
      </c>
      <c r="F398" s="3">
        <v>42573</v>
      </c>
      <c r="G398" s="3">
        <v>9938</v>
      </c>
      <c r="H398" s="3">
        <v>31.753399999999999</v>
      </c>
      <c r="I398" s="30">
        <v>564.26522999999997</v>
      </c>
      <c r="J398" s="30">
        <v>564.26491969999995</v>
      </c>
      <c r="K398" s="30">
        <v>3.1E-4</v>
      </c>
      <c r="L398" s="3">
        <v>2</v>
      </c>
      <c r="M398" s="3">
        <v>2</v>
      </c>
      <c r="N398" s="10">
        <f t="shared" si="42"/>
        <v>1</v>
      </c>
      <c r="P398" s="17"/>
      <c r="Q398" s="40">
        <v>1127.52151</v>
      </c>
      <c r="R398" s="40">
        <v>564.26439000000005</v>
      </c>
      <c r="S398" s="18">
        <f t="shared" si="43"/>
        <v>1.4886638512233012</v>
      </c>
      <c r="T398" s="18">
        <f t="shared" si="44"/>
        <v>0.93874433561512283</v>
      </c>
      <c r="U398" s="18">
        <f t="shared" si="45"/>
        <v>0.37216596270508634</v>
      </c>
      <c r="V398" s="30">
        <v>564.26459999999997</v>
      </c>
      <c r="W398" s="3" t="s">
        <v>47</v>
      </c>
      <c r="Z398" s="3" t="s">
        <v>48</v>
      </c>
      <c r="AB398" s="12" t="s">
        <v>48</v>
      </c>
      <c r="AC398" s="3" t="s">
        <v>47</v>
      </c>
      <c r="AE398" s="3" t="s">
        <v>47</v>
      </c>
      <c r="AI398" s="3" t="s">
        <v>47</v>
      </c>
      <c r="AJ398" s="3" t="s">
        <v>52</v>
      </c>
      <c r="AL398" s="3" t="s">
        <v>52</v>
      </c>
      <c r="AU398" s="3">
        <v>0</v>
      </c>
      <c r="AV398" s="3">
        <v>4</v>
      </c>
      <c r="AW398" s="3">
        <v>1</v>
      </c>
      <c r="AX398" s="3">
        <v>4</v>
      </c>
      <c r="AY398" s="3">
        <v>100</v>
      </c>
      <c r="AZ398" s="6" t="str">
        <f t="shared" si="46"/>
        <v>2027.5</v>
      </c>
      <c r="BC398" s="12" t="s">
        <v>3420</v>
      </c>
      <c r="BF398" s="12" t="s">
        <v>2183</v>
      </c>
      <c r="BG398" s="12" t="s">
        <v>2144</v>
      </c>
      <c r="BJ398" s="12">
        <f t="shared" si="47"/>
        <v>0</v>
      </c>
      <c r="BK398" s="12">
        <f t="shared" si="48"/>
        <v>0</v>
      </c>
      <c r="BP398" s="3" t="s">
        <v>54</v>
      </c>
      <c r="BR398" s="3" t="s">
        <v>54</v>
      </c>
      <c r="CQ398" s="3" t="str">
        <f>CONCATENATE(baseURL!$A$1,baseURL!$B$1,baseURL!$C$1,".",C398,".",L398,".pkl&amp;seq=",BC398,"&amp;varMods=Nitro-Y+Deamidated-N")</f>
        <v>http://proteomics.broadinstitute.org/millscripts/viewfeed.pl?side=xl&amp;cycle=1&amp;fixedMods=iaaC&amp;file=msdataSM/iPRG2012_nd/cpick_in/iPRG2012_nd.2027.5.2.pkl&amp;seq=TLSDynLQK&amp;varMods=Nitro-Y+Deamidated-N</v>
      </c>
    </row>
    <row r="399" spans="1:95" x14ac:dyDescent="0.2">
      <c r="A399" s="3">
        <v>1891</v>
      </c>
      <c r="B399" s="2" t="s">
        <v>7593</v>
      </c>
      <c r="C399" s="2" t="s">
        <v>7582</v>
      </c>
      <c r="D399" s="3">
        <v>8022</v>
      </c>
      <c r="E399" s="3">
        <v>8015</v>
      </c>
      <c r="F399" s="3">
        <v>42806</v>
      </c>
      <c r="G399" s="3">
        <v>10052</v>
      </c>
      <c r="H399" s="3">
        <v>32.030500000000004</v>
      </c>
      <c r="I399" s="30">
        <v>564.26597000000004</v>
      </c>
      <c r="J399" s="30">
        <v>564.26578389999997</v>
      </c>
      <c r="K399" s="30">
        <v>1.9000000000000001E-4</v>
      </c>
      <c r="L399" s="3">
        <v>2</v>
      </c>
      <c r="M399" s="3">
        <v>2</v>
      </c>
      <c r="N399" s="10">
        <f t="shared" si="42"/>
        <v>1</v>
      </c>
      <c r="P399" s="17"/>
      <c r="Q399" s="40">
        <v>1127.52151</v>
      </c>
      <c r="R399" s="40">
        <v>564.26439000000005</v>
      </c>
      <c r="S399" s="18">
        <f t="shared" si="43"/>
        <v>2.8001058156264702</v>
      </c>
      <c r="T399" s="18">
        <f t="shared" si="44"/>
        <v>2.4702958836822075</v>
      </c>
      <c r="U399" s="18">
        <f t="shared" si="45"/>
        <v>2.3216067205472353</v>
      </c>
      <c r="V399" s="30">
        <v>564.26570000000004</v>
      </c>
      <c r="W399" s="3" t="s">
        <v>47</v>
      </c>
      <c r="X399" s="3" t="s">
        <v>47</v>
      </c>
      <c r="Y399" s="3" t="s">
        <v>47</v>
      </c>
      <c r="Z399" s="3" t="s">
        <v>47</v>
      </c>
      <c r="AA399" s="3" t="s">
        <v>47</v>
      </c>
      <c r="AC399" s="3" t="s">
        <v>47</v>
      </c>
      <c r="AD399" s="3" t="s">
        <v>47</v>
      </c>
      <c r="AE399" s="3" t="s">
        <v>47</v>
      </c>
      <c r="AG399" s="3" t="s">
        <v>47</v>
      </c>
      <c r="AI399" s="3" t="s">
        <v>47</v>
      </c>
      <c r="AJ399" s="3" t="s">
        <v>48</v>
      </c>
      <c r="AL399" s="3" t="s">
        <v>52</v>
      </c>
      <c r="AO399" s="3" t="s">
        <v>48</v>
      </c>
      <c r="AU399" s="3">
        <v>0</v>
      </c>
      <c r="AV399" s="3">
        <v>10</v>
      </c>
      <c r="AW399" s="3">
        <v>2</v>
      </c>
      <c r="AX399" s="3">
        <v>9</v>
      </c>
      <c r="AY399" s="3">
        <v>90</v>
      </c>
      <c r="AZ399" s="6" t="str">
        <f t="shared" si="46"/>
        <v>2038.7</v>
      </c>
      <c r="BC399" s="12" t="s">
        <v>3420</v>
      </c>
      <c r="BF399" s="12" t="s">
        <v>2183</v>
      </c>
      <c r="BG399" s="12" t="s">
        <v>2144</v>
      </c>
      <c r="BJ399" s="12">
        <f t="shared" si="47"/>
        <v>0</v>
      </c>
      <c r="BK399" s="12">
        <f t="shared" si="48"/>
        <v>0</v>
      </c>
      <c r="BP399" s="3" t="s">
        <v>54</v>
      </c>
      <c r="BR399" s="3" t="s">
        <v>54</v>
      </c>
      <c r="BT399" s="3" t="s">
        <v>7594</v>
      </c>
      <c r="CQ399" s="3" t="str">
        <f>CONCATENATE(baseURL!$A$1,baseURL!$B$1,baseURL!$C$1,".",C399,".",L399,".pkl&amp;seq=",BC399,"&amp;varMods=Nitro-Y+Deamidated-N")</f>
        <v>http://proteomics.broadinstitute.org/millscripts/viewfeed.pl?side=xl&amp;cycle=1&amp;fixedMods=iaaC&amp;file=msdataSM/iPRG2012_nd/cpick_in/iPRG2012_nd.2038.7.2.pkl&amp;seq=TLSDynLQK&amp;varMods=Nitro-Y+Deamidated-N</v>
      </c>
    </row>
    <row r="400" spans="1:95" x14ac:dyDescent="0.2">
      <c r="A400" s="3">
        <v>1803</v>
      </c>
      <c r="B400" s="2" t="s">
        <v>7747</v>
      </c>
      <c r="C400" s="2" t="s">
        <v>7748</v>
      </c>
      <c r="D400" s="3">
        <v>8220</v>
      </c>
      <c r="E400" s="3">
        <v>8212</v>
      </c>
      <c r="F400" s="3">
        <v>43268</v>
      </c>
      <c r="G400" s="3">
        <v>10271</v>
      </c>
      <c r="H400" s="3">
        <v>32.5578</v>
      </c>
      <c r="I400" s="30">
        <v>564.26589000000001</v>
      </c>
      <c r="J400" s="30">
        <v>564.2656829</v>
      </c>
      <c r="K400" s="30">
        <v>2.1000000000000001E-4</v>
      </c>
      <c r="L400" s="3">
        <v>2</v>
      </c>
      <c r="M400" s="3">
        <v>2</v>
      </c>
      <c r="N400" s="10">
        <f t="shared" si="42"/>
        <v>1</v>
      </c>
      <c r="P400" s="17"/>
      <c r="Q400" s="40">
        <v>1127.52151</v>
      </c>
      <c r="R400" s="40">
        <v>564.26439000000005</v>
      </c>
      <c r="S400" s="18">
        <f t="shared" si="43"/>
        <v>2.6583283059285905</v>
      </c>
      <c r="T400" s="18">
        <f t="shared" si="44"/>
        <v>2.2913017777944109</v>
      </c>
      <c r="U400" s="18">
        <f t="shared" si="45"/>
        <v>2.3216067205472353</v>
      </c>
      <c r="V400" s="30">
        <v>564.26570000000004</v>
      </c>
      <c r="W400" s="3" t="s">
        <v>47</v>
      </c>
      <c r="Z400" s="3" t="s">
        <v>48</v>
      </c>
      <c r="AC400" s="3" t="s">
        <v>47</v>
      </c>
      <c r="AD400" s="3" t="s">
        <v>47</v>
      </c>
      <c r="AE400" s="3" t="s">
        <v>47</v>
      </c>
      <c r="AG400" s="3" t="s">
        <v>47</v>
      </c>
      <c r="AJ400" s="3" t="s">
        <v>52</v>
      </c>
      <c r="AL400" s="3" t="s">
        <v>52</v>
      </c>
      <c r="AU400" s="3">
        <v>0</v>
      </c>
      <c r="AV400" s="3">
        <v>5</v>
      </c>
      <c r="AW400" s="3">
        <v>1</v>
      </c>
      <c r="AX400" s="3">
        <v>5</v>
      </c>
      <c r="AY400" s="3">
        <v>100</v>
      </c>
      <c r="AZ400" s="6" t="str">
        <f t="shared" si="46"/>
        <v>2060.7</v>
      </c>
      <c r="BC400" s="12" t="s">
        <v>2602</v>
      </c>
      <c r="BF400" s="12" t="s">
        <v>2183</v>
      </c>
      <c r="BG400" s="12" t="s">
        <v>2144</v>
      </c>
      <c r="BJ400" s="12">
        <f t="shared" si="47"/>
        <v>0</v>
      </c>
      <c r="BK400" s="12">
        <f t="shared" si="48"/>
        <v>0</v>
      </c>
      <c r="BO400" s="3" t="s">
        <v>54</v>
      </c>
      <c r="BR400" s="3" t="s">
        <v>54</v>
      </c>
      <c r="CQ400" s="3" t="str">
        <f>CONCATENATE(baseURL!$A$1,baseURL!$B$1,baseURL!$C$1,".",C400,".",L400,".pkl&amp;seq=",BC400,"&amp;varMods=Nitro-Y+Deamidated-Q")</f>
        <v>http://proteomics.broadinstitute.org/millscripts/viewfeed.pl?side=xl&amp;cycle=1&amp;fixedMods=iaaC&amp;file=msdataSM/iPRG2012_nd/cpick_in/iPRG2012_nd.2060.7.2.pkl&amp;seq=TLSDyNLqK&amp;varMods=Nitro-Y+Deamidated-Q</v>
      </c>
    </row>
    <row r="401" spans="1:95" x14ac:dyDescent="0.2">
      <c r="A401" s="3">
        <v>1802</v>
      </c>
      <c r="B401" s="2" t="s">
        <v>7842</v>
      </c>
      <c r="C401" s="2" t="s">
        <v>7843</v>
      </c>
      <c r="D401" s="3">
        <v>8352</v>
      </c>
      <c r="E401" s="3">
        <v>8344</v>
      </c>
      <c r="F401" s="3">
        <v>43502</v>
      </c>
      <c r="G401" s="3">
        <v>10414</v>
      </c>
      <c r="H401" s="3">
        <v>32.825499999999998</v>
      </c>
      <c r="I401" s="30">
        <v>564.26635999999996</v>
      </c>
      <c r="J401" s="30">
        <v>564.26577469999995</v>
      </c>
      <c r="K401" s="30">
        <v>5.9000000000000003E-4</v>
      </c>
      <c r="L401" s="3">
        <v>2</v>
      </c>
      <c r="M401" s="3">
        <v>2</v>
      </c>
      <c r="N401" s="10">
        <f t="shared" si="42"/>
        <v>1</v>
      </c>
      <c r="P401" s="17"/>
      <c r="Q401" s="40">
        <v>1127.52151</v>
      </c>
      <c r="R401" s="40">
        <v>564.26439000000005</v>
      </c>
      <c r="S401" s="18">
        <f t="shared" si="43"/>
        <v>3.4912711750510463</v>
      </c>
      <c r="T401" s="18">
        <f t="shared" si="44"/>
        <v>2.4539914700327001</v>
      </c>
      <c r="U401" s="18">
        <f t="shared" si="45"/>
        <v>2.3216067205472353</v>
      </c>
      <c r="V401" s="30">
        <v>564.26570000000004</v>
      </c>
      <c r="W401" s="3" t="s">
        <v>47</v>
      </c>
      <c r="Y401" s="3" t="s">
        <v>47</v>
      </c>
      <c r="Z401" s="3" t="s">
        <v>48</v>
      </c>
      <c r="AC401" s="3" t="s">
        <v>47</v>
      </c>
      <c r="AD401" s="3" t="s">
        <v>47</v>
      </c>
      <c r="AE401" s="3" t="s">
        <v>47</v>
      </c>
      <c r="AG401" s="3" t="s">
        <v>47</v>
      </c>
      <c r="AI401" s="3" t="s">
        <v>48</v>
      </c>
      <c r="AL401" s="3" t="s">
        <v>52</v>
      </c>
      <c r="AU401" s="3">
        <v>0</v>
      </c>
      <c r="AV401" s="3">
        <v>6</v>
      </c>
      <c r="AW401" s="3">
        <v>2</v>
      </c>
      <c r="AX401" s="3">
        <v>5</v>
      </c>
      <c r="AY401" s="3">
        <v>83.33</v>
      </c>
      <c r="AZ401" s="6" t="str">
        <f t="shared" si="46"/>
        <v>2071.10</v>
      </c>
      <c r="BC401" s="12" t="s">
        <v>2602</v>
      </c>
      <c r="BF401" s="12" t="s">
        <v>2183</v>
      </c>
      <c r="BG401" s="12" t="s">
        <v>2144</v>
      </c>
      <c r="BJ401" s="12">
        <f t="shared" si="47"/>
        <v>0</v>
      </c>
      <c r="BK401" s="12">
        <f t="shared" si="48"/>
        <v>0</v>
      </c>
      <c r="BO401" s="3" t="s">
        <v>54</v>
      </c>
      <c r="BP401" s="3" t="s">
        <v>54</v>
      </c>
      <c r="BR401" s="3" t="s">
        <v>54</v>
      </c>
      <c r="BZ401" s="3" t="s">
        <v>3604</v>
      </c>
      <c r="CQ401" s="3" t="str">
        <f>CONCATENATE(baseURL!$A$1,baseURL!$B$1,baseURL!$C$1,".",C401,".",L401,".pkl&amp;seq=",BC401,"&amp;varMods=Nitro-Y+Deamidated-Q+Deamidated-N")</f>
        <v>http://proteomics.broadinstitute.org/millscripts/viewfeed.pl?side=xl&amp;cycle=1&amp;fixedMods=iaaC&amp;file=msdataSM/iPRG2012_nd/cpick_in/iPRG2012_nd.2071.10.2.pkl&amp;seq=TLSDyNLqK&amp;varMods=Nitro-Y+Deamidated-Q+Deamidated-N</v>
      </c>
    </row>
    <row r="402" spans="1:95" x14ac:dyDescent="0.2">
      <c r="A402" s="3">
        <v>1847</v>
      </c>
      <c r="B402" s="2" t="s">
        <v>7927</v>
      </c>
      <c r="C402" s="2" t="s">
        <v>7928</v>
      </c>
      <c r="D402" s="3">
        <v>8451</v>
      </c>
      <c r="E402" s="3">
        <v>8443</v>
      </c>
      <c r="F402" s="3">
        <v>43726</v>
      </c>
      <c r="G402" s="3">
        <v>10524</v>
      </c>
      <c r="H402" s="3">
        <v>33.087400000000002</v>
      </c>
      <c r="I402" s="30">
        <v>564.26670000000001</v>
      </c>
      <c r="J402" s="30">
        <v>564.26670079999997</v>
      </c>
      <c r="K402" s="30">
        <v>0</v>
      </c>
      <c r="L402" s="3">
        <v>2</v>
      </c>
      <c r="M402" s="3">
        <v>0</v>
      </c>
      <c r="N402" s="10">
        <f t="shared" si="42"/>
        <v>1</v>
      </c>
      <c r="O402" s="35">
        <v>2</v>
      </c>
      <c r="P402" s="11"/>
      <c r="Q402" s="40">
        <v>1127.52151</v>
      </c>
      <c r="R402" s="42">
        <v>564.26439000000005</v>
      </c>
      <c r="S402" s="18">
        <f t="shared" si="43"/>
        <v>4.0938255911662953</v>
      </c>
      <c r="T402" s="18">
        <f t="shared" si="44"/>
        <v>4.0952433661786536</v>
      </c>
      <c r="U402" s="18">
        <f t="shared" si="45"/>
        <v>4.0938255911662953</v>
      </c>
      <c r="V402" s="30">
        <v>564.26670000000001</v>
      </c>
      <c r="W402" s="3" t="s">
        <v>47</v>
      </c>
      <c r="Y402" s="3" t="s">
        <v>47</v>
      </c>
      <c r="Z402" s="3" t="s">
        <v>47</v>
      </c>
      <c r="AA402" s="3" t="s">
        <v>47</v>
      </c>
      <c r="AB402" s="12" t="s">
        <v>47</v>
      </c>
      <c r="AC402" s="3" t="s">
        <v>47</v>
      </c>
      <c r="AD402" s="3" t="s">
        <v>47</v>
      </c>
      <c r="AE402" s="3" t="s">
        <v>47</v>
      </c>
      <c r="AG402" s="3" t="s">
        <v>47</v>
      </c>
      <c r="AI402" s="3" t="s">
        <v>48</v>
      </c>
      <c r="AJ402" s="3" t="s">
        <v>48</v>
      </c>
      <c r="AK402" s="3" t="s">
        <v>52</v>
      </c>
      <c r="AL402" s="3" t="s">
        <v>52</v>
      </c>
      <c r="AO402" s="3" t="s">
        <v>47</v>
      </c>
      <c r="AU402" s="3">
        <v>0</v>
      </c>
      <c r="AV402" s="3">
        <v>10</v>
      </c>
      <c r="AW402" s="3">
        <v>1</v>
      </c>
      <c r="AX402" s="3">
        <v>10</v>
      </c>
      <c r="AY402" s="3">
        <v>100</v>
      </c>
      <c r="AZ402" s="6" t="str">
        <f t="shared" si="46"/>
        <v>2082.3</v>
      </c>
      <c r="BC402" s="12" t="s">
        <v>2602</v>
      </c>
      <c r="BF402" s="12" t="s">
        <v>2183</v>
      </c>
      <c r="BG402" s="12" t="s">
        <v>2144</v>
      </c>
      <c r="BJ402" s="12">
        <f t="shared" si="47"/>
        <v>0</v>
      </c>
      <c r="BK402" s="12">
        <f t="shared" si="48"/>
        <v>0</v>
      </c>
      <c r="BO402" s="3" t="s">
        <v>54</v>
      </c>
      <c r="BP402" s="3" t="s">
        <v>54</v>
      </c>
      <c r="BR402" s="3" t="s">
        <v>54</v>
      </c>
      <c r="CQ402" s="3" t="str">
        <f>CONCATENATE(baseURL!$A$1,baseURL!$B$1,baseURL!$C$1,".",C402,".",L402,".pkl&amp;seq=",BC402,"&amp;varMods=Nitro-Y+Deamidated-Q+Deamidated-N")</f>
        <v>http://proteomics.broadinstitute.org/millscripts/viewfeed.pl?side=xl&amp;cycle=1&amp;fixedMods=iaaC&amp;file=msdataSM/iPRG2012_nd/cpick_in/iPRG2012_nd.2082.3.2.pkl&amp;seq=TLSDyNLqK&amp;varMods=Nitro-Y+Deamidated-Q+Deamidated-N</v>
      </c>
    </row>
    <row r="403" spans="1:95" x14ac:dyDescent="0.2">
      <c r="A403" s="3">
        <v>1798</v>
      </c>
      <c r="B403" s="2" t="s">
        <v>8461</v>
      </c>
      <c r="C403" s="2" t="s">
        <v>8462</v>
      </c>
      <c r="D403" s="3">
        <v>9010</v>
      </c>
      <c r="E403" s="3">
        <v>9001</v>
      </c>
      <c r="F403" s="3">
        <v>44845</v>
      </c>
      <c r="G403" s="3">
        <v>11135</v>
      </c>
      <c r="H403" s="3">
        <v>34.372999999999998</v>
      </c>
      <c r="I403" s="30">
        <v>564.75667999999996</v>
      </c>
      <c r="J403" s="30">
        <v>564.75667940000005</v>
      </c>
      <c r="K403" s="30">
        <v>0</v>
      </c>
      <c r="L403" s="3">
        <v>2</v>
      </c>
      <c r="M403" s="3">
        <v>0</v>
      </c>
      <c r="N403" s="10">
        <f t="shared" si="42"/>
        <v>1</v>
      </c>
      <c r="O403" s="35">
        <v>2</v>
      </c>
      <c r="P403" s="17"/>
      <c r="Q403" s="37">
        <v>1128.5055299999999</v>
      </c>
      <c r="R403" s="37">
        <v>564.75639999999999</v>
      </c>
      <c r="S403" s="18">
        <f t="shared" si="43"/>
        <v>0.49578898083348677</v>
      </c>
      <c r="T403" s="18">
        <f t="shared" si="44"/>
        <v>0.49472657603818798</v>
      </c>
      <c r="U403" s="18">
        <f t="shared" si="45"/>
        <v>0</v>
      </c>
      <c r="V403" s="30">
        <v>564.75639999999999</v>
      </c>
      <c r="Z403" s="3" t="s">
        <v>48</v>
      </c>
      <c r="AC403" s="3" t="s">
        <v>47</v>
      </c>
      <c r="AD403" s="3" t="s">
        <v>48</v>
      </c>
      <c r="AE403" s="3" t="s">
        <v>47</v>
      </c>
      <c r="AG403" s="3" t="s">
        <v>47</v>
      </c>
      <c r="AJ403" s="3" t="s">
        <v>65</v>
      </c>
      <c r="AU403" s="3">
        <v>1</v>
      </c>
      <c r="AV403" s="3">
        <v>3</v>
      </c>
      <c r="AW403" s="3">
        <v>1</v>
      </c>
      <c r="AX403" s="3">
        <v>3</v>
      </c>
      <c r="AY403" s="3">
        <v>100</v>
      </c>
      <c r="AZ403" s="6" t="str">
        <f t="shared" si="46"/>
        <v>2135.9</v>
      </c>
      <c r="BC403" s="12" t="s">
        <v>4317</v>
      </c>
      <c r="BF403" s="12" t="s">
        <v>2183</v>
      </c>
      <c r="BG403" s="12" t="s">
        <v>2144</v>
      </c>
      <c r="BJ403" s="12">
        <f t="shared" si="47"/>
        <v>0</v>
      </c>
      <c r="BK403" s="12">
        <f t="shared" si="48"/>
        <v>0</v>
      </c>
      <c r="BO403" s="3" t="s">
        <v>54</v>
      </c>
      <c r="BP403" s="3" t="s">
        <v>54</v>
      </c>
      <c r="BR403" s="3" t="s">
        <v>54</v>
      </c>
      <c r="CF403" s="3" t="s">
        <v>8463</v>
      </c>
      <c r="CQ403" s="3" t="str">
        <f>CONCATENATE(baseURL!$A$1,baseURL!$B$1,baseURL!$C$1,".",C403,".",L403,".pkl&amp;seq=",BC403,"&amp;varMods=Nitro-Y+Deamidated-Q+Deamidated-N")</f>
        <v>http://proteomics.broadinstitute.org/millscripts/viewfeed.pl?side=xl&amp;cycle=1&amp;fixedMods=iaaC&amp;file=msdataSM/iPRG2012_nd/cpick_in/iPRG2012_nd.2135.9.2.pkl&amp;seq=TLSDynLqK&amp;varMods=Nitro-Y+Deamidated-Q+Deamidated-N</v>
      </c>
    </row>
    <row r="404" spans="1:95" x14ac:dyDescent="0.2">
      <c r="A404" s="3">
        <v>589</v>
      </c>
      <c r="B404" s="2" t="s">
        <v>2141</v>
      </c>
      <c r="C404" s="2" t="s">
        <v>2142</v>
      </c>
      <c r="D404" s="3">
        <v>2596</v>
      </c>
      <c r="E404" s="3">
        <v>2594</v>
      </c>
      <c r="F404" s="3">
        <v>27456</v>
      </c>
      <c r="G404" s="3">
        <v>3900</v>
      </c>
      <c r="H404" s="3">
        <v>14.425000000000001</v>
      </c>
      <c r="I404" s="30">
        <v>581.26499000000001</v>
      </c>
      <c r="J404" s="30">
        <v>581.26344029999996</v>
      </c>
      <c r="K404" s="30">
        <v>1.5499999999999999E-3</v>
      </c>
      <c r="L404" s="3">
        <v>2</v>
      </c>
      <c r="M404" s="3">
        <v>2</v>
      </c>
      <c r="N404" s="10">
        <f t="shared" si="42"/>
        <v>1</v>
      </c>
      <c r="O404" s="35">
        <v>2</v>
      </c>
      <c r="P404" s="17"/>
      <c r="Q404" s="40">
        <v>1161.51875</v>
      </c>
      <c r="R404" s="40">
        <v>581.26301000000001</v>
      </c>
      <c r="S404" s="18">
        <f t="shared" si="43"/>
        <v>3.406375368704782</v>
      </c>
      <c r="T404" s="18">
        <f t="shared" si="44"/>
        <v>0.74028450554276137</v>
      </c>
      <c r="U404" s="18">
        <f t="shared" si="45"/>
        <v>0.32687440402416706</v>
      </c>
      <c r="V404" s="30">
        <v>581.26319999999998</v>
      </c>
      <c r="W404" s="3" t="s">
        <v>47</v>
      </c>
      <c r="X404" s="3" t="s">
        <v>47</v>
      </c>
      <c r="Z404" s="3" t="s">
        <v>47</v>
      </c>
      <c r="AB404" s="12" t="s">
        <v>47</v>
      </c>
      <c r="AD404" s="3" t="s">
        <v>47</v>
      </c>
      <c r="AE404" s="3" t="s">
        <v>47</v>
      </c>
      <c r="AF404" s="3" t="s">
        <v>48</v>
      </c>
      <c r="AG404" s="3" t="s">
        <v>47</v>
      </c>
      <c r="AH404" s="3" t="s">
        <v>48</v>
      </c>
      <c r="AL404" s="3" t="s">
        <v>48</v>
      </c>
      <c r="AO404" s="3" t="s">
        <v>48</v>
      </c>
      <c r="AP404" s="3" t="s">
        <v>48</v>
      </c>
      <c r="AU404" s="3">
        <v>0</v>
      </c>
      <c r="AV404" s="3">
        <v>7</v>
      </c>
      <c r="AW404" s="3">
        <v>2</v>
      </c>
      <c r="AX404" s="3">
        <v>6</v>
      </c>
      <c r="AY404" s="3">
        <v>85.71</v>
      </c>
      <c r="AZ404" s="6" t="str">
        <f t="shared" si="46"/>
        <v>1307.8</v>
      </c>
      <c r="BC404" s="12" t="s">
        <v>2143</v>
      </c>
      <c r="BF404" s="12" t="s">
        <v>1468</v>
      </c>
      <c r="BG404" s="12" t="s">
        <v>2144</v>
      </c>
      <c r="BH404" s="12" t="s">
        <v>2143</v>
      </c>
      <c r="BJ404" s="12">
        <f t="shared" si="47"/>
        <v>0</v>
      </c>
      <c r="BK404" s="12">
        <f t="shared" si="48"/>
        <v>0</v>
      </c>
      <c r="BX404" s="3" t="s">
        <v>2145</v>
      </c>
      <c r="CQ404" s="3" t="str">
        <f>CONCATENATE(baseURL!$A$1,baseURL!$B$1,baseURL!$C$1,".",C404,".",L404,".pkl&amp;seq=",BC404)</f>
        <v>http://proteomics.broadinstitute.org/millscripts/viewfeed.pl?side=xl&amp;cycle=1&amp;fixedMods=iaaC&amp;file=msdataSM/iPRG2012_nd/cpick_in/iPRG2012_nd.1307.8.2.pkl&amp;seq=TLSDyNLQK</v>
      </c>
    </row>
    <row r="405" spans="1:95" x14ac:dyDescent="0.2">
      <c r="A405" s="3">
        <v>6854</v>
      </c>
      <c r="B405" s="2" t="s">
        <v>2986</v>
      </c>
      <c r="C405" s="2" t="s">
        <v>2987</v>
      </c>
      <c r="D405" s="3">
        <v>3621</v>
      </c>
      <c r="E405" s="3">
        <v>3619</v>
      </c>
      <c r="F405" s="3">
        <v>30417</v>
      </c>
      <c r="G405" s="3">
        <v>5066</v>
      </c>
      <c r="H405" s="3">
        <v>17.8428</v>
      </c>
      <c r="I405" s="30">
        <v>581.26259000000005</v>
      </c>
      <c r="J405" s="30">
        <v>581.26241010000001</v>
      </c>
      <c r="K405" s="30">
        <v>1.8000000000000001E-4</v>
      </c>
      <c r="L405" s="3">
        <v>2</v>
      </c>
      <c r="M405" s="3">
        <v>2</v>
      </c>
      <c r="N405" s="10">
        <f t="shared" si="42"/>
        <v>1</v>
      </c>
      <c r="O405" s="35">
        <v>2</v>
      </c>
      <c r="P405" s="17"/>
      <c r="Q405" s="40">
        <v>1161.51875</v>
      </c>
      <c r="R405" s="40">
        <v>581.26301000000001</v>
      </c>
      <c r="S405" s="18">
        <f t="shared" si="43"/>
        <v>-0.72256447208430397</v>
      </c>
      <c r="T405" s="18">
        <f t="shared" si="44"/>
        <v>-1.0320629210474499</v>
      </c>
      <c r="U405" s="18">
        <f t="shared" si="45"/>
        <v>-1.5655563562804515</v>
      </c>
      <c r="V405" s="30">
        <v>581.26210000000003</v>
      </c>
      <c r="W405" s="3" t="s">
        <v>47</v>
      </c>
      <c r="X405" s="3" t="s">
        <v>47</v>
      </c>
      <c r="Y405" s="3" t="s">
        <v>47</v>
      </c>
      <c r="Z405" s="3" t="s">
        <v>47</v>
      </c>
      <c r="AA405" s="3" t="s">
        <v>47</v>
      </c>
      <c r="AB405" s="12" t="s">
        <v>47</v>
      </c>
      <c r="AC405" s="3" t="s">
        <v>47</v>
      </c>
      <c r="AD405" s="3" t="s">
        <v>47</v>
      </c>
      <c r="AE405" s="3" t="s">
        <v>47</v>
      </c>
      <c r="AF405" s="3" t="s">
        <v>47</v>
      </c>
      <c r="AG405" s="3" t="s">
        <v>47</v>
      </c>
      <c r="AH405" s="3" t="s">
        <v>47</v>
      </c>
      <c r="AI405" s="3" t="s">
        <v>47</v>
      </c>
      <c r="AJ405" s="3" t="s">
        <v>47</v>
      </c>
      <c r="AK405" s="3" t="s">
        <v>48</v>
      </c>
      <c r="AL405" s="3" t="s">
        <v>47</v>
      </c>
      <c r="AN405" s="3" t="s">
        <v>47</v>
      </c>
      <c r="AO405" s="3" t="s">
        <v>47</v>
      </c>
      <c r="AP405" s="3" t="s">
        <v>48</v>
      </c>
      <c r="AS405" s="3" t="s">
        <v>47</v>
      </c>
      <c r="AU405" s="3">
        <v>0</v>
      </c>
      <c r="AV405" s="3">
        <v>18</v>
      </c>
      <c r="AW405" s="3">
        <v>1</v>
      </c>
      <c r="AX405" s="3">
        <v>18</v>
      </c>
      <c r="AY405" s="3">
        <v>100</v>
      </c>
      <c r="AZ405" s="6" t="str">
        <f t="shared" si="46"/>
        <v>1448.8</v>
      </c>
      <c r="BC405" s="12" t="s">
        <v>2143</v>
      </c>
      <c r="BF405" s="12" t="s">
        <v>1468</v>
      </c>
      <c r="BG405" s="12" t="s">
        <v>2144</v>
      </c>
      <c r="BH405" s="12" t="s">
        <v>2143</v>
      </c>
      <c r="BJ405" s="12">
        <f t="shared" si="47"/>
        <v>0</v>
      </c>
      <c r="BK405" s="12">
        <f t="shared" si="48"/>
        <v>0</v>
      </c>
      <c r="CQ405" s="3" t="str">
        <f>CONCATENATE(baseURL!$A$1,baseURL!$B$1,baseURL!$C$1,".",C405,".",L405,".pkl&amp;seq=",BC405)</f>
        <v>http://proteomics.broadinstitute.org/millscripts/viewfeed.pl?side=xl&amp;cycle=1&amp;fixedMods=iaaC&amp;file=msdataSM/iPRG2012_nd/cpick_in/iPRG2012_nd.1448.8.2.pkl&amp;seq=TLSDyNLQK</v>
      </c>
    </row>
    <row r="406" spans="1:95" x14ac:dyDescent="0.2">
      <c r="A406" s="3">
        <v>6971</v>
      </c>
      <c r="B406" s="2" t="s">
        <v>3050</v>
      </c>
      <c r="C406" s="2" t="s">
        <v>3051</v>
      </c>
      <c r="D406" s="3">
        <v>3700</v>
      </c>
      <c r="E406" s="3">
        <v>3698</v>
      </c>
      <c r="F406" s="3">
        <v>30651</v>
      </c>
      <c r="G406" s="3">
        <v>5156</v>
      </c>
      <c r="H406" s="3">
        <v>18.1036</v>
      </c>
      <c r="I406" s="30">
        <v>581.26466000000005</v>
      </c>
      <c r="J406" s="30">
        <v>581.26351209999996</v>
      </c>
      <c r="K406" s="30">
        <v>1.15E-3</v>
      </c>
      <c r="L406" s="3">
        <v>2</v>
      </c>
      <c r="M406" s="3">
        <v>2</v>
      </c>
      <c r="N406" s="10">
        <f t="shared" si="42"/>
        <v>1</v>
      </c>
      <c r="O406" s="35">
        <v>2</v>
      </c>
      <c r="P406" s="17"/>
      <c r="Q406" s="40">
        <v>1161.51875</v>
      </c>
      <c r="R406" s="40">
        <v>581.26301000000001</v>
      </c>
      <c r="S406" s="18">
        <f t="shared" si="43"/>
        <v>2.8386461406525134</v>
      </c>
      <c r="T406" s="18">
        <f t="shared" si="44"/>
        <v>0.86380862244918788</v>
      </c>
      <c r="U406" s="18">
        <f t="shared" si="45"/>
        <v>1.1870702041804106</v>
      </c>
      <c r="V406" s="30">
        <v>581.26369999999997</v>
      </c>
      <c r="W406" s="3" t="s">
        <v>47</v>
      </c>
      <c r="X406" s="3" t="s">
        <v>47</v>
      </c>
      <c r="Y406" s="3" t="s">
        <v>47</v>
      </c>
      <c r="Z406" s="3" t="s">
        <v>47</v>
      </c>
      <c r="AA406" s="3" t="s">
        <v>47</v>
      </c>
      <c r="AB406" s="12" t="s">
        <v>47</v>
      </c>
      <c r="AC406" s="3" t="s">
        <v>47</v>
      </c>
      <c r="AD406" s="3" t="s">
        <v>47</v>
      </c>
      <c r="AE406" s="3" t="s">
        <v>47</v>
      </c>
      <c r="AF406" s="3" t="s">
        <v>47</v>
      </c>
      <c r="AG406" s="3" t="s">
        <v>47</v>
      </c>
      <c r="AH406" s="3" t="s">
        <v>47</v>
      </c>
      <c r="AI406" s="3" t="s">
        <v>47</v>
      </c>
      <c r="AJ406" s="3" t="s">
        <v>47</v>
      </c>
      <c r="AK406" s="3" t="s">
        <v>48</v>
      </c>
      <c r="AL406" s="3" t="s">
        <v>47</v>
      </c>
      <c r="AO406" s="3" t="s">
        <v>47</v>
      </c>
      <c r="AP406" s="3" t="s">
        <v>47</v>
      </c>
      <c r="AU406" s="3">
        <v>0</v>
      </c>
      <c r="AV406" s="3">
        <v>17</v>
      </c>
      <c r="AW406" s="3">
        <v>1</v>
      </c>
      <c r="AX406" s="3">
        <v>17</v>
      </c>
      <c r="AY406" s="3">
        <v>100</v>
      </c>
      <c r="AZ406" s="6" t="str">
        <f t="shared" si="46"/>
        <v>1459.11</v>
      </c>
      <c r="BC406" s="12" t="s">
        <v>2143</v>
      </c>
      <c r="BF406" s="12" t="s">
        <v>1468</v>
      </c>
      <c r="BG406" s="12" t="s">
        <v>2144</v>
      </c>
      <c r="BH406" s="12" t="s">
        <v>2143</v>
      </c>
      <c r="BJ406" s="12">
        <f t="shared" si="47"/>
        <v>0</v>
      </c>
      <c r="BK406" s="12">
        <f t="shared" si="48"/>
        <v>0</v>
      </c>
      <c r="CQ406" s="3" t="str">
        <f>CONCATENATE(baseURL!$A$1,baseURL!$B$1,baseURL!$C$1,".",C406,".",L406,".pkl&amp;seq=",BC406)</f>
        <v>http://proteomics.broadinstitute.org/millscripts/viewfeed.pl?side=xl&amp;cycle=1&amp;fixedMods=iaaC&amp;file=msdataSM/iPRG2012_nd/cpick_in/iPRG2012_nd.1459.11.2.pkl&amp;seq=TLSDyNLQK</v>
      </c>
    </row>
    <row r="407" spans="1:95" x14ac:dyDescent="0.2">
      <c r="A407" s="3">
        <v>6916</v>
      </c>
      <c r="B407" s="2" t="s">
        <v>3119</v>
      </c>
      <c r="C407" s="2" t="s">
        <v>3120</v>
      </c>
      <c r="D407" s="3">
        <v>3778</v>
      </c>
      <c r="E407" s="3">
        <v>3776</v>
      </c>
      <c r="F407" s="3">
        <v>30879</v>
      </c>
      <c r="G407" s="3">
        <v>5245</v>
      </c>
      <c r="H407" s="3">
        <v>18.366399999999999</v>
      </c>
      <c r="I407" s="30">
        <v>581.26394000000005</v>
      </c>
      <c r="J407" s="30">
        <v>581.26340570000002</v>
      </c>
      <c r="K407" s="30">
        <v>5.2999999999999998E-4</v>
      </c>
      <c r="L407" s="3">
        <v>2</v>
      </c>
      <c r="M407" s="3">
        <v>2</v>
      </c>
      <c r="N407" s="10">
        <f t="shared" si="42"/>
        <v>1</v>
      </c>
      <c r="O407" s="35">
        <v>2</v>
      </c>
      <c r="P407" s="17"/>
      <c r="Q407" s="40">
        <v>1161.51875</v>
      </c>
      <c r="R407" s="40">
        <v>581.26301000000001</v>
      </c>
      <c r="S407" s="18">
        <f t="shared" si="43"/>
        <v>1.5999641883962292</v>
      </c>
      <c r="T407" s="18">
        <f t="shared" si="44"/>
        <v>0.68075895628171212</v>
      </c>
      <c r="U407" s="18">
        <f t="shared" si="45"/>
        <v>0.32687440402416706</v>
      </c>
      <c r="V407" s="30">
        <v>581.26319999999998</v>
      </c>
      <c r="W407" s="3" t="s">
        <v>47</v>
      </c>
      <c r="X407" s="3" t="s">
        <v>47</v>
      </c>
      <c r="Y407" s="3" t="s">
        <v>47</v>
      </c>
      <c r="Z407" s="3" t="s">
        <v>47</v>
      </c>
      <c r="AA407" s="3" t="s">
        <v>47</v>
      </c>
      <c r="AB407" s="12" t="s">
        <v>47</v>
      </c>
      <c r="AC407" s="3" t="s">
        <v>47</v>
      </c>
      <c r="AD407" s="3" t="s">
        <v>47</v>
      </c>
      <c r="AE407" s="3" t="s">
        <v>47</v>
      </c>
      <c r="AF407" s="3" t="s">
        <v>47</v>
      </c>
      <c r="AG407" s="3" t="s">
        <v>47</v>
      </c>
      <c r="AH407" s="3" t="s">
        <v>47</v>
      </c>
      <c r="AI407" s="3" t="s">
        <v>47</v>
      </c>
      <c r="AJ407" s="3" t="s">
        <v>47</v>
      </c>
      <c r="AK407" s="3" t="s">
        <v>48</v>
      </c>
      <c r="AL407" s="3" t="s">
        <v>47</v>
      </c>
      <c r="AM407" s="3" t="s">
        <v>47</v>
      </c>
      <c r="AO407" s="3" t="s">
        <v>47</v>
      </c>
      <c r="AP407" s="3" t="s">
        <v>48</v>
      </c>
      <c r="AU407" s="3">
        <v>0</v>
      </c>
      <c r="AV407" s="3">
        <v>17</v>
      </c>
      <c r="AW407" s="3">
        <v>2</v>
      </c>
      <c r="AX407" s="3">
        <v>16</v>
      </c>
      <c r="AY407" s="3">
        <v>94.12</v>
      </c>
      <c r="AZ407" s="6" t="str">
        <f t="shared" si="46"/>
        <v>1470.8</v>
      </c>
      <c r="BC407" s="12" t="s">
        <v>2143</v>
      </c>
      <c r="BF407" s="12" t="s">
        <v>1468</v>
      </c>
      <c r="BG407" s="12" t="s">
        <v>2144</v>
      </c>
      <c r="BH407" s="12" t="s">
        <v>2143</v>
      </c>
      <c r="BJ407" s="12">
        <f t="shared" si="47"/>
        <v>0</v>
      </c>
      <c r="BK407" s="12">
        <f t="shared" si="48"/>
        <v>0</v>
      </c>
      <c r="BX407" s="3" t="s">
        <v>2145</v>
      </c>
      <c r="CQ407" s="3" t="str">
        <f>CONCATENATE(baseURL!$A$1,baseURL!$B$1,baseURL!$C$1,".",C407,".",L407,".pkl&amp;seq=",BC407)</f>
        <v>http://proteomics.broadinstitute.org/millscripts/viewfeed.pl?side=xl&amp;cycle=1&amp;fixedMods=iaaC&amp;file=msdataSM/iPRG2012_nd/cpick_in/iPRG2012_nd.1470.8.2.pkl&amp;seq=TLSDyNLQK</v>
      </c>
    </row>
    <row r="408" spans="1:95" x14ac:dyDescent="0.2">
      <c r="A408" s="3">
        <v>527</v>
      </c>
      <c r="B408" s="2" t="s">
        <v>3171</v>
      </c>
      <c r="C408" s="2" t="s">
        <v>3172</v>
      </c>
      <c r="D408" s="3">
        <v>3856</v>
      </c>
      <c r="E408" s="3">
        <v>3853</v>
      </c>
      <c r="F408" s="3">
        <v>31105</v>
      </c>
      <c r="G408" s="3">
        <v>5333</v>
      </c>
      <c r="H408" s="3">
        <v>18.6251</v>
      </c>
      <c r="I408" s="30">
        <v>581.26361999999995</v>
      </c>
      <c r="J408" s="30">
        <v>581.26302669999995</v>
      </c>
      <c r="K408" s="30">
        <v>5.9000000000000003E-4</v>
      </c>
      <c r="L408" s="3">
        <v>2</v>
      </c>
      <c r="M408" s="3">
        <v>2</v>
      </c>
      <c r="N408" s="10">
        <f t="shared" si="42"/>
        <v>1</v>
      </c>
      <c r="O408" s="35">
        <v>2</v>
      </c>
      <c r="P408" s="17"/>
      <c r="Q408" s="40">
        <v>1161.51875</v>
      </c>
      <c r="R408" s="40">
        <v>581.26301000000001</v>
      </c>
      <c r="S408" s="18">
        <f t="shared" si="43"/>
        <v>1.049438876108471</v>
      </c>
      <c r="T408" s="18">
        <f t="shared" si="44"/>
        <v>2.8730539633801691E-2</v>
      </c>
      <c r="U408" s="18">
        <f t="shared" si="45"/>
        <v>0.32687440402416706</v>
      </c>
      <c r="V408" s="30">
        <v>581.26319999999998</v>
      </c>
      <c r="W408" s="3" t="s">
        <v>47</v>
      </c>
      <c r="X408" s="3" t="s">
        <v>47</v>
      </c>
      <c r="Y408" s="3" t="s">
        <v>47</v>
      </c>
      <c r="Z408" s="3" t="s">
        <v>47</v>
      </c>
      <c r="AA408" s="3" t="s">
        <v>47</v>
      </c>
      <c r="AB408" s="12" t="s">
        <v>47</v>
      </c>
      <c r="AC408" s="3" t="s">
        <v>47</v>
      </c>
      <c r="AD408" s="3" t="s">
        <v>47</v>
      </c>
      <c r="AE408" s="3" t="s">
        <v>47</v>
      </c>
      <c r="AF408" s="3" t="s">
        <v>47</v>
      </c>
      <c r="AH408" s="3" t="s">
        <v>47</v>
      </c>
      <c r="AI408" s="3" t="s">
        <v>47</v>
      </c>
      <c r="AJ408" s="3" t="s">
        <v>47</v>
      </c>
      <c r="AK408" s="3" t="s">
        <v>48</v>
      </c>
      <c r="AL408" s="3" t="s">
        <v>48</v>
      </c>
      <c r="AO408" s="3" t="s">
        <v>47</v>
      </c>
      <c r="AP408" s="3" t="s">
        <v>48</v>
      </c>
      <c r="AR408" s="3" t="s">
        <v>47</v>
      </c>
      <c r="AU408" s="3">
        <v>0</v>
      </c>
      <c r="AV408" s="3">
        <v>15</v>
      </c>
      <c r="AW408" s="3">
        <v>2</v>
      </c>
      <c r="AX408" s="3">
        <v>14</v>
      </c>
      <c r="AY408" s="3">
        <v>93.33</v>
      </c>
      <c r="AZ408" s="6" t="str">
        <f t="shared" si="46"/>
        <v>1481.3</v>
      </c>
      <c r="BC408" s="12" t="s">
        <v>2143</v>
      </c>
      <c r="BF408" s="12" t="s">
        <v>1468</v>
      </c>
      <c r="BG408" s="12" t="s">
        <v>2144</v>
      </c>
      <c r="BH408" s="12" t="s">
        <v>2143</v>
      </c>
      <c r="BJ408" s="12">
        <f t="shared" si="47"/>
        <v>0</v>
      </c>
      <c r="BK408" s="12">
        <f t="shared" si="48"/>
        <v>0</v>
      </c>
      <c r="BX408" s="3" t="s">
        <v>2145</v>
      </c>
      <c r="CQ408" s="3" t="str">
        <f>CONCATENATE(baseURL!$A$1,baseURL!$B$1,baseURL!$C$1,".",C408,".",L408,".pkl&amp;seq=",BC408)</f>
        <v>http://proteomics.broadinstitute.org/millscripts/viewfeed.pl?side=xl&amp;cycle=1&amp;fixedMods=iaaC&amp;file=msdataSM/iPRG2012_nd/cpick_in/iPRG2012_nd.1481.3.2.pkl&amp;seq=TLSDyNLQK</v>
      </c>
    </row>
    <row r="409" spans="1:95" x14ac:dyDescent="0.2">
      <c r="A409" s="3">
        <v>540</v>
      </c>
      <c r="B409" s="2" t="s">
        <v>3253</v>
      </c>
      <c r="C409" s="2" t="s">
        <v>3254</v>
      </c>
      <c r="D409" s="3">
        <v>3927</v>
      </c>
      <c r="E409" s="3">
        <v>3924</v>
      </c>
      <c r="F409" s="3">
        <v>31336</v>
      </c>
      <c r="G409" s="3">
        <v>5415</v>
      </c>
      <c r="H409" s="3">
        <v>18.902100000000001</v>
      </c>
      <c r="I409" s="30">
        <v>581.26310999999998</v>
      </c>
      <c r="J409" s="30">
        <v>581.26216699999998</v>
      </c>
      <c r="K409" s="30">
        <v>9.3999999999999997E-4</v>
      </c>
      <c r="L409" s="3">
        <v>2</v>
      </c>
      <c r="M409" s="3">
        <v>2</v>
      </c>
      <c r="N409" s="10">
        <f t="shared" si="42"/>
        <v>1</v>
      </c>
      <c r="O409" s="35">
        <v>2</v>
      </c>
      <c r="P409" s="17"/>
      <c r="Q409" s="40">
        <v>1161.51875</v>
      </c>
      <c r="R409" s="40">
        <v>581.26301000000001</v>
      </c>
      <c r="S409" s="18">
        <f t="shared" si="43"/>
        <v>0.17203915999213151</v>
      </c>
      <c r="T409" s="18">
        <f t="shared" si="44"/>
        <v>-1.4502901191522226</v>
      </c>
      <c r="U409" s="18">
        <f t="shared" si="45"/>
        <v>-1.5655563562804515</v>
      </c>
      <c r="V409" s="30">
        <v>581.26210000000003</v>
      </c>
      <c r="W409" s="3" t="s">
        <v>47</v>
      </c>
      <c r="X409" s="3" t="s">
        <v>47</v>
      </c>
      <c r="Z409" s="3" t="s">
        <v>48</v>
      </c>
      <c r="AB409" s="12" t="s">
        <v>52</v>
      </c>
      <c r="AC409" s="3" t="s">
        <v>47</v>
      </c>
      <c r="AD409" s="3" t="s">
        <v>47</v>
      </c>
      <c r="AE409" s="3" t="s">
        <v>47</v>
      </c>
      <c r="AF409" s="3" t="s">
        <v>47</v>
      </c>
      <c r="AG409" s="3" t="s">
        <v>47</v>
      </c>
      <c r="AH409" s="3" t="s">
        <v>47</v>
      </c>
      <c r="AI409" s="3" t="s">
        <v>47</v>
      </c>
      <c r="AJ409" s="3" t="s">
        <v>47</v>
      </c>
      <c r="AK409" s="3" t="s">
        <v>48</v>
      </c>
      <c r="AL409" s="3" t="s">
        <v>48</v>
      </c>
      <c r="AM409" s="3" t="s">
        <v>47</v>
      </c>
      <c r="AO409" s="3" t="s">
        <v>48</v>
      </c>
      <c r="AP409" s="3" t="s">
        <v>48</v>
      </c>
      <c r="AR409" s="3" t="s">
        <v>48</v>
      </c>
      <c r="AU409" s="3">
        <v>0</v>
      </c>
      <c r="AV409" s="3">
        <v>11</v>
      </c>
      <c r="AW409" s="3">
        <v>1</v>
      </c>
      <c r="AX409" s="3">
        <v>11</v>
      </c>
      <c r="AY409" s="3">
        <v>100</v>
      </c>
      <c r="AZ409" s="6" t="str">
        <f t="shared" si="46"/>
        <v>1492.3</v>
      </c>
      <c r="BC409" s="12" t="s">
        <v>2143</v>
      </c>
      <c r="BF409" s="12" t="s">
        <v>1468</v>
      </c>
      <c r="BG409" s="12" t="s">
        <v>2144</v>
      </c>
      <c r="BH409" s="12" t="s">
        <v>2143</v>
      </c>
      <c r="BJ409" s="12">
        <f t="shared" si="47"/>
        <v>0</v>
      </c>
      <c r="BK409" s="12">
        <f t="shared" si="48"/>
        <v>0</v>
      </c>
      <c r="CQ409" s="3" t="str">
        <f>CONCATENATE(baseURL!$A$1,baseURL!$B$1,baseURL!$C$1,".",C409,".",L409,".pkl&amp;seq=",BC409)</f>
        <v>http://proteomics.broadinstitute.org/millscripts/viewfeed.pl?side=xl&amp;cycle=1&amp;fixedMods=iaaC&amp;file=msdataSM/iPRG2012_nd/cpick_in/iPRG2012_nd.1492.3.2.pkl&amp;seq=TLSDyNLQK</v>
      </c>
    </row>
    <row r="410" spans="1:95" x14ac:dyDescent="0.2">
      <c r="A410" s="3">
        <v>583</v>
      </c>
      <c r="B410" s="2" t="s">
        <v>3327</v>
      </c>
      <c r="C410" s="2" t="s">
        <v>3320</v>
      </c>
      <c r="D410" s="3">
        <v>3997</v>
      </c>
      <c r="E410" s="3">
        <v>3994</v>
      </c>
      <c r="F410" s="3">
        <v>31569</v>
      </c>
      <c r="G410" s="3">
        <v>5496</v>
      </c>
      <c r="H410" s="3">
        <v>19.164000000000001</v>
      </c>
      <c r="I410" s="30">
        <v>581.26337999999998</v>
      </c>
      <c r="J410" s="30">
        <v>581.26096670000004</v>
      </c>
      <c r="K410" s="30">
        <v>2.4099999999999998E-3</v>
      </c>
      <c r="L410" s="3">
        <v>2</v>
      </c>
      <c r="M410" s="3">
        <v>2</v>
      </c>
      <c r="N410" s="10">
        <f t="shared" si="42"/>
        <v>1</v>
      </c>
      <c r="O410" s="35">
        <v>2</v>
      </c>
      <c r="P410" s="17"/>
      <c r="Q410" s="40">
        <v>1161.51875</v>
      </c>
      <c r="R410" s="40">
        <v>581.26301000000001</v>
      </c>
      <c r="S410" s="18">
        <f t="shared" si="43"/>
        <v>0.63654489208823817</v>
      </c>
      <c r="T410" s="18">
        <f t="shared" si="44"/>
        <v>-3.5152761569473339</v>
      </c>
      <c r="U410" s="18">
        <f t="shared" si="45"/>
        <v>-3.9741045967570505</v>
      </c>
      <c r="V410" s="30">
        <v>581.26070000000004</v>
      </c>
      <c r="W410" s="3" t="s">
        <v>47</v>
      </c>
      <c r="X410" s="3" t="s">
        <v>47</v>
      </c>
      <c r="Y410" s="3" t="s">
        <v>48</v>
      </c>
      <c r="Z410" s="3" t="s">
        <v>48</v>
      </c>
      <c r="AB410" s="12" t="s">
        <v>52</v>
      </c>
      <c r="AC410" s="3" t="s">
        <v>47</v>
      </c>
      <c r="AD410" s="3" t="s">
        <v>47</v>
      </c>
      <c r="AE410" s="3" t="s">
        <v>47</v>
      </c>
      <c r="AF410" s="3" t="s">
        <v>48</v>
      </c>
      <c r="AG410" s="3" t="s">
        <v>48</v>
      </c>
      <c r="AH410" s="3" t="s">
        <v>47</v>
      </c>
      <c r="AI410" s="3" t="s">
        <v>48</v>
      </c>
      <c r="AJ410" s="3" t="s">
        <v>47</v>
      </c>
      <c r="AK410" s="3" t="s">
        <v>48</v>
      </c>
      <c r="AL410" s="3" t="s">
        <v>48</v>
      </c>
      <c r="AO410" s="3" t="s">
        <v>48</v>
      </c>
      <c r="AP410" s="3" t="s">
        <v>48</v>
      </c>
      <c r="AU410" s="3">
        <v>0</v>
      </c>
      <c r="AV410" s="3">
        <v>7</v>
      </c>
      <c r="AW410" s="3">
        <v>1</v>
      </c>
      <c r="AX410" s="3">
        <v>7</v>
      </c>
      <c r="AY410" s="3">
        <v>100</v>
      </c>
      <c r="AZ410" s="6" t="str">
        <f t="shared" si="46"/>
        <v>1503.5</v>
      </c>
      <c r="BC410" s="12" t="s">
        <v>2143</v>
      </c>
      <c r="BF410" s="12" t="s">
        <v>1468</v>
      </c>
      <c r="BG410" s="12" t="s">
        <v>2144</v>
      </c>
      <c r="BH410" s="12" t="s">
        <v>2143</v>
      </c>
      <c r="BJ410" s="12">
        <f t="shared" si="47"/>
        <v>0</v>
      </c>
      <c r="BK410" s="12">
        <f t="shared" si="48"/>
        <v>0</v>
      </c>
      <c r="CQ410" s="3" t="str">
        <f>CONCATENATE(baseURL!$A$1,baseURL!$B$1,baseURL!$C$1,".",C410,".",L410,".pkl&amp;seq=",BC410)</f>
        <v>http://proteomics.broadinstitute.org/millscripts/viewfeed.pl?side=xl&amp;cycle=1&amp;fixedMods=iaaC&amp;file=msdataSM/iPRG2012_nd/cpick_in/iPRG2012_nd.1503.5.2.pkl&amp;seq=TLSDyNLQK</v>
      </c>
    </row>
    <row r="411" spans="1:95" x14ac:dyDescent="0.2">
      <c r="A411" s="3">
        <v>586</v>
      </c>
      <c r="B411" s="2" t="s">
        <v>4680</v>
      </c>
      <c r="C411" s="2" t="s">
        <v>4667</v>
      </c>
      <c r="D411" s="3">
        <v>5323</v>
      </c>
      <c r="E411" s="3">
        <v>5320</v>
      </c>
      <c r="F411" s="3">
        <v>35309</v>
      </c>
      <c r="G411" s="3">
        <v>7000</v>
      </c>
      <c r="H411" s="3">
        <v>23.4773</v>
      </c>
      <c r="I411" s="30">
        <v>581.26323000000002</v>
      </c>
      <c r="J411" s="30">
        <v>581.2628684</v>
      </c>
      <c r="K411" s="30">
        <v>3.6000000000000002E-4</v>
      </c>
      <c r="L411" s="3">
        <v>2</v>
      </c>
      <c r="M411" s="3">
        <v>2</v>
      </c>
      <c r="N411" s="10">
        <f t="shared" si="42"/>
        <v>1</v>
      </c>
      <c r="O411" s="35">
        <v>2</v>
      </c>
      <c r="P411" s="17"/>
      <c r="Q411" s="40">
        <v>1161.51875</v>
      </c>
      <c r="R411" s="40">
        <v>581.26301000000001</v>
      </c>
      <c r="S411" s="18">
        <f t="shared" si="43"/>
        <v>0.37848615210004088</v>
      </c>
      <c r="T411" s="18">
        <f t="shared" si="44"/>
        <v>-0.24360745062083383</v>
      </c>
      <c r="U411" s="18">
        <f t="shared" si="45"/>
        <v>-2.0816738364524321</v>
      </c>
      <c r="V411" s="30">
        <v>581.26179999999999</v>
      </c>
      <c r="W411" s="3" t="s">
        <v>48</v>
      </c>
      <c r="X411" s="3" t="s">
        <v>47</v>
      </c>
      <c r="Y411" s="3" t="s">
        <v>47</v>
      </c>
      <c r="Z411" s="3" t="s">
        <v>47</v>
      </c>
      <c r="AB411" s="12" t="s">
        <v>52</v>
      </c>
      <c r="AC411" s="3" t="s">
        <v>52</v>
      </c>
      <c r="AD411" s="3" t="s">
        <v>47</v>
      </c>
      <c r="AE411" s="3" t="s">
        <v>47</v>
      </c>
      <c r="AF411" s="3" t="s">
        <v>48</v>
      </c>
      <c r="AG411" s="3" t="s">
        <v>48</v>
      </c>
      <c r="AH411" s="3" t="s">
        <v>47</v>
      </c>
      <c r="AK411" s="3" t="s">
        <v>48</v>
      </c>
      <c r="AL411" s="3" t="s">
        <v>48</v>
      </c>
      <c r="AO411" s="3" t="s">
        <v>47</v>
      </c>
      <c r="AP411" s="3" t="s">
        <v>48</v>
      </c>
      <c r="AU411" s="3">
        <v>0</v>
      </c>
      <c r="AV411" s="3">
        <v>7</v>
      </c>
      <c r="AW411" s="3">
        <v>1</v>
      </c>
      <c r="AX411" s="3">
        <v>7</v>
      </c>
      <c r="AY411" s="3">
        <v>100</v>
      </c>
      <c r="AZ411" s="6" t="str">
        <f t="shared" si="46"/>
        <v>1681.7</v>
      </c>
      <c r="BC411" s="12" t="s">
        <v>4681</v>
      </c>
      <c r="BF411" s="12" t="s">
        <v>1468</v>
      </c>
      <c r="BG411" s="12" t="s">
        <v>2144</v>
      </c>
      <c r="BH411" s="12" t="s">
        <v>4681</v>
      </c>
      <c r="BJ411" s="12">
        <f t="shared" si="47"/>
        <v>0</v>
      </c>
      <c r="BK411" s="12">
        <f t="shared" si="48"/>
        <v>0</v>
      </c>
      <c r="CQ411" s="3" t="str">
        <f>CONCATENATE(baseURL!$A$1,baseURL!$B$1,baseURL!$C$1,".",C411,".",L411,".pkl&amp;seq=",BC411)</f>
        <v>http://proteomics.broadinstitute.org/millscripts/viewfeed.pl?side=xl&amp;cycle=1&amp;fixedMods=iaaC&amp;file=msdataSM/iPRG2012_nd/cpick_in/iPRG2012_nd.1681.7.2.pkl&amp;seq=tLSDYNLQK</v>
      </c>
    </row>
    <row r="412" spans="1:95" x14ac:dyDescent="0.2">
      <c r="A412" s="3">
        <v>528</v>
      </c>
      <c r="B412" s="2" t="s">
        <v>4783</v>
      </c>
      <c r="C412" s="2" t="s">
        <v>4765</v>
      </c>
      <c r="D412" s="3">
        <v>5405</v>
      </c>
      <c r="E412" s="3">
        <v>5402</v>
      </c>
      <c r="F412" s="3">
        <v>35537</v>
      </c>
      <c r="G412" s="3">
        <v>7093</v>
      </c>
      <c r="H412" s="3">
        <v>23.7407</v>
      </c>
      <c r="I412" s="30">
        <v>581.26451999999995</v>
      </c>
      <c r="J412" s="30">
        <v>581.26321759999996</v>
      </c>
      <c r="K412" s="30">
        <v>1.2999999999999999E-3</v>
      </c>
      <c r="L412" s="3">
        <v>2</v>
      </c>
      <c r="M412" s="3">
        <v>2</v>
      </c>
      <c r="N412" s="10">
        <f t="shared" si="42"/>
        <v>1</v>
      </c>
      <c r="O412" s="35">
        <v>2</v>
      </c>
      <c r="P412" s="17"/>
      <c r="Q412" s="40">
        <v>1161.51875</v>
      </c>
      <c r="R412" s="40">
        <v>581.26301000000001</v>
      </c>
      <c r="S412" s="18">
        <f t="shared" si="43"/>
        <v>2.5977913164288267</v>
      </c>
      <c r="T412" s="18">
        <f t="shared" si="44"/>
        <v>0.35715329615305313</v>
      </c>
      <c r="U412" s="18">
        <f t="shared" si="45"/>
        <v>0.32687440402416706</v>
      </c>
      <c r="V412" s="30">
        <v>581.26319999999998</v>
      </c>
      <c r="W412" s="3" t="s">
        <v>47</v>
      </c>
      <c r="X412" s="3" t="s">
        <v>47</v>
      </c>
      <c r="Y412" s="3" t="s">
        <v>47</v>
      </c>
      <c r="Z412" s="3" t="s">
        <v>47</v>
      </c>
      <c r="AA412" s="3" t="s">
        <v>47</v>
      </c>
      <c r="AB412" s="12" t="s">
        <v>47</v>
      </c>
      <c r="AC412" s="3" t="s">
        <v>47</v>
      </c>
      <c r="AD412" s="3" t="s">
        <v>47</v>
      </c>
      <c r="AE412" s="3" t="s">
        <v>47</v>
      </c>
      <c r="AF412" s="3" t="s">
        <v>47</v>
      </c>
      <c r="AG412" s="3" t="s">
        <v>47</v>
      </c>
      <c r="AH412" s="3" t="s">
        <v>47</v>
      </c>
      <c r="AJ412" s="3" t="s">
        <v>47</v>
      </c>
      <c r="AK412" s="3" t="s">
        <v>47</v>
      </c>
      <c r="AL412" s="3" t="s">
        <v>47</v>
      </c>
      <c r="AO412" s="3" t="s">
        <v>47</v>
      </c>
      <c r="AP412" s="3" t="s">
        <v>47</v>
      </c>
      <c r="AR412" s="3" t="s">
        <v>47</v>
      </c>
      <c r="AU412" s="3">
        <v>0</v>
      </c>
      <c r="AV412" s="3">
        <v>18</v>
      </c>
      <c r="AW412" s="3">
        <v>1</v>
      </c>
      <c r="AX412" s="3">
        <v>18</v>
      </c>
      <c r="AY412" s="3">
        <v>100</v>
      </c>
      <c r="AZ412" s="6" t="str">
        <f t="shared" si="46"/>
        <v>1692.4</v>
      </c>
      <c r="BC412" s="12" t="s">
        <v>4681</v>
      </c>
      <c r="BF412" s="12" t="s">
        <v>1468</v>
      </c>
      <c r="BG412" s="12" t="s">
        <v>2144</v>
      </c>
      <c r="BH412" s="12" t="s">
        <v>4681</v>
      </c>
      <c r="BJ412" s="12">
        <f t="shared" si="47"/>
        <v>0</v>
      </c>
      <c r="BK412" s="12">
        <f t="shared" si="48"/>
        <v>0</v>
      </c>
      <c r="CQ412" s="3" t="str">
        <f>CONCATENATE(baseURL!$A$1,baseURL!$B$1,baseURL!$C$1,".",C412,".",L412,".pkl&amp;seq=",BC412)</f>
        <v>http://proteomics.broadinstitute.org/millscripts/viewfeed.pl?side=xl&amp;cycle=1&amp;fixedMods=iaaC&amp;file=msdataSM/iPRG2012_nd/cpick_in/iPRG2012_nd.1692.4.2.pkl&amp;seq=tLSDYNLQK</v>
      </c>
    </row>
    <row r="413" spans="1:95" x14ac:dyDescent="0.2">
      <c r="A413" s="3">
        <v>561</v>
      </c>
      <c r="B413" s="2" t="s">
        <v>4846</v>
      </c>
      <c r="C413" s="2" t="s">
        <v>4847</v>
      </c>
      <c r="D413" s="3">
        <v>5449</v>
      </c>
      <c r="E413" s="3">
        <v>5446</v>
      </c>
      <c r="F413" s="3">
        <v>35768</v>
      </c>
      <c r="G413" s="3">
        <v>7148</v>
      </c>
      <c r="H413" s="3">
        <v>23.999600000000001</v>
      </c>
      <c r="I413" s="30">
        <v>581.26361999999995</v>
      </c>
      <c r="J413" s="30">
        <v>581.26333380000005</v>
      </c>
      <c r="K413" s="30">
        <v>2.9E-4</v>
      </c>
      <c r="L413" s="3">
        <v>2</v>
      </c>
      <c r="M413" s="3">
        <v>2</v>
      </c>
      <c r="N413" s="10">
        <f t="shared" si="42"/>
        <v>1</v>
      </c>
      <c r="O413" s="35">
        <v>2</v>
      </c>
      <c r="P413" s="17"/>
      <c r="Q413" s="40">
        <v>1161.51875</v>
      </c>
      <c r="R413" s="40">
        <v>581.26301000000001</v>
      </c>
      <c r="S413" s="18">
        <f t="shared" si="43"/>
        <v>1.049438876108471</v>
      </c>
      <c r="T413" s="18">
        <f t="shared" si="44"/>
        <v>0.55706280027436039</v>
      </c>
      <c r="U413" s="18">
        <f t="shared" si="45"/>
        <v>0.32687440402416706</v>
      </c>
      <c r="V413" s="30">
        <v>581.26319999999998</v>
      </c>
      <c r="W413" s="3" t="s">
        <v>47</v>
      </c>
      <c r="X413" s="3" t="s">
        <v>47</v>
      </c>
      <c r="Y413" s="3" t="s">
        <v>47</v>
      </c>
      <c r="Z413" s="3" t="s">
        <v>47</v>
      </c>
      <c r="AB413" s="12" t="s">
        <v>47</v>
      </c>
      <c r="AC413" s="3" t="s">
        <v>47</v>
      </c>
      <c r="AD413" s="3" t="s">
        <v>47</v>
      </c>
      <c r="AE413" s="3" t="s">
        <v>47</v>
      </c>
      <c r="AF413" s="3" t="s">
        <v>47</v>
      </c>
      <c r="AG413" s="3" t="s">
        <v>47</v>
      </c>
      <c r="AH413" s="3" t="s">
        <v>47</v>
      </c>
      <c r="AI413" s="3" t="s">
        <v>47</v>
      </c>
      <c r="AJ413" s="3" t="s">
        <v>47</v>
      </c>
      <c r="AK413" s="3" t="s">
        <v>47</v>
      </c>
      <c r="AL413" s="3" t="s">
        <v>47</v>
      </c>
      <c r="AN413" s="3" t="s">
        <v>47</v>
      </c>
      <c r="AO413" s="3" t="s">
        <v>47</v>
      </c>
      <c r="AP413" s="3" t="s">
        <v>47</v>
      </c>
      <c r="AR413" s="3" t="s">
        <v>47</v>
      </c>
      <c r="AU413" s="3">
        <v>0</v>
      </c>
      <c r="AV413" s="3">
        <v>19</v>
      </c>
      <c r="AW413" s="3">
        <v>1</v>
      </c>
      <c r="AX413" s="3">
        <v>19</v>
      </c>
      <c r="AY413" s="3">
        <v>100</v>
      </c>
      <c r="AZ413" s="6" t="str">
        <f t="shared" si="46"/>
        <v>1703.4</v>
      </c>
      <c r="BC413" s="12" t="s">
        <v>4681</v>
      </c>
      <c r="BF413" s="12" t="s">
        <v>1468</v>
      </c>
      <c r="BG413" s="12" t="s">
        <v>2144</v>
      </c>
      <c r="BH413" s="12" t="s">
        <v>4681</v>
      </c>
      <c r="BJ413" s="12">
        <f t="shared" si="47"/>
        <v>0</v>
      </c>
      <c r="BK413" s="12">
        <f t="shared" si="48"/>
        <v>0</v>
      </c>
      <c r="CQ413" s="3" t="str">
        <f>CONCATENATE(baseURL!$A$1,baseURL!$B$1,baseURL!$C$1,".",C413,".",L413,".pkl&amp;seq=",BC413)</f>
        <v>http://proteomics.broadinstitute.org/millscripts/viewfeed.pl?side=xl&amp;cycle=1&amp;fixedMods=iaaC&amp;file=msdataSM/iPRG2012_nd/cpick_in/iPRG2012_nd.1703.4.2.pkl&amp;seq=tLSDYNLQK</v>
      </c>
    </row>
    <row r="414" spans="1:95" x14ac:dyDescent="0.2">
      <c r="A414" s="3">
        <v>708</v>
      </c>
      <c r="B414" s="2" t="s">
        <v>4907</v>
      </c>
      <c r="C414" s="2" t="s">
        <v>4908</v>
      </c>
      <c r="D414" s="3">
        <v>5492</v>
      </c>
      <c r="E414" s="3">
        <v>5489</v>
      </c>
      <c r="F414" s="3">
        <v>36001</v>
      </c>
      <c r="G414" s="3">
        <v>7202</v>
      </c>
      <c r="H414" s="3">
        <v>24.258600000000001</v>
      </c>
      <c r="I414" s="30">
        <v>581.26288</v>
      </c>
      <c r="J414" s="30">
        <v>581.26288209999996</v>
      </c>
      <c r="K414" s="30">
        <v>0</v>
      </c>
      <c r="L414" s="3">
        <v>2</v>
      </c>
      <c r="M414" s="3">
        <v>0</v>
      </c>
      <c r="N414" s="10">
        <f t="shared" si="42"/>
        <v>1</v>
      </c>
      <c r="O414" s="35">
        <v>2</v>
      </c>
      <c r="P414" s="17"/>
      <c r="Q414" s="40">
        <v>1161.51875</v>
      </c>
      <c r="R414" s="40">
        <v>581.26301000000001</v>
      </c>
      <c r="S414" s="18">
        <f t="shared" si="43"/>
        <v>-0.22365090806800533</v>
      </c>
      <c r="T414" s="18">
        <f t="shared" si="44"/>
        <v>-0.22003808577506093</v>
      </c>
      <c r="U414" s="18">
        <f t="shared" si="45"/>
        <v>-0.70536055612420789</v>
      </c>
      <c r="V414" s="30">
        <v>581.26260000000002</v>
      </c>
      <c r="W414" s="3" t="s">
        <v>47</v>
      </c>
      <c r="X414" s="3" t="s">
        <v>47</v>
      </c>
      <c r="Y414" s="3" t="s">
        <v>47</v>
      </c>
      <c r="Z414" s="3" t="s">
        <v>47</v>
      </c>
      <c r="AC414" s="3" t="s">
        <v>47</v>
      </c>
      <c r="AD414" s="3" t="s">
        <v>47</v>
      </c>
      <c r="AE414" s="3" t="s">
        <v>47</v>
      </c>
      <c r="AF414" s="3" t="s">
        <v>48</v>
      </c>
      <c r="AG414" s="3" t="s">
        <v>48</v>
      </c>
      <c r="AH414" s="3" t="s">
        <v>47</v>
      </c>
      <c r="AK414" s="3" t="s">
        <v>47</v>
      </c>
      <c r="AL414" s="3" t="s">
        <v>47</v>
      </c>
      <c r="AM414" s="3" t="s">
        <v>47</v>
      </c>
      <c r="AO414" s="3" t="s">
        <v>47</v>
      </c>
      <c r="AR414" s="3" t="s">
        <v>47</v>
      </c>
      <c r="AU414" s="3">
        <v>0</v>
      </c>
      <c r="AV414" s="3">
        <v>13</v>
      </c>
      <c r="AW414" s="3">
        <v>2</v>
      </c>
      <c r="AX414" s="3">
        <v>12</v>
      </c>
      <c r="AY414" s="3">
        <v>92.31</v>
      </c>
      <c r="AZ414" s="6" t="str">
        <f t="shared" si="46"/>
        <v>1714.6</v>
      </c>
      <c r="BC414" s="12" t="s">
        <v>4681</v>
      </c>
      <c r="BF414" s="12" t="s">
        <v>1468</v>
      </c>
      <c r="BG414" s="12" t="s">
        <v>2144</v>
      </c>
      <c r="BH414" s="12" t="s">
        <v>4681</v>
      </c>
      <c r="BJ414" s="12">
        <f t="shared" si="47"/>
        <v>0</v>
      </c>
      <c r="BK414" s="12">
        <f t="shared" si="48"/>
        <v>0</v>
      </c>
      <c r="CH414" s="3" t="s">
        <v>3421</v>
      </c>
      <c r="CQ414" s="3" t="str">
        <f>CONCATENATE(baseURL!$A$1,baseURL!$B$1,baseURL!$C$1,".",C414,".",L414,".pkl&amp;seq=",BC414)</f>
        <v>http://proteomics.broadinstitute.org/millscripts/viewfeed.pl?side=xl&amp;cycle=1&amp;fixedMods=iaaC&amp;file=msdataSM/iPRG2012_nd/cpick_in/iPRG2012_nd.1714.6.2.pkl&amp;seq=tLSDYNLQK</v>
      </c>
    </row>
    <row r="415" spans="1:95" x14ac:dyDescent="0.2">
      <c r="A415" s="3">
        <v>1768</v>
      </c>
      <c r="B415" s="2" t="s">
        <v>2600</v>
      </c>
      <c r="C415" s="2" t="s">
        <v>2601</v>
      </c>
      <c r="D415" s="3">
        <v>3140</v>
      </c>
      <c r="E415" s="3">
        <v>3138</v>
      </c>
      <c r="F415" s="3">
        <v>29073</v>
      </c>
      <c r="G415" s="3">
        <v>4521</v>
      </c>
      <c r="H415" s="3">
        <v>16.309200000000001</v>
      </c>
      <c r="I415" s="30">
        <v>581.75522999999998</v>
      </c>
      <c r="J415" s="30">
        <v>581.75479770000004</v>
      </c>
      <c r="K415" s="30">
        <v>4.2999999999999999E-4</v>
      </c>
      <c r="L415" s="3">
        <v>2</v>
      </c>
      <c r="M415" s="3">
        <v>2</v>
      </c>
      <c r="N415" s="10">
        <f t="shared" si="42"/>
        <v>1</v>
      </c>
      <c r="O415" s="35">
        <v>2</v>
      </c>
      <c r="P415" s="17"/>
      <c r="Q415" s="40">
        <v>1162.5027600000001</v>
      </c>
      <c r="R415" s="40">
        <v>581.75501999999994</v>
      </c>
      <c r="S415" s="18">
        <f t="shared" si="43"/>
        <v>0.36097668746929795</v>
      </c>
      <c r="T415" s="18">
        <f t="shared" si="44"/>
        <v>-0.3821196075022481</v>
      </c>
      <c r="U415" s="18">
        <f t="shared" si="45"/>
        <v>-0.72195337474317545</v>
      </c>
      <c r="V415" s="30">
        <v>581.75459999999998</v>
      </c>
      <c r="W415" s="3" t="s">
        <v>47</v>
      </c>
      <c r="X415" s="3" t="s">
        <v>47</v>
      </c>
      <c r="Z415" s="3" t="s">
        <v>48</v>
      </c>
      <c r="AB415" s="12" t="s">
        <v>52</v>
      </c>
      <c r="AC415" s="3" t="s">
        <v>47</v>
      </c>
      <c r="AE415" s="3" t="s">
        <v>47</v>
      </c>
      <c r="AG415" s="3" t="s">
        <v>52</v>
      </c>
      <c r="AK415" s="3" t="s">
        <v>52</v>
      </c>
      <c r="AL415" s="3" t="s">
        <v>52</v>
      </c>
      <c r="AU415" s="3">
        <v>0</v>
      </c>
      <c r="AV415" s="3">
        <v>4</v>
      </c>
      <c r="AW415" s="3">
        <v>1</v>
      </c>
      <c r="AX415" s="3">
        <v>4</v>
      </c>
      <c r="AY415" s="3">
        <v>100</v>
      </c>
      <c r="AZ415" s="6" t="str">
        <f t="shared" si="46"/>
        <v>1384.8</v>
      </c>
      <c r="BC415" s="12" t="s">
        <v>2602</v>
      </c>
      <c r="BF415" s="12" t="s">
        <v>1468</v>
      </c>
      <c r="BG415" s="12" t="s">
        <v>2144</v>
      </c>
      <c r="BJ415" s="12">
        <f t="shared" si="47"/>
        <v>0</v>
      </c>
      <c r="BK415" s="12">
        <f t="shared" si="48"/>
        <v>0</v>
      </c>
      <c r="BO415" s="3" t="s">
        <v>54</v>
      </c>
      <c r="BR415" s="3" t="s">
        <v>54</v>
      </c>
      <c r="CQ415" s="3" t="str">
        <f>CONCATENATE(baseURL!$A$1,baseURL!$B$1,baseURL!$C$1,".",C415,".",L415,".pkl&amp;seq=",BC415,"&amp;varMods=Deamidated-Q")</f>
        <v>http://proteomics.broadinstitute.org/millscripts/viewfeed.pl?side=xl&amp;cycle=1&amp;fixedMods=iaaC&amp;file=msdataSM/iPRG2012_nd/cpick_in/iPRG2012_nd.1384.8.2.pkl&amp;seq=TLSDyNLqK&amp;varMods=Deamidated-Q</v>
      </c>
    </row>
    <row r="416" spans="1:95" x14ac:dyDescent="0.2">
      <c r="A416" s="3">
        <v>194</v>
      </c>
      <c r="B416" s="2" t="s">
        <v>3418</v>
      </c>
      <c r="C416" s="2" t="s">
        <v>3419</v>
      </c>
      <c r="D416" s="3">
        <v>4083</v>
      </c>
      <c r="E416" s="3">
        <v>4080</v>
      </c>
      <c r="F416" s="3">
        <v>31823</v>
      </c>
      <c r="G416" s="3">
        <v>5594</v>
      </c>
      <c r="H416" s="3">
        <v>19.454699999999999</v>
      </c>
      <c r="I416" s="30">
        <v>581.26562000000001</v>
      </c>
      <c r="J416" s="30">
        <v>581.7561809</v>
      </c>
      <c r="K416" s="30">
        <v>-0.49056</v>
      </c>
      <c r="L416" s="3">
        <v>2</v>
      </c>
      <c r="M416" s="3">
        <v>2</v>
      </c>
      <c r="N416" s="10">
        <f t="shared" si="42"/>
        <v>1</v>
      </c>
      <c r="O416" s="35">
        <v>2</v>
      </c>
      <c r="P416" s="17"/>
      <c r="Q416" s="40">
        <v>1162.5027600000001</v>
      </c>
      <c r="R416" s="40">
        <v>581.75501999999994</v>
      </c>
      <c r="S416" s="18">
        <f t="shared" si="43"/>
        <v>-841.24757531087982</v>
      </c>
      <c r="T416" s="18">
        <f t="shared" si="44"/>
        <v>1.9955135068004626</v>
      </c>
      <c r="U416" s="18">
        <f t="shared" si="45"/>
        <v>2.0283451960420233</v>
      </c>
      <c r="V416" s="30">
        <v>581.75620000000004</v>
      </c>
      <c r="W416" s="3" t="s">
        <v>47</v>
      </c>
      <c r="AC416" s="3" t="s">
        <v>47</v>
      </c>
      <c r="AE416" s="3" t="s">
        <v>47</v>
      </c>
      <c r="AF416" s="3" t="s">
        <v>48</v>
      </c>
      <c r="AG416" s="3" t="s">
        <v>47</v>
      </c>
      <c r="AJ416" s="3" t="s">
        <v>47</v>
      </c>
      <c r="AU416" s="3">
        <v>0</v>
      </c>
      <c r="AV416" s="3">
        <v>5</v>
      </c>
      <c r="AW416" s="3">
        <v>2</v>
      </c>
      <c r="AX416" s="3">
        <v>3</v>
      </c>
      <c r="AY416" s="3">
        <v>60</v>
      </c>
      <c r="AZ416" s="6" t="str">
        <f t="shared" si="46"/>
        <v>1515.7</v>
      </c>
      <c r="BC416" s="12" t="s">
        <v>3420</v>
      </c>
      <c r="BF416" s="12" t="s">
        <v>1468</v>
      </c>
      <c r="BG416" s="12" t="s">
        <v>2144</v>
      </c>
      <c r="BJ416" s="12">
        <f t="shared" si="47"/>
        <v>0</v>
      </c>
      <c r="BK416" s="12">
        <f t="shared" si="48"/>
        <v>0</v>
      </c>
      <c r="BP416" s="3" t="s">
        <v>54</v>
      </c>
      <c r="BR416" s="3" t="s">
        <v>54</v>
      </c>
      <c r="CC416" s="3" t="s">
        <v>3421</v>
      </c>
      <c r="CF416" s="3" t="s">
        <v>3421</v>
      </c>
      <c r="CQ416" s="3" t="str">
        <f>CONCATENATE(baseURL!$A$1,baseURL!$B$1,baseURL!$C$1,".",C416,".",L416,".pkl&amp;seq=",BC416,"&amp;varMods=Deamidated-N")</f>
        <v>http://proteomics.broadinstitute.org/millscripts/viewfeed.pl?side=xl&amp;cycle=1&amp;fixedMods=iaaC&amp;file=msdataSM/iPRG2012_nd/cpick_in/iPRG2012_nd.1515.7.2.pkl&amp;seq=TLSDynLQK&amp;varMods=Deamidated-N</v>
      </c>
    </row>
    <row r="417" spans="1:95" x14ac:dyDescent="0.2">
      <c r="A417" s="3">
        <v>1899</v>
      </c>
      <c r="B417" s="2" t="s">
        <v>3486</v>
      </c>
      <c r="C417" s="2" t="s">
        <v>3487</v>
      </c>
      <c r="D417" s="3">
        <v>4172</v>
      </c>
      <c r="E417" s="3">
        <v>4169</v>
      </c>
      <c r="F417" s="3">
        <v>32056</v>
      </c>
      <c r="G417" s="3">
        <v>5694</v>
      </c>
      <c r="H417" s="3">
        <v>19.721800000000002</v>
      </c>
      <c r="I417" s="30">
        <v>581.75620000000004</v>
      </c>
      <c r="J417" s="30">
        <v>581.75616609999997</v>
      </c>
      <c r="K417" s="30">
        <v>3.0000000000000001E-5</v>
      </c>
      <c r="L417" s="3">
        <v>2</v>
      </c>
      <c r="M417" s="3">
        <v>2</v>
      </c>
      <c r="N417" s="10">
        <f t="shared" si="42"/>
        <v>1</v>
      </c>
      <c r="O417" s="35">
        <v>2</v>
      </c>
      <c r="P417" s="17"/>
      <c r="Q417" s="40">
        <v>1162.5027600000001</v>
      </c>
      <c r="R417" s="40">
        <v>581.75501999999994</v>
      </c>
      <c r="S417" s="18">
        <f t="shared" si="43"/>
        <v>2.0283451960420233</v>
      </c>
      <c r="T417" s="18">
        <f t="shared" si="44"/>
        <v>1.9700732449685221</v>
      </c>
      <c r="U417" s="18">
        <f t="shared" si="45"/>
        <v>2.0283451960420233</v>
      </c>
      <c r="V417" s="30">
        <v>581.75620000000004</v>
      </c>
      <c r="W417" s="3" t="s">
        <v>47</v>
      </c>
      <c r="X417" s="3" t="s">
        <v>47</v>
      </c>
      <c r="Y417" s="3" t="s">
        <v>47</v>
      </c>
      <c r="Z417" s="3" t="s">
        <v>48</v>
      </c>
      <c r="AB417" s="12" t="s">
        <v>47</v>
      </c>
      <c r="AC417" s="3" t="s">
        <v>47</v>
      </c>
      <c r="AD417" s="3" t="s">
        <v>47</v>
      </c>
      <c r="AE417" s="3" t="s">
        <v>47</v>
      </c>
      <c r="AG417" s="3" t="s">
        <v>47</v>
      </c>
      <c r="AI417" s="3" t="s">
        <v>47</v>
      </c>
      <c r="AJ417" s="3" t="s">
        <v>47</v>
      </c>
      <c r="AK417" s="3" t="s">
        <v>52</v>
      </c>
      <c r="AL417" s="3" t="s">
        <v>52</v>
      </c>
      <c r="AO417" s="3" t="s">
        <v>48</v>
      </c>
      <c r="AU417" s="3">
        <v>0</v>
      </c>
      <c r="AV417" s="3">
        <v>10</v>
      </c>
      <c r="AW417" s="3">
        <v>1</v>
      </c>
      <c r="AX417" s="3">
        <v>10</v>
      </c>
      <c r="AY417" s="3">
        <v>100</v>
      </c>
      <c r="AZ417" s="6" t="str">
        <f t="shared" si="46"/>
        <v>1526.9</v>
      </c>
      <c r="BC417" s="12" t="s">
        <v>3420</v>
      </c>
      <c r="BF417" s="12" t="s">
        <v>1468</v>
      </c>
      <c r="BG417" s="12" t="s">
        <v>2144</v>
      </c>
      <c r="BJ417" s="12">
        <f t="shared" si="47"/>
        <v>0</v>
      </c>
      <c r="BK417" s="12">
        <f t="shared" si="48"/>
        <v>0</v>
      </c>
      <c r="BP417" s="3" t="s">
        <v>54</v>
      </c>
      <c r="BR417" s="3" t="s">
        <v>54</v>
      </c>
      <c r="CQ417" s="3" t="str">
        <f>CONCATENATE(baseURL!$A$1,baseURL!$B$1,baseURL!$C$1,".",C417,".",L417,".pkl&amp;seq=",BC417,"&amp;varMods=Deamidated-N")</f>
        <v>http://proteomics.broadinstitute.org/millscripts/viewfeed.pl?side=xl&amp;cycle=1&amp;fixedMods=iaaC&amp;file=msdataSM/iPRG2012_nd/cpick_in/iPRG2012_nd.1526.9.2.pkl&amp;seq=TLSDynLQK&amp;varMods=Deamidated-N</v>
      </c>
    </row>
    <row r="418" spans="1:95" x14ac:dyDescent="0.2">
      <c r="A418" s="3">
        <v>1782</v>
      </c>
      <c r="B418" s="2" t="s">
        <v>3575</v>
      </c>
      <c r="C418" s="2" t="s">
        <v>3560</v>
      </c>
      <c r="D418" s="3">
        <v>4249</v>
      </c>
      <c r="E418" s="3">
        <v>4246</v>
      </c>
      <c r="F418" s="3">
        <v>32262</v>
      </c>
      <c r="G418" s="3">
        <v>5781</v>
      </c>
      <c r="H418" s="3">
        <v>19.970300000000002</v>
      </c>
      <c r="I418" s="30">
        <v>581.02882999999997</v>
      </c>
      <c r="J418" s="30">
        <v>581.75606570000002</v>
      </c>
      <c r="K418" s="30">
        <v>-0.72724</v>
      </c>
      <c r="L418" s="3">
        <v>0</v>
      </c>
      <c r="M418" s="3">
        <v>2</v>
      </c>
      <c r="N418" s="10">
        <f t="shared" si="42"/>
        <v>1</v>
      </c>
      <c r="O418" s="35">
        <v>2</v>
      </c>
      <c r="P418" s="17"/>
      <c r="Q418" s="40">
        <v>1162.5027600000001</v>
      </c>
      <c r="R418" s="40">
        <v>581.75501999999994</v>
      </c>
      <c r="S418" s="18">
        <f t="shared" si="43"/>
        <v>-1248.2745744075817</v>
      </c>
      <c r="T418" s="18">
        <f t="shared" si="44"/>
        <v>1.7974920097414488</v>
      </c>
      <c r="U418" s="18">
        <f t="shared" si="45"/>
        <v>2.0283451960420233</v>
      </c>
      <c r="V418" s="30">
        <v>581.75620000000004</v>
      </c>
      <c r="W418" s="3" t="s">
        <v>47</v>
      </c>
      <c r="X418" s="3" t="s">
        <v>47</v>
      </c>
      <c r="Y418" s="3" t="s">
        <v>47</v>
      </c>
      <c r="Z418" s="3" t="s">
        <v>48</v>
      </c>
      <c r="AA418" s="3" t="s">
        <v>47</v>
      </c>
      <c r="AB418" s="12" t="s">
        <v>47</v>
      </c>
      <c r="AC418" s="3" t="s">
        <v>47</v>
      </c>
      <c r="AE418" s="3" t="s">
        <v>47</v>
      </c>
      <c r="AI418" s="3" t="s">
        <v>47</v>
      </c>
      <c r="AK418" s="3" t="s">
        <v>52</v>
      </c>
      <c r="AM418" s="3" t="s">
        <v>47</v>
      </c>
      <c r="AO418" s="3" t="s">
        <v>48</v>
      </c>
      <c r="AU418" s="3">
        <v>0</v>
      </c>
      <c r="AV418" s="3">
        <v>9</v>
      </c>
      <c r="AW418" s="3">
        <v>2</v>
      </c>
      <c r="AX418" s="3">
        <v>8</v>
      </c>
      <c r="AY418" s="3">
        <v>88.89</v>
      </c>
      <c r="AZ418" s="6" t="str">
        <f t="shared" si="46"/>
        <v>1536.5</v>
      </c>
      <c r="BC418" s="12" t="s">
        <v>3420</v>
      </c>
      <c r="BF418" s="12" t="s">
        <v>1468</v>
      </c>
      <c r="BG418" s="12" t="s">
        <v>2144</v>
      </c>
      <c r="BJ418" s="12">
        <f t="shared" si="47"/>
        <v>0</v>
      </c>
      <c r="BK418" s="12">
        <f t="shared" si="48"/>
        <v>0</v>
      </c>
      <c r="BP418" s="3" t="s">
        <v>54</v>
      </c>
      <c r="BR418" s="3" t="s">
        <v>54</v>
      </c>
      <c r="BU418" s="3" t="s">
        <v>3576</v>
      </c>
      <c r="CQ418" s="3" t="str">
        <f>CONCATENATE(baseURL!$A$1,baseURL!$B$1,baseURL!$C$1,".",C418,".",L418,".pkl&amp;seq=",BC418,"&amp;varMods=Deamidated-N")</f>
        <v>http://proteomics.broadinstitute.org/millscripts/viewfeed.pl?side=xl&amp;cycle=1&amp;fixedMods=iaaC&amp;file=msdataSM/iPRG2012_nd/cpick_in/iPRG2012_nd.1536.5.0.pkl&amp;seq=TLSDynLQK&amp;varMods=Deamidated-N</v>
      </c>
    </row>
    <row r="419" spans="1:95" x14ac:dyDescent="0.2">
      <c r="A419" s="3">
        <v>2069</v>
      </c>
      <c r="B419" s="2" t="s">
        <v>3577</v>
      </c>
      <c r="C419" s="2" t="s">
        <v>3578</v>
      </c>
      <c r="D419" s="3">
        <v>4257</v>
      </c>
      <c r="E419" s="3">
        <v>4254</v>
      </c>
      <c r="F419" s="3">
        <v>32285</v>
      </c>
      <c r="G419" s="3">
        <v>5790</v>
      </c>
      <c r="H419" s="3">
        <v>19.9953</v>
      </c>
      <c r="I419" s="30">
        <v>581.75716999999997</v>
      </c>
      <c r="J419" s="30">
        <v>581.75606570000002</v>
      </c>
      <c r="K419" s="30">
        <v>1.1000000000000001E-3</v>
      </c>
      <c r="L419" s="3">
        <v>2</v>
      </c>
      <c r="M419" s="3">
        <v>2</v>
      </c>
      <c r="N419" s="10">
        <f t="shared" si="42"/>
        <v>1</v>
      </c>
      <c r="O419" s="35">
        <v>2</v>
      </c>
      <c r="P419" s="17"/>
      <c r="Q419" s="40">
        <v>1162.5027600000001</v>
      </c>
      <c r="R419" s="40">
        <v>581.75501999999994</v>
      </c>
      <c r="S419" s="18">
        <f t="shared" si="43"/>
        <v>3.6957137044193278</v>
      </c>
      <c r="T419" s="18">
        <f t="shared" si="44"/>
        <v>1.7974920097414488</v>
      </c>
      <c r="U419" s="18">
        <f t="shared" si="45"/>
        <v>2.0283451960420233</v>
      </c>
      <c r="V419" s="30">
        <v>581.75620000000004</v>
      </c>
      <c r="W419" s="3" t="s">
        <v>47</v>
      </c>
      <c r="X419" s="3" t="s">
        <v>47</v>
      </c>
      <c r="Y419" s="3" t="s">
        <v>47</v>
      </c>
      <c r="Z419" s="3" t="s">
        <v>48</v>
      </c>
      <c r="AA419" s="3" t="s">
        <v>47</v>
      </c>
      <c r="AB419" s="12" t="s">
        <v>47</v>
      </c>
      <c r="AC419" s="3" t="s">
        <v>47</v>
      </c>
      <c r="AD419" s="3" t="s">
        <v>47</v>
      </c>
      <c r="AE419" s="3" t="s">
        <v>47</v>
      </c>
      <c r="AF419" s="3" t="s">
        <v>52</v>
      </c>
      <c r="AG419" s="3" t="s">
        <v>47</v>
      </c>
      <c r="AI419" s="3" t="s">
        <v>47</v>
      </c>
      <c r="AJ419" s="3" t="s">
        <v>47</v>
      </c>
      <c r="AK419" s="3" t="s">
        <v>52</v>
      </c>
      <c r="AL419" s="3" t="s">
        <v>52</v>
      </c>
      <c r="AM419" s="3" t="s">
        <v>47</v>
      </c>
      <c r="AO419" s="3" t="s">
        <v>47</v>
      </c>
      <c r="AU419" s="3">
        <v>0</v>
      </c>
      <c r="AV419" s="3">
        <v>13</v>
      </c>
      <c r="AW419" s="3">
        <v>1</v>
      </c>
      <c r="AX419" s="3">
        <v>13</v>
      </c>
      <c r="AY419" s="3">
        <v>100</v>
      </c>
      <c r="AZ419" s="6" t="str">
        <f t="shared" si="46"/>
        <v>1537.7</v>
      </c>
      <c r="BC419" s="12" t="s">
        <v>3420</v>
      </c>
      <c r="BF419" s="12" t="s">
        <v>1468</v>
      </c>
      <c r="BG419" s="12" t="s">
        <v>2144</v>
      </c>
      <c r="BJ419" s="12">
        <f t="shared" si="47"/>
        <v>0</v>
      </c>
      <c r="BK419" s="12">
        <f t="shared" si="48"/>
        <v>0</v>
      </c>
      <c r="BP419" s="3" t="s">
        <v>54</v>
      </c>
      <c r="BR419" s="3" t="s">
        <v>54</v>
      </c>
      <c r="CQ419" s="3" t="str">
        <f>CONCATENATE(baseURL!$A$1,baseURL!$B$1,baseURL!$C$1,".",C419,".",L419,".pkl&amp;seq=",BC419,"&amp;varMods=Deamidated-N")</f>
        <v>http://proteomics.broadinstitute.org/millscripts/viewfeed.pl?side=xl&amp;cycle=1&amp;fixedMods=iaaC&amp;file=msdataSM/iPRG2012_nd/cpick_in/iPRG2012_nd.1537.7.2.pkl&amp;seq=TLSDynLQK&amp;varMods=Deamidated-N</v>
      </c>
    </row>
    <row r="420" spans="1:95" x14ac:dyDescent="0.2">
      <c r="A420" s="3">
        <v>127</v>
      </c>
      <c r="B420" s="2" t="s">
        <v>3602</v>
      </c>
      <c r="C420" s="2" t="s">
        <v>3603</v>
      </c>
      <c r="D420" s="3">
        <v>4275</v>
      </c>
      <c r="E420" s="3">
        <v>4272</v>
      </c>
      <c r="F420" s="3">
        <v>32348</v>
      </c>
      <c r="G420" s="3">
        <v>5811</v>
      </c>
      <c r="H420" s="3">
        <v>20.0655</v>
      </c>
      <c r="I420" s="30">
        <v>582.25811999999996</v>
      </c>
      <c r="J420" s="30">
        <v>581.75597789999995</v>
      </c>
      <c r="K420" s="30">
        <v>0.50214000000000003</v>
      </c>
      <c r="L420" s="3">
        <v>0</v>
      </c>
      <c r="M420" s="3">
        <v>2</v>
      </c>
      <c r="N420" s="10">
        <f t="shared" si="42"/>
        <v>1</v>
      </c>
      <c r="O420" s="35">
        <v>2</v>
      </c>
      <c r="P420" s="17"/>
      <c r="Q420" s="40">
        <v>1162.5027600000001</v>
      </c>
      <c r="R420" s="40">
        <v>581.75501999999994</v>
      </c>
      <c r="S420" s="18">
        <f t="shared" si="43"/>
        <v>864.79700682259295</v>
      </c>
      <c r="T420" s="18">
        <f t="shared" si="44"/>
        <v>1.646569375547571</v>
      </c>
      <c r="U420" s="18">
        <f t="shared" si="45"/>
        <v>2.0283451960420233</v>
      </c>
      <c r="V420" s="30">
        <v>581.75620000000004</v>
      </c>
      <c r="W420" s="3" t="s">
        <v>47</v>
      </c>
      <c r="AC420" s="3" t="s">
        <v>47</v>
      </c>
      <c r="AE420" s="3" t="s">
        <v>47</v>
      </c>
      <c r="AG420" s="3" t="s">
        <v>48</v>
      </c>
      <c r="AI420" s="3" t="s">
        <v>47</v>
      </c>
      <c r="AK420" s="3" t="s">
        <v>52</v>
      </c>
      <c r="AL420" s="3" t="s">
        <v>52</v>
      </c>
      <c r="AU420" s="3">
        <v>0</v>
      </c>
      <c r="AV420" s="3">
        <v>4</v>
      </c>
      <c r="AW420" s="3">
        <v>2</v>
      </c>
      <c r="AX420" s="3">
        <v>3</v>
      </c>
      <c r="AY420" s="3">
        <v>75</v>
      </c>
      <c r="AZ420" s="6" t="str">
        <f t="shared" si="46"/>
        <v>1540.7</v>
      </c>
      <c r="BC420" s="12" t="s">
        <v>2602</v>
      </c>
      <c r="BF420" s="12" t="s">
        <v>1468</v>
      </c>
      <c r="BG420" s="12" t="s">
        <v>2144</v>
      </c>
      <c r="BJ420" s="12">
        <f t="shared" si="47"/>
        <v>0</v>
      </c>
      <c r="BK420" s="12">
        <f t="shared" si="48"/>
        <v>0</v>
      </c>
      <c r="BO420" s="3" t="s">
        <v>54</v>
      </c>
      <c r="BP420" s="3" t="s">
        <v>54</v>
      </c>
      <c r="BR420" s="3" t="s">
        <v>54</v>
      </c>
      <c r="CE420" s="3" t="s">
        <v>3604</v>
      </c>
      <c r="CQ420" s="3" t="str">
        <f>CONCATENATE(baseURL!$A$1,baseURL!$B$1,baseURL!$C$1,".",C420,".",L420,".pkl&amp;seq=",BC420,"&amp;varMods=Deamidated-Q+Deamidated-N")</f>
        <v>http://proteomics.broadinstitute.org/millscripts/viewfeed.pl?side=xl&amp;cycle=1&amp;fixedMods=iaaC&amp;file=msdataSM/iPRG2012_nd/cpick_in/iPRG2012_nd.1540.7.0.pkl&amp;seq=TLSDyNLqK&amp;varMods=Deamidated-Q+Deamidated-N</v>
      </c>
    </row>
    <row r="421" spans="1:95" x14ac:dyDescent="0.2">
      <c r="A421" s="3">
        <v>1878</v>
      </c>
      <c r="B421" s="2" t="s">
        <v>3673</v>
      </c>
      <c r="C421" s="2" t="s">
        <v>3674</v>
      </c>
      <c r="D421" s="3">
        <v>4338</v>
      </c>
      <c r="E421" s="3">
        <v>4335</v>
      </c>
      <c r="F421" s="3">
        <v>32516</v>
      </c>
      <c r="G421" s="3">
        <v>5882</v>
      </c>
      <c r="H421" s="3">
        <v>20.2608</v>
      </c>
      <c r="I421" s="30">
        <v>581.75711000000001</v>
      </c>
      <c r="J421" s="30">
        <v>581.7553077</v>
      </c>
      <c r="K421" s="30">
        <v>1.8E-3</v>
      </c>
      <c r="L421" s="3">
        <v>2</v>
      </c>
      <c r="M421" s="3">
        <v>2</v>
      </c>
      <c r="N421" s="10">
        <f t="shared" si="42"/>
        <v>1</v>
      </c>
      <c r="O421" s="35">
        <v>2</v>
      </c>
      <c r="P421" s="17"/>
      <c r="Q421" s="40">
        <v>1162.5027600000001</v>
      </c>
      <c r="R421" s="40">
        <v>581.75501999999994</v>
      </c>
      <c r="S421" s="18">
        <f t="shared" si="43"/>
        <v>3.5925775080832802</v>
      </c>
      <c r="T421" s="18">
        <f t="shared" si="44"/>
        <v>0.49453806184270921</v>
      </c>
      <c r="U421" s="18">
        <f t="shared" si="45"/>
        <v>0.30940858920356384</v>
      </c>
      <c r="V421" s="30">
        <v>581.75519999999995</v>
      </c>
      <c r="W421" s="3" t="s">
        <v>47</v>
      </c>
      <c r="X421" s="3" t="s">
        <v>47</v>
      </c>
      <c r="Z421" s="3" t="s">
        <v>48</v>
      </c>
      <c r="AC421" s="3" t="s">
        <v>47</v>
      </c>
      <c r="AD421" s="3" t="s">
        <v>47</v>
      </c>
      <c r="AE421" s="3" t="s">
        <v>47</v>
      </c>
      <c r="AG421" s="3" t="s">
        <v>48</v>
      </c>
      <c r="AI421" s="3" t="s">
        <v>47</v>
      </c>
      <c r="AJ421" s="3" t="s">
        <v>47</v>
      </c>
      <c r="AL421" s="3" t="s">
        <v>52</v>
      </c>
      <c r="AO421" s="3" t="s">
        <v>48</v>
      </c>
      <c r="AU421" s="3">
        <v>0</v>
      </c>
      <c r="AV421" s="3">
        <v>7</v>
      </c>
      <c r="AW421" s="3">
        <v>2</v>
      </c>
      <c r="AX421" s="3">
        <v>5</v>
      </c>
      <c r="AY421" s="3">
        <v>71.430000000000007</v>
      </c>
      <c r="AZ421" s="6" t="str">
        <f t="shared" si="46"/>
        <v>1548.7</v>
      </c>
      <c r="BC421" s="12" t="s">
        <v>3420</v>
      </c>
      <c r="BF421" s="12" t="s">
        <v>1468</v>
      </c>
      <c r="BG421" s="12" t="s">
        <v>2144</v>
      </c>
      <c r="BJ421" s="12">
        <f t="shared" si="47"/>
        <v>0</v>
      </c>
      <c r="BK421" s="12">
        <f t="shared" si="48"/>
        <v>0</v>
      </c>
      <c r="BP421" s="3" t="s">
        <v>54</v>
      </c>
      <c r="BR421" s="3" t="s">
        <v>54</v>
      </c>
      <c r="BY421" s="3" t="s">
        <v>3675</v>
      </c>
      <c r="CA421" s="3" t="s">
        <v>3675</v>
      </c>
      <c r="CQ421" s="3" t="str">
        <f>CONCATENATE(baseURL!$A$1,baseURL!$B$1,baseURL!$C$1,".",C421,".",L421,".pkl&amp;seq=",BC421,"&amp;varMods=Deamidated-N")</f>
        <v>http://proteomics.broadinstitute.org/millscripts/viewfeed.pl?side=xl&amp;cycle=1&amp;fixedMods=iaaC&amp;file=msdataSM/iPRG2012_nd/cpick_in/iPRG2012_nd.1548.7.2.pkl&amp;seq=TLSDynLQK&amp;varMods=Deamidated-N</v>
      </c>
    </row>
    <row r="422" spans="1:95" x14ac:dyDescent="0.2">
      <c r="A422" s="3">
        <v>1944</v>
      </c>
      <c r="B422" s="2" t="s">
        <v>3743</v>
      </c>
      <c r="C422" s="2" t="s">
        <v>3744</v>
      </c>
      <c r="D422" s="3">
        <v>4424</v>
      </c>
      <c r="E422" s="3">
        <v>4421</v>
      </c>
      <c r="F422" s="3">
        <v>32749</v>
      </c>
      <c r="G422" s="3">
        <v>5979</v>
      </c>
      <c r="H422" s="3">
        <v>20.5275</v>
      </c>
      <c r="I422" s="30">
        <v>581.75626</v>
      </c>
      <c r="J422" s="30">
        <v>581.7560684</v>
      </c>
      <c r="K422" s="30">
        <v>1.9000000000000001E-4</v>
      </c>
      <c r="L422" s="3">
        <v>2</v>
      </c>
      <c r="M422" s="3">
        <v>2</v>
      </c>
      <c r="N422" s="10">
        <f t="shared" si="42"/>
        <v>1</v>
      </c>
      <c r="O422" s="35">
        <v>2</v>
      </c>
      <c r="P422" s="17"/>
      <c r="Q422" s="40">
        <v>1162.5027600000001</v>
      </c>
      <c r="R422" s="40">
        <v>581.75501999999994</v>
      </c>
      <c r="S422" s="18">
        <f t="shared" si="43"/>
        <v>2.1314813923780709</v>
      </c>
      <c r="T422" s="18">
        <f t="shared" si="44"/>
        <v>1.8021331385482351</v>
      </c>
      <c r="U422" s="18">
        <f t="shared" si="45"/>
        <v>2.0283451960420233</v>
      </c>
      <c r="V422" s="30">
        <v>581.75620000000004</v>
      </c>
      <c r="W422" s="3" t="s">
        <v>47</v>
      </c>
      <c r="X422" s="3" t="s">
        <v>47</v>
      </c>
      <c r="Y422" s="3" t="s">
        <v>47</v>
      </c>
      <c r="Z422" s="3" t="s">
        <v>48</v>
      </c>
      <c r="AA422" s="3" t="s">
        <v>47</v>
      </c>
      <c r="AB422" s="12" t="s">
        <v>47</v>
      </c>
      <c r="AC422" s="3" t="s">
        <v>47</v>
      </c>
      <c r="AD422" s="3" t="s">
        <v>47</v>
      </c>
      <c r="AE422" s="3" t="s">
        <v>47</v>
      </c>
      <c r="AG422" s="3" t="s">
        <v>47</v>
      </c>
      <c r="AK422" s="3" t="s">
        <v>52</v>
      </c>
      <c r="AL422" s="3" t="s">
        <v>52</v>
      </c>
      <c r="AM422" s="3" t="s">
        <v>47</v>
      </c>
      <c r="AO422" s="3" t="s">
        <v>47</v>
      </c>
      <c r="AU422" s="3">
        <v>0</v>
      </c>
      <c r="AV422" s="3">
        <v>11</v>
      </c>
      <c r="AW422" s="3">
        <v>1</v>
      </c>
      <c r="AX422" s="3">
        <v>11</v>
      </c>
      <c r="AY422" s="3">
        <v>100</v>
      </c>
      <c r="AZ422" s="6" t="str">
        <f t="shared" si="46"/>
        <v>1559.9</v>
      </c>
      <c r="BC422" s="12" t="s">
        <v>2602</v>
      </c>
      <c r="BF422" s="12" t="s">
        <v>1468</v>
      </c>
      <c r="BG422" s="12" t="s">
        <v>2144</v>
      </c>
      <c r="BJ422" s="12">
        <f t="shared" si="47"/>
        <v>0</v>
      </c>
      <c r="BK422" s="12">
        <f t="shared" si="48"/>
        <v>0</v>
      </c>
      <c r="BO422" s="3" t="s">
        <v>54</v>
      </c>
      <c r="BR422" s="3" t="s">
        <v>54</v>
      </c>
      <c r="CQ422" s="3" t="str">
        <f>CONCATENATE(baseURL!$A$1,baseURL!$B$1,baseURL!$C$1,".",C422,".",L422,".pkl&amp;seq=",BC422,"&amp;varMods=Deamidated-Q")</f>
        <v>http://proteomics.broadinstitute.org/millscripts/viewfeed.pl?side=xl&amp;cycle=1&amp;fixedMods=iaaC&amp;file=msdataSM/iPRG2012_nd/cpick_in/iPRG2012_nd.1559.9.2.pkl&amp;seq=TLSDyNLqK&amp;varMods=Deamidated-Q</v>
      </c>
    </row>
    <row r="423" spans="1:95" x14ac:dyDescent="0.2">
      <c r="A423" s="3">
        <v>1902</v>
      </c>
      <c r="B423" s="2" t="s">
        <v>3819</v>
      </c>
      <c r="C423" s="2" t="s">
        <v>3820</v>
      </c>
      <c r="D423" s="3">
        <v>4491</v>
      </c>
      <c r="E423" s="3">
        <v>4488</v>
      </c>
      <c r="F423" s="3">
        <v>32976</v>
      </c>
      <c r="G423" s="3">
        <v>6057</v>
      </c>
      <c r="H423" s="3">
        <v>20.7944</v>
      </c>
      <c r="I423" s="30">
        <v>581.75564999999995</v>
      </c>
      <c r="J423" s="30">
        <v>581.75592659999995</v>
      </c>
      <c r="K423" s="30">
        <v>-2.7999999999999998E-4</v>
      </c>
      <c r="L423" s="3">
        <v>2</v>
      </c>
      <c r="M423" s="3">
        <v>2</v>
      </c>
      <c r="N423" s="10">
        <f t="shared" si="42"/>
        <v>1</v>
      </c>
      <c r="O423" s="35">
        <v>2</v>
      </c>
      <c r="P423" s="17"/>
      <c r="Q423" s="40">
        <v>1162.5027600000001</v>
      </c>
      <c r="R423" s="40">
        <v>581.75501999999994</v>
      </c>
      <c r="S423" s="18">
        <f t="shared" si="43"/>
        <v>1.0829300622124733</v>
      </c>
      <c r="T423" s="18">
        <f t="shared" si="44"/>
        <v>1.5583879276323722</v>
      </c>
      <c r="U423" s="18">
        <f t="shared" si="45"/>
        <v>1.1688768927205038</v>
      </c>
      <c r="V423" s="30">
        <v>581.75570000000005</v>
      </c>
      <c r="W423" s="3" t="s">
        <v>47</v>
      </c>
      <c r="X423" s="3" t="s">
        <v>47</v>
      </c>
      <c r="Y423" s="3" t="s">
        <v>47</v>
      </c>
      <c r="Z423" s="3" t="s">
        <v>48</v>
      </c>
      <c r="AA423" s="3" t="s">
        <v>47</v>
      </c>
      <c r="AC423" s="3" t="s">
        <v>47</v>
      </c>
      <c r="AD423" s="3" t="s">
        <v>47</v>
      </c>
      <c r="AE423" s="3" t="s">
        <v>47</v>
      </c>
      <c r="AG423" s="3" t="s">
        <v>47</v>
      </c>
      <c r="AK423" s="3" t="s">
        <v>52</v>
      </c>
      <c r="AL423" s="3" t="s">
        <v>52</v>
      </c>
      <c r="AO423" s="3" t="s">
        <v>47</v>
      </c>
      <c r="AU423" s="3">
        <v>0</v>
      </c>
      <c r="AV423" s="3">
        <v>9</v>
      </c>
      <c r="AW423" s="3">
        <v>2</v>
      </c>
      <c r="AX423" s="3">
        <v>8</v>
      </c>
      <c r="AY423" s="3">
        <v>88.89</v>
      </c>
      <c r="AZ423" s="6" t="str">
        <f t="shared" si="46"/>
        <v>1570.5</v>
      </c>
      <c r="BC423" s="12" t="s">
        <v>2602</v>
      </c>
      <c r="BF423" s="12" t="s">
        <v>1468</v>
      </c>
      <c r="BG423" s="12" t="s">
        <v>2144</v>
      </c>
      <c r="BJ423" s="12">
        <f t="shared" si="47"/>
        <v>0</v>
      </c>
      <c r="BK423" s="12">
        <f t="shared" si="48"/>
        <v>0</v>
      </c>
      <c r="BO423" s="3" t="s">
        <v>54</v>
      </c>
      <c r="BP423" s="3" t="s">
        <v>54</v>
      </c>
      <c r="BR423" s="3" t="s">
        <v>54</v>
      </c>
      <c r="BZ423" s="3" t="s">
        <v>3604</v>
      </c>
      <c r="CQ423" s="3" t="str">
        <f>CONCATENATE(baseURL!$A$1,baseURL!$B$1,baseURL!$C$1,".",C423,".",L423,".pkl&amp;seq=",BC423,"&amp;varMods=Deamidated-Q+Deamidated-N")</f>
        <v>http://proteomics.broadinstitute.org/millscripts/viewfeed.pl?side=xl&amp;cycle=1&amp;fixedMods=iaaC&amp;file=msdataSM/iPRG2012_nd/cpick_in/iPRG2012_nd.1570.5.2.pkl&amp;seq=TLSDyNLqK&amp;varMods=Deamidated-Q+Deamidated-N</v>
      </c>
    </row>
    <row r="424" spans="1:95" x14ac:dyDescent="0.2">
      <c r="A424" s="3">
        <v>1895</v>
      </c>
      <c r="B424" s="2" t="s">
        <v>3897</v>
      </c>
      <c r="C424" s="2" t="s">
        <v>3898</v>
      </c>
      <c r="D424" s="3">
        <v>4558</v>
      </c>
      <c r="E424" s="3">
        <v>4555</v>
      </c>
      <c r="F424" s="3">
        <v>33208</v>
      </c>
      <c r="G424" s="3">
        <v>6135</v>
      </c>
      <c r="H424" s="3">
        <v>21.0563</v>
      </c>
      <c r="I424" s="30">
        <v>581.75462000000005</v>
      </c>
      <c r="J424" s="30">
        <v>581.75492889999998</v>
      </c>
      <c r="K424" s="30">
        <v>-3.1E-4</v>
      </c>
      <c r="L424" s="3">
        <v>2</v>
      </c>
      <c r="M424" s="3">
        <v>2</v>
      </c>
      <c r="N424" s="10">
        <f t="shared" si="42"/>
        <v>1</v>
      </c>
      <c r="O424" s="35">
        <v>2</v>
      </c>
      <c r="P424" s="17"/>
      <c r="Q424" s="40">
        <v>1162.5027600000001</v>
      </c>
      <c r="R424" s="40">
        <v>581.75501999999994</v>
      </c>
      <c r="S424" s="18">
        <f t="shared" si="43"/>
        <v>-0.68757464250087919</v>
      </c>
      <c r="T424" s="18">
        <f t="shared" si="44"/>
        <v>-0.15659512480573393</v>
      </c>
      <c r="U424" s="18">
        <f t="shared" si="45"/>
        <v>-0.72195337474317545</v>
      </c>
      <c r="V424" s="30">
        <v>581.75459999999998</v>
      </c>
      <c r="W424" s="3" t="s">
        <v>47</v>
      </c>
      <c r="X424" s="3" t="s">
        <v>47</v>
      </c>
      <c r="Y424" s="3" t="s">
        <v>47</v>
      </c>
      <c r="Z424" s="3" t="s">
        <v>47</v>
      </c>
      <c r="AC424" s="3" t="s">
        <v>47</v>
      </c>
      <c r="AD424" s="3" t="s">
        <v>48</v>
      </c>
      <c r="AE424" s="3" t="s">
        <v>47</v>
      </c>
      <c r="AG424" s="3" t="s">
        <v>47</v>
      </c>
      <c r="AI424" s="3" t="s">
        <v>47</v>
      </c>
      <c r="AJ424" s="3" t="s">
        <v>47</v>
      </c>
      <c r="AL424" s="3" t="s">
        <v>52</v>
      </c>
      <c r="AM424" s="3" t="s">
        <v>47</v>
      </c>
      <c r="AO424" s="3" t="s">
        <v>48</v>
      </c>
      <c r="AU424" s="3">
        <v>0</v>
      </c>
      <c r="AV424" s="3">
        <v>10</v>
      </c>
      <c r="AW424" s="3">
        <v>2</v>
      </c>
      <c r="AX424" s="3">
        <v>8</v>
      </c>
      <c r="AY424" s="3">
        <v>80</v>
      </c>
      <c r="AZ424" s="6" t="str">
        <f t="shared" si="46"/>
        <v>1581.6</v>
      </c>
      <c r="BC424" s="12" t="s">
        <v>2602</v>
      </c>
      <c r="BF424" s="12" t="s">
        <v>1468</v>
      </c>
      <c r="BG424" s="12" t="s">
        <v>2144</v>
      </c>
      <c r="BJ424" s="12">
        <f t="shared" si="47"/>
        <v>0</v>
      </c>
      <c r="BK424" s="12">
        <f t="shared" si="48"/>
        <v>0</v>
      </c>
      <c r="BO424" s="3" t="s">
        <v>54</v>
      </c>
      <c r="BP424" s="3" t="s">
        <v>54</v>
      </c>
      <c r="BR424" s="3" t="s">
        <v>54</v>
      </c>
      <c r="CE424" s="3" t="s">
        <v>3604</v>
      </c>
      <c r="CF424" s="3" t="s">
        <v>3604</v>
      </c>
      <c r="CQ424" s="3" t="str">
        <f>CONCATENATE(baseURL!$A$1,baseURL!$B$1,baseURL!$C$1,".",C424,".",L424,".pkl&amp;seq=",BC424,"&amp;varMods=Deamidated-Q+Deamidated-N")</f>
        <v>http://proteomics.broadinstitute.org/millscripts/viewfeed.pl?side=xl&amp;cycle=1&amp;fixedMods=iaaC&amp;file=msdataSM/iPRG2012_nd/cpick_in/iPRG2012_nd.1581.6.2.pkl&amp;seq=TLSDyNLqK&amp;varMods=Deamidated-Q+Deamidated-N</v>
      </c>
    </row>
    <row r="425" spans="1:95" x14ac:dyDescent="0.2">
      <c r="A425" s="3">
        <v>193</v>
      </c>
      <c r="B425" s="2" t="s">
        <v>3980</v>
      </c>
      <c r="C425" s="2" t="s">
        <v>3981</v>
      </c>
      <c r="D425" s="3">
        <v>4639</v>
      </c>
      <c r="E425" s="3">
        <v>4636</v>
      </c>
      <c r="F425" s="3">
        <v>33440</v>
      </c>
      <c r="G425" s="3">
        <v>6227</v>
      </c>
      <c r="H425" s="3">
        <v>21.319800000000001</v>
      </c>
      <c r="I425" s="30">
        <v>581.75537999999995</v>
      </c>
      <c r="J425" s="30">
        <v>581.75425849999999</v>
      </c>
      <c r="K425" s="30">
        <v>1.1199999999999999E-3</v>
      </c>
      <c r="L425" s="3">
        <v>2</v>
      </c>
      <c r="M425" s="3">
        <v>2</v>
      </c>
      <c r="N425" s="10">
        <f t="shared" si="42"/>
        <v>1</v>
      </c>
      <c r="O425" s="35">
        <v>2</v>
      </c>
      <c r="P425" s="17"/>
      <c r="Q425" s="40">
        <v>1162.5027600000001</v>
      </c>
      <c r="R425" s="40">
        <v>581.75501999999994</v>
      </c>
      <c r="S425" s="18">
        <f t="shared" si="43"/>
        <v>0.61881717840712769</v>
      </c>
      <c r="T425" s="18">
        <f t="shared" si="44"/>
        <v>-1.3089702259092328</v>
      </c>
      <c r="U425" s="18">
        <f t="shared" si="45"/>
        <v>-1.4095280174394751</v>
      </c>
      <c r="V425" s="30">
        <v>581.75419999999997</v>
      </c>
      <c r="W425" s="3" t="s">
        <v>47</v>
      </c>
      <c r="Z425" s="3" t="s">
        <v>48</v>
      </c>
      <c r="AB425" s="12" t="s">
        <v>52</v>
      </c>
      <c r="AC425" s="3" t="s">
        <v>47</v>
      </c>
      <c r="AG425" s="3" t="s">
        <v>47</v>
      </c>
      <c r="AI425" s="3" t="s">
        <v>48</v>
      </c>
      <c r="AJ425" s="3" t="s">
        <v>47</v>
      </c>
      <c r="AL425" s="3" t="s">
        <v>52</v>
      </c>
      <c r="AU425" s="3">
        <v>0</v>
      </c>
      <c r="AV425" s="3">
        <v>4</v>
      </c>
      <c r="AW425" s="3">
        <v>2</v>
      </c>
      <c r="AX425" s="3">
        <v>3</v>
      </c>
      <c r="AY425" s="3">
        <v>75</v>
      </c>
      <c r="AZ425" s="6" t="str">
        <f t="shared" si="46"/>
        <v>1592.7</v>
      </c>
      <c r="BC425" s="12" t="s">
        <v>3420</v>
      </c>
      <c r="BF425" s="12" t="s">
        <v>1468</v>
      </c>
      <c r="BG425" s="12" t="s">
        <v>2144</v>
      </c>
      <c r="BJ425" s="12">
        <f t="shared" si="47"/>
        <v>0</v>
      </c>
      <c r="BK425" s="12">
        <f t="shared" si="48"/>
        <v>0</v>
      </c>
      <c r="BP425" s="3" t="s">
        <v>54</v>
      </c>
      <c r="BR425" s="3" t="s">
        <v>54</v>
      </c>
      <c r="CC425" s="3" t="s">
        <v>3675</v>
      </c>
      <c r="CQ425" s="3" t="str">
        <f>CONCATENATE(baseURL!$A$1,baseURL!$B$1,baseURL!$C$1,".",C425,".",L425,".pkl&amp;seq=",BC425,"&amp;varMods=Deamidated-N")</f>
        <v>http://proteomics.broadinstitute.org/millscripts/viewfeed.pl?side=xl&amp;cycle=1&amp;fixedMods=iaaC&amp;file=msdataSM/iPRG2012_nd/cpick_in/iPRG2012_nd.1592.7.2.pkl&amp;seq=TLSDynLQK&amp;varMods=Deamidated-N</v>
      </c>
    </row>
    <row r="426" spans="1:95" x14ac:dyDescent="0.2">
      <c r="A426" s="3">
        <v>1769</v>
      </c>
      <c r="B426" s="2" t="s">
        <v>4062</v>
      </c>
      <c r="C426" s="2" t="s">
        <v>4063</v>
      </c>
      <c r="D426" s="3">
        <v>4718</v>
      </c>
      <c r="E426" s="3">
        <v>4715</v>
      </c>
      <c r="F426" s="3">
        <v>33671</v>
      </c>
      <c r="G426" s="3">
        <v>6317</v>
      </c>
      <c r="H426" s="3">
        <v>21.590800000000002</v>
      </c>
      <c r="I426" s="30">
        <v>581.75725</v>
      </c>
      <c r="J426" s="30">
        <v>581.75432360000002</v>
      </c>
      <c r="K426" s="30">
        <v>2.9299999999999999E-3</v>
      </c>
      <c r="L426" s="3">
        <v>2</v>
      </c>
      <c r="M426" s="3">
        <v>2</v>
      </c>
      <c r="N426" s="10">
        <f t="shared" si="42"/>
        <v>1</v>
      </c>
      <c r="O426" s="35">
        <v>2</v>
      </c>
      <c r="P426" s="17"/>
      <c r="Q426" s="40">
        <v>1162.5027600000001</v>
      </c>
      <c r="R426" s="40">
        <v>581.75501999999994</v>
      </c>
      <c r="S426" s="18">
        <f t="shared" si="43"/>
        <v>3.8332286329976721</v>
      </c>
      <c r="T426" s="18">
        <f t="shared" si="44"/>
        <v>-1.1970674527644374</v>
      </c>
      <c r="U426" s="18">
        <f t="shared" si="45"/>
        <v>-1.4095280174394751</v>
      </c>
      <c r="V426" s="30">
        <v>581.75419999999997</v>
      </c>
      <c r="W426" s="3" t="s">
        <v>47</v>
      </c>
      <c r="X426" s="3" t="s">
        <v>47</v>
      </c>
      <c r="Z426" s="3" t="s">
        <v>48</v>
      </c>
      <c r="AB426" s="12" t="s">
        <v>52</v>
      </c>
      <c r="AC426" s="3" t="s">
        <v>47</v>
      </c>
      <c r="AE426" s="3" t="s">
        <v>47</v>
      </c>
      <c r="AI426" s="3" t="s">
        <v>47</v>
      </c>
      <c r="AK426" s="3" t="s">
        <v>52</v>
      </c>
      <c r="AL426" s="3" t="s">
        <v>52</v>
      </c>
      <c r="AO426" s="3" t="s">
        <v>48</v>
      </c>
      <c r="AU426" s="3">
        <v>0</v>
      </c>
      <c r="AV426" s="3">
        <v>5</v>
      </c>
      <c r="AW426" s="3">
        <v>2</v>
      </c>
      <c r="AX426" s="3">
        <v>3</v>
      </c>
      <c r="AY426" s="3">
        <v>60</v>
      </c>
      <c r="AZ426" s="6" t="str">
        <f t="shared" si="46"/>
        <v>1603.7</v>
      </c>
      <c r="BC426" s="12" t="s">
        <v>3420</v>
      </c>
      <c r="BF426" s="12" t="s">
        <v>1468</v>
      </c>
      <c r="BG426" s="12" t="s">
        <v>2144</v>
      </c>
      <c r="BJ426" s="12">
        <f t="shared" si="47"/>
        <v>0</v>
      </c>
      <c r="BK426" s="12">
        <f t="shared" si="48"/>
        <v>0</v>
      </c>
      <c r="BO426" s="3" t="s">
        <v>54</v>
      </c>
      <c r="BP426" s="3" t="s">
        <v>54</v>
      </c>
      <c r="BR426" s="3" t="s">
        <v>54</v>
      </c>
      <c r="BS426" s="3" t="s">
        <v>3675</v>
      </c>
      <c r="BT426" s="3" t="s">
        <v>3675</v>
      </c>
      <c r="CQ426" s="3" t="str">
        <f>CONCATENATE(baseURL!$A$1,baseURL!$B$1,baseURL!$C$1,".",C426,".",L426,".pkl&amp;seq=",BC426,"&amp;varMods=Deamidated-Q+Deamidated-N")</f>
        <v>http://proteomics.broadinstitute.org/millscripts/viewfeed.pl?side=xl&amp;cycle=1&amp;fixedMods=iaaC&amp;file=msdataSM/iPRG2012_nd/cpick_in/iPRG2012_nd.1603.7.2.pkl&amp;seq=TLSDynLQK&amp;varMods=Deamidated-Q+Deamidated-N</v>
      </c>
    </row>
    <row r="427" spans="1:95" x14ac:dyDescent="0.2">
      <c r="A427" s="3">
        <v>1810</v>
      </c>
      <c r="B427" s="2" t="s">
        <v>5172</v>
      </c>
      <c r="C427" s="2" t="s">
        <v>5173</v>
      </c>
      <c r="D427" s="3">
        <v>5701</v>
      </c>
      <c r="E427" s="3">
        <v>5698</v>
      </c>
      <c r="F427" s="3">
        <v>36801</v>
      </c>
      <c r="G427" s="3">
        <v>7449</v>
      </c>
      <c r="H427" s="3">
        <v>25.1571</v>
      </c>
      <c r="I427" s="30">
        <v>581.75555999999995</v>
      </c>
      <c r="J427" s="30">
        <v>581.75400090000005</v>
      </c>
      <c r="K427" s="30">
        <v>1.56E-3</v>
      </c>
      <c r="L427" s="3">
        <v>2</v>
      </c>
      <c r="M427" s="3">
        <v>2</v>
      </c>
      <c r="N427" s="10">
        <f t="shared" si="42"/>
        <v>1</v>
      </c>
      <c r="O427" s="35">
        <v>2</v>
      </c>
      <c r="P427" s="17"/>
      <c r="Q427" s="40">
        <v>1162.5027600000001</v>
      </c>
      <c r="R427" s="40">
        <v>581.75501999999994</v>
      </c>
      <c r="S427" s="18">
        <f t="shared" si="43"/>
        <v>0.92822576761069142</v>
      </c>
      <c r="T427" s="18">
        <f t="shared" si="44"/>
        <v>-1.7517682956891791</v>
      </c>
      <c r="U427" s="18">
        <f t="shared" si="45"/>
        <v>-1.4095280174394751</v>
      </c>
      <c r="V427" s="30">
        <v>581.75419999999997</v>
      </c>
      <c r="W427" s="3" t="s">
        <v>47</v>
      </c>
      <c r="Z427" s="3" t="s">
        <v>48</v>
      </c>
      <c r="AB427" s="12" t="s">
        <v>52</v>
      </c>
      <c r="AD427" s="3" t="s">
        <v>47</v>
      </c>
      <c r="AE427" s="3" t="s">
        <v>47</v>
      </c>
      <c r="AG427" s="3" t="s">
        <v>48</v>
      </c>
      <c r="AO427" s="3" t="s">
        <v>47</v>
      </c>
      <c r="AU427" s="3">
        <v>0</v>
      </c>
      <c r="AV427" s="3">
        <v>4</v>
      </c>
      <c r="AW427" s="3">
        <v>1</v>
      </c>
      <c r="AX427" s="3">
        <v>4</v>
      </c>
      <c r="AY427" s="3">
        <v>100</v>
      </c>
      <c r="AZ427" s="6" t="str">
        <f t="shared" si="46"/>
        <v>1752.8</v>
      </c>
      <c r="BC427" s="12" t="s">
        <v>5174</v>
      </c>
      <c r="BF427" s="12" t="s">
        <v>1468</v>
      </c>
      <c r="BG427" s="12" t="s">
        <v>2144</v>
      </c>
      <c r="BJ427" s="12">
        <f t="shared" si="47"/>
        <v>0</v>
      </c>
      <c r="BK427" s="12">
        <f t="shared" si="48"/>
        <v>0</v>
      </c>
      <c r="BP427" s="3" t="s">
        <v>54</v>
      </c>
      <c r="BR427" s="3" t="s">
        <v>54</v>
      </c>
      <c r="CQ427" s="3" t="str">
        <f>CONCATENATE(baseURL!$A$1,baseURL!$B$1,baseURL!$C$1,".",C427,".",L427,".pkl&amp;seq=",BC427,"&amp;varMods=Deamidated-N")</f>
        <v>http://proteomics.broadinstitute.org/millscripts/viewfeed.pl?side=xl&amp;cycle=1&amp;fixedMods=iaaC&amp;file=msdataSM/iPRG2012_nd/cpick_in/iPRG2012_nd.1752.8.2.pkl&amp;seq=tLSDYnLQK&amp;varMods=Deamidated-N</v>
      </c>
    </row>
    <row r="428" spans="1:95" x14ac:dyDescent="0.2">
      <c r="A428" s="3">
        <v>1939</v>
      </c>
      <c r="B428" s="2" t="s">
        <v>5251</v>
      </c>
      <c r="C428" s="2" t="s">
        <v>5241</v>
      </c>
      <c r="D428" s="3">
        <v>5792</v>
      </c>
      <c r="E428" s="3">
        <v>5789</v>
      </c>
      <c r="F428" s="3">
        <v>37032</v>
      </c>
      <c r="G428" s="3">
        <v>7551</v>
      </c>
      <c r="H428" s="3">
        <v>25.420400000000001</v>
      </c>
      <c r="I428" s="30">
        <v>581.75741000000005</v>
      </c>
      <c r="J428" s="30">
        <v>581.75441899999998</v>
      </c>
      <c r="K428" s="30">
        <v>2.99E-3</v>
      </c>
      <c r="L428" s="3">
        <v>2</v>
      </c>
      <c r="M428" s="3">
        <v>2</v>
      </c>
      <c r="N428" s="10">
        <f t="shared" si="42"/>
        <v>1</v>
      </c>
      <c r="O428" s="35">
        <v>2</v>
      </c>
      <c r="P428" s="17"/>
      <c r="Q428" s="40">
        <v>1162.5027600000001</v>
      </c>
      <c r="R428" s="40">
        <v>581.75501999999994</v>
      </c>
      <c r="S428" s="18">
        <f t="shared" si="43"/>
        <v>4.10825849015436</v>
      </c>
      <c r="T428" s="18">
        <f t="shared" si="44"/>
        <v>-1.0330809005490831</v>
      </c>
      <c r="U428" s="18">
        <f t="shared" si="45"/>
        <v>-1.4095280174394751</v>
      </c>
      <c r="V428" s="30">
        <v>581.75419999999997</v>
      </c>
      <c r="W428" s="3" t="s">
        <v>47</v>
      </c>
      <c r="X428" s="3" t="s">
        <v>47</v>
      </c>
      <c r="Y428" s="3" t="s">
        <v>47</v>
      </c>
      <c r="Z428" s="3" t="s">
        <v>47</v>
      </c>
      <c r="AB428" s="12" t="s">
        <v>48</v>
      </c>
      <c r="AD428" s="3" t="s">
        <v>47</v>
      </c>
      <c r="AE428" s="3" t="s">
        <v>47</v>
      </c>
      <c r="AG428" s="3" t="s">
        <v>48</v>
      </c>
      <c r="AL428" s="3" t="s">
        <v>52</v>
      </c>
      <c r="AM428" s="3" t="s">
        <v>47</v>
      </c>
      <c r="AO428" s="3" t="s">
        <v>47</v>
      </c>
      <c r="AU428" s="3">
        <v>0</v>
      </c>
      <c r="AV428" s="3">
        <v>8</v>
      </c>
      <c r="AW428" s="3">
        <v>1</v>
      </c>
      <c r="AX428" s="3">
        <v>8</v>
      </c>
      <c r="AY428" s="3">
        <v>100</v>
      </c>
      <c r="AZ428" s="6" t="str">
        <f t="shared" si="46"/>
        <v>1763.8</v>
      </c>
      <c r="BC428" s="12" t="s">
        <v>5174</v>
      </c>
      <c r="BF428" s="12" t="s">
        <v>1468</v>
      </c>
      <c r="BG428" s="12" t="s">
        <v>2144</v>
      </c>
      <c r="BJ428" s="12">
        <f t="shared" si="47"/>
        <v>0</v>
      </c>
      <c r="BK428" s="12">
        <f t="shared" si="48"/>
        <v>0</v>
      </c>
      <c r="BP428" s="3" t="s">
        <v>54</v>
      </c>
      <c r="BR428" s="3" t="s">
        <v>54</v>
      </c>
      <c r="CQ428" s="3" t="str">
        <f>CONCATENATE(baseURL!$A$1,baseURL!$B$1,baseURL!$C$1,".",C428,".",L428,".pkl&amp;seq=",BC428,"&amp;varMods=Deamidated-N")</f>
        <v>http://proteomics.broadinstitute.org/millscripts/viewfeed.pl?side=xl&amp;cycle=1&amp;fixedMods=iaaC&amp;file=msdataSM/iPRG2012_nd/cpick_in/iPRG2012_nd.1763.8.2.pkl&amp;seq=tLSDYnLQK&amp;varMods=Deamidated-N</v>
      </c>
    </row>
    <row r="429" spans="1:95" x14ac:dyDescent="0.2">
      <c r="A429" s="3">
        <v>1885</v>
      </c>
      <c r="B429" s="2" t="s">
        <v>5334</v>
      </c>
      <c r="C429" s="2" t="s">
        <v>5330</v>
      </c>
      <c r="D429" s="3">
        <v>5886</v>
      </c>
      <c r="E429" s="3">
        <v>5883</v>
      </c>
      <c r="F429" s="3">
        <v>37261</v>
      </c>
      <c r="G429" s="3">
        <v>7656</v>
      </c>
      <c r="H429" s="3">
        <v>25.692499999999999</v>
      </c>
      <c r="I429" s="30">
        <v>581.75558999999998</v>
      </c>
      <c r="J429" s="30">
        <v>581.75465159999999</v>
      </c>
      <c r="K429" s="30">
        <v>9.3999999999999997E-4</v>
      </c>
      <c r="L429" s="3">
        <v>2</v>
      </c>
      <c r="M429" s="3">
        <v>2</v>
      </c>
      <c r="N429" s="10">
        <f t="shared" si="42"/>
        <v>1</v>
      </c>
      <c r="O429" s="35">
        <v>2</v>
      </c>
      <c r="P429" s="17"/>
      <c r="Q429" s="40">
        <v>1162.5027600000001</v>
      </c>
      <c r="R429" s="40">
        <v>581.75501999999994</v>
      </c>
      <c r="S429" s="18">
        <f t="shared" si="43"/>
        <v>0.97979386587642558</v>
      </c>
      <c r="T429" s="18">
        <f t="shared" si="44"/>
        <v>-0.63325624582773132</v>
      </c>
      <c r="U429" s="18">
        <f t="shared" si="45"/>
        <v>-1.2376343568142554</v>
      </c>
      <c r="V429" s="30">
        <v>581.75429999999994</v>
      </c>
      <c r="W429" s="3" t="s">
        <v>48</v>
      </c>
      <c r="X429" s="3" t="s">
        <v>47</v>
      </c>
      <c r="Z429" s="3" t="s">
        <v>48</v>
      </c>
      <c r="AB429" s="12" t="s">
        <v>48</v>
      </c>
      <c r="AD429" s="3" t="s">
        <v>47</v>
      </c>
      <c r="AE429" s="3" t="s">
        <v>47</v>
      </c>
      <c r="AG429" s="3" t="s">
        <v>48</v>
      </c>
      <c r="AK429" s="3" t="s">
        <v>52</v>
      </c>
      <c r="AO429" s="3" t="s">
        <v>47</v>
      </c>
      <c r="AU429" s="3">
        <v>0</v>
      </c>
      <c r="AV429" s="3">
        <v>4</v>
      </c>
      <c r="AW429" s="3">
        <v>1</v>
      </c>
      <c r="AX429" s="3">
        <v>4</v>
      </c>
      <c r="AY429" s="3">
        <v>100</v>
      </c>
      <c r="AZ429" s="6" t="str">
        <f t="shared" si="46"/>
        <v>1774.6</v>
      </c>
      <c r="BC429" s="12" t="s">
        <v>5174</v>
      </c>
      <c r="BF429" s="12" t="s">
        <v>1468</v>
      </c>
      <c r="BG429" s="12" t="s">
        <v>2144</v>
      </c>
      <c r="BJ429" s="12">
        <f t="shared" si="47"/>
        <v>0</v>
      </c>
      <c r="BK429" s="12">
        <f t="shared" si="48"/>
        <v>0</v>
      </c>
      <c r="BP429" s="3" t="s">
        <v>54</v>
      </c>
      <c r="BR429" s="3" t="s">
        <v>54</v>
      </c>
      <c r="CQ429" s="3" t="str">
        <f>CONCATENATE(baseURL!$A$1,baseURL!$B$1,baseURL!$C$1,".",C429,".",L429,".pkl&amp;seq=",BC429,"&amp;varMods=Deamidated-N")</f>
        <v>http://proteomics.broadinstitute.org/millscripts/viewfeed.pl?side=xl&amp;cycle=1&amp;fixedMods=iaaC&amp;file=msdataSM/iPRG2012_nd/cpick_in/iPRG2012_nd.1774.6.2.pkl&amp;seq=tLSDYnLQK&amp;varMods=Deamidated-N</v>
      </c>
    </row>
    <row r="430" spans="1:95" x14ac:dyDescent="0.2">
      <c r="A430" s="3">
        <v>1809</v>
      </c>
      <c r="B430" s="2" t="s">
        <v>5416</v>
      </c>
      <c r="C430" s="2" t="s">
        <v>5409</v>
      </c>
      <c r="D430" s="3">
        <v>5945</v>
      </c>
      <c r="E430" s="3">
        <v>5942</v>
      </c>
      <c r="F430" s="3">
        <v>37490</v>
      </c>
      <c r="G430" s="3">
        <v>7726</v>
      </c>
      <c r="H430" s="3">
        <v>25.951499999999999</v>
      </c>
      <c r="I430" s="30">
        <v>581.75809000000004</v>
      </c>
      <c r="J430" s="30">
        <v>581.75550599999997</v>
      </c>
      <c r="K430" s="30">
        <v>2.5799999999999998E-3</v>
      </c>
      <c r="L430" s="3">
        <v>2</v>
      </c>
      <c r="M430" s="3">
        <v>2</v>
      </c>
      <c r="N430" s="10">
        <f t="shared" si="42"/>
        <v>1</v>
      </c>
      <c r="O430" s="35">
        <v>2</v>
      </c>
      <c r="P430" s="17"/>
      <c r="Q430" s="40">
        <v>1162.5027600000001</v>
      </c>
      <c r="R430" s="40">
        <v>581.75501999999994</v>
      </c>
      <c r="S430" s="18">
        <f t="shared" si="43"/>
        <v>5.2771353826794432</v>
      </c>
      <c r="T430" s="18">
        <f t="shared" si="44"/>
        <v>0.8354031908887064</v>
      </c>
      <c r="U430" s="18">
        <f t="shared" si="45"/>
        <v>5.2943247487028815</v>
      </c>
      <c r="V430" s="30">
        <v>581.75810000000001</v>
      </c>
      <c r="W430" s="3" t="s">
        <v>48</v>
      </c>
      <c r="Z430" s="3" t="s">
        <v>48</v>
      </c>
      <c r="AB430" s="12" t="s">
        <v>48</v>
      </c>
      <c r="AD430" s="3" t="s">
        <v>47</v>
      </c>
      <c r="AE430" s="3" t="s">
        <v>47</v>
      </c>
      <c r="AL430" s="3" t="s">
        <v>52</v>
      </c>
      <c r="AO430" s="3" t="s">
        <v>47</v>
      </c>
      <c r="AU430" s="3">
        <v>0</v>
      </c>
      <c r="AV430" s="3">
        <v>3</v>
      </c>
      <c r="AW430" s="3">
        <v>1</v>
      </c>
      <c r="AX430" s="3">
        <v>3</v>
      </c>
      <c r="AY430" s="3">
        <v>100</v>
      </c>
      <c r="AZ430" s="6" t="str">
        <f t="shared" si="46"/>
        <v>1785.4</v>
      </c>
      <c r="BC430" s="12" t="s">
        <v>5417</v>
      </c>
      <c r="BF430" s="12" t="s">
        <v>1468</v>
      </c>
      <c r="BG430" s="12" t="s">
        <v>2144</v>
      </c>
      <c r="BJ430" s="12">
        <f t="shared" si="47"/>
        <v>0</v>
      </c>
      <c r="BK430" s="12">
        <f t="shared" si="48"/>
        <v>0</v>
      </c>
      <c r="BO430" s="3" t="s">
        <v>54</v>
      </c>
      <c r="BR430" s="3" t="s">
        <v>54</v>
      </c>
      <c r="CQ430" s="3" t="str">
        <f>CONCATENATE(baseURL!$A$1,baseURL!$B$1,baseURL!$C$1,".",C430,".",L430,".pkl&amp;seq=",BC430,"&amp;varMods=Deamidated-Q")</f>
        <v>http://proteomics.broadinstitute.org/millscripts/viewfeed.pl?side=xl&amp;cycle=1&amp;fixedMods=iaaC&amp;file=msdataSM/iPRG2012_nd/cpick_in/iPRG2012_nd.1785.4.2.pkl&amp;seq=tLSDYNLqK&amp;varMods=Deamidated-Q</v>
      </c>
    </row>
    <row r="431" spans="1:95" x14ac:dyDescent="0.2">
      <c r="A431" s="3">
        <v>1936</v>
      </c>
      <c r="B431" s="2" t="s">
        <v>5489</v>
      </c>
      <c r="C431" s="2" t="s">
        <v>5490</v>
      </c>
      <c r="D431" s="3">
        <v>6012</v>
      </c>
      <c r="E431" s="3">
        <v>6009</v>
      </c>
      <c r="F431" s="3">
        <v>37723</v>
      </c>
      <c r="G431" s="3">
        <v>7804</v>
      </c>
      <c r="H431" s="3">
        <v>26.207100000000001</v>
      </c>
      <c r="I431" s="30">
        <v>581.75642000000005</v>
      </c>
      <c r="J431" s="30">
        <v>581.75492440000005</v>
      </c>
      <c r="K431" s="30">
        <v>1.5E-3</v>
      </c>
      <c r="L431" s="3">
        <v>2</v>
      </c>
      <c r="M431" s="3">
        <v>2</v>
      </c>
      <c r="N431" s="10">
        <f t="shared" si="42"/>
        <v>1</v>
      </c>
      <c r="O431" s="35">
        <v>2</v>
      </c>
      <c r="P431" s="17"/>
      <c r="Q431" s="40">
        <v>1162.5027600000001</v>
      </c>
      <c r="R431" s="40">
        <v>581.75501999999994</v>
      </c>
      <c r="S431" s="18">
        <f t="shared" si="43"/>
        <v>2.4065112495347591</v>
      </c>
      <c r="T431" s="18">
        <f t="shared" si="44"/>
        <v>-0.16433033941857075</v>
      </c>
      <c r="U431" s="18">
        <f t="shared" si="45"/>
        <v>-0.72195337474317545</v>
      </c>
      <c r="V431" s="30">
        <v>581.75459999999998</v>
      </c>
      <c r="W431" s="3" t="s">
        <v>47</v>
      </c>
      <c r="X431" s="3" t="s">
        <v>47</v>
      </c>
      <c r="Y431" s="3" t="s">
        <v>47</v>
      </c>
      <c r="Z431" s="3" t="s">
        <v>47</v>
      </c>
      <c r="AB431" s="12" t="s">
        <v>48</v>
      </c>
      <c r="AC431" s="3" t="s">
        <v>47</v>
      </c>
      <c r="AD431" s="3" t="s">
        <v>47</v>
      </c>
      <c r="AE431" s="3" t="s">
        <v>47</v>
      </c>
      <c r="AG431" s="3" t="s">
        <v>47</v>
      </c>
      <c r="AM431" s="3" t="s">
        <v>47</v>
      </c>
      <c r="AO431" s="3" t="s">
        <v>47</v>
      </c>
      <c r="AU431" s="3">
        <v>0</v>
      </c>
      <c r="AV431" s="3">
        <v>10</v>
      </c>
      <c r="AW431" s="3">
        <v>1</v>
      </c>
      <c r="AX431" s="3">
        <v>10</v>
      </c>
      <c r="AY431" s="3">
        <v>100</v>
      </c>
      <c r="AZ431" s="6" t="str">
        <f t="shared" si="46"/>
        <v>1796.6</v>
      </c>
      <c r="BC431" s="12" t="s">
        <v>5417</v>
      </c>
      <c r="BF431" s="12" t="s">
        <v>1468</v>
      </c>
      <c r="BG431" s="12" t="s">
        <v>2144</v>
      </c>
      <c r="BJ431" s="12">
        <f t="shared" si="47"/>
        <v>0</v>
      </c>
      <c r="BK431" s="12">
        <f t="shared" si="48"/>
        <v>0</v>
      </c>
      <c r="BO431" s="3" t="s">
        <v>54</v>
      </c>
      <c r="BP431" s="3" t="s">
        <v>54</v>
      </c>
      <c r="BR431" s="3" t="s">
        <v>54</v>
      </c>
      <c r="CQ431" s="3" t="str">
        <f>CONCATENATE(baseURL!$A$1,baseURL!$B$1,baseURL!$C$1,".",C431,".",L431,".pkl&amp;seq=",BC431,"&amp;varMods=Deamidated-Q+Deamidated-N")</f>
        <v>http://proteomics.broadinstitute.org/millscripts/viewfeed.pl?side=xl&amp;cycle=1&amp;fixedMods=iaaC&amp;file=msdataSM/iPRG2012_nd/cpick_in/iPRG2012_nd.1796.6.2.pkl&amp;seq=tLSDYNLqK&amp;varMods=Deamidated-Q+Deamidated-N</v>
      </c>
    </row>
    <row r="432" spans="1:95" x14ac:dyDescent="0.2">
      <c r="A432" s="3">
        <v>1894</v>
      </c>
      <c r="B432" s="2" t="s">
        <v>5587</v>
      </c>
      <c r="C432" s="2" t="s">
        <v>5588</v>
      </c>
      <c r="D432" s="3">
        <v>6094</v>
      </c>
      <c r="E432" s="3">
        <v>6091</v>
      </c>
      <c r="F432" s="3">
        <v>37954</v>
      </c>
      <c r="G432" s="3">
        <v>7897</v>
      </c>
      <c r="H432" s="3">
        <v>26.473099999999999</v>
      </c>
      <c r="I432" s="30">
        <v>581.75597000000005</v>
      </c>
      <c r="J432" s="30">
        <v>581.75396709999995</v>
      </c>
      <c r="K432" s="30">
        <v>2E-3</v>
      </c>
      <c r="L432" s="3">
        <v>2</v>
      </c>
      <c r="M432" s="3">
        <v>2</v>
      </c>
      <c r="N432" s="10">
        <f t="shared" si="42"/>
        <v>1</v>
      </c>
      <c r="O432" s="35">
        <v>2</v>
      </c>
      <c r="P432" s="17"/>
      <c r="Q432" s="40">
        <v>1162.5027600000001</v>
      </c>
      <c r="R432" s="40">
        <v>581.75501999999994</v>
      </c>
      <c r="S432" s="18">
        <f t="shared" si="43"/>
        <v>1.6329897765258494</v>
      </c>
      <c r="T432" s="18">
        <f t="shared" si="44"/>
        <v>-1.809868353161072</v>
      </c>
      <c r="U432" s="18">
        <f t="shared" si="45"/>
        <v>-2.2689963207609947</v>
      </c>
      <c r="V432" s="30">
        <v>581.75369999999998</v>
      </c>
      <c r="W432" s="3" t="s">
        <v>47</v>
      </c>
      <c r="X432" s="3" t="s">
        <v>47</v>
      </c>
      <c r="Y432" s="3" t="s">
        <v>47</v>
      </c>
      <c r="Z432" s="3" t="s">
        <v>48</v>
      </c>
      <c r="AC432" s="3" t="s">
        <v>47</v>
      </c>
      <c r="AD432" s="3" t="s">
        <v>47</v>
      </c>
      <c r="AE432" s="3" t="s">
        <v>47</v>
      </c>
      <c r="AG432" s="3" t="s">
        <v>47</v>
      </c>
      <c r="AJ432" s="3" t="s">
        <v>47</v>
      </c>
      <c r="AK432" s="3" t="s">
        <v>52</v>
      </c>
      <c r="AL432" s="3" t="s">
        <v>52</v>
      </c>
      <c r="AO432" s="3" t="s">
        <v>47</v>
      </c>
      <c r="AU432" s="3">
        <v>0</v>
      </c>
      <c r="AV432" s="3">
        <v>9</v>
      </c>
      <c r="AW432" s="3">
        <v>2</v>
      </c>
      <c r="AX432" s="3">
        <v>8</v>
      </c>
      <c r="AY432" s="3">
        <v>88.89</v>
      </c>
      <c r="AZ432" s="6" t="str">
        <f t="shared" si="46"/>
        <v>1807.6</v>
      </c>
      <c r="BC432" s="12" t="s">
        <v>5417</v>
      </c>
      <c r="BF432" s="12" t="s">
        <v>1468</v>
      </c>
      <c r="BG432" s="12" t="s">
        <v>2144</v>
      </c>
      <c r="BJ432" s="12">
        <f t="shared" si="47"/>
        <v>0</v>
      </c>
      <c r="BK432" s="12">
        <f t="shared" si="48"/>
        <v>0</v>
      </c>
      <c r="BO432" s="3" t="s">
        <v>54</v>
      </c>
      <c r="BP432" s="3" t="s">
        <v>54</v>
      </c>
      <c r="BR432" s="3" t="s">
        <v>54</v>
      </c>
      <c r="CF432" s="3" t="s">
        <v>3604</v>
      </c>
      <c r="CQ432" s="3" t="str">
        <f>CONCATENATE(baseURL!$A$1,baseURL!$B$1,baseURL!$C$1,".",C432,".",L432,".pkl&amp;seq=",BC432,"&amp;varMods=Deamidated-Q+Deamidated-N")</f>
        <v>http://proteomics.broadinstitute.org/millscripts/viewfeed.pl?side=xl&amp;cycle=1&amp;fixedMods=iaaC&amp;file=msdataSM/iPRG2012_nd/cpick_in/iPRG2012_nd.1807.6.2.pkl&amp;seq=tLSDYNLqK&amp;varMods=Deamidated-Q+Deamidated-N</v>
      </c>
    </row>
    <row r="433" spans="1:95" x14ac:dyDescent="0.2">
      <c r="A433" s="3">
        <v>1886</v>
      </c>
      <c r="B433" s="2" t="s">
        <v>5690</v>
      </c>
      <c r="C433" s="2" t="s">
        <v>5691</v>
      </c>
      <c r="D433" s="3">
        <v>6181</v>
      </c>
      <c r="E433" s="3">
        <v>6178</v>
      </c>
      <c r="F433" s="3">
        <v>38184</v>
      </c>
      <c r="G433" s="3">
        <v>7995</v>
      </c>
      <c r="H433" s="3">
        <v>26.7346</v>
      </c>
      <c r="I433" s="30">
        <v>581.75721999999996</v>
      </c>
      <c r="J433" s="30">
        <v>581.75393329999997</v>
      </c>
      <c r="K433" s="30">
        <v>3.29E-3</v>
      </c>
      <c r="L433" s="3">
        <v>2</v>
      </c>
      <c r="M433" s="3">
        <v>2</v>
      </c>
      <c r="N433" s="10">
        <f t="shared" si="42"/>
        <v>1</v>
      </c>
      <c r="O433" s="35">
        <v>2</v>
      </c>
      <c r="P433" s="17"/>
      <c r="Q433" s="40">
        <v>1162.5027600000001</v>
      </c>
      <c r="R433" s="40">
        <v>581.75501999999994</v>
      </c>
      <c r="S433" s="18">
        <f t="shared" si="43"/>
        <v>3.7816605347319379</v>
      </c>
      <c r="T433" s="18">
        <f t="shared" si="44"/>
        <v>-1.8679684104375442</v>
      </c>
      <c r="U433" s="18">
        <f t="shared" si="45"/>
        <v>-2.2689963207609947</v>
      </c>
      <c r="V433" s="30">
        <v>581.75369999999998</v>
      </c>
      <c r="W433" s="3" t="s">
        <v>47</v>
      </c>
      <c r="X433" s="3" t="s">
        <v>47</v>
      </c>
      <c r="Z433" s="3" t="s">
        <v>48</v>
      </c>
      <c r="AB433" s="12" t="s">
        <v>52</v>
      </c>
      <c r="AD433" s="3" t="s">
        <v>47</v>
      </c>
      <c r="AE433" s="3" t="s">
        <v>47</v>
      </c>
      <c r="AG433" s="3" t="s">
        <v>47</v>
      </c>
      <c r="AO433" s="3" t="s">
        <v>48</v>
      </c>
      <c r="AU433" s="3">
        <v>0</v>
      </c>
      <c r="AV433" s="3">
        <v>5</v>
      </c>
      <c r="AW433" s="3">
        <v>1</v>
      </c>
      <c r="AX433" s="3">
        <v>5</v>
      </c>
      <c r="AY433" s="3">
        <v>100</v>
      </c>
      <c r="AZ433" s="6" t="str">
        <f t="shared" si="46"/>
        <v>1818.5</v>
      </c>
      <c r="BC433" s="12" t="s">
        <v>5417</v>
      </c>
      <c r="BF433" s="12" t="s">
        <v>1468</v>
      </c>
      <c r="BG433" s="12" t="s">
        <v>2144</v>
      </c>
      <c r="BJ433" s="12">
        <f t="shared" si="47"/>
        <v>0</v>
      </c>
      <c r="BK433" s="12">
        <f t="shared" si="48"/>
        <v>0</v>
      </c>
      <c r="BO433" s="3" t="s">
        <v>54</v>
      </c>
      <c r="BR433" s="3" t="s">
        <v>54</v>
      </c>
      <c r="CQ433" s="3" t="str">
        <f>CONCATENATE(baseURL!$A$1,baseURL!$B$1,baseURL!$C$1,".",C433,".",L433,".pkl&amp;seq=",BC433,"&amp;varMods=Deamidated-Q")</f>
        <v>http://proteomics.broadinstitute.org/millscripts/viewfeed.pl?side=xl&amp;cycle=1&amp;fixedMods=iaaC&amp;file=msdataSM/iPRG2012_nd/cpick_in/iPRG2012_nd.1818.5.2.pkl&amp;seq=tLSDYNLqK&amp;varMods=Deamidated-Q</v>
      </c>
    </row>
    <row r="434" spans="1:95" x14ac:dyDescent="0.2">
      <c r="A434" s="3">
        <v>2115</v>
      </c>
      <c r="B434" s="2" t="s">
        <v>4316</v>
      </c>
      <c r="C434" s="2" t="s">
        <v>4299</v>
      </c>
      <c r="D434" s="3">
        <v>4966</v>
      </c>
      <c r="E434" s="3">
        <v>4963</v>
      </c>
      <c r="F434" s="3">
        <v>34362</v>
      </c>
      <c r="G434" s="3">
        <v>6598</v>
      </c>
      <c r="H434" s="3">
        <v>22.395700000000001</v>
      </c>
      <c r="I434" s="30">
        <v>582.2473</v>
      </c>
      <c r="J434" s="30">
        <v>582.24689460000002</v>
      </c>
      <c r="K434" s="30">
        <v>4.0999999999999999E-4</v>
      </c>
      <c r="L434" s="3">
        <v>2</v>
      </c>
      <c r="M434" s="3">
        <v>2</v>
      </c>
      <c r="N434" s="10">
        <f t="shared" si="42"/>
        <v>1</v>
      </c>
      <c r="O434" s="35">
        <v>2</v>
      </c>
      <c r="P434" s="17"/>
      <c r="Q434" s="40">
        <v>1163.48678</v>
      </c>
      <c r="R434" s="40">
        <v>582.24703</v>
      </c>
      <c r="S434" s="18">
        <f t="shared" si="43"/>
        <v>0.46372069944339012</v>
      </c>
      <c r="T434" s="18">
        <f t="shared" si="44"/>
        <v>-0.23254734330971341</v>
      </c>
      <c r="U434" s="18">
        <f t="shared" si="45"/>
        <v>-0.73851815105217922</v>
      </c>
      <c r="V434" s="30">
        <v>582.24659999999994</v>
      </c>
      <c r="W434" s="3" t="s">
        <v>47</v>
      </c>
      <c r="X434" s="3" t="s">
        <v>47</v>
      </c>
      <c r="Z434" s="3" t="s">
        <v>48</v>
      </c>
      <c r="AA434" s="3" t="s">
        <v>47</v>
      </c>
      <c r="AB434" s="12" t="s">
        <v>47</v>
      </c>
      <c r="AC434" s="3" t="s">
        <v>47</v>
      </c>
      <c r="AD434" s="3" t="s">
        <v>47</v>
      </c>
      <c r="AE434" s="3" t="s">
        <v>47</v>
      </c>
      <c r="AG434" s="3" t="s">
        <v>47</v>
      </c>
      <c r="AI434" s="3" t="s">
        <v>52</v>
      </c>
      <c r="AL434" s="3" t="s">
        <v>52</v>
      </c>
      <c r="AM434" s="3" t="s">
        <v>47</v>
      </c>
      <c r="AO434" s="3" t="s">
        <v>47</v>
      </c>
      <c r="AQ434" s="3" t="s">
        <v>47</v>
      </c>
      <c r="AU434" s="3">
        <v>0</v>
      </c>
      <c r="AV434" s="3">
        <v>11</v>
      </c>
      <c r="AW434" s="3">
        <v>1</v>
      </c>
      <c r="AX434" s="3">
        <v>11</v>
      </c>
      <c r="AY434" s="3">
        <v>100</v>
      </c>
      <c r="AZ434" s="6" t="str">
        <f t="shared" si="46"/>
        <v>1636.5</v>
      </c>
      <c r="BC434" s="12" t="s">
        <v>4317</v>
      </c>
      <c r="BF434" s="12" t="s">
        <v>1468</v>
      </c>
      <c r="BG434" s="12" t="s">
        <v>2144</v>
      </c>
      <c r="BJ434" s="12">
        <f t="shared" si="47"/>
        <v>0</v>
      </c>
      <c r="BK434" s="12">
        <f t="shared" si="48"/>
        <v>0</v>
      </c>
      <c r="BO434" s="3" t="s">
        <v>54</v>
      </c>
      <c r="BP434" s="3" t="s">
        <v>54</v>
      </c>
      <c r="BR434" s="3" t="s">
        <v>54</v>
      </c>
      <c r="CQ434" s="3" t="str">
        <f>CONCATENATE(baseURL!$A$1,baseURL!$B$1,baseURL!$C$1,".",C434,".",L434,".pkl&amp;seq=",BC434,"&amp;varMods=Deamidated-Q+Deamidated-N")</f>
        <v>http://proteomics.broadinstitute.org/millscripts/viewfeed.pl?side=xl&amp;cycle=1&amp;fixedMods=iaaC&amp;file=msdataSM/iPRG2012_nd/cpick_in/iPRG2012_nd.1636.5.2.pkl&amp;seq=TLSDynLqK&amp;varMods=Deamidated-Q+Deamidated-N</v>
      </c>
    </row>
    <row r="435" spans="1:95" x14ac:dyDescent="0.2">
      <c r="A435" s="3">
        <v>1937</v>
      </c>
      <c r="B435" s="2" t="s">
        <v>4383</v>
      </c>
      <c r="C435" s="2" t="s">
        <v>4384</v>
      </c>
      <c r="D435" s="3">
        <v>5059</v>
      </c>
      <c r="E435" s="3">
        <v>5056</v>
      </c>
      <c r="F435" s="3">
        <v>34594</v>
      </c>
      <c r="G435" s="3">
        <v>6702</v>
      </c>
      <c r="H435" s="3">
        <v>22.663</v>
      </c>
      <c r="I435" s="30">
        <v>582.24779000000001</v>
      </c>
      <c r="J435" s="30">
        <v>582.24684560000003</v>
      </c>
      <c r="K435" s="30">
        <v>9.3999999999999997E-4</v>
      </c>
      <c r="L435" s="3">
        <v>2</v>
      </c>
      <c r="M435" s="3">
        <v>2</v>
      </c>
      <c r="N435" s="10">
        <f t="shared" si="42"/>
        <v>1</v>
      </c>
      <c r="O435" s="35">
        <v>2</v>
      </c>
      <c r="P435" s="17"/>
      <c r="Q435" s="40">
        <v>1163.48678</v>
      </c>
      <c r="R435" s="40">
        <v>582.24703</v>
      </c>
      <c r="S435" s="18">
        <f t="shared" si="43"/>
        <v>1.3052878947512376</v>
      </c>
      <c r="T435" s="18">
        <f t="shared" si="44"/>
        <v>-0.31670406282097263</v>
      </c>
      <c r="U435" s="18">
        <f t="shared" si="45"/>
        <v>-0.73851815105217922</v>
      </c>
      <c r="V435" s="30">
        <v>582.24659999999994</v>
      </c>
      <c r="W435" s="3" t="s">
        <v>47</v>
      </c>
      <c r="X435" s="3" t="s">
        <v>47</v>
      </c>
      <c r="Z435" s="3" t="s">
        <v>48</v>
      </c>
      <c r="AB435" s="12" t="s">
        <v>52</v>
      </c>
      <c r="AC435" s="3" t="s">
        <v>47</v>
      </c>
      <c r="AD435" s="3" t="s">
        <v>47</v>
      </c>
      <c r="AE435" s="3" t="s">
        <v>47</v>
      </c>
      <c r="AG435" s="3" t="s">
        <v>47</v>
      </c>
      <c r="AM435" s="3" t="s">
        <v>47</v>
      </c>
      <c r="AO435" s="3" t="s">
        <v>48</v>
      </c>
      <c r="AU435" s="3">
        <v>0</v>
      </c>
      <c r="AV435" s="3">
        <v>7</v>
      </c>
      <c r="AW435" s="3">
        <v>1</v>
      </c>
      <c r="AX435" s="3">
        <v>7</v>
      </c>
      <c r="AY435" s="3">
        <v>100</v>
      </c>
      <c r="AZ435" s="6" t="str">
        <f t="shared" si="46"/>
        <v>1647.6</v>
      </c>
      <c r="BC435" s="12" t="s">
        <v>4317</v>
      </c>
      <c r="BF435" s="12" t="s">
        <v>1468</v>
      </c>
      <c r="BG435" s="12" t="s">
        <v>2144</v>
      </c>
      <c r="BJ435" s="12">
        <f t="shared" si="47"/>
        <v>0</v>
      </c>
      <c r="BK435" s="12">
        <f t="shared" si="48"/>
        <v>0</v>
      </c>
      <c r="BO435" s="3" t="s">
        <v>54</v>
      </c>
      <c r="BP435" s="3" t="s">
        <v>54</v>
      </c>
      <c r="BR435" s="3" t="s">
        <v>54</v>
      </c>
      <c r="CQ435" s="3" t="str">
        <f>CONCATENATE(baseURL!$A$1,baseURL!$B$1,baseURL!$C$1,".",C435,".",L435,".pkl&amp;seq=",BC435,"&amp;varMods=Deamidated-Q+Deamidated-N")</f>
        <v>http://proteomics.broadinstitute.org/millscripts/viewfeed.pl?side=xl&amp;cycle=1&amp;fixedMods=iaaC&amp;file=msdataSM/iPRG2012_nd/cpick_in/iPRG2012_nd.1647.6.2.pkl&amp;seq=TLSDynLqK&amp;varMods=Deamidated-Q+Deamidated-N</v>
      </c>
    </row>
    <row r="436" spans="1:95" x14ac:dyDescent="0.2">
      <c r="A436" s="3">
        <v>1887</v>
      </c>
      <c r="B436" s="2" t="s">
        <v>4482</v>
      </c>
      <c r="C436" s="2" t="s">
        <v>4474</v>
      </c>
      <c r="D436" s="3">
        <v>5159</v>
      </c>
      <c r="E436" s="3">
        <v>5156</v>
      </c>
      <c r="F436" s="3">
        <v>34827</v>
      </c>
      <c r="G436" s="3">
        <v>6813</v>
      </c>
      <c r="H436" s="3">
        <v>22.927199999999999</v>
      </c>
      <c r="I436" s="30">
        <v>582.24675999999999</v>
      </c>
      <c r="J436" s="30">
        <v>582.24641610000003</v>
      </c>
      <c r="K436" s="30">
        <v>3.4000000000000002E-4</v>
      </c>
      <c r="L436" s="3">
        <v>2</v>
      </c>
      <c r="M436" s="3">
        <v>2</v>
      </c>
      <c r="N436" s="10">
        <f t="shared" si="42"/>
        <v>1</v>
      </c>
      <c r="O436" s="35">
        <v>2</v>
      </c>
      <c r="P436" s="17"/>
      <c r="Q436" s="40">
        <v>1163.48678</v>
      </c>
      <c r="R436" s="40">
        <v>582.24703</v>
      </c>
      <c r="S436" s="18">
        <f t="shared" si="43"/>
        <v>-0.46372069944339012</v>
      </c>
      <c r="T436" s="18">
        <f t="shared" si="44"/>
        <v>-1.0543634717416874</v>
      </c>
      <c r="U436" s="18">
        <f t="shared" si="45"/>
        <v>-1.4255117796836414</v>
      </c>
      <c r="V436" s="30">
        <v>582.24620000000004</v>
      </c>
      <c r="W436" s="3" t="s">
        <v>47</v>
      </c>
      <c r="X436" s="3" t="s">
        <v>47</v>
      </c>
      <c r="AC436" s="3" t="s">
        <v>47</v>
      </c>
      <c r="AD436" s="3" t="s">
        <v>47</v>
      </c>
      <c r="AE436" s="3" t="s">
        <v>47</v>
      </c>
      <c r="AG436" s="3" t="s">
        <v>47</v>
      </c>
      <c r="AK436" s="3" t="s">
        <v>52</v>
      </c>
      <c r="AL436" s="3" t="s">
        <v>52</v>
      </c>
      <c r="AO436" s="3" t="s">
        <v>48</v>
      </c>
      <c r="AU436" s="3">
        <v>0</v>
      </c>
      <c r="AV436" s="3">
        <v>6</v>
      </c>
      <c r="AW436" s="3">
        <v>1</v>
      </c>
      <c r="AX436" s="3">
        <v>6</v>
      </c>
      <c r="AY436" s="3">
        <v>100</v>
      </c>
      <c r="AZ436" s="6" t="str">
        <f t="shared" si="46"/>
        <v>1658.8</v>
      </c>
      <c r="BC436" s="12" t="s">
        <v>4317</v>
      </c>
      <c r="BF436" s="12" t="s">
        <v>1468</v>
      </c>
      <c r="BG436" s="12" t="s">
        <v>2144</v>
      </c>
      <c r="BJ436" s="12">
        <f t="shared" si="47"/>
        <v>0</v>
      </c>
      <c r="BK436" s="12">
        <f t="shared" si="48"/>
        <v>0</v>
      </c>
      <c r="BO436" s="3" t="s">
        <v>54</v>
      </c>
      <c r="BP436" s="3" t="s">
        <v>54</v>
      </c>
      <c r="BR436" s="3" t="s">
        <v>54</v>
      </c>
      <c r="CQ436" s="3" t="str">
        <f>CONCATENATE(baseURL!$A$1,baseURL!$B$1,baseURL!$C$1,".",C436,".",L436,".pkl&amp;seq=",BC436,"&amp;varMods=Deamidated-Q+Deamidated-N")</f>
        <v>http://proteomics.broadinstitute.org/millscripts/viewfeed.pl?side=xl&amp;cycle=1&amp;fixedMods=iaaC&amp;file=msdataSM/iPRG2012_nd/cpick_in/iPRG2012_nd.1658.8.2.pkl&amp;seq=TLSDynLqK&amp;varMods=Deamidated-Q+Deamidated-N</v>
      </c>
    </row>
    <row r="437" spans="1:95" x14ac:dyDescent="0.2">
      <c r="A437" s="3">
        <v>1938</v>
      </c>
      <c r="B437" s="2" t="s">
        <v>6297</v>
      </c>
      <c r="C437" s="2" t="s">
        <v>6285</v>
      </c>
      <c r="D437" s="3">
        <v>6749</v>
      </c>
      <c r="E437" s="3">
        <v>6745</v>
      </c>
      <c r="F437" s="3">
        <v>39631</v>
      </c>
      <c r="G437" s="3">
        <v>8631</v>
      </c>
      <c r="H437" s="3">
        <v>28.390699999999999</v>
      </c>
      <c r="I437" s="30">
        <v>582.24711000000002</v>
      </c>
      <c r="J437" s="30">
        <v>582.24823500000002</v>
      </c>
      <c r="K437" s="30">
        <v>-1.1199999999999999E-3</v>
      </c>
      <c r="L437" s="3">
        <v>2</v>
      </c>
      <c r="M437" s="3">
        <v>2</v>
      </c>
      <c r="N437" s="10">
        <f t="shared" si="42"/>
        <v>1</v>
      </c>
      <c r="O437" s="35">
        <v>2</v>
      </c>
      <c r="P437" s="17"/>
      <c r="Q437" s="40">
        <v>1163.48678</v>
      </c>
      <c r="R437" s="40">
        <v>582.24703</v>
      </c>
      <c r="S437" s="18">
        <f t="shared" si="43"/>
        <v>0.13739872580439455</v>
      </c>
      <c r="T437" s="18">
        <f t="shared" si="44"/>
        <v>2.0695683068185202</v>
      </c>
      <c r="U437" s="18">
        <f t="shared" si="45"/>
        <v>2.0094563642546905</v>
      </c>
      <c r="V437" s="30">
        <v>582.2482</v>
      </c>
      <c r="W437" s="3" t="s">
        <v>47</v>
      </c>
      <c r="X437" s="3" t="s">
        <v>47</v>
      </c>
      <c r="Z437" s="3" t="s">
        <v>48</v>
      </c>
      <c r="AB437" s="12" t="s">
        <v>48</v>
      </c>
      <c r="AC437" s="3" t="s">
        <v>52</v>
      </c>
      <c r="AD437" s="3" t="s">
        <v>47</v>
      </c>
      <c r="AE437" s="3" t="s">
        <v>47</v>
      </c>
      <c r="AG437" s="3" t="s">
        <v>47</v>
      </c>
      <c r="AM437" s="3" t="s">
        <v>47</v>
      </c>
      <c r="AO437" s="3" t="s">
        <v>47</v>
      </c>
      <c r="AU437" s="3">
        <v>0</v>
      </c>
      <c r="AV437" s="3">
        <v>7</v>
      </c>
      <c r="AW437" s="3">
        <v>1</v>
      </c>
      <c r="AX437" s="3">
        <v>7</v>
      </c>
      <c r="AY437" s="3">
        <v>100</v>
      </c>
      <c r="AZ437" s="6" t="str">
        <f t="shared" si="46"/>
        <v>1887.3</v>
      </c>
      <c r="BC437" s="12" t="s">
        <v>6298</v>
      </c>
      <c r="BF437" s="12" t="s">
        <v>1468</v>
      </c>
      <c r="BG437" s="12" t="s">
        <v>2144</v>
      </c>
      <c r="BJ437" s="12">
        <f t="shared" si="47"/>
        <v>0</v>
      </c>
      <c r="BK437" s="12">
        <f t="shared" si="48"/>
        <v>0</v>
      </c>
      <c r="BO437" s="3" t="s">
        <v>54</v>
      </c>
      <c r="BP437" s="3" t="s">
        <v>54</v>
      </c>
      <c r="BR437" s="3" t="s">
        <v>54</v>
      </c>
      <c r="CQ437" s="3" t="str">
        <f>CONCATENATE(baseURL!$A$1,baseURL!$B$1,baseURL!$C$1,".",C437,".",L437,".pkl&amp;seq=",BC437,"&amp;varMods=Deamidated-Q+Deamidated-N")</f>
        <v>http://proteomics.broadinstitute.org/millscripts/viewfeed.pl?side=xl&amp;cycle=1&amp;fixedMods=iaaC&amp;file=msdataSM/iPRG2012_nd/cpick_in/iPRG2012_nd.1887.3.2.pkl&amp;seq=tLSDYnLqK&amp;varMods=Deamidated-Q+Deamidated-N</v>
      </c>
    </row>
    <row r="438" spans="1:95" x14ac:dyDescent="0.2">
      <c r="A438" s="3">
        <v>734</v>
      </c>
      <c r="B438" s="2" t="s">
        <v>3740</v>
      </c>
      <c r="C438" s="2" t="s">
        <v>3741</v>
      </c>
      <c r="D438" s="3">
        <v>4415</v>
      </c>
      <c r="E438" s="3">
        <v>4412</v>
      </c>
      <c r="F438" s="3">
        <v>32723</v>
      </c>
      <c r="G438" s="3">
        <v>5969</v>
      </c>
      <c r="H438" s="3">
        <v>20.511800000000001</v>
      </c>
      <c r="I438" s="30">
        <v>592.74626999999998</v>
      </c>
      <c r="J438" s="30">
        <v>592.74478680000004</v>
      </c>
      <c r="K438" s="30">
        <v>1.48E-3</v>
      </c>
      <c r="L438" s="3">
        <v>2</v>
      </c>
      <c r="M438" s="3">
        <v>2</v>
      </c>
      <c r="N438" s="10">
        <f t="shared" si="42"/>
        <v>1</v>
      </c>
      <c r="O438" s="35">
        <v>2</v>
      </c>
      <c r="P438" s="17"/>
      <c r="Q438" s="40">
        <v>1184.48471</v>
      </c>
      <c r="R438" s="40">
        <v>592.74599000000001</v>
      </c>
      <c r="S438" s="18">
        <f t="shared" si="43"/>
        <v>0.47237772114694354</v>
      </c>
      <c r="T438" s="18">
        <f t="shared" si="44"/>
        <v>-2.0298745504183748</v>
      </c>
      <c r="U438" s="18">
        <f t="shared" si="45"/>
        <v>-2.1763116441158572</v>
      </c>
      <c r="V438" s="30">
        <v>592.74469999999997</v>
      </c>
      <c r="W438" s="3" t="s">
        <v>47</v>
      </c>
      <c r="AC438" s="3" t="s">
        <v>52</v>
      </c>
      <c r="AD438" s="3" t="s">
        <v>47</v>
      </c>
      <c r="AE438" s="3" t="s">
        <v>47</v>
      </c>
      <c r="AH438" s="3" t="s">
        <v>52</v>
      </c>
      <c r="AL438" s="3" t="s">
        <v>52</v>
      </c>
      <c r="AU438" s="3">
        <v>0</v>
      </c>
      <c r="AV438" s="3">
        <v>3</v>
      </c>
      <c r="AW438" s="3">
        <v>1</v>
      </c>
      <c r="AX438" s="3">
        <v>3</v>
      </c>
      <c r="AY438" s="3">
        <v>100</v>
      </c>
      <c r="AZ438" s="6" t="str">
        <f t="shared" si="46"/>
        <v>1558.4</v>
      </c>
      <c r="BC438" s="12" t="s">
        <v>3742</v>
      </c>
      <c r="BF438" s="12" t="s">
        <v>1468</v>
      </c>
      <c r="BG438" s="12" t="s">
        <v>2144</v>
      </c>
      <c r="BJ438" s="12">
        <f t="shared" si="47"/>
        <v>0</v>
      </c>
      <c r="BK438" s="12">
        <f t="shared" si="48"/>
        <v>0</v>
      </c>
      <c r="BL438" s="3" t="s">
        <v>162</v>
      </c>
      <c r="BO438" s="3" t="s">
        <v>54</v>
      </c>
      <c r="BR438" s="3" t="s">
        <v>54</v>
      </c>
      <c r="CQ438" s="3" t="str">
        <f>CONCATENATE(baseURL!$A$1,baseURL!$B$1,baseURL!$C$1,".",C438,".",L438,".pkl&amp;seq=",BC438,"&amp;varMods=Sodiated-D+Deamidated-Q")</f>
        <v>http://proteomics.broadinstitute.org/millscripts/viewfeed.pl?side=xl&amp;cycle=1&amp;fixedMods=iaaC&amp;file=msdataSM/iPRG2012_nd/cpick_in/iPRG2012_nd.1558.4.2.pkl&amp;seq=TLSdyNLqK&amp;varMods=Sodiated-D+Deamidated-Q</v>
      </c>
    </row>
    <row r="439" spans="1:95" x14ac:dyDescent="0.2">
      <c r="A439" s="3">
        <v>735</v>
      </c>
      <c r="B439" s="2" t="s">
        <v>3813</v>
      </c>
      <c r="C439" s="2" t="s">
        <v>3809</v>
      </c>
      <c r="D439" s="3">
        <v>4486</v>
      </c>
      <c r="E439" s="3">
        <v>4483</v>
      </c>
      <c r="F439" s="3">
        <v>32953</v>
      </c>
      <c r="G439" s="3">
        <v>6051</v>
      </c>
      <c r="H439" s="3">
        <v>20.775500000000001</v>
      </c>
      <c r="I439" s="30">
        <v>592.74526000000003</v>
      </c>
      <c r="J439" s="30">
        <v>592.74480700000004</v>
      </c>
      <c r="K439" s="30">
        <v>4.4999999999999999E-4</v>
      </c>
      <c r="L439" s="3">
        <v>2</v>
      </c>
      <c r="M439" s="3">
        <v>2</v>
      </c>
      <c r="N439" s="10">
        <f t="shared" si="42"/>
        <v>1</v>
      </c>
      <c r="O439" s="35">
        <v>2</v>
      </c>
      <c r="P439" s="17"/>
      <c r="Q439" s="40">
        <v>1184.48471</v>
      </c>
      <c r="R439" s="40">
        <v>592.74599000000001</v>
      </c>
      <c r="S439" s="18">
        <f t="shared" si="43"/>
        <v>-1.2315562016301731</v>
      </c>
      <c r="T439" s="18">
        <f t="shared" si="44"/>
        <v>-1.9957958719705045</v>
      </c>
      <c r="U439" s="18">
        <f t="shared" si="45"/>
        <v>-2.1763116441158572</v>
      </c>
      <c r="V439" s="30">
        <v>592.74469999999997</v>
      </c>
      <c r="W439" s="3" t="s">
        <v>47</v>
      </c>
      <c r="Z439" s="3" t="s">
        <v>52</v>
      </c>
      <c r="AC439" s="3" t="s">
        <v>52</v>
      </c>
      <c r="AD439" s="3" t="s">
        <v>47</v>
      </c>
      <c r="AE439" s="3" t="s">
        <v>47</v>
      </c>
      <c r="AK439" s="3" t="s">
        <v>52</v>
      </c>
      <c r="AU439" s="3">
        <v>0</v>
      </c>
      <c r="AV439" s="3">
        <v>3</v>
      </c>
      <c r="AW439" s="3">
        <v>1</v>
      </c>
      <c r="AX439" s="3">
        <v>3</v>
      </c>
      <c r="AY439" s="3">
        <v>100</v>
      </c>
      <c r="AZ439" s="6" t="str">
        <f t="shared" si="46"/>
        <v>1569.3</v>
      </c>
      <c r="BC439" s="12" t="s">
        <v>3742</v>
      </c>
      <c r="BF439" s="12" t="s">
        <v>1468</v>
      </c>
      <c r="BG439" s="12" t="s">
        <v>2144</v>
      </c>
      <c r="BJ439" s="12">
        <f t="shared" si="47"/>
        <v>0</v>
      </c>
      <c r="BK439" s="12">
        <f t="shared" si="48"/>
        <v>0</v>
      </c>
      <c r="BL439" s="3" t="s">
        <v>162</v>
      </c>
      <c r="BO439" s="3" t="s">
        <v>54</v>
      </c>
      <c r="BR439" s="3" t="s">
        <v>54</v>
      </c>
      <c r="CQ439" s="3" t="str">
        <f>CONCATENATE(baseURL!$A$1,baseURL!$B$1,baseURL!$C$1,".",C439,".",L439,".pkl&amp;seq=",BC439,"&amp;varMods=Sodiated-D+Deamidated-Q")</f>
        <v>http://proteomics.broadinstitute.org/millscripts/viewfeed.pl?side=xl&amp;cycle=1&amp;fixedMods=iaaC&amp;file=msdataSM/iPRG2012_nd/cpick_in/iPRG2012_nd.1569.3.2.pkl&amp;seq=TLSdyNLqK&amp;varMods=Sodiated-D+Deamidated-Q</v>
      </c>
    </row>
    <row r="440" spans="1:95" x14ac:dyDescent="0.2">
      <c r="A440" s="3">
        <v>1165</v>
      </c>
      <c r="B440" s="2" t="s">
        <v>6171</v>
      </c>
      <c r="C440" s="2" t="s">
        <v>6163</v>
      </c>
      <c r="D440" s="3">
        <v>6650</v>
      </c>
      <c r="E440" s="3">
        <v>6646</v>
      </c>
      <c r="F440" s="3">
        <v>39338</v>
      </c>
      <c r="G440" s="3">
        <v>8518</v>
      </c>
      <c r="H440" s="3">
        <v>28.050699999999999</v>
      </c>
      <c r="I440" s="30">
        <v>621.24597000000006</v>
      </c>
      <c r="J440" s="30">
        <v>621.24713999999994</v>
      </c>
      <c r="K440" s="30">
        <v>-1.17E-3</v>
      </c>
      <c r="L440" s="3">
        <v>2</v>
      </c>
      <c r="M440" s="3">
        <v>2</v>
      </c>
      <c r="N440" s="10">
        <f t="shared" si="42"/>
        <v>1</v>
      </c>
      <c r="O440" s="35">
        <v>2</v>
      </c>
      <c r="P440" s="17"/>
      <c r="Q440" s="40">
        <v>1241.4850799999999</v>
      </c>
      <c r="R440" s="40">
        <v>621.24617999999998</v>
      </c>
      <c r="S440" s="18">
        <f t="shared" si="43"/>
        <v>-0.33803024740457693</v>
      </c>
      <c r="T440" s="18">
        <f t="shared" si="44"/>
        <v>1.5452811314890607</v>
      </c>
      <c r="U440" s="18">
        <f t="shared" si="45"/>
        <v>1.641861202332938</v>
      </c>
      <c r="V440" s="30">
        <v>621.24720000000002</v>
      </c>
      <c r="W440" s="3" t="s">
        <v>47</v>
      </c>
      <c r="X440" s="3" t="s">
        <v>47</v>
      </c>
      <c r="Z440" s="3" t="s">
        <v>48</v>
      </c>
      <c r="AC440" s="3" t="s">
        <v>47</v>
      </c>
      <c r="AE440" s="3" t="s">
        <v>47</v>
      </c>
      <c r="AF440" s="3" t="s">
        <v>48</v>
      </c>
      <c r="AH440" s="3" t="s">
        <v>47</v>
      </c>
      <c r="AI440" s="3" t="s">
        <v>47</v>
      </c>
      <c r="AL440" s="3" t="s">
        <v>48</v>
      </c>
      <c r="AO440" s="3" t="s">
        <v>48</v>
      </c>
      <c r="AU440" s="3">
        <v>0</v>
      </c>
      <c r="AV440" s="3">
        <v>6</v>
      </c>
      <c r="AW440" s="3">
        <v>1</v>
      </c>
      <c r="AX440" s="3">
        <v>6</v>
      </c>
      <c r="AY440" s="3">
        <v>100</v>
      </c>
      <c r="AZ440" s="6" t="str">
        <f t="shared" si="46"/>
        <v>1873.4</v>
      </c>
      <c r="BC440" s="12" t="s">
        <v>6172</v>
      </c>
      <c r="BF440" s="12" t="s">
        <v>1468</v>
      </c>
      <c r="BG440" s="12" t="s">
        <v>2144</v>
      </c>
      <c r="BH440" s="12" t="s">
        <v>6172</v>
      </c>
      <c r="BJ440" s="12">
        <f t="shared" si="47"/>
        <v>0</v>
      </c>
      <c r="BK440" s="12">
        <f t="shared" si="48"/>
        <v>0</v>
      </c>
      <c r="CQ440" s="3" t="str">
        <f>CONCATENATE(baseURL!$A$1,baseURL!$B$1,baseURL!$C$1,".",C440,".",L440,".pkl&amp;seq=",BC440)</f>
        <v>http://proteomics.broadinstitute.org/millscripts/viewfeed.pl?side=xl&amp;cycle=1&amp;fixedMods=iaaC&amp;file=msdataSM/iPRG2012_nd/cpick_in/iPRG2012_nd.1873.4.2.pkl&amp;seq=tLsDYNLQK</v>
      </c>
    </row>
    <row r="441" spans="1:95" x14ac:dyDescent="0.2">
      <c r="A441" s="3">
        <v>537</v>
      </c>
      <c r="B441" s="2" t="s">
        <v>6265</v>
      </c>
      <c r="C441" s="2" t="s">
        <v>6266</v>
      </c>
      <c r="D441" s="3">
        <v>6727</v>
      </c>
      <c r="E441" s="3">
        <v>6723</v>
      </c>
      <c r="F441" s="3">
        <v>39566</v>
      </c>
      <c r="G441" s="3">
        <v>8606</v>
      </c>
      <c r="H441" s="3">
        <v>28.306899999999999</v>
      </c>
      <c r="I441" s="30">
        <v>621.24648999999999</v>
      </c>
      <c r="J441" s="30">
        <v>621.24672250000003</v>
      </c>
      <c r="K441" s="30">
        <v>-2.3000000000000001E-4</v>
      </c>
      <c r="L441" s="3">
        <v>2</v>
      </c>
      <c r="M441" s="3">
        <v>2</v>
      </c>
      <c r="N441" s="10">
        <f t="shared" si="42"/>
        <v>1</v>
      </c>
      <c r="O441" s="35">
        <v>2</v>
      </c>
      <c r="P441" s="17"/>
      <c r="Q441" s="40">
        <v>1241.4850799999999</v>
      </c>
      <c r="R441" s="40">
        <v>621.24617999999998</v>
      </c>
      <c r="S441" s="18">
        <f t="shared" si="43"/>
        <v>0.49899703208337332</v>
      </c>
      <c r="T441" s="18">
        <f t="shared" si="44"/>
        <v>0.87324480619165279</v>
      </c>
      <c r="U441" s="18">
        <f t="shared" si="45"/>
        <v>0.67606049499215193</v>
      </c>
      <c r="V441" s="30">
        <v>621.24659999999994</v>
      </c>
      <c r="W441" s="3" t="s">
        <v>47</v>
      </c>
      <c r="X441" s="3" t="s">
        <v>47</v>
      </c>
      <c r="Y441" s="3" t="s">
        <v>47</v>
      </c>
      <c r="Z441" s="3" t="s">
        <v>47</v>
      </c>
      <c r="AB441" s="12" t="s">
        <v>48</v>
      </c>
      <c r="AC441" s="3" t="s">
        <v>47</v>
      </c>
      <c r="AD441" s="3" t="s">
        <v>47</v>
      </c>
      <c r="AE441" s="3" t="s">
        <v>47</v>
      </c>
      <c r="AF441" s="3" t="s">
        <v>47</v>
      </c>
      <c r="AG441" s="3" t="s">
        <v>47</v>
      </c>
      <c r="AH441" s="3" t="s">
        <v>47</v>
      </c>
      <c r="AI441" s="3" t="s">
        <v>47</v>
      </c>
      <c r="AJ441" s="3" t="s">
        <v>47</v>
      </c>
      <c r="AK441" s="3" t="s">
        <v>47</v>
      </c>
      <c r="AL441" s="3" t="s">
        <v>47</v>
      </c>
      <c r="AM441" s="3" t="s">
        <v>47</v>
      </c>
      <c r="AO441" s="3" t="s">
        <v>47</v>
      </c>
      <c r="AP441" s="3" t="s">
        <v>47</v>
      </c>
      <c r="AR441" s="3" t="s">
        <v>47</v>
      </c>
      <c r="AU441" s="3">
        <v>0</v>
      </c>
      <c r="AV441" s="3">
        <v>18</v>
      </c>
      <c r="AW441" s="3">
        <v>1</v>
      </c>
      <c r="AX441" s="3">
        <v>18</v>
      </c>
      <c r="AY441" s="3">
        <v>100</v>
      </c>
      <c r="AZ441" s="6" t="str">
        <f t="shared" si="46"/>
        <v>1884.1</v>
      </c>
      <c r="BC441" s="12" t="s">
        <v>6172</v>
      </c>
      <c r="BF441" s="12" t="s">
        <v>1468</v>
      </c>
      <c r="BG441" s="12" t="s">
        <v>2144</v>
      </c>
      <c r="BH441" s="12" t="s">
        <v>6172</v>
      </c>
      <c r="BJ441" s="12">
        <f t="shared" si="47"/>
        <v>0</v>
      </c>
      <c r="BK441" s="12">
        <f t="shared" si="48"/>
        <v>0</v>
      </c>
      <c r="CQ441" s="3" t="str">
        <f>CONCATENATE(baseURL!$A$1,baseURL!$B$1,baseURL!$C$1,".",C441,".",L441,".pkl&amp;seq=",BC441)</f>
        <v>http://proteomics.broadinstitute.org/millscripts/viewfeed.pl?side=xl&amp;cycle=1&amp;fixedMods=iaaC&amp;file=msdataSM/iPRG2012_nd/cpick_in/iPRG2012_nd.1884.1.2.pkl&amp;seq=tLsDYNLQK</v>
      </c>
    </row>
    <row r="442" spans="1:95" x14ac:dyDescent="0.2">
      <c r="A442" s="3">
        <v>603</v>
      </c>
      <c r="B442" s="2" t="s">
        <v>6364</v>
      </c>
      <c r="C442" s="2" t="s">
        <v>6365</v>
      </c>
      <c r="D442" s="3">
        <v>6821</v>
      </c>
      <c r="E442" s="3">
        <v>6817</v>
      </c>
      <c r="F442" s="3">
        <v>39812</v>
      </c>
      <c r="G442" s="3">
        <v>8711</v>
      </c>
      <c r="H442" s="3">
        <v>28.578199999999999</v>
      </c>
      <c r="I442" s="30">
        <v>621.24748</v>
      </c>
      <c r="J442" s="30">
        <v>621.24600599999997</v>
      </c>
      <c r="K442" s="30">
        <v>1.47E-3</v>
      </c>
      <c r="L442" s="3">
        <v>2</v>
      </c>
      <c r="M442" s="3">
        <v>2</v>
      </c>
      <c r="N442" s="10">
        <f t="shared" si="42"/>
        <v>1</v>
      </c>
      <c r="O442" s="35">
        <v>2</v>
      </c>
      <c r="P442" s="17"/>
      <c r="Q442" s="40">
        <v>1241.4850799999999</v>
      </c>
      <c r="R442" s="40">
        <v>621.24617999999998</v>
      </c>
      <c r="S442" s="18">
        <f t="shared" si="43"/>
        <v>2.0925681989943725</v>
      </c>
      <c r="T442" s="18">
        <f t="shared" si="44"/>
        <v>-0.28008220511784809</v>
      </c>
      <c r="U442" s="18">
        <f t="shared" si="45"/>
        <v>3.2193357008958499E-2</v>
      </c>
      <c r="V442" s="30">
        <v>621.24620000000004</v>
      </c>
      <c r="W442" s="3" t="s">
        <v>47</v>
      </c>
      <c r="X442" s="3" t="s">
        <v>47</v>
      </c>
      <c r="Y442" s="3" t="s">
        <v>47</v>
      </c>
      <c r="Z442" s="3" t="s">
        <v>47</v>
      </c>
      <c r="AB442" s="12" t="s">
        <v>47</v>
      </c>
      <c r="AC442" s="3" t="s">
        <v>47</v>
      </c>
      <c r="AD442" s="3" t="s">
        <v>47</v>
      </c>
      <c r="AE442" s="3" t="s">
        <v>47</v>
      </c>
      <c r="AF442" s="3" t="s">
        <v>48</v>
      </c>
      <c r="AG442" s="3" t="s">
        <v>47</v>
      </c>
      <c r="AH442" s="3" t="s">
        <v>47</v>
      </c>
      <c r="AI442" s="3" t="s">
        <v>47</v>
      </c>
      <c r="AJ442" s="3" t="s">
        <v>47</v>
      </c>
      <c r="AK442" s="3" t="s">
        <v>47</v>
      </c>
      <c r="AL442" s="3" t="s">
        <v>47</v>
      </c>
      <c r="AO442" s="3" t="s">
        <v>47</v>
      </c>
      <c r="AP442" s="3" t="s">
        <v>47</v>
      </c>
      <c r="AQ442" s="3" t="s">
        <v>47</v>
      </c>
      <c r="AR442" s="3" t="s">
        <v>47</v>
      </c>
      <c r="AS442" s="3" t="s">
        <v>47</v>
      </c>
      <c r="AU442" s="3">
        <v>0</v>
      </c>
      <c r="AV442" s="3">
        <v>19</v>
      </c>
      <c r="AW442" s="3">
        <v>1</v>
      </c>
      <c r="AX442" s="3">
        <v>19</v>
      </c>
      <c r="AY442" s="3">
        <v>100</v>
      </c>
      <c r="AZ442" s="6" t="str">
        <f t="shared" si="46"/>
        <v>1895.16</v>
      </c>
      <c r="BC442" s="12" t="s">
        <v>6172</v>
      </c>
      <c r="BF442" s="12" t="s">
        <v>1468</v>
      </c>
      <c r="BG442" s="12" t="s">
        <v>2144</v>
      </c>
      <c r="BH442" s="12" t="s">
        <v>6172</v>
      </c>
      <c r="BJ442" s="12">
        <f t="shared" si="47"/>
        <v>0</v>
      </c>
      <c r="BK442" s="12">
        <f t="shared" si="48"/>
        <v>0</v>
      </c>
      <c r="CQ442" s="3" t="str">
        <f>CONCATENATE(baseURL!$A$1,baseURL!$B$1,baseURL!$C$1,".",C442,".",L442,".pkl&amp;seq=",BC442)</f>
        <v>http://proteomics.broadinstitute.org/millscripts/viewfeed.pl?side=xl&amp;cycle=1&amp;fixedMods=iaaC&amp;file=msdataSM/iPRG2012_nd/cpick_in/iPRG2012_nd.1895.16.2.pkl&amp;seq=tLsDYNLQK</v>
      </c>
    </row>
    <row r="443" spans="1:95" x14ac:dyDescent="0.2">
      <c r="A443" s="3">
        <v>579</v>
      </c>
      <c r="B443" s="2" t="s">
        <v>6448</v>
      </c>
      <c r="C443" s="2" t="s">
        <v>6449</v>
      </c>
      <c r="D443" s="3">
        <v>6920</v>
      </c>
      <c r="E443" s="3">
        <v>6915</v>
      </c>
      <c r="F443" s="3">
        <v>40043</v>
      </c>
      <c r="G443" s="3">
        <v>8820</v>
      </c>
      <c r="H443" s="3">
        <v>28.842099999999999</v>
      </c>
      <c r="I443" s="30">
        <v>621.24758999999995</v>
      </c>
      <c r="J443" s="30">
        <v>621.24652660000004</v>
      </c>
      <c r="K443" s="30">
        <v>1.06E-3</v>
      </c>
      <c r="L443" s="3">
        <v>2</v>
      </c>
      <c r="M443" s="3">
        <v>2</v>
      </c>
      <c r="N443" s="10">
        <f t="shared" si="42"/>
        <v>1</v>
      </c>
      <c r="O443" s="35">
        <v>2</v>
      </c>
      <c r="P443" s="17"/>
      <c r="Q443" s="40">
        <v>1241.4850799999999</v>
      </c>
      <c r="R443" s="40">
        <v>621.24617999999998</v>
      </c>
      <c r="S443" s="18">
        <f t="shared" si="43"/>
        <v>2.2696316619031514</v>
      </c>
      <c r="T443" s="18">
        <f t="shared" si="44"/>
        <v>0.55791087529447858</v>
      </c>
      <c r="U443" s="18">
        <f t="shared" si="45"/>
        <v>0.67606049499215193</v>
      </c>
      <c r="V443" s="30">
        <v>621.24659999999994</v>
      </c>
      <c r="W443" s="3" t="s">
        <v>47</v>
      </c>
      <c r="X443" s="3" t="s">
        <v>47</v>
      </c>
      <c r="Z443" s="3" t="s">
        <v>47</v>
      </c>
      <c r="AB443" s="12" t="s">
        <v>48</v>
      </c>
      <c r="AC443" s="3" t="s">
        <v>52</v>
      </c>
      <c r="AD443" s="3" t="s">
        <v>47</v>
      </c>
      <c r="AE443" s="3" t="s">
        <v>47</v>
      </c>
      <c r="AF443" s="3" t="s">
        <v>47</v>
      </c>
      <c r="AG443" s="3" t="s">
        <v>47</v>
      </c>
      <c r="AH443" s="3" t="s">
        <v>47</v>
      </c>
      <c r="AI443" s="3" t="s">
        <v>48</v>
      </c>
      <c r="AK443" s="3" t="s">
        <v>47</v>
      </c>
      <c r="AL443" s="3" t="s">
        <v>47</v>
      </c>
      <c r="AN443" s="3" t="s">
        <v>47</v>
      </c>
      <c r="AO443" s="3" t="s">
        <v>47</v>
      </c>
      <c r="AP443" s="3" t="s">
        <v>47</v>
      </c>
      <c r="AR443" s="3" t="s">
        <v>47</v>
      </c>
      <c r="AU443" s="3">
        <v>0</v>
      </c>
      <c r="AV443" s="3">
        <v>14</v>
      </c>
      <c r="AW443" s="3">
        <v>1</v>
      </c>
      <c r="AX443" s="3">
        <v>14</v>
      </c>
      <c r="AY443" s="3">
        <v>100</v>
      </c>
      <c r="AZ443" s="6" t="str">
        <f t="shared" si="46"/>
        <v>1906.16</v>
      </c>
      <c r="BC443" s="12" t="s">
        <v>6172</v>
      </c>
      <c r="BF443" s="12" t="s">
        <v>1468</v>
      </c>
      <c r="BG443" s="12" t="s">
        <v>2144</v>
      </c>
      <c r="BH443" s="12" t="s">
        <v>6172</v>
      </c>
      <c r="BJ443" s="12">
        <f t="shared" si="47"/>
        <v>0</v>
      </c>
      <c r="BK443" s="12">
        <f t="shared" si="48"/>
        <v>0</v>
      </c>
      <c r="CQ443" s="3" t="str">
        <f>CONCATENATE(baseURL!$A$1,baseURL!$B$1,baseURL!$C$1,".",C443,".",L443,".pkl&amp;seq=",BC443)</f>
        <v>http://proteomics.broadinstitute.org/millscripts/viewfeed.pl?side=xl&amp;cycle=1&amp;fixedMods=iaaC&amp;file=msdataSM/iPRG2012_nd/cpick_in/iPRG2012_nd.1906.16.2.pkl&amp;seq=tLsDYNLQK</v>
      </c>
    </row>
    <row r="444" spans="1:95" x14ac:dyDescent="0.2">
      <c r="A444" s="3">
        <v>554</v>
      </c>
      <c r="B444" s="2" t="s">
        <v>6528</v>
      </c>
      <c r="C444" s="2" t="s">
        <v>6529</v>
      </c>
      <c r="D444" s="3">
        <v>7026</v>
      </c>
      <c r="E444" s="3">
        <v>7021</v>
      </c>
      <c r="F444" s="3">
        <v>40268</v>
      </c>
      <c r="G444" s="3">
        <v>8937</v>
      </c>
      <c r="H444" s="3">
        <v>29.110399999999998</v>
      </c>
      <c r="I444" s="30">
        <v>621.24591999999996</v>
      </c>
      <c r="J444" s="30">
        <v>621.24667469999997</v>
      </c>
      <c r="K444" s="30">
        <v>-7.5000000000000002E-4</v>
      </c>
      <c r="L444" s="3">
        <v>2</v>
      </c>
      <c r="M444" s="3">
        <v>2</v>
      </c>
      <c r="N444" s="10">
        <f t="shared" si="42"/>
        <v>1</v>
      </c>
      <c r="O444" s="35">
        <v>2</v>
      </c>
      <c r="P444" s="17"/>
      <c r="Q444" s="40">
        <v>1241.4850799999999</v>
      </c>
      <c r="R444" s="40">
        <v>621.24617999999998</v>
      </c>
      <c r="S444" s="18">
        <f t="shared" si="43"/>
        <v>-0.41851363983547413</v>
      </c>
      <c r="T444" s="18">
        <f t="shared" si="44"/>
        <v>0.79630268308481045</v>
      </c>
      <c r="U444" s="18">
        <f t="shared" si="45"/>
        <v>0.67606049499215193</v>
      </c>
      <c r="V444" s="30">
        <v>621.24659999999994</v>
      </c>
      <c r="W444" s="3" t="s">
        <v>47</v>
      </c>
      <c r="X444" s="3" t="s">
        <v>47</v>
      </c>
      <c r="Y444" s="3" t="s">
        <v>47</v>
      </c>
      <c r="Z444" s="3" t="s">
        <v>47</v>
      </c>
      <c r="AB444" s="12" t="s">
        <v>48</v>
      </c>
      <c r="AC444" s="3" t="s">
        <v>47</v>
      </c>
      <c r="AD444" s="3" t="s">
        <v>47</v>
      </c>
      <c r="AE444" s="3" t="s">
        <v>47</v>
      </c>
      <c r="AF444" s="3" t="s">
        <v>47</v>
      </c>
      <c r="AG444" s="3" t="s">
        <v>47</v>
      </c>
      <c r="AH444" s="3" t="s">
        <v>47</v>
      </c>
      <c r="AI444" s="3" t="s">
        <v>47</v>
      </c>
      <c r="AJ444" s="3" t="s">
        <v>47</v>
      </c>
      <c r="AK444" s="3" t="s">
        <v>47</v>
      </c>
      <c r="AL444" s="3" t="s">
        <v>47</v>
      </c>
      <c r="AO444" s="3" t="s">
        <v>47</v>
      </c>
      <c r="AP444" s="3" t="s">
        <v>47</v>
      </c>
      <c r="AR444" s="3" t="s">
        <v>47</v>
      </c>
      <c r="AU444" s="3">
        <v>0</v>
      </c>
      <c r="AV444" s="3">
        <v>17</v>
      </c>
      <c r="AW444" s="3">
        <v>1</v>
      </c>
      <c r="AX444" s="3">
        <v>17</v>
      </c>
      <c r="AY444" s="3">
        <v>100</v>
      </c>
      <c r="AZ444" s="6" t="str">
        <f t="shared" si="46"/>
        <v>1917.10</v>
      </c>
      <c r="BC444" s="12" t="s">
        <v>6172</v>
      </c>
      <c r="BF444" s="12" t="s">
        <v>1468</v>
      </c>
      <c r="BG444" s="12" t="s">
        <v>2144</v>
      </c>
      <c r="BH444" s="12" t="s">
        <v>6172</v>
      </c>
      <c r="BJ444" s="12">
        <f t="shared" si="47"/>
        <v>0</v>
      </c>
      <c r="BK444" s="12">
        <f t="shared" si="48"/>
        <v>0</v>
      </c>
      <c r="CQ444" s="3" t="str">
        <f>CONCATENATE(baseURL!$A$1,baseURL!$B$1,baseURL!$C$1,".",C444,".",L444,".pkl&amp;seq=",BC444)</f>
        <v>http://proteomics.broadinstitute.org/millscripts/viewfeed.pl?side=xl&amp;cycle=1&amp;fixedMods=iaaC&amp;file=msdataSM/iPRG2012_nd/cpick_in/iPRG2012_nd.1917.10.2.pkl&amp;seq=tLsDYNLQK</v>
      </c>
    </row>
    <row r="445" spans="1:95" x14ac:dyDescent="0.2">
      <c r="A445" s="3">
        <v>587</v>
      </c>
      <c r="B445" s="2" t="s">
        <v>6618</v>
      </c>
      <c r="C445" s="2" t="s">
        <v>6619</v>
      </c>
      <c r="D445" s="3">
        <v>7094</v>
      </c>
      <c r="E445" s="3">
        <v>7089</v>
      </c>
      <c r="F445" s="3">
        <v>40501</v>
      </c>
      <c r="G445" s="3">
        <v>9016</v>
      </c>
      <c r="H445" s="3">
        <v>29.371500000000001</v>
      </c>
      <c r="I445" s="30">
        <v>621.24504000000002</v>
      </c>
      <c r="J445" s="30">
        <v>621.24663120000002</v>
      </c>
      <c r="K445" s="30">
        <v>-1.5900000000000001E-3</v>
      </c>
      <c r="L445" s="3">
        <v>2</v>
      </c>
      <c r="M445" s="3">
        <v>2</v>
      </c>
      <c r="N445" s="10">
        <f t="shared" si="42"/>
        <v>1</v>
      </c>
      <c r="O445" s="35">
        <v>2</v>
      </c>
      <c r="P445" s="17"/>
      <c r="Q445" s="40">
        <v>1241.4850799999999</v>
      </c>
      <c r="R445" s="40">
        <v>621.24617999999998</v>
      </c>
      <c r="S445" s="18">
        <f t="shared" si="43"/>
        <v>-1.8350213436546969</v>
      </c>
      <c r="T445" s="18">
        <f t="shared" si="44"/>
        <v>0.72628213189684743</v>
      </c>
      <c r="U445" s="18">
        <f t="shared" si="45"/>
        <v>0.67606049499215193</v>
      </c>
      <c r="V445" s="30">
        <v>621.24659999999994</v>
      </c>
      <c r="W445" s="3" t="s">
        <v>47</v>
      </c>
      <c r="X445" s="3" t="s">
        <v>47</v>
      </c>
      <c r="Y445" s="3" t="s">
        <v>47</v>
      </c>
      <c r="Z445" s="3" t="s">
        <v>48</v>
      </c>
      <c r="AB445" s="12" t="s">
        <v>52</v>
      </c>
      <c r="AC445" s="3" t="s">
        <v>48</v>
      </c>
      <c r="AD445" s="3" t="s">
        <v>47</v>
      </c>
      <c r="AE445" s="3" t="s">
        <v>47</v>
      </c>
      <c r="AF445" s="3" t="s">
        <v>48</v>
      </c>
      <c r="AG445" s="3" t="s">
        <v>47</v>
      </c>
      <c r="AH445" s="3" t="s">
        <v>48</v>
      </c>
      <c r="AI445" s="3" t="s">
        <v>48</v>
      </c>
      <c r="AK445" s="3" t="s">
        <v>47</v>
      </c>
      <c r="AL445" s="3" t="s">
        <v>48</v>
      </c>
      <c r="AO445" s="3" t="s">
        <v>47</v>
      </c>
      <c r="AP445" s="3" t="s">
        <v>48</v>
      </c>
      <c r="AU445" s="3">
        <v>0</v>
      </c>
      <c r="AV445" s="3">
        <v>8</v>
      </c>
      <c r="AW445" s="3">
        <v>1</v>
      </c>
      <c r="AX445" s="3">
        <v>8</v>
      </c>
      <c r="AY445" s="3">
        <v>100</v>
      </c>
      <c r="AZ445" s="6" t="str">
        <f t="shared" si="46"/>
        <v>1928.12</v>
      </c>
      <c r="BC445" s="12" t="s">
        <v>6172</v>
      </c>
      <c r="BF445" s="12" t="s">
        <v>1468</v>
      </c>
      <c r="BG445" s="12" t="s">
        <v>2144</v>
      </c>
      <c r="BH445" s="12" t="s">
        <v>6172</v>
      </c>
      <c r="BJ445" s="12">
        <f t="shared" si="47"/>
        <v>0</v>
      </c>
      <c r="BK445" s="12">
        <f t="shared" si="48"/>
        <v>0</v>
      </c>
      <c r="CQ445" s="3" t="str">
        <f>CONCATENATE(baseURL!$A$1,baseURL!$B$1,baseURL!$C$1,".",C445,".",L445,".pkl&amp;seq=",BC445)</f>
        <v>http://proteomics.broadinstitute.org/millscripts/viewfeed.pl?side=xl&amp;cycle=1&amp;fixedMods=iaaC&amp;file=msdataSM/iPRG2012_nd/cpick_in/iPRG2012_nd.1928.12.2.pkl&amp;seq=tLsDYNLQK</v>
      </c>
    </row>
    <row r="446" spans="1:95" x14ac:dyDescent="0.2">
      <c r="A446" s="3">
        <v>590</v>
      </c>
      <c r="B446" s="2" t="s">
        <v>6711</v>
      </c>
      <c r="C446" s="2" t="s">
        <v>6708</v>
      </c>
      <c r="D446" s="3">
        <v>7196</v>
      </c>
      <c r="E446" s="3">
        <v>7191</v>
      </c>
      <c r="F446" s="3">
        <v>40729</v>
      </c>
      <c r="G446" s="3">
        <v>9129</v>
      </c>
      <c r="H446" s="3">
        <v>29.636600000000001</v>
      </c>
      <c r="I446" s="30">
        <v>621.24753999999996</v>
      </c>
      <c r="J446" s="30">
        <v>621.24638930000003</v>
      </c>
      <c r="K446" s="30">
        <v>1.15E-3</v>
      </c>
      <c r="L446" s="3">
        <v>2</v>
      </c>
      <c r="M446" s="3">
        <v>2</v>
      </c>
      <c r="N446" s="10">
        <f t="shared" si="42"/>
        <v>1</v>
      </c>
      <c r="O446" s="35">
        <v>2</v>
      </c>
      <c r="P446" s="17"/>
      <c r="Q446" s="40">
        <v>1241.4850799999999</v>
      </c>
      <c r="R446" s="40">
        <v>621.24617999999998</v>
      </c>
      <c r="S446" s="18">
        <f t="shared" si="43"/>
        <v>2.1891482696552522</v>
      </c>
      <c r="T446" s="18">
        <f t="shared" si="44"/>
        <v>0.33690348011696614</v>
      </c>
      <c r="U446" s="18">
        <f t="shared" si="45"/>
        <v>3.2193357008958499E-2</v>
      </c>
      <c r="V446" s="30">
        <v>621.24620000000004</v>
      </c>
      <c r="W446" s="3" t="s">
        <v>47</v>
      </c>
      <c r="X446" s="3" t="s">
        <v>47</v>
      </c>
      <c r="Z446" s="3" t="s">
        <v>47</v>
      </c>
      <c r="AB446" s="12" t="s">
        <v>48</v>
      </c>
      <c r="AD446" s="3" t="s">
        <v>47</v>
      </c>
      <c r="AE446" s="3" t="s">
        <v>47</v>
      </c>
      <c r="AF446" s="3" t="s">
        <v>48</v>
      </c>
      <c r="AG446" s="3" t="s">
        <v>47</v>
      </c>
      <c r="AH446" s="3" t="s">
        <v>47</v>
      </c>
      <c r="AK446" s="3" t="s">
        <v>52</v>
      </c>
      <c r="AL446" s="3" t="s">
        <v>47</v>
      </c>
      <c r="AO446" s="3" t="s">
        <v>48</v>
      </c>
      <c r="AP446" s="3" t="s">
        <v>48</v>
      </c>
      <c r="AU446" s="3">
        <v>0</v>
      </c>
      <c r="AV446" s="3">
        <v>8</v>
      </c>
      <c r="AW446" s="3">
        <v>1</v>
      </c>
      <c r="AX446" s="3">
        <v>8</v>
      </c>
      <c r="AY446" s="3">
        <v>100</v>
      </c>
      <c r="AZ446" s="6" t="str">
        <f t="shared" si="46"/>
        <v>1939.9</v>
      </c>
      <c r="BC446" s="12" t="s">
        <v>6172</v>
      </c>
      <c r="BF446" s="12" t="s">
        <v>1468</v>
      </c>
      <c r="BG446" s="12" t="s">
        <v>2144</v>
      </c>
      <c r="BH446" s="12" t="s">
        <v>6172</v>
      </c>
      <c r="BJ446" s="12">
        <f t="shared" si="47"/>
        <v>0</v>
      </c>
      <c r="BK446" s="12">
        <f t="shared" si="48"/>
        <v>0</v>
      </c>
      <c r="CQ446" s="3" t="str">
        <f>CONCATENATE(baseURL!$A$1,baseURL!$B$1,baseURL!$C$1,".",C446,".",L446,".pkl&amp;seq=",BC446)</f>
        <v>http://proteomics.broadinstitute.org/millscripts/viewfeed.pl?side=xl&amp;cycle=1&amp;fixedMods=iaaC&amp;file=msdataSM/iPRG2012_nd/cpick_in/iPRG2012_nd.1939.9.2.pkl&amp;seq=tLsDYNLQK</v>
      </c>
    </row>
    <row r="447" spans="1:95" x14ac:dyDescent="0.2">
      <c r="A447" s="3">
        <v>1888</v>
      </c>
      <c r="B447" s="2" t="s">
        <v>6998</v>
      </c>
      <c r="C447" s="2" t="s">
        <v>6999</v>
      </c>
      <c r="D447" s="3">
        <v>7502</v>
      </c>
      <c r="E447" s="3">
        <v>7496</v>
      </c>
      <c r="F447" s="3">
        <v>41421</v>
      </c>
      <c r="G447" s="3">
        <v>9467</v>
      </c>
      <c r="H447" s="3">
        <v>30.4391</v>
      </c>
      <c r="I447" s="30">
        <v>621.73950000000002</v>
      </c>
      <c r="J447" s="30">
        <v>621.73880140000006</v>
      </c>
      <c r="K447" s="30">
        <v>6.9999999999999999E-4</v>
      </c>
      <c r="L447" s="3">
        <v>2</v>
      </c>
      <c r="M447" s="3">
        <v>2</v>
      </c>
      <c r="N447" s="10">
        <f t="shared" si="42"/>
        <v>1</v>
      </c>
      <c r="O447" s="35">
        <v>2</v>
      </c>
      <c r="P447" s="17"/>
      <c r="Q447" s="40">
        <v>1242.4690900000001</v>
      </c>
      <c r="R447" s="40">
        <v>621.73818000000006</v>
      </c>
      <c r="S447" s="18">
        <f t="shared" si="43"/>
        <v>2.1230801685111866</v>
      </c>
      <c r="T447" s="18">
        <f t="shared" si="44"/>
        <v>0.99945607329437947</v>
      </c>
      <c r="U447" s="18">
        <f t="shared" si="45"/>
        <v>0.6755255081210928</v>
      </c>
      <c r="V447" s="30">
        <v>621.73860000000002</v>
      </c>
      <c r="W447" s="3" t="s">
        <v>47</v>
      </c>
      <c r="X447" s="3" t="s">
        <v>47</v>
      </c>
      <c r="Z447" s="3" t="s">
        <v>48</v>
      </c>
      <c r="AB447" s="12" t="s">
        <v>48</v>
      </c>
      <c r="AC447" s="3" t="s">
        <v>47</v>
      </c>
      <c r="AD447" s="3" t="s">
        <v>47</v>
      </c>
      <c r="AE447" s="3" t="s">
        <v>47</v>
      </c>
      <c r="AG447" s="3" t="s">
        <v>47</v>
      </c>
      <c r="AH447" s="3" t="s">
        <v>52</v>
      </c>
      <c r="AK447" s="3" t="s">
        <v>52</v>
      </c>
      <c r="AL447" s="3" t="s">
        <v>52</v>
      </c>
      <c r="AO447" s="3" t="s">
        <v>47</v>
      </c>
      <c r="AU447" s="3">
        <v>0</v>
      </c>
      <c r="AV447" s="3">
        <v>7</v>
      </c>
      <c r="AW447" s="3">
        <v>1</v>
      </c>
      <c r="AX447" s="3">
        <v>7</v>
      </c>
      <c r="AY447" s="3">
        <v>100</v>
      </c>
      <c r="AZ447" s="6" t="str">
        <f t="shared" si="46"/>
        <v>1972.8</v>
      </c>
      <c r="BC447" s="12" t="s">
        <v>7000</v>
      </c>
      <c r="BF447" s="12" t="s">
        <v>1468</v>
      </c>
      <c r="BG447" s="12" t="s">
        <v>2144</v>
      </c>
      <c r="BJ447" s="12">
        <f t="shared" si="47"/>
        <v>0</v>
      </c>
      <c r="BK447" s="12">
        <f t="shared" si="48"/>
        <v>0</v>
      </c>
      <c r="BP447" s="3" t="s">
        <v>54</v>
      </c>
      <c r="BR447" s="3" t="s">
        <v>54</v>
      </c>
      <c r="CQ447" s="3" t="str">
        <f>CONCATENATE(baseURL!$A$1,baseURL!$B$1,baseURL!$C$1,".",C447,".",L447,".pkl&amp;seq=",BC447,"&amp;varMods=Deamidated-N")</f>
        <v>http://proteomics.broadinstitute.org/millscripts/viewfeed.pl?side=xl&amp;cycle=1&amp;fixedMods=iaaC&amp;file=msdataSM/iPRG2012_nd/cpick_in/iPRG2012_nd.1972.8.2.pkl&amp;seq=tLsDYnLQK&amp;varMods=Deamidated-N</v>
      </c>
    </row>
    <row r="448" spans="1:95" x14ac:dyDescent="0.2">
      <c r="A448" s="3">
        <v>1883</v>
      </c>
      <c r="B448" s="2" t="s">
        <v>7097</v>
      </c>
      <c r="C448" s="2" t="s">
        <v>7098</v>
      </c>
      <c r="D448" s="3">
        <v>7600</v>
      </c>
      <c r="E448" s="3">
        <v>7594</v>
      </c>
      <c r="F448" s="3">
        <v>41652</v>
      </c>
      <c r="G448" s="3">
        <v>9576</v>
      </c>
      <c r="H448" s="3">
        <v>30.707999999999998</v>
      </c>
      <c r="I448" s="30">
        <v>621.73677999999995</v>
      </c>
      <c r="J448" s="30">
        <v>621.73765730000002</v>
      </c>
      <c r="K448" s="30">
        <v>-8.8000000000000003E-4</v>
      </c>
      <c r="L448" s="3">
        <v>2</v>
      </c>
      <c r="M448" s="3">
        <v>2</v>
      </c>
      <c r="N448" s="10">
        <f t="shared" si="42"/>
        <v>1</v>
      </c>
      <c r="O448" s="35">
        <v>2</v>
      </c>
      <c r="P448" s="17"/>
      <c r="Q448" s="40">
        <v>1242.4690900000001</v>
      </c>
      <c r="R448" s="40">
        <v>621.73818000000006</v>
      </c>
      <c r="S448" s="18">
        <f t="shared" si="43"/>
        <v>-2.2517516941026825</v>
      </c>
      <c r="T448" s="18">
        <f t="shared" si="44"/>
        <v>-0.84070757892523618</v>
      </c>
      <c r="U448" s="18">
        <f t="shared" si="45"/>
        <v>-0.77202915226900115</v>
      </c>
      <c r="V448" s="30">
        <v>621.73770000000002</v>
      </c>
      <c r="W448" s="3" t="s">
        <v>47</v>
      </c>
      <c r="X448" s="3" t="s">
        <v>47</v>
      </c>
      <c r="Z448" s="3" t="s">
        <v>47</v>
      </c>
      <c r="AB448" s="12" t="s">
        <v>48</v>
      </c>
      <c r="AC448" s="3" t="s">
        <v>47</v>
      </c>
      <c r="AD448" s="3" t="s">
        <v>47</v>
      </c>
      <c r="AE448" s="3" t="s">
        <v>47</v>
      </c>
      <c r="AG448" s="3" t="s">
        <v>47</v>
      </c>
      <c r="AI448" s="3" t="s">
        <v>48</v>
      </c>
      <c r="AJ448" s="3" t="s">
        <v>47</v>
      </c>
      <c r="AK448" s="3" t="s">
        <v>52</v>
      </c>
      <c r="AL448" s="3" t="s">
        <v>52</v>
      </c>
      <c r="AM448" s="3" t="s">
        <v>47</v>
      </c>
      <c r="AO448" s="3" t="s">
        <v>47</v>
      </c>
      <c r="AU448" s="3">
        <v>0</v>
      </c>
      <c r="AV448" s="3">
        <v>10</v>
      </c>
      <c r="AW448" s="3">
        <v>2</v>
      </c>
      <c r="AX448" s="3">
        <v>9</v>
      </c>
      <c r="AY448" s="3">
        <v>90</v>
      </c>
      <c r="AZ448" s="6" t="str">
        <f t="shared" si="46"/>
        <v>1983.8</v>
      </c>
      <c r="BC448" s="12" t="s">
        <v>7000</v>
      </c>
      <c r="BF448" s="12" t="s">
        <v>1468</v>
      </c>
      <c r="BG448" s="12" t="s">
        <v>2144</v>
      </c>
      <c r="BJ448" s="12">
        <f t="shared" si="47"/>
        <v>0</v>
      </c>
      <c r="BK448" s="12">
        <f t="shared" si="48"/>
        <v>0</v>
      </c>
      <c r="BP448" s="3" t="s">
        <v>54</v>
      </c>
      <c r="BR448" s="3" t="s">
        <v>54</v>
      </c>
      <c r="BY448" s="3" t="s">
        <v>7099</v>
      </c>
      <c r="CQ448" s="3" t="str">
        <f>CONCATENATE(baseURL!$A$1,baseURL!$B$1,baseURL!$C$1,".",C448,".",L448,".pkl&amp;seq=",BC448,"&amp;varMods=Deamidated-N")</f>
        <v>http://proteomics.broadinstitute.org/millscripts/viewfeed.pl?side=xl&amp;cycle=1&amp;fixedMods=iaaC&amp;file=msdataSM/iPRG2012_nd/cpick_in/iPRG2012_nd.1983.8.2.pkl&amp;seq=tLsDYnLQK&amp;varMods=Deamidated-N</v>
      </c>
    </row>
    <row r="449" spans="1:95" x14ac:dyDescent="0.2">
      <c r="A449" s="3">
        <v>1879</v>
      </c>
      <c r="B449" s="2" t="s">
        <v>7193</v>
      </c>
      <c r="C449" s="2" t="s">
        <v>7176</v>
      </c>
      <c r="D449" s="3">
        <v>7686</v>
      </c>
      <c r="E449" s="3">
        <v>7680</v>
      </c>
      <c r="F449" s="3">
        <v>41881</v>
      </c>
      <c r="G449" s="3">
        <v>9673</v>
      </c>
      <c r="H449" s="3">
        <v>30.97</v>
      </c>
      <c r="I449" s="30">
        <v>621.73837000000003</v>
      </c>
      <c r="J449" s="30">
        <v>621.73845310000002</v>
      </c>
      <c r="K449" s="30">
        <v>-8.0000000000000007E-5</v>
      </c>
      <c r="L449" s="3">
        <v>2</v>
      </c>
      <c r="M449" s="3">
        <v>2</v>
      </c>
      <c r="N449" s="10">
        <f t="shared" si="42"/>
        <v>1</v>
      </c>
      <c r="O449" s="35">
        <v>2</v>
      </c>
      <c r="P449" s="17"/>
      <c r="Q449" s="40">
        <v>1242.4690900000001</v>
      </c>
      <c r="R449" s="40">
        <v>621.73818000000006</v>
      </c>
      <c r="S449" s="18">
        <f t="shared" si="43"/>
        <v>0.30559487270838576</v>
      </c>
      <c r="T449" s="18">
        <f t="shared" si="44"/>
        <v>0.43925241965758599</v>
      </c>
      <c r="U449" s="18">
        <f t="shared" si="45"/>
        <v>0.6755255081210928</v>
      </c>
      <c r="V449" s="30">
        <v>621.73860000000002</v>
      </c>
      <c r="W449" s="3" t="s">
        <v>47</v>
      </c>
      <c r="X449" s="3" t="s">
        <v>47</v>
      </c>
      <c r="Z449" s="3" t="s">
        <v>47</v>
      </c>
      <c r="AB449" s="12" t="s">
        <v>48</v>
      </c>
      <c r="AC449" s="3" t="s">
        <v>47</v>
      </c>
      <c r="AD449" s="3" t="s">
        <v>47</v>
      </c>
      <c r="AE449" s="3" t="s">
        <v>47</v>
      </c>
      <c r="AG449" s="3" t="s">
        <v>47</v>
      </c>
      <c r="AI449" s="3" t="s">
        <v>47</v>
      </c>
      <c r="AJ449" s="3" t="s">
        <v>47</v>
      </c>
      <c r="AK449" s="3" t="s">
        <v>52</v>
      </c>
      <c r="AO449" s="3" t="s">
        <v>47</v>
      </c>
      <c r="AU449" s="3">
        <v>0</v>
      </c>
      <c r="AV449" s="3">
        <v>10</v>
      </c>
      <c r="AW449" s="3">
        <v>2</v>
      </c>
      <c r="AX449" s="3">
        <v>9</v>
      </c>
      <c r="AY449" s="3">
        <v>90</v>
      </c>
      <c r="AZ449" s="6" t="str">
        <f t="shared" si="46"/>
        <v>1994.6</v>
      </c>
      <c r="BC449" s="12" t="s">
        <v>7000</v>
      </c>
      <c r="BF449" s="12" t="s">
        <v>1468</v>
      </c>
      <c r="BG449" s="12" t="s">
        <v>2144</v>
      </c>
      <c r="BJ449" s="12">
        <f t="shared" si="47"/>
        <v>0</v>
      </c>
      <c r="BK449" s="12">
        <f t="shared" si="48"/>
        <v>0</v>
      </c>
      <c r="BP449" s="3" t="s">
        <v>54</v>
      </c>
      <c r="BR449" s="3" t="s">
        <v>54</v>
      </c>
      <c r="CC449" s="3" t="s">
        <v>7194</v>
      </c>
      <c r="CQ449" s="3" t="str">
        <f>CONCATENATE(baseURL!$A$1,baseURL!$B$1,baseURL!$C$1,".",C449,".",L449,".pkl&amp;seq=",BC449,"&amp;varMods=Deamidated-N")</f>
        <v>http://proteomics.broadinstitute.org/millscripts/viewfeed.pl?side=xl&amp;cycle=1&amp;fixedMods=iaaC&amp;file=msdataSM/iPRG2012_nd/cpick_in/iPRG2012_nd.1994.6.2.pkl&amp;seq=tLsDYnLQK&amp;varMods=Deamidated-N</v>
      </c>
    </row>
    <row r="450" spans="1:95" x14ac:dyDescent="0.2">
      <c r="A450" s="3">
        <v>1881</v>
      </c>
      <c r="B450" s="2" t="s">
        <v>7292</v>
      </c>
      <c r="C450" s="2" t="s">
        <v>7293</v>
      </c>
      <c r="D450" s="3">
        <v>7779</v>
      </c>
      <c r="E450" s="3">
        <v>7773</v>
      </c>
      <c r="F450" s="3">
        <v>42112</v>
      </c>
      <c r="G450" s="3">
        <v>9777</v>
      </c>
      <c r="H450" s="3">
        <v>31.233899999999998</v>
      </c>
      <c r="I450" s="30">
        <v>621.73972000000003</v>
      </c>
      <c r="J450" s="30">
        <v>621.73798699999998</v>
      </c>
      <c r="K450" s="30">
        <v>1.73E-3</v>
      </c>
      <c r="L450" s="3">
        <v>2</v>
      </c>
      <c r="M450" s="3">
        <v>2</v>
      </c>
      <c r="N450" s="10">
        <f t="shared" ref="N450:N513" si="49">IF(AND(M450&gt;0,L450&gt;0), IF(M450=L450,1,-1), 1)</f>
        <v>1</v>
      </c>
      <c r="O450" s="35">
        <v>2</v>
      </c>
      <c r="P450" s="17"/>
      <c r="Q450" s="40">
        <v>1242.4690900000001</v>
      </c>
      <c r="R450" s="40">
        <v>621.73818000000006</v>
      </c>
      <c r="S450" s="18">
        <f t="shared" ref="S450:S513" si="50">1000000*(I450-R450)/R450</f>
        <v>2.4769268632935266</v>
      </c>
      <c r="T450" s="18">
        <f t="shared" ref="T450:T513" si="51">1000000*(J450-R450)/R450</f>
        <v>-0.31042005508034914</v>
      </c>
      <c r="U450" s="18">
        <f t="shared" ref="U450:U513" si="52">1000000*(V450-R450)/R450</f>
        <v>3.2167881260733985E-2</v>
      </c>
      <c r="V450" s="30">
        <v>621.73820000000001</v>
      </c>
      <c r="W450" s="3" t="s">
        <v>47</v>
      </c>
      <c r="X450" s="3" t="s">
        <v>47</v>
      </c>
      <c r="Z450" s="3" t="s">
        <v>47</v>
      </c>
      <c r="AB450" s="12" t="s">
        <v>48</v>
      </c>
      <c r="AC450" s="3" t="s">
        <v>47</v>
      </c>
      <c r="AD450" s="3" t="s">
        <v>47</v>
      </c>
      <c r="AE450" s="3" t="s">
        <v>47</v>
      </c>
      <c r="AG450" s="3" t="s">
        <v>47</v>
      </c>
      <c r="AI450" s="3" t="s">
        <v>48</v>
      </c>
      <c r="AJ450" s="3" t="s">
        <v>47</v>
      </c>
      <c r="AK450" s="3" t="s">
        <v>52</v>
      </c>
      <c r="AO450" s="3" t="s">
        <v>47</v>
      </c>
      <c r="AU450" s="3">
        <v>0</v>
      </c>
      <c r="AV450" s="3">
        <v>9</v>
      </c>
      <c r="AW450" s="3">
        <v>2</v>
      </c>
      <c r="AX450" s="3">
        <v>7</v>
      </c>
      <c r="AY450" s="3">
        <v>77.78</v>
      </c>
      <c r="AZ450" s="6" t="str">
        <f t="shared" ref="AZ450:AZ513" si="53">HYPERLINK(CQ450,C450)</f>
        <v>2005.6</v>
      </c>
      <c r="BC450" s="12" t="s">
        <v>7294</v>
      </c>
      <c r="BF450" s="12" t="s">
        <v>1468</v>
      </c>
      <c r="BG450" s="12" t="s">
        <v>2144</v>
      </c>
      <c r="BJ450" s="12">
        <f t="shared" ref="BJ450:BJ513" si="54">LEN(BC450)-LEN(SUBSTITUTE(BC450,"C",""))</f>
        <v>0</v>
      </c>
      <c r="BK450" s="12">
        <f t="shared" ref="BK450:BK513" si="55">LEN(BC450)-LEN(SUBSTITUTE(BC450,"c",""))</f>
        <v>0</v>
      </c>
      <c r="BO450" s="3" t="s">
        <v>54</v>
      </c>
      <c r="BP450" s="3" t="s">
        <v>54</v>
      </c>
      <c r="BR450" s="3" t="s">
        <v>54</v>
      </c>
      <c r="BZ450" s="3" t="s">
        <v>7295</v>
      </c>
      <c r="CF450" s="3" t="s">
        <v>7295</v>
      </c>
      <c r="CQ450" s="3" t="str">
        <f>CONCATENATE(baseURL!$A$1,baseURL!$B$1,baseURL!$C$1,".",C450,".",L450,".pkl&amp;seq=",BC450,"&amp;varMods=Deamidated-Q+Deamidated-N")</f>
        <v>http://proteomics.broadinstitute.org/millscripts/viewfeed.pl?side=xl&amp;cycle=1&amp;fixedMods=iaaC&amp;file=msdataSM/iPRG2012_nd/cpick_in/iPRG2012_nd.2005.6.2.pkl&amp;seq=tLsDYNLqK&amp;varMods=Deamidated-Q+Deamidated-N</v>
      </c>
    </row>
    <row r="451" spans="1:95" x14ac:dyDescent="0.2">
      <c r="A451" s="3">
        <v>1884</v>
      </c>
      <c r="B451" s="2" t="s">
        <v>7367</v>
      </c>
      <c r="C451" s="2" t="s">
        <v>7368</v>
      </c>
      <c r="D451" s="3">
        <v>7844</v>
      </c>
      <c r="E451" s="3">
        <v>7837</v>
      </c>
      <c r="F451" s="3">
        <v>42346</v>
      </c>
      <c r="G451" s="3">
        <v>9852</v>
      </c>
      <c r="H451" s="3">
        <v>31.4939</v>
      </c>
      <c r="I451" s="30">
        <v>621.73956999999996</v>
      </c>
      <c r="J451" s="30">
        <v>621.73804619999999</v>
      </c>
      <c r="K451" s="30">
        <v>1.5200000000000001E-3</v>
      </c>
      <c r="L451" s="3">
        <v>2</v>
      </c>
      <c r="M451" s="3">
        <v>2</v>
      </c>
      <c r="N451" s="10">
        <f t="shared" si="49"/>
        <v>1</v>
      </c>
      <c r="O451" s="35">
        <v>2</v>
      </c>
      <c r="P451" s="17"/>
      <c r="Q451" s="40">
        <v>1242.4690900000001</v>
      </c>
      <c r="R451" s="40">
        <v>621.73818000000006</v>
      </c>
      <c r="S451" s="18">
        <f t="shared" si="50"/>
        <v>2.2356677531066089</v>
      </c>
      <c r="T451" s="18">
        <f t="shared" si="51"/>
        <v>-0.21520312629258201</v>
      </c>
      <c r="U451" s="18">
        <f t="shared" si="52"/>
        <v>3.2167881260733985E-2</v>
      </c>
      <c r="V451" s="30">
        <v>621.73820000000001</v>
      </c>
      <c r="W451" s="3" t="s">
        <v>47</v>
      </c>
      <c r="X451" s="3" t="s">
        <v>47</v>
      </c>
      <c r="Z451" s="3" t="s">
        <v>47</v>
      </c>
      <c r="AB451" s="12" t="s">
        <v>48</v>
      </c>
      <c r="AC451" s="3" t="s">
        <v>47</v>
      </c>
      <c r="AD451" s="3" t="s">
        <v>47</v>
      </c>
      <c r="AE451" s="3" t="s">
        <v>47</v>
      </c>
      <c r="AG451" s="3" t="s">
        <v>47</v>
      </c>
      <c r="AJ451" s="3" t="s">
        <v>47</v>
      </c>
      <c r="AK451" s="3" t="s">
        <v>52</v>
      </c>
      <c r="AL451" s="3" t="s">
        <v>52</v>
      </c>
      <c r="AM451" s="3" t="s">
        <v>47</v>
      </c>
      <c r="AO451" s="3" t="s">
        <v>47</v>
      </c>
      <c r="AU451" s="3">
        <v>0</v>
      </c>
      <c r="AV451" s="3">
        <v>10</v>
      </c>
      <c r="AW451" s="3">
        <v>2</v>
      </c>
      <c r="AX451" s="3">
        <v>9</v>
      </c>
      <c r="AY451" s="3">
        <v>90</v>
      </c>
      <c r="AZ451" s="6" t="str">
        <f t="shared" si="53"/>
        <v>2016.9</v>
      </c>
      <c r="BC451" s="12" t="s">
        <v>7294</v>
      </c>
      <c r="BF451" s="12" t="s">
        <v>1468</v>
      </c>
      <c r="BG451" s="12" t="s">
        <v>2144</v>
      </c>
      <c r="BJ451" s="12">
        <f t="shared" si="54"/>
        <v>0</v>
      </c>
      <c r="BK451" s="12">
        <f t="shared" si="55"/>
        <v>0</v>
      </c>
      <c r="BO451" s="3" t="s">
        <v>54</v>
      </c>
      <c r="BP451" s="3" t="s">
        <v>54</v>
      </c>
      <c r="BR451" s="3" t="s">
        <v>54</v>
      </c>
      <c r="CF451" s="3" t="s">
        <v>7295</v>
      </c>
      <c r="CQ451" s="3" t="str">
        <f>CONCATENATE(baseURL!$A$1,baseURL!$B$1,baseURL!$C$1,".",C451,".",L451,".pkl&amp;seq=",BC451,"&amp;varMods=Deamidated-Q+Deamidated-N")</f>
        <v>http://proteomics.broadinstitute.org/millscripts/viewfeed.pl?side=xl&amp;cycle=1&amp;fixedMods=iaaC&amp;file=msdataSM/iPRG2012_nd/cpick_in/iPRG2012_nd.2016.9.2.pkl&amp;seq=tLsDYNLqK&amp;varMods=Deamidated-Q+Deamidated-N</v>
      </c>
    </row>
    <row r="452" spans="1:95" x14ac:dyDescent="0.2">
      <c r="A452" s="3">
        <v>1880</v>
      </c>
      <c r="B452" s="2" t="s">
        <v>7495</v>
      </c>
      <c r="C452" s="2" t="s">
        <v>7496</v>
      </c>
      <c r="D452" s="3">
        <v>7921</v>
      </c>
      <c r="E452" s="3">
        <v>7914</v>
      </c>
      <c r="F452" s="3">
        <v>42575</v>
      </c>
      <c r="G452" s="3">
        <v>9940</v>
      </c>
      <c r="H452" s="3">
        <v>31.756799999999998</v>
      </c>
      <c r="I452" s="30">
        <v>621.73895000000005</v>
      </c>
      <c r="J452" s="30">
        <v>621.73807179999994</v>
      </c>
      <c r="K452" s="30">
        <v>8.8000000000000003E-4</v>
      </c>
      <c r="L452" s="3">
        <v>2</v>
      </c>
      <c r="M452" s="3">
        <v>2</v>
      </c>
      <c r="N452" s="10">
        <f t="shared" si="49"/>
        <v>1</v>
      </c>
      <c r="O452" s="35">
        <v>2</v>
      </c>
      <c r="P452" s="17"/>
      <c r="Q452" s="40">
        <v>1242.4690900000001</v>
      </c>
      <c r="R452" s="40">
        <v>621.73818000000006</v>
      </c>
      <c r="S452" s="18">
        <f t="shared" si="50"/>
        <v>1.2384634316467633</v>
      </c>
      <c r="T452" s="18">
        <f t="shared" si="51"/>
        <v>-0.17402823824227184</v>
      </c>
      <c r="U452" s="18">
        <f t="shared" si="52"/>
        <v>3.2167881260733985E-2</v>
      </c>
      <c r="V452" s="30">
        <v>621.73820000000001</v>
      </c>
      <c r="W452" s="3" t="s">
        <v>47</v>
      </c>
      <c r="X452" s="3" t="s">
        <v>47</v>
      </c>
      <c r="Z452" s="3" t="s">
        <v>47</v>
      </c>
      <c r="AB452" s="12" t="s">
        <v>48</v>
      </c>
      <c r="AC452" s="3" t="s">
        <v>47</v>
      </c>
      <c r="AD452" s="3" t="s">
        <v>47</v>
      </c>
      <c r="AE452" s="3" t="s">
        <v>47</v>
      </c>
      <c r="AG452" s="3" t="s">
        <v>47</v>
      </c>
      <c r="AI452" s="3" t="s">
        <v>47</v>
      </c>
      <c r="AJ452" s="3" t="s">
        <v>47</v>
      </c>
      <c r="AO452" s="3" t="s">
        <v>47</v>
      </c>
      <c r="AU452" s="3">
        <v>0</v>
      </c>
      <c r="AV452" s="3">
        <v>10</v>
      </c>
      <c r="AW452" s="3">
        <v>2</v>
      </c>
      <c r="AX452" s="3">
        <v>8</v>
      </c>
      <c r="AY452" s="3">
        <v>80</v>
      </c>
      <c r="AZ452" s="6" t="str">
        <f t="shared" si="53"/>
        <v>2027.7</v>
      </c>
      <c r="BC452" s="12" t="s">
        <v>7294</v>
      </c>
      <c r="BF452" s="12" t="s">
        <v>1468</v>
      </c>
      <c r="BG452" s="12" t="s">
        <v>2144</v>
      </c>
      <c r="BJ452" s="12">
        <f t="shared" si="54"/>
        <v>0</v>
      </c>
      <c r="BK452" s="12">
        <f t="shared" si="55"/>
        <v>0</v>
      </c>
      <c r="BO452" s="3" t="s">
        <v>54</v>
      </c>
      <c r="BP452" s="3" t="s">
        <v>54</v>
      </c>
      <c r="BR452" s="3" t="s">
        <v>54</v>
      </c>
      <c r="CE452" s="3" t="s">
        <v>7295</v>
      </c>
      <c r="CF452" s="3" t="s">
        <v>7295</v>
      </c>
      <c r="CQ452" s="3" t="str">
        <f>CONCATENATE(baseURL!$A$1,baseURL!$B$1,baseURL!$C$1,".",C452,".",L452,".pkl&amp;seq=",BC452,"&amp;varMods=Deamidated-Q+Deamidated-N")</f>
        <v>http://proteomics.broadinstitute.org/millscripts/viewfeed.pl?side=xl&amp;cycle=1&amp;fixedMods=iaaC&amp;file=msdataSM/iPRG2012_nd/cpick_in/iPRG2012_nd.2027.7.2.pkl&amp;seq=tLsDYNLqK&amp;varMods=Deamidated-Q+Deamidated-N</v>
      </c>
    </row>
    <row r="453" spans="1:95" x14ac:dyDescent="0.2">
      <c r="A453" s="3">
        <v>1882</v>
      </c>
      <c r="B453" s="2" t="s">
        <v>7595</v>
      </c>
      <c r="C453" s="2" t="s">
        <v>7596</v>
      </c>
      <c r="D453" s="3">
        <v>8023</v>
      </c>
      <c r="E453" s="3">
        <v>8016</v>
      </c>
      <c r="F453" s="3">
        <v>42807</v>
      </c>
      <c r="G453" s="3">
        <v>10053</v>
      </c>
      <c r="H453" s="3">
        <v>32.032200000000003</v>
      </c>
      <c r="I453" s="30">
        <v>621.73969</v>
      </c>
      <c r="J453" s="30">
        <v>621.73804689999997</v>
      </c>
      <c r="K453" s="30">
        <v>1.64E-3</v>
      </c>
      <c r="L453" s="3">
        <v>2</v>
      </c>
      <c r="M453" s="3">
        <v>2</v>
      </c>
      <c r="N453" s="10">
        <f t="shared" si="49"/>
        <v>1</v>
      </c>
      <c r="O453" s="35">
        <v>2</v>
      </c>
      <c r="P453" s="17"/>
      <c r="Q453" s="40">
        <v>1242.4690900000001</v>
      </c>
      <c r="R453" s="40">
        <v>621.73818000000006</v>
      </c>
      <c r="S453" s="18">
        <f t="shared" si="50"/>
        <v>2.4286750412195723</v>
      </c>
      <c r="T453" s="18">
        <f t="shared" si="51"/>
        <v>-0.21407725046674164</v>
      </c>
      <c r="U453" s="18">
        <f t="shared" si="52"/>
        <v>3.2167881260733985E-2</v>
      </c>
      <c r="V453" s="30">
        <v>621.73820000000001</v>
      </c>
      <c r="W453" s="3" t="s">
        <v>47</v>
      </c>
      <c r="X453" s="3" t="s">
        <v>47</v>
      </c>
      <c r="Z453" s="3" t="s">
        <v>47</v>
      </c>
      <c r="AB453" s="12" t="s">
        <v>48</v>
      </c>
      <c r="AC453" s="3" t="s">
        <v>47</v>
      </c>
      <c r="AD453" s="3" t="s">
        <v>47</v>
      </c>
      <c r="AE453" s="3" t="s">
        <v>47</v>
      </c>
      <c r="AG453" s="3" t="s">
        <v>47</v>
      </c>
      <c r="AI453" s="3" t="s">
        <v>48</v>
      </c>
      <c r="AJ453" s="3" t="s">
        <v>47</v>
      </c>
      <c r="AK453" s="3" t="s">
        <v>52</v>
      </c>
      <c r="AO453" s="3" t="s">
        <v>47</v>
      </c>
      <c r="AU453" s="3">
        <v>0</v>
      </c>
      <c r="AV453" s="3">
        <v>9</v>
      </c>
      <c r="AW453" s="3">
        <v>2</v>
      </c>
      <c r="AX453" s="3">
        <v>7</v>
      </c>
      <c r="AY453" s="3">
        <v>77.78</v>
      </c>
      <c r="AZ453" s="6" t="str">
        <f t="shared" si="53"/>
        <v>2038.8</v>
      </c>
      <c r="BC453" s="12" t="s">
        <v>7294</v>
      </c>
      <c r="BF453" s="12" t="s">
        <v>1468</v>
      </c>
      <c r="BG453" s="12" t="s">
        <v>2144</v>
      </c>
      <c r="BJ453" s="12">
        <f t="shared" si="54"/>
        <v>0</v>
      </c>
      <c r="BK453" s="12">
        <f t="shared" si="55"/>
        <v>0</v>
      </c>
      <c r="BO453" s="3" t="s">
        <v>54</v>
      </c>
      <c r="BP453" s="3" t="s">
        <v>54</v>
      </c>
      <c r="BR453" s="3" t="s">
        <v>54</v>
      </c>
      <c r="BZ453" s="3" t="s">
        <v>7295</v>
      </c>
      <c r="CF453" s="3" t="s">
        <v>7295</v>
      </c>
      <c r="CQ453" s="3" t="str">
        <f>CONCATENATE(baseURL!$A$1,baseURL!$B$1,baseURL!$C$1,".",C453,".",L453,".pkl&amp;seq=",BC453,"&amp;varMods=Deamidated-Q+Deamidated-N")</f>
        <v>http://proteomics.broadinstitute.org/millscripts/viewfeed.pl?side=xl&amp;cycle=1&amp;fixedMods=iaaC&amp;file=msdataSM/iPRG2012_nd/cpick_in/iPRG2012_nd.2038.8.2.pkl&amp;seq=tLsDYNLqK&amp;varMods=Deamidated-Q+Deamidated-N</v>
      </c>
    </row>
    <row r="454" spans="1:95" x14ac:dyDescent="0.2">
      <c r="A454" s="3">
        <v>7568</v>
      </c>
      <c r="B454" s="2" t="s">
        <v>7652</v>
      </c>
      <c r="C454" s="2" t="s">
        <v>7653</v>
      </c>
      <c r="D454" s="3">
        <v>8122</v>
      </c>
      <c r="E454" s="3">
        <v>8115</v>
      </c>
      <c r="F454" s="3">
        <v>43042</v>
      </c>
      <c r="G454" s="3">
        <v>10163</v>
      </c>
      <c r="H454" s="3">
        <v>32.295000000000002</v>
      </c>
      <c r="I454" s="30">
        <v>621.73995000000002</v>
      </c>
      <c r="J454" s="30">
        <v>621.73859449999998</v>
      </c>
      <c r="K454" s="30">
        <v>1.3600000000000001E-3</v>
      </c>
      <c r="L454" s="3">
        <v>2</v>
      </c>
      <c r="M454" s="3">
        <v>2</v>
      </c>
      <c r="N454" s="10">
        <f t="shared" si="49"/>
        <v>1</v>
      </c>
      <c r="O454" s="35">
        <v>2</v>
      </c>
      <c r="P454" s="17"/>
      <c r="Q454" s="40">
        <v>1242.4690900000001</v>
      </c>
      <c r="R454" s="40">
        <v>621.73818000000006</v>
      </c>
      <c r="S454" s="18">
        <f t="shared" si="50"/>
        <v>2.8468574987062336</v>
      </c>
      <c r="T454" s="18">
        <f t="shared" si="51"/>
        <v>0.66667934068296431</v>
      </c>
      <c r="U454" s="18">
        <f t="shared" si="52"/>
        <v>0.6755255081210928</v>
      </c>
      <c r="V454" s="30">
        <v>621.73860000000002</v>
      </c>
      <c r="W454" s="3" t="s">
        <v>47</v>
      </c>
      <c r="X454" s="3" t="s">
        <v>47</v>
      </c>
      <c r="Z454" s="3" t="s">
        <v>48</v>
      </c>
      <c r="AB454" s="12" t="s">
        <v>48</v>
      </c>
      <c r="AC454" s="3" t="s">
        <v>47</v>
      </c>
      <c r="AG454" s="3" t="s">
        <v>47</v>
      </c>
      <c r="AK454" s="3" t="s">
        <v>52</v>
      </c>
      <c r="AL454" s="3" t="s">
        <v>52</v>
      </c>
      <c r="AO454" s="3" t="s">
        <v>48</v>
      </c>
      <c r="AU454" s="3">
        <v>0</v>
      </c>
      <c r="AV454" s="3">
        <v>4</v>
      </c>
      <c r="AW454" s="3">
        <v>1</v>
      </c>
      <c r="AX454" s="3">
        <v>4</v>
      </c>
      <c r="AY454" s="3">
        <v>100</v>
      </c>
      <c r="AZ454" s="6" t="str">
        <f t="shared" si="53"/>
        <v>2049.12</v>
      </c>
      <c r="BC454" s="12" t="s">
        <v>7294</v>
      </c>
      <c r="BF454" s="12" t="s">
        <v>1468</v>
      </c>
      <c r="BG454" s="12" t="s">
        <v>2144</v>
      </c>
      <c r="BJ454" s="12">
        <f t="shared" si="54"/>
        <v>0</v>
      </c>
      <c r="BK454" s="12">
        <f t="shared" si="55"/>
        <v>0</v>
      </c>
      <c r="BO454" s="3" t="s">
        <v>54</v>
      </c>
      <c r="BR454" s="3" t="s">
        <v>54</v>
      </c>
      <c r="CQ454" s="3" t="str">
        <f>CONCATENATE(baseURL!$A$1,baseURL!$B$1,baseURL!$C$1,".",C454,".",L454,".pkl&amp;seq=",BC454,"&amp;varMods=Deamidated-Q")</f>
        <v>http://proteomics.broadinstitute.org/millscripts/viewfeed.pl?side=xl&amp;cycle=1&amp;fixedMods=iaaC&amp;file=msdataSM/iPRG2012_nd/cpick_in/iPRG2012_nd.2049.12.2.pkl&amp;seq=tLsDYNLqK&amp;varMods=Deamidated-Q</v>
      </c>
    </row>
    <row r="455" spans="1:95" x14ac:dyDescent="0.2">
      <c r="A455" s="3">
        <v>2152</v>
      </c>
      <c r="B455" s="2" t="s">
        <v>8158</v>
      </c>
      <c r="C455" s="2" t="s">
        <v>8159</v>
      </c>
      <c r="D455" s="3">
        <v>8679</v>
      </c>
      <c r="E455" s="3">
        <v>8670</v>
      </c>
      <c r="F455" s="3">
        <v>44193</v>
      </c>
      <c r="G455" s="3">
        <v>10773</v>
      </c>
      <c r="H455" s="3">
        <v>33.627299999999998</v>
      </c>
      <c r="I455" s="30">
        <v>622.23134000000005</v>
      </c>
      <c r="J455" s="30">
        <v>622.2299137</v>
      </c>
      <c r="K455" s="30">
        <v>1.4300000000000001E-3</v>
      </c>
      <c r="L455" s="3">
        <v>2</v>
      </c>
      <c r="M455" s="3">
        <v>2</v>
      </c>
      <c r="N455" s="10">
        <f t="shared" si="49"/>
        <v>1</v>
      </c>
      <c r="O455" s="35">
        <v>2</v>
      </c>
      <c r="P455" s="17"/>
      <c r="Q455" s="40">
        <v>1243.4531099999999</v>
      </c>
      <c r="R455" s="40">
        <v>622.23018999999999</v>
      </c>
      <c r="S455" s="18">
        <f t="shared" si="50"/>
        <v>1.8481906190575339</v>
      </c>
      <c r="T455" s="18">
        <f t="shared" si="51"/>
        <v>-0.44404788523022209</v>
      </c>
      <c r="U455" s="18">
        <f t="shared" si="52"/>
        <v>-0.46606546035630547</v>
      </c>
      <c r="V455" s="30">
        <v>622.22990000000004</v>
      </c>
      <c r="X455" s="3" t="s">
        <v>47</v>
      </c>
      <c r="Z455" s="3" t="s">
        <v>48</v>
      </c>
      <c r="AB455" s="12" t="s">
        <v>48</v>
      </c>
      <c r="AD455" s="3" t="s">
        <v>52</v>
      </c>
      <c r="AE455" s="3" t="s">
        <v>47</v>
      </c>
      <c r="AG455" s="3" t="s">
        <v>52</v>
      </c>
      <c r="AK455" s="3" t="s">
        <v>52</v>
      </c>
      <c r="AO455" s="3" t="s">
        <v>47</v>
      </c>
      <c r="AU455" s="3">
        <v>0</v>
      </c>
      <c r="AV455" s="3">
        <v>3</v>
      </c>
      <c r="AW455" s="3">
        <v>1</v>
      </c>
      <c r="AX455" s="3">
        <v>3</v>
      </c>
      <c r="AY455" s="3">
        <v>100</v>
      </c>
      <c r="AZ455" s="6" t="str">
        <f t="shared" si="53"/>
        <v>2104.8</v>
      </c>
      <c r="BC455" s="12" t="s">
        <v>8160</v>
      </c>
      <c r="BF455" s="12" t="s">
        <v>1468</v>
      </c>
      <c r="BG455" s="12" t="s">
        <v>2144</v>
      </c>
      <c r="BJ455" s="12">
        <f t="shared" si="54"/>
        <v>0</v>
      </c>
      <c r="BK455" s="12">
        <f t="shared" si="55"/>
        <v>0</v>
      </c>
      <c r="BO455" s="3" t="s">
        <v>54</v>
      </c>
      <c r="BP455" s="3" t="s">
        <v>54</v>
      </c>
      <c r="BR455" s="3" t="s">
        <v>54</v>
      </c>
      <c r="CQ455" s="3" t="str">
        <f>CONCATENATE(baseURL!$A$1,baseURL!$B$1,baseURL!$C$1,".",C455,".",L455,".pkl&amp;seq=",BC455,"&amp;varMods=Deamidated-Q+Deamidated-N")</f>
        <v>http://proteomics.broadinstitute.org/millscripts/viewfeed.pl?side=xl&amp;cycle=1&amp;fixedMods=iaaC&amp;file=msdataSM/iPRG2012_nd/cpick_in/iPRG2012_nd.2104.8.2.pkl&amp;seq=tLsDYnLqK&amp;varMods=Deamidated-Q+Deamidated-N</v>
      </c>
    </row>
    <row r="456" spans="1:95" x14ac:dyDescent="0.2">
      <c r="A456" s="3">
        <v>7754</v>
      </c>
      <c r="B456" s="2" t="s">
        <v>5782</v>
      </c>
      <c r="C456" s="2" t="s">
        <v>5783</v>
      </c>
      <c r="D456" s="3">
        <v>6279</v>
      </c>
      <c r="E456" s="3">
        <v>6275</v>
      </c>
      <c r="F456" s="3">
        <v>38421</v>
      </c>
      <c r="G456" s="3">
        <v>8103</v>
      </c>
      <c r="H456" s="3">
        <v>27.003399999999999</v>
      </c>
      <c r="I456" s="30">
        <v>661.23073999999997</v>
      </c>
      <c r="J456" s="30">
        <v>661.22889290000001</v>
      </c>
      <c r="K456" s="30">
        <v>1.8500000000000001E-3</v>
      </c>
      <c r="L456" s="3">
        <v>2</v>
      </c>
      <c r="M456" s="3">
        <v>2</v>
      </c>
      <c r="N456" s="10">
        <f t="shared" si="49"/>
        <v>1</v>
      </c>
      <c r="O456" s="35">
        <v>2</v>
      </c>
      <c r="P456" s="17"/>
      <c r="Q456" s="40">
        <v>1321.4514099999999</v>
      </c>
      <c r="R456" s="40">
        <v>661.22933999999998</v>
      </c>
      <c r="S456" s="18">
        <f t="shared" si="50"/>
        <v>2.1172684200456557</v>
      </c>
      <c r="T456" s="18">
        <f t="shared" si="51"/>
        <v>-0.67616479325303891</v>
      </c>
      <c r="U456" s="18">
        <f t="shared" si="52"/>
        <v>-1.1191275933863869</v>
      </c>
      <c r="V456" s="30">
        <v>661.22860000000003</v>
      </c>
      <c r="W456" s="3" t="s">
        <v>47</v>
      </c>
      <c r="X456" s="3" t="s">
        <v>47</v>
      </c>
      <c r="Z456" s="3" t="s">
        <v>48</v>
      </c>
      <c r="AB456" s="12" t="s">
        <v>52</v>
      </c>
      <c r="AC456" s="3" t="s">
        <v>48</v>
      </c>
      <c r="AF456" s="3" t="s">
        <v>48</v>
      </c>
      <c r="AG456" s="3" t="s">
        <v>48</v>
      </c>
      <c r="AH456" s="3" t="s">
        <v>47</v>
      </c>
      <c r="AI456" s="3" t="s">
        <v>47</v>
      </c>
      <c r="AK456" s="3" t="s">
        <v>52</v>
      </c>
      <c r="AL456" s="3" t="s">
        <v>48</v>
      </c>
      <c r="AP456" s="3" t="s">
        <v>48</v>
      </c>
      <c r="AR456" s="3" t="s">
        <v>48</v>
      </c>
      <c r="AU456" s="3">
        <v>0</v>
      </c>
      <c r="AV456" s="3">
        <v>4</v>
      </c>
      <c r="AW456" s="3">
        <v>1</v>
      </c>
      <c r="AX456" s="3">
        <v>4</v>
      </c>
      <c r="AY456" s="3">
        <v>100</v>
      </c>
      <c r="AZ456" s="6" t="str">
        <f t="shared" si="53"/>
        <v>1829.11</v>
      </c>
      <c r="BC456" s="12" t="s">
        <v>5784</v>
      </c>
      <c r="BF456" s="12" t="s">
        <v>1468</v>
      </c>
      <c r="BG456" s="12" t="s">
        <v>2144</v>
      </c>
      <c r="BH456" s="12" t="s">
        <v>5784</v>
      </c>
      <c r="BJ456" s="12">
        <f t="shared" si="54"/>
        <v>0</v>
      </c>
      <c r="BK456" s="12">
        <f t="shared" si="55"/>
        <v>0</v>
      </c>
      <c r="CQ456" s="3" t="str">
        <f>CONCATENATE(baseURL!$A$1,baseURL!$B$1,baseURL!$C$1,".",C456,".",L456,".pkl&amp;seq=",BC456)</f>
        <v>http://proteomics.broadinstitute.org/millscripts/viewfeed.pl?side=xl&amp;cycle=1&amp;fixedMods=iaaC&amp;file=msdataSM/iPRG2012_nd/cpick_in/iPRG2012_nd.1829.11.2.pkl&amp;seq=tLsDyNLQK</v>
      </c>
    </row>
    <row r="457" spans="1:95" x14ac:dyDescent="0.2">
      <c r="A457" s="3">
        <v>580</v>
      </c>
      <c r="B457" s="2" t="s">
        <v>6005</v>
      </c>
      <c r="C457" s="2" t="s">
        <v>6006</v>
      </c>
      <c r="D457" s="3">
        <v>6493</v>
      </c>
      <c r="E457" s="3">
        <v>6489</v>
      </c>
      <c r="F457" s="3">
        <v>38876</v>
      </c>
      <c r="G457" s="3">
        <v>8339</v>
      </c>
      <c r="H457" s="3">
        <v>27.5319</v>
      </c>
      <c r="I457" s="30">
        <v>661.22792000000004</v>
      </c>
      <c r="J457" s="30">
        <v>661.22980740000003</v>
      </c>
      <c r="K457" s="30">
        <v>-1.89E-3</v>
      </c>
      <c r="L457" s="3">
        <v>2</v>
      </c>
      <c r="M457" s="3">
        <v>2</v>
      </c>
      <c r="N457" s="10">
        <f t="shared" si="49"/>
        <v>1</v>
      </c>
      <c r="O457" s="35">
        <v>2</v>
      </c>
      <c r="P457" s="17"/>
      <c r="Q457" s="40">
        <v>1321.4514099999999</v>
      </c>
      <c r="R457" s="40">
        <v>661.22933999999998</v>
      </c>
      <c r="S457" s="18">
        <f t="shared" si="50"/>
        <v>-2.1475151116844522</v>
      </c>
      <c r="T457" s="18">
        <f t="shared" si="51"/>
        <v>0.706865185455543</v>
      </c>
      <c r="U457" s="18">
        <f t="shared" si="52"/>
        <v>0.54444045087379533</v>
      </c>
      <c r="V457" s="30">
        <v>661.22969999999998</v>
      </c>
      <c r="W457" s="3" t="s">
        <v>47</v>
      </c>
      <c r="X457" s="3" t="s">
        <v>47</v>
      </c>
      <c r="Z457" s="3" t="s">
        <v>47</v>
      </c>
      <c r="AB457" s="12" t="s">
        <v>48</v>
      </c>
      <c r="AC457" s="3" t="s">
        <v>47</v>
      </c>
      <c r="AD457" s="3" t="s">
        <v>47</v>
      </c>
      <c r="AE457" s="3" t="s">
        <v>47</v>
      </c>
      <c r="AF457" s="3" t="s">
        <v>47</v>
      </c>
      <c r="AG457" s="3" t="s">
        <v>47</v>
      </c>
      <c r="AH457" s="3" t="s">
        <v>47</v>
      </c>
      <c r="AI457" s="3" t="s">
        <v>47</v>
      </c>
      <c r="AK457" s="3" t="s">
        <v>47</v>
      </c>
      <c r="AL457" s="3" t="s">
        <v>47</v>
      </c>
      <c r="AN457" s="3" t="s">
        <v>47</v>
      </c>
      <c r="AO457" s="3" t="s">
        <v>47</v>
      </c>
      <c r="AP457" s="3" t="s">
        <v>47</v>
      </c>
      <c r="AR457" s="3" t="s">
        <v>47</v>
      </c>
      <c r="AU457" s="3">
        <v>0</v>
      </c>
      <c r="AV457" s="3">
        <v>16</v>
      </c>
      <c r="AW457" s="3">
        <v>2</v>
      </c>
      <c r="AX457" s="3">
        <v>15</v>
      </c>
      <c r="AY457" s="3">
        <v>93.75</v>
      </c>
      <c r="AZ457" s="6" t="str">
        <f t="shared" si="53"/>
        <v>1851.4</v>
      </c>
      <c r="BC457" s="12" t="s">
        <v>5784</v>
      </c>
      <c r="BF457" s="12" t="s">
        <v>1468</v>
      </c>
      <c r="BG457" s="12" t="s">
        <v>2144</v>
      </c>
      <c r="BH457" s="12" t="s">
        <v>5784</v>
      </c>
      <c r="BJ457" s="12">
        <f t="shared" si="54"/>
        <v>0</v>
      </c>
      <c r="BK457" s="12">
        <f t="shared" si="55"/>
        <v>0</v>
      </c>
      <c r="CH457" s="3" t="s">
        <v>6007</v>
      </c>
      <c r="CQ457" s="3" t="str">
        <f>CONCATENATE(baseURL!$A$1,baseURL!$B$1,baseURL!$C$1,".",C457,".",L457,".pkl&amp;seq=",BC457)</f>
        <v>http://proteomics.broadinstitute.org/millscripts/viewfeed.pl?side=xl&amp;cycle=1&amp;fixedMods=iaaC&amp;file=msdataSM/iPRG2012_nd/cpick_in/iPRG2012_nd.1851.4.2.pkl&amp;seq=tLsDyNLQK</v>
      </c>
    </row>
    <row r="458" spans="1:95" x14ac:dyDescent="0.2">
      <c r="A458" s="3">
        <v>576</v>
      </c>
      <c r="B458" s="2" t="s">
        <v>6095</v>
      </c>
      <c r="C458" s="2" t="s">
        <v>6088</v>
      </c>
      <c r="D458" s="3">
        <v>6563</v>
      </c>
      <c r="E458" s="3">
        <v>6559</v>
      </c>
      <c r="F458" s="3">
        <v>39107</v>
      </c>
      <c r="G458" s="3">
        <v>8420</v>
      </c>
      <c r="H458" s="3">
        <v>27.787099999999999</v>
      </c>
      <c r="I458" s="30">
        <v>661.22928999999999</v>
      </c>
      <c r="J458" s="30">
        <v>661.22889959999998</v>
      </c>
      <c r="K458" s="30">
        <v>3.8999999999999999E-4</v>
      </c>
      <c r="L458" s="3">
        <v>2</v>
      </c>
      <c r="M458" s="3">
        <v>2</v>
      </c>
      <c r="N458" s="10">
        <f t="shared" si="49"/>
        <v>1</v>
      </c>
      <c r="O458" s="35">
        <v>2</v>
      </c>
      <c r="P458" s="17"/>
      <c r="Q458" s="40">
        <v>1321.4514099999999</v>
      </c>
      <c r="R458" s="40">
        <v>661.22933999999998</v>
      </c>
      <c r="S458" s="18">
        <f t="shared" si="50"/>
        <v>-7.5616729268923516E-2</v>
      </c>
      <c r="T458" s="18">
        <f t="shared" si="51"/>
        <v>-0.6660321515712353</v>
      </c>
      <c r="U458" s="18">
        <f t="shared" si="52"/>
        <v>-1.1191275933863869</v>
      </c>
      <c r="V458" s="30">
        <v>661.22860000000003</v>
      </c>
      <c r="W458" s="3" t="s">
        <v>47</v>
      </c>
      <c r="X458" s="3" t="s">
        <v>47</v>
      </c>
      <c r="Z458" s="3" t="s">
        <v>47</v>
      </c>
      <c r="AB458" s="12" t="s">
        <v>48</v>
      </c>
      <c r="AC458" s="3" t="s">
        <v>47</v>
      </c>
      <c r="AD458" s="3" t="s">
        <v>47</v>
      </c>
      <c r="AE458" s="3" t="s">
        <v>47</v>
      </c>
      <c r="AF458" s="3" t="s">
        <v>48</v>
      </c>
      <c r="AG458" s="3" t="s">
        <v>47</v>
      </c>
      <c r="AH458" s="3" t="s">
        <v>47</v>
      </c>
      <c r="AI458" s="3" t="s">
        <v>47</v>
      </c>
      <c r="AK458" s="3" t="s">
        <v>48</v>
      </c>
      <c r="AL458" s="3" t="s">
        <v>47</v>
      </c>
      <c r="AM458" s="3" t="s">
        <v>47</v>
      </c>
      <c r="AO458" s="3" t="s">
        <v>47</v>
      </c>
      <c r="AP458" s="3" t="s">
        <v>48</v>
      </c>
      <c r="AR458" s="3" t="s">
        <v>47</v>
      </c>
      <c r="AU458" s="3">
        <v>0</v>
      </c>
      <c r="AV458" s="3">
        <v>13</v>
      </c>
      <c r="AW458" s="3">
        <v>2</v>
      </c>
      <c r="AX458" s="3">
        <v>12</v>
      </c>
      <c r="AY458" s="3">
        <v>92.31</v>
      </c>
      <c r="AZ458" s="6" t="str">
        <f t="shared" si="53"/>
        <v>1862.4</v>
      </c>
      <c r="BC458" s="12" t="s">
        <v>5784</v>
      </c>
      <c r="BF458" s="12" t="s">
        <v>1468</v>
      </c>
      <c r="BG458" s="12" t="s">
        <v>2144</v>
      </c>
      <c r="BH458" s="12" t="s">
        <v>5784</v>
      </c>
      <c r="BJ458" s="12">
        <f t="shared" si="54"/>
        <v>0</v>
      </c>
      <c r="BK458" s="12">
        <f t="shared" si="55"/>
        <v>0</v>
      </c>
      <c r="CH458" s="3" t="s">
        <v>6007</v>
      </c>
      <c r="CQ458" s="3" t="str">
        <f>CONCATENATE(baseURL!$A$1,baseURL!$B$1,baseURL!$C$1,".",C458,".",L458,".pkl&amp;seq=",BC458)</f>
        <v>http://proteomics.broadinstitute.org/millscripts/viewfeed.pl?side=xl&amp;cycle=1&amp;fixedMods=iaaC&amp;file=msdataSM/iPRG2012_nd/cpick_in/iPRG2012_nd.1862.4.2.pkl&amp;seq=tLsDyNLQK</v>
      </c>
    </row>
    <row r="459" spans="1:95" x14ac:dyDescent="0.2">
      <c r="A459" s="3">
        <v>567</v>
      </c>
      <c r="B459" s="2" t="s">
        <v>6173</v>
      </c>
      <c r="C459" s="2" t="s">
        <v>6174</v>
      </c>
      <c r="D459" s="3">
        <v>6651</v>
      </c>
      <c r="E459" s="3">
        <v>6647</v>
      </c>
      <c r="F459" s="3">
        <v>39339</v>
      </c>
      <c r="G459" s="3">
        <v>8519</v>
      </c>
      <c r="H459" s="3">
        <v>28.054099999999998</v>
      </c>
      <c r="I459" s="30">
        <v>661.23064999999997</v>
      </c>
      <c r="J459" s="30">
        <v>661.23014890000002</v>
      </c>
      <c r="K459" s="30">
        <v>5.0000000000000001E-4</v>
      </c>
      <c r="L459" s="3">
        <v>2</v>
      </c>
      <c r="M459" s="3">
        <v>2</v>
      </c>
      <c r="N459" s="10">
        <f t="shared" si="49"/>
        <v>1</v>
      </c>
      <c r="O459" s="35">
        <v>2</v>
      </c>
      <c r="P459" s="17"/>
      <c r="Q459" s="40">
        <v>1321.4514099999999</v>
      </c>
      <c r="R459" s="40">
        <v>661.22933999999998</v>
      </c>
      <c r="S459" s="18">
        <f t="shared" si="50"/>
        <v>1.981158307327207</v>
      </c>
      <c r="T459" s="18">
        <f t="shared" si="51"/>
        <v>1.2233274464774855</v>
      </c>
      <c r="U459" s="18">
        <f t="shared" si="52"/>
        <v>1.300607743734963</v>
      </c>
      <c r="V459" s="30">
        <v>661.23019999999997</v>
      </c>
      <c r="W459" s="3" t="s">
        <v>47</v>
      </c>
      <c r="X459" s="3" t="s">
        <v>47</v>
      </c>
      <c r="Z459" s="3" t="s">
        <v>48</v>
      </c>
      <c r="AB459" s="12" t="s">
        <v>48</v>
      </c>
      <c r="AC459" s="3" t="s">
        <v>47</v>
      </c>
      <c r="AD459" s="3" t="s">
        <v>47</v>
      </c>
      <c r="AE459" s="3" t="s">
        <v>47</v>
      </c>
      <c r="AF459" s="3" t="s">
        <v>48</v>
      </c>
      <c r="AG459" s="3" t="s">
        <v>48</v>
      </c>
      <c r="AH459" s="3" t="s">
        <v>47</v>
      </c>
      <c r="AK459" s="3" t="s">
        <v>52</v>
      </c>
      <c r="AL459" s="3" t="s">
        <v>48</v>
      </c>
      <c r="AO459" s="3" t="s">
        <v>48</v>
      </c>
      <c r="AP459" s="3" t="s">
        <v>48</v>
      </c>
      <c r="AR459" s="3" t="s">
        <v>48</v>
      </c>
      <c r="AU459" s="3">
        <v>0</v>
      </c>
      <c r="AV459" s="3">
        <v>6</v>
      </c>
      <c r="AW459" s="3">
        <v>1</v>
      </c>
      <c r="AX459" s="3">
        <v>6</v>
      </c>
      <c r="AY459" s="3">
        <v>100</v>
      </c>
      <c r="AZ459" s="6" t="str">
        <f t="shared" si="53"/>
        <v>1873.5</v>
      </c>
      <c r="BC459" s="12" t="s">
        <v>5784</v>
      </c>
      <c r="BF459" s="12" t="s">
        <v>1468</v>
      </c>
      <c r="BG459" s="12" t="s">
        <v>2144</v>
      </c>
      <c r="BH459" s="12" t="s">
        <v>5784</v>
      </c>
      <c r="BJ459" s="12">
        <f t="shared" si="54"/>
        <v>0</v>
      </c>
      <c r="BK459" s="12">
        <f t="shared" si="55"/>
        <v>0</v>
      </c>
      <c r="CQ459" s="3" t="str">
        <f>CONCATENATE(baseURL!$A$1,baseURL!$B$1,baseURL!$C$1,".",C459,".",L459,".pkl&amp;seq=",BC459)</f>
        <v>http://proteomics.broadinstitute.org/millscripts/viewfeed.pl?side=xl&amp;cycle=1&amp;fixedMods=iaaC&amp;file=msdataSM/iPRG2012_nd/cpick_in/iPRG2012_nd.1873.5.2.pkl&amp;seq=tLsDyNLQK</v>
      </c>
    </row>
    <row r="460" spans="1:95" x14ac:dyDescent="0.2">
      <c r="A460" s="3">
        <v>2148</v>
      </c>
      <c r="B460" s="2" t="s">
        <v>6846</v>
      </c>
      <c r="C460" s="2" t="s">
        <v>6847</v>
      </c>
      <c r="D460" s="3">
        <v>7331</v>
      </c>
      <c r="E460" s="3">
        <v>7325</v>
      </c>
      <c r="F460" s="3">
        <v>41040</v>
      </c>
      <c r="G460" s="3">
        <v>9278</v>
      </c>
      <c r="H460" s="3">
        <v>29.996300000000002</v>
      </c>
      <c r="I460" s="30">
        <v>661.72152000000006</v>
      </c>
      <c r="J460" s="30">
        <v>661.72141429999999</v>
      </c>
      <c r="K460" s="30">
        <v>1.1E-4</v>
      </c>
      <c r="L460" s="3">
        <v>2</v>
      </c>
      <c r="M460" s="3">
        <v>2</v>
      </c>
      <c r="N460" s="10">
        <f t="shared" si="49"/>
        <v>1</v>
      </c>
      <c r="O460" s="35">
        <v>2</v>
      </c>
      <c r="P460" s="17"/>
      <c r="Q460" s="40">
        <v>1322.43542</v>
      </c>
      <c r="R460" s="40">
        <v>661.72135000000003</v>
      </c>
      <c r="S460" s="18">
        <f t="shared" si="50"/>
        <v>0.25690572024846803</v>
      </c>
      <c r="T460" s="18">
        <f t="shared" si="51"/>
        <v>9.7170810587740034E-2</v>
      </c>
      <c r="U460" s="18">
        <f t="shared" si="52"/>
        <v>-0.68004455349782433</v>
      </c>
      <c r="V460" s="30">
        <v>661.72090000000003</v>
      </c>
      <c r="W460" s="3" t="s">
        <v>65</v>
      </c>
      <c r="X460" s="3" t="s">
        <v>47</v>
      </c>
      <c r="Z460" s="3" t="s">
        <v>48</v>
      </c>
      <c r="AB460" s="12" t="s">
        <v>48</v>
      </c>
      <c r="AC460" s="3" t="s">
        <v>52</v>
      </c>
      <c r="AD460" s="3" t="s">
        <v>47</v>
      </c>
      <c r="AE460" s="3" t="s">
        <v>47</v>
      </c>
      <c r="AK460" s="3" t="s">
        <v>52</v>
      </c>
      <c r="AM460" s="3" t="s">
        <v>52</v>
      </c>
      <c r="AO460" s="3" t="s">
        <v>48</v>
      </c>
      <c r="AU460" s="3">
        <v>1</v>
      </c>
      <c r="AV460" s="3">
        <v>3</v>
      </c>
      <c r="AW460" s="3">
        <v>1</v>
      </c>
      <c r="AX460" s="3">
        <v>3</v>
      </c>
      <c r="AY460" s="3">
        <v>100</v>
      </c>
      <c r="AZ460" s="6" t="str">
        <f t="shared" si="53"/>
        <v>1954.5</v>
      </c>
      <c r="BC460" s="12" t="s">
        <v>6848</v>
      </c>
      <c r="BF460" s="12" t="s">
        <v>1468</v>
      </c>
      <c r="BG460" s="12" t="s">
        <v>2144</v>
      </c>
      <c r="BJ460" s="12">
        <f t="shared" si="54"/>
        <v>0</v>
      </c>
      <c r="BK460" s="12">
        <f t="shared" si="55"/>
        <v>0</v>
      </c>
      <c r="BP460" s="3" t="s">
        <v>54</v>
      </c>
      <c r="BR460" s="3" t="s">
        <v>54</v>
      </c>
      <c r="BS460" s="3" t="s">
        <v>6849</v>
      </c>
      <c r="CQ460" s="3" t="str">
        <f>CONCATENATE(baseURL!$A$1,baseURL!$B$1,baseURL!$C$1,".",C460,".",L460,".pkl&amp;seq=",BC460,"&amp;varMods=Deamidated-N")</f>
        <v>http://proteomics.broadinstitute.org/millscripts/viewfeed.pl?side=xl&amp;cycle=1&amp;fixedMods=iaaC&amp;file=msdataSM/iPRG2012_nd/cpick_in/iPRG2012_nd.1954.5.2.pkl&amp;seq=tLsDynLQK&amp;varMods=Deamidated-N</v>
      </c>
    </row>
    <row r="461" spans="1:95" x14ac:dyDescent="0.2">
      <c r="A461" s="3">
        <v>2150</v>
      </c>
      <c r="B461" s="2" t="s">
        <v>7124</v>
      </c>
      <c r="C461" s="2" t="s">
        <v>7119</v>
      </c>
      <c r="D461" s="3">
        <v>7628</v>
      </c>
      <c r="E461" s="3">
        <v>7622</v>
      </c>
      <c r="F461" s="3">
        <v>41733</v>
      </c>
      <c r="G461" s="3">
        <v>9608</v>
      </c>
      <c r="H461" s="3">
        <v>30.8034</v>
      </c>
      <c r="I461" s="30">
        <v>661.72290999999996</v>
      </c>
      <c r="J461" s="30">
        <v>661.72054839999998</v>
      </c>
      <c r="K461" s="30">
        <v>2.3600000000000001E-3</v>
      </c>
      <c r="L461" s="3">
        <v>2</v>
      </c>
      <c r="M461" s="3">
        <v>2</v>
      </c>
      <c r="N461" s="10">
        <f t="shared" si="49"/>
        <v>1</v>
      </c>
      <c r="O461" s="35">
        <v>2</v>
      </c>
      <c r="P461" s="17"/>
      <c r="Q461" s="40">
        <v>1322.43542</v>
      </c>
      <c r="R461" s="40">
        <v>661.72135000000003</v>
      </c>
      <c r="S461" s="18">
        <f t="shared" si="50"/>
        <v>2.3574877853445879</v>
      </c>
      <c r="T461" s="18">
        <f t="shared" si="51"/>
        <v>-1.2113860313638889</v>
      </c>
      <c r="U461" s="18">
        <f t="shared" si="52"/>
        <v>-1.2845286010705355</v>
      </c>
      <c r="V461" s="30">
        <v>661.72050000000002</v>
      </c>
      <c r="W461" s="3" t="s">
        <v>65</v>
      </c>
      <c r="X461" s="3" t="s">
        <v>47</v>
      </c>
      <c r="Z461" s="3" t="s">
        <v>48</v>
      </c>
      <c r="AB461" s="12" t="s">
        <v>48</v>
      </c>
      <c r="AC461" s="3" t="s">
        <v>47</v>
      </c>
      <c r="AD461" s="3" t="s">
        <v>47</v>
      </c>
      <c r="AE461" s="3" t="s">
        <v>47</v>
      </c>
      <c r="AK461" s="3" t="s">
        <v>52</v>
      </c>
      <c r="AL461" s="3" t="s">
        <v>65</v>
      </c>
      <c r="AO461" s="3" t="s">
        <v>48</v>
      </c>
      <c r="AU461" s="3">
        <v>2</v>
      </c>
      <c r="AV461" s="3">
        <v>4</v>
      </c>
      <c r="AW461" s="3">
        <v>2</v>
      </c>
      <c r="AX461" s="3">
        <v>3</v>
      </c>
      <c r="AY461" s="3">
        <v>75</v>
      </c>
      <c r="AZ461" s="6" t="str">
        <f t="shared" si="53"/>
        <v>1987.5</v>
      </c>
      <c r="BC461" s="12" t="s">
        <v>7125</v>
      </c>
      <c r="BF461" s="12" t="s">
        <v>1468</v>
      </c>
      <c r="BG461" s="12" t="s">
        <v>2144</v>
      </c>
      <c r="BJ461" s="12">
        <f t="shared" si="54"/>
        <v>0</v>
      </c>
      <c r="BK461" s="12">
        <f t="shared" si="55"/>
        <v>0</v>
      </c>
      <c r="BO461" s="3" t="s">
        <v>54</v>
      </c>
      <c r="BP461" s="3" t="s">
        <v>54</v>
      </c>
      <c r="BR461" s="3" t="s">
        <v>54</v>
      </c>
      <c r="BS461" s="3" t="s">
        <v>6849</v>
      </c>
      <c r="BZ461" s="3" t="s">
        <v>7126</v>
      </c>
      <c r="CH461" s="3" t="s">
        <v>7127</v>
      </c>
      <c r="CQ461" s="3" t="str">
        <f>CONCATENATE(baseURL!$A$1,baseURL!$B$1,baseURL!$C$1,".",C461,".",L461,".pkl&amp;seq=",BC461,"&amp;varMods=Deamidated-Q+Deamidated-N")</f>
        <v>http://proteomics.broadinstitute.org/millscripts/viewfeed.pl?side=xl&amp;cycle=1&amp;fixedMods=iaaC&amp;file=msdataSM/iPRG2012_nd/cpick_in/iPRG2012_nd.1987.5.2.pkl&amp;seq=tLsDyNLqK&amp;varMods=Deamidated-Q+Deamidated-N</v>
      </c>
    </row>
    <row r="462" spans="1:95" x14ac:dyDescent="0.2">
      <c r="A462" s="3">
        <v>2149</v>
      </c>
      <c r="B462" s="2" t="s">
        <v>7224</v>
      </c>
      <c r="C462" s="2" t="s">
        <v>7225</v>
      </c>
      <c r="D462" s="3">
        <v>7723</v>
      </c>
      <c r="E462" s="3">
        <v>7717</v>
      </c>
      <c r="F462" s="3">
        <v>41964</v>
      </c>
      <c r="G462" s="3">
        <v>9714</v>
      </c>
      <c r="H462" s="3">
        <v>31.066199999999998</v>
      </c>
      <c r="I462" s="30">
        <v>661.72208000000001</v>
      </c>
      <c r="J462" s="30">
        <v>661.72162270000001</v>
      </c>
      <c r="K462" s="30">
        <v>4.6000000000000001E-4</v>
      </c>
      <c r="L462" s="3">
        <v>2</v>
      </c>
      <c r="M462" s="3">
        <v>2</v>
      </c>
      <c r="N462" s="10">
        <f t="shared" si="49"/>
        <v>1</v>
      </c>
      <c r="O462" s="35">
        <v>2</v>
      </c>
      <c r="P462" s="17"/>
      <c r="Q462" s="40">
        <v>1322.43542</v>
      </c>
      <c r="R462" s="40">
        <v>661.72135000000003</v>
      </c>
      <c r="S462" s="18">
        <f t="shared" si="50"/>
        <v>1.1031833867471807</v>
      </c>
      <c r="T462" s="18">
        <f t="shared" si="51"/>
        <v>0.41210699939219281</v>
      </c>
      <c r="U462" s="18">
        <f t="shared" si="52"/>
        <v>0.37780252962556649</v>
      </c>
      <c r="V462" s="30">
        <v>661.72159999999997</v>
      </c>
      <c r="W462" s="3" t="s">
        <v>65</v>
      </c>
      <c r="X462" s="3" t="s">
        <v>47</v>
      </c>
      <c r="Z462" s="3" t="s">
        <v>48</v>
      </c>
      <c r="AB462" s="12" t="s">
        <v>48</v>
      </c>
      <c r="AD462" s="3" t="s">
        <v>47</v>
      </c>
      <c r="AE462" s="3" t="s">
        <v>47</v>
      </c>
      <c r="AK462" s="3" t="s">
        <v>52</v>
      </c>
      <c r="AU462" s="3">
        <v>1</v>
      </c>
      <c r="AV462" s="3">
        <v>3</v>
      </c>
      <c r="AW462" s="3">
        <v>2</v>
      </c>
      <c r="AX462" s="3">
        <v>2</v>
      </c>
      <c r="AY462" s="3">
        <v>66.67</v>
      </c>
      <c r="AZ462" s="6" t="str">
        <f t="shared" si="53"/>
        <v>1998.5</v>
      </c>
      <c r="BC462" s="12" t="s">
        <v>7125</v>
      </c>
      <c r="BF462" s="12" t="s">
        <v>1468</v>
      </c>
      <c r="BG462" s="12" t="s">
        <v>2144</v>
      </c>
      <c r="BJ462" s="12">
        <f t="shared" si="54"/>
        <v>0</v>
      </c>
      <c r="BK462" s="12">
        <f t="shared" si="55"/>
        <v>0</v>
      </c>
      <c r="BP462" s="3" t="s">
        <v>54</v>
      </c>
      <c r="BR462" s="3" t="s">
        <v>54</v>
      </c>
      <c r="BS462" s="3" t="s">
        <v>6849</v>
      </c>
      <c r="BZ462" s="3" t="s">
        <v>7126</v>
      </c>
      <c r="CQ462" s="3" t="str">
        <f>CONCATENATE(baseURL!$A$1,baseURL!$B$1,baseURL!$C$1,".",C462,".",L462,".pkl&amp;seq=",BC462,"&amp;varMods=Deamidated-N")</f>
        <v>http://proteomics.broadinstitute.org/millscripts/viewfeed.pl?side=xl&amp;cycle=1&amp;fixedMods=iaaC&amp;file=msdataSM/iPRG2012_nd/cpick_in/iPRG2012_nd.1998.5.2.pkl&amp;seq=tLsDyNLqK&amp;varMods=Deamidated-N</v>
      </c>
    </row>
    <row r="463" spans="1:95" x14ac:dyDescent="0.2">
      <c r="A463" s="3">
        <v>2151</v>
      </c>
      <c r="B463" s="2" t="s">
        <v>7326</v>
      </c>
      <c r="C463" s="2" t="s">
        <v>7327</v>
      </c>
      <c r="D463" s="3">
        <v>7803</v>
      </c>
      <c r="E463" s="3">
        <v>7797</v>
      </c>
      <c r="F463" s="3">
        <v>42196</v>
      </c>
      <c r="G463" s="3">
        <v>9805</v>
      </c>
      <c r="H463" s="3">
        <v>31.331600000000002</v>
      </c>
      <c r="I463" s="30">
        <v>661.72181</v>
      </c>
      <c r="J463" s="30">
        <v>661.72089789999995</v>
      </c>
      <c r="K463" s="30">
        <v>9.1E-4</v>
      </c>
      <c r="L463" s="3">
        <v>2</v>
      </c>
      <c r="M463" s="3">
        <v>2</v>
      </c>
      <c r="N463" s="10">
        <f t="shared" si="49"/>
        <v>1</v>
      </c>
      <c r="O463" s="35">
        <v>2</v>
      </c>
      <c r="P463" s="17"/>
      <c r="Q463" s="40">
        <v>1322.43542</v>
      </c>
      <c r="R463" s="40">
        <v>661.72135000000003</v>
      </c>
      <c r="S463" s="18">
        <f t="shared" si="50"/>
        <v>0.69515665464848608</v>
      </c>
      <c r="T463" s="18">
        <f t="shared" si="51"/>
        <v>-0.68321809485972662</v>
      </c>
      <c r="U463" s="18">
        <f t="shared" si="52"/>
        <v>-1.1334075892203088</v>
      </c>
      <c r="V463" s="30">
        <v>661.72059999999999</v>
      </c>
      <c r="X463" s="3" t="s">
        <v>47</v>
      </c>
      <c r="Z463" s="3" t="s">
        <v>48</v>
      </c>
      <c r="AB463" s="12" t="s">
        <v>48</v>
      </c>
      <c r="AC463" s="3" t="s">
        <v>47</v>
      </c>
      <c r="AD463" s="3" t="s">
        <v>47</v>
      </c>
      <c r="AE463" s="3" t="s">
        <v>47</v>
      </c>
      <c r="AK463" s="3" t="s">
        <v>52</v>
      </c>
      <c r="AL463" s="3" t="s">
        <v>52</v>
      </c>
      <c r="AO463" s="3" t="s">
        <v>48</v>
      </c>
      <c r="AU463" s="3">
        <v>0</v>
      </c>
      <c r="AV463" s="3">
        <v>4</v>
      </c>
      <c r="AW463" s="3">
        <v>2</v>
      </c>
      <c r="AX463" s="3">
        <v>3</v>
      </c>
      <c r="AY463" s="3">
        <v>75</v>
      </c>
      <c r="AZ463" s="6" t="str">
        <f t="shared" si="53"/>
        <v>2009.6</v>
      </c>
      <c r="BC463" s="12" t="s">
        <v>7125</v>
      </c>
      <c r="BF463" s="12" t="s">
        <v>1468</v>
      </c>
      <c r="BG463" s="12" t="s">
        <v>2144</v>
      </c>
      <c r="BJ463" s="12">
        <f t="shared" si="54"/>
        <v>0</v>
      </c>
      <c r="BK463" s="12">
        <f t="shared" si="55"/>
        <v>0</v>
      </c>
      <c r="BO463" s="3" t="s">
        <v>54</v>
      </c>
      <c r="BP463" s="3" t="s">
        <v>54</v>
      </c>
      <c r="BR463" s="3" t="s">
        <v>54</v>
      </c>
      <c r="BZ463" s="3" t="s">
        <v>7126</v>
      </c>
      <c r="CQ463" s="3" t="str">
        <f>CONCATENATE(baseURL!$A$1,baseURL!$B$1,baseURL!$C$1,".",C463,".",L463,".pkl&amp;seq=",BC463,"&amp;varMods=Deamidated-Q+Deamidated-N")</f>
        <v>http://proteomics.broadinstitute.org/millscripts/viewfeed.pl?side=xl&amp;cycle=1&amp;fixedMods=iaaC&amp;file=msdataSM/iPRG2012_nd/cpick_in/iPRG2012_nd.2009.6.2.pkl&amp;seq=tLsDyNLqK&amp;varMods=Deamidated-Q+Deamidated-N</v>
      </c>
    </row>
    <row r="464" spans="1:95" x14ac:dyDescent="0.2">
      <c r="A464" s="3">
        <v>3945</v>
      </c>
      <c r="B464" s="2" t="s">
        <v>11963</v>
      </c>
      <c r="C464" s="2" t="s">
        <v>11964</v>
      </c>
      <c r="D464" s="3">
        <v>12299</v>
      </c>
      <c r="E464" s="3">
        <v>12285</v>
      </c>
      <c r="F464" s="3">
        <v>52679</v>
      </c>
      <c r="G464" s="3">
        <v>14792</v>
      </c>
      <c r="H464" s="3">
        <v>43.407600000000002</v>
      </c>
      <c r="I464" s="30">
        <v>894.45171000000005</v>
      </c>
      <c r="J464" s="30">
        <v>894.46255010000004</v>
      </c>
      <c r="K464" s="30">
        <v>-1.0840000000000001E-2</v>
      </c>
      <c r="L464" s="3">
        <v>2</v>
      </c>
      <c r="M464" s="3">
        <v>2</v>
      </c>
      <c r="N464" s="10">
        <f t="shared" si="49"/>
        <v>1</v>
      </c>
      <c r="O464" s="35">
        <v>2</v>
      </c>
      <c r="P464" s="17"/>
      <c r="Q464" s="40">
        <v>1787.9273000000001</v>
      </c>
      <c r="R464" s="40">
        <v>894.46729000000005</v>
      </c>
      <c r="S464" s="18">
        <f t="shared" si="50"/>
        <v>-17.418188651705673</v>
      </c>
      <c r="T464" s="18">
        <f t="shared" si="51"/>
        <v>-5.2991317323679068</v>
      </c>
      <c r="U464" s="18">
        <f t="shared" si="52"/>
        <v>-17.317570103653296</v>
      </c>
      <c r="V464" s="30">
        <v>894.45180000000005</v>
      </c>
      <c r="X464" s="3" t="s">
        <v>47</v>
      </c>
      <c r="Y464" s="3" t="s">
        <v>47</v>
      </c>
      <c r="Z464" s="3" t="s">
        <v>47</v>
      </c>
      <c r="AA464" s="3" t="s">
        <v>47</v>
      </c>
      <c r="AB464" s="12" t="s">
        <v>47</v>
      </c>
      <c r="AC464" s="3" t="s">
        <v>47</v>
      </c>
      <c r="AD464" s="3" t="s">
        <v>47</v>
      </c>
      <c r="AE464" s="3" t="s">
        <v>48</v>
      </c>
      <c r="AF464" s="3" t="s">
        <v>47</v>
      </c>
      <c r="AH464" s="3" t="s">
        <v>65</v>
      </c>
      <c r="AI464" s="3" t="s">
        <v>47</v>
      </c>
      <c r="AK464" s="3" t="s">
        <v>48</v>
      </c>
      <c r="AL464" s="3" t="s">
        <v>47</v>
      </c>
      <c r="AM464" s="3" t="s">
        <v>47</v>
      </c>
      <c r="AU464" s="3">
        <v>1</v>
      </c>
      <c r="AV464" s="3">
        <v>11</v>
      </c>
      <c r="AW464" s="3">
        <v>1</v>
      </c>
      <c r="AX464" s="3">
        <v>11</v>
      </c>
      <c r="AY464" s="3">
        <v>100</v>
      </c>
      <c r="AZ464" s="6" t="str">
        <f t="shared" si="53"/>
        <v>2508.10</v>
      </c>
      <c r="BC464" s="12" t="s">
        <v>11965</v>
      </c>
      <c r="BG464" s="12" t="s">
        <v>11965</v>
      </c>
      <c r="BJ464" s="12">
        <f t="shared" si="54"/>
        <v>0</v>
      </c>
      <c r="BK464" s="12">
        <f t="shared" si="55"/>
        <v>0</v>
      </c>
      <c r="CD464" s="3" t="s">
        <v>11966</v>
      </c>
      <c r="CQ464" s="3" t="str">
        <f>CONCATENATE(baseURL!$A$1,baseURL!$B$1,baseURL!$C$1,".",C464,".",L464,".pkl&amp;seq=",BC464)</f>
        <v>http://proteomics.broadinstitute.org/millscripts/viewfeed.pl?side=xl&amp;cycle=1&amp;fixedMods=iaaC&amp;file=msdataSM/iPRG2012_nd/cpick_in/iPRG2012_nd.2508.10.2.pkl&amp;seq=TLTLEVEPSDTLENVK</v>
      </c>
    </row>
    <row r="465" spans="1:95" x14ac:dyDescent="0.2">
      <c r="A465" s="3">
        <v>6979</v>
      </c>
      <c r="B465" s="2" t="s">
        <v>12731</v>
      </c>
      <c r="C465" s="2" t="s">
        <v>12729</v>
      </c>
      <c r="D465" s="3">
        <v>13033</v>
      </c>
      <c r="E465" s="3">
        <v>13017</v>
      </c>
      <c r="F465" s="3">
        <v>54337</v>
      </c>
      <c r="G465" s="3">
        <v>15603</v>
      </c>
      <c r="H465" s="3">
        <v>45.328299999999999</v>
      </c>
      <c r="I465" s="30">
        <v>974.43204000000003</v>
      </c>
      <c r="J465" s="30">
        <v>974.43166570000005</v>
      </c>
      <c r="K465" s="30">
        <v>3.6999999999999999E-4</v>
      </c>
      <c r="L465" s="3">
        <v>2</v>
      </c>
      <c r="M465" s="3">
        <v>2</v>
      </c>
      <c r="N465" s="10">
        <f t="shared" si="49"/>
        <v>1</v>
      </c>
      <c r="O465" s="35">
        <v>2</v>
      </c>
      <c r="P465" s="17"/>
      <c r="Q465" s="40">
        <v>1947.85996</v>
      </c>
      <c r="R465" s="40">
        <v>974.43362000000002</v>
      </c>
      <c r="S465" s="18">
        <f t="shared" si="50"/>
        <v>-1.6214547277113887</v>
      </c>
      <c r="T465" s="18">
        <f t="shared" si="51"/>
        <v>-2.0055753002095407</v>
      </c>
      <c r="U465" s="18">
        <f t="shared" si="52"/>
        <v>-2.0729990822934639</v>
      </c>
      <c r="V465" s="30">
        <v>974.4316</v>
      </c>
      <c r="W465" s="3" t="s">
        <v>47</v>
      </c>
      <c r="X465" s="3" t="s">
        <v>47</v>
      </c>
      <c r="Y465" s="3" t="s">
        <v>47</v>
      </c>
      <c r="Z465" s="3" t="s">
        <v>47</v>
      </c>
      <c r="AA465" s="3" t="s">
        <v>47</v>
      </c>
      <c r="AB465" s="12" t="s">
        <v>47</v>
      </c>
      <c r="AC465" s="3" t="s">
        <v>47</v>
      </c>
      <c r="AD465" s="3" t="s">
        <v>47</v>
      </c>
      <c r="AE465" s="3" t="s">
        <v>47</v>
      </c>
      <c r="AF465" s="3" t="s">
        <v>47</v>
      </c>
      <c r="AG465" s="3" t="s">
        <v>47</v>
      </c>
      <c r="AH465" s="3" t="s">
        <v>47</v>
      </c>
      <c r="AI465" s="3" t="s">
        <v>47</v>
      </c>
      <c r="AJ465" s="3" t="s">
        <v>47</v>
      </c>
      <c r="AK465" s="3" t="s">
        <v>47</v>
      </c>
      <c r="AL465" s="3" t="s">
        <v>47</v>
      </c>
      <c r="AO465" s="3" t="s">
        <v>47</v>
      </c>
      <c r="AP465" s="3" t="s">
        <v>48</v>
      </c>
      <c r="AQ465" s="3" t="s">
        <v>47</v>
      </c>
      <c r="AU465" s="3">
        <v>0</v>
      </c>
      <c r="AV465" s="3">
        <v>18</v>
      </c>
      <c r="AW465" s="3">
        <v>1</v>
      </c>
      <c r="AX465" s="3">
        <v>18</v>
      </c>
      <c r="AY465" s="3">
        <v>100</v>
      </c>
      <c r="AZ465" s="6" t="str">
        <f t="shared" si="53"/>
        <v>2587.9</v>
      </c>
      <c r="BC465" s="12" t="s">
        <v>12732</v>
      </c>
      <c r="BF465" s="12" t="s">
        <v>1468</v>
      </c>
      <c r="BG465" s="12" t="s">
        <v>11965</v>
      </c>
      <c r="BH465" s="12" t="s">
        <v>12732</v>
      </c>
      <c r="BJ465" s="12">
        <f t="shared" si="54"/>
        <v>0</v>
      </c>
      <c r="BK465" s="12">
        <f t="shared" si="55"/>
        <v>0</v>
      </c>
      <c r="CQ465" s="3" t="str">
        <f>CONCATENATE(baseURL!$A$1,baseURL!$B$1,baseURL!$C$1,".",C465,".",L465,".pkl&amp;seq=",BC465)</f>
        <v>http://proteomics.broadinstitute.org/millscripts/viewfeed.pl?side=xl&amp;cycle=1&amp;fixedMods=iaaC&amp;file=msdataSM/iPRG2012_nd/cpick_in/iPRG2012_nd.2587.9.2.pkl&amp;seq=TLTLEVEPsDtLENVK</v>
      </c>
    </row>
    <row r="466" spans="1:95" x14ac:dyDescent="0.2">
      <c r="A466" s="3">
        <v>486</v>
      </c>
      <c r="B466" s="2" t="s">
        <v>12823</v>
      </c>
      <c r="C466" s="2" t="s">
        <v>12824</v>
      </c>
      <c r="D466" s="3">
        <v>13115</v>
      </c>
      <c r="E466" s="3">
        <v>13099</v>
      </c>
      <c r="F466" s="3">
        <v>54568</v>
      </c>
      <c r="G466" s="3">
        <v>15696</v>
      </c>
      <c r="H466" s="3">
        <v>45.597900000000003</v>
      </c>
      <c r="I466" s="30">
        <v>974.43453999999997</v>
      </c>
      <c r="J466" s="30">
        <v>974.43074290000004</v>
      </c>
      <c r="K466" s="30">
        <v>3.8E-3</v>
      </c>
      <c r="L466" s="3">
        <v>2</v>
      </c>
      <c r="M466" s="3">
        <v>2</v>
      </c>
      <c r="N466" s="10">
        <f t="shared" si="49"/>
        <v>1</v>
      </c>
      <c r="O466" s="35">
        <v>2</v>
      </c>
      <c r="P466" s="17"/>
      <c r="Q466" s="40">
        <v>1947.85996</v>
      </c>
      <c r="R466" s="40">
        <v>974.43362000000002</v>
      </c>
      <c r="S466" s="18">
        <f t="shared" si="50"/>
        <v>0.94413819583827585</v>
      </c>
      <c r="T466" s="18">
        <f t="shared" si="51"/>
        <v>-2.9525869601850072</v>
      </c>
      <c r="U466" s="18">
        <f t="shared" si="52"/>
        <v>-2.9966125347946768</v>
      </c>
      <c r="V466" s="30">
        <v>974.4307</v>
      </c>
      <c r="W466" s="3" t="s">
        <v>47</v>
      </c>
      <c r="X466" s="3" t="s">
        <v>47</v>
      </c>
      <c r="Y466" s="3" t="s">
        <v>47</v>
      </c>
      <c r="Z466" s="3" t="s">
        <v>47</v>
      </c>
      <c r="AA466" s="3" t="s">
        <v>47</v>
      </c>
      <c r="AC466" s="3" t="s">
        <v>47</v>
      </c>
      <c r="AD466" s="3" t="s">
        <v>47</v>
      </c>
      <c r="AE466" s="3" t="s">
        <v>47</v>
      </c>
      <c r="AF466" s="3" t="s">
        <v>47</v>
      </c>
      <c r="AG466" s="3" t="s">
        <v>47</v>
      </c>
      <c r="AI466" s="3" t="s">
        <v>47</v>
      </c>
      <c r="AJ466" s="3" t="s">
        <v>47</v>
      </c>
      <c r="AK466" s="3" t="s">
        <v>47</v>
      </c>
      <c r="AL466" s="3" t="s">
        <v>47</v>
      </c>
      <c r="AO466" s="3" t="s">
        <v>47</v>
      </c>
      <c r="AP466" s="3" t="s">
        <v>47</v>
      </c>
      <c r="AQ466" s="3" t="s">
        <v>47</v>
      </c>
      <c r="AR466" s="3" t="s">
        <v>47</v>
      </c>
      <c r="AS466" s="3" t="s">
        <v>47</v>
      </c>
      <c r="AU466" s="3">
        <v>0</v>
      </c>
      <c r="AV466" s="3">
        <v>19</v>
      </c>
      <c r="AW466" s="3">
        <v>2</v>
      </c>
      <c r="AX466" s="3">
        <v>18</v>
      </c>
      <c r="AY466" s="3">
        <v>94.74</v>
      </c>
      <c r="AZ466" s="6" t="str">
        <f t="shared" si="53"/>
        <v>2598.9</v>
      </c>
      <c r="BC466" s="12" t="s">
        <v>12732</v>
      </c>
      <c r="BF466" s="12" t="s">
        <v>1468</v>
      </c>
      <c r="BG466" s="12" t="s">
        <v>11965</v>
      </c>
      <c r="BH466" s="12" t="s">
        <v>12732</v>
      </c>
      <c r="BJ466" s="12">
        <f t="shared" si="54"/>
        <v>0</v>
      </c>
      <c r="BK466" s="12">
        <f t="shared" si="55"/>
        <v>0</v>
      </c>
      <c r="CM466" s="3" t="s">
        <v>12825</v>
      </c>
      <c r="CQ466" s="3" t="str">
        <f>CONCATENATE(baseURL!$A$1,baseURL!$B$1,baseURL!$C$1,".",C466,".",L466,".pkl&amp;seq=",BC466)</f>
        <v>http://proteomics.broadinstitute.org/millscripts/viewfeed.pl?side=xl&amp;cycle=1&amp;fixedMods=iaaC&amp;file=msdataSM/iPRG2012_nd/cpick_in/iPRG2012_nd.2598.9.2.pkl&amp;seq=TLTLEVEPsDtLENVK</v>
      </c>
    </row>
    <row r="467" spans="1:95" x14ac:dyDescent="0.2">
      <c r="A467" s="3">
        <v>518</v>
      </c>
      <c r="B467" s="2" t="s">
        <v>12924</v>
      </c>
      <c r="C467" s="2" t="s">
        <v>12911</v>
      </c>
      <c r="D467" s="3">
        <v>13207</v>
      </c>
      <c r="E467" s="3">
        <v>13191</v>
      </c>
      <c r="F467" s="3">
        <v>54802</v>
      </c>
      <c r="G467" s="3">
        <v>15799</v>
      </c>
      <c r="H467" s="3">
        <v>45.866300000000003</v>
      </c>
      <c r="I467" s="30">
        <v>974.43471</v>
      </c>
      <c r="J467" s="30">
        <v>974.4314789</v>
      </c>
      <c r="K467" s="30">
        <v>3.2299999999999998E-3</v>
      </c>
      <c r="L467" s="3">
        <v>2</v>
      </c>
      <c r="M467" s="3">
        <v>2</v>
      </c>
      <c r="N467" s="10">
        <f t="shared" si="49"/>
        <v>1</v>
      </c>
      <c r="O467" s="35">
        <v>2</v>
      </c>
      <c r="P467" s="17"/>
      <c r="Q467" s="40">
        <v>1947.85996</v>
      </c>
      <c r="R467" s="40">
        <v>974.43362000000002</v>
      </c>
      <c r="S467" s="18">
        <f t="shared" si="50"/>
        <v>1.1185985146699871</v>
      </c>
      <c r="T467" s="18">
        <f t="shared" si="51"/>
        <v>-2.1972764035143864</v>
      </c>
      <c r="U467" s="18">
        <f t="shared" si="52"/>
        <v>-2.4834939500847439</v>
      </c>
      <c r="V467" s="30">
        <v>974.43119999999999</v>
      </c>
      <c r="W467" s="3" t="s">
        <v>47</v>
      </c>
      <c r="X467" s="3" t="s">
        <v>47</v>
      </c>
      <c r="Y467" s="3" t="s">
        <v>47</v>
      </c>
      <c r="Z467" s="3" t="s">
        <v>47</v>
      </c>
      <c r="AA467" s="3" t="s">
        <v>47</v>
      </c>
      <c r="AC467" s="3" t="s">
        <v>47</v>
      </c>
      <c r="AD467" s="3" t="s">
        <v>47</v>
      </c>
      <c r="AE467" s="3" t="s">
        <v>47</v>
      </c>
      <c r="AF467" s="3" t="s">
        <v>47</v>
      </c>
      <c r="AG467" s="3" t="s">
        <v>47</v>
      </c>
      <c r="AH467" s="3" t="s">
        <v>47</v>
      </c>
      <c r="AI467" s="3" t="s">
        <v>47</v>
      </c>
      <c r="AJ467" s="3" t="s">
        <v>47</v>
      </c>
      <c r="AK467" s="3" t="s">
        <v>47</v>
      </c>
      <c r="AL467" s="3" t="s">
        <v>48</v>
      </c>
      <c r="AO467" s="3" t="s">
        <v>47</v>
      </c>
      <c r="AP467" s="3" t="s">
        <v>47</v>
      </c>
      <c r="AQ467" s="3" t="s">
        <v>47</v>
      </c>
      <c r="AR467" s="3" t="s">
        <v>47</v>
      </c>
      <c r="AU467" s="3">
        <v>0</v>
      </c>
      <c r="AV467" s="3">
        <v>18</v>
      </c>
      <c r="AW467" s="3">
        <v>2</v>
      </c>
      <c r="AX467" s="3">
        <v>17</v>
      </c>
      <c r="AY467" s="3">
        <v>94.44</v>
      </c>
      <c r="AZ467" s="6" t="str">
        <f t="shared" si="53"/>
        <v>2609.12</v>
      </c>
      <c r="BC467" s="12" t="s">
        <v>12732</v>
      </c>
      <c r="BF467" s="12" t="s">
        <v>1468</v>
      </c>
      <c r="BG467" s="12" t="s">
        <v>11965</v>
      </c>
      <c r="BH467" s="12" t="s">
        <v>12732</v>
      </c>
      <c r="BJ467" s="12">
        <f t="shared" si="54"/>
        <v>0</v>
      </c>
      <c r="BK467" s="12">
        <f t="shared" si="55"/>
        <v>0</v>
      </c>
      <c r="CM467" s="3" t="s">
        <v>12825</v>
      </c>
      <c r="CQ467" s="3" t="str">
        <f>CONCATENATE(baseURL!$A$1,baseURL!$B$1,baseURL!$C$1,".",C467,".",L467,".pkl&amp;seq=",BC467)</f>
        <v>http://proteomics.broadinstitute.org/millscripts/viewfeed.pl?side=xl&amp;cycle=1&amp;fixedMods=iaaC&amp;file=msdataSM/iPRG2012_nd/cpick_in/iPRG2012_nd.2609.12.2.pkl&amp;seq=TLTLEVEPsDtLENVK</v>
      </c>
    </row>
    <row r="468" spans="1:95" x14ac:dyDescent="0.2">
      <c r="A468" s="3">
        <v>901</v>
      </c>
      <c r="B468" s="2" t="s">
        <v>13021</v>
      </c>
      <c r="C468" s="2" t="s">
        <v>13022</v>
      </c>
      <c r="D468" s="3">
        <v>13303</v>
      </c>
      <c r="E468" s="3">
        <v>13287</v>
      </c>
      <c r="F468" s="3">
        <v>55032</v>
      </c>
      <c r="G468" s="3">
        <v>15906</v>
      </c>
      <c r="H468" s="3">
        <v>46.132399999999997</v>
      </c>
      <c r="I468" s="30">
        <v>974.43334000000004</v>
      </c>
      <c r="J468" s="30">
        <v>974.43191469999999</v>
      </c>
      <c r="K468" s="30">
        <v>1.4300000000000001E-3</v>
      </c>
      <c r="L468" s="3">
        <v>2</v>
      </c>
      <c r="M468" s="3">
        <v>2</v>
      </c>
      <c r="N468" s="10">
        <f t="shared" si="49"/>
        <v>1</v>
      </c>
      <c r="O468" s="35">
        <v>2</v>
      </c>
      <c r="P468" s="17"/>
      <c r="Q468" s="40">
        <v>1947.85996</v>
      </c>
      <c r="R468" s="40">
        <v>974.43362000000002</v>
      </c>
      <c r="S468" s="18">
        <f t="shared" si="50"/>
        <v>-0.28734640741889528</v>
      </c>
      <c r="T468" s="18">
        <f t="shared" si="51"/>
        <v>-1.7500422450797621</v>
      </c>
      <c r="U468" s="18">
        <f t="shared" si="52"/>
        <v>-2.0729990822934639</v>
      </c>
      <c r="V468" s="30">
        <v>974.4316</v>
      </c>
      <c r="W468" s="3" t="s">
        <v>47</v>
      </c>
      <c r="X468" s="3" t="s">
        <v>47</v>
      </c>
      <c r="Y468" s="3" t="s">
        <v>47</v>
      </c>
      <c r="Z468" s="3" t="s">
        <v>47</v>
      </c>
      <c r="AA468" s="3" t="s">
        <v>47</v>
      </c>
      <c r="AB468" s="12" t="s">
        <v>47</v>
      </c>
      <c r="AC468" s="3" t="s">
        <v>47</v>
      </c>
      <c r="AD468" s="3" t="s">
        <v>47</v>
      </c>
      <c r="AE468" s="3" t="s">
        <v>47</v>
      </c>
      <c r="AF468" s="3" t="s">
        <v>47</v>
      </c>
      <c r="AG468" s="3" t="s">
        <v>47</v>
      </c>
      <c r="AH468" s="3" t="s">
        <v>47</v>
      </c>
      <c r="AI468" s="3" t="s">
        <v>47</v>
      </c>
      <c r="AJ468" s="3" t="s">
        <v>47</v>
      </c>
      <c r="AK468" s="3" t="s">
        <v>47</v>
      </c>
      <c r="AL468" s="3" t="s">
        <v>47</v>
      </c>
      <c r="AM468" s="3" t="s">
        <v>47</v>
      </c>
      <c r="AN468" s="3" t="s">
        <v>47</v>
      </c>
      <c r="AO468" s="3" t="s">
        <v>47</v>
      </c>
      <c r="AP468" s="3" t="s">
        <v>47</v>
      </c>
      <c r="AQ468" s="3" t="s">
        <v>47</v>
      </c>
      <c r="AR468" s="3" t="s">
        <v>47</v>
      </c>
      <c r="AU468" s="3">
        <v>0</v>
      </c>
      <c r="AV468" s="3">
        <v>22</v>
      </c>
      <c r="AW468" s="3">
        <v>3</v>
      </c>
      <c r="AX468" s="3">
        <v>20</v>
      </c>
      <c r="AY468" s="3">
        <v>90.91</v>
      </c>
      <c r="AZ468" s="6" t="str">
        <f t="shared" si="53"/>
        <v>2620.11</v>
      </c>
      <c r="BC468" s="12" t="s">
        <v>12732</v>
      </c>
      <c r="BF468" s="12" t="s">
        <v>1468</v>
      </c>
      <c r="BG468" s="12" t="s">
        <v>11965</v>
      </c>
      <c r="BH468" s="12" t="s">
        <v>12732</v>
      </c>
      <c r="BJ468" s="12">
        <f t="shared" si="54"/>
        <v>0</v>
      </c>
      <c r="BK468" s="12">
        <f t="shared" si="55"/>
        <v>0</v>
      </c>
      <c r="BU468" s="3" t="s">
        <v>13023</v>
      </c>
      <c r="CM468" s="3" t="s">
        <v>13024</v>
      </c>
      <c r="CQ468" s="3" t="str">
        <f>CONCATENATE(baseURL!$A$1,baseURL!$B$1,baseURL!$C$1,".",C468,".",L468,".pkl&amp;seq=",BC468)</f>
        <v>http://proteomics.broadinstitute.org/millscripts/viewfeed.pl?side=xl&amp;cycle=1&amp;fixedMods=iaaC&amp;file=msdataSM/iPRG2012_nd/cpick_in/iPRG2012_nd.2620.11.2.pkl&amp;seq=TLTLEVEPsDtLENVK</v>
      </c>
    </row>
    <row r="469" spans="1:95" x14ac:dyDescent="0.2">
      <c r="A469" s="3">
        <v>584</v>
      </c>
      <c r="B469" s="2" t="s">
        <v>13125</v>
      </c>
      <c r="C469" s="2" t="s">
        <v>13126</v>
      </c>
      <c r="D469" s="3">
        <v>13399</v>
      </c>
      <c r="E469" s="3">
        <v>13383</v>
      </c>
      <c r="F469" s="3">
        <v>55261</v>
      </c>
      <c r="G469" s="3">
        <v>16013</v>
      </c>
      <c r="H469" s="3">
        <v>46.3994</v>
      </c>
      <c r="I469" s="30">
        <v>974.43232999999998</v>
      </c>
      <c r="J469" s="30">
        <v>974.43178090000004</v>
      </c>
      <c r="K469" s="30">
        <v>5.5000000000000003E-4</v>
      </c>
      <c r="L469" s="3">
        <v>2</v>
      </c>
      <c r="M469" s="3">
        <v>2</v>
      </c>
      <c r="N469" s="10">
        <f t="shared" si="49"/>
        <v>1</v>
      </c>
      <c r="O469" s="35">
        <v>2</v>
      </c>
      <c r="P469" s="17"/>
      <c r="Q469" s="40">
        <v>1947.85996</v>
      </c>
      <c r="R469" s="40">
        <v>974.43362000000002</v>
      </c>
      <c r="S469" s="18">
        <f t="shared" si="50"/>
        <v>-1.323845948623962</v>
      </c>
      <c r="T469" s="18">
        <f t="shared" si="51"/>
        <v>-1.8873527783080526</v>
      </c>
      <c r="U469" s="18">
        <f t="shared" si="52"/>
        <v>-2.0729990822934639</v>
      </c>
      <c r="V469" s="30">
        <v>974.4316</v>
      </c>
      <c r="W469" s="3" t="s">
        <v>47</v>
      </c>
      <c r="X469" s="3" t="s">
        <v>47</v>
      </c>
      <c r="Y469" s="3" t="s">
        <v>47</v>
      </c>
      <c r="Z469" s="3" t="s">
        <v>47</v>
      </c>
      <c r="AC469" s="3" t="s">
        <v>47</v>
      </c>
      <c r="AD469" s="3" t="s">
        <v>47</v>
      </c>
      <c r="AE469" s="3" t="s">
        <v>47</v>
      </c>
      <c r="AF469" s="3" t="s">
        <v>47</v>
      </c>
      <c r="AG469" s="3" t="s">
        <v>47</v>
      </c>
      <c r="AH469" s="3" t="s">
        <v>47</v>
      </c>
      <c r="AI469" s="3" t="s">
        <v>47</v>
      </c>
      <c r="AJ469" s="3" t="s">
        <v>47</v>
      </c>
      <c r="AK469" s="3" t="s">
        <v>48</v>
      </c>
      <c r="AL469" s="3" t="s">
        <v>48</v>
      </c>
      <c r="AO469" s="3" t="s">
        <v>47</v>
      </c>
      <c r="AP469" s="3" t="s">
        <v>48</v>
      </c>
      <c r="AU469" s="3">
        <v>0</v>
      </c>
      <c r="AV469" s="3">
        <v>13</v>
      </c>
      <c r="AW469" s="3">
        <v>1</v>
      </c>
      <c r="AX469" s="3">
        <v>13</v>
      </c>
      <c r="AY469" s="3">
        <v>100</v>
      </c>
      <c r="AZ469" s="6" t="str">
        <f t="shared" si="53"/>
        <v>2631.9</v>
      </c>
      <c r="BC469" s="12" t="s">
        <v>12732</v>
      </c>
      <c r="BF469" s="12" t="s">
        <v>1468</v>
      </c>
      <c r="BG469" s="12" t="s">
        <v>11965</v>
      </c>
      <c r="BH469" s="12" t="s">
        <v>12732</v>
      </c>
      <c r="BJ469" s="12">
        <f t="shared" si="54"/>
        <v>0</v>
      </c>
      <c r="BK469" s="12">
        <f t="shared" si="55"/>
        <v>0</v>
      </c>
      <c r="CQ469" s="3" t="str">
        <f>CONCATENATE(baseURL!$A$1,baseURL!$B$1,baseURL!$C$1,".",C469,".",L469,".pkl&amp;seq=",BC469)</f>
        <v>http://proteomics.broadinstitute.org/millscripts/viewfeed.pl?side=xl&amp;cycle=1&amp;fixedMods=iaaC&amp;file=msdataSM/iPRG2012_nd/cpick_in/iPRG2012_nd.2631.9.2.pkl&amp;seq=TLTLEVEPsDtLENVK</v>
      </c>
    </row>
    <row r="470" spans="1:95" x14ac:dyDescent="0.2">
      <c r="A470" s="3">
        <v>90</v>
      </c>
      <c r="B470" s="2" t="s">
        <v>13244</v>
      </c>
      <c r="C470" s="2" t="s">
        <v>13245</v>
      </c>
      <c r="D470" s="3">
        <v>13483</v>
      </c>
      <c r="E470" s="3">
        <v>13467</v>
      </c>
      <c r="F470" s="3">
        <v>55503</v>
      </c>
      <c r="G470" s="3">
        <v>16108</v>
      </c>
      <c r="H470" s="3">
        <v>46.674399999999999</v>
      </c>
      <c r="I470" s="30">
        <v>974.43061</v>
      </c>
      <c r="J470" s="30">
        <v>974.42795579999995</v>
      </c>
      <c r="K470" s="30">
        <v>2.65E-3</v>
      </c>
      <c r="L470" s="3">
        <v>2</v>
      </c>
      <c r="M470" s="3">
        <v>2</v>
      </c>
      <c r="N470" s="10">
        <f t="shared" si="49"/>
        <v>1</v>
      </c>
      <c r="O470" s="35">
        <v>2</v>
      </c>
      <c r="P470" s="17"/>
      <c r="Q470" s="40">
        <v>1947.85996</v>
      </c>
      <c r="R470" s="40">
        <v>974.43362000000002</v>
      </c>
      <c r="S470" s="18">
        <f t="shared" si="50"/>
        <v>-3.0889738800447986</v>
      </c>
      <c r="T470" s="18">
        <f t="shared" si="51"/>
        <v>-5.8128125752365625</v>
      </c>
      <c r="U470" s="18">
        <f t="shared" si="52"/>
        <v>-6.0753240431709443</v>
      </c>
      <c r="V470" s="30">
        <v>974.42769999999996</v>
      </c>
      <c r="W470" s="3" t="s">
        <v>47</v>
      </c>
      <c r="Z470" s="3" t="s">
        <v>47</v>
      </c>
      <c r="AB470" s="12" t="s">
        <v>48</v>
      </c>
      <c r="AC470" s="3" t="s">
        <v>48</v>
      </c>
      <c r="AD470" s="3" t="s">
        <v>47</v>
      </c>
      <c r="AF470" s="3" t="s">
        <v>48</v>
      </c>
      <c r="AG470" s="3" t="s">
        <v>47</v>
      </c>
      <c r="AL470" s="3" t="s">
        <v>48</v>
      </c>
      <c r="AO470" s="3" t="s">
        <v>48</v>
      </c>
      <c r="AP470" s="3" t="s">
        <v>48</v>
      </c>
      <c r="AU470" s="3">
        <v>0</v>
      </c>
      <c r="AV470" s="3">
        <v>4</v>
      </c>
      <c r="AW470" s="3">
        <v>1</v>
      </c>
      <c r="AX470" s="3">
        <v>4</v>
      </c>
      <c r="AY470" s="3">
        <v>100</v>
      </c>
      <c r="AZ470" s="6" t="str">
        <f t="shared" si="53"/>
        <v>2642.20</v>
      </c>
      <c r="BC470" s="12" t="s">
        <v>12732</v>
      </c>
      <c r="BF470" s="12" t="s">
        <v>1468</v>
      </c>
      <c r="BG470" s="12" t="s">
        <v>11965</v>
      </c>
      <c r="BH470" s="12" t="s">
        <v>12732</v>
      </c>
      <c r="BJ470" s="12">
        <f t="shared" si="54"/>
        <v>0</v>
      </c>
      <c r="BK470" s="12">
        <f t="shared" si="55"/>
        <v>0</v>
      </c>
      <c r="CQ470" s="3" t="str">
        <f>CONCATENATE(baseURL!$A$1,baseURL!$B$1,baseURL!$C$1,".",C470,".",L470,".pkl&amp;seq=",BC470)</f>
        <v>http://proteomics.broadinstitute.org/millscripts/viewfeed.pl?side=xl&amp;cycle=1&amp;fixedMods=iaaC&amp;file=msdataSM/iPRG2012_nd/cpick_in/iPRG2012_nd.2642.20.2.pkl&amp;seq=TLTLEVEPsDtLENVK</v>
      </c>
    </row>
    <row r="471" spans="1:95" x14ac:dyDescent="0.2">
      <c r="A471" s="3">
        <v>1872</v>
      </c>
      <c r="B471" s="2" t="s">
        <v>13458</v>
      </c>
      <c r="C471" s="2" t="s">
        <v>13459</v>
      </c>
      <c r="D471" s="3">
        <v>13698</v>
      </c>
      <c r="E471" s="3">
        <v>13682</v>
      </c>
      <c r="F471" s="3">
        <v>55991</v>
      </c>
      <c r="G471" s="3">
        <v>16347</v>
      </c>
      <c r="H471" s="3">
        <v>47.270600000000002</v>
      </c>
      <c r="I471" s="30">
        <v>974.92566999999997</v>
      </c>
      <c r="J471" s="30">
        <v>974.9245469</v>
      </c>
      <c r="K471" s="30">
        <v>1.1199999999999999E-3</v>
      </c>
      <c r="L471" s="3">
        <v>2</v>
      </c>
      <c r="M471" s="3">
        <v>2</v>
      </c>
      <c r="N471" s="10">
        <f t="shared" si="49"/>
        <v>1</v>
      </c>
      <c r="O471" s="35">
        <v>2</v>
      </c>
      <c r="P471" s="17"/>
      <c r="Q471" s="40">
        <v>1948.8439800000001</v>
      </c>
      <c r="R471" s="40">
        <v>974.92562999999996</v>
      </c>
      <c r="S471" s="18">
        <f t="shared" si="50"/>
        <v>4.1028770587041137E-2</v>
      </c>
      <c r="T471" s="18">
        <f t="shared" si="51"/>
        <v>-1.1109565351767534</v>
      </c>
      <c r="U471" s="18">
        <f t="shared" si="52"/>
        <v>-0.95391891576972132</v>
      </c>
      <c r="V471" s="30">
        <v>974.92470000000003</v>
      </c>
      <c r="W471" s="3" t="s">
        <v>47</v>
      </c>
      <c r="X471" s="3" t="s">
        <v>47</v>
      </c>
      <c r="Z471" s="3" t="s">
        <v>47</v>
      </c>
      <c r="AA471" s="3" t="s">
        <v>47</v>
      </c>
      <c r="AB471" s="12" t="s">
        <v>47</v>
      </c>
      <c r="AC471" s="3" t="s">
        <v>47</v>
      </c>
      <c r="AD471" s="3" t="s">
        <v>47</v>
      </c>
      <c r="AE471" s="3" t="s">
        <v>47</v>
      </c>
      <c r="AG471" s="3" t="s">
        <v>48</v>
      </c>
      <c r="AI471" s="3" t="s">
        <v>47</v>
      </c>
      <c r="AJ471" s="3" t="s">
        <v>47</v>
      </c>
      <c r="AK471" s="3" t="s">
        <v>47</v>
      </c>
      <c r="AL471" s="3" t="s">
        <v>52</v>
      </c>
      <c r="AM471" s="3" t="s">
        <v>47</v>
      </c>
      <c r="AO471" s="3" t="s">
        <v>47</v>
      </c>
      <c r="AU471" s="3">
        <v>0</v>
      </c>
      <c r="AV471" s="3">
        <v>13</v>
      </c>
      <c r="AW471" s="3">
        <v>3</v>
      </c>
      <c r="AX471" s="3">
        <v>11</v>
      </c>
      <c r="AY471" s="3">
        <v>84.62</v>
      </c>
      <c r="AZ471" s="6" t="str">
        <f t="shared" si="53"/>
        <v>2666.4</v>
      </c>
      <c r="BC471" s="12" t="s">
        <v>13460</v>
      </c>
      <c r="BF471" s="12" t="s">
        <v>1468</v>
      </c>
      <c r="BG471" s="12" t="s">
        <v>11965</v>
      </c>
      <c r="BJ471" s="12">
        <f t="shared" si="54"/>
        <v>0</v>
      </c>
      <c r="BK471" s="12">
        <f t="shared" si="55"/>
        <v>0</v>
      </c>
      <c r="BP471" s="3" t="s">
        <v>54</v>
      </c>
      <c r="BR471" s="3" t="s">
        <v>54</v>
      </c>
      <c r="CG471" s="3" t="s">
        <v>12822</v>
      </c>
      <c r="CI471" s="3" t="s">
        <v>13461</v>
      </c>
      <c r="CQ471" s="3" t="str">
        <f>CONCATENATE(baseURL!$A$1,baseURL!$B$1,baseURL!$C$1,".",C471,".",L471,".pkl&amp;seq=",BC471,"&amp;varMods=Deamidated-N")</f>
        <v>http://proteomics.broadinstitute.org/millscripts/viewfeed.pl?side=xl&amp;cycle=1&amp;fixedMods=iaaC&amp;file=msdataSM/iPRG2012_nd/cpick_in/iPRG2012_nd.2666.4.2.pkl&amp;seq=TLTLEVEPsDtLEnVK&amp;varMods=Deamidated-N</v>
      </c>
    </row>
    <row r="472" spans="1:95" x14ac:dyDescent="0.2">
      <c r="A472" s="3">
        <v>1877</v>
      </c>
      <c r="B472" s="2" t="s">
        <v>13561</v>
      </c>
      <c r="C472" s="2" t="s">
        <v>13562</v>
      </c>
      <c r="D472" s="3">
        <v>13788</v>
      </c>
      <c r="E472" s="3">
        <v>13772</v>
      </c>
      <c r="F472" s="3">
        <v>56223</v>
      </c>
      <c r="G472" s="3">
        <v>16448</v>
      </c>
      <c r="H472" s="3">
        <v>47.539499999999997</v>
      </c>
      <c r="I472" s="30">
        <v>974.92912999999999</v>
      </c>
      <c r="J472" s="30">
        <v>974.92822609999996</v>
      </c>
      <c r="K472" s="30">
        <v>8.9999999999999998E-4</v>
      </c>
      <c r="L472" s="3">
        <v>2</v>
      </c>
      <c r="M472" s="3">
        <v>2</v>
      </c>
      <c r="N472" s="10">
        <f t="shared" si="49"/>
        <v>1</v>
      </c>
      <c r="O472" s="35">
        <v>2</v>
      </c>
      <c r="P472" s="17"/>
      <c r="Q472" s="40">
        <v>1948.8439800000001</v>
      </c>
      <c r="R472" s="40">
        <v>974.92562999999996</v>
      </c>
      <c r="S472" s="18">
        <f t="shared" si="50"/>
        <v>3.590017425258297</v>
      </c>
      <c r="T472" s="18">
        <f t="shared" si="51"/>
        <v>2.662869782185548</v>
      </c>
      <c r="U472" s="18">
        <f t="shared" si="52"/>
        <v>2.6360985093719647</v>
      </c>
      <c r="V472" s="30">
        <v>974.92819999999995</v>
      </c>
      <c r="W472" s="3" t="s">
        <v>47</v>
      </c>
      <c r="X472" s="3" t="s">
        <v>47</v>
      </c>
      <c r="Z472" s="3" t="s">
        <v>47</v>
      </c>
      <c r="AC472" s="3" t="s">
        <v>47</v>
      </c>
      <c r="AD472" s="3" t="s">
        <v>47</v>
      </c>
      <c r="AE472" s="3" t="s">
        <v>47</v>
      </c>
      <c r="AG472" s="3" t="s">
        <v>47</v>
      </c>
      <c r="AI472" s="3" t="s">
        <v>47</v>
      </c>
      <c r="AM472" s="3" t="s">
        <v>48</v>
      </c>
      <c r="AO472" s="3" t="s">
        <v>47</v>
      </c>
      <c r="AU472" s="3">
        <v>0</v>
      </c>
      <c r="AV472" s="3">
        <v>9</v>
      </c>
      <c r="AW472" s="3">
        <v>1</v>
      </c>
      <c r="AX472" s="3">
        <v>9</v>
      </c>
      <c r="AY472" s="3">
        <v>100</v>
      </c>
      <c r="AZ472" s="6" t="str">
        <f t="shared" si="53"/>
        <v>2677.5</v>
      </c>
      <c r="BC472" s="12" t="s">
        <v>13460</v>
      </c>
      <c r="BF472" s="12" t="s">
        <v>1468</v>
      </c>
      <c r="BG472" s="12" t="s">
        <v>11965</v>
      </c>
      <c r="BJ472" s="12">
        <f t="shared" si="54"/>
        <v>0</v>
      </c>
      <c r="BK472" s="12">
        <f t="shared" si="55"/>
        <v>0</v>
      </c>
      <c r="BP472" s="3" t="s">
        <v>54</v>
      </c>
      <c r="BR472" s="3" t="s">
        <v>54</v>
      </c>
      <c r="CQ472" s="3" t="str">
        <f>CONCATENATE(baseURL!$A$1,baseURL!$B$1,baseURL!$C$1,".",C472,".",L472,".pkl&amp;seq=",BC472,"&amp;varMods=Deamidated-N")</f>
        <v>http://proteomics.broadinstitute.org/millscripts/viewfeed.pl?side=xl&amp;cycle=1&amp;fixedMods=iaaC&amp;file=msdataSM/iPRG2012_nd/cpick_in/iPRG2012_nd.2677.5.2.pkl&amp;seq=TLTLEVEPsDtLEnVK&amp;varMods=Deamidated-N</v>
      </c>
    </row>
    <row r="473" spans="1:95" x14ac:dyDescent="0.2">
      <c r="A473" s="3">
        <v>741</v>
      </c>
      <c r="B473" s="2" t="s">
        <v>12819</v>
      </c>
      <c r="C473" s="2" t="s">
        <v>12820</v>
      </c>
      <c r="D473" s="3">
        <v>13106</v>
      </c>
      <c r="E473" s="3">
        <v>13090</v>
      </c>
      <c r="F473" s="3">
        <v>54540</v>
      </c>
      <c r="G473" s="3">
        <v>15686</v>
      </c>
      <c r="H473" s="3">
        <v>45.575699999999998</v>
      </c>
      <c r="I473" s="30">
        <v>985.41525000000001</v>
      </c>
      <c r="J473" s="30">
        <v>985.42072169999994</v>
      </c>
      <c r="K473" s="30">
        <v>-5.47E-3</v>
      </c>
      <c r="L473" s="3">
        <v>2</v>
      </c>
      <c r="M473" s="3">
        <v>2</v>
      </c>
      <c r="N473" s="10">
        <f t="shared" si="49"/>
        <v>1</v>
      </c>
      <c r="O473" s="35">
        <v>2</v>
      </c>
      <c r="P473" s="11"/>
      <c r="Q473" s="40">
        <v>1969.8419100000001</v>
      </c>
      <c r="R473" s="40">
        <v>985.42458999999997</v>
      </c>
      <c r="S473" s="18">
        <f t="shared" si="50"/>
        <v>-9.4781478915113553</v>
      </c>
      <c r="T473" s="18">
        <f t="shared" si="51"/>
        <v>-3.925516005260147</v>
      </c>
      <c r="U473" s="18">
        <f t="shared" si="52"/>
        <v>-3.9475369697804701</v>
      </c>
      <c r="V473" s="30">
        <v>985.42070000000001</v>
      </c>
      <c r="W473" s="3" t="s">
        <v>47</v>
      </c>
      <c r="AD473" s="3" t="s">
        <v>47</v>
      </c>
      <c r="AE473" s="3" t="s">
        <v>47</v>
      </c>
      <c r="AF473" s="3" t="s">
        <v>48</v>
      </c>
      <c r="AL473" s="3" t="s">
        <v>52</v>
      </c>
      <c r="AU473" s="3">
        <v>0</v>
      </c>
      <c r="AV473" s="3">
        <v>3</v>
      </c>
      <c r="AW473" s="3">
        <v>2</v>
      </c>
      <c r="AX473" s="3">
        <v>2</v>
      </c>
      <c r="AY473" s="3">
        <v>66.67</v>
      </c>
      <c r="AZ473" s="6" t="str">
        <f t="shared" si="53"/>
        <v>2597.2</v>
      </c>
      <c r="BC473" s="12" t="s">
        <v>12821</v>
      </c>
      <c r="BF473" s="12" t="s">
        <v>1468</v>
      </c>
      <c r="BG473" s="12" t="s">
        <v>11965</v>
      </c>
      <c r="BJ473" s="12">
        <f t="shared" si="54"/>
        <v>0</v>
      </c>
      <c r="BK473" s="12">
        <f t="shared" si="55"/>
        <v>0</v>
      </c>
      <c r="BM473" s="3" t="s">
        <v>162</v>
      </c>
      <c r="BR473" s="3" t="s">
        <v>162</v>
      </c>
      <c r="BZ473" s="3" t="s">
        <v>12822</v>
      </c>
      <c r="CQ473" s="3" t="str">
        <f>CONCATENATE(baseURL!$A$1,baseURL!$B$1,baseURL!$C$1,".",C473,".",L473,".pkl&amp;seq=",BC473,"&amp;varMods=Sodiated-E")</f>
        <v>http://proteomics.broadinstitute.org/millscripts/viewfeed.pl?side=xl&amp;cycle=1&amp;fixedMods=iaaC&amp;file=msdataSM/iPRG2012_nd/cpick_in/iPRG2012_nd.2597.2.2.pkl&amp;seq=TLTLeVEPsDtLENVK&amp;varMods=Sodiated-E</v>
      </c>
    </row>
    <row r="474" spans="1:95" x14ac:dyDescent="0.2">
      <c r="A474" s="3">
        <v>6358</v>
      </c>
      <c r="B474" s="2" t="s">
        <v>2886</v>
      </c>
      <c r="C474" s="2" t="s">
        <v>2887</v>
      </c>
      <c r="D474" s="3">
        <v>3499</v>
      </c>
      <c r="E474" s="3">
        <v>3497</v>
      </c>
      <c r="F474" s="3">
        <v>30080</v>
      </c>
      <c r="G474" s="3">
        <v>4928</v>
      </c>
      <c r="H474" s="3">
        <v>17.452200000000001</v>
      </c>
      <c r="I474" s="30">
        <v>533.76129000000003</v>
      </c>
      <c r="J474" s="30">
        <v>533.76143750000006</v>
      </c>
      <c r="K474" s="30">
        <v>-1.4999999999999999E-4</v>
      </c>
      <c r="L474" s="3">
        <v>2</v>
      </c>
      <c r="M474" s="3">
        <v>2</v>
      </c>
      <c r="N474" s="10">
        <f t="shared" si="49"/>
        <v>1</v>
      </c>
      <c r="O474" s="35">
        <v>2</v>
      </c>
      <c r="P474" s="17"/>
      <c r="Q474" s="40">
        <v>1066.5163600000001</v>
      </c>
      <c r="R474" s="40">
        <v>533.76181999999994</v>
      </c>
      <c r="S474" s="18">
        <f t="shared" si="50"/>
        <v>-0.99295224958659256</v>
      </c>
      <c r="T474" s="18">
        <f t="shared" si="51"/>
        <v>-0.71661176493839829</v>
      </c>
      <c r="U474" s="18">
        <f t="shared" si="52"/>
        <v>-1.1615667825633902</v>
      </c>
      <c r="V474" s="30">
        <v>533.76120000000003</v>
      </c>
      <c r="W474" s="3" t="s">
        <v>47</v>
      </c>
      <c r="X474" s="3" t="s">
        <v>47</v>
      </c>
      <c r="Y474" s="3" t="s">
        <v>47</v>
      </c>
      <c r="Z474" s="3" t="s">
        <v>47</v>
      </c>
      <c r="AA474" s="3" t="s">
        <v>48</v>
      </c>
      <c r="AB474" s="12" t="s">
        <v>47</v>
      </c>
      <c r="AC474" s="3" t="s">
        <v>47</v>
      </c>
      <c r="AD474" s="3" t="s">
        <v>47</v>
      </c>
      <c r="AE474" s="3" t="s">
        <v>47</v>
      </c>
      <c r="AF474" s="3" t="s">
        <v>47</v>
      </c>
      <c r="AG474" s="3" t="s">
        <v>47</v>
      </c>
      <c r="AH474" s="3" t="s">
        <v>47</v>
      </c>
      <c r="AI474" s="3" t="s">
        <v>47</v>
      </c>
      <c r="AJ474" s="3" t="s">
        <v>47</v>
      </c>
      <c r="AK474" s="3" t="s">
        <v>48</v>
      </c>
      <c r="AL474" s="3" t="s">
        <v>47</v>
      </c>
      <c r="AU474" s="3">
        <v>0</v>
      </c>
      <c r="AV474" s="3">
        <v>14</v>
      </c>
      <c r="AW474" s="3">
        <v>1</v>
      </c>
      <c r="AX474" s="3">
        <v>14</v>
      </c>
      <c r="AY474" s="3">
        <v>100</v>
      </c>
      <c r="AZ474" s="6" t="str">
        <f t="shared" si="53"/>
        <v>1432.7</v>
      </c>
      <c r="BC474" s="12" t="s">
        <v>2888</v>
      </c>
      <c r="BG474" s="12" t="s">
        <v>2888</v>
      </c>
      <c r="BJ474" s="12">
        <f t="shared" si="54"/>
        <v>0</v>
      </c>
      <c r="BK474" s="12">
        <f t="shared" si="55"/>
        <v>0</v>
      </c>
      <c r="CQ474" s="3" t="str">
        <f>CONCATENATE(baseURL!$A$1,baseURL!$B$1,baseURL!$C$1,".",C474,".",L474,".pkl&amp;seq=",BC474)</f>
        <v>http://proteomics.broadinstitute.org/millscripts/viewfeed.pl?side=xl&amp;cycle=1&amp;fixedMods=iaaC&amp;file=msdataSM/iPRG2012_nd/cpick_in/iPRG2012_nd.1432.7.2.pkl&amp;seq=TVLDYNGER</v>
      </c>
    </row>
    <row r="475" spans="1:95" x14ac:dyDescent="0.2">
      <c r="A475" s="3">
        <v>4837</v>
      </c>
      <c r="B475" s="2" t="s">
        <v>2959</v>
      </c>
      <c r="C475" s="2" t="s">
        <v>2944</v>
      </c>
      <c r="D475" s="3">
        <v>3592</v>
      </c>
      <c r="E475" s="3">
        <v>3590</v>
      </c>
      <c r="F475" s="3">
        <v>30309</v>
      </c>
      <c r="G475" s="3">
        <v>5032</v>
      </c>
      <c r="H475" s="3">
        <v>17.721800000000002</v>
      </c>
      <c r="I475" s="30">
        <v>533.76140999999996</v>
      </c>
      <c r="J475" s="30">
        <v>533.76106289999996</v>
      </c>
      <c r="K475" s="30">
        <v>3.5E-4</v>
      </c>
      <c r="L475" s="3">
        <v>2</v>
      </c>
      <c r="M475" s="3">
        <v>2</v>
      </c>
      <c r="N475" s="10">
        <f t="shared" si="49"/>
        <v>1</v>
      </c>
      <c r="O475" s="35">
        <v>2</v>
      </c>
      <c r="P475" s="17"/>
      <c r="Q475" s="40">
        <v>1066.5163600000001</v>
      </c>
      <c r="R475" s="40">
        <v>533.76181999999994</v>
      </c>
      <c r="S475" s="18">
        <f t="shared" si="50"/>
        <v>-0.76813287242619022</v>
      </c>
      <c r="T475" s="18">
        <f t="shared" si="51"/>
        <v>-1.4184229212705333</v>
      </c>
      <c r="U475" s="18">
        <f t="shared" si="52"/>
        <v>-1.1615667825633902</v>
      </c>
      <c r="V475" s="30">
        <v>533.76120000000003</v>
      </c>
      <c r="W475" s="3" t="s">
        <v>47</v>
      </c>
      <c r="X475" s="3" t="s">
        <v>47</v>
      </c>
      <c r="Y475" s="3" t="s">
        <v>47</v>
      </c>
      <c r="Z475" s="3" t="s">
        <v>47</v>
      </c>
      <c r="AA475" s="3" t="s">
        <v>48</v>
      </c>
      <c r="AB475" s="12" t="s">
        <v>47</v>
      </c>
      <c r="AC475" s="3" t="s">
        <v>47</v>
      </c>
      <c r="AD475" s="3" t="s">
        <v>47</v>
      </c>
      <c r="AE475" s="3" t="s">
        <v>47</v>
      </c>
      <c r="AF475" s="3" t="s">
        <v>47</v>
      </c>
      <c r="AG475" s="3" t="s">
        <v>47</v>
      </c>
      <c r="AH475" s="3" t="s">
        <v>47</v>
      </c>
      <c r="AI475" s="3" t="s">
        <v>47</v>
      </c>
      <c r="AJ475" s="3" t="s">
        <v>47</v>
      </c>
      <c r="AK475" s="3" t="s">
        <v>47</v>
      </c>
      <c r="AL475" s="3" t="s">
        <v>47</v>
      </c>
      <c r="AM475" s="3" t="s">
        <v>47</v>
      </c>
      <c r="AN475" s="3" t="s">
        <v>47</v>
      </c>
      <c r="AU475" s="3">
        <v>0</v>
      </c>
      <c r="AV475" s="3">
        <v>17</v>
      </c>
      <c r="AW475" s="3">
        <v>1</v>
      </c>
      <c r="AX475" s="3">
        <v>17</v>
      </c>
      <c r="AY475" s="3">
        <v>100</v>
      </c>
      <c r="AZ475" s="6" t="str">
        <f t="shared" si="53"/>
        <v>1443.5</v>
      </c>
      <c r="BC475" s="12" t="s">
        <v>2888</v>
      </c>
      <c r="BG475" s="12" t="s">
        <v>2888</v>
      </c>
      <c r="BJ475" s="12">
        <f t="shared" si="54"/>
        <v>0</v>
      </c>
      <c r="BK475" s="12">
        <f t="shared" si="55"/>
        <v>0</v>
      </c>
      <c r="CQ475" s="3" t="str">
        <f>CONCATENATE(baseURL!$A$1,baseURL!$B$1,baseURL!$C$1,".",C475,".",L475,".pkl&amp;seq=",BC475)</f>
        <v>http://proteomics.broadinstitute.org/millscripts/viewfeed.pl?side=xl&amp;cycle=1&amp;fixedMods=iaaC&amp;file=msdataSM/iPRG2012_nd/cpick_in/iPRG2012_nd.1443.5.2.pkl&amp;seq=TVLDYNGER</v>
      </c>
    </row>
    <row r="476" spans="1:95" x14ac:dyDescent="0.2">
      <c r="A476" s="3">
        <v>6410</v>
      </c>
      <c r="B476" s="2" t="s">
        <v>3020</v>
      </c>
      <c r="C476" s="2" t="s">
        <v>3006</v>
      </c>
      <c r="D476" s="3">
        <v>3656</v>
      </c>
      <c r="E476" s="3">
        <v>3654</v>
      </c>
      <c r="F476" s="3">
        <v>30539</v>
      </c>
      <c r="G476" s="3">
        <v>5107</v>
      </c>
      <c r="H476" s="3">
        <v>17.977699999999999</v>
      </c>
      <c r="I476" s="30">
        <v>533.76142000000004</v>
      </c>
      <c r="J476" s="30">
        <v>533.76104759999998</v>
      </c>
      <c r="K476" s="30">
        <v>3.6999999999999999E-4</v>
      </c>
      <c r="L476" s="3">
        <v>2</v>
      </c>
      <c r="M476" s="3">
        <v>2</v>
      </c>
      <c r="N476" s="10">
        <f t="shared" si="49"/>
        <v>1</v>
      </c>
      <c r="O476" s="35">
        <v>2</v>
      </c>
      <c r="P476" s="17"/>
      <c r="Q476" s="40">
        <v>1066.5163600000001</v>
      </c>
      <c r="R476" s="40">
        <v>533.76181999999994</v>
      </c>
      <c r="S476" s="18">
        <f t="shared" si="50"/>
        <v>-0.74939792415199691</v>
      </c>
      <c r="T476" s="18">
        <f t="shared" si="51"/>
        <v>-1.4470873918254707</v>
      </c>
      <c r="U476" s="18">
        <f t="shared" si="52"/>
        <v>-1.1615667825633902</v>
      </c>
      <c r="V476" s="30">
        <v>533.76120000000003</v>
      </c>
      <c r="W476" s="3" t="s">
        <v>47</v>
      </c>
      <c r="X476" s="3" t="s">
        <v>47</v>
      </c>
      <c r="Y476" s="3" t="s">
        <v>47</v>
      </c>
      <c r="Z476" s="3" t="s">
        <v>47</v>
      </c>
      <c r="AA476" s="3" t="s">
        <v>47</v>
      </c>
      <c r="AB476" s="12" t="s">
        <v>47</v>
      </c>
      <c r="AC476" s="3" t="s">
        <v>47</v>
      </c>
      <c r="AD476" s="3" t="s">
        <v>47</v>
      </c>
      <c r="AE476" s="3" t="s">
        <v>47</v>
      </c>
      <c r="AF476" s="3" t="s">
        <v>47</v>
      </c>
      <c r="AG476" s="3" t="s">
        <v>47</v>
      </c>
      <c r="AH476" s="3" t="s">
        <v>47</v>
      </c>
      <c r="AI476" s="3" t="s">
        <v>47</v>
      </c>
      <c r="AJ476" s="3" t="s">
        <v>47</v>
      </c>
      <c r="AK476" s="3" t="s">
        <v>47</v>
      </c>
      <c r="AL476" s="3" t="s">
        <v>47</v>
      </c>
      <c r="AU476" s="3">
        <v>0</v>
      </c>
      <c r="AV476" s="3">
        <v>16</v>
      </c>
      <c r="AW476" s="3">
        <v>1</v>
      </c>
      <c r="AX476" s="3">
        <v>16</v>
      </c>
      <c r="AY476" s="3">
        <v>100</v>
      </c>
      <c r="AZ476" s="6" t="str">
        <f t="shared" si="53"/>
        <v>1454.4</v>
      </c>
      <c r="BC476" s="12" t="s">
        <v>2888</v>
      </c>
      <c r="BG476" s="12" t="s">
        <v>2888</v>
      </c>
      <c r="BJ476" s="12">
        <f t="shared" si="54"/>
        <v>0</v>
      </c>
      <c r="BK476" s="12">
        <f t="shared" si="55"/>
        <v>0</v>
      </c>
      <c r="CQ476" s="3" t="str">
        <f>CONCATENATE(baseURL!$A$1,baseURL!$B$1,baseURL!$C$1,".",C476,".",L476,".pkl&amp;seq=",BC476)</f>
        <v>http://proteomics.broadinstitute.org/millscripts/viewfeed.pl?side=xl&amp;cycle=1&amp;fixedMods=iaaC&amp;file=msdataSM/iPRG2012_nd/cpick_in/iPRG2012_nd.1454.4.2.pkl&amp;seq=TVLDYNGER</v>
      </c>
    </row>
    <row r="477" spans="1:95" x14ac:dyDescent="0.2">
      <c r="A477" s="3">
        <v>6631</v>
      </c>
      <c r="B477" s="2" t="s">
        <v>3083</v>
      </c>
      <c r="C477" s="2" t="s">
        <v>3084</v>
      </c>
      <c r="D477" s="3">
        <v>3745</v>
      </c>
      <c r="E477" s="3">
        <v>3743</v>
      </c>
      <c r="F477" s="3">
        <v>30774</v>
      </c>
      <c r="G477" s="3">
        <v>5207</v>
      </c>
      <c r="H477" s="3">
        <v>18.243400000000001</v>
      </c>
      <c r="I477" s="30">
        <v>533.76241000000005</v>
      </c>
      <c r="J477" s="30">
        <v>533.76143790000003</v>
      </c>
      <c r="K477" s="30">
        <v>9.7000000000000005E-4</v>
      </c>
      <c r="L477" s="3">
        <v>2</v>
      </c>
      <c r="M477" s="3">
        <v>2</v>
      </c>
      <c r="N477" s="10">
        <f t="shared" si="49"/>
        <v>1</v>
      </c>
      <c r="O477" s="35">
        <v>2</v>
      </c>
      <c r="P477" s="17"/>
      <c r="Q477" s="40">
        <v>1066.5163600000001</v>
      </c>
      <c r="R477" s="40">
        <v>533.76181999999994</v>
      </c>
      <c r="S477" s="18">
        <f t="shared" si="50"/>
        <v>1.1053619385927771</v>
      </c>
      <c r="T477" s="18">
        <f t="shared" si="51"/>
        <v>-0.71586236705854855</v>
      </c>
      <c r="U477" s="18">
        <f t="shared" si="52"/>
        <v>-1.1615667825633902</v>
      </c>
      <c r="V477" s="30">
        <v>533.76120000000003</v>
      </c>
      <c r="W477" s="3" t="s">
        <v>47</v>
      </c>
      <c r="X477" s="3" t="s">
        <v>47</v>
      </c>
      <c r="Y477" s="3" t="s">
        <v>47</v>
      </c>
      <c r="Z477" s="3" t="s">
        <v>47</v>
      </c>
      <c r="AA477" s="3" t="s">
        <v>47</v>
      </c>
      <c r="AB477" s="12" t="s">
        <v>47</v>
      </c>
      <c r="AC477" s="3" t="s">
        <v>47</v>
      </c>
      <c r="AD477" s="3" t="s">
        <v>48</v>
      </c>
      <c r="AE477" s="3" t="s">
        <v>47</v>
      </c>
      <c r="AF477" s="3" t="s">
        <v>48</v>
      </c>
      <c r="AG477" s="3" t="s">
        <v>48</v>
      </c>
      <c r="AI477" s="3" t="s">
        <v>47</v>
      </c>
      <c r="AJ477" s="3" t="s">
        <v>47</v>
      </c>
      <c r="AK477" s="3" t="s">
        <v>48</v>
      </c>
      <c r="AL477" s="3" t="s">
        <v>48</v>
      </c>
      <c r="AU477" s="3">
        <v>0</v>
      </c>
      <c r="AV477" s="3">
        <v>10</v>
      </c>
      <c r="AW477" s="3">
        <v>1</v>
      </c>
      <c r="AX477" s="3">
        <v>10</v>
      </c>
      <c r="AY477" s="3">
        <v>100</v>
      </c>
      <c r="AZ477" s="6" t="str">
        <f t="shared" si="53"/>
        <v>1465.8</v>
      </c>
      <c r="BC477" s="12" t="s">
        <v>2888</v>
      </c>
      <c r="BG477" s="12" t="s">
        <v>2888</v>
      </c>
      <c r="BJ477" s="12">
        <f t="shared" si="54"/>
        <v>0</v>
      </c>
      <c r="BK477" s="12">
        <f t="shared" si="55"/>
        <v>0</v>
      </c>
      <c r="CQ477" s="3" t="str">
        <f>CONCATENATE(baseURL!$A$1,baseURL!$B$1,baseURL!$C$1,".",C477,".",L477,".pkl&amp;seq=",BC477)</f>
        <v>http://proteomics.broadinstitute.org/millscripts/viewfeed.pl?side=xl&amp;cycle=1&amp;fixedMods=iaaC&amp;file=msdataSM/iPRG2012_nd/cpick_in/iPRG2012_nd.1465.8.2.pkl&amp;seq=TVLDYNGER</v>
      </c>
    </row>
    <row r="478" spans="1:95" x14ac:dyDescent="0.2">
      <c r="A478" s="3">
        <v>3228</v>
      </c>
      <c r="B478" s="2" t="s">
        <v>3144</v>
      </c>
      <c r="C478" s="2" t="s">
        <v>3145</v>
      </c>
      <c r="D478" s="3">
        <v>3815</v>
      </c>
      <c r="E478" s="3">
        <v>3813</v>
      </c>
      <c r="F478" s="3">
        <v>31000</v>
      </c>
      <c r="G478" s="3">
        <v>5288</v>
      </c>
      <c r="H478" s="3">
        <v>18.5002</v>
      </c>
      <c r="I478" s="30">
        <v>533.76062000000002</v>
      </c>
      <c r="J478" s="30">
        <v>533.76233669999999</v>
      </c>
      <c r="K478" s="30">
        <v>-1.72E-3</v>
      </c>
      <c r="L478" s="3">
        <v>2</v>
      </c>
      <c r="M478" s="3">
        <v>2</v>
      </c>
      <c r="N478" s="10">
        <f t="shared" si="49"/>
        <v>1</v>
      </c>
      <c r="O478" s="35">
        <v>2</v>
      </c>
      <c r="P478" s="17"/>
      <c r="Q478" s="40">
        <v>1066.5163600000001</v>
      </c>
      <c r="R478" s="40">
        <v>533.76181999999994</v>
      </c>
      <c r="S478" s="18">
        <f t="shared" si="50"/>
        <v>-2.2481937728819741</v>
      </c>
      <c r="T478" s="18">
        <f t="shared" si="51"/>
        <v>0.968034768856887</v>
      </c>
      <c r="U478" s="18">
        <f t="shared" si="52"/>
        <v>0.52457854720458619</v>
      </c>
      <c r="V478" s="30">
        <v>533.76210000000003</v>
      </c>
      <c r="W478" s="3" t="s">
        <v>47</v>
      </c>
      <c r="X478" s="3" t="s">
        <v>47</v>
      </c>
      <c r="Y478" s="3" t="s">
        <v>47</v>
      </c>
      <c r="Z478" s="3" t="s">
        <v>47</v>
      </c>
      <c r="AA478" s="3" t="s">
        <v>47</v>
      </c>
      <c r="AB478" s="12" t="s">
        <v>47</v>
      </c>
      <c r="AE478" s="3" t="s">
        <v>48</v>
      </c>
      <c r="AF478" s="3" t="s">
        <v>48</v>
      </c>
      <c r="AI478" s="3" t="s">
        <v>47</v>
      </c>
      <c r="AL478" s="3" t="s">
        <v>48</v>
      </c>
      <c r="AU478" s="3">
        <v>0</v>
      </c>
      <c r="AV478" s="3">
        <v>7</v>
      </c>
      <c r="AW478" s="3">
        <v>1</v>
      </c>
      <c r="AX478" s="3">
        <v>7</v>
      </c>
      <c r="AY478" s="3">
        <v>100</v>
      </c>
      <c r="AZ478" s="6" t="str">
        <f t="shared" si="53"/>
        <v>1476.3</v>
      </c>
      <c r="BC478" s="12" t="s">
        <v>2888</v>
      </c>
      <c r="BG478" s="12" t="s">
        <v>2888</v>
      </c>
      <c r="BJ478" s="12">
        <f t="shared" si="54"/>
        <v>0</v>
      </c>
      <c r="BK478" s="12">
        <f t="shared" si="55"/>
        <v>0</v>
      </c>
      <c r="CQ478" s="3" t="str">
        <f>CONCATENATE(baseURL!$A$1,baseURL!$B$1,baseURL!$C$1,".",C478,".",L478,".pkl&amp;seq=",BC478)</f>
        <v>http://proteomics.broadinstitute.org/millscripts/viewfeed.pl?side=xl&amp;cycle=1&amp;fixedMods=iaaC&amp;file=msdataSM/iPRG2012_nd/cpick_in/iPRG2012_nd.1476.3.2.pkl&amp;seq=TVLDYNGER</v>
      </c>
    </row>
    <row r="479" spans="1:95" x14ac:dyDescent="0.2">
      <c r="A479" s="3">
        <v>3360</v>
      </c>
      <c r="B479" s="2" t="s">
        <v>3230</v>
      </c>
      <c r="C479" s="2" t="s">
        <v>3212</v>
      </c>
      <c r="D479" s="3">
        <v>3900</v>
      </c>
      <c r="E479" s="3">
        <v>3897</v>
      </c>
      <c r="F479" s="3">
        <v>31254</v>
      </c>
      <c r="G479" s="3">
        <v>5384</v>
      </c>
      <c r="H479" s="3">
        <v>18.8002</v>
      </c>
      <c r="I479" s="30">
        <v>533.76080000000002</v>
      </c>
      <c r="J479" s="30">
        <v>533.75918890000003</v>
      </c>
      <c r="K479" s="30">
        <v>1.6100000000000001E-3</v>
      </c>
      <c r="L479" s="3">
        <v>2</v>
      </c>
      <c r="M479" s="3">
        <v>2</v>
      </c>
      <c r="N479" s="10">
        <f t="shared" si="49"/>
        <v>1</v>
      </c>
      <c r="O479" s="35">
        <v>2</v>
      </c>
      <c r="P479" s="17"/>
      <c r="Q479" s="40">
        <v>1066.5163600000001</v>
      </c>
      <c r="R479" s="40">
        <v>533.76181999999994</v>
      </c>
      <c r="S479" s="18">
        <f t="shared" si="50"/>
        <v>-1.9109647069283788</v>
      </c>
      <c r="T479" s="18">
        <f t="shared" si="51"/>
        <v>-4.9293521966723697</v>
      </c>
      <c r="U479" s="18">
        <f t="shared" si="52"/>
        <v>-4.9085564043883334</v>
      </c>
      <c r="V479" s="30">
        <v>533.75919999999996</v>
      </c>
      <c r="X479" s="3" t="s">
        <v>47</v>
      </c>
      <c r="Y479" s="3" t="s">
        <v>47</v>
      </c>
      <c r="Z479" s="3" t="s">
        <v>47</v>
      </c>
      <c r="AA479" s="3" t="s">
        <v>47</v>
      </c>
      <c r="AB479" s="12" t="s">
        <v>47</v>
      </c>
      <c r="AC479" s="3" t="s">
        <v>52</v>
      </c>
      <c r="AE479" s="3" t="s">
        <v>47</v>
      </c>
      <c r="AF479" s="3" t="s">
        <v>48</v>
      </c>
      <c r="AG479" s="3" t="s">
        <v>48</v>
      </c>
      <c r="AI479" s="3" t="s">
        <v>52</v>
      </c>
      <c r="AL479" s="3" t="s">
        <v>48</v>
      </c>
      <c r="AU479" s="3">
        <v>0</v>
      </c>
      <c r="AV479" s="3">
        <v>6</v>
      </c>
      <c r="AW479" s="3">
        <v>1</v>
      </c>
      <c r="AX479" s="3">
        <v>6</v>
      </c>
      <c r="AY479" s="3">
        <v>100</v>
      </c>
      <c r="AZ479" s="6" t="str">
        <f t="shared" si="53"/>
        <v>1488.5</v>
      </c>
      <c r="BC479" s="12" t="s">
        <v>2888</v>
      </c>
      <c r="BG479" s="12" t="s">
        <v>2888</v>
      </c>
      <c r="BJ479" s="12">
        <f t="shared" si="54"/>
        <v>0</v>
      </c>
      <c r="BK479" s="12">
        <f t="shared" si="55"/>
        <v>0</v>
      </c>
      <c r="CQ479" s="3" t="str">
        <f>CONCATENATE(baseURL!$A$1,baseURL!$B$1,baseURL!$C$1,".",C479,".",L479,".pkl&amp;seq=",BC479)</f>
        <v>http://proteomics.broadinstitute.org/millscripts/viewfeed.pl?side=xl&amp;cycle=1&amp;fixedMods=iaaC&amp;file=msdataSM/iPRG2012_nd/cpick_in/iPRG2012_nd.1488.5.2.pkl&amp;seq=TVLDYNGER</v>
      </c>
    </row>
    <row r="480" spans="1:95" x14ac:dyDescent="0.2">
      <c r="A480" s="3">
        <v>6622</v>
      </c>
      <c r="B480" s="2" t="s">
        <v>4037</v>
      </c>
      <c r="C480" s="2" t="s">
        <v>4038</v>
      </c>
      <c r="D480" s="3">
        <v>4697</v>
      </c>
      <c r="E480" s="3">
        <v>4694</v>
      </c>
      <c r="F480" s="3">
        <v>33605</v>
      </c>
      <c r="G480" s="3">
        <v>6293</v>
      </c>
      <c r="H480" s="3">
        <v>21.5199</v>
      </c>
      <c r="I480" s="30">
        <v>533.76262999999994</v>
      </c>
      <c r="J480" s="30">
        <v>533.76212959999998</v>
      </c>
      <c r="K480" s="30">
        <v>5.0000000000000001E-4</v>
      </c>
      <c r="L480" s="3">
        <v>2</v>
      </c>
      <c r="M480" s="3">
        <v>2</v>
      </c>
      <c r="N480" s="10">
        <f t="shared" si="49"/>
        <v>1</v>
      </c>
      <c r="O480" s="35">
        <v>2</v>
      </c>
      <c r="P480" s="17"/>
      <c r="Q480" s="40">
        <v>1066.5163600000001</v>
      </c>
      <c r="R480" s="40">
        <v>533.76181999999994</v>
      </c>
      <c r="S480" s="18">
        <f t="shared" si="50"/>
        <v>1.5175307967911789</v>
      </c>
      <c r="T480" s="18">
        <f t="shared" si="51"/>
        <v>0.58003399350834128</v>
      </c>
      <c r="U480" s="18">
        <f t="shared" si="52"/>
        <v>0.52457854720458619</v>
      </c>
      <c r="V480" s="30">
        <v>533.76210000000003</v>
      </c>
      <c r="W480" s="3" t="s">
        <v>47</v>
      </c>
      <c r="X480" s="3" t="s">
        <v>47</v>
      </c>
      <c r="Y480" s="3" t="s">
        <v>47</v>
      </c>
      <c r="Z480" s="3" t="s">
        <v>47</v>
      </c>
      <c r="AA480" s="3" t="s">
        <v>47</v>
      </c>
      <c r="AB480" s="12" t="s">
        <v>47</v>
      </c>
      <c r="AC480" s="3" t="s">
        <v>47</v>
      </c>
      <c r="AD480" s="3" t="s">
        <v>47</v>
      </c>
      <c r="AE480" s="3" t="s">
        <v>47</v>
      </c>
      <c r="AF480" s="3" t="s">
        <v>48</v>
      </c>
      <c r="AG480" s="3" t="s">
        <v>47</v>
      </c>
      <c r="AI480" s="3" t="s">
        <v>47</v>
      </c>
      <c r="AJ480" s="3" t="s">
        <v>47</v>
      </c>
      <c r="AK480" s="3" t="s">
        <v>52</v>
      </c>
      <c r="AL480" s="3" t="s">
        <v>52</v>
      </c>
      <c r="AU480" s="3">
        <v>0</v>
      </c>
      <c r="AV480" s="3">
        <v>12</v>
      </c>
      <c r="AW480" s="3">
        <v>1</v>
      </c>
      <c r="AX480" s="3">
        <v>12</v>
      </c>
      <c r="AY480" s="3">
        <v>100</v>
      </c>
      <c r="AZ480" s="6" t="str">
        <f t="shared" si="53"/>
        <v>1600.4</v>
      </c>
      <c r="BC480" s="12" t="s">
        <v>2888</v>
      </c>
      <c r="BG480" s="12" t="s">
        <v>2888</v>
      </c>
      <c r="BJ480" s="12">
        <f t="shared" si="54"/>
        <v>0</v>
      </c>
      <c r="BK480" s="12">
        <f t="shared" si="55"/>
        <v>0</v>
      </c>
      <c r="CQ480" s="3" t="str">
        <f>CONCATENATE(baseURL!$A$1,baseURL!$B$1,baseURL!$C$1,".",C480,".",L480,".pkl&amp;seq=",BC480)</f>
        <v>http://proteomics.broadinstitute.org/millscripts/viewfeed.pl?side=xl&amp;cycle=1&amp;fixedMods=iaaC&amp;file=msdataSM/iPRG2012_nd/cpick_in/iPRG2012_nd.1600.4.2.pkl&amp;seq=TVLDYNGER</v>
      </c>
    </row>
    <row r="481" spans="1:95" x14ac:dyDescent="0.2">
      <c r="A481" s="3">
        <v>6359</v>
      </c>
      <c r="B481" s="2" t="s">
        <v>4123</v>
      </c>
      <c r="C481" s="2" t="s">
        <v>4124</v>
      </c>
      <c r="D481" s="3">
        <v>4769</v>
      </c>
      <c r="E481" s="3">
        <v>4766</v>
      </c>
      <c r="F481" s="3">
        <v>33837</v>
      </c>
      <c r="G481" s="3">
        <v>6376</v>
      </c>
      <c r="H481" s="3">
        <v>21.7896</v>
      </c>
      <c r="I481" s="30">
        <v>533.76261999999997</v>
      </c>
      <c r="J481" s="30">
        <v>533.76178059999995</v>
      </c>
      <c r="K481" s="30">
        <v>8.4000000000000003E-4</v>
      </c>
      <c r="L481" s="3">
        <v>2</v>
      </c>
      <c r="M481" s="3">
        <v>2</v>
      </c>
      <c r="N481" s="10">
        <f t="shared" si="49"/>
        <v>1</v>
      </c>
      <c r="O481" s="35">
        <v>2</v>
      </c>
      <c r="P481" s="17"/>
      <c r="Q481" s="40">
        <v>1066.5163600000001</v>
      </c>
      <c r="R481" s="40">
        <v>533.76181999999994</v>
      </c>
      <c r="S481" s="18">
        <f t="shared" si="50"/>
        <v>1.4987958487299773</v>
      </c>
      <c r="T481" s="18">
        <f t="shared" si="51"/>
        <v>-7.38156955315276E-2</v>
      </c>
      <c r="U481" s="18">
        <f t="shared" si="52"/>
        <v>-0.2248193771604024</v>
      </c>
      <c r="V481" s="30">
        <v>533.76170000000002</v>
      </c>
      <c r="W481" s="3" t="s">
        <v>47</v>
      </c>
      <c r="X481" s="3" t="s">
        <v>47</v>
      </c>
      <c r="Y481" s="3" t="s">
        <v>47</v>
      </c>
      <c r="Z481" s="3" t="s">
        <v>47</v>
      </c>
      <c r="AA481" s="3" t="s">
        <v>48</v>
      </c>
      <c r="AB481" s="12" t="s">
        <v>47</v>
      </c>
      <c r="AC481" s="3" t="s">
        <v>47</v>
      </c>
      <c r="AD481" s="3" t="s">
        <v>47</v>
      </c>
      <c r="AE481" s="3" t="s">
        <v>47</v>
      </c>
      <c r="AF481" s="3" t="s">
        <v>47</v>
      </c>
      <c r="AG481" s="3" t="s">
        <v>47</v>
      </c>
      <c r="AH481" s="3" t="s">
        <v>47</v>
      </c>
      <c r="AI481" s="3" t="s">
        <v>47</v>
      </c>
      <c r="AJ481" s="3" t="s">
        <v>47</v>
      </c>
      <c r="AK481" s="3" t="s">
        <v>48</v>
      </c>
      <c r="AL481" s="3" t="s">
        <v>47</v>
      </c>
      <c r="AU481" s="3">
        <v>0</v>
      </c>
      <c r="AV481" s="3">
        <v>14</v>
      </c>
      <c r="AW481" s="3">
        <v>1</v>
      </c>
      <c r="AX481" s="3">
        <v>14</v>
      </c>
      <c r="AY481" s="3">
        <v>100</v>
      </c>
      <c r="AZ481" s="6" t="str">
        <f t="shared" si="53"/>
        <v>1611.5</v>
      </c>
      <c r="BC481" s="12" t="s">
        <v>2888</v>
      </c>
      <c r="BG481" s="12" t="s">
        <v>2888</v>
      </c>
      <c r="BJ481" s="12">
        <f t="shared" si="54"/>
        <v>0</v>
      </c>
      <c r="BK481" s="12">
        <f t="shared" si="55"/>
        <v>0</v>
      </c>
      <c r="CQ481" s="3" t="str">
        <f>CONCATENATE(baseURL!$A$1,baseURL!$B$1,baseURL!$C$1,".",C481,".",L481,".pkl&amp;seq=",BC481)</f>
        <v>http://proteomics.broadinstitute.org/millscripts/viewfeed.pl?side=xl&amp;cycle=1&amp;fixedMods=iaaC&amp;file=msdataSM/iPRG2012_nd/cpick_in/iPRG2012_nd.1611.5.2.pkl&amp;seq=TVLDYNGER</v>
      </c>
    </row>
    <row r="482" spans="1:95" x14ac:dyDescent="0.2">
      <c r="A482" s="3">
        <v>6646</v>
      </c>
      <c r="B482" s="2" t="s">
        <v>4204</v>
      </c>
      <c r="C482" s="2" t="s">
        <v>4205</v>
      </c>
      <c r="D482" s="3">
        <v>4853</v>
      </c>
      <c r="E482" s="3">
        <v>4850</v>
      </c>
      <c r="F482" s="3">
        <v>34070</v>
      </c>
      <c r="G482" s="3">
        <v>6471</v>
      </c>
      <c r="H482" s="3">
        <v>22.057600000000001</v>
      </c>
      <c r="I482" s="30">
        <v>533.76248999999996</v>
      </c>
      <c r="J482" s="30">
        <v>533.76183979999996</v>
      </c>
      <c r="K482" s="30">
        <v>6.4999999999999997E-4</v>
      </c>
      <c r="L482" s="3">
        <v>2</v>
      </c>
      <c r="M482" s="3">
        <v>2</v>
      </c>
      <c r="N482" s="10">
        <f t="shared" si="49"/>
        <v>1</v>
      </c>
      <c r="O482" s="35">
        <v>2</v>
      </c>
      <c r="P482" s="17"/>
      <c r="Q482" s="40">
        <v>1066.5163600000001</v>
      </c>
      <c r="R482" s="40">
        <v>533.76181999999994</v>
      </c>
      <c r="S482" s="18">
        <f t="shared" si="50"/>
        <v>1.2552415232953815</v>
      </c>
      <c r="T482" s="18">
        <f t="shared" si="51"/>
        <v>3.7095197288974154E-2</v>
      </c>
      <c r="U482" s="18">
        <f t="shared" si="52"/>
        <v>-0.2248193771604024</v>
      </c>
      <c r="V482" s="30">
        <v>533.76170000000002</v>
      </c>
      <c r="W482" s="3" t="s">
        <v>47</v>
      </c>
      <c r="X482" s="3" t="s">
        <v>47</v>
      </c>
      <c r="Y482" s="3" t="s">
        <v>47</v>
      </c>
      <c r="Z482" s="3" t="s">
        <v>47</v>
      </c>
      <c r="AA482" s="3" t="s">
        <v>47</v>
      </c>
      <c r="AB482" s="12" t="s">
        <v>47</v>
      </c>
      <c r="AC482" s="3" t="s">
        <v>47</v>
      </c>
      <c r="AD482" s="3" t="s">
        <v>47</v>
      </c>
      <c r="AE482" s="3" t="s">
        <v>47</v>
      </c>
      <c r="AF482" s="3" t="s">
        <v>47</v>
      </c>
      <c r="AG482" s="3" t="s">
        <v>47</v>
      </c>
      <c r="AI482" s="3" t="s">
        <v>47</v>
      </c>
      <c r="AJ482" s="3" t="s">
        <v>47</v>
      </c>
      <c r="AK482" s="3" t="s">
        <v>48</v>
      </c>
      <c r="AL482" s="3" t="s">
        <v>48</v>
      </c>
      <c r="AU482" s="3">
        <v>0</v>
      </c>
      <c r="AV482" s="3">
        <v>13</v>
      </c>
      <c r="AW482" s="3">
        <v>1</v>
      </c>
      <c r="AX482" s="3">
        <v>13</v>
      </c>
      <c r="AY482" s="3">
        <v>100</v>
      </c>
      <c r="AZ482" s="6" t="str">
        <f t="shared" si="53"/>
        <v>1622.7</v>
      </c>
      <c r="BC482" s="12" t="s">
        <v>2888</v>
      </c>
      <c r="BG482" s="12" t="s">
        <v>2888</v>
      </c>
      <c r="BJ482" s="12">
        <f t="shared" si="54"/>
        <v>0</v>
      </c>
      <c r="BK482" s="12">
        <f t="shared" si="55"/>
        <v>0</v>
      </c>
      <c r="CQ482" s="3" t="str">
        <f>CONCATENATE(baseURL!$A$1,baseURL!$B$1,baseURL!$C$1,".",C482,".",L482,".pkl&amp;seq=",BC482)</f>
        <v>http://proteomics.broadinstitute.org/millscripts/viewfeed.pl?side=xl&amp;cycle=1&amp;fixedMods=iaaC&amp;file=msdataSM/iPRG2012_nd/cpick_in/iPRG2012_nd.1622.7.2.pkl&amp;seq=TVLDYNGER</v>
      </c>
    </row>
    <row r="483" spans="1:95" x14ac:dyDescent="0.2">
      <c r="A483" s="3">
        <v>1482</v>
      </c>
      <c r="B483" s="2" t="s">
        <v>4282</v>
      </c>
      <c r="C483" s="2" t="s">
        <v>4283</v>
      </c>
      <c r="D483" s="3">
        <v>4940</v>
      </c>
      <c r="E483" s="3">
        <v>4937</v>
      </c>
      <c r="F483" s="3">
        <v>34302</v>
      </c>
      <c r="G483" s="3">
        <v>6569</v>
      </c>
      <c r="H483" s="3">
        <v>22.324000000000002</v>
      </c>
      <c r="I483" s="30">
        <v>533.76108999999997</v>
      </c>
      <c r="J483" s="30">
        <v>533.76101270000004</v>
      </c>
      <c r="K483" s="30">
        <v>8.0000000000000007E-5</v>
      </c>
      <c r="L483" s="3">
        <v>2</v>
      </c>
      <c r="M483" s="3">
        <v>2</v>
      </c>
      <c r="N483" s="10">
        <f t="shared" si="49"/>
        <v>1</v>
      </c>
      <c r="O483" s="35">
        <v>2</v>
      </c>
      <c r="P483" s="17"/>
      <c r="Q483" s="40">
        <v>1066.5163600000001</v>
      </c>
      <c r="R483" s="40">
        <v>533.76181999999994</v>
      </c>
      <c r="S483" s="18">
        <f t="shared" si="50"/>
        <v>-1.3676512118755828</v>
      </c>
      <c r="T483" s="18">
        <f t="shared" si="51"/>
        <v>-1.5124723606229618</v>
      </c>
      <c r="U483" s="18">
        <f t="shared" si="52"/>
        <v>-1.5362657448523804</v>
      </c>
      <c r="V483" s="30">
        <v>533.76099999999997</v>
      </c>
      <c r="X483" s="3" t="s">
        <v>47</v>
      </c>
      <c r="Y483" s="3" t="s">
        <v>47</v>
      </c>
      <c r="AA483" s="3" t="s">
        <v>47</v>
      </c>
      <c r="AF483" s="3" t="s">
        <v>48</v>
      </c>
      <c r="AG483" s="3" t="s">
        <v>48</v>
      </c>
      <c r="AI483" s="3" t="s">
        <v>47</v>
      </c>
      <c r="AL483" s="3" t="s">
        <v>48</v>
      </c>
      <c r="AU483" s="3">
        <v>0</v>
      </c>
      <c r="AV483" s="3">
        <v>4</v>
      </c>
      <c r="AW483" s="3">
        <v>1</v>
      </c>
      <c r="AX483" s="3">
        <v>4</v>
      </c>
      <c r="AY483" s="3">
        <v>100</v>
      </c>
      <c r="AZ483" s="6" t="str">
        <f t="shared" si="53"/>
        <v>1633.8</v>
      </c>
      <c r="BC483" s="12" t="s">
        <v>2888</v>
      </c>
      <c r="BG483" s="12" t="s">
        <v>2888</v>
      </c>
      <c r="BJ483" s="12">
        <f t="shared" si="54"/>
        <v>0</v>
      </c>
      <c r="BK483" s="12">
        <f t="shared" si="55"/>
        <v>0</v>
      </c>
      <c r="CQ483" s="3" t="str">
        <f>CONCATENATE(baseURL!$A$1,baseURL!$B$1,baseURL!$C$1,".",C483,".",L483,".pkl&amp;seq=",BC483)</f>
        <v>http://proteomics.broadinstitute.org/millscripts/viewfeed.pl?side=xl&amp;cycle=1&amp;fixedMods=iaaC&amp;file=msdataSM/iPRG2012_nd/cpick_in/iPRG2012_nd.1633.8.2.pkl&amp;seq=TVLDYNGER</v>
      </c>
    </row>
    <row r="484" spans="1:95" x14ac:dyDescent="0.2">
      <c r="A484" s="3">
        <v>2021</v>
      </c>
      <c r="B484" s="2" t="s">
        <v>3324</v>
      </c>
      <c r="C484" s="2" t="s">
        <v>3325</v>
      </c>
      <c r="D484" s="3">
        <v>3994</v>
      </c>
      <c r="E484" s="3">
        <v>3991</v>
      </c>
      <c r="F484" s="3">
        <v>31566</v>
      </c>
      <c r="G484" s="3">
        <v>5493</v>
      </c>
      <c r="H484" s="3">
        <v>19.1556</v>
      </c>
      <c r="I484" s="30">
        <v>534.25359000000003</v>
      </c>
      <c r="J484" s="30">
        <v>534.25419480000005</v>
      </c>
      <c r="K484" s="30">
        <v>-5.9999999999999995E-4</v>
      </c>
      <c r="L484" s="3">
        <v>2</v>
      </c>
      <c r="M484" s="3">
        <v>2</v>
      </c>
      <c r="N484" s="10">
        <f t="shared" si="49"/>
        <v>1</v>
      </c>
      <c r="O484" s="35">
        <v>2</v>
      </c>
      <c r="P484" s="17"/>
      <c r="Q484" s="40">
        <v>1067.50038</v>
      </c>
      <c r="R484" s="40">
        <v>534.25382999999999</v>
      </c>
      <c r="S484" s="18">
        <f t="shared" si="50"/>
        <v>-0.44922466903511471</v>
      </c>
      <c r="T484" s="18">
        <f t="shared" si="51"/>
        <v>0.68282149714616991</v>
      </c>
      <c r="U484" s="18">
        <f t="shared" si="52"/>
        <v>0.69255469815786719</v>
      </c>
      <c r="V484" s="30">
        <v>534.25419999999997</v>
      </c>
      <c r="W484" s="3" t="s">
        <v>47</v>
      </c>
      <c r="X484" s="3" t="s">
        <v>47</v>
      </c>
      <c r="Y484" s="3" t="s">
        <v>47</v>
      </c>
      <c r="Z484" s="3" t="s">
        <v>47</v>
      </c>
      <c r="AA484" s="3" t="s">
        <v>47</v>
      </c>
      <c r="AB484" s="12" t="s">
        <v>47</v>
      </c>
      <c r="AC484" s="3" t="s">
        <v>47</v>
      </c>
      <c r="AD484" s="3" t="s">
        <v>47</v>
      </c>
      <c r="AE484" s="3" t="s">
        <v>47</v>
      </c>
      <c r="AG484" s="3" t="s">
        <v>47</v>
      </c>
      <c r="AH484" s="3" t="s">
        <v>52</v>
      </c>
      <c r="AI484" s="3" t="s">
        <v>47</v>
      </c>
      <c r="AJ484" s="3" t="s">
        <v>47</v>
      </c>
      <c r="AO484" s="3" t="s">
        <v>47</v>
      </c>
      <c r="AU484" s="3">
        <v>0</v>
      </c>
      <c r="AV484" s="3">
        <v>13</v>
      </c>
      <c r="AW484" s="3">
        <v>1</v>
      </c>
      <c r="AX484" s="3">
        <v>13</v>
      </c>
      <c r="AY484" s="3">
        <v>100</v>
      </c>
      <c r="AZ484" s="6" t="str">
        <f t="shared" si="53"/>
        <v>1503.2</v>
      </c>
      <c r="BC484" s="12" t="s">
        <v>3326</v>
      </c>
      <c r="BG484" s="12" t="s">
        <v>2888</v>
      </c>
      <c r="BJ484" s="12">
        <f t="shared" si="54"/>
        <v>0</v>
      </c>
      <c r="BK484" s="12">
        <f t="shared" si="55"/>
        <v>0</v>
      </c>
      <c r="BP484" s="3" t="s">
        <v>54</v>
      </c>
      <c r="BR484" s="3" t="s">
        <v>54</v>
      </c>
      <c r="CQ484" s="3" t="str">
        <f>CONCATENATE(baseURL!$A$1,baseURL!$B$1,baseURL!$C$1,".",C484,".",L484,".pkl&amp;seq=",BC484,"&amp;varMods=Deamidated-N")</f>
        <v>http://proteomics.broadinstitute.org/millscripts/viewfeed.pl?side=xl&amp;cycle=1&amp;fixedMods=iaaC&amp;file=msdataSM/iPRG2012_nd/cpick_in/iPRG2012_nd.1503.2.2.pkl&amp;seq=TVLDYnGER&amp;varMods=Deamidated-N</v>
      </c>
    </row>
    <row r="485" spans="1:95" x14ac:dyDescent="0.2">
      <c r="A485" s="3">
        <v>1972</v>
      </c>
      <c r="B485" s="2" t="s">
        <v>3403</v>
      </c>
      <c r="C485" s="2" t="s">
        <v>3404</v>
      </c>
      <c r="D485" s="3">
        <v>4074</v>
      </c>
      <c r="E485" s="3">
        <v>4071</v>
      </c>
      <c r="F485" s="3">
        <v>31797</v>
      </c>
      <c r="G485" s="3">
        <v>5584</v>
      </c>
      <c r="H485" s="3">
        <v>19.424900000000001</v>
      </c>
      <c r="I485" s="30">
        <v>534.25498000000005</v>
      </c>
      <c r="J485" s="30">
        <v>534.25421749999998</v>
      </c>
      <c r="K485" s="30">
        <v>7.6000000000000004E-4</v>
      </c>
      <c r="L485" s="3">
        <v>2</v>
      </c>
      <c r="M485" s="3">
        <v>2</v>
      </c>
      <c r="N485" s="10">
        <f t="shared" si="49"/>
        <v>1</v>
      </c>
      <c r="O485" s="35">
        <v>2</v>
      </c>
      <c r="P485" s="17"/>
      <c r="Q485" s="40">
        <v>1067.50038</v>
      </c>
      <c r="R485" s="40">
        <v>534.25382999999999</v>
      </c>
      <c r="S485" s="18">
        <f t="shared" si="50"/>
        <v>2.1525348728943823</v>
      </c>
      <c r="T485" s="18">
        <f t="shared" si="51"/>
        <v>0.72531066363716035</v>
      </c>
      <c r="U485" s="18">
        <f t="shared" si="52"/>
        <v>0.69255469815786719</v>
      </c>
      <c r="V485" s="30">
        <v>534.25419999999997</v>
      </c>
      <c r="W485" s="3" t="s">
        <v>47</v>
      </c>
      <c r="X485" s="3" t="s">
        <v>47</v>
      </c>
      <c r="Y485" s="3" t="s">
        <v>47</v>
      </c>
      <c r="Z485" s="3" t="s">
        <v>47</v>
      </c>
      <c r="AA485" s="3" t="s">
        <v>47</v>
      </c>
      <c r="AC485" s="3" t="s">
        <v>47</v>
      </c>
      <c r="AD485" s="3" t="s">
        <v>47</v>
      </c>
      <c r="AE485" s="3" t="s">
        <v>47</v>
      </c>
      <c r="AG485" s="3" t="s">
        <v>47</v>
      </c>
      <c r="AH485" s="3" t="s">
        <v>47</v>
      </c>
      <c r="AI485" s="3" t="s">
        <v>47</v>
      </c>
      <c r="AM485" s="3" t="s">
        <v>47</v>
      </c>
      <c r="AO485" s="3" t="s">
        <v>47</v>
      </c>
      <c r="AU485" s="3">
        <v>0</v>
      </c>
      <c r="AV485" s="3">
        <v>13</v>
      </c>
      <c r="AW485" s="3">
        <v>1</v>
      </c>
      <c r="AX485" s="3">
        <v>13</v>
      </c>
      <c r="AY485" s="3">
        <v>100</v>
      </c>
      <c r="AZ485" s="6" t="str">
        <f t="shared" si="53"/>
        <v>1514.2</v>
      </c>
      <c r="BC485" s="12" t="s">
        <v>3326</v>
      </c>
      <c r="BG485" s="12" t="s">
        <v>2888</v>
      </c>
      <c r="BJ485" s="12">
        <f t="shared" si="54"/>
        <v>0</v>
      </c>
      <c r="BK485" s="12">
        <f t="shared" si="55"/>
        <v>0</v>
      </c>
      <c r="BP485" s="3" t="s">
        <v>54</v>
      </c>
      <c r="BR485" s="3" t="s">
        <v>54</v>
      </c>
      <c r="CQ485" s="3" t="str">
        <f>CONCATENATE(baseURL!$A$1,baseURL!$B$1,baseURL!$C$1,".",C485,".",L485,".pkl&amp;seq=",BC485,"&amp;varMods=Deamidated-N")</f>
        <v>http://proteomics.broadinstitute.org/millscripts/viewfeed.pl?side=xl&amp;cycle=1&amp;fixedMods=iaaC&amp;file=msdataSM/iPRG2012_nd/cpick_in/iPRG2012_nd.1514.2.2.pkl&amp;seq=TVLDYnGER&amp;varMods=Deamidated-N</v>
      </c>
    </row>
    <row r="486" spans="1:95" x14ac:dyDescent="0.2">
      <c r="A486" s="3">
        <v>2017</v>
      </c>
      <c r="B486" s="2" t="s">
        <v>3482</v>
      </c>
      <c r="C486" s="2" t="s">
        <v>3483</v>
      </c>
      <c r="D486" s="3">
        <v>4160</v>
      </c>
      <c r="E486" s="3">
        <v>4157</v>
      </c>
      <c r="F486" s="3">
        <v>32032</v>
      </c>
      <c r="G486" s="3">
        <v>5681</v>
      </c>
      <c r="H486" s="3">
        <v>19.695399999999999</v>
      </c>
      <c r="I486" s="30">
        <v>534.25478999999996</v>
      </c>
      <c r="J486" s="30">
        <v>534.25505339999995</v>
      </c>
      <c r="K486" s="30">
        <v>-2.5999999999999998E-4</v>
      </c>
      <c r="L486" s="3">
        <v>2</v>
      </c>
      <c r="M486" s="3">
        <v>2</v>
      </c>
      <c r="N486" s="10">
        <f t="shared" si="49"/>
        <v>1</v>
      </c>
      <c r="O486" s="35">
        <v>2</v>
      </c>
      <c r="P486" s="17"/>
      <c r="Q486" s="40">
        <v>1067.50038</v>
      </c>
      <c r="R486" s="40">
        <v>534.25382999999999</v>
      </c>
      <c r="S486" s="18">
        <f t="shared" si="50"/>
        <v>1.7968986763532544</v>
      </c>
      <c r="T486" s="18">
        <f t="shared" si="51"/>
        <v>2.2899227506857915</v>
      </c>
      <c r="U486" s="18">
        <f t="shared" si="52"/>
        <v>2.5643241527191067</v>
      </c>
      <c r="V486" s="30">
        <v>534.25519999999995</v>
      </c>
      <c r="W486" s="3" t="s">
        <v>47</v>
      </c>
      <c r="X486" s="3" t="s">
        <v>47</v>
      </c>
      <c r="Y486" s="3" t="s">
        <v>47</v>
      </c>
      <c r="Z486" s="3" t="s">
        <v>47</v>
      </c>
      <c r="AA486" s="3" t="s">
        <v>47</v>
      </c>
      <c r="AB486" s="12" t="s">
        <v>47</v>
      </c>
      <c r="AC486" s="3" t="s">
        <v>47</v>
      </c>
      <c r="AE486" s="3" t="s">
        <v>48</v>
      </c>
      <c r="AG486" s="3" t="s">
        <v>48</v>
      </c>
      <c r="AI486" s="3" t="s">
        <v>47</v>
      </c>
      <c r="AJ486" s="3" t="s">
        <v>47</v>
      </c>
      <c r="AO486" s="3" t="s">
        <v>48</v>
      </c>
      <c r="AU486" s="3">
        <v>0</v>
      </c>
      <c r="AV486" s="3">
        <v>9</v>
      </c>
      <c r="AW486" s="3">
        <v>1</v>
      </c>
      <c r="AX486" s="3">
        <v>9</v>
      </c>
      <c r="AY486" s="3">
        <v>100</v>
      </c>
      <c r="AZ486" s="6" t="str">
        <f t="shared" si="53"/>
        <v>1525.6</v>
      </c>
      <c r="BC486" s="12" t="s">
        <v>3326</v>
      </c>
      <c r="BG486" s="12" t="s">
        <v>2888</v>
      </c>
      <c r="BJ486" s="12">
        <f t="shared" si="54"/>
        <v>0</v>
      </c>
      <c r="BK486" s="12">
        <f t="shared" si="55"/>
        <v>0</v>
      </c>
      <c r="BP486" s="3" t="s">
        <v>54</v>
      </c>
      <c r="BR486" s="3" t="s">
        <v>54</v>
      </c>
      <c r="CQ486" s="3" t="str">
        <f>CONCATENATE(baseURL!$A$1,baseURL!$B$1,baseURL!$C$1,".",C486,".",L486,".pkl&amp;seq=",BC486,"&amp;varMods=Deamidated-N")</f>
        <v>http://proteomics.broadinstitute.org/millscripts/viewfeed.pl?side=xl&amp;cycle=1&amp;fixedMods=iaaC&amp;file=msdataSM/iPRG2012_nd/cpick_in/iPRG2012_nd.1525.6.2.pkl&amp;seq=TVLDYnGER&amp;varMods=Deamidated-N</v>
      </c>
    </row>
    <row r="487" spans="1:95" x14ac:dyDescent="0.2">
      <c r="A487" s="3">
        <v>1501</v>
      </c>
      <c r="B487" s="2" t="s">
        <v>4454</v>
      </c>
      <c r="C487" s="2" t="s">
        <v>4449</v>
      </c>
      <c r="D487" s="3">
        <v>5129</v>
      </c>
      <c r="E487" s="3">
        <v>5126</v>
      </c>
      <c r="F487" s="3">
        <v>34759</v>
      </c>
      <c r="G487" s="3">
        <v>6780</v>
      </c>
      <c r="H487" s="3">
        <v>22.8507</v>
      </c>
      <c r="I487" s="30">
        <v>534.25406999999996</v>
      </c>
      <c r="J487" s="30">
        <v>534.25360669999998</v>
      </c>
      <c r="K487" s="30">
        <v>4.6000000000000001E-4</v>
      </c>
      <c r="L487" s="3">
        <v>2</v>
      </c>
      <c r="M487" s="3">
        <v>2</v>
      </c>
      <c r="N487" s="10">
        <f t="shared" si="49"/>
        <v>1</v>
      </c>
      <c r="O487" s="35">
        <v>2</v>
      </c>
      <c r="P487" s="17"/>
      <c r="Q487" s="40">
        <v>1067.50038</v>
      </c>
      <c r="R487" s="40">
        <v>534.25382999999999</v>
      </c>
      <c r="S487" s="18">
        <f t="shared" si="50"/>
        <v>0.44922466903511471</v>
      </c>
      <c r="T487" s="18">
        <f t="shared" si="51"/>
        <v>-0.41796611924340266</v>
      </c>
      <c r="U487" s="18">
        <f t="shared" si="52"/>
        <v>-0.24333002912275251</v>
      </c>
      <c r="V487" s="30">
        <v>534.25369999999998</v>
      </c>
      <c r="W487" s="3" t="s">
        <v>47</v>
      </c>
      <c r="X487" s="3" t="s">
        <v>47</v>
      </c>
      <c r="Y487" s="3" t="s">
        <v>47</v>
      </c>
      <c r="Z487" s="3" t="s">
        <v>47</v>
      </c>
      <c r="AA487" s="3" t="s">
        <v>47</v>
      </c>
      <c r="AB487" s="12" t="s">
        <v>52</v>
      </c>
      <c r="AE487" s="3" t="s">
        <v>48</v>
      </c>
      <c r="AG487" s="3" t="s">
        <v>48</v>
      </c>
      <c r="AI487" s="3" t="s">
        <v>47</v>
      </c>
      <c r="AL487" s="3" t="s">
        <v>52</v>
      </c>
      <c r="AO487" s="3" t="s">
        <v>48</v>
      </c>
      <c r="AU487" s="3">
        <v>0</v>
      </c>
      <c r="AV487" s="3">
        <v>6</v>
      </c>
      <c r="AW487" s="3">
        <v>1</v>
      </c>
      <c r="AX487" s="3">
        <v>6</v>
      </c>
      <c r="AY487" s="3">
        <v>100</v>
      </c>
      <c r="AZ487" s="6" t="str">
        <f t="shared" si="53"/>
        <v>1655.3</v>
      </c>
      <c r="BC487" s="12" t="s">
        <v>3326</v>
      </c>
      <c r="BG487" s="12" t="s">
        <v>2888</v>
      </c>
      <c r="BJ487" s="12">
        <f t="shared" si="54"/>
        <v>0</v>
      </c>
      <c r="BK487" s="12">
        <f t="shared" si="55"/>
        <v>0</v>
      </c>
      <c r="BP487" s="3" t="s">
        <v>54</v>
      </c>
      <c r="BR487" s="3" t="s">
        <v>54</v>
      </c>
      <c r="CQ487" s="3" t="str">
        <f>CONCATENATE(baseURL!$A$1,baseURL!$B$1,baseURL!$C$1,".",C487,".",L487,".pkl&amp;seq=",BC487,"&amp;varMods=Deamidated-N")</f>
        <v>http://proteomics.broadinstitute.org/millscripts/viewfeed.pl?side=xl&amp;cycle=1&amp;fixedMods=iaaC&amp;file=msdataSM/iPRG2012_nd/cpick_in/iPRG2012_nd.1655.3.2.pkl&amp;seq=TVLDYnGER&amp;varMods=Deamidated-N</v>
      </c>
    </row>
    <row r="488" spans="1:95" x14ac:dyDescent="0.2">
      <c r="A488" s="3">
        <v>1912</v>
      </c>
      <c r="B488" s="2" t="s">
        <v>4544</v>
      </c>
      <c r="C488" s="2" t="s">
        <v>4545</v>
      </c>
      <c r="D488" s="3">
        <v>5229</v>
      </c>
      <c r="E488" s="3">
        <v>5226</v>
      </c>
      <c r="F488" s="3">
        <v>34998</v>
      </c>
      <c r="G488" s="3">
        <v>6891</v>
      </c>
      <c r="H488" s="3">
        <v>23.118300000000001</v>
      </c>
      <c r="I488" s="30">
        <v>534.25572</v>
      </c>
      <c r="J488" s="30">
        <v>534.25374380000005</v>
      </c>
      <c r="K488" s="30">
        <v>1.98E-3</v>
      </c>
      <c r="L488" s="3">
        <v>2</v>
      </c>
      <c r="M488" s="3">
        <v>2</v>
      </c>
      <c r="N488" s="10">
        <f t="shared" si="49"/>
        <v>1</v>
      </c>
      <c r="O488" s="35">
        <v>2</v>
      </c>
      <c r="P488" s="17"/>
      <c r="Q488" s="40">
        <v>1067.50038</v>
      </c>
      <c r="R488" s="40">
        <v>534.25382999999999</v>
      </c>
      <c r="S488" s="18">
        <f t="shared" si="50"/>
        <v>3.5376442692101167</v>
      </c>
      <c r="T488" s="18">
        <f t="shared" si="51"/>
        <v>-0.16134652687754714</v>
      </c>
      <c r="U488" s="18">
        <f t="shared" si="52"/>
        <v>-0.24333002912275251</v>
      </c>
      <c r="V488" s="30">
        <v>534.25369999999998</v>
      </c>
      <c r="W488" s="3" t="s">
        <v>47</v>
      </c>
      <c r="X488" s="3" t="s">
        <v>47</v>
      </c>
      <c r="Y488" s="3" t="s">
        <v>47</v>
      </c>
      <c r="Z488" s="3" t="s">
        <v>47</v>
      </c>
      <c r="AA488" s="3" t="s">
        <v>47</v>
      </c>
      <c r="AB488" s="12" t="s">
        <v>47</v>
      </c>
      <c r="AC488" s="3" t="s">
        <v>47</v>
      </c>
      <c r="AD488" s="3" t="s">
        <v>47</v>
      </c>
      <c r="AE488" s="3" t="s">
        <v>47</v>
      </c>
      <c r="AG488" s="3" t="s">
        <v>48</v>
      </c>
      <c r="AI488" s="3" t="s">
        <v>47</v>
      </c>
      <c r="AK488" s="3" t="s">
        <v>52</v>
      </c>
      <c r="AL488" s="3" t="s">
        <v>52</v>
      </c>
      <c r="AO488" s="3" t="s">
        <v>47</v>
      </c>
      <c r="AU488" s="3">
        <v>0</v>
      </c>
      <c r="AV488" s="3">
        <v>11</v>
      </c>
      <c r="AW488" s="3">
        <v>1</v>
      </c>
      <c r="AX488" s="3">
        <v>11</v>
      </c>
      <c r="AY488" s="3">
        <v>100</v>
      </c>
      <c r="AZ488" s="6" t="str">
        <f t="shared" si="53"/>
        <v>1666.11</v>
      </c>
      <c r="BC488" s="12" t="s">
        <v>3326</v>
      </c>
      <c r="BG488" s="12" t="s">
        <v>2888</v>
      </c>
      <c r="BJ488" s="12">
        <f t="shared" si="54"/>
        <v>0</v>
      </c>
      <c r="BK488" s="12">
        <f t="shared" si="55"/>
        <v>0</v>
      </c>
      <c r="BP488" s="3" t="s">
        <v>54</v>
      </c>
      <c r="BR488" s="3" t="s">
        <v>54</v>
      </c>
      <c r="CQ488" s="3" t="str">
        <f>CONCATENATE(baseURL!$A$1,baseURL!$B$1,baseURL!$C$1,".",C488,".",L488,".pkl&amp;seq=",BC488,"&amp;varMods=Deamidated-N")</f>
        <v>http://proteomics.broadinstitute.org/millscripts/viewfeed.pl?side=xl&amp;cycle=1&amp;fixedMods=iaaC&amp;file=msdataSM/iPRG2012_nd/cpick_in/iPRG2012_nd.1666.11.2.pkl&amp;seq=TVLDYnGER&amp;varMods=Deamidated-N</v>
      </c>
    </row>
    <row r="489" spans="1:95" x14ac:dyDescent="0.2">
      <c r="A489" s="3">
        <v>2018</v>
      </c>
      <c r="B489" s="2" t="s">
        <v>4641</v>
      </c>
      <c r="C489" s="2" t="s">
        <v>4625</v>
      </c>
      <c r="D489" s="3">
        <v>5289</v>
      </c>
      <c r="E489" s="3">
        <v>5286</v>
      </c>
      <c r="F489" s="3">
        <v>35224</v>
      </c>
      <c r="G489" s="3">
        <v>6962</v>
      </c>
      <c r="H489" s="3">
        <v>23.38</v>
      </c>
      <c r="I489" s="30">
        <v>534.25349000000006</v>
      </c>
      <c r="J489" s="30">
        <v>534.25439349999999</v>
      </c>
      <c r="K489" s="30">
        <v>-8.9999999999999998E-4</v>
      </c>
      <c r="L489" s="3">
        <v>2</v>
      </c>
      <c r="M489" s="3">
        <v>2</v>
      </c>
      <c r="N489" s="10">
        <f t="shared" si="49"/>
        <v>1</v>
      </c>
      <c r="O489" s="35">
        <v>2</v>
      </c>
      <c r="P489" s="17"/>
      <c r="Q489" s="40">
        <v>1067.50038</v>
      </c>
      <c r="R489" s="40">
        <v>534.25382999999999</v>
      </c>
      <c r="S489" s="18">
        <f t="shared" si="50"/>
        <v>-0.6364016144486796</v>
      </c>
      <c r="T489" s="18">
        <f t="shared" si="51"/>
        <v>1.0547420876671765</v>
      </c>
      <c r="U489" s="18">
        <f t="shared" si="52"/>
        <v>0.69255469815786719</v>
      </c>
      <c r="V489" s="30">
        <v>534.25419999999997</v>
      </c>
      <c r="W489" s="3" t="s">
        <v>47</v>
      </c>
      <c r="X489" s="3" t="s">
        <v>47</v>
      </c>
      <c r="Y489" s="3" t="s">
        <v>47</v>
      </c>
      <c r="Z489" s="3" t="s">
        <v>47</v>
      </c>
      <c r="AA489" s="3" t="s">
        <v>48</v>
      </c>
      <c r="AB489" s="12" t="s">
        <v>47</v>
      </c>
      <c r="AC489" s="3" t="s">
        <v>47</v>
      </c>
      <c r="AE489" s="3" t="s">
        <v>47</v>
      </c>
      <c r="AG489" s="3" t="s">
        <v>47</v>
      </c>
      <c r="AI489" s="3" t="s">
        <v>47</v>
      </c>
      <c r="AJ489" s="3" t="s">
        <v>47</v>
      </c>
      <c r="AK489" s="3" t="s">
        <v>52</v>
      </c>
      <c r="AL489" s="3" t="s">
        <v>52</v>
      </c>
      <c r="AO489" s="3" t="s">
        <v>47</v>
      </c>
      <c r="AU489" s="3">
        <v>0</v>
      </c>
      <c r="AV489" s="3">
        <v>11</v>
      </c>
      <c r="AW489" s="3">
        <v>1</v>
      </c>
      <c r="AX489" s="3">
        <v>11</v>
      </c>
      <c r="AY489" s="3">
        <v>100</v>
      </c>
      <c r="AZ489" s="6" t="str">
        <f t="shared" si="53"/>
        <v>1677.6</v>
      </c>
      <c r="BC489" s="12" t="s">
        <v>3326</v>
      </c>
      <c r="BG489" s="12" t="s">
        <v>2888</v>
      </c>
      <c r="BJ489" s="12">
        <f t="shared" si="54"/>
        <v>0</v>
      </c>
      <c r="BK489" s="12">
        <f t="shared" si="55"/>
        <v>0</v>
      </c>
      <c r="BP489" s="3" t="s">
        <v>54</v>
      </c>
      <c r="BR489" s="3" t="s">
        <v>54</v>
      </c>
      <c r="CQ489" s="3" t="str">
        <f>CONCATENATE(baseURL!$A$1,baseURL!$B$1,baseURL!$C$1,".",C489,".",L489,".pkl&amp;seq=",BC489,"&amp;varMods=Deamidated-N")</f>
        <v>http://proteomics.broadinstitute.org/millscripts/viewfeed.pl?side=xl&amp;cycle=1&amp;fixedMods=iaaC&amp;file=msdataSM/iPRG2012_nd/cpick_in/iPRG2012_nd.1677.6.2.pkl&amp;seq=TVLDYnGER&amp;varMods=Deamidated-N</v>
      </c>
    </row>
    <row r="490" spans="1:95" x14ac:dyDescent="0.2">
      <c r="A490" s="3">
        <v>480</v>
      </c>
      <c r="B490" s="2" t="s">
        <v>3985</v>
      </c>
      <c r="C490" s="2" t="s">
        <v>3982</v>
      </c>
      <c r="D490" s="3">
        <v>4652</v>
      </c>
      <c r="E490" s="3">
        <v>4649</v>
      </c>
      <c r="F490" s="3">
        <v>33463</v>
      </c>
      <c r="G490" s="3">
        <v>6241</v>
      </c>
      <c r="H490" s="3">
        <v>21.3492</v>
      </c>
      <c r="I490" s="30">
        <v>573.74095999999997</v>
      </c>
      <c r="J490" s="30">
        <v>573.73995509999997</v>
      </c>
      <c r="K490" s="30">
        <v>1E-3</v>
      </c>
      <c r="L490" s="3">
        <v>2</v>
      </c>
      <c r="M490" s="3">
        <v>2</v>
      </c>
      <c r="N490" s="10">
        <f t="shared" si="49"/>
        <v>1</v>
      </c>
      <c r="O490" s="35">
        <v>2</v>
      </c>
      <c r="P490" s="21"/>
      <c r="Q490" s="42">
        <v>1146.4827</v>
      </c>
      <c r="R490" s="42">
        <v>573.74499000000003</v>
      </c>
      <c r="S490" s="18">
        <f t="shared" si="50"/>
        <v>-7.0240264756944431</v>
      </c>
      <c r="T490" s="18">
        <f t="shared" si="51"/>
        <v>-8.7755014646056093</v>
      </c>
      <c r="U490" s="18">
        <f t="shared" si="52"/>
        <v>-9.2201240834522675</v>
      </c>
      <c r="V490" s="30">
        <v>573.73969999999997</v>
      </c>
      <c r="W490" s="3" t="s">
        <v>47</v>
      </c>
      <c r="X490" s="3" t="s">
        <v>47</v>
      </c>
      <c r="Z490" s="3" t="s">
        <v>47</v>
      </c>
      <c r="AB490" s="12" t="s">
        <v>47</v>
      </c>
      <c r="AC490" s="3" t="s">
        <v>47</v>
      </c>
      <c r="AD490" s="3" t="s">
        <v>47</v>
      </c>
      <c r="AE490" s="3" t="s">
        <v>47</v>
      </c>
      <c r="AF490" s="3" t="s">
        <v>48</v>
      </c>
      <c r="AG490" s="3" t="s">
        <v>47</v>
      </c>
      <c r="AI490" s="3" t="s">
        <v>47</v>
      </c>
      <c r="AJ490" s="3" t="s">
        <v>47</v>
      </c>
      <c r="AK490" s="3" t="s">
        <v>48</v>
      </c>
      <c r="AL490" s="3" t="s">
        <v>47</v>
      </c>
      <c r="AO490" s="3" t="s">
        <v>48</v>
      </c>
      <c r="AP490" s="3" t="s">
        <v>48</v>
      </c>
      <c r="AR490" s="3" t="s">
        <v>47</v>
      </c>
      <c r="AU490" s="3">
        <v>0</v>
      </c>
      <c r="AV490" s="3">
        <v>12</v>
      </c>
      <c r="AW490" s="3">
        <v>3</v>
      </c>
      <c r="AX490" s="3">
        <v>7</v>
      </c>
      <c r="AY490" s="3">
        <v>58.33</v>
      </c>
      <c r="AZ490" s="6" t="str">
        <f t="shared" si="53"/>
        <v>1593.9</v>
      </c>
      <c r="BC490" s="12" t="s">
        <v>3986</v>
      </c>
      <c r="BF490" s="12" t="s">
        <v>1468</v>
      </c>
      <c r="BG490" s="12" t="s">
        <v>2888</v>
      </c>
      <c r="BJ490" s="12">
        <f t="shared" si="54"/>
        <v>0</v>
      </c>
      <c r="BK490" s="12">
        <f t="shared" si="55"/>
        <v>0</v>
      </c>
      <c r="BZ490" s="3" t="s">
        <v>3988</v>
      </c>
      <c r="CA490" s="3" t="s">
        <v>3989</v>
      </c>
      <c r="CC490" s="3" t="s">
        <v>3989</v>
      </c>
      <c r="CE490" s="3" t="s">
        <v>3989</v>
      </c>
      <c r="CF490" s="3" t="s">
        <v>3989</v>
      </c>
      <c r="CQ490" s="3" t="str">
        <f>CONCATENATE(baseURL!$A$1,baseURL!$B$1,baseURL!$C$1,".",C490,".",L490,".pkl&amp;seq=",BC490)</f>
        <v>http://proteomics.broadinstitute.org/millscripts/viewfeed.pl?side=xl&amp;cycle=1&amp;fixedMods=iaaC&amp;file=msdataSM/iPRG2012_nd/cpick_in/iPRG2012_nd.1593.9.2.pkl&amp;seq=tVLDYNGER</v>
      </c>
    </row>
    <row r="491" spans="1:95" x14ac:dyDescent="0.2">
      <c r="A491" s="3">
        <v>482</v>
      </c>
      <c r="B491" s="2" t="s">
        <v>4070</v>
      </c>
      <c r="C491" s="2" t="s">
        <v>4055</v>
      </c>
      <c r="D491" s="3">
        <v>4728</v>
      </c>
      <c r="E491" s="3">
        <v>4725</v>
      </c>
      <c r="F491" s="3">
        <v>33691</v>
      </c>
      <c r="G491" s="3">
        <v>6328</v>
      </c>
      <c r="H491" s="3">
        <v>21.622199999999999</v>
      </c>
      <c r="I491" s="30">
        <v>573.74076000000002</v>
      </c>
      <c r="J491" s="30">
        <v>573.7400126</v>
      </c>
      <c r="K491" s="30">
        <v>7.5000000000000002E-4</v>
      </c>
      <c r="L491" s="3">
        <v>2</v>
      </c>
      <c r="M491" s="3">
        <v>2</v>
      </c>
      <c r="N491" s="10">
        <f t="shared" si="49"/>
        <v>1</v>
      </c>
      <c r="O491" s="35">
        <v>2</v>
      </c>
      <c r="P491" s="17"/>
      <c r="Q491" s="40">
        <v>1146.4827</v>
      </c>
      <c r="R491" s="40">
        <v>573.74499000000003</v>
      </c>
      <c r="S491" s="18">
        <f t="shared" si="50"/>
        <v>-7.3726133974726977</v>
      </c>
      <c r="T491" s="18">
        <f t="shared" si="51"/>
        <v>-8.6752827245250099</v>
      </c>
      <c r="U491" s="18">
        <f t="shared" si="52"/>
        <v>-8.3486567788084809</v>
      </c>
      <c r="V491" s="30">
        <v>573.74019999999996</v>
      </c>
      <c r="W491" s="3" t="s">
        <v>47</v>
      </c>
      <c r="X491" s="3" t="s">
        <v>47</v>
      </c>
      <c r="Y491" s="3" t="s">
        <v>47</v>
      </c>
      <c r="Z491" s="3" t="s">
        <v>47</v>
      </c>
      <c r="AB491" s="12" t="s">
        <v>47</v>
      </c>
      <c r="AC491" s="3" t="s">
        <v>47</v>
      </c>
      <c r="AD491" s="3" t="s">
        <v>47</v>
      </c>
      <c r="AE491" s="3" t="s">
        <v>47</v>
      </c>
      <c r="AF491" s="3" t="s">
        <v>47</v>
      </c>
      <c r="AG491" s="3" t="s">
        <v>47</v>
      </c>
      <c r="AI491" s="3" t="s">
        <v>47</v>
      </c>
      <c r="AJ491" s="3" t="s">
        <v>47</v>
      </c>
      <c r="AK491" s="3" t="s">
        <v>48</v>
      </c>
      <c r="AL491" s="3" t="s">
        <v>47</v>
      </c>
      <c r="AO491" s="3" t="s">
        <v>48</v>
      </c>
      <c r="AP491" s="3" t="s">
        <v>47</v>
      </c>
      <c r="AR491" s="3" t="s">
        <v>47</v>
      </c>
      <c r="AU491" s="3">
        <v>0</v>
      </c>
      <c r="AV491" s="3">
        <v>15</v>
      </c>
      <c r="AW491" s="3">
        <v>3</v>
      </c>
      <c r="AX491" s="3">
        <v>11</v>
      </c>
      <c r="AY491" s="3">
        <v>73.33</v>
      </c>
      <c r="AZ491" s="6" t="str">
        <f t="shared" si="53"/>
        <v>1604.6</v>
      </c>
      <c r="BC491" s="12" t="s">
        <v>3986</v>
      </c>
      <c r="BF491" s="12" t="s">
        <v>1468</v>
      </c>
      <c r="BG491" s="12" t="s">
        <v>2888</v>
      </c>
      <c r="BJ491" s="12">
        <f t="shared" si="54"/>
        <v>0</v>
      </c>
      <c r="BK491" s="12">
        <f t="shared" si="55"/>
        <v>0</v>
      </c>
      <c r="BZ491" s="3" t="s">
        <v>3988</v>
      </c>
      <c r="CA491" s="3" t="s">
        <v>3989</v>
      </c>
      <c r="CC491" s="3" t="s">
        <v>3989</v>
      </c>
      <c r="CF491" s="3" t="s">
        <v>3989</v>
      </c>
      <c r="CQ491" s="3" t="str">
        <f>CONCATENATE(baseURL!$A$1,baseURL!$B$1,baseURL!$C$1,".",C491,".",L491,".pkl&amp;seq=",BC491)</f>
        <v>http://proteomics.broadinstitute.org/millscripts/viewfeed.pl?side=xl&amp;cycle=1&amp;fixedMods=iaaC&amp;file=msdataSM/iPRG2012_nd/cpick_in/iPRG2012_nd.1604.6.2.pkl&amp;seq=tVLDYNGER</v>
      </c>
    </row>
    <row r="492" spans="1:95" x14ac:dyDescent="0.2">
      <c r="A492" s="3">
        <v>483</v>
      </c>
      <c r="B492" s="2" t="s">
        <v>4144</v>
      </c>
      <c r="C492" s="2" t="s">
        <v>4145</v>
      </c>
      <c r="D492" s="3">
        <v>4801</v>
      </c>
      <c r="E492" s="3">
        <v>4798</v>
      </c>
      <c r="F492" s="3">
        <v>33925</v>
      </c>
      <c r="G492" s="3">
        <v>6412</v>
      </c>
      <c r="H492" s="3">
        <v>21.884</v>
      </c>
      <c r="I492" s="30">
        <v>573.74068</v>
      </c>
      <c r="J492" s="30">
        <v>573.73995979999995</v>
      </c>
      <c r="K492" s="30">
        <v>7.2000000000000005E-4</v>
      </c>
      <c r="L492" s="3">
        <v>2</v>
      </c>
      <c r="M492" s="3">
        <v>2</v>
      </c>
      <c r="N492" s="10">
        <f t="shared" si="49"/>
        <v>1</v>
      </c>
      <c r="O492" s="35">
        <v>2</v>
      </c>
      <c r="P492" s="17"/>
      <c r="Q492" s="40">
        <v>1146.4827</v>
      </c>
      <c r="R492" s="40">
        <v>573.74499000000003</v>
      </c>
      <c r="S492" s="18">
        <f t="shared" si="50"/>
        <v>-7.5120481662632601</v>
      </c>
      <c r="T492" s="18">
        <f t="shared" si="51"/>
        <v>-8.7673096719822627</v>
      </c>
      <c r="U492" s="18">
        <f t="shared" si="52"/>
        <v>-9.2201240834522675</v>
      </c>
      <c r="V492" s="30">
        <v>573.73969999999997</v>
      </c>
      <c r="W492" s="3" t="s">
        <v>47</v>
      </c>
      <c r="X492" s="3" t="s">
        <v>47</v>
      </c>
      <c r="Y492" s="3" t="s">
        <v>47</v>
      </c>
      <c r="Z492" s="3" t="s">
        <v>47</v>
      </c>
      <c r="AB492" s="12" t="s">
        <v>47</v>
      </c>
      <c r="AC492" s="3" t="s">
        <v>47</v>
      </c>
      <c r="AD492" s="3" t="s">
        <v>47</v>
      </c>
      <c r="AE492" s="3" t="s">
        <v>47</v>
      </c>
      <c r="AF492" s="3" t="s">
        <v>47</v>
      </c>
      <c r="AG492" s="3" t="s">
        <v>47</v>
      </c>
      <c r="AI492" s="3" t="s">
        <v>47</v>
      </c>
      <c r="AJ492" s="3" t="s">
        <v>47</v>
      </c>
      <c r="AK492" s="3" t="s">
        <v>48</v>
      </c>
      <c r="AL492" s="3" t="s">
        <v>47</v>
      </c>
      <c r="AM492" s="3" t="s">
        <v>47</v>
      </c>
      <c r="AO492" s="3" t="s">
        <v>48</v>
      </c>
      <c r="AP492" s="3" t="s">
        <v>47</v>
      </c>
      <c r="AR492" s="3" t="s">
        <v>47</v>
      </c>
      <c r="AS492" s="3" t="s">
        <v>47</v>
      </c>
      <c r="AU492" s="3">
        <v>0</v>
      </c>
      <c r="AV492" s="3">
        <v>17</v>
      </c>
      <c r="AW492" s="3">
        <v>3</v>
      </c>
      <c r="AX492" s="3">
        <v>12</v>
      </c>
      <c r="AY492" s="3">
        <v>70.59</v>
      </c>
      <c r="AZ492" s="6" t="str">
        <f t="shared" si="53"/>
        <v>1615.9</v>
      </c>
      <c r="BC492" s="12" t="s">
        <v>3986</v>
      </c>
      <c r="BF492" s="12" t="s">
        <v>1468</v>
      </c>
      <c r="BG492" s="12" t="s">
        <v>2888</v>
      </c>
      <c r="BJ492" s="12">
        <f t="shared" si="54"/>
        <v>0</v>
      </c>
      <c r="BK492" s="12">
        <f t="shared" si="55"/>
        <v>0</v>
      </c>
      <c r="BZ492" s="3" t="s">
        <v>3988</v>
      </c>
      <c r="CA492" s="3" t="s">
        <v>3989</v>
      </c>
      <c r="CC492" s="3" t="s">
        <v>3989</v>
      </c>
      <c r="CE492" s="3" t="s">
        <v>3989</v>
      </c>
      <c r="CF492" s="3" t="s">
        <v>3989</v>
      </c>
      <c r="CQ492" s="3" t="str">
        <f>CONCATENATE(baseURL!$A$1,baseURL!$B$1,baseURL!$C$1,".",C492,".",L492,".pkl&amp;seq=",BC492)</f>
        <v>http://proteomics.broadinstitute.org/millscripts/viewfeed.pl?side=xl&amp;cycle=1&amp;fixedMods=iaaC&amp;file=msdataSM/iPRG2012_nd/cpick_in/iPRG2012_nd.1615.9.2.pkl&amp;seq=tVLDYNGER</v>
      </c>
    </row>
    <row r="493" spans="1:95" x14ac:dyDescent="0.2">
      <c r="A493" s="3">
        <v>478</v>
      </c>
      <c r="B493" s="2" t="s">
        <v>4236</v>
      </c>
      <c r="C493" s="2" t="s">
        <v>4237</v>
      </c>
      <c r="D493" s="3">
        <v>4885</v>
      </c>
      <c r="E493" s="3">
        <v>4882</v>
      </c>
      <c r="F493" s="3">
        <v>34155</v>
      </c>
      <c r="G493" s="3">
        <v>6507</v>
      </c>
      <c r="H493" s="3">
        <v>22.154499999999999</v>
      </c>
      <c r="I493" s="30">
        <v>573.74071000000004</v>
      </c>
      <c r="J493" s="30">
        <v>573.73966089999999</v>
      </c>
      <c r="K493" s="30">
        <v>1.0499999999999999E-3</v>
      </c>
      <c r="L493" s="3">
        <v>2</v>
      </c>
      <c r="M493" s="3">
        <v>2</v>
      </c>
      <c r="N493" s="10">
        <f t="shared" si="49"/>
        <v>1</v>
      </c>
      <c r="O493" s="35">
        <v>2</v>
      </c>
      <c r="P493" s="17"/>
      <c r="Q493" s="40">
        <v>1146.4827</v>
      </c>
      <c r="R493" s="40">
        <v>573.74499000000003</v>
      </c>
      <c r="S493" s="18">
        <f t="shared" si="50"/>
        <v>-7.4597601279172618</v>
      </c>
      <c r="T493" s="18">
        <f t="shared" si="51"/>
        <v>-9.2882728266436683</v>
      </c>
      <c r="U493" s="18">
        <f t="shared" si="52"/>
        <v>-9.2201240834522675</v>
      </c>
      <c r="V493" s="30">
        <v>573.73969999999997</v>
      </c>
      <c r="W493" s="3" t="s">
        <v>47</v>
      </c>
      <c r="X493" s="3" t="s">
        <v>47</v>
      </c>
      <c r="Y493" s="3" t="s">
        <v>47</v>
      </c>
      <c r="Z493" s="3" t="s">
        <v>47</v>
      </c>
      <c r="AB493" s="12" t="s">
        <v>47</v>
      </c>
      <c r="AC493" s="3" t="s">
        <v>47</v>
      </c>
      <c r="AD493" s="3" t="s">
        <v>47</v>
      </c>
      <c r="AE493" s="3" t="s">
        <v>47</v>
      </c>
      <c r="AF493" s="3" t="s">
        <v>48</v>
      </c>
      <c r="AG493" s="3" t="s">
        <v>47</v>
      </c>
      <c r="AI493" s="3" t="s">
        <v>48</v>
      </c>
      <c r="AJ493" s="3" t="s">
        <v>47</v>
      </c>
      <c r="AK493" s="3" t="s">
        <v>48</v>
      </c>
      <c r="AL493" s="3" t="s">
        <v>47</v>
      </c>
      <c r="AO493" s="3" t="s">
        <v>47</v>
      </c>
      <c r="AP493" s="3" t="s">
        <v>47</v>
      </c>
      <c r="AR493" s="3" t="s">
        <v>47</v>
      </c>
      <c r="AS493" s="3" t="s">
        <v>47</v>
      </c>
      <c r="AU493" s="3">
        <v>0</v>
      </c>
      <c r="AV493" s="3">
        <v>15</v>
      </c>
      <c r="AW493" s="3">
        <v>3</v>
      </c>
      <c r="AX493" s="3">
        <v>11</v>
      </c>
      <c r="AY493" s="3">
        <v>73.33</v>
      </c>
      <c r="AZ493" s="6" t="str">
        <f t="shared" si="53"/>
        <v>1626.8</v>
      </c>
      <c r="BC493" s="12" t="s">
        <v>3986</v>
      </c>
      <c r="BF493" s="12" t="s">
        <v>1468</v>
      </c>
      <c r="BG493" s="12" t="s">
        <v>2888</v>
      </c>
      <c r="BJ493" s="12">
        <f t="shared" si="54"/>
        <v>0</v>
      </c>
      <c r="BK493" s="12">
        <f t="shared" si="55"/>
        <v>0</v>
      </c>
      <c r="BZ493" s="3" t="s">
        <v>3988</v>
      </c>
      <c r="CA493" s="3" t="s">
        <v>3989</v>
      </c>
      <c r="CC493" s="3" t="s">
        <v>3989</v>
      </c>
      <c r="CF493" s="3" t="s">
        <v>3989</v>
      </c>
      <c r="CQ493" s="3" t="str">
        <f>CONCATENATE(baseURL!$A$1,baseURL!$B$1,baseURL!$C$1,".",C493,".",L493,".pkl&amp;seq=",BC493)</f>
        <v>http://proteomics.broadinstitute.org/millscripts/viewfeed.pl?side=xl&amp;cycle=1&amp;fixedMods=iaaC&amp;file=msdataSM/iPRG2012_nd/cpick_in/iPRG2012_nd.1626.8.2.pkl&amp;seq=tVLDYNGER</v>
      </c>
    </row>
    <row r="494" spans="1:95" x14ac:dyDescent="0.2">
      <c r="A494" s="3">
        <v>1896</v>
      </c>
      <c r="B494" s="2" t="s">
        <v>4546</v>
      </c>
      <c r="C494" s="2" t="s">
        <v>4547</v>
      </c>
      <c r="D494" s="3">
        <v>5231</v>
      </c>
      <c r="E494" s="3">
        <v>5228</v>
      </c>
      <c r="F494" s="3">
        <v>35000</v>
      </c>
      <c r="G494" s="3">
        <v>6893</v>
      </c>
      <c r="H494" s="3">
        <v>23.121600000000001</v>
      </c>
      <c r="I494" s="30">
        <v>574.23510999999996</v>
      </c>
      <c r="J494" s="30">
        <v>574.23234809999997</v>
      </c>
      <c r="K494" s="30">
        <v>2.7599999999999999E-3</v>
      </c>
      <c r="L494" s="3">
        <v>2</v>
      </c>
      <c r="M494" s="3">
        <v>2</v>
      </c>
      <c r="N494" s="10">
        <f t="shared" si="49"/>
        <v>1</v>
      </c>
      <c r="O494" s="35">
        <v>2</v>
      </c>
      <c r="P494" s="21"/>
      <c r="Q494" s="42">
        <v>1147.4667099999999</v>
      </c>
      <c r="R494" s="42">
        <v>574.23698999999999</v>
      </c>
      <c r="S494" s="18">
        <f t="shared" si="50"/>
        <v>-3.2739096100867755</v>
      </c>
      <c r="T494" s="18">
        <f t="shared" si="51"/>
        <v>-8.0835962866554087</v>
      </c>
      <c r="U494" s="18">
        <f t="shared" si="52"/>
        <v>-8.3415037403933479</v>
      </c>
      <c r="V494" s="30">
        <v>574.23220000000003</v>
      </c>
      <c r="W494" s="3" t="s">
        <v>47</v>
      </c>
      <c r="X494" s="3" t="s">
        <v>47</v>
      </c>
      <c r="Y494" s="3" t="s">
        <v>47</v>
      </c>
      <c r="Z494" s="3" t="s">
        <v>48</v>
      </c>
      <c r="AB494" s="12" t="s">
        <v>52</v>
      </c>
      <c r="AC494" s="3" t="s">
        <v>47</v>
      </c>
      <c r="AD494" s="3" t="s">
        <v>47</v>
      </c>
      <c r="AE494" s="3" t="s">
        <v>47</v>
      </c>
      <c r="AG494" s="3" t="s">
        <v>47</v>
      </c>
      <c r="AI494" s="3" t="s">
        <v>47</v>
      </c>
      <c r="AJ494" s="3" t="s">
        <v>47</v>
      </c>
      <c r="AL494" s="3" t="s">
        <v>52</v>
      </c>
      <c r="AM494" s="3" t="s">
        <v>47</v>
      </c>
      <c r="AO494" s="3" t="s">
        <v>48</v>
      </c>
      <c r="AU494" s="3">
        <v>0</v>
      </c>
      <c r="AV494" s="3">
        <v>10</v>
      </c>
      <c r="AW494" s="3">
        <v>3</v>
      </c>
      <c r="AX494" s="3">
        <v>7</v>
      </c>
      <c r="AY494" s="3">
        <v>70</v>
      </c>
      <c r="AZ494" s="6" t="str">
        <f t="shared" si="53"/>
        <v>1666.13</v>
      </c>
      <c r="BC494" s="12" t="s">
        <v>4548</v>
      </c>
      <c r="BF494" s="12" t="s">
        <v>1468</v>
      </c>
      <c r="BG494" s="12" t="s">
        <v>2888</v>
      </c>
      <c r="BJ494" s="12">
        <f t="shared" si="54"/>
        <v>0</v>
      </c>
      <c r="BK494" s="12">
        <f t="shared" si="55"/>
        <v>0</v>
      </c>
      <c r="BP494" s="3" t="s">
        <v>54</v>
      </c>
      <c r="BR494" s="3" t="s">
        <v>54</v>
      </c>
      <c r="BZ494" s="3" t="s">
        <v>4549</v>
      </c>
      <c r="CA494" s="3" t="s">
        <v>4550</v>
      </c>
      <c r="CF494" s="3" t="s">
        <v>4550</v>
      </c>
      <c r="CQ494" s="3" t="str">
        <f>CONCATENATE(baseURL!$A$1,baseURL!$B$1,baseURL!$C$1,".",C494,".",L494,".pkl&amp;seq=",BC494,"&amp;varMods=Deamidated-N")</f>
        <v>http://proteomics.broadinstitute.org/millscripts/viewfeed.pl?side=xl&amp;cycle=1&amp;fixedMods=iaaC&amp;file=msdataSM/iPRG2012_nd/cpick_in/iPRG2012_nd.1666.13.2.pkl&amp;seq=tVLDYnGER&amp;varMods=Deamidated-N</v>
      </c>
    </row>
    <row r="495" spans="1:95" x14ac:dyDescent="0.2">
      <c r="A495" s="3">
        <v>736</v>
      </c>
      <c r="B495" s="2" t="s">
        <v>4077</v>
      </c>
      <c r="C495" s="2" t="s">
        <v>4078</v>
      </c>
      <c r="D495" s="3">
        <v>4735</v>
      </c>
      <c r="E495" s="3">
        <v>4732</v>
      </c>
      <c r="F495" s="3">
        <v>33733</v>
      </c>
      <c r="G495" s="3">
        <v>6337</v>
      </c>
      <c r="H495" s="3">
        <v>21.6694</v>
      </c>
      <c r="I495" s="30">
        <v>584.73176000000001</v>
      </c>
      <c r="J495" s="30">
        <v>584.73050249999994</v>
      </c>
      <c r="K495" s="30">
        <v>1.2600000000000001E-3</v>
      </c>
      <c r="L495" s="3">
        <v>2</v>
      </c>
      <c r="M495" s="3">
        <v>2</v>
      </c>
      <c r="N495" s="10">
        <f t="shared" si="49"/>
        <v>1</v>
      </c>
      <c r="O495" s="35">
        <v>2</v>
      </c>
      <c r="P495" s="17"/>
      <c r="Q495" s="40">
        <v>1168.4646399999999</v>
      </c>
      <c r="R495" s="40">
        <v>584.73595999999998</v>
      </c>
      <c r="S495" s="18">
        <f t="shared" si="50"/>
        <v>-7.182729107286125</v>
      </c>
      <c r="T495" s="18">
        <f t="shared" si="51"/>
        <v>-9.333272405606948</v>
      </c>
      <c r="U495" s="18">
        <f t="shared" si="52"/>
        <v>-8.9955131201801528</v>
      </c>
      <c r="V495" s="30">
        <v>584.73069999999996</v>
      </c>
      <c r="W495" s="3" t="s">
        <v>47</v>
      </c>
      <c r="AB495" s="12" t="s">
        <v>52</v>
      </c>
      <c r="AC495" s="3" t="s">
        <v>52</v>
      </c>
      <c r="AD495" s="3" t="s">
        <v>47</v>
      </c>
      <c r="AE495" s="3" t="s">
        <v>47</v>
      </c>
      <c r="AG495" s="3" t="s">
        <v>52</v>
      </c>
      <c r="AU495" s="3">
        <v>0</v>
      </c>
      <c r="AV495" s="3">
        <v>3</v>
      </c>
      <c r="AW495" s="3">
        <v>3</v>
      </c>
      <c r="AX495" s="3">
        <v>1</v>
      </c>
      <c r="AY495" s="3">
        <v>33.33</v>
      </c>
      <c r="AZ495" s="6" t="str">
        <f t="shared" si="53"/>
        <v>1606.6</v>
      </c>
      <c r="BC495" s="12" t="s">
        <v>4079</v>
      </c>
      <c r="BF495" s="12" t="s">
        <v>3987</v>
      </c>
      <c r="BG495" s="12" t="s">
        <v>2888</v>
      </c>
      <c r="BJ495" s="12">
        <f t="shared" si="54"/>
        <v>0</v>
      </c>
      <c r="BK495" s="12">
        <f t="shared" si="55"/>
        <v>0</v>
      </c>
      <c r="BL495" s="3" t="s">
        <v>162</v>
      </c>
      <c r="BR495" s="3" t="s">
        <v>162</v>
      </c>
      <c r="CQ495" s="3" t="str">
        <f>CONCATENATE(baseURL!$A$1,baseURL!$B$1,baseURL!$C$1,".",C495,".",L495,".pkl&amp;seq=",BC495,"&amp;varMods=Sulfo-Y+Sodiated-D")</f>
        <v>http://proteomics.broadinstitute.org/millscripts/viewfeed.pl?side=xl&amp;cycle=1&amp;fixedMods=iaaC&amp;file=msdataSM/iPRG2012_nd/cpick_in/iPRG2012_nd.1606.6.2.pkl&amp;seq=TVLdyNGER&amp;varMods=Sulfo-Y+Sodiated-D</v>
      </c>
    </row>
    <row r="496" spans="1:95" x14ac:dyDescent="0.2">
      <c r="A496" s="3">
        <v>782</v>
      </c>
      <c r="B496" s="2" t="s">
        <v>4162</v>
      </c>
      <c r="C496" s="2" t="s">
        <v>4163</v>
      </c>
      <c r="D496" s="3">
        <v>4818</v>
      </c>
      <c r="E496" s="3">
        <v>4815</v>
      </c>
      <c r="F496" s="3">
        <v>33966</v>
      </c>
      <c r="G496" s="3">
        <v>6431</v>
      </c>
      <c r="H496" s="3">
        <v>21.934999999999999</v>
      </c>
      <c r="I496" s="30">
        <v>584.73140999999998</v>
      </c>
      <c r="J496" s="30">
        <v>584.73046810000005</v>
      </c>
      <c r="K496" s="30">
        <v>9.3999999999999997E-4</v>
      </c>
      <c r="L496" s="3">
        <v>2</v>
      </c>
      <c r="M496" s="3">
        <v>2</v>
      </c>
      <c r="N496" s="10">
        <f t="shared" si="49"/>
        <v>1</v>
      </c>
      <c r="O496" s="35">
        <v>2</v>
      </c>
      <c r="P496" s="11"/>
      <c r="Q496" s="42">
        <v>1168.4646399999999</v>
      </c>
      <c r="R496" s="42">
        <v>584.73595999999998</v>
      </c>
      <c r="S496" s="18">
        <f t="shared" si="50"/>
        <v>-7.7812898662752419</v>
      </c>
      <c r="T496" s="18">
        <f t="shared" si="51"/>
        <v>-9.392102377155835</v>
      </c>
      <c r="U496" s="18">
        <f t="shared" si="52"/>
        <v>-9.8505999186527085</v>
      </c>
      <c r="V496" s="30">
        <v>584.73019999999997</v>
      </c>
      <c r="W496" s="3" t="s">
        <v>47</v>
      </c>
      <c r="X496" s="3" t="s">
        <v>47</v>
      </c>
      <c r="Y496" s="3" t="s">
        <v>47</v>
      </c>
      <c r="AB496" s="12" t="s">
        <v>52</v>
      </c>
      <c r="AC496" s="3" t="s">
        <v>52</v>
      </c>
      <c r="AD496" s="3" t="s">
        <v>47</v>
      </c>
      <c r="AE496" s="3" t="s">
        <v>47</v>
      </c>
      <c r="AF496" s="3" t="s">
        <v>48</v>
      </c>
      <c r="AU496" s="3">
        <v>0</v>
      </c>
      <c r="AV496" s="3">
        <v>5</v>
      </c>
      <c r="AW496" s="3">
        <v>3</v>
      </c>
      <c r="AX496" s="3">
        <v>3</v>
      </c>
      <c r="AY496" s="3">
        <v>60</v>
      </c>
      <c r="AZ496" s="6" t="str">
        <f t="shared" si="53"/>
        <v>1617.8</v>
      </c>
      <c r="BC496" s="12" t="s">
        <v>4164</v>
      </c>
      <c r="BF496" s="12" t="s">
        <v>3987</v>
      </c>
      <c r="BG496" s="12" t="s">
        <v>2888</v>
      </c>
      <c r="BJ496" s="12">
        <f t="shared" si="54"/>
        <v>0</v>
      </c>
      <c r="BK496" s="12">
        <f t="shared" si="55"/>
        <v>0</v>
      </c>
      <c r="BL496" s="3" t="s">
        <v>162</v>
      </c>
      <c r="BR496" s="3" t="s">
        <v>162</v>
      </c>
      <c r="BZ496" s="3" t="s">
        <v>4165</v>
      </c>
      <c r="CA496" s="3" t="s">
        <v>4166</v>
      </c>
      <c r="CQ496" s="3" t="str">
        <f>CONCATENATE(baseURL!$A$1,baseURL!$B$1,baseURL!$C$1,".",C496,".",L496,".pkl&amp;seq=",BC496,"&amp;varMods=Sulfo-Y+Sodiated-D")</f>
        <v>http://proteomics.broadinstitute.org/millscripts/viewfeed.pl?side=xl&amp;cycle=1&amp;fixedMods=iaaC&amp;file=msdataSM/iPRG2012_nd/cpick_in/iPRG2012_nd.1617.8.2.pkl&amp;seq=tVLdYNGER&amp;varMods=Sulfo-Y+Sodiated-D</v>
      </c>
    </row>
    <row r="497" spans="1:95" x14ac:dyDescent="0.2">
      <c r="A497" s="3">
        <v>2501</v>
      </c>
      <c r="B497" s="2" t="s">
        <v>2000</v>
      </c>
      <c r="C497" s="2" t="s">
        <v>2001</v>
      </c>
      <c r="D497" s="3">
        <v>2425</v>
      </c>
      <c r="E497" s="3">
        <v>2423</v>
      </c>
      <c r="F497" s="3">
        <v>27058</v>
      </c>
      <c r="G497" s="3">
        <v>3710</v>
      </c>
      <c r="H497" s="3">
        <v>13.960900000000001</v>
      </c>
      <c r="I497" s="30">
        <v>492.74833999999998</v>
      </c>
      <c r="J497" s="30">
        <v>492.74809549999998</v>
      </c>
      <c r="K497" s="30">
        <v>2.4000000000000001E-4</v>
      </c>
      <c r="L497" s="3">
        <v>2</v>
      </c>
      <c r="M497" s="3">
        <v>2</v>
      </c>
      <c r="N497" s="10">
        <f t="shared" si="49"/>
        <v>1</v>
      </c>
      <c r="O497" s="35">
        <v>2</v>
      </c>
      <c r="P497" s="17"/>
      <c r="Q497" s="40">
        <v>984.48842000000002</v>
      </c>
      <c r="R497" s="40">
        <v>492.74785000000003</v>
      </c>
      <c r="S497" s="18">
        <f t="shared" si="50"/>
        <v>0.99442341545798874</v>
      </c>
      <c r="T497" s="18">
        <f t="shared" si="51"/>
        <v>0.49822642543971779</v>
      </c>
      <c r="U497" s="18">
        <f t="shared" si="52"/>
        <v>0.5073588854707094</v>
      </c>
      <c r="V497" s="30">
        <v>492.74810000000002</v>
      </c>
      <c r="W497" s="3" t="s">
        <v>47</v>
      </c>
      <c r="Z497" s="3" t="s">
        <v>47</v>
      </c>
      <c r="AA497" s="3" t="s">
        <v>47</v>
      </c>
      <c r="AB497" s="12" t="s">
        <v>47</v>
      </c>
      <c r="AC497" s="3" t="s">
        <v>48</v>
      </c>
      <c r="AE497" s="3" t="s">
        <v>48</v>
      </c>
      <c r="AF497" s="3" t="s">
        <v>48</v>
      </c>
      <c r="AG497" s="3" t="s">
        <v>47</v>
      </c>
      <c r="AH497" s="3" t="s">
        <v>47</v>
      </c>
      <c r="AK497" s="3" t="s">
        <v>48</v>
      </c>
      <c r="AL497" s="3" t="s">
        <v>48</v>
      </c>
      <c r="AU497" s="3">
        <v>0</v>
      </c>
      <c r="AV497" s="3">
        <v>6</v>
      </c>
      <c r="AW497" s="3">
        <v>1</v>
      </c>
      <c r="AX497" s="3">
        <v>6</v>
      </c>
      <c r="AY497" s="3">
        <v>100</v>
      </c>
      <c r="AZ497" s="6" t="str">
        <f t="shared" si="53"/>
        <v>1288.9</v>
      </c>
      <c r="BC497" s="12" t="s">
        <v>2002</v>
      </c>
      <c r="BG497" s="12" t="s">
        <v>2002</v>
      </c>
      <c r="BJ497" s="12">
        <f t="shared" si="54"/>
        <v>0</v>
      </c>
      <c r="BK497" s="12">
        <f t="shared" si="55"/>
        <v>0</v>
      </c>
      <c r="CQ497" s="3" t="str">
        <f>CONCATENATE(baseURL!$A$1,baseURL!$B$1,baseURL!$C$1,".",C497,".",L497,".pkl&amp;seq=",BC497)</f>
        <v>http://proteomics.broadinstitute.org/millscripts/viewfeed.pl?side=xl&amp;cycle=1&amp;fixedMods=iaaC&amp;file=msdataSM/iPRG2012_nd/cpick_in/iPRG2012_nd.1288.9.2.pkl&amp;seq=TYETTLEK</v>
      </c>
    </row>
    <row r="498" spans="1:95" x14ac:dyDescent="0.2">
      <c r="A498" s="3">
        <v>5986</v>
      </c>
      <c r="B498" s="2" t="s">
        <v>2055</v>
      </c>
      <c r="C498" s="2" t="s">
        <v>2053</v>
      </c>
      <c r="D498" s="3">
        <v>2492</v>
      </c>
      <c r="E498" s="3">
        <v>2490</v>
      </c>
      <c r="F498" s="3">
        <v>27221</v>
      </c>
      <c r="G498" s="3">
        <v>3785</v>
      </c>
      <c r="H498" s="3">
        <v>14.1556</v>
      </c>
      <c r="I498" s="30">
        <v>492.07871999999998</v>
      </c>
      <c r="J498" s="30">
        <v>492.7481798</v>
      </c>
      <c r="K498" s="30">
        <v>-0.66946000000000006</v>
      </c>
      <c r="L498" s="3">
        <v>2</v>
      </c>
      <c r="M498" s="3">
        <v>2</v>
      </c>
      <c r="N498" s="10">
        <f t="shared" si="49"/>
        <v>1</v>
      </c>
      <c r="O498" s="35">
        <v>2</v>
      </c>
      <c r="P498" s="17"/>
      <c r="Q498" s="40">
        <v>984.48842000000002</v>
      </c>
      <c r="R498" s="40">
        <v>492.74785000000003</v>
      </c>
      <c r="S498" s="18">
        <f t="shared" si="50"/>
        <v>-1357.9562041722806</v>
      </c>
      <c r="T498" s="18">
        <f t="shared" si="51"/>
        <v>0.6693078416770597</v>
      </c>
      <c r="U498" s="18">
        <f t="shared" si="52"/>
        <v>0.5073588854707094</v>
      </c>
      <c r="V498" s="30">
        <v>492.74810000000002</v>
      </c>
      <c r="W498" s="3" t="s">
        <v>47</v>
      </c>
      <c r="X498" s="3" t="s">
        <v>47</v>
      </c>
      <c r="Y498" s="3" t="s">
        <v>47</v>
      </c>
      <c r="Z498" s="3" t="s">
        <v>47</v>
      </c>
      <c r="AA498" s="3" t="s">
        <v>47</v>
      </c>
      <c r="AB498" s="12" t="s">
        <v>47</v>
      </c>
      <c r="AC498" s="3" t="s">
        <v>47</v>
      </c>
      <c r="AD498" s="3" t="s">
        <v>47</v>
      </c>
      <c r="AE498" s="3" t="s">
        <v>47</v>
      </c>
      <c r="AF498" s="3" t="s">
        <v>47</v>
      </c>
      <c r="AH498" s="3" t="s">
        <v>47</v>
      </c>
      <c r="AI498" s="3" t="s">
        <v>47</v>
      </c>
      <c r="AK498" s="3" t="s">
        <v>48</v>
      </c>
      <c r="AL498" s="3" t="s">
        <v>47</v>
      </c>
      <c r="AU498" s="3">
        <v>0</v>
      </c>
      <c r="AV498" s="3">
        <v>13</v>
      </c>
      <c r="AW498" s="3">
        <v>1</v>
      </c>
      <c r="AX498" s="3">
        <v>13</v>
      </c>
      <c r="AY498" s="3">
        <v>100</v>
      </c>
      <c r="AZ498" s="6" t="str">
        <f t="shared" si="53"/>
        <v>1296.4</v>
      </c>
      <c r="BC498" s="12" t="s">
        <v>2002</v>
      </c>
      <c r="BG498" s="12" t="s">
        <v>2002</v>
      </c>
      <c r="BJ498" s="12">
        <f t="shared" si="54"/>
        <v>0</v>
      </c>
      <c r="BK498" s="12">
        <f t="shared" si="55"/>
        <v>0</v>
      </c>
      <c r="CQ498" s="3" t="str">
        <f>CONCATENATE(baseURL!$A$1,baseURL!$B$1,baseURL!$C$1,".",C498,".",L498,".pkl&amp;seq=",BC498)</f>
        <v>http://proteomics.broadinstitute.org/millscripts/viewfeed.pl?side=xl&amp;cycle=1&amp;fixedMods=iaaC&amp;file=msdataSM/iPRG2012_nd/cpick_in/iPRG2012_nd.1296.4.2.pkl&amp;seq=TYETTLEK</v>
      </c>
    </row>
    <row r="499" spans="1:95" x14ac:dyDescent="0.2">
      <c r="A499" s="3">
        <v>4838</v>
      </c>
      <c r="B499" s="2" t="s">
        <v>2083</v>
      </c>
      <c r="C499" s="2" t="s">
        <v>2084</v>
      </c>
      <c r="D499" s="3">
        <v>2521</v>
      </c>
      <c r="E499" s="3">
        <v>2519</v>
      </c>
      <c r="F499" s="3">
        <v>27288</v>
      </c>
      <c r="G499" s="3">
        <v>3817</v>
      </c>
      <c r="H499" s="3">
        <v>14.234299999999999</v>
      </c>
      <c r="I499" s="30">
        <v>492.74918000000002</v>
      </c>
      <c r="J499" s="30">
        <v>492.7481798</v>
      </c>
      <c r="K499" s="30">
        <v>1E-3</v>
      </c>
      <c r="L499" s="3">
        <v>2</v>
      </c>
      <c r="M499" s="3">
        <v>2</v>
      </c>
      <c r="N499" s="10">
        <f t="shared" si="49"/>
        <v>1</v>
      </c>
      <c r="O499" s="35">
        <v>2</v>
      </c>
      <c r="P499" s="17"/>
      <c r="Q499" s="40">
        <v>984.48842000000002</v>
      </c>
      <c r="R499" s="40">
        <v>492.74785000000003</v>
      </c>
      <c r="S499" s="18">
        <f t="shared" si="50"/>
        <v>2.6991492707595466</v>
      </c>
      <c r="T499" s="18">
        <f t="shared" si="51"/>
        <v>0.6693078416770597</v>
      </c>
      <c r="U499" s="18">
        <f t="shared" si="52"/>
        <v>0.5073588854707094</v>
      </c>
      <c r="V499" s="30">
        <v>492.74810000000002</v>
      </c>
      <c r="W499" s="3" t="s">
        <v>47</v>
      </c>
      <c r="X499" s="3" t="s">
        <v>47</v>
      </c>
      <c r="Y499" s="3" t="s">
        <v>47</v>
      </c>
      <c r="Z499" s="3" t="s">
        <v>47</v>
      </c>
      <c r="AA499" s="3" t="s">
        <v>48</v>
      </c>
      <c r="AB499" s="12" t="s">
        <v>47</v>
      </c>
      <c r="AC499" s="3" t="s">
        <v>47</v>
      </c>
      <c r="AD499" s="3" t="s">
        <v>47</v>
      </c>
      <c r="AE499" s="3" t="s">
        <v>47</v>
      </c>
      <c r="AF499" s="3" t="s">
        <v>47</v>
      </c>
      <c r="AG499" s="3" t="s">
        <v>47</v>
      </c>
      <c r="AH499" s="3" t="s">
        <v>47</v>
      </c>
      <c r="AI499" s="3" t="s">
        <v>47</v>
      </c>
      <c r="AJ499" s="3" t="s">
        <v>47</v>
      </c>
      <c r="AK499" s="3" t="s">
        <v>47</v>
      </c>
      <c r="AL499" s="3" t="s">
        <v>47</v>
      </c>
      <c r="AM499" s="3" t="s">
        <v>47</v>
      </c>
      <c r="AN499" s="3" t="s">
        <v>47</v>
      </c>
      <c r="AU499" s="3">
        <v>0</v>
      </c>
      <c r="AV499" s="3">
        <v>17</v>
      </c>
      <c r="AW499" s="3">
        <v>1</v>
      </c>
      <c r="AX499" s="3">
        <v>17</v>
      </c>
      <c r="AY499" s="3">
        <v>100</v>
      </c>
      <c r="AZ499" s="6" t="str">
        <f t="shared" si="53"/>
        <v>1299.8</v>
      </c>
      <c r="BC499" s="12" t="s">
        <v>2002</v>
      </c>
      <c r="BG499" s="12" t="s">
        <v>2002</v>
      </c>
      <c r="BJ499" s="12">
        <f t="shared" si="54"/>
        <v>0</v>
      </c>
      <c r="BK499" s="12">
        <f t="shared" si="55"/>
        <v>0</v>
      </c>
      <c r="CQ499" s="3" t="str">
        <f>CONCATENATE(baseURL!$A$1,baseURL!$B$1,baseURL!$C$1,".",C499,".",L499,".pkl&amp;seq=",BC499)</f>
        <v>http://proteomics.broadinstitute.org/millscripts/viewfeed.pl?side=xl&amp;cycle=1&amp;fixedMods=iaaC&amp;file=msdataSM/iPRG2012_nd/cpick_in/iPRG2012_nd.1299.8.2.pkl&amp;seq=TYETTLEK</v>
      </c>
    </row>
    <row r="500" spans="1:95" x14ac:dyDescent="0.2">
      <c r="A500" s="3">
        <v>9</v>
      </c>
      <c r="B500" s="2" t="s">
        <v>3488</v>
      </c>
      <c r="C500" s="2" t="s">
        <v>3489</v>
      </c>
      <c r="D500" s="3">
        <v>4173</v>
      </c>
      <c r="E500" s="3">
        <v>4170</v>
      </c>
      <c r="F500" s="3">
        <v>32057</v>
      </c>
      <c r="G500" s="3">
        <v>5695</v>
      </c>
      <c r="H500" s="3">
        <v>19.723500000000001</v>
      </c>
      <c r="I500" s="30">
        <v>612.69888000000003</v>
      </c>
      <c r="J500" s="30">
        <v>612.69786350000004</v>
      </c>
      <c r="K500" s="30">
        <v>1.0200000000000001E-3</v>
      </c>
      <c r="L500" s="3">
        <v>2</v>
      </c>
      <c r="M500" s="3">
        <v>2</v>
      </c>
      <c r="N500" s="10">
        <f t="shared" si="49"/>
        <v>1</v>
      </c>
      <c r="O500" s="35">
        <v>2</v>
      </c>
      <c r="P500" s="17"/>
      <c r="Q500" s="40">
        <v>1224.38741</v>
      </c>
      <c r="R500" s="40">
        <v>612.69734000000005</v>
      </c>
      <c r="S500" s="18">
        <f t="shared" si="50"/>
        <v>2.5134759030898128</v>
      </c>
      <c r="T500" s="18">
        <f t="shared" si="51"/>
        <v>0.85441859431883305</v>
      </c>
      <c r="U500" s="18">
        <f t="shared" si="52"/>
        <v>0.91399123741973143</v>
      </c>
      <c r="V500" s="30">
        <v>612.6979</v>
      </c>
      <c r="X500" s="3" t="s">
        <v>47</v>
      </c>
      <c r="Z500" s="3" t="s">
        <v>48</v>
      </c>
      <c r="AB500" s="12" t="s">
        <v>48</v>
      </c>
      <c r="AC500" s="3" t="s">
        <v>48</v>
      </c>
      <c r="AD500" s="3" t="s">
        <v>47</v>
      </c>
      <c r="AE500" s="3" t="s">
        <v>47</v>
      </c>
      <c r="AF500" s="3" t="s">
        <v>48</v>
      </c>
      <c r="AH500" s="3" t="s">
        <v>47</v>
      </c>
      <c r="AI500" s="3" t="s">
        <v>48</v>
      </c>
      <c r="AK500" s="3" t="s">
        <v>48</v>
      </c>
      <c r="AL500" s="3" t="s">
        <v>47</v>
      </c>
      <c r="AM500" s="3" t="s">
        <v>47</v>
      </c>
      <c r="AP500" s="3" t="s">
        <v>48</v>
      </c>
      <c r="AR500" s="3" t="s">
        <v>48</v>
      </c>
      <c r="AU500" s="3">
        <v>0</v>
      </c>
      <c r="AV500" s="3">
        <v>6</v>
      </c>
      <c r="AW500" s="3">
        <v>1</v>
      </c>
      <c r="AX500" s="3">
        <v>6</v>
      </c>
      <c r="AY500" s="3">
        <v>100</v>
      </c>
      <c r="AZ500" s="6" t="str">
        <f t="shared" si="53"/>
        <v>1526.10</v>
      </c>
      <c r="BC500" s="12" t="s">
        <v>3490</v>
      </c>
      <c r="BF500" s="12" t="s">
        <v>1468</v>
      </c>
      <c r="BG500" s="12" t="s">
        <v>2002</v>
      </c>
      <c r="BH500" s="12" t="s">
        <v>3490</v>
      </c>
      <c r="BJ500" s="12">
        <f t="shared" si="54"/>
        <v>0</v>
      </c>
      <c r="BK500" s="12">
        <f t="shared" si="55"/>
        <v>0</v>
      </c>
      <c r="CQ500" s="3" t="str">
        <f>CONCATENATE(baseURL!$A$1,baseURL!$B$1,baseURL!$C$1,".",C500,".",L500,".pkl&amp;seq=",BC500)</f>
        <v>http://proteomics.broadinstitute.org/millscripts/viewfeed.pl?side=xl&amp;cycle=1&amp;fixedMods=iaaC&amp;file=msdataSM/iPRG2012_nd/cpick_in/iPRG2012_nd.1526.10.2.pkl&amp;seq=tyEtTLEK</v>
      </c>
    </row>
    <row r="501" spans="1:95" x14ac:dyDescent="0.2">
      <c r="A501" s="3">
        <v>7444</v>
      </c>
      <c r="B501" s="2" t="s">
        <v>3579</v>
      </c>
      <c r="C501" s="2" t="s">
        <v>3580</v>
      </c>
      <c r="D501" s="3">
        <v>4258</v>
      </c>
      <c r="E501" s="3">
        <v>4255</v>
      </c>
      <c r="F501" s="3">
        <v>32286</v>
      </c>
      <c r="G501" s="3">
        <v>5791</v>
      </c>
      <c r="H501" s="3">
        <v>19.997800000000002</v>
      </c>
      <c r="I501" s="30">
        <v>612.69875999999999</v>
      </c>
      <c r="J501" s="30">
        <v>612.69759390000002</v>
      </c>
      <c r="K501" s="30">
        <v>1.17E-3</v>
      </c>
      <c r="L501" s="3">
        <v>2</v>
      </c>
      <c r="M501" s="3">
        <v>2</v>
      </c>
      <c r="N501" s="10">
        <f t="shared" si="49"/>
        <v>1</v>
      </c>
      <c r="O501" s="35">
        <v>2</v>
      </c>
      <c r="P501" s="17"/>
      <c r="Q501" s="40">
        <v>1224.38741</v>
      </c>
      <c r="R501" s="40">
        <v>612.69734000000005</v>
      </c>
      <c r="S501" s="18">
        <f t="shared" si="50"/>
        <v>2.3176206378489197</v>
      </c>
      <c r="T501" s="18">
        <f t="shared" si="51"/>
        <v>0.4143970985111578</v>
      </c>
      <c r="U501" s="18">
        <f t="shared" si="52"/>
        <v>0.42435307441027453</v>
      </c>
      <c r="V501" s="30">
        <v>612.69759999999997</v>
      </c>
      <c r="W501" s="3" t="s">
        <v>47</v>
      </c>
      <c r="Z501" s="3" t="s">
        <v>48</v>
      </c>
      <c r="AB501" s="12" t="s">
        <v>48</v>
      </c>
      <c r="AD501" s="3" t="s">
        <v>47</v>
      </c>
      <c r="AE501" s="3" t="s">
        <v>47</v>
      </c>
      <c r="AH501" s="3" t="s">
        <v>47</v>
      </c>
      <c r="AK501" s="3" t="s">
        <v>48</v>
      </c>
      <c r="AL501" s="3" t="s">
        <v>47</v>
      </c>
      <c r="AO501" s="3" t="s">
        <v>48</v>
      </c>
      <c r="AP501" s="3" t="s">
        <v>48</v>
      </c>
      <c r="AU501" s="3">
        <v>0</v>
      </c>
      <c r="AV501" s="3">
        <v>5</v>
      </c>
      <c r="AW501" s="3">
        <v>2</v>
      </c>
      <c r="AX501" s="3">
        <v>4</v>
      </c>
      <c r="AY501" s="3">
        <v>80</v>
      </c>
      <c r="AZ501" s="6" t="str">
        <f t="shared" si="53"/>
        <v>1537.8</v>
      </c>
      <c r="BC501" s="12" t="s">
        <v>3490</v>
      </c>
      <c r="BF501" s="12" t="s">
        <v>1468</v>
      </c>
      <c r="BG501" s="12" t="s">
        <v>2002</v>
      </c>
      <c r="BH501" s="12" t="s">
        <v>3490</v>
      </c>
      <c r="BJ501" s="12">
        <f t="shared" si="54"/>
        <v>0</v>
      </c>
      <c r="BK501" s="12">
        <f t="shared" si="55"/>
        <v>0</v>
      </c>
      <c r="BS501" s="3" t="s">
        <v>3581</v>
      </c>
      <c r="CQ501" s="3" t="str">
        <f>CONCATENATE(baseURL!$A$1,baseURL!$B$1,baseURL!$C$1,".",C501,".",L501,".pkl&amp;seq=",BC501)</f>
        <v>http://proteomics.broadinstitute.org/millscripts/viewfeed.pl?side=xl&amp;cycle=1&amp;fixedMods=iaaC&amp;file=msdataSM/iPRG2012_nd/cpick_in/iPRG2012_nd.1537.8.2.pkl&amp;seq=tyEtTLEK</v>
      </c>
    </row>
    <row r="502" spans="1:95" x14ac:dyDescent="0.2">
      <c r="A502" s="3">
        <v>581</v>
      </c>
      <c r="B502" s="2" t="s">
        <v>3665</v>
      </c>
      <c r="C502" s="2" t="s">
        <v>3666</v>
      </c>
      <c r="D502" s="3">
        <v>4340</v>
      </c>
      <c r="E502" s="3">
        <v>4337</v>
      </c>
      <c r="F502" s="3">
        <v>32518</v>
      </c>
      <c r="G502" s="3">
        <v>5884</v>
      </c>
      <c r="H502" s="3">
        <v>20.264099999999999</v>
      </c>
      <c r="I502" s="30">
        <v>612.69869000000006</v>
      </c>
      <c r="J502" s="30">
        <v>612.69701199999997</v>
      </c>
      <c r="K502" s="30">
        <v>1.6800000000000001E-3</v>
      </c>
      <c r="L502" s="3">
        <v>2</v>
      </c>
      <c r="M502" s="3">
        <v>2</v>
      </c>
      <c r="N502" s="10">
        <f t="shared" si="49"/>
        <v>1</v>
      </c>
      <c r="O502" s="35">
        <v>2</v>
      </c>
      <c r="P502" s="17"/>
      <c r="Q502" s="40">
        <v>1224.38741</v>
      </c>
      <c r="R502" s="40">
        <v>612.69734000000005</v>
      </c>
      <c r="S502" s="18">
        <f t="shared" si="50"/>
        <v>2.2033717332642291</v>
      </c>
      <c r="T502" s="18">
        <f t="shared" si="51"/>
        <v>-0.53533772495466403</v>
      </c>
      <c r="U502" s="18">
        <f t="shared" si="52"/>
        <v>-0.39171053048178611</v>
      </c>
      <c r="V502" s="30">
        <v>612.69709999999998</v>
      </c>
      <c r="W502" s="3" t="s">
        <v>47</v>
      </c>
      <c r="X502" s="3" t="s">
        <v>47</v>
      </c>
      <c r="Z502" s="3" t="s">
        <v>48</v>
      </c>
      <c r="AB502" s="12" t="s">
        <v>48</v>
      </c>
      <c r="AC502" s="3" t="s">
        <v>47</v>
      </c>
      <c r="AD502" s="3" t="s">
        <v>47</v>
      </c>
      <c r="AE502" s="3" t="s">
        <v>47</v>
      </c>
      <c r="AF502" s="3" t="s">
        <v>48</v>
      </c>
      <c r="AG502" s="3" t="s">
        <v>47</v>
      </c>
      <c r="AH502" s="3" t="s">
        <v>47</v>
      </c>
      <c r="AI502" s="3" t="s">
        <v>47</v>
      </c>
      <c r="AK502" s="3" t="s">
        <v>47</v>
      </c>
      <c r="AL502" s="3" t="s">
        <v>47</v>
      </c>
      <c r="AN502" s="3" t="s">
        <v>47</v>
      </c>
      <c r="AO502" s="3" t="s">
        <v>48</v>
      </c>
      <c r="AP502" s="3" t="s">
        <v>47</v>
      </c>
      <c r="AR502" s="3" t="s">
        <v>47</v>
      </c>
      <c r="AU502" s="3">
        <v>0</v>
      </c>
      <c r="AV502" s="3">
        <v>13</v>
      </c>
      <c r="AW502" s="3">
        <v>1</v>
      </c>
      <c r="AX502" s="3">
        <v>13</v>
      </c>
      <c r="AY502" s="3">
        <v>100</v>
      </c>
      <c r="AZ502" s="6" t="str">
        <f t="shared" si="53"/>
        <v>1548.9</v>
      </c>
      <c r="BC502" s="12" t="s">
        <v>3490</v>
      </c>
      <c r="BF502" s="12" t="s">
        <v>1468</v>
      </c>
      <c r="BG502" s="12" t="s">
        <v>2002</v>
      </c>
      <c r="BH502" s="12" t="s">
        <v>3490</v>
      </c>
      <c r="BJ502" s="12">
        <f t="shared" si="54"/>
        <v>0</v>
      </c>
      <c r="BK502" s="12">
        <f t="shared" si="55"/>
        <v>0</v>
      </c>
      <c r="CQ502" s="3" t="str">
        <f>CONCATENATE(baseURL!$A$1,baseURL!$B$1,baseURL!$C$1,".",C502,".",L502,".pkl&amp;seq=",BC502)</f>
        <v>http://proteomics.broadinstitute.org/millscripts/viewfeed.pl?side=xl&amp;cycle=1&amp;fixedMods=iaaC&amp;file=msdataSM/iPRG2012_nd/cpick_in/iPRG2012_nd.1548.9.2.pkl&amp;seq=tyEtTLEK</v>
      </c>
    </row>
    <row r="503" spans="1:95" x14ac:dyDescent="0.2">
      <c r="A503" s="3">
        <v>574</v>
      </c>
      <c r="B503" s="2" t="s">
        <v>3747</v>
      </c>
      <c r="C503" s="2" t="s">
        <v>3748</v>
      </c>
      <c r="D503" s="3">
        <v>4426</v>
      </c>
      <c r="E503" s="3">
        <v>4423</v>
      </c>
      <c r="F503" s="3">
        <v>32751</v>
      </c>
      <c r="G503" s="3">
        <v>5981</v>
      </c>
      <c r="H503" s="3">
        <v>20.530899999999999</v>
      </c>
      <c r="I503" s="30">
        <v>612.69920999999999</v>
      </c>
      <c r="J503" s="30">
        <v>612.69790669999998</v>
      </c>
      <c r="K503" s="30">
        <v>1.2999999999999999E-3</v>
      </c>
      <c r="L503" s="3">
        <v>2</v>
      </c>
      <c r="M503" s="3">
        <v>2</v>
      </c>
      <c r="N503" s="10">
        <f t="shared" si="49"/>
        <v>1</v>
      </c>
      <c r="O503" s="35">
        <v>2</v>
      </c>
      <c r="P503" s="17"/>
      <c r="Q503" s="40">
        <v>1224.38741</v>
      </c>
      <c r="R503" s="40">
        <v>612.69734000000005</v>
      </c>
      <c r="S503" s="18">
        <f t="shared" si="50"/>
        <v>3.0520778822703294</v>
      </c>
      <c r="T503" s="18">
        <f t="shared" si="51"/>
        <v>0.92492648967937963</v>
      </c>
      <c r="U503" s="18">
        <f t="shared" si="52"/>
        <v>0.42435307441027453</v>
      </c>
      <c r="V503" s="30">
        <v>612.69759999999997</v>
      </c>
      <c r="W503" s="3" t="s">
        <v>47</v>
      </c>
      <c r="X503" s="3" t="s">
        <v>47</v>
      </c>
      <c r="Z503" s="3" t="s">
        <v>48</v>
      </c>
      <c r="AB503" s="12" t="s">
        <v>48</v>
      </c>
      <c r="AC503" s="3" t="s">
        <v>47</v>
      </c>
      <c r="AD503" s="3" t="s">
        <v>47</v>
      </c>
      <c r="AE503" s="3" t="s">
        <v>47</v>
      </c>
      <c r="AF503" s="3" t="s">
        <v>48</v>
      </c>
      <c r="AG503" s="3" t="s">
        <v>47</v>
      </c>
      <c r="AH503" s="3" t="s">
        <v>47</v>
      </c>
      <c r="AI503" s="3" t="s">
        <v>48</v>
      </c>
      <c r="AK503" s="3" t="s">
        <v>47</v>
      </c>
      <c r="AL503" s="3" t="s">
        <v>47</v>
      </c>
      <c r="AO503" s="3" t="s">
        <v>47</v>
      </c>
      <c r="AP503" s="3" t="s">
        <v>47</v>
      </c>
      <c r="AR503" s="3" t="s">
        <v>47</v>
      </c>
      <c r="AU503" s="3">
        <v>0</v>
      </c>
      <c r="AV503" s="3">
        <v>12</v>
      </c>
      <c r="AW503" s="3">
        <v>1</v>
      </c>
      <c r="AX503" s="3">
        <v>12</v>
      </c>
      <c r="AY503" s="3">
        <v>100</v>
      </c>
      <c r="AZ503" s="6" t="str">
        <f t="shared" si="53"/>
        <v>1559.11</v>
      </c>
      <c r="BC503" s="12" t="s">
        <v>3490</v>
      </c>
      <c r="BF503" s="12" t="s">
        <v>1468</v>
      </c>
      <c r="BG503" s="12" t="s">
        <v>2002</v>
      </c>
      <c r="BH503" s="12" t="s">
        <v>3490</v>
      </c>
      <c r="BJ503" s="12">
        <f t="shared" si="54"/>
        <v>0</v>
      </c>
      <c r="BK503" s="12">
        <f t="shared" si="55"/>
        <v>0</v>
      </c>
      <c r="CQ503" s="3" t="str">
        <f>CONCATENATE(baseURL!$A$1,baseURL!$B$1,baseURL!$C$1,".",C503,".",L503,".pkl&amp;seq=",BC503)</f>
        <v>http://proteomics.broadinstitute.org/millscripts/viewfeed.pl?side=xl&amp;cycle=1&amp;fixedMods=iaaC&amp;file=msdataSM/iPRG2012_nd/cpick_in/iPRG2012_nd.1559.11.2.pkl&amp;seq=tyEtTLEK</v>
      </c>
    </row>
    <row r="504" spans="1:95" x14ac:dyDescent="0.2">
      <c r="A504" s="3">
        <v>573</v>
      </c>
      <c r="B504" s="2" t="s">
        <v>3821</v>
      </c>
      <c r="C504" s="2" t="s">
        <v>3822</v>
      </c>
      <c r="D504" s="3">
        <v>4492</v>
      </c>
      <c r="E504" s="3">
        <v>4489</v>
      </c>
      <c r="F504" s="3">
        <v>32977</v>
      </c>
      <c r="G504" s="3">
        <v>6058</v>
      </c>
      <c r="H504" s="3">
        <v>20.796900000000001</v>
      </c>
      <c r="I504" s="30">
        <v>612.69659999999999</v>
      </c>
      <c r="J504" s="30">
        <v>612.69753749999995</v>
      </c>
      <c r="K504" s="30">
        <v>-9.3999999999999997E-4</v>
      </c>
      <c r="L504" s="3">
        <v>2</v>
      </c>
      <c r="M504" s="3">
        <v>2</v>
      </c>
      <c r="N504" s="10">
        <f t="shared" si="49"/>
        <v>1</v>
      </c>
      <c r="O504" s="35">
        <v>2</v>
      </c>
      <c r="P504" s="17"/>
      <c r="Q504" s="40">
        <v>1224.38741</v>
      </c>
      <c r="R504" s="40">
        <v>612.69734000000005</v>
      </c>
      <c r="S504" s="18">
        <f t="shared" si="50"/>
        <v>-1.2077741353738467</v>
      </c>
      <c r="T504" s="18">
        <f t="shared" si="51"/>
        <v>0.32234512377557301</v>
      </c>
      <c r="U504" s="18">
        <f t="shared" si="52"/>
        <v>0.42435307441027453</v>
      </c>
      <c r="V504" s="30">
        <v>612.69759999999997</v>
      </c>
      <c r="W504" s="3" t="s">
        <v>47</v>
      </c>
      <c r="X504" s="3" t="s">
        <v>47</v>
      </c>
      <c r="Z504" s="3" t="s">
        <v>48</v>
      </c>
      <c r="AB504" s="12" t="s">
        <v>48</v>
      </c>
      <c r="AC504" s="3" t="s">
        <v>47</v>
      </c>
      <c r="AD504" s="3" t="s">
        <v>47</v>
      </c>
      <c r="AE504" s="3" t="s">
        <v>47</v>
      </c>
      <c r="AF504" s="3" t="s">
        <v>47</v>
      </c>
      <c r="AG504" s="3" t="s">
        <v>47</v>
      </c>
      <c r="AH504" s="3" t="s">
        <v>47</v>
      </c>
      <c r="AI504" s="3" t="s">
        <v>47</v>
      </c>
      <c r="AK504" s="3" t="s">
        <v>47</v>
      </c>
      <c r="AL504" s="3" t="s">
        <v>47</v>
      </c>
      <c r="AO504" s="3" t="s">
        <v>47</v>
      </c>
      <c r="AP504" s="3" t="s">
        <v>47</v>
      </c>
      <c r="AR504" s="3" t="s">
        <v>47</v>
      </c>
      <c r="AU504" s="3">
        <v>0</v>
      </c>
      <c r="AV504" s="3">
        <v>14</v>
      </c>
      <c r="AW504" s="3">
        <v>2</v>
      </c>
      <c r="AX504" s="3">
        <v>13</v>
      </c>
      <c r="AY504" s="3">
        <v>92.86</v>
      </c>
      <c r="AZ504" s="6" t="str">
        <f t="shared" si="53"/>
        <v>1570.6</v>
      </c>
      <c r="BC504" s="12" t="s">
        <v>3490</v>
      </c>
      <c r="BF504" s="12" t="s">
        <v>1468</v>
      </c>
      <c r="BG504" s="12" t="s">
        <v>2002</v>
      </c>
      <c r="BH504" s="12" t="s">
        <v>3490</v>
      </c>
      <c r="BJ504" s="12">
        <f t="shared" si="54"/>
        <v>0</v>
      </c>
      <c r="BK504" s="12">
        <f t="shared" si="55"/>
        <v>0</v>
      </c>
      <c r="BZ504" s="3" t="s">
        <v>3823</v>
      </c>
      <c r="CQ504" s="3" t="str">
        <f>CONCATENATE(baseURL!$A$1,baseURL!$B$1,baseURL!$C$1,".",C504,".",L504,".pkl&amp;seq=",BC504)</f>
        <v>http://proteomics.broadinstitute.org/millscripts/viewfeed.pl?side=xl&amp;cycle=1&amp;fixedMods=iaaC&amp;file=msdataSM/iPRG2012_nd/cpick_in/iPRG2012_nd.1570.6.2.pkl&amp;seq=tyEtTLEK</v>
      </c>
    </row>
    <row r="505" spans="1:95" x14ac:dyDescent="0.2">
      <c r="A505" s="3">
        <v>575</v>
      </c>
      <c r="B505" s="2" t="s">
        <v>3899</v>
      </c>
      <c r="C505" s="2" t="s">
        <v>3900</v>
      </c>
      <c r="D505" s="3">
        <v>4559</v>
      </c>
      <c r="E505" s="3">
        <v>4556</v>
      </c>
      <c r="F505" s="3">
        <v>33209</v>
      </c>
      <c r="G505" s="3">
        <v>6136</v>
      </c>
      <c r="H505" s="3">
        <v>21.058800000000002</v>
      </c>
      <c r="I505" s="30">
        <v>612.69770000000005</v>
      </c>
      <c r="J505" s="30">
        <v>612.697586</v>
      </c>
      <c r="K505" s="30">
        <v>1.1E-4</v>
      </c>
      <c r="L505" s="3">
        <v>2</v>
      </c>
      <c r="M505" s="3">
        <v>2</v>
      </c>
      <c r="N505" s="10">
        <f t="shared" si="49"/>
        <v>1</v>
      </c>
      <c r="O505" s="35">
        <v>2</v>
      </c>
      <c r="P505" s="17"/>
      <c r="Q505" s="40">
        <v>1224.38741</v>
      </c>
      <c r="R505" s="40">
        <v>612.69734000000005</v>
      </c>
      <c r="S505" s="18">
        <f t="shared" si="50"/>
        <v>0.58756579553712773</v>
      </c>
      <c r="T505" s="18">
        <f t="shared" si="51"/>
        <v>0.40150329353044667</v>
      </c>
      <c r="U505" s="18">
        <f t="shared" si="52"/>
        <v>0.42435307441027453</v>
      </c>
      <c r="V505" s="30">
        <v>612.69759999999997</v>
      </c>
      <c r="W505" s="3" t="s">
        <v>47</v>
      </c>
      <c r="X505" s="3" t="s">
        <v>47</v>
      </c>
      <c r="Z505" s="3" t="s">
        <v>48</v>
      </c>
      <c r="AB505" s="12" t="s">
        <v>48</v>
      </c>
      <c r="AC505" s="3" t="s">
        <v>47</v>
      </c>
      <c r="AD505" s="3" t="s">
        <v>47</v>
      </c>
      <c r="AE505" s="3" t="s">
        <v>47</v>
      </c>
      <c r="AF505" s="3" t="s">
        <v>48</v>
      </c>
      <c r="AG505" s="3" t="s">
        <v>47</v>
      </c>
      <c r="AH505" s="3" t="s">
        <v>47</v>
      </c>
      <c r="AI505" s="3" t="s">
        <v>48</v>
      </c>
      <c r="AK505" s="3" t="s">
        <v>47</v>
      </c>
      <c r="AL505" s="3" t="s">
        <v>47</v>
      </c>
      <c r="AO505" s="3" t="s">
        <v>47</v>
      </c>
      <c r="AP505" s="3" t="s">
        <v>47</v>
      </c>
      <c r="AR505" s="3" t="s">
        <v>47</v>
      </c>
      <c r="AU505" s="3">
        <v>0</v>
      </c>
      <c r="AV505" s="3">
        <v>12</v>
      </c>
      <c r="AW505" s="3">
        <v>1</v>
      </c>
      <c r="AX505" s="3">
        <v>12</v>
      </c>
      <c r="AY505" s="3">
        <v>100</v>
      </c>
      <c r="AZ505" s="6" t="str">
        <f t="shared" si="53"/>
        <v>1581.7</v>
      </c>
      <c r="BC505" s="12" t="s">
        <v>3490</v>
      </c>
      <c r="BF505" s="12" t="s">
        <v>1468</v>
      </c>
      <c r="BG505" s="12" t="s">
        <v>2002</v>
      </c>
      <c r="BH505" s="12" t="s">
        <v>3490</v>
      </c>
      <c r="BJ505" s="12">
        <f t="shared" si="54"/>
        <v>0</v>
      </c>
      <c r="BK505" s="12">
        <f t="shared" si="55"/>
        <v>0</v>
      </c>
      <c r="CQ505" s="3" t="str">
        <f>CONCATENATE(baseURL!$A$1,baseURL!$B$1,baseURL!$C$1,".",C505,".",L505,".pkl&amp;seq=",BC505)</f>
        <v>http://proteomics.broadinstitute.org/millscripts/viewfeed.pl?side=xl&amp;cycle=1&amp;fixedMods=iaaC&amp;file=msdataSM/iPRG2012_nd/cpick_in/iPRG2012_nd.1581.7.2.pkl&amp;seq=tyEtTLEK</v>
      </c>
    </row>
    <row r="506" spans="1:95" x14ac:dyDescent="0.2">
      <c r="A506" s="3">
        <v>7469</v>
      </c>
      <c r="B506" s="2" t="s">
        <v>3982</v>
      </c>
      <c r="C506" s="2" t="s">
        <v>3983</v>
      </c>
      <c r="D506" s="3">
        <v>4640</v>
      </c>
      <c r="E506" s="3">
        <v>4637</v>
      </c>
      <c r="F506" s="3">
        <v>33441</v>
      </c>
      <c r="G506" s="3">
        <v>6228</v>
      </c>
      <c r="H506" s="3">
        <v>21.3215</v>
      </c>
      <c r="I506" s="30">
        <v>612.69632000000001</v>
      </c>
      <c r="J506" s="30">
        <v>612.69694849999996</v>
      </c>
      <c r="K506" s="30">
        <v>-6.3000000000000003E-4</v>
      </c>
      <c r="L506" s="3">
        <v>2</v>
      </c>
      <c r="M506" s="3">
        <v>2</v>
      </c>
      <c r="N506" s="10">
        <f t="shared" si="49"/>
        <v>1</v>
      </c>
      <c r="O506" s="35">
        <v>2</v>
      </c>
      <c r="P506" s="17"/>
      <c r="Q506" s="40">
        <v>1224.38741</v>
      </c>
      <c r="R506" s="40">
        <v>612.69734000000005</v>
      </c>
      <c r="S506" s="18">
        <f t="shared" si="50"/>
        <v>-1.6647697540837125</v>
      </c>
      <c r="T506" s="18">
        <f t="shared" si="51"/>
        <v>-0.63897780279506755</v>
      </c>
      <c r="U506" s="18">
        <f t="shared" si="52"/>
        <v>-0.39171053048178611</v>
      </c>
      <c r="V506" s="30">
        <v>612.69709999999998</v>
      </c>
      <c r="W506" s="3" t="s">
        <v>47</v>
      </c>
      <c r="X506" s="3" t="s">
        <v>47</v>
      </c>
      <c r="Z506" s="3" t="s">
        <v>48</v>
      </c>
      <c r="AB506" s="12" t="s">
        <v>48</v>
      </c>
      <c r="AD506" s="3" t="s">
        <v>47</v>
      </c>
      <c r="AE506" s="3" t="s">
        <v>47</v>
      </c>
      <c r="AG506" s="3" t="s">
        <v>48</v>
      </c>
      <c r="AH506" s="3" t="s">
        <v>47</v>
      </c>
      <c r="AK506" s="3" t="s">
        <v>48</v>
      </c>
      <c r="AL506" s="3" t="s">
        <v>48</v>
      </c>
      <c r="AM506" s="3" t="s">
        <v>48</v>
      </c>
      <c r="AN506" s="3" t="s">
        <v>48</v>
      </c>
      <c r="AP506" s="3" t="s">
        <v>48</v>
      </c>
      <c r="AR506" s="3" t="s">
        <v>48</v>
      </c>
      <c r="AU506" s="3">
        <v>0</v>
      </c>
      <c r="AV506" s="3">
        <v>5</v>
      </c>
      <c r="AW506" s="3">
        <v>2</v>
      </c>
      <c r="AX506" s="3">
        <v>4</v>
      </c>
      <c r="AY506" s="3">
        <v>80</v>
      </c>
      <c r="AZ506" s="6" t="str">
        <f t="shared" si="53"/>
        <v>1592.8</v>
      </c>
      <c r="BC506" s="12" t="s">
        <v>3490</v>
      </c>
      <c r="BF506" s="12" t="s">
        <v>1468</v>
      </c>
      <c r="BG506" s="12" t="s">
        <v>2002</v>
      </c>
      <c r="BH506" s="12" t="s">
        <v>3490</v>
      </c>
      <c r="BJ506" s="12">
        <f t="shared" si="54"/>
        <v>0</v>
      </c>
      <c r="BK506" s="12">
        <f t="shared" si="55"/>
        <v>0</v>
      </c>
      <c r="CA506" s="3" t="s">
        <v>3984</v>
      </c>
      <c r="CQ506" s="3" t="str">
        <f>CONCATENATE(baseURL!$A$1,baseURL!$B$1,baseURL!$C$1,".",C506,".",L506,".pkl&amp;seq=",BC506)</f>
        <v>http://proteomics.broadinstitute.org/millscripts/viewfeed.pl?side=xl&amp;cycle=1&amp;fixedMods=iaaC&amp;file=msdataSM/iPRG2012_nd/cpick_in/iPRG2012_nd.1592.8.2.pkl&amp;seq=tyEtTLEK</v>
      </c>
    </row>
    <row r="507" spans="1:95" x14ac:dyDescent="0.2">
      <c r="A507" s="3">
        <v>592</v>
      </c>
      <c r="B507" s="2" t="s">
        <v>8451</v>
      </c>
      <c r="C507" s="2" t="s">
        <v>8440</v>
      </c>
      <c r="D507" s="3">
        <v>9000</v>
      </c>
      <c r="E507" s="3">
        <v>8991</v>
      </c>
      <c r="F507" s="3">
        <v>44826</v>
      </c>
      <c r="G507" s="3">
        <v>11124</v>
      </c>
      <c r="H507" s="3">
        <v>34.356400000000001</v>
      </c>
      <c r="I507" s="30">
        <v>674.25160000000005</v>
      </c>
      <c r="J507" s="30">
        <v>674.24973990000001</v>
      </c>
      <c r="K507" s="30">
        <v>1.8600000000000001E-3</v>
      </c>
      <c r="L507" s="3">
        <v>3</v>
      </c>
      <c r="M507" s="3">
        <v>3</v>
      </c>
      <c r="N507" s="10">
        <f t="shared" si="49"/>
        <v>1</v>
      </c>
      <c r="O507" s="35">
        <v>3</v>
      </c>
      <c r="P507" s="17"/>
      <c r="Q507" s="40">
        <v>2020.73379</v>
      </c>
      <c r="R507" s="40">
        <v>674.24945000000002</v>
      </c>
      <c r="S507" s="18">
        <f t="shared" si="50"/>
        <v>3.1887308176947569</v>
      </c>
      <c r="T507" s="18">
        <f t="shared" si="51"/>
        <v>0.42995956464525098</v>
      </c>
      <c r="U507" s="18">
        <f t="shared" si="52"/>
        <v>0.51909571453981851</v>
      </c>
      <c r="V507" s="30">
        <v>674.24980000000005</v>
      </c>
      <c r="W507" s="3" t="s">
        <v>47</v>
      </c>
      <c r="X507" s="3" t="s">
        <v>47</v>
      </c>
      <c r="Z507" s="3" t="s">
        <v>47</v>
      </c>
      <c r="AB507" s="12" t="s">
        <v>48</v>
      </c>
      <c r="AC507" s="3" t="s">
        <v>47</v>
      </c>
      <c r="AD507" s="3" t="s">
        <v>47</v>
      </c>
      <c r="AE507" s="3" t="s">
        <v>47</v>
      </c>
      <c r="AF507" s="3" t="s">
        <v>48</v>
      </c>
      <c r="AG507" s="3" t="s">
        <v>48</v>
      </c>
      <c r="AK507" s="3" t="s">
        <v>48</v>
      </c>
      <c r="AL507" s="3" t="s">
        <v>48</v>
      </c>
      <c r="AO507" s="3" t="s">
        <v>47</v>
      </c>
      <c r="AP507" s="3" t="s">
        <v>48</v>
      </c>
      <c r="AU507" s="3">
        <v>0</v>
      </c>
      <c r="AV507" s="3">
        <v>7</v>
      </c>
      <c r="AW507" s="3">
        <v>1</v>
      </c>
      <c r="AX507" s="3">
        <v>7</v>
      </c>
      <c r="AY507" s="3">
        <v>100</v>
      </c>
      <c r="AZ507" s="6" t="str">
        <f t="shared" si="53"/>
        <v>2134.11</v>
      </c>
      <c r="BC507" s="12" t="s">
        <v>8452</v>
      </c>
      <c r="BF507" s="12" t="s">
        <v>1468</v>
      </c>
      <c r="BG507" s="12" t="s">
        <v>8453</v>
      </c>
      <c r="BH507" s="12" t="s">
        <v>8452</v>
      </c>
      <c r="BJ507" s="12">
        <f t="shared" si="54"/>
        <v>0</v>
      </c>
      <c r="BK507" s="12">
        <f t="shared" si="55"/>
        <v>0</v>
      </c>
      <c r="CQ507" s="3" t="str">
        <f>CONCATENATE(baseURL!$A$1,baseURL!$B$1,baseURL!$C$1,".",C507,".",L507,".pkl&amp;seq=",BC507)</f>
        <v>http://proteomics.broadinstitute.org/millscripts/viewfeed.pl?side=xl&amp;cycle=1&amp;fixedMods=iaaC&amp;file=msdataSM/iPRG2012_nd/cpick_in/iPRG2012_nd.2134.11.3.pkl&amp;seq=VDAtEEsDLAQQyGVR</v>
      </c>
    </row>
    <row r="508" spans="1:95" x14ac:dyDescent="0.2">
      <c r="A508" s="3">
        <v>571</v>
      </c>
      <c r="B508" s="2" t="s">
        <v>8549</v>
      </c>
      <c r="C508" s="2" t="s">
        <v>8550</v>
      </c>
      <c r="D508" s="3">
        <v>9117</v>
      </c>
      <c r="E508" s="3">
        <v>9108</v>
      </c>
      <c r="F508" s="3">
        <v>45053</v>
      </c>
      <c r="G508" s="3">
        <v>11252</v>
      </c>
      <c r="H508" s="3">
        <v>34.619500000000002</v>
      </c>
      <c r="I508" s="30">
        <v>674.25233000000003</v>
      </c>
      <c r="J508" s="30">
        <v>674.24983299999997</v>
      </c>
      <c r="K508" s="30">
        <v>2.5000000000000001E-3</v>
      </c>
      <c r="L508" s="3">
        <v>3</v>
      </c>
      <c r="M508" s="3">
        <v>3</v>
      </c>
      <c r="N508" s="10">
        <f t="shared" si="49"/>
        <v>1</v>
      </c>
      <c r="O508" s="35">
        <v>3</v>
      </c>
      <c r="P508" s="17"/>
      <c r="Q508" s="40">
        <v>2020.73379</v>
      </c>
      <c r="R508" s="40">
        <v>674.24945000000002</v>
      </c>
      <c r="S508" s="18">
        <f t="shared" si="50"/>
        <v>4.271416165047901</v>
      </c>
      <c r="T508" s="18">
        <f t="shared" si="51"/>
        <v>0.56803902464067657</v>
      </c>
      <c r="U508" s="18">
        <f t="shared" si="52"/>
        <v>0.51909571453981851</v>
      </c>
      <c r="V508" s="30">
        <v>674.24980000000005</v>
      </c>
      <c r="W508" s="3" t="s">
        <v>47</v>
      </c>
      <c r="X508" s="3" t="s">
        <v>47</v>
      </c>
      <c r="Z508" s="3" t="s">
        <v>47</v>
      </c>
      <c r="AB508" s="12" t="s">
        <v>47</v>
      </c>
      <c r="AC508" s="3" t="s">
        <v>47</v>
      </c>
      <c r="AD508" s="3" t="s">
        <v>47</v>
      </c>
      <c r="AE508" s="3" t="s">
        <v>47</v>
      </c>
      <c r="AF508" s="3" t="s">
        <v>47</v>
      </c>
      <c r="AG508" s="3" t="s">
        <v>48</v>
      </c>
      <c r="AH508" s="3" t="s">
        <v>47</v>
      </c>
      <c r="AI508" s="3" t="s">
        <v>47</v>
      </c>
      <c r="AK508" s="3" t="s">
        <v>48</v>
      </c>
      <c r="AL508" s="3" t="s">
        <v>47</v>
      </c>
      <c r="AO508" s="3" t="s">
        <v>47</v>
      </c>
      <c r="AP508" s="3" t="s">
        <v>48</v>
      </c>
      <c r="AR508" s="3" t="s">
        <v>47</v>
      </c>
      <c r="AU508" s="3">
        <v>0</v>
      </c>
      <c r="AV508" s="3">
        <v>13</v>
      </c>
      <c r="AW508" s="3">
        <v>2</v>
      </c>
      <c r="AX508" s="3">
        <v>12</v>
      </c>
      <c r="AY508" s="3">
        <v>92.31</v>
      </c>
      <c r="AZ508" s="6" t="str">
        <f t="shared" si="53"/>
        <v>2145.7</v>
      </c>
      <c r="BC508" s="12" t="s">
        <v>8452</v>
      </c>
      <c r="BF508" s="12" t="s">
        <v>1468</v>
      </c>
      <c r="BG508" s="12" t="s">
        <v>8453</v>
      </c>
      <c r="BH508" s="12" t="s">
        <v>8452</v>
      </c>
      <c r="BJ508" s="12">
        <f t="shared" si="54"/>
        <v>0</v>
      </c>
      <c r="BK508" s="12">
        <f t="shared" si="55"/>
        <v>0</v>
      </c>
      <c r="CB508" s="3" t="s">
        <v>8551</v>
      </c>
      <c r="CQ508" s="3" t="str">
        <f>CONCATENATE(baseURL!$A$1,baseURL!$B$1,baseURL!$C$1,".",C508,".",L508,".pkl&amp;seq=",BC508)</f>
        <v>http://proteomics.broadinstitute.org/millscripts/viewfeed.pl?side=xl&amp;cycle=1&amp;fixedMods=iaaC&amp;file=msdataSM/iPRG2012_nd/cpick_in/iPRG2012_nd.2145.7.3.pkl&amp;seq=VDAtEEsDLAQQyGVR</v>
      </c>
    </row>
    <row r="509" spans="1:95" x14ac:dyDescent="0.2">
      <c r="A509" s="3">
        <v>569</v>
      </c>
      <c r="B509" s="2" t="s">
        <v>8637</v>
      </c>
      <c r="C509" s="2" t="s">
        <v>8638</v>
      </c>
      <c r="D509" s="3">
        <v>9229</v>
      </c>
      <c r="E509" s="3">
        <v>9220</v>
      </c>
      <c r="F509" s="3">
        <v>45284</v>
      </c>
      <c r="G509" s="3">
        <v>11375</v>
      </c>
      <c r="H509" s="3">
        <v>34.883600000000001</v>
      </c>
      <c r="I509" s="30">
        <v>674.25203999999997</v>
      </c>
      <c r="J509" s="30">
        <v>674.25073480000003</v>
      </c>
      <c r="K509" s="30">
        <v>1.31E-3</v>
      </c>
      <c r="L509" s="3">
        <v>3</v>
      </c>
      <c r="M509" s="3">
        <v>3</v>
      </c>
      <c r="N509" s="10">
        <f t="shared" si="49"/>
        <v>1</v>
      </c>
      <c r="O509" s="35">
        <v>3</v>
      </c>
      <c r="P509" s="17"/>
      <c r="Q509" s="40">
        <v>2020.73379</v>
      </c>
      <c r="R509" s="40">
        <v>674.24945000000002</v>
      </c>
      <c r="S509" s="18">
        <f t="shared" si="50"/>
        <v>3.8413082872237099</v>
      </c>
      <c r="T509" s="18">
        <f t="shared" si="51"/>
        <v>1.9055262114157236</v>
      </c>
      <c r="U509" s="18">
        <f t="shared" si="52"/>
        <v>2.1505393886151198</v>
      </c>
      <c r="V509" s="30">
        <v>674.2509</v>
      </c>
      <c r="W509" s="3" t="s">
        <v>47</v>
      </c>
      <c r="X509" s="3" t="s">
        <v>47</v>
      </c>
      <c r="Z509" s="3" t="s">
        <v>47</v>
      </c>
      <c r="AB509" s="12" t="s">
        <v>48</v>
      </c>
      <c r="AC509" s="3" t="s">
        <v>47</v>
      </c>
      <c r="AD509" s="3" t="s">
        <v>47</v>
      </c>
      <c r="AE509" s="3" t="s">
        <v>47</v>
      </c>
      <c r="AF509" s="3" t="s">
        <v>47</v>
      </c>
      <c r="AG509" s="3" t="s">
        <v>48</v>
      </c>
      <c r="AH509" s="3" t="s">
        <v>47</v>
      </c>
      <c r="AI509" s="3" t="s">
        <v>47</v>
      </c>
      <c r="AK509" s="3" t="s">
        <v>48</v>
      </c>
      <c r="AL509" s="3" t="s">
        <v>48</v>
      </c>
      <c r="AO509" s="3" t="s">
        <v>47</v>
      </c>
      <c r="AP509" s="3" t="s">
        <v>48</v>
      </c>
      <c r="AU509" s="3">
        <v>0</v>
      </c>
      <c r="AV509" s="3">
        <v>10</v>
      </c>
      <c r="AW509" s="3">
        <v>2</v>
      </c>
      <c r="AX509" s="3">
        <v>9</v>
      </c>
      <c r="AY509" s="3">
        <v>90</v>
      </c>
      <c r="AZ509" s="6" t="str">
        <f t="shared" si="53"/>
        <v>2156.7</v>
      </c>
      <c r="BC509" s="12" t="s">
        <v>8452</v>
      </c>
      <c r="BF509" s="12" t="s">
        <v>1468</v>
      </c>
      <c r="BG509" s="12" t="s">
        <v>8453</v>
      </c>
      <c r="BH509" s="12" t="s">
        <v>8452</v>
      </c>
      <c r="BJ509" s="12">
        <f t="shared" si="54"/>
        <v>0</v>
      </c>
      <c r="BK509" s="12">
        <f t="shared" si="55"/>
        <v>0</v>
      </c>
      <c r="CB509" s="3" t="s">
        <v>8551</v>
      </c>
      <c r="CQ509" s="3" t="str">
        <f>CONCATENATE(baseURL!$A$1,baseURL!$B$1,baseURL!$C$1,".",C509,".",L509,".pkl&amp;seq=",BC509)</f>
        <v>http://proteomics.broadinstitute.org/millscripts/viewfeed.pl?side=xl&amp;cycle=1&amp;fixedMods=iaaC&amp;file=msdataSM/iPRG2012_nd/cpick_in/iPRG2012_nd.2156.7.3.pkl&amp;seq=VDAtEEsDLAQQyGVR</v>
      </c>
    </row>
    <row r="510" spans="1:95" x14ac:dyDescent="0.2">
      <c r="A510" s="3">
        <v>160</v>
      </c>
      <c r="B510" s="2" t="s">
        <v>8739</v>
      </c>
      <c r="C510" s="2" t="s">
        <v>8722</v>
      </c>
      <c r="D510" s="3">
        <v>9304</v>
      </c>
      <c r="E510" s="3">
        <v>9295</v>
      </c>
      <c r="F510" s="3">
        <v>45512</v>
      </c>
      <c r="G510" s="3">
        <v>11461</v>
      </c>
      <c r="H510" s="3">
        <v>35.150500000000001</v>
      </c>
      <c r="I510" s="30">
        <v>674.25197000000003</v>
      </c>
      <c r="J510" s="30">
        <v>674.25046850000001</v>
      </c>
      <c r="K510" s="30">
        <v>1.5E-3</v>
      </c>
      <c r="L510" s="3">
        <v>3</v>
      </c>
      <c r="M510" s="3">
        <v>3</v>
      </c>
      <c r="N510" s="10">
        <f t="shared" si="49"/>
        <v>1</v>
      </c>
      <c r="O510" s="35">
        <v>3</v>
      </c>
      <c r="P510" s="17"/>
      <c r="Q510" s="40">
        <v>2020.73379</v>
      </c>
      <c r="R510" s="40">
        <v>674.24945000000002</v>
      </c>
      <c r="S510" s="18">
        <f t="shared" si="50"/>
        <v>3.7374891444169136</v>
      </c>
      <c r="T510" s="18">
        <f t="shared" si="51"/>
        <v>1.5105685291793542</v>
      </c>
      <c r="U510" s="18">
        <f t="shared" si="52"/>
        <v>1.5572871434508431</v>
      </c>
      <c r="V510" s="30">
        <v>674.25049999999999</v>
      </c>
      <c r="W510" s="3" t="s">
        <v>47</v>
      </c>
      <c r="X510" s="3" t="s">
        <v>47</v>
      </c>
      <c r="Z510" s="3" t="s">
        <v>47</v>
      </c>
      <c r="AB510" s="12" t="s">
        <v>47</v>
      </c>
      <c r="AC510" s="3" t="s">
        <v>47</v>
      </c>
      <c r="AD510" s="3" t="s">
        <v>47</v>
      </c>
      <c r="AE510" s="3" t="s">
        <v>47</v>
      </c>
      <c r="AF510" s="3" t="s">
        <v>47</v>
      </c>
      <c r="AG510" s="3" t="s">
        <v>47</v>
      </c>
      <c r="AH510" s="3" t="s">
        <v>47</v>
      </c>
      <c r="AI510" s="3" t="s">
        <v>48</v>
      </c>
      <c r="AK510" s="3" t="s">
        <v>48</v>
      </c>
      <c r="AL510" s="3" t="s">
        <v>47</v>
      </c>
      <c r="AO510" s="3" t="s">
        <v>47</v>
      </c>
      <c r="AP510" s="3" t="s">
        <v>48</v>
      </c>
      <c r="AQ510" s="3" t="s">
        <v>47</v>
      </c>
      <c r="AR510" s="3" t="s">
        <v>48</v>
      </c>
      <c r="AU510" s="3">
        <v>0</v>
      </c>
      <c r="AV510" s="3">
        <v>13</v>
      </c>
      <c r="AW510" s="3">
        <v>2</v>
      </c>
      <c r="AX510" s="3">
        <v>12</v>
      </c>
      <c r="AY510" s="3">
        <v>92.31</v>
      </c>
      <c r="AZ510" s="6" t="str">
        <f t="shared" si="53"/>
        <v>2167.4</v>
      </c>
      <c r="BC510" s="12" t="s">
        <v>8452</v>
      </c>
      <c r="BF510" s="12" t="s">
        <v>1468</v>
      </c>
      <c r="BG510" s="12" t="s">
        <v>8453</v>
      </c>
      <c r="BH510" s="12" t="s">
        <v>8452</v>
      </c>
      <c r="BJ510" s="12">
        <f t="shared" si="54"/>
        <v>0</v>
      </c>
      <c r="BK510" s="12">
        <f t="shared" si="55"/>
        <v>0</v>
      </c>
      <c r="CM510" s="3" t="s">
        <v>8740</v>
      </c>
      <c r="CQ510" s="3" t="str">
        <f>CONCATENATE(baseURL!$A$1,baseURL!$B$1,baseURL!$C$1,".",C510,".",L510,".pkl&amp;seq=",BC510)</f>
        <v>http://proteomics.broadinstitute.org/millscripts/viewfeed.pl?side=xl&amp;cycle=1&amp;fixedMods=iaaC&amp;file=msdataSM/iPRG2012_nd/cpick_in/iPRG2012_nd.2167.4.3.pkl&amp;seq=VDAtEEsDLAQQyGVR</v>
      </c>
    </row>
    <row r="511" spans="1:95" x14ac:dyDescent="0.2">
      <c r="A511" s="3">
        <v>184</v>
      </c>
      <c r="B511" s="2" t="s">
        <v>8829</v>
      </c>
      <c r="C511" s="2" t="s">
        <v>8819</v>
      </c>
      <c r="D511" s="3">
        <v>9387</v>
      </c>
      <c r="E511" s="3">
        <v>9378</v>
      </c>
      <c r="F511" s="3">
        <v>45742</v>
      </c>
      <c r="G511" s="3">
        <v>11555</v>
      </c>
      <c r="H511" s="3">
        <v>35.409199999999998</v>
      </c>
      <c r="I511" s="30">
        <v>674.25023999999996</v>
      </c>
      <c r="J511" s="30">
        <v>674.24944140000002</v>
      </c>
      <c r="K511" s="30">
        <v>8.0000000000000004E-4</v>
      </c>
      <c r="L511" s="3">
        <v>3</v>
      </c>
      <c r="M511" s="3">
        <v>3</v>
      </c>
      <c r="N511" s="10">
        <f t="shared" si="49"/>
        <v>1</v>
      </c>
      <c r="O511" s="35">
        <v>3</v>
      </c>
      <c r="P511" s="17"/>
      <c r="Q511" s="40">
        <v>2020.73379</v>
      </c>
      <c r="R511" s="40">
        <v>674.24945000000002</v>
      </c>
      <c r="S511" s="18">
        <f t="shared" si="50"/>
        <v>1.1716731840687715</v>
      </c>
      <c r="T511" s="18">
        <f t="shared" si="51"/>
        <v>-1.2754923272127926E-2</v>
      </c>
      <c r="U511" s="18">
        <f t="shared" si="52"/>
        <v>7.4156530624458011E-2</v>
      </c>
      <c r="V511" s="30">
        <v>674.24950000000001</v>
      </c>
      <c r="W511" s="3" t="s">
        <v>47</v>
      </c>
      <c r="X511" s="3" t="s">
        <v>47</v>
      </c>
      <c r="Z511" s="3" t="s">
        <v>47</v>
      </c>
      <c r="AB511" s="12" t="s">
        <v>47</v>
      </c>
      <c r="AC511" s="3" t="s">
        <v>47</v>
      </c>
      <c r="AD511" s="3" t="s">
        <v>47</v>
      </c>
      <c r="AE511" s="3" t="s">
        <v>47</v>
      </c>
      <c r="AF511" s="3" t="s">
        <v>47</v>
      </c>
      <c r="AG511" s="3" t="s">
        <v>48</v>
      </c>
      <c r="AH511" s="3" t="s">
        <v>47</v>
      </c>
      <c r="AI511" s="3" t="s">
        <v>47</v>
      </c>
      <c r="AK511" s="3" t="s">
        <v>48</v>
      </c>
      <c r="AL511" s="3" t="s">
        <v>47</v>
      </c>
      <c r="AM511" s="3" t="s">
        <v>47</v>
      </c>
      <c r="AN511" s="3" t="s">
        <v>47</v>
      </c>
      <c r="AO511" s="3" t="s">
        <v>47</v>
      </c>
      <c r="AP511" s="3" t="s">
        <v>47</v>
      </c>
      <c r="AQ511" s="3" t="s">
        <v>47</v>
      </c>
      <c r="AR511" s="3" t="s">
        <v>48</v>
      </c>
      <c r="AU511" s="3">
        <v>0</v>
      </c>
      <c r="AV511" s="3">
        <v>16</v>
      </c>
      <c r="AW511" s="3">
        <v>3</v>
      </c>
      <c r="AX511" s="3">
        <v>14</v>
      </c>
      <c r="AY511" s="3">
        <v>87.5</v>
      </c>
      <c r="AZ511" s="6" t="str">
        <f t="shared" si="53"/>
        <v>2178.3</v>
      </c>
      <c r="BC511" s="12" t="s">
        <v>8452</v>
      </c>
      <c r="BF511" s="12" t="s">
        <v>1468</v>
      </c>
      <c r="BG511" s="12" t="s">
        <v>8453</v>
      </c>
      <c r="BH511" s="12" t="s">
        <v>8452</v>
      </c>
      <c r="BJ511" s="12">
        <f t="shared" si="54"/>
        <v>0</v>
      </c>
      <c r="BK511" s="12">
        <f t="shared" si="55"/>
        <v>0</v>
      </c>
      <c r="CB511" s="3" t="s">
        <v>8551</v>
      </c>
      <c r="CM511" s="3" t="s">
        <v>8740</v>
      </c>
      <c r="CQ511" s="3" t="str">
        <f>CONCATENATE(baseURL!$A$1,baseURL!$B$1,baseURL!$C$1,".",C511,".",L511,".pkl&amp;seq=",BC511)</f>
        <v>http://proteomics.broadinstitute.org/millscripts/viewfeed.pl?side=xl&amp;cycle=1&amp;fixedMods=iaaC&amp;file=msdataSM/iPRG2012_nd/cpick_in/iPRG2012_nd.2178.3.3.pkl&amp;seq=VDAtEEsDLAQQyGVR</v>
      </c>
    </row>
    <row r="512" spans="1:95" x14ac:dyDescent="0.2">
      <c r="A512" s="3">
        <v>591</v>
      </c>
      <c r="B512" s="2" t="s">
        <v>8926</v>
      </c>
      <c r="C512" s="2" t="s">
        <v>8913</v>
      </c>
      <c r="D512" s="3">
        <v>9475</v>
      </c>
      <c r="E512" s="3">
        <v>9466</v>
      </c>
      <c r="F512" s="3">
        <v>45976</v>
      </c>
      <c r="G512" s="3">
        <v>11654</v>
      </c>
      <c r="H512" s="3">
        <v>35.672800000000002</v>
      </c>
      <c r="I512" s="30">
        <v>674.24829999999997</v>
      </c>
      <c r="J512" s="30">
        <v>674.24696970000002</v>
      </c>
      <c r="K512" s="30">
        <v>1.33E-3</v>
      </c>
      <c r="L512" s="3">
        <v>3</v>
      </c>
      <c r="M512" s="3">
        <v>3</v>
      </c>
      <c r="N512" s="10">
        <f t="shared" si="49"/>
        <v>1</v>
      </c>
      <c r="O512" s="35">
        <v>3</v>
      </c>
      <c r="P512" s="17"/>
      <c r="Q512" s="40">
        <v>2020.73379</v>
      </c>
      <c r="R512" s="40">
        <v>674.24945000000002</v>
      </c>
      <c r="S512" s="18">
        <f t="shared" si="50"/>
        <v>-1.7056002048683716</v>
      </c>
      <c r="T512" s="18">
        <f t="shared" si="51"/>
        <v>-3.6786088590832207</v>
      </c>
      <c r="U512" s="18">
        <f t="shared" si="52"/>
        <v>-3.930296124107949</v>
      </c>
      <c r="V512" s="30">
        <v>674.24680000000001</v>
      </c>
      <c r="W512" s="3" t="s">
        <v>47</v>
      </c>
      <c r="X512" s="3" t="s">
        <v>47</v>
      </c>
      <c r="Z512" s="3" t="s">
        <v>48</v>
      </c>
      <c r="AB512" s="12" t="s">
        <v>48</v>
      </c>
      <c r="AC512" s="3" t="s">
        <v>47</v>
      </c>
      <c r="AD512" s="3" t="s">
        <v>47</v>
      </c>
      <c r="AE512" s="3" t="s">
        <v>47</v>
      </c>
      <c r="AF512" s="3" t="s">
        <v>47</v>
      </c>
      <c r="AG512" s="3" t="s">
        <v>48</v>
      </c>
      <c r="AK512" s="3" t="s">
        <v>48</v>
      </c>
      <c r="AL512" s="3" t="s">
        <v>48</v>
      </c>
      <c r="AN512" s="3" t="s">
        <v>47</v>
      </c>
      <c r="AO512" s="3" t="s">
        <v>47</v>
      </c>
      <c r="AP512" s="3" t="s">
        <v>48</v>
      </c>
      <c r="AU512" s="3">
        <v>0</v>
      </c>
      <c r="AV512" s="3">
        <v>8</v>
      </c>
      <c r="AW512" s="3">
        <v>2</v>
      </c>
      <c r="AX512" s="3">
        <v>7</v>
      </c>
      <c r="AY512" s="3">
        <v>87.5</v>
      </c>
      <c r="AZ512" s="6" t="str">
        <f t="shared" si="53"/>
        <v>2189.6</v>
      </c>
      <c r="BC512" s="12" t="s">
        <v>8452</v>
      </c>
      <c r="BF512" s="12" t="s">
        <v>1468</v>
      </c>
      <c r="BG512" s="12" t="s">
        <v>8453</v>
      </c>
      <c r="BH512" s="12" t="s">
        <v>8452</v>
      </c>
      <c r="BJ512" s="12">
        <f t="shared" si="54"/>
        <v>0</v>
      </c>
      <c r="BK512" s="12">
        <f t="shared" si="55"/>
        <v>0</v>
      </c>
      <c r="CB512" s="3" t="s">
        <v>8551</v>
      </c>
      <c r="CQ512" s="3" t="str">
        <f>CONCATENATE(baseURL!$A$1,baseURL!$B$1,baseURL!$C$1,".",C512,".",L512,".pkl&amp;seq=",BC512)</f>
        <v>http://proteomics.broadinstitute.org/millscripts/viewfeed.pl?side=xl&amp;cycle=1&amp;fixedMods=iaaC&amp;file=msdataSM/iPRG2012_nd/cpick_in/iPRG2012_nd.2189.6.3.pkl&amp;seq=VDAtEEsDLAQQyGVR</v>
      </c>
    </row>
    <row r="513" spans="1:95" x14ac:dyDescent="0.2">
      <c r="A513" s="3">
        <v>1755</v>
      </c>
      <c r="B513" s="2" t="s">
        <v>9069</v>
      </c>
      <c r="C513" s="2" t="s">
        <v>9070</v>
      </c>
      <c r="D513" s="3">
        <v>9639</v>
      </c>
      <c r="E513" s="3">
        <v>9630</v>
      </c>
      <c r="F513" s="3">
        <v>46317</v>
      </c>
      <c r="G513" s="3">
        <v>11834</v>
      </c>
      <c r="H513" s="3">
        <v>36.066400000000002</v>
      </c>
      <c r="I513" s="30">
        <v>674.57930999999996</v>
      </c>
      <c r="J513" s="30">
        <v>674.57746980000002</v>
      </c>
      <c r="K513" s="30">
        <v>1.8400000000000001E-3</v>
      </c>
      <c r="L513" s="3">
        <v>3</v>
      </c>
      <c r="M513" s="3">
        <v>3</v>
      </c>
      <c r="N513" s="10">
        <f t="shared" si="49"/>
        <v>1</v>
      </c>
      <c r="O513" s="35">
        <v>3</v>
      </c>
      <c r="P513" s="17"/>
      <c r="Q513" s="40">
        <v>2021.7178100000001</v>
      </c>
      <c r="R513" s="40">
        <v>674.57745</v>
      </c>
      <c r="S513" s="18">
        <f t="shared" si="50"/>
        <v>2.7572816137941043</v>
      </c>
      <c r="T513" s="18">
        <f t="shared" si="51"/>
        <v>2.9351707529242058E-2</v>
      </c>
      <c r="U513" s="18">
        <f t="shared" si="52"/>
        <v>7.4120473471873352E-2</v>
      </c>
      <c r="V513" s="30">
        <v>674.57749999999999</v>
      </c>
      <c r="W513" s="3" t="s">
        <v>47</v>
      </c>
      <c r="X513" s="3" t="s">
        <v>47</v>
      </c>
      <c r="Z513" s="3" t="s">
        <v>48</v>
      </c>
      <c r="AB513" s="12" t="s">
        <v>47</v>
      </c>
      <c r="AC513" s="3" t="s">
        <v>47</v>
      </c>
      <c r="AE513" s="3" t="s">
        <v>47</v>
      </c>
      <c r="AF513" s="3" t="s">
        <v>52</v>
      </c>
      <c r="AK513" s="3" t="s">
        <v>52</v>
      </c>
      <c r="AO513" s="3" t="s">
        <v>47</v>
      </c>
      <c r="AU513" s="3">
        <v>0</v>
      </c>
      <c r="AV513" s="3">
        <v>6</v>
      </c>
      <c r="AW513" s="3">
        <v>2</v>
      </c>
      <c r="AX513" s="3">
        <v>5</v>
      </c>
      <c r="AY513" s="3">
        <v>83.33</v>
      </c>
      <c r="AZ513" s="6" t="str">
        <f t="shared" si="53"/>
        <v>2205.11</v>
      </c>
      <c r="BC513" s="12" t="s">
        <v>9071</v>
      </c>
      <c r="BF513" s="12" t="s">
        <v>1468</v>
      </c>
      <c r="BG513" s="12" t="s">
        <v>8453</v>
      </c>
      <c r="BJ513" s="12">
        <f t="shared" si="54"/>
        <v>0</v>
      </c>
      <c r="BK513" s="12">
        <f t="shared" si="55"/>
        <v>0</v>
      </c>
      <c r="BO513" s="3" t="s">
        <v>54</v>
      </c>
      <c r="BR513" s="3" t="s">
        <v>54</v>
      </c>
      <c r="BS513" s="3" t="s">
        <v>9072</v>
      </c>
      <c r="CQ513" s="3" t="str">
        <f>CONCATENATE(baseURL!$A$1,baseURL!$B$1,baseURL!$C$1,".",C513,".",L513,".pkl&amp;seq=",BC513,"&amp;varMods=Deamidated-Q")</f>
        <v>http://proteomics.broadinstitute.org/millscripts/viewfeed.pl?side=xl&amp;cycle=1&amp;fixedMods=iaaC&amp;file=msdataSM/iPRG2012_nd/cpick_in/iPRG2012_nd.2205.11.3.pkl&amp;seq=VDAtEEsDLAqQyGVR&amp;varMods=Deamidated-Q</v>
      </c>
    </row>
    <row r="514" spans="1:95" x14ac:dyDescent="0.2">
      <c r="A514" s="3">
        <v>1756</v>
      </c>
      <c r="B514" s="2" t="s">
        <v>9197</v>
      </c>
      <c r="C514" s="2" t="s">
        <v>9183</v>
      </c>
      <c r="D514" s="3">
        <v>9723</v>
      </c>
      <c r="E514" s="3">
        <v>9714</v>
      </c>
      <c r="F514" s="3">
        <v>46542</v>
      </c>
      <c r="G514" s="3">
        <v>11929</v>
      </c>
      <c r="H514" s="3">
        <v>36.337899999999998</v>
      </c>
      <c r="I514" s="30">
        <v>674.57894999999996</v>
      </c>
      <c r="J514" s="30">
        <v>674.57730600000002</v>
      </c>
      <c r="K514" s="30">
        <v>1.64E-3</v>
      </c>
      <c r="L514" s="3">
        <v>3</v>
      </c>
      <c r="M514" s="3">
        <v>3</v>
      </c>
      <c r="N514" s="10">
        <f t="shared" ref="N514:N577" si="56">IF(AND(M514&gt;0,L514&gt;0), IF(M514=L514,1,-1), 1)</f>
        <v>1</v>
      </c>
      <c r="O514" s="35">
        <v>3</v>
      </c>
      <c r="P514" s="17"/>
      <c r="Q514" s="40">
        <v>2021.7178100000001</v>
      </c>
      <c r="R514" s="40">
        <v>674.57745</v>
      </c>
      <c r="S514" s="18">
        <f t="shared" ref="S514:S577" si="57">1000000*(I514-R514)/R514</f>
        <v>2.2236142046617919</v>
      </c>
      <c r="T514" s="18">
        <f t="shared" ref="T514:T577" si="58">1000000*(J514-R514)/R514</f>
        <v>-0.21346696361921891</v>
      </c>
      <c r="U514" s="18">
        <f t="shared" ref="U514:U577" si="59">1000000*(V514-R514)/R514</f>
        <v>-0.37060236752789721</v>
      </c>
      <c r="V514" s="30">
        <v>674.57719999999995</v>
      </c>
      <c r="W514" s="3" t="s">
        <v>47</v>
      </c>
      <c r="X514" s="3" t="s">
        <v>47</v>
      </c>
      <c r="Z514" s="3" t="s">
        <v>48</v>
      </c>
      <c r="AB514" s="12" t="s">
        <v>47</v>
      </c>
      <c r="AC514" s="3" t="s">
        <v>47</v>
      </c>
      <c r="AE514" s="3" t="s">
        <v>47</v>
      </c>
      <c r="AF514" s="3" t="s">
        <v>52</v>
      </c>
      <c r="AG514" s="3" t="s">
        <v>52</v>
      </c>
      <c r="AK514" s="3" t="s">
        <v>47</v>
      </c>
      <c r="AO514" s="3" t="s">
        <v>47</v>
      </c>
      <c r="AU514" s="3">
        <v>0</v>
      </c>
      <c r="AV514" s="3">
        <v>7</v>
      </c>
      <c r="AW514" s="3">
        <v>2</v>
      </c>
      <c r="AX514" s="3">
        <v>5</v>
      </c>
      <c r="AY514" s="3">
        <v>71.430000000000007</v>
      </c>
      <c r="AZ514" s="6" t="str">
        <f t="shared" ref="AZ514:AZ577" si="60">HYPERLINK(CQ514,C514)</f>
        <v>2216.5</v>
      </c>
      <c r="BC514" s="12" t="s">
        <v>9071</v>
      </c>
      <c r="BF514" s="12" t="s">
        <v>1468</v>
      </c>
      <c r="BG514" s="12" t="s">
        <v>8453</v>
      </c>
      <c r="BJ514" s="12">
        <f t="shared" ref="BJ514:BJ577" si="61">LEN(BC514)-LEN(SUBSTITUTE(BC514,"C",""))</f>
        <v>0</v>
      </c>
      <c r="BK514" s="12">
        <f t="shared" ref="BK514:BK577" si="62">LEN(BC514)-LEN(SUBSTITUTE(BC514,"c",""))</f>
        <v>0</v>
      </c>
      <c r="BO514" s="3" t="s">
        <v>54</v>
      </c>
      <c r="BR514" s="3" t="s">
        <v>54</v>
      </c>
      <c r="BS514" s="3" t="s">
        <v>9072</v>
      </c>
      <c r="CG514" s="3" t="s">
        <v>9072</v>
      </c>
      <c r="CQ514" s="3" t="str">
        <f>CONCATENATE(baseURL!$A$1,baseURL!$B$1,baseURL!$C$1,".",C514,".",L514,".pkl&amp;seq=",BC514,"&amp;varMods=Deamidated-Q")</f>
        <v>http://proteomics.broadinstitute.org/millscripts/viewfeed.pl?side=xl&amp;cycle=1&amp;fixedMods=iaaC&amp;file=msdataSM/iPRG2012_nd/cpick_in/iPRG2012_nd.2216.5.3.pkl&amp;seq=VDAtEEsDLAqQyGVR&amp;varMods=Deamidated-Q</v>
      </c>
    </row>
    <row r="515" spans="1:95" x14ac:dyDescent="0.2">
      <c r="A515" s="3">
        <v>1761</v>
      </c>
      <c r="B515" s="2" t="s">
        <v>9289</v>
      </c>
      <c r="C515" s="2" t="s">
        <v>9275</v>
      </c>
      <c r="D515" s="3">
        <v>9796</v>
      </c>
      <c r="E515" s="3">
        <v>9787</v>
      </c>
      <c r="F515" s="3">
        <v>46712</v>
      </c>
      <c r="G515" s="3">
        <v>12010</v>
      </c>
      <c r="H515" s="3">
        <v>36.533700000000003</v>
      </c>
      <c r="I515" s="30">
        <v>1011.1087</v>
      </c>
      <c r="J515" s="30">
        <v>1011.360872</v>
      </c>
      <c r="K515" s="30">
        <v>-0.25217000000000001</v>
      </c>
      <c r="L515" s="3">
        <v>3</v>
      </c>
      <c r="M515" s="3">
        <v>2</v>
      </c>
      <c r="N515" s="10">
        <f t="shared" si="56"/>
        <v>-1</v>
      </c>
      <c r="O515" s="35">
        <v>2</v>
      </c>
      <c r="P515" s="11"/>
      <c r="Q515" s="40">
        <v>2021.7178100000001</v>
      </c>
      <c r="R515" s="37">
        <v>1011.36254</v>
      </c>
      <c r="S515" s="18">
        <f t="shared" si="57"/>
        <v>-250.98813725092913</v>
      </c>
      <c r="T515" s="18">
        <f t="shared" si="58"/>
        <v>-1.6492602148336619</v>
      </c>
      <c r="U515" s="18">
        <f t="shared" si="59"/>
        <v>-1.7204513031766258</v>
      </c>
      <c r="V515" s="30">
        <v>1011.3608</v>
      </c>
      <c r="X515" s="3" t="s">
        <v>47</v>
      </c>
      <c r="Z515" s="3" t="s">
        <v>48</v>
      </c>
      <c r="AB515" s="12" t="s">
        <v>48</v>
      </c>
      <c r="AC515" s="3" t="s">
        <v>47</v>
      </c>
      <c r="AE515" s="3" t="s">
        <v>47</v>
      </c>
      <c r="AF515" s="3" t="s">
        <v>65</v>
      </c>
      <c r="AO515" s="3" t="s">
        <v>47</v>
      </c>
      <c r="AU515" s="3">
        <v>1</v>
      </c>
      <c r="AV515" s="3">
        <v>4</v>
      </c>
      <c r="AW515" s="3">
        <v>1</v>
      </c>
      <c r="AX515" s="3">
        <v>4</v>
      </c>
      <c r="AY515" s="3">
        <v>100</v>
      </c>
      <c r="AZ515" s="6" t="str">
        <f t="shared" si="60"/>
        <v>2224.7</v>
      </c>
      <c r="BC515" s="12" t="s">
        <v>9071</v>
      </c>
      <c r="BF515" s="12" t="s">
        <v>1468</v>
      </c>
      <c r="BG515" s="12" t="s">
        <v>8453</v>
      </c>
      <c r="BJ515" s="12">
        <f t="shared" si="61"/>
        <v>0</v>
      </c>
      <c r="BK515" s="12">
        <f t="shared" si="62"/>
        <v>0</v>
      </c>
      <c r="BO515" s="3" t="s">
        <v>54</v>
      </c>
      <c r="BR515" s="3" t="s">
        <v>54</v>
      </c>
      <c r="CB515" s="3" t="s">
        <v>9290</v>
      </c>
      <c r="CQ515" s="3" t="str">
        <f>CONCATENATE(baseURL!$A$1,baseURL!$B$1,baseURL!$C$1,".",C515,".",L515,".pkl&amp;seq=",BC515,"&amp;varMods=Deamidated-Q")</f>
        <v>http://proteomics.broadinstitute.org/millscripts/viewfeed.pl?side=xl&amp;cycle=1&amp;fixedMods=iaaC&amp;file=msdataSM/iPRG2012_nd/cpick_in/iPRG2012_nd.2224.7.3.pkl&amp;seq=VDAtEEsDLAqQyGVR&amp;varMods=Deamidated-Q</v>
      </c>
    </row>
    <row r="516" spans="1:95" x14ac:dyDescent="0.2">
      <c r="A516" s="3">
        <v>1757</v>
      </c>
      <c r="B516" s="2" t="s">
        <v>9312</v>
      </c>
      <c r="C516" s="2" t="s">
        <v>9313</v>
      </c>
      <c r="D516" s="3">
        <v>9813</v>
      </c>
      <c r="E516" s="3">
        <v>9804</v>
      </c>
      <c r="F516" s="3">
        <v>46772</v>
      </c>
      <c r="G516" s="3">
        <v>12030</v>
      </c>
      <c r="H516" s="3">
        <v>36.602899999999998</v>
      </c>
      <c r="I516" s="30">
        <v>674.58024</v>
      </c>
      <c r="J516" s="30">
        <v>674.57772650000004</v>
      </c>
      <c r="K516" s="30">
        <v>2.5100000000000001E-3</v>
      </c>
      <c r="L516" s="3">
        <v>3</v>
      </c>
      <c r="M516" s="3">
        <v>3</v>
      </c>
      <c r="N516" s="10">
        <f t="shared" si="56"/>
        <v>1</v>
      </c>
      <c r="O516" s="35">
        <v>3</v>
      </c>
      <c r="P516" s="17"/>
      <c r="Q516" s="40">
        <v>2021.7178100000001</v>
      </c>
      <c r="R516" s="40">
        <v>674.57745</v>
      </c>
      <c r="S516" s="18">
        <f t="shared" si="57"/>
        <v>4.1359224207754215</v>
      </c>
      <c r="T516" s="18">
        <f t="shared" si="58"/>
        <v>0.40988621846293416</v>
      </c>
      <c r="U516" s="18">
        <f t="shared" si="59"/>
        <v>0.51884331447164389</v>
      </c>
      <c r="V516" s="30">
        <v>674.57780000000002</v>
      </c>
      <c r="W516" s="3" t="s">
        <v>47</v>
      </c>
      <c r="X516" s="3" t="s">
        <v>47</v>
      </c>
      <c r="Z516" s="3" t="s">
        <v>48</v>
      </c>
      <c r="AB516" s="12" t="s">
        <v>47</v>
      </c>
      <c r="AC516" s="3" t="s">
        <v>47</v>
      </c>
      <c r="AE516" s="3" t="s">
        <v>47</v>
      </c>
      <c r="AG516" s="3" t="s">
        <v>48</v>
      </c>
      <c r="AK516" s="3" t="s">
        <v>47</v>
      </c>
      <c r="AO516" s="3" t="s">
        <v>47</v>
      </c>
      <c r="AU516" s="3">
        <v>0</v>
      </c>
      <c r="AV516" s="3">
        <v>7</v>
      </c>
      <c r="AW516" s="3">
        <v>3</v>
      </c>
      <c r="AX516" s="3">
        <v>3</v>
      </c>
      <c r="AY516" s="3">
        <v>42.86</v>
      </c>
      <c r="AZ516" s="6" t="str">
        <f t="shared" si="60"/>
        <v>2227.4</v>
      </c>
      <c r="BC516" s="12" t="s">
        <v>9071</v>
      </c>
      <c r="BF516" s="12" t="s">
        <v>1468</v>
      </c>
      <c r="BG516" s="12" t="s">
        <v>8453</v>
      </c>
      <c r="BJ516" s="12">
        <f t="shared" si="61"/>
        <v>0</v>
      </c>
      <c r="BK516" s="12">
        <f t="shared" si="62"/>
        <v>0</v>
      </c>
      <c r="BO516" s="3" t="s">
        <v>54</v>
      </c>
      <c r="BR516" s="3" t="s">
        <v>54</v>
      </c>
      <c r="CQ516" s="3" t="str">
        <f>CONCATENATE(baseURL!$A$1,baseURL!$B$1,baseURL!$C$1,".",C516,".",L516,".pkl&amp;seq=",BC516,"&amp;varMods=Deamidated-Q")</f>
        <v>http://proteomics.broadinstitute.org/millscripts/viewfeed.pl?side=xl&amp;cycle=1&amp;fixedMods=iaaC&amp;file=msdataSM/iPRG2012_nd/cpick_in/iPRG2012_nd.2227.4.3.pkl&amp;seq=VDAtEEsDLAqQyGVR&amp;varMods=Deamidated-Q</v>
      </c>
    </row>
    <row r="517" spans="1:95" x14ac:dyDescent="0.2">
      <c r="A517" s="3">
        <v>1758</v>
      </c>
      <c r="B517" s="2" t="s">
        <v>9402</v>
      </c>
      <c r="C517" s="2" t="s">
        <v>9403</v>
      </c>
      <c r="D517" s="3">
        <v>9868</v>
      </c>
      <c r="E517" s="3">
        <v>9859</v>
      </c>
      <c r="F517" s="3">
        <v>47007</v>
      </c>
      <c r="G517" s="3">
        <v>12096</v>
      </c>
      <c r="H517" s="3">
        <v>36.8643</v>
      </c>
      <c r="I517" s="30">
        <v>674.57942000000003</v>
      </c>
      <c r="J517" s="30">
        <v>674.57768910000004</v>
      </c>
      <c r="K517" s="30">
        <v>1.73E-3</v>
      </c>
      <c r="L517" s="3">
        <v>3</v>
      </c>
      <c r="M517" s="3">
        <v>3</v>
      </c>
      <c r="N517" s="10">
        <f t="shared" si="56"/>
        <v>1</v>
      </c>
      <c r="O517" s="35">
        <v>3</v>
      </c>
      <c r="P517" s="17"/>
      <c r="Q517" s="40">
        <v>2021.7178100000001</v>
      </c>
      <c r="R517" s="40">
        <v>674.57745</v>
      </c>
      <c r="S517" s="18">
        <f t="shared" si="57"/>
        <v>2.9203466555670503</v>
      </c>
      <c r="T517" s="18">
        <f t="shared" si="58"/>
        <v>0.35444410429720929</v>
      </c>
      <c r="U517" s="18">
        <f t="shared" si="59"/>
        <v>7.4120473471873352E-2</v>
      </c>
      <c r="V517" s="30">
        <v>674.57749999999999</v>
      </c>
      <c r="W517" s="3" t="s">
        <v>47</v>
      </c>
      <c r="X517" s="3" t="s">
        <v>47</v>
      </c>
      <c r="Z517" s="3" t="s">
        <v>48</v>
      </c>
      <c r="AB517" s="12" t="s">
        <v>47</v>
      </c>
      <c r="AC517" s="3" t="s">
        <v>47</v>
      </c>
      <c r="AE517" s="3" t="s">
        <v>47</v>
      </c>
      <c r="AG517" s="3" t="s">
        <v>48</v>
      </c>
      <c r="AK517" s="3" t="s">
        <v>48</v>
      </c>
      <c r="AO517" s="3" t="s">
        <v>47</v>
      </c>
      <c r="AU517" s="3">
        <v>0</v>
      </c>
      <c r="AV517" s="3">
        <v>6</v>
      </c>
      <c r="AW517" s="3">
        <v>3</v>
      </c>
      <c r="AX517" s="3">
        <v>3</v>
      </c>
      <c r="AY517" s="3">
        <v>50</v>
      </c>
      <c r="AZ517" s="6" t="str">
        <f t="shared" si="60"/>
        <v>2238.8</v>
      </c>
      <c r="BC517" s="12" t="s">
        <v>9071</v>
      </c>
      <c r="BF517" s="12" t="s">
        <v>1468</v>
      </c>
      <c r="BG517" s="12" t="s">
        <v>8453</v>
      </c>
      <c r="BJ517" s="12">
        <f t="shared" si="61"/>
        <v>0</v>
      </c>
      <c r="BK517" s="12">
        <f t="shared" si="62"/>
        <v>0</v>
      </c>
      <c r="BO517" s="3" t="s">
        <v>54</v>
      </c>
      <c r="BR517" s="3" t="s">
        <v>54</v>
      </c>
      <c r="CQ517" s="3" t="str">
        <f>CONCATENATE(baseURL!$A$1,baseURL!$B$1,baseURL!$C$1,".",C517,".",L517,".pkl&amp;seq=",BC517,"&amp;varMods=Deamidated-Q")</f>
        <v>http://proteomics.broadinstitute.org/millscripts/viewfeed.pl?side=xl&amp;cycle=1&amp;fixedMods=iaaC&amp;file=msdataSM/iPRG2012_nd/cpick_in/iPRG2012_nd.2238.8.3.pkl&amp;seq=VDAtEEsDLAqQyGVR&amp;varMods=Deamidated-Q</v>
      </c>
    </row>
    <row r="518" spans="1:95" x14ac:dyDescent="0.2">
      <c r="A518" s="3">
        <v>1759</v>
      </c>
      <c r="B518" s="2" t="s">
        <v>9502</v>
      </c>
      <c r="C518" s="2" t="s">
        <v>9503</v>
      </c>
      <c r="D518" s="3">
        <v>9940</v>
      </c>
      <c r="E518" s="3">
        <v>9931</v>
      </c>
      <c r="F518" s="3">
        <v>47238</v>
      </c>
      <c r="G518" s="3">
        <v>12179</v>
      </c>
      <c r="H518" s="3">
        <v>37.1233</v>
      </c>
      <c r="I518" s="30">
        <v>674.5806</v>
      </c>
      <c r="J518" s="30">
        <v>674.57867659999999</v>
      </c>
      <c r="K518" s="30">
        <v>1.92E-3</v>
      </c>
      <c r="L518" s="3">
        <v>3</v>
      </c>
      <c r="M518" s="3">
        <v>3</v>
      </c>
      <c r="N518" s="10">
        <f t="shared" si="56"/>
        <v>1</v>
      </c>
      <c r="O518" s="35">
        <v>3</v>
      </c>
      <c r="P518" s="17"/>
      <c r="Q518" s="40">
        <v>2021.7178100000001</v>
      </c>
      <c r="R518" s="40">
        <v>674.57745</v>
      </c>
      <c r="S518" s="18">
        <f t="shared" si="57"/>
        <v>4.6695898299077347</v>
      </c>
      <c r="T518" s="18">
        <f t="shared" si="58"/>
        <v>1.8183234556616363</v>
      </c>
      <c r="U518" s="18">
        <f t="shared" si="59"/>
        <v>1.5565299432464013</v>
      </c>
      <c r="V518" s="30">
        <v>674.57849999999996</v>
      </c>
      <c r="W518" s="3" t="s">
        <v>47</v>
      </c>
      <c r="X518" s="3" t="s">
        <v>47</v>
      </c>
      <c r="Z518" s="3" t="s">
        <v>48</v>
      </c>
      <c r="AB518" s="12" t="s">
        <v>47</v>
      </c>
      <c r="AC518" s="3" t="s">
        <v>47</v>
      </c>
      <c r="AE518" s="3" t="s">
        <v>47</v>
      </c>
      <c r="AG518" s="3" t="s">
        <v>48</v>
      </c>
      <c r="AK518" s="3" t="s">
        <v>48</v>
      </c>
      <c r="AO518" s="3" t="s">
        <v>47</v>
      </c>
      <c r="AU518" s="3">
        <v>0</v>
      </c>
      <c r="AV518" s="3">
        <v>6</v>
      </c>
      <c r="AW518" s="3">
        <v>2</v>
      </c>
      <c r="AX518" s="3">
        <v>5</v>
      </c>
      <c r="AY518" s="3">
        <v>83.33</v>
      </c>
      <c r="AZ518" s="6" t="str">
        <f t="shared" si="60"/>
        <v>2249.8</v>
      </c>
      <c r="BC518" s="12" t="s">
        <v>9504</v>
      </c>
      <c r="BF518" s="12" t="s">
        <v>1468</v>
      </c>
      <c r="BG518" s="12" t="s">
        <v>8453</v>
      </c>
      <c r="BJ518" s="12">
        <f t="shared" si="61"/>
        <v>0</v>
      </c>
      <c r="BK518" s="12">
        <f t="shared" si="62"/>
        <v>0</v>
      </c>
      <c r="BO518" s="3" t="s">
        <v>54</v>
      </c>
      <c r="BR518" s="3" t="s">
        <v>54</v>
      </c>
      <c r="BS518" s="3" t="s">
        <v>9072</v>
      </c>
      <c r="CQ518" s="3" t="str">
        <f>CONCATENATE(baseURL!$A$1,baseURL!$B$1,baseURL!$C$1,".",C518,".",L518,".pkl&amp;seq=",BC518,"&amp;varMods=Deamidated-Q")</f>
        <v>http://proteomics.broadinstitute.org/millscripts/viewfeed.pl?side=xl&amp;cycle=1&amp;fixedMods=iaaC&amp;file=msdataSM/iPRG2012_nd/cpick_in/iPRG2012_nd.2249.8.3.pkl&amp;seq=VDAtEEsDLAQqyGVR&amp;varMods=Deamidated-Q</v>
      </c>
    </row>
    <row r="519" spans="1:95" x14ac:dyDescent="0.2">
      <c r="A519" s="3">
        <v>1760</v>
      </c>
      <c r="B519" s="2" t="s">
        <v>9595</v>
      </c>
      <c r="C519" s="2" t="s">
        <v>9586</v>
      </c>
      <c r="D519" s="3">
        <v>10026</v>
      </c>
      <c r="E519" s="3">
        <v>10017</v>
      </c>
      <c r="F519" s="3">
        <v>47467</v>
      </c>
      <c r="G519" s="3">
        <v>12276</v>
      </c>
      <c r="H519" s="3">
        <v>37.3962</v>
      </c>
      <c r="I519" s="30">
        <v>674.57806000000005</v>
      </c>
      <c r="J519" s="30">
        <v>674.57691039999997</v>
      </c>
      <c r="K519" s="30">
        <v>1.15E-3</v>
      </c>
      <c r="L519" s="3">
        <v>3</v>
      </c>
      <c r="M519" s="3">
        <v>3</v>
      </c>
      <c r="N519" s="10">
        <f t="shared" si="56"/>
        <v>1</v>
      </c>
      <c r="O519" s="35">
        <v>3</v>
      </c>
      <c r="P519" s="17"/>
      <c r="Q519" s="40">
        <v>2021.7178100000001</v>
      </c>
      <c r="R519" s="40">
        <v>674.57745</v>
      </c>
      <c r="S519" s="18">
        <f t="shared" si="57"/>
        <v>0.90426977666020969</v>
      </c>
      <c r="T519" s="18">
        <f t="shared" si="58"/>
        <v>-0.7999081499457481</v>
      </c>
      <c r="U519" s="18">
        <f t="shared" si="59"/>
        <v>-2.1494937311899185</v>
      </c>
      <c r="V519" s="30">
        <v>674.57600000000002</v>
      </c>
      <c r="X519" s="3" t="s">
        <v>47</v>
      </c>
      <c r="Z519" s="3" t="s">
        <v>48</v>
      </c>
      <c r="AB519" s="12" t="s">
        <v>47</v>
      </c>
      <c r="AC519" s="3" t="s">
        <v>47</v>
      </c>
      <c r="AE519" s="3" t="s">
        <v>47</v>
      </c>
      <c r="AF519" s="3" t="s">
        <v>52</v>
      </c>
      <c r="AK519" s="3" t="s">
        <v>48</v>
      </c>
      <c r="AO519" s="3" t="s">
        <v>47</v>
      </c>
      <c r="AU519" s="3">
        <v>0</v>
      </c>
      <c r="AV519" s="3">
        <v>5</v>
      </c>
      <c r="AW519" s="3">
        <v>1</v>
      </c>
      <c r="AX519" s="3">
        <v>5</v>
      </c>
      <c r="AY519" s="3">
        <v>100</v>
      </c>
      <c r="AZ519" s="6" t="str">
        <f t="shared" si="60"/>
        <v>2260.6</v>
      </c>
      <c r="BC519" s="12" t="s">
        <v>9504</v>
      </c>
      <c r="BF519" s="12" t="s">
        <v>1468</v>
      </c>
      <c r="BG519" s="12" t="s">
        <v>8453</v>
      </c>
      <c r="BJ519" s="12">
        <f t="shared" si="61"/>
        <v>0</v>
      </c>
      <c r="BK519" s="12">
        <f t="shared" si="62"/>
        <v>0</v>
      </c>
      <c r="BO519" s="3" t="s">
        <v>54</v>
      </c>
      <c r="BR519" s="3" t="s">
        <v>54</v>
      </c>
      <c r="CQ519" s="3" t="str">
        <f>CONCATENATE(baseURL!$A$1,baseURL!$B$1,baseURL!$C$1,".",C519,".",L519,".pkl&amp;seq=",BC519,"&amp;varMods=Deamidated-Q")</f>
        <v>http://proteomics.broadinstitute.org/millscripts/viewfeed.pl?side=xl&amp;cycle=1&amp;fixedMods=iaaC&amp;file=msdataSM/iPRG2012_nd/cpick_in/iPRG2012_nd.2260.6.3.pkl&amp;seq=VDAtEEsDLAQqyGVR&amp;varMods=Deamidated-Q</v>
      </c>
    </row>
    <row r="520" spans="1:95" x14ac:dyDescent="0.2">
      <c r="A520" s="3">
        <v>1178</v>
      </c>
      <c r="B520" s="2" t="s">
        <v>9924</v>
      </c>
      <c r="C520" s="2" t="s">
        <v>9925</v>
      </c>
      <c r="D520" s="3">
        <v>10334</v>
      </c>
      <c r="E520" s="3">
        <v>10325</v>
      </c>
      <c r="F520" s="3">
        <v>48220</v>
      </c>
      <c r="G520" s="3">
        <v>12620</v>
      </c>
      <c r="H520" s="3">
        <v>38.261600000000001</v>
      </c>
      <c r="I520" s="30">
        <v>674.90647999999999</v>
      </c>
      <c r="J520" s="30">
        <v>674.90559020000001</v>
      </c>
      <c r="K520" s="30">
        <v>8.8999999999999995E-4</v>
      </c>
      <c r="L520" s="3">
        <v>3</v>
      </c>
      <c r="M520" s="3">
        <v>3</v>
      </c>
      <c r="N520" s="10">
        <f t="shared" si="56"/>
        <v>1</v>
      </c>
      <c r="O520" s="35">
        <v>3</v>
      </c>
      <c r="P520" s="17"/>
      <c r="Q520" s="40">
        <v>2022.70182</v>
      </c>
      <c r="R520" s="40">
        <v>674.90545999999995</v>
      </c>
      <c r="S520" s="18">
        <f t="shared" si="57"/>
        <v>1.5113227859195937</v>
      </c>
      <c r="T520" s="18">
        <f t="shared" si="58"/>
        <v>0.19291590863379868</v>
      </c>
      <c r="U520" s="18">
        <f t="shared" si="59"/>
        <v>0.20743646095451848</v>
      </c>
      <c r="V520" s="30">
        <v>674.90560000000005</v>
      </c>
      <c r="Z520" s="3" t="s">
        <v>47</v>
      </c>
      <c r="AB520" s="12" t="s">
        <v>48</v>
      </c>
      <c r="AC520" s="3" t="s">
        <v>47</v>
      </c>
      <c r="AK520" s="3" t="s">
        <v>47</v>
      </c>
      <c r="AU520" s="3">
        <v>0</v>
      </c>
      <c r="AV520" s="3">
        <v>3</v>
      </c>
      <c r="AW520" s="3">
        <v>2</v>
      </c>
      <c r="AX520" s="3">
        <v>2</v>
      </c>
      <c r="AY520" s="3">
        <v>66.67</v>
      </c>
      <c r="AZ520" s="6" t="str">
        <f t="shared" si="60"/>
        <v>2296.3</v>
      </c>
      <c r="BC520" s="12" t="s">
        <v>9926</v>
      </c>
      <c r="BF520" s="12" t="s">
        <v>1468</v>
      </c>
      <c r="BG520" s="12" t="s">
        <v>8453</v>
      </c>
      <c r="BJ520" s="12">
        <f t="shared" si="61"/>
        <v>0</v>
      </c>
      <c r="BK520" s="12">
        <f t="shared" si="62"/>
        <v>0</v>
      </c>
      <c r="BO520" s="3" t="s">
        <v>54</v>
      </c>
      <c r="BR520" s="3" t="s">
        <v>54</v>
      </c>
      <c r="CG520" s="3" t="s">
        <v>9072</v>
      </c>
      <c r="CQ520" s="3" t="str">
        <f>CONCATENATE(baseURL!$A$1,baseURL!$B$1,baseURL!$C$1,".",C520,".",L520,".pkl&amp;seq=",BC520,"&amp;varMods=Deamidated-Q")</f>
        <v>http://proteomics.broadinstitute.org/millscripts/viewfeed.pl?side=xl&amp;cycle=1&amp;fixedMods=iaaC&amp;file=msdataSM/iPRG2012_nd/cpick_in/iPRG2012_nd.2296.3.3.pkl&amp;seq=VDAtEEsDLAqqyGVR&amp;varMods=Deamidated-Q</v>
      </c>
    </row>
    <row r="521" spans="1:95" x14ac:dyDescent="0.2">
      <c r="A521" s="3">
        <v>2815</v>
      </c>
      <c r="B521" s="2" t="s">
        <v>9958</v>
      </c>
      <c r="C521" s="2" t="s">
        <v>9954</v>
      </c>
      <c r="D521" s="3">
        <v>10376</v>
      </c>
      <c r="E521" s="3">
        <v>10367</v>
      </c>
      <c r="F521" s="3">
        <v>48331</v>
      </c>
      <c r="G521" s="3">
        <v>12667</v>
      </c>
      <c r="H521" s="3">
        <v>38.391199999999998</v>
      </c>
      <c r="I521" s="30">
        <v>756.42494999999997</v>
      </c>
      <c r="J521" s="30">
        <v>756.42508480000004</v>
      </c>
      <c r="K521" s="30">
        <v>-1.2999999999999999E-4</v>
      </c>
      <c r="L521" s="3">
        <v>2</v>
      </c>
      <c r="M521" s="3">
        <v>2</v>
      </c>
      <c r="N521" s="10">
        <f t="shared" si="56"/>
        <v>1</v>
      </c>
      <c r="O521" s="35">
        <v>2</v>
      </c>
      <c r="P521" s="17"/>
      <c r="Q521" s="40">
        <v>1511.8427799999999</v>
      </c>
      <c r="R521" s="40">
        <v>756.42502999999999</v>
      </c>
      <c r="S521" s="18">
        <f t="shared" si="57"/>
        <v>-0.10576064626707699</v>
      </c>
      <c r="T521" s="18">
        <f t="shared" si="58"/>
        <v>7.2446042727515564E-2</v>
      </c>
      <c r="U521" s="18">
        <f t="shared" si="59"/>
        <v>0.22474137327996485</v>
      </c>
      <c r="V521" s="30">
        <v>756.42520000000002</v>
      </c>
      <c r="W521" s="3" t="s">
        <v>47</v>
      </c>
      <c r="Z521" s="3" t="s">
        <v>47</v>
      </c>
      <c r="AA521" s="3" t="s">
        <v>47</v>
      </c>
      <c r="AB521" s="12" t="s">
        <v>47</v>
      </c>
      <c r="AC521" s="3" t="s">
        <v>47</v>
      </c>
      <c r="AE521" s="3" t="s">
        <v>48</v>
      </c>
      <c r="AF521" s="3" t="s">
        <v>48</v>
      </c>
      <c r="AG521" s="3" t="s">
        <v>47</v>
      </c>
      <c r="AI521" s="3" t="s">
        <v>47</v>
      </c>
      <c r="AL521" s="3" t="s">
        <v>48</v>
      </c>
      <c r="AU521" s="3">
        <v>0</v>
      </c>
      <c r="AV521" s="3">
        <v>7</v>
      </c>
      <c r="AW521" s="3">
        <v>1</v>
      </c>
      <c r="AX521" s="3">
        <v>7</v>
      </c>
      <c r="AY521" s="3">
        <v>100</v>
      </c>
      <c r="AZ521" s="6" t="str">
        <f t="shared" si="60"/>
        <v>2301.9</v>
      </c>
      <c r="BC521" s="12" t="s">
        <v>9959</v>
      </c>
      <c r="BG521" s="12" t="s">
        <v>9959</v>
      </c>
      <c r="BJ521" s="12">
        <f t="shared" si="61"/>
        <v>0</v>
      </c>
      <c r="BK521" s="12">
        <f t="shared" si="62"/>
        <v>0</v>
      </c>
      <c r="CQ521" s="3" t="str">
        <f>CONCATENATE(baseURL!$A$1,baseURL!$B$1,baseURL!$C$1,".",C521,".",L521,".pkl&amp;seq=",BC521)</f>
        <v>http://proteomics.broadinstitute.org/millscripts/viewfeed.pl?side=xl&amp;cycle=1&amp;fixedMods=iaaC&amp;file=msdataSM/iPRG2012_nd/cpick_in/iPRG2012_nd.2301.9.2.pkl&amp;seq=VPQVSTPTLVEVSR</v>
      </c>
    </row>
    <row r="522" spans="1:95" x14ac:dyDescent="0.2">
      <c r="A522" s="3">
        <v>4416</v>
      </c>
      <c r="B522" s="2" t="s">
        <v>10056</v>
      </c>
      <c r="C522" s="2" t="s">
        <v>10057</v>
      </c>
      <c r="D522" s="3">
        <v>10453</v>
      </c>
      <c r="E522" s="3">
        <v>10444</v>
      </c>
      <c r="F522" s="3">
        <v>48562</v>
      </c>
      <c r="G522" s="3">
        <v>12755</v>
      </c>
      <c r="H522" s="3">
        <v>38.665599999999998</v>
      </c>
      <c r="I522" s="30">
        <v>756.42606999999998</v>
      </c>
      <c r="J522" s="30">
        <v>756.4250151</v>
      </c>
      <c r="K522" s="30">
        <v>1.0499999999999999E-3</v>
      </c>
      <c r="L522" s="3">
        <v>2</v>
      </c>
      <c r="M522" s="3">
        <v>2</v>
      </c>
      <c r="N522" s="10">
        <f t="shared" si="56"/>
        <v>1</v>
      </c>
      <c r="O522" s="35">
        <v>2</v>
      </c>
      <c r="P522" s="17"/>
      <c r="Q522" s="40">
        <v>1511.8427799999999</v>
      </c>
      <c r="R522" s="40">
        <v>756.42502999999999</v>
      </c>
      <c r="S522" s="18">
        <f t="shared" si="57"/>
        <v>1.374888401021116</v>
      </c>
      <c r="T522" s="18">
        <f t="shared" si="58"/>
        <v>-1.9697920356346706E-2</v>
      </c>
      <c r="U522" s="18">
        <f t="shared" si="59"/>
        <v>0.22474137327996485</v>
      </c>
      <c r="V522" s="30">
        <v>756.42520000000002</v>
      </c>
      <c r="W522" s="3" t="s">
        <v>47</v>
      </c>
      <c r="X522" s="3" t="s">
        <v>47</v>
      </c>
      <c r="Y522" s="3" t="s">
        <v>47</v>
      </c>
      <c r="Z522" s="3" t="s">
        <v>47</v>
      </c>
      <c r="AA522" s="3" t="s">
        <v>47</v>
      </c>
      <c r="AB522" s="12" t="s">
        <v>47</v>
      </c>
      <c r="AC522" s="3" t="s">
        <v>47</v>
      </c>
      <c r="AD522" s="3" t="s">
        <v>47</v>
      </c>
      <c r="AE522" s="3" t="s">
        <v>48</v>
      </c>
      <c r="AF522" s="3" t="s">
        <v>47</v>
      </c>
      <c r="AG522" s="3" t="s">
        <v>47</v>
      </c>
      <c r="AH522" s="3" t="s">
        <v>47</v>
      </c>
      <c r="AI522" s="3" t="s">
        <v>47</v>
      </c>
      <c r="AL522" s="3" t="s">
        <v>48</v>
      </c>
      <c r="AM522" s="3" t="s">
        <v>47</v>
      </c>
      <c r="AN522" s="3" t="s">
        <v>48</v>
      </c>
      <c r="AU522" s="3">
        <v>0</v>
      </c>
      <c r="AV522" s="3">
        <v>13</v>
      </c>
      <c r="AW522" s="3">
        <v>1</v>
      </c>
      <c r="AX522" s="3">
        <v>13</v>
      </c>
      <c r="AY522" s="3">
        <v>100</v>
      </c>
      <c r="AZ522" s="6" t="str">
        <f t="shared" si="60"/>
        <v>2312.9</v>
      </c>
      <c r="BC522" s="12" t="s">
        <v>9959</v>
      </c>
      <c r="BG522" s="12" t="s">
        <v>9959</v>
      </c>
      <c r="BJ522" s="12">
        <f t="shared" si="61"/>
        <v>0</v>
      </c>
      <c r="BK522" s="12">
        <f t="shared" si="62"/>
        <v>0</v>
      </c>
      <c r="CQ522" s="3" t="str">
        <f>CONCATENATE(baseURL!$A$1,baseURL!$B$1,baseURL!$C$1,".",C522,".",L522,".pkl&amp;seq=",BC522)</f>
        <v>http://proteomics.broadinstitute.org/millscripts/viewfeed.pl?side=xl&amp;cycle=1&amp;fixedMods=iaaC&amp;file=msdataSM/iPRG2012_nd/cpick_in/iPRG2012_nd.2312.9.2.pkl&amp;seq=VPQVSTPTLVEVSR</v>
      </c>
    </row>
    <row r="523" spans="1:95" x14ac:dyDescent="0.2">
      <c r="A523" s="3">
        <v>1954</v>
      </c>
      <c r="B523" s="2" t="s">
        <v>10345</v>
      </c>
      <c r="C523" s="2" t="s">
        <v>10339</v>
      </c>
      <c r="D523" s="3">
        <v>10730</v>
      </c>
      <c r="E523" s="3">
        <v>10721</v>
      </c>
      <c r="F523" s="3">
        <v>49187</v>
      </c>
      <c r="G523" s="3">
        <v>13062</v>
      </c>
      <c r="H523" s="3">
        <v>39.387300000000003</v>
      </c>
      <c r="I523" s="30">
        <v>756.91695000000004</v>
      </c>
      <c r="J523" s="30">
        <v>756.91694870000003</v>
      </c>
      <c r="K523" s="30">
        <v>0</v>
      </c>
      <c r="L523" s="3">
        <v>2</v>
      </c>
      <c r="M523" s="3">
        <v>0</v>
      </c>
      <c r="N523" s="10">
        <f t="shared" si="56"/>
        <v>1</v>
      </c>
      <c r="O523" s="35">
        <v>2</v>
      </c>
      <c r="P523" s="17"/>
      <c r="Q523" s="40">
        <v>1512.8268</v>
      </c>
      <c r="R523" s="40">
        <v>756.91704000000004</v>
      </c>
      <c r="S523" s="18">
        <f t="shared" si="57"/>
        <v>-0.11890338735159868</v>
      </c>
      <c r="T523" s="18">
        <f t="shared" si="58"/>
        <v>-0.1206208807351358</v>
      </c>
      <c r="U523" s="18">
        <f t="shared" si="59"/>
        <v>0.21138379965273255</v>
      </c>
      <c r="V523" s="30">
        <v>756.91719999999998</v>
      </c>
      <c r="W523" s="3" t="s">
        <v>47</v>
      </c>
      <c r="X523" s="3" t="s">
        <v>47</v>
      </c>
      <c r="Y523" s="3" t="s">
        <v>47</v>
      </c>
      <c r="Z523" s="3" t="s">
        <v>47</v>
      </c>
      <c r="AA523" s="3" t="s">
        <v>47</v>
      </c>
      <c r="AB523" s="12" t="s">
        <v>47</v>
      </c>
      <c r="AC523" s="3" t="s">
        <v>47</v>
      </c>
      <c r="AD523" s="3" t="s">
        <v>47</v>
      </c>
      <c r="AE523" s="3" t="s">
        <v>48</v>
      </c>
      <c r="AG523" s="3" t="s">
        <v>47</v>
      </c>
      <c r="AJ523" s="3" t="s">
        <v>48</v>
      </c>
      <c r="AL523" s="3" t="s">
        <v>52</v>
      </c>
      <c r="AM523" s="3" t="s">
        <v>47</v>
      </c>
      <c r="AO523" s="3" t="s">
        <v>48</v>
      </c>
      <c r="AU523" s="3">
        <v>0</v>
      </c>
      <c r="AV523" s="3">
        <v>10</v>
      </c>
      <c r="AW523" s="3">
        <v>2</v>
      </c>
      <c r="AX523" s="3">
        <v>9</v>
      </c>
      <c r="AY523" s="3">
        <v>90</v>
      </c>
      <c r="AZ523" s="6" t="str">
        <f t="shared" si="60"/>
        <v>2342.4</v>
      </c>
      <c r="BC523" s="12" t="s">
        <v>10346</v>
      </c>
      <c r="BG523" s="12" t="s">
        <v>9959</v>
      </c>
      <c r="BJ523" s="12">
        <f t="shared" si="61"/>
        <v>0</v>
      </c>
      <c r="BK523" s="12">
        <f t="shared" si="62"/>
        <v>0</v>
      </c>
      <c r="BO523" s="3" t="s">
        <v>54</v>
      </c>
      <c r="BR523" s="3" t="s">
        <v>54</v>
      </c>
      <c r="BX523" s="3" t="s">
        <v>10347</v>
      </c>
      <c r="CQ523" s="3" t="str">
        <f>CONCATENATE(baseURL!$A$1,baseURL!$B$1,baseURL!$C$1,".",C523,".",L523,".pkl&amp;seq=",BC523,"&amp;varMods=Deamidated-Q")</f>
        <v>http://proteomics.broadinstitute.org/millscripts/viewfeed.pl?side=xl&amp;cycle=1&amp;fixedMods=iaaC&amp;file=msdataSM/iPRG2012_nd/cpick_in/iPRG2012_nd.2342.4.2.pkl&amp;seq=VPqVSTPTLVEVSR&amp;varMods=Deamidated-Q</v>
      </c>
    </row>
    <row r="524" spans="1:95" x14ac:dyDescent="0.2">
      <c r="A524" s="3">
        <v>13</v>
      </c>
      <c r="B524" s="2" t="s">
        <v>12231</v>
      </c>
      <c r="C524" s="2" t="s">
        <v>12232</v>
      </c>
      <c r="D524" s="3">
        <v>12591</v>
      </c>
      <c r="E524" s="3">
        <v>12576</v>
      </c>
      <c r="F524" s="3">
        <v>53289</v>
      </c>
      <c r="G524" s="3">
        <v>15112</v>
      </c>
      <c r="H524" s="3">
        <v>44.1096</v>
      </c>
      <c r="I524" s="30">
        <v>876.37878000000001</v>
      </c>
      <c r="J524" s="30">
        <v>876.37484710000001</v>
      </c>
      <c r="K524" s="30">
        <v>3.9300000000000003E-3</v>
      </c>
      <c r="L524" s="3">
        <v>2</v>
      </c>
      <c r="M524" s="3">
        <v>2</v>
      </c>
      <c r="N524" s="10">
        <f t="shared" si="56"/>
        <v>1</v>
      </c>
      <c r="O524" s="35">
        <v>2</v>
      </c>
      <c r="P524" s="17"/>
      <c r="Q524" s="40">
        <v>1751.7417800000001</v>
      </c>
      <c r="R524" s="40">
        <v>876.37453000000005</v>
      </c>
      <c r="S524" s="18">
        <f t="shared" si="57"/>
        <v>4.8495247801831303</v>
      </c>
      <c r="T524" s="18">
        <f t="shared" si="58"/>
        <v>0.36183160179370027</v>
      </c>
      <c r="U524" s="18">
        <f t="shared" si="59"/>
        <v>7.9874525720132261E-2</v>
      </c>
      <c r="V524" s="30">
        <v>876.37459999999999</v>
      </c>
      <c r="W524" s="3" t="s">
        <v>47</v>
      </c>
      <c r="X524" s="3" t="s">
        <v>47</v>
      </c>
      <c r="Z524" s="3" t="s">
        <v>48</v>
      </c>
      <c r="AB524" s="12" t="s">
        <v>47</v>
      </c>
      <c r="AC524" s="3" t="s">
        <v>47</v>
      </c>
      <c r="AD524" s="3" t="s">
        <v>47</v>
      </c>
      <c r="AF524" s="3" t="s">
        <v>48</v>
      </c>
      <c r="AG524" s="3" t="s">
        <v>48</v>
      </c>
      <c r="AI524" s="3" t="s">
        <v>47</v>
      </c>
      <c r="AK524" s="3" t="s">
        <v>48</v>
      </c>
      <c r="AL524" s="3" t="s">
        <v>47</v>
      </c>
      <c r="AM524" s="3" t="s">
        <v>47</v>
      </c>
      <c r="AN524" s="3" t="s">
        <v>47</v>
      </c>
      <c r="AO524" s="3" t="s">
        <v>47</v>
      </c>
      <c r="AP524" s="3" t="s">
        <v>48</v>
      </c>
      <c r="AR524" s="3" t="s">
        <v>47</v>
      </c>
      <c r="AS524" s="3" t="s">
        <v>48</v>
      </c>
      <c r="AU524" s="3">
        <v>0</v>
      </c>
      <c r="AV524" s="3">
        <v>11</v>
      </c>
      <c r="AW524" s="3">
        <v>1</v>
      </c>
      <c r="AX524" s="3">
        <v>11</v>
      </c>
      <c r="AY524" s="3">
        <v>100</v>
      </c>
      <c r="AZ524" s="6" t="str">
        <f t="shared" si="60"/>
        <v>2537.11</v>
      </c>
      <c r="BC524" s="12" t="s">
        <v>12233</v>
      </c>
      <c r="BF524" s="12" t="s">
        <v>1468</v>
      </c>
      <c r="BG524" s="12" t="s">
        <v>9959</v>
      </c>
      <c r="BH524" s="12" t="s">
        <v>12233</v>
      </c>
      <c r="BJ524" s="12">
        <f t="shared" si="61"/>
        <v>0</v>
      </c>
      <c r="BK524" s="12">
        <f t="shared" si="62"/>
        <v>0</v>
      </c>
      <c r="CQ524" s="3" t="str">
        <f>CONCATENATE(baseURL!$A$1,baseURL!$B$1,baseURL!$C$1,".",C524,".",L524,".pkl&amp;seq=",BC524)</f>
        <v>http://proteomics.broadinstitute.org/millscripts/viewfeed.pl?side=xl&amp;cycle=1&amp;fixedMods=iaaC&amp;file=msdataSM/iPRG2012_nd/cpick_in/iPRG2012_nd.2537.11.2.pkl&amp;seq=VPQVstPtLVEVSR</v>
      </c>
    </row>
    <row r="525" spans="1:95" x14ac:dyDescent="0.2">
      <c r="A525" s="3">
        <v>1762</v>
      </c>
      <c r="B525" s="2" t="s">
        <v>12829</v>
      </c>
      <c r="C525" s="2" t="s">
        <v>12830</v>
      </c>
      <c r="D525" s="3">
        <v>13114</v>
      </c>
      <c r="E525" s="3">
        <v>13098</v>
      </c>
      <c r="F525" s="3">
        <v>54567</v>
      </c>
      <c r="G525" s="3">
        <v>15695</v>
      </c>
      <c r="H525" s="3">
        <v>45.596299999999999</v>
      </c>
      <c r="I525" s="30">
        <v>876.87166000000002</v>
      </c>
      <c r="J525" s="30">
        <v>876.86492050000004</v>
      </c>
      <c r="K525" s="30">
        <v>6.7400000000000003E-3</v>
      </c>
      <c r="L525" s="3">
        <v>2</v>
      </c>
      <c r="M525" s="3">
        <v>2</v>
      </c>
      <c r="N525" s="10">
        <f t="shared" si="56"/>
        <v>1</v>
      </c>
      <c r="O525" s="35">
        <v>2</v>
      </c>
      <c r="P525" s="17"/>
      <c r="Q525" s="40">
        <v>1752.72579</v>
      </c>
      <c r="R525" s="40">
        <v>876.86653000000001</v>
      </c>
      <c r="S525" s="18">
        <f t="shared" si="57"/>
        <v>5.8503772518359147</v>
      </c>
      <c r="T525" s="18">
        <f t="shared" si="58"/>
        <v>-1.8355130968133608</v>
      </c>
      <c r="U525" s="18">
        <f t="shared" si="59"/>
        <v>-1.8588917973381556</v>
      </c>
      <c r="V525" s="30">
        <v>876.86490000000003</v>
      </c>
      <c r="X525" s="3" t="s">
        <v>47</v>
      </c>
      <c r="Z525" s="3" t="s">
        <v>48</v>
      </c>
      <c r="AB525" s="12" t="s">
        <v>52</v>
      </c>
      <c r="AC525" s="3" t="s">
        <v>47</v>
      </c>
      <c r="AE525" s="3" t="s">
        <v>47</v>
      </c>
      <c r="AL525" s="3" t="s">
        <v>52</v>
      </c>
      <c r="AO525" s="3" t="s">
        <v>48</v>
      </c>
      <c r="AU525" s="3">
        <v>0</v>
      </c>
      <c r="AV525" s="3">
        <v>3</v>
      </c>
      <c r="AW525" s="3">
        <v>1</v>
      </c>
      <c r="AX525" s="3">
        <v>3</v>
      </c>
      <c r="AY525" s="3">
        <v>100</v>
      </c>
      <c r="AZ525" s="6" t="str">
        <f t="shared" si="60"/>
        <v>2598.8</v>
      </c>
      <c r="BC525" s="12" t="s">
        <v>12831</v>
      </c>
      <c r="BF525" s="12" t="s">
        <v>1468</v>
      </c>
      <c r="BG525" s="12" t="s">
        <v>9959</v>
      </c>
      <c r="BJ525" s="12">
        <f t="shared" si="61"/>
        <v>0</v>
      </c>
      <c r="BK525" s="12">
        <f t="shared" si="62"/>
        <v>0</v>
      </c>
      <c r="BO525" s="3" t="s">
        <v>54</v>
      </c>
      <c r="BR525" s="3" t="s">
        <v>54</v>
      </c>
      <c r="CQ525" s="3" t="str">
        <f>CONCATENATE(baseURL!$A$1,baseURL!$B$1,baseURL!$C$1,".",C525,".",L525,".pkl&amp;seq=",BC525,"&amp;varMods=Deamidated-Q")</f>
        <v>http://proteomics.broadinstitute.org/millscripts/viewfeed.pl?side=xl&amp;cycle=1&amp;fixedMods=iaaC&amp;file=msdataSM/iPRG2012_nd/cpick_in/iPRG2012_nd.2598.8.2.pkl&amp;seq=VPqVstPtLVEVSR&amp;varMods=Deamidated-Q</v>
      </c>
    </row>
    <row r="526" spans="1:95" x14ac:dyDescent="0.2">
      <c r="A526" s="3">
        <v>595</v>
      </c>
      <c r="B526" s="2" t="s">
        <v>2846</v>
      </c>
      <c r="C526" s="2" t="s">
        <v>2847</v>
      </c>
      <c r="D526" s="3">
        <v>3463</v>
      </c>
      <c r="E526" s="3">
        <v>3461</v>
      </c>
      <c r="F526" s="3">
        <v>29999</v>
      </c>
      <c r="G526" s="3">
        <v>4888</v>
      </c>
      <c r="H526" s="3">
        <v>17.3642</v>
      </c>
      <c r="I526" s="30">
        <v>825.29241000000002</v>
      </c>
      <c r="J526" s="30">
        <v>825.29094699999996</v>
      </c>
      <c r="K526" s="30">
        <v>1.4599999999999999E-3</v>
      </c>
      <c r="L526" s="3">
        <v>2</v>
      </c>
      <c r="M526" s="3">
        <v>2</v>
      </c>
      <c r="N526" s="10">
        <f t="shared" si="56"/>
        <v>1</v>
      </c>
      <c r="O526" s="35">
        <v>2</v>
      </c>
      <c r="P526" s="17"/>
      <c r="Q526" s="40">
        <v>1649.57846</v>
      </c>
      <c r="R526" s="40">
        <v>825.29286999999999</v>
      </c>
      <c r="S526" s="18">
        <f t="shared" si="57"/>
        <v>-0.55737789177250496</v>
      </c>
      <c r="T526" s="18">
        <f t="shared" si="58"/>
        <v>-2.33008192598759</v>
      </c>
      <c r="U526" s="18">
        <f t="shared" si="59"/>
        <v>-2.1446931923269448</v>
      </c>
      <c r="V526" s="30">
        <v>825.29110000000003</v>
      </c>
      <c r="W526" s="3" t="s">
        <v>47</v>
      </c>
      <c r="X526" s="3" t="s">
        <v>47</v>
      </c>
      <c r="Z526" s="3" t="s">
        <v>47</v>
      </c>
      <c r="AB526" s="12" t="s">
        <v>48</v>
      </c>
      <c r="AC526" s="3" t="s">
        <v>52</v>
      </c>
      <c r="AD526" s="3" t="s">
        <v>47</v>
      </c>
      <c r="AE526" s="3" t="s">
        <v>47</v>
      </c>
      <c r="AF526" s="3" t="s">
        <v>47</v>
      </c>
      <c r="AG526" s="3" t="s">
        <v>48</v>
      </c>
      <c r="AK526" s="3" t="s">
        <v>48</v>
      </c>
      <c r="AL526" s="3" t="s">
        <v>47</v>
      </c>
      <c r="AM526" s="3" t="s">
        <v>48</v>
      </c>
      <c r="AO526" s="3" t="s">
        <v>48</v>
      </c>
      <c r="AP526" s="3" t="s">
        <v>47</v>
      </c>
      <c r="AR526" s="3" t="s">
        <v>47</v>
      </c>
      <c r="AU526" s="3">
        <v>0</v>
      </c>
      <c r="AV526" s="3">
        <v>9</v>
      </c>
      <c r="AW526" s="3">
        <v>1</v>
      </c>
      <c r="AX526" s="3">
        <v>9</v>
      </c>
      <c r="AY526" s="3">
        <v>100</v>
      </c>
      <c r="AZ526" s="6" t="str">
        <f t="shared" si="60"/>
        <v>1428.10</v>
      </c>
      <c r="BC526" s="12" t="s">
        <v>2848</v>
      </c>
      <c r="BF526" s="12" t="s">
        <v>1468</v>
      </c>
      <c r="BG526" s="12" t="s">
        <v>2849</v>
      </c>
      <c r="BH526" s="12" t="s">
        <v>2848</v>
      </c>
      <c r="BJ526" s="12">
        <f t="shared" si="61"/>
        <v>0</v>
      </c>
      <c r="BK526" s="12">
        <f t="shared" si="62"/>
        <v>0</v>
      </c>
      <c r="CQ526" s="3" t="str">
        <f>CONCATENATE(baseURL!$A$1,baseURL!$B$1,baseURL!$C$1,".",C526,".",L526,".pkl&amp;seq=",BC526)</f>
        <v>http://proteomics.broadinstitute.org/millscripts/viewfeed.pl?side=xl&amp;cycle=1&amp;fixedMods=iaaC&amp;file=msdataSM/iPRG2012_nd/cpick_in/iPRG2012_nd.1428.10.2.pkl&amp;seq=yKPEsDELtAEK</v>
      </c>
    </row>
    <row r="527" spans="1:95" x14ac:dyDescent="0.2">
      <c r="A527" s="3">
        <v>596</v>
      </c>
      <c r="B527" s="2" t="s">
        <v>2929</v>
      </c>
      <c r="C527" s="2" t="s">
        <v>2930</v>
      </c>
      <c r="D527" s="3">
        <v>3559</v>
      </c>
      <c r="E527" s="3">
        <v>3557</v>
      </c>
      <c r="F527" s="3">
        <v>30234</v>
      </c>
      <c r="G527" s="3">
        <v>4995</v>
      </c>
      <c r="H527" s="3">
        <v>17.629799999999999</v>
      </c>
      <c r="I527" s="30">
        <v>825.29138</v>
      </c>
      <c r="J527" s="30">
        <v>825.29093929999999</v>
      </c>
      <c r="K527" s="30">
        <v>4.4000000000000002E-4</v>
      </c>
      <c r="L527" s="3">
        <v>2</v>
      </c>
      <c r="M527" s="3">
        <v>2</v>
      </c>
      <c r="N527" s="10">
        <f t="shared" si="56"/>
        <v>1</v>
      </c>
      <c r="O527" s="35">
        <v>2</v>
      </c>
      <c r="P527" s="17"/>
      <c r="Q527" s="40">
        <v>1649.57846</v>
      </c>
      <c r="R527" s="40">
        <v>825.29286999999999</v>
      </c>
      <c r="S527" s="18">
        <f t="shared" si="57"/>
        <v>-1.8054196929991377</v>
      </c>
      <c r="T527" s="18">
        <f t="shared" si="58"/>
        <v>-2.3394119471826</v>
      </c>
      <c r="U527" s="18">
        <f t="shared" si="59"/>
        <v>-2.1446931923269448</v>
      </c>
      <c r="V527" s="30">
        <v>825.29110000000003</v>
      </c>
      <c r="W527" s="3" t="s">
        <v>47</v>
      </c>
      <c r="X527" s="3" t="s">
        <v>47</v>
      </c>
      <c r="Z527" s="3" t="s">
        <v>47</v>
      </c>
      <c r="AB527" s="12" t="s">
        <v>48</v>
      </c>
      <c r="AC527" s="3" t="s">
        <v>47</v>
      </c>
      <c r="AD527" s="3" t="s">
        <v>47</v>
      </c>
      <c r="AE527" s="3" t="s">
        <v>47</v>
      </c>
      <c r="AF527" s="3" t="s">
        <v>47</v>
      </c>
      <c r="AG527" s="3" t="s">
        <v>47</v>
      </c>
      <c r="AI527" s="3" t="s">
        <v>48</v>
      </c>
      <c r="AK527" s="3" t="s">
        <v>48</v>
      </c>
      <c r="AL527" s="3" t="s">
        <v>47</v>
      </c>
      <c r="AM527" s="3" t="s">
        <v>48</v>
      </c>
      <c r="AO527" s="3" t="s">
        <v>48</v>
      </c>
      <c r="AP527" s="3" t="s">
        <v>47</v>
      </c>
      <c r="AR527" s="3" t="s">
        <v>47</v>
      </c>
      <c r="AU527" s="3">
        <v>0</v>
      </c>
      <c r="AV527" s="3">
        <v>11</v>
      </c>
      <c r="AW527" s="3">
        <v>1</v>
      </c>
      <c r="AX527" s="3">
        <v>11</v>
      </c>
      <c r="AY527" s="3">
        <v>100</v>
      </c>
      <c r="AZ527" s="6" t="str">
        <f t="shared" si="60"/>
        <v>1439.14</v>
      </c>
      <c r="BC527" s="12" t="s">
        <v>2848</v>
      </c>
      <c r="BF527" s="12" t="s">
        <v>1468</v>
      </c>
      <c r="BG527" s="12" t="s">
        <v>2849</v>
      </c>
      <c r="BH527" s="12" t="s">
        <v>2848</v>
      </c>
      <c r="BJ527" s="12">
        <f t="shared" si="61"/>
        <v>0</v>
      </c>
      <c r="BK527" s="12">
        <f t="shared" si="62"/>
        <v>0</v>
      </c>
      <c r="CQ527" s="3" t="str">
        <f>CONCATENATE(baseURL!$A$1,baseURL!$B$1,baseURL!$C$1,".",C527,".",L527,".pkl&amp;seq=",BC527)</f>
        <v>http://proteomics.broadinstitute.org/millscripts/viewfeed.pl?side=xl&amp;cycle=1&amp;fixedMods=iaaC&amp;file=msdataSM/iPRG2012_nd/cpick_in/iPRG2012_nd.1439.14.2.pkl&amp;seq=yKPEsDELtAEK</v>
      </c>
    </row>
    <row r="528" spans="1:95" x14ac:dyDescent="0.2">
      <c r="A528" s="3">
        <v>578</v>
      </c>
      <c r="B528" s="2" t="s">
        <v>2998</v>
      </c>
      <c r="C528" s="2" t="s">
        <v>2990</v>
      </c>
      <c r="D528" s="3">
        <v>3631</v>
      </c>
      <c r="E528" s="3">
        <v>3629</v>
      </c>
      <c r="F528" s="3">
        <v>30455</v>
      </c>
      <c r="G528" s="3">
        <v>5078</v>
      </c>
      <c r="H528" s="3">
        <v>17.892700000000001</v>
      </c>
      <c r="I528" s="30">
        <v>825.29006000000004</v>
      </c>
      <c r="J528" s="30">
        <v>825.29141609999999</v>
      </c>
      <c r="K528" s="30">
        <v>-1.3600000000000001E-3</v>
      </c>
      <c r="L528" s="3">
        <v>2</v>
      </c>
      <c r="M528" s="3">
        <v>2</v>
      </c>
      <c r="N528" s="10">
        <f t="shared" si="56"/>
        <v>1</v>
      </c>
      <c r="O528" s="35">
        <v>2</v>
      </c>
      <c r="P528" s="17"/>
      <c r="Q528" s="40">
        <v>1649.57846</v>
      </c>
      <c r="R528" s="40">
        <v>825.29286999999999</v>
      </c>
      <c r="S528" s="18">
        <f t="shared" si="57"/>
        <v>-3.4048519042143379</v>
      </c>
      <c r="T528" s="18">
        <f t="shared" si="58"/>
        <v>-1.7616776454173659</v>
      </c>
      <c r="U528" s="18">
        <f t="shared" si="59"/>
        <v>-1.4176785508905363</v>
      </c>
      <c r="V528" s="30">
        <v>825.29169999999999</v>
      </c>
      <c r="W528" s="3" t="s">
        <v>47</v>
      </c>
      <c r="X528" s="3" t="s">
        <v>47</v>
      </c>
      <c r="Z528" s="3" t="s">
        <v>47</v>
      </c>
      <c r="AB528" s="12" t="s">
        <v>48</v>
      </c>
      <c r="AC528" s="3" t="s">
        <v>47</v>
      </c>
      <c r="AD528" s="3" t="s">
        <v>47</v>
      </c>
      <c r="AE528" s="3" t="s">
        <v>47</v>
      </c>
      <c r="AF528" s="3" t="s">
        <v>47</v>
      </c>
      <c r="AG528" s="3" t="s">
        <v>48</v>
      </c>
      <c r="AH528" s="3" t="s">
        <v>47</v>
      </c>
      <c r="AK528" s="3" t="s">
        <v>48</v>
      </c>
      <c r="AL528" s="3" t="s">
        <v>47</v>
      </c>
      <c r="AN528" s="3" t="s">
        <v>47</v>
      </c>
      <c r="AO528" s="3" t="s">
        <v>47</v>
      </c>
      <c r="AP528" s="3" t="s">
        <v>48</v>
      </c>
      <c r="AR528" s="3" t="s">
        <v>47</v>
      </c>
      <c r="AU528" s="3">
        <v>0</v>
      </c>
      <c r="AV528" s="3">
        <v>12</v>
      </c>
      <c r="AW528" s="3">
        <v>2</v>
      </c>
      <c r="AX528" s="3">
        <v>11</v>
      </c>
      <c r="AY528" s="3">
        <v>91.67</v>
      </c>
      <c r="AZ528" s="6" t="str">
        <f t="shared" si="60"/>
        <v>1450.4</v>
      </c>
      <c r="BC528" s="12" t="s">
        <v>2848</v>
      </c>
      <c r="BF528" s="12" t="s">
        <v>1468</v>
      </c>
      <c r="BG528" s="12" t="s">
        <v>2849</v>
      </c>
      <c r="BH528" s="12" t="s">
        <v>2848</v>
      </c>
      <c r="BJ528" s="12">
        <f t="shared" si="61"/>
        <v>0</v>
      </c>
      <c r="BK528" s="12">
        <f t="shared" si="62"/>
        <v>0</v>
      </c>
      <c r="CK528" s="3" t="s">
        <v>2999</v>
      </c>
      <c r="CQ528" s="3" t="str">
        <f>CONCATENATE(baseURL!$A$1,baseURL!$B$1,baseURL!$C$1,".",C528,".",L528,".pkl&amp;seq=",BC528)</f>
        <v>http://proteomics.broadinstitute.org/millscripts/viewfeed.pl?side=xl&amp;cycle=1&amp;fixedMods=iaaC&amp;file=msdataSM/iPRG2012_nd/cpick_in/iPRG2012_nd.1450.4.2.pkl&amp;seq=yKPEsDELtAEK</v>
      </c>
    </row>
    <row r="529" spans="1:104" x14ac:dyDescent="0.2">
      <c r="A529" s="3">
        <v>7238</v>
      </c>
      <c r="B529" s="2" t="s">
        <v>45</v>
      </c>
      <c r="C529" s="2" t="s">
        <v>46</v>
      </c>
      <c r="D529" s="3">
        <v>14</v>
      </c>
      <c r="E529" s="3">
        <v>14</v>
      </c>
      <c r="F529" s="3">
        <v>19406</v>
      </c>
      <c r="G529" s="3">
        <v>937</v>
      </c>
      <c r="H529" s="3">
        <v>5.4177999999999997</v>
      </c>
      <c r="I529" s="30">
        <v>471.96976000000001</v>
      </c>
      <c r="J529" s="30">
        <v>471.96839610000001</v>
      </c>
      <c r="K529" s="30">
        <v>1.3600000000000001E-3</v>
      </c>
      <c r="L529" s="3">
        <v>3</v>
      </c>
      <c r="M529" s="3">
        <v>3</v>
      </c>
      <c r="N529" s="10">
        <f t="shared" si="56"/>
        <v>1</v>
      </c>
      <c r="O529" s="35">
        <v>3</v>
      </c>
      <c r="P529" s="17"/>
      <c r="Q529" s="40">
        <v>1413.8900100000001</v>
      </c>
      <c r="R529" s="40">
        <v>471.96818999999999</v>
      </c>
      <c r="S529" s="18">
        <f t="shared" si="57"/>
        <v>3.32649537252748</v>
      </c>
      <c r="T529" s="18">
        <f t="shared" si="58"/>
        <v>0.43668197217692928</v>
      </c>
      <c r="U529" s="18">
        <f t="shared" si="59"/>
        <v>2.1187868681564845E-2</v>
      </c>
      <c r="V529" s="30">
        <v>471.96820000000002</v>
      </c>
      <c r="W529" s="3" t="s">
        <v>47</v>
      </c>
      <c r="X529" s="3" t="s">
        <v>47</v>
      </c>
      <c r="Y529" s="3" t="s">
        <v>47</v>
      </c>
      <c r="AA529" s="3" t="s">
        <v>47</v>
      </c>
      <c r="AB529" s="12" t="s">
        <v>47</v>
      </c>
      <c r="AC529" s="3" t="s">
        <v>48</v>
      </c>
      <c r="AF529" s="3" t="s">
        <v>47</v>
      </c>
      <c r="AG529" s="3" t="s">
        <v>47</v>
      </c>
      <c r="AH529" s="3" t="s">
        <v>47</v>
      </c>
      <c r="AU529" s="3">
        <v>0</v>
      </c>
      <c r="AV529" s="3">
        <v>8</v>
      </c>
      <c r="AW529" s="3">
        <v>1</v>
      </c>
      <c r="AX529" s="3">
        <v>8</v>
      </c>
      <c r="AY529" s="3">
        <v>100</v>
      </c>
      <c r="AZ529" s="6" t="str">
        <f t="shared" si="60"/>
        <v>924.1</v>
      </c>
      <c r="BC529" s="12" t="s">
        <v>49</v>
      </c>
      <c r="BJ529" s="12">
        <f t="shared" si="61"/>
        <v>0</v>
      </c>
      <c r="BK529" s="12">
        <f t="shared" si="62"/>
        <v>0</v>
      </c>
      <c r="CQ529" s="3" t="str">
        <f>CONCATENATE(baseURL!$A$1,baseURL!$B$1,baseURL!$C$1,".",C529,".",L529,".pkl&amp;seq=",BC529)</f>
        <v>http://proteomics.broadinstitute.org/millscripts/viewfeed.pl?side=xl&amp;cycle=1&amp;fixedMods=iaaC&amp;file=msdataSM/iPRG2012_nd/cpick_in/iPRG2012_nd.924.1.3.pkl&amp;seq=AAKVTKAAQKAAKK</v>
      </c>
    </row>
    <row r="530" spans="1:104" x14ac:dyDescent="0.2">
      <c r="A530" s="3">
        <v>1943</v>
      </c>
      <c r="B530" s="2" t="s">
        <v>50</v>
      </c>
      <c r="C530" s="2" t="s">
        <v>51</v>
      </c>
      <c r="D530" s="3">
        <v>26</v>
      </c>
      <c r="E530" s="3">
        <v>26</v>
      </c>
      <c r="F530" s="3">
        <v>19742</v>
      </c>
      <c r="G530" s="3">
        <v>965</v>
      </c>
      <c r="H530" s="3">
        <v>5.6334</v>
      </c>
      <c r="I530" s="30">
        <v>450.54930999999999</v>
      </c>
      <c r="J530" s="30">
        <v>450.5527859</v>
      </c>
      <c r="K530" s="30">
        <v>-3.48E-3</v>
      </c>
      <c r="L530" s="3">
        <v>3</v>
      </c>
      <c r="M530" s="3">
        <v>3</v>
      </c>
      <c r="N530" s="10">
        <f t="shared" si="56"/>
        <v>1</v>
      </c>
      <c r="O530" s="35">
        <v>3</v>
      </c>
      <c r="P530" s="17"/>
      <c r="Q530" s="40">
        <v>1349.62916</v>
      </c>
      <c r="R530" s="40">
        <v>450.54791</v>
      </c>
      <c r="S530" s="18">
        <f t="shared" si="57"/>
        <v>3.1073276979347919</v>
      </c>
      <c r="T530" s="18">
        <f t="shared" si="58"/>
        <v>10.822156516055797</v>
      </c>
      <c r="U530" s="18">
        <f t="shared" si="59"/>
        <v>10.18759580974956</v>
      </c>
      <c r="V530" s="30">
        <v>450.55250000000001</v>
      </c>
      <c r="W530" s="3" t="s">
        <v>47</v>
      </c>
      <c r="X530" s="3" t="s">
        <v>47</v>
      </c>
      <c r="Y530" s="3" t="s">
        <v>47</v>
      </c>
      <c r="Z530" s="3" t="s">
        <v>47</v>
      </c>
      <c r="AA530" s="3" t="s">
        <v>47</v>
      </c>
      <c r="AB530" s="12" t="s">
        <v>48</v>
      </c>
      <c r="AC530" s="3" t="s">
        <v>47</v>
      </c>
      <c r="AD530" s="3" t="s">
        <v>47</v>
      </c>
      <c r="AE530" s="3" t="s">
        <v>47</v>
      </c>
      <c r="AG530" s="3" t="s">
        <v>47</v>
      </c>
      <c r="AI530" s="3" t="s">
        <v>52</v>
      </c>
      <c r="AK530" s="3" t="s">
        <v>52</v>
      </c>
      <c r="AM530" s="3" t="s">
        <v>47</v>
      </c>
      <c r="AO530" s="3" t="s">
        <v>47</v>
      </c>
      <c r="AU530" s="3">
        <v>0</v>
      </c>
      <c r="AV530" s="3">
        <v>11</v>
      </c>
      <c r="AW530" s="3">
        <v>3</v>
      </c>
      <c r="AX530" s="3">
        <v>9</v>
      </c>
      <c r="AY530" s="3">
        <v>81.819999999999993</v>
      </c>
      <c r="AZ530" s="6" t="str">
        <f t="shared" si="60"/>
        <v>940.1</v>
      </c>
      <c r="BC530" s="12" t="s">
        <v>53</v>
      </c>
      <c r="BJ530" s="12">
        <f t="shared" si="61"/>
        <v>0</v>
      </c>
      <c r="BK530" s="12">
        <f t="shared" si="62"/>
        <v>0</v>
      </c>
      <c r="BP530" s="3" t="s">
        <v>54</v>
      </c>
      <c r="BR530" s="3" t="s">
        <v>54</v>
      </c>
      <c r="BS530" s="3" t="s">
        <v>55</v>
      </c>
      <c r="BZ530" s="3" t="s">
        <v>56</v>
      </c>
      <c r="CQ530" s="3" t="str">
        <f>CONCATENATE(baseURL!$A$1,baseURL!$B$1,baseURL!$C$1,".",C530,".",L530,".pkl&amp;seq=",BC530,"&amp;varMods=Deamidated-N")</f>
        <v>http://proteomics.broadinstitute.org/millscripts/viewfeed.pl?side=xl&amp;cycle=1&amp;fixedMods=iaaC&amp;file=msdataSM/iPRG2012_nd/cpick_in/iPRG2012_nd.940.1.3.pkl&amp;seq=TKDAEVNnGSSAR&amp;varMods=Deamidated-N</v>
      </c>
      <c r="CT530" s="12"/>
      <c r="CX530" s="12"/>
      <c r="CY530" s="12"/>
      <c r="CZ530" s="12"/>
    </row>
    <row r="531" spans="1:104" x14ac:dyDescent="0.2">
      <c r="A531" s="3">
        <v>4328</v>
      </c>
      <c r="B531" s="2" t="s">
        <v>57</v>
      </c>
      <c r="C531" s="2" t="s">
        <v>58</v>
      </c>
      <c r="D531" s="3">
        <v>27</v>
      </c>
      <c r="E531" s="3">
        <v>27</v>
      </c>
      <c r="F531" s="3">
        <v>19743</v>
      </c>
      <c r="G531" s="3">
        <v>966</v>
      </c>
      <c r="H531" s="3">
        <v>5.6417000000000002</v>
      </c>
      <c r="I531" s="30">
        <v>518.90378999999996</v>
      </c>
      <c r="J531" s="30">
        <v>518.90291730000001</v>
      </c>
      <c r="K531" s="30">
        <v>8.7000000000000001E-4</v>
      </c>
      <c r="L531" s="3">
        <v>3</v>
      </c>
      <c r="M531" s="3">
        <v>3</v>
      </c>
      <c r="N531" s="10">
        <f t="shared" si="56"/>
        <v>1</v>
      </c>
      <c r="O531" s="35">
        <v>3</v>
      </c>
      <c r="P531" s="17"/>
      <c r="Q531" s="40">
        <v>1554.68914</v>
      </c>
      <c r="R531" s="40">
        <v>518.90123000000006</v>
      </c>
      <c r="S531" s="18">
        <f t="shared" si="57"/>
        <v>4.9335015064487013</v>
      </c>
      <c r="T531" s="18">
        <f t="shared" si="58"/>
        <v>3.2516785515381388</v>
      </c>
      <c r="U531" s="18">
        <f t="shared" si="59"/>
        <v>3.0256239706764299</v>
      </c>
      <c r="V531" s="30">
        <v>518.90279999999996</v>
      </c>
      <c r="W531" s="3" t="s">
        <v>47</v>
      </c>
      <c r="X531" s="3" t="s">
        <v>47</v>
      </c>
      <c r="Y531" s="3" t="s">
        <v>47</v>
      </c>
      <c r="Z531" s="3" t="s">
        <v>47</v>
      </c>
      <c r="AA531" s="3" t="s">
        <v>47</v>
      </c>
      <c r="AB531" s="12" t="s">
        <v>47</v>
      </c>
      <c r="AC531" s="3" t="s">
        <v>48</v>
      </c>
      <c r="AD531" s="3" t="s">
        <v>47</v>
      </c>
      <c r="AF531" s="3" t="s">
        <v>47</v>
      </c>
      <c r="AG531" s="3" t="s">
        <v>47</v>
      </c>
      <c r="AH531" s="3" t="s">
        <v>47</v>
      </c>
      <c r="AI531" s="3" t="s">
        <v>48</v>
      </c>
      <c r="AJ531" s="3" t="s">
        <v>47</v>
      </c>
      <c r="AK531" s="3" t="s">
        <v>47</v>
      </c>
      <c r="AL531" s="3" t="s">
        <v>48</v>
      </c>
      <c r="AM531" s="3" t="s">
        <v>47</v>
      </c>
      <c r="AU531" s="3">
        <v>0</v>
      </c>
      <c r="AV531" s="3">
        <v>13</v>
      </c>
      <c r="AW531" s="3">
        <v>1</v>
      </c>
      <c r="AX531" s="3">
        <v>13</v>
      </c>
      <c r="AY531" s="3">
        <v>100</v>
      </c>
      <c r="AZ531" s="6" t="str">
        <f t="shared" si="60"/>
        <v>940.2</v>
      </c>
      <c r="BC531" s="12" t="s">
        <v>59</v>
      </c>
      <c r="BJ531" s="12">
        <f t="shared" si="61"/>
        <v>0</v>
      </c>
      <c r="BK531" s="12">
        <f t="shared" si="62"/>
        <v>0</v>
      </c>
      <c r="CQ531" s="3" t="str">
        <f>CONCATENATE(baseURL!$A$1,baseURL!$B$1,baseURL!$C$1,".",C531,".",L531,".pkl&amp;seq=",BC531)</f>
        <v>http://proteomics.broadinstitute.org/millscripts/viewfeed.pl?side=xl&amp;cycle=1&amp;fixedMods=iaaC&amp;file=msdataSM/iPRG2012_nd/cpick_in/iPRG2012_nd.940.2.3.pkl&amp;seq=YGSTNTRGDNEGQR</v>
      </c>
      <c r="CT531" s="12"/>
      <c r="CX531" s="12"/>
      <c r="CY531" s="12"/>
      <c r="CZ531" s="12"/>
    </row>
    <row r="532" spans="1:104" x14ac:dyDescent="0.2">
      <c r="A532" s="3">
        <v>2120</v>
      </c>
      <c r="B532" s="2" t="s">
        <v>60</v>
      </c>
      <c r="C532" s="2" t="s">
        <v>61</v>
      </c>
      <c r="D532" s="3">
        <v>28</v>
      </c>
      <c r="E532" s="3">
        <v>28</v>
      </c>
      <c r="F532" s="3">
        <v>19763</v>
      </c>
      <c r="G532" s="3">
        <v>968</v>
      </c>
      <c r="H532" s="3">
        <v>5.6577000000000002</v>
      </c>
      <c r="I532" s="30">
        <v>501.75306999999998</v>
      </c>
      <c r="J532" s="30">
        <v>501.75162779999999</v>
      </c>
      <c r="K532" s="30">
        <v>1.4400000000000001E-3</v>
      </c>
      <c r="L532" s="3">
        <v>4</v>
      </c>
      <c r="M532" s="3">
        <v>4</v>
      </c>
      <c r="N532" s="10">
        <f t="shared" si="56"/>
        <v>1</v>
      </c>
      <c r="O532" s="35">
        <v>4</v>
      </c>
      <c r="P532" s="17"/>
      <c r="Q532" s="40">
        <v>2003.98532</v>
      </c>
      <c r="R532" s="40">
        <v>501.75179000000003</v>
      </c>
      <c r="S532" s="18">
        <f t="shared" si="57"/>
        <v>2.5510621495770689</v>
      </c>
      <c r="T532" s="18">
        <f t="shared" si="58"/>
        <v>-0.323267406846447</v>
      </c>
      <c r="U532" s="18">
        <f t="shared" si="59"/>
        <v>-0.57797501829895781</v>
      </c>
      <c r="V532" s="30">
        <v>501.75150000000002</v>
      </c>
      <c r="W532" s="3" t="s">
        <v>47</v>
      </c>
      <c r="X532" s="3" t="s">
        <v>47</v>
      </c>
      <c r="Y532" s="3" t="s">
        <v>47</v>
      </c>
      <c r="Z532" s="3" t="s">
        <v>47</v>
      </c>
      <c r="AA532" s="3" t="s">
        <v>48</v>
      </c>
      <c r="AB532" s="12" t="s">
        <v>47</v>
      </c>
      <c r="AC532" s="3" t="s">
        <v>47</v>
      </c>
      <c r="AD532" s="3" t="s">
        <v>47</v>
      </c>
      <c r="AE532" s="3" t="s">
        <v>47</v>
      </c>
      <c r="AF532" s="3" t="s">
        <v>52</v>
      </c>
      <c r="AH532" s="3" t="s">
        <v>47</v>
      </c>
      <c r="AI532" s="3" t="s">
        <v>47</v>
      </c>
      <c r="AJ532" s="3" t="s">
        <v>47</v>
      </c>
      <c r="AK532" s="3" t="s">
        <v>47</v>
      </c>
      <c r="AL532" s="3" t="s">
        <v>52</v>
      </c>
      <c r="AM532" s="3" t="s">
        <v>47</v>
      </c>
      <c r="AO532" s="3" t="s">
        <v>47</v>
      </c>
      <c r="AU532" s="3">
        <v>0</v>
      </c>
      <c r="AV532" s="3">
        <v>14</v>
      </c>
      <c r="AW532" s="3">
        <v>2</v>
      </c>
      <c r="AX532" s="3">
        <v>12</v>
      </c>
      <c r="AY532" s="3">
        <v>85.71</v>
      </c>
      <c r="AZ532" s="6" t="str">
        <f t="shared" si="60"/>
        <v>941.1</v>
      </c>
      <c r="BC532" s="12" t="s">
        <v>62</v>
      </c>
      <c r="BJ532" s="12">
        <f t="shared" si="61"/>
        <v>0</v>
      </c>
      <c r="BK532" s="12">
        <f t="shared" si="62"/>
        <v>0</v>
      </c>
      <c r="BP532" s="3" t="s">
        <v>54</v>
      </c>
      <c r="BR532" s="3" t="s">
        <v>54</v>
      </c>
      <c r="BX532" s="3" t="s">
        <v>63</v>
      </c>
      <c r="CG532" s="3" t="s">
        <v>63</v>
      </c>
      <c r="CQ532" s="3" t="str">
        <f>CONCATENATE(baseURL!$A$1,baseURL!$B$1,baseURL!$C$1,".",C532,".",L532,".pkl&amp;seq=",BC532,"&amp;varMods=Deamidated-N")</f>
        <v>http://proteomics.broadinstitute.org/millscripts/viewfeed.pl?side=xl&amp;cycle=1&amp;fixedMods=iaaC&amp;file=msdataSM/iPRG2012_nd/cpick_in/iPRG2012_nd.941.1.4.pkl&amp;seq=KGNNTANATNSAnTVQKNR&amp;varMods=Deamidated-N</v>
      </c>
      <c r="CT532" s="12"/>
      <c r="CX532" s="12"/>
      <c r="CY532" s="12"/>
      <c r="CZ532" s="12"/>
    </row>
    <row r="533" spans="1:104" x14ac:dyDescent="0.2">
      <c r="A533" s="3">
        <v>396</v>
      </c>
      <c r="B533" s="2" t="s">
        <v>64</v>
      </c>
      <c r="C533" s="2" t="s">
        <v>50</v>
      </c>
      <c r="D533" s="3">
        <v>29</v>
      </c>
      <c r="E533" s="3">
        <v>29</v>
      </c>
      <c r="F533" s="3">
        <v>19764</v>
      </c>
      <c r="G533" s="3">
        <v>969</v>
      </c>
      <c r="H533" s="3">
        <v>5.6660000000000004</v>
      </c>
      <c r="I533" s="30">
        <v>544.77139999999997</v>
      </c>
      <c r="J533" s="30">
        <v>544.77033919999997</v>
      </c>
      <c r="K533" s="30">
        <v>1.06E-3</v>
      </c>
      <c r="L533" s="3">
        <v>2</v>
      </c>
      <c r="M533" s="3">
        <v>2</v>
      </c>
      <c r="N533" s="10">
        <f t="shared" si="56"/>
        <v>1</v>
      </c>
      <c r="O533" s="35">
        <v>2</v>
      </c>
      <c r="P533" s="17"/>
      <c r="Q533" s="40">
        <v>1088.5330799999999</v>
      </c>
      <c r="R533" s="40">
        <v>544.77017999999998</v>
      </c>
      <c r="S533" s="18">
        <f t="shared" si="57"/>
        <v>2.2394764705904806</v>
      </c>
      <c r="T533" s="18">
        <f t="shared" si="58"/>
        <v>0.29223332302181793</v>
      </c>
      <c r="U533" s="18">
        <f t="shared" si="59"/>
        <v>0.220276374228284</v>
      </c>
      <c r="V533" s="30">
        <v>544.77030000000002</v>
      </c>
      <c r="W533" s="3" t="s">
        <v>65</v>
      </c>
      <c r="Z533" s="3" t="s">
        <v>47</v>
      </c>
      <c r="AA533" s="3" t="s">
        <v>47</v>
      </c>
      <c r="AB533" s="12" t="s">
        <v>47</v>
      </c>
      <c r="AC533" s="3" t="s">
        <v>52</v>
      </c>
      <c r="AD533" s="3" t="s">
        <v>48</v>
      </c>
      <c r="AE533" s="3" t="s">
        <v>65</v>
      </c>
      <c r="AF533" s="3" t="s">
        <v>47</v>
      </c>
      <c r="AG533" s="3" t="s">
        <v>52</v>
      </c>
      <c r="AI533" s="3" t="s">
        <v>52</v>
      </c>
      <c r="AJ533" s="3" t="s">
        <v>47</v>
      </c>
      <c r="AM533" s="3" t="s">
        <v>48</v>
      </c>
      <c r="AU533" s="3">
        <v>2</v>
      </c>
      <c r="AV533" s="3">
        <v>5</v>
      </c>
      <c r="AW533" s="3">
        <v>1</v>
      </c>
      <c r="AX533" s="3">
        <v>5</v>
      </c>
      <c r="AY533" s="3">
        <v>100</v>
      </c>
      <c r="AZ533" s="6" t="str">
        <f t="shared" si="60"/>
        <v>941.2</v>
      </c>
      <c r="BC533" s="12" t="s">
        <v>66</v>
      </c>
      <c r="BJ533" s="12">
        <f t="shared" si="61"/>
        <v>0</v>
      </c>
      <c r="BK533" s="12">
        <f t="shared" si="62"/>
        <v>0</v>
      </c>
      <c r="BS533" s="3" t="s">
        <v>67</v>
      </c>
      <c r="CA533" s="3" t="s">
        <v>68</v>
      </c>
      <c r="CQ533" s="3" t="str">
        <f>CONCATENATE(baseURL!$A$1,baseURL!$B$1,baseURL!$C$1,".",C533,".",L533,".pkl&amp;seq=",BC533)</f>
        <v>http://proteomics.broadinstitute.org/millscripts/viewfeed.pl?side=xl&amp;cycle=1&amp;fixedMods=iaaC&amp;file=msdataSM/iPRG2012_nd/cpick_in/iPRG2012_nd.941.2.2.pkl&amp;seq=LQEEERER</v>
      </c>
      <c r="CT533" s="12"/>
      <c r="CX533" s="12"/>
      <c r="CY533" s="12"/>
      <c r="CZ533" s="12"/>
    </row>
    <row r="534" spans="1:104" x14ac:dyDescent="0.2">
      <c r="A534" s="3">
        <v>3061</v>
      </c>
      <c r="B534" s="2" t="s">
        <v>69</v>
      </c>
      <c r="C534" s="2" t="s">
        <v>60</v>
      </c>
      <c r="D534" s="3">
        <v>31</v>
      </c>
      <c r="E534" s="3">
        <v>31</v>
      </c>
      <c r="F534" s="3">
        <v>19785</v>
      </c>
      <c r="G534" s="3">
        <v>972</v>
      </c>
      <c r="H534" s="3">
        <v>5.6848000000000001</v>
      </c>
      <c r="I534" s="30">
        <v>512.92516000000001</v>
      </c>
      <c r="J534" s="30">
        <v>512.92318460000001</v>
      </c>
      <c r="K534" s="30">
        <v>1.98E-3</v>
      </c>
      <c r="L534" s="3">
        <v>3</v>
      </c>
      <c r="M534" s="3">
        <v>3</v>
      </c>
      <c r="N534" s="10">
        <f t="shared" si="56"/>
        <v>1</v>
      </c>
      <c r="O534" s="35">
        <v>3</v>
      </c>
      <c r="P534" s="17"/>
      <c r="Q534" s="40">
        <v>1536.76124</v>
      </c>
      <c r="R534" s="40">
        <v>512.92525999999998</v>
      </c>
      <c r="S534" s="18">
        <f t="shared" si="57"/>
        <v>-0.19496017796997939</v>
      </c>
      <c r="T534" s="18">
        <f t="shared" si="58"/>
        <v>-4.0462035345402487</v>
      </c>
      <c r="U534" s="18">
        <f t="shared" si="59"/>
        <v>-4.016179667245467</v>
      </c>
      <c r="V534" s="30">
        <v>512.92319999999995</v>
      </c>
      <c r="X534" s="3" t="s">
        <v>47</v>
      </c>
      <c r="Y534" s="3" t="s">
        <v>47</v>
      </c>
      <c r="Z534" s="3" t="s">
        <v>47</v>
      </c>
      <c r="AA534" s="3" t="s">
        <v>47</v>
      </c>
      <c r="AB534" s="12" t="s">
        <v>47</v>
      </c>
      <c r="AC534" s="3" t="s">
        <v>47</v>
      </c>
      <c r="AF534" s="3" t="s">
        <v>48</v>
      </c>
      <c r="AG534" s="3" t="s">
        <v>52</v>
      </c>
      <c r="AH534" s="3" t="s">
        <v>47</v>
      </c>
      <c r="AI534" s="3" t="s">
        <v>48</v>
      </c>
      <c r="AK534" s="3" t="s">
        <v>48</v>
      </c>
      <c r="AL534" s="3" t="s">
        <v>48</v>
      </c>
      <c r="AM534" s="3" t="s">
        <v>47</v>
      </c>
      <c r="AU534" s="3">
        <v>0</v>
      </c>
      <c r="AV534" s="3">
        <v>8</v>
      </c>
      <c r="AW534" s="3">
        <v>1</v>
      </c>
      <c r="AX534" s="3">
        <v>8</v>
      </c>
      <c r="AY534" s="3">
        <v>100</v>
      </c>
      <c r="AZ534" s="6" t="str">
        <f t="shared" si="60"/>
        <v>942.2</v>
      </c>
      <c r="BC534" s="12" t="s">
        <v>70</v>
      </c>
      <c r="BJ534" s="12">
        <f t="shared" si="61"/>
        <v>0</v>
      </c>
      <c r="BK534" s="12">
        <f t="shared" si="62"/>
        <v>0</v>
      </c>
      <c r="CQ534" s="3" t="str">
        <f>CONCATENATE(baseURL!$A$1,baseURL!$B$1,baseURL!$C$1,".",C534,".",L534,".pkl&amp;seq=",BC534)</f>
        <v>http://proteomics.broadinstitute.org/millscripts/viewfeed.pl?side=xl&amp;cycle=1&amp;fixedMods=iaaC&amp;file=msdataSM/iPRG2012_nd/cpick_in/iPRG2012_nd.942.2.3.pkl&amp;seq=NNRSKDVTDSATTK</v>
      </c>
    </row>
    <row r="535" spans="1:104" x14ac:dyDescent="0.2">
      <c r="A535" s="3">
        <v>4417</v>
      </c>
      <c r="B535" s="2" t="s">
        <v>71</v>
      </c>
      <c r="C535" s="2" t="s">
        <v>64</v>
      </c>
      <c r="D535" s="3">
        <v>32</v>
      </c>
      <c r="E535" s="3">
        <v>32</v>
      </c>
      <c r="F535" s="3">
        <v>19786</v>
      </c>
      <c r="G535" s="3">
        <v>973</v>
      </c>
      <c r="H535" s="3">
        <v>5.6905999999999999</v>
      </c>
      <c r="I535" s="30">
        <v>528.27922000000001</v>
      </c>
      <c r="J535" s="30">
        <v>528.27734669999995</v>
      </c>
      <c r="K535" s="30">
        <v>1.8699999999999999E-3</v>
      </c>
      <c r="L535" s="3">
        <v>3</v>
      </c>
      <c r="M535" s="3">
        <v>3</v>
      </c>
      <c r="N535" s="10">
        <f t="shared" si="56"/>
        <v>1</v>
      </c>
      <c r="O535" s="35">
        <v>3</v>
      </c>
      <c r="P535" s="17"/>
      <c r="Q535" s="40">
        <v>1582.81836</v>
      </c>
      <c r="R535" s="40">
        <v>528.27764000000002</v>
      </c>
      <c r="S535" s="18">
        <f t="shared" si="57"/>
        <v>2.9908515529635569</v>
      </c>
      <c r="T535" s="18">
        <f t="shared" si="58"/>
        <v>-0.55520048144885559</v>
      </c>
      <c r="U535" s="18">
        <f t="shared" si="59"/>
        <v>-0.83289536923420637</v>
      </c>
      <c r="V535" s="30">
        <v>528.27719999999999</v>
      </c>
      <c r="W535" s="3" t="s">
        <v>47</v>
      </c>
      <c r="X535" s="3" t="s">
        <v>47</v>
      </c>
      <c r="Y535" s="3" t="s">
        <v>47</v>
      </c>
      <c r="Z535" s="3" t="s">
        <v>47</v>
      </c>
      <c r="AA535" s="3" t="s">
        <v>47</v>
      </c>
      <c r="AB535" s="12" t="s">
        <v>47</v>
      </c>
      <c r="AC535" s="3" t="s">
        <v>47</v>
      </c>
      <c r="AD535" s="3" t="s">
        <v>47</v>
      </c>
      <c r="AE535" s="3" t="s">
        <v>48</v>
      </c>
      <c r="AF535" s="3" t="s">
        <v>47</v>
      </c>
      <c r="AG535" s="3" t="s">
        <v>47</v>
      </c>
      <c r="AH535" s="3" t="s">
        <v>47</v>
      </c>
      <c r="AI535" s="3" t="s">
        <v>47</v>
      </c>
      <c r="AL535" s="3" t="s">
        <v>48</v>
      </c>
      <c r="AM535" s="3" t="s">
        <v>47</v>
      </c>
      <c r="AN535" s="3" t="s">
        <v>48</v>
      </c>
      <c r="AU535" s="3">
        <v>0</v>
      </c>
      <c r="AV535" s="3">
        <v>13</v>
      </c>
      <c r="AW535" s="3">
        <v>1</v>
      </c>
      <c r="AX535" s="3">
        <v>13</v>
      </c>
      <c r="AY535" s="3">
        <v>100</v>
      </c>
      <c r="AZ535" s="6" t="str">
        <f t="shared" si="60"/>
        <v>942.3</v>
      </c>
      <c r="BC535" s="12" t="s">
        <v>72</v>
      </c>
      <c r="BJ535" s="12">
        <f t="shared" si="61"/>
        <v>0</v>
      </c>
      <c r="BK535" s="12">
        <f t="shared" si="62"/>
        <v>0</v>
      </c>
      <c r="CQ535" s="3" t="str">
        <f>CONCATENATE(baseURL!$A$1,baseURL!$B$1,baseURL!$C$1,".",C535,".",L535,".pkl&amp;seq=",BC535)</f>
        <v>http://proteomics.broadinstitute.org/millscripts/viewfeed.pl?side=xl&amp;cycle=1&amp;fixedMods=iaaC&amp;file=msdataSM/iPRG2012_nd/cpick_in/iPRG2012_nd.942.3.3.pkl&amp;seq=SAGTQSSKFSKQQAK</v>
      </c>
    </row>
    <row r="536" spans="1:104" x14ac:dyDescent="0.2">
      <c r="A536" s="3">
        <v>2957</v>
      </c>
      <c r="B536" s="2" t="s">
        <v>73</v>
      </c>
      <c r="C536" s="2" t="s">
        <v>74</v>
      </c>
      <c r="D536" s="3">
        <v>33</v>
      </c>
      <c r="E536" s="3">
        <v>33</v>
      </c>
      <c r="F536" s="3">
        <v>19805</v>
      </c>
      <c r="G536" s="3">
        <v>975</v>
      </c>
      <c r="H536" s="3">
        <v>5.7027000000000001</v>
      </c>
      <c r="I536" s="30">
        <v>420.96244000000002</v>
      </c>
      <c r="J536" s="30">
        <v>420.96237400000001</v>
      </c>
      <c r="K536" s="30">
        <v>6.9999999999999994E-5</v>
      </c>
      <c r="L536" s="3">
        <v>4</v>
      </c>
      <c r="M536" s="3">
        <v>4</v>
      </c>
      <c r="N536" s="10">
        <f t="shared" si="56"/>
        <v>1</v>
      </c>
      <c r="O536" s="35">
        <v>4</v>
      </c>
      <c r="P536" s="17"/>
      <c r="Q536" s="40">
        <v>1680.8259599999999</v>
      </c>
      <c r="R536" s="40">
        <v>420.96195</v>
      </c>
      <c r="S536" s="18">
        <f t="shared" si="57"/>
        <v>1.1640006894053587</v>
      </c>
      <c r="T536" s="18">
        <f t="shared" si="58"/>
        <v>1.0072169230723296</v>
      </c>
      <c r="U536" s="18">
        <f t="shared" si="59"/>
        <v>1.0689802249365474</v>
      </c>
      <c r="V536" s="30">
        <v>420.9624</v>
      </c>
      <c r="W536" s="3" t="s">
        <v>48</v>
      </c>
      <c r="Z536" s="3" t="s">
        <v>47</v>
      </c>
      <c r="AB536" s="12" t="s">
        <v>48</v>
      </c>
      <c r="AC536" s="3" t="s">
        <v>47</v>
      </c>
      <c r="AF536" s="3" t="s">
        <v>47</v>
      </c>
      <c r="AG536" s="3" t="s">
        <v>48</v>
      </c>
      <c r="AH536" s="3" t="s">
        <v>48</v>
      </c>
      <c r="AI536" s="3" t="s">
        <v>48</v>
      </c>
      <c r="AK536" s="3" t="s">
        <v>52</v>
      </c>
      <c r="AL536" s="3" t="s">
        <v>48</v>
      </c>
      <c r="AU536" s="3">
        <v>0</v>
      </c>
      <c r="AV536" s="3">
        <v>3</v>
      </c>
      <c r="AW536" s="3">
        <v>1</v>
      </c>
      <c r="AX536" s="3">
        <v>3</v>
      </c>
      <c r="AY536" s="3">
        <v>100</v>
      </c>
      <c r="AZ536" s="6" t="str">
        <f t="shared" si="60"/>
        <v>943.1</v>
      </c>
      <c r="BC536" s="12" t="s">
        <v>75</v>
      </c>
      <c r="BJ536" s="12">
        <f t="shared" si="61"/>
        <v>0</v>
      </c>
      <c r="BK536" s="12">
        <f t="shared" si="62"/>
        <v>0</v>
      </c>
      <c r="CQ536" s="3" t="str">
        <f>CONCATENATE(baseURL!$A$1,baseURL!$B$1,baseURL!$C$1,".",C536,".",L536,".pkl&amp;seq=",BC536)</f>
        <v>http://proteomics.broadinstitute.org/millscripts/viewfeed.pl?side=xl&amp;cycle=1&amp;fixedMods=iaaC&amp;file=msdataSM/iPRG2012_nd/cpick_in/iPRG2012_nd.943.1.4.pkl&amp;seq=SGAKDSGSLRSQSSSAR</v>
      </c>
    </row>
    <row r="537" spans="1:104" x14ac:dyDescent="0.2">
      <c r="A537" s="3">
        <v>4182</v>
      </c>
      <c r="B537" s="2" t="s">
        <v>81</v>
      </c>
      <c r="C537" s="2" t="s">
        <v>69</v>
      </c>
      <c r="D537" s="3">
        <v>35</v>
      </c>
      <c r="E537" s="3">
        <v>35</v>
      </c>
      <c r="F537" s="3">
        <v>19807</v>
      </c>
      <c r="G537" s="3">
        <v>977</v>
      </c>
      <c r="H537" s="3">
        <v>5.7110000000000003</v>
      </c>
      <c r="I537" s="30">
        <v>475.5641</v>
      </c>
      <c r="J537" s="30">
        <v>475.56270970000003</v>
      </c>
      <c r="K537" s="30">
        <v>1.39E-3</v>
      </c>
      <c r="L537" s="3">
        <v>3</v>
      </c>
      <c r="M537" s="3">
        <v>3</v>
      </c>
      <c r="N537" s="10">
        <f t="shared" si="56"/>
        <v>1</v>
      </c>
      <c r="O537" s="35">
        <v>3</v>
      </c>
      <c r="P537" s="17"/>
      <c r="Q537" s="40">
        <v>1424.6764499999999</v>
      </c>
      <c r="R537" s="40">
        <v>475.56367</v>
      </c>
      <c r="S537" s="18">
        <f t="shared" si="57"/>
        <v>0.90419017919173539</v>
      </c>
      <c r="T537" s="18">
        <f t="shared" si="58"/>
        <v>-2.0192879745718755</v>
      </c>
      <c r="U537" s="18">
        <f t="shared" si="59"/>
        <v>-2.4602383945810908</v>
      </c>
      <c r="V537" s="30">
        <v>475.5625</v>
      </c>
      <c r="W537" s="3" t="s">
        <v>47</v>
      </c>
      <c r="X537" s="3" t="s">
        <v>47</v>
      </c>
      <c r="Y537" s="3" t="s">
        <v>47</v>
      </c>
      <c r="Z537" s="3" t="s">
        <v>47</v>
      </c>
      <c r="AA537" s="3" t="s">
        <v>65</v>
      </c>
      <c r="AB537" s="12" t="s">
        <v>47</v>
      </c>
      <c r="AC537" s="3" t="s">
        <v>47</v>
      </c>
      <c r="AD537" s="3" t="s">
        <v>47</v>
      </c>
      <c r="AE537" s="3" t="s">
        <v>47</v>
      </c>
      <c r="AF537" s="3" t="s">
        <v>47</v>
      </c>
      <c r="AG537" s="3" t="s">
        <v>47</v>
      </c>
      <c r="AH537" s="3" t="s">
        <v>47</v>
      </c>
      <c r="AI537" s="3" t="s">
        <v>48</v>
      </c>
      <c r="AJ537" s="3" t="s">
        <v>47</v>
      </c>
      <c r="AK537" s="3" t="s">
        <v>47</v>
      </c>
      <c r="AL537" s="3" t="s">
        <v>48</v>
      </c>
      <c r="AM537" s="3" t="s">
        <v>48</v>
      </c>
      <c r="AN537" s="3" t="s">
        <v>48</v>
      </c>
      <c r="AU537" s="3">
        <v>1</v>
      </c>
      <c r="AV537" s="3">
        <v>13</v>
      </c>
      <c r="AW537" s="3">
        <v>1</v>
      </c>
      <c r="AX537" s="3">
        <v>13</v>
      </c>
      <c r="AY537" s="3">
        <v>100</v>
      </c>
      <c r="AZ537" s="6" t="str">
        <f t="shared" si="60"/>
        <v>943.3</v>
      </c>
      <c r="BC537" s="12" t="s">
        <v>82</v>
      </c>
      <c r="BJ537" s="12">
        <f t="shared" si="61"/>
        <v>0</v>
      </c>
      <c r="BK537" s="12">
        <f t="shared" si="62"/>
        <v>0</v>
      </c>
      <c r="BW537" s="3" t="s">
        <v>83</v>
      </c>
      <c r="CQ537" s="3" t="str">
        <f>CONCATENATE(baseURL!$A$1,baseURL!$B$1,baseURL!$C$1,".",C537,".",L537,".pkl&amp;seq=",BC537)</f>
        <v>http://proteomics.broadinstitute.org/millscripts/viewfeed.pl?side=xl&amp;cycle=1&amp;fixedMods=iaaC&amp;file=msdataSM/iPRG2012_nd/cpick_in/iPRG2012_nd.943.3.3.pkl&amp;seq=FTDTRKDEQER</v>
      </c>
    </row>
    <row r="538" spans="1:104" x14ac:dyDescent="0.2">
      <c r="A538" s="3">
        <v>7300</v>
      </c>
      <c r="B538" s="2" t="s">
        <v>84</v>
      </c>
      <c r="C538" s="2" t="s">
        <v>71</v>
      </c>
      <c r="D538" s="3">
        <v>36</v>
      </c>
      <c r="E538" s="3">
        <v>36</v>
      </c>
      <c r="F538" s="3">
        <v>19808</v>
      </c>
      <c r="G538" s="3">
        <v>978</v>
      </c>
      <c r="H538" s="3">
        <v>5.7150999999999996</v>
      </c>
      <c r="I538" s="30">
        <v>572.54620999999997</v>
      </c>
      <c r="J538" s="30">
        <v>572.54581710000002</v>
      </c>
      <c r="K538" s="30">
        <v>3.8999999999999999E-4</v>
      </c>
      <c r="L538" s="3">
        <v>4</v>
      </c>
      <c r="M538" s="3">
        <v>4</v>
      </c>
      <c r="N538" s="10">
        <f t="shared" si="56"/>
        <v>1</v>
      </c>
      <c r="O538" s="35">
        <v>4</v>
      </c>
      <c r="P538" s="17"/>
      <c r="Q538" s="40">
        <v>2287.1609899999999</v>
      </c>
      <c r="R538" s="40">
        <v>572.54570999999999</v>
      </c>
      <c r="S538" s="18">
        <f t="shared" si="57"/>
        <v>0.87329271926284557</v>
      </c>
      <c r="T538" s="18">
        <f t="shared" si="58"/>
        <v>0.18705930053436776</v>
      </c>
      <c r="U538" s="18">
        <f t="shared" si="59"/>
        <v>-1.746585434157288E-2</v>
      </c>
      <c r="V538" s="30">
        <v>572.54570000000001</v>
      </c>
      <c r="W538" s="3" t="s">
        <v>47</v>
      </c>
      <c r="X538" s="3" t="s">
        <v>47</v>
      </c>
      <c r="Y538" s="3" t="s">
        <v>47</v>
      </c>
      <c r="AA538" s="3" t="s">
        <v>48</v>
      </c>
      <c r="AB538" s="12" t="s">
        <v>47</v>
      </c>
      <c r="AC538" s="3" t="s">
        <v>47</v>
      </c>
      <c r="AD538" s="3" t="s">
        <v>52</v>
      </c>
      <c r="AF538" s="3" t="s">
        <v>47</v>
      </c>
      <c r="AG538" s="3" t="s">
        <v>47</v>
      </c>
      <c r="AI538" s="3" t="s">
        <v>47</v>
      </c>
      <c r="AK538" s="3" t="s">
        <v>52</v>
      </c>
      <c r="AU538" s="3">
        <v>0</v>
      </c>
      <c r="AV538" s="3">
        <v>8</v>
      </c>
      <c r="AW538" s="3">
        <v>1</v>
      </c>
      <c r="AX538" s="3">
        <v>8</v>
      </c>
      <c r="AY538" s="3">
        <v>100</v>
      </c>
      <c r="AZ538" s="6" t="str">
        <f t="shared" si="60"/>
        <v>943.4</v>
      </c>
      <c r="BC538" s="12" t="s">
        <v>85</v>
      </c>
      <c r="BJ538" s="12">
        <f t="shared" si="61"/>
        <v>0</v>
      </c>
      <c r="BK538" s="12">
        <f t="shared" si="62"/>
        <v>0</v>
      </c>
      <c r="CQ538" s="3" t="str">
        <f>CONCATENATE(baseURL!$A$1,baseURL!$B$1,baseURL!$C$1,".",C538,".",L538,".pkl&amp;seq=",BC538)</f>
        <v>http://proteomics.broadinstitute.org/millscripts/viewfeed.pl?side=xl&amp;cycle=1&amp;fixedMods=iaaC&amp;file=msdataSM/iPRG2012_nd/cpick_in/iPRG2012_nd.943.4.4.pkl&amp;seq=GARKGNNTANATNSANTVQKNR</v>
      </c>
    </row>
    <row r="539" spans="1:104" x14ac:dyDescent="0.2">
      <c r="A539" s="3">
        <v>201</v>
      </c>
      <c r="B539" s="2" t="s">
        <v>86</v>
      </c>
      <c r="C539" s="2" t="s">
        <v>87</v>
      </c>
      <c r="D539" s="3">
        <v>41</v>
      </c>
      <c r="E539" s="3">
        <v>41</v>
      </c>
      <c r="F539" s="3">
        <v>19847</v>
      </c>
      <c r="G539" s="3">
        <v>985</v>
      </c>
      <c r="H539" s="3">
        <v>5.7561999999999998</v>
      </c>
      <c r="I539" s="30">
        <v>441.56252000000001</v>
      </c>
      <c r="J539" s="30">
        <v>441.56195709999997</v>
      </c>
      <c r="K539" s="30">
        <v>5.5999999999999995E-4</v>
      </c>
      <c r="L539" s="3">
        <v>3</v>
      </c>
      <c r="M539" s="3">
        <v>3</v>
      </c>
      <c r="N539" s="10">
        <f t="shared" si="56"/>
        <v>1</v>
      </c>
      <c r="O539" s="35">
        <v>3</v>
      </c>
      <c r="P539" s="17"/>
      <c r="Q539" s="40">
        <v>1322.6699100000001</v>
      </c>
      <c r="R539" s="40">
        <v>441.56148999999999</v>
      </c>
      <c r="S539" s="18">
        <f t="shared" si="57"/>
        <v>2.3326309547834376</v>
      </c>
      <c r="T539" s="18">
        <f t="shared" si="58"/>
        <v>1.0578368144837351</v>
      </c>
      <c r="U539" s="18">
        <f t="shared" si="59"/>
        <v>2.2646902544866052E-2</v>
      </c>
      <c r="V539" s="30">
        <v>441.56150000000002</v>
      </c>
      <c r="W539" s="3" t="s">
        <v>47</v>
      </c>
      <c r="Z539" s="3" t="s">
        <v>47</v>
      </c>
      <c r="AA539" s="3" t="s">
        <v>47</v>
      </c>
      <c r="AB539" s="12" t="s">
        <v>47</v>
      </c>
      <c r="AD539" s="3" t="s">
        <v>47</v>
      </c>
      <c r="AE539" s="3" t="s">
        <v>48</v>
      </c>
      <c r="AF539" s="3" t="s">
        <v>48</v>
      </c>
      <c r="AG539" s="3" t="s">
        <v>47</v>
      </c>
      <c r="AH539" s="3" t="s">
        <v>47</v>
      </c>
      <c r="AJ539" s="3" t="s">
        <v>47</v>
      </c>
      <c r="AL539" s="3" t="s">
        <v>48</v>
      </c>
      <c r="AM539" s="3" t="s">
        <v>47</v>
      </c>
      <c r="AU539" s="3">
        <v>0</v>
      </c>
      <c r="AV539" s="3">
        <v>9</v>
      </c>
      <c r="AW539" s="3">
        <v>1</v>
      </c>
      <c r="AX539" s="3">
        <v>9</v>
      </c>
      <c r="AY539" s="3">
        <v>100</v>
      </c>
      <c r="AZ539" s="6" t="str">
        <f t="shared" si="60"/>
        <v>945.1</v>
      </c>
      <c r="BC539" s="12" t="s">
        <v>88</v>
      </c>
      <c r="BJ539" s="12">
        <f t="shared" si="61"/>
        <v>0</v>
      </c>
      <c r="BK539" s="12">
        <f t="shared" si="62"/>
        <v>0</v>
      </c>
      <c r="CQ539" s="3" t="str">
        <f>CONCATENATE(baseURL!$A$1,baseURL!$B$1,baseURL!$C$1,".",C539,".",L539,".pkl&amp;seq=",BC539)</f>
        <v>http://proteomics.broadinstitute.org/millscripts/viewfeed.pl?side=xl&amp;cycle=1&amp;fixedMods=iaaC&amp;file=msdataSM/iPRG2012_nd/cpick_in/iPRG2012_nd.945.1.3.pkl&amp;seq=QVYENTQKNAK</v>
      </c>
    </row>
    <row r="540" spans="1:104" x14ac:dyDescent="0.2">
      <c r="A540" s="3">
        <v>5143</v>
      </c>
      <c r="B540" s="2" t="s">
        <v>89</v>
      </c>
      <c r="C540" s="2" t="s">
        <v>90</v>
      </c>
      <c r="D540" s="3">
        <v>42</v>
      </c>
      <c r="E540" s="3">
        <v>42</v>
      </c>
      <c r="F540" s="3">
        <v>19848</v>
      </c>
      <c r="G540" s="3">
        <v>986</v>
      </c>
      <c r="H540" s="3">
        <v>5.7645</v>
      </c>
      <c r="I540" s="30">
        <v>508.59339999999997</v>
      </c>
      <c r="J540" s="30">
        <v>508.59343030000002</v>
      </c>
      <c r="K540" s="30">
        <v>-3.0000000000000001E-5</v>
      </c>
      <c r="L540" s="3">
        <v>3</v>
      </c>
      <c r="M540" s="3">
        <v>3</v>
      </c>
      <c r="N540" s="10">
        <f t="shared" si="56"/>
        <v>1</v>
      </c>
      <c r="O540" s="35">
        <v>3</v>
      </c>
      <c r="P540" s="17"/>
      <c r="Q540" s="40">
        <v>1523.7659900000001</v>
      </c>
      <c r="R540" s="40">
        <v>508.59350999999998</v>
      </c>
      <c r="S540" s="18">
        <f t="shared" si="57"/>
        <v>-0.21628274416339641</v>
      </c>
      <c r="T540" s="18">
        <f t="shared" si="58"/>
        <v>-0.15670667908825345</v>
      </c>
      <c r="U540" s="18">
        <f t="shared" si="59"/>
        <v>-0.60952409706582711</v>
      </c>
      <c r="V540" s="30">
        <v>508.59320000000002</v>
      </c>
      <c r="W540" s="3" t="s">
        <v>47</v>
      </c>
      <c r="X540" s="3" t="s">
        <v>47</v>
      </c>
      <c r="Y540" s="3" t="s">
        <v>47</v>
      </c>
      <c r="Z540" s="3" t="s">
        <v>47</v>
      </c>
      <c r="AA540" s="3" t="s">
        <v>47</v>
      </c>
      <c r="AB540" s="12" t="s">
        <v>47</v>
      </c>
      <c r="AC540" s="3" t="s">
        <v>47</v>
      </c>
      <c r="AD540" s="3" t="s">
        <v>47</v>
      </c>
      <c r="AE540" s="3" t="s">
        <v>47</v>
      </c>
      <c r="AF540" s="3" t="s">
        <v>47</v>
      </c>
      <c r="AG540" s="3" t="s">
        <v>47</v>
      </c>
      <c r="AH540" s="3" t="s">
        <v>47</v>
      </c>
      <c r="AI540" s="3" t="s">
        <v>47</v>
      </c>
      <c r="AJ540" s="3" t="s">
        <v>47</v>
      </c>
      <c r="AK540" s="3" t="s">
        <v>47</v>
      </c>
      <c r="AL540" s="3" t="s">
        <v>47</v>
      </c>
      <c r="AM540" s="3" t="s">
        <v>47</v>
      </c>
      <c r="AN540" s="3" t="s">
        <v>47</v>
      </c>
      <c r="AU540" s="3">
        <v>0</v>
      </c>
      <c r="AV540" s="3">
        <v>18</v>
      </c>
      <c r="AW540" s="3">
        <v>1</v>
      </c>
      <c r="AX540" s="3">
        <v>18</v>
      </c>
      <c r="AY540" s="3">
        <v>100</v>
      </c>
      <c r="AZ540" s="6" t="str">
        <f t="shared" si="60"/>
        <v>945.2</v>
      </c>
      <c r="BC540" s="12" t="s">
        <v>91</v>
      </c>
      <c r="BJ540" s="12">
        <f t="shared" si="61"/>
        <v>0</v>
      </c>
      <c r="BK540" s="12">
        <f t="shared" si="62"/>
        <v>0</v>
      </c>
      <c r="CQ540" s="3" t="str">
        <f>CONCATENATE(baseURL!$A$1,baseURL!$B$1,baseURL!$C$1,".",C540,".",L540,".pkl&amp;seq=",BC540)</f>
        <v>http://proteomics.broadinstitute.org/millscripts/viewfeed.pl?side=xl&amp;cycle=1&amp;fixedMods=iaaC&amp;file=msdataSM/iPRG2012_nd/cpick_in/iPRG2012_nd.945.2.3.pkl&amp;seq=DVTDSATTKKSNTR</v>
      </c>
    </row>
    <row r="541" spans="1:104" x14ac:dyDescent="0.2">
      <c r="A541" s="3">
        <v>1077</v>
      </c>
      <c r="B541" s="2" t="s">
        <v>92</v>
      </c>
      <c r="C541" s="2" t="s">
        <v>86</v>
      </c>
      <c r="D541" s="3">
        <v>44</v>
      </c>
      <c r="E541" s="3">
        <v>44</v>
      </c>
      <c r="F541" s="3">
        <v>19869</v>
      </c>
      <c r="G541" s="3">
        <v>989</v>
      </c>
      <c r="H541" s="3">
        <v>5.7788000000000004</v>
      </c>
      <c r="I541" s="30">
        <v>428.24691999999999</v>
      </c>
      <c r="J541" s="30">
        <v>428.24626619999998</v>
      </c>
      <c r="K541" s="30">
        <v>6.4999999999999997E-4</v>
      </c>
      <c r="L541" s="3">
        <v>5</v>
      </c>
      <c r="M541" s="3">
        <v>5</v>
      </c>
      <c r="N541" s="10">
        <f t="shared" si="56"/>
        <v>1</v>
      </c>
      <c r="O541" s="35">
        <v>5</v>
      </c>
      <c r="P541" s="17"/>
      <c r="Q541" s="37">
        <v>2137.1975400000001</v>
      </c>
      <c r="R541" s="37">
        <v>428.24533000000002</v>
      </c>
      <c r="S541" s="18">
        <f t="shared" si="57"/>
        <v>3.7128250761419279</v>
      </c>
      <c r="T541" s="18">
        <f t="shared" si="58"/>
        <v>2.1861300856579886</v>
      </c>
      <c r="U541" s="18">
        <f t="shared" si="59"/>
        <v>1.0975017519752812</v>
      </c>
      <c r="V541" s="30">
        <v>428.24579999999997</v>
      </c>
      <c r="W541" s="3" t="s">
        <v>47</v>
      </c>
      <c r="X541" s="3" t="s">
        <v>48</v>
      </c>
      <c r="Z541" s="3" t="s">
        <v>52</v>
      </c>
      <c r="AA541" s="3" t="s">
        <v>47</v>
      </c>
      <c r="AG541" s="3" t="s">
        <v>47</v>
      </c>
      <c r="AK541" s="3" t="s">
        <v>52</v>
      </c>
      <c r="AO541" s="3" t="s">
        <v>48</v>
      </c>
      <c r="AU541" s="3">
        <v>0</v>
      </c>
      <c r="AV541" s="3">
        <v>3</v>
      </c>
      <c r="AW541" s="3">
        <v>2</v>
      </c>
      <c r="AX541" s="3">
        <v>2</v>
      </c>
      <c r="AY541" s="3">
        <v>66.67</v>
      </c>
      <c r="AZ541" s="6" t="str">
        <f t="shared" si="60"/>
        <v>946.2</v>
      </c>
      <c r="BB541" s="12" t="s">
        <v>79</v>
      </c>
      <c r="BC541" s="12" t="s">
        <v>93</v>
      </c>
      <c r="BJ541" s="12">
        <f t="shared" si="61"/>
        <v>0</v>
      </c>
      <c r="BK541" s="12">
        <f t="shared" si="62"/>
        <v>0</v>
      </c>
      <c r="CC541" s="3" t="s">
        <v>94</v>
      </c>
      <c r="CQ541" s="3" t="str">
        <f>CONCATENATE(baseURL!$A$1,baseURL!$B$1,"+Acetyl",baseURL!$C$1,".",C541,".",L541,".pkl&amp;seq=",BC541)</f>
        <v>http://proteomics.broadinstitute.org/millscripts/viewfeed.pl?side=xl&amp;cycle=1&amp;fixedMods=iaaC+Acetyl&amp;file=msdataSM/iPRG2012_nd/cpick_in/iPRG2012_nd.946.2.5.pkl&amp;seq=SSAAEKKPASKAPAEKKPAAK</v>
      </c>
    </row>
    <row r="542" spans="1:104" x14ac:dyDescent="0.2">
      <c r="A542" s="3">
        <v>7092</v>
      </c>
      <c r="B542" s="2" t="s">
        <v>95</v>
      </c>
      <c r="C542" s="2" t="s">
        <v>96</v>
      </c>
      <c r="D542" s="3">
        <v>46</v>
      </c>
      <c r="E542" s="3">
        <v>46</v>
      </c>
      <c r="F542" s="3">
        <v>19871</v>
      </c>
      <c r="G542" s="3">
        <v>991</v>
      </c>
      <c r="H542" s="3">
        <v>5.7854999999999999</v>
      </c>
      <c r="I542" s="30">
        <v>523.27333999999996</v>
      </c>
      <c r="J542" s="30">
        <v>523.27283109999996</v>
      </c>
      <c r="K542" s="30">
        <v>5.1000000000000004E-4</v>
      </c>
      <c r="L542" s="3">
        <v>2</v>
      </c>
      <c r="M542" s="3">
        <v>2</v>
      </c>
      <c r="N542" s="10">
        <f t="shared" si="56"/>
        <v>1</v>
      </c>
      <c r="O542" s="35">
        <v>2</v>
      </c>
      <c r="P542" s="17"/>
      <c r="Q542" s="40">
        <v>1045.5385000000001</v>
      </c>
      <c r="R542" s="40">
        <v>523.27288999999996</v>
      </c>
      <c r="S542" s="18">
        <f t="shared" si="57"/>
        <v>0.85997193548614304</v>
      </c>
      <c r="T542" s="18">
        <f t="shared" si="58"/>
        <v>-0.11256077110947729</v>
      </c>
      <c r="U542" s="18">
        <f t="shared" si="59"/>
        <v>-0.17199438709722861</v>
      </c>
      <c r="V542" s="30">
        <v>523.27279999999996</v>
      </c>
      <c r="X542" s="3" t="s">
        <v>47</v>
      </c>
      <c r="Y542" s="3" t="s">
        <v>47</v>
      </c>
      <c r="AA542" s="3" t="s">
        <v>47</v>
      </c>
      <c r="AB542" s="12" t="s">
        <v>48</v>
      </c>
      <c r="AC542" s="3" t="s">
        <v>47</v>
      </c>
      <c r="AD542" s="3" t="s">
        <v>47</v>
      </c>
      <c r="AG542" s="3" t="s">
        <v>47</v>
      </c>
      <c r="AH542" s="3" t="s">
        <v>47</v>
      </c>
      <c r="AI542" s="3" t="s">
        <v>48</v>
      </c>
      <c r="AK542" s="3" t="s">
        <v>52</v>
      </c>
      <c r="AL542" s="3" t="s">
        <v>52</v>
      </c>
      <c r="AU542" s="3">
        <v>0</v>
      </c>
      <c r="AV542" s="3">
        <v>7</v>
      </c>
      <c r="AW542" s="3">
        <v>1</v>
      </c>
      <c r="AX542" s="3">
        <v>7</v>
      </c>
      <c r="AY542" s="3">
        <v>100</v>
      </c>
      <c r="AZ542" s="6" t="str">
        <f t="shared" si="60"/>
        <v>946.4</v>
      </c>
      <c r="BC542" s="12" t="s">
        <v>97</v>
      </c>
      <c r="BJ542" s="12">
        <f t="shared" si="61"/>
        <v>0</v>
      </c>
      <c r="BK542" s="12">
        <f t="shared" si="62"/>
        <v>0</v>
      </c>
      <c r="CQ542" s="3" t="str">
        <f>CONCATENATE(baseURL!$A$1,baseURL!$B$1,baseURL!$C$1,".",C542,".",L542,".pkl&amp;seq=",BC542)</f>
        <v>http://proteomics.broadinstitute.org/millscripts/viewfeed.pl?side=xl&amp;cycle=1&amp;fixedMods=iaaC&amp;file=msdataSM/iPRG2012_nd/cpick_in/iPRG2012_nd.946.4.2.pkl&amp;seq=SAKGQQEAAR</v>
      </c>
    </row>
    <row r="543" spans="1:104" x14ac:dyDescent="0.2">
      <c r="A543" s="3">
        <v>4839</v>
      </c>
      <c r="B543" s="2" t="s">
        <v>98</v>
      </c>
      <c r="C543" s="2" t="s">
        <v>99</v>
      </c>
      <c r="D543" s="3">
        <v>48</v>
      </c>
      <c r="E543" s="3">
        <v>48</v>
      </c>
      <c r="F543" s="3">
        <v>19889</v>
      </c>
      <c r="G543" s="3">
        <v>994</v>
      </c>
      <c r="H543" s="3">
        <v>5.8131000000000004</v>
      </c>
      <c r="I543" s="30">
        <v>505.00977999999998</v>
      </c>
      <c r="J543" s="30">
        <v>505.01013280000001</v>
      </c>
      <c r="K543" s="30">
        <v>-3.5E-4</v>
      </c>
      <c r="L543" s="3">
        <v>4</v>
      </c>
      <c r="M543" s="3">
        <v>4</v>
      </c>
      <c r="N543" s="10">
        <f t="shared" si="56"/>
        <v>1</v>
      </c>
      <c r="O543" s="35">
        <v>4</v>
      </c>
      <c r="P543" s="17"/>
      <c r="Q543" s="40">
        <v>2017.01695</v>
      </c>
      <c r="R543" s="40">
        <v>505.00970000000001</v>
      </c>
      <c r="S543" s="18">
        <f t="shared" si="57"/>
        <v>0.15841279874138986</v>
      </c>
      <c r="T543" s="18">
        <f t="shared" si="58"/>
        <v>0.85701324152521952</v>
      </c>
      <c r="U543" s="18">
        <f t="shared" si="59"/>
        <v>0.39603199702231323</v>
      </c>
      <c r="V543" s="30">
        <v>505.00990000000002</v>
      </c>
      <c r="W543" s="3" t="s">
        <v>47</v>
      </c>
      <c r="X543" s="3" t="s">
        <v>47</v>
      </c>
      <c r="Y543" s="3" t="s">
        <v>47</v>
      </c>
      <c r="Z543" s="3" t="s">
        <v>47</v>
      </c>
      <c r="AA543" s="3" t="s">
        <v>48</v>
      </c>
      <c r="AB543" s="12" t="s">
        <v>47</v>
      </c>
      <c r="AC543" s="3" t="s">
        <v>47</v>
      </c>
      <c r="AD543" s="3" t="s">
        <v>47</v>
      </c>
      <c r="AE543" s="3" t="s">
        <v>47</v>
      </c>
      <c r="AF543" s="3" t="s">
        <v>47</v>
      </c>
      <c r="AG543" s="3" t="s">
        <v>47</v>
      </c>
      <c r="AH543" s="3" t="s">
        <v>47</v>
      </c>
      <c r="AI543" s="3" t="s">
        <v>47</v>
      </c>
      <c r="AJ543" s="3" t="s">
        <v>47</v>
      </c>
      <c r="AK543" s="3" t="s">
        <v>47</v>
      </c>
      <c r="AL543" s="3" t="s">
        <v>47</v>
      </c>
      <c r="AM543" s="3" t="s">
        <v>47</v>
      </c>
      <c r="AN543" s="3" t="s">
        <v>47</v>
      </c>
      <c r="AU543" s="3">
        <v>0</v>
      </c>
      <c r="AV543" s="3">
        <v>17</v>
      </c>
      <c r="AW543" s="3">
        <v>1</v>
      </c>
      <c r="AX543" s="3">
        <v>17</v>
      </c>
      <c r="AY543" s="3">
        <v>100</v>
      </c>
      <c r="AZ543" s="6" t="str">
        <f t="shared" si="60"/>
        <v>947.1</v>
      </c>
      <c r="BC543" s="12" t="s">
        <v>100</v>
      </c>
      <c r="BJ543" s="12">
        <f t="shared" si="61"/>
        <v>0</v>
      </c>
      <c r="BK543" s="12">
        <f t="shared" si="62"/>
        <v>0</v>
      </c>
      <c r="CQ543" s="3" t="str">
        <f>CONCATENATE(baseURL!$A$1,baseURL!$B$1,baseURL!$C$1,".",C543,".",L543,".pkl&amp;seq=",BC543)</f>
        <v>http://proteomics.broadinstitute.org/millscripts/viewfeed.pl?side=xl&amp;cycle=1&amp;fixedMods=iaaC&amp;file=msdataSM/iPRG2012_nd/cpick_in/iPRG2012_nd.947.1.4.pkl&amp;seq=GARKGNNTANATNSANTVQK</v>
      </c>
    </row>
    <row r="544" spans="1:104" x14ac:dyDescent="0.2">
      <c r="A544" s="3">
        <v>2913</v>
      </c>
      <c r="B544" s="2" t="s">
        <v>105</v>
      </c>
      <c r="C544" s="2" t="s">
        <v>101</v>
      </c>
      <c r="D544" s="3">
        <v>51</v>
      </c>
      <c r="E544" s="3">
        <v>51</v>
      </c>
      <c r="F544" s="3">
        <v>19953</v>
      </c>
      <c r="G544" s="3">
        <v>1000</v>
      </c>
      <c r="H544" s="3">
        <v>5.8594999999999997</v>
      </c>
      <c r="I544" s="30">
        <v>443.53548999999998</v>
      </c>
      <c r="J544" s="30">
        <v>443.53487819999998</v>
      </c>
      <c r="K544" s="30">
        <v>6.0999999999999997E-4</v>
      </c>
      <c r="L544" s="3">
        <v>3</v>
      </c>
      <c r="M544" s="3">
        <v>3</v>
      </c>
      <c r="N544" s="10">
        <f t="shared" si="56"/>
        <v>1</v>
      </c>
      <c r="O544" s="35">
        <v>3</v>
      </c>
      <c r="P544" s="17"/>
      <c r="Q544" s="40">
        <v>1328.5899400000001</v>
      </c>
      <c r="R544" s="40">
        <v>443.53483</v>
      </c>
      <c r="S544" s="18">
        <f t="shared" si="57"/>
        <v>1.4880454822051277</v>
      </c>
      <c r="T544" s="18">
        <f t="shared" si="58"/>
        <v>0.10867241244757453</v>
      </c>
      <c r="U544" s="18">
        <f t="shared" si="59"/>
        <v>0.15782300567871355</v>
      </c>
      <c r="V544" s="30">
        <v>443.53489999999999</v>
      </c>
      <c r="Z544" s="3" t="s">
        <v>47</v>
      </c>
      <c r="AB544" s="12" t="s">
        <v>48</v>
      </c>
      <c r="AE544" s="3" t="s">
        <v>47</v>
      </c>
      <c r="AG544" s="3" t="s">
        <v>65</v>
      </c>
      <c r="AH544" s="3" t="s">
        <v>47</v>
      </c>
      <c r="AI544" s="3" t="s">
        <v>48</v>
      </c>
      <c r="AL544" s="3" t="s">
        <v>52</v>
      </c>
      <c r="AU544" s="3">
        <v>1</v>
      </c>
      <c r="AV544" s="3">
        <v>3</v>
      </c>
      <c r="AW544" s="3">
        <v>1</v>
      </c>
      <c r="AX544" s="3">
        <v>3</v>
      </c>
      <c r="AY544" s="3">
        <v>100</v>
      </c>
      <c r="AZ544" s="6" t="str">
        <f t="shared" si="60"/>
        <v>950.2</v>
      </c>
      <c r="BC544" s="12" t="s">
        <v>106</v>
      </c>
      <c r="BJ544" s="12">
        <f t="shared" si="61"/>
        <v>0</v>
      </c>
      <c r="BK544" s="12">
        <f t="shared" si="62"/>
        <v>0</v>
      </c>
      <c r="CC544" s="3" t="s">
        <v>107</v>
      </c>
      <c r="CQ544" s="3" t="str">
        <f>CONCATENATE(baseURL!$A$1,baseURL!$B$1,baseURL!$C$1,".",C544,".",L544,".pkl&amp;seq=",BC544)</f>
        <v>http://proteomics.broadinstitute.org/millscripts/viewfeed.pl?side=xl&amp;cycle=1&amp;fixedMods=iaaC&amp;file=msdataSM/iPRG2012_nd/cpick_in/iPRG2012_nd.950.2.3.pkl&amp;seq=AAEAKEHMQEAN</v>
      </c>
    </row>
    <row r="545" spans="1:95" x14ac:dyDescent="0.2">
      <c r="A545" s="3">
        <v>3162</v>
      </c>
      <c r="B545" s="2" t="s">
        <v>108</v>
      </c>
      <c r="C545" s="2" t="s">
        <v>109</v>
      </c>
      <c r="D545" s="3">
        <v>52</v>
      </c>
      <c r="E545" s="3">
        <v>52</v>
      </c>
      <c r="F545" s="3">
        <v>19954</v>
      </c>
      <c r="G545" s="3">
        <v>1001</v>
      </c>
      <c r="H545" s="3">
        <v>5.8636999999999997</v>
      </c>
      <c r="I545" s="30">
        <v>497.26889999999997</v>
      </c>
      <c r="J545" s="30">
        <v>497.26696220000002</v>
      </c>
      <c r="K545" s="30">
        <v>1.9400000000000001E-3</v>
      </c>
      <c r="L545" s="3">
        <v>3</v>
      </c>
      <c r="M545" s="3">
        <v>3</v>
      </c>
      <c r="N545" s="10">
        <f t="shared" si="56"/>
        <v>1</v>
      </c>
      <c r="O545" s="35">
        <v>3</v>
      </c>
      <c r="P545" s="17"/>
      <c r="Q545" s="40">
        <v>1489.78566</v>
      </c>
      <c r="R545" s="40">
        <v>497.26674000000003</v>
      </c>
      <c r="S545" s="18">
        <f t="shared" si="57"/>
        <v>4.3437451697385772</v>
      </c>
      <c r="T545" s="18">
        <f t="shared" si="58"/>
        <v>0.44684267440863717</v>
      </c>
      <c r="U545" s="18">
        <f t="shared" si="59"/>
        <v>0.12065958797526131</v>
      </c>
      <c r="V545" s="30">
        <v>497.26679999999999</v>
      </c>
      <c r="W545" s="3" t="s">
        <v>47</v>
      </c>
      <c r="X545" s="3" t="s">
        <v>47</v>
      </c>
      <c r="Y545" s="3" t="s">
        <v>47</v>
      </c>
      <c r="Z545" s="3" t="s">
        <v>47</v>
      </c>
      <c r="AA545" s="3" t="s">
        <v>47</v>
      </c>
      <c r="AB545" s="12" t="s">
        <v>47</v>
      </c>
      <c r="AC545" s="3" t="s">
        <v>47</v>
      </c>
      <c r="AE545" s="3" t="s">
        <v>47</v>
      </c>
      <c r="AF545" s="3" t="s">
        <v>48</v>
      </c>
      <c r="AH545" s="3" t="s">
        <v>47</v>
      </c>
      <c r="AL545" s="3" t="s">
        <v>52</v>
      </c>
      <c r="AM545" s="3" t="s">
        <v>48</v>
      </c>
      <c r="AU545" s="3">
        <v>0</v>
      </c>
      <c r="AV545" s="3">
        <v>9</v>
      </c>
      <c r="AW545" s="3">
        <v>1</v>
      </c>
      <c r="AX545" s="3">
        <v>9</v>
      </c>
      <c r="AY545" s="3">
        <v>100</v>
      </c>
      <c r="AZ545" s="6" t="str">
        <f t="shared" si="60"/>
        <v>950.3</v>
      </c>
      <c r="BC545" s="12" t="s">
        <v>110</v>
      </c>
      <c r="BJ545" s="12">
        <f t="shared" si="61"/>
        <v>0</v>
      </c>
      <c r="BK545" s="12">
        <f t="shared" si="62"/>
        <v>0</v>
      </c>
      <c r="CQ545" s="3" t="str">
        <f>CONCATENATE(baseURL!$A$1,baseURL!$B$1,baseURL!$C$1,".",C545,".",L545,".pkl&amp;seq=",BC545)</f>
        <v>http://proteomics.broadinstitute.org/millscripts/viewfeed.pl?side=xl&amp;cycle=1&amp;fixedMods=iaaC&amp;file=msdataSM/iPRG2012_nd/cpick_in/iPRG2012_nd.950.3.3.pkl&amp;seq=SLTNKKTTDEQPK</v>
      </c>
    </row>
    <row r="546" spans="1:95" x14ac:dyDescent="0.2">
      <c r="A546" s="3">
        <v>2126</v>
      </c>
      <c r="B546" s="2" t="s">
        <v>111</v>
      </c>
      <c r="C546" s="2" t="s">
        <v>112</v>
      </c>
      <c r="D546" s="3">
        <v>54</v>
      </c>
      <c r="E546" s="3">
        <v>54</v>
      </c>
      <c r="F546" s="3">
        <v>19973</v>
      </c>
      <c r="G546" s="3">
        <v>1004</v>
      </c>
      <c r="H546" s="3">
        <v>5.8920000000000003</v>
      </c>
      <c r="I546" s="30">
        <v>413.73095000000001</v>
      </c>
      <c r="J546" s="30">
        <v>413.73021560000001</v>
      </c>
      <c r="K546" s="30">
        <v>7.2999999999999996E-4</v>
      </c>
      <c r="L546" s="3">
        <v>2</v>
      </c>
      <c r="M546" s="3">
        <v>2</v>
      </c>
      <c r="N546" s="10">
        <f t="shared" si="56"/>
        <v>1</v>
      </c>
      <c r="O546" s="35">
        <v>2</v>
      </c>
      <c r="P546" s="17"/>
      <c r="Q546" s="40">
        <v>826.45298000000003</v>
      </c>
      <c r="R546" s="40">
        <v>413.73012999999997</v>
      </c>
      <c r="S546" s="18">
        <f t="shared" si="57"/>
        <v>1.9819682942426879</v>
      </c>
      <c r="T546" s="18">
        <f t="shared" si="58"/>
        <v>0.20689815371675208</v>
      </c>
      <c r="U546" s="18">
        <f t="shared" si="59"/>
        <v>-1.2810282876165613</v>
      </c>
      <c r="V546" s="30">
        <v>413.7296</v>
      </c>
      <c r="W546" s="3" t="s">
        <v>47</v>
      </c>
      <c r="X546" s="3" t="s">
        <v>47</v>
      </c>
      <c r="Y546" s="3" t="s">
        <v>47</v>
      </c>
      <c r="Z546" s="3" t="s">
        <v>47</v>
      </c>
      <c r="AA546" s="3" t="s">
        <v>47</v>
      </c>
      <c r="AC546" s="3" t="s">
        <v>47</v>
      </c>
      <c r="AD546" s="3" t="s">
        <v>47</v>
      </c>
      <c r="AF546" s="3" t="s">
        <v>47</v>
      </c>
      <c r="AG546" s="3" t="s">
        <v>48</v>
      </c>
      <c r="AH546" s="3" t="s">
        <v>48</v>
      </c>
      <c r="AI546" s="3" t="s">
        <v>48</v>
      </c>
      <c r="AJ546" s="3" t="s">
        <v>47</v>
      </c>
      <c r="AK546" s="3" t="s">
        <v>47</v>
      </c>
      <c r="AL546" s="3" t="s">
        <v>52</v>
      </c>
      <c r="AN546" s="3" t="s">
        <v>47</v>
      </c>
      <c r="AO546" s="3" t="s">
        <v>47</v>
      </c>
      <c r="AP546" s="3" t="s">
        <v>52</v>
      </c>
      <c r="AU546" s="3">
        <v>0</v>
      </c>
      <c r="AV546" s="3">
        <v>12</v>
      </c>
      <c r="AW546" s="3">
        <v>2</v>
      </c>
      <c r="AX546" s="3">
        <v>10</v>
      </c>
      <c r="AY546" s="3">
        <v>83.33</v>
      </c>
      <c r="AZ546" s="6" t="str">
        <f t="shared" si="60"/>
        <v>951.1</v>
      </c>
      <c r="BC546" s="12" t="s">
        <v>113</v>
      </c>
      <c r="BJ546" s="12">
        <f t="shared" si="61"/>
        <v>0</v>
      </c>
      <c r="BK546" s="12">
        <f t="shared" si="62"/>
        <v>0</v>
      </c>
      <c r="BO546" s="3" t="s">
        <v>114</v>
      </c>
      <c r="BP546" s="3" t="s">
        <v>20331</v>
      </c>
      <c r="BR546" s="3" t="s">
        <v>114</v>
      </c>
      <c r="BT546" s="3" t="s">
        <v>115</v>
      </c>
      <c r="BU546" s="3" t="s">
        <v>115</v>
      </c>
      <c r="CQ546" s="3" t="str">
        <f>CONCATENATE(baseURL!$A$1,baseURL!$B$1,baseURL!$C$1,".",C546,".",L546,".pkl&amp;seq=",BC546,"&amp;varMods=pyroGlu-Q+Succinimide-N")</f>
        <v>http://proteomics.broadinstitute.org/millscripts/viewfeed.pl?side=xl&amp;cycle=1&amp;fixedMods=iaaC&amp;file=msdataSM/iPRG2012_nd/cpick_in/iPRG2012_nd.951.1.2.pkl&amp;seq=qANQVKR&amp;varMods=pyroGlu-Q+Succinimide-N</v>
      </c>
    </row>
    <row r="547" spans="1:95" x14ac:dyDescent="0.2">
      <c r="A547" s="3">
        <v>2053</v>
      </c>
      <c r="B547" s="2" t="s">
        <v>116</v>
      </c>
      <c r="C547" s="2" t="s">
        <v>117</v>
      </c>
      <c r="D547" s="3">
        <v>55</v>
      </c>
      <c r="E547" s="3">
        <v>55</v>
      </c>
      <c r="F547" s="3">
        <v>20036</v>
      </c>
      <c r="G547" s="3">
        <v>1008</v>
      </c>
      <c r="H547" s="3">
        <v>5.9283999999999999</v>
      </c>
      <c r="I547" s="30">
        <v>578.61860999999999</v>
      </c>
      <c r="J547" s="30">
        <v>578.61943889999998</v>
      </c>
      <c r="K547" s="30">
        <v>-8.3000000000000001E-4</v>
      </c>
      <c r="L547" s="3">
        <v>3</v>
      </c>
      <c r="M547" s="3">
        <v>3</v>
      </c>
      <c r="N547" s="10">
        <f t="shared" si="56"/>
        <v>1</v>
      </c>
      <c r="O547" s="35">
        <v>3</v>
      </c>
      <c r="P547" s="17"/>
      <c r="Q547" s="40">
        <v>1733.8412800000001</v>
      </c>
      <c r="R547" s="40">
        <v>578.61860999999999</v>
      </c>
      <c r="S547" s="18">
        <f t="shared" si="57"/>
        <v>0</v>
      </c>
      <c r="T547" s="18">
        <f t="shared" si="58"/>
        <v>1.4325498448584255</v>
      </c>
      <c r="U547" s="18">
        <f t="shared" si="59"/>
        <v>1.0196699342047124</v>
      </c>
      <c r="V547" s="30">
        <v>578.61919999999998</v>
      </c>
      <c r="W547" s="3" t="s">
        <v>47</v>
      </c>
      <c r="X547" s="3" t="s">
        <v>47</v>
      </c>
      <c r="Y547" s="3" t="s">
        <v>47</v>
      </c>
      <c r="Z547" s="3" t="s">
        <v>47</v>
      </c>
      <c r="AA547" s="3" t="s">
        <v>48</v>
      </c>
      <c r="AB547" s="12" t="s">
        <v>47</v>
      </c>
      <c r="AC547" s="3" t="s">
        <v>47</v>
      </c>
      <c r="AD547" s="3" t="s">
        <v>47</v>
      </c>
      <c r="AE547" s="3" t="s">
        <v>47</v>
      </c>
      <c r="AF547" s="3" t="s">
        <v>52</v>
      </c>
      <c r="AG547" s="3" t="s">
        <v>47</v>
      </c>
      <c r="AH547" s="3" t="s">
        <v>47</v>
      </c>
      <c r="AI547" s="3" t="s">
        <v>47</v>
      </c>
      <c r="AJ547" s="3" t="s">
        <v>47</v>
      </c>
      <c r="AK547" s="3" t="s">
        <v>47</v>
      </c>
      <c r="AL547" s="3" t="s">
        <v>52</v>
      </c>
      <c r="AM547" s="3" t="s">
        <v>47</v>
      </c>
      <c r="AO547" s="3" t="s">
        <v>47</v>
      </c>
      <c r="AQ547" s="3" t="s">
        <v>47</v>
      </c>
      <c r="AU547" s="3">
        <v>0</v>
      </c>
      <c r="AV547" s="3">
        <v>16</v>
      </c>
      <c r="AW547" s="3">
        <v>5</v>
      </c>
      <c r="AX547" s="3">
        <v>11</v>
      </c>
      <c r="AY547" s="3">
        <v>68.75</v>
      </c>
      <c r="AZ547" s="6" t="str">
        <f t="shared" si="60"/>
        <v>954.1</v>
      </c>
      <c r="BC547" s="12" t="s">
        <v>118</v>
      </c>
      <c r="BJ547" s="12">
        <f t="shared" si="61"/>
        <v>0</v>
      </c>
      <c r="BK547" s="12">
        <f t="shared" si="62"/>
        <v>0</v>
      </c>
      <c r="BP547" s="3" t="s">
        <v>54</v>
      </c>
      <c r="BR547" s="3" t="s">
        <v>54</v>
      </c>
      <c r="BX547" s="3" t="s">
        <v>119</v>
      </c>
      <c r="BY547" s="3" t="s">
        <v>119</v>
      </c>
      <c r="CC547" s="3" t="s">
        <v>120</v>
      </c>
      <c r="CG547" s="3" t="s">
        <v>121</v>
      </c>
      <c r="CM547" s="3" t="s">
        <v>122</v>
      </c>
      <c r="CQ547" s="3" t="str">
        <f>CONCATENATE(baseURL!$A$1,baseURL!$B$1,baseURL!$C$1,".",C547,".",L547,".pkl&amp;seq=",BC547,"&amp;varMods=Deamidated-N")</f>
        <v>http://proteomics.broadinstitute.org/millscripts/viewfeed.pl?side=xl&amp;cycle=1&amp;fixedMods=iaaC&amp;file=msdataSM/iPRG2012_nd/cpick_in/iPRG2012_nd.954.1.3.pkl&amp;seq=KGNNTANATnSANTVQK&amp;varMods=Deamidated-N</v>
      </c>
    </row>
    <row r="548" spans="1:95" x14ac:dyDescent="0.2">
      <c r="A548" s="3">
        <v>3339</v>
      </c>
      <c r="B548" s="2" t="s">
        <v>123</v>
      </c>
      <c r="C548" s="2" t="s">
        <v>124</v>
      </c>
      <c r="D548" s="3">
        <v>59</v>
      </c>
      <c r="E548" s="3">
        <v>59</v>
      </c>
      <c r="F548" s="3">
        <v>20060</v>
      </c>
      <c r="G548" s="3">
        <v>1013</v>
      </c>
      <c r="H548" s="3">
        <v>5.9526000000000003</v>
      </c>
      <c r="I548" s="30">
        <v>568.93555000000003</v>
      </c>
      <c r="J548" s="30">
        <v>568.93607350000002</v>
      </c>
      <c r="K548" s="30">
        <v>-5.1999999999999995E-4</v>
      </c>
      <c r="L548" s="3">
        <v>3</v>
      </c>
      <c r="M548" s="3">
        <v>3</v>
      </c>
      <c r="N548" s="10">
        <f t="shared" si="56"/>
        <v>1</v>
      </c>
      <c r="O548" s="35">
        <v>3</v>
      </c>
      <c r="P548" s="17"/>
      <c r="Q548" s="40">
        <v>1704.7895799999999</v>
      </c>
      <c r="R548" s="40">
        <v>568.93471</v>
      </c>
      <c r="S548" s="18">
        <f t="shared" si="57"/>
        <v>1.4764435800361939</v>
      </c>
      <c r="T548" s="18">
        <f t="shared" si="58"/>
        <v>2.396584311097739</v>
      </c>
      <c r="U548" s="18">
        <f t="shared" si="59"/>
        <v>1.0370258478135779</v>
      </c>
      <c r="V548" s="30">
        <v>568.93529999999998</v>
      </c>
      <c r="X548" s="3" t="s">
        <v>47</v>
      </c>
      <c r="Y548" s="3" t="s">
        <v>47</v>
      </c>
      <c r="Z548" s="3" t="s">
        <v>47</v>
      </c>
      <c r="AA548" s="3" t="s">
        <v>47</v>
      </c>
      <c r="AB548" s="12" t="s">
        <v>47</v>
      </c>
      <c r="AC548" s="3" t="s">
        <v>47</v>
      </c>
      <c r="AD548" s="3" t="s">
        <v>47</v>
      </c>
      <c r="AE548" s="3" t="s">
        <v>47</v>
      </c>
      <c r="AG548" s="3" t="s">
        <v>47</v>
      </c>
      <c r="AH548" s="3" t="s">
        <v>47</v>
      </c>
      <c r="AI548" s="3" t="s">
        <v>47</v>
      </c>
      <c r="AL548" s="3" t="s">
        <v>48</v>
      </c>
      <c r="AU548" s="3">
        <v>0</v>
      </c>
      <c r="AV548" s="3">
        <v>11</v>
      </c>
      <c r="AW548" s="3">
        <v>1</v>
      </c>
      <c r="AX548" s="3">
        <v>11</v>
      </c>
      <c r="AY548" s="3">
        <v>100</v>
      </c>
      <c r="AZ548" s="6" t="str">
        <f t="shared" si="60"/>
        <v>955.4</v>
      </c>
      <c r="BC548" s="12" t="s">
        <v>125</v>
      </c>
      <c r="BJ548" s="12">
        <f t="shared" si="61"/>
        <v>0</v>
      </c>
      <c r="BK548" s="12">
        <f t="shared" si="62"/>
        <v>0</v>
      </c>
      <c r="CQ548" s="3" t="str">
        <f>CONCATENATE(baseURL!$A$1,baseURL!$B$1,baseURL!$C$1,".",C548,".",L548,".pkl&amp;seq=",BC548)</f>
        <v>http://proteomics.broadinstitute.org/millscripts/viewfeed.pl?side=xl&amp;cycle=1&amp;fixedMods=iaaC&amp;file=msdataSM/iPRG2012_nd/cpick_in/iPRG2012_nd.955.4.3.pkl&amp;seq=SGSNLSQGQSSTGHTTR</v>
      </c>
    </row>
    <row r="549" spans="1:95" x14ac:dyDescent="0.2">
      <c r="A549" s="3">
        <v>7446</v>
      </c>
      <c r="B549" s="2" t="s">
        <v>126</v>
      </c>
      <c r="C549" s="2" t="s">
        <v>127</v>
      </c>
      <c r="D549" s="3">
        <v>63</v>
      </c>
      <c r="E549" s="3">
        <v>63</v>
      </c>
      <c r="F549" s="3">
        <v>20122</v>
      </c>
      <c r="G549" s="3">
        <v>1020</v>
      </c>
      <c r="H549" s="3">
        <v>5.9977</v>
      </c>
      <c r="I549" s="30">
        <v>429.87840999999997</v>
      </c>
      <c r="J549" s="30">
        <v>429.87807750000002</v>
      </c>
      <c r="K549" s="30">
        <v>3.3E-4</v>
      </c>
      <c r="L549" s="3">
        <v>3</v>
      </c>
      <c r="M549" s="3">
        <v>3</v>
      </c>
      <c r="N549" s="10">
        <f t="shared" si="56"/>
        <v>1</v>
      </c>
      <c r="O549" s="35">
        <v>3</v>
      </c>
      <c r="P549" s="17"/>
      <c r="Q549" s="40">
        <v>1287.61754</v>
      </c>
      <c r="R549" s="40">
        <v>429.87736000000001</v>
      </c>
      <c r="S549" s="18">
        <f t="shared" si="57"/>
        <v>2.4425571050399166</v>
      </c>
      <c r="T549" s="18">
        <f t="shared" si="58"/>
        <v>1.6690806885188745</v>
      </c>
      <c r="U549" s="18">
        <f t="shared" si="59"/>
        <v>1.721421197914476</v>
      </c>
      <c r="V549" s="30">
        <v>429.87810000000002</v>
      </c>
      <c r="W549" s="3" t="s">
        <v>52</v>
      </c>
      <c r="Z549" s="3" t="s">
        <v>47</v>
      </c>
      <c r="AB549" s="12" t="s">
        <v>48</v>
      </c>
      <c r="AD549" s="3" t="s">
        <v>47</v>
      </c>
      <c r="AG549" s="3" t="s">
        <v>47</v>
      </c>
      <c r="AH549" s="3" t="s">
        <v>47</v>
      </c>
      <c r="AL549" s="3" t="s">
        <v>48</v>
      </c>
      <c r="AU549" s="3">
        <v>0</v>
      </c>
      <c r="AV549" s="3">
        <v>4</v>
      </c>
      <c r="AW549" s="3">
        <v>1</v>
      </c>
      <c r="AX549" s="3">
        <v>4</v>
      </c>
      <c r="AY549" s="3">
        <v>100</v>
      </c>
      <c r="AZ549" s="6" t="str">
        <f t="shared" si="60"/>
        <v>958.3</v>
      </c>
      <c r="BC549" s="12" t="s">
        <v>128</v>
      </c>
      <c r="BJ549" s="12">
        <f t="shared" si="61"/>
        <v>0</v>
      </c>
      <c r="BK549" s="12">
        <f t="shared" si="62"/>
        <v>0</v>
      </c>
      <c r="CQ549" s="3" t="str">
        <f>CONCATENATE(baseURL!$A$1,baseURL!$B$1,baseURL!$C$1,".",C549,".",L549,".pkl&amp;seq=",BC549)</f>
        <v>http://proteomics.broadinstitute.org/millscripts/viewfeed.pl?side=xl&amp;cycle=1&amp;fixedMods=iaaC&amp;file=msdataSM/iPRG2012_nd/cpick_in/iPRG2012_nd.958.3.3.pkl&amp;seq=SSYTKAEGTTSR</v>
      </c>
    </row>
    <row r="550" spans="1:95" x14ac:dyDescent="0.2">
      <c r="A550" s="3">
        <v>2891</v>
      </c>
      <c r="B550" s="2" t="s">
        <v>129</v>
      </c>
      <c r="C550" s="2" t="s">
        <v>130</v>
      </c>
      <c r="D550" s="3">
        <v>68</v>
      </c>
      <c r="E550" s="3">
        <v>68</v>
      </c>
      <c r="F550" s="3">
        <v>20183</v>
      </c>
      <c r="G550" s="3">
        <v>1028</v>
      </c>
      <c r="H550" s="3">
        <v>6.0315000000000003</v>
      </c>
      <c r="I550" s="30">
        <v>424.23136</v>
      </c>
      <c r="J550" s="30">
        <v>424.90931769999997</v>
      </c>
      <c r="K550" s="30">
        <v>-0.67796000000000001</v>
      </c>
      <c r="L550" s="3">
        <v>2</v>
      </c>
      <c r="M550" s="3">
        <v>3</v>
      </c>
      <c r="N550" s="10">
        <f t="shared" si="56"/>
        <v>-1</v>
      </c>
      <c r="O550" s="35">
        <v>3</v>
      </c>
      <c r="P550" s="17"/>
      <c r="Q550" s="40">
        <v>1272.7131099999999</v>
      </c>
      <c r="R550" s="40">
        <v>424.90922</v>
      </c>
      <c r="S550" s="18">
        <f t="shared" si="57"/>
        <v>-1595.3054631293001</v>
      </c>
      <c r="T550" s="18">
        <f t="shared" si="58"/>
        <v>0.22993146623021313</v>
      </c>
      <c r="U550" s="18">
        <f t="shared" si="59"/>
        <v>-0.75310203903762207</v>
      </c>
      <c r="V550" s="30">
        <v>424.90890000000002</v>
      </c>
      <c r="W550" s="3" t="s">
        <v>47</v>
      </c>
      <c r="Z550" s="3" t="s">
        <v>47</v>
      </c>
      <c r="AB550" s="12" t="s">
        <v>47</v>
      </c>
      <c r="AE550" s="3" t="s">
        <v>47</v>
      </c>
      <c r="AF550" s="3" t="s">
        <v>48</v>
      </c>
      <c r="AH550" s="3" t="s">
        <v>47</v>
      </c>
      <c r="AK550" s="3" t="s">
        <v>48</v>
      </c>
      <c r="AL550" s="3" t="s">
        <v>48</v>
      </c>
      <c r="AN550" s="3" t="s">
        <v>47</v>
      </c>
      <c r="AU550" s="3">
        <v>0</v>
      </c>
      <c r="AV550" s="3">
        <v>6</v>
      </c>
      <c r="AW550" s="3">
        <v>1</v>
      </c>
      <c r="AX550" s="3">
        <v>6</v>
      </c>
      <c r="AY550" s="3">
        <v>100</v>
      </c>
      <c r="AZ550" s="6" t="str">
        <f t="shared" si="60"/>
        <v>961.1</v>
      </c>
      <c r="BC550" s="12" t="s">
        <v>131</v>
      </c>
      <c r="BJ550" s="12">
        <f t="shared" si="61"/>
        <v>0</v>
      </c>
      <c r="BK550" s="12">
        <f t="shared" si="62"/>
        <v>0</v>
      </c>
      <c r="CQ550" s="3" t="str">
        <f>CONCATENATE(baseURL!$A$1,baseURL!$B$1,baseURL!$C$1,".",C550,".",L550,".pkl&amp;seq=",BC550)</f>
        <v>http://proteomics.broadinstitute.org/millscripts/viewfeed.pl?side=xl&amp;cycle=1&amp;fixedMods=iaaC&amp;file=msdataSM/iPRG2012_nd/cpick_in/iPRG2012_nd.961.1.2.pkl&amp;seq=LSANNKVGGTRR</v>
      </c>
    </row>
    <row r="551" spans="1:95" x14ac:dyDescent="0.2">
      <c r="A551" s="3">
        <v>4142</v>
      </c>
      <c r="B551" s="2" t="s">
        <v>132</v>
      </c>
      <c r="C551" s="2" t="s">
        <v>133</v>
      </c>
      <c r="D551" s="3">
        <v>69</v>
      </c>
      <c r="E551" s="3">
        <v>69</v>
      </c>
      <c r="F551" s="3">
        <v>20184</v>
      </c>
      <c r="G551" s="3">
        <v>1029</v>
      </c>
      <c r="H551" s="3">
        <v>6.0355999999999996</v>
      </c>
      <c r="I551" s="30">
        <v>424.90976000000001</v>
      </c>
      <c r="J551" s="30">
        <v>424.90931769999997</v>
      </c>
      <c r="K551" s="30">
        <v>4.4000000000000002E-4</v>
      </c>
      <c r="L551" s="3">
        <v>3</v>
      </c>
      <c r="M551" s="3">
        <v>3</v>
      </c>
      <c r="N551" s="10">
        <f t="shared" si="56"/>
        <v>1</v>
      </c>
      <c r="O551" s="35">
        <v>3</v>
      </c>
      <c r="P551" s="17"/>
      <c r="Q551" s="40">
        <v>1272.7131099999999</v>
      </c>
      <c r="R551" s="40">
        <v>424.90922</v>
      </c>
      <c r="S551" s="18">
        <f t="shared" si="57"/>
        <v>1.2708596909261538</v>
      </c>
      <c r="T551" s="18">
        <f t="shared" si="58"/>
        <v>0.22993146623021313</v>
      </c>
      <c r="U551" s="18">
        <f t="shared" si="59"/>
        <v>-0.75310203903762207</v>
      </c>
      <c r="V551" s="30">
        <v>424.90890000000002</v>
      </c>
      <c r="W551" s="3" t="s">
        <v>47</v>
      </c>
      <c r="X551" s="3" t="s">
        <v>47</v>
      </c>
      <c r="Y551" s="3" t="s">
        <v>47</v>
      </c>
      <c r="Z551" s="3" t="s">
        <v>47</v>
      </c>
      <c r="AB551" s="12" t="s">
        <v>47</v>
      </c>
      <c r="AC551" s="3" t="s">
        <v>47</v>
      </c>
      <c r="AD551" s="3" t="s">
        <v>48</v>
      </c>
      <c r="AE551" s="3" t="s">
        <v>47</v>
      </c>
      <c r="AF551" s="3" t="s">
        <v>48</v>
      </c>
      <c r="AG551" s="3" t="s">
        <v>48</v>
      </c>
      <c r="AH551" s="3" t="s">
        <v>47</v>
      </c>
      <c r="AK551" s="3" t="s">
        <v>52</v>
      </c>
      <c r="AL551" s="3" t="s">
        <v>48</v>
      </c>
      <c r="AM551" s="3" t="s">
        <v>47</v>
      </c>
      <c r="AU551" s="3">
        <v>0</v>
      </c>
      <c r="AV551" s="3">
        <v>9</v>
      </c>
      <c r="AW551" s="3">
        <v>1</v>
      </c>
      <c r="AX551" s="3">
        <v>9</v>
      </c>
      <c r="AY551" s="3">
        <v>100</v>
      </c>
      <c r="AZ551" s="6" t="str">
        <f t="shared" si="60"/>
        <v>961.2</v>
      </c>
      <c r="BC551" s="12" t="s">
        <v>131</v>
      </c>
      <c r="BJ551" s="12">
        <f t="shared" si="61"/>
        <v>0</v>
      </c>
      <c r="BK551" s="12">
        <f t="shared" si="62"/>
        <v>0</v>
      </c>
      <c r="CQ551" s="3" t="str">
        <f>CONCATENATE(baseURL!$A$1,baseURL!$B$1,baseURL!$C$1,".",C551,".",L551,".pkl&amp;seq=",BC551)</f>
        <v>http://proteomics.broadinstitute.org/millscripts/viewfeed.pl?side=xl&amp;cycle=1&amp;fixedMods=iaaC&amp;file=msdataSM/iPRG2012_nd/cpick_in/iPRG2012_nd.961.2.3.pkl&amp;seq=LSANNKVGGTRR</v>
      </c>
    </row>
    <row r="552" spans="1:95" x14ac:dyDescent="0.2">
      <c r="A552" s="3">
        <v>1084</v>
      </c>
      <c r="B552" s="2" t="s">
        <v>134</v>
      </c>
      <c r="C552" s="2" t="s">
        <v>135</v>
      </c>
      <c r="D552" s="3">
        <v>70</v>
      </c>
      <c r="E552" s="3">
        <v>70</v>
      </c>
      <c r="F552" s="3">
        <v>20185</v>
      </c>
      <c r="G552" s="3">
        <v>1030</v>
      </c>
      <c r="H552" s="3">
        <v>6.0397999999999996</v>
      </c>
      <c r="I552" s="30">
        <v>451.51575000000003</v>
      </c>
      <c r="J552" s="30">
        <v>451.51430140000002</v>
      </c>
      <c r="K552" s="30">
        <v>1.4499999999999999E-3</v>
      </c>
      <c r="L552" s="3">
        <v>4</v>
      </c>
      <c r="M552" s="3">
        <v>4</v>
      </c>
      <c r="N552" s="10">
        <f t="shared" si="56"/>
        <v>1</v>
      </c>
      <c r="O552" s="35">
        <v>4</v>
      </c>
      <c r="P552" s="17"/>
      <c r="Q552" s="40">
        <v>1803.0334399999999</v>
      </c>
      <c r="R552" s="40">
        <v>451.51382000000001</v>
      </c>
      <c r="S552" s="18">
        <f t="shared" si="57"/>
        <v>4.27450924982928</v>
      </c>
      <c r="T552" s="18">
        <f t="shared" si="58"/>
        <v>1.0661910636808407</v>
      </c>
      <c r="U552" s="18">
        <f t="shared" si="59"/>
        <v>0.39865889376385211</v>
      </c>
      <c r="V552" s="30">
        <v>451.51400000000001</v>
      </c>
      <c r="W552" s="3" t="s">
        <v>47</v>
      </c>
      <c r="AA552" s="3" t="s">
        <v>47</v>
      </c>
      <c r="AB552" s="12" t="s">
        <v>52</v>
      </c>
      <c r="AF552" s="3" t="s">
        <v>48</v>
      </c>
      <c r="AG552" s="3" t="s">
        <v>47</v>
      </c>
      <c r="AU552" s="3">
        <v>0</v>
      </c>
      <c r="AV552" s="3">
        <v>3</v>
      </c>
      <c r="AW552" s="3">
        <v>1</v>
      </c>
      <c r="AX552" s="3">
        <v>3</v>
      </c>
      <c r="AY552" s="3">
        <v>100</v>
      </c>
      <c r="AZ552" s="6" t="str">
        <f t="shared" si="60"/>
        <v>961.3</v>
      </c>
      <c r="BC552" s="12" t="s">
        <v>136</v>
      </c>
      <c r="BJ552" s="12">
        <f t="shared" si="61"/>
        <v>0</v>
      </c>
      <c r="BK552" s="12">
        <f t="shared" si="62"/>
        <v>0</v>
      </c>
      <c r="CQ552" s="3" t="str">
        <f>CONCATENATE(baseURL!$A$1,baseURL!$B$1,baseURL!$C$1,".",C552,".",L552,".pkl&amp;seq=",BC552)</f>
        <v>http://proteomics.broadinstitute.org/millscripts/viewfeed.pl?side=xl&amp;cycle=1&amp;fixedMods=iaaC&amp;file=msdataSM/iPRG2012_nd/cpick_in/iPRG2012_nd.961.3.4.pkl&amp;seq=SVDKTEKAAKVTKAAQK</v>
      </c>
    </row>
    <row r="553" spans="1:95" x14ac:dyDescent="0.2">
      <c r="A553" s="3">
        <v>5448</v>
      </c>
      <c r="B553" s="2" t="s">
        <v>137</v>
      </c>
      <c r="C553" s="2" t="s">
        <v>138</v>
      </c>
      <c r="D553" s="3">
        <v>71</v>
      </c>
      <c r="E553" s="3">
        <v>71</v>
      </c>
      <c r="F553" s="3">
        <v>20186</v>
      </c>
      <c r="G553" s="3">
        <v>1031</v>
      </c>
      <c r="H553" s="3">
        <v>6.0439999999999996</v>
      </c>
      <c r="I553" s="30">
        <v>473.76425999999998</v>
      </c>
      <c r="J553" s="30">
        <v>473.76262450000002</v>
      </c>
      <c r="K553" s="30">
        <v>1.64E-3</v>
      </c>
      <c r="L553" s="3">
        <v>2</v>
      </c>
      <c r="M553" s="3">
        <v>2</v>
      </c>
      <c r="N553" s="10">
        <f t="shared" si="56"/>
        <v>1</v>
      </c>
      <c r="O553" s="35">
        <v>2</v>
      </c>
      <c r="P553" s="17"/>
      <c r="Q553" s="40">
        <v>946.52039000000002</v>
      </c>
      <c r="R553" s="40">
        <v>473.76382999999998</v>
      </c>
      <c r="S553" s="18">
        <f t="shared" si="57"/>
        <v>0.90762521907672722</v>
      </c>
      <c r="T553" s="18">
        <f t="shared" si="58"/>
        <v>-2.5445167478680388</v>
      </c>
      <c r="U553" s="18">
        <f t="shared" si="59"/>
        <v>-2.5962302777822721</v>
      </c>
      <c r="V553" s="30">
        <v>473.76260000000002</v>
      </c>
      <c r="W553" s="3" t="s">
        <v>47</v>
      </c>
      <c r="X553" s="3" t="s">
        <v>47</v>
      </c>
      <c r="Y553" s="3" t="s">
        <v>47</v>
      </c>
      <c r="Z553" s="3" t="s">
        <v>47</v>
      </c>
      <c r="AA553" s="3" t="s">
        <v>47</v>
      </c>
      <c r="AB553" s="12" t="s">
        <v>47</v>
      </c>
      <c r="AC553" s="3" t="s">
        <v>47</v>
      </c>
      <c r="AD553" s="3" t="s">
        <v>47</v>
      </c>
      <c r="AE553" s="3" t="s">
        <v>47</v>
      </c>
      <c r="AF553" s="3" t="s">
        <v>47</v>
      </c>
      <c r="AG553" s="3" t="s">
        <v>48</v>
      </c>
      <c r="AH553" s="3" t="s">
        <v>47</v>
      </c>
      <c r="AI553" s="3" t="s">
        <v>47</v>
      </c>
      <c r="AJ553" s="3" t="s">
        <v>47</v>
      </c>
      <c r="AK553" s="3" t="s">
        <v>47</v>
      </c>
      <c r="AL553" s="3" t="s">
        <v>47</v>
      </c>
      <c r="AM553" s="3" t="s">
        <v>47</v>
      </c>
      <c r="AU553" s="3">
        <v>0</v>
      </c>
      <c r="AV553" s="3">
        <v>16</v>
      </c>
      <c r="AW553" s="3">
        <v>1</v>
      </c>
      <c r="AX553" s="3">
        <v>16</v>
      </c>
      <c r="AY553" s="3">
        <v>100</v>
      </c>
      <c r="AZ553" s="6" t="str">
        <f t="shared" si="60"/>
        <v>961.4</v>
      </c>
      <c r="BC553" s="12" t="s">
        <v>139</v>
      </c>
      <c r="BJ553" s="12">
        <f t="shared" si="61"/>
        <v>0</v>
      </c>
      <c r="BK553" s="12">
        <f t="shared" si="62"/>
        <v>0</v>
      </c>
      <c r="CQ553" s="3" t="str">
        <f>CONCATENATE(baseURL!$A$1,baseURL!$B$1,baseURL!$C$1,".",C553,".",L553,".pkl&amp;seq=",BC553)</f>
        <v>http://proteomics.broadinstitute.org/millscripts/viewfeed.pl?side=xl&amp;cycle=1&amp;fixedMods=iaaC&amp;file=msdataSM/iPRG2012_nd/cpick_in/iPRG2012_nd.961.4.2.pkl&amp;seq=VDAEGKVTK</v>
      </c>
    </row>
    <row r="554" spans="1:95" x14ac:dyDescent="0.2">
      <c r="A554" s="3">
        <v>1600</v>
      </c>
      <c r="B554" s="2" t="s">
        <v>140</v>
      </c>
      <c r="C554" s="2" t="s">
        <v>141</v>
      </c>
      <c r="D554" s="3">
        <v>72</v>
      </c>
      <c r="E554" s="3">
        <v>72</v>
      </c>
      <c r="F554" s="3">
        <v>20204</v>
      </c>
      <c r="G554" s="3">
        <v>1033</v>
      </c>
      <c r="H554" s="3">
        <v>6.0564999999999998</v>
      </c>
      <c r="I554" s="30">
        <v>416.21341999999999</v>
      </c>
      <c r="J554" s="30">
        <v>416.21259759999998</v>
      </c>
      <c r="K554" s="30">
        <v>8.1999999999999998E-4</v>
      </c>
      <c r="L554" s="3">
        <v>3</v>
      </c>
      <c r="M554" s="3">
        <v>3</v>
      </c>
      <c r="N554" s="10">
        <f t="shared" si="56"/>
        <v>1</v>
      </c>
      <c r="O554" s="35">
        <v>3</v>
      </c>
      <c r="P554" s="17"/>
      <c r="Q554" s="40">
        <v>1246.6134500000001</v>
      </c>
      <c r="R554" s="40">
        <v>416.20934</v>
      </c>
      <c r="S554" s="18">
        <f t="shared" si="57"/>
        <v>9.8027593517907334</v>
      </c>
      <c r="T554" s="18">
        <f t="shared" si="58"/>
        <v>7.8268306040021596</v>
      </c>
      <c r="U554" s="18">
        <f t="shared" si="59"/>
        <v>7.832596933100028</v>
      </c>
      <c r="V554" s="30">
        <v>416.21260000000001</v>
      </c>
      <c r="X554" s="3" t="s">
        <v>47</v>
      </c>
      <c r="Y554" s="3" t="s">
        <v>47</v>
      </c>
      <c r="Z554" s="3" t="s">
        <v>47</v>
      </c>
      <c r="AA554" s="3" t="s">
        <v>47</v>
      </c>
      <c r="AB554" s="12" t="s">
        <v>48</v>
      </c>
      <c r="AC554" s="3" t="s">
        <v>47</v>
      </c>
      <c r="AD554" s="3" t="s">
        <v>47</v>
      </c>
      <c r="AF554" s="3" t="s">
        <v>47</v>
      </c>
      <c r="AH554" s="3" t="s">
        <v>47</v>
      </c>
      <c r="AL554" s="3" t="s">
        <v>48</v>
      </c>
      <c r="AM554" s="3" t="s">
        <v>47</v>
      </c>
      <c r="AO554" s="3" t="s">
        <v>52</v>
      </c>
      <c r="AU554" s="3">
        <v>0</v>
      </c>
      <c r="AV554" s="3">
        <v>9</v>
      </c>
      <c r="AW554" s="3">
        <v>1</v>
      </c>
      <c r="AX554" s="3">
        <v>9</v>
      </c>
      <c r="AY554" s="3">
        <v>100</v>
      </c>
      <c r="AZ554" s="6" t="str">
        <f t="shared" si="60"/>
        <v>962.1</v>
      </c>
      <c r="BC554" s="12" t="s">
        <v>142</v>
      </c>
      <c r="BJ554" s="12">
        <f t="shared" si="61"/>
        <v>0</v>
      </c>
      <c r="BK554" s="12">
        <f t="shared" si="62"/>
        <v>0</v>
      </c>
      <c r="CQ554" s="3" t="str">
        <f>CONCATENATE(baseURL!$A$1,baseURL!$B$1,baseURL!$C$1,".",C554,".",L554,".pkl&amp;seq=",BC554)</f>
        <v>http://proteomics.broadinstitute.org/millscripts/viewfeed.pl?side=xl&amp;cycle=1&amp;fixedMods=iaaC&amp;file=msdataSM/iPRG2012_nd/cpick_in/iPRG2012_nd.962.1.3.pkl&amp;seq=EDTTRVGGGGAAR</v>
      </c>
    </row>
    <row r="555" spans="1:95" x14ac:dyDescent="0.2">
      <c r="A555" s="3">
        <v>6181</v>
      </c>
      <c r="B555" s="2" t="s">
        <v>143</v>
      </c>
      <c r="C555" s="2" t="s">
        <v>132</v>
      </c>
      <c r="D555" s="3">
        <v>74</v>
      </c>
      <c r="E555" s="3">
        <v>74</v>
      </c>
      <c r="F555" s="3">
        <v>20206</v>
      </c>
      <c r="G555" s="3">
        <v>1035</v>
      </c>
      <c r="H555" s="3">
        <v>6.0682</v>
      </c>
      <c r="I555" s="30">
        <v>618.28326000000004</v>
      </c>
      <c r="J555" s="30">
        <v>618.28479149999998</v>
      </c>
      <c r="K555" s="30">
        <v>-1.5299999999999999E-3</v>
      </c>
      <c r="L555" s="3">
        <v>2</v>
      </c>
      <c r="M555" s="3">
        <v>2</v>
      </c>
      <c r="N555" s="10">
        <f t="shared" si="56"/>
        <v>1</v>
      </c>
      <c r="O555" s="35">
        <v>2</v>
      </c>
      <c r="P555" s="17"/>
      <c r="Q555" s="40">
        <v>1235.5610799999999</v>
      </c>
      <c r="R555" s="40">
        <v>618.28417999999999</v>
      </c>
      <c r="S555" s="18">
        <f t="shared" si="57"/>
        <v>-1.4879889049578465</v>
      </c>
      <c r="T555" s="18">
        <f t="shared" si="58"/>
        <v>0.98902740806158618</v>
      </c>
      <c r="U555" s="18">
        <f t="shared" si="59"/>
        <v>0.84103720727800002</v>
      </c>
      <c r="V555" s="30">
        <v>618.28470000000004</v>
      </c>
      <c r="W555" s="3" t="s">
        <v>47</v>
      </c>
      <c r="X555" s="3" t="s">
        <v>47</v>
      </c>
      <c r="Y555" s="3" t="s">
        <v>47</v>
      </c>
      <c r="Z555" s="3" t="s">
        <v>47</v>
      </c>
      <c r="AA555" s="3" t="s">
        <v>47</v>
      </c>
      <c r="AB555" s="12" t="s">
        <v>47</v>
      </c>
      <c r="AC555" s="3" t="s">
        <v>47</v>
      </c>
      <c r="AD555" s="3" t="s">
        <v>47</v>
      </c>
      <c r="AE555" s="3" t="s">
        <v>47</v>
      </c>
      <c r="AF555" s="3" t="s">
        <v>47</v>
      </c>
      <c r="AG555" s="3" t="s">
        <v>47</v>
      </c>
      <c r="AH555" s="3" t="s">
        <v>47</v>
      </c>
      <c r="AI555" s="3" t="s">
        <v>47</v>
      </c>
      <c r="AJ555" s="3" t="s">
        <v>47</v>
      </c>
      <c r="AL555" s="3" t="s">
        <v>47</v>
      </c>
      <c r="AN555" s="3" t="s">
        <v>47</v>
      </c>
      <c r="AU555" s="3">
        <v>0</v>
      </c>
      <c r="AV555" s="3">
        <v>16</v>
      </c>
      <c r="AW555" s="3">
        <v>1</v>
      </c>
      <c r="AX555" s="3">
        <v>16</v>
      </c>
      <c r="AY555" s="3">
        <v>100</v>
      </c>
      <c r="AZ555" s="6" t="str">
        <f t="shared" si="60"/>
        <v>962.3</v>
      </c>
      <c r="BC555" s="12" t="s">
        <v>103</v>
      </c>
      <c r="BJ555" s="12">
        <f t="shared" si="61"/>
        <v>0</v>
      </c>
      <c r="BK555" s="12">
        <f t="shared" si="62"/>
        <v>0</v>
      </c>
      <c r="CQ555" s="3" t="str">
        <f>CONCATENATE(baseURL!$A$1,baseURL!$B$1,baseURL!$C$1,".",C555,".",L555,".pkl&amp;seq=",BC555)</f>
        <v>http://proteomics.broadinstitute.org/millscripts/viewfeed.pl?side=xl&amp;cycle=1&amp;fixedMods=iaaC&amp;file=msdataSM/iPRG2012_nd/cpick_in/iPRG2012_nd.962.3.2.pkl&amp;seq=SRGESDDSLNR</v>
      </c>
    </row>
    <row r="556" spans="1:95" x14ac:dyDescent="0.2">
      <c r="A556" s="3">
        <v>2825</v>
      </c>
      <c r="B556" s="2" t="s">
        <v>144</v>
      </c>
      <c r="C556" s="2" t="s">
        <v>140</v>
      </c>
      <c r="D556" s="3">
        <v>76</v>
      </c>
      <c r="E556" s="3">
        <v>76</v>
      </c>
      <c r="F556" s="3">
        <v>20226</v>
      </c>
      <c r="G556" s="3">
        <v>1038</v>
      </c>
      <c r="H556" s="3">
        <v>6.0867000000000004</v>
      </c>
      <c r="I556" s="30">
        <v>431.71086000000003</v>
      </c>
      <c r="J556" s="30">
        <v>431.71076110000001</v>
      </c>
      <c r="K556" s="30">
        <v>1E-4</v>
      </c>
      <c r="L556" s="3">
        <v>2</v>
      </c>
      <c r="M556" s="3">
        <v>2</v>
      </c>
      <c r="N556" s="10">
        <f t="shared" si="56"/>
        <v>1</v>
      </c>
      <c r="O556" s="35">
        <v>2</v>
      </c>
      <c r="P556" s="17"/>
      <c r="Q556" s="40">
        <v>862.41525000000001</v>
      </c>
      <c r="R556" s="40">
        <v>431.71125999999998</v>
      </c>
      <c r="S556" s="18">
        <f t="shared" si="57"/>
        <v>-0.92654520976922217</v>
      </c>
      <c r="T556" s="18">
        <f t="shared" si="58"/>
        <v>-1.1556335129369024</v>
      </c>
      <c r="U556" s="18">
        <f t="shared" si="59"/>
        <v>-1.5287995962443031</v>
      </c>
      <c r="V556" s="30">
        <v>431.7106</v>
      </c>
      <c r="W556" s="3" t="s">
        <v>47</v>
      </c>
      <c r="Z556" s="3" t="s">
        <v>48</v>
      </c>
      <c r="AA556" s="3" t="s">
        <v>47</v>
      </c>
      <c r="AB556" s="12" t="s">
        <v>47</v>
      </c>
      <c r="AC556" s="3" t="s">
        <v>47</v>
      </c>
      <c r="AD556" s="3" t="s">
        <v>47</v>
      </c>
      <c r="AE556" s="3" t="s">
        <v>52</v>
      </c>
      <c r="AF556" s="3" t="s">
        <v>47</v>
      </c>
      <c r="AG556" s="3" t="s">
        <v>47</v>
      </c>
      <c r="AI556" s="3" t="s">
        <v>48</v>
      </c>
      <c r="AK556" s="3" t="s">
        <v>48</v>
      </c>
      <c r="AL556" s="3" t="s">
        <v>48</v>
      </c>
      <c r="AU556" s="3">
        <v>0</v>
      </c>
      <c r="AV556" s="3">
        <v>7</v>
      </c>
      <c r="AW556" s="3">
        <v>1</v>
      </c>
      <c r="AX556" s="3">
        <v>7</v>
      </c>
      <c r="AY556" s="3">
        <v>100</v>
      </c>
      <c r="AZ556" s="6" t="str">
        <f t="shared" si="60"/>
        <v>963.2</v>
      </c>
      <c r="BC556" s="12" t="s">
        <v>145</v>
      </c>
      <c r="BJ556" s="12">
        <f t="shared" si="61"/>
        <v>0</v>
      </c>
      <c r="BK556" s="12">
        <f t="shared" si="62"/>
        <v>0</v>
      </c>
      <c r="CQ556" s="3" t="str">
        <f>CONCATENATE(baseURL!$A$1,baseURL!$B$1,baseURL!$C$1,".",C556,".",L556,".pkl&amp;seq=",BC556)</f>
        <v>http://proteomics.broadinstitute.org/millscripts/viewfeed.pl?side=xl&amp;cycle=1&amp;fixedMods=iaaC&amp;file=msdataSM/iPRG2012_nd/cpick_in/iPRG2012_nd.963.2.2.pkl&amp;seq=TEDLEQK</v>
      </c>
    </row>
    <row r="557" spans="1:95" x14ac:dyDescent="0.2">
      <c r="A557" s="3">
        <v>420</v>
      </c>
      <c r="B557" s="2" t="s">
        <v>146</v>
      </c>
      <c r="C557" s="2" t="s">
        <v>147</v>
      </c>
      <c r="D557" s="3">
        <v>77</v>
      </c>
      <c r="E557" s="3">
        <v>77</v>
      </c>
      <c r="F557" s="3">
        <v>20227</v>
      </c>
      <c r="G557" s="3">
        <v>1039</v>
      </c>
      <c r="H557" s="3">
        <v>6.0926</v>
      </c>
      <c r="I557" s="30">
        <v>467.92457999999999</v>
      </c>
      <c r="J557" s="30">
        <v>467.92487110000002</v>
      </c>
      <c r="K557" s="30">
        <v>-2.9E-4</v>
      </c>
      <c r="L557" s="3">
        <v>3</v>
      </c>
      <c r="M557" s="3">
        <v>3</v>
      </c>
      <c r="N557" s="10">
        <f t="shared" si="56"/>
        <v>1</v>
      </c>
      <c r="O557" s="35">
        <v>3</v>
      </c>
      <c r="P557" s="17"/>
      <c r="Q557" s="40">
        <v>1401.75839</v>
      </c>
      <c r="R557" s="40">
        <v>467.92430999999999</v>
      </c>
      <c r="S557" s="18">
        <f t="shared" si="57"/>
        <v>0.57701639822995421</v>
      </c>
      <c r="T557" s="18">
        <f t="shared" si="58"/>
        <v>1.1991255594888446</v>
      </c>
      <c r="U557" s="18">
        <f t="shared" si="59"/>
        <v>0.40604857659967886</v>
      </c>
      <c r="V557" s="30">
        <v>467.92450000000002</v>
      </c>
      <c r="W557" s="3" t="s">
        <v>47</v>
      </c>
      <c r="Z557" s="3" t="s">
        <v>52</v>
      </c>
      <c r="AA557" s="3" t="s">
        <v>47</v>
      </c>
      <c r="AB557" s="12" t="s">
        <v>47</v>
      </c>
      <c r="AC557" s="3" t="s">
        <v>47</v>
      </c>
      <c r="AD557" s="3" t="s">
        <v>47</v>
      </c>
      <c r="AF557" s="3" t="s">
        <v>47</v>
      </c>
      <c r="AG557" s="3" t="s">
        <v>47</v>
      </c>
      <c r="AH557" s="3" t="s">
        <v>47</v>
      </c>
      <c r="AI557" s="3" t="s">
        <v>47</v>
      </c>
      <c r="AJ557" s="3" t="s">
        <v>47</v>
      </c>
      <c r="AK557" s="3" t="s">
        <v>52</v>
      </c>
      <c r="AL557" s="3" t="s">
        <v>52</v>
      </c>
      <c r="AM557" s="3" t="s">
        <v>47</v>
      </c>
      <c r="AN557" s="3" t="s">
        <v>47</v>
      </c>
      <c r="AO557" s="3" t="s">
        <v>47</v>
      </c>
      <c r="AU557" s="3">
        <v>0</v>
      </c>
      <c r="AV557" s="3">
        <v>13</v>
      </c>
      <c r="AW557" s="3">
        <v>1</v>
      </c>
      <c r="AX557" s="3">
        <v>13</v>
      </c>
      <c r="AY557" s="3">
        <v>100</v>
      </c>
      <c r="AZ557" s="6" t="str">
        <f t="shared" si="60"/>
        <v>963.3</v>
      </c>
      <c r="BB557" s="12" t="s">
        <v>79</v>
      </c>
      <c r="BC557" s="12" t="s">
        <v>148</v>
      </c>
      <c r="BJ557" s="12">
        <f t="shared" si="61"/>
        <v>0</v>
      </c>
      <c r="BK557" s="12">
        <f t="shared" si="62"/>
        <v>0</v>
      </c>
      <c r="CQ557" s="3" t="str">
        <f>CONCATENATE(baseURL!$A$1,baseURL!$B$1,"+Acetyl",baseURL!$C$1,".",C557,".",L557,".pkl&amp;seq=",BC557)</f>
        <v>http://proteomics.broadinstitute.org/millscripts/viewfeed.pl?side=xl&amp;cycle=1&amp;fixedMods=iaaC+Acetyl&amp;file=msdataSM/iPRG2012_nd/cpick_in/iPRG2012_nd.963.3.3.pkl&amp;seq=SSEDKKPVVDKK</v>
      </c>
    </row>
    <row r="558" spans="1:95" x14ac:dyDescent="0.2">
      <c r="A558" s="3">
        <v>2308</v>
      </c>
      <c r="B558" s="2" t="s">
        <v>149</v>
      </c>
      <c r="C558" s="2" t="s">
        <v>150</v>
      </c>
      <c r="D558" s="3">
        <v>79</v>
      </c>
      <c r="E558" s="3">
        <v>79</v>
      </c>
      <c r="F558" s="3">
        <v>20247</v>
      </c>
      <c r="G558" s="3">
        <v>1042</v>
      </c>
      <c r="H558" s="3">
        <v>6.1169000000000002</v>
      </c>
      <c r="I558" s="30">
        <v>444.25177000000002</v>
      </c>
      <c r="J558" s="30">
        <v>444.25130180000002</v>
      </c>
      <c r="K558" s="30">
        <v>4.6999999999999999E-4</v>
      </c>
      <c r="L558" s="3">
        <v>2</v>
      </c>
      <c r="M558" s="3">
        <v>2</v>
      </c>
      <c r="N558" s="10">
        <f t="shared" si="56"/>
        <v>1</v>
      </c>
      <c r="O558" s="35">
        <v>2</v>
      </c>
      <c r="P558" s="17"/>
      <c r="Q558" s="40">
        <v>887.49450999999999</v>
      </c>
      <c r="R558" s="40">
        <v>444.25089000000003</v>
      </c>
      <c r="S558" s="18">
        <f t="shared" si="57"/>
        <v>1.9808626607255797</v>
      </c>
      <c r="T558" s="18">
        <f t="shared" si="58"/>
        <v>0.92695368600129346</v>
      </c>
      <c r="U558" s="18">
        <f t="shared" si="59"/>
        <v>0.47270586217934585</v>
      </c>
      <c r="V558" s="30">
        <v>444.25110000000001</v>
      </c>
      <c r="W558" s="3" t="s">
        <v>47</v>
      </c>
      <c r="X558" s="3" t="s">
        <v>65</v>
      </c>
      <c r="Y558" s="3" t="s">
        <v>65</v>
      </c>
      <c r="Z558" s="3" t="s">
        <v>47</v>
      </c>
      <c r="AA558" s="3" t="s">
        <v>65</v>
      </c>
      <c r="AB558" s="12" t="s">
        <v>47</v>
      </c>
      <c r="AC558" s="3" t="s">
        <v>47</v>
      </c>
      <c r="AD558" s="3" t="s">
        <v>47</v>
      </c>
      <c r="AE558" s="3" t="s">
        <v>47</v>
      </c>
      <c r="AF558" s="3" t="s">
        <v>47</v>
      </c>
      <c r="AG558" s="3" t="s">
        <v>47</v>
      </c>
      <c r="AH558" s="3" t="s">
        <v>47</v>
      </c>
      <c r="AI558" s="3" t="s">
        <v>47</v>
      </c>
      <c r="AJ558" s="3" t="s">
        <v>47</v>
      </c>
      <c r="AK558" s="3" t="s">
        <v>47</v>
      </c>
      <c r="AL558" s="3" t="s">
        <v>47</v>
      </c>
      <c r="AM558" s="3" t="s">
        <v>47</v>
      </c>
      <c r="AN558" s="3" t="s">
        <v>47</v>
      </c>
      <c r="AO558" s="3" t="s">
        <v>47</v>
      </c>
      <c r="AP558" s="3" t="s">
        <v>47</v>
      </c>
      <c r="AR558" s="3" t="s">
        <v>65</v>
      </c>
      <c r="AS558" s="3" t="s">
        <v>47</v>
      </c>
      <c r="AU558" s="3">
        <v>4</v>
      </c>
      <c r="AV558" s="3">
        <v>18</v>
      </c>
      <c r="AW558" s="3">
        <v>2</v>
      </c>
      <c r="AX558" s="3">
        <v>17</v>
      </c>
      <c r="AY558" s="3">
        <v>94.44</v>
      </c>
      <c r="AZ558" s="6" t="str">
        <f t="shared" si="60"/>
        <v>964.2</v>
      </c>
      <c r="BB558" s="12" t="s">
        <v>79</v>
      </c>
      <c r="BC558" s="12" t="s">
        <v>151</v>
      </c>
      <c r="BJ558" s="12">
        <f t="shared" si="61"/>
        <v>0</v>
      </c>
      <c r="BK558" s="12">
        <f t="shared" si="62"/>
        <v>0</v>
      </c>
      <c r="BT558" s="3" t="s">
        <v>152</v>
      </c>
      <c r="BU558" s="3" t="s">
        <v>152</v>
      </c>
      <c r="BW558" s="3" t="s">
        <v>153</v>
      </c>
      <c r="CN558" s="3" t="s">
        <v>154</v>
      </c>
      <c r="CO558" s="3" t="s">
        <v>155</v>
      </c>
      <c r="CQ558" s="3" t="str">
        <f>CONCATENATE(baseURL!$A$1,baseURL!$B$1,"+Acetyl",baseURL!$C$1,".",C558,".",L558,".pkl&amp;seq=",BC558)</f>
        <v>http://proteomics.broadinstitute.org/millscripts/viewfeed.pl?side=xl&amp;cycle=1&amp;fixedMods=iaaC+Acetyl&amp;file=msdataSM/iPRG2012_nd/cpick_in/iPRG2012_nd.964.2.2.pkl&amp;seq=SQAVNAKK</v>
      </c>
    </row>
    <row r="559" spans="1:95" x14ac:dyDescent="0.2">
      <c r="A559" s="3">
        <v>1308</v>
      </c>
      <c r="B559" s="2" t="s">
        <v>156</v>
      </c>
      <c r="C559" s="2" t="s">
        <v>157</v>
      </c>
      <c r="D559" s="3">
        <v>82</v>
      </c>
      <c r="E559" s="3">
        <v>82</v>
      </c>
      <c r="F559" s="3">
        <v>20288</v>
      </c>
      <c r="G559" s="3">
        <v>1047</v>
      </c>
      <c r="H559" s="3">
        <v>6.1516999999999999</v>
      </c>
      <c r="I559" s="30">
        <v>400.52014000000003</v>
      </c>
      <c r="J559" s="30">
        <v>401.1764245</v>
      </c>
      <c r="K559" s="30">
        <v>-0.65627999999999997</v>
      </c>
      <c r="L559" s="3">
        <v>3</v>
      </c>
      <c r="M559" s="3">
        <v>3</v>
      </c>
      <c r="N559" s="10">
        <f t="shared" si="56"/>
        <v>1</v>
      </c>
      <c r="O559" s="35">
        <v>3</v>
      </c>
      <c r="P559" s="17"/>
      <c r="Q559" s="40">
        <v>1201.5088499999999</v>
      </c>
      <c r="R559" s="40">
        <v>401.17446999999999</v>
      </c>
      <c r="S559" s="18">
        <f t="shared" si="57"/>
        <v>-1631.0359928934636</v>
      </c>
      <c r="T559" s="18">
        <f t="shared" si="58"/>
        <v>4.8719451165741914</v>
      </c>
      <c r="U559" s="18">
        <f t="shared" si="59"/>
        <v>4.8108744308075053</v>
      </c>
      <c r="V559" s="30">
        <v>401.1764</v>
      </c>
      <c r="X559" s="3" t="s">
        <v>47</v>
      </c>
      <c r="Y559" s="3" t="s">
        <v>47</v>
      </c>
      <c r="Z559" s="3" t="s">
        <v>47</v>
      </c>
      <c r="AA559" s="3" t="s">
        <v>47</v>
      </c>
      <c r="AH559" s="3" t="s">
        <v>47</v>
      </c>
      <c r="AL559" s="3" t="s">
        <v>48</v>
      </c>
      <c r="AP559" s="3" t="s">
        <v>48</v>
      </c>
      <c r="AU559" s="3">
        <v>0</v>
      </c>
      <c r="AV559" s="3">
        <v>5</v>
      </c>
      <c r="AW559" s="3">
        <v>1</v>
      </c>
      <c r="AX559" s="3">
        <v>5</v>
      </c>
      <c r="AY559" s="3">
        <v>100</v>
      </c>
      <c r="AZ559" s="6" t="str">
        <f t="shared" si="60"/>
        <v>966.1</v>
      </c>
      <c r="BC559" s="12" t="s">
        <v>158</v>
      </c>
      <c r="BJ559" s="12">
        <f t="shared" si="61"/>
        <v>2</v>
      </c>
      <c r="BK559" s="12">
        <f t="shared" si="62"/>
        <v>0</v>
      </c>
      <c r="CQ559" s="3" t="str">
        <f>CONCATENATE(baseURL!$A$1,baseURL!$B$1,baseURL!$C$1,".",C559,".",L559,".pkl&amp;seq=",BC559)</f>
        <v>http://proteomics.broadinstitute.org/millscripts/viewfeed.pl?side=xl&amp;cycle=1&amp;fixedMods=iaaC&amp;file=msdataSM/iPRG2012_nd/cpick_in/iPRG2012_nd.966.1.3.pkl&amp;seq=YNCDKSVCR</v>
      </c>
    </row>
    <row r="560" spans="1:95" x14ac:dyDescent="0.2">
      <c r="A560" s="3">
        <v>1746</v>
      </c>
      <c r="B560" s="2" t="s">
        <v>159</v>
      </c>
      <c r="C560" s="2" t="s">
        <v>160</v>
      </c>
      <c r="D560" s="3">
        <v>84</v>
      </c>
      <c r="E560" s="3">
        <v>84</v>
      </c>
      <c r="F560" s="3">
        <v>20290</v>
      </c>
      <c r="G560" s="3">
        <v>1049</v>
      </c>
      <c r="H560" s="3">
        <v>6.1566999999999998</v>
      </c>
      <c r="I560" s="30">
        <v>419.85311999999999</v>
      </c>
      <c r="J560" s="30">
        <v>419.85027129999997</v>
      </c>
      <c r="K560" s="30">
        <v>2.8500000000000001E-3</v>
      </c>
      <c r="L560" s="3">
        <v>3</v>
      </c>
      <c r="M560" s="3">
        <v>3</v>
      </c>
      <c r="N560" s="10">
        <f t="shared" si="56"/>
        <v>1</v>
      </c>
      <c r="O560" s="35">
        <v>3</v>
      </c>
      <c r="P560" s="17"/>
      <c r="Q560" s="40">
        <v>1257.54303</v>
      </c>
      <c r="R560" s="40">
        <v>419.85253</v>
      </c>
      <c r="S560" s="18">
        <f t="shared" si="57"/>
        <v>1.4052553166425414</v>
      </c>
      <c r="T560" s="18">
        <f t="shared" si="58"/>
        <v>-5.3797460742397991</v>
      </c>
      <c r="U560" s="18">
        <f t="shared" si="59"/>
        <v>-5.3113887392730241</v>
      </c>
      <c r="V560" s="30">
        <v>419.8503</v>
      </c>
      <c r="X560" s="3" t="s">
        <v>47</v>
      </c>
      <c r="Z560" s="3" t="s">
        <v>52</v>
      </c>
      <c r="AA560" s="3" t="s">
        <v>47</v>
      </c>
      <c r="AD560" s="3" t="s">
        <v>47</v>
      </c>
      <c r="AF560" s="3" t="s">
        <v>48</v>
      </c>
      <c r="AK560" s="3" t="s">
        <v>52</v>
      </c>
      <c r="AL560" s="3" t="s">
        <v>52</v>
      </c>
      <c r="AM560" s="3" t="s">
        <v>52</v>
      </c>
      <c r="AO560" s="3" t="s">
        <v>48</v>
      </c>
      <c r="AU560" s="3">
        <v>0</v>
      </c>
      <c r="AV560" s="3">
        <v>3</v>
      </c>
      <c r="AW560" s="3">
        <v>2</v>
      </c>
      <c r="AX560" s="3">
        <v>2</v>
      </c>
      <c r="AY560" s="3">
        <v>66.67</v>
      </c>
      <c r="AZ560" s="6" t="str">
        <f t="shared" si="60"/>
        <v>966.3</v>
      </c>
      <c r="BC560" s="12" t="s">
        <v>161</v>
      </c>
      <c r="BJ560" s="12">
        <f t="shared" si="61"/>
        <v>0</v>
      </c>
      <c r="BK560" s="12">
        <f t="shared" si="62"/>
        <v>0</v>
      </c>
      <c r="BM560" s="3" t="s">
        <v>162</v>
      </c>
      <c r="BR560" s="3" t="s">
        <v>162</v>
      </c>
      <c r="BZ560" s="3" t="s">
        <v>163</v>
      </c>
      <c r="CQ560" s="3" t="str">
        <f>CONCATENATE(baseURL!$A$1,baseURL!$B$1,baseURL!$C$1,".",C560,".",L560,".pkl&amp;seq=",BC560,"&amp;varMods=Sodiated-E")</f>
        <v>http://proteomics.broadinstitute.org/millscripts/viewfeed.pl?side=xl&amp;cycle=1&amp;fixedMods=iaaC&amp;file=msdataSM/iPRG2012_nd/cpick_in/iPRG2012_nd.966.3.3.pkl&amp;seq=SRGeSDDSLNR&amp;varMods=Sodiated-E</v>
      </c>
    </row>
    <row r="561" spans="1:95" x14ac:dyDescent="0.2">
      <c r="A561" s="3">
        <v>3384</v>
      </c>
      <c r="B561" s="2" t="s">
        <v>164</v>
      </c>
      <c r="C561" s="2" t="s">
        <v>156</v>
      </c>
      <c r="D561" s="3">
        <v>89</v>
      </c>
      <c r="E561" s="3">
        <v>89</v>
      </c>
      <c r="F561" s="3">
        <v>20310</v>
      </c>
      <c r="G561" s="3">
        <v>1055</v>
      </c>
      <c r="H561" s="3">
        <v>6.1787999999999998</v>
      </c>
      <c r="I561" s="30">
        <v>495.75412</v>
      </c>
      <c r="J561" s="30">
        <v>495.75637540000002</v>
      </c>
      <c r="K561" s="30">
        <v>-2.2599999999999999E-3</v>
      </c>
      <c r="L561" s="3">
        <v>2</v>
      </c>
      <c r="M561" s="3">
        <v>2</v>
      </c>
      <c r="N561" s="10">
        <f t="shared" si="56"/>
        <v>1</v>
      </c>
      <c r="O561" s="35">
        <v>2</v>
      </c>
      <c r="P561" s="17"/>
      <c r="Q561" s="40">
        <v>990.50369000000001</v>
      </c>
      <c r="R561" s="40">
        <v>495.75547999999998</v>
      </c>
      <c r="S561" s="18">
        <f t="shared" si="57"/>
        <v>-2.7432878805029755</v>
      </c>
      <c r="T561" s="18">
        <f t="shared" si="58"/>
        <v>1.806132329686351</v>
      </c>
      <c r="U561" s="18">
        <f t="shared" si="59"/>
        <v>1.2506165338329014</v>
      </c>
      <c r="V561" s="30">
        <v>495.7561</v>
      </c>
      <c r="W561" s="3" t="s">
        <v>47</v>
      </c>
      <c r="X561" s="3" t="s">
        <v>47</v>
      </c>
      <c r="Y561" s="3" t="s">
        <v>47</v>
      </c>
      <c r="Z561" s="3" t="s">
        <v>47</v>
      </c>
      <c r="AA561" s="3" t="s">
        <v>47</v>
      </c>
      <c r="AB561" s="12" t="s">
        <v>47</v>
      </c>
      <c r="AC561" s="3" t="s">
        <v>47</v>
      </c>
      <c r="AE561" s="3" t="s">
        <v>47</v>
      </c>
      <c r="AG561" s="3" t="s">
        <v>47</v>
      </c>
      <c r="AH561" s="3" t="s">
        <v>47</v>
      </c>
      <c r="AI561" s="3" t="s">
        <v>48</v>
      </c>
      <c r="AK561" s="3" t="s">
        <v>48</v>
      </c>
      <c r="AL561" s="3" t="s">
        <v>47</v>
      </c>
      <c r="AM561" s="3" t="s">
        <v>47</v>
      </c>
      <c r="AN561" s="3" t="s">
        <v>47</v>
      </c>
      <c r="AU561" s="3">
        <v>0</v>
      </c>
      <c r="AV561" s="3">
        <v>13</v>
      </c>
      <c r="AW561" s="3">
        <v>1</v>
      </c>
      <c r="AX561" s="3">
        <v>13</v>
      </c>
      <c r="AY561" s="3">
        <v>100</v>
      </c>
      <c r="AZ561" s="6" t="str">
        <f t="shared" si="60"/>
        <v>967.2</v>
      </c>
      <c r="BC561" s="12" t="s">
        <v>165</v>
      </c>
      <c r="BJ561" s="12">
        <f t="shared" si="61"/>
        <v>0</v>
      </c>
      <c r="BK561" s="12">
        <f t="shared" si="62"/>
        <v>0</v>
      </c>
      <c r="CQ561" s="3" t="str">
        <f>CONCATENATE(baseURL!$A$1,baseURL!$B$1,baseURL!$C$1,".",C561,".",L561,".pkl&amp;seq=",BC561)</f>
        <v>http://proteomics.broadinstitute.org/millscripts/viewfeed.pl?side=xl&amp;cycle=1&amp;fixedMods=iaaC&amp;file=msdataSM/iPRG2012_nd/cpick_in/iPRG2012_nd.967.2.2.pkl&amp;seq=MVPTSDKGR</v>
      </c>
    </row>
    <row r="562" spans="1:95" x14ac:dyDescent="0.2">
      <c r="A562" s="3">
        <v>3074</v>
      </c>
      <c r="B562" s="2" t="s">
        <v>166</v>
      </c>
      <c r="C562" s="2" t="s">
        <v>167</v>
      </c>
      <c r="D562" s="3">
        <v>90</v>
      </c>
      <c r="E562" s="3">
        <v>90</v>
      </c>
      <c r="F562" s="3">
        <v>20311</v>
      </c>
      <c r="G562" s="3">
        <v>1056</v>
      </c>
      <c r="H562" s="3">
        <v>6.1813000000000002</v>
      </c>
      <c r="I562" s="30">
        <v>601.26017999999999</v>
      </c>
      <c r="J562" s="30">
        <v>601.26018429999999</v>
      </c>
      <c r="K562" s="30">
        <v>0</v>
      </c>
      <c r="L562" s="3">
        <v>0</v>
      </c>
      <c r="M562" s="3">
        <v>0</v>
      </c>
      <c r="N562" s="10">
        <f t="shared" si="56"/>
        <v>1</v>
      </c>
      <c r="O562" s="35">
        <v>2</v>
      </c>
      <c r="P562" s="17"/>
      <c r="Q562" s="40">
        <v>1201.5088499999999</v>
      </c>
      <c r="R562" s="40">
        <v>601.25806</v>
      </c>
      <c r="S562" s="18">
        <f t="shared" si="57"/>
        <v>3.5259402593136064</v>
      </c>
      <c r="T562" s="18">
        <f t="shared" si="58"/>
        <v>3.5330919305951727</v>
      </c>
      <c r="U562" s="18">
        <f t="shared" si="59"/>
        <v>3.5592038467708651</v>
      </c>
      <c r="V562" s="30">
        <v>601.26020000000005</v>
      </c>
      <c r="X562" s="3" t="s">
        <v>47</v>
      </c>
      <c r="Y562" s="3" t="s">
        <v>47</v>
      </c>
      <c r="Z562" s="3" t="s">
        <v>47</v>
      </c>
      <c r="AA562" s="3" t="s">
        <v>47</v>
      </c>
      <c r="AB562" s="12" t="s">
        <v>47</v>
      </c>
      <c r="AC562" s="3" t="s">
        <v>47</v>
      </c>
      <c r="AF562" s="3" t="s">
        <v>48</v>
      </c>
      <c r="AG562" s="3" t="s">
        <v>47</v>
      </c>
      <c r="AH562" s="3" t="s">
        <v>47</v>
      </c>
      <c r="AI562" s="3" t="s">
        <v>48</v>
      </c>
      <c r="AK562" s="3" t="s">
        <v>48</v>
      </c>
      <c r="AL562" s="3" t="s">
        <v>47</v>
      </c>
      <c r="AM562" s="3" t="s">
        <v>47</v>
      </c>
      <c r="AU562" s="3">
        <v>0</v>
      </c>
      <c r="AV562" s="3">
        <v>10</v>
      </c>
      <c r="AW562" s="3">
        <v>1</v>
      </c>
      <c r="AX562" s="3">
        <v>10</v>
      </c>
      <c r="AY562" s="3">
        <v>100</v>
      </c>
      <c r="AZ562" s="6" t="str">
        <f t="shared" si="60"/>
        <v>967.3</v>
      </c>
      <c r="BC562" s="12" t="s">
        <v>158</v>
      </c>
      <c r="BJ562" s="12">
        <f t="shared" si="61"/>
        <v>2</v>
      </c>
      <c r="BK562" s="12">
        <f t="shared" si="62"/>
        <v>0</v>
      </c>
      <c r="CQ562" s="3" t="str">
        <f>CONCATENATE(baseURL!$A$1,baseURL!$B$1,baseURL!$C$1,".",C562,".",L562,".pkl&amp;seq=",BC562)</f>
        <v>http://proteomics.broadinstitute.org/millscripts/viewfeed.pl?side=xl&amp;cycle=1&amp;fixedMods=iaaC&amp;file=msdataSM/iPRG2012_nd/cpick_in/iPRG2012_nd.967.3.0.pkl&amp;seq=YNCDKSVCR</v>
      </c>
    </row>
    <row r="563" spans="1:95" x14ac:dyDescent="0.2">
      <c r="A563" s="3">
        <v>3959</v>
      </c>
      <c r="B563" s="2" t="s">
        <v>168</v>
      </c>
      <c r="C563" s="2" t="s">
        <v>169</v>
      </c>
      <c r="D563" s="3">
        <v>94</v>
      </c>
      <c r="E563" s="3">
        <v>94</v>
      </c>
      <c r="F563" s="3">
        <v>20330</v>
      </c>
      <c r="G563" s="3">
        <v>1061</v>
      </c>
      <c r="H563" s="3">
        <v>6.1993</v>
      </c>
      <c r="I563" s="30">
        <v>408.71496999999999</v>
      </c>
      <c r="J563" s="30">
        <v>408.71406839999997</v>
      </c>
      <c r="K563" s="30">
        <v>8.9999999999999998E-4</v>
      </c>
      <c r="L563" s="3">
        <v>2</v>
      </c>
      <c r="M563" s="3">
        <v>2</v>
      </c>
      <c r="N563" s="10">
        <f t="shared" si="56"/>
        <v>1</v>
      </c>
      <c r="O563" s="35">
        <v>2</v>
      </c>
      <c r="P563" s="17"/>
      <c r="Q563" s="40">
        <v>816.42101000000002</v>
      </c>
      <c r="R563" s="40">
        <v>408.71413999999999</v>
      </c>
      <c r="S563" s="18">
        <f t="shared" si="57"/>
        <v>2.030759200079689</v>
      </c>
      <c r="T563" s="18">
        <f t="shared" si="58"/>
        <v>-0.1751835647587211</v>
      </c>
      <c r="U563" s="18">
        <f t="shared" si="59"/>
        <v>-1.3212168289574546</v>
      </c>
      <c r="V563" s="30">
        <v>408.71359999999999</v>
      </c>
      <c r="W563" s="3" t="s">
        <v>47</v>
      </c>
      <c r="X563" s="3" t="s">
        <v>47</v>
      </c>
      <c r="Y563" s="3" t="s">
        <v>47</v>
      </c>
      <c r="Z563" s="3" t="s">
        <v>47</v>
      </c>
      <c r="AA563" s="3" t="s">
        <v>47</v>
      </c>
      <c r="AB563" s="12" t="s">
        <v>47</v>
      </c>
      <c r="AC563" s="3" t="s">
        <v>47</v>
      </c>
      <c r="AD563" s="3" t="s">
        <v>48</v>
      </c>
      <c r="AF563" s="3" t="s">
        <v>48</v>
      </c>
      <c r="AG563" s="3" t="s">
        <v>48</v>
      </c>
      <c r="AI563" s="3" t="s">
        <v>48</v>
      </c>
      <c r="AJ563" s="3" t="s">
        <v>47</v>
      </c>
      <c r="AL563" s="3" t="s">
        <v>48</v>
      </c>
      <c r="AM563" s="3" t="s">
        <v>47</v>
      </c>
      <c r="AN563" s="3" t="s">
        <v>47</v>
      </c>
      <c r="AU563" s="3">
        <v>0</v>
      </c>
      <c r="AV563" s="3">
        <v>10</v>
      </c>
      <c r="AW563" s="3">
        <v>1</v>
      </c>
      <c r="AX563" s="3">
        <v>10</v>
      </c>
      <c r="AY563" s="3">
        <v>100</v>
      </c>
      <c r="AZ563" s="6" t="str">
        <f t="shared" si="60"/>
        <v>968.1</v>
      </c>
      <c r="BC563" s="12" t="s">
        <v>170</v>
      </c>
      <c r="BJ563" s="12">
        <f t="shared" si="61"/>
        <v>0</v>
      </c>
      <c r="BK563" s="12">
        <f t="shared" si="62"/>
        <v>0</v>
      </c>
      <c r="CQ563" s="3" t="str">
        <f>CONCATENATE(baseURL!$A$1,baseURL!$B$1,baseURL!$C$1,".",C563,".",L563,".pkl&amp;seq=",BC563)</f>
        <v>http://proteomics.broadinstitute.org/millscripts/viewfeed.pl?side=xl&amp;cycle=1&amp;fixedMods=iaaC&amp;file=msdataSM/iPRG2012_nd/cpick_in/iPRG2012_nd.968.1.2.pkl&amp;seq=LAEQAER</v>
      </c>
    </row>
    <row r="564" spans="1:95" x14ac:dyDescent="0.2">
      <c r="A564" s="3">
        <v>3654</v>
      </c>
      <c r="B564" s="2" t="s">
        <v>171</v>
      </c>
      <c r="C564" s="2" t="s">
        <v>172</v>
      </c>
      <c r="D564" s="3">
        <v>98</v>
      </c>
      <c r="E564" s="3">
        <v>98</v>
      </c>
      <c r="F564" s="3">
        <v>20334</v>
      </c>
      <c r="G564" s="3">
        <v>1065</v>
      </c>
      <c r="H564" s="3">
        <v>6.2060000000000004</v>
      </c>
      <c r="I564" s="30">
        <v>501.75686999999999</v>
      </c>
      <c r="J564" s="30">
        <v>501.50734799999998</v>
      </c>
      <c r="K564" s="30">
        <v>0.24951999999999999</v>
      </c>
      <c r="L564" s="3">
        <v>0</v>
      </c>
      <c r="M564" s="3">
        <v>4</v>
      </c>
      <c r="N564" s="10">
        <f t="shared" si="56"/>
        <v>1</v>
      </c>
      <c r="O564" s="35">
        <v>4</v>
      </c>
      <c r="P564" s="17"/>
      <c r="Q564" s="40">
        <v>2003.0012999999999</v>
      </c>
      <c r="R564" s="40">
        <v>501.50578000000002</v>
      </c>
      <c r="S564" s="18">
        <f t="shared" si="57"/>
        <v>500.67219564244397</v>
      </c>
      <c r="T564" s="18">
        <f t="shared" si="58"/>
        <v>3.1265841043016023</v>
      </c>
      <c r="U564" s="18">
        <f t="shared" si="59"/>
        <v>2.8314728496169677</v>
      </c>
      <c r="V564" s="30">
        <v>501.50720000000001</v>
      </c>
      <c r="W564" s="3" t="s">
        <v>47</v>
      </c>
      <c r="X564" s="3" t="s">
        <v>47</v>
      </c>
      <c r="Y564" s="3" t="s">
        <v>47</v>
      </c>
      <c r="Z564" s="3" t="s">
        <v>47</v>
      </c>
      <c r="AA564" s="3" t="s">
        <v>48</v>
      </c>
      <c r="AB564" s="12" t="s">
        <v>47</v>
      </c>
      <c r="AC564" s="3" t="s">
        <v>47</v>
      </c>
      <c r="AE564" s="3" t="s">
        <v>47</v>
      </c>
      <c r="AF564" s="3" t="s">
        <v>47</v>
      </c>
      <c r="AH564" s="3" t="s">
        <v>47</v>
      </c>
      <c r="AI564" s="3" t="s">
        <v>47</v>
      </c>
      <c r="AK564" s="3" t="s">
        <v>47</v>
      </c>
      <c r="AL564" s="3" t="s">
        <v>47</v>
      </c>
      <c r="AU564" s="3">
        <v>0</v>
      </c>
      <c r="AV564" s="3">
        <v>12</v>
      </c>
      <c r="AW564" s="3">
        <v>1</v>
      </c>
      <c r="AX564" s="3">
        <v>12</v>
      </c>
      <c r="AY564" s="3">
        <v>100</v>
      </c>
      <c r="AZ564" s="6" t="str">
        <f t="shared" si="60"/>
        <v>968.5</v>
      </c>
      <c r="BC564" s="12" t="s">
        <v>173</v>
      </c>
      <c r="BJ564" s="12">
        <f t="shared" si="61"/>
        <v>0</v>
      </c>
      <c r="BK564" s="12">
        <f t="shared" si="62"/>
        <v>0</v>
      </c>
      <c r="CQ564" s="3" t="str">
        <f>CONCATENATE(baseURL!$A$1,baseURL!$B$1,baseURL!$C$1,".",C564,".",L564,".pkl&amp;seq=",BC564)</f>
        <v>http://proteomics.broadinstitute.org/millscripts/viewfeed.pl?side=xl&amp;cycle=1&amp;fixedMods=iaaC&amp;file=msdataSM/iPRG2012_nd/cpick_in/iPRG2012_nd.968.5.0.pkl&amp;seq=KGNNTANATNSANTVQKNR</v>
      </c>
    </row>
    <row r="565" spans="1:95" x14ac:dyDescent="0.2">
      <c r="A565" s="3">
        <v>962</v>
      </c>
      <c r="B565" s="2" t="s">
        <v>174</v>
      </c>
      <c r="C565" s="2" t="s">
        <v>175</v>
      </c>
      <c r="D565" s="3">
        <v>100</v>
      </c>
      <c r="E565" s="3">
        <v>100</v>
      </c>
      <c r="F565" s="3">
        <v>20336</v>
      </c>
      <c r="G565" s="3">
        <v>1067</v>
      </c>
      <c r="H565" s="3">
        <v>6.2092999999999998</v>
      </c>
      <c r="I565" s="30">
        <v>522.77309000000002</v>
      </c>
      <c r="J565" s="30">
        <v>522.77109759999996</v>
      </c>
      <c r="K565" s="30">
        <v>1.99E-3</v>
      </c>
      <c r="L565" s="3">
        <v>2</v>
      </c>
      <c r="M565" s="3">
        <v>2</v>
      </c>
      <c r="N565" s="10">
        <f t="shared" si="56"/>
        <v>1</v>
      </c>
      <c r="O565" s="35">
        <v>2</v>
      </c>
      <c r="P565" s="17"/>
      <c r="Q565" s="40">
        <v>1044.5367200000001</v>
      </c>
      <c r="R565" s="40">
        <v>522.77200000000005</v>
      </c>
      <c r="S565" s="18">
        <f t="shared" si="57"/>
        <v>2.0850389844454149</v>
      </c>
      <c r="T565" s="18">
        <f t="shared" si="58"/>
        <v>-1.7261827337469207</v>
      </c>
      <c r="U565" s="18">
        <f t="shared" si="59"/>
        <v>-2.2954557628178933</v>
      </c>
      <c r="V565" s="30">
        <v>522.77080000000001</v>
      </c>
      <c r="W565" s="3" t="s">
        <v>48</v>
      </c>
      <c r="Z565" s="3" t="s">
        <v>48</v>
      </c>
      <c r="AA565" s="3" t="s">
        <v>47</v>
      </c>
      <c r="AC565" s="3" t="s">
        <v>47</v>
      </c>
      <c r="AF565" s="3" t="s">
        <v>48</v>
      </c>
      <c r="AG565" s="3" t="s">
        <v>65</v>
      </c>
      <c r="AH565" s="3" t="s">
        <v>47</v>
      </c>
      <c r="AI565" s="3" t="s">
        <v>48</v>
      </c>
      <c r="AL565" s="3" t="s">
        <v>48</v>
      </c>
      <c r="AM565" s="3" t="s">
        <v>48</v>
      </c>
      <c r="AU565" s="3">
        <v>1</v>
      </c>
      <c r="AV565" s="3">
        <v>3</v>
      </c>
      <c r="AW565" s="3">
        <v>1</v>
      </c>
      <c r="AX565" s="3">
        <v>3</v>
      </c>
      <c r="AY565" s="3">
        <v>100</v>
      </c>
      <c r="AZ565" s="6" t="str">
        <f t="shared" si="60"/>
        <v>968.7</v>
      </c>
      <c r="BC565" s="12" t="s">
        <v>176</v>
      </c>
      <c r="BJ565" s="12">
        <f t="shared" si="61"/>
        <v>0</v>
      </c>
      <c r="BK565" s="12">
        <f t="shared" si="62"/>
        <v>0</v>
      </c>
      <c r="CC565" s="3" t="s">
        <v>177</v>
      </c>
      <c r="CQ565" s="3" t="str">
        <f>CONCATENATE(baseURL!$A$1,baseURL!$B$1,baseURL!$C$1,".",C565,".",L565,".pkl&amp;seq=",BC565)</f>
        <v>http://proteomics.broadinstitute.org/millscripts/viewfeed.pl?side=xl&amp;cycle=1&amp;fixedMods=iaaC&amp;file=msdataSM/iPRG2012_nd/cpick_in/iPRG2012_nd.968.7.2.pkl&amp;seq=ARTPGQMQR</v>
      </c>
    </row>
    <row r="566" spans="1:95" x14ac:dyDescent="0.2">
      <c r="A566" s="3">
        <v>2315</v>
      </c>
      <c r="B566" s="2" t="s">
        <v>178</v>
      </c>
      <c r="C566" s="2" t="s">
        <v>179</v>
      </c>
      <c r="D566" s="3">
        <v>101</v>
      </c>
      <c r="E566" s="3">
        <v>101</v>
      </c>
      <c r="F566" s="3">
        <v>20337</v>
      </c>
      <c r="G566" s="3">
        <v>1068</v>
      </c>
      <c r="H566" s="3">
        <v>6.2118000000000002</v>
      </c>
      <c r="I566" s="30">
        <v>592.80614000000003</v>
      </c>
      <c r="J566" s="30">
        <v>592.80534699999998</v>
      </c>
      <c r="K566" s="30">
        <v>7.9000000000000001E-4</v>
      </c>
      <c r="L566" s="3">
        <v>2</v>
      </c>
      <c r="M566" s="3">
        <v>2</v>
      </c>
      <c r="N566" s="10">
        <f t="shared" si="56"/>
        <v>1</v>
      </c>
      <c r="O566" s="35">
        <v>2</v>
      </c>
      <c r="P566" s="17"/>
      <c r="Q566" s="40">
        <v>1184.6018300000001</v>
      </c>
      <c r="R566" s="40">
        <v>592.80454999999995</v>
      </c>
      <c r="S566" s="18">
        <f t="shared" si="57"/>
        <v>2.6821656481522655</v>
      </c>
      <c r="T566" s="18">
        <f t="shared" si="58"/>
        <v>1.3444566173355645</v>
      </c>
      <c r="U566" s="18">
        <f t="shared" si="59"/>
        <v>1.0964828121919954</v>
      </c>
      <c r="V566" s="30">
        <v>592.80520000000001</v>
      </c>
      <c r="W566" s="3" t="s">
        <v>47</v>
      </c>
      <c r="X566" s="3" t="s">
        <v>65</v>
      </c>
      <c r="Y566" s="3" t="s">
        <v>65</v>
      </c>
      <c r="Z566" s="3" t="s">
        <v>47</v>
      </c>
      <c r="AA566" s="3" t="s">
        <v>47</v>
      </c>
      <c r="AB566" s="12" t="s">
        <v>47</v>
      </c>
      <c r="AC566" s="3" t="s">
        <v>47</v>
      </c>
      <c r="AD566" s="3" t="s">
        <v>47</v>
      </c>
      <c r="AE566" s="3" t="s">
        <v>47</v>
      </c>
      <c r="AF566" s="3" t="s">
        <v>47</v>
      </c>
      <c r="AG566" s="3" t="s">
        <v>47</v>
      </c>
      <c r="AH566" s="3" t="s">
        <v>47</v>
      </c>
      <c r="AI566" s="3" t="s">
        <v>47</v>
      </c>
      <c r="AJ566" s="3" t="s">
        <v>47</v>
      </c>
      <c r="AK566" s="3" t="s">
        <v>47</v>
      </c>
      <c r="AL566" s="3" t="s">
        <v>47</v>
      </c>
      <c r="AM566" s="3" t="s">
        <v>47</v>
      </c>
      <c r="AN566" s="3" t="s">
        <v>47</v>
      </c>
      <c r="AO566" s="3" t="s">
        <v>47</v>
      </c>
      <c r="AP566" s="3" t="s">
        <v>47</v>
      </c>
      <c r="AU566" s="3">
        <v>2</v>
      </c>
      <c r="AV566" s="3">
        <v>18</v>
      </c>
      <c r="AW566" s="3">
        <v>1</v>
      </c>
      <c r="AX566" s="3">
        <v>18</v>
      </c>
      <c r="AY566" s="3">
        <v>100</v>
      </c>
      <c r="AZ566" s="6" t="str">
        <f t="shared" si="60"/>
        <v>968.8</v>
      </c>
      <c r="BB566" s="12" t="s">
        <v>79</v>
      </c>
      <c r="BC566" s="12" t="s">
        <v>180</v>
      </c>
      <c r="BJ566" s="12">
        <f t="shared" si="61"/>
        <v>0</v>
      </c>
      <c r="BK566" s="12">
        <f t="shared" si="62"/>
        <v>0</v>
      </c>
      <c r="BT566" s="3" t="s">
        <v>181</v>
      </c>
      <c r="BU566" s="3" t="s">
        <v>181</v>
      </c>
      <c r="CQ566" s="3" t="str">
        <f>CONCATENATE(baseURL!$A$1,baseURL!$B$1,"+Acetyl",baseURL!$C$1,".",C566,".",L566,".pkl&amp;seq=",BC566)</f>
        <v>http://proteomics.broadinstitute.org/millscripts/viewfeed.pl?side=xl&amp;cycle=1&amp;fixedMods=iaaC+Acetyl&amp;file=msdataSM/iPRG2012_nd/cpick_in/iPRG2012_nd.968.8.2.pkl&amp;seq=SAPEAQQQKR</v>
      </c>
    </row>
    <row r="567" spans="1:95" x14ac:dyDescent="0.2">
      <c r="A567" s="3">
        <v>4840</v>
      </c>
      <c r="B567" s="2" t="s">
        <v>182</v>
      </c>
      <c r="C567" s="2" t="s">
        <v>183</v>
      </c>
      <c r="D567" s="3">
        <v>103</v>
      </c>
      <c r="E567" s="3">
        <v>103</v>
      </c>
      <c r="F567" s="3">
        <v>20351</v>
      </c>
      <c r="G567" s="3">
        <v>1071</v>
      </c>
      <c r="H567" s="3">
        <v>6.2263999999999999</v>
      </c>
      <c r="I567" s="30">
        <v>519.75244999999995</v>
      </c>
      <c r="J567" s="30">
        <v>519.75245319999999</v>
      </c>
      <c r="K567" s="30">
        <v>0</v>
      </c>
      <c r="L567" s="3">
        <v>2</v>
      </c>
      <c r="M567" s="3">
        <v>0</v>
      </c>
      <c r="N567" s="10">
        <f t="shared" si="56"/>
        <v>1</v>
      </c>
      <c r="O567" s="35">
        <v>2</v>
      </c>
      <c r="P567" s="17"/>
      <c r="Q567" s="40">
        <v>1038.4963</v>
      </c>
      <c r="R567" s="40">
        <v>519.75179000000003</v>
      </c>
      <c r="S567" s="18">
        <f t="shared" si="57"/>
        <v>1.2698368964256495</v>
      </c>
      <c r="T567" s="18">
        <f t="shared" si="58"/>
        <v>1.2759936814506621</v>
      </c>
      <c r="U567" s="18">
        <f t="shared" si="59"/>
        <v>0.59643854235332805</v>
      </c>
      <c r="V567" s="30">
        <v>519.75210000000004</v>
      </c>
      <c r="W567" s="3" t="s">
        <v>47</v>
      </c>
      <c r="X567" s="3" t="s">
        <v>47</v>
      </c>
      <c r="Y567" s="3" t="s">
        <v>47</v>
      </c>
      <c r="Z567" s="3" t="s">
        <v>47</v>
      </c>
      <c r="AA567" s="3" t="s">
        <v>48</v>
      </c>
      <c r="AB567" s="12" t="s">
        <v>47</v>
      </c>
      <c r="AC567" s="3" t="s">
        <v>47</v>
      </c>
      <c r="AD567" s="3" t="s">
        <v>47</v>
      </c>
      <c r="AE567" s="3" t="s">
        <v>47</v>
      </c>
      <c r="AF567" s="3" t="s">
        <v>47</v>
      </c>
      <c r="AG567" s="3" t="s">
        <v>47</v>
      </c>
      <c r="AH567" s="3" t="s">
        <v>47</v>
      </c>
      <c r="AI567" s="3" t="s">
        <v>47</v>
      </c>
      <c r="AJ567" s="3" t="s">
        <v>47</v>
      </c>
      <c r="AK567" s="3" t="s">
        <v>47</v>
      </c>
      <c r="AL567" s="3" t="s">
        <v>47</v>
      </c>
      <c r="AM567" s="3" t="s">
        <v>47</v>
      </c>
      <c r="AN567" s="3" t="s">
        <v>47</v>
      </c>
      <c r="AU567" s="3">
        <v>0</v>
      </c>
      <c r="AV567" s="3">
        <v>17</v>
      </c>
      <c r="AW567" s="3">
        <v>1</v>
      </c>
      <c r="AX567" s="3">
        <v>17</v>
      </c>
      <c r="AY567" s="3">
        <v>100</v>
      </c>
      <c r="AZ567" s="6" t="str">
        <f t="shared" si="60"/>
        <v>969.1</v>
      </c>
      <c r="BC567" s="12" t="s">
        <v>184</v>
      </c>
      <c r="BJ567" s="12">
        <f t="shared" si="61"/>
        <v>0</v>
      </c>
      <c r="BK567" s="12">
        <f t="shared" si="62"/>
        <v>0</v>
      </c>
      <c r="CQ567" s="3" t="str">
        <f>CONCATENATE(baseURL!$A$1,baseURL!$B$1,baseURL!$C$1,".",C567,".",L567,".pkl&amp;seq=",BC567)</f>
        <v>http://proteomics.broadinstitute.org/millscripts/viewfeed.pl?side=xl&amp;cycle=1&amp;fixedMods=iaaC&amp;file=msdataSM/iPRG2012_nd/cpick_in/iPRG2012_nd.969.1.2.pkl&amp;seq=GSLDEQHPR</v>
      </c>
    </row>
    <row r="568" spans="1:95" x14ac:dyDescent="0.2">
      <c r="A568" s="3">
        <v>2395</v>
      </c>
      <c r="B568" s="2" t="s">
        <v>185</v>
      </c>
      <c r="C568" s="2" t="s">
        <v>168</v>
      </c>
      <c r="D568" s="3">
        <v>104</v>
      </c>
      <c r="E568" s="3">
        <v>104</v>
      </c>
      <c r="F568" s="3">
        <v>20352</v>
      </c>
      <c r="G568" s="3">
        <v>1072</v>
      </c>
      <c r="H568" s="3">
        <v>6.2321999999999997</v>
      </c>
      <c r="I568" s="30">
        <v>556.80028000000004</v>
      </c>
      <c r="J568" s="30">
        <v>556.79946770000004</v>
      </c>
      <c r="K568" s="30">
        <v>8.0999999999999996E-4</v>
      </c>
      <c r="L568" s="3">
        <v>2</v>
      </c>
      <c r="M568" s="3">
        <v>2</v>
      </c>
      <c r="N568" s="10">
        <f t="shared" si="56"/>
        <v>1</v>
      </c>
      <c r="O568" s="35">
        <v>2</v>
      </c>
      <c r="P568" s="17"/>
      <c r="Q568" s="40">
        <v>1112.59193</v>
      </c>
      <c r="R568" s="40">
        <v>556.79960000000005</v>
      </c>
      <c r="S568" s="18">
        <f t="shared" si="57"/>
        <v>1.2212652451411019</v>
      </c>
      <c r="T568" s="18">
        <f t="shared" si="58"/>
        <v>-0.237607929349094</v>
      </c>
      <c r="U568" s="18">
        <f t="shared" si="59"/>
        <v>-0.89798915103721944</v>
      </c>
      <c r="V568" s="30">
        <v>556.79909999999995</v>
      </c>
      <c r="W568" s="3" t="s">
        <v>47</v>
      </c>
      <c r="Z568" s="3" t="s">
        <v>47</v>
      </c>
      <c r="AA568" s="3" t="s">
        <v>47</v>
      </c>
      <c r="AB568" s="12" t="s">
        <v>48</v>
      </c>
      <c r="AD568" s="3" t="s">
        <v>47</v>
      </c>
      <c r="AF568" s="3" t="s">
        <v>48</v>
      </c>
      <c r="AH568" s="3" t="s">
        <v>48</v>
      </c>
      <c r="AL568" s="3" t="s">
        <v>52</v>
      </c>
      <c r="AU568" s="3">
        <v>0</v>
      </c>
      <c r="AV568" s="3">
        <v>4</v>
      </c>
      <c r="AW568" s="3">
        <v>1</v>
      </c>
      <c r="AX568" s="3">
        <v>4</v>
      </c>
      <c r="AY568" s="3">
        <v>100</v>
      </c>
      <c r="AZ568" s="6" t="str">
        <f t="shared" si="60"/>
        <v>969.2</v>
      </c>
      <c r="BC568" s="12" t="s">
        <v>186</v>
      </c>
      <c r="BJ568" s="12">
        <f t="shared" si="61"/>
        <v>0</v>
      </c>
      <c r="BK568" s="12">
        <f t="shared" si="62"/>
        <v>0</v>
      </c>
      <c r="CQ568" s="3" t="str">
        <f>CONCATENATE(baseURL!$A$1,baseURL!$B$1,baseURL!$C$1,".",C568,".",L568,".pkl&amp;seq=",BC568)</f>
        <v>http://proteomics.broadinstitute.org/millscripts/viewfeed.pl?side=xl&amp;cycle=1&amp;fixedMods=iaaC&amp;file=msdataSM/iPRG2012_nd/cpick_in/iPRG2012_nd.969.2.2.pkl&amp;seq=AGGSGPRANVAR</v>
      </c>
    </row>
    <row r="569" spans="1:95" x14ac:dyDescent="0.2">
      <c r="A569" s="3">
        <v>4841</v>
      </c>
      <c r="B569" s="2" t="s">
        <v>187</v>
      </c>
      <c r="C569" s="2" t="s">
        <v>188</v>
      </c>
      <c r="D569" s="3">
        <v>105</v>
      </c>
      <c r="E569" s="3">
        <v>105</v>
      </c>
      <c r="F569" s="3">
        <v>20353</v>
      </c>
      <c r="G569" s="3">
        <v>1073</v>
      </c>
      <c r="H569" s="3">
        <v>6.2381000000000002</v>
      </c>
      <c r="I569" s="30">
        <v>668.33914000000004</v>
      </c>
      <c r="J569" s="30">
        <v>668.33977640000001</v>
      </c>
      <c r="K569" s="30">
        <v>-6.4000000000000005E-4</v>
      </c>
      <c r="L569" s="3">
        <v>3</v>
      </c>
      <c r="M569" s="3">
        <v>3</v>
      </c>
      <c r="N569" s="10">
        <f t="shared" si="56"/>
        <v>1</v>
      </c>
      <c r="O569" s="35">
        <v>3</v>
      </c>
      <c r="P569" s="17"/>
      <c r="Q569" s="40">
        <v>2003.0012999999999</v>
      </c>
      <c r="R569" s="40">
        <v>668.33861999999999</v>
      </c>
      <c r="S569" s="18">
        <f t="shared" si="57"/>
        <v>0.7780487083798453</v>
      </c>
      <c r="T569" s="18">
        <f t="shared" si="58"/>
        <v>1.7302606274847487</v>
      </c>
      <c r="U569" s="18">
        <f t="shared" si="59"/>
        <v>1.7655720688064445</v>
      </c>
      <c r="V569" s="30">
        <v>668.33979999999997</v>
      </c>
      <c r="W569" s="3" t="s">
        <v>47</v>
      </c>
      <c r="X569" s="3" t="s">
        <v>47</v>
      </c>
      <c r="Y569" s="3" t="s">
        <v>47</v>
      </c>
      <c r="Z569" s="3" t="s">
        <v>47</v>
      </c>
      <c r="AA569" s="3" t="s">
        <v>48</v>
      </c>
      <c r="AB569" s="12" t="s">
        <v>47</v>
      </c>
      <c r="AC569" s="3" t="s">
        <v>47</v>
      </c>
      <c r="AD569" s="3" t="s">
        <v>47</v>
      </c>
      <c r="AE569" s="3" t="s">
        <v>47</v>
      </c>
      <c r="AF569" s="3" t="s">
        <v>47</v>
      </c>
      <c r="AG569" s="3" t="s">
        <v>47</v>
      </c>
      <c r="AH569" s="3" t="s">
        <v>47</v>
      </c>
      <c r="AI569" s="3" t="s">
        <v>47</v>
      </c>
      <c r="AJ569" s="3" t="s">
        <v>47</v>
      </c>
      <c r="AK569" s="3" t="s">
        <v>47</v>
      </c>
      <c r="AL569" s="3" t="s">
        <v>47</v>
      </c>
      <c r="AM569" s="3" t="s">
        <v>47</v>
      </c>
      <c r="AN569" s="3" t="s">
        <v>47</v>
      </c>
      <c r="AU569" s="3">
        <v>0</v>
      </c>
      <c r="AV569" s="3">
        <v>17</v>
      </c>
      <c r="AW569" s="3">
        <v>1</v>
      </c>
      <c r="AX569" s="3">
        <v>17</v>
      </c>
      <c r="AY569" s="3">
        <v>100</v>
      </c>
      <c r="AZ569" s="6" t="str">
        <f t="shared" si="60"/>
        <v>969.3</v>
      </c>
      <c r="BC569" s="12" t="s">
        <v>173</v>
      </c>
      <c r="BJ569" s="12">
        <f t="shared" si="61"/>
        <v>0</v>
      </c>
      <c r="BK569" s="12">
        <f t="shared" si="62"/>
        <v>0</v>
      </c>
      <c r="CQ569" s="3" t="str">
        <f>CONCATENATE(baseURL!$A$1,baseURL!$B$1,baseURL!$C$1,".",C569,".",L569,".pkl&amp;seq=",BC569)</f>
        <v>http://proteomics.broadinstitute.org/millscripts/viewfeed.pl?side=xl&amp;cycle=1&amp;fixedMods=iaaC&amp;file=msdataSM/iPRG2012_nd/cpick_in/iPRG2012_nd.969.3.3.pkl&amp;seq=KGNNTANATNSANTVQKNR</v>
      </c>
    </row>
    <row r="570" spans="1:95" x14ac:dyDescent="0.2">
      <c r="A570" s="3">
        <v>1523</v>
      </c>
      <c r="B570" s="2" t="s">
        <v>189</v>
      </c>
      <c r="C570" s="2" t="s">
        <v>190</v>
      </c>
      <c r="D570" s="3">
        <v>114</v>
      </c>
      <c r="E570" s="3">
        <v>114</v>
      </c>
      <c r="F570" s="3">
        <v>20394</v>
      </c>
      <c r="G570" s="3">
        <v>1084</v>
      </c>
      <c r="H570" s="3">
        <v>6.2732999999999999</v>
      </c>
      <c r="I570" s="30">
        <v>414.72386</v>
      </c>
      <c r="J570" s="30">
        <v>414.7230338</v>
      </c>
      <c r="K570" s="30">
        <v>8.3000000000000001E-4</v>
      </c>
      <c r="L570" s="3">
        <v>2</v>
      </c>
      <c r="M570" s="3">
        <v>2</v>
      </c>
      <c r="N570" s="10">
        <f t="shared" si="56"/>
        <v>1</v>
      </c>
      <c r="O570" s="35">
        <v>2</v>
      </c>
      <c r="P570" s="17"/>
      <c r="Q570" s="40">
        <v>828.43625999999995</v>
      </c>
      <c r="R570" s="40">
        <v>414.72176999999999</v>
      </c>
      <c r="S570" s="18">
        <f t="shared" si="57"/>
        <v>5.0395232447278939</v>
      </c>
      <c r="T570" s="18">
        <f t="shared" si="58"/>
        <v>3.0473442472137693</v>
      </c>
      <c r="U570" s="18">
        <f t="shared" si="59"/>
        <v>2.9658438234890263</v>
      </c>
      <c r="V570" s="30">
        <v>414.72300000000001</v>
      </c>
      <c r="X570" s="3" t="s">
        <v>47</v>
      </c>
      <c r="Y570" s="3" t="s">
        <v>48</v>
      </c>
      <c r="AC570" s="3" t="s">
        <v>52</v>
      </c>
      <c r="AD570" s="3" t="s">
        <v>47</v>
      </c>
      <c r="AG570" s="3" t="s">
        <v>47</v>
      </c>
      <c r="AH570" s="3" t="s">
        <v>48</v>
      </c>
      <c r="AL570" s="3" t="s">
        <v>52</v>
      </c>
      <c r="AM570" s="3" t="s">
        <v>47</v>
      </c>
      <c r="AP570" s="3" t="s">
        <v>52</v>
      </c>
      <c r="AU570" s="3">
        <v>0</v>
      </c>
      <c r="AV570" s="3">
        <v>4</v>
      </c>
      <c r="AW570" s="3">
        <v>1</v>
      </c>
      <c r="AX570" s="3">
        <v>4</v>
      </c>
      <c r="AY570" s="3">
        <v>100</v>
      </c>
      <c r="AZ570" s="6" t="str">
        <f t="shared" si="60"/>
        <v>971.2</v>
      </c>
      <c r="BC570" s="12" t="s">
        <v>191</v>
      </c>
      <c r="BJ570" s="12">
        <f t="shared" si="61"/>
        <v>0</v>
      </c>
      <c r="BK570" s="12">
        <f t="shared" si="62"/>
        <v>0</v>
      </c>
      <c r="CQ570" s="3" t="str">
        <f>CONCATENATE(baseURL!$A$1,baseURL!$B$1,baseURL!$C$1,".",C570,".",L570,".pkl&amp;seq=",BC570)</f>
        <v>http://proteomics.broadinstitute.org/millscripts/viewfeed.pl?side=xl&amp;cycle=1&amp;fixedMods=iaaC&amp;file=msdataSM/iPRG2012_nd/cpick_in/iPRG2012_nd.971.2.2.pkl&amp;seq=FQKSYR</v>
      </c>
    </row>
    <row r="571" spans="1:95" x14ac:dyDescent="0.2">
      <c r="A571" s="3">
        <v>450</v>
      </c>
      <c r="B571" s="2" t="s">
        <v>192</v>
      </c>
      <c r="C571" s="2" t="s">
        <v>193</v>
      </c>
      <c r="D571" s="3">
        <v>121</v>
      </c>
      <c r="E571" s="3">
        <v>121</v>
      </c>
      <c r="F571" s="3">
        <v>20414</v>
      </c>
      <c r="G571" s="3">
        <v>1092</v>
      </c>
      <c r="H571" s="3">
        <v>6.2988999999999997</v>
      </c>
      <c r="I571" s="30">
        <v>484.24896999999999</v>
      </c>
      <c r="J571" s="30">
        <v>484.24624799999998</v>
      </c>
      <c r="K571" s="30">
        <v>2.7200000000000002E-3</v>
      </c>
      <c r="L571" s="3">
        <v>2</v>
      </c>
      <c r="M571" s="3">
        <v>2</v>
      </c>
      <c r="N571" s="10">
        <f t="shared" si="56"/>
        <v>1</v>
      </c>
      <c r="O571" s="35">
        <v>2</v>
      </c>
      <c r="P571" s="17"/>
      <c r="Q571" s="40">
        <v>967.48433999999997</v>
      </c>
      <c r="R571" s="40">
        <v>484.24581000000001</v>
      </c>
      <c r="S571" s="18">
        <f t="shared" si="57"/>
        <v>6.5256114451043894</v>
      </c>
      <c r="T571" s="18">
        <f t="shared" si="58"/>
        <v>0.90449930784983201</v>
      </c>
      <c r="U571" s="18">
        <f t="shared" si="59"/>
        <v>0.598869404790069</v>
      </c>
      <c r="V571" s="30">
        <v>484.24610000000001</v>
      </c>
      <c r="W571" s="3" t="s">
        <v>47</v>
      </c>
      <c r="X571" s="3" t="s">
        <v>47</v>
      </c>
      <c r="Z571" s="3" t="s">
        <v>48</v>
      </c>
      <c r="AA571" s="3" t="s">
        <v>47</v>
      </c>
      <c r="AB571" s="12" t="s">
        <v>48</v>
      </c>
      <c r="AD571" s="3" t="s">
        <v>48</v>
      </c>
      <c r="AG571" s="3" t="s">
        <v>48</v>
      </c>
      <c r="AH571" s="3" t="s">
        <v>47</v>
      </c>
      <c r="AK571" s="3" t="s">
        <v>52</v>
      </c>
      <c r="AL571" s="3" t="s">
        <v>48</v>
      </c>
      <c r="AU571" s="3">
        <v>0</v>
      </c>
      <c r="AV571" s="3">
        <v>4</v>
      </c>
      <c r="AW571" s="3">
        <v>1</v>
      </c>
      <c r="AX571" s="3">
        <v>4</v>
      </c>
      <c r="AY571" s="3">
        <v>100</v>
      </c>
      <c r="AZ571" s="6" t="str">
        <f t="shared" si="60"/>
        <v>972.1</v>
      </c>
      <c r="BC571" s="12" t="s">
        <v>194</v>
      </c>
      <c r="BJ571" s="12">
        <f t="shared" si="61"/>
        <v>0</v>
      </c>
      <c r="BK571" s="12">
        <f t="shared" si="62"/>
        <v>0</v>
      </c>
      <c r="CQ571" s="3" t="str">
        <f>CONCATENATE(baseURL!$A$1,baseURL!$B$1,baseURL!$C$1,".",C571,".",L571,".pkl&amp;seq=",BC571)</f>
        <v>http://proteomics.broadinstitute.org/millscripts/viewfeed.pl?side=xl&amp;cycle=1&amp;fixedMods=iaaC&amp;file=msdataSM/iPRG2012_nd/cpick_in/iPRG2012_nd.972.1.2.pkl&amp;seq=EVYDGRTK</v>
      </c>
    </row>
    <row r="572" spans="1:95" x14ac:dyDescent="0.2">
      <c r="A572" s="3">
        <v>5542</v>
      </c>
      <c r="B572" s="2" t="s">
        <v>195</v>
      </c>
      <c r="C572" s="2" t="s">
        <v>189</v>
      </c>
      <c r="D572" s="3">
        <v>123</v>
      </c>
      <c r="E572" s="3">
        <v>123</v>
      </c>
      <c r="F572" s="3">
        <v>20416</v>
      </c>
      <c r="G572" s="3">
        <v>1094</v>
      </c>
      <c r="H572" s="3">
        <v>6.3106</v>
      </c>
      <c r="I572" s="30">
        <v>578.29369999999994</v>
      </c>
      <c r="J572" s="30">
        <v>578.29178030000003</v>
      </c>
      <c r="K572" s="30">
        <v>1.92E-3</v>
      </c>
      <c r="L572" s="3">
        <v>3</v>
      </c>
      <c r="M572" s="3">
        <v>3</v>
      </c>
      <c r="N572" s="10">
        <f t="shared" si="56"/>
        <v>1</v>
      </c>
      <c r="O572" s="35">
        <v>3</v>
      </c>
      <c r="P572" s="17"/>
      <c r="Q572" s="40">
        <v>1732.85727</v>
      </c>
      <c r="R572" s="40">
        <v>578.29061000000002</v>
      </c>
      <c r="S572" s="18">
        <f t="shared" si="57"/>
        <v>5.3433342103362271</v>
      </c>
      <c r="T572" s="18">
        <f t="shared" si="58"/>
        <v>2.0237229859438717</v>
      </c>
      <c r="U572" s="18">
        <f t="shared" si="59"/>
        <v>2.0577889029728436</v>
      </c>
      <c r="V572" s="30">
        <v>578.29179999999997</v>
      </c>
      <c r="W572" s="3" t="s">
        <v>47</v>
      </c>
      <c r="X572" s="3" t="s">
        <v>47</v>
      </c>
      <c r="Y572" s="3" t="s">
        <v>47</v>
      </c>
      <c r="Z572" s="3" t="s">
        <v>47</v>
      </c>
      <c r="AA572" s="3" t="s">
        <v>48</v>
      </c>
      <c r="AB572" s="12" t="s">
        <v>47</v>
      </c>
      <c r="AC572" s="3" t="s">
        <v>47</v>
      </c>
      <c r="AD572" s="3" t="s">
        <v>47</v>
      </c>
      <c r="AE572" s="3" t="s">
        <v>47</v>
      </c>
      <c r="AF572" s="3" t="s">
        <v>47</v>
      </c>
      <c r="AG572" s="3" t="s">
        <v>47</v>
      </c>
      <c r="AH572" s="3" t="s">
        <v>47</v>
      </c>
      <c r="AI572" s="3" t="s">
        <v>47</v>
      </c>
      <c r="AJ572" s="3" t="s">
        <v>47</v>
      </c>
      <c r="AK572" s="3" t="s">
        <v>47</v>
      </c>
      <c r="AL572" s="3" t="s">
        <v>47</v>
      </c>
      <c r="AM572" s="3" t="s">
        <v>47</v>
      </c>
      <c r="AU572" s="3">
        <v>0</v>
      </c>
      <c r="AV572" s="3">
        <v>16</v>
      </c>
      <c r="AW572" s="3">
        <v>1</v>
      </c>
      <c r="AX572" s="3">
        <v>16</v>
      </c>
      <c r="AY572" s="3">
        <v>100</v>
      </c>
      <c r="AZ572" s="6" t="str">
        <f t="shared" si="60"/>
        <v>972.3</v>
      </c>
      <c r="BC572" s="12" t="s">
        <v>196</v>
      </c>
      <c r="BJ572" s="12">
        <f t="shared" si="61"/>
        <v>0</v>
      </c>
      <c r="BK572" s="12">
        <f t="shared" si="62"/>
        <v>0</v>
      </c>
      <c r="CQ572" s="3" t="str">
        <f>CONCATENATE(baseURL!$A$1,baseURL!$B$1,baseURL!$C$1,".",C572,".",L572,".pkl&amp;seq=",BC572)</f>
        <v>http://proteomics.broadinstitute.org/millscripts/viewfeed.pl?side=xl&amp;cycle=1&amp;fixedMods=iaaC&amp;file=msdataSM/iPRG2012_nd/cpick_in/iPRG2012_nd.972.3.3.pkl&amp;seq=KGNNTANATNSANTVQK</v>
      </c>
    </row>
    <row r="573" spans="1:95" x14ac:dyDescent="0.2">
      <c r="A573" s="3">
        <v>5468</v>
      </c>
      <c r="B573" s="2" t="s">
        <v>197</v>
      </c>
      <c r="C573" s="2" t="s">
        <v>198</v>
      </c>
      <c r="D573" s="3">
        <v>124</v>
      </c>
      <c r="E573" s="3">
        <v>124</v>
      </c>
      <c r="F573" s="3">
        <v>20435</v>
      </c>
      <c r="G573" s="3">
        <v>1096</v>
      </c>
      <c r="H573" s="3">
        <v>6.3345000000000002</v>
      </c>
      <c r="I573" s="30">
        <v>412.52686</v>
      </c>
      <c r="J573" s="30">
        <v>412.52646959999998</v>
      </c>
      <c r="K573" s="30">
        <v>3.8999999999999999E-4</v>
      </c>
      <c r="L573" s="3">
        <v>3</v>
      </c>
      <c r="M573" s="3">
        <v>3</v>
      </c>
      <c r="N573" s="10">
        <f t="shared" si="56"/>
        <v>1</v>
      </c>
      <c r="O573" s="35">
        <v>3</v>
      </c>
      <c r="P573" s="17"/>
      <c r="Q573" s="40">
        <v>1235.5610799999999</v>
      </c>
      <c r="R573" s="40">
        <v>412.52521000000002</v>
      </c>
      <c r="S573" s="18">
        <f t="shared" si="57"/>
        <v>3.999755554293809</v>
      </c>
      <c r="T573" s="18">
        <f t="shared" si="58"/>
        <v>3.0533891491599774</v>
      </c>
      <c r="U573" s="18">
        <f t="shared" si="59"/>
        <v>2.3998533326038443</v>
      </c>
      <c r="V573" s="30">
        <v>412.52620000000002</v>
      </c>
      <c r="W573" s="3" t="s">
        <v>47</v>
      </c>
      <c r="X573" s="3" t="s">
        <v>47</v>
      </c>
      <c r="Y573" s="3" t="s">
        <v>47</v>
      </c>
      <c r="Z573" s="3" t="s">
        <v>47</v>
      </c>
      <c r="AA573" s="3" t="s">
        <v>47</v>
      </c>
      <c r="AB573" s="12" t="s">
        <v>47</v>
      </c>
      <c r="AC573" s="3" t="s">
        <v>47</v>
      </c>
      <c r="AD573" s="3" t="s">
        <v>47</v>
      </c>
      <c r="AE573" s="3" t="s">
        <v>47</v>
      </c>
      <c r="AF573" s="3" t="s">
        <v>47</v>
      </c>
      <c r="AG573" s="3" t="s">
        <v>47</v>
      </c>
      <c r="AH573" s="3" t="s">
        <v>47</v>
      </c>
      <c r="AI573" s="3" t="s">
        <v>47</v>
      </c>
      <c r="AJ573" s="3" t="s">
        <v>47</v>
      </c>
      <c r="AK573" s="3" t="s">
        <v>47</v>
      </c>
      <c r="AL573" s="3" t="s">
        <v>47</v>
      </c>
      <c r="AM573" s="3" t="s">
        <v>47</v>
      </c>
      <c r="AU573" s="3">
        <v>0</v>
      </c>
      <c r="AV573" s="3">
        <v>17</v>
      </c>
      <c r="AW573" s="3">
        <v>1</v>
      </c>
      <c r="AX573" s="3">
        <v>17</v>
      </c>
      <c r="AY573" s="3">
        <v>100</v>
      </c>
      <c r="AZ573" s="6" t="str">
        <f t="shared" si="60"/>
        <v>973.1</v>
      </c>
      <c r="BC573" s="12" t="s">
        <v>103</v>
      </c>
      <c r="BJ573" s="12">
        <f t="shared" si="61"/>
        <v>0</v>
      </c>
      <c r="BK573" s="12">
        <f t="shared" si="62"/>
        <v>0</v>
      </c>
      <c r="CQ573" s="3" t="str">
        <f>CONCATENATE(baseURL!$A$1,baseURL!$B$1,baseURL!$C$1,".",C573,".",L573,".pkl&amp;seq=",BC573)</f>
        <v>http://proteomics.broadinstitute.org/millscripts/viewfeed.pl?side=xl&amp;cycle=1&amp;fixedMods=iaaC&amp;file=msdataSM/iPRG2012_nd/cpick_in/iPRG2012_nd.973.1.3.pkl&amp;seq=SRGESDDSLNR</v>
      </c>
    </row>
    <row r="574" spans="1:95" x14ac:dyDescent="0.2">
      <c r="A574" s="3">
        <v>2472</v>
      </c>
      <c r="B574" s="2" t="s">
        <v>199</v>
      </c>
      <c r="C574" s="2" t="s">
        <v>200</v>
      </c>
      <c r="D574" s="3">
        <v>127</v>
      </c>
      <c r="E574" s="3">
        <v>127</v>
      </c>
      <c r="F574" s="3">
        <v>20478</v>
      </c>
      <c r="G574" s="3">
        <v>1101</v>
      </c>
      <c r="H574" s="3">
        <v>6.3743999999999996</v>
      </c>
      <c r="I574" s="30">
        <v>415.89229</v>
      </c>
      <c r="J574" s="30">
        <v>415.88993790000001</v>
      </c>
      <c r="K574" s="30">
        <v>2.3500000000000001E-3</v>
      </c>
      <c r="L574" s="3">
        <v>3</v>
      </c>
      <c r="M574" s="3">
        <v>3</v>
      </c>
      <c r="N574" s="10">
        <f t="shared" si="56"/>
        <v>1</v>
      </c>
      <c r="O574" s="35">
        <v>3</v>
      </c>
      <c r="P574" s="17"/>
      <c r="Q574" s="40">
        <v>1245.6545900000001</v>
      </c>
      <c r="R574" s="40">
        <v>415.88970999999998</v>
      </c>
      <c r="S574" s="18">
        <f t="shared" si="57"/>
        <v>6.2035677680583143</v>
      </c>
      <c r="T574" s="18">
        <f t="shared" si="58"/>
        <v>0.54798181957218428</v>
      </c>
      <c r="U574" s="18">
        <f t="shared" si="59"/>
        <v>-0.50494156246710631</v>
      </c>
      <c r="V574" s="30">
        <v>415.8895</v>
      </c>
      <c r="W574" s="3" t="s">
        <v>47</v>
      </c>
      <c r="Z574" s="3" t="s">
        <v>47</v>
      </c>
      <c r="AA574" s="3" t="s">
        <v>47</v>
      </c>
      <c r="AB574" s="12" t="s">
        <v>47</v>
      </c>
      <c r="AC574" s="3" t="s">
        <v>47</v>
      </c>
      <c r="AD574" s="3" t="s">
        <v>47</v>
      </c>
      <c r="AE574" s="3" t="s">
        <v>47</v>
      </c>
      <c r="AF574" s="3" t="s">
        <v>47</v>
      </c>
      <c r="AG574" s="3" t="s">
        <v>47</v>
      </c>
      <c r="AH574" s="3" t="s">
        <v>47</v>
      </c>
      <c r="AI574" s="3" t="s">
        <v>47</v>
      </c>
      <c r="AK574" s="3" t="s">
        <v>47</v>
      </c>
      <c r="AL574" s="3" t="s">
        <v>47</v>
      </c>
      <c r="AN574" s="3" t="s">
        <v>47</v>
      </c>
      <c r="AU574" s="3">
        <v>0</v>
      </c>
      <c r="AV574" s="3">
        <v>14</v>
      </c>
      <c r="AW574" s="3">
        <v>1</v>
      </c>
      <c r="AX574" s="3">
        <v>14</v>
      </c>
      <c r="AY574" s="3">
        <v>100</v>
      </c>
      <c r="AZ574" s="6" t="str">
        <f t="shared" si="60"/>
        <v>975.2</v>
      </c>
      <c r="BC574" s="12" t="s">
        <v>201</v>
      </c>
      <c r="BJ574" s="12">
        <f t="shared" si="61"/>
        <v>0</v>
      </c>
      <c r="BK574" s="12">
        <f t="shared" si="62"/>
        <v>0</v>
      </c>
      <c r="CQ574" s="3" t="str">
        <f>CONCATENATE(baseURL!$A$1,baseURL!$B$1,baseURL!$C$1,".",C574,".",L574,".pkl&amp;seq=",BC574)</f>
        <v>http://proteomics.broadinstitute.org/millscripts/viewfeed.pl?side=xl&amp;cycle=1&amp;fixedMods=iaaC&amp;file=msdataSM/iPRG2012_nd/cpick_in/iPRG2012_nd.975.2.3.pkl&amp;seq=TAEQASQLKNR</v>
      </c>
    </row>
    <row r="575" spans="1:95" x14ac:dyDescent="0.2">
      <c r="A575" s="3">
        <v>4116</v>
      </c>
      <c r="B575" s="2" t="s">
        <v>202</v>
      </c>
      <c r="C575" s="2" t="s">
        <v>203</v>
      </c>
      <c r="D575" s="3">
        <v>128</v>
      </c>
      <c r="E575" s="3">
        <v>128</v>
      </c>
      <c r="F575" s="3">
        <v>20479</v>
      </c>
      <c r="G575" s="3">
        <v>1102</v>
      </c>
      <c r="H575" s="3">
        <v>6.3785999999999996</v>
      </c>
      <c r="I575" s="30">
        <v>446.89868999999999</v>
      </c>
      <c r="J575" s="30">
        <v>446.89819770000003</v>
      </c>
      <c r="K575" s="30">
        <v>4.8999999999999998E-4</v>
      </c>
      <c r="L575" s="3">
        <v>3</v>
      </c>
      <c r="M575" s="3">
        <v>3</v>
      </c>
      <c r="N575" s="10">
        <f t="shared" si="56"/>
        <v>1</v>
      </c>
      <c r="O575" s="35">
        <v>3</v>
      </c>
      <c r="P575" s="17"/>
      <c r="Q575" s="40">
        <v>1338.67605</v>
      </c>
      <c r="R575" s="40">
        <v>446.89686999999998</v>
      </c>
      <c r="S575" s="18">
        <f t="shared" si="57"/>
        <v>4.0725279637990273</v>
      </c>
      <c r="T575" s="18">
        <f t="shared" si="58"/>
        <v>2.9709315262089802</v>
      </c>
      <c r="U575" s="18">
        <f t="shared" si="59"/>
        <v>2.0810170365243312</v>
      </c>
      <c r="V575" s="30">
        <v>446.89780000000002</v>
      </c>
      <c r="W575" s="3" t="s">
        <v>47</v>
      </c>
      <c r="Y575" s="3" t="s">
        <v>47</v>
      </c>
      <c r="Z575" s="3" t="s">
        <v>47</v>
      </c>
      <c r="AA575" s="3" t="s">
        <v>47</v>
      </c>
      <c r="AB575" s="12" t="s">
        <v>47</v>
      </c>
      <c r="AC575" s="3" t="s">
        <v>47</v>
      </c>
      <c r="AD575" s="3" t="s">
        <v>47</v>
      </c>
      <c r="AE575" s="3" t="s">
        <v>47</v>
      </c>
      <c r="AF575" s="3" t="s">
        <v>47</v>
      </c>
      <c r="AG575" s="3" t="s">
        <v>47</v>
      </c>
      <c r="AH575" s="3" t="s">
        <v>47</v>
      </c>
      <c r="AI575" s="3" t="s">
        <v>47</v>
      </c>
      <c r="AJ575" s="3" t="s">
        <v>47</v>
      </c>
      <c r="AK575" s="3" t="s">
        <v>47</v>
      </c>
      <c r="AL575" s="3" t="s">
        <v>48</v>
      </c>
      <c r="AM575" s="3" t="s">
        <v>47</v>
      </c>
      <c r="AU575" s="3">
        <v>0</v>
      </c>
      <c r="AV575" s="3">
        <v>15</v>
      </c>
      <c r="AW575" s="3">
        <v>1</v>
      </c>
      <c r="AX575" s="3">
        <v>15</v>
      </c>
      <c r="AY575" s="3">
        <v>100</v>
      </c>
      <c r="AZ575" s="6" t="str">
        <f t="shared" si="60"/>
        <v>975.3</v>
      </c>
      <c r="BC575" s="12" t="s">
        <v>204</v>
      </c>
      <c r="BJ575" s="12">
        <f t="shared" si="61"/>
        <v>0</v>
      </c>
      <c r="BK575" s="12">
        <f t="shared" si="62"/>
        <v>0</v>
      </c>
      <c r="CQ575" s="3" t="str">
        <f>CONCATENATE(baseURL!$A$1,baseURL!$B$1,baseURL!$C$1,".",C575,".",L575,".pkl&amp;seq=",BC575)</f>
        <v>http://proteomics.broadinstitute.org/millscripts/viewfeed.pl?side=xl&amp;cycle=1&amp;fixedMods=iaaC&amp;file=msdataSM/iPRG2012_nd/cpick_in/iPRG2012_nd.975.3.3.pkl&amp;seq=GPPPGVNNEKSSR</v>
      </c>
    </row>
    <row r="576" spans="1:95" x14ac:dyDescent="0.2">
      <c r="A576" s="3">
        <v>5543</v>
      </c>
      <c r="B576" s="2" t="s">
        <v>205</v>
      </c>
      <c r="C576" s="2" t="s">
        <v>206</v>
      </c>
      <c r="D576" s="3">
        <v>129</v>
      </c>
      <c r="E576" s="3">
        <v>129</v>
      </c>
      <c r="F576" s="3">
        <v>20480</v>
      </c>
      <c r="G576" s="3">
        <v>1103</v>
      </c>
      <c r="H576" s="3">
        <v>6.3827999999999996</v>
      </c>
      <c r="I576" s="30">
        <v>459.25715000000002</v>
      </c>
      <c r="J576" s="30">
        <v>459.25720949999999</v>
      </c>
      <c r="K576" s="30">
        <v>-6.0000000000000002E-5</v>
      </c>
      <c r="L576" s="3">
        <v>2</v>
      </c>
      <c r="M576" s="3">
        <v>2</v>
      </c>
      <c r="N576" s="10">
        <f t="shared" si="56"/>
        <v>1</v>
      </c>
      <c r="O576" s="35">
        <v>2</v>
      </c>
      <c r="P576" s="17"/>
      <c r="Q576" s="40">
        <v>917.50507000000005</v>
      </c>
      <c r="R576" s="40">
        <v>459.25617</v>
      </c>
      <c r="S576" s="18">
        <f t="shared" si="57"/>
        <v>2.1338853216209337</v>
      </c>
      <c r="T576" s="18">
        <f t="shared" si="58"/>
        <v>2.263442644636243</v>
      </c>
      <c r="U576" s="18">
        <f t="shared" si="59"/>
        <v>2.025013621444772</v>
      </c>
      <c r="V576" s="30">
        <v>459.25709999999998</v>
      </c>
      <c r="W576" s="3" t="s">
        <v>47</v>
      </c>
      <c r="X576" s="3" t="s">
        <v>47</v>
      </c>
      <c r="Y576" s="3" t="s">
        <v>47</v>
      </c>
      <c r="Z576" s="3" t="s">
        <v>47</v>
      </c>
      <c r="AA576" s="3" t="s">
        <v>48</v>
      </c>
      <c r="AB576" s="12" t="s">
        <v>47</v>
      </c>
      <c r="AC576" s="3" t="s">
        <v>47</v>
      </c>
      <c r="AD576" s="3" t="s">
        <v>47</v>
      </c>
      <c r="AE576" s="3" t="s">
        <v>47</v>
      </c>
      <c r="AF576" s="3" t="s">
        <v>47</v>
      </c>
      <c r="AG576" s="3" t="s">
        <v>47</v>
      </c>
      <c r="AH576" s="3" t="s">
        <v>47</v>
      </c>
      <c r="AI576" s="3" t="s">
        <v>47</v>
      </c>
      <c r="AJ576" s="3" t="s">
        <v>47</v>
      </c>
      <c r="AK576" s="3" t="s">
        <v>47</v>
      </c>
      <c r="AL576" s="3" t="s">
        <v>47</v>
      </c>
      <c r="AM576" s="3" t="s">
        <v>47</v>
      </c>
      <c r="AU576" s="3">
        <v>0</v>
      </c>
      <c r="AV576" s="3">
        <v>16</v>
      </c>
      <c r="AW576" s="3">
        <v>1</v>
      </c>
      <c r="AX576" s="3">
        <v>16</v>
      </c>
      <c r="AY576" s="3">
        <v>100</v>
      </c>
      <c r="AZ576" s="6" t="str">
        <f t="shared" si="60"/>
        <v>975.4</v>
      </c>
      <c r="BC576" s="12" t="s">
        <v>207</v>
      </c>
      <c r="BJ576" s="12">
        <f t="shared" si="61"/>
        <v>0</v>
      </c>
      <c r="BK576" s="12">
        <f t="shared" si="62"/>
        <v>0</v>
      </c>
      <c r="CQ576" s="3" t="str">
        <f>CONCATENATE(baseURL!$A$1,baseURL!$B$1,baseURL!$C$1,".",C576,".",L576,".pkl&amp;seq=",BC576)</f>
        <v>http://proteomics.broadinstitute.org/millscripts/viewfeed.pl?side=xl&amp;cycle=1&amp;fixedMods=iaaC&amp;file=msdataSM/iPRG2012_nd/cpick_in/iPRG2012_nd.975.4.2.pkl&amp;seq=LTAATNAKQ</v>
      </c>
    </row>
    <row r="577" spans="1:95" x14ac:dyDescent="0.2">
      <c r="A577" s="3">
        <v>4274</v>
      </c>
      <c r="B577" s="2" t="s">
        <v>211</v>
      </c>
      <c r="C577" s="2" t="s">
        <v>212</v>
      </c>
      <c r="D577" s="3">
        <v>130</v>
      </c>
      <c r="E577" s="3">
        <v>130</v>
      </c>
      <c r="F577" s="3">
        <v>20498</v>
      </c>
      <c r="G577" s="3">
        <v>1105</v>
      </c>
      <c r="H577" s="3">
        <v>6.3921000000000001</v>
      </c>
      <c r="I577" s="30">
        <v>417.21208999999999</v>
      </c>
      <c r="J577" s="30">
        <v>417.21023589999999</v>
      </c>
      <c r="K577" s="30">
        <v>1.8500000000000001E-3</v>
      </c>
      <c r="L577" s="3">
        <v>2</v>
      </c>
      <c r="M577" s="3">
        <v>2</v>
      </c>
      <c r="N577" s="10">
        <f t="shared" si="56"/>
        <v>1</v>
      </c>
      <c r="O577" s="35">
        <v>2</v>
      </c>
      <c r="P577" s="17"/>
      <c r="Q577" s="40">
        <v>833.41116999999997</v>
      </c>
      <c r="R577" s="40">
        <v>417.20922000000002</v>
      </c>
      <c r="S577" s="18">
        <f t="shared" si="57"/>
        <v>6.8790426059449521</v>
      </c>
      <c r="T577" s="18">
        <f t="shared" si="58"/>
        <v>2.4349893321396769</v>
      </c>
      <c r="U577" s="18">
        <f t="shared" si="59"/>
        <v>2.1092534819702857</v>
      </c>
      <c r="V577" s="30">
        <v>417.21010000000001</v>
      </c>
      <c r="W577" s="3" t="s">
        <v>47</v>
      </c>
      <c r="X577" s="3" t="s">
        <v>47</v>
      </c>
      <c r="Y577" s="3" t="s">
        <v>47</v>
      </c>
      <c r="Z577" s="3" t="s">
        <v>47</v>
      </c>
      <c r="AA577" s="3" t="s">
        <v>47</v>
      </c>
      <c r="AB577" s="12" t="s">
        <v>48</v>
      </c>
      <c r="AC577" s="3" t="s">
        <v>47</v>
      </c>
      <c r="AD577" s="3" t="s">
        <v>47</v>
      </c>
      <c r="AE577" s="3" t="s">
        <v>52</v>
      </c>
      <c r="AF577" s="3" t="s">
        <v>48</v>
      </c>
      <c r="AG577" s="3" t="s">
        <v>47</v>
      </c>
      <c r="AH577" s="3" t="s">
        <v>47</v>
      </c>
      <c r="AJ577" s="3" t="s">
        <v>47</v>
      </c>
      <c r="AK577" s="3" t="s">
        <v>48</v>
      </c>
      <c r="AL577" s="3" t="s">
        <v>48</v>
      </c>
      <c r="AM577" s="3" t="s">
        <v>47</v>
      </c>
      <c r="AU577" s="3">
        <v>0</v>
      </c>
      <c r="AV577" s="3">
        <v>11</v>
      </c>
      <c r="AW577" s="3">
        <v>1</v>
      </c>
      <c r="AX577" s="3">
        <v>11</v>
      </c>
      <c r="AY577" s="3">
        <v>100</v>
      </c>
      <c r="AZ577" s="6" t="str">
        <f t="shared" si="60"/>
        <v>976.1</v>
      </c>
      <c r="BC577" s="12" t="s">
        <v>213</v>
      </c>
      <c r="BJ577" s="12">
        <f t="shared" si="61"/>
        <v>0</v>
      </c>
      <c r="BK577" s="12">
        <f t="shared" si="62"/>
        <v>0</v>
      </c>
      <c r="CQ577" s="3" t="str">
        <f>CONCATENATE(baseURL!$A$1,baseURL!$B$1,baseURL!$C$1,".",C577,".",L577,".pkl&amp;seq=",BC577)</f>
        <v>http://proteomics.broadinstitute.org/millscripts/viewfeed.pl?side=xl&amp;cycle=1&amp;fixedMods=iaaC&amp;file=msdataSM/iPRG2012_nd/cpick_in/iPRG2012_nd.976.1.2.pkl&amp;seq=DLSTNQR</v>
      </c>
    </row>
    <row r="578" spans="1:95" x14ac:dyDescent="0.2">
      <c r="A578" s="3">
        <v>4505</v>
      </c>
      <c r="B578" s="2" t="s">
        <v>208</v>
      </c>
      <c r="C578" s="2" t="s">
        <v>209</v>
      </c>
      <c r="D578" s="3">
        <v>139</v>
      </c>
      <c r="E578" s="3">
        <v>139</v>
      </c>
      <c r="F578" s="3">
        <v>20507</v>
      </c>
      <c r="G578" s="3">
        <v>1114</v>
      </c>
      <c r="H578" s="3">
        <v>6.4070999999999998</v>
      </c>
      <c r="I578" s="30">
        <v>616.81655999999998</v>
      </c>
      <c r="J578" s="30">
        <v>616.81621489999998</v>
      </c>
      <c r="K578" s="30">
        <v>3.5E-4</v>
      </c>
      <c r="L578" s="3">
        <v>2</v>
      </c>
      <c r="M578" s="3">
        <v>2</v>
      </c>
      <c r="N578" s="10">
        <f t="shared" ref="N578:N641" si="63">IF(AND(M578&gt;0,L578&gt;0), IF(M578=L578,1,-1), 1)</f>
        <v>1</v>
      </c>
      <c r="O578" s="35">
        <v>2</v>
      </c>
      <c r="P578" s="17"/>
      <c r="Q578" s="40">
        <v>1232.6229499999999</v>
      </c>
      <c r="R578" s="40">
        <v>616.81511999999998</v>
      </c>
      <c r="S578" s="18">
        <f t="shared" ref="S578:S641" si="64">1000000*(I578-R578)/R578</f>
        <v>2.3345731213630567</v>
      </c>
      <c r="T578" s="18">
        <f t="shared" ref="T578:T641" si="65">1000000*(J578-R578)/R578</f>
        <v>1.7750861878973287</v>
      </c>
      <c r="U578" s="18">
        <f t="shared" ref="U578:U641" si="66">1000000*(V578-R578)/R578</f>
        <v>1.7509298410222924</v>
      </c>
      <c r="V578" s="30">
        <v>616.81619999999998</v>
      </c>
      <c r="W578" s="3" t="s">
        <v>47</v>
      </c>
      <c r="X578" s="3" t="s">
        <v>47</v>
      </c>
      <c r="Y578" s="3" t="s">
        <v>47</v>
      </c>
      <c r="Z578" s="3" t="s">
        <v>47</v>
      </c>
      <c r="AA578" s="3" t="s">
        <v>48</v>
      </c>
      <c r="AB578" s="12" t="s">
        <v>47</v>
      </c>
      <c r="AC578" s="3" t="s">
        <v>47</v>
      </c>
      <c r="AD578" s="3" t="s">
        <v>47</v>
      </c>
      <c r="AE578" s="3" t="s">
        <v>47</v>
      </c>
      <c r="AF578" s="3" t="s">
        <v>47</v>
      </c>
      <c r="AG578" s="3" t="s">
        <v>47</v>
      </c>
      <c r="AH578" s="3" t="s">
        <v>47</v>
      </c>
      <c r="AI578" s="3" t="s">
        <v>47</v>
      </c>
      <c r="AK578" s="3" t="s">
        <v>47</v>
      </c>
      <c r="AL578" s="3" t="s">
        <v>47</v>
      </c>
      <c r="AM578" s="3" t="s">
        <v>47</v>
      </c>
      <c r="AN578" s="3" t="s">
        <v>47</v>
      </c>
      <c r="AU578" s="3">
        <v>0</v>
      </c>
      <c r="AV578" s="3">
        <v>16</v>
      </c>
      <c r="AW578" s="3">
        <v>1</v>
      </c>
      <c r="AX578" s="3">
        <v>16</v>
      </c>
      <c r="AY578" s="3">
        <v>100</v>
      </c>
      <c r="AZ578" s="6" t="str">
        <f t="shared" ref="AZ578:AZ641" si="67">HYPERLINK(CQ578,C578)</f>
        <v>976.10</v>
      </c>
      <c r="BC578" s="12" t="s">
        <v>210</v>
      </c>
      <c r="BJ578" s="12">
        <f t="shared" ref="BJ578:BJ641" si="68">LEN(BC578)-LEN(SUBSTITUTE(BC578,"C",""))</f>
        <v>0</v>
      </c>
      <c r="BK578" s="12">
        <f t="shared" ref="BK578:BK641" si="69">LEN(BC578)-LEN(SUBSTITUTE(BC578,"c",""))</f>
        <v>0</v>
      </c>
      <c r="CQ578" s="3" t="str">
        <f>CONCATENATE(baseURL!$A$1,baseURL!$B$1,baseURL!$C$1,".",C578,".",L578,".pkl&amp;seq=",BC578)</f>
        <v>http://proteomics.broadinstitute.org/millscripts/viewfeed.pl?side=xl&amp;cycle=1&amp;fixedMods=iaaC&amp;file=msdataSM/iPRG2012_nd/cpick_in/iPRG2012_nd.976.10.2.pkl&amp;seq=SDDNADALKKR</v>
      </c>
    </row>
    <row r="579" spans="1:95" x14ac:dyDescent="0.2">
      <c r="A579" s="3">
        <v>4697</v>
      </c>
      <c r="B579" s="2" t="s">
        <v>214</v>
      </c>
      <c r="C579" s="2" t="s">
        <v>215</v>
      </c>
      <c r="D579" s="3">
        <v>143</v>
      </c>
      <c r="E579" s="3">
        <v>143</v>
      </c>
      <c r="F579" s="3">
        <v>20522</v>
      </c>
      <c r="G579" s="3">
        <v>1119</v>
      </c>
      <c r="H579" s="3">
        <v>6.4280999999999997</v>
      </c>
      <c r="I579" s="30">
        <v>472.75018999999998</v>
      </c>
      <c r="J579" s="30">
        <v>472.74956070000002</v>
      </c>
      <c r="K579" s="30">
        <v>6.3000000000000003E-4</v>
      </c>
      <c r="L579" s="3">
        <v>2</v>
      </c>
      <c r="M579" s="3">
        <v>2</v>
      </c>
      <c r="N579" s="10">
        <f t="shared" si="63"/>
        <v>1</v>
      </c>
      <c r="O579" s="35">
        <v>2</v>
      </c>
      <c r="P579" s="17"/>
      <c r="Q579" s="40">
        <v>944.49081999999999</v>
      </c>
      <c r="R579" s="40">
        <v>472.74905000000001</v>
      </c>
      <c r="S579" s="18">
        <f t="shared" si="64"/>
        <v>2.4114273734954046</v>
      </c>
      <c r="T579" s="18">
        <f t="shared" si="65"/>
        <v>1.0802771576307479</v>
      </c>
      <c r="U579" s="18">
        <f t="shared" si="66"/>
        <v>0.10576435846343631</v>
      </c>
      <c r="V579" s="30">
        <v>472.7491</v>
      </c>
      <c r="W579" s="3" t="s">
        <v>47</v>
      </c>
      <c r="X579" s="3" t="s">
        <v>47</v>
      </c>
      <c r="Y579" s="3" t="s">
        <v>47</v>
      </c>
      <c r="Z579" s="3" t="s">
        <v>47</v>
      </c>
      <c r="AA579" s="3" t="s">
        <v>47</v>
      </c>
      <c r="AB579" s="12" t="s">
        <v>47</v>
      </c>
      <c r="AC579" s="3" t="s">
        <v>47</v>
      </c>
      <c r="AD579" s="3" t="s">
        <v>47</v>
      </c>
      <c r="AE579" s="3" t="s">
        <v>47</v>
      </c>
      <c r="AF579" s="3" t="s">
        <v>47</v>
      </c>
      <c r="AG579" s="3" t="s">
        <v>47</v>
      </c>
      <c r="AH579" s="3" t="s">
        <v>47</v>
      </c>
      <c r="AI579" s="3" t="s">
        <v>47</v>
      </c>
      <c r="AJ579" s="3" t="s">
        <v>47</v>
      </c>
      <c r="AK579" s="3" t="s">
        <v>52</v>
      </c>
      <c r="AL579" s="3" t="s">
        <v>47</v>
      </c>
      <c r="AM579" s="3" t="s">
        <v>47</v>
      </c>
      <c r="AN579" s="3" t="s">
        <v>47</v>
      </c>
      <c r="AU579" s="3">
        <v>0</v>
      </c>
      <c r="AV579" s="3">
        <v>17</v>
      </c>
      <c r="AW579" s="3">
        <v>1</v>
      </c>
      <c r="AX579" s="3">
        <v>17</v>
      </c>
      <c r="AY579" s="3">
        <v>100</v>
      </c>
      <c r="AZ579" s="6" t="str">
        <f t="shared" si="67"/>
        <v>977.4</v>
      </c>
      <c r="BC579" s="12" t="s">
        <v>216</v>
      </c>
      <c r="BJ579" s="12">
        <f t="shared" si="68"/>
        <v>0</v>
      </c>
      <c r="BK579" s="12">
        <f t="shared" si="69"/>
        <v>0</v>
      </c>
      <c r="CQ579" s="3" t="str">
        <f>CONCATENATE(baseURL!$A$1,baseURL!$B$1,baseURL!$C$1,".",C579,".",L579,".pkl&amp;seq=",BC579)</f>
        <v>http://proteomics.broadinstitute.org/millscripts/viewfeed.pl?side=xl&amp;cycle=1&amp;fixedMods=iaaC&amp;file=msdataSM/iPRG2012_nd/cpick_in/iPRG2012_nd.977.4.2.pkl&amp;seq=SQGQLNAAR</v>
      </c>
    </row>
    <row r="580" spans="1:95" x14ac:dyDescent="0.2">
      <c r="A580" s="3">
        <v>2433</v>
      </c>
      <c r="B580" s="2" t="s">
        <v>217</v>
      </c>
      <c r="C580" s="2" t="s">
        <v>218</v>
      </c>
      <c r="D580" s="3">
        <v>144</v>
      </c>
      <c r="E580" s="3">
        <v>144</v>
      </c>
      <c r="F580" s="3">
        <v>20523</v>
      </c>
      <c r="G580" s="3">
        <v>1120</v>
      </c>
      <c r="H580" s="3">
        <v>6.4314</v>
      </c>
      <c r="I580" s="30">
        <v>549.76261999999997</v>
      </c>
      <c r="J580" s="30">
        <v>549.76102149999997</v>
      </c>
      <c r="K580" s="30">
        <v>1.6000000000000001E-3</v>
      </c>
      <c r="L580" s="3">
        <v>2</v>
      </c>
      <c r="M580" s="3">
        <v>2</v>
      </c>
      <c r="N580" s="10">
        <f t="shared" si="63"/>
        <v>1</v>
      </c>
      <c r="O580" s="35">
        <v>2</v>
      </c>
      <c r="P580" s="17"/>
      <c r="Q580" s="40">
        <v>1098.5174300000001</v>
      </c>
      <c r="R580" s="40">
        <v>549.76234999999997</v>
      </c>
      <c r="S580" s="18">
        <f t="shared" si="64"/>
        <v>0.49112129995885778</v>
      </c>
      <c r="T580" s="18">
        <f t="shared" si="65"/>
        <v>-2.4164986925707477</v>
      </c>
      <c r="U580" s="18">
        <f t="shared" si="66"/>
        <v>-2.0918129441543245</v>
      </c>
      <c r="V580" s="30">
        <v>549.76120000000003</v>
      </c>
      <c r="W580" s="3" t="s">
        <v>47</v>
      </c>
      <c r="X580" s="3" t="s">
        <v>65</v>
      </c>
      <c r="Z580" s="3" t="s">
        <v>47</v>
      </c>
      <c r="AA580" s="3" t="s">
        <v>47</v>
      </c>
      <c r="AB580" s="12" t="s">
        <v>47</v>
      </c>
      <c r="AC580" s="3" t="s">
        <v>47</v>
      </c>
      <c r="AD580" s="3" t="s">
        <v>48</v>
      </c>
      <c r="AE580" s="3" t="s">
        <v>48</v>
      </c>
      <c r="AF580" s="3" t="s">
        <v>47</v>
      </c>
      <c r="AG580" s="3" t="s">
        <v>47</v>
      </c>
      <c r="AH580" s="3" t="s">
        <v>47</v>
      </c>
      <c r="AI580" s="3" t="s">
        <v>47</v>
      </c>
      <c r="AK580" s="3" t="s">
        <v>48</v>
      </c>
      <c r="AL580" s="3" t="s">
        <v>47</v>
      </c>
      <c r="AU580" s="3">
        <v>1</v>
      </c>
      <c r="AV580" s="3">
        <v>10</v>
      </c>
      <c r="AW580" s="3">
        <v>1</v>
      </c>
      <c r="AX580" s="3">
        <v>10</v>
      </c>
      <c r="AY580" s="3">
        <v>100</v>
      </c>
      <c r="AZ580" s="6" t="str">
        <f t="shared" si="67"/>
        <v>977.5</v>
      </c>
      <c r="BC580" s="12" t="s">
        <v>219</v>
      </c>
      <c r="BJ580" s="12">
        <f t="shared" si="68"/>
        <v>0</v>
      </c>
      <c r="BK580" s="12">
        <f t="shared" si="69"/>
        <v>0</v>
      </c>
      <c r="BT580" s="3" t="s">
        <v>220</v>
      </c>
      <c r="CQ580" s="3" t="str">
        <f>CONCATENATE(baseURL!$A$1,baseURL!$B$1,baseURL!$C$1,".",C580,".",L580,".pkl&amp;seq=",BC580)</f>
        <v>http://proteomics.broadinstitute.org/millscripts/viewfeed.pl?side=xl&amp;cycle=1&amp;fixedMods=iaaC&amp;file=msdataSM/iPRG2012_nd/cpick_in/iPRG2012_nd.977.5.2.pkl&amp;seq=LDHTENDVR</v>
      </c>
    </row>
    <row r="581" spans="1:95" x14ac:dyDescent="0.2">
      <c r="A581" s="3">
        <v>4685</v>
      </c>
      <c r="B581" s="2" t="s">
        <v>221</v>
      </c>
      <c r="C581" s="2" t="s">
        <v>222</v>
      </c>
      <c r="D581" s="3">
        <v>145</v>
      </c>
      <c r="E581" s="3">
        <v>145</v>
      </c>
      <c r="F581" s="3">
        <v>20540</v>
      </c>
      <c r="G581" s="3">
        <v>1122</v>
      </c>
      <c r="H581" s="3">
        <v>6.4470000000000001</v>
      </c>
      <c r="I581" s="30">
        <v>402.22519999999997</v>
      </c>
      <c r="J581" s="30">
        <v>402.22363319999999</v>
      </c>
      <c r="K581" s="30">
        <v>1.57E-3</v>
      </c>
      <c r="L581" s="3">
        <v>4</v>
      </c>
      <c r="M581" s="3">
        <v>4</v>
      </c>
      <c r="N581" s="10">
        <f t="shared" si="63"/>
        <v>1</v>
      </c>
      <c r="O581" s="35">
        <v>4</v>
      </c>
      <c r="P581" s="17"/>
      <c r="Q581" s="40">
        <v>1605.8707300000001</v>
      </c>
      <c r="R581" s="40">
        <v>402.22314</v>
      </c>
      <c r="S581" s="18">
        <f t="shared" si="64"/>
        <v>5.1215352751006593</v>
      </c>
      <c r="T581" s="18">
        <f t="shared" si="65"/>
        <v>1.226185047419142</v>
      </c>
      <c r="U581" s="18">
        <f t="shared" si="66"/>
        <v>0.14917093039213214</v>
      </c>
      <c r="V581" s="30">
        <v>402.22320000000002</v>
      </c>
      <c r="W581" s="3" t="s">
        <v>47</v>
      </c>
      <c r="X581" s="3" t="s">
        <v>47</v>
      </c>
      <c r="Y581" s="3" t="s">
        <v>47</v>
      </c>
      <c r="Z581" s="3" t="s">
        <v>47</v>
      </c>
      <c r="AA581" s="3" t="s">
        <v>47</v>
      </c>
      <c r="AB581" s="12" t="s">
        <v>47</v>
      </c>
      <c r="AC581" s="3" t="s">
        <v>47</v>
      </c>
      <c r="AD581" s="3" t="s">
        <v>47</v>
      </c>
      <c r="AE581" s="3" t="s">
        <v>47</v>
      </c>
      <c r="AF581" s="3" t="s">
        <v>47</v>
      </c>
      <c r="AG581" s="3" t="s">
        <v>47</v>
      </c>
      <c r="AH581" s="3" t="s">
        <v>47</v>
      </c>
      <c r="AJ581" s="3" t="s">
        <v>47</v>
      </c>
      <c r="AK581" s="3" t="s">
        <v>47</v>
      </c>
      <c r="AL581" s="3" t="s">
        <v>47</v>
      </c>
      <c r="AM581" s="3" t="s">
        <v>47</v>
      </c>
      <c r="AN581" s="3" t="s">
        <v>47</v>
      </c>
      <c r="AU581" s="3">
        <v>0</v>
      </c>
      <c r="AV581" s="3">
        <v>17</v>
      </c>
      <c r="AW581" s="3">
        <v>1</v>
      </c>
      <c r="AX581" s="3">
        <v>17</v>
      </c>
      <c r="AY581" s="3">
        <v>100</v>
      </c>
      <c r="AZ581" s="6" t="str">
        <f t="shared" si="67"/>
        <v>978.1</v>
      </c>
      <c r="BC581" s="12" t="s">
        <v>223</v>
      </c>
      <c r="BJ581" s="12">
        <f t="shared" si="68"/>
        <v>0</v>
      </c>
      <c r="BK581" s="12">
        <f t="shared" si="69"/>
        <v>0</v>
      </c>
      <c r="CQ581" s="3" t="str">
        <f>CONCATENATE(baseURL!$A$1,baseURL!$B$1,baseURL!$C$1,".",C581,".",L581,".pkl&amp;seq=",BC581)</f>
        <v>http://proteomics.broadinstitute.org/millscripts/viewfeed.pl?side=xl&amp;cycle=1&amp;fixedMods=iaaC&amp;file=msdataSM/iPRG2012_nd/cpick_in/iPRG2012_nd.978.1.4.pkl&amp;seq=QYATVSKTHKTVSR</v>
      </c>
    </row>
    <row r="582" spans="1:95" x14ac:dyDescent="0.2">
      <c r="A582" s="3">
        <v>1633</v>
      </c>
      <c r="B582" s="2" t="s">
        <v>224</v>
      </c>
      <c r="C582" s="2" t="s">
        <v>225</v>
      </c>
      <c r="D582" s="3">
        <v>146</v>
      </c>
      <c r="E582" s="3">
        <v>146</v>
      </c>
      <c r="F582" s="3">
        <v>20541</v>
      </c>
      <c r="G582" s="3">
        <v>1123</v>
      </c>
      <c r="H582" s="3">
        <v>6.4553000000000003</v>
      </c>
      <c r="I582" s="30">
        <v>580.30439999999999</v>
      </c>
      <c r="J582" s="30">
        <v>580.30262670000002</v>
      </c>
      <c r="K582" s="30">
        <v>1.7700000000000001E-3</v>
      </c>
      <c r="L582" s="3">
        <v>2</v>
      </c>
      <c r="M582" s="3">
        <v>2</v>
      </c>
      <c r="N582" s="10">
        <f t="shared" si="63"/>
        <v>1</v>
      </c>
      <c r="O582" s="35">
        <v>2</v>
      </c>
      <c r="P582" s="17"/>
      <c r="Q582" s="40">
        <v>1159.6065799999999</v>
      </c>
      <c r="R582" s="40">
        <v>580.30692999999997</v>
      </c>
      <c r="S582" s="18">
        <f t="shared" si="64"/>
        <v>-4.3597618246241296</v>
      </c>
      <c r="T582" s="18">
        <f t="shared" si="65"/>
        <v>-7.4155585216720237</v>
      </c>
      <c r="U582" s="18">
        <f t="shared" si="66"/>
        <v>-7.4615686564034958</v>
      </c>
      <c r="V582" s="30">
        <v>580.30259999999998</v>
      </c>
      <c r="X582" s="3" t="s">
        <v>47</v>
      </c>
      <c r="Y582" s="3" t="s">
        <v>47</v>
      </c>
      <c r="Z582" s="3" t="s">
        <v>48</v>
      </c>
      <c r="AA582" s="3" t="s">
        <v>47</v>
      </c>
      <c r="AC582" s="3" t="s">
        <v>48</v>
      </c>
      <c r="AD582" s="3" t="s">
        <v>47</v>
      </c>
      <c r="AG582" s="3" t="s">
        <v>47</v>
      </c>
      <c r="AH582" s="3" t="s">
        <v>52</v>
      </c>
      <c r="AL582" s="3" t="s">
        <v>52</v>
      </c>
      <c r="AM582" s="3" t="s">
        <v>47</v>
      </c>
      <c r="AO582" s="3" t="s">
        <v>48</v>
      </c>
      <c r="AU582" s="3">
        <v>0</v>
      </c>
      <c r="AV582" s="3">
        <v>6</v>
      </c>
      <c r="AW582" s="3">
        <v>1</v>
      </c>
      <c r="AX582" s="3">
        <v>6</v>
      </c>
      <c r="AY582" s="3">
        <v>100</v>
      </c>
      <c r="AZ582" s="6" t="str">
        <f t="shared" si="67"/>
        <v>978.2</v>
      </c>
      <c r="BC582" s="12" t="s">
        <v>226</v>
      </c>
      <c r="BJ582" s="12">
        <f t="shared" si="68"/>
        <v>0</v>
      </c>
      <c r="BK582" s="12">
        <f t="shared" si="69"/>
        <v>0</v>
      </c>
      <c r="BO582" s="3" t="s">
        <v>54</v>
      </c>
      <c r="BR582" s="3" t="s">
        <v>54</v>
      </c>
      <c r="CQ582" s="3" t="str">
        <f>CONCATENATE(baseURL!$A$1,baseURL!$B$1,baseURL!$C$1,".",C582,".",L582,".pkl&amp;seq=",BC582,"&amp;varMods=Deamidated-Q")</f>
        <v>http://proteomics.broadinstitute.org/millscripts/viewfeed.pl?side=xl&amp;cycle=1&amp;fixedMods=iaaC&amp;file=msdataSM/iPRG2012_nd/cpick_in/iPRG2012_nd.978.2.2.pkl&amp;seq=LSAKGqQEAAR&amp;varMods=Deamidated-Q</v>
      </c>
    </row>
    <row r="583" spans="1:95" x14ac:dyDescent="0.2">
      <c r="A583" s="3">
        <v>6888</v>
      </c>
      <c r="B583" s="2" t="s">
        <v>232</v>
      </c>
      <c r="C583" s="2" t="s">
        <v>233</v>
      </c>
      <c r="D583" s="3">
        <v>152</v>
      </c>
      <c r="E583" s="3">
        <v>152</v>
      </c>
      <c r="F583" s="3">
        <v>20566</v>
      </c>
      <c r="G583" s="3">
        <v>1130</v>
      </c>
      <c r="H583" s="3">
        <v>6.4774000000000003</v>
      </c>
      <c r="I583" s="30">
        <v>568.75716999999997</v>
      </c>
      <c r="J583" s="30">
        <v>568.75891320000005</v>
      </c>
      <c r="K583" s="30">
        <v>-1.74E-3</v>
      </c>
      <c r="L583" s="3">
        <v>2</v>
      </c>
      <c r="M583" s="3">
        <v>2</v>
      </c>
      <c r="N583" s="10">
        <f t="shared" si="63"/>
        <v>1</v>
      </c>
      <c r="O583" s="35">
        <v>2</v>
      </c>
      <c r="P583" s="17"/>
      <c r="Q583" s="40">
        <v>1136.5112999999999</v>
      </c>
      <c r="R583" s="40">
        <v>568.75928999999996</v>
      </c>
      <c r="S583" s="18">
        <f t="shared" si="64"/>
        <v>-3.7274116436687934</v>
      </c>
      <c r="T583" s="18">
        <f t="shared" si="65"/>
        <v>-0.66249467312031329</v>
      </c>
      <c r="U583" s="18">
        <f t="shared" si="66"/>
        <v>-1.0373456932691545</v>
      </c>
      <c r="V583" s="30">
        <v>568.75869999999998</v>
      </c>
      <c r="W583" s="3" t="s">
        <v>47</v>
      </c>
      <c r="X583" s="3" t="s">
        <v>47</v>
      </c>
      <c r="Y583" s="3" t="s">
        <v>47</v>
      </c>
      <c r="Z583" s="3" t="s">
        <v>47</v>
      </c>
      <c r="AA583" s="3" t="s">
        <v>48</v>
      </c>
      <c r="AB583" s="12" t="s">
        <v>47</v>
      </c>
      <c r="AC583" s="3" t="s">
        <v>47</v>
      </c>
      <c r="AD583" s="3" t="s">
        <v>47</v>
      </c>
      <c r="AE583" s="3" t="s">
        <v>47</v>
      </c>
      <c r="AF583" s="3" t="s">
        <v>47</v>
      </c>
      <c r="AG583" s="3" t="s">
        <v>47</v>
      </c>
      <c r="AH583" s="3" t="s">
        <v>47</v>
      </c>
      <c r="AI583" s="3" t="s">
        <v>47</v>
      </c>
      <c r="AJ583" s="3" t="s">
        <v>47</v>
      </c>
      <c r="AK583" s="3" t="s">
        <v>47</v>
      </c>
      <c r="AL583" s="3" t="s">
        <v>47</v>
      </c>
      <c r="AM583" s="3" t="s">
        <v>47</v>
      </c>
      <c r="AN583" s="3" t="s">
        <v>47</v>
      </c>
      <c r="AO583" s="3" t="s">
        <v>47</v>
      </c>
      <c r="AP583" s="3" t="s">
        <v>47</v>
      </c>
      <c r="AU583" s="3">
        <v>0</v>
      </c>
      <c r="AV583" s="3">
        <v>19</v>
      </c>
      <c r="AW583" s="3">
        <v>1</v>
      </c>
      <c r="AX583" s="3">
        <v>19</v>
      </c>
      <c r="AY583" s="3">
        <v>100</v>
      </c>
      <c r="AZ583" s="6" t="str">
        <f t="shared" si="67"/>
        <v>979.6</v>
      </c>
      <c r="BC583" s="12" t="s">
        <v>234</v>
      </c>
      <c r="BJ583" s="12">
        <f t="shared" si="68"/>
        <v>1</v>
      </c>
      <c r="BK583" s="12">
        <f t="shared" si="69"/>
        <v>0</v>
      </c>
      <c r="CQ583" s="3" t="str">
        <f>CONCATENATE(baseURL!$A$1,baseURL!$B$1,baseURL!$C$1,".",C583,".",L583,".pkl&amp;seq=",BC583)</f>
        <v>http://proteomics.broadinstitute.org/millscripts/viewfeed.pl?side=xl&amp;cycle=1&amp;fixedMods=iaaC&amp;file=msdataSM/iPRG2012_nd/cpick_in/iPRG2012_nd.979.6.2.pkl&amp;seq=NAGQLCSSGSR</v>
      </c>
    </row>
    <row r="584" spans="1:95" x14ac:dyDescent="0.2">
      <c r="A584" s="3">
        <v>2289</v>
      </c>
      <c r="B584" s="2" t="s">
        <v>235</v>
      </c>
      <c r="C584" s="2" t="s">
        <v>236</v>
      </c>
      <c r="D584" s="3">
        <v>153</v>
      </c>
      <c r="E584" s="3">
        <v>153</v>
      </c>
      <c r="F584" s="3">
        <v>20567</v>
      </c>
      <c r="G584" s="3">
        <v>1131</v>
      </c>
      <c r="H584" s="3">
        <v>6.4798999999999998</v>
      </c>
      <c r="I584" s="30">
        <v>592.80335000000002</v>
      </c>
      <c r="J584" s="30">
        <v>592.8053476</v>
      </c>
      <c r="K584" s="30">
        <v>-2E-3</v>
      </c>
      <c r="L584" s="3">
        <v>2</v>
      </c>
      <c r="M584" s="3">
        <v>2</v>
      </c>
      <c r="N584" s="10">
        <f t="shared" si="63"/>
        <v>1</v>
      </c>
      <c r="O584" s="35">
        <v>2</v>
      </c>
      <c r="P584" s="17"/>
      <c r="Q584" s="40">
        <v>1184.6018300000001</v>
      </c>
      <c r="R584" s="40">
        <v>592.80454999999995</v>
      </c>
      <c r="S584" s="18">
        <f t="shared" si="64"/>
        <v>-2.0242759606452907</v>
      </c>
      <c r="T584" s="18">
        <f t="shared" si="65"/>
        <v>1.3454687553517497</v>
      </c>
      <c r="U584" s="18">
        <f t="shared" si="66"/>
        <v>1.0964828121919954</v>
      </c>
      <c r="V584" s="30">
        <v>592.80520000000001</v>
      </c>
      <c r="W584" s="3" t="s">
        <v>47</v>
      </c>
      <c r="Z584" s="3" t="s">
        <v>47</v>
      </c>
      <c r="AA584" s="3" t="s">
        <v>47</v>
      </c>
      <c r="AB584" s="12" t="s">
        <v>47</v>
      </c>
      <c r="AC584" s="3" t="s">
        <v>52</v>
      </c>
      <c r="AD584" s="3" t="s">
        <v>47</v>
      </c>
      <c r="AE584" s="3" t="s">
        <v>47</v>
      </c>
      <c r="AF584" s="3" t="s">
        <v>47</v>
      </c>
      <c r="AG584" s="3" t="s">
        <v>47</v>
      </c>
      <c r="AH584" s="3" t="s">
        <v>47</v>
      </c>
      <c r="AI584" s="3" t="s">
        <v>48</v>
      </c>
      <c r="AK584" s="3" t="s">
        <v>48</v>
      </c>
      <c r="AL584" s="3" t="s">
        <v>47</v>
      </c>
      <c r="AO584" s="3" t="s">
        <v>47</v>
      </c>
      <c r="AP584" s="3" t="s">
        <v>48</v>
      </c>
      <c r="AU584" s="3">
        <v>0</v>
      </c>
      <c r="AV584" s="3">
        <v>11</v>
      </c>
      <c r="AW584" s="3">
        <v>1</v>
      </c>
      <c r="AX584" s="3">
        <v>11</v>
      </c>
      <c r="AY584" s="3">
        <v>100</v>
      </c>
      <c r="AZ584" s="6" t="str">
        <f t="shared" si="67"/>
        <v>979.7</v>
      </c>
      <c r="BB584" s="12" t="s">
        <v>79</v>
      </c>
      <c r="BC584" s="12" t="s">
        <v>180</v>
      </c>
      <c r="BJ584" s="12">
        <f t="shared" si="68"/>
        <v>0</v>
      </c>
      <c r="BK584" s="12">
        <f t="shared" si="69"/>
        <v>0</v>
      </c>
      <c r="CQ584" s="3" t="str">
        <f>CONCATENATE(baseURL!$A$1,baseURL!$B$1,"+Acetyl",baseURL!$C$1,".",C584,".",L584,".pkl&amp;seq=",BC584)</f>
        <v>http://proteomics.broadinstitute.org/millscripts/viewfeed.pl?side=xl&amp;cycle=1&amp;fixedMods=iaaC+Acetyl&amp;file=msdataSM/iPRG2012_nd/cpick_in/iPRG2012_nd.979.7.2.pkl&amp;seq=SAPEAQQQKR</v>
      </c>
    </row>
    <row r="585" spans="1:95" x14ac:dyDescent="0.2">
      <c r="A585" s="3">
        <v>229</v>
      </c>
      <c r="B585" s="2" t="s">
        <v>237</v>
      </c>
      <c r="C585" s="2" t="s">
        <v>238</v>
      </c>
      <c r="D585" s="3">
        <v>155</v>
      </c>
      <c r="E585" s="3">
        <v>155</v>
      </c>
      <c r="F585" s="3">
        <v>20583</v>
      </c>
      <c r="G585" s="3">
        <v>1134</v>
      </c>
      <c r="H585" s="3">
        <v>6.4920999999999998</v>
      </c>
      <c r="I585" s="30">
        <v>420.70839000000001</v>
      </c>
      <c r="J585" s="30">
        <v>420.71210009999999</v>
      </c>
      <c r="K585" s="30">
        <v>-3.7100000000000002E-3</v>
      </c>
      <c r="L585" s="3">
        <v>2</v>
      </c>
      <c r="M585" s="3">
        <v>2</v>
      </c>
      <c r="N585" s="10">
        <f t="shared" si="63"/>
        <v>1</v>
      </c>
      <c r="O585" s="35">
        <v>2</v>
      </c>
      <c r="P585" s="17"/>
      <c r="Q585" s="40">
        <v>840.40976999999998</v>
      </c>
      <c r="R585" s="40">
        <v>420.70853</v>
      </c>
      <c r="S585" s="18">
        <f t="shared" si="64"/>
        <v>-0.33277195493895617</v>
      </c>
      <c r="T585" s="18">
        <f t="shared" si="65"/>
        <v>8.4859225459259449</v>
      </c>
      <c r="U585" s="18">
        <f t="shared" si="66"/>
        <v>8.4856848517540637</v>
      </c>
      <c r="V585" s="30">
        <v>420.71210000000002</v>
      </c>
      <c r="Z585" s="3" t="s">
        <v>48</v>
      </c>
      <c r="AB585" s="12" t="s">
        <v>47</v>
      </c>
      <c r="AD585" s="3" t="s">
        <v>47</v>
      </c>
      <c r="AF585" s="3" t="s">
        <v>47</v>
      </c>
      <c r="AG585" s="3" t="s">
        <v>47</v>
      </c>
      <c r="AH585" s="3" t="s">
        <v>48</v>
      </c>
      <c r="AL585" s="3" t="s">
        <v>48</v>
      </c>
      <c r="AU585" s="3">
        <v>0</v>
      </c>
      <c r="AV585" s="3">
        <v>4</v>
      </c>
      <c r="AW585" s="3">
        <v>1</v>
      </c>
      <c r="AX585" s="3">
        <v>4</v>
      </c>
      <c r="AY585" s="3">
        <v>100</v>
      </c>
      <c r="AZ585" s="6" t="str">
        <f t="shared" si="67"/>
        <v>980.2</v>
      </c>
      <c r="BC585" s="12" t="s">
        <v>239</v>
      </c>
      <c r="BJ585" s="12">
        <f t="shared" si="68"/>
        <v>0</v>
      </c>
      <c r="BK585" s="12">
        <f t="shared" si="69"/>
        <v>0</v>
      </c>
      <c r="CQ585" s="3" t="str">
        <f>CONCATENATE(baseURL!$A$1,baseURL!$B$1,baseURL!$C$1,".",C585,".",L585,".pkl&amp;seq=",BC585)</f>
        <v>http://proteomics.broadinstitute.org/millscripts/viewfeed.pl?side=xl&amp;cycle=1&amp;fixedMods=iaaC&amp;file=msdataSM/iPRG2012_nd/cpick_in/iPRG2012_nd.980.2.2.pkl&amp;seq=FSSTAEAK</v>
      </c>
    </row>
    <row r="586" spans="1:95" x14ac:dyDescent="0.2">
      <c r="A586" s="3">
        <v>7189</v>
      </c>
      <c r="B586" s="2" t="s">
        <v>246</v>
      </c>
      <c r="C586" s="2" t="s">
        <v>227</v>
      </c>
      <c r="D586" s="3">
        <v>157</v>
      </c>
      <c r="E586" s="3">
        <v>157</v>
      </c>
      <c r="F586" s="3">
        <v>20585</v>
      </c>
      <c r="G586" s="3">
        <v>1136</v>
      </c>
      <c r="H586" s="3">
        <v>6.4972000000000003</v>
      </c>
      <c r="I586" s="30">
        <v>486.27429000000001</v>
      </c>
      <c r="J586" s="30">
        <v>486.27428579999997</v>
      </c>
      <c r="K586" s="30">
        <v>0</v>
      </c>
      <c r="L586" s="3">
        <v>3</v>
      </c>
      <c r="M586" s="3">
        <v>3</v>
      </c>
      <c r="N586" s="10">
        <f t="shared" si="63"/>
        <v>1</v>
      </c>
      <c r="O586" s="35">
        <v>3</v>
      </c>
      <c r="P586" s="17"/>
      <c r="Q586" s="40">
        <v>1456.80529</v>
      </c>
      <c r="R586" s="40">
        <v>486.27328</v>
      </c>
      <c r="S586" s="18">
        <f t="shared" si="64"/>
        <v>2.0770213819026804</v>
      </c>
      <c r="T586" s="18">
        <f t="shared" si="65"/>
        <v>2.068384263213225</v>
      </c>
      <c r="U586" s="18">
        <f t="shared" si="66"/>
        <v>1.2750032245782992</v>
      </c>
      <c r="V586" s="30">
        <v>486.27390000000003</v>
      </c>
      <c r="W586" s="3" t="s">
        <v>47</v>
      </c>
      <c r="Y586" s="3" t="s">
        <v>48</v>
      </c>
      <c r="AA586" s="3" t="s">
        <v>47</v>
      </c>
      <c r="AB586" s="12" t="s">
        <v>48</v>
      </c>
      <c r="AC586" s="3" t="s">
        <v>48</v>
      </c>
      <c r="AF586" s="3" t="s">
        <v>48</v>
      </c>
      <c r="AG586" s="3" t="s">
        <v>48</v>
      </c>
      <c r="AH586" s="3" t="s">
        <v>47</v>
      </c>
      <c r="AL586" s="3" t="s">
        <v>52</v>
      </c>
      <c r="AU586" s="3">
        <v>0</v>
      </c>
      <c r="AV586" s="3">
        <v>3</v>
      </c>
      <c r="AW586" s="3">
        <v>1</v>
      </c>
      <c r="AX586" s="3">
        <v>3</v>
      </c>
      <c r="AY586" s="3">
        <v>100</v>
      </c>
      <c r="AZ586" s="6" t="str">
        <f t="shared" si="67"/>
        <v>980.4</v>
      </c>
      <c r="BC586" s="12" t="s">
        <v>247</v>
      </c>
      <c r="BJ586" s="12">
        <f t="shared" si="68"/>
        <v>0</v>
      </c>
      <c r="BK586" s="12">
        <f t="shared" si="69"/>
        <v>0</v>
      </c>
      <c r="CQ586" s="3" t="str">
        <f>CONCATENATE(baseURL!$A$1,baseURL!$B$1,baseURL!$C$1,".",C586,".",L586,".pkl&amp;seq=",BC586)</f>
        <v>http://proteomics.broadinstitute.org/millscripts/viewfeed.pl?side=xl&amp;cycle=1&amp;fixedMods=iaaC&amp;file=msdataSM/iPRG2012_nd/cpick_in/iPRG2012_nd.980.4.3.pkl&amp;seq=LMRDPAKSRTGPK</v>
      </c>
    </row>
    <row r="587" spans="1:95" x14ac:dyDescent="0.2">
      <c r="A587" s="3">
        <v>5469</v>
      </c>
      <c r="B587" s="2" t="s">
        <v>250</v>
      </c>
      <c r="C587" s="2" t="s">
        <v>251</v>
      </c>
      <c r="D587" s="3">
        <v>159</v>
      </c>
      <c r="E587" s="3">
        <v>159</v>
      </c>
      <c r="F587" s="3">
        <v>20587</v>
      </c>
      <c r="G587" s="3">
        <v>1138</v>
      </c>
      <c r="H587" s="3">
        <v>6.5038</v>
      </c>
      <c r="I587" s="30">
        <v>496.60030999999998</v>
      </c>
      <c r="J587" s="30">
        <v>496.59966730000002</v>
      </c>
      <c r="K587" s="30">
        <v>6.4000000000000005E-4</v>
      </c>
      <c r="L587" s="3">
        <v>3</v>
      </c>
      <c r="M587" s="3">
        <v>3</v>
      </c>
      <c r="N587" s="10">
        <f t="shared" si="63"/>
        <v>1</v>
      </c>
      <c r="O587" s="35">
        <v>3</v>
      </c>
      <c r="P587" s="17"/>
      <c r="Q587" s="40">
        <v>1487.78125</v>
      </c>
      <c r="R587" s="40">
        <v>496.59859999999998</v>
      </c>
      <c r="S587" s="18">
        <f t="shared" si="64"/>
        <v>3.4434249311270007</v>
      </c>
      <c r="T587" s="18">
        <f t="shared" si="65"/>
        <v>2.1492207187961854</v>
      </c>
      <c r="U587" s="18">
        <f t="shared" si="66"/>
        <v>1.812328911119474</v>
      </c>
      <c r="V587" s="30">
        <v>496.59949999999998</v>
      </c>
      <c r="W587" s="3" t="s">
        <v>47</v>
      </c>
      <c r="X587" s="3" t="s">
        <v>47</v>
      </c>
      <c r="Y587" s="3" t="s">
        <v>47</v>
      </c>
      <c r="Z587" s="3" t="s">
        <v>47</v>
      </c>
      <c r="AA587" s="3" t="s">
        <v>47</v>
      </c>
      <c r="AB587" s="12" t="s">
        <v>47</v>
      </c>
      <c r="AC587" s="3" t="s">
        <v>47</v>
      </c>
      <c r="AD587" s="3" t="s">
        <v>47</v>
      </c>
      <c r="AE587" s="3" t="s">
        <v>47</v>
      </c>
      <c r="AF587" s="3" t="s">
        <v>47</v>
      </c>
      <c r="AG587" s="3" t="s">
        <v>47</v>
      </c>
      <c r="AH587" s="3" t="s">
        <v>47</v>
      </c>
      <c r="AI587" s="3" t="s">
        <v>47</v>
      </c>
      <c r="AJ587" s="3" t="s">
        <v>47</v>
      </c>
      <c r="AK587" s="3" t="s">
        <v>47</v>
      </c>
      <c r="AL587" s="3" t="s">
        <v>47</v>
      </c>
      <c r="AM587" s="3" t="s">
        <v>47</v>
      </c>
      <c r="AU587" s="3">
        <v>0</v>
      </c>
      <c r="AV587" s="3">
        <v>17</v>
      </c>
      <c r="AW587" s="3">
        <v>1</v>
      </c>
      <c r="AX587" s="3">
        <v>17</v>
      </c>
      <c r="AY587" s="3">
        <v>100</v>
      </c>
      <c r="AZ587" s="6" t="str">
        <f t="shared" si="67"/>
        <v>980.6</v>
      </c>
      <c r="BC587" s="12" t="s">
        <v>252</v>
      </c>
      <c r="BJ587" s="12">
        <f t="shared" si="68"/>
        <v>0</v>
      </c>
      <c r="BK587" s="12">
        <f t="shared" si="69"/>
        <v>0</v>
      </c>
      <c r="CQ587" s="3" t="str">
        <f>CONCATENATE(baseURL!$A$1,baseURL!$B$1,baseURL!$C$1,".",C587,".",L587,".pkl&amp;seq=",BC587)</f>
        <v>http://proteomics.broadinstitute.org/millscripts/viewfeed.pl?side=xl&amp;cycle=1&amp;fixedMods=iaaC&amp;file=msdataSM/iPRG2012_nd/cpick_in/iPRG2012_nd.980.6.3.pkl&amp;seq=KLTKDDPSQQATR</v>
      </c>
    </row>
    <row r="588" spans="1:95" x14ac:dyDescent="0.2">
      <c r="A588" s="3">
        <v>3206</v>
      </c>
      <c r="B588" s="2" t="s">
        <v>253</v>
      </c>
      <c r="C588" s="2" t="s">
        <v>254</v>
      </c>
      <c r="D588" s="3">
        <v>161</v>
      </c>
      <c r="E588" s="3">
        <v>161</v>
      </c>
      <c r="F588" s="3">
        <v>20604</v>
      </c>
      <c r="G588" s="3">
        <v>1141</v>
      </c>
      <c r="H588" s="3">
        <v>6.5144000000000002</v>
      </c>
      <c r="I588" s="30">
        <v>418.91987</v>
      </c>
      <c r="J588" s="30">
        <v>418.91869400000002</v>
      </c>
      <c r="K588" s="30">
        <v>1.1800000000000001E-3</v>
      </c>
      <c r="L588" s="3">
        <v>3</v>
      </c>
      <c r="M588" s="3">
        <v>3</v>
      </c>
      <c r="N588" s="10">
        <f t="shared" si="63"/>
        <v>1</v>
      </c>
      <c r="O588" s="35">
        <v>3</v>
      </c>
      <c r="P588" s="17"/>
      <c r="Q588" s="40">
        <v>1254.73893</v>
      </c>
      <c r="R588" s="40">
        <v>418.91782999999998</v>
      </c>
      <c r="S588" s="18">
        <f t="shared" si="64"/>
        <v>4.8696900774604091</v>
      </c>
      <c r="T588" s="18">
        <f t="shared" si="65"/>
        <v>2.0624569740454901</v>
      </c>
      <c r="U588" s="18">
        <f t="shared" si="66"/>
        <v>0.88322810235166627</v>
      </c>
      <c r="V588" s="30">
        <v>418.91820000000001</v>
      </c>
      <c r="W588" s="3" t="s">
        <v>47</v>
      </c>
      <c r="X588" s="3" t="s">
        <v>47</v>
      </c>
      <c r="Y588" s="3" t="s">
        <v>47</v>
      </c>
      <c r="Z588" s="3" t="s">
        <v>47</v>
      </c>
      <c r="AA588" s="3" t="s">
        <v>47</v>
      </c>
      <c r="AD588" s="3" t="s">
        <v>48</v>
      </c>
      <c r="AE588" s="3" t="s">
        <v>47</v>
      </c>
      <c r="AF588" s="3" t="s">
        <v>48</v>
      </c>
      <c r="AG588" s="3" t="s">
        <v>48</v>
      </c>
      <c r="AH588" s="3" t="s">
        <v>47</v>
      </c>
      <c r="AK588" s="3" t="s">
        <v>65</v>
      </c>
      <c r="AL588" s="3" t="s">
        <v>52</v>
      </c>
      <c r="AM588" s="3" t="s">
        <v>47</v>
      </c>
      <c r="AO588" s="3" t="s">
        <v>52</v>
      </c>
      <c r="AU588" s="3">
        <v>1</v>
      </c>
      <c r="AV588" s="3">
        <v>8</v>
      </c>
      <c r="AW588" s="3">
        <v>1</v>
      </c>
      <c r="AX588" s="3">
        <v>8</v>
      </c>
      <c r="AY588" s="3">
        <v>100</v>
      </c>
      <c r="AZ588" s="6" t="str">
        <f t="shared" si="67"/>
        <v>981.2</v>
      </c>
      <c r="BC588" s="12" t="s">
        <v>255</v>
      </c>
      <c r="BJ588" s="12">
        <f t="shared" si="68"/>
        <v>0</v>
      </c>
      <c r="BK588" s="12">
        <f t="shared" si="69"/>
        <v>0</v>
      </c>
      <c r="CG588" s="3" t="s">
        <v>256</v>
      </c>
      <c r="CQ588" s="3" t="str">
        <f>CONCATENATE(baseURL!$A$1,baseURL!$B$1,baseURL!$C$1,".",C588,".",L588,".pkl&amp;seq=",BC588)</f>
        <v>http://proteomics.broadinstitute.org/millscripts/viewfeed.pl?side=xl&amp;cycle=1&amp;fixedMods=iaaC&amp;file=msdataSM/iPRG2012_nd/cpick_in/iPRG2012_nd.981.2.3.pkl&amp;seq=ALKVRNAQAQR</v>
      </c>
    </row>
    <row r="589" spans="1:95" x14ac:dyDescent="0.2">
      <c r="A589" s="3">
        <v>4410</v>
      </c>
      <c r="B589" s="2" t="s">
        <v>259</v>
      </c>
      <c r="C589" s="2" t="s">
        <v>260</v>
      </c>
      <c r="D589" s="3">
        <v>173</v>
      </c>
      <c r="E589" s="3">
        <v>173</v>
      </c>
      <c r="F589" s="3">
        <v>20629</v>
      </c>
      <c r="G589" s="3">
        <v>1154</v>
      </c>
      <c r="H589" s="3">
        <v>6.5468000000000002</v>
      </c>
      <c r="I589" s="30">
        <v>530.28731000000005</v>
      </c>
      <c r="J589" s="30">
        <v>530.28731289999996</v>
      </c>
      <c r="K589" s="30">
        <v>0</v>
      </c>
      <c r="L589" s="3">
        <v>2</v>
      </c>
      <c r="M589" s="3">
        <v>0</v>
      </c>
      <c r="N589" s="10">
        <f t="shared" si="63"/>
        <v>1</v>
      </c>
      <c r="O589" s="35">
        <v>2</v>
      </c>
      <c r="P589" s="17"/>
      <c r="Q589" s="40">
        <v>1059.56807</v>
      </c>
      <c r="R589" s="40">
        <v>530.28767000000005</v>
      </c>
      <c r="S589" s="18">
        <f t="shared" si="64"/>
        <v>-0.67887680662192662</v>
      </c>
      <c r="T589" s="18">
        <f t="shared" si="65"/>
        <v>-0.67340807695469262</v>
      </c>
      <c r="U589" s="18">
        <f t="shared" si="66"/>
        <v>-0.88631138654217478</v>
      </c>
      <c r="V589" s="30">
        <v>530.28719999999998</v>
      </c>
      <c r="W589" s="3" t="s">
        <v>47</v>
      </c>
      <c r="X589" s="3" t="s">
        <v>47</v>
      </c>
      <c r="Y589" s="3" t="s">
        <v>47</v>
      </c>
      <c r="Z589" s="3" t="s">
        <v>47</v>
      </c>
      <c r="AA589" s="3" t="s">
        <v>47</v>
      </c>
      <c r="AB589" s="12" t="s">
        <v>47</v>
      </c>
      <c r="AC589" s="3" t="s">
        <v>47</v>
      </c>
      <c r="AD589" s="3" t="s">
        <v>47</v>
      </c>
      <c r="AE589" s="3" t="s">
        <v>47</v>
      </c>
      <c r="AF589" s="3" t="s">
        <v>52</v>
      </c>
      <c r="AG589" s="3" t="s">
        <v>47</v>
      </c>
      <c r="AH589" s="3" t="s">
        <v>47</v>
      </c>
      <c r="AI589" s="3" t="s">
        <v>48</v>
      </c>
      <c r="AL589" s="3" t="s">
        <v>47</v>
      </c>
      <c r="AM589" s="3" t="s">
        <v>47</v>
      </c>
      <c r="AN589" s="3" t="s">
        <v>47</v>
      </c>
      <c r="AU589" s="3">
        <v>0</v>
      </c>
      <c r="AV589" s="3">
        <v>14</v>
      </c>
      <c r="AW589" s="3">
        <v>1</v>
      </c>
      <c r="AX589" s="3">
        <v>14</v>
      </c>
      <c r="AY589" s="3">
        <v>100</v>
      </c>
      <c r="AZ589" s="6" t="str">
        <f t="shared" si="67"/>
        <v>982.6</v>
      </c>
      <c r="BC589" s="12" t="s">
        <v>261</v>
      </c>
      <c r="BJ589" s="12">
        <f t="shared" si="68"/>
        <v>0</v>
      </c>
      <c r="BK589" s="12">
        <f t="shared" si="69"/>
        <v>0</v>
      </c>
      <c r="CQ589" s="3" t="str">
        <f>CONCATENATE(baseURL!$A$1,baseURL!$B$1,baseURL!$C$1,".",C589,".",L589,".pkl&amp;seq=",BC589)</f>
        <v>http://proteomics.broadinstitute.org/millscripts/viewfeed.pl?side=xl&amp;cycle=1&amp;fixedMods=iaaC&amp;file=msdataSM/iPRG2012_nd/cpick_in/iPRG2012_nd.982.6.2.pkl&amp;seq=VEDQKVVDK</v>
      </c>
    </row>
    <row r="590" spans="1:95" x14ac:dyDescent="0.2">
      <c r="A590" s="3">
        <v>4461</v>
      </c>
      <c r="B590" s="2" t="s">
        <v>262</v>
      </c>
      <c r="C590" s="2" t="s">
        <v>263</v>
      </c>
      <c r="D590" s="3">
        <v>176</v>
      </c>
      <c r="E590" s="3">
        <v>176</v>
      </c>
      <c r="F590" s="3">
        <v>20645</v>
      </c>
      <c r="G590" s="3">
        <v>1158</v>
      </c>
      <c r="H590" s="3">
        <v>6.5617999999999999</v>
      </c>
      <c r="I590" s="30">
        <v>434.91077000000001</v>
      </c>
      <c r="J590" s="30">
        <v>434.90978810000001</v>
      </c>
      <c r="K590" s="30">
        <v>9.7999999999999997E-4</v>
      </c>
      <c r="L590" s="3">
        <v>3</v>
      </c>
      <c r="M590" s="3">
        <v>3</v>
      </c>
      <c r="N590" s="10">
        <f t="shared" si="63"/>
        <v>1</v>
      </c>
      <c r="O590" s="35">
        <v>3</v>
      </c>
      <c r="P590" s="17"/>
      <c r="Q590" s="40">
        <v>1302.71244</v>
      </c>
      <c r="R590" s="40">
        <v>434.90899999999999</v>
      </c>
      <c r="S590" s="18">
        <f t="shared" si="64"/>
        <v>4.069816904276089</v>
      </c>
      <c r="T590" s="18">
        <f t="shared" si="65"/>
        <v>1.8121032216452082</v>
      </c>
      <c r="U590" s="18">
        <f t="shared" si="66"/>
        <v>1.1496657921270348</v>
      </c>
      <c r="V590" s="30">
        <v>434.90949999999998</v>
      </c>
      <c r="W590" s="3" t="s">
        <v>47</v>
      </c>
      <c r="X590" s="3" t="s">
        <v>47</v>
      </c>
      <c r="Y590" s="3" t="s">
        <v>47</v>
      </c>
      <c r="Z590" s="3" t="s">
        <v>47</v>
      </c>
      <c r="AA590" s="3" t="s">
        <v>47</v>
      </c>
      <c r="AB590" s="12" t="s">
        <v>47</v>
      </c>
      <c r="AC590" s="3" t="s">
        <v>47</v>
      </c>
      <c r="AD590" s="3" t="s">
        <v>47</v>
      </c>
      <c r="AE590" s="3" t="s">
        <v>47</v>
      </c>
      <c r="AF590" s="3" t="s">
        <v>47</v>
      </c>
      <c r="AG590" s="3" t="s">
        <v>47</v>
      </c>
      <c r="AH590" s="3" t="s">
        <v>47</v>
      </c>
      <c r="AI590" s="3" t="s">
        <v>47</v>
      </c>
      <c r="AK590" s="3" t="s">
        <v>47</v>
      </c>
      <c r="AL590" s="3" t="s">
        <v>47</v>
      </c>
      <c r="AM590" s="3" t="s">
        <v>47</v>
      </c>
      <c r="AN590" s="3" t="s">
        <v>47</v>
      </c>
      <c r="AU590" s="3">
        <v>0</v>
      </c>
      <c r="AV590" s="3">
        <v>17</v>
      </c>
      <c r="AW590" s="3">
        <v>1</v>
      </c>
      <c r="AX590" s="3">
        <v>17</v>
      </c>
      <c r="AY590" s="3">
        <v>100</v>
      </c>
      <c r="AZ590" s="6" t="str">
        <f t="shared" si="67"/>
        <v>983.1</v>
      </c>
      <c r="BC590" s="12" t="s">
        <v>264</v>
      </c>
      <c r="BJ590" s="12">
        <f t="shared" si="68"/>
        <v>0</v>
      </c>
      <c r="BK590" s="12">
        <f t="shared" si="69"/>
        <v>0</v>
      </c>
      <c r="CQ590" s="3" t="str">
        <f>CONCATENATE(baseURL!$A$1,baseURL!$B$1,baseURL!$C$1,".",C590,".",L590,".pkl&amp;seq=",BC590)</f>
        <v>http://proteomics.broadinstitute.org/millscripts/viewfeed.pl?side=xl&amp;cycle=1&amp;fixedMods=iaaC&amp;file=msdataSM/iPRG2012_nd/cpick_in/iPRG2012_nd.983.1.3.pkl&amp;seq=KGANEATKTLNR</v>
      </c>
    </row>
    <row r="591" spans="1:95" x14ac:dyDescent="0.2">
      <c r="A591" s="3">
        <v>4688</v>
      </c>
      <c r="B591" s="2" t="s">
        <v>265</v>
      </c>
      <c r="C591" s="2" t="s">
        <v>266</v>
      </c>
      <c r="D591" s="3">
        <v>181</v>
      </c>
      <c r="E591" s="3">
        <v>181</v>
      </c>
      <c r="F591" s="3">
        <v>20650</v>
      </c>
      <c r="G591" s="3">
        <v>1163</v>
      </c>
      <c r="H591" s="3">
        <v>6.5759999999999996</v>
      </c>
      <c r="I591" s="30">
        <v>559.30736000000002</v>
      </c>
      <c r="J591" s="30">
        <v>559.30793930000004</v>
      </c>
      <c r="K591" s="30">
        <v>-5.8E-4</v>
      </c>
      <c r="L591" s="3">
        <v>2</v>
      </c>
      <c r="M591" s="3">
        <v>2</v>
      </c>
      <c r="N591" s="10">
        <f t="shared" si="63"/>
        <v>1</v>
      </c>
      <c r="O591" s="35">
        <v>2</v>
      </c>
      <c r="P591" s="17"/>
      <c r="Q591" s="40">
        <v>1117.60725</v>
      </c>
      <c r="R591" s="40">
        <v>559.30726000000004</v>
      </c>
      <c r="S591" s="18">
        <f t="shared" si="64"/>
        <v>0.17879260135993574</v>
      </c>
      <c r="T591" s="18">
        <f t="shared" si="65"/>
        <v>1.2145381413457847</v>
      </c>
      <c r="U591" s="18">
        <f t="shared" si="66"/>
        <v>0.78668744602437002</v>
      </c>
      <c r="V591" s="30">
        <v>559.30769999999995</v>
      </c>
      <c r="W591" s="3" t="s">
        <v>47</v>
      </c>
      <c r="X591" s="3" t="s">
        <v>47</v>
      </c>
      <c r="Y591" s="3" t="s">
        <v>47</v>
      </c>
      <c r="Z591" s="3" t="s">
        <v>47</v>
      </c>
      <c r="AA591" s="3" t="s">
        <v>47</v>
      </c>
      <c r="AB591" s="12" t="s">
        <v>47</v>
      </c>
      <c r="AC591" s="3" t="s">
        <v>47</v>
      </c>
      <c r="AD591" s="3" t="s">
        <v>47</v>
      </c>
      <c r="AE591" s="3" t="s">
        <v>47</v>
      </c>
      <c r="AF591" s="3" t="s">
        <v>47</v>
      </c>
      <c r="AG591" s="3" t="s">
        <v>47</v>
      </c>
      <c r="AH591" s="3" t="s">
        <v>47</v>
      </c>
      <c r="AJ591" s="3" t="s">
        <v>47</v>
      </c>
      <c r="AK591" s="3" t="s">
        <v>48</v>
      </c>
      <c r="AL591" s="3" t="s">
        <v>48</v>
      </c>
      <c r="AM591" s="3" t="s">
        <v>47</v>
      </c>
      <c r="AN591" s="3" t="s">
        <v>47</v>
      </c>
      <c r="AU591" s="3">
        <v>0</v>
      </c>
      <c r="AV591" s="3">
        <v>15</v>
      </c>
      <c r="AW591" s="3">
        <v>1</v>
      </c>
      <c r="AX591" s="3">
        <v>15</v>
      </c>
      <c r="AY591" s="3">
        <v>100</v>
      </c>
      <c r="AZ591" s="6" t="str">
        <f t="shared" si="67"/>
        <v>983.6</v>
      </c>
      <c r="BC591" s="12" t="s">
        <v>267</v>
      </c>
      <c r="BJ591" s="12">
        <f t="shared" si="68"/>
        <v>0</v>
      </c>
      <c r="BK591" s="12">
        <f t="shared" si="69"/>
        <v>0</v>
      </c>
      <c r="CQ591" s="3" t="str">
        <f>CONCATENATE(baseURL!$A$1,baseURL!$B$1,baseURL!$C$1,".",C591,".",L591,".pkl&amp;seq=",BC591)</f>
        <v>http://proteomics.broadinstitute.org/millscripts/viewfeed.pl?side=xl&amp;cycle=1&amp;fixedMods=iaaC&amp;file=msdataSM/iPRG2012_nd/cpick_in/iPRG2012_nd.983.6.2.pkl&amp;seq=TGSRGGVTQVR</v>
      </c>
    </row>
    <row r="592" spans="1:95" x14ac:dyDescent="0.2">
      <c r="A592" s="3">
        <v>3926</v>
      </c>
      <c r="B592" s="2" t="s">
        <v>268</v>
      </c>
      <c r="C592" s="2" t="s">
        <v>269</v>
      </c>
      <c r="D592" s="3">
        <v>182</v>
      </c>
      <c r="E592" s="3">
        <v>182</v>
      </c>
      <c r="F592" s="3">
        <v>20666</v>
      </c>
      <c r="G592" s="3">
        <v>1165</v>
      </c>
      <c r="H592" s="3">
        <v>6.5860000000000003</v>
      </c>
      <c r="I592" s="30">
        <v>411.87884000000003</v>
      </c>
      <c r="J592" s="30">
        <v>412.5247038</v>
      </c>
      <c r="K592" s="30">
        <v>-0.64585999999999999</v>
      </c>
      <c r="L592" s="3">
        <v>3</v>
      </c>
      <c r="M592" s="3">
        <v>3</v>
      </c>
      <c r="N592" s="10">
        <f t="shared" si="63"/>
        <v>1</v>
      </c>
      <c r="O592" s="35">
        <v>3</v>
      </c>
      <c r="P592" s="17"/>
      <c r="Q592" s="40">
        <v>1235.5610799999999</v>
      </c>
      <c r="R592" s="40">
        <v>412.52521000000002</v>
      </c>
      <c r="S592" s="18">
        <f t="shared" si="64"/>
        <v>-1566.8618167602176</v>
      </c>
      <c r="T592" s="18">
        <f t="shared" si="65"/>
        <v>-1.2270765222275695</v>
      </c>
      <c r="U592" s="18">
        <f t="shared" si="66"/>
        <v>-2.4483352181263029</v>
      </c>
      <c r="V592" s="30">
        <v>412.52420000000001</v>
      </c>
      <c r="W592" s="3" t="s">
        <v>47</v>
      </c>
      <c r="X592" s="3" t="s">
        <v>47</v>
      </c>
      <c r="Y592" s="3" t="s">
        <v>47</v>
      </c>
      <c r="Z592" s="3" t="s">
        <v>47</v>
      </c>
      <c r="AA592" s="3" t="s">
        <v>47</v>
      </c>
      <c r="AB592" s="12" t="s">
        <v>47</v>
      </c>
      <c r="AC592" s="3" t="s">
        <v>47</v>
      </c>
      <c r="AD592" s="3" t="s">
        <v>48</v>
      </c>
      <c r="AE592" s="3" t="s">
        <v>47</v>
      </c>
      <c r="AH592" s="3" t="s">
        <v>48</v>
      </c>
      <c r="AL592" s="3" t="s">
        <v>52</v>
      </c>
      <c r="AU592" s="3">
        <v>0</v>
      </c>
      <c r="AV592" s="3">
        <v>8</v>
      </c>
      <c r="AW592" s="3">
        <v>1</v>
      </c>
      <c r="AX592" s="3">
        <v>8</v>
      </c>
      <c r="AY592" s="3">
        <v>100</v>
      </c>
      <c r="AZ592" s="6" t="str">
        <f t="shared" si="67"/>
        <v>984.1</v>
      </c>
      <c r="BC592" s="12" t="s">
        <v>103</v>
      </c>
      <c r="BJ592" s="12">
        <f t="shared" si="68"/>
        <v>0</v>
      </c>
      <c r="BK592" s="12">
        <f t="shared" si="69"/>
        <v>0</v>
      </c>
      <c r="CQ592" s="3" t="str">
        <f>CONCATENATE(baseURL!$A$1,baseURL!$B$1,baseURL!$C$1,".",C592,".",L592,".pkl&amp;seq=",BC592)</f>
        <v>http://proteomics.broadinstitute.org/millscripts/viewfeed.pl?side=xl&amp;cycle=1&amp;fixedMods=iaaC&amp;file=msdataSM/iPRG2012_nd/cpick_in/iPRG2012_nd.984.1.3.pkl&amp;seq=SRGESDDSLNR</v>
      </c>
    </row>
    <row r="593" spans="1:95" x14ac:dyDescent="0.2">
      <c r="A593" s="3">
        <v>5982</v>
      </c>
      <c r="B593" s="2" t="s">
        <v>270</v>
      </c>
      <c r="C593" s="2" t="s">
        <v>262</v>
      </c>
      <c r="D593" s="3">
        <v>183</v>
      </c>
      <c r="E593" s="3">
        <v>183</v>
      </c>
      <c r="F593" s="3">
        <v>20667</v>
      </c>
      <c r="G593" s="3">
        <v>1166</v>
      </c>
      <c r="H593" s="3">
        <v>6.5884999999999998</v>
      </c>
      <c r="I593" s="30">
        <v>412.52848</v>
      </c>
      <c r="J593" s="30">
        <v>412.52478580000002</v>
      </c>
      <c r="K593" s="30">
        <v>3.6900000000000001E-3</v>
      </c>
      <c r="L593" s="3">
        <v>3</v>
      </c>
      <c r="M593" s="3">
        <v>3</v>
      </c>
      <c r="N593" s="10">
        <f t="shared" si="63"/>
        <v>1</v>
      </c>
      <c r="O593" s="35">
        <v>3</v>
      </c>
      <c r="P593" s="17"/>
      <c r="Q593" s="40">
        <v>1235.5610799999999</v>
      </c>
      <c r="R593" s="40">
        <v>412.52521000000002</v>
      </c>
      <c r="S593" s="18">
        <f t="shared" si="64"/>
        <v>7.9267882803728265</v>
      </c>
      <c r="T593" s="18">
        <f t="shared" si="65"/>
        <v>-1.0283007915992679</v>
      </c>
      <c r="U593" s="18">
        <f t="shared" si="66"/>
        <v>-1.7211069355650088</v>
      </c>
      <c r="V593" s="30">
        <v>412.52449999999999</v>
      </c>
      <c r="W593" s="3" t="s">
        <v>47</v>
      </c>
      <c r="X593" s="3" t="s">
        <v>47</v>
      </c>
      <c r="Y593" s="3" t="s">
        <v>47</v>
      </c>
      <c r="Z593" s="3" t="s">
        <v>47</v>
      </c>
      <c r="AA593" s="3" t="s">
        <v>47</v>
      </c>
      <c r="AB593" s="12" t="s">
        <v>47</v>
      </c>
      <c r="AC593" s="3" t="s">
        <v>47</v>
      </c>
      <c r="AD593" s="3" t="s">
        <v>48</v>
      </c>
      <c r="AE593" s="3" t="s">
        <v>47</v>
      </c>
      <c r="AF593" s="3" t="s">
        <v>48</v>
      </c>
      <c r="AH593" s="3" t="s">
        <v>47</v>
      </c>
      <c r="AI593" s="3" t="s">
        <v>48</v>
      </c>
      <c r="AK593" s="3" t="s">
        <v>47</v>
      </c>
      <c r="AL593" s="3" t="s">
        <v>48</v>
      </c>
      <c r="AU593" s="3">
        <v>0</v>
      </c>
      <c r="AV593" s="3">
        <v>10</v>
      </c>
      <c r="AW593" s="3">
        <v>1</v>
      </c>
      <c r="AX593" s="3">
        <v>10</v>
      </c>
      <c r="AY593" s="3">
        <v>100</v>
      </c>
      <c r="AZ593" s="6" t="str">
        <f t="shared" si="67"/>
        <v>984.2</v>
      </c>
      <c r="BC593" s="12" t="s">
        <v>103</v>
      </c>
      <c r="BJ593" s="12">
        <f t="shared" si="68"/>
        <v>0</v>
      </c>
      <c r="BK593" s="12">
        <f t="shared" si="69"/>
        <v>0</v>
      </c>
      <c r="CQ593" s="3" t="str">
        <f>CONCATENATE(baseURL!$A$1,baseURL!$B$1,baseURL!$C$1,".",C593,".",L593,".pkl&amp;seq=",BC593)</f>
        <v>http://proteomics.broadinstitute.org/millscripts/viewfeed.pl?side=xl&amp;cycle=1&amp;fixedMods=iaaC&amp;file=msdataSM/iPRG2012_nd/cpick_in/iPRG2012_nd.984.2.3.pkl&amp;seq=SRGESDDSLNR</v>
      </c>
    </row>
    <row r="594" spans="1:95" x14ac:dyDescent="0.2">
      <c r="A594" s="3">
        <v>1431</v>
      </c>
      <c r="B594" s="2" t="s">
        <v>271</v>
      </c>
      <c r="C594" s="2" t="s">
        <v>272</v>
      </c>
      <c r="D594" s="3">
        <v>186</v>
      </c>
      <c r="E594" s="3">
        <v>186</v>
      </c>
      <c r="F594" s="3">
        <v>20670</v>
      </c>
      <c r="G594" s="3">
        <v>1169</v>
      </c>
      <c r="H594" s="3">
        <v>6.5968</v>
      </c>
      <c r="I594" s="30">
        <v>508.78442999999999</v>
      </c>
      <c r="J594" s="30">
        <v>508.78471619999999</v>
      </c>
      <c r="K594" s="30">
        <v>-2.9E-4</v>
      </c>
      <c r="L594" s="3">
        <v>2</v>
      </c>
      <c r="M594" s="3">
        <v>2</v>
      </c>
      <c r="N594" s="10">
        <f t="shared" si="63"/>
        <v>1</v>
      </c>
      <c r="O594" s="35">
        <v>2</v>
      </c>
      <c r="P594" s="17"/>
      <c r="Q594" s="40">
        <v>1016.55957</v>
      </c>
      <c r="R594" s="40">
        <v>508.78341999999998</v>
      </c>
      <c r="S594" s="18">
        <f t="shared" si="64"/>
        <v>1.985127581413618</v>
      </c>
      <c r="T594" s="18">
        <f t="shared" si="65"/>
        <v>2.5476459119146595</v>
      </c>
      <c r="U594" s="18">
        <f t="shared" si="66"/>
        <v>1.7296161105153682</v>
      </c>
      <c r="V594" s="30">
        <v>508.78429999999997</v>
      </c>
      <c r="X594" s="3" t="s">
        <v>47</v>
      </c>
      <c r="Y594" s="3" t="s">
        <v>47</v>
      </c>
      <c r="Z594" s="3" t="s">
        <v>52</v>
      </c>
      <c r="AA594" s="3" t="s">
        <v>47</v>
      </c>
      <c r="AB594" s="12" t="s">
        <v>52</v>
      </c>
      <c r="AC594" s="3" t="s">
        <v>48</v>
      </c>
      <c r="AH594" s="3" t="s">
        <v>47</v>
      </c>
      <c r="AI594" s="3" t="s">
        <v>52</v>
      </c>
      <c r="AK594" s="3" t="s">
        <v>52</v>
      </c>
      <c r="AL594" s="3" t="s">
        <v>52</v>
      </c>
      <c r="AU594" s="3">
        <v>0</v>
      </c>
      <c r="AV594" s="3">
        <v>4</v>
      </c>
      <c r="AW594" s="3">
        <v>1</v>
      </c>
      <c r="AX594" s="3">
        <v>4</v>
      </c>
      <c r="AY594" s="3">
        <v>100</v>
      </c>
      <c r="AZ594" s="6" t="str">
        <f t="shared" si="67"/>
        <v>984.5</v>
      </c>
      <c r="BC594" s="12" t="s">
        <v>273</v>
      </c>
      <c r="BJ594" s="12">
        <f t="shared" si="68"/>
        <v>0</v>
      </c>
      <c r="BK594" s="12">
        <f t="shared" si="69"/>
        <v>0</v>
      </c>
      <c r="CQ594" s="3" t="str">
        <f>CONCATENATE(baseURL!$A$1,baseURL!$B$1,baseURL!$C$1,".",C594,".",L594,".pkl&amp;seq=",BC594)</f>
        <v>http://proteomics.broadinstitute.org/millscripts/viewfeed.pl?side=xl&amp;cycle=1&amp;fixedMods=iaaC&amp;file=msdataSM/iPRG2012_nd/cpick_in/iPRG2012_nd.984.5.2.pkl&amp;seq=GSRGGVTQVR</v>
      </c>
    </row>
    <row r="595" spans="1:95" x14ac:dyDescent="0.2">
      <c r="A595" s="3">
        <v>99</v>
      </c>
      <c r="B595" s="2" t="s">
        <v>279</v>
      </c>
      <c r="C595" s="2" t="s">
        <v>280</v>
      </c>
      <c r="D595" s="3">
        <v>188</v>
      </c>
      <c r="E595" s="3">
        <v>188</v>
      </c>
      <c r="F595" s="3">
        <v>20687</v>
      </c>
      <c r="G595" s="3">
        <v>1172</v>
      </c>
      <c r="H595" s="3">
        <v>6.6101999999999999</v>
      </c>
      <c r="I595" s="30">
        <v>419.57535999999999</v>
      </c>
      <c r="J595" s="30">
        <v>419.57465309999998</v>
      </c>
      <c r="K595" s="30">
        <v>7.1000000000000002E-4</v>
      </c>
      <c r="L595" s="3">
        <v>3</v>
      </c>
      <c r="M595" s="3">
        <v>3</v>
      </c>
      <c r="N595" s="10">
        <f t="shared" si="63"/>
        <v>1</v>
      </c>
      <c r="O595" s="35">
        <v>3</v>
      </c>
      <c r="P595" s="17"/>
      <c r="Q595" s="40">
        <v>1256.70696</v>
      </c>
      <c r="R595" s="40">
        <v>419.57384000000002</v>
      </c>
      <c r="S595" s="18">
        <f t="shared" si="64"/>
        <v>3.6227234757316564</v>
      </c>
      <c r="T595" s="18">
        <f t="shared" si="65"/>
        <v>1.9379187223859735</v>
      </c>
      <c r="U595" s="18">
        <f t="shared" si="66"/>
        <v>0.85801345479637636</v>
      </c>
      <c r="V595" s="30">
        <v>419.57420000000002</v>
      </c>
      <c r="W595" s="3" t="s">
        <v>47</v>
      </c>
      <c r="Z595" s="3" t="s">
        <v>47</v>
      </c>
      <c r="AA595" s="3" t="s">
        <v>65</v>
      </c>
      <c r="AB595" s="12" t="s">
        <v>47</v>
      </c>
      <c r="AD595" s="3" t="s">
        <v>48</v>
      </c>
      <c r="AE595" s="3" t="s">
        <v>47</v>
      </c>
      <c r="AF595" s="3" t="s">
        <v>48</v>
      </c>
      <c r="AG595" s="3" t="s">
        <v>48</v>
      </c>
      <c r="AH595" s="3" t="s">
        <v>48</v>
      </c>
      <c r="AL595" s="3" t="s">
        <v>52</v>
      </c>
      <c r="AM595" s="3" t="s">
        <v>48</v>
      </c>
      <c r="AP595" s="3" t="s">
        <v>52</v>
      </c>
      <c r="AU595" s="3">
        <v>1</v>
      </c>
      <c r="AV595" s="3">
        <v>4</v>
      </c>
      <c r="AW595" s="3">
        <v>1</v>
      </c>
      <c r="AX595" s="3">
        <v>4</v>
      </c>
      <c r="AY595" s="3">
        <v>100</v>
      </c>
      <c r="AZ595" s="6" t="str">
        <f t="shared" si="67"/>
        <v>985.1</v>
      </c>
      <c r="BC595" s="12" t="s">
        <v>281</v>
      </c>
      <c r="BJ595" s="12">
        <f t="shared" si="68"/>
        <v>0</v>
      </c>
      <c r="BK595" s="12">
        <f t="shared" si="69"/>
        <v>0</v>
      </c>
      <c r="BW595" s="3" t="s">
        <v>282</v>
      </c>
      <c r="CQ595" s="3" t="str">
        <f>CONCATENATE(baseURL!$A$1,baseURL!$B$1,baseURL!$C$1,".",C595,".",L595,".pkl&amp;seq=",BC595)</f>
        <v>http://proteomics.broadinstitute.org/millscripts/viewfeed.pl?side=xl&amp;cycle=1&amp;fixedMods=iaaC&amp;file=msdataSM/iPRG2012_nd/cpick_in/iPRG2012_nd.985.1.3.pkl&amp;seq=TGAPARSERLAK</v>
      </c>
    </row>
    <row r="596" spans="1:95" x14ac:dyDescent="0.2">
      <c r="A596" s="3">
        <v>4717</v>
      </c>
      <c r="B596" s="2" t="s">
        <v>283</v>
      </c>
      <c r="C596" s="2" t="s">
        <v>284</v>
      </c>
      <c r="D596" s="3">
        <v>194</v>
      </c>
      <c r="E596" s="3">
        <v>194</v>
      </c>
      <c r="F596" s="3">
        <v>20693</v>
      </c>
      <c r="G596" s="3">
        <v>1178</v>
      </c>
      <c r="H596" s="3">
        <v>6.6200999999999999</v>
      </c>
      <c r="I596" s="30">
        <v>489.77415000000002</v>
      </c>
      <c r="J596" s="30">
        <v>489.773955</v>
      </c>
      <c r="K596" s="30">
        <v>2.0000000000000001E-4</v>
      </c>
      <c r="L596" s="3">
        <v>2</v>
      </c>
      <c r="M596" s="3">
        <v>2</v>
      </c>
      <c r="N596" s="10">
        <f t="shared" si="63"/>
        <v>1</v>
      </c>
      <c r="O596" s="35">
        <v>2</v>
      </c>
      <c r="P596" s="17"/>
      <c r="Q596" s="40">
        <v>978.54007999999999</v>
      </c>
      <c r="R596" s="40">
        <v>489.77368000000001</v>
      </c>
      <c r="S596" s="18">
        <f t="shared" si="64"/>
        <v>0.95962690360795999</v>
      </c>
      <c r="T596" s="18">
        <f t="shared" si="65"/>
        <v>0.56148382654578899</v>
      </c>
      <c r="U596" s="18">
        <f t="shared" si="66"/>
        <v>-0.16334074959967854</v>
      </c>
      <c r="V596" s="30">
        <v>489.77359999999999</v>
      </c>
      <c r="W596" s="3" t="s">
        <v>47</v>
      </c>
      <c r="X596" s="3" t="s">
        <v>47</v>
      </c>
      <c r="Y596" s="3" t="s">
        <v>47</v>
      </c>
      <c r="Z596" s="3" t="s">
        <v>47</v>
      </c>
      <c r="AA596" s="3" t="s">
        <v>47</v>
      </c>
      <c r="AB596" s="12" t="s">
        <v>47</v>
      </c>
      <c r="AC596" s="3" t="s">
        <v>47</v>
      </c>
      <c r="AD596" s="3" t="s">
        <v>47</v>
      </c>
      <c r="AE596" s="3" t="s">
        <v>48</v>
      </c>
      <c r="AF596" s="3" t="s">
        <v>47</v>
      </c>
      <c r="AG596" s="3" t="s">
        <v>47</v>
      </c>
      <c r="AH596" s="3" t="s">
        <v>47</v>
      </c>
      <c r="AI596" s="3" t="s">
        <v>47</v>
      </c>
      <c r="AJ596" s="3" t="s">
        <v>47</v>
      </c>
      <c r="AK596" s="3" t="s">
        <v>52</v>
      </c>
      <c r="AL596" s="3" t="s">
        <v>48</v>
      </c>
      <c r="AM596" s="3" t="s">
        <v>47</v>
      </c>
      <c r="AN596" s="3" t="s">
        <v>47</v>
      </c>
      <c r="AU596" s="3">
        <v>0</v>
      </c>
      <c r="AV596" s="3">
        <v>15</v>
      </c>
      <c r="AW596" s="3">
        <v>1</v>
      </c>
      <c r="AX596" s="3">
        <v>15</v>
      </c>
      <c r="AY596" s="3">
        <v>100</v>
      </c>
      <c r="AZ596" s="6" t="str">
        <f t="shared" si="67"/>
        <v>985.7</v>
      </c>
      <c r="BC596" s="12" t="s">
        <v>285</v>
      </c>
      <c r="BJ596" s="12">
        <f t="shared" si="68"/>
        <v>0</v>
      </c>
      <c r="BK596" s="12">
        <f t="shared" si="69"/>
        <v>0</v>
      </c>
      <c r="CQ596" s="3" t="str">
        <f>CONCATENATE(baseURL!$A$1,baseURL!$B$1,baseURL!$C$1,".",C596,".",L596,".pkl&amp;seq=",BC596)</f>
        <v>http://proteomics.broadinstitute.org/millscripts/viewfeed.pl?side=xl&amp;cycle=1&amp;fixedMods=iaaC&amp;file=msdataSM/iPRG2012_nd/cpick_in/iPRG2012_nd.985.7.2.pkl&amp;seq=VVTKAMSSR</v>
      </c>
    </row>
    <row r="597" spans="1:95" x14ac:dyDescent="0.2">
      <c r="A597" s="3">
        <v>1058</v>
      </c>
      <c r="B597" s="2" t="s">
        <v>286</v>
      </c>
      <c r="C597" s="2" t="s">
        <v>287</v>
      </c>
      <c r="D597" s="3">
        <v>195</v>
      </c>
      <c r="E597" s="3">
        <v>195</v>
      </c>
      <c r="F597" s="3">
        <v>20694</v>
      </c>
      <c r="G597" s="3">
        <v>1179</v>
      </c>
      <c r="H597" s="3">
        <v>6.6218000000000004</v>
      </c>
      <c r="I597" s="30">
        <v>497.27406000000002</v>
      </c>
      <c r="J597" s="30">
        <v>497.27487350000001</v>
      </c>
      <c r="K597" s="30">
        <v>-8.0999999999999996E-4</v>
      </c>
      <c r="L597" s="3">
        <v>3</v>
      </c>
      <c r="M597" s="3">
        <v>3</v>
      </c>
      <c r="N597" s="10">
        <f t="shared" si="63"/>
        <v>1</v>
      </c>
      <c r="O597" s="35">
        <v>3</v>
      </c>
      <c r="P597" s="17"/>
      <c r="Q597" s="40">
        <v>1489.8081299999999</v>
      </c>
      <c r="R597" s="40">
        <v>497.27422999999999</v>
      </c>
      <c r="S597" s="18">
        <f t="shared" si="64"/>
        <v>-0.34186368348244228</v>
      </c>
      <c r="T597" s="18">
        <f t="shared" si="65"/>
        <v>1.2940545904093559</v>
      </c>
      <c r="U597" s="18">
        <f t="shared" si="66"/>
        <v>0.54295996798474067</v>
      </c>
      <c r="V597" s="30">
        <v>497.27449999999999</v>
      </c>
      <c r="W597" s="3" t="s">
        <v>47</v>
      </c>
      <c r="AA597" s="3" t="s">
        <v>47</v>
      </c>
      <c r="AB597" s="12" t="s">
        <v>47</v>
      </c>
      <c r="AC597" s="3" t="s">
        <v>47</v>
      </c>
      <c r="AF597" s="3" t="s">
        <v>47</v>
      </c>
      <c r="AG597" s="3" t="s">
        <v>48</v>
      </c>
      <c r="AH597" s="3" t="s">
        <v>48</v>
      </c>
      <c r="AU597" s="3">
        <v>0</v>
      </c>
      <c r="AV597" s="3">
        <v>5</v>
      </c>
      <c r="AW597" s="3">
        <v>1</v>
      </c>
      <c r="AX597" s="3">
        <v>5</v>
      </c>
      <c r="AY597" s="3">
        <v>100</v>
      </c>
      <c r="AZ597" s="6" t="str">
        <f t="shared" si="67"/>
        <v>985.8</v>
      </c>
      <c r="BC597" s="12" t="s">
        <v>288</v>
      </c>
      <c r="BJ597" s="12">
        <f t="shared" si="68"/>
        <v>0</v>
      </c>
      <c r="BK597" s="12">
        <f t="shared" si="69"/>
        <v>0</v>
      </c>
      <c r="CQ597" s="3" t="str">
        <f>CONCATENATE(baseURL!$A$1,baseURL!$B$1,baseURL!$C$1,".",C597,".",L597,".pkl&amp;seq=",BC597)</f>
        <v>http://proteomics.broadinstitute.org/millscripts/viewfeed.pl?side=xl&amp;cycle=1&amp;fixedMods=iaaC&amp;file=msdataSM/iPRG2012_nd/cpick_in/iPRG2012_nd.985.8.3.pkl&amp;seq=AKQSLDVSSDRRK</v>
      </c>
    </row>
    <row r="598" spans="1:95" x14ac:dyDescent="0.2">
      <c r="A598" s="3">
        <v>1868</v>
      </c>
      <c r="B598" s="2" t="s">
        <v>274</v>
      </c>
      <c r="C598" s="2" t="s">
        <v>275</v>
      </c>
      <c r="D598" s="3">
        <v>196</v>
      </c>
      <c r="E598" s="3">
        <v>196</v>
      </c>
      <c r="F598" s="3">
        <v>20695</v>
      </c>
      <c r="G598" s="3">
        <v>1180</v>
      </c>
      <c r="H598" s="3">
        <v>6.6234999999999999</v>
      </c>
      <c r="I598" s="30">
        <v>499.57292000000001</v>
      </c>
      <c r="J598" s="30">
        <v>499.56988510000002</v>
      </c>
      <c r="K598" s="30">
        <v>3.0300000000000001E-3</v>
      </c>
      <c r="L598" s="3">
        <v>3</v>
      </c>
      <c r="M598" s="3">
        <v>3</v>
      </c>
      <c r="N598" s="10">
        <f t="shared" si="63"/>
        <v>1</v>
      </c>
      <c r="O598" s="35">
        <v>3</v>
      </c>
      <c r="P598" s="17"/>
      <c r="Q598" s="40">
        <v>1496.6897100000001</v>
      </c>
      <c r="R598" s="40">
        <v>499.56808999999998</v>
      </c>
      <c r="S598" s="18">
        <f t="shared" si="64"/>
        <v>9.6683517156325127</v>
      </c>
      <c r="T598" s="18">
        <f t="shared" si="65"/>
        <v>3.5933039679095979</v>
      </c>
      <c r="U598" s="18">
        <f t="shared" si="66"/>
        <v>3.4229568185645425</v>
      </c>
      <c r="V598" s="30">
        <v>499.56979999999999</v>
      </c>
      <c r="W598" s="3" t="s">
        <v>47</v>
      </c>
      <c r="X598" s="3" t="s">
        <v>47</v>
      </c>
      <c r="Y598" s="3" t="s">
        <v>47</v>
      </c>
      <c r="AA598" s="3" t="s">
        <v>47</v>
      </c>
      <c r="AB598" s="12" t="s">
        <v>47</v>
      </c>
      <c r="AC598" s="3" t="s">
        <v>47</v>
      </c>
      <c r="AD598" s="3" t="s">
        <v>47</v>
      </c>
      <c r="AE598" s="3" t="s">
        <v>47</v>
      </c>
      <c r="AL598" s="3" t="s">
        <v>52</v>
      </c>
      <c r="AM598" s="3" t="s">
        <v>48</v>
      </c>
      <c r="AO598" s="3" t="s">
        <v>48</v>
      </c>
      <c r="AP598" s="3" t="s">
        <v>48</v>
      </c>
      <c r="AU598" s="3">
        <v>0</v>
      </c>
      <c r="AV598" s="3">
        <v>8</v>
      </c>
      <c r="AW598" s="3">
        <v>2</v>
      </c>
      <c r="AX598" s="3">
        <v>7</v>
      </c>
      <c r="AY598" s="3">
        <v>87.5</v>
      </c>
      <c r="AZ598" s="6" t="str">
        <f t="shared" si="67"/>
        <v>985.9</v>
      </c>
      <c r="BC598" s="12" t="s">
        <v>276</v>
      </c>
      <c r="BJ598" s="12">
        <f t="shared" si="68"/>
        <v>0</v>
      </c>
      <c r="BK598" s="12">
        <f t="shared" si="69"/>
        <v>0</v>
      </c>
      <c r="BN598" s="3" t="s">
        <v>277</v>
      </c>
      <c r="BR598" s="3" t="s">
        <v>277</v>
      </c>
      <c r="BZ598" s="3" t="s">
        <v>278</v>
      </c>
      <c r="CQ598" s="3" t="str">
        <f>CONCATENATE(baseURL!$A$1,baseURL!$B$1,baseURL!$C$1,".",C598,".",L598,".pkl&amp;seq=",BC598,"&amp;varMods=Oxidation-M")</f>
        <v>http://proteomics.broadinstitute.org/millscripts/viewfeed.pl?side=xl&amp;cycle=1&amp;fixedMods=iaaC&amp;file=msdataSM/iPRG2012_nd/cpick_in/iPRG2012_nd.985.9.3.pkl&amp;seq=KmKDTDSEEELR&amp;varMods=Oxidation-M</v>
      </c>
    </row>
    <row r="599" spans="1:95" x14ac:dyDescent="0.2">
      <c r="A599" s="3">
        <v>956</v>
      </c>
      <c r="B599" s="2" t="s">
        <v>291</v>
      </c>
      <c r="C599" s="2" t="s">
        <v>292</v>
      </c>
      <c r="D599" s="3">
        <v>200</v>
      </c>
      <c r="E599" s="3">
        <v>200</v>
      </c>
      <c r="F599" s="3">
        <v>20710</v>
      </c>
      <c r="G599" s="3">
        <v>1185</v>
      </c>
      <c r="H599" s="3">
        <v>6.6379000000000001</v>
      </c>
      <c r="I599" s="30">
        <v>415.73217</v>
      </c>
      <c r="J599" s="30">
        <v>415.73128789999998</v>
      </c>
      <c r="K599" s="30">
        <v>8.8000000000000003E-4</v>
      </c>
      <c r="L599" s="3">
        <v>2</v>
      </c>
      <c r="M599" s="3">
        <v>2</v>
      </c>
      <c r="N599" s="10">
        <f t="shared" si="63"/>
        <v>1</v>
      </c>
      <c r="O599" s="35">
        <v>2</v>
      </c>
      <c r="P599" s="17"/>
      <c r="Q599" s="40">
        <v>830.45528000000002</v>
      </c>
      <c r="R599" s="40">
        <v>415.73128000000003</v>
      </c>
      <c r="S599" s="18">
        <f t="shared" si="64"/>
        <v>2.1408059551589655</v>
      </c>
      <c r="T599" s="18">
        <f t="shared" si="65"/>
        <v>1.9002659499946815E-2</v>
      </c>
      <c r="U599" s="18">
        <f t="shared" si="66"/>
        <v>-0.43297199094638977</v>
      </c>
      <c r="V599" s="30">
        <v>415.73110000000003</v>
      </c>
      <c r="W599" s="3" t="s">
        <v>47</v>
      </c>
      <c r="Z599" s="3" t="s">
        <v>47</v>
      </c>
      <c r="AA599" s="3" t="s">
        <v>47</v>
      </c>
      <c r="AC599" s="3" t="s">
        <v>52</v>
      </c>
      <c r="AF599" s="3" t="s">
        <v>47</v>
      </c>
      <c r="AH599" s="3" t="s">
        <v>48</v>
      </c>
      <c r="AJ599" s="3" t="s">
        <v>47</v>
      </c>
      <c r="AK599" s="3" t="s">
        <v>52</v>
      </c>
      <c r="AL599" s="3" t="s">
        <v>52</v>
      </c>
      <c r="AU599" s="3">
        <v>0</v>
      </c>
      <c r="AV599" s="3">
        <v>5</v>
      </c>
      <c r="AW599" s="3">
        <v>1</v>
      </c>
      <c r="AX599" s="3">
        <v>5</v>
      </c>
      <c r="AY599" s="3">
        <v>100</v>
      </c>
      <c r="AZ599" s="6" t="str">
        <f t="shared" si="67"/>
        <v>986.3</v>
      </c>
      <c r="BC599" s="12" t="s">
        <v>293</v>
      </c>
      <c r="BJ599" s="12">
        <f t="shared" si="68"/>
        <v>0</v>
      </c>
      <c r="BK599" s="12">
        <f t="shared" si="69"/>
        <v>0</v>
      </c>
      <c r="CQ599" s="3" t="str">
        <f>CONCATENATE(baseURL!$A$1,baseURL!$B$1,baseURL!$C$1,".",C599,".",L599,".pkl&amp;seq=",BC599)</f>
        <v>http://proteomics.broadinstitute.org/millscripts/viewfeed.pl?side=xl&amp;cycle=1&amp;fixedMods=iaaC&amp;file=msdataSM/iPRG2012_nd/cpick_in/iPRG2012_nd.986.3.2.pkl&amp;seq=LMRDPAK</v>
      </c>
    </row>
    <row r="600" spans="1:95" x14ac:dyDescent="0.2">
      <c r="A600" s="3">
        <v>7045</v>
      </c>
      <c r="B600" s="2" t="s">
        <v>294</v>
      </c>
      <c r="C600" s="2" t="s">
        <v>283</v>
      </c>
      <c r="D600" s="3">
        <v>205</v>
      </c>
      <c r="E600" s="3">
        <v>205</v>
      </c>
      <c r="F600" s="3">
        <v>20715</v>
      </c>
      <c r="G600" s="3">
        <v>1190</v>
      </c>
      <c r="H600" s="3">
        <v>6.6471</v>
      </c>
      <c r="I600" s="30">
        <v>477.26344</v>
      </c>
      <c r="J600" s="30">
        <v>477.26359300000001</v>
      </c>
      <c r="K600" s="30">
        <v>-1.4999999999999999E-4</v>
      </c>
      <c r="L600" s="3">
        <v>2</v>
      </c>
      <c r="M600" s="3">
        <v>2</v>
      </c>
      <c r="N600" s="10">
        <f t="shared" si="63"/>
        <v>1</v>
      </c>
      <c r="O600" s="35">
        <v>2</v>
      </c>
      <c r="P600" s="17"/>
      <c r="Q600" s="40">
        <v>953.5163</v>
      </c>
      <c r="R600" s="40">
        <v>477.26179000000002</v>
      </c>
      <c r="S600" s="18">
        <f t="shared" si="64"/>
        <v>3.4572220834685297</v>
      </c>
      <c r="T600" s="18">
        <f t="shared" si="65"/>
        <v>3.7778008585085683</v>
      </c>
      <c r="U600" s="18">
        <f t="shared" si="66"/>
        <v>3.7924678612500338</v>
      </c>
      <c r="V600" s="30">
        <v>477.2636</v>
      </c>
      <c r="X600" s="3" t="s">
        <v>47</v>
      </c>
      <c r="Y600" s="3" t="s">
        <v>47</v>
      </c>
      <c r="AA600" s="3" t="s">
        <v>47</v>
      </c>
      <c r="AB600" s="12" t="s">
        <v>47</v>
      </c>
      <c r="AC600" s="3" t="s">
        <v>47</v>
      </c>
      <c r="AF600" s="3" t="s">
        <v>48</v>
      </c>
      <c r="AG600" s="3" t="s">
        <v>47</v>
      </c>
      <c r="AH600" s="3" t="s">
        <v>47</v>
      </c>
      <c r="AI600" s="3" t="s">
        <v>48</v>
      </c>
      <c r="AK600" s="3" t="s">
        <v>48</v>
      </c>
      <c r="AL600" s="3" t="s">
        <v>48</v>
      </c>
      <c r="AM600" s="3" t="s">
        <v>47</v>
      </c>
      <c r="AU600" s="3">
        <v>0</v>
      </c>
      <c r="AV600" s="3">
        <v>8</v>
      </c>
      <c r="AW600" s="3">
        <v>1</v>
      </c>
      <c r="AX600" s="3">
        <v>8</v>
      </c>
      <c r="AY600" s="3">
        <v>100</v>
      </c>
      <c r="AZ600" s="6" t="str">
        <f t="shared" si="67"/>
        <v>986.8</v>
      </c>
      <c r="BC600" s="12" t="s">
        <v>295</v>
      </c>
      <c r="BJ600" s="12">
        <f t="shared" si="68"/>
        <v>0</v>
      </c>
      <c r="BK600" s="12">
        <f t="shared" si="69"/>
        <v>0</v>
      </c>
      <c r="CQ600" s="3" t="str">
        <f>CONCATENATE(baseURL!$A$1,baseURL!$B$1,baseURL!$C$1,".",C600,".",L600,".pkl&amp;seq=",BC600)</f>
        <v>http://proteomics.broadinstitute.org/millscripts/viewfeed.pl?side=xl&amp;cycle=1&amp;fixedMods=iaaC&amp;file=msdataSM/iPRG2012_nd/cpick_in/iPRG2012_nd.986.8.2.pkl&amp;seq=ADVDLHKR</v>
      </c>
    </row>
    <row r="601" spans="1:95" x14ac:dyDescent="0.2">
      <c r="A601" s="3">
        <v>5470</v>
      </c>
      <c r="B601" s="2" t="s">
        <v>289</v>
      </c>
      <c r="C601" s="2" t="s">
        <v>286</v>
      </c>
      <c r="D601" s="3">
        <v>206</v>
      </c>
      <c r="E601" s="3">
        <v>206</v>
      </c>
      <c r="F601" s="3">
        <v>20716</v>
      </c>
      <c r="G601" s="3">
        <v>1191</v>
      </c>
      <c r="H601" s="3">
        <v>6.6496000000000004</v>
      </c>
      <c r="I601" s="30">
        <v>491.27129000000002</v>
      </c>
      <c r="J601" s="30">
        <v>491.27178950000001</v>
      </c>
      <c r="K601" s="30">
        <v>-5.0000000000000001E-4</v>
      </c>
      <c r="L601" s="3">
        <v>3</v>
      </c>
      <c r="M601" s="3">
        <v>3</v>
      </c>
      <c r="N601" s="10">
        <f t="shared" si="63"/>
        <v>1</v>
      </c>
      <c r="O601" s="35">
        <v>3</v>
      </c>
      <c r="P601" s="17"/>
      <c r="Q601" s="40">
        <v>1471.79757</v>
      </c>
      <c r="R601" s="40">
        <v>491.27071000000001</v>
      </c>
      <c r="S601" s="18">
        <f t="shared" si="64"/>
        <v>1.1806118056856467</v>
      </c>
      <c r="T601" s="18">
        <f t="shared" si="65"/>
        <v>2.1973628348472243</v>
      </c>
      <c r="U601" s="18">
        <f t="shared" si="66"/>
        <v>1.6080747007998124</v>
      </c>
      <c r="V601" s="30">
        <v>491.2715</v>
      </c>
      <c r="W601" s="3" t="s">
        <v>47</v>
      </c>
      <c r="X601" s="3" t="s">
        <v>47</v>
      </c>
      <c r="Y601" s="3" t="s">
        <v>47</v>
      </c>
      <c r="Z601" s="3" t="s">
        <v>47</v>
      </c>
      <c r="AA601" s="3" t="s">
        <v>47</v>
      </c>
      <c r="AB601" s="12" t="s">
        <v>47</v>
      </c>
      <c r="AC601" s="3" t="s">
        <v>47</v>
      </c>
      <c r="AD601" s="3" t="s">
        <v>47</v>
      </c>
      <c r="AE601" s="3" t="s">
        <v>47</v>
      </c>
      <c r="AF601" s="3" t="s">
        <v>47</v>
      </c>
      <c r="AG601" s="3" t="s">
        <v>47</v>
      </c>
      <c r="AH601" s="3" t="s">
        <v>47</v>
      </c>
      <c r="AI601" s="3" t="s">
        <v>47</v>
      </c>
      <c r="AJ601" s="3" t="s">
        <v>47</v>
      </c>
      <c r="AK601" s="3" t="s">
        <v>47</v>
      </c>
      <c r="AL601" s="3" t="s">
        <v>47</v>
      </c>
      <c r="AM601" s="3" t="s">
        <v>47</v>
      </c>
      <c r="AU601" s="3">
        <v>0</v>
      </c>
      <c r="AV601" s="3">
        <v>17</v>
      </c>
      <c r="AW601" s="3">
        <v>1</v>
      </c>
      <c r="AX601" s="3">
        <v>17</v>
      </c>
      <c r="AY601" s="3">
        <v>100</v>
      </c>
      <c r="AZ601" s="6" t="str">
        <f t="shared" si="67"/>
        <v>986.9</v>
      </c>
      <c r="BC601" s="12" t="s">
        <v>290</v>
      </c>
      <c r="BJ601" s="12">
        <f t="shared" si="68"/>
        <v>0</v>
      </c>
      <c r="BK601" s="12">
        <f t="shared" si="69"/>
        <v>0</v>
      </c>
      <c r="CQ601" s="3" t="str">
        <f>CONCATENATE(baseURL!$A$1,baseURL!$B$1,baseURL!$C$1,".",C601,".",L601,".pkl&amp;seq=",BC601)</f>
        <v>http://proteomics.broadinstitute.org/millscripts/viewfeed.pl?side=xl&amp;cycle=1&amp;fixedMods=iaaC&amp;file=msdataSM/iPRG2012_nd/cpick_in/iPRG2012_nd.986.9.3.pkl&amp;seq=TGQLKTGAPARSER</v>
      </c>
    </row>
    <row r="602" spans="1:95" x14ac:dyDescent="0.2">
      <c r="A602" s="3">
        <v>6882</v>
      </c>
      <c r="B602" s="2" t="s">
        <v>296</v>
      </c>
      <c r="C602" s="2" t="s">
        <v>297</v>
      </c>
      <c r="D602" s="3">
        <v>208</v>
      </c>
      <c r="E602" s="3">
        <v>208</v>
      </c>
      <c r="F602" s="3">
        <v>20730</v>
      </c>
      <c r="G602" s="3">
        <v>1194</v>
      </c>
      <c r="H602" s="3">
        <v>6.6616</v>
      </c>
      <c r="I602" s="30">
        <v>443.87045999999998</v>
      </c>
      <c r="J602" s="30">
        <v>443.87166639999998</v>
      </c>
      <c r="K602" s="30">
        <v>-1.2099999999999999E-3</v>
      </c>
      <c r="L602" s="3">
        <v>3</v>
      </c>
      <c r="M602" s="3">
        <v>3</v>
      </c>
      <c r="N602" s="10">
        <f t="shared" si="63"/>
        <v>1</v>
      </c>
      <c r="O602" s="35">
        <v>3</v>
      </c>
      <c r="P602" s="17"/>
      <c r="Q602" s="40">
        <v>1329.59258</v>
      </c>
      <c r="R602" s="40">
        <v>443.86905000000002</v>
      </c>
      <c r="S602" s="18">
        <f t="shared" si="64"/>
        <v>3.1766125616651673</v>
      </c>
      <c r="T602" s="18">
        <f t="shared" si="65"/>
        <v>5.8945312811634967</v>
      </c>
      <c r="U602" s="18">
        <f t="shared" si="66"/>
        <v>1.2391041906968407</v>
      </c>
      <c r="V602" s="30">
        <v>443.86959999999999</v>
      </c>
      <c r="X602" s="3" t="s">
        <v>47</v>
      </c>
      <c r="Y602" s="3" t="s">
        <v>47</v>
      </c>
      <c r="Z602" s="3" t="s">
        <v>47</v>
      </c>
      <c r="AA602" s="3" t="s">
        <v>48</v>
      </c>
      <c r="AB602" s="12" t="s">
        <v>47</v>
      </c>
      <c r="AC602" s="3" t="s">
        <v>47</v>
      </c>
      <c r="AD602" s="3" t="s">
        <v>47</v>
      </c>
      <c r="AE602" s="3" t="s">
        <v>47</v>
      </c>
      <c r="AF602" s="3" t="s">
        <v>47</v>
      </c>
      <c r="AG602" s="3" t="s">
        <v>47</v>
      </c>
      <c r="AH602" s="3" t="s">
        <v>47</v>
      </c>
      <c r="AI602" s="3" t="s">
        <v>47</v>
      </c>
      <c r="AJ602" s="3" t="s">
        <v>47</v>
      </c>
      <c r="AK602" s="3" t="s">
        <v>48</v>
      </c>
      <c r="AL602" s="3" t="s">
        <v>47</v>
      </c>
      <c r="AM602" s="3" t="s">
        <v>47</v>
      </c>
      <c r="AO602" s="3" t="s">
        <v>47</v>
      </c>
      <c r="AP602" s="3" t="s">
        <v>47</v>
      </c>
      <c r="AU602" s="3">
        <v>0</v>
      </c>
      <c r="AV602" s="3">
        <v>16</v>
      </c>
      <c r="AW602" s="3">
        <v>1</v>
      </c>
      <c r="AX602" s="3">
        <v>16</v>
      </c>
      <c r="AY602" s="3">
        <v>100</v>
      </c>
      <c r="AZ602" s="6" t="str">
        <f t="shared" si="67"/>
        <v>987.2</v>
      </c>
      <c r="BC602" s="12" t="s">
        <v>298</v>
      </c>
      <c r="BJ602" s="12">
        <f t="shared" si="68"/>
        <v>2</v>
      </c>
      <c r="BK602" s="12">
        <f t="shared" si="69"/>
        <v>0</v>
      </c>
      <c r="CQ602" s="3" t="str">
        <f>CONCATENATE(baseURL!$A$1,baseURL!$B$1,baseURL!$C$1,".",C602,".",L602,".pkl&amp;seq=",BC602)</f>
        <v>http://proteomics.broadinstitute.org/millscripts/viewfeed.pl?side=xl&amp;cycle=1&amp;fixedMods=iaaC&amp;file=msdataSM/iPRG2012_nd/cpick_in/iPRG2012_nd.987.2.3.pkl&amp;seq=KTCSSCGYPAAK</v>
      </c>
    </row>
    <row r="603" spans="1:95" x14ac:dyDescent="0.2">
      <c r="A603" s="3">
        <v>3138</v>
      </c>
      <c r="B603" s="2" t="s">
        <v>299</v>
      </c>
      <c r="C603" s="2" t="s">
        <v>300</v>
      </c>
      <c r="D603" s="3">
        <v>209</v>
      </c>
      <c r="E603" s="3">
        <v>209</v>
      </c>
      <c r="F603" s="3">
        <v>20731</v>
      </c>
      <c r="G603" s="3">
        <v>1195</v>
      </c>
      <c r="H603" s="3">
        <v>6.6641000000000004</v>
      </c>
      <c r="I603" s="30">
        <v>449.20242000000002</v>
      </c>
      <c r="J603" s="30">
        <v>449.20233819999999</v>
      </c>
      <c r="K603" s="30">
        <v>8.0000000000000007E-5</v>
      </c>
      <c r="L603" s="3">
        <v>3</v>
      </c>
      <c r="M603" s="3">
        <v>3</v>
      </c>
      <c r="N603" s="10">
        <f t="shared" si="63"/>
        <v>1</v>
      </c>
      <c r="O603" s="35">
        <v>3</v>
      </c>
      <c r="P603" s="17"/>
      <c r="Q603" s="40">
        <v>1345.5875000000001</v>
      </c>
      <c r="R603" s="40">
        <v>449.20067999999998</v>
      </c>
      <c r="S603" s="18">
        <f t="shared" si="64"/>
        <v>3.873547119387061</v>
      </c>
      <c r="T603" s="18">
        <f t="shared" si="65"/>
        <v>3.6914458811783009</v>
      </c>
      <c r="U603" s="18">
        <f t="shared" si="66"/>
        <v>2.4933176860160651</v>
      </c>
      <c r="V603" s="30">
        <v>449.20179999999999</v>
      </c>
      <c r="W603" s="3" t="s">
        <v>47</v>
      </c>
      <c r="X603" s="3" t="s">
        <v>47</v>
      </c>
      <c r="Y603" s="3" t="s">
        <v>47</v>
      </c>
      <c r="Z603" s="3" t="s">
        <v>47</v>
      </c>
      <c r="AA603" s="3" t="s">
        <v>47</v>
      </c>
      <c r="AB603" s="12" t="s">
        <v>48</v>
      </c>
      <c r="AC603" s="3" t="s">
        <v>47</v>
      </c>
      <c r="AH603" s="3" t="s">
        <v>47</v>
      </c>
      <c r="AI603" s="3" t="s">
        <v>48</v>
      </c>
      <c r="AL603" s="3" t="s">
        <v>48</v>
      </c>
      <c r="AM603" s="3" t="s">
        <v>47</v>
      </c>
      <c r="AP603" s="3" t="s">
        <v>48</v>
      </c>
      <c r="AU603" s="3">
        <v>0</v>
      </c>
      <c r="AV603" s="3">
        <v>8</v>
      </c>
      <c r="AW603" s="3">
        <v>1</v>
      </c>
      <c r="AX603" s="3">
        <v>8</v>
      </c>
      <c r="AY603" s="3">
        <v>100</v>
      </c>
      <c r="AZ603" s="6" t="str">
        <f t="shared" si="67"/>
        <v>987.3</v>
      </c>
      <c r="BC603" s="12" t="s">
        <v>301</v>
      </c>
      <c r="BJ603" s="12">
        <f t="shared" si="68"/>
        <v>2</v>
      </c>
      <c r="BK603" s="12">
        <f t="shared" si="69"/>
        <v>0</v>
      </c>
      <c r="CQ603" s="3" t="str">
        <f>CONCATENATE(baseURL!$A$1,baseURL!$B$1,baseURL!$C$1,".",C603,".",L603,".pkl&amp;seq=",BC603)</f>
        <v>http://proteomics.broadinstitute.org/millscripts/viewfeed.pl?side=xl&amp;cycle=1&amp;fixedMods=iaaC&amp;file=msdataSM/iPRG2012_nd/cpick_in/iPRG2012_nd.987.3.3.pkl&amp;seq=KTCSSCGYPSAK</v>
      </c>
    </row>
    <row r="604" spans="1:95" x14ac:dyDescent="0.2">
      <c r="A604" s="3">
        <v>15</v>
      </c>
      <c r="B604" s="2" t="s">
        <v>302</v>
      </c>
      <c r="C604" s="2" t="s">
        <v>303</v>
      </c>
      <c r="D604" s="3">
        <v>213</v>
      </c>
      <c r="E604" s="3">
        <v>213</v>
      </c>
      <c r="F604" s="3">
        <v>20735</v>
      </c>
      <c r="G604" s="3">
        <v>1199</v>
      </c>
      <c r="H604" s="3">
        <v>6.6741000000000001</v>
      </c>
      <c r="I604" s="30">
        <v>623.97181</v>
      </c>
      <c r="J604" s="30">
        <v>623.97166200000004</v>
      </c>
      <c r="K604" s="30">
        <v>1.4999999999999999E-4</v>
      </c>
      <c r="L604" s="3">
        <v>3</v>
      </c>
      <c r="M604" s="3">
        <v>3</v>
      </c>
      <c r="N604" s="10">
        <f t="shared" si="63"/>
        <v>1</v>
      </c>
      <c r="O604" s="35">
        <v>3</v>
      </c>
      <c r="P604" s="17"/>
      <c r="Q604" s="40">
        <v>1869.8937100000001</v>
      </c>
      <c r="R604" s="40">
        <v>623.96942000000001</v>
      </c>
      <c r="S604" s="18">
        <f t="shared" si="64"/>
        <v>3.8303159151473039</v>
      </c>
      <c r="T604" s="18">
        <f t="shared" si="65"/>
        <v>3.5931248041351704</v>
      </c>
      <c r="U604" s="18">
        <f t="shared" si="66"/>
        <v>3.3334966960049091</v>
      </c>
      <c r="V604" s="30">
        <v>623.97149999999999</v>
      </c>
      <c r="W604" s="3" t="s">
        <v>47</v>
      </c>
      <c r="Z604" s="3" t="s">
        <v>47</v>
      </c>
      <c r="AA604" s="3" t="s">
        <v>47</v>
      </c>
      <c r="AB604" s="12" t="s">
        <v>47</v>
      </c>
      <c r="AD604" s="3" t="s">
        <v>65</v>
      </c>
      <c r="AE604" s="3" t="s">
        <v>47</v>
      </c>
      <c r="AF604" s="3" t="s">
        <v>47</v>
      </c>
      <c r="AG604" s="3" t="s">
        <v>47</v>
      </c>
      <c r="AH604" s="3" t="s">
        <v>47</v>
      </c>
      <c r="AI604" s="3" t="s">
        <v>47</v>
      </c>
      <c r="AK604" s="3" t="s">
        <v>47</v>
      </c>
      <c r="AL604" s="3" t="s">
        <v>47</v>
      </c>
      <c r="AM604" s="3" t="s">
        <v>47</v>
      </c>
      <c r="AO604" s="3" t="s">
        <v>47</v>
      </c>
      <c r="AP604" s="3" t="s">
        <v>48</v>
      </c>
      <c r="AR604" s="3" t="s">
        <v>47</v>
      </c>
      <c r="AU604" s="3">
        <v>1</v>
      </c>
      <c r="AV604" s="3">
        <v>14</v>
      </c>
      <c r="AW604" s="3">
        <v>2</v>
      </c>
      <c r="AX604" s="3">
        <v>10</v>
      </c>
      <c r="AY604" s="3">
        <v>71.430000000000007</v>
      </c>
      <c r="AZ604" s="6" t="str">
        <f t="shared" si="67"/>
        <v>987.7</v>
      </c>
      <c r="BB604" s="12" t="s">
        <v>79</v>
      </c>
      <c r="BC604" s="12" t="s">
        <v>304</v>
      </c>
      <c r="BD604" s="12" t="s">
        <v>79</v>
      </c>
      <c r="BJ604" s="12">
        <f t="shared" si="68"/>
        <v>0</v>
      </c>
      <c r="BK604" s="12">
        <f t="shared" si="69"/>
        <v>0</v>
      </c>
      <c r="BV604" s="3" t="s">
        <v>305</v>
      </c>
      <c r="BZ604" s="3" t="s">
        <v>306</v>
      </c>
      <c r="CB604" s="3" t="s">
        <v>305</v>
      </c>
      <c r="CE604" s="3" t="s">
        <v>305</v>
      </c>
      <c r="CN604" s="3" t="s">
        <v>305</v>
      </c>
      <c r="CQ604" s="3" t="str">
        <f>CONCATENATE(baseURL!$A$1,baseURL!$B$1,"+Acetyl",baseURL!$C$1,".",C604,".",L604,".pkl&amp;seq=",BC604,"&amp;varMods=Acetyl-K")</f>
        <v>http://proteomics.broadinstitute.org/millscripts/viewfeed.pl?side=xl&amp;cycle=1&amp;fixedMods=iaaC+Acetyl&amp;file=msdataSM/iPRG2012_nd/cpick_in/iPRG2012_nd.987.7.3.pkl&amp;seq=SEKPQQEEQEKPQSR&amp;varMods=Acetyl-K</v>
      </c>
    </row>
    <row r="605" spans="1:95" x14ac:dyDescent="0.2">
      <c r="A605" s="3">
        <v>1014</v>
      </c>
      <c r="B605" s="2" t="s">
        <v>307</v>
      </c>
      <c r="C605" s="2" t="s">
        <v>308</v>
      </c>
      <c r="D605" s="3">
        <v>222</v>
      </c>
      <c r="E605" s="3">
        <v>222</v>
      </c>
      <c r="F605" s="3">
        <v>20758</v>
      </c>
      <c r="G605" s="3">
        <v>1209</v>
      </c>
      <c r="H605" s="3">
        <v>6.6967999999999996</v>
      </c>
      <c r="I605" s="30">
        <v>578.62139999999999</v>
      </c>
      <c r="J605" s="30">
        <v>578.62013100000001</v>
      </c>
      <c r="K605" s="30">
        <v>1.2700000000000001E-3</v>
      </c>
      <c r="L605" s="3">
        <v>3</v>
      </c>
      <c r="M605" s="3">
        <v>3</v>
      </c>
      <c r="N605" s="10">
        <f t="shared" si="63"/>
        <v>1</v>
      </c>
      <c r="O605" s="35">
        <v>3</v>
      </c>
      <c r="P605" s="17"/>
      <c r="Q605" s="40">
        <v>1733.8412800000001</v>
      </c>
      <c r="R605" s="40">
        <v>578.61860999999999</v>
      </c>
      <c r="S605" s="18">
        <f t="shared" si="64"/>
        <v>4.8218290110034845</v>
      </c>
      <c r="T605" s="18">
        <f t="shared" si="65"/>
        <v>2.6286745253928085</v>
      </c>
      <c r="U605" s="18">
        <f t="shared" si="66"/>
        <v>2.0566224098203194</v>
      </c>
      <c r="V605" s="30">
        <v>578.61980000000005</v>
      </c>
      <c r="W605" s="3" t="s">
        <v>47</v>
      </c>
      <c r="Z605" s="3" t="s">
        <v>47</v>
      </c>
      <c r="AA605" s="3" t="s">
        <v>47</v>
      </c>
      <c r="AB605" s="12" t="s">
        <v>48</v>
      </c>
      <c r="AC605" s="3" t="s">
        <v>47</v>
      </c>
      <c r="AE605" s="3" t="s">
        <v>48</v>
      </c>
      <c r="AG605" s="3" t="s">
        <v>52</v>
      </c>
      <c r="AH605" s="3" t="s">
        <v>47</v>
      </c>
      <c r="AJ605" s="3" t="s">
        <v>48</v>
      </c>
      <c r="AL605" s="3" t="s">
        <v>52</v>
      </c>
      <c r="AO605" s="3" t="s">
        <v>47</v>
      </c>
      <c r="AU605" s="3">
        <v>0</v>
      </c>
      <c r="AV605" s="3">
        <v>6</v>
      </c>
      <c r="AW605" s="3">
        <v>1</v>
      </c>
      <c r="AX605" s="3">
        <v>6</v>
      </c>
      <c r="AY605" s="3">
        <v>100</v>
      </c>
      <c r="AZ605" s="6" t="str">
        <f t="shared" si="67"/>
        <v>988.9</v>
      </c>
      <c r="BC605" s="12" t="s">
        <v>309</v>
      </c>
      <c r="BJ605" s="12">
        <f t="shared" si="68"/>
        <v>0</v>
      </c>
      <c r="BK605" s="12">
        <f t="shared" si="69"/>
        <v>0</v>
      </c>
      <c r="BP605" s="3" t="s">
        <v>54</v>
      </c>
      <c r="BR605" s="3" t="s">
        <v>54</v>
      </c>
      <c r="CQ605" s="3" t="str">
        <f>CONCATENATE(baseURL!$A$1,baseURL!$B$1,baseURL!$C$1,".",C605,".",L605,".pkl&amp;seq=",BC605,"&amp;varMods=Deamidated-N")</f>
        <v>http://proteomics.broadinstitute.org/millscripts/viewfeed.pl?side=xl&amp;cycle=1&amp;fixedMods=iaaC&amp;file=msdataSM/iPRG2012_nd/cpick_in/iPRG2012_nd.988.9.3.pkl&amp;seq=KGNNTAnATNSANTVQK&amp;varMods=Deamidated-N</v>
      </c>
    </row>
    <row r="606" spans="1:95" x14ac:dyDescent="0.2">
      <c r="A606" s="3">
        <v>2967</v>
      </c>
      <c r="B606" s="2" t="s">
        <v>310</v>
      </c>
      <c r="C606" s="2" t="s">
        <v>311</v>
      </c>
      <c r="D606" s="3">
        <v>224</v>
      </c>
      <c r="E606" s="3">
        <v>224</v>
      </c>
      <c r="F606" s="3">
        <v>20771</v>
      </c>
      <c r="G606" s="3">
        <v>1212</v>
      </c>
      <c r="H606" s="3">
        <v>6.7073</v>
      </c>
      <c r="I606" s="30">
        <v>402.21267999999998</v>
      </c>
      <c r="J606" s="30">
        <v>402.21195180000001</v>
      </c>
      <c r="K606" s="30">
        <v>7.2999999999999996E-4</v>
      </c>
      <c r="L606" s="3">
        <v>2</v>
      </c>
      <c r="M606" s="3">
        <v>2</v>
      </c>
      <c r="N606" s="10">
        <f t="shared" si="63"/>
        <v>1</v>
      </c>
      <c r="O606" s="35">
        <v>2</v>
      </c>
      <c r="P606" s="17"/>
      <c r="Q606" s="40">
        <v>803.41585999999995</v>
      </c>
      <c r="R606" s="40">
        <v>402.21156999999999</v>
      </c>
      <c r="S606" s="18">
        <f t="shared" si="64"/>
        <v>2.7597415956553584</v>
      </c>
      <c r="T606" s="18">
        <f t="shared" si="65"/>
        <v>0.94925165880671825</v>
      </c>
      <c r="U606" s="18">
        <f t="shared" si="66"/>
        <v>7.4587610647552233E-2</v>
      </c>
      <c r="V606" s="30">
        <v>402.21159999999998</v>
      </c>
      <c r="W606" s="3" t="s">
        <v>47</v>
      </c>
      <c r="X606" s="3" t="s">
        <v>47</v>
      </c>
      <c r="Y606" s="3" t="s">
        <v>47</v>
      </c>
      <c r="Z606" s="3" t="s">
        <v>47</v>
      </c>
      <c r="AA606" s="3" t="s">
        <v>47</v>
      </c>
      <c r="AB606" s="12" t="s">
        <v>52</v>
      </c>
      <c r="AD606" s="3" t="s">
        <v>47</v>
      </c>
      <c r="AF606" s="3" t="s">
        <v>47</v>
      </c>
      <c r="AG606" s="3" t="s">
        <v>47</v>
      </c>
      <c r="AH606" s="3" t="s">
        <v>47</v>
      </c>
      <c r="AK606" s="3" t="s">
        <v>47</v>
      </c>
      <c r="AL606" s="3" t="s">
        <v>47</v>
      </c>
      <c r="AM606" s="3" t="s">
        <v>47</v>
      </c>
      <c r="AN606" s="3" t="s">
        <v>47</v>
      </c>
      <c r="AU606" s="3">
        <v>0</v>
      </c>
      <c r="AV606" s="3">
        <v>13</v>
      </c>
      <c r="AW606" s="3">
        <v>1</v>
      </c>
      <c r="AX606" s="3">
        <v>13</v>
      </c>
      <c r="AY606" s="3">
        <v>100</v>
      </c>
      <c r="AZ606" s="6" t="str">
        <f t="shared" si="67"/>
        <v>989.1</v>
      </c>
      <c r="BC606" s="12" t="s">
        <v>312</v>
      </c>
      <c r="BJ606" s="12">
        <f t="shared" si="68"/>
        <v>0</v>
      </c>
      <c r="BK606" s="12">
        <f t="shared" si="69"/>
        <v>0</v>
      </c>
      <c r="CQ606" s="3" t="str">
        <f>CONCATENATE(baseURL!$A$1,baseURL!$B$1,baseURL!$C$1,".",C606,".",L606,".pkl&amp;seq=",BC606)</f>
        <v>http://proteomics.broadinstitute.org/millscripts/viewfeed.pl?side=xl&amp;cycle=1&amp;fixedMods=iaaC&amp;file=msdataSM/iPRG2012_nd/cpick_in/iPRG2012_nd.989.1.2.pkl&amp;seq=HLSYQR</v>
      </c>
    </row>
    <row r="607" spans="1:95" x14ac:dyDescent="0.2">
      <c r="A607" s="3">
        <v>4107</v>
      </c>
      <c r="B607" s="2" t="s">
        <v>313</v>
      </c>
      <c r="C607" s="2" t="s">
        <v>314</v>
      </c>
      <c r="D607" s="3">
        <v>229</v>
      </c>
      <c r="E607" s="3">
        <v>229</v>
      </c>
      <c r="F607" s="3">
        <v>20776</v>
      </c>
      <c r="G607" s="3">
        <v>1217</v>
      </c>
      <c r="H607" s="3">
        <v>6.7198000000000002</v>
      </c>
      <c r="I607" s="30">
        <v>557.7509</v>
      </c>
      <c r="J607" s="30">
        <v>557.75010850000001</v>
      </c>
      <c r="K607" s="30">
        <v>7.9000000000000001E-4</v>
      </c>
      <c r="L607" s="3">
        <v>2</v>
      </c>
      <c r="M607" s="3">
        <v>2</v>
      </c>
      <c r="N607" s="10">
        <f t="shared" si="63"/>
        <v>1</v>
      </c>
      <c r="O607" s="35">
        <v>2</v>
      </c>
      <c r="P607" s="17"/>
      <c r="Q607" s="40">
        <v>1114.4912099999999</v>
      </c>
      <c r="R607" s="40">
        <v>557.74923999999999</v>
      </c>
      <c r="S607" s="18">
        <f t="shared" si="64"/>
        <v>2.9762478923598641</v>
      </c>
      <c r="T607" s="18">
        <f t="shared" si="65"/>
        <v>1.5571513822665928</v>
      </c>
      <c r="U607" s="18">
        <f t="shared" si="66"/>
        <v>1.5419115586580785</v>
      </c>
      <c r="V607" s="30">
        <v>557.75009999999997</v>
      </c>
      <c r="W607" s="3" t="s">
        <v>48</v>
      </c>
      <c r="Y607" s="3" t="s">
        <v>47</v>
      </c>
      <c r="Z607" s="3" t="s">
        <v>47</v>
      </c>
      <c r="AA607" s="3" t="s">
        <v>47</v>
      </c>
      <c r="AB607" s="12" t="s">
        <v>47</v>
      </c>
      <c r="AC607" s="3" t="s">
        <v>48</v>
      </c>
      <c r="AD607" s="3" t="s">
        <v>47</v>
      </c>
      <c r="AE607" s="3" t="s">
        <v>48</v>
      </c>
      <c r="AF607" s="3" t="s">
        <v>48</v>
      </c>
      <c r="AG607" s="3" t="s">
        <v>48</v>
      </c>
      <c r="AH607" s="3" t="s">
        <v>47</v>
      </c>
      <c r="AI607" s="3" t="s">
        <v>48</v>
      </c>
      <c r="AK607" s="3" t="s">
        <v>48</v>
      </c>
      <c r="AL607" s="3" t="s">
        <v>48</v>
      </c>
      <c r="AM607" s="3" t="s">
        <v>47</v>
      </c>
      <c r="AU607" s="3">
        <v>0</v>
      </c>
      <c r="AV607" s="3">
        <v>7</v>
      </c>
      <c r="AW607" s="3">
        <v>1</v>
      </c>
      <c r="AX607" s="3">
        <v>7</v>
      </c>
      <c r="AY607" s="3">
        <v>100</v>
      </c>
      <c r="AZ607" s="6" t="str">
        <f t="shared" si="67"/>
        <v>989.6</v>
      </c>
      <c r="BC607" s="12" t="s">
        <v>315</v>
      </c>
      <c r="BJ607" s="12">
        <f t="shared" si="68"/>
        <v>0</v>
      </c>
      <c r="BK607" s="12">
        <f t="shared" si="69"/>
        <v>0</v>
      </c>
      <c r="CQ607" s="3" t="str">
        <f>CONCATENATE(baseURL!$A$1,baseURL!$B$1,baseURL!$C$1,".",C607,".",L607,".pkl&amp;seq=",BC607)</f>
        <v>http://proteomics.broadinstitute.org/millscripts/viewfeed.pl?side=xl&amp;cycle=1&amp;fixedMods=iaaC&amp;file=msdataSM/iPRG2012_nd/cpick_in/iPRG2012_nd.989.6.2.pkl&amp;seq=HGQSEWNEK</v>
      </c>
    </row>
    <row r="608" spans="1:95" x14ac:dyDescent="0.2">
      <c r="A608" s="3">
        <v>1206</v>
      </c>
      <c r="B608" s="2" t="s">
        <v>320</v>
      </c>
      <c r="C608" s="2" t="s">
        <v>321</v>
      </c>
      <c r="D608" s="3">
        <v>234</v>
      </c>
      <c r="E608" s="3">
        <v>234</v>
      </c>
      <c r="F608" s="3">
        <v>20795</v>
      </c>
      <c r="G608" s="3">
        <v>1223</v>
      </c>
      <c r="H608" s="3">
        <v>6.7462</v>
      </c>
      <c r="I608" s="30">
        <v>593.29921999999999</v>
      </c>
      <c r="J608" s="30">
        <v>593.29736560000003</v>
      </c>
      <c r="K608" s="30">
        <v>1.8500000000000001E-3</v>
      </c>
      <c r="L608" s="3">
        <v>2</v>
      </c>
      <c r="M608" s="3">
        <v>2</v>
      </c>
      <c r="N608" s="10">
        <f t="shared" si="63"/>
        <v>1</v>
      </c>
      <c r="O608" s="35">
        <v>2</v>
      </c>
      <c r="P608" s="17"/>
      <c r="Q608" s="40">
        <v>1185.58584</v>
      </c>
      <c r="R608" s="40">
        <v>593.29656</v>
      </c>
      <c r="S608" s="18">
        <f t="shared" si="64"/>
        <v>4.4834239389348038</v>
      </c>
      <c r="T608" s="18">
        <f t="shared" si="65"/>
        <v>1.3578369644266199</v>
      </c>
      <c r="U608" s="18">
        <f t="shared" si="66"/>
        <v>1.07871854166114</v>
      </c>
      <c r="V608" s="30">
        <v>593.29719999999998</v>
      </c>
      <c r="W608" s="3" t="s">
        <v>47</v>
      </c>
      <c r="Z608" s="3" t="s">
        <v>48</v>
      </c>
      <c r="AB608" s="12" t="s">
        <v>48</v>
      </c>
      <c r="AG608" s="3" t="s">
        <v>47</v>
      </c>
      <c r="AI608" s="3" t="s">
        <v>52</v>
      </c>
      <c r="AL608" s="3" t="s">
        <v>52</v>
      </c>
      <c r="AM608" s="3" t="s">
        <v>47</v>
      </c>
      <c r="AU608" s="3">
        <v>0</v>
      </c>
      <c r="AV608" s="3">
        <v>3</v>
      </c>
      <c r="AW608" s="3">
        <v>1</v>
      </c>
      <c r="AX608" s="3">
        <v>3</v>
      </c>
      <c r="AY608" s="3">
        <v>100</v>
      </c>
      <c r="AZ608" s="6" t="str">
        <f t="shared" si="67"/>
        <v>990.4</v>
      </c>
      <c r="BB608" s="12" t="s">
        <v>79</v>
      </c>
      <c r="BC608" s="12" t="s">
        <v>322</v>
      </c>
      <c r="BJ608" s="12">
        <f t="shared" si="68"/>
        <v>0</v>
      </c>
      <c r="BK608" s="12">
        <f t="shared" si="69"/>
        <v>0</v>
      </c>
      <c r="BO608" s="3" t="s">
        <v>54</v>
      </c>
      <c r="BR608" s="3" t="s">
        <v>54</v>
      </c>
      <c r="CQ608" s="3" t="str">
        <f>CONCATENATE(baseURL!$A$1,baseURL!$B$1,"+Acetyl",baseURL!$C$1,".",C608,".",L608,".pkl&amp;seq=",BC608,"&amp;varMods=Deamidated-Q")</f>
        <v>http://proteomics.broadinstitute.org/millscripts/viewfeed.pl?side=xl&amp;cycle=1&amp;fixedMods=iaaC+Acetyl&amp;file=msdataSM/iPRG2012_nd/cpick_in/iPRG2012_nd.990.4.2.pkl&amp;seq=SAPEAQQqKR&amp;varMods=Deamidated-Q</v>
      </c>
    </row>
    <row r="609" spans="1:95" x14ac:dyDescent="0.2">
      <c r="A609" s="3">
        <v>5144</v>
      </c>
      <c r="B609" s="2" t="s">
        <v>323</v>
      </c>
      <c r="C609" s="2" t="s">
        <v>324</v>
      </c>
      <c r="D609" s="3">
        <v>238</v>
      </c>
      <c r="E609" s="3">
        <v>238</v>
      </c>
      <c r="F609" s="3">
        <v>20816</v>
      </c>
      <c r="G609" s="3">
        <v>1228</v>
      </c>
      <c r="H609" s="3">
        <v>6.7668999999999997</v>
      </c>
      <c r="I609" s="30">
        <v>496.72003999999998</v>
      </c>
      <c r="J609" s="30">
        <v>496.71828840000001</v>
      </c>
      <c r="K609" s="30">
        <v>1.75E-3</v>
      </c>
      <c r="L609" s="3">
        <v>2</v>
      </c>
      <c r="M609" s="3">
        <v>2</v>
      </c>
      <c r="N609" s="10">
        <f t="shared" si="63"/>
        <v>1</v>
      </c>
      <c r="O609" s="35">
        <v>2</v>
      </c>
      <c r="P609" s="17"/>
      <c r="Q609" s="40">
        <v>992.42794000000004</v>
      </c>
      <c r="R609" s="40">
        <v>496.71760999999998</v>
      </c>
      <c r="S609" s="18">
        <f t="shared" si="64"/>
        <v>4.8921156630704701</v>
      </c>
      <c r="T609" s="18">
        <f t="shared" si="65"/>
        <v>1.3657659530665991</v>
      </c>
      <c r="U609" s="18">
        <f t="shared" si="66"/>
        <v>0.98647599792852958</v>
      </c>
      <c r="V609" s="30">
        <v>496.71809999999999</v>
      </c>
      <c r="W609" s="3" t="s">
        <v>47</v>
      </c>
      <c r="X609" s="3" t="s">
        <v>47</v>
      </c>
      <c r="Y609" s="3" t="s">
        <v>47</v>
      </c>
      <c r="Z609" s="3" t="s">
        <v>47</v>
      </c>
      <c r="AA609" s="3" t="s">
        <v>47</v>
      </c>
      <c r="AB609" s="12" t="s">
        <v>47</v>
      </c>
      <c r="AC609" s="3" t="s">
        <v>47</v>
      </c>
      <c r="AD609" s="3" t="s">
        <v>47</v>
      </c>
      <c r="AE609" s="3" t="s">
        <v>47</v>
      </c>
      <c r="AF609" s="3" t="s">
        <v>47</v>
      </c>
      <c r="AG609" s="3" t="s">
        <v>47</v>
      </c>
      <c r="AH609" s="3" t="s">
        <v>47</v>
      </c>
      <c r="AI609" s="3" t="s">
        <v>47</v>
      </c>
      <c r="AJ609" s="3" t="s">
        <v>47</v>
      </c>
      <c r="AK609" s="3" t="s">
        <v>47</v>
      </c>
      <c r="AL609" s="3" t="s">
        <v>47</v>
      </c>
      <c r="AM609" s="3" t="s">
        <v>47</v>
      </c>
      <c r="AN609" s="3" t="s">
        <v>47</v>
      </c>
      <c r="AU609" s="3">
        <v>0</v>
      </c>
      <c r="AV609" s="3">
        <v>18</v>
      </c>
      <c r="AW609" s="3">
        <v>1</v>
      </c>
      <c r="AX609" s="3">
        <v>18</v>
      </c>
      <c r="AY609" s="3">
        <v>100</v>
      </c>
      <c r="AZ609" s="6" t="str">
        <f t="shared" si="67"/>
        <v>991.4</v>
      </c>
      <c r="BC609" s="12" t="s">
        <v>325</v>
      </c>
      <c r="BJ609" s="12">
        <f t="shared" si="68"/>
        <v>0</v>
      </c>
      <c r="BK609" s="12">
        <f t="shared" si="69"/>
        <v>0</v>
      </c>
      <c r="CQ609" s="3" t="str">
        <f>CONCATENATE(baseURL!$A$1,baseURL!$B$1,baseURL!$C$1,".",C609,".",L609,".pkl&amp;seq=",BC609)</f>
        <v>http://proteomics.broadinstitute.org/millscripts/viewfeed.pl?side=xl&amp;cycle=1&amp;fixedMods=iaaC&amp;file=msdataSM/iPRG2012_nd/cpick_in/iPRG2012_nd.991.4.2.pkl&amp;seq=GESDDSLNR</v>
      </c>
    </row>
    <row r="610" spans="1:95" x14ac:dyDescent="0.2">
      <c r="A610" s="3">
        <v>4695</v>
      </c>
      <c r="B610" s="2" t="s">
        <v>326</v>
      </c>
      <c r="C610" s="2" t="s">
        <v>320</v>
      </c>
      <c r="D610" s="3">
        <v>239</v>
      </c>
      <c r="E610" s="3">
        <v>239</v>
      </c>
      <c r="F610" s="3">
        <v>20817</v>
      </c>
      <c r="G610" s="3">
        <v>1229</v>
      </c>
      <c r="H610" s="3">
        <v>6.7702999999999998</v>
      </c>
      <c r="I610" s="30">
        <v>606.30542000000003</v>
      </c>
      <c r="J610" s="30">
        <v>606.30493860000001</v>
      </c>
      <c r="K610" s="30">
        <v>4.8000000000000001E-4</v>
      </c>
      <c r="L610" s="3">
        <v>2</v>
      </c>
      <c r="M610" s="3">
        <v>2</v>
      </c>
      <c r="N610" s="10">
        <f t="shared" si="63"/>
        <v>1</v>
      </c>
      <c r="O610" s="35">
        <v>2</v>
      </c>
      <c r="P610" s="17"/>
      <c r="Q610" s="40">
        <v>1211.60149</v>
      </c>
      <c r="R610" s="40">
        <v>606.30438000000004</v>
      </c>
      <c r="S610" s="18">
        <f t="shared" si="64"/>
        <v>1.7153100559640517</v>
      </c>
      <c r="T610" s="18">
        <f t="shared" si="65"/>
        <v>0.92131942041495718</v>
      </c>
      <c r="U610" s="18">
        <f t="shared" si="66"/>
        <v>0.52778770951297682</v>
      </c>
      <c r="V610" s="30">
        <v>606.30470000000003</v>
      </c>
      <c r="W610" s="3" t="s">
        <v>47</v>
      </c>
      <c r="X610" s="3" t="s">
        <v>47</v>
      </c>
      <c r="Y610" s="3" t="s">
        <v>47</v>
      </c>
      <c r="Z610" s="3" t="s">
        <v>47</v>
      </c>
      <c r="AA610" s="3" t="s">
        <v>47</v>
      </c>
      <c r="AB610" s="12" t="s">
        <v>47</v>
      </c>
      <c r="AC610" s="3" t="s">
        <v>47</v>
      </c>
      <c r="AD610" s="3" t="s">
        <v>47</v>
      </c>
      <c r="AE610" s="3" t="s">
        <v>48</v>
      </c>
      <c r="AF610" s="3" t="s">
        <v>47</v>
      </c>
      <c r="AG610" s="3" t="s">
        <v>47</v>
      </c>
      <c r="AH610" s="3" t="s">
        <v>47</v>
      </c>
      <c r="AI610" s="3" t="s">
        <v>47</v>
      </c>
      <c r="AJ610" s="3" t="s">
        <v>47</v>
      </c>
      <c r="AL610" s="3" t="s">
        <v>47</v>
      </c>
      <c r="AM610" s="3" t="s">
        <v>47</v>
      </c>
      <c r="AN610" s="3" t="s">
        <v>47</v>
      </c>
      <c r="AU610" s="3">
        <v>0</v>
      </c>
      <c r="AV610" s="3">
        <v>16</v>
      </c>
      <c r="AW610" s="3">
        <v>1</v>
      </c>
      <c r="AX610" s="3">
        <v>16</v>
      </c>
      <c r="AY610" s="3">
        <v>100</v>
      </c>
      <c r="AZ610" s="6" t="str">
        <f t="shared" si="67"/>
        <v>991.5</v>
      </c>
      <c r="BC610" s="12" t="s">
        <v>327</v>
      </c>
      <c r="BJ610" s="12">
        <f t="shared" si="68"/>
        <v>0</v>
      </c>
      <c r="BK610" s="12">
        <f t="shared" si="69"/>
        <v>0</v>
      </c>
      <c r="CQ610" s="3" t="str">
        <f>CONCATENATE(baseURL!$A$1,baseURL!$B$1,baseURL!$C$1,".",C610,".",L610,".pkl&amp;seq=",BC610)</f>
        <v>http://proteomics.broadinstitute.org/millscripts/viewfeed.pl?side=xl&amp;cycle=1&amp;fixedMods=iaaC&amp;file=msdataSM/iPRG2012_nd/cpick_in/iPRG2012_nd.991.5.2.pkl&amp;seq=QTHPDTGLSQK</v>
      </c>
    </row>
    <row r="611" spans="1:95" x14ac:dyDescent="0.2">
      <c r="A611" s="3">
        <v>361</v>
      </c>
      <c r="B611" s="2" t="s">
        <v>328</v>
      </c>
      <c r="C611" s="2" t="s">
        <v>329</v>
      </c>
      <c r="D611" s="3">
        <v>241</v>
      </c>
      <c r="E611" s="3">
        <v>241</v>
      </c>
      <c r="F611" s="3">
        <v>20835</v>
      </c>
      <c r="G611" s="3">
        <v>1232</v>
      </c>
      <c r="H611" s="3">
        <v>6.7819000000000003</v>
      </c>
      <c r="I611" s="30">
        <v>410.92277000000001</v>
      </c>
      <c r="J611" s="30">
        <v>410.91574900000001</v>
      </c>
      <c r="K611" s="30">
        <v>7.0200000000000002E-3</v>
      </c>
      <c r="L611" s="3">
        <v>3</v>
      </c>
      <c r="M611" s="3">
        <v>3</v>
      </c>
      <c r="N611" s="10">
        <f t="shared" si="63"/>
        <v>1</v>
      </c>
      <c r="O611" s="35">
        <v>3</v>
      </c>
      <c r="P611" s="17"/>
      <c r="Q611" s="40">
        <v>1230.7429500000001</v>
      </c>
      <c r="R611" s="40">
        <v>410.91917000000001</v>
      </c>
      <c r="S611" s="18">
        <f t="shared" si="64"/>
        <v>8.7608470541927286</v>
      </c>
      <c r="T611" s="18">
        <f t="shared" si="65"/>
        <v>-8.3252382701031085</v>
      </c>
      <c r="U611" s="18">
        <f t="shared" si="66"/>
        <v>-8.4444831327605829</v>
      </c>
      <c r="V611" s="30">
        <v>410.91570000000002</v>
      </c>
      <c r="Z611" s="3" t="s">
        <v>47</v>
      </c>
      <c r="AA611" s="3" t="s">
        <v>47</v>
      </c>
      <c r="AB611" s="12" t="s">
        <v>48</v>
      </c>
      <c r="AC611" s="3" t="s">
        <v>52</v>
      </c>
      <c r="AF611" s="3" t="s">
        <v>47</v>
      </c>
      <c r="AG611" s="3" t="s">
        <v>47</v>
      </c>
      <c r="AL611" s="3" t="s">
        <v>52</v>
      </c>
      <c r="AM611" s="3" t="s">
        <v>47</v>
      </c>
      <c r="AU611" s="3">
        <v>0</v>
      </c>
      <c r="AV611" s="3">
        <v>5</v>
      </c>
      <c r="AW611" s="3">
        <v>1</v>
      </c>
      <c r="AX611" s="3">
        <v>5</v>
      </c>
      <c r="AY611" s="3">
        <v>100</v>
      </c>
      <c r="AZ611" s="6" t="str">
        <f t="shared" si="67"/>
        <v>992.2</v>
      </c>
      <c r="BC611" s="12" t="s">
        <v>330</v>
      </c>
      <c r="BJ611" s="12">
        <f t="shared" si="68"/>
        <v>0</v>
      </c>
      <c r="BK611" s="12">
        <f t="shared" si="69"/>
        <v>0</v>
      </c>
      <c r="CQ611" s="3" t="str">
        <f>CONCATENATE(baseURL!$A$1,baseURL!$B$1,baseURL!$C$1,".",C611,".",L611,".pkl&amp;seq=",BC611)</f>
        <v>http://proteomics.broadinstitute.org/millscripts/viewfeed.pl?side=xl&amp;cycle=1&amp;fixedMods=iaaC&amp;file=msdataSM/iPRG2012_nd/cpick_in/iPRG2012_nd.992.2.3.pkl&amp;seq=VHLGPKKPQAR</v>
      </c>
    </row>
    <row r="612" spans="1:95" x14ac:dyDescent="0.2">
      <c r="A612" s="3">
        <v>5918</v>
      </c>
      <c r="B612" s="2" t="s">
        <v>331</v>
      </c>
      <c r="C612" s="2" t="s">
        <v>332</v>
      </c>
      <c r="D612" s="3">
        <v>251</v>
      </c>
      <c r="E612" s="3">
        <v>251</v>
      </c>
      <c r="F612" s="3">
        <v>20859</v>
      </c>
      <c r="G612" s="3">
        <v>1243</v>
      </c>
      <c r="H612" s="3">
        <v>6.8186999999999998</v>
      </c>
      <c r="I612" s="30">
        <v>573.80561999999998</v>
      </c>
      <c r="J612" s="30">
        <v>573.80216099999996</v>
      </c>
      <c r="K612" s="30">
        <v>3.46E-3</v>
      </c>
      <c r="L612" s="3">
        <v>2</v>
      </c>
      <c r="M612" s="3">
        <v>2</v>
      </c>
      <c r="N612" s="10">
        <f t="shared" si="63"/>
        <v>1</v>
      </c>
      <c r="O612" s="35">
        <v>2</v>
      </c>
      <c r="P612" s="17"/>
      <c r="Q612" s="40">
        <v>1146.6000899999999</v>
      </c>
      <c r="R612" s="40">
        <v>573.80368999999996</v>
      </c>
      <c r="S612" s="18">
        <f t="shared" si="64"/>
        <v>3.3635196734544399</v>
      </c>
      <c r="T612" s="18">
        <f t="shared" si="65"/>
        <v>-2.6646743941381743</v>
      </c>
      <c r="U612" s="18">
        <f t="shared" si="66"/>
        <v>-2.5967068981201171</v>
      </c>
      <c r="V612" s="30">
        <v>573.80219999999997</v>
      </c>
      <c r="W612" s="3" t="s">
        <v>47</v>
      </c>
      <c r="X612" s="3" t="s">
        <v>47</v>
      </c>
      <c r="Y612" s="3" t="s">
        <v>47</v>
      </c>
      <c r="Z612" s="3" t="s">
        <v>47</v>
      </c>
      <c r="AA612" s="3" t="s">
        <v>48</v>
      </c>
      <c r="AB612" s="12" t="s">
        <v>47</v>
      </c>
      <c r="AC612" s="3" t="s">
        <v>47</v>
      </c>
      <c r="AD612" s="3" t="s">
        <v>47</v>
      </c>
      <c r="AE612" s="3" t="s">
        <v>47</v>
      </c>
      <c r="AF612" s="3" t="s">
        <v>47</v>
      </c>
      <c r="AG612" s="3" t="s">
        <v>47</v>
      </c>
      <c r="AI612" s="3" t="s">
        <v>47</v>
      </c>
      <c r="AJ612" s="3" t="s">
        <v>47</v>
      </c>
      <c r="AK612" s="3" t="s">
        <v>47</v>
      </c>
      <c r="AL612" s="3" t="s">
        <v>47</v>
      </c>
      <c r="AM612" s="3" t="s">
        <v>47</v>
      </c>
      <c r="AU612" s="3">
        <v>0</v>
      </c>
      <c r="AV612" s="3">
        <v>15</v>
      </c>
      <c r="AW612" s="3">
        <v>1</v>
      </c>
      <c r="AX612" s="3">
        <v>15</v>
      </c>
      <c r="AY612" s="3">
        <v>100</v>
      </c>
      <c r="AZ612" s="6" t="str">
        <f t="shared" si="67"/>
        <v>993.5</v>
      </c>
      <c r="BC612" s="12" t="s">
        <v>333</v>
      </c>
      <c r="BJ612" s="12">
        <f t="shared" si="68"/>
        <v>0</v>
      </c>
      <c r="BK612" s="12">
        <f t="shared" si="69"/>
        <v>0</v>
      </c>
      <c r="CQ612" s="3" t="str">
        <f>CONCATENATE(baseURL!$A$1,baseURL!$B$1,baseURL!$C$1,".",C612,".",L612,".pkl&amp;seq=",BC612)</f>
        <v>http://proteomics.broadinstitute.org/millscripts/viewfeed.pl?side=xl&amp;cycle=1&amp;fixedMods=iaaC&amp;file=msdataSM/iPRG2012_nd/cpick_in/iPRG2012_nd.993.5.2.pkl&amp;seq=NVKEEETVAK</v>
      </c>
    </row>
    <row r="613" spans="1:95" x14ac:dyDescent="0.2">
      <c r="A613" s="3">
        <v>1041</v>
      </c>
      <c r="B613" s="2" t="s">
        <v>334</v>
      </c>
      <c r="C613" s="2" t="s">
        <v>335</v>
      </c>
      <c r="D613" s="3">
        <v>254</v>
      </c>
      <c r="E613" s="3">
        <v>254</v>
      </c>
      <c r="F613" s="3">
        <v>20878</v>
      </c>
      <c r="G613" s="3">
        <v>1247</v>
      </c>
      <c r="H613" s="3">
        <v>6.8365999999999998</v>
      </c>
      <c r="I613" s="30">
        <v>467.25047999999998</v>
      </c>
      <c r="J613" s="30">
        <v>467.60490800000002</v>
      </c>
      <c r="K613" s="30">
        <v>-0.35443000000000002</v>
      </c>
      <c r="L613" s="3">
        <v>2</v>
      </c>
      <c r="M613" s="3">
        <v>3</v>
      </c>
      <c r="N613" s="10">
        <f t="shared" si="63"/>
        <v>-1</v>
      </c>
      <c r="O613" s="35">
        <v>3</v>
      </c>
      <c r="P613" s="17"/>
      <c r="Q613" s="40">
        <v>1400.79684</v>
      </c>
      <c r="R613" s="40">
        <v>467.60379999999998</v>
      </c>
      <c r="S613" s="18">
        <f t="shared" si="64"/>
        <v>-755.59693911810928</v>
      </c>
      <c r="T613" s="18">
        <f t="shared" si="65"/>
        <v>2.3695273649288988</v>
      </c>
      <c r="U613" s="18">
        <f t="shared" si="66"/>
        <v>1.4969938225369765</v>
      </c>
      <c r="V613" s="30">
        <v>467.60449999999997</v>
      </c>
      <c r="W613" s="3" t="s">
        <v>47</v>
      </c>
      <c r="Z613" s="3" t="s">
        <v>52</v>
      </c>
      <c r="AA613" s="3" t="s">
        <v>47</v>
      </c>
      <c r="AB613" s="12" t="s">
        <v>47</v>
      </c>
      <c r="AC613" s="3" t="s">
        <v>47</v>
      </c>
      <c r="AF613" s="3" t="s">
        <v>47</v>
      </c>
      <c r="AH613" s="3" t="s">
        <v>47</v>
      </c>
      <c r="AI613" s="3" t="s">
        <v>48</v>
      </c>
      <c r="AK613" s="3" t="s">
        <v>52</v>
      </c>
      <c r="AU613" s="3">
        <v>0</v>
      </c>
      <c r="AV613" s="3">
        <v>6</v>
      </c>
      <c r="AW613" s="3">
        <v>1</v>
      </c>
      <c r="AX613" s="3">
        <v>6</v>
      </c>
      <c r="AY613" s="3">
        <v>100</v>
      </c>
      <c r="AZ613" s="6" t="str">
        <f t="shared" si="67"/>
        <v>994.3</v>
      </c>
      <c r="BC613" s="12" t="s">
        <v>336</v>
      </c>
      <c r="BJ613" s="12">
        <f t="shared" si="68"/>
        <v>0</v>
      </c>
      <c r="BK613" s="12">
        <f t="shared" si="69"/>
        <v>0</v>
      </c>
      <c r="CQ613" s="3" t="str">
        <f>CONCATENATE(baseURL!$A$1,baseURL!$B$1,baseURL!$C$1,".",C613,".",L613,".pkl&amp;seq=",BC613)</f>
        <v>http://proteomics.broadinstitute.org/millscripts/viewfeed.pl?side=xl&amp;cycle=1&amp;fixedMods=iaaC&amp;file=msdataSM/iPRG2012_nd/cpick_in/iPRG2012_nd.994.3.2.pkl&amp;seq=GLNERETGLKRK</v>
      </c>
    </row>
    <row r="614" spans="1:95" x14ac:dyDescent="0.2">
      <c r="A614" s="3">
        <v>4097</v>
      </c>
      <c r="B614" s="2" t="s">
        <v>337</v>
      </c>
      <c r="C614" s="2" t="s">
        <v>338</v>
      </c>
      <c r="D614" s="3">
        <v>256</v>
      </c>
      <c r="E614" s="3">
        <v>256</v>
      </c>
      <c r="F614" s="3">
        <v>20880</v>
      </c>
      <c r="G614" s="3">
        <v>1249</v>
      </c>
      <c r="H614" s="3">
        <v>6.8433000000000002</v>
      </c>
      <c r="I614" s="30">
        <v>618.82096000000001</v>
      </c>
      <c r="J614" s="30">
        <v>618.82060269999999</v>
      </c>
      <c r="K614" s="30">
        <v>3.6000000000000002E-4</v>
      </c>
      <c r="L614" s="3">
        <v>2</v>
      </c>
      <c r="M614" s="3">
        <v>2</v>
      </c>
      <c r="N614" s="10">
        <f t="shared" si="63"/>
        <v>1</v>
      </c>
      <c r="O614" s="35">
        <v>2</v>
      </c>
      <c r="P614" s="17"/>
      <c r="Q614" s="40">
        <v>1236.6331299999999</v>
      </c>
      <c r="R614" s="40">
        <v>618.8202</v>
      </c>
      <c r="S614" s="18">
        <f t="shared" si="64"/>
        <v>1.2281434898438361</v>
      </c>
      <c r="T614" s="18">
        <f t="shared" si="65"/>
        <v>0.65075445176982438</v>
      </c>
      <c r="U614" s="18">
        <f t="shared" si="66"/>
        <v>0.80798913802131311</v>
      </c>
      <c r="V614" s="30">
        <v>618.82069999999999</v>
      </c>
      <c r="W614" s="3" t="s">
        <v>47</v>
      </c>
      <c r="Y614" s="3" t="s">
        <v>47</v>
      </c>
      <c r="Z614" s="3" t="s">
        <v>47</v>
      </c>
      <c r="AA614" s="3" t="s">
        <v>48</v>
      </c>
      <c r="AB614" s="12" t="s">
        <v>47</v>
      </c>
      <c r="AC614" s="3" t="s">
        <v>47</v>
      </c>
      <c r="AD614" s="3" t="s">
        <v>47</v>
      </c>
      <c r="AE614" s="3" t="s">
        <v>47</v>
      </c>
      <c r="AF614" s="3" t="s">
        <v>47</v>
      </c>
      <c r="AH614" s="3" t="s">
        <v>47</v>
      </c>
      <c r="AI614" s="3" t="s">
        <v>48</v>
      </c>
      <c r="AK614" s="3" t="s">
        <v>48</v>
      </c>
      <c r="AL614" s="3" t="s">
        <v>48</v>
      </c>
      <c r="AM614" s="3" t="s">
        <v>48</v>
      </c>
      <c r="AN614" s="3" t="s">
        <v>48</v>
      </c>
      <c r="AU614" s="3">
        <v>0</v>
      </c>
      <c r="AV614" s="3">
        <v>9</v>
      </c>
      <c r="AW614" s="3">
        <v>1</v>
      </c>
      <c r="AX614" s="3">
        <v>9</v>
      </c>
      <c r="AY614" s="3">
        <v>100</v>
      </c>
      <c r="AZ614" s="6" t="str">
        <f t="shared" si="67"/>
        <v>994.5</v>
      </c>
      <c r="BC614" s="12" t="s">
        <v>339</v>
      </c>
      <c r="BJ614" s="12">
        <f t="shared" si="68"/>
        <v>0</v>
      </c>
      <c r="BK614" s="12">
        <f t="shared" si="69"/>
        <v>0</v>
      </c>
      <c r="CQ614" s="3" t="str">
        <f>CONCATENATE(baseURL!$A$1,baseURL!$B$1,baseURL!$C$1,".",C614,".",L614,".pkl&amp;seq=",BC614)</f>
        <v>http://proteomics.broadinstitute.org/millscripts/viewfeed.pl?side=xl&amp;cycle=1&amp;fixedMods=iaaC&amp;file=msdataSM/iPRG2012_nd/cpick_in/iPRG2012_nd.994.5.2.pkl&amp;seq=ARYGATSTNPAK</v>
      </c>
    </row>
    <row r="615" spans="1:95" x14ac:dyDescent="0.2">
      <c r="A615" s="3">
        <v>6883</v>
      </c>
      <c r="B615" s="2" t="s">
        <v>340</v>
      </c>
      <c r="C615" s="2" t="s">
        <v>337</v>
      </c>
      <c r="D615" s="3">
        <v>262</v>
      </c>
      <c r="E615" s="3">
        <v>262</v>
      </c>
      <c r="F615" s="3">
        <v>20902</v>
      </c>
      <c r="G615" s="3">
        <v>1256</v>
      </c>
      <c r="H615" s="3">
        <v>6.8654000000000002</v>
      </c>
      <c r="I615" s="30">
        <v>583.30543</v>
      </c>
      <c r="J615" s="30">
        <v>583.30402040000001</v>
      </c>
      <c r="K615" s="30">
        <v>1.41E-3</v>
      </c>
      <c r="L615" s="3">
        <v>2</v>
      </c>
      <c r="M615" s="3">
        <v>2</v>
      </c>
      <c r="N615" s="10">
        <f t="shared" si="63"/>
        <v>1</v>
      </c>
      <c r="O615" s="35">
        <v>2</v>
      </c>
      <c r="P615" s="17"/>
      <c r="Q615" s="40">
        <v>1165.5993800000001</v>
      </c>
      <c r="R615" s="40">
        <v>583.30332999999996</v>
      </c>
      <c r="S615" s="18">
        <f t="shared" si="64"/>
        <v>3.6001851730235988</v>
      </c>
      <c r="T615" s="18">
        <f t="shared" si="65"/>
        <v>1.1836037350466688</v>
      </c>
      <c r="U615" s="18">
        <f t="shared" si="66"/>
        <v>1.3200678967298425</v>
      </c>
      <c r="V615" s="30">
        <v>583.30409999999995</v>
      </c>
      <c r="W615" s="3" t="s">
        <v>47</v>
      </c>
      <c r="X615" s="3" t="s">
        <v>47</v>
      </c>
      <c r="Y615" s="3" t="s">
        <v>47</v>
      </c>
      <c r="Z615" s="3" t="s">
        <v>47</v>
      </c>
      <c r="AA615" s="3" t="s">
        <v>48</v>
      </c>
      <c r="AB615" s="12" t="s">
        <v>47</v>
      </c>
      <c r="AC615" s="3" t="s">
        <v>47</v>
      </c>
      <c r="AD615" s="3" t="s">
        <v>47</v>
      </c>
      <c r="AE615" s="3" t="s">
        <v>47</v>
      </c>
      <c r="AF615" s="3" t="s">
        <v>47</v>
      </c>
      <c r="AG615" s="3" t="s">
        <v>47</v>
      </c>
      <c r="AH615" s="3" t="s">
        <v>47</v>
      </c>
      <c r="AI615" s="3" t="s">
        <v>47</v>
      </c>
      <c r="AJ615" s="3" t="s">
        <v>47</v>
      </c>
      <c r="AL615" s="3" t="s">
        <v>47</v>
      </c>
      <c r="AM615" s="3" t="s">
        <v>47</v>
      </c>
      <c r="AN615" s="3" t="s">
        <v>47</v>
      </c>
      <c r="AO615" s="3" t="s">
        <v>47</v>
      </c>
      <c r="AP615" s="3" t="s">
        <v>47</v>
      </c>
      <c r="AU615" s="3">
        <v>0</v>
      </c>
      <c r="AV615" s="3">
        <v>18</v>
      </c>
      <c r="AW615" s="3">
        <v>1</v>
      </c>
      <c r="AX615" s="3">
        <v>18</v>
      </c>
      <c r="AY615" s="3">
        <v>100</v>
      </c>
      <c r="AZ615" s="6" t="str">
        <f t="shared" si="67"/>
        <v>995.6</v>
      </c>
      <c r="BC615" s="12" t="s">
        <v>341</v>
      </c>
      <c r="BJ615" s="12">
        <f t="shared" si="68"/>
        <v>1</v>
      </c>
      <c r="BK615" s="12">
        <f t="shared" si="69"/>
        <v>0</v>
      </c>
      <c r="CQ615" s="3" t="str">
        <f>CONCATENATE(baseURL!$A$1,baseURL!$B$1,baseURL!$C$1,".",C615,".",L615,".pkl&amp;seq=",BC615)</f>
        <v>http://proteomics.broadinstitute.org/millscripts/viewfeed.pl?side=xl&amp;cycle=1&amp;fixedMods=iaaC&amp;file=msdataSM/iPRG2012_nd/cpick_in/iPRG2012_nd.995.6.2.pkl&amp;seq=TTGKCGSVTVR</v>
      </c>
    </row>
    <row r="616" spans="1:95" x14ac:dyDescent="0.2">
      <c r="A616" s="3">
        <v>5072</v>
      </c>
      <c r="B616" s="2" t="s">
        <v>342</v>
      </c>
      <c r="C616" s="2" t="s">
        <v>343</v>
      </c>
      <c r="D616" s="3">
        <v>263</v>
      </c>
      <c r="E616" s="3">
        <v>263</v>
      </c>
      <c r="F616" s="3">
        <v>20903</v>
      </c>
      <c r="G616" s="3">
        <v>1257</v>
      </c>
      <c r="H616" s="3">
        <v>6.8678999999999997</v>
      </c>
      <c r="I616" s="30">
        <v>594.79682000000003</v>
      </c>
      <c r="J616" s="30">
        <v>594.79615820000004</v>
      </c>
      <c r="K616" s="30">
        <v>6.6E-4</v>
      </c>
      <c r="L616" s="3">
        <v>2</v>
      </c>
      <c r="M616" s="3">
        <v>2</v>
      </c>
      <c r="N616" s="10">
        <f t="shared" si="63"/>
        <v>1</v>
      </c>
      <c r="O616" s="35">
        <v>2</v>
      </c>
      <c r="P616" s="17"/>
      <c r="Q616" s="40">
        <v>1188.5855100000001</v>
      </c>
      <c r="R616" s="40">
        <v>594.79638999999997</v>
      </c>
      <c r="S616" s="18">
        <f t="shared" si="64"/>
        <v>0.72293646578995341</v>
      </c>
      <c r="T616" s="18">
        <f t="shared" si="65"/>
        <v>-0.38971319233750013</v>
      </c>
      <c r="U616" s="18">
        <f t="shared" si="66"/>
        <v>-0.48756180236726288</v>
      </c>
      <c r="V616" s="30">
        <v>594.79610000000002</v>
      </c>
      <c r="W616" s="3" t="s">
        <v>47</v>
      </c>
      <c r="X616" s="3" t="s">
        <v>47</v>
      </c>
      <c r="Y616" s="3" t="s">
        <v>47</v>
      </c>
      <c r="Z616" s="3" t="s">
        <v>47</v>
      </c>
      <c r="AA616" s="3" t="s">
        <v>47</v>
      </c>
      <c r="AB616" s="12" t="s">
        <v>47</v>
      </c>
      <c r="AC616" s="3" t="s">
        <v>47</v>
      </c>
      <c r="AD616" s="3" t="s">
        <v>47</v>
      </c>
      <c r="AE616" s="3" t="s">
        <v>47</v>
      </c>
      <c r="AF616" s="3" t="s">
        <v>47</v>
      </c>
      <c r="AG616" s="3" t="s">
        <v>47</v>
      </c>
      <c r="AH616" s="3" t="s">
        <v>47</v>
      </c>
      <c r="AI616" s="3" t="s">
        <v>47</v>
      </c>
      <c r="AJ616" s="3" t="s">
        <v>47</v>
      </c>
      <c r="AK616" s="3" t="s">
        <v>47</v>
      </c>
      <c r="AL616" s="3" t="s">
        <v>47</v>
      </c>
      <c r="AM616" s="3" t="s">
        <v>47</v>
      </c>
      <c r="AN616" s="3" t="s">
        <v>47</v>
      </c>
      <c r="AO616" s="3" t="s">
        <v>52</v>
      </c>
      <c r="AU616" s="3">
        <v>0</v>
      </c>
      <c r="AV616" s="3">
        <v>18</v>
      </c>
      <c r="AW616" s="3">
        <v>1</v>
      </c>
      <c r="AX616" s="3">
        <v>18</v>
      </c>
      <c r="AY616" s="3">
        <v>100</v>
      </c>
      <c r="AZ616" s="6" t="str">
        <f t="shared" si="67"/>
        <v>995.7</v>
      </c>
      <c r="BC616" s="12" t="s">
        <v>344</v>
      </c>
      <c r="BJ616" s="12">
        <f t="shared" si="68"/>
        <v>0</v>
      </c>
      <c r="BK616" s="12">
        <f t="shared" si="69"/>
        <v>0</v>
      </c>
      <c r="CQ616" s="3" t="str">
        <f>CONCATENATE(baseURL!$A$1,baseURL!$B$1,baseURL!$C$1,".",C616,".",L616,".pkl&amp;seq=",BC616)</f>
        <v>http://proteomics.broadinstitute.org/millscripts/viewfeed.pl?side=xl&amp;cycle=1&amp;fixedMods=iaaC&amp;file=msdataSM/iPRG2012_nd/cpick_in/iPRG2012_nd.995.7.2.pkl&amp;seq=AETAAQDVQQK</v>
      </c>
    </row>
    <row r="617" spans="1:95" x14ac:dyDescent="0.2">
      <c r="A617" s="3">
        <v>4423</v>
      </c>
      <c r="B617" s="2" t="s">
        <v>349</v>
      </c>
      <c r="C617" s="2" t="s">
        <v>350</v>
      </c>
      <c r="D617" s="3">
        <v>273</v>
      </c>
      <c r="E617" s="3">
        <v>273</v>
      </c>
      <c r="F617" s="3">
        <v>20927</v>
      </c>
      <c r="G617" s="3">
        <v>1268</v>
      </c>
      <c r="H617" s="3">
        <v>6.8910999999999998</v>
      </c>
      <c r="I617" s="30">
        <v>570.33279000000005</v>
      </c>
      <c r="J617" s="30">
        <v>570.32938049999996</v>
      </c>
      <c r="K617" s="30">
        <v>3.4099999999999998E-3</v>
      </c>
      <c r="L617" s="3">
        <v>2</v>
      </c>
      <c r="M617" s="3">
        <v>2</v>
      </c>
      <c r="N617" s="10">
        <f t="shared" si="63"/>
        <v>1</v>
      </c>
      <c r="O617" s="35">
        <v>2</v>
      </c>
      <c r="P617" s="17"/>
      <c r="Q617" s="40">
        <v>1139.6531299999999</v>
      </c>
      <c r="R617" s="40">
        <v>570.33019999999999</v>
      </c>
      <c r="S617" s="18">
        <f t="shared" si="64"/>
        <v>4.5412289232706167</v>
      </c>
      <c r="T617" s="18">
        <f t="shared" si="65"/>
        <v>-1.4368869122381525</v>
      </c>
      <c r="U617" s="18">
        <f t="shared" si="66"/>
        <v>-1.753370240566523</v>
      </c>
      <c r="V617" s="30">
        <v>570.32920000000001</v>
      </c>
      <c r="W617" s="3" t="s">
        <v>47</v>
      </c>
      <c r="X617" s="3" t="s">
        <v>47</v>
      </c>
      <c r="Y617" s="3" t="s">
        <v>47</v>
      </c>
      <c r="Z617" s="3" t="s">
        <v>47</v>
      </c>
      <c r="AA617" s="3" t="s">
        <v>47</v>
      </c>
      <c r="AB617" s="12" t="s">
        <v>47</v>
      </c>
      <c r="AC617" s="3" t="s">
        <v>47</v>
      </c>
      <c r="AD617" s="3" t="s">
        <v>47</v>
      </c>
      <c r="AE617" s="3" t="s">
        <v>47</v>
      </c>
      <c r="AF617" s="3" t="s">
        <v>47</v>
      </c>
      <c r="AG617" s="3" t="s">
        <v>47</v>
      </c>
      <c r="AH617" s="3" t="s">
        <v>47</v>
      </c>
      <c r="AI617" s="3" t="s">
        <v>47</v>
      </c>
      <c r="AL617" s="3" t="s">
        <v>47</v>
      </c>
      <c r="AM617" s="3" t="s">
        <v>47</v>
      </c>
      <c r="AN617" s="3" t="s">
        <v>47</v>
      </c>
      <c r="AU617" s="3">
        <v>0</v>
      </c>
      <c r="AV617" s="3">
        <v>16</v>
      </c>
      <c r="AW617" s="3">
        <v>1</v>
      </c>
      <c r="AX617" s="3">
        <v>16</v>
      </c>
      <c r="AY617" s="3">
        <v>100</v>
      </c>
      <c r="AZ617" s="6" t="str">
        <f t="shared" si="67"/>
        <v>996.10</v>
      </c>
      <c r="BC617" s="12" t="s">
        <v>351</v>
      </c>
      <c r="BJ617" s="12">
        <f t="shared" si="68"/>
        <v>0</v>
      </c>
      <c r="BK617" s="12">
        <f t="shared" si="69"/>
        <v>0</v>
      </c>
      <c r="CQ617" s="3" t="str">
        <f>CONCATENATE(baseURL!$A$1,baseURL!$B$1,baseURL!$C$1,".",C617,".",L617,".pkl&amp;seq=",BC617)</f>
        <v>http://proteomics.broadinstitute.org/millscripts/viewfeed.pl?side=xl&amp;cycle=1&amp;fixedMods=iaaC&amp;file=msdataSM/iPRG2012_nd/cpick_in/iPRG2012_nd.996.10.2.pkl&amp;seq=SATAVAHVKAGK</v>
      </c>
    </row>
    <row r="618" spans="1:95" x14ac:dyDescent="0.2">
      <c r="A618" s="3">
        <v>2775</v>
      </c>
      <c r="B618" s="2" t="s">
        <v>352</v>
      </c>
      <c r="C618" s="2" t="s">
        <v>353</v>
      </c>
      <c r="D618" s="3">
        <v>274</v>
      </c>
      <c r="E618" s="3">
        <v>274</v>
      </c>
      <c r="F618" s="3">
        <v>20928</v>
      </c>
      <c r="G618" s="3">
        <v>1269</v>
      </c>
      <c r="H618" s="3">
        <v>6.8928000000000003</v>
      </c>
      <c r="I618" s="30">
        <v>610.30728999999997</v>
      </c>
      <c r="J618" s="30">
        <v>610.30394899999999</v>
      </c>
      <c r="K618" s="30">
        <v>3.3400000000000001E-3</v>
      </c>
      <c r="L618" s="3">
        <v>2</v>
      </c>
      <c r="M618" s="3">
        <v>2</v>
      </c>
      <c r="N618" s="10">
        <f t="shared" si="63"/>
        <v>1</v>
      </c>
      <c r="O618" s="35">
        <v>2</v>
      </c>
      <c r="P618" s="17"/>
      <c r="Q618" s="40">
        <v>1219.6025500000001</v>
      </c>
      <c r="R618" s="40">
        <v>610.30492000000004</v>
      </c>
      <c r="S618" s="18">
        <f t="shared" si="64"/>
        <v>3.883304758428034</v>
      </c>
      <c r="T618" s="18">
        <f t="shared" si="65"/>
        <v>-1.5910079834348558</v>
      </c>
      <c r="U618" s="18">
        <f t="shared" si="66"/>
        <v>-1.5074431975161642</v>
      </c>
      <c r="V618" s="30">
        <v>610.30399999999997</v>
      </c>
      <c r="Z618" s="3" t="s">
        <v>47</v>
      </c>
      <c r="AA618" s="3" t="s">
        <v>47</v>
      </c>
      <c r="AB618" s="12" t="s">
        <v>47</v>
      </c>
      <c r="AC618" s="3" t="s">
        <v>47</v>
      </c>
      <c r="AD618" s="3" t="s">
        <v>47</v>
      </c>
      <c r="AF618" s="3" t="s">
        <v>48</v>
      </c>
      <c r="AG618" s="3" t="s">
        <v>47</v>
      </c>
      <c r="AH618" s="3" t="s">
        <v>48</v>
      </c>
      <c r="AK618" s="3" t="s">
        <v>52</v>
      </c>
      <c r="AL618" s="3" t="s">
        <v>48</v>
      </c>
      <c r="AM618" s="3" t="s">
        <v>48</v>
      </c>
      <c r="AU618" s="3">
        <v>0</v>
      </c>
      <c r="AV618" s="3">
        <v>6</v>
      </c>
      <c r="AW618" s="3">
        <v>1</v>
      </c>
      <c r="AX618" s="3">
        <v>6</v>
      </c>
      <c r="AY618" s="3">
        <v>100</v>
      </c>
      <c r="AZ618" s="6" t="str">
        <f t="shared" si="67"/>
        <v>996.11</v>
      </c>
      <c r="BC618" s="12" t="s">
        <v>354</v>
      </c>
      <c r="BJ618" s="12">
        <f t="shared" si="68"/>
        <v>0</v>
      </c>
      <c r="BK618" s="12">
        <f t="shared" si="69"/>
        <v>0</v>
      </c>
      <c r="CQ618" s="3" t="str">
        <f>CONCATENATE(baseURL!$A$1,baseURL!$B$1,baseURL!$C$1,".",C618,".",L618,".pkl&amp;seq=",BC618)</f>
        <v>http://proteomics.broadinstitute.org/millscripts/viewfeed.pl?side=xl&amp;cycle=1&amp;fixedMods=iaaC&amp;file=msdataSM/iPRG2012_nd/cpick_in/iPRG2012_nd.996.11.2.pkl&amp;seq=LSTSGGSAANQAR</v>
      </c>
    </row>
    <row r="619" spans="1:95" x14ac:dyDescent="0.2">
      <c r="A619" s="3">
        <v>1593</v>
      </c>
      <c r="B619" s="2" t="s">
        <v>355</v>
      </c>
      <c r="C619" s="2" t="s">
        <v>356</v>
      </c>
      <c r="D619" s="3">
        <v>267</v>
      </c>
      <c r="E619" s="3">
        <v>267</v>
      </c>
      <c r="F619" s="3">
        <v>20921</v>
      </c>
      <c r="G619" s="3">
        <v>1262</v>
      </c>
      <c r="H619" s="3">
        <v>6.8811</v>
      </c>
      <c r="I619" s="30">
        <v>453.91212999999999</v>
      </c>
      <c r="J619" s="30">
        <v>453.90609810000001</v>
      </c>
      <c r="K619" s="30">
        <v>6.0299999999999998E-3</v>
      </c>
      <c r="L619" s="3">
        <v>3</v>
      </c>
      <c r="M619" s="3">
        <v>3</v>
      </c>
      <c r="N619" s="10">
        <f t="shared" si="63"/>
        <v>1</v>
      </c>
      <c r="O619" s="35">
        <v>3</v>
      </c>
      <c r="P619" s="17"/>
      <c r="Q619" s="40">
        <v>1359.71144</v>
      </c>
      <c r="R619" s="40">
        <v>453.90866</v>
      </c>
      <c r="S619" s="18">
        <f t="shared" si="64"/>
        <v>7.6447098409468079</v>
      </c>
      <c r="T619" s="18">
        <f t="shared" si="65"/>
        <v>-5.6440870724723267</v>
      </c>
      <c r="U619" s="18">
        <f t="shared" si="66"/>
        <v>-5.6399012083549387</v>
      </c>
      <c r="V619" s="30">
        <v>453.90609999999998</v>
      </c>
      <c r="X619" s="3" t="s">
        <v>47</v>
      </c>
      <c r="Z619" s="3" t="s">
        <v>47</v>
      </c>
      <c r="AA619" s="3" t="s">
        <v>47</v>
      </c>
      <c r="AB619" s="12" t="s">
        <v>47</v>
      </c>
      <c r="AC619" s="3" t="s">
        <v>47</v>
      </c>
      <c r="AD619" s="3" t="s">
        <v>47</v>
      </c>
      <c r="AF619" s="3" t="s">
        <v>47</v>
      </c>
      <c r="AG619" s="3" t="s">
        <v>48</v>
      </c>
      <c r="AI619" s="3" t="s">
        <v>47</v>
      </c>
      <c r="AK619" s="3" t="s">
        <v>48</v>
      </c>
      <c r="AL619" s="3" t="s">
        <v>52</v>
      </c>
      <c r="AO619" s="3" t="s">
        <v>48</v>
      </c>
      <c r="AU619" s="3">
        <v>0</v>
      </c>
      <c r="AV619" s="3">
        <v>8</v>
      </c>
      <c r="AW619" s="3">
        <v>1</v>
      </c>
      <c r="AX619" s="3">
        <v>8</v>
      </c>
      <c r="AY619" s="3">
        <v>100</v>
      </c>
      <c r="AZ619" s="6" t="str">
        <f t="shared" si="67"/>
        <v>996.4</v>
      </c>
      <c r="BC619" s="12" t="s">
        <v>357</v>
      </c>
      <c r="BJ619" s="12">
        <f t="shared" si="68"/>
        <v>0</v>
      </c>
      <c r="BK619" s="12">
        <f t="shared" si="69"/>
        <v>0</v>
      </c>
      <c r="BO619" s="3" t="s">
        <v>114</v>
      </c>
      <c r="BR619" s="3" t="s">
        <v>114</v>
      </c>
      <c r="CQ619" s="3" t="str">
        <f>CONCATENATE(baseURL!$A$1,baseURL!$B$1,baseURL!$C$1,".",C619,".",L619,".pkl&amp;seq=",BC619,"&amp;varMods=pyroGlu-Q")</f>
        <v>http://proteomics.broadinstitute.org/millscripts/viewfeed.pl?side=xl&amp;cycle=1&amp;fixedMods=iaaC&amp;file=msdataSM/iPRG2012_nd/cpick_in/iPRG2012_nd.996.4.3.pkl&amp;seq=qASAAVSEKKETK&amp;varMods=pyroGlu-Q</v>
      </c>
    </row>
    <row r="620" spans="1:95" x14ac:dyDescent="0.2">
      <c r="A620" s="3">
        <v>422</v>
      </c>
      <c r="B620" s="2" t="s">
        <v>345</v>
      </c>
      <c r="C620" s="2" t="s">
        <v>346</v>
      </c>
      <c r="D620" s="3">
        <v>272</v>
      </c>
      <c r="E620" s="3">
        <v>272</v>
      </c>
      <c r="F620" s="3">
        <v>20926</v>
      </c>
      <c r="G620" s="3">
        <v>1267</v>
      </c>
      <c r="H620" s="3">
        <v>6.8895</v>
      </c>
      <c r="I620" s="30">
        <v>514.75557000000003</v>
      </c>
      <c r="J620" s="30">
        <v>514.75382130000003</v>
      </c>
      <c r="K620" s="30">
        <v>1.75E-3</v>
      </c>
      <c r="L620" s="3">
        <v>2</v>
      </c>
      <c r="M620" s="3">
        <v>2</v>
      </c>
      <c r="N620" s="10">
        <f t="shared" si="63"/>
        <v>1</v>
      </c>
      <c r="O620" s="35">
        <v>2</v>
      </c>
      <c r="P620" s="17"/>
      <c r="Q620" s="40">
        <v>1028.50071</v>
      </c>
      <c r="R620" s="40">
        <v>514.75400000000002</v>
      </c>
      <c r="S620" s="18">
        <f t="shared" si="64"/>
        <v>3.0500005828321299</v>
      </c>
      <c r="T620" s="18">
        <f t="shared" si="65"/>
        <v>-0.34715611727583379</v>
      </c>
      <c r="U620" s="18">
        <f t="shared" si="66"/>
        <v>-0.58280265920882723</v>
      </c>
      <c r="V620" s="30">
        <v>514.75369999999998</v>
      </c>
      <c r="W620" s="3" t="s">
        <v>47</v>
      </c>
      <c r="Z620" s="3" t="s">
        <v>48</v>
      </c>
      <c r="AA620" s="3" t="s">
        <v>47</v>
      </c>
      <c r="AB620" s="12" t="s">
        <v>47</v>
      </c>
      <c r="AC620" s="3" t="s">
        <v>52</v>
      </c>
      <c r="AD620" s="3" t="s">
        <v>47</v>
      </c>
      <c r="AE620" s="3" t="s">
        <v>65</v>
      </c>
      <c r="AF620" s="3" t="s">
        <v>47</v>
      </c>
      <c r="AG620" s="3" t="s">
        <v>47</v>
      </c>
      <c r="AH620" s="3" t="s">
        <v>47</v>
      </c>
      <c r="AO620" s="3" t="s">
        <v>48</v>
      </c>
      <c r="AU620" s="3">
        <v>1</v>
      </c>
      <c r="AV620" s="3">
        <v>7</v>
      </c>
      <c r="AW620" s="3">
        <v>1</v>
      </c>
      <c r="AX620" s="3">
        <v>7</v>
      </c>
      <c r="AY620" s="3">
        <v>100</v>
      </c>
      <c r="AZ620" s="6" t="str">
        <f t="shared" si="67"/>
        <v>996.9</v>
      </c>
      <c r="BB620" s="12" t="s">
        <v>79</v>
      </c>
      <c r="BC620" s="12" t="s">
        <v>347</v>
      </c>
      <c r="BJ620" s="12">
        <f t="shared" si="68"/>
        <v>0</v>
      </c>
      <c r="BK620" s="12">
        <f t="shared" si="69"/>
        <v>0</v>
      </c>
      <c r="CA620" s="3" t="s">
        <v>348</v>
      </c>
      <c r="CQ620" s="3" t="str">
        <f>CONCATENATE(baseURL!$A$1,baseURL!$B$1,"+Acetyl",baseURL!$C$1,".",C620,".",L620,".pkl&amp;seq=",BC620)</f>
        <v>http://proteomics.broadinstitute.org/millscripts/viewfeed.pl?side=xl&amp;cycle=1&amp;fixedMods=iaaC+Acetyl&amp;file=msdataSM/iPRG2012_nd/cpick_in/iPRG2012_nd.996.9.2.pkl&amp;seq=SAPEAQQQK</v>
      </c>
    </row>
    <row r="621" spans="1:95" x14ac:dyDescent="0.2">
      <c r="A621" s="3">
        <v>1309</v>
      </c>
      <c r="B621" s="2" t="s">
        <v>358</v>
      </c>
      <c r="C621" s="2" t="s">
        <v>359</v>
      </c>
      <c r="D621" s="3">
        <v>275</v>
      </c>
      <c r="E621" s="3">
        <v>275</v>
      </c>
      <c r="F621" s="3">
        <v>20939</v>
      </c>
      <c r="G621" s="3">
        <v>1271</v>
      </c>
      <c r="H621" s="3">
        <v>6.9032</v>
      </c>
      <c r="I621" s="30">
        <v>424.71624000000003</v>
      </c>
      <c r="J621" s="30">
        <v>424.71504479999999</v>
      </c>
      <c r="K621" s="30">
        <v>1.1999999999999999E-3</v>
      </c>
      <c r="L621" s="3">
        <v>2</v>
      </c>
      <c r="M621" s="3">
        <v>2</v>
      </c>
      <c r="N621" s="10">
        <f t="shared" si="63"/>
        <v>1</v>
      </c>
      <c r="O621" s="35">
        <v>2</v>
      </c>
      <c r="P621" s="17"/>
      <c r="Q621" s="40">
        <v>848.42609000000004</v>
      </c>
      <c r="R621" s="40">
        <v>424.71668</v>
      </c>
      <c r="S621" s="18">
        <f t="shared" si="64"/>
        <v>-1.0359847415673238</v>
      </c>
      <c r="T621" s="18">
        <f t="shared" si="65"/>
        <v>-3.8500960216813658</v>
      </c>
      <c r="U621" s="18">
        <f t="shared" si="66"/>
        <v>-3.7201270267744673</v>
      </c>
      <c r="V621" s="30">
        <v>424.71510000000001</v>
      </c>
      <c r="X621" s="3" t="s">
        <v>47</v>
      </c>
      <c r="Y621" s="3" t="s">
        <v>47</v>
      </c>
      <c r="Z621" s="3" t="s">
        <v>47</v>
      </c>
      <c r="AA621" s="3" t="s">
        <v>47</v>
      </c>
      <c r="AE621" s="3" t="s">
        <v>52</v>
      </c>
      <c r="AH621" s="3" t="s">
        <v>48</v>
      </c>
      <c r="AL621" s="3" t="s">
        <v>48</v>
      </c>
      <c r="AU621" s="3">
        <v>0</v>
      </c>
      <c r="AV621" s="3">
        <v>4</v>
      </c>
      <c r="AW621" s="3">
        <v>1</v>
      </c>
      <c r="AX621" s="3">
        <v>4</v>
      </c>
      <c r="AY621" s="3">
        <v>100</v>
      </c>
      <c r="AZ621" s="6" t="str">
        <f t="shared" si="67"/>
        <v>997.1</v>
      </c>
      <c r="BC621" s="12" t="s">
        <v>360</v>
      </c>
      <c r="BJ621" s="12">
        <f t="shared" si="68"/>
        <v>0</v>
      </c>
      <c r="BK621" s="12">
        <f t="shared" si="69"/>
        <v>0</v>
      </c>
      <c r="CQ621" s="3" t="str">
        <f>CONCATENATE(baseURL!$A$1,baseURL!$B$1,baseURL!$C$1,".",C621,".",L621,".pkl&amp;seq=",BC621)</f>
        <v>http://proteomics.broadinstitute.org/millscripts/viewfeed.pl?side=xl&amp;cycle=1&amp;fixedMods=iaaC&amp;file=msdataSM/iPRG2012_nd/cpick_in/iPRG2012_nd.997.1.2.pkl&amp;seq=AFPKDDR</v>
      </c>
    </row>
    <row r="622" spans="1:95" x14ac:dyDescent="0.2">
      <c r="A622" s="3">
        <v>340</v>
      </c>
      <c r="B622" s="13" t="s">
        <v>361</v>
      </c>
      <c r="C622" s="13" t="s">
        <v>362</v>
      </c>
      <c r="D622" s="7">
        <v>280</v>
      </c>
      <c r="E622" s="7">
        <v>280</v>
      </c>
      <c r="F622" s="7">
        <v>20944</v>
      </c>
      <c r="G622" s="7">
        <v>1276</v>
      </c>
      <c r="H622" s="7">
        <v>6.9173999999999998</v>
      </c>
      <c r="I622" s="31">
        <v>530.28403000000003</v>
      </c>
      <c r="J622" s="31">
        <v>530.77528900000004</v>
      </c>
      <c r="K622" s="31">
        <v>-0.49125999999999997</v>
      </c>
      <c r="L622" s="7">
        <v>2</v>
      </c>
      <c r="M622" s="7">
        <v>2</v>
      </c>
      <c r="N622" s="26">
        <f t="shared" si="63"/>
        <v>1</v>
      </c>
      <c r="O622" s="36">
        <v>2</v>
      </c>
      <c r="P622" s="16"/>
      <c r="Q622" s="41">
        <v>1059.5316800000001</v>
      </c>
      <c r="R622" s="41">
        <v>530.26948000000004</v>
      </c>
      <c r="S622" s="27">
        <f t="shared" si="64"/>
        <v>27.438878813062423</v>
      </c>
      <c r="T622" s="27">
        <f t="shared" si="65"/>
        <v>953.87160505635597</v>
      </c>
      <c r="U622" s="27">
        <f t="shared" si="66"/>
        <v>953.89234922585308</v>
      </c>
      <c r="V622" s="31">
        <v>530.77530000000002</v>
      </c>
      <c r="W622" s="7" t="s">
        <v>52</v>
      </c>
      <c r="X622" s="7"/>
      <c r="Y622" s="7"/>
      <c r="Z622" s="7" t="s">
        <v>52</v>
      </c>
      <c r="AA622" s="7"/>
      <c r="AB622" s="25" t="s">
        <v>47</v>
      </c>
      <c r="AC622" s="7" t="s">
        <v>47</v>
      </c>
      <c r="AD622" s="7" t="s">
        <v>47</v>
      </c>
      <c r="AE622" s="7"/>
      <c r="AF622" s="7"/>
      <c r="AG622" s="7"/>
      <c r="AH622" s="7" t="s">
        <v>52</v>
      </c>
      <c r="AI622" s="7"/>
      <c r="AJ622" s="7"/>
      <c r="AK622" s="7" t="s">
        <v>48</v>
      </c>
      <c r="AL622" s="7"/>
      <c r="AM622" s="7"/>
      <c r="AN622" s="7"/>
      <c r="AO622" s="7"/>
      <c r="AP622" s="7"/>
      <c r="AQ622" s="7"/>
      <c r="AR622" s="7"/>
      <c r="AS622" s="7"/>
      <c r="AT622" s="7"/>
      <c r="AU622" s="3">
        <v>0</v>
      </c>
      <c r="AV622" s="3">
        <v>3</v>
      </c>
      <c r="AW622" s="3">
        <v>1</v>
      </c>
      <c r="AX622" s="3">
        <v>3</v>
      </c>
      <c r="AY622" s="3">
        <v>100</v>
      </c>
      <c r="AZ622" s="14" t="str">
        <f t="shared" si="67"/>
        <v>997.6</v>
      </c>
      <c r="BA622" s="15"/>
      <c r="BB622" s="25"/>
      <c r="BC622" s="12" t="s">
        <v>363</v>
      </c>
      <c r="BJ622" s="25">
        <f t="shared" si="68"/>
        <v>0</v>
      </c>
      <c r="BK622" s="25">
        <f t="shared" si="69"/>
        <v>0</v>
      </c>
      <c r="CQ622" s="3" t="str">
        <f>CONCATENATE(baseURL!$A$1,baseURL!$B$1,baseURL!$C$1,".",C622,".",L622,".pkl&amp;seq=",BC622)</f>
        <v>http://proteomics.broadinstitute.org/millscripts/viewfeed.pl?side=xl&amp;cycle=1&amp;fixedMods=iaaC&amp;file=msdataSM/iPRG2012_nd/cpick_in/iPRG2012_nd.997.6.2.pkl&amp;seq=STVSPQPESK</v>
      </c>
    </row>
    <row r="623" spans="1:95" x14ac:dyDescent="0.2">
      <c r="A623" s="3">
        <v>4462</v>
      </c>
      <c r="B623" s="2" t="s">
        <v>366</v>
      </c>
      <c r="C623" s="2" t="s">
        <v>361</v>
      </c>
      <c r="D623" s="3">
        <v>287</v>
      </c>
      <c r="E623" s="3">
        <v>287</v>
      </c>
      <c r="F623" s="3">
        <v>20966</v>
      </c>
      <c r="G623" s="3">
        <v>1284</v>
      </c>
      <c r="H623" s="3">
        <v>6.9318999999999997</v>
      </c>
      <c r="I623" s="30">
        <v>447.26553999999999</v>
      </c>
      <c r="J623" s="30">
        <v>447.2641734</v>
      </c>
      <c r="K623" s="30">
        <v>1.3699999999999999E-3</v>
      </c>
      <c r="L623" s="3">
        <v>2</v>
      </c>
      <c r="M623" s="3">
        <v>2</v>
      </c>
      <c r="N623" s="10">
        <f t="shared" si="63"/>
        <v>1</v>
      </c>
      <c r="O623" s="35">
        <v>2</v>
      </c>
      <c r="P623" s="17"/>
      <c r="Q623" s="40">
        <v>893.52032999999994</v>
      </c>
      <c r="R623" s="40">
        <v>447.2638</v>
      </c>
      <c r="S623" s="18">
        <f t="shared" si="64"/>
        <v>3.8903215506908126</v>
      </c>
      <c r="T623" s="18">
        <f t="shared" si="65"/>
        <v>0.83485406151997188</v>
      </c>
      <c r="U623" s="18">
        <f t="shared" si="66"/>
        <v>0.67074509491163214</v>
      </c>
      <c r="V623" s="30">
        <v>447.26409999999998</v>
      </c>
      <c r="W623" s="3" t="s">
        <v>47</v>
      </c>
      <c r="X623" s="3" t="s">
        <v>47</v>
      </c>
      <c r="Y623" s="3" t="s">
        <v>47</v>
      </c>
      <c r="Z623" s="3" t="s">
        <v>47</v>
      </c>
      <c r="AA623" s="3" t="s">
        <v>47</v>
      </c>
      <c r="AB623" s="12" t="s">
        <v>47</v>
      </c>
      <c r="AC623" s="3" t="s">
        <v>47</v>
      </c>
      <c r="AD623" s="3" t="s">
        <v>47</v>
      </c>
      <c r="AE623" s="3" t="s">
        <v>47</v>
      </c>
      <c r="AF623" s="3" t="s">
        <v>47</v>
      </c>
      <c r="AG623" s="3" t="s">
        <v>47</v>
      </c>
      <c r="AH623" s="3" t="s">
        <v>47</v>
      </c>
      <c r="AI623" s="3" t="s">
        <v>47</v>
      </c>
      <c r="AK623" s="3" t="s">
        <v>47</v>
      </c>
      <c r="AL623" s="3" t="s">
        <v>47</v>
      </c>
      <c r="AM623" s="3" t="s">
        <v>47</v>
      </c>
      <c r="AN623" s="3" t="s">
        <v>47</v>
      </c>
      <c r="AU623" s="3">
        <v>0</v>
      </c>
      <c r="AV623" s="3">
        <v>17</v>
      </c>
      <c r="AW623" s="3">
        <v>1</v>
      </c>
      <c r="AX623" s="3">
        <v>17</v>
      </c>
      <c r="AY623" s="3">
        <v>100</v>
      </c>
      <c r="AZ623" s="6" t="str">
        <f t="shared" si="67"/>
        <v>998.7</v>
      </c>
      <c r="BC623" s="12" t="s">
        <v>367</v>
      </c>
      <c r="BJ623" s="12">
        <f t="shared" si="68"/>
        <v>0</v>
      </c>
      <c r="BK623" s="12">
        <f t="shared" si="69"/>
        <v>0</v>
      </c>
      <c r="CQ623" s="3" t="str">
        <f>CONCATENATE(baseURL!$A$1,baseURL!$B$1,baseURL!$C$1,".",C623,".",L623,".pkl&amp;seq=",BC623)</f>
        <v>http://proteomics.broadinstitute.org/millscripts/viewfeed.pl?side=xl&amp;cycle=1&amp;fixedMods=iaaC&amp;file=msdataSM/iPRG2012_nd/cpick_in/iPRG2012_nd.998.7.2.pkl&amp;seq=AVSKVYAR</v>
      </c>
    </row>
    <row r="624" spans="1:95" x14ac:dyDescent="0.2">
      <c r="A624" s="3">
        <v>1594</v>
      </c>
      <c r="B624" s="2" t="s">
        <v>368</v>
      </c>
      <c r="C624" s="2" t="s">
        <v>369</v>
      </c>
      <c r="D624" s="3">
        <v>288</v>
      </c>
      <c r="E624" s="3">
        <v>288</v>
      </c>
      <c r="F624" s="3">
        <v>20967</v>
      </c>
      <c r="G624" s="3">
        <v>1285</v>
      </c>
      <c r="H624" s="3">
        <v>6.9326999999999996</v>
      </c>
      <c r="I624" s="30">
        <v>452.74378000000002</v>
      </c>
      <c r="J624" s="30">
        <v>452.74501980000002</v>
      </c>
      <c r="K624" s="30">
        <v>-1.24E-3</v>
      </c>
      <c r="L624" s="3">
        <v>2</v>
      </c>
      <c r="M624" s="3">
        <v>2</v>
      </c>
      <c r="N624" s="10">
        <f t="shared" si="63"/>
        <v>1</v>
      </c>
      <c r="O624" s="35">
        <v>2</v>
      </c>
      <c r="P624" s="17"/>
      <c r="Q624" s="40">
        <v>904.48467000000005</v>
      </c>
      <c r="R624" s="40">
        <v>452.74597</v>
      </c>
      <c r="S624" s="18">
        <f t="shared" si="64"/>
        <v>-4.8371496271619892</v>
      </c>
      <c r="T624" s="18">
        <f t="shared" si="65"/>
        <v>-2.0987486646806168</v>
      </c>
      <c r="U624" s="18">
        <f t="shared" si="66"/>
        <v>-4.3512259202916939</v>
      </c>
      <c r="V624" s="30">
        <v>452.74400000000003</v>
      </c>
      <c r="X624" s="3" t="s">
        <v>47</v>
      </c>
      <c r="Z624" s="3" t="s">
        <v>47</v>
      </c>
      <c r="AA624" s="3" t="s">
        <v>47</v>
      </c>
      <c r="AB624" s="12" t="s">
        <v>48</v>
      </c>
      <c r="AC624" s="3" t="s">
        <v>47</v>
      </c>
      <c r="AD624" s="3" t="s">
        <v>47</v>
      </c>
      <c r="AE624" s="3" t="s">
        <v>48</v>
      </c>
      <c r="AF624" s="3" t="s">
        <v>47</v>
      </c>
      <c r="AG624" s="3" t="s">
        <v>48</v>
      </c>
      <c r="AH624" s="3" t="s">
        <v>48</v>
      </c>
      <c r="AM624" s="3" t="s">
        <v>47</v>
      </c>
      <c r="AU624" s="3">
        <v>0</v>
      </c>
      <c r="AV624" s="3">
        <v>7</v>
      </c>
      <c r="AW624" s="3">
        <v>1</v>
      </c>
      <c r="AX624" s="3">
        <v>7</v>
      </c>
      <c r="AY624" s="3">
        <v>100</v>
      </c>
      <c r="AZ624" s="6" t="str">
        <f t="shared" si="67"/>
        <v>998.8</v>
      </c>
      <c r="BC624" s="12" t="s">
        <v>370</v>
      </c>
      <c r="BJ624" s="12">
        <f t="shared" si="68"/>
        <v>0</v>
      </c>
      <c r="BK624" s="12">
        <f t="shared" si="69"/>
        <v>0</v>
      </c>
      <c r="CQ624" s="3" t="str">
        <f>CONCATENATE(baseURL!$A$1,baseURL!$B$1,baseURL!$C$1,".",C624,".",L624,".pkl&amp;seq=",BC624)</f>
        <v>http://proteomics.broadinstitute.org/millscripts/viewfeed.pl?side=xl&amp;cycle=1&amp;fixedMods=iaaC&amp;file=msdataSM/iPRG2012_nd/cpick_in/iPRG2012_nd.998.8.2.pkl&amp;seq=SASDALKGR</v>
      </c>
    </row>
    <row r="625" spans="1:95" x14ac:dyDescent="0.2">
      <c r="A625" s="3">
        <v>2441</v>
      </c>
      <c r="B625" s="2" t="s">
        <v>373</v>
      </c>
      <c r="C625" s="2" t="s">
        <v>374</v>
      </c>
      <c r="D625" s="3">
        <v>305</v>
      </c>
      <c r="E625" s="3">
        <v>305</v>
      </c>
      <c r="F625" s="3">
        <v>20990</v>
      </c>
      <c r="G625" s="3">
        <v>1303</v>
      </c>
      <c r="H625" s="3">
        <v>6.9591000000000003</v>
      </c>
      <c r="I625" s="30">
        <v>526.77846</v>
      </c>
      <c r="J625" s="30">
        <v>526.77754270000003</v>
      </c>
      <c r="K625" s="30">
        <v>9.2000000000000003E-4</v>
      </c>
      <c r="L625" s="3">
        <v>2</v>
      </c>
      <c r="M625" s="3">
        <v>2</v>
      </c>
      <c r="N625" s="10">
        <f t="shared" si="63"/>
        <v>1</v>
      </c>
      <c r="O625" s="35">
        <v>2</v>
      </c>
      <c r="P625" s="17"/>
      <c r="Q625" s="40">
        <v>1052.5483300000001</v>
      </c>
      <c r="R625" s="40">
        <v>526.77779999999996</v>
      </c>
      <c r="S625" s="18">
        <f t="shared" si="64"/>
        <v>1.25290017923869</v>
      </c>
      <c r="T625" s="18">
        <f t="shared" si="65"/>
        <v>-0.48844123638122722</v>
      </c>
      <c r="U625" s="18">
        <f t="shared" si="66"/>
        <v>-0.37966672086370368</v>
      </c>
      <c r="V625" s="30">
        <v>526.77760000000001</v>
      </c>
      <c r="W625" s="3" t="s">
        <v>47</v>
      </c>
      <c r="Z625" s="3" t="s">
        <v>47</v>
      </c>
      <c r="AA625" s="3" t="s">
        <v>47</v>
      </c>
      <c r="AB625" s="12" t="s">
        <v>47</v>
      </c>
      <c r="AC625" s="3" t="s">
        <v>47</v>
      </c>
      <c r="AD625" s="3" t="s">
        <v>47</v>
      </c>
      <c r="AE625" s="3" t="s">
        <v>47</v>
      </c>
      <c r="AF625" s="3" t="s">
        <v>47</v>
      </c>
      <c r="AG625" s="3" t="s">
        <v>52</v>
      </c>
      <c r="AH625" s="3" t="s">
        <v>47</v>
      </c>
      <c r="AI625" s="3" t="s">
        <v>47</v>
      </c>
      <c r="AK625" s="3" t="s">
        <v>47</v>
      </c>
      <c r="AL625" s="3" t="s">
        <v>48</v>
      </c>
      <c r="AU625" s="3">
        <v>0</v>
      </c>
      <c r="AV625" s="3">
        <v>11</v>
      </c>
      <c r="AW625" s="3">
        <v>1</v>
      </c>
      <c r="AX625" s="3">
        <v>11</v>
      </c>
      <c r="AY625" s="3">
        <v>100</v>
      </c>
      <c r="AZ625" s="6" t="str">
        <f t="shared" si="67"/>
        <v>999.10</v>
      </c>
      <c r="BC625" s="12" t="s">
        <v>375</v>
      </c>
      <c r="BJ625" s="12">
        <f t="shared" si="68"/>
        <v>0</v>
      </c>
      <c r="BK625" s="12">
        <f t="shared" si="69"/>
        <v>0</v>
      </c>
      <c r="CQ625" s="3" t="str">
        <f>CONCATENATE(baseURL!$A$1,baseURL!$B$1,baseURL!$C$1,".",C625,".",L625,".pkl&amp;seq=",BC625)</f>
        <v>http://proteomics.broadinstitute.org/millscripts/viewfeed.pl?side=xl&amp;cycle=1&amp;fixedMods=iaaC&amp;file=msdataSM/iPRG2012_nd/cpick_in/iPRG2012_nd.999.10.2.pkl&amp;seq=NAEQHNLVK</v>
      </c>
    </row>
    <row r="626" spans="1:95" x14ac:dyDescent="0.2">
      <c r="A626" s="3">
        <v>4037</v>
      </c>
      <c r="B626" s="2" t="s">
        <v>376</v>
      </c>
      <c r="C626" s="2" t="s">
        <v>377</v>
      </c>
      <c r="D626" s="3">
        <v>298</v>
      </c>
      <c r="E626" s="3">
        <v>298</v>
      </c>
      <c r="F626" s="3">
        <v>20983</v>
      </c>
      <c r="G626" s="3">
        <v>1296</v>
      </c>
      <c r="H626" s="3">
        <v>6.9532999999999996</v>
      </c>
      <c r="I626" s="30">
        <v>422.21152000000001</v>
      </c>
      <c r="J626" s="30">
        <v>422.21074320000002</v>
      </c>
      <c r="K626" s="30">
        <v>7.7999999999999999E-4</v>
      </c>
      <c r="L626" s="3">
        <v>2</v>
      </c>
      <c r="M626" s="3">
        <v>2</v>
      </c>
      <c r="N626" s="10">
        <f t="shared" si="63"/>
        <v>1</v>
      </c>
      <c r="O626" s="35">
        <v>2</v>
      </c>
      <c r="P626" s="17"/>
      <c r="Q626" s="40">
        <v>843.41414999999995</v>
      </c>
      <c r="R626" s="40">
        <v>422.21071000000001</v>
      </c>
      <c r="S626" s="18">
        <f t="shared" si="64"/>
        <v>1.9184733613254616</v>
      </c>
      <c r="T626" s="18">
        <f t="shared" si="65"/>
        <v>7.8633723001712133E-2</v>
      </c>
      <c r="U626" s="18">
        <f t="shared" si="66"/>
        <v>-0.26053341945421943</v>
      </c>
      <c r="V626" s="30">
        <v>422.2106</v>
      </c>
      <c r="W626" s="3" t="s">
        <v>47</v>
      </c>
      <c r="X626" s="3" t="s">
        <v>47</v>
      </c>
      <c r="Y626" s="3" t="s">
        <v>47</v>
      </c>
      <c r="Z626" s="3" t="s">
        <v>47</v>
      </c>
      <c r="AA626" s="3" t="s">
        <v>47</v>
      </c>
      <c r="AC626" s="3" t="s">
        <v>47</v>
      </c>
      <c r="AF626" s="3" t="s">
        <v>48</v>
      </c>
      <c r="AG626" s="3" t="s">
        <v>47</v>
      </c>
      <c r="AH626" s="3" t="s">
        <v>47</v>
      </c>
      <c r="AI626" s="3" t="s">
        <v>48</v>
      </c>
      <c r="AJ626" s="3" t="s">
        <v>47</v>
      </c>
      <c r="AK626" s="3" t="s">
        <v>52</v>
      </c>
      <c r="AL626" s="3" t="s">
        <v>48</v>
      </c>
      <c r="AM626" s="3" t="s">
        <v>47</v>
      </c>
      <c r="AU626" s="3">
        <v>0</v>
      </c>
      <c r="AV626" s="3">
        <v>10</v>
      </c>
      <c r="AW626" s="3">
        <v>1</v>
      </c>
      <c r="AX626" s="3">
        <v>10</v>
      </c>
      <c r="AY626" s="3">
        <v>100</v>
      </c>
      <c r="AZ626" s="6" t="str">
        <f t="shared" si="67"/>
        <v>999.3</v>
      </c>
      <c r="BC626" s="12" t="s">
        <v>378</v>
      </c>
      <c r="BJ626" s="12">
        <f t="shared" si="68"/>
        <v>0</v>
      </c>
      <c r="BK626" s="12">
        <f t="shared" si="69"/>
        <v>0</v>
      </c>
      <c r="CQ626" s="3" t="str">
        <f>CONCATENATE(baseURL!$A$1,baseURL!$B$1,baseURL!$C$1,".",C626,".",L626,".pkl&amp;seq=",BC626)</f>
        <v>http://proteomics.broadinstitute.org/millscripts/viewfeed.pl?side=xl&amp;cycle=1&amp;fixedMods=iaaC&amp;file=msdataSM/iPRG2012_nd/cpick_in/iPRG2012_nd.999.3.2.pkl&amp;seq=SMLEHAR</v>
      </c>
    </row>
    <row r="627" spans="1:95" x14ac:dyDescent="0.2">
      <c r="A627" s="3">
        <v>426</v>
      </c>
      <c r="B627" s="2" t="s">
        <v>371</v>
      </c>
      <c r="C627" s="2" t="s">
        <v>368</v>
      </c>
      <c r="D627" s="3">
        <v>304</v>
      </c>
      <c r="E627" s="3">
        <v>304</v>
      </c>
      <c r="F627" s="3">
        <v>20989</v>
      </c>
      <c r="G627" s="3">
        <v>1302</v>
      </c>
      <c r="H627" s="3">
        <v>6.9583000000000004</v>
      </c>
      <c r="I627" s="30">
        <v>516.77589999999998</v>
      </c>
      <c r="J627" s="30">
        <v>517.28299500000003</v>
      </c>
      <c r="K627" s="30">
        <v>-0.50709000000000004</v>
      </c>
      <c r="L627" s="3">
        <v>2</v>
      </c>
      <c r="M627" s="3">
        <v>2</v>
      </c>
      <c r="N627" s="10">
        <f t="shared" si="63"/>
        <v>1</v>
      </c>
      <c r="O627" s="35">
        <v>2</v>
      </c>
      <c r="P627" s="17"/>
      <c r="Q627" s="40">
        <v>1032.5432499999999</v>
      </c>
      <c r="R627" s="40">
        <v>516.77526</v>
      </c>
      <c r="S627" s="18">
        <f t="shared" si="64"/>
        <v>1.2384493792829228</v>
      </c>
      <c r="T627" s="18">
        <f t="shared" si="65"/>
        <v>982.50639939695475</v>
      </c>
      <c r="U627" s="18">
        <f t="shared" si="66"/>
        <v>981.9355516360713</v>
      </c>
      <c r="V627" s="30">
        <v>517.28269999999998</v>
      </c>
      <c r="W627" s="3" t="s">
        <v>52</v>
      </c>
      <c r="AA627" s="3" t="s">
        <v>47</v>
      </c>
      <c r="AD627" s="3" t="s">
        <v>47</v>
      </c>
      <c r="AF627" s="3" t="s">
        <v>47</v>
      </c>
      <c r="AI627" s="3" t="s">
        <v>52</v>
      </c>
      <c r="AK627" s="3" t="s">
        <v>48</v>
      </c>
      <c r="AM627" s="3" t="s">
        <v>48</v>
      </c>
      <c r="AU627" s="3">
        <v>0</v>
      </c>
      <c r="AV627" s="3">
        <v>3</v>
      </c>
      <c r="AW627" s="3">
        <v>1</v>
      </c>
      <c r="AX627" s="3">
        <v>3</v>
      </c>
      <c r="AY627" s="3">
        <v>100</v>
      </c>
      <c r="AZ627" s="6" t="str">
        <f t="shared" si="67"/>
        <v>999.9</v>
      </c>
      <c r="BC627" s="12" t="s">
        <v>372</v>
      </c>
      <c r="BJ627" s="12">
        <f t="shared" si="68"/>
        <v>0</v>
      </c>
      <c r="BK627" s="12">
        <f t="shared" si="69"/>
        <v>0</v>
      </c>
      <c r="CQ627" s="3" t="str">
        <f>CONCATENATE(baseURL!$A$1,baseURL!$B$1,baseURL!$C$1,".",C627,".",L627,".pkl&amp;seq=",BC627)</f>
        <v>http://proteomics.broadinstitute.org/millscripts/viewfeed.pl?side=xl&amp;cycle=1&amp;fixedMods=iaaC&amp;file=msdataSM/iPRG2012_nd/cpick_in/iPRG2012_nd.999.9.2.pkl&amp;seq=SLRATAEER</v>
      </c>
    </row>
    <row r="628" spans="1:95" x14ac:dyDescent="0.2">
      <c r="A628" s="3">
        <v>4173</v>
      </c>
      <c r="B628" s="2" t="s">
        <v>382</v>
      </c>
      <c r="C628" s="2" t="s">
        <v>383</v>
      </c>
      <c r="D628" s="3">
        <v>313</v>
      </c>
      <c r="E628" s="3">
        <v>313</v>
      </c>
      <c r="F628" s="3">
        <v>21004</v>
      </c>
      <c r="G628" s="3">
        <v>1312</v>
      </c>
      <c r="H628" s="3">
        <v>6.9871999999999996</v>
      </c>
      <c r="I628" s="30">
        <v>664.86098000000004</v>
      </c>
      <c r="J628" s="30">
        <v>664.86077969999997</v>
      </c>
      <c r="K628" s="30">
        <v>2.0000000000000001E-4</v>
      </c>
      <c r="L628" s="3">
        <v>2</v>
      </c>
      <c r="M628" s="3">
        <v>2</v>
      </c>
      <c r="N628" s="10">
        <f t="shared" si="63"/>
        <v>1</v>
      </c>
      <c r="O628" s="35">
        <v>2</v>
      </c>
      <c r="P628" s="17"/>
      <c r="Q628" s="40">
        <v>1328.71686</v>
      </c>
      <c r="R628" s="40">
        <v>664.86207000000002</v>
      </c>
      <c r="S628" s="18">
        <f t="shared" si="64"/>
        <v>-1.6394377859102394</v>
      </c>
      <c r="T628" s="18">
        <f t="shared" si="65"/>
        <v>-1.9407032800812243</v>
      </c>
      <c r="U628" s="18">
        <f t="shared" si="66"/>
        <v>-2.0605777677547081</v>
      </c>
      <c r="V628" s="30">
        <v>664.86069999999995</v>
      </c>
      <c r="W628" s="3" t="s">
        <v>47</v>
      </c>
      <c r="X628" s="3" t="s">
        <v>47</v>
      </c>
      <c r="Y628" s="3" t="s">
        <v>47</v>
      </c>
      <c r="Z628" s="3" t="s">
        <v>47</v>
      </c>
      <c r="AA628" s="3" t="s">
        <v>65</v>
      </c>
      <c r="AB628" s="12" t="s">
        <v>47</v>
      </c>
      <c r="AC628" s="3" t="s">
        <v>47</v>
      </c>
      <c r="AD628" s="3" t="s">
        <v>47</v>
      </c>
      <c r="AE628" s="3" t="s">
        <v>47</v>
      </c>
      <c r="AF628" s="3" t="s">
        <v>47</v>
      </c>
      <c r="AG628" s="3" t="s">
        <v>47</v>
      </c>
      <c r="AH628" s="3" t="s">
        <v>47</v>
      </c>
      <c r="AI628" s="3" t="s">
        <v>47</v>
      </c>
      <c r="AK628" s="3" t="s">
        <v>47</v>
      </c>
      <c r="AL628" s="3" t="s">
        <v>47</v>
      </c>
      <c r="AM628" s="3" t="s">
        <v>47</v>
      </c>
      <c r="AN628" s="3" t="s">
        <v>47</v>
      </c>
      <c r="AU628" s="3">
        <v>1</v>
      </c>
      <c r="AV628" s="3">
        <v>16</v>
      </c>
      <c r="AW628" s="3">
        <v>1</v>
      </c>
      <c r="AX628" s="3">
        <v>16</v>
      </c>
      <c r="AY628" s="3">
        <v>100</v>
      </c>
      <c r="AZ628" s="6" t="str">
        <f t="shared" si="67"/>
        <v>1000.3</v>
      </c>
      <c r="BC628" s="12" t="s">
        <v>384</v>
      </c>
      <c r="BJ628" s="12">
        <f t="shared" si="68"/>
        <v>0</v>
      </c>
      <c r="BK628" s="12">
        <f t="shared" si="69"/>
        <v>0</v>
      </c>
      <c r="BW628" s="3" t="s">
        <v>385</v>
      </c>
      <c r="CQ628" s="3" t="str">
        <f>CONCATENATE(baseURL!$A$1,baseURL!$B$1,baseURL!$C$1,".",C628,".",L628,".pkl&amp;seq=",BC628)</f>
        <v>http://proteomics.broadinstitute.org/millscripts/viewfeed.pl?side=xl&amp;cycle=1&amp;fixedMods=iaaC&amp;file=msdataSM/iPRG2012_nd/cpick_in/iPRG2012_nd.1000.3.2.pkl&amp;seq=APVKSQESLNQK</v>
      </c>
    </row>
    <row r="629" spans="1:95" x14ac:dyDescent="0.2">
      <c r="A629" s="3">
        <v>2406</v>
      </c>
      <c r="B629" s="2" t="s">
        <v>386</v>
      </c>
      <c r="C629" s="2" t="s">
        <v>376</v>
      </c>
      <c r="D629" s="3">
        <v>314</v>
      </c>
      <c r="E629" s="3">
        <v>314</v>
      </c>
      <c r="F629" s="3">
        <v>21005</v>
      </c>
      <c r="G629" s="3">
        <v>1313</v>
      </c>
      <c r="H629" s="3">
        <v>6.9912999999999998</v>
      </c>
      <c r="I629" s="30">
        <v>678.83262000000002</v>
      </c>
      <c r="J629" s="30">
        <v>678.83374670000001</v>
      </c>
      <c r="K629" s="30">
        <v>-1.1299999999999999E-3</v>
      </c>
      <c r="L629" s="3">
        <v>2</v>
      </c>
      <c r="M629" s="3">
        <v>2</v>
      </c>
      <c r="N629" s="10">
        <f t="shared" si="63"/>
        <v>1</v>
      </c>
      <c r="O629" s="35">
        <v>2</v>
      </c>
      <c r="P629" s="17"/>
      <c r="Q629" s="40">
        <v>1356.66147</v>
      </c>
      <c r="R629" s="40">
        <v>678.83437000000004</v>
      </c>
      <c r="S629" s="18">
        <f t="shared" si="64"/>
        <v>-2.5779484324216839</v>
      </c>
      <c r="T629" s="18">
        <f t="shared" si="65"/>
        <v>-0.91819157599416068</v>
      </c>
      <c r="U629" s="18">
        <f t="shared" si="66"/>
        <v>-0.98698597128150001</v>
      </c>
      <c r="V629" s="30">
        <v>678.83370000000002</v>
      </c>
      <c r="W629" s="3" t="s">
        <v>47</v>
      </c>
      <c r="Z629" s="3" t="s">
        <v>47</v>
      </c>
      <c r="AA629" s="3" t="s">
        <v>47</v>
      </c>
      <c r="AB629" s="12" t="s">
        <v>47</v>
      </c>
      <c r="AD629" s="3" t="s">
        <v>47</v>
      </c>
      <c r="AE629" s="3" t="s">
        <v>47</v>
      </c>
      <c r="AF629" s="3" t="s">
        <v>48</v>
      </c>
      <c r="AG629" s="3" t="s">
        <v>52</v>
      </c>
      <c r="AH629" s="3" t="s">
        <v>47</v>
      </c>
      <c r="AK629" s="3" t="s">
        <v>52</v>
      </c>
      <c r="AL629" s="3" t="s">
        <v>48</v>
      </c>
      <c r="AU629" s="3">
        <v>0</v>
      </c>
      <c r="AV629" s="3">
        <v>7</v>
      </c>
      <c r="AW629" s="3">
        <v>1</v>
      </c>
      <c r="AX629" s="3">
        <v>7</v>
      </c>
      <c r="AY629" s="3">
        <v>100</v>
      </c>
      <c r="AZ629" s="6" t="str">
        <f t="shared" si="67"/>
        <v>1000.4</v>
      </c>
      <c r="BC629" s="12" t="s">
        <v>387</v>
      </c>
      <c r="BJ629" s="12">
        <f t="shared" si="68"/>
        <v>0</v>
      </c>
      <c r="BK629" s="12">
        <f t="shared" si="69"/>
        <v>0</v>
      </c>
      <c r="CQ629" s="3" t="str">
        <f>CONCATENATE(baseURL!$A$1,baseURL!$B$1,baseURL!$C$1,".",C629,".",L629,".pkl&amp;seq=",BC629)</f>
        <v>http://proteomics.broadinstitute.org/millscripts/viewfeed.pl?side=xl&amp;cycle=1&amp;fixedMods=iaaC&amp;file=msdataSM/iPRG2012_nd/cpick_in/iPRG2012_nd.1000.4.2.pkl&amp;seq=SQNPNRENLER</v>
      </c>
    </row>
    <row r="630" spans="1:95" x14ac:dyDescent="0.2">
      <c r="A630" s="3">
        <v>1158</v>
      </c>
      <c r="B630" s="2" t="s">
        <v>388</v>
      </c>
      <c r="C630" s="2" t="s">
        <v>379</v>
      </c>
      <c r="D630" s="3">
        <v>317</v>
      </c>
      <c r="E630" s="3">
        <v>317</v>
      </c>
      <c r="F630" s="3">
        <v>21025</v>
      </c>
      <c r="G630" s="3">
        <v>1317</v>
      </c>
      <c r="H630" s="3">
        <v>7.0152999999999999</v>
      </c>
      <c r="I630" s="30">
        <v>636.78782000000001</v>
      </c>
      <c r="J630" s="30">
        <v>636.7878197</v>
      </c>
      <c r="K630" s="30">
        <v>0</v>
      </c>
      <c r="L630" s="3">
        <v>2</v>
      </c>
      <c r="M630" s="3">
        <v>0</v>
      </c>
      <c r="N630" s="10">
        <f t="shared" si="63"/>
        <v>1</v>
      </c>
      <c r="O630" s="35">
        <v>2</v>
      </c>
      <c r="Q630" s="40">
        <v>1272.5711200000001</v>
      </c>
      <c r="R630" s="42">
        <v>636.78920000000005</v>
      </c>
      <c r="S630" s="18">
        <f t="shared" si="64"/>
        <v>-2.1671221811552814</v>
      </c>
      <c r="T630" s="18">
        <f t="shared" si="65"/>
        <v>-2.1675932946895742</v>
      </c>
      <c r="U630" s="18">
        <f t="shared" si="66"/>
        <v>-2.3555675882665983</v>
      </c>
      <c r="V630" s="30">
        <v>636.78769999999997</v>
      </c>
      <c r="W630" s="3" t="s">
        <v>47</v>
      </c>
      <c r="AB630" s="12" t="s">
        <v>52</v>
      </c>
      <c r="AC630" s="3" t="s">
        <v>52</v>
      </c>
      <c r="AE630" s="3" t="s">
        <v>47</v>
      </c>
      <c r="AG630" s="3" t="s">
        <v>52</v>
      </c>
      <c r="AH630" s="3" t="s">
        <v>47</v>
      </c>
      <c r="AJ630" s="3" t="s">
        <v>47</v>
      </c>
      <c r="AK630" s="3" t="s">
        <v>52</v>
      </c>
      <c r="AU630" s="3">
        <v>0</v>
      </c>
      <c r="AV630" s="3">
        <v>4</v>
      </c>
      <c r="AW630" s="3">
        <v>3</v>
      </c>
      <c r="AX630" s="3">
        <v>2</v>
      </c>
      <c r="AY630" s="3">
        <v>50</v>
      </c>
      <c r="AZ630" s="6" t="str">
        <f t="shared" si="67"/>
        <v>1001.3</v>
      </c>
      <c r="BC630" s="12" t="s">
        <v>389</v>
      </c>
      <c r="BI630" s="12" t="s">
        <v>594</v>
      </c>
      <c r="BJ630" s="12">
        <f t="shared" si="68"/>
        <v>1</v>
      </c>
      <c r="BK630" s="12">
        <f t="shared" si="69"/>
        <v>1</v>
      </c>
      <c r="BR630" s="3" t="s">
        <v>594</v>
      </c>
      <c r="CQ630" s="3" t="str">
        <f>CONCATENATE(baseURL!$A$1,baseURL!$B$1,baseURL!$C$1,".",C630,".",L630,".pkl&amp;seq=",BC630,"&amp;varMods=ReducedCys-C")</f>
        <v>http://proteomics.broadinstitute.org/millscripts/viewfeed.pl?side=xl&amp;cycle=1&amp;fixedMods=iaaC&amp;file=msdataSM/iPRG2012_nd/cpick_in/iPRG2012_nd.1001.3.2.pkl&amp;seq=KTcSSCGYPAAK&amp;varMods=ReducedCys-C</v>
      </c>
    </row>
    <row r="631" spans="1:95" x14ac:dyDescent="0.2">
      <c r="A631" s="3">
        <v>4842</v>
      </c>
      <c r="B631" s="2" t="s">
        <v>390</v>
      </c>
      <c r="C631" s="2" t="s">
        <v>391</v>
      </c>
      <c r="D631" s="3">
        <v>319</v>
      </c>
      <c r="E631" s="3">
        <v>319</v>
      </c>
      <c r="F631" s="3">
        <v>21045</v>
      </c>
      <c r="G631" s="3">
        <v>1320</v>
      </c>
      <c r="H631" s="3">
        <v>7.0293999999999999</v>
      </c>
      <c r="I631" s="30">
        <v>418.22194000000002</v>
      </c>
      <c r="J631" s="30">
        <v>418.22105540000001</v>
      </c>
      <c r="K631" s="30">
        <v>8.8000000000000003E-4</v>
      </c>
      <c r="L631" s="3">
        <v>2</v>
      </c>
      <c r="M631" s="3">
        <v>2</v>
      </c>
      <c r="N631" s="10">
        <f t="shared" si="63"/>
        <v>1</v>
      </c>
      <c r="O631" s="35">
        <v>2</v>
      </c>
      <c r="P631" s="17"/>
      <c r="Q631" s="40">
        <v>835.43421000000001</v>
      </c>
      <c r="R631" s="40">
        <v>418.22075000000001</v>
      </c>
      <c r="S631" s="18">
        <f t="shared" si="64"/>
        <v>2.8453872745631106</v>
      </c>
      <c r="T631" s="18">
        <f t="shared" si="65"/>
        <v>0.73023636441283613</v>
      </c>
      <c r="U631" s="18">
        <f t="shared" si="66"/>
        <v>-0.35866226154295389</v>
      </c>
      <c r="V631" s="30">
        <v>418.22059999999999</v>
      </c>
      <c r="W631" s="3" t="s">
        <v>47</v>
      </c>
      <c r="X631" s="3" t="s">
        <v>47</v>
      </c>
      <c r="Y631" s="3" t="s">
        <v>47</v>
      </c>
      <c r="Z631" s="3" t="s">
        <v>47</v>
      </c>
      <c r="AA631" s="3" t="s">
        <v>48</v>
      </c>
      <c r="AB631" s="12" t="s">
        <v>47</v>
      </c>
      <c r="AC631" s="3" t="s">
        <v>47</v>
      </c>
      <c r="AD631" s="3" t="s">
        <v>47</v>
      </c>
      <c r="AE631" s="3" t="s">
        <v>47</v>
      </c>
      <c r="AF631" s="3" t="s">
        <v>47</v>
      </c>
      <c r="AG631" s="3" t="s">
        <v>47</v>
      </c>
      <c r="AH631" s="3" t="s">
        <v>47</v>
      </c>
      <c r="AI631" s="3" t="s">
        <v>47</v>
      </c>
      <c r="AJ631" s="3" t="s">
        <v>47</v>
      </c>
      <c r="AK631" s="3" t="s">
        <v>47</v>
      </c>
      <c r="AL631" s="3" t="s">
        <v>47</v>
      </c>
      <c r="AM631" s="3" t="s">
        <v>47</v>
      </c>
      <c r="AN631" s="3" t="s">
        <v>47</v>
      </c>
      <c r="AU631" s="3">
        <v>0</v>
      </c>
      <c r="AV631" s="3">
        <v>17</v>
      </c>
      <c r="AW631" s="3">
        <v>1</v>
      </c>
      <c r="AX631" s="3">
        <v>17</v>
      </c>
      <c r="AY631" s="3">
        <v>100</v>
      </c>
      <c r="AZ631" s="6" t="str">
        <f t="shared" si="67"/>
        <v>1002.2</v>
      </c>
      <c r="BC631" s="12" t="s">
        <v>392</v>
      </c>
      <c r="BJ631" s="12">
        <f t="shared" si="68"/>
        <v>0</v>
      </c>
      <c r="BK631" s="12">
        <f t="shared" si="69"/>
        <v>0</v>
      </c>
      <c r="CQ631" s="3" t="str">
        <f>CONCATENATE(baseURL!$A$1,baseURL!$B$1,baseURL!$C$1,".",C631,".",L631,".pkl&amp;seq=",BC631)</f>
        <v>http://proteomics.broadinstitute.org/millscripts/viewfeed.pl?side=xl&amp;cycle=1&amp;fixedMods=iaaC&amp;file=msdataSM/iPRG2012_nd/cpick_in/iPRG2012_nd.1002.2.2.pkl&amp;seq=AAATAAMTK</v>
      </c>
    </row>
    <row r="632" spans="1:95" x14ac:dyDescent="0.2">
      <c r="A632" s="3">
        <v>997</v>
      </c>
      <c r="B632" s="2" t="s">
        <v>395</v>
      </c>
      <c r="C632" s="2" t="s">
        <v>388</v>
      </c>
      <c r="D632" s="3">
        <v>321</v>
      </c>
      <c r="E632" s="3">
        <v>321</v>
      </c>
      <c r="F632" s="3">
        <v>21047</v>
      </c>
      <c r="G632" s="3">
        <v>1322</v>
      </c>
      <c r="H632" s="3">
        <v>7.0359999999999996</v>
      </c>
      <c r="I632" s="30">
        <v>552.82943999999998</v>
      </c>
      <c r="J632" s="30">
        <v>552.83126319999997</v>
      </c>
      <c r="K632" s="30">
        <v>-1.82E-3</v>
      </c>
      <c r="L632" s="3">
        <v>2</v>
      </c>
      <c r="M632" s="3">
        <v>2</v>
      </c>
      <c r="N632" s="10">
        <f t="shared" si="63"/>
        <v>1</v>
      </c>
      <c r="O632" s="35">
        <v>2</v>
      </c>
      <c r="P632" s="17"/>
      <c r="Q632" s="40">
        <v>1104.6523999999999</v>
      </c>
      <c r="R632" s="40">
        <v>552.82983999999999</v>
      </c>
      <c r="S632" s="18">
        <f t="shared" si="64"/>
        <v>-0.72354994443367715</v>
      </c>
      <c r="T632" s="18">
        <f t="shared" si="65"/>
        <v>2.5743907021671117</v>
      </c>
      <c r="U632" s="18">
        <f t="shared" si="66"/>
        <v>2.460069810951115</v>
      </c>
      <c r="V632" s="30">
        <v>552.83119999999997</v>
      </c>
      <c r="W632" s="3" t="s">
        <v>47</v>
      </c>
      <c r="Z632" s="3" t="s">
        <v>47</v>
      </c>
      <c r="AA632" s="3" t="s">
        <v>47</v>
      </c>
      <c r="AB632" s="12" t="s">
        <v>52</v>
      </c>
      <c r="AC632" s="3" t="s">
        <v>48</v>
      </c>
      <c r="AF632" s="3" t="s">
        <v>48</v>
      </c>
      <c r="AG632" s="3" t="s">
        <v>52</v>
      </c>
      <c r="AK632" s="3" t="s">
        <v>52</v>
      </c>
      <c r="AM632" s="3" t="s">
        <v>48</v>
      </c>
      <c r="AU632" s="3">
        <v>0</v>
      </c>
      <c r="AV632" s="3">
        <v>3</v>
      </c>
      <c r="AW632" s="3">
        <v>1</v>
      </c>
      <c r="AX632" s="3">
        <v>3</v>
      </c>
      <c r="AY632" s="3">
        <v>100</v>
      </c>
      <c r="AZ632" s="6" t="str">
        <f t="shared" si="67"/>
        <v>1002.4</v>
      </c>
      <c r="BC632" s="12" t="s">
        <v>396</v>
      </c>
      <c r="BJ632" s="12">
        <f t="shared" si="68"/>
        <v>0</v>
      </c>
      <c r="BK632" s="12">
        <f t="shared" si="69"/>
        <v>0</v>
      </c>
      <c r="CQ632" s="3" t="str">
        <f>CONCATENATE(baseURL!$A$1,baseURL!$B$1,baseURL!$C$1,".",C632,".",L632,".pkl&amp;seq=",BC632)</f>
        <v>http://proteomics.broadinstitute.org/millscripts/viewfeed.pl?side=xl&amp;cycle=1&amp;fixedMods=iaaC&amp;file=msdataSM/iPRG2012_nd/cpick_in/iPRG2012_nd.1002.4.2.pkl&amp;seq=LARAPKYASK</v>
      </c>
    </row>
    <row r="633" spans="1:95" x14ac:dyDescent="0.2">
      <c r="A633" s="3">
        <v>3421</v>
      </c>
      <c r="B633" s="2" t="s">
        <v>397</v>
      </c>
      <c r="C633" s="2" t="s">
        <v>398</v>
      </c>
      <c r="D633" s="3">
        <v>324</v>
      </c>
      <c r="E633" s="3">
        <v>324</v>
      </c>
      <c r="F633" s="3">
        <v>21066</v>
      </c>
      <c r="G633" s="3">
        <v>1326</v>
      </c>
      <c r="H633" s="3">
        <v>7.05</v>
      </c>
      <c r="I633" s="30">
        <v>455.22611000000001</v>
      </c>
      <c r="J633" s="30">
        <v>455.22610709999998</v>
      </c>
      <c r="K633" s="30">
        <v>0</v>
      </c>
      <c r="L633" s="3">
        <v>2</v>
      </c>
      <c r="M633" s="3">
        <v>0</v>
      </c>
      <c r="N633" s="10">
        <f t="shared" si="63"/>
        <v>1</v>
      </c>
      <c r="O633" s="35">
        <v>2</v>
      </c>
      <c r="P633" s="17"/>
      <c r="Q633" s="40">
        <v>909.44246999999996</v>
      </c>
      <c r="R633" s="40">
        <v>455.22487000000001</v>
      </c>
      <c r="S633" s="18">
        <f t="shared" si="64"/>
        <v>2.7239285059177214</v>
      </c>
      <c r="T633" s="18">
        <f t="shared" si="65"/>
        <v>2.7175580279014735</v>
      </c>
      <c r="U633" s="18">
        <f t="shared" si="66"/>
        <v>1.6036030719848777</v>
      </c>
      <c r="V633" s="30">
        <v>455.22559999999999</v>
      </c>
      <c r="W633" s="3" t="s">
        <v>47</v>
      </c>
      <c r="X633" s="3" t="s">
        <v>47</v>
      </c>
      <c r="Y633" s="3" t="s">
        <v>47</v>
      </c>
      <c r="Z633" s="3" t="s">
        <v>47</v>
      </c>
      <c r="AA633" s="3" t="s">
        <v>47</v>
      </c>
      <c r="AB633" s="12" t="s">
        <v>48</v>
      </c>
      <c r="AC633" s="3" t="s">
        <v>47</v>
      </c>
      <c r="AE633" s="3" t="s">
        <v>48</v>
      </c>
      <c r="AF633" s="3" t="s">
        <v>48</v>
      </c>
      <c r="AH633" s="3" t="s">
        <v>47</v>
      </c>
      <c r="AI633" s="3" t="s">
        <v>48</v>
      </c>
      <c r="AL633" s="3" t="s">
        <v>48</v>
      </c>
      <c r="AM633" s="3" t="s">
        <v>47</v>
      </c>
      <c r="AU633" s="3">
        <v>0</v>
      </c>
      <c r="AV633" s="3">
        <v>8</v>
      </c>
      <c r="AW633" s="3">
        <v>1</v>
      </c>
      <c r="AX633" s="3">
        <v>8</v>
      </c>
      <c r="AY633" s="3">
        <v>100</v>
      </c>
      <c r="AZ633" s="6" t="str">
        <f t="shared" si="67"/>
        <v>1003.2</v>
      </c>
      <c r="BC633" s="12" t="s">
        <v>399</v>
      </c>
      <c r="BJ633" s="12">
        <f t="shared" si="68"/>
        <v>0</v>
      </c>
      <c r="BK633" s="12">
        <f t="shared" si="69"/>
        <v>0</v>
      </c>
      <c r="CQ633" s="3" t="str">
        <f>CONCATENATE(baseURL!$A$1,baseURL!$B$1,baseURL!$C$1,".",C633,".",L633,".pkl&amp;seq=",BC633)</f>
        <v>http://proteomics.broadinstitute.org/millscripts/viewfeed.pl?side=xl&amp;cycle=1&amp;fixedMods=iaaC&amp;file=msdataSM/iPRG2012_nd/cpick_in/iPRG2012_nd.1003.2.2.pkl&amp;seq=NGFQTGSAK</v>
      </c>
    </row>
    <row r="634" spans="1:95" x14ac:dyDescent="0.2">
      <c r="A634" s="3">
        <v>1208</v>
      </c>
      <c r="B634" s="2" t="s">
        <v>400</v>
      </c>
      <c r="C634" s="2" t="s">
        <v>390</v>
      </c>
      <c r="D634" s="3">
        <v>325</v>
      </c>
      <c r="E634" s="3">
        <v>325</v>
      </c>
      <c r="F634" s="3">
        <v>21067</v>
      </c>
      <c r="G634" s="3">
        <v>1327</v>
      </c>
      <c r="H634" s="3">
        <v>7.0517000000000003</v>
      </c>
      <c r="I634" s="30">
        <v>459.75139999999999</v>
      </c>
      <c r="J634" s="30">
        <v>459.74864680000002</v>
      </c>
      <c r="K634" s="30">
        <v>2.7499999999999998E-3</v>
      </c>
      <c r="L634" s="3">
        <v>2</v>
      </c>
      <c r="M634" s="3">
        <v>2</v>
      </c>
      <c r="N634" s="10">
        <f t="shared" si="63"/>
        <v>1</v>
      </c>
      <c r="O634" s="35">
        <v>2</v>
      </c>
      <c r="P634" s="17"/>
      <c r="Q634" s="40">
        <v>918.48909000000003</v>
      </c>
      <c r="R634" s="40">
        <v>459.74817999999999</v>
      </c>
      <c r="S634" s="18">
        <f t="shared" si="64"/>
        <v>7.0038341424187704</v>
      </c>
      <c r="T634" s="18">
        <f t="shared" si="65"/>
        <v>1.0153384403316699</v>
      </c>
      <c r="U634" s="18">
        <f t="shared" si="66"/>
        <v>1.131053960875984</v>
      </c>
      <c r="V634" s="30">
        <v>459.74869999999999</v>
      </c>
      <c r="W634" s="3" t="s">
        <v>65</v>
      </c>
      <c r="X634" s="3" t="s">
        <v>47</v>
      </c>
      <c r="Y634" s="3" t="s">
        <v>47</v>
      </c>
      <c r="Z634" s="3" t="s">
        <v>47</v>
      </c>
      <c r="AA634" s="3" t="s">
        <v>48</v>
      </c>
      <c r="AB634" s="12" t="s">
        <v>52</v>
      </c>
      <c r="AC634" s="3" t="s">
        <v>47</v>
      </c>
      <c r="AD634" s="3" t="s">
        <v>48</v>
      </c>
      <c r="AE634" s="3" t="s">
        <v>47</v>
      </c>
      <c r="AF634" s="3" t="s">
        <v>52</v>
      </c>
      <c r="AG634" s="3" t="s">
        <v>48</v>
      </c>
      <c r="AH634" s="3" t="s">
        <v>47</v>
      </c>
      <c r="AI634" s="3" t="s">
        <v>47</v>
      </c>
      <c r="AK634" s="3" t="s">
        <v>52</v>
      </c>
      <c r="AL634" s="3" t="s">
        <v>52</v>
      </c>
      <c r="AM634" s="3" t="s">
        <v>47</v>
      </c>
      <c r="AO634" s="3" t="s">
        <v>47</v>
      </c>
      <c r="AU634" s="3">
        <v>1</v>
      </c>
      <c r="AV634" s="3">
        <v>9</v>
      </c>
      <c r="AW634" s="3">
        <v>2</v>
      </c>
      <c r="AX634" s="3">
        <v>5</v>
      </c>
      <c r="AY634" s="3">
        <v>55.56</v>
      </c>
      <c r="AZ634" s="6" t="str">
        <f t="shared" si="67"/>
        <v>1003.3</v>
      </c>
      <c r="BC634" s="12" t="s">
        <v>401</v>
      </c>
      <c r="BJ634" s="12">
        <f t="shared" si="68"/>
        <v>0</v>
      </c>
      <c r="BK634" s="12">
        <f t="shared" si="69"/>
        <v>0</v>
      </c>
      <c r="BO634" s="3" t="s">
        <v>54</v>
      </c>
      <c r="BP634" s="3" t="s">
        <v>54</v>
      </c>
      <c r="BR634" s="3" t="s">
        <v>54</v>
      </c>
      <c r="BS634" s="3" t="s">
        <v>402</v>
      </c>
      <c r="BT634" s="3" t="s">
        <v>403</v>
      </c>
      <c r="BU634" s="3" t="s">
        <v>403</v>
      </c>
      <c r="CE634" s="3" t="s">
        <v>403</v>
      </c>
      <c r="CI634" s="3" t="s">
        <v>403</v>
      </c>
      <c r="CQ634" s="3" t="str">
        <f>CONCATENATE(baseURL!$A$1,baseURL!$B$1,baseURL!$C$1,".",C634,".",L634,".pkl&amp;seq=",BC634,"&amp;varMods=Deamidated-Q+Deamidated-N")</f>
        <v>http://proteomics.broadinstitute.org/millscripts/viewfeed.pl?side=xl&amp;cycle=1&amp;fixedMods=iaaC&amp;file=msdataSM/iPRG2012_nd/cpick_in/iPRG2012_nd.1003.3.2.pkl&amp;seq=LTAATNAKq&amp;varMods=Deamidated-Q+Deamidated-N</v>
      </c>
    </row>
    <row r="635" spans="1:95" x14ac:dyDescent="0.2">
      <c r="A635" s="3">
        <v>6156</v>
      </c>
      <c r="B635" s="2" t="s">
        <v>404</v>
      </c>
      <c r="C635" s="2" t="s">
        <v>393</v>
      </c>
      <c r="D635" s="3">
        <v>326</v>
      </c>
      <c r="E635" s="3">
        <v>326</v>
      </c>
      <c r="F635" s="3">
        <v>21068</v>
      </c>
      <c r="G635" s="3">
        <v>1328</v>
      </c>
      <c r="H635" s="3">
        <v>7.0533999999999999</v>
      </c>
      <c r="I635" s="30">
        <v>474.25076999999999</v>
      </c>
      <c r="J635" s="30">
        <v>474.25196590000002</v>
      </c>
      <c r="K635" s="30">
        <v>-1.1999999999999999E-3</v>
      </c>
      <c r="L635" s="3">
        <v>3</v>
      </c>
      <c r="M635" s="3">
        <v>3</v>
      </c>
      <c r="N635" s="10">
        <f t="shared" si="63"/>
        <v>1</v>
      </c>
      <c r="O635" s="35">
        <v>3</v>
      </c>
      <c r="P635" s="17"/>
      <c r="Q635" s="40">
        <v>1420.7390499999999</v>
      </c>
      <c r="R635" s="40">
        <v>474.25119999999998</v>
      </c>
      <c r="S635" s="18">
        <f t="shared" si="64"/>
        <v>-0.90669248700768568</v>
      </c>
      <c r="T635" s="18">
        <f t="shared" si="65"/>
        <v>1.6149669205540664</v>
      </c>
      <c r="U635" s="18">
        <f t="shared" si="66"/>
        <v>1.2651523075111206</v>
      </c>
      <c r="V635" s="30">
        <v>474.2518</v>
      </c>
      <c r="W635" s="3" t="s">
        <v>47</v>
      </c>
      <c r="X635" s="3" t="s">
        <v>47</v>
      </c>
      <c r="Y635" s="3" t="s">
        <v>47</v>
      </c>
      <c r="Z635" s="3" t="s">
        <v>47</v>
      </c>
      <c r="AA635" s="3" t="s">
        <v>47</v>
      </c>
      <c r="AB635" s="12" t="s">
        <v>47</v>
      </c>
      <c r="AC635" s="3" t="s">
        <v>47</v>
      </c>
      <c r="AD635" s="3" t="s">
        <v>47</v>
      </c>
      <c r="AE635" s="3" t="s">
        <v>47</v>
      </c>
      <c r="AG635" s="3" t="s">
        <v>48</v>
      </c>
      <c r="AH635" s="3" t="s">
        <v>47</v>
      </c>
      <c r="AI635" s="3" t="s">
        <v>47</v>
      </c>
      <c r="AK635" s="3" t="s">
        <v>52</v>
      </c>
      <c r="AL635" s="3" t="s">
        <v>48</v>
      </c>
      <c r="AN635" s="3" t="s">
        <v>47</v>
      </c>
      <c r="AU635" s="3">
        <v>0</v>
      </c>
      <c r="AV635" s="3">
        <v>12</v>
      </c>
      <c r="AW635" s="3">
        <v>1</v>
      </c>
      <c r="AX635" s="3">
        <v>12</v>
      </c>
      <c r="AY635" s="3">
        <v>100</v>
      </c>
      <c r="AZ635" s="6" t="str">
        <f t="shared" si="67"/>
        <v>1003.4</v>
      </c>
      <c r="BC635" s="12" t="s">
        <v>405</v>
      </c>
      <c r="BJ635" s="12">
        <f t="shared" si="68"/>
        <v>0</v>
      </c>
      <c r="BK635" s="12">
        <f t="shared" si="69"/>
        <v>0</v>
      </c>
      <c r="CQ635" s="3" t="str">
        <f>CONCATENATE(baseURL!$A$1,baseURL!$B$1,baseURL!$C$1,".",C635,".",L635,".pkl&amp;seq=",BC635)</f>
        <v>http://proteomics.broadinstitute.org/millscripts/viewfeed.pl?side=xl&amp;cycle=1&amp;fixedMods=iaaC&amp;file=msdataSM/iPRG2012_nd/cpick_in/iPRG2012_nd.1003.4.3.pkl&amp;seq=TSPNTTNTKVTTR</v>
      </c>
    </row>
    <row r="636" spans="1:95" x14ac:dyDescent="0.2">
      <c r="A636" s="3">
        <v>1973</v>
      </c>
      <c r="B636" s="2" t="s">
        <v>406</v>
      </c>
      <c r="C636" s="2" t="s">
        <v>407</v>
      </c>
      <c r="D636" s="3">
        <v>329</v>
      </c>
      <c r="E636" s="3">
        <v>329</v>
      </c>
      <c r="F636" s="3">
        <v>21071</v>
      </c>
      <c r="G636" s="3">
        <v>1331</v>
      </c>
      <c r="H636" s="3">
        <v>7.0583999999999998</v>
      </c>
      <c r="I636" s="30">
        <v>501.75506000000001</v>
      </c>
      <c r="J636" s="30">
        <v>501.75213500000001</v>
      </c>
      <c r="K636" s="30">
        <v>2.9299999999999999E-3</v>
      </c>
      <c r="L636" s="3">
        <v>4</v>
      </c>
      <c r="M636" s="3">
        <v>4</v>
      </c>
      <c r="N636" s="10">
        <f t="shared" si="63"/>
        <v>1</v>
      </c>
      <c r="O636" s="35">
        <v>4</v>
      </c>
      <c r="P636" s="17"/>
      <c r="Q636" s="40">
        <v>2003.98532</v>
      </c>
      <c r="R636" s="40">
        <v>501.75179000000003</v>
      </c>
      <c r="S636" s="18">
        <f t="shared" si="64"/>
        <v>6.5171665854671676</v>
      </c>
      <c r="T636" s="18">
        <f t="shared" si="65"/>
        <v>0.68759096999257341</v>
      </c>
      <c r="U636" s="18">
        <f t="shared" si="66"/>
        <v>0.41853363389374598</v>
      </c>
      <c r="V636" s="30">
        <v>501.75200000000001</v>
      </c>
      <c r="W636" s="3" t="s">
        <v>47</v>
      </c>
      <c r="X636" s="3" t="s">
        <v>47</v>
      </c>
      <c r="Y636" s="3" t="s">
        <v>47</v>
      </c>
      <c r="Z636" s="3" t="s">
        <v>47</v>
      </c>
      <c r="AA636" s="3" t="s">
        <v>48</v>
      </c>
      <c r="AC636" s="3" t="s">
        <v>47</v>
      </c>
      <c r="AD636" s="3" t="s">
        <v>47</v>
      </c>
      <c r="AE636" s="3" t="s">
        <v>47</v>
      </c>
      <c r="AG636" s="3" t="s">
        <v>47</v>
      </c>
      <c r="AH636" s="3" t="s">
        <v>47</v>
      </c>
      <c r="AI636" s="3" t="s">
        <v>47</v>
      </c>
      <c r="AK636" s="3" t="s">
        <v>52</v>
      </c>
      <c r="AM636" s="3" t="s">
        <v>47</v>
      </c>
      <c r="AO636" s="3" t="s">
        <v>47</v>
      </c>
      <c r="AU636" s="3">
        <v>0</v>
      </c>
      <c r="AV636" s="3">
        <v>12</v>
      </c>
      <c r="AW636" s="3">
        <v>3</v>
      </c>
      <c r="AX636" s="3">
        <v>7</v>
      </c>
      <c r="AY636" s="3">
        <v>58.33</v>
      </c>
      <c r="AZ636" s="6" t="str">
        <f t="shared" si="67"/>
        <v>1003.7</v>
      </c>
      <c r="BC636" s="12" t="s">
        <v>408</v>
      </c>
      <c r="BJ636" s="12">
        <f t="shared" si="68"/>
        <v>0</v>
      </c>
      <c r="BK636" s="12">
        <f t="shared" si="69"/>
        <v>0</v>
      </c>
      <c r="BP636" s="3" t="s">
        <v>54</v>
      </c>
      <c r="BR636" s="3" t="s">
        <v>54</v>
      </c>
      <c r="BS636" s="3" t="s">
        <v>409</v>
      </c>
      <c r="BT636" s="3" t="s">
        <v>409</v>
      </c>
      <c r="BZ636" s="3" t="s">
        <v>410</v>
      </c>
      <c r="CI636" s="3" t="s">
        <v>410</v>
      </c>
      <c r="CK636" s="3" t="s">
        <v>409</v>
      </c>
      <c r="CQ636" s="3" t="str">
        <f>CONCATENATE(baseURL!$A$1,baseURL!$B$1,baseURL!$C$1,".",C636,".",L636,".pkl&amp;seq=",BC636,"&amp;varMods=Deamidated-N")</f>
        <v>http://proteomics.broadinstitute.org/millscripts/viewfeed.pl?side=xl&amp;cycle=1&amp;fixedMods=iaaC&amp;file=msdataSM/iPRG2012_nd/cpick_in/iPRG2012_nd.1003.7.4.pkl&amp;seq=KGnNTANATNSANTVQKNR&amp;varMods=Deamidated-N</v>
      </c>
    </row>
    <row r="637" spans="1:95" x14ac:dyDescent="0.2">
      <c r="A637" s="3">
        <v>4532</v>
      </c>
      <c r="B637" s="2" t="s">
        <v>411</v>
      </c>
      <c r="C637" s="2" t="s">
        <v>412</v>
      </c>
      <c r="D637" s="3">
        <v>333</v>
      </c>
      <c r="E637" s="3">
        <v>333</v>
      </c>
      <c r="F637" s="3">
        <v>21087</v>
      </c>
      <c r="G637" s="3">
        <v>1336</v>
      </c>
      <c r="H637" s="3">
        <v>7.0789999999999997</v>
      </c>
      <c r="I637" s="30">
        <v>443.73590999999999</v>
      </c>
      <c r="J637" s="30">
        <v>443.73649690000002</v>
      </c>
      <c r="K637" s="30">
        <v>-5.9000000000000003E-4</v>
      </c>
      <c r="L637" s="3">
        <v>2</v>
      </c>
      <c r="M637" s="3">
        <v>2</v>
      </c>
      <c r="N637" s="10">
        <f t="shared" si="63"/>
        <v>1</v>
      </c>
      <c r="O637" s="35">
        <v>2</v>
      </c>
      <c r="P637" s="17"/>
      <c r="Q637" s="40">
        <v>886.46286999999995</v>
      </c>
      <c r="R637" s="40">
        <v>443.73507000000001</v>
      </c>
      <c r="S637" s="18">
        <f t="shared" si="64"/>
        <v>1.8930214372788032</v>
      </c>
      <c r="T637" s="18">
        <f t="shared" si="65"/>
        <v>3.2156574868257883</v>
      </c>
      <c r="U637" s="18">
        <f t="shared" si="66"/>
        <v>2.3212048576965016</v>
      </c>
      <c r="V637" s="30">
        <v>443.73610000000002</v>
      </c>
      <c r="W637" s="3" t="s">
        <v>47</v>
      </c>
      <c r="X637" s="3" t="s">
        <v>47</v>
      </c>
      <c r="Y637" s="3" t="s">
        <v>47</v>
      </c>
      <c r="Z637" s="3" t="s">
        <v>47</v>
      </c>
      <c r="AA637" s="3" t="s">
        <v>47</v>
      </c>
      <c r="AB637" s="12" t="s">
        <v>52</v>
      </c>
      <c r="AC637" s="3" t="s">
        <v>47</v>
      </c>
      <c r="AD637" s="3" t="s">
        <v>47</v>
      </c>
      <c r="AE637" s="3" t="s">
        <v>48</v>
      </c>
      <c r="AF637" s="3" t="s">
        <v>47</v>
      </c>
      <c r="AG637" s="3" t="s">
        <v>47</v>
      </c>
      <c r="AH637" s="3" t="s">
        <v>48</v>
      </c>
      <c r="AI637" s="3" t="s">
        <v>48</v>
      </c>
      <c r="AL637" s="3" t="s">
        <v>48</v>
      </c>
      <c r="AM637" s="3" t="s">
        <v>47</v>
      </c>
      <c r="AU637" s="3">
        <v>0</v>
      </c>
      <c r="AV637" s="3">
        <v>10</v>
      </c>
      <c r="AW637" s="3">
        <v>1</v>
      </c>
      <c r="AX637" s="3">
        <v>10</v>
      </c>
      <c r="AY637" s="3">
        <v>100</v>
      </c>
      <c r="AZ637" s="6" t="str">
        <f t="shared" si="67"/>
        <v>1004.2</v>
      </c>
      <c r="BC637" s="12" t="s">
        <v>413</v>
      </c>
      <c r="BJ637" s="12">
        <f t="shared" si="68"/>
        <v>0</v>
      </c>
      <c r="BK637" s="12">
        <f t="shared" si="69"/>
        <v>0</v>
      </c>
      <c r="CQ637" s="3" t="str">
        <f>CONCATENATE(baseURL!$A$1,baseURL!$B$1,baseURL!$C$1,".",C637,".",L637,".pkl&amp;seq=",BC637)</f>
        <v>http://proteomics.broadinstitute.org/millscripts/viewfeed.pl?side=xl&amp;cycle=1&amp;fixedMods=iaaC&amp;file=msdataSM/iPRG2012_nd/cpick_in/iPRG2012_nd.1004.2.2.pkl&amp;seq=TLGDGPQAK</v>
      </c>
    </row>
    <row r="638" spans="1:95" x14ac:dyDescent="0.2">
      <c r="A638" s="3">
        <v>3077</v>
      </c>
      <c r="B638" s="2" t="s">
        <v>414</v>
      </c>
      <c r="C638" s="2" t="s">
        <v>415</v>
      </c>
      <c r="D638" s="3">
        <v>337</v>
      </c>
      <c r="E638" s="3">
        <v>337</v>
      </c>
      <c r="F638" s="3">
        <v>21108</v>
      </c>
      <c r="G638" s="3">
        <v>1341</v>
      </c>
      <c r="H638" s="3">
        <v>7.0990000000000002</v>
      </c>
      <c r="I638" s="30">
        <v>428.72519999999997</v>
      </c>
      <c r="J638" s="30">
        <v>428.721586</v>
      </c>
      <c r="K638" s="30">
        <v>3.6099999999999999E-3</v>
      </c>
      <c r="L638" s="3">
        <v>2</v>
      </c>
      <c r="M638" s="3">
        <v>2</v>
      </c>
      <c r="N638" s="10">
        <f t="shared" si="63"/>
        <v>1</v>
      </c>
      <c r="O638" s="35">
        <v>2</v>
      </c>
      <c r="P638" s="17"/>
      <c r="Q638" s="40">
        <v>856.44241</v>
      </c>
      <c r="R638" s="40">
        <v>428.72483999999997</v>
      </c>
      <c r="S638" s="18">
        <f t="shared" si="64"/>
        <v>0.83969942119654672</v>
      </c>
      <c r="T638" s="18">
        <f t="shared" si="65"/>
        <v>-7.5899497681773989</v>
      </c>
      <c r="U638" s="18">
        <f t="shared" si="66"/>
        <v>-7.557294790636333</v>
      </c>
      <c r="V638" s="30">
        <v>428.72160000000002</v>
      </c>
      <c r="X638" s="3" t="s">
        <v>47</v>
      </c>
      <c r="Y638" s="3" t="s">
        <v>47</v>
      </c>
      <c r="Z638" s="3" t="s">
        <v>47</v>
      </c>
      <c r="AA638" s="3" t="s">
        <v>47</v>
      </c>
      <c r="AB638" s="12" t="s">
        <v>48</v>
      </c>
      <c r="AC638" s="3" t="s">
        <v>48</v>
      </c>
      <c r="AF638" s="3" t="s">
        <v>48</v>
      </c>
      <c r="AG638" s="3" t="s">
        <v>48</v>
      </c>
      <c r="AH638" s="3" t="s">
        <v>47</v>
      </c>
      <c r="AI638" s="3" t="s">
        <v>48</v>
      </c>
      <c r="AL638" s="3" t="s">
        <v>48</v>
      </c>
      <c r="AM638" s="3" t="s">
        <v>47</v>
      </c>
      <c r="AU638" s="3">
        <v>0</v>
      </c>
      <c r="AV638" s="3">
        <v>6</v>
      </c>
      <c r="AW638" s="3">
        <v>1</v>
      </c>
      <c r="AX638" s="3">
        <v>6</v>
      </c>
      <c r="AY638" s="3">
        <v>100</v>
      </c>
      <c r="AZ638" s="6" t="str">
        <f t="shared" si="67"/>
        <v>1005.2</v>
      </c>
      <c r="BC638" s="12" t="s">
        <v>416</v>
      </c>
      <c r="BJ638" s="12">
        <f t="shared" si="68"/>
        <v>0</v>
      </c>
      <c r="BK638" s="12">
        <f t="shared" si="69"/>
        <v>0</v>
      </c>
      <c r="CQ638" s="3" t="str">
        <f>CONCATENATE(baseURL!$A$1,baseURL!$B$1,baseURL!$C$1,".",C638,".",L638,".pkl&amp;seq=",BC638)</f>
        <v>http://proteomics.broadinstitute.org/millscripts/viewfeed.pl?side=xl&amp;cycle=1&amp;fixedMods=iaaC&amp;file=msdataSM/iPRG2012_nd/cpick_in/iPRG2012_nd.1005.2.2.pkl&amp;seq=AVPHYNR</v>
      </c>
    </row>
    <row r="639" spans="1:95" x14ac:dyDescent="0.2">
      <c r="A639" s="3">
        <v>4099</v>
      </c>
      <c r="B639" s="2" t="s">
        <v>417</v>
      </c>
      <c r="C639" s="2" t="s">
        <v>411</v>
      </c>
      <c r="D639" s="3">
        <v>338</v>
      </c>
      <c r="E639" s="3">
        <v>338</v>
      </c>
      <c r="F639" s="3">
        <v>21109</v>
      </c>
      <c r="G639" s="3">
        <v>1342</v>
      </c>
      <c r="H639" s="3">
        <v>7.1014999999999997</v>
      </c>
      <c r="I639" s="30">
        <v>450.91284999999999</v>
      </c>
      <c r="J639" s="30">
        <v>450.91315270000001</v>
      </c>
      <c r="K639" s="30">
        <v>-2.9999999999999997E-4</v>
      </c>
      <c r="L639" s="3">
        <v>3</v>
      </c>
      <c r="M639" s="3">
        <v>3</v>
      </c>
      <c r="N639" s="10">
        <f t="shared" si="63"/>
        <v>1</v>
      </c>
      <c r="O639" s="35">
        <v>3</v>
      </c>
      <c r="P639" s="17"/>
      <c r="Q639" s="40">
        <v>1350.7236700000001</v>
      </c>
      <c r="R639" s="40">
        <v>450.91273999999999</v>
      </c>
      <c r="S639" s="18">
        <f t="shared" si="64"/>
        <v>0.24394963869615616</v>
      </c>
      <c r="T639" s="18">
        <f t="shared" si="65"/>
        <v>0.915254689913372</v>
      </c>
      <c r="U639" s="18">
        <f t="shared" si="66"/>
        <v>0.13306343932319326</v>
      </c>
      <c r="V639" s="30">
        <v>450.9128</v>
      </c>
      <c r="W639" s="3" t="s">
        <v>47</v>
      </c>
      <c r="Y639" s="3" t="s">
        <v>47</v>
      </c>
      <c r="Z639" s="3" t="s">
        <v>47</v>
      </c>
      <c r="AA639" s="3" t="s">
        <v>47</v>
      </c>
      <c r="AB639" s="12" t="s">
        <v>47</v>
      </c>
      <c r="AC639" s="3" t="s">
        <v>47</v>
      </c>
      <c r="AD639" s="3" t="s">
        <v>47</v>
      </c>
      <c r="AE639" s="3" t="s">
        <v>47</v>
      </c>
      <c r="AF639" s="3" t="s">
        <v>47</v>
      </c>
      <c r="AG639" s="3" t="s">
        <v>47</v>
      </c>
      <c r="AH639" s="3" t="s">
        <v>47</v>
      </c>
      <c r="AI639" s="3" t="s">
        <v>47</v>
      </c>
      <c r="AK639" s="3" t="s">
        <v>47</v>
      </c>
      <c r="AL639" s="3" t="s">
        <v>48</v>
      </c>
      <c r="AM639" s="3" t="s">
        <v>47</v>
      </c>
      <c r="AN639" s="3" t="s">
        <v>47</v>
      </c>
      <c r="AU639" s="3">
        <v>0</v>
      </c>
      <c r="AV639" s="3">
        <v>15</v>
      </c>
      <c r="AW639" s="3">
        <v>1</v>
      </c>
      <c r="AX639" s="3">
        <v>15</v>
      </c>
      <c r="AY639" s="3">
        <v>100</v>
      </c>
      <c r="AZ639" s="6" t="str">
        <f t="shared" si="67"/>
        <v>1005.3</v>
      </c>
      <c r="BC639" s="12" t="s">
        <v>418</v>
      </c>
      <c r="BJ639" s="12">
        <f t="shared" si="68"/>
        <v>0</v>
      </c>
      <c r="BK639" s="12">
        <f t="shared" si="69"/>
        <v>0</v>
      </c>
      <c r="CQ639" s="3" t="str">
        <f>CONCATENATE(baseURL!$A$1,baseURL!$B$1,baseURL!$C$1,".",C639,".",L639,".pkl&amp;seq=",BC639)</f>
        <v>http://proteomics.broadinstitute.org/millscripts/viewfeed.pl?side=xl&amp;cycle=1&amp;fixedMods=iaaC&amp;file=msdataSM/iPRG2012_nd/cpick_in/iPRG2012_nd.1005.3.3.pkl&amp;seq=TNNTLRYNAKR</v>
      </c>
    </row>
    <row r="640" spans="1:95" x14ac:dyDescent="0.2">
      <c r="A640" s="3">
        <v>263</v>
      </c>
      <c r="B640" s="2" t="s">
        <v>422</v>
      </c>
      <c r="C640" s="2" t="s">
        <v>423</v>
      </c>
      <c r="D640" s="3">
        <v>347</v>
      </c>
      <c r="E640" s="3">
        <v>347</v>
      </c>
      <c r="F640" s="3">
        <v>21132</v>
      </c>
      <c r="G640" s="3">
        <v>1352</v>
      </c>
      <c r="H640" s="3">
        <v>7.1273999999999997</v>
      </c>
      <c r="I640" s="30">
        <v>515.92795999999998</v>
      </c>
      <c r="J640" s="30">
        <v>516.27153680000004</v>
      </c>
      <c r="K640" s="30">
        <v>-0.34358</v>
      </c>
      <c r="L640" s="3">
        <v>0</v>
      </c>
      <c r="M640" s="3">
        <v>2</v>
      </c>
      <c r="N640" s="10">
        <f t="shared" si="63"/>
        <v>1</v>
      </c>
      <c r="O640" s="35">
        <v>3</v>
      </c>
      <c r="P640" s="17"/>
      <c r="Q640" s="40">
        <v>1545.7655999999999</v>
      </c>
      <c r="R640" s="40">
        <v>515.92672000000005</v>
      </c>
      <c r="S640" s="18">
        <f t="shared" si="64"/>
        <v>2.4034421011163087</v>
      </c>
      <c r="T640" s="18">
        <f t="shared" si="65"/>
        <v>668.3445276879429</v>
      </c>
      <c r="U640" s="18">
        <f t="shared" si="66"/>
        <v>2.4809724915033322</v>
      </c>
      <c r="V640" s="30">
        <v>515.928</v>
      </c>
      <c r="AD640" s="3" t="s">
        <v>47</v>
      </c>
      <c r="AF640" s="3" t="s">
        <v>47</v>
      </c>
      <c r="AG640" s="3" t="s">
        <v>47</v>
      </c>
      <c r="AM640" s="3" t="s">
        <v>52</v>
      </c>
      <c r="AU640" s="3">
        <v>0</v>
      </c>
      <c r="AV640" s="3">
        <v>3</v>
      </c>
      <c r="AW640" s="3">
        <v>1</v>
      </c>
      <c r="AX640" s="3">
        <v>3</v>
      </c>
      <c r="AY640" s="3">
        <v>100</v>
      </c>
      <c r="AZ640" s="6" t="str">
        <f t="shared" si="67"/>
        <v>1006.5</v>
      </c>
      <c r="BC640" s="12" t="s">
        <v>424</v>
      </c>
      <c r="BJ640" s="12">
        <f t="shared" si="68"/>
        <v>0</v>
      </c>
      <c r="BK640" s="12">
        <f t="shared" si="69"/>
        <v>0</v>
      </c>
      <c r="CQ640" s="3" t="str">
        <f>CONCATENATE(baseURL!$A$1,baseURL!$B$1,baseURL!$C$1,".",C640,".",L640,".pkl&amp;seq=",BC640)</f>
        <v>http://proteomics.broadinstitute.org/millscripts/viewfeed.pl?side=xl&amp;cycle=1&amp;fixedMods=iaaC&amp;file=msdataSM/iPRG2012_nd/cpick_in/iPRG2012_nd.1006.5.0.pkl&amp;seq=AFQKDAKSSAYSSR</v>
      </c>
    </row>
    <row r="641" spans="1:95" x14ac:dyDescent="0.2">
      <c r="A641" s="3">
        <v>4799</v>
      </c>
      <c r="B641" s="2" t="s">
        <v>425</v>
      </c>
      <c r="C641" s="2" t="s">
        <v>426</v>
      </c>
      <c r="D641" s="3">
        <v>348</v>
      </c>
      <c r="E641" s="3">
        <v>348</v>
      </c>
      <c r="F641" s="3">
        <v>21133</v>
      </c>
      <c r="G641" s="3">
        <v>1353</v>
      </c>
      <c r="H641" s="3">
        <v>7.1291000000000002</v>
      </c>
      <c r="I641" s="30">
        <v>535.28549999999996</v>
      </c>
      <c r="J641" s="30">
        <v>535.28565430000003</v>
      </c>
      <c r="K641" s="30">
        <v>-1.4999999999999999E-4</v>
      </c>
      <c r="L641" s="3">
        <v>2</v>
      </c>
      <c r="M641" s="3">
        <v>2</v>
      </c>
      <c r="N641" s="10">
        <f t="shared" si="63"/>
        <v>1</v>
      </c>
      <c r="O641" s="35">
        <v>2</v>
      </c>
      <c r="P641" s="17"/>
      <c r="Q641" s="40">
        <v>1069.5636500000001</v>
      </c>
      <c r="R641" s="40">
        <v>535.28545999999994</v>
      </c>
      <c r="S641" s="18">
        <f t="shared" si="64"/>
        <v>7.4726483347215433E-2</v>
      </c>
      <c r="T641" s="18">
        <f t="shared" si="65"/>
        <v>0.3629838929106024</v>
      </c>
      <c r="U641" s="18">
        <f t="shared" si="66"/>
        <v>0.26154269182144674</v>
      </c>
      <c r="V641" s="30">
        <v>535.28560000000004</v>
      </c>
      <c r="W641" s="3" t="s">
        <v>47</v>
      </c>
      <c r="X641" s="3" t="s">
        <v>47</v>
      </c>
      <c r="Y641" s="3" t="s">
        <v>47</v>
      </c>
      <c r="Z641" s="3" t="s">
        <v>47</v>
      </c>
      <c r="AA641" s="3" t="s">
        <v>47</v>
      </c>
      <c r="AB641" s="12" t="s">
        <v>47</v>
      </c>
      <c r="AC641" s="3" t="s">
        <v>47</v>
      </c>
      <c r="AD641" s="3" t="s">
        <v>47</v>
      </c>
      <c r="AE641" s="3" t="s">
        <v>47</v>
      </c>
      <c r="AF641" s="3" t="s">
        <v>47</v>
      </c>
      <c r="AG641" s="3" t="s">
        <v>48</v>
      </c>
      <c r="AH641" s="3" t="s">
        <v>47</v>
      </c>
      <c r="AI641" s="3" t="s">
        <v>47</v>
      </c>
      <c r="AJ641" s="3" t="s">
        <v>47</v>
      </c>
      <c r="AK641" s="3" t="s">
        <v>48</v>
      </c>
      <c r="AL641" s="3" t="s">
        <v>47</v>
      </c>
      <c r="AM641" s="3" t="s">
        <v>47</v>
      </c>
      <c r="AN641" s="3" t="s">
        <v>47</v>
      </c>
      <c r="AU641" s="3">
        <v>0</v>
      </c>
      <c r="AV641" s="3">
        <v>16</v>
      </c>
      <c r="AW641" s="3">
        <v>1</v>
      </c>
      <c r="AX641" s="3">
        <v>16</v>
      </c>
      <c r="AY641" s="3">
        <v>100</v>
      </c>
      <c r="AZ641" s="6" t="str">
        <f t="shared" si="67"/>
        <v>1006.6</v>
      </c>
      <c r="BC641" s="12" t="s">
        <v>427</v>
      </c>
      <c r="BJ641" s="12">
        <f t="shared" si="68"/>
        <v>0</v>
      </c>
      <c r="BK641" s="12">
        <f t="shared" si="69"/>
        <v>0</v>
      </c>
      <c r="CQ641" s="3" t="str">
        <f>CONCATENATE(baseURL!$A$1,baseURL!$B$1,baseURL!$C$1,".",C641,".",L641,".pkl&amp;seq=",BC641)</f>
        <v>http://proteomics.broadinstitute.org/millscripts/viewfeed.pl?side=xl&amp;cycle=1&amp;fixedMods=iaaC&amp;file=msdataSM/iPRG2012_nd/cpick_in/iPRG2012_nd.1006.6.2.pkl&amp;seq=KSLYTNTSR</v>
      </c>
    </row>
    <row r="642" spans="1:95" x14ac:dyDescent="0.2">
      <c r="A642" s="3">
        <v>5145</v>
      </c>
      <c r="B642" s="2" t="s">
        <v>428</v>
      </c>
      <c r="C642" s="2" t="s">
        <v>429</v>
      </c>
      <c r="D642" s="3">
        <v>349</v>
      </c>
      <c r="E642" s="3">
        <v>349</v>
      </c>
      <c r="F642" s="3">
        <v>21134</v>
      </c>
      <c r="G642" s="3">
        <v>1354</v>
      </c>
      <c r="H642" s="3">
        <v>7.1307</v>
      </c>
      <c r="I642" s="30">
        <v>550.31556999999998</v>
      </c>
      <c r="J642" s="30">
        <v>550.31517220000001</v>
      </c>
      <c r="K642" s="30">
        <v>4.0000000000000002E-4</v>
      </c>
      <c r="L642" s="3">
        <v>2</v>
      </c>
      <c r="M642" s="3">
        <v>2</v>
      </c>
      <c r="N642" s="10">
        <f t="shared" ref="N642:N705" si="70">IF(AND(M642&gt;0,L642&gt;0), IF(M642=L642,1,-1), 1)</f>
        <v>1</v>
      </c>
      <c r="O642" s="35">
        <v>2</v>
      </c>
      <c r="P642" s="17"/>
      <c r="Q642" s="40">
        <v>1099.62183</v>
      </c>
      <c r="R642" s="40">
        <v>550.31455000000005</v>
      </c>
      <c r="S642" s="18">
        <f t="shared" ref="S642:S705" si="71">1000000*(I642-R642)/R642</f>
        <v>1.8534854292437986</v>
      </c>
      <c r="T642" s="18">
        <f t="shared" ref="T642:T705" si="72">1000000*(J642-R642)/R642</f>
        <v>1.1306261118345855</v>
      </c>
      <c r="U642" s="18">
        <f t="shared" ref="U642:U705" si="73">1000000*(V642-R642)/R642</f>
        <v>1.1811426754944485</v>
      </c>
      <c r="V642" s="30">
        <v>550.3152</v>
      </c>
      <c r="W642" s="3" t="s">
        <v>47</v>
      </c>
      <c r="X642" s="3" t="s">
        <v>47</v>
      </c>
      <c r="Y642" s="3" t="s">
        <v>47</v>
      </c>
      <c r="Z642" s="3" t="s">
        <v>47</v>
      </c>
      <c r="AA642" s="3" t="s">
        <v>47</v>
      </c>
      <c r="AB642" s="12" t="s">
        <v>47</v>
      </c>
      <c r="AC642" s="3" t="s">
        <v>47</v>
      </c>
      <c r="AD642" s="3" t="s">
        <v>47</v>
      </c>
      <c r="AE642" s="3" t="s">
        <v>47</v>
      </c>
      <c r="AF642" s="3" t="s">
        <v>47</v>
      </c>
      <c r="AG642" s="3" t="s">
        <v>47</v>
      </c>
      <c r="AH642" s="3" t="s">
        <v>47</v>
      </c>
      <c r="AI642" s="3" t="s">
        <v>47</v>
      </c>
      <c r="AJ642" s="3" t="s">
        <v>47</v>
      </c>
      <c r="AK642" s="3" t="s">
        <v>47</v>
      </c>
      <c r="AL642" s="3" t="s">
        <v>47</v>
      </c>
      <c r="AM642" s="3" t="s">
        <v>47</v>
      </c>
      <c r="AN642" s="3" t="s">
        <v>47</v>
      </c>
      <c r="AU642" s="3">
        <v>0</v>
      </c>
      <c r="AV642" s="3">
        <v>18</v>
      </c>
      <c r="AW642" s="3">
        <v>1</v>
      </c>
      <c r="AX642" s="3">
        <v>18</v>
      </c>
      <c r="AY642" s="3">
        <v>100</v>
      </c>
      <c r="AZ642" s="6" t="str">
        <f t="shared" ref="AZ642:AZ705" si="74">HYPERLINK(CQ642,C642)</f>
        <v>1006.7</v>
      </c>
      <c r="BC642" s="12" t="s">
        <v>430</v>
      </c>
      <c r="BJ642" s="12">
        <f t="shared" ref="BJ642:BJ705" si="75">LEN(BC642)-LEN(SUBSTITUTE(BC642,"C",""))</f>
        <v>0</v>
      </c>
      <c r="BK642" s="12">
        <f t="shared" ref="BK642:BK705" si="76">LEN(BC642)-LEN(SUBSTITUTE(BC642,"c",""))</f>
        <v>0</v>
      </c>
      <c r="CQ642" s="3" t="str">
        <f>CONCATENATE(baseURL!$A$1,baseURL!$B$1,baseURL!$C$1,".",C642,".",L642,".pkl&amp;seq=",BC642)</f>
        <v>http://proteomics.broadinstitute.org/millscripts/viewfeed.pl?side=xl&amp;cycle=1&amp;fixedMods=iaaC&amp;file=msdataSM/iPRG2012_nd/cpick_in/iPRG2012_nd.1006.7.2.pkl&amp;seq=TGQLKTGAPAR</v>
      </c>
    </row>
    <row r="643" spans="1:95" x14ac:dyDescent="0.2">
      <c r="A643" s="3">
        <v>7041</v>
      </c>
      <c r="B643" s="2" t="s">
        <v>431</v>
      </c>
      <c r="C643" s="2" t="s">
        <v>432</v>
      </c>
      <c r="D643" s="3">
        <v>350</v>
      </c>
      <c r="E643" s="3">
        <v>350</v>
      </c>
      <c r="F643" s="3">
        <v>21135</v>
      </c>
      <c r="G643" s="3">
        <v>1355</v>
      </c>
      <c r="H643" s="3">
        <v>7.1323999999999996</v>
      </c>
      <c r="I643" s="30">
        <v>611.28255999999999</v>
      </c>
      <c r="J643" s="30">
        <v>611.28309209999998</v>
      </c>
      <c r="K643" s="30">
        <v>-5.2999999999999998E-4</v>
      </c>
      <c r="L643" s="3">
        <v>2</v>
      </c>
      <c r="M643" s="3">
        <v>2</v>
      </c>
      <c r="N643" s="10">
        <f t="shared" si="70"/>
        <v>1</v>
      </c>
      <c r="O643" s="35">
        <v>2</v>
      </c>
      <c r="P643" s="17"/>
      <c r="Q643" s="40">
        <v>1221.55935</v>
      </c>
      <c r="R643" s="40">
        <v>611.28331000000003</v>
      </c>
      <c r="S643" s="18">
        <f t="shared" si="71"/>
        <v>-1.2269270038455791</v>
      </c>
      <c r="T643" s="18">
        <f t="shared" si="72"/>
        <v>-0.35646319225106216</v>
      </c>
      <c r="U643" s="18">
        <f t="shared" si="73"/>
        <v>-0.34353956112139744</v>
      </c>
      <c r="V643" s="30">
        <v>611.28309999999999</v>
      </c>
      <c r="X643" s="3" t="s">
        <v>47</v>
      </c>
      <c r="Y643" s="3" t="s">
        <v>47</v>
      </c>
      <c r="Z643" s="3" t="s">
        <v>52</v>
      </c>
      <c r="AB643" s="12" t="s">
        <v>48</v>
      </c>
      <c r="AC643" s="3" t="s">
        <v>48</v>
      </c>
      <c r="AH643" s="3" t="s">
        <v>52</v>
      </c>
      <c r="AI643" s="3" t="s">
        <v>47</v>
      </c>
      <c r="AL643" s="3" t="s">
        <v>52</v>
      </c>
      <c r="AU643" s="3">
        <v>0</v>
      </c>
      <c r="AV643" s="3">
        <v>3</v>
      </c>
      <c r="AW643" s="3">
        <v>1</v>
      </c>
      <c r="AX643" s="3">
        <v>3</v>
      </c>
      <c r="AY643" s="3">
        <v>100</v>
      </c>
      <c r="AZ643" s="6" t="str">
        <f t="shared" si="74"/>
        <v>1006.8</v>
      </c>
      <c r="BC643" s="12" t="s">
        <v>433</v>
      </c>
      <c r="BJ643" s="12">
        <f t="shared" si="75"/>
        <v>0</v>
      </c>
      <c r="BK643" s="12">
        <f t="shared" si="76"/>
        <v>0</v>
      </c>
      <c r="CQ643" s="3" t="str">
        <f>CONCATENATE(baseURL!$A$1,baseURL!$B$1,baseURL!$C$1,".",C643,".",L643,".pkl&amp;seq=",BC643)</f>
        <v>http://proteomics.broadinstitute.org/millscripts/viewfeed.pl?side=xl&amp;cycle=1&amp;fixedMods=iaaC&amp;file=msdataSM/iPRG2012_nd/cpick_in/iPRG2012_nd.1006.8.2.pkl&amp;seq=KDTDSEEELR</v>
      </c>
    </row>
    <row r="644" spans="1:95" x14ac:dyDescent="0.2">
      <c r="A644" s="3">
        <v>2911</v>
      </c>
      <c r="B644" s="2" t="s">
        <v>419</v>
      </c>
      <c r="C644" s="2" t="s">
        <v>420</v>
      </c>
      <c r="D644" s="3">
        <v>351</v>
      </c>
      <c r="E644" s="3">
        <v>351</v>
      </c>
      <c r="F644" s="3">
        <v>21136</v>
      </c>
      <c r="G644" s="3">
        <v>1356</v>
      </c>
      <c r="H644" s="3">
        <v>7.1341000000000001</v>
      </c>
      <c r="I644" s="30">
        <v>625.63948000000005</v>
      </c>
      <c r="J644" s="30">
        <v>625.64067929999999</v>
      </c>
      <c r="K644" s="30">
        <v>-1.1999999999999999E-3</v>
      </c>
      <c r="L644" s="3">
        <v>3</v>
      </c>
      <c r="M644" s="3">
        <v>3</v>
      </c>
      <c r="N644" s="10">
        <f t="shared" si="70"/>
        <v>1</v>
      </c>
      <c r="O644" s="35">
        <v>3</v>
      </c>
      <c r="P644" s="17"/>
      <c r="Q644" s="40">
        <v>1874.90634</v>
      </c>
      <c r="R644" s="40">
        <v>625.64030000000002</v>
      </c>
      <c r="S644" s="18">
        <f t="shared" si="71"/>
        <v>-1.3106572578142137</v>
      </c>
      <c r="T644" s="18">
        <f t="shared" si="72"/>
        <v>0.60625889982346559</v>
      </c>
      <c r="U644" s="18">
        <f t="shared" si="73"/>
        <v>0.63934500385169979</v>
      </c>
      <c r="V644" s="30">
        <v>625.64070000000004</v>
      </c>
      <c r="Z644" s="3" t="s">
        <v>47</v>
      </c>
      <c r="AB644" s="12" t="s">
        <v>47</v>
      </c>
      <c r="AE644" s="3" t="s">
        <v>47</v>
      </c>
      <c r="AG644" s="3" t="s">
        <v>48</v>
      </c>
      <c r="AH644" s="3" t="s">
        <v>47</v>
      </c>
      <c r="AL644" s="3" t="s">
        <v>48</v>
      </c>
      <c r="AM644" s="3" t="s">
        <v>48</v>
      </c>
      <c r="AU644" s="3">
        <v>0</v>
      </c>
      <c r="AV644" s="3">
        <v>4</v>
      </c>
      <c r="AW644" s="3">
        <v>1</v>
      </c>
      <c r="AX644" s="3">
        <v>4</v>
      </c>
      <c r="AY644" s="3">
        <v>100</v>
      </c>
      <c r="AZ644" s="6" t="str">
        <f t="shared" si="74"/>
        <v>1006.9</v>
      </c>
      <c r="BC644" s="12" t="s">
        <v>421</v>
      </c>
      <c r="BJ644" s="12">
        <f t="shared" si="75"/>
        <v>0</v>
      </c>
      <c r="BK644" s="12">
        <f t="shared" si="76"/>
        <v>0</v>
      </c>
      <c r="CQ644" s="3" t="str">
        <f>CONCATENATE(baseURL!$A$1,baseURL!$B$1,baseURL!$C$1,".",C644,".",L644,".pkl&amp;seq=",BC644)</f>
        <v>http://proteomics.broadinstitute.org/millscripts/viewfeed.pl?side=xl&amp;cycle=1&amp;fixedMods=iaaC&amp;file=msdataSM/iPRG2012_nd/cpick_in/iPRG2012_nd.1006.9.3.pkl&amp;seq=GNNTANATNSANTVQKNR</v>
      </c>
    </row>
    <row r="645" spans="1:95" x14ac:dyDescent="0.2">
      <c r="A645" s="3">
        <v>16</v>
      </c>
      <c r="B645" s="2" t="s">
        <v>434</v>
      </c>
      <c r="C645" s="2" t="s">
        <v>435</v>
      </c>
      <c r="D645" s="3">
        <v>363</v>
      </c>
      <c r="E645" s="3">
        <v>363</v>
      </c>
      <c r="F645" s="3">
        <v>21159</v>
      </c>
      <c r="G645" s="3">
        <v>1369</v>
      </c>
      <c r="H645" s="3">
        <v>7.1555999999999997</v>
      </c>
      <c r="I645" s="30">
        <v>514.75630000000001</v>
      </c>
      <c r="J645" s="30">
        <v>514.75376010000002</v>
      </c>
      <c r="K645" s="30">
        <v>2.5400000000000002E-3</v>
      </c>
      <c r="L645" s="3">
        <v>2</v>
      </c>
      <c r="M645" s="3">
        <v>2</v>
      </c>
      <c r="N645" s="10">
        <f t="shared" si="70"/>
        <v>1</v>
      </c>
      <c r="O645" s="35">
        <v>2</v>
      </c>
      <c r="P645" s="17"/>
      <c r="Q645" s="40">
        <v>1028.50071</v>
      </c>
      <c r="R645" s="40">
        <v>514.75400000000002</v>
      </c>
      <c r="S645" s="18">
        <f t="shared" si="71"/>
        <v>4.468153720012058</v>
      </c>
      <c r="T645" s="18">
        <f t="shared" si="72"/>
        <v>-0.46604785974825053</v>
      </c>
      <c r="U645" s="18">
        <f t="shared" si="73"/>
        <v>-0.58280265920882723</v>
      </c>
      <c r="V645" s="30">
        <v>514.75369999999998</v>
      </c>
      <c r="W645" s="3" t="s">
        <v>47</v>
      </c>
      <c r="Z645" s="3" t="s">
        <v>48</v>
      </c>
      <c r="AA645" s="3" t="s">
        <v>47</v>
      </c>
      <c r="AB645" s="12" t="s">
        <v>47</v>
      </c>
      <c r="AC645" s="3" t="s">
        <v>52</v>
      </c>
      <c r="AD645" s="3" t="s">
        <v>52</v>
      </c>
      <c r="AE645" s="3" t="s">
        <v>48</v>
      </c>
      <c r="AF645" s="3" t="s">
        <v>47</v>
      </c>
      <c r="AG645" s="3" t="s">
        <v>47</v>
      </c>
      <c r="AH645" s="3" t="s">
        <v>48</v>
      </c>
      <c r="AI645" s="3" t="s">
        <v>48</v>
      </c>
      <c r="AL645" s="3" t="s">
        <v>48</v>
      </c>
      <c r="AM645" s="3" t="s">
        <v>48</v>
      </c>
      <c r="AO645" s="3" t="s">
        <v>48</v>
      </c>
      <c r="AP645" s="3" t="s">
        <v>48</v>
      </c>
      <c r="AU645" s="3">
        <v>0</v>
      </c>
      <c r="AV645" s="3">
        <v>5</v>
      </c>
      <c r="AW645" s="3">
        <v>1</v>
      </c>
      <c r="AX645" s="3">
        <v>5</v>
      </c>
      <c r="AY645" s="3">
        <v>100</v>
      </c>
      <c r="AZ645" s="6" t="str">
        <f t="shared" si="74"/>
        <v>1007.11</v>
      </c>
      <c r="BB645" s="12" t="s">
        <v>79</v>
      </c>
      <c r="BC645" s="12" t="s">
        <v>347</v>
      </c>
      <c r="BJ645" s="12">
        <f t="shared" si="75"/>
        <v>0</v>
      </c>
      <c r="BK645" s="12">
        <f t="shared" si="76"/>
        <v>0</v>
      </c>
      <c r="CQ645" s="3" t="str">
        <f>CONCATENATE(baseURL!$A$1,baseURL!$B$1,"+Acetyl",baseURL!$C$1,".",C645,".",L645,".pkl&amp;seq=",BC645)</f>
        <v>http://proteomics.broadinstitute.org/millscripts/viewfeed.pl?side=xl&amp;cycle=1&amp;fixedMods=iaaC+Acetyl&amp;file=msdataSM/iPRG2012_nd/cpick_in/iPRG2012_nd.1007.11.2.pkl&amp;seq=SAPEAQQQK</v>
      </c>
    </row>
    <row r="646" spans="1:95" x14ac:dyDescent="0.2">
      <c r="A646" s="3">
        <v>4785</v>
      </c>
      <c r="B646" s="2" t="s">
        <v>436</v>
      </c>
      <c r="C646" s="2" t="s">
        <v>437</v>
      </c>
      <c r="D646" s="3">
        <v>364</v>
      </c>
      <c r="E646" s="3">
        <v>364</v>
      </c>
      <c r="F646" s="3">
        <v>21160</v>
      </c>
      <c r="G646" s="3">
        <v>1370</v>
      </c>
      <c r="H646" s="3">
        <v>7.1573000000000002</v>
      </c>
      <c r="I646" s="30">
        <v>546.30169999999998</v>
      </c>
      <c r="J646" s="30">
        <v>546.30148320000001</v>
      </c>
      <c r="K646" s="30">
        <v>2.2000000000000001E-4</v>
      </c>
      <c r="L646" s="3">
        <v>2</v>
      </c>
      <c r="M646" s="3">
        <v>2</v>
      </c>
      <c r="N646" s="10">
        <f t="shared" si="70"/>
        <v>1</v>
      </c>
      <c r="O646" s="35">
        <v>2</v>
      </c>
      <c r="P646" s="17"/>
      <c r="Q646" s="40">
        <v>1091.59428</v>
      </c>
      <c r="R646" s="40">
        <v>546.30078000000003</v>
      </c>
      <c r="S646" s="18">
        <f t="shared" si="71"/>
        <v>1.6840539747187619</v>
      </c>
      <c r="T646" s="18">
        <f t="shared" si="72"/>
        <v>1.2872029946129089</v>
      </c>
      <c r="U646" s="18">
        <f t="shared" si="73"/>
        <v>0.58575790425905216</v>
      </c>
      <c r="V646" s="30">
        <v>546.30110000000002</v>
      </c>
      <c r="W646" s="3" t="s">
        <v>47</v>
      </c>
      <c r="X646" s="3" t="s">
        <v>47</v>
      </c>
      <c r="Y646" s="3" t="s">
        <v>47</v>
      </c>
      <c r="Z646" s="3" t="s">
        <v>47</v>
      </c>
      <c r="AA646" s="3" t="s">
        <v>47</v>
      </c>
      <c r="AB646" s="12" t="s">
        <v>47</v>
      </c>
      <c r="AC646" s="3" t="s">
        <v>47</v>
      </c>
      <c r="AD646" s="3" t="s">
        <v>47</v>
      </c>
      <c r="AE646" s="3" t="s">
        <v>47</v>
      </c>
      <c r="AF646" s="3" t="s">
        <v>47</v>
      </c>
      <c r="AG646" s="3" t="s">
        <v>47</v>
      </c>
      <c r="AH646" s="3" t="s">
        <v>47</v>
      </c>
      <c r="AI646" s="3" t="s">
        <v>47</v>
      </c>
      <c r="AJ646" s="3" t="s">
        <v>47</v>
      </c>
      <c r="AK646" s="3" t="s">
        <v>48</v>
      </c>
      <c r="AL646" s="3" t="s">
        <v>47</v>
      </c>
      <c r="AM646" s="3" t="s">
        <v>47</v>
      </c>
      <c r="AN646" s="3" t="s">
        <v>47</v>
      </c>
      <c r="AU646" s="3">
        <v>0</v>
      </c>
      <c r="AV646" s="3">
        <v>17</v>
      </c>
      <c r="AW646" s="3">
        <v>1</v>
      </c>
      <c r="AX646" s="3">
        <v>17</v>
      </c>
      <c r="AY646" s="3">
        <v>100</v>
      </c>
      <c r="AZ646" s="6" t="str">
        <f t="shared" si="74"/>
        <v>1007.12</v>
      </c>
      <c r="BC646" s="12" t="s">
        <v>438</v>
      </c>
      <c r="BJ646" s="12">
        <f t="shared" si="75"/>
        <v>0</v>
      </c>
      <c r="BK646" s="12">
        <f t="shared" si="76"/>
        <v>0</v>
      </c>
      <c r="CQ646" s="3" t="str">
        <f>CONCATENATE(baseURL!$A$1,baseURL!$B$1,baseURL!$C$1,".",C646,".",L646,".pkl&amp;seq=",BC646)</f>
        <v>http://proteomics.broadinstitute.org/millscripts/viewfeed.pl?side=xl&amp;cycle=1&amp;fixedMods=iaaC&amp;file=msdataSM/iPRG2012_nd/cpick_in/iPRG2012_nd.1007.12.2.pkl&amp;seq=KVTESGELTK</v>
      </c>
    </row>
    <row r="647" spans="1:95" x14ac:dyDescent="0.2">
      <c r="A647" s="3">
        <v>2174</v>
      </c>
      <c r="B647" s="2" t="s">
        <v>439</v>
      </c>
      <c r="C647" s="2" t="s">
        <v>440</v>
      </c>
      <c r="D647" s="3">
        <v>366</v>
      </c>
      <c r="E647" s="3">
        <v>366</v>
      </c>
      <c r="F647" s="3">
        <v>21162</v>
      </c>
      <c r="G647" s="3">
        <v>1372</v>
      </c>
      <c r="H647" s="3">
        <v>7.1605999999999996</v>
      </c>
      <c r="I647" s="30">
        <v>585.28688999999997</v>
      </c>
      <c r="J647" s="30">
        <v>585.28471879999995</v>
      </c>
      <c r="K647" s="30">
        <v>2.1700000000000001E-3</v>
      </c>
      <c r="L647" s="3">
        <v>2</v>
      </c>
      <c r="M647" s="3">
        <v>2</v>
      </c>
      <c r="N647" s="10">
        <f t="shared" si="70"/>
        <v>1</v>
      </c>
      <c r="O647" s="35">
        <v>2</v>
      </c>
      <c r="P647" s="17"/>
      <c r="Q647" s="40">
        <v>1169.5619300000001</v>
      </c>
      <c r="R647" s="40">
        <v>585.28461000000004</v>
      </c>
      <c r="S647" s="18">
        <f t="shared" si="71"/>
        <v>3.8955406668353967</v>
      </c>
      <c r="T647" s="18">
        <f t="shared" si="72"/>
        <v>0.1858924667559691</v>
      </c>
      <c r="U647" s="18">
        <f t="shared" si="73"/>
        <v>0.15377134211703519</v>
      </c>
      <c r="V647" s="30">
        <v>585.28470000000004</v>
      </c>
      <c r="W647" s="3" t="s">
        <v>47</v>
      </c>
      <c r="Y647" s="3" t="s">
        <v>47</v>
      </c>
      <c r="Z647" s="3" t="s">
        <v>47</v>
      </c>
      <c r="AA647" s="3" t="s">
        <v>47</v>
      </c>
      <c r="AB647" s="12" t="s">
        <v>47</v>
      </c>
      <c r="AC647" s="3" t="s">
        <v>47</v>
      </c>
      <c r="AD647" s="3" t="s">
        <v>47</v>
      </c>
      <c r="AF647" s="3" t="s">
        <v>47</v>
      </c>
      <c r="AG647" s="3" t="s">
        <v>47</v>
      </c>
      <c r="AH647" s="3" t="s">
        <v>48</v>
      </c>
      <c r="AI647" s="3" t="s">
        <v>48</v>
      </c>
      <c r="AL647" s="3" t="s">
        <v>48</v>
      </c>
      <c r="AM647" s="3" t="s">
        <v>48</v>
      </c>
      <c r="AP647" s="3" t="s">
        <v>48</v>
      </c>
      <c r="AU647" s="3">
        <v>0</v>
      </c>
      <c r="AV647" s="3">
        <v>9</v>
      </c>
      <c r="AW647" s="3">
        <v>1</v>
      </c>
      <c r="AX647" s="3">
        <v>9</v>
      </c>
      <c r="AY647" s="3">
        <v>100</v>
      </c>
      <c r="AZ647" s="6" t="str">
        <f t="shared" si="74"/>
        <v>1007.14</v>
      </c>
      <c r="BC647" s="12" t="s">
        <v>441</v>
      </c>
      <c r="BJ647" s="12">
        <f t="shared" si="75"/>
        <v>1</v>
      </c>
      <c r="BK647" s="12">
        <f t="shared" si="76"/>
        <v>0</v>
      </c>
      <c r="CQ647" s="3" t="str">
        <f>CONCATENATE(baseURL!$A$1,baseURL!$B$1,baseURL!$C$1,".",C647,".",L647,".pkl&amp;seq=",BC647)</f>
        <v>http://proteomics.broadinstitute.org/millscripts/viewfeed.pl?side=xl&amp;cycle=1&amp;fixedMods=iaaC&amp;file=msdataSM/iPRG2012_nd/cpick_in/iPRG2012_nd.1007.14.2.pkl&amp;seq=ALASKYNCDK</v>
      </c>
    </row>
    <row r="648" spans="1:95" x14ac:dyDescent="0.2">
      <c r="A648" s="3">
        <v>4022</v>
      </c>
      <c r="B648" s="2" t="s">
        <v>442</v>
      </c>
      <c r="C648" s="2" t="s">
        <v>443</v>
      </c>
      <c r="D648" s="3">
        <v>357</v>
      </c>
      <c r="E648" s="3">
        <v>357</v>
      </c>
      <c r="F648" s="3">
        <v>21153</v>
      </c>
      <c r="G648" s="3">
        <v>1363</v>
      </c>
      <c r="H648" s="3">
        <v>7.1481000000000003</v>
      </c>
      <c r="I648" s="30">
        <v>453.77832999999998</v>
      </c>
      <c r="J648" s="30">
        <v>453.77777730000003</v>
      </c>
      <c r="K648" s="30">
        <v>5.5000000000000003E-4</v>
      </c>
      <c r="L648" s="3">
        <v>4</v>
      </c>
      <c r="M648" s="3">
        <v>4</v>
      </c>
      <c r="N648" s="10">
        <f t="shared" si="70"/>
        <v>1</v>
      </c>
      <c r="O648" s="35">
        <v>4</v>
      </c>
      <c r="P648" s="17"/>
      <c r="Q648" s="40">
        <v>1812.0854099999999</v>
      </c>
      <c r="R648" s="40">
        <v>453.77681000000001</v>
      </c>
      <c r="S648" s="18">
        <f t="shared" si="71"/>
        <v>3.3496643426332824</v>
      </c>
      <c r="T648" s="18">
        <f t="shared" si="72"/>
        <v>2.131664683379122</v>
      </c>
      <c r="U648" s="18">
        <f t="shared" si="73"/>
        <v>1.5205713133802938</v>
      </c>
      <c r="V648" s="30">
        <v>453.77749999999997</v>
      </c>
      <c r="W648" s="3" t="s">
        <v>47</v>
      </c>
      <c r="X648" s="3" t="s">
        <v>47</v>
      </c>
      <c r="Y648" s="3" t="s">
        <v>47</v>
      </c>
      <c r="AA648" s="3" t="s">
        <v>47</v>
      </c>
      <c r="AB648" s="12" t="s">
        <v>47</v>
      </c>
      <c r="AC648" s="3" t="s">
        <v>47</v>
      </c>
      <c r="AD648" s="3" t="s">
        <v>47</v>
      </c>
      <c r="AF648" s="3" t="s">
        <v>48</v>
      </c>
      <c r="AG648" s="3" t="s">
        <v>47</v>
      </c>
      <c r="AI648" s="3" t="s">
        <v>47</v>
      </c>
      <c r="AL648" s="3" t="s">
        <v>52</v>
      </c>
      <c r="AM648" s="3" t="s">
        <v>47</v>
      </c>
      <c r="AU648" s="3">
        <v>0</v>
      </c>
      <c r="AV648" s="3">
        <v>10</v>
      </c>
      <c r="AW648" s="3">
        <v>1</v>
      </c>
      <c r="AX648" s="3">
        <v>10</v>
      </c>
      <c r="AY648" s="3">
        <v>100</v>
      </c>
      <c r="AZ648" s="6" t="str">
        <f t="shared" si="74"/>
        <v>1007.5</v>
      </c>
      <c r="BC648" s="12" t="s">
        <v>444</v>
      </c>
      <c r="BJ648" s="12">
        <f t="shared" si="75"/>
        <v>0</v>
      </c>
      <c r="BK648" s="12">
        <f t="shared" si="76"/>
        <v>0</v>
      </c>
      <c r="CQ648" s="3" t="str">
        <f>CONCATENATE(baseURL!$A$1,baseURL!$B$1,baseURL!$C$1,".",C648,".",L648,".pkl&amp;seq=",BC648)</f>
        <v>http://proteomics.broadinstitute.org/millscripts/viewfeed.pl?side=xl&amp;cycle=1&amp;fixedMods=iaaC&amp;file=msdataSM/iPRG2012_nd/cpick_in/iPRG2012_nd.1007.5.4.pkl&amp;seq=LAAYNAKKAAKPAKPAAK</v>
      </c>
    </row>
    <row r="649" spans="1:95" x14ac:dyDescent="0.2">
      <c r="A649" s="3">
        <v>4676</v>
      </c>
      <c r="B649" s="2" t="s">
        <v>445</v>
      </c>
      <c r="C649" s="2" t="s">
        <v>422</v>
      </c>
      <c r="D649" s="3">
        <v>358</v>
      </c>
      <c r="E649" s="3">
        <v>358</v>
      </c>
      <c r="F649" s="3">
        <v>21154</v>
      </c>
      <c r="G649" s="3">
        <v>1364</v>
      </c>
      <c r="H649" s="3">
        <v>7.149</v>
      </c>
      <c r="I649" s="30">
        <v>459.22863999999998</v>
      </c>
      <c r="J649" s="30">
        <v>459.22863710000001</v>
      </c>
      <c r="K649" s="30">
        <v>0</v>
      </c>
      <c r="L649" s="3">
        <v>2</v>
      </c>
      <c r="M649" s="3">
        <v>0</v>
      </c>
      <c r="N649" s="10">
        <f t="shared" si="70"/>
        <v>1</v>
      </c>
      <c r="O649" s="35">
        <v>2</v>
      </c>
      <c r="P649" s="17"/>
      <c r="Q649" s="40">
        <v>917.44755999999995</v>
      </c>
      <c r="R649" s="40">
        <v>459.22742</v>
      </c>
      <c r="S649" s="18">
        <f t="shared" si="71"/>
        <v>2.6566357905835432</v>
      </c>
      <c r="T649" s="18">
        <f t="shared" si="72"/>
        <v>2.6503208367205073</v>
      </c>
      <c r="U649" s="18">
        <f t="shared" si="73"/>
        <v>1.4807478176901274</v>
      </c>
      <c r="V649" s="30">
        <v>459.22809999999998</v>
      </c>
      <c r="W649" s="3" t="s">
        <v>47</v>
      </c>
      <c r="X649" s="3" t="s">
        <v>47</v>
      </c>
      <c r="Y649" s="3" t="s">
        <v>47</v>
      </c>
      <c r="Z649" s="3" t="s">
        <v>47</v>
      </c>
      <c r="AA649" s="3" t="s">
        <v>48</v>
      </c>
      <c r="AB649" s="12" t="s">
        <v>47</v>
      </c>
      <c r="AC649" s="3" t="s">
        <v>47</v>
      </c>
      <c r="AD649" s="3" t="s">
        <v>47</v>
      </c>
      <c r="AE649" s="3" t="s">
        <v>47</v>
      </c>
      <c r="AF649" s="3" t="s">
        <v>65</v>
      </c>
      <c r="AG649" s="3" t="s">
        <v>47</v>
      </c>
      <c r="AH649" s="3" t="s">
        <v>47</v>
      </c>
      <c r="AI649" s="3" t="s">
        <v>47</v>
      </c>
      <c r="AK649" s="3" t="s">
        <v>48</v>
      </c>
      <c r="AL649" s="3" t="s">
        <v>47</v>
      </c>
      <c r="AM649" s="3" t="s">
        <v>47</v>
      </c>
      <c r="AU649" s="3">
        <v>1</v>
      </c>
      <c r="AV649" s="3">
        <v>13</v>
      </c>
      <c r="AW649" s="3">
        <v>1</v>
      </c>
      <c r="AX649" s="3">
        <v>13</v>
      </c>
      <c r="AY649" s="3">
        <v>100</v>
      </c>
      <c r="AZ649" s="6" t="str">
        <f t="shared" si="74"/>
        <v>1007.6</v>
      </c>
      <c r="BC649" s="12" t="s">
        <v>446</v>
      </c>
      <c r="BJ649" s="12">
        <f t="shared" si="75"/>
        <v>0</v>
      </c>
      <c r="BK649" s="12">
        <f t="shared" si="76"/>
        <v>0</v>
      </c>
      <c r="CB649" s="3" t="s">
        <v>447</v>
      </c>
      <c r="CQ649" s="3" t="str">
        <f>CONCATENATE(baseURL!$A$1,baseURL!$B$1,baseURL!$C$1,".",C649,".",L649,".pkl&amp;seq=",BC649)</f>
        <v>http://proteomics.broadinstitute.org/millscripts/viewfeed.pl?side=xl&amp;cycle=1&amp;fixedMods=iaaC&amp;file=msdataSM/iPRG2012_nd/cpick_in/iPRG2012_nd.1007.6.2.pkl&amp;seq=HYGDLQGK</v>
      </c>
    </row>
    <row r="650" spans="1:95" x14ac:dyDescent="0.2">
      <c r="A650" s="3">
        <v>3094</v>
      </c>
      <c r="B650" s="2" t="s">
        <v>448</v>
      </c>
      <c r="C650" s="2" t="s">
        <v>449</v>
      </c>
      <c r="D650" s="3">
        <v>367</v>
      </c>
      <c r="E650" s="3">
        <v>367</v>
      </c>
      <c r="F650" s="3">
        <v>21170</v>
      </c>
      <c r="G650" s="3">
        <v>1374</v>
      </c>
      <c r="H650" s="3">
        <v>7.1727999999999996</v>
      </c>
      <c r="I650" s="30">
        <v>424.71733</v>
      </c>
      <c r="J650" s="30">
        <v>424.7175972</v>
      </c>
      <c r="K650" s="30">
        <v>-2.7E-4</v>
      </c>
      <c r="L650" s="3">
        <v>2</v>
      </c>
      <c r="M650" s="3">
        <v>2</v>
      </c>
      <c r="N650" s="10">
        <f t="shared" si="70"/>
        <v>1</v>
      </c>
      <c r="O650" s="35">
        <v>2</v>
      </c>
      <c r="P650" s="17"/>
      <c r="Q650" s="40">
        <v>848.42609000000004</v>
      </c>
      <c r="R650" s="40">
        <v>424.71668</v>
      </c>
      <c r="S650" s="18">
        <f t="shared" si="71"/>
        <v>1.530432004712805</v>
      </c>
      <c r="T650" s="18">
        <f t="shared" si="72"/>
        <v>2.1595572841723665</v>
      </c>
      <c r="U650" s="18">
        <f t="shared" si="73"/>
        <v>0.98889452615712403</v>
      </c>
      <c r="V650" s="30">
        <v>424.71710000000002</v>
      </c>
      <c r="W650" s="3" t="s">
        <v>47</v>
      </c>
      <c r="X650" s="3" t="s">
        <v>47</v>
      </c>
      <c r="Y650" s="3" t="s">
        <v>47</v>
      </c>
      <c r="Z650" s="3" t="s">
        <v>47</v>
      </c>
      <c r="AA650" s="3" t="s">
        <v>47</v>
      </c>
      <c r="AB650" s="12" t="s">
        <v>47</v>
      </c>
      <c r="AC650" s="3" t="s">
        <v>48</v>
      </c>
      <c r="AE650" s="3" t="s">
        <v>52</v>
      </c>
      <c r="AF650" s="3" t="s">
        <v>47</v>
      </c>
      <c r="AG650" s="3" t="s">
        <v>48</v>
      </c>
      <c r="AH650" s="3" t="s">
        <v>47</v>
      </c>
      <c r="AI650" s="3" t="s">
        <v>48</v>
      </c>
      <c r="AK650" s="3" t="s">
        <v>48</v>
      </c>
      <c r="AL650" s="3" t="s">
        <v>48</v>
      </c>
      <c r="AM650" s="3" t="s">
        <v>47</v>
      </c>
      <c r="AU650" s="3">
        <v>0</v>
      </c>
      <c r="AV650" s="3">
        <v>9</v>
      </c>
      <c r="AW650" s="3">
        <v>1</v>
      </c>
      <c r="AX650" s="3">
        <v>9</v>
      </c>
      <c r="AY650" s="3">
        <v>100</v>
      </c>
      <c r="AZ650" s="6" t="str">
        <f t="shared" si="74"/>
        <v>1008.1</v>
      </c>
      <c r="BC650" s="12" t="s">
        <v>360</v>
      </c>
      <c r="BJ650" s="12">
        <f t="shared" si="75"/>
        <v>0</v>
      </c>
      <c r="BK650" s="12">
        <f t="shared" si="76"/>
        <v>0</v>
      </c>
      <c r="CQ650" s="3" t="str">
        <f>CONCATENATE(baseURL!$A$1,baseURL!$B$1,baseURL!$C$1,".",C650,".",L650,".pkl&amp;seq=",BC650)</f>
        <v>http://proteomics.broadinstitute.org/millscripts/viewfeed.pl?side=xl&amp;cycle=1&amp;fixedMods=iaaC&amp;file=msdataSM/iPRG2012_nd/cpick_in/iPRG2012_nd.1008.1.2.pkl&amp;seq=AFPKDDR</v>
      </c>
    </row>
    <row r="651" spans="1:95" x14ac:dyDescent="0.2">
      <c r="A651" s="3">
        <v>2653</v>
      </c>
      <c r="B651" s="2" t="s">
        <v>450</v>
      </c>
      <c r="C651" s="2" t="s">
        <v>451</v>
      </c>
      <c r="D651" s="3">
        <v>370</v>
      </c>
      <c r="E651" s="3">
        <v>370</v>
      </c>
      <c r="F651" s="3">
        <v>21173</v>
      </c>
      <c r="G651" s="3">
        <v>1377</v>
      </c>
      <c r="H651" s="3">
        <v>7.1852999999999998</v>
      </c>
      <c r="I651" s="30">
        <v>541.76584000000003</v>
      </c>
      <c r="J651" s="30">
        <v>541.76508939999997</v>
      </c>
      <c r="K651" s="30">
        <v>7.5000000000000002E-4</v>
      </c>
      <c r="L651" s="3">
        <v>2</v>
      </c>
      <c r="M651" s="3">
        <v>2</v>
      </c>
      <c r="N651" s="10">
        <f t="shared" si="70"/>
        <v>1</v>
      </c>
      <c r="O651" s="35">
        <v>2</v>
      </c>
      <c r="P651" s="17"/>
      <c r="Q651" s="40">
        <v>1082.52251</v>
      </c>
      <c r="R651" s="40">
        <v>541.76489000000004</v>
      </c>
      <c r="S651" s="18">
        <f t="shared" si="71"/>
        <v>1.7535281771192373</v>
      </c>
      <c r="T651" s="18">
        <f t="shared" si="72"/>
        <v>0.36805633515411706</v>
      </c>
      <c r="U651" s="18">
        <f t="shared" si="73"/>
        <v>0.3876220179652991</v>
      </c>
      <c r="V651" s="30">
        <v>541.76509999999996</v>
      </c>
      <c r="W651" s="3" t="s">
        <v>47</v>
      </c>
      <c r="Z651" s="3" t="s">
        <v>47</v>
      </c>
      <c r="AA651" s="3" t="s">
        <v>48</v>
      </c>
      <c r="AB651" s="12" t="s">
        <v>47</v>
      </c>
      <c r="AC651" s="3" t="s">
        <v>47</v>
      </c>
      <c r="AD651" s="3" t="s">
        <v>47</v>
      </c>
      <c r="AE651" s="3" t="s">
        <v>47</v>
      </c>
      <c r="AF651" s="3" t="s">
        <v>47</v>
      </c>
      <c r="AG651" s="3" t="s">
        <v>47</v>
      </c>
      <c r="AH651" s="3" t="s">
        <v>47</v>
      </c>
      <c r="AI651" s="3" t="s">
        <v>47</v>
      </c>
      <c r="AJ651" s="3" t="s">
        <v>47</v>
      </c>
      <c r="AK651" s="3" t="s">
        <v>47</v>
      </c>
      <c r="AL651" s="3" t="s">
        <v>47</v>
      </c>
      <c r="AN651" s="3" t="s">
        <v>47</v>
      </c>
      <c r="AU651" s="3">
        <v>0</v>
      </c>
      <c r="AV651" s="3">
        <v>14</v>
      </c>
      <c r="AW651" s="3">
        <v>1</v>
      </c>
      <c r="AX651" s="3">
        <v>14</v>
      </c>
      <c r="AY651" s="3">
        <v>100</v>
      </c>
      <c r="AZ651" s="6" t="str">
        <f t="shared" si="74"/>
        <v>1008.4</v>
      </c>
      <c r="BC651" s="12" t="s">
        <v>452</v>
      </c>
      <c r="BJ651" s="12">
        <f t="shared" si="75"/>
        <v>0</v>
      </c>
      <c r="BK651" s="12">
        <f t="shared" si="76"/>
        <v>0</v>
      </c>
      <c r="CQ651" s="3" t="str">
        <f>CONCATENATE(baseURL!$A$1,baseURL!$B$1,baseURL!$C$1,".",C651,".",L651,".pkl&amp;seq=",BC651)</f>
        <v>http://proteomics.broadinstitute.org/millscripts/viewfeed.pl?side=xl&amp;cycle=1&amp;fixedMods=iaaC&amp;file=msdataSM/iPRG2012_nd/cpick_in/iPRG2012_nd.1008.4.2.pkl&amp;seq=THGAPTDEVR</v>
      </c>
    </row>
    <row r="652" spans="1:95" x14ac:dyDescent="0.2">
      <c r="A652" s="3">
        <v>7286</v>
      </c>
      <c r="B652" s="2" t="s">
        <v>453</v>
      </c>
      <c r="C652" s="2" t="s">
        <v>454</v>
      </c>
      <c r="D652" s="3">
        <v>371</v>
      </c>
      <c r="E652" s="3">
        <v>371</v>
      </c>
      <c r="F652" s="3">
        <v>21191</v>
      </c>
      <c r="G652" s="3">
        <v>1379</v>
      </c>
      <c r="H652" s="3">
        <v>7.1961000000000004</v>
      </c>
      <c r="I652" s="30">
        <v>420.25414999999998</v>
      </c>
      <c r="J652" s="30">
        <v>420.25478450000003</v>
      </c>
      <c r="K652" s="30">
        <v>-6.3000000000000003E-4</v>
      </c>
      <c r="L652" s="3">
        <v>3</v>
      </c>
      <c r="M652" s="3">
        <v>3</v>
      </c>
      <c r="N652" s="10">
        <f t="shared" si="70"/>
        <v>1</v>
      </c>
      <c r="O652" s="35">
        <v>3</v>
      </c>
      <c r="P652" s="17"/>
      <c r="Q652" s="40">
        <v>1258.74776</v>
      </c>
      <c r="R652" s="40">
        <v>420.25409999999999</v>
      </c>
      <c r="S652" s="18">
        <f t="shared" si="71"/>
        <v>0.1189756387562881</v>
      </c>
      <c r="T652" s="18">
        <f t="shared" si="72"/>
        <v>1.628776495063224</v>
      </c>
      <c r="U652" s="18">
        <f t="shared" si="73"/>
        <v>0.95180511032082404</v>
      </c>
      <c r="V652" s="30">
        <v>420.25450000000001</v>
      </c>
      <c r="W652" s="3" t="s">
        <v>47</v>
      </c>
      <c r="X652" s="3" t="s">
        <v>47</v>
      </c>
      <c r="Y652" s="3" t="s">
        <v>47</v>
      </c>
      <c r="AA652" s="3" t="s">
        <v>47</v>
      </c>
      <c r="AB652" s="12" t="s">
        <v>47</v>
      </c>
      <c r="AC652" s="3" t="s">
        <v>47</v>
      </c>
      <c r="AF652" s="3" t="s">
        <v>47</v>
      </c>
      <c r="AG652" s="3" t="s">
        <v>47</v>
      </c>
      <c r="AH652" s="3" t="s">
        <v>47</v>
      </c>
      <c r="AI652" s="3" t="s">
        <v>47</v>
      </c>
      <c r="AS652" s="3" t="s">
        <v>65</v>
      </c>
      <c r="AU652" s="3">
        <v>1</v>
      </c>
      <c r="AV652" s="3">
        <v>10</v>
      </c>
      <c r="AW652" s="3">
        <v>1</v>
      </c>
      <c r="AX652" s="3">
        <v>10</v>
      </c>
      <c r="AY652" s="3">
        <v>100</v>
      </c>
      <c r="AZ652" s="6" t="str">
        <f t="shared" si="74"/>
        <v>1009.1</v>
      </c>
      <c r="BC652" s="12" t="s">
        <v>455</v>
      </c>
      <c r="BJ652" s="12">
        <f t="shared" si="75"/>
        <v>0</v>
      </c>
      <c r="BK652" s="12">
        <f t="shared" si="76"/>
        <v>0</v>
      </c>
      <c r="CO652" s="3" t="s">
        <v>456</v>
      </c>
      <c r="CQ652" s="3" t="str">
        <f>CONCATENATE(baseURL!$A$1,baseURL!$B$1,baseURL!$C$1,".",C652,".",L652,".pkl&amp;seq=",BC652)</f>
        <v>http://proteomics.broadinstitute.org/millscripts/viewfeed.pl?side=xl&amp;cycle=1&amp;fixedMods=iaaC&amp;file=msdataSM/iPRG2012_nd/cpick_in/iPRG2012_nd.1009.1.3.pkl&amp;seq=KGLTEEVAKKR</v>
      </c>
    </row>
    <row r="653" spans="1:95" x14ac:dyDescent="0.2">
      <c r="A653" s="3">
        <v>5544</v>
      </c>
      <c r="B653" s="2" t="s">
        <v>457</v>
      </c>
      <c r="C653" s="2" t="s">
        <v>458</v>
      </c>
      <c r="D653" s="3">
        <v>373</v>
      </c>
      <c r="E653" s="3">
        <v>373</v>
      </c>
      <c r="F653" s="3">
        <v>21193</v>
      </c>
      <c r="G653" s="3">
        <v>1381</v>
      </c>
      <c r="H653" s="3">
        <v>7.2011000000000003</v>
      </c>
      <c r="I653" s="30">
        <v>430.24937</v>
      </c>
      <c r="J653" s="30">
        <v>430.2487246</v>
      </c>
      <c r="K653" s="30">
        <v>6.4999999999999997E-4</v>
      </c>
      <c r="L653" s="3">
        <v>2</v>
      </c>
      <c r="M653" s="3">
        <v>2</v>
      </c>
      <c r="N653" s="10">
        <f t="shared" si="70"/>
        <v>1</v>
      </c>
      <c r="O653" s="35">
        <v>2</v>
      </c>
      <c r="P653" s="17"/>
      <c r="Q653" s="40">
        <v>859.48835999999994</v>
      </c>
      <c r="R653" s="40">
        <v>430.24781999999999</v>
      </c>
      <c r="S653" s="18">
        <f t="shared" si="71"/>
        <v>3.6025749067335706</v>
      </c>
      <c r="T653" s="18">
        <f t="shared" si="72"/>
        <v>2.1025092004244872</v>
      </c>
      <c r="U653" s="18">
        <f t="shared" si="73"/>
        <v>1.8129086627799973</v>
      </c>
      <c r="V653" s="30">
        <v>430.24860000000001</v>
      </c>
      <c r="W653" s="3" t="s">
        <v>47</v>
      </c>
      <c r="X653" s="3" t="s">
        <v>47</v>
      </c>
      <c r="Y653" s="3" t="s">
        <v>47</v>
      </c>
      <c r="Z653" s="3" t="s">
        <v>47</v>
      </c>
      <c r="AA653" s="3" t="s">
        <v>48</v>
      </c>
      <c r="AB653" s="12" t="s">
        <v>47</v>
      </c>
      <c r="AC653" s="3" t="s">
        <v>47</v>
      </c>
      <c r="AD653" s="3" t="s">
        <v>47</v>
      </c>
      <c r="AE653" s="3" t="s">
        <v>47</v>
      </c>
      <c r="AF653" s="3" t="s">
        <v>47</v>
      </c>
      <c r="AG653" s="3" t="s">
        <v>47</v>
      </c>
      <c r="AH653" s="3" t="s">
        <v>47</v>
      </c>
      <c r="AI653" s="3" t="s">
        <v>47</v>
      </c>
      <c r="AJ653" s="3" t="s">
        <v>47</v>
      </c>
      <c r="AK653" s="3" t="s">
        <v>47</v>
      </c>
      <c r="AL653" s="3" t="s">
        <v>47</v>
      </c>
      <c r="AM653" s="3" t="s">
        <v>47</v>
      </c>
      <c r="AU653" s="3">
        <v>0</v>
      </c>
      <c r="AV653" s="3">
        <v>16</v>
      </c>
      <c r="AW653" s="3">
        <v>1</v>
      </c>
      <c r="AX653" s="3">
        <v>16</v>
      </c>
      <c r="AY653" s="3">
        <v>100</v>
      </c>
      <c r="AZ653" s="6" t="str">
        <f t="shared" si="74"/>
        <v>1009.3</v>
      </c>
      <c r="BC653" s="12" t="s">
        <v>459</v>
      </c>
      <c r="BJ653" s="12">
        <f t="shared" si="75"/>
        <v>0</v>
      </c>
      <c r="BK653" s="12">
        <f t="shared" si="76"/>
        <v>0</v>
      </c>
      <c r="CQ653" s="3" t="str">
        <f>CONCATENATE(baseURL!$A$1,baseURL!$B$1,baseURL!$C$1,".",C653,".",L653,".pkl&amp;seq=",BC653)</f>
        <v>http://proteomics.broadinstitute.org/millscripts/viewfeed.pl?side=xl&amp;cycle=1&amp;fixedMods=iaaC&amp;file=msdataSM/iPRG2012_nd/cpick_in/iPRG2012_nd.1009.3.2.pkl&amp;seq=KVGEDLAK</v>
      </c>
    </row>
    <row r="654" spans="1:95" x14ac:dyDescent="0.2">
      <c r="A654" s="3">
        <v>1230</v>
      </c>
      <c r="B654" s="2" t="s">
        <v>460</v>
      </c>
      <c r="C654" s="2" t="s">
        <v>461</v>
      </c>
      <c r="D654" s="3">
        <v>376</v>
      </c>
      <c r="E654" s="3">
        <v>376</v>
      </c>
      <c r="F654" s="3">
        <v>21196</v>
      </c>
      <c r="G654" s="3">
        <v>1384</v>
      </c>
      <c r="H654" s="3">
        <v>7.2103000000000002</v>
      </c>
      <c r="I654" s="30">
        <v>482.2518</v>
      </c>
      <c r="J654" s="30">
        <v>482.25349440000002</v>
      </c>
      <c r="K654" s="30">
        <v>-1.6900000000000001E-3</v>
      </c>
      <c r="L654" s="3">
        <v>2</v>
      </c>
      <c r="M654" s="3">
        <v>2</v>
      </c>
      <c r="N654" s="10">
        <f t="shared" si="70"/>
        <v>1</v>
      </c>
      <c r="O654" s="35">
        <v>2</v>
      </c>
      <c r="P654" s="17"/>
      <c r="Q654" s="40">
        <v>963.49279000000001</v>
      </c>
      <c r="R654" s="40">
        <v>482.25002999999998</v>
      </c>
      <c r="S654" s="18">
        <f t="shared" si="71"/>
        <v>3.6702952616131714</v>
      </c>
      <c r="T654" s="18">
        <f t="shared" si="72"/>
        <v>7.1838253696764385</v>
      </c>
      <c r="U654" s="18">
        <f t="shared" si="73"/>
        <v>-0.26956970838550004</v>
      </c>
      <c r="V654" s="30">
        <v>482.24990000000003</v>
      </c>
      <c r="X654" s="3" t="s">
        <v>47</v>
      </c>
      <c r="Y654" s="3" t="s">
        <v>47</v>
      </c>
      <c r="Z654" s="3" t="s">
        <v>47</v>
      </c>
      <c r="AA654" s="3" t="s">
        <v>65</v>
      </c>
      <c r="AB654" s="12" t="s">
        <v>47</v>
      </c>
      <c r="AC654" s="3" t="s">
        <v>47</v>
      </c>
      <c r="AF654" s="3" t="s">
        <v>47</v>
      </c>
      <c r="AG654" s="3" t="s">
        <v>47</v>
      </c>
      <c r="AH654" s="3" t="s">
        <v>47</v>
      </c>
      <c r="AI654" s="3" t="s">
        <v>48</v>
      </c>
      <c r="AK654" s="3" t="s">
        <v>48</v>
      </c>
      <c r="AL654" s="3" t="s">
        <v>48</v>
      </c>
      <c r="AM654" s="3" t="s">
        <v>47</v>
      </c>
      <c r="AU654" s="3">
        <v>1</v>
      </c>
      <c r="AV654" s="3">
        <v>9</v>
      </c>
      <c r="AW654" s="3">
        <v>1</v>
      </c>
      <c r="AX654" s="3">
        <v>9</v>
      </c>
      <c r="AY654" s="3">
        <v>100</v>
      </c>
      <c r="AZ654" s="6" t="str">
        <f t="shared" si="74"/>
        <v>1009.6</v>
      </c>
      <c r="BC654" s="12" t="s">
        <v>462</v>
      </c>
      <c r="BJ654" s="12">
        <f t="shared" si="75"/>
        <v>0</v>
      </c>
      <c r="BK654" s="12">
        <f t="shared" si="76"/>
        <v>0</v>
      </c>
      <c r="BW654" s="3" t="s">
        <v>463</v>
      </c>
      <c r="CQ654" s="3" t="str">
        <f>CONCATENATE(baseURL!$A$1,baseURL!$B$1,baseURL!$C$1,".",C654,".",L654,".pkl&amp;seq=",BC654)</f>
        <v>http://proteomics.broadinstitute.org/millscripts/viewfeed.pl?side=xl&amp;cycle=1&amp;fixedMods=iaaC&amp;file=msdataSM/iPRG2012_nd/cpick_in/iPRG2012_nd.1009.6.2.pkl&amp;seq=KVEMTEAR</v>
      </c>
    </row>
    <row r="655" spans="1:95" x14ac:dyDescent="0.2">
      <c r="A655" s="3">
        <v>2359</v>
      </c>
      <c r="B655" s="2" t="s">
        <v>464</v>
      </c>
      <c r="C655" s="2" t="s">
        <v>453</v>
      </c>
      <c r="D655" s="3">
        <v>378</v>
      </c>
      <c r="E655" s="3">
        <v>378</v>
      </c>
      <c r="F655" s="3">
        <v>21213</v>
      </c>
      <c r="G655" s="3">
        <v>1387</v>
      </c>
      <c r="H655" s="3">
        <v>7.2249999999999996</v>
      </c>
      <c r="I655" s="30">
        <v>421.74176</v>
      </c>
      <c r="J655" s="30">
        <v>421.74131139999997</v>
      </c>
      <c r="K655" s="30">
        <v>4.4999999999999999E-4</v>
      </c>
      <c r="L655" s="3">
        <v>2</v>
      </c>
      <c r="M655" s="3">
        <v>2</v>
      </c>
      <c r="N655" s="10">
        <f t="shared" si="70"/>
        <v>1</v>
      </c>
      <c r="O655" s="35">
        <v>2</v>
      </c>
      <c r="P655" s="17"/>
      <c r="Q655" s="40">
        <v>842.47438</v>
      </c>
      <c r="R655" s="40">
        <v>421.74083000000002</v>
      </c>
      <c r="S655" s="18">
        <f t="shared" si="71"/>
        <v>2.2051457526238467</v>
      </c>
      <c r="T655" s="18">
        <f t="shared" si="72"/>
        <v>1.141459317457018</v>
      </c>
      <c r="U655" s="18">
        <f t="shared" si="73"/>
        <v>1.1144284986755393</v>
      </c>
      <c r="V655" s="30">
        <v>421.74130000000002</v>
      </c>
      <c r="W655" s="3" t="s">
        <v>48</v>
      </c>
      <c r="Z655" s="3" t="s">
        <v>47</v>
      </c>
      <c r="AA655" s="3" t="s">
        <v>47</v>
      </c>
      <c r="AB655" s="12" t="s">
        <v>48</v>
      </c>
      <c r="AF655" s="3" t="s">
        <v>47</v>
      </c>
      <c r="AH655" s="3" t="s">
        <v>48</v>
      </c>
      <c r="AK655" s="3" t="s">
        <v>52</v>
      </c>
      <c r="AL655" s="3" t="s">
        <v>52</v>
      </c>
      <c r="AP655" s="3" t="s">
        <v>52</v>
      </c>
      <c r="AU655" s="3">
        <v>0</v>
      </c>
      <c r="AV655" s="3">
        <v>3</v>
      </c>
      <c r="AW655" s="3">
        <v>1</v>
      </c>
      <c r="AX655" s="3">
        <v>3</v>
      </c>
      <c r="AY655" s="3">
        <v>100</v>
      </c>
      <c r="AZ655" s="6" t="str">
        <f t="shared" si="74"/>
        <v>1010.2</v>
      </c>
      <c r="BC655" s="12" t="s">
        <v>465</v>
      </c>
      <c r="BJ655" s="12">
        <f t="shared" si="75"/>
        <v>0</v>
      </c>
      <c r="BK655" s="12">
        <f t="shared" si="76"/>
        <v>0</v>
      </c>
      <c r="CQ655" s="3" t="str">
        <f>CONCATENATE(baseURL!$A$1,baseURL!$B$1,baseURL!$C$1,".",C655,".",L655,".pkl&amp;seq=",BC655)</f>
        <v>http://proteomics.broadinstitute.org/millscripts/viewfeed.pl?side=xl&amp;cycle=1&amp;fixedMods=iaaC&amp;file=msdataSM/iPRG2012_nd/cpick_in/iPRG2012_nd.1010.2.2.pkl&amp;seq=GRFAVHR</v>
      </c>
    </row>
    <row r="656" spans="1:95" x14ac:dyDescent="0.2">
      <c r="A656" s="3">
        <v>7267</v>
      </c>
      <c r="B656" s="2" t="s">
        <v>466</v>
      </c>
      <c r="C656" s="2" t="s">
        <v>467</v>
      </c>
      <c r="D656" s="3">
        <v>379</v>
      </c>
      <c r="E656" s="3">
        <v>379</v>
      </c>
      <c r="F656" s="3">
        <v>21214</v>
      </c>
      <c r="G656" s="3">
        <v>1388</v>
      </c>
      <c r="H656" s="3">
        <v>7.2282999999999999</v>
      </c>
      <c r="I656" s="30">
        <v>423.23651000000001</v>
      </c>
      <c r="J656" s="30">
        <v>423.23722930000002</v>
      </c>
      <c r="K656" s="30">
        <v>-7.2000000000000005E-4</v>
      </c>
      <c r="L656" s="3">
        <v>4</v>
      </c>
      <c r="M656" s="3">
        <v>4</v>
      </c>
      <c r="N656" s="10">
        <f t="shared" si="70"/>
        <v>1</v>
      </c>
      <c r="O656" s="35">
        <v>4</v>
      </c>
      <c r="P656" s="17"/>
      <c r="Q656" s="40">
        <v>1689.9242200000001</v>
      </c>
      <c r="R656" s="40">
        <v>423.23651000000001</v>
      </c>
      <c r="S656" s="18">
        <f t="shared" si="71"/>
        <v>0</v>
      </c>
      <c r="T656" s="18">
        <f t="shared" si="72"/>
        <v>1.6995225672149601</v>
      </c>
      <c r="U656" s="18">
        <f t="shared" si="73"/>
        <v>1.1577451104429155</v>
      </c>
      <c r="V656" s="30">
        <v>423.23700000000002</v>
      </c>
      <c r="W656" s="3" t="s">
        <v>47</v>
      </c>
      <c r="X656" s="3" t="s">
        <v>47</v>
      </c>
      <c r="Y656" s="3" t="s">
        <v>47</v>
      </c>
      <c r="AA656" s="3" t="s">
        <v>47</v>
      </c>
      <c r="AB656" s="12" t="s">
        <v>52</v>
      </c>
      <c r="AC656" s="3" t="s">
        <v>52</v>
      </c>
      <c r="AF656" s="3" t="s">
        <v>48</v>
      </c>
      <c r="AG656" s="3" t="s">
        <v>48</v>
      </c>
      <c r="AI656" s="3" t="s">
        <v>52</v>
      </c>
      <c r="AM656" s="3" t="s">
        <v>52</v>
      </c>
      <c r="AO656" s="3" t="s">
        <v>52</v>
      </c>
      <c r="AU656" s="3">
        <v>0</v>
      </c>
      <c r="AV656" s="3">
        <v>4</v>
      </c>
      <c r="AW656" s="3">
        <v>1</v>
      </c>
      <c r="AX656" s="3">
        <v>4</v>
      </c>
      <c r="AY656" s="3">
        <v>100</v>
      </c>
      <c r="AZ656" s="6" t="str">
        <f t="shared" si="74"/>
        <v>1010.3</v>
      </c>
      <c r="BC656" s="12" t="s">
        <v>468</v>
      </c>
      <c r="BJ656" s="12">
        <f t="shared" si="75"/>
        <v>0</v>
      </c>
      <c r="BK656" s="12">
        <f t="shared" si="76"/>
        <v>0</v>
      </c>
      <c r="CQ656" s="3" t="str">
        <f>CONCATENATE(baseURL!$A$1,baseURL!$B$1,baseURL!$C$1,".",C656,".",L656,".pkl&amp;seq=",BC656)</f>
        <v>http://proteomics.broadinstitute.org/millscripts/viewfeed.pl?side=xl&amp;cycle=1&amp;fixedMods=iaaC&amp;file=msdataSM/iPRG2012_nd/cpick_in/iPRG2012_nd.1010.3.4.pkl&amp;seq=GTGKSNKLTLTNDKGR</v>
      </c>
    </row>
    <row r="657" spans="1:95" x14ac:dyDescent="0.2">
      <c r="A657" s="3">
        <v>3377</v>
      </c>
      <c r="B657" s="2" t="s">
        <v>472</v>
      </c>
      <c r="C657" s="2" t="s">
        <v>473</v>
      </c>
      <c r="D657" s="3">
        <v>388</v>
      </c>
      <c r="E657" s="3">
        <v>388</v>
      </c>
      <c r="F657" s="3">
        <v>21257</v>
      </c>
      <c r="G657" s="3">
        <v>1399</v>
      </c>
      <c r="H657" s="3">
        <v>7.2812000000000001</v>
      </c>
      <c r="I657" s="30">
        <v>445.72512</v>
      </c>
      <c r="J657" s="30">
        <v>445.72420219999998</v>
      </c>
      <c r="K657" s="30">
        <v>9.2000000000000003E-4</v>
      </c>
      <c r="L657" s="3">
        <v>2</v>
      </c>
      <c r="M657" s="3">
        <v>2</v>
      </c>
      <c r="N657" s="10">
        <f t="shared" si="70"/>
        <v>1</v>
      </c>
      <c r="O657" s="35">
        <v>2</v>
      </c>
      <c r="P657" s="17"/>
      <c r="Q657" s="40">
        <v>890.44002999999998</v>
      </c>
      <c r="R657" s="40">
        <v>445.72365000000002</v>
      </c>
      <c r="S657" s="18">
        <f t="shared" si="71"/>
        <v>3.2980076331678361</v>
      </c>
      <c r="T657" s="18">
        <f t="shared" si="72"/>
        <v>1.2388842278364685</v>
      </c>
      <c r="U657" s="18">
        <f t="shared" si="73"/>
        <v>1.0095941734317386</v>
      </c>
      <c r="V657" s="30">
        <v>445.72410000000002</v>
      </c>
      <c r="W657" s="3" t="s">
        <v>47</v>
      </c>
      <c r="X657" s="3" t="s">
        <v>47</v>
      </c>
      <c r="Y657" s="3" t="s">
        <v>47</v>
      </c>
      <c r="Z657" s="3" t="s">
        <v>48</v>
      </c>
      <c r="AA657" s="3" t="s">
        <v>47</v>
      </c>
      <c r="AB657" s="12" t="s">
        <v>47</v>
      </c>
      <c r="AC657" s="3" t="s">
        <v>47</v>
      </c>
      <c r="AF657" s="3" t="s">
        <v>48</v>
      </c>
      <c r="AG657" s="3" t="s">
        <v>47</v>
      </c>
      <c r="AH657" s="3" t="s">
        <v>47</v>
      </c>
      <c r="AI657" s="3" t="s">
        <v>52</v>
      </c>
      <c r="AK657" s="3" t="s">
        <v>52</v>
      </c>
      <c r="AL657" s="3" t="s">
        <v>47</v>
      </c>
      <c r="AM657" s="3" t="s">
        <v>48</v>
      </c>
      <c r="AN657" s="3" t="s">
        <v>47</v>
      </c>
      <c r="AU657" s="3">
        <v>0</v>
      </c>
      <c r="AV657" s="3">
        <v>10</v>
      </c>
      <c r="AW657" s="3">
        <v>1</v>
      </c>
      <c r="AX657" s="3">
        <v>10</v>
      </c>
      <c r="AY657" s="3">
        <v>100</v>
      </c>
      <c r="AZ657" s="6" t="str">
        <f t="shared" si="74"/>
        <v>1012.4</v>
      </c>
      <c r="BC657" s="12" t="s">
        <v>474</v>
      </c>
      <c r="BJ657" s="12">
        <f t="shared" si="75"/>
        <v>0</v>
      </c>
      <c r="BK657" s="12">
        <f t="shared" si="76"/>
        <v>0</v>
      </c>
      <c r="CQ657" s="3" t="str">
        <f>CONCATENATE(baseURL!$A$1,baseURL!$B$1,baseURL!$C$1,".",C657,".",L657,".pkl&amp;seq=",BC657)</f>
        <v>http://proteomics.broadinstitute.org/millscripts/viewfeed.pl?side=xl&amp;cycle=1&amp;fixedMods=iaaC&amp;file=msdataSM/iPRG2012_nd/cpick_in/iPRG2012_nd.1012.4.2.pkl&amp;seq=EMLQQNK</v>
      </c>
    </row>
    <row r="658" spans="1:95" x14ac:dyDescent="0.2">
      <c r="A658" s="3">
        <v>2950</v>
      </c>
      <c r="B658" s="2" t="s">
        <v>475</v>
      </c>
      <c r="C658" s="2" t="s">
        <v>472</v>
      </c>
      <c r="D658" s="3">
        <v>394</v>
      </c>
      <c r="E658" s="3">
        <v>394</v>
      </c>
      <c r="F658" s="3">
        <v>21279</v>
      </c>
      <c r="G658" s="3">
        <v>1406</v>
      </c>
      <c r="H658" s="3">
        <v>7.3018999999999998</v>
      </c>
      <c r="I658" s="30">
        <v>464.26537999999999</v>
      </c>
      <c r="J658" s="30">
        <v>464.26583010000002</v>
      </c>
      <c r="K658" s="30">
        <v>-4.4999999999999999E-4</v>
      </c>
      <c r="L658" s="3">
        <v>3</v>
      </c>
      <c r="M658" s="3">
        <v>3</v>
      </c>
      <c r="N658" s="10">
        <f t="shared" si="70"/>
        <v>1</v>
      </c>
      <c r="O658" s="35">
        <v>3</v>
      </c>
      <c r="P658" s="17"/>
      <c r="Q658" s="40">
        <v>1390.7801199999999</v>
      </c>
      <c r="R658" s="40">
        <v>464.26488999999998</v>
      </c>
      <c r="S658" s="18">
        <f t="shared" si="71"/>
        <v>1.0554319539722767</v>
      </c>
      <c r="T658" s="18">
        <f t="shared" si="72"/>
        <v>2.0249215917159633</v>
      </c>
      <c r="U658" s="18">
        <f t="shared" si="73"/>
        <v>1.9600879145374337</v>
      </c>
      <c r="V658" s="30">
        <v>464.26580000000001</v>
      </c>
      <c r="Z658" s="3" t="s">
        <v>47</v>
      </c>
      <c r="AB658" s="12" t="s">
        <v>48</v>
      </c>
      <c r="AC658" s="3" t="s">
        <v>48</v>
      </c>
      <c r="AE658" s="3" t="s">
        <v>47</v>
      </c>
      <c r="AF658" s="3" t="s">
        <v>48</v>
      </c>
      <c r="AG658" s="3" t="s">
        <v>52</v>
      </c>
      <c r="AH658" s="3" t="s">
        <v>47</v>
      </c>
      <c r="AI658" s="3" t="s">
        <v>48</v>
      </c>
      <c r="AL658" s="3" t="s">
        <v>48</v>
      </c>
      <c r="AU658" s="3">
        <v>0</v>
      </c>
      <c r="AV658" s="3">
        <v>3</v>
      </c>
      <c r="AW658" s="3">
        <v>1</v>
      </c>
      <c r="AX658" s="3">
        <v>3</v>
      </c>
      <c r="AY658" s="3">
        <v>100</v>
      </c>
      <c r="AZ658" s="6" t="str">
        <f t="shared" si="74"/>
        <v>1013.5</v>
      </c>
      <c r="BC658" s="12" t="s">
        <v>476</v>
      </c>
      <c r="BJ658" s="12">
        <f t="shared" si="75"/>
        <v>0</v>
      </c>
      <c r="BK658" s="12">
        <f t="shared" si="76"/>
        <v>0</v>
      </c>
      <c r="CQ658" s="3" t="str">
        <f>CONCATENATE(baseURL!$A$1,baseURL!$B$1,baseURL!$C$1,".",C658,".",L658,".pkl&amp;seq=",BC658)</f>
        <v>http://proteomics.broadinstitute.org/millscripts/viewfeed.pl?side=xl&amp;cycle=1&amp;fixedMods=iaaC&amp;file=msdataSM/iPRG2012_nd/cpick_in/iPRG2012_nd.1013.5.3.pkl&amp;seq=VSAAAGKANKQFAK</v>
      </c>
    </row>
    <row r="659" spans="1:95" x14ac:dyDescent="0.2">
      <c r="A659" s="3">
        <v>4587</v>
      </c>
      <c r="B659" s="2" t="s">
        <v>477</v>
      </c>
      <c r="C659" s="2" t="s">
        <v>478</v>
      </c>
      <c r="D659" s="3">
        <v>396</v>
      </c>
      <c r="E659" s="3">
        <v>396</v>
      </c>
      <c r="F659" s="3">
        <v>21281</v>
      </c>
      <c r="G659" s="3">
        <v>1408</v>
      </c>
      <c r="H659" s="3">
        <v>7.3068999999999997</v>
      </c>
      <c r="I659" s="30">
        <v>498.74265000000003</v>
      </c>
      <c r="J659" s="30">
        <v>498.7423498</v>
      </c>
      <c r="K659" s="30">
        <v>2.9999999999999997E-4</v>
      </c>
      <c r="L659" s="3">
        <v>2</v>
      </c>
      <c r="M659" s="3">
        <v>2</v>
      </c>
      <c r="N659" s="10">
        <f t="shared" si="70"/>
        <v>1</v>
      </c>
      <c r="O659" s="35">
        <v>2</v>
      </c>
      <c r="P659" s="17"/>
      <c r="Q659" s="40">
        <v>996.47450000000003</v>
      </c>
      <c r="R659" s="40">
        <v>498.74088999999998</v>
      </c>
      <c r="S659" s="18">
        <f t="shared" si="71"/>
        <v>3.5288865126880959</v>
      </c>
      <c r="T659" s="18">
        <f t="shared" si="72"/>
        <v>2.926970756339129</v>
      </c>
      <c r="U659" s="18">
        <f t="shared" si="73"/>
        <v>2.4261094774374494</v>
      </c>
      <c r="V659" s="30">
        <v>498.74209999999999</v>
      </c>
      <c r="W659" s="3" t="s">
        <v>47</v>
      </c>
      <c r="X659" s="3" t="s">
        <v>47</v>
      </c>
      <c r="Y659" s="3" t="s">
        <v>47</v>
      </c>
      <c r="Z659" s="3" t="s">
        <v>47</v>
      </c>
      <c r="AA659" s="3" t="s">
        <v>47</v>
      </c>
      <c r="AB659" s="12" t="s">
        <v>47</v>
      </c>
      <c r="AC659" s="3" t="s">
        <v>47</v>
      </c>
      <c r="AD659" s="3" t="s">
        <v>47</v>
      </c>
      <c r="AE659" s="3" t="s">
        <v>47</v>
      </c>
      <c r="AF659" s="3" t="s">
        <v>47</v>
      </c>
      <c r="AG659" s="3" t="s">
        <v>47</v>
      </c>
      <c r="AH659" s="3" t="s">
        <v>47</v>
      </c>
      <c r="AI659" s="3" t="s">
        <v>47</v>
      </c>
      <c r="AK659" s="3" t="s">
        <v>47</v>
      </c>
      <c r="AL659" s="3" t="s">
        <v>47</v>
      </c>
      <c r="AM659" s="3" t="s">
        <v>47</v>
      </c>
      <c r="AU659" s="3">
        <v>0</v>
      </c>
      <c r="AV659" s="3">
        <v>16</v>
      </c>
      <c r="AW659" s="3">
        <v>1</v>
      </c>
      <c r="AX659" s="3">
        <v>16</v>
      </c>
      <c r="AY659" s="3">
        <v>100</v>
      </c>
      <c r="AZ659" s="6" t="str">
        <f t="shared" si="74"/>
        <v>1013.7</v>
      </c>
      <c r="BC659" s="12" t="s">
        <v>479</v>
      </c>
      <c r="BJ659" s="12">
        <f t="shared" si="75"/>
        <v>0</v>
      </c>
      <c r="BK659" s="12">
        <f t="shared" si="76"/>
        <v>0</v>
      </c>
      <c r="CQ659" s="3" t="str">
        <f>CONCATENATE(baseURL!$A$1,baseURL!$B$1,baseURL!$C$1,".",C659,".",L659,".pkl&amp;seq=",BC659)</f>
        <v>http://proteomics.broadinstitute.org/millscripts/viewfeed.pl?side=xl&amp;cycle=1&amp;fixedMods=iaaC&amp;file=msdataSM/iPRG2012_nd/cpick_in/iPRG2012_nd.1013.7.2.pkl&amp;seq=NGFQTGSASK</v>
      </c>
    </row>
    <row r="660" spans="1:95" x14ac:dyDescent="0.2">
      <c r="A660" s="3">
        <v>4079</v>
      </c>
      <c r="B660" s="2" t="s">
        <v>480</v>
      </c>
      <c r="C660" s="2" t="s">
        <v>481</v>
      </c>
      <c r="D660" s="3">
        <v>397</v>
      </c>
      <c r="E660" s="3">
        <v>397</v>
      </c>
      <c r="F660" s="3">
        <v>21282</v>
      </c>
      <c r="G660" s="3">
        <v>1409</v>
      </c>
      <c r="H660" s="3">
        <v>7.3094000000000001</v>
      </c>
      <c r="I660" s="30">
        <v>538.29963999999995</v>
      </c>
      <c r="J660" s="30">
        <v>538.29778639999995</v>
      </c>
      <c r="K660" s="30">
        <v>1.8500000000000001E-3</v>
      </c>
      <c r="L660" s="3">
        <v>2</v>
      </c>
      <c r="M660" s="3">
        <v>2</v>
      </c>
      <c r="N660" s="10">
        <f t="shared" si="70"/>
        <v>1</v>
      </c>
      <c r="O660" s="35">
        <v>2</v>
      </c>
      <c r="P660" s="17"/>
      <c r="Q660" s="40">
        <v>1075.5894699999999</v>
      </c>
      <c r="R660" s="40">
        <v>538.29836999999998</v>
      </c>
      <c r="S660" s="18">
        <f t="shared" si="71"/>
        <v>2.3592863563320652</v>
      </c>
      <c r="T660" s="18">
        <f t="shared" si="72"/>
        <v>-1.0841571005076942</v>
      </c>
      <c r="U660" s="18">
        <f t="shared" si="73"/>
        <v>-1.2446628809478193</v>
      </c>
      <c r="V660" s="30">
        <v>538.29769999999996</v>
      </c>
      <c r="W660" s="3" t="s">
        <v>47</v>
      </c>
      <c r="X660" s="3" t="s">
        <v>47</v>
      </c>
      <c r="Y660" s="3" t="s">
        <v>47</v>
      </c>
      <c r="Z660" s="3" t="s">
        <v>47</v>
      </c>
      <c r="AA660" s="3" t="s">
        <v>48</v>
      </c>
      <c r="AB660" s="12" t="s">
        <v>47</v>
      </c>
      <c r="AD660" s="3" t="s">
        <v>48</v>
      </c>
      <c r="AE660" s="3" t="s">
        <v>47</v>
      </c>
      <c r="AF660" s="3" t="s">
        <v>47</v>
      </c>
      <c r="AG660" s="3" t="s">
        <v>47</v>
      </c>
      <c r="AH660" s="3" t="s">
        <v>47</v>
      </c>
      <c r="AJ660" s="3" t="s">
        <v>47</v>
      </c>
      <c r="AK660" s="3" t="s">
        <v>48</v>
      </c>
      <c r="AL660" s="3" t="s">
        <v>48</v>
      </c>
      <c r="AM660" s="3" t="s">
        <v>47</v>
      </c>
      <c r="AN660" s="3" t="s">
        <v>47</v>
      </c>
      <c r="AU660" s="3">
        <v>0</v>
      </c>
      <c r="AV660" s="3">
        <v>12</v>
      </c>
      <c r="AW660" s="3">
        <v>1</v>
      </c>
      <c r="AX660" s="3">
        <v>12</v>
      </c>
      <c r="AY660" s="3">
        <v>100</v>
      </c>
      <c r="AZ660" s="6" t="str">
        <f t="shared" si="74"/>
        <v>1013.8</v>
      </c>
      <c r="BC660" s="12" t="s">
        <v>482</v>
      </c>
      <c r="BJ660" s="12">
        <f t="shared" si="75"/>
        <v>0</v>
      </c>
      <c r="BK660" s="12">
        <f t="shared" si="76"/>
        <v>0</v>
      </c>
      <c r="CQ660" s="3" t="str">
        <f>CONCATENATE(baseURL!$A$1,baseURL!$B$1,baseURL!$C$1,".",C660,".",L660,".pkl&amp;seq=",BC660)</f>
        <v>http://proteomics.broadinstitute.org/millscripts/viewfeed.pl?side=xl&amp;cycle=1&amp;fixedMods=iaaC&amp;file=msdataSM/iPRG2012_nd/cpick_in/iPRG2012_nd.1013.8.2.pkl&amp;seq=VKAFPKDDR</v>
      </c>
    </row>
    <row r="661" spans="1:95" x14ac:dyDescent="0.2">
      <c r="A661" s="3">
        <v>1542</v>
      </c>
      <c r="B661" s="2" t="s">
        <v>483</v>
      </c>
      <c r="C661" s="2" t="s">
        <v>475</v>
      </c>
      <c r="D661" s="3">
        <v>403</v>
      </c>
      <c r="E661" s="3">
        <v>403</v>
      </c>
      <c r="F661" s="3">
        <v>21301</v>
      </c>
      <c r="G661" s="3">
        <v>1416</v>
      </c>
      <c r="H661" s="3">
        <v>7.3292000000000002</v>
      </c>
      <c r="I661" s="30">
        <v>540.24525000000006</v>
      </c>
      <c r="J661" s="30">
        <v>540.24525289999997</v>
      </c>
      <c r="K661" s="30">
        <v>0</v>
      </c>
      <c r="L661" s="3">
        <v>2</v>
      </c>
      <c r="M661" s="3">
        <v>0</v>
      </c>
      <c r="N661" s="10">
        <f t="shared" si="70"/>
        <v>1</v>
      </c>
      <c r="O661" s="35">
        <v>2</v>
      </c>
      <c r="Q661" s="40">
        <v>1136.5112999999999</v>
      </c>
      <c r="R661" s="32">
        <v>540.24855000000002</v>
      </c>
      <c r="S661" s="18">
        <f t="shared" si="71"/>
        <v>-6.1082995964865434</v>
      </c>
      <c r="T661" s="18">
        <f t="shared" si="72"/>
        <v>-6.1029316970019494</v>
      </c>
      <c r="U661" s="18">
        <f t="shared" si="73"/>
        <v>-6.2008495905608179</v>
      </c>
      <c r="V661" s="30">
        <v>540.24519999999995</v>
      </c>
      <c r="X661" s="3" t="s">
        <v>47</v>
      </c>
      <c r="Y661" s="3" t="s">
        <v>47</v>
      </c>
      <c r="AB661" s="12" t="s">
        <v>47</v>
      </c>
      <c r="AC661" s="3" t="s">
        <v>52</v>
      </c>
      <c r="AD661" s="3" t="s">
        <v>47</v>
      </c>
      <c r="AH661" s="3" t="s">
        <v>48</v>
      </c>
      <c r="AI661" s="3" t="s">
        <v>52</v>
      </c>
      <c r="AM661" s="3" t="s">
        <v>65</v>
      </c>
      <c r="AU661" s="3">
        <v>1</v>
      </c>
      <c r="AV661" s="3">
        <v>4</v>
      </c>
      <c r="AW661" s="3">
        <v>2</v>
      </c>
      <c r="AX661" s="3">
        <v>3</v>
      </c>
      <c r="AY661" s="3">
        <v>75</v>
      </c>
      <c r="AZ661" s="6" t="str">
        <f t="shared" si="74"/>
        <v>1014.6</v>
      </c>
      <c r="BC661" s="12" t="s">
        <v>20295</v>
      </c>
      <c r="BI661" s="12" t="s">
        <v>594</v>
      </c>
      <c r="BJ661" s="12">
        <f t="shared" si="75"/>
        <v>0</v>
      </c>
      <c r="BK661" s="12">
        <f t="shared" si="76"/>
        <v>1</v>
      </c>
      <c r="BR661" s="3" t="s">
        <v>594</v>
      </c>
      <c r="BZ661" s="3" t="s">
        <v>20299</v>
      </c>
      <c r="CI661" s="3" t="s">
        <v>484</v>
      </c>
      <c r="CQ661" s="3" t="str">
        <f>CONCATENATE(baseURL!$A$1,baseURL!$B$1,baseURL!$C$1,".",C661,".",L661,".pkl&amp;seq=",BC661,"&amp;varMods=ReducedCys-C")</f>
        <v>http://proteomics.broadinstitute.org/millscripts/viewfeed.pl?side=xl&amp;cycle=1&amp;fixedMods=iaaC&amp;file=msdataSM/iPRG2012_nd/cpick_in/iPRG2012_nd.1014.6.2.pkl&amp;seq=NAGQLcSSGSR&amp;varMods=ReducedCys-C</v>
      </c>
    </row>
    <row r="662" spans="1:95" x14ac:dyDescent="0.2">
      <c r="A662" s="3">
        <v>4444</v>
      </c>
      <c r="B662" s="2" t="s">
        <v>485</v>
      </c>
      <c r="C662" s="2" t="s">
        <v>486</v>
      </c>
      <c r="D662" s="3">
        <v>404</v>
      </c>
      <c r="E662" s="3">
        <v>404</v>
      </c>
      <c r="F662" s="3">
        <v>21302</v>
      </c>
      <c r="G662" s="3">
        <v>1417</v>
      </c>
      <c r="H662" s="3">
        <v>7.3316999999999997</v>
      </c>
      <c r="I662" s="30">
        <v>579.79849000000002</v>
      </c>
      <c r="J662" s="30">
        <v>579.79674869999997</v>
      </c>
      <c r="K662" s="30">
        <v>1.74E-3</v>
      </c>
      <c r="L662" s="3">
        <v>2</v>
      </c>
      <c r="M662" s="3">
        <v>2</v>
      </c>
      <c r="N662" s="10">
        <f t="shared" si="70"/>
        <v>1</v>
      </c>
      <c r="O662" s="35">
        <v>2</v>
      </c>
      <c r="P662" s="17"/>
      <c r="Q662" s="40">
        <v>1158.58618</v>
      </c>
      <c r="R662" s="40">
        <v>579.79673000000003</v>
      </c>
      <c r="S662" s="18">
        <f t="shared" si="71"/>
        <v>3.0355466130176585</v>
      </c>
      <c r="T662" s="18">
        <f t="shared" si="72"/>
        <v>3.2252682662453708E-2</v>
      </c>
      <c r="U662" s="18">
        <f t="shared" si="73"/>
        <v>-5.1742271878532531E-2</v>
      </c>
      <c r="V662" s="30">
        <v>579.79669999999999</v>
      </c>
      <c r="W662" s="3" t="s">
        <v>47</v>
      </c>
      <c r="X662" s="3" t="s">
        <v>47</v>
      </c>
      <c r="Y662" s="3" t="s">
        <v>47</v>
      </c>
      <c r="Z662" s="3" t="s">
        <v>47</v>
      </c>
      <c r="AA662" s="3" t="s">
        <v>47</v>
      </c>
      <c r="AB662" s="12" t="s">
        <v>47</v>
      </c>
      <c r="AC662" s="3" t="s">
        <v>47</v>
      </c>
      <c r="AD662" s="3" t="s">
        <v>47</v>
      </c>
      <c r="AE662" s="3" t="s">
        <v>47</v>
      </c>
      <c r="AF662" s="3" t="s">
        <v>47</v>
      </c>
      <c r="AG662" s="3" t="s">
        <v>47</v>
      </c>
      <c r="AH662" s="3" t="s">
        <v>47</v>
      </c>
      <c r="AI662" s="3" t="s">
        <v>47</v>
      </c>
      <c r="AK662" s="3" t="s">
        <v>48</v>
      </c>
      <c r="AL662" s="3" t="s">
        <v>47</v>
      </c>
      <c r="AM662" s="3" t="s">
        <v>47</v>
      </c>
      <c r="AN662" s="3" t="s">
        <v>47</v>
      </c>
      <c r="AU662" s="3">
        <v>0</v>
      </c>
      <c r="AV662" s="3">
        <v>16</v>
      </c>
      <c r="AW662" s="3">
        <v>1</v>
      </c>
      <c r="AX662" s="3">
        <v>16</v>
      </c>
      <c r="AY662" s="3">
        <v>100</v>
      </c>
      <c r="AZ662" s="6" t="str">
        <f t="shared" si="74"/>
        <v>1014.7</v>
      </c>
      <c r="BC662" s="12" t="s">
        <v>487</v>
      </c>
      <c r="BJ662" s="12">
        <f t="shared" si="75"/>
        <v>0</v>
      </c>
      <c r="BK662" s="12">
        <f t="shared" si="76"/>
        <v>0</v>
      </c>
      <c r="CQ662" s="3" t="str">
        <f>CONCATENATE(baseURL!$A$1,baseURL!$B$1,baseURL!$C$1,".",C662,".",L662,".pkl&amp;seq=",BC662)</f>
        <v>http://proteomics.broadinstitute.org/millscripts/viewfeed.pl?side=xl&amp;cycle=1&amp;fixedMods=iaaC&amp;file=msdataSM/iPRG2012_nd/cpick_in/iPRG2012_nd.1014.7.2.pkl&amp;seq=LNNTAASTGPGR</v>
      </c>
    </row>
    <row r="663" spans="1:95" x14ac:dyDescent="0.2">
      <c r="A663" s="3">
        <v>2250</v>
      </c>
      <c r="B663" s="2" t="s">
        <v>488</v>
      </c>
      <c r="C663" s="2" t="s">
        <v>489</v>
      </c>
      <c r="D663" s="3">
        <v>407</v>
      </c>
      <c r="E663" s="3">
        <v>407</v>
      </c>
      <c r="F663" s="3">
        <v>21318</v>
      </c>
      <c r="G663" s="3">
        <v>1421</v>
      </c>
      <c r="H663" s="3">
        <v>7.3457999999999997</v>
      </c>
      <c r="I663" s="30">
        <v>437.22271999999998</v>
      </c>
      <c r="J663" s="30">
        <v>437.2203902</v>
      </c>
      <c r="K663" s="30">
        <v>2.33E-3</v>
      </c>
      <c r="L663" s="3">
        <v>2</v>
      </c>
      <c r="M663" s="3">
        <v>2</v>
      </c>
      <c r="N663" s="10">
        <f t="shared" si="70"/>
        <v>1</v>
      </c>
      <c r="O663" s="35">
        <v>2</v>
      </c>
      <c r="P663" s="17"/>
      <c r="Q663" s="40">
        <v>873.43124</v>
      </c>
      <c r="R663" s="40">
        <v>437.21926000000002</v>
      </c>
      <c r="S663" s="18">
        <f t="shared" si="71"/>
        <v>7.9136495495678361</v>
      </c>
      <c r="T663" s="18">
        <f t="shared" si="72"/>
        <v>2.5849730407057585</v>
      </c>
      <c r="U663" s="18">
        <f t="shared" si="73"/>
        <v>2.6073874237926931</v>
      </c>
      <c r="V663" s="30">
        <v>437.22039999999998</v>
      </c>
      <c r="Z663" s="3" t="s">
        <v>47</v>
      </c>
      <c r="AA663" s="3" t="s">
        <v>47</v>
      </c>
      <c r="AB663" s="12" t="s">
        <v>48</v>
      </c>
      <c r="AE663" s="3" t="s">
        <v>48</v>
      </c>
      <c r="AH663" s="3" t="s">
        <v>47</v>
      </c>
      <c r="AI663" s="3" t="s">
        <v>48</v>
      </c>
      <c r="AL663" s="3" t="s">
        <v>48</v>
      </c>
      <c r="AU663" s="3">
        <v>0</v>
      </c>
      <c r="AV663" s="3">
        <v>3</v>
      </c>
      <c r="AW663" s="3">
        <v>1</v>
      </c>
      <c r="AX663" s="3">
        <v>3</v>
      </c>
      <c r="AY663" s="3">
        <v>100</v>
      </c>
      <c r="AZ663" s="6" t="str">
        <f t="shared" si="74"/>
        <v>1015.2</v>
      </c>
      <c r="BC663" s="12" t="s">
        <v>490</v>
      </c>
      <c r="BJ663" s="12">
        <f t="shared" si="75"/>
        <v>0</v>
      </c>
      <c r="BK663" s="12">
        <f t="shared" si="76"/>
        <v>0</v>
      </c>
      <c r="CQ663" s="3" t="str">
        <f>CONCATENATE(baseURL!$A$1,baseURL!$B$1,baseURL!$C$1,".",C663,".",L663,".pkl&amp;seq=",BC663)</f>
        <v>http://proteomics.broadinstitute.org/millscripts/viewfeed.pl?side=xl&amp;cycle=1&amp;fixedMods=iaaC&amp;file=msdataSM/iPRG2012_nd/cpick_in/iPRG2012_nd.1015.2.2.pkl&amp;seq=NTPDVEAK</v>
      </c>
    </row>
    <row r="664" spans="1:95" x14ac:dyDescent="0.2">
      <c r="A664" s="3">
        <v>980</v>
      </c>
      <c r="B664" s="2" t="s">
        <v>491</v>
      </c>
      <c r="C664" s="2" t="s">
        <v>492</v>
      </c>
      <c r="D664" s="3">
        <v>408</v>
      </c>
      <c r="E664" s="3">
        <v>408</v>
      </c>
      <c r="F664" s="3">
        <v>21319</v>
      </c>
      <c r="G664" s="3">
        <v>1422</v>
      </c>
      <c r="H664" s="3">
        <v>7.3475000000000001</v>
      </c>
      <c r="I664" s="30">
        <v>460.75328000000002</v>
      </c>
      <c r="J664" s="30">
        <v>460.7525397</v>
      </c>
      <c r="K664" s="30">
        <v>7.3999999999999999E-4</v>
      </c>
      <c r="L664" s="3">
        <v>2</v>
      </c>
      <c r="M664" s="3">
        <v>2</v>
      </c>
      <c r="N664" s="10">
        <f t="shared" si="70"/>
        <v>1</v>
      </c>
      <c r="O664" s="35">
        <v>2</v>
      </c>
      <c r="P664" s="17"/>
      <c r="Q664" s="40">
        <v>920.49820999999997</v>
      </c>
      <c r="R664" s="40">
        <v>460.75274000000002</v>
      </c>
      <c r="S664" s="18">
        <f t="shared" si="71"/>
        <v>1.1719952007249552</v>
      </c>
      <c r="T664" s="18">
        <f t="shared" si="72"/>
        <v>-0.43472340504638252</v>
      </c>
      <c r="U664" s="18">
        <f t="shared" si="73"/>
        <v>-1.3890313490758937</v>
      </c>
      <c r="V664" s="30">
        <v>460.75209999999998</v>
      </c>
      <c r="W664" s="3" t="s">
        <v>47</v>
      </c>
      <c r="Z664" s="3" t="s">
        <v>47</v>
      </c>
      <c r="AA664" s="3" t="s">
        <v>47</v>
      </c>
      <c r="AB664" s="12" t="s">
        <v>65</v>
      </c>
      <c r="AC664" s="3" t="s">
        <v>47</v>
      </c>
      <c r="AE664" s="3" t="s">
        <v>47</v>
      </c>
      <c r="AF664" s="3" t="s">
        <v>48</v>
      </c>
      <c r="AG664" s="3" t="s">
        <v>48</v>
      </c>
      <c r="AH664" s="3" t="s">
        <v>47</v>
      </c>
      <c r="AK664" s="3" t="s">
        <v>52</v>
      </c>
      <c r="AN664" s="3" t="s">
        <v>48</v>
      </c>
      <c r="AR664" s="3" t="s">
        <v>65</v>
      </c>
      <c r="AU664" s="3">
        <v>2</v>
      </c>
      <c r="AV664" s="3">
        <v>6</v>
      </c>
      <c r="AW664" s="3">
        <v>1</v>
      </c>
      <c r="AX664" s="3">
        <v>6</v>
      </c>
      <c r="AY664" s="3">
        <v>100</v>
      </c>
      <c r="AZ664" s="6" t="str">
        <f t="shared" si="74"/>
        <v>1015.3</v>
      </c>
      <c r="BC664" s="12" t="s">
        <v>493</v>
      </c>
      <c r="BJ664" s="12">
        <f t="shared" si="75"/>
        <v>0</v>
      </c>
      <c r="BK664" s="12">
        <f t="shared" si="76"/>
        <v>0</v>
      </c>
      <c r="BX664" s="3" t="s">
        <v>494</v>
      </c>
      <c r="CN664" s="3" t="s">
        <v>495</v>
      </c>
      <c r="CQ664" s="3" t="str">
        <f>CONCATENATE(baseURL!$A$1,baseURL!$B$1,baseURL!$C$1,".",C664,".",L664,".pkl&amp;seq=",BC664)</f>
        <v>http://proteomics.broadinstitute.org/millscripts/viewfeed.pl?side=xl&amp;cycle=1&amp;fixedMods=iaaC&amp;file=msdataSM/iPRG2012_nd/cpick_in/iPRG2012_nd.1015.3.2.pkl&amp;seq=STLANKMR</v>
      </c>
    </row>
    <row r="665" spans="1:95" x14ac:dyDescent="0.2">
      <c r="A665" s="3">
        <v>4463</v>
      </c>
      <c r="B665" s="2" t="s">
        <v>496</v>
      </c>
      <c r="C665" s="2" t="s">
        <v>497</v>
      </c>
      <c r="D665" s="3">
        <v>416</v>
      </c>
      <c r="E665" s="3">
        <v>416</v>
      </c>
      <c r="F665" s="3">
        <v>21339</v>
      </c>
      <c r="G665" s="3">
        <v>1431</v>
      </c>
      <c r="H665" s="3">
        <v>7.3739999999999997</v>
      </c>
      <c r="I665" s="30">
        <v>487.74997999999999</v>
      </c>
      <c r="J665" s="30">
        <v>487.7492292</v>
      </c>
      <c r="K665" s="30">
        <v>7.5000000000000002E-4</v>
      </c>
      <c r="L665" s="3">
        <v>2</v>
      </c>
      <c r="M665" s="3">
        <v>2</v>
      </c>
      <c r="N665" s="10">
        <f t="shared" si="70"/>
        <v>1</v>
      </c>
      <c r="O665" s="35">
        <v>2</v>
      </c>
      <c r="P665" s="17"/>
      <c r="Q665" s="40">
        <v>974.49014999999997</v>
      </c>
      <c r="R665" s="40">
        <v>487.74871000000002</v>
      </c>
      <c r="S665" s="18">
        <f t="shared" si="71"/>
        <v>2.6037998131800073</v>
      </c>
      <c r="T665" s="18">
        <f t="shared" si="72"/>
        <v>1.0644825692828095</v>
      </c>
      <c r="U665" s="18">
        <f t="shared" si="73"/>
        <v>0.79959206859139154</v>
      </c>
      <c r="V665" s="30">
        <v>487.7491</v>
      </c>
      <c r="W665" s="3" t="s">
        <v>47</v>
      </c>
      <c r="X665" s="3" t="s">
        <v>47</v>
      </c>
      <c r="Y665" s="3" t="s">
        <v>47</v>
      </c>
      <c r="Z665" s="3" t="s">
        <v>47</v>
      </c>
      <c r="AA665" s="3" t="s">
        <v>47</v>
      </c>
      <c r="AB665" s="12" t="s">
        <v>47</v>
      </c>
      <c r="AC665" s="3" t="s">
        <v>47</v>
      </c>
      <c r="AD665" s="3" t="s">
        <v>47</v>
      </c>
      <c r="AE665" s="3" t="s">
        <v>47</v>
      </c>
      <c r="AF665" s="3" t="s">
        <v>47</v>
      </c>
      <c r="AG665" s="3" t="s">
        <v>47</v>
      </c>
      <c r="AH665" s="3" t="s">
        <v>47</v>
      </c>
      <c r="AI665" s="3" t="s">
        <v>47</v>
      </c>
      <c r="AK665" s="3" t="s">
        <v>47</v>
      </c>
      <c r="AL665" s="3" t="s">
        <v>47</v>
      </c>
      <c r="AM665" s="3" t="s">
        <v>47</v>
      </c>
      <c r="AN665" s="3" t="s">
        <v>47</v>
      </c>
      <c r="AU665" s="3">
        <v>0</v>
      </c>
      <c r="AV665" s="3">
        <v>17</v>
      </c>
      <c r="AW665" s="3">
        <v>1</v>
      </c>
      <c r="AX665" s="3">
        <v>17</v>
      </c>
      <c r="AY665" s="3">
        <v>100</v>
      </c>
      <c r="AZ665" s="6" t="str">
        <f t="shared" si="74"/>
        <v>1016.2</v>
      </c>
      <c r="BC665" s="12" t="s">
        <v>498</v>
      </c>
      <c r="BJ665" s="12">
        <f t="shared" si="75"/>
        <v>0</v>
      </c>
      <c r="BK665" s="12">
        <f t="shared" si="76"/>
        <v>0</v>
      </c>
      <c r="CQ665" s="3" t="str">
        <f>CONCATENATE(baseURL!$A$1,baseURL!$B$1,baseURL!$C$1,".",C665,".",L665,".pkl&amp;seq=",BC665)</f>
        <v>http://proteomics.broadinstitute.org/millscripts/viewfeed.pl?side=xl&amp;cycle=1&amp;fixedMods=iaaC&amp;file=msdataSM/iPRG2012_nd/cpick_in/iPRG2012_nd.1016.2.2.pkl&amp;seq=TAEQVAAER</v>
      </c>
    </row>
    <row r="666" spans="1:95" x14ac:dyDescent="0.2">
      <c r="A666" s="3">
        <v>7256</v>
      </c>
      <c r="B666" s="2" t="s">
        <v>499</v>
      </c>
      <c r="C666" s="2" t="s">
        <v>500</v>
      </c>
      <c r="D666" s="3">
        <v>421</v>
      </c>
      <c r="E666" s="3">
        <v>421</v>
      </c>
      <c r="F666" s="3">
        <v>21360</v>
      </c>
      <c r="G666" s="3">
        <v>1437</v>
      </c>
      <c r="H666" s="3">
        <v>7.3973000000000004</v>
      </c>
      <c r="I666" s="30">
        <v>418.74432999999999</v>
      </c>
      <c r="J666" s="30">
        <v>418.74412519999998</v>
      </c>
      <c r="K666" s="30">
        <v>2.0000000000000001E-4</v>
      </c>
      <c r="L666" s="3">
        <v>4</v>
      </c>
      <c r="M666" s="3">
        <v>4</v>
      </c>
      <c r="N666" s="10">
        <f t="shared" si="70"/>
        <v>1</v>
      </c>
      <c r="O666" s="35">
        <v>4</v>
      </c>
      <c r="P666" s="17"/>
      <c r="Q666" s="40">
        <v>1671.9500399999999</v>
      </c>
      <c r="R666" s="40">
        <v>418.74297000000001</v>
      </c>
      <c r="S666" s="18">
        <f t="shared" si="71"/>
        <v>3.247815718498952</v>
      </c>
      <c r="T666" s="18">
        <f t="shared" si="72"/>
        <v>2.7587328808673397</v>
      </c>
      <c r="U666" s="18">
        <f t="shared" si="73"/>
        <v>1.7433128488722247</v>
      </c>
      <c r="V666" s="30">
        <v>418.74369999999999</v>
      </c>
      <c r="W666" s="3" t="s">
        <v>47</v>
      </c>
      <c r="X666" s="3" t="s">
        <v>47</v>
      </c>
      <c r="Y666" s="3" t="s">
        <v>47</v>
      </c>
      <c r="AA666" s="3" t="s">
        <v>47</v>
      </c>
      <c r="AB666" s="12" t="s">
        <v>52</v>
      </c>
      <c r="AF666" s="3" t="s">
        <v>48</v>
      </c>
      <c r="AU666" s="3">
        <v>0</v>
      </c>
      <c r="AV666" s="3">
        <v>4</v>
      </c>
      <c r="AW666" s="3">
        <v>1</v>
      </c>
      <c r="AX666" s="3">
        <v>4</v>
      </c>
      <c r="AY666" s="3">
        <v>100</v>
      </c>
      <c r="AZ666" s="6" t="str">
        <f t="shared" si="74"/>
        <v>1017.2</v>
      </c>
      <c r="BC666" s="12" t="s">
        <v>501</v>
      </c>
      <c r="BJ666" s="12">
        <f t="shared" si="75"/>
        <v>0</v>
      </c>
      <c r="BK666" s="12">
        <f t="shared" si="76"/>
        <v>0</v>
      </c>
      <c r="CQ666" s="3" t="str">
        <f>CONCATENATE(baseURL!$A$1,baseURL!$B$1,baseURL!$C$1,".",C666,".",L666,".pkl&amp;seq=",BC666)</f>
        <v>http://proteomics.broadinstitute.org/millscripts/viewfeed.pl?side=xl&amp;cycle=1&amp;fixedMods=iaaC&amp;file=msdataSM/iPRG2012_nd/cpick_in/iPRG2012_nd.1017.2.4.pkl&amp;seq=QLKKGANEATKTLNR</v>
      </c>
    </row>
    <row r="667" spans="1:95" x14ac:dyDescent="0.2">
      <c r="A667" s="3">
        <v>7225</v>
      </c>
      <c r="B667" s="2" t="s">
        <v>502</v>
      </c>
      <c r="C667" s="2" t="s">
        <v>503</v>
      </c>
      <c r="D667" s="3">
        <v>423</v>
      </c>
      <c r="E667" s="3">
        <v>423</v>
      </c>
      <c r="F667" s="3">
        <v>21362</v>
      </c>
      <c r="G667" s="3">
        <v>1439</v>
      </c>
      <c r="H667" s="3">
        <v>7.4023000000000003</v>
      </c>
      <c r="I667" s="30">
        <v>455.57067999999998</v>
      </c>
      <c r="J667" s="30">
        <v>455.56875719999999</v>
      </c>
      <c r="K667" s="30">
        <v>1.92E-3</v>
      </c>
      <c r="L667" s="3">
        <v>3</v>
      </c>
      <c r="M667" s="3">
        <v>3</v>
      </c>
      <c r="N667" s="10">
        <f t="shared" si="70"/>
        <v>1</v>
      </c>
      <c r="O667" s="35">
        <v>3</v>
      </c>
      <c r="P667" s="17"/>
      <c r="Q667" s="40">
        <v>1364.69037</v>
      </c>
      <c r="R667" s="40">
        <v>455.56831</v>
      </c>
      <c r="S667" s="18">
        <f t="shared" si="71"/>
        <v>5.2022933728311438</v>
      </c>
      <c r="T667" s="18">
        <f t="shared" si="72"/>
        <v>0.98163105330225497</v>
      </c>
      <c r="U667" s="18">
        <f t="shared" si="73"/>
        <v>0.41706149397231662</v>
      </c>
      <c r="V667" s="30">
        <v>455.56849999999997</v>
      </c>
      <c r="W667" s="3" t="s">
        <v>47</v>
      </c>
      <c r="X667" s="3" t="s">
        <v>47</v>
      </c>
      <c r="Y667" s="3" t="s">
        <v>47</v>
      </c>
      <c r="Z667" s="3" t="s">
        <v>52</v>
      </c>
      <c r="AA667" s="3" t="s">
        <v>47</v>
      </c>
      <c r="AB667" s="12" t="s">
        <v>48</v>
      </c>
      <c r="AC667" s="3" t="s">
        <v>52</v>
      </c>
      <c r="AE667" s="3" t="s">
        <v>47</v>
      </c>
      <c r="AF667" s="3" t="s">
        <v>48</v>
      </c>
      <c r="AG667" s="3" t="s">
        <v>47</v>
      </c>
      <c r="AH667" s="3" t="s">
        <v>47</v>
      </c>
      <c r="AK667" s="3" t="s">
        <v>47</v>
      </c>
      <c r="AL667" s="3" t="s">
        <v>48</v>
      </c>
      <c r="AM667" s="3" t="s">
        <v>48</v>
      </c>
      <c r="AN667" s="3" t="s">
        <v>48</v>
      </c>
      <c r="AP667" s="3" t="s">
        <v>52</v>
      </c>
      <c r="AU667" s="3">
        <v>0</v>
      </c>
      <c r="AV667" s="3">
        <v>8</v>
      </c>
      <c r="AW667" s="3">
        <v>1</v>
      </c>
      <c r="AX667" s="3">
        <v>8</v>
      </c>
      <c r="AY667" s="3">
        <v>100</v>
      </c>
      <c r="AZ667" s="6" t="str">
        <f t="shared" si="74"/>
        <v>1017.4</v>
      </c>
      <c r="BC667" s="12" t="s">
        <v>504</v>
      </c>
      <c r="BJ667" s="12">
        <f t="shared" si="75"/>
        <v>0</v>
      </c>
      <c r="BK667" s="12">
        <f t="shared" si="76"/>
        <v>0</v>
      </c>
      <c r="CQ667" s="3" t="str">
        <f>CONCATENATE(baseURL!$A$1,baseURL!$B$1,baseURL!$C$1,".",C667,".",L667,".pkl&amp;seq=",BC667)</f>
        <v>http://proteomics.broadinstitute.org/millscripts/viewfeed.pl?side=xl&amp;cycle=1&amp;fixedMods=iaaC&amp;file=msdataSM/iPRG2012_nd/cpick_in/iPRG2012_nd.1017.4.3.pkl&amp;seq=VSNEETSETLKK</v>
      </c>
    </row>
    <row r="668" spans="1:95" x14ac:dyDescent="0.2">
      <c r="A668" s="3">
        <v>4397</v>
      </c>
      <c r="B668" s="2" t="s">
        <v>505</v>
      </c>
      <c r="C668" s="2" t="s">
        <v>506</v>
      </c>
      <c r="D668" s="3">
        <v>424</v>
      </c>
      <c r="E668" s="3">
        <v>424</v>
      </c>
      <c r="F668" s="3">
        <v>21363</v>
      </c>
      <c r="G668" s="3">
        <v>1440</v>
      </c>
      <c r="H668" s="3">
        <v>7.4055999999999997</v>
      </c>
      <c r="I668" s="30">
        <v>477.24892</v>
      </c>
      <c r="J668" s="30">
        <v>477.24951240000001</v>
      </c>
      <c r="K668" s="30">
        <v>-5.9000000000000003E-4</v>
      </c>
      <c r="L668" s="3">
        <v>3</v>
      </c>
      <c r="M668" s="3">
        <v>3</v>
      </c>
      <c r="N668" s="10">
        <f t="shared" si="70"/>
        <v>1</v>
      </c>
      <c r="O668" s="35">
        <v>3</v>
      </c>
      <c r="P668" s="17"/>
      <c r="Q668" s="40">
        <v>1429.73217</v>
      </c>
      <c r="R668" s="40">
        <v>477.24891000000002</v>
      </c>
      <c r="S668" s="18">
        <f t="shared" si="71"/>
        <v>2.0953426535332321E-2</v>
      </c>
      <c r="T668" s="18">
        <f t="shared" si="72"/>
        <v>1.2622344176566502</v>
      </c>
      <c r="U668" s="18">
        <f t="shared" si="73"/>
        <v>0.60764937095391458</v>
      </c>
      <c r="V668" s="30">
        <v>477.24919999999997</v>
      </c>
      <c r="W668" s="3" t="s">
        <v>47</v>
      </c>
      <c r="X668" s="3" t="s">
        <v>47</v>
      </c>
      <c r="Y668" s="3" t="s">
        <v>48</v>
      </c>
      <c r="Z668" s="3" t="s">
        <v>47</v>
      </c>
      <c r="AA668" s="3" t="s">
        <v>47</v>
      </c>
      <c r="AB668" s="12" t="s">
        <v>48</v>
      </c>
      <c r="AC668" s="3" t="s">
        <v>47</v>
      </c>
      <c r="AD668" s="3" t="s">
        <v>48</v>
      </c>
      <c r="AE668" s="3" t="s">
        <v>47</v>
      </c>
      <c r="AF668" s="3" t="s">
        <v>48</v>
      </c>
      <c r="AG668" s="3" t="s">
        <v>47</v>
      </c>
      <c r="AH668" s="3" t="s">
        <v>47</v>
      </c>
      <c r="AI668" s="3" t="s">
        <v>48</v>
      </c>
      <c r="AL668" s="3" t="s">
        <v>48</v>
      </c>
      <c r="AM668" s="3" t="s">
        <v>48</v>
      </c>
      <c r="AN668" s="3" t="s">
        <v>48</v>
      </c>
      <c r="AU668" s="3">
        <v>0</v>
      </c>
      <c r="AV668" s="3">
        <v>8</v>
      </c>
      <c r="AW668" s="3">
        <v>1</v>
      </c>
      <c r="AX668" s="3">
        <v>8</v>
      </c>
      <c r="AY668" s="3">
        <v>100</v>
      </c>
      <c r="AZ668" s="6" t="str">
        <f t="shared" si="74"/>
        <v>1017.5</v>
      </c>
      <c r="BC668" s="12" t="s">
        <v>507</v>
      </c>
      <c r="BJ668" s="12">
        <f t="shared" si="75"/>
        <v>0</v>
      </c>
      <c r="BK668" s="12">
        <f t="shared" si="76"/>
        <v>0</v>
      </c>
      <c r="CQ668" s="3" t="str">
        <f>CONCATENATE(baseURL!$A$1,baseURL!$B$1,baseURL!$C$1,".",C668,".",L668,".pkl&amp;seq=",BC668)</f>
        <v>http://proteomics.broadinstitute.org/millscripts/viewfeed.pl?side=xl&amp;cycle=1&amp;fixedMods=iaaC&amp;file=msdataSM/iPRG2012_nd/cpick_in/iPRG2012_nd.1017.5.3.pkl&amp;seq=KFTKEQYAAESK</v>
      </c>
    </row>
    <row r="669" spans="1:95" x14ac:dyDescent="0.2">
      <c r="A669" s="3">
        <v>6331</v>
      </c>
      <c r="B669" s="2" t="s">
        <v>508</v>
      </c>
      <c r="C669" s="2" t="s">
        <v>509</v>
      </c>
      <c r="D669" s="3">
        <v>425</v>
      </c>
      <c r="E669" s="3">
        <v>425</v>
      </c>
      <c r="F669" s="3">
        <v>21364</v>
      </c>
      <c r="G669" s="3">
        <v>1441</v>
      </c>
      <c r="H669" s="3">
        <v>7.4089</v>
      </c>
      <c r="I669" s="30">
        <v>515.78089</v>
      </c>
      <c r="J669" s="30">
        <v>515.78089469999998</v>
      </c>
      <c r="K669" s="30">
        <v>0</v>
      </c>
      <c r="L669" s="3">
        <v>0</v>
      </c>
      <c r="M669" s="3">
        <v>0</v>
      </c>
      <c r="N669" s="10">
        <f t="shared" si="70"/>
        <v>1</v>
      </c>
      <c r="O669" s="35">
        <v>2</v>
      </c>
      <c r="P669" s="17"/>
      <c r="Q669" s="40">
        <v>1030.5527500000001</v>
      </c>
      <c r="R669" s="40">
        <v>515.78000999999995</v>
      </c>
      <c r="S669" s="18">
        <f t="shared" si="71"/>
        <v>1.7061537535197426</v>
      </c>
      <c r="T669" s="18">
        <f t="shared" si="72"/>
        <v>1.7152661655668187</v>
      </c>
      <c r="U669" s="18">
        <f t="shared" si="73"/>
        <v>1.1438985394218923</v>
      </c>
      <c r="V669" s="30">
        <v>515.78060000000005</v>
      </c>
      <c r="W669" s="3" t="s">
        <v>47</v>
      </c>
      <c r="X669" s="3" t="s">
        <v>47</v>
      </c>
      <c r="Y669" s="3" t="s">
        <v>47</v>
      </c>
      <c r="Z669" s="3" t="s">
        <v>47</v>
      </c>
      <c r="AA669" s="3" t="s">
        <v>47</v>
      </c>
      <c r="AB669" s="12" t="s">
        <v>47</v>
      </c>
      <c r="AC669" s="3" t="s">
        <v>47</v>
      </c>
      <c r="AD669" s="3" t="s">
        <v>47</v>
      </c>
      <c r="AE669" s="3" t="s">
        <v>47</v>
      </c>
      <c r="AF669" s="3" t="s">
        <v>47</v>
      </c>
      <c r="AG669" s="3" t="s">
        <v>47</v>
      </c>
      <c r="AH669" s="3" t="s">
        <v>47</v>
      </c>
      <c r="AI669" s="3" t="s">
        <v>48</v>
      </c>
      <c r="AJ669" s="3" t="s">
        <v>47</v>
      </c>
      <c r="AK669" s="3" t="s">
        <v>48</v>
      </c>
      <c r="AL669" s="3" t="s">
        <v>48</v>
      </c>
      <c r="AU669" s="3">
        <v>0</v>
      </c>
      <c r="AV669" s="3">
        <v>13</v>
      </c>
      <c r="AW669" s="3">
        <v>1</v>
      </c>
      <c r="AX669" s="3">
        <v>13</v>
      </c>
      <c r="AY669" s="3">
        <v>100</v>
      </c>
      <c r="AZ669" s="6" t="str">
        <f t="shared" si="74"/>
        <v>1017.6</v>
      </c>
      <c r="BC669" s="12" t="s">
        <v>510</v>
      </c>
      <c r="BJ669" s="12">
        <f t="shared" si="75"/>
        <v>0</v>
      </c>
      <c r="BK669" s="12">
        <f t="shared" si="76"/>
        <v>0</v>
      </c>
      <c r="CQ669" s="3" t="str">
        <f>CONCATENATE(baseURL!$A$1,baseURL!$B$1,baseURL!$C$1,".",C669,".",L669,".pkl&amp;seq=",BC669)</f>
        <v>http://proteomics.broadinstitute.org/millscripts/viewfeed.pl?side=xl&amp;cycle=1&amp;fixedMods=iaaC&amp;file=msdataSM/iPRG2012_nd/cpick_in/iPRG2012_nd.1017.6.0.pkl&amp;seq=ANLDVKDQK</v>
      </c>
    </row>
    <row r="670" spans="1:95" x14ac:dyDescent="0.2">
      <c r="A670" s="3">
        <v>7518</v>
      </c>
      <c r="B670" s="2" t="s">
        <v>511</v>
      </c>
      <c r="C670" s="2" t="s">
        <v>512</v>
      </c>
      <c r="D670" s="3">
        <v>429</v>
      </c>
      <c r="E670" s="3">
        <v>429</v>
      </c>
      <c r="F670" s="3">
        <v>21383</v>
      </c>
      <c r="G670" s="3">
        <v>1446</v>
      </c>
      <c r="H670" s="3">
        <v>7.4238999999999997</v>
      </c>
      <c r="I670" s="30">
        <v>434.56831</v>
      </c>
      <c r="J670" s="30">
        <v>434.89986629999999</v>
      </c>
      <c r="K670" s="30">
        <v>-0.33156000000000002</v>
      </c>
      <c r="L670" s="3">
        <v>3</v>
      </c>
      <c r="M670" s="3">
        <v>3</v>
      </c>
      <c r="N670" s="10">
        <f t="shared" si="70"/>
        <v>1</v>
      </c>
      <c r="O670" s="35">
        <v>3</v>
      </c>
      <c r="P670" s="17"/>
      <c r="Q670" s="40">
        <v>1301.6848299999999</v>
      </c>
      <c r="R670" s="40">
        <v>434.56646000000001</v>
      </c>
      <c r="S670" s="18">
        <f t="shared" si="71"/>
        <v>4.2571163913348471</v>
      </c>
      <c r="T670" s="18">
        <f t="shared" si="72"/>
        <v>767.21590524951864</v>
      </c>
      <c r="U670" s="18">
        <f t="shared" si="73"/>
        <v>766.37299620403894</v>
      </c>
      <c r="V670" s="30">
        <v>434.89949999999999</v>
      </c>
      <c r="W670" s="3" t="s">
        <v>47</v>
      </c>
      <c r="X670" s="3" t="s">
        <v>47</v>
      </c>
      <c r="Y670" s="3" t="s">
        <v>47</v>
      </c>
      <c r="AF670" s="3" t="s">
        <v>48</v>
      </c>
      <c r="AG670" s="3" t="s">
        <v>48</v>
      </c>
      <c r="AM670" s="3" t="s">
        <v>47</v>
      </c>
      <c r="AU670" s="3">
        <v>0</v>
      </c>
      <c r="AV670" s="3">
        <v>4</v>
      </c>
      <c r="AW670" s="3">
        <v>1</v>
      </c>
      <c r="AX670" s="3">
        <v>4</v>
      </c>
      <c r="AY670" s="3">
        <v>100</v>
      </c>
      <c r="AZ670" s="6" t="str">
        <f t="shared" si="74"/>
        <v>1018.4</v>
      </c>
      <c r="BC670" s="12" t="s">
        <v>513</v>
      </c>
      <c r="BJ670" s="12">
        <f t="shared" si="75"/>
        <v>0</v>
      </c>
      <c r="BK670" s="12">
        <f t="shared" si="76"/>
        <v>0</v>
      </c>
      <c r="CQ670" s="3" t="str">
        <f>CONCATENATE(baseURL!$A$1,baseURL!$B$1,baseURL!$C$1,".",C670,".",L670,".pkl&amp;seq=",BC670)</f>
        <v>http://proteomics.broadinstitute.org/millscripts/viewfeed.pl?side=xl&amp;cycle=1&amp;fixedMods=iaaC&amp;file=msdataSM/iPRG2012_nd/cpick_in/iPRG2012_nd.1018.4.3.pkl&amp;seq=RKVSSAEYYAK</v>
      </c>
    </row>
    <row r="671" spans="1:95" x14ac:dyDescent="0.2">
      <c r="A671" s="3">
        <v>315</v>
      </c>
      <c r="B671" s="2" t="s">
        <v>514</v>
      </c>
      <c r="C671" s="2" t="s">
        <v>508</v>
      </c>
      <c r="D671" s="3">
        <v>432</v>
      </c>
      <c r="E671" s="3">
        <v>432</v>
      </c>
      <c r="F671" s="3">
        <v>21386</v>
      </c>
      <c r="G671" s="3">
        <v>1449</v>
      </c>
      <c r="H671" s="3">
        <v>7.4288999999999996</v>
      </c>
      <c r="I671" s="30">
        <v>465.75536</v>
      </c>
      <c r="J671" s="30">
        <v>465.75399720000001</v>
      </c>
      <c r="K671" s="30">
        <v>1.3600000000000001E-3</v>
      </c>
      <c r="L671" s="3">
        <v>2</v>
      </c>
      <c r="M671" s="3">
        <v>2</v>
      </c>
      <c r="N671" s="10">
        <f t="shared" si="70"/>
        <v>1</v>
      </c>
      <c r="O671" s="35">
        <v>2</v>
      </c>
      <c r="P671" s="17"/>
      <c r="Q671" s="40">
        <v>930.50031999999999</v>
      </c>
      <c r="R671" s="40">
        <v>465.75380000000001</v>
      </c>
      <c r="S671" s="18">
        <f t="shared" si="71"/>
        <v>3.3494090654409572</v>
      </c>
      <c r="T671" s="18">
        <f t="shared" si="72"/>
        <v>0.42339965879471075</v>
      </c>
      <c r="U671" s="18">
        <f t="shared" si="73"/>
        <v>0.42941141866505289</v>
      </c>
      <c r="V671" s="30">
        <v>465.75400000000002</v>
      </c>
      <c r="W671" s="3" t="s">
        <v>52</v>
      </c>
      <c r="X671" s="3" t="s">
        <v>47</v>
      </c>
      <c r="AB671" s="12" t="s">
        <v>52</v>
      </c>
      <c r="AC671" s="3" t="s">
        <v>47</v>
      </c>
      <c r="AD671" s="3" t="s">
        <v>48</v>
      </c>
      <c r="AF671" s="3" t="s">
        <v>52</v>
      </c>
      <c r="AG671" s="3" t="s">
        <v>47</v>
      </c>
      <c r="AH671" s="3" t="s">
        <v>52</v>
      </c>
      <c r="AK671" s="3" t="s">
        <v>52</v>
      </c>
      <c r="AL671" s="3" t="s">
        <v>52</v>
      </c>
      <c r="AU671" s="3">
        <v>0</v>
      </c>
      <c r="AV671" s="3">
        <v>3</v>
      </c>
      <c r="AW671" s="3">
        <v>1</v>
      </c>
      <c r="AX671" s="3">
        <v>3</v>
      </c>
      <c r="AY671" s="3">
        <v>100</v>
      </c>
      <c r="AZ671" s="6" t="str">
        <f t="shared" si="74"/>
        <v>1018.7</v>
      </c>
      <c r="BC671" s="12" t="s">
        <v>515</v>
      </c>
      <c r="BJ671" s="12">
        <f t="shared" si="75"/>
        <v>0</v>
      </c>
      <c r="BK671" s="12">
        <f t="shared" si="76"/>
        <v>0</v>
      </c>
      <c r="CQ671" s="3" t="str">
        <f>CONCATENATE(baseURL!$A$1,baseURL!$B$1,baseURL!$C$1,".",C671,".",L671,".pkl&amp;seq=",BC671)</f>
        <v>http://proteomics.broadinstitute.org/millscripts/viewfeed.pl?side=xl&amp;cycle=1&amp;fixedMods=iaaC&amp;file=msdataSM/iPRG2012_nd/cpick_in/iPRG2012_nd.1018.7.2.pkl&amp;seq=LATAAQAER</v>
      </c>
    </row>
    <row r="672" spans="1:95" x14ac:dyDescent="0.2">
      <c r="A672" s="3">
        <v>3083</v>
      </c>
      <c r="B672" s="2" t="s">
        <v>518</v>
      </c>
      <c r="C672" s="2" t="s">
        <v>519</v>
      </c>
      <c r="D672" s="3">
        <v>451</v>
      </c>
      <c r="E672" s="3">
        <v>451</v>
      </c>
      <c r="F672" s="3">
        <v>21422</v>
      </c>
      <c r="G672" s="3">
        <v>1470</v>
      </c>
      <c r="H672" s="3">
        <v>7.4702000000000002</v>
      </c>
      <c r="I672" s="30">
        <v>405.73926999999998</v>
      </c>
      <c r="J672" s="30">
        <v>405.73971219999999</v>
      </c>
      <c r="K672" s="30">
        <v>-4.4000000000000002E-4</v>
      </c>
      <c r="L672" s="3">
        <v>2</v>
      </c>
      <c r="M672" s="3">
        <v>2</v>
      </c>
      <c r="N672" s="10">
        <f t="shared" si="70"/>
        <v>1</v>
      </c>
      <c r="O672" s="35">
        <v>2</v>
      </c>
      <c r="P672" s="17"/>
      <c r="Q672" s="40">
        <v>810.47198000000003</v>
      </c>
      <c r="R672" s="40">
        <v>405.73962999999998</v>
      </c>
      <c r="S672" s="18">
        <f t="shared" si="71"/>
        <v>-0.88726851749872715</v>
      </c>
      <c r="T672" s="18">
        <f t="shared" si="72"/>
        <v>0.20259297818275712</v>
      </c>
      <c r="U672" s="18">
        <f t="shared" si="73"/>
        <v>0.17252443408261764</v>
      </c>
      <c r="V672" s="30">
        <v>405.73970000000003</v>
      </c>
      <c r="W672" s="3" t="s">
        <v>48</v>
      </c>
      <c r="X672" s="3" t="s">
        <v>47</v>
      </c>
      <c r="Y672" s="3" t="s">
        <v>47</v>
      </c>
      <c r="Z672" s="3" t="s">
        <v>47</v>
      </c>
      <c r="AA672" s="3" t="s">
        <v>47</v>
      </c>
      <c r="AB672" s="12" t="s">
        <v>65</v>
      </c>
      <c r="AC672" s="3" t="s">
        <v>47</v>
      </c>
      <c r="AF672" s="3" t="s">
        <v>48</v>
      </c>
      <c r="AG672" s="3" t="s">
        <v>47</v>
      </c>
      <c r="AH672" s="3" t="s">
        <v>47</v>
      </c>
      <c r="AK672" s="3" t="s">
        <v>47</v>
      </c>
      <c r="AL672" s="3" t="s">
        <v>48</v>
      </c>
      <c r="AM672" s="3" t="s">
        <v>47</v>
      </c>
      <c r="AU672" s="3">
        <v>1</v>
      </c>
      <c r="AV672" s="3">
        <v>9</v>
      </c>
      <c r="AW672" s="3">
        <v>1</v>
      </c>
      <c r="AX672" s="3">
        <v>9</v>
      </c>
      <c r="AY672" s="3">
        <v>100</v>
      </c>
      <c r="AZ672" s="6" t="str">
        <f t="shared" si="74"/>
        <v>1020.1</v>
      </c>
      <c r="BC672" s="12" t="s">
        <v>520</v>
      </c>
      <c r="BJ672" s="12">
        <f t="shared" si="75"/>
        <v>0</v>
      </c>
      <c r="BK672" s="12">
        <f t="shared" si="76"/>
        <v>0</v>
      </c>
      <c r="BX672" s="3" t="s">
        <v>521</v>
      </c>
      <c r="CQ672" s="3" t="str">
        <f>CONCATENATE(baseURL!$A$1,baseURL!$B$1,baseURL!$C$1,".",C672,".",L672,".pkl&amp;seq=",BC672)</f>
        <v>http://proteomics.broadinstitute.org/millscripts/viewfeed.pl?side=xl&amp;cycle=1&amp;fixedMods=iaaC&amp;file=msdataSM/iPRG2012_nd/cpick_in/iPRG2012_nd.1020.1.2.pkl&amp;seq=KYTTLGK</v>
      </c>
    </row>
    <row r="673" spans="1:95" x14ac:dyDescent="0.2">
      <c r="A673" s="3">
        <v>4756</v>
      </c>
      <c r="B673" s="2" t="s">
        <v>522</v>
      </c>
      <c r="C673" s="2" t="s">
        <v>523</v>
      </c>
      <c r="D673" s="3">
        <v>452</v>
      </c>
      <c r="E673" s="3">
        <v>452</v>
      </c>
      <c r="F673" s="3">
        <v>21423</v>
      </c>
      <c r="G673" s="3">
        <v>1471</v>
      </c>
      <c r="H673" s="3">
        <v>7.4744000000000002</v>
      </c>
      <c r="I673" s="30">
        <v>421.23410000000001</v>
      </c>
      <c r="J673" s="30">
        <v>421.234037</v>
      </c>
      <c r="K673" s="30">
        <v>6.0000000000000002E-5</v>
      </c>
      <c r="L673" s="3">
        <v>3</v>
      </c>
      <c r="M673" s="3">
        <v>3</v>
      </c>
      <c r="N673" s="10">
        <f t="shared" si="70"/>
        <v>1</v>
      </c>
      <c r="O673" s="35">
        <v>3</v>
      </c>
      <c r="P673" s="17"/>
      <c r="Q673" s="40">
        <v>1261.68589</v>
      </c>
      <c r="R673" s="40">
        <v>421.23347999999999</v>
      </c>
      <c r="S673" s="18">
        <f t="shared" si="71"/>
        <v>1.4718678107596439</v>
      </c>
      <c r="T673" s="18">
        <f t="shared" si="72"/>
        <v>1.3223070493228499</v>
      </c>
      <c r="U673" s="18">
        <f t="shared" si="73"/>
        <v>0.99707174277701505</v>
      </c>
      <c r="V673" s="30">
        <v>421.23390000000001</v>
      </c>
      <c r="W673" s="3" t="s">
        <v>47</v>
      </c>
      <c r="X673" s="3" t="s">
        <v>47</v>
      </c>
      <c r="Y673" s="3" t="s">
        <v>47</v>
      </c>
      <c r="Z673" s="3" t="s">
        <v>47</v>
      </c>
      <c r="AA673" s="3" t="s">
        <v>47</v>
      </c>
      <c r="AB673" s="12" t="s">
        <v>47</v>
      </c>
      <c r="AC673" s="3" t="s">
        <v>47</v>
      </c>
      <c r="AD673" s="3" t="s">
        <v>47</v>
      </c>
      <c r="AE673" s="3" t="s">
        <v>47</v>
      </c>
      <c r="AF673" s="3" t="s">
        <v>47</v>
      </c>
      <c r="AG673" s="3" t="s">
        <v>47</v>
      </c>
      <c r="AH673" s="3" t="s">
        <v>47</v>
      </c>
      <c r="AI673" s="3" t="s">
        <v>48</v>
      </c>
      <c r="AJ673" s="3" t="s">
        <v>47</v>
      </c>
      <c r="AK673" s="3" t="s">
        <v>47</v>
      </c>
      <c r="AL673" s="3" t="s">
        <v>47</v>
      </c>
      <c r="AM673" s="3" t="s">
        <v>47</v>
      </c>
      <c r="AN673" s="3" t="s">
        <v>48</v>
      </c>
      <c r="AU673" s="3">
        <v>0</v>
      </c>
      <c r="AV673" s="3">
        <v>16</v>
      </c>
      <c r="AW673" s="3">
        <v>1</v>
      </c>
      <c r="AX673" s="3">
        <v>16</v>
      </c>
      <c r="AY673" s="3">
        <v>100</v>
      </c>
      <c r="AZ673" s="6" t="str">
        <f t="shared" si="74"/>
        <v>1020.2</v>
      </c>
      <c r="BC673" s="12" t="s">
        <v>524</v>
      </c>
      <c r="BJ673" s="12">
        <f t="shared" si="75"/>
        <v>0</v>
      </c>
      <c r="BK673" s="12">
        <f t="shared" si="76"/>
        <v>0</v>
      </c>
      <c r="CQ673" s="3" t="str">
        <f>CONCATENATE(baseURL!$A$1,baseURL!$B$1,baseURL!$C$1,".",C673,".",L673,".pkl&amp;seq=",BC673)</f>
        <v>http://proteomics.broadinstitute.org/millscripts/viewfeed.pl?side=xl&amp;cycle=1&amp;fixedMods=iaaC&amp;file=msdataSM/iPRG2012_nd/cpick_in/iPRG2012_nd.1020.2.3.pkl&amp;seq=ASTLSRGAVSGQK</v>
      </c>
    </row>
    <row r="674" spans="1:95" x14ac:dyDescent="0.2">
      <c r="A674" s="3">
        <v>1525</v>
      </c>
      <c r="B674" s="2" t="s">
        <v>525</v>
      </c>
      <c r="C674" s="2" t="s">
        <v>526</v>
      </c>
      <c r="D674" s="3">
        <v>453</v>
      </c>
      <c r="E674" s="3">
        <v>453</v>
      </c>
      <c r="F674" s="3">
        <v>21424</v>
      </c>
      <c r="G674" s="3">
        <v>1472</v>
      </c>
      <c r="H674" s="3">
        <v>7.4786000000000001</v>
      </c>
      <c r="I674" s="30">
        <v>425.74923999999999</v>
      </c>
      <c r="J674" s="30">
        <v>426.24334370000003</v>
      </c>
      <c r="K674" s="30">
        <v>-0.49409999999999998</v>
      </c>
      <c r="L674" s="3">
        <v>2</v>
      </c>
      <c r="M674" s="3">
        <v>2</v>
      </c>
      <c r="N674" s="10">
        <f t="shared" si="70"/>
        <v>1</v>
      </c>
      <c r="O674" s="35">
        <v>2</v>
      </c>
      <c r="P674" s="17"/>
      <c r="Q674" s="40">
        <v>850.48936000000003</v>
      </c>
      <c r="R674" s="40">
        <v>425.74831999999998</v>
      </c>
      <c r="S674" s="18">
        <f t="shared" si="71"/>
        <v>2.1609010694576636</v>
      </c>
      <c r="T674" s="18">
        <f t="shared" si="72"/>
        <v>1162.7143942694761</v>
      </c>
      <c r="U674" s="18">
        <f t="shared" si="73"/>
        <v>1.8320682980503811</v>
      </c>
      <c r="V674" s="30">
        <v>425.7491</v>
      </c>
      <c r="X674" s="3" t="s">
        <v>47</v>
      </c>
      <c r="Y674" s="3" t="s">
        <v>47</v>
      </c>
      <c r="Z674" s="3" t="s">
        <v>65</v>
      </c>
      <c r="AA674" s="3" t="s">
        <v>65</v>
      </c>
      <c r="AB674" s="12" t="s">
        <v>52</v>
      </c>
      <c r="AC674" s="3" t="s">
        <v>52</v>
      </c>
      <c r="AD674" s="3" t="s">
        <v>47</v>
      </c>
      <c r="AF674" s="3" t="s">
        <v>52</v>
      </c>
      <c r="AG674" s="3" t="s">
        <v>47</v>
      </c>
      <c r="AH674" s="3" t="s">
        <v>65</v>
      </c>
      <c r="AI674" s="3" t="s">
        <v>52</v>
      </c>
      <c r="AJ674" s="3" t="s">
        <v>47</v>
      </c>
      <c r="AK674" s="3" t="s">
        <v>48</v>
      </c>
      <c r="AL674" s="3" t="s">
        <v>52</v>
      </c>
      <c r="AM674" s="3" t="s">
        <v>47</v>
      </c>
      <c r="AU674" s="3">
        <v>3</v>
      </c>
      <c r="AV674" s="3">
        <v>6</v>
      </c>
      <c r="AW674" s="3">
        <v>1</v>
      </c>
      <c r="AX674" s="3">
        <v>6</v>
      </c>
      <c r="AY674" s="3">
        <v>100</v>
      </c>
      <c r="AZ674" s="6" t="str">
        <f t="shared" si="74"/>
        <v>1020.3</v>
      </c>
      <c r="BC674" s="12" t="s">
        <v>527</v>
      </c>
      <c r="BJ674" s="12">
        <f t="shared" si="75"/>
        <v>0</v>
      </c>
      <c r="BK674" s="12">
        <f t="shared" si="76"/>
        <v>0</v>
      </c>
      <c r="BV674" s="3" t="s">
        <v>528</v>
      </c>
      <c r="BW674" s="3" t="s">
        <v>528</v>
      </c>
      <c r="CD674" s="3" t="s">
        <v>528</v>
      </c>
      <c r="CQ674" s="3" t="str">
        <f>CONCATENATE(baseURL!$A$1,baseURL!$B$1,baseURL!$C$1,".",C674,".",L674,".pkl&amp;seq=",BC674)</f>
        <v>http://proteomics.broadinstitute.org/millscripts/viewfeed.pl?side=xl&amp;cycle=1&amp;fixedMods=iaaC&amp;file=msdataSM/iPRG2012_nd/cpick_in/iPRG2012_nd.1020.3.2.pkl&amp;seq=LLHPASGR</v>
      </c>
    </row>
    <row r="675" spans="1:95" x14ac:dyDescent="0.2">
      <c r="A675" s="3">
        <v>1389</v>
      </c>
      <c r="B675" s="2" t="s">
        <v>529</v>
      </c>
      <c r="C675" s="2" t="s">
        <v>530</v>
      </c>
      <c r="D675" s="3">
        <v>461</v>
      </c>
      <c r="E675" s="3">
        <v>461</v>
      </c>
      <c r="F675" s="3">
        <v>21449</v>
      </c>
      <c r="G675" s="3">
        <v>1481</v>
      </c>
      <c r="H675" s="3">
        <v>7.5045999999999999</v>
      </c>
      <c r="I675" s="30">
        <v>595.31880999999998</v>
      </c>
      <c r="J675" s="30">
        <v>595.31295</v>
      </c>
      <c r="K675" s="30">
        <v>5.8599999999999998E-3</v>
      </c>
      <c r="L675" s="3">
        <v>2</v>
      </c>
      <c r="M675" s="3">
        <v>2</v>
      </c>
      <c r="N675" s="10">
        <f t="shared" si="70"/>
        <v>1</v>
      </c>
      <c r="O675" s="35">
        <v>2</v>
      </c>
      <c r="P675" s="17"/>
      <c r="Q675" s="40">
        <v>1189.6324</v>
      </c>
      <c r="R675" s="40">
        <v>595.31984</v>
      </c>
      <c r="S675" s="18">
        <f t="shared" si="71"/>
        <v>-1.730162394746154</v>
      </c>
      <c r="T675" s="18">
        <f t="shared" si="72"/>
        <v>-11.573610582167912</v>
      </c>
      <c r="U675" s="18">
        <f t="shared" si="73"/>
        <v>-11.65759904791004</v>
      </c>
      <c r="V675" s="30">
        <v>595.31290000000001</v>
      </c>
      <c r="X675" s="3" t="s">
        <v>47</v>
      </c>
      <c r="Y675" s="3" t="s">
        <v>47</v>
      </c>
      <c r="Z675" s="3" t="s">
        <v>47</v>
      </c>
      <c r="AA675" s="3" t="s">
        <v>47</v>
      </c>
      <c r="AB675" s="12" t="s">
        <v>48</v>
      </c>
      <c r="AC675" s="3" t="s">
        <v>52</v>
      </c>
      <c r="AF675" s="3" t="s">
        <v>48</v>
      </c>
      <c r="AG675" s="3" t="s">
        <v>48</v>
      </c>
      <c r="AL675" s="3" t="s">
        <v>52</v>
      </c>
      <c r="AM675" s="3" t="s">
        <v>47</v>
      </c>
      <c r="AU675" s="3">
        <v>0</v>
      </c>
      <c r="AV675" s="3">
        <v>5</v>
      </c>
      <c r="AW675" s="3">
        <v>1</v>
      </c>
      <c r="AX675" s="3">
        <v>5</v>
      </c>
      <c r="AY675" s="3">
        <v>100</v>
      </c>
      <c r="AZ675" s="6" t="str">
        <f t="shared" si="74"/>
        <v>1021.7</v>
      </c>
      <c r="BC675" s="12" t="s">
        <v>531</v>
      </c>
      <c r="BJ675" s="12">
        <f t="shared" si="75"/>
        <v>0</v>
      </c>
      <c r="BK675" s="12">
        <f t="shared" si="76"/>
        <v>0</v>
      </c>
      <c r="CQ675" s="3" t="str">
        <f>CONCATENATE(baseURL!$A$1,baseURL!$B$1,baseURL!$C$1,".",C675,".",L675,".pkl&amp;seq=",BC675)</f>
        <v>http://proteomics.broadinstitute.org/millscripts/viewfeed.pl?side=xl&amp;cycle=1&amp;fixedMods=iaaC&amp;file=msdataSM/iPRG2012_nd/cpick_in/iPRG2012_nd.1021.7.2.pkl&amp;seq=GAQFGKPQQTK</v>
      </c>
    </row>
    <row r="676" spans="1:95" x14ac:dyDescent="0.2">
      <c r="A676" s="3">
        <v>4786</v>
      </c>
      <c r="B676" s="2" t="s">
        <v>532</v>
      </c>
      <c r="C676" s="2" t="s">
        <v>533</v>
      </c>
      <c r="D676" s="3">
        <v>462</v>
      </c>
      <c r="E676" s="3">
        <v>462</v>
      </c>
      <c r="F676" s="3">
        <v>21450</v>
      </c>
      <c r="G676" s="3">
        <v>1482</v>
      </c>
      <c r="H676" s="3">
        <v>7.5071000000000003</v>
      </c>
      <c r="I676" s="30">
        <v>702.84472000000005</v>
      </c>
      <c r="J676" s="30">
        <v>702.84498350000001</v>
      </c>
      <c r="K676" s="30">
        <v>-2.5999999999999998E-4</v>
      </c>
      <c r="L676" s="3">
        <v>2</v>
      </c>
      <c r="M676" s="3">
        <v>2</v>
      </c>
      <c r="N676" s="10">
        <f t="shared" si="70"/>
        <v>1</v>
      </c>
      <c r="O676" s="35">
        <v>2</v>
      </c>
      <c r="P676" s="17"/>
      <c r="Q676" s="40">
        <v>1404.6826000000001</v>
      </c>
      <c r="R676" s="40">
        <v>702.84493999999995</v>
      </c>
      <c r="S676" s="18">
        <f t="shared" si="71"/>
        <v>-0.31301356441336942</v>
      </c>
      <c r="T676" s="18">
        <f t="shared" si="72"/>
        <v>6.1891318532795184E-2</v>
      </c>
      <c r="U676" s="18">
        <f t="shared" si="73"/>
        <v>0.36992512178530323</v>
      </c>
      <c r="V676" s="30">
        <v>702.84519999999998</v>
      </c>
      <c r="W676" s="3" t="s">
        <v>47</v>
      </c>
      <c r="X676" s="3" t="s">
        <v>47</v>
      </c>
      <c r="Y676" s="3" t="s">
        <v>47</v>
      </c>
      <c r="Z676" s="3" t="s">
        <v>47</v>
      </c>
      <c r="AA676" s="3" t="s">
        <v>47</v>
      </c>
      <c r="AB676" s="12" t="s">
        <v>47</v>
      </c>
      <c r="AC676" s="3" t="s">
        <v>47</v>
      </c>
      <c r="AD676" s="3" t="s">
        <v>47</v>
      </c>
      <c r="AE676" s="3" t="s">
        <v>47</v>
      </c>
      <c r="AF676" s="3" t="s">
        <v>47</v>
      </c>
      <c r="AG676" s="3" t="s">
        <v>47</v>
      </c>
      <c r="AH676" s="3" t="s">
        <v>47</v>
      </c>
      <c r="AI676" s="3" t="s">
        <v>47</v>
      </c>
      <c r="AJ676" s="3" t="s">
        <v>47</v>
      </c>
      <c r="AK676" s="3" t="s">
        <v>48</v>
      </c>
      <c r="AL676" s="3" t="s">
        <v>47</v>
      </c>
      <c r="AM676" s="3" t="s">
        <v>47</v>
      </c>
      <c r="AN676" s="3" t="s">
        <v>47</v>
      </c>
      <c r="AU676" s="3">
        <v>0</v>
      </c>
      <c r="AV676" s="3">
        <v>17</v>
      </c>
      <c r="AW676" s="3">
        <v>1</v>
      </c>
      <c r="AX676" s="3">
        <v>17</v>
      </c>
      <c r="AY676" s="3">
        <v>100</v>
      </c>
      <c r="AZ676" s="6" t="str">
        <f t="shared" si="74"/>
        <v>1021.8</v>
      </c>
      <c r="BC676" s="12" t="s">
        <v>534</v>
      </c>
      <c r="BJ676" s="12">
        <f t="shared" si="75"/>
        <v>0</v>
      </c>
      <c r="BK676" s="12">
        <f t="shared" si="76"/>
        <v>0</v>
      </c>
      <c r="CQ676" s="3" t="str">
        <f>CONCATENATE(baseURL!$A$1,baseURL!$B$1,baseURL!$C$1,".",C676,".",L676,".pkl&amp;seq=",BC676)</f>
        <v>http://proteomics.broadinstitute.org/millscripts/viewfeed.pl?side=xl&amp;cycle=1&amp;fixedMods=iaaC&amp;file=msdataSM/iPRG2012_nd/cpick_in/iPRG2012_nd.1021.8.2.pkl&amp;seq=SSVAVSNANNSQAR</v>
      </c>
    </row>
    <row r="677" spans="1:95" x14ac:dyDescent="0.2">
      <c r="A677" s="3">
        <v>3475</v>
      </c>
      <c r="B677" s="2" t="s">
        <v>535</v>
      </c>
      <c r="C677" s="2" t="s">
        <v>536</v>
      </c>
      <c r="D677" s="3">
        <v>464</v>
      </c>
      <c r="E677" s="3">
        <v>464</v>
      </c>
      <c r="F677" s="3">
        <v>21465</v>
      </c>
      <c r="G677" s="3">
        <v>1485</v>
      </c>
      <c r="H677" s="3">
        <v>7.5216000000000003</v>
      </c>
      <c r="I677" s="30">
        <v>440.90937000000002</v>
      </c>
      <c r="J677" s="30">
        <v>440.90781670000001</v>
      </c>
      <c r="K677" s="30">
        <v>1.5499999999999999E-3</v>
      </c>
      <c r="L677" s="3">
        <v>6</v>
      </c>
      <c r="M677" s="3">
        <v>3</v>
      </c>
      <c r="N677" s="10">
        <f t="shared" si="70"/>
        <v>-1</v>
      </c>
      <c r="O677" s="35">
        <v>3</v>
      </c>
      <c r="P677" s="17"/>
      <c r="Q677" s="40">
        <v>1320.7117699999999</v>
      </c>
      <c r="R677" s="40">
        <v>440.90877</v>
      </c>
      <c r="S677" s="18">
        <f t="shared" si="71"/>
        <v>1.3608257327698832</v>
      </c>
      <c r="T677" s="18">
        <f t="shared" si="72"/>
        <v>-2.1621252849924968</v>
      </c>
      <c r="U677" s="18">
        <f t="shared" si="73"/>
        <v>-2.880414467547991</v>
      </c>
      <c r="V677" s="30">
        <v>440.90750000000003</v>
      </c>
      <c r="W677" s="3" t="s">
        <v>47</v>
      </c>
      <c r="X677" s="3" t="s">
        <v>47</v>
      </c>
      <c r="Y677" s="3" t="s">
        <v>47</v>
      </c>
      <c r="Z677" s="3" t="s">
        <v>47</v>
      </c>
      <c r="AA677" s="3" t="s">
        <v>47</v>
      </c>
      <c r="AB677" s="12" t="s">
        <v>47</v>
      </c>
      <c r="AC677" s="3" t="s">
        <v>47</v>
      </c>
      <c r="AE677" s="3" t="s">
        <v>47</v>
      </c>
      <c r="AH677" s="3" t="s">
        <v>47</v>
      </c>
      <c r="AI677" s="3" t="s">
        <v>47</v>
      </c>
      <c r="AK677" s="3" t="s">
        <v>47</v>
      </c>
      <c r="AL677" s="3" t="s">
        <v>47</v>
      </c>
      <c r="AM677" s="3" t="s">
        <v>47</v>
      </c>
      <c r="AU677" s="3">
        <v>0</v>
      </c>
      <c r="AV677" s="3">
        <v>13</v>
      </c>
      <c r="AW677" s="3">
        <v>1</v>
      </c>
      <c r="AX677" s="3">
        <v>13</v>
      </c>
      <c r="AY677" s="3">
        <v>100</v>
      </c>
      <c r="AZ677" s="6" t="str">
        <f t="shared" si="74"/>
        <v>1022.2</v>
      </c>
      <c r="BC677" s="12" t="s">
        <v>537</v>
      </c>
      <c r="BJ677" s="12">
        <f t="shared" si="75"/>
        <v>0</v>
      </c>
      <c r="BK677" s="12">
        <f t="shared" si="76"/>
        <v>0</v>
      </c>
      <c r="CQ677" s="3" t="str">
        <f>CONCATENATE(baseURL!$A$1,baseURL!$B$1,baseURL!$C$1,".",C677,".",L677,".pkl&amp;seq=",BC677)</f>
        <v>http://proteomics.broadinstitute.org/millscripts/viewfeed.pl?side=xl&amp;cycle=1&amp;fixedMods=iaaC&amp;file=msdataSM/iPRG2012_nd/cpick_in/iPRG2012_nd.1022.2.6.pkl&amp;seq=QAATSVSATASKAK</v>
      </c>
    </row>
    <row r="678" spans="1:95" x14ac:dyDescent="0.2">
      <c r="A678" s="3">
        <v>4698</v>
      </c>
      <c r="B678" s="2" t="s">
        <v>541</v>
      </c>
      <c r="C678" s="2" t="s">
        <v>542</v>
      </c>
      <c r="D678" s="3">
        <v>467</v>
      </c>
      <c r="E678" s="3">
        <v>467</v>
      </c>
      <c r="F678" s="3">
        <v>21468</v>
      </c>
      <c r="G678" s="3">
        <v>1488</v>
      </c>
      <c r="H678" s="3">
        <v>7.5316000000000001</v>
      </c>
      <c r="I678" s="30">
        <v>531.25675000000001</v>
      </c>
      <c r="J678" s="30">
        <v>531.25463139999999</v>
      </c>
      <c r="K678" s="30">
        <v>2.1199999999999999E-3</v>
      </c>
      <c r="L678" s="3">
        <v>2</v>
      </c>
      <c r="M678" s="3">
        <v>2</v>
      </c>
      <c r="N678" s="10">
        <f t="shared" si="70"/>
        <v>1</v>
      </c>
      <c r="O678" s="35">
        <v>2</v>
      </c>
      <c r="P678" s="17"/>
      <c r="Q678" s="40">
        <v>1061.5010500000001</v>
      </c>
      <c r="R678" s="40">
        <v>531.25415999999996</v>
      </c>
      <c r="S678" s="18">
        <f t="shared" si="71"/>
        <v>4.8752559416282324</v>
      </c>
      <c r="T678" s="18">
        <f t="shared" si="72"/>
        <v>0.88733422819248564</v>
      </c>
      <c r="U678" s="18">
        <f t="shared" si="73"/>
        <v>0.82822880864777648</v>
      </c>
      <c r="V678" s="30">
        <v>531.25459999999998</v>
      </c>
      <c r="W678" s="3" t="s">
        <v>47</v>
      </c>
      <c r="X678" s="3" t="s">
        <v>47</v>
      </c>
      <c r="Y678" s="3" t="s">
        <v>47</v>
      </c>
      <c r="Z678" s="3" t="s">
        <v>47</v>
      </c>
      <c r="AA678" s="3" t="s">
        <v>47</v>
      </c>
      <c r="AB678" s="12" t="s">
        <v>47</v>
      </c>
      <c r="AC678" s="3" t="s">
        <v>47</v>
      </c>
      <c r="AD678" s="3" t="s">
        <v>47</v>
      </c>
      <c r="AE678" s="3" t="s">
        <v>47</v>
      </c>
      <c r="AF678" s="3" t="s">
        <v>47</v>
      </c>
      <c r="AG678" s="3" t="s">
        <v>47</v>
      </c>
      <c r="AH678" s="3" t="s">
        <v>47</v>
      </c>
      <c r="AI678" s="3" t="s">
        <v>47</v>
      </c>
      <c r="AJ678" s="3" t="s">
        <v>47</v>
      </c>
      <c r="AK678" s="3" t="s">
        <v>52</v>
      </c>
      <c r="AL678" s="3" t="s">
        <v>47</v>
      </c>
      <c r="AM678" s="3" t="s">
        <v>47</v>
      </c>
      <c r="AN678" s="3" t="s">
        <v>47</v>
      </c>
      <c r="AU678" s="3">
        <v>0</v>
      </c>
      <c r="AV678" s="3">
        <v>17</v>
      </c>
      <c r="AW678" s="3">
        <v>1</v>
      </c>
      <c r="AX678" s="3">
        <v>17</v>
      </c>
      <c r="AY678" s="3">
        <v>100</v>
      </c>
      <c r="AZ678" s="6" t="str">
        <f t="shared" si="74"/>
        <v>1022.5</v>
      </c>
      <c r="BC678" s="12" t="s">
        <v>543</v>
      </c>
      <c r="BJ678" s="12">
        <f t="shared" si="75"/>
        <v>0</v>
      </c>
      <c r="BK678" s="12">
        <f t="shared" si="76"/>
        <v>0</v>
      </c>
      <c r="CQ678" s="3" t="str">
        <f>CONCATENATE(baseURL!$A$1,baseURL!$B$1,baseURL!$C$1,".",C678,".",L678,".pkl&amp;seq=",BC678)</f>
        <v>http://proteomics.broadinstitute.org/millscripts/viewfeed.pl?side=xl&amp;cycle=1&amp;fixedMods=iaaC&amp;file=msdataSM/iPRG2012_nd/cpick_in/iPRG2012_nd.1022.5.2.pkl&amp;seq=SSPFGGSSHAK</v>
      </c>
    </row>
    <row r="679" spans="1:95" x14ac:dyDescent="0.2">
      <c r="A679" s="3">
        <v>2932</v>
      </c>
      <c r="B679" s="2" t="s">
        <v>544</v>
      </c>
      <c r="C679" s="2" t="s">
        <v>535</v>
      </c>
      <c r="D679" s="3">
        <v>470</v>
      </c>
      <c r="E679" s="3">
        <v>470</v>
      </c>
      <c r="F679" s="3">
        <v>21487</v>
      </c>
      <c r="G679" s="3">
        <v>1492</v>
      </c>
      <c r="H679" s="3">
        <v>7.5563000000000002</v>
      </c>
      <c r="I679" s="30">
        <v>588.30607999999995</v>
      </c>
      <c r="J679" s="30">
        <v>588.30607640000005</v>
      </c>
      <c r="K679" s="30">
        <v>0</v>
      </c>
      <c r="L679" s="3">
        <v>2</v>
      </c>
      <c r="M679" s="3">
        <v>0</v>
      </c>
      <c r="N679" s="10">
        <f t="shared" si="70"/>
        <v>1</v>
      </c>
      <c r="O679" s="35">
        <v>2</v>
      </c>
      <c r="P679" s="17"/>
      <c r="Q679" s="40">
        <v>1175.60149</v>
      </c>
      <c r="R679" s="40">
        <v>588.30438000000004</v>
      </c>
      <c r="S679" s="18">
        <f t="shared" si="71"/>
        <v>2.8896606207730859</v>
      </c>
      <c r="T679" s="18">
        <f t="shared" si="72"/>
        <v>2.8835413396282448</v>
      </c>
      <c r="U679" s="18">
        <f t="shared" si="73"/>
        <v>3.093636664667387</v>
      </c>
      <c r="V679" s="30">
        <v>588.30619999999999</v>
      </c>
      <c r="W679" s="3" t="s">
        <v>47</v>
      </c>
      <c r="X679" s="3" t="s">
        <v>47</v>
      </c>
      <c r="Z679" s="3" t="s">
        <v>47</v>
      </c>
      <c r="AA679" s="3" t="s">
        <v>47</v>
      </c>
      <c r="AB679" s="12" t="s">
        <v>47</v>
      </c>
      <c r="AC679" s="3" t="s">
        <v>47</v>
      </c>
      <c r="AG679" s="3" t="s">
        <v>47</v>
      </c>
      <c r="AH679" s="3" t="s">
        <v>47</v>
      </c>
      <c r="AI679" s="3" t="s">
        <v>47</v>
      </c>
      <c r="AL679" s="3" t="s">
        <v>47</v>
      </c>
      <c r="AU679" s="3">
        <v>0</v>
      </c>
      <c r="AV679" s="3">
        <v>10</v>
      </c>
      <c r="AW679" s="3">
        <v>1</v>
      </c>
      <c r="AX679" s="3">
        <v>10</v>
      </c>
      <c r="AY679" s="3">
        <v>100</v>
      </c>
      <c r="AZ679" s="6" t="str">
        <f t="shared" si="74"/>
        <v>1023.3</v>
      </c>
      <c r="BC679" s="12" t="s">
        <v>545</v>
      </c>
      <c r="BJ679" s="12">
        <f t="shared" si="75"/>
        <v>0</v>
      </c>
      <c r="BK679" s="12">
        <f t="shared" si="76"/>
        <v>0</v>
      </c>
      <c r="CQ679" s="3" t="str">
        <f>CONCATENATE(baseURL!$A$1,baseURL!$B$1,baseURL!$C$1,".",C679,".",L679,".pkl&amp;seq=",BC679)</f>
        <v>http://proteomics.broadinstitute.org/millscripts/viewfeed.pl?side=xl&amp;cycle=1&amp;fixedMods=iaaC&amp;file=msdataSM/iPRG2012_nd/cpick_in/iPRG2012_nd.1023.3.2.pkl&amp;seq=TAAESLANDRK</v>
      </c>
    </row>
    <row r="680" spans="1:95" x14ac:dyDescent="0.2">
      <c r="A680" s="3">
        <v>4329</v>
      </c>
      <c r="B680" s="2" t="s">
        <v>549</v>
      </c>
      <c r="C680" s="2" t="s">
        <v>550</v>
      </c>
      <c r="D680" s="3">
        <v>473</v>
      </c>
      <c r="E680" s="3">
        <v>473</v>
      </c>
      <c r="F680" s="3">
        <v>21508</v>
      </c>
      <c r="G680" s="3">
        <v>1496</v>
      </c>
      <c r="H680" s="3">
        <v>7.5693999999999999</v>
      </c>
      <c r="I680" s="30">
        <v>416.19979999999998</v>
      </c>
      <c r="J680" s="30">
        <v>416.19979940000002</v>
      </c>
      <c r="K680" s="30">
        <v>0</v>
      </c>
      <c r="L680" s="3">
        <v>2</v>
      </c>
      <c r="M680" s="3">
        <v>0</v>
      </c>
      <c r="N680" s="10">
        <f t="shared" si="70"/>
        <v>1</v>
      </c>
      <c r="O680" s="35">
        <v>2</v>
      </c>
      <c r="P680" s="17"/>
      <c r="Q680" s="40">
        <v>831.38831000000005</v>
      </c>
      <c r="R680" s="40">
        <v>416.19779</v>
      </c>
      <c r="S680" s="18">
        <f t="shared" si="71"/>
        <v>4.8294345820152049</v>
      </c>
      <c r="T680" s="18">
        <f t="shared" si="72"/>
        <v>4.8279929598374922</v>
      </c>
      <c r="U680" s="18">
        <f t="shared" si="73"/>
        <v>4.3488938275661262</v>
      </c>
      <c r="V680" s="30">
        <v>416.19959999999998</v>
      </c>
      <c r="W680" s="3" t="s">
        <v>47</v>
      </c>
      <c r="X680" s="3" t="s">
        <v>47</v>
      </c>
      <c r="Y680" s="3" t="s">
        <v>47</v>
      </c>
      <c r="Z680" s="3" t="s">
        <v>47</v>
      </c>
      <c r="AA680" s="3" t="s">
        <v>47</v>
      </c>
      <c r="AB680" s="12" t="s">
        <v>47</v>
      </c>
      <c r="AC680" s="3" t="s">
        <v>47</v>
      </c>
      <c r="AD680" s="3" t="s">
        <v>47</v>
      </c>
      <c r="AF680" s="3" t="s">
        <v>47</v>
      </c>
      <c r="AG680" s="3" t="s">
        <v>47</v>
      </c>
      <c r="AH680" s="3" t="s">
        <v>47</v>
      </c>
      <c r="AI680" s="3" t="s">
        <v>48</v>
      </c>
      <c r="AJ680" s="3" t="s">
        <v>47</v>
      </c>
      <c r="AK680" s="3" t="s">
        <v>48</v>
      </c>
      <c r="AL680" s="3" t="s">
        <v>47</v>
      </c>
      <c r="AM680" s="3" t="s">
        <v>47</v>
      </c>
      <c r="AU680" s="3">
        <v>0</v>
      </c>
      <c r="AV680" s="3">
        <v>14</v>
      </c>
      <c r="AW680" s="3">
        <v>1</v>
      </c>
      <c r="AX680" s="3">
        <v>14</v>
      </c>
      <c r="AY680" s="3">
        <v>100</v>
      </c>
      <c r="AZ680" s="6" t="str">
        <f t="shared" si="74"/>
        <v>1024.3</v>
      </c>
      <c r="BC680" s="12" t="s">
        <v>551</v>
      </c>
      <c r="BJ680" s="12">
        <f t="shared" si="75"/>
        <v>0</v>
      </c>
      <c r="BK680" s="12">
        <f t="shared" si="76"/>
        <v>0</v>
      </c>
      <c r="CQ680" s="3" t="str">
        <f>CONCATENATE(baseURL!$A$1,baseURL!$B$1,baseURL!$C$1,".",C680,".",L680,".pkl&amp;seq=",BC680)</f>
        <v>http://proteomics.broadinstitute.org/millscripts/viewfeed.pl?side=xl&amp;cycle=1&amp;fixedMods=iaaC&amp;file=msdataSM/iPRG2012_nd/cpick_in/iPRG2012_nd.1024.3.2.pkl&amp;seq=SAEYYAK</v>
      </c>
    </row>
    <row r="681" spans="1:95" x14ac:dyDescent="0.2">
      <c r="A681" s="3">
        <v>7121</v>
      </c>
      <c r="B681" s="2" t="s">
        <v>552</v>
      </c>
      <c r="C681" s="2" t="s">
        <v>544</v>
      </c>
      <c r="D681" s="3">
        <v>474</v>
      </c>
      <c r="E681" s="3">
        <v>474</v>
      </c>
      <c r="F681" s="3">
        <v>21509</v>
      </c>
      <c r="G681" s="3">
        <v>1497</v>
      </c>
      <c r="H681" s="3">
        <v>7.5709999999999997</v>
      </c>
      <c r="I681" s="30">
        <v>423.22356000000002</v>
      </c>
      <c r="J681" s="30">
        <v>423.23943830000002</v>
      </c>
      <c r="K681" s="30">
        <v>-1.5879999999999998E-2</v>
      </c>
      <c r="L681" s="3">
        <v>4</v>
      </c>
      <c r="M681" s="3">
        <v>2</v>
      </c>
      <c r="N681" s="10">
        <f t="shared" si="70"/>
        <v>-1</v>
      </c>
      <c r="O681" s="35">
        <v>2</v>
      </c>
      <c r="P681" s="17"/>
      <c r="Q681" s="40">
        <v>845.47271000000001</v>
      </c>
      <c r="R681" s="40">
        <v>423.23998999999998</v>
      </c>
      <c r="S681" s="18">
        <f t="shared" si="71"/>
        <v>-38.819583187205659</v>
      </c>
      <c r="T681" s="18">
        <f t="shared" si="72"/>
        <v>-1.3035157664566734</v>
      </c>
      <c r="U681" s="18">
        <f t="shared" si="73"/>
        <v>-2.1028258694785893</v>
      </c>
      <c r="V681" s="30">
        <v>423.23910000000001</v>
      </c>
      <c r="AA681" s="3" t="s">
        <v>47</v>
      </c>
      <c r="AC681" s="3" t="s">
        <v>47</v>
      </c>
      <c r="AF681" s="3" t="s">
        <v>52</v>
      </c>
      <c r="AI681" s="3" t="s">
        <v>47</v>
      </c>
      <c r="AL681" s="3" t="s">
        <v>52</v>
      </c>
      <c r="AP681" s="3" t="s">
        <v>52</v>
      </c>
      <c r="AS681" s="3" t="s">
        <v>52</v>
      </c>
      <c r="AU681" s="3">
        <v>0</v>
      </c>
      <c r="AV681" s="3">
        <v>3</v>
      </c>
      <c r="AW681" s="3">
        <v>1</v>
      </c>
      <c r="AX681" s="3">
        <v>3</v>
      </c>
      <c r="AY681" s="3">
        <v>100</v>
      </c>
      <c r="AZ681" s="6" t="str">
        <f t="shared" si="74"/>
        <v>1024.4</v>
      </c>
      <c r="BC681" s="12" t="s">
        <v>553</v>
      </c>
      <c r="BJ681" s="12">
        <f t="shared" si="75"/>
        <v>0</v>
      </c>
      <c r="BK681" s="12">
        <f t="shared" si="76"/>
        <v>0</v>
      </c>
      <c r="CQ681" s="3" t="str">
        <f>CONCATENATE(baseURL!$A$1,baseURL!$B$1,baseURL!$C$1,".",C681,".",L681,".pkl&amp;seq=",BC681)</f>
        <v>http://proteomics.broadinstitute.org/millscripts/viewfeed.pl?side=xl&amp;cycle=1&amp;fixedMods=iaaC&amp;file=msdataSM/iPRG2012_nd/cpick_in/iPRG2012_nd.1024.4.4.pkl&amp;seq=KEAAELGK</v>
      </c>
    </row>
    <row r="682" spans="1:95" x14ac:dyDescent="0.2">
      <c r="A682" s="3">
        <v>2974</v>
      </c>
      <c r="B682" s="2" t="s">
        <v>554</v>
      </c>
      <c r="C682" s="2" t="s">
        <v>555</v>
      </c>
      <c r="D682" s="3">
        <v>476</v>
      </c>
      <c r="E682" s="3">
        <v>476</v>
      </c>
      <c r="F682" s="3">
        <v>21511</v>
      </c>
      <c r="G682" s="3">
        <v>1499</v>
      </c>
      <c r="H682" s="3">
        <v>7.5743</v>
      </c>
      <c r="I682" s="30">
        <v>460.25249000000002</v>
      </c>
      <c r="J682" s="30">
        <v>460.24993649999999</v>
      </c>
      <c r="K682" s="30">
        <v>2.5500000000000002E-3</v>
      </c>
      <c r="L682" s="3">
        <v>2</v>
      </c>
      <c r="M682" s="3">
        <v>2</v>
      </c>
      <c r="N682" s="10">
        <f t="shared" si="70"/>
        <v>1</v>
      </c>
      <c r="O682" s="35">
        <v>2</v>
      </c>
      <c r="P682" s="17"/>
      <c r="Q682" s="40">
        <v>919.49172999999996</v>
      </c>
      <c r="R682" s="40">
        <v>460.24950000000001</v>
      </c>
      <c r="S682" s="18">
        <f t="shared" si="71"/>
        <v>6.4964763677334805</v>
      </c>
      <c r="T682" s="18">
        <f t="shared" si="72"/>
        <v>0.94839864025483656</v>
      </c>
      <c r="U682" s="18">
        <f t="shared" si="73"/>
        <v>0.21727345705948176</v>
      </c>
      <c r="V682" s="30">
        <v>460.24959999999999</v>
      </c>
      <c r="W682" s="3" t="s">
        <v>47</v>
      </c>
      <c r="X682" s="3" t="s">
        <v>47</v>
      </c>
      <c r="Y682" s="3" t="s">
        <v>47</v>
      </c>
      <c r="Z682" s="3" t="s">
        <v>47</v>
      </c>
      <c r="AA682" s="3" t="s">
        <v>47</v>
      </c>
      <c r="AC682" s="3" t="s">
        <v>47</v>
      </c>
      <c r="AD682" s="3" t="s">
        <v>47</v>
      </c>
      <c r="AF682" s="3" t="s">
        <v>47</v>
      </c>
      <c r="AG682" s="3" t="s">
        <v>47</v>
      </c>
      <c r="AH682" s="3" t="s">
        <v>47</v>
      </c>
      <c r="AJ682" s="3" t="s">
        <v>47</v>
      </c>
      <c r="AK682" s="3" t="s">
        <v>52</v>
      </c>
      <c r="AL682" s="3" t="s">
        <v>47</v>
      </c>
      <c r="AM682" s="3" t="s">
        <v>47</v>
      </c>
      <c r="AN682" s="3" t="s">
        <v>47</v>
      </c>
      <c r="AU682" s="3">
        <v>0</v>
      </c>
      <c r="AV682" s="3">
        <v>14</v>
      </c>
      <c r="AW682" s="3">
        <v>1</v>
      </c>
      <c r="AX682" s="3">
        <v>14</v>
      </c>
      <c r="AY682" s="3">
        <v>100</v>
      </c>
      <c r="AZ682" s="6" t="str">
        <f t="shared" si="74"/>
        <v>1024.6</v>
      </c>
      <c r="BC682" s="12" t="s">
        <v>556</v>
      </c>
      <c r="BJ682" s="12">
        <f t="shared" si="75"/>
        <v>0</v>
      </c>
      <c r="BK682" s="12">
        <f t="shared" si="76"/>
        <v>0</v>
      </c>
      <c r="CQ682" s="3" t="str">
        <f>CONCATENATE(baseURL!$A$1,baseURL!$B$1,baseURL!$C$1,".",C682,".",L682,".pkl&amp;seq=",BC682)</f>
        <v>http://proteomics.broadinstitute.org/millscripts/viewfeed.pl?side=xl&amp;cycle=1&amp;fixedMods=iaaC&amp;file=msdataSM/iPRG2012_nd/cpick_in/iPRG2012_nd.1024.6.2.pkl&amp;seq=MKELAEAK</v>
      </c>
    </row>
    <row r="683" spans="1:95" x14ac:dyDescent="0.2">
      <c r="A683" s="3">
        <v>2388</v>
      </c>
      <c r="B683" s="2" t="s">
        <v>546</v>
      </c>
      <c r="C683" s="2" t="s">
        <v>547</v>
      </c>
      <c r="D683" s="3">
        <v>479</v>
      </c>
      <c r="E683" s="3">
        <v>479</v>
      </c>
      <c r="F683" s="3">
        <v>21514</v>
      </c>
      <c r="G683" s="3">
        <v>1502</v>
      </c>
      <c r="H683" s="3">
        <v>7.5793999999999997</v>
      </c>
      <c r="I683" s="30">
        <v>507.79698999999999</v>
      </c>
      <c r="J683" s="30">
        <v>507.79501490000001</v>
      </c>
      <c r="K683" s="30">
        <v>1.98E-3</v>
      </c>
      <c r="L683" s="3">
        <v>2</v>
      </c>
      <c r="M683" s="3">
        <v>2</v>
      </c>
      <c r="N683" s="10">
        <f t="shared" si="70"/>
        <v>1</v>
      </c>
      <c r="O683" s="35">
        <v>2</v>
      </c>
      <c r="P683" s="17"/>
      <c r="Q683" s="40">
        <v>1014.58299</v>
      </c>
      <c r="R683" s="40">
        <v>507.79512999999997</v>
      </c>
      <c r="S683" s="18">
        <f t="shared" si="71"/>
        <v>3.6628945220919218</v>
      </c>
      <c r="T683" s="18">
        <f t="shared" si="72"/>
        <v>-0.22666621469865511</v>
      </c>
      <c r="U683" s="18">
        <f t="shared" si="73"/>
        <v>-1.0437280089103598</v>
      </c>
      <c r="V683" s="30">
        <v>507.7946</v>
      </c>
      <c r="W683" s="3" t="s">
        <v>47</v>
      </c>
      <c r="Z683" s="3" t="s">
        <v>47</v>
      </c>
      <c r="AA683" s="3" t="s">
        <v>47</v>
      </c>
      <c r="AB683" s="12" t="s">
        <v>47</v>
      </c>
      <c r="AC683" s="3" t="s">
        <v>48</v>
      </c>
      <c r="AE683" s="3" t="s">
        <v>48</v>
      </c>
      <c r="AF683" s="3" t="s">
        <v>48</v>
      </c>
      <c r="AG683" s="3" t="s">
        <v>47</v>
      </c>
      <c r="AH683" s="3" t="s">
        <v>47</v>
      </c>
      <c r="AL683" s="3" t="s">
        <v>48</v>
      </c>
      <c r="AN683" s="3" t="s">
        <v>47</v>
      </c>
      <c r="AU683" s="3">
        <v>0</v>
      </c>
      <c r="AV683" s="3">
        <v>7</v>
      </c>
      <c r="AW683" s="3">
        <v>1</v>
      </c>
      <c r="AX683" s="3">
        <v>7</v>
      </c>
      <c r="AY683" s="3">
        <v>100</v>
      </c>
      <c r="AZ683" s="6" t="str">
        <f t="shared" si="74"/>
        <v>1024.9</v>
      </c>
      <c r="BC683" s="12" t="s">
        <v>548</v>
      </c>
      <c r="BJ683" s="12">
        <f t="shared" si="75"/>
        <v>0</v>
      </c>
      <c r="BK683" s="12">
        <f t="shared" si="76"/>
        <v>0</v>
      </c>
      <c r="CQ683" s="3" t="str">
        <f>CONCATENATE(baseURL!$A$1,baseURL!$B$1,baseURL!$C$1,".",C683,".",L683,".pkl&amp;seq=",BC683)</f>
        <v>http://proteomics.broadinstitute.org/millscripts/viewfeed.pl?side=xl&amp;cycle=1&amp;fixedMods=iaaC&amp;file=msdataSM/iPRG2012_nd/cpick_in/iPRG2012_nd.1024.9.2.pkl&amp;seq=LVKDSPVEK</v>
      </c>
    </row>
    <row r="684" spans="1:95" x14ac:dyDescent="0.2">
      <c r="A684" s="3">
        <v>4137</v>
      </c>
      <c r="B684" s="2" t="s">
        <v>557</v>
      </c>
      <c r="C684" s="2" t="s">
        <v>549</v>
      </c>
      <c r="D684" s="3">
        <v>484</v>
      </c>
      <c r="E684" s="3">
        <v>484</v>
      </c>
      <c r="F684" s="3">
        <v>21530</v>
      </c>
      <c r="G684" s="3">
        <v>1508</v>
      </c>
      <c r="H684" s="3">
        <v>7.5941000000000001</v>
      </c>
      <c r="I684" s="30">
        <v>458.75927999999999</v>
      </c>
      <c r="J684" s="30">
        <v>458.75870270000001</v>
      </c>
      <c r="K684" s="30">
        <v>5.8E-4</v>
      </c>
      <c r="L684" s="3">
        <v>2</v>
      </c>
      <c r="M684" s="3">
        <v>2</v>
      </c>
      <c r="N684" s="10">
        <f t="shared" si="70"/>
        <v>1</v>
      </c>
      <c r="O684" s="35">
        <v>2</v>
      </c>
      <c r="P684" s="17"/>
      <c r="Q684" s="40">
        <v>916.50981999999999</v>
      </c>
      <c r="R684" s="40">
        <v>458.75855000000001</v>
      </c>
      <c r="S684" s="18">
        <f t="shared" si="71"/>
        <v>1.5912509967954092</v>
      </c>
      <c r="T684" s="18">
        <f t="shared" si="72"/>
        <v>0.33285483180859476</v>
      </c>
      <c r="U684" s="18">
        <f t="shared" si="73"/>
        <v>0.10898979427729243</v>
      </c>
      <c r="V684" s="30">
        <v>458.7586</v>
      </c>
      <c r="W684" s="3" t="s">
        <v>47</v>
      </c>
      <c r="X684" s="3" t="s">
        <v>47</v>
      </c>
      <c r="Y684" s="3" t="s">
        <v>47</v>
      </c>
      <c r="Z684" s="3" t="s">
        <v>47</v>
      </c>
      <c r="AA684" s="3" t="s">
        <v>47</v>
      </c>
      <c r="AB684" s="12" t="s">
        <v>47</v>
      </c>
      <c r="AC684" s="3" t="s">
        <v>47</v>
      </c>
      <c r="AD684" s="3" t="s">
        <v>47</v>
      </c>
      <c r="AE684" s="3" t="s">
        <v>47</v>
      </c>
      <c r="AF684" s="3" t="s">
        <v>48</v>
      </c>
      <c r="AH684" s="3" t="s">
        <v>47</v>
      </c>
      <c r="AI684" s="3" t="s">
        <v>47</v>
      </c>
      <c r="AJ684" s="3" t="s">
        <v>47</v>
      </c>
      <c r="AL684" s="3" t="s">
        <v>48</v>
      </c>
      <c r="AM684" s="3" t="s">
        <v>48</v>
      </c>
      <c r="AN684" s="3" t="s">
        <v>47</v>
      </c>
      <c r="AU684" s="3">
        <v>0</v>
      </c>
      <c r="AV684" s="3">
        <v>13</v>
      </c>
      <c r="AW684" s="3">
        <v>1</v>
      </c>
      <c r="AX684" s="3">
        <v>13</v>
      </c>
      <c r="AY684" s="3">
        <v>100</v>
      </c>
      <c r="AZ684" s="6" t="str">
        <f t="shared" si="74"/>
        <v>1025.4</v>
      </c>
      <c r="BC684" s="12" t="s">
        <v>558</v>
      </c>
      <c r="BJ684" s="12">
        <f t="shared" si="75"/>
        <v>0</v>
      </c>
      <c r="BK684" s="12">
        <f t="shared" si="76"/>
        <v>0</v>
      </c>
      <c r="CQ684" s="3" t="str">
        <f>CONCATENATE(baseURL!$A$1,baseURL!$B$1,baseURL!$C$1,".",C684,".",L684,".pkl&amp;seq=",BC684)</f>
        <v>http://proteomics.broadinstitute.org/millscripts/viewfeed.pl?side=xl&amp;cycle=1&amp;fixedMods=iaaC&amp;file=msdataSM/iPRG2012_nd/cpick_in/iPRG2012_nd.1025.4.2.pkl&amp;seq=ELDVAGGKK</v>
      </c>
    </row>
    <row r="685" spans="1:95" x14ac:dyDescent="0.2">
      <c r="A685" s="3">
        <v>6837</v>
      </c>
      <c r="B685" s="2" t="s">
        <v>559</v>
      </c>
      <c r="C685" s="2" t="s">
        <v>554</v>
      </c>
      <c r="D685" s="3">
        <v>487</v>
      </c>
      <c r="E685" s="3">
        <v>487</v>
      </c>
      <c r="F685" s="3">
        <v>21533</v>
      </c>
      <c r="G685" s="3">
        <v>1511</v>
      </c>
      <c r="H685" s="3">
        <v>7.5991</v>
      </c>
      <c r="I685" s="30">
        <v>526.81466</v>
      </c>
      <c r="J685" s="30">
        <v>526.81072470000004</v>
      </c>
      <c r="K685" s="30">
        <v>3.9399999999999999E-3</v>
      </c>
      <c r="L685" s="3">
        <v>2</v>
      </c>
      <c r="M685" s="3">
        <v>2</v>
      </c>
      <c r="N685" s="10">
        <f t="shared" si="70"/>
        <v>1</v>
      </c>
      <c r="O685" s="35">
        <v>2</v>
      </c>
      <c r="P685" s="17"/>
      <c r="Q685" s="40">
        <v>1052.6211000000001</v>
      </c>
      <c r="R685" s="40">
        <v>526.81419000000005</v>
      </c>
      <c r="S685" s="18">
        <f t="shared" si="71"/>
        <v>0.89215516375941284</v>
      </c>
      <c r="T685" s="18">
        <f t="shared" si="72"/>
        <v>-6.577841041100684</v>
      </c>
      <c r="U685" s="18">
        <f t="shared" si="73"/>
        <v>-6.6247266423407654</v>
      </c>
      <c r="V685" s="30">
        <v>526.8107</v>
      </c>
      <c r="W685" s="3" t="s">
        <v>52</v>
      </c>
      <c r="X685" s="3" t="s">
        <v>47</v>
      </c>
      <c r="Y685" s="3" t="s">
        <v>47</v>
      </c>
      <c r="Z685" s="3" t="s">
        <v>47</v>
      </c>
      <c r="AB685" s="12" t="s">
        <v>47</v>
      </c>
      <c r="AC685" s="3" t="s">
        <v>47</v>
      </c>
      <c r="AD685" s="3" t="s">
        <v>47</v>
      </c>
      <c r="AE685" s="3" t="s">
        <v>47</v>
      </c>
      <c r="AF685" s="3" t="s">
        <v>47</v>
      </c>
      <c r="AG685" s="3" t="s">
        <v>47</v>
      </c>
      <c r="AI685" s="3" t="s">
        <v>48</v>
      </c>
      <c r="AJ685" s="3" t="s">
        <v>47</v>
      </c>
      <c r="AK685" s="3" t="s">
        <v>48</v>
      </c>
      <c r="AL685" s="3" t="s">
        <v>47</v>
      </c>
      <c r="AM685" s="3" t="s">
        <v>47</v>
      </c>
      <c r="AU685" s="3">
        <v>0</v>
      </c>
      <c r="AV685" s="3">
        <v>12</v>
      </c>
      <c r="AW685" s="3">
        <v>1</v>
      </c>
      <c r="AX685" s="3">
        <v>12</v>
      </c>
      <c r="AY685" s="3">
        <v>100</v>
      </c>
      <c r="AZ685" s="6" t="str">
        <f t="shared" si="74"/>
        <v>1025.7</v>
      </c>
      <c r="BC685" s="12" t="s">
        <v>560</v>
      </c>
      <c r="BJ685" s="12">
        <f t="shared" si="75"/>
        <v>0</v>
      </c>
      <c r="BK685" s="12">
        <f t="shared" si="76"/>
        <v>0</v>
      </c>
      <c r="CQ685" s="3" t="str">
        <f>CONCATENATE(baseURL!$A$1,baseURL!$B$1,baseURL!$C$1,".",C685,".",L685,".pkl&amp;seq=",BC685)</f>
        <v>http://proteomics.broadinstitute.org/millscripts/viewfeed.pl?side=xl&amp;cycle=1&amp;fixedMods=iaaC&amp;file=msdataSM/iPRG2012_nd/cpick_in/iPRG2012_nd.1025.7.2.pkl&amp;seq=LGTLVHKER</v>
      </c>
    </row>
    <row r="686" spans="1:95" x14ac:dyDescent="0.2">
      <c r="A686" s="3">
        <v>3589</v>
      </c>
      <c r="B686" s="2" t="s">
        <v>561</v>
      </c>
      <c r="C686" s="2" t="s">
        <v>562</v>
      </c>
      <c r="D686" s="3">
        <v>493</v>
      </c>
      <c r="E686" s="3">
        <v>493</v>
      </c>
      <c r="F686" s="3">
        <v>21549</v>
      </c>
      <c r="G686" s="3">
        <v>1518</v>
      </c>
      <c r="H686" s="3">
        <v>7.617</v>
      </c>
      <c r="I686" s="30">
        <v>416.7396</v>
      </c>
      <c r="J686" s="30">
        <v>416.197923</v>
      </c>
      <c r="K686" s="30">
        <v>0.54168000000000005</v>
      </c>
      <c r="L686" s="3">
        <v>0</v>
      </c>
      <c r="M686" s="3">
        <v>2</v>
      </c>
      <c r="N686" s="10">
        <f t="shared" si="70"/>
        <v>1</v>
      </c>
      <c r="O686" s="35">
        <v>2</v>
      </c>
      <c r="P686" s="17"/>
      <c r="Q686" s="40">
        <v>831.38831000000005</v>
      </c>
      <c r="R686" s="40">
        <v>416.19779</v>
      </c>
      <c r="S686" s="18">
        <f t="shared" si="71"/>
        <v>1301.8089307970572</v>
      </c>
      <c r="T686" s="18">
        <f t="shared" si="72"/>
        <v>0.31955960171068615</v>
      </c>
      <c r="U686" s="18">
        <f t="shared" si="73"/>
        <v>-0.45651371665150714</v>
      </c>
      <c r="V686" s="30">
        <v>416.19760000000002</v>
      </c>
      <c r="W686" s="3" t="s">
        <v>47</v>
      </c>
      <c r="X686" s="3" t="s">
        <v>47</v>
      </c>
      <c r="Y686" s="3" t="s">
        <v>47</v>
      </c>
      <c r="Z686" s="3" t="s">
        <v>47</v>
      </c>
      <c r="AA686" s="3" t="s">
        <v>47</v>
      </c>
      <c r="AB686" s="12" t="s">
        <v>47</v>
      </c>
      <c r="AC686" s="3" t="s">
        <v>47</v>
      </c>
      <c r="AF686" s="3" t="s">
        <v>47</v>
      </c>
      <c r="AG686" s="3" t="s">
        <v>52</v>
      </c>
      <c r="AH686" s="3" t="s">
        <v>47</v>
      </c>
      <c r="AI686" s="3" t="s">
        <v>47</v>
      </c>
      <c r="AL686" s="3" t="s">
        <v>47</v>
      </c>
      <c r="AN686" s="3" t="s">
        <v>47</v>
      </c>
      <c r="AU686" s="3">
        <v>0</v>
      </c>
      <c r="AV686" s="3">
        <v>12</v>
      </c>
      <c r="AW686" s="3">
        <v>1</v>
      </c>
      <c r="AX686" s="3">
        <v>12</v>
      </c>
      <c r="AY686" s="3">
        <v>100</v>
      </c>
      <c r="AZ686" s="6" t="str">
        <f t="shared" si="74"/>
        <v>1026.2</v>
      </c>
      <c r="BC686" s="12" t="s">
        <v>551</v>
      </c>
      <c r="BJ686" s="12">
        <f t="shared" si="75"/>
        <v>0</v>
      </c>
      <c r="BK686" s="12">
        <f t="shared" si="76"/>
        <v>0</v>
      </c>
      <c r="CQ686" s="3" t="str">
        <f>CONCATENATE(baseURL!$A$1,baseURL!$B$1,baseURL!$C$1,".",C686,".",L686,".pkl&amp;seq=",BC686)</f>
        <v>http://proteomics.broadinstitute.org/millscripts/viewfeed.pl?side=xl&amp;cycle=1&amp;fixedMods=iaaC&amp;file=msdataSM/iPRG2012_nd/cpick_in/iPRG2012_nd.1026.2.0.pkl&amp;seq=SAEYYAK</v>
      </c>
    </row>
    <row r="687" spans="1:95" x14ac:dyDescent="0.2">
      <c r="A687" s="3">
        <v>309</v>
      </c>
      <c r="B687" s="2" t="s">
        <v>563</v>
      </c>
      <c r="C687" s="2" t="s">
        <v>564</v>
      </c>
      <c r="D687" s="3">
        <v>498</v>
      </c>
      <c r="E687" s="3">
        <v>498</v>
      </c>
      <c r="F687" s="3">
        <v>21554</v>
      </c>
      <c r="G687" s="3">
        <v>1523</v>
      </c>
      <c r="H687" s="3">
        <v>7.6253000000000002</v>
      </c>
      <c r="I687" s="30">
        <v>488.75216</v>
      </c>
      <c r="J687" s="30">
        <v>488.24975860000001</v>
      </c>
      <c r="K687" s="30">
        <v>0.50239999999999996</v>
      </c>
      <c r="L687" s="3">
        <v>2</v>
      </c>
      <c r="M687" s="3">
        <v>2</v>
      </c>
      <c r="N687" s="10">
        <f t="shared" si="70"/>
        <v>1</v>
      </c>
      <c r="O687" s="35">
        <v>2</v>
      </c>
      <c r="P687" s="17"/>
      <c r="Q687" s="40">
        <v>976.49456999999995</v>
      </c>
      <c r="R687" s="40">
        <v>488.75092000000001</v>
      </c>
      <c r="S687" s="18">
        <f t="shared" si="71"/>
        <v>2.5370796232888706</v>
      </c>
      <c r="T687" s="18">
        <f t="shared" si="72"/>
        <v>-1025.3922386478594</v>
      </c>
      <c r="U687" s="18">
        <f t="shared" si="73"/>
        <v>2.6189209014857413</v>
      </c>
      <c r="V687" s="30">
        <v>488.75220000000002</v>
      </c>
      <c r="AC687" s="3" t="s">
        <v>52</v>
      </c>
      <c r="AD687" s="3" t="s">
        <v>47</v>
      </c>
      <c r="AF687" s="3" t="s">
        <v>47</v>
      </c>
      <c r="AJ687" s="3" t="s">
        <v>47</v>
      </c>
      <c r="AM687" s="3" t="s">
        <v>52</v>
      </c>
      <c r="AU687" s="3">
        <v>0</v>
      </c>
      <c r="AV687" s="3">
        <v>3</v>
      </c>
      <c r="AW687" s="3">
        <v>1</v>
      </c>
      <c r="AX687" s="3">
        <v>3</v>
      </c>
      <c r="AY687" s="3">
        <v>100</v>
      </c>
      <c r="AZ687" s="6" t="str">
        <f t="shared" si="74"/>
        <v>1026.7</v>
      </c>
      <c r="BC687" s="12" t="s">
        <v>565</v>
      </c>
      <c r="BJ687" s="12">
        <f t="shared" si="75"/>
        <v>0</v>
      </c>
      <c r="BK687" s="12">
        <f t="shared" si="76"/>
        <v>0</v>
      </c>
      <c r="CQ687" s="3" t="str">
        <f>CONCATENATE(baseURL!$A$1,baseURL!$B$1,baseURL!$C$1,".",C687,".",L687,".pkl&amp;seq=",BC687)</f>
        <v>http://proteomics.broadinstitute.org/millscripts/viewfeed.pl?side=xl&amp;cycle=1&amp;fixedMods=iaaC&amp;file=msdataSM/iPRG2012_nd/cpick_in/iPRG2012_nd.1026.7.2.pkl&amp;seq=ALADSSSTPK</v>
      </c>
    </row>
    <row r="688" spans="1:95" x14ac:dyDescent="0.2">
      <c r="A688" s="3">
        <v>2421</v>
      </c>
      <c r="B688" s="2" t="s">
        <v>566</v>
      </c>
      <c r="C688" s="2" t="s">
        <v>561</v>
      </c>
      <c r="D688" s="3">
        <v>504</v>
      </c>
      <c r="E688" s="3">
        <v>504</v>
      </c>
      <c r="F688" s="3">
        <v>21571</v>
      </c>
      <c r="G688" s="3">
        <v>1530</v>
      </c>
      <c r="H688" s="3">
        <v>7.6432000000000002</v>
      </c>
      <c r="I688" s="30">
        <v>454.57717000000002</v>
      </c>
      <c r="J688" s="30">
        <v>454.57581579999999</v>
      </c>
      <c r="K688" s="30">
        <v>1.3500000000000001E-3</v>
      </c>
      <c r="L688" s="3">
        <v>3</v>
      </c>
      <c r="M688" s="3">
        <v>3</v>
      </c>
      <c r="N688" s="10">
        <f t="shared" si="70"/>
        <v>1</v>
      </c>
      <c r="O688" s="35">
        <v>3</v>
      </c>
      <c r="P688" s="17"/>
      <c r="Q688" s="40">
        <v>1361.71317</v>
      </c>
      <c r="R688" s="40">
        <v>454.57591000000002</v>
      </c>
      <c r="S688" s="18">
        <f t="shared" si="71"/>
        <v>2.7718142829038985</v>
      </c>
      <c r="T688" s="18">
        <f t="shared" si="72"/>
        <v>-0.2072261155128442</v>
      </c>
      <c r="U688" s="18">
        <f t="shared" si="73"/>
        <v>-0.90193956834376565</v>
      </c>
      <c r="V688" s="30">
        <v>454.57549999999998</v>
      </c>
      <c r="W688" s="3" t="s">
        <v>47</v>
      </c>
      <c r="Z688" s="3" t="s">
        <v>47</v>
      </c>
      <c r="AA688" s="3" t="s">
        <v>47</v>
      </c>
      <c r="AB688" s="12" t="s">
        <v>47</v>
      </c>
      <c r="AC688" s="3" t="s">
        <v>47</v>
      </c>
      <c r="AD688" s="3" t="s">
        <v>47</v>
      </c>
      <c r="AE688" s="3" t="s">
        <v>47</v>
      </c>
      <c r="AF688" s="3" t="s">
        <v>47</v>
      </c>
      <c r="AG688" s="3" t="s">
        <v>47</v>
      </c>
      <c r="AH688" s="3" t="s">
        <v>47</v>
      </c>
      <c r="AL688" s="3" t="s">
        <v>48</v>
      </c>
      <c r="AU688" s="3">
        <v>0</v>
      </c>
      <c r="AV688" s="3">
        <v>10</v>
      </c>
      <c r="AW688" s="3">
        <v>1</v>
      </c>
      <c r="AX688" s="3">
        <v>10</v>
      </c>
      <c r="AY688" s="3">
        <v>100</v>
      </c>
      <c r="AZ688" s="6" t="str">
        <f t="shared" si="74"/>
        <v>1027.3</v>
      </c>
      <c r="BC688" s="12" t="s">
        <v>567</v>
      </c>
      <c r="BJ688" s="12">
        <f t="shared" si="75"/>
        <v>0</v>
      </c>
      <c r="BK688" s="12">
        <f t="shared" si="76"/>
        <v>0</v>
      </c>
      <c r="CQ688" s="3" t="str">
        <f>CONCATENATE(baseURL!$A$1,baseURL!$B$1,baseURL!$C$1,".",C688,".",L688,".pkl&amp;seq=",BC688)</f>
        <v>http://proteomics.broadinstitute.org/millscripts/viewfeed.pl?side=xl&amp;cycle=1&amp;fixedMods=iaaC&amp;file=msdataSM/iPRG2012_nd/cpick_in/iPRG2012_nd.1027.3.3.pkl&amp;seq=AKQSLDVSSDRR</v>
      </c>
    </row>
    <row r="689" spans="1:95" x14ac:dyDescent="0.2">
      <c r="A689" s="3">
        <v>6019</v>
      </c>
      <c r="B689" s="2" t="s">
        <v>568</v>
      </c>
      <c r="C689" s="2" t="s">
        <v>569</v>
      </c>
      <c r="D689" s="3">
        <v>506</v>
      </c>
      <c r="E689" s="3">
        <v>506</v>
      </c>
      <c r="F689" s="3">
        <v>21573</v>
      </c>
      <c r="G689" s="3">
        <v>1532</v>
      </c>
      <c r="H689" s="3">
        <v>7.6474000000000002</v>
      </c>
      <c r="I689" s="30">
        <v>487.57724000000002</v>
      </c>
      <c r="J689" s="30">
        <v>487.74886659999999</v>
      </c>
      <c r="K689" s="30">
        <v>-0.17163</v>
      </c>
      <c r="L689" s="3">
        <v>2</v>
      </c>
      <c r="M689" s="3">
        <v>2</v>
      </c>
      <c r="N689" s="10">
        <f t="shared" si="70"/>
        <v>1</v>
      </c>
      <c r="O689" s="35">
        <v>2</v>
      </c>
      <c r="P689" s="17"/>
      <c r="Q689" s="40">
        <v>974.49014999999997</v>
      </c>
      <c r="R689" s="40">
        <v>487.74871000000002</v>
      </c>
      <c r="S689" s="18">
        <f t="shared" si="71"/>
        <v>-351.55397950719203</v>
      </c>
      <c r="T689" s="18">
        <f t="shared" si="72"/>
        <v>0.32106696903087839</v>
      </c>
      <c r="U689" s="18">
        <f t="shared" si="73"/>
        <v>-0.22552596808814479</v>
      </c>
      <c r="V689" s="30">
        <v>487.74860000000001</v>
      </c>
      <c r="W689" s="3" t="s">
        <v>47</v>
      </c>
      <c r="X689" s="3" t="s">
        <v>47</v>
      </c>
      <c r="Y689" s="3" t="s">
        <v>47</v>
      </c>
      <c r="Z689" s="3" t="s">
        <v>47</v>
      </c>
      <c r="AA689" s="3" t="s">
        <v>47</v>
      </c>
      <c r="AB689" s="12" t="s">
        <v>47</v>
      </c>
      <c r="AC689" s="3" t="s">
        <v>47</v>
      </c>
      <c r="AD689" s="3" t="s">
        <v>48</v>
      </c>
      <c r="AE689" s="3" t="s">
        <v>47</v>
      </c>
      <c r="AF689" s="3" t="s">
        <v>47</v>
      </c>
      <c r="AG689" s="3" t="s">
        <v>52</v>
      </c>
      <c r="AH689" s="3" t="s">
        <v>47</v>
      </c>
      <c r="AI689" s="3" t="s">
        <v>52</v>
      </c>
      <c r="AK689" s="3" t="s">
        <v>52</v>
      </c>
      <c r="AL689" s="3" t="s">
        <v>48</v>
      </c>
      <c r="AU689" s="3">
        <v>0</v>
      </c>
      <c r="AV689" s="3">
        <v>10</v>
      </c>
      <c r="AW689" s="3">
        <v>1</v>
      </c>
      <c r="AX689" s="3">
        <v>10</v>
      </c>
      <c r="AY689" s="3">
        <v>100</v>
      </c>
      <c r="AZ689" s="6" t="str">
        <f t="shared" si="74"/>
        <v>1027.5</v>
      </c>
      <c r="BC689" s="12" t="s">
        <v>498</v>
      </c>
      <c r="BJ689" s="12">
        <f t="shared" si="75"/>
        <v>0</v>
      </c>
      <c r="BK689" s="12">
        <f t="shared" si="76"/>
        <v>0</v>
      </c>
      <c r="CQ689" s="3" t="str">
        <f>CONCATENATE(baseURL!$A$1,baseURL!$B$1,baseURL!$C$1,".",C689,".",L689,".pkl&amp;seq=",BC689)</f>
        <v>http://proteomics.broadinstitute.org/millscripts/viewfeed.pl?side=xl&amp;cycle=1&amp;fixedMods=iaaC&amp;file=msdataSM/iPRG2012_nd/cpick_in/iPRG2012_nd.1027.5.2.pkl&amp;seq=TAEQVAAER</v>
      </c>
    </row>
    <row r="690" spans="1:95" x14ac:dyDescent="0.2">
      <c r="A690" s="3">
        <v>419</v>
      </c>
      <c r="B690" s="2" t="s">
        <v>570</v>
      </c>
      <c r="C690" s="2" t="s">
        <v>571</v>
      </c>
      <c r="D690" s="3">
        <v>508</v>
      </c>
      <c r="E690" s="3">
        <v>508</v>
      </c>
      <c r="F690" s="3">
        <v>21575</v>
      </c>
      <c r="G690" s="3">
        <v>1534</v>
      </c>
      <c r="H690" s="3">
        <v>7.6524000000000001</v>
      </c>
      <c r="I690" s="30">
        <v>501.24675999999999</v>
      </c>
      <c r="J690" s="30">
        <v>501.24527019999999</v>
      </c>
      <c r="K690" s="30">
        <v>1.49E-3</v>
      </c>
      <c r="L690" s="3">
        <v>2</v>
      </c>
      <c r="M690" s="3">
        <v>2</v>
      </c>
      <c r="N690" s="10">
        <f t="shared" si="70"/>
        <v>1</v>
      </c>
      <c r="O690" s="35">
        <v>2</v>
      </c>
      <c r="P690" s="17"/>
      <c r="Q690" s="40">
        <v>1001.48329</v>
      </c>
      <c r="R690" s="40">
        <v>501.24527999999998</v>
      </c>
      <c r="S690" s="18">
        <f t="shared" si="71"/>
        <v>2.9526462573673009</v>
      </c>
      <c r="T690" s="18">
        <f t="shared" si="72"/>
        <v>-1.9551306271903574E-2</v>
      </c>
      <c r="U690" s="18">
        <f t="shared" si="73"/>
        <v>-0.55860875133864407</v>
      </c>
      <c r="V690" s="30">
        <v>501.245</v>
      </c>
      <c r="W690" s="3" t="s">
        <v>48</v>
      </c>
      <c r="AA690" s="3" t="s">
        <v>47</v>
      </c>
      <c r="AB690" s="12" t="s">
        <v>47</v>
      </c>
      <c r="AC690" s="3" t="s">
        <v>52</v>
      </c>
      <c r="AD690" s="3" t="s">
        <v>48</v>
      </c>
      <c r="AE690" s="3" t="s">
        <v>48</v>
      </c>
      <c r="AF690" s="3" t="s">
        <v>47</v>
      </c>
      <c r="AG690" s="3" t="s">
        <v>52</v>
      </c>
      <c r="AH690" s="3" t="s">
        <v>47</v>
      </c>
      <c r="AL690" s="3" t="s">
        <v>52</v>
      </c>
      <c r="AN690" s="3" t="s">
        <v>48</v>
      </c>
      <c r="AO690" s="3" t="s">
        <v>47</v>
      </c>
      <c r="AP690" s="3" t="s">
        <v>48</v>
      </c>
      <c r="AR690" s="3" t="s">
        <v>47</v>
      </c>
      <c r="AU690" s="3">
        <v>0</v>
      </c>
      <c r="AV690" s="3">
        <v>6</v>
      </c>
      <c r="AW690" s="3">
        <v>1</v>
      </c>
      <c r="AX690" s="3">
        <v>6</v>
      </c>
      <c r="AY690" s="3">
        <v>100</v>
      </c>
      <c r="AZ690" s="6" t="str">
        <f t="shared" si="74"/>
        <v>1027.7</v>
      </c>
      <c r="BC690" s="12" t="s">
        <v>572</v>
      </c>
      <c r="BJ690" s="12">
        <f t="shared" si="75"/>
        <v>0</v>
      </c>
      <c r="BK690" s="12">
        <f t="shared" si="76"/>
        <v>0</v>
      </c>
      <c r="BN690" s="3" t="s">
        <v>277</v>
      </c>
      <c r="BR690" s="3" t="s">
        <v>277</v>
      </c>
      <c r="CQ690" s="3" t="str">
        <f>CONCATENATE(baseURL!$A$1,baseURL!$B$1,baseURL!$C$1,".",C690,".",L690,".pkl&amp;seq=",BC690,"&amp;varMods=Oxidation-M")</f>
        <v>http://proteomics.broadinstitute.org/millscripts/viewfeed.pl?side=xl&amp;cycle=1&amp;fixedMods=iaaC&amp;file=msdataSM/iPRG2012_nd/cpick_in/iPRG2012_nd.1027.7.2.pkl&amp;seq=RmNPGPSVQ&amp;varMods=Oxidation-M</v>
      </c>
    </row>
    <row r="691" spans="1:95" x14ac:dyDescent="0.2">
      <c r="A691" s="3">
        <v>2387</v>
      </c>
      <c r="B691" s="2" t="s">
        <v>577</v>
      </c>
      <c r="C691" s="2" t="s">
        <v>566</v>
      </c>
      <c r="D691" s="3">
        <v>513</v>
      </c>
      <c r="E691" s="3">
        <v>513</v>
      </c>
      <c r="F691" s="3">
        <v>21593</v>
      </c>
      <c r="G691" s="3">
        <v>1540</v>
      </c>
      <c r="H691" s="3">
        <v>7.6692999999999998</v>
      </c>
      <c r="I691" s="30">
        <v>437.77107999999998</v>
      </c>
      <c r="J691" s="30">
        <v>437.7713104</v>
      </c>
      <c r="K691" s="30">
        <v>-2.3000000000000001E-4</v>
      </c>
      <c r="L691" s="3">
        <v>2</v>
      </c>
      <c r="M691" s="3">
        <v>2</v>
      </c>
      <c r="N691" s="10">
        <f t="shared" si="70"/>
        <v>1</v>
      </c>
      <c r="O691" s="35">
        <v>2</v>
      </c>
      <c r="P691" s="17"/>
      <c r="Q691" s="40">
        <v>874.53563999999994</v>
      </c>
      <c r="R691" s="40">
        <v>437.77145999999999</v>
      </c>
      <c r="S691" s="18">
        <f t="shared" si="71"/>
        <v>-0.86803283157593314</v>
      </c>
      <c r="T691" s="18">
        <f t="shared" si="72"/>
        <v>-0.3417308199718963</v>
      </c>
      <c r="U691" s="18">
        <f t="shared" si="73"/>
        <v>-0.82234689305826858</v>
      </c>
      <c r="V691" s="30">
        <v>437.77109999999999</v>
      </c>
      <c r="W691" s="3" t="s">
        <v>47</v>
      </c>
      <c r="Z691" s="3" t="s">
        <v>47</v>
      </c>
      <c r="AA691" s="3" t="s">
        <v>47</v>
      </c>
      <c r="AB691" s="12" t="s">
        <v>48</v>
      </c>
      <c r="AC691" s="3" t="s">
        <v>48</v>
      </c>
      <c r="AE691" s="3" t="s">
        <v>48</v>
      </c>
      <c r="AF691" s="3" t="s">
        <v>48</v>
      </c>
      <c r="AG691" s="3" t="s">
        <v>48</v>
      </c>
      <c r="AH691" s="3" t="s">
        <v>47</v>
      </c>
      <c r="AK691" s="3" t="s">
        <v>52</v>
      </c>
      <c r="AL691" s="3" t="s">
        <v>48</v>
      </c>
      <c r="AN691" s="3" t="s">
        <v>48</v>
      </c>
      <c r="AU691" s="3">
        <v>0</v>
      </c>
      <c r="AV691" s="3">
        <v>4</v>
      </c>
      <c r="AW691" s="3">
        <v>1</v>
      </c>
      <c r="AX691" s="3">
        <v>4</v>
      </c>
      <c r="AY691" s="3">
        <v>100</v>
      </c>
      <c r="AZ691" s="6" t="str">
        <f t="shared" si="74"/>
        <v>1028.4</v>
      </c>
      <c r="BC691" s="12" t="s">
        <v>578</v>
      </c>
      <c r="BJ691" s="12">
        <f t="shared" si="75"/>
        <v>0</v>
      </c>
      <c r="BK691" s="12">
        <f t="shared" si="76"/>
        <v>0</v>
      </c>
      <c r="CQ691" s="3" t="str">
        <f>CONCATENATE(baseURL!$A$1,baseURL!$B$1,baseURL!$C$1,".",C691,".",L691,".pkl&amp;seq=",BC691)</f>
        <v>http://proteomics.broadinstitute.org/millscripts/viewfeed.pl?side=xl&amp;cycle=1&amp;fixedMods=iaaC&amp;file=msdataSM/iPRG2012_nd/cpick_in/iPRG2012_nd.1028.4.2.pkl&amp;seq=TATVKLNK</v>
      </c>
    </row>
    <row r="692" spans="1:95" x14ac:dyDescent="0.2">
      <c r="A692" s="3">
        <v>4758</v>
      </c>
      <c r="B692" s="2" t="s">
        <v>579</v>
      </c>
      <c r="C692" s="2" t="s">
        <v>568</v>
      </c>
      <c r="D692" s="3">
        <v>515</v>
      </c>
      <c r="E692" s="3">
        <v>515</v>
      </c>
      <c r="F692" s="3">
        <v>21595</v>
      </c>
      <c r="G692" s="3">
        <v>1542</v>
      </c>
      <c r="H692" s="3">
        <v>7.6742999999999997</v>
      </c>
      <c r="I692" s="30">
        <v>515.78080999999997</v>
      </c>
      <c r="J692" s="30">
        <v>515.78032470000005</v>
      </c>
      <c r="K692" s="30">
        <v>4.8999999999999998E-4</v>
      </c>
      <c r="L692" s="3">
        <v>2</v>
      </c>
      <c r="M692" s="3">
        <v>2</v>
      </c>
      <c r="N692" s="10">
        <f t="shared" si="70"/>
        <v>1</v>
      </c>
      <c r="O692" s="35">
        <v>2</v>
      </c>
      <c r="P692" s="17"/>
      <c r="Q692" s="40">
        <v>1030.5527500000001</v>
      </c>
      <c r="R692" s="40">
        <v>515.78000999999995</v>
      </c>
      <c r="S692" s="18">
        <f t="shared" si="71"/>
        <v>1.5510488667960538</v>
      </c>
      <c r="T692" s="18">
        <f t="shared" si="72"/>
        <v>0.6101438481564746</v>
      </c>
      <c r="U692" s="18">
        <f t="shared" si="73"/>
        <v>0.36837410602386533</v>
      </c>
      <c r="V692" s="30">
        <v>515.78020000000004</v>
      </c>
      <c r="W692" s="3" t="s">
        <v>47</v>
      </c>
      <c r="X692" s="3" t="s">
        <v>47</v>
      </c>
      <c r="Y692" s="3" t="s">
        <v>47</v>
      </c>
      <c r="Z692" s="3" t="s">
        <v>47</v>
      </c>
      <c r="AA692" s="3" t="s">
        <v>47</v>
      </c>
      <c r="AB692" s="12" t="s">
        <v>47</v>
      </c>
      <c r="AC692" s="3" t="s">
        <v>47</v>
      </c>
      <c r="AD692" s="3" t="s">
        <v>47</v>
      </c>
      <c r="AE692" s="3" t="s">
        <v>47</v>
      </c>
      <c r="AF692" s="3" t="s">
        <v>47</v>
      </c>
      <c r="AG692" s="3" t="s">
        <v>47</v>
      </c>
      <c r="AH692" s="3" t="s">
        <v>47</v>
      </c>
      <c r="AI692" s="3" t="s">
        <v>48</v>
      </c>
      <c r="AJ692" s="3" t="s">
        <v>47</v>
      </c>
      <c r="AK692" s="3" t="s">
        <v>47</v>
      </c>
      <c r="AL692" s="3" t="s">
        <v>47</v>
      </c>
      <c r="AM692" s="3" t="s">
        <v>47</v>
      </c>
      <c r="AN692" s="3" t="s">
        <v>47</v>
      </c>
      <c r="AU692" s="3">
        <v>0</v>
      </c>
      <c r="AV692" s="3">
        <v>17</v>
      </c>
      <c r="AW692" s="3">
        <v>1</v>
      </c>
      <c r="AX692" s="3">
        <v>17</v>
      </c>
      <c r="AY692" s="3">
        <v>100</v>
      </c>
      <c r="AZ692" s="6" t="str">
        <f t="shared" si="74"/>
        <v>1028.6</v>
      </c>
      <c r="BC692" s="12" t="s">
        <v>510</v>
      </c>
      <c r="BJ692" s="12">
        <f t="shared" si="75"/>
        <v>0</v>
      </c>
      <c r="BK692" s="12">
        <f t="shared" si="76"/>
        <v>0</v>
      </c>
      <c r="CQ692" s="3" t="str">
        <f>CONCATENATE(baseURL!$A$1,baseURL!$B$1,baseURL!$C$1,".",C692,".",L692,".pkl&amp;seq=",BC692)</f>
        <v>http://proteomics.broadinstitute.org/millscripts/viewfeed.pl?side=xl&amp;cycle=1&amp;fixedMods=iaaC&amp;file=msdataSM/iPRG2012_nd/cpick_in/iPRG2012_nd.1028.6.2.pkl&amp;seq=ANLDVKDQK</v>
      </c>
    </row>
    <row r="693" spans="1:95" x14ac:dyDescent="0.2">
      <c r="A693" s="3">
        <v>2981</v>
      </c>
      <c r="B693" s="2" t="s">
        <v>580</v>
      </c>
      <c r="C693" s="2" t="s">
        <v>581</v>
      </c>
      <c r="D693" s="3">
        <v>516</v>
      </c>
      <c r="E693" s="3">
        <v>516</v>
      </c>
      <c r="F693" s="3">
        <v>21596</v>
      </c>
      <c r="G693" s="3">
        <v>1543</v>
      </c>
      <c r="H693" s="3">
        <v>7.6768000000000001</v>
      </c>
      <c r="I693" s="30">
        <v>595.83964000000003</v>
      </c>
      <c r="J693" s="30">
        <v>595.83664209999995</v>
      </c>
      <c r="K693" s="30">
        <v>3.0000000000000001E-3</v>
      </c>
      <c r="L693" s="3">
        <v>2</v>
      </c>
      <c r="M693" s="3">
        <v>2</v>
      </c>
      <c r="N693" s="10">
        <f t="shared" si="70"/>
        <v>1</v>
      </c>
      <c r="O693" s="35">
        <v>2</v>
      </c>
      <c r="P693" s="17"/>
      <c r="Q693" s="40">
        <v>1190.6674</v>
      </c>
      <c r="R693" s="40">
        <v>595.83734000000004</v>
      </c>
      <c r="S693" s="18">
        <f t="shared" si="71"/>
        <v>3.8601139028834393</v>
      </c>
      <c r="T693" s="18">
        <f t="shared" si="72"/>
        <v>-1.1712928231236184</v>
      </c>
      <c r="U693" s="18">
        <f t="shared" si="73"/>
        <v>-1.0741186513914316</v>
      </c>
      <c r="V693" s="30">
        <v>595.83669999999995</v>
      </c>
      <c r="W693" s="3" t="s">
        <v>48</v>
      </c>
      <c r="X693" s="3" t="s">
        <v>47</v>
      </c>
      <c r="Y693" s="3" t="s">
        <v>47</v>
      </c>
      <c r="Z693" s="3" t="s">
        <v>52</v>
      </c>
      <c r="AA693" s="3" t="s">
        <v>47</v>
      </c>
      <c r="AB693" s="12" t="s">
        <v>52</v>
      </c>
      <c r="AC693" s="3" t="s">
        <v>52</v>
      </c>
      <c r="AF693" s="3" t="s">
        <v>48</v>
      </c>
      <c r="AG693" s="3" t="s">
        <v>48</v>
      </c>
      <c r="AH693" s="3" t="s">
        <v>47</v>
      </c>
      <c r="AI693" s="3" t="s">
        <v>52</v>
      </c>
      <c r="AJ693" s="3" t="s">
        <v>47</v>
      </c>
      <c r="AK693" s="3" t="s">
        <v>52</v>
      </c>
      <c r="AM693" s="3" t="s">
        <v>48</v>
      </c>
      <c r="AO693" s="3" t="s">
        <v>48</v>
      </c>
      <c r="AU693" s="3">
        <v>0</v>
      </c>
      <c r="AV693" s="3">
        <v>5</v>
      </c>
      <c r="AW693" s="3">
        <v>1</v>
      </c>
      <c r="AX693" s="3">
        <v>5</v>
      </c>
      <c r="AY693" s="3">
        <v>100</v>
      </c>
      <c r="AZ693" s="6" t="str">
        <f t="shared" si="74"/>
        <v>1028.7</v>
      </c>
      <c r="BC693" s="12" t="s">
        <v>582</v>
      </c>
      <c r="BJ693" s="12">
        <f t="shared" si="75"/>
        <v>1</v>
      </c>
      <c r="BK693" s="12">
        <f t="shared" si="76"/>
        <v>0</v>
      </c>
      <c r="CQ693" s="3" t="str">
        <f>CONCATENATE(baseURL!$A$1,baseURL!$B$1,baseURL!$C$1,".",C693,".",L693,".pkl&amp;seq=",BC693)</f>
        <v>http://proteomics.broadinstitute.org/millscripts/viewfeed.pl?side=xl&amp;cycle=1&amp;fixedMods=iaaC&amp;file=msdataSM/iPRG2012_nd/cpick_in/iPRG2012_nd.1028.7.2.pkl&amp;seq=KCSATNRLLK</v>
      </c>
    </row>
    <row r="694" spans="1:95" x14ac:dyDescent="0.2">
      <c r="A694" s="3">
        <v>349</v>
      </c>
      <c r="B694" s="2" t="s">
        <v>583</v>
      </c>
      <c r="C694" s="2" t="s">
        <v>584</v>
      </c>
      <c r="D694" s="3">
        <v>518</v>
      </c>
      <c r="E694" s="3">
        <v>518</v>
      </c>
      <c r="F694" s="3">
        <v>21611</v>
      </c>
      <c r="G694" s="3">
        <v>1546</v>
      </c>
      <c r="H694" s="3">
        <v>7.6902999999999997</v>
      </c>
      <c r="I694" s="30">
        <v>429.18723</v>
      </c>
      <c r="J694" s="30">
        <v>429.1920015</v>
      </c>
      <c r="K694" s="30">
        <v>-4.7699999999999999E-3</v>
      </c>
      <c r="L694" s="3">
        <v>0</v>
      </c>
      <c r="M694" s="3">
        <v>2</v>
      </c>
      <c r="N694" s="10">
        <f t="shared" si="70"/>
        <v>1</v>
      </c>
      <c r="O694" s="35">
        <v>2</v>
      </c>
      <c r="P694" s="17"/>
      <c r="Q694" s="40">
        <v>857.36442</v>
      </c>
      <c r="R694" s="40">
        <v>429.18585000000002</v>
      </c>
      <c r="S694" s="18">
        <f t="shared" si="71"/>
        <v>3.2153902557208807</v>
      </c>
      <c r="T694" s="18">
        <f t="shared" si="72"/>
        <v>14.332951563960481</v>
      </c>
      <c r="U694" s="18">
        <f t="shared" si="73"/>
        <v>14.32945657456087</v>
      </c>
      <c r="V694" s="30">
        <v>429.19200000000001</v>
      </c>
      <c r="Z694" s="3" t="s">
        <v>47</v>
      </c>
      <c r="AA694" s="3" t="s">
        <v>47</v>
      </c>
      <c r="AB694" s="12" t="s">
        <v>47</v>
      </c>
      <c r="AC694" s="3" t="s">
        <v>48</v>
      </c>
      <c r="AG694" s="3" t="s">
        <v>47</v>
      </c>
      <c r="AM694" s="3" t="s">
        <v>52</v>
      </c>
      <c r="AU694" s="3">
        <v>0</v>
      </c>
      <c r="AV694" s="3">
        <v>4</v>
      </c>
      <c r="AW694" s="3">
        <v>1</v>
      </c>
      <c r="AX694" s="3">
        <v>4</v>
      </c>
      <c r="AY694" s="3">
        <v>100</v>
      </c>
      <c r="AZ694" s="6" t="str">
        <f t="shared" si="74"/>
        <v>1029.1</v>
      </c>
      <c r="BC694" s="12" t="s">
        <v>585</v>
      </c>
      <c r="BJ694" s="12">
        <f t="shared" si="75"/>
        <v>2</v>
      </c>
      <c r="BK694" s="12">
        <f t="shared" si="76"/>
        <v>0</v>
      </c>
      <c r="CQ694" s="3" t="str">
        <f>CONCATENATE(baseURL!$A$1,baseURL!$B$1,baseURL!$C$1,".",C694,".",L694,".pkl&amp;seq=",BC694)</f>
        <v>http://proteomics.broadinstitute.org/millscripts/viewfeed.pl?side=xl&amp;cycle=1&amp;fixedMods=iaaC&amp;file=msdataSM/iPRG2012_nd/cpick_in/iPRG2012_nd.1029.1.0.pkl&amp;seq=ACYVCGK</v>
      </c>
    </row>
    <row r="695" spans="1:95" x14ac:dyDescent="0.2">
      <c r="A695" s="3">
        <v>2378</v>
      </c>
      <c r="B695" s="2" t="s">
        <v>586</v>
      </c>
      <c r="C695" s="2" t="s">
        <v>573</v>
      </c>
      <c r="D695" s="3">
        <v>519</v>
      </c>
      <c r="E695" s="3">
        <v>519</v>
      </c>
      <c r="F695" s="3">
        <v>21612</v>
      </c>
      <c r="G695" s="3">
        <v>1547</v>
      </c>
      <c r="H695" s="3">
        <v>7.6936</v>
      </c>
      <c r="I695" s="30">
        <v>434.24991999999997</v>
      </c>
      <c r="J695" s="30">
        <v>434.2507038</v>
      </c>
      <c r="K695" s="30">
        <v>-7.7999999999999999E-4</v>
      </c>
      <c r="L695" s="3">
        <v>2</v>
      </c>
      <c r="M695" s="3">
        <v>2</v>
      </c>
      <c r="N695" s="10">
        <f t="shared" si="70"/>
        <v>1</v>
      </c>
      <c r="O695" s="35">
        <v>2</v>
      </c>
      <c r="P695" s="17"/>
      <c r="Q695" s="40">
        <v>867.49343999999996</v>
      </c>
      <c r="R695" s="40">
        <v>434.25036</v>
      </c>
      <c r="S695" s="18">
        <f t="shared" si="71"/>
        <v>-1.0132403805628973</v>
      </c>
      <c r="T695" s="18">
        <f t="shared" si="72"/>
        <v>0.7917091882111702</v>
      </c>
      <c r="U695" s="18">
        <f t="shared" si="73"/>
        <v>0.78295847583001155</v>
      </c>
      <c r="V695" s="30">
        <v>434.25069999999999</v>
      </c>
      <c r="W695" s="3" t="s">
        <v>48</v>
      </c>
      <c r="Z695" s="3" t="s">
        <v>47</v>
      </c>
      <c r="AA695" s="3" t="s">
        <v>47</v>
      </c>
      <c r="AB695" s="12" t="s">
        <v>47</v>
      </c>
      <c r="AC695" s="3" t="s">
        <v>48</v>
      </c>
      <c r="AE695" s="3" t="s">
        <v>47</v>
      </c>
      <c r="AF695" s="3" t="s">
        <v>48</v>
      </c>
      <c r="AG695" s="3" t="s">
        <v>48</v>
      </c>
      <c r="AH695" s="3" t="s">
        <v>47</v>
      </c>
      <c r="AJ695" s="3" t="s">
        <v>47</v>
      </c>
      <c r="AK695" s="3" t="s">
        <v>48</v>
      </c>
      <c r="AL695" s="3" t="s">
        <v>47</v>
      </c>
      <c r="AN695" s="3" t="s">
        <v>47</v>
      </c>
      <c r="AO695" s="3" t="s">
        <v>52</v>
      </c>
      <c r="AU695" s="3">
        <v>0</v>
      </c>
      <c r="AV695" s="3">
        <v>8</v>
      </c>
      <c r="AW695" s="3">
        <v>1</v>
      </c>
      <c r="AX695" s="3">
        <v>8</v>
      </c>
      <c r="AY695" s="3">
        <v>100</v>
      </c>
      <c r="AZ695" s="6" t="str">
        <f t="shared" si="74"/>
        <v>1029.2</v>
      </c>
      <c r="BC695" s="12" t="s">
        <v>587</v>
      </c>
      <c r="BJ695" s="12">
        <f t="shared" si="75"/>
        <v>0</v>
      </c>
      <c r="BK695" s="12">
        <f t="shared" si="76"/>
        <v>0</v>
      </c>
      <c r="CQ695" s="3" t="str">
        <f>CONCATENATE(baseURL!$A$1,baseURL!$B$1,baseURL!$C$1,".",C695,".",L695,".pkl&amp;seq=",BC695)</f>
        <v>http://proteomics.broadinstitute.org/millscripts/viewfeed.pl?side=xl&amp;cycle=1&amp;fixedMods=iaaC&amp;file=msdataSM/iPRG2012_nd/cpick_in/iPRG2012_nd.1029.2.2.pkl&amp;seq=GTLSKYAK</v>
      </c>
    </row>
    <row r="696" spans="1:95" x14ac:dyDescent="0.2">
      <c r="A696" s="3">
        <v>2970</v>
      </c>
      <c r="B696" s="2" t="s">
        <v>588</v>
      </c>
      <c r="C696" s="2" t="s">
        <v>589</v>
      </c>
      <c r="D696" s="3">
        <v>523</v>
      </c>
      <c r="E696" s="3">
        <v>523</v>
      </c>
      <c r="F696" s="3">
        <v>21632</v>
      </c>
      <c r="G696" s="3">
        <v>1552</v>
      </c>
      <c r="H696" s="3">
        <v>7.7148000000000003</v>
      </c>
      <c r="I696" s="30">
        <v>407.25119000000001</v>
      </c>
      <c r="J696" s="30">
        <v>407.25091800000001</v>
      </c>
      <c r="K696" s="30">
        <v>2.7E-4</v>
      </c>
      <c r="L696" s="3">
        <v>2</v>
      </c>
      <c r="M696" s="3">
        <v>2</v>
      </c>
      <c r="N696" s="10">
        <f t="shared" si="70"/>
        <v>1</v>
      </c>
      <c r="O696" s="35">
        <v>2</v>
      </c>
      <c r="P696" s="17"/>
      <c r="Q696" s="40">
        <v>813.49410999999998</v>
      </c>
      <c r="R696" s="40">
        <v>407.25069000000002</v>
      </c>
      <c r="S696" s="18">
        <f t="shared" si="71"/>
        <v>1.2277450039143618</v>
      </c>
      <c r="T696" s="18">
        <f t="shared" si="72"/>
        <v>0.55985172178048248</v>
      </c>
      <c r="U696" s="18">
        <f t="shared" si="73"/>
        <v>-0.22099410071016826</v>
      </c>
      <c r="V696" s="30">
        <v>407.25060000000002</v>
      </c>
      <c r="W696" s="3" t="s">
        <v>47</v>
      </c>
      <c r="X696" s="3" t="s">
        <v>47</v>
      </c>
      <c r="Y696" s="3" t="s">
        <v>47</v>
      </c>
      <c r="Z696" s="3" t="s">
        <v>47</v>
      </c>
      <c r="AB696" s="12" t="s">
        <v>65</v>
      </c>
      <c r="AC696" s="3" t="s">
        <v>47</v>
      </c>
      <c r="AD696" s="3" t="s">
        <v>47</v>
      </c>
      <c r="AF696" s="3" t="s">
        <v>47</v>
      </c>
      <c r="AG696" s="3" t="s">
        <v>47</v>
      </c>
      <c r="AH696" s="3" t="s">
        <v>47</v>
      </c>
      <c r="AI696" s="3" t="s">
        <v>47</v>
      </c>
      <c r="AK696" s="3" t="s">
        <v>47</v>
      </c>
      <c r="AL696" s="3" t="s">
        <v>47</v>
      </c>
      <c r="AN696" s="3" t="s">
        <v>47</v>
      </c>
      <c r="AU696" s="3">
        <v>1</v>
      </c>
      <c r="AV696" s="3">
        <v>13</v>
      </c>
      <c r="AW696" s="3">
        <v>1</v>
      </c>
      <c r="AX696" s="3">
        <v>13</v>
      </c>
      <c r="AY696" s="3">
        <v>100</v>
      </c>
      <c r="AZ696" s="6" t="str">
        <f t="shared" si="74"/>
        <v>1030.1</v>
      </c>
      <c r="BC696" s="12" t="s">
        <v>575</v>
      </c>
      <c r="BJ696" s="12">
        <f t="shared" si="75"/>
        <v>0</v>
      </c>
      <c r="BK696" s="12">
        <f t="shared" si="76"/>
        <v>0</v>
      </c>
      <c r="BX696" s="3" t="s">
        <v>590</v>
      </c>
      <c r="CQ696" s="3" t="str">
        <f>CONCATENATE(baseURL!$A$1,baseURL!$B$1,baseURL!$C$1,".",C696,".",L696,".pkl&amp;seq=",BC696)</f>
        <v>http://proteomics.broadinstitute.org/millscripts/viewfeed.pl?side=xl&amp;cycle=1&amp;fixedMods=iaaC&amp;file=msdataSM/iPRG2012_nd/cpick_in/iPRG2012_nd.1030.1.2.pkl&amp;seq=VNVPKTR</v>
      </c>
    </row>
    <row r="697" spans="1:95" x14ac:dyDescent="0.2">
      <c r="A697" s="3">
        <v>7687</v>
      </c>
      <c r="B697" s="2" t="s">
        <v>591</v>
      </c>
      <c r="C697" s="2" t="s">
        <v>592</v>
      </c>
      <c r="D697" s="3">
        <v>539</v>
      </c>
      <c r="E697" s="3">
        <v>539</v>
      </c>
      <c r="F697" s="3">
        <v>21684</v>
      </c>
      <c r="G697" s="3">
        <v>1570</v>
      </c>
      <c r="H697" s="3">
        <v>7.7766999999999999</v>
      </c>
      <c r="I697" s="30">
        <v>554.79445999999996</v>
      </c>
      <c r="J697" s="30">
        <v>554.79121410000005</v>
      </c>
      <c r="K697" s="30">
        <v>3.2499999999999999E-3</v>
      </c>
      <c r="L697" s="3">
        <v>2</v>
      </c>
      <c r="M697" s="3">
        <v>2</v>
      </c>
      <c r="N697" s="10">
        <f t="shared" si="70"/>
        <v>1</v>
      </c>
      <c r="O697" s="35">
        <v>2</v>
      </c>
      <c r="Q697" s="40">
        <v>1108.5779199999999</v>
      </c>
      <c r="R697" s="42">
        <v>554.79259999999999</v>
      </c>
      <c r="S697" s="18">
        <f t="shared" si="71"/>
        <v>3.3526041983348587</v>
      </c>
      <c r="T697" s="18">
        <f t="shared" si="72"/>
        <v>-2.4980506227834511</v>
      </c>
      <c r="U697" s="18">
        <f t="shared" si="73"/>
        <v>-2.7037130631600523</v>
      </c>
      <c r="V697" s="30">
        <v>554.79110000000003</v>
      </c>
      <c r="W697" s="3" t="s">
        <v>47</v>
      </c>
      <c r="X697" s="3" t="s">
        <v>47</v>
      </c>
      <c r="Y697" s="3" t="s">
        <v>47</v>
      </c>
      <c r="AA697" s="3" t="s">
        <v>47</v>
      </c>
      <c r="AB697" s="12" t="s">
        <v>48</v>
      </c>
      <c r="AD697" s="3" t="s">
        <v>47</v>
      </c>
      <c r="AG697" s="3" t="s">
        <v>52</v>
      </c>
      <c r="AH697" s="3" t="s">
        <v>47</v>
      </c>
      <c r="AI697" s="3" t="s">
        <v>52</v>
      </c>
      <c r="AK697" s="3" t="s">
        <v>48</v>
      </c>
      <c r="AL697" s="3" t="s">
        <v>52</v>
      </c>
      <c r="AO697" s="3" t="s">
        <v>47</v>
      </c>
      <c r="AU697" s="3">
        <v>0</v>
      </c>
      <c r="AV697" s="3">
        <v>7</v>
      </c>
      <c r="AW697" s="3">
        <v>2</v>
      </c>
      <c r="AX697" s="3">
        <v>6</v>
      </c>
      <c r="AY697" s="3">
        <v>85.71</v>
      </c>
      <c r="AZ697" s="6" t="str">
        <f t="shared" si="74"/>
        <v>1032.11</v>
      </c>
      <c r="BC697" s="12" t="s">
        <v>593</v>
      </c>
      <c r="BI697" s="12" t="s">
        <v>594</v>
      </c>
      <c r="BJ697" s="12">
        <f t="shared" si="75"/>
        <v>0</v>
      </c>
      <c r="BK697" s="12">
        <f t="shared" si="76"/>
        <v>1</v>
      </c>
      <c r="BR697" s="3" t="s">
        <v>594</v>
      </c>
      <c r="BZ697" s="3" t="s">
        <v>595</v>
      </c>
      <c r="CQ697" s="3" t="str">
        <f>CONCATENATE(baseURL!$A$1,baseURL!$B$1,baseURL!$C$1,".",C697,".",L697,".pkl&amp;seq=",BC697,"&amp;varMods=ReducedCys-C")</f>
        <v>http://proteomics.broadinstitute.org/millscripts/viewfeed.pl?side=xl&amp;cycle=1&amp;fixedMods=iaaC&amp;file=msdataSM/iPRG2012_nd/cpick_in/iPRG2012_nd.1032.11.2.pkl&amp;seq=TTGKcGSVTVR&amp;varMods=ReducedCys-C</v>
      </c>
    </row>
    <row r="698" spans="1:95" x14ac:dyDescent="0.2">
      <c r="A698" s="3">
        <v>374</v>
      </c>
      <c r="B698" s="2" t="s">
        <v>596</v>
      </c>
      <c r="C698" s="2" t="s">
        <v>597</v>
      </c>
      <c r="D698" s="3">
        <v>531</v>
      </c>
      <c r="E698" s="3">
        <v>531</v>
      </c>
      <c r="F698" s="3">
        <v>21676</v>
      </c>
      <c r="G698" s="3">
        <v>1562</v>
      </c>
      <c r="H698" s="3">
        <v>7.7633999999999999</v>
      </c>
      <c r="I698" s="30">
        <v>430.23122000000001</v>
      </c>
      <c r="J698" s="30">
        <v>430.22955969999998</v>
      </c>
      <c r="K698" s="30">
        <v>1.66E-3</v>
      </c>
      <c r="L698" s="3">
        <v>2</v>
      </c>
      <c r="M698" s="3">
        <v>3</v>
      </c>
      <c r="N698" s="10">
        <f t="shared" si="70"/>
        <v>-1</v>
      </c>
      <c r="O698" s="35">
        <v>2</v>
      </c>
      <c r="P698" s="17"/>
      <c r="Q698" s="40">
        <v>859.45196999999996</v>
      </c>
      <c r="R698" s="40">
        <v>430.22962000000001</v>
      </c>
      <c r="S698" s="18">
        <f t="shared" si="71"/>
        <v>3.7189443162845714</v>
      </c>
      <c r="T698" s="18">
        <f t="shared" si="72"/>
        <v>-0.14015771398923224</v>
      </c>
      <c r="U698" s="18">
        <f t="shared" si="73"/>
        <v>-0.74378886323048965</v>
      </c>
      <c r="V698" s="30">
        <v>430.22930000000002</v>
      </c>
      <c r="Z698" s="3" t="s">
        <v>52</v>
      </c>
      <c r="AA698" s="3" t="s">
        <v>47</v>
      </c>
      <c r="AB698" s="12" t="s">
        <v>47</v>
      </c>
      <c r="AF698" s="3" t="s">
        <v>47</v>
      </c>
      <c r="AG698" s="3" t="s">
        <v>47</v>
      </c>
      <c r="AK698" s="3" t="s">
        <v>52</v>
      </c>
      <c r="AL698" s="3" t="s">
        <v>52</v>
      </c>
      <c r="AU698" s="3">
        <v>0</v>
      </c>
      <c r="AV698" s="3">
        <v>4</v>
      </c>
      <c r="AW698" s="3">
        <v>1</v>
      </c>
      <c r="AX698" s="3">
        <v>4</v>
      </c>
      <c r="AY698" s="3">
        <v>100</v>
      </c>
      <c r="AZ698" s="6" t="str">
        <f t="shared" si="74"/>
        <v>1032.3</v>
      </c>
      <c r="BC698" s="12" t="s">
        <v>598</v>
      </c>
      <c r="BJ698" s="12">
        <f t="shared" si="75"/>
        <v>0</v>
      </c>
      <c r="BK698" s="12">
        <f t="shared" si="76"/>
        <v>0</v>
      </c>
      <c r="CQ698" s="3" t="str">
        <f>CONCATENATE(baseURL!$A$1,baseURL!$B$1,baseURL!$C$1,".",C698,".",L698,".pkl&amp;seq=",BC698)</f>
        <v>http://proteomics.broadinstitute.org/millscripts/viewfeed.pl?side=xl&amp;cycle=1&amp;fixedMods=iaaC&amp;file=msdataSM/iPRG2012_nd/cpick_in/iPRG2012_nd.1032.3.2.pkl&amp;seq=EAAALAEGK</v>
      </c>
    </row>
    <row r="699" spans="1:95" x14ac:dyDescent="0.2">
      <c r="A699" s="3">
        <v>7283</v>
      </c>
      <c r="B699" s="2" t="s">
        <v>601</v>
      </c>
      <c r="C699" s="2" t="s">
        <v>602</v>
      </c>
      <c r="D699" s="3">
        <v>553</v>
      </c>
      <c r="E699" s="3">
        <v>553</v>
      </c>
      <c r="F699" s="3">
        <v>21726</v>
      </c>
      <c r="G699" s="3">
        <v>1586</v>
      </c>
      <c r="H699" s="3">
        <v>7.8235999999999999</v>
      </c>
      <c r="I699" s="30">
        <v>601.25392999999997</v>
      </c>
      <c r="J699" s="30">
        <v>601.25229939999997</v>
      </c>
      <c r="K699" s="30">
        <v>1.6299999999999999E-3</v>
      </c>
      <c r="L699" s="3">
        <v>2</v>
      </c>
      <c r="M699" s="3">
        <v>2</v>
      </c>
      <c r="N699" s="10">
        <f t="shared" si="70"/>
        <v>1</v>
      </c>
      <c r="O699" s="35">
        <v>2</v>
      </c>
      <c r="P699" s="17"/>
      <c r="Q699" s="40">
        <v>1201.4976200000001</v>
      </c>
      <c r="R699" s="40">
        <v>601.25244999999995</v>
      </c>
      <c r="S699" s="18">
        <f t="shared" si="71"/>
        <v>2.4615284312189081</v>
      </c>
      <c r="T699" s="18">
        <f t="shared" si="72"/>
        <v>-0.25047714979551344</v>
      </c>
      <c r="U699" s="18">
        <f t="shared" si="73"/>
        <v>-0.58211820993351937</v>
      </c>
      <c r="V699" s="30">
        <v>601.25210000000004</v>
      </c>
      <c r="W699" s="3" t="s">
        <v>47</v>
      </c>
      <c r="X699" s="3" t="s">
        <v>47</v>
      </c>
      <c r="Y699" s="3" t="s">
        <v>47</v>
      </c>
      <c r="AA699" s="3" t="s">
        <v>47</v>
      </c>
      <c r="AB699" s="12" t="s">
        <v>47</v>
      </c>
      <c r="AC699" s="3" t="s">
        <v>47</v>
      </c>
      <c r="AF699" s="3" t="s">
        <v>48</v>
      </c>
      <c r="AG699" s="3" t="s">
        <v>48</v>
      </c>
      <c r="AH699" s="3" t="s">
        <v>47</v>
      </c>
      <c r="AI699" s="3" t="s">
        <v>48</v>
      </c>
      <c r="AL699" s="3" t="s">
        <v>48</v>
      </c>
      <c r="AO699" s="3" t="s">
        <v>48</v>
      </c>
      <c r="AU699" s="3">
        <v>0</v>
      </c>
      <c r="AV699" s="3">
        <v>7</v>
      </c>
      <c r="AW699" s="3">
        <v>1</v>
      </c>
      <c r="AX699" s="3">
        <v>7</v>
      </c>
      <c r="AY699" s="3">
        <v>100</v>
      </c>
      <c r="AZ699" s="6" t="str">
        <f t="shared" si="74"/>
        <v>1034.11</v>
      </c>
      <c r="BC699" s="12" t="s">
        <v>603</v>
      </c>
      <c r="BJ699" s="12">
        <f t="shared" si="75"/>
        <v>2</v>
      </c>
      <c r="BK699" s="12">
        <f t="shared" si="76"/>
        <v>0</v>
      </c>
      <c r="CQ699" s="3" t="str">
        <f>CONCATENATE(baseURL!$A$1,baseURL!$B$1,baseURL!$C$1,".",C699,".",L699,".pkl&amp;seq=",BC699)</f>
        <v>http://proteomics.broadinstitute.org/millscripts/viewfeed.pl?side=xl&amp;cycle=1&amp;fixedMods=iaaC&amp;file=msdataSM/iPRG2012_nd/cpick_in/iPRG2012_nd.1034.11.2.pkl&amp;seq=TCSSCGYPAAK</v>
      </c>
    </row>
    <row r="700" spans="1:95" x14ac:dyDescent="0.2">
      <c r="A700" s="3">
        <v>1340</v>
      </c>
      <c r="B700" s="2" t="s">
        <v>604</v>
      </c>
      <c r="C700" s="2" t="s">
        <v>605</v>
      </c>
      <c r="D700" s="3">
        <v>554</v>
      </c>
      <c r="E700" s="3">
        <v>554</v>
      </c>
      <c r="F700" s="3">
        <v>21727</v>
      </c>
      <c r="G700" s="3">
        <v>1587</v>
      </c>
      <c r="H700" s="3">
        <v>7.8253000000000004</v>
      </c>
      <c r="I700" s="30">
        <v>609.24692000000005</v>
      </c>
      <c r="J700" s="30">
        <v>609.24998630000005</v>
      </c>
      <c r="K700" s="30">
        <v>-3.0699999999999998E-3</v>
      </c>
      <c r="L700" s="3">
        <v>2</v>
      </c>
      <c r="M700" s="3">
        <v>2</v>
      </c>
      <c r="N700" s="10">
        <f t="shared" si="70"/>
        <v>1</v>
      </c>
      <c r="O700" s="35">
        <v>2</v>
      </c>
      <c r="P700" s="17"/>
      <c r="Q700" s="40">
        <v>1217.49253</v>
      </c>
      <c r="R700" s="40">
        <v>609.24991</v>
      </c>
      <c r="S700" s="18">
        <f t="shared" si="71"/>
        <v>-4.9076740937956105</v>
      </c>
      <c r="T700" s="18">
        <f t="shared" si="72"/>
        <v>0.12523596441089893</v>
      </c>
      <c r="U700" s="18">
        <f t="shared" si="73"/>
        <v>-6.9101364330831787</v>
      </c>
      <c r="V700" s="30">
        <v>609.24570000000006</v>
      </c>
      <c r="X700" s="3" t="s">
        <v>47</v>
      </c>
      <c r="Y700" s="3" t="s">
        <v>47</v>
      </c>
      <c r="Z700" s="3" t="s">
        <v>47</v>
      </c>
      <c r="AA700" s="3" t="s">
        <v>47</v>
      </c>
      <c r="AD700" s="3" t="s">
        <v>47</v>
      </c>
      <c r="AF700" s="3" t="s">
        <v>47</v>
      </c>
      <c r="AG700" s="3" t="s">
        <v>47</v>
      </c>
      <c r="AH700" s="3" t="s">
        <v>47</v>
      </c>
      <c r="AI700" s="3" t="s">
        <v>47</v>
      </c>
      <c r="AL700" s="3" t="s">
        <v>48</v>
      </c>
      <c r="AP700" s="3" t="s">
        <v>48</v>
      </c>
      <c r="AU700" s="3">
        <v>0</v>
      </c>
      <c r="AV700" s="3">
        <v>9</v>
      </c>
      <c r="AW700" s="3">
        <v>1</v>
      </c>
      <c r="AX700" s="3">
        <v>9</v>
      </c>
      <c r="AY700" s="3">
        <v>100</v>
      </c>
      <c r="AZ700" s="6" t="str">
        <f t="shared" si="74"/>
        <v>1034.12</v>
      </c>
      <c r="BC700" s="12" t="s">
        <v>606</v>
      </c>
      <c r="BJ700" s="12">
        <f t="shared" si="75"/>
        <v>2</v>
      </c>
      <c r="BK700" s="12">
        <f t="shared" si="76"/>
        <v>0</v>
      </c>
      <c r="CQ700" s="3" t="str">
        <f>CONCATENATE(baseURL!$A$1,baseURL!$B$1,baseURL!$C$1,".",C700,".",L700,".pkl&amp;seq=",BC700)</f>
        <v>http://proteomics.broadinstitute.org/millscripts/viewfeed.pl?side=xl&amp;cycle=1&amp;fixedMods=iaaC&amp;file=msdataSM/iPRG2012_nd/cpick_in/iPRG2012_nd.1034.12.2.pkl&amp;seq=TCSSCGYPSAK</v>
      </c>
    </row>
    <row r="701" spans="1:95" x14ac:dyDescent="0.2">
      <c r="A701" s="3">
        <v>2434</v>
      </c>
      <c r="B701" s="2" t="s">
        <v>607</v>
      </c>
      <c r="C701" s="2" t="s">
        <v>608</v>
      </c>
      <c r="D701" s="3">
        <v>548</v>
      </c>
      <c r="E701" s="3">
        <v>548</v>
      </c>
      <c r="F701" s="3">
        <v>21721</v>
      </c>
      <c r="G701" s="3">
        <v>1581</v>
      </c>
      <c r="H701" s="3">
        <v>7.8152999999999997</v>
      </c>
      <c r="I701" s="30">
        <v>474.7679</v>
      </c>
      <c r="J701" s="30">
        <v>474.76789509999998</v>
      </c>
      <c r="K701" s="30">
        <v>0</v>
      </c>
      <c r="L701" s="3">
        <v>2</v>
      </c>
      <c r="M701" s="3">
        <v>2</v>
      </c>
      <c r="N701" s="10">
        <f t="shared" si="70"/>
        <v>1</v>
      </c>
      <c r="O701" s="35">
        <v>2</v>
      </c>
      <c r="P701" s="17"/>
      <c r="Q701" s="40">
        <v>948.52614000000005</v>
      </c>
      <c r="R701" s="40">
        <v>474.76670999999999</v>
      </c>
      <c r="S701" s="18">
        <f t="shared" si="71"/>
        <v>2.5064941895530968</v>
      </c>
      <c r="T701" s="18">
        <f t="shared" si="72"/>
        <v>2.4961733310798166</v>
      </c>
      <c r="U701" s="18">
        <f t="shared" si="73"/>
        <v>1.8746048981123862</v>
      </c>
      <c r="V701" s="30">
        <v>474.76760000000002</v>
      </c>
      <c r="W701" s="3" t="s">
        <v>47</v>
      </c>
      <c r="Z701" s="3" t="s">
        <v>47</v>
      </c>
      <c r="AA701" s="3" t="s">
        <v>47</v>
      </c>
      <c r="AB701" s="12" t="s">
        <v>47</v>
      </c>
      <c r="AC701" s="3" t="s">
        <v>47</v>
      </c>
      <c r="AD701" s="3" t="s">
        <v>48</v>
      </c>
      <c r="AE701" s="3" t="s">
        <v>48</v>
      </c>
      <c r="AF701" s="3" t="s">
        <v>47</v>
      </c>
      <c r="AG701" s="3" t="s">
        <v>48</v>
      </c>
      <c r="AH701" s="3" t="s">
        <v>47</v>
      </c>
      <c r="AI701" s="3" t="s">
        <v>48</v>
      </c>
      <c r="AK701" s="3" t="s">
        <v>48</v>
      </c>
      <c r="AL701" s="3" t="s">
        <v>47</v>
      </c>
      <c r="AU701" s="3">
        <v>0</v>
      </c>
      <c r="AV701" s="3">
        <v>8</v>
      </c>
      <c r="AW701" s="3">
        <v>1</v>
      </c>
      <c r="AX701" s="3">
        <v>8</v>
      </c>
      <c r="AY701" s="3">
        <v>100</v>
      </c>
      <c r="AZ701" s="6" t="str">
        <f t="shared" si="74"/>
        <v>1034.6</v>
      </c>
      <c r="BC701" s="12" t="s">
        <v>609</v>
      </c>
      <c r="BJ701" s="12">
        <f t="shared" si="75"/>
        <v>0</v>
      </c>
      <c r="BK701" s="12">
        <f t="shared" si="76"/>
        <v>0</v>
      </c>
      <c r="CQ701" s="3" t="str">
        <f>CONCATENATE(baseURL!$A$1,baseURL!$B$1,baseURL!$C$1,".",C701,".",L701,".pkl&amp;seq=",BC701)</f>
        <v>http://proteomics.broadinstitute.org/millscripts/viewfeed.pl?side=xl&amp;cycle=1&amp;fixedMods=iaaC&amp;file=msdataSM/iPRG2012_nd/cpick_in/iPRG2012_nd.1034.6.2.pkl&amp;seq=APTVKYNR</v>
      </c>
    </row>
    <row r="702" spans="1:95" x14ac:dyDescent="0.2">
      <c r="A702" s="3">
        <v>2476</v>
      </c>
      <c r="B702" s="2" t="s">
        <v>610</v>
      </c>
      <c r="C702" s="2" t="s">
        <v>611</v>
      </c>
      <c r="D702" s="3">
        <v>549</v>
      </c>
      <c r="E702" s="3">
        <v>549</v>
      </c>
      <c r="F702" s="3">
        <v>21722</v>
      </c>
      <c r="G702" s="3">
        <v>1582</v>
      </c>
      <c r="H702" s="3">
        <v>7.8170000000000002</v>
      </c>
      <c r="I702" s="30">
        <v>478.73473000000001</v>
      </c>
      <c r="J702" s="30">
        <v>478.73493880000001</v>
      </c>
      <c r="K702" s="30">
        <v>-2.1000000000000001E-4</v>
      </c>
      <c r="L702" s="3">
        <v>2</v>
      </c>
      <c r="M702" s="3">
        <v>2</v>
      </c>
      <c r="N702" s="10">
        <f t="shared" si="70"/>
        <v>1</v>
      </c>
      <c r="O702" s="35">
        <v>2</v>
      </c>
      <c r="P702" s="17"/>
      <c r="Q702" s="40">
        <v>956.46182999999996</v>
      </c>
      <c r="R702" s="40">
        <v>478.73455000000001</v>
      </c>
      <c r="S702" s="18">
        <f t="shared" si="71"/>
        <v>0.37599124608886286</v>
      </c>
      <c r="T702" s="18">
        <f t="shared" si="72"/>
        <v>0.81214109154244485</v>
      </c>
      <c r="U702" s="18">
        <f t="shared" si="73"/>
        <v>0.10444201277607595</v>
      </c>
      <c r="V702" s="30">
        <v>478.7346</v>
      </c>
      <c r="W702" s="3" t="s">
        <v>47</v>
      </c>
      <c r="Z702" s="3" t="s">
        <v>47</v>
      </c>
      <c r="AA702" s="3" t="s">
        <v>47</v>
      </c>
      <c r="AB702" s="12" t="s">
        <v>47</v>
      </c>
      <c r="AC702" s="3" t="s">
        <v>47</v>
      </c>
      <c r="AE702" s="3" t="s">
        <v>47</v>
      </c>
      <c r="AF702" s="3" t="s">
        <v>48</v>
      </c>
      <c r="AG702" s="3" t="s">
        <v>52</v>
      </c>
      <c r="AH702" s="3" t="s">
        <v>47</v>
      </c>
      <c r="AI702" s="3" t="s">
        <v>47</v>
      </c>
      <c r="AK702" s="3" t="s">
        <v>48</v>
      </c>
      <c r="AL702" s="3" t="s">
        <v>52</v>
      </c>
      <c r="AN702" s="3" t="s">
        <v>48</v>
      </c>
      <c r="AU702" s="3">
        <v>0</v>
      </c>
      <c r="AV702" s="3">
        <v>8</v>
      </c>
      <c r="AW702" s="3">
        <v>1</v>
      </c>
      <c r="AX702" s="3">
        <v>8</v>
      </c>
      <c r="AY702" s="3">
        <v>100</v>
      </c>
      <c r="AZ702" s="6" t="str">
        <f t="shared" si="74"/>
        <v>1034.7</v>
      </c>
      <c r="BC702" s="12" t="s">
        <v>612</v>
      </c>
      <c r="BJ702" s="12">
        <f t="shared" si="75"/>
        <v>0</v>
      </c>
      <c r="BK702" s="12">
        <f t="shared" si="76"/>
        <v>0</v>
      </c>
      <c r="CQ702" s="3" t="str">
        <f>CONCATENATE(baseURL!$A$1,baseURL!$B$1,baseURL!$C$1,".",C702,".",L702,".pkl&amp;seq=",BC702)</f>
        <v>http://proteomics.broadinstitute.org/millscripts/viewfeed.pl?side=xl&amp;cycle=1&amp;fixedMods=iaaC&amp;file=msdataSM/iPRG2012_nd/cpick_in/iPRG2012_nd.1034.7.2.pkl&amp;seq=HVGDMGNVK</v>
      </c>
    </row>
    <row r="703" spans="1:95" x14ac:dyDescent="0.2">
      <c r="A703" s="3">
        <v>4278</v>
      </c>
      <c r="B703" s="2" t="s">
        <v>613</v>
      </c>
      <c r="C703" s="2" t="s">
        <v>614</v>
      </c>
      <c r="D703" s="3">
        <v>556</v>
      </c>
      <c r="E703" s="3">
        <v>556</v>
      </c>
      <c r="F703" s="3">
        <v>21738</v>
      </c>
      <c r="G703" s="3">
        <v>1590</v>
      </c>
      <c r="H703" s="3">
        <v>7.8365</v>
      </c>
      <c r="I703" s="30">
        <v>416.19891999999999</v>
      </c>
      <c r="J703" s="30">
        <v>416.1989178</v>
      </c>
      <c r="K703" s="30">
        <v>0</v>
      </c>
      <c r="L703" s="3">
        <v>0</v>
      </c>
      <c r="M703" s="3">
        <v>0</v>
      </c>
      <c r="N703" s="10">
        <f t="shared" si="70"/>
        <v>1</v>
      </c>
      <c r="O703" s="35">
        <v>2</v>
      </c>
      <c r="P703" s="17"/>
      <c r="Q703" s="40">
        <v>831.38831000000005</v>
      </c>
      <c r="R703" s="40">
        <v>416.19779</v>
      </c>
      <c r="S703" s="18">
        <f t="shared" si="71"/>
        <v>2.7150552625212048</v>
      </c>
      <c r="T703" s="18">
        <f t="shared" si="72"/>
        <v>2.7097693142631014</v>
      </c>
      <c r="U703" s="18">
        <f t="shared" si="73"/>
        <v>1.9461900554573095</v>
      </c>
      <c r="V703" s="30">
        <v>416.1986</v>
      </c>
      <c r="W703" s="3" t="s">
        <v>47</v>
      </c>
      <c r="X703" s="3" t="s">
        <v>47</v>
      </c>
      <c r="Y703" s="3" t="s">
        <v>47</v>
      </c>
      <c r="Z703" s="3" t="s">
        <v>47</v>
      </c>
      <c r="AA703" s="3" t="s">
        <v>47</v>
      </c>
      <c r="AB703" s="12" t="s">
        <v>47</v>
      </c>
      <c r="AC703" s="3" t="s">
        <v>47</v>
      </c>
      <c r="AD703" s="3" t="s">
        <v>47</v>
      </c>
      <c r="AF703" s="3" t="s">
        <v>48</v>
      </c>
      <c r="AG703" s="3" t="s">
        <v>47</v>
      </c>
      <c r="AH703" s="3" t="s">
        <v>47</v>
      </c>
      <c r="AJ703" s="3" t="s">
        <v>47</v>
      </c>
      <c r="AL703" s="3" t="s">
        <v>47</v>
      </c>
      <c r="AU703" s="3">
        <v>0</v>
      </c>
      <c r="AV703" s="3">
        <v>12</v>
      </c>
      <c r="AW703" s="3">
        <v>1</v>
      </c>
      <c r="AX703" s="3">
        <v>12</v>
      </c>
      <c r="AY703" s="3">
        <v>100</v>
      </c>
      <c r="AZ703" s="6" t="str">
        <f t="shared" si="74"/>
        <v>1035.2</v>
      </c>
      <c r="BC703" s="12" t="s">
        <v>551</v>
      </c>
      <c r="BJ703" s="12">
        <f t="shared" si="75"/>
        <v>0</v>
      </c>
      <c r="BK703" s="12">
        <f t="shared" si="76"/>
        <v>0</v>
      </c>
      <c r="CQ703" s="3" t="str">
        <f>CONCATENATE(baseURL!$A$1,baseURL!$B$1,baseURL!$C$1,".",C703,".",L703,".pkl&amp;seq=",BC703)</f>
        <v>http://proteomics.broadinstitute.org/millscripts/viewfeed.pl?side=xl&amp;cycle=1&amp;fixedMods=iaaC&amp;file=msdataSM/iPRG2012_nd/cpick_in/iPRG2012_nd.1035.2.0.pkl&amp;seq=SAEYYAK</v>
      </c>
    </row>
    <row r="704" spans="1:95" x14ac:dyDescent="0.2">
      <c r="A704" s="3">
        <v>4313</v>
      </c>
      <c r="B704" s="2" t="s">
        <v>615</v>
      </c>
      <c r="C704" s="2" t="s">
        <v>616</v>
      </c>
      <c r="D704" s="3">
        <v>567</v>
      </c>
      <c r="E704" s="3">
        <v>567</v>
      </c>
      <c r="F704" s="3">
        <v>21761</v>
      </c>
      <c r="G704" s="3">
        <v>1602</v>
      </c>
      <c r="H704" s="3">
        <v>7.8638000000000003</v>
      </c>
      <c r="I704" s="30">
        <v>451.74712</v>
      </c>
      <c r="J704" s="30">
        <v>451.74618679999998</v>
      </c>
      <c r="K704" s="30">
        <v>9.3000000000000005E-4</v>
      </c>
      <c r="L704" s="3">
        <v>2</v>
      </c>
      <c r="M704" s="3">
        <v>2</v>
      </c>
      <c r="N704" s="10">
        <f t="shared" si="70"/>
        <v>1</v>
      </c>
      <c r="O704" s="35">
        <v>2</v>
      </c>
      <c r="P704" s="17"/>
      <c r="Q704" s="40">
        <v>902.48428000000001</v>
      </c>
      <c r="R704" s="40">
        <v>451.74578000000002</v>
      </c>
      <c r="S704" s="18">
        <f t="shared" si="71"/>
        <v>2.9662700999012914</v>
      </c>
      <c r="T704" s="18">
        <f t="shared" si="72"/>
        <v>0.90050647501485348</v>
      </c>
      <c r="U704" s="18">
        <f t="shared" si="73"/>
        <v>0.70836300892038329</v>
      </c>
      <c r="V704" s="30">
        <v>451.74610000000001</v>
      </c>
      <c r="W704" s="3" t="s">
        <v>47</v>
      </c>
      <c r="X704" s="3" t="s">
        <v>47</v>
      </c>
      <c r="Y704" s="3" t="s">
        <v>48</v>
      </c>
      <c r="Z704" s="3" t="s">
        <v>47</v>
      </c>
      <c r="AA704" s="3" t="s">
        <v>47</v>
      </c>
      <c r="AB704" s="12" t="s">
        <v>47</v>
      </c>
      <c r="AC704" s="3" t="s">
        <v>47</v>
      </c>
      <c r="AD704" s="3" t="s">
        <v>48</v>
      </c>
      <c r="AF704" s="3" t="s">
        <v>47</v>
      </c>
      <c r="AG704" s="3" t="s">
        <v>48</v>
      </c>
      <c r="AH704" s="3" t="s">
        <v>47</v>
      </c>
      <c r="AI704" s="3" t="s">
        <v>48</v>
      </c>
      <c r="AJ704" s="3" t="s">
        <v>47</v>
      </c>
      <c r="AK704" s="3" t="s">
        <v>48</v>
      </c>
      <c r="AL704" s="3" t="s">
        <v>48</v>
      </c>
      <c r="AM704" s="3" t="s">
        <v>48</v>
      </c>
      <c r="AN704" s="3" t="s">
        <v>47</v>
      </c>
      <c r="AU704" s="3">
        <v>0</v>
      </c>
      <c r="AV704" s="3">
        <v>10</v>
      </c>
      <c r="AW704" s="3">
        <v>1</v>
      </c>
      <c r="AX704" s="3">
        <v>10</v>
      </c>
      <c r="AY704" s="3">
        <v>100</v>
      </c>
      <c r="AZ704" s="6" t="str">
        <f t="shared" si="74"/>
        <v>1036.4</v>
      </c>
      <c r="BC704" s="12" t="s">
        <v>617</v>
      </c>
      <c r="BJ704" s="12">
        <f t="shared" si="75"/>
        <v>0</v>
      </c>
      <c r="BK704" s="12">
        <f t="shared" si="76"/>
        <v>0</v>
      </c>
      <c r="CQ704" s="3" t="str">
        <f>CONCATENATE(baseURL!$A$1,baseURL!$B$1,baseURL!$C$1,".",C704,".",L704,".pkl&amp;seq=",BC704)</f>
        <v>http://proteomics.broadinstitute.org/millscripts/viewfeed.pl?side=xl&amp;cycle=1&amp;fixedMods=iaaC&amp;file=msdataSM/iPRG2012_nd/cpick_in/iPRG2012_nd.1036.4.2.pkl&amp;seq=VAENWRK</v>
      </c>
    </row>
    <row r="705" spans="1:95" x14ac:dyDescent="0.2">
      <c r="A705" s="3">
        <v>2426</v>
      </c>
      <c r="B705" s="2" t="s">
        <v>618</v>
      </c>
      <c r="C705" s="2" t="s">
        <v>619</v>
      </c>
      <c r="D705" s="3">
        <v>573</v>
      </c>
      <c r="E705" s="3">
        <v>573</v>
      </c>
      <c r="F705" s="3">
        <v>21780</v>
      </c>
      <c r="G705" s="3">
        <v>1609</v>
      </c>
      <c r="H705" s="3">
        <v>7.8894000000000002</v>
      </c>
      <c r="I705" s="30">
        <v>488.75450999999998</v>
      </c>
      <c r="J705" s="30">
        <v>488.75078780000001</v>
      </c>
      <c r="K705" s="30">
        <v>3.7200000000000002E-3</v>
      </c>
      <c r="L705" s="3">
        <v>2</v>
      </c>
      <c r="M705" s="3">
        <v>2</v>
      </c>
      <c r="N705" s="10">
        <f t="shared" si="70"/>
        <v>1</v>
      </c>
      <c r="O705" s="35">
        <v>2</v>
      </c>
      <c r="P705" s="17"/>
      <c r="Q705" s="40">
        <v>976.49456999999995</v>
      </c>
      <c r="R705" s="40">
        <v>488.75092000000001</v>
      </c>
      <c r="S705" s="18">
        <f t="shared" si="71"/>
        <v>7.3452547157849333</v>
      </c>
      <c r="T705" s="18">
        <f t="shared" si="72"/>
        <v>-0.27048542434645223</v>
      </c>
      <c r="U705" s="18">
        <f t="shared" si="73"/>
        <v>-0.65473022534235947</v>
      </c>
      <c r="V705" s="30">
        <v>488.75060000000002</v>
      </c>
      <c r="W705" s="3" t="s">
        <v>47</v>
      </c>
      <c r="Z705" s="3" t="s">
        <v>47</v>
      </c>
      <c r="AA705" s="3" t="s">
        <v>47</v>
      </c>
      <c r="AB705" s="12" t="s">
        <v>47</v>
      </c>
      <c r="AC705" s="3" t="s">
        <v>47</v>
      </c>
      <c r="AD705" s="3" t="s">
        <v>47</v>
      </c>
      <c r="AE705" s="3" t="s">
        <v>47</v>
      </c>
      <c r="AF705" s="3" t="s">
        <v>47</v>
      </c>
      <c r="AG705" s="3" t="s">
        <v>47</v>
      </c>
      <c r="AH705" s="3" t="s">
        <v>47</v>
      </c>
      <c r="AI705" s="3" t="s">
        <v>47</v>
      </c>
      <c r="AL705" s="3" t="s">
        <v>48</v>
      </c>
      <c r="AN705" s="3" t="s">
        <v>48</v>
      </c>
      <c r="AU705" s="3">
        <v>0</v>
      </c>
      <c r="AV705" s="3">
        <v>11</v>
      </c>
      <c r="AW705" s="3">
        <v>1</v>
      </c>
      <c r="AX705" s="3">
        <v>11</v>
      </c>
      <c r="AY705" s="3">
        <v>100</v>
      </c>
      <c r="AZ705" s="6" t="str">
        <f t="shared" si="74"/>
        <v>1037.2</v>
      </c>
      <c r="BC705" s="12" t="s">
        <v>565</v>
      </c>
      <c r="BJ705" s="12">
        <f t="shared" si="75"/>
        <v>0</v>
      </c>
      <c r="BK705" s="12">
        <f t="shared" si="76"/>
        <v>0</v>
      </c>
      <c r="CQ705" s="3" t="str">
        <f>CONCATENATE(baseURL!$A$1,baseURL!$B$1,baseURL!$C$1,".",C705,".",L705,".pkl&amp;seq=",BC705)</f>
        <v>http://proteomics.broadinstitute.org/millscripts/viewfeed.pl?side=xl&amp;cycle=1&amp;fixedMods=iaaC&amp;file=msdataSM/iPRG2012_nd/cpick_in/iPRG2012_nd.1037.2.2.pkl&amp;seq=ALADSSSTPK</v>
      </c>
    </row>
    <row r="706" spans="1:95" x14ac:dyDescent="0.2">
      <c r="A706" s="3">
        <v>4403</v>
      </c>
      <c r="B706" s="2" t="s">
        <v>620</v>
      </c>
      <c r="C706" s="2" t="s">
        <v>618</v>
      </c>
      <c r="D706" s="3">
        <v>578</v>
      </c>
      <c r="E706" s="3">
        <v>578</v>
      </c>
      <c r="F706" s="3">
        <v>21802</v>
      </c>
      <c r="G706" s="3">
        <v>1615</v>
      </c>
      <c r="H706" s="3">
        <v>7.9119000000000002</v>
      </c>
      <c r="I706" s="30">
        <v>431.56839000000002</v>
      </c>
      <c r="J706" s="30">
        <v>431.56818049999998</v>
      </c>
      <c r="K706" s="30">
        <v>2.1000000000000001E-4</v>
      </c>
      <c r="L706" s="3">
        <v>3</v>
      </c>
      <c r="M706" s="3">
        <v>3</v>
      </c>
      <c r="N706" s="10">
        <f t="shared" ref="N706:N769" si="77">IF(AND(M706&gt;0,L706&gt;0), IF(M706=L706,1,-1), 1)</f>
        <v>1</v>
      </c>
      <c r="O706" s="35">
        <v>3</v>
      </c>
      <c r="P706" s="17"/>
      <c r="Q706" s="40">
        <v>1292.68786</v>
      </c>
      <c r="R706" s="40">
        <v>431.56747000000001</v>
      </c>
      <c r="S706" s="18">
        <f t="shared" ref="S706:S769" si="78">1000000*(I706-R706)/R706</f>
        <v>2.1317640090153307</v>
      </c>
      <c r="T706" s="18">
        <f t="shared" ref="T706:T769" si="79">1000000*(J706-R706)/R706</f>
        <v>1.6463242699184577</v>
      </c>
      <c r="U706" s="18">
        <f t="shared" ref="U706:U769" si="80">1000000*(V706-R706)/R706</f>
        <v>0.76465448140157077</v>
      </c>
      <c r="V706" s="30">
        <v>431.56779999999998</v>
      </c>
      <c r="W706" s="3" t="s">
        <v>47</v>
      </c>
      <c r="X706" s="3" t="s">
        <v>47</v>
      </c>
      <c r="Y706" s="3" t="s">
        <v>47</v>
      </c>
      <c r="Z706" s="3" t="s">
        <v>47</v>
      </c>
      <c r="AA706" s="3" t="s">
        <v>47</v>
      </c>
      <c r="AB706" s="12" t="s">
        <v>48</v>
      </c>
      <c r="AC706" s="3" t="s">
        <v>47</v>
      </c>
      <c r="AD706" s="3" t="s">
        <v>48</v>
      </c>
      <c r="AE706" s="3" t="s">
        <v>48</v>
      </c>
      <c r="AF706" s="3" t="s">
        <v>48</v>
      </c>
      <c r="AG706" s="3" t="s">
        <v>47</v>
      </c>
      <c r="AH706" s="3" t="s">
        <v>47</v>
      </c>
      <c r="AI706" s="3" t="s">
        <v>48</v>
      </c>
      <c r="AK706" s="3" t="s">
        <v>52</v>
      </c>
      <c r="AL706" s="3" t="s">
        <v>47</v>
      </c>
      <c r="AM706" s="3" t="s">
        <v>47</v>
      </c>
      <c r="AN706" s="3" t="s">
        <v>48</v>
      </c>
      <c r="AU706" s="3">
        <v>0</v>
      </c>
      <c r="AV706" s="3">
        <v>10</v>
      </c>
      <c r="AW706" s="3">
        <v>1</v>
      </c>
      <c r="AX706" s="3">
        <v>10</v>
      </c>
      <c r="AY706" s="3">
        <v>100</v>
      </c>
      <c r="AZ706" s="6" t="str">
        <f t="shared" ref="AZ706:AZ769" si="81">HYPERLINK(CQ706,C706)</f>
        <v>1038.3</v>
      </c>
      <c r="BC706" s="12" t="s">
        <v>621</v>
      </c>
      <c r="BJ706" s="12">
        <f t="shared" ref="BJ706:BJ769" si="82">LEN(BC706)-LEN(SUBSTITUTE(BC706,"C",""))</f>
        <v>0</v>
      </c>
      <c r="BK706" s="12">
        <f t="shared" ref="BK706:BK769" si="83">LEN(BC706)-LEN(SUBSTITUTE(BC706,"c",""))</f>
        <v>0</v>
      </c>
      <c r="CQ706" s="3" t="str">
        <f>CONCATENATE(baseURL!$A$1,baseURL!$B$1,baseURL!$C$1,".",C706,".",L706,".pkl&amp;seq=",BC706)</f>
        <v>http://proteomics.broadinstitute.org/millscripts/viewfeed.pl?side=xl&amp;cycle=1&amp;fixedMods=iaaC&amp;file=msdataSM/iPRG2012_nd/cpick_in/iPRG2012_nd.1038.3.3.pkl&amp;seq=EGEKTMGAKLTK</v>
      </c>
    </row>
    <row r="707" spans="1:95" x14ac:dyDescent="0.2">
      <c r="A707" s="3">
        <v>1113</v>
      </c>
      <c r="B707" s="2" t="s">
        <v>622</v>
      </c>
      <c r="C707" s="2" t="s">
        <v>623</v>
      </c>
      <c r="D707" s="3">
        <v>584</v>
      </c>
      <c r="E707" s="3">
        <v>584</v>
      </c>
      <c r="F707" s="3">
        <v>21822</v>
      </c>
      <c r="G707" s="3">
        <v>1622</v>
      </c>
      <c r="H707" s="3">
        <v>7.9359000000000002</v>
      </c>
      <c r="I707" s="30">
        <v>403.69459999999998</v>
      </c>
      <c r="J707" s="30">
        <v>403.69459970000003</v>
      </c>
      <c r="K707" s="30">
        <v>0</v>
      </c>
      <c r="L707" s="3">
        <v>0</v>
      </c>
      <c r="M707" s="3">
        <v>0</v>
      </c>
      <c r="N707" s="10">
        <f t="shared" si="77"/>
        <v>1</v>
      </c>
      <c r="O707" s="35">
        <v>2</v>
      </c>
      <c r="P707" s="17"/>
      <c r="Q707" s="40">
        <v>806.38251000000002</v>
      </c>
      <c r="R707" s="40">
        <v>403.69488999999999</v>
      </c>
      <c r="S707" s="18">
        <f t="shared" si="78"/>
        <v>-0.71836430727865996</v>
      </c>
      <c r="T707" s="18">
        <f t="shared" si="79"/>
        <v>-0.71910744265440829</v>
      </c>
      <c r="U707" s="18">
        <f t="shared" si="80"/>
        <v>-1.4614997975038082</v>
      </c>
      <c r="V707" s="30">
        <v>403.6943</v>
      </c>
      <c r="W707" s="3" t="s">
        <v>48</v>
      </c>
      <c r="Y707" s="3" t="s">
        <v>48</v>
      </c>
      <c r="Z707" s="3" t="s">
        <v>48</v>
      </c>
      <c r="AA707" s="3" t="s">
        <v>47</v>
      </c>
      <c r="AB707" s="12" t="s">
        <v>47</v>
      </c>
      <c r="AF707" s="3" t="s">
        <v>48</v>
      </c>
      <c r="AG707" s="3" t="s">
        <v>52</v>
      </c>
      <c r="AH707" s="3" t="s">
        <v>65</v>
      </c>
      <c r="AI707" s="3" t="s">
        <v>48</v>
      </c>
      <c r="AK707" s="3" t="s">
        <v>52</v>
      </c>
      <c r="AM707" s="3" t="s">
        <v>47</v>
      </c>
      <c r="AO707" s="3" t="s">
        <v>52</v>
      </c>
      <c r="AU707" s="3">
        <v>1</v>
      </c>
      <c r="AV707" s="3">
        <v>3</v>
      </c>
      <c r="AW707" s="3">
        <v>1</v>
      </c>
      <c r="AX707" s="3">
        <v>3</v>
      </c>
      <c r="AY707" s="3">
        <v>100</v>
      </c>
      <c r="AZ707" s="6" t="str">
        <f t="shared" si="81"/>
        <v>1039.2</v>
      </c>
      <c r="BC707" s="12" t="s">
        <v>624</v>
      </c>
      <c r="BJ707" s="12">
        <f t="shared" si="82"/>
        <v>0</v>
      </c>
      <c r="BK707" s="12">
        <f t="shared" si="83"/>
        <v>0</v>
      </c>
      <c r="CD707" s="3" t="s">
        <v>625</v>
      </c>
      <c r="CQ707" s="3" t="str">
        <f>CONCATENATE(baseURL!$A$1,baseURL!$B$1,baseURL!$C$1,".",C707,".",L707,".pkl&amp;seq=",BC707)</f>
        <v>http://proteomics.broadinstitute.org/millscripts/viewfeed.pl?side=xl&amp;cycle=1&amp;fixedMods=iaaC&amp;file=msdataSM/iPRG2012_nd/cpick_in/iPRG2012_nd.1039.2.0.pkl&amp;seq=MDGVASAR</v>
      </c>
    </row>
    <row r="708" spans="1:95" x14ac:dyDescent="0.2">
      <c r="A708" s="3">
        <v>3591</v>
      </c>
      <c r="B708" s="2" t="s">
        <v>626</v>
      </c>
      <c r="C708" s="2" t="s">
        <v>620</v>
      </c>
      <c r="D708" s="3">
        <v>586</v>
      </c>
      <c r="E708" s="3">
        <v>586</v>
      </c>
      <c r="F708" s="3">
        <v>21824</v>
      </c>
      <c r="G708" s="3">
        <v>1624</v>
      </c>
      <c r="H708" s="3">
        <v>7.9425999999999997</v>
      </c>
      <c r="I708" s="30">
        <v>437.26936999999998</v>
      </c>
      <c r="J708" s="30">
        <v>437.27353770000002</v>
      </c>
      <c r="K708" s="30">
        <v>-4.1700000000000001E-3</v>
      </c>
      <c r="L708" s="3">
        <v>2</v>
      </c>
      <c r="M708" s="3">
        <v>2</v>
      </c>
      <c r="N708" s="10">
        <f t="shared" si="77"/>
        <v>1</v>
      </c>
      <c r="O708" s="35">
        <v>2</v>
      </c>
      <c r="P708" s="17"/>
      <c r="Q708" s="40">
        <v>873.54039</v>
      </c>
      <c r="R708" s="40">
        <v>437.27384000000001</v>
      </c>
      <c r="S708" s="18">
        <f t="shared" si="78"/>
        <v>-10.22242720951744</v>
      </c>
      <c r="T708" s="18">
        <f t="shared" si="79"/>
        <v>-0.69132880207766145</v>
      </c>
      <c r="U708" s="18">
        <f t="shared" si="80"/>
        <v>-1.6923033859229091</v>
      </c>
      <c r="V708" s="30">
        <v>437.2731</v>
      </c>
      <c r="W708" s="3" t="s">
        <v>47</v>
      </c>
      <c r="X708" s="3" t="s">
        <v>47</v>
      </c>
      <c r="Y708" s="3" t="s">
        <v>47</v>
      </c>
      <c r="Z708" s="3" t="s">
        <v>47</v>
      </c>
      <c r="AA708" s="3" t="s">
        <v>47</v>
      </c>
      <c r="AB708" s="12" t="s">
        <v>47</v>
      </c>
      <c r="AC708" s="3" t="s">
        <v>52</v>
      </c>
      <c r="AE708" s="3" t="s">
        <v>47</v>
      </c>
      <c r="AF708" s="3" t="s">
        <v>47</v>
      </c>
      <c r="AH708" s="3" t="s">
        <v>48</v>
      </c>
      <c r="AI708" s="3" t="s">
        <v>48</v>
      </c>
      <c r="AK708" s="3" t="s">
        <v>52</v>
      </c>
      <c r="AL708" s="3" t="s">
        <v>48</v>
      </c>
      <c r="AM708" s="3" t="s">
        <v>65</v>
      </c>
      <c r="AN708" s="3" t="s">
        <v>47</v>
      </c>
      <c r="AU708" s="3">
        <v>1</v>
      </c>
      <c r="AV708" s="3">
        <v>9</v>
      </c>
      <c r="AW708" s="3">
        <v>1</v>
      </c>
      <c r="AX708" s="3">
        <v>9</v>
      </c>
      <c r="AY708" s="3">
        <v>100</v>
      </c>
      <c r="AZ708" s="6" t="str">
        <f t="shared" si="81"/>
        <v>1039.4</v>
      </c>
      <c r="BC708" s="12" t="s">
        <v>627</v>
      </c>
      <c r="BJ708" s="12">
        <f t="shared" si="82"/>
        <v>0</v>
      </c>
      <c r="BK708" s="12">
        <f t="shared" si="83"/>
        <v>0</v>
      </c>
      <c r="CI708" s="3" t="s">
        <v>628</v>
      </c>
      <c r="CQ708" s="3" t="str">
        <f>CONCATENATE(baseURL!$A$1,baseURL!$B$1,baseURL!$C$1,".",C708,".",L708,".pkl&amp;seq=",BC708)</f>
        <v>http://proteomics.broadinstitute.org/millscripts/viewfeed.pl?side=xl&amp;cycle=1&amp;fixedMods=iaaC&amp;file=msdataSM/iPRG2012_nd/cpick_in/iPRG2012_nd.1039.4.2.pkl&amp;seq=LATALEKK</v>
      </c>
    </row>
    <row r="709" spans="1:95" x14ac:dyDescent="0.2">
      <c r="A709" s="3">
        <v>6909</v>
      </c>
      <c r="B709" s="2" t="s">
        <v>629</v>
      </c>
      <c r="C709" s="2" t="s">
        <v>630</v>
      </c>
      <c r="D709" s="3">
        <v>589</v>
      </c>
      <c r="E709" s="3">
        <v>589</v>
      </c>
      <c r="F709" s="3">
        <v>21843</v>
      </c>
      <c r="G709" s="3">
        <v>1628</v>
      </c>
      <c r="H709" s="3">
        <v>7.9576000000000002</v>
      </c>
      <c r="I709" s="30">
        <v>419.89715000000001</v>
      </c>
      <c r="J709" s="30">
        <v>419.8965523</v>
      </c>
      <c r="K709" s="30">
        <v>5.9999999999999995E-4</v>
      </c>
      <c r="L709" s="3">
        <v>3</v>
      </c>
      <c r="M709" s="3">
        <v>3</v>
      </c>
      <c r="N709" s="10">
        <f t="shared" si="77"/>
        <v>1</v>
      </c>
      <c r="O709" s="35">
        <v>3</v>
      </c>
      <c r="P709" s="17"/>
      <c r="Q709" s="40">
        <v>1257.6732199999999</v>
      </c>
      <c r="R709" s="40">
        <v>419.89591999999999</v>
      </c>
      <c r="S709" s="18">
        <f t="shared" si="78"/>
        <v>2.9292973363993071</v>
      </c>
      <c r="T709" s="18">
        <f t="shared" si="79"/>
        <v>1.5058493543032769</v>
      </c>
      <c r="U709" s="18">
        <f t="shared" si="80"/>
        <v>0.66683191404201403</v>
      </c>
      <c r="V709" s="30">
        <v>419.89620000000002</v>
      </c>
      <c r="W709" s="3" t="s">
        <v>47</v>
      </c>
      <c r="X709" s="3" t="s">
        <v>47</v>
      </c>
      <c r="Y709" s="3" t="s">
        <v>47</v>
      </c>
      <c r="Z709" s="3" t="s">
        <v>47</v>
      </c>
      <c r="AA709" s="3" t="s">
        <v>47</v>
      </c>
      <c r="AB709" s="12" t="s">
        <v>47</v>
      </c>
      <c r="AC709" s="3" t="s">
        <v>47</v>
      </c>
      <c r="AD709" s="3" t="s">
        <v>47</v>
      </c>
      <c r="AE709" s="3" t="s">
        <v>47</v>
      </c>
      <c r="AF709" s="3" t="s">
        <v>47</v>
      </c>
      <c r="AG709" s="3" t="s">
        <v>47</v>
      </c>
      <c r="AH709" s="3" t="s">
        <v>47</v>
      </c>
      <c r="AI709" s="3" t="s">
        <v>47</v>
      </c>
      <c r="AJ709" s="3" t="s">
        <v>47</v>
      </c>
      <c r="AK709" s="3" t="s">
        <v>47</v>
      </c>
      <c r="AL709" s="3" t="s">
        <v>47</v>
      </c>
      <c r="AM709" s="3" t="s">
        <v>47</v>
      </c>
      <c r="AN709" s="3" t="s">
        <v>48</v>
      </c>
      <c r="AO709" s="3" t="s">
        <v>48</v>
      </c>
      <c r="AP709" s="3" t="s">
        <v>48</v>
      </c>
      <c r="AU709" s="3">
        <v>0</v>
      </c>
      <c r="AV709" s="3">
        <v>17</v>
      </c>
      <c r="AW709" s="3">
        <v>1</v>
      </c>
      <c r="AX709" s="3">
        <v>17</v>
      </c>
      <c r="AY709" s="3">
        <v>100</v>
      </c>
      <c r="AZ709" s="6" t="str">
        <f t="shared" si="81"/>
        <v>1040.2</v>
      </c>
      <c r="BC709" s="12" t="s">
        <v>631</v>
      </c>
      <c r="BJ709" s="12">
        <f t="shared" si="82"/>
        <v>1</v>
      </c>
      <c r="BK709" s="12">
        <f t="shared" si="83"/>
        <v>0</v>
      </c>
      <c r="CQ709" s="3" t="str">
        <f>CONCATENATE(baseURL!$A$1,baseURL!$B$1,baseURL!$C$1,".",C709,".",L709,".pkl&amp;seq=",BC709)</f>
        <v>http://proteomics.broadinstitute.org/millscripts/viewfeed.pl?side=xl&amp;cycle=1&amp;fixedMods=iaaC&amp;file=msdataSM/iPRG2012_nd/cpick_in/iPRG2012_nd.1040.2.3.pkl&amp;seq=VCSSHTGLLRK</v>
      </c>
    </row>
    <row r="710" spans="1:95" x14ac:dyDescent="0.2">
      <c r="A710" s="3">
        <v>2988</v>
      </c>
      <c r="B710" s="2" t="s">
        <v>632</v>
      </c>
      <c r="C710" s="2" t="s">
        <v>622</v>
      </c>
      <c r="D710" s="3">
        <v>590</v>
      </c>
      <c r="E710" s="3">
        <v>590</v>
      </c>
      <c r="F710" s="3">
        <v>21844</v>
      </c>
      <c r="G710" s="3">
        <v>1629</v>
      </c>
      <c r="H710" s="3">
        <v>7.9600999999999997</v>
      </c>
      <c r="I710" s="30">
        <v>466.74331999999998</v>
      </c>
      <c r="J710" s="30">
        <v>466.74430000000001</v>
      </c>
      <c r="K710" s="30">
        <v>-9.7999999999999997E-4</v>
      </c>
      <c r="L710" s="3">
        <v>2</v>
      </c>
      <c r="M710" s="3">
        <v>2</v>
      </c>
      <c r="N710" s="10">
        <f t="shared" si="77"/>
        <v>1</v>
      </c>
      <c r="O710" s="35">
        <v>2</v>
      </c>
      <c r="P710" s="17"/>
      <c r="Q710" s="40">
        <v>932.47959000000003</v>
      </c>
      <c r="R710" s="40">
        <v>466.74342999999999</v>
      </c>
      <c r="S710" s="18">
        <f t="shared" si="78"/>
        <v>-0.23567551878875681</v>
      </c>
      <c r="T710" s="18">
        <f t="shared" si="79"/>
        <v>1.8639791030810107</v>
      </c>
      <c r="U710" s="18">
        <f t="shared" si="80"/>
        <v>-2.2067798576496243</v>
      </c>
      <c r="V710" s="30">
        <v>466.74239999999998</v>
      </c>
      <c r="W710" s="3" t="s">
        <v>52</v>
      </c>
      <c r="X710" s="3" t="s">
        <v>47</v>
      </c>
      <c r="Y710" s="3" t="s">
        <v>47</v>
      </c>
      <c r="Z710" s="3" t="s">
        <v>47</v>
      </c>
      <c r="AA710" s="3" t="s">
        <v>65</v>
      </c>
      <c r="AB710" s="12" t="s">
        <v>47</v>
      </c>
      <c r="AC710" s="3" t="s">
        <v>52</v>
      </c>
      <c r="AG710" s="3" t="s">
        <v>52</v>
      </c>
      <c r="AI710" s="3" t="s">
        <v>48</v>
      </c>
      <c r="AL710" s="3" t="s">
        <v>48</v>
      </c>
      <c r="AN710" s="3" t="s">
        <v>47</v>
      </c>
      <c r="AU710" s="3">
        <v>1</v>
      </c>
      <c r="AV710" s="3">
        <v>5</v>
      </c>
      <c r="AW710" s="3">
        <v>1</v>
      </c>
      <c r="AX710" s="3">
        <v>5</v>
      </c>
      <c r="AY710" s="3">
        <v>100</v>
      </c>
      <c r="AZ710" s="6" t="str">
        <f t="shared" si="81"/>
        <v>1040.3</v>
      </c>
      <c r="BC710" s="12" t="s">
        <v>633</v>
      </c>
      <c r="BJ710" s="12">
        <f t="shared" si="82"/>
        <v>0</v>
      </c>
      <c r="BK710" s="12">
        <f t="shared" si="83"/>
        <v>0</v>
      </c>
      <c r="BW710" s="3" t="s">
        <v>634</v>
      </c>
      <c r="CQ710" s="3" t="str">
        <f>CONCATENATE(baseURL!$A$1,baseURL!$B$1,baseURL!$C$1,".",C710,".",L710,".pkl&amp;seq=",BC710)</f>
        <v>http://proteomics.broadinstitute.org/millscripts/viewfeed.pl?side=xl&amp;cycle=1&amp;fixedMods=iaaC&amp;file=msdataSM/iPRG2012_nd/cpick_in/iPRG2012_nd.1040.3.2.pkl&amp;seq=SSPATADKR</v>
      </c>
    </row>
    <row r="711" spans="1:95" x14ac:dyDescent="0.2">
      <c r="A711" s="3">
        <v>4843</v>
      </c>
      <c r="B711" s="2" t="s">
        <v>635</v>
      </c>
      <c r="C711" s="2" t="s">
        <v>636</v>
      </c>
      <c r="D711" s="3">
        <v>593</v>
      </c>
      <c r="E711" s="3">
        <v>593</v>
      </c>
      <c r="F711" s="3">
        <v>21847</v>
      </c>
      <c r="G711" s="3">
        <v>1632</v>
      </c>
      <c r="H711" s="3">
        <v>7.9676</v>
      </c>
      <c r="I711" s="30">
        <v>525.78052000000002</v>
      </c>
      <c r="J711" s="30">
        <v>525.77832130000002</v>
      </c>
      <c r="K711" s="30">
        <v>2.2000000000000001E-3</v>
      </c>
      <c r="L711" s="3">
        <v>2</v>
      </c>
      <c r="M711" s="3">
        <v>2</v>
      </c>
      <c r="N711" s="10">
        <f t="shared" si="77"/>
        <v>1</v>
      </c>
      <c r="O711" s="35">
        <v>2</v>
      </c>
      <c r="P711" s="17"/>
      <c r="Q711" s="40">
        <v>1050.5479399999999</v>
      </c>
      <c r="R711" s="40">
        <v>525.77760999999998</v>
      </c>
      <c r="S711" s="18">
        <f t="shared" si="78"/>
        <v>5.5346594162550984</v>
      </c>
      <c r="T711" s="18">
        <f t="shared" si="79"/>
        <v>1.3528533480809468</v>
      </c>
      <c r="U711" s="18">
        <f t="shared" si="80"/>
        <v>0.93195296013731765</v>
      </c>
      <c r="V711" s="30">
        <v>525.77809999999999</v>
      </c>
      <c r="W711" s="3" t="s">
        <v>47</v>
      </c>
      <c r="X711" s="3" t="s">
        <v>47</v>
      </c>
      <c r="Y711" s="3" t="s">
        <v>47</v>
      </c>
      <c r="Z711" s="3" t="s">
        <v>47</v>
      </c>
      <c r="AA711" s="3" t="s">
        <v>48</v>
      </c>
      <c r="AB711" s="12" t="s">
        <v>47</v>
      </c>
      <c r="AC711" s="3" t="s">
        <v>47</v>
      </c>
      <c r="AD711" s="3" t="s">
        <v>47</v>
      </c>
      <c r="AE711" s="3" t="s">
        <v>47</v>
      </c>
      <c r="AF711" s="3" t="s">
        <v>47</v>
      </c>
      <c r="AG711" s="3" t="s">
        <v>47</v>
      </c>
      <c r="AH711" s="3" t="s">
        <v>47</v>
      </c>
      <c r="AI711" s="3" t="s">
        <v>47</v>
      </c>
      <c r="AJ711" s="3" t="s">
        <v>47</v>
      </c>
      <c r="AK711" s="3" t="s">
        <v>47</v>
      </c>
      <c r="AL711" s="3" t="s">
        <v>47</v>
      </c>
      <c r="AM711" s="3" t="s">
        <v>47</v>
      </c>
      <c r="AN711" s="3" t="s">
        <v>47</v>
      </c>
      <c r="AU711" s="3">
        <v>0</v>
      </c>
      <c r="AV711" s="3">
        <v>17</v>
      </c>
      <c r="AW711" s="3">
        <v>1</v>
      </c>
      <c r="AX711" s="3">
        <v>17</v>
      </c>
      <c r="AY711" s="3">
        <v>100</v>
      </c>
      <c r="AZ711" s="6" t="str">
        <f t="shared" si="81"/>
        <v>1040.6</v>
      </c>
      <c r="BC711" s="12" t="s">
        <v>637</v>
      </c>
      <c r="BJ711" s="12">
        <f t="shared" si="82"/>
        <v>0</v>
      </c>
      <c r="BK711" s="12">
        <f t="shared" si="83"/>
        <v>0</v>
      </c>
      <c r="CQ711" s="3" t="str">
        <f>CONCATENATE(baseURL!$A$1,baseURL!$B$1,baseURL!$C$1,".",C711,".",L711,".pkl&amp;seq=",BC711)</f>
        <v>http://proteomics.broadinstitute.org/millscripts/viewfeed.pl?side=xl&amp;cycle=1&amp;fixedMods=iaaC&amp;file=msdataSM/iPRG2012_nd/cpick_in/iPRG2012_nd.1040.6.2.pkl&amp;seq=YVLEHHPR</v>
      </c>
    </row>
    <row r="712" spans="1:95" x14ac:dyDescent="0.2">
      <c r="A712" s="3">
        <v>4103</v>
      </c>
      <c r="B712" s="2" t="s">
        <v>641</v>
      </c>
      <c r="C712" s="2" t="s">
        <v>642</v>
      </c>
      <c r="D712" s="3">
        <v>605</v>
      </c>
      <c r="E712" s="3">
        <v>605</v>
      </c>
      <c r="F712" s="3">
        <v>21873</v>
      </c>
      <c r="G712" s="3">
        <v>1645</v>
      </c>
      <c r="H712" s="3">
        <v>7.9945000000000004</v>
      </c>
      <c r="I712" s="30">
        <v>597.81408999999996</v>
      </c>
      <c r="J712" s="30">
        <v>597.8151494</v>
      </c>
      <c r="K712" s="30">
        <v>-1.06E-3</v>
      </c>
      <c r="L712" s="3">
        <v>2</v>
      </c>
      <c r="M712" s="3">
        <v>2</v>
      </c>
      <c r="N712" s="10">
        <f t="shared" si="77"/>
        <v>1</v>
      </c>
      <c r="O712" s="35">
        <v>2</v>
      </c>
      <c r="P712" s="17"/>
      <c r="Q712" s="40">
        <v>1194.62256</v>
      </c>
      <c r="R712" s="40">
        <v>597.81492000000003</v>
      </c>
      <c r="S712" s="18">
        <f t="shared" si="78"/>
        <v>-1.3883895705789699</v>
      </c>
      <c r="T712" s="18">
        <f t="shared" si="79"/>
        <v>0.38373080411997329</v>
      </c>
      <c r="U712" s="18">
        <f t="shared" si="80"/>
        <v>0.46837238517765495</v>
      </c>
      <c r="V712" s="30">
        <v>597.8152</v>
      </c>
      <c r="W712" s="3" t="s">
        <v>47</v>
      </c>
      <c r="Y712" s="3" t="s">
        <v>47</v>
      </c>
      <c r="Z712" s="3" t="s">
        <v>47</v>
      </c>
      <c r="AA712" s="3" t="s">
        <v>47</v>
      </c>
      <c r="AB712" s="12" t="s">
        <v>47</v>
      </c>
      <c r="AC712" s="3" t="s">
        <v>47</v>
      </c>
      <c r="AD712" s="3" t="s">
        <v>47</v>
      </c>
      <c r="AE712" s="3" t="s">
        <v>47</v>
      </c>
      <c r="AF712" s="3" t="s">
        <v>47</v>
      </c>
      <c r="AG712" s="3" t="s">
        <v>47</v>
      </c>
      <c r="AH712" s="3" t="s">
        <v>47</v>
      </c>
      <c r="AI712" s="3" t="s">
        <v>48</v>
      </c>
      <c r="AK712" s="3" t="s">
        <v>47</v>
      </c>
      <c r="AL712" s="3" t="s">
        <v>47</v>
      </c>
      <c r="AM712" s="3" t="s">
        <v>47</v>
      </c>
      <c r="AN712" s="3" t="s">
        <v>47</v>
      </c>
      <c r="AU712" s="3">
        <v>0</v>
      </c>
      <c r="AV712" s="3">
        <v>15</v>
      </c>
      <c r="AW712" s="3">
        <v>1</v>
      </c>
      <c r="AX712" s="3">
        <v>15</v>
      </c>
      <c r="AY712" s="3">
        <v>100</v>
      </c>
      <c r="AZ712" s="6" t="str">
        <f t="shared" si="81"/>
        <v>1041.11</v>
      </c>
      <c r="BC712" s="12" t="s">
        <v>643</v>
      </c>
      <c r="BJ712" s="12">
        <f t="shared" si="82"/>
        <v>0</v>
      </c>
      <c r="BK712" s="12">
        <f t="shared" si="83"/>
        <v>0</v>
      </c>
      <c r="CQ712" s="3" t="str">
        <f>CONCATENATE(baseURL!$A$1,baseURL!$B$1,baseURL!$C$1,".",C712,".",L712,".pkl&amp;seq=",BC712)</f>
        <v>http://proteomics.broadinstitute.org/millscripts/viewfeed.pl?side=xl&amp;cycle=1&amp;fixedMods=iaaC&amp;file=msdataSM/iPRG2012_nd/cpick_in/iPRG2012_nd.1041.11.2.pkl&amp;seq=TNNTLRYNAK</v>
      </c>
    </row>
    <row r="713" spans="1:95" x14ac:dyDescent="0.2">
      <c r="A713" s="3">
        <v>346</v>
      </c>
      <c r="B713" s="2" t="s">
        <v>644</v>
      </c>
      <c r="C713" s="2" t="s">
        <v>645</v>
      </c>
      <c r="D713" s="3">
        <v>599</v>
      </c>
      <c r="E713" s="3">
        <v>599</v>
      </c>
      <c r="F713" s="3">
        <v>21867</v>
      </c>
      <c r="G713" s="3">
        <v>1639</v>
      </c>
      <c r="H713" s="3">
        <v>7.9844999999999997</v>
      </c>
      <c r="I713" s="30">
        <v>457.81173000000001</v>
      </c>
      <c r="J713" s="30">
        <v>457.80647090000002</v>
      </c>
      <c r="K713" s="30">
        <v>5.2599999999999999E-3</v>
      </c>
      <c r="L713" s="3">
        <v>2</v>
      </c>
      <c r="M713" s="3">
        <v>2</v>
      </c>
      <c r="N713" s="10">
        <f t="shared" si="77"/>
        <v>1</v>
      </c>
      <c r="O713" s="35">
        <v>2</v>
      </c>
      <c r="P713" s="17"/>
      <c r="Q713" s="40">
        <v>914.61455999999998</v>
      </c>
      <c r="R713" s="40">
        <v>457.81092000000001</v>
      </c>
      <c r="S713" s="18">
        <f t="shared" si="78"/>
        <v>1.7692893826152283</v>
      </c>
      <c r="T713" s="18">
        <f t="shared" si="79"/>
        <v>-9.7182041878511622</v>
      </c>
      <c r="U713" s="18">
        <f t="shared" si="80"/>
        <v>-9.6546408285365555</v>
      </c>
      <c r="V713" s="30">
        <v>457.80650000000003</v>
      </c>
      <c r="Z713" s="3" t="s">
        <v>47</v>
      </c>
      <c r="AA713" s="3" t="s">
        <v>47</v>
      </c>
      <c r="AB713" s="12" t="s">
        <v>52</v>
      </c>
      <c r="AC713" s="3" t="s">
        <v>48</v>
      </c>
      <c r="AF713" s="3" t="s">
        <v>47</v>
      </c>
      <c r="AG713" s="3" t="s">
        <v>47</v>
      </c>
      <c r="AL713" s="3" t="s">
        <v>52</v>
      </c>
      <c r="AU713" s="3">
        <v>0</v>
      </c>
      <c r="AV713" s="3">
        <v>4</v>
      </c>
      <c r="AW713" s="3">
        <v>1</v>
      </c>
      <c r="AX713" s="3">
        <v>4</v>
      </c>
      <c r="AY713" s="3">
        <v>100</v>
      </c>
      <c r="AZ713" s="6" t="str">
        <f t="shared" si="81"/>
        <v>1041.5</v>
      </c>
      <c r="BC713" s="12" t="s">
        <v>646</v>
      </c>
      <c r="BJ713" s="12">
        <f t="shared" si="82"/>
        <v>0</v>
      </c>
      <c r="BK713" s="12">
        <f t="shared" si="83"/>
        <v>0</v>
      </c>
      <c r="CQ713" s="3" t="str">
        <f>CONCATENATE(baseURL!$A$1,baseURL!$B$1,baseURL!$C$1,".",C713,".",L713,".pkl&amp;seq=",BC713)</f>
        <v>http://proteomics.broadinstitute.org/millscripts/viewfeed.pl?side=xl&amp;cycle=1&amp;fixedMods=iaaC&amp;file=msdataSM/iPRG2012_nd/cpick_in/iPRG2012_nd.1041.5.2.pkl&amp;seq=VALLSKKR</v>
      </c>
    </row>
    <row r="714" spans="1:95" x14ac:dyDescent="0.2">
      <c r="A714" s="3">
        <v>5146</v>
      </c>
      <c r="B714" s="2" t="s">
        <v>638</v>
      </c>
      <c r="C714" s="2" t="s">
        <v>639</v>
      </c>
      <c r="D714" s="3">
        <v>603</v>
      </c>
      <c r="E714" s="3">
        <v>603</v>
      </c>
      <c r="F714" s="3">
        <v>21871</v>
      </c>
      <c r="G714" s="3">
        <v>1643</v>
      </c>
      <c r="H714" s="3">
        <v>7.9912000000000001</v>
      </c>
      <c r="I714" s="30">
        <v>571.78859999999997</v>
      </c>
      <c r="J714" s="30">
        <v>571.78871600000002</v>
      </c>
      <c r="K714" s="30">
        <v>-1.2E-4</v>
      </c>
      <c r="L714" s="3">
        <v>2</v>
      </c>
      <c r="M714" s="3">
        <v>2</v>
      </c>
      <c r="N714" s="10">
        <f t="shared" si="77"/>
        <v>1</v>
      </c>
      <c r="O714" s="35">
        <v>2</v>
      </c>
      <c r="P714" s="17"/>
      <c r="Q714" s="40">
        <v>1142.56879</v>
      </c>
      <c r="R714" s="40">
        <v>571.78804000000002</v>
      </c>
      <c r="S714" s="18">
        <f t="shared" si="78"/>
        <v>0.97938389888389055</v>
      </c>
      <c r="T714" s="18">
        <f t="shared" si="79"/>
        <v>1.1822562780406645</v>
      </c>
      <c r="U714" s="18">
        <f t="shared" si="80"/>
        <v>0.97938389888389055</v>
      </c>
      <c r="V714" s="30">
        <v>571.78859999999997</v>
      </c>
      <c r="W714" s="3" t="s">
        <v>47</v>
      </c>
      <c r="X714" s="3" t="s">
        <v>47</v>
      </c>
      <c r="Y714" s="3" t="s">
        <v>47</v>
      </c>
      <c r="Z714" s="3" t="s">
        <v>47</v>
      </c>
      <c r="AA714" s="3" t="s">
        <v>47</v>
      </c>
      <c r="AB714" s="12" t="s">
        <v>47</v>
      </c>
      <c r="AC714" s="3" t="s">
        <v>47</v>
      </c>
      <c r="AD714" s="3" t="s">
        <v>47</v>
      </c>
      <c r="AE714" s="3" t="s">
        <v>47</v>
      </c>
      <c r="AF714" s="3" t="s">
        <v>47</v>
      </c>
      <c r="AG714" s="3" t="s">
        <v>47</v>
      </c>
      <c r="AH714" s="3" t="s">
        <v>47</v>
      </c>
      <c r="AI714" s="3" t="s">
        <v>47</v>
      </c>
      <c r="AJ714" s="3" t="s">
        <v>47</v>
      </c>
      <c r="AK714" s="3" t="s">
        <v>47</v>
      </c>
      <c r="AL714" s="3" t="s">
        <v>47</v>
      </c>
      <c r="AM714" s="3" t="s">
        <v>47</v>
      </c>
      <c r="AN714" s="3" t="s">
        <v>47</v>
      </c>
      <c r="AU714" s="3">
        <v>0</v>
      </c>
      <c r="AV714" s="3">
        <v>18</v>
      </c>
      <c r="AW714" s="3">
        <v>1</v>
      </c>
      <c r="AX714" s="3">
        <v>18</v>
      </c>
      <c r="AY714" s="3">
        <v>100</v>
      </c>
      <c r="AZ714" s="6" t="str">
        <f t="shared" si="81"/>
        <v>1041.9</v>
      </c>
      <c r="BC714" s="12" t="s">
        <v>640</v>
      </c>
      <c r="BJ714" s="12">
        <f t="shared" si="82"/>
        <v>0</v>
      </c>
      <c r="BK714" s="12">
        <f t="shared" si="83"/>
        <v>0</v>
      </c>
      <c r="CQ714" s="3" t="str">
        <f>CONCATENATE(baseURL!$A$1,baseURL!$B$1,baseURL!$C$1,".",C714,".",L714,".pkl&amp;seq=",BC714)</f>
        <v>http://proteomics.broadinstitute.org/millscripts/viewfeed.pl?side=xl&amp;cycle=1&amp;fixedMods=iaaC&amp;file=msdataSM/iPRG2012_nd/cpick_in/iPRG2012_nd.1041.9.2.pkl&amp;seq=AVTKYSSSTQA</v>
      </c>
    </row>
    <row r="715" spans="1:95" x14ac:dyDescent="0.2">
      <c r="A715" s="3">
        <v>1195</v>
      </c>
      <c r="B715" s="2" t="s">
        <v>647</v>
      </c>
      <c r="C715" s="2" t="s">
        <v>648</v>
      </c>
      <c r="D715" s="3">
        <v>608</v>
      </c>
      <c r="E715" s="3">
        <v>608</v>
      </c>
      <c r="F715" s="3">
        <v>21886</v>
      </c>
      <c r="G715" s="3">
        <v>1649</v>
      </c>
      <c r="H715" s="3">
        <v>8.0121000000000002</v>
      </c>
      <c r="I715" s="30">
        <v>484.22730000000001</v>
      </c>
      <c r="J715" s="30">
        <v>484.22812420000002</v>
      </c>
      <c r="K715" s="30">
        <v>-8.1999999999999998E-4</v>
      </c>
      <c r="L715" s="3">
        <v>2</v>
      </c>
      <c r="M715" s="3">
        <v>2</v>
      </c>
      <c r="N715" s="10">
        <f t="shared" si="77"/>
        <v>1</v>
      </c>
      <c r="O715" s="35">
        <v>2</v>
      </c>
      <c r="P715" s="17"/>
      <c r="Q715" s="40">
        <v>967.44794999999999</v>
      </c>
      <c r="R715" s="40">
        <v>484.22761000000003</v>
      </c>
      <c r="S715" s="18">
        <f t="shared" si="78"/>
        <v>-0.64019480428456588</v>
      </c>
      <c r="T715" s="18">
        <f t="shared" si="79"/>
        <v>1.0618973172508683</v>
      </c>
      <c r="U715" s="18">
        <f t="shared" si="80"/>
        <v>1.0119208195430671</v>
      </c>
      <c r="V715" s="30">
        <v>484.22809999999998</v>
      </c>
      <c r="W715" s="3" t="s">
        <v>52</v>
      </c>
      <c r="Y715" s="3" t="s">
        <v>47</v>
      </c>
      <c r="Z715" s="3" t="s">
        <v>48</v>
      </c>
      <c r="AB715" s="12" t="s">
        <v>47</v>
      </c>
      <c r="AE715" s="3" t="s">
        <v>48</v>
      </c>
      <c r="AG715" s="3" t="s">
        <v>47</v>
      </c>
      <c r="AH715" s="3" t="s">
        <v>47</v>
      </c>
      <c r="AL715" s="3" t="s">
        <v>48</v>
      </c>
      <c r="AM715" s="3" t="s">
        <v>52</v>
      </c>
      <c r="AU715" s="3">
        <v>0</v>
      </c>
      <c r="AV715" s="3">
        <v>4</v>
      </c>
      <c r="AW715" s="3">
        <v>1</v>
      </c>
      <c r="AX715" s="3">
        <v>4</v>
      </c>
      <c r="AY715" s="3">
        <v>100</v>
      </c>
      <c r="AZ715" s="6" t="str">
        <f t="shared" si="81"/>
        <v>1042.3</v>
      </c>
      <c r="BC715" s="12" t="s">
        <v>649</v>
      </c>
      <c r="BJ715" s="12">
        <f t="shared" si="82"/>
        <v>0</v>
      </c>
      <c r="BK715" s="12">
        <f t="shared" si="83"/>
        <v>0</v>
      </c>
      <c r="CQ715" s="3" t="str">
        <f>CONCATENATE(baseURL!$A$1,baseURL!$B$1,baseURL!$C$1,".",C715,".",L715,".pkl&amp;seq=",BC715)</f>
        <v>http://proteomics.broadinstitute.org/millscripts/viewfeed.pl?side=xl&amp;cycle=1&amp;fixedMods=iaaC&amp;file=msdataSM/iPRG2012_nd/cpick_in/iPRG2012_nd.1042.3.2.pkl&amp;seq=TVDNYEAR</v>
      </c>
    </row>
    <row r="716" spans="1:95" x14ac:dyDescent="0.2">
      <c r="A716" s="3">
        <v>4520</v>
      </c>
      <c r="B716" s="2" t="s">
        <v>650</v>
      </c>
      <c r="C716" s="2" t="s">
        <v>651</v>
      </c>
      <c r="D716" s="3">
        <v>619</v>
      </c>
      <c r="E716" s="3">
        <v>619</v>
      </c>
      <c r="F716" s="3">
        <v>21913</v>
      </c>
      <c r="G716" s="3">
        <v>1661</v>
      </c>
      <c r="H716" s="3">
        <v>8.0406999999999993</v>
      </c>
      <c r="I716" s="30">
        <v>561.82357000000002</v>
      </c>
      <c r="J716" s="30">
        <v>561.82316270000001</v>
      </c>
      <c r="K716" s="30">
        <v>4.0999999999999999E-4</v>
      </c>
      <c r="L716" s="3">
        <v>2</v>
      </c>
      <c r="M716" s="3">
        <v>2</v>
      </c>
      <c r="N716" s="10">
        <f t="shared" si="77"/>
        <v>1</v>
      </c>
      <c r="O716" s="35">
        <v>2</v>
      </c>
      <c r="P716" s="17"/>
      <c r="Q716" s="40">
        <v>1122.6378199999999</v>
      </c>
      <c r="R716" s="40">
        <v>561.82254999999998</v>
      </c>
      <c r="S716" s="18">
        <f t="shared" si="78"/>
        <v>1.8155198648390758</v>
      </c>
      <c r="T716" s="18">
        <f t="shared" si="79"/>
        <v>1.0905578639257685</v>
      </c>
      <c r="U716" s="18">
        <f t="shared" si="80"/>
        <v>1.1569489335453167</v>
      </c>
      <c r="V716" s="30">
        <v>561.82320000000004</v>
      </c>
      <c r="W716" s="3" t="s">
        <v>47</v>
      </c>
      <c r="X716" s="3" t="s">
        <v>47</v>
      </c>
      <c r="Y716" s="3" t="s">
        <v>47</v>
      </c>
      <c r="Z716" s="3" t="s">
        <v>47</v>
      </c>
      <c r="AA716" s="3" t="s">
        <v>47</v>
      </c>
      <c r="AB716" s="12" t="s">
        <v>47</v>
      </c>
      <c r="AC716" s="3" t="s">
        <v>47</v>
      </c>
      <c r="AD716" s="3" t="s">
        <v>47</v>
      </c>
      <c r="AE716" s="3" t="s">
        <v>47</v>
      </c>
      <c r="AF716" s="3" t="s">
        <v>47</v>
      </c>
      <c r="AG716" s="3" t="s">
        <v>47</v>
      </c>
      <c r="AH716" s="3" t="s">
        <v>47</v>
      </c>
      <c r="AI716" s="3" t="s">
        <v>47</v>
      </c>
      <c r="AK716" s="3" t="s">
        <v>47</v>
      </c>
      <c r="AL716" s="3" t="s">
        <v>48</v>
      </c>
      <c r="AM716" s="3" t="s">
        <v>47</v>
      </c>
      <c r="AN716" s="3" t="s">
        <v>47</v>
      </c>
      <c r="AU716" s="3">
        <v>0</v>
      </c>
      <c r="AV716" s="3">
        <v>16</v>
      </c>
      <c r="AW716" s="3">
        <v>1</v>
      </c>
      <c r="AX716" s="3">
        <v>16</v>
      </c>
      <c r="AY716" s="3">
        <v>100</v>
      </c>
      <c r="AZ716" s="6" t="str">
        <f t="shared" si="81"/>
        <v>1043.9</v>
      </c>
      <c r="BC716" s="12" t="s">
        <v>652</v>
      </c>
      <c r="BJ716" s="12">
        <f t="shared" si="82"/>
        <v>0</v>
      </c>
      <c r="BK716" s="12">
        <f t="shared" si="83"/>
        <v>0</v>
      </c>
      <c r="CQ716" s="3" t="str">
        <f>CONCATENATE(baseURL!$A$1,baseURL!$B$1,baseURL!$C$1,".",C716,".",L716,".pkl&amp;seq=",BC716)</f>
        <v>http://proteomics.broadinstitute.org/millscripts/viewfeed.pl?side=xl&amp;cycle=1&amp;fixedMods=iaaC&amp;file=msdataSM/iPRG2012_nd/cpick_in/iPRG2012_nd.1043.9.2.pkl&amp;seq=KLELQQHAR</v>
      </c>
    </row>
    <row r="717" spans="1:95" x14ac:dyDescent="0.2">
      <c r="A717" s="3">
        <v>5471</v>
      </c>
      <c r="B717" s="2" t="s">
        <v>653</v>
      </c>
      <c r="C717" s="2" t="s">
        <v>654</v>
      </c>
      <c r="D717" s="3">
        <v>622</v>
      </c>
      <c r="E717" s="3">
        <v>622</v>
      </c>
      <c r="F717" s="3">
        <v>21926</v>
      </c>
      <c r="G717" s="3">
        <v>1665</v>
      </c>
      <c r="H717" s="3">
        <v>8.0538000000000007</v>
      </c>
      <c r="I717" s="30">
        <v>442.24223000000001</v>
      </c>
      <c r="J717" s="30">
        <v>442.24183490000001</v>
      </c>
      <c r="K717" s="30">
        <v>4.0000000000000002E-4</v>
      </c>
      <c r="L717" s="3">
        <v>2</v>
      </c>
      <c r="M717" s="3">
        <v>2</v>
      </c>
      <c r="N717" s="10">
        <f t="shared" si="77"/>
        <v>1</v>
      </c>
      <c r="O717" s="35">
        <v>2</v>
      </c>
      <c r="P717" s="17"/>
      <c r="Q717" s="40">
        <v>883.47443999999996</v>
      </c>
      <c r="R717" s="40">
        <v>442.24086</v>
      </c>
      <c r="S717" s="18">
        <f t="shared" si="78"/>
        <v>3.0978593882268841</v>
      </c>
      <c r="T717" s="18">
        <f t="shared" si="79"/>
        <v>2.2044548303767932</v>
      </c>
      <c r="U717" s="18">
        <f t="shared" si="80"/>
        <v>1.6732963118955413</v>
      </c>
      <c r="V717" s="30">
        <v>442.24160000000001</v>
      </c>
      <c r="W717" s="3" t="s">
        <v>47</v>
      </c>
      <c r="X717" s="3" t="s">
        <v>47</v>
      </c>
      <c r="Y717" s="3" t="s">
        <v>47</v>
      </c>
      <c r="Z717" s="3" t="s">
        <v>47</v>
      </c>
      <c r="AA717" s="3" t="s">
        <v>47</v>
      </c>
      <c r="AB717" s="12" t="s">
        <v>47</v>
      </c>
      <c r="AC717" s="3" t="s">
        <v>47</v>
      </c>
      <c r="AD717" s="3" t="s">
        <v>47</v>
      </c>
      <c r="AE717" s="3" t="s">
        <v>47</v>
      </c>
      <c r="AF717" s="3" t="s">
        <v>47</v>
      </c>
      <c r="AG717" s="3" t="s">
        <v>47</v>
      </c>
      <c r="AH717" s="3" t="s">
        <v>47</v>
      </c>
      <c r="AI717" s="3" t="s">
        <v>47</v>
      </c>
      <c r="AJ717" s="3" t="s">
        <v>47</v>
      </c>
      <c r="AK717" s="3" t="s">
        <v>47</v>
      </c>
      <c r="AL717" s="3" t="s">
        <v>47</v>
      </c>
      <c r="AM717" s="3" t="s">
        <v>47</v>
      </c>
      <c r="AU717" s="3">
        <v>0</v>
      </c>
      <c r="AV717" s="3">
        <v>17</v>
      </c>
      <c r="AW717" s="3">
        <v>1</v>
      </c>
      <c r="AX717" s="3">
        <v>17</v>
      </c>
      <c r="AY717" s="3">
        <v>100</v>
      </c>
      <c r="AZ717" s="6" t="str">
        <f t="shared" si="81"/>
        <v>1044.1</v>
      </c>
      <c r="BC717" s="12" t="s">
        <v>655</v>
      </c>
      <c r="BJ717" s="12">
        <f t="shared" si="82"/>
        <v>0</v>
      </c>
      <c r="BK717" s="12">
        <f t="shared" si="83"/>
        <v>0</v>
      </c>
      <c r="CQ717" s="3" t="str">
        <f>CONCATENATE(baseURL!$A$1,baseURL!$B$1,baseURL!$C$1,".",C717,".",L717,".pkl&amp;seq=",BC717)</f>
        <v>http://proteomics.broadinstitute.org/millscripts/viewfeed.pl?side=xl&amp;cycle=1&amp;fixedMods=iaaC&amp;file=msdataSM/iPRG2012_nd/cpick_in/iPRG2012_nd.1044.1.2.pkl&amp;seq=NQAALNPR</v>
      </c>
    </row>
    <row r="718" spans="1:95" x14ac:dyDescent="0.2">
      <c r="A718" s="3">
        <v>4178</v>
      </c>
      <c r="B718" s="2" t="s">
        <v>656</v>
      </c>
      <c r="C718" s="2" t="s">
        <v>657</v>
      </c>
      <c r="D718" s="3">
        <v>623</v>
      </c>
      <c r="E718" s="3">
        <v>623</v>
      </c>
      <c r="F718" s="3">
        <v>21927</v>
      </c>
      <c r="G718" s="3">
        <v>1666</v>
      </c>
      <c r="H718" s="3">
        <v>8.0563000000000002</v>
      </c>
      <c r="I718" s="30">
        <v>444.72842000000003</v>
      </c>
      <c r="J718" s="30">
        <v>444.72754040000001</v>
      </c>
      <c r="K718" s="30">
        <v>8.8000000000000003E-4</v>
      </c>
      <c r="L718" s="3">
        <v>2</v>
      </c>
      <c r="M718" s="3">
        <v>2</v>
      </c>
      <c r="N718" s="10">
        <f t="shared" si="77"/>
        <v>1</v>
      </c>
      <c r="O718" s="35">
        <v>2</v>
      </c>
      <c r="P718" s="17"/>
      <c r="Q718" s="40">
        <v>888.44615999999996</v>
      </c>
      <c r="R718" s="40">
        <v>444.72672</v>
      </c>
      <c r="S718" s="18">
        <f t="shared" si="78"/>
        <v>3.8225722080022817</v>
      </c>
      <c r="T718" s="18">
        <f t="shared" si="79"/>
        <v>1.8447283761343556</v>
      </c>
      <c r="U718" s="18">
        <f t="shared" si="80"/>
        <v>0.85445731708436667</v>
      </c>
      <c r="V718" s="30">
        <v>444.72710000000001</v>
      </c>
      <c r="W718" s="3" t="s">
        <v>47</v>
      </c>
      <c r="X718" s="3" t="s">
        <v>47</v>
      </c>
      <c r="Y718" s="3" t="s">
        <v>47</v>
      </c>
      <c r="Z718" s="3" t="s">
        <v>47</v>
      </c>
      <c r="AB718" s="12" t="s">
        <v>47</v>
      </c>
      <c r="AC718" s="3" t="s">
        <v>47</v>
      </c>
      <c r="AD718" s="3" t="s">
        <v>47</v>
      </c>
      <c r="AE718" s="3" t="s">
        <v>52</v>
      </c>
      <c r="AF718" s="3" t="s">
        <v>47</v>
      </c>
      <c r="AG718" s="3" t="s">
        <v>47</v>
      </c>
      <c r="AH718" s="3" t="s">
        <v>47</v>
      </c>
      <c r="AI718" s="3" t="s">
        <v>48</v>
      </c>
      <c r="AJ718" s="3" t="s">
        <v>47</v>
      </c>
      <c r="AK718" s="3" t="s">
        <v>47</v>
      </c>
      <c r="AL718" s="3" t="s">
        <v>47</v>
      </c>
      <c r="AM718" s="3" t="s">
        <v>47</v>
      </c>
      <c r="AN718" s="3" t="s">
        <v>47</v>
      </c>
      <c r="AU718" s="3">
        <v>0</v>
      </c>
      <c r="AV718" s="3">
        <v>15</v>
      </c>
      <c r="AW718" s="3">
        <v>1</v>
      </c>
      <c r="AX718" s="3">
        <v>15</v>
      </c>
      <c r="AY718" s="3">
        <v>100</v>
      </c>
      <c r="AZ718" s="6" t="str">
        <f t="shared" si="81"/>
        <v>1044.2</v>
      </c>
      <c r="BC718" s="12" t="s">
        <v>658</v>
      </c>
      <c r="BJ718" s="12">
        <f t="shared" si="82"/>
        <v>0</v>
      </c>
      <c r="BK718" s="12">
        <f t="shared" si="83"/>
        <v>0</v>
      </c>
      <c r="CQ718" s="3" t="str">
        <f>CONCATENATE(baseURL!$A$1,baseURL!$B$1,baseURL!$C$1,".",C718,".",L718,".pkl&amp;seq=",BC718)</f>
        <v>http://proteomics.broadinstitute.org/millscripts/viewfeed.pl?side=xl&amp;cycle=1&amp;fixedMods=iaaC&amp;file=msdataSM/iPRG2012_nd/cpick_in/iPRG2012_nd.1044.2.2.pkl&amp;seq=SKEYFSK</v>
      </c>
    </row>
    <row r="719" spans="1:95" x14ac:dyDescent="0.2">
      <c r="A719" s="3">
        <v>6887</v>
      </c>
      <c r="B719" s="2" t="s">
        <v>659</v>
      </c>
      <c r="C719" s="2" t="s">
        <v>660</v>
      </c>
      <c r="D719" s="3">
        <v>639</v>
      </c>
      <c r="E719" s="3">
        <v>639</v>
      </c>
      <c r="F719" s="3">
        <v>21957</v>
      </c>
      <c r="G719" s="3">
        <v>1683</v>
      </c>
      <c r="H719" s="3">
        <v>8.0922999999999998</v>
      </c>
      <c r="I719" s="30">
        <v>601.25340000000006</v>
      </c>
      <c r="J719" s="30">
        <v>601.25235469999996</v>
      </c>
      <c r="K719" s="30">
        <v>1.0499999999999999E-3</v>
      </c>
      <c r="L719" s="3">
        <v>2</v>
      </c>
      <c r="M719" s="3">
        <v>2</v>
      </c>
      <c r="N719" s="10">
        <f t="shared" si="77"/>
        <v>1</v>
      </c>
      <c r="O719" s="35">
        <v>2</v>
      </c>
      <c r="P719" s="17"/>
      <c r="Q719" s="40">
        <v>1201.4976200000001</v>
      </c>
      <c r="R719" s="40">
        <v>601.25244999999995</v>
      </c>
      <c r="S719" s="18">
        <f t="shared" si="78"/>
        <v>1.580035141815374</v>
      </c>
      <c r="T719" s="18">
        <f t="shared" si="79"/>
        <v>-0.15850247262715186</v>
      </c>
      <c r="U719" s="18">
        <f t="shared" si="80"/>
        <v>-0.58211820993351937</v>
      </c>
      <c r="V719" s="30">
        <v>601.25210000000004</v>
      </c>
      <c r="W719" s="3" t="s">
        <v>47</v>
      </c>
      <c r="X719" s="3" t="s">
        <v>47</v>
      </c>
      <c r="Y719" s="3" t="s">
        <v>47</v>
      </c>
      <c r="Z719" s="3" t="s">
        <v>47</v>
      </c>
      <c r="AA719" s="3" t="s">
        <v>48</v>
      </c>
      <c r="AB719" s="12" t="s">
        <v>47</v>
      </c>
      <c r="AC719" s="3" t="s">
        <v>47</v>
      </c>
      <c r="AD719" s="3" t="s">
        <v>47</v>
      </c>
      <c r="AE719" s="3" t="s">
        <v>47</v>
      </c>
      <c r="AF719" s="3" t="s">
        <v>47</v>
      </c>
      <c r="AG719" s="3" t="s">
        <v>47</v>
      </c>
      <c r="AH719" s="3" t="s">
        <v>47</v>
      </c>
      <c r="AI719" s="3" t="s">
        <v>47</v>
      </c>
      <c r="AJ719" s="3" t="s">
        <v>47</v>
      </c>
      <c r="AK719" s="3" t="s">
        <v>48</v>
      </c>
      <c r="AL719" s="3" t="s">
        <v>47</v>
      </c>
      <c r="AM719" s="3" t="s">
        <v>47</v>
      </c>
      <c r="AN719" s="3" t="s">
        <v>47</v>
      </c>
      <c r="AO719" s="3" t="s">
        <v>47</v>
      </c>
      <c r="AP719" s="3" t="s">
        <v>47</v>
      </c>
      <c r="AU719" s="3">
        <v>0</v>
      </c>
      <c r="AV719" s="3">
        <v>18</v>
      </c>
      <c r="AW719" s="3">
        <v>1</v>
      </c>
      <c r="AX719" s="3">
        <v>18</v>
      </c>
      <c r="AY719" s="3">
        <v>100</v>
      </c>
      <c r="AZ719" s="6" t="str">
        <f t="shared" si="81"/>
        <v>1045.11</v>
      </c>
      <c r="BC719" s="12" t="s">
        <v>603</v>
      </c>
      <c r="BJ719" s="12">
        <f t="shared" si="82"/>
        <v>2</v>
      </c>
      <c r="BK719" s="12">
        <f t="shared" si="83"/>
        <v>0</v>
      </c>
      <c r="CQ719" s="3" t="str">
        <f>CONCATENATE(baseURL!$A$1,baseURL!$B$1,baseURL!$C$1,".",C719,".",L719,".pkl&amp;seq=",BC719)</f>
        <v>http://proteomics.broadinstitute.org/millscripts/viewfeed.pl?side=xl&amp;cycle=1&amp;fixedMods=iaaC&amp;file=msdataSM/iPRG2012_nd/cpick_in/iPRG2012_nd.1045.11.2.pkl&amp;seq=TCSSCGYPAAK</v>
      </c>
    </row>
    <row r="720" spans="1:95" x14ac:dyDescent="0.2">
      <c r="A720" s="3">
        <v>4681</v>
      </c>
      <c r="B720" s="2" t="s">
        <v>661</v>
      </c>
      <c r="C720" s="2" t="s">
        <v>662</v>
      </c>
      <c r="D720" s="3">
        <v>640</v>
      </c>
      <c r="E720" s="3">
        <v>640</v>
      </c>
      <c r="F720" s="3">
        <v>21958</v>
      </c>
      <c r="G720" s="3">
        <v>1684</v>
      </c>
      <c r="H720" s="3">
        <v>8.0938999999999997</v>
      </c>
      <c r="I720" s="30">
        <v>609.25125000000003</v>
      </c>
      <c r="J720" s="30">
        <v>609.24986739999997</v>
      </c>
      <c r="K720" s="30">
        <v>1.3799999999999999E-3</v>
      </c>
      <c r="L720" s="3">
        <v>2</v>
      </c>
      <c r="M720" s="3">
        <v>2</v>
      </c>
      <c r="N720" s="10">
        <f t="shared" si="77"/>
        <v>1</v>
      </c>
      <c r="O720" s="35">
        <v>2</v>
      </c>
      <c r="P720" s="17"/>
      <c r="Q720" s="40">
        <v>1217.49253</v>
      </c>
      <c r="R720" s="40">
        <v>609.24991</v>
      </c>
      <c r="S720" s="18">
        <f t="shared" si="78"/>
        <v>2.1994258481341924</v>
      </c>
      <c r="T720" s="18">
        <f t="shared" si="79"/>
        <v>-6.992204566574256E-2</v>
      </c>
      <c r="U720" s="18">
        <f t="shared" si="80"/>
        <v>-0.50882239771382665</v>
      </c>
      <c r="V720" s="30">
        <v>609.24959999999999</v>
      </c>
      <c r="W720" s="3" t="s">
        <v>47</v>
      </c>
      <c r="X720" s="3" t="s">
        <v>47</v>
      </c>
      <c r="Y720" s="3" t="s">
        <v>47</v>
      </c>
      <c r="Z720" s="3" t="s">
        <v>47</v>
      </c>
      <c r="AA720" s="3" t="s">
        <v>47</v>
      </c>
      <c r="AB720" s="12" t="s">
        <v>47</v>
      </c>
      <c r="AC720" s="3" t="s">
        <v>47</v>
      </c>
      <c r="AD720" s="3" t="s">
        <v>47</v>
      </c>
      <c r="AE720" s="3" t="s">
        <v>47</v>
      </c>
      <c r="AF720" s="3" t="s">
        <v>47</v>
      </c>
      <c r="AG720" s="3" t="s">
        <v>47</v>
      </c>
      <c r="AH720" s="3" t="s">
        <v>47</v>
      </c>
      <c r="AI720" s="3" t="s">
        <v>47</v>
      </c>
      <c r="AJ720" s="3" t="s">
        <v>47</v>
      </c>
      <c r="AK720" s="3" t="s">
        <v>47</v>
      </c>
      <c r="AL720" s="3" t="s">
        <v>47</v>
      </c>
      <c r="AM720" s="3" t="s">
        <v>47</v>
      </c>
      <c r="AN720" s="3" t="s">
        <v>47</v>
      </c>
      <c r="AO720" s="3" t="s">
        <v>65</v>
      </c>
      <c r="AP720" s="3" t="s">
        <v>47</v>
      </c>
      <c r="AU720" s="3">
        <v>1</v>
      </c>
      <c r="AV720" s="3">
        <v>19</v>
      </c>
      <c r="AW720" s="3">
        <v>1</v>
      </c>
      <c r="AX720" s="3">
        <v>19</v>
      </c>
      <c r="AY720" s="3">
        <v>100</v>
      </c>
      <c r="AZ720" s="6" t="str">
        <f t="shared" si="81"/>
        <v>1045.12</v>
      </c>
      <c r="BC720" s="12" t="s">
        <v>606</v>
      </c>
      <c r="BJ720" s="12">
        <f t="shared" si="82"/>
        <v>2</v>
      </c>
      <c r="BK720" s="12">
        <f t="shared" si="83"/>
        <v>0</v>
      </c>
      <c r="CK720" s="3" t="s">
        <v>663</v>
      </c>
      <c r="CQ720" s="3" t="str">
        <f>CONCATENATE(baseURL!$A$1,baseURL!$B$1,baseURL!$C$1,".",C720,".",L720,".pkl&amp;seq=",BC720)</f>
        <v>http://proteomics.broadinstitute.org/millscripts/viewfeed.pl?side=xl&amp;cycle=1&amp;fixedMods=iaaC&amp;file=msdataSM/iPRG2012_nd/cpick_in/iPRG2012_nd.1045.12.2.pkl&amp;seq=TCSSCGYPSAK</v>
      </c>
    </row>
    <row r="721" spans="1:95" x14ac:dyDescent="0.2">
      <c r="A721" s="3">
        <v>326</v>
      </c>
      <c r="B721" s="2" t="s">
        <v>664</v>
      </c>
      <c r="C721" s="2" t="s">
        <v>665</v>
      </c>
      <c r="D721" s="3">
        <v>632</v>
      </c>
      <c r="E721" s="3">
        <v>632</v>
      </c>
      <c r="F721" s="3">
        <v>21950</v>
      </c>
      <c r="G721" s="3">
        <v>1676</v>
      </c>
      <c r="H721" s="3">
        <v>8.0806000000000004</v>
      </c>
      <c r="I721" s="30">
        <v>439.74101000000002</v>
      </c>
      <c r="J721" s="30">
        <v>439.74141109999999</v>
      </c>
      <c r="K721" s="30">
        <v>-4.0000000000000002E-4</v>
      </c>
      <c r="L721" s="3">
        <v>2</v>
      </c>
      <c r="M721" s="3">
        <v>2</v>
      </c>
      <c r="N721" s="10">
        <f t="shared" si="77"/>
        <v>1</v>
      </c>
      <c r="O721" s="35">
        <v>2</v>
      </c>
      <c r="P721" s="17"/>
      <c r="Q721" s="40">
        <v>878.47303999999997</v>
      </c>
      <c r="R721" s="40">
        <v>439.74016</v>
      </c>
      <c r="S721" s="18">
        <f t="shared" si="78"/>
        <v>1.9329596824042776</v>
      </c>
      <c r="T721" s="18">
        <f t="shared" si="79"/>
        <v>2.8450892454089285</v>
      </c>
      <c r="U721" s="18">
        <f t="shared" si="80"/>
        <v>2.8198470660393835</v>
      </c>
      <c r="V721" s="30">
        <v>439.7414</v>
      </c>
      <c r="Z721" s="3" t="s">
        <v>47</v>
      </c>
      <c r="AF721" s="3" t="s">
        <v>47</v>
      </c>
      <c r="AG721" s="3" t="s">
        <v>47</v>
      </c>
      <c r="AH721" s="3" t="s">
        <v>48</v>
      </c>
      <c r="AL721" s="3" t="s">
        <v>48</v>
      </c>
      <c r="AM721" s="3" t="s">
        <v>48</v>
      </c>
      <c r="AU721" s="3">
        <v>0</v>
      </c>
      <c r="AV721" s="3">
        <v>3</v>
      </c>
      <c r="AW721" s="3">
        <v>1</v>
      </c>
      <c r="AX721" s="3">
        <v>3</v>
      </c>
      <c r="AY721" s="3">
        <v>100</v>
      </c>
      <c r="AZ721" s="6" t="str">
        <f t="shared" si="81"/>
        <v>1045.4</v>
      </c>
      <c r="BC721" s="12" t="s">
        <v>666</v>
      </c>
      <c r="BJ721" s="12">
        <f t="shared" si="82"/>
        <v>0</v>
      </c>
      <c r="BK721" s="12">
        <f t="shared" si="83"/>
        <v>0</v>
      </c>
      <c r="CQ721" s="3" t="str">
        <f>CONCATENATE(baseURL!$A$1,baseURL!$B$1,baseURL!$C$1,".",C721,".",L721,".pkl&amp;seq=",BC721)</f>
        <v>http://proteomics.broadinstitute.org/millscripts/viewfeed.pl?side=xl&amp;cycle=1&amp;fixedMods=iaaC&amp;file=msdataSM/iPRG2012_nd/cpick_in/iPRG2012_nd.1045.4.2.pkl&amp;seq=GKGTPSFGK</v>
      </c>
    </row>
    <row r="722" spans="1:95" x14ac:dyDescent="0.2">
      <c r="A722" s="3">
        <v>267</v>
      </c>
      <c r="B722" s="2" t="s">
        <v>667</v>
      </c>
      <c r="C722" s="2" t="s">
        <v>668</v>
      </c>
      <c r="D722" s="3">
        <v>644</v>
      </c>
      <c r="E722" s="3">
        <v>644</v>
      </c>
      <c r="F722" s="3">
        <v>21971</v>
      </c>
      <c r="G722" s="3">
        <v>1689</v>
      </c>
      <c r="H722" s="3">
        <v>8.1152999999999995</v>
      </c>
      <c r="I722" s="30">
        <v>512.24735999999996</v>
      </c>
      <c r="J722" s="30">
        <v>511.76757780000003</v>
      </c>
      <c r="K722" s="30">
        <v>0.47977999999999998</v>
      </c>
      <c r="L722" s="3">
        <v>2</v>
      </c>
      <c r="M722" s="3">
        <v>2</v>
      </c>
      <c r="N722" s="10">
        <f t="shared" si="77"/>
        <v>1</v>
      </c>
      <c r="O722" s="35">
        <v>2</v>
      </c>
      <c r="P722" s="17"/>
      <c r="Q722" s="40">
        <v>1023.4854</v>
      </c>
      <c r="R722" s="40">
        <v>512.24634000000003</v>
      </c>
      <c r="S722" s="18">
        <f t="shared" si="78"/>
        <v>1.9912294540276421</v>
      </c>
      <c r="T722" s="18">
        <f t="shared" si="79"/>
        <v>-934.63273939645046</v>
      </c>
      <c r="U722" s="18">
        <f t="shared" si="80"/>
        <v>2.0693168836278155</v>
      </c>
      <c r="V722" s="30">
        <v>512.24739999999997</v>
      </c>
      <c r="AC722" s="3" t="s">
        <v>52</v>
      </c>
      <c r="AD722" s="3" t="s">
        <v>47</v>
      </c>
      <c r="AF722" s="3" t="s">
        <v>47</v>
      </c>
      <c r="AG722" s="3" t="s">
        <v>47</v>
      </c>
      <c r="AU722" s="3">
        <v>0</v>
      </c>
      <c r="AV722" s="3">
        <v>3</v>
      </c>
      <c r="AW722" s="3">
        <v>1</v>
      </c>
      <c r="AX722" s="3">
        <v>3</v>
      </c>
      <c r="AY722" s="3">
        <v>100</v>
      </c>
      <c r="AZ722" s="6" t="str">
        <f t="shared" si="81"/>
        <v>1046.4</v>
      </c>
      <c r="BC722" s="12" t="s">
        <v>669</v>
      </c>
      <c r="BJ722" s="12">
        <f t="shared" si="82"/>
        <v>0</v>
      </c>
      <c r="BK722" s="12">
        <f t="shared" si="83"/>
        <v>0</v>
      </c>
      <c r="CQ722" s="3" t="str">
        <f>CONCATENATE(baseURL!$A$1,baseURL!$B$1,baseURL!$C$1,".",C722,".",L722,".pkl&amp;seq=",BC722)</f>
        <v>http://proteomics.broadinstitute.org/millscripts/viewfeed.pl?side=xl&amp;cycle=1&amp;fixedMods=iaaC&amp;file=msdataSM/iPRG2012_nd/cpick_in/iPRG2012_nd.1046.4.2.pkl&amp;seq=QAFQSESAR</v>
      </c>
    </row>
    <row r="723" spans="1:95" x14ac:dyDescent="0.2">
      <c r="A723" s="3">
        <v>2809</v>
      </c>
      <c r="B723" s="2" t="s">
        <v>670</v>
      </c>
      <c r="C723" s="2" t="s">
        <v>671</v>
      </c>
      <c r="D723" s="3">
        <v>647</v>
      </c>
      <c r="E723" s="3">
        <v>647</v>
      </c>
      <c r="F723" s="3">
        <v>21990</v>
      </c>
      <c r="G723" s="3">
        <v>1693</v>
      </c>
      <c r="H723" s="3">
        <v>8.1308000000000007</v>
      </c>
      <c r="I723" s="30">
        <v>420.54739999999998</v>
      </c>
      <c r="J723" s="30">
        <v>420.54651819999998</v>
      </c>
      <c r="K723" s="30">
        <v>8.8000000000000003E-4</v>
      </c>
      <c r="L723" s="3">
        <v>3</v>
      </c>
      <c r="M723" s="3">
        <v>3</v>
      </c>
      <c r="N723" s="10">
        <f t="shared" si="77"/>
        <v>1</v>
      </c>
      <c r="O723" s="35">
        <v>3</v>
      </c>
      <c r="P723" s="17"/>
      <c r="Q723" s="40">
        <v>1259.6226200000001</v>
      </c>
      <c r="R723" s="40">
        <v>420.54572000000002</v>
      </c>
      <c r="S723" s="18">
        <f t="shared" si="78"/>
        <v>3.9948094108883589</v>
      </c>
      <c r="T723" s="18">
        <f t="shared" si="79"/>
        <v>1.8980100426723869</v>
      </c>
      <c r="U723" s="18">
        <f t="shared" si="80"/>
        <v>1.1413741173773646</v>
      </c>
      <c r="V723" s="30">
        <v>420.5462</v>
      </c>
      <c r="W723" s="3" t="s">
        <v>47</v>
      </c>
      <c r="X723" s="3" t="s">
        <v>65</v>
      </c>
      <c r="Z723" s="3" t="s">
        <v>47</v>
      </c>
      <c r="AA723" s="3" t="s">
        <v>47</v>
      </c>
      <c r="AB723" s="12" t="s">
        <v>47</v>
      </c>
      <c r="AC723" s="3" t="s">
        <v>47</v>
      </c>
      <c r="AD723" s="3" t="s">
        <v>48</v>
      </c>
      <c r="AF723" s="3" t="s">
        <v>48</v>
      </c>
      <c r="AG723" s="3" t="s">
        <v>47</v>
      </c>
      <c r="AI723" s="3" t="s">
        <v>48</v>
      </c>
      <c r="AL723" s="3" t="s">
        <v>48</v>
      </c>
      <c r="AN723" s="3" t="s">
        <v>47</v>
      </c>
      <c r="AP723" s="3" t="s">
        <v>52</v>
      </c>
      <c r="AU723" s="3">
        <v>1</v>
      </c>
      <c r="AV723" s="3">
        <v>7</v>
      </c>
      <c r="AW723" s="3">
        <v>1</v>
      </c>
      <c r="AX723" s="3">
        <v>7</v>
      </c>
      <c r="AY723" s="3">
        <v>100</v>
      </c>
      <c r="AZ723" s="6" t="str">
        <f t="shared" si="81"/>
        <v>1047.2</v>
      </c>
      <c r="BC723" s="12" t="s">
        <v>672</v>
      </c>
      <c r="BJ723" s="12">
        <f t="shared" si="82"/>
        <v>0</v>
      </c>
      <c r="BK723" s="12">
        <f t="shared" si="83"/>
        <v>0</v>
      </c>
      <c r="BT723" s="3" t="s">
        <v>673</v>
      </c>
      <c r="CQ723" s="3" t="str">
        <f>CONCATENATE(baseURL!$A$1,baseURL!$B$1,baseURL!$C$1,".",C723,".",L723,".pkl&amp;seq=",BC723)</f>
        <v>http://proteomics.broadinstitute.org/millscripts/viewfeed.pl?side=xl&amp;cycle=1&amp;fixedMods=iaaC&amp;file=msdataSM/iPRG2012_nd/cpick_in/iPRG2012_nd.1047.2.3.pkl&amp;seq=EKALNEEAEAR</v>
      </c>
    </row>
    <row r="724" spans="1:95" x14ac:dyDescent="0.2">
      <c r="A724" s="3">
        <v>2325</v>
      </c>
      <c r="B724" s="2" t="s">
        <v>674</v>
      </c>
      <c r="C724" s="2" t="s">
        <v>675</v>
      </c>
      <c r="D724" s="3">
        <v>653</v>
      </c>
      <c r="E724" s="3">
        <v>653</v>
      </c>
      <c r="F724" s="3">
        <v>22010</v>
      </c>
      <c r="G724" s="3">
        <v>1700</v>
      </c>
      <c r="H724" s="3">
        <v>8.1557999999999993</v>
      </c>
      <c r="I724" s="30">
        <v>413.24603999999999</v>
      </c>
      <c r="J724" s="30">
        <v>413.24565080000002</v>
      </c>
      <c r="K724" s="30">
        <v>3.8999999999999999E-4</v>
      </c>
      <c r="L724" s="3">
        <v>2</v>
      </c>
      <c r="M724" s="3">
        <v>2</v>
      </c>
      <c r="N724" s="10">
        <f t="shared" si="77"/>
        <v>1</v>
      </c>
      <c r="O724" s="35">
        <v>2</v>
      </c>
      <c r="P724" s="17"/>
      <c r="Q724" s="40">
        <v>825.48288000000002</v>
      </c>
      <c r="R724" s="40">
        <v>413.24507999999997</v>
      </c>
      <c r="S724" s="18">
        <f t="shared" si="78"/>
        <v>2.323076659546679</v>
      </c>
      <c r="T724" s="18">
        <f t="shared" si="79"/>
        <v>1.3812626639091896</v>
      </c>
      <c r="U724" s="18">
        <f t="shared" si="80"/>
        <v>4.8397430421550994E-2</v>
      </c>
      <c r="V724" s="30">
        <v>413.24509999999998</v>
      </c>
      <c r="W724" s="3" t="s">
        <v>47</v>
      </c>
      <c r="Z724" s="3" t="s">
        <v>47</v>
      </c>
      <c r="AA724" s="3" t="s">
        <v>47</v>
      </c>
      <c r="AB724" s="12" t="s">
        <v>48</v>
      </c>
      <c r="AC724" s="3" t="s">
        <v>47</v>
      </c>
      <c r="AE724" s="3" t="s">
        <v>52</v>
      </c>
      <c r="AF724" s="3" t="s">
        <v>47</v>
      </c>
      <c r="AG724" s="3" t="s">
        <v>47</v>
      </c>
      <c r="AH724" s="3" t="s">
        <v>47</v>
      </c>
      <c r="AI724" s="3" t="s">
        <v>48</v>
      </c>
      <c r="AK724" s="3" t="s">
        <v>52</v>
      </c>
      <c r="AL724" s="3" t="s">
        <v>48</v>
      </c>
      <c r="AM724" s="3" t="s">
        <v>48</v>
      </c>
      <c r="AN724" s="3" t="s">
        <v>48</v>
      </c>
      <c r="AU724" s="3">
        <v>0</v>
      </c>
      <c r="AV724" s="3">
        <v>7</v>
      </c>
      <c r="AW724" s="3">
        <v>1</v>
      </c>
      <c r="AX724" s="3">
        <v>7</v>
      </c>
      <c r="AY724" s="3">
        <v>100</v>
      </c>
      <c r="AZ724" s="6" t="str">
        <f t="shared" si="81"/>
        <v>1048.1</v>
      </c>
      <c r="BC724" s="12" t="s">
        <v>676</v>
      </c>
      <c r="BJ724" s="12">
        <f t="shared" si="82"/>
        <v>0</v>
      </c>
      <c r="BK724" s="12">
        <f t="shared" si="83"/>
        <v>0</v>
      </c>
      <c r="CQ724" s="3" t="str">
        <f>CONCATENATE(baseURL!$A$1,baseURL!$B$1,baseURL!$C$1,".",C724,".",L724,".pkl&amp;seq=",BC724)</f>
        <v>http://proteomics.broadinstitute.org/millscripts/viewfeed.pl?side=xl&amp;cycle=1&amp;fixedMods=iaaC&amp;file=msdataSM/iPRG2012_nd/cpick_in/iPRG2012_nd.1048.1.2.pkl&amp;seq=EHVLVTK</v>
      </c>
    </row>
    <row r="725" spans="1:95" x14ac:dyDescent="0.2">
      <c r="A725" s="3">
        <v>4121</v>
      </c>
      <c r="B725" s="2" t="s">
        <v>677</v>
      </c>
      <c r="C725" s="2" t="s">
        <v>670</v>
      </c>
      <c r="D725" s="3">
        <v>655</v>
      </c>
      <c r="E725" s="3">
        <v>655</v>
      </c>
      <c r="F725" s="3">
        <v>22012</v>
      </c>
      <c r="G725" s="3">
        <v>1702</v>
      </c>
      <c r="H725" s="3">
        <v>8.1675000000000004</v>
      </c>
      <c r="I725" s="30">
        <v>652.31618000000003</v>
      </c>
      <c r="J725" s="30">
        <v>652.31580269999995</v>
      </c>
      <c r="K725" s="30">
        <v>3.8000000000000002E-4</v>
      </c>
      <c r="L725" s="3">
        <v>2</v>
      </c>
      <c r="M725" s="3">
        <v>2</v>
      </c>
      <c r="N725" s="10">
        <f t="shared" si="77"/>
        <v>1</v>
      </c>
      <c r="O725" s="35">
        <v>2</v>
      </c>
      <c r="P725" s="17"/>
      <c r="Q725" s="40">
        <v>1303.6236799999999</v>
      </c>
      <c r="R725" s="40">
        <v>652.31547999999998</v>
      </c>
      <c r="S725" s="18">
        <f t="shared" si="78"/>
        <v>1.0731003962249359</v>
      </c>
      <c r="T725" s="18">
        <f t="shared" si="79"/>
        <v>0.49469928257673729</v>
      </c>
      <c r="U725" s="18">
        <f t="shared" si="80"/>
        <v>0.33726012452285753</v>
      </c>
      <c r="V725" s="30">
        <v>652.31569999999999</v>
      </c>
      <c r="W725" s="3" t="s">
        <v>47</v>
      </c>
      <c r="Y725" s="3" t="s">
        <v>47</v>
      </c>
      <c r="Z725" s="3" t="s">
        <v>47</v>
      </c>
      <c r="AA725" s="3" t="s">
        <v>47</v>
      </c>
      <c r="AB725" s="12" t="s">
        <v>47</v>
      </c>
      <c r="AC725" s="3" t="s">
        <v>47</v>
      </c>
      <c r="AD725" s="3" t="s">
        <v>47</v>
      </c>
      <c r="AE725" s="3" t="s">
        <v>47</v>
      </c>
      <c r="AF725" s="3" t="s">
        <v>52</v>
      </c>
      <c r="AG725" s="3" t="s">
        <v>47</v>
      </c>
      <c r="AH725" s="3" t="s">
        <v>47</v>
      </c>
      <c r="AI725" s="3" t="s">
        <v>47</v>
      </c>
      <c r="AJ725" s="3" t="s">
        <v>47</v>
      </c>
      <c r="AK725" s="3" t="s">
        <v>48</v>
      </c>
      <c r="AL725" s="3" t="s">
        <v>47</v>
      </c>
      <c r="AM725" s="3" t="s">
        <v>47</v>
      </c>
      <c r="AN725" s="3" t="s">
        <v>47</v>
      </c>
      <c r="AU725" s="3">
        <v>0</v>
      </c>
      <c r="AV725" s="3">
        <v>15</v>
      </c>
      <c r="AW725" s="3">
        <v>1</v>
      </c>
      <c r="AX725" s="3">
        <v>15</v>
      </c>
      <c r="AY725" s="3">
        <v>100</v>
      </c>
      <c r="AZ725" s="6" t="str">
        <f t="shared" si="81"/>
        <v>1048.3</v>
      </c>
      <c r="BC725" s="12" t="s">
        <v>678</v>
      </c>
      <c r="BJ725" s="12">
        <f t="shared" si="82"/>
        <v>0</v>
      </c>
      <c r="BK725" s="12">
        <f t="shared" si="83"/>
        <v>0</v>
      </c>
      <c r="CQ725" s="3" t="str">
        <f>CONCATENATE(baseURL!$A$1,baseURL!$B$1,baseURL!$C$1,".",C725,".",L725,".pkl&amp;seq=",BC725)</f>
        <v>http://proteomics.broadinstitute.org/millscripts/viewfeed.pl?side=xl&amp;cycle=1&amp;fixedMods=iaaC&amp;file=msdataSM/iPRG2012_nd/cpick_in/iPRG2012_nd.1048.3.2.pkl&amp;seq=TQLTNQENEAR</v>
      </c>
    </row>
    <row r="726" spans="1:95" x14ac:dyDescent="0.2">
      <c r="A726" s="3">
        <v>4691</v>
      </c>
      <c r="B726" s="2" t="s">
        <v>679</v>
      </c>
      <c r="C726" s="2" t="s">
        <v>680</v>
      </c>
      <c r="D726" s="3">
        <v>669</v>
      </c>
      <c r="E726" s="3">
        <v>669</v>
      </c>
      <c r="F726" s="3">
        <v>22055</v>
      </c>
      <c r="G726" s="3">
        <v>1718</v>
      </c>
      <c r="H726" s="3">
        <v>8.2056000000000004</v>
      </c>
      <c r="I726" s="30">
        <v>443.26222000000001</v>
      </c>
      <c r="J726" s="30">
        <v>443.26191110000002</v>
      </c>
      <c r="K726" s="30">
        <v>3.1E-4</v>
      </c>
      <c r="L726" s="3">
        <v>2</v>
      </c>
      <c r="M726" s="3">
        <v>2</v>
      </c>
      <c r="N726" s="10">
        <f t="shared" si="77"/>
        <v>1</v>
      </c>
      <c r="O726" s="35">
        <v>2</v>
      </c>
      <c r="P726" s="17"/>
      <c r="Q726" s="40">
        <v>885.51523999999995</v>
      </c>
      <c r="R726" s="40">
        <v>443.26125999999999</v>
      </c>
      <c r="S726" s="18">
        <f t="shared" si="78"/>
        <v>2.1657656254925142</v>
      </c>
      <c r="T726" s="18">
        <f t="shared" si="79"/>
        <v>1.4688854154033832</v>
      </c>
      <c r="U726" s="18">
        <f t="shared" si="80"/>
        <v>0.767041992332544</v>
      </c>
      <c r="V726" s="30">
        <v>443.26159999999999</v>
      </c>
      <c r="W726" s="3" t="s">
        <v>47</v>
      </c>
      <c r="X726" s="3" t="s">
        <v>47</v>
      </c>
      <c r="Y726" s="3" t="s">
        <v>47</v>
      </c>
      <c r="Z726" s="3" t="s">
        <v>47</v>
      </c>
      <c r="AA726" s="3" t="s">
        <v>47</v>
      </c>
      <c r="AB726" s="12" t="s">
        <v>47</v>
      </c>
      <c r="AC726" s="3" t="s">
        <v>47</v>
      </c>
      <c r="AD726" s="3" t="s">
        <v>47</v>
      </c>
      <c r="AE726" s="3" t="s">
        <v>48</v>
      </c>
      <c r="AF726" s="3" t="s">
        <v>48</v>
      </c>
      <c r="AG726" s="3" t="s">
        <v>48</v>
      </c>
      <c r="AH726" s="3" t="s">
        <v>47</v>
      </c>
      <c r="AI726" s="3" t="s">
        <v>48</v>
      </c>
      <c r="AJ726" s="3" t="s">
        <v>47</v>
      </c>
      <c r="AL726" s="3" t="s">
        <v>48</v>
      </c>
      <c r="AM726" s="3" t="s">
        <v>48</v>
      </c>
      <c r="AN726" s="3" t="s">
        <v>48</v>
      </c>
      <c r="AU726" s="3">
        <v>0</v>
      </c>
      <c r="AV726" s="3">
        <v>10</v>
      </c>
      <c r="AW726" s="3">
        <v>1</v>
      </c>
      <c r="AX726" s="3">
        <v>10</v>
      </c>
      <c r="AY726" s="3">
        <v>100</v>
      </c>
      <c r="AZ726" s="6" t="str">
        <f t="shared" si="81"/>
        <v>1050.4</v>
      </c>
      <c r="BC726" s="12" t="s">
        <v>681</v>
      </c>
      <c r="BJ726" s="12">
        <f t="shared" si="82"/>
        <v>0</v>
      </c>
      <c r="BK726" s="12">
        <f t="shared" si="83"/>
        <v>0</v>
      </c>
      <c r="CQ726" s="3" t="str">
        <f>CONCATENATE(baseURL!$A$1,baseURL!$B$1,baseURL!$C$1,".",C726,".",L726,".pkl&amp;seq=",BC726)</f>
        <v>http://proteomics.broadinstitute.org/millscripts/viewfeed.pl?side=xl&amp;cycle=1&amp;fixedMods=iaaC&amp;file=msdataSM/iPRG2012_nd/cpick_in/iPRG2012_nd.1050.4.2.pkl&amp;seq=AVPDSKLR</v>
      </c>
    </row>
    <row r="727" spans="1:95" x14ac:dyDescent="0.2">
      <c r="A727" s="3">
        <v>3473</v>
      </c>
      <c r="B727" s="2" t="s">
        <v>682</v>
      </c>
      <c r="C727" s="2" t="s">
        <v>683</v>
      </c>
      <c r="D727" s="3">
        <v>670</v>
      </c>
      <c r="E727" s="3">
        <v>670</v>
      </c>
      <c r="F727" s="3">
        <v>22056</v>
      </c>
      <c r="G727" s="3">
        <v>1719</v>
      </c>
      <c r="H727" s="3">
        <v>8.2081</v>
      </c>
      <c r="I727" s="30">
        <v>449.58729</v>
      </c>
      <c r="J727" s="30">
        <v>449.58521250000001</v>
      </c>
      <c r="K727" s="30">
        <v>2.0799999999999998E-3</v>
      </c>
      <c r="L727" s="3">
        <v>3</v>
      </c>
      <c r="M727" s="3">
        <v>3</v>
      </c>
      <c r="N727" s="10">
        <f t="shared" si="77"/>
        <v>1</v>
      </c>
      <c r="O727" s="35">
        <v>3</v>
      </c>
      <c r="P727" s="17"/>
      <c r="Q727" s="40">
        <v>1346.73865</v>
      </c>
      <c r="R727" s="40">
        <v>449.58440000000002</v>
      </c>
      <c r="S727" s="18">
        <f t="shared" si="78"/>
        <v>6.4281589841182409</v>
      </c>
      <c r="T727" s="18">
        <f t="shared" si="79"/>
        <v>1.8072246278896638</v>
      </c>
      <c r="U727" s="18">
        <f t="shared" si="80"/>
        <v>0.88971058594656571</v>
      </c>
      <c r="V727" s="30">
        <v>449.58479999999997</v>
      </c>
      <c r="W727" s="3" t="s">
        <v>47</v>
      </c>
      <c r="X727" s="3" t="s">
        <v>47</v>
      </c>
      <c r="Y727" s="3" t="s">
        <v>47</v>
      </c>
      <c r="Z727" s="3" t="s">
        <v>47</v>
      </c>
      <c r="AA727" s="3" t="s">
        <v>47</v>
      </c>
      <c r="AB727" s="12" t="s">
        <v>47</v>
      </c>
      <c r="AC727" s="3" t="s">
        <v>47</v>
      </c>
      <c r="AD727" s="3" t="s">
        <v>65</v>
      </c>
      <c r="AE727" s="3" t="s">
        <v>47</v>
      </c>
      <c r="AF727" s="3" t="s">
        <v>47</v>
      </c>
      <c r="AG727" s="3" t="s">
        <v>65</v>
      </c>
      <c r="AH727" s="3" t="s">
        <v>47</v>
      </c>
      <c r="AI727" s="3" t="s">
        <v>47</v>
      </c>
      <c r="AJ727" s="3" t="s">
        <v>47</v>
      </c>
      <c r="AK727" s="3" t="s">
        <v>47</v>
      </c>
      <c r="AL727" s="3" t="s">
        <v>47</v>
      </c>
      <c r="AM727" s="3" t="s">
        <v>47</v>
      </c>
      <c r="AN727" s="3" t="s">
        <v>47</v>
      </c>
      <c r="AU727" s="3">
        <v>2</v>
      </c>
      <c r="AV727" s="3">
        <v>16</v>
      </c>
      <c r="AW727" s="3">
        <v>1</v>
      </c>
      <c r="AX727" s="3">
        <v>16</v>
      </c>
      <c r="AY727" s="3">
        <v>100</v>
      </c>
      <c r="AZ727" s="6" t="str">
        <f t="shared" si="81"/>
        <v>1050.5</v>
      </c>
      <c r="BC727" s="12" t="s">
        <v>684</v>
      </c>
      <c r="BJ727" s="12">
        <f t="shared" si="82"/>
        <v>0</v>
      </c>
      <c r="BK727" s="12">
        <f t="shared" si="83"/>
        <v>0</v>
      </c>
      <c r="BZ727" s="3" t="s">
        <v>685</v>
      </c>
      <c r="CC727" s="3" t="s">
        <v>686</v>
      </c>
      <c r="CQ727" s="3" t="str">
        <f>CONCATENATE(baseURL!$A$1,baseURL!$B$1,baseURL!$C$1,".",C727,".",L727,".pkl&amp;seq=",BC727)</f>
        <v>http://proteomics.broadinstitute.org/millscripts/viewfeed.pl?side=xl&amp;cycle=1&amp;fixedMods=iaaC&amp;file=msdataSM/iPRG2012_nd/cpick_in/iPRG2012_nd.1050.5.3.pkl&amp;seq=SNKLTLTNDKGR</v>
      </c>
    </row>
    <row r="728" spans="1:95" x14ac:dyDescent="0.2">
      <c r="A728" s="3">
        <v>3321</v>
      </c>
      <c r="B728" s="2" t="s">
        <v>691</v>
      </c>
      <c r="C728" s="2" t="s">
        <v>692</v>
      </c>
      <c r="D728" s="3">
        <v>676</v>
      </c>
      <c r="E728" s="3">
        <v>676</v>
      </c>
      <c r="F728" s="3">
        <v>22075</v>
      </c>
      <c r="G728" s="3">
        <v>1726</v>
      </c>
      <c r="H728" s="3">
        <v>8.2281999999999993</v>
      </c>
      <c r="I728" s="30">
        <v>438.72570000000002</v>
      </c>
      <c r="J728" s="30">
        <v>438.72555899999998</v>
      </c>
      <c r="K728" s="30">
        <v>1.3999999999999999E-4</v>
      </c>
      <c r="L728" s="3">
        <v>2</v>
      </c>
      <c r="M728" s="3">
        <v>2</v>
      </c>
      <c r="N728" s="10">
        <f t="shared" si="77"/>
        <v>1</v>
      </c>
      <c r="O728" s="35">
        <v>2</v>
      </c>
      <c r="P728" s="17"/>
      <c r="Q728" s="40">
        <v>876.44213999999999</v>
      </c>
      <c r="R728" s="40">
        <v>438.72471000000002</v>
      </c>
      <c r="S728" s="18">
        <f t="shared" si="78"/>
        <v>2.2565403257126793</v>
      </c>
      <c r="T728" s="18">
        <f t="shared" si="79"/>
        <v>1.9351542792282832</v>
      </c>
      <c r="U728" s="18">
        <f t="shared" si="80"/>
        <v>2.0286069594070946</v>
      </c>
      <c r="V728" s="30">
        <v>438.72559999999999</v>
      </c>
      <c r="X728" s="3" t="s">
        <v>47</v>
      </c>
      <c r="Y728" s="3" t="s">
        <v>47</v>
      </c>
      <c r="Z728" s="3" t="s">
        <v>47</v>
      </c>
      <c r="AA728" s="3" t="s">
        <v>47</v>
      </c>
      <c r="AB728" s="12" t="s">
        <v>47</v>
      </c>
      <c r="AC728" s="3" t="s">
        <v>47</v>
      </c>
      <c r="AD728" s="3" t="s">
        <v>47</v>
      </c>
      <c r="AE728" s="3" t="s">
        <v>47</v>
      </c>
      <c r="AF728" s="3" t="s">
        <v>47</v>
      </c>
      <c r="AG728" s="3" t="s">
        <v>47</v>
      </c>
      <c r="AH728" s="3" t="s">
        <v>47</v>
      </c>
      <c r="AI728" s="3" t="s">
        <v>47</v>
      </c>
      <c r="AK728" s="3" t="s">
        <v>47</v>
      </c>
      <c r="AL728" s="3" t="s">
        <v>47</v>
      </c>
      <c r="AM728" s="3" t="s">
        <v>47</v>
      </c>
      <c r="AO728" s="3" t="s">
        <v>52</v>
      </c>
      <c r="AU728" s="3">
        <v>0</v>
      </c>
      <c r="AV728" s="3">
        <v>15</v>
      </c>
      <c r="AW728" s="3">
        <v>1</v>
      </c>
      <c r="AX728" s="3">
        <v>15</v>
      </c>
      <c r="AY728" s="3">
        <v>100</v>
      </c>
      <c r="AZ728" s="6" t="str">
        <f t="shared" si="81"/>
        <v>1051.3</v>
      </c>
      <c r="BC728" s="12" t="s">
        <v>693</v>
      </c>
      <c r="BJ728" s="12">
        <f t="shared" si="82"/>
        <v>0</v>
      </c>
      <c r="BK728" s="12">
        <f t="shared" si="83"/>
        <v>0</v>
      </c>
      <c r="CQ728" s="3" t="str">
        <f>CONCATENATE(baseURL!$A$1,baseURL!$B$1,baseURL!$C$1,".",C728,".",L728,".pkl&amp;seq=",BC728)</f>
        <v>http://proteomics.broadinstitute.org/millscripts/viewfeed.pl?side=xl&amp;cycle=1&amp;fixedMods=iaaC&amp;file=msdataSM/iPRG2012_nd/cpick_in/iPRG2012_nd.1051.3.2.pkl&amp;seq=VSTEVDAR</v>
      </c>
    </row>
    <row r="729" spans="1:95" x14ac:dyDescent="0.2">
      <c r="A729" s="3">
        <v>7058</v>
      </c>
      <c r="B729" s="2" t="s">
        <v>694</v>
      </c>
      <c r="C729" s="2" t="s">
        <v>695</v>
      </c>
      <c r="D729" s="3">
        <v>680</v>
      </c>
      <c r="E729" s="3">
        <v>680</v>
      </c>
      <c r="F729" s="3">
        <v>22079</v>
      </c>
      <c r="G729" s="3">
        <v>1730</v>
      </c>
      <c r="H729" s="3">
        <v>8.2372999999999994</v>
      </c>
      <c r="I729" s="30">
        <v>488.26184000000001</v>
      </c>
      <c r="J729" s="30">
        <v>488.25915670000001</v>
      </c>
      <c r="K729" s="30">
        <v>2.6800000000000001E-3</v>
      </c>
      <c r="L729" s="3">
        <v>2</v>
      </c>
      <c r="M729" s="3">
        <v>2</v>
      </c>
      <c r="N729" s="10">
        <f t="shared" si="77"/>
        <v>1</v>
      </c>
      <c r="O729" s="35">
        <v>2</v>
      </c>
      <c r="P729" s="17"/>
      <c r="Q729" s="40">
        <v>975.51054999999997</v>
      </c>
      <c r="R729" s="40">
        <v>488.25891000000001</v>
      </c>
      <c r="S729" s="18">
        <f t="shared" si="78"/>
        <v>6.0009145557468795</v>
      </c>
      <c r="T729" s="18">
        <f t="shared" si="79"/>
        <v>0.50526471701469067</v>
      </c>
      <c r="U729" s="18">
        <f t="shared" si="80"/>
        <v>0.59394717447508505</v>
      </c>
      <c r="V729" s="30">
        <v>488.25920000000002</v>
      </c>
      <c r="W729" s="3" t="s">
        <v>52</v>
      </c>
      <c r="X729" s="3" t="s">
        <v>47</v>
      </c>
      <c r="Y729" s="3" t="s">
        <v>47</v>
      </c>
      <c r="Z729" s="3" t="s">
        <v>52</v>
      </c>
      <c r="AA729" s="3" t="s">
        <v>47</v>
      </c>
      <c r="AB729" s="12" t="s">
        <v>47</v>
      </c>
      <c r="AC729" s="3" t="s">
        <v>47</v>
      </c>
      <c r="AG729" s="3" t="s">
        <v>48</v>
      </c>
      <c r="AH729" s="3" t="s">
        <v>48</v>
      </c>
      <c r="AI729" s="3" t="s">
        <v>47</v>
      </c>
      <c r="AL729" s="3" t="s">
        <v>52</v>
      </c>
      <c r="AU729" s="3">
        <v>0</v>
      </c>
      <c r="AV729" s="3">
        <v>6</v>
      </c>
      <c r="AW729" s="3">
        <v>1</v>
      </c>
      <c r="AX729" s="3">
        <v>6</v>
      </c>
      <c r="AY729" s="3">
        <v>100</v>
      </c>
      <c r="AZ729" s="6" t="str">
        <f t="shared" si="81"/>
        <v>1051.7</v>
      </c>
      <c r="BC729" s="12" t="s">
        <v>696</v>
      </c>
      <c r="BJ729" s="12">
        <f t="shared" si="82"/>
        <v>0</v>
      </c>
      <c r="BK729" s="12">
        <f t="shared" si="83"/>
        <v>0</v>
      </c>
      <c r="CQ729" s="3" t="str">
        <f>CONCATENATE(baseURL!$A$1,baseURL!$B$1,baseURL!$C$1,".",C729,".",L729,".pkl&amp;seq=",BC729)</f>
        <v>http://proteomics.broadinstitute.org/millscripts/viewfeed.pl?side=xl&amp;cycle=1&amp;fixedMods=iaaC&amp;file=msdataSM/iPRG2012_nd/cpick_in/iPRG2012_nd.1051.7.2.pkl&amp;seq=AEAAAASSGLK</v>
      </c>
    </row>
    <row r="730" spans="1:95" x14ac:dyDescent="0.2">
      <c r="A730" s="3">
        <v>3900</v>
      </c>
      <c r="B730" s="2" t="s">
        <v>697</v>
      </c>
      <c r="C730" s="2" t="s">
        <v>698</v>
      </c>
      <c r="D730" s="3">
        <v>683</v>
      </c>
      <c r="E730" s="3">
        <v>683</v>
      </c>
      <c r="F730" s="3">
        <v>22095</v>
      </c>
      <c r="G730" s="3">
        <v>1734</v>
      </c>
      <c r="H730" s="3">
        <v>8.2540999999999993</v>
      </c>
      <c r="I730" s="30">
        <v>458.25211999999999</v>
      </c>
      <c r="J730" s="30">
        <v>458.25178090000003</v>
      </c>
      <c r="K730" s="30">
        <v>3.4000000000000002E-4</v>
      </c>
      <c r="L730" s="3">
        <v>2</v>
      </c>
      <c r="M730" s="3">
        <v>2</v>
      </c>
      <c r="N730" s="10">
        <f t="shared" si="77"/>
        <v>1</v>
      </c>
      <c r="O730" s="35">
        <v>2</v>
      </c>
      <c r="P730" s="17"/>
      <c r="Q730" s="40">
        <v>915.49343999999996</v>
      </c>
      <c r="R730" s="40">
        <v>458.25036</v>
      </c>
      <c r="S730" s="18">
        <f t="shared" si="78"/>
        <v>3.8406952915218961</v>
      </c>
      <c r="T730" s="18">
        <f t="shared" si="79"/>
        <v>3.100706784011722</v>
      </c>
      <c r="U730" s="18">
        <f t="shared" si="80"/>
        <v>2.7059444099415195</v>
      </c>
      <c r="V730" s="30">
        <v>458.2516</v>
      </c>
      <c r="W730" s="3" t="s">
        <v>47</v>
      </c>
      <c r="X730" s="3" t="s">
        <v>47</v>
      </c>
      <c r="Y730" s="3" t="s">
        <v>47</v>
      </c>
      <c r="Z730" s="3" t="s">
        <v>47</v>
      </c>
      <c r="AA730" s="3" t="s">
        <v>47</v>
      </c>
      <c r="AB730" s="12" t="s">
        <v>47</v>
      </c>
      <c r="AC730" s="3" t="s">
        <v>48</v>
      </c>
      <c r="AD730" s="3" t="s">
        <v>48</v>
      </c>
      <c r="AE730" s="3" t="s">
        <v>47</v>
      </c>
      <c r="AF730" s="3" t="s">
        <v>47</v>
      </c>
      <c r="AG730" s="3" t="s">
        <v>47</v>
      </c>
      <c r="AH730" s="3" t="s">
        <v>47</v>
      </c>
      <c r="AJ730" s="3" t="s">
        <v>47</v>
      </c>
      <c r="AK730" s="3" t="s">
        <v>48</v>
      </c>
      <c r="AL730" s="3" t="s">
        <v>47</v>
      </c>
      <c r="AM730" s="3" t="s">
        <v>47</v>
      </c>
      <c r="AU730" s="3">
        <v>0</v>
      </c>
      <c r="AV730" s="3">
        <v>13</v>
      </c>
      <c r="AW730" s="3">
        <v>1</v>
      </c>
      <c r="AX730" s="3">
        <v>13</v>
      </c>
      <c r="AY730" s="3">
        <v>100</v>
      </c>
      <c r="AZ730" s="6" t="str">
        <f t="shared" si="81"/>
        <v>1052.2</v>
      </c>
      <c r="BC730" s="12" t="s">
        <v>699</v>
      </c>
      <c r="BJ730" s="12">
        <f t="shared" si="82"/>
        <v>0</v>
      </c>
      <c r="BK730" s="12">
        <f t="shared" si="83"/>
        <v>0</v>
      </c>
      <c r="CQ730" s="3" t="str">
        <f>CONCATENATE(baseURL!$A$1,baseURL!$B$1,baseURL!$C$1,".",C730,".",L730,".pkl&amp;seq=",BC730)</f>
        <v>http://proteomics.broadinstitute.org/millscripts/viewfeed.pl?side=xl&amp;cycle=1&amp;fixedMods=iaaC&amp;file=msdataSM/iPRG2012_nd/cpick_in/iPRG2012_nd.1052.2.2.pkl&amp;seq=AFTKYSAK</v>
      </c>
    </row>
    <row r="731" spans="1:95" x14ac:dyDescent="0.2">
      <c r="A731" s="3">
        <v>2398</v>
      </c>
      <c r="B731" s="2" t="s">
        <v>700</v>
      </c>
      <c r="C731" s="2" t="s">
        <v>691</v>
      </c>
      <c r="D731" s="3">
        <v>685</v>
      </c>
      <c r="E731" s="3">
        <v>685</v>
      </c>
      <c r="F731" s="3">
        <v>22097</v>
      </c>
      <c r="G731" s="3">
        <v>1736</v>
      </c>
      <c r="H731" s="3">
        <v>8.2607999999999997</v>
      </c>
      <c r="I731" s="30">
        <v>571.79038000000003</v>
      </c>
      <c r="J731" s="30">
        <v>571.78880730000003</v>
      </c>
      <c r="K731" s="30">
        <v>1.57E-3</v>
      </c>
      <c r="L731" s="3">
        <v>2</v>
      </c>
      <c r="M731" s="3">
        <v>2</v>
      </c>
      <c r="N731" s="10">
        <f t="shared" si="77"/>
        <v>1</v>
      </c>
      <c r="O731" s="35">
        <v>2</v>
      </c>
      <c r="P731" s="17"/>
      <c r="Q731" s="40">
        <v>1142.56879</v>
      </c>
      <c r="R731" s="40">
        <v>571.78804000000002</v>
      </c>
      <c r="S731" s="18">
        <f t="shared" si="78"/>
        <v>4.0924255778483642</v>
      </c>
      <c r="T731" s="18">
        <f t="shared" si="79"/>
        <v>1.3419308315836733</v>
      </c>
      <c r="U731" s="18">
        <f t="shared" si="80"/>
        <v>0.97938389888389055</v>
      </c>
      <c r="V731" s="30">
        <v>571.78859999999997</v>
      </c>
      <c r="W731" s="3" t="s">
        <v>47</v>
      </c>
      <c r="Z731" s="3" t="s">
        <v>47</v>
      </c>
      <c r="AA731" s="3" t="s">
        <v>47</v>
      </c>
      <c r="AB731" s="12" t="s">
        <v>47</v>
      </c>
      <c r="AC731" s="3" t="s">
        <v>47</v>
      </c>
      <c r="AD731" s="3" t="s">
        <v>47</v>
      </c>
      <c r="AE731" s="3" t="s">
        <v>48</v>
      </c>
      <c r="AF731" s="3" t="s">
        <v>48</v>
      </c>
      <c r="AG731" s="3" t="s">
        <v>52</v>
      </c>
      <c r="AH731" s="3" t="s">
        <v>47</v>
      </c>
      <c r="AK731" s="3" t="s">
        <v>48</v>
      </c>
      <c r="AL731" s="3" t="s">
        <v>52</v>
      </c>
      <c r="AU731" s="3">
        <v>0</v>
      </c>
      <c r="AV731" s="3">
        <v>7</v>
      </c>
      <c r="AW731" s="3">
        <v>1</v>
      </c>
      <c r="AX731" s="3">
        <v>7</v>
      </c>
      <c r="AY731" s="3">
        <v>100</v>
      </c>
      <c r="AZ731" s="6" t="str">
        <f t="shared" si="81"/>
        <v>1052.4</v>
      </c>
      <c r="BC731" s="12" t="s">
        <v>640</v>
      </c>
      <c r="BJ731" s="12">
        <f t="shared" si="82"/>
        <v>0</v>
      </c>
      <c r="BK731" s="12">
        <f t="shared" si="83"/>
        <v>0</v>
      </c>
      <c r="CQ731" s="3" t="str">
        <f>CONCATENATE(baseURL!$A$1,baseURL!$B$1,baseURL!$C$1,".",C731,".",L731,".pkl&amp;seq=",BC731)</f>
        <v>http://proteomics.broadinstitute.org/millscripts/viewfeed.pl?side=xl&amp;cycle=1&amp;fixedMods=iaaC&amp;file=msdataSM/iPRG2012_nd/cpick_in/iPRG2012_nd.1052.4.2.pkl&amp;seq=AVTKYSSSTQA</v>
      </c>
    </row>
    <row r="732" spans="1:95" x14ac:dyDescent="0.2">
      <c r="A732" s="3">
        <v>2380</v>
      </c>
      <c r="B732" s="2" t="s">
        <v>701</v>
      </c>
      <c r="C732" s="2" t="s">
        <v>702</v>
      </c>
      <c r="D732" s="3">
        <v>687</v>
      </c>
      <c r="E732" s="3">
        <v>687</v>
      </c>
      <c r="F732" s="3">
        <v>22115</v>
      </c>
      <c r="G732" s="3">
        <v>1739</v>
      </c>
      <c r="H732" s="3">
        <v>8.2744</v>
      </c>
      <c r="I732" s="30">
        <v>422.73147</v>
      </c>
      <c r="J732" s="30">
        <v>423.24526150000003</v>
      </c>
      <c r="K732" s="30">
        <v>-0.51378999999999997</v>
      </c>
      <c r="L732" s="3">
        <v>2</v>
      </c>
      <c r="M732" s="3">
        <v>2</v>
      </c>
      <c r="N732" s="10">
        <f t="shared" si="77"/>
        <v>1</v>
      </c>
      <c r="O732" s="35">
        <v>2</v>
      </c>
      <c r="P732" s="17"/>
      <c r="Q732" s="40">
        <v>845.48393999999996</v>
      </c>
      <c r="R732" s="40">
        <v>423.24561</v>
      </c>
      <c r="S732" s="18">
        <f t="shared" si="78"/>
        <v>-1214.7556592494784</v>
      </c>
      <c r="T732" s="18">
        <f t="shared" si="79"/>
        <v>-0.82339897151626307</v>
      </c>
      <c r="U732" s="18">
        <f t="shared" si="80"/>
        <v>-1.204974104798801</v>
      </c>
      <c r="V732" s="30">
        <v>423.24509999999998</v>
      </c>
      <c r="W732" s="3" t="s">
        <v>47</v>
      </c>
      <c r="Z732" s="3" t="s">
        <v>47</v>
      </c>
      <c r="AA732" s="3" t="s">
        <v>47</v>
      </c>
      <c r="AB732" s="12" t="s">
        <v>47</v>
      </c>
      <c r="AC732" s="3" t="s">
        <v>47</v>
      </c>
      <c r="AE732" s="3" t="s">
        <v>47</v>
      </c>
      <c r="AF732" s="3" t="s">
        <v>48</v>
      </c>
      <c r="AH732" s="3" t="s">
        <v>47</v>
      </c>
      <c r="AI732" s="3" t="s">
        <v>48</v>
      </c>
      <c r="AJ732" s="3" t="s">
        <v>48</v>
      </c>
      <c r="AK732" s="3" t="s">
        <v>52</v>
      </c>
      <c r="AL732" s="3" t="s">
        <v>48</v>
      </c>
      <c r="AN732" s="3" t="s">
        <v>48</v>
      </c>
      <c r="AU732" s="3">
        <v>0</v>
      </c>
      <c r="AV732" s="3">
        <v>7</v>
      </c>
      <c r="AW732" s="3">
        <v>1</v>
      </c>
      <c r="AX732" s="3">
        <v>7</v>
      </c>
      <c r="AY732" s="3">
        <v>100</v>
      </c>
      <c r="AZ732" s="6" t="str">
        <f t="shared" si="81"/>
        <v>1053.1</v>
      </c>
      <c r="BC732" s="12" t="s">
        <v>703</v>
      </c>
      <c r="BJ732" s="12">
        <f t="shared" si="82"/>
        <v>0</v>
      </c>
      <c r="BK732" s="12">
        <f t="shared" si="83"/>
        <v>0</v>
      </c>
      <c r="CQ732" s="3" t="str">
        <f>CONCATENATE(baseURL!$A$1,baseURL!$B$1,baseURL!$C$1,".",C732,".",L732,".pkl&amp;seq=",BC732)</f>
        <v>http://proteomics.broadinstitute.org/millscripts/viewfeed.pl?side=xl&amp;cycle=1&amp;fixedMods=iaaC&amp;file=msdataSM/iPRG2012_nd/cpick_in/iPRG2012_nd.1053.1.2.pkl&amp;seq=LLASGGTAR</v>
      </c>
    </row>
    <row r="733" spans="1:95" x14ac:dyDescent="0.2">
      <c r="A733" s="3">
        <v>2228</v>
      </c>
      <c r="B733" s="2" t="s">
        <v>704</v>
      </c>
      <c r="C733" s="2" t="s">
        <v>705</v>
      </c>
      <c r="D733" s="3">
        <v>688</v>
      </c>
      <c r="E733" s="3">
        <v>688</v>
      </c>
      <c r="F733" s="3">
        <v>22116</v>
      </c>
      <c r="G733" s="3">
        <v>1740</v>
      </c>
      <c r="H733" s="3">
        <v>8.2768999999999995</v>
      </c>
      <c r="I733" s="30">
        <v>457.21981</v>
      </c>
      <c r="J733" s="30">
        <v>457.2198095</v>
      </c>
      <c r="K733" s="30">
        <v>0</v>
      </c>
      <c r="L733" s="3">
        <v>2</v>
      </c>
      <c r="M733" s="3">
        <v>0</v>
      </c>
      <c r="N733" s="10">
        <f t="shared" si="77"/>
        <v>1</v>
      </c>
      <c r="O733" s="35">
        <v>2</v>
      </c>
      <c r="P733" s="17"/>
      <c r="Q733" s="40">
        <v>913.42615000000001</v>
      </c>
      <c r="R733" s="40">
        <v>457.21670999999998</v>
      </c>
      <c r="S733" s="18">
        <f t="shared" si="78"/>
        <v>6.7801546448677357</v>
      </c>
      <c r="T733" s="18">
        <f t="shared" si="79"/>
        <v>6.7790610715406849</v>
      </c>
      <c r="U733" s="18">
        <f t="shared" si="80"/>
        <v>6.7582831783267325</v>
      </c>
      <c r="V733" s="30">
        <v>457.21980000000002</v>
      </c>
      <c r="Z733" s="3" t="s">
        <v>47</v>
      </c>
      <c r="AA733" s="3" t="s">
        <v>47</v>
      </c>
      <c r="AC733" s="3" t="s">
        <v>47</v>
      </c>
      <c r="AF733" s="3" t="s">
        <v>48</v>
      </c>
      <c r="AH733" s="3" t="s">
        <v>47</v>
      </c>
      <c r="AI733" s="3" t="s">
        <v>48</v>
      </c>
      <c r="AK733" s="3" t="s">
        <v>52</v>
      </c>
      <c r="AL733" s="3" t="s">
        <v>48</v>
      </c>
      <c r="AU733" s="3">
        <v>0</v>
      </c>
      <c r="AV733" s="3">
        <v>4</v>
      </c>
      <c r="AW733" s="3">
        <v>1</v>
      </c>
      <c r="AX733" s="3">
        <v>4</v>
      </c>
      <c r="AY733" s="3">
        <v>100</v>
      </c>
      <c r="AZ733" s="6" t="str">
        <f t="shared" si="81"/>
        <v>1053.2</v>
      </c>
      <c r="BC733" s="12" t="s">
        <v>706</v>
      </c>
      <c r="BJ733" s="12">
        <f t="shared" si="82"/>
        <v>0</v>
      </c>
      <c r="BK733" s="12">
        <f t="shared" si="83"/>
        <v>0</v>
      </c>
      <c r="CQ733" s="3" t="str">
        <f>CONCATENATE(baseURL!$A$1,baseURL!$B$1,baseURL!$C$1,".",C733,".",L733,".pkl&amp;seq=",BC733)</f>
        <v>http://proteomics.broadinstitute.org/millscripts/viewfeed.pl?side=xl&amp;cycle=1&amp;fixedMods=iaaC&amp;file=msdataSM/iPRG2012_nd/cpick_in/iPRG2012_nd.1053.2.2.pkl&amp;seq=GADSSTFTK</v>
      </c>
    </row>
    <row r="734" spans="1:95" x14ac:dyDescent="0.2">
      <c r="A734" s="3">
        <v>3523</v>
      </c>
      <c r="B734" s="2" t="s">
        <v>707</v>
      </c>
      <c r="C734" s="2" t="s">
        <v>697</v>
      </c>
      <c r="D734" s="3">
        <v>689</v>
      </c>
      <c r="E734" s="3">
        <v>689</v>
      </c>
      <c r="F734" s="3">
        <v>22117</v>
      </c>
      <c r="G734" s="3">
        <v>1741</v>
      </c>
      <c r="H734" s="3">
        <v>8.2794000000000008</v>
      </c>
      <c r="I734" s="30">
        <v>482.25517000000002</v>
      </c>
      <c r="J734" s="30">
        <v>482.25411200000002</v>
      </c>
      <c r="K734" s="30">
        <v>1.06E-3</v>
      </c>
      <c r="L734" s="3">
        <v>2</v>
      </c>
      <c r="M734" s="3">
        <v>2</v>
      </c>
      <c r="N734" s="10">
        <f t="shared" si="77"/>
        <v>1</v>
      </c>
      <c r="O734" s="35">
        <v>2</v>
      </c>
      <c r="P734" s="17"/>
      <c r="Q734" s="40">
        <v>963.49932000000001</v>
      </c>
      <c r="R734" s="40">
        <v>482.25330000000002</v>
      </c>
      <c r="S734" s="18">
        <f t="shared" si="78"/>
        <v>3.8776302826682731</v>
      </c>
      <c r="T734" s="18">
        <f t="shared" si="79"/>
        <v>1.6837624542875291</v>
      </c>
      <c r="U734" s="18">
        <f t="shared" si="80"/>
        <v>1.6588792652527495</v>
      </c>
      <c r="V734" s="30">
        <v>482.25409999999999</v>
      </c>
      <c r="W734" s="3" t="s">
        <v>47</v>
      </c>
      <c r="X734" s="3" t="s">
        <v>47</v>
      </c>
      <c r="Y734" s="3" t="s">
        <v>47</v>
      </c>
      <c r="Z734" s="3" t="s">
        <v>47</v>
      </c>
      <c r="AA734" s="3" t="s">
        <v>47</v>
      </c>
      <c r="AB734" s="12" t="s">
        <v>47</v>
      </c>
      <c r="AC734" s="3" t="s">
        <v>47</v>
      </c>
      <c r="AE734" s="3" t="s">
        <v>47</v>
      </c>
      <c r="AF734" s="3" t="s">
        <v>48</v>
      </c>
      <c r="AH734" s="3" t="s">
        <v>47</v>
      </c>
      <c r="AI734" s="3" t="s">
        <v>47</v>
      </c>
      <c r="AK734" s="3" t="s">
        <v>52</v>
      </c>
      <c r="AL734" s="3" t="s">
        <v>48</v>
      </c>
      <c r="AM734" s="3" t="s">
        <v>47</v>
      </c>
      <c r="AN734" s="3" t="s">
        <v>47</v>
      </c>
      <c r="AU734" s="3">
        <v>0</v>
      </c>
      <c r="AV734" s="3">
        <v>12</v>
      </c>
      <c r="AW734" s="3">
        <v>1</v>
      </c>
      <c r="AX734" s="3">
        <v>12</v>
      </c>
      <c r="AY734" s="3">
        <v>100</v>
      </c>
      <c r="AZ734" s="6" t="str">
        <f t="shared" si="81"/>
        <v>1053.3</v>
      </c>
      <c r="BC734" s="12" t="s">
        <v>708</v>
      </c>
      <c r="BJ734" s="12">
        <f t="shared" si="82"/>
        <v>0</v>
      </c>
      <c r="BK734" s="12">
        <f t="shared" si="83"/>
        <v>0</v>
      </c>
      <c r="CQ734" s="3" t="str">
        <f>CONCATENATE(baseURL!$A$1,baseURL!$B$1,baseURL!$C$1,".",C734,".",L734,".pkl&amp;seq=",BC734)</f>
        <v>http://proteomics.broadinstitute.org/millscripts/viewfeed.pl?side=xl&amp;cycle=1&amp;fixedMods=iaaC&amp;file=msdataSM/iPRG2012_nd/cpick_in/iPRG2012_nd.1053.3.2.pkl&amp;seq=VTESGELTK</v>
      </c>
    </row>
    <row r="735" spans="1:95" x14ac:dyDescent="0.2">
      <c r="A735" s="3">
        <v>2331</v>
      </c>
      <c r="B735" s="2" t="s">
        <v>709</v>
      </c>
      <c r="C735" s="2" t="s">
        <v>710</v>
      </c>
      <c r="D735" s="3">
        <v>693</v>
      </c>
      <c r="E735" s="3">
        <v>693</v>
      </c>
      <c r="F735" s="3">
        <v>22136</v>
      </c>
      <c r="G735" s="3">
        <v>1746</v>
      </c>
      <c r="H735" s="3">
        <v>8.2989999999999995</v>
      </c>
      <c r="I735" s="30">
        <v>416.87472000000002</v>
      </c>
      <c r="J735" s="30">
        <v>416.87498479999999</v>
      </c>
      <c r="K735" s="30">
        <v>-2.5999999999999998E-4</v>
      </c>
      <c r="L735" s="3">
        <v>3</v>
      </c>
      <c r="M735" s="3">
        <v>3</v>
      </c>
      <c r="N735" s="10">
        <f t="shared" si="77"/>
        <v>1</v>
      </c>
      <c r="O735" s="35">
        <v>3</v>
      </c>
      <c r="P735" s="17"/>
      <c r="Q735" s="40">
        <v>1248.60797</v>
      </c>
      <c r="R735" s="40">
        <v>416.87418000000002</v>
      </c>
      <c r="S735" s="18">
        <f t="shared" si="78"/>
        <v>1.2953548718245709</v>
      </c>
      <c r="T735" s="18">
        <f t="shared" si="79"/>
        <v>1.9305585200046778</v>
      </c>
      <c r="U735" s="18">
        <f t="shared" si="80"/>
        <v>0.76761770179166655</v>
      </c>
      <c r="V735" s="30">
        <v>416.87450000000001</v>
      </c>
      <c r="W735" s="3" t="s">
        <v>47</v>
      </c>
      <c r="Y735" s="3" t="s">
        <v>48</v>
      </c>
      <c r="Z735" s="3" t="s">
        <v>47</v>
      </c>
      <c r="AA735" s="3" t="s">
        <v>48</v>
      </c>
      <c r="AB735" s="12" t="s">
        <v>47</v>
      </c>
      <c r="AC735" s="3" t="s">
        <v>47</v>
      </c>
      <c r="AF735" s="3" t="s">
        <v>48</v>
      </c>
      <c r="AG735" s="3" t="s">
        <v>48</v>
      </c>
      <c r="AH735" s="3" t="s">
        <v>47</v>
      </c>
      <c r="AI735" s="3" t="s">
        <v>47</v>
      </c>
      <c r="AL735" s="3" t="s">
        <v>48</v>
      </c>
      <c r="AU735" s="3">
        <v>0</v>
      </c>
      <c r="AV735" s="3">
        <v>6</v>
      </c>
      <c r="AW735" s="3">
        <v>1</v>
      </c>
      <c r="AX735" s="3">
        <v>6</v>
      </c>
      <c r="AY735" s="3">
        <v>100</v>
      </c>
      <c r="AZ735" s="6" t="str">
        <f t="shared" si="81"/>
        <v>1054.1</v>
      </c>
      <c r="BC735" s="12" t="s">
        <v>711</v>
      </c>
      <c r="BJ735" s="12">
        <f t="shared" si="82"/>
        <v>0</v>
      </c>
      <c r="BK735" s="12">
        <f t="shared" si="83"/>
        <v>0</v>
      </c>
      <c r="CQ735" s="3" t="str">
        <f>CONCATENATE(baseURL!$A$1,baseURL!$B$1,baseURL!$C$1,".",C735,".",L735,".pkl&amp;seq=",BC735)</f>
        <v>http://proteomics.broadinstitute.org/millscripts/viewfeed.pl?side=xl&amp;cycle=1&amp;fixedMods=iaaC&amp;file=msdataSM/iPRG2012_nd/cpick_in/iPRG2012_nd.1054.1.3.pkl&amp;seq=KAGGASAGGWGSSR</v>
      </c>
    </row>
    <row r="736" spans="1:95" x14ac:dyDescent="0.2">
      <c r="A736" s="3">
        <v>7218</v>
      </c>
      <c r="B736" s="2" t="s">
        <v>712</v>
      </c>
      <c r="C736" s="2" t="s">
        <v>704</v>
      </c>
      <c r="D736" s="3">
        <v>695</v>
      </c>
      <c r="E736" s="3">
        <v>695</v>
      </c>
      <c r="F736" s="3">
        <v>22138</v>
      </c>
      <c r="G736" s="3">
        <v>1748</v>
      </c>
      <c r="H736" s="3">
        <v>8.3040000000000003</v>
      </c>
      <c r="I736" s="30">
        <v>473.76245999999998</v>
      </c>
      <c r="J736" s="30">
        <v>473.76394590000001</v>
      </c>
      <c r="K736" s="30">
        <v>-1.49E-3</v>
      </c>
      <c r="L736" s="3">
        <v>2</v>
      </c>
      <c r="M736" s="3">
        <v>2</v>
      </c>
      <c r="N736" s="10">
        <f t="shared" si="77"/>
        <v>1</v>
      </c>
      <c r="O736" s="35">
        <v>2</v>
      </c>
      <c r="P736" s="17"/>
      <c r="Q736" s="40">
        <v>946.52039000000002</v>
      </c>
      <c r="R736" s="40">
        <v>473.76382999999998</v>
      </c>
      <c r="S736" s="18">
        <f t="shared" si="78"/>
        <v>-2.8917361631607275</v>
      </c>
      <c r="T736" s="18">
        <f t="shared" si="79"/>
        <v>0.24463665794348163</v>
      </c>
      <c r="U736" s="18">
        <f t="shared" si="80"/>
        <v>0.14775294262923627</v>
      </c>
      <c r="V736" s="30">
        <v>473.76389999999998</v>
      </c>
      <c r="W736" s="3" t="s">
        <v>48</v>
      </c>
      <c r="X736" s="3" t="s">
        <v>47</v>
      </c>
      <c r="Y736" s="3" t="s">
        <v>48</v>
      </c>
      <c r="Z736" s="3" t="s">
        <v>48</v>
      </c>
      <c r="AA736" s="3" t="s">
        <v>47</v>
      </c>
      <c r="AB736" s="12" t="s">
        <v>52</v>
      </c>
      <c r="AC736" s="3" t="s">
        <v>47</v>
      </c>
      <c r="AG736" s="3" t="s">
        <v>48</v>
      </c>
      <c r="AK736" s="3" t="s">
        <v>52</v>
      </c>
      <c r="AL736" s="3" t="s">
        <v>48</v>
      </c>
      <c r="AM736" s="3" t="s">
        <v>48</v>
      </c>
      <c r="AU736" s="3">
        <v>0</v>
      </c>
      <c r="AV736" s="3">
        <v>3</v>
      </c>
      <c r="AW736" s="3">
        <v>1</v>
      </c>
      <c r="AX736" s="3">
        <v>3</v>
      </c>
      <c r="AY736" s="3">
        <v>100</v>
      </c>
      <c r="AZ736" s="6" t="str">
        <f t="shared" si="81"/>
        <v>1054.3</v>
      </c>
      <c r="BC736" s="12" t="s">
        <v>713</v>
      </c>
      <c r="BJ736" s="12">
        <f t="shared" si="82"/>
        <v>0</v>
      </c>
      <c r="BK736" s="12">
        <f t="shared" si="83"/>
        <v>0</v>
      </c>
      <c r="CQ736" s="3" t="str">
        <f>CONCATENATE(baseURL!$A$1,baseURL!$B$1,baseURL!$C$1,".",C736,".",L736,".pkl&amp;seq=",BC736)</f>
        <v>http://proteomics.broadinstitute.org/millscripts/viewfeed.pl?side=xl&amp;cycle=1&amp;fixedMods=iaaC&amp;file=msdataSM/iPRG2012_nd/cpick_in/iPRG2012_nd.1054.3.2.pkl&amp;seq=ELDVTGGKK</v>
      </c>
    </row>
    <row r="737" spans="1:95" x14ac:dyDescent="0.2">
      <c r="A737" s="3">
        <v>4805</v>
      </c>
      <c r="B737" s="2" t="s">
        <v>714</v>
      </c>
      <c r="C737" s="2" t="s">
        <v>707</v>
      </c>
      <c r="D737" s="3">
        <v>696</v>
      </c>
      <c r="E737" s="3">
        <v>696</v>
      </c>
      <c r="F737" s="3">
        <v>22139</v>
      </c>
      <c r="G737" s="3">
        <v>1749</v>
      </c>
      <c r="H737" s="3">
        <v>8.3064999999999998</v>
      </c>
      <c r="I737" s="30">
        <v>494.75740999999999</v>
      </c>
      <c r="J737" s="30">
        <v>494.75677660000002</v>
      </c>
      <c r="K737" s="30">
        <v>6.3000000000000003E-4</v>
      </c>
      <c r="L737" s="3">
        <v>2</v>
      </c>
      <c r="M737" s="3">
        <v>2</v>
      </c>
      <c r="N737" s="10">
        <f t="shared" si="77"/>
        <v>1</v>
      </c>
      <c r="O737" s="35">
        <v>2</v>
      </c>
      <c r="P737" s="17"/>
      <c r="Q737" s="40">
        <v>988.50580000000002</v>
      </c>
      <c r="R737" s="40">
        <v>494.75653999999997</v>
      </c>
      <c r="S737" s="18">
        <f t="shared" si="78"/>
        <v>1.75844062621255</v>
      </c>
      <c r="T737" s="18">
        <f t="shared" si="79"/>
        <v>0.47821500257613048</v>
      </c>
      <c r="U737" s="18">
        <f t="shared" si="80"/>
        <v>0.12127176736065949</v>
      </c>
      <c r="V737" s="30">
        <v>494.75659999999999</v>
      </c>
      <c r="W737" s="3" t="s">
        <v>47</v>
      </c>
      <c r="X737" s="3" t="s">
        <v>47</v>
      </c>
      <c r="Y737" s="3" t="s">
        <v>47</v>
      </c>
      <c r="Z737" s="3" t="s">
        <v>47</v>
      </c>
      <c r="AA737" s="3" t="s">
        <v>48</v>
      </c>
      <c r="AB737" s="12" t="s">
        <v>47</v>
      </c>
      <c r="AC737" s="3" t="s">
        <v>47</v>
      </c>
      <c r="AD737" s="3" t="s">
        <v>47</v>
      </c>
      <c r="AE737" s="3" t="s">
        <v>47</v>
      </c>
      <c r="AF737" s="3" t="s">
        <v>47</v>
      </c>
      <c r="AG737" s="3" t="s">
        <v>47</v>
      </c>
      <c r="AH737" s="3" t="s">
        <v>47</v>
      </c>
      <c r="AI737" s="3" t="s">
        <v>47</v>
      </c>
      <c r="AJ737" s="3" t="s">
        <v>47</v>
      </c>
      <c r="AK737" s="3" t="s">
        <v>48</v>
      </c>
      <c r="AL737" s="3" t="s">
        <v>47</v>
      </c>
      <c r="AM737" s="3" t="s">
        <v>47</v>
      </c>
      <c r="AN737" s="3" t="s">
        <v>47</v>
      </c>
      <c r="AU737" s="3">
        <v>0</v>
      </c>
      <c r="AV737" s="3">
        <v>16</v>
      </c>
      <c r="AW737" s="3">
        <v>1</v>
      </c>
      <c r="AX737" s="3">
        <v>16</v>
      </c>
      <c r="AY737" s="3">
        <v>100</v>
      </c>
      <c r="AZ737" s="6" t="str">
        <f t="shared" si="81"/>
        <v>1054.4</v>
      </c>
      <c r="BC737" s="12" t="s">
        <v>715</v>
      </c>
      <c r="BJ737" s="12">
        <f t="shared" si="82"/>
        <v>0</v>
      </c>
      <c r="BK737" s="12">
        <f t="shared" si="83"/>
        <v>0</v>
      </c>
      <c r="CQ737" s="3" t="str">
        <f>CONCATENATE(baseURL!$A$1,baseURL!$B$1,baseURL!$C$1,".",C737,".",L737,".pkl&amp;seq=",BC737)</f>
        <v>http://proteomics.broadinstitute.org/millscripts/viewfeed.pl?side=xl&amp;cycle=1&amp;fixedMods=iaaC&amp;file=msdataSM/iPRG2012_nd/cpick_in/iPRG2012_nd.1054.4.2.pkl&amp;seq=LLENAEGSR</v>
      </c>
    </row>
    <row r="738" spans="1:95" x14ac:dyDescent="0.2">
      <c r="A738" s="3">
        <v>2180</v>
      </c>
      <c r="B738" s="2" t="s">
        <v>716</v>
      </c>
      <c r="C738" s="2" t="s">
        <v>717</v>
      </c>
      <c r="D738" s="3">
        <v>699</v>
      </c>
      <c r="E738" s="3">
        <v>699</v>
      </c>
      <c r="F738" s="3">
        <v>22157</v>
      </c>
      <c r="G738" s="3">
        <v>1753</v>
      </c>
      <c r="H738" s="3">
        <v>8.3245000000000005</v>
      </c>
      <c r="I738" s="30">
        <v>400.21652</v>
      </c>
      <c r="J738" s="30">
        <v>400.21732370000001</v>
      </c>
      <c r="K738" s="30">
        <v>-8.0000000000000004E-4</v>
      </c>
      <c r="L738" s="3">
        <v>3</v>
      </c>
      <c r="M738" s="3">
        <v>3</v>
      </c>
      <c r="N738" s="10">
        <f t="shared" si="77"/>
        <v>1</v>
      </c>
      <c r="O738" s="35">
        <v>3</v>
      </c>
      <c r="P738" s="17"/>
      <c r="Q738" s="40">
        <v>1198.6360999999999</v>
      </c>
      <c r="R738" s="40">
        <v>400.21688999999998</v>
      </c>
      <c r="S738" s="18">
        <f t="shared" si="78"/>
        <v>-0.92449871362334191</v>
      </c>
      <c r="T738" s="18">
        <f t="shared" si="79"/>
        <v>1.0836624112253546</v>
      </c>
      <c r="U738" s="18">
        <f t="shared" si="80"/>
        <v>2.4986451800162273E-2</v>
      </c>
      <c r="V738" s="30">
        <v>400.21690000000001</v>
      </c>
      <c r="W738" s="3" t="s">
        <v>47</v>
      </c>
      <c r="Y738" s="3" t="s">
        <v>47</v>
      </c>
      <c r="Z738" s="3" t="s">
        <v>47</v>
      </c>
      <c r="AA738" s="3" t="s">
        <v>47</v>
      </c>
      <c r="AB738" s="12" t="s">
        <v>47</v>
      </c>
      <c r="AD738" s="3" t="s">
        <v>47</v>
      </c>
      <c r="AE738" s="3" t="s">
        <v>47</v>
      </c>
      <c r="AF738" s="3" t="s">
        <v>48</v>
      </c>
      <c r="AG738" s="3" t="s">
        <v>48</v>
      </c>
      <c r="AH738" s="3" t="s">
        <v>47</v>
      </c>
      <c r="AK738" s="3" t="s">
        <v>52</v>
      </c>
      <c r="AL738" s="3" t="s">
        <v>48</v>
      </c>
      <c r="AM738" s="3" t="s">
        <v>48</v>
      </c>
      <c r="AO738" s="3" t="s">
        <v>48</v>
      </c>
      <c r="AP738" s="3" t="s">
        <v>48</v>
      </c>
      <c r="AU738" s="3">
        <v>0</v>
      </c>
      <c r="AV738" s="3">
        <v>8</v>
      </c>
      <c r="AW738" s="3">
        <v>1</v>
      </c>
      <c r="AX738" s="3">
        <v>8</v>
      </c>
      <c r="AY738" s="3">
        <v>100</v>
      </c>
      <c r="AZ738" s="6" t="str">
        <f t="shared" si="81"/>
        <v>1055.1</v>
      </c>
      <c r="BC738" s="12" t="s">
        <v>718</v>
      </c>
      <c r="BJ738" s="12">
        <f t="shared" si="82"/>
        <v>1</v>
      </c>
      <c r="BK738" s="12">
        <f t="shared" si="83"/>
        <v>0</v>
      </c>
      <c r="CQ738" s="3" t="str">
        <f>CONCATENATE(baseURL!$A$1,baseURL!$B$1,baseURL!$C$1,".",C738,".",L738,".pkl&amp;seq=",BC738)</f>
        <v>http://proteomics.broadinstitute.org/millscripts/viewfeed.pl?side=xl&amp;cycle=1&amp;fixedMods=iaaC&amp;file=msdataSM/iPRG2012_nd/cpick_in/iPRG2012_nd.1055.1.3.pkl&amp;seq=ALNAGKLCSHK</v>
      </c>
    </row>
    <row r="739" spans="1:95" x14ac:dyDescent="0.2">
      <c r="A739" s="3">
        <v>7199</v>
      </c>
      <c r="B739" s="2" t="s">
        <v>719</v>
      </c>
      <c r="C739" s="2" t="s">
        <v>709</v>
      </c>
      <c r="D739" s="3">
        <v>700</v>
      </c>
      <c r="E739" s="3">
        <v>700</v>
      </c>
      <c r="F739" s="3">
        <v>22158</v>
      </c>
      <c r="G739" s="3">
        <v>1754</v>
      </c>
      <c r="H739" s="3">
        <v>8.3277999999999999</v>
      </c>
      <c r="I739" s="30">
        <v>416.87394</v>
      </c>
      <c r="J739" s="30">
        <v>416.87475869999997</v>
      </c>
      <c r="K739" s="30">
        <v>-8.1999999999999998E-4</v>
      </c>
      <c r="L739" s="3">
        <v>3</v>
      </c>
      <c r="M739" s="3">
        <v>3</v>
      </c>
      <c r="N739" s="10">
        <f t="shared" si="77"/>
        <v>1</v>
      </c>
      <c r="O739" s="35">
        <v>3</v>
      </c>
      <c r="P739" s="17"/>
      <c r="Q739" s="40">
        <v>1248.60797</v>
      </c>
      <c r="R739" s="40">
        <v>416.87418000000002</v>
      </c>
      <c r="S739" s="18">
        <f t="shared" si="78"/>
        <v>-0.57571327641192804</v>
      </c>
      <c r="T739" s="18">
        <f t="shared" si="79"/>
        <v>1.3881886375132173</v>
      </c>
      <c r="U739" s="18">
        <f t="shared" si="80"/>
        <v>0.76761770179166655</v>
      </c>
      <c r="V739" s="30">
        <v>416.87450000000001</v>
      </c>
      <c r="W739" s="3" t="s">
        <v>47</v>
      </c>
      <c r="Y739" s="3" t="s">
        <v>47</v>
      </c>
      <c r="Z739" s="3" t="s">
        <v>47</v>
      </c>
      <c r="AA739" s="3" t="s">
        <v>47</v>
      </c>
      <c r="AB739" s="12" t="s">
        <v>47</v>
      </c>
      <c r="AC739" s="3" t="s">
        <v>47</v>
      </c>
      <c r="AF739" s="3" t="s">
        <v>47</v>
      </c>
      <c r="AH739" s="3" t="s">
        <v>48</v>
      </c>
      <c r="AI739" s="3" t="s">
        <v>47</v>
      </c>
      <c r="AL739" s="3" t="s">
        <v>52</v>
      </c>
      <c r="AU739" s="3">
        <v>0</v>
      </c>
      <c r="AV739" s="3">
        <v>8</v>
      </c>
      <c r="AW739" s="3">
        <v>1</v>
      </c>
      <c r="AX739" s="3">
        <v>8</v>
      </c>
      <c r="AY739" s="3">
        <v>100</v>
      </c>
      <c r="AZ739" s="6" t="str">
        <f t="shared" si="81"/>
        <v>1055.2</v>
      </c>
      <c r="BC739" s="12" t="s">
        <v>711</v>
      </c>
      <c r="BJ739" s="12">
        <f t="shared" si="82"/>
        <v>0</v>
      </c>
      <c r="BK739" s="12">
        <f t="shared" si="83"/>
        <v>0</v>
      </c>
      <c r="CQ739" s="3" t="str">
        <f>CONCATENATE(baseURL!$A$1,baseURL!$B$1,baseURL!$C$1,".",C739,".",L739,".pkl&amp;seq=",BC739)</f>
        <v>http://proteomics.broadinstitute.org/millscripts/viewfeed.pl?side=xl&amp;cycle=1&amp;fixedMods=iaaC&amp;file=msdataSM/iPRG2012_nd/cpick_in/iPRG2012_nd.1055.2.3.pkl&amp;seq=KAGGASAGGWGSSR</v>
      </c>
    </row>
    <row r="740" spans="1:95" x14ac:dyDescent="0.2">
      <c r="A740" s="3">
        <v>4065</v>
      </c>
      <c r="B740" s="2" t="s">
        <v>720</v>
      </c>
      <c r="C740" s="2" t="s">
        <v>712</v>
      </c>
      <c r="D740" s="3">
        <v>702</v>
      </c>
      <c r="E740" s="3">
        <v>702</v>
      </c>
      <c r="F740" s="3">
        <v>22160</v>
      </c>
      <c r="G740" s="3">
        <v>1756</v>
      </c>
      <c r="H740" s="3">
        <v>8.3345000000000002</v>
      </c>
      <c r="I740" s="30">
        <v>444.73790000000002</v>
      </c>
      <c r="J740" s="30">
        <v>444.73694390000003</v>
      </c>
      <c r="K740" s="30">
        <v>9.6000000000000002E-4</v>
      </c>
      <c r="L740" s="3">
        <v>2</v>
      </c>
      <c r="M740" s="3">
        <v>2</v>
      </c>
      <c r="N740" s="10">
        <f t="shared" si="77"/>
        <v>1</v>
      </c>
      <c r="O740" s="35">
        <v>2</v>
      </c>
      <c r="P740" s="17"/>
      <c r="Q740" s="40">
        <v>888.46862999999996</v>
      </c>
      <c r="R740" s="40">
        <v>444.73795000000001</v>
      </c>
      <c r="S740" s="18">
        <f t="shared" si="78"/>
        <v>-0.11242575540821055</v>
      </c>
      <c r="T740" s="18">
        <f t="shared" si="79"/>
        <v>-2.2622310508552048</v>
      </c>
      <c r="U740" s="18">
        <f t="shared" si="80"/>
        <v>-3.0354953967885643</v>
      </c>
      <c r="V740" s="30">
        <v>444.73660000000001</v>
      </c>
      <c r="W740" s="3" t="s">
        <v>47</v>
      </c>
      <c r="X740" s="3" t="s">
        <v>47</v>
      </c>
      <c r="Y740" s="3" t="s">
        <v>47</v>
      </c>
      <c r="Z740" s="3" t="s">
        <v>47</v>
      </c>
      <c r="AA740" s="3" t="s">
        <v>47</v>
      </c>
      <c r="AB740" s="12" t="s">
        <v>47</v>
      </c>
      <c r="AD740" s="3" t="s">
        <v>47</v>
      </c>
      <c r="AF740" s="3" t="s">
        <v>47</v>
      </c>
      <c r="AG740" s="3" t="s">
        <v>47</v>
      </c>
      <c r="AH740" s="3" t="s">
        <v>47</v>
      </c>
      <c r="AI740" s="3" t="s">
        <v>48</v>
      </c>
      <c r="AJ740" s="3" t="s">
        <v>47</v>
      </c>
      <c r="AK740" s="3" t="s">
        <v>47</v>
      </c>
      <c r="AL740" s="3" t="s">
        <v>48</v>
      </c>
      <c r="AM740" s="3" t="s">
        <v>47</v>
      </c>
      <c r="AU740" s="3">
        <v>0</v>
      </c>
      <c r="AV740" s="3">
        <v>13</v>
      </c>
      <c r="AW740" s="3">
        <v>1</v>
      </c>
      <c r="AX740" s="3">
        <v>13</v>
      </c>
      <c r="AY740" s="3">
        <v>100</v>
      </c>
      <c r="AZ740" s="6" t="str">
        <f t="shared" si="81"/>
        <v>1055.4</v>
      </c>
      <c r="BC740" s="12" t="s">
        <v>721</v>
      </c>
      <c r="BJ740" s="12">
        <f t="shared" si="82"/>
        <v>0</v>
      </c>
      <c r="BK740" s="12">
        <f t="shared" si="83"/>
        <v>0</v>
      </c>
      <c r="CQ740" s="3" t="str">
        <f>CONCATENATE(baseURL!$A$1,baseURL!$B$1,baseURL!$C$1,".",C740,".",L740,".pkl&amp;seq=",BC740)</f>
        <v>http://proteomics.broadinstitute.org/millscripts/viewfeed.pl?side=xl&amp;cycle=1&amp;fixedMods=iaaC&amp;file=msdataSM/iPRG2012_nd/cpick_in/iPRG2012_nd.1055.4.2.pkl&amp;seq=NSWPKTR</v>
      </c>
    </row>
    <row r="741" spans="1:95" x14ac:dyDescent="0.2">
      <c r="A741" s="3">
        <v>5446</v>
      </c>
      <c r="B741" s="2" t="s">
        <v>722</v>
      </c>
      <c r="C741" s="2" t="s">
        <v>723</v>
      </c>
      <c r="D741" s="3">
        <v>704</v>
      </c>
      <c r="E741" s="3">
        <v>704</v>
      </c>
      <c r="F741" s="3">
        <v>22178</v>
      </c>
      <c r="G741" s="3">
        <v>1759</v>
      </c>
      <c r="H741" s="3">
        <v>8.3491</v>
      </c>
      <c r="I741" s="30">
        <v>413.88350000000003</v>
      </c>
      <c r="J741" s="30">
        <v>413.88293290000001</v>
      </c>
      <c r="K741" s="30">
        <v>5.6999999999999998E-4</v>
      </c>
      <c r="L741" s="3">
        <v>3</v>
      </c>
      <c r="M741" s="3">
        <v>3</v>
      </c>
      <c r="N741" s="10">
        <f t="shared" si="77"/>
        <v>1</v>
      </c>
      <c r="O741" s="35">
        <v>3</v>
      </c>
      <c r="P741" s="17"/>
      <c r="Q741" s="40">
        <v>1239.6327900000001</v>
      </c>
      <c r="R741" s="40">
        <v>413.88245000000001</v>
      </c>
      <c r="S741" s="18">
        <f t="shared" si="78"/>
        <v>2.5369522192125942</v>
      </c>
      <c r="T741" s="18">
        <f t="shared" si="79"/>
        <v>1.1667564063385933</v>
      </c>
      <c r="U741" s="18">
        <f t="shared" si="80"/>
        <v>0.12080724850123259</v>
      </c>
      <c r="V741" s="30">
        <v>413.88249999999999</v>
      </c>
      <c r="W741" s="3" t="s">
        <v>47</v>
      </c>
      <c r="X741" s="3" t="s">
        <v>47</v>
      </c>
      <c r="Y741" s="3" t="s">
        <v>47</v>
      </c>
      <c r="Z741" s="3" t="s">
        <v>47</v>
      </c>
      <c r="AA741" s="3" t="s">
        <v>47</v>
      </c>
      <c r="AB741" s="12" t="s">
        <v>47</v>
      </c>
      <c r="AC741" s="3" t="s">
        <v>47</v>
      </c>
      <c r="AD741" s="3" t="s">
        <v>47</v>
      </c>
      <c r="AE741" s="3" t="s">
        <v>47</v>
      </c>
      <c r="AF741" s="3" t="s">
        <v>47</v>
      </c>
      <c r="AG741" s="3" t="s">
        <v>48</v>
      </c>
      <c r="AH741" s="3" t="s">
        <v>47</v>
      </c>
      <c r="AI741" s="3" t="s">
        <v>47</v>
      </c>
      <c r="AJ741" s="3" t="s">
        <v>47</v>
      </c>
      <c r="AK741" s="3" t="s">
        <v>47</v>
      </c>
      <c r="AL741" s="3" t="s">
        <v>48</v>
      </c>
      <c r="AM741" s="3" t="s">
        <v>47</v>
      </c>
      <c r="AU741" s="3">
        <v>0</v>
      </c>
      <c r="AV741" s="3">
        <v>15</v>
      </c>
      <c r="AW741" s="3">
        <v>1</v>
      </c>
      <c r="AX741" s="3">
        <v>15</v>
      </c>
      <c r="AY741" s="3">
        <v>100</v>
      </c>
      <c r="AZ741" s="6" t="str">
        <f t="shared" si="81"/>
        <v>1056.1</v>
      </c>
      <c r="BC741" s="12" t="s">
        <v>724</v>
      </c>
      <c r="BJ741" s="12">
        <f t="shared" si="82"/>
        <v>0</v>
      </c>
      <c r="BK741" s="12">
        <f t="shared" si="83"/>
        <v>0</v>
      </c>
      <c r="CQ741" s="3" t="str">
        <f>CONCATENATE(baseURL!$A$1,baseURL!$B$1,baseURL!$C$1,".",C741,".",L741,".pkl&amp;seq=",BC741)</f>
        <v>http://proteomics.broadinstitute.org/millscripts/viewfeed.pl?side=xl&amp;cycle=1&amp;fixedMods=iaaC&amp;file=msdataSM/iPRG2012_nd/cpick_in/iPRG2012_nd.1056.1.3.pkl&amp;seq=KSESVVYQGSR</v>
      </c>
    </row>
    <row r="742" spans="1:95" x14ac:dyDescent="0.2">
      <c r="A742" s="3">
        <v>3583</v>
      </c>
      <c r="B742" s="2" t="s">
        <v>725</v>
      </c>
      <c r="C742" s="2" t="s">
        <v>716</v>
      </c>
      <c r="D742" s="3">
        <v>705</v>
      </c>
      <c r="E742" s="3">
        <v>705</v>
      </c>
      <c r="F742" s="3">
        <v>22179</v>
      </c>
      <c r="G742" s="3">
        <v>1760</v>
      </c>
      <c r="H742" s="3">
        <v>8.3523999999999994</v>
      </c>
      <c r="I742" s="30">
        <v>416.87479000000002</v>
      </c>
      <c r="J742" s="30">
        <v>416.87498479999999</v>
      </c>
      <c r="K742" s="30">
        <v>-1.9000000000000001E-4</v>
      </c>
      <c r="L742" s="3">
        <v>3</v>
      </c>
      <c r="M742" s="3">
        <v>3</v>
      </c>
      <c r="N742" s="10">
        <f t="shared" si="77"/>
        <v>1</v>
      </c>
      <c r="O742" s="35">
        <v>3</v>
      </c>
      <c r="P742" s="17"/>
      <c r="Q742" s="40">
        <v>1248.60797</v>
      </c>
      <c r="R742" s="40">
        <v>416.87418000000002</v>
      </c>
      <c r="S742" s="18">
        <f t="shared" si="78"/>
        <v>1.4632712440829756</v>
      </c>
      <c r="T742" s="18">
        <f t="shared" si="79"/>
        <v>1.9305585200046778</v>
      </c>
      <c r="U742" s="18">
        <f t="shared" si="80"/>
        <v>0.76761770179166655</v>
      </c>
      <c r="V742" s="30">
        <v>416.87450000000001</v>
      </c>
      <c r="W742" s="3" t="s">
        <v>47</v>
      </c>
      <c r="X742" s="3" t="s">
        <v>47</v>
      </c>
      <c r="Y742" s="3" t="s">
        <v>47</v>
      </c>
      <c r="Z742" s="3" t="s">
        <v>47</v>
      </c>
      <c r="AA742" s="3" t="s">
        <v>47</v>
      </c>
      <c r="AB742" s="12" t="s">
        <v>48</v>
      </c>
      <c r="AC742" s="3" t="s">
        <v>47</v>
      </c>
      <c r="AF742" s="3" t="s">
        <v>48</v>
      </c>
      <c r="AH742" s="3" t="s">
        <v>48</v>
      </c>
      <c r="AI742" s="3" t="s">
        <v>48</v>
      </c>
      <c r="AU742" s="3">
        <v>0</v>
      </c>
      <c r="AV742" s="3">
        <v>6</v>
      </c>
      <c r="AW742" s="3">
        <v>1</v>
      </c>
      <c r="AX742" s="3">
        <v>6</v>
      </c>
      <c r="AY742" s="3">
        <v>100</v>
      </c>
      <c r="AZ742" s="6" t="str">
        <f t="shared" si="81"/>
        <v>1056.2</v>
      </c>
      <c r="BC742" s="12" t="s">
        <v>711</v>
      </c>
      <c r="BJ742" s="12">
        <f t="shared" si="82"/>
        <v>0</v>
      </c>
      <c r="BK742" s="12">
        <f t="shared" si="83"/>
        <v>0</v>
      </c>
      <c r="CQ742" s="3" t="str">
        <f>CONCATENATE(baseURL!$A$1,baseURL!$B$1,baseURL!$C$1,".",C742,".",L742,".pkl&amp;seq=",BC742)</f>
        <v>http://proteomics.broadinstitute.org/millscripts/viewfeed.pl?side=xl&amp;cycle=1&amp;fixedMods=iaaC&amp;file=msdataSM/iPRG2012_nd/cpick_in/iPRG2012_nd.1056.2.3.pkl&amp;seq=KAGGASAGGWGSSR</v>
      </c>
    </row>
    <row r="743" spans="1:95" x14ac:dyDescent="0.2">
      <c r="A743" s="3">
        <v>3131</v>
      </c>
      <c r="B743" s="2" t="s">
        <v>726</v>
      </c>
      <c r="C743" s="2" t="s">
        <v>719</v>
      </c>
      <c r="D743" s="3">
        <v>706</v>
      </c>
      <c r="E743" s="3">
        <v>706</v>
      </c>
      <c r="F743" s="3">
        <v>22180</v>
      </c>
      <c r="G743" s="3">
        <v>1761</v>
      </c>
      <c r="H743" s="3">
        <v>8.3558000000000003</v>
      </c>
      <c r="I743" s="30">
        <v>437.77201000000002</v>
      </c>
      <c r="J743" s="30">
        <v>437.7721363</v>
      </c>
      <c r="K743" s="30">
        <v>-1.2999999999999999E-4</v>
      </c>
      <c r="L743" s="3">
        <v>2</v>
      </c>
      <c r="M743" s="3">
        <v>2</v>
      </c>
      <c r="N743" s="10">
        <f t="shared" si="77"/>
        <v>1</v>
      </c>
      <c r="O743" s="35">
        <v>2</v>
      </c>
      <c r="P743" s="17"/>
      <c r="Q743" s="40">
        <v>874.53563999999994</v>
      </c>
      <c r="R743" s="40">
        <v>437.77145999999999</v>
      </c>
      <c r="S743" s="18">
        <f t="shared" si="78"/>
        <v>1.2563633089111588</v>
      </c>
      <c r="T743" s="18">
        <f t="shared" si="79"/>
        <v>1.5448700105054312</v>
      </c>
      <c r="U743" s="18">
        <f t="shared" si="80"/>
        <v>0.31980156949380506</v>
      </c>
      <c r="V743" s="30">
        <v>437.77159999999998</v>
      </c>
      <c r="W743" s="3" t="s">
        <v>47</v>
      </c>
      <c r="X743" s="3" t="s">
        <v>47</v>
      </c>
      <c r="Y743" s="3" t="s">
        <v>47</v>
      </c>
      <c r="Z743" s="3" t="s">
        <v>47</v>
      </c>
      <c r="AA743" s="3" t="s">
        <v>47</v>
      </c>
      <c r="AB743" s="12" t="s">
        <v>47</v>
      </c>
      <c r="AC743" s="3" t="s">
        <v>47</v>
      </c>
      <c r="AD743" s="3" t="s">
        <v>47</v>
      </c>
      <c r="AF743" s="3" t="s">
        <v>48</v>
      </c>
      <c r="AG743" s="3" t="s">
        <v>48</v>
      </c>
      <c r="AH743" s="3" t="s">
        <v>47</v>
      </c>
      <c r="AK743" s="3" t="s">
        <v>52</v>
      </c>
      <c r="AM743" s="3" t="s">
        <v>47</v>
      </c>
      <c r="AU743" s="3">
        <v>0</v>
      </c>
      <c r="AV743" s="3">
        <v>10</v>
      </c>
      <c r="AW743" s="3">
        <v>1</v>
      </c>
      <c r="AX743" s="3">
        <v>10</v>
      </c>
      <c r="AY743" s="3">
        <v>100</v>
      </c>
      <c r="AZ743" s="6" t="str">
        <f t="shared" si="81"/>
        <v>1056.3</v>
      </c>
      <c r="BC743" s="12" t="s">
        <v>727</v>
      </c>
      <c r="BJ743" s="12">
        <f t="shared" si="82"/>
        <v>0</v>
      </c>
      <c r="BK743" s="12">
        <f t="shared" si="83"/>
        <v>0</v>
      </c>
      <c r="CQ743" s="3" t="str">
        <f>CONCATENATE(baseURL!$A$1,baseURL!$B$1,baseURL!$C$1,".",C743,".",L743,".pkl&amp;seq=",BC743)</f>
        <v>http://proteomics.broadinstitute.org/millscripts/viewfeed.pl?side=xl&amp;cycle=1&amp;fixedMods=iaaC&amp;file=msdataSM/iPRG2012_nd/cpick_in/iPRG2012_nd.1056.3.2.pkl&amp;seq=GTLTKNLK</v>
      </c>
    </row>
    <row r="744" spans="1:95" x14ac:dyDescent="0.2">
      <c r="A744" s="3">
        <v>4572</v>
      </c>
      <c r="B744" s="2" t="s">
        <v>728</v>
      </c>
      <c r="C744" s="2" t="s">
        <v>722</v>
      </c>
      <c r="D744" s="3">
        <v>710</v>
      </c>
      <c r="E744" s="3">
        <v>710</v>
      </c>
      <c r="F744" s="3">
        <v>22200</v>
      </c>
      <c r="G744" s="3">
        <v>1766</v>
      </c>
      <c r="H744" s="3">
        <v>8.3788</v>
      </c>
      <c r="I744" s="30">
        <v>416.87535000000003</v>
      </c>
      <c r="J744" s="30">
        <v>416.87498479999999</v>
      </c>
      <c r="K744" s="30">
        <v>3.6999999999999999E-4</v>
      </c>
      <c r="L744" s="3">
        <v>3</v>
      </c>
      <c r="M744" s="3">
        <v>3</v>
      </c>
      <c r="N744" s="10">
        <f t="shared" si="77"/>
        <v>1</v>
      </c>
      <c r="O744" s="35">
        <v>3</v>
      </c>
      <c r="P744" s="17"/>
      <c r="Q744" s="40">
        <v>1248.60797</v>
      </c>
      <c r="R744" s="40">
        <v>416.87418000000002</v>
      </c>
      <c r="S744" s="18">
        <f t="shared" si="78"/>
        <v>2.8066022222865703</v>
      </c>
      <c r="T744" s="18">
        <f t="shared" si="79"/>
        <v>1.9305585200046778</v>
      </c>
      <c r="U744" s="18">
        <f t="shared" si="80"/>
        <v>0.76761770179166655</v>
      </c>
      <c r="V744" s="30">
        <v>416.87450000000001</v>
      </c>
      <c r="W744" s="3" t="s">
        <v>47</v>
      </c>
      <c r="X744" s="3" t="s">
        <v>47</v>
      </c>
      <c r="Y744" s="3" t="s">
        <v>47</v>
      </c>
      <c r="Z744" s="3" t="s">
        <v>47</v>
      </c>
      <c r="AA744" s="3" t="s">
        <v>48</v>
      </c>
      <c r="AB744" s="12" t="s">
        <v>47</v>
      </c>
      <c r="AC744" s="3" t="s">
        <v>47</v>
      </c>
      <c r="AD744" s="3" t="s">
        <v>47</v>
      </c>
      <c r="AE744" s="3" t="s">
        <v>47</v>
      </c>
      <c r="AF744" s="3" t="s">
        <v>47</v>
      </c>
      <c r="AG744" s="3" t="s">
        <v>47</v>
      </c>
      <c r="AH744" s="3" t="s">
        <v>47</v>
      </c>
      <c r="AI744" s="3" t="s">
        <v>47</v>
      </c>
      <c r="AK744" s="3" t="s">
        <v>48</v>
      </c>
      <c r="AL744" s="3" t="s">
        <v>48</v>
      </c>
      <c r="AM744" s="3" t="s">
        <v>47</v>
      </c>
      <c r="AU744" s="3">
        <v>0</v>
      </c>
      <c r="AV744" s="3">
        <v>13</v>
      </c>
      <c r="AW744" s="3">
        <v>1</v>
      </c>
      <c r="AX744" s="3">
        <v>13</v>
      </c>
      <c r="AY744" s="3">
        <v>100</v>
      </c>
      <c r="AZ744" s="6" t="str">
        <f t="shared" si="81"/>
        <v>1057.2</v>
      </c>
      <c r="BC744" s="12" t="s">
        <v>711</v>
      </c>
      <c r="BJ744" s="12">
        <f t="shared" si="82"/>
        <v>0</v>
      </c>
      <c r="BK744" s="12">
        <f t="shared" si="83"/>
        <v>0</v>
      </c>
      <c r="CQ744" s="3" t="str">
        <f>CONCATENATE(baseURL!$A$1,baseURL!$B$1,baseURL!$C$1,".",C744,".",L744,".pkl&amp;seq=",BC744)</f>
        <v>http://proteomics.broadinstitute.org/millscripts/viewfeed.pl?side=xl&amp;cycle=1&amp;fixedMods=iaaC&amp;file=msdataSM/iPRG2012_nd/cpick_in/iPRG2012_nd.1057.2.3.pkl&amp;seq=KAGGASAGGWGSSR</v>
      </c>
    </row>
    <row r="745" spans="1:95" x14ac:dyDescent="0.2">
      <c r="A745" s="3">
        <v>1155</v>
      </c>
      <c r="B745" s="2" t="s">
        <v>729</v>
      </c>
      <c r="C745" s="2" t="s">
        <v>730</v>
      </c>
      <c r="D745" s="3">
        <v>714</v>
      </c>
      <c r="E745" s="3">
        <v>714</v>
      </c>
      <c r="F745" s="3">
        <v>22221</v>
      </c>
      <c r="G745" s="3">
        <v>1771</v>
      </c>
      <c r="H745" s="3">
        <v>8.3993000000000002</v>
      </c>
      <c r="I745" s="30">
        <v>452.90955000000002</v>
      </c>
      <c r="J745" s="30">
        <v>453.28895460000001</v>
      </c>
      <c r="K745" s="30">
        <v>-0.37940000000000002</v>
      </c>
      <c r="L745" s="3">
        <v>0</v>
      </c>
      <c r="M745" s="3">
        <v>3</v>
      </c>
      <c r="N745" s="10">
        <f t="shared" si="77"/>
        <v>1</v>
      </c>
      <c r="O745" s="35">
        <v>3</v>
      </c>
      <c r="P745" s="17"/>
      <c r="Q745" s="40">
        <v>1357.85256</v>
      </c>
      <c r="R745" s="40">
        <v>453.28904</v>
      </c>
      <c r="S745" s="18">
        <f t="shared" si="78"/>
        <v>-837.19209270971055</v>
      </c>
      <c r="T745" s="18">
        <f t="shared" si="79"/>
        <v>-0.1884007607795283</v>
      </c>
      <c r="U745" s="18">
        <f t="shared" si="80"/>
        <v>-1.1912928669108636</v>
      </c>
      <c r="V745" s="30">
        <v>453.2885</v>
      </c>
      <c r="W745" s="3" t="s">
        <v>47</v>
      </c>
      <c r="AB745" s="12" t="s">
        <v>47</v>
      </c>
      <c r="AH745" s="3" t="s">
        <v>47</v>
      </c>
      <c r="AI745" s="3" t="s">
        <v>48</v>
      </c>
      <c r="AK745" s="3" t="s">
        <v>52</v>
      </c>
      <c r="AL745" s="3" t="s">
        <v>52</v>
      </c>
      <c r="AU745" s="3">
        <v>0</v>
      </c>
      <c r="AV745" s="3">
        <v>3</v>
      </c>
      <c r="AW745" s="3">
        <v>1</v>
      </c>
      <c r="AX745" s="3">
        <v>3</v>
      </c>
      <c r="AY745" s="3">
        <v>100</v>
      </c>
      <c r="AZ745" s="6" t="str">
        <f t="shared" si="81"/>
        <v>1058.2</v>
      </c>
      <c r="BC745" s="12" t="s">
        <v>731</v>
      </c>
      <c r="BJ745" s="12">
        <f t="shared" si="82"/>
        <v>0</v>
      </c>
      <c r="BK745" s="12">
        <f t="shared" si="83"/>
        <v>0</v>
      </c>
      <c r="CQ745" s="3" t="str">
        <f>CONCATENATE(baseURL!$A$1,baseURL!$B$1,baseURL!$C$1,".",C745,".",L745,".pkl&amp;seq=",BC745)</f>
        <v>http://proteomics.broadinstitute.org/millscripts/viewfeed.pl?side=xl&amp;cycle=1&amp;fixedMods=iaaC&amp;file=msdataSM/iPRG2012_nd/cpick_in/iPRG2012_nd.1058.2.0.pkl&amp;seq=TATVKLNKKLNK</v>
      </c>
    </row>
    <row r="746" spans="1:95" x14ac:dyDescent="0.2">
      <c r="A746" s="3">
        <v>4764</v>
      </c>
      <c r="B746" s="2" t="s">
        <v>732</v>
      </c>
      <c r="C746" s="2" t="s">
        <v>733</v>
      </c>
      <c r="D746" s="3">
        <v>716</v>
      </c>
      <c r="E746" s="3">
        <v>716</v>
      </c>
      <c r="F746" s="3">
        <v>22223</v>
      </c>
      <c r="G746" s="3">
        <v>1773</v>
      </c>
      <c r="H746" s="3">
        <v>8.4042999999999992</v>
      </c>
      <c r="I746" s="30">
        <v>472.73968000000002</v>
      </c>
      <c r="J746" s="30">
        <v>472.73764569999997</v>
      </c>
      <c r="K746" s="30">
        <v>2.0300000000000001E-3</v>
      </c>
      <c r="L746" s="3">
        <v>2</v>
      </c>
      <c r="M746" s="3">
        <v>2</v>
      </c>
      <c r="N746" s="10">
        <f t="shared" si="77"/>
        <v>1</v>
      </c>
      <c r="O746" s="35">
        <v>2</v>
      </c>
      <c r="P746" s="17"/>
      <c r="Q746" s="40">
        <v>944.46834999999999</v>
      </c>
      <c r="R746" s="40">
        <v>472.73781000000002</v>
      </c>
      <c r="S746" s="18">
        <f t="shared" si="78"/>
        <v>3.9556810571100871</v>
      </c>
      <c r="T746" s="18">
        <f t="shared" si="79"/>
        <v>-0.34754994539425227</v>
      </c>
      <c r="U746" s="18">
        <f t="shared" si="80"/>
        <v>-0.44422086745766148</v>
      </c>
      <c r="V746" s="30">
        <v>472.73759999999999</v>
      </c>
      <c r="W746" s="3" t="s">
        <v>47</v>
      </c>
      <c r="X746" s="3" t="s">
        <v>47</v>
      </c>
      <c r="Y746" s="3" t="s">
        <v>47</v>
      </c>
      <c r="Z746" s="3" t="s">
        <v>47</v>
      </c>
      <c r="AA746" s="3" t="s">
        <v>48</v>
      </c>
      <c r="AB746" s="12" t="s">
        <v>47</v>
      </c>
      <c r="AC746" s="3" t="s">
        <v>47</v>
      </c>
      <c r="AD746" s="3" t="s">
        <v>47</v>
      </c>
      <c r="AE746" s="3" t="s">
        <v>47</v>
      </c>
      <c r="AF746" s="3" t="s">
        <v>47</v>
      </c>
      <c r="AG746" s="3" t="s">
        <v>47</v>
      </c>
      <c r="AH746" s="3" t="s">
        <v>47</v>
      </c>
      <c r="AI746" s="3" t="s">
        <v>47</v>
      </c>
      <c r="AJ746" s="3" t="s">
        <v>47</v>
      </c>
      <c r="AK746" s="3" t="s">
        <v>48</v>
      </c>
      <c r="AL746" s="3" t="s">
        <v>48</v>
      </c>
      <c r="AM746" s="3" t="s">
        <v>47</v>
      </c>
      <c r="AN746" s="3" t="s">
        <v>47</v>
      </c>
      <c r="AU746" s="3">
        <v>0</v>
      </c>
      <c r="AV746" s="3">
        <v>15</v>
      </c>
      <c r="AW746" s="3">
        <v>1</v>
      </c>
      <c r="AX746" s="3">
        <v>15</v>
      </c>
      <c r="AY746" s="3">
        <v>100</v>
      </c>
      <c r="AZ746" s="6" t="str">
        <f t="shared" si="81"/>
        <v>1058.4</v>
      </c>
      <c r="BC746" s="12" t="s">
        <v>734</v>
      </c>
      <c r="BJ746" s="12">
        <f t="shared" si="82"/>
        <v>0</v>
      </c>
      <c r="BK746" s="12">
        <f t="shared" si="83"/>
        <v>0</v>
      </c>
      <c r="CQ746" s="3" t="str">
        <f>CONCATENATE(baseURL!$A$1,baseURL!$B$1,baseURL!$C$1,".",C746,".",L746,".pkl&amp;seq=",BC746)</f>
        <v>http://proteomics.broadinstitute.org/millscripts/viewfeed.pl?side=xl&amp;cycle=1&amp;fixedMods=iaaC&amp;file=msdataSM/iPRG2012_nd/cpick_in/iPRG2012_nd.1058.4.2.pkl&amp;seq=AQLGPDESK</v>
      </c>
    </row>
    <row r="747" spans="1:95" x14ac:dyDescent="0.2">
      <c r="A747" s="3">
        <v>3170</v>
      </c>
      <c r="B747" s="2" t="s">
        <v>735</v>
      </c>
      <c r="C747" s="2" t="s">
        <v>736</v>
      </c>
      <c r="D747" s="3">
        <v>717</v>
      </c>
      <c r="E747" s="3">
        <v>717</v>
      </c>
      <c r="F747" s="3">
        <v>22224</v>
      </c>
      <c r="G747" s="3">
        <v>1774</v>
      </c>
      <c r="H747" s="3">
        <v>8.4068000000000005</v>
      </c>
      <c r="I747" s="30">
        <v>477.25218999999998</v>
      </c>
      <c r="J747" s="30">
        <v>477.25236899999999</v>
      </c>
      <c r="K747" s="30">
        <v>-1.8000000000000001E-4</v>
      </c>
      <c r="L747" s="3">
        <v>3</v>
      </c>
      <c r="M747" s="3">
        <v>3</v>
      </c>
      <c r="N747" s="10">
        <f t="shared" si="77"/>
        <v>1</v>
      </c>
      <c r="O747" s="35">
        <v>3</v>
      </c>
      <c r="P747" s="17"/>
      <c r="Q747" s="40">
        <v>1429.73938</v>
      </c>
      <c r="R747" s="40">
        <v>477.25130999999999</v>
      </c>
      <c r="S747" s="18">
        <f t="shared" si="78"/>
        <v>1.8438922671476941</v>
      </c>
      <c r="T747" s="18">
        <f t="shared" si="79"/>
        <v>2.2189567169504945</v>
      </c>
      <c r="U747" s="18">
        <f t="shared" si="80"/>
        <v>1.8648455884316018</v>
      </c>
      <c r="V747" s="30">
        <v>477.25220000000002</v>
      </c>
      <c r="W747" s="3" t="s">
        <v>47</v>
      </c>
      <c r="X747" s="3" t="s">
        <v>47</v>
      </c>
      <c r="Y747" s="3" t="s">
        <v>47</v>
      </c>
      <c r="Z747" s="3" t="s">
        <v>47</v>
      </c>
      <c r="AA747" s="3" t="s">
        <v>47</v>
      </c>
      <c r="AB747" s="12" t="s">
        <v>47</v>
      </c>
      <c r="AC747" s="3" t="s">
        <v>47</v>
      </c>
      <c r="AE747" s="3" t="s">
        <v>47</v>
      </c>
      <c r="AF747" s="3" t="s">
        <v>48</v>
      </c>
      <c r="AG747" s="3" t="s">
        <v>48</v>
      </c>
      <c r="AH747" s="3" t="s">
        <v>47</v>
      </c>
      <c r="AM747" s="3" t="s">
        <v>48</v>
      </c>
      <c r="AU747" s="3">
        <v>0</v>
      </c>
      <c r="AV747" s="3">
        <v>9</v>
      </c>
      <c r="AW747" s="3">
        <v>1</v>
      </c>
      <c r="AX747" s="3">
        <v>9</v>
      </c>
      <c r="AY747" s="3">
        <v>100</v>
      </c>
      <c r="AZ747" s="6" t="str">
        <f t="shared" si="81"/>
        <v>1058.5</v>
      </c>
      <c r="BC747" s="12" t="s">
        <v>737</v>
      </c>
      <c r="BJ747" s="12">
        <f t="shared" si="82"/>
        <v>0</v>
      </c>
      <c r="BK747" s="12">
        <f t="shared" si="83"/>
        <v>0</v>
      </c>
      <c r="CQ747" s="3" t="str">
        <f>CONCATENATE(baseURL!$A$1,baseURL!$B$1,baseURL!$C$1,".",C747,".",L747,".pkl&amp;seq=",BC747)</f>
        <v>http://proteomics.broadinstitute.org/millscripts/viewfeed.pl?side=xl&amp;cycle=1&amp;fixedMods=iaaC&amp;file=msdataSM/iPRG2012_nd/cpick_in/iPRG2012_nd.1058.5.3.pkl&amp;seq=AQQKTAEQVAAER</v>
      </c>
    </row>
    <row r="748" spans="1:95" x14ac:dyDescent="0.2">
      <c r="A748" s="3">
        <v>2613</v>
      </c>
      <c r="B748" s="2" t="s">
        <v>738</v>
      </c>
      <c r="C748" s="2" t="s">
        <v>739</v>
      </c>
      <c r="D748" s="3">
        <v>718</v>
      </c>
      <c r="E748" s="3">
        <v>718</v>
      </c>
      <c r="F748" s="3">
        <v>22225</v>
      </c>
      <c r="G748" s="3">
        <v>1775</v>
      </c>
      <c r="H748" s="3">
        <v>8.4093</v>
      </c>
      <c r="I748" s="30">
        <v>519.72995000000003</v>
      </c>
      <c r="J748" s="30">
        <v>519.72995360000004</v>
      </c>
      <c r="K748" s="30">
        <v>0</v>
      </c>
      <c r="L748" s="3">
        <v>2</v>
      </c>
      <c r="M748" s="3">
        <v>0</v>
      </c>
      <c r="N748" s="10">
        <f t="shared" si="77"/>
        <v>1</v>
      </c>
      <c r="O748" s="35">
        <v>2</v>
      </c>
      <c r="P748" s="17"/>
      <c r="Q748" s="40">
        <v>1038.44868</v>
      </c>
      <c r="R748" s="40">
        <v>519.72798</v>
      </c>
      <c r="S748" s="18">
        <f t="shared" si="78"/>
        <v>3.7904443782850579</v>
      </c>
      <c r="T748" s="18">
        <f t="shared" si="79"/>
        <v>3.7973710786979318</v>
      </c>
      <c r="U748" s="18">
        <f t="shared" si="80"/>
        <v>3.3094235180055485</v>
      </c>
      <c r="V748" s="30">
        <v>519.72969999999998</v>
      </c>
      <c r="W748" s="3" t="s">
        <v>47</v>
      </c>
      <c r="Z748" s="3" t="s">
        <v>47</v>
      </c>
      <c r="AA748" s="3" t="s">
        <v>48</v>
      </c>
      <c r="AB748" s="12" t="s">
        <v>47</v>
      </c>
      <c r="AC748" s="3" t="s">
        <v>47</v>
      </c>
      <c r="AD748" s="3" t="s">
        <v>47</v>
      </c>
      <c r="AE748" s="3" t="s">
        <v>47</v>
      </c>
      <c r="AF748" s="3" t="s">
        <v>47</v>
      </c>
      <c r="AG748" s="3" t="s">
        <v>47</v>
      </c>
      <c r="AH748" s="3" t="s">
        <v>47</v>
      </c>
      <c r="AI748" s="3" t="s">
        <v>48</v>
      </c>
      <c r="AJ748" s="3" t="s">
        <v>47</v>
      </c>
      <c r="AK748" s="3" t="s">
        <v>48</v>
      </c>
      <c r="AL748" s="3" t="s">
        <v>47</v>
      </c>
      <c r="AU748" s="3">
        <v>0</v>
      </c>
      <c r="AV748" s="3">
        <v>11</v>
      </c>
      <c r="AW748" s="3">
        <v>1</v>
      </c>
      <c r="AX748" s="3">
        <v>11</v>
      </c>
      <c r="AY748" s="3">
        <v>100</v>
      </c>
      <c r="AZ748" s="6" t="str">
        <f t="shared" si="81"/>
        <v>1058.6</v>
      </c>
      <c r="BC748" s="12" t="s">
        <v>740</v>
      </c>
      <c r="BJ748" s="12">
        <f t="shared" si="82"/>
        <v>0</v>
      </c>
      <c r="BK748" s="12">
        <f t="shared" si="83"/>
        <v>0</v>
      </c>
      <c r="CQ748" s="3" t="str">
        <f>CONCATENATE(baseURL!$A$1,baseURL!$B$1,baseURL!$C$1,".",C748,".",L748,".pkl&amp;seq=",BC748)</f>
        <v>http://proteomics.broadinstitute.org/millscripts/viewfeed.pl?side=xl&amp;cycle=1&amp;fixedMods=iaaC&amp;file=msdataSM/iPRG2012_nd/cpick_in/iPRG2012_nd.1058.6.2.pkl&amp;seq=FGEGASGEER</v>
      </c>
    </row>
    <row r="749" spans="1:95" x14ac:dyDescent="0.2">
      <c r="A749" s="3">
        <v>7654</v>
      </c>
      <c r="B749" s="2" t="s">
        <v>741</v>
      </c>
      <c r="C749" s="2" t="s">
        <v>742</v>
      </c>
      <c r="D749" s="3">
        <v>719</v>
      </c>
      <c r="E749" s="3">
        <v>719</v>
      </c>
      <c r="F749" s="3">
        <v>22226</v>
      </c>
      <c r="G749" s="3">
        <v>1776</v>
      </c>
      <c r="H749" s="3">
        <v>8.4117999999999995</v>
      </c>
      <c r="I749" s="30">
        <v>572.74399000000005</v>
      </c>
      <c r="J749" s="30">
        <v>572.7422937</v>
      </c>
      <c r="K749" s="30">
        <v>1.6999999999999999E-3</v>
      </c>
      <c r="L749" s="3">
        <v>2</v>
      </c>
      <c r="M749" s="3">
        <v>2</v>
      </c>
      <c r="N749" s="10">
        <f t="shared" si="77"/>
        <v>1</v>
      </c>
      <c r="O749" s="35">
        <v>2</v>
      </c>
      <c r="Q749" s="37">
        <v>1144.4761599999999</v>
      </c>
      <c r="R749" s="37">
        <v>572.74171999999999</v>
      </c>
      <c r="S749" s="18">
        <f t="shared" si="78"/>
        <v>3.9633920854706197</v>
      </c>
      <c r="T749" s="18">
        <f t="shared" si="79"/>
        <v>1.0016731451274528</v>
      </c>
      <c r="U749" s="18">
        <f t="shared" si="80"/>
        <v>0.83807409741108385</v>
      </c>
      <c r="V749" s="30">
        <v>572.74220000000003</v>
      </c>
      <c r="W749" s="3" t="s">
        <v>47</v>
      </c>
      <c r="X749" s="3" t="s">
        <v>47</v>
      </c>
      <c r="Y749" s="3" t="s">
        <v>47</v>
      </c>
      <c r="AA749" s="3" t="s">
        <v>47</v>
      </c>
      <c r="AB749" s="12" t="s">
        <v>48</v>
      </c>
      <c r="AE749" s="3" t="s">
        <v>48</v>
      </c>
      <c r="AH749" s="3" t="s">
        <v>47</v>
      </c>
      <c r="AI749" s="3" t="s">
        <v>52</v>
      </c>
      <c r="AK749" s="3" t="s">
        <v>48</v>
      </c>
      <c r="AO749" s="3" t="s">
        <v>48</v>
      </c>
      <c r="AP749" s="3" t="s">
        <v>47</v>
      </c>
      <c r="AU749" s="3">
        <v>0</v>
      </c>
      <c r="AV749" s="3">
        <v>6</v>
      </c>
      <c r="AW749" s="3">
        <v>1</v>
      </c>
      <c r="AX749" s="3">
        <v>6</v>
      </c>
      <c r="AY749" s="3">
        <v>100</v>
      </c>
      <c r="AZ749" s="6" t="str">
        <f t="shared" si="81"/>
        <v>1058.7</v>
      </c>
      <c r="BC749" s="12" t="s">
        <v>743</v>
      </c>
      <c r="BI749" s="12" t="s">
        <v>594</v>
      </c>
      <c r="BJ749" s="12">
        <f t="shared" si="82"/>
        <v>1</v>
      </c>
      <c r="BK749" s="12">
        <f t="shared" si="83"/>
        <v>1</v>
      </c>
      <c r="BR749" s="3" t="s">
        <v>594</v>
      </c>
      <c r="CQ749" s="3" t="str">
        <f>CONCATENATE(baseURL!$A$1,baseURL!$B$1,baseURL!$C$1,".",C749,".",L749,".pkl&amp;seq=",BC749,"&amp;varMods=ReducedCys-C")</f>
        <v>http://proteomics.broadinstitute.org/millscripts/viewfeed.pl?side=xl&amp;cycle=1&amp;fixedMods=iaaC&amp;file=msdataSM/iPRG2012_nd/cpick_in/iPRG2012_nd.1058.7.2.pkl&amp;seq=TcSSCGYPAAK&amp;varMods=ReducedCys-C</v>
      </c>
    </row>
    <row r="750" spans="1:95" x14ac:dyDescent="0.2">
      <c r="A750" s="3">
        <v>7617</v>
      </c>
      <c r="B750" s="2" t="s">
        <v>745</v>
      </c>
      <c r="C750" s="2" t="s">
        <v>746</v>
      </c>
      <c r="D750" s="3">
        <v>723</v>
      </c>
      <c r="E750" s="3">
        <v>723</v>
      </c>
      <c r="F750" s="3">
        <v>22244</v>
      </c>
      <c r="G750" s="3">
        <v>1781</v>
      </c>
      <c r="H750" s="3">
        <v>8.4290000000000003</v>
      </c>
      <c r="I750" s="30">
        <v>556.77497000000005</v>
      </c>
      <c r="J750" s="30">
        <v>556.77369099999999</v>
      </c>
      <c r="K750" s="30">
        <v>1.2800000000000001E-3</v>
      </c>
      <c r="L750" s="3">
        <v>2</v>
      </c>
      <c r="M750" s="3">
        <v>2</v>
      </c>
      <c r="N750" s="10">
        <f t="shared" si="77"/>
        <v>1</v>
      </c>
      <c r="O750" s="35">
        <v>2</v>
      </c>
      <c r="Q750" s="40">
        <v>1112.5404699999999</v>
      </c>
      <c r="R750" s="42">
        <v>556.77386999999999</v>
      </c>
      <c r="S750" s="18">
        <f t="shared" si="78"/>
        <v>1.9756674286186202</v>
      </c>
      <c r="T750" s="18">
        <f t="shared" si="79"/>
        <v>-0.32149497246128989</v>
      </c>
      <c r="U750" s="18">
        <f t="shared" si="80"/>
        <v>-0.30533042081435791</v>
      </c>
      <c r="V750" s="30">
        <v>556.77369999999996</v>
      </c>
      <c r="W750" s="3" t="s">
        <v>47</v>
      </c>
      <c r="X750" s="3" t="s">
        <v>47</v>
      </c>
      <c r="Y750" s="3" t="s">
        <v>47</v>
      </c>
      <c r="AB750" s="12" t="s">
        <v>52</v>
      </c>
      <c r="AD750" s="3" t="s">
        <v>48</v>
      </c>
      <c r="AF750" s="3" t="s">
        <v>52</v>
      </c>
      <c r="AG750" s="3" t="s">
        <v>52</v>
      </c>
      <c r="AH750" s="3" t="s">
        <v>47</v>
      </c>
      <c r="AK750" s="3" t="s">
        <v>47</v>
      </c>
      <c r="AL750" s="3" t="s">
        <v>52</v>
      </c>
      <c r="AU750" s="3">
        <v>0</v>
      </c>
      <c r="AV750" s="3">
        <v>5</v>
      </c>
      <c r="AW750" s="3">
        <v>1</v>
      </c>
      <c r="AX750" s="3">
        <v>5</v>
      </c>
      <c r="AY750" s="3">
        <v>100</v>
      </c>
      <c r="AZ750" s="6" t="str">
        <f t="shared" si="81"/>
        <v>1059.4</v>
      </c>
      <c r="BC750" s="12" t="s">
        <v>747</v>
      </c>
      <c r="BI750" s="12" t="s">
        <v>594</v>
      </c>
      <c r="BJ750" s="12">
        <f t="shared" si="82"/>
        <v>0</v>
      </c>
      <c r="BK750" s="12">
        <f t="shared" si="83"/>
        <v>1</v>
      </c>
      <c r="BR750" s="3" t="s">
        <v>594</v>
      </c>
      <c r="CQ750" s="3" t="str">
        <f>CONCATENATE(baseURL!$A$1,baseURL!$B$1,baseURL!$C$1,".",C750,".",L750,".pkl&amp;seq=",BC750,"&amp;varMods=ReducedCys-C")</f>
        <v>http://proteomics.broadinstitute.org/millscripts/viewfeed.pl?side=xl&amp;cycle=1&amp;fixedMods=iaaC&amp;file=msdataSM/iPRG2012_nd/cpick_in/iPRG2012_nd.1059.4.2.pkl&amp;seq=ALASKYNcDK&amp;varMods=ReducedCys-C</v>
      </c>
    </row>
    <row r="751" spans="1:95" x14ac:dyDescent="0.2">
      <c r="A751" s="3">
        <v>7591</v>
      </c>
      <c r="B751" s="2" t="s">
        <v>748</v>
      </c>
      <c r="C751" s="2" t="s">
        <v>749</v>
      </c>
      <c r="D751" s="3">
        <v>736</v>
      </c>
      <c r="E751" s="3">
        <v>736</v>
      </c>
      <c r="F751" s="3">
        <v>22271</v>
      </c>
      <c r="G751" s="3">
        <v>1795</v>
      </c>
      <c r="H751" s="3">
        <v>8.4611999999999998</v>
      </c>
      <c r="I751" s="30">
        <v>580.74049000000002</v>
      </c>
      <c r="J751" s="30">
        <v>580.73970399999996</v>
      </c>
      <c r="K751" s="30">
        <v>7.9000000000000001E-4</v>
      </c>
      <c r="L751" s="3">
        <v>2</v>
      </c>
      <c r="M751" s="3">
        <v>2</v>
      </c>
      <c r="N751" s="10">
        <f t="shared" si="77"/>
        <v>1</v>
      </c>
      <c r="O751" s="35">
        <v>2</v>
      </c>
      <c r="Q751" s="40">
        <v>1160.4710700000001</v>
      </c>
      <c r="R751" s="40">
        <v>580.73916999999994</v>
      </c>
      <c r="S751" s="18">
        <f t="shared" si="78"/>
        <v>2.2729653315410525</v>
      </c>
      <c r="T751" s="18">
        <f t="shared" si="79"/>
        <v>0.91951779318764004</v>
      </c>
      <c r="U751" s="18">
        <f t="shared" si="80"/>
        <v>0.91263001947349398</v>
      </c>
      <c r="V751" s="30">
        <v>580.73969999999997</v>
      </c>
      <c r="W751" s="3" t="s">
        <v>47</v>
      </c>
      <c r="X751" s="3" t="s">
        <v>47</v>
      </c>
      <c r="Y751" s="3" t="s">
        <v>47</v>
      </c>
      <c r="AE751" s="3" t="s">
        <v>48</v>
      </c>
      <c r="AH751" s="3" t="s">
        <v>47</v>
      </c>
      <c r="AK751" s="3" t="s">
        <v>48</v>
      </c>
      <c r="AL751" s="3" t="s">
        <v>52</v>
      </c>
      <c r="AP751" s="3" t="s">
        <v>48</v>
      </c>
      <c r="AU751" s="3">
        <v>0</v>
      </c>
      <c r="AV751" s="3">
        <v>4</v>
      </c>
      <c r="AW751" s="3">
        <v>1</v>
      </c>
      <c r="AX751" s="3">
        <v>4</v>
      </c>
      <c r="AY751" s="3">
        <v>100</v>
      </c>
      <c r="AZ751" s="6" t="str">
        <f t="shared" si="81"/>
        <v>1060.10</v>
      </c>
      <c r="BC751" s="12" t="s">
        <v>750</v>
      </c>
      <c r="BI751" s="12" t="s">
        <v>594</v>
      </c>
      <c r="BJ751" s="12">
        <f t="shared" si="82"/>
        <v>1</v>
      </c>
      <c r="BK751" s="12">
        <f t="shared" si="83"/>
        <v>1</v>
      </c>
      <c r="BR751" s="3" t="s">
        <v>594</v>
      </c>
      <c r="CQ751" s="3" t="str">
        <f>CONCATENATE(baseURL!$A$1,baseURL!$B$1,baseURL!$C$1,".",C751,".",L751,".pkl&amp;seq=",BC751,"&amp;varMods=ReducedCys-C")</f>
        <v>http://proteomics.broadinstitute.org/millscripts/viewfeed.pl?side=xl&amp;cycle=1&amp;fixedMods=iaaC&amp;file=msdataSM/iPRG2012_nd/cpick_in/iPRG2012_nd.1060.10.2.pkl&amp;seq=TcSSCGYPSAK&amp;varMods=ReducedCys-C</v>
      </c>
    </row>
    <row r="752" spans="1:95" x14ac:dyDescent="0.2">
      <c r="A752" s="3">
        <v>7528</v>
      </c>
      <c r="B752" s="2" t="s">
        <v>752</v>
      </c>
      <c r="C752" s="2" t="s">
        <v>753</v>
      </c>
      <c r="D752" s="3">
        <v>730</v>
      </c>
      <c r="E752" s="3">
        <v>730</v>
      </c>
      <c r="F752" s="3">
        <v>22265</v>
      </c>
      <c r="G752" s="3">
        <v>1789</v>
      </c>
      <c r="H752" s="3">
        <v>8.4512</v>
      </c>
      <c r="I752" s="30">
        <v>451.23818999999997</v>
      </c>
      <c r="J752" s="30">
        <v>451.23522370000001</v>
      </c>
      <c r="K752" s="30">
        <v>2.97E-3</v>
      </c>
      <c r="L752" s="3">
        <v>2</v>
      </c>
      <c r="M752" s="3">
        <v>2</v>
      </c>
      <c r="N752" s="10">
        <f t="shared" si="77"/>
        <v>1</v>
      </c>
      <c r="O752" s="35">
        <v>2</v>
      </c>
      <c r="P752" s="17"/>
      <c r="Q752" s="40">
        <v>901.46253999999999</v>
      </c>
      <c r="R752" s="40">
        <v>451.23491000000001</v>
      </c>
      <c r="S752" s="18">
        <f t="shared" si="78"/>
        <v>7.268941137468933</v>
      </c>
      <c r="T752" s="18">
        <f t="shared" si="79"/>
        <v>0.69520330329145585</v>
      </c>
      <c r="U752" s="18">
        <f t="shared" si="80"/>
        <v>0.42106671218111974</v>
      </c>
      <c r="V752" s="30">
        <v>451.23509999999999</v>
      </c>
      <c r="W752" s="3" t="s">
        <v>47</v>
      </c>
      <c r="X752" s="3" t="s">
        <v>47</v>
      </c>
      <c r="Y752" s="3" t="s">
        <v>47</v>
      </c>
      <c r="Z752" s="3" t="s">
        <v>47</v>
      </c>
      <c r="AB752" s="12" t="s">
        <v>47</v>
      </c>
      <c r="AE752" s="3" t="s">
        <v>48</v>
      </c>
      <c r="AG752" s="3" t="s">
        <v>48</v>
      </c>
      <c r="AL752" s="3" t="s">
        <v>52</v>
      </c>
      <c r="AM752" s="3" t="s">
        <v>48</v>
      </c>
      <c r="AU752" s="3">
        <v>0</v>
      </c>
      <c r="AV752" s="3">
        <v>5</v>
      </c>
      <c r="AW752" s="3">
        <v>1</v>
      </c>
      <c r="AX752" s="3">
        <v>5</v>
      </c>
      <c r="AY752" s="3">
        <v>100</v>
      </c>
      <c r="AZ752" s="6" t="str">
        <f t="shared" si="81"/>
        <v>1060.4</v>
      </c>
      <c r="BC752" s="12" t="s">
        <v>754</v>
      </c>
      <c r="BJ752" s="12">
        <f t="shared" si="82"/>
        <v>0</v>
      </c>
      <c r="BK752" s="12">
        <f t="shared" si="83"/>
        <v>0</v>
      </c>
      <c r="CQ752" s="3" t="str">
        <f>CONCATENATE(baseURL!$A$1,baseURL!$B$1,baseURL!$C$1,".",C752,".",L752,".pkl&amp;seq=",BC752)</f>
        <v>http://proteomics.broadinstitute.org/millscripts/viewfeed.pl?side=xl&amp;cycle=1&amp;fixedMods=iaaC&amp;file=msdataSM/iPRG2012_nd/cpick_in/iPRG2012_nd.1060.4.2.pkl&amp;seq=EQGTPLEK</v>
      </c>
    </row>
    <row r="753" spans="1:95" x14ac:dyDescent="0.2">
      <c r="A753" s="3">
        <v>2816</v>
      </c>
      <c r="B753" s="2" t="s">
        <v>755</v>
      </c>
      <c r="C753" s="2" t="s">
        <v>756</v>
      </c>
      <c r="D753" s="3">
        <v>734</v>
      </c>
      <c r="E753" s="3">
        <v>734</v>
      </c>
      <c r="F753" s="3">
        <v>22269</v>
      </c>
      <c r="G753" s="3">
        <v>1793</v>
      </c>
      <c r="H753" s="3">
        <v>8.4578000000000007</v>
      </c>
      <c r="I753" s="30">
        <v>501.74754999999999</v>
      </c>
      <c r="J753" s="30">
        <v>501.74701169999997</v>
      </c>
      <c r="K753" s="30">
        <v>5.4000000000000001E-4</v>
      </c>
      <c r="L753" s="3">
        <v>2</v>
      </c>
      <c r="M753" s="3">
        <v>2</v>
      </c>
      <c r="N753" s="10">
        <f t="shared" si="77"/>
        <v>1</v>
      </c>
      <c r="O753" s="35">
        <v>2</v>
      </c>
      <c r="P753" s="17"/>
      <c r="Q753" s="40">
        <v>1002.48506</v>
      </c>
      <c r="R753" s="40">
        <v>501.74617000000001</v>
      </c>
      <c r="S753" s="18">
        <f t="shared" si="78"/>
        <v>2.7503946865868123</v>
      </c>
      <c r="T753" s="18">
        <f t="shared" si="79"/>
        <v>1.6775414548092107</v>
      </c>
      <c r="U753" s="18">
        <f t="shared" si="80"/>
        <v>0.85700704002260608</v>
      </c>
      <c r="V753" s="30">
        <v>501.7466</v>
      </c>
      <c r="W753" s="3" t="s">
        <v>47</v>
      </c>
      <c r="Z753" s="3" t="s">
        <v>47</v>
      </c>
      <c r="AA753" s="3" t="s">
        <v>47</v>
      </c>
      <c r="AB753" s="12" t="s">
        <v>47</v>
      </c>
      <c r="AC753" s="3" t="s">
        <v>47</v>
      </c>
      <c r="AE753" s="3" t="s">
        <v>47</v>
      </c>
      <c r="AF753" s="3" t="s">
        <v>48</v>
      </c>
      <c r="AG753" s="3" t="s">
        <v>47</v>
      </c>
      <c r="AI753" s="3" t="s">
        <v>47</v>
      </c>
      <c r="AK753" s="3" t="s">
        <v>52</v>
      </c>
      <c r="AL753" s="3" t="s">
        <v>48</v>
      </c>
      <c r="AU753" s="3">
        <v>0</v>
      </c>
      <c r="AV753" s="3">
        <v>8</v>
      </c>
      <c r="AW753" s="3">
        <v>1</v>
      </c>
      <c r="AX753" s="3">
        <v>8</v>
      </c>
      <c r="AY753" s="3">
        <v>100</v>
      </c>
      <c r="AZ753" s="6" t="str">
        <f t="shared" si="81"/>
        <v>1060.8</v>
      </c>
      <c r="BC753" s="12" t="s">
        <v>757</v>
      </c>
      <c r="BJ753" s="12">
        <f t="shared" si="82"/>
        <v>0</v>
      </c>
      <c r="BK753" s="12">
        <f t="shared" si="83"/>
        <v>0</v>
      </c>
      <c r="CQ753" s="3" t="str">
        <f>CONCATENATE(baseURL!$A$1,baseURL!$B$1,baseURL!$C$1,".",C753,".",L753,".pkl&amp;seq=",BC753)</f>
        <v>http://proteomics.broadinstitute.org/millscripts/viewfeed.pl?side=xl&amp;cycle=1&amp;fixedMods=iaaC&amp;file=msdataSM/iPRG2012_nd/cpick_in/iPRG2012_nd.1060.8.2.pkl&amp;seq=ALNEEAEAR</v>
      </c>
    </row>
    <row r="754" spans="1:95" x14ac:dyDescent="0.2">
      <c r="A754" s="3">
        <v>4332</v>
      </c>
      <c r="B754" s="2" t="s">
        <v>758</v>
      </c>
      <c r="C754" s="2" t="s">
        <v>759</v>
      </c>
      <c r="D754" s="3">
        <v>737</v>
      </c>
      <c r="E754" s="3">
        <v>737</v>
      </c>
      <c r="F754" s="3">
        <v>22283</v>
      </c>
      <c r="G754" s="3">
        <v>1797</v>
      </c>
      <c r="H754" s="3">
        <v>8.4741</v>
      </c>
      <c r="I754" s="30">
        <v>426.21800000000002</v>
      </c>
      <c r="J754" s="30">
        <v>426.21752720000001</v>
      </c>
      <c r="K754" s="30">
        <v>4.6999999999999999E-4</v>
      </c>
      <c r="L754" s="3">
        <v>2</v>
      </c>
      <c r="M754" s="3">
        <v>2</v>
      </c>
      <c r="N754" s="10">
        <f t="shared" si="77"/>
        <v>1</v>
      </c>
      <c r="O754" s="35">
        <v>2</v>
      </c>
      <c r="P754" s="17"/>
      <c r="Q754" s="40">
        <v>851.42575999999997</v>
      </c>
      <c r="R754" s="40">
        <v>426.21652</v>
      </c>
      <c r="S754" s="18">
        <f t="shared" si="78"/>
        <v>3.4724135047956959</v>
      </c>
      <c r="T754" s="18">
        <f t="shared" si="79"/>
        <v>2.3631181635185086</v>
      </c>
      <c r="U754" s="18">
        <f t="shared" si="80"/>
        <v>1.3608106978433629</v>
      </c>
      <c r="V754" s="30">
        <v>426.21710000000002</v>
      </c>
      <c r="W754" s="3" t="s">
        <v>47</v>
      </c>
      <c r="X754" s="3" t="s">
        <v>47</v>
      </c>
      <c r="Y754" s="3" t="s">
        <v>47</v>
      </c>
      <c r="Z754" s="3" t="s">
        <v>47</v>
      </c>
      <c r="AA754" s="3" t="s">
        <v>47</v>
      </c>
      <c r="AB754" s="12" t="s">
        <v>47</v>
      </c>
      <c r="AC754" s="3" t="s">
        <v>47</v>
      </c>
      <c r="AD754" s="3" t="s">
        <v>47</v>
      </c>
      <c r="AF754" s="3" t="s">
        <v>47</v>
      </c>
      <c r="AG754" s="3" t="s">
        <v>47</v>
      </c>
      <c r="AH754" s="3" t="s">
        <v>47</v>
      </c>
      <c r="AI754" s="3" t="s">
        <v>48</v>
      </c>
      <c r="AJ754" s="3" t="s">
        <v>47</v>
      </c>
      <c r="AK754" s="3" t="s">
        <v>47</v>
      </c>
      <c r="AL754" s="3" t="s">
        <v>47</v>
      </c>
      <c r="AM754" s="3" t="s">
        <v>47</v>
      </c>
      <c r="AU754" s="3">
        <v>0</v>
      </c>
      <c r="AV754" s="3">
        <v>15</v>
      </c>
      <c r="AW754" s="3">
        <v>1</v>
      </c>
      <c r="AX754" s="3">
        <v>15</v>
      </c>
      <c r="AY754" s="3">
        <v>100</v>
      </c>
      <c r="AZ754" s="6" t="str">
        <f t="shared" si="81"/>
        <v>1061.1</v>
      </c>
      <c r="BC754" s="12" t="s">
        <v>760</v>
      </c>
      <c r="BJ754" s="12">
        <f t="shared" si="82"/>
        <v>0</v>
      </c>
      <c r="BK754" s="12">
        <f t="shared" si="83"/>
        <v>0</v>
      </c>
      <c r="CQ754" s="3" t="str">
        <f>CONCATENATE(baseURL!$A$1,baseURL!$B$1,baseURL!$C$1,".",C754,".",L754,".pkl&amp;seq=",BC754)</f>
        <v>http://proteomics.broadinstitute.org/millscripts/viewfeed.pl?side=xl&amp;cycle=1&amp;fixedMods=iaaC&amp;file=msdataSM/iPRG2012_nd/cpick_in/iPRG2012_nd.1061.1.2.pkl&amp;seq=VDNFTQK</v>
      </c>
    </row>
    <row r="755" spans="1:95" x14ac:dyDescent="0.2">
      <c r="A755" s="3">
        <v>4737</v>
      </c>
      <c r="B755" s="2" t="s">
        <v>761</v>
      </c>
      <c r="C755" s="2" t="s">
        <v>762</v>
      </c>
      <c r="D755" s="3">
        <v>738</v>
      </c>
      <c r="E755" s="3">
        <v>738</v>
      </c>
      <c r="F755" s="3">
        <v>22284</v>
      </c>
      <c r="G755" s="3">
        <v>1798</v>
      </c>
      <c r="H755" s="3">
        <v>8.48</v>
      </c>
      <c r="I755" s="30">
        <v>454.25382000000002</v>
      </c>
      <c r="J755" s="30">
        <v>454.25413980000002</v>
      </c>
      <c r="K755" s="30">
        <v>-3.2000000000000003E-4</v>
      </c>
      <c r="L755" s="3">
        <v>2</v>
      </c>
      <c r="M755" s="3">
        <v>2</v>
      </c>
      <c r="N755" s="10">
        <f t="shared" si="77"/>
        <v>1</v>
      </c>
      <c r="O755" s="35">
        <v>2</v>
      </c>
      <c r="P755" s="17"/>
      <c r="Q755" s="40">
        <v>907.49959000000001</v>
      </c>
      <c r="R755" s="40">
        <v>454.25342999999998</v>
      </c>
      <c r="S755" s="18">
        <f t="shared" si="78"/>
        <v>0.85855157998152309</v>
      </c>
      <c r="T755" s="18">
        <f t="shared" si="79"/>
        <v>1.5625638754962961</v>
      </c>
      <c r="U755" s="18">
        <f t="shared" si="80"/>
        <v>0.37424043231888998</v>
      </c>
      <c r="V755" s="30">
        <v>454.25360000000001</v>
      </c>
      <c r="W755" s="3" t="s">
        <v>47</v>
      </c>
      <c r="X755" s="3" t="s">
        <v>47</v>
      </c>
      <c r="Y755" s="3" t="s">
        <v>47</v>
      </c>
      <c r="Z755" s="3" t="s">
        <v>47</v>
      </c>
      <c r="AA755" s="3" t="s">
        <v>47</v>
      </c>
      <c r="AB755" s="12" t="s">
        <v>47</v>
      </c>
      <c r="AC755" s="3" t="s">
        <v>47</v>
      </c>
      <c r="AD755" s="3" t="s">
        <v>47</v>
      </c>
      <c r="AE755" s="3" t="s">
        <v>47</v>
      </c>
      <c r="AF755" s="3" t="s">
        <v>47</v>
      </c>
      <c r="AG755" s="3" t="s">
        <v>47</v>
      </c>
      <c r="AH755" s="3" t="s">
        <v>47</v>
      </c>
      <c r="AI755" s="3" t="s">
        <v>48</v>
      </c>
      <c r="AJ755" s="3" t="s">
        <v>47</v>
      </c>
      <c r="AK755" s="3" t="s">
        <v>52</v>
      </c>
      <c r="AL755" s="3" t="s">
        <v>47</v>
      </c>
      <c r="AM755" s="3" t="s">
        <v>47</v>
      </c>
      <c r="AN755" s="3" t="s">
        <v>47</v>
      </c>
      <c r="AU755" s="3">
        <v>0</v>
      </c>
      <c r="AV755" s="3">
        <v>16</v>
      </c>
      <c r="AW755" s="3">
        <v>1</v>
      </c>
      <c r="AX755" s="3">
        <v>16</v>
      </c>
      <c r="AY755" s="3">
        <v>100</v>
      </c>
      <c r="AZ755" s="6" t="str">
        <f t="shared" si="81"/>
        <v>1061.2</v>
      </c>
      <c r="BC755" s="12" t="s">
        <v>763</v>
      </c>
      <c r="BJ755" s="12">
        <f t="shared" si="82"/>
        <v>0</v>
      </c>
      <c r="BK755" s="12">
        <f t="shared" si="83"/>
        <v>0</v>
      </c>
      <c r="CQ755" s="3" t="str">
        <f>CONCATENATE(baseURL!$A$1,baseURL!$B$1,baseURL!$C$1,".",C755,".",L755,".pkl&amp;seq=",BC755)</f>
        <v>http://proteomics.broadinstitute.org/millscripts/viewfeed.pl?side=xl&amp;cycle=1&amp;fixedMods=iaaC&amp;file=msdataSM/iPRG2012_nd/cpick_in/iPRG2012_nd.1061.2.2.pkl&amp;seq=GVKGVEYR</v>
      </c>
    </row>
    <row r="756" spans="1:95" x14ac:dyDescent="0.2">
      <c r="A756" s="3">
        <v>7456</v>
      </c>
      <c r="B756" s="2" t="s">
        <v>764</v>
      </c>
      <c r="C756" s="2" t="s">
        <v>765</v>
      </c>
      <c r="D756" s="3">
        <v>740</v>
      </c>
      <c r="E756" s="3">
        <v>740</v>
      </c>
      <c r="F756" s="3">
        <v>22304</v>
      </c>
      <c r="G756" s="3">
        <v>1801</v>
      </c>
      <c r="H756" s="3">
        <v>8.4955999999999996</v>
      </c>
      <c r="I756" s="30">
        <v>400.89015000000001</v>
      </c>
      <c r="J756" s="30">
        <v>400.8899882</v>
      </c>
      <c r="K756" s="30">
        <v>1.6000000000000001E-4</v>
      </c>
      <c r="L756" s="3">
        <v>3</v>
      </c>
      <c r="M756" s="3">
        <v>3</v>
      </c>
      <c r="N756" s="10">
        <f t="shared" si="77"/>
        <v>1</v>
      </c>
      <c r="O756" s="35">
        <v>3</v>
      </c>
      <c r="Q756" s="40">
        <v>1257.6732199999999</v>
      </c>
      <c r="R756" s="32">
        <v>400.88877000000002</v>
      </c>
      <c r="S756" s="18">
        <f t="shared" si="78"/>
        <v>3.4423513534272447</v>
      </c>
      <c r="T756" s="18">
        <f t="shared" si="79"/>
        <v>3.0387481295186105</v>
      </c>
      <c r="U756" s="18">
        <f t="shared" si="80"/>
        <v>1.8209539767749456</v>
      </c>
      <c r="V756" s="30">
        <v>400.8895</v>
      </c>
      <c r="W756" s="3" t="s">
        <v>47</v>
      </c>
      <c r="Z756" s="3" t="s">
        <v>52</v>
      </c>
      <c r="AB756" s="12" t="s">
        <v>52</v>
      </c>
      <c r="AC756" s="3" t="s">
        <v>52</v>
      </c>
      <c r="AD756" s="3" t="s">
        <v>47</v>
      </c>
      <c r="AH756" s="3" t="s">
        <v>47</v>
      </c>
      <c r="AL756" s="3" t="s">
        <v>52</v>
      </c>
      <c r="AU756" s="3">
        <v>0</v>
      </c>
      <c r="AV756" s="3">
        <v>3</v>
      </c>
      <c r="AW756" s="3">
        <v>2</v>
      </c>
      <c r="AX756" s="3">
        <v>2</v>
      </c>
      <c r="AY756" s="3">
        <v>66.67</v>
      </c>
      <c r="AZ756" s="6" t="str">
        <f t="shared" si="81"/>
        <v>1062.1</v>
      </c>
      <c r="BC756" s="12" t="s">
        <v>20217</v>
      </c>
      <c r="BI756" s="12" t="s">
        <v>594</v>
      </c>
      <c r="BJ756" s="12">
        <f t="shared" si="82"/>
        <v>0</v>
      </c>
      <c r="BK756" s="12">
        <f t="shared" si="83"/>
        <v>1</v>
      </c>
      <c r="BR756" s="3" t="s">
        <v>594</v>
      </c>
      <c r="BZ756" s="3" t="s">
        <v>20246</v>
      </c>
      <c r="CQ756" s="3" t="str">
        <f>CONCATENATE(baseURL!$A$1,baseURL!$B$1,baseURL!$C$1,".",C756,".",L756,".pkl&amp;seq=",BC756,"&amp;varMods=ReducedCys-C")</f>
        <v>http://proteomics.broadinstitute.org/millscripts/viewfeed.pl?side=xl&amp;cycle=1&amp;fixedMods=iaaC&amp;file=msdataSM/iPRG2012_nd/cpick_in/iPRG2012_nd.1062.1.3.pkl&amp;seq=VcSSHTGLLRK&amp;varMods=ReducedCys-C</v>
      </c>
    </row>
    <row r="757" spans="1:95" x14ac:dyDescent="0.2">
      <c r="A757" s="3">
        <v>5147</v>
      </c>
      <c r="B757" s="2" t="s">
        <v>766</v>
      </c>
      <c r="C757" s="2" t="s">
        <v>767</v>
      </c>
      <c r="D757" s="3">
        <v>743</v>
      </c>
      <c r="E757" s="3">
        <v>743</v>
      </c>
      <c r="F757" s="3">
        <v>22307</v>
      </c>
      <c r="G757" s="3">
        <v>1804</v>
      </c>
      <c r="H757" s="3">
        <v>8.5006000000000004</v>
      </c>
      <c r="I757" s="30">
        <v>448.23034999999999</v>
      </c>
      <c r="J757" s="30">
        <v>448.2302871</v>
      </c>
      <c r="K757" s="30">
        <v>6.0000000000000002E-5</v>
      </c>
      <c r="L757" s="3">
        <v>2</v>
      </c>
      <c r="M757" s="3">
        <v>2</v>
      </c>
      <c r="N757" s="10">
        <f t="shared" si="77"/>
        <v>1</v>
      </c>
      <c r="O757" s="35">
        <v>2</v>
      </c>
      <c r="P757" s="17"/>
      <c r="Q757" s="40">
        <v>895.45196999999996</v>
      </c>
      <c r="R757" s="40">
        <v>448.22962000000001</v>
      </c>
      <c r="S757" s="18">
        <f t="shared" si="78"/>
        <v>1.6286295403144411</v>
      </c>
      <c r="T757" s="18">
        <f t="shared" si="79"/>
        <v>1.4882996799429071</v>
      </c>
      <c r="U757" s="18">
        <f t="shared" si="80"/>
        <v>1.0708796977357906</v>
      </c>
      <c r="V757" s="30">
        <v>448.23009999999999</v>
      </c>
      <c r="W757" s="3" t="s">
        <v>47</v>
      </c>
      <c r="X757" s="3" t="s">
        <v>47</v>
      </c>
      <c r="Y757" s="3" t="s">
        <v>47</v>
      </c>
      <c r="Z757" s="3" t="s">
        <v>47</v>
      </c>
      <c r="AA757" s="3" t="s">
        <v>47</v>
      </c>
      <c r="AB757" s="12" t="s">
        <v>47</v>
      </c>
      <c r="AC757" s="3" t="s">
        <v>47</v>
      </c>
      <c r="AD757" s="3" t="s">
        <v>47</v>
      </c>
      <c r="AE757" s="3" t="s">
        <v>47</v>
      </c>
      <c r="AF757" s="3" t="s">
        <v>47</v>
      </c>
      <c r="AG757" s="3" t="s">
        <v>47</v>
      </c>
      <c r="AH757" s="3" t="s">
        <v>47</v>
      </c>
      <c r="AI757" s="3" t="s">
        <v>47</v>
      </c>
      <c r="AJ757" s="3" t="s">
        <v>47</v>
      </c>
      <c r="AK757" s="3" t="s">
        <v>47</v>
      </c>
      <c r="AL757" s="3" t="s">
        <v>47</v>
      </c>
      <c r="AM757" s="3" t="s">
        <v>47</v>
      </c>
      <c r="AN757" s="3" t="s">
        <v>47</v>
      </c>
      <c r="AU757" s="3">
        <v>0</v>
      </c>
      <c r="AV757" s="3">
        <v>18</v>
      </c>
      <c r="AW757" s="3">
        <v>1</v>
      </c>
      <c r="AX757" s="3">
        <v>18</v>
      </c>
      <c r="AY757" s="3">
        <v>100</v>
      </c>
      <c r="AZ757" s="6" t="str">
        <f t="shared" si="81"/>
        <v>1062.4</v>
      </c>
      <c r="BC757" s="12" t="s">
        <v>768</v>
      </c>
      <c r="BJ757" s="12">
        <f t="shared" si="82"/>
        <v>0</v>
      </c>
      <c r="BK757" s="12">
        <f t="shared" si="83"/>
        <v>0</v>
      </c>
      <c r="CQ757" s="3" t="str">
        <f>CONCATENATE(baseURL!$A$1,baseURL!$B$1,baseURL!$C$1,".",C757,".",L757,".pkl&amp;seq=",BC757)</f>
        <v>http://proteomics.broadinstitute.org/millscripts/viewfeed.pl?side=xl&amp;cycle=1&amp;fixedMods=iaaC&amp;file=msdataSM/iPRG2012_nd/cpick_in/iPRG2012_nd.1062.4.2.pkl&amp;seq=QAYAVSEK</v>
      </c>
    </row>
    <row r="758" spans="1:95" x14ac:dyDescent="0.2">
      <c r="A758" s="3">
        <v>2503</v>
      </c>
      <c r="B758" s="2" t="s">
        <v>769</v>
      </c>
      <c r="C758" s="2" t="s">
        <v>770</v>
      </c>
      <c r="D758" s="3">
        <v>748</v>
      </c>
      <c r="E758" s="3">
        <v>748</v>
      </c>
      <c r="F758" s="3">
        <v>22325</v>
      </c>
      <c r="G758" s="3">
        <v>1810</v>
      </c>
      <c r="H758" s="3">
        <v>8.5211000000000006</v>
      </c>
      <c r="I758" s="30">
        <v>434.88578000000001</v>
      </c>
      <c r="J758" s="30">
        <v>434.88598409999997</v>
      </c>
      <c r="K758" s="30">
        <v>-2.0000000000000001E-4</v>
      </c>
      <c r="L758" s="3">
        <v>3</v>
      </c>
      <c r="M758" s="3">
        <v>3</v>
      </c>
      <c r="N758" s="10">
        <f t="shared" si="77"/>
        <v>1</v>
      </c>
      <c r="O758" s="35">
        <v>3</v>
      </c>
      <c r="P758" s="17"/>
      <c r="Q758" s="40">
        <v>1302.63967</v>
      </c>
      <c r="R758" s="40">
        <v>434.88474000000002</v>
      </c>
      <c r="S758" s="18">
        <f t="shared" si="78"/>
        <v>2.3914382463478705</v>
      </c>
      <c r="T758" s="18">
        <f t="shared" si="79"/>
        <v>2.8607580021116203</v>
      </c>
      <c r="U758" s="18">
        <f t="shared" si="80"/>
        <v>2.2074814581069377</v>
      </c>
      <c r="V758" s="30">
        <v>434.88569999999999</v>
      </c>
      <c r="W758" s="3" t="s">
        <v>48</v>
      </c>
      <c r="Z758" s="3" t="s">
        <v>48</v>
      </c>
      <c r="AA758" s="3" t="s">
        <v>47</v>
      </c>
      <c r="AB758" s="12" t="s">
        <v>48</v>
      </c>
      <c r="AC758" s="3" t="s">
        <v>52</v>
      </c>
      <c r="AE758" s="3" t="s">
        <v>47</v>
      </c>
      <c r="AF758" s="3" t="s">
        <v>48</v>
      </c>
      <c r="AH758" s="3" t="s">
        <v>47</v>
      </c>
      <c r="AK758" s="3" t="s">
        <v>52</v>
      </c>
      <c r="AL758" s="3" t="s">
        <v>48</v>
      </c>
      <c r="AU758" s="3">
        <v>0</v>
      </c>
      <c r="AV758" s="3">
        <v>3</v>
      </c>
      <c r="AW758" s="3">
        <v>1</v>
      </c>
      <c r="AX758" s="3">
        <v>3</v>
      </c>
      <c r="AY758" s="3">
        <v>100</v>
      </c>
      <c r="AZ758" s="6" t="str">
        <f t="shared" si="81"/>
        <v>1063.1</v>
      </c>
      <c r="BC758" s="12" t="s">
        <v>771</v>
      </c>
      <c r="BJ758" s="12">
        <f t="shared" si="82"/>
        <v>0</v>
      </c>
      <c r="BK758" s="12">
        <f t="shared" si="83"/>
        <v>0</v>
      </c>
      <c r="CQ758" s="3" t="str">
        <f>CONCATENATE(baseURL!$A$1,baseURL!$B$1,baseURL!$C$1,".",C758,".",L758,".pkl&amp;seq=",BC758)</f>
        <v>http://proteomics.broadinstitute.org/millscripts/viewfeed.pl?side=xl&amp;cycle=1&amp;fixedMods=iaaC&amp;file=msdataSM/iPRG2012_nd/cpick_in/iPRG2012_nd.1063.1.3.pkl&amp;seq=LSENGQRDLDR</v>
      </c>
    </row>
    <row r="759" spans="1:95" x14ac:dyDescent="0.2">
      <c r="A759" s="3">
        <v>403</v>
      </c>
      <c r="B759" s="2" t="s">
        <v>772</v>
      </c>
      <c r="C759" s="2" t="s">
        <v>766</v>
      </c>
      <c r="D759" s="3">
        <v>752</v>
      </c>
      <c r="E759" s="3">
        <v>752</v>
      </c>
      <c r="F759" s="3">
        <v>22329</v>
      </c>
      <c r="G759" s="3">
        <v>1814</v>
      </c>
      <c r="H759" s="3">
        <v>8.5319000000000003</v>
      </c>
      <c r="I759" s="30">
        <v>509.28933999999998</v>
      </c>
      <c r="J759" s="30">
        <v>509.28114820000002</v>
      </c>
      <c r="K759" s="30">
        <v>8.1899999999999994E-3</v>
      </c>
      <c r="L759" s="3">
        <v>2</v>
      </c>
      <c r="M759" s="3">
        <v>2</v>
      </c>
      <c r="N759" s="10">
        <f t="shared" si="77"/>
        <v>1</v>
      </c>
      <c r="O759" s="35">
        <v>2</v>
      </c>
      <c r="P759" s="17"/>
      <c r="Q759" s="40">
        <v>1017.56873</v>
      </c>
      <c r="R759" s="40">
        <v>509.28800999999999</v>
      </c>
      <c r="S759" s="18">
        <f t="shared" si="78"/>
        <v>2.6114889294091856</v>
      </c>
      <c r="T759" s="18">
        <f t="shared" si="79"/>
        <v>-13.473319350218727</v>
      </c>
      <c r="U759" s="18">
        <f t="shared" si="80"/>
        <v>-13.371608728768454</v>
      </c>
      <c r="V759" s="30">
        <v>509.28120000000001</v>
      </c>
      <c r="Z759" s="3" t="s">
        <v>47</v>
      </c>
      <c r="AA759" s="3" t="s">
        <v>47</v>
      </c>
      <c r="AB759" s="12" t="s">
        <v>47</v>
      </c>
      <c r="AC759" s="3" t="s">
        <v>48</v>
      </c>
      <c r="AD759" s="3" t="s">
        <v>47</v>
      </c>
      <c r="AE759" s="3" t="s">
        <v>47</v>
      </c>
      <c r="AF759" s="3" t="s">
        <v>52</v>
      </c>
      <c r="AG759" s="3" t="s">
        <v>47</v>
      </c>
      <c r="AJ759" s="3" t="s">
        <v>47</v>
      </c>
      <c r="AK759" s="3" t="s">
        <v>48</v>
      </c>
      <c r="AU759" s="3">
        <v>0</v>
      </c>
      <c r="AV759" s="3">
        <v>7</v>
      </c>
      <c r="AW759" s="3">
        <v>1</v>
      </c>
      <c r="AX759" s="3">
        <v>7</v>
      </c>
      <c r="AY759" s="3">
        <v>100</v>
      </c>
      <c r="AZ759" s="6" t="str">
        <f t="shared" si="81"/>
        <v>1063.5</v>
      </c>
      <c r="BC759" s="12" t="s">
        <v>773</v>
      </c>
      <c r="BJ759" s="12">
        <f t="shared" si="82"/>
        <v>0</v>
      </c>
      <c r="BK759" s="12">
        <f t="shared" si="83"/>
        <v>0</v>
      </c>
      <c r="CQ759" s="3" t="str">
        <f>CONCATENATE(baseURL!$A$1,baseURL!$B$1,baseURL!$C$1,".",C759,".",L759,".pkl&amp;seq=",BC759)</f>
        <v>http://proteomics.broadinstitute.org/millscripts/viewfeed.pl?side=xl&amp;cycle=1&amp;fixedMods=iaaC&amp;file=msdataSM/iPRG2012_nd/cpick_in/iPRG2012_nd.1063.5.2.pkl&amp;seq=LTLTNDKGR</v>
      </c>
    </row>
    <row r="760" spans="1:95" x14ac:dyDescent="0.2">
      <c r="A760" s="3">
        <v>5434</v>
      </c>
      <c r="B760" s="2" t="s">
        <v>774</v>
      </c>
      <c r="C760" s="2" t="s">
        <v>769</v>
      </c>
      <c r="D760" s="3">
        <v>755</v>
      </c>
      <c r="E760" s="3">
        <v>754</v>
      </c>
      <c r="F760" s="3">
        <v>22347</v>
      </c>
      <c r="G760" s="3">
        <v>1817</v>
      </c>
      <c r="H760" s="3">
        <v>8.5465</v>
      </c>
      <c r="I760" s="30">
        <v>465.74973999999997</v>
      </c>
      <c r="J760" s="30">
        <v>465.74955829999999</v>
      </c>
      <c r="K760" s="30">
        <v>1.8000000000000001E-4</v>
      </c>
      <c r="L760" s="3">
        <v>2</v>
      </c>
      <c r="M760" s="3">
        <v>2</v>
      </c>
      <c r="N760" s="10">
        <f t="shared" si="77"/>
        <v>1</v>
      </c>
      <c r="O760" s="35">
        <v>2</v>
      </c>
      <c r="P760" s="17"/>
      <c r="Q760" s="40">
        <v>930.48909000000003</v>
      </c>
      <c r="R760" s="40">
        <v>465.74817999999999</v>
      </c>
      <c r="S760" s="18">
        <f t="shared" si="78"/>
        <v>3.3494494814420412</v>
      </c>
      <c r="T760" s="18">
        <f t="shared" si="79"/>
        <v>2.9593245002029729</v>
      </c>
      <c r="U760" s="18">
        <f t="shared" si="80"/>
        <v>1.9753163608879878</v>
      </c>
      <c r="V760" s="30">
        <v>465.7491</v>
      </c>
      <c r="W760" s="3" t="s">
        <v>47</v>
      </c>
      <c r="X760" s="3" t="s">
        <v>47</v>
      </c>
      <c r="Y760" s="3" t="s">
        <v>47</v>
      </c>
      <c r="Z760" s="3" t="s">
        <v>47</v>
      </c>
      <c r="AA760" s="3" t="s">
        <v>47</v>
      </c>
      <c r="AB760" s="12" t="s">
        <v>47</v>
      </c>
      <c r="AC760" s="3" t="s">
        <v>47</v>
      </c>
      <c r="AD760" s="3" t="s">
        <v>47</v>
      </c>
      <c r="AE760" s="3" t="s">
        <v>47</v>
      </c>
      <c r="AF760" s="3" t="s">
        <v>47</v>
      </c>
      <c r="AG760" s="3" t="s">
        <v>47</v>
      </c>
      <c r="AH760" s="3" t="s">
        <v>47</v>
      </c>
      <c r="AI760" s="3" t="s">
        <v>47</v>
      </c>
      <c r="AJ760" s="3" t="s">
        <v>47</v>
      </c>
      <c r="AK760" s="3" t="s">
        <v>47</v>
      </c>
      <c r="AL760" s="3" t="s">
        <v>48</v>
      </c>
      <c r="AM760" s="3" t="s">
        <v>47</v>
      </c>
      <c r="AU760" s="3">
        <v>0</v>
      </c>
      <c r="AV760" s="3">
        <v>16</v>
      </c>
      <c r="AW760" s="3">
        <v>1</v>
      </c>
      <c r="AX760" s="3">
        <v>16</v>
      </c>
      <c r="AY760" s="3">
        <v>100</v>
      </c>
      <c r="AZ760" s="6" t="str">
        <f t="shared" si="81"/>
        <v>1064.2</v>
      </c>
      <c r="BC760" s="12" t="s">
        <v>775</v>
      </c>
      <c r="BJ760" s="12">
        <f t="shared" si="82"/>
        <v>0</v>
      </c>
      <c r="BK760" s="12">
        <f t="shared" si="83"/>
        <v>0</v>
      </c>
      <c r="CQ760" s="3" t="str">
        <f>CONCATENATE(baseURL!$A$1,baseURL!$B$1,baseURL!$C$1,".",C760,".",L760,".pkl&amp;seq=",BC760)</f>
        <v>http://proteomics.broadinstitute.org/millscripts/viewfeed.pl?side=xl&amp;cycle=1&amp;fixedMods=iaaC&amp;file=msdataSM/iPRG2012_nd/cpick_in/iPRG2012_nd.1064.2.2.pkl&amp;seq=NQALVEEK</v>
      </c>
    </row>
    <row r="761" spans="1:95" x14ac:dyDescent="0.2">
      <c r="A761" s="3">
        <v>3298</v>
      </c>
      <c r="B761" s="2" t="s">
        <v>776</v>
      </c>
      <c r="C761" s="2" t="s">
        <v>777</v>
      </c>
      <c r="D761" s="3">
        <v>758</v>
      </c>
      <c r="E761" s="3">
        <v>757</v>
      </c>
      <c r="F761" s="3">
        <v>22350</v>
      </c>
      <c r="G761" s="3">
        <v>1820</v>
      </c>
      <c r="H761" s="3">
        <v>8.5515000000000008</v>
      </c>
      <c r="I761" s="30">
        <v>496.93770999999998</v>
      </c>
      <c r="J761" s="30">
        <v>496.93669840000001</v>
      </c>
      <c r="K761" s="30">
        <v>1.01E-3</v>
      </c>
      <c r="L761" s="3">
        <v>3</v>
      </c>
      <c r="M761" s="3">
        <v>3</v>
      </c>
      <c r="N761" s="10">
        <f t="shared" si="77"/>
        <v>1</v>
      </c>
      <c r="O761" s="35">
        <v>3</v>
      </c>
      <c r="P761" s="17"/>
      <c r="Q761" s="40">
        <v>1488.7917500000001</v>
      </c>
      <c r="R761" s="40">
        <v>496.93543</v>
      </c>
      <c r="S761" s="18">
        <f t="shared" si="78"/>
        <v>4.5881212373702933</v>
      </c>
      <c r="T761" s="18">
        <f t="shared" si="79"/>
        <v>2.5524442884157712</v>
      </c>
      <c r="U761" s="18">
        <f t="shared" si="80"/>
        <v>2.1531972474311076</v>
      </c>
      <c r="V761" s="30">
        <v>496.93650000000002</v>
      </c>
      <c r="W761" s="3" t="s">
        <v>47</v>
      </c>
      <c r="Y761" s="3" t="s">
        <v>47</v>
      </c>
      <c r="Z761" s="3" t="s">
        <v>47</v>
      </c>
      <c r="AA761" s="3" t="s">
        <v>47</v>
      </c>
      <c r="AB761" s="12" t="s">
        <v>47</v>
      </c>
      <c r="AC761" s="3" t="s">
        <v>47</v>
      </c>
      <c r="AE761" s="3" t="s">
        <v>47</v>
      </c>
      <c r="AF761" s="3" t="s">
        <v>48</v>
      </c>
      <c r="AG761" s="3" t="s">
        <v>48</v>
      </c>
      <c r="AH761" s="3" t="s">
        <v>47</v>
      </c>
      <c r="AI761" s="3" t="s">
        <v>47</v>
      </c>
      <c r="AK761" s="3" t="s">
        <v>48</v>
      </c>
      <c r="AL761" s="3" t="s">
        <v>48</v>
      </c>
      <c r="AM761" s="3" t="s">
        <v>48</v>
      </c>
      <c r="AU761" s="3">
        <v>0</v>
      </c>
      <c r="AV761" s="3">
        <v>9</v>
      </c>
      <c r="AW761" s="3">
        <v>1</v>
      </c>
      <c r="AX761" s="3">
        <v>9</v>
      </c>
      <c r="AY761" s="3">
        <v>100</v>
      </c>
      <c r="AZ761" s="6" t="str">
        <f t="shared" si="81"/>
        <v>1064.5</v>
      </c>
      <c r="BC761" s="12" t="s">
        <v>778</v>
      </c>
      <c r="BJ761" s="12">
        <f t="shared" si="82"/>
        <v>0</v>
      </c>
      <c r="BK761" s="12">
        <f t="shared" si="83"/>
        <v>0</v>
      </c>
      <c r="CQ761" s="3" t="str">
        <f>CONCATENATE(baseURL!$A$1,baseURL!$B$1,baseURL!$C$1,".",C761,".",L761,".pkl&amp;seq=",BC761)</f>
        <v>http://proteomics.broadinstitute.org/millscripts/viewfeed.pl?side=xl&amp;cycle=1&amp;fixedMods=iaaC&amp;file=msdataSM/iPRG2012_nd/cpick_in/iPRG2012_nd.1064.5.3.pkl&amp;seq=FNRDNKVSPAAAAK</v>
      </c>
    </row>
    <row r="762" spans="1:95" x14ac:dyDescent="0.2">
      <c r="A762" s="3">
        <v>2154</v>
      </c>
      <c r="B762" s="2" t="s">
        <v>779</v>
      </c>
      <c r="C762" s="2" t="s">
        <v>780</v>
      </c>
      <c r="D762" s="3">
        <v>761</v>
      </c>
      <c r="E762" s="3">
        <v>760</v>
      </c>
      <c r="F762" s="3">
        <v>22353</v>
      </c>
      <c r="G762" s="3">
        <v>1823</v>
      </c>
      <c r="H762" s="3">
        <v>8.5573999999999995</v>
      </c>
      <c r="I762" s="30">
        <v>562.26976999999999</v>
      </c>
      <c r="J762" s="30">
        <v>562.26784310000005</v>
      </c>
      <c r="K762" s="30">
        <v>1.9300000000000001E-3</v>
      </c>
      <c r="L762" s="3">
        <v>2</v>
      </c>
      <c r="M762" s="3">
        <v>2</v>
      </c>
      <c r="N762" s="10">
        <f t="shared" si="77"/>
        <v>1</v>
      </c>
      <c r="O762" s="35">
        <v>2</v>
      </c>
      <c r="P762" s="17"/>
      <c r="Q762" s="40">
        <v>1123.5265899999999</v>
      </c>
      <c r="R762" s="40">
        <v>562.26693999999998</v>
      </c>
      <c r="S762" s="18">
        <f t="shared" si="78"/>
        <v>5.0331965098591924</v>
      </c>
      <c r="T762" s="18">
        <f t="shared" si="79"/>
        <v>1.6061765966058921</v>
      </c>
      <c r="U762" s="18">
        <f t="shared" si="80"/>
        <v>0.81811674713700944</v>
      </c>
      <c r="V762" s="30">
        <v>562.26739999999995</v>
      </c>
      <c r="W762" s="3" t="s">
        <v>65</v>
      </c>
      <c r="X762" s="3" t="s">
        <v>47</v>
      </c>
      <c r="Z762" s="3" t="s">
        <v>52</v>
      </c>
      <c r="AA762" s="3" t="s">
        <v>48</v>
      </c>
      <c r="AB762" s="12" t="s">
        <v>52</v>
      </c>
      <c r="AC762" s="3" t="s">
        <v>48</v>
      </c>
      <c r="AD762" s="3" t="s">
        <v>47</v>
      </c>
      <c r="AE762" s="3" t="s">
        <v>47</v>
      </c>
      <c r="AG762" s="3" t="s">
        <v>48</v>
      </c>
      <c r="AL762" s="3" t="s">
        <v>52</v>
      </c>
      <c r="AO762" s="3" t="s">
        <v>47</v>
      </c>
      <c r="AU762" s="3">
        <v>1</v>
      </c>
      <c r="AV762" s="3">
        <v>4</v>
      </c>
      <c r="AW762" s="3">
        <v>2</v>
      </c>
      <c r="AX762" s="3">
        <v>3</v>
      </c>
      <c r="AY762" s="3">
        <v>75</v>
      </c>
      <c r="AZ762" s="6" t="str">
        <f t="shared" si="81"/>
        <v>1064.8</v>
      </c>
      <c r="BC762" s="12" t="s">
        <v>781</v>
      </c>
      <c r="BD762" s="12" t="s">
        <v>229</v>
      </c>
      <c r="BJ762" s="12">
        <f t="shared" si="82"/>
        <v>0</v>
      </c>
      <c r="BK762" s="12">
        <f t="shared" si="83"/>
        <v>0</v>
      </c>
      <c r="BS762" s="3" t="s">
        <v>782</v>
      </c>
      <c r="BT762" s="3" t="s">
        <v>783</v>
      </c>
      <c r="CQ762" s="3" t="str">
        <f>CONCATENATE(baseURL!$A$1,baseURL!$B$1,baseURL!$C$1,".",C762,".",L762,".pkl&amp;seq=",BC762,"&amp;varMods=Trimethyl-K")</f>
        <v>http://proteomics.broadinstitute.org/millscripts/viewfeed.pl?side=xl&amp;cycle=1&amp;fixedMods=iaaC&amp;file=msdataSM/iPRG2012_nd/cpick_in/iPRG2012_nd.1064.8.2.pkl&amp;seq=NGDTASPkEY&amp;varMods=Trimethyl-K</v>
      </c>
    </row>
    <row r="763" spans="1:95" x14ac:dyDescent="0.2">
      <c r="A763" s="3">
        <v>7167</v>
      </c>
      <c r="B763" s="2" t="s">
        <v>784</v>
      </c>
      <c r="C763" s="2" t="s">
        <v>785</v>
      </c>
      <c r="D763" s="3">
        <v>766</v>
      </c>
      <c r="E763" s="3">
        <v>765</v>
      </c>
      <c r="F763" s="3">
        <v>22370</v>
      </c>
      <c r="G763" s="3">
        <v>1829</v>
      </c>
      <c r="H763" s="3">
        <v>8.5745000000000005</v>
      </c>
      <c r="I763" s="30">
        <v>494.63371999999998</v>
      </c>
      <c r="J763" s="30">
        <v>494.63294739999998</v>
      </c>
      <c r="K763" s="30">
        <v>7.6999999999999996E-4</v>
      </c>
      <c r="L763" s="3">
        <v>3</v>
      </c>
      <c r="M763" s="3">
        <v>3</v>
      </c>
      <c r="N763" s="10">
        <f t="shared" si="77"/>
        <v>1</v>
      </c>
      <c r="O763" s="35">
        <v>3</v>
      </c>
      <c r="P763" s="17"/>
      <c r="Q763" s="40">
        <v>1481.8798400000001</v>
      </c>
      <c r="R763" s="40">
        <v>494.63146</v>
      </c>
      <c r="S763" s="18">
        <f t="shared" si="78"/>
        <v>4.5690583449309718</v>
      </c>
      <c r="T763" s="18">
        <f t="shared" si="79"/>
        <v>3.007087337254295</v>
      </c>
      <c r="U763" s="18">
        <f t="shared" si="80"/>
        <v>2.9112584145018361</v>
      </c>
      <c r="V763" s="30">
        <v>494.63290000000001</v>
      </c>
      <c r="W763" s="3" t="s">
        <v>47</v>
      </c>
      <c r="X763" s="3" t="s">
        <v>47</v>
      </c>
      <c r="Y763" s="3" t="s">
        <v>47</v>
      </c>
      <c r="AA763" s="3" t="s">
        <v>47</v>
      </c>
      <c r="AF763" s="3" t="s">
        <v>47</v>
      </c>
      <c r="AG763" s="3" t="s">
        <v>47</v>
      </c>
      <c r="AH763" s="3" t="s">
        <v>48</v>
      </c>
      <c r="AL763" s="3" t="s">
        <v>48</v>
      </c>
      <c r="AM763" s="3" t="s">
        <v>47</v>
      </c>
      <c r="AU763" s="3">
        <v>0</v>
      </c>
      <c r="AV763" s="3">
        <v>7</v>
      </c>
      <c r="AW763" s="3">
        <v>1</v>
      </c>
      <c r="AX763" s="3">
        <v>7</v>
      </c>
      <c r="AY763" s="3">
        <v>100</v>
      </c>
      <c r="AZ763" s="6" t="str">
        <f t="shared" si="81"/>
        <v>1065.4</v>
      </c>
      <c r="BC763" s="12" t="s">
        <v>786</v>
      </c>
      <c r="BJ763" s="12">
        <f t="shared" si="82"/>
        <v>0</v>
      </c>
      <c r="BK763" s="12">
        <f t="shared" si="83"/>
        <v>0</v>
      </c>
      <c r="CQ763" s="3" t="str">
        <f>CONCATENATE(baseURL!$A$1,baseURL!$B$1,baseURL!$C$1,".",C763,".",L763,".pkl&amp;seq=",BC763)</f>
        <v>http://proteomics.broadinstitute.org/millscripts/viewfeed.pl?side=xl&amp;cycle=1&amp;fixedMods=iaaC&amp;file=msdataSM/iPRG2012_nd/cpick_in/iPRG2012_nd.1065.4.3.pkl&amp;seq=NGTLVKKAVTVHSK</v>
      </c>
    </row>
    <row r="764" spans="1:95" x14ac:dyDescent="0.2">
      <c r="A764" s="3">
        <v>2509</v>
      </c>
      <c r="B764" s="2" t="s">
        <v>787</v>
      </c>
      <c r="C764" s="2" t="s">
        <v>788</v>
      </c>
      <c r="D764" s="3">
        <v>774</v>
      </c>
      <c r="E764" s="3">
        <v>773</v>
      </c>
      <c r="F764" s="3">
        <v>22391</v>
      </c>
      <c r="G764" s="3">
        <v>1838</v>
      </c>
      <c r="H764" s="3">
        <v>8.5991</v>
      </c>
      <c r="I764" s="30">
        <v>474.75103000000001</v>
      </c>
      <c r="J764" s="30">
        <v>474.7498415</v>
      </c>
      <c r="K764" s="30">
        <v>1.1900000000000001E-3</v>
      </c>
      <c r="L764" s="3">
        <v>0</v>
      </c>
      <c r="M764" s="3">
        <v>2</v>
      </c>
      <c r="N764" s="10">
        <f t="shared" si="77"/>
        <v>1</v>
      </c>
      <c r="O764" s="35">
        <v>2</v>
      </c>
      <c r="P764" s="17"/>
      <c r="Q764" s="40">
        <v>948.48976000000005</v>
      </c>
      <c r="R764" s="40">
        <v>474.74851999999998</v>
      </c>
      <c r="S764" s="18">
        <f t="shared" si="78"/>
        <v>5.2870096362371433</v>
      </c>
      <c r="T764" s="18">
        <f t="shared" si="79"/>
        <v>2.7835789778076507</v>
      </c>
      <c r="U764" s="18">
        <f t="shared" si="80"/>
        <v>2.6961642766329965</v>
      </c>
      <c r="V764" s="30">
        <v>474.74979999999999</v>
      </c>
      <c r="W764" s="3" t="s">
        <v>48</v>
      </c>
      <c r="Z764" s="3" t="s">
        <v>47</v>
      </c>
      <c r="AA764" s="3" t="s">
        <v>47</v>
      </c>
      <c r="AB764" s="12" t="s">
        <v>47</v>
      </c>
      <c r="AC764" s="3" t="s">
        <v>47</v>
      </c>
      <c r="AE764" s="3" t="s">
        <v>48</v>
      </c>
      <c r="AF764" s="3" t="s">
        <v>48</v>
      </c>
      <c r="AH764" s="3" t="s">
        <v>48</v>
      </c>
      <c r="AL764" s="3" t="s">
        <v>52</v>
      </c>
      <c r="AU764" s="3">
        <v>0</v>
      </c>
      <c r="AV764" s="3">
        <v>4</v>
      </c>
      <c r="AW764" s="3">
        <v>1</v>
      </c>
      <c r="AX764" s="3">
        <v>4</v>
      </c>
      <c r="AY764" s="3">
        <v>100</v>
      </c>
      <c r="AZ764" s="6" t="str">
        <f t="shared" si="81"/>
        <v>1066.4</v>
      </c>
      <c r="BC764" s="12" t="s">
        <v>789</v>
      </c>
      <c r="BJ764" s="12">
        <f t="shared" si="82"/>
        <v>0</v>
      </c>
      <c r="BK764" s="12">
        <f t="shared" si="83"/>
        <v>0</v>
      </c>
      <c r="CQ764" s="3" t="str">
        <f>CONCATENATE(baseURL!$A$1,baseURL!$B$1,baseURL!$C$1,".",C764,".",L764,".pkl&amp;seq=",BC764)</f>
        <v>http://proteomics.broadinstitute.org/millscripts/viewfeed.pl?side=xl&amp;cycle=1&amp;fixedMods=iaaC&amp;file=msdataSM/iPRG2012_nd/cpick_in/iPRG2012_nd.1066.4.0.pkl&amp;seq=RTDAPFNK</v>
      </c>
    </row>
    <row r="765" spans="1:95" x14ac:dyDescent="0.2">
      <c r="A765" s="3">
        <v>1153</v>
      </c>
      <c r="B765" s="2" t="s">
        <v>790</v>
      </c>
      <c r="C765" s="2" t="s">
        <v>791</v>
      </c>
      <c r="D765" s="3">
        <v>778</v>
      </c>
      <c r="E765" s="3">
        <v>777</v>
      </c>
      <c r="F765" s="3">
        <v>22395</v>
      </c>
      <c r="G765" s="3">
        <v>1842</v>
      </c>
      <c r="H765" s="3">
        <v>8.6090999999999998</v>
      </c>
      <c r="I765" s="30">
        <v>597.29650000000004</v>
      </c>
      <c r="J765" s="30">
        <v>597.29678360000003</v>
      </c>
      <c r="K765" s="30">
        <v>-2.7999999999999998E-4</v>
      </c>
      <c r="L765" s="12">
        <v>2</v>
      </c>
      <c r="M765" s="3">
        <v>2</v>
      </c>
      <c r="N765" s="10">
        <f t="shared" si="77"/>
        <v>1</v>
      </c>
      <c r="O765" s="35">
        <v>2</v>
      </c>
      <c r="P765" s="17"/>
      <c r="Q765" s="40">
        <v>1193.5844</v>
      </c>
      <c r="R765" s="40">
        <v>597.29584</v>
      </c>
      <c r="S765" s="18">
        <f t="shared" si="78"/>
        <v>1.1049800715822209</v>
      </c>
      <c r="T765" s="18">
        <f t="shared" si="79"/>
        <v>1.5797866598699231</v>
      </c>
      <c r="U765" s="18">
        <f t="shared" si="80"/>
        <v>1.4398225174124077</v>
      </c>
      <c r="V765" s="32">
        <v>597.29669999999999</v>
      </c>
      <c r="W765" s="12" t="s">
        <v>47</v>
      </c>
      <c r="X765" s="12"/>
      <c r="Y765" s="12"/>
      <c r="Z765" s="12"/>
      <c r="AA765" s="12"/>
      <c r="AB765" s="12" t="s">
        <v>47</v>
      </c>
      <c r="AC765" s="12" t="s">
        <v>47</v>
      </c>
      <c r="AD765" s="12"/>
      <c r="AE765" s="12"/>
      <c r="AF765" s="12"/>
      <c r="AG765" s="12" t="s">
        <v>52</v>
      </c>
      <c r="AH765" s="12" t="s">
        <v>52</v>
      </c>
      <c r="AI765" s="12" t="s">
        <v>47</v>
      </c>
      <c r="AJ765" s="12" t="s">
        <v>48</v>
      </c>
      <c r="AK765" s="12"/>
      <c r="AL765" s="12" t="s">
        <v>52</v>
      </c>
      <c r="AM765" s="12"/>
      <c r="AN765" s="12"/>
      <c r="AO765" s="12"/>
      <c r="AP765" s="12"/>
      <c r="AQ765" s="12"/>
      <c r="AR765" s="12"/>
      <c r="AS765" s="12"/>
      <c r="AT765" s="12"/>
      <c r="AU765" s="3">
        <v>0</v>
      </c>
      <c r="AV765" s="3">
        <v>4</v>
      </c>
      <c r="AW765" s="3">
        <v>1</v>
      </c>
      <c r="AX765" s="3">
        <v>4</v>
      </c>
      <c r="AY765" s="3">
        <v>100</v>
      </c>
      <c r="AZ765" s="19" t="str">
        <f t="shared" si="81"/>
        <v>1066.8</v>
      </c>
      <c r="BC765" s="12" t="s">
        <v>792</v>
      </c>
      <c r="BI765" s="12" t="s">
        <v>793</v>
      </c>
      <c r="BJ765" s="12">
        <f t="shared" si="82"/>
        <v>0</v>
      </c>
      <c r="BK765" s="12">
        <f t="shared" si="83"/>
        <v>1</v>
      </c>
      <c r="BR765" s="3" t="s">
        <v>793</v>
      </c>
      <c r="CQ765" s="3" t="str">
        <f>CONCATENATE(baseURL!$A$1,baseURL!$B$1,baseURL!$C$1,".",C765,".",L765,".pkl&amp;seq=",BC765,"&amp;varMods=pyroCys-C")</f>
        <v>http://proteomics.broadinstitute.org/millscripts/viewfeed.pl?side=xl&amp;cycle=1&amp;fixedMods=iaaC&amp;file=msdataSM/iPRG2012_nd/cpick_in/iPRG2012_nd.1066.8.2.pkl&amp;seq=cGHTNQLRPK&amp;varMods=pyroCys-C</v>
      </c>
    </row>
    <row r="766" spans="1:95" x14ac:dyDescent="0.2">
      <c r="A766" s="3">
        <v>4352</v>
      </c>
      <c r="B766" s="2" t="s">
        <v>794</v>
      </c>
      <c r="C766" s="2" t="s">
        <v>795</v>
      </c>
      <c r="D766" s="3">
        <v>788</v>
      </c>
      <c r="E766" s="3">
        <v>787</v>
      </c>
      <c r="F766" s="3">
        <v>22418</v>
      </c>
      <c r="G766" s="3">
        <v>1853</v>
      </c>
      <c r="H766" s="3">
        <v>8.6336999999999993</v>
      </c>
      <c r="I766" s="30">
        <v>614.39508000000001</v>
      </c>
      <c r="J766" s="30">
        <v>614.39485249999996</v>
      </c>
      <c r="K766" s="30">
        <v>2.3000000000000001E-4</v>
      </c>
      <c r="L766" s="3">
        <v>2</v>
      </c>
      <c r="M766" s="3">
        <v>2</v>
      </c>
      <c r="N766" s="10">
        <f t="shared" si="77"/>
        <v>1</v>
      </c>
      <c r="O766" s="35">
        <v>2</v>
      </c>
      <c r="P766" s="17"/>
      <c r="Q766" s="40">
        <v>1227.7783300000001</v>
      </c>
      <c r="R766" s="40">
        <v>614.39279999999997</v>
      </c>
      <c r="S766" s="18">
        <f t="shared" si="78"/>
        <v>3.710980988126134</v>
      </c>
      <c r="T766" s="18">
        <f t="shared" si="79"/>
        <v>3.3406967008576385</v>
      </c>
      <c r="U766" s="18">
        <f t="shared" si="80"/>
        <v>3.0924841566792587</v>
      </c>
      <c r="V766" s="30">
        <v>614.39469999999994</v>
      </c>
      <c r="W766" s="3" t="s">
        <v>47</v>
      </c>
      <c r="X766" s="3" t="s">
        <v>47</v>
      </c>
      <c r="Y766" s="3" t="s">
        <v>47</v>
      </c>
      <c r="Z766" s="3" t="s">
        <v>47</v>
      </c>
      <c r="AA766" s="3" t="s">
        <v>47</v>
      </c>
      <c r="AB766" s="12" t="s">
        <v>47</v>
      </c>
      <c r="AC766" s="3" t="s">
        <v>47</v>
      </c>
      <c r="AD766" s="3" t="s">
        <v>47</v>
      </c>
      <c r="AF766" s="3" t="s">
        <v>47</v>
      </c>
      <c r="AG766" s="3" t="s">
        <v>47</v>
      </c>
      <c r="AH766" s="3" t="s">
        <v>47</v>
      </c>
      <c r="AI766" s="3" t="s">
        <v>48</v>
      </c>
      <c r="AL766" s="3" t="s">
        <v>47</v>
      </c>
      <c r="AM766" s="3" t="s">
        <v>47</v>
      </c>
      <c r="AU766" s="3">
        <v>0</v>
      </c>
      <c r="AV766" s="3">
        <v>13</v>
      </c>
      <c r="AW766" s="3">
        <v>1</v>
      </c>
      <c r="AX766" s="3">
        <v>13</v>
      </c>
      <c r="AY766" s="3">
        <v>100</v>
      </c>
      <c r="AZ766" s="6" t="str">
        <f t="shared" si="81"/>
        <v>1067.10</v>
      </c>
      <c r="BC766" s="12" t="s">
        <v>796</v>
      </c>
      <c r="BJ766" s="12">
        <f t="shared" si="82"/>
        <v>0</v>
      </c>
      <c r="BK766" s="12">
        <f t="shared" si="83"/>
        <v>0</v>
      </c>
      <c r="CQ766" s="3" t="str">
        <f>CONCATENATE(baseURL!$A$1,baseURL!$B$1,baseURL!$C$1,".",C766,".",L766,".pkl&amp;seq=",BC766)</f>
        <v>http://proteomics.broadinstitute.org/millscripts/viewfeed.pl?side=xl&amp;cycle=1&amp;fixedMods=iaaC&amp;file=msdataSM/iPRG2012_nd/cpick_in/iPRG2012_nd.1067.10.2.pkl&amp;seq=VVLLKKGQSAGK</v>
      </c>
    </row>
    <row r="767" spans="1:95" x14ac:dyDescent="0.2">
      <c r="A767" s="3">
        <v>3001</v>
      </c>
      <c r="B767" s="2" t="s">
        <v>797</v>
      </c>
      <c r="C767" s="2" t="s">
        <v>798</v>
      </c>
      <c r="D767" s="3">
        <v>784</v>
      </c>
      <c r="E767" s="3">
        <v>783</v>
      </c>
      <c r="F767" s="3">
        <v>22414</v>
      </c>
      <c r="G767" s="3">
        <v>1849</v>
      </c>
      <c r="H767" s="3">
        <v>8.6271000000000004</v>
      </c>
      <c r="I767" s="30">
        <v>506.26952999999997</v>
      </c>
      <c r="J767" s="30">
        <v>506.26928579999998</v>
      </c>
      <c r="K767" s="30">
        <v>2.4000000000000001E-4</v>
      </c>
      <c r="L767" s="3">
        <v>4</v>
      </c>
      <c r="M767" s="3">
        <v>2</v>
      </c>
      <c r="N767" s="10">
        <f t="shared" si="77"/>
        <v>-1</v>
      </c>
      <c r="O767" s="35">
        <v>2</v>
      </c>
      <c r="P767" s="17"/>
      <c r="Q767" s="40">
        <v>1011.52918</v>
      </c>
      <c r="R767" s="40">
        <v>506.26823000000002</v>
      </c>
      <c r="S767" s="18">
        <f t="shared" si="78"/>
        <v>2.5678087680079993</v>
      </c>
      <c r="T767" s="18">
        <f t="shared" si="79"/>
        <v>2.0854557671148499</v>
      </c>
      <c r="U767" s="18">
        <f t="shared" si="80"/>
        <v>1.7184566370350971</v>
      </c>
      <c r="V767" s="30">
        <v>506.26909999999998</v>
      </c>
      <c r="W767" s="3" t="s">
        <v>47</v>
      </c>
      <c r="X767" s="3" t="s">
        <v>47</v>
      </c>
      <c r="Y767" s="3" t="s">
        <v>47</v>
      </c>
      <c r="Z767" s="3" t="s">
        <v>47</v>
      </c>
      <c r="AA767" s="3" t="s">
        <v>47</v>
      </c>
      <c r="AB767" s="12" t="s">
        <v>65</v>
      </c>
      <c r="AC767" s="3" t="s">
        <v>47</v>
      </c>
      <c r="AD767" s="3" t="s">
        <v>52</v>
      </c>
      <c r="AE767" s="3" t="s">
        <v>48</v>
      </c>
      <c r="AF767" s="3" t="s">
        <v>47</v>
      </c>
      <c r="AH767" s="3" t="s">
        <v>47</v>
      </c>
      <c r="AI767" s="3" t="s">
        <v>47</v>
      </c>
      <c r="AL767" s="3" t="s">
        <v>47</v>
      </c>
      <c r="AM767" s="3" t="s">
        <v>47</v>
      </c>
      <c r="AO767" s="3" t="s">
        <v>47</v>
      </c>
      <c r="AP767" s="3" t="s">
        <v>48</v>
      </c>
      <c r="AU767" s="3">
        <v>1</v>
      </c>
      <c r="AV767" s="3">
        <v>12</v>
      </c>
      <c r="AW767" s="3">
        <v>1</v>
      </c>
      <c r="AX767" s="3">
        <v>12</v>
      </c>
      <c r="AY767" s="3">
        <v>100</v>
      </c>
      <c r="AZ767" s="6" t="str">
        <f t="shared" si="81"/>
        <v>1067.6</v>
      </c>
      <c r="BC767" s="12" t="s">
        <v>799</v>
      </c>
      <c r="BJ767" s="12">
        <f t="shared" si="82"/>
        <v>1</v>
      </c>
      <c r="BK767" s="12">
        <f t="shared" si="83"/>
        <v>0</v>
      </c>
      <c r="BX767" s="3" t="s">
        <v>800</v>
      </c>
      <c r="CQ767" s="3" t="str">
        <f>CONCATENATE(baseURL!$A$1,baseURL!$B$1,baseURL!$C$1,".",C767,".",L767,".pkl&amp;seq=",BC767)</f>
        <v>http://proteomics.broadinstitute.org/millscripts/viewfeed.pl?side=xl&amp;cycle=1&amp;fixedMods=iaaC&amp;file=msdataSM/iPRG2012_nd/cpick_in/iPRG2012_nd.1067.6.4.pkl&amp;seq=YSNLVCKK</v>
      </c>
    </row>
    <row r="768" spans="1:95" x14ac:dyDescent="0.2">
      <c r="A768" s="3">
        <v>1417</v>
      </c>
      <c r="B768" s="2" t="s">
        <v>801</v>
      </c>
      <c r="C768" s="2" t="s">
        <v>802</v>
      </c>
      <c r="D768" s="3">
        <v>785</v>
      </c>
      <c r="E768" s="3">
        <v>784</v>
      </c>
      <c r="F768" s="3">
        <v>22415</v>
      </c>
      <c r="G768" s="3">
        <v>1850</v>
      </c>
      <c r="H768" s="3">
        <v>8.6287000000000003</v>
      </c>
      <c r="I768" s="30">
        <v>520.26927999999998</v>
      </c>
      <c r="J768" s="30">
        <v>519.72863959999995</v>
      </c>
      <c r="K768" s="30">
        <v>0.54064000000000001</v>
      </c>
      <c r="L768" s="3">
        <v>2</v>
      </c>
      <c r="M768" s="3">
        <v>2</v>
      </c>
      <c r="N768" s="10">
        <f t="shared" si="77"/>
        <v>1</v>
      </c>
      <c r="O768" s="35">
        <v>2</v>
      </c>
      <c r="P768" s="17"/>
      <c r="Q768" s="40">
        <v>1038.44868</v>
      </c>
      <c r="R768" s="40">
        <v>519.72798</v>
      </c>
      <c r="S768" s="18">
        <f t="shared" si="78"/>
        <v>1041.5063664649695</v>
      </c>
      <c r="T768" s="18">
        <f t="shared" si="79"/>
        <v>1.2691254374048193</v>
      </c>
      <c r="U768" s="18">
        <f t="shared" si="80"/>
        <v>1.1929317333006897</v>
      </c>
      <c r="V768" s="30">
        <v>519.72860000000003</v>
      </c>
      <c r="W768" s="3" t="s">
        <v>48</v>
      </c>
      <c r="X768" s="3" t="s">
        <v>47</v>
      </c>
      <c r="Y768" s="3" t="s">
        <v>47</v>
      </c>
      <c r="Z768" s="3" t="s">
        <v>47</v>
      </c>
      <c r="AA768" s="3" t="s">
        <v>47</v>
      </c>
      <c r="AB768" s="12" t="s">
        <v>47</v>
      </c>
      <c r="AC768" s="3" t="s">
        <v>52</v>
      </c>
      <c r="AF768" s="3" t="s">
        <v>48</v>
      </c>
      <c r="AG768" s="3" t="s">
        <v>52</v>
      </c>
      <c r="AL768" s="3" t="s">
        <v>48</v>
      </c>
      <c r="AM768" s="3" t="s">
        <v>47</v>
      </c>
      <c r="AU768" s="3">
        <v>0</v>
      </c>
      <c r="AV768" s="3">
        <v>6</v>
      </c>
      <c r="AW768" s="3">
        <v>1</v>
      </c>
      <c r="AX768" s="3">
        <v>6</v>
      </c>
      <c r="AY768" s="3">
        <v>100</v>
      </c>
      <c r="AZ768" s="6" t="str">
        <f t="shared" si="81"/>
        <v>1067.7</v>
      </c>
      <c r="BC768" s="12" t="s">
        <v>740</v>
      </c>
      <c r="BJ768" s="12">
        <f t="shared" si="82"/>
        <v>0</v>
      </c>
      <c r="BK768" s="12">
        <f t="shared" si="83"/>
        <v>0</v>
      </c>
      <c r="CQ768" s="3" t="str">
        <f>CONCATENATE(baseURL!$A$1,baseURL!$B$1,baseURL!$C$1,".",C768,".",L768,".pkl&amp;seq=",BC768)</f>
        <v>http://proteomics.broadinstitute.org/millscripts/viewfeed.pl?side=xl&amp;cycle=1&amp;fixedMods=iaaC&amp;file=msdataSM/iPRG2012_nd/cpick_in/iPRG2012_nd.1067.7.2.pkl&amp;seq=FGEGASGEER</v>
      </c>
    </row>
    <row r="769" spans="1:95" x14ac:dyDescent="0.2">
      <c r="A769" s="3">
        <v>6904</v>
      </c>
      <c r="B769" s="2" t="s">
        <v>803</v>
      </c>
      <c r="C769" s="2" t="s">
        <v>804</v>
      </c>
      <c r="D769" s="3">
        <v>786</v>
      </c>
      <c r="E769" s="3">
        <v>785</v>
      </c>
      <c r="F769" s="3">
        <v>22416</v>
      </c>
      <c r="G769" s="3">
        <v>1851</v>
      </c>
      <c r="H769" s="3">
        <v>8.6303999999999998</v>
      </c>
      <c r="I769" s="30">
        <v>558.28575999999998</v>
      </c>
      <c r="J769" s="30">
        <v>558.28528930000004</v>
      </c>
      <c r="K769" s="30">
        <v>4.6999999999999999E-4</v>
      </c>
      <c r="L769" s="3">
        <v>2</v>
      </c>
      <c r="M769" s="3">
        <v>2</v>
      </c>
      <c r="N769" s="10">
        <f t="shared" si="77"/>
        <v>1</v>
      </c>
      <c r="O769" s="35">
        <v>2</v>
      </c>
      <c r="P769" s="17"/>
      <c r="Q769" s="40">
        <v>1115.5626</v>
      </c>
      <c r="R769" s="40">
        <v>558.28494000000001</v>
      </c>
      <c r="S769" s="18">
        <f t="shared" si="78"/>
        <v>1.4687840226821489</v>
      </c>
      <c r="T769" s="18">
        <f t="shared" si="79"/>
        <v>0.62566616975010225</v>
      </c>
      <c r="U769" s="18">
        <f t="shared" si="80"/>
        <v>0.46571200725150158</v>
      </c>
      <c r="V769" s="30">
        <v>558.28520000000003</v>
      </c>
      <c r="W769" s="3" t="s">
        <v>47</v>
      </c>
      <c r="X769" s="3" t="s">
        <v>47</v>
      </c>
      <c r="Y769" s="3" t="s">
        <v>47</v>
      </c>
      <c r="Z769" s="3" t="s">
        <v>47</v>
      </c>
      <c r="AA769" s="3" t="s">
        <v>47</v>
      </c>
      <c r="AB769" s="12" t="s">
        <v>47</v>
      </c>
      <c r="AC769" s="3" t="s">
        <v>47</v>
      </c>
      <c r="AD769" s="3" t="s">
        <v>47</v>
      </c>
      <c r="AE769" s="3" t="s">
        <v>47</v>
      </c>
      <c r="AF769" s="3" t="s">
        <v>47</v>
      </c>
      <c r="AG769" s="3" t="s">
        <v>47</v>
      </c>
      <c r="AH769" s="3" t="s">
        <v>47</v>
      </c>
      <c r="AI769" s="3" t="s">
        <v>47</v>
      </c>
      <c r="AJ769" s="3" t="s">
        <v>47</v>
      </c>
      <c r="AK769" s="3" t="s">
        <v>47</v>
      </c>
      <c r="AL769" s="3" t="s">
        <v>47</v>
      </c>
      <c r="AM769" s="3" t="s">
        <v>47</v>
      </c>
      <c r="AN769" s="3" t="s">
        <v>47</v>
      </c>
      <c r="AO769" s="3" t="s">
        <v>47</v>
      </c>
      <c r="AP769" s="3" t="s">
        <v>47</v>
      </c>
      <c r="AQ769" s="3" t="s">
        <v>65</v>
      </c>
      <c r="AU769" s="3">
        <v>1</v>
      </c>
      <c r="AV769" s="3">
        <v>20</v>
      </c>
      <c r="AW769" s="3">
        <v>1</v>
      </c>
      <c r="AX769" s="3">
        <v>20</v>
      </c>
      <c r="AY769" s="3">
        <v>100</v>
      </c>
      <c r="AZ769" s="6" t="str">
        <f t="shared" si="81"/>
        <v>1067.8</v>
      </c>
      <c r="BC769" s="12" t="s">
        <v>805</v>
      </c>
      <c r="BJ769" s="12">
        <f t="shared" si="82"/>
        <v>1</v>
      </c>
      <c r="BK769" s="12">
        <f t="shared" si="83"/>
        <v>0</v>
      </c>
      <c r="CM769" s="3" t="s">
        <v>806</v>
      </c>
      <c r="CQ769" s="3" t="str">
        <f>CONCATENATE(baseURL!$A$1,baseURL!$B$1,baseURL!$C$1,".",C769,".",L769,".pkl&amp;seq=",BC769)</f>
        <v>http://proteomics.broadinstitute.org/millscripts/viewfeed.pl?side=xl&amp;cycle=1&amp;fixedMods=iaaC&amp;file=msdataSM/iPRG2012_nd/cpick_in/iPRG2012_nd.1067.8.2.pkl&amp;seq=VCSSHTGLVR</v>
      </c>
    </row>
    <row r="770" spans="1:95" x14ac:dyDescent="0.2">
      <c r="A770" s="3">
        <v>4333</v>
      </c>
      <c r="B770" s="2" t="s">
        <v>807</v>
      </c>
      <c r="C770" s="2" t="s">
        <v>808</v>
      </c>
      <c r="D770" s="3">
        <v>789</v>
      </c>
      <c r="E770" s="3">
        <v>788</v>
      </c>
      <c r="F770" s="3">
        <v>22430</v>
      </c>
      <c r="G770" s="3">
        <v>1855</v>
      </c>
      <c r="H770" s="3">
        <v>8.6456</v>
      </c>
      <c r="I770" s="30">
        <v>414.75137000000001</v>
      </c>
      <c r="J770" s="30">
        <v>414.75157230000002</v>
      </c>
      <c r="K770" s="30">
        <v>-2.0000000000000001E-4</v>
      </c>
      <c r="L770" s="3">
        <v>2</v>
      </c>
      <c r="M770" s="3">
        <v>2</v>
      </c>
      <c r="N770" s="10">
        <f t="shared" ref="N770:N833" si="84">IF(AND(M770&gt;0,L770&gt;0), IF(M770=L770,1,-1), 1)</f>
        <v>1</v>
      </c>
      <c r="O770" s="35">
        <v>2</v>
      </c>
      <c r="P770" s="17"/>
      <c r="Q770" s="40">
        <v>828.49378000000002</v>
      </c>
      <c r="R770" s="40">
        <v>414.75053000000003</v>
      </c>
      <c r="S770" s="18">
        <f t="shared" ref="S770:S833" si="85">1000000*(I770-R770)/R770</f>
        <v>2.0253138675492717</v>
      </c>
      <c r="T770" s="18">
        <f t="shared" ref="T770:T833" si="86">1000000*(J770-R770)/R770</f>
        <v>2.5130769573570197</v>
      </c>
      <c r="U770" s="18">
        <f t="shared" ref="U770:U833" si="87">1000000*(V770-R770)/R770</f>
        <v>1.3743201243937502</v>
      </c>
      <c r="V770" s="30">
        <v>414.75110000000001</v>
      </c>
      <c r="W770" s="3" t="s">
        <v>47</v>
      </c>
      <c r="X770" s="3" t="s">
        <v>47</v>
      </c>
      <c r="Y770" s="3" t="s">
        <v>47</v>
      </c>
      <c r="Z770" s="3" t="s">
        <v>47</v>
      </c>
      <c r="AA770" s="3" t="s">
        <v>47</v>
      </c>
      <c r="AB770" s="12" t="s">
        <v>47</v>
      </c>
      <c r="AC770" s="3" t="s">
        <v>47</v>
      </c>
      <c r="AD770" s="3" t="s">
        <v>47</v>
      </c>
      <c r="AF770" s="3" t="s">
        <v>47</v>
      </c>
      <c r="AG770" s="3" t="s">
        <v>47</v>
      </c>
      <c r="AH770" s="3" t="s">
        <v>47</v>
      </c>
      <c r="AI770" s="3" t="s">
        <v>48</v>
      </c>
      <c r="AJ770" s="3" t="s">
        <v>47</v>
      </c>
      <c r="AK770" s="3" t="s">
        <v>47</v>
      </c>
      <c r="AL770" s="3" t="s">
        <v>47</v>
      </c>
      <c r="AM770" s="3" t="s">
        <v>47</v>
      </c>
      <c r="AU770" s="3">
        <v>0</v>
      </c>
      <c r="AV770" s="3">
        <v>15</v>
      </c>
      <c r="AW770" s="3">
        <v>1</v>
      </c>
      <c r="AX770" s="3">
        <v>15</v>
      </c>
      <c r="AY770" s="3">
        <v>100</v>
      </c>
      <c r="AZ770" s="6" t="str">
        <f t="shared" ref="AZ770:AZ833" si="88">HYPERLINK(CQ770,C770)</f>
        <v>1068.1</v>
      </c>
      <c r="BC770" s="12" t="s">
        <v>809</v>
      </c>
      <c r="BJ770" s="12">
        <f t="shared" ref="BJ770:BJ833" si="89">LEN(BC770)-LEN(SUBSTITUTE(BC770,"C",""))</f>
        <v>0</v>
      </c>
      <c r="BK770" s="12">
        <f t="shared" ref="BK770:BK833" si="90">LEN(BC770)-LEN(SUBSTITUTE(BC770,"c",""))</f>
        <v>0</v>
      </c>
      <c r="CQ770" s="3" t="str">
        <f>CONCATENATE(baseURL!$A$1,baseURL!$B$1,baseURL!$C$1,".",C770,".",L770,".pkl&amp;seq=",BC770)</f>
        <v>http://proteomics.broadinstitute.org/millscripts/viewfeed.pl?side=xl&amp;cycle=1&amp;fixedMods=iaaC&amp;file=msdataSM/iPRG2012_nd/cpick_in/iPRG2012_nd.1068.1.2.pkl&amp;seq=SLKPEVR</v>
      </c>
    </row>
    <row r="771" spans="1:95" x14ac:dyDescent="0.2">
      <c r="A771" s="3">
        <v>30</v>
      </c>
      <c r="B771" s="2" t="s">
        <v>810</v>
      </c>
      <c r="C771" s="2" t="s">
        <v>811</v>
      </c>
      <c r="D771" s="3">
        <v>791</v>
      </c>
      <c r="E771" s="3">
        <v>790</v>
      </c>
      <c r="F771" s="3">
        <v>22432</v>
      </c>
      <c r="G771" s="3">
        <v>1857</v>
      </c>
      <c r="H771" s="3">
        <v>8.6539999999999999</v>
      </c>
      <c r="I771" s="30">
        <v>462.22834999999998</v>
      </c>
      <c r="J771" s="30">
        <v>462.22966550000001</v>
      </c>
      <c r="K771" s="30">
        <v>-1.32E-3</v>
      </c>
      <c r="L771" s="3">
        <v>2</v>
      </c>
      <c r="M771" s="3">
        <v>2</v>
      </c>
      <c r="N771" s="10">
        <f t="shared" si="84"/>
        <v>1</v>
      </c>
      <c r="O771" s="35">
        <v>2</v>
      </c>
      <c r="P771" s="17"/>
      <c r="Q771" s="40">
        <v>923.44689000000005</v>
      </c>
      <c r="R771" s="40">
        <v>462.22708</v>
      </c>
      <c r="S771" s="18">
        <f t="shared" si="85"/>
        <v>2.7475672779206048</v>
      </c>
      <c r="T771" s="18">
        <f t="shared" si="86"/>
        <v>5.5935710214322212</v>
      </c>
      <c r="U771" s="18">
        <f t="shared" si="87"/>
        <v>5.6682096600202927</v>
      </c>
      <c r="V771" s="30">
        <v>462.22969999999998</v>
      </c>
      <c r="W771" s="3" t="s">
        <v>52</v>
      </c>
      <c r="Z771" s="3" t="s">
        <v>47</v>
      </c>
      <c r="AA771" s="3" t="s">
        <v>47</v>
      </c>
      <c r="AD771" s="3" t="s">
        <v>48</v>
      </c>
      <c r="AF771" s="3" t="s">
        <v>47</v>
      </c>
      <c r="AG771" s="3" t="s">
        <v>47</v>
      </c>
      <c r="AH771" s="3" t="s">
        <v>47</v>
      </c>
      <c r="AJ771" s="3" t="s">
        <v>47</v>
      </c>
      <c r="AK771" s="3" t="s">
        <v>48</v>
      </c>
      <c r="AL771" s="3" t="s">
        <v>47</v>
      </c>
      <c r="AM771" s="3" t="s">
        <v>47</v>
      </c>
      <c r="AO771" s="3" t="s">
        <v>47</v>
      </c>
      <c r="AP771" s="3" t="s">
        <v>47</v>
      </c>
      <c r="AU771" s="3">
        <v>0</v>
      </c>
      <c r="AV771" s="3">
        <v>10</v>
      </c>
      <c r="AW771" s="3">
        <v>1</v>
      </c>
      <c r="AX771" s="3">
        <v>10</v>
      </c>
      <c r="AY771" s="3">
        <v>100</v>
      </c>
      <c r="AZ771" s="6" t="str">
        <f t="shared" si="88"/>
        <v>1068.3</v>
      </c>
      <c r="BB771" s="12" t="s">
        <v>79</v>
      </c>
      <c r="BC771" s="12" t="s">
        <v>812</v>
      </c>
      <c r="BJ771" s="12">
        <f t="shared" si="89"/>
        <v>0</v>
      </c>
      <c r="BK771" s="12">
        <f t="shared" si="90"/>
        <v>0</v>
      </c>
      <c r="CQ771" s="3" t="str">
        <f>CONCATENATE(baseURL!$A$1,baseURL!$B$1,"+Acetyl",baseURL!$C$1,".",C771,".",L771,".pkl&amp;seq=",BC771)</f>
        <v>http://proteomics.broadinstitute.org/millscripts/viewfeed.pl?side=xl&amp;cycle=1&amp;fixedMods=iaaC+Acetyl&amp;file=msdataSM/iPRG2012_nd/cpick_in/iPRG2012_nd.1068.3.2.pkl&amp;seq=SDFQKEK</v>
      </c>
    </row>
    <row r="772" spans="1:95" x14ac:dyDescent="0.2">
      <c r="A772" s="3">
        <v>244</v>
      </c>
      <c r="B772" s="2" t="s">
        <v>813</v>
      </c>
      <c r="C772" s="2" t="s">
        <v>814</v>
      </c>
      <c r="D772" s="3">
        <v>797</v>
      </c>
      <c r="E772" s="3">
        <v>796</v>
      </c>
      <c r="F772" s="3">
        <v>22455</v>
      </c>
      <c r="G772" s="3">
        <v>1864</v>
      </c>
      <c r="H772" s="3">
        <v>8.6744000000000003</v>
      </c>
      <c r="I772" s="30">
        <v>519.73068999999998</v>
      </c>
      <c r="J772" s="30">
        <v>519.76310820000003</v>
      </c>
      <c r="K772" s="30">
        <v>-3.2419999999999997E-2</v>
      </c>
      <c r="L772" s="3">
        <v>2</v>
      </c>
      <c r="M772" s="3">
        <v>2</v>
      </c>
      <c r="N772" s="10">
        <f t="shared" si="84"/>
        <v>1</v>
      </c>
      <c r="O772" s="35">
        <v>2</v>
      </c>
      <c r="P772" s="17"/>
      <c r="Q772" s="40">
        <v>1038.44868</v>
      </c>
      <c r="R772" s="40">
        <v>519.72798</v>
      </c>
      <c r="S772" s="18">
        <f t="shared" si="85"/>
        <v>5.214266124327418</v>
      </c>
      <c r="T772" s="18">
        <f t="shared" si="86"/>
        <v>67.589587922572548</v>
      </c>
      <c r="U772" s="18">
        <f t="shared" si="87"/>
        <v>67.573810438310929</v>
      </c>
      <c r="V772" s="30">
        <v>519.76310000000001</v>
      </c>
      <c r="AA772" s="3" t="s">
        <v>65</v>
      </c>
      <c r="AB772" s="12" t="s">
        <v>47</v>
      </c>
      <c r="AD772" s="3" t="s">
        <v>47</v>
      </c>
      <c r="AF772" s="3" t="s">
        <v>47</v>
      </c>
      <c r="AG772" s="3" t="s">
        <v>47</v>
      </c>
      <c r="AK772" s="3" t="s">
        <v>48</v>
      </c>
      <c r="AL772" s="3" t="s">
        <v>52</v>
      </c>
      <c r="AU772" s="3">
        <v>1</v>
      </c>
      <c r="AV772" s="3">
        <v>4</v>
      </c>
      <c r="AW772" s="3">
        <v>1</v>
      </c>
      <c r="AX772" s="3">
        <v>4</v>
      </c>
      <c r="AY772" s="3">
        <v>100</v>
      </c>
      <c r="AZ772" s="6" t="str">
        <f t="shared" si="88"/>
        <v>1069.5</v>
      </c>
      <c r="BC772" s="12" t="s">
        <v>740</v>
      </c>
      <c r="BJ772" s="12">
        <f t="shared" si="89"/>
        <v>0</v>
      </c>
      <c r="BK772" s="12">
        <f t="shared" si="90"/>
        <v>0</v>
      </c>
      <c r="BW772" s="3" t="s">
        <v>815</v>
      </c>
      <c r="CQ772" s="3" t="str">
        <f>CONCATENATE(baseURL!$A$1,baseURL!$B$1,baseURL!$C$1,".",C772,".",L772,".pkl&amp;seq=",BC772)</f>
        <v>http://proteomics.broadinstitute.org/millscripts/viewfeed.pl?side=xl&amp;cycle=1&amp;fixedMods=iaaC&amp;file=msdataSM/iPRG2012_nd/cpick_in/iPRG2012_nd.1069.5.2.pkl&amp;seq=FGEGASGEER</v>
      </c>
    </row>
    <row r="773" spans="1:95" x14ac:dyDescent="0.2">
      <c r="A773" s="3">
        <v>7473</v>
      </c>
      <c r="B773" s="2" t="s">
        <v>816</v>
      </c>
      <c r="C773" s="2" t="s">
        <v>817</v>
      </c>
      <c r="D773" s="3">
        <v>799</v>
      </c>
      <c r="E773" s="3">
        <v>798</v>
      </c>
      <c r="F773" s="3">
        <v>22457</v>
      </c>
      <c r="G773" s="3">
        <v>1866</v>
      </c>
      <c r="H773" s="3">
        <v>8.6793999999999993</v>
      </c>
      <c r="I773" s="30">
        <v>572.7432</v>
      </c>
      <c r="J773" s="30">
        <v>572.74221580000005</v>
      </c>
      <c r="K773" s="30">
        <v>9.7999999999999997E-4</v>
      </c>
      <c r="L773" s="3">
        <v>2</v>
      </c>
      <c r="M773" s="3">
        <v>2</v>
      </c>
      <c r="N773" s="10">
        <f t="shared" si="84"/>
        <v>1</v>
      </c>
      <c r="O773" s="35">
        <v>2</v>
      </c>
      <c r="P773" s="17"/>
      <c r="Q773" s="37">
        <v>1144.4761599999999</v>
      </c>
      <c r="R773" s="37">
        <v>572.74171999999999</v>
      </c>
      <c r="S773" s="18">
        <f t="shared" si="85"/>
        <v>2.5840618001688873</v>
      </c>
      <c r="T773" s="18">
        <f t="shared" si="86"/>
        <v>0.86566070316475752</v>
      </c>
      <c r="U773" s="18">
        <f t="shared" si="87"/>
        <v>0.83807409741108385</v>
      </c>
      <c r="V773" s="30">
        <v>572.74220000000003</v>
      </c>
      <c r="W773" s="3" t="s">
        <v>47</v>
      </c>
      <c r="X773" s="3" t="s">
        <v>47</v>
      </c>
      <c r="Y773" s="3" t="s">
        <v>65</v>
      </c>
      <c r="AB773" s="12" t="s">
        <v>48</v>
      </c>
      <c r="AD773" s="3" t="s">
        <v>47</v>
      </c>
      <c r="AE773" s="3" t="s">
        <v>48</v>
      </c>
      <c r="AH773" s="3" t="s">
        <v>47</v>
      </c>
      <c r="AK773" s="3" t="s">
        <v>48</v>
      </c>
      <c r="AP773" s="3" t="s">
        <v>48</v>
      </c>
      <c r="AU773" s="3">
        <v>1</v>
      </c>
      <c r="AV773" s="3">
        <v>4</v>
      </c>
      <c r="AW773" s="3">
        <v>2</v>
      </c>
      <c r="AX773" s="3">
        <v>3</v>
      </c>
      <c r="AY773" s="3">
        <v>75</v>
      </c>
      <c r="AZ773" s="6" t="str">
        <f t="shared" si="88"/>
        <v>1069.7</v>
      </c>
      <c r="BC773" s="12" t="s">
        <v>743</v>
      </c>
      <c r="BI773" s="12" t="s">
        <v>594</v>
      </c>
      <c r="BJ773" s="12">
        <f t="shared" si="89"/>
        <v>1</v>
      </c>
      <c r="BK773" s="12">
        <f t="shared" si="90"/>
        <v>1</v>
      </c>
      <c r="BR773" s="3" t="s">
        <v>594</v>
      </c>
      <c r="BU773" s="3" t="s">
        <v>818</v>
      </c>
      <c r="BZ773" s="3" t="s">
        <v>744</v>
      </c>
      <c r="CQ773" s="3" t="str">
        <f>CONCATENATE(baseURL!$A$1,baseURL!$B$1,baseURL!$C$1,".",C773,".",L773,".pkl&amp;seq=",BC773,"&amp;varMods=ReducedCys-C")</f>
        <v>http://proteomics.broadinstitute.org/millscripts/viewfeed.pl?side=xl&amp;cycle=1&amp;fixedMods=iaaC&amp;file=msdataSM/iPRG2012_nd/cpick_in/iPRG2012_nd.1069.7.2.pkl&amp;seq=TcSSCGYPAAK&amp;varMods=ReducedCys-C</v>
      </c>
    </row>
    <row r="774" spans="1:95" x14ac:dyDescent="0.2">
      <c r="A774" s="3">
        <v>2695</v>
      </c>
      <c r="B774" s="2" t="s">
        <v>823</v>
      </c>
      <c r="C774" s="2" t="s">
        <v>824</v>
      </c>
      <c r="D774" s="3">
        <v>807</v>
      </c>
      <c r="E774" s="3">
        <v>806</v>
      </c>
      <c r="F774" s="3">
        <v>22478</v>
      </c>
      <c r="G774" s="3">
        <v>1875</v>
      </c>
      <c r="H774" s="3">
        <v>8.6989000000000001</v>
      </c>
      <c r="I774" s="30">
        <v>532.33615999999995</v>
      </c>
      <c r="J774" s="30">
        <v>532.33575900000005</v>
      </c>
      <c r="K774" s="30">
        <v>4.0000000000000002E-4</v>
      </c>
      <c r="L774" s="3">
        <v>2</v>
      </c>
      <c r="M774" s="3">
        <v>2</v>
      </c>
      <c r="N774" s="10">
        <f t="shared" si="84"/>
        <v>1</v>
      </c>
      <c r="O774" s="35">
        <v>2</v>
      </c>
      <c r="P774" s="17"/>
      <c r="Q774" s="40">
        <v>1063.6622400000001</v>
      </c>
      <c r="R774" s="40">
        <v>532.33475999999996</v>
      </c>
      <c r="S774" s="18">
        <f t="shared" si="85"/>
        <v>2.6299240725697337</v>
      </c>
      <c r="T774" s="18">
        <f t="shared" si="86"/>
        <v>1.8766386776857571</v>
      </c>
      <c r="U774" s="18">
        <f t="shared" si="87"/>
        <v>1.5779544436272654</v>
      </c>
      <c r="V774" s="30">
        <v>532.3356</v>
      </c>
      <c r="W774" s="3" t="s">
        <v>47</v>
      </c>
      <c r="Z774" s="3" t="s">
        <v>47</v>
      </c>
      <c r="AA774" s="3" t="s">
        <v>47</v>
      </c>
      <c r="AB774" s="12" t="s">
        <v>47</v>
      </c>
      <c r="AC774" s="3" t="s">
        <v>47</v>
      </c>
      <c r="AE774" s="3" t="s">
        <v>48</v>
      </c>
      <c r="AF774" s="3" t="s">
        <v>47</v>
      </c>
      <c r="AG774" s="3" t="s">
        <v>47</v>
      </c>
      <c r="AH774" s="3" t="s">
        <v>47</v>
      </c>
      <c r="AI774" s="3" t="s">
        <v>48</v>
      </c>
      <c r="AJ774" s="3" t="s">
        <v>47</v>
      </c>
      <c r="AK774" s="3" t="s">
        <v>48</v>
      </c>
      <c r="AL774" s="3" t="s">
        <v>48</v>
      </c>
      <c r="AM774" s="3" t="s">
        <v>47</v>
      </c>
      <c r="AN774" s="3" t="s">
        <v>47</v>
      </c>
      <c r="AU774" s="3">
        <v>0</v>
      </c>
      <c r="AV774" s="3">
        <v>11</v>
      </c>
      <c r="AW774" s="3">
        <v>1</v>
      </c>
      <c r="AX774" s="3">
        <v>11</v>
      </c>
      <c r="AY774" s="3">
        <v>100</v>
      </c>
      <c r="AZ774" s="6" t="str">
        <f t="shared" si="88"/>
        <v>1070.7</v>
      </c>
      <c r="BC774" s="12" t="s">
        <v>825</v>
      </c>
      <c r="BJ774" s="12">
        <f t="shared" si="89"/>
        <v>0</v>
      </c>
      <c r="BK774" s="12">
        <f t="shared" si="90"/>
        <v>0</v>
      </c>
      <c r="CQ774" s="3" t="str">
        <f>CONCATENATE(baseURL!$A$1,baseURL!$B$1,baseURL!$C$1,".",C774,".",L774,".pkl&amp;seq=",BC774)</f>
        <v>http://proteomics.broadinstitute.org/millscripts/viewfeed.pl?side=xl&amp;cycle=1&amp;fixedMods=iaaC&amp;file=msdataSM/iPRG2012_nd/cpick_in/iPRG2012_nd.1070.7.2.pkl&amp;seq=LKKYASVVR</v>
      </c>
    </row>
    <row r="775" spans="1:95" x14ac:dyDescent="0.2">
      <c r="A775" s="3">
        <v>6310</v>
      </c>
      <c r="B775" s="2" t="s">
        <v>819</v>
      </c>
      <c r="C775" s="2" t="s">
        <v>820</v>
      </c>
      <c r="D775" s="3">
        <v>809</v>
      </c>
      <c r="E775" s="3">
        <v>808</v>
      </c>
      <c r="F775" s="3">
        <v>22480</v>
      </c>
      <c r="G775" s="3">
        <v>1877</v>
      </c>
      <c r="H775" s="3">
        <v>8.7021999999999995</v>
      </c>
      <c r="I775" s="30">
        <v>564.81073000000004</v>
      </c>
      <c r="J775" s="30">
        <v>564.81054870000003</v>
      </c>
      <c r="K775" s="30">
        <v>1.8000000000000001E-4</v>
      </c>
      <c r="L775" s="3">
        <v>2</v>
      </c>
      <c r="M775" s="3">
        <v>2</v>
      </c>
      <c r="N775" s="10">
        <f t="shared" si="84"/>
        <v>1</v>
      </c>
      <c r="O775" s="35">
        <v>2</v>
      </c>
      <c r="P775" s="17"/>
      <c r="Q775" s="40">
        <v>1128.6120000000001</v>
      </c>
      <c r="R775" s="40">
        <v>564.80963999999994</v>
      </c>
      <c r="S775" s="18">
        <f t="shared" si="85"/>
        <v>1.9298537469901993</v>
      </c>
      <c r="T775" s="18">
        <f t="shared" si="86"/>
        <v>1.6088606421126384</v>
      </c>
      <c r="U775" s="18">
        <f t="shared" si="87"/>
        <v>1.8767385061845643</v>
      </c>
      <c r="V775" s="30">
        <v>564.8107</v>
      </c>
      <c r="W775" s="3" t="s">
        <v>47</v>
      </c>
      <c r="X775" s="3" t="s">
        <v>47</v>
      </c>
      <c r="Y775" s="3" t="s">
        <v>47</v>
      </c>
      <c r="Z775" s="3" t="s">
        <v>47</v>
      </c>
      <c r="AA775" s="3" t="s">
        <v>47</v>
      </c>
      <c r="AB775" s="12" t="s">
        <v>47</v>
      </c>
      <c r="AC775" s="3" t="s">
        <v>47</v>
      </c>
      <c r="AD775" s="3" t="s">
        <v>47</v>
      </c>
      <c r="AE775" s="3" t="s">
        <v>47</v>
      </c>
      <c r="AF775" s="3" t="s">
        <v>47</v>
      </c>
      <c r="AG775" s="3" t="s">
        <v>47</v>
      </c>
      <c r="AH775" s="3" t="s">
        <v>47</v>
      </c>
      <c r="AI775" s="3" t="s">
        <v>47</v>
      </c>
      <c r="AJ775" s="3" t="s">
        <v>47</v>
      </c>
      <c r="AL775" s="3" t="s">
        <v>47</v>
      </c>
      <c r="AU775" s="3">
        <v>0</v>
      </c>
      <c r="AV775" s="3">
        <v>15</v>
      </c>
      <c r="AW775" s="3">
        <v>1</v>
      </c>
      <c r="AX775" s="3">
        <v>15</v>
      </c>
      <c r="AY775" s="3">
        <v>100</v>
      </c>
      <c r="AZ775" s="6" t="str">
        <f t="shared" si="88"/>
        <v>1070.9</v>
      </c>
      <c r="BC775" s="12" t="s">
        <v>821</v>
      </c>
      <c r="BJ775" s="12">
        <f t="shared" si="89"/>
        <v>0</v>
      </c>
      <c r="BK775" s="12">
        <f t="shared" si="90"/>
        <v>0</v>
      </c>
      <c r="CQ775" s="3" t="str">
        <f>CONCATENATE(baseURL!$A$1,baseURL!$B$1,baseURL!$C$1,".",C775,".",L775,".pkl&amp;seq=",BC775)</f>
        <v>http://proteomics.broadinstitute.org/millscripts/viewfeed.pl?side=xl&amp;cycle=1&amp;fixedMods=iaaC&amp;file=msdataSM/iPRG2012_nd/cpick_in/iPRG2012_nd.1070.9.2.pkl&amp;seq=LVAGGAAQNTAR</v>
      </c>
    </row>
    <row r="776" spans="1:95" x14ac:dyDescent="0.2">
      <c r="A776" s="3">
        <v>1298</v>
      </c>
      <c r="B776" s="2" t="s">
        <v>826</v>
      </c>
      <c r="C776" s="2" t="s">
        <v>827</v>
      </c>
      <c r="D776" s="3">
        <v>812</v>
      </c>
      <c r="E776" s="3">
        <v>811</v>
      </c>
      <c r="F776" s="3">
        <v>22493</v>
      </c>
      <c r="G776" s="3">
        <v>1881</v>
      </c>
      <c r="H776" s="3">
        <v>8.7142999999999997</v>
      </c>
      <c r="I776" s="30">
        <v>423.19535999999999</v>
      </c>
      <c r="J776" s="30">
        <v>423.19370700000002</v>
      </c>
      <c r="K776" s="30">
        <v>1.65E-3</v>
      </c>
      <c r="L776" s="3">
        <v>2</v>
      </c>
      <c r="M776" s="3">
        <v>2</v>
      </c>
      <c r="N776" s="10">
        <f t="shared" si="84"/>
        <v>1</v>
      </c>
      <c r="O776" s="35">
        <v>2</v>
      </c>
      <c r="P776" s="17"/>
      <c r="Q776" s="40">
        <v>845.37881000000004</v>
      </c>
      <c r="R776" s="40">
        <v>423.19304</v>
      </c>
      <c r="S776" s="18">
        <f t="shared" si="85"/>
        <v>5.4821317477183351</v>
      </c>
      <c r="T776" s="18">
        <f t="shared" si="86"/>
        <v>1.5761128775210704</v>
      </c>
      <c r="U776" s="18">
        <f t="shared" si="87"/>
        <v>1.5595719626724469</v>
      </c>
      <c r="V776" s="30">
        <v>423.19369999999998</v>
      </c>
      <c r="X776" s="3" t="s">
        <v>47</v>
      </c>
      <c r="Y776" s="3" t="s">
        <v>47</v>
      </c>
      <c r="Z776" s="3" t="s">
        <v>47</v>
      </c>
      <c r="AA776" s="3" t="s">
        <v>47</v>
      </c>
      <c r="AB776" s="12" t="s">
        <v>52</v>
      </c>
      <c r="AF776" s="3" t="s">
        <v>48</v>
      </c>
      <c r="AG776" s="3" t="s">
        <v>47</v>
      </c>
      <c r="AH776" s="3" t="s">
        <v>47</v>
      </c>
      <c r="AK776" s="3" t="s">
        <v>47</v>
      </c>
      <c r="AL776" s="3" t="s">
        <v>47</v>
      </c>
      <c r="AM776" s="3" t="s">
        <v>47</v>
      </c>
      <c r="AN776" s="3" t="s">
        <v>47</v>
      </c>
      <c r="AU776" s="3">
        <v>0</v>
      </c>
      <c r="AV776" s="3">
        <v>10</v>
      </c>
      <c r="AW776" s="3">
        <v>1</v>
      </c>
      <c r="AX776" s="3">
        <v>10</v>
      </c>
      <c r="AY776" s="3">
        <v>100</v>
      </c>
      <c r="AZ776" s="6" t="str">
        <f t="shared" si="88"/>
        <v>1071.1</v>
      </c>
      <c r="BC776" s="12" t="s">
        <v>828</v>
      </c>
      <c r="BJ776" s="12">
        <f t="shared" si="89"/>
        <v>0</v>
      </c>
      <c r="BK776" s="12">
        <f t="shared" si="90"/>
        <v>0</v>
      </c>
      <c r="CQ776" s="3" t="str">
        <f>CONCATENATE(baseURL!$A$1,baseURL!$B$1,baseURL!$C$1,".",C776,".",L776,".pkl&amp;seq=",BC776)</f>
        <v>http://proteomics.broadinstitute.org/millscripts/viewfeed.pl?side=xl&amp;cycle=1&amp;fixedMods=iaaC&amp;file=msdataSM/iPRG2012_nd/cpick_in/iPRG2012_nd.1071.1.2.pkl&amp;seq=TDYYQR</v>
      </c>
    </row>
    <row r="777" spans="1:95" x14ac:dyDescent="0.2">
      <c r="A777" s="3">
        <v>5716</v>
      </c>
      <c r="B777" s="2" t="s">
        <v>829</v>
      </c>
      <c r="C777" s="2" t="s">
        <v>830</v>
      </c>
      <c r="D777" s="3">
        <v>814</v>
      </c>
      <c r="E777" s="3">
        <v>813</v>
      </c>
      <c r="F777" s="3">
        <v>22495</v>
      </c>
      <c r="G777" s="3">
        <v>1883</v>
      </c>
      <c r="H777" s="3">
        <v>8.7177000000000007</v>
      </c>
      <c r="I777" s="30">
        <v>501.74794000000003</v>
      </c>
      <c r="J777" s="30">
        <v>501.74666439999999</v>
      </c>
      <c r="K777" s="30">
        <v>1.2800000000000001E-3</v>
      </c>
      <c r="L777" s="3">
        <v>2</v>
      </c>
      <c r="M777" s="3">
        <v>2</v>
      </c>
      <c r="N777" s="10">
        <f t="shared" si="84"/>
        <v>1</v>
      </c>
      <c r="O777" s="35">
        <v>2</v>
      </c>
      <c r="P777" s="17"/>
      <c r="Q777" s="40">
        <v>1002.48506</v>
      </c>
      <c r="R777" s="40">
        <v>501.74617000000001</v>
      </c>
      <c r="S777" s="18">
        <f t="shared" si="85"/>
        <v>3.527680141577981</v>
      </c>
      <c r="T777" s="18">
        <f t="shared" si="86"/>
        <v>0.98535879203537879</v>
      </c>
      <c r="U777" s="18">
        <f t="shared" si="87"/>
        <v>0.85700704002260608</v>
      </c>
      <c r="V777" s="30">
        <v>501.7466</v>
      </c>
      <c r="W777" s="3" t="s">
        <v>47</v>
      </c>
      <c r="X777" s="3" t="s">
        <v>47</v>
      </c>
      <c r="Y777" s="3" t="s">
        <v>47</v>
      </c>
      <c r="Z777" s="3" t="s">
        <v>47</v>
      </c>
      <c r="AA777" s="3" t="s">
        <v>48</v>
      </c>
      <c r="AB777" s="12" t="s">
        <v>47</v>
      </c>
      <c r="AC777" s="3" t="s">
        <v>47</v>
      </c>
      <c r="AD777" s="3" t="s">
        <v>47</v>
      </c>
      <c r="AE777" s="3" t="s">
        <v>47</v>
      </c>
      <c r="AF777" s="3" t="s">
        <v>47</v>
      </c>
      <c r="AG777" s="3" t="s">
        <v>47</v>
      </c>
      <c r="AI777" s="3" t="s">
        <v>47</v>
      </c>
      <c r="AJ777" s="3" t="s">
        <v>47</v>
      </c>
      <c r="AK777" s="3" t="s">
        <v>47</v>
      </c>
      <c r="AL777" s="3" t="s">
        <v>47</v>
      </c>
      <c r="AM777" s="3" t="s">
        <v>47</v>
      </c>
      <c r="AN777" s="3" t="s">
        <v>47</v>
      </c>
      <c r="AU777" s="3">
        <v>0</v>
      </c>
      <c r="AV777" s="3">
        <v>16</v>
      </c>
      <c r="AW777" s="3">
        <v>1</v>
      </c>
      <c r="AX777" s="3">
        <v>16</v>
      </c>
      <c r="AY777" s="3">
        <v>100</v>
      </c>
      <c r="AZ777" s="6" t="str">
        <f t="shared" si="88"/>
        <v>1071.3</v>
      </c>
      <c r="BC777" s="12" t="s">
        <v>757</v>
      </c>
      <c r="BJ777" s="12">
        <f t="shared" si="89"/>
        <v>0</v>
      </c>
      <c r="BK777" s="12">
        <f t="shared" si="90"/>
        <v>0</v>
      </c>
      <c r="CQ777" s="3" t="str">
        <f>CONCATENATE(baseURL!$A$1,baseURL!$B$1,baseURL!$C$1,".",C777,".",L777,".pkl&amp;seq=",BC777)</f>
        <v>http://proteomics.broadinstitute.org/millscripts/viewfeed.pl?side=xl&amp;cycle=1&amp;fixedMods=iaaC&amp;file=msdataSM/iPRG2012_nd/cpick_in/iPRG2012_nd.1071.3.2.pkl&amp;seq=ALNEEAEAR</v>
      </c>
    </row>
    <row r="778" spans="1:95" x14ac:dyDescent="0.2">
      <c r="A778" s="3">
        <v>7656</v>
      </c>
      <c r="B778" s="2" t="s">
        <v>831</v>
      </c>
      <c r="C778" s="2" t="s">
        <v>822</v>
      </c>
      <c r="D778" s="3">
        <v>818</v>
      </c>
      <c r="E778" s="3">
        <v>817</v>
      </c>
      <c r="F778" s="3">
        <v>22499</v>
      </c>
      <c r="G778" s="3">
        <v>1887</v>
      </c>
      <c r="H778" s="3">
        <v>8.7269000000000005</v>
      </c>
      <c r="I778" s="30">
        <v>580.74297000000001</v>
      </c>
      <c r="J778" s="30">
        <v>580.73975059999998</v>
      </c>
      <c r="K778" s="30">
        <v>3.2200000000000002E-3</v>
      </c>
      <c r="L778" s="3">
        <v>2</v>
      </c>
      <c r="M778" s="3">
        <v>2</v>
      </c>
      <c r="N778" s="10">
        <f t="shared" si="84"/>
        <v>1</v>
      </c>
      <c r="O778" s="35">
        <v>2</v>
      </c>
      <c r="Q778" s="40">
        <v>1160.4710700000001</v>
      </c>
      <c r="R778" s="40">
        <v>580.73916999999994</v>
      </c>
      <c r="S778" s="18">
        <f t="shared" si="85"/>
        <v>6.5433850450785052</v>
      </c>
      <c r="T778" s="18">
        <f t="shared" si="86"/>
        <v>0.99976035719235579</v>
      </c>
      <c r="U778" s="18">
        <f t="shared" si="87"/>
        <v>0.91263001947349398</v>
      </c>
      <c r="V778" s="30">
        <v>580.73969999999997</v>
      </c>
      <c r="W778" s="3" t="s">
        <v>47</v>
      </c>
      <c r="X778" s="3" t="s">
        <v>47</v>
      </c>
      <c r="Y778" s="3" t="s">
        <v>47</v>
      </c>
      <c r="AA778" s="3" t="s">
        <v>47</v>
      </c>
      <c r="AD778" s="3" t="s">
        <v>47</v>
      </c>
      <c r="AE778" s="3" t="s">
        <v>48</v>
      </c>
      <c r="AG778" s="3" t="s">
        <v>52</v>
      </c>
      <c r="AH778" s="3" t="s">
        <v>47</v>
      </c>
      <c r="AK778" s="3" t="s">
        <v>48</v>
      </c>
      <c r="AL778" s="3" t="s">
        <v>52</v>
      </c>
      <c r="AP778" s="3" t="s">
        <v>47</v>
      </c>
      <c r="AU778" s="3">
        <v>0</v>
      </c>
      <c r="AV778" s="3">
        <v>7</v>
      </c>
      <c r="AW778" s="3">
        <v>2</v>
      </c>
      <c r="AX778" s="3">
        <v>6</v>
      </c>
      <c r="AY778" s="3">
        <v>85.71</v>
      </c>
      <c r="AZ778" s="6" t="str">
        <f t="shared" si="88"/>
        <v>1071.7</v>
      </c>
      <c r="BC778" s="12" t="s">
        <v>750</v>
      </c>
      <c r="BI778" s="12" t="s">
        <v>594</v>
      </c>
      <c r="BJ778" s="12">
        <f t="shared" si="89"/>
        <v>1</v>
      </c>
      <c r="BK778" s="12">
        <f t="shared" si="90"/>
        <v>1</v>
      </c>
      <c r="BR778" s="3" t="s">
        <v>594</v>
      </c>
      <c r="BZ778" s="3" t="s">
        <v>751</v>
      </c>
      <c r="CQ778" s="3" t="str">
        <f>CONCATENATE(baseURL!$A$1,baseURL!$B$1,baseURL!$C$1,".",C778,".",L778,".pkl&amp;seq=",BC778,"&amp;varMods=ReducedCys-C")</f>
        <v>http://proteomics.broadinstitute.org/millscripts/viewfeed.pl?side=xl&amp;cycle=1&amp;fixedMods=iaaC&amp;file=msdataSM/iPRG2012_nd/cpick_in/iPRG2012_nd.1071.7.2.pkl&amp;seq=TcSSCGYPSAK&amp;varMods=ReducedCys-C</v>
      </c>
    </row>
    <row r="779" spans="1:95" x14ac:dyDescent="0.2">
      <c r="A779" s="3">
        <v>3212</v>
      </c>
      <c r="B779" s="2" t="s">
        <v>832</v>
      </c>
      <c r="C779" s="2" t="s">
        <v>833</v>
      </c>
      <c r="D779" s="3">
        <v>822</v>
      </c>
      <c r="E779" s="3">
        <v>821</v>
      </c>
      <c r="F779" s="3">
        <v>22516</v>
      </c>
      <c r="G779" s="3">
        <v>1892</v>
      </c>
      <c r="H779" s="3">
        <v>8.7530999999999999</v>
      </c>
      <c r="I779" s="30">
        <v>426.21721000000002</v>
      </c>
      <c r="J779" s="30">
        <v>426.21724390000003</v>
      </c>
      <c r="K779" s="30">
        <v>-3.0000000000000001E-5</v>
      </c>
      <c r="L779" s="3">
        <v>4</v>
      </c>
      <c r="M779" s="3">
        <v>2</v>
      </c>
      <c r="N779" s="10">
        <f t="shared" si="84"/>
        <v>-1</v>
      </c>
      <c r="O779" s="35">
        <v>2</v>
      </c>
      <c r="P779" s="17"/>
      <c r="Q779" s="40">
        <v>851.42575999999997</v>
      </c>
      <c r="R779" s="40">
        <v>426.21652</v>
      </c>
      <c r="S779" s="18">
        <f t="shared" si="85"/>
        <v>1.6188954853745778</v>
      </c>
      <c r="T779" s="18">
        <f t="shared" si="86"/>
        <v>1.6984325244488967</v>
      </c>
      <c r="U779" s="18">
        <f t="shared" si="87"/>
        <v>1.3608106978433629</v>
      </c>
      <c r="V779" s="30">
        <v>426.21710000000002</v>
      </c>
      <c r="W779" s="3" t="s">
        <v>47</v>
      </c>
      <c r="X779" s="3" t="s">
        <v>47</v>
      </c>
      <c r="Y779" s="3" t="s">
        <v>47</v>
      </c>
      <c r="Z779" s="3" t="s">
        <v>47</v>
      </c>
      <c r="AA779" s="3" t="s">
        <v>47</v>
      </c>
      <c r="AB779" s="12" t="s">
        <v>47</v>
      </c>
      <c r="AH779" s="3" t="s">
        <v>47</v>
      </c>
      <c r="AK779" s="3" t="s">
        <v>52</v>
      </c>
      <c r="AL779" s="3" t="s">
        <v>48</v>
      </c>
      <c r="AN779" s="3" t="s">
        <v>48</v>
      </c>
      <c r="AU779" s="3">
        <v>0</v>
      </c>
      <c r="AV779" s="3">
        <v>7</v>
      </c>
      <c r="AW779" s="3">
        <v>1</v>
      </c>
      <c r="AX779" s="3">
        <v>7</v>
      </c>
      <c r="AY779" s="3">
        <v>100</v>
      </c>
      <c r="AZ779" s="6" t="str">
        <f t="shared" si="88"/>
        <v>1072.3</v>
      </c>
      <c r="BC779" s="12" t="s">
        <v>760</v>
      </c>
      <c r="BJ779" s="12">
        <f t="shared" si="89"/>
        <v>0</v>
      </c>
      <c r="BK779" s="12">
        <f t="shared" si="90"/>
        <v>0</v>
      </c>
      <c r="CQ779" s="3" t="str">
        <f>CONCATENATE(baseURL!$A$1,baseURL!$B$1,baseURL!$C$1,".",C779,".",L779,".pkl&amp;seq=",BC779)</f>
        <v>http://proteomics.broadinstitute.org/millscripts/viewfeed.pl?side=xl&amp;cycle=1&amp;fixedMods=iaaC&amp;file=msdataSM/iPRG2012_nd/cpick_in/iPRG2012_nd.1072.3.4.pkl&amp;seq=VDNFTQK</v>
      </c>
    </row>
    <row r="780" spans="1:95" x14ac:dyDescent="0.2">
      <c r="A780" s="3">
        <v>4041</v>
      </c>
      <c r="B780" s="2" t="s">
        <v>834</v>
      </c>
      <c r="C780" s="2" t="s">
        <v>835</v>
      </c>
      <c r="D780" s="3">
        <v>824</v>
      </c>
      <c r="E780" s="3">
        <v>823</v>
      </c>
      <c r="F780" s="3">
        <v>22536</v>
      </c>
      <c r="G780" s="3">
        <v>1895</v>
      </c>
      <c r="H780" s="3">
        <v>8.7685999999999993</v>
      </c>
      <c r="I780" s="30">
        <v>445.24067000000002</v>
      </c>
      <c r="J780" s="30">
        <v>445.24124849999998</v>
      </c>
      <c r="K780" s="30">
        <v>-5.8E-4</v>
      </c>
      <c r="L780" s="3">
        <v>2</v>
      </c>
      <c r="M780" s="3">
        <v>2</v>
      </c>
      <c r="N780" s="10">
        <f t="shared" si="84"/>
        <v>1</v>
      </c>
      <c r="O780" s="35">
        <v>2</v>
      </c>
      <c r="P780" s="17"/>
      <c r="Q780" s="40">
        <v>889.47376999999994</v>
      </c>
      <c r="R780" s="40">
        <v>445.24052</v>
      </c>
      <c r="S780" s="18">
        <f t="shared" si="85"/>
        <v>0.33689656102995824</v>
      </c>
      <c r="T780" s="18">
        <f t="shared" si="86"/>
        <v>1.6361942978139179</v>
      </c>
      <c r="U780" s="18">
        <f t="shared" si="87"/>
        <v>1.3026667025129914</v>
      </c>
      <c r="V780" s="30">
        <v>445.24110000000002</v>
      </c>
      <c r="W780" s="3" t="s">
        <v>47</v>
      </c>
      <c r="X780" s="3" t="s">
        <v>47</v>
      </c>
      <c r="Y780" s="3" t="s">
        <v>47</v>
      </c>
      <c r="Z780" s="3" t="s">
        <v>47</v>
      </c>
      <c r="AA780" s="3" t="s">
        <v>47</v>
      </c>
      <c r="AB780" s="12" t="s">
        <v>47</v>
      </c>
      <c r="AC780" s="3" t="s">
        <v>47</v>
      </c>
      <c r="AE780" s="3" t="s">
        <v>48</v>
      </c>
      <c r="AF780" s="3" t="s">
        <v>47</v>
      </c>
      <c r="AG780" s="3" t="s">
        <v>47</v>
      </c>
      <c r="AH780" s="3" t="s">
        <v>47</v>
      </c>
      <c r="AI780" s="3" t="s">
        <v>48</v>
      </c>
      <c r="AJ780" s="3" t="s">
        <v>47</v>
      </c>
      <c r="AL780" s="3" t="s">
        <v>48</v>
      </c>
      <c r="AM780" s="3" t="s">
        <v>47</v>
      </c>
      <c r="AN780" s="3" t="s">
        <v>48</v>
      </c>
      <c r="AU780" s="3">
        <v>0</v>
      </c>
      <c r="AV780" s="3">
        <v>12</v>
      </c>
      <c r="AW780" s="3">
        <v>1</v>
      </c>
      <c r="AX780" s="3">
        <v>12</v>
      </c>
      <c r="AY780" s="3">
        <v>100</v>
      </c>
      <c r="AZ780" s="6" t="str">
        <f t="shared" si="88"/>
        <v>1073.2</v>
      </c>
      <c r="BC780" s="12" t="s">
        <v>836</v>
      </c>
      <c r="BJ780" s="12">
        <f t="shared" si="89"/>
        <v>0</v>
      </c>
      <c r="BK780" s="12">
        <f t="shared" si="90"/>
        <v>0</v>
      </c>
      <c r="CQ780" s="3" t="str">
        <f>CONCATENATE(baseURL!$A$1,baseURL!$B$1,baseURL!$C$1,".",C780,".",L780,".pkl&amp;seq=",BC780)</f>
        <v>http://proteomics.broadinstitute.org/millscripts/viewfeed.pl?side=xl&amp;cycle=1&amp;fixedMods=iaaC&amp;file=msdataSM/iPRG2012_nd/cpick_in/iPRG2012_nd.1073.2.2.pkl&amp;seq=TVGEAVASR</v>
      </c>
    </row>
    <row r="781" spans="1:95" x14ac:dyDescent="0.2">
      <c r="A781" s="3">
        <v>3888</v>
      </c>
      <c r="B781" s="2" t="s">
        <v>837</v>
      </c>
      <c r="C781" s="2" t="s">
        <v>838</v>
      </c>
      <c r="D781" s="3">
        <v>828</v>
      </c>
      <c r="E781" s="3">
        <v>827</v>
      </c>
      <c r="F781" s="3">
        <v>22557</v>
      </c>
      <c r="G781" s="3">
        <v>1900</v>
      </c>
      <c r="H781" s="3">
        <v>8.7881999999999998</v>
      </c>
      <c r="I781" s="30">
        <v>434.88639000000001</v>
      </c>
      <c r="J781" s="30">
        <v>434.88575859999997</v>
      </c>
      <c r="K781" s="30">
        <v>6.3000000000000003E-4</v>
      </c>
      <c r="L781" s="3">
        <v>3</v>
      </c>
      <c r="M781" s="3">
        <v>3</v>
      </c>
      <c r="N781" s="10">
        <f t="shared" si="84"/>
        <v>1</v>
      </c>
      <c r="O781" s="35">
        <v>3</v>
      </c>
      <c r="P781" s="17"/>
      <c r="Q781" s="40">
        <v>1302.63967</v>
      </c>
      <c r="R781" s="40">
        <v>434.88474000000002</v>
      </c>
      <c r="S781" s="18">
        <f t="shared" si="85"/>
        <v>3.7941087562275007</v>
      </c>
      <c r="T781" s="18">
        <f t="shared" si="86"/>
        <v>2.3422298054241453</v>
      </c>
      <c r="U781" s="18">
        <f t="shared" si="87"/>
        <v>1.7475894876353151</v>
      </c>
      <c r="V781" s="30">
        <v>434.88549999999998</v>
      </c>
      <c r="W781" s="3" t="s">
        <v>47</v>
      </c>
      <c r="X781" s="3" t="s">
        <v>47</v>
      </c>
      <c r="Y781" s="3" t="s">
        <v>47</v>
      </c>
      <c r="Z781" s="3" t="s">
        <v>47</v>
      </c>
      <c r="AA781" s="3" t="s">
        <v>47</v>
      </c>
      <c r="AB781" s="12" t="s">
        <v>47</v>
      </c>
      <c r="AC781" s="3" t="s">
        <v>47</v>
      </c>
      <c r="AD781" s="3" t="s">
        <v>47</v>
      </c>
      <c r="AE781" s="3" t="s">
        <v>47</v>
      </c>
      <c r="AF781" s="3" t="s">
        <v>48</v>
      </c>
      <c r="AH781" s="3" t="s">
        <v>47</v>
      </c>
      <c r="AJ781" s="3" t="s">
        <v>47</v>
      </c>
      <c r="AK781" s="3" t="s">
        <v>52</v>
      </c>
      <c r="AL781" s="3" t="s">
        <v>48</v>
      </c>
      <c r="AM781" s="3" t="s">
        <v>48</v>
      </c>
      <c r="AU781" s="3">
        <v>0</v>
      </c>
      <c r="AV781" s="3">
        <v>11</v>
      </c>
      <c r="AW781" s="3">
        <v>1</v>
      </c>
      <c r="AX781" s="3">
        <v>11</v>
      </c>
      <c r="AY781" s="3">
        <v>100</v>
      </c>
      <c r="AZ781" s="6" t="str">
        <f t="shared" si="88"/>
        <v>1074.2</v>
      </c>
      <c r="BC781" s="12" t="s">
        <v>771</v>
      </c>
      <c r="BJ781" s="12">
        <f t="shared" si="89"/>
        <v>0</v>
      </c>
      <c r="BK781" s="12">
        <f t="shared" si="90"/>
        <v>0</v>
      </c>
      <c r="CQ781" s="3" t="str">
        <f>CONCATENATE(baseURL!$A$1,baseURL!$B$1,baseURL!$C$1,".",C781,".",L781,".pkl&amp;seq=",BC781)</f>
        <v>http://proteomics.broadinstitute.org/millscripts/viewfeed.pl?side=xl&amp;cycle=1&amp;fixedMods=iaaC&amp;file=msdataSM/iPRG2012_nd/cpick_in/iPRG2012_nd.1074.2.3.pkl&amp;seq=LSENGQRDLDR</v>
      </c>
    </row>
    <row r="782" spans="1:95" x14ac:dyDescent="0.2">
      <c r="A782" s="3">
        <v>1549</v>
      </c>
      <c r="B782" s="2" t="s">
        <v>844</v>
      </c>
      <c r="C782" s="2" t="s">
        <v>845</v>
      </c>
      <c r="D782" s="3">
        <v>832</v>
      </c>
      <c r="E782" s="3">
        <v>831</v>
      </c>
      <c r="F782" s="3">
        <v>22561</v>
      </c>
      <c r="G782" s="3">
        <v>1904</v>
      </c>
      <c r="H782" s="3">
        <v>8.7981999999999996</v>
      </c>
      <c r="I782" s="30">
        <v>555.26103000000001</v>
      </c>
      <c r="J782" s="30">
        <v>555.25981239999999</v>
      </c>
      <c r="K782" s="30">
        <v>1.2199999999999999E-3</v>
      </c>
      <c r="L782" s="3">
        <v>2</v>
      </c>
      <c r="M782" s="3">
        <v>2</v>
      </c>
      <c r="N782" s="10">
        <f t="shared" si="84"/>
        <v>1</v>
      </c>
      <c r="O782" s="35">
        <v>2</v>
      </c>
      <c r="P782" s="11"/>
      <c r="Q782" s="40">
        <v>1109.5109399999999</v>
      </c>
      <c r="R782" s="40">
        <v>555.25910999999996</v>
      </c>
      <c r="S782" s="18">
        <f t="shared" si="85"/>
        <v>3.4578451131418628</v>
      </c>
      <c r="T782" s="18">
        <f t="shared" si="86"/>
        <v>1.2649950039052265</v>
      </c>
      <c r="U782" s="18">
        <f t="shared" si="87"/>
        <v>1.2426630876473272</v>
      </c>
      <c r="V782" s="30">
        <v>555.25980000000004</v>
      </c>
      <c r="W782" s="3" t="s">
        <v>65</v>
      </c>
      <c r="X782" s="3" t="s">
        <v>47</v>
      </c>
      <c r="Y782" s="3" t="s">
        <v>48</v>
      </c>
      <c r="AB782" s="12" t="s">
        <v>52</v>
      </c>
      <c r="AC782" s="3" t="s">
        <v>48</v>
      </c>
      <c r="AD782" s="3" t="s">
        <v>47</v>
      </c>
      <c r="AE782" s="3" t="s">
        <v>47</v>
      </c>
      <c r="AG782" s="3" t="s">
        <v>48</v>
      </c>
      <c r="AH782" s="3" t="s">
        <v>52</v>
      </c>
      <c r="AI782" s="3" t="s">
        <v>52</v>
      </c>
      <c r="AK782" s="3" t="s">
        <v>52</v>
      </c>
      <c r="AU782" s="3">
        <v>1</v>
      </c>
      <c r="AV782" s="3">
        <v>3</v>
      </c>
      <c r="AW782" s="3">
        <v>2</v>
      </c>
      <c r="AX782" s="3">
        <v>2</v>
      </c>
      <c r="AY782" s="3">
        <v>66.67</v>
      </c>
      <c r="AZ782" s="6" t="str">
        <f t="shared" si="88"/>
        <v>1074.6</v>
      </c>
      <c r="BC782" s="12" t="s">
        <v>781</v>
      </c>
      <c r="BD782" s="12" t="s">
        <v>258</v>
      </c>
      <c r="BJ782" s="12">
        <f t="shared" si="89"/>
        <v>0</v>
      </c>
      <c r="BK782" s="12">
        <f t="shared" si="90"/>
        <v>0</v>
      </c>
      <c r="BS782" s="3" t="s">
        <v>782</v>
      </c>
      <c r="BT782" s="3" t="s">
        <v>846</v>
      </c>
      <c r="CQ782" s="3" t="str">
        <f>CONCATENATE(baseURL!$A$1,baseURL!$B$1,baseURL!$C$1,".",C782,".",L782,".pkl&amp;seq=",BC782,"&amp;varMods=Dimethyl-K")</f>
        <v>http://proteomics.broadinstitute.org/millscripts/viewfeed.pl?side=xl&amp;cycle=1&amp;fixedMods=iaaC&amp;file=msdataSM/iPRG2012_nd/cpick_in/iPRG2012_nd.1074.6.2.pkl&amp;seq=NGDTASPkEY&amp;varMods=Dimethyl-K</v>
      </c>
    </row>
    <row r="783" spans="1:95" x14ac:dyDescent="0.2">
      <c r="A783" s="3">
        <v>3103</v>
      </c>
      <c r="B783" s="2" t="s">
        <v>847</v>
      </c>
      <c r="C783" s="2" t="s">
        <v>848</v>
      </c>
      <c r="D783" s="3">
        <v>833</v>
      </c>
      <c r="E783" s="3">
        <v>832</v>
      </c>
      <c r="F783" s="3">
        <v>22562</v>
      </c>
      <c r="G783" s="3">
        <v>1905</v>
      </c>
      <c r="H783" s="3">
        <v>8.8007000000000009</v>
      </c>
      <c r="I783" s="30">
        <v>559.23544000000004</v>
      </c>
      <c r="J783" s="30">
        <v>559.23543749999999</v>
      </c>
      <c r="K783" s="30">
        <v>0</v>
      </c>
      <c r="L783" s="3">
        <v>4</v>
      </c>
      <c r="M783" s="3">
        <v>0</v>
      </c>
      <c r="N783" s="10">
        <f t="shared" si="84"/>
        <v>1</v>
      </c>
      <c r="O783" s="35">
        <v>2</v>
      </c>
      <c r="P783" s="17"/>
      <c r="Q783" s="40">
        <v>1117.4652599999999</v>
      </c>
      <c r="R783" s="40">
        <v>559.23626999999999</v>
      </c>
      <c r="S783" s="18">
        <f t="shared" si="85"/>
        <v>-1.4841669692683104</v>
      </c>
      <c r="T783" s="18">
        <f t="shared" si="86"/>
        <v>-1.4886373517964886</v>
      </c>
      <c r="U783" s="18">
        <f t="shared" si="87"/>
        <v>-1.9133236834352569</v>
      </c>
      <c r="V783" s="30">
        <v>559.23519999999996</v>
      </c>
      <c r="W783" s="3" t="s">
        <v>47</v>
      </c>
      <c r="X783" s="3" t="s">
        <v>47</v>
      </c>
      <c r="Y783" s="3" t="s">
        <v>47</v>
      </c>
      <c r="Z783" s="3" t="s">
        <v>47</v>
      </c>
      <c r="AA783" s="3" t="s">
        <v>47</v>
      </c>
      <c r="AB783" s="12" t="s">
        <v>47</v>
      </c>
      <c r="AC783" s="3" t="s">
        <v>47</v>
      </c>
      <c r="AF783" s="3" t="s">
        <v>48</v>
      </c>
      <c r="AG783" s="3" t="s">
        <v>52</v>
      </c>
      <c r="AH783" s="3" t="s">
        <v>47</v>
      </c>
      <c r="AI783" s="3" t="s">
        <v>48</v>
      </c>
      <c r="AK783" s="3" t="s">
        <v>52</v>
      </c>
      <c r="AL783" s="3" t="s">
        <v>48</v>
      </c>
      <c r="AM783" s="3" t="s">
        <v>47</v>
      </c>
      <c r="AO783" s="3" t="s">
        <v>48</v>
      </c>
      <c r="AU783" s="3">
        <v>0</v>
      </c>
      <c r="AV783" s="3">
        <v>9</v>
      </c>
      <c r="AW783" s="3">
        <v>1</v>
      </c>
      <c r="AX783" s="3">
        <v>9</v>
      </c>
      <c r="AY783" s="3">
        <v>100</v>
      </c>
      <c r="AZ783" s="6" t="str">
        <f t="shared" si="88"/>
        <v>1074.7</v>
      </c>
      <c r="BC783" s="12" t="s">
        <v>849</v>
      </c>
      <c r="BJ783" s="12">
        <f t="shared" si="89"/>
        <v>2</v>
      </c>
      <c r="BK783" s="12">
        <f t="shared" si="90"/>
        <v>0</v>
      </c>
      <c r="CQ783" s="3" t="str">
        <f>CONCATENATE(baseURL!$A$1,baseURL!$B$1,baseURL!$C$1,".",C783,".",L783,".pkl&amp;seq=",BC783)</f>
        <v>http://proteomics.broadinstitute.org/millscripts/viewfeed.pl?side=xl&amp;cycle=1&amp;fixedMods=iaaC&amp;file=msdataSM/iPRG2012_nd/cpick_in/iPRG2012_nd.1074.7.4.pkl&amp;seq=YLCAECSSK</v>
      </c>
    </row>
    <row r="784" spans="1:95" x14ac:dyDescent="0.2">
      <c r="A784" s="3">
        <v>408</v>
      </c>
      <c r="B784" s="2" t="s">
        <v>850</v>
      </c>
      <c r="C784" s="2" t="s">
        <v>851</v>
      </c>
      <c r="D784" s="3">
        <v>834</v>
      </c>
      <c r="E784" s="3">
        <v>833</v>
      </c>
      <c r="F784" s="3">
        <v>22577</v>
      </c>
      <c r="G784" s="3">
        <v>1907</v>
      </c>
      <c r="H784" s="3">
        <v>8.8103999999999996</v>
      </c>
      <c r="I784" s="30">
        <v>404.19882000000001</v>
      </c>
      <c r="J784" s="30">
        <v>404.1966668</v>
      </c>
      <c r="K784" s="30">
        <v>2.15E-3</v>
      </c>
      <c r="L784" s="3">
        <v>2</v>
      </c>
      <c r="M784" s="3">
        <v>2</v>
      </c>
      <c r="N784" s="10">
        <f t="shared" si="84"/>
        <v>1</v>
      </c>
      <c r="O784" s="35">
        <v>2</v>
      </c>
      <c r="P784" s="17"/>
      <c r="Q784" s="40">
        <v>807.38428999999996</v>
      </c>
      <c r="R784" s="40">
        <v>404.19578000000001</v>
      </c>
      <c r="S784" s="18">
        <f t="shared" si="85"/>
        <v>7.5211077166580003</v>
      </c>
      <c r="T784" s="18">
        <f t="shared" si="86"/>
        <v>2.1939862904786072</v>
      </c>
      <c r="U784" s="18">
        <f t="shared" si="87"/>
        <v>2.2761247037458023</v>
      </c>
      <c r="V784" s="30">
        <v>404.19670000000002</v>
      </c>
      <c r="X784" s="3" t="s">
        <v>65</v>
      </c>
      <c r="Y784" s="3" t="s">
        <v>52</v>
      </c>
      <c r="Z784" s="3" t="s">
        <v>47</v>
      </c>
      <c r="AA784" s="3" t="s">
        <v>47</v>
      </c>
      <c r="AB784" s="12" t="s">
        <v>47</v>
      </c>
      <c r="AC784" s="3" t="s">
        <v>47</v>
      </c>
      <c r="AD784" s="3" t="s">
        <v>47</v>
      </c>
      <c r="AF784" s="3" t="s">
        <v>47</v>
      </c>
      <c r="AG784" s="3" t="s">
        <v>48</v>
      </c>
      <c r="AH784" s="3" t="s">
        <v>52</v>
      </c>
      <c r="AI784" s="3" t="s">
        <v>52</v>
      </c>
      <c r="AL784" s="3" t="s">
        <v>47</v>
      </c>
      <c r="AO784" s="3" t="s">
        <v>47</v>
      </c>
      <c r="AP784" s="3" t="s">
        <v>47</v>
      </c>
      <c r="AU784" s="3">
        <v>1</v>
      </c>
      <c r="AV784" s="3">
        <v>9</v>
      </c>
      <c r="AW784" s="3">
        <v>1</v>
      </c>
      <c r="AX784" s="3">
        <v>9</v>
      </c>
      <c r="AY784" s="3">
        <v>100</v>
      </c>
      <c r="AZ784" s="6" t="str">
        <f t="shared" si="88"/>
        <v>1075.1</v>
      </c>
      <c r="BB784" s="12" t="s">
        <v>79</v>
      </c>
      <c r="BC784" s="12" t="s">
        <v>852</v>
      </c>
      <c r="BJ784" s="12">
        <f t="shared" si="89"/>
        <v>0</v>
      </c>
      <c r="BK784" s="12">
        <f t="shared" si="90"/>
        <v>0</v>
      </c>
      <c r="BT784" s="3" t="s">
        <v>853</v>
      </c>
      <c r="CQ784" s="3" t="str">
        <f>CONCATENATE(baseURL!$A$1,baseURL!$B$1,"+Acetyl",baseURL!$C$1,".",C784,".",L784,".pkl&amp;seq=",BC784)</f>
        <v>http://proteomics.broadinstitute.org/millscripts/viewfeed.pl?side=xl&amp;cycle=1&amp;fixedMods=iaaC+Acetyl&amp;file=msdataSM/iPRG2012_nd/cpick_in/iPRG2012_nd.1075.1.2.pkl&amp;seq=SSSESLR</v>
      </c>
    </row>
    <row r="785" spans="1:95" x14ac:dyDescent="0.2">
      <c r="A785" s="3">
        <v>1864</v>
      </c>
      <c r="B785" s="2" t="s">
        <v>854</v>
      </c>
      <c r="C785" s="2" t="s">
        <v>839</v>
      </c>
      <c r="D785" s="3">
        <v>838</v>
      </c>
      <c r="E785" s="3">
        <v>837</v>
      </c>
      <c r="F785" s="3">
        <v>22581</v>
      </c>
      <c r="G785" s="3">
        <v>1911</v>
      </c>
      <c r="H785" s="3">
        <v>8.8211999999999993</v>
      </c>
      <c r="I785" s="30">
        <v>548.25273000000004</v>
      </c>
      <c r="J785" s="30">
        <v>548.25261769999997</v>
      </c>
      <c r="K785" s="30">
        <v>1.1E-4</v>
      </c>
      <c r="L785" s="3">
        <v>2</v>
      </c>
      <c r="M785" s="3">
        <v>2</v>
      </c>
      <c r="N785" s="10">
        <f t="shared" si="84"/>
        <v>1</v>
      </c>
      <c r="O785" s="35">
        <v>2</v>
      </c>
      <c r="P785" s="11"/>
      <c r="Q785" s="42">
        <v>1095.4952900000001</v>
      </c>
      <c r="R785" s="42">
        <v>548.25129000000004</v>
      </c>
      <c r="S785" s="18">
        <f t="shared" si="85"/>
        <v>2.6265328076151508</v>
      </c>
      <c r="T785" s="18">
        <f t="shared" si="86"/>
        <v>2.4216997281181576</v>
      </c>
      <c r="U785" s="18">
        <f t="shared" si="87"/>
        <v>2.0246190390651035</v>
      </c>
      <c r="V785" s="30">
        <v>548.25239999999997</v>
      </c>
      <c r="W785" s="3" t="s">
        <v>65</v>
      </c>
      <c r="X785" s="3" t="s">
        <v>47</v>
      </c>
      <c r="Y785" s="3" t="s">
        <v>47</v>
      </c>
      <c r="Z785" s="3" t="s">
        <v>65</v>
      </c>
      <c r="AA785" s="3" t="s">
        <v>48</v>
      </c>
      <c r="AB785" s="12" t="s">
        <v>52</v>
      </c>
      <c r="AC785" s="3" t="s">
        <v>47</v>
      </c>
      <c r="AD785" s="3" t="s">
        <v>47</v>
      </c>
      <c r="AE785" s="3" t="s">
        <v>47</v>
      </c>
      <c r="AG785" s="3" t="s">
        <v>47</v>
      </c>
      <c r="AI785" s="3" t="s">
        <v>52</v>
      </c>
      <c r="AM785" s="3" t="s">
        <v>52</v>
      </c>
      <c r="AO785" s="3" t="s">
        <v>47</v>
      </c>
      <c r="AU785" s="3">
        <v>2</v>
      </c>
      <c r="AV785" s="3">
        <v>7</v>
      </c>
      <c r="AW785" s="3">
        <v>2</v>
      </c>
      <c r="AX785" s="3">
        <v>4</v>
      </c>
      <c r="AY785" s="3">
        <v>57.14</v>
      </c>
      <c r="AZ785" s="6" t="str">
        <f t="shared" si="88"/>
        <v>1075.5</v>
      </c>
      <c r="BC785" s="12" t="s">
        <v>781</v>
      </c>
      <c r="BD785" s="12" t="s">
        <v>243</v>
      </c>
      <c r="BJ785" s="12">
        <f t="shared" si="89"/>
        <v>0</v>
      </c>
      <c r="BK785" s="12">
        <f t="shared" si="90"/>
        <v>0</v>
      </c>
      <c r="BM785" s="3" t="s">
        <v>243</v>
      </c>
      <c r="BS785" s="3" t="s">
        <v>855</v>
      </c>
      <c r="BT785" s="3" t="s">
        <v>783</v>
      </c>
      <c r="BU785" s="3" t="s">
        <v>783</v>
      </c>
      <c r="BV785" s="3" t="s">
        <v>855</v>
      </c>
      <c r="CK785" s="3" t="s">
        <v>783</v>
      </c>
      <c r="CQ785" s="3" t="str">
        <f>CONCATENATE(baseURL!$A$1,baseURL!$B$1,baseURL!$C$1,".",C785,".",L785,".pkl&amp;seq=",BC785,"&amp;varMods=Methyl-K+Methyl-E")</f>
        <v>http://proteomics.broadinstitute.org/millscripts/viewfeed.pl?side=xl&amp;cycle=1&amp;fixedMods=iaaC&amp;file=msdataSM/iPRG2012_nd/cpick_in/iPRG2012_nd.1075.5.2.pkl&amp;seq=NGDTASPkEY&amp;varMods=Methyl-K+Methyl-E</v>
      </c>
    </row>
    <row r="786" spans="1:95" x14ac:dyDescent="0.2">
      <c r="A786" s="3">
        <v>2558</v>
      </c>
      <c r="B786" s="2" t="s">
        <v>856</v>
      </c>
      <c r="C786" s="2" t="s">
        <v>850</v>
      </c>
      <c r="D786" s="3">
        <v>841</v>
      </c>
      <c r="E786" s="3">
        <v>840</v>
      </c>
      <c r="F786" s="3">
        <v>22599</v>
      </c>
      <c r="G786" s="3">
        <v>1915</v>
      </c>
      <c r="H786" s="3">
        <v>8.8368000000000002</v>
      </c>
      <c r="I786" s="30">
        <v>444.27127000000002</v>
      </c>
      <c r="J786" s="30">
        <v>444.26998630000003</v>
      </c>
      <c r="K786" s="30">
        <v>1.2800000000000001E-3</v>
      </c>
      <c r="L786" s="3">
        <v>2</v>
      </c>
      <c r="M786" s="3">
        <v>2</v>
      </c>
      <c r="N786" s="10">
        <f t="shared" si="84"/>
        <v>1</v>
      </c>
      <c r="O786" s="35">
        <v>2</v>
      </c>
      <c r="P786" s="17"/>
      <c r="Q786" s="40">
        <v>887.53089</v>
      </c>
      <c r="R786" s="40">
        <v>444.26907999999997</v>
      </c>
      <c r="S786" s="18">
        <f t="shared" si="85"/>
        <v>4.929445011211306</v>
      </c>
      <c r="T786" s="18">
        <f t="shared" si="86"/>
        <v>2.0399799149960232</v>
      </c>
      <c r="U786" s="18">
        <f t="shared" si="87"/>
        <v>1.1704618292395417</v>
      </c>
      <c r="V786" s="30">
        <v>444.26960000000003</v>
      </c>
      <c r="W786" s="3" t="s">
        <v>47</v>
      </c>
      <c r="Z786" s="3" t="s">
        <v>47</v>
      </c>
      <c r="AA786" s="3" t="s">
        <v>65</v>
      </c>
      <c r="AB786" s="12" t="s">
        <v>47</v>
      </c>
      <c r="AC786" s="3" t="s">
        <v>47</v>
      </c>
      <c r="AD786" s="3" t="s">
        <v>47</v>
      </c>
      <c r="AE786" s="3" t="s">
        <v>48</v>
      </c>
      <c r="AF786" s="3" t="s">
        <v>47</v>
      </c>
      <c r="AG786" s="3" t="s">
        <v>47</v>
      </c>
      <c r="AH786" s="3" t="s">
        <v>47</v>
      </c>
      <c r="AI786" s="3" t="s">
        <v>48</v>
      </c>
      <c r="AJ786" s="3" t="s">
        <v>47</v>
      </c>
      <c r="AK786" s="3" t="s">
        <v>52</v>
      </c>
      <c r="AL786" s="3" t="s">
        <v>48</v>
      </c>
      <c r="AU786" s="3">
        <v>1</v>
      </c>
      <c r="AV786" s="3">
        <v>9</v>
      </c>
      <c r="AW786" s="3">
        <v>1</v>
      </c>
      <c r="AX786" s="3">
        <v>9</v>
      </c>
      <c r="AY786" s="3">
        <v>100</v>
      </c>
      <c r="AZ786" s="6" t="str">
        <f t="shared" si="88"/>
        <v>1076.2</v>
      </c>
      <c r="BC786" s="12" t="s">
        <v>857</v>
      </c>
      <c r="BJ786" s="12">
        <f t="shared" si="89"/>
        <v>0</v>
      </c>
      <c r="BK786" s="12">
        <f t="shared" si="90"/>
        <v>0</v>
      </c>
      <c r="BW786" s="3" t="s">
        <v>858</v>
      </c>
      <c r="CQ786" s="3" t="str">
        <f>CONCATENATE(baseURL!$A$1,baseURL!$B$1,baseURL!$C$1,".",C786,".",L786,".pkl&amp;seq=",BC786)</f>
        <v>http://proteomics.broadinstitute.org/millscripts/viewfeed.pl?side=xl&amp;cycle=1&amp;fixedMods=iaaC&amp;file=msdataSM/iPRG2012_nd/cpick_in/iPRG2012_nd.1076.2.2.pkl&amp;seq=ASKALLER</v>
      </c>
    </row>
    <row r="787" spans="1:95" x14ac:dyDescent="0.2">
      <c r="A787" s="3">
        <v>7154</v>
      </c>
      <c r="B787" s="2" t="s">
        <v>859</v>
      </c>
      <c r="C787" s="2" t="s">
        <v>860</v>
      </c>
      <c r="D787" s="3">
        <v>846</v>
      </c>
      <c r="E787" s="3">
        <v>845</v>
      </c>
      <c r="F787" s="3">
        <v>22619</v>
      </c>
      <c r="G787" s="3">
        <v>1921</v>
      </c>
      <c r="H787" s="3">
        <v>8.8597000000000001</v>
      </c>
      <c r="I787" s="30">
        <v>421.19916999999998</v>
      </c>
      <c r="J787" s="30">
        <v>421.1979212</v>
      </c>
      <c r="K787" s="30">
        <v>1.25E-3</v>
      </c>
      <c r="L787" s="3">
        <v>2</v>
      </c>
      <c r="M787" s="3">
        <v>2</v>
      </c>
      <c r="N787" s="10">
        <f t="shared" si="84"/>
        <v>1</v>
      </c>
      <c r="O787" s="35">
        <v>2</v>
      </c>
      <c r="P787" s="17"/>
      <c r="Q787" s="40">
        <v>841.38725999999997</v>
      </c>
      <c r="R787" s="40">
        <v>421.19727</v>
      </c>
      <c r="S787" s="18">
        <f t="shared" si="85"/>
        <v>4.5109504151767377</v>
      </c>
      <c r="T787" s="18">
        <f t="shared" si="86"/>
        <v>1.5460689001924646</v>
      </c>
      <c r="U787" s="18">
        <f t="shared" si="87"/>
        <v>0.78348086163873132</v>
      </c>
      <c r="V787" s="30">
        <v>421.19760000000002</v>
      </c>
      <c r="W787" s="3" t="s">
        <v>47</v>
      </c>
      <c r="X787" s="3" t="s">
        <v>47</v>
      </c>
      <c r="Y787" s="3" t="s">
        <v>47</v>
      </c>
      <c r="Z787" s="3" t="s">
        <v>52</v>
      </c>
      <c r="AA787" s="3" t="s">
        <v>47</v>
      </c>
      <c r="AB787" s="12" t="s">
        <v>47</v>
      </c>
      <c r="AC787" s="3" t="s">
        <v>47</v>
      </c>
      <c r="AD787" s="3" t="s">
        <v>47</v>
      </c>
      <c r="AF787" s="3" t="s">
        <v>48</v>
      </c>
      <c r="AG787" s="3" t="s">
        <v>47</v>
      </c>
      <c r="AH787" s="3" t="s">
        <v>47</v>
      </c>
      <c r="AI787" s="3" t="s">
        <v>48</v>
      </c>
      <c r="AK787" s="3" t="s">
        <v>48</v>
      </c>
      <c r="AM787" s="3" t="s">
        <v>47</v>
      </c>
      <c r="AN787" s="3" t="s">
        <v>48</v>
      </c>
      <c r="AO787" s="3" t="s">
        <v>48</v>
      </c>
      <c r="AP787" s="3" t="s">
        <v>47</v>
      </c>
      <c r="AR787" s="3" t="s">
        <v>47</v>
      </c>
      <c r="AU787" s="3">
        <v>0</v>
      </c>
      <c r="AV787" s="3">
        <v>12</v>
      </c>
      <c r="AW787" s="3">
        <v>1</v>
      </c>
      <c r="AX787" s="3">
        <v>12</v>
      </c>
      <c r="AY787" s="3">
        <v>100</v>
      </c>
      <c r="AZ787" s="6" t="str">
        <f t="shared" si="88"/>
        <v>1077.1</v>
      </c>
      <c r="BC787" s="12" t="s">
        <v>861</v>
      </c>
      <c r="BJ787" s="12">
        <f t="shared" si="89"/>
        <v>0</v>
      </c>
      <c r="BK787" s="12">
        <f t="shared" si="90"/>
        <v>0</v>
      </c>
      <c r="BN787" s="3" t="s">
        <v>277</v>
      </c>
      <c r="BR787" s="3" t="s">
        <v>277</v>
      </c>
      <c r="CQ787" s="3" t="str">
        <f>CONCATENATE(baseURL!$A$1,baseURL!$B$1,baseURL!$C$1,".",C787,".",L787,".pkl&amp;seq=",BC787,"&amp;varMods=Oxidation-M")</f>
        <v>http://proteomics.broadinstitute.org/millscripts/viewfeed.pl?side=xl&amp;cycle=1&amp;fixedMods=iaaC&amp;file=msdataSM/iPRG2012_nd/cpick_in/iPRG2012_nd.1077.1.2.pkl&amp;seq=TFAEAmR&amp;varMods=Oxidation-M</v>
      </c>
    </row>
    <row r="788" spans="1:95" x14ac:dyDescent="0.2">
      <c r="A788" s="3">
        <v>1360</v>
      </c>
      <c r="B788" s="2" t="s">
        <v>862</v>
      </c>
      <c r="C788" s="2" t="s">
        <v>863</v>
      </c>
      <c r="D788" s="3">
        <v>847</v>
      </c>
      <c r="E788" s="3">
        <v>846</v>
      </c>
      <c r="F788" s="3">
        <v>22620</v>
      </c>
      <c r="G788" s="3">
        <v>1922</v>
      </c>
      <c r="H788" s="3">
        <v>8.8638999999999992</v>
      </c>
      <c r="I788" s="30">
        <v>460.25900000000001</v>
      </c>
      <c r="J788" s="30">
        <v>460.2589959</v>
      </c>
      <c r="K788" s="30">
        <v>0</v>
      </c>
      <c r="L788" s="3">
        <v>2</v>
      </c>
      <c r="M788" s="3">
        <v>0</v>
      </c>
      <c r="N788" s="10">
        <f t="shared" si="84"/>
        <v>1</v>
      </c>
      <c r="O788" s="35">
        <v>2</v>
      </c>
      <c r="P788" s="17"/>
      <c r="Q788" s="40">
        <v>919.49959000000001</v>
      </c>
      <c r="R788" s="40">
        <v>460.25342999999998</v>
      </c>
      <c r="S788" s="18">
        <f t="shared" si="85"/>
        <v>12.102028223959721</v>
      </c>
      <c r="T788" s="18">
        <f t="shared" si="86"/>
        <v>12.093120088256342</v>
      </c>
      <c r="U788" s="18">
        <f t="shared" si="87"/>
        <v>12.102028223959721</v>
      </c>
      <c r="V788" s="30">
        <v>460.25900000000001</v>
      </c>
      <c r="X788" s="3" t="s">
        <v>47</v>
      </c>
      <c r="Z788" s="3" t="s">
        <v>47</v>
      </c>
      <c r="AA788" s="3" t="s">
        <v>47</v>
      </c>
      <c r="AC788" s="3" t="s">
        <v>52</v>
      </c>
      <c r="AF788" s="3" t="s">
        <v>52</v>
      </c>
      <c r="AG788" s="3" t="s">
        <v>52</v>
      </c>
      <c r="AK788" s="3" t="s">
        <v>52</v>
      </c>
      <c r="AU788" s="3">
        <v>0</v>
      </c>
      <c r="AV788" s="3">
        <v>3</v>
      </c>
      <c r="AW788" s="3">
        <v>1</v>
      </c>
      <c r="AX788" s="3">
        <v>3</v>
      </c>
      <c r="AY788" s="3">
        <v>100</v>
      </c>
      <c r="AZ788" s="6" t="str">
        <f t="shared" si="88"/>
        <v>1077.2</v>
      </c>
      <c r="BC788" s="12" t="s">
        <v>864</v>
      </c>
      <c r="BJ788" s="12">
        <f t="shared" si="89"/>
        <v>0</v>
      </c>
      <c r="BK788" s="12">
        <f t="shared" si="90"/>
        <v>0</v>
      </c>
      <c r="CQ788" s="3" t="str">
        <f>CONCATENATE(baseURL!$A$1,baseURL!$B$1,baseURL!$C$1,".",C788,".",L788,".pkl&amp;seq=",BC788)</f>
        <v>http://proteomics.broadinstitute.org/millscripts/viewfeed.pl?side=xl&amp;cycle=1&amp;fixedMods=iaaC&amp;file=msdataSM/iPRG2012_nd/cpick_in/iPRG2012_nd.1077.2.2.pkl&amp;seq=YQPKDLR</v>
      </c>
    </row>
    <row r="789" spans="1:95" x14ac:dyDescent="0.2">
      <c r="A789" s="3">
        <v>1956</v>
      </c>
      <c r="B789" s="2" t="s">
        <v>865</v>
      </c>
      <c r="C789" s="2" t="s">
        <v>856</v>
      </c>
      <c r="D789" s="3">
        <v>848</v>
      </c>
      <c r="E789" s="3">
        <v>847</v>
      </c>
      <c r="F789" s="3">
        <v>22621</v>
      </c>
      <c r="G789" s="3">
        <v>1923</v>
      </c>
      <c r="H789" s="3">
        <v>8.8681000000000001</v>
      </c>
      <c r="I789" s="30">
        <v>473.23131000000001</v>
      </c>
      <c r="J789" s="30">
        <v>473.23021949999998</v>
      </c>
      <c r="K789" s="30">
        <v>1.09E-3</v>
      </c>
      <c r="L789" s="3">
        <v>2</v>
      </c>
      <c r="M789" s="3">
        <v>2</v>
      </c>
      <c r="N789" s="10">
        <f t="shared" si="84"/>
        <v>1</v>
      </c>
      <c r="O789" s="35">
        <v>2</v>
      </c>
      <c r="P789" s="17"/>
      <c r="Q789" s="40">
        <v>945.45236999999997</v>
      </c>
      <c r="R789" s="40">
        <v>473.22982000000002</v>
      </c>
      <c r="S789" s="18">
        <f t="shared" si="85"/>
        <v>3.1485758864261286</v>
      </c>
      <c r="T789" s="18">
        <f t="shared" si="86"/>
        <v>0.8441987023507892</v>
      </c>
      <c r="U789" s="18">
        <f t="shared" si="87"/>
        <v>0.59167869001828532</v>
      </c>
      <c r="V789" s="30">
        <v>473.23009999999999</v>
      </c>
      <c r="W789" s="3" t="s">
        <v>47</v>
      </c>
      <c r="X789" s="3" t="s">
        <v>47</v>
      </c>
      <c r="Y789" s="3" t="s">
        <v>47</v>
      </c>
      <c r="Z789" s="3" t="s">
        <v>47</v>
      </c>
      <c r="AA789" s="3" t="s">
        <v>47</v>
      </c>
      <c r="AB789" s="12" t="s">
        <v>47</v>
      </c>
      <c r="AC789" s="3" t="s">
        <v>47</v>
      </c>
      <c r="AD789" s="3" t="s">
        <v>47</v>
      </c>
      <c r="AE789" s="3" t="s">
        <v>47</v>
      </c>
      <c r="AG789" s="3" t="s">
        <v>47</v>
      </c>
      <c r="AJ789" s="3" t="s">
        <v>48</v>
      </c>
      <c r="AK789" s="3" t="s">
        <v>48</v>
      </c>
      <c r="AL789" s="3" t="s">
        <v>52</v>
      </c>
      <c r="AM789" s="3" t="s">
        <v>47</v>
      </c>
      <c r="AO789" s="3" t="s">
        <v>47</v>
      </c>
      <c r="AU789" s="3">
        <v>0</v>
      </c>
      <c r="AV789" s="3">
        <v>12</v>
      </c>
      <c r="AW789" s="3">
        <v>1</v>
      </c>
      <c r="AX789" s="3">
        <v>12</v>
      </c>
      <c r="AY789" s="3">
        <v>100</v>
      </c>
      <c r="AZ789" s="6" t="str">
        <f t="shared" si="88"/>
        <v>1077.3</v>
      </c>
      <c r="BC789" s="12" t="s">
        <v>866</v>
      </c>
      <c r="BJ789" s="12">
        <f t="shared" si="89"/>
        <v>0</v>
      </c>
      <c r="BK789" s="12">
        <f t="shared" si="90"/>
        <v>0</v>
      </c>
      <c r="BO789" s="3" t="s">
        <v>54</v>
      </c>
      <c r="BP789" s="3" t="s">
        <v>54</v>
      </c>
      <c r="BR789" s="3" t="s">
        <v>54</v>
      </c>
      <c r="CQ789" s="3" t="str">
        <f>CONCATENATE(baseURL!$A$1,baseURL!$B$1,baseURL!$C$1,".",C789,".",L789,".pkl&amp;seq=",BC789,"&amp;varMods=Deamidated-Q+Deamidated-N")</f>
        <v>http://proteomics.broadinstitute.org/millscripts/viewfeed.pl?side=xl&amp;cycle=1&amp;fixedMods=iaaC&amp;file=msdataSM/iPRG2012_nd/cpick_in/iPRG2012_nd.1077.3.2.pkl&amp;seq=AqLGPDESK&amp;varMods=Deamidated-Q+Deamidated-N</v>
      </c>
    </row>
    <row r="790" spans="1:95" x14ac:dyDescent="0.2">
      <c r="A790" s="3">
        <v>1034</v>
      </c>
      <c r="B790" s="2" t="s">
        <v>867</v>
      </c>
      <c r="C790" s="2" t="s">
        <v>868</v>
      </c>
      <c r="D790" s="3">
        <v>850</v>
      </c>
      <c r="E790" s="3">
        <v>849</v>
      </c>
      <c r="F790" s="3">
        <v>22640</v>
      </c>
      <c r="G790" s="3">
        <v>1926</v>
      </c>
      <c r="H790" s="3">
        <v>8.8811</v>
      </c>
      <c r="I790" s="30">
        <v>400.73633999999998</v>
      </c>
      <c r="J790" s="30">
        <v>400.73557840000001</v>
      </c>
      <c r="K790" s="30">
        <v>7.6000000000000004E-4</v>
      </c>
      <c r="L790" s="3">
        <v>2</v>
      </c>
      <c r="M790" s="3">
        <v>2</v>
      </c>
      <c r="N790" s="10">
        <f t="shared" si="84"/>
        <v>1</v>
      </c>
      <c r="O790" s="35">
        <v>2</v>
      </c>
      <c r="P790" s="17"/>
      <c r="Q790" s="40">
        <v>800.46248000000003</v>
      </c>
      <c r="R790" s="40">
        <v>400.73487999999998</v>
      </c>
      <c r="S790" s="18">
        <f t="shared" si="85"/>
        <v>3.64330651728813</v>
      </c>
      <c r="T790" s="18">
        <f t="shared" si="86"/>
        <v>1.7427981313554777</v>
      </c>
      <c r="U790" s="18">
        <f t="shared" si="87"/>
        <v>0.54899139304516642</v>
      </c>
      <c r="V790" s="30">
        <v>400.73509999999999</v>
      </c>
      <c r="W790" s="3" t="s">
        <v>47</v>
      </c>
      <c r="Z790" s="3" t="s">
        <v>48</v>
      </c>
      <c r="AA790" s="3" t="s">
        <v>47</v>
      </c>
      <c r="AB790" s="12" t="s">
        <v>52</v>
      </c>
      <c r="AC790" s="3" t="s">
        <v>47</v>
      </c>
      <c r="AF790" s="3" t="s">
        <v>48</v>
      </c>
      <c r="AG790" s="3" t="s">
        <v>47</v>
      </c>
      <c r="AH790" s="3" t="s">
        <v>48</v>
      </c>
      <c r="AI790" s="3" t="s">
        <v>48</v>
      </c>
      <c r="AL790" s="3" t="s">
        <v>48</v>
      </c>
      <c r="AM790" s="3" t="s">
        <v>52</v>
      </c>
      <c r="AU790" s="3">
        <v>0</v>
      </c>
      <c r="AV790" s="3">
        <v>4</v>
      </c>
      <c r="AW790" s="3">
        <v>1</v>
      </c>
      <c r="AX790" s="3">
        <v>4</v>
      </c>
      <c r="AY790" s="3">
        <v>100</v>
      </c>
      <c r="AZ790" s="6" t="str">
        <f t="shared" si="88"/>
        <v>1078.1</v>
      </c>
      <c r="BC790" s="12" t="s">
        <v>869</v>
      </c>
      <c r="BJ790" s="12">
        <f t="shared" si="89"/>
        <v>0</v>
      </c>
      <c r="BK790" s="12">
        <f t="shared" si="90"/>
        <v>0</v>
      </c>
      <c r="CQ790" s="3" t="str">
        <f>CONCATENATE(baseURL!$A$1,baseURL!$B$1,baseURL!$C$1,".",C790,".",L790,".pkl&amp;seq=",BC790)</f>
        <v>http://proteomics.broadinstitute.org/millscripts/viewfeed.pl?side=xl&amp;cycle=1&amp;fixedMods=iaaC&amp;file=msdataSM/iPRG2012_nd/cpick_in/iPRG2012_nd.1078.1.2.pkl&amp;seq=QLLNGQK</v>
      </c>
    </row>
    <row r="791" spans="1:95" x14ac:dyDescent="0.2">
      <c r="A791" s="3">
        <v>4172</v>
      </c>
      <c r="B791" s="2" t="s">
        <v>870</v>
      </c>
      <c r="C791" s="2" t="s">
        <v>871</v>
      </c>
      <c r="D791" s="3">
        <v>863</v>
      </c>
      <c r="E791" s="3">
        <v>862</v>
      </c>
      <c r="F791" s="3">
        <v>22683</v>
      </c>
      <c r="G791" s="3">
        <v>1941</v>
      </c>
      <c r="H791" s="3">
        <v>8.9321999999999999</v>
      </c>
      <c r="I791" s="30">
        <v>449.76112000000001</v>
      </c>
      <c r="J791" s="30">
        <v>449.75803769999999</v>
      </c>
      <c r="K791" s="30">
        <v>3.0799999999999998E-3</v>
      </c>
      <c r="L791" s="3">
        <v>2</v>
      </c>
      <c r="M791" s="3">
        <v>2</v>
      </c>
      <c r="N791" s="10">
        <f t="shared" si="84"/>
        <v>1</v>
      </c>
      <c r="O791" s="35">
        <v>2</v>
      </c>
      <c r="P791" s="17"/>
      <c r="Q791" s="40">
        <v>898.51049</v>
      </c>
      <c r="R791" s="40">
        <v>449.75887999999998</v>
      </c>
      <c r="S791" s="18">
        <f t="shared" si="85"/>
        <v>4.9804464117059473</v>
      </c>
      <c r="T791" s="18">
        <f t="shared" si="86"/>
        <v>-1.8727812555651422</v>
      </c>
      <c r="U791" s="18">
        <f t="shared" si="87"/>
        <v>-2.8459693779732422</v>
      </c>
      <c r="V791" s="30">
        <v>449.75760000000002</v>
      </c>
      <c r="W791" s="3" t="s">
        <v>47</v>
      </c>
      <c r="X791" s="3" t="s">
        <v>47</v>
      </c>
      <c r="Y791" s="3" t="s">
        <v>47</v>
      </c>
      <c r="Z791" s="3" t="s">
        <v>47</v>
      </c>
      <c r="AA791" s="3" t="s">
        <v>65</v>
      </c>
      <c r="AB791" s="12" t="s">
        <v>47</v>
      </c>
      <c r="AC791" s="3" t="s">
        <v>47</v>
      </c>
      <c r="AD791" s="3" t="s">
        <v>47</v>
      </c>
      <c r="AE791" s="3" t="s">
        <v>47</v>
      </c>
      <c r="AF791" s="3" t="s">
        <v>47</v>
      </c>
      <c r="AG791" s="3" t="s">
        <v>47</v>
      </c>
      <c r="AH791" s="3" t="s">
        <v>47</v>
      </c>
      <c r="AI791" s="3" t="s">
        <v>47</v>
      </c>
      <c r="AJ791" s="3" t="s">
        <v>52</v>
      </c>
      <c r="AK791" s="3" t="s">
        <v>48</v>
      </c>
      <c r="AL791" s="3" t="s">
        <v>47</v>
      </c>
      <c r="AM791" s="3" t="s">
        <v>47</v>
      </c>
      <c r="AN791" s="3" t="s">
        <v>47</v>
      </c>
      <c r="AU791" s="3">
        <v>1</v>
      </c>
      <c r="AV791" s="3">
        <v>15</v>
      </c>
      <c r="AW791" s="3">
        <v>1</v>
      </c>
      <c r="AX791" s="3">
        <v>15</v>
      </c>
      <c r="AY791" s="3">
        <v>100</v>
      </c>
      <c r="AZ791" s="6" t="str">
        <f t="shared" si="88"/>
        <v>1080.2</v>
      </c>
      <c r="BC791" s="12" t="s">
        <v>872</v>
      </c>
      <c r="BJ791" s="12">
        <f t="shared" si="89"/>
        <v>0</v>
      </c>
      <c r="BK791" s="12">
        <f t="shared" si="90"/>
        <v>0</v>
      </c>
      <c r="BW791" s="3" t="s">
        <v>873</v>
      </c>
      <c r="CQ791" s="3" t="str">
        <f>CONCATENATE(baseURL!$A$1,baseURL!$B$1,baseURL!$C$1,".",C791,".",L791,".pkl&amp;seq=",BC791)</f>
        <v>http://proteomics.broadinstitute.org/millscripts/viewfeed.pl?side=xl&amp;cycle=1&amp;fixedMods=iaaC&amp;file=msdataSM/iPRG2012_nd/cpick_in/iPRG2012_nd.1080.2.2.pkl&amp;seq=KLDPNVGR</v>
      </c>
    </row>
    <row r="792" spans="1:95" x14ac:dyDescent="0.2">
      <c r="A792" s="3">
        <v>4844</v>
      </c>
      <c r="B792" s="2" t="s">
        <v>874</v>
      </c>
      <c r="C792" s="2" t="s">
        <v>875</v>
      </c>
      <c r="D792" s="3">
        <v>865</v>
      </c>
      <c r="E792" s="3">
        <v>864</v>
      </c>
      <c r="F792" s="3">
        <v>22685</v>
      </c>
      <c r="G792" s="3">
        <v>1943</v>
      </c>
      <c r="H792" s="3">
        <v>8.9372000000000007</v>
      </c>
      <c r="I792" s="30">
        <v>550.81419000000005</v>
      </c>
      <c r="J792" s="30">
        <v>550.81106369999998</v>
      </c>
      <c r="K792" s="30">
        <v>3.13E-3</v>
      </c>
      <c r="L792" s="3">
        <v>2</v>
      </c>
      <c r="M792" s="3">
        <v>2</v>
      </c>
      <c r="N792" s="10">
        <f t="shared" si="84"/>
        <v>1</v>
      </c>
      <c r="O792" s="35">
        <v>2</v>
      </c>
      <c r="P792" s="17"/>
      <c r="Q792" s="40">
        <v>1100.6132399999999</v>
      </c>
      <c r="R792" s="40">
        <v>550.81025999999997</v>
      </c>
      <c r="S792" s="18">
        <f t="shared" si="85"/>
        <v>7.134943347065005</v>
      </c>
      <c r="T792" s="18">
        <f t="shared" si="86"/>
        <v>1.4591231470631048</v>
      </c>
      <c r="U792" s="18">
        <f t="shared" si="87"/>
        <v>1.706576780204043</v>
      </c>
      <c r="V792" s="30">
        <v>550.81119999999999</v>
      </c>
      <c r="W792" s="3" t="s">
        <v>47</v>
      </c>
      <c r="X792" s="3" t="s">
        <v>47</v>
      </c>
      <c r="Y792" s="3" t="s">
        <v>47</v>
      </c>
      <c r="Z792" s="3" t="s">
        <v>47</v>
      </c>
      <c r="AA792" s="3" t="s">
        <v>48</v>
      </c>
      <c r="AB792" s="12" t="s">
        <v>47</v>
      </c>
      <c r="AC792" s="3" t="s">
        <v>47</v>
      </c>
      <c r="AD792" s="3" t="s">
        <v>47</v>
      </c>
      <c r="AE792" s="3" t="s">
        <v>47</v>
      </c>
      <c r="AF792" s="3" t="s">
        <v>47</v>
      </c>
      <c r="AG792" s="3" t="s">
        <v>47</v>
      </c>
      <c r="AH792" s="3" t="s">
        <v>47</v>
      </c>
      <c r="AI792" s="3" t="s">
        <v>47</v>
      </c>
      <c r="AJ792" s="3" t="s">
        <v>47</v>
      </c>
      <c r="AK792" s="3" t="s">
        <v>47</v>
      </c>
      <c r="AL792" s="3" t="s">
        <v>47</v>
      </c>
      <c r="AM792" s="3" t="s">
        <v>47</v>
      </c>
      <c r="AN792" s="3" t="s">
        <v>47</v>
      </c>
      <c r="AU792" s="3">
        <v>0</v>
      </c>
      <c r="AV792" s="3">
        <v>17</v>
      </c>
      <c r="AW792" s="3">
        <v>1</v>
      </c>
      <c r="AX792" s="3">
        <v>17</v>
      </c>
      <c r="AY792" s="3">
        <v>100</v>
      </c>
      <c r="AZ792" s="6" t="str">
        <f t="shared" si="88"/>
        <v>1080.4</v>
      </c>
      <c r="BC792" s="12" t="s">
        <v>876</v>
      </c>
      <c r="BJ792" s="12">
        <f t="shared" si="89"/>
        <v>0</v>
      </c>
      <c r="BK792" s="12">
        <f t="shared" si="90"/>
        <v>0</v>
      </c>
      <c r="CQ792" s="3" t="str">
        <f>CONCATENATE(baseURL!$A$1,baseURL!$B$1,baseURL!$C$1,".",C792,".",L792,".pkl&amp;seq=",BC792)</f>
        <v>http://proteomics.broadinstitute.org/millscripts/viewfeed.pl?side=xl&amp;cycle=1&amp;fixedMods=iaaC&amp;file=msdataSM/iPRG2012_nd/cpick_in/iPRG2012_nd.1080.4.2.pkl&amp;seq=KVTQMTPAPK</v>
      </c>
    </row>
    <row r="793" spans="1:95" x14ac:dyDescent="0.2">
      <c r="A793" s="3">
        <v>4787</v>
      </c>
      <c r="B793" s="2" t="s">
        <v>882</v>
      </c>
      <c r="C793" s="2" t="s">
        <v>883</v>
      </c>
      <c r="D793" s="3">
        <v>873</v>
      </c>
      <c r="E793" s="3">
        <v>872</v>
      </c>
      <c r="F793" s="3">
        <v>22708</v>
      </c>
      <c r="G793" s="3">
        <v>1952</v>
      </c>
      <c r="H793" s="3">
        <v>8.9651999999999994</v>
      </c>
      <c r="I793" s="30">
        <v>564.81155000000001</v>
      </c>
      <c r="J793" s="30">
        <v>564.81045080000001</v>
      </c>
      <c r="K793" s="30">
        <v>1.1000000000000001E-3</v>
      </c>
      <c r="L793" s="3">
        <v>2</v>
      </c>
      <c r="M793" s="3">
        <v>2</v>
      </c>
      <c r="N793" s="10">
        <f t="shared" si="84"/>
        <v>1</v>
      </c>
      <c r="O793" s="35">
        <v>2</v>
      </c>
      <c r="P793" s="17"/>
      <c r="Q793" s="40">
        <v>1128.6120000000001</v>
      </c>
      <c r="R793" s="40">
        <v>564.80963999999994</v>
      </c>
      <c r="S793" s="18">
        <f t="shared" si="85"/>
        <v>3.381670327132249</v>
      </c>
      <c r="T793" s="18">
        <f t="shared" si="86"/>
        <v>1.4355279064774851</v>
      </c>
      <c r="U793" s="18">
        <f t="shared" si="87"/>
        <v>0.99148449389791726</v>
      </c>
      <c r="V793" s="30">
        <v>564.81020000000001</v>
      </c>
      <c r="W793" s="3" t="s">
        <v>47</v>
      </c>
      <c r="X793" s="3" t="s">
        <v>47</v>
      </c>
      <c r="Y793" s="3" t="s">
        <v>47</v>
      </c>
      <c r="Z793" s="3" t="s">
        <v>47</v>
      </c>
      <c r="AA793" s="3" t="s">
        <v>47</v>
      </c>
      <c r="AB793" s="12" t="s">
        <v>47</v>
      </c>
      <c r="AC793" s="3" t="s">
        <v>47</v>
      </c>
      <c r="AD793" s="3" t="s">
        <v>47</v>
      </c>
      <c r="AE793" s="3" t="s">
        <v>47</v>
      </c>
      <c r="AF793" s="3" t="s">
        <v>47</v>
      </c>
      <c r="AG793" s="3" t="s">
        <v>47</v>
      </c>
      <c r="AH793" s="3" t="s">
        <v>47</v>
      </c>
      <c r="AI793" s="3" t="s">
        <v>47</v>
      </c>
      <c r="AJ793" s="3" t="s">
        <v>47</v>
      </c>
      <c r="AK793" s="3" t="s">
        <v>48</v>
      </c>
      <c r="AL793" s="3" t="s">
        <v>47</v>
      </c>
      <c r="AM793" s="3" t="s">
        <v>47</v>
      </c>
      <c r="AN793" s="3" t="s">
        <v>47</v>
      </c>
      <c r="AU793" s="3">
        <v>0</v>
      </c>
      <c r="AV793" s="3">
        <v>17</v>
      </c>
      <c r="AW793" s="3">
        <v>1</v>
      </c>
      <c r="AX793" s="3">
        <v>17</v>
      </c>
      <c r="AY793" s="3">
        <v>100</v>
      </c>
      <c r="AZ793" s="6" t="str">
        <f t="shared" si="88"/>
        <v>1081.6</v>
      </c>
      <c r="BC793" s="12" t="s">
        <v>821</v>
      </c>
      <c r="BJ793" s="12">
        <f t="shared" si="89"/>
        <v>0</v>
      </c>
      <c r="BK793" s="12">
        <f t="shared" si="90"/>
        <v>0</v>
      </c>
      <c r="CQ793" s="3" t="str">
        <f>CONCATENATE(baseURL!$A$1,baseURL!$B$1,baseURL!$C$1,".",C793,".",L793,".pkl&amp;seq=",BC793)</f>
        <v>http://proteomics.broadinstitute.org/millscripts/viewfeed.pl?side=xl&amp;cycle=1&amp;fixedMods=iaaC&amp;file=msdataSM/iPRG2012_nd/cpick_in/iPRG2012_nd.1081.6.2.pkl&amp;seq=LVAGGAAQNTAR</v>
      </c>
    </row>
    <row r="794" spans="1:95" x14ac:dyDescent="0.2">
      <c r="A794" s="3">
        <v>3870</v>
      </c>
      <c r="B794" s="2" t="s">
        <v>884</v>
      </c>
      <c r="C794" s="2" t="s">
        <v>885</v>
      </c>
      <c r="D794" s="3">
        <v>875</v>
      </c>
      <c r="E794" s="3">
        <v>874</v>
      </c>
      <c r="F794" s="3">
        <v>22724</v>
      </c>
      <c r="G794" s="3">
        <v>1955</v>
      </c>
      <c r="H794" s="3">
        <v>8.9773999999999994</v>
      </c>
      <c r="I794" s="30">
        <v>423.19227000000001</v>
      </c>
      <c r="J794" s="30">
        <v>423.19226980000002</v>
      </c>
      <c r="K794" s="30">
        <v>0</v>
      </c>
      <c r="L794" s="3">
        <v>0</v>
      </c>
      <c r="M794" s="3">
        <v>0</v>
      </c>
      <c r="N794" s="10">
        <f t="shared" si="84"/>
        <v>1</v>
      </c>
      <c r="O794" s="35">
        <v>2</v>
      </c>
      <c r="P794" s="17"/>
      <c r="Q794" s="40">
        <v>845.37881000000004</v>
      </c>
      <c r="R794" s="40">
        <v>423.19304</v>
      </c>
      <c r="S794" s="18">
        <f t="shared" si="85"/>
        <v>-1.8195006231402415</v>
      </c>
      <c r="T794" s="18">
        <f t="shared" si="86"/>
        <v>-1.8199732206766432</v>
      </c>
      <c r="U794" s="18">
        <f t="shared" si="87"/>
        <v>-1.7486109885160503</v>
      </c>
      <c r="V794" s="30">
        <v>423.19229999999999</v>
      </c>
      <c r="W794" s="3" t="s">
        <v>48</v>
      </c>
      <c r="X794" s="3" t="s">
        <v>47</v>
      </c>
      <c r="Y794" s="3" t="s">
        <v>47</v>
      </c>
      <c r="Z794" s="3" t="s">
        <v>47</v>
      </c>
      <c r="AA794" s="3" t="s">
        <v>47</v>
      </c>
      <c r="AB794" s="12" t="s">
        <v>52</v>
      </c>
      <c r="AD794" s="3" t="s">
        <v>47</v>
      </c>
      <c r="AF794" s="3" t="s">
        <v>47</v>
      </c>
      <c r="AG794" s="3" t="s">
        <v>47</v>
      </c>
      <c r="AH794" s="3" t="s">
        <v>48</v>
      </c>
      <c r="AL794" s="3" t="s">
        <v>48</v>
      </c>
      <c r="AU794" s="3">
        <v>0</v>
      </c>
      <c r="AV794" s="3">
        <v>7</v>
      </c>
      <c r="AW794" s="3">
        <v>1</v>
      </c>
      <c r="AX794" s="3">
        <v>7</v>
      </c>
      <c r="AY794" s="3">
        <v>100</v>
      </c>
      <c r="AZ794" s="6" t="str">
        <f t="shared" si="88"/>
        <v>1082.1</v>
      </c>
      <c r="BC794" s="12" t="s">
        <v>828</v>
      </c>
      <c r="BJ794" s="12">
        <f t="shared" si="89"/>
        <v>0</v>
      </c>
      <c r="BK794" s="12">
        <f t="shared" si="90"/>
        <v>0</v>
      </c>
      <c r="CQ794" s="3" t="str">
        <f>CONCATENATE(baseURL!$A$1,baseURL!$B$1,baseURL!$C$1,".",C794,".",L794,".pkl&amp;seq=",BC794)</f>
        <v>http://proteomics.broadinstitute.org/millscripts/viewfeed.pl?side=xl&amp;cycle=1&amp;fixedMods=iaaC&amp;file=msdataSM/iPRG2012_nd/cpick_in/iPRG2012_nd.1082.1.0.pkl&amp;seq=TDYYQR</v>
      </c>
    </row>
    <row r="795" spans="1:95" x14ac:dyDescent="0.2">
      <c r="A795" s="3">
        <v>3374</v>
      </c>
      <c r="B795" s="2" t="s">
        <v>886</v>
      </c>
      <c r="C795" s="2" t="s">
        <v>879</v>
      </c>
      <c r="D795" s="3">
        <v>880</v>
      </c>
      <c r="E795" s="3">
        <v>879</v>
      </c>
      <c r="F795" s="3">
        <v>22729</v>
      </c>
      <c r="G795" s="3">
        <v>1960</v>
      </c>
      <c r="H795" s="3">
        <v>8.9916</v>
      </c>
      <c r="I795" s="30">
        <v>582.30038999999999</v>
      </c>
      <c r="J795" s="30">
        <v>582.29944780000005</v>
      </c>
      <c r="K795" s="30">
        <v>9.3999999999999997E-4</v>
      </c>
      <c r="L795" s="3">
        <v>0</v>
      </c>
      <c r="M795" s="3">
        <v>2</v>
      </c>
      <c r="N795" s="10">
        <f t="shared" si="84"/>
        <v>1</v>
      </c>
      <c r="O795" s="35">
        <v>2</v>
      </c>
      <c r="P795" s="17"/>
      <c r="Q795" s="40">
        <v>1163.5902599999999</v>
      </c>
      <c r="R795" s="40">
        <v>582.29876999999999</v>
      </c>
      <c r="S795" s="18">
        <f t="shared" si="85"/>
        <v>2.7820769739950153</v>
      </c>
      <c r="T795" s="18">
        <f t="shared" si="86"/>
        <v>1.1640072673727857</v>
      </c>
      <c r="U795" s="18">
        <f t="shared" si="87"/>
        <v>0.56671938352649787</v>
      </c>
      <c r="V795" s="30">
        <v>582.29909999999995</v>
      </c>
      <c r="W795" s="3" t="s">
        <v>47</v>
      </c>
      <c r="X795" s="3" t="s">
        <v>47</v>
      </c>
      <c r="Y795" s="3" t="s">
        <v>47</v>
      </c>
      <c r="Z795" s="3" t="s">
        <v>47</v>
      </c>
      <c r="AA795" s="3" t="s">
        <v>47</v>
      </c>
      <c r="AB795" s="12" t="s">
        <v>47</v>
      </c>
      <c r="AC795" s="3" t="s">
        <v>52</v>
      </c>
      <c r="AF795" s="3" t="s">
        <v>48</v>
      </c>
      <c r="AG795" s="3" t="s">
        <v>48</v>
      </c>
      <c r="AH795" s="3" t="s">
        <v>47</v>
      </c>
      <c r="AI795" s="3" t="s">
        <v>48</v>
      </c>
      <c r="AL795" s="3" t="s">
        <v>47</v>
      </c>
      <c r="AM795" s="3" t="s">
        <v>48</v>
      </c>
      <c r="AN795" s="3" t="s">
        <v>48</v>
      </c>
      <c r="AU795" s="3">
        <v>0</v>
      </c>
      <c r="AV795" s="3">
        <v>8</v>
      </c>
      <c r="AW795" s="3">
        <v>1</v>
      </c>
      <c r="AX795" s="3">
        <v>8</v>
      </c>
      <c r="AY795" s="3">
        <v>100</v>
      </c>
      <c r="AZ795" s="6" t="str">
        <f t="shared" si="88"/>
        <v>1082.6</v>
      </c>
      <c r="BC795" s="12" t="s">
        <v>887</v>
      </c>
      <c r="BJ795" s="12">
        <f t="shared" si="89"/>
        <v>0</v>
      </c>
      <c r="BK795" s="12">
        <f t="shared" si="90"/>
        <v>0</v>
      </c>
      <c r="CQ795" s="3" t="str">
        <f>CONCATENATE(baseURL!$A$1,baseURL!$B$1,baseURL!$C$1,".",C795,".",L795,".pkl&amp;seq=",BC795)</f>
        <v>http://proteomics.broadinstitute.org/millscripts/viewfeed.pl?side=xl&amp;cycle=1&amp;fixedMods=iaaC&amp;file=msdataSM/iPRG2012_nd/cpick_in/iPRG2012_nd.1082.6.0.pkl&amp;seq=VGSTSENLTQK</v>
      </c>
    </row>
    <row r="796" spans="1:95" x14ac:dyDescent="0.2">
      <c r="A796" s="3">
        <v>3975</v>
      </c>
      <c r="B796" s="2" t="s">
        <v>888</v>
      </c>
      <c r="C796" s="2" t="s">
        <v>886</v>
      </c>
      <c r="D796" s="3">
        <v>887</v>
      </c>
      <c r="E796" s="3">
        <v>886</v>
      </c>
      <c r="F796" s="3">
        <v>22751</v>
      </c>
      <c r="G796" s="3">
        <v>1968</v>
      </c>
      <c r="H796" s="3">
        <v>9.0129999999999999</v>
      </c>
      <c r="I796" s="30">
        <v>501.74507999999997</v>
      </c>
      <c r="J796" s="30">
        <v>501.74508079999998</v>
      </c>
      <c r="K796" s="30">
        <v>0</v>
      </c>
      <c r="L796" s="3">
        <v>0</v>
      </c>
      <c r="M796" s="3">
        <v>0</v>
      </c>
      <c r="N796" s="10">
        <f t="shared" si="84"/>
        <v>1</v>
      </c>
      <c r="O796" s="35">
        <v>2</v>
      </c>
      <c r="P796" s="17"/>
      <c r="Q796" s="40">
        <v>1002.48506</v>
      </c>
      <c r="R796" s="40">
        <v>501.74617000000001</v>
      </c>
      <c r="S796" s="18">
        <f t="shared" si="85"/>
        <v>-2.172413194570757</v>
      </c>
      <c r="T796" s="18">
        <f t="shared" si="86"/>
        <v>-2.1708187628497355</v>
      </c>
      <c r="U796" s="18">
        <f t="shared" si="87"/>
        <v>-2.1325524019983924</v>
      </c>
      <c r="V796" s="30">
        <v>501.74509999999998</v>
      </c>
      <c r="X796" s="3" t="s">
        <v>47</v>
      </c>
      <c r="Y796" s="3" t="s">
        <v>47</v>
      </c>
      <c r="Z796" s="3" t="s">
        <v>47</v>
      </c>
      <c r="AA796" s="3" t="s">
        <v>48</v>
      </c>
      <c r="AB796" s="12" t="s">
        <v>47</v>
      </c>
      <c r="AC796" s="3" t="s">
        <v>47</v>
      </c>
      <c r="AD796" s="3" t="s">
        <v>47</v>
      </c>
      <c r="AE796" s="3" t="s">
        <v>47</v>
      </c>
      <c r="AF796" s="3" t="s">
        <v>47</v>
      </c>
      <c r="AG796" s="3" t="s">
        <v>47</v>
      </c>
      <c r="AI796" s="3" t="s">
        <v>47</v>
      </c>
      <c r="AK796" s="3" t="s">
        <v>52</v>
      </c>
      <c r="AL796" s="3" t="s">
        <v>47</v>
      </c>
      <c r="AN796" s="3" t="s">
        <v>65</v>
      </c>
      <c r="AU796" s="3">
        <v>1</v>
      </c>
      <c r="AV796" s="3">
        <v>11</v>
      </c>
      <c r="AW796" s="3">
        <v>1</v>
      </c>
      <c r="AX796" s="3">
        <v>11</v>
      </c>
      <c r="AY796" s="3">
        <v>100</v>
      </c>
      <c r="AZ796" s="6" t="str">
        <f t="shared" si="88"/>
        <v>1083.7</v>
      </c>
      <c r="BC796" s="12" t="s">
        <v>757</v>
      </c>
      <c r="BJ796" s="12">
        <f t="shared" si="89"/>
        <v>0</v>
      </c>
      <c r="BK796" s="12">
        <f t="shared" si="90"/>
        <v>0</v>
      </c>
      <c r="CJ796" s="3" t="s">
        <v>889</v>
      </c>
      <c r="CQ796" s="3" t="str">
        <f>CONCATENATE(baseURL!$A$1,baseURL!$B$1,baseURL!$C$1,".",C796,".",L796,".pkl&amp;seq=",BC796)</f>
        <v>http://proteomics.broadinstitute.org/millscripts/viewfeed.pl?side=xl&amp;cycle=1&amp;fixedMods=iaaC&amp;file=msdataSM/iPRG2012_nd/cpick_in/iPRG2012_nd.1083.7.0.pkl&amp;seq=ALNEEAEAR</v>
      </c>
    </row>
    <row r="797" spans="1:95" x14ac:dyDescent="0.2">
      <c r="A797" s="3">
        <v>1299</v>
      </c>
      <c r="B797" s="2" t="s">
        <v>890</v>
      </c>
      <c r="C797" s="2" t="s">
        <v>891</v>
      </c>
      <c r="D797" s="3">
        <v>902</v>
      </c>
      <c r="E797" s="3">
        <v>901</v>
      </c>
      <c r="F797" s="3">
        <v>22795</v>
      </c>
      <c r="G797" s="3">
        <v>1985</v>
      </c>
      <c r="H797" s="3">
        <v>9.0599000000000007</v>
      </c>
      <c r="I797" s="30">
        <v>549.32376999999997</v>
      </c>
      <c r="J797" s="30">
        <v>549.32435139999995</v>
      </c>
      <c r="K797" s="30">
        <v>-5.8E-4</v>
      </c>
      <c r="L797" s="3">
        <v>0</v>
      </c>
      <c r="M797" s="3">
        <v>2</v>
      </c>
      <c r="N797" s="10">
        <f t="shared" si="84"/>
        <v>1</v>
      </c>
      <c r="O797" s="35">
        <v>2</v>
      </c>
      <c r="P797" s="17"/>
      <c r="Q797" s="40">
        <v>1097.64257</v>
      </c>
      <c r="R797" s="40">
        <v>549.32492000000002</v>
      </c>
      <c r="S797" s="18">
        <f t="shared" si="85"/>
        <v>-2.09347866478074</v>
      </c>
      <c r="T797" s="18">
        <f t="shared" si="86"/>
        <v>-1.0350886685881449</v>
      </c>
      <c r="U797" s="18">
        <f t="shared" si="87"/>
        <v>-1.1286580627477563</v>
      </c>
      <c r="V797" s="30">
        <v>549.32429999999999</v>
      </c>
      <c r="X797" s="3" t="s">
        <v>47</v>
      </c>
      <c r="Y797" s="3" t="s">
        <v>47</v>
      </c>
      <c r="Z797" s="3" t="s">
        <v>47</v>
      </c>
      <c r="AA797" s="3" t="s">
        <v>47</v>
      </c>
      <c r="AH797" s="3" t="s">
        <v>47</v>
      </c>
      <c r="AL797" s="3" t="s">
        <v>48</v>
      </c>
      <c r="AM797" s="3" t="s">
        <v>47</v>
      </c>
      <c r="AN797" s="3" t="s">
        <v>47</v>
      </c>
      <c r="AU797" s="3">
        <v>0</v>
      </c>
      <c r="AV797" s="3">
        <v>7</v>
      </c>
      <c r="AW797" s="3">
        <v>1</v>
      </c>
      <c r="AX797" s="3">
        <v>7</v>
      </c>
      <c r="AY797" s="3">
        <v>100</v>
      </c>
      <c r="AZ797" s="6" t="str">
        <f t="shared" si="88"/>
        <v>1085.9</v>
      </c>
      <c r="BC797" s="12" t="s">
        <v>892</v>
      </c>
      <c r="BJ797" s="12">
        <f t="shared" si="89"/>
        <v>0</v>
      </c>
      <c r="BK797" s="12">
        <f t="shared" si="90"/>
        <v>0</v>
      </c>
      <c r="CQ797" s="3" t="str">
        <f>CONCATENATE(baseURL!$A$1,baseURL!$B$1,baseURL!$C$1,".",C797,".",L797,".pkl&amp;seq=",BC797)</f>
        <v>http://proteomics.broadinstitute.org/millscripts/viewfeed.pl?side=xl&amp;cycle=1&amp;fixedMods=iaaC&amp;file=msdataSM/iPRG2012_nd/cpick_in/iPRG2012_nd.1085.9.0.pkl&amp;seq=GKAKGDLPGVR</v>
      </c>
    </row>
    <row r="798" spans="1:95" x14ac:dyDescent="0.2">
      <c r="A798" s="3">
        <v>448</v>
      </c>
      <c r="B798" s="2" t="s">
        <v>898</v>
      </c>
      <c r="C798" s="2" t="s">
        <v>899</v>
      </c>
      <c r="D798" s="3">
        <v>905</v>
      </c>
      <c r="E798" s="3">
        <v>904</v>
      </c>
      <c r="F798" s="3">
        <v>22808</v>
      </c>
      <c r="G798" s="3">
        <v>1989</v>
      </c>
      <c r="H798" s="3">
        <v>9.0721000000000007</v>
      </c>
      <c r="I798" s="30">
        <v>404.19742000000002</v>
      </c>
      <c r="J798" s="30">
        <v>404.19621740000002</v>
      </c>
      <c r="K798" s="30">
        <v>1.1999999999999999E-3</v>
      </c>
      <c r="L798" s="3">
        <v>2</v>
      </c>
      <c r="M798" s="3">
        <v>2</v>
      </c>
      <c r="N798" s="10">
        <f t="shared" si="84"/>
        <v>1</v>
      </c>
      <c r="O798" s="35">
        <v>2</v>
      </c>
      <c r="P798" s="17"/>
      <c r="Q798" s="40">
        <v>807.38428999999996</v>
      </c>
      <c r="R798" s="40">
        <v>404.19578000000001</v>
      </c>
      <c r="S798" s="18">
        <f t="shared" si="85"/>
        <v>4.0574396892737665</v>
      </c>
      <c r="T798" s="18">
        <f t="shared" si="86"/>
        <v>1.0821488537307395</v>
      </c>
      <c r="U798" s="18">
        <f t="shared" si="87"/>
        <v>-0.44532874638199099</v>
      </c>
      <c r="V798" s="30">
        <v>404.19560000000001</v>
      </c>
      <c r="W798" s="3" t="s">
        <v>47</v>
      </c>
      <c r="Y798" s="3" t="s">
        <v>65</v>
      </c>
      <c r="Z798" s="3" t="s">
        <v>47</v>
      </c>
      <c r="AA798" s="3" t="s">
        <v>47</v>
      </c>
      <c r="AB798" s="12" t="s">
        <v>65</v>
      </c>
      <c r="AC798" s="3" t="s">
        <v>47</v>
      </c>
      <c r="AD798" s="3" t="s">
        <v>48</v>
      </c>
      <c r="AF798" s="3" t="s">
        <v>47</v>
      </c>
      <c r="AG798" s="3" t="s">
        <v>48</v>
      </c>
      <c r="AH798" s="3" t="s">
        <v>47</v>
      </c>
      <c r="AI798" s="3" t="s">
        <v>65</v>
      </c>
      <c r="AJ798" s="3" t="s">
        <v>65</v>
      </c>
      <c r="AK798" s="3" t="s">
        <v>47</v>
      </c>
      <c r="AL798" s="3" t="s">
        <v>47</v>
      </c>
      <c r="AM798" s="3" t="s">
        <v>47</v>
      </c>
      <c r="AN798" s="3" t="s">
        <v>47</v>
      </c>
      <c r="AO798" s="3" t="s">
        <v>48</v>
      </c>
      <c r="AP798" s="3" t="s">
        <v>47</v>
      </c>
      <c r="AU798" s="3">
        <v>4</v>
      </c>
      <c r="AV798" s="3">
        <v>11</v>
      </c>
      <c r="AW798" s="3">
        <v>1</v>
      </c>
      <c r="AX798" s="3">
        <v>11</v>
      </c>
      <c r="AY798" s="3">
        <v>100</v>
      </c>
      <c r="AZ798" s="6" t="str">
        <f t="shared" si="88"/>
        <v>1086.1</v>
      </c>
      <c r="BB798" s="12" t="s">
        <v>79</v>
      </c>
      <c r="BC798" s="12" t="s">
        <v>852</v>
      </c>
      <c r="BJ798" s="12">
        <f t="shared" si="89"/>
        <v>0</v>
      </c>
      <c r="BK798" s="12">
        <f t="shared" si="90"/>
        <v>0</v>
      </c>
      <c r="BU798" s="3" t="s">
        <v>853</v>
      </c>
      <c r="BX798" s="3" t="s">
        <v>900</v>
      </c>
      <c r="CE798" s="3" t="s">
        <v>900</v>
      </c>
      <c r="CF798" s="3" t="s">
        <v>900</v>
      </c>
      <c r="CQ798" s="3" t="str">
        <f>CONCATENATE(baseURL!$A$1,baseURL!$B$1,"+Acetyl",baseURL!$C$1,".",C798,".",L798,".pkl&amp;seq=",BC798)</f>
        <v>http://proteomics.broadinstitute.org/millscripts/viewfeed.pl?side=xl&amp;cycle=1&amp;fixedMods=iaaC+Acetyl&amp;file=msdataSM/iPRG2012_nd/cpick_in/iPRG2012_nd.1086.1.2.pkl&amp;seq=SSSESLR</v>
      </c>
    </row>
    <row r="799" spans="1:95" x14ac:dyDescent="0.2">
      <c r="A799" s="3">
        <v>428</v>
      </c>
      <c r="B799" s="2" t="s">
        <v>903</v>
      </c>
      <c r="C799" s="2" t="s">
        <v>904</v>
      </c>
      <c r="D799" s="3">
        <v>912</v>
      </c>
      <c r="E799" s="3">
        <v>911</v>
      </c>
      <c r="F799" s="3">
        <v>22829</v>
      </c>
      <c r="G799" s="3">
        <v>1997</v>
      </c>
      <c r="H799" s="3">
        <v>9.0976999999999997</v>
      </c>
      <c r="I799" s="30">
        <v>402.54423000000003</v>
      </c>
      <c r="J799" s="30">
        <v>402.87772619999998</v>
      </c>
      <c r="K799" s="30">
        <v>-0.33350000000000002</v>
      </c>
      <c r="L799" s="3">
        <v>3</v>
      </c>
      <c r="M799" s="3">
        <v>3</v>
      </c>
      <c r="N799" s="10">
        <f t="shared" si="84"/>
        <v>1</v>
      </c>
      <c r="O799" s="35">
        <v>3</v>
      </c>
      <c r="P799" s="17"/>
      <c r="Q799" s="40">
        <v>1205.6120599999999</v>
      </c>
      <c r="R799" s="40">
        <v>402.54219999999998</v>
      </c>
      <c r="S799" s="18">
        <f t="shared" si="85"/>
        <v>5.042949534353153</v>
      </c>
      <c r="T799" s="18">
        <f t="shared" si="86"/>
        <v>833.51807586882546</v>
      </c>
      <c r="U799" s="18">
        <f t="shared" si="87"/>
        <v>832.21088372855422</v>
      </c>
      <c r="V799" s="30">
        <v>402.87720000000002</v>
      </c>
      <c r="W799" s="3" t="s">
        <v>47</v>
      </c>
      <c r="AA799" s="3" t="s">
        <v>47</v>
      </c>
      <c r="AB799" s="12" t="s">
        <v>48</v>
      </c>
      <c r="AC799" s="3" t="s">
        <v>52</v>
      </c>
      <c r="AD799" s="3" t="s">
        <v>47</v>
      </c>
      <c r="AF799" s="3" t="s">
        <v>47</v>
      </c>
      <c r="AG799" s="3" t="s">
        <v>47</v>
      </c>
      <c r="AK799" s="3" t="s">
        <v>52</v>
      </c>
      <c r="AL799" s="3" t="s">
        <v>52</v>
      </c>
      <c r="AU799" s="3">
        <v>0</v>
      </c>
      <c r="AV799" s="3">
        <v>5</v>
      </c>
      <c r="AW799" s="3">
        <v>1</v>
      </c>
      <c r="AX799" s="3">
        <v>5</v>
      </c>
      <c r="AY799" s="3">
        <v>100</v>
      </c>
      <c r="AZ799" s="6" t="str">
        <f t="shared" si="88"/>
        <v>1087.1</v>
      </c>
      <c r="BC799" s="12" t="s">
        <v>905</v>
      </c>
      <c r="BJ799" s="12">
        <f t="shared" si="89"/>
        <v>0</v>
      </c>
      <c r="BK799" s="12">
        <f t="shared" si="90"/>
        <v>0</v>
      </c>
      <c r="CQ799" s="3" t="str">
        <f>CONCATENATE(baseURL!$A$1,baseURL!$B$1,baseURL!$C$1,".",C799,".",L799,".pkl&amp;seq=",BC799)</f>
        <v>http://proteomics.broadinstitute.org/millscripts/viewfeed.pl?side=xl&amp;cycle=1&amp;fixedMods=iaaC&amp;file=msdataSM/iPRG2012_nd/cpick_in/iPRG2012_nd.1087.1.3.pkl&amp;seq=AKQSLDVSSDR</v>
      </c>
    </row>
    <row r="800" spans="1:95" x14ac:dyDescent="0.2">
      <c r="A800" s="3">
        <v>3058</v>
      </c>
      <c r="B800" s="2" t="s">
        <v>906</v>
      </c>
      <c r="C800" s="2" t="s">
        <v>907</v>
      </c>
      <c r="D800" s="3">
        <v>916</v>
      </c>
      <c r="E800" s="3">
        <v>915</v>
      </c>
      <c r="F800" s="3">
        <v>22833</v>
      </c>
      <c r="G800" s="3">
        <v>2001</v>
      </c>
      <c r="H800" s="3">
        <v>9.1111000000000004</v>
      </c>
      <c r="I800" s="30">
        <v>532.26616000000001</v>
      </c>
      <c r="J800" s="30">
        <v>532.26485679999996</v>
      </c>
      <c r="K800" s="30">
        <v>1.2999999999999999E-3</v>
      </c>
      <c r="L800" s="3">
        <v>2</v>
      </c>
      <c r="M800" s="3">
        <v>2</v>
      </c>
      <c r="N800" s="10">
        <f t="shared" si="84"/>
        <v>1</v>
      </c>
      <c r="O800" s="35">
        <v>2</v>
      </c>
      <c r="P800" s="17"/>
      <c r="Q800" s="40">
        <v>1063.52007</v>
      </c>
      <c r="R800" s="40">
        <v>532.26367000000005</v>
      </c>
      <c r="S800" s="18">
        <f t="shared" si="85"/>
        <v>4.6781325502943494</v>
      </c>
      <c r="T800" s="18">
        <f t="shared" si="86"/>
        <v>2.2297219720331487</v>
      </c>
      <c r="U800" s="18">
        <f t="shared" si="87"/>
        <v>2.1230079445196686</v>
      </c>
      <c r="V800" s="30">
        <v>532.26480000000004</v>
      </c>
      <c r="X800" s="3" t="s">
        <v>47</v>
      </c>
      <c r="Y800" s="3" t="s">
        <v>48</v>
      </c>
      <c r="Z800" s="3" t="s">
        <v>47</v>
      </c>
      <c r="AA800" s="3" t="s">
        <v>47</v>
      </c>
      <c r="AB800" s="12" t="s">
        <v>47</v>
      </c>
      <c r="AC800" s="3" t="s">
        <v>48</v>
      </c>
      <c r="AG800" s="3" t="s">
        <v>52</v>
      </c>
      <c r="AH800" s="3" t="s">
        <v>48</v>
      </c>
      <c r="AI800" s="3" t="s">
        <v>48</v>
      </c>
      <c r="AL800" s="3" t="s">
        <v>48</v>
      </c>
      <c r="AM800" s="3" t="s">
        <v>48</v>
      </c>
      <c r="AU800" s="3">
        <v>0</v>
      </c>
      <c r="AV800" s="3">
        <v>4</v>
      </c>
      <c r="AW800" s="3">
        <v>1</v>
      </c>
      <c r="AX800" s="3">
        <v>4</v>
      </c>
      <c r="AY800" s="3">
        <v>100</v>
      </c>
      <c r="AZ800" s="6" t="str">
        <f t="shared" si="88"/>
        <v>1087.5</v>
      </c>
      <c r="BC800" s="12" t="s">
        <v>908</v>
      </c>
      <c r="BJ800" s="12">
        <f t="shared" si="89"/>
        <v>0</v>
      </c>
      <c r="BK800" s="12">
        <f t="shared" si="90"/>
        <v>0</v>
      </c>
      <c r="CQ800" s="3" t="str">
        <f>CONCATENATE(baseURL!$A$1,baseURL!$B$1,baseURL!$C$1,".",C800,".",L800,".pkl&amp;seq=",BC800)</f>
        <v>http://proteomics.broadinstitute.org/millscripts/viewfeed.pl?side=xl&amp;cycle=1&amp;fixedMods=iaaC&amp;file=msdataSM/iPRG2012_nd/cpick_in/iPRG2012_nd.1087.5.2.pkl&amp;seq=QGKEMDSLR</v>
      </c>
    </row>
    <row r="801" spans="1:95" x14ac:dyDescent="0.2">
      <c r="A801" s="3">
        <v>4788</v>
      </c>
      <c r="B801" s="2" t="s">
        <v>909</v>
      </c>
      <c r="C801" s="2" t="s">
        <v>910</v>
      </c>
      <c r="D801" s="3">
        <v>919</v>
      </c>
      <c r="E801" s="3">
        <v>918</v>
      </c>
      <c r="F801" s="3">
        <v>22852</v>
      </c>
      <c r="G801" s="3">
        <v>2005</v>
      </c>
      <c r="H801" s="3">
        <v>9.1310000000000002</v>
      </c>
      <c r="I801" s="30">
        <v>540.77775999999994</v>
      </c>
      <c r="J801" s="30">
        <v>540.77521420000005</v>
      </c>
      <c r="K801" s="30">
        <v>2.5500000000000002E-3</v>
      </c>
      <c r="L801" s="3">
        <v>2</v>
      </c>
      <c r="M801" s="3">
        <v>2</v>
      </c>
      <c r="N801" s="10">
        <f t="shared" si="84"/>
        <v>1</v>
      </c>
      <c r="O801" s="35">
        <v>2</v>
      </c>
      <c r="P801" s="17"/>
      <c r="Q801" s="40">
        <v>1080.5432499999999</v>
      </c>
      <c r="R801" s="40">
        <v>540.77526</v>
      </c>
      <c r="S801" s="18">
        <f t="shared" si="85"/>
        <v>4.6229925532112599</v>
      </c>
      <c r="T801" s="18">
        <f t="shared" si="86"/>
        <v>-8.4693223489140795E-2</v>
      </c>
      <c r="U801" s="18">
        <f t="shared" si="87"/>
        <v>-0.2958715235064307</v>
      </c>
      <c r="V801" s="30">
        <v>540.77509999999995</v>
      </c>
      <c r="W801" s="3" t="s">
        <v>47</v>
      </c>
      <c r="X801" s="3" t="s">
        <v>47</v>
      </c>
      <c r="Y801" s="3" t="s">
        <v>47</v>
      </c>
      <c r="Z801" s="3" t="s">
        <v>47</v>
      </c>
      <c r="AA801" s="3" t="s">
        <v>47</v>
      </c>
      <c r="AB801" s="12" t="s">
        <v>47</v>
      </c>
      <c r="AC801" s="3" t="s">
        <v>47</v>
      </c>
      <c r="AD801" s="3" t="s">
        <v>47</v>
      </c>
      <c r="AE801" s="3" t="s">
        <v>47</v>
      </c>
      <c r="AF801" s="3" t="s">
        <v>47</v>
      </c>
      <c r="AG801" s="3" t="s">
        <v>47</v>
      </c>
      <c r="AH801" s="3" t="s">
        <v>47</v>
      </c>
      <c r="AI801" s="3" t="s">
        <v>47</v>
      </c>
      <c r="AJ801" s="3" t="s">
        <v>47</v>
      </c>
      <c r="AK801" s="3" t="s">
        <v>48</v>
      </c>
      <c r="AL801" s="3" t="s">
        <v>47</v>
      </c>
      <c r="AM801" s="3" t="s">
        <v>47</v>
      </c>
      <c r="AN801" s="3" t="s">
        <v>47</v>
      </c>
      <c r="AU801" s="3">
        <v>0</v>
      </c>
      <c r="AV801" s="3">
        <v>17</v>
      </c>
      <c r="AW801" s="3">
        <v>1</v>
      </c>
      <c r="AX801" s="3">
        <v>17</v>
      </c>
      <c r="AY801" s="3">
        <v>100</v>
      </c>
      <c r="AZ801" s="6" t="str">
        <f t="shared" si="88"/>
        <v>1088.3</v>
      </c>
      <c r="BC801" s="12" t="s">
        <v>911</v>
      </c>
      <c r="BJ801" s="12">
        <f t="shared" si="89"/>
        <v>0</v>
      </c>
      <c r="BK801" s="12">
        <f t="shared" si="90"/>
        <v>0</v>
      </c>
      <c r="CQ801" s="3" t="str">
        <f>CONCATENATE(baseURL!$A$1,baseURL!$B$1,baseURL!$C$1,".",C801,".",L801,".pkl&amp;seq=",BC801)</f>
        <v>http://proteomics.broadinstitute.org/millscripts/viewfeed.pl?side=xl&amp;cycle=1&amp;fixedMods=iaaC&amp;file=msdataSM/iPRG2012_nd/cpick_in/iPRG2012_nd.1088.3.2.pkl&amp;seq=SFNDNSKLR</v>
      </c>
    </row>
    <row r="802" spans="1:95" x14ac:dyDescent="0.2">
      <c r="A802" s="3">
        <v>2384</v>
      </c>
      <c r="B802" s="2" t="s">
        <v>912</v>
      </c>
      <c r="C802" s="2" t="s">
        <v>913</v>
      </c>
      <c r="D802" s="3">
        <v>925</v>
      </c>
      <c r="E802" s="3">
        <v>924</v>
      </c>
      <c r="F802" s="3">
        <v>22875</v>
      </c>
      <c r="G802" s="3">
        <v>2012</v>
      </c>
      <c r="H802" s="3">
        <v>9.1561000000000003</v>
      </c>
      <c r="I802" s="30">
        <v>562.27432999999996</v>
      </c>
      <c r="J802" s="30">
        <v>562.27316129999997</v>
      </c>
      <c r="K802" s="30">
        <v>1.17E-3</v>
      </c>
      <c r="L802" s="3">
        <v>2</v>
      </c>
      <c r="M802" s="3">
        <v>2</v>
      </c>
      <c r="N802" s="10">
        <f t="shared" si="84"/>
        <v>1</v>
      </c>
      <c r="O802" s="35">
        <v>2</v>
      </c>
      <c r="P802" s="17"/>
      <c r="Q802" s="40">
        <v>1123.53783</v>
      </c>
      <c r="R802" s="40">
        <v>562.27255000000002</v>
      </c>
      <c r="S802" s="18">
        <f t="shared" si="85"/>
        <v>3.1657245226353634</v>
      </c>
      <c r="T802" s="18">
        <f t="shared" si="86"/>
        <v>1.0871951688659056</v>
      </c>
      <c r="U802" s="18">
        <f t="shared" si="87"/>
        <v>0.97817330754564757</v>
      </c>
      <c r="V802" s="30">
        <v>562.2731</v>
      </c>
      <c r="W802" s="3" t="s">
        <v>47</v>
      </c>
      <c r="Z802" s="3" t="s">
        <v>47</v>
      </c>
      <c r="AA802" s="3" t="s">
        <v>47</v>
      </c>
      <c r="AB802" s="12" t="s">
        <v>47</v>
      </c>
      <c r="AC802" s="3" t="s">
        <v>47</v>
      </c>
      <c r="AD802" s="3" t="s">
        <v>48</v>
      </c>
      <c r="AE802" s="3" t="s">
        <v>48</v>
      </c>
      <c r="AF802" s="3" t="s">
        <v>47</v>
      </c>
      <c r="AH802" s="3" t="s">
        <v>47</v>
      </c>
      <c r="AJ802" s="3" t="s">
        <v>47</v>
      </c>
      <c r="AL802" s="3" t="s">
        <v>48</v>
      </c>
      <c r="AN802" s="3" t="s">
        <v>47</v>
      </c>
      <c r="AU802" s="3">
        <v>0</v>
      </c>
      <c r="AV802" s="3">
        <v>9</v>
      </c>
      <c r="AW802" s="3">
        <v>1</v>
      </c>
      <c r="AX802" s="3">
        <v>9</v>
      </c>
      <c r="AY802" s="3">
        <v>100</v>
      </c>
      <c r="AZ802" s="6" t="str">
        <f t="shared" si="88"/>
        <v>1089.5</v>
      </c>
      <c r="BC802" s="12" t="s">
        <v>914</v>
      </c>
      <c r="BJ802" s="12">
        <f t="shared" si="89"/>
        <v>0</v>
      </c>
      <c r="BK802" s="12">
        <f t="shared" si="90"/>
        <v>0</v>
      </c>
      <c r="CQ802" s="3" t="str">
        <f>CONCATENATE(baseURL!$A$1,baseURL!$B$1,baseURL!$C$1,".",C802,".",L802,".pkl&amp;seq=",BC802)</f>
        <v>http://proteomics.broadinstitute.org/millscripts/viewfeed.pl?side=xl&amp;cycle=1&amp;fixedMods=iaaC&amp;file=msdataSM/iPRG2012_nd/cpick_in/iPRG2012_nd.1089.5.2.pkl&amp;seq=RFDDESVQK</v>
      </c>
    </row>
    <row r="803" spans="1:95" x14ac:dyDescent="0.2">
      <c r="A803" s="3">
        <v>4731</v>
      </c>
      <c r="B803" s="2" t="s">
        <v>915</v>
      </c>
      <c r="C803" s="2" t="s">
        <v>916</v>
      </c>
      <c r="D803" s="3">
        <v>928</v>
      </c>
      <c r="E803" s="3">
        <v>927</v>
      </c>
      <c r="F803" s="3">
        <v>22893</v>
      </c>
      <c r="G803" s="3">
        <v>2016</v>
      </c>
      <c r="H803" s="3">
        <v>9.1755999999999993</v>
      </c>
      <c r="I803" s="30">
        <v>460.75076999999999</v>
      </c>
      <c r="J803" s="30">
        <v>460.75076669999999</v>
      </c>
      <c r="K803" s="30">
        <v>0</v>
      </c>
      <c r="L803" s="3">
        <v>2</v>
      </c>
      <c r="M803" s="3">
        <v>0</v>
      </c>
      <c r="N803" s="10">
        <f t="shared" si="84"/>
        <v>1</v>
      </c>
      <c r="O803" s="35">
        <v>2</v>
      </c>
      <c r="P803" s="17"/>
      <c r="Q803" s="40">
        <v>920.49483999999995</v>
      </c>
      <c r="R803" s="40">
        <v>460.75106</v>
      </c>
      <c r="S803" s="18">
        <f t="shared" si="85"/>
        <v>-0.62940712498151352</v>
      </c>
      <c r="T803" s="18">
        <f t="shared" si="86"/>
        <v>-0.63656934399634768</v>
      </c>
      <c r="U803" s="18">
        <f t="shared" si="87"/>
        <v>-0.99836992230789445</v>
      </c>
      <c r="V803" s="30">
        <v>460.75060000000002</v>
      </c>
      <c r="W803" s="3" t="s">
        <v>47</v>
      </c>
      <c r="X803" s="3" t="s">
        <v>47</v>
      </c>
      <c r="Y803" s="3" t="s">
        <v>47</v>
      </c>
      <c r="Z803" s="3" t="s">
        <v>47</v>
      </c>
      <c r="AA803" s="3" t="s">
        <v>47</v>
      </c>
      <c r="AB803" s="12" t="s">
        <v>47</v>
      </c>
      <c r="AC803" s="3" t="s">
        <v>47</v>
      </c>
      <c r="AD803" s="3" t="s">
        <v>47</v>
      </c>
      <c r="AE803" s="3" t="s">
        <v>47</v>
      </c>
      <c r="AF803" s="3" t="s">
        <v>48</v>
      </c>
      <c r="AG803" s="3" t="s">
        <v>48</v>
      </c>
      <c r="AH803" s="3" t="s">
        <v>47</v>
      </c>
      <c r="AI803" s="3" t="s">
        <v>48</v>
      </c>
      <c r="AJ803" s="3" t="s">
        <v>47</v>
      </c>
      <c r="AK803" s="3" t="s">
        <v>48</v>
      </c>
      <c r="AL803" s="3" t="s">
        <v>47</v>
      </c>
      <c r="AM803" s="3" t="s">
        <v>47</v>
      </c>
      <c r="AN803" s="3" t="s">
        <v>48</v>
      </c>
      <c r="AU803" s="3">
        <v>0</v>
      </c>
      <c r="AV803" s="3">
        <v>13</v>
      </c>
      <c r="AW803" s="3">
        <v>1</v>
      </c>
      <c r="AX803" s="3">
        <v>13</v>
      </c>
      <c r="AY803" s="3">
        <v>100</v>
      </c>
      <c r="AZ803" s="6" t="str">
        <f t="shared" si="88"/>
        <v>1090.2</v>
      </c>
      <c r="BC803" s="12" t="s">
        <v>917</v>
      </c>
      <c r="BJ803" s="12">
        <f t="shared" si="89"/>
        <v>0</v>
      </c>
      <c r="BK803" s="12">
        <f t="shared" si="90"/>
        <v>0</v>
      </c>
      <c r="CQ803" s="3" t="str">
        <f>CONCATENATE(baseURL!$A$1,baseURL!$B$1,baseURL!$C$1,".",C803,".",L803,".pkl&amp;seq=",BC803)</f>
        <v>http://proteomics.broadinstitute.org/millscripts/viewfeed.pl?side=xl&amp;cycle=1&amp;fixedMods=iaaC&amp;file=msdataSM/iPRG2012_nd/cpick_in/iPRG2012_nd.1090.2.2.pkl&amp;seq=YVAGVQQR</v>
      </c>
    </row>
    <row r="804" spans="1:95" x14ac:dyDescent="0.2">
      <c r="A804" s="3">
        <v>4409</v>
      </c>
      <c r="B804" s="2" t="s">
        <v>918</v>
      </c>
      <c r="C804" s="2" t="s">
        <v>919</v>
      </c>
      <c r="D804" s="3">
        <v>930</v>
      </c>
      <c r="E804" s="3">
        <v>929</v>
      </c>
      <c r="F804" s="3">
        <v>22895</v>
      </c>
      <c r="G804" s="3">
        <v>2018</v>
      </c>
      <c r="H804" s="3">
        <v>9.1838999999999995</v>
      </c>
      <c r="I804" s="30">
        <v>530.29695000000004</v>
      </c>
      <c r="J804" s="30">
        <v>530.29703059999997</v>
      </c>
      <c r="K804" s="30">
        <v>-8.0000000000000007E-5</v>
      </c>
      <c r="L804" s="3">
        <v>2</v>
      </c>
      <c r="M804" s="3">
        <v>2</v>
      </c>
      <c r="N804" s="10">
        <f t="shared" si="84"/>
        <v>1</v>
      </c>
      <c r="O804" s="35">
        <v>2</v>
      </c>
      <c r="P804" s="17"/>
      <c r="Q804" s="40">
        <v>1059.5866900000001</v>
      </c>
      <c r="R804" s="40">
        <v>530.29697999999996</v>
      </c>
      <c r="S804" s="18">
        <f t="shared" si="85"/>
        <v>-5.6572073867471928E-2</v>
      </c>
      <c r="T804" s="18">
        <f t="shared" si="86"/>
        <v>9.5418231513729329E-2</v>
      </c>
      <c r="U804" s="18">
        <f t="shared" si="87"/>
        <v>-0.52800602404937136</v>
      </c>
      <c r="V804" s="30">
        <v>530.29669999999999</v>
      </c>
      <c r="W804" s="3" t="s">
        <v>47</v>
      </c>
      <c r="X804" s="3" t="s">
        <v>47</v>
      </c>
      <c r="Y804" s="3" t="s">
        <v>47</v>
      </c>
      <c r="Z804" s="3" t="s">
        <v>47</v>
      </c>
      <c r="AA804" s="3" t="s">
        <v>47</v>
      </c>
      <c r="AB804" s="12" t="s">
        <v>47</v>
      </c>
      <c r="AC804" s="3" t="s">
        <v>47</v>
      </c>
      <c r="AD804" s="3" t="s">
        <v>48</v>
      </c>
      <c r="AE804" s="3" t="s">
        <v>48</v>
      </c>
      <c r="AF804" s="3" t="s">
        <v>47</v>
      </c>
      <c r="AG804" s="3" t="s">
        <v>48</v>
      </c>
      <c r="AH804" s="3" t="s">
        <v>47</v>
      </c>
      <c r="AI804" s="3" t="s">
        <v>47</v>
      </c>
      <c r="AK804" s="3" t="s">
        <v>52</v>
      </c>
      <c r="AL804" s="3" t="s">
        <v>48</v>
      </c>
      <c r="AM804" s="3" t="s">
        <v>47</v>
      </c>
      <c r="AN804" s="3" t="s">
        <v>48</v>
      </c>
      <c r="AU804" s="3">
        <v>0</v>
      </c>
      <c r="AV804" s="3">
        <v>11</v>
      </c>
      <c r="AW804" s="3">
        <v>1</v>
      </c>
      <c r="AX804" s="3">
        <v>11</v>
      </c>
      <c r="AY804" s="3">
        <v>100</v>
      </c>
      <c r="AZ804" s="6" t="str">
        <f t="shared" si="88"/>
        <v>1090.4</v>
      </c>
      <c r="BC804" s="12" t="s">
        <v>920</v>
      </c>
      <c r="BJ804" s="12">
        <f t="shared" si="89"/>
        <v>0</v>
      </c>
      <c r="BK804" s="12">
        <f t="shared" si="90"/>
        <v>0</v>
      </c>
      <c r="CQ804" s="3" t="str">
        <f>CONCATENATE(baseURL!$A$1,baseURL!$B$1,baseURL!$C$1,".",C804,".",L804,".pkl&amp;seq=",BC804)</f>
        <v>http://proteomics.broadinstitute.org/millscripts/viewfeed.pl?side=xl&amp;cycle=1&amp;fixedMods=iaaC&amp;file=msdataSM/iPRG2012_nd/cpick_in/iPRG2012_nd.1090.4.2.pkl&amp;seq=KVTSMTPAPK</v>
      </c>
    </row>
    <row r="805" spans="1:95" x14ac:dyDescent="0.2">
      <c r="A805" s="3">
        <v>4235</v>
      </c>
      <c r="B805" s="2" t="s">
        <v>921</v>
      </c>
      <c r="C805" s="2" t="s">
        <v>922</v>
      </c>
      <c r="D805" s="3">
        <v>932</v>
      </c>
      <c r="E805" s="3">
        <v>931</v>
      </c>
      <c r="F805" s="3">
        <v>22914</v>
      </c>
      <c r="G805" s="3">
        <v>2021</v>
      </c>
      <c r="H805" s="3">
        <v>9.1960999999999995</v>
      </c>
      <c r="I805" s="30">
        <v>449.75961999999998</v>
      </c>
      <c r="J805" s="30">
        <v>449.75878080000001</v>
      </c>
      <c r="K805" s="30">
        <v>8.4000000000000003E-4</v>
      </c>
      <c r="L805" s="3">
        <v>2</v>
      </c>
      <c r="M805" s="3">
        <v>2</v>
      </c>
      <c r="N805" s="10">
        <f t="shared" si="84"/>
        <v>1</v>
      </c>
      <c r="O805" s="35">
        <v>2</v>
      </c>
      <c r="P805" s="17"/>
      <c r="Q805" s="40">
        <v>898.51049</v>
      </c>
      <c r="R805" s="40">
        <v>449.75887999999998</v>
      </c>
      <c r="S805" s="18">
        <f t="shared" si="85"/>
        <v>1.6453260467197723</v>
      </c>
      <c r="T805" s="18">
        <f t="shared" si="86"/>
        <v>-0.22056262672467761</v>
      </c>
      <c r="U805" s="18">
        <f t="shared" si="87"/>
        <v>-0.62255580140005018</v>
      </c>
      <c r="V805" s="30">
        <v>449.7586</v>
      </c>
      <c r="W805" s="3" t="s">
        <v>47</v>
      </c>
      <c r="X805" s="3" t="s">
        <v>47</v>
      </c>
      <c r="Y805" s="3" t="s">
        <v>47</v>
      </c>
      <c r="Z805" s="3" t="s">
        <v>47</v>
      </c>
      <c r="AA805" s="3" t="s">
        <v>65</v>
      </c>
      <c r="AB805" s="12" t="s">
        <v>47</v>
      </c>
      <c r="AC805" s="3" t="s">
        <v>47</v>
      </c>
      <c r="AD805" s="3" t="s">
        <v>47</v>
      </c>
      <c r="AE805" s="3" t="s">
        <v>47</v>
      </c>
      <c r="AF805" s="3" t="s">
        <v>47</v>
      </c>
      <c r="AG805" s="3" t="s">
        <v>48</v>
      </c>
      <c r="AH805" s="3" t="s">
        <v>48</v>
      </c>
      <c r="AI805" s="3" t="s">
        <v>47</v>
      </c>
      <c r="AJ805" s="3" t="s">
        <v>47</v>
      </c>
      <c r="AK805" s="3" t="s">
        <v>52</v>
      </c>
      <c r="AL805" s="3" t="s">
        <v>48</v>
      </c>
      <c r="AU805" s="3">
        <v>1</v>
      </c>
      <c r="AV805" s="3">
        <v>11</v>
      </c>
      <c r="AW805" s="3">
        <v>1</v>
      </c>
      <c r="AX805" s="3">
        <v>11</v>
      </c>
      <c r="AY805" s="3">
        <v>100</v>
      </c>
      <c r="AZ805" s="6" t="str">
        <f t="shared" si="88"/>
        <v>1091.2</v>
      </c>
      <c r="BC805" s="12" t="s">
        <v>872</v>
      </c>
      <c r="BJ805" s="12">
        <f t="shared" si="89"/>
        <v>0</v>
      </c>
      <c r="BK805" s="12">
        <f t="shared" si="90"/>
        <v>0</v>
      </c>
      <c r="BW805" s="3" t="s">
        <v>873</v>
      </c>
      <c r="CQ805" s="3" t="str">
        <f>CONCATENATE(baseURL!$A$1,baseURL!$B$1,baseURL!$C$1,".",C805,".",L805,".pkl&amp;seq=",BC805)</f>
        <v>http://proteomics.broadinstitute.org/millscripts/viewfeed.pl?side=xl&amp;cycle=1&amp;fixedMods=iaaC&amp;file=msdataSM/iPRG2012_nd/cpick_in/iPRG2012_nd.1091.2.2.pkl&amp;seq=KLDPNVGR</v>
      </c>
    </row>
    <row r="806" spans="1:95" x14ac:dyDescent="0.2">
      <c r="A806" s="3">
        <v>4319</v>
      </c>
      <c r="B806" s="2" t="s">
        <v>923</v>
      </c>
      <c r="C806" s="2" t="s">
        <v>924</v>
      </c>
      <c r="D806" s="3">
        <v>938</v>
      </c>
      <c r="E806" s="3">
        <v>937</v>
      </c>
      <c r="F806" s="3">
        <v>22934</v>
      </c>
      <c r="G806" s="3">
        <v>2028</v>
      </c>
      <c r="H806" s="3">
        <v>9.2193000000000005</v>
      </c>
      <c r="I806" s="30">
        <v>405.76515000000001</v>
      </c>
      <c r="J806" s="30">
        <v>405.76399550000002</v>
      </c>
      <c r="K806" s="30">
        <v>1.15E-3</v>
      </c>
      <c r="L806" s="3">
        <v>2</v>
      </c>
      <c r="M806" s="3">
        <v>2</v>
      </c>
      <c r="N806" s="10">
        <f t="shared" si="84"/>
        <v>1</v>
      </c>
      <c r="O806" s="35">
        <v>2</v>
      </c>
      <c r="P806" s="17"/>
      <c r="Q806" s="40">
        <v>810.51959999999997</v>
      </c>
      <c r="R806" s="40">
        <v>405.76344</v>
      </c>
      <c r="S806" s="18">
        <f t="shared" si="85"/>
        <v>4.2142781518284762</v>
      </c>
      <c r="T806" s="18">
        <f t="shared" si="86"/>
        <v>1.3690242768510215</v>
      </c>
      <c r="U806" s="18">
        <f t="shared" si="87"/>
        <v>0.39431842354733282</v>
      </c>
      <c r="V806" s="30">
        <v>405.7636</v>
      </c>
      <c r="W806" s="3" t="s">
        <v>47</v>
      </c>
      <c r="X806" s="3" t="s">
        <v>47</v>
      </c>
      <c r="Y806" s="3" t="s">
        <v>47</v>
      </c>
      <c r="Z806" s="3" t="s">
        <v>47</v>
      </c>
      <c r="AA806" s="3" t="s">
        <v>47</v>
      </c>
      <c r="AB806" s="12" t="s">
        <v>48</v>
      </c>
      <c r="AC806" s="3" t="s">
        <v>47</v>
      </c>
      <c r="AD806" s="3" t="s">
        <v>47</v>
      </c>
      <c r="AF806" s="3" t="s">
        <v>48</v>
      </c>
      <c r="AG806" s="3" t="s">
        <v>48</v>
      </c>
      <c r="AH806" s="3" t="s">
        <v>47</v>
      </c>
      <c r="AI806" s="3" t="s">
        <v>47</v>
      </c>
      <c r="AJ806" s="3" t="s">
        <v>47</v>
      </c>
      <c r="AL806" s="3" t="s">
        <v>48</v>
      </c>
      <c r="AM806" s="3" t="s">
        <v>47</v>
      </c>
      <c r="AN806" s="3" t="s">
        <v>47</v>
      </c>
      <c r="AR806" s="3" t="s">
        <v>65</v>
      </c>
      <c r="AU806" s="3">
        <v>1</v>
      </c>
      <c r="AV806" s="3">
        <v>12</v>
      </c>
      <c r="AW806" s="3">
        <v>1</v>
      </c>
      <c r="AX806" s="3">
        <v>12</v>
      </c>
      <c r="AY806" s="3">
        <v>100</v>
      </c>
      <c r="AZ806" s="6" t="str">
        <f t="shared" si="88"/>
        <v>1092.1</v>
      </c>
      <c r="BC806" s="12" t="s">
        <v>925</v>
      </c>
      <c r="BJ806" s="12">
        <f t="shared" si="89"/>
        <v>0</v>
      </c>
      <c r="BK806" s="12">
        <f t="shared" si="90"/>
        <v>0</v>
      </c>
      <c r="CN806" s="3" t="s">
        <v>926</v>
      </c>
      <c r="CQ806" s="3" t="str">
        <f>CONCATENATE(baseURL!$A$1,baseURL!$B$1,baseURL!$C$1,".",C806,".",L806,".pkl&amp;seq=",BC806)</f>
        <v>http://proteomics.broadinstitute.org/millscripts/viewfeed.pl?side=xl&amp;cycle=1&amp;fixedMods=iaaC&amp;file=msdataSM/iPRG2012_nd/cpick_in/iPRG2012_nd.1092.1.2.pkl&amp;seq=LLPKPSR</v>
      </c>
    </row>
    <row r="807" spans="1:95" x14ac:dyDescent="0.2">
      <c r="A807" s="3">
        <v>5148</v>
      </c>
      <c r="B807" s="2" t="s">
        <v>927</v>
      </c>
      <c r="C807" s="2" t="s">
        <v>928</v>
      </c>
      <c r="D807" s="3">
        <v>941</v>
      </c>
      <c r="E807" s="3">
        <v>940</v>
      </c>
      <c r="F807" s="3">
        <v>22937</v>
      </c>
      <c r="G807" s="3">
        <v>2031</v>
      </c>
      <c r="H807" s="3">
        <v>9.2268000000000008</v>
      </c>
      <c r="I807" s="30">
        <v>459.23419999999999</v>
      </c>
      <c r="J807" s="30">
        <v>459.23299780000002</v>
      </c>
      <c r="K807" s="30">
        <v>1.1999999999999999E-3</v>
      </c>
      <c r="L807" s="3">
        <v>2</v>
      </c>
      <c r="M807" s="3">
        <v>2</v>
      </c>
      <c r="N807" s="10">
        <f t="shared" si="84"/>
        <v>1</v>
      </c>
      <c r="O807" s="35">
        <v>2</v>
      </c>
      <c r="P807" s="17"/>
      <c r="Q807" s="40">
        <v>917.45744999999999</v>
      </c>
      <c r="R807" s="40">
        <v>459.23236000000003</v>
      </c>
      <c r="S807" s="18">
        <f t="shared" si="85"/>
        <v>4.0066862883067813</v>
      </c>
      <c r="T807" s="18">
        <f t="shared" si="86"/>
        <v>1.3888394101685129</v>
      </c>
      <c r="U807" s="18">
        <f t="shared" si="87"/>
        <v>0.52261125492657445</v>
      </c>
      <c r="V807" s="30">
        <v>459.23259999999999</v>
      </c>
      <c r="W807" s="3" t="s">
        <v>47</v>
      </c>
      <c r="X807" s="3" t="s">
        <v>47</v>
      </c>
      <c r="Y807" s="3" t="s">
        <v>47</v>
      </c>
      <c r="Z807" s="3" t="s">
        <v>47</v>
      </c>
      <c r="AA807" s="3" t="s">
        <v>47</v>
      </c>
      <c r="AB807" s="12" t="s">
        <v>47</v>
      </c>
      <c r="AC807" s="3" t="s">
        <v>47</v>
      </c>
      <c r="AD807" s="3" t="s">
        <v>47</v>
      </c>
      <c r="AE807" s="3" t="s">
        <v>47</v>
      </c>
      <c r="AF807" s="3" t="s">
        <v>47</v>
      </c>
      <c r="AG807" s="3" t="s">
        <v>47</v>
      </c>
      <c r="AH807" s="3" t="s">
        <v>47</v>
      </c>
      <c r="AI807" s="3" t="s">
        <v>47</v>
      </c>
      <c r="AJ807" s="3" t="s">
        <v>47</v>
      </c>
      <c r="AK807" s="3" t="s">
        <v>47</v>
      </c>
      <c r="AL807" s="3" t="s">
        <v>47</v>
      </c>
      <c r="AM807" s="3" t="s">
        <v>47</v>
      </c>
      <c r="AN807" s="3" t="s">
        <v>47</v>
      </c>
      <c r="AU807" s="3">
        <v>0</v>
      </c>
      <c r="AV807" s="3">
        <v>18</v>
      </c>
      <c r="AW807" s="3">
        <v>1</v>
      </c>
      <c r="AX807" s="3">
        <v>18</v>
      </c>
      <c r="AY807" s="3">
        <v>100</v>
      </c>
      <c r="AZ807" s="6" t="str">
        <f t="shared" si="88"/>
        <v>1092.4</v>
      </c>
      <c r="BC807" s="12" t="s">
        <v>929</v>
      </c>
      <c r="BJ807" s="12">
        <f t="shared" si="89"/>
        <v>0</v>
      </c>
      <c r="BK807" s="12">
        <f t="shared" si="90"/>
        <v>0</v>
      </c>
      <c r="CQ807" s="3" t="str">
        <f>CONCATENATE(baseURL!$A$1,baseURL!$B$1,baseURL!$C$1,".",C807,".",L807,".pkl&amp;seq=",BC807)</f>
        <v>http://proteomics.broadinstitute.org/millscripts/viewfeed.pl?side=xl&amp;cycle=1&amp;fixedMods=iaaC&amp;file=msdataSM/iPRG2012_nd/cpick_in/iPRG2012_nd.1092.4.2.pkl&amp;seq=AEDEAALAK</v>
      </c>
    </row>
    <row r="808" spans="1:95" x14ac:dyDescent="0.2">
      <c r="A808" s="3">
        <v>2311</v>
      </c>
      <c r="B808" s="2" t="s">
        <v>930</v>
      </c>
      <c r="C808" s="2" t="s">
        <v>927</v>
      </c>
      <c r="D808" s="3">
        <v>948</v>
      </c>
      <c r="E808" s="3">
        <v>947</v>
      </c>
      <c r="F808" s="3">
        <v>22959</v>
      </c>
      <c r="G808" s="3">
        <v>2039</v>
      </c>
      <c r="H808" s="3">
        <v>9.2582000000000004</v>
      </c>
      <c r="I808" s="30">
        <v>582.79196999999999</v>
      </c>
      <c r="J808" s="30">
        <v>582.79261150000002</v>
      </c>
      <c r="K808" s="30">
        <v>-6.4000000000000005E-4</v>
      </c>
      <c r="L808" s="3">
        <v>2</v>
      </c>
      <c r="M808" s="3">
        <v>2</v>
      </c>
      <c r="N808" s="10">
        <f t="shared" si="84"/>
        <v>1</v>
      </c>
      <c r="O808" s="35">
        <v>2</v>
      </c>
      <c r="P808" s="17"/>
      <c r="Q808" s="40">
        <v>1164.5756100000001</v>
      </c>
      <c r="R808" s="40">
        <v>582.79143999999997</v>
      </c>
      <c r="S808" s="18">
        <f t="shared" si="85"/>
        <v>0.90941623992644904</v>
      </c>
      <c r="T808" s="18">
        <f t="shared" si="86"/>
        <v>2.0101530661722622</v>
      </c>
      <c r="U808" s="18">
        <f t="shared" si="87"/>
        <v>2.1620084193447271</v>
      </c>
      <c r="V808" s="30">
        <v>582.79269999999997</v>
      </c>
      <c r="W808" s="3" t="s">
        <v>47</v>
      </c>
      <c r="X808" s="3" t="s">
        <v>65</v>
      </c>
      <c r="Y808" s="3" t="s">
        <v>65</v>
      </c>
      <c r="Z808" s="3" t="s">
        <v>47</v>
      </c>
      <c r="AA808" s="3" t="s">
        <v>48</v>
      </c>
      <c r="AB808" s="12" t="s">
        <v>47</v>
      </c>
      <c r="AC808" s="3" t="s">
        <v>47</v>
      </c>
      <c r="AD808" s="3" t="s">
        <v>47</v>
      </c>
      <c r="AE808" s="3" t="s">
        <v>47</v>
      </c>
      <c r="AF808" s="3" t="s">
        <v>47</v>
      </c>
      <c r="AG808" s="3" t="s">
        <v>47</v>
      </c>
      <c r="AH808" s="3" t="s">
        <v>47</v>
      </c>
      <c r="AI808" s="3" t="s">
        <v>48</v>
      </c>
      <c r="AJ808" s="3" t="s">
        <v>47</v>
      </c>
      <c r="AK808" s="3" t="s">
        <v>47</v>
      </c>
      <c r="AL808" s="3" t="s">
        <v>47</v>
      </c>
      <c r="AO808" s="3" t="s">
        <v>47</v>
      </c>
      <c r="AP808" s="3" t="s">
        <v>47</v>
      </c>
      <c r="AS808" s="3" t="s">
        <v>47</v>
      </c>
      <c r="AU808" s="3">
        <v>2</v>
      </c>
      <c r="AV808" s="3">
        <v>15</v>
      </c>
      <c r="AW808" s="3">
        <v>2</v>
      </c>
      <c r="AX808" s="3">
        <v>14</v>
      </c>
      <c r="AY808" s="3">
        <v>93.33</v>
      </c>
      <c r="AZ808" s="6" t="str">
        <f t="shared" si="88"/>
        <v>1093.5</v>
      </c>
      <c r="BB808" s="12" t="s">
        <v>79</v>
      </c>
      <c r="BC808" s="12" t="s">
        <v>931</v>
      </c>
      <c r="BJ808" s="12">
        <f t="shared" si="89"/>
        <v>0</v>
      </c>
      <c r="BK808" s="12">
        <f t="shared" si="90"/>
        <v>0</v>
      </c>
      <c r="BT808" s="3" t="s">
        <v>932</v>
      </c>
      <c r="BU808" s="3" t="s">
        <v>932</v>
      </c>
      <c r="CO808" s="3" t="s">
        <v>933</v>
      </c>
      <c r="CQ808" s="3" t="str">
        <f>CONCATENATE(baseURL!$A$1,baseURL!$B$1,"+Acetyl",baseURL!$C$1,".",C808,".",L808,".pkl&amp;seq=",BC808)</f>
        <v>http://proteomics.broadinstitute.org/millscripts/viewfeed.pl?side=xl&amp;cycle=1&amp;fixedMods=iaaC+Acetyl&amp;file=msdataSM/iPRG2012_nd/cpick_in/iPRG2012_nd.1093.5.2.pkl&amp;seq=SGNGAQGTKFR</v>
      </c>
    </row>
    <row r="809" spans="1:95" x14ac:dyDescent="0.2">
      <c r="A809" s="3">
        <v>2743</v>
      </c>
      <c r="B809" s="2" t="s">
        <v>934</v>
      </c>
      <c r="C809" s="2" t="s">
        <v>935</v>
      </c>
      <c r="D809" s="3">
        <v>950</v>
      </c>
      <c r="E809" s="3">
        <v>949</v>
      </c>
      <c r="F809" s="3">
        <v>22977</v>
      </c>
      <c r="G809" s="3">
        <v>2042</v>
      </c>
      <c r="H809" s="3">
        <v>9.2705000000000002</v>
      </c>
      <c r="I809" s="30">
        <v>422.73165999999998</v>
      </c>
      <c r="J809" s="30">
        <v>422.73045389999999</v>
      </c>
      <c r="K809" s="30">
        <v>1.2099999999999999E-3</v>
      </c>
      <c r="L809" s="3">
        <v>2</v>
      </c>
      <c r="M809" s="3">
        <v>2</v>
      </c>
      <c r="N809" s="10">
        <f t="shared" si="84"/>
        <v>1</v>
      </c>
      <c r="O809" s="35">
        <v>2</v>
      </c>
      <c r="P809" s="17"/>
      <c r="Q809" s="40">
        <v>844.45231000000001</v>
      </c>
      <c r="R809" s="40">
        <v>422.72978999999998</v>
      </c>
      <c r="S809" s="18">
        <f t="shared" si="85"/>
        <v>4.4236295719700944</v>
      </c>
      <c r="T809" s="18">
        <f t="shared" si="86"/>
        <v>1.5705067769327987</v>
      </c>
      <c r="U809" s="18">
        <f t="shared" si="87"/>
        <v>1.4430021598304448</v>
      </c>
      <c r="V809" s="30">
        <v>422.73039999999997</v>
      </c>
      <c r="Z809" s="3" t="s">
        <v>47</v>
      </c>
      <c r="AB809" s="12" t="s">
        <v>47</v>
      </c>
      <c r="AC809" s="3" t="s">
        <v>52</v>
      </c>
      <c r="AD809" s="3" t="s">
        <v>47</v>
      </c>
      <c r="AE809" s="3" t="s">
        <v>47</v>
      </c>
      <c r="AG809" s="3" t="s">
        <v>47</v>
      </c>
      <c r="AH809" s="3" t="s">
        <v>48</v>
      </c>
      <c r="AI809" s="3" t="s">
        <v>48</v>
      </c>
      <c r="AK809" s="3" t="s">
        <v>52</v>
      </c>
      <c r="AL809" s="3" t="s">
        <v>48</v>
      </c>
      <c r="AN809" s="3" t="s">
        <v>48</v>
      </c>
      <c r="AU809" s="3">
        <v>0</v>
      </c>
      <c r="AV809" s="3">
        <v>5</v>
      </c>
      <c r="AW809" s="3">
        <v>1</v>
      </c>
      <c r="AX809" s="3">
        <v>5</v>
      </c>
      <c r="AY809" s="3">
        <v>100</v>
      </c>
      <c r="AZ809" s="6" t="str">
        <f t="shared" si="88"/>
        <v>1094.2</v>
      </c>
      <c r="BC809" s="12" t="s">
        <v>936</v>
      </c>
      <c r="BJ809" s="12">
        <f t="shared" si="89"/>
        <v>0</v>
      </c>
      <c r="BK809" s="12">
        <f t="shared" si="90"/>
        <v>0</v>
      </c>
      <c r="CQ809" s="3" t="str">
        <f>CONCATENATE(baseURL!$A$1,baseURL!$B$1,baseURL!$C$1,".",C809,".",L809,".pkl&amp;seq=",BC809)</f>
        <v>http://proteomics.broadinstitute.org/millscripts/viewfeed.pl?side=xl&amp;cycle=1&amp;fixedMods=iaaC&amp;file=msdataSM/iPRG2012_nd/cpick_in/iPRG2012_nd.1094.2.2.pkl&amp;seq=TAASPLER</v>
      </c>
    </row>
    <row r="810" spans="1:95" x14ac:dyDescent="0.2">
      <c r="A810" s="3">
        <v>7689</v>
      </c>
      <c r="B810" s="2" t="s">
        <v>937</v>
      </c>
      <c r="C810" s="2" t="s">
        <v>938</v>
      </c>
      <c r="D810" s="3">
        <v>955</v>
      </c>
      <c r="E810" s="3">
        <v>954</v>
      </c>
      <c r="F810" s="3">
        <v>22982</v>
      </c>
      <c r="G810" s="3">
        <v>2047</v>
      </c>
      <c r="H810" s="3">
        <v>9.2829999999999995</v>
      </c>
      <c r="I810" s="30">
        <v>529.77493000000004</v>
      </c>
      <c r="J810" s="30">
        <v>529.77440660000002</v>
      </c>
      <c r="K810" s="30">
        <v>5.1999999999999995E-4</v>
      </c>
      <c r="L810" s="3">
        <v>2</v>
      </c>
      <c r="M810" s="3">
        <v>2</v>
      </c>
      <c r="N810" s="10">
        <f t="shared" si="84"/>
        <v>1</v>
      </c>
      <c r="O810" s="35">
        <v>2</v>
      </c>
      <c r="Q810" s="40">
        <v>1058.54114</v>
      </c>
      <c r="R810" s="42">
        <v>529.77421000000004</v>
      </c>
      <c r="S810" s="18">
        <f t="shared" si="85"/>
        <v>1.3590695553133176</v>
      </c>
      <c r="T810" s="18">
        <f t="shared" si="86"/>
        <v>0.37110149242847706</v>
      </c>
      <c r="U810" s="18">
        <f t="shared" si="87"/>
        <v>-1.8875966212925435E-2</v>
      </c>
      <c r="V810" s="30">
        <v>529.77419999999995</v>
      </c>
      <c r="W810" s="3" t="s">
        <v>47</v>
      </c>
      <c r="X810" s="3" t="s">
        <v>47</v>
      </c>
      <c r="Y810" s="3" t="s">
        <v>47</v>
      </c>
      <c r="AA810" s="3" t="s">
        <v>47</v>
      </c>
      <c r="AB810" s="12" t="s">
        <v>52</v>
      </c>
      <c r="AD810" s="3" t="s">
        <v>48</v>
      </c>
      <c r="AH810" s="3" t="s">
        <v>47</v>
      </c>
      <c r="AK810" s="3" t="s">
        <v>47</v>
      </c>
      <c r="AL810" s="3" t="s">
        <v>52</v>
      </c>
      <c r="AO810" s="3" t="s">
        <v>48</v>
      </c>
      <c r="AU810" s="3">
        <v>0</v>
      </c>
      <c r="AV810" s="3">
        <v>6</v>
      </c>
      <c r="AW810" s="3">
        <v>1</v>
      </c>
      <c r="AX810" s="3">
        <v>6</v>
      </c>
      <c r="AY810" s="3">
        <v>100</v>
      </c>
      <c r="AZ810" s="6" t="str">
        <f t="shared" si="88"/>
        <v>1094.7</v>
      </c>
      <c r="BC810" s="12" t="s">
        <v>939</v>
      </c>
      <c r="BI810" s="12" t="s">
        <v>594</v>
      </c>
      <c r="BJ810" s="12">
        <f t="shared" si="89"/>
        <v>0</v>
      </c>
      <c r="BK810" s="12">
        <f t="shared" si="90"/>
        <v>1</v>
      </c>
      <c r="BR810" s="3" t="s">
        <v>594</v>
      </c>
      <c r="CQ810" s="3" t="str">
        <f>CONCATENATE(baseURL!$A$1,baseURL!$B$1,baseURL!$C$1,".",C810,".",L810,".pkl&amp;seq=",BC810,"&amp;varMods=ReducedCys-C")</f>
        <v>http://proteomics.broadinstitute.org/millscripts/viewfeed.pl?side=xl&amp;cycle=1&amp;fixedMods=iaaC&amp;file=msdataSM/iPRG2012_nd/cpick_in/iPRG2012_nd.1094.7.2.pkl&amp;seq=VcSSHTGLVR&amp;varMods=ReducedCys-C</v>
      </c>
    </row>
    <row r="811" spans="1:95" x14ac:dyDescent="0.2">
      <c r="A811" s="3">
        <v>3920</v>
      </c>
      <c r="B811" s="2" t="s">
        <v>940</v>
      </c>
      <c r="C811" s="2" t="s">
        <v>941</v>
      </c>
      <c r="D811" s="3">
        <v>961</v>
      </c>
      <c r="E811" s="3">
        <v>960</v>
      </c>
      <c r="F811" s="3">
        <v>23019</v>
      </c>
      <c r="G811" s="3">
        <v>2055</v>
      </c>
      <c r="H811" s="3">
        <v>9.3201000000000001</v>
      </c>
      <c r="I811" s="30">
        <v>430.47415999999998</v>
      </c>
      <c r="J811" s="30">
        <v>430.47329230000003</v>
      </c>
      <c r="K811" s="30">
        <v>8.7000000000000001E-4</v>
      </c>
      <c r="L811" s="3">
        <v>4</v>
      </c>
      <c r="M811" s="3">
        <v>4</v>
      </c>
      <c r="N811" s="10">
        <f t="shared" si="84"/>
        <v>1</v>
      </c>
      <c r="O811" s="35">
        <v>4</v>
      </c>
      <c r="P811" s="17"/>
      <c r="Q811" s="40">
        <v>1718.8667700000001</v>
      </c>
      <c r="R811" s="40">
        <v>430.47215</v>
      </c>
      <c r="S811" s="18">
        <f t="shared" si="85"/>
        <v>4.6692916138344884</v>
      </c>
      <c r="T811" s="18">
        <f t="shared" si="86"/>
        <v>2.6535979157451948</v>
      </c>
      <c r="U811" s="18">
        <f t="shared" si="87"/>
        <v>1.9745760556496075</v>
      </c>
      <c r="V811" s="30">
        <v>430.47300000000001</v>
      </c>
      <c r="W811" s="3" t="s">
        <v>47</v>
      </c>
      <c r="X811" s="3" t="s">
        <v>47</v>
      </c>
      <c r="Y811" s="3" t="s">
        <v>47</v>
      </c>
      <c r="Z811" s="3" t="s">
        <v>47</v>
      </c>
      <c r="AA811" s="3" t="s">
        <v>47</v>
      </c>
      <c r="AB811" s="12" t="s">
        <v>48</v>
      </c>
      <c r="AC811" s="3" t="s">
        <v>47</v>
      </c>
      <c r="AD811" s="3" t="s">
        <v>48</v>
      </c>
      <c r="AE811" s="3" t="s">
        <v>47</v>
      </c>
      <c r="AH811" s="3" t="s">
        <v>47</v>
      </c>
      <c r="AK811" s="3" t="s">
        <v>47</v>
      </c>
      <c r="AL811" s="3" t="s">
        <v>48</v>
      </c>
      <c r="AM811" s="3" t="s">
        <v>48</v>
      </c>
      <c r="AP811" s="3" t="s">
        <v>52</v>
      </c>
      <c r="AU811" s="3">
        <v>0</v>
      </c>
      <c r="AV811" s="3">
        <v>9</v>
      </c>
      <c r="AW811" s="3">
        <v>1</v>
      </c>
      <c r="AX811" s="3">
        <v>9</v>
      </c>
      <c r="AY811" s="3">
        <v>100</v>
      </c>
      <c r="AZ811" s="6" t="str">
        <f t="shared" si="88"/>
        <v>1096.2</v>
      </c>
      <c r="BC811" s="12" t="s">
        <v>942</v>
      </c>
      <c r="BJ811" s="12">
        <f t="shared" si="89"/>
        <v>0</v>
      </c>
      <c r="BK811" s="12">
        <f t="shared" si="90"/>
        <v>0</v>
      </c>
      <c r="CQ811" s="3" t="str">
        <f>CONCATENATE(baseURL!$A$1,baseURL!$B$1,baseURL!$C$1,".",C811,".",L811,".pkl&amp;seq=",BC811)</f>
        <v>http://proteomics.broadinstitute.org/millscripts/viewfeed.pl?side=xl&amp;cycle=1&amp;fixedMods=iaaC&amp;file=msdataSM/iPRG2012_nd/cpick_in/iPRG2012_nd.1096.2.4.pkl&amp;seq=LEGRGTETEESLNKR</v>
      </c>
    </row>
    <row r="812" spans="1:95" x14ac:dyDescent="0.2">
      <c r="A812" s="3">
        <v>4039</v>
      </c>
      <c r="B812" s="2" t="s">
        <v>946</v>
      </c>
      <c r="C812" s="2" t="s">
        <v>947</v>
      </c>
      <c r="D812" s="3">
        <v>978</v>
      </c>
      <c r="E812" s="3">
        <v>977</v>
      </c>
      <c r="F812" s="3">
        <v>23050</v>
      </c>
      <c r="G812" s="3">
        <v>2073</v>
      </c>
      <c r="H812" s="3">
        <v>9.3557000000000006</v>
      </c>
      <c r="I812" s="30">
        <v>560.25707999999997</v>
      </c>
      <c r="J812" s="30">
        <v>560.25803570000005</v>
      </c>
      <c r="K812" s="30">
        <v>-9.6000000000000002E-4</v>
      </c>
      <c r="L812" s="3">
        <v>2</v>
      </c>
      <c r="M812" s="3">
        <v>2</v>
      </c>
      <c r="N812" s="10">
        <f t="shared" si="84"/>
        <v>1</v>
      </c>
      <c r="O812" s="35">
        <v>2</v>
      </c>
      <c r="P812" s="17"/>
      <c r="Q812" s="40">
        <v>1119.5065300000001</v>
      </c>
      <c r="R812" s="40">
        <v>560.25689999999997</v>
      </c>
      <c r="S812" s="18">
        <f t="shared" si="85"/>
        <v>0.32128118368607517</v>
      </c>
      <c r="T812" s="18">
        <f t="shared" si="86"/>
        <v>2.0271057796470195</v>
      </c>
      <c r="U812" s="18">
        <f t="shared" si="87"/>
        <v>2.3203641044219783</v>
      </c>
      <c r="V812" s="30">
        <v>560.25819999999999</v>
      </c>
      <c r="W812" s="3" t="s">
        <v>47</v>
      </c>
      <c r="X812" s="3" t="s">
        <v>47</v>
      </c>
      <c r="Y812" s="3" t="s">
        <v>48</v>
      </c>
      <c r="Z812" s="3" t="s">
        <v>48</v>
      </c>
      <c r="AA812" s="3" t="s">
        <v>47</v>
      </c>
      <c r="AB812" s="12" t="s">
        <v>47</v>
      </c>
      <c r="AC812" s="3" t="s">
        <v>47</v>
      </c>
      <c r="AF812" s="3" t="s">
        <v>48</v>
      </c>
      <c r="AG812" s="3" t="s">
        <v>48</v>
      </c>
      <c r="AH812" s="3" t="s">
        <v>47</v>
      </c>
      <c r="AI812" s="3" t="s">
        <v>47</v>
      </c>
      <c r="AJ812" s="3" t="s">
        <v>47</v>
      </c>
      <c r="AK812" s="3" t="s">
        <v>48</v>
      </c>
      <c r="AL812" s="3" t="s">
        <v>48</v>
      </c>
      <c r="AM812" s="3" t="s">
        <v>47</v>
      </c>
      <c r="AU812" s="3">
        <v>0</v>
      </c>
      <c r="AV812" s="3">
        <v>9</v>
      </c>
      <c r="AW812" s="3">
        <v>1</v>
      </c>
      <c r="AX812" s="3">
        <v>9</v>
      </c>
      <c r="AY812" s="3">
        <v>100</v>
      </c>
      <c r="AZ812" s="6" t="str">
        <f t="shared" si="88"/>
        <v>1097.12</v>
      </c>
      <c r="BC812" s="12" t="s">
        <v>948</v>
      </c>
      <c r="BJ812" s="12">
        <f t="shared" si="89"/>
        <v>0</v>
      </c>
      <c r="BK812" s="12">
        <f t="shared" si="90"/>
        <v>0</v>
      </c>
      <c r="CQ812" s="3" t="str">
        <f>CONCATENATE(baseURL!$A$1,baseURL!$B$1,baseURL!$C$1,".",C812,".",L812,".pkl&amp;seq=",BC812)</f>
        <v>http://proteomics.broadinstitute.org/millscripts/viewfeed.pl?side=xl&amp;cycle=1&amp;fixedMods=iaaC&amp;file=msdataSM/iPRG2012_nd/cpick_in/iPRG2012_nd.1097.12.2.pkl&amp;seq=YHLEEEGSR</v>
      </c>
    </row>
    <row r="813" spans="1:95" x14ac:dyDescent="0.2">
      <c r="A813" s="3">
        <v>7589</v>
      </c>
      <c r="B813" s="2" t="s">
        <v>949</v>
      </c>
      <c r="C813" s="2" t="s">
        <v>950</v>
      </c>
      <c r="D813" s="3">
        <v>979</v>
      </c>
      <c r="E813" s="3">
        <v>978</v>
      </c>
      <c r="F813" s="3">
        <v>23051</v>
      </c>
      <c r="G813" s="3">
        <v>2074</v>
      </c>
      <c r="H813" s="3">
        <v>9.3574000000000002</v>
      </c>
      <c r="I813" s="30">
        <v>580.73829999999998</v>
      </c>
      <c r="J813" s="30">
        <v>580.7398154</v>
      </c>
      <c r="K813" s="30">
        <v>-1.5200000000000001E-3</v>
      </c>
      <c r="L813" s="3">
        <v>4</v>
      </c>
      <c r="M813" s="3">
        <v>2</v>
      </c>
      <c r="N813" s="10">
        <f t="shared" si="84"/>
        <v>-1</v>
      </c>
      <c r="O813" s="35">
        <v>2</v>
      </c>
      <c r="Q813" s="40">
        <v>1160.4710700000001</v>
      </c>
      <c r="R813" s="40">
        <v>580.73916999999994</v>
      </c>
      <c r="S813" s="18">
        <f t="shared" si="85"/>
        <v>-1.4980907865462409</v>
      </c>
      <c r="T813" s="18">
        <f t="shared" si="86"/>
        <v>1.1113422916747409</v>
      </c>
      <c r="U813" s="18">
        <f t="shared" si="87"/>
        <v>0.91263001947349398</v>
      </c>
      <c r="V813" s="30">
        <v>580.73969999999997</v>
      </c>
      <c r="W813" s="3" t="s">
        <v>47</v>
      </c>
      <c r="X813" s="3" t="s">
        <v>47</v>
      </c>
      <c r="Y813" s="3" t="s">
        <v>47</v>
      </c>
      <c r="Z813" s="3" t="s">
        <v>52</v>
      </c>
      <c r="AE813" s="3" t="s">
        <v>47</v>
      </c>
      <c r="AH813" s="3" t="s">
        <v>47</v>
      </c>
      <c r="AP813" s="3" t="s">
        <v>47</v>
      </c>
      <c r="AU813" s="3">
        <v>0</v>
      </c>
      <c r="AV813" s="3">
        <v>6</v>
      </c>
      <c r="AW813" s="3">
        <v>2</v>
      </c>
      <c r="AX813" s="3">
        <v>5</v>
      </c>
      <c r="AY813" s="3">
        <v>83.33</v>
      </c>
      <c r="AZ813" s="6" t="str">
        <f t="shared" si="88"/>
        <v>1097.13</v>
      </c>
      <c r="BC813" s="12" t="s">
        <v>951</v>
      </c>
      <c r="BI813" s="12" t="s">
        <v>594</v>
      </c>
      <c r="BJ813" s="12">
        <f t="shared" si="89"/>
        <v>1</v>
      </c>
      <c r="BK813" s="12">
        <f t="shared" si="90"/>
        <v>1</v>
      </c>
      <c r="BR813" s="3" t="s">
        <v>594</v>
      </c>
      <c r="CA813" s="3" t="s">
        <v>751</v>
      </c>
      <c r="CQ813" s="3" t="str">
        <f>CONCATENATE(baseURL!$A$1,baseURL!$B$1,baseURL!$C$1,".",C813,".",L813,".pkl&amp;seq=",BC813,"&amp;varMods=ReducedCys-C")</f>
        <v>http://proteomics.broadinstitute.org/millscripts/viewfeed.pl?side=xl&amp;cycle=1&amp;fixedMods=iaaC&amp;file=msdataSM/iPRG2012_nd/cpick_in/iPRG2012_nd.1097.13.4.pkl&amp;seq=TCSScGYPSAK&amp;varMods=ReducedCys-C</v>
      </c>
    </row>
    <row r="814" spans="1:95" x14ac:dyDescent="0.2">
      <c r="A814" s="3">
        <v>4544</v>
      </c>
      <c r="B814" s="2" t="s">
        <v>943</v>
      </c>
      <c r="C814" s="2" t="s">
        <v>944</v>
      </c>
      <c r="D814" s="3">
        <v>975</v>
      </c>
      <c r="E814" s="3">
        <v>974</v>
      </c>
      <c r="F814" s="3">
        <v>23047</v>
      </c>
      <c r="G814" s="3">
        <v>2070</v>
      </c>
      <c r="H814" s="3">
        <v>9.3506999999999998</v>
      </c>
      <c r="I814" s="30">
        <v>517.95559000000003</v>
      </c>
      <c r="J814" s="30">
        <v>517.95570540000006</v>
      </c>
      <c r="K814" s="30">
        <v>-1.2E-4</v>
      </c>
      <c r="L814" s="3">
        <v>3</v>
      </c>
      <c r="M814" s="3">
        <v>3</v>
      </c>
      <c r="N814" s="10">
        <f t="shared" si="84"/>
        <v>1</v>
      </c>
      <c r="O814" s="35">
        <v>3</v>
      </c>
      <c r="P814" s="17"/>
      <c r="Q814" s="40">
        <v>1551.8489300000001</v>
      </c>
      <c r="R814" s="40">
        <v>517.95448999999996</v>
      </c>
      <c r="S814" s="18">
        <f t="shared" si="85"/>
        <v>2.1237387092926601</v>
      </c>
      <c r="T814" s="18">
        <f t="shared" si="86"/>
        <v>2.3465382066519092</v>
      </c>
      <c r="U814" s="18">
        <f t="shared" si="87"/>
        <v>1.9499782694514194</v>
      </c>
      <c r="V814" s="30">
        <v>517.95550000000003</v>
      </c>
      <c r="W814" s="3" t="s">
        <v>47</v>
      </c>
      <c r="X814" s="3" t="s">
        <v>47</v>
      </c>
      <c r="Y814" s="3" t="s">
        <v>47</v>
      </c>
      <c r="Z814" s="3" t="s">
        <v>47</v>
      </c>
      <c r="AA814" s="3" t="s">
        <v>47</v>
      </c>
      <c r="AB814" s="12" t="s">
        <v>47</v>
      </c>
      <c r="AC814" s="3" t="s">
        <v>47</v>
      </c>
      <c r="AD814" s="3" t="s">
        <v>47</v>
      </c>
      <c r="AE814" s="3" t="s">
        <v>47</v>
      </c>
      <c r="AF814" s="3" t="s">
        <v>47</v>
      </c>
      <c r="AG814" s="3" t="s">
        <v>47</v>
      </c>
      <c r="AH814" s="3" t="s">
        <v>47</v>
      </c>
      <c r="AI814" s="3" t="s">
        <v>48</v>
      </c>
      <c r="AL814" s="3" t="s">
        <v>48</v>
      </c>
      <c r="AM814" s="3" t="s">
        <v>47</v>
      </c>
      <c r="AU814" s="3">
        <v>0</v>
      </c>
      <c r="AV814" s="3">
        <v>13</v>
      </c>
      <c r="AW814" s="3">
        <v>1</v>
      </c>
      <c r="AX814" s="3">
        <v>13</v>
      </c>
      <c r="AY814" s="3">
        <v>100</v>
      </c>
      <c r="AZ814" s="6" t="str">
        <f t="shared" si="88"/>
        <v>1097.9</v>
      </c>
      <c r="BC814" s="12" t="s">
        <v>945</v>
      </c>
      <c r="BJ814" s="12">
        <f t="shared" si="89"/>
        <v>0</v>
      </c>
      <c r="BK814" s="12">
        <f t="shared" si="90"/>
        <v>0</v>
      </c>
      <c r="CQ814" s="3" t="str">
        <f>CONCATENATE(baseURL!$A$1,baseURL!$B$1,baseURL!$C$1,".",C814,".",L814,".pkl&amp;seq=",BC814)</f>
        <v>http://proteomics.broadinstitute.org/millscripts/viewfeed.pl?side=xl&amp;cycle=1&amp;fixedMods=iaaC&amp;file=msdataSM/iPRG2012_nd/cpick_in/iPRG2012_nd.1097.9.3.pkl&amp;seq=VLKQTHPDTGLSQK</v>
      </c>
    </row>
    <row r="815" spans="1:95" x14ac:dyDescent="0.2">
      <c r="A815" s="3">
        <v>1047</v>
      </c>
      <c r="B815" s="2" t="s">
        <v>955</v>
      </c>
      <c r="C815" s="2" t="s">
        <v>956</v>
      </c>
      <c r="D815" s="3">
        <v>980</v>
      </c>
      <c r="E815" s="3">
        <v>979</v>
      </c>
      <c r="F815" s="3">
        <v>23060</v>
      </c>
      <c r="G815" s="3">
        <v>2076</v>
      </c>
      <c r="H815" s="3">
        <v>9.3672000000000004</v>
      </c>
      <c r="I815" s="30">
        <v>402.54334999999998</v>
      </c>
      <c r="J815" s="30">
        <v>402.54333559999998</v>
      </c>
      <c r="K815" s="30">
        <v>1.0000000000000001E-5</v>
      </c>
      <c r="L815" s="3">
        <v>3</v>
      </c>
      <c r="M815" s="3">
        <v>3</v>
      </c>
      <c r="N815" s="10">
        <f t="shared" si="84"/>
        <v>1</v>
      </c>
      <c r="O815" s="35">
        <v>3</v>
      </c>
      <c r="P815" s="17"/>
      <c r="Q815" s="40">
        <v>1205.6120599999999</v>
      </c>
      <c r="R815" s="40">
        <v>402.54219999999998</v>
      </c>
      <c r="S815" s="18">
        <f t="shared" si="85"/>
        <v>2.8568433321911182</v>
      </c>
      <c r="T815" s="18">
        <f t="shared" si="86"/>
        <v>2.8210706852543508</v>
      </c>
      <c r="U815" s="18">
        <f t="shared" si="87"/>
        <v>1.4905269559810572</v>
      </c>
      <c r="V815" s="30">
        <v>402.5428</v>
      </c>
      <c r="W815" s="3" t="s">
        <v>47</v>
      </c>
      <c r="AA815" s="3" t="s">
        <v>47</v>
      </c>
      <c r="AB815" s="12" t="s">
        <v>48</v>
      </c>
      <c r="AC815" s="3" t="s">
        <v>47</v>
      </c>
      <c r="AF815" s="3" t="s">
        <v>47</v>
      </c>
      <c r="AH815" s="3" t="s">
        <v>47</v>
      </c>
      <c r="AL815" s="3" t="s">
        <v>48</v>
      </c>
      <c r="AM815" s="3" t="s">
        <v>48</v>
      </c>
      <c r="AU815" s="3">
        <v>0</v>
      </c>
      <c r="AV815" s="3">
        <v>5</v>
      </c>
      <c r="AW815" s="3">
        <v>1</v>
      </c>
      <c r="AX815" s="3">
        <v>5</v>
      </c>
      <c r="AY815" s="3">
        <v>100</v>
      </c>
      <c r="AZ815" s="6" t="str">
        <f t="shared" si="88"/>
        <v>1098.1</v>
      </c>
      <c r="BC815" s="12" t="s">
        <v>905</v>
      </c>
      <c r="BJ815" s="12">
        <f t="shared" si="89"/>
        <v>0</v>
      </c>
      <c r="BK815" s="12">
        <f t="shared" si="90"/>
        <v>0</v>
      </c>
      <c r="CQ815" s="3" t="str">
        <f>CONCATENATE(baseURL!$A$1,baseURL!$B$1,baseURL!$C$1,".",C815,".",L815,".pkl&amp;seq=",BC815)</f>
        <v>http://proteomics.broadinstitute.org/millscripts/viewfeed.pl?side=xl&amp;cycle=1&amp;fixedMods=iaaC&amp;file=msdataSM/iPRG2012_nd/cpick_in/iPRG2012_nd.1098.1.3.pkl&amp;seq=AKQSLDVSSDR</v>
      </c>
    </row>
    <row r="816" spans="1:95" x14ac:dyDescent="0.2">
      <c r="A816" s="3">
        <v>100</v>
      </c>
      <c r="B816" s="2" t="s">
        <v>957</v>
      </c>
      <c r="C816" s="2" t="s">
        <v>958</v>
      </c>
      <c r="D816" s="3">
        <v>984</v>
      </c>
      <c r="E816" s="3">
        <v>983</v>
      </c>
      <c r="F816" s="3">
        <v>23064</v>
      </c>
      <c r="G816" s="3">
        <v>2080</v>
      </c>
      <c r="H816" s="3">
        <v>9.3737999999999992</v>
      </c>
      <c r="I816" s="30">
        <v>516.27439000000004</v>
      </c>
      <c r="J816" s="30">
        <v>516.27119589999995</v>
      </c>
      <c r="K816" s="30">
        <v>3.1900000000000001E-3</v>
      </c>
      <c r="L816" s="3">
        <v>3</v>
      </c>
      <c r="M816" s="3">
        <v>3</v>
      </c>
      <c r="N816" s="10">
        <f t="shared" si="84"/>
        <v>1</v>
      </c>
      <c r="O816" s="35">
        <v>3</v>
      </c>
      <c r="P816" s="17"/>
      <c r="Q816" s="40">
        <v>1546.7972299999999</v>
      </c>
      <c r="R816" s="40">
        <v>516.27058999999997</v>
      </c>
      <c r="S816" s="18">
        <f t="shared" si="85"/>
        <v>7.3604812547414404</v>
      </c>
      <c r="T816" s="18">
        <f t="shared" si="86"/>
        <v>1.1736093663252918</v>
      </c>
      <c r="U816" s="18">
        <f t="shared" si="87"/>
        <v>0.40676343782866881</v>
      </c>
      <c r="V816" s="30">
        <v>516.27080000000001</v>
      </c>
      <c r="W816" s="3" t="s">
        <v>47</v>
      </c>
      <c r="Z816" s="3" t="s">
        <v>47</v>
      </c>
      <c r="AB816" s="12" t="s">
        <v>48</v>
      </c>
      <c r="AD816" s="3" t="s">
        <v>48</v>
      </c>
      <c r="AE816" s="3" t="s">
        <v>47</v>
      </c>
      <c r="AF816" s="3" t="s">
        <v>48</v>
      </c>
      <c r="AG816" s="3" t="s">
        <v>52</v>
      </c>
      <c r="AH816" s="3" t="s">
        <v>48</v>
      </c>
      <c r="AL816" s="3" t="s">
        <v>52</v>
      </c>
      <c r="AM816" s="3" t="s">
        <v>48</v>
      </c>
      <c r="AU816" s="3">
        <v>0</v>
      </c>
      <c r="AV816" s="3">
        <v>3</v>
      </c>
      <c r="AW816" s="3">
        <v>1</v>
      </c>
      <c r="AX816" s="3">
        <v>3</v>
      </c>
      <c r="AY816" s="3">
        <v>100</v>
      </c>
      <c r="AZ816" s="6" t="str">
        <f t="shared" si="88"/>
        <v>1098.5</v>
      </c>
      <c r="BC816" s="12" t="s">
        <v>959</v>
      </c>
      <c r="BJ816" s="12">
        <f t="shared" si="89"/>
        <v>0</v>
      </c>
      <c r="BK816" s="12">
        <f t="shared" si="90"/>
        <v>0</v>
      </c>
      <c r="CQ816" s="3" t="str">
        <f>CONCATENATE(baseURL!$A$1,baseURL!$B$1,baseURL!$C$1,".",C816,".",L816,".pkl&amp;seq=",BC816)</f>
        <v>http://proteomics.broadinstitute.org/millscripts/viewfeed.pl?side=xl&amp;cycle=1&amp;fixedMods=iaaC&amp;file=msdataSM/iPRG2012_nd/cpick_in/iPRG2012_nd.1098.5.3.pkl&amp;seq=FNRENKVSPADAAK</v>
      </c>
    </row>
    <row r="817" spans="1:95" x14ac:dyDescent="0.2">
      <c r="A817" s="3">
        <v>281</v>
      </c>
      <c r="B817" s="2" t="s">
        <v>952</v>
      </c>
      <c r="C817" s="2" t="s">
        <v>953</v>
      </c>
      <c r="D817" s="3">
        <v>988</v>
      </c>
      <c r="E817" s="3">
        <v>987</v>
      </c>
      <c r="F817" s="3">
        <v>23068</v>
      </c>
      <c r="G817" s="3">
        <v>2084</v>
      </c>
      <c r="H817" s="3">
        <v>9.3820999999999994</v>
      </c>
      <c r="I817" s="30">
        <v>692.31515000000002</v>
      </c>
      <c r="J817" s="30">
        <v>692.26364720000004</v>
      </c>
      <c r="K817" s="30">
        <v>5.1499999999999997E-2</v>
      </c>
      <c r="L817" s="3">
        <v>3</v>
      </c>
      <c r="M817" s="3">
        <v>2</v>
      </c>
      <c r="N817" s="10">
        <f t="shared" si="84"/>
        <v>-1</v>
      </c>
      <c r="O817" s="35">
        <v>3</v>
      </c>
      <c r="P817" s="17"/>
      <c r="Q817" s="40">
        <v>2074.9272000000001</v>
      </c>
      <c r="R817" s="40">
        <v>692.31392000000005</v>
      </c>
      <c r="S817" s="18">
        <f t="shared" si="85"/>
        <v>1.7766506846548644</v>
      </c>
      <c r="T817" s="18">
        <f t="shared" si="86"/>
        <v>-72.615613448904938</v>
      </c>
      <c r="U817" s="18">
        <f t="shared" si="87"/>
        <v>-72.539347468387163</v>
      </c>
      <c r="V817" s="30">
        <v>692.26369999999997</v>
      </c>
      <c r="AB817" s="12" t="s">
        <v>47</v>
      </c>
      <c r="AD817" s="3" t="s">
        <v>47</v>
      </c>
      <c r="AF817" s="3" t="s">
        <v>47</v>
      </c>
      <c r="AG817" s="3" t="s">
        <v>47</v>
      </c>
      <c r="AJ817" s="3" t="s">
        <v>47</v>
      </c>
      <c r="AL817" s="3" t="s">
        <v>52</v>
      </c>
      <c r="AU817" s="3">
        <v>0</v>
      </c>
      <c r="AV817" s="3">
        <v>5</v>
      </c>
      <c r="AW817" s="3">
        <v>1</v>
      </c>
      <c r="AX817" s="3">
        <v>5</v>
      </c>
      <c r="AY817" s="3">
        <v>100</v>
      </c>
      <c r="AZ817" s="6" t="str">
        <f t="shared" si="88"/>
        <v>1098.9</v>
      </c>
      <c r="BC817" s="12" t="s">
        <v>954</v>
      </c>
      <c r="BJ817" s="12">
        <f t="shared" si="89"/>
        <v>0</v>
      </c>
      <c r="BK817" s="12">
        <f t="shared" si="90"/>
        <v>0</v>
      </c>
      <c r="CQ817" s="3" t="str">
        <f>CONCATENATE(baseURL!$A$1,baseURL!$B$1,baseURL!$C$1,".",C817,".",L817,".pkl&amp;seq=",BC817)</f>
        <v>http://proteomics.broadinstitute.org/millscripts/viewfeed.pl?side=xl&amp;cycle=1&amp;fixedMods=iaaC&amp;file=msdataSM/iPRG2012_nd/cpick_in/iPRG2012_nd.1098.9.3.pkl&amp;seq=AHNVSTSNNSPSTDNDSLSK</v>
      </c>
    </row>
    <row r="818" spans="1:95" x14ac:dyDescent="0.2">
      <c r="A818" s="3">
        <v>1237</v>
      </c>
      <c r="B818" s="2" t="s">
        <v>960</v>
      </c>
      <c r="C818" s="2" t="s">
        <v>961</v>
      </c>
      <c r="D818" s="3">
        <v>989</v>
      </c>
      <c r="E818" s="3">
        <v>988</v>
      </c>
      <c r="F818" s="3">
        <v>23081</v>
      </c>
      <c r="G818" s="3">
        <v>2086</v>
      </c>
      <c r="H818" s="3">
        <v>9.3926999999999996</v>
      </c>
      <c r="I818" s="30">
        <v>413.19332000000003</v>
      </c>
      <c r="J818" s="30">
        <v>413.19168189999999</v>
      </c>
      <c r="K818" s="30">
        <v>1.64E-3</v>
      </c>
      <c r="L818" s="3">
        <v>2</v>
      </c>
      <c r="M818" s="3">
        <v>2</v>
      </c>
      <c r="N818" s="10">
        <f t="shared" si="84"/>
        <v>1</v>
      </c>
      <c r="O818" s="35">
        <v>2</v>
      </c>
      <c r="P818" s="17"/>
      <c r="Q818" s="40">
        <v>825.37372000000005</v>
      </c>
      <c r="R818" s="40">
        <v>413.19049999999999</v>
      </c>
      <c r="S818" s="18">
        <f t="shared" si="85"/>
        <v>6.8249391020424124</v>
      </c>
      <c r="T818" s="18">
        <f t="shared" si="86"/>
        <v>2.8604239449018145</v>
      </c>
      <c r="U818" s="18">
        <f t="shared" si="87"/>
        <v>2.904229405177118</v>
      </c>
      <c r="V818" s="30">
        <v>413.19170000000003</v>
      </c>
      <c r="X818" s="3" t="s">
        <v>47</v>
      </c>
      <c r="Y818" s="3" t="s">
        <v>47</v>
      </c>
      <c r="Z818" s="3" t="s">
        <v>48</v>
      </c>
      <c r="AG818" s="3" t="s">
        <v>48</v>
      </c>
      <c r="AH818" s="3" t="s">
        <v>48</v>
      </c>
      <c r="AI818" s="3" t="s">
        <v>52</v>
      </c>
      <c r="AK818" s="3" t="s">
        <v>52</v>
      </c>
      <c r="AL818" s="3" t="s">
        <v>48</v>
      </c>
      <c r="AM818" s="3" t="s">
        <v>47</v>
      </c>
      <c r="AU818" s="3">
        <v>0</v>
      </c>
      <c r="AV818" s="3">
        <v>3</v>
      </c>
      <c r="AW818" s="3">
        <v>1</v>
      </c>
      <c r="AX818" s="3">
        <v>3</v>
      </c>
      <c r="AY818" s="3">
        <v>100</v>
      </c>
      <c r="AZ818" s="6" t="str">
        <f t="shared" si="88"/>
        <v>1099.1</v>
      </c>
      <c r="BC818" s="12" t="s">
        <v>962</v>
      </c>
      <c r="BJ818" s="12">
        <f t="shared" si="89"/>
        <v>0</v>
      </c>
      <c r="BK818" s="12">
        <f t="shared" si="90"/>
        <v>0</v>
      </c>
      <c r="CQ818" s="3" t="str">
        <f>CONCATENATE(baseURL!$A$1,baseURL!$B$1,baseURL!$C$1,".",C818,".",L818,".pkl&amp;seq=",BC818)</f>
        <v>http://proteomics.broadinstitute.org/millscripts/viewfeed.pl?side=xl&amp;cycle=1&amp;fixedMods=iaaC&amp;file=msdataSM/iPRG2012_nd/cpick_in/iPRG2012_nd.1099.1.2.pkl&amp;seq=FDSSVDR</v>
      </c>
    </row>
    <row r="819" spans="1:95" x14ac:dyDescent="0.2">
      <c r="A819" s="3">
        <v>7661</v>
      </c>
      <c r="B819" s="2" t="s">
        <v>966</v>
      </c>
      <c r="C819" s="2" t="s">
        <v>957</v>
      </c>
      <c r="D819" s="3">
        <v>994</v>
      </c>
      <c r="E819" s="3">
        <v>993</v>
      </c>
      <c r="F819" s="3">
        <v>23086</v>
      </c>
      <c r="G819" s="3">
        <v>2091</v>
      </c>
      <c r="H819" s="3">
        <v>9.4068000000000005</v>
      </c>
      <c r="I819" s="30">
        <v>572.74238000000003</v>
      </c>
      <c r="J819" s="30">
        <v>572.74277410000002</v>
      </c>
      <c r="K819" s="30">
        <v>-3.8999999999999999E-4</v>
      </c>
      <c r="L819" s="3">
        <v>2</v>
      </c>
      <c r="M819" s="3">
        <v>2</v>
      </c>
      <c r="N819" s="10">
        <f t="shared" si="84"/>
        <v>1</v>
      </c>
      <c r="O819" s="35">
        <v>2</v>
      </c>
      <c r="Q819" s="37">
        <v>1144.4761599999999</v>
      </c>
      <c r="R819" s="37">
        <v>572.74171999999999</v>
      </c>
      <c r="S819" s="18">
        <f t="shared" si="85"/>
        <v>1.1523518839154283</v>
      </c>
      <c r="T819" s="18">
        <f t="shared" si="86"/>
        <v>1.8404456375781939</v>
      </c>
      <c r="U819" s="18">
        <f t="shared" si="87"/>
        <v>1.7110679487899856</v>
      </c>
      <c r="V819" s="30">
        <v>572.74270000000001</v>
      </c>
      <c r="W819" s="3" t="s">
        <v>47</v>
      </c>
      <c r="X819" s="3" t="s">
        <v>47</v>
      </c>
      <c r="Y819" s="3" t="s">
        <v>47</v>
      </c>
      <c r="AA819" s="3" t="s">
        <v>47</v>
      </c>
      <c r="AD819" s="3" t="s">
        <v>47</v>
      </c>
      <c r="AE819" s="3" t="s">
        <v>47</v>
      </c>
      <c r="AH819" s="3" t="s">
        <v>47</v>
      </c>
      <c r="AJ819" s="3" t="s">
        <v>47</v>
      </c>
      <c r="AK819" s="3" t="s">
        <v>48</v>
      </c>
      <c r="AO819" s="3" t="s">
        <v>47</v>
      </c>
      <c r="AP819" s="3" t="s">
        <v>47</v>
      </c>
      <c r="AU819" s="3">
        <v>0</v>
      </c>
      <c r="AV819" s="3">
        <v>10</v>
      </c>
      <c r="AW819" s="3">
        <v>2</v>
      </c>
      <c r="AX819" s="3">
        <v>8</v>
      </c>
      <c r="AY819" s="3">
        <v>80</v>
      </c>
      <c r="AZ819" s="6" t="str">
        <f t="shared" si="88"/>
        <v>1099.6</v>
      </c>
      <c r="BC819" s="12" t="s">
        <v>967</v>
      </c>
      <c r="BI819" s="12" t="s">
        <v>594</v>
      </c>
      <c r="BJ819" s="12">
        <f t="shared" si="89"/>
        <v>1</v>
      </c>
      <c r="BK819" s="12">
        <f t="shared" si="90"/>
        <v>1</v>
      </c>
      <c r="BR819" s="3" t="s">
        <v>594</v>
      </c>
      <c r="BZ819" s="3" t="s">
        <v>744</v>
      </c>
      <c r="CA819" s="3" t="s">
        <v>744</v>
      </c>
      <c r="CQ819" s="3" t="str">
        <f>CONCATENATE(baseURL!$A$1,baseURL!$B$1,baseURL!$C$1,".",C819,".",L819,".pkl&amp;seq=",BC819,"&amp;varMods=ReducedCys-C")</f>
        <v>http://proteomics.broadinstitute.org/millscripts/viewfeed.pl?side=xl&amp;cycle=1&amp;fixedMods=iaaC&amp;file=msdataSM/iPRG2012_nd/cpick_in/iPRG2012_nd.1099.6.2.pkl&amp;seq=TCSScGYPAAK&amp;varMods=ReducedCys-C</v>
      </c>
    </row>
    <row r="820" spans="1:95" x14ac:dyDescent="0.2">
      <c r="A820" s="3">
        <v>2740</v>
      </c>
      <c r="B820" s="2" t="s">
        <v>969</v>
      </c>
      <c r="C820" s="2" t="s">
        <v>970</v>
      </c>
      <c r="D820" s="3">
        <v>999</v>
      </c>
      <c r="E820" s="3">
        <v>998</v>
      </c>
      <c r="F820" s="3">
        <v>23106</v>
      </c>
      <c r="G820" s="3">
        <v>2097</v>
      </c>
      <c r="H820" s="3">
        <v>9.4281000000000006</v>
      </c>
      <c r="I820" s="30">
        <v>555.76815999999997</v>
      </c>
      <c r="J820" s="30">
        <v>555.76829669999995</v>
      </c>
      <c r="K820" s="30">
        <v>-1.3999999999999999E-4</v>
      </c>
      <c r="L820" s="3">
        <v>2</v>
      </c>
      <c r="M820" s="3">
        <v>2</v>
      </c>
      <c r="N820" s="10">
        <f t="shared" si="84"/>
        <v>1</v>
      </c>
      <c r="O820" s="35">
        <v>2</v>
      </c>
      <c r="P820" s="17"/>
      <c r="Q820" s="40">
        <v>1110.5273199999999</v>
      </c>
      <c r="R820" s="40">
        <v>555.76729999999998</v>
      </c>
      <c r="S820" s="18">
        <f t="shared" si="85"/>
        <v>1.5474102200484963</v>
      </c>
      <c r="T820" s="18">
        <f t="shared" si="86"/>
        <v>1.7933764724432621</v>
      </c>
      <c r="U820" s="18">
        <f t="shared" si="87"/>
        <v>1.619382788446631</v>
      </c>
      <c r="V820" s="30">
        <v>555.76819999999998</v>
      </c>
      <c r="W820" s="3" t="s">
        <v>47</v>
      </c>
      <c r="Z820" s="3" t="s">
        <v>47</v>
      </c>
      <c r="AA820" s="3" t="s">
        <v>47</v>
      </c>
      <c r="AB820" s="12" t="s">
        <v>47</v>
      </c>
      <c r="AD820" s="3" t="s">
        <v>47</v>
      </c>
      <c r="AE820" s="3" t="s">
        <v>47</v>
      </c>
      <c r="AG820" s="3" t="s">
        <v>47</v>
      </c>
      <c r="AH820" s="3" t="s">
        <v>47</v>
      </c>
      <c r="AI820" s="3" t="s">
        <v>48</v>
      </c>
      <c r="AK820" s="3" t="s">
        <v>48</v>
      </c>
      <c r="AL820" s="3" t="s">
        <v>47</v>
      </c>
      <c r="AN820" s="3" t="s">
        <v>47</v>
      </c>
      <c r="AU820" s="3">
        <v>0</v>
      </c>
      <c r="AV820" s="3">
        <v>10</v>
      </c>
      <c r="AW820" s="3">
        <v>1</v>
      </c>
      <c r="AX820" s="3">
        <v>10</v>
      </c>
      <c r="AY820" s="3">
        <v>100</v>
      </c>
      <c r="AZ820" s="6" t="str">
        <f t="shared" si="88"/>
        <v>1100.5</v>
      </c>
      <c r="BC820" s="12" t="s">
        <v>971</v>
      </c>
      <c r="BJ820" s="12">
        <f t="shared" si="89"/>
        <v>0</v>
      </c>
      <c r="BK820" s="12">
        <f t="shared" si="90"/>
        <v>0</v>
      </c>
      <c r="CQ820" s="3" t="str">
        <f>CONCATENATE(baseURL!$A$1,baseURL!$B$1,baseURL!$C$1,".",C820,".",L820,".pkl&amp;seq=",BC820)</f>
        <v>http://proteomics.broadinstitute.org/millscripts/viewfeed.pl?side=xl&amp;cycle=1&amp;fixedMods=iaaC&amp;file=msdataSM/iPRG2012_nd/cpick_in/iPRG2012_nd.1100.5.2.pkl&amp;seq=SSSLTETTER</v>
      </c>
    </row>
    <row r="821" spans="1:95" x14ac:dyDescent="0.2">
      <c r="A821" s="3">
        <v>2417</v>
      </c>
      <c r="B821" s="2" t="s">
        <v>972</v>
      </c>
      <c r="C821" s="2" t="s">
        <v>973</v>
      </c>
      <c r="D821" s="3">
        <v>1002</v>
      </c>
      <c r="E821" s="3">
        <v>1001</v>
      </c>
      <c r="F821" s="3">
        <v>23124</v>
      </c>
      <c r="G821" s="3">
        <v>2101</v>
      </c>
      <c r="H821" s="3">
        <v>9.4427000000000003</v>
      </c>
      <c r="I821" s="30">
        <v>435.23878999999999</v>
      </c>
      <c r="J821" s="30">
        <v>435.23810900000001</v>
      </c>
      <c r="K821" s="30">
        <v>6.8000000000000005E-4</v>
      </c>
      <c r="L821" s="3">
        <v>3</v>
      </c>
      <c r="M821" s="3">
        <v>3</v>
      </c>
      <c r="N821" s="10">
        <f t="shared" si="84"/>
        <v>1</v>
      </c>
      <c r="O821" s="35">
        <v>3</v>
      </c>
      <c r="P821" s="17"/>
      <c r="Q821" s="40">
        <v>1303.6964499999999</v>
      </c>
      <c r="R821" s="40">
        <v>435.23700000000002</v>
      </c>
      <c r="S821" s="18">
        <f t="shared" si="85"/>
        <v>4.1127018152668882</v>
      </c>
      <c r="T821" s="18">
        <f t="shared" si="86"/>
        <v>2.5480370464491107</v>
      </c>
      <c r="U821" s="18">
        <f t="shared" si="87"/>
        <v>2.0678389015673186</v>
      </c>
      <c r="V821" s="30">
        <v>435.23790000000002</v>
      </c>
      <c r="W821" s="3" t="s">
        <v>47</v>
      </c>
      <c r="Z821" s="3" t="s">
        <v>47</v>
      </c>
      <c r="AA821" s="3" t="s">
        <v>47</v>
      </c>
      <c r="AB821" s="12" t="s">
        <v>47</v>
      </c>
      <c r="AC821" s="3" t="s">
        <v>47</v>
      </c>
      <c r="AD821" s="3" t="s">
        <v>47</v>
      </c>
      <c r="AE821" s="3" t="s">
        <v>47</v>
      </c>
      <c r="AF821" s="3" t="s">
        <v>48</v>
      </c>
      <c r="AG821" s="3" t="s">
        <v>47</v>
      </c>
      <c r="AH821" s="3" t="s">
        <v>47</v>
      </c>
      <c r="AI821" s="3" t="s">
        <v>48</v>
      </c>
      <c r="AL821" s="3" t="s">
        <v>48</v>
      </c>
      <c r="AU821" s="3">
        <v>0</v>
      </c>
      <c r="AV821" s="3">
        <v>9</v>
      </c>
      <c r="AW821" s="3">
        <v>1</v>
      </c>
      <c r="AX821" s="3">
        <v>9</v>
      </c>
      <c r="AY821" s="3">
        <v>100</v>
      </c>
      <c r="AZ821" s="6" t="str">
        <f t="shared" si="88"/>
        <v>1101.2</v>
      </c>
      <c r="BC821" s="12" t="s">
        <v>974</v>
      </c>
      <c r="BJ821" s="12">
        <f t="shared" si="89"/>
        <v>0</v>
      </c>
      <c r="BK821" s="12">
        <f t="shared" si="90"/>
        <v>0</v>
      </c>
      <c r="CQ821" s="3" t="str">
        <f>CONCATENATE(baseURL!$A$1,baseURL!$B$1,baseURL!$C$1,".",C821,".",L821,".pkl&amp;seq=",BC821)</f>
        <v>http://proteomics.broadinstitute.org/millscripts/viewfeed.pl?side=xl&amp;cycle=1&amp;fixedMods=iaaC&amp;file=msdataSM/iPRG2012_nd/cpick_in/iPRG2012_nd.1101.2.3.pkl&amp;seq=TGLLRGSQKTQD</v>
      </c>
    </row>
    <row r="822" spans="1:95" x14ac:dyDescent="0.2">
      <c r="A822" s="3">
        <v>3486</v>
      </c>
      <c r="B822" s="2" t="s">
        <v>975</v>
      </c>
      <c r="C822" s="2" t="s">
        <v>976</v>
      </c>
      <c r="D822" s="3">
        <v>1020</v>
      </c>
      <c r="E822" s="3">
        <v>1019</v>
      </c>
      <c r="F822" s="3">
        <v>23155</v>
      </c>
      <c r="G822" s="3">
        <v>2120</v>
      </c>
      <c r="H822" s="3">
        <v>9.4807000000000006</v>
      </c>
      <c r="I822" s="30">
        <v>691.76620000000003</v>
      </c>
      <c r="J822" s="30">
        <v>692.31537979999996</v>
      </c>
      <c r="K822" s="30">
        <v>-0.54918</v>
      </c>
      <c r="L822" s="3">
        <v>2</v>
      </c>
      <c r="M822" s="3">
        <v>3</v>
      </c>
      <c r="N822" s="10">
        <f t="shared" si="84"/>
        <v>-1</v>
      </c>
      <c r="O822" s="35">
        <v>3</v>
      </c>
      <c r="P822" s="17"/>
      <c r="Q822" s="40">
        <v>2074.9272000000001</v>
      </c>
      <c r="R822" s="40">
        <v>692.31392000000005</v>
      </c>
      <c r="S822" s="18">
        <f t="shared" si="85"/>
        <v>-791.14399433139613</v>
      </c>
      <c r="T822" s="18">
        <f t="shared" si="86"/>
        <v>2.1085810320076526</v>
      </c>
      <c r="U822" s="18">
        <f t="shared" si="87"/>
        <v>1.7044291121239394</v>
      </c>
      <c r="V822" s="30">
        <v>692.31510000000003</v>
      </c>
      <c r="W822" s="3" t="s">
        <v>47</v>
      </c>
      <c r="X822" s="3" t="s">
        <v>47</v>
      </c>
      <c r="Y822" s="3" t="s">
        <v>47</v>
      </c>
      <c r="Z822" s="3" t="s">
        <v>47</v>
      </c>
      <c r="AA822" s="3" t="s">
        <v>47</v>
      </c>
      <c r="AB822" s="12" t="s">
        <v>47</v>
      </c>
      <c r="AC822" s="3" t="s">
        <v>47</v>
      </c>
      <c r="AE822" s="3" t="s">
        <v>47</v>
      </c>
      <c r="AF822" s="3" t="s">
        <v>47</v>
      </c>
      <c r="AG822" s="3" t="s">
        <v>52</v>
      </c>
      <c r="AH822" s="3" t="s">
        <v>47</v>
      </c>
      <c r="AI822" s="3" t="s">
        <v>47</v>
      </c>
      <c r="AK822" s="3" t="s">
        <v>47</v>
      </c>
      <c r="AL822" s="3" t="s">
        <v>47</v>
      </c>
      <c r="AM822" s="3" t="s">
        <v>48</v>
      </c>
      <c r="AU822" s="3">
        <v>0</v>
      </c>
      <c r="AV822" s="3">
        <v>13</v>
      </c>
      <c r="AW822" s="3">
        <v>1</v>
      </c>
      <c r="AX822" s="3">
        <v>13</v>
      </c>
      <c r="AY822" s="3">
        <v>100</v>
      </c>
      <c r="AZ822" s="6" t="str">
        <f t="shared" si="88"/>
        <v>1102.12</v>
      </c>
      <c r="BC822" s="12" t="s">
        <v>954</v>
      </c>
      <c r="BJ822" s="12">
        <f t="shared" si="89"/>
        <v>0</v>
      </c>
      <c r="BK822" s="12">
        <f t="shared" si="90"/>
        <v>0</v>
      </c>
      <c r="CQ822" s="3" t="str">
        <f>CONCATENATE(baseURL!$A$1,baseURL!$B$1,baseURL!$C$1,".",C822,".",L822,".pkl&amp;seq=",BC822)</f>
        <v>http://proteomics.broadinstitute.org/millscripts/viewfeed.pl?side=xl&amp;cycle=1&amp;fixedMods=iaaC&amp;file=msdataSM/iPRG2012_nd/cpick_in/iPRG2012_nd.1102.12.2.pkl&amp;seq=AHNVSTSNNSPSTDNDSLSK</v>
      </c>
    </row>
    <row r="823" spans="1:95" x14ac:dyDescent="0.2">
      <c r="A823" s="3">
        <v>3340</v>
      </c>
      <c r="B823" s="2" t="s">
        <v>977</v>
      </c>
      <c r="C823" s="2" t="s">
        <v>978</v>
      </c>
      <c r="D823" s="3">
        <v>1012</v>
      </c>
      <c r="E823" s="3">
        <v>1011</v>
      </c>
      <c r="F823" s="3">
        <v>23147</v>
      </c>
      <c r="G823" s="3">
        <v>2112</v>
      </c>
      <c r="H823" s="3">
        <v>9.4672999999999998</v>
      </c>
      <c r="I823" s="30">
        <v>496.61153999999999</v>
      </c>
      <c r="J823" s="30">
        <v>496.61188290000001</v>
      </c>
      <c r="K823" s="30">
        <v>-3.4000000000000002E-4</v>
      </c>
      <c r="L823" s="3">
        <v>3</v>
      </c>
      <c r="M823" s="3">
        <v>3</v>
      </c>
      <c r="N823" s="10">
        <f t="shared" si="84"/>
        <v>1</v>
      </c>
      <c r="O823" s="35">
        <v>3</v>
      </c>
      <c r="P823" s="17"/>
      <c r="Q823" s="40">
        <v>1487.81763</v>
      </c>
      <c r="R823" s="40">
        <v>496.61072999999999</v>
      </c>
      <c r="S823" s="18">
        <f t="shared" si="85"/>
        <v>1.6310561795580005</v>
      </c>
      <c r="T823" s="18">
        <f t="shared" si="86"/>
        <v>2.3215366289454273</v>
      </c>
      <c r="U823" s="18">
        <f t="shared" si="87"/>
        <v>0.34232043279761315</v>
      </c>
      <c r="V823" s="30">
        <v>496.61090000000002</v>
      </c>
      <c r="X823" s="3" t="s">
        <v>47</v>
      </c>
      <c r="Y823" s="3" t="s">
        <v>47</v>
      </c>
      <c r="Z823" s="3" t="s">
        <v>47</v>
      </c>
      <c r="AA823" s="3" t="s">
        <v>47</v>
      </c>
      <c r="AB823" s="12" t="s">
        <v>47</v>
      </c>
      <c r="AC823" s="3" t="s">
        <v>47</v>
      </c>
      <c r="AD823" s="3" t="s">
        <v>47</v>
      </c>
      <c r="AE823" s="3" t="s">
        <v>47</v>
      </c>
      <c r="AF823" s="3" t="s">
        <v>48</v>
      </c>
      <c r="AG823" s="3" t="s">
        <v>48</v>
      </c>
      <c r="AH823" s="3" t="s">
        <v>47</v>
      </c>
      <c r="AI823" s="3" t="s">
        <v>48</v>
      </c>
      <c r="AL823" s="3" t="s">
        <v>48</v>
      </c>
      <c r="AU823" s="3">
        <v>0</v>
      </c>
      <c r="AV823" s="3">
        <v>9</v>
      </c>
      <c r="AW823" s="3">
        <v>1</v>
      </c>
      <c r="AX823" s="3">
        <v>9</v>
      </c>
      <c r="AY823" s="3">
        <v>100</v>
      </c>
      <c r="AZ823" s="6" t="str">
        <f t="shared" si="88"/>
        <v>1102.4</v>
      </c>
      <c r="BC823" s="12" t="s">
        <v>979</v>
      </c>
      <c r="BJ823" s="12">
        <f t="shared" si="89"/>
        <v>0</v>
      </c>
      <c r="BK823" s="12">
        <f t="shared" si="90"/>
        <v>0</v>
      </c>
      <c r="CQ823" s="3" t="str">
        <f>CONCATENATE(baseURL!$A$1,baseURL!$B$1,baseURL!$C$1,".",C823,".",L823,".pkl&amp;seq=",BC823)</f>
        <v>http://proteomics.broadinstitute.org/millscripts/viewfeed.pl?side=xl&amp;cycle=1&amp;fixedMods=iaaC&amp;file=msdataSM/iPRG2012_nd/cpick_in/iPRG2012_nd.1102.4.3.pkl&amp;seq=KVESLGSPSGATKAR</v>
      </c>
    </row>
    <row r="824" spans="1:95" x14ac:dyDescent="0.2">
      <c r="A824" s="3">
        <v>4291</v>
      </c>
      <c r="B824" s="2" t="s">
        <v>980</v>
      </c>
      <c r="C824" s="2" t="s">
        <v>981</v>
      </c>
      <c r="D824" s="3">
        <v>1021</v>
      </c>
      <c r="E824" s="3">
        <v>1020</v>
      </c>
      <c r="F824" s="3">
        <v>23165</v>
      </c>
      <c r="G824" s="3">
        <v>2122</v>
      </c>
      <c r="H824" s="3">
        <v>9.4901999999999997</v>
      </c>
      <c r="I824" s="30">
        <v>406.21514000000002</v>
      </c>
      <c r="J824" s="30">
        <v>406.2143542</v>
      </c>
      <c r="K824" s="30">
        <v>7.9000000000000001E-4</v>
      </c>
      <c r="L824" s="3">
        <v>2</v>
      </c>
      <c r="M824" s="3">
        <v>2</v>
      </c>
      <c r="N824" s="10">
        <f t="shared" si="84"/>
        <v>1</v>
      </c>
      <c r="O824" s="35">
        <v>2</v>
      </c>
      <c r="P824" s="17"/>
      <c r="Q824" s="40">
        <v>811.41961000000003</v>
      </c>
      <c r="R824" s="40">
        <v>406.21343999999999</v>
      </c>
      <c r="S824" s="18">
        <f t="shared" si="85"/>
        <v>4.1849920082112808</v>
      </c>
      <c r="T824" s="18">
        <f t="shared" si="86"/>
        <v>2.2505409964059249</v>
      </c>
      <c r="U824" s="18">
        <f t="shared" si="87"/>
        <v>1.6247616031171184</v>
      </c>
      <c r="V824" s="30">
        <v>406.21409999999997</v>
      </c>
      <c r="W824" s="3" t="s">
        <v>47</v>
      </c>
      <c r="X824" s="3" t="s">
        <v>47</v>
      </c>
      <c r="Y824" s="3" t="s">
        <v>47</v>
      </c>
      <c r="Z824" s="3" t="s">
        <v>47</v>
      </c>
      <c r="AA824" s="3" t="s">
        <v>47</v>
      </c>
      <c r="AB824" s="12" t="s">
        <v>47</v>
      </c>
      <c r="AC824" s="3" t="s">
        <v>47</v>
      </c>
      <c r="AD824" s="3" t="s">
        <v>48</v>
      </c>
      <c r="AF824" s="3" t="s">
        <v>47</v>
      </c>
      <c r="AG824" s="3" t="s">
        <v>47</v>
      </c>
      <c r="AH824" s="3" t="s">
        <v>47</v>
      </c>
      <c r="AI824" s="3" t="s">
        <v>47</v>
      </c>
      <c r="AJ824" s="3" t="s">
        <v>47</v>
      </c>
      <c r="AK824" s="3" t="s">
        <v>47</v>
      </c>
      <c r="AL824" s="3" t="s">
        <v>47</v>
      </c>
      <c r="AU824" s="3">
        <v>0</v>
      </c>
      <c r="AV824" s="3">
        <v>14</v>
      </c>
      <c r="AW824" s="3">
        <v>1</v>
      </c>
      <c r="AX824" s="3">
        <v>14</v>
      </c>
      <c r="AY824" s="3">
        <v>100</v>
      </c>
      <c r="AZ824" s="6" t="str">
        <f t="shared" si="88"/>
        <v>1103.1</v>
      </c>
      <c r="BC824" s="12" t="s">
        <v>982</v>
      </c>
      <c r="BJ824" s="12">
        <f t="shared" si="89"/>
        <v>0</v>
      </c>
      <c r="BK824" s="12">
        <f t="shared" si="90"/>
        <v>0</v>
      </c>
      <c r="CQ824" s="3" t="str">
        <f>CONCATENATE(baseURL!$A$1,baseURL!$B$1,baseURL!$C$1,".",C824,".",L824,".pkl&amp;seq=",BC824)</f>
        <v>http://proteomics.broadinstitute.org/millscripts/viewfeed.pl?side=xl&amp;cycle=1&amp;fixedMods=iaaC&amp;file=msdataSM/iPRG2012_nd/cpick_in/iPRG2012_nd.1103.1.2.pkl&amp;seq=YVVDTSK</v>
      </c>
    </row>
    <row r="825" spans="1:95" x14ac:dyDescent="0.2">
      <c r="A825" s="3">
        <v>5149</v>
      </c>
      <c r="B825" s="2" t="s">
        <v>983</v>
      </c>
      <c r="C825" s="2" t="s">
        <v>984</v>
      </c>
      <c r="D825" s="3">
        <v>1022</v>
      </c>
      <c r="E825" s="3">
        <v>1021</v>
      </c>
      <c r="F825" s="3">
        <v>23166</v>
      </c>
      <c r="G825" s="3">
        <v>2123</v>
      </c>
      <c r="H825" s="3">
        <v>9.4926999999999992</v>
      </c>
      <c r="I825" s="30">
        <v>442.71440999999999</v>
      </c>
      <c r="J825" s="30">
        <v>442.71350150000001</v>
      </c>
      <c r="K825" s="30">
        <v>9.1E-4</v>
      </c>
      <c r="L825" s="3">
        <v>2</v>
      </c>
      <c r="M825" s="3">
        <v>2</v>
      </c>
      <c r="N825" s="10">
        <f t="shared" si="84"/>
        <v>1</v>
      </c>
      <c r="O825" s="35">
        <v>2</v>
      </c>
      <c r="P825" s="17"/>
      <c r="Q825" s="40">
        <v>884.41822999999999</v>
      </c>
      <c r="R825" s="40">
        <v>442.71275000000003</v>
      </c>
      <c r="S825" s="18">
        <f t="shared" si="85"/>
        <v>3.7496096508593268</v>
      </c>
      <c r="T825" s="18">
        <f t="shared" si="86"/>
        <v>1.6974889473557688</v>
      </c>
      <c r="U825" s="18">
        <f t="shared" si="87"/>
        <v>0.79058034802247323</v>
      </c>
      <c r="V825" s="30">
        <v>442.7131</v>
      </c>
      <c r="W825" s="3" t="s">
        <v>47</v>
      </c>
      <c r="X825" s="3" t="s">
        <v>47</v>
      </c>
      <c r="Y825" s="3" t="s">
        <v>47</v>
      </c>
      <c r="Z825" s="3" t="s">
        <v>47</v>
      </c>
      <c r="AA825" s="3" t="s">
        <v>47</v>
      </c>
      <c r="AB825" s="12" t="s">
        <v>47</v>
      </c>
      <c r="AC825" s="3" t="s">
        <v>47</v>
      </c>
      <c r="AD825" s="3" t="s">
        <v>47</v>
      </c>
      <c r="AE825" s="3" t="s">
        <v>47</v>
      </c>
      <c r="AF825" s="3" t="s">
        <v>47</v>
      </c>
      <c r="AG825" s="3" t="s">
        <v>47</v>
      </c>
      <c r="AH825" s="3" t="s">
        <v>47</v>
      </c>
      <c r="AI825" s="3" t="s">
        <v>47</v>
      </c>
      <c r="AJ825" s="3" t="s">
        <v>47</v>
      </c>
      <c r="AK825" s="3" t="s">
        <v>47</v>
      </c>
      <c r="AL825" s="3" t="s">
        <v>47</v>
      </c>
      <c r="AM825" s="3" t="s">
        <v>47</v>
      </c>
      <c r="AN825" s="3" t="s">
        <v>47</v>
      </c>
      <c r="AU825" s="3">
        <v>0</v>
      </c>
      <c r="AV825" s="3">
        <v>18</v>
      </c>
      <c r="AW825" s="3">
        <v>1</v>
      </c>
      <c r="AX825" s="3">
        <v>18</v>
      </c>
      <c r="AY825" s="3">
        <v>100</v>
      </c>
      <c r="AZ825" s="6" t="str">
        <f t="shared" si="88"/>
        <v>1103.2</v>
      </c>
      <c r="BC825" s="12" t="s">
        <v>985</v>
      </c>
      <c r="BJ825" s="12">
        <f t="shared" si="89"/>
        <v>0</v>
      </c>
      <c r="BK825" s="12">
        <f t="shared" si="90"/>
        <v>0</v>
      </c>
      <c r="CQ825" s="3" t="str">
        <f>CONCATENATE(baseURL!$A$1,baseURL!$B$1,baseURL!$C$1,".",C825,".",L825,".pkl&amp;seq=",BC825)</f>
        <v>http://proteomics.broadinstitute.org/millscripts/viewfeed.pl?side=xl&amp;cycle=1&amp;fixedMods=iaaC&amp;file=msdataSM/iPRG2012_nd/cpick_in/iPRG2012_nd.1103.2.2.pkl&amp;seq=YVMESGAK</v>
      </c>
    </row>
    <row r="826" spans="1:95" x14ac:dyDescent="0.2">
      <c r="A826" s="3">
        <v>1861</v>
      </c>
      <c r="B826" s="2" t="s">
        <v>986</v>
      </c>
      <c r="C826" s="2" t="s">
        <v>987</v>
      </c>
      <c r="D826" s="3">
        <v>1024</v>
      </c>
      <c r="E826" s="3">
        <v>1023</v>
      </c>
      <c r="F826" s="3">
        <v>23168</v>
      </c>
      <c r="G826" s="3">
        <v>2125</v>
      </c>
      <c r="H826" s="3">
        <v>9.4977</v>
      </c>
      <c r="I826" s="30">
        <v>456.22618</v>
      </c>
      <c r="J826" s="30">
        <v>456.22554239999999</v>
      </c>
      <c r="K826" s="30">
        <v>6.4000000000000005E-4</v>
      </c>
      <c r="L826" s="3">
        <v>3</v>
      </c>
      <c r="M826" s="3">
        <v>3</v>
      </c>
      <c r="N826" s="10">
        <f t="shared" si="84"/>
        <v>1</v>
      </c>
      <c r="O826" s="35">
        <v>3</v>
      </c>
      <c r="P826" s="17"/>
      <c r="Q826" s="40">
        <v>1366.6597300000001</v>
      </c>
      <c r="R826" s="40">
        <v>456.22476</v>
      </c>
      <c r="S826" s="18">
        <f t="shared" si="85"/>
        <v>3.1125009523726419</v>
      </c>
      <c r="T826" s="18">
        <f t="shared" si="86"/>
        <v>1.7149441867017743</v>
      </c>
      <c r="U826" s="18">
        <f t="shared" si="87"/>
        <v>-0.13151412479025648</v>
      </c>
      <c r="V826" s="30">
        <v>456.22469999999998</v>
      </c>
      <c r="X826" s="3" t="s">
        <v>47</v>
      </c>
      <c r="Y826" s="3" t="s">
        <v>47</v>
      </c>
      <c r="AA826" s="3" t="s">
        <v>47</v>
      </c>
      <c r="AB826" s="12" t="s">
        <v>48</v>
      </c>
      <c r="AC826" s="3" t="s">
        <v>47</v>
      </c>
      <c r="AD826" s="3" t="s">
        <v>47</v>
      </c>
      <c r="AE826" s="3" t="s">
        <v>47</v>
      </c>
      <c r="AG826" s="3" t="s">
        <v>47</v>
      </c>
      <c r="AH826" s="3" t="s">
        <v>47</v>
      </c>
      <c r="AK826" s="3" t="s">
        <v>52</v>
      </c>
      <c r="AL826" s="3" t="s">
        <v>52</v>
      </c>
      <c r="AO826" s="3" t="s">
        <v>47</v>
      </c>
      <c r="AU826" s="3">
        <v>0</v>
      </c>
      <c r="AV826" s="3">
        <v>9</v>
      </c>
      <c r="AW826" s="3">
        <v>2</v>
      </c>
      <c r="AX826" s="3">
        <v>8</v>
      </c>
      <c r="AY826" s="3">
        <v>88.89</v>
      </c>
      <c r="AZ826" s="6" t="str">
        <f t="shared" si="88"/>
        <v>1103.4</v>
      </c>
      <c r="BC826" s="12" t="s">
        <v>988</v>
      </c>
      <c r="BD826" s="12" t="s">
        <v>243</v>
      </c>
      <c r="BJ826" s="12">
        <f t="shared" si="89"/>
        <v>0</v>
      </c>
      <c r="BK826" s="12">
        <f t="shared" si="90"/>
        <v>0</v>
      </c>
      <c r="CD826" s="3" t="s">
        <v>989</v>
      </c>
      <c r="CQ826" s="3" t="str">
        <f>CONCATENATE(baseURL!$A$1,baseURL!$B$1,baseURL!$C$1,".",C826,".",L826,".pkl&amp;seq=",BC826,"&amp;varMods=Methyl-K")</f>
        <v>http://proteomics.broadinstitute.org/millscripts/viewfeed.pl?side=xl&amp;cycle=1&amp;fixedMods=iaaC&amp;file=msdataSM/iPRG2012_nd/cpick_in/iPRG2012_nd.1103.4.3.pkl&amp;seq=GDTASPkEYTAGR&amp;varMods=Methyl-K</v>
      </c>
    </row>
    <row r="827" spans="1:95" x14ac:dyDescent="0.2">
      <c r="A827" s="3">
        <v>7360</v>
      </c>
      <c r="B827" s="2" t="s">
        <v>990</v>
      </c>
      <c r="C827" s="2" t="s">
        <v>991</v>
      </c>
      <c r="D827" s="3">
        <v>1027</v>
      </c>
      <c r="E827" s="3">
        <v>1026</v>
      </c>
      <c r="F827" s="3">
        <v>23171</v>
      </c>
      <c r="G827" s="3">
        <v>2128</v>
      </c>
      <c r="H827" s="3">
        <v>9.5052000000000003</v>
      </c>
      <c r="I827" s="30">
        <v>543.25469999999996</v>
      </c>
      <c r="J827" s="30">
        <v>543.76314500000001</v>
      </c>
      <c r="K827" s="30">
        <v>-0.50844</v>
      </c>
      <c r="L827" s="3">
        <v>0</v>
      </c>
      <c r="M827" s="3">
        <v>2</v>
      </c>
      <c r="N827" s="10">
        <f t="shared" si="84"/>
        <v>1</v>
      </c>
      <c r="O827" s="35">
        <v>2</v>
      </c>
      <c r="P827" s="17"/>
      <c r="Q827" s="40">
        <v>1086.5174300000001</v>
      </c>
      <c r="R827" s="40">
        <v>543.76234999999997</v>
      </c>
      <c r="S827" s="18">
        <f t="shared" si="85"/>
        <v>-933.58799115093643</v>
      </c>
      <c r="T827" s="18">
        <f t="shared" si="86"/>
        <v>1.4620357588920621</v>
      </c>
      <c r="U827" s="18">
        <f t="shared" si="87"/>
        <v>1.5631828868144444</v>
      </c>
      <c r="V827" s="30">
        <v>543.76319999999998</v>
      </c>
      <c r="W827" s="3" t="s">
        <v>47</v>
      </c>
      <c r="X827" s="3" t="s">
        <v>47</v>
      </c>
      <c r="Z827" s="3" t="s">
        <v>52</v>
      </c>
      <c r="AA827" s="3" t="s">
        <v>47</v>
      </c>
      <c r="AB827" s="12" t="s">
        <v>48</v>
      </c>
      <c r="AC827" s="3" t="s">
        <v>48</v>
      </c>
      <c r="AE827" s="3" t="s">
        <v>48</v>
      </c>
      <c r="AG827" s="3" t="s">
        <v>52</v>
      </c>
      <c r="AH827" s="3" t="s">
        <v>48</v>
      </c>
      <c r="AL827" s="3" t="s">
        <v>48</v>
      </c>
      <c r="AU827" s="3">
        <v>0</v>
      </c>
      <c r="AV827" s="3">
        <v>3</v>
      </c>
      <c r="AW827" s="3">
        <v>1</v>
      </c>
      <c r="AX827" s="3">
        <v>3</v>
      </c>
      <c r="AY827" s="3">
        <v>100</v>
      </c>
      <c r="AZ827" s="6" t="str">
        <f t="shared" si="88"/>
        <v>1103.7</v>
      </c>
      <c r="BC827" s="12" t="s">
        <v>992</v>
      </c>
      <c r="BJ827" s="12">
        <f t="shared" si="89"/>
        <v>0</v>
      </c>
      <c r="BK827" s="12">
        <f t="shared" si="90"/>
        <v>0</v>
      </c>
      <c r="CQ827" s="3" t="str">
        <f>CONCATENATE(baseURL!$A$1,baseURL!$B$1,baseURL!$C$1,".",C827,".",L827,".pkl&amp;seq=",BC827)</f>
        <v>http://proteomics.broadinstitute.org/millscripts/viewfeed.pl?side=xl&amp;cycle=1&amp;fixedMods=iaaC&amp;file=msdataSM/iPRG2012_nd/cpick_in/iPRG2012_nd.1103.7.0.pkl&amp;seq=TNNPELAGDR</v>
      </c>
    </row>
    <row r="828" spans="1:95" x14ac:dyDescent="0.2">
      <c r="A828" s="3">
        <v>3067</v>
      </c>
      <c r="B828" s="2" t="s">
        <v>993</v>
      </c>
      <c r="C828" s="2" t="s">
        <v>980</v>
      </c>
      <c r="D828" s="3">
        <v>1029</v>
      </c>
      <c r="E828" s="3">
        <v>1028</v>
      </c>
      <c r="F828" s="3">
        <v>23187</v>
      </c>
      <c r="G828" s="3">
        <v>2131</v>
      </c>
      <c r="H828" s="3">
        <v>9.5173000000000005</v>
      </c>
      <c r="I828" s="30">
        <v>450.76067</v>
      </c>
      <c r="J828" s="30">
        <v>450.76356429999998</v>
      </c>
      <c r="K828" s="30">
        <v>-2.8900000000000002E-3</v>
      </c>
      <c r="L828" s="3">
        <v>2</v>
      </c>
      <c r="M828" s="3">
        <v>2</v>
      </c>
      <c r="N828" s="10">
        <f t="shared" si="84"/>
        <v>1</v>
      </c>
      <c r="O828" s="35">
        <v>2</v>
      </c>
      <c r="P828" s="17"/>
      <c r="Q828" s="40">
        <v>900.51490999999999</v>
      </c>
      <c r="R828" s="40">
        <v>450.76109000000002</v>
      </c>
      <c r="S828" s="18">
        <f t="shared" si="85"/>
        <v>-0.93175744166300356</v>
      </c>
      <c r="T828" s="18">
        <f t="shared" si="86"/>
        <v>5.4891605661000913</v>
      </c>
      <c r="U828" s="18">
        <f t="shared" si="87"/>
        <v>5.3465129388110686</v>
      </c>
      <c r="V828" s="30">
        <v>450.76350000000002</v>
      </c>
      <c r="X828" s="3" t="s">
        <v>47</v>
      </c>
      <c r="Y828" s="3" t="s">
        <v>47</v>
      </c>
      <c r="Z828" s="3" t="s">
        <v>48</v>
      </c>
      <c r="AA828" s="3" t="s">
        <v>47</v>
      </c>
      <c r="AB828" s="12" t="s">
        <v>48</v>
      </c>
      <c r="AC828" s="3" t="s">
        <v>48</v>
      </c>
      <c r="AF828" s="3" t="s">
        <v>48</v>
      </c>
      <c r="AG828" s="3" t="s">
        <v>52</v>
      </c>
      <c r="AH828" s="3" t="s">
        <v>47</v>
      </c>
      <c r="AL828" s="3" t="s">
        <v>48</v>
      </c>
      <c r="AM828" s="3" t="s">
        <v>47</v>
      </c>
      <c r="AU828" s="3">
        <v>0</v>
      </c>
      <c r="AV828" s="3">
        <v>5</v>
      </c>
      <c r="AW828" s="3">
        <v>1</v>
      </c>
      <c r="AX828" s="3">
        <v>5</v>
      </c>
      <c r="AY828" s="3">
        <v>100</v>
      </c>
      <c r="AZ828" s="6" t="str">
        <f t="shared" si="88"/>
        <v>1104.2</v>
      </c>
      <c r="BC828" s="12" t="s">
        <v>994</v>
      </c>
      <c r="BJ828" s="12">
        <f t="shared" si="89"/>
        <v>0</v>
      </c>
      <c r="BK828" s="12">
        <f t="shared" si="90"/>
        <v>0</v>
      </c>
      <c r="CQ828" s="3" t="str">
        <f>CONCATENATE(baseURL!$A$1,baseURL!$B$1,baseURL!$C$1,".",C828,".",L828,".pkl&amp;seq=",BC828)</f>
        <v>http://proteomics.broadinstitute.org/millscripts/viewfeed.pl?side=xl&amp;cycle=1&amp;fixedMods=iaaC&amp;file=msdataSM/iPRG2012_nd/cpick_in/iPRG2012_nd.1104.2.2.pkl&amp;seq=LAQSPTVGK</v>
      </c>
    </row>
    <row r="829" spans="1:95" x14ac:dyDescent="0.2">
      <c r="A829" s="3">
        <v>4464</v>
      </c>
      <c r="B829" s="2" t="s">
        <v>995</v>
      </c>
      <c r="C829" s="2" t="s">
        <v>983</v>
      </c>
      <c r="D829" s="3">
        <v>1030</v>
      </c>
      <c r="E829" s="3">
        <v>1029</v>
      </c>
      <c r="F829" s="3">
        <v>23188</v>
      </c>
      <c r="G829" s="3">
        <v>2132</v>
      </c>
      <c r="H829" s="3">
        <v>9.5198</v>
      </c>
      <c r="I829" s="30">
        <v>467.74164000000002</v>
      </c>
      <c r="J829" s="30">
        <v>467.74096359999999</v>
      </c>
      <c r="K829" s="30">
        <v>6.8000000000000005E-4</v>
      </c>
      <c r="L829" s="3">
        <v>2</v>
      </c>
      <c r="M829" s="3">
        <v>2</v>
      </c>
      <c r="N829" s="10">
        <f t="shared" si="84"/>
        <v>1</v>
      </c>
      <c r="O829" s="35">
        <v>2</v>
      </c>
      <c r="P829" s="17"/>
      <c r="Q829" s="40">
        <v>934.47411</v>
      </c>
      <c r="R829" s="40">
        <v>467.74068999999997</v>
      </c>
      <c r="S829" s="18">
        <f t="shared" si="85"/>
        <v>2.0310398910254048</v>
      </c>
      <c r="T829" s="18">
        <f t="shared" si="86"/>
        <v>0.58493948861726097</v>
      </c>
      <c r="U829" s="18">
        <f t="shared" si="87"/>
        <v>-0.19241430545661001</v>
      </c>
      <c r="V829" s="30">
        <v>467.74059999999997</v>
      </c>
      <c r="W829" s="3" t="s">
        <v>47</v>
      </c>
      <c r="X829" s="3" t="s">
        <v>47</v>
      </c>
      <c r="Y829" s="3" t="s">
        <v>47</v>
      </c>
      <c r="Z829" s="3" t="s">
        <v>47</v>
      </c>
      <c r="AA829" s="3" t="s">
        <v>47</v>
      </c>
      <c r="AB829" s="12" t="s">
        <v>47</v>
      </c>
      <c r="AC829" s="3" t="s">
        <v>47</v>
      </c>
      <c r="AD829" s="3" t="s">
        <v>47</v>
      </c>
      <c r="AE829" s="3" t="s">
        <v>47</v>
      </c>
      <c r="AF829" s="3" t="s">
        <v>47</v>
      </c>
      <c r="AG829" s="3" t="s">
        <v>47</v>
      </c>
      <c r="AH829" s="3" t="s">
        <v>47</v>
      </c>
      <c r="AI829" s="3" t="s">
        <v>47</v>
      </c>
      <c r="AK829" s="3" t="s">
        <v>47</v>
      </c>
      <c r="AL829" s="3" t="s">
        <v>47</v>
      </c>
      <c r="AM829" s="3" t="s">
        <v>47</v>
      </c>
      <c r="AN829" s="3" t="s">
        <v>47</v>
      </c>
      <c r="AU829" s="3">
        <v>0</v>
      </c>
      <c r="AV829" s="3">
        <v>17</v>
      </c>
      <c r="AW829" s="3">
        <v>1</v>
      </c>
      <c r="AX829" s="3">
        <v>17</v>
      </c>
      <c r="AY829" s="3">
        <v>100</v>
      </c>
      <c r="AZ829" s="6" t="str">
        <f t="shared" si="88"/>
        <v>1104.3</v>
      </c>
      <c r="BC829" s="12" t="s">
        <v>996</v>
      </c>
      <c r="BJ829" s="12">
        <f t="shared" si="89"/>
        <v>0</v>
      </c>
      <c r="BK829" s="12">
        <f t="shared" si="90"/>
        <v>0</v>
      </c>
      <c r="CQ829" s="3" t="str">
        <f>CONCATENATE(baseURL!$A$1,baseURL!$B$1,baseURL!$C$1,".",C829,".",L829,".pkl&amp;seq=",BC829)</f>
        <v>http://proteomics.broadinstitute.org/millscripts/viewfeed.pl?side=xl&amp;cycle=1&amp;fixedMods=iaaC&amp;file=msdataSM/iPRG2012_nd/cpick_in/iPRG2012_nd.1104.3.2.pkl&amp;seq=PNASQVYR</v>
      </c>
    </row>
    <row r="830" spans="1:95" x14ac:dyDescent="0.2">
      <c r="A830" s="3">
        <v>2316</v>
      </c>
      <c r="B830" s="2" t="s">
        <v>998</v>
      </c>
      <c r="C830" s="2" t="s">
        <v>999</v>
      </c>
      <c r="D830" s="3">
        <v>1034</v>
      </c>
      <c r="E830" s="3">
        <v>1033</v>
      </c>
      <c r="F830" s="3">
        <v>23192</v>
      </c>
      <c r="G830" s="3">
        <v>2136</v>
      </c>
      <c r="H830" s="3">
        <v>9.5297999999999998</v>
      </c>
      <c r="I830" s="30">
        <v>582.79310999999996</v>
      </c>
      <c r="J830" s="30">
        <v>582.79261710000003</v>
      </c>
      <c r="K830" s="30">
        <v>4.8999999999999998E-4</v>
      </c>
      <c r="L830" s="3">
        <v>2</v>
      </c>
      <c r="M830" s="3">
        <v>2</v>
      </c>
      <c r="N830" s="10">
        <f t="shared" si="84"/>
        <v>1</v>
      </c>
      <c r="O830" s="35">
        <v>2</v>
      </c>
      <c r="P830" s="17"/>
      <c r="Q830" s="40">
        <v>1164.5756100000001</v>
      </c>
      <c r="R830" s="40">
        <v>582.79143999999997</v>
      </c>
      <c r="S830" s="18">
        <f t="shared" si="85"/>
        <v>2.8655190954590348</v>
      </c>
      <c r="T830" s="18">
        <f t="shared" si="86"/>
        <v>2.0197619924952002</v>
      </c>
      <c r="U830" s="18">
        <f t="shared" si="87"/>
        <v>2.1620084193447271</v>
      </c>
      <c r="V830" s="30">
        <v>582.79269999999997</v>
      </c>
      <c r="W830" s="3" t="s">
        <v>47</v>
      </c>
      <c r="X830" s="3" t="s">
        <v>65</v>
      </c>
      <c r="Y830" s="3" t="s">
        <v>65</v>
      </c>
      <c r="Z830" s="3" t="s">
        <v>47</v>
      </c>
      <c r="AA830" s="3" t="s">
        <v>48</v>
      </c>
      <c r="AB830" s="12" t="s">
        <v>47</v>
      </c>
      <c r="AC830" s="3" t="s">
        <v>47</v>
      </c>
      <c r="AD830" s="3" t="s">
        <v>47</v>
      </c>
      <c r="AE830" s="3" t="s">
        <v>47</v>
      </c>
      <c r="AF830" s="3" t="s">
        <v>47</v>
      </c>
      <c r="AG830" s="3" t="s">
        <v>47</v>
      </c>
      <c r="AH830" s="3" t="s">
        <v>47</v>
      </c>
      <c r="AI830" s="3" t="s">
        <v>47</v>
      </c>
      <c r="AJ830" s="3" t="s">
        <v>47</v>
      </c>
      <c r="AK830" s="3" t="s">
        <v>47</v>
      </c>
      <c r="AL830" s="3" t="s">
        <v>47</v>
      </c>
      <c r="AM830" s="3" t="s">
        <v>47</v>
      </c>
      <c r="AN830" s="3" t="s">
        <v>52</v>
      </c>
      <c r="AO830" s="3" t="s">
        <v>47</v>
      </c>
      <c r="AP830" s="3" t="s">
        <v>47</v>
      </c>
      <c r="AQ830" s="3" t="s">
        <v>47</v>
      </c>
      <c r="AU830" s="3">
        <v>2</v>
      </c>
      <c r="AV830" s="3">
        <v>17</v>
      </c>
      <c r="AW830" s="3">
        <v>1</v>
      </c>
      <c r="AX830" s="3">
        <v>17</v>
      </c>
      <c r="AY830" s="3">
        <v>100</v>
      </c>
      <c r="AZ830" s="6" t="str">
        <f t="shared" si="88"/>
        <v>1104.7</v>
      </c>
      <c r="BB830" s="12" t="s">
        <v>79</v>
      </c>
      <c r="BC830" s="12" t="s">
        <v>931</v>
      </c>
      <c r="BJ830" s="12">
        <f t="shared" si="89"/>
        <v>0</v>
      </c>
      <c r="BK830" s="12">
        <f t="shared" si="90"/>
        <v>0</v>
      </c>
      <c r="BT830" s="3" t="s">
        <v>932</v>
      </c>
      <c r="BU830" s="3" t="s">
        <v>932</v>
      </c>
      <c r="CQ830" s="3" t="str">
        <f>CONCATENATE(baseURL!$A$1,baseURL!$B$1,"+Acetyl",baseURL!$C$1,".",C830,".",L830,".pkl&amp;seq=",BC830)</f>
        <v>http://proteomics.broadinstitute.org/millscripts/viewfeed.pl?side=xl&amp;cycle=1&amp;fixedMods=iaaC+Acetyl&amp;file=msdataSM/iPRG2012_nd/cpick_in/iPRG2012_nd.1104.7.2.pkl&amp;seq=SGNGAQGTKFR</v>
      </c>
    </row>
    <row r="831" spans="1:95" x14ac:dyDescent="0.2">
      <c r="A831" s="3">
        <v>3084</v>
      </c>
      <c r="B831" s="2" t="s">
        <v>1003</v>
      </c>
      <c r="C831" s="2" t="s">
        <v>993</v>
      </c>
      <c r="D831" s="3">
        <v>1037</v>
      </c>
      <c r="E831" s="3">
        <v>1036</v>
      </c>
      <c r="F831" s="3">
        <v>23209</v>
      </c>
      <c r="G831" s="3">
        <v>2140</v>
      </c>
      <c r="H831" s="3">
        <v>9.5427999999999997</v>
      </c>
      <c r="I831" s="30">
        <v>447.75184999999999</v>
      </c>
      <c r="J831" s="30">
        <v>447.75050570000002</v>
      </c>
      <c r="K831" s="30">
        <v>1.34E-3</v>
      </c>
      <c r="L831" s="3">
        <v>2</v>
      </c>
      <c r="M831" s="3">
        <v>2</v>
      </c>
      <c r="N831" s="10">
        <f t="shared" si="84"/>
        <v>1</v>
      </c>
      <c r="O831" s="35">
        <v>2</v>
      </c>
      <c r="P831" s="17"/>
      <c r="Q831" s="40">
        <v>894.49311</v>
      </c>
      <c r="R831" s="40">
        <v>447.75018999999998</v>
      </c>
      <c r="S831" s="18">
        <f t="shared" si="85"/>
        <v>3.7074244457949108</v>
      </c>
      <c r="T831" s="18">
        <f t="shared" si="86"/>
        <v>0.70508066125938829</v>
      </c>
      <c r="U831" s="18">
        <f t="shared" si="87"/>
        <v>-0.20100493983072465</v>
      </c>
      <c r="V831" s="30">
        <v>447.75009999999997</v>
      </c>
      <c r="W831" s="3" t="s">
        <v>47</v>
      </c>
      <c r="X831" s="3" t="s">
        <v>47</v>
      </c>
      <c r="Y831" s="3" t="s">
        <v>47</v>
      </c>
      <c r="Z831" s="3" t="s">
        <v>47</v>
      </c>
      <c r="AA831" s="3" t="s">
        <v>47</v>
      </c>
      <c r="AC831" s="3" t="s">
        <v>52</v>
      </c>
      <c r="AF831" s="3" t="s">
        <v>48</v>
      </c>
      <c r="AG831" s="3" t="s">
        <v>47</v>
      </c>
      <c r="AH831" s="3" t="s">
        <v>48</v>
      </c>
      <c r="AL831" s="3" t="s">
        <v>48</v>
      </c>
      <c r="AM831" s="3" t="s">
        <v>47</v>
      </c>
      <c r="AU831" s="3">
        <v>0</v>
      </c>
      <c r="AV831" s="3">
        <v>7</v>
      </c>
      <c r="AW831" s="3">
        <v>1</v>
      </c>
      <c r="AX831" s="3">
        <v>7</v>
      </c>
      <c r="AY831" s="3">
        <v>100</v>
      </c>
      <c r="AZ831" s="6" t="str">
        <f t="shared" si="88"/>
        <v>1105.3</v>
      </c>
      <c r="BC831" s="12" t="s">
        <v>1004</v>
      </c>
      <c r="BJ831" s="12">
        <f t="shared" si="89"/>
        <v>0</v>
      </c>
      <c r="BK831" s="12">
        <f t="shared" si="90"/>
        <v>0</v>
      </c>
      <c r="CQ831" s="3" t="str">
        <f>CONCATENATE(baseURL!$A$1,baseURL!$B$1,baseURL!$C$1,".",C831,".",L831,".pkl&amp;seq=",BC831)</f>
        <v>http://proteomics.broadinstitute.org/millscripts/viewfeed.pl?side=xl&amp;cycle=1&amp;fixedMods=iaaC&amp;file=msdataSM/iPRG2012_nd/cpick_in/iPRG2012_nd.1105.3.2.pkl&amp;seq=TLEKFEK</v>
      </c>
    </row>
    <row r="832" spans="1:95" x14ac:dyDescent="0.2">
      <c r="A832" s="3">
        <v>1251</v>
      </c>
      <c r="B832" s="2" t="s">
        <v>1005</v>
      </c>
      <c r="C832" s="2" t="s">
        <v>1006</v>
      </c>
      <c r="D832" s="3">
        <v>1041</v>
      </c>
      <c r="E832" s="3">
        <v>1040</v>
      </c>
      <c r="F832" s="3">
        <v>23213</v>
      </c>
      <c r="G832" s="3">
        <v>2144</v>
      </c>
      <c r="H832" s="3">
        <v>9.5494000000000003</v>
      </c>
      <c r="I832" s="30">
        <v>488.76607000000001</v>
      </c>
      <c r="J832" s="30">
        <v>488.76474999999999</v>
      </c>
      <c r="K832" s="30">
        <v>1.32E-3</v>
      </c>
      <c r="L832" s="3">
        <v>0</v>
      </c>
      <c r="M832" s="3">
        <v>2</v>
      </c>
      <c r="N832" s="10">
        <f t="shared" si="84"/>
        <v>1</v>
      </c>
      <c r="O832" s="35">
        <v>2</v>
      </c>
      <c r="P832" s="17"/>
      <c r="Q832" s="40">
        <v>976.52106000000003</v>
      </c>
      <c r="R832" s="40">
        <v>488.76416999999998</v>
      </c>
      <c r="S832" s="18">
        <f t="shared" si="85"/>
        <v>3.8873553272832004</v>
      </c>
      <c r="T832" s="18">
        <f t="shared" si="86"/>
        <v>1.1866663630715191</v>
      </c>
      <c r="U832" s="18">
        <f t="shared" si="87"/>
        <v>1.0843675386968745</v>
      </c>
      <c r="V832" s="30">
        <v>488.7647</v>
      </c>
      <c r="X832" s="3" t="s">
        <v>47</v>
      </c>
      <c r="Y832" s="3" t="s">
        <v>47</v>
      </c>
      <c r="Z832" s="3" t="s">
        <v>48</v>
      </c>
      <c r="AB832" s="12" t="s">
        <v>48</v>
      </c>
      <c r="AE832" s="3" t="s">
        <v>48</v>
      </c>
      <c r="AF832" s="3" t="s">
        <v>47</v>
      </c>
      <c r="AG832" s="3" t="s">
        <v>48</v>
      </c>
      <c r="AL832" s="3" t="s">
        <v>52</v>
      </c>
      <c r="AM832" s="3" t="s">
        <v>48</v>
      </c>
      <c r="AU832" s="3">
        <v>0</v>
      </c>
      <c r="AV832" s="3">
        <v>3</v>
      </c>
      <c r="AW832" s="3">
        <v>1</v>
      </c>
      <c r="AX832" s="3">
        <v>3</v>
      </c>
      <c r="AY832" s="3">
        <v>100</v>
      </c>
      <c r="AZ832" s="6" t="str">
        <f t="shared" si="88"/>
        <v>1105.7</v>
      </c>
      <c r="BC832" s="12" t="s">
        <v>1007</v>
      </c>
      <c r="BJ832" s="12">
        <f t="shared" si="89"/>
        <v>0</v>
      </c>
      <c r="BK832" s="12">
        <f t="shared" si="90"/>
        <v>0</v>
      </c>
      <c r="CQ832" s="3" t="str">
        <f>CONCATENATE(baseURL!$A$1,baseURL!$B$1,baseURL!$C$1,".",C832,".",L832,".pkl&amp;seq=",BC832)</f>
        <v>http://proteomics.broadinstitute.org/millscripts/viewfeed.pl?side=xl&amp;cycle=1&amp;fixedMods=iaaC&amp;file=msdataSM/iPRG2012_nd/cpick_in/iPRG2012_nd.1105.7.0.pkl&amp;seq=SSAAPPPPPR</v>
      </c>
    </row>
    <row r="833" spans="1:95" x14ac:dyDescent="0.2">
      <c r="A833" s="3">
        <v>2937</v>
      </c>
      <c r="B833" s="2" t="s">
        <v>1000</v>
      </c>
      <c r="C833" s="2" t="s">
        <v>1001</v>
      </c>
      <c r="D833" s="3">
        <v>1043</v>
      </c>
      <c r="E833" s="3">
        <v>1042</v>
      </c>
      <c r="F833" s="3">
        <v>23215</v>
      </c>
      <c r="G833" s="3">
        <v>2146</v>
      </c>
      <c r="H833" s="3">
        <v>9.5543999999999993</v>
      </c>
      <c r="I833" s="30">
        <v>570.86220000000003</v>
      </c>
      <c r="J833" s="30">
        <v>570.85999979999997</v>
      </c>
      <c r="K833" s="30">
        <v>2.2000000000000001E-3</v>
      </c>
      <c r="L833" s="3">
        <v>4</v>
      </c>
      <c r="M833" s="3">
        <v>2</v>
      </c>
      <c r="N833" s="10">
        <f t="shared" si="84"/>
        <v>-1</v>
      </c>
      <c r="O833" s="35">
        <v>2</v>
      </c>
      <c r="P833" s="17"/>
      <c r="Q833" s="40">
        <v>1140.70992</v>
      </c>
      <c r="R833" s="40">
        <v>570.85860000000002</v>
      </c>
      <c r="S833" s="18">
        <f t="shared" si="85"/>
        <v>6.3062902091793323</v>
      </c>
      <c r="T833" s="18">
        <f t="shared" si="86"/>
        <v>2.4520958429016608</v>
      </c>
      <c r="U833" s="18">
        <f t="shared" si="87"/>
        <v>2.4524461924365011</v>
      </c>
      <c r="V833" s="30">
        <v>570.86</v>
      </c>
      <c r="Z833" s="3" t="s">
        <v>47</v>
      </c>
      <c r="AB833" s="12" t="s">
        <v>47</v>
      </c>
      <c r="AG833" s="3" t="s">
        <v>52</v>
      </c>
      <c r="AH833" s="3" t="s">
        <v>47</v>
      </c>
      <c r="AL833" s="3" t="s">
        <v>48</v>
      </c>
      <c r="AU833" s="3">
        <v>0</v>
      </c>
      <c r="AV833" s="3">
        <v>3</v>
      </c>
      <c r="AW833" s="3">
        <v>1</v>
      </c>
      <c r="AX833" s="3">
        <v>3</v>
      </c>
      <c r="AY833" s="3">
        <v>100</v>
      </c>
      <c r="AZ833" s="6" t="str">
        <f t="shared" si="88"/>
        <v>1105.9</v>
      </c>
      <c r="BC833" s="12" t="s">
        <v>1002</v>
      </c>
      <c r="BJ833" s="12">
        <f t="shared" si="89"/>
        <v>0</v>
      </c>
      <c r="BK833" s="12">
        <f t="shared" si="90"/>
        <v>0</v>
      </c>
      <c r="CQ833" s="3" t="str">
        <f>CONCATENATE(baseURL!$A$1,baseURL!$B$1,baseURL!$C$1,".",C833,".",L833,".pkl&amp;seq=",BC833)</f>
        <v>http://proteomics.broadinstitute.org/millscripts/viewfeed.pl?side=xl&amp;cycle=1&amp;fixedMods=iaaC&amp;file=msdataSM/iPRG2012_nd/cpick_in/iPRG2012_nd.1105.9.4.pkl&amp;seq=SGKPLVGGGLKK</v>
      </c>
    </row>
    <row r="834" spans="1:95" x14ac:dyDescent="0.2">
      <c r="A834" s="3">
        <v>7023</v>
      </c>
      <c r="B834" s="2" t="s">
        <v>1008</v>
      </c>
      <c r="C834" s="2" t="s">
        <v>1009</v>
      </c>
      <c r="D834" s="3">
        <v>1049</v>
      </c>
      <c r="E834" s="3">
        <v>1048</v>
      </c>
      <c r="F834" s="3">
        <v>23233</v>
      </c>
      <c r="G834" s="3">
        <v>2153</v>
      </c>
      <c r="H834" s="3">
        <v>9.5733999999999995</v>
      </c>
      <c r="I834" s="30">
        <v>509.75698999999997</v>
      </c>
      <c r="J834" s="30">
        <v>509.75667149999998</v>
      </c>
      <c r="K834" s="30">
        <v>3.2000000000000003E-4</v>
      </c>
      <c r="L834" s="3">
        <v>2</v>
      </c>
      <c r="M834" s="3">
        <v>2</v>
      </c>
      <c r="N834" s="10">
        <f t="shared" ref="N834:N897" si="91">IF(AND(M834&gt;0,L834&gt;0), IF(M834=L834,1,-1), 1)</f>
        <v>1</v>
      </c>
      <c r="O834" s="35">
        <v>2</v>
      </c>
      <c r="P834" s="17"/>
      <c r="Q834" s="40">
        <v>1018.50263</v>
      </c>
      <c r="R834" s="40">
        <v>509.75495000000001</v>
      </c>
      <c r="S834" s="18">
        <f t="shared" ref="S834:S897" si="92">1000000*(I834-R834)/R834</f>
        <v>4.0019228846436956</v>
      </c>
      <c r="T834" s="18">
        <f t="shared" ref="T834:T897" si="93">1000000*(J834-R834)/R834</f>
        <v>3.377112865649917</v>
      </c>
      <c r="U834" s="18">
        <f t="shared" ref="U834:U897" si="94">1000000*(V834-R834)/R834</f>
        <v>3.4330220825034878</v>
      </c>
      <c r="V834" s="30">
        <v>509.75670000000002</v>
      </c>
      <c r="Y834" s="3" t="s">
        <v>47</v>
      </c>
      <c r="Z834" s="3" t="s">
        <v>47</v>
      </c>
      <c r="AA834" s="3" t="s">
        <v>47</v>
      </c>
      <c r="AB834" s="12" t="s">
        <v>47</v>
      </c>
      <c r="AC834" s="3" t="s">
        <v>48</v>
      </c>
      <c r="AE834" s="3" t="s">
        <v>47</v>
      </c>
      <c r="AF834" s="3" t="s">
        <v>47</v>
      </c>
      <c r="AG834" s="3" t="s">
        <v>47</v>
      </c>
      <c r="AH834" s="3" t="s">
        <v>47</v>
      </c>
      <c r="AK834" s="3" t="s">
        <v>47</v>
      </c>
      <c r="AL834" s="3" t="s">
        <v>47</v>
      </c>
      <c r="AU834" s="3">
        <v>0</v>
      </c>
      <c r="AV834" s="3">
        <v>10</v>
      </c>
      <c r="AW834" s="3">
        <v>1</v>
      </c>
      <c r="AX834" s="3">
        <v>10</v>
      </c>
      <c r="AY834" s="3">
        <v>100</v>
      </c>
      <c r="AZ834" s="6" t="str">
        <f t="shared" ref="AZ834:AZ897" si="95">HYPERLINK(CQ834,C834)</f>
        <v>1106.6</v>
      </c>
      <c r="BC834" s="12" t="s">
        <v>1010</v>
      </c>
      <c r="BJ834" s="12">
        <f t="shared" ref="BJ834:BJ897" si="96">LEN(BC834)-LEN(SUBSTITUTE(BC834,"C",""))</f>
        <v>1</v>
      </c>
      <c r="BK834" s="12">
        <f t="shared" ref="BK834:BK897" si="97">LEN(BC834)-LEN(SUBSTITUTE(BC834,"c",""))</f>
        <v>0</v>
      </c>
      <c r="CQ834" s="3" t="str">
        <f>CONCATENATE(baseURL!$A$1,baseURL!$B$1,baseURL!$C$1,".",C834,".",L834,".pkl&amp;seq=",BC834)</f>
        <v>http://proteomics.broadinstitute.org/millscripts/viewfeed.pl?side=xl&amp;cycle=1&amp;fixedMods=iaaC&amp;file=msdataSM/iPRG2012_nd/cpick_in/iPRG2012_nd.1106.6.2.pkl&amp;seq=FSKVSCYK</v>
      </c>
    </row>
    <row r="835" spans="1:95" x14ac:dyDescent="0.2">
      <c r="A835" s="3">
        <v>2897</v>
      </c>
      <c r="B835" s="2" t="s">
        <v>1011</v>
      </c>
      <c r="C835" s="2" t="s">
        <v>1012</v>
      </c>
      <c r="D835" s="3">
        <v>1050</v>
      </c>
      <c r="E835" s="3">
        <v>1049</v>
      </c>
      <c r="F835" s="3">
        <v>23234</v>
      </c>
      <c r="G835" s="3">
        <v>2154</v>
      </c>
      <c r="H835" s="3">
        <v>9.5759000000000007</v>
      </c>
      <c r="I835" s="30">
        <v>543.76480000000004</v>
      </c>
      <c r="J835" s="30">
        <v>543.76325680000002</v>
      </c>
      <c r="K835" s="30">
        <v>1.5399999999999999E-3</v>
      </c>
      <c r="L835" s="3">
        <v>2</v>
      </c>
      <c r="M835" s="3">
        <v>2</v>
      </c>
      <c r="N835" s="10">
        <f t="shared" si="91"/>
        <v>1</v>
      </c>
      <c r="O835" s="35">
        <v>2</v>
      </c>
      <c r="P835" s="17"/>
      <c r="Q835" s="40">
        <v>1086.5174300000001</v>
      </c>
      <c r="R835" s="40">
        <v>543.76234999999997</v>
      </c>
      <c r="S835" s="18">
        <f t="shared" si="92"/>
        <v>4.5056447914555333</v>
      </c>
      <c r="T835" s="18">
        <f t="shared" si="93"/>
        <v>1.667640284496525</v>
      </c>
      <c r="U835" s="18">
        <f t="shared" si="94"/>
        <v>1.5631828868144444</v>
      </c>
      <c r="V835" s="30">
        <v>543.76319999999998</v>
      </c>
      <c r="X835" s="3" t="s">
        <v>47</v>
      </c>
      <c r="Z835" s="3" t="s">
        <v>47</v>
      </c>
      <c r="AA835" s="3" t="s">
        <v>47</v>
      </c>
      <c r="AB835" s="12" t="s">
        <v>47</v>
      </c>
      <c r="AC835" s="3" t="s">
        <v>47</v>
      </c>
      <c r="AE835" s="3" t="s">
        <v>48</v>
      </c>
      <c r="AG835" s="3" t="s">
        <v>48</v>
      </c>
      <c r="AH835" s="3" t="s">
        <v>47</v>
      </c>
      <c r="AI835" s="3" t="s">
        <v>47</v>
      </c>
      <c r="AK835" s="3" t="s">
        <v>52</v>
      </c>
      <c r="AL835" s="3" t="s">
        <v>48</v>
      </c>
      <c r="AN835" s="3" t="s">
        <v>47</v>
      </c>
      <c r="AU835" s="3">
        <v>0</v>
      </c>
      <c r="AV835" s="3">
        <v>8</v>
      </c>
      <c r="AW835" s="3">
        <v>1</v>
      </c>
      <c r="AX835" s="3">
        <v>8</v>
      </c>
      <c r="AY835" s="3">
        <v>100</v>
      </c>
      <c r="AZ835" s="6" t="str">
        <f t="shared" si="95"/>
        <v>1106.7</v>
      </c>
      <c r="BC835" s="12" t="s">
        <v>992</v>
      </c>
      <c r="BJ835" s="12">
        <f t="shared" si="96"/>
        <v>0</v>
      </c>
      <c r="BK835" s="12">
        <f t="shared" si="97"/>
        <v>0</v>
      </c>
      <c r="CQ835" s="3" t="str">
        <f>CONCATENATE(baseURL!$A$1,baseURL!$B$1,baseURL!$C$1,".",C835,".",L835,".pkl&amp;seq=",BC835)</f>
        <v>http://proteomics.broadinstitute.org/millscripts/viewfeed.pl?side=xl&amp;cycle=1&amp;fixedMods=iaaC&amp;file=msdataSM/iPRG2012_nd/cpick_in/iPRG2012_nd.1106.7.2.pkl&amp;seq=TNNPELAGDR</v>
      </c>
    </row>
    <row r="836" spans="1:95" x14ac:dyDescent="0.2">
      <c r="A836" s="3">
        <v>7470</v>
      </c>
      <c r="B836" s="2" t="s">
        <v>1013</v>
      </c>
      <c r="C836" s="2" t="s">
        <v>1014</v>
      </c>
      <c r="D836" s="3">
        <v>1074</v>
      </c>
      <c r="E836" s="3">
        <v>1073</v>
      </c>
      <c r="F836" s="3">
        <v>23284</v>
      </c>
      <c r="G836" s="3">
        <v>2180</v>
      </c>
      <c r="H836" s="3">
        <v>9.6228999999999996</v>
      </c>
      <c r="I836" s="30">
        <v>580.74077</v>
      </c>
      <c r="J836" s="30">
        <v>580.7395176</v>
      </c>
      <c r="K836" s="30">
        <v>1.25E-3</v>
      </c>
      <c r="L836" s="3">
        <v>2</v>
      </c>
      <c r="M836" s="3">
        <v>2</v>
      </c>
      <c r="N836" s="10">
        <f t="shared" si="91"/>
        <v>1</v>
      </c>
      <c r="O836" s="35">
        <v>2</v>
      </c>
      <c r="Q836" s="37">
        <v>1160.4710700000001</v>
      </c>
      <c r="R836" s="40">
        <v>580.73916999999994</v>
      </c>
      <c r="S836" s="18">
        <f t="shared" si="92"/>
        <v>2.7551094927058468</v>
      </c>
      <c r="T836" s="18">
        <f t="shared" si="93"/>
        <v>0.59854753736453914</v>
      </c>
      <c r="U836" s="18">
        <f t="shared" si="94"/>
        <v>0.91263001947349398</v>
      </c>
      <c r="V836" s="30">
        <v>580.73969999999997</v>
      </c>
      <c r="W836" s="3" t="s">
        <v>47</v>
      </c>
      <c r="X836" s="3" t="s">
        <v>65</v>
      </c>
      <c r="Y836" s="3" t="s">
        <v>65</v>
      </c>
      <c r="AA836" s="3" t="s">
        <v>47</v>
      </c>
      <c r="AB836" s="12" t="s">
        <v>52</v>
      </c>
      <c r="AD836" s="3" t="s">
        <v>47</v>
      </c>
      <c r="AE836" s="3" t="s">
        <v>48</v>
      </c>
      <c r="AH836" s="3" t="s">
        <v>47</v>
      </c>
      <c r="AK836" s="3" t="s">
        <v>48</v>
      </c>
      <c r="AP836" s="3" t="s">
        <v>48</v>
      </c>
      <c r="AU836" s="3">
        <v>2</v>
      </c>
      <c r="AV836" s="3">
        <v>4</v>
      </c>
      <c r="AW836" s="3">
        <v>2</v>
      </c>
      <c r="AX836" s="3">
        <v>3</v>
      </c>
      <c r="AY836" s="3">
        <v>75</v>
      </c>
      <c r="AZ836" s="6" t="str">
        <f t="shared" si="95"/>
        <v>1108.15</v>
      </c>
      <c r="BC836" s="12" t="s">
        <v>951</v>
      </c>
      <c r="BI836" s="12" t="s">
        <v>594</v>
      </c>
      <c r="BJ836" s="12">
        <f t="shared" si="96"/>
        <v>1</v>
      </c>
      <c r="BK836" s="12">
        <f t="shared" si="97"/>
        <v>1</v>
      </c>
      <c r="BR836" s="3" t="s">
        <v>594</v>
      </c>
      <c r="BT836" s="3" t="s">
        <v>1015</v>
      </c>
      <c r="BU836" s="3" t="s">
        <v>1015</v>
      </c>
      <c r="BZ836" s="3" t="s">
        <v>751</v>
      </c>
      <c r="CQ836" s="3" t="str">
        <f>CONCATENATE(baseURL!$A$1,baseURL!$B$1,baseURL!$C$1,".",C836,".",L836,".pkl&amp;seq=",BC836,"&amp;varMods=ReducedCys-C")</f>
        <v>http://proteomics.broadinstitute.org/millscripts/viewfeed.pl?side=xl&amp;cycle=1&amp;fixedMods=iaaC&amp;file=msdataSM/iPRG2012_nd/cpick_in/iPRG2012_nd.1108.15.2.pkl&amp;seq=TCSScGYPSAK&amp;varMods=ReducedCys-C</v>
      </c>
    </row>
    <row r="837" spans="1:95" x14ac:dyDescent="0.2">
      <c r="A837" s="3">
        <v>3312</v>
      </c>
      <c r="B837" s="2" t="s">
        <v>1016</v>
      </c>
      <c r="C837" s="2" t="s">
        <v>1017</v>
      </c>
      <c r="D837" s="3">
        <v>1062</v>
      </c>
      <c r="E837" s="3">
        <v>1061</v>
      </c>
      <c r="F837" s="3">
        <v>23272</v>
      </c>
      <c r="G837" s="3">
        <v>2168</v>
      </c>
      <c r="H837" s="3">
        <v>9.6120999999999999</v>
      </c>
      <c r="I837" s="30">
        <v>471.23971999999998</v>
      </c>
      <c r="J837" s="30">
        <v>471.23846450000002</v>
      </c>
      <c r="K837" s="30">
        <v>1.2600000000000001E-3</v>
      </c>
      <c r="L837" s="3">
        <v>2</v>
      </c>
      <c r="M837" s="3">
        <v>2</v>
      </c>
      <c r="N837" s="10">
        <f t="shared" si="91"/>
        <v>1</v>
      </c>
      <c r="O837" s="35">
        <v>2</v>
      </c>
      <c r="P837" s="17"/>
      <c r="Q837" s="40">
        <v>941.46869000000004</v>
      </c>
      <c r="R837" s="40">
        <v>471.23797999999999</v>
      </c>
      <c r="S837" s="18">
        <f t="shared" si="92"/>
        <v>3.6924018730066401</v>
      </c>
      <c r="T837" s="18">
        <f t="shared" si="93"/>
        <v>1.0281429353960612</v>
      </c>
      <c r="U837" s="18">
        <f t="shared" si="94"/>
        <v>1.1034764218166899</v>
      </c>
      <c r="V837" s="30">
        <v>471.23849999999999</v>
      </c>
      <c r="X837" s="3" t="s">
        <v>47</v>
      </c>
      <c r="Y837" s="3" t="s">
        <v>47</v>
      </c>
      <c r="Z837" s="3" t="s">
        <v>47</v>
      </c>
      <c r="AA837" s="3" t="s">
        <v>47</v>
      </c>
      <c r="AB837" s="12" t="s">
        <v>47</v>
      </c>
      <c r="AC837" s="3" t="s">
        <v>47</v>
      </c>
      <c r="AE837" s="3" t="s">
        <v>47</v>
      </c>
      <c r="AF837" s="3" t="s">
        <v>48</v>
      </c>
      <c r="AG837" s="3" t="s">
        <v>48</v>
      </c>
      <c r="AI837" s="3" t="s">
        <v>47</v>
      </c>
      <c r="AK837" s="3" t="s">
        <v>48</v>
      </c>
      <c r="AL837" s="3" t="s">
        <v>47</v>
      </c>
      <c r="AM837" s="3" t="s">
        <v>47</v>
      </c>
      <c r="AN837" s="3" t="s">
        <v>47</v>
      </c>
      <c r="AU837" s="3">
        <v>0</v>
      </c>
      <c r="AV837" s="3">
        <v>11</v>
      </c>
      <c r="AW837" s="3">
        <v>1</v>
      </c>
      <c r="AX837" s="3">
        <v>11</v>
      </c>
      <c r="AY837" s="3">
        <v>100</v>
      </c>
      <c r="AZ837" s="6" t="str">
        <f t="shared" si="95"/>
        <v>1108.3</v>
      </c>
      <c r="BC837" s="12" t="s">
        <v>1018</v>
      </c>
      <c r="BJ837" s="12">
        <f t="shared" si="96"/>
        <v>0</v>
      </c>
      <c r="BK837" s="12">
        <f t="shared" si="97"/>
        <v>0</v>
      </c>
      <c r="CQ837" s="3" t="str">
        <f>CONCATENATE(baseURL!$A$1,baseURL!$B$1,baseURL!$C$1,".",C837,".",L837,".pkl&amp;seq=",BC837)</f>
        <v>http://proteomics.broadinstitute.org/millscripts/viewfeed.pl?side=xl&amp;cycle=1&amp;fixedMods=iaaC&amp;file=msdataSM/iPRG2012_nd/cpick_in/iPRG2012_nd.1108.3.2.pkl&amp;seq=SLYTNTSR</v>
      </c>
    </row>
    <row r="838" spans="1:95" x14ac:dyDescent="0.2">
      <c r="A838" s="3">
        <v>5426</v>
      </c>
      <c r="B838" s="2" t="s">
        <v>1023</v>
      </c>
      <c r="C838" s="2" t="s">
        <v>1024</v>
      </c>
      <c r="D838" s="3">
        <v>1079</v>
      </c>
      <c r="E838" s="3">
        <v>1078</v>
      </c>
      <c r="F838" s="3">
        <v>23293</v>
      </c>
      <c r="G838" s="3">
        <v>2186</v>
      </c>
      <c r="H838" s="3">
        <v>9.6409000000000002</v>
      </c>
      <c r="I838" s="30">
        <v>433.21674999999999</v>
      </c>
      <c r="J838" s="30">
        <v>433.21601179999999</v>
      </c>
      <c r="K838" s="30">
        <v>7.3999999999999999E-4</v>
      </c>
      <c r="L838" s="3">
        <v>3</v>
      </c>
      <c r="M838" s="3">
        <v>3</v>
      </c>
      <c r="N838" s="10">
        <f t="shared" si="91"/>
        <v>1</v>
      </c>
      <c r="O838" s="35">
        <v>3</v>
      </c>
      <c r="P838" s="17"/>
      <c r="Q838" s="40">
        <v>1297.6283699999999</v>
      </c>
      <c r="R838" s="40">
        <v>433.21431000000001</v>
      </c>
      <c r="S838" s="18">
        <f t="shared" si="92"/>
        <v>5.6323162546931593</v>
      </c>
      <c r="T838" s="18">
        <f t="shared" si="93"/>
        <v>3.928309754998613</v>
      </c>
      <c r="U838" s="18">
        <f t="shared" si="94"/>
        <v>3.6702388708366422</v>
      </c>
      <c r="V838" s="30">
        <v>433.21589999999998</v>
      </c>
      <c r="W838" s="3" t="s">
        <v>47</v>
      </c>
      <c r="X838" s="3" t="s">
        <v>47</v>
      </c>
      <c r="Y838" s="3" t="s">
        <v>47</v>
      </c>
      <c r="Z838" s="3" t="s">
        <v>47</v>
      </c>
      <c r="AA838" s="3" t="s">
        <v>47</v>
      </c>
      <c r="AB838" s="12" t="s">
        <v>47</v>
      </c>
      <c r="AC838" s="3" t="s">
        <v>47</v>
      </c>
      <c r="AD838" s="3" t="s">
        <v>47</v>
      </c>
      <c r="AE838" s="3" t="s">
        <v>47</v>
      </c>
      <c r="AF838" s="3" t="s">
        <v>47</v>
      </c>
      <c r="AG838" s="3" t="s">
        <v>47</v>
      </c>
      <c r="AH838" s="3" t="s">
        <v>47</v>
      </c>
      <c r="AI838" s="3" t="s">
        <v>48</v>
      </c>
      <c r="AJ838" s="3" t="s">
        <v>47</v>
      </c>
      <c r="AK838" s="3" t="s">
        <v>47</v>
      </c>
      <c r="AL838" s="3" t="s">
        <v>48</v>
      </c>
      <c r="AM838" s="3" t="s">
        <v>47</v>
      </c>
      <c r="AU838" s="3">
        <v>0</v>
      </c>
      <c r="AV838" s="3">
        <v>15</v>
      </c>
      <c r="AW838" s="3">
        <v>1</v>
      </c>
      <c r="AX838" s="3">
        <v>15</v>
      </c>
      <c r="AY838" s="3">
        <v>100</v>
      </c>
      <c r="AZ838" s="6" t="str">
        <f t="shared" si="95"/>
        <v>1109.3</v>
      </c>
      <c r="BC838" s="12" t="s">
        <v>1025</v>
      </c>
      <c r="BJ838" s="12">
        <f t="shared" si="96"/>
        <v>0</v>
      </c>
      <c r="BK838" s="12">
        <f t="shared" si="97"/>
        <v>0</v>
      </c>
      <c r="CQ838" s="3" t="str">
        <f>CONCATENATE(baseURL!$A$1,baseURL!$B$1,baseURL!$C$1,".",C838,".",L838,".pkl&amp;seq=",BC838)</f>
        <v>http://proteomics.broadinstitute.org/millscripts/viewfeed.pl?side=xl&amp;cycle=1&amp;fixedMods=iaaC&amp;file=msdataSM/iPRG2012_nd/cpick_in/iPRG2012_nd.1109.3.3.pkl&amp;seq=TVDGPSHKDWR</v>
      </c>
    </row>
    <row r="839" spans="1:95" x14ac:dyDescent="0.2">
      <c r="A839" s="3">
        <v>2717</v>
      </c>
      <c r="B839" s="2" t="s">
        <v>1028</v>
      </c>
      <c r="C839" s="2" t="s">
        <v>1023</v>
      </c>
      <c r="D839" s="3">
        <v>1086</v>
      </c>
      <c r="E839" s="3">
        <v>1085</v>
      </c>
      <c r="F839" s="3">
        <v>23315</v>
      </c>
      <c r="G839" s="3">
        <v>2194</v>
      </c>
      <c r="H839" s="3">
        <v>9.6672999999999991</v>
      </c>
      <c r="I839" s="30">
        <v>508.29802999999998</v>
      </c>
      <c r="J839" s="30">
        <v>508.29642030000002</v>
      </c>
      <c r="K839" s="30">
        <v>1.6100000000000001E-3</v>
      </c>
      <c r="L839" s="3">
        <v>2</v>
      </c>
      <c r="M839" s="3">
        <v>2</v>
      </c>
      <c r="N839" s="10">
        <f t="shared" si="91"/>
        <v>1</v>
      </c>
      <c r="O839" s="35">
        <v>2</v>
      </c>
      <c r="P839" s="17"/>
      <c r="Q839" s="40">
        <v>1015.58947</v>
      </c>
      <c r="R839" s="40">
        <v>508.29836999999998</v>
      </c>
      <c r="S839" s="18">
        <f t="shared" si="92"/>
        <v>-0.66889846606085679</v>
      </c>
      <c r="T839" s="18">
        <f t="shared" si="93"/>
        <v>-3.8357392331489204</v>
      </c>
      <c r="U839" s="18">
        <f t="shared" si="94"/>
        <v>-3.8756764063036551</v>
      </c>
      <c r="V839" s="30">
        <v>508.29640000000001</v>
      </c>
      <c r="Z839" s="3" t="s">
        <v>47</v>
      </c>
      <c r="AA839" s="3" t="s">
        <v>48</v>
      </c>
      <c r="AB839" s="12" t="s">
        <v>47</v>
      </c>
      <c r="AC839" s="3" t="s">
        <v>48</v>
      </c>
      <c r="AD839" s="3" t="s">
        <v>47</v>
      </c>
      <c r="AE839" s="3" t="s">
        <v>47</v>
      </c>
      <c r="AF839" s="3" t="s">
        <v>47</v>
      </c>
      <c r="AH839" s="3" t="s">
        <v>47</v>
      </c>
      <c r="AI839" s="3" t="s">
        <v>48</v>
      </c>
      <c r="AJ839" s="3" t="s">
        <v>47</v>
      </c>
      <c r="AK839" s="3" t="s">
        <v>52</v>
      </c>
      <c r="AL839" s="3" t="s">
        <v>47</v>
      </c>
      <c r="AU839" s="3">
        <v>0</v>
      </c>
      <c r="AV839" s="3">
        <v>8</v>
      </c>
      <c r="AW839" s="3">
        <v>1</v>
      </c>
      <c r="AX839" s="3">
        <v>8</v>
      </c>
      <c r="AY839" s="3">
        <v>100</v>
      </c>
      <c r="AZ839" s="6" t="str">
        <f t="shared" si="95"/>
        <v>1110.4</v>
      </c>
      <c r="BC839" s="12" t="s">
        <v>1029</v>
      </c>
      <c r="BJ839" s="12">
        <f t="shared" si="96"/>
        <v>0</v>
      </c>
      <c r="BK839" s="12">
        <f t="shared" si="97"/>
        <v>0</v>
      </c>
      <c r="CQ839" s="3" t="str">
        <f>CONCATENATE(baseURL!$A$1,baseURL!$B$1,baseURL!$C$1,".",C839,".",L839,".pkl&amp;seq=",BC839)</f>
        <v>http://proteomics.broadinstitute.org/millscripts/viewfeed.pl?side=xl&amp;cycle=1&amp;fixedMods=iaaC&amp;file=msdataSM/iPRG2012_nd/cpick_in/iPRG2012_nd.1110.4.2.pkl&amp;seq=TAKEVAGALR</v>
      </c>
    </row>
    <row r="840" spans="1:95" x14ac:dyDescent="0.2">
      <c r="A840" s="3">
        <v>7662</v>
      </c>
      <c r="B840" s="2" t="s">
        <v>1030</v>
      </c>
      <c r="C840" s="2" t="s">
        <v>1031</v>
      </c>
      <c r="D840" s="3">
        <v>1088</v>
      </c>
      <c r="E840" s="3">
        <v>1087</v>
      </c>
      <c r="F840" s="3">
        <v>23317</v>
      </c>
      <c r="G840" s="3">
        <v>2196</v>
      </c>
      <c r="H840" s="3">
        <v>9.6739999999999995</v>
      </c>
      <c r="I840" s="30">
        <v>572.74230999999997</v>
      </c>
      <c r="J840" s="30">
        <v>572.74256949999995</v>
      </c>
      <c r="K840" s="30">
        <v>-2.5999999999999998E-4</v>
      </c>
      <c r="L840" s="3">
        <v>2</v>
      </c>
      <c r="M840" s="3">
        <v>2</v>
      </c>
      <c r="N840" s="10">
        <f t="shared" si="91"/>
        <v>1</v>
      </c>
      <c r="O840" s="35">
        <v>2</v>
      </c>
      <c r="Q840" s="37">
        <v>1144.4761599999999</v>
      </c>
      <c r="R840" s="37">
        <v>572.74171999999999</v>
      </c>
      <c r="S840" s="18">
        <f t="shared" si="92"/>
        <v>1.030132744631074</v>
      </c>
      <c r="T840" s="18">
        <f t="shared" si="93"/>
        <v>1.4832165534552384</v>
      </c>
      <c r="U840" s="18">
        <f t="shared" si="94"/>
        <v>1.7110679487899856</v>
      </c>
      <c r="V840" s="30">
        <v>572.74270000000001</v>
      </c>
      <c r="W840" s="3" t="s">
        <v>47</v>
      </c>
      <c r="X840" s="3" t="s">
        <v>47</v>
      </c>
      <c r="Y840" s="3" t="s">
        <v>47</v>
      </c>
      <c r="Z840" s="3" t="s">
        <v>52</v>
      </c>
      <c r="AA840" s="3" t="s">
        <v>47</v>
      </c>
      <c r="AD840" s="3" t="s">
        <v>47</v>
      </c>
      <c r="AE840" s="3" t="s">
        <v>47</v>
      </c>
      <c r="AH840" s="3" t="s">
        <v>47</v>
      </c>
      <c r="AJ840" s="3" t="s">
        <v>47</v>
      </c>
      <c r="AK840" s="3" t="s">
        <v>47</v>
      </c>
      <c r="AO840" s="3" t="s">
        <v>47</v>
      </c>
      <c r="AP840" s="3" t="s">
        <v>47</v>
      </c>
      <c r="AU840" s="3">
        <v>0</v>
      </c>
      <c r="AV840" s="3">
        <v>11</v>
      </c>
      <c r="AW840" s="3">
        <v>3</v>
      </c>
      <c r="AX840" s="3">
        <v>8</v>
      </c>
      <c r="AY840" s="3">
        <v>72.73</v>
      </c>
      <c r="AZ840" s="6" t="str">
        <f t="shared" si="95"/>
        <v>1110.6</v>
      </c>
      <c r="BC840" s="12" t="s">
        <v>967</v>
      </c>
      <c r="BI840" s="12" t="s">
        <v>594</v>
      </c>
      <c r="BJ840" s="12">
        <f t="shared" si="96"/>
        <v>1</v>
      </c>
      <c r="BK840" s="12">
        <f t="shared" si="97"/>
        <v>1</v>
      </c>
      <c r="BR840" s="3" t="s">
        <v>594</v>
      </c>
      <c r="BZ840" s="3" t="s">
        <v>744</v>
      </c>
      <c r="CA840" s="3" t="s">
        <v>744</v>
      </c>
      <c r="CF840" s="3" t="s">
        <v>968</v>
      </c>
      <c r="CQ840" s="3" t="str">
        <f>CONCATENATE(baseURL!$A$1,baseURL!$B$1,baseURL!$C$1,".",C840,".",L840,".pkl&amp;seq=",BC840,"&amp;varMods=ReducedCys-C")</f>
        <v>http://proteomics.broadinstitute.org/millscripts/viewfeed.pl?side=xl&amp;cycle=1&amp;fixedMods=iaaC&amp;file=msdataSM/iPRG2012_nd/cpick_in/iPRG2012_nd.1110.6.2.pkl&amp;seq=TCSScGYPAAK&amp;varMods=ReducedCys-C</v>
      </c>
    </row>
    <row r="841" spans="1:95" x14ac:dyDescent="0.2">
      <c r="A841" s="3">
        <v>2460</v>
      </c>
      <c r="B841" s="2" t="s">
        <v>1032</v>
      </c>
      <c r="C841" s="2" t="s">
        <v>1033</v>
      </c>
      <c r="D841" s="3">
        <v>1095</v>
      </c>
      <c r="E841" s="3">
        <v>1094</v>
      </c>
      <c r="F841" s="3">
        <v>23355</v>
      </c>
      <c r="G841" s="3">
        <v>2205</v>
      </c>
      <c r="H841" s="3">
        <v>9.7100000000000009</v>
      </c>
      <c r="I841" s="30">
        <v>468.75405999999998</v>
      </c>
      <c r="J841" s="30">
        <v>468.75362460000002</v>
      </c>
      <c r="K841" s="30">
        <v>4.4000000000000002E-4</v>
      </c>
      <c r="L841" s="3">
        <v>2</v>
      </c>
      <c r="M841" s="3">
        <v>2</v>
      </c>
      <c r="N841" s="10">
        <f t="shared" si="91"/>
        <v>1</v>
      </c>
      <c r="O841" s="35">
        <v>2</v>
      </c>
      <c r="P841" s="17"/>
      <c r="Q841" s="40">
        <v>936.50099</v>
      </c>
      <c r="R841" s="40">
        <v>468.75412999999998</v>
      </c>
      <c r="S841" s="18">
        <f t="shared" si="92"/>
        <v>-0.14933201760547102</v>
      </c>
      <c r="T841" s="18">
        <f t="shared" si="93"/>
        <v>-1.0781771671042248</v>
      </c>
      <c r="U841" s="18">
        <f t="shared" si="94"/>
        <v>-2.1973139734415863</v>
      </c>
      <c r="V841" s="30">
        <v>468.75310000000002</v>
      </c>
      <c r="W841" s="3" t="s">
        <v>47</v>
      </c>
      <c r="Z841" s="3" t="s">
        <v>47</v>
      </c>
      <c r="AA841" s="3" t="s">
        <v>48</v>
      </c>
      <c r="AB841" s="12" t="s">
        <v>47</v>
      </c>
      <c r="AC841" s="3" t="s">
        <v>47</v>
      </c>
      <c r="AD841" s="3" t="s">
        <v>47</v>
      </c>
      <c r="AE841" s="3" t="s">
        <v>47</v>
      </c>
      <c r="AF841" s="3" t="s">
        <v>47</v>
      </c>
      <c r="AH841" s="3" t="s">
        <v>47</v>
      </c>
      <c r="AI841" s="3" t="s">
        <v>47</v>
      </c>
      <c r="AK841" s="3" t="s">
        <v>52</v>
      </c>
      <c r="AL841" s="3" t="s">
        <v>48</v>
      </c>
      <c r="AN841" s="3" t="s">
        <v>48</v>
      </c>
      <c r="AU841" s="3">
        <v>0</v>
      </c>
      <c r="AV841" s="3">
        <v>9</v>
      </c>
      <c r="AW841" s="3">
        <v>1</v>
      </c>
      <c r="AX841" s="3">
        <v>9</v>
      </c>
      <c r="AY841" s="3">
        <v>100</v>
      </c>
      <c r="AZ841" s="6" t="str">
        <f t="shared" si="95"/>
        <v>1112.2</v>
      </c>
      <c r="BC841" s="12" t="s">
        <v>1034</v>
      </c>
      <c r="BJ841" s="12">
        <f t="shared" si="96"/>
        <v>0</v>
      </c>
      <c r="BK841" s="12">
        <f t="shared" si="97"/>
        <v>0</v>
      </c>
      <c r="CQ841" s="3" t="str">
        <f>CONCATENATE(baseURL!$A$1,baseURL!$B$1,baseURL!$C$1,".",C841,".",L841,".pkl&amp;seq=",BC841)</f>
        <v>http://proteomics.broadinstitute.org/millscripts/viewfeed.pl?side=xl&amp;cycle=1&amp;fixedMods=iaaC&amp;file=msdataSM/iPRG2012_nd/cpick_in/iPRG2012_nd.1112.2.2.pkl&amp;seq=RFNSSLGR</v>
      </c>
    </row>
    <row r="842" spans="1:95" x14ac:dyDescent="0.2">
      <c r="A842" s="3">
        <v>4398</v>
      </c>
      <c r="B842" s="2" t="s">
        <v>1035</v>
      </c>
      <c r="C842" s="2" t="s">
        <v>1036</v>
      </c>
      <c r="D842" s="3">
        <v>1098</v>
      </c>
      <c r="E842" s="3">
        <v>1097</v>
      </c>
      <c r="F842" s="3">
        <v>23358</v>
      </c>
      <c r="G842" s="3">
        <v>2208</v>
      </c>
      <c r="H842" s="3">
        <v>9.7182999999999993</v>
      </c>
      <c r="I842" s="30">
        <v>539.79906000000005</v>
      </c>
      <c r="J842" s="30">
        <v>539.79837350000003</v>
      </c>
      <c r="K842" s="30">
        <v>6.8999999999999997E-4</v>
      </c>
      <c r="L842" s="3">
        <v>2</v>
      </c>
      <c r="M842" s="3">
        <v>2</v>
      </c>
      <c r="N842" s="10">
        <f t="shared" si="91"/>
        <v>1</v>
      </c>
      <c r="O842" s="35">
        <v>2</v>
      </c>
      <c r="P842" s="17"/>
      <c r="Q842" s="40">
        <v>1078.58914</v>
      </c>
      <c r="R842" s="40">
        <v>539.79821000000004</v>
      </c>
      <c r="S842" s="18">
        <f t="shared" si="92"/>
        <v>1.574662502148731</v>
      </c>
      <c r="T842" s="18">
        <f t="shared" si="93"/>
        <v>0.30289096361602624</v>
      </c>
      <c r="U842" s="18">
        <f t="shared" si="94"/>
        <v>-1.8525441365282155E-2</v>
      </c>
      <c r="V842" s="30">
        <v>539.79819999999995</v>
      </c>
      <c r="W842" s="3" t="s">
        <v>47</v>
      </c>
      <c r="X842" s="3" t="s">
        <v>47</v>
      </c>
      <c r="Y842" s="3" t="s">
        <v>47</v>
      </c>
      <c r="Z842" s="3" t="s">
        <v>47</v>
      </c>
      <c r="AA842" s="3" t="s">
        <v>47</v>
      </c>
      <c r="AB842" s="12" t="s">
        <v>47</v>
      </c>
      <c r="AC842" s="3" t="s">
        <v>47</v>
      </c>
      <c r="AD842" s="3" t="s">
        <v>47</v>
      </c>
      <c r="AE842" s="3" t="s">
        <v>47</v>
      </c>
      <c r="AF842" s="3" t="s">
        <v>47</v>
      </c>
      <c r="AG842" s="3" t="s">
        <v>47</v>
      </c>
      <c r="AH842" s="3" t="s">
        <v>47</v>
      </c>
      <c r="AI842" s="3" t="s">
        <v>52</v>
      </c>
      <c r="AK842" s="3" t="s">
        <v>48</v>
      </c>
      <c r="AL842" s="3" t="s">
        <v>48</v>
      </c>
      <c r="AM842" s="3" t="s">
        <v>47</v>
      </c>
      <c r="AN842" s="3" t="s">
        <v>47</v>
      </c>
      <c r="AU842" s="3">
        <v>0</v>
      </c>
      <c r="AV842" s="3">
        <v>14</v>
      </c>
      <c r="AW842" s="3">
        <v>1</v>
      </c>
      <c r="AX842" s="3">
        <v>14</v>
      </c>
      <c r="AY842" s="3">
        <v>100</v>
      </c>
      <c r="AZ842" s="6" t="str">
        <f t="shared" si="95"/>
        <v>1112.5</v>
      </c>
      <c r="BC842" s="12" t="s">
        <v>1037</v>
      </c>
      <c r="BJ842" s="12">
        <f t="shared" si="96"/>
        <v>0</v>
      </c>
      <c r="BK842" s="12">
        <f t="shared" si="97"/>
        <v>0</v>
      </c>
      <c r="CQ842" s="3" t="str">
        <f>CONCATENATE(baseURL!$A$1,baseURL!$B$1,baseURL!$C$1,".",C842,".",L842,".pkl&amp;seq=",BC842)</f>
        <v>http://proteomics.broadinstitute.org/millscripts/viewfeed.pl?side=xl&amp;cycle=1&amp;fixedMods=iaaC&amp;file=msdataSM/iPRG2012_nd/cpick_in/iPRG2012_nd.1112.5.2.pkl&amp;seq=LQQTAFDKK</v>
      </c>
    </row>
    <row r="843" spans="1:95" x14ac:dyDescent="0.2">
      <c r="A843" s="3">
        <v>2978</v>
      </c>
      <c r="B843" s="2" t="s">
        <v>1038</v>
      </c>
      <c r="C843" s="2" t="s">
        <v>1039</v>
      </c>
      <c r="D843" s="3">
        <v>1101</v>
      </c>
      <c r="E843" s="3">
        <v>1100</v>
      </c>
      <c r="F843" s="3">
        <v>23376</v>
      </c>
      <c r="G843" s="3">
        <v>2212</v>
      </c>
      <c r="H843" s="3">
        <v>9.7303999999999995</v>
      </c>
      <c r="I843" s="30">
        <v>408.73358999999999</v>
      </c>
      <c r="J843" s="30">
        <v>408.73274270000002</v>
      </c>
      <c r="K843" s="30">
        <v>8.4999999999999995E-4</v>
      </c>
      <c r="L843" s="3">
        <v>2</v>
      </c>
      <c r="M843" s="3">
        <v>2</v>
      </c>
      <c r="N843" s="10">
        <f t="shared" si="91"/>
        <v>1</v>
      </c>
      <c r="O843" s="35">
        <v>2</v>
      </c>
      <c r="P843" s="17"/>
      <c r="Q843" s="40">
        <v>816.45739000000003</v>
      </c>
      <c r="R843" s="40">
        <v>408.73232999999999</v>
      </c>
      <c r="S843" s="18">
        <f t="shared" si="92"/>
        <v>3.0827020705752277</v>
      </c>
      <c r="T843" s="18">
        <f t="shared" si="93"/>
        <v>1.0097072576242965</v>
      </c>
      <c r="U843" s="18">
        <f t="shared" si="94"/>
        <v>-0.56271545729631911</v>
      </c>
      <c r="V843" s="30">
        <v>408.7321</v>
      </c>
      <c r="W843" s="3" t="s">
        <v>47</v>
      </c>
      <c r="X843" s="3" t="s">
        <v>47</v>
      </c>
      <c r="Y843" s="3" t="s">
        <v>47</v>
      </c>
      <c r="Z843" s="3" t="s">
        <v>47</v>
      </c>
      <c r="AA843" s="3" t="s">
        <v>47</v>
      </c>
      <c r="AC843" s="3" t="s">
        <v>47</v>
      </c>
      <c r="AD843" s="3" t="s">
        <v>48</v>
      </c>
      <c r="AF843" s="3" t="s">
        <v>48</v>
      </c>
      <c r="AG843" s="3" t="s">
        <v>48</v>
      </c>
      <c r="AH843" s="3" t="s">
        <v>47</v>
      </c>
      <c r="AK843" s="3" t="s">
        <v>52</v>
      </c>
      <c r="AL843" s="3" t="s">
        <v>48</v>
      </c>
      <c r="AU843" s="3">
        <v>0</v>
      </c>
      <c r="AV843" s="3">
        <v>7</v>
      </c>
      <c r="AW843" s="3">
        <v>1</v>
      </c>
      <c r="AX843" s="3">
        <v>7</v>
      </c>
      <c r="AY843" s="3">
        <v>100</v>
      </c>
      <c r="AZ843" s="6" t="str">
        <f t="shared" si="95"/>
        <v>1113.2</v>
      </c>
      <c r="BC843" s="12" t="s">
        <v>1040</v>
      </c>
      <c r="BJ843" s="12">
        <f t="shared" si="96"/>
        <v>0</v>
      </c>
      <c r="BK843" s="12">
        <f t="shared" si="97"/>
        <v>0</v>
      </c>
      <c r="CQ843" s="3" t="str">
        <f>CONCATENATE(baseURL!$A$1,baseURL!$B$1,baseURL!$C$1,".",C843,".",L843,".pkl&amp;seq=",BC843)</f>
        <v>http://proteomics.broadinstitute.org/millscripts/viewfeed.pl?side=xl&amp;cycle=1&amp;fixedMods=iaaC&amp;file=msdataSM/iPRG2012_nd/cpick_in/iPRG2012_nd.1113.2.2.pkl&amp;seq=ELQTAVR</v>
      </c>
    </row>
    <row r="844" spans="1:95" x14ac:dyDescent="0.2">
      <c r="A844" s="3">
        <v>3974</v>
      </c>
      <c r="B844" s="2" t="s">
        <v>1041</v>
      </c>
      <c r="C844" s="2" t="s">
        <v>1042</v>
      </c>
      <c r="D844" s="3">
        <v>1104</v>
      </c>
      <c r="E844" s="3">
        <v>1103</v>
      </c>
      <c r="F844" s="3">
        <v>23379</v>
      </c>
      <c r="G844" s="3">
        <v>2215</v>
      </c>
      <c r="H844" s="3">
        <v>9.7338000000000005</v>
      </c>
      <c r="I844" s="30">
        <v>444.26294000000001</v>
      </c>
      <c r="J844" s="30">
        <v>444.26332600000001</v>
      </c>
      <c r="K844" s="30">
        <v>-3.8999999999999999E-4</v>
      </c>
      <c r="L844" s="3">
        <v>2</v>
      </c>
      <c r="M844" s="3">
        <v>2</v>
      </c>
      <c r="N844" s="10">
        <f t="shared" si="91"/>
        <v>1</v>
      </c>
      <c r="O844" s="35">
        <v>2</v>
      </c>
      <c r="P844" s="17"/>
      <c r="Q844" s="40">
        <v>887.51966000000004</v>
      </c>
      <c r="R844" s="40">
        <v>444.26346999999998</v>
      </c>
      <c r="S844" s="18">
        <f t="shared" si="92"/>
        <v>-1.1929857747909756</v>
      </c>
      <c r="T844" s="18">
        <f t="shared" si="93"/>
        <v>-0.32413198406228511</v>
      </c>
      <c r="U844" s="18">
        <f t="shared" si="94"/>
        <v>-0.83283912579023101</v>
      </c>
      <c r="V844" s="30">
        <v>444.26310000000001</v>
      </c>
      <c r="W844" s="3" t="s">
        <v>47</v>
      </c>
      <c r="X844" s="3" t="s">
        <v>47</v>
      </c>
      <c r="Y844" s="3" t="s">
        <v>47</v>
      </c>
      <c r="Z844" s="3" t="s">
        <v>47</v>
      </c>
      <c r="AA844" s="3" t="s">
        <v>48</v>
      </c>
      <c r="AB844" s="12" t="s">
        <v>47</v>
      </c>
      <c r="AC844" s="3" t="s">
        <v>47</v>
      </c>
      <c r="AD844" s="3" t="s">
        <v>48</v>
      </c>
      <c r="AE844" s="3" t="s">
        <v>47</v>
      </c>
      <c r="AF844" s="3" t="s">
        <v>47</v>
      </c>
      <c r="AG844" s="3" t="s">
        <v>47</v>
      </c>
      <c r="AI844" s="3" t="s">
        <v>52</v>
      </c>
      <c r="AK844" s="3" t="s">
        <v>65</v>
      </c>
      <c r="AL844" s="3" t="s">
        <v>47</v>
      </c>
      <c r="AM844" s="3" t="s">
        <v>47</v>
      </c>
      <c r="AN844" s="3" t="s">
        <v>47</v>
      </c>
      <c r="AU844" s="3">
        <v>1</v>
      </c>
      <c r="AV844" s="3">
        <v>12</v>
      </c>
      <c r="AW844" s="3">
        <v>1</v>
      </c>
      <c r="AX844" s="3">
        <v>12</v>
      </c>
      <c r="AY844" s="3">
        <v>100</v>
      </c>
      <c r="AZ844" s="6" t="str">
        <f t="shared" si="95"/>
        <v>1113.5</v>
      </c>
      <c r="BC844" s="12" t="s">
        <v>1043</v>
      </c>
      <c r="BJ844" s="12">
        <f t="shared" si="96"/>
        <v>0</v>
      </c>
      <c r="BK844" s="12">
        <f t="shared" si="97"/>
        <v>0</v>
      </c>
      <c r="CG844" s="3" t="s">
        <v>1044</v>
      </c>
      <c r="CQ844" s="3" t="str">
        <f>CONCATENATE(baseURL!$A$1,baseURL!$B$1,baseURL!$C$1,".",C844,".",L844,".pkl&amp;seq=",BC844)</f>
        <v>http://proteomics.broadinstitute.org/millscripts/viewfeed.pl?side=xl&amp;cycle=1&amp;fixedMods=iaaC&amp;file=msdataSM/iPRG2012_nd/cpick_in/iPRG2012_nd.1113.5.2.pkl&amp;seq=AGELLKEK</v>
      </c>
    </row>
    <row r="845" spans="1:95" x14ac:dyDescent="0.2">
      <c r="A845" s="3">
        <v>4113</v>
      </c>
      <c r="B845" s="2" t="s">
        <v>1048</v>
      </c>
      <c r="C845" s="2" t="s">
        <v>1049</v>
      </c>
      <c r="D845" s="3">
        <v>1107</v>
      </c>
      <c r="E845" s="3">
        <v>1106</v>
      </c>
      <c r="F845" s="3">
        <v>23382</v>
      </c>
      <c r="G845" s="3">
        <v>2218</v>
      </c>
      <c r="H845" s="3">
        <v>9.7387999999999995</v>
      </c>
      <c r="I845" s="30">
        <v>496.61018000000001</v>
      </c>
      <c r="J845" s="30">
        <v>496.61189489999998</v>
      </c>
      <c r="K845" s="30">
        <v>-1.7099999999999999E-3</v>
      </c>
      <c r="L845" s="3">
        <v>3</v>
      </c>
      <c r="M845" s="3">
        <v>3</v>
      </c>
      <c r="N845" s="10">
        <f t="shared" si="91"/>
        <v>1</v>
      </c>
      <c r="O845" s="35">
        <v>3</v>
      </c>
      <c r="P845" s="17"/>
      <c r="Q845" s="40">
        <v>1487.81763</v>
      </c>
      <c r="R845" s="40">
        <v>496.61072999999999</v>
      </c>
      <c r="S845" s="18">
        <f t="shared" si="92"/>
        <v>-1.107507282365054</v>
      </c>
      <c r="T845" s="18">
        <f t="shared" si="93"/>
        <v>2.3457004241370916</v>
      </c>
      <c r="U845" s="18">
        <f t="shared" si="94"/>
        <v>2.355970037139334</v>
      </c>
      <c r="V845" s="30">
        <v>496.61189999999999</v>
      </c>
      <c r="W845" s="3" t="s">
        <v>47</v>
      </c>
      <c r="Y845" s="3" t="s">
        <v>47</v>
      </c>
      <c r="Z845" s="3" t="s">
        <v>47</v>
      </c>
      <c r="AA845" s="3" t="s">
        <v>47</v>
      </c>
      <c r="AB845" s="12" t="s">
        <v>47</v>
      </c>
      <c r="AC845" s="3" t="s">
        <v>47</v>
      </c>
      <c r="AD845" s="3" t="s">
        <v>47</v>
      </c>
      <c r="AE845" s="3" t="s">
        <v>47</v>
      </c>
      <c r="AF845" s="3" t="s">
        <v>48</v>
      </c>
      <c r="AG845" s="3" t="s">
        <v>47</v>
      </c>
      <c r="AH845" s="3" t="s">
        <v>47</v>
      </c>
      <c r="AI845" s="3" t="s">
        <v>48</v>
      </c>
      <c r="AL845" s="3" t="s">
        <v>47</v>
      </c>
      <c r="AM845" s="3" t="s">
        <v>47</v>
      </c>
      <c r="AU845" s="3">
        <v>0</v>
      </c>
      <c r="AV845" s="3">
        <v>12</v>
      </c>
      <c r="AW845" s="3">
        <v>1</v>
      </c>
      <c r="AX845" s="3">
        <v>12</v>
      </c>
      <c r="AY845" s="3">
        <v>100</v>
      </c>
      <c r="AZ845" s="6" t="str">
        <f t="shared" si="95"/>
        <v>1113.8</v>
      </c>
      <c r="BC845" s="12" t="s">
        <v>979</v>
      </c>
      <c r="BJ845" s="12">
        <f t="shared" si="96"/>
        <v>0</v>
      </c>
      <c r="BK845" s="12">
        <f t="shared" si="97"/>
        <v>0</v>
      </c>
      <c r="CQ845" s="3" t="str">
        <f>CONCATENATE(baseURL!$A$1,baseURL!$B$1,baseURL!$C$1,".",C845,".",L845,".pkl&amp;seq=",BC845)</f>
        <v>http://proteomics.broadinstitute.org/millscripts/viewfeed.pl?side=xl&amp;cycle=1&amp;fixedMods=iaaC&amp;file=msdataSM/iPRG2012_nd/cpick_in/iPRG2012_nd.1113.8.3.pkl&amp;seq=KVESLGSPSGATKAR</v>
      </c>
    </row>
    <row r="846" spans="1:95" x14ac:dyDescent="0.2">
      <c r="A846" s="3">
        <v>4334</v>
      </c>
      <c r="B846" s="2" t="s">
        <v>1051</v>
      </c>
      <c r="C846" s="2" t="s">
        <v>1052</v>
      </c>
      <c r="D846" s="3">
        <v>1113</v>
      </c>
      <c r="E846" s="3">
        <v>1112</v>
      </c>
      <c r="F846" s="3">
        <v>23397</v>
      </c>
      <c r="G846" s="3">
        <v>2225</v>
      </c>
      <c r="H846" s="3">
        <v>9.7543000000000006</v>
      </c>
      <c r="I846" s="30">
        <v>406.21453000000002</v>
      </c>
      <c r="J846" s="30">
        <v>406.21434429999999</v>
      </c>
      <c r="K846" s="30">
        <v>1.9000000000000001E-4</v>
      </c>
      <c r="L846" s="3">
        <v>2</v>
      </c>
      <c r="M846" s="3">
        <v>2</v>
      </c>
      <c r="N846" s="10">
        <f t="shared" si="91"/>
        <v>1</v>
      </c>
      <c r="O846" s="35">
        <v>2</v>
      </c>
      <c r="P846" s="17"/>
      <c r="Q846" s="40">
        <v>811.41961000000003</v>
      </c>
      <c r="R846" s="40">
        <v>406.21343999999999</v>
      </c>
      <c r="S846" s="18">
        <f t="shared" si="92"/>
        <v>2.6833184053027446</v>
      </c>
      <c r="T846" s="18">
        <f t="shared" si="93"/>
        <v>2.226169572336079</v>
      </c>
      <c r="U846" s="18">
        <f t="shared" si="94"/>
        <v>1.6247616031171184</v>
      </c>
      <c r="V846" s="30">
        <v>406.21409999999997</v>
      </c>
      <c r="W846" s="3" t="s">
        <v>47</v>
      </c>
      <c r="X846" s="3" t="s">
        <v>47</v>
      </c>
      <c r="Y846" s="3" t="s">
        <v>47</v>
      </c>
      <c r="Z846" s="3" t="s">
        <v>47</v>
      </c>
      <c r="AA846" s="3" t="s">
        <v>47</v>
      </c>
      <c r="AB846" s="12" t="s">
        <v>47</v>
      </c>
      <c r="AC846" s="3" t="s">
        <v>47</v>
      </c>
      <c r="AD846" s="3" t="s">
        <v>47</v>
      </c>
      <c r="AF846" s="3" t="s">
        <v>47</v>
      </c>
      <c r="AG846" s="3" t="s">
        <v>47</v>
      </c>
      <c r="AH846" s="3" t="s">
        <v>47</v>
      </c>
      <c r="AI846" s="3" t="s">
        <v>47</v>
      </c>
      <c r="AJ846" s="3" t="s">
        <v>47</v>
      </c>
      <c r="AK846" s="3" t="s">
        <v>47</v>
      </c>
      <c r="AL846" s="3" t="s">
        <v>47</v>
      </c>
      <c r="AM846" s="3" t="s">
        <v>47</v>
      </c>
      <c r="AU846" s="3">
        <v>0</v>
      </c>
      <c r="AV846" s="3">
        <v>16</v>
      </c>
      <c r="AW846" s="3">
        <v>1</v>
      </c>
      <c r="AX846" s="3">
        <v>16</v>
      </c>
      <c r="AY846" s="3">
        <v>100</v>
      </c>
      <c r="AZ846" s="6" t="str">
        <f t="shared" si="95"/>
        <v>1114.2</v>
      </c>
      <c r="BC846" s="12" t="s">
        <v>982</v>
      </c>
      <c r="BJ846" s="12">
        <f t="shared" si="96"/>
        <v>0</v>
      </c>
      <c r="BK846" s="12">
        <f t="shared" si="97"/>
        <v>0</v>
      </c>
      <c r="CQ846" s="3" t="str">
        <f>CONCATENATE(baseURL!$A$1,baseURL!$B$1,baseURL!$C$1,".",C846,".",L846,".pkl&amp;seq=",BC846)</f>
        <v>http://proteomics.broadinstitute.org/millscripts/viewfeed.pl?side=xl&amp;cycle=1&amp;fixedMods=iaaC&amp;file=msdataSM/iPRG2012_nd/cpick_in/iPRG2012_nd.1114.2.2.pkl&amp;seq=YVVDTSK</v>
      </c>
    </row>
    <row r="847" spans="1:95" x14ac:dyDescent="0.2">
      <c r="A847" s="3">
        <v>2485</v>
      </c>
      <c r="B847" s="2" t="s">
        <v>1053</v>
      </c>
      <c r="C847" s="2" t="s">
        <v>1054</v>
      </c>
      <c r="D847" s="3">
        <v>1124</v>
      </c>
      <c r="E847" s="3">
        <v>1123</v>
      </c>
      <c r="F847" s="3">
        <v>23418</v>
      </c>
      <c r="G847" s="3">
        <v>2237</v>
      </c>
      <c r="H847" s="3">
        <v>9.7798999999999996</v>
      </c>
      <c r="I847" s="30">
        <v>445.26116000000002</v>
      </c>
      <c r="J847" s="30">
        <v>445.26129900000001</v>
      </c>
      <c r="K847" s="30">
        <v>-1.3999999999999999E-4</v>
      </c>
      <c r="L847" s="3">
        <v>2</v>
      </c>
      <c r="M847" s="3">
        <v>2</v>
      </c>
      <c r="N847" s="10">
        <f t="shared" si="91"/>
        <v>1</v>
      </c>
      <c r="O847" s="35">
        <v>2</v>
      </c>
      <c r="P847" s="17"/>
      <c r="Q847" s="40">
        <v>889.51418000000001</v>
      </c>
      <c r="R847" s="40">
        <v>445.26073000000002</v>
      </c>
      <c r="S847" s="18">
        <f t="shared" si="92"/>
        <v>0.9657263060103668</v>
      </c>
      <c r="T847" s="18">
        <f t="shared" si="93"/>
        <v>1.2779029490979332</v>
      </c>
      <c r="U847" s="18">
        <f t="shared" si="94"/>
        <v>0.83097379815043304</v>
      </c>
      <c r="V847" s="30">
        <v>445.2611</v>
      </c>
      <c r="W847" s="3" t="s">
        <v>47</v>
      </c>
      <c r="Z847" s="3" t="s">
        <v>47</v>
      </c>
      <c r="AA847" s="3" t="s">
        <v>47</v>
      </c>
      <c r="AB847" s="12" t="s">
        <v>47</v>
      </c>
      <c r="AC847" s="3" t="s">
        <v>52</v>
      </c>
      <c r="AE847" s="3" t="s">
        <v>48</v>
      </c>
      <c r="AF847" s="3" t="s">
        <v>48</v>
      </c>
      <c r="AG847" s="3" t="s">
        <v>52</v>
      </c>
      <c r="AH847" s="3" t="s">
        <v>48</v>
      </c>
      <c r="AL847" s="3" t="s">
        <v>52</v>
      </c>
      <c r="AU847" s="3">
        <v>0</v>
      </c>
      <c r="AV847" s="3">
        <v>4</v>
      </c>
      <c r="AW847" s="3">
        <v>1</v>
      </c>
      <c r="AX847" s="3">
        <v>4</v>
      </c>
      <c r="AY847" s="3">
        <v>100</v>
      </c>
      <c r="AZ847" s="6" t="str">
        <f t="shared" si="95"/>
        <v>1115.2</v>
      </c>
      <c r="BC847" s="12" t="s">
        <v>1055</v>
      </c>
      <c r="BJ847" s="12">
        <f t="shared" si="96"/>
        <v>0</v>
      </c>
      <c r="BK847" s="12">
        <f t="shared" si="97"/>
        <v>0</v>
      </c>
      <c r="CQ847" s="3" t="str">
        <f>CONCATENATE(baseURL!$A$1,baseURL!$B$1,baseURL!$C$1,".",C847,".",L847,".pkl&amp;seq=",BC847)</f>
        <v>http://proteomics.broadinstitute.org/millscripts/viewfeed.pl?side=xl&amp;cycle=1&amp;fixedMods=iaaC&amp;file=msdataSM/iPRG2012_nd/cpick_in/iPRG2012_nd.1115.2.2.pkl&amp;seq=KFVEAAPK</v>
      </c>
    </row>
    <row r="848" spans="1:95" x14ac:dyDescent="0.2">
      <c r="A848" s="3">
        <v>2802</v>
      </c>
      <c r="B848" s="2" t="s">
        <v>1058</v>
      </c>
      <c r="C848" s="2" t="s">
        <v>1059</v>
      </c>
      <c r="D848" s="3">
        <v>1135</v>
      </c>
      <c r="E848" s="3">
        <v>1134</v>
      </c>
      <c r="F848" s="3">
        <v>23441</v>
      </c>
      <c r="G848" s="3">
        <v>2249</v>
      </c>
      <c r="H848" s="3">
        <v>9.8103999999999996</v>
      </c>
      <c r="I848" s="30">
        <v>458.74763999999999</v>
      </c>
      <c r="J848" s="30">
        <v>458.74598300000002</v>
      </c>
      <c r="K848" s="30">
        <v>1.66E-3</v>
      </c>
      <c r="L848" s="3">
        <v>2</v>
      </c>
      <c r="M848" s="3">
        <v>2</v>
      </c>
      <c r="N848" s="10">
        <f t="shared" si="91"/>
        <v>1</v>
      </c>
      <c r="O848" s="35">
        <v>2</v>
      </c>
      <c r="P848" s="17"/>
      <c r="Q848" s="40">
        <v>916.48467000000005</v>
      </c>
      <c r="R848" s="40">
        <v>458.74597</v>
      </c>
      <c r="S848" s="18">
        <f t="shared" si="92"/>
        <v>3.6403589550662829</v>
      </c>
      <c r="T848" s="18">
        <f t="shared" si="93"/>
        <v>2.8338123654844477E-2</v>
      </c>
      <c r="U848" s="18">
        <f t="shared" si="94"/>
        <v>-0.80654659478607404</v>
      </c>
      <c r="V848" s="30">
        <v>458.74560000000002</v>
      </c>
      <c r="W848" s="3" t="s">
        <v>47</v>
      </c>
      <c r="Z848" s="3" t="s">
        <v>47</v>
      </c>
      <c r="AA848" s="3" t="s">
        <v>47</v>
      </c>
      <c r="AB848" s="12" t="s">
        <v>47</v>
      </c>
      <c r="AC848" s="3" t="s">
        <v>47</v>
      </c>
      <c r="AF848" s="3" t="s">
        <v>47</v>
      </c>
      <c r="AI848" s="3" t="s">
        <v>48</v>
      </c>
      <c r="AK848" s="3" t="s">
        <v>47</v>
      </c>
      <c r="AL848" s="3" t="s">
        <v>48</v>
      </c>
      <c r="AM848" s="3" t="s">
        <v>52</v>
      </c>
      <c r="AN848" s="3" t="s">
        <v>48</v>
      </c>
      <c r="AU848" s="3">
        <v>0</v>
      </c>
      <c r="AV848" s="3">
        <v>7</v>
      </c>
      <c r="AW848" s="3">
        <v>1</v>
      </c>
      <c r="AX848" s="3">
        <v>7</v>
      </c>
      <c r="AY848" s="3">
        <v>100</v>
      </c>
      <c r="AZ848" s="6" t="str">
        <f t="shared" si="95"/>
        <v>1116.4</v>
      </c>
      <c r="BC848" s="12" t="s">
        <v>1060</v>
      </c>
      <c r="BJ848" s="12">
        <f t="shared" si="96"/>
        <v>0</v>
      </c>
      <c r="BK848" s="12">
        <f t="shared" si="97"/>
        <v>0</v>
      </c>
      <c r="CQ848" s="3" t="str">
        <f>CONCATENATE(baseURL!$A$1,baseURL!$B$1,baseURL!$C$1,".",C848,".",L848,".pkl&amp;seq=",BC848)</f>
        <v>http://proteomics.broadinstitute.org/millscripts/viewfeed.pl?side=xl&amp;cycle=1&amp;fixedMods=iaaC&amp;file=msdataSM/iPRG2012_nd/cpick_in/iPRG2012_nd.1116.4.2.pkl&amp;seq=LRDDLER</v>
      </c>
    </row>
    <row r="849" spans="1:95" x14ac:dyDescent="0.2">
      <c r="A849" s="3">
        <v>2293</v>
      </c>
      <c r="B849" s="2" t="s">
        <v>1061</v>
      </c>
      <c r="C849" s="2" t="s">
        <v>1062</v>
      </c>
      <c r="D849" s="3">
        <v>1136</v>
      </c>
      <c r="E849" s="3">
        <v>1135</v>
      </c>
      <c r="F849" s="3">
        <v>23442</v>
      </c>
      <c r="G849" s="3">
        <v>2250</v>
      </c>
      <c r="H849" s="3">
        <v>9.8137000000000008</v>
      </c>
      <c r="I849" s="30">
        <v>531.79103999999995</v>
      </c>
      <c r="J849" s="30">
        <v>531.78935660000002</v>
      </c>
      <c r="K849" s="30">
        <v>1.6800000000000001E-3</v>
      </c>
      <c r="L849" s="3">
        <v>2</v>
      </c>
      <c r="M849" s="3">
        <v>2</v>
      </c>
      <c r="N849" s="10">
        <f t="shared" si="91"/>
        <v>1</v>
      </c>
      <c r="O849" s="35">
        <v>2</v>
      </c>
      <c r="P849" s="17"/>
      <c r="Q849" s="40">
        <v>1062.5724399999999</v>
      </c>
      <c r="R849" s="40">
        <v>531.78985999999998</v>
      </c>
      <c r="S849" s="18">
        <f t="shared" si="92"/>
        <v>2.2189215867648251</v>
      </c>
      <c r="T849" s="18">
        <f t="shared" si="93"/>
        <v>-0.94661451415575137</v>
      </c>
      <c r="U849" s="18">
        <f t="shared" si="94"/>
        <v>-1.2410917348542072</v>
      </c>
      <c r="V849" s="30">
        <v>531.78920000000005</v>
      </c>
      <c r="W849" s="3" t="s">
        <v>47</v>
      </c>
      <c r="Z849" s="3" t="s">
        <v>47</v>
      </c>
      <c r="AA849" s="3" t="s">
        <v>47</v>
      </c>
      <c r="AB849" s="12" t="s">
        <v>47</v>
      </c>
      <c r="AC849" s="3" t="s">
        <v>47</v>
      </c>
      <c r="AD849" s="3" t="s">
        <v>47</v>
      </c>
      <c r="AE849" s="3" t="s">
        <v>47</v>
      </c>
      <c r="AF849" s="3" t="s">
        <v>47</v>
      </c>
      <c r="AG849" s="3" t="s">
        <v>47</v>
      </c>
      <c r="AH849" s="3" t="s">
        <v>47</v>
      </c>
      <c r="AI849" s="3" t="s">
        <v>48</v>
      </c>
      <c r="AK849" s="3" t="s">
        <v>47</v>
      </c>
      <c r="AL849" s="3" t="s">
        <v>48</v>
      </c>
      <c r="AM849" s="3" t="s">
        <v>52</v>
      </c>
      <c r="AO849" s="3" t="s">
        <v>48</v>
      </c>
      <c r="AP849" s="3" t="s">
        <v>48</v>
      </c>
      <c r="AU849" s="3">
        <v>0</v>
      </c>
      <c r="AV849" s="3">
        <v>11</v>
      </c>
      <c r="AW849" s="3">
        <v>1</v>
      </c>
      <c r="AX849" s="3">
        <v>11</v>
      </c>
      <c r="AY849" s="3">
        <v>100</v>
      </c>
      <c r="AZ849" s="6" t="str">
        <f t="shared" si="95"/>
        <v>1116.5</v>
      </c>
      <c r="BC849" s="12" t="s">
        <v>1063</v>
      </c>
      <c r="BJ849" s="12">
        <f t="shared" si="96"/>
        <v>1</v>
      </c>
      <c r="BK849" s="12">
        <f t="shared" si="97"/>
        <v>0</v>
      </c>
      <c r="CQ849" s="3" t="str">
        <f>CONCATENATE(baseURL!$A$1,baseURL!$B$1,baseURL!$C$1,".",C849,".",L849,".pkl&amp;seq=",BC849)</f>
        <v>http://proteomics.broadinstitute.org/millscripts/viewfeed.pl?side=xl&amp;cycle=1&amp;fixedMods=iaaC&amp;file=msdataSM/iPRG2012_nd/cpick_in/iPRG2012_nd.1116.5.2.pkl&amp;seq=CSATNRLLK</v>
      </c>
    </row>
    <row r="850" spans="1:95" x14ac:dyDescent="0.2">
      <c r="A850" s="3">
        <v>3490</v>
      </c>
      <c r="B850" s="2" t="s">
        <v>1064</v>
      </c>
      <c r="C850" s="2" t="s">
        <v>1065</v>
      </c>
      <c r="D850" s="3">
        <v>1137</v>
      </c>
      <c r="E850" s="3">
        <v>1136</v>
      </c>
      <c r="F850" s="3">
        <v>23443</v>
      </c>
      <c r="G850" s="3">
        <v>2251</v>
      </c>
      <c r="H850" s="3">
        <v>9.8170999999999999</v>
      </c>
      <c r="I850" s="30">
        <v>558.62909000000002</v>
      </c>
      <c r="J850" s="30">
        <v>558.62879299999997</v>
      </c>
      <c r="K850" s="30">
        <v>2.9999999999999997E-4</v>
      </c>
      <c r="L850" s="3">
        <v>6</v>
      </c>
      <c r="M850" s="3">
        <v>3</v>
      </c>
      <c r="N850" s="10">
        <f t="shared" si="91"/>
        <v>-1</v>
      </c>
      <c r="O850" s="35">
        <v>3</v>
      </c>
      <c r="P850" s="17"/>
      <c r="Q850" s="40">
        <v>1673.8677700000001</v>
      </c>
      <c r="R850" s="40">
        <v>558.62743999999998</v>
      </c>
      <c r="S850" s="18">
        <f t="shared" si="92"/>
        <v>2.953668011797923</v>
      </c>
      <c r="T850" s="18">
        <f t="shared" si="93"/>
        <v>2.422007769605103</v>
      </c>
      <c r="U850" s="18">
        <f t="shared" si="94"/>
        <v>1.8975079348988682</v>
      </c>
      <c r="V850" s="30">
        <v>558.62850000000003</v>
      </c>
      <c r="W850" s="3" t="s">
        <v>47</v>
      </c>
      <c r="X850" s="3" t="s">
        <v>47</v>
      </c>
      <c r="Y850" s="3" t="s">
        <v>47</v>
      </c>
      <c r="Z850" s="3" t="s">
        <v>47</v>
      </c>
      <c r="AA850" s="3" t="s">
        <v>47</v>
      </c>
      <c r="AB850" s="12" t="s">
        <v>47</v>
      </c>
      <c r="AC850" s="3" t="s">
        <v>47</v>
      </c>
      <c r="AD850" s="3" t="s">
        <v>52</v>
      </c>
      <c r="AE850" s="3" t="s">
        <v>47</v>
      </c>
      <c r="AF850" s="3" t="s">
        <v>47</v>
      </c>
      <c r="AH850" s="3" t="s">
        <v>47</v>
      </c>
      <c r="AI850" s="3" t="s">
        <v>47</v>
      </c>
      <c r="AK850" s="3" t="s">
        <v>47</v>
      </c>
      <c r="AL850" s="3" t="s">
        <v>47</v>
      </c>
      <c r="AM850" s="3" t="s">
        <v>47</v>
      </c>
      <c r="AU850" s="3">
        <v>0</v>
      </c>
      <c r="AV850" s="3">
        <v>14</v>
      </c>
      <c r="AW850" s="3">
        <v>1</v>
      </c>
      <c r="AX850" s="3">
        <v>14</v>
      </c>
      <c r="AY850" s="3">
        <v>100</v>
      </c>
      <c r="AZ850" s="6" t="str">
        <f t="shared" si="95"/>
        <v>1116.6</v>
      </c>
      <c r="BC850" s="12" t="s">
        <v>1066</v>
      </c>
      <c r="BJ850" s="12">
        <f t="shared" si="96"/>
        <v>0</v>
      </c>
      <c r="BK850" s="12">
        <f t="shared" si="97"/>
        <v>0</v>
      </c>
      <c r="CQ850" s="3" t="str">
        <f>CONCATENATE(baseURL!$A$1,baseURL!$B$1,baseURL!$C$1,".",C850,".",L850,".pkl&amp;seq=",BC850)</f>
        <v>http://proteomics.broadinstitute.org/millscripts/viewfeed.pl?side=xl&amp;cycle=1&amp;fixedMods=iaaC&amp;file=msdataSM/iPRG2012_nd/cpick_in/iPRG2012_nd.1116.6.6.pkl&amp;seq=LRSSVAVSNANNSQAR</v>
      </c>
    </row>
    <row r="851" spans="1:95" x14ac:dyDescent="0.2">
      <c r="A851" s="3">
        <v>4382</v>
      </c>
      <c r="B851" s="2" t="s">
        <v>1072</v>
      </c>
      <c r="C851" s="2" t="s">
        <v>1073</v>
      </c>
      <c r="D851" s="3">
        <v>1162</v>
      </c>
      <c r="E851" s="3">
        <v>1161</v>
      </c>
      <c r="F851" s="3">
        <v>23510</v>
      </c>
      <c r="G851" s="3">
        <v>2279</v>
      </c>
      <c r="H851" s="3">
        <v>9.8803999999999998</v>
      </c>
      <c r="I851" s="30">
        <v>495.95683000000002</v>
      </c>
      <c r="J851" s="30">
        <v>495.95293509999999</v>
      </c>
      <c r="K851" s="30">
        <v>3.8899999999999998E-3</v>
      </c>
      <c r="L851" s="3">
        <v>3</v>
      </c>
      <c r="M851" s="3">
        <v>3</v>
      </c>
      <c r="N851" s="10">
        <f t="shared" si="91"/>
        <v>1</v>
      </c>
      <c r="O851" s="35">
        <v>3</v>
      </c>
      <c r="P851" s="17"/>
      <c r="Q851" s="40">
        <v>1485.8496</v>
      </c>
      <c r="R851" s="40">
        <v>495.95472000000001</v>
      </c>
      <c r="S851" s="18">
        <f t="shared" si="92"/>
        <v>4.2544206455299856</v>
      </c>
      <c r="T851" s="18">
        <f t="shared" si="93"/>
        <v>-3.5989172560315521</v>
      </c>
      <c r="U851" s="18">
        <f t="shared" si="94"/>
        <v>-3.6696898458981471</v>
      </c>
      <c r="V851" s="30">
        <v>495.9529</v>
      </c>
      <c r="W851" s="3" t="s">
        <v>52</v>
      </c>
      <c r="X851" s="3" t="s">
        <v>47</v>
      </c>
      <c r="Y851" s="3" t="s">
        <v>47</v>
      </c>
      <c r="Z851" s="3" t="s">
        <v>47</v>
      </c>
      <c r="AA851" s="3" t="s">
        <v>47</v>
      </c>
      <c r="AB851" s="12" t="s">
        <v>48</v>
      </c>
      <c r="AC851" s="3" t="s">
        <v>47</v>
      </c>
      <c r="AD851" s="3" t="s">
        <v>47</v>
      </c>
      <c r="AE851" s="3" t="s">
        <v>47</v>
      </c>
      <c r="AF851" s="3" t="s">
        <v>47</v>
      </c>
      <c r="AG851" s="3" t="s">
        <v>47</v>
      </c>
      <c r="AH851" s="3" t="s">
        <v>47</v>
      </c>
      <c r="AK851" s="3" t="s">
        <v>47</v>
      </c>
      <c r="AL851" s="3" t="s">
        <v>47</v>
      </c>
      <c r="AM851" s="3" t="s">
        <v>47</v>
      </c>
      <c r="AU851" s="3">
        <v>0</v>
      </c>
      <c r="AV851" s="3">
        <v>13</v>
      </c>
      <c r="AW851" s="3">
        <v>1</v>
      </c>
      <c r="AX851" s="3">
        <v>13</v>
      </c>
      <c r="AY851" s="3">
        <v>100</v>
      </c>
      <c r="AZ851" s="6" t="str">
        <f t="shared" si="95"/>
        <v>1119.10</v>
      </c>
      <c r="BC851" s="12" t="s">
        <v>1074</v>
      </c>
      <c r="BJ851" s="12">
        <f t="shared" si="96"/>
        <v>0</v>
      </c>
      <c r="BK851" s="12">
        <f t="shared" si="97"/>
        <v>0</v>
      </c>
      <c r="CQ851" s="3" t="str">
        <f>CONCATENATE(baseURL!$A$1,baseURL!$B$1,baseURL!$C$1,".",C851,".",L851,".pkl&amp;seq=",BC851)</f>
        <v>http://proteomics.broadinstitute.org/millscripts/viewfeed.pl?side=xl&amp;cycle=1&amp;fixedMods=iaaC&amp;file=msdataSM/iPRG2012_nd/cpick_in/iPRG2012_nd.1119.10.3.pkl&amp;seq=LQKLSANNKVGGTR</v>
      </c>
    </row>
    <row r="852" spans="1:95" x14ac:dyDescent="0.2">
      <c r="A852" s="3">
        <v>6193</v>
      </c>
      <c r="B852" s="2" t="s">
        <v>1075</v>
      </c>
      <c r="C852" s="2" t="s">
        <v>1076</v>
      </c>
      <c r="D852" s="3">
        <v>1167</v>
      </c>
      <c r="E852" s="3">
        <v>1166</v>
      </c>
      <c r="F852" s="3">
        <v>23515</v>
      </c>
      <c r="G852" s="3">
        <v>2284</v>
      </c>
      <c r="H852" s="3">
        <v>9.8870000000000005</v>
      </c>
      <c r="I852" s="30">
        <v>630.84218999999996</v>
      </c>
      <c r="J852" s="30">
        <v>630.84419720000005</v>
      </c>
      <c r="K852" s="30">
        <v>-2.0100000000000001E-3</v>
      </c>
      <c r="L852" s="3">
        <v>2</v>
      </c>
      <c r="M852" s="3">
        <v>2</v>
      </c>
      <c r="N852" s="10">
        <f t="shared" si="91"/>
        <v>1</v>
      </c>
      <c r="O852" s="35">
        <v>2</v>
      </c>
      <c r="P852" s="17"/>
      <c r="Q852" s="40">
        <v>1260.67941</v>
      </c>
      <c r="R852" s="40">
        <v>630.84334000000001</v>
      </c>
      <c r="S852" s="18">
        <f t="shared" si="92"/>
        <v>-1.8229565521804303</v>
      </c>
      <c r="T852" s="18">
        <f t="shared" si="93"/>
        <v>1.3588159622027598</v>
      </c>
      <c r="U852" s="18">
        <f t="shared" si="94"/>
        <v>1.3632544650289224</v>
      </c>
      <c r="V852" s="30">
        <v>630.8442</v>
      </c>
      <c r="W852" s="3" t="s">
        <v>47</v>
      </c>
      <c r="X852" s="3" t="s">
        <v>47</v>
      </c>
      <c r="Y852" s="3" t="s">
        <v>47</v>
      </c>
      <c r="Z852" s="3" t="s">
        <v>47</v>
      </c>
      <c r="AA852" s="3" t="s">
        <v>47</v>
      </c>
      <c r="AB852" s="12" t="s">
        <v>47</v>
      </c>
      <c r="AC852" s="3" t="s">
        <v>47</v>
      </c>
      <c r="AD852" s="3" t="s">
        <v>47</v>
      </c>
      <c r="AE852" s="3" t="s">
        <v>47</v>
      </c>
      <c r="AF852" s="3" t="s">
        <v>47</v>
      </c>
      <c r="AG852" s="3" t="s">
        <v>47</v>
      </c>
      <c r="AH852" s="3" t="s">
        <v>47</v>
      </c>
      <c r="AI852" s="3" t="s">
        <v>47</v>
      </c>
      <c r="AJ852" s="3" t="s">
        <v>47</v>
      </c>
      <c r="AK852" s="3" t="s">
        <v>48</v>
      </c>
      <c r="AL852" s="3" t="s">
        <v>47</v>
      </c>
      <c r="AN852" s="3" t="s">
        <v>47</v>
      </c>
      <c r="AU852" s="3">
        <v>0</v>
      </c>
      <c r="AV852" s="3">
        <v>16</v>
      </c>
      <c r="AW852" s="3">
        <v>1</v>
      </c>
      <c r="AX852" s="3">
        <v>16</v>
      </c>
      <c r="AY852" s="3">
        <v>100</v>
      </c>
      <c r="AZ852" s="6" t="str">
        <f t="shared" si="95"/>
        <v>1119.15</v>
      </c>
      <c r="BC852" s="12" t="s">
        <v>1077</v>
      </c>
      <c r="BJ852" s="12">
        <f t="shared" si="96"/>
        <v>0</v>
      </c>
      <c r="BK852" s="12">
        <f t="shared" si="97"/>
        <v>0</v>
      </c>
      <c r="CQ852" s="3" t="str">
        <f>CONCATENATE(baseURL!$A$1,baseURL!$B$1,baseURL!$C$1,".",C852,".",L852,".pkl&amp;seq=",BC852)</f>
        <v>http://proteomics.broadinstitute.org/millscripts/viewfeed.pl?side=xl&amp;cycle=1&amp;fixedMods=iaaC&amp;file=msdataSM/iPRG2012_nd/cpick_in/iPRG2012_nd.1119.15.2.pkl&amp;seq=KVESLGSPSGATK</v>
      </c>
    </row>
    <row r="853" spans="1:95" x14ac:dyDescent="0.2">
      <c r="A853" s="3">
        <v>6307</v>
      </c>
      <c r="B853" s="2" t="s">
        <v>1078</v>
      </c>
      <c r="C853" s="2" t="s">
        <v>1079</v>
      </c>
      <c r="D853" s="3">
        <v>1158</v>
      </c>
      <c r="E853" s="3">
        <v>1157</v>
      </c>
      <c r="F853" s="3">
        <v>23506</v>
      </c>
      <c r="G853" s="3">
        <v>2275</v>
      </c>
      <c r="H853" s="3">
        <v>9.8770000000000007</v>
      </c>
      <c r="I853" s="30">
        <v>471.23849000000001</v>
      </c>
      <c r="J853" s="30">
        <v>471.23837320000001</v>
      </c>
      <c r="K853" s="30">
        <v>1.2E-4</v>
      </c>
      <c r="L853" s="3">
        <v>2</v>
      </c>
      <c r="M853" s="3">
        <v>2</v>
      </c>
      <c r="N853" s="10">
        <f t="shared" si="91"/>
        <v>1</v>
      </c>
      <c r="O853" s="35">
        <v>2</v>
      </c>
      <c r="P853" s="17"/>
      <c r="Q853" s="40">
        <v>941.46869000000004</v>
      </c>
      <c r="R853" s="40">
        <v>471.23797999999999</v>
      </c>
      <c r="S853" s="18">
        <f t="shared" si="92"/>
        <v>1.0822557214504918</v>
      </c>
      <c r="T853" s="18">
        <f t="shared" si="93"/>
        <v>0.83439794054604488</v>
      </c>
      <c r="U853" s="18">
        <f t="shared" si="94"/>
        <v>0.25464840499750513</v>
      </c>
      <c r="V853" s="30">
        <v>471.23809999999997</v>
      </c>
      <c r="W853" s="3" t="s">
        <v>47</v>
      </c>
      <c r="X853" s="3" t="s">
        <v>47</v>
      </c>
      <c r="Y853" s="3" t="s">
        <v>47</v>
      </c>
      <c r="Z853" s="3" t="s">
        <v>47</v>
      </c>
      <c r="AA853" s="3" t="s">
        <v>47</v>
      </c>
      <c r="AB853" s="12" t="s">
        <v>47</v>
      </c>
      <c r="AC853" s="3" t="s">
        <v>47</v>
      </c>
      <c r="AD853" s="3" t="s">
        <v>47</v>
      </c>
      <c r="AE853" s="3" t="s">
        <v>47</v>
      </c>
      <c r="AF853" s="3" t="s">
        <v>48</v>
      </c>
      <c r="AG853" s="3" t="s">
        <v>47</v>
      </c>
      <c r="AH853" s="3" t="s">
        <v>47</v>
      </c>
      <c r="AI853" s="3" t="s">
        <v>47</v>
      </c>
      <c r="AJ853" s="3" t="s">
        <v>47</v>
      </c>
      <c r="AL853" s="3" t="s">
        <v>47</v>
      </c>
      <c r="AU853" s="3">
        <v>0</v>
      </c>
      <c r="AV853" s="3">
        <v>14</v>
      </c>
      <c r="AW853" s="3">
        <v>1</v>
      </c>
      <c r="AX853" s="3">
        <v>14</v>
      </c>
      <c r="AY853" s="3">
        <v>100</v>
      </c>
      <c r="AZ853" s="6" t="str">
        <f t="shared" si="95"/>
        <v>1119.6</v>
      </c>
      <c r="BC853" s="12" t="s">
        <v>1018</v>
      </c>
      <c r="BJ853" s="12">
        <f t="shared" si="96"/>
        <v>0</v>
      </c>
      <c r="BK853" s="12">
        <f t="shared" si="97"/>
        <v>0</v>
      </c>
      <c r="CQ853" s="3" t="str">
        <f>CONCATENATE(baseURL!$A$1,baseURL!$B$1,baseURL!$C$1,".",C853,".",L853,".pkl&amp;seq=",BC853)</f>
        <v>http://proteomics.broadinstitute.org/millscripts/viewfeed.pl?side=xl&amp;cycle=1&amp;fixedMods=iaaC&amp;file=msdataSM/iPRG2012_nd/cpick_in/iPRG2012_nd.1119.6.2.pkl&amp;seq=SLYTNTSR</v>
      </c>
    </row>
    <row r="854" spans="1:95" x14ac:dyDescent="0.2">
      <c r="A854" s="3">
        <v>1700</v>
      </c>
      <c r="B854" s="2" t="s">
        <v>1080</v>
      </c>
      <c r="C854" s="2" t="s">
        <v>1081</v>
      </c>
      <c r="D854" s="3">
        <v>1169</v>
      </c>
      <c r="E854" s="3">
        <v>1168</v>
      </c>
      <c r="F854" s="3">
        <v>23522</v>
      </c>
      <c r="G854" s="3">
        <v>2287</v>
      </c>
      <c r="H854" s="3">
        <v>9.8993000000000002</v>
      </c>
      <c r="I854" s="30">
        <v>401.72764999999998</v>
      </c>
      <c r="J854" s="30">
        <v>402.22245240000001</v>
      </c>
      <c r="K854" s="30">
        <v>-0.49480000000000002</v>
      </c>
      <c r="L854" s="3">
        <v>2</v>
      </c>
      <c r="M854" s="3">
        <v>2</v>
      </c>
      <c r="N854" s="10">
        <f t="shared" si="91"/>
        <v>1</v>
      </c>
      <c r="O854" s="35">
        <v>2</v>
      </c>
      <c r="P854" s="17"/>
      <c r="Q854" s="40">
        <v>802.44173999999998</v>
      </c>
      <c r="R854" s="40">
        <v>401.72451000000001</v>
      </c>
      <c r="S854" s="18">
        <f t="shared" si="92"/>
        <v>7.8163017735051747</v>
      </c>
      <c r="T854" s="18">
        <f t="shared" si="93"/>
        <v>1239.512122374608</v>
      </c>
      <c r="U854" s="18">
        <f t="shared" si="94"/>
        <v>1.2197413596034361</v>
      </c>
      <c r="V854" s="30">
        <v>401.72500000000002</v>
      </c>
      <c r="W854" s="3" t="s">
        <v>52</v>
      </c>
      <c r="X854" s="3" t="s">
        <v>47</v>
      </c>
      <c r="Y854" s="3" t="s">
        <v>47</v>
      </c>
      <c r="AA854" s="3" t="s">
        <v>65</v>
      </c>
      <c r="AB854" s="12" t="s">
        <v>48</v>
      </c>
      <c r="AD854" s="3" t="s">
        <v>48</v>
      </c>
      <c r="AF854" s="3" t="s">
        <v>47</v>
      </c>
      <c r="AG854" s="3" t="s">
        <v>65</v>
      </c>
      <c r="AK854" s="3" t="s">
        <v>52</v>
      </c>
      <c r="AM854" s="3" t="s">
        <v>47</v>
      </c>
      <c r="AU854" s="3">
        <v>2</v>
      </c>
      <c r="AV854" s="3">
        <v>4</v>
      </c>
      <c r="AW854" s="3">
        <v>1</v>
      </c>
      <c r="AX854" s="3">
        <v>4</v>
      </c>
      <c r="AY854" s="3">
        <v>100</v>
      </c>
      <c r="AZ854" s="6" t="str">
        <f t="shared" si="95"/>
        <v>1120.1</v>
      </c>
      <c r="BC854" s="12" t="s">
        <v>1082</v>
      </c>
      <c r="BJ854" s="12">
        <f t="shared" si="96"/>
        <v>0</v>
      </c>
      <c r="BK854" s="12">
        <f t="shared" si="97"/>
        <v>0</v>
      </c>
      <c r="BW854" s="3" t="s">
        <v>1083</v>
      </c>
      <c r="CC854" s="3" t="s">
        <v>1084</v>
      </c>
      <c r="CQ854" s="3" t="str">
        <f>CONCATENATE(baseURL!$A$1,baseURL!$B$1,baseURL!$C$1,".",C854,".",L854,".pkl&amp;seq=",BC854)</f>
        <v>http://proteomics.broadinstitute.org/millscripts/viewfeed.pl?side=xl&amp;cycle=1&amp;fixedMods=iaaC&amp;file=msdataSM/iPRG2012_nd/cpick_in/iPRG2012_nd.1120.1.2.pkl&amp;seq=LSQLEGR</v>
      </c>
    </row>
    <row r="855" spans="1:95" x14ac:dyDescent="0.2">
      <c r="A855" s="3">
        <v>2253</v>
      </c>
      <c r="B855" s="2" t="s">
        <v>1085</v>
      </c>
      <c r="C855" s="2" t="s">
        <v>1086</v>
      </c>
      <c r="D855" s="3">
        <v>1170</v>
      </c>
      <c r="E855" s="3">
        <v>1169</v>
      </c>
      <c r="F855" s="3">
        <v>23523</v>
      </c>
      <c r="G855" s="3">
        <v>2288</v>
      </c>
      <c r="H855" s="3">
        <v>9.9025999999999996</v>
      </c>
      <c r="I855" s="30">
        <v>428.20258999999999</v>
      </c>
      <c r="J855" s="30">
        <v>428.20258890000002</v>
      </c>
      <c r="K855" s="30">
        <v>0</v>
      </c>
      <c r="L855" s="3">
        <v>3</v>
      </c>
      <c r="M855" s="3">
        <v>0</v>
      </c>
      <c r="N855" s="10">
        <f t="shared" si="91"/>
        <v>1</v>
      </c>
      <c r="O855" s="35">
        <v>3</v>
      </c>
      <c r="P855" s="17"/>
      <c r="Q855" s="40">
        <v>1282.58446</v>
      </c>
      <c r="R855" s="40">
        <v>428.19967000000003</v>
      </c>
      <c r="S855" s="18">
        <f t="shared" si="92"/>
        <v>6.8192485995155243</v>
      </c>
      <c r="T855" s="18">
        <f t="shared" si="93"/>
        <v>6.8166797045812597</v>
      </c>
      <c r="U855" s="18">
        <f t="shared" si="94"/>
        <v>6.8426021906838592</v>
      </c>
      <c r="V855" s="30">
        <v>428.20260000000002</v>
      </c>
      <c r="Z855" s="3" t="s">
        <v>47</v>
      </c>
      <c r="AA855" s="3" t="s">
        <v>47</v>
      </c>
      <c r="AB855" s="12" t="s">
        <v>48</v>
      </c>
      <c r="AG855" s="3" t="s">
        <v>52</v>
      </c>
      <c r="AH855" s="3" t="s">
        <v>47</v>
      </c>
      <c r="AI855" s="3" t="s">
        <v>48</v>
      </c>
      <c r="AL855" s="3" t="s">
        <v>48</v>
      </c>
      <c r="AU855" s="3">
        <v>0</v>
      </c>
      <c r="AV855" s="3">
        <v>3</v>
      </c>
      <c r="AW855" s="3">
        <v>1</v>
      </c>
      <c r="AX855" s="3">
        <v>3</v>
      </c>
      <c r="AY855" s="3">
        <v>100</v>
      </c>
      <c r="AZ855" s="6" t="str">
        <f t="shared" si="95"/>
        <v>1120.2</v>
      </c>
      <c r="BC855" s="12" t="s">
        <v>1087</v>
      </c>
      <c r="BJ855" s="12">
        <f t="shared" si="96"/>
        <v>1</v>
      </c>
      <c r="BK855" s="12">
        <f t="shared" si="97"/>
        <v>0</v>
      </c>
      <c r="CQ855" s="3" t="str">
        <f>CONCATENATE(baseURL!$A$1,baseURL!$B$1,baseURL!$C$1,".",C855,".",L855,".pkl&amp;seq=",BC855)</f>
        <v>http://proteomics.broadinstitute.org/millscripts/viewfeed.pl?side=xl&amp;cycle=1&amp;fixedMods=iaaC&amp;file=msdataSM/iPRG2012_nd/cpick_in/iPRG2012_nd.1120.2.3.pkl&amp;seq=VEASCFDGNKR</v>
      </c>
    </row>
    <row r="856" spans="1:95" x14ac:dyDescent="0.2">
      <c r="A856" s="3">
        <v>1311</v>
      </c>
      <c r="B856" s="2" t="s">
        <v>1089</v>
      </c>
      <c r="C856" s="2" t="s">
        <v>1090</v>
      </c>
      <c r="D856" s="3">
        <v>1178</v>
      </c>
      <c r="E856" s="3">
        <v>1177</v>
      </c>
      <c r="F856" s="3">
        <v>23547</v>
      </c>
      <c r="G856" s="3">
        <v>2297</v>
      </c>
      <c r="H856" s="3">
        <v>9.9367999999999999</v>
      </c>
      <c r="I856" s="30">
        <v>516.22423000000003</v>
      </c>
      <c r="J856" s="30">
        <v>516.26262310000004</v>
      </c>
      <c r="K856" s="30">
        <v>-3.8390000000000001E-2</v>
      </c>
      <c r="L856" s="3">
        <v>0</v>
      </c>
      <c r="M856" s="3">
        <v>2</v>
      </c>
      <c r="N856" s="10">
        <f t="shared" si="91"/>
        <v>1</v>
      </c>
      <c r="O856" s="35">
        <v>2</v>
      </c>
      <c r="P856" s="17"/>
      <c r="Q856" s="40">
        <v>1031.51161</v>
      </c>
      <c r="R856" s="40">
        <v>516.25944000000004</v>
      </c>
      <c r="S856" s="18">
        <f t="shared" si="92"/>
        <v>-68.20214270562569</v>
      </c>
      <c r="T856" s="18">
        <f t="shared" si="93"/>
        <v>6.1656983938174657</v>
      </c>
      <c r="U856" s="18">
        <f t="shared" si="94"/>
        <v>6.1209534492576934</v>
      </c>
      <c r="V856" s="30">
        <v>516.26260000000002</v>
      </c>
      <c r="X856" s="3" t="s">
        <v>47</v>
      </c>
      <c r="Y856" s="3" t="s">
        <v>47</v>
      </c>
      <c r="Z856" s="3" t="s">
        <v>48</v>
      </c>
      <c r="AA856" s="3" t="s">
        <v>47</v>
      </c>
      <c r="AF856" s="3" t="s">
        <v>48</v>
      </c>
      <c r="AH856" s="3" t="s">
        <v>48</v>
      </c>
      <c r="AL856" s="3" t="s">
        <v>52</v>
      </c>
      <c r="AU856" s="3">
        <v>0</v>
      </c>
      <c r="AV856" s="3">
        <v>3</v>
      </c>
      <c r="AW856" s="3">
        <v>1</v>
      </c>
      <c r="AX856" s="3">
        <v>3</v>
      </c>
      <c r="AY856" s="3">
        <v>100</v>
      </c>
      <c r="AZ856" s="6" t="str">
        <f t="shared" si="95"/>
        <v>1121.5</v>
      </c>
      <c r="BC856" s="12" t="s">
        <v>1091</v>
      </c>
      <c r="BJ856" s="12">
        <f t="shared" si="96"/>
        <v>0</v>
      </c>
      <c r="BK856" s="12">
        <f t="shared" si="97"/>
        <v>0</v>
      </c>
      <c r="CQ856" s="3" t="str">
        <f>CONCATENATE(baseURL!$A$1,baseURL!$B$1,baseURL!$C$1,".",C856,".",L856,".pkl&amp;seq=",BC856)</f>
        <v>http://proteomics.broadinstitute.org/millscripts/viewfeed.pl?side=xl&amp;cycle=1&amp;fixedMods=iaaC&amp;file=msdataSM/iPRG2012_nd/cpick_in/iPRG2012_nd.1121.5.0.pkl&amp;seq=LQQDDLGSR</v>
      </c>
    </row>
    <row r="857" spans="1:95" x14ac:dyDescent="0.2">
      <c r="A857" s="3">
        <v>4375</v>
      </c>
      <c r="B857" s="2" t="s">
        <v>1092</v>
      </c>
      <c r="C857" s="2" t="s">
        <v>1093</v>
      </c>
      <c r="D857" s="3">
        <v>1180</v>
      </c>
      <c r="E857" s="3">
        <v>1179</v>
      </c>
      <c r="F857" s="3">
        <v>23565</v>
      </c>
      <c r="G857" s="3">
        <v>2300</v>
      </c>
      <c r="H857" s="3">
        <v>9.9481999999999999</v>
      </c>
      <c r="I857" s="30">
        <v>450.28915000000001</v>
      </c>
      <c r="J857" s="30">
        <v>450.28781909999998</v>
      </c>
      <c r="K857" s="30">
        <v>1.33E-3</v>
      </c>
      <c r="L857" s="3">
        <v>2</v>
      </c>
      <c r="M857" s="3">
        <v>2</v>
      </c>
      <c r="N857" s="10">
        <f t="shared" si="91"/>
        <v>1</v>
      </c>
      <c r="O857" s="35">
        <v>2</v>
      </c>
      <c r="P857" s="17"/>
      <c r="Q857" s="40">
        <v>899.56727999999998</v>
      </c>
      <c r="R857" s="40">
        <v>450.28728000000001</v>
      </c>
      <c r="S857" s="18">
        <f t="shared" si="92"/>
        <v>4.1529043414166784</v>
      </c>
      <c r="T857" s="18">
        <f t="shared" si="93"/>
        <v>1.1972356846701051</v>
      </c>
      <c r="U857" s="18">
        <f t="shared" si="94"/>
        <v>0.710657427382549</v>
      </c>
      <c r="V857" s="30">
        <v>450.2876</v>
      </c>
      <c r="W857" s="3" t="s">
        <v>47</v>
      </c>
      <c r="X857" s="3" t="s">
        <v>47</v>
      </c>
      <c r="Y857" s="3" t="s">
        <v>47</v>
      </c>
      <c r="Z857" s="3" t="s">
        <v>47</v>
      </c>
      <c r="AA857" s="3" t="s">
        <v>47</v>
      </c>
      <c r="AB857" s="12" t="s">
        <v>47</v>
      </c>
      <c r="AC857" s="3" t="s">
        <v>47</v>
      </c>
      <c r="AD857" s="3" t="s">
        <v>48</v>
      </c>
      <c r="AE857" s="3" t="s">
        <v>47</v>
      </c>
      <c r="AF857" s="3" t="s">
        <v>48</v>
      </c>
      <c r="AG857" s="3" t="s">
        <v>47</v>
      </c>
      <c r="AH857" s="3" t="s">
        <v>47</v>
      </c>
      <c r="AK857" s="3" t="s">
        <v>52</v>
      </c>
      <c r="AL857" s="3" t="s">
        <v>48</v>
      </c>
      <c r="AM857" s="3" t="s">
        <v>47</v>
      </c>
      <c r="AN857" s="3" t="s">
        <v>47</v>
      </c>
      <c r="AU857" s="3">
        <v>0</v>
      </c>
      <c r="AV857" s="3">
        <v>12</v>
      </c>
      <c r="AW857" s="3">
        <v>1</v>
      </c>
      <c r="AX857" s="3">
        <v>12</v>
      </c>
      <c r="AY857" s="3">
        <v>100</v>
      </c>
      <c r="AZ857" s="6" t="str">
        <f t="shared" si="95"/>
        <v>1122.2</v>
      </c>
      <c r="BC857" s="12" t="s">
        <v>1094</v>
      </c>
      <c r="BJ857" s="12">
        <f t="shared" si="96"/>
        <v>0</v>
      </c>
      <c r="BK857" s="12">
        <f t="shared" si="97"/>
        <v>0</v>
      </c>
      <c r="CQ857" s="3" t="str">
        <f>CONCATENATE(baseURL!$A$1,baseURL!$B$1,baseURL!$C$1,".",C857,".",L857,".pkl&amp;seq=",BC857)</f>
        <v>http://proteomics.broadinstitute.org/millscripts/viewfeed.pl?side=xl&amp;cycle=1&amp;fixedMods=iaaC&amp;file=msdataSM/iPRG2012_nd/cpick_in/iPRG2012_nd.1122.2.2.pkl&amp;seq=VQLLKNGK</v>
      </c>
    </row>
    <row r="858" spans="1:95" x14ac:dyDescent="0.2">
      <c r="A858" s="3">
        <v>4465</v>
      </c>
      <c r="B858" s="2" t="s">
        <v>1095</v>
      </c>
      <c r="C858" s="2" t="s">
        <v>1096</v>
      </c>
      <c r="D858" s="3">
        <v>1186</v>
      </c>
      <c r="E858" s="3">
        <v>1185</v>
      </c>
      <c r="F858" s="3">
        <v>23585</v>
      </c>
      <c r="G858" s="3">
        <v>2307</v>
      </c>
      <c r="H858" s="3">
        <v>9.9711999999999996</v>
      </c>
      <c r="I858" s="30">
        <v>487.78151000000003</v>
      </c>
      <c r="J858" s="30">
        <v>487.77985539999997</v>
      </c>
      <c r="K858" s="30">
        <v>1.65E-3</v>
      </c>
      <c r="L858" s="3">
        <v>2</v>
      </c>
      <c r="M858" s="3">
        <v>2</v>
      </c>
      <c r="N858" s="10">
        <f t="shared" si="91"/>
        <v>1</v>
      </c>
      <c r="O858" s="35">
        <v>2</v>
      </c>
      <c r="P858" s="17"/>
      <c r="Q858" s="40">
        <v>974.55169000000001</v>
      </c>
      <c r="R858" s="40">
        <v>487.77947999999998</v>
      </c>
      <c r="S858" s="18">
        <f t="shared" si="92"/>
        <v>4.1617166840382334</v>
      </c>
      <c r="T858" s="18">
        <f t="shared" si="93"/>
        <v>0.76961007050933528</v>
      </c>
      <c r="U858" s="18">
        <f t="shared" si="94"/>
        <v>0.24601280898099617</v>
      </c>
      <c r="V858" s="30">
        <v>487.77960000000002</v>
      </c>
      <c r="W858" s="3" t="s">
        <v>47</v>
      </c>
      <c r="X858" s="3" t="s">
        <v>47</v>
      </c>
      <c r="Y858" s="3" t="s">
        <v>47</v>
      </c>
      <c r="Z858" s="3" t="s">
        <v>47</v>
      </c>
      <c r="AA858" s="3" t="s">
        <v>47</v>
      </c>
      <c r="AB858" s="12" t="s">
        <v>47</v>
      </c>
      <c r="AC858" s="3" t="s">
        <v>47</v>
      </c>
      <c r="AD858" s="3" t="s">
        <v>47</v>
      </c>
      <c r="AE858" s="3" t="s">
        <v>47</v>
      </c>
      <c r="AF858" s="3" t="s">
        <v>47</v>
      </c>
      <c r="AG858" s="3" t="s">
        <v>47</v>
      </c>
      <c r="AH858" s="3" t="s">
        <v>47</v>
      </c>
      <c r="AI858" s="3" t="s">
        <v>47</v>
      </c>
      <c r="AK858" s="3" t="s">
        <v>47</v>
      </c>
      <c r="AL858" s="3" t="s">
        <v>47</v>
      </c>
      <c r="AM858" s="3" t="s">
        <v>47</v>
      </c>
      <c r="AN858" s="3" t="s">
        <v>47</v>
      </c>
      <c r="AU858" s="3">
        <v>0</v>
      </c>
      <c r="AV858" s="3">
        <v>17</v>
      </c>
      <c r="AW858" s="3">
        <v>1</v>
      </c>
      <c r="AX858" s="3">
        <v>17</v>
      </c>
      <c r="AY858" s="3">
        <v>100</v>
      </c>
      <c r="AZ858" s="6" t="str">
        <f t="shared" si="95"/>
        <v>1123.1</v>
      </c>
      <c r="BC858" s="12" t="s">
        <v>1097</v>
      </c>
      <c r="BJ858" s="12">
        <f t="shared" si="96"/>
        <v>0</v>
      </c>
      <c r="BK858" s="12">
        <f t="shared" si="97"/>
        <v>0</v>
      </c>
      <c r="CQ858" s="3" t="str">
        <f>CONCATENATE(baseURL!$A$1,baseURL!$B$1,baseURL!$C$1,".",C858,".",L858,".pkl&amp;seq=",BC858)</f>
        <v>http://proteomics.broadinstitute.org/millscripts/viewfeed.pl?side=xl&amp;cycle=1&amp;fixedMods=iaaC&amp;file=msdataSM/iPRG2012_nd/cpick_in/iPRG2012_nd.1123.1.2.pkl&amp;seq=VGVLSEDKK</v>
      </c>
    </row>
    <row r="859" spans="1:95" x14ac:dyDescent="0.2">
      <c r="A859" s="3">
        <v>3622</v>
      </c>
      <c r="B859" s="2" t="s">
        <v>1098</v>
      </c>
      <c r="C859" s="2" t="s">
        <v>1099</v>
      </c>
      <c r="D859" s="3">
        <v>1189</v>
      </c>
      <c r="E859" s="3">
        <v>1188</v>
      </c>
      <c r="F859" s="3">
        <v>23588</v>
      </c>
      <c r="G859" s="3">
        <v>2310</v>
      </c>
      <c r="H859" s="3">
        <v>9.9811999999999994</v>
      </c>
      <c r="I859" s="30">
        <v>539.79886999999997</v>
      </c>
      <c r="J859" s="30">
        <v>539.79839800000002</v>
      </c>
      <c r="K859" s="30">
        <v>4.6999999999999999E-4</v>
      </c>
      <c r="L859" s="3">
        <v>4</v>
      </c>
      <c r="M859" s="3">
        <v>2</v>
      </c>
      <c r="N859" s="10">
        <f t="shared" si="91"/>
        <v>-1</v>
      </c>
      <c r="O859" s="35">
        <v>2</v>
      </c>
      <c r="P859" s="17"/>
      <c r="Q859" s="40">
        <v>1078.58914</v>
      </c>
      <c r="R859" s="40">
        <v>539.79821000000004</v>
      </c>
      <c r="S859" s="18">
        <f t="shared" si="92"/>
        <v>1.2226791191569084</v>
      </c>
      <c r="T859" s="18">
        <f t="shared" si="93"/>
        <v>0.34827829455027826</v>
      </c>
      <c r="U859" s="18">
        <f t="shared" si="94"/>
        <v>-1.8525441365282155E-2</v>
      </c>
      <c r="V859" s="30">
        <v>539.79819999999995</v>
      </c>
      <c r="W859" s="3" t="s">
        <v>47</v>
      </c>
      <c r="X859" s="3" t="s">
        <v>47</v>
      </c>
      <c r="Y859" s="3" t="s">
        <v>47</v>
      </c>
      <c r="Z859" s="3" t="s">
        <v>47</v>
      </c>
      <c r="AA859" s="3" t="s">
        <v>47</v>
      </c>
      <c r="AB859" s="12" t="s">
        <v>47</v>
      </c>
      <c r="AC859" s="3" t="s">
        <v>47</v>
      </c>
      <c r="AE859" s="3" t="s">
        <v>48</v>
      </c>
      <c r="AF859" s="3" t="s">
        <v>48</v>
      </c>
      <c r="AH859" s="3" t="s">
        <v>47</v>
      </c>
      <c r="AI859" s="3" t="s">
        <v>52</v>
      </c>
      <c r="AU859" s="3">
        <v>0</v>
      </c>
      <c r="AV859" s="3">
        <v>8</v>
      </c>
      <c r="AW859" s="3">
        <v>1</v>
      </c>
      <c r="AX859" s="3">
        <v>8</v>
      </c>
      <c r="AY859" s="3">
        <v>100</v>
      </c>
      <c r="AZ859" s="6" t="str">
        <f t="shared" si="95"/>
        <v>1123.4</v>
      </c>
      <c r="BC859" s="12" t="s">
        <v>1037</v>
      </c>
      <c r="BJ859" s="12">
        <f t="shared" si="96"/>
        <v>0</v>
      </c>
      <c r="BK859" s="12">
        <f t="shared" si="97"/>
        <v>0</v>
      </c>
      <c r="CQ859" s="3" t="str">
        <f>CONCATENATE(baseURL!$A$1,baseURL!$B$1,baseURL!$C$1,".",C859,".",L859,".pkl&amp;seq=",BC859)</f>
        <v>http://proteomics.broadinstitute.org/millscripts/viewfeed.pl?side=xl&amp;cycle=1&amp;fixedMods=iaaC&amp;file=msdataSM/iPRG2012_nd/cpick_in/iPRG2012_nd.1123.4.4.pkl&amp;seq=LQQTAFDKK</v>
      </c>
    </row>
    <row r="860" spans="1:95" x14ac:dyDescent="0.2">
      <c r="A860" s="3">
        <v>2972</v>
      </c>
      <c r="B860" s="2" t="s">
        <v>1100</v>
      </c>
      <c r="C860" s="2" t="s">
        <v>1101</v>
      </c>
      <c r="D860" s="3">
        <v>1191</v>
      </c>
      <c r="E860" s="3">
        <v>1190</v>
      </c>
      <c r="F860" s="3">
        <v>23606</v>
      </c>
      <c r="G860" s="3">
        <v>2313</v>
      </c>
      <c r="H860" s="3">
        <v>9.9933999999999994</v>
      </c>
      <c r="I860" s="30">
        <v>408.73379999999997</v>
      </c>
      <c r="J860" s="30">
        <v>408.73281900000001</v>
      </c>
      <c r="K860" s="30">
        <v>9.7999999999999997E-4</v>
      </c>
      <c r="L860" s="3">
        <v>2</v>
      </c>
      <c r="M860" s="3">
        <v>2</v>
      </c>
      <c r="N860" s="10">
        <f t="shared" si="91"/>
        <v>1</v>
      </c>
      <c r="O860" s="35">
        <v>2</v>
      </c>
      <c r="P860" s="17"/>
      <c r="Q860" s="40">
        <v>816.45739000000003</v>
      </c>
      <c r="R860" s="40">
        <v>408.73232999999999</v>
      </c>
      <c r="S860" s="18">
        <f t="shared" si="92"/>
        <v>3.596485748958075</v>
      </c>
      <c r="T860" s="18">
        <f t="shared" si="93"/>
        <v>1.1963819940936624</v>
      </c>
      <c r="U860" s="18">
        <f t="shared" si="94"/>
        <v>0.66057901512326311</v>
      </c>
      <c r="V860" s="30">
        <v>408.73259999999999</v>
      </c>
      <c r="W860" s="3" t="s">
        <v>47</v>
      </c>
      <c r="X860" s="3" t="s">
        <v>47</v>
      </c>
      <c r="Y860" s="3" t="s">
        <v>47</v>
      </c>
      <c r="Z860" s="3" t="s">
        <v>47</v>
      </c>
      <c r="AA860" s="3" t="s">
        <v>47</v>
      </c>
      <c r="AB860" s="12" t="s">
        <v>65</v>
      </c>
      <c r="AC860" s="3" t="s">
        <v>47</v>
      </c>
      <c r="AD860" s="3" t="s">
        <v>48</v>
      </c>
      <c r="AF860" s="3" t="s">
        <v>48</v>
      </c>
      <c r="AG860" s="3" t="s">
        <v>47</v>
      </c>
      <c r="AH860" s="3" t="s">
        <v>47</v>
      </c>
      <c r="AI860" s="3" t="s">
        <v>48</v>
      </c>
      <c r="AK860" s="3" t="s">
        <v>48</v>
      </c>
      <c r="AL860" s="3" t="s">
        <v>48</v>
      </c>
      <c r="AM860" s="3" t="s">
        <v>47</v>
      </c>
      <c r="AN860" s="3" t="s">
        <v>47</v>
      </c>
      <c r="AU860" s="3">
        <v>1</v>
      </c>
      <c r="AV860" s="3">
        <v>10</v>
      </c>
      <c r="AW860" s="3">
        <v>1</v>
      </c>
      <c r="AX860" s="3">
        <v>10</v>
      </c>
      <c r="AY860" s="3">
        <v>100</v>
      </c>
      <c r="AZ860" s="6" t="str">
        <f t="shared" si="95"/>
        <v>1124.1</v>
      </c>
      <c r="BC860" s="12" t="s">
        <v>1040</v>
      </c>
      <c r="BJ860" s="12">
        <f t="shared" si="96"/>
        <v>0</v>
      </c>
      <c r="BK860" s="12">
        <f t="shared" si="97"/>
        <v>0</v>
      </c>
      <c r="BX860" s="3" t="s">
        <v>1102</v>
      </c>
      <c r="CQ860" s="3" t="str">
        <f>CONCATENATE(baseURL!$A$1,baseURL!$B$1,baseURL!$C$1,".",C860,".",L860,".pkl&amp;seq=",BC860)</f>
        <v>http://proteomics.broadinstitute.org/millscripts/viewfeed.pl?side=xl&amp;cycle=1&amp;fixedMods=iaaC&amp;file=msdataSM/iPRG2012_nd/cpick_in/iPRG2012_nd.1124.1.2.pkl&amp;seq=ELQTAVR</v>
      </c>
    </row>
    <row r="861" spans="1:95" x14ac:dyDescent="0.2">
      <c r="A861" s="3">
        <v>434</v>
      </c>
      <c r="B861" s="2" t="s">
        <v>1103</v>
      </c>
      <c r="C861" s="2" t="s">
        <v>1095</v>
      </c>
      <c r="D861" s="3">
        <v>1192</v>
      </c>
      <c r="E861" s="3">
        <v>1191</v>
      </c>
      <c r="F861" s="3">
        <v>23607</v>
      </c>
      <c r="G861" s="3">
        <v>2314</v>
      </c>
      <c r="H861" s="3">
        <v>9.9951000000000008</v>
      </c>
      <c r="I861" s="30">
        <v>411.23065000000003</v>
      </c>
      <c r="J861" s="30">
        <v>411.25383950000003</v>
      </c>
      <c r="K861" s="30">
        <v>-2.3189999999999999E-2</v>
      </c>
      <c r="L861" s="3">
        <v>2</v>
      </c>
      <c r="M861" s="3">
        <v>2</v>
      </c>
      <c r="N861" s="10">
        <f t="shared" si="91"/>
        <v>1</v>
      </c>
      <c r="O861" s="35">
        <v>2</v>
      </c>
      <c r="P861" s="17"/>
      <c r="Q861" s="40">
        <v>821.45158000000004</v>
      </c>
      <c r="R861" s="40">
        <v>411.22942999999998</v>
      </c>
      <c r="S861" s="18">
        <f t="shared" si="92"/>
        <v>2.9667137394475493</v>
      </c>
      <c r="T861" s="18">
        <f t="shared" si="93"/>
        <v>59.357376246264884</v>
      </c>
      <c r="U861" s="18">
        <f t="shared" si="94"/>
        <v>58.53180303752751</v>
      </c>
      <c r="V861" s="30">
        <v>411.25349999999997</v>
      </c>
      <c r="W861" s="3" t="s">
        <v>52</v>
      </c>
      <c r="AA861" s="3" t="s">
        <v>47</v>
      </c>
      <c r="AB861" s="12" t="s">
        <v>52</v>
      </c>
      <c r="AD861" s="3" t="s">
        <v>48</v>
      </c>
      <c r="AF861" s="3" t="s">
        <v>47</v>
      </c>
      <c r="AG861" s="3" t="s">
        <v>47</v>
      </c>
      <c r="AJ861" s="3" t="s">
        <v>52</v>
      </c>
      <c r="AK861" s="3" t="s">
        <v>48</v>
      </c>
      <c r="AU861" s="3">
        <v>0</v>
      </c>
      <c r="AV861" s="3">
        <v>3</v>
      </c>
      <c r="AW861" s="3">
        <v>1</v>
      </c>
      <c r="AX861" s="3">
        <v>3</v>
      </c>
      <c r="AY861" s="3">
        <v>100</v>
      </c>
      <c r="AZ861" s="6" t="str">
        <f t="shared" si="95"/>
        <v>1124.2</v>
      </c>
      <c r="BC861" s="12" t="s">
        <v>1104</v>
      </c>
      <c r="BJ861" s="12">
        <f t="shared" si="96"/>
        <v>0</v>
      </c>
      <c r="BK861" s="12">
        <f t="shared" si="97"/>
        <v>0</v>
      </c>
      <c r="CQ861" s="3" t="str">
        <f>CONCATENATE(baseURL!$A$1,baseURL!$B$1,baseURL!$C$1,".",C861,".",L861,".pkl&amp;seq=",BC861)</f>
        <v>http://proteomics.broadinstitute.org/millscripts/viewfeed.pl?side=xl&amp;cycle=1&amp;fixedMods=iaaC&amp;file=msdataSM/iPRG2012_nd/cpick_in/iPRG2012_nd.1124.2.2.pkl&amp;seq=NFLGDKK</v>
      </c>
    </row>
    <row r="862" spans="1:95" x14ac:dyDescent="0.2">
      <c r="A862" s="3">
        <v>1547</v>
      </c>
      <c r="B862" s="2" t="s">
        <v>1105</v>
      </c>
      <c r="C862" s="2" t="s">
        <v>1106</v>
      </c>
      <c r="D862" s="3">
        <v>1193</v>
      </c>
      <c r="E862" s="3">
        <v>1192</v>
      </c>
      <c r="F862" s="3">
        <v>23608</v>
      </c>
      <c r="G862" s="3">
        <v>2315</v>
      </c>
      <c r="H862" s="3">
        <v>9.9968000000000004</v>
      </c>
      <c r="I862" s="30">
        <v>437.21848999999997</v>
      </c>
      <c r="J862" s="30">
        <v>437.21863230000002</v>
      </c>
      <c r="K862" s="30">
        <v>-1.3999999999999999E-4</v>
      </c>
      <c r="L862" s="3">
        <v>3</v>
      </c>
      <c r="M862" s="3">
        <v>3</v>
      </c>
      <c r="N862" s="10">
        <f t="shared" si="91"/>
        <v>1</v>
      </c>
      <c r="O862" s="35">
        <v>3</v>
      </c>
      <c r="P862" s="17"/>
      <c r="Q862" s="40">
        <v>1309.6382699999999</v>
      </c>
      <c r="R862" s="40">
        <v>437.21760999999998</v>
      </c>
      <c r="S862" s="18">
        <f t="shared" si="92"/>
        <v>2.012727712397282</v>
      </c>
      <c r="T862" s="18">
        <f t="shared" si="93"/>
        <v>2.3381949323704201</v>
      </c>
      <c r="U862" s="18">
        <f t="shared" si="94"/>
        <v>0.43456621070657903</v>
      </c>
      <c r="V862" s="30">
        <v>437.21780000000001</v>
      </c>
      <c r="X862" s="3" t="s">
        <v>47</v>
      </c>
      <c r="Y862" s="3" t="s">
        <v>47</v>
      </c>
      <c r="AB862" s="12" t="s">
        <v>48</v>
      </c>
      <c r="AC862" s="3" t="s">
        <v>47</v>
      </c>
      <c r="AD862" s="3" t="s">
        <v>47</v>
      </c>
      <c r="AE862" s="3" t="s">
        <v>47</v>
      </c>
      <c r="AG862" s="3" t="s">
        <v>47</v>
      </c>
      <c r="AL862" s="3" t="s">
        <v>52</v>
      </c>
      <c r="AU862" s="3">
        <v>0</v>
      </c>
      <c r="AV862" s="3">
        <v>6</v>
      </c>
      <c r="AW862" s="3">
        <v>1</v>
      </c>
      <c r="AX862" s="3">
        <v>6</v>
      </c>
      <c r="AY862" s="3">
        <v>100</v>
      </c>
      <c r="AZ862" s="6" t="str">
        <f t="shared" si="95"/>
        <v>1124.3</v>
      </c>
      <c r="BC862" s="12" t="s">
        <v>1107</v>
      </c>
      <c r="BD862" s="12" t="s">
        <v>243</v>
      </c>
      <c r="BJ862" s="12">
        <f t="shared" si="96"/>
        <v>0</v>
      </c>
      <c r="BK862" s="12">
        <f t="shared" si="97"/>
        <v>0</v>
      </c>
      <c r="CQ862" s="3" t="str">
        <f>CONCATENATE(baseURL!$A$1,baseURL!$B$1,baseURL!$C$1,".",C862,".",L862,".pkl&amp;seq=",BC862,"&amp;varMods=Methyl-K")</f>
        <v>http://proteomics.broadinstitute.org/millscripts/viewfeed.pl?side=xl&amp;cycle=1&amp;fixedMods=iaaC&amp;file=msdataSM/iPRG2012_nd/cpick_in/iPRG2012_nd.1124.3.3.pkl&amp;seq=DTASPkEYTAGR&amp;varMods=Methyl-K</v>
      </c>
    </row>
    <row r="863" spans="1:95" x14ac:dyDescent="0.2">
      <c r="A863" s="3">
        <v>4290</v>
      </c>
      <c r="B863" s="2" t="s">
        <v>1112</v>
      </c>
      <c r="C863" s="2" t="s">
        <v>1100</v>
      </c>
      <c r="D863" s="3">
        <v>1201</v>
      </c>
      <c r="E863" s="3">
        <v>1200</v>
      </c>
      <c r="F863" s="3">
        <v>23628</v>
      </c>
      <c r="G863" s="3">
        <v>2324</v>
      </c>
      <c r="H863" s="3">
        <v>10.0207</v>
      </c>
      <c r="I863" s="30">
        <v>406.21555999999998</v>
      </c>
      <c r="J863" s="30">
        <v>406.21435400000001</v>
      </c>
      <c r="K863" s="30">
        <v>1.2099999999999999E-3</v>
      </c>
      <c r="L863" s="3">
        <v>2</v>
      </c>
      <c r="M863" s="3">
        <v>2</v>
      </c>
      <c r="N863" s="10">
        <f t="shared" si="91"/>
        <v>1</v>
      </c>
      <c r="O863" s="35">
        <v>2</v>
      </c>
      <c r="P863" s="17"/>
      <c r="Q863" s="40">
        <v>811.41961000000003</v>
      </c>
      <c r="R863" s="40">
        <v>406.21343999999999</v>
      </c>
      <c r="S863" s="18">
        <f t="shared" si="92"/>
        <v>5.2189312101312941</v>
      </c>
      <c r="T863" s="18">
        <f t="shared" si="93"/>
        <v>2.2500486444341972</v>
      </c>
      <c r="U863" s="18">
        <f t="shared" si="94"/>
        <v>1.6247616031171184</v>
      </c>
      <c r="V863" s="30">
        <v>406.21409999999997</v>
      </c>
      <c r="W863" s="3" t="s">
        <v>47</v>
      </c>
      <c r="X863" s="3" t="s">
        <v>47</v>
      </c>
      <c r="Y863" s="3" t="s">
        <v>47</v>
      </c>
      <c r="Z863" s="3" t="s">
        <v>47</v>
      </c>
      <c r="AA863" s="3" t="s">
        <v>47</v>
      </c>
      <c r="AB863" s="12" t="s">
        <v>47</v>
      </c>
      <c r="AC863" s="3" t="s">
        <v>47</v>
      </c>
      <c r="AD863" s="3" t="s">
        <v>47</v>
      </c>
      <c r="AF863" s="3" t="s">
        <v>47</v>
      </c>
      <c r="AG863" s="3" t="s">
        <v>47</v>
      </c>
      <c r="AH863" s="3" t="s">
        <v>47</v>
      </c>
      <c r="AI863" s="3" t="s">
        <v>47</v>
      </c>
      <c r="AJ863" s="3" t="s">
        <v>47</v>
      </c>
      <c r="AK863" s="3" t="s">
        <v>48</v>
      </c>
      <c r="AL863" s="3" t="s">
        <v>47</v>
      </c>
      <c r="AU863" s="3">
        <v>0</v>
      </c>
      <c r="AV863" s="3">
        <v>14</v>
      </c>
      <c r="AW863" s="3">
        <v>1</v>
      </c>
      <c r="AX863" s="3">
        <v>14</v>
      </c>
      <c r="AY863" s="3">
        <v>100</v>
      </c>
      <c r="AZ863" s="6" t="str">
        <f t="shared" si="95"/>
        <v>1125.2</v>
      </c>
      <c r="BC863" s="12" t="s">
        <v>982</v>
      </c>
      <c r="BJ863" s="12">
        <f t="shared" si="96"/>
        <v>0</v>
      </c>
      <c r="BK863" s="12">
        <f t="shared" si="97"/>
        <v>0</v>
      </c>
      <c r="CQ863" s="3" t="str">
        <f>CONCATENATE(baseURL!$A$1,baseURL!$B$1,baseURL!$C$1,".",C863,".",L863,".pkl&amp;seq=",BC863)</f>
        <v>http://proteomics.broadinstitute.org/millscripts/viewfeed.pl?side=xl&amp;cycle=1&amp;fixedMods=iaaC&amp;file=msdataSM/iPRG2012_nd/cpick_in/iPRG2012_nd.1125.2.2.pkl&amp;seq=YVVDTSK</v>
      </c>
    </row>
    <row r="864" spans="1:95" x14ac:dyDescent="0.2">
      <c r="A864" s="3">
        <v>1799</v>
      </c>
      <c r="B864" s="2" t="s">
        <v>1113</v>
      </c>
      <c r="C864" s="2" t="s">
        <v>1103</v>
      </c>
      <c r="D864" s="3">
        <v>1202</v>
      </c>
      <c r="E864" s="3">
        <v>1201</v>
      </c>
      <c r="F864" s="3">
        <v>23629</v>
      </c>
      <c r="G864" s="3">
        <v>2325</v>
      </c>
      <c r="H864" s="3">
        <v>10.023099999999999</v>
      </c>
      <c r="I864" s="30">
        <v>441.89199000000002</v>
      </c>
      <c r="J864" s="30">
        <v>441.8908308</v>
      </c>
      <c r="K864" s="30">
        <v>1.16E-3</v>
      </c>
      <c r="L864" s="3">
        <v>3</v>
      </c>
      <c r="M864" s="3">
        <v>3</v>
      </c>
      <c r="N864" s="10">
        <f t="shared" si="91"/>
        <v>1</v>
      </c>
      <c r="O864" s="35">
        <v>3</v>
      </c>
      <c r="P864" s="17"/>
      <c r="Q864" s="40">
        <v>1323.65392</v>
      </c>
      <c r="R864" s="40">
        <v>441.88949000000002</v>
      </c>
      <c r="S864" s="18">
        <f t="shared" si="92"/>
        <v>5.6575231060546978</v>
      </c>
      <c r="T864" s="18">
        <f t="shared" si="93"/>
        <v>3.0342427921966095</v>
      </c>
      <c r="U864" s="18">
        <f t="shared" si="94"/>
        <v>5.6801531984218014</v>
      </c>
      <c r="V864" s="30">
        <v>441.892</v>
      </c>
      <c r="Z864" s="3" t="s">
        <v>52</v>
      </c>
      <c r="AC864" s="3" t="s">
        <v>48</v>
      </c>
      <c r="AD864" s="3" t="s">
        <v>47</v>
      </c>
      <c r="AE864" s="3" t="s">
        <v>47</v>
      </c>
      <c r="AG864" s="3" t="s">
        <v>47</v>
      </c>
      <c r="AU864" s="3">
        <v>0</v>
      </c>
      <c r="AV864" s="3">
        <v>3</v>
      </c>
      <c r="AW864" s="3">
        <v>1</v>
      </c>
      <c r="AX864" s="3">
        <v>3</v>
      </c>
      <c r="AY864" s="3">
        <v>100</v>
      </c>
      <c r="AZ864" s="6" t="str">
        <f t="shared" si="95"/>
        <v>1125.3</v>
      </c>
      <c r="BC864" s="12" t="s">
        <v>1107</v>
      </c>
      <c r="BD864" s="12" t="s">
        <v>258</v>
      </c>
      <c r="BJ864" s="12">
        <f t="shared" si="96"/>
        <v>0</v>
      </c>
      <c r="BK864" s="12">
        <f t="shared" si="97"/>
        <v>0</v>
      </c>
      <c r="CQ864" s="3" t="str">
        <f>CONCATENATE(baseURL!$A$1,baseURL!$B$1,baseURL!$C$1,".",C864,".",L864,".pkl&amp;seq=",BC864,"&amp;varMods=Dimethyl-K")</f>
        <v>http://proteomics.broadinstitute.org/millscripts/viewfeed.pl?side=xl&amp;cycle=1&amp;fixedMods=iaaC&amp;file=msdataSM/iPRG2012_nd/cpick_in/iPRG2012_nd.1125.3.3.pkl&amp;seq=DTASPkEYTAGR&amp;varMods=Dimethyl-K</v>
      </c>
    </row>
    <row r="865" spans="1:98" x14ac:dyDescent="0.2">
      <c r="A865" s="3">
        <v>3995</v>
      </c>
      <c r="B865" s="2" t="s">
        <v>1114</v>
      </c>
      <c r="C865" s="2" t="s">
        <v>1115</v>
      </c>
      <c r="D865" s="3">
        <v>1205</v>
      </c>
      <c r="E865" s="3">
        <v>1204</v>
      </c>
      <c r="F865" s="3">
        <v>23632</v>
      </c>
      <c r="G865" s="3">
        <v>2328</v>
      </c>
      <c r="H865" s="3">
        <v>10.032299999999999</v>
      </c>
      <c r="I865" s="30">
        <v>547.23839999999996</v>
      </c>
      <c r="J865" s="30">
        <v>547.23652379999999</v>
      </c>
      <c r="K865" s="30">
        <v>1.8799999999999999E-3</v>
      </c>
      <c r="L865" s="3">
        <v>2</v>
      </c>
      <c r="M865" s="3">
        <v>2</v>
      </c>
      <c r="N865" s="10">
        <f t="shared" si="91"/>
        <v>1</v>
      </c>
      <c r="O865" s="35">
        <v>2</v>
      </c>
      <c r="P865" s="17"/>
      <c r="Q865" s="40">
        <v>1093.4643900000001</v>
      </c>
      <c r="R865" s="40">
        <v>547.23582999999996</v>
      </c>
      <c r="S865" s="18">
        <f t="shared" si="92"/>
        <v>4.6963299168322434</v>
      </c>
      <c r="T865" s="18">
        <f t="shared" si="93"/>
        <v>1.2678263410161541</v>
      </c>
      <c r="U865" s="18">
        <f t="shared" si="94"/>
        <v>1.4070716093071121</v>
      </c>
      <c r="V865" s="30">
        <v>547.23659999999995</v>
      </c>
      <c r="W865" s="3" t="s">
        <v>47</v>
      </c>
      <c r="X865" s="3" t="s">
        <v>47</v>
      </c>
      <c r="Y865" s="3" t="s">
        <v>47</v>
      </c>
      <c r="Z865" s="3" t="s">
        <v>47</v>
      </c>
      <c r="AA865" s="3" t="s">
        <v>47</v>
      </c>
      <c r="AB865" s="12" t="s">
        <v>47</v>
      </c>
      <c r="AC865" s="3" t="s">
        <v>47</v>
      </c>
      <c r="AD865" s="3" t="s">
        <v>47</v>
      </c>
      <c r="AE865" s="3" t="s">
        <v>47</v>
      </c>
      <c r="AF865" s="3" t="s">
        <v>47</v>
      </c>
      <c r="AG865" s="3" t="s">
        <v>47</v>
      </c>
      <c r="AI865" s="3" t="s">
        <v>47</v>
      </c>
      <c r="AJ865" s="3" t="s">
        <v>52</v>
      </c>
      <c r="AL865" s="3" t="s">
        <v>48</v>
      </c>
      <c r="AU865" s="3">
        <v>0</v>
      </c>
      <c r="AV865" s="3">
        <v>12</v>
      </c>
      <c r="AW865" s="3">
        <v>1</v>
      </c>
      <c r="AX865" s="3">
        <v>12</v>
      </c>
      <c r="AY865" s="3">
        <v>100</v>
      </c>
      <c r="AZ865" s="6" t="str">
        <f t="shared" si="95"/>
        <v>1125.6</v>
      </c>
      <c r="BC865" s="12" t="s">
        <v>1116</v>
      </c>
      <c r="BJ865" s="12">
        <f t="shared" si="96"/>
        <v>0</v>
      </c>
      <c r="BK865" s="12">
        <f t="shared" si="97"/>
        <v>0</v>
      </c>
      <c r="CQ865" s="3" t="str">
        <f>CONCATENATE(baseURL!$A$1,baseURL!$B$1,baseURL!$C$1,".",C865,".",L865,".pkl&amp;seq=",BC865)</f>
        <v>http://proteomics.broadinstitute.org/millscripts/viewfeed.pl?side=xl&amp;cycle=1&amp;fixedMods=iaaC&amp;file=msdataSM/iPRG2012_nd/cpick_in/iPRG2012_nd.1125.6.2.pkl&amp;seq=DTDSEEELR</v>
      </c>
    </row>
    <row r="866" spans="1:98" x14ac:dyDescent="0.2">
      <c r="A866" s="3">
        <v>1399</v>
      </c>
      <c r="B866" s="13" t="s">
        <v>1120</v>
      </c>
      <c r="C866" s="13" t="s">
        <v>1121</v>
      </c>
      <c r="D866" s="7">
        <v>1214</v>
      </c>
      <c r="E866" s="7">
        <v>1213</v>
      </c>
      <c r="F866" s="7">
        <v>23669</v>
      </c>
      <c r="G866" s="7">
        <v>2339</v>
      </c>
      <c r="H866" s="7">
        <v>10.065</v>
      </c>
      <c r="I866" s="31">
        <v>411.73237</v>
      </c>
      <c r="J866" s="31">
        <v>411.25390950000002</v>
      </c>
      <c r="K866" s="31">
        <v>0.47846</v>
      </c>
      <c r="L866" s="7">
        <v>0</v>
      </c>
      <c r="M866" s="7">
        <v>2</v>
      </c>
      <c r="N866" s="26">
        <f t="shared" si="91"/>
        <v>1</v>
      </c>
      <c r="O866" s="36">
        <v>2</v>
      </c>
      <c r="P866" s="16"/>
      <c r="Q866" s="41">
        <v>821.49919999999997</v>
      </c>
      <c r="R866" s="41">
        <v>411.25324000000001</v>
      </c>
      <c r="S866" s="27">
        <f t="shared" si="92"/>
        <v>1165.0485720185397</v>
      </c>
      <c r="T866" s="27">
        <f t="shared" si="93"/>
        <v>1.6279507001938212</v>
      </c>
      <c r="U866" s="27">
        <f t="shared" si="94"/>
        <v>1.6048505781550058</v>
      </c>
      <c r="V866" s="31">
        <v>411.25389999999999</v>
      </c>
      <c r="W866" s="7" t="s">
        <v>48</v>
      </c>
      <c r="X866" s="7" t="s">
        <v>47</v>
      </c>
      <c r="Y866" s="7" t="s">
        <v>48</v>
      </c>
      <c r="Z866" s="7" t="s">
        <v>52</v>
      </c>
      <c r="AA866" s="7" t="s">
        <v>47</v>
      </c>
      <c r="AB866" s="25"/>
      <c r="AC866" s="7"/>
      <c r="AD866" s="7"/>
      <c r="AE866" s="7"/>
      <c r="AF866" s="7"/>
      <c r="AG866" s="7"/>
      <c r="AH866" s="7"/>
      <c r="AI866" s="7"/>
      <c r="AJ866" s="7"/>
      <c r="AK866" s="7"/>
      <c r="AL866" s="7" t="s">
        <v>48</v>
      </c>
      <c r="AM866" s="7" t="s">
        <v>47</v>
      </c>
      <c r="AN866" s="7"/>
      <c r="AO866" s="7"/>
      <c r="AP866" s="7"/>
      <c r="AQ866" s="7"/>
      <c r="AR866" s="7"/>
      <c r="AS866" s="7"/>
      <c r="AT866" s="7"/>
      <c r="AU866" s="7">
        <v>0</v>
      </c>
      <c r="AV866" s="7">
        <v>3</v>
      </c>
      <c r="AW866" s="7">
        <v>1</v>
      </c>
      <c r="AX866" s="7">
        <v>3</v>
      </c>
      <c r="AY866" s="7">
        <v>100</v>
      </c>
      <c r="AZ866" s="14" t="str">
        <f t="shared" si="95"/>
        <v>1127.1</v>
      </c>
      <c r="BA866" s="15"/>
      <c r="BB866" s="25"/>
      <c r="BC866" s="25" t="s">
        <v>1122</v>
      </c>
      <c r="BD866" s="25"/>
      <c r="BE866" s="25"/>
      <c r="BF866" s="25"/>
      <c r="BG866" s="25"/>
      <c r="BH866" s="25"/>
      <c r="BI866" s="25"/>
      <c r="BJ866" s="25">
        <f t="shared" si="96"/>
        <v>0</v>
      </c>
      <c r="BK866" s="25">
        <f t="shared" si="97"/>
        <v>0</v>
      </c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 t="str">
        <f>CONCATENATE(baseURL!$A$1,baseURL!$B$1,baseURL!$C$1,".",C866,".",L866,".pkl&amp;seq=",BC866)</f>
        <v>http://proteomics.broadinstitute.org/millscripts/viewfeed.pl?side=xl&amp;cycle=1&amp;fixedMods=iaaC&amp;file=msdataSM/iPRG2012_nd/cpick_in/iPRG2012_nd.1127.1.0.pkl&amp;seq=RLLYTR</v>
      </c>
      <c r="CR866" s="7"/>
      <c r="CS866" s="7"/>
      <c r="CT866" s="7"/>
    </row>
    <row r="867" spans="1:98" x14ac:dyDescent="0.2">
      <c r="A867" s="3">
        <v>4734</v>
      </c>
      <c r="B867" s="2" t="s">
        <v>1123</v>
      </c>
      <c r="C867" s="2" t="s">
        <v>1124</v>
      </c>
      <c r="D867" s="3">
        <v>1223</v>
      </c>
      <c r="E867" s="3">
        <v>1222</v>
      </c>
      <c r="F867" s="3">
        <v>23692</v>
      </c>
      <c r="G867" s="3">
        <v>2349</v>
      </c>
      <c r="H867" s="3">
        <v>10.0939</v>
      </c>
      <c r="I867" s="30">
        <v>480.26265000000001</v>
      </c>
      <c r="J867" s="30">
        <v>480.2620498</v>
      </c>
      <c r="K867" s="30">
        <v>5.9999999999999995E-4</v>
      </c>
      <c r="L867" s="3">
        <v>2</v>
      </c>
      <c r="M867" s="3">
        <v>2</v>
      </c>
      <c r="N867" s="10">
        <f t="shared" si="91"/>
        <v>1</v>
      </c>
      <c r="O867" s="35">
        <v>2</v>
      </c>
      <c r="P867" s="17"/>
      <c r="Q867" s="40">
        <v>959.51563999999996</v>
      </c>
      <c r="R867" s="40">
        <v>480.26146</v>
      </c>
      <c r="S867" s="18">
        <f t="shared" si="92"/>
        <v>2.4778169791268283</v>
      </c>
      <c r="T867" s="18">
        <f t="shared" si="93"/>
        <v>1.2280810540162763</v>
      </c>
      <c r="U867" s="18">
        <f t="shared" si="94"/>
        <v>0.29150787986942467</v>
      </c>
      <c r="V867" s="30">
        <v>480.26159999999999</v>
      </c>
      <c r="W867" s="3" t="s">
        <v>47</v>
      </c>
      <c r="X867" s="3" t="s">
        <v>47</v>
      </c>
      <c r="Y867" s="3" t="s">
        <v>47</v>
      </c>
      <c r="Z867" s="3" t="s">
        <v>47</v>
      </c>
      <c r="AA867" s="3" t="s">
        <v>47</v>
      </c>
      <c r="AB867" s="12" t="s">
        <v>47</v>
      </c>
      <c r="AC867" s="3" t="s">
        <v>47</v>
      </c>
      <c r="AD867" s="3" t="s">
        <v>48</v>
      </c>
      <c r="AE867" s="3" t="s">
        <v>47</v>
      </c>
      <c r="AF867" s="3" t="s">
        <v>47</v>
      </c>
      <c r="AG867" s="3" t="s">
        <v>47</v>
      </c>
      <c r="AH867" s="3" t="s">
        <v>47</v>
      </c>
      <c r="AI867" s="3" t="s">
        <v>48</v>
      </c>
      <c r="AJ867" s="3" t="s">
        <v>47</v>
      </c>
      <c r="AK867" s="3" t="s">
        <v>48</v>
      </c>
      <c r="AL867" s="3" t="s">
        <v>47</v>
      </c>
      <c r="AM867" s="3" t="s">
        <v>47</v>
      </c>
      <c r="AN867" s="3" t="s">
        <v>47</v>
      </c>
      <c r="AU867" s="3">
        <v>0</v>
      </c>
      <c r="AV867" s="3">
        <v>15</v>
      </c>
      <c r="AW867" s="3">
        <v>1</v>
      </c>
      <c r="AX867" s="3">
        <v>15</v>
      </c>
      <c r="AY867" s="3">
        <v>100</v>
      </c>
      <c r="AZ867" s="6" t="str">
        <f t="shared" si="95"/>
        <v>1128.3</v>
      </c>
      <c r="BC867" s="12" t="s">
        <v>1125</v>
      </c>
      <c r="BJ867" s="12">
        <f t="shared" si="96"/>
        <v>0</v>
      </c>
      <c r="BK867" s="12">
        <f t="shared" si="97"/>
        <v>0</v>
      </c>
      <c r="CQ867" s="3" t="str">
        <f>CONCATENATE(baseURL!$A$1,baseURL!$B$1,baseURL!$C$1,".",C867,".",L867,".pkl&amp;seq=",BC867)</f>
        <v>http://proteomics.broadinstitute.org/millscripts/viewfeed.pl?side=xl&amp;cycle=1&amp;fixedMods=iaaC&amp;file=msdataSM/iPRG2012_nd/cpick_in/iPRG2012_nd.1128.3.2.pkl&amp;seq=KVELDAER</v>
      </c>
    </row>
    <row r="868" spans="1:98" x14ac:dyDescent="0.2">
      <c r="A868" s="3">
        <v>363</v>
      </c>
      <c r="B868" s="2" t="s">
        <v>1126</v>
      </c>
      <c r="C868" s="2" t="s">
        <v>1127</v>
      </c>
      <c r="D868" s="3">
        <v>1224</v>
      </c>
      <c r="E868" s="3">
        <v>1223</v>
      </c>
      <c r="F868" s="3">
        <v>23693</v>
      </c>
      <c r="G868" s="3">
        <v>2350</v>
      </c>
      <c r="H868" s="3">
        <v>10.096399999999999</v>
      </c>
      <c r="I868" s="30">
        <v>521.30236000000002</v>
      </c>
      <c r="J868" s="30">
        <v>521.30168819999994</v>
      </c>
      <c r="K868" s="30">
        <v>6.7000000000000002E-4</v>
      </c>
      <c r="L868" s="3">
        <v>2</v>
      </c>
      <c r="M868" s="3">
        <v>2</v>
      </c>
      <c r="N868" s="10">
        <f t="shared" si="91"/>
        <v>1</v>
      </c>
      <c r="O868" s="35">
        <v>2</v>
      </c>
      <c r="P868" s="17"/>
      <c r="Q868" s="40">
        <v>1041.5938900000001</v>
      </c>
      <c r="R868" s="40">
        <v>521.30057999999997</v>
      </c>
      <c r="S868" s="18">
        <f t="shared" si="92"/>
        <v>3.4145367727260263</v>
      </c>
      <c r="T868" s="18">
        <f t="shared" si="93"/>
        <v>2.1258368827750447</v>
      </c>
      <c r="U868" s="18">
        <f t="shared" si="94"/>
        <v>2.1484725760605192</v>
      </c>
      <c r="V868" s="30">
        <v>521.30169999999998</v>
      </c>
      <c r="W868" s="3" t="s">
        <v>48</v>
      </c>
      <c r="Z868" s="3" t="s">
        <v>47</v>
      </c>
      <c r="AA868" s="3" t="s">
        <v>47</v>
      </c>
      <c r="AB868" s="12" t="s">
        <v>48</v>
      </c>
      <c r="AC868" s="3" t="s">
        <v>48</v>
      </c>
      <c r="AF868" s="3" t="s">
        <v>47</v>
      </c>
      <c r="AG868" s="3" t="s">
        <v>47</v>
      </c>
      <c r="AH868" s="3" t="s">
        <v>48</v>
      </c>
      <c r="AL868" s="3" t="s">
        <v>48</v>
      </c>
      <c r="AM868" s="3" t="s">
        <v>47</v>
      </c>
      <c r="AU868" s="3">
        <v>0</v>
      </c>
      <c r="AV868" s="3">
        <v>5</v>
      </c>
      <c r="AW868" s="3">
        <v>1</v>
      </c>
      <c r="AX868" s="3">
        <v>5</v>
      </c>
      <c r="AY868" s="3">
        <v>100</v>
      </c>
      <c r="AZ868" s="6" t="str">
        <f t="shared" si="95"/>
        <v>1128.4</v>
      </c>
      <c r="BC868" s="12" t="s">
        <v>1128</v>
      </c>
      <c r="BJ868" s="12">
        <f t="shared" si="96"/>
        <v>0</v>
      </c>
      <c r="BK868" s="12">
        <f t="shared" si="97"/>
        <v>0</v>
      </c>
      <c r="CQ868" s="3" t="str">
        <f>CONCATENATE(baseURL!$A$1,baseURL!$B$1,baseURL!$C$1,".",C868,".",L868,".pkl&amp;seq=",BC868)</f>
        <v>http://proteomics.broadinstitute.org/millscripts/viewfeed.pl?side=xl&amp;cycle=1&amp;fixedMods=iaaC&amp;file=msdataSM/iPRG2012_nd/cpick_in/iPRG2012_nd.1128.4.2.pkl&amp;seq=PLDQEKLAK</v>
      </c>
    </row>
    <row r="869" spans="1:98" x14ac:dyDescent="0.2">
      <c r="A869" s="3">
        <v>2339</v>
      </c>
      <c r="B869" s="2" t="s">
        <v>1129</v>
      </c>
      <c r="C869" s="2" t="s">
        <v>1130</v>
      </c>
      <c r="D869" s="3">
        <v>1225</v>
      </c>
      <c r="E869" s="3">
        <v>1224</v>
      </c>
      <c r="F869" s="3">
        <v>23694</v>
      </c>
      <c r="G869" s="3">
        <v>2351</v>
      </c>
      <c r="H869" s="3">
        <v>10.0989</v>
      </c>
      <c r="I869" s="30">
        <v>523.79273000000001</v>
      </c>
      <c r="J869" s="30">
        <v>523.79149410000002</v>
      </c>
      <c r="K869" s="30">
        <v>1.24E-3</v>
      </c>
      <c r="L869" s="3">
        <v>2</v>
      </c>
      <c r="M869" s="3">
        <v>2</v>
      </c>
      <c r="N869" s="10">
        <f t="shared" si="91"/>
        <v>1</v>
      </c>
      <c r="O869" s="35">
        <v>2</v>
      </c>
      <c r="P869" s="17"/>
      <c r="Q869" s="40">
        <v>1046.5741499999999</v>
      </c>
      <c r="R869" s="40">
        <v>523.79071999999996</v>
      </c>
      <c r="S869" s="18">
        <f t="shared" si="92"/>
        <v>3.8374104834105225</v>
      </c>
      <c r="T869" s="18">
        <f t="shared" si="93"/>
        <v>1.4778803260543494</v>
      </c>
      <c r="U869" s="18">
        <f t="shared" si="94"/>
        <v>0.72548058901038526</v>
      </c>
      <c r="V869" s="30">
        <v>523.79110000000003</v>
      </c>
      <c r="W869" s="3" t="s">
        <v>47</v>
      </c>
      <c r="Z869" s="3" t="s">
        <v>47</v>
      </c>
      <c r="AA869" s="3" t="s">
        <v>47</v>
      </c>
      <c r="AB869" s="12" t="s">
        <v>47</v>
      </c>
      <c r="AC869" s="3" t="s">
        <v>47</v>
      </c>
      <c r="AF869" s="3" t="s">
        <v>47</v>
      </c>
      <c r="AH869" s="3" t="s">
        <v>48</v>
      </c>
      <c r="AI869" s="3" t="s">
        <v>48</v>
      </c>
      <c r="AL869" s="3" t="s">
        <v>52</v>
      </c>
      <c r="AM869" s="3" t="s">
        <v>52</v>
      </c>
      <c r="AU869" s="3">
        <v>0</v>
      </c>
      <c r="AV869" s="3">
        <v>6</v>
      </c>
      <c r="AW869" s="3">
        <v>1</v>
      </c>
      <c r="AX869" s="3">
        <v>6</v>
      </c>
      <c r="AY869" s="3">
        <v>100</v>
      </c>
      <c r="AZ869" s="6" t="str">
        <f t="shared" si="95"/>
        <v>1128.5</v>
      </c>
      <c r="BC869" s="12" t="s">
        <v>1131</v>
      </c>
      <c r="BJ869" s="12">
        <f t="shared" si="96"/>
        <v>0</v>
      </c>
      <c r="BK869" s="12">
        <f t="shared" si="97"/>
        <v>0</v>
      </c>
      <c r="CQ869" s="3" t="str">
        <f>CONCATENATE(baseURL!$A$1,baseURL!$B$1,baseURL!$C$1,".",C869,".",L869,".pkl&amp;seq=",BC869)</f>
        <v>http://proteomics.broadinstitute.org/millscripts/viewfeed.pl?side=xl&amp;cycle=1&amp;fixedMods=iaaC&amp;file=msdataSM/iPRG2012_nd/cpick_in/iPRG2012_nd.1128.5.2.pkl&amp;seq=FRGNLSQPK</v>
      </c>
    </row>
    <row r="870" spans="1:98" x14ac:dyDescent="0.2">
      <c r="A870" s="3">
        <v>5545</v>
      </c>
      <c r="B870" s="2" t="s">
        <v>1132</v>
      </c>
      <c r="C870" s="2" t="s">
        <v>1133</v>
      </c>
      <c r="D870" s="3">
        <v>1236</v>
      </c>
      <c r="E870" s="3">
        <v>1235</v>
      </c>
      <c r="F870" s="3">
        <v>23733</v>
      </c>
      <c r="G870" s="3">
        <v>2364</v>
      </c>
      <c r="H870" s="3">
        <v>10.138299999999999</v>
      </c>
      <c r="I870" s="30">
        <v>420.89935000000003</v>
      </c>
      <c r="J870" s="30">
        <v>420.89898540000002</v>
      </c>
      <c r="K870" s="30">
        <v>3.6000000000000002E-4</v>
      </c>
      <c r="L870" s="3">
        <v>3</v>
      </c>
      <c r="M870" s="3">
        <v>3</v>
      </c>
      <c r="N870" s="10">
        <f t="shared" si="91"/>
        <v>1</v>
      </c>
      <c r="O870" s="35">
        <v>3</v>
      </c>
      <c r="P870" s="17"/>
      <c r="Q870" s="40">
        <v>1260.67941</v>
      </c>
      <c r="R870" s="40">
        <v>420.89798999999999</v>
      </c>
      <c r="S870" s="18">
        <f t="shared" si="92"/>
        <v>3.2311867301475559</v>
      </c>
      <c r="T870" s="18">
        <f t="shared" si="93"/>
        <v>2.3649435817502313</v>
      </c>
      <c r="U870" s="18">
        <f t="shared" si="94"/>
        <v>1.2116950238222151</v>
      </c>
      <c r="V870" s="30">
        <v>420.89850000000001</v>
      </c>
      <c r="W870" s="3" t="s">
        <v>47</v>
      </c>
      <c r="X870" s="3" t="s">
        <v>47</v>
      </c>
      <c r="Y870" s="3" t="s">
        <v>47</v>
      </c>
      <c r="Z870" s="3" t="s">
        <v>47</v>
      </c>
      <c r="AA870" s="3" t="s">
        <v>48</v>
      </c>
      <c r="AB870" s="12" t="s">
        <v>47</v>
      </c>
      <c r="AC870" s="3" t="s">
        <v>47</v>
      </c>
      <c r="AD870" s="3" t="s">
        <v>47</v>
      </c>
      <c r="AE870" s="3" t="s">
        <v>47</v>
      </c>
      <c r="AF870" s="3" t="s">
        <v>47</v>
      </c>
      <c r="AG870" s="3" t="s">
        <v>47</v>
      </c>
      <c r="AH870" s="3" t="s">
        <v>47</v>
      </c>
      <c r="AI870" s="3" t="s">
        <v>47</v>
      </c>
      <c r="AJ870" s="3" t="s">
        <v>47</v>
      </c>
      <c r="AK870" s="3" t="s">
        <v>47</v>
      </c>
      <c r="AL870" s="3" t="s">
        <v>47</v>
      </c>
      <c r="AM870" s="3" t="s">
        <v>47</v>
      </c>
      <c r="AU870" s="3">
        <v>0</v>
      </c>
      <c r="AV870" s="3">
        <v>16</v>
      </c>
      <c r="AW870" s="3">
        <v>1</v>
      </c>
      <c r="AX870" s="3">
        <v>16</v>
      </c>
      <c r="AY870" s="3">
        <v>100</v>
      </c>
      <c r="AZ870" s="6" t="str">
        <f t="shared" si="95"/>
        <v>1130.2</v>
      </c>
      <c r="BC870" s="12" t="s">
        <v>1077</v>
      </c>
      <c r="BJ870" s="12">
        <f t="shared" si="96"/>
        <v>0</v>
      </c>
      <c r="BK870" s="12">
        <f t="shared" si="97"/>
        <v>0</v>
      </c>
      <c r="CQ870" s="3" t="str">
        <f>CONCATENATE(baseURL!$A$1,baseURL!$B$1,baseURL!$C$1,".",C870,".",L870,".pkl&amp;seq=",BC870)</f>
        <v>http://proteomics.broadinstitute.org/millscripts/viewfeed.pl?side=xl&amp;cycle=1&amp;fixedMods=iaaC&amp;file=msdataSM/iPRG2012_nd/cpick_in/iPRG2012_nd.1130.2.3.pkl&amp;seq=KVESLGSPSGATK</v>
      </c>
    </row>
    <row r="871" spans="1:98" x14ac:dyDescent="0.2">
      <c r="A871" s="3">
        <v>4552</v>
      </c>
      <c r="B871" s="2" t="s">
        <v>1136</v>
      </c>
      <c r="C871" s="2" t="s">
        <v>1137</v>
      </c>
      <c r="D871" s="3">
        <v>1244</v>
      </c>
      <c r="E871" s="3">
        <v>1243</v>
      </c>
      <c r="F871" s="3">
        <v>23754</v>
      </c>
      <c r="G871" s="3">
        <v>2373</v>
      </c>
      <c r="H871" s="3">
        <v>10.1698</v>
      </c>
      <c r="I871" s="30">
        <v>428.28149000000002</v>
      </c>
      <c r="J871" s="30">
        <v>428.28089670000003</v>
      </c>
      <c r="K871" s="30">
        <v>5.9000000000000003E-4</v>
      </c>
      <c r="L871" s="3">
        <v>2</v>
      </c>
      <c r="M871" s="3">
        <v>2</v>
      </c>
      <c r="N871" s="10">
        <f t="shared" si="91"/>
        <v>1</v>
      </c>
      <c r="O871" s="35">
        <v>2</v>
      </c>
      <c r="P871" s="17"/>
      <c r="Q871" s="40">
        <v>855.55229999999995</v>
      </c>
      <c r="R871" s="40">
        <v>428.27978999999999</v>
      </c>
      <c r="S871" s="18">
        <f t="shared" si="92"/>
        <v>3.9693677818138755</v>
      </c>
      <c r="T871" s="18">
        <f t="shared" si="93"/>
        <v>2.584058426003836</v>
      </c>
      <c r="U871" s="18">
        <f t="shared" si="94"/>
        <v>1.8912870018949755</v>
      </c>
      <c r="V871" s="30">
        <v>428.28059999999999</v>
      </c>
      <c r="W871" s="3" t="s">
        <v>47</v>
      </c>
      <c r="X871" s="3" t="s">
        <v>47</v>
      </c>
      <c r="Y871" s="3" t="s">
        <v>47</v>
      </c>
      <c r="Z871" s="3" t="s">
        <v>47</v>
      </c>
      <c r="AA871" s="3" t="s">
        <v>47</v>
      </c>
      <c r="AB871" s="12" t="s">
        <v>47</v>
      </c>
      <c r="AC871" s="3" t="s">
        <v>47</v>
      </c>
      <c r="AD871" s="3" t="s">
        <v>47</v>
      </c>
      <c r="AE871" s="3" t="s">
        <v>47</v>
      </c>
      <c r="AF871" s="3" t="s">
        <v>47</v>
      </c>
      <c r="AG871" s="3" t="s">
        <v>47</v>
      </c>
      <c r="AH871" s="3" t="s">
        <v>47</v>
      </c>
      <c r="AI871" s="3" t="s">
        <v>48</v>
      </c>
      <c r="AK871" s="3" t="s">
        <v>52</v>
      </c>
      <c r="AL871" s="3" t="s">
        <v>48</v>
      </c>
      <c r="AM871" s="3" t="s">
        <v>47</v>
      </c>
      <c r="AU871" s="3">
        <v>0</v>
      </c>
      <c r="AV871" s="3">
        <v>13</v>
      </c>
      <c r="AW871" s="3">
        <v>1</v>
      </c>
      <c r="AX871" s="3">
        <v>13</v>
      </c>
      <c r="AY871" s="3">
        <v>100</v>
      </c>
      <c r="AZ871" s="6" t="str">
        <f t="shared" si="95"/>
        <v>1131.2</v>
      </c>
      <c r="BC871" s="12" t="s">
        <v>1138</v>
      </c>
      <c r="BJ871" s="12">
        <f t="shared" si="96"/>
        <v>0</v>
      </c>
      <c r="BK871" s="12">
        <f t="shared" si="97"/>
        <v>0</v>
      </c>
      <c r="CQ871" s="3" t="str">
        <f>CONCATENATE(baseURL!$A$1,baseURL!$B$1,baseURL!$C$1,".",C871,".",L871,".pkl&amp;seq=",BC871)</f>
        <v>http://proteomics.broadinstitute.org/millscripts/viewfeed.pl?side=xl&amp;cycle=1&amp;fixedMods=iaaC&amp;file=msdataSM/iPRG2012_nd/cpick_in/iPRG2012_nd.1131.2.2.pkl&amp;seq=VAVVVRGR</v>
      </c>
    </row>
    <row r="872" spans="1:98" x14ac:dyDescent="0.2">
      <c r="A872" s="3">
        <v>2125</v>
      </c>
      <c r="B872" s="2" t="s">
        <v>1139</v>
      </c>
      <c r="C872" s="2" t="s">
        <v>1132</v>
      </c>
      <c r="D872" s="3">
        <v>1245</v>
      </c>
      <c r="E872" s="3">
        <v>1244</v>
      </c>
      <c r="F872" s="3">
        <v>23755</v>
      </c>
      <c r="G872" s="3">
        <v>2374</v>
      </c>
      <c r="H872" s="3">
        <v>10.175599999999999</v>
      </c>
      <c r="I872" s="30">
        <v>597.79396999999994</v>
      </c>
      <c r="J872" s="30">
        <v>597.79161850000003</v>
      </c>
      <c r="K872" s="30">
        <v>2.3500000000000001E-3</v>
      </c>
      <c r="L872" s="3">
        <v>2</v>
      </c>
      <c r="M872" s="3">
        <v>2</v>
      </c>
      <c r="N872" s="10">
        <f t="shared" si="91"/>
        <v>1</v>
      </c>
      <c r="O872" s="35">
        <v>2</v>
      </c>
      <c r="P872" s="17"/>
      <c r="Q872" s="40">
        <v>1194.57494</v>
      </c>
      <c r="R872" s="40">
        <v>597.79111</v>
      </c>
      <c r="S872" s="18">
        <f t="shared" si="92"/>
        <v>4.7842799133320417</v>
      </c>
      <c r="T872" s="18">
        <f t="shared" si="93"/>
        <v>0.85063158604610156</v>
      </c>
      <c r="U872" s="18">
        <f t="shared" si="94"/>
        <v>0.98696683526846374</v>
      </c>
      <c r="V872" s="30">
        <v>597.79169999999999</v>
      </c>
      <c r="W872" s="3" t="s">
        <v>47</v>
      </c>
      <c r="X872" s="3" t="s">
        <v>47</v>
      </c>
      <c r="Y872" s="3" t="s">
        <v>47</v>
      </c>
      <c r="Z872" s="3" t="s">
        <v>47</v>
      </c>
      <c r="AA872" s="3" t="s">
        <v>47</v>
      </c>
      <c r="AB872" s="12" t="s">
        <v>47</v>
      </c>
      <c r="AC872" s="3" t="s">
        <v>47</v>
      </c>
      <c r="AE872" s="3" t="s">
        <v>47</v>
      </c>
      <c r="AF872" s="3" t="s">
        <v>47</v>
      </c>
      <c r="AG872" s="3" t="s">
        <v>48</v>
      </c>
      <c r="AI872" s="3" t="s">
        <v>47</v>
      </c>
      <c r="AJ872" s="3" t="s">
        <v>47</v>
      </c>
      <c r="AK872" s="3" t="s">
        <v>48</v>
      </c>
      <c r="AN872" s="3" t="s">
        <v>47</v>
      </c>
      <c r="AO872" s="3" t="s">
        <v>47</v>
      </c>
      <c r="AU872" s="3">
        <v>0</v>
      </c>
      <c r="AV872" s="3">
        <v>13</v>
      </c>
      <c r="AW872" s="3">
        <v>1</v>
      </c>
      <c r="AX872" s="3">
        <v>13</v>
      </c>
      <c r="AY872" s="3">
        <v>100</v>
      </c>
      <c r="AZ872" s="6" t="str">
        <f t="shared" si="95"/>
        <v>1131.3</v>
      </c>
      <c r="BC872" s="12" t="s">
        <v>1140</v>
      </c>
      <c r="BJ872" s="12">
        <f t="shared" si="96"/>
        <v>0</v>
      </c>
      <c r="BK872" s="12">
        <f t="shared" si="97"/>
        <v>0</v>
      </c>
      <c r="BO872" s="3" t="s">
        <v>114</v>
      </c>
      <c r="BR872" s="3" t="s">
        <v>114</v>
      </c>
      <c r="CQ872" s="3" t="str">
        <f>CONCATENATE(baseURL!$A$1,baseURL!$B$1,baseURL!$C$1,".",C872,".",L872,".pkl&amp;seq=",BC872,"&amp;varMods=pyroGlu-Q")</f>
        <v>http://proteomics.broadinstitute.org/millscripts/viewfeed.pl?side=xl&amp;cycle=1&amp;fixedMods=iaaC&amp;file=msdataSM/iPRG2012_nd/cpick_in/iPRG2012_nd.1131.3.2.pkl&amp;seq=qTHPDTGLSQK&amp;varMods=pyroGlu-Q</v>
      </c>
    </row>
    <row r="873" spans="1:98" x14ac:dyDescent="0.2">
      <c r="A873" s="3">
        <v>7173</v>
      </c>
      <c r="B873" s="2" t="s">
        <v>1144</v>
      </c>
      <c r="C873" s="2" t="s">
        <v>1145</v>
      </c>
      <c r="D873" s="3">
        <v>1255</v>
      </c>
      <c r="E873" s="3">
        <v>1254</v>
      </c>
      <c r="F873" s="3">
        <v>23783</v>
      </c>
      <c r="G873" s="3">
        <v>2385</v>
      </c>
      <c r="H873" s="3">
        <v>10.1965</v>
      </c>
      <c r="I873" s="30">
        <v>600.96591999999998</v>
      </c>
      <c r="J873" s="30">
        <v>600.96695469999997</v>
      </c>
      <c r="K873" s="30">
        <v>-1.0300000000000001E-3</v>
      </c>
      <c r="L873" s="3">
        <v>3</v>
      </c>
      <c r="M873" s="3">
        <v>3</v>
      </c>
      <c r="N873" s="10">
        <f t="shared" si="91"/>
        <v>1</v>
      </c>
      <c r="O873" s="35">
        <v>3</v>
      </c>
      <c r="P873" s="17"/>
      <c r="Q873" s="40">
        <v>1800.88348</v>
      </c>
      <c r="R873" s="40">
        <v>600.96600999999998</v>
      </c>
      <c r="S873" s="18">
        <f t="shared" si="92"/>
        <v>-0.14975888569828685</v>
      </c>
      <c r="T873" s="18">
        <f t="shared" si="93"/>
        <v>1.5719691035286949</v>
      </c>
      <c r="U873" s="18">
        <f t="shared" si="94"/>
        <v>1.4809489808362086</v>
      </c>
      <c r="V873" s="30">
        <v>600.96690000000001</v>
      </c>
      <c r="W873" s="3" t="s">
        <v>47</v>
      </c>
      <c r="X873" s="3" t="s">
        <v>47</v>
      </c>
      <c r="Y873" s="3" t="s">
        <v>47</v>
      </c>
      <c r="AA873" s="3" t="s">
        <v>47</v>
      </c>
      <c r="AB873" s="12" t="s">
        <v>47</v>
      </c>
      <c r="AC873" s="3" t="s">
        <v>52</v>
      </c>
      <c r="AE873" s="3" t="s">
        <v>48</v>
      </c>
      <c r="AF873" s="3" t="s">
        <v>48</v>
      </c>
      <c r="AG873" s="3" t="s">
        <v>48</v>
      </c>
      <c r="AH873" s="3" t="s">
        <v>47</v>
      </c>
      <c r="AL873" s="3" t="s">
        <v>48</v>
      </c>
      <c r="AM873" s="3" t="s">
        <v>47</v>
      </c>
      <c r="AU873" s="3">
        <v>0</v>
      </c>
      <c r="AV873" s="3">
        <v>7</v>
      </c>
      <c r="AW873" s="3">
        <v>1</v>
      </c>
      <c r="AX873" s="3">
        <v>7</v>
      </c>
      <c r="AY873" s="3">
        <v>100</v>
      </c>
      <c r="AZ873" s="6" t="str">
        <f t="shared" si="95"/>
        <v>1132.10</v>
      </c>
      <c r="BC873" s="12" t="s">
        <v>1146</v>
      </c>
      <c r="BJ873" s="12">
        <f t="shared" si="96"/>
        <v>0</v>
      </c>
      <c r="BK873" s="12">
        <f t="shared" si="97"/>
        <v>0</v>
      </c>
      <c r="CQ873" s="3" t="str">
        <f>CONCATENATE(baseURL!$A$1,baseURL!$B$1,baseURL!$C$1,".",C873,".",L873,".pkl&amp;seq=",BC873)</f>
        <v>http://proteomics.broadinstitute.org/millscripts/viewfeed.pl?side=xl&amp;cycle=1&amp;fixedMods=iaaC&amp;file=msdataSM/iPRG2012_nd/cpick_in/iPRG2012_nd.1132.10.3.pkl&amp;seq=ADAQREKALNEEAEAR</v>
      </c>
    </row>
    <row r="874" spans="1:98" x14ac:dyDescent="0.2">
      <c r="A874" s="3">
        <v>3433</v>
      </c>
      <c r="B874" s="2" t="s">
        <v>1147</v>
      </c>
      <c r="C874" s="2" t="s">
        <v>1148</v>
      </c>
      <c r="D874" s="3">
        <v>1253</v>
      </c>
      <c r="E874" s="3">
        <v>1252</v>
      </c>
      <c r="F874" s="3">
        <v>23781</v>
      </c>
      <c r="G874" s="3">
        <v>2383</v>
      </c>
      <c r="H874" s="3">
        <v>10.193099999999999</v>
      </c>
      <c r="I874" s="30">
        <v>516.26095999999995</v>
      </c>
      <c r="J874" s="30">
        <v>516.26128129999995</v>
      </c>
      <c r="K874" s="30">
        <v>-3.2000000000000003E-4</v>
      </c>
      <c r="L874" s="3">
        <v>2</v>
      </c>
      <c r="M874" s="3">
        <v>2</v>
      </c>
      <c r="N874" s="10">
        <f t="shared" si="91"/>
        <v>1</v>
      </c>
      <c r="O874" s="35">
        <v>2</v>
      </c>
      <c r="P874" s="17"/>
      <c r="Q874" s="40">
        <v>1031.51161</v>
      </c>
      <c r="R874" s="40">
        <v>516.25944000000004</v>
      </c>
      <c r="S874" s="18">
        <f t="shared" si="92"/>
        <v>2.9442560893686216</v>
      </c>
      <c r="T874" s="18">
        <f t="shared" si="93"/>
        <v>3.5666175903921609</v>
      </c>
      <c r="U874" s="18">
        <f t="shared" si="94"/>
        <v>3.4091386299690978</v>
      </c>
      <c r="V874" s="30">
        <v>516.26120000000003</v>
      </c>
      <c r="W874" s="3" t="s">
        <v>47</v>
      </c>
      <c r="X874" s="3" t="s">
        <v>47</v>
      </c>
      <c r="Y874" s="3" t="s">
        <v>47</v>
      </c>
      <c r="Z874" s="3" t="s">
        <v>47</v>
      </c>
      <c r="AA874" s="3" t="s">
        <v>47</v>
      </c>
      <c r="AB874" s="12" t="s">
        <v>47</v>
      </c>
      <c r="AC874" s="3" t="s">
        <v>47</v>
      </c>
      <c r="AE874" s="3" t="s">
        <v>47</v>
      </c>
      <c r="AF874" s="3" t="s">
        <v>48</v>
      </c>
      <c r="AG874" s="3" t="s">
        <v>48</v>
      </c>
      <c r="AH874" s="3" t="s">
        <v>47</v>
      </c>
      <c r="AI874" s="3" t="s">
        <v>47</v>
      </c>
      <c r="AK874" s="3" t="s">
        <v>48</v>
      </c>
      <c r="AL874" s="3" t="s">
        <v>47</v>
      </c>
      <c r="AM874" s="3" t="s">
        <v>47</v>
      </c>
      <c r="AU874" s="3">
        <v>0</v>
      </c>
      <c r="AV874" s="3">
        <v>12</v>
      </c>
      <c r="AW874" s="3">
        <v>1</v>
      </c>
      <c r="AX874" s="3">
        <v>12</v>
      </c>
      <c r="AY874" s="3">
        <v>100</v>
      </c>
      <c r="AZ874" s="6" t="str">
        <f t="shared" si="95"/>
        <v>1132.8</v>
      </c>
      <c r="BC874" s="12" t="s">
        <v>1091</v>
      </c>
      <c r="BJ874" s="12">
        <f t="shared" si="96"/>
        <v>0</v>
      </c>
      <c r="BK874" s="12">
        <f t="shared" si="97"/>
        <v>0</v>
      </c>
      <c r="CQ874" s="3" t="str">
        <f>CONCATENATE(baseURL!$A$1,baseURL!$B$1,baseURL!$C$1,".",C874,".",L874,".pkl&amp;seq=",BC874)</f>
        <v>http://proteomics.broadinstitute.org/millscripts/viewfeed.pl?side=xl&amp;cycle=1&amp;fixedMods=iaaC&amp;file=msdataSM/iPRG2012_nd/cpick_in/iPRG2012_nd.1132.8.2.pkl&amp;seq=LQQDDLGSR</v>
      </c>
    </row>
    <row r="875" spans="1:98" x14ac:dyDescent="0.2">
      <c r="A875" s="3">
        <v>1347</v>
      </c>
      <c r="B875" s="2" t="s">
        <v>1141</v>
      </c>
      <c r="C875" s="2" t="s">
        <v>1142</v>
      </c>
      <c r="D875" s="3">
        <v>1254</v>
      </c>
      <c r="E875" s="3">
        <v>1253</v>
      </c>
      <c r="F875" s="3">
        <v>23782</v>
      </c>
      <c r="G875" s="3">
        <v>2384</v>
      </c>
      <c r="H875" s="3">
        <v>10.194800000000001</v>
      </c>
      <c r="I875" s="30">
        <v>545.79043000000001</v>
      </c>
      <c r="J875" s="30">
        <v>545.79301989999999</v>
      </c>
      <c r="K875" s="30">
        <v>-2.5899999999999999E-3</v>
      </c>
      <c r="L875" s="3">
        <v>2</v>
      </c>
      <c r="M875" s="3">
        <v>2</v>
      </c>
      <c r="N875" s="10">
        <f t="shared" si="91"/>
        <v>1</v>
      </c>
      <c r="O875" s="35">
        <v>2</v>
      </c>
      <c r="P875" s="17"/>
      <c r="Q875" s="40">
        <v>1090.5738799999999</v>
      </c>
      <c r="R875" s="40">
        <v>545.79057999999998</v>
      </c>
      <c r="S875" s="18">
        <f t="shared" si="92"/>
        <v>-0.27483068682194356</v>
      </c>
      <c r="T875" s="18">
        <f t="shared" si="93"/>
        <v>4.4703959529917867</v>
      </c>
      <c r="U875" s="18">
        <f t="shared" si="94"/>
        <v>4.4339350818938223</v>
      </c>
      <c r="V875" s="30">
        <v>545.79300000000001</v>
      </c>
      <c r="X875" s="3" t="s">
        <v>47</v>
      </c>
      <c r="Y875" s="3" t="s">
        <v>47</v>
      </c>
      <c r="Z875" s="3" t="s">
        <v>47</v>
      </c>
      <c r="AA875" s="3" t="s">
        <v>47</v>
      </c>
      <c r="AD875" s="3" t="s">
        <v>47</v>
      </c>
      <c r="AF875" s="3" t="s">
        <v>48</v>
      </c>
      <c r="AG875" s="3" t="s">
        <v>47</v>
      </c>
      <c r="AH875" s="3" t="s">
        <v>47</v>
      </c>
      <c r="AI875" s="3" t="s">
        <v>48</v>
      </c>
      <c r="AL875" s="3" t="s">
        <v>48</v>
      </c>
      <c r="AM875" s="3" t="s">
        <v>47</v>
      </c>
      <c r="AU875" s="3">
        <v>0</v>
      </c>
      <c r="AV875" s="3">
        <v>8</v>
      </c>
      <c r="AW875" s="3">
        <v>1</v>
      </c>
      <c r="AX875" s="3">
        <v>8</v>
      </c>
      <c r="AY875" s="3">
        <v>100</v>
      </c>
      <c r="AZ875" s="6" t="str">
        <f t="shared" si="95"/>
        <v>1132.9</v>
      </c>
      <c r="BC875" s="12" t="s">
        <v>1143</v>
      </c>
      <c r="BJ875" s="12">
        <f t="shared" si="96"/>
        <v>0</v>
      </c>
      <c r="BK875" s="12">
        <f t="shared" si="97"/>
        <v>0</v>
      </c>
      <c r="CQ875" s="3" t="str">
        <f>CONCATENATE(baseURL!$A$1,baseURL!$B$1,baseURL!$C$1,".",C875,".",L875,".pkl&amp;seq=",BC875)</f>
        <v>http://proteomics.broadinstitute.org/millscripts/viewfeed.pl?side=xl&amp;cycle=1&amp;fixedMods=iaaC&amp;file=msdataSM/iPRG2012_nd/cpick_in/iPRG2012_nd.1132.9.2.pkl&amp;seq=SVATLSQEQK</v>
      </c>
    </row>
    <row r="876" spans="1:98" x14ac:dyDescent="0.2">
      <c r="A876" s="3">
        <v>1499</v>
      </c>
      <c r="B876" s="2" t="s">
        <v>1149</v>
      </c>
      <c r="C876" s="2" t="s">
        <v>1150</v>
      </c>
      <c r="D876" s="3">
        <v>1258</v>
      </c>
      <c r="E876" s="3">
        <v>1257</v>
      </c>
      <c r="F876" s="3">
        <v>23795</v>
      </c>
      <c r="G876" s="3">
        <v>2389</v>
      </c>
      <c r="H876" s="3">
        <v>10.212300000000001</v>
      </c>
      <c r="I876" s="30">
        <v>476.91559000000001</v>
      </c>
      <c r="J876" s="30">
        <v>476.91294319999997</v>
      </c>
      <c r="K876" s="30">
        <v>2.65E-3</v>
      </c>
      <c r="L876" s="3">
        <v>3</v>
      </c>
      <c r="M876" s="3">
        <v>3</v>
      </c>
      <c r="N876" s="10">
        <f t="shared" si="91"/>
        <v>1</v>
      </c>
      <c r="O876" s="35">
        <v>3</v>
      </c>
      <c r="P876" s="17"/>
      <c r="Q876" s="40">
        <v>1428.723</v>
      </c>
      <c r="R876" s="40">
        <v>476.91251999999997</v>
      </c>
      <c r="S876" s="18">
        <f t="shared" si="92"/>
        <v>6.4372392656761113</v>
      </c>
      <c r="T876" s="18">
        <f t="shared" si="93"/>
        <v>0.88737448117356832</v>
      </c>
      <c r="U876" s="18">
        <f t="shared" si="94"/>
        <v>0.58710977021956234</v>
      </c>
      <c r="V876" s="30">
        <v>476.9128</v>
      </c>
      <c r="W876" s="3" t="s">
        <v>47</v>
      </c>
      <c r="X876" s="3" t="s">
        <v>47</v>
      </c>
      <c r="Y876" s="3" t="s">
        <v>47</v>
      </c>
      <c r="Z876" s="3" t="s">
        <v>47</v>
      </c>
      <c r="AA876" s="3" t="s">
        <v>47</v>
      </c>
      <c r="AB876" s="12" t="s">
        <v>65</v>
      </c>
      <c r="AC876" s="3" t="s">
        <v>52</v>
      </c>
      <c r="AD876" s="3" t="s">
        <v>47</v>
      </c>
      <c r="AE876" s="3" t="s">
        <v>47</v>
      </c>
      <c r="AG876" s="3" t="s">
        <v>47</v>
      </c>
      <c r="AH876" s="3" t="s">
        <v>47</v>
      </c>
      <c r="AK876" s="3" t="s">
        <v>52</v>
      </c>
      <c r="AL876" s="3" t="s">
        <v>52</v>
      </c>
      <c r="AO876" s="3" t="s">
        <v>48</v>
      </c>
      <c r="AU876" s="3">
        <v>1</v>
      </c>
      <c r="AV876" s="3">
        <v>9</v>
      </c>
      <c r="AW876" s="3">
        <v>1</v>
      </c>
      <c r="AX876" s="3">
        <v>9</v>
      </c>
      <c r="AY876" s="3">
        <v>100</v>
      </c>
      <c r="AZ876" s="6" t="str">
        <f t="shared" si="95"/>
        <v>1133.1</v>
      </c>
      <c r="BC876" s="12" t="s">
        <v>1151</v>
      </c>
      <c r="BJ876" s="12">
        <f t="shared" si="96"/>
        <v>0</v>
      </c>
      <c r="BK876" s="12">
        <f t="shared" si="97"/>
        <v>0</v>
      </c>
      <c r="BP876" s="3" t="s">
        <v>54</v>
      </c>
      <c r="BR876" s="3" t="s">
        <v>54</v>
      </c>
      <c r="BX876" s="3" t="s">
        <v>1152</v>
      </c>
      <c r="CQ876" s="3" t="str">
        <f>CONCATENATE(baseURL!$A$1,baseURL!$B$1,baseURL!$C$1,".",C876,".",L876,".pkl&amp;seq=",BC876,"&amp;varMods=Deamidated-N")</f>
        <v>http://proteomics.broadinstitute.org/millscripts/viewfeed.pl?side=xl&amp;cycle=1&amp;fixedMods=iaaC&amp;file=msdataSM/iPRG2012_nd/cpick_in/iPRG2012_nd.1133.1.3.pkl&amp;seq=RFKnGFQTGSASK&amp;varMods=Deamidated-N</v>
      </c>
    </row>
    <row r="877" spans="1:98" x14ac:dyDescent="0.2">
      <c r="A877" s="3">
        <v>1363</v>
      </c>
      <c r="B877" s="2" t="s">
        <v>1153</v>
      </c>
      <c r="C877" s="2" t="s">
        <v>1154</v>
      </c>
      <c r="D877" s="3">
        <v>1264</v>
      </c>
      <c r="E877" s="3">
        <v>1263</v>
      </c>
      <c r="F877" s="3">
        <v>23819</v>
      </c>
      <c r="G877" s="3">
        <v>2396</v>
      </c>
      <c r="H877" s="3">
        <v>10.238200000000001</v>
      </c>
      <c r="I877" s="30">
        <v>467.73629</v>
      </c>
      <c r="J877" s="30">
        <v>467.73707810000002</v>
      </c>
      <c r="K877" s="30">
        <v>-7.9000000000000001E-4</v>
      </c>
      <c r="L877" s="3">
        <v>2</v>
      </c>
      <c r="M877" s="3">
        <v>2</v>
      </c>
      <c r="N877" s="10">
        <f t="shared" si="91"/>
        <v>1</v>
      </c>
      <c r="O877" s="35">
        <v>2</v>
      </c>
      <c r="P877" s="17"/>
      <c r="Q877" s="40">
        <v>934.46623999999997</v>
      </c>
      <c r="R877" s="40">
        <v>467.73676</v>
      </c>
      <c r="S877" s="18">
        <f t="shared" si="92"/>
        <v>-1.0048387045890426</v>
      </c>
      <c r="T877" s="18">
        <f t="shared" si="93"/>
        <v>0.68008338710735483</v>
      </c>
      <c r="U877" s="18">
        <f t="shared" si="94"/>
        <v>0.72690459478582314</v>
      </c>
      <c r="V877" s="30">
        <v>467.7371</v>
      </c>
      <c r="X877" s="3" t="s">
        <v>47</v>
      </c>
      <c r="Y877" s="3" t="s">
        <v>47</v>
      </c>
      <c r="Z877" s="3" t="s">
        <v>47</v>
      </c>
      <c r="AA877" s="3" t="s">
        <v>47</v>
      </c>
      <c r="AG877" s="3" t="s">
        <v>52</v>
      </c>
      <c r="AH877" s="3" t="s">
        <v>52</v>
      </c>
      <c r="AL877" s="3" t="s">
        <v>48</v>
      </c>
      <c r="AM877" s="3" t="s">
        <v>47</v>
      </c>
      <c r="AN877" s="3" t="s">
        <v>48</v>
      </c>
      <c r="AO877" s="3" t="s">
        <v>48</v>
      </c>
      <c r="AP877" s="3" t="s">
        <v>48</v>
      </c>
      <c r="AU877" s="3">
        <v>0</v>
      </c>
      <c r="AV877" s="3">
        <v>5</v>
      </c>
      <c r="AW877" s="3">
        <v>1</v>
      </c>
      <c r="AX877" s="3">
        <v>5</v>
      </c>
      <c r="AY877" s="3">
        <v>100</v>
      </c>
      <c r="AZ877" s="6" t="str">
        <f t="shared" si="95"/>
        <v>1134.4</v>
      </c>
      <c r="BC877" s="12" t="s">
        <v>1155</v>
      </c>
      <c r="BJ877" s="12">
        <f t="shared" si="96"/>
        <v>1</v>
      </c>
      <c r="BK877" s="12">
        <f t="shared" si="97"/>
        <v>0</v>
      </c>
      <c r="CQ877" s="3" t="str">
        <f>CONCATENATE(baseURL!$A$1,baseURL!$B$1,baseURL!$C$1,".",C877,".",L877,".pkl&amp;seq=",BC877)</f>
        <v>http://proteomics.broadinstitute.org/millscripts/viewfeed.pl?side=xl&amp;cycle=1&amp;fixedMods=iaaC&amp;file=msdataSM/iPRG2012_nd/cpick_in/iPRG2012_nd.1134.4.2.pkl&amp;seq=GCEVVVSGK</v>
      </c>
    </row>
    <row r="878" spans="1:98" x14ac:dyDescent="0.2">
      <c r="A878" s="3">
        <v>7190</v>
      </c>
      <c r="B878" s="2" t="s">
        <v>1156</v>
      </c>
      <c r="C878" s="2" t="s">
        <v>1157</v>
      </c>
      <c r="D878" s="3">
        <v>1268</v>
      </c>
      <c r="E878" s="3">
        <v>1267</v>
      </c>
      <c r="F878" s="3">
        <v>23823</v>
      </c>
      <c r="G878" s="3">
        <v>2400</v>
      </c>
      <c r="H878" s="3">
        <v>10.245699999999999</v>
      </c>
      <c r="I878" s="30">
        <v>601.82644000000005</v>
      </c>
      <c r="J878" s="30">
        <v>601.32560899999999</v>
      </c>
      <c r="K878" s="30">
        <v>0.50083</v>
      </c>
      <c r="L878" s="3">
        <v>0</v>
      </c>
      <c r="M878" s="3">
        <v>2</v>
      </c>
      <c r="N878" s="10">
        <f t="shared" si="91"/>
        <v>1</v>
      </c>
      <c r="O878" s="35">
        <v>2</v>
      </c>
      <c r="P878" s="17"/>
      <c r="Q878" s="40">
        <v>1201.64229</v>
      </c>
      <c r="R878" s="40">
        <v>601.32478000000003</v>
      </c>
      <c r="S878" s="18">
        <f t="shared" si="92"/>
        <v>834.25798617515022</v>
      </c>
      <c r="T878" s="18">
        <f t="shared" si="93"/>
        <v>1.3786227135913793</v>
      </c>
      <c r="U878" s="18">
        <f t="shared" si="94"/>
        <v>1.529955243073402</v>
      </c>
      <c r="V878" s="30">
        <v>601.32569999999998</v>
      </c>
      <c r="W878" s="3" t="s">
        <v>47</v>
      </c>
      <c r="Y878" s="3" t="s">
        <v>47</v>
      </c>
      <c r="Z878" s="3" t="s">
        <v>52</v>
      </c>
      <c r="AA878" s="3" t="s">
        <v>47</v>
      </c>
      <c r="AB878" s="12" t="s">
        <v>52</v>
      </c>
      <c r="AF878" s="3" t="s">
        <v>48</v>
      </c>
      <c r="AG878" s="3" t="s">
        <v>48</v>
      </c>
      <c r="AH878" s="3" t="s">
        <v>48</v>
      </c>
      <c r="AL878" s="3" t="s">
        <v>48</v>
      </c>
      <c r="AU878" s="3">
        <v>0</v>
      </c>
      <c r="AV878" s="3">
        <v>3</v>
      </c>
      <c r="AW878" s="3">
        <v>1</v>
      </c>
      <c r="AX878" s="3">
        <v>3</v>
      </c>
      <c r="AY878" s="3">
        <v>100</v>
      </c>
      <c r="AZ878" s="6" t="str">
        <f t="shared" si="95"/>
        <v>1134.8</v>
      </c>
      <c r="BC878" s="12" t="s">
        <v>1158</v>
      </c>
      <c r="BJ878" s="12">
        <f t="shared" si="96"/>
        <v>0</v>
      </c>
      <c r="BK878" s="12">
        <f t="shared" si="97"/>
        <v>0</v>
      </c>
      <c r="CQ878" s="3" t="str">
        <f>CONCATENATE(baseURL!$A$1,baseURL!$B$1,baseURL!$C$1,".",C878,".",L878,".pkl&amp;seq=",BC878)</f>
        <v>http://proteomics.broadinstitute.org/millscripts/viewfeed.pl?side=xl&amp;cycle=1&amp;fixedMods=iaaC&amp;file=msdataSM/iPRG2012_nd/cpick_in/iPRG2012_nd.1134.8.0.pkl&amp;seq=EVLGEQGKDVK</v>
      </c>
    </row>
    <row r="879" spans="1:98" x14ac:dyDescent="0.2">
      <c r="A879" s="3">
        <v>5401</v>
      </c>
      <c r="B879" s="2" t="s">
        <v>1164</v>
      </c>
      <c r="C879" s="2" t="s">
        <v>1165</v>
      </c>
      <c r="D879" s="3">
        <v>1276</v>
      </c>
      <c r="E879" s="3">
        <v>1275</v>
      </c>
      <c r="F879" s="3">
        <v>23858</v>
      </c>
      <c r="G879" s="3">
        <v>2410</v>
      </c>
      <c r="H879" s="3">
        <v>10.2822</v>
      </c>
      <c r="I879" s="30">
        <v>401.22091</v>
      </c>
      <c r="J879" s="30">
        <v>401.22039749999999</v>
      </c>
      <c r="K879" s="30">
        <v>5.1000000000000004E-4</v>
      </c>
      <c r="L879" s="3">
        <v>3</v>
      </c>
      <c r="M879" s="3">
        <v>3</v>
      </c>
      <c r="N879" s="10">
        <f t="shared" si="91"/>
        <v>1</v>
      </c>
      <c r="O879" s="35">
        <v>3</v>
      </c>
      <c r="P879" s="17"/>
      <c r="Q879" s="40">
        <v>1201.64229</v>
      </c>
      <c r="R879" s="40">
        <v>401.21895000000001</v>
      </c>
      <c r="S879" s="18">
        <f t="shared" si="92"/>
        <v>4.8851132280687466</v>
      </c>
      <c r="T879" s="18">
        <f t="shared" si="93"/>
        <v>3.6077558150814975</v>
      </c>
      <c r="U879" s="18">
        <f t="shared" si="94"/>
        <v>2.1185440020068995</v>
      </c>
      <c r="V879" s="30">
        <v>401.21980000000002</v>
      </c>
      <c r="W879" s="3" t="s">
        <v>47</v>
      </c>
      <c r="X879" s="3" t="s">
        <v>47</v>
      </c>
      <c r="Y879" s="3" t="s">
        <v>47</v>
      </c>
      <c r="Z879" s="3" t="s">
        <v>47</v>
      </c>
      <c r="AA879" s="3" t="s">
        <v>47</v>
      </c>
      <c r="AB879" s="12" t="s">
        <v>47</v>
      </c>
      <c r="AC879" s="3" t="s">
        <v>47</v>
      </c>
      <c r="AD879" s="3" t="s">
        <v>47</v>
      </c>
      <c r="AE879" s="3" t="s">
        <v>47</v>
      </c>
      <c r="AF879" s="3" t="s">
        <v>48</v>
      </c>
      <c r="AG879" s="3" t="s">
        <v>47</v>
      </c>
      <c r="AH879" s="3" t="s">
        <v>47</v>
      </c>
      <c r="AI879" s="3" t="s">
        <v>48</v>
      </c>
      <c r="AJ879" s="3" t="s">
        <v>47</v>
      </c>
      <c r="AL879" s="3" t="s">
        <v>48</v>
      </c>
      <c r="AM879" s="3" t="s">
        <v>47</v>
      </c>
      <c r="AU879" s="3">
        <v>0</v>
      </c>
      <c r="AV879" s="3">
        <v>13</v>
      </c>
      <c r="AW879" s="3">
        <v>1</v>
      </c>
      <c r="AX879" s="3">
        <v>13</v>
      </c>
      <c r="AY879" s="3">
        <v>100</v>
      </c>
      <c r="AZ879" s="6" t="str">
        <f t="shared" si="95"/>
        <v>1136.1</v>
      </c>
      <c r="BC879" s="12" t="s">
        <v>1158</v>
      </c>
      <c r="BJ879" s="12">
        <f t="shared" si="96"/>
        <v>0</v>
      </c>
      <c r="BK879" s="12">
        <f t="shared" si="97"/>
        <v>0</v>
      </c>
      <c r="CQ879" s="3" t="str">
        <f>CONCATENATE(baseURL!$A$1,baseURL!$B$1,baseURL!$C$1,".",C879,".",L879,".pkl&amp;seq=",BC879)</f>
        <v>http://proteomics.broadinstitute.org/millscripts/viewfeed.pl?side=xl&amp;cycle=1&amp;fixedMods=iaaC&amp;file=msdataSM/iPRG2012_nd/cpick_in/iPRG2012_nd.1136.1.3.pkl&amp;seq=EVLGEQGKDVK</v>
      </c>
    </row>
    <row r="880" spans="1:98" x14ac:dyDescent="0.2">
      <c r="A880" s="3">
        <v>1797</v>
      </c>
      <c r="B880" s="2" t="s">
        <v>1166</v>
      </c>
      <c r="C880" s="2" t="s">
        <v>1167</v>
      </c>
      <c r="D880" s="3">
        <v>1278</v>
      </c>
      <c r="E880" s="3">
        <v>1277</v>
      </c>
      <c r="F880" s="3">
        <v>23860</v>
      </c>
      <c r="G880" s="3">
        <v>2412</v>
      </c>
      <c r="H880" s="3">
        <v>10.285500000000001</v>
      </c>
      <c r="I880" s="30">
        <v>441.89132000000001</v>
      </c>
      <c r="J880" s="30">
        <v>441.89086759999998</v>
      </c>
      <c r="K880" s="30">
        <v>4.4999999999999999E-4</v>
      </c>
      <c r="L880" s="3">
        <v>3</v>
      </c>
      <c r="M880" s="3">
        <v>3</v>
      </c>
      <c r="N880" s="10">
        <f t="shared" si="91"/>
        <v>1</v>
      </c>
      <c r="O880" s="35">
        <v>3</v>
      </c>
      <c r="P880" s="17"/>
      <c r="Q880" s="40">
        <v>1323.65392</v>
      </c>
      <c r="R880" s="40">
        <v>441.88949000000002</v>
      </c>
      <c r="S880" s="18">
        <f t="shared" si="92"/>
        <v>4.1413069135996219</v>
      </c>
      <c r="T880" s="18">
        <f t="shared" si="93"/>
        <v>3.1175215322619163</v>
      </c>
      <c r="U880" s="18">
        <f t="shared" si="94"/>
        <v>2.9645421075515648</v>
      </c>
      <c r="V880" s="30">
        <v>441.89080000000001</v>
      </c>
      <c r="Z880" s="3" t="s">
        <v>52</v>
      </c>
      <c r="AB880" s="12" t="s">
        <v>48</v>
      </c>
      <c r="AC880" s="3" t="s">
        <v>47</v>
      </c>
      <c r="AD880" s="3" t="s">
        <v>47</v>
      </c>
      <c r="AE880" s="3" t="s">
        <v>47</v>
      </c>
      <c r="AG880" s="3" t="s">
        <v>47</v>
      </c>
      <c r="AH880" s="3" t="s">
        <v>52</v>
      </c>
      <c r="AJ880" s="3" t="s">
        <v>52</v>
      </c>
      <c r="AU880" s="3">
        <v>0</v>
      </c>
      <c r="AV880" s="3">
        <v>4</v>
      </c>
      <c r="AW880" s="3">
        <v>1</v>
      </c>
      <c r="AX880" s="3">
        <v>4</v>
      </c>
      <c r="AY880" s="3">
        <v>100</v>
      </c>
      <c r="AZ880" s="6" t="str">
        <f t="shared" si="95"/>
        <v>1136.3</v>
      </c>
      <c r="BC880" s="12" t="s">
        <v>1107</v>
      </c>
      <c r="BD880" s="12" t="s">
        <v>258</v>
      </c>
      <c r="BJ880" s="12">
        <f t="shared" si="96"/>
        <v>0</v>
      </c>
      <c r="BK880" s="12">
        <f t="shared" si="97"/>
        <v>0</v>
      </c>
      <c r="CQ880" s="3" t="str">
        <f>CONCATENATE(baseURL!$A$1,baseURL!$B$1,baseURL!$C$1,".",C880,".",L880,".pkl&amp;seq=",BC880,"&amp;varMods=Dimethyl-K")</f>
        <v>http://proteomics.broadinstitute.org/millscripts/viewfeed.pl?side=xl&amp;cycle=1&amp;fixedMods=iaaC&amp;file=msdataSM/iPRG2012_nd/cpick_in/iPRG2012_nd.1136.3.3.pkl&amp;seq=DTASPkEYTAGR&amp;varMods=Dimethyl-K</v>
      </c>
    </row>
    <row r="881" spans="1:95" x14ac:dyDescent="0.2">
      <c r="A881" s="3">
        <v>3428</v>
      </c>
      <c r="B881" s="2" t="s">
        <v>1168</v>
      </c>
      <c r="C881" s="2" t="s">
        <v>1169</v>
      </c>
      <c r="D881" s="3">
        <v>1283</v>
      </c>
      <c r="E881" s="3">
        <v>1282</v>
      </c>
      <c r="F881" s="3">
        <v>23865</v>
      </c>
      <c r="G881" s="3">
        <v>2417</v>
      </c>
      <c r="H881" s="3">
        <v>10.293799999999999</v>
      </c>
      <c r="I881" s="30">
        <v>547.23644000000002</v>
      </c>
      <c r="J881" s="30">
        <v>547.23709080000003</v>
      </c>
      <c r="K881" s="30">
        <v>-6.4999999999999997E-4</v>
      </c>
      <c r="L881" s="3">
        <v>2</v>
      </c>
      <c r="M881" s="3">
        <v>2</v>
      </c>
      <c r="N881" s="10">
        <f t="shared" si="91"/>
        <v>1</v>
      </c>
      <c r="O881" s="35">
        <v>2</v>
      </c>
      <c r="P881" s="17"/>
      <c r="Q881" s="40">
        <v>1093.4643900000001</v>
      </c>
      <c r="R881" s="40">
        <v>547.23582999999996</v>
      </c>
      <c r="S881" s="18">
        <f t="shared" si="92"/>
        <v>1.1146930931980712</v>
      </c>
      <c r="T881" s="18">
        <f t="shared" si="93"/>
        <v>2.3039427079696693</v>
      </c>
      <c r="U881" s="18">
        <f t="shared" si="94"/>
        <v>2.5034910452873209</v>
      </c>
      <c r="V881" s="30">
        <v>547.23720000000003</v>
      </c>
      <c r="W881" s="3" t="s">
        <v>47</v>
      </c>
      <c r="X881" s="3" t="s">
        <v>47</v>
      </c>
      <c r="Y881" s="3" t="s">
        <v>47</v>
      </c>
      <c r="Z881" s="3" t="s">
        <v>47</v>
      </c>
      <c r="AA881" s="3" t="s">
        <v>47</v>
      </c>
      <c r="AB881" s="12" t="s">
        <v>47</v>
      </c>
      <c r="AC881" s="3" t="s">
        <v>47</v>
      </c>
      <c r="AE881" s="3" t="s">
        <v>47</v>
      </c>
      <c r="AF881" s="3" t="s">
        <v>47</v>
      </c>
      <c r="AG881" s="3" t="s">
        <v>47</v>
      </c>
      <c r="AH881" s="3" t="s">
        <v>47</v>
      </c>
      <c r="AI881" s="3" t="s">
        <v>47</v>
      </c>
      <c r="AK881" s="3" t="s">
        <v>47</v>
      </c>
      <c r="AL881" s="3" t="s">
        <v>47</v>
      </c>
      <c r="AM881" s="3" t="s">
        <v>47</v>
      </c>
      <c r="AU881" s="3">
        <v>0</v>
      </c>
      <c r="AV881" s="3">
        <v>15</v>
      </c>
      <c r="AW881" s="3">
        <v>1</v>
      </c>
      <c r="AX881" s="3">
        <v>15</v>
      </c>
      <c r="AY881" s="3">
        <v>100</v>
      </c>
      <c r="AZ881" s="6" t="str">
        <f t="shared" si="95"/>
        <v>1136.8</v>
      </c>
      <c r="BC881" s="12" t="s">
        <v>1116</v>
      </c>
      <c r="BJ881" s="12">
        <f t="shared" si="96"/>
        <v>0</v>
      </c>
      <c r="BK881" s="12">
        <f t="shared" si="97"/>
        <v>0</v>
      </c>
      <c r="CQ881" s="3" t="str">
        <f>CONCATENATE(baseURL!$A$1,baseURL!$B$1,baseURL!$C$1,".",C881,".",L881,".pkl&amp;seq=",BC881)</f>
        <v>http://proteomics.broadinstitute.org/millscripts/viewfeed.pl?side=xl&amp;cycle=1&amp;fixedMods=iaaC&amp;file=msdataSM/iPRG2012_nd/cpick_in/iPRG2012_nd.1136.8.2.pkl&amp;seq=DTDSEEELR</v>
      </c>
    </row>
    <row r="882" spans="1:95" x14ac:dyDescent="0.2">
      <c r="A882" s="3">
        <v>1306</v>
      </c>
      <c r="B882" s="2" t="s">
        <v>1161</v>
      </c>
      <c r="C882" s="2" t="s">
        <v>1162</v>
      </c>
      <c r="D882" s="3">
        <v>1284</v>
      </c>
      <c r="E882" s="3">
        <v>1283</v>
      </c>
      <c r="F882" s="3">
        <v>23866</v>
      </c>
      <c r="G882" s="3">
        <v>2418</v>
      </c>
      <c r="H882" s="3">
        <v>10.295500000000001</v>
      </c>
      <c r="I882" s="30">
        <v>583.31412999999998</v>
      </c>
      <c r="J882" s="30">
        <v>583.31476450000002</v>
      </c>
      <c r="K882" s="30">
        <v>-6.3000000000000003E-4</v>
      </c>
      <c r="L882" s="3">
        <v>2</v>
      </c>
      <c r="M882" s="3">
        <v>2</v>
      </c>
      <c r="N882" s="10">
        <f t="shared" si="91"/>
        <v>1</v>
      </c>
      <c r="O882" s="35">
        <v>2</v>
      </c>
      <c r="P882" s="17"/>
      <c r="Q882" s="40">
        <v>1165.6211599999999</v>
      </c>
      <c r="R882" s="40">
        <v>583.31421999999998</v>
      </c>
      <c r="S882" s="18">
        <f t="shared" si="92"/>
        <v>-0.15429076973324177</v>
      </c>
      <c r="T882" s="18">
        <f t="shared" si="93"/>
        <v>0.93345915696407189</v>
      </c>
      <c r="U882" s="18">
        <f t="shared" si="94"/>
        <v>0.99431829385810222</v>
      </c>
      <c r="V882" s="30">
        <v>583.31479999999999</v>
      </c>
      <c r="W882" s="3" t="s">
        <v>48</v>
      </c>
      <c r="X882" s="3" t="s">
        <v>47</v>
      </c>
      <c r="Y882" s="3" t="s">
        <v>47</v>
      </c>
      <c r="Z882" s="3" t="s">
        <v>47</v>
      </c>
      <c r="AA882" s="3" t="s">
        <v>47</v>
      </c>
      <c r="AF882" s="3" t="s">
        <v>48</v>
      </c>
      <c r="AG882" s="3" t="s">
        <v>48</v>
      </c>
      <c r="AK882" s="3" t="s">
        <v>52</v>
      </c>
      <c r="AP882" s="3" t="s">
        <v>52</v>
      </c>
      <c r="AU882" s="3">
        <v>0</v>
      </c>
      <c r="AV882" s="3">
        <v>4</v>
      </c>
      <c r="AW882" s="3">
        <v>1</v>
      </c>
      <c r="AX882" s="3">
        <v>4</v>
      </c>
      <c r="AY882" s="3">
        <v>100</v>
      </c>
      <c r="AZ882" s="6" t="str">
        <f t="shared" si="95"/>
        <v>1136.9</v>
      </c>
      <c r="BC882" s="12" t="s">
        <v>1163</v>
      </c>
      <c r="BJ882" s="12">
        <f t="shared" si="96"/>
        <v>0</v>
      </c>
      <c r="BK882" s="12">
        <f t="shared" si="97"/>
        <v>0</v>
      </c>
      <c r="CQ882" s="3" t="str">
        <f>CONCATENATE(baseURL!$A$1,baseURL!$B$1,baseURL!$C$1,".",C882,".",L882,".pkl&amp;seq=",BC882)</f>
        <v>http://proteomics.broadinstitute.org/millscripts/viewfeed.pl?side=xl&amp;cycle=1&amp;fixedMods=iaaC&amp;file=msdataSM/iPRG2012_nd/cpick_in/iPRG2012_nd.1136.9.2.pkl&amp;seq=TAQGKEFGVTK</v>
      </c>
    </row>
    <row r="883" spans="1:95" x14ac:dyDescent="0.2">
      <c r="A883" s="3">
        <v>2725</v>
      </c>
      <c r="B883" s="2" t="s">
        <v>1170</v>
      </c>
      <c r="C883" s="2" t="s">
        <v>1171</v>
      </c>
      <c r="D883" s="3">
        <v>1288</v>
      </c>
      <c r="E883" s="3">
        <v>1287</v>
      </c>
      <c r="F883" s="3">
        <v>23881</v>
      </c>
      <c r="G883" s="3">
        <v>2423</v>
      </c>
      <c r="H883" s="3">
        <v>10.3101</v>
      </c>
      <c r="I883" s="30">
        <v>474.94288</v>
      </c>
      <c r="J883" s="30">
        <v>474.94149049999999</v>
      </c>
      <c r="K883" s="30">
        <v>1.39E-3</v>
      </c>
      <c r="L883" s="3">
        <v>3</v>
      </c>
      <c r="M883" s="3">
        <v>3</v>
      </c>
      <c r="N883" s="10">
        <f t="shared" si="91"/>
        <v>1</v>
      </c>
      <c r="O883" s="35">
        <v>3</v>
      </c>
      <c r="P883" s="17"/>
      <c r="Q883" s="40">
        <v>1422.8063400000001</v>
      </c>
      <c r="R883" s="40">
        <v>474.94029999999998</v>
      </c>
      <c r="S883" s="18">
        <f t="shared" si="92"/>
        <v>5.4322616969398458</v>
      </c>
      <c r="T883" s="18">
        <f t="shared" si="93"/>
        <v>2.5066308334057514</v>
      </c>
      <c r="U883" s="18">
        <f t="shared" si="94"/>
        <v>2.5266333474751161</v>
      </c>
      <c r="V883" s="30">
        <v>474.94150000000002</v>
      </c>
      <c r="Z883" s="3" t="s">
        <v>47</v>
      </c>
      <c r="AB883" s="12" t="s">
        <v>48</v>
      </c>
      <c r="AC883" s="3" t="s">
        <v>47</v>
      </c>
      <c r="AD883" s="3" t="s">
        <v>47</v>
      </c>
      <c r="AE883" s="3" t="s">
        <v>47</v>
      </c>
      <c r="AF883" s="3" t="s">
        <v>48</v>
      </c>
      <c r="AG883" s="3" t="s">
        <v>48</v>
      </c>
      <c r="AH883" s="3" t="s">
        <v>48</v>
      </c>
      <c r="AI883" s="3" t="s">
        <v>48</v>
      </c>
      <c r="AL883" s="3" t="s">
        <v>48</v>
      </c>
      <c r="AM883" s="3" t="s">
        <v>48</v>
      </c>
      <c r="AU883" s="3">
        <v>0</v>
      </c>
      <c r="AV883" s="3">
        <v>4</v>
      </c>
      <c r="AW883" s="3">
        <v>1</v>
      </c>
      <c r="AX883" s="3">
        <v>4</v>
      </c>
      <c r="AY883" s="3">
        <v>100</v>
      </c>
      <c r="AZ883" s="6" t="str">
        <f t="shared" si="95"/>
        <v>1137.3</v>
      </c>
      <c r="BC883" s="12" t="s">
        <v>1172</v>
      </c>
      <c r="BJ883" s="12">
        <f t="shared" si="96"/>
        <v>0</v>
      </c>
      <c r="BK883" s="12">
        <f t="shared" si="97"/>
        <v>0</v>
      </c>
      <c r="CQ883" s="3" t="str">
        <f>CONCATENATE(baseURL!$A$1,baseURL!$B$1,baseURL!$C$1,".",C883,".",L883,".pkl&amp;seq=",BC883)</f>
        <v>http://proteomics.broadinstitute.org/millscripts/viewfeed.pl?side=xl&amp;cycle=1&amp;fixedMods=iaaC&amp;file=msdataSM/iPRG2012_nd/cpick_in/iPRG2012_nd.1137.3.3.pkl&amp;seq=LAAYNKKSTLSAR</v>
      </c>
    </row>
    <row r="884" spans="1:95" x14ac:dyDescent="0.2">
      <c r="A884" s="3">
        <v>3880</v>
      </c>
      <c r="B884" s="2" t="s">
        <v>1175</v>
      </c>
      <c r="C884" s="2" t="s">
        <v>1170</v>
      </c>
      <c r="D884" s="3">
        <v>1297</v>
      </c>
      <c r="E884" s="3">
        <v>1296</v>
      </c>
      <c r="F884" s="3">
        <v>23903</v>
      </c>
      <c r="G884" s="3">
        <v>2433</v>
      </c>
      <c r="H884" s="3">
        <v>10.336499999999999</v>
      </c>
      <c r="I884" s="30">
        <v>464.23288000000002</v>
      </c>
      <c r="J884" s="30">
        <v>464.23261079999997</v>
      </c>
      <c r="K884" s="30">
        <v>2.7E-4</v>
      </c>
      <c r="L884" s="3">
        <v>3</v>
      </c>
      <c r="M884" s="3">
        <v>3</v>
      </c>
      <c r="N884" s="10">
        <f t="shared" si="91"/>
        <v>1</v>
      </c>
      <c r="O884" s="35">
        <v>3</v>
      </c>
      <c r="P884" s="17"/>
      <c r="Q884" s="40">
        <v>1390.6808599999999</v>
      </c>
      <c r="R884" s="40">
        <v>464.23181</v>
      </c>
      <c r="S884" s="18">
        <f t="shared" si="92"/>
        <v>2.3048829851340731</v>
      </c>
      <c r="T884" s="18">
        <f t="shared" si="93"/>
        <v>1.7250002751406948</v>
      </c>
      <c r="U884" s="18">
        <f t="shared" si="94"/>
        <v>0.84009753657700181</v>
      </c>
      <c r="V884" s="30">
        <v>464.23219999999998</v>
      </c>
      <c r="W884" s="3" t="s">
        <v>47</v>
      </c>
      <c r="X884" s="3" t="s">
        <v>47</v>
      </c>
      <c r="Y884" s="3" t="s">
        <v>47</v>
      </c>
      <c r="Z884" s="3" t="s">
        <v>47</v>
      </c>
      <c r="AA884" s="3" t="s">
        <v>47</v>
      </c>
      <c r="AB884" s="12" t="s">
        <v>48</v>
      </c>
      <c r="AC884" s="3" t="s">
        <v>47</v>
      </c>
      <c r="AD884" s="3" t="s">
        <v>47</v>
      </c>
      <c r="AE884" s="3" t="s">
        <v>47</v>
      </c>
      <c r="AF884" s="3" t="s">
        <v>48</v>
      </c>
      <c r="AG884" s="3" t="s">
        <v>47</v>
      </c>
      <c r="AH884" s="3" t="s">
        <v>48</v>
      </c>
      <c r="AJ884" s="3" t="s">
        <v>47</v>
      </c>
      <c r="AL884" s="3" t="s">
        <v>48</v>
      </c>
      <c r="AU884" s="3">
        <v>0</v>
      </c>
      <c r="AV884" s="3">
        <v>10</v>
      </c>
      <c r="AW884" s="3">
        <v>1</v>
      </c>
      <c r="AX884" s="3">
        <v>10</v>
      </c>
      <c r="AY884" s="3">
        <v>100</v>
      </c>
      <c r="AZ884" s="6" t="str">
        <f t="shared" si="95"/>
        <v>1138.4</v>
      </c>
      <c r="BC884" s="12" t="s">
        <v>1176</v>
      </c>
      <c r="BJ884" s="12">
        <f t="shared" si="96"/>
        <v>0</v>
      </c>
      <c r="BK884" s="12">
        <f t="shared" si="97"/>
        <v>0</v>
      </c>
      <c r="CQ884" s="3" t="str">
        <f>CONCATENATE(baseURL!$A$1,baseURL!$B$1,baseURL!$C$1,".",C884,".",L884,".pkl&amp;seq=",BC884)</f>
        <v>http://proteomics.broadinstitute.org/millscripts/viewfeed.pl?side=xl&amp;cycle=1&amp;fixedMods=iaaC&amp;file=msdataSM/iPRG2012_nd/cpick_in/iPRG2012_nd.1138.4.3.pkl&amp;seq=ATETVDNKDLER</v>
      </c>
    </row>
    <row r="885" spans="1:95" x14ac:dyDescent="0.2">
      <c r="A885" s="3">
        <v>4845</v>
      </c>
      <c r="B885" s="2" t="s">
        <v>1177</v>
      </c>
      <c r="C885" s="2" t="s">
        <v>1178</v>
      </c>
      <c r="D885" s="3">
        <v>1303</v>
      </c>
      <c r="E885" s="3">
        <v>1302</v>
      </c>
      <c r="F885" s="3">
        <v>23922</v>
      </c>
      <c r="G885" s="3">
        <v>2440</v>
      </c>
      <c r="H885" s="3">
        <v>10.3653</v>
      </c>
      <c r="I885" s="30">
        <v>458.25765000000001</v>
      </c>
      <c r="J885" s="30">
        <v>458.25678299999998</v>
      </c>
      <c r="K885" s="30">
        <v>8.7000000000000001E-4</v>
      </c>
      <c r="L885" s="3">
        <v>2</v>
      </c>
      <c r="M885" s="3">
        <v>2</v>
      </c>
      <c r="N885" s="10">
        <f t="shared" si="91"/>
        <v>1</v>
      </c>
      <c r="O885" s="35">
        <v>2</v>
      </c>
      <c r="P885" s="17"/>
      <c r="Q885" s="40">
        <v>915.50468000000001</v>
      </c>
      <c r="R885" s="40">
        <v>458.25598000000002</v>
      </c>
      <c r="S885" s="18">
        <f t="shared" si="92"/>
        <v>3.6442514072376495</v>
      </c>
      <c r="T885" s="18">
        <f t="shared" si="93"/>
        <v>1.7522957364618341</v>
      </c>
      <c r="U885" s="18">
        <f t="shared" si="94"/>
        <v>1.352955612209191</v>
      </c>
      <c r="V885" s="30">
        <v>458.25659999999999</v>
      </c>
      <c r="W885" s="3" t="s">
        <v>47</v>
      </c>
      <c r="X885" s="3" t="s">
        <v>47</v>
      </c>
      <c r="Y885" s="3" t="s">
        <v>47</v>
      </c>
      <c r="Z885" s="3" t="s">
        <v>47</v>
      </c>
      <c r="AA885" s="3" t="s">
        <v>48</v>
      </c>
      <c r="AB885" s="12" t="s">
        <v>47</v>
      </c>
      <c r="AC885" s="3" t="s">
        <v>47</v>
      </c>
      <c r="AD885" s="3" t="s">
        <v>47</v>
      </c>
      <c r="AE885" s="3" t="s">
        <v>47</v>
      </c>
      <c r="AF885" s="3" t="s">
        <v>47</v>
      </c>
      <c r="AG885" s="3" t="s">
        <v>47</v>
      </c>
      <c r="AH885" s="3" t="s">
        <v>47</v>
      </c>
      <c r="AI885" s="3" t="s">
        <v>47</v>
      </c>
      <c r="AJ885" s="3" t="s">
        <v>47</v>
      </c>
      <c r="AK885" s="3" t="s">
        <v>47</v>
      </c>
      <c r="AL885" s="3" t="s">
        <v>47</v>
      </c>
      <c r="AM885" s="3" t="s">
        <v>47</v>
      </c>
      <c r="AN885" s="3" t="s">
        <v>47</v>
      </c>
      <c r="AU885" s="3">
        <v>0</v>
      </c>
      <c r="AV885" s="3">
        <v>17</v>
      </c>
      <c r="AW885" s="3">
        <v>1</v>
      </c>
      <c r="AX885" s="3">
        <v>17</v>
      </c>
      <c r="AY885" s="3">
        <v>100</v>
      </c>
      <c r="AZ885" s="6" t="str">
        <f t="shared" si="95"/>
        <v>1139.2</v>
      </c>
      <c r="BC885" s="12" t="s">
        <v>1179</v>
      </c>
      <c r="BJ885" s="12">
        <f t="shared" si="96"/>
        <v>0</v>
      </c>
      <c r="BK885" s="12">
        <f t="shared" si="97"/>
        <v>0</v>
      </c>
      <c r="CQ885" s="3" t="str">
        <f>CONCATENATE(baseURL!$A$1,baseURL!$B$1,baseURL!$C$1,".",C885,".",L885,".pkl&amp;seq=",BC885)</f>
        <v>http://proteomics.broadinstitute.org/millscripts/viewfeed.pl?side=xl&amp;cycle=1&amp;fixedMods=iaaC&amp;file=msdataSM/iPRG2012_nd/cpick_in/iPRG2012_nd.1139.2.2.pkl&amp;seq=GLVAYHQK</v>
      </c>
    </row>
    <row r="886" spans="1:95" x14ac:dyDescent="0.2">
      <c r="A886" s="3">
        <v>7162</v>
      </c>
      <c r="B886" s="2" t="s">
        <v>1180</v>
      </c>
      <c r="C886" s="2" t="s">
        <v>1177</v>
      </c>
      <c r="D886" s="3">
        <v>1307</v>
      </c>
      <c r="E886" s="3">
        <v>1306</v>
      </c>
      <c r="F886" s="3">
        <v>23944</v>
      </c>
      <c r="G886" s="3">
        <v>2445</v>
      </c>
      <c r="H886" s="3">
        <v>10.3826</v>
      </c>
      <c r="I886" s="30">
        <v>445.88873000000001</v>
      </c>
      <c r="J886" s="30">
        <v>445.8886263</v>
      </c>
      <c r="K886" s="30">
        <v>1E-4</v>
      </c>
      <c r="L886" s="3">
        <v>3</v>
      </c>
      <c r="M886" s="3">
        <v>3</v>
      </c>
      <c r="N886" s="10">
        <f t="shared" si="91"/>
        <v>1</v>
      </c>
      <c r="O886" s="35">
        <v>3</v>
      </c>
      <c r="P886" s="17"/>
      <c r="Q886" s="40">
        <v>1335.6474000000001</v>
      </c>
      <c r="R886" s="40">
        <v>445.88731999999999</v>
      </c>
      <c r="S886" s="18">
        <f t="shared" si="92"/>
        <v>3.1622339025501502</v>
      </c>
      <c r="T886" s="18">
        <f t="shared" si="93"/>
        <v>2.9296639339512875</v>
      </c>
      <c r="U886" s="18">
        <f t="shared" si="94"/>
        <v>2.8706804221487743</v>
      </c>
      <c r="V886" s="30">
        <v>445.8886</v>
      </c>
      <c r="X886" s="3" t="s">
        <v>47</v>
      </c>
      <c r="Y886" s="3" t="s">
        <v>47</v>
      </c>
      <c r="AA886" s="3" t="s">
        <v>47</v>
      </c>
      <c r="AB886" s="12" t="s">
        <v>52</v>
      </c>
      <c r="AG886" s="3" t="s">
        <v>47</v>
      </c>
      <c r="AH886" s="3" t="s">
        <v>48</v>
      </c>
      <c r="AK886" s="3" t="s">
        <v>52</v>
      </c>
      <c r="AL886" s="3" t="s">
        <v>48</v>
      </c>
      <c r="AM886" s="3" t="s">
        <v>47</v>
      </c>
      <c r="AU886" s="3">
        <v>0</v>
      </c>
      <c r="AV886" s="3">
        <v>5</v>
      </c>
      <c r="AW886" s="3">
        <v>1</v>
      </c>
      <c r="AX886" s="3">
        <v>5</v>
      </c>
      <c r="AY886" s="3">
        <v>100</v>
      </c>
      <c r="AZ886" s="6" t="str">
        <f t="shared" si="95"/>
        <v>1140.3</v>
      </c>
      <c r="BC886" s="12" t="s">
        <v>1181</v>
      </c>
      <c r="BJ886" s="12">
        <f t="shared" si="96"/>
        <v>0</v>
      </c>
      <c r="BK886" s="12">
        <f t="shared" si="97"/>
        <v>0</v>
      </c>
      <c r="CQ886" s="3" t="str">
        <f>CONCATENATE(baseURL!$A$1,baseURL!$B$1,baseURL!$C$1,".",C886,".",L886,".pkl&amp;seq=",BC886)</f>
        <v>http://proteomics.broadinstitute.org/millscripts/viewfeed.pl?side=xl&amp;cycle=1&amp;fixedMods=iaaC&amp;file=msdataSM/iPRG2012_nd/cpick_in/iPRG2012_nd.1140.3.3.pkl&amp;seq=SGTHNMYKELR</v>
      </c>
    </row>
    <row r="887" spans="1:95" x14ac:dyDescent="0.2">
      <c r="A887" s="3">
        <v>3435</v>
      </c>
      <c r="B887" s="2" t="s">
        <v>1182</v>
      </c>
      <c r="C887" s="2" t="s">
        <v>1183</v>
      </c>
      <c r="D887" s="3">
        <v>1309</v>
      </c>
      <c r="E887" s="3">
        <v>1308</v>
      </c>
      <c r="F887" s="3">
        <v>23946</v>
      </c>
      <c r="G887" s="3">
        <v>2447</v>
      </c>
      <c r="H887" s="3">
        <v>10.385899999999999</v>
      </c>
      <c r="I887" s="30">
        <v>486.76402000000002</v>
      </c>
      <c r="J887" s="30">
        <v>486.76401659999999</v>
      </c>
      <c r="K887" s="30">
        <v>0</v>
      </c>
      <c r="L887" s="3">
        <v>2</v>
      </c>
      <c r="M887" s="3">
        <v>0</v>
      </c>
      <c r="N887" s="10">
        <f t="shared" si="91"/>
        <v>1</v>
      </c>
      <c r="O887" s="35">
        <v>2</v>
      </c>
      <c r="P887" s="17"/>
      <c r="Q887" s="40">
        <v>972.51828</v>
      </c>
      <c r="R887" s="40">
        <v>486.76278000000002</v>
      </c>
      <c r="S887" s="18">
        <f t="shared" si="92"/>
        <v>2.5474421031034642</v>
      </c>
      <c r="T887" s="18">
        <f t="shared" si="93"/>
        <v>2.5404571811554018</v>
      </c>
      <c r="U887" s="18">
        <f t="shared" si="94"/>
        <v>1.6845988100734861</v>
      </c>
      <c r="V887" s="30">
        <v>486.7636</v>
      </c>
      <c r="W887" s="3" t="s">
        <v>47</v>
      </c>
      <c r="X887" s="3" t="s">
        <v>47</v>
      </c>
      <c r="Y887" s="3" t="s">
        <v>47</v>
      </c>
      <c r="Z887" s="3" t="s">
        <v>47</v>
      </c>
      <c r="AA887" s="3" t="s">
        <v>47</v>
      </c>
      <c r="AB887" s="12" t="s">
        <v>47</v>
      </c>
      <c r="AC887" s="3" t="s">
        <v>47</v>
      </c>
      <c r="AE887" s="3" t="s">
        <v>48</v>
      </c>
      <c r="AF887" s="3" t="s">
        <v>48</v>
      </c>
      <c r="AG887" s="3" t="s">
        <v>48</v>
      </c>
      <c r="AH887" s="3" t="s">
        <v>47</v>
      </c>
      <c r="AI887" s="3" t="s">
        <v>47</v>
      </c>
      <c r="AK887" s="3" t="s">
        <v>48</v>
      </c>
      <c r="AL887" s="3" t="s">
        <v>48</v>
      </c>
      <c r="AM887" s="3" t="s">
        <v>47</v>
      </c>
      <c r="AU887" s="3">
        <v>0</v>
      </c>
      <c r="AV887" s="3">
        <v>10</v>
      </c>
      <c r="AW887" s="3">
        <v>1</v>
      </c>
      <c r="AX887" s="3">
        <v>10</v>
      </c>
      <c r="AY887" s="3">
        <v>100</v>
      </c>
      <c r="AZ887" s="6" t="str">
        <f t="shared" si="95"/>
        <v>1140.5</v>
      </c>
      <c r="BC887" s="12" t="s">
        <v>1184</v>
      </c>
      <c r="BJ887" s="12">
        <f t="shared" si="96"/>
        <v>0</v>
      </c>
      <c r="BK887" s="12">
        <f t="shared" si="97"/>
        <v>0</v>
      </c>
      <c r="CQ887" s="3" t="str">
        <f>CONCATENATE(baseURL!$A$1,baseURL!$B$1,baseURL!$C$1,".",C887,".",L887,".pkl&amp;seq=",BC887)</f>
        <v>http://proteomics.broadinstitute.org/millscripts/viewfeed.pl?side=xl&amp;cycle=1&amp;fixedMods=iaaC&amp;file=msdataSM/iPRG2012_nd/cpick_in/iPRG2012_nd.1140.5.2.pkl&amp;seq=VTQMTPAPK</v>
      </c>
    </row>
    <row r="888" spans="1:95" x14ac:dyDescent="0.2">
      <c r="A888" s="3">
        <v>3367</v>
      </c>
      <c r="B888" s="2" t="s">
        <v>1187</v>
      </c>
      <c r="C888" s="2" t="s">
        <v>1185</v>
      </c>
      <c r="D888" s="3">
        <v>1325</v>
      </c>
      <c r="E888" s="3">
        <v>1324</v>
      </c>
      <c r="F888" s="3">
        <v>23987</v>
      </c>
      <c r="G888" s="3">
        <v>2465</v>
      </c>
      <c r="H888" s="3">
        <v>10.437799999999999</v>
      </c>
      <c r="I888" s="30">
        <v>457.23689999999999</v>
      </c>
      <c r="J888" s="30">
        <v>457.23504480000003</v>
      </c>
      <c r="K888" s="30">
        <v>1.8600000000000001E-3</v>
      </c>
      <c r="L888" s="3">
        <v>2</v>
      </c>
      <c r="M888" s="3">
        <v>2</v>
      </c>
      <c r="N888" s="10">
        <f t="shared" si="91"/>
        <v>1</v>
      </c>
      <c r="O888" s="35">
        <v>2</v>
      </c>
      <c r="P888" s="17"/>
      <c r="Q888" s="40">
        <v>913.46253999999999</v>
      </c>
      <c r="R888" s="40">
        <v>457.23491000000001</v>
      </c>
      <c r="S888" s="18">
        <f t="shared" si="92"/>
        <v>4.3522486066909325</v>
      </c>
      <c r="T888" s="18">
        <f t="shared" si="93"/>
        <v>0.29481563429199209</v>
      </c>
      <c r="U888" s="18">
        <f t="shared" si="94"/>
        <v>-0.67798847645542437</v>
      </c>
      <c r="V888" s="30">
        <v>457.2346</v>
      </c>
      <c r="W888" s="3" t="s">
        <v>47</v>
      </c>
      <c r="X888" s="3" t="s">
        <v>47</v>
      </c>
      <c r="Y888" s="3" t="s">
        <v>47</v>
      </c>
      <c r="Z888" s="3" t="s">
        <v>47</v>
      </c>
      <c r="AA888" s="3" t="s">
        <v>47</v>
      </c>
      <c r="AB888" s="12" t="s">
        <v>47</v>
      </c>
      <c r="AC888" s="3" t="s">
        <v>47</v>
      </c>
      <c r="AE888" s="3" t="s">
        <v>47</v>
      </c>
      <c r="AF888" s="3" t="s">
        <v>48</v>
      </c>
      <c r="AG888" s="3" t="s">
        <v>48</v>
      </c>
      <c r="AH888" s="3" t="s">
        <v>47</v>
      </c>
      <c r="AK888" s="3" t="s">
        <v>48</v>
      </c>
      <c r="AL888" s="3" t="s">
        <v>48</v>
      </c>
      <c r="AM888" s="3" t="s">
        <v>47</v>
      </c>
      <c r="AN888" s="3" t="s">
        <v>47</v>
      </c>
      <c r="AU888" s="3">
        <v>0</v>
      </c>
      <c r="AV888" s="3">
        <v>11</v>
      </c>
      <c r="AW888" s="3">
        <v>1</v>
      </c>
      <c r="AX888" s="3">
        <v>11</v>
      </c>
      <c r="AY888" s="3">
        <v>100</v>
      </c>
      <c r="AZ888" s="6" t="str">
        <f t="shared" si="95"/>
        <v>1142.4</v>
      </c>
      <c r="BC888" s="12" t="s">
        <v>1188</v>
      </c>
      <c r="BJ888" s="12">
        <f t="shared" si="96"/>
        <v>0</v>
      </c>
      <c r="BK888" s="12">
        <f t="shared" si="97"/>
        <v>0</v>
      </c>
      <c r="CQ888" s="3" t="str">
        <f>CONCATENATE(baseURL!$A$1,baseURL!$B$1,baseURL!$C$1,".",C888,".",L888,".pkl&amp;seq=",BC888)</f>
        <v>http://proteomics.broadinstitute.org/millscripts/viewfeed.pl?side=xl&amp;cycle=1&amp;fixedMods=iaaC&amp;file=msdataSM/iPRG2012_nd/cpick_in/iPRG2012_nd.1142.4.2.pkl&amp;seq=YSLQTSSK</v>
      </c>
    </row>
    <row r="889" spans="1:95" x14ac:dyDescent="0.2">
      <c r="A889" s="3">
        <v>3158</v>
      </c>
      <c r="B889" s="2" t="s">
        <v>1189</v>
      </c>
      <c r="C889" s="2" t="s">
        <v>1190</v>
      </c>
      <c r="D889" s="3">
        <v>1327</v>
      </c>
      <c r="E889" s="3">
        <v>1326</v>
      </c>
      <c r="F889" s="3">
        <v>23989</v>
      </c>
      <c r="G889" s="3">
        <v>2467</v>
      </c>
      <c r="H889" s="3">
        <v>10.4429</v>
      </c>
      <c r="I889" s="30">
        <v>568.28209000000004</v>
      </c>
      <c r="J889" s="30">
        <v>568.28029200000003</v>
      </c>
      <c r="K889" s="30">
        <v>1.8E-3</v>
      </c>
      <c r="L889" s="3">
        <v>3</v>
      </c>
      <c r="M889" s="3">
        <v>3</v>
      </c>
      <c r="N889" s="10">
        <f t="shared" si="91"/>
        <v>1</v>
      </c>
      <c r="O889" s="35">
        <v>3</v>
      </c>
      <c r="P889" s="17"/>
      <c r="Q889" s="40">
        <v>1702.8242299999999</v>
      </c>
      <c r="R889" s="40">
        <v>568.27959999999996</v>
      </c>
      <c r="S889" s="18">
        <f t="shared" si="92"/>
        <v>4.3816459364014078</v>
      </c>
      <c r="T889" s="18">
        <f t="shared" si="93"/>
        <v>1.2177104370310978</v>
      </c>
      <c r="U889" s="18">
        <f t="shared" si="94"/>
        <v>1.0558182980292825</v>
      </c>
      <c r="V889" s="30">
        <v>568.28020000000004</v>
      </c>
      <c r="W889" s="3" t="s">
        <v>47</v>
      </c>
      <c r="X889" s="3" t="s">
        <v>47</v>
      </c>
      <c r="Y889" s="3" t="s">
        <v>47</v>
      </c>
      <c r="Z889" s="3" t="s">
        <v>47</v>
      </c>
      <c r="AA889" s="3" t="s">
        <v>47</v>
      </c>
      <c r="AB889" s="12" t="s">
        <v>47</v>
      </c>
      <c r="AC889" s="3" t="s">
        <v>52</v>
      </c>
      <c r="AE889" s="3" t="s">
        <v>47</v>
      </c>
      <c r="AF889" s="3" t="s">
        <v>48</v>
      </c>
      <c r="AG889" s="3" t="s">
        <v>52</v>
      </c>
      <c r="AH889" s="3" t="s">
        <v>47</v>
      </c>
      <c r="AM889" s="3" t="s">
        <v>48</v>
      </c>
      <c r="AU889" s="3">
        <v>0</v>
      </c>
      <c r="AV889" s="3">
        <v>8</v>
      </c>
      <c r="AW889" s="3">
        <v>1</v>
      </c>
      <c r="AX889" s="3">
        <v>8</v>
      </c>
      <c r="AY889" s="3">
        <v>100</v>
      </c>
      <c r="AZ889" s="6" t="str">
        <f t="shared" si="95"/>
        <v>1142.6</v>
      </c>
      <c r="BC889" s="12" t="s">
        <v>1191</v>
      </c>
      <c r="BJ889" s="12">
        <f t="shared" si="96"/>
        <v>0</v>
      </c>
      <c r="BK889" s="12">
        <f t="shared" si="97"/>
        <v>0</v>
      </c>
      <c r="CQ889" s="3" t="str">
        <f>CONCATENATE(baseURL!$A$1,baseURL!$B$1,baseURL!$C$1,".",C889,".",L889,".pkl&amp;seq=",BC889)</f>
        <v>http://proteomics.broadinstitute.org/millscripts/viewfeed.pl?side=xl&amp;cycle=1&amp;fixedMods=iaaC&amp;file=msdataSM/iPRG2012_nd/cpick_in/iPRG2012_nd.1142.6.3.pkl&amp;seq=QTEQDNVEKENQLK</v>
      </c>
    </row>
    <row r="890" spans="1:95" x14ac:dyDescent="0.2">
      <c r="A890" s="3">
        <v>2348</v>
      </c>
      <c r="B890" s="2" t="s">
        <v>1192</v>
      </c>
      <c r="C890" s="2" t="s">
        <v>1193</v>
      </c>
      <c r="D890" s="3">
        <v>1328</v>
      </c>
      <c r="E890" s="3">
        <v>1327</v>
      </c>
      <c r="F890" s="3">
        <v>23990</v>
      </c>
      <c r="G890" s="3">
        <v>2468</v>
      </c>
      <c r="H890" s="3">
        <v>10.4453</v>
      </c>
      <c r="I890" s="30">
        <v>597.79289000000006</v>
      </c>
      <c r="J890" s="30">
        <v>597.79134980000003</v>
      </c>
      <c r="K890" s="30">
        <v>1.5399999999999999E-3</v>
      </c>
      <c r="L890" s="3">
        <v>2</v>
      </c>
      <c r="M890" s="3">
        <v>2</v>
      </c>
      <c r="N890" s="10">
        <f t="shared" si="91"/>
        <v>1</v>
      </c>
      <c r="O890" s="35">
        <v>2</v>
      </c>
      <c r="P890" s="17"/>
      <c r="Q890" s="40">
        <v>1194.57494</v>
      </c>
      <c r="R890" s="40">
        <v>597.79111</v>
      </c>
      <c r="S890" s="18">
        <f t="shared" si="92"/>
        <v>2.977628757398894</v>
      </c>
      <c r="T890" s="18">
        <f t="shared" si="93"/>
        <v>0.4011434697167201</v>
      </c>
      <c r="U890" s="18">
        <f t="shared" si="94"/>
        <v>-1.6728251403324526E-2</v>
      </c>
      <c r="V890" s="30">
        <v>597.79110000000003</v>
      </c>
      <c r="W890" s="3" t="s">
        <v>47</v>
      </c>
      <c r="Z890" s="3" t="s">
        <v>48</v>
      </c>
      <c r="AA890" s="3" t="s">
        <v>47</v>
      </c>
      <c r="AB890" s="12" t="s">
        <v>47</v>
      </c>
      <c r="AC890" s="3" t="s">
        <v>48</v>
      </c>
      <c r="AE890" s="3" t="s">
        <v>48</v>
      </c>
      <c r="AF890" s="3" t="s">
        <v>48</v>
      </c>
      <c r="AG890" s="3" t="s">
        <v>48</v>
      </c>
      <c r="AH890" s="3" t="s">
        <v>48</v>
      </c>
      <c r="AI890" s="3" t="s">
        <v>52</v>
      </c>
      <c r="AJ890" s="3" t="s">
        <v>47</v>
      </c>
      <c r="AL890" s="3" t="s">
        <v>52</v>
      </c>
      <c r="AO890" s="3" t="s">
        <v>48</v>
      </c>
      <c r="AU890" s="3">
        <v>0</v>
      </c>
      <c r="AV890" s="3">
        <v>4</v>
      </c>
      <c r="AW890" s="3">
        <v>1</v>
      </c>
      <c r="AX890" s="3">
        <v>4</v>
      </c>
      <c r="AY890" s="3">
        <v>100</v>
      </c>
      <c r="AZ890" s="6" t="str">
        <f t="shared" si="95"/>
        <v>1142.7</v>
      </c>
      <c r="BC890" s="12" t="s">
        <v>1140</v>
      </c>
      <c r="BJ890" s="12">
        <f t="shared" si="96"/>
        <v>0</v>
      </c>
      <c r="BK890" s="12">
        <f t="shared" si="97"/>
        <v>0</v>
      </c>
      <c r="BR890" s="3" t="s">
        <v>114</v>
      </c>
      <c r="CQ890" s="3" t="str">
        <f>CONCATENATE(baseURL!$A$1,baseURL!$B$1,baseURL!$C$1,".",C890,".",L890,".pkl&amp;seq=",BC890)</f>
        <v>http://proteomics.broadinstitute.org/millscripts/viewfeed.pl?side=xl&amp;cycle=1&amp;fixedMods=iaaC&amp;file=msdataSM/iPRG2012_nd/cpick_in/iPRG2012_nd.1142.7.2.pkl&amp;seq=qTHPDTGLSQK</v>
      </c>
    </row>
    <row r="891" spans="1:95" x14ac:dyDescent="0.2">
      <c r="A891" s="3">
        <v>3825</v>
      </c>
      <c r="B891" s="2" t="s">
        <v>1194</v>
      </c>
      <c r="C891" s="2" t="s">
        <v>1195</v>
      </c>
      <c r="D891" s="3">
        <v>1329</v>
      </c>
      <c r="E891" s="3">
        <v>1328</v>
      </c>
      <c r="F891" s="3">
        <v>24005</v>
      </c>
      <c r="G891" s="3">
        <v>2470</v>
      </c>
      <c r="H891" s="3">
        <v>10.4559</v>
      </c>
      <c r="I891" s="30">
        <v>450.97797000000003</v>
      </c>
      <c r="J891" s="30">
        <v>450.97765659999999</v>
      </c>
      <c r="K891" s="30">
        <v>3.1E-4</v>
      </c>
      <c r="L891" s="3">
        <v>4</v>
      </c>
      <c r="M891" s="3">
        <v>4</v>
      </c>
      <c r="N891" s="10">
        <f t="shared" si="91"/>
        <v>1</v>
      </c>
      <c r="O891" s="35">
        <v>4</v>
      </c>
      <c r="P891" s="17"/>
      <c r="Q891" s="40">
        <v>1800.88348</v>
      </c>
      <c r="R891" s="40">
        <v>450.97633000000002</v>
      </c>
      <c r="S891" s="18">
        <f t="shared" si="92"/>
        <v>3.6365544950196558</v>
      </c>
      <c r="T891" s="18">
        <f t="shared" si="93"/>
        <v>2.941617800584595</v>
      </c>
      <c r="U891" s="18">
        <f t="shared" si="94"/>
        <v>1.9291478112909186</v>
      </c>
      <c r="V891" s="30">
        <v>450.97719999999998</v>
      </c>
      <c r="W891" s="3" t="s">
        <v>47</v>
      </c>
      <c r="X891" s="3" t="s">
        <v>48</v>
      </c>
      <c r="Y891" s="3" t="s">
        <v>48</v>
      </c>
      <c r="Z891" s="3" t="s">
        <v>47</v>
      </c>
      <c r="AA891" s="3" t="s">
        <v>47</v>
      </c>
      <c r="AB891" s="12" t="s">
        <v>48</v>
      </c>
      <c r="AC891" s="3" t="s">
        <v>52</v>
      </c>
      <c r="AD891" s="3" t="s">
        <v>48</v>
      </c>
      <c r="AE891" s="3" t="s">
        <v>47</v>
      </c>
      <c r="AF891" s="3" t="s">
        <v>48</v>
      </c>
      <c r="AH891" s="3" t="s">
        <v>48</v>
      </c>
      <c r="AK891" s="3" t="s">
        <v>52</v>
      </c>
      <c r="AP891" s="3" t="s">
        <v>52</v>
      </c>
      <c r="AU891" s="3">
        <v>0</v>
      </c>
      <c r="AV891" s="3">
        <v>4</v>
      </c>
      <c r="AW891" s="3">
        <v>1</v>
      </c>
      <c r="AX891" s="3">
        <v>4</v>
      </c>
      <c r="AY891" s="3">
        <v>100</v>
      </c>
      <c r="AZ891" s="6" t="str">
        <f t="shared" si="95"/>
        <v>1143.1</v>
      </c>
      <c r="BC891" s="12" t="s">
        <v>1146</v>
      </c>
      <c r="BJ891" s="12">
        <f t="shared" si="96"/>
        <v>0</v>
      </c>
      <c r="BK891" s="12">
        <f t="shared" si="97"/>
        <v>0</v>
      </c>
      <c r="CQ891" s="3" t="str">
        <f>CONCATENATE(baseURL!$A$1,baseURL!$B$1,baseURL!$C$1,".",C891,".",L891,".pkl&amp;seq=",BC891)</f>
        <v>http://proteomics.broadinstitute.org/millscripts/viewfeed.pl?side=xl&amp;cycle=1&amp;fixedMods=iaaC&amp;file=msdataSM/iPRG2012_nd/cpick_in/iPRG2012_nd.1143.1.4.pkl&amp;seq=ADAQREKALNEEAEAR</v>
      </c>
    </row>
    <row r="892" spans="1:95" x14ac:dyDescent="0.2">
      <c r="A892" s="3">
        <v>7298</v>
      </c>
      <c r="B892" s="2" t="s">
        <v>1196</v>
      </c>
      <c r="C892" s="2" t="s">
        <v>1197</v>
      </c>
      <c r="D892" s="3">
        <v>1331</v>
      </c>
      <c r="E892" s="3">
        <v>1330</v>
      </c>
      <c r="F892" s="3">
        <v>24007</v>
      </c>
      <c r="G892" s="3">
        <v>2472</v>
      </c>
      <c r="H892" s="3">
        <v>10.460900000000001</v>
      </c>
      <c r="I892" s="30">
        <v>528.25018999999998</v>
      </c>
      <c r="J892" s="30">
        <v>528.24841200000003</v>
      </c>
      <c r="K892" s="30">
        <v>1.7799999999999999E-3</v>
      </c>
      <c r="L892" s="3">
        <v>2</v>
      </c>
      <c r="M892" s="3">
        <v>2</v>
      </c>
      <c r="N892" s="10">
        <f t="shared" si="91"/>
        <v>1</v>
      </c>
      <c r="O892" s="35">
        <v>2</v>
      </c>
      <c r="P892" s="17"/>
      <c r="Q892" s="40">
        <v>1055.4891500000001</v>
      </c>
      <c r="R892" s="40">
        <v>528.24820999999997</v>
      </c>
      <c r="S892" s="18">
        <f t="shared" si="92"/>
        <v>3.748237973211876</v>
      </c>
      <c r="T892" s="18">
        <f t="shared" si="93"/>
        <v>0.38239599535686686</v>
      </c>
      <c r="U892" s="18">
        <f t="shared" si="94"/>
        <v>0.359679401422001</v>
      </c>
      <c r="V892" s="30">
        <v>528.24839999999995</v>
      </c>
      <c r="W892" s="3" t="s">
        <v>48</v>
      </c>
      <c r="X892" s="3" t="s">
        <v>47</v>
      </c>
      <c r="Y892" s="3" t="s">
        <v>47</v>
      </c>
      <c r="Z892" s="3" t="s">
        <v>52</v>
      </c>
      <c r="AA892" s="3" t="s">
        <v>47</v>
      </c>
      <c r="AB892" s="12" t="s">
        <v>47</v>
      </c>
      <c r="AC892" s="3" t="s">
        <v>47</v>
      </c>
      <c r="AF892" s="3" t="s">
        <v>48</v>
      </c>
      <c r="AG892" s="3" t="s">
        <v>48</v>
      </c>
      <c r="AI892" s="3" t="s">
        <v>47</v>
      </c>
      <c r="AL892" s="3" t="s">
        <v>52</v>
      </c>
      <c r="AO892" s="3" t="s">
        <v>52</v>
      </c>
      <c r="AU892" s="3">
        <v>0</v>
      </c>
      <c r="AV892" s="3">
        <v>6</v>
      </c>
      <c r="AW892" s="3">
        <v>1</v>
      </c>
      <c r="AX892" s="3">
        <v>6</v>
      </c>
      <c r="AY892" s="3">
        <v>100</v>
      </c>
      <c r="AZ892" s="6" t="str">
        <f t="shared" si="95"/>
        <v>1143.3</v>
      </c>
      <c r="BC892" s="12" t="s">
        <v>1198</v>
      </c>
      <c r="BJ892" s="12">
        <f t="shared" si="96"/>
        <v>0</v>
      </c>
      <c r="BK892" s="12">
        <f t="shared" si="97"/>
        <v>0</v>
      </c>
      <c r="CQ892" s="3" t="str">
        <f>CONCATENATE(baseURL!$A$1,baseURL!$B$1,baseURL!$C$1,".",C892,".",L892,".pkl&amp;seq=",BC892)</f>
        <v>http://proteomics.broadinstitute.org/millscripts/viewfeed.pl?side=xl&amp;cycle=1&amp;fixedMods=iaaC&amp;file=msdataSM/iPRG2012_nd/cpick_in/iPRG2012_nd.1143.3.2.pkl&amp;seq=LTDEEASYK</v>
      </c>
    </row>
    <row r="893" spans="1:95" x14ac:dyDescent="0.2">
      <c r="A893" s="3">
        <v>3856</v>
      </c>
      <c r="B893" s="2" t="s">
        <v>1199</v>
      </c>
      <c r="C893" s="2" t="s">
        <v>1187</v>
      </c>
      <c r="D893" s="3">
        <v>1333</v>
      </c>
      <c r="E893" s="3">
        <v>1332</v>
      </c>
      <c r="F893" s="3">
        <v>24009</v>
      </c>
      <c r="G893" s="3">
        <v>2474</v>
      </c>
      <c r="H893" s="3">
        <v>10.466699999999999</v>
      </c>
      <c r="I893" s="30">
        <v>589.94426999999996</v>
      </c>
      <c r="J893" s="30">
        <v>589.94422310000004</v>
      </c>
      <c r="K893" s="30">
        <v>5.0000000000000002E-5</v>
      </c>
      <c r="L893" s="3">
        <v>3</v>
      </c>
      <c r="M893" s="3">
        <v>3</v>
      </c>
      <c r="N893" s="10">
        <f t="shared" si="91"/>
        <v>1</v>
      </c>
      <c r="O893" s="35">
        <v>3</v>
      </c>
      <c r="P893" s="17"/>
      <c r="Q893" s="40">
        <v>1767.81573</v>
      </c>
      <c r="R893" s="40">
        <v>589.94343000000003</v>
      </c>
      <c r="S893" s="18">
        <f t="shared" si="92"/>
        <v>1.4238653355722037</v>
      </c>
      <c r="T893" s="18">
        <f t="shared" si="93"/>
        <v>1.3443661878052815</v>
      </c>
      <c r="U893" s="18">
        <f t="shared" si="94"/>
        <v>1.3052098910375407</v>
      </c>
      <c r="V893" s="30">
        <v>589.94420000000002</v>
      </c>
      <c r="W893" s="3" t="s">
        <v>47</v>
      </c>
      <c r="X893" s="3" t="s">
        <v>47</v>
      </c>
      <c r="Y893" s="3" t="s">
        <v>47</v>
      </c>
      <c r="Z893" s="3" t="s">
        <v>47</v>
      </c>
      <c r="AA893" s="3" t="s">
        <v>47</v>
      </c>
      <c r="AB893" s="12" t="s">
        <v>47</v>
      </c>
      <c r="AC893" s="3" t="s">
        <v>47</v>
      </c>
      <c r="AD893" s="3" t="s">
        <v>47</v>
      </c>
      <c r="AE893" s="3" t="s">
        <v>47</v>
      </c>
      <c r="AF893" s="3" t="s">
        <v>47</v>
      </c>
      <c r="AG893" s="3" t="s">
        <v>47</v>
      </c>
      <c r="AH893" s="3" t="s">
        <v>47</v>
      </c>
      <c r="AL893" s="3" t="s">
        <v>48</v>
      </c>
      <c r="AU893" s="3">
        <v>0</v>
      </c>
      <c r="AV893" s="3">
        <v>12</v>
      </c>
      <c r="AW893" s="3">
        <v>1</v>
      </c>
      <c r="AX893" s="3">
        <v>12</v>
      </c>
      <c r="AY893" s="3">
        <v>100</v>
      </c>
      <c r="AZ893" s="6" t="str">
        <f t="shared" si="95"/>
        <v>1143.5</v>
      </c>
      <c r="BC893" s="12" t="s">
        <v>1200</v>
      </c>
      <c r="BJ893" s="12">
        <f t="shared" si="96"/>
        <v>0</v>
      </c>
      <c r="BK893" s="12">
        <f t="shared" si="97"/>
        <v>0</v>
      </c>
      <c r="CQ893" s="3" t="str">
        <f>CONCATENATE(baseURL!$A$1,baseURL!$B$1,baseURL!$C$1,".",C893,".",L893,".pkl&amp;seq=",BC893)</f>
        <v>http://proteomics.broadinstitute.org/millscripts/viewfeed.pl?side=xl&amp;cycle=1&amp;fixedMods=iaaC&amp;file=msdataSM/iPRG2012_nd/cpick_in/iPRG2012_nd.1143.5.3.pkl&amp;seq=NANDNNQFYQQKQR</v>
      </c>
    </row>
    <row r="894" spans="1:95" x14ac:dyDescent="0.2">
      <c r="A894" s="3">
        <v>2226</v>
      </c>
      <c r="B894" s="2" t="s">
        <v>1201</v>
      </c>
      <c r="C894" s="2" t="s">
        <v>1202</v>
      </c>
      <c r="D894" s="3">
        <v>1334</v>
      </c>
      <c r="E894" s="3">
        <v>1333</v>
      </c>
      <c r="F894" s="3">
        <v>24010</v>
      </c>
      <c r="G894" s="3">
        <v>2475</v>
      </c>
      <c r="H894" s="3">
        <v>10.4701</v>
      </c>
      <c r="I894" s="30">
        <v>600.96753000000001</v>
      </c>
      <c r="J894" s="30">
        <v>600.96752909999998</v>
      </c>
      <c r="K894" s="30">
        <v>0</v>
      </c>
      <c r="L894" s="3">
        <v>3</v>
      </c>
      <c r="M894" s="3">
        <v>0</v>
      </c>
      <c r="N894" s="10">
        <f t="shared" si="91"/>
        <v>1</v>
      </c>
      <c r="O894" s="35">
        <v>3</v>
      </c>
      <c r="P894" s="17"/>
      <c r="Q894" s="40">
        <v>1800.88348</v>
      </c>
      <c r="R894" s="40">
        <v>600.96600999999998</v>
      </c>
      <c r="S894" s="18">
        <f t="shared" si="92"/>
        <v>2.5292611807242169</v>
      </c>
      <c r="T894" s="18">
        <f t="shared" si="93"/>
        <v>2.5277635918142654</v>
      </c>
      <c r="U894" s="18">
        <f t="shared" si="94"/>
        <v>2.4793415520950632</v>
      </c>
      <c r="V894" s="30">
        <v>600.96749999999997</v>
      </c>
      <c r="Z894" s="3" t="s">
        <v>47</v>
      </c>
      <c r="AA894" s="3" t="s">
        <v>47</v>
      </c>
      <c r="AB894" s="12" t="s">
        <v>48</v>
      </c>
      <c r="AC894" s="3" t="s">
        <v>47</v>
      </c>
      <c r="AF894" s="3" t="s">
        <v>47</v>
      </c>
      <c r="AG894" s="3" t="s">
        <v>48</v>
      </c>
      <c r="AH894" s="3" t="s">
        <v>47</v>
      </c>
      <c r="AI894" s="3" t="s">
        <v>48</v>
      </c>
      <c r="AL894" s="3" t="s">
        <v>48</v>
      </c>
      <c r="AU894" s="3">
        <v>0</v>
      </c>
      <c r="AV894" s="3">
        <v>5</v>
      </c>
      <c r="AW894" s="3">
        <v>1</v>
      </c>
      <c r="AX894" s="3">
        <v>5</v>
      </c>
      <c r="AY894" s="3">
        <v>100</v>
      </c>
      <c r="AZ894" s="6" t="str">
        <f t="shared" si="95"/>
        <v>1143.6</v>
      </c>
      <c r="BC894" s="12" t="s">
        <v>1146</v>
      </c>
      <c r="BJ894" s="12">
        <f t="shared" si="96"/>
        <v>0</v>
      </c>
      <c r="BK894" s="12">
        <f t="shared" si="97"/>
        <v>0</v>
      </c>
      <c r="CQ894" s="3" t="str">
        <f>CONCATENATE(baseURL!$A$1,baseURL!$B$1,baseURL!$C$1,".",C894,".",L894,".pkl&amp;seq=",BC894)</f>
        <v>http://proteomics.broadinstitute.org/millscripts/viewfeed.pl?side=xl&amp;cycle=1&amp;fixedMods=iaaC&amp;file=msdataSM/iPRG2012_nd/cpick_in/iPRG2012_nd.1143.6.3.pkl&amp;seq=ADAQREKALNEEAEAR</v>
      </c>
    </row>
    <row r="895" spans="1:95" x14ac:dyDescent="0.2">
      <c r="A895" s="3">
        <v>2327</v>
      </c>
      <c r="B895" s="2" t="s">
        <v>1203</v>
      </c>
      <c r="C895" s="2" t="s">
        <v>1194</v>
      </c>
      <c r="D895" s="3">
        <v>1336</v>
      </c>
      <c r="E895" s="3">
        <v>1335</v>
      </c>
      <c r="F895" s="3">
        <v>24027</v>
      </c>
      <c r="G895" s="3">
        <v>2478</v>
      </c>
      <c r="H895" s="3">
        <v>10.489000000000001</v>
      </c>
      <c r="I895" s="30">
        <v>423.72071999999997</v>
      </c>
      <c r="J895" s="30">
        <v>423.71991439999999</v>
      </c>
      <c r="K895" s="30">
        <v>8.0999999999999996E-4</v>
      </c>
      <c r="L895" s="3">
        <v>2</v>
      </c>
      <c r="M895" s="3">
        <v>2</v>
      </c>
      <c r="N895" s="10">
        <f t="shared" si="91"/>
        <v>1</v>
      </c>
      <c r="O895" s="35">
        <v>2</v>
      </c>
      <c r="P895" s="17"/>
      <c r="Q895" s="40">
        <v>846.43156999999997</v>
      </c>
      <c r="R895" s="40">
        <v>423.71942000000001</v>
      </c>
      <c r="S895" s="18">
        <f t="shared" si="92"/>
        <v>3.0680680152868387</v>
      </c>
      <c r="T895" s="18">
        <f t="shared" si="93"/>
        <v>1.1668098667263771</v>
      </c>
      <c r="U895" s="18">
        <f t="shared" si="94"/>
        <v>0.42480941751570184</v>
      </c>
      <c r="V895" s="30">
        <v>423.71960000000001</v>
      </c>
      <c r="W895" s="3" t="s">
        <v>47</v>
      </c>
      <c r="Z895" s="3" t="s">
        <v>47</v>
      </c>
      <c r="AA895" s="3" t="s">
        <v>47</v>
      </c>
      <c r="AB895" s="12" t="s">
        <v>47</v>
      </c>
      <c r="AC895" s="3" t="s">
        <v>47</v>
      </c>
      <c r="AF895" s="3" t="s">
        <v>48</v>
      </c>
      <c r="AG895" s="3" t="s">
        <v>48</v>
      </c>
      <c r="AH895" s="3" t="s">
        <v>47</v>
      </c>
      <c r="AI895" s="3" t="s">
        <v>48</v>
      </c>
      <c r="AJ895" s="3" t="s">
        <v>52</v>
      </c>
      <c r="AK895" s="3" t="s">
        <v>52</v>
      </c>
      <c r="AL895" s="3" t="s">
        <v>48</v>
      </c>
      <c r="AN895" s="3" t="s">
        <v>47</v>
      </c>
      <c r="AU895" s="3">
        <v>0</v>
      </c>
      <c r="AV895" s="3">
        <v>7</v>
      </c>
      <c r="AW895" s="3">
        <v>1</v>
      </c>
      <c r="AX895" s="3">
        <v>7</v>
      </c>
      <c r="AY895" s="3">
        <v>100</v>
      </c>
      <c r="AZ895" s="6" t="str">
        <f t="shared" si="95"/>
        <v>1144.2</v>
      </c>
      <c r="BC895" s="12" t="s">
        <v>1204</v>
      </c>
      <c r="BJ895" s="12">
        <f t="shared" si="96"/>
        <v>0</v>
      </c>
      <c r="BK895" s="12">
        <f t="shared" si="97"/>
        <v>0</v>
      </c>
      <c r="CQ895" s="3" t="str">
        <f>CONCATENATE(baseURL!$A$1,baseURL!$B$1,baseURL!$C$1,".",C895,".",L895,".pkl&amp;seq=",BC895)</f>
        <v>http://proteomics.broadinstitute.org/millscripts/viewfeed.pl?side=xl&amp;cycle=1&amp;fixedMods=iaaC&amp;file=msdataSM/iPRG2012_nd/cpick_in/iPRG2012_nd.1144.2.2.pkl&amp;seq=SVEENLR</v>
      </c>
    </row>
    <row r="896" spans="1:95" x14ac:dyDescent="0.2">
      <c r="A896" s="3">
        <v>3549</v>
      </c>
      <c r="B896" s="2" t="s">
        <v>1205</v>
      </c>
      <c r="C896" s="2" t="s">
        <v>1206</v>
      </c>
      <c r="D896" s="3">
        <v>1337</v>
      </c>
      <c r="E896" s="3">
        <v>1336</v>
      </c>
      <c r="F896" s="3">
        <v>24028</v>
      </c>
      <c r="G896" s="3">
        <v>2479</v>
      </c>
      <c r="H896" s="3">
        <v>10.4948</v>
      </c>
      <c r="I896" s="30">
        <v>582.74474999999995</v>
      </c>
      <c r="J896" s="30">
        <v>583.31467480000003</v>
      </c>
      <c r="K896" s="30">
        <v>-0.56991999999999998</v>
      </c>
      <c r="L896" s="3">
        <v>0</v>
      </c>
      <c r="M896" s="3">
        <v>2</v>
      </c>
      <c r="N896" s="10">
        <f t="shared" si="91"/>
        <v>1</v>
      </c>
      <c r="O896" s="35">
        <v>2</v>
      </c>
      <c r="P896" s="17"/>
      <c r="Q896" s="40">
        <v>1165.6211599999999</v>
      </c>
      <c r="R896" s="40">
        <v>583.31421999999998</v>
      </c>
      <c r="S896" s="18">
        <f t="shared" si="92"/>
        <v>-976.26627377611999</v>
      </c>
      <c r="T896" s="18">
        <f t="shared" si="93"/>
        <v>0.77968268981479805</v>
      </c>
      <c r="U896" s="18">
        <f t="shared" si="94"/>
        <v>0.65144991675974195</v>
      </c>
      <c r="V896" s="30">
        <v>583.31460000000004</v>
      </c>
      <c r="W896" s="3" t="s">
        <v>47</v>
      </c>
      <c r="X896" s="3" t="s">
        <v>47</v>
      </c>
      <c r="Y896" s="3" t="s">
        <v>47</v>
      </c>
      <c r="Z896" s="3" t="s">
        <v>47</v>
      </c>
      <c r="AA896" s="3" t="s">
        <v>48</v>
      </c>
      <c r="AB896" s="12" t="s">
        <v>47</v>
      </c>
      <c r="AC896" s="3" t="s">
        <v>47</v>
      </c>
      <c r="AD896" s="3" t="s">
        <v>48</v>
      </c>
      <c r="AE896" s="3" t="s">
        <v>47</v>
      </c>
      <c r="AF896" s="3" t="s">
        <v>47</v>
      </c>
      <c r="AG896" s="3" t="s">
        <v>52</v>
      </c>
      <c r="AH896" s="3" t="s">
        <v>47</v>
      </c>
      <c r="AI896" s="3" t="s">
        <v>47</v>
      </c>
      <c r="AK896" s="3" t="s">
        <v>48</v>
      </c>
      <c r="AL896" s="3" t="s">
        <v>47</v>
      </c>
      <c r="AM896" s="3" t="s">
        <v>47</v>
      </c>
      <c r="AN896" s="3" t="s">
        <v>47</v>
      </c>
      <c r="AU896" s="3">
        <v>0</v>
      </c>
      <c r="AV896" s="3">
        <v>13</v>
      </c>
      <c r="AW896" s="3">
        <v>1</v>
      </c>
      <c r="AX896" s="3">
        <v>13</v>
      </c>
      <c r="AY896" s="3">
        <v>100</v>
      </c>
      <c r="AZ896" s="6" t="str">
        <f t="shared" si="95"/>
        <v>1144.3</v>
      </c>
      <c r="BC896" s="12" t="s">
        <v>1163</v>
      </c>
      <c r="BJ896" s="12">
        <f t="shared" si="96"/>
        <v>0</v>
      </c>
      <c r="BK896" s="12">
        <f t="shared" si="97"/>
        <v>0</v>
      </c>
      <c r="CQ896" s="3" t="str">
        <f>CONCATENATE(baseURL!$A$1,baseURL!$B$1,baseURL!$C$1,".",C896,".",L896,".pkl&amp;seq=",BC896)</f>
        <v>http://proteomics.broadinstitute.org/millscripts/viewfeed.pl?side=xl&amp;cycle=1&amp;fixedMods=iaaC&amp;file=msdataSM/iPRG2012_nd/cpick_in/iPRG2012_nd.1144.3.0.pkl&amp;seq=TAQGKEFGVTK</v>
      </c>
    </row>
    <row r="897" spans="1:95" x14ac:dyDescent="0.2">
      <c r="A897" s="3">
        <v>7082</v>
      </c>
      <c r="B897" s="2" t="s">
        <v>1207</v>
      </c>
      <c r="C897" s="2" t="s">
        <v>1208</v>
      </c>
      <c r="D897" s="3">
        <v>1345</v>
      </c>
      <c r="E897" s="3">
        <v>1344</v>
      </c>
      <c r="F897" s="3">
        <v>24069</v>
      </c>
      <c r="G897" s="3">
        <v>2489</v>
      </c>
      <c r="H897" s="3">
        <v>10.5442</v>
      </c>
      <c r="I897" s="30">
        <v>566.30386999999996</v>
      </c>
      <c r="J897" s="30">
        <v>566.30321900000001</v>
      </c>
      <c r="K897" s="30">
        <v>6.4999999999999997E-4</v>
      </c>
      <c r="L897" s="3">
        <v>2</v>
      </c>
      <c r="M897" s="3">
        <v>2</v>
      </c>
      <c r="N897" s="10">
        <f t="shared" si="91"/>
        <v>1</v>
      </c>
      <c r="O897" s="35">
        <v>2</v>
      </c>
      <c r="P897" s="17"/>
      <c r="Q897" s="40">
        <v>1131.60043</v>
      </c>
      <c r="R897" s="40">
        <v>566.30385000000001</v>
      </c>
      <c r="S897" s="18">
        <f t="shared" si="92"/>
        <v>3.5316729613448422E-2</v>
      </c>
      <c r="T897" s="18">
        <f t="shared" si="93"/>
        <v>-1.1142428221148308</v>
      </c>
      <c r="U897" s="18">
        <f t="shared" si="94"/>
        <v>-1.1477937154483593</v>
      </c>
      <c r="V897" s="30">
        <v>566.30319999999995</v>
      </c>
      <c r="X897" s="3" t="s">
        <v>47</v>
      </c>
      <c r="Y897" s="3" t="s">
        <v>47</v>
      </c>
      <c r="Z897" s="3" t="s">
        <v>52</v>
      </c>
      <c r="AA897" s="3" t="s">
        <v>65</v>
      </c>
      <c r="AB897" s="12" t="s">
        <v>47</v>
      </c>
      <c r="AC897" s="3" t="s">
        <v>47</v>
      </c>
      <c r="AD897" s="3" t="s">
        <v>47</v>
      </c>
      <c r="AE897" s="3" t="s">
        <v>65</v>
      </c>
      <c r="AG897" s="3" t="s">
        <v>47</v>
      </c>
      <c r="AH897" s="3" t="s">
        <v>47</v>
      </c>
      <c r="AI897" s="3" t="s">
        <v>47</v>
      </c>
      <c r="AK897" s="3" t="s">
        <v>52</v>
      </c>
      <c r="AL897" s="3" t="s">
        <v>52</v>
      </c>
      <c r="AU897" s="3">
        <v>2</v>
      </c>
      <c r="AV897" s="3">
        <v>8</v>
      </c>
      <c r="AW897" s="3">
        <v>1</v>
      </c>
      <c r="AX897" s="3">
        <v>8</v>
      </c>
      <c r="AY897" s="3">
        <v>100</v>
      </c>
      <c r="AZ897" s="6" t="str">
        <f t="shared" si="95"/>
        <v>1146.2</v>
      </c>
      <c r="BC897" s="12" t="s">
        <v>1209</v>
      </c>
      <c r="BJ897" s="12">
        <f t="shared" si="96"/>
        <v>0</v>
      </c>
      <c r="BK897" s="12">
        <f t="shared" si="97"/>
        <v>0</v>
      </c>
      <c r="BW897" s="3" t="s">
        <v>1210</v>
      </c>
      <c r="CA897" s="3" t="s">
        <v>1211</v>
      </c>
      <c r="CQ897" s="3" t="str">
        <f>CONCATENATE(baseURL!$A$1,baseURL!$B$1,baseURL!$C$1,".",C897,".",L897,".pkl&amp;seq=",BC897)</f>
        <v>http://proteomics.broadinstitute.org/millscripts/viewfeed.pl?side=xl&amp;cycle=1&amp;fixedMods=iaaC&amp;file=msdataSM/iPRG2012_nd/cpick_in/iPRG2012_nd.1146.2.2.pkl&amp;seq=ASAAQSTPLTGK</v>
      </c>
    </row>
    <row r="898" spans="1:95" x14ac:dyDescent="0.2">
      <c r="A898" s="3">
        <v>3629</v>
      </c>
      <c r="B898" s="2" t="s">
        <v>1212</v>
      </c>
      <c r="C898" s="2" t="s">
        <v>1213</v>
      </c>
      <c r="D898" s="3">
        <v>1346</v>
      </c>
      <c r="E898" s="3">
        <v>1345</v>
      </c>
      <c r="F898" s="3">
        <v>24089</v>
      </c>
      <c r="G898" s="3">
        <v>2491</v>
      </c>
      <c r="H898" s="3">
        <v>10.5555</v>
      </c>
      <c r="I898" s="30">
        <v>449.99995999999999</v>
      </c>
      <c r="J898" s="30">
        <v>449.99925039999999</v>
      </c>
      <c r="K898" s="30">
        <v>7.1000000000000002E-4</v>
      </c>
      <c r="L898" s="3">
        <v>0</v>
      </c>
      <c r="M898" s="3">
        <v>4</v>
      </c>
      <c r="N898" s="10">
        <f t="shared" ref="N898:N961" si="98">IF(AND(M898&gt;0,L898&gt;0), IF(M898=L898,1,-1), 1)</f>
        <v>1</v>
      </c>
      <c r="O898" s="35">
        <v>4</v>
      </c>
      <c r="P898" s="17"/>
      <c r="Q898" s="40">
        <v>1796.9725699999999</v>
      </c>
      <c r="R898" s="40">
        <v>449.99860000000001</v>
      </c>
      <c r="S898" s="18">
        <f t="shared" ref="S898:S961" si="99">1000000*(I898-R898)/R898</f>
        <v>3.022231624669355</v>
      </c>
      <c r="T898" s="18">
        <f t="shared" ref="T898:T961" si="100">1000000*(J898-R898)/R898</f>
        <v>1.4453378299035144</v>
      </c>
      <c r="U898" s="18">
        <f t="shared" ref="U898:U961" si="101">1000000*(V898-R898)/R898</f>
        <v>0.88889165435909934</v>
      </c>
      <c r="V898" s="30">
        <v>449.99900000000002</v>
      </c>
      <c r="W898" s="3" t="s">
        <v>47</v>
      </c>
      <c r="X898" s="3" t="s">
        <v>47</v>
      </c>
      <c r="Y898" s="3" t="s">
        <v>47</v>
      </c>
      <c r="Z898" s="3" t="s">
        <v>47</v>
      </c>
      <c r="AA898" s="3" t="s">
        <v>47</v>
      </c>
      <c r="AB898" s="12" t="s">
        <v>48</v>
      </c>
      <c r="AC898" s="3" t="s">
        <v>47</v>
      </c>
      <c r="AE898" s="3" t="s">
        <v>47</v>
      </c>
      <c r="AF898" s="3" t="s">
        <v>48</v>
      </c>
      <c r="AH898" s="3" t="s">
        <v>47</v>
      </c>
      <c r="AI898" s="3" t="s">
        <v>48</v>
      </c>
      <c r="AL898" s="3" t="s">
        <v>48</v>
      </c>
      <c r="AU898" s="3">
        <v>0</v>
      </c>
      <c r="AV898" s="3">
        <v>8</v>
      </c>
      <c r="AW898" s="3">
        <v>1</v>
      </c>
      <c r="AX898" s="3">
        <v>8</v>
      </c>
      <c r="AY898" s="3">
        <v>100</v>
      </c>
      <c r="AZ898" s="6" t="str">
        <f t="shared" ref="AZ898:AZ961" si="102">HYPERLINK(CQ898,C898)</f>
        <v>1147.1</v>
      </c>
      <c r="BC898" s="12" t="s">
        <v>1214</v>
      </c>
      <c r="BJ898" s="12">
        <f t="shared" ref="BJ898:BJ961" si="103">LEN(BC898)-LEN(SUBSTITUTE(BC898,"C",""))</f>
        <v>0</v>
      </c>
      <c r="BK898" s="12">
        <f t="shared" ref="BK898:BK961" si="104">LEN(BC898)-LEN(SUBSTITUTE(BC898,"c",""))</f>
        <v>0</v>
      </c>
      <c r="CQ898" s="3" t="str">
        <f>CONCATENATE(baseURL!$A$1,baseURL!$B$1,baseURL!$C$1,".",C898,".",L898,".pkl&amp;seq=",BC898)</f>
        <v>http://proteomics.broadinstitute.org/millscripts/viewfeed.pl?side=xl&amp;cycle=1&amp;fixedMods=iaaC&amp;file=msdataSM/iPRG2012_nd/cpick_in/iPRG2012_nd.1147.1.0.pkl&amp;seq=ATGGTRTKTPGPGGQAALR</v>
      </c>
    </row>
    <row r="899" spans="1:95" x14ac:dyDescent="0.2">
      <c r="A899" s="3">
        <v>3625</v>
      </c>
      <c r="B899" s="2" t="s">
        <v>1215</v>
      </c>
      <c r="C899" s="2" t="s">
        <v>1216</v>
      </c>
      <c r="D899" s="3">
        <v>1349</v>
      </c>
      <c r="E899" s="3">
        <v>1348</v>
      </c>
      <c r="F899" s="3">
        <v>24092</v>
      </c>
      <c r="G899" s="3">
        <v>2494</v>
      </c>
      <c r="H899" s="3">
        <v>10.5655</v>
      </c>
      <c r="I899" s="30">
        <v>583.31461000000002</v>
      </c>
      <c r="J899" s="30">
        <v>583.31467480000003</v>
      </c>
      <c r="K899" s="30">
        <v>-6.0000000000000002E-5</v>
      </c>
      <c r="L899" s="3">
        <v>2</v>
      </c>
      <c r="M899" s="3">
        <v>2</v>
      </c>
      <c r="N899" s="10">
        <f t="shared" si="98"/>
        <v>1</v>
      </c>
      <c r="O899" s="35">
        <v>2</v>
      </c>
      <c r="P899" s="17"/>
      <c r="Q899" s="40">
        <v>1165.6211599999999</v>
      </c>
      <c r="R899" s="40">
        <v>583.31421999999998</v>
      </c>
      <c r="S899" s="18">
        <f t="shared" si="99"/>
        <v>0.66859333557568035</v>
      </c>
      <c r="T899" s="18">
        <f t="shared" si="100"/>
        <v>0.77968268981479805</v>
      </c>
      <c r="U899" s="18">
        <f t="shared" si="101"/>
        <v>0.65144991675974195</v>
      </c>
      <c r="V899" s="30">
        <v>583.31460000000004</v>
      </c>
      <c r="W899" s="3" t="s">
        <v>47</v>
      </c>
      <c r="X899" s="3" t="s">
        <v>47</v>
      </c>
      <c r="Y899" s="3" t="s">
        <v>47</v>
      </c>
      <c r="Z899" s="3" t="s">
        <v>47</v>
      </c>
      <c r="AA899" s="3" t="s">
        <v>47</v>
      </c>
      <c r="AB899" s="12" t="s">
        <v>47</v>
      </c>
      <c r="AC899" s="3" t="s">
        <v>47</v>
      </c>
      <c r="AD899" s="3" t="s">
        <v>52</v>
      </c>
      <c r="AE899" s="3" t="s">
        <v>47</v>
      </c>
      <c r="AF899" s="3" t="s">
        <v>47</v>
      </c>
      <c r="AH899" s="3" t="s">
        <v>47</v>
      </c>
      <c r="AI899" s="3" t="s">
        <v>48</v>
      </c>
      <c r="AK899" s="3" t="s">
        <v>52</v>
      </c>
      <c r="AL899" s="3" t="s">
        <v>52</v>
      </c>
      <c r="AU899" s="3">
        <v>0</v>
      </c>
      <c r="AV899" s="3">
        <v>10</v>
      </c>
      <c r="AW899" s="3">
        <v>1</v>
      </c>
      <c r="AX899" s="3">
        <v>10</v>
      </c>
      <c r="AY899" s="3">
        <v>100</v>
      </c>
      <c r="AZ899" s="6" t="str">
        <f t="shared" si="102"/>
        <v>1147.4</v>
      </c>
      <c r="BC899" s="12" t="s">
        <v>1163</v>
      </c>
      <c r="BJ899" s="12">
        <f t="shared" si="103"/>
        <v>0</v>
      </c>
      <c r="BK899" s="12">
        <f t="shared" si="104"/>
        <v>0</v>
      </c>
      <c r="CQ899" s="3" t="str">
        <f>CONCATENATE(baseURL!$A$1,baseURL!$B$1,baseURL!$C$1,".",C899,".",L899,".pkl&amp;seq=",BC899)</f>
        <v>http://proteomics.broadinstitute.org/millscripts/viewfeed.pl?side=xl&amp;cycle=1&amp;fixedMods=iaaC&amp;file=msdataSM/iPRG2012_nd/cpick_in/iPRG2012_nd.1147.4.2.pkl&amp;seq=TAQGKEFGVTK</v>
      </c>
    </row>
    <row r="900" spans="1:95" x14ac:dyDescent="0.2">
      <c r="A900" s="3">
        <v>3547</v>
      </c>
      <c r="B900" s="2" t="s">
        <v>1217</v>
      </c>
      <c r="C900" s="2" t="s">
        <v>1218</v>
      </c>
      <c r="D900" s="3">
        <v>1350</v>
      </c>
      <c r="E900" s="3">
        <v>1349</v>
      </c>
      <c r="F900" s="3">
        <v>24093</v>
      </c>
      <c r="G900" s="3">
        <v>2495</v>
      </c>
      <c r="H900" s="3">
        <v>10.568899999999999</v>
      </c>
      <c r="I900" s="30">
        <v>613.29636000000005</v>
      </c>
      <c r="J900" s="30">
        <v>613.29418120000003</v>
      </c>
      <c r="K900" s="30">
        <v>2.1800000000000001E-3</v>
      </c>
      <c r="L900" s="3">
        <v>2</v>
      </c>
      <c r="M900" s="3">
        <v>2</v>
      </c>
      <c r="N900" s="10">
        <f t="shared" si="98"/>
        <v>1</v>
      </c>
      <c r="O900" s="35">
        <v>2</v>
      </c>
      <c r="P900" s="17"/>
      <c r="Q900" s="40">
        <v>1225.5807600000001</v>
      </c>
      <c r="R900" s="40">
        <v>613.29402000000005</v>
      </c>
      <c r="S900" s="18">
        <f t="shared" si="99"/>
        <v>3.8154619541272932</v>
      </c>
      <c r="T900" s="18">
        <f t="shared" si="100"/>
        <v>0.26284293458387931</v>
      </c>
      <c r="U900" s="18">
        <f t="shared" si="101"/>
        <v>0.29349707339440717</v>
      </c>
      <c r="V900" s="30">
        <v>613.29420000000005</v>
      </c>
      <c r="W900" s="3" t="s">
        <v>47</v>
      </c>
      <c r="X900" s="3" t="s">
        <v>47</v>
      </c>
      <c r="Y900" s="3" t="s">
        <v>47</v>
      </c>
      <c r="Z900" s="3" t="s">
        <v>47</v>
      </c>
      <c r="AB900" s="12" t="s">
        <v>47</v>
      </c>
      <c r="AC900" s="3" t="s">
        <v>47</v>
      </c>
      <c r="AD900" s="3" t="s">
        <v>47</v>
      </c>
      <c r="AE900" s="3" t="s">
        <v>47</v>
      </c>
      <c r="AF900" s="3" t="s">
        <v>47</v>
      </c>
      <c r="AH900" s="3" t="s">
        <v>47</v>
      </c>
      <c r="AI900" s="3" t="s">
        <v>47</v>
      </c>
      <c r="AK900" s="3" t="s">
        <v>52</v>
      </c>
      <c r="AL900" s="3" t="s">
        <v>47</v>
      </c>
      <c r="AM900" s="3" t="s">
        <v>47</v>
      </c>
      <c r="AN900" s="3" t="s">
        <v>47</v>
      </c>
      <c r="AU900" s="3">
        <v>0</v>
      </c>
      <c r="AV900" s="3">
        <v>14</v>
      </c>
      <c r="AW900" s="3">
        <v>1</v>
      </c>
      <c r="AX900" s="3">
        <v>14</v>
      </c>
      <c r="AY900" s="3">
        <v>100</v>
      </c>
      <c r="AZ900" s="6" t="str">
        <f t="shared" si="102"/>
        <v>1147.5</v>
      </c>
      <c r="BC900" s="12" t="s">
        <v>1219</v>
      </c>
      <c r="BJ900" s="12">
        <f t="shared" si="103"/>
        <v>0</v>
      </c>
      <c r="BK900" s="12">
        <f t="shared" si="104"/>
        <v>0</v>
      </c>
      <c r="CQ900" s="3" t="str">
        <f>CONCATENATE(baseURL!$A$1,baseURL!$B$1,baseURL!$C$1,".",C900,".",L900,".pkl&amp;seq=",BC900)</f>
        <v>http://proteomics.broadinstitute.org/millscripts/viewfeed.pl?side=xl&amp;cycle=1&amp;fixedMods=iaaC&amp;file=msdataSM/iPRG2012_nd/cpick_in/iPRG2012_nd.1147.5.2.pkl&amp;seq=NGFQTGSASKASA</v>
      </c>
    </row>
    <row r="901" spans="1:95" x14ac:dyDescent="0.2">
      <c r="A901" s="3">
        <v>3314</v>
      </c>
      <c r="B901" s="2" t="s">
        <v>1220</v>
      </c>
      <c r="C901" s="2" t="s">
        <v>1221</v>
      </c>
      <c r="D901" s="3">
        <v>1354</v>
      </c>
      <c r="E901" s="3">
        <v>1353</v>
      </c>
      <c r="F901" s="3">
        <v>24113</v>
      </c>
      <c r="G901" s="3">
        <v>2500</v>
      </c>
      <c r="H901" s="3">
        <v>10.5868</v>
      </c>
      <c r="I901" s="30">
        <v>466.25083000000001</v>
      </c>
      <c r="J901" s="30">
        <v>466.2491043</v>
      </c>
      <c r="K901" s="30">
        <v>1.73E-3</v>
      </c>
      <c r="L901" s="3">
        <v>2</v>
      </c>
      <c r="M901" s="3">
        <v>2</v>
      </c>
      <c r="N901" s="10">
        <f t="shared" si="98"/>
        <v>1</v>
      </c>
      <c r="O901" s="35">
        <v>2</v>
      </c>
      <c r="P901" s="17"/>
      <c r="Q901" s="40">
        <v>931.49172999999996</v>
      </c>
      <c r="R901" s="40">
        <v>466.24950000000001</v>
      </c>
      <c r="S901" s="18">
        <f t="shared" si="99"/>
        <v>2.8525499759159731</v>
      </c>
      <c r="T901" s="18">
        <f t="shared" si="100"/>
        <v>-0.84868723722549066</v>
      </c>
      <c r="U901" s="18">
        <f t="shared" si="101"/>
        <v>-0.85790976722394041</v>
      </c>
      <c r="V901" s="30">
        <v>466.2491</v>
      </c>
      <c r="X901" s="3" t="s">
        <v>47</v>
      </c>
      <c r="Y901" s="3" t="s">
        <v>47</v>
      </c>
      <c r="Z901" s="3" t="s">
        <v>47</v>
      </c>
      <c r="AA901" s="3" t="s">
        <v>47</v>
      </c>
      <c r="AB901" s="12" t="s">
        <v>47</v>
      </c>
      <c r="AC901" s="3" t="s">
        <v>47</v>
      </c>
      <c r="AE901" s="3" t="s">
        <v>48</v>
      </c>
      <c r="AF901" s="3" t="s">
        <v>48</v>
      </c>
      <c r="AG901" s="3" t="s">
        <v>48</v>
      </c>
      <c r="AH901" s="3" t="s">
        <v>47</v>
      </c>
      <c r="AI901" s="3" t="s">
        <v>47</v>
      </c>
      <c r="AK901" s="3" t="s">
        <v>48</v>
      </c>
      <c r="AL901" s="3" t="s">
        <v>47</v>
      </c>
      <c r="AM901" s="3" t="s">
        <v>47</v>
      </c>
      <c r="AN901" s="3" t="s">
        <v>47</v>
      </c>
      <c r="AU901" s="3">
        <v>0</v>
      </c>
      <c r="AV901" s="3">
        <v>11</v>
      </c>
      <c r="AW901" s="3">
        <v>1</v>
      </c>
      <c r="AX901" s="3">
        <v>11</v>
      </c>
      <c r="AY901" s="3">
        <v>100</v>
      </c>
      <c r="AZ901" s="6" t="str">
        <f t="shared" si="102"/>
        <v>1148.4</v>
      </c>
      <c r="BC901" s="12" t="s">
        <v>1222</v>
      </c>
      <c r="BJ901" s="12">
        <f t="shared" si="103"/>
        <v>0</v>
      </c>
      <c r="BK901" s="12">
        <f t="shared" si="104"/>
        <v>0</v>
      </c>
      <c r="CQ901" s="3" t="str">
        <f>CONCATENATE(baseURL!$A$1,baseURL!$B$1,baseURL!$C$1,".",C901,".",L901,".pkl&amp;seq=",BC901)</f>
        <v>http://proteomics.broadinstitute.org/millscripts/viewfeed.pl?side=xl&amp;cycle=1&amp;fixedMods=iaaC&amp;file=msdataSM/iPRG2012_nd/cpick_in/iPRG2012_nd.1148.4.2.pkl&amp;seq=VTSMTPAPK</v>
      </c>
    </row>
    <row r="902" spans="1:95" x14ac:dyDescent="0.2">
      <c r="A902" s="3">
        <v>1361</v>
      </c>
      <c r="B902" s="2" t="s">
        <v>1226</v>
      </c>
      <c r="C902" s="2" t="s">
        <v>1227</v>
      </c>
      <c r="D902" s="3">
        <v>1357</v>
      </c>
      <c r="E902" s="3">
        <v>1356</v>
      </c>
      <c r="F902" s="3">
        <v>24131</v>
      </c>
      <c r="G902" s="3">
        <v>2504</v>
      </c>
      <c r="H902" s="3">
        <v>10.6031</v>
      </c>
      <c r="I902" s="30">
        <v>404.24015000000003</v>
      </c>
      <c r="J902" s="30">
        <v>404.23814490000001</v>
      </c>
      <c r="K902" s="30">
        <v>2.0100000000000001E-3</v>
      </c>
      <c r="L902" s="3">
        <v>2</v>
      </c>
      <c r="M902" s="3">
        <v>2</v>
      </c>
      <c r="N902" s="10">
        <f t="shared" si="98"/>
        <v>1</v>
      </c>
      <c r="O902" s="35">
        <v>2</v>
      </c>
      <c r="P902" s="17"/>
      <c r="Q902" s="40">
        <v>807.47230999999999</v>
      </c>
      <c r="R902" s="40">
        <v>404.2398</v>
      </c>
      <c r="S902" s="18">
        <f t="shared" si="99"/>
        <v>0.86582271222633111</v>
      </c>
      <c r="T902" s="18">
        <f t="shared" si="100"/>
        <v>-4.0943519168413927</v>
      </c>
      <c r="U902" s="18">
        <f t="shared" si="101"/>
        <v>-3.9580466841619035</v>
      </c>
      <c r="V902" s="30">
        <v>404.23820000000001</v>
      </c>
      <c r="X902" s="3" t="s">
        <v>47</v>
      </c>
      <c r="Z902" s="3" t="s">
        <v>47</v>
      </c>
      <c r="AA902" s="3" t="s">
        <v>47</v>
      </c>
      <c r="AB902" s="12" t="s">
        <v>52</v>
      </c>
      <c r="AF902" s="3" t="s">
        <v>48</v>
      </c>
      <c r="AG902" s="3" t="s">
        <v>48</v>
      </c>
      <c r="AK902" s="3" t="s">
        <v>52</v>
      </c>
      <c r="AL902" s="3" t="s">
        <v>48</v>
      </c>
      <c r="AM902" s="3" t="s">
        <v>47</v>
      </c>
      <c r="AU902" s="3">
        <v>0</v>
      </c>
      <c r="AV902" s="3">
        <v>4</v>
      </c>
      <c r="AW902" s="3">
        <v>1</v>
      </c>
      <c r="AX902" s="3">
        <v>4</v>
      </c>
      <c r="AY902" s="3">
        <v>100</v>
      </c>
      <c r="AZ902" s="6" t="str">
        <f t="shared" si="102"/>
        <v>1149.1</v>
      </c>
      <c r="BC902" s="12" t="s">
        <v>1228</v>
      </c>
      <c r="BJ902" s="12">
        <f t="shared" si="103"/>
        <v>0</v>
      </c>
      <c r="BK902" s="12">
        <f t="shared" si="104"/>
        <v>0</v>
      </c>
      <c r="CQ902" s="3" t="str">
        <f>CONCATENATE(baseURL!$A$1,baseURL!$B$1,baseURL!$C$1,".",C902,".",L902,".pkl&amp;seq=",BC902)</f>
        <v>http://proteomics.broadinstitute.org/millscripts/viewfeed.pl?side=xl&amp;cycle=1&amp;fixedMods=iaaC&amp;file=msdataSM/iPRG2012_nd/cpick_in/iPRG2012_nd.1149.1.2.pkl&amp;seq=LLDYKR</v>
      </c>
    </row>
    <row r="903" spans="1:95" x14ac:dyDescent="0.2">
      <c r="A903" s="3">
        <v>5546</v>
      </c>
      <c r="B903" s="2" t="s">
        <v>1229</v>
      </c>
      <c r="C903" s="2" t="s">
        <v>1230</v>
      </c>
      <c r="D903" s="3">
        <v>1360</v>
      </c>
      <c r="E903" s="3">
        <v>1359</v>
      </c>
      <c r="F903" s="3">
        <v>24134</v>
      </c>
      <c r="G903" s="3">
        <v>2507</v>
      </c>
      <c r="H903" s="3">
        <v>10.6081</v>
      </c>
      <c r="I903" s="30">
        <v>464.23365000000001</v>
      </c>
      <c r="J903" s="30">
        <v>464.23272639999999</v>
      </c>
      <c r="K903" s="30">
        <v>9.2000000000000003E-4</v>
      </c>
      <c r="L903" s="3">
        <v>3</v>
      </c>
      <c r="M903" s="3">
        <v>3</v>
      </c>
      <c r="N903" s="10">
        <f t="shared" si="98"/>
        <v>1</v>
      </c>
      <c r="O903" s="35">
        <v>3</v>
      </c>
      <c r="P903" s="17"/>
      <c r="Q903" s="40">
        <v>1390.6808599999999</v>
      </c>
      <c r="R903" s="40">
        <v>464.23181</v>
      </c>
      <c r="S903" s="18">
        <f t="shared" si="99"/>
        <v>3.9635370958651173</v>
      </c>
      <c r="T903" s="18">
        <f t="shared" si="100"/>
        <v>1.9740138014113149</v>
      </c>
      <c r="U903" s="18">
        <f t="shared" si="101"/>
        <v>1.4863264109800305</v>
      </c>
      <c r="V903" s="30">
        <v>464.23250000000002</v>
      </c>
      <c r="W903" s="3" t="s">
        <v>47</v>
      </c>
      <c r="X903" s="3" t="s">
        <v>47</v>
      </c>
      <c r="Y903" s="3" t="s">
        <v>47</v>
      </c>
      <c r="Z903" s="3" t="s">
        <v>47</v>
      </c>
      <c r="AA903" s="3" t="s">
        <v>48</v>
      </c>
      <c r="AB903" s="12" t="s">
        <v>47</v>
      </c>
      <c r="AC903" s="3" t="s">
        <v>47</v>
      </c>
      <c r="AD903" s="3" t="s">
        <v>47</v>
      </c>
      <c r="AE903" s="3" t="s">
        <v>47</v>
      </c>
      <c r="AF903" s="3" t="s">
        <v>47</v>
      </c>
      <c r="AG903" s="3" t="s">
        <v>47</v>
      </c>
      <c r="AH903" s="3" t="s">
        <v>47</v>
      </c>
      <c r="AI903" s="3" t="s">
        <v>47</v>
      </c>
      <c r="AJ903" s="3" t="s">
        <v>47</v>
      </c>
      <c r="AK903" s="3" t="s">
        <v>47</v>
      </c>
      <c r="AL903" s="3" t="s">
        <v>47</v>
      </c>
      <c r="AM903" s="3" t="s">
        <v>47</v>
      </c>
      <c r="AU903" s="3">
        <v>0</v>
      </c>
      <c r="AV903" s="3">
        <v>16</v>
      </c>
      <c r="AW903" s="3">
        <v>1</v>
      </c>
      <c r="AX903" s="3">
        <v>16</v>
      </c>
      <c r="AY903" s="3">
        <v>100</v>
      </c>
      <c r="AZ903" s="6" t="str">
        <f t="shared" si="102"/>
        <v>1149.4</v>
      </c>
      <c r="BC903" s="12" t="s">
        <v>1176</v>
      </c>
      <c r="BJ903" s="12">
        <f t="shared" si="103"/>
        <v>0</v>
      </c>
      <c r="BK903" s="12">
        <f t="shared" si="104"/>
        <v>0</v>
      </c>
      <c r="CQ903" s="3" t="str">
        <f>CONCATENATE(baseURL!$A$1,baseURL!$B$1,baseURL!$C$1,".",C903,".",L903,".pkl&amp;seq=",BC903)</f>
        <v>http://proteomics.broadinstitute.org/millscripts/viewfeed.pl?side=xl&amp;cycle=1&amp;fixedMods=iaaC&amp;file=msdataSM/iPRG2012_nd/cpick_in/iPRG2012_nd.1149.4.3.pkl&amp;seq=ATETVDNKDLER</v>
      </c>
    </row>
    <row r="904" spans="1:95" x14ac:dyDescent="0.2">
      <c r="A904" s="3">
        <v>4042</v>
      </c>
      <c r="B904" s="2" t="s">
        <v>1231</v>
      </c>
      <c r="C904" s="2" t="s">
        <v>1220</v>
      </c>
      <c r="D904" s="3">
        <v>1361</v>
      </c>
      <c r="E904" s="3">
        <v>1360</v>
      </c>
      <c r="F904" s="3">
        <v>24135</v>
      </c>
      <c r="G904" s="3">
        <v>2508</v>
      </c>
      <c r="H904" s="3">
        <v>10.6097</v>
      </c>
      <c r="I904" s="30">
        <v>490.74605000000003</v>
      </c>
      <c r="J904" s="30">
        <v>490.74516999999997</v>
      </c>
      <c r="K904" s="30">
        <v>8.8000000000000003E-4</v>
      </c>
      <c r="L904" s="3">
        <v>2</v>
      </c>
      <c r="M904" s="3">
        <v>2</v>
      </c>
      <c r="N904" s="10">
        <f t="shared" si="98"/>
        <v>1</v>
      </c>
      <c r="O904" s="35">
        <v>2</v>
      </c>
      <c r="P904" s="17"/>
      <c r="Q904" s="40">
        <v>980.48296000000005</v>
      </c>
      <c r="R904" s="40">
        <v>490.74511999999999</v>
      </c>
      <c r="S904" s="18">
        <f t="shared" si="99"/>
        <v>1.8950774284610294</v>
      </c>
      <c r="T904" s="18">
        <f t="shared" si="100"/>
        <v>0.10188588322070115</v>
      </c>
      <c r="U904" s="18">
        <f t="shared" si="101"/>
        <v>-4.0754353311446632E-2</v>
      </c>
      <c r="V904" s="30">
        <v>490.74509999999998</v>
      </c>
      <c r="W904" s="3" t="s">
        <v>47</v>
      </c>
      <c r="X904" s="3" t="s">
        <v>47</v>
      </c>
      <c r="Y904" s="3" t="s">
        <v>47</v>
      </c>
      <c r="Z904" s="3" t="s">
        <v>47</v>
      </c>
      <c r="AA904" s="3" t="s">
        <v>47</v>
      </c>
      <c r="AB904" s="12" t="s">
        <v>47</v>
      </c>
      <c r="AC904" s="3" t="s">
        <v>47</v>
      </c>
      <c r="AE904" s="3" t="s">
        <v>47</v>
      </c>
      <c r="AF904" s="3" t="s">
        <v>48</v>
      </c>
      <c r="AG904" s="3" t="s">
        <v>47</v>
      </c>
      <c r="AH904" s="3" t="s">
        <v>47</v>
      </c>
      <c r="AI904" s="3" t="s">
        <v>47</v>
      </c>
      <c r="AJ904" s="3" t="s">
        <v>47</v>
      </c>
      <c r="AL904" s="3" t="s">
        <v>47</v>
      </c>
      <c r="AM904" s="3" t="s">
        <v>47</v>
      </c>
      <c r="AN904" s="3" t="s">
        <v>47</v>
      </c>
      <c r="AO904" s="3" t="s">
        <v>52</v>
      </c>
      <c r="AU904" s="3">
        <v>0</v>
      </c>
      <c r="AV904" s="3">
        <v>15</v>
      </c>
      <c r="AW904" s="3">
        <v>1</v>
      </c>
      <c r="AX904" s="3">
        <v>15</v>
      </c>
      <c r="AY904" s="3">
        <v>100</v>
      </c>
      <c r="AZ904" s="6" t="str">
        <f t="shared" si="102"/>
        <v>1149.5</v>
      </c>
      <c r="BC904" s="12" t="s">
        <v>1232</v>
      </c>
      <c r="BJ904" s="12">
        <f t="shared" si="103"/>
        <v>0</v>
      </c>
      <c r="BK904" s="12">
        <f t="shared" si="104"/>
        <v>0</v>
      </c>
      <c r="CQ904" s="3" t="str">
        <f>CONCATENATE(baseURL!$A$1,baseURL!$B$1,baseURL!$C$1,".",C904,".",L904,".pkl&amp;seq=",BC904)</f>
        <v>http://proteomics.broadinstitute.org/millscripts/viewfeed.pl?side=xl&amp;cycle=1&amp;fixedMods=iaaC&amp;file=msdataSM/iPRG2012_nd/cpick_in/iPRG2012_nd.1149.5.2.pkl&amp;seq=ALSSQMSTR</v>
      </c>
    </row>
    <row r="905" spans="1:95" x14ac:dyDescent="0.2">
      <c r="A905" s="3">
        <v>2669</v>
      </c>
      <c r="B905" s="2" t="s">
        <v>1233</v>
      </c>
      <c r="C905" s="2" t="s">
        <v>1234</v>
      </c>
      <c r="D905" s="3">
        <v>1364</v>
      </c>
      <c r="E905" s="3">
        <v>1363</v>
      </c>
      <c r="F905" s="3">
        <v>24138</v>
      </c>
      <c r="G905" s="3">
        <v>2511</v>
      </c>
      <c r="H905" s="3">
        <v>10.614699999999999</v>
      </c>
      <c r="I905" s="30">
        <v>518.30213000000003</v>
      </c>
      <c r="J905" s="30">
        <v>518.30144689999997</v>
      </c>
      <c r="K905" s="30">
        <v>6.8000000000000005E-4</v>
      </c>
      <c r="L905" s="3">
        <v>2</v>
      </c>
      <c r="M905" s="3">
        <v>2</v>
      </c>
      <c r="N905" s="10">
        <f t="shared" si="98"/>
        <v>1</v>
      </c>
      <c r="O905" s="35">
        <v>2</v>
      </c>
      <c r="P905" s="17"/>
      <c r="Q905" s="40">
        <v>1035.59456</v>
      </c>
      <c r="R905" s="40">
        <v>518.30092000000002</v>
      </c>
      <c r="S905" s="18">
        <f t="shared" si="99"/>
        <v>2.3345511329877406</v>
      </c>
      <c r="T905" s="18">
        <f t="shared" si="100"/>
        <v>1.0165909023552699</v>
      </c>
      <c r="U905" s="18">
        <f t="shared" si="101"/>
        <v>0.34728859829207137</v>
      </c>
      <c r="V905" s="30">
        <v>518.30110000000002</v>
      </c>
      <c r="W905" s="3" t="s">
        <v>47</v>
      </c>
      <c r="Z905" s="3" t="s">
        <v>47</v>
      </c>
      <c r="AA905" s="3" t="s">
        <v>47</v>
      </c>
      <c r="AB905" s="12" t="s">
        <v>47</v>
      </c>
      <c r="AC905" s="3" t="s">
        <v>47</v>
      </c>
      <c r="AD905" s="3" t="s">
        <v>48</v>
      </c>
      <c r="AE905" s="3" t="s">
        <v>48</v>
      </c>
      <c r="AF905" s="3" t="s">
        <v>47</v>
      </c>
      <c r="AH905" s="3" t="s">
        <v>47</v>
      </c>
      <c r="AI905" s="3" t="s">
        <v>47</v>
      </c>
      <c r="AJ905" s="3" t="s">
        <v>47</v>
      </c>
      <c r="AK905" s="3" t="s">
        <v>48</v>
      </c>
      <c r="AL905" s="3" t="s">
        <v>48</v>
      </c>
      <c r="AN905" s="3" t="s">
        <v>48</v>
      </c>
      <c r="AU905" s="3">
        <v>0</v>
      </c>
      <c r="AV905" s="3">
        <v>9</v>
      </c>
      <c r="AW905" s="3">
        <v>1</v>
      </c>
      <c r="AX905" s="3">
        <v>9</v>
      </c>
      <c r="AY905" s="3">
        <v>100</v>
      </c>
      <c r="AZ905" s="6" t="str">
        <f t="shared" si="102"/>
        <v>1149.8</v>
      </c>
      <c r="BC905" s="12" t="s">
        <v>1235</v>
      </c>
      <c r="BJ905" s="12">
        <f t="shared" si="103"/>
        <v>0</v>
      </c>
      <c r="BK905" s="12">
        <f t="shared" si="104"/>
        <v>0</v>
      </c>
      <c r="CQ905" s="3" t="str">
        <f>CONCATENATE(baseURL!$A$1,baseURL!$B$1,baseURL!$C$1,".",C905,".",L905,".pkl&amp;seq=",BC905)</f>
        <v>http://proteomics.broadinstitute.org/millscripts/viewfeed.pl?side=xl&amp;cycle=1&amp;fixedMods=iaaC&amp;file=msdataSM/iPRG2012_nd/cpick_in/iPRG2012_nd.1149.8.2.pkl&amp;seq=RLQTQVYK</v>
      </c>
    </row>
    <row r="906" spans="1:95" x14ac:dyDescent="0.2">
      <c r="A906" s="3">
        <v>3313</v>
      </c>
      <c r="B906" s="2" t="s">
        <v>1223</v>
      </c>
      <c r="C906" s="2" t="s">
        <v>1224</v>
      </c>
      <c r="D906" s="3">
        <v>1365</v>
      </c>
      <c r="E906" s="3">
        <v>1364</v>
      </c>
      <c r="F906" s="3">
        <v>24139</v>
      </c>
      <c r="G906" s="3">
        <v>2512</v>
      </c>
      <c r="H906" s="3">
        <v>10.616400000000001</v>
      </c>
      <c r="I906" s="30">
        <v>547.25206000000003</v>
      </c>
      <c r="J906" s="30">
        <v>547.25178170000004</v>
      </c>
      <c r="K906" s="30">
        <v>2.7999999999999998E-4</v>
      </c>
      <c r="L906" s="3">
        <v>4</v>
      </c>
      <c r="M906" s="3">
        <v>2</v>
      </c>
      <c r="N906" s="10">
        <f t="shared" si="98"/>
        <v>-1</v>
      </c>
      <c r="O906" s="35">
        <v>2</v>
      </c>
      <c r="P906" s="17"/>
      <c r="Q906" s="40">
        <v>1093.49425</v>
      </c>
      <c r="R906" s="40">
        <v>547.25076000000001</v>
      </c>
      <c r="S906" s="18">
        <f t="shared" si="99"/>
        <v>2.3755106343109214</v>
      </c>
      <c r="T906" s="18">
        <f t="shared" si="100"/>
        <v>1.8669686270036134</v>
      </c>
      <c r="U906" s="18">
        <f t="shared" si="101"/>
        <v>1.9004085074071888</v>
      </c>
      <c r="V906" s="30">
        <v>547.2518</v>
      </c>
      <c r="X906" s="3" t="s">
        <v>47</v>
      </c>
      <c r="Y906" s="3" t="s">
        <v>47</v>
      </c>
      <c r="Z906" s="3" t="s">
        <v>47</v>
      </c>
      <c r="AA906" s="3" t="s">
        <v>47</v>
      </c>
      <c r="AB906" s="12" t="s">
        <v>47</v>
      </c>
      <c r="AC906" s="3" t="s">
        <v>47</v>
      </c>
      <c r="AE906" s="3" t="s">
        <v>48</v>
      </c>
      <c r="AF906" s="3" t="s">
        <v>48</v>
      </c>
      <c r="AG906" s="3" t="s">
        <v>52</v>
      </c>
      <c r="AH906" s="3" t="s">
        <v>47</v>
      </c>
      <c r="AI906" s="3" t="s">
        <v>47</v>
      </c>
      <c r="AK906" s="3" t="s">
        <v>52</v>
      </c>
      <c r="AL906" s="3" t="s">
        <v>47</v>
      </c>
      <c r="AM906" s="3" t="s">
        <v>47</v>
      </c>
      <c r="AN906" s="3" t="s">
        <v>47</v>
      </c>
      <c r="AU906" s="3">
        <v>0</v>
      </c>
      <c r="AV906" s="3">
        <v>11</v>
      </c>
      <c r="AW906" s="3">
        <v>1</v>
      </c>
      <c r="AX906" s="3">
        <v>11</v>
      </c>
      <c r="AY906" s="3">
        <v>100</v>
      </c>
      <c r="AZ906" s="6" t="str">
        <f t="shared" si="102"/>
        <v>1149.9</v>
      </c>
      <c r="BC906" s="12" t="s">
        <v>1225</v>
      </c>
      <c r="BJ906" s="12">
        <f t="shared" si="103"/>
        <v>0</v>
      </c>
      <c r="BK906" s="12">
        <f t="shared" si="104"/>
        <v>0</v>
      </c>
      <c r="CQ906" s="3" t="str">
        <f>CONCATENATE(baseURL!$A$1,baseURL!$B$1,baseURL!$C$1,".",C906,".",L906,".pkl&amp;seq=",BC906)</f>
        <v>http://proteomics.broadinstitute.org/millscripts/viewfeed.pl?side=xl&amp;cycle=1&amp;fixedMods=iaaC&amp;file=msdataSM/iPRG2012_nd/cpick_in/iPRG2012_nd.1149.9.4.pkl&amp;seq=MAGESESNLR</v>
      </c>
    </row>
    <row r="907" spans="1:95" x14ac:dyDescent="0.2">
      <c r="A907" s="3">
        <v>4006</v>
      </c>
      <c r="B907" s="2" t="s">
        <v>1236</v>
      </c>
      <c r="C907" s="2" t="s">
        <v>1226</v>
      </c>
      <c r="D907" s="3">
        <v>1368</v>
      </c>
      <c r="E907" s="3">
        <v>1367</v>
      </c>
      <c r="F907" s="3">
        <v>24153</v>
      </c>
      <c r="G907" s="3">
        <v>2516</v>
      </c>
      <c r="H907" s="3">
        <v>10.6327</v>
      </c>
      <c r="I907" s="30">
        <v>458.24833000000001</v>
      </c>
      <c r="J907" s="30">
        <v>458.24793039999997</v>
      </c>
      <c r="K907" s="30">
        <v>4.0000000000000002E-4</v>
      </c>
      <c r="L907" s="3">
        <v>2</v>
      </c>
      <c r="M907" s="3">
        <v>2</v>
      </c>
      <c r="N907" s="10">
        <f t="shared" si="98"/>
        <v>1</v>
      </c>
      <c r="O907" s="35">
        <v>2</v>
      </c>
      <c r="P907" s="17"/>
      <c r="Q907" s="40">
        <v>915.48942</v>
      </c>
      <c r="R907" s="40">
        <v>458.24835000000002</v>
      </c>
      <c r="S907" s="18">
        <f t="shared" si="99"/>
        <v>-4.364445612591572E-2</v>
      </c>
      <c r="T907" s="18">
        <f t="shared" si="100"/>
        <v>-0.91566068932572076</v>
      </c>
      <c r="U907" s="18">
        <f t="shared" si="101"/>
        <v>-1.6366671042876821</v>
      </c>
      <c r="V907" s="30">
        <v>458.24759999999998</v>
      </c>
      <c r="W907" s="3" t="s">
        <v>47</v>
      </c>
      <c r="X907" s="3" t="s">
        <v>47</v>
      </c>
      <c r="Y907" s="3" t="s">
        <v>47</v>
      </c>
      <c r="Z907" s="3" t="s">
        <v>47</v>
      </c>
      <c r="AA907" s="3" t="s">
        <v>47</v>
      </c>
      <c r="AB907" s="12" t="s">
        <v>47</v>
      </c>
      <c r="AC907" s="3" t="s">
        <v>47</v>
      </c>
      <c r="AD907" s="3" t="s">
        <v>47</v>
      </c>
      <c r="AE907" s="3" t="s">
        <v>47</v>
      </c>
      <c r="AF907" s="3" t="s">
        <v>47</v>
      </c>
      <c r="AG907" s="3" t="s">
        <v>47</v>
      </c>
      <c r="AI907" s="3" t="s">
        <v>47</v>
      </c>
      <c r="AL907" s="3" t="s">
        <v>48</v>
      </c>
      <c r="AM907" s="3" t="s">
        <v>47</v>
      </c>
      <c r="AN907" s="3" t="s">
        <v>47</v>
      </c>
      <c r="AU907" s="3">
        <v>0</v>
      </c>
      <c r="AV907" s="3">
        <v>14</v>
      </c>
      <c r="AW907" s="3">
        <v>1</v>
      </c>
      <c r="AX907" s="3">
        <v>14</v>
      </c>
      <c r="AY907" s="3">
        <v>100</v>
      </c>
      <c r="AZ907" s="6" t="str">
        <f t="shared" si="102"/>
        <v>1150.2</v>
      </c>
      <c r="BC907" s="12" t="s">
        <v>1237</v>
      </c>
      <c r="BJ907" s="12">
        <f t="shared" si="103"/>
        <v>0</v>
      </c>
      <c r="BK907" s="12">
        <f t="shared" si="104"/>
        <v>0</v>
      </c>
      <c r="CQ907" s="3" t="str">
        <f>CONCATENATE(baseURL!$A$1,baseURL!$B$1,baseURL!$C$1,".",C907,".",L907,".pkl&amp;seq=",BC907)</f>
        <v>http://proteomics.broadinstitute.org/millscripts/viewfeed.pl?side=xl&amp;cycle=1&amp;fixedMods=iaaC&amp;file=msdataSM/iPRG2012_nd/cpick_in/iPRG2012_nd.1150.2.2.pkl&amp;seq=VAALEEQR</v>
      </c>
    </row>
    <row r="908" spans="1:95" x14ac:dyDescent="0.2">
      <c r="A908" s="3">
        <v>2184</v>
      </c>
      <c r="B908" s="2" t="s">
        <v>1238</v>
      </c>
      <c r="C908" s="2" t="s">
        <v>1239</v>
      </c>
      <c r="D908" s="3">
        <v>1370</v>
      </c>
      <c r="E908" s="3">
        <v>1369</v>
      </c>
      <c r="F908" s="3">
        <v>24155</v>
      </c>
      <c r="G908" s="3">
        <v>2518</v>
      </c>
      <c r="H908" s="3">
        <v>10.6394</v>
      </c>
      <c r="I908" s="30">
        <v>516.27757999999994</v>
      </c>
      <c r="J908" s="30">
        <v>516.27787809999995</v>
      </c>
      <c r="K908" s="30">
        <v>-2.9999999999999997E-4</v>
      </c>
      <c r="L908" s="3">
        <v>0</v>
      </c>
      <c r="M908" s="3">
        <v>2</v>
      </c>
      <c r="N908" s="10">
        <f t="shared" si="98"/>
        <v>1</v>
      </c>
      <c r="O908" s="35">
        <v>2</v>
      </c>
      <c r="P908" s="17"/>
      <c r="Q908" s="40">
        <v>1031.548</v>
      </c>
      <c r="R908" s="40">
        <v>516.27764000000002</v>
      </c>
      <c r="S908" s="18">
        <f t="shared" si="99"/>
        <v>-0.11621653820972808</v>
      </c>
      <c r="T908" s="18">
        <f t="shared" si="100"/>
        <v>0.46118596174954124</v>
      </c>
      <c r="U908" s="18">
        <f t="shared" si="101"/>
        <v>-7.7477692066417095E-2</v>
      </c>
      <c r="V908" s="30">
        <v>516.27760000000001</v>
      </c>
      <c r="W908" s="3" t="s">
        <v>47</v>
      </c>
      <c r="Y908" s="3" t="s">
        <v>48</v>
      </c>
      <c r="Z908" s="3" t="s">
        <v>47</v>
      </c>
      <c r="AA908" s="3" t="s">
        <v>47</v>
      </c>
      <c r="AB908" s="12" t="s">
        <v>48</v>
      </c>
      <c r="AF908" s="3" t="s">
        <v>48</v>
      </c>
      <c r="AH908" s="3" t="s">
        <v>48</v>
      </c>
      <c r="AL908" s="3" t="s">
        <v>48</v>
      </c>
      <c r="AM908" s="3" t="s">
        <v>47</v>
      </c>
      <c r="AU908" s="3">
        <v>0</v>
      </c>
      <c r="AV908" s="3">
        <v>4</v>
      </c>
      <c r="AW908" s="3">
        <v>1</v>
      </c>
      <c r="AX908" s="3">
        <v>4</v>
      </c>
      <c r="AY908" s="3">
        <v>100</v>
      </c>
      <c r="AZ908" s="6" t="str">
        <f t="shared" si="102"/>
        <v>1150.4</v>
      </c>
      <c r="BC908" s="12" t="s">
        <v>1240</v>
      </c>
      <c r="BJ908" s="12">
        <f t="shared" si="103"/>
        <v>0</v>
      </c>
      <c r="BK908" s="12">
        <f t="shared" si="104"/>
        <v>0</v>
      </c>
      <c r="CQ908" s="3" t="str">
        <f>CONCATENATE(baseURL!$A$1,baseURL!$B$1,baseURL!$C$1,".",C908,".",L908,".pkl&amp;seq=",BC908)</f>
        <v>http://proteomics.broadinstitute.org/millscripts/viewfeed.pl?side=xl&amp;cycle=1&amp;fixedMods=iaaC&amp;file=msdataSM/iPRG2012_nd/cpick_in/iPRG2012_nd.1150.4.0.pkl&amp;seq=DGVLTDAKGR</v>
      </c>
    </row>
    <row r="909" spans="1:95" x14ac:dyDescent="0.2">
      <c r="A909" s="3">
        <v>1301</v>
      </c>
      <c r="B909" s="2" t="s">
        <v>1241</v>
      </c>
      <c r="C909" s="2" t="s">
        <v>1242</v>
      </c>
      <c r="D909" s="3">
        <v>1373</v>
      </c>
      <c r="E909" s="3">
        <v>1372</v>
      </c>
      <c r="F909" s="3">
        <v>24174</v>
      </c>
      <c r="G909" s="3">
        <v>2522</v>
      </c>
      <c r="H909" s="3">
        <v>10.654</v>
      </c>
      <c r="I909" s="30">
        <v>432.71593000000001</v>
      </c>
      <c r="J909" s="30">
        <v>432.71594160000001</v>
      </c>
      <c r="K909" s="30">
        <v>-1.0000000000000001E-5</v>
      </c>
      <c r="L909" s="3">
        <v>2</v>
      </c>
      <c r="M909" s="3">
        <v>2</v>
      </c>
      <c r="N909" s="10">
        <f t="shared" si="98"/>
        <v>1</v>
      </c>
      <c r="O909" s="35">
        <v>2</v>
      </c>
      <c r="P909" s="17"/>
      <c r="Q909" s="40">
        <v>864.42438000000004</v>
      </c>
      <c r="R909" s="40">
        <v>432.71582999999998</v>
      </c>
      <c r="S909" s="18">
        <f t="shared" si="99"/>
        <v>0.23109854805113408</v>
      </c>
      <c r="T909" s="18">
        <f t="shared" si="100"/>
        <v>0.25790597960142009</v>
      </c>
      <c r="U909" s="18">
        <f t="shared" si="101"/>
        <v>0.16176898357011171</v>
      </c>
      <c r="V909" s="30">
        <v>432.71589999999998</v>
      </c>
      <c r="X909" s="3" t="s">
        <v>47</v>
      </c>
      <c r="Y909" s="3" t="s">
        <v>47</v>
      </c>
      <c r="Z909" s="3" t="s">
        <v>47</v>
      </c>
      <c r="AA909" s="3" t="s">
        <v>47</v>
      </c>
      <c r="AE909" s="3" t="s">
        <v>48</v>
      </c>
      <c r="AF909" s="3" t="s">
        <v>48</v>
      </c>
      <c r="AG909" s="3" t="s">
        <v>48</v>
      </c>
      <c r="AH909" s="3" t="s">
        <v>48</v>
      </c>
      <c r="AI909" s="3" t="s">
        <v>48</v>
      </c>
      <c r="AL909" s="3" t="s">
        <v>48</v>
      </c>
      <c r="AM909" s="3" t="s">
        <v>47</v>
      </c>
      <c r="AN909" s="3" t="s">
        <v>48</v>
      </c>
      <c r="AO909" s="3" t="s">
        <v>52</v>
      </c>
      <c r="AP909" s="3" t="s">
        <v>52</v>
      </c>
      <c r="AU909" s="3">
        <v>0</v>
      </c>
      <c r="AV909" s="3">
        <v>5</v>
      </c>
      <c r="AW909" s="3">
        <v>1</v>
      </c>
      <c r="AX909" s="3">
        <v>5</v>
      </c>
      <c r="AY909" s="3">
        <v>100</v>
      </c>
      <c r="AZ909" s="6" t="str">
        <f t="shared" si="102"/>
        <v>1151.2</v>
      </c>
      <c r="BC909" s="12" t="s">
        <v>1243</v>
      </c>
      <c r="BJ909" s="12">
        <f t="shared" si="103"/>
        <v>0</v>
      </c>
      <c r="BK909" s="12">
        <f t="shared" si="104"/>
        <v>0</v>
      </c>
      <c r="CQ909" s="3" t="str">
        <f>CONCATENATE(baseURL!$A$1,baseURL!$B$1,baseURL!$C$1,".",C909,".",L909,".pkl&amp;seq=",BC909)</f>
        <v>http://proteomics.broadinstitute.org/millscripts/viewfeed.pl?side=xl&amp;cycle=1&amp;fixedMods=iaaC&amp;file=msdataSM/iPRG2012_nd/cpick_in/iPRG2012_nd.1151.2.2.pkl&amp;seq=TAADTVMR</v>
      </c>
    </row>
    <row r="910" spans="1:95" x14ac:dyDescent="0.2">
      <c r="A910" s="3">
        <v>5326</v>
      </c>
      <c r="B910" s="2" t="s">
        <v>1244</v>
      </c>
      <c r="C910" s="2" t="s">
        <v>1236</v>
      </c>
      <c r="D910" s="3">
        <v>1374</v>
      </c>
      <c r="E910" s="3">
        <v>1373</v>
      </c>
      <c r="F910" s="3">
        <v>24175</v>
      </c>
      <c r="G910" s="3">
        <v>2523</v>
      </c>
      <c r="H910" s="3">
        <v>10.6557</v>
      </c>
      <c r="I910" s="30">
        <v>446.23451999999997</v>
      </c>
      <c r="J910" s="30">
        <v>446.2336985</v>
      </c>
      <c r="K910" s="30">
        <v>8.1999999999999998E-4</v>
      </c>
      <c r="L910" s="3">
        <v>3</v>
      </c>
      <c r="M910" s="3">
        <v>3</v>
      </c>
      <c r="N910" s="10">
        <f t="shared" si="98"/>
        <v>1</v>
      </c>
      <c r="O910" s="35">
        <v>3</v>
      </c>
      <c r="P910" s="17"/>
      <c r="Q910" s="40">
        <v>1336.6855599999999</v>
      </c>
      <c r="R910" s="40">
        <v>446.23336999999998</v>
      </c>
      <c r="S910" s="18">
        <f t="shared" si="99"/>
        <v>2.5771268517985186</v>
      </c>
      <c r="T910" s="18">
        <f t="shared" si="100"/>
        <v>0.73616188772092173</v>
      </c>
      <c r="U910" s="18">
        <f t="shared" si="101"/>
        <v>0.29132738327669683</v>
      </c>
      <c r="V910" s="30">
        <v>446.23349999999999</v>
      </c>
      <c r="W910" s="3" t="s">
        <v>47</v>
      </c>
      <c r="X910" s="3" t="s">
        <v>47</v>
      </c>
      <c r="Y910" s="3" t="s">
        <v>47</v>
      </c>
      <c r="Z910" s="3" t="s">
        <v>47</v>
      </c>
      <c r="AA910" s="3" t="s">
        <v>47</v>
      </c>
      <c r="AB910" s="12" t="s">
        <v>47</v>
      </c>
      <c r="AC910" s="3" t="s">
        <v>47</v>
      </c>
      <c r="AD910" s="3" t="s">
        <v>47</v>
      </c>
      <c r="AE910" s="3" t="s">
        <v>47</v>
      </c>
      <c r="AF910" s="3" t="s">
        <v>47</v>
      </c>
      <c r="AG910" s="3" t="s">
        <v>47</v>
      </c>
      <c r="AH910" s="3" t="s">
        <v>47</v>
      </c>
      <c r="AI910" s="3" t="s">
        <v>47</v>
      </c>
      <c r="AJ910" s="3" t="s">
        <v>47</v>
      </c>
      <c r="AK910" s="3" t="s">
        <v>47</v>
      </c>
      <c r="AL910" s="3" t="s">
        <v>47</v>
      </c>
      <c r="AM910" s="3" t="s">
        <v>47</v>
      </c>
      <c r="AN910" s="3" t="s">
        <v>48</v>
      </c>
      <c r="AU910" s="3">
        <v>0</v>
      </c>
      <c r="AV910" s="3">
        <v>17</v>
      </c>
      <c r="AW910" s="3">
        <v>1</v>
      </c>
      <c r="AX910" s="3">
        <v>17</v>
      </c>
      <c r="AY910" s="3">
        <v>100</v>
      </c>
      <c r="AZ910" s="6" t="str">
        <f t="shared" si="102"/>
        <v>1151.3</v>
      </c>
      <c r="BC910" s="12" t="s">
        <v>1245</v>
      </c>
      <c r="BJ910" s="12">
        <f t="shared" si="103"/>
        <v>0</v>
      </c>
      <c r="BK910" s="12">
        <f t="shared" si="104"/>
        <v>0</v>
      </c>
      <c r="CQ910" s="3" t="str">
        <f>CONCATENATE(baseURL!$A$1,baseURL!$B$1,baseURL!$C$1,".",C910,".",L910,".pkl&amp;seq=",BC910)</f>
        <v>http://proteomics.broadinstitute.org/millscripts/viewfeed.pl?side=xl&amp;cycle=1&amp;fixedMods=iaaC&amp;file=msdataSM/iPRG2012_nd/cpick_in/iPRG2012_nd.1151.3.3.pkl&amp;seq=ALESYGTASGKPR</v>
      </c>
    </row>
    <row r="911" spans="1:95" x14ac:dyDescent="0.2">
      <c r="A911" s="3">
        <v>17</v>
      </c>
      <c r="B911" s="2" t="s">
        <v>1246</v>
      </c>
      <c r="C911" s="2" t="s">
        <v>1247</v>
      </c>
      <c r="D911" s="3">
        <v>1375</v>
      </c>
      <c r="E911" s="3">
        <v>1374</v>
      </c>
      <c r="F911" s="3">
        <v>24176</v>
      </c>
      <c r="G911" s="3">
        <v>2524</v>
      </c>
      <c r="H911" s="3">
        <v>10.657400000000001</v>
      </c>
      <c r="I911" s="30">
        <v>459.60707000000002</v>
      </c>
      <c r="J911" s="30">
        <v>459.60556389999999</v>
      </c>
      <c r="K911" s="30">
        <v>1.5100000000000001E-3</v>
      </c>
      <c r="L911" s="3">
        <v>3</v>
      </c>
      <c r="M911" s="3">
        <v>3</v>
      </c>
      <c r="N911" s="10">
        <f t="shared" si="98"/>
        <v>1</v>
      </c>
      <c r="O911" s="35">
        <v>3</v>
      </c>
      <c r="P911" s="17"/>
      <c r="Q911" s="40">
        <v>1376.8008600000001</v>
      </c>
      <c r="R911" s="40">
        <v>459.60514000000001</v>
      </c>
      <c r="S911" s="18">
        <f t="shared" si="99"/>
        <v>4.1992567794514928</v>
      </c>
      <c r="T911" s="18">
        <f t="shared" si="100"/>
        <v>0.92231344494328971</v>
      </c>
      <c r="U911" s="18">
        <f t="shared" si="101"/>
        <v>0.1305468429248742</v>
      </c>
      <c r="V911" s="30">
        <v>459.60520000000002</v>
      </c>
      <c r="W911" s="3" t="s">
        <v>47</v>
      </c>
      <c r="Z911" s="3" t="s">
        <v>47</v>
      </c>
      <c r="AA911" s="3" t="s">
        <v>47</v>
      </c>
      <c r="AB911" s="12" t="s">
        <v>48</v>
      </c>
      <c r="AE911" s="3" t="s">
        <v>48</v>
      </c>
      <c r="AF911" s="3" t="s">
        <v>48</v>
      </c>
      <c r="AG911" s="3" t="s">
        <v>47</v>
      </c>
      <c r="AK911" s="3" t="s">
        <v>52</v>
      </c>
      <c r="AM911" s="3" t="s">
        <v>48</v>
      </c>
      <c r="AU911" s="3">
        <v>0</v>
      </c>
      <c r="AV911" s="3">
        <v>4</v>
      </c>
      <c r="AW911" s="3">
        <v>1</v>
      </c>
      <c r="AX911" s="3">
        <v>4</v>
      </c>
      <c r="AY911" s="3">
        <v>100</v>
      </c>
      <c r="AZ911" s="6" t="str">
        <f t="shared" si="102"/>
        <v>1151.4</v>
      </c>
      <c r="BC911" s="12" t="s">
        <v>1248</v>
      </c>
      <c r="BJ911" s="12">
        <f t="shared" si="103"/>
        <v>0</v>
      </c>
      <c r="BK911" s="12">
        <f t="shared" si="104"/>
        <v>0</v>
      </c>
      <c r="CQ911" s="3" t="str">
        <f>CONCATENATE(baseURL!$A$1,baseURL!$B$1,baseURL!$C$1,".",C911,".",L911,".pkl&amp;seq=",BC911)</f>
        <v>http://proteomics.broadinstitute.org/millscripts/viewfeed.pl?side=xl&amp;cycle=1&amp;fixedMods=iaaC&amp;file=msdataSM/iPRG2012_nd/cpick_in/iPRG2012_nd.1151.4.3.pkl&amp;seq=VFAGTVKSGQKVR</v>
      </c>
    </row>
    <row r="912" spans="1:95" x14ac:dyDescent="0.2">
      <c r="A912" s="3">
        <v>3678</v>
      </c>
      <c r="B912" s="2" t="s">
        <v>1249</v>
      </c>
      <c r="C912" s="2" t="s">
        <v>1238</v>
      </c>
      <c r="D912" s="3">
        <v>1376</v>
      </c>
      <c r="E912" s="3">
        <v>1375</v>
      </c>
      <c r="F912" s="3">
        <v>24177</v>
      </c>
      <c r="G912" s="3">
        <v>2525</v>
      </c>
      <c r="H912" s="3">
        <v>10.659000000000001</v>
      </c>
      <c r="I912" s="30">
        <v>486.76368000000002</v>
      </c>
      <c r="J912" s="30">
        <v>486.7630259</v>
      </c>
      <c r="K912" s="30">
        <v>6.4999999999999997E-4</v>
      </c>
      <c r="L912" s="3">
        <v>0</v>
      </c>
      <c r="M912" s="3">
        <v>2</v>
      </c>
      <c r="N912" s="10">
        <f t="shared" si="98"/>
        <v>1</v>
      </c>
      <c r="O912" s="35">
        <v>2</v>
      </c>
      <c r="P912" s="17"/>
      <c r="Q912" s="40">
        <v>972.51828</v>
      </c>
      <c r="R912" s="40">
        <v>486.76278000000002</v>
      </c>
      <c r="S912" s="18">
        <f t="shared" si="99"/>
        <v>1.8489499135522547</v>
      </c>
      <c r="T912" s="18">
        <f t="shared" si="100"/>
        <v>0.50517420411992553</v>
      </c>
      <c r="U912" s="18">
        <f t="shared" si="101"/>
        <v>-0.36978998271045094</v>
      </c>
      <c r="V912" s="30">
        <v>486.76260000000002</v>
      </c>
      <c r="W912" s="3" t="s">
        <v>47</v>
      </c>
      <c r="X912" s="3" t="s">
        <v>47</v>
      </c>
      <c r="Y912" s="3" t="s">
        <v>47</v>
      </c>
      <c r="Z912" s="3" t="s">
        <v>47</v>
      </c>
      <c r="AA912" s="3" t="s">
        <v>47</v>
      </c>
      <c r="AB912" s="12" t="s">
        <v>47</v>
      </c>
      <c r="AC912" s="3" t="s">
        <v>47</v>
      </c>
      <c r="AE912" s="3" t="s">
        <v>48</v>
      </c>
      <c r="AF912" s="3" t="s">
        <v>47</v>
      </c>
      <c r="AG912" s="3" t="s">
        <v>47</v>
      </c>
      <c r="AH912" s="3" t="s">
        <v>48</v>
      </c>
      <c r="AI912" s="3" t="s">
        <v>48</v>
      </c>
      <c r="AL912" s="3" t="s">
        <v>48</v>
      </c>
      <c r="AN912" s="3" t="s">
        <v>48</v>
      </c>
      <c r="AU912" s="3">
        <v>0</v>
      </c>
      <c r="AV912" s="3">
        <v>9</v>
      </c>
      <c r="AW912" s="3">
        <v>1</v>
      </c>
      <c r="AX912" s="3">
        <v>9</v>
      </c>
      <c r="AY912" s="3">
        <v>100</v>
      </c>
      <c r="AZ912" s="6" t="str">
        <f t="shared" si="102"/>
        <v>1151.5</v>
      </c>
      <c r="BC912" s="12" t="s">
        <v>1184</v>
      </c>
      <c r="BJ912" s="12">
        <f t="shared" si="103"/>
        <v>0</v>
      </c>
      <c r="BK912" s="12">
        <f t="shared" si="104"/>
        <v>0</v>
      </c>
      <c r="CQ912" s="3" t="str">
        <f>CONCATENATE(baseURL!$A$1,baseURL!$B$1,baseURL!$C$1,".",C912,".",L912,".pkl&amp;seq=",BC912)</f>
        <v>http://proteomics.broadinstitute.org/millscripts/viewfeed.pl?side=xl&amp;cycle=1&amp;fixedMods=iaaC&amp;file=msdataSM/iPRG2012_nd/cpick_in/iPRG2012_nd.1151.5.0.pkl&amp;seq=VTQMTPAPK</v>
      </c>
    </row>
    <row r="913" spans="1:95" x14ac:dyDescent="0.2">
      <c r="A913" s="3">
        <v>2731</v>
      </c>
      <c r="B913" s="2" t="s">
        <v>1256</v>
      </c>
      <c r="C913" s="2" t="s">
        <v>1246</v>
      </c>
      <c r="D913" s="3">
        <v>1386</v>
      </c>
      <c r="E913" s="3">
        <v>1385</v>
      </c>
      <c r="F913" s="3">
        <v>24198</v>
      </c>
      <c r="G913" s="3">
        <v>2536</v>
      </c>
      <c r="H913" s="3">
        <v>10.692</v>
      </c>
      <c r="I913" s="30">
        <v>564.74315999999999</v>
      </c>
      <c r="J913" s="30">
        <v>564.74315509999997</v>
      </c>
      <c r="K913" s="30">
        <v>0</v>
      </c>
      <c r="L913" s="3">
        <v>2</v>
      </c>
      <c r="M913" s="3">
        <v>0</v>
      </c>
      <c r="N913" s="10">
        <f t="shared" si="98"/>
        <v>1</v>
      </c>
      <c r="O913" s="35">
        <v>2</v>
      </c>
      <c r="P913" s="17"/>
      <c r="Q913" s="40">
        <v>1128.4738500000001</v>
      </c>
      <c r="R913" s="40">
        <v>564.74055999999996</v>
      </c>
      <c r="S913" s="18">
        <f t="shared" si="99"/>
        <v>4.603883949878627</v>
      </c>
      <c r="T913" s="18">
        <f t="shared" si="100"/>
        <v>4.5952073993193139</v>
      </c>
      <c r="U913" s="18">
        <f t="shared" si="101"/>
        <v>4.6747129337445932</v>
      </c>
      <c r="V913" s="30">
        <v>564.7432</v>
      </c>
      <c r="Z913" s="3" t="s">
        <v>47</v>
      </c>
      <c r="AA913" s="3" t="s">
        <v>47</v>
      </c>
      <c r="AB913" s="12" t="s">
        <v>52</v>
      </c>
      <c r="AD913" s="3" t="s">
        <v>47</v>
      </c>
      <c r="AE913" s="3" t="s">
        <v>48</v>
      </c>
      <c r="AF913" s="3" t="s">
        <v>48</v>
      </c>
      <c r="AG913" s="3" t="s">
        <v>47</v>
      </c>
      <c r="AH913" s="3" t="s">
        <v>47</v>
      </c>
      <c r="AI913" s="3" t="s">
        <v>48</v>
      </c>
      <c r="AK913" s="3" t="s">
        <v>52</v>
      </c>
      <c r="AL913" s="3" t="s">
        <v>48</v>
      </c>
      <c r="AU913" s="3">
        <v>0</v>
      </c>
      <c r="AV913" s="3">
        <v>5</v>
      </c>
      <c r="AW913" s="3">
        <v>1</v>
      </c>
      <c r="AX913" s="3">
        <v>5</v>
      </c>
      <c r="AY913" s="3">
        <v>100</v>
      </c>
      <c r="AZ913" s="6" t="str">
        <f t="shared" si="102"/>
        <v>1152.5</v>
      </c>
      <c r="BC913" s="12" t="s">
        <v>1257</v>
      </c>
      <c r="BJ913" s="12">
        <f t="shared" si="103"/>
        <v>1</v>
      </c>
      <c r="BK913" s="12">
        <f t="shared" si="104"/>
        <v>0</v>
      </c>
      <c r="CQ913" s="3" t="str">
        <f>CONCATENATE(baseURL!$A$1,baseURL!$B$1,baseURL!$C$1,".",C913,".",L913,".pkl&amp;seq=",BC913)</f>
        <v>http://proteomics.broadinstitute.org/millscripts/viewfeed.pl?side=xl&amp;cycle=1&amp;fixedMods=iaaC&amp;file=msdataSM/iPRG2012_nd/cpick_in/iPRG2012_nd.1152.5.2.pkl&amp;seq=CDNSNLYSR</v>
      </c>
    </row>
    <row r="914" spans="1:95" x14ac:dyDescent="0.2">
      <c r="A914" s="3">
        <v>2852</v>
      </c>
      <c r="B914" s="2" t="s">
        <v>1258</v>
      </c>
      <c r="C914" s="2" t="s">
        <v>1259</v>
      </c>
      <c r="D914" s="3">
        <v>1388</v>
      </c>
      <c r="E914" s="3">
        <v>1387</v>
      </c>
      <c r="F914" s="3">
        <v>24216</v>
      </c>
      <c r="G914" s="3">
        <v>2539</v>
      </c>
      <c r="H914" s="3">
        <v>10.7033</v>
      </c>
      <c r="I914" s="30">
        <v>414.25783999999999</v>
      </c>
      <c r="J914" s="30">
        <v>414.25921149999999</v>
      </c>
      <c r="K914" s="30">
        <v>-1.3699999999999999E-3</v>
      </c>
      <c r="L914" s="3">
        <v>2</v>
      </c>
      <c r="M914" s="3">
        <v>2</v>
      </c>
      <c r="N914" s="10">
        <f t="shared" si="98"/>
        <v>1</v>
      </c>
      <c r="O914" s="35">
        <v>2</v>
      </c>
      <c r="P914" s="17"/>
      <c r="Q914" s="40">
        <v>827.50976000000003</v>
      </c>
      <c r="R914" s="40">
        <v>414.25851999999998</v>
      </c>
      <c r="S914" s="18">
        <f t="shared" si="99"/>
        <v>-1.6414870597917157</v>
      </c>
      <c r="T914" s="18">
        <f t="shared" si="100"/>
        <v>1.6692475027822635</v>
      </c>
      <c r="U914" s="18">
        <f t="shared" si="101"/>
        <v>0.19311612474595113</v>
      </c>
      <c r="V914" s="30">
        <v>414.2586</v>
      </c>
      <c r="W914" s="3" t="s">
        <v>47</v>
      </c>
      <c r="Z914" s="3" t="s">
        <v>48</v>
      </c>
      <c r="AA914" s="3" t="s">
        <v>47</v>
      </c>
      <c r="AB914" s="12" t="s">
        <v>47</v>
      </c>
      <c r="AC914" s="3" t="s">
        <v>52</v>
      </c>
      <c r="AE914" s="3" t="s">
        <v>48</v>
      </c>
      <c r="AF914" s="3" t="s">
        <v>48</v>
      </c>
      <c r="AL914" s="3" t="s">
        <v>48</v>
      </c>
      <c r="AN914" s="3" t="s">
        <v>48</v>
      </c>
      <c r="AU914" s="3">
        <v>0</v>
      </c>
      <c r="AV914" s="3">
        <v>3</v>
      </c>
      <c r="AW914" s="3">
        <v>1</v>
      </c>
      <c r="AX914" s="3">
        <v>3</v>
      </c>
      <c r="AY914" s="3">
        <v>100</v>
      </c>
      <c r="AZ914" s="6" t="str">
        <f t="shared" si="102"/>
        <v>1153.2</v>
      </c>
      <c r="BC914" s="12" t="s">
        <v>1260</v>
      </c>
      <c r="BJ914" s="12">
        <f t="shared" si="103"/>
        <v>0</v>
      </c>
      <c r="BK914" s="12">
        <f t="shared" si="104"/>
        <v>0</v>
      </c>
      <c r="CQ914" s="3" t="str">
        <f>CONCATENATE(baseURL!$A$1,baseURL!$B$1,baseURL!$C$1,".",C914,".",L914,".pkl&amp;seq=",BC914)</f>
        <v>http://proteomics.broadinstitute.org/millscripts/viewfeed.pl?side=xl&amp;cycle=1&amp;fixedMods=iaaC&amp;file=msdataSM/iPRG2012_nd/cpick_in/iPRG2012_nd.1153.2.2.pkl&amp;seq=VRLPSGAK</v>
      </c>
    </row>
    <row r="915" spans="1:95" x14ac:dyDescent="0.2">
      <c r="A915" s="3">
        <v>4300</v>
      </c>
      <c r="B915" s="2" t="s">
        <v>1266</v>
      </c>
      <c r="C915" s="2" t="s">
        <v>1267</v>
      </c>
      <c r="D915" s="3">
        <v>1398</v>
      </c>
      <c r="E915" s="3">
        <v>1397</v>
      </c>
      <c r="F915" s="3">
        <v>24239</v>
      </c>
      <c r="G915" s="3">
        <v>2550</v>
      </c>
      <c r="H915" s="3">
        <v>10.733599999999999</v>
      </c>
      <c r="I915" s="30">
        <v>528.24950999999999</v>
      </c>
      <c r="J915" s="30">
        <v>528.24800010000001</v>
      </c>
      <c r="K915" s="30">
        <v>1.5100000000000001E-3</v>
      </c>
      <c r="L915" s="3">
        <v>2</v>
      </c>
      <c r="M915" s="3">
        <v>2</v>
      </c>
      <c r="N915" s="10">
        <f t="shared" si="98"/>
        <v>1</v>
      </c>
      <c r="O915" s="35">
        <v>2</v>
      </c>
      <c r="P915" s="17"/>
      <c r="Q915" s="40">
        <v>1055.4891500000001</v>
      </c>
      <c r="R915" s="40">
        <v>528.24820999999997</v>
      </c>
      <c r="S915" s="18">
        <f t="shared" si="99"/>
        <v>2.4609643258700942</v>
      </c>
      <c r="T915" s="18">
        <f t="shared" si="100"/>
        <v>-0.39735108607165343</v>
      </c>
      <c r="U915" s="18">
        <f t="shared" si="101"/>
        <v>-0.96545523545253287</v>
      </c>
      <c r="V915" s="30">
        <v>528.24770000000001</v>
      </c>
      <c r="W915" s="3" t="s">
        <v>47</v>
      </c>
      <c r="X915" s="3" t="s">
        <v>47</v>
      </c>
      <c r="Y915" s="3" t="s">
        <v>47</v>
      </c>
      <c r="Z915" s="3" t="s">
        <v>47</v>
      </c>
      <c r="AA915" s="3" t="s">
        <v>47</v>
      </c>
      <c r="AB915" s="12" t="s">
        <v>47</v>
      </c>
      <c r="AC915" s="3" t="s">
        <v>47</v>
      </c>
      <c r="AF915" s="3" t="s">
        <v>48</v>
      </c>
      <c r="AG915" s="3" t="s">
        <v>47</v>
      </c>
      <c r="AH915" s="3" t="s">
        <v>47</v>
      </c>
      <c r="AI915" s="3" t="s">
        <v>47</v>
      </c>
      <c r="AJ915" s="3" t="s">
        <v>47</v>
      </c>
      <c r="AK915" s="3" t="s">
        <v>48</v>
      </c>
      <c r="AL915" s="3" t="s">
        <v>47</v>
      </c>
      <c r="AM915" s="3" t="s">
        <v>47</v>
      </c>
      <c r="AN915" s="3" t="s">
        <v>47</v>
      </c>
      <c r="AO915" s="3" t="s">
        <v>52</v>
      </c>
      <c r="AU915" s="3">
        <v>0</v>
      </c>
      <c r="AV915" s="3">
        <v>14</v>
      </c>
      <c r="AW915" s="3">
        <v>1</v>
      </c>
      <c r="AX915" s="3">
        <v>14</v>
      </c>
      <c r="AY915" s="3">
        <v>100</v>
      </c>
      <c r="AZ915" s="6" t="str">
        <f t="shared" si="102"/>
        <v>1154.4</v>
      </c>
      <c r="BC915" s="12" t="s">
        <v>1198</v>
      </c>
      <c r="BJ915" s="12">
        <f t="shared" si="103"/>
        <v>0</v>
      </c>
      <c r="BK915" s="12">
        <f t="shared" si="104"/>
        <v>0</v>
      </c>
      <c r="CQ915" s="3" t="str">
        <f>CONCATENATE(baseURL!$A$1,baseURL!$B$1,baseURL!$C$1,".",C915,".",L915,".pkl&amp;seq=",BC915)</f>
        <v>http://proteomics.broadinstitute.org/millscripts/viewfeed.pl?side=xl&amp;cycle=1&amp;fixedMods=iaaC&amp;file=msdataSM/iPRG2012_nd/cpick_in/iPRG2012_nd.1154.4.2.pkl&amp;seq=LTDEEASYK</v>
      </c>
    </row>
    <row r="916" spans="1:95" x14ac:dyDescent="0.2">
      <c r="A916" s="3">
        <v>4466</v>
      </c>
      <c r="B916" s="2" t="s">
        <v>1268</v>
      </c>
      <c r="C916" s="2" t="s">
        <v>1269</v>
      </c>
      <c r="D916" s="3">
        <v>1401</v>
      </c>
      <c r="E916" s="3">
        <v>1400</v>
      </c>
      <c r="F916" s="3">
        <v>24242</v>
      </c>
      <c r="G916" s="3">
        <v>2553</v>
      </c>
      <c r="H916" s="3">
        <v>10.741099999999999</v>
      </c>
      <c r="I916" s="30">
        <v>589.94461999999999</v>
      </c>
      <c r="J916" s="30">
        <v>589.94402209999998</v>
      </c>
      <c r="K916" s="30">
        <v>5.9999999999999995E-4</v>
      </c>
      <c r="L916" s="3">
        <v>3</v>
      </c>
      <c r="M916" s="3">
        <v>3</v>
      </c>
      <c r="N916" s="10">
        <f t="shared" si="98"/>
        <v>1</v>
      </c>
      <c r="O916" s="35">
        <v>3</v>
      </c>
      <c r="P916" s="17"/>
      <c r="Q916" s="40">
        <v>1767.81573</v>
      </c>
      <c r="R916" s="40">
        <v>589.94343000000003</v>
      </c>
      <c r="S916" s="18">
        <f t="shared" si="99"/>
        <v>2.0171425588236427</v>
      </c>
      <c r="T916" s="18">
        <f t="shared" si="100"/>
        <v>1.0036555538026994</v>
      </c>
      <c r="U916" s="18">
        <f t="shared" si="101"/>
        <v>0.62717877877771178</v>
      </c>
      <c r="V916" s="30">
        <v>589.94380000000001</v>
      </c>
      <c r="W916" s="3" t="s">
        <v>47</v>
      </c>
      <c r="X916" s="3" t="s">
        <v>47</v>
      </c>
      <c r="Y916" s="3" t="s">
        <v>47</v>
      </c>
      <c r="Z916" s="3" t="s">
        <v>47</v>
      </c>
      <c r="AA916" s="3" t="s">
        <v>47</v>
      </c>
      <c r="AB916" s="12" t="s">
        <v>47</v>
      </c>
      <c r="AC916" s="3" t="s">
        <v>47</v>
      </c>
      <c r="AD916" s="3" t="s">
        <v>47</v>
      </c>
      <c r="AE916" s="3" t="s">
        <v>47</v>
      </c>
      <c r="AF916" s="3" t="s">
        <v>47</v>
      </c>
      <c r="AG916" s="3" t="s">
        <v>47</v>
      </c>
      <c r="AH916" s="3" t="s">
        <v>47</v>
      </c>
      <c r="AI916" s="3" t="s">
        <v>47</v>
      </c>
      <c r="AK916" s="3" t="s">
        <v>47</v>
      </c>
      <c r="AL916" s="3" t="s">
        <v>47</v>
      </c>
      <c r="AM916" s="3" t="s">
        <v>47</v>
      </c>
      <c r="AN916" s="3" t="s">
        <v>47</v>
      </c>
      <c r="AU916" s="3">
        <v>0</v>
      </c>
      <c r="AV916" s="3">
        <v>17</v>
      </c>
      <c r="AW916" s="3">
        <v>1</v>
      </c>
      <c r="AX916" s="3">
        <v>17</v>
      </c>
      <c r="AY916" s="3">
        <v>100</v>
      </c>
      <c r="AZ916" s="6" t="str">
        <f t="shared" si="102"/>
        <v>1154.7</v>
      </c>
      <c r="BC916" s="12" t="s">
        <v>1200</v>
      </c>
      <c r="BJ916" s="12">
        <f t="shared" si="103"/>
        <v>0</v>
      </c>
      <c r="BK916" s="12">
        <f t="shared" si="104"/>
        <v>0</v>
      </c>
      <c r="CQ916" s="3" t="str">
        <f>CONCATENATE(baseURL!$A$1,baseURL!$B$1,baseURL!$C$1,".",C916,".",L916,".pkl&amp;seq=",BC916)</f>
        <v>http://proteomics.broadinstitute.org/millscripts/viewfeed.pl?side=xl&amp;cycle=1&amp;fixedMods=iaaC&amp;file=msdataSM/iPRG2012_nd/cpick_in/iPRG2012_nd.1154.7.3.pkl&amp;seq=NANDNNQFYQQKQR</v>
      </c>
    </row>
    <row r="917" spans="1:95" x14ac:dyDescent="0.2">
      <c r="A917" s="3">
        <v>2379</v>
      </c>
      <c r="B917" s="2" t="s">
        <v>1270</v>
      </c>
      <c r="C917" s="2" t="s">
        <v>1271</v>
      </c>
      <c r="D917" s="3">
        <v>1404</v>
      </c>
      <c r="E917" s="3">
        <v>1403</v>
      </c>
      <c r="F917" s="3">
        <v>24259</v>
      </c>
      <c r="G917" s="3">
        <v>2557</v>
      </c>
      <c r="H917" s="3">
        <v>10.765599999999999</v>
      </c>
      <c r="I917" s="30">
        <v>562.72491000000002</v>
      </c>
      <c r="J917" s="30">
        <v>562.72405260000005</v>
      </c>
      <c r="K917" s="30">
        <v>8.5999999999999998E-4</v>
      </c>
      <c r="L917" s="3">
        <v>2</v>
      </c>
      <c r="M917" s="3">
        <v>2</v>
      </c>
      <c r="N917" s="10">
        <f t="shared" si="98"/>
        <v>1</v>
      </c>
      <c r="O917" s="35">
        <v>2</v>
      </c>
      <c r="P917" s="17"/>
      <c r="Q917" s="40">
        <v>1124.44121</v>
      </c>
      <c r="R917" s="40">
        <v>562.72424000000001</v>
      </c>
      <c r="S917" s="18">
        <f t="shared" si="99"/>
        <v>1.1906364652315584</v>
      </c>
      <c r="T917" s="18">
        <f t="shared" si="100"/>
        <v>-0.33302279631471082</v>
      </c>
      <c r="U917" s="18">
        <f t="shared" si="101"/>
        <v>-7.1082774064782681E-2</v>
      </c>
      <c r="V917" s="30">
        <v>562.7242</v>
      </c>
      <c r="W917" s="3" t="s">
        <v>47</v>
      </c>
      <c r="Z917" s="3" t="s">
        <v>47</v>
      </c>
      <c r="AA917" s="3" t="s">
        <v>47</v>
      </c>
      <c r="AB917" s="12" t="s">
        <v>47</v>
      </c>
      <c r="AC917" s="3" t="s">
        <v>52</v>
      </c>
      <c r="AE917" s="3" t="s">
        <v>47</v>
      </c>
      <c r="AF917" s="3" t="s">
        <v>48</v>
      </c>
      <c r="AH917" s="3" t="s">
        <v>47</v>
      </c>
      <c r="AJ917" s="3" t="s">
        <v>47</v>
      </c>
      <c r="AK917" s="3" t="s">
        <v>48</v>
      </c>
      <c r="AL917" s="3" t="s">
        <v>47</v>
      </c>
      <c r="AN917" s="3" t="s">
        <v>47</v>
      </c>
      <c r="AU917" s="3">
        <v>0</v>
      </c>
      <c r="AV917" s="3">
        <v>9</v>
      </c>
      <c r="AW917" s="3">
        <v>1</v>
      </c>
      <c r="AX917" s="3">
        <v>9</v>
      </c>
      <c r="AY917" s="3">
        <v>100</v>
      </c>
      <c r="AZ917" s="6" t="str">
        <f t="shared" si="102"/>
        <v>1155.3</v>
      </c>
      <c r="BC917" s="12" t="s">
        <v>1272</v>
      </c>
      <c r="BJ917" s="12">
        <f t="shared" si="103"/>
        <v>0</v>
      </c>
      <c r="BK917" s="12">
        <f t="shared" si="104"/>
        <v>0</v>
      </c>
      <c r="CQ917" s="3" t="str">
        <f>CONCATENATE(baseURL!$A$1,baseURL!$B$1,baseURL!$C$1,".",C917,".",L917,".pkl&amp;seq=",BC917)</f>
        <v>http://proteomics.broadinstitute.org/millscripts/viewfeed.pl?side=xl&amp;cycle=1&amp;fixedMods=iaaC&amp;file=msdataSM/iPRG2012_nd/cpick_in/iPRG2012_nd.1155.3.2.pkl&amp;seq=KDTEGDVDMD</v>
      </c>
    </row>
    <row r="918" spans="1:95" x14ac:dyDescent="0.2">
      <c r="A918" s="3">
        <v>5150</v>
      </c>
      <c r="B918" s="2" t="s">
        <v>1273</v>
      </c>
      <c r="C918" s="2" t="s">
        <v>1274</v>
      </c>
      <c r="D918" s="3">
        <v>1407</v>
      </c>
      <c r="E918" s="3">
        <v>1406</v>
      </c>
      <c r="F918" s="3">
        <v>24280</v>
      </c>
      <c r="G918" s="3">
        <v>2561</v>
      </c>
      <c r="H918" s="3">
        <v>10.786099999999999</v>
      </c>
      <c r="I918" s="30">
        <v>472.75713000000002</v>
      </c>
      <c r="J918" s="30">
        <v>472.75622270000002</v>
      </c>
      <c r="K918" s="30">
        <v>9.1E-4</v>
      </c>
      <c r="L918" s="3">
        <v>2</v>
      </c>
      <c r="M918" s="3">
        <v>2</v>
      </c>
      <c r="N918" s="10">
        <f t="shared" si="98"/>
        <v>1</v>
      </c>
      <c r="O918" s="35">
        <v>2</v>
      </c>
      <c r="P918" s="17"/>
      <c r="Q918" s="40">
        <v>944.50473999999997</v>
      </c>
      <c r="R918" s="40">
        <v>472.75601</v>
      </c>
      <c r="S918" s="18">
        <f t="shared" si="99"/>
        <v>2.3690867515665062</v>
      </c>
      <c r="T918" s="18">
        <f t="shared" si="100"/>
        <v>0.44991495723142605</v>
      </c>
      <c r="U918" s="18">
        <f t="shared" si="101"/>
        <v>0.19037304253444715</v>
      </c>
      <c r="V918" s="30">
        <v>472.7561</v>
      </c>
      <c r="W918" s="3" t="s">
        <v>47</v>
      </c>
      <c r="X918" s="3" t="s">
        <v>47</v>
      </c>
      <c r="Y918" s="3" t="s">
        <v>47</v>
      </c>
      <c r="Z918" s="3" t="s">
        <v>47</v>
      </c>
      <c r="AA918" s="3" t="s">
        <v>47</v>
      </c>
      <c r="AB918" s="12" t="s">
        <v>47</v>
      </c>
      <c r="AC918" s="3" t="s">
        <v>47</v>
      </c>
      <c r="AD918" s="3" t="s">
        <v>47</v>
      </c>
      <c r="AE918" s="3" t="s">
        <v>47</v>
      </c>
      <c r="AF918" s="3" t="s">
        <v>47</v>
      </c>
      <c r="AG918" s="3" t="s">
        <v>47</v>
      </c>
      <c r="AH918" s="3" t="s">
        <v>47</v>
      </c>
      <c r="AI918" s="3" t="s">
        <v>47</v>
      </c>
      <c r="AJ918" s="3" t="s">
        <v>47</v>
      </c>
      <c r="AK918" s="3" t="s">
        <v>47</v>
      </c>
      <c r="AL918" s="3" t="s">
        <v>47</v>
      </c>
      <c r="AM918" s="3" t="s">
        <v>47</v>
      </c>
      <c r="AN918" s="3" t="s">
        <v>47</v>
      </c>
      <c r="AU918" s="3">
        <v>0</v>
      </c>
      <c r="AV918" s="3">
        <v>18</v>
      </c>
      <c r="AW918" s="3">
        <v>1</v>
      </c>
      <c r="AX918" s="3">
        <v>18</v>
      </c>
      <c r="AY918" s="3">
        <v>100</v>
      </c>
      <c r="AZ918" s="6" t="str">
        <f t="shared" si="102"/>
        <v>1156.3</v>
      </c>
      <c r="BC918" s="12" t="s">
        <v>1275</v>
      </c>
      <c r="BJ918" s="12">
        <f t="shared" si="103"/>
        <v>0</v>
      </c>
      <c r="BK918" s="12">
        <f t="shared" si="104"/>
        <v>0</v>
      </c>
      <c r="CQ918" s="3" t="str">
        <f>CONCATENATE(baseURL!$A$1,baseURL!$B$1,baseURL!$C$1,".",C918,".",L918,".pkl&amp;seq=",BC918)</f>
        <v>http://proteomics.broadinstitute.org/millscripts/viewfeed.pl?side=xl&amp;cycle=1&amp;fixedMods=iaaC&amp;file=msdataSM/iPRG2012_nd/cpick_in/iPRG2012_nd.1156.3.2.pkl&amp;seq=VGLVKGEEN</v>
      </c>
    </row>
    <row r="919" spans="1:95" x14ac:dyDescent="0.2">
      <c r="A919" s="3">
        <v>2534</v>
      </c>
      <c r="B919" s="2" t="s">
        <v>1276</v>
      </c>
      <c r="C919" s="2" t="s">
        <v>1273</v>
      </c>
      <c r="D919" s="3">
        <v>1412</v>
      </c>
      <c r="E919" s="3">
        <v>1411</v>
      </c>
      <c r="F919" s="3">
        <v>24302</v>
      </c>
      <c r="G919" s="3">
        <v>2567</v>
      </c>
      <c r="H919" s="3">
        <v>10.8049</v>
      </c>
      <c r="I919" s="30">
        <v>443.74081999999999</v>
      </c>
      <c r="J919" s="30">
        <v>443.74122199999999</v>
      </c>
      <c r="K919" s="30">
        <v>-4.0000000000000002E-4</v>
      </c>
      <c r="L919" s="3">
        <v>2</v>
      </c>
      <c r="M919" s="3">
        <v>2</v>
      </c>
      <c r="N919" s="10">
        <f t="shared" si="98"/>
        <v>1</v>
      </c>
      <c r="O919" s="35">
        <v>2</v>
      </c>
      <c r="P919" s="17"/>
      <c r="Q919" s="40">
        <v>886.47411</v>
      </c>
      <c r="R919" s="40">
        <v>443.74068999999997</v>
      </c>
      <c r="S919" s="18">
        <f t="shared" si="99"/>
        <v>0.29296389297281272</v>
      </c>
      <c r="T919" s="18">
        <f t="shared" si="100"/>
        <v>1.1988983927101011</v>
      </c>
      <c r="U919" s="18">
        <f t="shared" si="101"/>
        <v>0.92396304707795562</v>
      </c>
      <c r="V919" s="30">
        <v>443.74110000000002</v>
      </c>
      <c r="W919" s="3" t="s">
        <v>47</v>
      </c>
      <c r="Z919" s="3" t="s">
        <v>47</v>
      </c>
      <c r="AA919" s="3" t="s">
        <v>47</v>
      </c>
      <c r="AB919" s="12" t="s">
        <v>47</v>
      </c>
      <c r="AC919" s="3" t="s">
        <v>47</v>
      </c>
      <c r="AE919" s="3" t="s">
        <v>47</v>
      </c>
      <c r="AF919" s="3" t="s">
        <v>47</v>
      </c>
      <c r="AG919" s="3" t="s">
        <v>47</v>
      </c>
      <c r="AH919" s="3" t="s">
        <v>47</v>
      </c>
      <c r="AI919" s="3" t="s">
        <v>47</v>
      </c>
      <c r="AK919" s="3" t="s">
        <v>52</v>
      </c>
      <c r="AL919" s="3" t="s">
        <v>47</v>
      </c>
      <c r="AU919" s="3">
        <v>0</v>
      </c>
      <c r="AV919" s="3">
        <v>11</v>
      </c>
      <c r="AW919" s="3">
        <v>1</v>
      </c>
      <c r="AX919" s="3">
        <v>11</v>
      </c>
      <c r="AY919" s="3">
        <v>100</v>
      </c>
      <c r="AZ919" s="6" t="str">
        <f t="shared" si="102"/>
        <v>1157.4</v>
      </c>
      <c r="BC919" s="12" t="s">
        <v>1277</v>
      </c>
      <c r="BJ919" s="12">
        <f t="shared" si="103"/>
        <v>0</v>
      </c>
      <c r="BK919" s="12">
        <f t="shared" si="104"/>
        <v>0</v>
      </c>
      <c r="CQ919" s="3" t="str">
        <f>CONCATENATE(baseURL!$A$1,baseURL!$B$1,baseURL!$C$1,".",C919,".",L919,".pkl&amp;seq=",BC919)</f>
        <v>http://proteomics.broadinstitute.org/millscripts/viewfeed.pl?side=xl&amp;cycle=1&amp;fixedMods=iaaC&amp;file=msdataSM/iPRG2012_nd/cpick_in/iPRG2012_nd.1157.4.2.pkl&amp;seq=ANDLVQAR</v>
      </c>
    </row>
    <row r="920" spans="1:95" x14ac:dyDescent="0.2">
      <c r="A920" s="3">
        <v>7671</v>
      </c>
      <c r="B920" s="2" t="s">
        <v>1278</v>
      </c>
      <c r="C920" s="2" t="s">
        <v>1279</v>
      </c>
      <c r="D920" s="3">
        <v>1414</v>
      </c>
      <c r="E920" s="3">
        <v>1413</v>
      </c>
      <c r="F920" s="3">
        <v>24304</v>
      </c>
      <c r="G920" s="3">
        <v>2569</v>
      </c>
      <c r="H920" s="3">
        <v>10.809900000000001</v>
      </c>
      <c r="I920" s="30">
        <v>530.72901000000002</v>
      </c>
      <c r="J920" s="30">
        <v>530.72503800000004</v>
      </c>
      <c r="K920" s="30">
        <v>3.9699999999999996E-3</v>
      </c>
      <c r="L920" s="3">
        <v>2</v>
      </c>
      <c r="M920" s="3">
        <v>2</v>
      </c>
      <c r="N920" s="10">
        <f t="shared" si="98"/>
        <v>1</v>
      </c>
      <c r="O920" s="35">
        <v>2</v>
      </c>
      <c r="Q920" s="40">
        <v>1060.44379</v>
      </c>
      <c r="R920" s="40">
        <v>530.72553000000005</v>
      </c>
      <c r="S920" s="18">
        <f t="shared" si="99"/>
        <v>6.557061613312122</v>
      </c>
      <c r="T920" s="18">
        <f t="shared" si="100"/>
        <v>-0.92703284880298598</v>
      </c>
      <c r="U920" s="18">
        <f t="shared" si="101"/>
        <v>-0.62179032554986524</v>
      </c>
      <c r="V920" s="30">
        <v>530.72519999999997</v>
      </c>
      <c r="W920" s="3" t="s">
        <v>47</v>
      </c>
      <c r="X920" s="3" t="s">
        <v>47</v>
      </c>
      <c r="Y920" s="3" t="s">
        <v>47</v>
      </c>
      <c r="Z920" s="3" t="s">
        <v>52</v>
      </c>
      <c r="AB920" s="12" t="s">
        <v>52</v>
      </c>
      <c r="AD920" s="3" t="s">
        <v>47</v>
      </c>
      <c r="AE920" s="3" t="s">
        <v>48</v>
      </c>
      <c r="AH920" s="3" t="s">
        <v>47</v>
      </c>
      <c r="AK920" s="3" t="s">
        <v>48</v>
      </c>
      <c r="AP920" s="3" t="s">
        <v>48</v>
      </c>
      <c r="AU920" s="3">
        <v>0</v>
      </c>
      <c r="AV920" s="3">
        <v>5</v>
      </c>
      <c r="AW920" s="3">
        <v>2</v>
      </c>
      <c r="AX920" s="3">
        <v>4</v>
      </c>
      <c r="AY920" s="3">
        <v>80</v>
      </c>
      <c r="AZ920" s="6" t="str">
        <f t="shared" si="102"/>
        <v>1157.6</v>
      </c>
      <c r="BC920" s="12" t="s">
        <v>1280</v>
      </c>
      <c r="BI920" s="12" t="s">
        <v>594</v>
      </c>
      <c r="BJ920" s="12">
        <f t="shared" si="103"/>
        <v>1</v>
      </c>
      <c r="BK920" s="12">
        <f t="shared" si="104"/>
        <v>1</v>
      </c>
      <c r="BR920" s="3" t="s">
        <v>594</v>
      </c>
      <c r="BZ920" s="3" t="s">
        <v>1281</v>
      </c>
      <c r="CQ920" s="3" t="str">
        <f>CONCATENATE(baseURL!$A$1,baseURL!$B$1,baseURL!$C$1,".",C920,".",L920,".pkl&amp;seq=",BC920,"&amp;varMods=ReducedCys-C")</f>
        <v>http://proteomics.broadinstitute.org/millscripts/viewfeed.pl?side=xl&amp;cycle=1&amp;fixedMods=iaaC&amp;file=msdataSM/iPRG2012_nd/cpick_in/iPRG2012_nd.1157.6.2.pkl&amp;seq=YLcAECSSK&amp;varMods=ReducedCys-C</v>
      </c>
    </row>
    <row r="921" spans="1:95" x14ac:dyDescent="0.2">
      <c r="A921" s="3">
        <v>7533</v>
      </c>
      <c r="B921" s="2" t="s">
        <v>1282</v>
      </c>
      <c r="C921" s="2" t="s">
        <v>1283</v>
      </c>
      <c r="D921" s="3">
        <v>1417</v>
      </c>
      <c r="E921" s="3">
        <v>1416</v>
      </c>
      <c r="F921" s="3">
        <v>24320</v>
      </c>
      <c r="G921" s="3">
        <v>2573</v>
      </c>
      <c r="H921" s="3">
        <v>10.8246</v>
      </c>
      <c r="I921" s="30">
        <v>410.21559999999999</v>
      </c>
      <c r="J921" s="30">
        <v>410.71443379999999</v>
      </c>
      <c r="K921" s="30">
        <v>-0.49883</v>
      </c>
      <c r="L921" s="3">
        <v>2</v>
      </c>
      <c r="M921" s="3">
        <v>2</v>
      </c>
      <c r="N921" s="10">
        <f t="shared" si="98"/>
        <v>1</v>
      </c>
      <c r="O921" s="35">
        <v>2</v>
      </c>
      <c r="P921" s="17"/>
      <c r="Q921" s="40">
        <v>819.42066999999997</v>
      </c>
      <c r="R921" s="40">
        <v>410.21397000000002</v>
      </c>
      <c r="S921" s="18">
        <f t="shared" si="99"/>
        <v>3.9735360547993324</v>
      </c>
      <c r="T921" s="18">
        <f t="shared" si="100"/>
        <v>1220.0067199076063</v>
      </c>
      <c r="U921" s="18">
        <f t="shared" si="101"/>
        <v>1219.1929982295726</v>
      </c>
      <c r="V921" s="30">
        <v>410.71409999999997</v>
      </c>
      <c r="W921" s="3" t="s">
        <v>47</v>
      </c>
      <c r="X921" s="3" t="s">
        <v>47</v>
      </c>
      <c r="Y921" s="3" t="s">
        <v>47</v>
      </c>
      <c r="Z921" s="3" t="s">
        <v>52</v>
      </c>
      <c r="AB921" s="12" t="s">
        <v>52</v>
      </c>
      <c r="AF921" s="3" t="s">
        <v>48</v>
      </c>
      <c r="AH921" s="3" t="s">
        <v>52</v>
      </c>
      <c r="AJ921" s="3" t="s">
        <v>52</v>
      </c>
      <c r="AK921" s="3" t="s">
        <v>52</v>
      </c>
      <c r="AU921" s="3">
        <v>0</v>
      </c>
      <c r="AV921" s="3">
        <v>3</v>
      </c>
      <c r="AW921" s="3">
        <v>1</v>
      </c>
      <c r="AX921" s="3">
        <v>3</v>
      </c>
      <c r="AY921" s="3">
        <v>100</v>
      </c>
      <c r="AZ921" s="6" t="str">
        <f t="shared" si="102"/>
        <v>1158.1</v>
      </c>
      <c r="BC921" s="12" t="s">
        <v>1284</v>
      </c>
      <c r="BJ921" s="12">
        <f t="shared" si="103"/>
        <v>0</v>
      </c>
      <c r="BK921" s="12">
        <f t="shared" si="104"/>
        <v>0</v>
      </c>
      <c r="CQ921" s="3" t="str">
        <f>CONCATENATE(baseURL!$A$1,baseURL!$B$1,baseURL!$C$1,".",C921,".",L921,".pkl&amp;seq=",BC921)</f>
        <v>http://proteomics.broadinstitute.org/millscripts/viewfeed.pl?side=xl&amp;cycle=1&amp;fixedMods=iaaC&amp;file=msdataSM/iPRG2012_nd/cpick_in/iPRG2012_nd.1158.1.2.pkl&amp;seq=SVDETLR</v>
      </c>
    </row>
    <row r="922" spans="1:95" x14ac:dyDescent="0.2">
      <c r="A922" s="3">
        <v>4422</v>
      </c>
      <c r="B922" s="2" t="s">
        <v>1285</v>
      </c>
      <c r="C922" s="2" t="s">
        <v>1286</v>
      </c>
      <c r="D922" s="3">
        <v>1420</v>
      </c>
      <c r="E922" s="3">
        <v>1419</v>
      </c>
      <c r="F922" s="3">
        <v>24323</v>
      </c>
      <c r="G922" s="3">
        <v>2576</v>
      </c>
      <c r="H922" s="3">
        <v>10.829599999999999</v>
      </c>
      <c r="I922" s="30">
        <v>449.99986000000001</v>
      </c>
      <c r="J922" s="30">
        <v>449.99930790000002</v>
      </c>
      <c r="K922" s="30">
        <v>5.5000000000000003E-4</v>
      </c>
      <c r="L922" s="3">
        <v>4</v>
      </c>
      <c r="M922" s="3">
        <v>4</v>
      </c>
      <c r="N922" s="10">
        <f t="shared" si="98"/>
        <v>1</v>
      </c>
      <c r="O922" s="35">
        <v>4</v>
      </c>
      <c r="P922" s="17"/>
      <c r="Q922" s="40">
        <v>1796.9725699999999</v>
      </c>
      <c r="R922" s="40">
        <v>449.99860000000001</v>
      </c>
      <c r="S922" s="18">
        <f t="shared" si="99"/>
        <v>2.8000087111427399</v>
      </c>
      <c r="T922" s="18">
        <f t="shared" si="100"/>
        <v>1.5731160052697415</v>
      </c>
      <c r="U922" s="18">
        <f t="shared" si="101"/>
        <v>0.88889165435909934</v>
      </c>
      <c r="V922" s="30">
        <v>449.99900000000002</v>
      </c>
      <c r="W922" s="3" t="s">
        <v>47</v>
      </c>
      <c r="X922" s="3" t="s">
        <v>47</v>
      </c>
      <c r="Y922" s="3" t="s">
        <v>47</v>
      </c>
      <c r="Z922" s="3" t="s">
        <v>47</v>
      </c>
      <c r="AA922" s="3" t="s">
        <v>47</v>
      </c>
      <c r="AB922" s="12" t="s">
        <v>47</v>
      </c>
      <c r="AC922" s="3" t="s">
        <v>47</v>
      </c>
      <c r="AD922" s="3" t="s">
        <v>47</v>
      </c>
      <c r="AE922" s="3" t="s">
        <v>47</v>
      </c>
      <c r="AF922" s="3" t="s">
        <v>47</v>
      </c>
      <c r="AG922" s="3" t="s">
        <v>47</v>
      </c>
      <c r="AH922" s="3" t="s">
        <v>47</v>
      </c>
      <c r="AI922" s="3" t="s">
        <v>47</v>
      </c>
      <c r="AK922" s="3" t="s">
        <v>52</v>
      </c>
      <c r="AL922" s="3" t="s">
        <v>47</v>
      </c>
      <c r="AM922" s="3" t="s">
        <v>47</v>
      </c>
      <c r="AN922" s="3" t="s">
        <v>47</v>
      </c>
      <c r="AU922" s="3">
        <v>0</v>
      </c>
      <c r="AV922" s="3">
        <v>16</v>
      </c>
      <c r="AW922" s="3">
        <v>1</v>
      </c>
      <c r="AX922" s="3">
        <v>16</v>
      </c>
      <c r="AY922" s="3">
        <v>100</v>
      </c>
      <c r="AZ922" s="6" t="str">
        <f t="shared" si="102"/>
        <v>1158.4</v>
      </c>
      <c r="BC922" s="12" t="s">
        <v>1214</v>
      </c>
      <c r="BJ922" s="12">
        <f t="shared" si="103"/>
        <v>0</v>
      </c>
      <c r="BK922" s="12">
        <f t="shared" si="104"/>
        <v>0</v>
      </c>
      <c r="CQ922" s="3" t="str">
        <f>CONCATENATE(baseURL!$A$1,baseURL!$B$1,baseURL!$C$1,".",C922,".",L922,".pkl&amp;seq=",BC922)</f>
        <v>http://proteomics.broadinstitute.org/millscripts/viewfeed.pl?side=xl&amp;cycle=1&amp;fixedMods=iaaC&amp;file=msdataSM/iPRG2012_nd/cpick_in/iPRG2012_nd.1158.4.4.pkl&amp;seq=ATGGTRTKTPGPGGQAALR</v>
      </c>
    </row>
    <row r="923" spans="1:95" x14ac:dyDescent="0.2">
      <c r="A923" s="3">
        <v>2267</v>
      </c>
      <c r="B923" s="2" t="s">
        <v>1287</v>
      </c>
      <c r="C923" s="2" t="s">
        <v>1278</v>
      </c>
      <c r="D923" s="3">
        <v>1423</v>
      </c>
      <c r="E923" s="3">
        <v>1422</v>
      </c>
      <c r="F923" s="3">
        <v>24326</v>
      </c>
      <c r="G923" s="3">
        <v>2579</v>
      </c>
      <c r="H923" s="3">
        <v>10.8371</v>
      </c>
      <c r="I923" s="30">
        <v>583.28471000000002</v>
      </c>
      <c r="J923" s="30">
        <v>583.28381149999996</v>
      </c>
      <c r="K923" s="30">
        <v>8.9999999999999998E-4</v>
      </c>
      <c r="L923" s="3">
        <v>2</v>
      </c>
      <c r="M923" s="3">
        <v>2</v>
      </c>
      <c r="N923" s="10">
        <f t="shared" si="98"/>
        <v>1</v>
      </c>
      <c r="O923" s="35">
        <v>2</v>
      </c>
      <c r="P923" s="17"/>
      <c r="Q923" s="40">
        <v>1165.55963</v>
      </c>
      <c r="R923" s="40">
        <v>583.28345000000002</v>
      </c>
      <c r="S923" s="18">
        <f t="shared" si="99"/>
        <v>2.1601847266574032</v>
      </c>
      <c r="T923" s="18">
        <f t="shared" si="100"/>
        <v>0.61976728456799435</v>
      </c>
      <c r="U923" s="18">
        <f t="shared" si="101"/>
        <v>0.42860808057771033</v>
      </c>
      <c r="V923" s="30">
        <v>583.28369999999995</v>
      </c>
      <c r="W923" s="3" t="s">
        <v>47</v>
      </c>
      <c r="X923" s="3" t="s">
        <v>65</v>
      </c>
      <c r="Y923" s="3" t="s">
        <v>65</v>
      </c>
      <c r="Z923" s="3" t="s">
        <v>47</v>
      </c>
      <c r="AA923" s="3" t="s">
        <v>48</v>
      </c>
      <c r="AB923" s="12" t="s">
        <v>48</v>
      </c>
      <c r="AC923" s="3" t="s">
        <v>47</v>
      </c>
      <c r="AD923" s="3" t="s">
        <v>47</v>
      </c>
      <c r="AE923" s="3" t="s">
        <v>47</v>
      </c>
      <c r="AF923" s="3" t="s">
        <v>52</v>
      </c>
      <c r="AG923" s="3" t="s">
        <v>47</v>
      </c>
      <c r="AH923" s="3" t="s">
        <v>47</v>
      </c>
      <c r="AI923" s="3" t="s">
        <v>47</v>
      </c>
      <c r="AJ923" s="3" t="s">
        <v>52</v>
      </c>
      <c r="AK923" s="3" t="s">
        <v>48</v>
      </c>
      <c r="AL923" s="3" t="s">
        <v>52</v>
      </c>
      <c r="AO923" s="3" t="s">
        <v>47</v>
      </c>
      <c r="AU923" s="3">
        <v>2</v>
      </c>
      <c r="AV923" s="3">
        <v>9</v>
      </c>
      <c r="AW923" s="3">
        <v>1</v>
      </c>
      <c r="AX923" s="3">
        <v>9</v>
      </c>
      <c r="AY923" s="3">
        <v>100</v>
      </c>
      <c r="AZ923" s="6" t="str">
        <f t="shared" si="102"/>
        <v>1158.7</v>
      </c>
      <c r="BB923" s="12" t="s">
        <v>79</v>
      </c>
      <c r="BC923" s="12" t="s">
        <v>1288</v>
      </c>
      <c r="BJ923" s="12">
        <f t="shared" si="103"/>
        <v>0</v>
      </c>
      <c r="BK923" s="12">
        <f t="shared" si="104"/>
        <v>0</v>
      </c>
      <c r="BP923" s="3" t="s">
        <v>54</v>
      </c>
      <c r="BR923" s="3" t="s">
        <v>54</v>
      </c>
      <c r="BT923" s="3" t="s">
        <v>1289</v>
      </c>
      <c r="BU923" s="3" t="s">
        <v>1289</v>
      </c>
      <c r="CQ923" s="3" t="str">
        <f>CONCATENATE(baseURL!$A$1,baseURL!$B$1,"+Acetyl",baseURL!$C$1,".",C923,".",L923,".pkl&amp;seq=",BC923,"&amp;varMods=Deamidated-N")</f>
        <v>http://proteomics.broadinstitute.org/millscripts/viewfeed.pl?side=xl&amp;cycle=1&amp;fixedMods=iaaC+Acetyl&amp;file=msdataSM/iPRG2012_nd/cpick_in/iPRG2012_nd.1158.7.2.pkl&amp;seq=SGnGAQGTKFR&amp;varMods=Deamidated-N</v>
      </c>
    </row>
    <row r="924" spans="1:95" x14ac:dyDescent="0.2">
      <c r="A924" s="3">
        <v>3051</v>
      </c>
      <c r="B924" s="2" t="s">
        <v>1290</v>
      </c>
      <c r="C924" s="2" t="s">
        <v>1282</v>
      </c>
      <c r="D924" s="3">
        <v>1426</v>
      </c>
      <c r="E924" s="3">
        <v>1425</v>
      </c>
      <c r="F924" s="3">
        <v>24342</v>
      </c>
      <c r="G924" s="3">
        <v>2583</v>
      </c>
      <c r="H924" s="3">
        <v>10.856</v>
      </c>
      <c r="I924" s="30">
        <v>468.26900000000001</v>
      </c>
      <c r="J924" s="30">
        <v>468.26906630000002</v>
      </c>
      <c r="K924" s="30">
        <v>-6.9999999999999994E-5</v>
      </c>
      <c r="L924" s="3">
        <v>2</v>
      </c>
      <c r="M924" s="3">
        <v>2</v>
      </c>
      <c r="N924" s="10">
        <f t="shared" si="98"/>
        <v>1</v>
      </c>
      <c r="O924" s="35">
        <v>2</v>
      </c>
      <c r="P924" s="17"/>
      <c r="Q924" s="40">
        <v>935.53089</v>
      </c>
      <c r="R924" s="40">
        <v>468.26907999999997</v>
      </c>
      <c r="S924" s="18">
        <f t="shared" si="99"/>
        <v>-0.17084194405607495</v>
      </c>
      <c r="T924" s="18">
        <f t="shared" si="100"/>
        <v>-2.9256682832960363E-2</v>
      </c>
      <c r="U924" s="18">
        <f t="shared" si="101"/>
        <v>4.2710486044366357E-2</v>
      </c>
      <c r="V924" s="30">
        <v>468.26909999999998</v>
      </c>
      <c r="W924" s="3" t="s">
        <v>48</v>
      </c>
      <c r="X924" s="3" t="s">
        <v>47</v>
      </c>
      <c r="Y924" s="3" t="s">
        <v>48</v>
      </c>
      <c r="Z924" s="3" t="s">
        <v>47</v>
      </c>
      <c r="AA924" s="3" t="s">
        <v>47</v>
      </c>
      <c r="AB924" s="12" t="s">
        <v>48</v>
      </c>
      <c r="AC924" s="3" t="s">
        <v>48</v>
      </c>
      <c r="AF924" s="3" t="s">
        <v>48</v>
      </c>
      <c r="AH924" s="3" t="s">
        <v>47</v>
      </c>
      <c r="AK924" s="3" t="s">
        <v>52</v>
      </c>
      <c r="AL924" s="3" t="s">
        <v>48</v>
      </c>
      <c r="AM924" s="3" t="s">
        <v>47</v>
      </c>
      <c r="AU924" s="3">
        <v>0</v>
      </c>
      <c r="AV924" s="3">
        <v>5</v>
      </c>
      <c r="AW924" s="3">
        <v>1</v>
      </c>
      <c r="AX924" s="3">
        <v>5</v>
      </c>
      <c r="AY924" s="3">
        <v>100</v>
      </c>
      <c r="AZ924" s="6" t="str">
        <f t="shared" si="102"/>
        <v>1159.2</v>
      </c>
      <c r="BC924" s="12" t="s">
        <v>1291</v>
      </c>
      <c r="BJ924" s="12">
        <f t="shared" si="103"/>
        <v>0</v>
      </c>
      <c r="BK924" s="12">
        <f t="shared" si="104"/>
        <v>0</v>
      </c>
      <c r="CQ924" s="3" t="str">
        <f>CONCATENATE(baseURL!$A$1,baseURL!$B$1,baseURL!$C$1,".",C924,".",L924,".pkl&amp;seq=",BC924)</f>
        <v>http://proteomics.broadinstitute.org/millscripts/viewfeed.pl?side=xl&amp;cycle=1&amp;fixedMods=iaaC&amp;file=msdataSM/iPRG2012_nd/cpick_in/iPRG2012_nd.1159.2.2.pkl&amp;seq=VKEYQLR</v>
      </c>
    </row>
    <row r="925" spans="1:95" x14ac:dyDescent="0.2">
      <c r="A925" s="3">
        <v>2573</v>
      </c>
      <c r="B925" s="2" t="s">
        <v>1292</v>
      </c>
      <c r="C925" s="2" t="s">
        <v>1293</v>
      </c>
      <c r="D925" s="3">
        <v>1432</v>
      </c>
      <c r="E925" s="3">
        <v>1431</v>
      </c>
      <c r="F925" s="3">
        <v>24365</v>
      </c>
      <c r="G925" s="3">
        <v>2590</v>
      </c>
      <c r="H925" s="3">
        <v>10.879200000000001</v>
      </c>
      <c r="I925" s="30">
        <v>443.18617</v>
      </c>
      <c r="J925" s="30">
        <v>443.7413009</v>
      </c>
      <c r="K925" s="30">
        <v>-0.55513000000000001</v>
      </c>
      <c r="L925" s="3">
        <v>2</v>
      </c>
      <c r="M925" s="3">
        <v>2</v>
      </c>
      <c r="N925" s="10">
        <f t="shared" si="98"/>
        <v>1</v>
      </c>
      <c r="O925" s="35">
        <v>2</v>
      </c>
      <c r="P925" s="17"/>
      <c r="Q925" s="40">
        <v>886.47411</v>
      </c>
      <c r="R925" s="40">
        <v>443.74068999999997</v>
      </c>
      <c r="S925" s="18">
        <f t="shared" si="99"/>
        <v>-1249.6487531940516</v>
      </c>
      <c r="T925" s="18">
        <f t="shared" si="100"/>
        <v>1.3767049400552025</v>
      </c>
      <c r="U925" s="18">
        <f t="shared" si="101"/>
        <v>0.92396304707795562</v>
      </c>
      <c r="V925" s="30">
        <v>443.74110000000002</v>
      </c>
      <c r="W925" s="3" t="s">
        <v>47</v>
      </c>
      <c r="Z925" s="3" t="s">
        <v>47</v>
      </c>
      <c r="AA925" s="3" t="s">
        <v>65</v>
      </c>
      <c r="AB925" s="12" t="s">
        <v>47</v>
      </c>
      <c r="AC925" s="3" t="s">
        <v>47</v>
      </c>
      <c r="AD925" s="3" t="s">
        <v>48</v>
      </c>
      <c r="AE925" s="3" t="s">
        <v>47</v>
      </c>
      <c r="AF925" s="3" t="s">
        <v>47</v>
      </c>
      <c r="AH925" s="3" t="s">
        <v>47</v>
      </c>
      <c r="AI925" s="3" t="s">
        <v>47</v>
      </c>
      <c r="AK925" s="3" t="s">
        <v>47</v>
      </c>
      <c r="AL925" s="3" t="s">
        <v>47</v>
      </c>
      <c r="AU925" s="3">
        <v>1</v>
      </c>
      <c r="AV925" s="3">
        <v>10</v>
      </c>
      <c r="AW925" s="3">
        <v>1</v>
      </c>
      <c r="AX925" s="3">
        <v>10</v>
      </c>
      <c r="AY925" s="3">
        <v>100</v>
      </c>
      <c r="AZ925" s="6" t="str">
        <f t="shared" si="102"/>
        <v>1160.4</v>
      </c>
      <c r="BC925" s="12" t="s">
        <v>1277</v>
      </c>
      <c r="BJ925" s="12">
        <f t="shared" si="103"/>
        <v>0</v>
      </c>
      <c r="BK925" s="12">
        <f t="shared" si="104"/>
        <v>0</v>
      </c>
      <c r="BW925" s="3" t="s">
        <v>1294</v>
      </c>
      <c r="CQ925" s="3" t="str">
        <f>CONCATENATE(baseURL!$A$1,baseURL!$B$1,baseURL!$C$1,".",C925,".",L925,".pkl&amp;seq=",BC925)</f>
        <v>http://proteomics.broadinstitute.org/millscripts/viewfeed.pl?side=xl&amp;cycle=1&amp;fixedMods=iaaC&amp;file=msdataSM/iPRG2012_nd/cpick_in/iPRG2012_nd.1160.4.2.pkl&amp;seq=ANDLVQAR</v>
      </c>
    </row>
    <row r="926" spans="1:95" x14ac:dyDescent="0.2">
      <c r="A926" s="3">
        <v>3846</v>
      </c>
      <c r="B926" s="2" t="s">
        <v>1295</v>
      </c>
      <c r="C926" s="2" t="s">
        <v>1292</v>
      </c>
      <c r="D926" s="3">
        <v>1441</v>
      </c>
      <c r="E926" s="3">
        <v>1440</v>
      </c>
      <c r="F926" s="3">
        <v>24387</v>
      </c>
      <c r="G926" s="3">
        <v>2600</v>
      </c>
      <c r="H926" s="3">
        <v>10.9064</v>
      </c>
      <c r="I926" s="30">
        <v>475.75706000000002</v>
      </c>
      <c r="J926" s="30">
        <v>475.75671419999998</v>
      </c>
      <c r="K926" s="30">
        <v>3.5E-4</v>
      </c>
      <c r="L926" s="3">
        <v>2</v>
      </c>
      <c r="M926" s="3">
        <v>2</v>
      </c>
      <c r="N926" s="10">
        <f t="shared" si="98"/>
        <v>1</v>
      </c>
      <c r="O926" s="35">
        <v>2</v>
      </c>
      <c r="P926" s="17"/>
      <c r="Q926" s="40">
        <v>950.50540999999998</v>
      </c>
      <c r="R926" s="40">
        <v>475.75634000000002</v>
      </c>
      <c r="S926" s="18">
        <f t="shared" si="99"/>
        <v>1.5133797271123368</v>
      </c>
      <c r="T926" s="18">
        <f t="shared" si="100"/>
        <v>0.78653707474158263</v>
      </c>
      <c r="U926" s="18">
        <f t="shared" si="101"/>
        <v>0.54649823472418824</v>
      </c>
      <c r="V926" s="30">
        <v>475.75659999999999</v>
      </c>
      <c r="W926" s="3" t="s">
        <v>47</v>
      </c>
      <c r="X926" s="3" t="s">
        <v>47</v>
      </c>
      <c r="Y926" s="3" t="s">
        <v>47</v>
      </c>
      <c r="Z926" s="3" t="s">
        <v>47</v>
      </c>
      <c r="AA926" s="3" t="s">
        <v>47</v>
      </c>
      <c r="AB926" s="12" t="s">
        <v>48</v>
      </c>
      <c r="AC926" s="3" t="s">
        <v>52</v>
      </c>
      <c r="AD926" s="3" t="s">
        <v>47</v>
      </c>
      <c r="AE926" s="3" t="s">
        <v>47</v>
      </c>
      <c r="AF926" s="3" t="s">
        <v>48</v>
      </c>
      <c r="AG926" s="3" t="s">
        <v>47</v>
      </c>
      <c r="AH926" s="3" t="s">
        <v>47</v>
      </c>
      <c r="AI926" s="3" t="s">
        <v>52</v>
      </c>
      <c r="AL926" s="3" t="s">
        <v>48</v>
      </c>
      <c r="AU926" s="3">
        <v>0</v>
      </c>
      <c r="AV926" s="3">
        <v>9</v>
      </c>
      <c r="AW926" s="3">
        <v>1</v>
      </c>
      <c r="AX926" s="3">
        <v>9</v>
      </c>
      <c r="AY926" s="3">
        <v>100</v>
      </c>
      <c r="AZ926" s="6" t="str">
        <f t="shared" si="102"/>
        <v>1161.5</v>
      </c>
      <c r="BC926" s="12" t="s">
        <v>1296</v>
      </c>
      <c r="BJ926" s="12">
        <f t="shared" si="103"/>
        <v>0</v>
      </c>
      <c r="BK926" s="12">
        <f t="shared" si="104"/>
        <v>0</v>
      </c>
      <c r="CQ926" s="3" t="str">
        <f>CONCATENATE(baseURL!$A$1,baseURL!$B$1,baseURL!$C$1,".",C926,".",L926,".pkl&amp;seq=",BC926)</f>
        <v>http://proteomics.broadinstitute.org/millscripts/viewfeed.pl?side=xl&amp;cycle=1&amp;fixedMods=iaaC&amp;file=msdataSM/iPRG2012_nd/cpick_in/iPRG2012_nd.1161.5.2.pkl&amp;seq=NTVFDAKR</v>
      </c>
    </row>
    <row r="927" spans="1:95" x14ac:dyDescent="0.2">
      <c r="A927" s="3">
        <v>6087</v>
      </c>
      <c r="B927" s="2" t="s">
        <v>1297</v>
      </c>
      <c r="C927" s="2" t="s">
        <v>1298</v>
      </c>
      <c r="D927" s="3">
        <v>1446</v>
      </c>
      <c r="E927" s="3">
        <v>1445</v>
      </c>
      <c r="F927" s="3">
        <v>24405</v>
      </c>
      <c r="G927" s="3">
        <v>2606</v>
      </c>
      <c r="H927" s="3">
        <v>10.928699999999999</v>
      </c>
      <c r="I927" s="30">
        <v>446.23487</v>
      </c>
      <c r="J927" s="30">
        <v>446.23361920000002</v>
      </c>
      <c r="K927" s="30">
        <v>1.25E-3</v>
      </c>
      <c r="L927" s="3">
        <v>3</v>
      </c>
      <c r="M927" s="3">
        <v>3</v>
      </c>
      <c r="N927" s="10">
        <f t="shared" si="98"/>
        <v>1</v>
      </c>
      <c r="O927" s="35">
        <v>3</v>
      </c>
      <c r="P927" s="17"/>
      <c r="Q927" s="40">
        <v>1336.6855599999999</v>
      </c>
      <c r="R927" s="40">
        <v>446.23336999999998</v>
      </c>
      <c r="S927" s="18">
        <f t="shared" si="99"/>
        <v>3.3614698067546431</v>
      </c>
      <c r="T927" s="18">
        <f t="shared" si="100"/>
        <v>0.55845218398073371</v>
      </c>
      <c r="U927" s="18">
        <f t="shared" si="101"/>
        <v>-0.38096657802327782</v>
      </c>
      <c r="V927" s="30">
        <v>446.23320000000001</v>
      </c>
      <c r="W927" s="3" t="s">
        <v>47</v>
      </c>
      <c r="X927" s="3" t="s">
        <v>47</v>
      </c>
      <c r="Y927" s="3" t="s">
        <v>47</v>
      </c>
      <c r="Z927" s="3" t="s">
        <v>47</v>
      </c>
      <c r="AA927" s="3" t="s">
        <v>47</v>
      </c>
      <c r="AB927" s="12" t="s">
        <v>47</v>
      </c>
      <c r="AC927" s="3" t="s">
        <v>47</v>
      </c>
      <c r="AD927" s="3" t="s">
        <v>47</v>
      </c>
      <c r="AE927" s="3" t="s">
        <v>47</v>
      </c>
      <c r="AF927" s="3" t="s">
        <v>48</v>
      </c>
      <c r="AG927" s="3" t="s">
        <v>47</v>
      </c>
      <c r="AH927" s="3" t="s">
        <v>47</v>
      </c>
      <c r="AI927" s="3" t="s">
        <v>47</v>
      </c>
      <c r="AK927" s="3" t="s">
        <v>47</v>
      </c>
      <c r="AL927" s="3" t="s">
        <v>48</v>
      </c>
      <c r="AU927" s="3">
        <v>0</v>
      </c>
      <c r="AV927" s="3">
        <v>13</v>
      </c>
      <c r="AW927" s="3">
        <v>1</v>
      </c>
      <c r="AX927" s="3">
        <v>13</v>
      </c>
      <c r="AY927" s="3">
        <v>100</v>
      </c>
      <c r="AZ927" s="6" t="str">
        <f t="shared" si="102"/>
        <v>1162.2</v>
      </c>
      <c r="BC927" s="12" t="s">
        <v>1245</v>
      </c>
      <c r="BJ927" s="12">
        <f t="shared" si="103"/>
        <v>0</v>
      </c>
      <c r="BK927" s="12">
        <f t="shared" si="104"/>
        <v>0</v>
      </c>
      <c r="CQ927" s="3" t="str">
        <f>CONCATENATE(baseURL!$A$1,baseURL!$B$1,baseURL!$C$1,".",C927,".",L927,".pkl&amp;seq=",BC927)</f>
        <v>http://proteomics.broadinstitute.org/millscripts/viewfeed.pl?side=xl&amp;cycle=1&amp;fixedMods=iaaC&amp;file=msdataSM/iPRG2012_nd/cpick_in/iPRG2012_nd.1162.2.3.pkl&amp;seq=ALESYGTASGKPR</v>
      </c>
    </row>
    <row r="928" spans="1:95" x14ac:dyDescent="0.2">
      <c r="A928" s="3">
        <v>963</v>
      </c>
      <c r="B928" s="2" t="s">
        <v>1299</v>
      </c>
      <c r="C928" s="2" t="s">
        <v>1300</v>
      </c>
      <c r="D928" s="3">
        <v>1447</v>
      </c>
      <c r="E928" s="3">
        <v>1446</v>
      </c>
      <c r="F928" s="3">
        <v>24406</v>
      </c>
      <c r="G928" s="3">
        <v>2607</v>
      </c>
      <c r="H928" s="3">
        <v>10.932</v>
      </c>
      <c r="I928" s="30">
        <v>462.26391999999998</v>
      </c>
      <c r="J928" s="30">
        <v>462.26313490000001</v>
      </c>
      <c r="K928" s="30">
        <v>7.9000000000000001E-4</v>
      </c>
      <c r="L928" s="3">
        <v>2</v>
      </c>
      <c r="M928" s="3">
        <v>2</v>
      </c>
      <c r="N928" s="10">
        <f t="shared" si="98"/>
        <v>1</v>
      </c>
      <c r="O928" s="35">
        <v>2</v>
      </c>
      <c r="P928" s="17"/>
      <c r="Q928" s="40">
        <v>923.51966000000004</v>
      </c>
      <c r="R928" s="40">
        <v>462.26346999999998</v>
      </c>
      <c r="S928" s="18">
        <f t="shared" si="99"/>
        <v>0.97347082173879673</v>
      </c>
      <c r="T928" s="18">
        <f t="shared" si="100"/>
        <v>-0.7249112718608266</v>
      </c>
      <c r="U928" s="18">
        <f t="shared" si="101"/>
        <v>-1.8820435886130287</v>
      </c>
      <c r="V928" s="30">
        <v>462.26260000000002</v>
      </c>
      <c r="W928" s="3" t="s">
        <v>47</v>
      </c>
      <c r="Z928" s="3" t="s">
        <v>47</v>
      </c>
      <c r="AA928" s="3" t="s">
        <v>47</v>
      </c>
      <c r="AB928" s="12" t="s">
        <v>48</v>
      </c>
      <c r="AC928" s="3" t="s">
        <v>47</v>
      </c>
      <c r="AH928" s="3" t="s">
        <v>48</v>
      </c>
      <c r="AI928" s="3" t="s">
        <v>48</v>
      </c>
      <c r="AK928" s="3" t="s">
        <v>52</v>
      </c>
      <c r="AL928" s="3" t="s">
        <v>48</v>
      </c>
      <c r="AM928" s="3" t="s">
        <v>52</v>
      </c>
      <c r="AU928" s="3">
        <v>0</v>
      </c>
      <c r="AV928" s="3">
        <v>4</v>
      </c>
      <c r="AW928" s="3">
        <v>1</v>
      </c>
      <c r="AX928" s="3">
        <v>4</v>
      </c>
      <c r="AY928" s="3">
        <v>100</v>
      </c>
      <c r="AZ928" s="6" t="str">
        <f t="shared" si="102"/>
        <v>1162.3</v>
      </c>
      <c r="BC928" s="12" t="s">
        <v>1301</v>
      </c>
      <c r="BJ928" s="12">
        <f t="shared" si="103"/>
        <v>0</v>
      </c>
      <c r="BK928" s="12">
        <f t="shared" si="104"/>
        <v>0</v>
      </c>
      <c r="CQ928" s="3" t="str">
        <f>CONCATENATE(baseURL!$A$1,baseURL!$B$1,baseURL!$C$1,".",C928,".",L928,".pkl&amp;seq=",BC928)</f>
        <v>http://proteomics.broadinstitute.org/millscripts/viewfeed.pl?side=xl&amp;cycle=1&amp;fixedMods=iaaC&amp;file=msdataSM/iPRG2012_nd/cpick_in/iPRG2012_nd.1162.3.2.pkl&amp;seq=ADYKVLSK</v>
      </c>
    </row>
    <row r="929" spans="1:95" x14ac:dyDescent="0.2">
      <c r="A929" s="3">
        <v>3003</v>
      </c>
      <c r="B929" s="2" t="s">
        <v>1302</v>
      </c>
      <c r="C929" s="2" t="s">
        <v>1303</v>
      </c>
      <c r="D929" s="3">
        <v>1448</v>
      </c>
      <c r="E929" s="3">
        <v>1447</v>
      </c>
      <c r="F929" s="3">
        <v>24407</v>
      </c>
      <c r="G929" s="3">
        <v>2608</v>
      </c>
      <c r="H929" s="3">
        <v>10.9354</v>
      </c>
      <c r="I929" s="30">
        <v>469.74720000000002</v>
      </c>
      <c r="J929" s="30">
        <v>469.74723920000002</v>
      </c>
      <c r="K929" s="30">
        <v>-4.0000000000000003E-5</v>
      </c>
      <c r="L929" s="3">
        <v>2</v>
      </c>
      <c r="M929" s="3">
        <v>2</v>
      </c>
      <c r="N929" s="10">
        <f t="shared" si="98"/>
        <v>1</v>
      </c>
      <c r="O929" s="35">
        <v>2</v>
      </c>
      <c r="P929" s="17"/>
      <c r="Q929" s="40">
        <v>938.48765000000003</v>
      </c>
      <c r="R929" s="40">
        <v>469.74745999999999</v>
      </c>
      <c r="S929" s="18">
        <f t="shared" si="99"/>
        <v>-0.55348888947444386</v>
      </c>
      <c r="T929" s="18">
        <f t="shared" si="100"/>
        <v>-0.47003979535193879</v>
      </c>
      <c r="U929" s="18">
        <f t="shared" si="101"/>
        <v>-0.76636923167308257</v>
      </c>
      <c r="V929" s="30">
        <v>469.74709999999999</v>
      </c>
      <c r="W929" s="3" t="s">
        <v>47</v>
      </c>
      <c r="X929" s="3" t="s">
        <v>47</v>
      </c>
      <c r="Y929" s="3" t="s">
        <v>47</v>
      </c>
      <c r="Z929" s="3" t="s">
        <v>47</v>
      </c>
      <c r="AA929" s="3" t="s">
        <v>47</v>
      </c>
      <c r="AB929" s="12" t="s">
        <v>48</v>
      </c>
      <c r="AC929" s="3" t="s">
        <v>47</v>
      </c>
      <c r="AE929" s="3" t="s">
        <v>47</v>
      </c>
      <c r="AF929" s="3" t="s">
        <v>48</v>
      </c>
      <c r="AG929" s="3" t="s">
        <v>48</v>
      </c>
      <c r="AH929" s="3" t="s">
        <v>47</v>
      </c>
      <c r="AK929" s="3" t="s">
        <v>52</v>
      </c>
      <c r="AL929" s="3" t="s">
        <v>47</v>
      </c>
      <c r="AM929" s="3" t="s">
        <v>47</v>
      </c>
      <c r="AN929" s="3" t="s">
        <v>47</v>
      </c>
      <c r="AO929" s="3" t="s">
        <v>48</v>
      </c>
      <c r="AP929" s="3" t="s">
        <v>47</v>
      </c>
      <c r="AU929" s="3">
        <v>0</v>
      </c>
      <c r="AV929" s="3">
        <v>12</v>
      </c>
      <c r="AW929" s="3">
        <v>1</v>
      </c>
      <c r="AX929" s="3">
        <v>12</v>
      </c>
      <c r="AY929" s="3">
        <v>100</v>
      </c>
      <c r="AZ929" s="6" t="str">
        <f t="shared" si="102"/>
        <v>1162.4</v>
      </c>
      <c r="BC929" s="12" t="s">
        <v>1304</v>
      </c>
      <c r="BJ929" s="12">
        <f t="shared" si="103"/>
        <v>1</v>
      </c>
      <c r="BK929" s="12">
        <f t="shared" si="104"/>
        <v>0</v>
      </c>
      <c r="CQ929" s="3" t="str">
        <f>CONCATENATE(baseURL!$A$1,baseURL!$B$1,baseURL!$C$1,".",C929,".",L929,".pkl&amp;seq=",BC929)</f>
        <v>http://proteomics.broadinstitute.org/millscripts/viewfeed.pl?side=xl&amp;cycle=1&amp;fixedMods=iaaC&amp;file=msdataSM/iPRG2012_nd/cpick_in/iPRG2012_nd.1162.4.2.pkl&amp;seq=SALFKGCR</v>
      </c>
    </row>
    <row r="930" spans="1:95" x14ac:dyDescent="0.2">
      <c r="A930" s="3">
        <v>6159</v>
      </c>
      <c r="B930" s="2" t="s">
        <v>1305</v>
      </c>
      <c r="C930" s="2" t="s">
        <v>1299</v>
      </c>
      <c r="D930" s="3">
        <v>1453</v>
      </c>
      <c r="E930" s="3">
        <v>1452</v>
      </c>
      <c r="F930" s="3">
        <v>24428</v>
      </c>
      <c r="G930" s="3">
        <v>2614</v>
      </c>
      <c r="H930" s="3">
        <v>10.9634</v>
      </c>
      <c r="I930" s="30">
        <v>493.24880000000002</v>
      </c>
      <c r="J930" s="30">
        <v>493.2482703</v>
      </c>
      <c r="K930" s="30">
        <v>5.2999999999999998E-4</v>
      </c>
      <c r="L930" s="3">
        <v>2</v>
      </c>
      <c r="M930" s="3">
        <v>2</v>
      </c>
      <c r="N930" s="10">
        <f t="shared" si="98"/>
        <v>1</v>
      </c>
      <c r="O930" s="35">
        <v>2</v>
      </c>
      <c r="P930" s="17"/>
      <c r="Q930" s="40">
        <v>985.48838000000001</v>
      </c>
      <c r="R930" s="40">
        <v>493.24783000000002</v>
      </c>
      <c r="S930" s="18">
        <f t="shared" si="99"/>
        <v>1.9665570550918641</v>
      </c>
      <c r="T930" s="18">
        <f t="shared" si="100"/>
        <v>0.8926547127024218</v>
      </c>
      <c r="U930" s="18">
        <f t="shared" si="101"/>
        <v>0.54739216997758822</v>
      </c>
      <c r="V930" s="30">
        <v>493.24810000000002</v>
      </c>
      <c r="W930" s="3" t="s">
        <v>47</v>
      </c>
      <c r="X930" s="3" t="s">
        <v>47</v>
      </c>
      <c r="Y930" s="3" t="s">
        <v>47</v>
      </c>
      <c r="Z930" s="3" t="s">
        <v>47</v>
      </c>
      <c r="AA930" s="3" t="s">
        <v>48</v>
      </c>
      <c r="AB930" s="12" t="s">
        <v>47</v>
      </c>
      <c r="AC930" s="3" t="s">
        <v>47</v>
      </c>
      <c r="AD930" s="3" t="s">
        <v>47</v>
      </c>
      <c r="AE930" s="3" t="s">
        <v>47</v>
      </c>
      <c r="AF930" s="3" t="s">
        <v>47</v>
      </c>
      <c r="AH930" s="3" t="s">
        <v>47</v>
      </c>
      <c r="AI930" s="3" t="s">
        <v>47</v>
      </c>
      <c r="AK930" s="3" t="s">
        <v>47</v>
      </c>
      <c r="AL930" s="3" t="s">
        <v>47</v>
      </c>
      <c r="AN930" s="3" t="s">
        <v>47</v>
      </c>
      <c r="AU930" s="3">
        <v>0</v>
      </c>
      <c r="AV930" s="3">
        <v>14</v>
      </c>
      <c r="AW930" s="3">
        <v>1</v>
      </c>
      <c r="AX930" s="3">
        <v>14</v>
      </c>
      <c r="AY930" s="3">
        <v>100</v>
      </c>
      <c r="AZ930" s="6" t="str">
        <f t="shared" si="102"/>
        <v>1163.4</v>
      </c>
      <c r="BC930" s="12" t="s">
        <v>1306</v>
      </c>
      <c r="BJ930" s="12">
        <f t="shared" si="103"/>
        <v>0</v>
      </c>
      <c r="BK930" s="12">
        <f t="shared" si="104"/>
        <v>0</v>
      </c>
      <c r="CQ930" s="3" t="str">
        <f>CONCATENATE(baseURL!$A$1,baseURL!$B$1,baseURL!$C$1,".",C930,".",L930,".pkl&amp;seq=",BC930)</f>
        <v>http://proteomics.broadinstitute.org/millscripts/viewfeed.pl?side=xl&amp;cycle=1&amp;fixedMods=iaaC&amp;file=msdataSM/iPRG2012_nd/cpick_in/iPRG2012_nd.1163.4.2.pkl&amp;seq=RMNPGPSVQ</v>
      </c>
    </row>
    <row r="931" spans="1:95" x14ac:dyDescent="0.2">
      <c r="A931" s="3">
        <v>3633</v>
      </c>
      <c r="B931" s="2" t="s">
        <v>1307</v>
      </c>
      <c r="C931" s="2" t="s">
        <v>1308</v>
      </c>
      <c r="D931" s="3">
        <v>1468</v>
      </c>
      <c r="E931" s="3">
        <v>1467</v>
      </c>
      <c r="F931" s="3">
        <v>24469</v>
      </c>
      <c r="G931" s="3">
        <v>2631</v>
      </c>
      <c r="H931" s="3">
        <v>11.001300000000001</v>
      </c>
      <c r="I931" s="30">
        <v>444.29025000000001</v>
      </c>
      <c r="J931" s="30">
        <v>443.7413009</v>
      </c>
      <c r="K931" s="30">
        <v>0.54895000000000005</v>
      </c>
      <c r="L931" s="3">
        <v>0</v>
      </c>
      <c r="M931" s="3">
        <v>2</v>
      </c>
      <c r="N931" s="10">
        <f t="shared" si="98"/>
        <v>1</v>
      </c>
      <c r="O931" s="35">
        <v>2</v>
      </c>
      <c r="P931" s="17"/>
      <c r="Q931" s="40">
        <v>886.47411</v>
      </c>
      <c r="R931" s="40">
        <v>443.74068999999997</v>
      </c>
      <c r="S931" s="18">
        <f t="shared" si="99"/>
        <v>1238.4710538942063</v>
      </c>
      <c r="T931" s="18">
        <f t="shared" si="100"/>
        <v>1.3767049400552025</v>
      </c>
      <c r="U931" s="18">
        <f t="shared" si="101"/>
        <v>0.92396304707795562</v>
      </c>
      <c r="V931" s="30">
        <v>443.74110000000002</v>
      </c>
      <c r="W931" s="3" t="s">
        <v>47</v>
      </c>
      <c r="X931" s="3" t="s">
        <v>47</v>
      </c>
      <c r="Y931" s="3" t="s">
        <v>47</v>
      </c>
      <c r="Z931" s="3" t="s">
        <v>47</v>
      </c>
      <c r="AA931" s="3" t="s">
        <v>47</v>
      </c>
      <c r="AB931" s="12" t="s">
        <v>47</v>
      </c>
      <c r="AC931" s="3" t="s">
        <v>47</v>
      </c>
      <c r="AE931" s="3" t="s">
        <v>47</v>
      </c>
      <c r="AF931" s="3" t="s">
        <v>47</v>
      </c>
      <c r="AH931" s="3" t="s">
        <v>47</v>
      </c>
      <c r="AI931" s="3" t="s">
        <v>47</v>
      </c>
      <c r="AL931" s="3" t="s">
        <v>48</v>
      </c>
      <c r="AU931" s="3">
        <v>0</v>
      </c>
      <c r="AV931" s="3">
        <v>11</v>
      </c>
      <c r="AW931" s="3">
        <v>1</v>
      </c>
      <c r="AX931" s="3">
        <v>11</v>
      </c>
      <c r="AY931" s="3">
        <v>100</v>
      </c>
      <c r="AZ931" s="6" t="str">
        <f t="shared" si="102"/>
        <v>1165.3</v>
      </c>
      <c r="BC931" s="12" t="s">
        <v>1277</v>
      </c>
      <c r="BJ931" s="12">
        <f t="shared" si="103"/>
        <v>0</v>
      </c>
      <c r="BK931" s="12">
        <f t="shared" si="104"/>
        <v>0</v>
      </c>
      <c r="CQ931" s="3" t="str">
        <f>CONCATENATE(baseURL!$A$1,baseURL!$B$1,baseURL!$C$1,".",C931,".",L931,".pkl&amp;seq=",BC931)</f>
        <v>http://proteomics.broadinstitute.org/millscripts/viewfeed.pl?side=xl&amp;cycle=1&amp;fixedMods=iaaC&amp;file=msdataSM/iPRG2012_nd/cpick_in/iPRG2012_nd.1165.3.0.pkl&amp;seq=ANDLVQAR</v>
      </c>
    </row>
    <row r="932" spans="1:95" x14ac:dyDescent="0.2">
      <c r="A932" s="3">
        <v>5151</v>
      </c>
      <c r="B932" s="2" t="s">
        <v>1312</v>
      </c>
      <c r="C932" s="2" t="s">
        <v>1313</v>
      </c>
      <c r="D932" s="3">
        <v>1476</v>
      </c>
      <c r="E932" s="3">
        <v>1475</v>
      </c>
      <c r="F932" s="3">
        <v>24488</v>
      </c>
      <c r="G932" s="3">
        <v>2640</v>
      </c>
      <c r="H932" s="3">
        <v>11.023300000000001</v>
      </c>
      <c r="I932" s="30">
        <v>415.54897999999997</v>
      </c>
      <c r="J932" s="30">
        <v>415.54792850000001</v>
      </c>
      <c r="K932" s="30">
        <v>1.0499999999999999E-3</v>
      </c>
      <c r="L932" s="3">
        <v>3</v>
      </c>
      <c r="M932" s="3">
        <v>3</v>
      </c>
      <c r="N932" s="10">
        <f t="shared" si="98"/>
        <v>1</v>
      </c>
      <c r="O932" s="35">
        <v>3</v>
      </c>
      <c r="P932" s="17"/>
      <c r="Q932" s="40">
        <v>1244.62698</v>
      </c>
      <c r="R932" s="40">
        <v>415.54718000000003</v>
      </c>
      <c r="S932" s="18">
        <f t="shared" si="99"/>
        <v>4.3316381065227461</v>
      </c>
      <c r="T932" s="18">
        <f t="shared" si="100"/>
        <v>1.8012395126494467</v>
      </c>
      <c r="U932" s="18">
        <f t="shared" si="101"/>
        <v>0.77006899670907525</v>
      </c>
      <c r="V932" s="30">
        <v>415.54750000000001</v>
      </c>
      <c r="W932" s="3" t="s">
        <v>47</v>
      </c>
      <c r="X932" s="3" t="s">
        <v>47</v>
      </c>
      <c r="Y932" s="3" t="s">
        <v>47</v>
      </c>
      <c r="Z932" s="3" t="s">
        <v>47</v>
      </c>
      <c r="AA932" s="3" t="s">
        <v>47</v>
      </c>
      <c r="AB932" s="12" t="s">
        <v>47</v>
      </c>
      <c r="AC932" s="3" t="s">
        <v>47</v>
      </c>
      <c r="AD932" s="3" t="s">
        <v>47</v>
      </c>
      <c r="AE932" s="3" t="s">
        <v>47</v>
      </c>
      <c r="AF932" s="3" t="s">
        <v>47</v>
      </c>
      <c r="AG932" s="3" t="s">
        <v>47</v>
      </c>
      <c r="AH932" s="3" t="s">
        <v>47</v>
      </c>
      <c r="AI932" s="3" t="s">
        <v>47</v>
      </c>
      <c r="AJ932" s="3" t="s">
        <v>47</v>
      </c>
      <c r="AK932" s="3" t="s">
        <v>47</v>
      </c>
      <c r="AL932" s="3" t="s">
        <v>47</v>
      </c>
      <c r="AM932" s="3" t="s">
        <v>47</v>
      </c>
      <c r="AN932" s="3" t="s">
        <v>47</v>
      </c>
      <c r="AU932" s="3">
        <v>0</v>
      </c>
      <c r="AV932" s="3">
        <v>18</v>
      </c>
      <c r="AW932" s="3">
        <v>1</v>
      </c>
      <c r="AX932" s="3">
        <v>18</v>
      </c>
      <c r="AY932" s="3">
        <v>100</v>
      </c>
      <c r="AZ932" s="6" t="str">
        <f t="shared" si="102"/>
        <v>1166.1</v>
      </c>
      <c r="BC932" s="12" t="s">
        <v>1314</v>
      </c>
      <c r="BJ932" s="12">
        <f t="shared" si="103"/>
        <v>0</v>
      </c>
      <c r="BK932" s="12">
        <f t="shared" si="104"/>
        <v>0</v>
      </c>
      <c r="CQ932" s="3" t="str">
        <f>CONCATENATE(baseURL!$A$1,baseURL!$B$1,baseURL!$C$1,".",C932,".",L932,".pkl&amp;seq=",BC932)</f>
        <v>http://proteomics.broadinstitute.org/millscripts/viewfeed.pl?side=xl&amp;cycle=1&amp;fixedMods=iaaC&amp;file=msdataSM/iPRG2012_nd/cpick_in/iPRG2012_nd.1166.1.3.pkl&amp;seq=FVSTKTNEYR</v>
      </c>
    </row>
    <row r="933" spans="1:95" x14ac:dyDescent="0.2">
      <c r="A933" s="3">
        <v>4414</v>
      </c>
      <c r="B933" s="2" t="s">
        <v>1315</v>
      </c>
      <c r="C933" s="2" t="s">
        <v>1316</v>
      </c>
      <c r="D933" s="3">
        <v>1481</v>
      </c>
      <c r="E933" s="3">
        <v>1480</v>
      </c>
      <c r="F933" s="3">
        <v>24493</v>
      </c>
      <c r="G933" s="3">
        <v>2645</v>
      </c>
      <c r="H933" s="3">
        <v>11.0375</v>
      </c>
      <c r="I933" s="30">
        <v>594.33601999999996</v>
      </c>
      <c r="J933" s="30">
        <v>594.33601499999997</v>
      </c>
      <c r="K933" s="30">
        <v>0</v>
      </c>
      <c r="L933" s="3">
        <v>2</v>
      </c>
      <c r="M933" s="3">
        <v>0</v>
      </c>
      <c r="N933" s="10">
        <f t="shared" si="98"/>
        <v>1</v>
      </c>
      <c r="O933" s="35">
        <v>2</v>
      </c>
      <c r="P933" s="17"/>
      <c r="Q933" s="40">
        <v>1187.6630299999999</v>
      </c>
      <c r="R933" s="40">
        <v>594.33515</v>
      </c>
      <c r="S933" s="18">
        <f t="shared" si="99"/>
        <v>1.4638205395785713</v>
      </c>
      <c r="T933" s="18">
        <f t="shared" si="100"/>
        <v>1.4554077778777426</v>
      </c>
      <c r="U933" s="18">
        <f t="shared" si="101"/>
        <v>1.0936590237856931</v>
      </c>
      <c r="V933" s="30">
        <v>594.33579999999995</v>
      </c>
      <c r="W933" s="3" t="s">
        <v>48</v>
      </c>
      <c r="X933" s="3" t="s">
        <v>47</v>
      </c>
      <c r="Y933" s="3" t="s">
        <v>47</v>
      </c>
      <c r="Z933" s="3" t="s">
        <v>47</v>
      </c>
      <c r="AA933" s="3" t="s">
        <v>47</v>
      </c>
      <c r="AB933" s="12" t="s">
        <v>47</v>
      </c>
      <c r="AC933" s="3" t="s">
        <v>47</v>
      </c>
      <c r="AD933" s="3" t="s">
        <v>47</v>
      </c>
      <c r="AE933" s="3" t="s">
        <v>48</v>
      </c>
      <c r="AF933" s="3" t="s">
        <v>48</v>
      </c>
      <c r="AG933" s="3" t="s">
        <v>47</v>
      </c>
      <c r="AH933" s="3" t="s">
        <v>47</v>
      </c>
      <c r="AI933" s="3" t="s">
        <v>48</v>
      </c>
      <c r="AL933" s="3" t="s">
        <v>48</v>
      </c>
      <c r="AM933" s="3" t="s">
        <v>47</v>
      </c>
      <c r="AN933" s="3" t="s">
        <v>48</v>
      </c>
      <c r="AU933" s="3">
        <v>0</v>
      </c>
      <c r="AV933" s="3">
        <v>10</v>
      </c>
      <c r="AW933" s="3">
        <v>1</v>
      </c>
      <c r="AX933" s="3">
        <v>10</v>
      </c>
      <c r="AY933" s="3">
        <v>100</v>
      </c>
      <c r="AZ933" s="6" t="str">
        <f t="shared" si="102"/>
        <v>1166.6</v>
      </c>
      <c r="BC933" s="12" t="s">
        <v>1317</v>
      </c>
      <c r="BJ933" s="12">
        <f t="shared" si="103"/>
        <v>0</v>
      </c>
      <c r="BK933" s="12">
        <f t="shared" si="104"/>
        <v>0</v>
      </c>
      <c r="CQ933" s="3" t="str">
        <f>CONCATENATE(baseURL!$A$1,baseURL!$B$1,baseURL!$C$1,".",C933,".",L933,".pkl&amp;seq=",BC933)</f>
        <v>http://proteomics.broadinstitute.org/millscripts/viewfeed.pl?side=xl&amp;cycle=1&amp;fixedMods=iaaC&amp;file=msdataSM/iPRG2012_nd/cpick_in/iPRG2012_nd.1166.6.2.pkl&amp;seq=LTKEAAAVAEGK</v>
      </c>
    </row>
    <row r="934" spans="1:95" x14ac:dyDescent="0.2">
      <c r="A934" s="3">
        <v>3396</v>
      </c>
      <c r="B934" s="2" t="s">
        <v>1318</v>
      </c>
      <c r="C934" s="2" t="s">
        <v>1312</v>
      </c>
      <c r="D934" s="3">
        <v>1483</v>
      </c>
      <c r="E934" s="3">
        <v>1482</v>
      </c>
      <c r="F934" s="3">
        <v>24510</v>
      </c>
      <c r="G934" s="3">
        <v>2648</v>
      </c>
      <c r="H934" s="3">
        <v>11.0494</v>
      </c>
      <c r="I934" s="30">
        <v>451.7697</v>
      </c>
      <c r="J934" s="30">
        <v>451.76901830000003</v>
      </c>
      <c r="K934" s="30">
        <v>6.8000000000000005E-4</v>
      </c>
      <c r="L934" s="3">
        <v>2</v>
      </c>
      <c r="M934" s="3">
        <v>2</v>
      </c>
      <c r="N934" s="10">
        <f t="shared" si="98"/>
        <v>1</v>
      </c>
      <c r="O934" s="35">
        <v>2</v>
      </c>
      <c r="P934" s="17"/>
      <c r="Q934" s="40">
        <v>902.53056000000004</v>
      </c>
      <c r="R934" s="40">
        <v>451.76891999999998</v>
      </c>
      <c r="S934" s="18">
        <f t="shared" si="99"/>
        <v>1.7265463946041464</v>
      </c>
      <c r="T934" s="18">
        <f t="shared" si="100"/>
        <v>0.21758911623978502</v>
      </c>
      <c r="U934" s="18">
        <f t="shared" si="101"/>
        <v>-0.70832672594627699</v>
      </c>
      <c r="V934" s="30">
        <v>451.76859999999999</v>
      </c>
      <c r="W934" s="3" t="s">
        <v>47</v>
      </c>
      <c r="X934" s="3" t="s">
        <v>47</v>
      </c>
      <c r="Y934" s="3" t="s">
        <v>47</v>
      </c>
      <c r="Z934" s="3" t="s">
        <v>47</v>
      </c>
      <c r="AA934" s="3" t="s">
        <v>47</v>
      </c>
      <c r="AB934" s="12" t="s">
        <v>48</v>
      </c>
      <c r="AC934" s="3" t="s">
        <v>47</v>
      </c>
      <c r="AE934" s="3" t="s">
        <v>47</v>
      </c>
      <c r="AF934" s="3" t="s">
        <v>48</v>
      </c>
      <c r="AG934" s="3" t="s">
        <v>47</v>
      </c>
      <c r="AH934" s="3" t="s">
        <v>47</v>
      </c>
      <c r="AI934" s="3" t="s">
        <v>47</v>
      </c>
      <c r="AK934" s="3" t="s">
        <v>52</v>
      </c>
      <c r="AL934" s="3" t="s">
        <v>48</v>
      </c>
      <c r="AM934" s="3" t="s">
        <v>47</v>
      </c>
      <c r="AN934" s="3" t="s">
        <v>48</v>
      </c>
      <c r="AU934" s="3">
        <v>0</v>
      </c>
      <c r="AV934" s="3">
        <v>11</v>
      </c>
      <c r="AW934" s="3">
        <v>1</v>
      </c>
      <c r="AX934" s="3">
        <v>11</v>
      </c>
      <c r="AY934" s="3">
        <v>100</v>
      </c>
      <c r="AZ934" s="6" t="str">
        <f t="shared" si="102"/>
        <v>1167.2</v>
      </c>
      <c r="BC934" s="12" t="s">
        <v>1319</v>
      </c>
      <c r="BJ934" s="12">
        <f t="shared" si="103"/>
        <v>0</v>
      </c>
      <c r="BK934" s="12">
        <f t="shared" si="104"/>
        <v>0</v>
      </c>
      <c r="CQ934" s="3" t="str">
        <f>CONCATENATE(baseURL!$A$1,baseURL!$B$1,baseURL!$C$1,".",C934,".",L934,".pkl&amp;seq=",BC934)</f>
        <v>http://proteomics.broadinstitute.org/millscripts/viewfeed.pl?side=xl&amp;cycle=1&amp;fixedMods=iaaC&amp;file=msdataSM/iPRG2012_nd/cpick_in/iPRG2012_nd.1167.2.2.pkl&amp;seq=VLAVTNGTK</v>
      </c>
    </row>
    <row r="935" spans="1:95" x14ac:dyDescent="0.2">
      <c r="A935" s="3">
        <v>7467</v>
      </c>
      <c r="B935" s="2" t="s">
        <v>1320</v>
      </c>
      <c r="C935" s="2" t="s">
        <v>1321</v>
      </c>
      <c r="D935" s="3">
        <v>1484</v>
      </c>
      <c r="E935" s="3">
        <v>1483</v>
      </c>
      <c r="F935" s="3">
        <v>24511</v>
      </c>
      <c r="G935" s="3">
        <v>2649</v>
      </c>
      <c r="H935" s="3">
        <v>11.0519</v>
      </c>
      <c r="I935" s="30">
        <v>466.87110000000001</v>
      </c>
      <c r="J935" s="30">
        <v>466.87069830000002</v>
      </c>
      <c r="K935" s="30">
        <v>4.0000000000000002E-4</v>
      </c>
      <c r="L935" s="3">
        <v>3</v>
      </c>
      <c r="M935" s="3">
        <v>3</v>
      </c>
      <c r="N935" s="10">
        <f t="shared" si="98"/>
        <v>1</v>
      </c>
      <c r="O935" s="35">
        <v>3</v>
      </c>
      <c r="P935" s="17"/>
      <c r="Q935" s="40">
        <v>1398.5954200000001</v>
      </c>
      <c r="R935" s="40">
        <v>466.86998999999997</v>
      </c>
      <c r="S935" s="18">
        <f t="shared" si="99"/>
        <v>2.3775355533982605</v>
      </c>
      <c r="T935" s="18">
        <f t="shared" si="100"/>
        <v>1.517124713974596</v>
      </c>
      <c r="U935" s="18">
        <f t="shared" si="101"/>
        <v>1.0923812002133022</v>
      </c>
      <c r="V935" s="30">
        <v>466.87049999999999</v>
      </c>
      <c r="W935" s="3" t="s">
        <v>47</v>
      </c>
      <c r="Z935" s="3" t="s">
        <v>47</v>
      </c>
      <c r="AB935" s="12" t="s">
        <v>48</v>
      </c>
      <c r="AC935" s="3" t="s">
        <v>52</v>
      </c>
      <c r="AG935" s="3" t="s">
        <v>47</v>
      </c>
      <c r="AH935" s="3" t="s">
        <v>47</v>
      </c>
      <c r="AK935" s="3" t="s">
        <v>48</v>
      </c>
      <c r="AL935" s="3" t="s">
        <v>48</v>
      </c>
      <c r="AU935" s="3">
        <v>0</v>
      </c>
      <c r="AV935" s="3">
        <v>4</v>
      </c>
      <c r="AW935" s="3">
        <v>1</v>
      </c>
      <c r="AX935" s="3">
        <v>4</v>
      </c>
      <c r="AY935" s="3">
        <v>100</v>
      </c>
      <c r="AZ935" s="6" t="str">
        <f t="shared" si="102"/>
        <v>1167.3</v>
      </c>
      <c r="BC935" s="12" t="s">
        <v>1322</v>
      </c>
      <c r="BJ935" s="12">
        <f t="shared" si="103"/>
        <v>0</v>
      </c>
      <c r="BK935" s="12">
        <f t="shared" si="104"/>
        <v>0</v>
      </c>
      <c r="CQ935" s="3" t="str">
        <f>CONCATENATE(baseURL!$A$1,baseURL!$B$1,baseURL!$C$1,".",C935,".",L935,".pkl&amp;seq=",BC935)</f>
        <v>http://proteomics.broadinstitute.org/millscripts/viewfeed.pl?side=xl&amp;cycle=1&amp;fixedMods=iaaC&amp;file=msdataSM/iPRG2012_nd/cpick_in/iPRG2012_nd.1167.3.3.pkl&amp;seq=QMKENDDEFSR</v>
      </c>
    </row>
    <row r="936" spans="1:95" x14ac:dyDescent="0.2">
      <c r="A936" s="3">
        <v>6050</v>
      </c>
      <c r="B936" s="2" t="s">
        <v>1323</v>
      </c>
      <c r="C936" s="2" t="s">
        <v>1324</v>
      </c>
      <c r="D936" s="3">
        <v>1485</v>
      </c>
      <c r="E936" s="3">
        <v>1484</v>
      </c>
      <c r="F936" s="3">
        <v>24512</v>
      </c>
      <c r="G936" s="3">
        <v>2650</v>
      </c>
      <c r="H936" s="3">
        <v>11.054399999999999</v>
      </c>
      <c r="I936" s="30">
        <v>482.22514000000001</v>
      </c>
      <c r="J936" s="30">
        <v>482.22430409999998</v>
      </c>
      <c r="K936" s="30">
        <v>8.4000000000000003E-4</v>
      </c>
      <c r="L936" s="3">
        <v>3</v>
      </c>
      <c r="M936" s="3">
        <v>3</v>
      </c>
      <c r="N936" s="10">
        <f t="shared" si="98"/>
        <v>1</v>
      </c>
      <c r="O936" s="35">
        <v>3</v>
      </c>
      <c r="P936" s="17"/>
      <c r="Q936" s="40">
        <v>1444.6563799999999</v>
      </c>
      <c r="R936" s="40">
        <v>482.22363999999999</v>
      </c>
      <c r="S936" s="18">
        <f t="shared" si="99"/>
        <v>3.1105899329642428</v>
      </c>
      <c r="T936" s="18">
        <f t="shared" si="100"/>
        <v>1.3771618496233515</v>
      </c>
      <c r="U936" s="18">
        <f t="shared" si="101"/>
        <v>0.33179625949889718</v>
      </c>
      <c r="V936" s="30">
        <v>482.22379999999998</v>
      </c>
      <c r="W936" s="3" t="s">
        <v>47</v>
      </c>
      <c r="X936" s="3" t="s">
        <v>47</v>
      </c>
      <c r="Y936" s="3" t="s">
        <v>47</v>
      </c>
      <c r="Z936" s="3" t="s">
        <v>47</v>
      </c>
      <c r="AA936" s="3" t="s">
        <v>47</v>
      </c>
      <c r="AB936" s="12" t="s">
        <v>47</v>
      </c>
      <c r="AC936" s="3" t="s">
        <v>47</v>
      </c>
      <c r="AD936" s="3" t="s">
        <v>47</v>
      </c>
      <c r="AE936" s="3" t="s">
        <v>47</v>
      </c>
      <c r="AF936" s="3" t="s">
        <v>48</v>
      </c>
      <c r="AG936" s="3" t="s">
        <v>47</v>
      </c>
      <c r="AH936" s="3" t="s">
        <v>47</v>
      </c>
      <c r="AI936" s="3" t="s">
        <v>48</v>
      </c>
      <c r="AL936" s="3" t="s">
        <v>48</v>
      </c>
      <c r="AU936" s="3">
        <v>0</v>
      </c>
      <c r="AV936" s="3">
        <v>11</v>
      </c>
      <c r="AW936" s="3">
        <v>1</v>
      </c>
      <c r="AX936" s="3">
        <v>11</v>
      </c>
      <c r="AY936" s="3">
        <v>100</v>
      </c>
      <c r="AZ936" s="6" t="str">
        <f t="shared" si="102"/>
        <v>1167.4</v>
      </c>
      <c r="BC936" s="12" t="s">
        <v>1325</v>
      </c>
      <c r="BJ936" s="12">
        <f t="shared" si="103"/>
        <v>0</v>
      </c>
      <c r="BK936" s="12">
        <f t="shared" si="104"/>
        <v>0</v>
      </c>
      <c r="CQ936" s="3" t="str">
        <f>CONCATENATE(baseURL!$A$1,baseURL!$B$1,baseURL!$C$1,".",C936,".",L936,".pkl&amp;seq=",BC936)</f>
        <v>http://proteomics.broadinstitute.org/millscripts/viewfeed.pl?side=xl&amp;cycle=1&amp;fixedMods=iaaC&amp;file=msdataSM/iPRG2012_nd/cpick_in/iPRG2012_nd.1167.4.3.pkl&amp;seq=AGHQTSAESWGTGR</v>
      </c>
    </row>
    <row r="937" spans="1:95" x14ac:dyDescent="0.2">
      <c r="A937" s="3">
        <v>3643</v>
      </c>
      <c r="B937" s="2" t="s">
        <v>1326</v>
      </c>
      <c r="C937" s="2" t="s">
        <v>1327</v>
      </c>
      <c r="D937" s="3">
        <v>1487</v>
      </c>
      <c r="E937" s="3">
        <v>1486</v>
      </c>
      <c r="F937" s="3">
        <v>24514</v>
      </c>
      <c r="G937" s="3">
        <v>2652</v>
      </c>
      <c r="H937" s="3">
        <v>11.0594</v>
      </c>
      <c r="I937" s="30">
        <v>540.26493000000005</v>
      </c>
      <c r="J937" s="30">
        <v>540.25962030000005</v>
      </c>
      <c r="K937" s="30">
        <v>5.3099999999999996E-3</v>
      </c>
      <c r="L937" s="3">
        <v>2</v>
      </c>
      <c r="M937" s="3">
        <v>2</v>
      </c>
      <c r="N937" s="10">
        <f t="shared" si="98"/>
        <v>1</v>
      </c>
      <c r="O937" s="35">
        <v>2</v>
      </c>
      <c r="P937" s="17"/>
      <c r="Q937" s="40">
        <v>1079.51161</v>
      </c>
      <c r="R937" s="40">
        <v>540.25944000000004</v>
      </c>
      <c r="S937" s="18">
        <f t="shared" si="99"/>
        <v>10.161784493777427</v>
      </c>
      <c r="T937" s="18">
        <f t="shared" si="100"/>
        <v>0.33372855088085512</v>
      </c>
      <c r="U937" s="18">
        <f t="shared" si="101"/>
        <v>0.29615401063070612</v>
      </c>
      <c r="V937" s="30">
        <v>540.25959999999998</v>
      </c>
      <c r="W937" s="3" t="s">
        <v>47</v>
      </c>
      <c r="X937" s="3" t="s">
        <v>47</v>
      </c>
      <c r="Y937" s="3" t="s">
        <v>47</v>
      </c>
      <c r="Z937" s="3" t="s">
        <v>47</v>
      </c>
      <c r="AA937" s="3" t="s">
        <v>48</v>
      </c>
      <c r="AB937" s="12" t="s">
        <v>47</v>
      </c>
      <c r="AC937" s="3" t="s">
        <v>47</v>
      </c>
      <c r="AE937" s="3" t="s">
        <v>47</v>
      </c>
      <c r="AF937" s="3" t="s">
        <v>47</v>
      </c>
      <c r="AH937" s="3" t="s">
        <v>47</v>
      </c>
      <c r="AI937" s="3" t="s">
        <v>47</v>
      </c>
      <c r="AK937" s="3" t="s">
        <v>48</v>
      </c>
      <c r="AL937" s="3" t="s">
        <v>47</v>
      </c>
      <c r="AU937" s="3">
        <v>0</v>
      </c>
      <c r="AV937" s="3">
        <v>11</v>
      </c>
      <c r="AW937" s="3">
        <v>1</v>
      </c>
      <c r="AX937" s="3">
        <v>11</v>
      </c>
      <c r="AY937" s="3">
        <v>100</v>
      </c>
      <c r="AZ937" s="6" t="str">
        <f t="shared" si="102"/>
        <v>1167.6</v>
      </c>
      <c r="BC937" s="12" t="s">
        <v>1328</v>
      </c>
      <c r="BJ937" s="12">
        <f t="shared" si="103"/>
        <v>0</v>
      </c>
      <c r="BK937" s="12">
        <f t="shared" si="104"/>
        <v>0</v>
      </c>
      <c r="CQ937" s="3" t="str">
        <f>CONCATENATE(baseURL!$A$1,baseURL!$B$1,baseURL!$C$1,".",C937,".",L937,".pkl&amp;seq=",BC937)</f>
        <v>http://proteomics.broadinstitute.org/millscripts/viewfeed.pl?side=xl&amp;cycle=1&amp;fixedMods=iaaC&amp;file=msdataSM/iPRG2012_nd/cpick_in/iPRG2012_nd.1167.6.2.pkl&amp;seq=YAQDGAGLER</v>
      </c>
    </row>
    <row r="938" spans="1:95" x14ac:dyDescent="0.2">
      <c r="A938" s="3">
        <v>4175</v>
      </c>
      <c r="B938" s="2" t="s">
        <v>1329</v>
      </c>
      <c r="C938" s="2" t="s">
        <v>1330</v>
      </c>
      <c r="D938" s="3">
        <v>1490</v>
      </c>
      <c r="E938" s="3">
        <v>1489</v>
      </c>
      <c r="F938" s="3">
        <v>24531</v>
      </c>
      <c r="G938" s="3">
        <v>2656</v>
      </c>
      <c r="H938" s="3">
        <v>11.072900000000001</v>
      </c>
      <c r="I938" s="30">
        <v>443.74211000000003</v>
      </c>
      <c r="J938" s="30">
        <v>443.7413009</v>
      </c>
      <c r="K938" s="30">
        <v>8.0999999999999996E-4</v>
      </c>
      <c r="L938" s="3">
        <v>2</v>
      </c>
      <c r="M938" s="3">
        <v>2</v>
      </c>
      <c r="N938" s="10">
        <f t="shared" si="98"/>
        <v>1</v>
      </c>
      <c r="O938" s="35">
        <v>2</v>
      </c>
      <c r="P938" s="17"/>
      <c r="Q938" s="40">
        <v>886.47411</v>
      </c>
      <c r="R938" s="40">
        <v>443.74068999999997</v>
      </c>
      <c r="S938" s="18">
        <f t="shared" si="99"/>
        <v>3.2000671384290307</v>
      </c>
      <c r="T938" s="18">
        <f t="shared" si="100"/>
        <v>1.3767049400552025</v>
      </c>
      <c r="U938" s="18">
        <f t="shared" si="101"/>
        <v>0.92396304707795562</v>
      </c>
      <c r="V938" s="30">
        <v>443.74110000000002</v>
      </c>
      <c r="W938" s="3" t="s">
        <v>47</v>
      </c>
      <c r="X938" s="3" t="s">
        <v>47</v>
      </c>
      <c r="Y938" s="3" t="s">
        <v>47</v>
      </c>
      <c r="Z938" s="3" t="s">
        <v>47</v>
      </c>
      <c r="AA938" s="3" t="s">
        <v>65</v>
      </c>
      <c r="AB938" s="12" t="s">
        <v>47</v>
      </c>
      <c r="AC938" s="3" t="s">
        <v>47</v>
      </c>
      <c r="AD938" s="3" t="s">
        <v>47</v>
      </c>
      <c r="AE938" s="3" t="s">
        <v>47</v>
      </c>
      <c r="AF938" s="3" t="s">
        <v>47</v>
      </c>
      <c r="AG938" s="3" t="s">
        <v>47</v>
      </c>
      <c r="AH938" s="3" t="s">
        <v>47</v>
      </c>
      <c r="AI938" s="3" t="s">
        <v>47</v>
      </c>
      <c r="AJ938" s="3" t="s">
        <v>52</v>
      </c>
      <c r="AK938" s="3" t="s">
        <v>47</v>
      </c>
      <c r="AL938" s="3" t="s">
        <v>47</v>
      </c>
      <c r="AM938" s="3" t="s">
        <v>47</v>
      </c>
      <c r="AN938" s="3" t="s">
        <v>47</v>
      </c>
      <c r="AU938" s="3">
        <v>1</v>
      </c>
      <c r="AV938" s="3">
        <v>16</v>
      </c>
      <c r="AW938" s="3">
        <v>1</v>
      </c>
      <c r="AX938" s="3">
        <v>16</v>
      </c>
      <c r="AY938" s="3">
        <v>100</v>
      </c>
      <c r="AZ938" s="6" t="str">
        <f t="shared" si="102"/>
        <v>1168.2</v>
      </c>
      <c r="BC938" s="12" t="s">
        <v>1277</v>
      </c>
      <c r="BJ938" s="12">
        <f t="shared" si="103"/>
        <v>0</v>
      </c>
      <c r="BK938" s="12">
        <f t="shared" si="104"/>
        <v>0</v>
      </c>
      <c r="BW938" s="3" t="s">
        <v>1294</v>
      </c>
      <c r="CQ938" s="3" t="str">
        <f>CONCATENATE(baseURL!$A$1,baseURL!$B$1,baseURL!$C$1,".",C938,".",L938,".pkl&amp;seq=",BC938)</f>
        <v>http://proteomics.broadinstitute.org/millscripts/viewfeed.pl?side=xl&amp;cycle=1&amp;fixedMods=iaaC&amp;file=msdataSM/iPRG2012_nd/cpick_in/iPRG2012_nd.1168.2.2.pkl&amp;seq=ANDLVQAR</v>
      </c>
    </row>
    <row r="939" spans="1:95" x14ac:dyDescent="0.2">
      <c r="A939" s="3">
        <v>4615</v>
      </c>
      <c r="B939" s="2" t="s">
        <v>1333</v>
      </c>
      <c r="C939" s="2" t="s">
        <v>1334</v>
      </c>
      <c r="D939" s="3">
        <v>1498</v>
      </c>
      <c r="E939" s="3">
        <v>1497</v>
      </c>
      <c r="F939" s="3">
        <v>24552</v>
      </c>
      <c r="G939" s="3">
        <v>2665</v>
      </c>
      <c r="H939" s="3">
        <v>11.097300000000001</v>
      </c>
      <c r="I939" s="30">
        <v>410.21494999999999</v>
      </c>
      <c r="J939" s="30">
        <v>410.21441149999998</v>
      </c>
      <c r="K939" s="30">
        <v>5.4000000000000001E-4</v>
      </c>
      <c r="L939" s="3">
        <v>2</v>
      </c>
      <c r="M939" s="3">
        <v>2</v>
      </c>
      <c r="N939" s="10">
        <f t="shared" si="98"/>
        <v>1</v>
      </c>
      <c r="O939" s="35">
        <v>2</v>
      </c>
      <c r="P939" s="17"/>
      <c r="Q939" s="40">
        <v>819.42066999999997</v>
      </c>
      <c r="R939" s="40">
        <v>410.21397000000002</v>
      </c>
      <c r="S939" s="18">
        <f t="shared" si="99"/>
        <v>2.3889971372013608</v>
      </c>
      <c r="T939" s="18">
        <f t="shared" si="100"/>
        <v>1.0762675877794816</v>
      </c>
      <c r="U939" s="18">
        <f t="shared" si="101"/>
        <v>0.31690778340873821</v>
      </c>
      <c r="V939" s="30">
        <v>410.21409999999997</v>
      </c>
      <c r="W939" s="3" t="s">
        <v>47</v>
      </c>
      <c r="X939" s="3" t="s">
        <v>47</v>
      </c>
      <c r="Y939" s="3" t="s">
        <v>47</v>
      </c>
      <c r="Z939" s="3" t="s">
        <v>47</v>
      </c>
      <c r="AA939" s="3" t="s">
        <v>47</v>
      </c>
      <c r="AB939" s="12" t="s">
        <v>47</v>
      </c>
      <c r="AC939" s="3" t="s">
        <v>47</v>
      </c>
      <c r="AD939" s="3" t="s">
        <v>47</v>
      </c>
      <c r="AE939" s="3" t="s">
        <v>52</v>
      </c>
      <c r="AF939" s="3" t="s">
        <v>47</v>
      </c>
      <c r="AG939" s="3" t="s">
        <v>48</v>
      </c>
      <c r="AH939" s="3" t="s">
        <v>52</v>
      </c>
      <c r="AK939" s="3" t="s">
        <v>47</v>
      </c>
      <c r="AL939" s="3" t="s">
        <v>48</v>
      </c>
      <c r="AM939" s="3" t="s">
        <v>47</v>
      </c>
      <c r="AN939" s="3" t="s">
        <v>47</v>
      </c>
      <c r="AU939" s="3">
        <v>0</v>
      </c>
      <c r="AV939" s="3">
        <v>12</v>
      </c>
      <c r="AW939" s="3">
        <v>1</v>
      </c>
      <c r="AX939" s="3">
        <v>12</v>
      </c>
      <c r="AY939" s="3">
        <v>100</v>
      </c>
      <c r="AZ939" s="6" t="str">
        <f t="shared" si="102"/>
        <v>1169.2</v>
      </c>
      <c r="BC939" s="12" t="s">
        <v>1284</v>
      </c>
      <c r="BJ939" s="12">
        <f t="shared" si="103"/>
        <v>0</v>
      </c>
      <c r="BK939" s="12">
        <f t="shared" si="104"/>
        <v>0</v>
      </c>
      <c r="CQ939" s="3" t="str">
        <f>CONCATENATE(baseURL!$A$1,baseURL!$B$1,baseURL!$C$1,".",C939,".",L939,".pkl&amp;seq=",BC939)</f>
        <v>http://proteomics.broadinstitute.org/millscripts/viewfeed.pl?side=xl&amp;cycle=1&amp;fixedMods=iaaC&amp;file=msdataSM/iPRG2012_nd/cpick_in/iPRG2012_nd.1169.2.2.pkl&amp;seq=SVDETLR</v>
      </c>
    </row>
    <row r="940" spans="1:95" x14ac:dyDescent="0.2">
      <c r="A940" s="3">
        <v>2268</v>
      </c>
      <c r="B940" s="2" t="s">
        <v>1331</v>
      </c>
      <c r="C940" s="2" t="s">
        <v>1332</v>
      </c>
      <c r="D940" s="3">
        <v>1505</v>
      </c>
      <c r="E940" s="3">
        <v>1504</v>
      </c>
      <c r="F940" s="3">
        <v>24559</v>
      </c>
      <c r="G940" s="3">
        <v>2672</v>
      </c>
      <c r="H940" s="3">
        <v>11.109</v>
      </c>
      <c r="I940" s="30">
        <v>583.28363999999999</v>
      </c>
      <c r="J940" s="30">
        <v>583.28364599999998</v>
      </c>
      <c r="K940" s="30">
        <v>-1.0000000000000001E-5</v>
      </c>
      <c r="L940" s="3">
        <v>2</v>
      </c>
      <c r="M940" s="3">
        <v>2</v>
      </c>
      <c r="N940" s="10">
        <f t="shared" si="98"/>
        <v>1</v>
      </c>
      <c r="O940" s="35">
        <v>2</v>
      </c>
      <c r="P940" s="17"/>
      <c r="Q940" s="40">
        <v>1165.55963</v>
      </c>
      <c r="R940" s="40">
        <v>583.28345000000002</v>
      </c>
      <c r="S940" s="18">
        <f t="shared" si="99"/>
        <v>0.32574214127804152</v>
      </c>
      <c r="T940" s="18">
        <f t="shared" si="100"/>
        <v>0.33602873518851756</v>
      </c>
      <c r="U940" s="18">
        <f t="shared" si="101"/>
        <v>0.42860808057771033</v>
      </c>
      <c r="V940" s="30">
        <v>583.28369999999995</v>
      </c>
      <c r="W940" s="3" t="s">
        <v>47</v>
      </c>
      <c r="X940" s="3" t="s">
        <v>65</v>
      </c>
      <c r="Y940" s="3" t="s">
        <v>65</v>
      </c>
      <c r="Z940" s="3" t="s">
        <v>47</v>
      </c>
      <c r="AA940" s="3" t="s">
        <v>48</v>
      </c>
      <c r="AB940" s="12" t="s">
        <v>47</v>
      </c>
      <c r="AC940" s="3" t="s">
        <v>47</v>
      </c>
      <c r="AD940" s="3" t="s">
        <v>47</v>
      </c>
      <c r="AE940" s="3" t="s">
        <v>47</v>
      </c>
      <c r="AG940" s="3" t="s">
        <v>47</v>
      </c>
      <c r="AH940" s="3" t="s">
        <v>47</v>
      </c>
      <c r="AI940" s="3" t="s">
        <v>47</v>
      </c>
      <c r="AK940" s="3" t="s">
        <v>48</v>
      </c>
      <c r="AL940" s="3" t="s">
        <v>52</v>
      </c>
      <c r="AM940" s="3" t="s">
        <v>47</v>
      </c>
      <c r="AO940" s="3" t="s">
        <v>47</v>
      </c>
      <c r="AU940" s="3">
        <v>2</v>
      </c>
      <c r="AV940" s="3">
        <v>11</v>
      </c>
      <c r="AW940" s="3">
        <v>1</v>
      </c>
      <c r="AX940" s="3">
        <v>11</v>
      </c>
      <c r="AY940" s="3">
        <v>100</v>
      </c>
      <c r="AZ940" s="6" t="str">
        <f t="shared" si="102"/>
        <v>1169.9</v>
      </c>
      <c r="BB940" s="12" t="s">
        <v>79</v>
      </c>
      <c r="BC940" s="12" t="s">
        <v>1288</v>
      </c>
      <c r="BJ940" s="12">
        <f t="shared" si="103"/>
        <v>0</v>
      </c>
      <c r="BK940" s="12">
        <f t="shared" si="104"/>
        <v>0</v>
      </c>
      <c r="BP940" s="3" t="s">
        <v>54</v>
      </c>
      <c r="BR940" s="3" t="s">
        <v>54</v>
      </c>
      <c r="BT940" s="3" t="s">
        <v>1289</v>
      </c>
      <c r="BU940" s="3" t="s">
        <v>1289</v>
      </c>
      <c r="CQ940" s="3" t="str">
        <f>CONCATENATE(baseURL!$A$1,baseURL!$B$1,"+Acetyl",baseURL!$C$1,".",C940,".",L940,".pkl&amp;seq=",BC940,"&amp;varMods=Deamidated-N")</f>
        <v>http://proteomics.broadinstitute.org/millscripts/viewfeed.pl?side=xl&amp;cycle=1&amp;fixedMods=iaaC+Acetyl&amp;file=msdataSM/iPRG2012_nd/cpick_in/iPRG2012_nd.1169.9.2.pkl&amp;seq=SGnGAQGTKFR&amp;varMods=Deamidated-N</v>
      </c>
    </row>
    <row r="941" spans="1:95" x14ac:dyDescent="0.2">
      <c r="A941" s="3">
        <v>1007</v>
      </c>
      <c r="B941" s="2" t="s">
        <v>1335</v>
      </c>
      <c r="C941" s="2" t="s">
        <v>1336</v>
      </c>
      <c r="D941" s="3">
        <v>1508</v>
      </c>
      <c r="E941" s="3">
        <v>1507</v>
      </c>
      <c r="F941" s="3">
        <v>24573</v>
      </c>
      <c r="G941" s="3">
        <v>2676</v>
      </c>
      <c r="H941" s="3">
        <v>11.123200000000001</v>
      </c>
      <c r="I941" s="30">
        <v>435.20898999999997</v>
      </c>
      <c r="J941" s="30">
        <v>435.2086084</v>
      </c>
      <c r="K941" s="30">
        <v>3.8000000000000002E-4</v>
      </c>
      <c r="L941" s="3">
        <v>3</v>
      </c>
      <c r="M941" s="3">
        <v>3</v>
      </c>
      <c r="N941" s="10">
        <f t="shared" si="98"/>
        <v>1</v>
      </c>
      <c r="O941" s="35">
        <v>3</v>
      </c>
      <c r="P941" s="17"/>
      <c r="Q941" s="40">
        <v>1303.60995</v>
      </c>
      <c r="R941" s="40">
        <v>435.20817</v>
      </c>
      <c r="S941" s="18">
        <f t="shared" si="99"/>
        <v>1.8841558052002152</v>
      </c>
      <c r="T941" s="18">
        <f t="shared" si="100"/>
        <v>1.007334030533658</v>
      </c>
      <c r="U941" s="18">
        <f t="shared" si="101"/>
        <v>6.8932529417130892E-2</v>
      </c>
      <c r="V941" s="30">
        <v>435.20819999999998</v>
      </c>
      <c r="W941" s="3" t="s">
        <v>47</v>
      </c>
      <c r="Z941" s="3" t="s">
        <v>48</v>
      </c>
      <c r="AA941" s="3" t="s">
        <v>47</v>
      </c>
      <c r="AB941" s="12" t="s">
        <v>52</v>
      </c>
      <c r="AE941" s="3" t="s">
        <v>47</v>
      </c>
      <c r="AG941" s="3" t="s">
        <v>52</v>
      </c>
      <c r="AH941" s="3" t="s">
        <v>65</v>
      </c>
      <c r="AU941" s="3">
        <v>1</v>
      </c>
      <c r="AV941" s="3">
        <v>3</v>
      </c>
      <c r="AW941" s="3">
        <v>1</v>
      </c>
      <c r="AX941" s="3">
        <v>3</v>
      </c>
      <c r="AY941" s="3">
        <v>100</v>
      </c>
      <c r="AZ941" s="6" t="str">
        <f t="shared" si="102"/>
        <v>1170.2</v>
      </c>
      <c r="BC941" s="12" t="s">
        <v>1337</v>
      </c>
      <c r="BJ941" s="12">
        <f t="shared" si="103"/>
        <v>0</v>
      </c>
      <c r="BK941" s="12">
        <f t="shared" si="104"/>
        <v>0</v>
      </c>
      <c r="CD941" s="3" t="s">
        <v>1338</v>
      </c>
      <c r="CQ941" s="3" t="str">
        <f>CONCATENATE(baseURL!$A$1,baseURL!$B$1,baseURL!$C$1,".",C941,".",L941,".pkl&amp;seq=",BC941)</f>
        <v>http://proteomics.broadinstitute.org/millscripts/viewfeed.pl?side=xl&amp;cycle=1&amp;fixedMods=iaaC&amp;file=msdataSM/iPRG2012_nd/cpick_in/iPRG2012_nd.1170.2.3.pkl&amp;seq=RYEAYSQQMK</v>
      </c>
    </row>
    <row r="942" spans="1:95" x14ac:dyDescent="0.2">
      <c r="A942" s="3">
        <v>5152</v>
      </c>
      <c r="B942" s="2" t="s">
        <v>1339</v>
      </c>
      <c r="C942" s="2" t="s">
        <v>1333</v>
      </c>
      <c r="D942" s="3">
        <v>1509</v>
      </c>
      <c r="E942" s="3">
        <v>1508</v>
      </c>
      <c r="F942" s="3">
        <v>24574</v>
      </c>
      <c r="G942" s="3">
        <v>2677</v>
      </c>
      <c r="H942" s="3">
        <v>11.1257</v>
      </c>
      <c r="I942" s="30">
        <v>440.72608000000002</v>
      </c>
      <c r="J942" s="30">
        <v>440.7260402</v>
      </c>
      <c r="K942" s="30">
        <v>4.0000000000000003E-5</v>
      </c>
      <c r="L942" s="3">
        <v>2</v>
      </c>
      <c r="M942" s="3">
        <v>2</v>
      </c>
      <c r="N942" s="10">
        <f t="shared" si="98"/>
        <v>1</v>
      </c>
      <c r="O942" s="35">
        <v>2</v>
      </c>
      <c r="P942" s="17"/>
      <c r="Q942" s="40">
        <v>880.44444999999996</v>
      </c>
      <c r="R942" s="40">
        <v>440.72586000000001</v>
      </c>
      <c r="S942" s="18">
        <f t="shared" si="99"/>
        <v>0.49917651760436199</v>
      </c>
      <c r="T942" s="18">
        <f t="shared" si="100"/>
        <v>0.40887094755097286</v>
      </c>
      <c r="U942" s="18">
        <f t="shared" si="101"/>
        <v>-0.58993588446496903</v>
      </c>
      <c r="V942" s="30">
        <v>440.72559999999999</v>
      </c>
      <c r="W942" s="3" t="s">
        <v>47</v>
      </c>
      <c r="X942" s="3" t="s">
        <v>47</v>
      </c>
      <c r="Y942" s="3" t="s">
        <v>47</v>
      </c>
      <c r="Z942" s="3" t="s">
        <v>47</v>
      </c>
      <c r="AA942" s="3" t="s">
        <v>47</v>
      </c>
      <c r="AB942" s="12" t="s">
        <v>47</v>
      </c>
      <c r="AC942" s="3" t="s">
        <v>47</v>
      </c>
      <c r="AD942" s="3" t="s">
        <v>47</v>
      </c>
      <c r="AE942" s="3" t="s">
        <v>47</v>
      </c>
      <c r="AF942" s="3" t="s">
        <v>47</v>
      </c>
      <c r="AG942" s="3" t="s">
        <v>47</v>
      </c>
      <c r="AH942" s="3" t="s">
        <v>47</v>
      </c>
      <c r="AI942" s="3" t="s">
        <v>47</v>
      </c>
      <c r="AJ942" s="3" t="s">
        <v>47</v>
      </c>
      <c r="AK942" s="3" t="s">
        <v>47</v>
      </c>
      <c r="AL942" s="3" t="s">
        <v>47</v>
      </c>
      <c r="AM942" s="3" t="s">
        <v>47</v>
      </c>
      <c r="AN942" s="3" t="s">
        <v>47</v>
      </c>
      <c r="AU942" s="3">
        <v>0</v>
      </c>
      <c r="AV942" s="3">
        <v>18</v>
      </c>
      <c r="AW942" s="3">
        <v>1</v>
      </c>
      <c r="AX942" s="3">
        <v>18</v>
      </c>
      <c r="AY942" s="3">
        <v>100</v>
      </c>
      <c r="AZ942" s="6" t="str">
        <f t="shared" si="102"/>
        <v>1170.3</v>
      </c>
      <c r="BC942" s="12" t="s">
        <v>1340</v>
      </c>
      <c r="BJ942" s="12">
        <f t="shared" si="103"/>
        <v>0</v>
      </c>
      <c r="BK942" s="12">
        <f t="shared" si="104"/>
        <v>0</v>
      </c>
      <c r="CQ942" s="3" t="str">
        <f>CONCATENATE(baseURL!$A$1,baseURL!$B$1,baseURL!$C$1,".",C942,".",L942,".pkl&amp;seq=",BC942)</f>
        <v>http://proteomics.broadinstitute.org/millscripts/viewfeed.pl?side=xl&amp;cycle=1&amp;fixedMods=iaaC&amp;file=msdataSM/iPRG2012_nd/cpick_in/iPRG2012_nd.1170.3.2.pkl&amp;seq=LVDMSTSK</v>
      </c>
    </row>
    <row r="943" spans="1:95" x14ac:dyDescent="0.2">
      <c r="A943" s="3">
        <v>7194</v>
      </c>
      <c r="B943" s="2" t="s">
        <v>1341</v>
      </c>
      <c r="C943" s="2" t="s">
        <v>1342</v>
      </c>
      <c r="D943" s="3">
        <v>1513</v>
      </c>
      <c r="E943" s="3">
        <v>1512</v>
      </c>
      <c r="F943" s="3">
        <v>24593</v>
      </c>
      <c r="G943" s="3">
        <v>2682</v>
      </c>
      <c r="H943" s="3">
        <v>11.1441</v>
      </c>
      <c r="I943" s="30">
        <v>414.49824999999998</v>
      </c>
      <c r="J943" s="30">
        <v>414.49753670000001</v>
      </c>
      <c r="K943" s="30">
        <v>7.1000000000000002E-4</v>
      </c>
      <c r="L943" s="3">
        <v>0</v>
      </c>
      <c r="M943" s="3">
        <v>4</v>
      </c>
      <c r="N943" s="10">
        <f t="shared" si="98"/>
        <v>1</v>
      </c>
      <c r="O943" s="35">
        <v>4</v>
      </c>
      <c r="P943" s="17"/>
      <c r="Q943" s="40">
        <v>1654.9639</v>
      </c>
      <c r="R943" s="40">
        <v>414.49642999999998</v>
      </c>
      <c r="S943" s="18">
        <f t="shared" si="99"/>
        <v>4.3908701457555583</v>
      </c>
      <c r="T943" s="18">
        <f t="shared" si="100"/>
        <v>2.669986807936207</v>
      </c>
      <c r="U943" s="18">
        <f t="shared" si="101"/>
        <v>1.8576758309967991</v>
      </c>
      <c r="V943" s="30">
        <v>414.49720000000002</v>
      </c>
      <c r="W943" s="3" t="s">
        <v>47</v>
      </c>
      <c r="Y943" s="3" t="s">
        <v>47</v>
      </c>
      <c r="Z943" s="3" t="s">
        <v>52</v>
      </c>
      <c r="AA943" s="3" t="s">
        <v>47</v>
      </c>
      <c r="AC943" s="3" t="s">
        <v>47</v>
      </c>
      <c r="AF943" s="3" t="s">
        <v>47</v>
      </c>
      <c r="AG943" s="3" t="s">
        <v>52</v>
      </c>
      <c r="AL943" s="3" t="s">
        <v>52</v>
      </c>
      <c r="AU943" s="3">
        <v>0</v>
      </c>
      <c r="AV943" s="3">
        <v>5</v>
      </c>
      <c r="AW943" s="3">
        <v>1</v>
      </c>
      <c r="AX943" s="3">
        <v>5</v>
      </c>
      <c r="AY943" s="3">
        <v>100</v>
      </c>
      <c r="AZ943" s="6" t="str">
        <f t="shared" si="102"/>
        <v>1171.1</v>
      </c>
      <c r="BC943" s="12" t="s">
        <v>1343</v>
      </c>
      <c r="BJ943" s="12">
        <f t="shared" si="103"/>
        <v>0</v>
      </c>
      <c r="BK943" s="12">
        <f t="shared" si="104"/>
        <v>0</v>
      </c>
      <c r="CQ943" s="3" t="str">
        <f>CONCATENATE(baseURL!$A$1,baseURL!$B$1,baseURL!$C$1,".",C943,".",L943,".pkl&amp;seq=",BC943)</f>
        <v>http://proteomics.broadinstitute.org/millscripts/viewfeed.pl?side=xl&amp;cycle=1&amp;fixedMods=iaaC&amp;file=msdataSM/iPRG2012_nd/cpick_in/iPRG2012_nd.1171.1.0.pkl&amp;seq=APGKKVAPAPFGAKSTK</v>
      </c>
    </row>
    <row r="944" spans="1:95" x14ac:dyDescent="0.2">
      <c r="A944" s="3">
        <v>6596</v>
      </c>
      <c r="B944" s="2" t="s">
        <v>1344</v>
      </c>
      <c r="C944" s="2" t="s">
        <v>1345</v>
      </c>
      <c r="D944" s="3">
        <v>1534</v>
      </c>
      <c r="E944" s="3">
        <v>1533</v>
      </c>
      <c r="F944" s="3">
        <v>24628</v>
      </c>
      <c r="G944" s="3">
        <v>2704</v>
      </c>
      <c r="H944" s="3">
        <v>11.183299999999999</v>
      </c>
      <c r="I944" s="30">
        <v>789.35217999999998</v>
      </c>
      <c r="J944" s="30">
        <v>789.3499789</v>
      </c>
      <c r="K944" s="30">
        <v>2.2000000000000001E-3</v>
      </c>
      <c r="L944" s="3">
        <v>2</v>
      </c>
      <c r="M944" s="3">
        <v>2</v>
      </c>
      <c r="N944" s="10">
        <f t="shared" si="98"/>
        <v>1</v>
      </c>
      <c r="O944" s="35">
        <v>2</v>
      </c>
      <c r="P944" s="17"/>
      <c r="Q944" s="40">
        <v>1577.69255</v>
      </c>
      <c r="R944" s="40">
        <v>789.34991000000002</v>
      </c>
      <c r="S944" s="18">
        <f t="shared" si="99"/>
        <v>2.8757842006381464</v>
      </c>
      <c r="T944" s="18">
        <f t="shared" si="100"/>
        <v>8.7287018217101095E-2</v>
      </c>
      <c r="U944" s="18">
        <f t="shared" si="101"/>
        <v>0.36739093306533904</v>
      </c>
      <c r="V944" s="30">
        <v>789.35019999999997</v>
      </c>
      <c r="W944" s="3" t="s">
        <v>47</v>
      </c>
      <c r="X944" s="3" t="s">
        <v>47</v>
      </c>
      <c r="Y944" s="3" t="s">
        <v>47</v>
      </c>
      <c r="Z944" s="3" t="s">
        <v>47</v>
      </c>
      <c r="AA944" s="3" t="s">
        <v>47</v>
      </c>
      <c r="AB944" s="12" t="s">
        <v>47</v>
      </c>
      <c r="AC944" s="3" t="s">
        <v>47</v>
      </c>
      <c r="AD944" s="3" t="s">
        <v>47</v>
      </c>
      <c r="AE944" s="3" t="s">
        <v>47</v>
      </c>
      <c r="AF944" s="3" t="s">
        <v>47</v>
      </c>
      <c r="AG944" s="3" t="s">
        <v>52</v>
      </c>
      <c r="AI944" s="3" t="s">
        <v>47</v>
      </c>
      <c r="AK944" s="3" t="s">
        <v>47</v>
      </c>
      <c r="AL944" s="3" t="s">
        <v>47</v>
      </c>
      <c r="AU944" s="3">
        <v>0</v>
      </c>
      <c r="AV944" s="3">
        <v>13</v>
      </c>
      <c r="AW944" s="3">
        <v>1</v>
      </c>
      <c r="AX944" s="3">
        <v>13</v>
      </c>
      <c r="AY944" s="3">
        <v>100</v>
      </c>
      <c r="AZ944" s="6" t="str">
        <f t="shared" si="102"/>
        <v>1172.15</v>
      </c>
      <c r="BC944" s="12" t="s">
        <v>1346</v>
      </c>
      <c r="BJ944" s="12">
        <f t="shared" si="103"/>
        <v>0</v>
      </c>
      <c r="BK944" s="12">
        <f t="shared" si="104"/>
        <v>0</v>
      </c>
      <c r="CQ944" s="3" t="str">
        <f>CONCATENATE(baseURL!$A$1,baseURL!$B$1,baseURL!$C$1,".",C944,".",L944,".pkl&amp;seq=",BC944)</f>
        <v>http://proteomics.broadinstitute.org/millscripts/viewfeed.pl?side=xl&amp;cycle=1&amp;fixedMods=iaaC&amp;file=msdataSM/iPRG2012_nd/cpick_in/iPRG2012_nd.1172.15.2.pkl&amp;seq=KLEDAEGQENAASSE</v>
      </c>
    </row>
    <row r="945" spans="1:95" x14ac:dyDescent="0.2">
      <c r="A945" s="3">
        <v>4702</v>
      </c>
      <c r="B945" s="2" t="s">
        <v>1347</v>
      </c>
      <c r="C945" s="2" t="s">
        <v>1348</v>
      </c>
      <c r="D945" s="3">
        <v>1522</v>
      </c>
      <c r="E945" s="3">
        <v>1521</v>
      </c>
      <c r="F945" s="3">
        <v>24616</v>
      </c>
      <c r="G945" s="3">
        <v>2692</v>
      </c>
      <c r="H945" s="3">
        <v>11.1692</v>
      </c>
      <c r="I945" s="30">
        <v>429.73829999999998</v>
      </c>
      <c r="J945" s="30">
        <v>429.73792049999997</v>
      </c>
      <c r="K945" s="30">
        <v>3.8000000000000002E-4</v>
      </c>
      <c r="L945" s="3">
        <v>2</v>
      </c>
      <c r="M945" s="3">
        <v>2</v>
      </c>
      <c r="N945" s="10">
        <f t="shared" si="98"/>
        <v>1</v>
      </c>
      <c r="O945" s="35">
        <v>2</v>
      </c>
      <c r="P945" s="17"/>
      <c r="Q945" s="40">
        <v>858.46795999999995</v>
      </c>
      <c r="R945" s="40">
        <v>429.73761999999999</v>
      </c>
      <c r="S945" s="18">
        <f t="shared" si="99"/>
        <v>1.5823608833419509</v>
      </c>
      <c r="T945" s="18">
        <f t="shared" si="100"/>
        <v>0.69926389032515912</v>
      </c>
      <c r="U945" s="18">
        <f t="shared" si="101"/>
        <v>-4.6540025996207345E-2</v>
      </c>
      <c r="V945" s="30">
        <v>429.73759999999999</v>
      </c>
      <c r="W945" s="3" t="s">
        <v>47</v>
      </c>
      <c r="X945" s="3" t="s">
        <v>47</v>
      </c>
      <c r="Y945" s="3" t="s">
        <v>47</v>
      </c>
      <c r="Z945" s="3" t="s">
        <v>47</v>
      </c>
      <c r="AA945" s="3" t="s">
        <v>47</v>
      </c>
      <c r="AB945" s="12" t="s">
        <v>47</v>
      </c>
      <c r="AC945" s="3" t="s">
        <v>47</v>
      </c>
      <c r="AD945" s="3" t="s">
        <v>47</v>
      </c>
      <c r="AE945" s="3" t="s">
        <v>47</v>
      </c>
      <c r="AF945" s="3" t="s">
        <v>47</v>
      </c>
      <c r="AG945" s="3" t="s">
        <v>47</v>
      </c>
      <c r="AH945" s="3" t="s">
        <v>47</v>
      </c>
      <c r="AI945" s="3" t="s">
        <v>47</v>
      </c>
      <c r="AJ945" s="3" t="s">
        <v>47</v>
      </c>
      <c r="AL945" s="3" t="s">
        <v>47</v>
      </c>
      <c r="AM945" s="3" t="s">
        <v>47</v>
      </c>
      <c r="AN945" s="3" t="s">
        <v>47</v>
      </c>
      <c r="AU945" s="3">
        <v>0</v>
      </c>
      <c r="AV945" s="3">
        <v>17</v>
      </c>
      <c r="AW945" s="3">
        <v>1</v>
      </c>
      <c r="AX945" s="3">
        <v>17</v>
      </c>
      <c r="AY945" s="3">
        <v>100</v>
      </c>
      <c r="AZ945" s="6" t="str">
        <f t="shared" si="102"/>
        <v>1172.3</v>
      </c>
      <c r="BC945" s="12" t="s">
        <v>1349</v>
      </c>
      <c r="BJ945" s="12">
        <f t="shared" si="103"/>
        <v>0</v>
      </c>
      <c r="BK945" s="12">
        <f t="shared" si="104"/>
        <v>0</v>
      </c>
      <c r="CQ945" s="3" t="str">
        <f>CONCATENATE(baseURL!$A$1,baseURL!$B$1,baseURL!$C$1,".",C945,".",L945,".pkl&amp;seq=",BC945)</f>
        <v>http://proteomics.broadinstitute.org/millscripts/viewfeed.pl?side=xl&amp;cycle=1&amp;fixedMods=iaaC&amp;file=msdataSM/iPRG2012_nd/cpick_in/iPRG2012_nd.1172.3.2.pkl&amp;seq=ALDGQNLK</v>
      </c>
    </row>
    <row r="946" spans="1:95" x14ac:dyDescent="0.2">
      <c r="A946" s="3">
        <v>4043</v>
      </c>
      <c r="B946" s="2" t="s">
        <v>1350</v>
      </c>
      <c r="C946" s="2" t="s">
        <v>1351</v>
      </c>
      <c r="D946" s="3">
        <v>1525</v>
      </c>
      <c r="E946" s="3">
        <v>1524</v>
      </c>
      <c r="F946" s="3">
        <v>24619</v>
      </c>
      <c r="G946" s="3">
        <v>2695</v>
      </c>
      <c r="H946" s="3">
        <v>11.1717</v>
      </c>
      <c r="I946" s="30">
        <v>475.75695000000002</v>
      </c>
      <c r="J946" s="30">
        <v>475.75664039999998</v>
      </c>
      <c r="K946" s="30">
        <v>3.1E-4</v>
      </c>
      <c r="L946" s="3">
        <v>2</v>
      </c>
      <c r="M946" s="3">
        <v>2</v>
      </c>
      <c r="N946" s="10">
        <f t="shared" si="98"/>
        <v>1</v>
      </c>
      <c r="O946" s="35">
        <v>2</v>
      </c>
      <c r="P946" s="17"/>
      <c r="Q946" s="40">
        <v>950.50540999999998</v>
      </c>
      <c r="R946" s="40">
        <v>475.75634000000002</v>
      </c>
      <c r="S946" s="18">
        <f t="shared" si="99"/>
        <v>1.2821689354568986</v>
      </c>
      <c r="T946" s="18">
        <f t="shared" si="100"/>
        <v>0.63141565272212652</v>
      </c>
      <c r="U946" s="18">
        <f t="shared" si="101"/>
        <v>0.54649823472418824</v>
      </c>
      <c r="V946" s="30">
        <v>475.75659999999999</v>
      </c>
      <c r="W946" s="3" t="s">
        <v>47</v>
      </c>
      <c r="X946" s="3" t="s">
        <v>47</v>
      </c>
      <c r="Y946" s="3" t="s">
        <v>47</v>
      </c>
      <c r="Z946" s="3" t="s">
        <v>47</v>
      </c>
      <c r="AA946" s="3" t="s">
        <v>47</v>
      </c>
      <c r="AB946" s="12" t="s">
        <v>47</v>
      </c>
      <c r="AC946" s="3" t="s">
        <v>47</v>
      </c>
      <c r="AE946" s="3" t="s">
        <v>47</v>
      </c>
      <c r="AF946" s="3" t="s">
        <v>48</v>
      </c>
      <c r="AG946" s="3" t="s">
        <v>47</v>
      </c>
      <c r="AH946" s="3" t="s">
        <v>47</v>
      </c>
      <c r="AI946" s="3" t="s">
        <v>48</v>
      </c>
      <c r="AJ946" s="3" t="s">
        <v>47</v>
      </c>
      <c r="AL946" s="3" t="s">
        <v>47</v>
      </c>
      <c r="AM946" s="3" t="s">
        <v>47</v>
      </c>
      <c r="AN946" s="3" t="s">
        <v>47</v>
      </c>
      <c r="AU946" s="3">
        <v>0</v>
      </c>
      <c r="AV946" s="3">
        <v>14</v>
      </c>
      <c r="AW946" s="3">
        <v>1</v>
      </c>
      <c r="AX946" s="3">
        <v>14</v>
      </c>
      <c r="AY946" s="3">
        <v>100</v>
      </c>
      <c r="AZ946" s="6" t="str">
        <f t="shared" si="102"/>
        <v>1172.6</v>
      </c>
      <c r="BC946" s="12" t="s">
        <v>1296</v>
      </c>
      <c r="BJ946" s="12">
        <f t="shared" si="103"/>
        <v>0</v>
      </c>
      <c r="BK946" s="12">
        <f t="shared" si="104"/>
        <v>0</v>
      </c>
      <c r="CQ946" s="3" t="str">
        <f>CONCATENATE(baseURL!$A$1,baseURL!$B$1,baseURL!$C$1,".",C946,".",L946,".pkl&amp;seq=",BC946)</f>
        <v>http://proteomics.broadinstitute.org/millscripts/viewfeed.pl?side=xl&amp;cycle=1&amp;fixedMods=iaaC&amp;file=msdataSM/iPRG2012_nd/cpick_in/iPRG2012_nd.1172.6.2.pkl&amp;seq=NTVFDAKR</v>
      </c>
    </row>
    <row r="947" spans="1:95" x14ac:dyDescent="0.2">
      <c r="A947" s="3">
        <v>5622</v>
      </c>
      <c r="B947" s="2" t="s">
        <v>1352</v>
      </c>
      <c r="C947" s="2" t="s">
        <v>1353</v>
      </c>
      <c r="D947" s="3">
        <v>1543</v>
      </c>
      <c r="E947" s="3">
        <v>1542</v>
      </c>
      <c r="F947" s="3">
        <v>24658</v>
      </c>
      <c r="G947" s="3">
        <v>2715</v>
      </c>
      <c r="H947" s="3">
        <v>11.225300000000001</v>
      </c>
      <c r="I947" s="30">
        <v>493.24921999999998</v>
      </c>
      <c r="J947" s="30">
        <v>493.24828109999999</v>
      </c>
      <c r="K947" s="30">
        <v>9.3999999999999997E-4</v>
      </c>
      <c r="L947" s="3">
        <v>2</v>
      </c>
      <c r="M947" s="3">
        <v>2</v>
      </c>
      <c r="N947" s="10">
        <f t="shared" si="98"/>
        <v>1</v>
      </c>
      <c r="O947" s="35">
        <v>2</v>
      </c>
      <c r="P947" s="17"/>
      <c r="Q947" s="40">
        <v>985.48838000000001</v>
      </c>
      <c r="R947" s="40">
        <v>493.24783000000002</v>
      </c>
      <c r="S947" s="18">
        <f t="shared" si="99"/>
        <v>2.8180559860912835</v>
      </c>
      <c r="T947" s="18">
        <f t="shared" si="100"/>
        <v>0.9145503994692572</v>
      </c>
      <c r="U947" s="18">
        <f t="shared" si="101"/>
        <v>0.54739216997758822</v>
      </c>
      <c r="V947" s="30">
        <v>493.24810000000002</v>
      </c>
      <c r="W947" s="3" t="s">
        <v>47</v>
      </c>
      <c r="X947" s="3" t="s">
        <v>47</v>
      </c>
      <c r="Y947" s="3" t="s">
        <v>47</v>
      </c>
      <c r="Z947" s="3" t="s">
        <v>47</v>
      </c>
      <c r="AA947" s="3" t="s">
        <v>48</v>
      </c>
      <c r="AB947" s="12" t="s">
        <v>47</v>
      </c>
      <c r="AC947" s="3" t="s">
        <v>47</v>
      </c>
      <c r="AD947" s="3" t="s">
        <v>47</v>
      </c>
      <c r="AE947" s="3" t="s">
        <v>47</v>
      </c>
      <c r="AF947" s="3" t="s">
        <v>47</v>
      </c>
      <c r="AH947" s="3" t="s">
        <v>47</v>
      </c>
      <c r="AI947" s="3" t="s">
        <v>47</v>
      </c>
      <c r="AJ947" s="3" t="s">
        <v>47</v>
      </c>
      <c r="AK947" s="3" t="s">
        <v>47</v>
      </c>
      <c r="AL947" s="3" t="s">
        <v>47</v>
      </c>
      <c r="AM947" s="3" t="s">
        <v>47</v>
      </c>
      <c r="AU947" s="3">
        <v>0</v>
      </c>
      <c r="AV947" s="3">
        <v>15</v>
      </c>
      <c r="AW947" s="3">
        <v>1</v>
      </c>
      <c r="AX947" s="3">
        <v>15</v>
      </c>
      <c r="AY947" s="3">
        <v>100</v>
      </c>
      <c r="AZ947" s="6" t="str">
        <f t="shared" si="102"/>
        <v>1174.3</v>
      </c>
      <c r="BC947" s="12" t="s">
        <v>1306</v>
      </c>
      <c r="BJ947" s="12">
        <f t="shared" si="103"/>
        <v>0</v>
      </c>
      <c r="BK947" s="12">
        <f t="shared" si="104"/>
        <v>0</v>
      </c>
      <c r="CQ947" s="3" t="str">
        <f>CONCATENATE(baseURL!$A$1,baseURL!$B$1,baseURL!$C$1,".",C947,".",L947,".pkl&amp;seq=",BC947)</f>
        <v>http://proteomics.broadinstitute.org/millscripts/viewfeed.pl?side=xl&amp;cycle=1&amp;fixedMods=iaaC&amp;file=msdataSM/iPRG2012_nd/cpick_in/iPRG2012_nd.1174.3.2.pkl&amp;seq=RMNPGPSVQ</v>
      </c>
    </row>
    <row r="948" spans="1:95" x14ac:dyDescent="0.2">
      <c r="A948" s="3">
        <v>1595</v>
      </c>
      <c r="B948" s="2" t="s">
        <v>1354</v>
      </c>
      <c r="C948" s="2" t="s">
        <v>1355</v>
      </c>
      <c r="D948" s="3">
        <v>1546</v>
      </c>
      <c r="E948" s="3">
        <v>1545</v>
      </c>
      <c r="F948" s="3">
        <v>24677</v>
      </c>
      <c r="G948" s="3">
        <v>2719</v>
      </c>
      <c r="H948" s="3">
        <v>11.241400000000001</v>
      </c>
      <c r="I948" s="30">
        <v>418.57191999999998</v>
      </c>
      <c r="J948" s="30">
        <v>418.90632840000001</v>
      </c>
      <c r="K948" s="30">
        <v>-0.33440999999999999</v>
      </c>
      <c r="L948" s="3">
        <v>3</v>
      </c>
      <c r="M948" s="3">
        <v>3</v>
      </c>
      <c r="N948" s="10">
        <f t="shared" si="98"/>
        <v>1</v>
      </c>
      <c r="O948" s="35">
        <v>3</v>
      </c>
      <c r="P948" s="17"/>
      <c r="Q948" s="40">
        <v>1253.69606</v>
      </c>
      <c r="R948" s="40">
        <v>418.5702</v>
      </c>
      <c r="S948" s="18">
        <f t="shared" si="99"/>
        <v>4.1092270782237179</v>
      </c>
      <c r="T948" s="18">
        <f t="shared" si="100"/>
        <v>803.03949015005583</v>
      </c>
      <c r="U948" s="18">
        <f t="shared" si="101"/>
        <v>802.97164012150813</v>
      </c>
      <c r="V948" s="30">
        <v>418.90629999999999</v>
      </c>
      <c r="X948" s="3" t="s">
        <v>47</v>
      </c>
      <c r="Z948" s="3" t="s">
        <v>48</v>
      </c>
      <c r="AA948" s="3" t="s">
        <v>47</v>
      </c>
      <c r="AB948" s="12" t="s">
        <v>48</v>
      </c>
      <c r="AC948" s="3" t="s">
        <v>47</v>
      </c>
      <c r="AD948" s="3" t="s">
        <v>47</v>
      </c>
      <c r="AF948" s="3" t="s">
        <v>47</v>
      </c>
      <c r="AG948" s="3" t="s">
        <v>47</v>
      </c>
      <c r="AU948" s="3">
        <v>0</v>
      </c>
      <c r="AV948" s="3">
        <v>6</v>
      </c>
      <c r="AW948" s="3">
        <v>1</v>
      </c>
      <c r="AX948" s="3">
        <v>6</v>
      </c>
      <c r="AY948" s="3">
        <v>100</v>
      </c>
      <c r="AZ948" s="6" t="str">
        <f t="shared" si="102"/>
        <v>1175.1</v>
      </c>
      <c r="BC948" s="12" t="s">
        <v>1356</v>
      </c>
      <c r="BJ948" s="12">
        <f t="shared" si="103"/>
        <v>0</v>
      </c>
      <c r="BK948" s="12">
        <f t="shared" si="104"/>
        <v>0</v>
      </c>
      <c r="CQ948" s="3" t="str">
        <f>CONCATENATE(baseURL!$A$1,baseURL!$B$1,baseURL!$C$1,".",C948,".",L948,".pkl&amp;seq=",BC948)</f>
        <v>http://proteomics.broadinstitute.org/millscripts/viewfeed.pl?side=xl&amp;cycle=1&amp;fixedMods=iaaC&amp;file=msdataSM/iPRG2012_nd/cpick_in/iPRG2012_nd.1175.1.3.pkl&amp;seq=TKTPGPGGQAALR</v>
      </c>
    </row>
    <row r="949" spans="1:95" x14ac:dyDescent="0.2">
      <c r="A949" s="3">
        <v>1056</v>
      </c>
      <c r="B949" s="2" t="s">
        <v>1357</v>
      </c>
      <c r="C949" s="2" t="s">
        <v>1358</v>
      </c>
      <c r="D949" s="3">
        <v>1548</v>
      </c>
      <c r="E949" s="3">
        <v>1547</v>
      </c>
      <c r="F949" s="3">
        <v>24679</v>
      </c>
      <c r="G949" s="3">
        <v>2721</v>
      </c>
      <c r="H949" s="3">
        <v>11.2464</v>
      </c>
      <c r="I949" s="30">
        <v>502.62797999999998</v>
      </c>
      <c r="J949" s="30">
        <v>502.62799439999998</v>
      </c>
      <c r="K949" s="30">
        <v>-1.0000000000000001E-5</v>
      </c>
      <c r="L949" s="3">
        <v>0</v>
      </c>
      <c r="M949" s="3">
        <v>3</v>
      </c>
      <c r="N949" s="10">
        <f t="shared" si="98"/>
        <v>1</v>
      </c>
      <c r="O949" s="35">
        <v>3</v>
      </c>
      <c r="P949" s="17"/>
      <c r="Q949" s="40">
        <v>1505.8686</v>
      </c>
      <c r="R949" s="40">
        <v>502.62772000000001</v>
      </c>
      <c r="S949" s="18">
        <f t="shared" si="99"/>
        <v>0.51728145827062766</v>
      </c>
      <c r="T949" s="18">
        <f t="shared" si="100"/>
        <v>0.54593089288149543</v>
      </c>
      <c r="U949" s="18">
        <f t="shared" si="101"/>
        <v>0.35811793269239317</v>
      </c>
      <c r="V949" s="30">
        <v>502.62790000000001</v>
      </c>
      <c r="W949" s="3" t="s">
        <v>47</v>
      </c>
      <c r="AA949" s="3" t="s">
        <v>47</v>
      </c>
      <c r="AB949" s="12" t="s">
        <v>48</v>
      </c>
      <c r="AG949" s="3" t="s">
        <v>47</v>
      </c>
      <c r="AH949" s="3" t="s">
        <v>52</v>
      </c>
      <c r="AU949" s="3">
        <v>0</v>
      </c>
      <c r="AV949" s="3">
        <v>3</v>
      </c>
      <c r="AW949" s="3">
        <v>1</v>
      </c>
      <c r="AX949" s="3">
        <v>3</v>
      </c>
      <c r="AY949" s="3">
        <v>100</v>
      </c>
      <c r="AZ949" s="6" t="str">
        <f t="shared" si="102"/>
        <v>1175.3</v>
      </c>
      <c r="BC949" s="12" t="s">
        <v>1359</v>
      </c>
      <c r="BJ949" s="12">
        <f t="shared" si="103"/>
        <v>0</v>
      </c>
      <c r="BK949" s="12">
        <f t="shared" si="104"/>
        <v>0</v>
      </c>
      <c r="CQ949" s="3" t="str">
        <f>CONCATENATE(baseURL!$A$1,baseURL!$B$1,baseURL!$C$1,".",C949,".",L949,".pkl&amp;seq=",BC949)</f>
        <v>http://proteomics.broadinstitute.org/millscripts/viewfeed.pl?side=xl&amp;cycle=1&amp;fixedMods=iaaC&amp;file=msdataSM/iPRG2012_nd/cpick_in/iPRG2012_nd.1175.3.0.pkl&amp;seq=VFAAEKLGSKKAEK</v>
      </c>
    </row>
    <row r="950" spans="1:95" x14ac:dyDescent="0.2">
      <c r="A950" s="3">
        <v>2324</v>
      </c>
      <c r="B950" s="2" t="s">
        <v>1360</v>
      </c>
      <c r="C950" s="2" t="s">
        <v>1354</v>
      </c>
      <c r="D950" s="3">
        <v>1554</v>
      </c>
      <c r="E950" s="3">
        <v>1553</v>
      </c>
      <c r="F950" s="3">
        <v>24699</v>
      </c>
      <c r="G950" s="3">
        <v>2728</v>
      </c>
      <c r="H950" s="3">
        <v>11.2685</v>
      </c>
      <c r="I950" s="30">
        <v>424.55212999999998</v>
      </c>
      <c r="J950" s="30">
        <v>424.55168309999999</v>
      </c>
      <c r="K950" s="30">
        <v>4.4999999999999999E-4</v>
      </c>
      <c r="L950" s="3">
        <v>3</v>
      </c>
      <c r="M950" s="3">
        <v>3</v>
      </c>
      <c r="N950" s="10">
        <f t="shared" si="98"/>
        <v>1</v>
      </c>
      <c r="O950" s="35">
        <v>3</v>
      </c>
      <c r="P950" s="17"/>
      <c r="Q950" s="40">
        <v>1271.63788</v>
      </c>
      <c r="R950" s="40">
        <v>424.55081000000001</v>
      </c>
      <c r="S950" s="18">
        <f t="shared" si="99"/>
        <v>3.1091684878995722</v>
      </c>
      <c r="T950" s="18">
        <f t="shared" si="100"/>
        <v>2.0565265202966438</v>
      </c>
      <c r="U950" s="18">
        <f t="shared" si="101"/>
        <v>0.91861796231570669</v>
      </c>
      <c r="V950" s="30">
        <v>424.55119999999999</v>
      </c>
      <c r="W950" s="3" t="s">
        <v>47</v>
      </c>
      <c r="Z950" s="3" t="s">
        <v>47</v>
      </c>
      <c r="AA950" s="3" t="s">
        <v>47</v>
      </c>
      <c r="AB950" s="12" t="s">
        <v>47</v>
      </c>
      <c r="AC950" s="3" t="s">
        <v>47</v>
      </c>
      <c r="AF950" s="3" t="s">
        <v>48</v>
      </c>
      <c r="AG950" s="3" t="s">
        <v>47</v>
      </c>
      <c r="AH950" s="3" t="s">
        <v>47</v>
      </c>
      <c r="AK950" s="3" t="s">
        <v>47</v>
      </c>
      <c r="AL950" s="3" t="s">
        <v>48</v>
      </c>
      <c r="AU950" s="3">
        <v>0</v>
      </c>
      <c r="AV950" s="3">
        <v>8</v>
      </c>
      <c r="AW950" s="3">
        <v>1</v>
      </c>
      <c r="AX950" s="3">
        <v>8</v>
      </c>
      <c r="AY950" s="3">
        <v>100</v>
      </c>
      <c r="AZ950" s="6" t="str">
        <f t="shared" si="102"/>
        <v>1176.2</v>
      </c>
      <c r="BC950" s="12" t="s">
        <v>1361</v>
      </c>
      <c r="BJ950" s="12">
        <f t="shared" si="103"/>
        <v>0</v>
      </c>
      <c r="BK950" s="12">
        <f t="shared" si="104"/>
        <v>0</v>
      </c>
      <c r="CQ950" s="3" t="str">
        <f>CONCATENATE(baseURL!$A$1,baseURL!$B$1,baseURL!$C$1,".",C950,".",L950,".pkl&amp;seq=",BC950)</f>
        <v>http://proteomics.broadinstitute.org/millscripts/viewfeed.pl?side=xl&amp;cycle=1&amp;fixedMods=iaaC&amp;file=msdataSM/iPRG2012_nd/cpick_in/iPRG2012_nd.1176.2.3.pkl&amp;seq=FKNGFQTGSASK</v>
      </c>
    </row>
    <row r="951" spans="1:95" x14ac:dyDescent="0.2">
      <c r="A951" s="3">
        <v>1403</v>
      </c>
      <c r="B951" s="2" t="s">
        <v>1362</v>
      </c>
      <c r="C951" s="2" t="s">
        <v>1363</v>
      </c>
      <c r="D951" s="3">
        <v>1559</v>
      </c>
      <c r="E951" s="3">
        <v>1558</v>
      </c>
      <c r="F951" s="3">
        <v>24704</v>
      </c>
      <c r="G951" s="3">
        <v>2733</v>
      </c>
      <c r="H951" s="3">
        <v>11.281000000000001</v>
      </c>
      <c r="I951" s="30">
        <v>592.80643999999995</v>
      </c>
      <c r="J951" s="30">
        <v>592.80700000000002</v>
      </c>
      <c r="K951" s="30">
        <v>-5.5999999999999995E-4</v>
      </c>
      <c r="L951" s="3">
        <v>2</v>
      </c>
      <c r="M951" s="3">
        <v>2</v>
      </c>
      <c r="N951" s="10">
        <f t="shared" si="98"/>
        <v>1</v>
      </c>
      <c r="O951" s="35">
        <v>2</v>
      </c>
      <c r="P951" s="17"/>
      <c r="Q951" s="40">
        <v>1184.6058499999999</v>
      </c>
      <c r="R951" s="40">
        <v>592.80655999999999</v>
      </c>
      <c r="S951" s="18">
        <f t="shared" si="99"/>
        <v>-0.20242690977996203</v>
      </c>
      <c r="T951" s="18">
        <f t="shared" si="100"/>
        <v>0.74223200233475006</v>
      </c>
      <c r="U951" s="18">
        <f t="shared" si="101"/>
        <v>-2.1254825520183807</v>
      </c>
      <c r="V951" s="30">
        <v>592.80529999999999</v>
      </c>
      <c r="W951" s="3" t="s">
        <v>48</v>
      </c>
      <c r="X951" s="3" t="s">
        <v>47</v>
      </c>
      <c r="Y951" s="3" t="s">
        <v>47</v>
      </c>
      <c r="Z951" s="3" t="s">
        <v>47</v>
      </c>
      <c r="AA951" s="3" t="s">
        <v>47</v>
      </c>
      <c r="AB951" s="12" t="s">
        <v>48</v>
      </c>
      <c r="AF951" s="3" t="s">
        <v>48</v>
      </c>
      <c r="AH951" s="3" t="s">
        <v>65</v>
      </c>
      <c r="AJ951" s="3" t="s">
        <v>52</v>
      </c>
      <c r="AM951" s="3" t="s">
        <v>48</v>
      </c>
      <c r="AU951" s="3">
        <v>1</v>
      </c>
      <c r="AV951" s="3">
        <v>4</v>
      </c>
      <c r="AW951" s="3">
        <v>1</v>
      </c>
      <c r="AX951" s="3">
        <v>4</v>
      </c>
      <c r="AY951" s="3">
        <v>100</v>
      </c>
      <c r="AZ951" s="6" t="str">
        <f t="shared" si="102"/>
        <v>1176.7</v>
      </c>
      <c r="BC951" s="12" t="s">
        <v>1364</v>
      </c>
      <c r="BJ951" s="12">
        <f t="shared" si="103"/>
        <v>0</v>
      </c>
      <c r="BK951" s="12">
        <f t="shared" si="104"/>
        <v>0</v>
      </c>
      <c r="CD951" s="3" t="s">
        <v>1365</v>
      </c>
      <c r="CQ951" s="3" t="str">
        <f>CONCATENATE(baseURL!$A$1,baseURL!$B$1,baseURL!$C$1,".",C951,".",L951,".pkl&amp;seq=",BC951)</f>
        <v>http://proteomics.broadinstitute.org/millscripts/viewfeed.pl?side=xl&amp;cycle=1&amp;fixedMods=iaaC&amp;file=msdataSM/iPRG2012_nd/cpick_in/iPRG2012_nd.1176.7.2.pkl&amp;seq=FKNGFQTGSAK</v>
      </c>
    </row>
    <row r="952" spans="1:95" x14ac:dyDescent="0.2">
      <c r="A952" s="3">
        <v>1382</v>
      </c>
      <c r="B952" s="2" t="s">
        <v>1369</v>
      </c>
      <c r="C952" s="2" t="s">
        <v>1360</v>
      </c>
      <c r="D952" s="3">
        <v>1562</v>
      </c>
      <c r="E952" s="3">
        <v>1561</v>
      </c>
      <c r="F952" s="3">
        <v>24721</v>
      </c>
      <c r="G952" s="3">
        <v>2737</v>
      </c>
      <c r="H952" s="3">
        <v>11.294</v>
      </c>
      <c r="I952" s="30">
        <v>460.88522</v>
      </c>
      <c r="J952" s="30">
        <v>460.88380619999998</v>
      </c>
      <c r="K952" s="30">
        <v>1.41E-3</v>
      </c>
      <c r="L952" s="3">
        <v>3</v>
      </c>
      <c r="M952" s="3">
        <v>3</v>
      </c>
      <c r="N952" s="10">
        <f t="shared" si="98"/>
        <v>1</v>
      </c>
      <c r="O952" s="35">
        <v>3</v>
      </c>
      <c r="P952" s="17"/>
      <c r="Q952" s="40">
        <v>1380.63247</v>
      </c>
      <c r="R952" s="40">
        <v>460.88234</v>
      </c>
      <c r="S952" s="18">
        <f t="shared" si="99"/>
        <v>6.2488833918102751</v>
      </c>
      <c r="T952" s="18">
        <f t="shared" si="100"/>
        <v>3.1812891767162403</v>
      </c>
      <c r="U952" s="18">
        <f t="shared" si="101"/>
        <v>3.1678367194730797</v>
      </c>
      <c r="V952" s="30">
        <v>460.88380000000001</v>
      </c>
      <c r="X952" s="3" t="s">
        <v>47</v>
      </c>
      <c r="Y952" s="3" t="s">
        <v>47</v>
      </c>
      <c r="Z952" s="3" t="s">
        <v>48</v>
      </c>
      <c r="AA952" s="3" t="s">
        <v>47</v>
      </c>
      <c r="AB952" s="12" t="s">
        <v>48</v>
      </c>
      <c r="AF952" s="3" t="s">
        <v>48</v>
      </c>
      <c r="AG952" s="3" t="s">
        <v>48</v>
      </c>
      <c r="AL952" s="3" t="s">
        <v>52</v>
      </c>
      <c r="AM952" s="3" t="s">
        <v>48</v>
      </c>
      <c r="AO952" s="3" t="s">
        <v>48</v>
      </c>
      <c r="AU952" s="3">
        <v>0</v>
      </c>
      <c r="AV952" s="3">
        <v>3</v>
      </c>
      <c r="AW952" s="3">
        <v>1</v>
      </c>
      <c r="AX952" s="3">
        <v>3</v>
      </c>
      <c r="AY952" s="3">
        <v>100</v>
      </c>
      <c r="AZ952" s="6" t="str">
        <f t="shared" si="102"/>
        <v>1177.3</v>
      </c>
      <c r="BC952" s="12" t="s">
        <v>1370</v>
      </c>
      <c r="BJ952" s="12">
        <f t="shared" si="103"/>
        <v>1</v>
      </c>
      <c r="BK952" s="12">
        <f t="shared" si="104"/>
        <v>0</v>
      </c>
      <c r="CQ952" s="3" t="str">
        <f>CONCATENATE(baseURL!$A$1,baseURL!$B$1,baseURL!$C$1,".",C952,".",L952,".pkl&amp;seq=",BC952)</f>
        <v>http://proteomics.broadinstitute.org/millscripts/viewfeed.pl?side=xl&amp;cycle=1&amp;fixedMods=iaaC&amp;file=msdataSM/iPRG2012_nd/cpick_in/iPRG2012_nd.1177.3.3.pkl&amp;seq=YSRDQPGLCER</v>
      </c>
    </row>
    <row r="953" spans="1:95" x14ac:dyDescent="0.2">
      <c r="A953" s="3">
        <v>4387</v>
      </c>
      <c r="B953" s="2" t="s">
        <v>1371</v>
      </c>
      <c r="C953" s="2" t="s">
        <v>1372</v>
      </c>
      <c r="D953" s="3">
        <v>1569</v>
      </c>
      <c r="E953" s="3">
        <v>1568</v>
      </c>
      <c r="F953" s="3">
        <v>24740</v>
      </c>
      <c r="G953" s="3">
        <v>2745</v>
      </c>
      <c r="H953" s="3">
        <v>11.315200000000001</v>
      </c>
      <c r="I953" s="30">
        <v>405.56470999999999</v>
      </c>
      <c r="J953" s="30">
        <v>405.56365579999999</v>
      </c>
      <c r="K953" s="30">
        <v>1.0499999999999999E-3</v>
      </c>
      <c r="L953" s="3">
        <v>3</v>
      </c>
      <c r="M953" s="3">
        <v>3</v>
      </c>
      <c r="N953" s="10">
        <f t="shared" si="98"/>
        <v>1</v>
      </c>
      <c r="O953" s="35">
        <v>3</v>
      </c>
      <c r="P953" s="17"/>
      <c r="Q953" s="40">
        <v>1214.6739299999999</v>
      </c>
      <c r="R953" s="40">
        <v>405.56283000000002</v>
      </c>
      <c r="S953" s="18">
        <f t="shared" si="99"/>
        <v>4.6355332907886551</v>
      </c>
      <c r="T953" s="18">
        <f t="shared" si="100"/>
        <v>2.0361826550347013</v>
      </c>
      <c r="U953" s="18">
        <f t="shared" si="101"/>
        <v>0.91231240292739468</v>
      </c>
      <c r="V953" s="30">
        <v>405.56319999999999</v>
      </c>
      <c r="W953" s="3" t="s">
        <v>47</v>
      </c>
      <c r="X953" s="3" t="s">
        <v>47</v>
      </c>
      <c r="Y953" s="3" t="s">
        <v>47</v>
      </c>
      <c r="Z953" s="3" t="s">
        <v>47</v>
      </c>
      <c r="AA953" s="3" t="s">
        <v>47</v>
      </c>
      <c r="AB953" s="12" t="s">
        <v>47</v>
      </c>
      <c r="AC953" s="3" t="s">
        <v>47</v>
      </c>
      <c r="AD953" s="3" t="s">
        <v>47</v>
      </c>
      <c r="AE953" s="3" t="s">
        <v>47</v>
      </c>
      <c r="AF953" s="3" t="s">
        <v>47</v>
      </c>
      <c r="AG953" s="3" t="s">
        <v>47</v>
      </c>
      <c r="AH953" s="3" t="s">
        <v>47</v>
      </c>
      <c r="AK953" s="3" t="s">
        <v>47</v>
      </c>
      <c r="AL953" s="3" t="s">
        <v>48</v>
      </c>
      <c r="AM953" s="3" t="s">
        <v>47</v>
      </c>
      <c r="AU953" s="3">
        <v>0</v>
      </c>
      <c r="AV953" s="3">
        <v>14</v>
      </c>
      <c r="AW953" s="3">
        <v>1</v>
      </c>
      <c r="AX953" s="3">
        <v>14</v>
      </c>
      <c r="AY953" s="3">
        <v>100</v>
      </c>
      <c r="AZ953" s="6" t="str">
        <f t="shared" si="102"/>
        <v>1178.1</v>
      </c>
      <c r="BC953" s="12" t="s">
        <v>1373</v>
      </c>
      <c r="BJ953" s="12">
        <f t="shared" si="103"/>
        <v>0</v>
      </c>
      <c r="BK953" s="12">
        <f t="shared" si="104"/>
        <v>0</v>
      </c>
      <c r="CQ953" s="3" t="str">
        <f>CONCATENATE(baseURL!$A$1,baseURL!$B$1,baseURL!$C$1,".",C953,".",L953,".pkl&amp;seq=",BC953)</f>
        <v>http://proteomics.broadinstitute.org/millscripts/viewfeed.pl?side=xl&amp;cycle=1&amp;fixedMods=iaaC&amp;file=msdataSM/iPRG2012_nd/cpick_in/iPRG2012_nd.1178.1.3.pkl&amp;seq=LLNENEKAGVK</v>
      </c>
    </row>
    <row r="954" spans="1:95" x14ac:dyDescent="0.2">
      <c r="A954" s="3">
        <v>5316</v>
      </c>
      <c r="B954" s="2" t="s">
        <v>1374</v>
      </c>
      <c r="C954" s="2" t="s">
        <v>1375</v>
      </c>
      <c r="D954" s="3">
        <v>1570</v>
      </c>
      <c r="E954" s="3">
        <v>1569</v>
      </c>
      <c r="F954" s="3">
        <v>24741</v>
      </c>
      <c r="G954" s="3">
        <v>2746</v>
      </c>
      <c r="H954" s="3">
        <v>11.3169</v>
      </c>
      <c r="I954" s="30">
        <v>482.22518000000002</v>
      </c>
      <c r="J954" s="30">
        <v>482.22435280000002</v>
      </c>
      <c r="K954" s="30">
        <v>8.3000000000000001E-4</v>
      </c>
      <c r="L954" s="3">
        <v>3</v>
      </c>
      <c r="M954" s="3">
        <v>3</v>
      </c>
      <c r="N954" s="10">
        <f t="shared" si="98"/>
        <v>1</v>
      </c>
      <c r="O954" s="35">
        <v>3</v>
      </c>
      <c r="P954" s="17"/>
      <c r="Q954" s="40">
        <v>1444.6563799999999</v>
      </c>
      <c r="R954" s="40">
        <v>482.22363999999999</v>
      </c>
      <c r="S954" s="18">
        <f t="shared" si="99"/>
        <v>3.1935389978684365</v>
      </c>
      <c r="T954" s="18">
        <f t="shared" si="100"/>
        <v>1.4781523361872329</v>
      </c>
      <c r="U954" s="18">
        <f t="shared" si="101"/>
        <v>1.161286908305079</v>
      </c>
      <c r="V954" s="30">
        <v>482.2242</v>
      </c>
      <c r="W954" s="3" t="s">
        <v>47</v>
      </c>
      <c r="X954" s="3" t="s">
        <v>47</v>
      </c>
      <c r="Y954" s="3" t="s">
        <v>47</v>
      </c>
      <c r="Z954" s="3" t="s">
        <v>47</v>
      </c>
      <c r="AA954" s="3" t="s">
        <v>47</v>
      </c>
      <c r="AB954" s="12" t="s">
        <v>47</v>
      </c>
      <c r="AC954" s="3" t="s">
        <v>47</v>
      </c>
      <c r="AD954" s="3" t="s">
        <v>47</v>
      </c>
      <c r="AE954" s="3" t="s">
        <v>47</v>
      </c>
      <c r="AF954" s="3" t="s">
        <v>47</v>
      </c>
      <c r="AG954" s="3" t="s">
        <v>48</v>
      </c>
      <c r="AH954" s="3" t="s">
        <v>47</v>
      </c>
      <c r="AI954" s="3" t="s">
        <v>47</v>
      </c>
      <c r="AJ954" s="3" t="s">
        <v>47</v>
      </c>
      <c r="AK954" s="3" t="s">
        <v>47</v>
      </c>
      <c r="AL954" s="3" t="s">
        <v>47</v>
      </c>
      <c r="AM954" s="3" t="s">
        <v>47</v>
      </c>
      <c r="AN954" s="3" t="s">
        <v>47</v>
      </c>
      <c r="AU954" s="3">
        <v>0</v>
      </c>
      <c r="AV954" s="3">
        <v>17</v>
      </c>
      <c r="AW954" s="3">
        <v>1</v>
      </c>
      <c r="AX954" s="3">
        <v>17</v>
      </c>
      <c r="AY954" s="3">
        <v>100</v>
      </c>
      <c r="AZ954" s="6" t="str">
        <f t="shared" si="102"/>
        <v>1178.2</v>
      </c>
      <c r="BC954" s="12" t="s">
        <v>1325</v>
      </c>
      <c r="BJ954" s="12">
        <f t="shared" si="103"/>
        <v>0</v>
      </c>
      <c r="BK954" s="12">
        <f t="shared" si="104"/>
        <v>0</v>
      </c>
      <c r="CQ954" s="3" t="str">
        <f>CONCATENATE(baseURL!$A$1,baseURL!$B$1,baseURL!$C$1,".",C954,".",L954,".pkl&amp;seq=",BC954)</f>
        <v>http://proteomics.broadinstitute.org/millscripts/viewfeed.pl?side=xl&amp;cycle=1&amp;fixedMods=iaaC&amp;file=msdataSM/iPRG2012_nd/cpick_in/iPRG2012_nd.1178.2.3.pkl&amp;seq=AGHQTSAESWGTGR</v>
      </c>
    </row>
    <row r="955" spans="1:95" x14ac:dyDescent="0.2">
      <c r="A955" s="3">
        <v>4846</v>
      </c>
      <c r="B955" s="2" t="s">
        <v>1376</v>
      </c>
      <c r="C955" s="2" t="s">
        <v>1377</v>
      </c>
      <c r="D955" s="3">
        <v>1573</v>
      </c>
      <c r="E955" s="3">
        <v>1572</v>
      </c>
      <c r="F955" s="3">
        <v>24744</v>
      </c>
      <c r="G955" s="3">
        <v>2749</v>
      </c>
      <c r="H955" s="3">
        <v>11.321899999999999</v>
      </c>
      <c r="I955" s="30">
        <v>540.26112000000001</v>
      </c>
      <c r="J955" s="30">
        <v>540.2600377</v>
      </c>
      <c r="K955" s="30">
        <v>1.08E-3</v>
      </c>
      <c r="L955" s="3">
        <v>2</v>
      </c>
      <c r="M955" s="3">
        <v>2</v>
      </c>
      <c r="N955" s="10">
        <f t="shared" si="98"/>
        <v>1</v>
      </c>
      <c r="O955" s="35">
        <v>2</v>
      </c>
      <c r="P955" s="17"/>
      <c r="Q955" s="40">
        <v>1079.51161</v>
      </c>
      <c r="R955" s="40">
        <v>540.25944000000004</v>
      </c>
      <c r="S955" s="18">
        <f t="shared" si="99"/>
        <v>3.1096171127797798</v>
      </c>
      <c r="T955" s="18">
        <f t="shared" si="100"/>
        <v>1.1063203263186159</v>
      </c>
      <c r="U955" s="18">
        <f t="shared" si="101"/>
        <v>1.2216352941936117</v>
      </c>
      <c r="V955" s="30">
        <v>540.26009999999997</v>
      </c>
      <c r="W955" s="3" t="s">
        <v>47</v>
      </c>
      <c r="X955" s="3" t="s">
        <v>47</v>
      </c>
      <c r="Y955" s="3" t="s">
        <v>47</v>
      </c>
      <c r="Z955" s="3" t="s">
        <v>47</v>
      </c>
      <c r="AA955" s="3" t="s">
        <v>48</v>
      </c>
      <c r="AB955" s="12" t="s">
        <v>47</v>
      </c>
      <c r="AC955" s="3" t="s">
        <v>47</v>
      </c>
      <c r="AD955" s="3" t="s">
        <v>47</v>
      </c>
      <c r="AE955" s="3" t="s">
        <v>47</v>
      </c>
      <c r="AF955" s="3" t="s">
        <v>47</v>
      </c>
      <c r="AG955" s="3" t="s">
        <v>47</v>
      </c>
      <c r="AH955" s="3" t="s">
        <v>47</v>
      </c>
      <c r="AI955" s="3" t="s">
        <v>47</v>
      </c>
      <c r="AJ955" s="3" t="s">
        <v>47</v>
      </c>
      <c r="AK955" s="3" t="s">
        <v>47</v>
      </c>
      <c r="AL955" s="3" t="s">
        <v>47</v>
      </c>
      <c r="AM955" s="3" t="s">
        <v>47</v>
      </c>
      <c r="AN955" s="3" t="s">
        <v>47</v>
      </c>
      <c r="AU955" s="3">
        <v>0</v>
      </c>
      <c r="AV955" s="3">
        <v>17</v>
      </c>
      <c r="AW955" s="3">
        <v>1</v>
      </c>
      <c r="AX955" s="3">
        <v>17</v>
      </c>
      <c r="AY955" s="3">
        <v>100</v>
      </c>
      <c r="AZ955" s="6" t="str">
        <f t="shared" si="102"/>
        <v>1178.5</v>
      </c>
      <c r="BC955" s="12" t="s">
        <v>1328</v>
      </c>
      <c r="BJ955" s="12">
        <f t="shared" si="103"/>
        <v>0</v>
      </c>
      <c r="BK955" s="12">
        <f t="shared" si="104"/>
        <v>0</v>
      </c>
      <c r="CQ955" s="3" t="str">
        <f>CONCATENATE(baseURL!$A$1,baseURL!$B$1,baseURL!$C$1,".",C955,".",L955,".pkl&amp;seq=",BC955)</f>
        <v>http://proteomics.broadinstitute.org/millscripts/viewfeed.pl?side=xl&amp;cycle=1&amp;fixedMods=iaaC&amp;file=msdataSM/iPRG2012_nd/cpick_in/iPRG2012_nd.1178.5.2.pkl&amp;seq=YAQDGAGLER</v>
      </c>
    </row>
    <row r="956" spans="1:95" x14ac:dyDescent="0.2">
      <c r="A956" s="3">
        <v>2611</v>
      </c>
      <c r="B956" s="2" t="s">
        <v>1378</v>
      </c>
      <c r="C956" s="2" t="s">
        <v>1371</v>
      </c>
      <c r="D956" s="3">
        <v>1579</v>
      </c>
      <c r="E956" s="3">
        <v>1578</v>
      </c>
      <c r="F956" s="3">
        <v>24762</v>
      </c>
      <c r="G956" s="3">
        <v>2756</v>
      </c>
      <c r="H956" s="3">
        <v>11.3421</v>
      </c>
      <c r="I956" s="30">
        <v>443.74245000000002</v>
      </c>
      <c r="J956" s="30">
        <v>443.74302949999998</v>
      </c>
      <c r="K956" s="30">
        <v>-5.8E-4</v>
      </c>
      <c r="L956" s="3">
        <v>2</v>
      </c>
      <c r="M956" s="3">
        <v>2</v>
      </c>
      <c r="N956" s="10">
        <f t="shared" si="98"/>
        <v>1</v>
      </c>
      <c r="O956" s="35">
        <v>2</v>
      </c>
      <c r="P956" s="17"/>
      <c r="Q956" s="40">
        <v>886.47411</v>
      </c>
      <c r="R956" s="40">
        <v>443.74068999999997</v>
      </c>
      <c r="S956" s="18">
        <f t="shared" si="99"/>
        <v>3.966280396884625</v>
      </c>
      <c r="T956" s="18">
        <f t="shared" si="100"/>
        <v>5.2722232887974414</v>
      </c>
      <c r="U956" s="18">
        <f t="shared" si="101"/>
        <v>5.2057430208230011</v>
      </c>
      <c r="V956" s="30">
        <v>443.74299999999999</v>
      </c>
      <c r="W956" s="3" t="s">
        <v>52</v>
      </c>
      <c r="Z956" s="3" t="s">
        <v>47</v>
      </c>
      <c r="AA956" s="3" t="s">
        <v>47</v>
      </c>
      <c r="AB956" s="12" t="s">
        <v>47</v>
      </c>
      <c r="AC956" s="3" t="s">
        <v>47</v>
      </c>
      <c r="AD956" s="3" t="s">
        <v>48</v>
      </c>
      <c r="AE956" s="3" t="s">
        <v>47</v>
      </c>
      <c r="AF956" s="3" t="s">
        <v>47</v>
      </c>
      <c r="AG956" s="3" t="s">
        <v>48</v>
      </c>
      <c r="AH956" s="3" t="s">
        <v>47</v>
      </c>
      <c r="AI956" s="3" t="s">
        <v>47</v>
      </c>
      <c r="AJ956" s="3" t="s">
        <v>47</v>
      </c>
      <c r="AK956" s="3" t="s">
        <v>48</v>
      </c>
      <c r="AL956" s="3" t="s">
        <v>47</v>
      </c>
      <c r="AU956" s="3">
        <v>0</v>
      </c>
      <c r="AV956" s="3">
        <v>10</v>
      </c>
      <c r="AW956" s="3">
        <v>1</v>
      </c>
      <c r="AX956" s="3">
        <v>10</v>
      </c>
      <c r="AY956" s="3">
        <v>100</v>
      </c>
      <c r="AZ956" s="6" t="str">
        <f t="shared" si="102"/>
        <v>1179.2</v>
      </c>
      <c r="BC956" s="12" t="s">
        <v>1379</v>
      </c>
      <c r="BJ956" s="12">
        <f t="shared" si="103"/>
        <v>0</v>
      </c>
      <c r="BK956" s="12">
        <f t="shared" si="104"/>
        <v>0</v>
      </c>
      <c r="CQ956" s="3" t="str">
        <f>CONCATENATE(baseURL!$A$1,baseURL!$B$1,baseURL!$C$1,".",C956,".",L956,".pkl&amp;seq=",BC956)</f>
        <v>http://proteomics.broadinstitute.org/millscripts/viewfeed.pl?side=xl&amp;cycle=1&amp;fixedMods=iaaC&amp;file=msdataSM/iPRG2012_nd/cpick_in/iPRG2012_nd.1179.2.2.pkl&amp;seq=AADGGVLQR</v>
      </c>
    </row>
    <row r="957" spans="1:95" x14ac:dyDescent="0.2">
      <c r="A957" s="3">
        <v>3126</v>
      </c>
      <c r="B957" s="2" t="s">
        <v>1380</v>
      </c>
      <c r="C957" s="2" t="s">
        <v>1381</v>
      </c>
      <c r="D957" s="3">
        <v>1582</v>
      </c>
      <c r="E957" s="3">
        <v>1581</v>
      </c>
      <c r="F957" s="3">
        <v>24765</v>
      </c>
      <c r="G957" s="3">
        <v>2759</v>
      </c>
      <c r="H957" s="3">
        <v>11.349600000000001</v>
      </c>
      <c r="I957" s="30">
        <v>507.75936999999999</v>
      </c>
      <c r="J957" s="30">
        <v>507.75911719999999</v>
      </c>
      <c r="K957" s="30">
        <v>2.5000000000000001E-4</v>
      </c>
      <c r="L957" s="3">
        <v>2</v>
      </c>
      <c r="M957" s="3">
        <v>2</v>
      </c>
      <c r="N957" s="10">
        <f t="shared" si="98"/>
        <v>1</v>
      </c>
      <c r="O957" s="35">
        <v>2</v>
      </c>
      <c r="P957" s="17"/>
      <c r="Q957" s="40">
        <v>1014.51022</v>
      </c>
      <c r="R957" s="40">
        <v>507.75875000000002</v>
      </c>
      <c r="S957" s="18">
        <f t="shared" si="99"/>
        <v>1.2210523205546389</v>
      </c>
      <c r="T957" s="18">
        <f t="shared" si="100"/>
        <v>0.72317808402323958</v>
      </c>
      <c r="U957" s="18">
        <f t="shared" si="101"/>
        <v>0.6893037293182761</v>
      </c>
      <c r="V957" s="30">
        <v>507.75909999999999</v>
      </c>
      <c r="W957" s="3" t="s">
        <v>47</v>
      </c>
      <c r="X957" s="3" t="s">
        <v>47</v>
      </c>
      <c r="Y957" s="3" t="s">
        <v>47</v>
      </c>
      <c r="Z957" s="3" t="s">
        <v>47</v>
      </c>
      <c r="AA957" s="3" t="s">
        <v>47</v>
      </c>
      <c r="AC957" s="3" t="s">
        <v>47</v>
      </c>
      <c r="AD957" s="3" t="s">
        <v>47</v>
      </c>
      <c r="AF957" s="3" t="s">
        <v>48</v>
      </c>
      <c r="AG957" s="3" t="s">
        <v>48</v>
      </c>
      <c r="AH957" s="3" t="s">
        <v>47</v>
      </c>
      <c r="AI957" s="3" t="s">
        <v>48</v>
      </c>
      <c r="AL957" s="3" t="s">
        <v>52</v>
      </c>
      <c r="AM957" s="3" t="s">
        <v>48</v>
      </c>
      <c r="AU957" s="3">
        <v>0</v>
      </c>
      <c r="AV957" s="3">
        <v>8</v>
      </c>
      <c r="AW957" s="3">
        <v>1</v>
      </c>
      <c r="AX957" s="3">
        <v>8</v>
      </c>
      <c r="AY957" s="3">
        <v>100</v>
      </c>
      <c r="AZ957" s="6" t="str">
        <f t="shared" si="102"/>
        <v>1179.5</v>
      </c>
      <c r="BC957" s="12" t="s">
        <v>1382</v>
      </c>
      <c r="BJ957" s="12">
        <f t="shared" si="103"/>
        <v>0</v>
      </c>
      <c r="BK957" s="12">
        <f t="shared" si="104"/>
        <v>0</v>
      </c>
      <c r="CQ957" s="3" t="str">
        <f>CONCATENATE(baseURL!$A$1,baseURL!$B$1,baseURL!$C$1,".",C957,".",L957,".pkl&amp;seq=",BC957)</f>
        <v>http://proteomics.broadinstitute.org/millscripts/viewfeed.pl?side=xl&amp;cycle=1&amp;fixedMods=iaaC&amp;file=msdataSM/iPRG2012_nd/cpick_in/iPRG2012_nd.1179.5.2.pkl&amp;seq=VSPPGSDVEK</v>
      </c>
    </row>
    <row r="958" spans="1:95" x14ac:dyDescent="0.2">
      <c r="A958" s="3">
        <v>3229</v>
      </c>
      <c r="B958" s="2" t="s">
        <v>1390</v>
      </c>
      <c r="C958" s="2" t="s">
        <v>1391</v>
      </c>
      <c r="D958" s="3">
        <v>1585</v>
      </c>
      <c r="E958" s="3">
        <v>1584</v>
      </c>
      <c r="F958" s="3">
        <v>24782</v>
      </c>
      <c r="G958" s="3">
        <v>2763</v>
      </c>
      <c r="H958" s="3">
        <v>11.363799999999999</v>
      </c>
      <c r="I958" s="30">
        <v>410.21620999999999</v>
      </c>
      <c r="J958" s="30">
        <v>410.2143337</v>
      </c>
      <c r="K958" s="30">
        <v>1.8799999999999999E-3</v>
      </c>
      <c r="L958" s="3">
        <v>2</v>
      </c>
      <c r="M958" s="3">
        <v>2</v>
      </c>
      <c r="N958" s="10">
        <f t="shared" si="98"/>
        <v>1</v>
      </c>
      <c r="O958" s="35">
        <v>2</v>
      </c>
      <c r="P958" s="17"/>
      <c r="Q958" s="40">
        <v>819.42066999999997</v>
      </c>
      <c r="R958" s="40">
        <v>410.21397000000002</v>
      </c>
      <c r="S958" s="18">
        <f t="shared" si="99"/>
        <v>5.4605648851306601</v>
      </c>
      <c r="T958" s="18">
        <f t="shared" si="100"/>
        <v>0.88661046814147204</v>
      </c>
      <c r="U958" s="18">
        <f t="shared" si="101"/>
        <v>0.31690778340873821</v>
      </c>
      <c r="V958" s="30">
        <v>410.21409999999997</v>
      </c>
      <c r="W958" s="3" t="s">
        <v>47</v>
      </c>
      <c r="X958" s="3" t="s">
        <v>47</v>
      </c>
      <c r="Y958" s="3" t="s">
        <v>47</v>
      </c>
      <c r="Z958" s="3" t="s">
        <v>47</v>
      </c>
      <c r="AA958" s="3" t="s">
        <v>47</v>
      </c>
      <c r="AB958" s="12" t="s">
        <v>47</v>
      </c>
      <c r="AC958" s="3" t="s">
        <v>52</v>
      </c>
      <c r="AE958" s="3" t="s">
        <v>52</v>
      </c>
      <c r="AF958" s="3" t="s">
        <v>48</v>
      </c>
      <c r="AH958" s="3" t="s">
        <v>52</v>
      </c>
      <c r="AI958" s="3" t="s">
        <v>48</v>
      </c>
      <c r="AL958" s="3" t="s">
        <v>48</v>
      </c>
      <c r="AU958" s="3">
        <v>0</v>
      </c>
      <c r="AV958" s="3">
        <v>6</v>
      </c>
      <c r="AW958" s="3">
        <v>1</v>
      </c>
      <c r="AX958" s="3">
        <v>6</v>
      </c>
      <c r="AY958" s="3">
        <v>100</v>
      </c>
      <c r="AZ958" s="6" t="str">
        <f t="shared" si="102"/>
        <v>1180.1</v>
      </c>
      <c r="BC958" s="12" t="s">
        <v>1284</v>
      </c>
      <c r="BJ958" s="12">
        <f t="shared" si="103"/>
        <v>0</v>
      </c>
      <c r="BK958" s="12">
        <f t="shared" si="104"/>
        <v>0</v>
      </c>
      <c r="CQ958" s="3" t="str">
        <f>CONCATENATE(baseURL!$A$1,baseURL!$B$1,baseURL!$C$1,".",C958,".",L958,".pkl&amp;seq=",BC958)</f>
        <v>http://proteomics.broadinstitute.org/millscripts/viewfeed.pl?side=xl&amp;cycle=1&amp;fixedMods=iaaC&amp;file=msdataSM/iPRG2012_nd/cpick_in/iPRG2012_nd.1180.1.2.pkl&amp;seq=SVDETLR</v>
      </c>
    </row>
    <row r="959" spans="1:95" x14ac:dyDescent="0.2">
      <c r="A959" s="3">
        <v>2858</v>
      </c>
      <c r="B959" s="2" t="s">
        <v>1392</v>
      </c>
      <c r="C959" s="2" t="s">
        <v>1378</v>
      </c>
      <c r="D959" s="3">
        <v>1587</v>
      </c>
      <c r="E959" s="3">
        <v>1586</v>
      </c>
      <c r="F959" s="3">
        <v>24784</v>
      </c>
      <c r="G959" s="3">
        <v>2765</v>
      </c>
      <c r="H959" s="3">
        <v>11.3688</v>
      </c>
      <c r="I959" s="30">
        <v>458.27458999999999</v>
      </c>
      <c r="J959" s="30">
        <v>458.27396279999999</v>
      </c>
      <c r="K959" s="30">
        <v>6.3000000000000003E-4</v>
      </c>
      <c r="L959" s="3">
        <v>4</v>
      </c>
      <c r="M959" s="3">
        <v>2</v>
      </c>
      <c r="N959" s="10">
        <f t="shared" si="98"/>
        <v>-1</v>
      </c>
      <c r="O959" s="35">
        <v>2</v>
      </c>
      <c r="P959" s="17"/>
      <c r="Q959" s="40">
        <v>915.54106000000002</v>
      </c>
      <c r="R959" s="40">
        <v>458.27417000000003</v>
      </c>
      <c r="S959" s="18">
        <f t="shared" si="99"/>
        <v>0.91648193910379772</v>
      </c>
      <c r="T959" s="18">
        <f t="shared" si="100"/>
        <v>-0.45213109007198854</v>
      </c>
      <c r="U959" s="18">
        <f t="shared" si="101"/>
        <v>-0.37095697544013578</v>
      </c>
      <c r="V959" s="30">
        <v>458.274</v>
      </c>
      <c r="W959" s="3" t="s">
        <v>48</v>
      </c>
      <c r="Z959" s="3" t="s">
        <v>47</v>
      </c>
      <c r="AA959" s="3" t="s">
        <v>47</v>
      </c>
      <c r="AB959" s="12" t="s">
        <v>48</v>
      </c>
      <c r="AC959" s="3" t="s">
        <v>47</v>
      </c>
      <c r="AE959" s="3" t="s">
        <v>48</v>
      </c>
      <c r="AF959" s="3" t="s">
        <v>48</v>
      </c>
      <c r="AK959" s="3" t="s">
        <v>52</v>
      </c>
      <c r="AL959" s="3" t="s">
        <v>52</v>
      </c>
      <c r="AP959" s="3" t="s">
        <v>52</v>
      </c>
      <c r="AU959" s="3">
        <v>0</v>
      </c>
      <c r="AV959" s="3">
        <v>3</v>
      </c>
      <c r="AW959" s="3">
        <v>1</v>
      </c>
      <c r="AX959" s="3">
        <v>3</v>
      </c>
      <c r="AY959" s="3">
        <v>100</v>
      </c>
      <c r="AZ959" s="6" t="str">
        <f t="shared" si="102"/>
        <v>1180.3</v>
      </c>
      <c r="BC959" s="12" t="s">
        <v>1393</v>
      </c>
      <c r="BJ959" s="12">
        <f t="shared" si="103"/>
        <v>0</v>
      </c>
      <c r="BK959" s="12">
        <f t="shared" si="104"/>
        <v>0</v>
      </c>
      <c r="CQ959" s="3" t="str">
        <f>CONCATENATE(baseURL!$A$1,baseURL!$B$1,baseURL!$C$1,".",C959,".",L959,".pkl&amp;seq=",BC959)</f>
        <v>http://proteomics.broadinstitute.org/millscripts/viewfeed.pl?side=xl&amp;cycle=1&amp;fixedMods=iaaC&amp;file=msdataSM/iPRG2012_nd/cpick_in/iPRG2012_nd.1180.3.4.pkl&amp;seq=LHGVSFKK</v>
      </c>
    </row>
    <row r="960" spans="1:95" x14ac:dyDescent="0.2">
      <c r="A960" s="3">
        <v>2169</v>
      </c>
      <c r="B960" s="2" t="s">
        <v>1394</v>
      </c>
      <c r="C960" s="2" t="s">
        <v>1395</v>
      </c>
      <c r="D960" s="3">
        <v>1588</v>
      </c>
      <c r="E960" s="3">
        <v>1587</v>
      </c>
      <c r="F960" s="3">
        <v>24785</v>
      </c>
      <c r="G960" s="3">
        <v>2766</v>
      </c>
      <c r="H960" s="3">
        <v>11.3713</v>
      </c>
      <c r="I960" s="30">
        <v>483.60514999999998</v>
      </c>
      <c r="J960" s="30">
        <v>483.60509719999999</v>
      </c>
      <c r="K960" s="30">
        <v>5.0000000000000002E-5</v>
      </c>
      <c r="L960" s="3">
        <v>3</v>
      </c>
      <c r="M960" s="3">
        <v>3</v>
      </c>
      <c r="N960" s="10">
        <f t="shared" si="98"/>
        <v>1</v>
      </c>
      <c r="O960" s="35">
        <v>3</v>
      </c>
      <c r="P960" s="17"/>
      <c r="Q960" s="40">
        <v>1448.79684</v>
      </c>
      <c r="R960" s="40">
        <v>483.60379999999998</v>
      </c>
      <c r="S960" s="18">
        <f t="shared" si="99"/>
        <v>2.7915413402503928</v>
      </c>
      <c r="T960" s="18">
        <f t="shared" si="100"/>
        <v>2.6823610567378391</v>
      </c>
      <c r="U960" s="18">
        <f t="shared" si="101"/>
        <v>2.2745892402170838</v>
      </c>
      <c r="V960" s="30">
        <v>483.60489999999999</v>
      </c>
      <c r="W960" s="3" t="s">
        <v>47</v>
      </c>
      <c r="Y960" s="3" t="s">
        <v>47</v>
      </c>
      <c r="AA960" s="3" t="s">
        <v>47</v>
      </c>
      <c r="AC960" s="3" t="s">
        <v>48</v>
      </c>
      <c r="AD960" s="3" t="s">
        <v>47</v>
      </c>
      <c r="AF960" s="3" t="s">
        <v>47</v>
      </c>
      <c r="AG960" s="3" t="s">
        <v>48</v>
      </c>
      <c r="AH960" s="3" t="s">
        <v>52</v>
      </c>
      <c r="AK960" s="3" t="s">
        <v>52</v>
      </c>
      <c r="AM960" s="3" t="s">
        <v>48</v>
      </c>
      <c r="AU960" s="3">
        <v>0</v>
      </c>
      <c r="AV960" s="3">
        <v>5</v>
      </c>
      <c r="AW960" s="3">
        <v>1</v>
      </c>
      <c r="AX960" s="3">
        <v>5</v>
      </c>
      <c r="AY960" s="3">
        <v>100</v>
      </c>
      <c r="AZ960" s="6" t="str">
        <f t="shared" si="102"/>
        <v>1180.4</v>
      </c>
      <c r="BC960" s="12" t="s">
        <v>1396</v>
      </c>
      <c r="BJ960" s="12">
        <f t="shared" si="103"/>
        <v>0</v>
      </c>
      <c r="BK960" s="12">
        <f t="shared" si="104"/>
        <v>0</v>
      </c>
      <c r="CQ960" s="3" t="str">
        <f>CONCATENATE(baseURL!$A$1,baseURL!$B$1,baseURL!$C$1,".",C960,".",L960,".pkl&amp;seq=",BC960)</f>
        <v>http://proteomics.broadinstitute.org/millscripts/viewfeed.pl?side=xl&amp;cycle=1&amp;fixedMods=iaaC&amp;file=msdataSM/iPRG2012_nd/cpick_in/iPRG2012_nd.1180.4.3.pkl&amp;seq=QLVHDSGRGAPLAK</v>
      </c>
    </row>
    <row r="961" spans="1:95" x14ac:dyDescent="0.2">
      <c r="A961" s="3">
        <v>3881</v>
      </c>
      <c r="B961" s="2" t="s">
        <v>1397</v>
      </c>
      <c r="C961" s="2" t="s">
        <v>1398</v>
      </c>
      <c r="D961" s="3">
        <v>1589</v>
      </c>
      <c r="E961" s="3">
        <v>1588</v>
      </c>
      <c r="F961" s="3">
        <v>24786</v>
      </c>
      <c r="G961" s="3">
        <v>2767</v>
      </c>
      <c r="H961" s="3">
        <v>11.373699999999999</v>
      </c>
      <c r="I961" s="30">
        <v>505.74939000000001</v>
      </c>
      <c r="J961" s="30">
        <v>505.74990650000001</v>
      </c>
      <c r="K961" s="30">
        <v>-5.1999999999999995E-4</v>
      </c>
      <c r="L961" s="3">
        <v>0</v>
      </c>
      <c r="M961" s="3">
        <v>2</v>
      </c>
      <c r="N961" s="10">
        <f t="shared" si="98"/>
        <v>1</v>
      </c>
      <c r="O961" s="35">
        <v>2</v>
      </c>
      <c r="P961" s="17"/>
      <c r="Q961" s="40">
        <v>1010.49015</v>
      </c>
      <c r="R961" s="40">
        <v>505.74871000000002</v>
      </c>
      <c r="S961" s="18">
        <f t="shared" si="99"/>
        <v>1.3445412445806686</v>
      </c>
      <c r="T961" s="18">
        <f t="shared" si="100"/>
        <v>2.3657994105250988</v>
      </c>
      <c r="U961" s="18">
        <f t="shared" si="101"/>
        <v>1.7597672171420058</v>
      </c>
      <c r="V961" s="30">
        <v>505.74959999999999</v>
      </c>
      <c r="W961" s="3" t="s">
        <v>47</v>
      </c>
      <c r="X961" s="3" t="s">
        <v>47</v>
      </c>
      <c r="Y961" s="3" t="s">
        <v>47</v>
      </c>
      <c r="Z961" s="3" t="s">
        <v>47</v>
      </c>
      <c r="AA961" s="3" t="s">
        <v>47</v>
      </c>
      <c r="AB961" s="12" t="s">
        <v>47</v>
      </c>
      <c r="AC961" s="3" t="s">
        <v>47</v>
      </c>
      <c r="AD961" s="3" t="s">
        <v>47</v>
      </c>
      <c r="AE961" s="3" t="s">
        <v>47</v>
      </c>
      <c r="AF961" s="3" t="s">
        <v>48</v>
      </c>
      <c r="AG961" s="3" t="s">
        <v>48</v>
      </c>
      <c r="AH961" s="3" t="s">
        <v>47</v>
      </c>
      <c r="AJ961" s="3" t="s">
        <v>47</v>
      </c>
      <c r="AK961" s="3" t="s">
        <v>52</v>
      </c>
      <c r="AL961" s="3" t="s">
        <v>48</v>
      </c>
      <c r="AU961" s="3">
        <v>0</v>
      </c>
      <c r="AV961" s="3">
        <v>11</v>
      </c>
      <c r="AW961" s="3">
        <v>1</v>
      </c>
      <c r="AX961" s="3">
        <v>11</v>
      </c>
      <c r="AY961" s="3">
        <v>100</v>
      </c>
      <c r="AZ961" s="6" t="str">
        <f t="shared" si="102"/>
        <v>1180.5</v>
      </c>
      <c r="BC961" s="12" t="s">
        <v>1399</v>
      </c>
      <c r="BJ961" s="12">
        <f t="shared" si="103"/>
        <v>0</v>
      </c>
      <c r="BK961" s="12">
        <f t="shared" si="104"/>
        <v>0</v>
      </c>
      <c r="CQ961" s="3" t="str">
        <f>CONCATENATE(baseURL!$A$1,baseURL!$B$1,baseURL!$C$1,".",C961,".",L961,".pkl&amp;seq=",BC961)</f>
        <v>http://proteomics.broadinstitute.org/millscripts/viewfeed.pl?side=xl&amp;cycle=1&amp;fixedMods=iaaC&amp;file=msdataSM/iPRG2012_nd/cpick_in/iPRG2012_nd.1180.5.0.pkl&amp;seq=LFTSDSANR</v>
      </c>
    </row>
    <row r="962" spans="1:95" x14ac:dyDescent="0.2">
      <c r="A962" s="3">
        <v>3505</v>
      </c>
      <c r="B962" s="2" t="s">
        <v>1400</v>
      </c>
      <c r="C962" s="2" t="s">
        <v>1401</v>
      </c>
      <c r="D962" s="3">
        <v>1623</v>
      </c>
      <c r="E962" s="3">
        <v>1622</v>
      </c>
      <c r="F962" s="3">
        <v>24856</v>
      </c>
      <c r="G962" s="3">
        <v>2804</v>
      </c>
      <c r="H962" s="3">
        <v>11.4458</v>
      </c>
      <c r="I962" s="30">
        <v>560.76184000000001</v>
      </c>
      <c r="J962" s="30">
        <v>560.76150150000001</v>
      </c>
      <c r="K962" s="30">
        <v>3.4000000000000002E-4</v>
      </c>
      <c r="L962" s="3">
        <v>2</v>
      </c>
      <c r="M962" s="3">
        <v>2</v>
      </c>
      <c r="N962" s="10">
        <f t="shared" ref="N962:N1025" si="105">IF(AND(M962&gt;0,L962&gt;0), IF(M962=L962,1,-1), 1)</f>
        <v>1</v>
      </c>
      <c r="O962" s="35">
        <v>2</v>
      </c>
      <c r="P962" s="17"/>
      <c r="Q962" s="40">
        <v>1120.5130099999999</v>
      </c>
      <c r="R962" s="40">
        <v>560.76013999999998</v>
      </c>
      <c r="S962" s="18">
        <f t="shared" ref="S962:S1025" si="106">1000000*(I962-R962)/R962</f>
        <v>3.0315992146446296</v>
      </c>
      <c r="T962" s="18">
        <f t="shared" ref="T962:T1025" si="107">1000000*(J962-R962)/R962</f>
        <v>2.4279543122126896</v>
      </c>
      <c r="U962" s="18">
        <f t="shared" ref="U962:U1025" si="108">1000000*(V962-R962)/R962</f>
        <v>2.7819381028766026</v>
      </c>
      <c r="V962" s="30">
        <v>560.76170000000002</v>
      </c>
      <c r="W962" s="3" t="s">
        <v>47</v>
      </c>
      <c r="X962" s="3" t="s">
        <v>47</v>
      </c>
      <c r="Y962" s="3" t="s">
        <v>47</v>
      </c>
      <c r="Z962" s="3" t="s">
        <v>47</v>
      </c>
      <c r="AA962" s="3" t="s">
        <v>48</v>
      </c>
      <c r="AB962" s="12" t="s">
        <v>47</v>
      </c>
      <c r="AC962" s="3" t="s">
        <v>47</v>
      </c>
      <c r="AD962" s="3" t="s">
        <v>47</v>
      </c>
      <c r="AE962" s="3" t="s">
        <v>47</v>
      </c>
      <c r="AF962" s="3" t="s">
        <v>47</v>
      </c>
      <c r="AH962" s="3" t="s">
        <v>47</v>
      </c>
      <c r="AI962" s="3" t="s">
        <v>47</v>
      </c>
      <c r="AK962" s="3" t="s">
        <v>48</v>
      </c>
      <c r="AL962" s="3" t="s">
        <v>48</v>
      </c>
      <c r="AM962" s="3" t="s">
        <v>47</v>
      </c>
      <c r="AU962" s="3">
        <v>0</v>
      </c>
      <c r="AV962" s="3">
        <v>12</v>
      </c>
      <c r="AW962" s="3">
        <v>1</v>
      </c>
      <c r="AX962" s="3">
        <v>12</v>
      </c>
      <c r="AY962" s="3">
        <v>100</v>
      </c>
      <c r="AZ962" s="6" t="str">
        <f t="shared" ref="AZ962:AZ1025" si="109">HYPERLINK(CQ962,C962)</f>
        <v>1183.12</v>
      </c>
      <c r="BC962" s="12" t="s">
        <v>1402</v>
      </c>
      <c r="BJ962" s="12">
        <f t="shared" ref="BJ962:BJ1025" si="110">LEN(BC962)-LEN(SUBSTITUTE(BC962,"C",""))</f>
        <v>0</v>
      </c>
      <c r="BK962" s="12">
        <f t="shared" ref="BK962:BK1025" si="111">LEN(BC962)-LEN(SUBSTITUTE(BC962,"c",""))</f>
        <v>0</v>
      </c>
      <c r="CQ962" s="3" t="str">
        <f>CONCATENATE(baseURL!$A$1,baseURL!$B$1,baseURL!$C$1,".",C962,".",L962,".pkl&amp;seq=",BC962)</f>
        <v>http://proteomics.broadinstitute.org/millscripts/viewfeed.pl?side=xl&amp;cycle=1&amp;fixedMods=iaaC&amp;file=msdataSM/iPRG2012_nd/cpick_in/iPRG2012_nd.1183.12.2.pkl&amp;seq=AGGASAGGWGSSR</v>
      </c>
    </row>
    <row r="963" spans="1:95" x14ac:dyDescent="0.2">
      <c r="A963" s="3">
        <v>5371</v>
      </c>
      <c r="B963" s="2" t="s">
        <v>1407</v>
      </c>
      <c r="C963" s="2" t="s">
        <v>1408</v>
      </c>
      <c r="D963" s="3">
        <v>1626</v>
      </c>
      <c r="E963" s="3">
        <v>1625</v>
      </c>
      <c r="F963" s="3">
        <v>24859</v>
      </c>
      <c r="G963" s="3">
        <v>2807</v>
      </c>
      <c r="H963" s="3">
        <v>11.450799999999999</v>
      </c>
      <c r="I963" s="30">
        <v>789.35225000000003</v>
      </c>
      <c r="J963" s="30">
        <v>789.35057819999997</v>
      </c>
      <c r="K963" s="30">
        <v>1.67E-3</v>
      </c>
      <c r="L963" s="3">
        <v>2</v>
      </c>
      <c r="M963" s="3">
        <v>2</v>
      </c>
      <c r="N963" s="10">
        <f t="shared" si="105"/>
        <v>1</v>
      </c>
      <c r="O963" s="35">
        <v>2</v>
      </c>
      <c r="P963" s="17"/>
      <c r="Q963" s="40">
        <v>1577.69255</v>
      </c>
      <c r="R963" s="40">
        <v>789.34991000000002</v>
      </c>
      <c r="S963" s="18">
        <f t="shared" si="106"/>
        <v>2.9644647707678633</v>
      </c>
      <c r="T963" s="18">
        <f t="shared" si="107"/>
        <v>0.84651938447683817</v>
      </c>
      <c r="U963" s="18">
        <f t="shared" si="108"/>
        <v>0.87413704774251511</v>
      </c>
      <c r="V963" s="30">
        <v>789.35059999999999</v>
      </c>
      <c r="W963" s="3" t="s">
        <v>47</v>
      </c>
      <c r="X963" s="3" t="s">
        <v>47</v>
      </c>
      <c r="Y963" s="3" t="s">
        <v>47</v>
      </c>
      <c r="Z963" s="3" t="s">
        <v>47</v>
      </c>
      <c r="AA963" s="3" t="s">
        <v>47</v>
      </c>
      <c r="AB963" s="12" t="s">
        <v>47</v>
      </c>
      <c r="AC963" s="3" t="s">
        <v>47</v>
      </c>
      <c r="AD963" s="3" t="s">
        <v>47</v>
      </c>
      <c r="AE963" s="3" t="s">
        <v>47</v>
      </c>
      <c r="AF963" s="3" t="s">
        <v>47</v>
      </c>
      <c r="AG963" s="3" t="s">
        <v>65</v>
      </c>
      <c r="AH963" s="3" t="s">
        <v>47</v>
      </c>
      <c r="AI963" s="3" t="s">
        <v>47</v>
      </c>
      <c r="AJ963" s="3" t="s">
        <v>47</v>
      </c>
      <c r="AK963" s="3" t="s">
        <v>47</v>
      </c>
      <c r="AL963" s="3" t="s">
        <v>47</v>
      </c>
      <c r="AM963" s="3" t="s">
        <v>47</v>
      </c>
      <c r="AN963" s="3" t="s">
        <v>47</v>
      </c>
      <c r="AU963" s="3">
        <v>1</v>
      </c>
      <c r="AV963" s="3">
        <v>17</v>
      </c>
      <c r="AW963" s="3">
        <v>1</v>
      </c>
      <c r="AX963" s="3">
        <v>17</v>
      </c>
      <c r="AY963" s="3">
        <v>100</v>
      </c>
      <c r="AZ963" s="6" t="str">
        <f t="shared" si="109"/>
        <v>1183.15</v>
      </c>
      <c r="BC963" s="12" t="s">
        <v>1346</v>
      </c>
      <c r="BJ963" s="12">
        <f t="shared" si="110"/>
        <v>0</v>
      </c>
      <c r="BK963" s="12">
        <f t="shared" si="111"/>
        <v>0</v>
      </c>
      <c r="CC963" s="3" t="s">
        <v>1409</v>
      </c>
      <c r="CQ963" s="3" t="str">
        <f>CONCATENATE(baseURL!$A$1,baseURL!$B$1,baseURL!$C$1,".",C963,".",L963,".pkl&amp;seq=",BC963)</f>
        <v>http://proteomics.broadinstitute.org/millscripts/viewfeed.pl?side=xl&amp;cycle=1&amp;fixedMods=iaaC&amp;file=msdataSM/iPRG2012_nd/cpick_in/iPRG2012_nd.1183.15.2.pkl&amp;seq=KLEDAEGQENAASSE</v>
      </c>
    </row>
    <row r="964" spans="1:95" x14ac:dyDescent="0.2">
      <c r="A964" s="3">
        <v>1330</v>
      </c>
      <c r="B964" s="2" t="s">
        <v>1410</v>
      </c>
      <c r="C964" s="2" t="s">
        <v>1411</v>
      </c>
      <c r="D964" s="3">
        <v>1614</v>
      </c>
      <c r="E964" s="3">
        <v>1613</v>
      </c>
      <c r="F964" s="3">
        <v>24847</v>
      </c>
      <c r="G964" s="3">
        <v>2795</v>
      </c>
      <c r="H964" s="3">
        <v>11.4367</v>
      </c>
      <c r="I964" s="30">
        <v>421.24372</v>
      </c>
      <c r="J964" s="30">
        <v>421.24252639999997</v>
      </c>
      <c r="K964" s="30">
        <v>1.1900000000000001E-3</v>
      </c>
      <c r="L964" s="3">
        <v>0</v>
      </c>
      <c r="M964" s="3">
        <v>2</v>
      </c>
      <c r="N964" s="10">
        <f t="shared" si="105"/>
        <v>1</v>
      </c>
      <c r="O964" s="35">
        <v>2</v>
      </c>
      <c r="P964" s="17"/>
      <c r="Q964" s="40">
        <v>841.47779000000003</v>
      </c>
      <c r="R964" s="40">
        <v>421.24254000000002</v>
      </c>
      <c r="S964" s="18">
        <f t="shared" si="106"/>
        <v>2.8012365512197417</v>
      </c>
      <c r="T964" s="18">
        <f t="shared" si="107"/>
        <v>-3.228543832549316E-2</v>
      </c>
      <c r="U964" s="18">
        <f t="shared" si="108"/>
        <v>-9.4957171259808057E-2</v>
      </c>
      <c r="V964" s="30">
        <v>421.24250000000001</v>
      </c>
      <c r="X964" s="3" t="s">
        <v>47</v>
      </c>
      <c r="Y964" s="3" t="s">
        <v>47</v>
      </c>
      <c r="Z964" s="3" t="s">
        <v>47</v>
      </c>
      <c r="AA964" s="3" t="s">
        <v>47</v>
      </c>
      <c r="AB964" s="12" t="s">
        <v>52</v>
      </c>
      <c r="AE964" s="3" t="s">
        <v>48</v>
      </c>
      <c r="AG964" s="3" t="s">
        <v>52</v>
      </c>
      <c r="AH964" s="3" t="s">
        <v>48</v>
      </c>
      <c r="AK964" s="3" t="s">
        <v>52</v>
      </c>
      <c r="AL964" s="3" t="s">
        <v>52</v>
      </c>
      <c r="AM964" s="3" t="s">
        <v>47</v>
      </c>
      <c r="AU964" s="3">
        <v>0</v>
      </c>
      <c r="AV964" s="3">
        <v>5</v>
      </c>
      <c r="AW964" s="3">
        <v>1</v>
      </c>
      <c r="AX964" s="3">
        <v>5</v>
      </c>
      <c r="AY964" s="3">
        <v>100</v>
      </c>
      <c r="AZ964" s="6" t="str">
        <f t="shared" si="109"/>
        <v>1183.3</v>
      </c>
      <c r="BC964" s="12" t="s">
        <v>1412</v>
      </c>
      <c r="BJ964" s="12">
        <f t="shared" si="110"/>
        <v>0</v>
      </c>
      <c r="BK964" s="12">
        <f t="shared" si="111"/>
        <v>0</v>
      </c>
      <c r="CQ964" s="3" t="str">
        <f>CONCATENATE(baseURL!$A$1,baseURL!$B$1,baseURL!$C$1,".",C964,".",L964,".pkl&amp;seq=",BC964)</f>
        <v>http://proteomics.broadinstitute.org/millscripts/viewfeed.pl?side=xl&amp;cycle=1&amp;fixedMods=iaaC&amp;file=msdataSM/iPRG2012_nd/cpick_in/iPRG2012_nd.1183.3.0.pkl&amp;seq=TTPNPLAK</v>
      </c>
    </row>
    <row r="965" spans="1:95" x14ac:dyDescent="0.2">
      <c r="A965" s="3">
        <v>1236</v>
      </c>
      <c r="B965" s="2" t="s">
        <v>1413</v>
      </c>
      <c r="C965" s="2" t="s">
        <v>1414</v>
      </c>
      <c r="D965" s="3">
        <v>1617</v>
      </c>
      <c r="E965" s="3">
        <v>1616</v>
      </c>
      <c r="F965" s="3">
        <v>24850</v>
      </c>
      <c r="G965" s="3">
        <v>2798</v>
      </c>
      <c r="H965" s="3">
        <v>11.4392</v>
      </c>
      <c r="I965" s="30">
        <v>452.26427999999999</v>
      </c>
      <c r="J965" s="30">
        <v>452.2624118</v>
      </c>
      <c r="K965" s="30">
        <v>1.8699999999999999E-3</v>
      </c>
      <c r="L965" s="3">
        <v>2</v>
      </c>
      <c r="M965" s="3">
        <v>2</v>
      </c>
      <c r="N965" s="10">
        <f t="shared" si="105"/>
        <v>1</v>
      </c>
      <c r="O965" s="35">
        <v>2</v>
      </c>
      <c r="P965" s="17"/>
      <c r="Q965" s="40">
        <v>903.51457000000005</v>
      </c>
      <c r="R965" s="40">
        <v>452.26092</v>
      </c>
      <c r="S965" s="18">
        <f t="shared" si="106"/>
        <v>7.4293396829124321</v>
      </c>
      <c r="T965" s="18">
        <f t="shared" si="107"/>
        <v>3.2985383746988384</v>
      </c>
      <c r="U965" s="18">
        <f t="shared" si="108"/>
        <v>3.2724472413292416</v>
      </c>
      <c r="V965" s="30">
        <v>452.26240000000001</v>
      </c>
      <c r="X965" s="3" t="s">
        <v>47</v>
      </c>
      <c r="Y965" s="3" t="s">
        <v>47</v>
      </c>
      <c r="Z965" s="3" t="s">
        <v>52</v>
      </c>
      <c r="AG965" s="3" t="s">
        <v>52</v>
      </c>
      <c r="AH965" s="3" t="s">
        <v>48</v>
      </c>
      <c r="AM965" s="3" t="s">
        <v>47</v>
      </c>
      <c r="AU965" s="3">
        <v>0</v>
      </c>
      <c r="AV965" s="3">
        <v>3</v>
      </c>
      <c r="AW965" s="3">
        <v>1</v>
      </c>
      <c r="AX965" s="3">
        <v>3</v>
      </c>
      <c r="AY965" s="3">
        <v>100</v>
      </c>
      <c r="AZ965" s="6" t="str">
        <f t="shared" si="109"/>
        <v>1183.6</v>
      </c>
      <c r="BC965" s="12" t="s">
        <v>1415</v>
      </c>
      <c r="BJ965" s="12">
        <f t="shared" si="110"/>
        <v>0</v>
      </c>
      <c r="BK965" s="12">
        <f t="shared" si="111"/>
        <v>0</v>
      </c>
      <c r="CQ965" s="3" t="str">
        <f>CONCATENATE(baseURL!$A$1,baseURL!$B$1,baseURL!$C$1,".",C965,".",L965,".pkl&amp;seq=",BC965)</f>
        <v>http://proteomics.broadinstitute.org/millscripts/viewfeed.pl?side=xl&amp;cycle=1&amp;fixedMods=iaaC&amp;file=msdataSM/iPRG2012_nd/cpick_in/iPRG2012_nd.1183.6.2.pkl&amp;seq=LVSSLEQK</v>
      </c>
    </row>
    <row r="966" spans="1:95" x14ac:dyDescent="0.2">
      <c r="A966" s="3">
        <v>2227</v>
      </c>
      <c r="B966" s="2" t="s">
        <v>1416</v>
      </c>
      <c r="C966" s="2" t="s">
        <v>1417</v>
      </c>
      <c r="D966" s="3">
        <v>1632</v>
      </c>
      <c r="E966" s="3">
        <v>1631</v>
      </c>
      <c r="F966" s="3">
        <v>24871</v>
      </c>
      <c r="G966" s="3">
        <v>2814</v>
      </c>
      <c r="H966" s="3">
        <v>11.469799999999999</v>
      </c>
      <c r="I966" s="30">
        <v>555.77538000000004</v>
      </c>
      <c r="J966" s="30">
        <v>556.27583700000002</v>
      </c>
      <c r="K966" s="30">
        <v>-0.50046000000000002</v>
      </c>
      <c r="L966" s="3">
        <v>0</v>
      </c>
      <c r="M966" s="3">
        <v>2</v>
      </c>
      <c r="N966" s="10">
        <f t="shared" si="105"/>
        <v>1</v>
      </c>
      <c r="O966" s="35">
        <v>2</v>
      </c>
      <c r="P966" s="17"/>
      <c r="Q966" s="40">
        <v>1111.53783</v>
      </c>
      <c r="R966" s="40">
        <v>556.27255000000002</v>
      </c>
      <c r="S966" s="18">
        <f t="shared" si="106"/>
        <v>-893.75253191979857</v>
      </c>
      <c r="T966" s="18">
        <f t="shared" si="107"/>
        <v>5.9089739373266967</v>
      </c>
      <c r="U966" s="18">
        <f t="shared" si="108"/>
        <v>5.8424597797967754</v>
      </c>
      <c r="V966" s="30">
        <v>556.2758</v>
      </c>
      <c r="Z966" s="3" t="s">
        <v>47</v>
      </c>
      <c r="AA966" s="3" t="s">
        <v>47</v>
      </c>
      <c r="AB966" s="12" t="s">
        <v>48</v>
      </c>
      <c r="AC966" s="3" t="s">
        <v>47</v>
      </c>
      <c r="AF966" s="3" t="s">
        <v>48</v>
      </c>
      <c r="AH966" s="3" t="s">
        <v>47</v>
      </c>
      <c r="AI966" s="3" t="s">
        <v>48</v>
      </c>
      <c r="AL966" s="3" t="s">
        <v>52</v>
      </c>
      <c r="AU966" s="3">
        <v>0</v>
      </c>
      <c r="AV966" s="3">
        <v>4</v>
      </c>
      <c r="AW966" s="3">
        <v>1</v>
      </c>
      <c r="AX966" s="3">
        <v>4</v>
      </c>
      <c r="AY966" s="3">
        <v>100</v>
      </c>
      <c r="AZ966" s="6" t="str">
        <f t="shared" si="109"/>
        <v>1184.6</v>
      </c>
      <c r="BC966" s="12" t="s">
        <v>1418</v>
      </c>
      <c r="BJ966" s="12">
        <f t="shared" si="110"/>
        <v>0</v>
      </c>
      <c r="BK966" s="12">
        <f t="shared" si="111"/>
        <v>0</v>
      </c>
      <c r="CQ966" s="3" t="str">
        <f>CONCATENATE(baseURL!$A$1,baseURL!$B$1,baseURL!$C$1,".",C966,".",L966,".pkl&amp;seq=",BC966)</f>
        <v>http://proteomics.broadinstitute.org/millscripts/viewfeed.pl?side=xl&amp;cycle=1&amp;fixedMods=iaaC&amp;file=msdataSM/iPRG2012_nd/cpick_in/iPRG2012_nd.1184.6.0.pkl&amp;seq=SESVVYQGSR</v>
      </c>
    </row>
    <row r="967" spans="1:95" x14ac:dyDescent="0.2">
      <c r="A967" s="3">
        <v>1386</v>
      </c>
      <c r="B967" s="2" t="s">
        <v>1422</v>
      </c>
      <c r="C967" s="2" t="s">
        <v>1423</v>
      </c>
      <c r="D967" s="3">
        <v>1637</v>
      </c>
      <c r="E967" s="3">
        <v>1636</v>
      </c>
      <c r="F967" s="3">
        <v>24889</v>
      </c>
      <c r="G967" s="3">
        <v>2820</v>
      </c>
      <c r="H967" s="3">
        <v>11.488799999999999</v>
      </c>
      <c r="I967" s="30">
        <v>480.74092000000002</v>
      </c>
      <c r="J967" s="30">
        <v>480.74091950000002</v>
      </c>
      <c r="K967" s="30">
        <v>0</v>
      </c>
      <c r="L967" s="3">
        <v>0</v>
      </c>
      <c r="M967" s="3">
        <v>0</v>
      </c>
      <c r="N967" s="10">
        <f t="shared" si="105"/>
        <v>1</v>
      </c>
      <c r="O967" s="35">
        <v>2</v>
      </c>
      <c r="P967" s="17"/>
      <c r="Q967" s="40">
        <v>960.47852</v>
      </c>
      <c r="R967" s="40">
        <v>480.74290000000002</v>
      </c>
      <c r="S967" s="18">
        <f t="shared" si="106"/>
        <v>-4.1186255688918161</v>
      </c>
      <c r="T967" s="18">
        <f t="shared" si="107"/>
        <v>-4.11966562585103</v>
      </c>
      <c r="U967" s="18">
        <f t="shared" si="108"/>
        <v>-4.1602278473786081</v>
      </c>
      <c r="V967" s="30">
        <v>480.74090000000001</v>
      </c>
      <c r="X967" s="3" t="s">
        <v>47</v>
      </c>
      <c r="Y967" s="3" t="s">
        <v>47</v>
      </c>
      <c r="Z967" s="3" t="s">
        <v>48</v>
      </c>
      <c r="AA967" s="3" t="s">
        <v>47</v>
      </c>
      <c r="AB967" s="12" t="s">
        <v>48</v>
      </c>
      <c r="AF967" s="3" t="s">
        <v>48</v>
      </c>
      <c r="AG967" s="3" t="s">
        <v>48</v>
      </c>
      <c r="AL967" s="3" t="s">
        <v>48</v>
      </c>
      <c r="AM967" s="3" t="s">
        <v>48</v>
      </c>
      <c r="AU967" s="3">
        <v>0</v>
      </c>
      <c r="AV967" s="3">
        <v>3</v>
      </c>
      <c r="AW967" s="3">
        <v>1</v>
      </c>
      <c r="AX967" s="3">
        <v>3</v>
      </c>
      <c r="AY967" s="3">
        <v>100</v>
      </c>
      <c r="AZ967" s="6" t="str">
        <f t="shared" si="109"/>
        <v>1185.3</v>
      </c>
      <c r="BC967" s="12" t="s">
        <v>1424</v>
      </c>
      <c r="BJ967" s="12">
        <f t="shared" si="110"/>
        <v>0</v>
      </c>
      <c r="BK967" s="12">
        <f t="shared" si="111"/>
        <v>0</v>
      </c>
      <c r="CQ967" s="3" t="str">
        <f>CONCATENATE(baseURL!$A$1,baseURL!$B$1,baseURL!$C$1,".",C967,".",L967,".pkl&amp;seq=",BC967)</f>
        <v>http://proteomics.broadinstitute.org/millscripts/viewfeed.pl?side=xl&amp;cycle=1&amp;fixedMods=iaaC&amp;file=msdataSM/iPRG2012_nd/cpick_in/iPRG2012_nd.1185.3.0.pkl&amp;seq=HLTGEFEK</v>
      </c>
    </row>
    <row r="968" spans="1:95" x14ac:dyDescent="0.2">
      <c r="A968" s="3">
        <v>1548</v>
      </c>
      <c r="B968" s="2" t="s">
        <v>1425</v>
      </c>
      <c r="C968" s="2" t="s">
        <v>1416</v>
      </c>
      <c r="D968" s="3">
        <v>1641</v>
      </c>
      <c r="E968" s="3">
        <v>1640</v>
      </c>
      <c r="F968" s="3">
        <v>24893</v>
      </c>
      <c r="G968" s="3">
        <v>2824</v>
      </c>
      <c r="H968" s="3">
        <v>11.498699999999999</v>
      </c>
      <c r="I968" s="30">
        <v>662.80525</v>
      </c>
      <c r="J968" s="30">
        <v>662.80515790000004</v>
      </c>
      <c r="K968" s="30">
        <v>9.0000000000000006E-5</v>
      </c>
      <c r="L968" s="3">
        <v>2</v>
      </c>
      <c r="M968" s="3">
        <v>2</v>
      </c>
      <c r="N968" s="10">
        <f t="shared" si="105"/>
        <v>1</v>
      </c>
      <c r="O968" s="35">
        <v>2</v>
      </c>
      <c r="P968" s="17"/>
      <c r="Q968" s="40">
        <v>1324.6015500000001</v>
      </c>
      <c r="R968" s="40">
        <v>662.80440999999996</v>
      </c>
      <c r="S968" s="18">
        <f t="shared" si="106"/>
        <v>1.2673422013580957</v>
      </c>
      <c r="T968" s="18">
        <f t="shared" si="107"/>
        <v>1.1283871814892064</v>
      </c>
      <c r="U968" s="18">
        <f t="shared" si="108"/>
        <v>1.1919051655854325</v>
      </c>
      <c r="V968" s="30">
        <v>662.80520000000001</v>
      </c>
      <c r="X968" s="3" t="s">
        <v>47</v>
      </c>
      <c r="Y968" s="3" t="s">
        <v>48</v>
      </c>
      <c r="AB968" s="12" t="s">
        <v>48</v>
      </c>
      <c r="AC968" s="3" t="s">
        <v>47</v>
      </c>
      <c r="AD968" s="3" t="s">
        <v>47</v>
      </c>
      <c r="AE968" s="3" t="s">
        <v>47</v>
      </c>
      <c r="AG968" s="3" t="s">
        <v>47</v>
      </c>
      <c r="AH968" s="3" t="s">
        <v>52</v>
      </c>
      <c r="AP968" s="3" t="s">
        <v>52</v>
      </c>
      <c r="AU968" s="3">
        <v>0</v>
      </c>
      <c r="AV968" s="3">
        <v>5</v>
      </c>
      <c r="AW968" s="3">
        <v>2</v>
      </c>
      <c r="AX968" s="3">
        <v>4</v>
      </c>
      <c r="AY968" s="3">
        <v>80</v>
      </c>
      <c r="AZ968" s="6" t="str">
        <f t="shared" si="109"/>
        <v>1185.7</v>
      </c>
      <c r="BC968" s="12" t="s">
        <v>1426</v>
      </c>
      <c r="BD968" s="12" t="s">
        <v>243</v>
      </c>
      <c r="BJ968" s="12">
        <f t="shared" si="110"/>
        <v>0</v>
      </c>
      <c r="BK968" s="12">
        <f t="shared" si="111"/>
        <v>0</v>
      </c>
      <c r="BT968" s="3" t="s">
        <v>1427</v>
      </c>
      <c r="CQ968" s="3" t="str">
        <f>CONCATENATE(baseURL!$A$1,baseURL!$B$1,baseURL!$C$1,".",C968,".",L968,".pkl&amp;seq=",BC968,"&amp;varMods=Methyl-K")</f>
        <v>http://proteomics.broadinstitute.org/millscripts/viewfeed.pl?side=xl&amp;cycle=1&amp;fixedMods=iaaC&amp;file=msdataSM/iPRG2012_nd/cpick_in/iPRG2012_nd.1185.7.2.pkl&amp;seq=NGDTASPkEYTAG&amp;varMods=Methyl-K</v>
      </c>
    </row>
    <row r="969" spans="1:95" x14ac:dyDescent="0.2">
      <c r="A969" s="3">
        <v>5472</v>
      </c>
      <c r="B969" s="2" t="s">
        <v>1428</v>
      </c>
      <c r="C969" s="2" t="s">
        <v>1429</v>
      </c>
      <c r="D969" s="3">
        <v>1642</v>
      </c>
      <c r="E969" s="3">
        <v>1641</v>
      </c>
      <c r="F969" s="3">
        <v>24908</v>
      </c>
      <c r="G969" s="3">
        <v>2826</v>
      </c>
      <c r="H969" s="3">
        <v>11.5077</v>
      </c>
      <c r="I969" s="30">
        <v>418.57209</v>
      </c>
      <c r="J969" s="30">
        <v>418.57144290000002</v>
      </c>
      <c r="K969" s="30">
        <v>6.4999999999999997E-4</v>
      </c>
      <c r="L969" s="3">
        <v>3</v>
      </c>
      <c r="M969" s="3">
        <v>3</v>
      </c>
      <c r="N969" s="10">
        <f t="shared" si="105"/>
        <v>1</v>
      </c>
      <c r="O969" s="35">
        <v>3</v>
      </c>
      <c r="P969" s="17"/>
      <c r="Q969" s="40">
        <v>1253.69606</v>
      </c>
      <c r="R969" s="40">
        <v>418.5702</v>
      </c>
      <c r="S969" s="18">
        <f t="shared" si="106"/>
        <v>4.5153716150912224</v>
      </c>
      <c r="T969" s="18">
        <f t="shared" si="107"/>
        <v>2.9693943812112598</v>
      </c>
      <c r="U969" s="18">
        <f t="shared" si="108"/>
        <v>2.3890855105699189</v>
      </c>
      <c r="V969" s="30">
        <v>418.57119999999998</v>
      </c>
      <c r="W969" s="3" t="s">
        <v>47</v>
      </c>
      <c r="X969" s="3" t="s">
        <v>47</v>
      </c>
      <c r="Y969" s="3" t="s">
        <v>47</v>
      </c>
      <c r="Z969" s="3" t="s">
        <v>47</v>
      </c>
      <c r="AA969" s="3" t="s">
        <v>47</v>
      </c>
      <c r="AB969" s="12" t="s">
        <v>47</v>
      </c>
      <c r="AC969" s="3" t="s">
        <v>47</v>
      </c>
      <c r="AD969" s="3" t="s">
        <v>47</v>
      </c>
      <c r="AE969" s="3" t="s">
        <v>47</v>
      </c>
      <c r="AF969" s="3" t="s">
        <v>47</v>
      </c>
      <c r="AG969" s="3" t="s">
        <v>47</v>
      </c>
      <c r="AH969" s="3" t="s">
        <v>47</v>
      </c>
      <c r="AI969" s="3" t="s">
        <v>47</v>
      </c>
      <c r="AJ969" s="3" t="s">
        <v>47</v>
      </c>
      <c r="AK969" s="3" t="s">
        <v>47</v>
      </c>
      <c r="AL969" s="3" t="s">
        <v>47</v>
      </c>
      <c r="AM969" s="3" t="s">
        <v>47</v>
      </c>
      <c r="AU969" s="3">
        <v>0</v>
      </c>
      <c r="AV969" s="3">
        <v>17</v>
      </c>
      <c r="AW969" s="3">
        <v>1</v>
      </c>
      <c r="AX969" s="3">
        <v>17</v>
      </c>
      <c r="AY969" s="3">
        <v>100</v>
      </c>
      <c r="AZ969" s="6" t="str">
        <f t="shared" si="109"/>
        <v>1186.1</v>
      </c>
      <c r="BC969" s="12" t="s">
        <v>1356</v>
      </c>
      <c r="BJ969" s="12">
        <f t="shared" si="110"/>
        <v>0</v>
      </c>
      <c r="BK969" s="12">
        <f t="shared" si="111"/>
        <v>0</v>
      </c>
      <c r="CQ969" s="3" t="str">
        <f>CONCATENATE(baseURL!$A$1,baseURL!$B$1,baseURL!$C$1,".",C969,".",L969,".pkl&amp;seq=",BC969)</f>
        <v>http://proteomics.broadinstitute.org/millscripts/viewfeed.pl?side=xl&amp;cycle=1&amp;fixedMods=iaaC&amp;file=msdataSM/iPRG2012_nd/cpick_in/iPRG2012_nd.1186.1.3.pkl&amp;seq=TKTPGPGGQAALR</v>
      </c>
    </row>
    <row r="970" spans="1:95" x14ac:dyDescent="0.2">
      <c r="A970" s="3">
        <v>3307</v>
      </c>
      <c r="B970" s="2" t="s">
        <v>1432</v>
      </c>
      <c r="C970" s="2" t="s">
        <v>1433</v>
      </c>
      <c r="D970" s="3">
        <v>1646</v>
      </c>
      <c r="E970" s="3">
        <v>1645</v>
      </c>
      <c r="F970" s="3">
        <v>24912</v>
      </c>
      <c r="G970" s="3">
        <v>2830</v>
      </c>
      <c r="H970" s="3">
        <v>11.5152</v>
      </c>
      <c r="I970" s="30">
        <v>533.27086999999995</v>
      </c>
      <c r="J970" s="30">
        <v>533.27087389999997</v>
      </c>
      <c r="K970" s="30">
        <v>0</v>
      </c>
      <c r="L970" s="3">
        <v>2</v>
      </c>
      <c r="M970" s="3">
        <v>0</v>
      </c>
      <c r="N970" s="10">
        <f t="shared" si="105"/>
        <v>1</v>
      </c>
      <c r="O970" s="35">
        <v>2</v>
      </c>
      <c r="P970" s="17"/>
      <c r="Q970" s="40">
        <v>1065.53235</v>
      </c>
      <c r="R970" s="40">
        <v>533.26981000000001</v>
      </c>
      <c r="S970" s="18">
        <f t="shared" si="106"/>
        <v>1.9877367517552784</v>
      </c>
      <c r="T970" s="18">
        <f t="shared" si="107"/>
        <v>1.9950501228689732</v>
      </c>
      <c r="U970" s="18">
        <f t="shared" si="108"/>
        <v>2.043993452351069</v>
      </c>
      <c r="V970" s="30">
        <v>533.27089999999998</v>
      </c>
      <c r="X970" s="3" t="s">
        <v>47</v>
      </c>
      <c r="Y970" s="3" t="s">
        <v>47</v>
      </c>
      <c r="Z970" s="3" t="s">
        <v>47</v>
      </c>
      <c r="AA970" s="3" t="s">
        <v>47</v>
      </c>
      <c r="AB970" s="12" t="s">
        <v>47</v>
      </c>
      <c r="AC970" s="3" t="s">
        <v>47</v>
      </c>
      <c r="AE970" s="3" t="s">
        <v>47</v>
      </c>
      <c r="AF970" s="3" t="s">
        <v>47</v>
      </c>
      <c r="AG970" s="3" t="s">
        <v>47</v>
      </c>
      <c r="AH970" s="3" t="s">
        <v>47</v>
      </c>
      <c r="AI970" s="3" t="s">
        <v>48</v>
      </c>
      <c r="AK970" s="3" t="s">
        <v>48</v>
      </c>
      <c r="AL970" s="3" t="s">
        <v>48</v>
      </c>
      <c r="AM970" s="3" t="s">
        <v>47</v>
      </c>
      <c r="AU970" s="3">
        <v>0</v>
      </c>
      <c r="AV970" s="3">
        <v>11</v>
      </c>
      <c r="AW970" s="3">
        <v>1</v>
      </c>
      <c r="AX970" s="3">
        <v>11</v>
      </c>
      <c r="AY970" s="3">
        <v>100</v>
      </c>
      <c r="AZ970" s="6" t="str">
        <f t="shared" si="109"/>
        <v>1186.5</v>
      </c>
      <c r="BC970" s="12" t="s">
        <v>1434</v>
      </c>
      <c r="BJ970" s="12">
        <f t="shared" si="110"/>
        <v>0</v>
      </c>
      <c r="BK970" s="12">
        <f t="shared" si="111"/>
        <v>0</v>
      </c>
      <c r="CQ970" s="3" t="str">
        <f>CONCATENATE(baseURL!$A$1,baseURL!$B$1,baseURL!$C$1,".",C970,".",L970,".pkl&amp;seq=",BC970)</f>
        <v>http://proteomics.broadinstitute.org/millscripts/viewfeed.pl?side=xl&amp;cycle=1&amp;fixedMods=iaaC&amp;file=msdataSM/iPRG2012_nd/cpick_in/iPRG2012_nd.1186.5.2.pkl&amp;seq=NLHPDLDNK</v>
      </c>
    </row>
    <row r="971" spans="1:95" x14ac:dyDescent="0.2">
      <c r="A971" s="3">
        <v>7079</v>
      </c>
      <c r="B971" s="2" t="s">
        <v>1435</v>
      </c>
      <c r="C971" s="2" t="s">
        <v>1436</v>
      </c>
      <c r="D971" s="3">
        <v>1647</v>
      </c>
      <c r="E971" s="3">
        <v>1646</v>
      </c>
      <c r="F971" s="3">
        <v>24913</v>
      </c>
      <c r="G971" s="3">
        <v>2831</v>
      </c>
      <c r="H971" s="3">
        <v>11.5177</v>
      </c>
      <c r="I971" s="30">
        <v>556.27814000000001</v>
      </c>
      <c r="J971" s="30">
        <v>556.27814430000001</v>
      </c>
      <c r="K971" s="30">
        <v>0</v>
      </c>
      <c r="L971" s="3">
        <v>0</v>
      </c>
      <c r="M971" s="3">
        <v>0</v>
      </c>
      <c r="N971" s="10">
        <f t="shared" si="105"/>
        <v>1</v>
      </c>
      <c r="O971" s="35">
        <v>2</v>
      </c>
      <c r="P971" s="17"/>
      <c r="Q971" s="40">
        <v>1111.53783</v>
      </c>
      <c r="R971" s="40">
        <v>556.27255000000002</v>
      </c>
      <c r="S971" s="18">
        <f t="shared" si="106"/>
        <v>10.049030821283154</v>
      </c>
      <c r="T971" s="18">
        <f t="shared" si="107"/>
        <v>10.056760844992777</v>
      </c>
      <c r="U971" s="18">
        <f t="shared" si="108"/>
        <v>9.9771236239700798</v>
      </c>
      <c r="V971" s="30">
        <v>556.27809999999999</v>
      </c>
      <c r="X971" s="3" t="s">
        <v>47</v>
      </c>
      <c r="Y971" s="3" t="s">
        <v>47</v>
      </c>
      <c r="Z971" s="3" t="s">
        <v>47</v>
      </c>
      <c r="AA971" s="3" t="s">
        <v>47</v>
      </c>
      <c r="AB971" s="12" t="s">
        <v>47</v>
      </c>
      <c r="AC971" s="3" t="s">
        <v>47</v>
      </c>
      <c r="AD971" s="3" t="s">
        <v>47</v>
      </c>
      <c r="AH971" s="3" t="s">
        <v>47</v>
      </c>
      <c r="AI971" s="3" t="s">
        <v>52</v>
      </c>
      <c r="AK971" s="3" t="s">
        <v>52</v>
      </c>
      <c r="AN971" s="3" t="s">
        <v>52</v>
      </c>
      <c r="AU971" s="3">
        <v>0</v>
      </c>
      <c r="AV971" s="3">
        <v>8</v>
      </c>
      <c r="AW971" s="3">
        <v>1</v>
      </c>
      <c r="AX971" s="3">
        <v>8</v>
      </c>
      <c r="AY971" s="3">
        <v>100</v>
      </c>
      <c r="AZ971" s="6" t="str">
        <f t="shared" si="109"/>
        <v>1186.6</v>
      </c>
      <c r="BC971" s="12" t="s">
        <v>1418</v>
      </c>
      <c r="BJ971" s="12">
        <f t="shared" si="110"/>
        <v>0</v>
      </c>
      <c r="BK971" s="12">
        <f t="shared" si="111"/>
        <v>0</v>
      </c>
      <c r="CQ971" s="3" t="str">
        <f>CONCATENATE(baseURL!$A$1,baseURL!$B$1,baseURL!$C$1,".",C971,".",L971,".pkl&amp;seq=",BC971)</f>
        <v>http://proteomics.broadinstitute.org/millscripts/viewfeed.pl?side=xl&amp;cycle=1&amp;fixedMods=iaaC&amp;file=msdataSM/iPRG2012_nd/cpick_in/iPRG2012_nd.1186.6.0.pkl&amp;seq=SESVVYQGSR</v>
      </c>
    </row>
    <row r="972" spans="1:95" x14ac:dyDescent="0.2">
      <c r="A972" s="3">
        <v>3891</v>
      </c>
      <c r="B972" s="2" t="s">
        <v>1437</v>
      </c>
      <c r="C972" s="2" t="s">
        <v>1438</v>
      </c>
      <c r="D972" s="3">
        <v>1652</v>
      </c>
      <c r="E972" s="3">
        <v>1651</v>
      </c>
      <c r="F972" s="3">
        <v>24931</v>
      </c>
      <c r="G972" s="3">
        <v>2837</v>
      </c>
      <c r="H972" s="3">
        <v>11.5366</v>
      </c>
      <c r="I972" s="30">
        <v>465.78419000000002</v>
      </c>
      <c r="J972" s="30">
        <v>465.78306709999998</v>
      </c>
      <c r="K972" s="30">
        <v>1.1199999999999999E-3</v>
      </c>
      <c r="L972" s="3">
        <v>2</v>
      </c>
      <c r="M972" s="3">
        <v>2</v>
      </c>
      <c r="N972" s="10">
        <f t="shared" si="105"/>
        <v>1</v>
      </c>
      <c r="O972" s="35">
        <v>2</v>
      </c>
      <c r="P972" s="17"/>
      <c r="Q972" s="40">
        <v>930.55533000000003</v>
      </c>
      <c r="R972" s="40">
        <v>465.78129999999999</v>
      </c>
      <c r="S972" s="18">
        <f t="shared" si="106"/>
        <v>6.2046286530529509</v>
      </c>
      <c r="T972" s="18">
        <f t="shared" si="107"/>
        <v>3.7938405856890896</v>
      </c>
      <c r="U972" s="18">
        <f t="shared" si="108"/>
        <v>2.7910094287055616</v>
      </c>
      <c r="V972" s="30">
        <v>465.7826</v>
      </c>
      <c r="W972" s="3" t="s">
        <v>47</v>
      </c>
      <c r="X972" s="3" t="s">
        <v>47</v>
      </c>
      <c r="Y972" s="3" t="s">
        <v>47</v>
      </c>
      <c r="Z972" s="3" t="s">
        <v>47</v>
      </c>
      <c r="AA972" s="3" t="s">
        <v>47</v>
      </c>
      <c r="AB972" s="12" t="s">
        <v>48</v>
      </c>
      <c r="AC972" s="3" t="s">
        <v>48</v>
      </c>
      <c r="AD972" s="3" t="s">
        <v>47</v>
      </c>
      <c r="AE972" s="3" t="s">
        <v>47</v>
      </c>
      <c r="AF972" s="3" t="s">
        <v>48</v>
      </c>
      <c r="AG972" s="3" t="s">
        <v>47</v>
      </c>
      <c r="AH972" s="3" t="s">
        <v>47</v>
      </c>
      <c r="AJ972" s="3" t="s">
        <v>47</v>
      </c>
      <c r="AK972" s="3" t="s">
        <v>52</v>
      </c>
      <c r="AL972" s="3" t="s">
        <v>48</v>
      </c>
      <c r="AM972" s="3" t="s">
        <v>47</v>
      </c>
      <c r="AR972" s="3" t="s">
        <v>65</v>
      </c>
      <c r="AU972" s="3">
        <v>1</v>
      </c>
      <c r="AV972" s="3">
        <v>11</v>
      </c>
      <c r="AW972" s="3">
        <v>1</v>
      </c>
      <c r="AX972" s="3">
        <v>11</v>
      </c>
      <c r="AY972" s="3">
        <v>100</v>
      </c>
      <c r="AZ972" s="6" t="str">
        <f t="shared" si="109"/>
        <v>1187.3</v>
      </c>
      <c r="BC972" s="12" t="s">
        <v>1439</v>
      </c>
      <c r="BJ972" s="12">
        <f t="shared" si="110"/>
        <v>0</v>
      </c>
      <c r="BK972" s="12">
        <f t="shared" si="111"/>
        <v>0</v>
      </c>
      <c r="CN972" s="3" t="s">
        <v>1440</v>
      </c>
      <c r="CQ972" s="3" t="str">
        <f>CONCATENATE(baseURL!$A$1,baseURL!$B$1,baseURL!$C$1,".",C972,".",L972,".pkl&amp;seq=",BC972)</f>
        <v>http://proteomics.broadinstitute.org/millscripts/viewfeed.pl?side=xl&amp;cycle=1&amp;fixedMods=iaaC&amp;file=msdataSM/iPRG2012_nd/cpick_in/iPRG2012_nd.1187.3.2.pkl&amp;seq=LMKAQALR</v>
      </c>
    </row>
    <row r="973" spans="1:95" x14ac:dyDescent="0.2">
      <c r="A973" s="3">
        <v>2491</v>
      </c>
      <c r="B973" s="2" t="s">
        <v>1441</v>
      </c>
      <c r="C973" s="2" t="s">
        <v>1430</v>
      </c>
      <c r="D973" s="3">
        <v>1653</v>
      </c>
      <c r="E973" s="3">
        <v>1652</v>
      </c>
      <c r="F973" s="3">
        <v>24932</v>
      </c>
      <c r="G973" s="3">
        <v>2838</v>
      </c>
      <c r="H973" s="3">
        <v>11.539099999999999</v>
      </c>
      <c r="I973" s="30">
        <v>514.31741999999997</v>
      </c>
      <c r="J973" s="30">
        <v>514.31744779999997</v>
      </c>
      <c r="K973" s="30">
        <v>-3.0000000000000001E-5</v>
      </c>
      <c r="L973" s="3">
        <v>2</v>
      </c>
      <c r="M973" s="3">
        <v>2</v>
      </c>
      <c r="N973" s="10">
        <f t="shared" si="105"/>
        <v>1</v>
      </c>
      <c r="O973" s="35">
        <v>2</v>
      </c>
      <c r="P973" s="17"/>
      <c r="Q973" s="40">
        <v>1027.6258600000001</v>
      </c>
      <c r="R973" s="40">
        <v>514.31656999999996</v>
      </c>
      <c r="S973" s="18">
        <f t="shared" si="106"/>
        <v>1.6526786216784854</v>
      </c>
      <c r="T973" s="18">
        <f t="shared" si="107"/>
        <v>1.7067309342415899</v>
      </c>
      <c r="U973" s="18">
        <f t="shared" si="108"/>
        <v>1.0304937288450977</v>
      </c>
      <c r="V973" s="30">
        <v>514.31709999999998</v>
      </c>
      <c r="W973" s="3" t="s">
        <v>47</v>
      </c>
      <c r="Z973" s="3" t="s">
        <v>47</v>
      </c>
      <c r="AA973" s="3" t="s">
        <v>47</v>
      </c>
      <c r="AB973" s="12" t="s">
        <v>47</v>
      </c>
      <c r="AC973" s="3" t="s">
        <v>48</v>
      </c>
      <c r="AE973" s="3" t="s">
        <v>48</v>
      </c>
      <c r="AF973" s="3" t="s">
        <v>48</v>
      </c>
      <c r="AH973" s="3" t="s">
        <v>47</v>
      </c>
      <c r="AK973" s="3" t="s">
        <v>52</v>
      </c>
      <c r="AL973" s="3" t="s">
        <v>48</v>
      </c>
      <c r="AM973" s="3" t="s">
        <v>65</v>
      </c>
      <c r="AU973" s="3">
        <v>1</v>
      </c>
      <c r="AV973" s="3">
        <v>5</v>
      </c>
      <c r="AW973" s="3">
        <v>1</v>
      </c>
      <c r="AX973" s="3">
        <v>5</v>
      </c>
      <c r="AY973" s="3">
        <v>100</v>
      </c>
      <c r="AZ973" s="6" t="str">
        <f t="shared" si="109"/>
        <v>1187.4</v>
      </c>
      <c r="BC973" s="12" t="s">
        <v>1442</v>
      </c>
      <c r="BJ973" s="12">
        <f t="shared" si="110"/>
        <v>0</v>
      </c>
      <c r="BK973" s="12">
        <f t="shared" si="111"/>
        <v>0</v>
      </c>
      <c r="CI973" s="3" t="s">
        <v>1443</v>
      </c>
      <c r="CQ973" s="3" t="str">
        <f>CONCATENATE(baseURL!$A$1,baseURL!$B$1,baseURL!$C$1,".",C973,".",L973,".pkl&amp;seq=",BC973)</f>
        <v>http://proteomics.broadinstitute.org/millscripts/viewfeed.pl?side=xl&amp;cycle=1&amp;fixedMods=iaaC&amp;file=msdataSM/iPRG2012_nd/cpick_in/iPRG2012_nd.1187.4.2.pkl&amp;seq=VVGPRGTLTK</v>
      </c>
    </row>
    <row r="974" spans="1:95" x14ac:dyDescent="0.2">
      <c r="A974" s="3">
        <v>2236</v>
      </c>
      <c r="B974" s="2" t="s">
        <v>1444</v>
      </c>
      <c r="C974" s="2" t="s">
        <v>1437</v>
      </c>
      <c r="D974" s="3">
        <v>1660</v>
      </c>
      <c r="E974" s="3">
        <v>1659</v>
      </c>
      <c r="F974" s="3">
        <v>24953</v>
      </c>
      <c r="G974" s="3">
        <v>2846</v>
      </c>
      <c r="H974" s="3">
        <v>11.560600000000001</v>
      </c>
      <c r="I974" s="30">
        <v>446.56225999999998</v>
      </c>
      <c r="J974" s="30">
        <v>446.56255499999997</v>
      </c>
      <c r="K974" s="30">
        <v>-2.9E-4</v>
      </c>
      <c r="L974" s="3">
        <v>3</v>
      </c>
      <c r="M974" s="3">
        <v>3</v>
      </c>
      <c r="N974" s="10">
        <f t="shared" si="105"/>
        <v>1</v>
      </c>
      <c r="O974" s="35">
        <v>3</v>
      </c>
      <c r="P974" s="17"/>
      <c r="Q974" s="40">
        <v>1337.66957</v>
      </c>
      <c r="R974" s="40">
        <v>446.56137000000001</v>
      </c>
      <c r="S974" s="18">
        <f t="shared" si="106"/>
        <v>1.9930071424894171</v>
      </c>
      <c r="T974" s="18">
        <f t="shared" si="107"/>
        <v>2.6536106335485767</v>
      </c>
      <c r="U974" s="18">
        <f t="shared" si="108"/>
        <v>2.7543806576106058</v>
      </c>
      <c r="V974" s="30">
        <v>446.56259999999997</v>
      </c>
      <c r="Z974" s="3" t="s">
        <v>47</v>
      </c>
      <c r="AA974" s="3" t="s">
        <v>47</v>
      </c>
      <c r="AB974" s="12" t="s">
        <v>47</v>
      </c>
      <c r="AC974" s="3" t="s">
        <v>47</v>
      </c>
      <c r="AE974" s="3" t="s">
        <v>47</v>
      </c>
      <c r="AH974" s="3" t="s">
        <v>47</v>
      </c>
      <c r="AI974" s="3" t="s">
        <v>47</v>
      </c>
      <c r="AK974" s="3" t="s">
        <v>47</v>
      </c>
      <c r="AL974" s="3" t="s">
        <v>47</v>
      </c>
      <c r="AU974" s="3">
        <v>0</v>
      </c>
      <c r="AV974" s="3">
        <v>9</v>
      </c>
      <c r="AW974" s="3">
        <v>1</v>
      </c>
      <c r="AX974" s="3">
        <v>9</v>
      </c>
      <c r="AY974" s="3">
        <v>100</v>
      </c>
      <c r="AZ974" s="6" t="str">
        <f t="shared" si="109"/>
        <v>1188.4</v>
      </c>
      <c r="BC974" s="12" t="s">
        <v>1445</v>
      </c>
      <c r="BJ974" s="12">
        <f t="shared" si="110"/>
        <v>0</v>
      </c>
      <c r="BK974" s="12">
        <f t="shared" si="111"/>
        <v>0</v>
      </c>
      <c r="CQ974" s="3" t="str">
        <f>CONCATENATE(baseURL!$A$1,baseURL!$B$1,baseURL!$C$1,".",C974,".",L974,".pkl&amp;seq=",BC974)</f>
        <v>http://proteomics.broadinstitute.org/millscripts/viewfeed.pl?side=xl&amp;cycle=1&amp;fixedMods=iaaC&amp;file=msdataSM/iPRG2012_nd/cpick_in/iPRG2012_nd.1188.4.3.pkl&amp;seq=AKTNQDTEGFVK</v>
      </c>
    </row>
    <row r="975" spans="1:95" x14ac:dyDescent="0.2">
      <c r="A975" s="3">
        <v>1495</v>
      </c>
      <c r="B975" s="2" t="s">
        <v>1449</v>
      </c>
      <c r="C975" s="2" t="s">
        <v>1450</v>
      </c>
      <c r="D975" s="3">
        <v>1662</v>
      </c>
      <c r="E975" s="3">
        <v>1661</v>
      </c>
      <c r="F975" s="3">
        <v>24955</v>
      </c>
      <c r="G975" s="3">
        <v>2848</v>
      </c>
      <c r="H975" s="3">
        <v>11.5656</v>
      </c>
      <c r="I975" s="30">
        <v>564.81475999999998</v>
      </c>
      <c r="J975" s="30">
        <v>565.29321879999998</v>
      </c>
      <c r="K975" s="30">
        <v>-0.47846</v>
      </c>
      <c r="L975" s="3">
        <v>0</v>
      </c>
      <c r="M975" s="3">
        <v>2</v>
      </c>
      <c r="N975" s="10">
        <f t="shared" si="105"/>
        <v>1</v>
      </c>
      <c r="O975" s="35">
        <v>2</v>
      </c>
      <c r="P975" s="17"/>
      <c r="Q975" s="40">
        <v>1129.57825</v>
      </c>
      <c r="R975" s="40">
        <v>565.29276000000004</v>
      </c>
      <c r="S975" s="18">
        <f t="shared" si="106"/>
        <v>-845.57955421198994</v>
      </c>
      <c r="T975" s="18">
        <f t="shared" si="107"/>
        <v>0.81161485233427533</v>
      </c>
      <c r="U975" s="18">
        <f t="shared" si="108"/>
        <v>0.77835774849175199</v>
      </c>
      <c r="V975" s="30">
        <v>565.29319999999996</v>
      </c>
      <c r="W975" s="3" t="s">
        <v>47</v>
      </c>
      <c r="X975" s="3" t="s">
        <v>47</v>
      </c>
      <c r="Y975" s="3" t="s">
        <v>47</v>
      </c>
      <c r="Z975" s="3" t="s">
        <v>48</v>
      </c>
      <c r="AA975" s="3" t="s">
        <v>47</v>
      </c>
      <c r="AC975" s="3" t="s">
        <v>65</v>
      </c>
      <c r="AH975" s="3" t="s">
        <v>48</v>
      </c>
      <c r="AI975" s="3" t="s">
        <v>48</v>
      </c>
      <c r="AO975" s="3" t="s">
        <v>48</v>
      </c>
      <c r="AP975" s="3" t="s">
        <v>48</v>
      </c>
      <c r="AU975" s="3">
        <v>1</v>
      </c>
      <c r="AV975" s="3">
        <v>4</v>
      </c>
      <c r="AW975" s="3">
        <v>1</v>
      </c>
      <c r="AX975" s="3">
        <v>4</v>
      </c>
      <c r="AY975" s="3">
        <v>100</v>
      </c>
      <c r="AZ975" s="6" t="str">
        <f t="shared" si="109"/>
        <v>1188.6</v>
      </c>
      <c r="BC975" s="12" t="s">
        <v>1451</v>
      </c>
      <c r="BJ975" s="12">
        <f t="shared" si="110"/>
        <v>1</v>
      </c>
      <c r="BK975" s="12">
        <f t="shared" si="111"/>
        <v>0</v>
      </c>
      <c r="BY975" s="3" t="s">
        <v>1452</v>
      </c>
      <c r="CQ975" s="3" t="str">
        <f>CONCATENATE(baseURL!$A$1,baseURL!$B$1,baseURL!$C$1,".",C975,".",L975,".pkl&amp;seq=",BC975)</f>
        <v>http://proteomics.broadinstitute.org/millscripts/viewfeed.pl?side=xl&amp;cycle=1&amp;fixedMods=iaaC&amp;file=msdataSM/iPRG2012_nd/cpick_in/iPRG2012_nd.1188.6.0.pkl&amp;seq=VCSSHTGLLR</v>
      </c>
    </row>
    <row r="976" spans="1:95" x14ac:dyDescent="0.2">
      <c r="A976" s="3">
        <v>3004</v>
      </c>
      <c r="B976" s="2" t="s">
        <v>1453</v>
      </c>
      <c r="C976" s="2" t="s">
        <v>1454</v>
      </c>
      <c r="D976" s="3">
        <v>1663</v>
      </c>
      <c r="E976" s="3">
        <v>1662</v>
      </c>
      <c r="F976" s="3">
        <v>24956</v>
      </c>
      <c r="G976" s="3">
        <v>2849</v>
      </c>
      <c r="H976" s="3">
        <v>11.568</v>
      </c>
      <c r="I976" s="30">
        <v>565.79557</v>
      </c>
      <c r="J976" s="30">
        <v>565.29321879999998</v>
      </c>
      <c r="K976" s="30">
        <v>0.50234999999999996</v>
      </c>
      <c r="L976" s="3">
        <v>0</v>
      </c>
      <c r="M976" s="3">
        <v>2</v>
      </c>
      <c r="N976" s="10">
        <f t="shared" si="105"/>
        <v>1</v>
      </c>
      <c r="O976" s="35">
        <v>2</v>
      </c>
      <c r="P976" s="17"/>
      <c r="Q976" s="40">
        <v>1129.57825</v>
      </c>
      <c r="R976" s="40">
        <v>565.29276000000004</v>
      </c>
      <c r="S976" s="18">
        <f t="shared" si="106"/>
        <v>889.46831726617904</v>
      </c>
      <c r="T976" s="18">
        <f t="shared" si="107"/>
        <v>0.81161485233427533</v>
      </c>
      <c r="U976" s="18">
        <f t="shared" si="108"/>
        <v>0.77835774849175199</v>
      </c>
      <c r="V976" s="30">
        <v>565.29319999999996</v>
      </c>
      <c r="W976" s="3" t="s">
        <v>48</v>
      </c>
      <c r="X976" s="3" t="s">
        <v>47</v>
      </c>
      <c r="Y976" s="3" t="s">
        <v>47</v>
      </c>
      <c r="Z976" s="3" t="s">
        <v>48</v>
      </c>
      <c r="AA976" s="3" t="s">
        <v>47</v>
      </c>
      <c r="AB976" s="12" t="s">
        <v>52</v>
      </c>
      <c r="AC976" s="3" t="s">
        <v>52</v>
      </c>
      <c r="AE976" s="3" t="s">
        <v>48</v>
      </c>
      <c r="AG976" s="3" t="s">
        <v>48</v>
      </c>
      <c r="AH976" s="3" t="s">
        <v>48</v>
      </c>
      <c r="AL976" s="3" t="s">
        <v>48</v>
      </c>
      <c r="AM976" s="3" t="s">
        <v>47</v>
      </c>
      <c r="AO976" s="3" t="s">
        <v>48</v>
      </c>
      <c r="AP976" s="3" t="s">
        <v>48</v>
      </c>
      <c r="AU976" s="3">
        <v>0</v>
      </c>
      <c r="AV976" s="3">
        <v>4</v>
      </c>
      <c r="AW976" s="3">
        <v>1</v>
      </c>
      <c r="AX976" s="3">
        <v>4</v>
      </c>
      <c r="AY976" s="3">
        <v>100</v>
      </c>
      <c r="AZ976" s="6" t="str">
        <f t="shared" si="109"/>
        <v>1188.7</v>
      </c>
      <c r="BC976" s="12" t="s">
        <v>1451</v>
      </c>
      <c r="BJ976" s="12">
        <f t="shared" si="110"/>
        <v>1</v>
      </c>
      <c r="BK976" s="12">
        <f t="shared" si="111"/>
        <v>0</v>
      </c>
      <c r="CQ976" s="3" t="str">
        <f>CONCATENATE(baseURL!$A$1,baseURL!$B$1,baseURL!$C$1,".",C976,".",L976,".pkl&amp;seq=",BC976)</f>
        <v>http://proteomics.broadinstitute.org/millscripts/viewfeed.pl?side=xl&amp;cycle=1&amp;fixedMods=iaaC&amp;file=msdataSM/iPRG2012_nd/cpick_in/iPRG2012_nd.1188.7.0.pkl&amp;seq=VCSSHTGLLR</v>
      </c>
    </row>
    <row r="977" spans="1:95" x14ac:dyDescent="0.2">
      <c r="A977" s="3">
        <v>3341</v>
      </c>
      <c r="B977" s="2" t="s">
        <v>1455</v>
      </c>
      <c r="C977" s="2" t="s">
        <v>1456</v>
      </c>
      <c r="D977" s="3">
        <v>1676</v>
      </c>
      <c r="E977" s="3">
        <v>1675</v>
      </c>
      <c r="F977" s="3">
        <v>24982</v>
      </c>
      <c r="G977" s="3">
        <v>2863</v>
      </c>
      <c r="H977" s="3">
        <v>11.587899999999999</v>
      </c>
      <c r="I977" s="30">
        <v>540.26179999999999</v>
      </c>
      <c r="J977" s="30">
        <v>540.26013560000001</v>
      </c>
      <c r="K977" s="30">
        <v>1.66E-3</v>
      </c>
      <c r="L977" s="3">
        <v>2</v>
      </c>
      <c r="M977" s="3">
        <v>2</v>
      </c>
      <c r="N977" s="10">
        <f t="shared" si="105"/>
        <v>1</v>
      </c>
      <c r="O977" s="35">
        <v>2</v>
      </c>
      <c r="P977" s="17"/>
      <c r="Q977" s="40">
        <v>1079.51161</v>
      </c>
      <c r="R977" s="40">
        <v>540.25944000000004</v>
      </c>
      <c r="S977" s="18">
        <f t="shared" si="106"/>
        <v>4.3682716584337484</v>
      </c>
      <c r="T977" s="18">
        <f t="shared" si="107"/>
        <v>1.2875295616709979</v>
      </c>
      <c r="U977" s="18">
        <f t="shared" si="108"/>
        <v>1.2216352941936117</v>
      </c>
      <c r="V977" s="30">
        <v>540.26009999999997</v>
      </c>
      <c r="X977" s="3" t="s">
        <v>47</v>
      </c>
      <c r="Y977" s="3" t="s">
        <v>47</v>
      </c>
      <c r="Z977" s="3" t="s">
        <v>47</v>
      </c>
      <c r="AA977" s="3" t="s">
        <v>47</v>
      </c>
      <c r="AB977" s="12" t="s">
        <v>47</v>
      </c>
      <c r="AC977" s="3" t="s">
        <v>47</v>
      </c>
      <c r="AD977" s="3" t="s">
        <v>47</v>
      </c>
      <c r="AE977" s="3" t="s">
        <v>47</v>
      </c>
      <c r="AF977" s="3" t="s">
        <v>47</v>
      </c>
      <c r="AG977" s="3" t="s">
        <v>47</v>
      </c>
      <c r="AH977" s="3" t="s">
        <v>47</v>
      </c>
      <c r="AI977" s="3" t="s">
        <v>47</v>
      </c>
      <c r="AL977" s="3" t="s">
        <v>47</v>
      </c>
      <c r="AU977" s="3">
        <v>0</v>
      </c>
      <c r="AV977" s="3">
        <v>13</v>
      </c>
      <c r="AW977" s="3">
        <v>1</v>
      </c>
      <c r="AX977" s="3">
        <v>13</v>
      </c>
      <c r="AY977" s="3">
        <v>100</v>
      </c>
      <c r="AZ977" s="6" t="str">
        <f t="shared" si="109"/>
        <v>1189.12</v>
      </c>
      <c r="BC977" s="12" t="s">
        <v>1328</v>
      </c>
      <c r="BJ977" s="12">
        <f t="shared" si="110"/>
        <v>0</v>
      </c>
      <c r="BK977" s="12">
        <f t="shared" si="111"/>
        <v>0</v>
      </c>
      <c r="CQ977" s="3" t="str">
        <f>CONCATENATE(baseURL!$A$1,baseURL!$B$1,baseURL!$C$1,".",C977,".",L977,".pkl&amp;seq=",BC977)</f>
        <v>http://proteomics.broadinstitute.org/millscripts/viewfeed.pl?side=xl&amp;cycle=1&amp;fixedMods=iaaC&amp;file=msdataSM/iPRG2012_nd/cpick_in/iPRG2012_nd.1189.12.2.pkl&amp;seq=YAQDGAGLER</v>
      </c>
    </row>
    <row r="978" spans="1:95" x14ac:dyDescent="0.2">
      <c r="A978" s="3">
        <v>2163</v>
      </c>
      <c r="B978" s="2" t="s">
        <v>1457</v>
      </c>
      <c r="C978" s="2" t="s">
        <v>1458</v>
      </c>
      <c r="D978" s="3">
        <v>1677</v>
      </c>
      <c r="E978" s="3">
        <v>1676</v>
      </c>
      <c r="F978" s="3">
        <v>24983</v>
      </c>
      <c r="G978" s="3">
        <v>2864</v>
      </c>
      <c r="H978" s="3">
        <v>11.589600000000001</v>
      </c>
      <c r="I978" s="30">
        <v>634.29579999999999</v>
      </c>
      <c r="J978" s="30">
        <v>634.29446229999996</v>
      </c>
      <c r="K978" s="30">
        <v>1.34E-3</v>
      </c>
      <c r="L978" s="3">
        <v>2</v>
      </c>
      <c r="M978" s="3">
        <v>2</v>
      </c>
      <c r="N978" s="10">
        <f t="shared" si="105"/>
        <v>1</v>
      </c>
      <c r="O978" s="35">
        <v>2</v>
      </c>
      <c r="P978" s="11"/>
      <c r="Q978" s="42">
        <v>1267.5800899999999</v>
      </c>
      <c r="R978" s="42">
        <v>634.29367999999999</v>
      </c>
      <c r="S978" s="18">
        <f t="shared" si="106"/>
        <v>3.3423003678529413</v>
      </c>
      <c r="T978" s="18">
        <f t="shared" si="107"/>
        <v>1.2333403668296479</v>
      </c>
      <c r="U978" s="18">
        <f t="shared" si="108"/>
        <v>0.8198095242748884</v>
      </c>
      <c r="V978" s="30">
        <v>634.29420000000005</v>
      </c>
      <c r="AA978" s="3" t="s">
        <v>47</v>
      </c>
      <c r="AC978" s="3" t="s">
        <v>47</v>
      </c>
      <c r="AD978" s="3" t="s">
        <v>47</v>
      </c>
      <c r="AE978" s="3" t="s">
        <v>47</v>
      </c>
      <c r="AG978" s="3" t="s">
        <v>48</v>
      </c>
      <c r="AL978" s="3" t="s">
        <v>52</v>
      </c>
      <c r="AO978" s="3" t="s">
        <v>47</v>
      </c>
      <c r="AU978" s="3">
        <v>0</v>
      </c>
      <c r="AV978" s="3">
        <v>5</v>
      </c>
      <c r="AW978" s="3">
        <v>2</v>
      </c>
      <c r="AX978" s="3">
        <v>3</v>
      </c>
      <c r="AY978" s="3">
        <v>60</v>
      </c>
      <c r="AZ978" s="6" t="str">
        <f t="shared" si="109"/>
        <v>1189.13</v>
      </c>
      <c r="BC978" s="12" t="s">
        <v>1459</v>
      </c>
      <c r="BD978" s="12" t="s">
        <v>243</v>
      </c>
      <c r="BJ978" s="12">
        <f t="shared" si="110"/>
        <v>0</v>
      </c>
      <c r="BK978" s="12">
        <f t="shared" si="111"/>
        <v>0</v>
      </c>
      <c r="BM978" s="3" t="s">
        <v>243</v>
      </c>
      <c r="BW978" s="3" t="s">
        <v>1460</v>
      </c>
      <c r="CK978" s="3" t="s">
        <v>1460</v>
      </c>
      <c r="CQ978" s="3" t="str">
        <f>CONCATENATE(baseURL!$A$1,baseURL!$B$1,baseURL!$C$1,".",C978,".",L978,".pkl&amp;seq=",BC978,"&amp;varMods=Methyl-K+Methyl-E")</f>
        <v>http://proteomics.broadinstitute.org/millscripts/viewfeed.pl?side=xl&amp;cycle=1&amp;fixedMods=iaaC&amp;file=msdataSM/iPRG2012_nd/cpick_in/iPRG2012_nd.1189.13.2.pkl&amp;seq=NGDTASPkEYTA&amp;varMods=Methyl-K+Methyl-E</v>
      </c>
    </row>
    <row r="979" spans="1:95" x14ac:dyDescent="0.2">
      <c r="A979" s="3">
        <v>7248</v>
      </c>
      <c r="B979" s="2" t="s">
        <v>1461</v>
      </c>
      <c r="C979" s="2" t="s">
        <v>1462</v>
      </c>
      <c r="D979" s="3">
        <v>1680</v>
      </c>
      <c r="E979" s="3">
        <v>1679</v>
      </c>
      <c r="F979" s="3">
        <v>24986</v>
      </c>
      <c r="G979" s="3">
        <v>2867</v>
      </c>
      <c r="H979" s="3">
        <v>11.5946</v>
      </c>
      <c r="I979" s="30">
        <v>680.39469999999994</v>
      </c>
      <c r="J979" s="30">
        <v>680.36518880000006</v>
      </c>
      <c r="K979" s="30">
        <v>2.9510000000000002E-2</v>
      </c>
      <c r="L979" s="3">
        <v>0</v>
      </c>
      <c r="M979" s="3">
        <v>2</v>
      </c>
      <c r="N979" s="10">
        <f t="shared" si="105"/>
        <v>1</v>
      </c>
      <c r="O979" s="35">
        <v>2</v>
      </c>
      <c r="P979" s="17"/>
      <c r="Q979" s="40">
        <v>1359.7226700000001</v>
      </c>
      <c r="R979" s="40">
        <v>680.36496999999997</v>
      </c>
      <c r="S979" s="18">
        <f t="shared" si="106"/>
        <v>43.6971350832073</v>
      </c>
      <c r="T979" s="18">
        <f t="shared" si="107"/>
        <v>0.32159210090465035</v>
      </c>
      <c r="U979" s="18">
        <f t="shared" si="108"/>
        <v>0.33805385363643869</v>
      </c>
      <c r="V979" s="30">
        <v>680.36519999999996</v>
      </c>
      <c r="W979" s="3" t="s">
        <v>47</v>
      </c>
      <c r="X979" s="3" t="s">
        <v>47</v>
      </c>
      <c r="Y979" s="3" t="s">
        <v>47</v>
      </c>
      <c r="AA979" s="3" t="s">
        <v>47</v>
      </c>
      <c r="AB979" s="12" t="s">
        <v>52</v>
      </c>
      <c r="AC979" s="3" t="s">
        <v>47</v>
      </c>
      <c r="AH979" s="3" t="s">
        <v>48</v>
      </c>
      <c r="AI979" s="3" t="s">
        <v>48</v>
      </c>
      <c r="AL979" s="3" t="s">
        <v>52</v>
      </c>
      <c r="AU979" s="3">
        <v>0</v>
      </c>
      <c r="AV979" s="3">
        <v>5</v>
      </c>
      <c r="AW979" s="3">
        <v>1</v>
      </c>
      <c r="AX979" s="3">
        <v>5</v>
      </c>
      <c r="AY979" s="3">
        <v>100</v>
      </c>
      <c r="AZ979" s="6" t="str">
        <f t="shared" si="109"/>
        <v>1189.16</v>
      </c>
      <c r="BC979" s="12" t="s">
        <v>1463</v>
      </c>
      <c r="BJ979" s="12">
        <f t="shared" si="110"/>
        <v>0</v>
      </c>
      <c r="BK979" s="12">
        <f t="shared" si="111"/>
        <v>0</v>
      </c>
      <c r="CQ979" s="3" t="str">
        <f>CONCATENATE(baseURL!$A$1,baseURL!$B$1,baseURL!$C$1,".",C979,".",L979,".pkl&amp;seq=",BC979)</f>
        <v>http://proteomics.broadinstitute.org/millscripts/viewfeed.pl?side=xl&amp;cycle=1&amp;fixedMods=iaaC&amp;file=msdataSM/iPRG2012_nd/cpick_in/iPRG2012_nd.1189.16.0.pkl&amp;seq=VESLGSPSGATKAR</v>
      </c>
    </row>
    <row r="980" spans="1:95" x14ac:dyDescent="0.2">
      <c r="A980" s="3">
        <v>1319</v>
      </c>
      <c r="B980" s="2" t="s">
        <v>1464</v>
      </c>
      <c r="C980" s="2" t="s">
        <v>1465</v>
      </c>
      <c r="D980" s="3">
        <v>1667</v>
      </c>
      <c r="E980" s="3">
        <v>1666</v>
      </c>
      <c r="F980" s="3">
        <v>24973</v>
      </c>
      <c r="G980" s="3">
        <v>2854</v>
      </c>
      <c r="H980" s="3">
        <v>11.580399999999999</v>
      </c>
      <c r="I980" s="30">
        <v>453.91493000000003</v>
      </c>
      <c r="J980" s="30">
        <v>453.91679440000001</v>
      </c>
      <c r="K980" s="30">
        <v>-1.8600000000000001E-3</v>
      </c>
      <c r="L980" s="3">
        <v>3</v>
      </c>
      <c r="M980" s="3">
        <v>3</v>
      </c>
      <c r="N980" s="10">
        <f t="shared" si="105"/>
        <v>1</v>
      </c>
      <c r="O980" s="35">
        <v>3</v>
      </c>
      <c r="P980" s="17"/>
      <c r="Q980" s="40">
        <v>1359.7226700000001</v>
      </c>
      <c r="R980" s="40">
        <v>453.91241000000002</v>
      </c>
      <c r="S980" s="18">
        <f t="shared" si="106"/>
        <v>5.5517318859029974</v>
      </c>
      <c r="T980" s="18">
        <f t="shared" si="107"/>
        <v>9.6591322541548994</v>
      </c>
      <c r="U980" s="18">
        <f t="shared" si="108"/>
        <v>4.1637989144272476</v>
      </c>
      <c r="V980" s="30">
        <v>453.91430000000003</v>
      </c>
      <c r="W980" s="3" t="s">
        <v>52</v>
      </c>
      <c r="X980" s="3" t="s">
        <v>47</v>
      </c>
      <c r="Y980" s="3" t="s">
        <v>47</v>
      </c>
      <c r="Z980" s="3" t="s">
        <v>47</v>
      </c>
      <c r="AA980" s="3" t="s">
        <v>47</v>
      </c>
      <c r="AB980" s="12" t="s">
        <v>47</v>
      </c>
      <c r="AE980" s="3" t="s">
        <v>47</v>
      </c>
      <c r="AF980" s="3" t="s">
        <v>47</v>
      </c>
      <c r="AG980" s="3" t="s">
        <v>47</v>
      </c>
      <c r="AH980" s="3" t="s">
        <v>47</v>
      </c>
      <c r="AJ980" s="3" t="s">
        <v>47</v>
      </c>
      <c r="AK980" s="3" t="s">
        <v>48</v>
      </c>
      <c r="AL980" s="3" t="s">
        <v>47</v>
      </c>
      <c r="AM980" s="3" t="s">
        <v>47</v>
      </c>
      <c r="AU980" s="3">
        <v>0</v>
      </c>
      <c r="AV980" s="3">
        <v>12</v>
      </c>
      <c r="AW980" s="3">
        <v>1</v>
      </c>
      <c r="AX980" s="3">
        <v>12</v>
      </c>
      <c r="AY980" s="3">
        <v>100</v>
      </c>
      <c r="AZ980" s="6" t="str">
        <f t="shared" si="109"/>
        <v>1189.3</v>
      </c>
      <c r="BC980" s="12" t="s">
        <v>1463</v>
      </c>
      <c r="BJ980" s="12">
        <f t="shared" si="110"/>
        <v>0</v>
      </c>
      <c r="BK980" s="12">
        <f t="shared" si="111"/>
        <v>0</v>
      </c>
      <c r="CQ980" s="3" t="str">
        <f>CONCATENATE(baseURL!$A$1,baseURL!$B$1,baseURL!$C$1,".",C980,".",L980,".pkl&amp;seq=",BC980)</f>
        <v>http://proteomics.broadinstitute.org/millscripts/viewfeed.pl?side=xl&amp;cycle=1&amp;fixedMods=iaaC&amp;file=msdataSM/iPRG2012_nd/cpick_in/iPRG2012_nd.1189.3.3.pkl&amp;seq=VESLGSPSGATKAR</v>
      </c>
    </row>
    <row r="981" spans="1:95" x14ac:dyDescent="0.2">
      <c r="A981" s="3">
        <v>1460</v>
      </c>
      <c r="B981" s="2" t="s">
        <v>1472</v>
      </c>
      <c r="C981" s="2" t="s">
        <v>1473</v>
      </c>
      <c r="D981" s="3">
        <v>1697</v>
      </c>
      <c r="E981" s="3">
        <v>1696</v>
      </c>
      <c r="F981" s="3">
        <v>25013</v>
      </c>
      <c r="G981" s="3">
        <v>2886</v>
      </c>
      <c r="H981" s="3">
        <v>11.6294</v>
      </c>
      <c r="I981" s="30">
        <v>458.25603000000001</v>
      </c>
      <c r="J981" s="30">
        <v>457.7269154</v>
      </c>
      <c r="K981" s="30">
        <v>0.52910999999999997</v>
      </c>
      <c r="L981" s="3">
        <v>0</v>
      </c>
      <c r="M981" s="3">
        <v>2</v>
      </c>
      <c r="N981" s="10">
        <f t="shared" si="105"/>
        <v>1</v>
      </c>
      <c r="O981" s="35">
        <v>2</v>
      </c>
      <c r="P981" s="17"/>
      <c r="Q981" s="40">
        <v>914.44002999999998</v>
      </c>
      <c r="R981" s="40">
        <v>457.72365000000002</v>
      </c>
      <c r="S981" s="18">
        <f t="shared" si="106"/>
        <v>1163.103545119395</v>
      </c>
      <c r="T981" s="18">
        <f t="shared" si="107"/>
        <v>7.1339988658554478</v>
      </c>
      <c r="U981" s="18">
        <f t="shared" si="108"/>
        <v>7.100354111001236</v>
      </c>
      <c r="V981" s="30">
        <v>457.7269</v>
      </c>
      <c r="X981" s="3" t="s">
        <v>47</v>
      </c>
      <c r="Y981" s="3" t="s">
        <v>47</v>
      </c>
      <c r="Z981" s="3" t="s">
        <v>52</v>
      </c>
      <c r="AA981" s="3" t="s">
        <v>47</v>
      </c>
      <c r="AB981" s="12" t="s">
        <v>48</v>
      </c>
      <c r="AC981" s="3" t="s">
        <v>48</v>
      </c>
      <c r="AH981" s="3" t="s">
        <v>48</v>
      </c>
      <c r="AM981" s="3" t="s">
        <v>47</v>
      </c>
      <c r="AU981" s="3">
        <v>0</v>
      </c>
      <c r="AV981" s="3">
        <v>4</v>
      </c>
      <c r="AW981" s="3">
        <v>1</v>
      </c>
      <c r="AX981" s="3">
        <v>4</v>
      </c>
      <c r="AY981" s="3">
        <v>100</v>
      </c>
      <c r="AZ981" s="6" t="str">
        <f t="shared" si="109"/>
        <v>1191.1</v>
      </c>
      <c r="BC981" s="12" t="s">
        <v>1474</v>
      </c>
      <c r="BJ981" s="12">
        <f t="shared" si="110"/>
        <v>0</v>
      </c>
      <c r="BK981" s="12">
        <f t="shared" si="111"/>
        <v>0</v>
      </c>
      <c r="CQ981" s="3" t="str">
        <f>CONCATENATE(baseURL!$A$1,baseURL!$B$1,baseURL!$C$1,".",C981,".",L981,".pkl&amp;seq=",BC981)</f>
        <v>http://proteomics.broadinstitute.org/millscripts/viewfeed.pl?side=xl&amp;cycle=1&amp;fixedMods=iaaC&amp;file=msdataSM/iPRG2012_nd/cpick_in/iPRG2012_nd.1191.1.0.pkl&amp;seq=YMTTVSGR</v>
      </c>
    </row>
    <row r="982" spans="1:95" x14ac:dyDescent="0.2">
      <c r="A982" s="3">
        <v>4144</v>
      </c>
      <c r="B982" s="2" t="s">
        <v>1475</v>
      </c>
      <c r="C982" s="2" t="s">
        <v>1476</v>
      </c>
      <c r="D982" s="3">
        <v>1698</v>
      </c>
      <c r="E982" s="3">
        <v>1697</v>
      </c>
      <c r="F982" s="3">
        <v>25014</v>
      </c>
      <c r="G982" s="3">
        <v>2887</v>
      </c>
      <c r="H982" s="3">
        <v>11.6327</v>
      </c>
      <c r="I982" s="30">
        <v>497.91075999999998</v>
      </c>
      <c r="J982" s="30">
        <v>497.90970479999999</v>
      </c>
      <c r="K982" s="30">
        <v>1.06E-3</v>
      </c>
      <c r="L982" s="3">
        <v>0</v>
      </c>
      <c r="M982" s="3">
        <v>3</v>
      </c>
      <c r="N982" s="10">
        <f t="shared" si="105"/>
        <v>1</v>
      </c>
      <c r="O982" s="35">
        <v>3</v>
      </c>
      <c r="P982" s="17"/>
      <c r="Q982" s="40">
        <v>1491.7107800000001</v>
      </c>
      <c r="R982" s="40">
        <v>497.90845000000002</v>
      </c>
      <c r="S982" s="18">
        <f t="shared" si="106"/>
        <v>4.6394071037875326</v>
      </c>
      <c r="T982" s="18">
        <f t="shared" si="107"/>
        <v>2.5201420059645327</v>
      </c>
      <c r="U982" s="18">
        <f t="shared" si="108"/>
        <v>2.1088214107710002</v>
      </c>
      <c r="V982" s="30">
        <v>497.90949999999998</v>
      </c>
      <c r="W982" s="3" t="s">
        <v>47</v>
      </c>
      <c r="X982" s="3" t="s">
        <v>47</v>
      </c>
      <c r="Y982" s="3" t="s">
        <v>47</v>
      </c>
      <c r="Z982" s="3" t="s">
        <v>47</v>
      </c>
      <c r="AA982" s="3" t="s">
        <v>65</v>
      </c>
      <c r="AB982" s="12" t="s">
        <v>47</v>
      </c>
      <c r="AC982" s="3" t="s">
        <v>47</v>
      </c>
      <c r="AD982" s="3" t="s">
        <v>47</v>
      </c>
      <c r="AE982" s="3" t="s">
        <v>47</v>
      </c>
      <c r="AF982" s="3" t="s">
        <v>47</v>
      </c>
      <c r="AG982" s="3" t="s">
        <v>47</v>
      </c>
      <c r="AH982" s="3" t="s">
        <v>47</v>
      </c>
      <c r="AI982" s="3" t="s">
        <v>47</v>
      </c>
      <c r="AK982" s="3" t="s">
        <v>47</v>
      </c>
      <c r="AL982" s="3" t="s">
        <v>47</v>
      </c>
      <c r="AM982" s="3" t="s">
        <v>47</v>
      </c>
      <c r="AU982" s="3">
        <v>1</v>
      </c>
      <c r="AV982" s="3">
        <v>15</v>
      </c>
      <c r="AW982" s="3">
        <v>1</v>
      </c>
      <c r="AX982" s="3">
        <v>15</v>
      </c>
      <c r="AY982" s="3">
        <v>100</v>
      </c>
      <c r="AZ982" s="6" t="str">
        <f t="shared" si="109"/>
        <v>1191.2</v>
      </c>
      <c r="BC982" s="12" t="s">
        <v>1477</v>
      </c>
      <c r="BJ982" s="12">
        <f t="shared" si="110"/>
        <v>0</v>
      </c>
      <c r="BK982" s="12">
        <f t="shared" si="111"/>
        <v>0</v>
      </c>
      <c r="BW982" s="3" t="s">
        <v>1478</v>
      </c>
      <c r="CQ982" s="3" t="str">
        <f>CONCATENATE(baseURL!$A$1,baseURL!$B$1,baseURL!$C$1,".",C982,".",L982,".pkl&amp;seq=",BC982)</f>
        <v>http://proteomics.broadinstitute.org/millscripts/viewfeed.pl?side=xl&amp;cycle=1&amp;fixedMods=iaaC&amp;file=msdataSM/iPRG2012_nd/cpick_in/iPRG2012_nd.1191.2.0.pkl&amp;seq=TGTLTTSETAHNMK</v>
      </c>
    </row>
    <row r="983" spans="1:95" x14ac:dyDescent="0.2">
      <c r="A983" s="3">
        <v>4738</v>
      </c>
      <c r="B983" s="2" t="s">
        <v>1479</v>
      </c>
      <c r="C983" s="2" t="s">
        <v>1480</v>
      </c>
      <c r="D983" s="3">
        <v>1699</v>
      </c>
      <c r="E983" s="3">
        <v>1698</v>
      </c>
      <c r="F983" s="3">
        <v>25015</v>
      </c>
      <c r="G983" s="3">
        <v>2888</v>
      </c>
      <c r="H983" s="3">
        <v>11.636100000000001</v>
      </c>
      <c r="I983" s="30">
        <v>505.75045999999998</v>
      </c>
      <c r="J983" s="30">
        <v>505.7492641</v>
      </c>
      <c r="K983" s="30">
        <v>1.1999999999999999E-3</v>
      </c>
      <c r="L983" s="3">
        <v>2</v>
      </c>
      <c r="M983" s="3">
        <v>2</v>
      </c>
      <c r="N983" s="10">
        <f t="shared" si="105"/>
        <v>1</v>
      </c>
      <c r="O983" s="35">
        <v>2</v>
      </c>
      <c r="P983" s="17"/>
      <c r="Q983" s="40">
        <v>1010.49015</v>
      </c>
      <c r="R983" s="40">
        <v>505.74871000000002</v>
      </c>
      <c r="S983" s="18">
        <f t="shared" si="106"/>
        <v>3.4602164382359333</v>
      </c>
      <c r="T983" s="18">
        <f t="shared" si="107"/>
        <v>1.0956033876745062</v>
      </c>
      <c r="U983" s="18">
        <f t="shared" si="108"/>
        <v>0.77113394907459631</v>
      </c>
      <c r="V983" s="30">
        <v>505.7491</v>
      </c>
      <c r="W983" s="3" t="s">
        <v>47</v>
      </c>
      <c r="X983" s="3" t="s">
        <v>47</v>
      </c>
      <c r="Y983" s="3" t="s">
        <v>47</v>
      </c>
      <c r="Z983" s="3" t="s">
        <v>47</v>
      </c>
      <c r="AA983" s="3" t="s">
        <v>47</v>
      </c>
      <c r="AB983" s="12" t="s">
        <v>47</v>
      </c>
      <c r="AC983" s="3" t="s">
        <v>47</v>
      </c>
      <c r="AD983" s="3" t="s">
        <v>47</v>
      </c>
      <c r="AE983" s="3" t="s">
        <v>47</v>
      </c>
      <c r="AF983" s="3" t="s">
        <v>47</v>
      </c>
      <c r="AG983" s="3" t="s">
        <v>47</v>
      </c>
      <c r="AH983" s="3" t="s">
        <v>47</v>
      </c>
      <c r="AI983" s="3" t="s">
        <v>48</v>
      </c>
      <c r="AJ983" s="3" t="s">
        <v>47</v>
      </c>
      <c r="AK983" s="3" t="s">
        <v>48</v>
      </c>
      <c r="AL983" s="3" t="s">
        <v>47</v>
      </c>
      <c r="AM983" s="3" t="s">
        <v>47</v>
      </c>
      <c r="AN983" s="3" t="s">
        <v>47</v>
      </c>
      <c r="AU983" s="3">
        <v>0</v>
      </c>
      <c r="AV983" s="3">
        <v>16</v>
      </c>
      <c r="AW983" s="3">
        <v>1</v>
      </c>
      <c r="AX983" s="3">
        <v>16</v>
      </c>
      <c r="AY983" s="3">
        <v>100</v>
      </c>
      <c r="AZ983" s="6" t="str">
        <f t="shared" si="109"/>
        <v>1191.3</v>
      </c>
      <c r="BC983" s="12" t="s">
        <v>1399</v>
      </c>
      <c r="BJ983" s="12">
        <f t="shared" si="110"/>
        <v>0</v>
      </c>
      <c r="BK983" s="12">
        <f t="shared" si="111"/>
        <v>0</v>
      </c>
      <c r="CQ983" s="3" t="str">
        <f>CONCATENATE(baseURL!$A$1,baseURL!$B$1,baseURL!$C$1,".",C983,".",L983,".pkl&amp;seq=",BC983)</f>
        <v>http://proteomics.broadinstitute.org/millscripts/viewfeed.pl?side=xl&amp;cycle=1&amp;fixedMods=iaaC&amp;file=msdataSM/iPRG2012_nd/cpick_in/iPRG2012_nd.1191.3.2.pkl&amp;seq=LFTSDSANR</v>
      </c>
    </row>
    <row r="984" spans="1:95" x14ac:dyDescent="0.2">
      <c r="A984" s="3">
        <v>7419</v>
      </c>
      <c r="B984" s="2" t="s">
        <v>1481</v>
      </c>
      <c r="C984" s="2" t="s">
        <v>1472</v>
      </c>
      <c r="D984" s="3">
        <v>1703</v>
      </c>
      <c r="E984" s="3">
        <v>1702</v>
      </c>
      <c r="F984" s="3">
        <v>25035</v>
      </c>
      <c r="G984" s="3">
        <v>2893</v>
      </c>
      <c r="H984" s="3">
        <v>11.651899999999999</v>
      </c>
      <c r="I984" s="30">
        <v>432.21762999999999</v>
      </c>
      <c r="J984" s="30">
        <v>432.21775789999998</v>
      </c>
      <c r="K984" s="30">
        <v>-1.2999999999999999E-4</v>
      </c>
      <c r="L984" s="3">
        <v>2</v>
      </c>
      <c r="M984" s="3">
        <v>2</v>
      </c>
      <c r="N984" s="10">
        <f t="shared" si="105"/>
        <v>1</v>
      </c>
      <c r="O984" s="35">
        <v>2</v>
      </c>
      <c r="P984" s="17"/>
      <c r="Q984" s="40">
        <v>863.42575999999997</v>
      </c>
      <c r="R984" s="40">
        <v>432.21652</v>
      </c>
      <c r="S984" s="18">
        <f t="shared" si="106"/>
        <v>2.5681572744670818</v>
      </c>
      <c r="T984" s="18">
        <f t="shared" si="107"/>
        <v>2.8640737748252971</v>
      </c>
      <c r="U984" s="18">
        <f t="shared" si="108"/>
        <v>1.1105544970419647</v>
      </c>
      <c r="V984" s="30">
        <v>432.21699999999998</v>
      </c>
      <c r="Y984" s="3" t="s">
        <v>47</v>
      </c>
      <c r="Z984" s="3" t="s">
        <v>47</v>
      </c>
      <c r="AE984" s="3" t="s">
        <v>48</v>
      </c>
      <c r="AG984" s="3" t="s">
        <v>52</v>
      </c>
      <c r="AH984" s="3" t="s">
        <v>47</v>
      </c>
      <c r="AL984" s="3" t="s">
        <v>47</v>
      </c>
      <c r="AM984" s="3" t="s">
        <v>47</v>
      </c>
      <c r="AU984" s="3">
        <v>0</v>
      </c>
      <c r="AV984" s="3">
        <v>5</v>
      </c>
      <c r="AW984" s="3">
        <v>1</v>
      </c>
      <c r="AX984" s="3">
        <v>5</v>
      </c>
      <c r="AY984" s="3">
        <v>100</v>
      </c>
      <c r="AZ984" s="6" t="str">
        <f t="shared" si="109"/>
        <v>1192.2</v>
      </c>
      <c r="BC984" s="12" t="s">
        <v>1482</v>
      </c>
      <c r="BJ984" s="12">
        <f t="shared" si="110"/>
        <v>0</v>
      </c>
      <c r="BK984" s="12">
        <f t="shared" si="111"/>
        <v>0</v>
      </c>
      <c r="CQ984" s="3" t="str">
        <f>CONCATENATE(baseURL!$A$1,baseURL!$B$1,baseURL!$C$1,".",C984,".",L984,".pkl&amp;seq=",BC984)</f>
        <v>http://proteomics.broadinstitute.org/millscripts/viewfeed.pl?side=xl&amp;cycle=1&amp;fixedMods=iaaC&amp;file=msdataSM/iPRG2012_nd/cpick_in/iPRG2012_nd.1192.2.2.pkl&amp;seq=AAPDFTNK</v>
      </c>
    </row>
    <row r="985" spans="1:95" x14ac:dyDescent="0.2">
      <c r="A985" s="3">
        <v>3059</v>
      </c>
      <c r="B985" s="2" t="s">
        <v>1483</v>
      </c>
      <c r="C985" s="2" t="s">
        <v>1479</v>
      </c>
      <c r="D985" s="3">
        <v>1705</v>
      </c>
      <c r="E985" s="3">
        <v>1704</v>
      </c>
      <c r="F985" s="3">
        <v>25037</v>
      </c>
      <c r="G985" s="3">
        <v>2895</v>
      </c>
      <c r="H985" s="3">
        <v>11.653600000000001</v>
      </c>
      <c r="I985" s="30">
        <v>438.72804000000002</v>
      </c>
      <c r="J985" s="30">
        <v>438.7255705</v>
      </c>
      <c r="K985" s="30">
        <v>2.47E-3</v>
      </c>
      <c r="L985" s="3">
        <v>2</v>
      </c>
      <c r="M985" s="3">
        <v>2</v>
      </c>
      <c r="N985" s="10">
        <f t="shared" si="105"/>
        <v>1</v>
      </c>
      <c r="O985" s="35">
        <v>2</v>
      </c>
      <c r="P985" s="17"/>
      <c r="Q985" s="40">
        <v>876.44213999999999</v>
      </c>
      <c r="R985" s="40">
        <v>438.72471000000002</v>
      </c>
      <c r="S985" s="18">
        <f t="shared" si="106"/>
        <v>7.5901810955790117</v>
      </c>
      <c r="T985" s="18">
        <f t="shared" si="107"/>
        <v>1.9613666164084904</v>
      </c>
      <c r="U985" s="18">
        <f t="shared" si="108"/>
        <v>2.0286069594070946</v>
      </c>
      <c r="V985" s="30">
        <v>438.72559999999999</v>
      </c>
      <c r="X985" s="3" t="s">
        <v>47</v>
      </c>
      <c r="Y985" s="3" t="s">
        <v>47</v>
      </c>
      <c r="Z985" s="3" t="s">
        <v>47</v>
      </c>
      <c r="AA985" s="3" t="s">
        <v>47</v>
      </c>
      <c r="AB985" s="12" t="s">
        <v>48</v>
      </c>
      <c r="AC985" s="3" t="s">
        <v>47</v>
      </c>
      <c r="AH985" s="3" t="s">
        <v>47</v>
      </c>
      <c r="AI985" s="3" t="s">
        <v>52</v>
      </c>
      <c r="AL985" s="3" t="s">
        <v>48</v>
      </c>
      <c r="AM985" s="3" t="s">
        <v>48</v>
      </c>
      <c r="AU985" s="3">
        <v>0</v>
      </c>
      <c r="AV985" s="3">
        <v>6</v>
      </c>
      <c r="AW985" s="3">
        <v>1</v>
      </c>
      <c r="AX985" s="3">
        <v>6</v>
      </c>
      <c r="AY985" s="3">
        <v>100</v>
      </c>
      <c r="AZ985" s="6" t="str">
        <f t="shared" si="109"/>
        <v>1192.4</v>
      </c>
      <c r="BC985" s="12" t="s">
        <v>1484</v>
      </c>
      <c r="BJ985" s="12">
        <f t="shared" si="110"/>
        <v>0</v>
      </c>
      <c r="BK985" s="12">
        <f t="shared" si="111"/>
        <v>0</v>
      </c>
      <c r="CQ985" s="3" t="str">
        <f>CONCATENATE(baseURL!$A$1,baseURL!$B$1,baseURL!$C$1,".",C985,".",L985,".pkl&amp;seq=",BC985)</f>
        <v>http://proteomics.broadinstitute.org/millscripts/viewfeed.pl?side=xl&amp;cycle=1&amp;fixedMods=iaaC&amp;file=msdataSM/iPRG2012_nd/cpick_in/iPRG2012_nd.1192.4.2.pkl&amp;seq=SVSDAELR</v>
      </c>
    </row>
    <row r="986" spans="1:95" x14ac:dyDescent="0.2">
      <c r="A986" s="3">
        <v>1550</v>
      </c>
      <c r="B986" s="2" t="s">
        <v>1490</v>
      </c>
      <c r="C986" s="2" t="s">
        <v>1491</v>
      </c>
      <c r="D986" s="3">
        <v>1718</v>
      </c>
      <c r="E986" s="3">
        <v>1717</v>
      </c>
      <c r="F986" s="3">
        <v>25055</v>
      </c>
      <c r="G986" s="3">
        <v>2909</v>
      </c>
      <c r="H986" s="3">
        <v>11.6754</v>
      </c>
      <c r="I986" s="30">
        <v>408.71516000000003</v>
      </c>
      <c r="J986" s="30">
        <v>408.7148972</v>
      </c>
      <c r="K986" s="30">
        <v>2.5999999999999998E-4</v>
      </c>
      <c r="L986" s="3">
        <v>2</v>
      </c>
      <c r="M986" s="3">
        <v>2</v>
      </c>
      <c r="N986" s="10">
        <f t="shared" si="105"/>
        <v>1</v>
      </c>
      <c r="O986" s="35">
        <v>2</v>
      </c>
      <c r="P986" s="17"/>
      <c r="Q986" s="40">
        <v>816.42101000000002</v>
      </c>
      <c r="R986" s="40">
        <v>408.71413999999999</v>
      </c>
      <c r="S986" s="18">
        <f t="shared" si="106"/>
        <v>2.4956317881234664</v>
      </c>
      <c r="T986" s="18">
        <f t="shared" si="107"/>
        <v>1.8526395979585177</v>
      </c>
      <c r="U986" s="18">
        <f t="shared" si="108"/>
        <v>1.125481002522505</v>
      </c>
      <c r="V986" s="30">
        <v>408.71460000000002</v>
      </c>
      <c r="W986" s="3" t="s">
        <v>47</v>
      </c>
      <c r="X986" s="3" t="s">
        <v>47</v>
      </c>
      <c r="Y986" s="3" t="s">
        <v>47</v>
      </c>
      <c r="Z986" s="3" t="s">
        <v>48</v>
      </c>
      <c r="AA986" s="3" t="s">
        <v>47</v>
      </c>
      <c r="AC986" s="3" t="s">
        <v>52</v>
      </c>
      <c r="AG986" s="3" t="s">
        <v>48</v>
      </c>
      <c r="AH986" s="3" t="s">
        <v>48</v>
      </c>
      <c r="AJ986" s="3" t="s">
        <v>47</v>
      </c>
      <c r="AL986" s="3" t="s">
        <v>48</v>
      </c>
      <c r="AM986" s="3" t="s">
        <v>47</v>
      </c>
      <c r="AU986" s="3">
        <v>0</v>
      </c>
      <c r="AV986" s="3">
        <v>6</v>
      </c>
      <c r="AW986" s="3">
        <v>1</v>
      </c>
      <c r="AX986" s="3">
        <v>6</v>
      </c>
      <c r="AY986" s="3">
        <v>100</v>
      </c>
      <c r="AZ986" s="6" t="str">
        <f t="shared" si="109"/>
        <v>1193.1</v>
      </c>
      <c r="BC986" s="12" t="s">
        <v>1492</v>
      </c>
      <c r="BJ986" s="12">
        <f t="shared" si="110"/>
        <v>0</v>
      </c>
      <c r="BK986" s="12">
        <f t="shared" si="111"/>
        <v>0</v>
      </c>
      <c r="CQ986" s="3" t="str">
        <f>CONCATENATE(baseURL!$A$1,baseURL!$B$1,baseURL!$C$1,".",C986,".",L986,".pkl&amp;seq=",BC986)</f>
        <v>http://proteomics.broadinstitute.org/millscripts/viewfeed.pl?side=xl&amp;cycle=1&amp;fixedMods=iaaC&amp;file=msdataSM/iPRG2012_nd/cpick_in/iPRG2012_nd.1193.1.2.pkl&amp;seq=NVDEALR</v>
      </c>
    </row>
    <row r="987" spans="1:95" x14ac:dyDescent="0.2">
      <c r="A987" s="3">
        <v>2982</v>
      </c>
      <c r="B987" s="2" t="s">
        <v>1485</v>
      </c>
      <c r="C987" s="2" t="s">
        <v>1486</v>
      </c>
      <c r="D987" s="3">
        <v>1727</v>
      </c>
      <c r="E987" s="3">
        <v>1726</v>
      </c>
      <c r="F987" s="3">
        <v>25064</v>
      </c>
      <c r="G987" s="3">
        <v>2918</v>
      </c>
      <c r="H987" s="3">
        <v>11.6896</v>
      </c>
      <c r="I987" s="30">
        <v>669.81290000000001</v>
      </c>
      <c r="J987" s="30">
        <v>669.81249839999998</v>
      </c>
      <c r="K987" s="30">
        <v>4.0000000000000002E-4</v>
      </c>
      <c r="L987" s="3">
        <v>2</v>
      </c>
      <c r="M987" s="3">
        <v>2</v>
      </c>
      <c r="N987" s="10">
        <f t="shared" si="105"/>
        <v>1</v>
      </c>
      <c r="O987" s="35">
        <v>2</v>
      </c>
      <c r="P987" s="11"/>
      <c r="Q987" s="40">
        <v>1338.6171999999999</v>
      </c>
      <c r="R987" s="40">
        <v>669.81223999999997</v>
      </c>
      <c r="S987" s="18">
        <f t="shared" si="106"/>
        <v>0.98535076044439374</v>
      </c>
      <c r="T987" s="18">
        <f t="shared" si="107"/>
        <v>0.38577975225861261</v>
      </c>
      <c r="U987" s="18">
        <f t="shared" si="108"/>
        <v>0.38816848140261534</v>
      </c>
      <c r="V987" s="30">
        <v>669.8125</v>
      </c>
      <c r="W987" s="3" t="s">
        <v>52</v>
      </c>
      <c r="X987" s="3" t="s">
        <v>47</v>
      </c>
      <c r="Y987" s="3" t="s">
        <v>48</v>
      </c>
      <c r="AC987" s="3" t="s">
        <v>48</v>
      </c>
      <c r="AD987" s="3" t="s">
        <v>47</v>
      </c>
      <c r="AE987" s="3" t="s">
        <v>47</v>
      </c>
      <c r="AG987" s="3" t="s">
        <v>48</v>
      </c>
      <c r="AI987" s="3" t="s">
        <v>52</v>
      </c>
      <c r="AK987" s="3" t="s">
        <v>52</v>
      </c>
      <c r="AL987" s="3" t="s">
        <v>52</v>
      </c>
      <c r="AP987" s="3" t="s">
        <v>52</v>
      </c>
      <c r="AU987" s="3">
        <v>0</v>
      </c>
      <c r="AV987" s="3">
        <v>3</v>
      </c>
      <c r="AW987" s="3">
        <v>2</v>
      </c>
      <c r="AX987" s="3">
        <v>2</v>
      </c>
      <c r="AY987" s="3">
        <v>66.67</v>
      </c>
      <c r="AZ987" s="6" t="str">
        <f t="shared" si="109"/>
        <v>1193.10</v>
      </c>
      <c r="BC987" s="12" t="s">
        <v>1426</v>
      </c>
      <c r="BD987" s="12" t="s">
        <v>258</v>
      </c>
      <c r="BJ987" s="12">
        <f t="shared" si="110"/>
        <v>0</v>
      </c>
      <c r="BK987" s="12">
        <f t="shared" si="111"/>
        <v>0</v>
      </c>
      <c r="BT987" s="3" t="s">
        <v>1427</v>
      </c>
      <c r="CQ987" s="3" t="str">
        <f>CONCATENATE(baseURL!$A$1,baseURL!$B$1,baseURL!$C$1,".",C987,".",L987,".pkl&amp;seq=",BC987,"&amp;varMods=Dimethyl-K")</f>
        <v>http://proteomics.broadinstitute.org/millscripts/viewfeed.pl?side=xl&amp;cycle=1&amp;fixedMods=iaaC&amp;file=msdataSM/iPRG2012_nd/cpick_in/iPRG2012_nd.1193.10.2.pkl&amp;seq=NGDTASPkEYTAG&amp;varMods=Dimethyl-K</v>
      </c>
    </row>
    <row r="988" spans="1:95" x14ac:dyDescent="0.2">
      <c r="A988" s="3">
        <v>2459</v>
      </c>
      <c r="B988" s="2" t="s">
        <v>1487</v>
      </c>
      <c r="C988" s="2" t="s">
        <v>1488</v>
      </c>
      <c r="D988" s="3">
        <v>1728</v>
      </c>
      <c r="E988" s="3">
        <v>1727</v>
      </c>
      <c r="F988" s="3">
        <v>25065</v>
      </c>
      <c r="G988" s="3">
        <v>2919</v>
      </c>
      <c r="H988" s="3">
        <v>11.6912</v>
      </c>
      <c r="I988" s="30">
        <v>679.88688000000002</v>
      </c>
      <c r="J988" s="30">
        <v>680.36518880000006</v>
      </c>
      <c r="K988" s="30">
        <v>-0.47831000000000001</v>
      </c>
      <c r="L988" s="3">
        <v>2</v>
      </c>
      <c r="M988" s="3">
        <v>2</v>
      </c>
      <c r="N988" s="10">
        <f t="shared" si="105"/>
        <v>1</v>
      </c>
      <c r="O988" s="35">
        <v>2</v>
      </c>
      <c r="P988" s="17"/>
      <c r="Q988" s="40">
        <v>1359.7226700000001</v>
      </c>
      <c r="R988" s="40">
        <v>680.36496999999997</v>
      </c>
      <c r="S988" s="18">
        <f t="shared" si="106"/>
        <v>-702.69637779845118</v>
      </c>
      <c r="T988" s="18">
        <f t="shared" si="107"/>
        <v>0.32159210090465035</v>
      </c>
      <c r="U988" s="18">
        <f t="shared" si="108"/>
        <v>0.33805385363643869</v>
      </c>
      <c r="V988" s="30">
        <v>680.36519999999996</v>
      </c>
      <c r="W988" s="3" t="s">
        <v>47</v>
      </c>
      <c r="X988" s="3" t="s">
        <v>65</v>
      </c>
      <c r="Y988" s="3" t="s">
        <v>65</v>
      </c>
      <c r="Z988" s="3" t="s">
        <v>47</v>
      </c>
      <c r="AA988" s="3" t="s">
        <v>48</v>
      </c>
      <c r="AB988" s="12" t="s">
        <v>47</v>
      </c>
      <c r="AC988" s="3" t="s">
        <v>47</v>
      </c>
      <c r="AD988" s="3" t="s">
        <v>48</v>
      </c>
      <c r="AE988" s="3" t="s">
        <v>47</v>
      </c>
      <c r="AF988" s="3" t="s">
        <v>47</v>
      </c>
      <c r="AG988" s="3" t="s">
        <v>52</v>
      </c>
      <c r="AH988" s="3" t="s">
        <v>47</v>
      </c>
      <c r="AI988" s="3" t="s">
        <v>47</v>
      </c>
      <c r="AK988" s="3" t="s">
        <v>48</v>
      </c>
      <c r="AL988" s="3" t="s">
        <v>47</v>
      </c>
      <c r="AM988" s="3" t="s">
        <v>65</v>
      </c>
      <c r="AN988" s="3" t="s">
        <v>47</v>
      </c>
      <c r="AU988" s="3">
        <v>3</v>
      </c>
      <c r="AV988" s="3">
        <v>10</v>
      </c>
      <c r="AW988" s="3">
        <v>1</v>
      </c>
      <c r="AX988" s="3">
        <v>10</v>
      </c>
      <c r="AY988" s="3">
        <v>100</v>
      </c>
      <c r="AZ988" s="6" t="str">
        <f t="shared" si="109"/>
        <v>1193.11</v>
      </c>
      <c r="BC988" s="12" t="s">
        <v>1463</v>
      </c>
      <c r="BJ988" s="12">
        <f t="shared" si="110"/>
        <v>0</v>
      </c>
      <c r="BK988" s="12">
        <f t="shared" si="111"/>
        <v>0</v>
      </c>
      <c r="BT988" s="3" t="s">
        <v>1489</v>
      </c>
      <c r="BU988" s="3" t="s">
        <v>1489</v>
      </c>
      <c r="CI988" s="3" t="s">
        <v>1489</v>
      </c>
      <c r="CQ988" s="3" t="str">
        <f>CONCATENATE(baseURL!$A$1,baseURL!$B$1,baseURL!$C$1,".",C988,".",L988,".pkl&amp;seq=",BC988)</f>
        <v>http://proteomics.broadinstitute.org/millscripts/viewfeed.pl?side=xl&amp;cycle=1&amp;fixedMods=iaaC&amp;file=msdataSM/iPRG2012_nd/cpick_in/iPRG2012_nd.1193.11.2.pkl&amp;seq=VESLGSPSGATKAR</v>
      </c>
    </row>
    <row r="989" spans="1:95" x14ac:dyDescent="0.2">
      <c r="A989" s="3">
        <v>3203</v>
      </c>
      <c r="B989" s="2" t="s">
        <v>1493</v>
      </c>
      <c r="C989" s="2" t="s">
        <v>1494</v>
      </c>
      <c r="D989" s="3">
        <v>1723</v>
      </c>
      <c r="E989" s="3">
        <v>1722</v>
      </c>
      <c r="F989" s="3">
        <v>25060</v>
      </c>
      <c r="G989" s="3">
        <v>2914</v>
      </c>
      <c r="H989" s="3">
        <v>11.6829</v>
      </c>
      <c r="I989" s="30">
        <v>512.76433999999995</v>
      </c>
      <c r="J989" s="30">
        <v>512.76489079999999</v>
      </c>
      <c r="K989" s="30">
        <v>-5.5000000000000003E-4</v>
      </c>
      <c r="L989" s="3">
        <v>2</v>
      </c>
      <c r="M989" s="3">
        <v>2</v>
      </c>
      <c r="N989" s="10">
        <f t="shared" si="105"/>
        <v>1</v>
      </c>
      <c r="O989" s="35">
        <v>2</v>
      </c>
      <c r="P989" s="17"/>
      <c r="Q989" s="40">
        <v>1024.52106</v>
      </c>
      <c r="R989" s="40">
        <v>512.76417000000004</v>
      </c>
      <c r="S989" s="18">
        <f t="shared" si="106"/>
        <v>0.33153642523784715</v>
      </c>
      <c r="T989" s="18">
        <f t="shared" si="107"/>
        <v>1.4057144436470075</v>
      </c>
      <c r="U989" s="18">
        <f t="shared" si="108"/>
        <v>0.83859213473815042</v>
      </c>
      <c r="V989" s="30">
        <v>512.76459999999997</v>
      </c>
      <c r="W989" s="3" t="s">
        <v>47</v>
      </c>
      <c r="X989" s="3" t="s">
        <v>47</v>
      </c>
      <c r="Y989" s="3" t="s">
        <v>47</v>
      </c>
      <c r="Z989" s="3" t="s">
        <v>47</v>
      </c>
      <c r="AA989" s="3" t="s">
        <v>47</v>
      </c>
      <c r="AE989" s="3" t="s">
        <v>48</v>
      </c>
      <c r="AF989" s="3" t="s">
        <v>48</v>
      </c>
      <c r="AL989" s="3" t="s">
        <v>48</v>
      </c>
      <c r="AM989" s="3" t="s">
        <v>47</v>
      </c>
      <c r="AU989" s="3">
        <v>0</v>
      </c>
      <c r="AV989" s="3">
        <v>6</v>
      </c>
      <c r="AW989" s="3">
        <v>1</v>
      </c>
      <c r="AX989" s="3">
        <v>6</v>
      </c>
      <c r="AY989" s="3">
        <v>100</v>
      </c>
      <c r="AZ989" s="6" t="str">
        <f t="shared" si="109"/>
        <v>1193.6</v>
      </c>
      <c r="BC989" s="12" t="s">
        <v>1495</v>
      </c>
      <c r="BJ989" s="12">
        <f t="shared" si="110"/>
        <v>0</v>
      </c>
      <c r="BK989" s="12">
        <f t="shared" si="111"/>
        <v>0</v>
      </c>
      <c r="CQ989" s="3" t="str">
        <f>CONCATENATE(baseURL!$A$1,baseURL!$B$1,baseURL!$C$1,".",C989,".",L989,".pkl&amp;seq=",BC989)</f>
        <v>http://proteomics.broadinstitute.org/millscripts/viewfeed.pl?side=xl&amp;cycle=1&amp;fixedMods=iaaC&amp;file=msdataSM/iPRG2012_nd/cpick_in/iPRG2012_nd.1193.6.2.pkl&amp;seq=SYNWGAKAK</v>
      </c>
    </row>
    <row r="990" spans="1:95" x14ac:dyDescent="0.2">
      <c r="A990" s="3">
        <v>1364</v>
      </c>
      <c r="B990" s="2" t="s">
        <v>1496</v>
      </c>
      <c r="C990" s="2" t="s">
        <v>1497</v>
      </c>
      <c r="D990" s="3">
        <v>1725</v>
      </c>
      <c r="E990" s="3">
        <v>1724</v>
      </c>
      <c r="F990" s="3">
        <v>25062</v>
      </c>
      <c r="G990" s="3">
        <v>2916</v>
      </c>
      <c r="H990" s="3">
        <v>11.686199999999999</v>
      </c>
      <c r="I990" s="30">
        <v>557.76273000000003</v>
      </c>
      <c r="J990" s="30">
        <v>557.76238390000003</v>
      </c>
      <c r="K990" s="30">
        <v>3.5E-4</v>
      </c>
      <c r="L990" s="3">
        <v>2</v>
      </c>
      <c r="M990" s="3">
        <v>2</v>
      </c>
      <c r="N990" s="10">
        <f t="shared" si="105"/>
        <v>1</v>
      </c>
      <c r="O990" s="35">
        <v>2</v>
      </c>
      <c r="P990" s="17"/>
      <c r="Q990" s="40">
        <v>1114.5163600000001</v>
      </c>
      <c r="R990" s="40">
        <v>557.76181999999994</v>
      </c>
      <c r="S990" s="18">
        <f t="shared" si="106"/>
        <v>1.6315207808413537</v>
      </c>
      <c r="T990" s="18">
        <f t="shared" si="107"/>
        <v>1.011005020186438</v>
      </c>
      <c r="U990" s="18">
        <f t="shared" si="108"/>
        <v>1.0398703877105997</v>
      </c>
      <c r="V990" s="30">
        <v>557.76239999999996</v>
      </c>
      <c r="X990" s="3" t="s">
        <v>47</v>
      </c>
      <c r="Y990" s="3" t="s">
        <v>47</v>
      </c>
      <c r="Z990" s="3" t="s">
        <v>47</v>
      </c>
      <c r="AA990" s="3" t="s">
        <v>47</v>
      </c>
      <c r="AB990" s="12" t="s">
        <v>48</v>
      </c>
      <c r="AG990" s="3" t="s">
        <v>48</v>
      </c>
      <c r="AH990" s="3" t="s">
        <v>48</v>
      </c>
      <c r="AI990" s="3" t="s">
        <v>48</v>
      </c>
      <c r="AL990" s="3" t="s">
        <v>48</v>
      </c>
      <c r="AM990" s="3" t="s">
        <v>48</v>
      </c>
      <c r="AP990" s="3" t="s">
        <v>52</v>
      </c>
      <c r="AU990" s="3">
        <v>0</v>
      </c>
      <c r="AV990" s="3">
        <v>4</v>
      </c>
      <c r="AW990" s="3">
        <v>1</v>
      </c>
      <c r="AX990" s="3">
        <v>4</v>
      </c>
      <c r="AY990" s="3">
        <v>100</v>
      </c>
      <c r="AZ990" s="6" t="str">
        <f t="shared" si="109"/>
        <v>1193.8</v>
      </c>
      <c r="BC990" s="12" t="s">
        <v>1498</v>
      </c>
      <c r="BJ990" s="12">
        <f t="shared" si="110"/>
        <v>0</v>
      </c>
      <c r="BK990" s="12">
        <f t="shared" si="111"/>
        <v>0</v>
      </c>
      <c r="CQ990" s="3" t="str">
        <f>CONCATENATE(baseURL!$A$1,baseURL!$B$1,baseURL!$C$1,".",C990,".",L990,".pkl&amp;seq=",BC990)</f>
        <v>http://proteomics.broadinstitute.org/millscripts/viewfeed.pl?side=xl&amp;cycle=1&amp;fixedMods=iaaC&amp;file=msdataSM/iPRG2012_nd/cpick_in/iPRG2012_nd.1193.8.2.pkl&amp;seq=FSPDDKYSR</v>
      </c>
    </row>
    <row r="991" spans="1:95" x14ac:dyDescent="0.2">
      <c r="A991" s="3">
        <v>3344</v>
      </c>
      <c r="B991" s="2" t="s">
        <v>1499</v>
      </c>
      <c r="C991" s="2" t="s">
        <v>1500</v>
      </c>
      <c r="D991" s="3">
        <v>1738</v>
      </c>
      <c r="E991" s="3">
        <v>1737</v>
      </c>
      <c r="F991" s="3">
        <v>25085</v>
      </c>
      <c r="G991" s="3">
        <v>2930</v>
      </c>
      <c r="H991" s="3">
        <v>11.7157</v>
      </c>
      <c r="I991" s="30">
        <v>789.35149999999999</v>
      </c>
      <c r="J991" s="30">
        <v>789.3506678</v>
      </c>
      <c r="K991" s="30">
        <v>8.3000000000000001E-4</v>
      </c>
      <c r="L991" s="3">
        <v>2</v>
      </c>
      <c r="M991" s="3">
        <v>2</v>
      </c>
      <c r="N991" s="10">
        <f t="shared" si="105"/>
        <v>1</v>
      </c>
      <c r="O991" s="35">
        <v>2</v>
      </c>
      <c r="P991" s="17"/>
      <c r="Q991" s="40">
        <v>1577.69255</v>
      </c>
      <c r="R991" s="40">
        <v>789.34991000000002</v>
      </c>
      <c r="S991" s="18">
        <f t="shared" si="106"/>
        <v>2.0143158057301549</v>
      </c>
      <c r="T991" s="18">
        <f t="shared" si="107"/>
        <v>0.96003051419102636</v>
      </c>
      <c r="U991" s="18">
        <f t="shared" si="108"/>
        <v>0.36739093306533904</v>
      </c>
      <c r="V991" s="30">
        <v>789.35019999999997</v>
      </c>
      <c r="X991" s="3" t="s">
        <v>47</v>
      </c>
      <c r="Y991" s="3" t="s">
        <v>47</v>
      </c>
      <c r="Z991" s="3" t="s">
        <v>47</v>
      </c>
      <c r="AA991" s="3" t="s">
        <v>47</v>
      </c>
      <c r="AB991" s="12" t="s">
        <v>47</v>
      </c>
      <c r="AC991" s="3" t="s">
        <v>47</v>
      </c>
      <c r="AD991" s="3" t="s">
        <v>47</v>
      </c>
      <c r="AE991" s="3" t="s">
        <v>48</v>
      </c>
      <c r="AF991" s="3" t="s">
        <v>47</v>
      </c>
      <c r="AG991" s="3" t="s">
        <v>52</v>
      </c>
      <c r="AH991" s="3" t="s">
        <v>47</v>
      </c>
      <c r="AI991" s="3" t="s">
        <v>47</v>
      </c>
      <c r="AL991" s="3" t="s">
        <v>48</v>
      </c>
      <c r="AU991" s="3">
        <v>0</v>
      </c>
      <c r="AV991" s="3">
        <v>10</v>
      </c>
      <c r="AW991" s="3">
        <v>1</v>
      </c>
      <c r="AX991" s="3">
        <v>10</v>
      </c>
      <c r="AY991" s="3">
        <v>100</v>
      </c>
      <c r="AZ991" s="6" t="str">
        <f t="shared" si="109"/>
        <v>1194.10</v>
      </c>
      <c r="BC991" s="12" t="s">
        <v>1346</v>
      </c>
      <c r="BJ991" s="12">
        <f t="shared" si="110"/>
        <v>0</v>
      </c>
      <c r="BK991" s="12">
        <f t="shared" si="111"/>
        <v>0</v>
      </c>
      <c r="CQ991" s="3" t="str">
        <f>CONCATENATE(baseURL!$A$1,baseURL!$B$1,baseURL!$C$1,".",C991,".",L991,".pkl&amp;seq=",BC991)</f>
        <v>http://proteomics.broadinstitute.org/millscripts/viewfeed.pl?side=xl&amp;cycle=1&amp;fixedMods=iaaC&amp;file=msdataSM/iPRG2012_nd/cpick_in/iPRG2012_nd.1194.10.2.pkl&amp;seq=KLEDAEGQENAASSE</v>
      </c>
    </row>
    <row r="992" spans="1:95" x14ac:dyDescent="0.2">
      <c r="A992" s="3">
        <v>3373</v>
      </c>
      <c r="B992" s="2" t="s">
        <v>1501</v>
      </c>
      <c r="C992" s="2" t="s">
        <v>1502</v>
      </c>
      <c r="D992" s="3">
        <v>1731</v>
      </c>
      <c r="E992" s="3">
        <v>1730</v>
      </c>
      <c r="F992" s="3">
        <v>25078</v>
      </c>
      <c r="G992" s="3">
        <v>2923</v>
      </c>
      <c r="H992" s="3">
        <v>11.7041</v>
      </c>
      <c r="I992" s="30">
        <v>449.20961</v>
      </c>
      <c r="J992" s="30">
        <v>449.79585429999997</v>
      </c>
      <c r="K992" s="30">
        <v>-0.58623999999999998</v>
      </c>
      <c r="L992" s="3">
        <v>0</v>
      </c>
      <c r="M992" s="3">
        <v>2</v>
      </c>
      <c r="N992" s="10">
        <f t="shared" si="105"/>
        <v>1</v>
      </c>
      <c r="O992" s="35">
        <v>2</v>
      </c>
      <c r="P992" s="17"/>
      <c r="Q992" s="40">
        <v>898.58326</v>
      </c>
      <c r="R992" s="40">
        <v>449.79527000000002</v>
      </c>
      <c r="S992" s="18">
        <f t="shared" si="106"/>
        <v>-1302.0590456631935</v>
      </c>
      <c r="T992" s="18">
        <f t="shared" si="107"/>
        <v>1.2990354477432331</v>
      </c>
      <c r="U992" s="18">
        <f t="shared" si="108"/>
        <v>0.73366711918210692</v>
      </c>
      <c r="V992" s="30">
        <v>449.79559999999998</v>
      </c>
      <c r="W992" s="3" t="s">
        <v>47</v>
      </c>
      <c r="X992" s="3" t="s">
        <v>47</v>
      </c>
      <c r="Y992" s="3" t="s">
        <v>48</v>
      </c>
      <c r="Z992" s="3" t="s">
        <v>47</v>
      </c>
      <c r="AA992" s="3" t="s">
        <v>47</v>
      </c>
      <c r="AB992" s="12" t="s">
        <v>47</v>
      </c>
      <c r="AE992" s="3" t="s">
        <v>48</v>
      </c>
      <c r="AF992" s="3" t="s">
        <v>48</v>
      </c>
      <c r="AG992" s="3" t="s">
        <v>52</v>
      </c>
      <c r="AH992" s="3" t="s">
        <v>47</v>
      </c>
      <c r="AI992" s="3" t="s">
        <v>48</v>
      </c>
      <c r="AL992" s="3" t="s">
        <v>48</v>
      </c>
      <c r="AM992" s="3" t="s">
        <v>47</v>
      </c>
      <c r="AN992" s="3" t="s">
        <v>47</v>
      </c>
      <c r="AU992" s="3">
        <v>0</v>
      </c>
      <c r="AV992" s="3">
        <v>8</v>
      </c>
      <c r="AW992" s="3">
        <v>1</v>
      </c>
      <c r="AX992" s="3">
        <v>8</v>
      </c>
      <c r="AY992" s="3">
        <v>100</v>
      </c>
      <c r="AZ992" s="6" t="str">
        <f t="shared" si="109"/>
        <v>1194.3</v>
      </c>
      <c r="BC992" s="12" t="s">
        <v>1503</v>
      </c>
      <c r="BJ992" s="12">
        <f t="shared" si="110"/>
        <v>0</v>
      </c>
      <c r="BK992" s="12">
        <f t="shared" si="111"/>
        <v>0</v>
      </c>
      <c r="CQ992" s="3" t="str">
        <f>CONCATENATE(baseURL!$A$1,baseURL!$B$1,baseURL!$C$1,".",C992,".",L992,".pkl&amp;seq=",BC992)</f>
        <v>http://proteomics.broadinstitute.org/millscripts/viewfeed.pl?side=xl&amp;cycle=1&amp;fixedMods=iaaC&amp;file=msdataSM/iPRG2012_nd/cpick_in/iPRG2012_nd.1194.3.0.pkl&amp;seq=AGKVAVVVR</v>
      </c>
    </row>
    <row r="993" spans="1:101" x14ac:dyDescent="0.2">
      <c r="A993" s="3">
        <v>4316</v>
      </c>
      <c r="B993" s="2" t="s">
        <v>1504</v>
      </c>
      <c r="C993" s="2" t="s">
        <v>1505</v>
      </c>
      <c r="D993" s="3">
        <v>1732</v>
      </c>
      <c r="E993" s="3">
        <v>1731</v>
      </c>
      <c r="F993" s="3">
        <v>25079</v>
      </c>
      <c r="G993" s="3">
        <v>2924</v>
      </c>
      <c r="H993" s="3">
        <v>11.7057</v>
      </c>
      <c r="I993" s="30">
        <v>456.76754</v>
      </c>
      <c r="J993" s="30">
        <v>456.76740810000001</v>
      </c>
      <c r="K993" s="30">
        <v>1.2999999999999999E-4</v>
      </c>
      <c r="L993" s="3">
        <v>2</v>
      </c>
      <c r="M993" s="3">
        <v>2</v>
      </c>
      <c r="N993" s="10">
        <f t="shared" si="105"/>
        <v>1</v>
      </c>
      <c r="O993" s="35">
        <v>2</v>
      </c>
      <c r="P993" s="17"/>
      <c r="Q993" s="40">
        <v>912.52614000000005</v>
      </c>
      <c r="R993" s="40">
        <v>456.76670999999999</v>
      </c>
      <c r="S993" s="18">
        <f t="shared" si="106"/>
        <v>1.8171201662390368</v>
      </c>
      <c r="T993" s="18">
        <f t="shared" si="107"/>
        <v>1.5283513109402178</v>
      </c>
      <c r="U993" s="18">
        <f t="shared" si="108"/>
        <v>0.8538275480683043</v>
      </c>
      <c r="V993" s="30">
        <v>456.76710000000003</v>
      </c>
      <c r="W993" s="3" t="s">
        <v>47</v>
      </c>
      <c r="X993" s="3" t="s">
        <v>47</v>
      </c>
      <c r="Y993" s="3" t="s">
        <v>47</v>
      </c>
      <c r="Z993" s="3" t="s">
        <v>47</v>
      </c>
      <c r="AA993" s="3" t="s">
        <v>47</v>
      </c>
      <c r="AB993" s="12" t="s">
        <v>47</v>
      </c>
      <c r="AC993" s="3" t="s">
        <v>47</v>
      </c>
      <c r="AD993" s="3" t="s">
        <v>47</v>
      </c>
      <c r="AF993" s="3" t="s">
        <v>48</v>
      </c>
      <c r="AG993" s="3" t="s">
        <v>48</v>
      </c>
      <c r="AH993" s="3" t="s">
        <v>47</v>
      </c>
      <c r="AI993" s="3" t="s">
        <v>48</v>
      </c>
      <c r="AJ993" s="3" t="s">
        <v>47</v>
      </c>
      <c r="AK993" s="3" t="s">
        <v>52</v>
      </c>
      <c r="AL993" s="3" t="s">
        <v>48</v>
      </c>
      <c r="AM993" s="3" t="s">
        <v>47</v>
      </c>
      <c r="AN993" s="3" t="s">
        <v>48</v>
      </c>
      <c r="AU993" s="3">
        <v>0</v>
      </c>
      <c r="AV993" s="3">
        <v>11</v>
      </c>
      <c r="AW993" s="3">
        <v>1</v>
      </c>
      <c r="AX993" s="3">
        <v>11</v>
      </c>
      <c r="AY993" s="3">
        <v>100</v>
      </c>
      <c r="AZ993" s="6" t="str">
        <f t="shared" si="109"/>
        <v>1194.4</v>
      </c>
      <c r="BC993" s="12" t="s">
        <v>1506</v>
      </c>
      <c r="BJ993" s="12">
        <f t="shared" si="110"/>
        <v>0</v>
      </c>
      <c r="BK993" s="12">
        <f t="shared" si="111"/>
        <v>0</v>
      </c>
      <c r="CQ993" s="3" t="str">
        <f>CONCATENATE(baseURL!$A$1,baseURL!$B$1,baseURL!$C$1,".",C993,".",L993,".pkl&amp;seq=",BC993)</f>
        <v>http://proteomics.broadinstitute.org/millscripts/viewfeed.pl?side=xl&amp;cycle=1&amp;fixedMods=iaaC&amp;file=msdataSM/iPRG2012_nd/cpick_in/iPRG2012_nd.1194.4.2.pkl&amp;seq=AKGDLPGVR</v>
      </c>
    </row>
    <row r="994" spans="1:101" x14ac:dyDescent="0.2">
      <c r="A994" s="3">
        <v>6317</v>
      </c>
      <c r="B994" s="2" t="s">
        <v>1507</v>
      </c>
      <c r="C994" s="2" t="s">
        <v>1508</v>
      </c>
      <c r="D994" s="3">
        <v>1739</v>
      </c>
      <c r="E994" s="3">
        <v>1738</v>
      </c>
      <c r="F994" s="3">
        <v>25097</v>
      </c>
      <c r="G994" s="3">
        <v>2932</v>
      </c>
      <c r="H994" s="3">
        <v>11.726100000000001</v>
      </c>
      <c r="I994" s="30">
        <v>449.79716999999999</v>
      </c>
      <c r="J994" s="30">
        <v>449.79585429999997</v>
      </c>
      <c r="K994" s="30">
        <v>1.32E-3</v>
      </c>
      <c r="L994" s="3">
        <v>2</v>
      </c>
      <c r="M994" s="3">
        <v>2</v>
      </c>
      <c r="N994" s="10">
        <f t="shared" si="105"/>
        <v>1</v>
      </c>
      <c r="O994" s="35">
        <v>2</v>
      </c>
      <c r="P994" s="17"/>
      <c r="Q994" s="40">
        <v>898.58326</v>
      </c>
      <c r="R994" s="40">
        <v>449.79527000000002</v>
      </c>
      <c r="S994" s="18">
        <f t="shared" si="106"/>
        <v>4.2241440199622557</v>
      </c>
      <c r="T994" s="18">
        <f t="shared" si="107"/>
        <v>1.2990354477432331</v>
      </c>
      <c r="U994" s="18">
        <f t="shared" si="108"/>
        <v>0.73366711918210692</v>
      </c>
      <c r="V994" s="30">
        <v>449.79559999999998</v>
      </c>
      <c r="W994" s="3" t="s">
        <v>47</v>
      </c>
      <c r="X994" s="3" t="s">
        <v>47</v>
      </c>
      <c r="Y994" s="3" t="s">
        <v>47</v>
      </c>
      <c r="Z994" s="3" t="s">
        <v>47</v>
      </c>
      <c r="AA994" s="3" t="s">
        <v>47</v>
      </c>
      <c r="AB994" s="12" t="s">
        <v>47</v>
      </c>
      <c r="AC994" s="3" t="s">
        <v>47</v>
      </c>
      <c r="AD994" s="3" t="s">
        <v>47</v>
      </c>
      <c r="AE994" s="3" t="s">
        <v>47</v>
      </c>
      <c r="AF994" s="3" t="s">
        <v>47</v>
      </c>
      <c r="AG994" s="3" t="s">
        <v>47</v>
      </c>
      <c r="AH994" s="3" t="s">
        <v>47</v>
      </c>
      <c r="AI994" s="3" t="s">
        <v>47</v>
      </c>
      <c r="AJ994" s="3" t="s">
        <v>47</v>
      </c>
      <c r="AK994" s="3" t="s">
        <v>52</v>
      </c>
      <c r="AL994" s="3" t="s">
        <v>48</v>
      </c>
      <c r="AU994" s="3">
        <v>0</v>
      </c>
      <c r="AV994" s="3">
        <v>14</v>
      </c>
      <c r="AW994" s="3">
        <v>1</v>
      </c>
      <c r="AX994" s="3">
        <v>14</v>
      </c>
      <c r="AY994" s="3">
        <v>100</v>
      </c>
      <c r="AZ994" s="6" t="str">
        <f t="shared" si="109"/>
        <v>1195.1</v>
      </c>
      <c r="BC994" s="12" t="s">
        <v>1503</v>
      </c>
      <c r="BJ994" s="12">
        <f t="shared" si="110"/>
        <v>0</v>
      </c>
      <c r="BK994" s="12">
        <f t="shared" si="111"/>
        <v>0</v>
      </c>
      <c r="CQ994" s="3" t="str">
        <f>CONCATENATE(baseURL!$A$1,baseURL!$B$1,baseURL!$C$1,".",C994,".",L994,".pkl&amp;seq=",BC994)</f>
        <v>http://proteomics.broadinstitute.org/millscripts/viewfeed.pl?side=xl&amp;cycle=1&amp;fixedMods=iaaC&amp;file=msdataSM/iPRG2012_nd/cpick_in/iPRG2012_nd.1195.1.2.pkl&amp;seq=AGKVAVVVR</v>
      </c>
    </row>
    <row r="995" spans="1:101" x14ac:dyDescent="0.2">
      <c r="A995" s="3">
        <v>11</v>
      </c>
      <c r="B995" s="2" t="s">
        <v>1509</v>
      </c>
      <c r="C995" s="2" t="s">
        <v>1504</v>
      </c>
      <c r="D995" s="3">
        <v>1743</v>
      </c>
      <c r="E995" s="3">
        <v>1742</v>
      </c>
      <c r="F995" s="3">
        <v>25101</v>
      </c>
      <c r="G995" s="3">
        <v>2936</v>
      </c>
      <c r="H995" s="3">
        <v>11.737</v>
      </c>
      <c r="I995" s="30">
        <v>572.62819999999999</v>
      </c>
      <c r="J995" s="30">
        <v>572.62465769999994</v>
      </c>
      <c r="K995" s="30">
        <v>3.5400000000000002E-3</v>
      </c>
      <c r="L995" s="3">
        <v>3</v>
      </c>
      <c r="M995" s="3">
        <v>3</v>
      </c>
      <c r="N995" s="10">
        <f t="shared" si="105"/>
        <v>1</v>
      </c>
      <c r="O995" s="35">
        <v>3</v>
      </c>
      <c r="P995" s="17"/>
      <c r="Q995" s="40">
        <v>1715.8572099999999</v>
      </c>
      <c r="R995" s="40">
        <v>572.62392</v>
      </c>
      <c r="S995" s="18">
        <f t="shared" si="106"/>
        <v>7.4743646754999133</v>
      </c>
      <c r="T995" s="18">
        <f t="shared" si="107"/>
        <v>1.2882800982975131</v>
      </c>
      <c r="U995" s="18">
        <f t="shared" si="108"/>
        <v>1.1875158830047958</v>
      </c>
      <c r="V995" s="30">
        <v>572.62459999999999</v>
      </c>
      <c r="Z995" s="3" t="s">
        <v>47</v>
      </c>
      <c r="AB995" s="12" t="s">
        <v>48</v>
      </c>
      <c r="AC995" s="3" t="s">
        <v>47</v>
      </c>
      <c r="AE995" s="3" t="s">
        <v>48</v>
      </c>
      <c r="AF995" s="3" t="s">
        <v>47</v>
      </c>
      <c r="AH995" s="3" t="s">
        <v>47</v>
      </c>
      <c r="AK995" s="3" t="s">
        <v>52</v>
      </c>
      <c r="AL995" s="3" t="s">
        <v>48</v>
      </c>
      <c r="AP995" s="3" t="s">
        <v>48</v>
      </c>
      <c r="AU995" s="3">
        <v>0</v>
      </c>
      <c r="AV995" s="3">
        <v>4</v>
      </c>
      <c r="AW995" s="3">
        <v>1</v>
      </c>
      <c r="AX995" s="3">
        <v>4</v>
      </c>
      <c r="AY995" s="3">
        <v>100</v>
      </c>
      <c r="AZ995" s="6" t="str">
        <f t="shared" si="109"/>
        <v>1195.5</v>
      </c>
      <c r="BB995" s="12" t="s">
        <v>79</v>
      </c>
      <c r="BC995" s="12" t="s">
        <v>1510</v>
      </c>
      <c r="BJ995" s="12">
        <f t="shared" si="110"/>
        <v>0</v>
      </c>
      <c r="BK995" s="12">
        <f t="shared" si="111"/>
        <v>0</v>
      </c>
      <c r="CQ995" s="3" t="str">
        <f>CONCATENATE(baseURL!$A$1,baseURL!$B$1,"+Acetyl",baseURL!$C$1,".",C995,".",L995,".pkl&amp;seq=",BC995)</f>
        <v>http://proteomics.broadinstitute.org/millscripts/viewfeed.pl?side=xl&amp;cycle=1&amp;fixedMods=iaaC+Acetyl&amp;file=msdataSM/iPRG2012_nd/cpick_in/iPRG2012_nd.1195.5.3.pkl&amp;seq=SAPEAQQQKRGGFGGR</v>
      </c>
    </row>
    <row r="996" spans="1:101" x14ac:dyDescent="0.2">
      <c r="A996" s="3">
        <v>7450</v>
      </c>
      <c r="B996" s="2" t="s">
        <v>1511</v>
      </c>
      <c r="C996" s="2" t="s">
        <v>1512</v>
      </c>
      <c r="D996" s="3">
        <v>1753</v>
      </c>
      <c r="E996" s="3">
        <v>1752</v>
      </c>
      <c r="F996" s="3">
        <v>25126</v>
      </c>
      <c r="G996" s="3">
        <v>2947</v>
      </c>
      <c r="H996" s="3">
        <v>11.764799999999999</v>
      </c>
      <c r="I996" s="30">
        <v>692.77398000000005</v>
      </c>
      <c r="J996" s="30">
        <v>692.77190800000005</v>
      </c>
      <c r="K996" s="30">
        <v>2.0699999999999998E-3</v>
      </c>
      <c r="L996" s="3">
        <v>2</v>
      </c>
      <c r="M996" s="3">
        <v>2</v>
      </c>
      <c r="N996" s="10">
        <f t="shared" si="105"/>
        <v>1</v>
      </c>
      <c r="O996" s="35">
        <v>2</v>
      </c>
      <c r="Q996" s="37">
        <v>1384.5355199999999</v>
      </c>
      <c r="R996" s="37">
        <v>692.77139999999997</v>
      </c>
      <c r="S996" s="18">
        <f t="shared" si="106"/>
        <v>3.7241722162317368</v>
      </c>
      <c r="T996" s="18">
        <f t="shared" si="107"/>
        <v>0.73328662251597765</v>
      </c>
      <c r="U996" s="18">
        <f t="shared" si="108"/>
        <v>1.1547820825550208</v>
      </c>
      <c r="V996" s="30">
        <v>692.7722</v>
      </c>
      <c r="W996" s="3" t="s">
        <v>47</v>
      </c>
      <c r="AB996" s="12" t="s">
        <v>47</v>
      </c>
      <c r="AD996" s="3" t="s">
        <v>47</v>
      </c>
      <c r="AH996" s="3" t="s">
        <v>47</v>
      </c>
      <c r="AK996" s="3" t="s">
        <v>48</v>
      </c>
      <c r="AL996" s="3" t="s">
        <v>52</v>
      </c>
      <c r="AU996" s="3">
        <v>0</v>
      </c>
      <c r="AV996" s="3">
        <v>4</v>
      </c>
      <c r="AW996" s="3">
        <v>2</v>
      </c>
      <c r="AX996" s="3">
        <v>3</v>
      </c>
      <c r="AY996" s="3">
        <v>75</v>
      </c>
      <c r="AZ996" s="6" t="str">
        <f t="shared" si="109"/>
        <v>1196.9</v>
      </c>
      <c r="BC996" s="12" t="s">
        <v>20296</v>
      </c>
      <c r="BI996" s="12" t="s">
        <v>594</v>
      </c>
      <c r="BJ996" s="12">
        <f t="shared" si="110"/>
        <v>0</v>
      </c>
      <c r="BK996" s="12">
        <f t="shared" si="111"/>
        <v>2</v>
      </c>
      <c r="BR996" s="3" t="s">
        <v>594</v>
      </c>
      <c r="BZ996" s="3" t="s">
        <v>20301</v>
      </c>
      <c r="CQ996" s="3" t="str">
        <f>CONCATENATE(baseURL!$A$1,baseURL!$B$1,baseURL!$C$1,".",C996,".",L996,".pkl&amp;seq=",BC996,"&amp;varMods=ReducedCys-C")</f>
        <v>http://proteomics.broadinstitute.org/millscripts/viewfeed.pl?side=xl&amp;cycle=1&amp;fixedMods=iaaC&amp;file=msdataSM/iPRG2012_nd/cpick_in/iPRG2012_nd.1196.9.2.pkl&amp;seq=TcVADESAENcDK&amp;varMods=ReducedCys-C</v>
      </c>
    </row>
    <row r="997" spans="1:101" x14ac:dyDescent="0.2">
      <c r="A997" s="3">
        <v>5420</v>
      </c>
      <c r="B997" s="2" t="s">
        <v>1513</v>
      </c>
      <c r="C997" s="2" t="s">
        <v>1514</v>
      </c>
      <c r="D997" s="3">
        <v>1756</v>
      </c>
      <c r="E997" s="3">
        <v>1755</v>
      </c>
      <c r="F997" s="3">
        <v>25141</v>
      </c>
      <c r="G997" s="3">
        <v>2951</v>
      </c>
      <c r="H997" s="3">
        <v>11.7827</v>
      </c>
      <c r="I997" s="30">
        <v>556.27549999999997</v>
      </c>
      <c r="J997" s="30">
        <v>556.27461149999999</v>
      </c>
      <c r="K997" s="30">
        <v>8.8999999999999995E-4</v>
      </c>
      <c r="L997" s="3">
        <v>2</v>
      </c>
      <c r="M997" s="3">
        <v>2</v>
      </c>
      <c r="N997" s="10">
        <f t="shared" si="105"/>
        <v>1</v>
      </c>
      <c r="O997" s="35">
        <v>2</v>
      </c>
      <c r="P997" s="17"/>
      <c r="Q997" s="40">
        <v>1111.53783</v>
      </c>
      <c r="R997" s="40">
        <v>556.27255000000002</v>
      </c>
      <c r="S997" s="18">
        <f t="shared" si="106"/>
        <v>5.3031558000509111</v>
      </c>
      <c r="T997" s="18">
        <f t="shared" si="107"/>
        <v>3.7059171802886262</v>
      </c>
      <c r="U997" s="18">
        <f t="shared" si="108"/>
        <v>3.8650118544025585</v>
      </c>
      <c r="V997" s="30">
        <v>556.27470000000005</v>
      </c>
      <c r="W997" s="3" t="s">
        <v>47</v>
      </c>
      <c r="X997" s="3" t="s">
        <v>47</v>
      </c>
      <c r="Y997" s="3" t="s">
        <v>47</v>
      </c>
      <c r="Z997" s="3" t="s">
        <v>47</v>
      </c>
      <c r="AA997" s="3" t="s">
        <v>47</v>
      </c>
      <c r="AB997" s="12" t="s">
        <v>47</v>
      </c>
      <c r="AC997" s="3" t="s">
        <v>47</v>
      </c>
      <c r="AD997" s="3" t="s">
        <v>47</v>
      </c>
      <c r="AE997" s="3" t="s">
        <v>47</v>
      </c>
      <c r="AF997" s="3" t="s">
        <v>47</v>
      </c>
      <c r="AG997" s="3" t="s">
        <v>47</v>
      </c>
      <c r="AH997" s="3" t="s">
        <v>47</v>
      </c>
      <c r="AI997" s="3" t="s">
        <v>47</v>
      </c>
      <c r="AJ997" s="3" t="s">
        <v>47</v>
      </c>
      <c r="AK997" s="3" t="s">
        <v>48</v>
      </c>
      <c r="AL997" s="3" t="s">
        <v>48</v>
      </c>
      <c r="AM997" s="3" t="s">
        <v>47</v>
      </c>
      <c r="AU997" s="3">
        <v>0</v>
      </c>
      <c r="AV997" s="3">
        <v>15</v>
      </c>
      <c r="AW997" s="3">
        <v>1</v>
      </c>
      <c r="AX997" s="3">
        <v>15</v>
      </c>
      <c r="AY997" s="3">
        <v>100</v>
      </c>
      <c r="AZ997" s="6" t="str">
        <f t="shared" si="109"/>
        <v>1197.3</v>
      </c>
      <c r="BC997" s="12" t="s">
        <v>1418</v>
      </c>
      <c r="BJ997" s="12">
        <f t="shared" si="110"/>
        <v>0</v>
      </c>
      <c r="BK997" s="12">
        <f t="shared" si="111"/>
        <v>0</v>
      </c>
      <c r="CQ997" s="3" t="str">
        <f>CONCATENATE(baseURL!$A$1,baseURL!$B$1,baseURL!$C$1,".",C997,".",L997,".pkl&amp;seq=",BC997)</f>
        <v>http://proteomics.broadinstitute.org/millscripts/viewfeed.pl?side=xl&amp;cycle=1&amp;fixedMods=iaaC&amp;file=msdataSM/iPRG2012_nd/cpick_in/iPRG2012_nd.1197.3.2.pkl&amp;seq=SESVVYQGSR</v>
      </c>
    </row>
    <row r="998" spans="1:101" x14ac:dyDescent="0.2">
      <c r="A998" s="3">
        <v>6864</v>
      </c>
      <c r="B998" s="2" t="s">
        <v>1515</v>
      </c>
      <c r="C998" s="2" t="s">
        <v>1516</v>
      </c>
      <c r="D998" s="3">
        <v>1758</v>
      </c>
      <c r="E998" s="3">
        <v>1757</v>
      </c>
      <c r="F998" s="3">
        <v>25143</v>
      </c>
      <c r="G998" s="3">
        <v>2953</v>
      </c>
      <c r="H998" s="3">
        <v>11.789400000000001</v>
      </c>
      <c r="I998" s="30">
        <v>650.26991999999996</v>
      </c>
      <c r="J998" s="30">
        <v>650.2674197</v>
      </c>
      <c r="K998" s="30">
        <v>2.5000000000000001E-3</v>
      </c>
      <c r="L998" s="3">
        <v>2</v>
      </c>
      <c r="M998" s="3">
        <v>2</v>
      </c>
      <c r="N998" s="10">
        <f t="shared" si="105"/>
        <v>1</v>
      </c>
      <c r="O998" s="35">
        <v>2</v>
      </c>
      <c r="P998" s="17"/>
      <c r="Q998" s="40">
        <v>1299.52701</v>
      </c>
      <c r="R998" s="40">
        <v>650.26714000000004</v>
      </c>
      <c r="S998" s="18">
        <f t="shared" si="106"/>
        <v>4.2751660493194716</v>
      </c>
      <c r="T998" s="18">
        <f t="shared" si="107"/>
        <v>0.43013091506450368</v>
      </c>
      <c r="U998" s="18">
        <f t="shared" si="108"/>
        <v>0.70740157648974855</v>
      </c>
      <c r="V998" s="30">
        <v>650.26760000000002</v>
      </c>
      <c r="W998" s="3" t="s">
        <v>47</v>
      </c>
      <c r="X998" s="3" t="s">
        <v>47</v>
      </c>
      <c r="Z998" s="3" t="s">
        <v>47</v>
      </c>
      <c r="AA998" s="3" t="s">
        <v>47</v>
      </c>
      <c r="AB998" s="12" t="s">
        <v>47</v>
      </c>
      <c r="AC998" s="3" t="s">
        <v>47</v>
      </c>
      <c r="AD998" s="3" t="s">
        <v>47</v>
      </c>
      <c r="AE998" s="3" t="s">
        <v>47</v>
      </c>
      <c r="AF998" s="3" t="s">
        <v>52</v>
      </c>
      <c r="AG998" s="3" t="s">
        <v>47</v>
      </c>
      <c r="AH998" s="3" t="s">
        <v>47</v>
      </c>
      <c r="AI998" s="3" t="s">
        <v>47</v>
      </c>
      <c r="AK998" s="3" t="s">
        <v>47</v>
      </c>
      <c r="AL998" s="3" t="s">
        <v>47</v>
      </c>
      <c r="AM998" s="3" t="s">
        <v>47</v>
      </c>
      <c r="AN998" s="3" t="s">
        <v>47</v>
      </c>
      <c r="AO998" s="3" t="s">
        <v>47</v>
      </c>
      <c r="AP998" s="3" t="s">
        <v>47</v>
      </c>
      <c r="AU998" s="3">
        <v>0</v>
      </c>
      <c r="AV998" s="3">
        <v>17</v>
      </c>
      <c r="AW998" s="3">
        <v>1</v>
      </c>
      <c r="AX998" s="3">
        <v>17</v>
      </c>
      <c r="AY998" s="3">
        <v>100</v>
      </c>
      <c r="AZ998" s="6" t="str">
        <f t="shared" si="109"/>
        <v>1197.5</v>
      </c>
      <c r="BC998" s="12" t="s">
        <v>1517</v>
      </c>
      <c r="BJ998" s="12">
        <f t="shared" si="110"/>
        <v>1</v>
      </c>
      <c r="BK998" s="12">
        <f t="shared" si="111"/>
        <v>0</v>
      </c>
      <c r="CQ998" s="3" t="str">
        <f>CONCATENATE(baseURL!$A$1,baseURL!$B$1,baseURL!$C$1,".",C998,".",L998,".pkl&amp;seq=",BC998)</f>
        <v>http://proteomics.broadinstitute.org/millscripts/viewfeed.pl?side=xl&amp;cycle=1&amp;fixedMods=iaaC&amp;file=msdataSM/iPRG2012_nd/cpick_in/iPRG2012_nd.1197.5.2.pkl&amp;seq=AGVCEYNEDSR</v>
      </c>
    </row>
    <row r="999" spans="1:101" x14ac:dyDescent="0.2">
      <c r="A999" s="3">
        <v>1863</v>
      </c>
      <c r="B999" s="2" t="s">
        <v>1518</v>
      </c>
      <c r="C999" s="2" t="s">
        <v>1515</v>
      </c>
      <c r="D999" s="3">
        <v>1764</v>
      </c>
      <c r="E999" s="3">
        <v>1763</v>
      </c>
      <c r="F999" s="3">
        <v>25165</v>
      </c>
      <c r="G999" s="3">
        <v>2960</v>
      </c>
      <c r="H999" s="3">
        <v>11.8139</v>
      </c>
      <c r="I999" s="30">
        <v>641.30259000000001</v>
      </c>
      <c r="J999" s="30">
        <v>641.30190670000002</v>
      </c>
      <c r="K999" s="30">
        <v>6.8000000000000005E-4</v>
      </c>
      <c r="L999" s="3">
        <v>2</v>
      </c>
      <c r="M999" s="3">
        <v>2</v>
      </c>
      <c r="N999" s="10">
        <f t="shared" si="105"/>
        <v>1</v>
      </c>
      <c r="O999" s="35">
        <v>2</v>
      </c>
      <c r="P999" s="17"/>
      <c r="Q999" s="40">
        <v>1281.59574</v>
      </c>
      <c r="R999" s="40">
        <v>641.30151000000001</v>
      </c>
      <c r="S999" s="18">
        <f t="shared" si="106"/>
        <v>1.6840752487885866</v>
      </c>
      <c r="T999" s="18">
        <f t="shared" si="107"/>
        <v>0.61858578815796272</v>
      </c>
      <c r="U999" s="18">
        <f t="shared" si="108"/>
        <v>0.60813828434385908</v>
      </c>
      <c r="V999" s="30">
        <v>641.30190000000005</v>
      </c>
      <c r="X999" s="3" t="s">
        <v>47</v>
      </c>
      <c r="Y999" s="3" t="s">
        <v>48</v>
      </c>
      <c r="AA999" s="3" t="s">
        <v>48</v>
      </c>
      <c r="AB999" s="12" t="s">
        <v>52</v>
      </c>
      <c r="AD999" s="3" t="s">
        <v>47</v>
      </c>
      <c r="AE999" s="3" t="s">
        <v>47</v>
      </c>
      <c r="AG999" s="3" t="s">
        <v>48</v>
      </c>
      <c r="AI999" s="3" t="s">
        <v>52</v>
      </c>
      <c r="AO999" s="3" t="s">
        <v>47</v>
      </c>
      <c r="AU999" s="3">
        <v>0</v>
      </c>
      <c r="AV999" s="3">
        <v>4</v>
      </c>
      <c r="AW999" s="3">
        <v>2</v>
      </c>
      <c r="AX999" s="3">
        <v>3</v>
      </c>
      <c r="AY999" s="3">
        <v>75</v>
      </c>
      <c r="AZ999" s="6" t="str">
        <f t="shared" si="109"/>
        <v>1198.6</v>
      </c>
      <c r="BC999" s="12" t="s">
        <v>1459</v>
      </c>
      <c r="BD999" s="12" t="s">
        <v>258</v>
      </c>
      <c r="BJ999" s="12">
        <f t="shared" si="110"/>
        <v>0</v>
      </c>
      <c r="BK999" s="12">
        <f t="shared" si="111"/>
        <v>0</v>
      </c>
      <c r="CK999" s="3" t="s">
        <v>1519</v>
      </c>
      <c r="CQ999" s="3" t="str">
        <f>CONCATENATE(baseURL!$A$1,baseURL!$B$1,baseURL!$C$1,".",C999,".",L999,".pkl&amp;seq=",BC999,"&amp;varMods=Dimethyl-K")</f>
        <v>http://proteomics.broadinstitute.org/millscripts/viewfeed.pl?side=xl&amp;cycle=1&amp;fixedMods=iaaC&amp;file=msdataSM/iPRG2012_nd/cpick_in/iPRG2012_nd.1198.6.2.pkl&amp;seq=NGDTASPkEYTA&amp;varMods=Dimethyl-K</v>
      </c>
    </row>
    <row r="1000" spans="1:101" x14ac:dyDescent="0.2">
      <c r="A1000" s="3">
        <v>2808</v>
      </c>
      <c r="B1000" s="2" t="s">
        <v>1520</v>
      </c>
      <c r="C1000" s="2" t="s">
        <v>1521</v>
      </c>
      <c r="D1000" s="3">
        <v>1765</v>
      </c>
      <c r="E1000" s="3">
        <v>1764</v>
      </c>
      <c r="F1000" s="3">
        <v>25181</v>
      </c>
      <c r="G1000" s="3">
        <v>2962</v>
      </c>
      <c r="H1000" s="3">
        <v>11.825799999999999</v>
      </c>
      <c r="I1000" s="30">
        <v>415.72307000000001</v>
      </c>
      <c r="J1000" s="30">
        <v>415.72148829999998</v>
      </c>
      <c r="K1000" s="30">
        <v>1.58E-3</v>
      </c>
      <c r="L1000" s="3">
        <v>2</v>
      </c>
      <c r="M1000" s="3">
        <v>2</v>
      </c>
      <c r="N1000" s="10">
        <f t="shared" si="105"/>
        <v>1</v>
      </c>
      <c r="O1000" s="35">
        <v>2</v>
      </c>
      <c r="P1000" s="17"/>
      <c r="Q1000" s="40">
        <v>830.43665999999996</v>
      </c>
      <c r="R1000" s="40">
        <v>415.72197</v>
      </c>
      <c r="S1000" s="18">
        <f t="shared" si="106"/>
        <v>2.6459991999174219</v>
      </c>
      <c r="T1000" s="18">
        <f t="shared" si="107"/>
        <v>-1.1587071042288455</v>
      </c>
      <c r="U1000" s="18">
        <f t="shared" si="108"/>
        <v>-2.092744821786432</v>
      </c>
      <c r="V1000" s="30">
        <v>415.72109999999998</v>
      </c>
      <c r="W1000" s="3" t="s">
        <v>47</v>
      </c>
      <c r="Z1000" s="3" t="s">
        <v>47</v>
      </c>
      <c r="AA1000" s="3" t="s">
        <v>47</v>
      </c>
      <c r="AC1000" s="3" t="s">
        <v>47</v>
      </c>
      <c r="AE1000" s="3" t="s">
        <v>52</v>
      </c>
      <c r="AF1000" s="3" t="s">
        <v>48</v>
      </c>
      <c r="AG1000" s="3" t="s">
        <v>48</v>
      </c>
      <c r="AI1000" s="3" t="s">
        <v>48</v>
      </c>
      <c r="AK1000" s="3" t="s">
        <v>52</v>
      </c>
      <c r="AL1000" s="3" t="s">
        <v>48</v>
      </c>
      <c r="AN1000" s="3" t="s">
        <v>48</v>
      </c>
      <c r="AU1000" s="3">
        <v>0</v>
      </c>
      <c r="AV1000" s="3">
        <v>4</v>
      </c>
      <c r="AW1000" s="3">
        <v>1</v>
      </c>
      <c r="AX1000" s="3">
        <v>4</v>
      </c>
      <c r="AY1000" s="3">
        <v>100</v>
      </c>
      <c r="AZ1000" s="6" t="str">
        <f t="shared" si="109"/>
        <v>1199.1</v>
      </c>
      <c r="BC1000" s="12" t="s">
        <v>1522</v>
      </c>
      <c r="BJ1000" s="12">
        <f t="shared" si="110"/>
        <v>0</v>
      </c>
      <c r="BK1000" s="12">
        <f t="shared" si="111"/>
        <v>0</v>
      </c>
      <c r="CQ1000" s="3" t="str">
        <f>CONCATENATE(baseURL!$A$1,baseURL!$B$1,baseURL!$C$1,".",C1000,".",L1000,".pkl&amp;seq=",BC1000)</f>
        <v>http://proteomics.broadinstitute.org/millscripts/viewfeed.pl?side=xl&amp;cycle=1&amp;fixedMods=iaaC&amp;file=msdataSM/iPRG2012_nd/cpick_in/iPRG2012_nd.1199.1.2.pkl&amp;seq=VVDLNDR</v>
      </c>
    </row>
    <row r="1001" spans="1:101" x14ac:dyDescent="0.2">
      <c r="A1001" s="3">
        <v>1609</v>
      </c>
      <c r="B1001" s="2" t="s">
        <v>1532</v>
      </c>
      <c r="C1001" s="2" t="s">
        <v>1533</v>
      </c>
      <c r="D1001" s="3">
        <v>1773</v>
      </c>
      <c r="E1001" s="3">
        <v>1772</v>
      </c>
      <c r="F1001" s="3">
        <v>25206</v>
      </c>
      <c r="G1001" s="3">
        <v>2971</v>
      </c>
      <c r="H1001" s="3">
        <v>11.8527</v>
      </c>
      <c r="I1001" s="30">
        <v>453.91377999999997</v>
      </c>
      <c r="J1001" s="30">
        <v>453.91676469999999</v>
      </c>
      <c r="K1001" s="30">
        <v>-2.98E-3</v>
      </c>
      <c r="L1001" s="3">
        <v>3</v>
      </c>
      <c r="M1001" s="3">
        <v>3</v>
      </c>
      <c r="N1001" s="10">
        <f t="shared" si="105"/>
        <v>1</v>
      </c>
      <c r="O1001" s="35">
        <v>3</v>
      </c>
      <c r="P1001" s="17"/>
      <c r="Q1001" s="40">
        <v>1359.7226700000001</v>
      </c>
      <c r="R1001" s="40">
        <v>453.91241000000002</v>
      </c>
      <c r="S1001" s="18">
        <f t="shared" si="106"/>
        <v>3.0182034457962663</v>
      </c>
      <c r="T1001" s="18">
        <f t="shared" si="107"/>
        <v>9.5937011282966473</v>
      </c>
      <c r="U1001" s="18">
        <f t="shared" si="108"/>
        <v>0.63888978040926747</v>
      </c>
      <c r="V1001" s="30">
        <v>453.91269999999997</v>
      </c>
      <c r="X1001" s="3" t="s">
        <v>47</v>
      </c>
      <c r="Y1001" s="3" t="s">
        <v>47</v>
      </c>
      <c r="Z1001" s="3" t="s">
        <v>47</v>
      </c>
      <c r="AA1001" s="3" t="s">
        <v>47</v>
      </c>
      <c r="AB1001" s="12" t="s">
        <v>48</v>
      </c>
      <c r="AC1001" s="3" t="s">
        <v>47</v>
      </c>
      <c r="AD1001" s="3" t="s">
        <v>47</v>
      </c>
      <c r="AF1001" s="3" t="s">
        <v>48</v>
      </c>
      <c r="AG1001" s="3" t="s">
        <v>47</v>
      </c>
      <c r="AH1001" s="3" t="s">
        <v>47</v>
      </c>
      <c r="AL1001" s="3" t="s">
        <v>48</v>
      </c>
      <c r="AU1001" s="3">
        <v>0</v>
      </c>
      <c r="AV1001" s="3">
        <v>8</v>
      </c>
      <c r="AW1001" s="3">
        <v>1</v>
      </c>
      <c r="AX1001" s="3">
        <v>8</v>
      </c>
      <c r="AY1001" s="3">
        <v>100</v>
      </c>
      <c r="AZ1001" s="6" t="str">
        <f t="shared" si="109"/>
        <v>1200.5</v>
      </c>
      <c r="BC1001" s="12" t="s">
        <v>1463</v>
      </c>
      <c r="BJ1001" s="12">
        <f t="shared" si="110"/>
        <v>0</v>
      </c>
      <c r="BK1001" s="12">
        <f t="shared" si="111"/>
        <v>0</v>
      </c>
      <c r="CQ1001" s="3" t="str">
        <f>CONCATENATE(baseURL!$A$1,baseURL!$B$1,baseURL!$C$1,".",C1001,".",L1001,".pkl&amp;seq=",BC1001)</f>
        <v>http://proteomics.broadinstitute.org/millscripts/viewfeed.pl?side=xl&amp;cycle=1&amp;fixedMods=iaaC&amp;file=msdataSM/iPRG2012_nd/cpick_in/iPRG2012_nd.1200.5.3.pkl&amp;seq=VESLGSPSGATKAR</v>
      </c>
      <c r="CV1001" s="7"/>
      <c r="CW1001" s="7"/>
    </row>
    <row r="1002" spans="1:101" x14ac:dyDescent="0.2">
      <c r="A1002" s="3">
        <v>1249</v>
      </c>
      <c r="B1002" s="2" t="s">
        <v>1529</v>
      </c>
      <c r="C1002" s="2" t="s">
        <v>1530</v>
      </c>
      <c r="D1002" s="3">
        <v>1777</v>
      </c>
      <c r="E1002" s="3">
        <v>1776</v>
      </c>
      <c r="F1002" s="3">
        <v>25210</v>
      </c>
      <c r="G1002" s="3">
        <v>2975</v>
      </c>
      <c r="H1002" s="3">
        <v>11.859400000000001</v>
      </c>
      <c r="I1002" s="30">
        <v>535.78238999999996</v>
      </c>
      <c r="J1002" s="30">
        <v>535.78179899999998</v>
      </c>
      <c r="K1002" s="30">
        <v>5.9000000000000003E-4</v>
      </c>
      <c r="L1002" s="3">
        <v>2</v>
      </c>
      <c r="M1002" s="3">
        <v>2</v>
      </c>
      <c r="N1002" s="10">
        <f t="shared" si="105"/>
        <v>1</v>
      </c>
      <c r="O1002" s="35">
        <v>2</v>
      </c>
      <c r="P1002" s="17"/>
      <c r="Q1002" s="40">
        <v>1070.5589</v>
      </c>
      <c r="R1002" s="40">
        <v>535.78309000000002</v>
      </c>
      <c r="S1002" s="18">
        <f t="shared" si="106"/>
        <v>-1.3064988670166116</v>
      </c>
      <c r="T1002" s="18">
        <f t="shared" si="107"/>
        <v>-2.4095571960612951</v>
      </c>
      <c r="U1002" s="18">
        <f t="shared" si="108"/>
        <v>-2.4076907691132643</v>
      </c>
      <c r="V1002" s="30">
        <v>535.78179999999998</v>
      </c>
      <c r="X1002" s="3" t="s">
        <v>47</v>
      </c>
      <c r="Y1002" s="3" t="s">
        <v>47</v>
      </c>
      <c r="Z1002" s="3" t="s">
        <v>47</v>
      </c>
      <c r="AF1002" s="3" t="s">
        <v>47</v>
      </c>
      <c r="AI1002" s="3" t="s">
        <v>48</v>
      </c>
      <c r="AL1002" s="3" t="s">
        <v>52</v>
      </c>
      <c r="AM1002" s="3" t="s">
        <v>47</v>
      </c>
      <c r="AU1002" s="3">
        <v>0</v>
      </c>
      <c r="AV1002" s="3">
        <v>5</v>
      </c>
      <c r="AW1002" s="3">
        <v>1</v>
      </c>
      <c r="AX1002" s="3">
        <v>5</v>
      </c>
      <c r="AY1002" s="3">
        <v>100</v>
      </c>
      <c r="AZ1002" s="6" t="str">
        <f t="shared" si="109"/>
        <v>1200.9</v>
      </c>
      <c r="BC1002" s="12" t="s">
        <v>1531</v>
      </c>
      <c r="BJ1002" s="12">
        <f t="shared" si="110"/>
        <v>0</v>
      </c>
      <c r="BK1002" s="12">
        <f t="shared" si="111"/>
        <v>0</v>
      </c>
      <c r="CQ1002" s="3" t="str">
        <f>CONCATENATE(baseURL!$A$1,baseURL!$B$1,baseURL!$C$1,".",C1002,".",L1002,".pkl&amp;seq=",BC1002)</f>
        <v>http://proteomics.broadinstitute.org/millscripts/viewfeed.pl?side=xl&amp;cycle=1&amp;fixedMods=iaaC&amp;file=msdataSM/iPRG2012_nd/cpick_in/iPRG2012_nd.1200.9.2.pkl&amp;seq=GSPAGPSAVTAR</v>
      </c>
    </row>
    <row r="1003" spans="1:101" x14ac:dyDescent="0.2">
      <c r="A1003" s="3">
        <v>3443</v>
      </c>
      <c r="B1003" s="2" t="s">
        <v>1541</v>
      </c>
      <c r="C1003" s="2" t="s">
        <v>1542</v>
      </c>
      <c r="D1003" s="3">
        <v>1784</v>
      </c>
      <c r="E1003" s="3">
        <v>1783</v>
      </c>
      <c r="F1003" s="3">
        <v>25227</v>
      </c>
      <c r="G1003" s="3">
        <v>2983</v>
      </c>
      <c r="H1003" s="3">
        <v>11.8788</v>
      </c>
      <c r="I1003" s="30">
        <v>509.24766</v>
      </c>
      <c r="J1003" s="30">
        <v>509.24920809999998</v>
      </c>
      <c r="K1003" s="30">
        <v>-1.5499999999999999E-3</v>
      </c>
      <c r="L1003" s="3">
        <v>2</v>
      </c>
      <c r="M1003" s="3">
        <v>2</v>
      </c>
      <c r="N1003" s="10">
        <f t="shared" si="105"/>
        <v>1</v>
      </c>
      <c r="O1003" s="35">
        <v>2</v>
      </c>
      <c r="P1003" s="17"/>
      <c r="Q1003" s="40">
        <v>1017.48875</v>
      </c>
      <c r="R1003" s="40">
        <v>509.24801000000002</v>
      </c>
      <c r="S1003" s="18">
        <f t="shared" si="106"/>
        <v>-0.68728790913847582</v>
      </c>
      <c r="T1003" s="18">
        <f t="shared" si="107"/>
        <v>2.352684696703446</v>
      </c>
      <c r="U1003" s="18">
        <f t="shared" si="108"/>
        <v>-0.60874071950351483</v>
      </c>
      <c r="V1003" s="30">
        <v>509.24770000000001</v>
      </c>
      <c r="W1003" s="3" t="s">
        <v>48</v>
      </c>
      <c r="X1003" s="3" t="s">
        <v>47</v>
      </c>
      <c r="Y1003" s="3" t="s">
        <v>47</v>
      </c>
      <c r="Z1003" s="3" t="s">
        <v>47</v>
      </c>
      <c r="AA1003" s="3" t="s">
        <v>47</v>
      </c>
      <c r="AB1003" s="12" t="s">
        <v>48</v>
      </c>
      <c r="AC1003" s="3" t="s">
        <v>47</v>
      </c>
      <c r="AE1003" s="3" t="s">
        <v>48</v>
      </c>
      <c r="AF1003" s="3" t="s">
        <v>48</v>
      </c>
      <c r="AG1003" s="3" t="s">
        <v>47</v>
      </c>
      <c r="AH1003" s="3" t="s">
        <v>48</v>
      </c>
      <c r="AI1003" s="3" t="s">
        <v>48</v>
      </c>
      <c r="AL1003" s="3" t="s">
        <v>48</v>
      </c>
      <c r="AM1003" s="3" t="s">
        <v>47</v>
      </c>
      <c r="AU1003" s="3">
        <v>0</v>
      </c>
      <c r="AV1003" s="3">
        <v>7</v>
      </c>
      <c r="AW1003" s="3">
        <v>1</v>
      </c>
      <c r="AX1003" s="3">
        <v>7</v>
      </c>
      <c r="AY1003" s="3">
        <v>100</v>
      </c>
      <c r="AZ1003" s="6" t="str">
        <f t="shared" si="109"/>
        <v>1201.5</v>
      </c>
      <c r="BC1003" s="12" t="s">
        <v>1543</v>
      </c>
      <c r="BJ1003" s="12">
        <f t="shared" si="110"/>
        <v>0</v>
      </c>
      <c r="BK1003" s="12">
        <f t="shared" si="111"/>
        <v>0</v>
      </c>
      <c r="CQ1003" s="3" t="str">
        <f>CONCATENATE(baseURL!$A$1,baseURL!$B$1,baseURL!$C$1,".",C1003,".",L1003,".pkl&amp;seq=",BC1003)</f>
        <v>http://proteomics.broadinstitute.org/millscripts/viewfeed.pl?side=xl&amp;cycle=1&amp;fixedMods=iaaC&amp;file=msdataSM/iPRG2012_nd/cpick_in/iPRG2012_nd.1201.5.2.pkl&amp;seq=VSSAEYYAK</v>
      </c>
    </row>
    <row r="1004" spans="1:101" x14ac:dyDescent="0.2">
      <c r="A1004" s="3">
        <v>2157</v>
      </c>
      <c r="B1004" s="2" t="s">
        <v>1538</v>
      </c>
      <c r="C1004" s="2" t="s">
        <v>1539</v>
      </c>
      <c r="D1004" s="3">
        <v>1788</v>
      </c>
      <c r="E1004" s="3">
        <v>1787</v>
      </c>
      <c r="F1004" s="3">
        <v>25231</v>
      </c>
      <c r="G1004" s="3">
        <v>2987</v>
      </c>
      <c r="H1004" s="3">
        <v>11.8871</v>
      </c>
      <c r="I1004" s="30">
        <v>703.77782999999999</v>
      </c>
      <c r="J1004" s="30">
        <v>703.77815740000005</v>
      </c>
      <c r="K1004" s="30">
        <v>-3.3E-4</v>
      </c>
      <c r="L1004" s="3">
        <v>2</v>
      </c>
      <c r="M1004" s="3">
        <v>2</v>
      </c>
      <c r="N1004" s="10">
        <f t="shared" si="105"/>
        <v>1</v>
      </c>
      <c r="O1004" s="35">
        <v>2</v>
      </c>
      <c r="P1004" s="17"/>
      <c r="Q1004" s="40">
        <v>1406.5488</v>
      </c>
      <c r="R1004" s="40">
        <v>703.77804000000003</v>
      </c>
      <c r="S1004" s="18">
        <f t="shared" si="106"/>
        <v>-0.29838953207212199</v>
      </c>
      <c r="T1004" s="18">
        <f t="shared" si="107"/>
        <v>0.16681395745442218</v>
      </c>
      <c r="U1004" s="18">
        <f t="shared" si="108"/>
        <v>-1.1935581281269501</v>
      </c>
      <c r="V1004" s="30">
        <v>703.77719999999999</v>
      </c>
      <c r="X1004" s="3" t="s">
        <v>47</v>
      </c>
      <c r="AC1004" s="3" t="s">
        <v>48</v>
      </c>
      <c r="AD1004" s="3" t="s">
        <v>47</v>
      </c>
      <c r="AE1004" s="3" t="s">
        <v>47</v>
      </c>
      <c r="AH1004" s="3" t="s">
        <v>52</v>
      </c>
      <c r="AK1004" s="3" t="s">
        <v>52</v>
      </c>
      <c r="AO1004" s="3" t="s">
        <v>47</v>
      </c>
      <c r="AU1004" s="3">
        <v>0</v>
      </c>
      <c r="AV1004" s="3">
        <v>4</v>
      </c>
      <c r="AW1004" s="3">
        <v>1</v>
      </c>
      <c r="AX1004" s="3">
        <v>4</v>
      </c>
      <c r="AY1004" s="3">
        <v>100</v>
      </c>
      <c r="AZ1004" s="6" t="str">
        <f t="shared" si="109"/>
        <v>1201.9</v>
      </c>
      <c r="BC1004" s="12" t="s">
        <v>1540</v>
      </c>
      <c r="BF1004" s="12" t="s">
        <v>1468</v>
      </c>
      <c r="BJ1004" s="12">
        <f t="shared" si="110"/>
        <v>0</v>
      </c>
      <c r="BK1004" s="12">
        <f t="shared" si="111"/>
        <v>0</v>
      </c>
      <c r="CQ1004" s="3" t="str">
        <f>CONCATENATE(baseURL!$A$1,baseURL!$B$1,baseURL!$C$1,".",C1004,".",L1004,".pkl&amp;seq=",BC1004)</f>
        <v>http://proteomics.broadinstitute.org/millscripts/viewfeed.pl?side=xl&amp;cycle=1&amp;fixedMods=iaaC&amp;file=msdataSM/iPRG2012_nd/cpick_in/iPRG2012_nd.1201.9.2.pkl&amp;seq=KPEsDELtAEK</v>
      </c>
    </row>
    <row r="1005" spans="1:101" x14ac:dyDescent="0.2">
      <c r="A1005" s="3">
        <v>3150</v>
      </c>
      <c r="B1005" s="2" t="s">
        <v>1544</v>
      </c>
      <c r="C1005" s="2" t="s">
        <v>1545</v>
      </c>
      <c r="D1005" s="3">
        <v>1789</v>
      </c>
      <c r="E1005" s="3">
        <v>1788</v>
      </c>
      <c r="F1005" s="3">
        <v>25244</v>
      </c>
      <c r="G1005" s="3">
        <v>2989</v>
      </c>
      <c r="H1005" s="3">
        <v>11.8996</v>
      </c>
      <c r="I1005" s="30">
        <v>405.20465999999999</v>
      </c>
      <c r="J1005" s="30">
        <v>405.90751940000001</v>
      </c>
      <c r="K1005" s="30">
        <v>-0.70286000000000004</v>
      </c>
      <c r="L1005" s="3">
        <v>2</v>
      </c>
      <c r="M1005" s="3">
        <v>3</v>
      </c>
      <c r="N1005" s="10">
        <f t="shared" si="105"/>
        <v>-1</v>
      </c>
      <c r="O1005" s="35">
        <v>3</v>
      </c>
      <c r="P1005" s="17"/>
      <c r="Q1005" s="40">
        <v>1215.7055600000001</v>
      </c>
      <c r="R1005" s="40">
        <v>405.9067</v>
      </c>
      <c r="S1005" s="18">
        <f t="shared" si="106"/>
        <v>-1729.5600195808811</v>
      </c>
      <c r="T1005" s="18">
        <f t="shared" si="107"/>
        <v>2.0186905020579435</v>
      </c>
      <c r="U1005" s="18">
        <f t="shared" si="108"/>
        <v>1.2318101671841746</v>
      </c>
      <c r="V1005" s="30">
        <v>405.90719999999999</v>
      </c>
      <c r="W1005" s="3" t="s">
        <v>47</v>
      </c>
      <c r="X1005" s="3" t="s">
        <v>47</v>
      </c>
      <c r="Y1005" s="3" t="s">
        <v>48</v>
      </c>
      <c r="Z1005" s="3" t="s">
        <v>48</v>
      </c>
      <c r="AA1005" s="3" t="s">
        <v>47</v>
      </c>
      <c r="AB1005" s="12" t="s">
        <v>48</v>
      </c>
      <c r="AC1005" s="3" t="s">
        <v>52</v>
      </c>
      <c r="AE1005" s="3" t="s">
        <v>48</v>
      </c>
      <c r="AF1005" s="3" t="s">
        <v>48</v>
      </c>
      <c r="AG1005" s="3" t="s">
        <v>52</v>
      </c>
      <c r="AH1005" s="3" t="s">
        <v>47</v>
      </c>
      <c r="AK1005" s="3" t="s">
        <v>52</v>
      </c>
      <c r="AU1005" s="3">
        <v>0</v>
      </c>
      <c r="AV1005" s="3">
        <v>4</v>
      </c>
      <c r="AW1005" s="3">
        <v>1</v>
      </c>
      <c r="AX1005" s="3">
        <v>4</v>
      </c>
      <c r="AY1005" s="3">
        <v>100</v>
      </c>
      <c r="AZ1005" s="6" t="str">
        <f t="shared" si="109"/>
        <v>1202.1</v>
      </c>
      <c r="BC1005" s="12" t="s">
        <v>1546</v>
      </c>
      <c r="BJ1005" s="12">
        <f t="shared" si="110"/>
        <v>0</v>
      </c>
      <c r="BK1005" s="12">
        <f t="shared" si="111"/>
        <v>0</v>
      </c>
      <c r="CQ1005" s="3" t="str">
        <f>CONCATENATE(baseURL!$A$1,baseURL!$B$1,baseURL!$C$1,".",C1005,".",L1005,".pkl&amp;seq=",BC1005)</f>
        <v>http://proteomics.broadinstitute.org/millscripts/viewfeed.pl?side=xl&amp;cycle=1&amp;fixedMods=iaaC&amp;file=msdataSM/iPRG2012_nd/cpick_in/iPRG2012_nd.1202.1.2.pkl&amp;seq=KAGKTLDVVER</v>
      </c>
    </row>
    <row r="1006" spans="1:101" x14ac:dyDescent="0.2">
      <c r="A1006" s="3">
        <v>3769</v>
      </c>
      <c r="B1006" s="2" t="s">
        <v>1547</v>
      </c>
      <c r="C1006" s="2" t="s">
        <v>1548</v>
      </c>
      <c r="D1006" s="3">
        <v>1805</v>
      </c>
      <c r="E1006" s="3">
        <v>1804</v>
      </c>
      <c r="F1006" s="3">
        <v>25286</v>
      </c>
      <c r="G1006" s="3">
        <v>3007</v>
      </c>
      <c r="H1006" s="3">
        <v>11.9453</v>
      </c>
      <c r="I1006" s="30">
        <v>439.73437999999999</v>
      </c>
      <c r="J1006" s="30">
        <v>439.73471000000001</v>
      </c>
      <c r="K1006" s="30">
        <v>-3.3E-4</v>
      </c>
      <c r="L1006" s="3">
        <v>2</v>
      </c>
      <c r="M1006" s="3">
        <v>2</v>
      </c>
      <c r="N1006" s="10">
        <f t="shared" si="105"/>
        <v>1</v>
      </c>
      <c r="O1006" s="35">
        <v>2</v>
      </c>
      <c r="P1006" s="17"/>
      <c r="Q1006" s="40">
        <v>878.46181000000001</v>
      </c>
      <c r="R1006" s="40">
        <v>439.73453999999998</v>
      </c>
      <c r="S1006" s="18">
        <f t="shared" si="106"/>
        <v>-0.36385588449327355</v>
      </c>
      <c r="T1006" s="18">
        <f t="shared" si="107"/>
        <v>0.38659687734681614</v>
      </c>
      <c r="U1006" s="18">
        <f t="shared" si="108"/>
        <v>0.13644595673345292</v>
      </c>
      <c r="V1006" s="30">
        <v>439.7346</v>
      </c>
      <c r="W1006" s="3" t="s">
        <v>47</v>
      </c>
      <c r="X1006" s="3" t="s">
        <v>47</v>
      </c>
      <c r="Y1006" s="3" t="s">
        <v>47</v>
      </c>
      <c r="Z1006" s="3" t="s">
        <v>47</v>
      </c>
      <c r="AA1006" s="3" t="s">
        <v>47</v>
      </c>
      <c r="AB1006" s="12" t="s">
        <v>47</v>
      </c>
      <c r="AC1006" s="3" t="s">
        <v>47</v>
      </c>
      <c r="AE1006" s="3" t="s">
        <v>52</v>
      </c>
      <c r="AF1006" s="3" t="s">
        <v>48</v>
      </c>
      <c r="AG1006" s="3" t="s">
        <v>48</v>
      </c>
      <c r="AI1006" s="3" t="s">
        <v>48</v>
      </c>
      <c r="AK1006" s="3" t="s">
        <v>48</v>
      </c>
      <c r="AL1006" s="3" t="s">
        <v>48</v>
      </c>
      <c r="AM1006" s="3" t="s">
        <v>47</v>
      </c>
      <c r="AP1006" s="3" t="s">
        <v>52</v>
      </c>
      <c r="AU1006" s="3">
        <v>0</v>
      </c>
      <c r="AV1006" s="3">
        <v>8</v>
      </c>
      <c r="AW1006" s="3">
        <v>1</v>
      </c>
      <c r="AX1006" s="3">
        <v>8</v>
      </c>
      <c r="AY1006" s="3">
        <v>100</v>
      </c>
      <c r="AZ1006" s="6" t="str">
        <f t="shared" si="109"/>
        <v>1204.1</v>
      </c>
      <c r="BC1006" s="12" t="s">
        <v>1549</v>
      </c>
      <c r="BJ1006" s="12">
        <f t="shared" si="110"/>
        <v>0</v>
      </c>
      <c r="BK1006" s="12">
        <f t="shared" si="111"/>
        <v>0</v>
      </c>
      <c r="CQ1006" s="3" t="str">
        <f>CONCATENATE(baseURL!$A$1,baseURL!$B$1,baseURL!$C$1,".",C1006,".",L1006,".pkl&amp;seq=",BC1006)</f>
        <v>http://proteomics.broadinstitute.org/millscripts/viewfeed.pl?side=xl&amp;cycle=1&amp;fixedMods=iaaC&amp;file=msdataSM/iPRG2012_nd/cpick_in/iPRG2012_nd.1204.1.2.pkl&amp;seq=EAYVPATK</v>
      </c>
    </row>
    <row r="1007" spans="1:101" x14ac:dyDescent="0.2">
      <c r="A1007" s="3">
        <v>4847</v>
      </c>
      <c r="B1007" s="2" t="s">
        <v>1550</v>
      </c>
      <c r="C1007" s="2" t="s">
        <v>1551</v>
      </c>
      <c r="D1007" s="3">
        <v>1808</v>
      </c>
      <c r="E1007" s="3">
        <v>1807</v>
      </c>
      <c r="F1007" s="3">
        <v>25289</v>
      </c>
      <c r="G1007" s="3">
        <v>3010</v>
      </c>
      <c r="H1007" s="3">
        <v>11.9528</v>
      </c>
      <c r="I1007" s="30">
        <v>609.31002999999998</v>
      </c>
      <c r="J1007" s="30">
        <v>609.31013759999996</v>
      </c>
      <c r="K1007" s="30">
        <v>-1.1E-4</v>
      </c>
      <c r="L1007" s="3">
        <v>2</v>
      </c>
      <c r="M1007" s="3">
        <v>2</v>
      </c>
      <c r="N1007" s="10">
        <f t="shared" si="105"/>
        <v>1</v>
      </c>
      <c r="O1007" s="35">
        <v>2</v>
      </c>
      <c r="P1007" s="17"/>
      <c r="Q1007" s="40">
        <v>1217.6120599999999</v>
      </c>
      <c r="R1007" s="40">
        <v>609.30966999999998</v>
      </c>
      <c r="S1007" s="18">
        <f t="shared" si="106"/>
        <v>0.59083257286985469</v>
      </c>
      <c r="T1007" s="18">
        <f t="shared" si="107"/>
        <v>0.76742586405863089</v>
      </c>
      <c r="U1007" s="18">
        <f t="shared" si="108"/>
        <v>0.86983684343319334</v>
      </c>
      <c r="V1007" s="30">
        <v>609.31020000000001</v>
      </c>
      <c r="W1007" s="3" t="s">
        <v>47</v>
      </c>
      <c r="X1007" s="3" t="s">
        <v>47</v>
      </c>
      <c r="Y1007" s="3" t="s">
        <v>47</v>
      </c>
      <c r="Z1007" s="3" t="s">
        <v>47</v>
      </c>
      <c r="AA1007" s="3" t="s">
        <v>48</v>
      </c>
      <c r="AB1007" s="12" t="s">
        <v>47</v>
      </c>
      <c r="AC1007" s="3" t="s">
        <v>47</v>
      </c>
      <c r="AD1007" s="3" t="s">
        <v>47</v>
      </c>
      <c r="AE1007" s="3" t="s">
        <v>47</v>
      </c>
      <c r="AF1007" s="3" t="s">
        <v>47</v>
      </c>
      <c r="AG1007" s="3" t="s">
        <v>47</v>
      </c>
      <c r="AH1007" s="3" t="s">
        <v>47</v>
      </c>
      <c r="AI1007" s="3" t="s">
        <v>47</v>
      </c>
      <c r="AJ1007" s="3" t="s">
        <v>47</v>
      </c>
      <c r="AK1007" s="3" t="s">
        <v>47</v>
      </c>
      <c r="AL1007" s="3" t="s">
        <v>47</v>
      </c>
      <c r="AM1007" s="3" t="s">
        <v>47</v>
      </c>
      <c r="AN1007" s="3" t="s">
        <v>47</v>
      </c>
      <c r="AU1007" s="3">
        <v>0</v>
      </c>
      <c r="AV1007" s="3">
        <v>17</v>
      </c>
      <c r="AW1007" s="3">
        <v>1</v>
      </c>
      <c r="AX1007" s="3">
        <v>17</v>
      </c>
      <c r="AY1007" s="3">
        <v>100</v>
      </c>
      <c r="AZ1007" s="6" t="str">
        <f t="shared" si="109"/>
        <v>1204.4</v>
      </c>
      <c r="BC1007" s="12" t="s">
        <v>1552</v>
      </c>
      <c r="BJ1007" s="12">
        <f t="shared" si="110"/>
        <v>0</v>
      </c>
      <c r="BK1007" s="12">
        <f t="shared" si="111"/>
        <v>0</v>
      </c>
      <c r="CQ1007" s="3" t="str">
        <f>CONCATENATE(baseURL!$A$1,baseURL!$B$1,baseURL!$C$1,".",C1007,".",L1007,".pkl&amp;seq=",BC1007)</f>
        <v>http://proteomics.broadinstitute.org/millscripts/viewfeed.pl?side=xl&amp;cycle=1&amp;fixedMods=iaaC&amp;file=msdataSM/iPRG2012_nd/cpick_in/iPRG2012_nd.1204.4.2.pkl&amp;seq=GLSNEGQNASLK</v>
      </c>
    </row>
    <row r="1008" spans="1:101" x14ac:dyDescent="0.2">
      <c r="A1008" s="3">
        <v>4749</v>
      </c>
      <c r="B1008" s="2" t="s">
        <v>1553</v>
      </c>
      <c r="C1008" s="2" t="s">
        <v>1547</v>
      </c>
      <c r="D1008" s="3">
        <v>1812</v>
      </c>
      <c r="E1008" s="3">
        <v>1811</v>
      </c>
      <c r="F1008" s="3">
        <v>25308</v>
      </c>
      <c r="G1008" s="3">
        <v>3015</v>
      </c>
      <c r="H1008" s="3">
        <v>11.9719</v>
      </c>
      <c r="I1008" s="30">
        <v>456.72788000000003</v>
      </c>
      <c r="J1008" s="30">
        <v>456.72773130000002</v>
      </c>
      <c r="K1008" s="30">
        <v>1.4999999999999999E-4</v>
      </c>
      <c r="L1008" s="3">
        <v>2</v>
      </c>
      <c r="M1008" s="3">
        <v>2</v>
      </c>
      <c r="N1008" s="10">
        <f t="shared" si="105"/>
        <v>1</v>
      </c>
      <c r="O1008" s="35">
        <v>2</v>
      </c>
      <c r="P1008" s="17"/>
      <c r="Q1008" s="40">
        <v>912.44952999999998</v>
      </c>
      <c r="R1008" s="40">
        <v>456.72840000000002</v>
      </c>
      <c r="S1008" s="18">
        <f t="shared" si="106"/>
        <v>-1.1385322217635794</v>
      </c>
      <c r="T1008" s="18">
        <f t="shared" si="107"/>
        <v>-1.4641086475148659</v>
      </c>
      <c r="U1008" s="18">
        <f t="shared" si="108"/>
        <v>-1.7515880335590193</v>
      </c>
      <c r="V1008" s="30">
        <v>456.7276</v>
      </c>
      <c r="W1008" s="3" t="s">
        <v>47</v>
      </c>
      <c r="X1008" s="3" t="s">
        <v>47</v>
      </c>
      <c r="Y1008" s="3" t="s">
        <v>47</v>
      </c>
      <c r="Z1008" s="3" t="s">
        <v>47</v>
      </c>
      <c r="AA1008" s="3" t="s">
        <v>47</v>
      </c>
      <c r="AB1008" s="12" t="s">
        <v>47</v>
      </c>
      <c r="AC1008" s="3" t="s">
        <v>47</v>
      </c>
      <c r="AD1008" s="3" t="s">
        <v>47</v>
      </c>
      <c r="AE1008" s="3" t="s">
        <v>47</v>
      </c>
      <c r="AF1008" s="3" t="s">
        <v>48</v>
      </c>
      <c r="AG1008" s="3" t="s">
        <v>47</v>
      </c>
      <c r="AH1008" s="3" t="s">
        <v>47</v>
      </c>
      <c r="AI1008" s="3" t="s">
        <v>47</v>
      </c>
      <c r="AJ1008" s="3" t="s">
        <v>47</v>
      </c>
      <c r="AK1008" s="3" t="s">
        <v>47</v>
      </c>
      <c r="AL1008" s="3" t="s">
        <v>47</v>
      </c>
      <c r="AM1008" s="3" t="s">
        <v>47</v>
      </c>
      <c r="AN1008" s="3" t="s">
        <v>47</v>
      </c>
      <c r="AU1008" s="3">
        <v>0</v>
      </c>
      <c r="AV1008" s="3">
        <v>17</v>
      </c>
      <c r="AW1008" s="3">
        <v>1</v>
      </c>
      <c r="AX1008" s="3">
        <v>17</v>
      </c>
      <c r="AY1008" s="3">
        <v>100</v>
      </c>
      <c r="AZ1008" s="6" t="str">
        <f t="shared" si="109"/>
        <v>1205.2</v>
      </c>
      <c r="BC1008" s="12" t="s">
        <v>1554</v>
      </c>
      <c r="BJ1008" s="12">
        <f t="shared" si="110"/>
        <v>0</v>
      </c>
      <c r="BK1008" s="12">
        <f t="shared" si="111"/>
        <v>0</v>
      </c>
      <c r="CQ1008" s="3" t="str">
        <f>CONCATENATE(baseURL!$A$1,baseURL!$B$1,baseURL!$C$1,".",C1008,".",L1008,".pkl&amp;seq=",BC1008)</f>
        <v>http://proteomics.broadinstitute.org/millscripts/viewfeed.pl?side=xl&amp;cycle=1&amp;fixedMods=iaaC&amp;file=msdataSM/iPRG2012_nd/cpick_in/iPRG2012_nd.1205.2.2.pkl&amp;seq=ATTPYMTK</v>
      </c>
    </row>
    <row r="1009" spans="1:95" x14ac:dyDescent="0.2">
      <c r="A1009" s="3">
        <v>3096</v>
      </c>
      <c r="B1009" s="2" t="s">
        <v>1555</v>
      </c>
      <c r="C1009" s="2" t="s">
        <v>1556</v>
      </c>
      <c r="D1009" s="3">
        <v>1817</v>
      </c>
      <c r="E1009" s="3">
        <v>1816</v>
      </c>
      <c r="F1009" s="3">
        <v>25328</v>
      </c>
      <c r="G1009" s="3">
        <v>3021</v>
      </c>
      <c r="H1009" s="3">
        <v>11.992599999999999</v>
      </c>
      <c r="I1009" s="30">
        <v>409.22825</v>
      </c>
      <c r="J1009" s="30">
        <v>409.23035440000001</v>
      </c>
      <c r="K1009" s="30">
        <v>-2.0999999999999999E-3</v>
      </c>
      <c r="L1009" s="3">
        <v>2</v>
      </c>
      <c r="M1009" s="3">
        <v>2</v>
      </c>
      <c r="N1009" s="10">
        <f t="shared" si="105"/>
        <v>1</v>
      </c>
      <c r="O1009" s="35">
        <v>2</v>
      </c>
      <c r="P1009" s="17"/>
      <c r="Q1009" s="40">
        <v>817.45263999999997</v>
      </c>
      <c r="R1009" s="40">
        <v>409.22996000000001</v>
      </c>
      <c r="S1009" s="18">
        <f t="shared" si="106"/>
        <v>-4.1785796914838906</v>
      </c>
      <c r="T1009" s="18">
        <f t="shared" si="107"/>
        <v>0.96376130429130824</v>
      </c>
      <c r="U1009" s="18">
        <f t="shared" si="108"/>
        <v>0.34210593962278446</v>
      </c>
      <c r="V1009" s="30">
        <v>409.23009999999999</v>
      </c>
      <c r="W1009" s="3" t="s">
        <v>47</v>
      </c>
      <c r="X1009" s="3" t="s">
        <v>47</v>
      </c>
      <c r="Y1009" s="3" t="s">
        <v>48</v>
      </c>
      <c r="Z1009" s="3" t="s">
        <v>48</v>
      </c>
      <c r="AA1009" s="3" t="s">
        <v>47</v>
      </c>
      <c r="AB1009" s="12" t="s">
        <v>47</v>
      </c>
      <c r="AC1009" s="3" t="s">
        <v>47</v>
      </c>
      <c r="AF1009" s="3" t="s">
        <v>48</v>
      </c>
      <c r="AG1009" s="3" t="s">
        <v>48</v>
      </c>
      <c r="AH1009" s="3" t="s">
        <v>47</v>
      </c>
      <c r="AI1009" s="3" t="s">
        <v>52</v>
      </c>
      <c r="AK1009" s="3" t="s">
        <v>52</v>
      </c>
      <c r="AL1009" s="3" t="s">
        <v>48</v>
      </c>
      <c r="AM1009" s="3" t="s">
        <v>48</v>
      </c>
      <c r="AP1009" s="3" t="s">
        <v>52</v>
      </c>
      <c r="AU1009" s="3">
        <v>0</v>
      </c>
      <c r="AV1009" s="3">
        <v>6</v>
      </c>
      <c r="AW1009" s="3">
        <v>1</v>
      </c>
      <c r="AX1009" s="3">
        <v>6</v>
      </c>
      <c r="AY1009" s="3">
        <v>100</v>
      </c>
      <c r="AZ1009" s="6" t="str">
        <f t="shared" si="109"/>
        <v>1206.1</v>
      </c>
      <c r="BC1009" s="12" t="s">
        <v>1557</v>
      </c>
      <c r="BJ1009" s="12">
        <f t="shared" si="110"/>
        <v>0</v>
      </c>
      <c r="BK1009" s="12">
        <f t="shared" si="111"/>
        <v>0</v>
      </c>
      <c r="CQ1009" s="3" t="str">
        <f>CONCATENATE(baseURL!$A$1,baseURL!$B$1,baseURL!$C$1,".",C1009,".",L1009,".pkl&amp;seq=",BC1009)</f>
        <v>http://proteomics.broadinstitute.org/millscripts/viewfeed.pl?side=xl&amp;cycle=1&amp;fixedMods=iaaC&amp;file=msdataSM/iPRG2012_nd/cpick_in/iPRG2012_nd.1206.1.2.pkl&amp;seq=ASLLGSGGR</v>
      </c>
    </row>
    <row r="1010" spans="1:95" x14ac:dyDescent="0.2">
      <c r="A1010" s="3">
        <v>2340</v>
      </c>
      <c r="B1010" s="2" t="s">
        <v>1558</v>
      </c>
      <c r="C1010" s="2" t="s">
        <v>1559</v>
      </c>
      <c r="D1010" s="3">
        <v>1820</v>
      </c>
      <c r="E1010" s="3">
        <v>1819</v>
      </c>
      <c r="F1010" s="3">
        <v>25331</v>
      </c>
      <c r="G1010" s="3">
        <v>3024</v>
      </c>
      <c r="H1010" s="3">
        <v>11.9976</v>
      </c>
      <c r="I1010" s="30">
        <v>450.27546999999998</v>
      </c>
      <c r="J1010" s="30">
        <v>450.27546719999998</v>
      </c>
      <c r="K1010" s="30">
        <v>0</v>
      </c>
      <c r="L1010" s="3">
        <v>2</v>
      </c>
      <c r="M1010" s="3">
        <v>0</v>
      </c>
      <c r="N1010" s="10">
        <f t="shared" si="105"/>
        <v>1</v>
      </c>
      <c r="O1010" s="35">
        <v>2</v>
      </c>
      <c r="P1010" s="17"/>
      <c r="Q1010" s="40">
        <v>899.54213000000004</v>
      </c>
      <c r="R1010" s="40">
        <v>450.2747</v>
      </c>
      <c r="S1010" s="18">
        <f t="shared" si="106"/>
        <v>1.7100672100578005</v>
      </c>
      <c r="T1010" s="18">
        <f t="shared" si="107"/>
        <v>1.7038487838297682</v>
      </c>
      <c r="U1010" s="18">
        <f t="shared" si="108"/>
        <v>0.88834660267005594</v>
      </c>
      <c r="V1010" s="30">
        <v>450.27510000000001</v>
      </c>
      <c r="W1010" s="3" t="s">
        <v>47</v>
      </c>
      <c r="Z1010" s="3" t="s">
        <v>48</v>
      </c>
      <c r="AA1010" s="3" t="s">
        <v>47</v>
      </c>
      <c r="AB1010" s="12" t="s">
        <v>47</v>
      </c>
      <c r="AC1010" s="3" t="s">
        <v>47</v>
      </c>
      <c r="AD1010" s="3" t="s">
        <v>52</v>
      </c>
      <c r="AF1010" s="3" t="s">
        <v>48</v>
      </c>
      <c r="AH1010" s="3" t="s">
        <v>48</v>
      </c>
      <c r="AI1010" s="3" t="s">
        <v>48</v>
      </c>
      <c r="AK1010" s="3" t="s">
        <v>52</v>
      </c>
      <c r="AL1010" s="3" t="s">
        <v>48</v>
      </c>
      <c r="AM1010" s="3" t="s">
        <v>48</v>
      </c>
      <c r="AU1010" s="3">
        <v>0</v>
      </c>
      <c r="AV1010" s="3">
        <v>4</v>
      </c>
      <c r="AW1010" s="3">
        <v>1</v>
      </c>
      <c r="AX1010" s="3">
        <v>4</v>
      </c>
      <c r="AY1010" s="3">
        <v>100</v>
      </c>
      <c r="AZ1010" s="6" t="str">
        <f t="shared" si="109"/>
        <v>1206.4</v>
      </c>
      <c r="BC1010" s="12" t="s">
        <v>1560</v>
      </c>
      <c r="BJ1010" s="12">
        <f t="shared" si="110"/>
        <v>0</v>
      </c>
      <c r="BK1010" s="12">
        <f t="shared" si="111"/>
        <v>0</v>
      </c>
      <c r="CQ1010" s="3" t="str">
        <f>CONCATENATE(baseURL!$A$1,baseURL!$B$1,baseURL!$C$1,".",C1010,".",L1010,".pkl&amp;seq=",BC1010)</f>
        <v>http://proteomics.broadinstitute.org/millscripts/viewfeed.pl?side=xl&amp;cycle=1&amp;fixedMods=iaaC&amp;file=msdataSM/iPRG2012_nd/cpick_in/iPRG2012_nd.1206.4.2.pkl&amp;seq=LRGALVDR</v>
      </c>
    </row>
    <row r="1011" spans="1:95" x14ac:dyDescent="0.2">
      <c r="A1011" s="3">
        <v>5814</v>
      </c>
      <c r="B1011" s="2" t="s">
        <v>1561</v>
      </c>
      <c r="C1011" s="2" t="s">
        <v>1562</v>
      </c>
      <c r="D1011" s="3">
        <v>1821</v>
      </c>
      <c r="E1011" s="3">
        <v>1820</v>
      </c>
      <c r="F1011" s="3">
        <v>25332</v>
      </c>
      <c r="G1011" s="3">
        <v>3025</v>
      </c>
      <c r="H1011" s="3">
        <v>11.9993</v>
      </c>
      <c r="I1011" s="30">
        <v>467.74052</v>
      </c>
      <c r="J1011" s="30">
        <v>467.74026689999999</v>
      </c>
      <c r="K1011" s="30">
        <v>2.5000000000000001E-4</v>
      </c>
      <c r="L1011" s="3">
        <v>2</v>
      </c>
      <c r="M1011" s="3">
        <v>2</v>
      </c>
      <c r="N1011" s="10">
        <f t="shared" si="105"/>
        <v>1</v>
      </c>
      <c r="O1011" s="35">
        <v>2</v>
      </c>
      <c r="P1011" s="17"/>
      <c r="Q1011" s="40">
        <v>934.47276999999997</v>
      </c>
      <c r="R1011" s="40">
        <v>467.74002000000002</v>
      </c>
      <c r="S1011" s="18">
        <f t="shared" si="106"/>
        <v>1.068969894832126</v>
      </c>
      <c r="T1011" s="18">
        <f t="shared" si="107"/>
        <v>0.52785733403606916</v>
      </c>
      <c r="U1011" s="18">
        <f t="shared" si="108"/>
        <v>0.17103518310994573</v>
      </c>
      <c r="V1011" s="30">
        <v>467.74009999999998</v>
      </c>
      <c r="W1011" s="3" t="s">
        <v>47</v>
      </c>
      <c r="X1011" s="3" t="s">
        <v>47</v>
      </c>
      <c r="Y1011" s="3" t="s">
        <v>47</v>
      </c>
      <c r="Z1011" s="3" t="s">
        <v>47</v>
      </c>
      <c r="AA1011" s="3" t="s">
        <v>47</v>
      </c>
      <c r="AB1011" s="12" t="s">
        <v>47</v>
      </c>
      <c r="AC1011" s="3" t="s">
        <v>47</v>
      </c>
      <c r="AD1011" s="3" t="s">
        <v>47</v>
      </c>
      <c r="AE1011" s="3" t="s">
        <v>47</v>
      </c>
      <c r="AF1011" s="3" t="s">
        <v>47</v>
      </c>
      <c r="AG1011" s="3" t="s">
        <v>47</v>
      </c>
      <c r="AI1011" s="3" t="s">
        <v>47</v>
      </c>
      <c r="AJ1011" s="3" t="s">
        <v>47</v>
      </c>
      <c r="AK1011" s="3" t="s">
        <v>47</v>
      </c>
      <c r="AL1011" s="3" t="s">
        <v>47</v>
      </c>
      <c r="AM1011" s="3" t="s">
        <v>47</v>
      </c>
      <c r="AN1011" s="3" t="s">
        <v>47</v>
      </c>
      <c r="AU1011" s="3">
        <v>0</v>
      </c>
      <c r="AV1011" s="3">
        <v>17</v>
      </c>
      <c r="AW1011" s="3">
        <v>1</v>
      </c>
      <c r="AX1011" s="3">
        <v>17</v>
      </c>
      <c r="AY1011" s="3">
        <v>100</v>
      </c>
      <c r="AZ1011" s="6" t="str">
        <f t="shared" si="109"/>
        <v>1206.5</v>
      </c>
      <c r="BC1011" s="12" t="s">
        <v>1563</v>
      </c>
      <c r="BJ1011" s="12">
        <f t="shared" si="110"/>
        <v>0</v>
      </c>
      <c r="BK1011" s="12">
        <f t="shared" si="111"/>
        <v>0</v>
      </c>
      <c r="CQ1011" s="3" t="str">
        <f>CONCATENATE(baseURL!$A$1,baseURL!$B$1,baseURL!$C$1,".",C1011,".",L1011,".pkl&amp;seq=",BC1011)</f>
        <v>http://proteomics.broadinstitute.org/millscripts/viewfeed.pl?side=xl&amp;cycle=1&amp;fixedMods=iaaC&amp;file=msdataSM/iPRG2012_nd/cpick_in/iPRG2012_nd.1206.5.2.pkl&amp;seq=LSSEELEK</v>
      </c>
    </row>
    <row r="1012" spans="1:95" x14ac:dyDescent="0.2">
      <c r="A1012" s="3">
        <v>2591</v>
      </c>
      <c r="B1012" s="2" t="s">
        <v>1564</v>
      </c>
      <c r="C1012" s="2" t="s">
        <v>1565</v>
      </c>
      <c r="D1012" s="3">
        <v>1824</v>
      </c>
      <c r="E1012" s="3">
        <v>1823</v>
      </c>
      <c r="F1012" s="3">
        <v>25335</v>
      </c>
      <c r="G1012" s="3">
        <v>3028</v>
      </c>
      <c r="H1012" s="3">
        <v>12.005100000000001</v>
      </c>
      <c r="I1012" s="30">
        <v>572.62604999999996</v>
      </c>
      <c r="J1012" s="30">
        <v>572.62481260000004</v>
      </c>
      <c r="K1012" s="30">
        <v>1.24E-3</v>
      </c>
      <c r="L1012" s="3">
        <v>3</v>
      </c>
      <c r="M1012" s="3">
        <v>3</v>
      </c>
      <c r="N1012" s="10">
        <f t="shared" si="105"/>
        <v>1</v>
      </c>
      <c r="O1012" s="35">
        <v>3</v>
      </c>
      <c r="P1012" s="17"/>
      <c r="Q1012" s="40">
        <v>1715.8572099999999</v>
      </c>
      <c r="R1012" s="40">
        <v>572.62392</v>
      </c>
      <c r="S1012" s="18">
        <f t="shared" si="106"/>
        <v>3.7197188688267655</v>
      </c>
      <c r="T1012" s="18">
        <f t="shared" si="107"/>
        <v>1.5587892312337839</v>
      </c>
      <c r="U1012" s="18">
        <f t="shared" si="108"/>
        <v>1.536785260475934</v>
      </c>
      <c r="V1012" s="30">
        <v>572.62480000000005</v>
      </c>
      <c r="W1012" s="3" t="s">
        <v>47</v>
      </c>
      <c r="Z1012" s="3" t="s">
        <v>47</v>
      </c>
      <c r="AA1012" s="3" t="s">
        <v>47</v>
      </c>
      <c r="AB1012" s="12" t="s">
        <v>47</v>
      </c>
      <c r="AC1012" s="3" t="s">
        <v>47</v>
      </c>
      <c r="AD1012" s="3" t="s">
        <v>47</v>
      </c>
      <c r="AE1012" s="3" t="s">
        <v>47</v>
      </c>
      <c r="AF1012" s="3" t="s">
        <v>47</v>
      </c>
      <c r="AG1012" s="3" t="s">
        <v>48</v>
      </c>
      <c r="AH1012" s="3" t="s">
        <v>47</v>
      </c>
      <c r="AI1012" s="3" t="s">
        <v>65</v>
      </c>
      <c r="AJ1012" s="3" t="s">
        <v>47</v>
      </c>
      <c r="AK1012" s="3" t="s">
        <v>47</v>
      </c>
      <c r="AL1012" s="3" t="s">
        <v>48</v>
      </c>
      <c r="AM1012" s="3" t="s">
        <v>48</v>
      </c>
      <c r="AO1012" s="3" t="s">
        <v>48</v>
      </c>
      <c r="AP1012" s="3" t="s">
        <v>48</v>
      </c>
      <c r="AU1012" s="3">
        <v>1</v>
      </c>
      <c r="AV1012" s="3">
        <v>11</v>
      </c>
      <c r="AW1012" s="3">
        <v>1</v>
      </c>
      <c r="AX1012" s="3">
        <v>11</v>
      </c>
      <c r="AY1012" s="3">
        <v>100</v>
      </c>
      <c r="AZ1012" s="6" t="str">
        <f t="shared" si="109"/>
        <v>1206.8</v>
      </c>
      <c r="BB1012" s="12" t="s">
        <v>79</v>
      </c>
      <c r="BC1012" s="12" t="s">
        <v>1510</v>
      </c>
      <c r="BJ1012" s="12">
        <f t="shared" si="110"/>
        <v>0</v>
      </c>
      <c r="BK1012" s="12">
        <f t="shared" si="111"/>
        <v>0</v>
      </c>
      <c r="CE1012" s="3" t="s">
        <v>1566</v>
      </c>
      <c r="CQ1012" s="3" t="str">
        <f>CONCATENATE(baseURL!$A$1,baseURL!$B$1,"+Acetyl",baseURL!$C$1,".",C1012,".",L1012,".pkl&amp;seq=",BC1012)</f>
        <v>http://proteomics.broadinstitute.org/millscripts/viewfeed.pl?side=xl&amp;cycle=1&amp;fixedMods=iaaC+Acetyl&amp;file=msdataSM/iPRG2012_nd/cpick_in/iPRG2012_nd.1206.8.3.pkl&amp;seq=SAPEAQQQKRGGFGGR</v>
      </c>
    </row>
    <row r="1013" spans="1:95" x14ac:dyDescent="0.2">
      <c r="A1013" s="3">
        <v>3429</v>
      </c>
      <c r="B1013" s="2" t="s">
        <v>1571</v>
      </c>
      <c r="C1013" s="2" t="s">
        <v>1572</v>
      </c>
      <c r="D1013" s="3">
        <v>1826</v>
      </c>
      <c r="E1013" s="3">
        <v>1825</v>
      </c>
      <c r="F1013" s="3">
        <v>25349</v>
      </c>
      <c r="G1013" s="3">
        <v>3031</v>
      </c>
      <c r="H1013" s="3">
        <v>12.0158</v>
      </c>
      <c r="I1013" s="30">
        <v>405.90854000000002</v>
      </c>
      <c r="J1013" s="30">
        <v>405.90751940000001</v>
      </c>
      <c r="K1013" s="30">
        <v>1.0200000000000001E-3</v>
      </c>
      <c r="L1013" s="3">
        <v>3</v>
      </c>
      <c r="M1013" s="3">
        <v>3</v>
      </c>
      <c r="N1013" s="10">
        <f t="shared" si="105"/>
        <v>1</v>
      </c>
      <c r="O1013" s="35">
        <v>3</v>
      </c>
      <c r="P1013" s="17"/>
      <c r="Q1013" s="40">
        <v>1215.7055600000001</v>
      </c>
      <c r="R1013" s="40">
        <v>405.9067</v>
      </c>
      <c r="S1013" s="18">
        <f t="shared" si="106"/>
        <v>4.5330614153834041</v>
      </c>
      <c r="T1013" s="18">
        <f t="shared" si="107"/>
        <v>2.0186905020579435</v>
      </c>
      <c r="U1013" s="18">
        <f t="shared" si="108"/>
        <v>1.2318101671841746</v>
      </c>
      <c r="V1013" s="30">
        <v>405.90719999999999</v>
      </c>
      <c r="W1013" s="3" t="s">
        <v>47</v>
      </c>
      <c r="X1013" s="3" t="s">
        <v>47</v>
      </c>
      <c r="Y1013" s="3" t="s">
        <v>47</v>
      </c>
      <c r="Z1013" s="3" t="s">
        <v>47</v>
      </c>
      <c r="AA1013" s="3" t="s">
        <v>47</v>
      </c>
      <c r="AB1013" s="12" t="s">
        <v>47</v>
      </c>
      <c r="AC1013" s="3" t="s">
        <v>47</v>
      </c>
      <c r="AE1013" s="3" t="s">
        <v>47</v>
      </c>
      <c r="AF1013" s="3" t="s">
        <v>48</v>
      </c>
      <c r="AG1013" s="3" t="s">
        <v>47</v>
      </c>
      <c r="AH1013" s="3" t="s">
        <v>47</v>
      </c>
      <c r="AI1013" s="3" t="s">
        <v>47</v>
      </c>
      <c r="AK1013" s="3" t="s">
        <v>47</v>
      </c>
      <c r="AL1013" s="3" t="s">
        <v>47</v>
      </c>
      <c r="AM1013" s="3" t="s">
        <v>47</v>
      </c>
      <c r="AU1013" s="3">
        <v>0</v>
      </c>
      <c r="AV1013" s="3">
        <v>14</v>
      </c>
      <c r="AW1013" s="3">
        <v>1</v>
      </c>
      <c r="AX1013" s="3">
        <v>14</v>
      </c>
      <c r="AY1013" s="3">
        <v>100</v>
      </c>
      <c r="AZ1013" s="6" t="str">
        <f t="shared" si="109"/>
        <v>1207.1</v>
      </c>
      <c r="BC1013" s="12" t="s">
        <v>1546</v>
      </c>
      <c r="BJ1013" s="12">
        <f t="shared" si="110"/>
        <v>0</v>
      </c>
      <c r="BK1013" s="12">
        <f t="shared" si="111"/>
        <v>0</v>
      </c>
      <c r="CQ1013" s="3" t="str">
        <f>CONCATENATE(baseURL!$A$1,baseURL!$B$1,baseURL!$C$1,".",C1013,".",L1013,".pkl&amp;seq=",BC1013)</f>
        <v>http://proteomics.broadinstitute.org/millscripts/viewfeed.pl?side=xl&amp;cycle=1&amp;fixedMods=iaaC&amp;file=msdataSM/iPRG2012_nd/cpick_in/iPRG2012_nd.1207.1.3.pkl&amp;seq=KAGKTLDVVER</v>
      </c>
    </row>
    <row r="1014" spans="1:95" x14ac:dyDescent="0.2">
      <c r="A1014" s="3">
        <v>4822</v>
      </c>
      <c r="B1014" s="2" t="s">
        <v>1567</v>
      </c>
      <c r="C1014" s="2" t="s">
        <v>1568</v>
      </c>
      <c r="D1014" s="3">
        <v>1835</v>
      </c>
      <c r="E1014" s="3">
        <v>1834</v>
      </c>
      <c r="F1014" s="3">
        <v>25358</v>
      </c>
      <c r="G1014" s="3">
        <v>3040</v>
      </c>
      <c r="H1014" s="3">
        <v>12.0299</v>
      </c>
      <c r="I1014" s="30">
        <v>530.29450999999995</v>
      </c>
      <c r="J1014" s="30">
        <v>530.29352019999999</v>
      </c>
      <c r="K1014" s="30">
        <v>9.8999999999999999E-4</v>
      </c>
      <c r="L1014" s="3">
        <v>2</v>
      </c>
      <c r="M1014" s="3">
        <v>2</v>
      </c>
      <c r="N1014" s="10">
        <f t="shared" si="105"/>
        <v>1</v>
      </c>
      <c r="O1014" s="35">
        <v>2</v>
      </c>
      <c r="P1014" s="17"/>
      <c r="Q1014" s="40">
        <v>1059.5793000000001</v>
      </c>
      <c r="R1014" s="40">
        <v>530.29328999999996</v>
      </c>
      <c r="S1014" s="18">
        <f t="shared" si="106"/>
        <v>2.3006136849088565</v>
      </c>
      <c r="T1014" s="18">
        <f t="shared" si="107"/>
        <v>0.43409940192286767</v>
      </c>
      <c r="U1014" s="18">
        <f t="shared" si="108"/>
        <v>-0.16971740298683682</v>
      </c>
      <c r="V1014" s="30">
        <v>530.29319999999996</v>
      </c>
      <c r="W1014" s="3" t="s">
        <v>47</v>
      </c>
      <c r="X1014" s="3" t="s">
        <v>47</v>
      </c>
      <c r="Y1014" s="3" t="s">
        <v>47</v>
      </c>
      <c r="Z1014" s="3" t="s">
        <v>47</v>
      </c>
      <c r="AA1014" s="3" t="s">
        <v>48</v>
      </c>
      <c r="AB1014" s="12" t="s">
        <v>47</v>
      </c>
      <c r="AC1014" s="3" t="s">
        <v>47</v>
      </c>
      <c r="AD1014" s="3" t="s">
        <v>47</v>
      </c>
      <c r="AE1014" s="3" t="s">
        <v>47</v>
      </c>
      <c r="AF1014" s="3" t="s">
        <v>47</v>
      </c>
      <c r="AG1014" s="3" t="s">
        <v>47</v>
      </c>
      <c r="AH1014" s="3" t="s">
        <v>47</v>
      </c>
      <c r="AI1014" s="3" t="s">
        <v>47</v>
      </c>
      <c r="AJ1014" s="3" t="s">
        <v>47</v>
      </c>
      <c r="AK1014" s="3" t="s">
        <v>47</v>
      </c>
      <c r="AL1014" s="3" t="s">
        <v>47</v>
      </c>
      <c r="AM1014" s="3" t="s">
        <v>47</v>
      </c>
      <c r="AN1014" s="3" t="s">
        <v>47</v>
      </c>
      <c r="AQ1014" s="3" t="s">
        <v>65</v>
      </c>
      <c r="AU1014" s="3">
        <v>1</v>
      </c>
      <c r="AV1014" s="3">
        <v>17</v>
      </c>
      <c r="AW1014" s="3">
        <v>1</v>
      </c>
      <c r="AX1014" s="3">
        <v>17</v>
      </c>
      <c r="AY1014" s="3">
        <v>100</v>
      </c>
      <c r="AZ1014" s="6" t="str">
        <f t="shared" si="109"/>
        <v>1207.10</v>
      </c>
      <c r="BC1014" s="12" t="s">
        <v>1569</v>
      </c>
      <c r="BJ1014" s="12">
        <f t="shared" si="110"/>
        <v>0</v>
      </c>
      <c r="BK1014" s="12">
        <f t="shared" si="111"/>
        <v>0</v>
      </c>
      <c r="CM1014" s="3" t="s">
        <v>1570</v>
      </c>
      <c r="CQ1014" s="3" t="str">
        <f>CONCATENATE(baseURL!$A$1,baseURL!$B$1,baseURL!$C$1,".",C1014,".",L1014,".pkl&amp;seq=",BC1014)</f>
        <v>http://proteomics.broadinstitute.org/millscripts/viewfeed.pl?side=xl&amp;cycle=1&amp;fixedMods=iaaC&amp;file=msdataSM/iPRG2012_nd/cpick_in/iPRG2012_nd.1207.10.2.pkl&amp;seq=LGDKAASELR</v>
      </c>
    </row>
    <row r="1015" spans="1:95" x14ac:dyDescent="0.2">
      <c r="A1015" s="3">
        <v>1321</v>
      </c>
      <c r="B1015" s="2" t="s">
        <v>1573</v>
      </c>
      <c r="C1015" s="2" t="s">
        <v>1574</v>
      </c>
      <c r="D1015" s="3">
        <v>1829</v>
      </c>
      <c r="E1015" s="3">
        <v>1828</v>
      </c>
      <c r="F1015" s="3">
        <v>25352</v>
      </c>
      <c r="G1015" s="3">
        <v>3034</v>
      </c>
      <c r="H1015" s="3">
        <v>12.0199</v>
      </c>
      <c r="I1015" s="30">
        <v>462.71449999999999</v>
      </c>
      <c r="J1015" s="30">
        <v>462.71395260000003</v>
      </c>
      <c r="K1015" s="30">
        <v>5.5000000000000003E-4</v>
      </c>
      <c r="L1015" s="3">
        <v>2</v>
      </c>
      <c r="M1015" s="3">
        <v>2</v>
      </c>
      <c r="N1015" s="10">
        <f t="shared" si="105"/>
        <v>1</v>
      </c>
      <c r="O1015" s="35">
        <v>2</v>
      </c>
      <c r="P1015" s="17"/>
      <c r="Q1015" s="40">
        <v>924.42101000000002</v>
      </c>
      <c r="R1015" s="40">
        <v>462.71413999999999</v>
      </c>
      <c r="S1015" s="18">
        <f t="shared" si="106"/>
        <v>0.778018151769864</v>
      </c>
      <c r="T1015" s="18">
        <f t="shared" si="107"/>
        <v>-0.40500167113732566</v>
      </c>
      <c r="U1015" s="18">
        <f t="shared" si="108"/>
        <v>-0.30256261454986982</v>
      </c>
      <c r="V1015" s="30">
        <v>462.714</v>
      </c>
      <c r="W1015" s="3" t="s">
        <v>48</v>
      </c>
      <c r="X1015" s="3" t="s">
        <v>47</v>
      </c>
      <c r="Y1015" s="3" t="s">
        <v>47</v>
      </c>
      <c r="Z1015" s="3" t="s">
        <v>47</v>
      </c>
      <c r="AA1015" s="3" t="s">
        <v>47</v>
      </c>
      <c r="AB1015" s="12" t="s">
        <v>47</v>
      </c>
      <c r="AF1015" s="3" t="s">
        <v>48</v>
      </c>
      <c r="AG1015" s="3" t="s">
        <v>47</v>
      </c>
      <c r="AH1015" s="3" t="s">
        <v>47</v>
      </c>
      <c r="AL1015" s="3" t="s">
        <v>47</v>
      </c>
      <c r="AM1015" s="3" t="s">
        <v>47</v>
      </c>
      <c r="AU1015" s="3">
        <v>0</v>
      </c>
      <c r="AV1015" s="3">
        <v>9</v>
      </c>
      <c r="AW1015" s="3">
        <v>1</v>
      </c>
      <c r="AX1015" s="3">
        <v>9</v>
      </c>
      <c r="AY1015" s="3">
        <v>100</v>
      </c>
      <c r="AZ1015" s="6" t="str">
        <f t="shared" si="109"/>
        <v>1207.4</v>
      </c>
      <c r="BC1015" s="12" t="s">
        <v>1575</v>
      </c>
      <c r="BJ1015" s="12">
        <f t="shared" si="110"/>
        <v>0</v>
      </c>
      <c r="BK1015" s="12">
        <f t="shared" si="111"/>
        <v>0</v>
      </c>
      <c r="CQ1015" s="3" t="str">
        <f>CONCATENATE(baseURL!$A$1,baseURL!$B$1,baseURL!$C$1,".",C1015,".",L1015,".pkl&amp;seq=",BC1015)</f>
        <v>http://proteomics.broadinstitute.org/millscripts/viewfeed.pl?side=xl&amp;cycle=1&amp;fixedMods=iaaC&amp;file=msdataSM/iPRG2012_nd/cpick_in/iPRG2012_nd.1207.4.2.pkl&amp;seq=WAENNYK</v>
      </c>
    </row>
    <row r="1016" spans="1:95" x14ac:dyDescent="0.2">
      <c r="A1016" s="3">
        <v>4310</v>
      </c>
      <c r="B1016" s="2" t="s">
        <v>1576</v>
      </c>
      <c r="C1016" s="2" t="s">
        <v>1577</v>
      </c>
      <c r="D1016" s="3">
        <v>1839</v>
      </c>
      <c r="E1016" s="3">
        <v>1838</v>
      </c>
      <c r="F1016" s="3">
        <v>25372</v>
      </c>
      <c r="G1016" s="3">
        <v>3045</v>
      </c>
      <c r="H1016" s="3">
        <v>12.0488</v>
      </c>
      <c r="I1016" s="30">
        <v>470.74862000000002</v>
      </c>
      <c r="J1016" s="30">
        <v>470.74831990000001</v>
      </c>
      <c r="K1016" s="30">
        <v>2.9999999999999997E-4</v>
      </c>
      <c r="L1016" s="3">
        <v>2</v>
      </c>
      <c r="M1016" s="3">
        <v>2</v>
      </c>
      <c r="N1016" s="10">
        <f t="shared" si="105"/>
        <v>1</v>
      </c>
      <c r="O1016" s="35">
        <v>2</v>
      </c>
      <c r="P1016" s="17"/>
      <c r="Q1016" s="40">
        <v>940.48869000000002</v>
      </c>
      <c r="R1016" s="40">
        <v>470.74797999999998</v>
      </c>
      <c r="S1016" s="18">
        <f t="shared" si="106"/>
        <v>1.3595384945307987</v>
      </c>
      <c r="T1016" s="18">
        <f t="shared" si="107"/>
        <v>0.72204239735365905</v>
      </c>
      <c r="U1016" s="18">
        <f t="shared" si="108"/>
        <v>0.25491346779244733</v>
      </c>
      <c r="V1016" s="30">
        <v>470.74810000000002</v>
      </c>
      <c r="W1016" s="3" t="s">
        <v>47</v>
      </c>
      <c r="X1016" s="3" t="s">
        <v>47</v>
      </c>
      <c r="Y1016" s="3" t="s">
        <v>47</v>
      </c>
      <c r="Z1016" s="3" t="s">
        <v>47</v>
      </c>
      <c r="AA1016" s="3" t="s">
        <v>47</v>
      </c>
      <c r="AB1016" s="12" t="s">
        <v>47</v>
      </c>
      <c r="AC1016" s="3" t="s">
        <v>47</v>
      </c>
      <c r="AD1016" s="3" t="s">
        <v>47</v>
      </c>
      <c r="AF1016" s="3" t="s">
        <v>47</v>
      </c>
      <c r="AG1016" s="3" t="s">
        <v>47</v>
      </c>
      <c r="AH1016" s="3" t="s">
        <v>47</v>
      </c>
      <c r="AI1016" s="3" t="s">
        <v>48</v>
      </c>
      <c r="AJ1016" s="3" t="s">
        <v>48</v>
      </c>
      <c r="AK1016" s="3" t="s">
        <v>47</v>
      </c>
      <c r="AL1016" s="3" t="s">
        <v>47</v>
      </c>
      <c r="AM1016" s="3" t="s">
        <v>47</v>
      </c>
      <c r="AN1016" s="3" t="s">
        <v>47</v>
      </c>
      <c r="AU1016" s="3">
        <v>0</v>
      </c>
      <c r="AV1016" s="3">
        <v>15</v>
      </c>
      <c r="AW1016" s="3">
        <v>1</v>
      </c>
      <c r="AX1016" s="3">
        <v>15</v>
      </c>
      <c r="AY1016" s="3">
        <v>100</v>
      </c>
      <c r="AZ1016" s="6" t="str">
        <f t="shared" si="109"/>
        <v>1208.3</v>
      </c>
      <c r="BC1016" s="12" t="s">
        <v>1578</v>
      </c>
      <c r="BJ1016" s="12">
        <f t="shared" si="110"/>
        <v>0</v>
      </c>
      <c r="BK1016" s="12">
        <f t="shared" si="111"/>
        <v>0</v>
      </c>
      <c r="CQ1016" s="3" t="str">
        <f>CONCATENATE(baseURL!$A$1,baseURL!$B$1,baseURL!$C$1,".",C1016,".",L1016,".pkl&amp;seq=",BC1016)</f>
        <v>http://proteomics.broadinstitute.org/millscripts/viewfeed.pl?side=xl&amp;cycle=1&amp;fixedMods=iaaC&amp;file=msdataSM/iPRG2012_nd/cpick_in/iPRG2012_nd.1208.3.2.pkl&amp;seq=KFEPTYR</v>
      </c>
    </row>
    <row r="1017" spans="1:95" x14ac:dyDescent="0.2">
      <c r="A1017" s="3">
        <v>1791</v>
      </c>
      <c r="B1017" s="2" t="s">
        <v>1579</v>
      </c>
      <c r="C1017" s="2" t="s">
        <v>1573</v>
      </c>
      <c r="D1017" s="3">
        <v>1841</v>
      </c>
      <c r="E1017" s="3">
        <v>1840</v>
      </c>
      <c r="F1017" s="3">
        <v>25374</v>
      </c>
      <c r="G1017" s="3">
        <v>3047</v>
      </c>
      <c r="H1017" s="3">
        <v>12.0555</v>
      </c>
      <c r="I1017" s="30">
        <v>650.26624000000004</v>
      </c>
      <c r="J1017" s="30">
        <v>650.2667672</v>
      </c>
      <c r="K1017" s="30">
        <v>-5.2999999999999998E-4</v>
      </c>
      <c r="L1017" s="3">
        <v>2</v>
      </c>
      <c r="M1017" s="3">
        <v>2</v>
      </c>
      <c r="N1017" s="10">
        <f t="shared" si="105"/>
        <v>1</v>
      </c>
      <c r="O1017" s="35">
        <v>2</v>
      </c>
      <c r="P1017" s="17"/>
      <c r="Q1017" s="40">
        <v>1299.52701</v>
      </c>
      <c r="R1017" s="40">
        <v>650.26714000000004</v>
      </c>
      <c r="S1017" s="18">
        <f t="shared" si="106"/>
        <v>-1.3840465627733476</v>
      </c>
      <c r="T1017" s="18">
        <f t="shared" si="107"/>
        <v>-0.57330284294617329</v>
      </c>
      <c r="U1017" s="18">
        <f t="shared" si="108"/>
        <v>-0.67664498628359904</v>
      </c>
      <c r="V1017" s="30">
        <v>650.26670000000001</v>
      </c>
      <c r="W1017" s="3" t="s">
        <v>47</v>
      </c>
      <c r="X1017" s="3" t="s">
        <v>47</v>
      </c>
      <c r="Z1017" s="3" t="s">
        <v>47</v>
      </c>
      <c r="AA1017" s="3" t="s">
        <v>47</v>
      </c>
      <c r="AB1017" s="12" t="s">
        <v>47</v>
      </c>
      <c r="AC1017" s="3" t="s">
        <v>47</v>
      </c>
      <c r="AD1017" s="3" t="s">
        <v>65</v>
      </c>
      <c r="AE1017" s="3" t="s">
        <v>47</v>
      </c>
      <c r="AG1017" s="3" t="s">
        <v>47</v>
      </c>
      <c r="AH1017" s="3" t="s">
        <v>47</v>
      </c>
      <c r="AI1017" s="3" t="s">
        <v>47</v>
      </c>
      <c r="AJ1017" s="3" t="s">
        <v>47</v>
      </c>
      <c r="AL1017" s="3" t="s">
        <v>47</v>
      </c>
      <c r="AO1017" s="3" t="s">
        <v>47</v>
      </c>
      <c r="AP1017" s="3" t="s">
        <v>48</v>
      </c>
      <c r="AU1017" s="3">
        <v>1</v>
      </c>
      <c r="AV1017" s="3">
        <v>13</v>
      </c>
      <c r="AW1017" s="3">
        <v>1</v>
      </c>
      <c r="AX1017" s="3">
        <v>13</v>
      </c>
      <c r="AY1017" s="3">
        <v>100</v>
      </c>
      <c r="AZ1017" s="6" t="str">
        <f t="shared" si="109"/>
        <v>1208.5</v>
      </c>
      <c r="BC1017" s="12" t="s">
        <v>1517</v>
      </c>
      <c r="BJ1017" s="12">
        <f t="shared" si="110"/>
        <v>1</v>
      </c>
      <c r="BK1017" s="12">
        <f t="shared" si="111"/>
        <v>0</v>
      </c>
      <c r="BZ1017" s="3" t="s">
        <v>1580</v>
      </c>
      <c r="CQ1017" s="3" t="str">
        <f>CONCATENATE(baseURL!$A$1,baseURL!$B$1,baseURL!$C$1,".",C1017,".",L1017,".pkl&amp;seq=",BC1017)</f>
        <v>http://proteomics.broadinstitute.org/millscripts/viewfeed.pl?side=xl&amp;cycle=1&amp;fixedMods=iaaC&amp;file=msdataSM/iPRG2012_nd/cpick_in/iPRG2012_nd.1208.5.2.pkl&amp;seq=AGVCEYNEDSR</v>
      </c>
    </row>
    <row r="1018" spans="1:95" x14ac:dyDescent="0.2">
      <c r="A1018" s="3">
        <v>2968</v>
      </c>
      <c r="B1018" s="2" t="s">
        <v>1581</v>
      </c>
      <c r="C1018" s="2" t="s">
        <v>1582</v>
      </c>
      <c r="D1018" s="3">
        <v>1843</v>
      </c>
      <c r="E1018" s="3">
        <v>1842</v>
      </c>
      <c r="F1018" s="3">
        <v>25392</v>
      </c>
      <c r="G1018" s="3">
        <v>3050</v>
      </c>
      <c r="H1018" s="3">
        <v>12.066000000000001</v>
      </c>
      <c r="I1018" s="30">
        <v>411.71780000000001</v>
      </c>
      <c r="J1018" s="30">
        <v>411.71726260000003</v>
      </c>
      <c r="K1018" s="30">
        <v>5.4000000000000001E-4</v>
      </c>
      <c r="L1018" s="3">
        <v>2</v>
      </c>
      <c r="M1018" s="3">
        <v>2</v>
      </c>
      <c r="N1018" s="10">
        <f t="shared" si="105"/>
        <v>1</v>
      </c>
      <c r="O1018" s="35">
        <v>2</v>
      </c>
      <c r="P1018" s="17"/>
      <c r="Q1018" s="40">
        <v>822.42570000000001</v>
      </c>
      <c r="R1018" s="40">
        <v>411.71649000000002</v>
      </c>
      <c r="S1018" s="18">
        <f t="shared" si="106"/>
        <v>3.1818011466810234</v>
      </c>
      <c r="T1018" s="18">
        <f t="shared" si="107"/>
        <v>1.876534019817341</v>
      </c>
      <c r="U1018" s="18">
        <f t="shared" si="108"/>
        <v>1.4816020606672089</v>
      </c>
      <c r="V1018" s="30">
        <v>411.71710000000002</v>
      </c>
      <c r="W1018" s="3" t="s">
        <v>47</v>
      </c>
      <c r="X1018" s="3" t="s">
        <v>47</v>
      </c>
      <c r="Y1018" s="3" t="s">
        <v>47</v>
      </c>
      <c r="Z1018" s="3" t="s">
        <v>47</v>
      </c>
      <c r="AA1018" s="3" t="s">
        <v>47</v>
      </c>
      <c r="AD1018" s="3" t="s">
        <v>47</v>
      </c>
      <c r="AF1018" s="3" t="s">
        <v>47</v>
      </c>
      <c r="AG1018" s="3" t="s">
        <v>47</v>
      </c>
      <c r="AH1018" s="3" t="s">
        <v>47</v>
      </c>
      <c r="AK1018" s="3" t="s">
        <v>47</v>
      </c>
      <c r="AL1018" s="3" t="s">
        <v>48</v>
      </c>
      <c r="AM1018" s="3" t="s">
        <v>47</v>
      </c>
      <c r="AN1018" s="3" t="s">
        <v>47</v>
      </c>
      <c r="AU1018" s="3">
        <v>0</v>
      </c>
      <c r="AV1018" s="3">
        <v>12</v>
      </c>
      <c r="AW1018" s="3">
        <v>1</v>
      </c>
      <c r="AX1018" s="3">
        <v>12</v>
      </c>
      <c r="AY1018" s="3">
        <v>100</v>
      </c>
      <c r="AZ1018" s="6" t="str">
        <f t="shared" si="109"/>
        <v>1209.2</v>
      </c>
      <c r="BC1018" s="12" t="s">
        <v>1583</v>
      </c>
      <c r="BJ1018" s="12">
        <f t="shared" si="110"/>
        <v>0</v>
      </c>
      <c r="BK1018" s="12">
        <f t="shared" si="111"/>
        <v>0</v>
      </c>
      <c r="CQ1018" s="3" t="str">
        <f>CONCATENATE(baseURL!$A$1,baseURL!$B$1,baseURL!$C$1,".",C1018,".",L1018,".pkl&amp;seq=",BC1018)</f>
        <v>http://proteomics.broadinstitute.org/millscripts/viewfeed.pl?side=xl&amp;cycle=1&amp;fixedMods=iaaC&amp;file=msdataSM/iPRG2012_nd/cpick_in/iPRG2012_nd.1209.2.2.pkl&amp;seq=FSHLYR</v>
      </c>
    </row>
    <row r="1019" spans="1:95" x14ac:dyDescent="0.2">
      <c r="A1019" s="3">
        <v>26</v>
      </c>
      <c r="B1019" s="2" t="s">
        <v>1584</v>
      </c>
      <c r="C1019" s="2" t="s">
        <v>1585</v>
      </c>
      <c r="D1019" s="3">
        <v>1844</v>
      </c>
      <c r="E1019" s="3">
        <v>1843</v>
      </c>
      <c r="F1019" s="3">
        <v>25393</v>
      </c>
      <c r="G1019" s="3">
        <v>3051</v>
      </c>
      <c r="H1019" s="3">
        <v>12.0677</v>
      </c>
      <c r="I1019" s="30">
        <v>432.73304000000002</v>
      </c>
      <c r="J1019" s="30">
        <v>432.73284569999998</v>
      </c>
      <c r="K1019" s="30">
        <v>1.9000000000000001E-4</v>
      </c>
      <c r="L1019" s="3">
        <v>2</v>
      </c>
      <c r="M1019" s="3">
        <v>2</v>
      </c>
      <c r="N1019" s="10">
        <f t="shared" si="105"/>
        <v>1</v>
      </c>
      <c r="O1019" s="35">
        <v>2</v>
      </c>
      <c r="P1019" s="17"/>
      <c r="Q1019" s="40">
        <v>864.45739000000003</v>
      </c>
      <c r="R1019" s="40">
        <v>432.73232999999999</v>
      </c>
      <c r="S1019" s="18">
        <f t="shared" si="106"/>
        <v>1.6407371273286</v>
      </c>
      <c r="T1019" s="18">
        <f t="shared" si="107"/>
        <v>1.1917297697493798</v>
      </c>
      <c r="U1019" s="18">
        <f t="shared" si="108"/>
        <v>1.0861217603202329</v>
      </c>
      <c r="V1019" s="30">
        <v>432.7328</v>
      </c>
      <c r="W1019" s="3" t="s">
        <v>48</v>
      </c>
      <c r="Z1019" s="3" t="s">
        <v>47</v>
      </c>
      <c r="AA1019" s="3" t="s">
        <v>47</v>
      </c>
      <c r="AC1019" s="3" t="s">
        <v>52</v>
      </c>
      <c r="AF1019" s="3" t="s">
        <v>47</v>
      </c>
      <c r="AL1019" s="3" t="s">
        <v>48</v>
      </c>
      <c r="AO1019" s="3" t="s">
        <v>47</v>
      </c>
      <c r="AP1019" s="3" t="s">
        <v>48</v>
      </c>
      <c r="AU1019" s="3">
        <v>0</v>
      </c>
      <c r="AV1019" s="3">
        <v>4</v>
      </c>
      <c r="AW1019" s="3">
        <v>1</v>
      </c>
      <c r="AX1019" s="3">
        <v>4</v>
      </c>
      <c r="AY1019" s="3">
        <v>100</v>
      </c>
      <c r="AZ1019" s="6" t="str">
        <f t="shared" si="109"/>
        <v>1209.3</v>
      </c>
      <c r="BB1019" s="12" t="s">
        <v>79</v>
      </c>
      <c r="BC1019" s="12" t="s">
        <v>1586</v>
      </c>
      <c r="BJ1019" s="12">
        <f t="shared" si="110"/>
        <v>0</v>
      </c>
      <c r="BK1019" s="12">
        <f t="shared" si="111"/>
        <v>0</v>
      </c>
      <c r="CQ1019" s="3" t="str">
        <f>CONCATENATE(baseURL!$A$1,baseURL!$B$1,"+Acetyl",baseURL!$C$1,".",C1019,".",L1019,".pkl&amp;seq=",BC1019)</f>
        <v>http://proteomics.broadinstitute.org/millscripts/viewfeed.pl?side=xl&amp;cycle=1&amp;fixedMods=iaaC+Acetyl&amp;file=msdataSM/iPRG2012_nd/cpick_in/iPRG2012_nd.1209.3.2.pkl&amp;seq=AAVRDYK</v>
      </c>
    </row>
    <row r="1020" spans="1:95" x14ac:dyDescent="0.2">
      <c r="A1020" s="3">
        <v>2263</v>
      </c>
      <c r="B1020" s="2" t="s">
        <v>1587</v>
      </c>
      <c r="C1020" s="2" t="s">
        <v>1588</v>
      </c>
      <c r="D1020" s="3">
        <v>1848</v>
      </c>
      <c r="E1020" s="3">
        <v>1847</v>
      </c>
      <c r="F1020" s="3">
        <v>25397</v>
      </c>
      <c r="G1020" s="3">
        <v>3055</v>
      </c>
      <c r="H1020" s="3">
        <v>12.074400000000001</v>
      </c>
      <c r="I1020" s="30">
        <v>498.55248</v>
      </c>
      <c r="J1020" s="30">
        <v>498.55163659999999</v>
      </c>
      <c r="K1020" s="30">
        <v>8.4000000000000003E-4</v>
      </c>
      <c r="L1020" s="3">
        <v>6</v>
      </c>
      <c r="M1020" s="3">
        <v>3</v>
      </c>
      <c r="N1020" s="10">
        <f t="shared" si="105"/>
        <v>-1</v>
      </c>
      <c r="O1020" s="35">
        <v>3</v>
      </c>
      <c r="P1020" s="17"/>
      <c r="Q1020" s="40">
        <v>1493.63724</v>
      </c>
      <c r="R1020" s="40">
        <v>498.55059999999997</v>
      </c>
      <c r="S1020" s="18">
        <f t="shared" si="106"/>
        <v>3.7709311753477053</v>
      </c>
      <c r="T1020" s="18">
        <f t="shared" si="107"/>
        <v>2.0792272640337237</v>
      </c>
      <c r="U1020" s="18">
        <f t="shared" si="108"/>
        <v>2.0058144550085721</v>
      </c>
      <c r="V1020" s="30">
        <v>498.55160000000001</v>
      </c>
      <c r="Y1020" s="3" t="s">
        <v>47</v>
      </c>
      <c r="Z1020" s="3" t="s">
        <v>47</v>
      </c>
      <c r="AA1020" s="3" t="s">
        <v>47</v>
      </c>
      <c r="AB1020" s="12" t="s">
        <v>48</v>
      </c>
      <c r="AG1020" s="3" t="s">
        <v>52</v>
      </c>
      <c r="AH1020" s="3" t="s">
        <v>48</v>
      </c>
      <c r="AI1020" s="3" t="s">
        <v>48</v>
      </c>
      <c r="AL1020" s="3" t="s">
        <v>48</v>
      </c>
      <c r="AU1020" s="3">
        <v>0</v>
      </c>
      <c r="AV1020" s="3">
        <v>3</v>
      </c>
      <c r="AW1020" s="3">
        <v>1</v>
      </c>
      <c r="AX1020" s="3">
        <v>3</v>
      </c>
      <c r="AY1020" s="3">
        <v>100</v>
      </c>
      <c r="AZ1020" s="6" t="str">
        <f t="shared" si="109"/>
        <v>1209.7</v>
      </c>
      <c r="BC1020" s="12" t="s">
        <v>1589</v>
      </c>
      <c r="BJ1020" s="12">
        <f t="shared" si="110"/>
        <v>2</v>
      </c>
      <c r="BK1020" s="12">
        <f t="shared" si="111"/>
        <v>0</v>
      </c>
      <c r="CQ1020" s="3" t="str">
        <f>CONCATENATE(baseURL!$A$1,baseURL!$B$1,baseURL!$C$1,".",C1020,".",L1020,".pkl&amp;seq=",BC1020)</f>
        <v>http://proteomics.broadinstitute.org/millscripts/viewfeed.pl?side=xl&amp;cycle=1&amp;fixedMods=iaaC&amp;file=msdataSM/iPRG2012_nd/cpick_in/iPRG2012_nd.1209.7.6.pkl&amp;seq=CFNCNQTGHLSR</v>
      </c>
    </row>
    <row r="1021" spans="1:95" x14ac:dyDescent="0.2">
      <c r="A1021" s="3">
        <v>1032</v>
      </c>
      <c r="B1021" s="2" t="s">
        <v>1592</v>
      </c>
      <c r="C1021" s="2" t="s">
        <v>1590</v>
      </c>
      <c r="D1021" s="3">
        <v>1854</v>
      </c>
      <c r="E1021" s="3">
        <v>1853</v>
      </c>
      <c r="F1021" s="3">
        <v>25434</v>
      </c>
      <c r="G1021" s="3">
        <v>3063</v>
      </c>
      <c r="H1021" s="3">
        <v>12.115500000000001</v>
      </c>
      <c r="I1021" s="30">
        <v>423.23989999999998</v>
      </c>
      <c r="J1021" s="30">
        <v>423.2414028</v>
      </c>
      <c r="K1021" s="30">
        <v>-1.5E-3</v>
      </c>
      <c r="L1021" s="3">
        <v>2</v>
      </c>
      <c r="M1021" s="3">
        <v>2</v>
      </c>
      <c r="N1021" s="10">
        <f t="shared" si="105"/>
        <v>1</v>
      </c>
      <c r="O1021" s="35">
        <v>2</v>
      </c>
      <c r="P1021" s="17"/>
      <c r="Q1021" s="40">
        <v>845.47271000000001</v>
      </c>
      <c r="R1021" s="40">
        <v>423.23998999999998</v>
      </c>
      <c r="S1021" s="18">
        <f t="shared" si="106"/>
        <v>-0.21264531265144754</v>
      </c>
      <c r="T1021" s="18">
        <f t="shared" si="107"/>
        <v>3.3380588635434165</v>
      </c>
      <c r="U1021" s="18">
        <f t="shared" si="108"/>
        <v>2.6226255227907229</v>
      </c>
      <c r="V1021" s="30">
        <v>423.24110000000002</v>
      </c>
      <c r="W1021" s="3" t="s">
        <v>47</v>
      </c>
      <c r="Z1021" s="3" t="s">
        <v>48</v>
      </c>
      <c r="AA1021" s="3" t="s">
        <v>47</v>
      </c>
      <c r="AB1021" s="12" t="s">
        <v>52</v>
      </c>
      <c r="AC1021" s="3" t="s">
        <v>47</v>
      </c>
      <c r="AF1021" s="3" t="s">
        <v>47</v>
      </c>
      <c r="AG1021" s="3" t="s">
        <v>48</v>
      </c>
      <c r="AI1021" s="3" t="s">
        <v>48</v>
      </c>
      <c r="AK1021" s="3" t="s">
        <v>47</v>
      </c>
      <c r="AL1021" s="3" t="s">
        <v>48</v>
      </c>
      <c r="AM1021" s="3" t="s">
        <v>47</v>
      </c>
      <c r="AO1021" s="3" t="s">
        <v>48</v>
      </c>
      <c r="AP1021" s="3" t="s">
        <v>48</v>
      </c>
      <c r="AU1021" s="3">
        <v>0</v>
      </c>
      <c r="AV1021" s="3">
        <v>6</v>
      </c>
      <c r="AW1021" s="3">
        <v>1</v>
      </c>
      <c r="AX1021" s="3">
        <v>6</v>
      </c>
      <c r="AY1021" s="3">
        <v>100</v>
      </c>
      <c r="AZ1021" s="6" t="str">
        <f t="shared" si="109"/>
        <v>1211.2</v>
      </c>
      <c r="BB1021" s="12" t="s">
        <v>79</v>
      </c>
      <c r="BC1021" s="12" t="s">
        <v>1593</v>
      </c>
      <c r="BJ1021" s="12">
        <f t="shared" si="110"/>
        <v>0</v>
      </c>
      <c r="BK1021" s="12">
        <f t="shared" si="111"/>
        <v>0</v>
      </c>
      <c r="CQ1021" s="3" t="str">
        <f>CONCATENATE(baseURL!$A$1,baseURL!$B$1,"+Acetyl",baseURL!$C$1,".",C1021,".",L1021,".pkl&amp;seq=",BC1021)</f>
        <v>http://proteomics.broadinstitute.org/millscripts/viewfeed.pl?side=xl&amp;cycle=1&amp;fixedMods=iaaC+Acetyl&amp;file=msdataSM/iPRG2012_nd/cpick_in/iPRG2012_nd.1211.2.2.pkl&amp;seq=SDLVNKK</v>
      </c>
    </row>
    <row r="1022" spans="1:95" x14ac:dyDescent="0.2">
      <c r="A1022" s="3">
        <v>3167</v>
      </c>
      <c r="B1022" s="2" t="s">
        <v>1596</v>
      </c>
      <c r="C1022" s="2" t="s">
        <v>1592</v>
      </c>
      <c r="D1022" s="3">
        <v>1861</v>
      </c>
      <c r="E1022" s="3">
        <v>1860</v>
      </c>
      <c r="F1022" s="3">
        <v>25456</v>
      </c>
      <c r="G1022" s="3">
        <v>3071</v>
      </c>
      <c r="H1022" s="3">
        <v>12.137700000000001</v>
      </c>
      <c r="I1022" s="30">
        <v>495.55549999999999</v>
      </c>
      <c r="J1022" s="30">
        <v>495.55346960000003</v>
      </c>
      <c r="K1022" s="30">
        <v>2.0300000000000001E-3</v>
      </c>
      <c r="L1022" s="3">
        <v>3</v>
      </c>
      <c r="M1022" s="3">
        <v>3</v>
      </c>
      <c r="N1022" s="10">
        <f t="shared" si="105"/>
        <v>1</v>
      </c>
      <c r="O1022" s="35">
        <v>3</v>
      </c>
      <c r="P1022" s="17"/>
      <c r="Q1022" s="40">
        <v>1484.6434300000001</v>
      </c>
      <c r="R1022" s="40">
        <v>495.55266</v>
      </c>
      <c r="S1022" s="18">
        <f t="shared" si="106"/>
        <v>5.7309751903903816</v>
      </c>
      <c r="T1022" s="18">
        <f t="shared" si="107"/>
        <v>1.6337315191185875</v>
      </c>
      <c r="U1022" s="18">
        <f t="shared" si="108"/>
        <v>1.0896924657832996</v>
      </c>
      <c r="V1022" s="30">
        <v>495.5532</v>
      </c>
      <c r="W1022" s="3" t="s">
        <v>47</v>
      </c>
      <c r="X1022" s="3" t="s">
        <v>47</v>
      </c>
      <c r="Y1022" s="3" t="s">
        <v>47</v>
      </c>
      <c r="Z1022" s="3" t="s">
        <v>47</v>
      </c>
      <c r="AA1022" s="3" t="s">
        <v>47</v>
      </c>
      <c r="AB1022" s="12" t="s">
        <v>47</v>
      </c>
      <c r="AC1022" s="3" t="s">
        <v>48</v>
      </c>
      <c r="AD1022" s="3" t="s">
        <v>65</v>
      </c>
      <c r="AE1022" s="3" t="s">
        <v>47</v>
      </c>
      <c r="AF1022" s="3" t="s">
        <v>48</v>
      </c>
      <c r="AG1022" s="3" t="s">
        <v>48</v>
      </c>
      <c r="AH1022" s="3" t="s">
        <v>47</v>
      </c>
      <c r="AL1022" s="3" t="s">
        <v>52</v>
      </c>
      <c r="AM1022" s="3" t="s">
        <v>47</v>
      </c>
      <c r="AU1022" s="3">
        <v>1</v>
      </c>
      <c r="AV1022" s="3">
        <v>9</v>
      </c>
      <c r="AW1022" s="3">
        <v>1</v>
      </c>
      <c r="AX1022" s="3">
        <v>9</v>
      </c>
      <c r="AY1022" s="3">
        <v>100</v>
      </c>
      <c r="AZ1022" s="6" t="str">
        <f t="shared" si="109"/>
        <v>1212.3</v>
      </c>
      <c r="BC1022" s="12" t="s">
        <v>1597</v>
      </c>
      <c r="BJ1022" s="12">
        <f t="shared" si="110"/>
        <v>0</v>
      </c>
      <c r="BK1022" s="12">
        <f t="shared" si="111"/>
        <v>0</v>
      </c>
      <c r="BZ1022" s="3" t="s">
        <v>1598</v>
      </c>
      <c r="CQ1022" s="3" t="str">
        <f>CONCATENATE(baseURL!$A$1,baseURL!$B$1,baseURL!$C$1,".",C1022,".",L1022,".pkl&amp;seq=",BC1022)</f>
        <v>http://proteomics.broadinstitute.org/millscripts/viewfeed.pl?side=xl&amp;cycle=1&amp;fixedMods=iaaC&amp;file=msdataSM/iPRG2012_nd/cpick_in/iPRG2012_nd.1212.3.3.pkl&amp;seq=FQTGEDRETMDR</v>
      </c>
    </row>
    <row r="1023" spans="1:95" x14ac:dyDescent="0.2">
      <c r="A1023" s="3">
        <v>6508</v>
      </c>
      <c r="B1023" s="2" t="s">
        <v>1599</v>
      </c>
      <c r="C1023" s="2" t="s">
        <v>1596</v>
      </c>
      <c r="D1023" s="3">
        <v>1873</v>
      </c>
      <c r="E1023" s="3">
        <v>1872</v>
      </c>
      <c r="F1023" s="3">
        <v>25478</v>
      </c>
      <c r="G1023" s="3">
        <v>3084</v>
      </c>
      <c r="H1023" s="3">
        <v>12.174799999999999</v>
      </c>
      <c r="I1023" s="30">
        <v>690.33831999999995</v>
      </c>
      <c r="J1023" s="30">
        <v>690.33606640000005</v>
      </c>
      <c r="K1023" s="30">
        <v>2.2499999999999998E-3</v>
      </c>
      <c r="L1023" s="3">
        <v>2</v>
      </c>
      <c r="M1023" s="3">
        <v>2</v>
      </c>
      <c r="N1023" s="10">
        <f t="shared" si="105"/>
        <v>1</v>
      </c>
      <c r="O1023" s="35">
        <v>2</v>
      </c>
      <c r="P1023" s="17"/>
      <c r="Q1023" s="40">
        <v>1379.66488</v>
      </c>
      <c r="R1023" s="40">
        <v>690.33608000000004</v>
      </c>
      <c r="S1023" s="18">
        <f t="shared" si="106"/>
        <v>3.2447963605135612</v>
      </c>
      <c r="T1023" s="18">
        <f t="shared" si="107"/>
        <v>-1.9700549315632854E-2</v>
      </c>
      <c r="U1023" s="18">
        <f t="shared" si="108"/>
        <v>0.17382837635315657</v>
      </c>
      <c r="V1023" s="30">
        <v>690.33619999999996</v>
      </c>
      <c r="W1023" s="3" t="s">
        <v>47</v>
      </c>
      <c r="X1023" s="3" t="s">
        <v>47</v>
      </c>
      <c r="Y1023" s="3" t="s">
        <v>47</v>
      </c>
      <c r="Z1023" s="3" t="s">
        <v>47</v>
      </c>
      <c r="AA1023" s="3" t="s">
        <v>48</v>
      </c>
      <c r="AB1023" s="12" t="s">
        <v>47</v>
      </c>
      <c r="AC1023" s="3" t="s">
        <v>47</v>
      </c>
      <c r="AD1023" s="3" t="s">
        <v>47</v>
      </c>
      <c r="AE1023" s="3" t="s">
        <v>47</v>
      </c>
      <c r="AF1023" s="3" t="s">
        <v>47</v>
      </c>
      <c r="AG1023" s="3" t="s">
        <v>47</v>
      </c>
      <c r="AH1023" s="3" t="s">
        <v>47</v>
      </c>
      <c r="AI1023" s="3" t="s">
        <v>47</v>
      </c>
      <c r="AJ1023" s="3" t="s">
        <v>47</v>
      </c>
      <c r="AK1023" s="3" t="s">
        <v>47</v>
      </c>
      <c r="AL1023" s="3" t="s">
        <v>47</v>
      </c>
      <c r="AU1023" s="3">
        <v>0</v>
      </c>
      <c r="AV1023" s="3">
        <v>15</v>
      </c>
      <c r="AW1023" s="3">
        <v>1</v>
      </c>
      <c r="AX1023" s="3">
        <v>15</v>
      </c>
      <c r="AY1023" s="3">
        <v>100</v>
      </c>
      <c r="AZ1023" s="6" t="str">
        <f t="shared" si="109"/>
        <v>1213.4</v>
      </c>
      <c r="BC1023" s="12" t="s">
        <v>1600</v>
      </c>
      <c r="BJ1023" s="12">
        <f t="shared" si="110"/>
        <v>0</v>
      </c>
      <c r="BK1023" s="12">
        <f t="shared" si="111"/>
        <v>0</v>
      </c>
      <c r="CQ1023" s="3" t="str">
        <f>CONCATENATE(baseURL!$A$1,baseURL!$B$1,baseURL!$C$1,".",C1023,".",L1023,".pkl&amp;seq=",BC1023)</f>
        <v>http://proteomics.broadinstitute.org/millscripts/viewfeed.pl?side=xl&amp;cycle=1&amp;fixedMods=iaaC&amp;file=msdataSM/iPRG2012_nd/cpick_in/iPRG2012_nd.1213.4.2.pkl&amp;seq=VSSASAAASESDVAK</v>
      </c>
    </row>
    <row r="1024" spans="1:95" x14ac:dyDescent="0.2">
      <c r="A1024" s="3">
        <v>6594</v>
      </c>
      <c r="B1024" s="2" t="s">
        <v>1601</v>
      </c>
      <c r="C1024" s="2" t="s">
        <v>1602</v>
      </c>
      <c r="D1024" s="3">
        <v>1876</v>
      </c>
      <c r="E1024" s="3">
        <v>1875</v>
      </c>
      <c r="F1024" s="3">
        <v>25498</v>
      </c>
      <c r="G1024" s="3">
        <v>3088</v>
      </c>
      <c r="H1024" s="3">
        <v>12.186999999999999</v>
      </c>
      <c r="I1024" s="30">
        <v>466.73259000000002</v>
      </c>
      <c r="J1024" s="30">
        <v>466.73231720000001</v>
      </c>
      <c r="K1024" s="30">
        <v>2.7E-4</v>
      </c>
      <c r="L1024" s="3">
        <v>2</v>
      </c>
      <c r="M1024" s="3">
        <v>2</v>
      </c>
      <c r="N1024" s="10">
        <f t="shared" si="105"/>
        <v>1</v>
      </c>
      <c r="O1024" s="35">
        <v>2</v>
      </c>
      <c r="P1024" s="17"/>
      <c r="Q1024" s="40">
        <v>932.45712000000003</v>
      </c>
      <c r="R1024" s="40">
        <v>466.73219999999998</v>
      </c>
      <c r="S1024" s="18">
        <f t="shared" si="106"/>
        <v>0.83559694411169017</v>
      </c>
      <c r="T1024" s="18">
        <f t="shared" si="107"/>
        <v>0.25110759453448955</v>
      </c>
      <c r="U1024" s="18">
        <f t="shared" si="108"/>
        <v>-0.21425562662035735</v>
      </c>
      <c r="V1024" s="30">
        <v>466.7321</v>
      </c>
      <c r="W1024" s="3" t="s">
        <v>47</v>
      </c>
      <c r="X1024" s="3" t="s">
        <v>47</v>
      </c>
      <c r="Y1024" s="3" t="s">
        <v>47</v>
      </c>
      <c r="Z1024" s="3" t="s">
        <v>47</v>
      </c>
      <c r="AB1024" s="12" t="s">
        <v>47</v>
      </c>
      <c r="AC1024" s="3" t="s">
        <v>47</v>
      </c>
      <c r="AD1024" s="3" t="s">
        <v>48</v>
      </c>
      <c r="AE1024" s="3" t="s">
        <v>47</v>
      </c>
      <c r="AF1024" s="3" t="s">
        <v>47</v>
      </c>
      <c r="AG1024" s="3" t="s">
        <v>47</v>
      </c>
      <c r="AI1024" s="3" t="s">
        <v>47</v>
      </c>
      <c r="AK1024" s="3" t="s">
        <v>48</v>
      </c>
      <c r="AL1024" s="3" t="s">
        <v>48</v>
      </c>
      <c r="AU1024" s="3">
        <v>0</v>
      </c>
      <c r="AV1024" s="3">
        <v>10</v>
      </c>
      <c r="AW1024" s="3">
        <v>1</v>
      </c>
      <c r="AX1024" s="3">
        <v>10</v>
      </c>
      <c r="AY1024" s="3">
        <v>100</v>
      </c>
      <c r="AZ1024" s="6" t="str">
        <f t="shared" si="109"/>
        <v>1214.3</v>
      </c>
      <c r="BC1024" s="12" t="s">
        <v>1603</v>
      </c>
      <c r="BJ1024" s="12">
        <f t="shared" si="110"/>
        <v>0</v>
      </c>
      <c r="BK1024" s="12">
        <f t="shared" si="111"/>
        <v>0</v>
      </c>
      <c r="CQ1024" s="3" t="str">
        <f>CONCATENATE(baseURL!$A$1,baseURL!$B$1,baseURL!$C$1,".",C1024,".",L1024,".pkl&amp;seq=",BC1024)</f>
        <v>http://proteomics.broadinstitute.org/millscripts/viewfeed.pl?side=xl&amp;cycle=1&amp;fixedMods=iaaC&amp;file=msdataSM/iPRG2012_nd/cpick_in/iPRG2012_nd.1214.3.2.pkl&amp;seq=LEEELGDK</v>
      </c>
    </row>
    <row r="1025" spans="1:95" x14ac:dyDescent="0.2">
      <c r="A1025" s="3">
        <v>971</v>
      </c>
      <c r="B1025" s="2" t="s">
        <v>1604</v>
      </c>
      <c r="C1025" s="2" t="s">
        <v>1599</v>
      </c>
      <c r="D1025" s="3">
        <v>1878</v>
      </c>
      <c r="E1025" s="3">
        <v>1877</v>
      </c>
      <c r="F1025" s="3">
        <v>25500</v>
      </c>
      <c r="G1025" s="3">
        <v>3090</v>
      </c>
      <c r="H1025" s="3">
        <v>12.1904</v>
      </c>
      <c r="I1025" s="30">
        <v>474.767</v>
      </c>
      <c r="J1025" s="30">
        <v>474.76761390000001</v>
      </c>
      <c r="K1025" s="30">
        <v>-6.0999999999999997E-4</v>
      </c>
      <c r="L1025" s="3">
        <v>2</v>
      </c>
      <c r="M1025" s="3">
        <v>2</v>
      </c>
      <c r="N1025" s="10">
        <f t="shared" si="105"/>
        <v>1</v>
      </c>
      <c r="O1025" s="35">
        <v>2</v>
      </c>
      <c r="P1025" s="17"/>
      <c r="Q1025" s="40">
        <v>948.52614000000005</v>
      </c>
      <c r="R1025" s="40">
        <v>474.76670999999999</v>
      </c>
      <c r="S1025" s="18">
        <f t="shared" si="106"/>
        <v>0.61082631511123608</v>
      </c>
      <c r="T1025" s="18">
        <f t="shared" si="107"/>
        <v>1.903882435282193</v>
      </c>
      <c r="U1025" s="18">
        <f t="shared" si="108"/>
        <v>0.82145607900462569</v>
      </c>
      <c r="V1025" s="30">
        <v>474.76710000000003</v>
      </c>
      <c r="W1025" s="3" t="s">
        <v>47</v>
      </c>
      <c r="Z1025" s="3" t="s">
        <v>47</v>
      </c>
      <c r="AA1025" s="3" t="s">
        <v>47</v>
      </c>
      <c r="AB1025" s="12" t="s">
        <v>52</v>
      </c>
      <c r="AC1025" s="3" t="s">
        <v>48</v>
      </c>
      <c r="AE1025" s="3" t="s">
        <v>47</v>
      </c>
      <c r="AF1025" s="3" t="s">
        <v>48</v>
      </c>
      <c r="AG1025" s="3" t="s">
        <v>47</v>
      </c>
      <c r="AH1025" s="3" t="s">
        <v>48</v>
      </c>
      <c r="AL1025" s="3" t="s">
        <v>48</v>
      </c>
      <c r="AU1025" s="3">
        <v>0</v>
      </c>
      <c r="AV1025" s="3">
        <v>5</v>
      </c>
      <c r="AW1025" s="3">
        <v>1</v>
      </c>
      <c r="AX1025" s="3">
        <v>5</v>
      </c>
      <c r="AY1025" s="3">
        <v>100</v>
      </c>
      <c r="AZ1025" s="6" t="str">
        <f t="shared" si="109"/>
        <v>1214.5</v>
      </c>
      <c r="BC1025" s="12" t="s">
        <v>1605</v>
      </c>
      <c r="BJ1025" s="12">
        <f t="shared" si="110"/>
        <v>0</v>
      </c>
      <c r="BK1025" s="12">
        <f t="shared" si="111"/>
        <v>0</v>
      </c>
      <c r="CQ1025" s="3" t="str">
        <f>CONCATENATE(baseURL!$A$1,baseURL!$B$1,baseURL!$C$1,".",C1025,".",L1025,".pkl&amp;seq=",BC1025)</f>
        <v>http://proteomics.broadinstitute.org/millscripts/viewfeed.pl?side=xl&amp;cycle=1&amp;fixedMods=iaaC&amp;file=msdataSM/iPRG2012_nd/cpick_in/iPRG2012_nd.1214.5.2.pkl&amp;seq=EAAFRNLK</v>
      </c>
    </row>
    <row r="1026" spans="1:95" x14ac:dyDescent="0.2">
      <c r="A1026" s="3">
        <v>2755</v>
      </c>
      <c r="B1026" s="2" t="s">
        <v>1606</v>
      </c>
      <c r="C1026" s="2" t="s">
        <v>1607</v>
      </c>
      <c r="D1026" s="3">
        <v>1890</v>
      </c>
      <c r="E1026" s="3">
        <v>1889</v>
      </c>
      <c r="F1026" s="3">
        <v>25540</v>
      </c>
      <c r="G1026" s="3">
        <v>3104</v>
      </c>
      <c r="H1026" s="3">
        <v>12.2422</v>
      </c>
      <c r="I1026" s="30">
        <v>566.79674</v>
      </c>
      <c r="J1026" s="30">
        <v>566.7959267</v>
      </c>
      <c r="K1026" s="30">
        <v>8.0999999999999996E-4</v>
      </c>
      <c r="L1026" s="3">
        <v>2</v>
      </c>
      <c r="M1026" s="3">
        <v>2</v>
      </c>
      <c r="N1026" s="10">
        <f t="shared" ref="N1026:N1089" si="112">IF(AND(M1026&gt;0,L1026&gt;0), IF(M1026=L1026,1,-1), 1)</f>
        <v>1</v>
      </c>
      <c r="O1026" s="35">
        <v>2</v>
      </c>
      <c r="P1026" s="17"/>
      <c r="Q1026" s="40">
        <v>1132.5844400000001</v>
      </c>
      <c r="R1026" s="40">
        <v>566.79585999999995</v>
      </c>
      <c r="S1026" s="18">
        <f t="shared" ref="S1026:S1089" si="113">1000000*(I1026-R1026)/R1026</f>
        <v>1.5525872049452698</v>
      </c>
      <c r="T1026" s="18">
        <f t="shared" ref="T1026:T1089" si="114">1000000*(J1026-R1026)/R1026</f>
        <v>0.11767905299732374</v>
      </c>
      <c r="U1026" s="18">
        <f t="shared" ref="U1026:U1089" si="115">1000000*(V1026-R1026)/R1026</f>
        <v>-0.28228858258968115</v>
      </c>
      <c r="V1026" s="30">
        <v>566.79570000000001</v>
      </c>
      <c r="W1026" s="3" t="s">
        <v>47</v>
      </c>
      <c r="Z1026" s="3" t="s">
        <v>47</v>
      </c>
      <c r="AA1026" s="3" t="s">
        <v>47</v>
      </c>
      <c r="AB1026" s="12" t="s">
        <v>47</v>
      </c>
      <c r="AC1026" s="3" t="s">
        <v>47</v>
      </c>
      <c r="AD1026" s="3" t="s">
        <v>47</v>
      </c>
      <c r="AE1026" s="3" t="s">
        <v>65</v>
      </c>
      <c r="AF1026" s="3" t="s">
        <v>47</v>
      </c>
      <c r="AG1026" s="3" t="s">
        <v>47</v>
      </c>
      <c r="AH1026" s="3" t="s">
        <v>47</v>
      </c>
      <c r="AI1026" s="3" t="s">
        <v>47</v>
      </c>
      <c r="AK1026" s="3" t="s">
        <v>48</v>
      </c>
      <c r="AL1026" s="3" t="s">
        <v>47</v>
      </c>
      <c r="AU1026" s="3">
        <v>1</v>
      </c>
      <c r="AV1026" s="3">
        <v>11</v>
      </c>
      <c r="AW1026" s="3">
        <v>1</v>
      </c>
      <c r="AX1026" s="3">
        <v>11</v>
      </c>
      <c r="AY1026" s="3">
        <v>100</v>
      </c>
      <c r="AZ1026" s="6" t="str">
        <f t="shared" ref="AZ1026:AZ1089" si="116">HYPERLINK(CQ1026,C1026)</f>
        <v>1216.3</v>
      </c>
      <c r="BC1026" s="12" t="s">
        <v>1608</v>
      </c>
      <c r="BJ1026" s="12">
        <f t="shared" ref="BJ1026:BJ1089" si="117">LEN(BC1026)-LEN(SUBSTITUTE(BC1026,"C",""))</f>
        <v>0</v>
      </c>
      <c r="BK1026" s="12">
        <f t="shared" ref="BK1026:BK1089" si="118">LEN(BC1026)-LEN(SUBSTITUTE(BC1026,"c",""))</f>
        <v>0</v>
      </c>
      <c r="CA1026" s="3" t="s">
        <v>1609</v>
      </c>
      <c r="CQ1026" s="3" t="str">
        <f>CONCATENATE(baseURL!$A$1,baseURL!$B$1,baseURL!$C$1,".",C1026,".",L1026,".pkl&amp;seq=",BC1026)</f>
        <v>http://proteomics.broadinstitute.org/millscripts/viewfeed.pl?side=xl&amp;cycle=1&amp;fixedMods=iaaC&amp;file=msdataSM/iPRG2012_nd/cpick_in/iPRG2012_nd.1216.3.2.pkl&amp;seq=VESLGSPSGATK</v>
      </c>
    </row>
    <row r="1027" spans="1:95" x14ac:dyDescent="0.2">
      <c r="A1027" s="3">
        <v>5985</v>
      </c>
      <c r="B1027" s="2" t="s">
        <v>1610</v>
      </c>
      <c r="C1027" s="2" t="s">
        <v>1611</v>
      </c>
      <c r="D1027" s="3">
        <v>1901</v>
      </c>
      <c r="E1027" s="3">
        <v>1900</v>
      </c>
      <c r="F1027" s="3">
        <v>25568</v>
      </c>
      <c r="G1027" s="3">
        <v>3116</v>
      </c>
      <c r="H1027" s="3">
        <v>12.268599999999999</v>
      </c>
      <c r="I1027" s="30">
        <v>671.30582000000004</v>
      </c>
      <c r="J1027" s="30">
        <v>671.30012980000004</v>
      </c>
      <c r="K1027" s="30">
        <v>5.6899999999999997E-3</v>
      </c>
      <c r="L1027" s="3">
        <v>2</v>
      </c>
      <c r="M1027" s="3">
        <v>2</v>
      </c>
      <c r="N1027" s="10">
        <f t="shared" si="112"/>
        <v>1</v>
      </c>
      <c r="O1027" s="35">
        <v>2</v>
      </c>
      <c r="P1027" s="17"/>
      <c r="Q1027" s="40">
        <v>1341.5917099999999</v>
      </c>
      <c r="R1027" s="40">
        <v>671.29949999999997</v>
      </c>
      <c r="S1027" s="18">
        <f t="shared" si="113"/>
        <v>9.4145757595132693</v>
      </c>
      <c r="T1027" s="18">
        <f t="shared" si="114"/>
        <v>0.93818035030524483</v>
      </c>
      <c r="U1027" s="18">
        <f t="shared" si="115"/>
        <v>1.0427536443147349</v>
      </c>
      <c r="V1027" s="30">
        <v>671.30020000000002</v>
      </c>
      <c r="W1027" s="3" t="s">
        <v>47</v>
      </c>
      <c r="X1027" s="3" t="s">
        <v>47</v>
      </c>
      <c r="Y1027" s="3" t="s">
        <v>47</v>
      </c>
      <c r="Z1027" s="3" t="s">
        <v>47</v>
      </c>
      <c r="AA1027" s="3" t="s">
        <v>47</v>
      </c>
      <c r="AB1027" s="12" t="s">
        <v>47</v>
      </c>
      <c r="AC1027" s="3" t="s">
        <v>47</v>
      </c>
      <c r="AD1027" s="3" t="s">
        <v>47</v>
      </c>
      <c r="AE1027" s="3" t="s">
        <v>47</v>
      </c>
      <c r="AF1027" s="3" t="s">
        <v>48</v>
      </c>
      <c r="AH1027" s="3" t="s">
        <v>47</v>
      </c>
      <c r="AI1027" s="3" t="s">
        <v>47</v>
      </c>
      <c r="AK1027" s="3" t="s">
        <v>48</v>
      </c>
      <c r="AL1027" s="3" t="s">
        <v>47</v>
      </c>
      <c r="AU1027" s="3">
        <v>0</v>
      </c>
      <c r="AV1027" s="3">
        <v>12</v>
      </c>
      <c r="AW1027" s="3">
        <v>1</v>
      </c>
      <c r="AX1027" s="3">
        <v>12</v>
      </c>
      <c r="AY1027" s="3">
        <v>100</v>
      </c>
      <c r="AZ1027" s="6" t="str">
        <f t="shared" si="116"/>
        <v>1217.10</v>
      </c>
      <c r="BC1027" s="12" t="s">
        <v>1612</v>
      </c>
      <c r="BJ1027" s="12">
        <f t="shared" si="117"/>
        <v>0</v>
      </c>
      <c r="BK1027" s="12">
        <f t="shared" si="118"/>
        <v>0</v>
      </c>
      <c r="CQ1027" s="3" t="str">
        <f>CONCATENATE(baseURL!$A$1,baseURL!$B$1,baseURL!$C$1,".",C1027,".",L1027,".pkl&amp;seq=",BC1027)</f>
        <v>http://proteomics.broadinstitute.org/millscripts/viewfeed.pl?side=xl&amp;cycle=1&amp;fixedMods=iaaC&amp;file=msdataSM/iPRG2012_nd/cpick_in/iPRG2012_nd.1217.10.2.pkl&amp;seq=TYQGTEDVSDAR</v>
      </c>
    </row>
    <row r="1028" spans="1:95" x14ac:dyDescent="0.2">
      <c r="A1028" s="3">
        <v>7454</v>
      </c>
      <c r="B1028" s="2" t="s">
        <v>1613</v>
      </c>
      <c r="C1028" s="2" t="s">
        <v>1614</v>
      </c>
      <c r="D1028" s="3">
        <v>1894</v>
      </c>
      <c r="E1028" s="3">
        <v>1893</v>
      </c>
      <c r="F1028" s="3">
        <v>25561</v>
      </c>
      <c r="G1028" s="3">
        <v>3109</v>
      </c>
      <c r="H1028" s="3">
        <v>12.2569</v>
      </c>
      <c r="I1028" s="30">
        <v>409.19380000000001</v>
      </c>
      <c r="J1028" s="30">
        <v>409.19334029999999</v>
      </c>
      <c r="K1028" s="30">
        <v>4.6000000000000001E-4</v>
      </c>
      <c r="L1028" s="3">
        <v>3</v>
      </c>
      <c r="M1028" s="3">
        <v>3</v>
      </c>
      <c r="N1028" s="10">
        <f t="shared" si="112"/>
        <v>1</v>
      </c>
      <c r="O1028" s="35">
        <v>3</v>
      </c>
      <c r="Q1028" s="40">
        <v>1282.58446</v>
      </c>
      <c r="R1028" s="32">
        <v>409.19252</v>
      </c>
      <c r="S1028" s="18">
        <f t="shared" si="113"/>
        <v>3.1281119215189603</v>
      </c>
      <c r="T1028" s="18">
        <f t="shared" si="114"/>
        <v>2.0046798509089885</v>
      </c>
      <c r="U1028" s="18">
        <f t="shared" si="115"/>
        <v>0.68427448276715563</v>
      </c>
      <c r="V1028" s="30">
        <v>409.19279999999998</v>
      </c>
      <c r="W1028" s="3" t="s">
        <v>47</v>
      </c>
      <c r="AB1028" s="12" t="s">
        <v>52</v>
      </c>
      <c r="AC1028" s="3" t="s">
        <v>52</v>
      </c>
      <c r="AD1028" s="3" t="s">
        <v>47</v>
      </c>
      <c r="AH1028" s="3" t="s">
        <v>47</v>
      </c>
      <c r="AK1028" s="3" t="s">
        <v>47</v>
      </c>
      <c r="AL1028" s="3" t="s">
        <v>52</v>
      </c>
      <c r="AU1028" s="3">
        <v>0</v>
      </c>
      <c r="AV1028" s="3">
        <v>4</v>
      </c>
      <c r="AW1028" s="3">
        <v>2</v>
      </c>
      <c r="AX1028" s="3">
        <v>3</v>
      </c>
      <c r="AY1028" s="3">
        <v>75</v>
      </c>
      <c r="AZ1028" s="6" t="str">
        <f t="shared" si="116"/>
        <v>1217.3</v>
      </c>
      <c r="BC1028" s="12" t="s">
        <v>20218</v>
      </c>
      <c r="BI1028" s="12" t="s">
        <v>594</v>
      </c>
      <c r="BJ1028" s="12">
        <f t="shared" si="117"/>
        <v>0</v>
      </c>
      <c r="BK1028" s="12">
        <f t="shared" si="118"/>
        <v>1</v>
      </c>
      <c r="BR1028" s="3" t="s">
        <v>594</v>
      </c>
      <c r="BZ1028" s="3" t="s">
        <v>20247</v>
      </c>
      <c r="CQ1028" s="3" t="str">
        <f>CONCATENATE(baseURL!$A$1,baseURL!$B$1,baseURL!$C$1,".",C1028,".",L1028,".pkl&amp;seq=",BC1028,"&amp;varMods=ReducedCys-C")</f>
        <v>http://proteomics.broadinstitute.org/millscripts/viewfeed.pl?side=xl&amp;cycle=1&amp;fixedMods=iaaC&amp;file=msdataSM/iPRG2012_nd/cpick_in/iPRG2012_nd.1217.3.3.pkl&amp;seq=VEAScFDGNKR&amp;varMods=ReducedCys-C</v>
      </c>
    </row>
    <row r="1029" spans="1:95" x14ac:dyDescent="0.2">
      <c r="A1029" s="3">
        <v>4404</v>
      </c>
      <c r="B1029" s="2" t="s">
        <v>1615</v>
      </c>
      <c r="C1029" s="2" t="s">
        <v>1616</v>
      </c>
      <c r="D1029" s="3">
        <v>1899</v>
      </c>
      <c r="E1029" s="3">
        <v>1898</v>
      </c>
      <c r="F1029" s="3">
        <v>25566</v>
      </c>
      <c r="G1029" s="3">
        <v>3114</v>
      </c>
      <c r="H1029" s="3">
        <v>12.2653</v>
      </c>
      <c r="I1029" s="30">
        <v>568.31295</v>
      </c>
      <c r="J1029" s="30">
        <v>568.31449829999997</v>
      </c>
      <c r="K1029" s="30">
        <v>-1.5499999999999999E-3</v>
      </c>
      <c r="L1029" s="3">
        <v>2</v>
      </c>
      <c r="M1029" s="3">
        <v>2</v>
      </c>
      <c r="N1029" s="10">
        <f t="shared" si="112"/>
        <v>1</v>
      </c>
      <c r="O1029" s="35">
        <v>2</v>
      </c>
      <c r="P1029" s="17"/>
      <c r="Q1029" s="40">
        <v>1135.62183</v>
      </c>
      <c r="R1029" s="40">
        <v>568.31455000000005</v>
      </c>
      <c r="S1029" s="18">
        <f t="shared" si="113"/>
        <v>-2.8153423136062843</v>
      </c>
      <c r="T1029" s="18">
        <f t="shared" si="114"/>
        <v>-9.0970748655784084E-2</v>
      </c>
      <c r="U1029" s="18">
        <f t="shared" si="115"/>
        <v>8.7979447275191122E-2</v>
      </c>
      <c r="V1029" s="30">
        <v>568.31460000000004</v>
      </c>
      <c r="W1029" s="3" t="s">
        <v>47</v>
      </c>
      <c r="X1029" s="3" t="s">
        <v>47</v>
      </c>
      <c r="Y1029" s="3" t="s">
        <v>47</v>
      </c>
      <c r="Z1029" s="3" t="s">
        <v>47</v>
      </c>
      <c r="AA1029" s="3" t="s">
        <v>47</v>
      </c>
      <c r="AB1029" s="12" t="s">
        <v>47</v>
      </c>
      <c r="AC1029" s="3" t="s">
        <v>47</v>
      </c>
      <c r="AD1029" s="3" t="s">
        <v>48</v>
      </c>
      <c r="AE1029" s="3" t="s">
        <v>48</v>
      </c>
      <c r="AF1029" s="3" t="s">
        <v>47</v>
      </c>
      <c r="AG1029" s="3" t="s">
        <v>47</v>
      </c>
      <c r="AH1029" s="3" t="s">
        <v>47</v>
      </c>
      <c r="AI1029" s="3" t="s">
        <v>48</v>
      </c>
      <c r="AK1029" s="3" t="s">
        <v>52</v>
      </c>
      <c r="AL1029" s="3" t="s">
        <v>47</v>
      </c>
      <c r="AM1029" s="3" t="s">
        <v>47</v>
      </c>
      <c r="AN1029" s="3" t="s">
        <v>47</v>
      </c>
      <c r="AU1029" s="3">
        <v>0</v>
      </c>
      <c r="AV1029" s="3">
        <v>13</v>
      </c>
      <c r="AW1029" s="3">
        <v>1</v>
      </c>
      <c r="AX1029" s="3">
        <v>13</v>
      </c>
      <c r="AY1029" s="3">
        <v>100</v>
      </c>
      <c r="AZ1029" s="6" t="str">
        <f t="shared" si="116"/>
        <v>1217.8</v>
      </c>
      <c r="BC1029" s="12" t="s">
        <v>1617</v>
      </c>
      <c r="BJ1029" s="12">
        <f t="shared" si="117"/>
        <v>0</v>
      </c>
      <c r="BK1029" s="12">
        <f t="shared" si="118"/>
        <v>0</v>
      </c>
      <c r="CQ1029" s="3" t="str">
        <f>CONCATENATE(baseURL!$A$1,baseURL!$B$1,baseURL!$C$1,".",C1029,".",L1029,".pkl&amp;seq=",BC1029)</f>
        <v>http://proteomics.broadinstitute.org/millscripts/viewfeed.pl?side=xl&amp;cycle=1&amp;fixedMods=iaaC&amp;file=msdataSM/iPRG2012_nd/cpick_in/iPRG2012_nd.1217.8.2.pkl&amp;seq=GAFQKVAATSR</v>
      </c>
    </row>
    <row r="1030" spans="1:95" x14ac:dyDescent="0.2">
      <c r="A1030" s="3">
        <v>5</v>
      </c>
      <c r="B1030" s="2" t="s">
        <v>1619</v>
      </c>
      <c r="C1030" s="2" t="s">
        <v>1620</v>
      </c>
      <c r="D1030" s="3">
        <v>1912</v>
      </c>
      <c r="E1030" s="3">
        <v>1911</v>
      </c>
      <c r="F1030" s="3">
        <v>25589</v>
      </c>
      <c r="G1030" s="3">
        <v>3128</v>
      </c>
      <c r="H1030" s="3">
        <v>12.2941</v>
      </c>
      <c r="I1030" s="30">
        <v>616.80237999999997</v>
      </c>
      <c r="J1030" s="30">
        <v>616.80284070000005</v>
      </c>
      <c r="K1030" s="30">
        <v>-4.6000000000000001E-4</v>
      </c>
      <c r="L1030" s="3">
        <v>2</v>
      </c>
      <c r="M1030" s="3">
        <v>2</v>
      </c>
      <c r="N1030" s="10">
        <f t="shared" si="112"/>
        <v>1</v>
      </c>
      <c r="O1030" s="35">
        <v>2</v>
      </c>
      <c r="P1030" s="17"/>
      <c r="Q1030" s="40">
        <v>1232.5978</v>
      </c>
      <c r="R1030" s="40">
        <v>616.80254000000002</v>
      </c>
      <c r="S1030" s="18">
        <f t="shared" si="113"/>
        <v>-0.25940230410008719</v>
      </c>
      <c r="T1030" s="18">
        <f t="shared" si="114"/>
        <v>0.48751420515428595</v>
      </c>
      <c r="U1030" s="18">
        <f t="shared" si="115"/>
        <v>0.58365518404087968</v>
      </c>
      <c r="V1030" s="30">
        <v>616.80290000000002</v>
      </c>
      <c r="Z1030" s="3" t="s">
        <v>47</v>
      </c>
      <c r="AB1030" s="12" t="s">
        <v>47</v>
      </c>
      <c r="AC1030" s="3" t="s">
        <v>65</v>
      </c>
      <c r="AD1030" s="3" t="s">
        <v>47</v>
      </c>
      <c r="AG1030" s="3" t="s">
        <v>47</v>
      </c>
      <c r="AI1030" s="3" t="s">
        <v>52</v>
      </c>
      <c r="AL1030" s="3" t="s">
        <v>48</v>
      </c>
      <c r="AN1030" s="3" t="s">
        <v>47</v>
      </c>
      <c r="AU1030" s="3">
        <v>1</v>
      </c>
      <c r="AV1030" s="3">
        <v>5</v>
      </c>
      <c r="AW1030" s="3">
        <v>1</v>
      </c>
      <c r="AX1030" s="3">
        <v>5</v>
      </c>
      <c r="AY1030" s="3">
        <v>100</v>
      </c>
      <c r="AZ1030" s="6" t="str">
        <f t="shared" si="116"/>
        <v>1218.10</v>
      </c>
      <c r="BC1030" s="12" t="s">
        <v>1621</v>
      </c>
      <c r="BJ1030" s="12">
        <f t="shared" si="117"/>
        <v>0</v>
      </c>
      <c r="BK1030" s="12">
        <f t="shared" si="118"/>
        <v>0</v>
      </c>
      <c r="BY1030" s="3" t="s">
        <v>1622</v>
      </c>
      <c r="CQ1030" s="3" t="str">
        <f>CONCATENATE(baseURL!$A$1,baseURL!$B$1,baseURL!$C$1,".",C1030,".",L1030,".pkl&amp;seq=",BC1030)</f>
        <v>http://proteomics.broadinstitute.org/millscripts/viewfeed.pl?side=xl&amp;cycle=1&amp;fixedMods=iaaC&amp;file=msdataSM/iPRG2012_nd/cpick_in/iPRG2012_nd.1218.10.2.pkl&amp;seq=SGGGGGGGLGSGGSLR</v>
      </c>
    </row>
    <row r="1031" spans="1:95" x14ac:dyDescent="0.2">
      <c r="A1031" s="3">
        <v>2405</v>
      </c>
      <c r="B1031" s="2" t="s">
        <v>1623</v>
      </c>
      <c r="C1031" s="2" t="s">
        <v>1624</v>
      </c>
      <c r="D1031" s="3">
        <v>1905</v>
      </c>
      <c r="E1031" s="3">
        <v>1904</v>
      </c>
      <c r="F1031" s="3">
        <v>25582</v>
      </c>
      <c r="G1031" s="3">
        <v>3121</v>
      </c>
      <c r="H1031" s="3">
        <v>12.282500000000001</v>
      </c>
      <c r="I1031" s="30">
        <v>481.12817000000001</v>
      </c>
      <c r="J1031" s="30">
        <v>481.260897</v>
      </c>
      <c r="K1031" s="30">
        <v>-0.13272999999999999</v>
      </c>
      <c r="L1031" s="3">
        <v>0</v>
      </c>
      <c r="M1031" s="3">
        <v>3</v>
      </c>
      <c r="N1031" s="10">
        <f t="shared" si="112"/>
        <v>1</v>
      </c>
      <c r="O1031" s="35">
        <v>3</v>
      </c>
      <c r="P1031" s="17"/>
      <c r="Q1031" s="40">
        <v>1441.7645299999999</v>
      </c>
      <c r="R1031" s="40">
        <v>481.25970000000001</v>
      </c>
      <c r="S1031" s="18">
        <f t="shared" si="113"/>
        <v>-273.30358224467562</v>
      </c>
      <c r="T1031" s="18">
        <f t="shared" si="114"/>
        <v>2.4872225951821161</v>
      </c>
      <c r="U1031" s="18">
        <f t="shared" si="115"/>
        <v>1.6623041571311992</v>
      </c>
      <c r="V1031" s="30">
        <v>481.26049999999998</v>
      </c>
      <c r="W1031" s="3" t="s">
        <v>47</v>
      </c>
      <c r="Z1031" s="3" t="s">
        <v>47</v>
      </c>
      <c r="AA1031" s="3" t="s">
        <v>47</v>
      </c>
      <c r="AB1031" s="12" t="s">
        <v>48</v>
      </c>
      <c r="AC1031" s="3" t="s">
        <v>52</v>
      </c>
      <c r="AD1031" s="3" t="s">
        <v>47</v>
      </c>
      <c r="AE1031" s="3" t="s">
        <v>47</v>
      </c>
      <c r="AF1031" s="3" t="s">
        <v>47</v>
      </c>
      <c r="AG1031" s="3" t="s">
        <v>52</v>
      </c>
      <c r="AH1031" s="3" t="s">
        <v>47</v>
      </c>
      <c r="AK1031" s="3" t="s">
        <v>52</v>
      </c>
      <c r="AL1031" s="3" t="s">
        <v>48</v>
      </c>
      <c r="AU1031" s="3">
        <v>0</v>
      </c>
      <c r="AV1031" s="3">
        <v>7</v>
      </c>
      <c r="AW1031" s="3">
        <v>1</v>
      </c>
      <c r="AX1031" s="3">
        <v>7</v>
      </c>
      <c r="AY1031" s="3">
        <v>100</v>
      </c>
      <c r="AZ1031" s="6" t="str">
        <f t="shared" si="116"/>
        <v>1218.3</v>
      </c>
      <c r="BC1031" s="12" t="s">
        <v>1625</v>
      </c>
      <c r="BJ1031" s="12">
        <f t="shared" si="117"/>
        <v>0</v>
      </c>
      <c r="BK1031" s="12">
        <f t="shared" si="118"/>
        <v>0</v>
      </c>
      <c r="CQ1031" s="3" t="str">
        <f>CONCATENATE(baseURL!$A$1,baseURL!$B$1,baseURL!$C$1,".",C1031,".",L1031,".pkl&amp;seq=",BC1031)</f>
        <v>http://proteomics.broadinstitute.org/millscripts/viewfeed.pl?side=xl&amp;cycle=1&amp;fixedMods=iaaC&amp;file=msdataSM/iPRG2012_nd/cpick_in/iPRG2012_nd.1218.3.0.pkl&amp;seq=TLKNQGELPENAK</v>
      </c>
    </row>
    <row r="1032" spans="1:95" x14ac:dyDescent="0.2">
      <c r="A1032" s="3">
        <v>1313</v>
      </c>
      <c r="B1032" s="2" t="s">
        <v>1618</v>
      </c>
      <c r="C1032" s="2" t="s">
        <v>1615</v>
      </c>
      <c r="D1032" s="3">
        <v>1911</v>
      </c>
      <c r="E1032" s="3">
        <v>1910</v>
      </c>
      <c r="F1032" s="3">
        <v>25588</v>
      </c>
      <c r="G1032" s="3">
        <v>3127</v>
      </c>
      <c r="H1032" s="3">
        <v>12.2925</v>
      </c>
      <c r="I1032" s="30">
        <v>530.29488000000003</v>
      </c>
      <c r="J1032" s="30">
        <v>530.29356470000005</v>
      </c>
      <c r="K1032" s="30">
        <v>1.32E-3</v>
      </c>
      <c r="L1032" s="3">
        <v>2</v>
      </c>
      <c r="M1032" s="3">
        <v>2</v>
      </c>
      <c r="N1032" s="10">
        <f t="shared" si="112"/>
        <v>1</v>
      </c>
      <c r="O1032" s="35">
        <v>2</v>
      </c>
      <c r="P1032" s="17"/>
      <c r="Q1032" s="40">
        <v>1059.5793000000001</v>
      </c>
      <c r="R1032" s="40">
        <v>530.29328999999996</v>
      </c>
      <c r="S1032" s="18">
        <f t="shared" si="113"/>
        <v>2.9983407862437073</v>
      </c>
      <c r="T1032" s="18">
        <f t="shared" si="114"/>
        <v>0.51801522906482256</v>
      </c>
      <c r="U1032" s="18">
        <f t="shared" si="115"/>
        <v>0.58458216586736955</v>
      </c>
      <c r="V1032" s="30">
        <v>530.29359999999997</v>
      </c>
      <c r="X1032" s="3" t="s">
        <v>47</v>
      </c>
      <c r="Y1032" s="3" t="s">
        <v>47</v>
      </c>
      <c r="Z1032" s="3" t="s">
        <v>47</v>
      </c>
      <c r="AA1032" s="3" t="s">
        <v>47</v>
      </c>
      <c r="AF1032" s="3" t="s">
        <v>48</v>
      </c>
      <c r="AG1032" s="3" t="s">
        <v>48</v>
      </c>
      <c r="AH1032" s="3" t="s">
        <v>48</v>
      </c>
      <c r="AK1032" s="3" t="s">
        <v>52</v>
      </c>
      <c r="AL1032" s="3" t="s">
        <v>52</v>
      </c>
      <c r="AP1032" s="3" t="s">
        <v>52</v>
      </c>
      <c r="AU1032" s="3">
        <v>0</v>
      </c>
      <c r="AV1032" s="3">
        <v>4</v>
      </c>
      <c r="AW1032" s="3">
        <v>1</v>
      </c>
      <c r="AX1032" s="3">
        <v>4</v>
      </c>
      <c r="AY1032" s="3">
        <v>100</v>
      </c>
      <c r="AZ1032" s="6" t="str">
        <f t="shared" si="116"/>
        <v>1218.9</v>
      </c>
      <c r="BC1032" s="12" t="s">
        <v>1569</v>
      </c>
      <c r="BJ1032" s="12">
        <f t="shared" si="117"/>
        <v>0</v>
      </c>
      <c r="BK1032" s="12">
        <f t="shared" si="118"/>
        <v>0</v>
      </c>
      <c r="CQ1032" s="3" t="str">
        <f>CONCATENATE(baseURL!$A$1,baseURL!$B$1,baseURL!$C$1,".",C1032,".",L1032,".pkl&amp;seq=",BC1032)</f>
        <v>http://proteomics.broadinstitute.org/millscripts/viewfeed.pl?side=xl&amp;cycle=1&amp;fixedMods=iaaC&amp;file=msdataSM/iPRG2012_nd/cpick_in/iPRG2012_nd.1218.9.2.pkl&amp;seq=LGDKAASELR</v>
      </c>
    </row>
    <row r="1033" spans="1:95" x14ac:dyDescent="0.2">
      <c r="A1033" s="3">
        <v>1449</v>
      </c>
      <c r="B1033" s="2" t="s">
        <v>1626</v>
      </c>
      <c r="C1033" s="2" t="s">
        <v>1627</v>
      </c>
      <c r="D1033" s="3">
        <v>1917</v>
      </c>
      <c r="E1033" s="3">
        <v>1916</v>
      </c>
      <c r="F1033" s="3">
        <v>25605</v>
      </c>
      <c r="G1033" s="3">
        <v>3134</v>
      </c>
      <c r="H1033" s="3">
        <v>12.313000000000001</v>
      </c>
      <c r="I1033" s="30">
        <v>517.29886999999997</v>
      </c>
      <c r="J1033" s="30">
        <v>517.29607769999996</v>
      </c>
      <c r="K1033" s="30">
        <v>2.7899999999999999E-3</v>
      </c>
      <c r="L1033" s="3">
        <v>4</v>
      </c>
      <c r="M1033" s="3">
        <v>4</v>
      </c>
      <c r="N1033" s="10">
        <f t="shared" si="112"/>
        <v>1</v>
      </c>
      <c r="O1033" s="35">
        <v>4</v>
      </c>
      <c r="P1033" s="17"/>
      <c r="Q1033" s="40">
        <v>2066.1577400000001</v>
      </c>
      <c r="R1033" s="40">
        <v>517.29489000000001</v>
      </c>
      <c r="S1033" s="18">
        <f t="shared" si="113"/>
        <v>7.6938707048815189</v>
      </c>
      <c r="T1033" s="18">
        <f t="shared" si="114"/>
        <v>2.2959824713246921</v>
      </c>
      <c r="U1033" s="18">
        <f t="shared" si="115"/>
        <v>2.3390913450055311</v>
      </c>
      <c r="V1033" s="30">
        <v>517.29610000000002</v>
      </c>
      <c r="X1033" s="3" t="s">
        <v>47</v>
      </c>
      <c r="Y1033" s="3" t="s">
        <v>47</v>
      </c>
      <c r="Z1033" s="3" t="s">
        <v>52</v>
      </c>
      <c r="AA1033" s="3" t="s">
        <v>47</v>
      </c>
      <c r="AB1033" s="12" t="s">
        <v>52</v>
      </c>
      <c r="AC1033" s="3" t="s">
        <v>52</v>
      </c>
      <c r="AL1033" s="3" t="s">
        <v>52</v>
      </c>
      <c r="AU1033" s="3">
        <v>0</v>
      </c>
      <c r="AV1033" s="3">
        <v>3</v>
      </c>
      <c r="AW1033" s="3">
        <v>1</v>
      </c>
      <c r="AX1033" s="3">
        <v>3</v>
      </c>
      <c r="AY1033" s="3">
        <v>100</v>
      </c>
      <c r="AZ1033" s="6" t="str">
        <f t="shared" si="116"/>
        <v>1219.5</v>
      </c>
      <c r="BC1033" s="12" t="s">
        <v>1628</v>
      </c>
      <c r="BJ1033" s="12">
        <f t="shared" si="117"/>
        <v>0</v>
      </c>
      <c r="BK1033" s="12">
        <f t="shared" si="118"/>
        <v>0</v>
      </c>
      <c r="CQ1033" s="3" t="str">
        <f>CONCATENATE(baseURL!$A$1,baseURL!$B$1,baseURL!$C$1,".",C1033,".",L1033,".pkl&amp;seq=",BC1033)</f>
        <v>http://proteomics.broadinstitute.org/millscripts/viewfeed.pl?side=xl&amp;cycle=1&amp;fixedMods=iaaC&amp;file=msdataSM/iPRG2012_nd/cpick_in/iPRG2012_nd.1219.5.4.pkl&amp;seq=LRATGGTRTKTPGPGGQAALR</v>
      </c>
    </row>
    <row r="1034" spans="1:95" x14ac:dyDescent="0.2">
      <c r="A1034" s="3">
        <v>203</v>
      </c>
      <c r="B1034" s="2" t="s">
        <v>1629</v>
      </c>
      <c r="C1034" s="2" t="s">
        <v>1630</v>
      </c>
      <c r="D1034" s="3">
        <v>1921</v>
      </c>
      <c r="E1034" s="3">
        <v>1920</v>
      </c>
      <c r="F1034" s="3">
        <v>25623</v>
      </c>
      <c r="G1034" s="3">
        <v>3139</v>
      </c>
      <c r="H1034" s="3">
        <v>12.3286</v>
      </c>
      <c r="I1034" s="30">
        <v>411.71798999999999</v>
      </c>
      <c r="J1034" s="30">
        <v>411.7172711</v>
      </c>
      <c r="K1034" s="30">
        <v>7.2000000000000005E-4</v>
      </c>
      <c r="L1034" s="3">
        <v>2</v>
      </c>
      <c r="M1034" s="3">
        <v>2</v>
      </c>
      <c r="N1034" s="10">
        <f t="shared" si="112"/>
        <v>1</v>
      </c>
      <c r="O1034" s="35">
        <v>2</v>
      </c>
      <c r="P1034" s="17"/>
      <c r="Q1034" s="40">
        <v>822.42570000000001</v>
      </c>
      <c r="R1034" s="40">
        <v>411.71649000000002</v>
      </c>
      <c r="S1034" s="18">
        <f t="shared" si="113"/>
        <v>3.6432837556847182</v>
      </c>
      <c r="T1034" s="18">
        <f t="shared" si="114"/>
        <v>1.8971792943812515</v>
      </c>
      <c r="U1034" s="18">
        <f t="shared" si="115"/>
        <v>1.4816020606672089</v>
      </c>
      <c r="V1034" s="30">
        <v>411.71710000000002</v>
      </c>
      <c r="W1034" s="3" t="s">
        <v>47</v>
      </c>
      <c r="Z1034" s="3" t="s">
        <v>47</v>
      </c>
      <c r="AA1034" s="3" t="s">
        <v>47</v>
      </c>
      <c r="AB1034" s="12" t="s">
        <v>52</v>
      </c>
      <c r="AD1034" s="3" t="s">
        <v>47</v>
      </c>
      <c r="AF1034" s="3" t="s">
        <v>48</v>
      </c>
      <c r="AG1034" s="3" t="s">
        <v>47</v>
      </c>
      <c r="AH1034" s="3" t="s">
        <v>47</v>
      </c>
      <c r="AJ1034" s="3" t="s">
        <v>47</v>
      </c>
      <c r="AK1034" s="3" t="s">
        <v>47</v>
      </c>
      <c r="AL1034" s="3" t="s">
        <v>47</v>
      </c>
      <c r="AU1034" s="3">
        <v>0</v>
      </c>
      <c r="AV1034" s="3">
        <v>9</v>
      </c>
      <c r="AW1034" s="3">
        <v>1</v>
      </c>
      <c r="AX1034" s="3">
        <v>9</v>
      </c>
      <c r="AY1034" s="3">
        <v>100</v>
      </c>
      <c r="AZ1034" s="6" t="str">
        <f t="shared" si="116"/>
        <v>1220.2</v>
      </c>
      <c r="BC1034" s="12" t="s">
        <v>1583</v>
      </c>
      <c r="BJ1034" s="12">
        <f t="shared" si="117"/>
        <v>0</v>
      </c>
      <c r="BK1034" s="12">
        <f t="shared" si="118"/>
        <v>0</v>
      </c>
      <c r="CQ1034" s="3" t="str">
        <f>CONCATENATE(baseURL!$A$1,baseURL!$B$1,baseURL!$C$1,".",C1034,".",L1034,".pkl&amp;seq=",BC1034)</f>
        <v>http://proteomics.broadinstitute.org/millscripts/viewfeed.pl?side=xl&amp;cycle=1&amp;fixedMods=iaaC&amp;file=msdataSM/iPRG2012_nd/cpick_in/iPRG2012_nd.1220.2.2.pkl&amp;seq=FSHLYR</v>
      </c>
    </row>
    <row r="1035" spans="1:95" x14ac:dyDescent="0.2">
      <c r="A1035" s="3">
        <v>4600</v>
      </c>
      <c r="B1035" s="2" t="s">
        <v>1631</v>
      </c>
      <c r="C1035" s="2" t="s">
        <v>1632</v>
      </c>
      <c r="D1035" s="3">
        <v>1922</v>
      </c>
      <c r="E1035" s="3">
        <v>1921</v>
      </c>
      <c r="F1035" s="3">
        <v>25624</v>
      </c>
      <c r="G1035" s="3">
        <v>3140</v>
      </c>
      <c r="H1035" s="3">
        <v>12.330299999999999</v>
      </c>
      <c r="I1035" s="30">
        <v>413.59577000000002</v>
      </c>
      <c r="J1035" s="30">
        <v>413.59539919999997</v>
      </c>
      <c r="K1035" s="30">
        <v>3.6999999999999999E-4</v>
      </c>
      <c r="L1035" s="3">
        <v>3</v>
      </c>
      <c r="M1035" s="3">
        <v>3</v>
      </c>
      <c r="N1035" s="10">
        <f t="shared" si="112"/>
        <v>1</v>
      </c>
      <c r="O1035" s="35">
        <v>3</v>
      </c>
      <c r="P1035" s="17"/>
      <c r="Q1035" s="40">
        <v>1238.76917</v>
      </c>
      <c r="R1035" s="40">
        <v>413.59456999999998</v>
      </c>
      <c r="S1035" s="18">
        <f t="shared" si="113"/>
        <v>2.9013920565732669</v>
      </c>
      <c r="T1035" s="18">
        <f t="shared" si="114"/>
        <v>2.0048619110214845</v>
      </c>
      <c r="U1035" s="18">
        <f t="shared" si="115"/>
        <v>0.55610014426587717</v>
      </c>
      <c r="V1035" s="30">
        <v>413.59480000000002</v>
      </c>
      <c r="W1035" s="3" t="s">
        <v>47</v>
      </c>
      <c r="X1035" s="3" t="s">
        <v>47</v>
      </c>
      <c r="Y1035" s="3" t="s">
        <v>47</v>
      </c>
      <c r="Z1035" s="3" t="s">
        <v>47</v>
      </c>
      <c r="AA1035" s="3" t="s">
        <v>47</v>
      </c>
      <c r="AB1035" s="12" t="s">
        <v>47</v>
      </c>
      <c r="AC1035" s="3" t="s">
        <v>47</v>
      </c>
      <c r="AD1035" s="3" t="s">
        <v>47</v>
      </c>
      <c r="AE1035" s="3" t="s">
        <v>47</v>
      </c>
      <c r="AF1035" s="3" t="s">
        <v>48</v>
      </c>
      <c r="AG1035" s="3" t="s">
        <v>47</v>
      </c>
      <c r="AH1035" s="3" t="s">
        <v>47</v>
      </c>
      <c r="AI1035" s="3" t="s">
        <v>47</v>
      </c>
      <c r="AK1035" s="3" t="s">
        <v>47</v>
      </c>
      <c r="AL1035" s="3" t="s">
        <v>48</v>
      </c>
      <c r="AM1035" s="3" t="s">
        <v>47</v>
      </c>
      <c r="AU1035" s="3">
        <v>0</v>
      </c>
      <c r="AV1035" s="3">
        <v>14</v>
      </c>
      <c r="AW1035" s="3">
        <v>1</v>
      </c>
      <c r="AX1035" s="3">
        <v>14</v>
      </c>
      <c r="AY1035" s="3">
        <v>100</v>
      </c>
      <c r="AZ1035" s="6" t="str">
        <f t="shared" si="116"/>
        <v>1220.3</v>
      </c>
      <c r="BC1035" s="12" t="s">
        <v>1633</v>
      </c>
      <c r="BJ1035" s="12">
        <f t="shared" si="117"/>
        <v>0</v>
      </c>
      <c r="BK1035" s="12">
        <f t="shared" si="118"/>
        <v>0</v>
      </c>
      <c r="CQ1035" s="3" t="str">
        <f>CONCATENATE(baseURL!$A$1,baseURL!$B$1,baseURL!$C$1,".",C1035,".",L1035,".pkl&amp;seq=",BC1035)</f>
        <v>http://proteomics.broadinstitute.org/millscripts/viewfeed.pl?side=xl&amp;cycle=1&amp;fixedMods=iaaC&amp;file=msdataSM/iPRG2012_nd/cpick_in/iPRG2012_nd.1220.3.3.pkl&amp;seq=TLVRNVKGPVR</v>
      </c>
    </row>
    <row r="1036" spans="1:95" x14ac:dyDescent="0.2">
      <c r="A1036" s="3">
        <v>1324</v>
      </c>
      <c r="B1036" s="2" t="s">
        <v>1634</v>
      </c>
      <c r="C1036" s="2" t="s">
        <v>1635</v>
      </c>
      <c r="D1036" s="3">
        <v>1930</v>
      </c>
      <c r="E1036" s="3">
        <v>1929</v>
      </c>
      <c r="F1036" s="3">
        <v>25643</v>
      </c>
      <c r="G1036" s="3">
        <v>3149</v>
      </c>
      <c r="H1036" s="3">
        <v>12.351900000000001</v>
      </c>
      <c r="I1036" s="30">
        <v>415.25166999999999</v>
      </c>
      <c r="J1036" s="30">
        <v>415.25081519999998</v>
      </c>
      <c r="K1036" s="30">
        <v>8.4999999999999995E-4</v>
      </c>
      <c r="L1036" s="3">
        <v>2</v>
      </c>
      <c r="M1036" s="3">
        <v>2</v>
      </c>
      <c r="N1036" s="10">
        <f t="shared" si="112"/>
        <v>1</v>
      </c>
      <c r="O1036" s="35">
        <v>2</v>
      </c>
      <c r="P1036" s="17"/>
      <c r="Q1036" s="40">
        <v>829.48902999999996</v>
      </c>
      <c r="R1036" s="40">
        <v>415.24815000000001</v>
      </c>
      <c r="S1036" s="18">
        <f t="shared" si="113"/>
        <v>8.4768589576628521</v>
      </c>
      <c r="T1036" s="18">
        <f t="shared" si="114"/>
        <v>6.4183308221052195</v>
      </c>
      <c r="U1036" s="18">
        <f t="shared" si="115"/>
        <v>6.3817262039985403</v>
      </c>
      <c r="V1036" s="30">
        <v>415.25080000000003</v>
      </c>
      <c r="X1036" s="3" t="s">
        <v>47</v>
      </c>
      <c r="Y1036" s="3" t="s">
        <v>47</v>
      </c>
      <c r="Z1036" s="3" t="s">
        <v>47</v>
      </c>
      <c r="AA1036" s="3" t="s">
        <v>47</v>
      </c>
      <c r="AB1036" s="12" t="s">
        <v>47</v>
      </c>
      <c r="AF1036" s="3" t="s">
        <v>48</v>
      </c>
      <c r="AG1036" s="3" t="s">
        <v>47</v>
      </c>
      <c r="AH1036" s="3" t="s">
        <v>47</v>
      </c>
      <c r="AK1036" s="3" t="s">
        <v>52</v>
      </c>
      <c r="AL1036" s="3" t="s">
        <v>47</v>
      </c>
      <c r="AU1036" s="3">
        <v>0</v>
      </c>
      <c r="AV1036" s="3">
        <v>8</v>
      </c>
      <c r="AW1036" s="3">
        <v>1</v>
      </c>
      <c r="AX1036" s="3">
        <v>8</v>
      </c>
      <c r="AY1036" s="3">
        <v>100</v>
      </c>
      <c r="AZ1036" s="6" t="str">
        <f t="shared" si="116"/>
        <v>1221.1</v>
      </c>
      <c r="BC1036" s="12" t="s">
        <v>1636</v>
      </c>
      <c r="BJ1036" s="12">
        <f t="shared" si="117"/>
        <v>0</v>
      </c>
      <c r="BK1036" s="12">
        <f t="shared" si="118"/>
        <v>0</v>
      </c>
      <c r="CQ1036" s="3" t="str">
        <f>CONCATENATE(baseURL!$A$1,baseURL!$B$1,baseURL!$C$1,".",C1036,".",L1036,".pkl&amp;seq=",BC1036)</f>
        <v>http://proteomics.broadinstitute.org/millscripts/viewfeed.pl?side=xl&amp;cycle=1&amp;fixedMods=iaaC&amp;file=msdataSM/iPRG2012_nd/cpick_in/iPRG2012_nd.1221.1.2.pkl&amp;seq=AGSGVLVAR</v>
      </c>
    </row>
    <row r="1037" spans="1:95" x14ac:dyDescent="0.2">
      <c r="A1037" s="3">
        <v>3444</v>
      </c>
      <c r="B1037" s="2" t="s">
        <v>1637</v>
      </c>
      <c r="C1037" s="2" t="s">
        <v>1638</v>
      </c>
      <c r="D1037" s="3">
        <v>1935</v>
      </c>
      <c r="E1037" s="3">
        <v>1934</v>
      </c>
      <c r="F1037" s="3">
        <v>25648</v>
      </c>
      <c r="G1037" s="3">
        <v>3154</v>
      </c>
      <c r="H1037" s="3">
        <v>12.366099999999999</v>
      </c>
      <c r="I1037" s="30">
        <v>600.80813999999998</v>
      </c>
      <c r="J1037" s="30">
        <v>600.81029239999998</v>
      </c>
      <c r="K1037" s="30">
        <v>-2.15E-3</v>
      </c>
      <c r="L1037" s="3">
        <v>2</v>
      </c>
      <c r="M1037" s="3">
        <v>2</v>
      </c>
      <c r="N1037" s="10">
        <f t="shared" si="112"/>
        <v>1</v>
      </c>
      <c r="O1037" s="35">
        <v>2</v>
      </c>
      <c r="P1037" s="17"/>
      <c r="Q1037" s="40">
        <v>1200.6106600000001</v>
      </c>
      <c r="R1037" s="40">
        <v>600.80897000000004</v>
      </c>
      <c r="S1037" s="18">
        <f t="shared" si="113"/>
        <v>-1.3814707194942535</v>
      </c>
      <c r="T1037" s="18">
        <f t="shared" si="114"/>
        <v>2.2010323846121036</v>
      </c>
      <c r="U1037" s="18">
        <f t="shared" si="115"/>
        <v>2.0472397407184069</v>
      </c>
      <c r="V1037" s="30">
        <v>600.81020000000001</v>
      </c>
      <c r="W1037" s="3" t="s">
        <v>47</v>
      </c>
      <c r="X1037" s="3" t="s">
        <v>47</v>
      </c>
      <c r="Y1037" s="3" t="s">
        <v>47</v>
      </c>
      <c r="Z1037" s="3" t="s">
        <v>47</v>
      </c>
      <c r="AA1037" s="3" t="s">
        <v>47</v>
      </c>
      <c r="AB1037" s="12" t="s">
        <v>47</v>
      </c>
      <c r="AC1037" s="3" t="s">
        <v>47</v>
      </c>
      <c r="AE1037" s="3" t="s">
        <v>48</v>
      </c>
      <c r="AF1037" s="3" t="s">
        <v>48</v>
      </c>
      <c r="AG1037" s="3" t="s">
        <v>47</v>
      </c>
      <c r="AH1037" s="3" t="s">
        <v>47</v>
      </c>
      <c r="AI1037" s="3" t="s">
        <v>47</v>
      </c>
      <c r="AL1037" s="3" t="s">
        <v>47</v>
      </c>
      <c r="AM1037" s="3" t="s">
        <v>47</v>
      </c>
      <c r="AU1037" s="3">
        <v>0</v>
      </c>
      <c r="AV1037" s="3">
        <v>12</v>
      </c>
      <c r="AW1037" s="3">
        <v>1</v>
      </c>
      <c r="AX1037" s="3">
        <v>12</v>
      </c>
      <c r="AY1037" s="3">
        <v>100</v>
      </c>
      <c r="AZ1037" s="6" t="str">
        <f t="shared" si="116"/>
        <v>1221.6</v>
      </c>
      <c r="BC1037" s="12" t="s">
        <v>1639</v>
      </c>
      <c r="BJ1037" s="12">
        <f t="shared" si="117"/>
        <v>0</v>
      </c>
      <c r="BK1037" s="12">
        <f t="shared" si="118"/>
        <v>0</v>
      </c>
      <c r="CQ1037" s="3" t="str">
        <f>CONCATENATE(baseURL!$A$1,baseURL!$B$1,baseURL!$C$1,".",C1037,".",L1037,".pkl&amp;seq=",BC1037)</f>
        <v>http://proteomics.broadinstitute.org/millscripts/viewfeed.pl?side=xl&amp;cycle=1&amp;fixedMods=iaaC&amp;file=msdataSM/iPRG2012_nd/cpick_in/iPRG2012_nd.1221.6.2.pkl&amp;seq=TATEVTPQEPK</v>
      </c>
    </row>
    <row r="1038" spans="1:95" x14ac:dyDescent="0.2">
      <c r="A1038" s="3">
        <v>2975</v>
      </c>
      <c r="B1038" s="2" t="s">
        <v>1640</v>
      </c>
      <c r="C1038" s="2" t="s">
        <v>1641</v>
      </c>
      <c r="D1038" s="3">
        <v>1936</v>
      </c>
      <c r="E1038" s="3">
        <v>1935</v>
      </c>
      <c r="F1038" s="3">
        <v>25664</v>
      </c>
      <c r="G1038" s="3">
        <v>3156</v>
      </c>
      <c r="H1038" s="3">
        <v>12.3751</v>
      </c>
      <c r="I1038" s="30">
        <v>418.73493000000002</v>
      </c>
      <c r="J1038" s="30">
        <v>418.73544279999999</v>
      </c>
      <c r="K1038" s="30">
        <v>-5.1000000000000004E-4</v>
      </c>
      <c r="L1038" s="3">
        <v>2</v>
      </c>
      <c r="M1038" s="3">
        <v>2</v>
      </c>
      <c r="N1038" s="10">
        <f t="shared" si="112"/>
        <v>1</v>
      </c>
      <c r="O1038" s="35">
        <v>2</v>
      </c>
      <c r="P1038" s="17"/>
      <c r="Q1038" s="40">
        <v>836.46248000000003</v>
      </c>
      <c r="R1038" s="40">
        <v>418.73487999999998</v>
      </c>
      <c r="S1038" s="18">
        <f t="shared" si="113"/>
        <v>0.11940729667490894</v>
      </c>
      <c r="T1038" s="18">
        <f t="shared" si="114"/>
        <v>1.3440485302096659</v>
      </c>
      <c r="U1038" s="18">
        <f t="shared" si="115"/>
        <v>0.52539210493519817</v>
      </c>
      <c r="V1038" s="30">
        <v>418.73509999999999</v>
      </c>
      <c r="W1038" s="3" t="s">
        <v>47</v>
      </c>
      <c r="X1038" s="3" t="s">
        <v>47</v>
      </c>
      <c r="Y1038" s="3" t="s">
        <v>47</v>
      </c>
      <c r="Z1038" s="3" t="s">
        <v>47</v>
      </c>
      <c r="AA1038" s="3" t="s">
        <v>47</v>
      </c>
      <c r="AB1038" s="12" t="s">
        <v>65</v>
      </c>
      <c r="AC1038" s="3" t="s">
        <v>47</v>
      </c>
      <c r="AD1038" s="3" t="s">
        <v>48</v>
      </c>
      <c r="AF1038" s="3" t="s">
        <v>48</v>
      </c>
      <c r="AG1038" s="3" t="s">
        <v>47</v>
      </c>
      <c r="AH1038" s="3" t="s">
        <v>47</v>
      </c>
      <c r="AI1038" s="3" t="s">
        <v>48</v>
      </c>
      <c r="AJ1038" s="3" t="s">
        <v>47</v>
      </c>
      <c r="AK1038" s="3" t="s">
        <v>52</v>
      </c>
      <c r="AL1038" s="3" t="s">
        <v>48</v>
      </c>
      <c r="AM1038" s="3" t="s">
        <v>47</v>
      </c>
      <c r="AN1038" s="3" t="s">
        <v>47</v>
      </c>
      <c r="AU1038" s="3">
        <v>1</v>
      </c>
      <c r="AV1038" s="3">
        <v>11</v>
      </c>
      <c r="AW1038" s="3">
        <v>1</v>
      </c>
      <c r="AX1038" s="3">
        <v>11</v>
      </c>
      <c r="AY1038" s="3">
        <v>100</v>
      </c>
      <c r="AZ1038" s="6" t="str">
        <f t="shared" si="116"/>
        <v>1222.1</v>
      </c>
      <c r="BC1038" s="12" t="s">
        <v>1642</v>
      </c>
      <c r="BJ1038" s="12">
        <f t="shared" si="117"/>
        <v>0</v>
      </c>
      <c r="BK1038" s="12">
        <f t="shared" si="118"/>
        <v>0</v>
      </c>
      <c r="BX1038" s="3" t="s">
        <v>1643</v>
      </c>
      <c r="CQ1038" s="3" t="str">
        <f>CONCATENATE(baseURL!$A$1,baseURL!$B$1,baseURL!$C$1,".",C1038,".",L1038,".pkl&amp;seq=",BC1038)</f>
        <v>http://proteomics.broadinstitute.org/millscripts/viewfeed.pl?side=xl&amp;cycle=1&amp;fixedMods=iaaC&amp;file=msdataSM/iPRG2012_nd/cpick_in/iPRG2012_nd.1222.1.2.pkl&amp;seq=SLFKEGR</v>
      </c>
    </row>
    <row r="1039" spans="1:95" x14ac:dyDescent="0.2">
      <c r="A1039" s="3">
        <v>1397</v>
      </c>
      <c r="B1039" s="2" t="s">
        <v>1644</v>
      </c>
      <c r="C1039" s="2" t="s">
        <v>1634</v>
      </c>
      <c r="D1039" s="3">
        <v>1937</v>
      </c>
      <c r="E1039" s="3">
        <v>1936</v>
      </c>
      <c r="F1039" s="3">
        <v>25665</v>
      </c>
      <c r="G1039" s="3">
        <v>3157</v>
      </c>
      <c r="H1039" s="3">
        <v>12.3767</v>
      </c>
      <c r="I1039" s="30">
        <v>421.74412999999998</v>
      </c>
      <c r="J1039" s="30">
        <v>421.74246479999999</v>
      </c>
      <c r="K1039" s="30">
        <v>1.67E-3</v>
      </c>
      <c r="L1039" s="3">
        <v>2</v>
      </c>
      <c r="M1039" s="3">
        <v>2</v>
      </c>
      <c r="N1039" s="10">
        <f t="shared" si="112"/>
        <v>1</v>
      </c>
      <c r="O1039" s="35">
        <v>2</v>
      </c>
      <c r="P1039" s="17"/>
      <c r="Q1039" s="40">
        <v>842.47707000000003</v>
      </c>
      <c r="R1039" s="40">
        <v>421.74216999999999</v>
      </c>
      <c r="S1039" s="18">
        <f t="shared" si="113"/>
        <v>4.6473891856649132</v>
      </c>
      <c r="T1039" s="18">
        <f t="shared" si="114"/>
        <v>0.69900527141033753</v>
      </c>
      <c r="U1039" s="18">
        <f t="shared" si="115"/>
        <v>0.78246858742980663</v>
      </c>
      <c r="V1039" s="30">
        <v>421.74250000000001</v>
      </c>
      <c r="W1039" s="3" t="s">
        <v>48</v>
      </c>
      <c r="X1039" s="3" t="s">
        <v>47</v>
      </c>
      <c r="Y1039" s="3" t="s">
        <v>47</v>
      </c>
      <c r="Z1039" s="3" t="s">
        <v>48</v>
      </c>
      <c r="AA1039" s="3" t="s">
        <v>47</v>
      </c>
      <c r="AB1039" s="12" t="s">
        <v>52</v>
      </c>
      <c r="AF1039" s="3" t="s">
        <v>48</v>
      </c>
      <c r="AG1039" s="3" t="s">
        <v>52</v>
      </c>
      <c r="AK1039" s="3" t="s">
        <v>52</v>
      </c>
      <c r="AL1039" s="3" t="s">
        <v>48</v>
      </c>
      <c r="AM1039" s="3" t="s">
        <v>47</v>
      </c>
      <c r="AU1039" s="3">
        <v>0</v>
      </c>
      <c r="AV1039" s="3">
        <v>4</v>
      </c>
      <c r="AW1039" s="3">
        <v>1</v>
      </c>
      <c r="AX1039" s="3">
        <v>4</v>
      </c>
      <c r="AY1039" s="3">
        <v>100</v>
      </c>
      <c r="AZ1039" s="6" t="str">
        <f t="shared" si="116"/>
        <v>1222.2</v>
      </c>
      <c r="BC1039" s="12" t="s">
        <v>1645</v>
      </c>
      <c r="BJ1039" s="12">
        <f t="shared" si="117"/>
        <v>0</v>
      </c>
      <c r="BK1039" s="12">
        <f t="shared" si="118"/>
        <v>0</v>
      </c>
      <c r="CQ1039" s="3" t="str">
        <f>CONCATENATE(baseURL!$A$1,baseURL!$B$1,baseURL!$C$1,".",C1039,".",L1039,".pkl&amp;seq=",BC1039)</f>
        <v>http://proteomics.broadinstitute.org/millscripts/viewfeed.pl?side=xl&amp;cycle=1&amp;fixedMods=iaaC&amp;file=msdataSM/iPRG2012_nd/cpick_in/iPRG2012_nd.1222.2.2.pkl&amp;seq=FSGKYLK</v>
      </c>
    </row>
    <row r="1040" spans="1:95" x14ac:dyDescent="0.2">
      <c r="A1040" s="3">
        <v>4529</v>
      </c>
      <c r="B1040" s="2" t="s">
        <v>1646</v>
      </c>
      <c r="C1040" s="2" t="s">
        <v>1647</v>
      </c>
      <c r="D1040" s="3">
        <v>1938</v>
      </c>
      <c r="E1040" s="3">
        <v>1937</v>
      </c>
      <c r="F1040" s="3">
        <v>25666</v>
      </c>
      <c r="G1040" s="3">
        <v>3158</v>
      </c>
      <c r="H1040" s="3">
        <v>12.378399999999999</v>
      </c>
      <c r="I1040" s="30">
        <v>441.56187</v>
      </c>
      <c r="J1040" s="30">
        <v>441.56206409999999</v>
      </c>
      <c r="K1040" s="30">
        <v>-1.9000000000000001E-4</v>
      </c>
      <c r="L1040" s="3">
        <v>3</v>
      </c>
      <c r="M1040" s="3">
        <v>3</v>
      </c>
      <c r="N1040" s="10">
        <f t="shared" si="112"/>
        <v>1</v>
      </c>
      <c r="O1040" s="35">
        <v>3</v>
      </c>
      <c r="P1040" s="17"/>
      <c r="Q1040" s="40">
        <v>1322.6699100000001</v>
      </c>
      <c r="R1040" s="40">
        <v>441.56148999999999</v>
      </c>
      <c r="S1040" s="18">
        <f t="shared" si="113"/>
        <v>0.86058229400152253</v>
      </c>
      <c r="T1040" s="18">
        <f t="shared" si="114"/>
        <v>1.3001586709800252</v>
      </c>
      <c r="U1040" s="18">
        <f t="shared" si="115"/>
        <v>0.92852300137865518</v>
      </c>
      <c r="V1040" s="30">
        <v>441.56189999999998</v>
      </c>
      <c r="W1040" s="3" t="s">
        <v>47</v>
      </c>
      <c r="X1040" s="3" t="s">
        <v>47</v>
      </c>
      <c r="Y1040" s="3" t="s">
        <v>47</v>
      </c>
      <c r="Z1040" s="3" t="s">
        <v>47</v>
      </c>
      <c r="AA1040" s="3" t="s">
        <v>47</v>
      </c>
      <c r="AB1040" s="12" t="s">
        <v>47</v>
      </c>
      <c r="AC1040" s="3" t="s">
        <v>47</v>
      </c>
      <c r="AD1040" s="3" t="s">
        <v>47</v>
      </c>
      <c r="AE1040" s="3" t="s">
        <v>48</v>
      </c>
      <c r="AF1040" s="3" t="s">
        <v>48</v>
      </c>
      <c r="AG1040" s="3" t="s">
        <v>47</v>
      </c>
      <c r="AH1040" s="3" t="s">
        <v>47</v>
      </c>
      <c r="AI1040" s="3" t="s">
        <v>47</v>
      </c>
      <c r="AK1040" s="3" t="s">
        <v>47</v>
      </c>
      <c r="AL1040" s="3" t="s">
        <v>48</v>
      </c>
      <c r="AM1040" s="3" t="s">
        <v>48</v>
      </c>
      <c r="AN1040" s="3" t="s">
        <v>48</v>
      </c>
      <c r="AU1040" s="3">
        <v>0</v>
      </c>
      <c r="AV1040" s="3">
        <v>12</v>
      </c>
      <c r="AW1040" s="3">
        <v>1</v>
      </c>
      <c r="AX1040" s="3">
        <v>12</v>
      </c>
      <c r="AY1040" s="3">
        <v>100</v>
      </c>
      <c r="AZ1040" s="6" t="str">
        <f t="shared" si="116"/>
        <v>1222.3</v>
      </c>
      <c r="BC1040" s="12" t="s">
        <v>1648</v>
      </c>
      <c r="BJ1040" s="12">
        <f t="shared" si="117"/>
        <v>0</v>
      </c>
      <c r="BK1040" s="12">
        <f t="shared" si="118"/>
        <v>0</v>
      </c>
      <c r="CQ1040" s="3" t="str">
        <f>CONCATENATE(baseURL!$A$1,baseURL!$B$1,baseURL!$C$1,".",C1040,".",L1040,".pkl&amp;seq=",BC1040)</f>
        <v>http://proteomics.broadinstitute.org/millscripts/viewfeed.pl?side=xl&amp;cycle=1&amp;fixedMods=iaaC&amp;file=msdataSM/iPRG2012_nd/cpick_in/iPRG2012_nd.1222.3.3.pkl&amp;seq=FEASQVTEKQR</v>
      </c>
    </row>
    <row r="1041" spans="1:95" x14ac:dyDescent="0.2">
      <c r="A1041" s="3">
        <v>6160</v>
      </c>
      <c r="B1041" s="2" t="s">
        <v>1651</v>
      </c>
      <c r="C1041" s="2" t="s">
        <v>1652</v>
      </c>
      <c r="D1041" s="3">
        <v>1943</v>
      </c>
      <c r="E1041" s="3">
        <v>1942</v>
      </c>
      <c r="F1041" s="3">
        <v>25671</v>
      </c>
      <c r="G1041" s="3">
        <v>3163</v>
      </c>
      <c r="H1041" s="3">
        <v>12.3901</v>
      </c>
      <c r="I1041" s="30">
        <v>566.24521000000004</v>
      </c>
      <c r="J1041" s="30">
        <v>566.79614100000003</v>
      </c>
      <c r="K1041" s="30">
        <v>-0.55093000000000003</v>
      </c>
      <c r="L1041" s="3">
        <v>0</v>
      </c>
      <c r="M1041" s="3">
        <v>2</v>
      </c>
      <c r="N1041" s="10">
        <f t="shared" si="112"/>
        <v>1</v>
      </c>
      <c r="O1041" s="35">
        <v>2</v>
      </c>
      <c r="P1041" s="17"/>
      <c r="Q1041" s="40">
        <v>1132.5844400000001</v>
      </c>
      <c r="R1041" s="40">
        <v>566.79585999999995</v>
      </c>
      <c r="S1041" s="18">
        <f t="shared" si="113"/>
        <v>-971.51380040056233</v>
      </c>
      <c r="T1041" s="18">
        <f t="shared" si="114"/>
        <v>0.49576932352037839</v>
      </c>
      <c r="U1041" s="18">
        <f t="shared" si="115"/>
        <v>0.42343287418538889</v>
      </c>
      <c r="V1041" s="30">
        <v>566.79610000000002</v>
      </c>
      <c r="W1041" s="3" t="s">
        <v>47</v>
      </c>
      <c r="X1041" s="3" t="s">
        <v>47</v>
      </c>
      <c r="Y1041" s="3" t="s">
        <v>47</v>
      </c>
      <c r="Z1041" s="3" t="s">
        <v>47</v>
      </c>
      <c r="AA1041" s="3" t="s">
        <v>48</v>
      </c>
      <c r="AB1041" s="12" t="s">
        <v>47</v>
      </c>
      <c r="AC1041" s="3" t="s">
        <v>47</v>
      </c>
      <c r="AD1041" s="3" t="s">
        <v>47</v>
      </c>
      <c r="AE1041" s="3" t="s">
        <v>47</v>
      </c>
      <c r="AF1041" s="3" t="s">
        <v>47</v>
      </c>
      <c r="AH1041" s="3" t="s">
        <v>47</v>
      </c>
      <c r="AI1041" s="3" t="s">
        <v>47</v>
      </c>
      <c r="AK1041" s="3" t="s">
        <v>47</v>
      </c>
      <c r="AL1041" s="3" t="s">
        <v>47</v>
      </c>
      <c r="AN1041" s="3" t="s">
        <v>47</v>
      </c>
      <c r="AU1041" s="3">
        <v>0</v>
      </c>
      <c r="AV1041" s="3">
        <v>14</v>
      </c>
      <c r="AW1041" s="3">
        <v>1</v>
      </c>
      <c r="AX1041" s="3">
        <v>14</v>
      </c>
      <c r="AY1041" s="3">
        <v>100</v>
      </c>
      <c r="AZ1041" s="6" t="str">
        <f t="shared" si="116"/>
        <v>1222.8</v>
      </c>
      <c r="BC1041" s="12" t="s">
        <v>1608</v>
      </c>
      <c r="BJ1041" s="12">
        <f t="shared" si="117"/>
        <v>0</v>
      </c>
      <c r="BK1041" s="12">
        <f t="shared" si="118"/>
        <v>0</v>
      </c>
      <c r="CQ1041" s="3" t="str">
        <f>CONCATENATE(baseURL!$A$1,baseURL!$B$1,baseURL!$C$1,".",C1041,".",L1041,".pkl&amp;seq=",BC1041)</f>
        <v>http://proteomics.broadinstitute.org/millscripts/viewfeed.pl?side=xl&amp;cycle=1&amp;fixedMods=iaaC&amp;file=msdataSM/iPRG2012_nd/cpick_in/iPRG2012_nd.1222.8.0.pkl&amp;seq=VESLGSPSGATK</v>
      </c>
    </row>
    <row r="1042" spans="1:95" x14ac:dyDescent="0.2">
      <c r="A1042" s="3">
        <v>6329</v>
      </c>
      <c r="B1042" s="2" t="s">
        <v>1653</v>
      </c>
      <c r="C1042" s="2" t="s">
        <v>1644</v>
      </c>
      <c r="D1042" s="3">
        <v>1946</v>
      </c>
      <c r="E1042" s="3">
        <v>1945</v>
      </c>
      <c r="F1042" s="3">
        <v>25687</v>
      </c>
      <c r="G1042" s="3">
        <v>3167</v>
      </c>
      <c r="H1042" s="3">
        <v>12.4025</v>
      </c>
      <c r="I1042" s="30">
        <v>495.55491999999998</v>
      </c>
      <c r="J1042" s="30">
        <v>495.55314759999999</v>
      </c>
      <c r="K1042" s="30">
        <v>1.7700000000000001E-3</v>
      </c>
      <c r="L1042" s="3">
        <v>3</v>
      </c>
      <c r="M1042" s="3">
        <v>3</v>
      </c>
      <c r="N1042" s="10">
        <f t="shared" si="112"/>
        <v>1</v>
      </c>
      <c r="O1042" s="35">
        <v>3</v>
      </c>
      <c r="P1042" s="17"/>
      <c r="Q1042" s="40">
        <v>1484.6434300000001</v>
      </c>
      <c r="R1042" s="40">
        <v>495.55266</v>
      </c>
      <c r="S1042" s="18">
        <f t="shared" si="113"/>
        <v>4.5605647641531988</v>
      </c>
      <c r="T1042" s="18">
        <f t="shared" si="114"/>
        <v>0.98395193759100696</v>
      </c>
      <c r="U1042" s="18">
        <f t="shared" si="115"/>
        <v>0.4843077626085911</v>
      </c>
      <c r="V1042" s="30">
        <v>495.55290000000002</v>
      </c>
      <c r="W1042" s="3" t="s">
        <v>47</v>
      </c>
      <c r="X1042" s="3" t="s">
        <v>47</v>
      </c>
      <c r="Y1042" s="3" t="s">
        <v>47</v>
      </c>
      <c r="Z1042" s="3" t="s">
        <v>47</v>
      </c>
      <c r="AA1042" s="3" t="s">
        <v>47</v>
      </c>
      <c r="AB1042" s="12" t="s">
        <v>47</v>
      </c>
      <c r="AC1042" s="3" t="s">
        <v>47</v>
      </c>
      <c r="AD1042" s="3" t="s">
        <v>47</v>
      </c>
      <c r="AE1042" s="3" t="s">
        <v>47</v>
      </c>
      <c r="AF1042" s="3" t="s">
        <v>48</v>
      </c>
      <c r="AG1042" s="3" t="s">
        <v>47</v>
      </c>
      <c r="AH1042" s="3" t="s">
        <v>47</v>
      </c>
      <c r="AI1042" s="3" t="s">
        <v>48</v>
      </c>
      <c r="AJ1042" s="3" t="s">
        <v>47</v>
      </c>
      <c r="AK1042" s="3" t="s">
        <v>48</v>
      </c>
      <c r="AL1042" s="3" t="s">
        <v>48</v>
      </c>
      <c r="AU1042" s="3">
        <v>0</v>
      </c>
      <c r="AV1042" s="3">
        <v>12</v>
      </c>
      <c r="AW1042" s="3">
        <v>1</v>
      </c>
      <c r="AX1042" s="3">
        <v>12</v>
      </c>
      <c r="AY1042" s="3">
        <v>100</v>
      </c>
      <c r="AZ1042" s="6" t="str">
        <f t="shared" si="116"/>
        <v>1223.3</v>
      </c>
      <c r="BC1042" s="12" t="s">
        <v>1597</v>
      </c>
      <c r="BJ1042" s="12">
        <f t="shared" si="117"/>
        <v>0</v>
      </c>
      <c r="BK1042" s="12">
        <f t="shared" si="118"/>
        <v>0</v>
      </c>
      <c r="CQ1042" s="3" t="str">
        <f>CONCATENATE(baseURL!$A$1,baseURL!$B$1,baseURL!$C$1,".",C1042,".",L1042,".pkl&amp;seq=",BC1042)</f>
        <v>http://proteomics.broadinstitute.org/millscripts/viewfeed.pl?side=xl&amp;cycle=1&amp;fixedMods=iaaC&amp;file=msdataSM/iPRG2012_nd/cpick_in/iPRG2012_nd.1223.3.3.pkl&amp;seq=FQTGEDRETMDR</v>
      </c>
    </row>
    <row r="1043" spans="1:95" x14ac:dyDescent="0.2">
      <c r="A1043" s="3">
        <v>4848</v>
      </c>
      <c r="B1043" s="2" t="s">
        <v>1654</v>
      </c>
      <c r="C1043" s="2" t="s">
        <v>1655</v>
      </c>
      <c r="D1043" s="3">
        <v>1960</v>
      </c>
      <c r="E1043" s="3">
        <v>1959</v>
      </c>
      <c r="F1043" s="3">
        <v>25713</v>
      </c>
      <c r="G1043" s="3">
        <v>3182</v>
      </c>
      <c r="H1043" s="3">
        <v>12.4383</v>
      </c>
      <c r="I1043" s="30">
        <v>690.33799999999997</v>
      </c>
      <c r="J1043" s="30">
        <v>690.33615339999994</v>
      </c>
      <c r="K1043" s="30">
        <v>1.8500000000000001E-3</v>
      </c>
      <c r="L1043" s="3">
        <v>2</v>
      </c>
      <c r="M1043" s="3">
        <v>2</v>
      </c>
      <c r="N1043" s="10">
        <f t="shared" si="112"/>
        <v>1</v>
      </c>
      <c r="O1043" s="35">
        <v>2</v>
      </c>
      <c r="P1043" s="17"/>
      <c r="Q1043" s="40">
        <v>1379.66488</v>
      </c>
      <c r="R1043" s="40">
        <v>690.33608000000004</v>
      </c>
      <c r="S1043" s="18">
        <f t="shared" si="113"/>
        <v>2.781254023297338</v>
      </c>
      <c r="T1043" s="18">
        <f t="shared" si="114"/>
        <v>0.10632502346629816</v>
      </c>
      <c r="U1043" s="18">
        <f t="shared" si="115"/>
        <v>0.17382837635315657</v>
      </c>
      <c r="V1043" s="30">
        <v>690.33619999999996</v>
      </c>
      <c r="W1043" s="3" t="s">
        <v>47</v>
      </c>
      <c r="X1043" s="3" t="s">
        <v>47</v>
      </c>
      <c r="Y1043" s="3" t="s">
        <v>47</v>
      </c>
      <c r="Z1043" s="3" t="s">
        <v>47</v>
      </c>
      <c r="AA1043" s="3" t="s">
        <v>48</v>
      </c>
      <c r="AB1043" s="12" t="s">
        <v>47</v>
      </c>
      <c r="AC1043" s="3" t="s">
        <v>47</v>
      </c>
      <c r="AD1043" s="3" t="s">
        <v>47</v>
      </c>
      <c r="AE1043" s="3" t="s">
        <v>47</v>
      </c>
      <c r="AF1043" s="3" t="s">
        <v>47</v>
      </c>
      <c r="AG1043" s="3" t="s">
        <v>47</v>
      </c>
      <c r="AH1043" s="3" t="s">
        <v>47</v>
      </c>
      <c r="AI1043" s="3" t="s">
        <v>47</v>
      </c>
      <c r="AJ1043" s="3" t="s">
        <v>47</v>
      </c>
      <c r="AK1043" s="3" t="s">
        <v>47</v>
      </c>
      <c r="AL1043" s="3" t="s">
        <v>47</v>
      </c>
      <c r="AM1043" s="3" t="s">
        <v>47</v>
      </c>
      <c r="AN1043" s="3" t="s">
        <v>47</v>
      </c>
      <c r="AU1043" s="3">
        <v>0</v>
      </c>
      <c r="AV1043" s="3">
        <v>17</v>
      </c>
      <c r="AW1043" s="3">
        <v>1</v>
      </c>
      <c r="AX1043" s="3">
        <v>17</v>
      </c>
      <c r="AY1043" s="3">
        <v>100</v>
      </c>
      <c r="AZ1043" s="6" t="str">
        <f t="shared" si="116"/>
        <v>1224.8</v>
      </c>
      <c r="BC1043" s="12" t="s">
        <v>1600</v>
      </c>
      <c r="BJ1043" s="12">
        <f t="shared" si="117"/>
        <v>0</v>
      </c>
      <c r="BK1043" s="12">
        <f t="shared" si="118"/>
        <v>0</v>
      </c>
      <c r="CQ1043" s="3" t="str">
        <f>CONCATENATE(baseURL!$A$1,baseURL!$B$1,baseURL!$C$1,".",C1043,".",L1043,".pkl&amp;seq=",BC1043)</f>
        <v>http://proteomics.broadinstitute.org/millscripts/viewfeed.pl?side=xl&amp;cycle=1&amp;fixedMods=iaaC&amp;file=msdataSM/iPRG2012_nd/cpick_in/iPRG2012_nd.1224.8.2.pkl&amp;seq=VSSASAAASESDVAK</v>
      </c>
    </row>
    <row r="1044" spans="1:95" x14ac:dyDescent="0.2">
      <c r="A1044" s="3">
        <v>5815</v>
      </c>
      <c r="B1044" s="2" t="s">
        <v>1656</v>
      </c>
      <c r="C1044" s="2" t="s">
        <v>1657</v>
      </c>
      <c r="D1044" s="3">
        <v>1963</v>
      </c>
      <c r="E1044" s="3">
        <v>1962</v>
      </c>
      <c r="F1044" s="3">
        <v>25729</v>
      </c>
      <c r="G1044" s="3">
        <v>3186</v>
      </c>
      <c r="H1044" s="3">
        <v>12.450799999999999</v>
      </c>
      <c r="I1044" s="30">
        <v>466.73388</v>
      </c>
      <c r="J1044" s="30">
        <v>466.73258980000003</v>
      </c>
      <c r="K1044" s="30">
        <v>1.2899999999999999E-3</v>
      </c>
      <c r="L1044" s="3">
        <v>2</v>
      </c>
      <c r="M1044" s="3">
        <v>2</v>
      </c>
      <c r="N1044" s="10">
        <f t="shared" si="112"/>
        <v>1</v>
      </c>
      <c r="O1044" s="35">
        <v>2</v>
      </c>
      <c r="P1044" s="17"/>
      <c r="Q1044" s="40">
        <v>932.45712000000003</v>
      </c>
      <c r="R1044" s="40">
        <v>466.73219999999998</v>
      </c>
      <c r="S1044" s="18">
        <f t="shared" si="113"/>
        <v>3.599494528171967</v>
      </c>
      <c r="T1044" s="18">
        <f t="shared" si="114"/>
        <v>0.83516843288378184</v>
      </c>
      <c r="U1044" s="18">
        <f t="shared" si="115"/>
        <v>-0.21425562662035735</v>
      </c>
      <c r="V1044" s="30">
        <v>466.7321</v>
      </c>
      <c r="W1044" s="3" t="s">
        <v>47</v>
      </c>
      <c r="X1044" s="3" t="s">
        <v>47</v>
      </c>
      <c r="Y1044" s="3" t="s">
        <v>47</v>
      </c>
      <c r="Z1044" s="3" t="s">
        <v>47</v>
      </c>
      <c r="AA1044" s="3" t="s">
        <v>47</v>
      </c>
      <c r="AB1044" s="12" t="s">
        <v>47</v>
      </c>
      <c r="AC1044" s="3" t="s">
        <v>47</v>
      </c>
      <c r="AD1044" s="3" t="s">
        <v>47</v>
      </c>
      <c r="AE1044" s="3" t="s">
        <v>47</v>
      </c>
      <c r="AF1044" s="3" t="s">
        <v>47</v>
      </c>
      <c r="AG1044" s="3" t="s">
        <v>47</v>
      </c>
      <c r="AI1044" s="3" t="s">
        <v>47</v>
      </c>
      <c r="AJ1044" s="3" t="s">
        <v>47</v>
      </c>
      <c r="AK1044" s="3" t="s">
        <v>47</v>
      </c>
      <c r="AL1044" s="3" t="s">
        <v>47</v>
      </c>
      <c r="AM1044" s="3" t="s">
        <v>47</v>
      </c>
      <c r="AN1044" s="3" t="s">
        <v>47</v>
      </c>
      <c r="AU1044" s="3">
        <v>0</v>
      </c>
      <c r="AV1044" s="3">
        <v>17</v>
      </c>
      <c r="AW1044" s="3">
        <v>1</v>
      </c>
      <c r="AX1044" s="3">
        <v>17</v>
      </c>
      <c r="AY1044" s="3">
        <v>100</v>
      </c>
      <c r="AZ1044" s="6" t="str">
        <f t="shared" si="116"/>
        <v>1225.3</v>
      </c>
      <c r="BC1044" s="12" t="s">
        <v>1603</v>
      </c>
      <c r="BJ1044" s="12">
        <f t="shared" si="117"/>
        <v>0</v>
      </c>
      <c r="BK1044" s="12">
        <f t="shared" si="118"/>
        <v>0</v>
      </c>
      <c r="CQ1044" s="3" t="str">
        <f>CONCATENATE(baseURL!$A$1,baseURL!$B$1,baseURL!$C$1,".",C1044,".",L1044,".pkl&amp;seq=",BC1044)</f>
        <v>http://proteomics.broadinstitute.org/millscripts/viewfeed.pl?side=xl&amp;cycle=1&amp;fixedMods=iaaC&amp;file=msdataSM/iPRG2012_nd/cpick_in/iPRG2012_nd.1225.3.2.pkl&amp;seq=LEEELGDK</v>
      </c>
    </row>
    <row r="1045" spans="1:95" x14ac:dyDescent="0.2">
      <c r="A1045" s="3">
        <v>2492</v>
      </c>
      <c r="B1045" s="2" t="s">
        <v>1658</v>
      </c>
      <c r="C1045" s="2" t="s">
        <v>1659</v>
      </c>
      <c r="D1045" s="3">
        <v>1966</v>
      </c>
      <c r="E1045" s="3">
        <v>1965</v>
      </c>
      <c r="F1045" s="3">
        <v>25732</v>
      </c>
      <c r="G1045" s="3">
        <v>3189</v>
      </c>
      <c r="H1045" s="3">
        <v>12.4575</v>
      </c>
      <c r="I1045" s="30">
        <v>522.29624999999999</v>
      </c>
      <c r="J1045" s="30">
        <v>522.29695709999999</v>
      </c>
      <c r="K1045" s="30">
        <v>-7.1000000000000002E-4</v>
      </c>
      <c r="L1045" s="3">
        <v>2</v>
      </c>
      <c r="M1045" s="3">
        <v>2</v>
      </c>
      <c r="N1045" s="10">
        <f t="shared" si="112"/>
        <v>1</v>
      </c>
      <c r="O1045" s="35">
        <v>2</v>
      </c>
      <c r="P1045" s="17"/>
      <c r="Q1045" s="40">
        <v>1043.58438</v>
      </c>
      <c r="R1045" s="40">
        <v>522.29583000000002</v>
      </c>
      <c r="S1045" s="18">
        <f t="shared" si="113"/>
        <v>0.80414197441090707</v>
      </c>
      <c r="T1045" s="18">
        <f t="shared" si="114"/>
        <v>2.1579724271633776</v>
      </c>
      <c r="U1045" s="18">
        <f t="shared" si="115"/>
        <v>1.6657226613574745</v>
      </c>
      <c r="V1045" s="30">
        <v>522.29669999999999</v>
      </c>
      <c r="W1045" s="3" t="s">
        <v>47</v>
      </c>
      <c r="Z1045" s="3" t="s">
        <v>47</v>
      </c>
      <c r="AA1045" s="3" t="s">
        <v>47</v>
      </c>
      <c r="AB1045" s="12" t="s">
        <v>47</v>
      </c>
      <c r="AC1045" s="3" t="s">
        <v>47</v>
      </c>
      <c r="AE1045" s="3" t="s">
        <v>47</v>
      </c>
      <c r="AF1045" s="3" t="s">
        <v>47</v>
      </c>
      <c r="AH1045" s="3" t="s">
        <v>47</v>
      </c>
      <c r="AK1045" s="3" t="s">
        <v>52</v>
      </c>
      <c r="AL1045" s="3" t="s">
        <v>48</v>
      </c>
      <c r="AU1045" s="3">
        <v>0</v>
      </c>
      <c r="AV1045" s="3">
        <v>8</v>
      </c>
      <c r="AW1045" s="3">
        <v>1</v>
      </c>
      <c r="AX1045" s="3">
        <v>8</v>
      </c>
      <c r="AY1045" s="3">
        <v>100</v>
      </c>
      <c r="AZ1045" s="6" t="str">
        <f t="shared" si="116"/>
        <v>1225.6</v>
      </c>
      <c r="BC1045" s="12" t="s">
        <v>1660</v>
      </c>
      <c r="BJ1045" s="12">
        <f t="shared" si="117"/>
        <v>0</v>
      </c>
      <c r="BK1045" s="12">
        <f t="shared" si="118"/>
        <v>0</v>
      </c>
      <c r="CQ1045" s="3" t="str">
        <f>CONCATENATE(baseURL!$A$1,baseURL!$B$1,baseURL!$C$1,".",C1045,".",L1045,".pkl&amp;seq=",BC1045)</f>
        <v>http://proteomics.broadinstitute.org/millscripts/viewfeed.pl?side=xl&amp;cycle=1&amp;fixedMods=iaaC&amp;file=msdataSM/iPRG2012_nd/cpick_in/iPRG2012_nd.1225.6.2.pkl&amp;seq=LRVDEVQGK</v>
      </c>
    </row>
    <row r="1046" spans="1:95" x14ac:dyDescent="0.2">
      <c r="A1046" s="3">
        <v>4849</v>
      </c>
      <c r="B1046" s="2" t="s">
        <v>1661</v>
      </c>
      <c r="C1046" s="2" t="s">
        <v>1662</v>
      </c>
      <c r="D1046" s="3">
        <v>1970</v>
      </c>
      <c r="E1046" s="3">
        <v>1969</v>
      </c>
      <c r="F1046" s="3">
        <v>25749</v>
      </c>
      <c r="G1046" s="3">
        <v>3194</v>
      </c>
      <c r="H1046" s="3">
        <v>12.4809</v>
      </c>
      <c r="I1046" s="30">
        <v>472.91255000000001</v>
      </c>
      <c r="J1046" s="30">
        <v>472.91163929999999</v>
      </c>
      <c r="K1046" s="30">
        <v>9.1E-4</v>
      </c>
      <c r="L1046" s="3">
        <v>3</v>
      </c>
      <c r="M1046" s="3">
        <v>3</v>
      </c>
      <c r="N1046" s="10">
        <f t="shared" si="112"/>
        <v>1</v>
      </c>
      <c r="O1046" s="35">
        <v>3</v>
      </c>
      <c r="P1046" s="17"/>
      <c r="Q1046" s="40">
        <v>1416.7189800000001</v>
      </c>
      <c r="R1046" s="40">
        <v>472.91118</v>
      </c>
      <c r="S1046" s="18">
        <f t="shared" si="113"/>
        <v>2.8969499093012159</v>
      </c>
      <c r="T1046" s="18">
        <f t="shared" si="114"/>
        <v>0.97121831627794475</v>
      </c>
      <c r="U1046" s="18">
        <f t="shared" si="115"/>
        <v>0.6766598327996507</v>
      </c>
      <c r="V1046" s="30">
        <v>472.91149999999999</v>
      </c>
      <c r="W1046" s="3" t="s">
        <v>47</v>
      </c>
      <c r="X1046" s="3" t="s">
        <v>47</v>
      </c>
      <c r="Y1046" s="3" t="s">
        <v>47</v>
      </c>
      <c r="Z1046" s="3" t="s">
        <v>47</v>
      </c>
      <c r="AA1046" s="3" t="s">
        <v>48</v>
      </c>
      <c r="AB1046" s="12" t="s">
        <v>47</v>
      </c>
      <c r="AC1046" s="3" t="s">
        <v>47</v>
      </c>
      <c r="AD1046" s="3" t="s">
        <v>47</v>
      </c>
      <c r="AE1046" s="3" t="s">
        <v>47</v>
      </c>
      <c r="AF1046" s="3" t="s">
        <v>47</v>
      </c>
      <c r="AG1046" s="3" t="s">
        <v>47</v>
      </c>
      <c r="AH1046" s="3" t="s">
        <v>47</v>
      </c>
      <c r="AI1046" s="3" t="s">
        <v>47</v>
      </c>
      <c r="AJ1046" s="3" t="s">
        <v>47</v>
      </c>
      <c r="AK1046" s="3" t="s">
        <v>47</v>
      </c>
      <c r="AL1046" s="3" t="s">
        <v>47</v>
      </c>
      <c r="AM1046" s="3" t="s">
        <v>47</v>
      </c>
      <c r="AN1046" s="3" t="s">
        <v>47</v>
      </c>
      <c r="AU1046" s="3">
        <v>0</v>
      </c>
      <c r="AV1046" s="3">
        <v>17</v>
      </c>
      <c r="AW1046" s="3">
        <v>1</v>
      </c>
      <c r="AX1046" s="3">
        <v>17</v>
      </c>
      <c r="AY1046" s="3">
        <v>100</v>
      </c>
      <c r="AZ1046" s="6" t="str">
        <f t="shared" si="116"/>
        <v>1226.2</v>
      </c>
      <c r="BC1046" s="12" t="s">
        <v>1663</v>
      </c>
      <c r="BJ1046" s="12">
        <f t="shared" si="117"/>
        <v>0</v>
      </c>
      <c r="BK1046" s="12">
        <f t="shared" si="118"/>
        <v>0</v>
      </c>
      <c r="CQ1046" s="3" t="str">
        <f>CONCATENATE(baseURL!$A$1,baseURL!$B$1,baseURL!$C$1,".",C1046,".",L1046,".pkl&amp;seq=",BC1046)</f>
        <v>http://proteomics.broadinstitute.org/millscripts/viewfeed.pl?side=xl&amp;cycle=1&amp;fixedMods=iaaC&amp;file=msdataSM/iPRG2012_nd/cpick_in/iPRG2012_nd.1226.2.3.pkl&amp;seq=ATRTQDVLGENGR</v>
      </c>
    </row>
    <row r="1047" spans="1:95" x14ac:dyDescent="0.2">
      <c r="A1047" s="3">
        <v>7586</v>
      </c>
      <c r="B1047" s="2" t="s">
        <v>1664</v>
      </c>
      <c r="C1047" s="2" t="s">
        <v>1665</v>
      </c>
      <c r="D1047" s="3">
        <v>1975</v>
      </c>
      <c r="E1047" s="3">
        <v>1974</v>
      </c>
      <c r="F1047" s="3">
        <v>25772</v>
      </c>
      <c r="G1047" s="3">
        <v>3200</v>
      </c>
      <c r="H1047" s="3">
        <v>12.507899999999999</v>
      </c>
      <c r="I1047" s="30">
        <v>536.78345000000002</v>
      </c>
      <c r="J1047" s="30">
        <v>536.78221699999995</v>
      </c>
      <c r="K1047" s="30">
        <v>1.23E-3</v>
      </c>
      <c r="L1047" s="3">
        <v>2</v>
      </c>
      <c r="M1047" s="3">
        <v>2</v>
      </c>
      <c r="N1047" s="10">
        <f t="shared" si="112"/>
        <v>1</v>
      </c>
      <c r="O1047" s="35">
        <v>2</v>
      </c>
      <c r="Q1047" s="40">
        <v>1129.57825</v>
      </c>
      <c r="R1047" s="32">
        <v>536.78202999999996</v>
      </c>
      <c r="S1047" s="18">
        <f t="shared" si="113"/>
        <v>2.6453940718783442</v>
      </c>
      <c r="T1047" s="18">
        <f t="shared" si="114"/>
        <v>0.34837231787103184</v>
      </c>
      <c r="U1047" s="18">
        <f t="shared" si="115"/>
        <v>0.31670210723249925</v>
      </c>
      <c r="V1047" s="30">
        <v>536.78219999999999</v>
      </c>
      <c r="W1047" s="3" t="s">
        <v>47</v>
      </c>
      <c r="Y1047" s="3" t="s">
        <v>47</v>
      </c>
      <c r="AH1047" s="3" t="s">
        <v>47</v>
      </c>
      <c r="AL1047" s="3" t="s">
        <v>52</v>
      </c>
      <c r="AR1047" s="3" t="s">
        <v>52</v>
      </c>
      <c r="AU1047" s="3">
        <v>0</v>
      </c>
      <c r="AV1047" s="3">
        <v>3</v>
      </c>
      <c r="AW1047" s="3">
        <v>1</v>
      </c>
      <c r="AX1047" s="3">
        <v>3</v>
      </c>
      <c r="AY1047" s="3">
        <v>100</v>
      </c>
      <c r="AZ1047" s="6" t="str">
        <f t="shared" si="116"/>
        <v>1227.4</v>
      </c>
      <c r="BC1047" s="12" t="s">
        <v>1666</v>
      </c>
      <c r="BI1047" s="12" t="s">
        <v>594</v>
      </c>
      <c r="BJ1047" s="12">
        <f t="shared" si="117"/>
        <v>0</v>
      </c>
      <c r="BK1047" s="12">
        <f t="shared" si="118"/>
        <v>1</v>
      </c>
      <c r="BR1047" s="3" t="s">
        <v>594</v>
      </c>
      <c r="CQ1047" s="3" t="str">
        <f>CONCATENATE(baseURL!$A$1,baseURL!$B$1,baseURL!$C$1,".",C1047,".",L1047,".pkl&amp;seq=",BC1047,"&amp;varMods=ReducedCys-C")</f>
        <v>http://proteomics.broadinstitute.org/millscripts/viewfeed.pl?side=xl&amp;cycle=1&amp;fixedMods=iaaC&amp;file=msdataSM/iPRG2012_nd/cpick_in/iPRG2012_nd.1227.4.2.pkl&amp;seq=VcSSHTGLLR&amp;varMods=ReducedCys-C</v>
      </c>
    </row>
    <row r="1048" spans="1:95" x14ac:dyDescent="0.2">
      <c r="A1048" s="3">
        <v>5547</v>
      </c>
      <c r="B1048" s="2" t="s">
        <v>1667</v>
      </c>
      <c r="C1048" s="2" t="s">
        <v>1668</v>
      </c>
      <c r="D1048" s="3">
        <v>1976</v>
      </c>
      <c r="E1048" s="3">
        <v>1975</v>
      </c>
      <c r="F1048" s="3">
        <v>25773</v>
      </c>
      <c r="G1048" s="3">
        <v>3201</v>
      </c>
      <c r="H1048" s="3">
        <v>12.511200000000001</v>
      </c>
      <c r="I1048" s="30">
        <v>566.79731000000004</v>
      </c>
      <c r="J1048" s="30">
        <v>566.79614100000003</v>
      </c>
      <c r="K1048" s="30">
        <v>1.17E-3</v>
      </c>
      <c r="L1048" s="3">
        <v>2</v>
      </c>
      <c r="M1048" s="3">
        <v>2</v>
      </c>
      <c r="N1048" s="10">
        <f t="shared" si="112"/>
        <v>1</v>
      </c>
      <c r="O1048" s="35">
        <v>2</v>
      </c>
      <c r="P1048" s="17"/>
      <c r="Q1048" s="40">
        <v>1132.5844400000001</v>
      </c>
      <c r="R1048" s="40">
        <v>566.79585999999995</v>
      </c>
      <c r="S1048" s="18">
        <f t="shared" si="113"/>
        <v>2.5582402808848457</v>
      </c>
      <c r="T1048" s="18">
        <f t="shared" si="114"/>
        <v>0.49576932352037839</v>
      </c>
      <c r="U1048" s="18">
        <f t="shared" si="115"/>
        <v>0.42343287418538889</v>
      </c>
      <c r="V1048" s="30">
        <v>566.79610000000002</v>
      </c>
      <c r="W1048" s="3" t="s">
        <v>47</v>
      </c>
      <c r="X1048" s="3" t="s">
        <v>47</v>
      </c>
      <c r="Y1048" s="3" t="s">
        <v>47</v>
      </c>
      <c r="Z1048" s="3" t="s">
        <v>47</v>
      </c>
      <c r="AA1048" s="3" t="s">
        <v>48</v>
      </c>
      <c r="AB1048" s="12" t="s">
        <v>47</v>
      </c>
      <c r="AC1048" s="3" t="s">
        <v>47</v>
      </c>
      <c r="AD1048" s="3" t="s">
        <v>47</v>
      </c>
      <c r="AE1048" s="3" t="s">
        <v>47</v>
      </c>
      <c r="AF1048" s="3" t="s">
        <v>47</v>
      </c>
      <c r="AG1048" s="3" t="s">
        <v>47</v>
      </c>
      <c r="AH1048" s="3" t="s">
        <v>47</v>
      </c>
      <c r="AI1048" s="3" t="s">
        <v>47</v>
      </c>
      <c r="AJ1048" s="3" t="s">
        <v>47</v>
      </c>
      <c r="AK1048" s="3" t="s">
        <v>47</v>
      </c>
      <c r="AL1048" s="3" t="s">
        <v>47</v>
      </c>
      <c r="AM1048" s="3" t="s">
        <v>47</v>
      </c>
      <c r="AU1048" s="3">
        <v>0</v>
      </c>
      <c r="AV1048" s="3">
        <v>16</v>
      </c>
      <c r="AW1048" s="3">
        <v>1</v>
      </c>
      <c r="AX1048" s="3">
        <v>16</v>
      </c>
      <c r="AY1048" s="3">
        <v>100</v>
      </c>
      <c r="AZ1048" s="6" t="str">
        <f t="shared" si="116"/>
        <v>1227.5</v>
      </c>
      <c r="BC1048" s="12" t="s">
        <v>1608</v>
      </c>
      <c r="BJ1048" s="12">
        <f t="shared" si="117"/>
        <v>0</v>
      </c>
      <c r="BK1048" s="12">
        <f t="shared" si="118"/>
        <v>0</v>
      </c>
      <c r="CQ1048" s="3" t="str">
        <f>CONCATENATE(baseURL!$A$1,baseURL!$B$1,baseURL!$C$1,".",C1048,".",L1048,".pkl&amp;seq=",BC1048)</f>
        <v>http://proteomics.broadinstitute.org/millscripts/viewfeed.pl?side=xl&amp;cycle=1&amp;fixedMods=iaaC&amp;file=msdataSM/iPRG2012_nd/cpick_in/iPRG2012_nd.1227.5.2.pkl&amp;seq=VESLGSPSGATK</v>
      </c>
    </row>
    <row r="1049" spans="1:95" x14ac:dyDescent="0.2">
      <c r="A1049" s="3">
        <v>5153</v>
      </c>
      <c r="B1049" s="2" t="s">
        <v>1671</v>
      </c>
      <c r="C1049" s="2" t="s">
        <v>1672</v>
      </c>
      <c r="D1049" s="3">
        <v>1987</v>
      </c>
      <c r="E1049" s="3">
        <v>1986</v>
      </c>
      <c r="F1049" s="3">
        <v>25800</v>
      </c>
      <c r="G1049" s="3">
        <v>3213</v>
      </c>
      <c r="H1049" s="3">
        <v>12.5358</v>
      </c>
      <c r="I1049" s="30">
        <v>671.30151000000001</v>
      </c>
      <c r="J1049" s="30">
        <v>671.29982440000003</v>
      </c>
      <c r="K1049" s="30">
        <v>1.6900000000000001E-3</v>
      </c>
      <c r="L1049" s="3">
        <v>2</v>
      </c>
      <c r="M1049" s="3">
        <v>2</v>
      </c>
      <c r="N1049" s="10">
        <f t="shared" si="112"/>
        <v>1</v>
      </c>
      <c r="O1049" s="35">
        <v>2</v>
      </c>
      <c r="P1049" s="17"/>
      <c r="Q1049" s="40">
        <v>1341.5917099999999</v>
      </c>
      <c r="R1049" s="40">
        <v>671.29949999999997</v>
      </c>
      <c r="S1049" s="18">
        <f t="shared" si="113"/>
        <v>2.9941926070869198</v>
      </c>
      <c r="T1049" s="18">
        <f t="shared" si="114"/>
        <v>0.48324183180193953</v>
      </c>
      <c r="U1049" s="18">
        <f t="shared" si="115"/>
        <v>0.29792961273393281</v>
      </c>
      <c r="V1049" s="30">
        <v>671.29970000000003</v>
      </c>
      <c r="W1049" s="3" t="s">
        <v>47</v>
      </c>
      <c r="X1049" s="3" t="s">
        <v>47</v>
      </c>
      <c r="Y1049" s="3" t="s">
        <v>47</v>
      </c>
      <c r="Z1049" s="3" t="s">
        <v>47</v>
      </c>
      <c r="AA1049" s="3" t="s">
        <v>47</v>
      </c>
      <c r="AB1049" s="12" t="s">
        <v>47</v>
      </c>
      <c r="AC1049" s="3" t="s">
        <v>47</v>
      </c>
      <c r="AD1049" s="3" t="s">
        <v>47</v>
      </c>
      <c r="AE1049" s="3" t="s">
        <v>47</v>
      </c>
      <c r="AF1049" s="3" t="s">
        <v>47</v>
      </c>
      <c r="AG1049" s="3" t="s">
        <v>47</v>
      </c>
      <c r="AH1049" s="3" t="s">
        <v>47</v>
      </c>
      <c r="AI1049" s="3" t="s">
        <v>47</v>
      </c>
      <c r="AJ1049" s="3" t="s">
        <v>47</v>
      </c>
      <c r="AK1049" s="3" t="s">
        <v>47</v>
      </c>
      <c r="AL1049" s="3" t="s">
        <v>47</v>
      </c>
      <c r="AM1049" s="3" t="s">
        <v>47</v>
      </c>
      <c r="AN1049" s="3" t="s">
        <v>47</v>
      </c>
      <c r="AU1049" s="3">
        <v>0</v>
      </c>
      <c r="AV1049" s="3">
        <v>18</v>
      </c>
      <c r="AW1049" s="3">
        <v>1</v>
      </c>
      <c r="AX1049" s="3">
        <v>18</v>
      </c>
      <c r="AY1049" s="3">
        <v>100</v>
      </c>
      <c r="AZ1049" s="6" t="str">
        <f t="shared" si="116"/>
        <v>1228.11</v>
      </c>
      <c r="BC1049" s="12" t="s">
        <v>1612</v>
      </c>
      <c r="BJ1049" s="12">
        <f t="shared" si="117"/>
        <v>0</v>
      </c>
      <c r="BK1049" s="12">
        <f t="shared" si="118"/>
        <v>0</v>
      </c>
      <c r="CQ1049" s="3" t="str">
        <f>CONCATENATE(baseURL!$A$1,baseURL!$B$1,baseURL!$C$1,".",C1049,".",L1049,".pkl&amp;seq=",BC1049)</f>
        <v>http://proteomics.broadinstitute.org/millscripts/viewfeed.pl?side=xl&amp;cycle=1&amp;fixedMods=iaaC&amp;file=msdataSM/iPRG2012_nd/cpick_in/iPRG2012_nd.1228.11.2.pkl&amp;seq=TYQGTEDVSDAR</v>
      </c>
    </row>
    <row r="1050" spans="1:95" x14ac:dyDescent="0.2">
      <c r="A1050" s="3">
        <v>6031</v>
      </c>
      <c r="B1050" s="2" t="s">
        <v>1669</v>
      </c>
      <c r="C1050" s="2" t="s">
        <v>1670</v>
      </c>
      <c r="D1050" s="3">
        <v>1985</v>
      </c>
      <c r="E1050" s="3">
        <v>1984</v>
      </c>
      <c r="F1050" s="3">
        <v>25798</v>
      </c>
      <c r="G1050" s="3">
        <v>3211</v>
      </c>
      <c r="H1050" s="3">
        <v>12.532500000000001</v>
      </c>
      <c r="I1050" s="30">
        <v>568.31403</v>
      </c>
      <c r="J1050" s="30">
        <v>568.31452439999998</v>
      </c>
      <c r="K1050" s="30">
        <v>-4.8999999999999998E-4</v>
      </c>
      <c r="L1050" s="3">
        <v>2</v>
      </c>
      <c r="M1050" s="3">
        <v>2</v>
      </c>
      <c r="N1050" s="10">
        <f t="shared" si="112"/>
        <v>1</v>
      </c>
      <c r="O1050" s="35">
        <v>2</v>
      </c>
      <c r="P1050" s="17"/>
      <c r="Q1050" s="40">
        <v>1135.62183</v>
      </c>
      <c r="R1050" s="40">
        <v>568.31455000000005</v>
      </c>
      <c r="S1050" s="18">
        <f t="shared" si="113"/>
        <v>-0.91498625198205508</v>
      </c>
      <c r="T1050" s="18">
        <f t="shared" si="114"/>
        <v>-4.5045477142526824E-2</v>
      </c>
      <c r="U1050" s="18">
        <f t="shared" si="115"/>
        <v>-8.797944747523323E-2</v>
      </c>
      <c r="V1050" s="30">
        <v>568.31449999999995</v>
      </c>
      <c r="W1050" s="3" t="s">
        <v>48</v>
      </c>
      <c r="X1050" s="3" t="s">
        <v>47</v>
      </c>
      <c r="Y1050" s="3" t="s">
        <v>47</v>
      </c>
      <c r="Z1050" s="3" t="s">
        <v>47</v>
      </c>
      <c r="AA1050" s="3" t="s">
        <v>47</v>
      </c>
      <c r="AB1050" s="12" t="s">
        <v>47</v>
      </c>
      <c r="AC1050" s="3" t="s">
        <v>47</v>
      </c>
      <c r="AD1050" s="3" t="s">
        <v>47</v>
      </c>
      <c r="AE1050" s="3" t="s">
        <v>48</v>
      </c>
      <c r="AF1050" s="3" t="s">
        <v>48</v>
      </c>
      <c r="AG1050" s="3" t="s">
        <v>47</v>
      </c>
      <c r="AH1050" s="3" t="s">
        <v>47</v>
      </c>
      <c r="AI1050" s="3" t="s">
        <v>48</v>
      </c>
      <c r="AK1050" s="3" t="s">
        <v>52</v>
      </c>
      <c r="AL1050" s="3" t="s">
        <v>47</v>
      </c>
      <c r="AU1050" s="3">
        <v>0</v>
      </c>
      <c r="AV1050" s="3">
        <v>10</v>
      </c>
      <c r="AW1050" s="3">
        <v>1</v>
      </c>
      <c r="AX1050" s="3">
        <v>10</v>
      </c>
      <c r="AY1050" s="3">
        <v>100</v>
      </c>
      <c r="AZ1050" s="6" t="str">
        <f t="shared" si="116"/>
        <v>1228.9</v>
      </c>
      <c r="BC1050" s="12" t="s">
        <v>1617</v>
      </c>
      <c r="BJ1050" s="12">
        <f t="shared" si="117"/>
        <v>0</v>
      </c>
      <c r="BK1050" s="12">
        <f t="shared" si="118"/>
        <v>0</v>
      </c>
      <c r="CQ1050" s="3" t="str">
        <f>CONCATENATE(baseURL!$A$1,baseURL!$B$1,baseURL!$C$1,".",C1050,".",L1050,".pkl&amp;seq=",BC1050)</f>
        <v>http://proteomics.broadinstitute.org/millscripts/viewfeed.pl?side=xl&amp;cycle=1&amp;fixedMods=iaaC&amp;file=msdataSM/iPRG2012_nd/cpick_in/iPRG2012_nd.1228.9.2.pkl&amp;seq=GAFQKVAATSR</v>
      </c>
    </row>
    <row r="1051" spans="1:95" x14ac:dyDescent="0.2">
      <c r="A1051" s="3">
        <v>2172</v>
      </c>
      <c r="B1051" s="2" t="s">
        <v>1673</v>
      </c>
      <c r="C1051" s="2" t="s">
        <v>1674</v>
      </c>
      <c r="D1051" s="3">
        <v>1988</v>
      </c>
      <c r="E1051" s="3">
        <v>1987</v>
      </c>
      <c r="F1051" s="3">
        <v>25811</v>
      </c>
      <c r="G1051" s="3">
        <v>3215</v>
      </c>
      <c r="H1051" s="3">
        <v>12.548</v>
      </c>
      <c r="I1051" s="30">
        <v>446.87439000000001</v>
      </c>
      <c r="J1051" s="30">
        <v>446.8736083</v>
      </c>
      <c r="K1051" s="30">
        <v>7.7999999999999999E-4</v>
      </c>
      <c r="L1051" s="3">
        <v>3</v>
      </c>
      <c r="M1051" s="3">
        <v>3</v>
      </c>
      <c r="N1051" s="10">
        <f t="shared" si="112"/>
        <v>1</v>
      </c>
      <c r="O1051" s="35">
        <v>3</v>
      </c>
      <c r="P1051" s="17"/>
      <c r="Q1051" s="40">
        <v>1338.6041499999999</v>
      </c>
      <c r="R1051" s="40">
        <v>446.87290000000002</v>
      </c>
      <c r="S1051" s="18">
        <f t="shared" si="113"/>
        <v>3.3342814030337871</v>
      </c>
      <c r="T1051" s="18">
        <f t="shared" si="114"/>
        <v>1.5850144414334122</v>
      </c>
      <c r="U1051" s="18">
        <f t="shared" si="115"/>
        <v>0.67133182607747588</v>
      </c>
      <c r="V1051" s="30">
        <v>446.8732</v>
      </c>
      <c r="W1051" s="3" t="s">
        <v>47</v>
      </c>
      <c r="Y1051" s="3" t="s">
        <v>47</v>
      </c>
      <c r="Z1051" s="3" t="s">
        <v>47</v>
      </c>
      <c r="AA1051" s="3" t="s">
        <v>47</v>
      </c>
      <c r="AB1051" s="12" t="s">
        <v>47</v>
      </c>
      <c r="AC1051" s="3" t="s">
        <v>47</v>
      </c>
      <c r="AD1051" s="3" t="s">
        <v>47</v>
      </c>
      <c r="AE1051" s="3" t="s">
        <v>52</v>
      </c>
      <c r="AF1051" s="3" t="s">
        <v>47</v>
      </c>
      <c r="AG1051" s="3" t="s">
        <v>47</v>
      </c>
      <c r="AH1051" s="3" t="s">
        <v>47</v>
      </c>
      <c r="AL1051" s="3" t="s">
        <v>48</v>
      </c>
      <c r="AM1051" s="3" t="s">
        <v>48</v>
      </c>
      <c r="AO1051" s="3" t="s">
        <v>47</v>
      </c>
      <c r="AP1051" s="3" t="s">
        <v>48</v>
      </c>
      <c r="AU1051" s="3">
        <v>0</v>
      </c>
      <c r="AV1051" s="3">
        <v>11</v>
      </c>
      <c r="AW1051" s="3">
        <v>1</v>
      </c>
      <c r="AX1051" s="3">
        <v>11</v>
      </c>
      <c r="AY1051" s="3">
        <v>100</v>
      </c>
      <c r="AZ1051" s="6" t="str">
        <f t="shared" si="116"/>
        <v>1229.1</v>
      </c>
      <c r="BC1051" s="12" t="s">
        <v>1675</v>
      </c>
      <c r="BJ1051" s="12">
        <f t="shared" si="117"/>
        <v>2</v>
      </c>
      <c r="BK1051" s="12">
        <f t="shared" si="118"/>
        <v>0</v>
      </c>
      <c r="CQ1051" s="3" t="str">
        <f>CONCATENATE(baseURL!$A$1,baseURL!$B$1,baseURL!$C$1,".",C1051,".",L1051,".pkl&amp;seq=",BC1051)</f>
        <v>http://proteomics.broadinstitute.org/millscripts/viewfeed.pl?side=xl&amp;cycle=1&amp;fixedMods=iaaC&amp;file=msdataSM/iPRG2012_nd/cpick_in/iPRG2012_nd.1229.1.3.pkl&amp;seq=RYGLCGPNGCGK</v>
      </c>
    </row>
    <row r="1052" spans="1:95" x14ac:dyDescent="0.2">
      <c r="A1052" s="3">
        <v>2270</v>
      </c>
      <c r="B1052" s="2" t="s">
        <v>1676</v>
      </c>
      <c r="C1052" s="2" t="s">
        <v>1677</v>
      </c>
      <c r="D1052" s="3">
        <v>1990</v>
      </c>
      <c r="E1052" s="3">
        <v>1989</v>
      </c>
      <c r="F1052" s="3">
        <v>25813</v>
      </c>
      <c r="G1052" s="3">
        <v>3217</v>
      </c>
      <c r="H1052" s="3">
        <v>12.5564</v>
      </c>
      <c r="I1052" s="30">
        <v>493.73973000000001</v>
      </c>
      <c r="J1052" s="30">
        <v>493.73970389999999</v>
      </c>
      <c r="K1052" s="30">
        <v>3.0000000000000001E-5</v>
      </c>
      <c r="L1052" s="3">
        <v>2</v>
      </c>
      <c r="M1052" s="3">
        <v>2</v>
      </c>
      <c r="N1052" s="10">
        <f t="shared" si="112"/>
        <v>1</v>
      </c>
      <c r="O1052" s="35">
        <v>2</v>
      </c>
      <c r="P1052" s="17"/>
      <c r="Q1052" s="40">
        <v>986.47239000000002</v>
      </c>
      <c r="R1052" s="40">
        <v>493.73982999999998</v>
      </c>
      <c r="S1052" s="18">
        <f t="shared" si="113"/>
        <v>-0.20253581724386699</v>
      </c>
      <c r="T1052" s="18">
        <f t="shared" si="114"/>
        <v>-0.25539766558550192</v>
      </c>
      <c r="U1052" s="18">
        <f t="shared" si="115"/>
        <v>-0.46583237975299668</v>
      </c>
      <c r="V1052" s="30">
        <v>493.7396</v>
      </c>
      <c r="W1052" s="3" t="s">
        <v>47</v>
      </c>
      <c r="Z1052" s="3" t="s">
        <v>47</v>
      </c>
      <c r="AA1052" s="3" t="s">
        <v>47</v>
      </c>
      <c r="AB1052" s="12" t="s">
        <v>47</v>
      </c>
      <c r="AC1052" s="3" t="s">
        <v>47</v>
      </c>
      <c r="AD1052" s="3" t="s">
        <v>47</v>
      </c>
      <c r="AE1052" s="3" t="s">
        <v>47</v>
      </c>
      <c r="AH1052" s="3" t="s">
        <v>47</v>
      </c>
      <c r="AI1052" s="3" t="s">
        <v>52</v>
      </c>
      <c r="AL1052" s="3" t="s">
        <v>52</v>
      </c>
      <c r="AO1052" s="3" t="s">
        <v>47</v>
      </c>
      <c r="AU1052" s="3">
        <v>0</v>
      </c>
      <c r="AV1052" s="3">
        <v>9</v>
      </c>
      <c r="AW1052" s="3">
        <v>2</v>
      </c>
      <c r="AX1052" s="3">
        <v>8</v>
      </c>
      <c r="AY1052" s="3">
        <v>88.89</v>
      </c>
      <c r="AZ1052" s="6" t="str">
        <f t="shared" si="116"/>
        <v>1229.3</v>
      </c>
      <c r="BC1052" s="12" t="s">
        <v>1678</v>
      </c>
      <c r="BJ1052" s="12">
        <f t="shared" si="117"/>
        <v>0</v>
      </c>
      <c r="BK1052" s="12">
        <f t="shared" si="118"/>
        <v>0</v>
      </c>
      <c r="BO1052" s="3" t="s">
        <v>54</v>
      </c>
      <c r="BP1052" s="3" t="s">
        <v>54</v>
      </c>
      <c r="BR1052" s="3" t="s">
        <v>54</v>
      </c>
      <c r="BX1052" s="3" t="s">
        <v>1679</v>
      </c>
      <c r="CQ1052" s="3" t="str">
        <f>CONCATENATE(baseURL!$A$1,baseURL!$B$1,baseURL!$C$1,".",C1052,".",L1052,".pkl&amp;seq=",BC1052,"&amp;varMods=Deamidated-Q+Deamidated-N")</f>
        <v>http://proteomics.broadinstitute.org/millscripts/viewfeed.pl?side=xl&amp;cycle=1&amp;fixedMods=iaaC&amp;file=msdataSM/iPRG2012_nd/cpick_in/iPRG2012_nd.1229.3.2.pkl&amp;seq=RMNPGPSVq&amp;varMods=Deamidated-Q+Deamidated-N</v>
      </c>
    </row>
    <row r="1053" spans="1:95" x14ac:dyDescent="0.2">
      <c r="A1053" s="3">
        <v>6033</v>
      </c>
      <c r="B1053" s="2" t="s">
        <v>1680</v>
      </c>
      <c r="C1053" s="2" t="s">
        <v>1676</v>
      </c>
      <c r="D1053" s="3">
        <v>1995</v>
      </c>
      <c r="E1053" s="3">
        <v>1994</v>
      </c>
      <c r="F1053" s="3">
        <v>25835</v>
      </c>
      <c r="G1053" s="3">
        <v>3223</v>
      </c>
      <c r="H1053" s="3">
        <v>12.5853</v>
      </c>
      <c r="I1053" s="30">
        <v>671.80206999999996</v>
      </c>
      <c r="J1053" s="30">
        <v>671.29982440000003</v>
      </c>
      <c r="K1053" s="30">
        <v>0.50224999999999997</v>
      </c>
      <c r="L1053" s="3">
        <v>0</v>
      </c>
      <c r="M1053" s="3">
        <v>2</v>
      </c>
      <c r="N1053" s="10">
        <f t="shared" si="112"/>
        <v>1</v>
      </c>
      <c r="O1053" s="35">
        <v>2</v>
      </c>
      <c r="P1053" s="17"/>
      <c r="Q1053" s="40">
        <v>1341.5917099999999</v>
      </c>
      <c r="R1053" s="40">
        <v>671.29949999999997</v>
      </c>
      <c r="S1053" s="18">
        <f t="shared" si="113"/>
        <v>748.65242712081795</v>
      </c>
      <c r="T1053" s="18">
        <f t="shared" si="114"/>
        <v>0.48324183180193953</v>
      </c>
      <c r="U1053" s="18">
        <f t="shared" si="115"/>
        <v>0.29792961273393281</v>
      </c>
      <c r="V1053" s="30">
        <v>671.29970000000003</v>
      </c>
      <c r="W1053" s="3" t="s">
        <v>47</v>
      </c>
      <c r="X1053" s="3" t="s">
        <v>47</v>
      </c>
      <c r="Y1053" s="3" t="s">
        <v>47</v>
      </c>
      <c r="Z1053" s="3" t="s">
        <v>47</v>
      </c>
      <c r="AA1053" s="3" t="s">
        <v>47</v>
      </c>
      <c r="AB1053" s="12" t="s">
        <v>47</v>
      </c>
      <c r="AC1053" s="3" t="s">
        <v>47</v>
      </c>
      <c r="AD1053" s="3" t="s">
        <v>47</v>
      </c>
      <c r="AE1053" s="3" t="s">
        <v>48</v>
      </c>
      <c r="AF1053" s="3" t="s">
        <v>48</v>
      </c>
      <c r="AG1053" s="3" t="s">
        <v>47</v>
      </c>
      <c r="AH1053" s="3" t="s">
        <v>47</v>
      </c>
      <c r="AI1053" s="3" t="s">
        <v>47</v>
      </c>
      <c r="AK1053" s="3" t="s">
        <v>52</v>
      </c>
      <c r="AL1053" s="3" t="s">
        <v>47</v>
      </c>
      <c r="AU1053" s="3">
        <v>0</v>
      </c>
      <c r="AV1053" s="3">
        <v>12</v>
      </c>
      <c r="AW1053" s="3">
        <v>1</v>
      </c>
      <c r="AX1053" s="3">
        <v>12</v>
      </c>
      <c r="AY1053" s="3">
        <v>100</v>
      </c>
      <c r="AZ1053" s="6" t="str">
        <f t="shared" si="116"/>
        <v>1230.4</v>
      </c>
      <c r="BC1053" s="12" t="s">
        <v>1612</v>
      </c>
      <c r="BJ1053" s="12">
        <f t="shared" si="117"/>
        <v>0</v>
      </c>
      <c r="BK1053" s="12">
        <f t="shared" si="118"/>
        <v>0</v>
      </c>
      <c r="CQ1053" s="3" t="str">
        <f>CONCATENATE(baseURL!$A$1,baseURL!$B$1,baseURL!$C$1,".",C1053,".",L1053,".pkl&amp;seq=",BC1053)</f>
        <v>http://proteomics.broadinstitute.org/millscripts/viewfeed.pl?side=xl&amp;cycle=1&amp;fixedMods=iaaC&amp;file=msdataSM/iPRG2012_nd/cpick_in/iPRG2012_nd.1230.4.0.pkl&amp;seq=TYQGTEDVSDAR</v>
      </c>
    </row>
    <row r="1054" spans="1:95" x14ac:dyDescent="0.2">
      <c r="A1054" s="3">
        <v>2415</v>
      </c>
      <c r="B1054" s="2" t="s">
        <v>1684</v>
      </c>
      <c r="C1054" s="2" t="s">
        <v>1685</v>
      </c>
      <c r="D1054" s="3">
        <v>1997</v>
      </c>
      <c r="E1054" s="3">
        <v>1996</v>
      </c>
      <c r="F1054" s="3">
        <v>25854</v>
      </c>
      <c r="G1054" s="3">
        <v>3226</v>
      </c>
      <c r="H1054" s="3">
        <v>12.5967</v>
      </c>
      <c r="I1054" s="30">
        <v>452.24898999999999</v>
      </c>
      <c r="J1054" s="30">
        <v>452.2488596</v>
      </c>
      <c r="K1054" s="30">
        <v>1.2999999999999999E-4</v>
      </c>
      <c r="L1054" s="3">
        <v>2</v>
      </c>
      <c r="M1054" s="3">
        <v>2</v>
      </c>
      <c r="N1054" s="10">
        <f t="shared" si="112"/>
        <v>1</v>
      </c>
      <c r="O1054" s="35">
        <v>2</v>
      </c>
      <c r="P1054" s="17"/>
      <c r="Q1054" s="40">
        <v>903.48942</v>
      </c>
      <c r="R1054" s="40">
        <v>452.24835000000002</v>
      </c>
      <c r="S1054" s="18">
        <f t="shared" si="113"/>
        <v>1.4151516527938046</v>
      </c>
      <c r="T1054" s="18">
        <f t="shared" si="114"/>
        <v>1.1268145035502646</v>
      </c>
      <c r="U1054" s="18">
        <f t="shared" si="115"/>
        <v>0.55279361438043562</v>
      </c>
      <c r="V1054" s="30">
        <v>452.24860000000001</v>
      </c>
      <c r="W1054" s="3" t="s">
        <v>47</v>
      </c>
      <c r="Z1054" s="3" t="s">
        <v>47</v>
      </c>
      <c r="AA1054" s="3" t="s">
        <v>47</v>
      </c>
      <c r="AB1054" s="12" t="s">
        <v>47</v>
      </c>
      <c r="AC1054" s="3" t="s">
        <v>47</v>
      </c>
      <c r="AD1054" s="3" t="s">
        <v>47</v>
      </c>
      <c r="AE1054" s="3" t="s">
        <v>47</v>
      </c>
      <c r="AF1054" s="3" t="s">
        <v>48</v>
      </c>
      <c r="AG1054" s="3" t="s">
        <v>47</v>
      </c>
      <c r="AH1054" s="3" t="s">
        <v>47</v>
      </c>
      <c r="AI1054" s="3" t="s">
        <v>48</v>
      </c>
      <c r="AK1054" s="3" t="s">
        <v>48</v>
      </c>
      <c r="AL1054" s="3" t="s">
        <v>48</v>
      </c>
      <c r="AU1054" s="3">
        <v>0</v>
      </c>
      <c r="AV1054" s="3">
        <v>9</v>
      </c>
      <c r="AW1054" s="3">
        <v>1</v>
      </c>
      <c r="AX1054" s="3">
        <v>9</v>
      </c>
      <c r="AY1054" s="3">
        <v>100</v>
      </c>
      <c r="AZ1054" s="6" t="str">
        <f t="shared" si="116"/>
        <v>1231.2</v>
      </c>
      <c r="BC1054" s="12" t="s">
        <v>1686</v>
      </c>
      <c r="BJ1054" s="12">
        <f t="shared" si="117"/>
        <v>0</v>
      </c>
      <c r="BK1054" s="12">
        <f t="shared" si="118"/>
        <v>0</v>
      </c>
      <c r="CQ1054" s="3" t="str">
        <f>CONCATENATE(baseURL!$A$1,baseURL!$B$1,baseURL!$C$1,".",C1054,".",L1054,".pkl&amp;seq=",BC1054)</f>
        <v>http://proteomics.broadinstitute.org/millscripts/viewfeed.pl?side=xl&amp;cycle=1&amp;fixedMods=iaaC&amp;file=msdataSM/iPRG2012_nd/cpick_in/iPRG2012_nd.1231.2.2.pkl&amp;seq=TLQTLDGR</v>
      </c>
    </row>
    <row r="1055" spans="1:95" x14ac:dyDescent="0.2">
      <c r="A1055" s="3">
        <v>3317</v>
      </c>
      <c r="B1055" s="2" t="s">
        <v>1687</v>
      </c>
      <c r="C1055" s="2" t="s">
        <v>1688</v>
      </c>
      <c r="D1055" s="3">
        <v>1998</v>
      </c>
      <c r="E1055" s="3">
        <v>1997</v>
      </c>
      <c r="F1055" s="3">
        <v>25855</v>
      </c>
      <c r="G1055" s="3">
        <v>3227</v>
      </c>
      <c r="H1055" s="3">
        <v>12.5983</v>
      </c>
      <c r="I1055" s="30">
        <v>497.23709000000002</v>
      </c>
      <c r="J1055" s="30">
        <v>497.23624790000002</v>
      </c>
      <c r="K1055" s="30">
        <v>8.4000000000000003E-4</v>
      </c>
      <c r="L1055" s="3">
        <v>2</v>
      </c>
      <c r="M1055" s="3">
        <v>2</v>
      </c>
      <c r="N1055" s="10">
        <f t="shared" si="112"/>
        <v>1</v>
      </c>
      <c r="O1055" s="35">
        <v>2</v>
      </c>
      <c r="P1055" s="17"/>
      <c r="Q1055" s="40">
        <v>993.46360000000004</v>
      </c>
      <c r="R1055" s="40">
        <v>497.23543999999998</v>
      </c>
      <c r="S1055" s="18">
        <f t="shared" si="113"/>
        <v>3.3183475418416748</v>
      </c>
      <c r="T1055" s="18">
        <f t="shared" si="114"/>
        <v>1.6247836237109683</v>
      </c>
      <c r="U1055" s="18">
        <f t="shared" si="115"/>
        <v>1.5284509889597988</v>
      </c>
      <c r="V1055" s="30">
        <v>497.2362</v>
      </c>
      <c r="X1055" s="3" t="s">
        <v>47</v>
      </c>
      <c r="Y1055" s="3" t="s">
        <v>47</v>
      </c>
      <c r="Z1055" s="3" t="s">
        <v>47</v>
      </c>
      <c r="AA1055" s="3" t="s">
        <v>47</v>
      </c>
      <c r="AB1055" s="12" t="s">
        <v>47</v>
      </c>
      <c r="AC1055" s="3" t="s">
        <v>47</v>
      </c>
      <c r="AE1055" s="3" t="s">
        <v>48</v>
      </c>
      <c r="AF1055" s="3" t="s">
        <v>47</v>
      </c>
      <c r="AG1055" s="3" t="s">
        <v>47</v>
      </c>
      <c r="AH1055" s="3" t="s">
        <v>47</v>
      </c>
      <c r="AI1055" s="3" t="s">
        <v>48</v>
      </c>
      <c r="AK1055" s="3" t="s">
        <v>48</v>
      </c>
      <c r="AL1055" s="3" t="s">
        <v>48</v>
      </c>
      <c r="AM1055" s="3" t="s">
        <v>47</v>
      </c>
      <c r="AN1055" s="3" t="s">
        <v>48</v>
      </c>
      <c r="AU1055" s="3">
        <v>0</v>
      </c>
      <c r="AV1055" s="3">
        <v>10</v>
      </c>
      <c r="AW1055" s="3">
        <v>1</v>
      </c>
      <c r="AX1055" s="3">
        <v>10</v>
      </c>
      <c r="AY1055" s="3">
        <v>100</v>
      </c>
      <c r="AZ1055" s="6" t="str">
        <f t="shared" si="116"/>
        <v>1231.3</v>
      </c>
      <c r="BC1055" s="12" t="s">
        <v>1689</v>
      </c>
      <c r="BJ1055" s="12">
        <f t="shared" si="117"/>
        <v>0</v>
      </c>
      <c r="BK1055" s="12">
        <f t="shared" si="118"/>
        <v>0</v>
      </c>
      <c r="CQ1055" s="3" t="str">
        <f>CONCATENATE(baseURL!$A$1,baseURL!$B$1,baseURL!$C$1,".",C1055,".",L1055,".pkl&amp;seq=",BC1055)</f>
        <v>http://proteomics.broadinstitute.org/millscripts/viewfeed.pl?side=xl&amp;cycle=1&amp;fixedMods=iaaC&amp;file=msdataSM/iPRG2012_nd/cpick_in/iPRG2012_nd.1231.3.2.pkl&amp;seq=FEDAEVQR</v>
      </c>
    </row>
    <row r="1056" spans="1:95" x14ac:dyDescent="0.2">
      <c r="A1056" s="3">
        <v>2519</v>
      </c>
      <c r="B1056" s="2" t="s">
        <v>1690</v>
      </c>
      <c r="C1056" s="2" t="s">
        <v>1691</v>
      </c>
      <c r="D1056" s="3">
        <v>1999</v>
      </c>
      <c r="E1056" s="3">
        <v>1998</v>
      </c>
      <c r="F1056" s="3">
        <v>25856</v>
      </c>
      <c r="G1056" s="3">
        <v>3228</v>
      </c>
      <c r="H1056" s="3">
        <v>12.6</v>
      </c>
      <c r="I1056" s="30">
        <v>517.76774999999998</v>
      </c>
      <c r="J1056" s="30">
        <v>517.76775020000002</v>
      </c>
      <c r="K1056" s="30">
        <v>0</v>
      </c>
      <c r="L1056" s="3">
        <v>2</v>
      </c>
      <c r="M1056" s="3">
        <v>0</v>
      </c>
      <c r="N1056" s="10">
        <f t="shared" si="112"/>
        <v>1</v>
      </c>
      <c r="O1056" s="35">
        <v>2</v>
      </c>
      <c r="P1056" s="17"/>
      <c r="Q1056" s="40">
        <v>1034.5265400000001</v>
      </c>
      <c r="R1056" s="40">
        <v>517.76691000000005</v>
      </c>
      <c r="S1056" s="18">
        <f t="shared" si="113"/>
        <v>1.6223516484001785</v>
      </c>
      <c r="T1056" s="18">
        <f t="shared" si="114"/>
        <v>1.6227379226890661</v>
      </c>
      <c r="U1056" s="18">
        <f t="shared" si="115"/>
        <v>1.3326459969471978</v>
      </c>
      <c r="V1056" s="30">
        <v>517.76760000000002</v>
      </c>
      <c r="W1056" s="3" t="s">
        <v>47</v>
      </c>
      <c r="Z1056" s="3" t="s">
        <v>47</v>
      </c>
      <c r="AA1056" s="3" t="s">
        <v>47</v>
      </c>
      <c r="AB1056" s="12" t="s">
        <v>47</v>
      </c>
      <c r="AC1056" s="3" t="s">
        <v>47</v>
      </c>
      <c r="AE1056" s="3" t="s">
        <v>47</v>
      </c>
      <c r="AF1056" s="3" t="s">
        <v>48</v>
      </c>
      <c r="AG1056" s="3" t="s">
        <v>52</v>
      </c>
      <c r="AH1056" s="3" t="s">
        <v>47</v>
      </c>
      <c r="AI1056" s="3" t="s">
        <v>48</v>
      </c>
      <c r="AK1056" s="3" t="s">
        <v>52</v>
      </c>
      <c r="AL1056" s="3" t="s">
        <v>48</v>
      </c>
      <c r="AU1056" s="3">
        <v>0</v>
      </c>
      <c r="AV1056" s="3">
        <v>7</v>
      </c>
      <c r="AW1056" s="3">
        <v>1</v>
      </c>
      <c r="AX1056" s="3">
        <v>7</v>
      </c>
      <c r="AY1056" s="3">
        <v>100</v>
      </c>
      <c r="AZ1056" s="6" t="str">
        <f t="shared" si="116"/>
        <v>1231.4</v>
      </c>
      <c r="BC1056" s="12" t="s">
        <v>1692</v>
      </c>
      <c r="BJ1056" s="12">
        <f t="shared" si="117"/>
        <v>0</v>
      </c>
      <c r="BK1056" s="12">
        <f t="shared" si="118"/>
        <v>0</v>
      </c>
      <c r="CQ1056" s="3" t="str">
        <f>CONCATENATE(baseURL!$A$1,baseURL!$B$1,baseURL!$C$1,".",C1056,".",L1056,".pkl&amp;seq=",BC1056)</f>
        <v>http://proteomics.broadinstitute.org/millscripts/viewfeed.pl?side=xl&amp;cycle=1&amp;fixedMods=iaaC&amp;file=msdataSM/iPRG2012_nd/cpick_in/iPRG2012_nd.1231.4.2.pkl&amp;seq=YNPLEKRD</v>
      </c>
    </row>
    <row r="1057" spans="1:95" x14ac:dyDescent="0.2">
      <c r="A1057" s="3">
        <v>7472</v>
      </c>
      <c r="B1057" s="13" t="s">
        <v>1693</v>
      </c>
      <c r="C1057" s="13" t="s">
        <v>1694</v>
      </c>
      <c r="D1057" s="7">
        <v>2001</v>
      </c>
      <c r="E1057" s="7">
        <v>2000</v>
      </c>
      <c r="F1057" s="7">
        <v>25858</v>
      </c>
      <c r="G1057" s="7">
        <v>3230</v>
      </c>
      <c r="H1057" s="7">
        <v>12.603300000000001</v>
      </c>
      <c r="I1057" s="31">
        <v>538.93125999999995</v>
      </c>
      <c r="J1057" s="31">
        <v>538.93007079999995</v>
      </c>
      <c r="K1057" s="31">
        <v>1.1900000000000001E-3</v>
      </c>
      <c r="L1057" s="7">
        <v>3</v>
      </c>
      <c r="M1057" s="7">
        <v>3</v>
      </c>
      <c r="N1057" s="26">
        <f t="shared" si="112"/>
        <v>1</v>
      </c>
      <c r="O1057" s="36">
        <v>3</v>
      </c>
      <c r="Q1057" s="41">
        <v>1614.7726700000001</v>
      </c>
      <c r="R1057" s="39">
        <v>538.92908</v>
      </c>
      <c r="S1057" s="27">
        <f t="shared" si="113"/>
        <v>4.0450591383062822</v>
      </c>
      <c r="T1057" s="27">
        <f t="shared" si="114"/>
        <v>1.8384608229975383</v>
      </c>
      <c r="U1057" s="27">
        <f t="shared" si="115"/>
        <v>1.5215360061402923</v>
      </c>
      <c r="V1057" s="31">
        <v>538.92989999999998</v>
      </c>
      <c r="W1057" s="7" t="s">
        <v>47</v>
      </c>
      <c r="X1057" s="7" t="s">
        <v>47</v>
      </c>
      <c r="Y1057" s="7"/>
      <c r="Z1057" s="7"/>
      <c r="AA1057" s="7"/>
      <c r="AB1057" s="25"/>
      <c r="AC1057" s="7"/>
      <c r="AD1057" s="7" t="s">
        <v>47</v>
      </c>
      <c r="AE1057" s="7" t="s">
        <v>48</v>
      </c>
      <c r="AF1057" s="7"/>
      <c r="AG1057" s="7" t="s">
        <v>52</v>
      </c>
      <c r="AH1057" s="7" t="s">
        <v>47</v>
      </c>
      <c r="AI1057" s="7"/>
      <c r="AJ1057" s="7"/>
      <c r="AK1057" s="7"/>
      <c r="AL1057" s="7" t="s">
        <v>52</v>
      </c>
      <c r="AM1057" s="7"/>
      <c r="AN1057" s="7"/>
      <c r="AO1057" s="7"/>
      <c r="AP1057" s="7" t="s">
        <v>48</v>
      </c>
      <c r="AQ1057" s="7"/>
      <c r="AR1057" s="7"/>
      <c r="AS1057" s="7"/>
      <c r="AT1057" s="7"/>
      <c r="AU1057" s="3">
        <v>0</v>
      </c>
      <c r="AV1057" s="3">
        <v>4</v>
      </c>
      <c r="AW1057" s="3">
        <v>2</v>
      </c>
      <c r="AX1057" s="3">
        <v>3</v>
      </c>
      <c r="AY1057" s="3">
        <v>75</v>
      </c>
      <c r="AZ1057" s="14" t="str">
        <f t="shared" si="116"/>
        <v>1231.6</v>
      </c>
      <c r="BA1057" s="15"/>
      <c r="BC1057" s="12" t="s">
        <v>1695</v>
      </c>
      <c r="BI1057" s="12" t="s">
        <v>594</v>
      </c>
      <c r="BJ1057" s="25">
        <f t="shared" si="117"/>
        <v>1</v>
      </c>
      <c r="BK1057" s="12">
        <f t="shared" si="118"/>
        <v>1</v>
      </c>
      <c r="BR1057" s="3" t="s">
        <v>594</v>
      </c>
      <c r="BZ1057" s="3" t="s">
        <v>20248</v>
      </c>
      <c r="CQ1057" s="3" t="str">
        <f>CONCATENATE(baseURL!$A$1,baseURL!$B$1,baseURL!$C$1,".",C1057,".",L1057,".pkl&amp;seq=",BC1057,"&amp;varMods=ReducedCys-C")</f>
        <v>http://proteomics.broadinstitute.org/millscripts/viewfeed.pl?side=xl&amp;cycle=1&amp;fixedMods=iaaC&amp;file=msdataSM/iPRG2012_nd/cpick_in/iPRG2012_nd.1231.6.3.pkl&amp;seq=ALASKYNcDKSVCR&amp;varMods=ReducedCys-C</v>
      </c>
    </row>
    <row r="1058" spans="1:95" x14ac:dyDescent="0.2">
      <c r="A1058" s="3">
        <v>2832</v>
      </c>
      <c r="B1058" s="2" t="s">
        <v>1681</v>
      </c>
      <c r="C1058" s="2" t="s">
        <v>1682</v>
      </c>
      <c r="D1058" s="3">
        <v>2004</v>
      </c>
      <c r="E1058" s="3">
        <v>2003</v>
      </c>
      <c r="F1058" s="3">
        <v>25861</v>
      </c>
      <c r="G1058" s="3">
        <v>3233</v>
      </c>
      <c r="H1058" s="3">
        <v>12.61</v>
      </c>
      <c r="I1058" s="30">
        <v>918.86967000000004</v>
      </c>
      <c r="J1058" s="30">
        <v>918.86732670000004</v>
      </c>
      <c r="K1058" s="30">
        <v>2.3400000000000001E-3</v>
      </c>
      <c r="L1058" s="3">
        <v>2</v>
      </c>
      <c r="M1058" s="3">
        <v>2</v>
      </c>
      <c r="N1058" s="10">
        <f t="shared" si="112"/>
        <v>1</v>
      </c>
      <c r="O1058" s="35">
        <v>2</v>
      </c>
      <c r="P1058" s="17"/>
      <c r="Q1058" s="40">
        <v>1836.7253700000001</v>
      </c>
      <c r="R1058" s="40">
        <v>918.86631999999997</v>
      </c>
      <c r="S1058" s="18">
        <f t="shared" si="113"/>
        <v>3.6457969207844902</v>
      </c>
      <c r="T1058" s="18">
        <f t="shared" si="114"/>
        <v>1.0955891821802277</v>
      </c>
      <c r="U1058" s="18">
        <f t="shared" si="115"/>
        <v>1.0665316365353867</v>
      </c>
      <c r="V1058" s="30">
        <v>918.8673</v>
      </c>
      <c r="Z1058" s="3" t="s">
        <v>47</v>
      </c>
      <c r="AA1058" s="3" t="s">
        <v>47</v>
      </c>
      <c r="AB1058" s="12" t="s">
        <v>47</v>
      </c>
      <c r="AC1058" s="3" t="s">
        <v>47</v>
      </c>
      <c r="AF1058" s="3" t="s">
        <v>47</v>
      </c>
      <c r="AI1058" s="3" t="s">
        <v>47</v>
      </c>
      <c r="AL1058" s="3" t="s">
        <v>47</v>
      </c>
      <c r="AN1058" s="3" t="s">
        <v>47</v>
      </c>
      <c r="AU1058" s="3">
        <v>0</v>
      </c>
      <c r="AV1058" s="3">
        <v>8</v>
      </c>
      <c r="AW1058" s="3">
        <v>1</v>
      </c>
      <c r="AX1058" s="3">
        <v>8</v>
      </c>
      <c r="AY1058" s="3">
        <v>100</v>
      </c>
      <c r="AZ1058" s="6" t="str">
        <f t="shared" si="116"/>
        <v>1231.9</v>
      </c>
      <c r="BC1058" s="12" t="s">
        <v>1683</v>
      </c>
      <c r="BJ1058" s="12">
        <f t="shared" si="117"/>
        <v>0</v>
      </c>
      <c r="BK1058" s="12">
        <f t="shared" si="118"/>
        <v>0</v>
      </c>
      <c r="CQ1058" s="3" t="str">
        <f>CONCATENATE(baseURL!$A$1,baseURL!$B$1,baseURL!$C$1,".",C1058,".",L1058,".pkl&amp;seq=",BC1058)</f>
        <v>http://proteomics.broadinstitute.org/millscripts/viewfeed.pl?side=xl&amp;cycle=1&amp;fixedMods=iaaC&amp;file=msdataSM/iPRG2012_nd/cpick_in/iPRG2012_nd.1231.9.2.pkl&amp;seq=KAEASGEAADEADEADEE</v>
      </c>
    </row>
    <row r="1059" spans="1:95" x14ac:dyDescent="0.2">
      <c r="A1059" s="3">
        <v>6855</v>
      </c>
      <c r="B1059" s="2" t="s">
        <v>1696</v>
      </c>
      <c r="C1059" s="2" t="s">
        <v>1697</v>
      </c>
      <c r="D1059" s="3">
        <v>2006</v>
      </c>
      <c r="E1059" s="3">
        <v>2005</v>
      </c>
      <c r="F1059" s="3">
        <v>25875</v>
      </c>
      <c r="G1059" s="3">
        <v>3236</v>
      </c>
      <c r="H1059" s="3">
        <v>12.622299999999999</v>
      </c>
      <c r="I1059" s="30">
        <v>442.22219000000001</v>
      </c>
      <c r="J1059" s="30">
        <v>442.22126750000001</v>
      </c>
      <c r="K1059" s="30">
        <v>9.2000000000000003E-4</v>
      </c>
      <c r="L1059" s="3">
        <v>2</v>
      </c>
      <c r="M1059" s="3">
        <v>2</v>
      </c>
      <c r="N1059" s="10">
        <f t="shared" si="112"/>
        <v>1</v>
      </c>
      <c r="O1059" s="35">
        <v>2</v>
      </c>
      <c r="P1059" s="17"/>
      <c r="Q1059" s="40">
        <v>883.43421000000001</v>
      </c>
      <c r="R1059" s="40">
        <v>442.22075000000001</v>
      </c>
      <c r="S1059" s="18">
        <f t="shared" si="113"/>
        <v>3.2562922477118685</v>
      </c>
      <c r="T1059" s="18">
        <f t="shared" si="114"/>
        <v>1.1702300265214527</v>
      </c>
      <c r="U1059" s="18">
        <f t="shared" si="115"/>
        <v>0.79145992124744535</v>
      </c>
      <c r="V1059" s="30">
        <v>442.22109999999998</v>
      </c>
      <c r="W1059" s="3" t="s">
        <v>47</v>
      </c>
      <c r="X1059" s="3" t="s">
        <v>47</v>
      </c>
      <c r="Y1059" s="3" t="s">
        <v>47</v>
      </c>
      <c r="Z1059" s="3" t="s">
        <v>47</v>
      </c>
      <c r="AA1059" s="3" t="s">
        <v>47</v>
      </c>
      <c r="AB1059" s="12" t="s">
        <v>47</v>
      </c>
      <c r="AC1059" s="3" t="s">
        <v>47</v>
      </c>
      <c r="AF1059" s="3" t="s">
        <v>47</v>
      </c>
      <c r="AG1059" s="3" t="s">
        <v>47</v>
      </c>
      <c r="AH1059" s="3" t="s">
        <v>47</v>
      </c>
      <c r="AI1059" s="3" t="s">
        <v>47</v>
      </c>
      <c r="AJ1059" s="3" t="s">
        <v>47</v>
      </c>
      <c r="AK1059" s="3" t="s">
        <v>47</v>
      </c>
      <c r="AL1059" s="3" t="s">
        <v>47</v>
      </c>
      <c r="AN1059" s="3" t="s">
        <v>47</v>
      </c>
      <c r="AO1059" s="3" t="s">
        <v>47</v>
      </c>
      <c r="AP1059" s="3" t="s">
        <v>47</v>
      </c>
      <c r="AU1059" s="3">
        <v>0</v>
      </c>
      <c r="AV1059" s="3">
        <v>17</v>
      </c>
      <c r="AW1059" s="3">
        <v>1</v>
      </c>
      <c r="AX1059" s="3">
        <v>17</v>
      </c>
      <c r="AY1059" s="3">
        <v>100</v>
      </c>
      <c r="AZ1059" s="6" t="str">
        <f t="shared" si="116"/>
        <v>1232.2</v>
      </c>
      <c r="BC1059" s="12" t="s">
        <v>1698</v>
      </c>
      <c r="BJ1059" s="12">
        <f t="shared" si="117"/>
        <v>1</v>
      </c>
      <c r="BK1059" s="12">
        <f t="shared" si="118"/>
        <v>0</v>
      </c>
      <c r="CQ1059" s="3" t="str">
        <f>CONCATENATE(baseURL!$A$1,baseURL!$B$1,baseURL!$C$1,".",C1059,".",L1059,".pkl&amp;seq=",BC1059)</f>
        <v>http://proteomics.broadinstitute.org/millscripts/viewfeed.pl?side=xl&amp;cycle=1&amp;fixedMods=iaaC&amp;file=msdataSM/iPRG2012_nd/cpick_in/iPRG2012_nd.1232.2.2.pkl&amp;seq=YSNLVCK</v>
      </c>
    </row>
    <row r="1060" spans="1:95" x14ac:dyDescent="0.2">
      <c r="A1060" s="3">
        <v>2394</v>
      </c>
      <c r="B1060" s="2" t="s">
        <v>1699</v>
      </c>
      <c r="C1060" s="2" t="s">
        <v>1693</v>
      </c>
      <c r="D1060" s="3">
        <v>2011</v>
      </c>
      <c r="E1060" s="3">
        <v>2010</v>
      </c>
      <c r="F1060" s="3">
        <v>25880</v>
      </c>
      <c r="G1060" s="3">
        <v>3241</v>
      </c>
      <c r="H1060" s="3">
        <v>12.6348</v>
      </c>
      <c r="I1060" s="30">
        <v>736.93331000000001</v>
      </c>
      <c r="J1060" s="30">
        <v>736.9332273</v>
      </c>
      <c r="K1060" s="30">
        <v>8.0000000000000007E-5</v>
      </c>
      <c r="L1060" s="3">
        <v>2</v>
      </c>
      <c r="M1060" s="3">
        <v>2</v>
      </c>
      <c r="N1060" s="10">
        <f t="shared" si="112"/>
        <v>1</v>
      </c>
      <c r="O1060" s="35">
        <v>2</v>
      </c>
      <c r="P1060" s="17"/>
      <c r="Q1060" s="40">
        <v>1472.8583699999999</v>
      </c>
      <c r="R1060" s="40">
        <v>736.93282999999997</v>
      </c>
      <c r="S1060" s="18">
        <f t="shared" si="113"/>
        <v>0.65134837328209649</v>
      </c>
      <c r="T1060" s="18">
        <f t="shared" si="114"/>
        <v>0.53912647646796275</v>
      </c>
      <c r="U1060" s="18">
        <f t="shared" si="115"/>
        <v>0.50208103781863178</v>
      </c>
      <c r="V1060" s="30">
        <v>736.93320000000006</v>
      </c>
      <c r="W1060" s="3" t="s">
        <v>47</v>
      </c>
      <c r="Z1060" s="3" t="s">
        <v>47</v>
      </c>
      <c r="AA1060" s="3" t="s">
        <v>47</v>
      </c>
      <c r="AB1060" s="12" t="s">
        <v>47</v>
      </c>
      <c r="AD1060" s="3" t="s">
        <v>47</v>
      </c>
      <c r="AE1060" s="3" t="s">
        <v>48</v>
      </c>
      <c r="AF1060" s="3" t="s">
        <v>47</v>
      </c>
      <c r="AH1060" s="3" t="s">
        <v>47</v>
      </c>
      <c r="AI1060" s="3" t="s">
        <v>48</v>
      </c>
      <c r="AK1060" s="3" t="s">
        <v>52</v>
      </c>
      <c r="AL1060" s="3" t="s">
        <v>48</v>
      </c>
      <c r="AN1060" s="3" t="s">
        <v>48</v>
      </c>
      <c r="AU1060" s="3">
        <v>0</v>
      </c>
      <c r="AV1060" s="3">
        <v>7</v>
      </c>
      <c r="AW1060" s="3">
        <v>1</v>
      </c>
      <c r="AX1060" s="3">
        <v>7</v>
      </c>
      <c r="AY1060" s="3">
        <v>100</v>
      </c>
      <c r="AZ1060" s="6" t="str">
        <f t="shared" si="116"/>
        <v>1232.7</v>
      </c>
      <c r="BC1060" s="12" t="s">
        <v>1700</v>
      </c>
      <c r="BJ1060" s="12">
        <f t="shared" si="117"/>
        <v>0</v>
      </c>
      <c r="BK1060" s="12">
        <f t="shared" si="118"/>
        <v>0</v>
      </c>
      <c r="CQ1060" s="3" t="str">
        <f>CONCATENATE(baseURL!$A$1,baseURL!$B$1,baseURL!$C$1,".",C1060,".",L1060,".pkl&amp;seq=",BC1060)</f>
        <v>http://proteomics.broadinstitute.org/millscripts/viewfeed.pl?side=xl&amp;cycle=1&amp;fixedMods=iaaC&amp;file=msdataSM/iPRG2012_nd/cpick_in/iPRG2012_nd.1232.7.2.pkl&amp;seq=VAQVQKQAPTFKK</v>
      </c>
    </row>
    <row r="1061" spans="1:95" x14ac:dyDescent="0.2">
      <c r="A1061" s="3">
        <v>3046</v>
      </c>
      <c r="B1061" s="2" t="s">
        <v>1703</v>
      </c>
      <c r="C1061" s="2" t="s">
        <v>1704</v>
      </c>
      <c r="D1061" s="3">
        <v>2017</v>
      </c>
      <c r="E1061" s="3">
        <v>2016</v>
      </c>
      <c r="F1061" s="3">
        <v>25900</v>
      </c>
      <c r="G1061" s="3">
        <v>3248</v>
      </c>
      <c r="H1061" s="3">
        <v>12.6546</v>
      </c>
      <c r="I1061" s="30">
        <v>515.30141000000003</v>
      </c>
      <c r="J1061" s="30">
        <v>515.30070490000003</v>
      </c>
      <c r="K1061" s="30">
        <v>7.1000000000000002E-4</v>
      </c>
      <c r="L1061" s="3">
        <v>4</v>
      </c>
      <c r="M1061" s="3">
        <v>2</v>
      </c>
      <c r="N1061" s="10">
        <f t="shared" si="112"/>
        <v>-1</v>
      </c>
      <c r="O1061" s="35">
        <v>2</v>
      </c>
      <c r="P1061" s="17"/>
      <c r="Q1061" s="40">
        <v>1029.5938900000001</v>
      </c>
      <c r="R1061" s="40">
        <v>515.30057999999997</v>
      </c>
      <c r="S1061" s="18">
        <f t="shared" si="113"/>
        <v>1.6107103936589813</v>
      </c>
      <c r="T1061" s="18">
        <f t="shared" si="114"/>
        <v>0.24238280511895482</v>
      </c>
      <c r="U1061" s="18">
        <f t="shared" si="115"/>
        <v>0.23287379191013069</v>
      </c>
      <c r="V1061" s="30">
        <v>515.30070000000001</v>
      </c>
      <c r="W1061" s="3" t="s">
        <v>48</v>
      </c>
      <c r="X1061" s="3" t="s">
        <v>47</v>
      </c>
      <c r="Y1061" s="3" t="s">
        <v>47</v>
      </c>
      <c r="Z1061" s="3" t="s">
        <v>48</v>
      </c>
      <c r="AA1061" s="3" t="s">
        <v>47</v>
      </c>
      <c r="AB1061" s="12" t="s">
        <v>65</v>
      </c>
      <c r="AC1061" s="3" t="s">
        <v>65</v>
      </c>
      <c r="AF1061" s="3" t="s">
        <v>48</v>
      </c>
      <c r="AG1061" s="3" t="s">
        <v>52</v>
      </c>
      <c r="AH1061" s="3" t="s">
        <v>48</v>
      </c>
      <c r="AI1061" s="3" t="s">
        <v>65</v>
      </c>
      <c r="AL1061" s="3" t="s">
        <v>48</v>
      </c>
      <c r="AM1061" s="3" t="s">
        <v>48</v>
      </c>
      <c r="AP1061" s="3" t="s">
        <v>52</v>
      </c>
      <c r="AU1061" s="3">
        <v>3</v>
      </c>
      <c r="AV1061" s="3">
        <v>3</v>
      </c>
      <c r="AW1061" s="3">
        <v>1</v>
      </c>
      <c r="AX1061" s="3">
        <v>3</v>
      </c>
      <c r="AY1061" s="3">
        <v>100</v>
      </c>
      <c r="AZ1061" s="6" t="str">
        <f t="shared" si="116"/>
        <v>1233.6</v>
      </c>
      <c r="BC1061" s="12" t="s">
        <v>1705</v>
      </c>
      <c r="BJ1061" s="12">
        <f t="shared" si="117"/>
        <v>0</v>
      </c>
      <c r="BK1061" s="12">
        <f t="shared" si="118"/>
        <v>0</v>
      </c>
      <c r="BX1061" s="3" t="s">
        <v>1706</v>
      </c>
      <c r="BY1061" s="3" t="s">
        <v>1706</v>
      </c>
      <c r="CE1061" s="3" t="s">
        <v>1706</v>
      </c>
      <c r="CQ1061" s="3" t="str">
        <f>CONCATENATE(baseURL!$A$1,baseURL!$B$1,baseURL!$C$1,".",C1061,".",L1061,".pkl&amp;seq=",BC1061)</f>
        <v>http://proteomics.broadinstitute.org/millscripts/viewfeed.pl?side=xl&amp;cycle=1&amp;fixedMods=iaaC&amp;file=msdataSM/iPRG2012_nd/cpick_in/iPRG2012_nd.1233.6.4.pkl&amp;seq=ALEGAEKLAK</v>
      </c>
    </row>
    <row r="1062" spans="1:95" x14ac:dyDescent="0.2">
      <c r="A1062" s="3">
        <v>3593</v>
      </c>
      <c r="B1062" s="2" t="s">
        <v>1707</v>
      </c>
      <c r="C1062" s="2" t="s">
        <v>1708</v>
      </c>
      <c r="D1062" s="3">
        <v>2018</v>
      </c>
      <c r="E1062" s="3">
        <v>2017</v>
      </c>
      <c r="F1062" s="3">
        <v>25901</v>
      </c>
      <c r="G1062" s="3">
        <v>3249</v>
      </c>
      <c r="H1062" s="3">
        <v>12.6571</v>
      </c>
      <c r="I1062" s="30">
        <v>544.77211</v>
      </c>
      <c r="J1062" s="30">
        <v>544.77063659999999</v>
      </c>
      <c r="K1062" s="30">
        <v>1.47E-3</v>
      </c>
      <c r="L1062" s="3">
        <v>2</v>
      </c>
      <c r="M1062" s="3">
        <v>2</v>
      </c>
      <c r="N1062" s="10">
        <f t="shared" si="112"/>
        <v>1</v>
      </c>
      <c r="O1062" s="35">
        <v>2</v>
      </c>
      <c r="P1062" s="17"/>
      <c r="Q1062" s="40">
        <v>1088.5330799999999</v>
      </c>
      <c r="R1062" s="40">
        <v>544.77017999999998</v>
      </c>
      <c r="S1062" s="18">
        <f t="shared" si="113"/>
        <v>3.5427783510759574</v>
      </c>
      <c r="T1062" s="18">
        <f t="shared" si="114"/>
        <v>0.83815160368506514</v>
      </c>
      <c r="U1062" s="18">
        <f t="shared" si="115"/>
        <v>0.95453095478054306</v>
      </c>
      <c r="V1062" s="30">
        <v>544.77070000000003</v>
      </c>
      <c r="W1062" s="3" t="s">
        <v>47</v>
      </c>
      <c r="X1062" s="3" t="s">
        <v>47</v>
      </c>
      <c r="Y1062" s="3" t="s">
        <v>47</v>
      </c>
      <c r="Z1062" s="3" t="s">
        <v>47</v>
      </c>
      <c r="AA1062" s="3" t="s">
        <v>48</v>
      </c>
      <c r="AB1062" s="12" t="s">
        <v>47</v>
      </c>
      <c r="AC1062" s="3" t="s">
        <v>47</v>
      </c>
      <c r="AE1062" s="3" t="s">
        <v>47</v>
      </c>
      <c r="AF1062" s="3" t="s">
        <v>47</v>
      </c>
      <c r="AG1062" s="3" t="s">
        <v>48</v>
      </c>
      <c r="AH1062" s="3" t="s">
        <v>47</v>
      </c>
      <c r="AI1062" s="3" t="s">
        <v>47</v>
      </c>
      <c r="AK1062" s="3" t="s">
        <v>48</v>
      </c>
      <c r="AL1062" s="3" t="s">
        <v>47</v>
      </c>
      <c r="AN1062" s="3" t="s">
        <v>47</v>
      </c>
      <c r="AU1062" s="3">
        <v>0</v>
      </c>
      <c r="AV1062" s="3">
        <v>12</v>
      </c>
      <c r="AW1062" s="3">
        <v>1</v>
      </c>
      <c r="AX1062" s="3">
        <v>12</v>
      </c>
      <c r="AY1062" s="3">
        <v>100</v>
      </c>
      <c r="AZ1062" s="6" t="str">
        <f t="shared" si="116"/>
        <v>1233.7</v>
      </c>
      <c r="BC1062" s="12" t="s">
        <v>1709</v>
      </c>
      <c r="BJ1062" s="12">
        <f t="shared" si="117"/>
        <v>0</v>
      </c>
      <c r="BK1062" s="12">
        <f t="shared" si="118"/>
        <v>0</v>
      </c>
      <c r="CQ1062" s="3" t="str">
        <f>CONCATENATE(baseURL!$A$1,baseURL!$B$1,baseURL!$C$1,".",C1062,".",L1062,".pkl&amp;seq=",BC1062)</f>
        <v>http://proteomics.broadinstitute.org/millscripts/viewfeed.pl?side=xl&amp;cycle=1&amp;fixedMods=iaaC&amp;file=msdataSM/iPRG2012_nd/cpick_in/iPRG2012_nd.1233.7.2.pkl&amp;seq=TQDVLGENGR</v>
      </c>
    </row>
    <row r="1063" spans="1:95" x14ac:dyDescent="0.2">
      <c r="A1063" s="3">
        <v>2437</v>
      </c>
      <c r="B1063" s="2" t="s">
        <v>1710</v>
      </c>
      <c r="C1063" s="2" t="s">
        <v>1703</v>
      </c>
      <c r="D1063" s="3">
        <v>2026</v>
      </c>
      <c r="E1063" s="3">
        <v>2025</v>
      </c>
      <c r="F1063" s="3">
        <v>25922</v>
      </c>
      <c r="G1063" s="3">
        <v>3258</v>
      </c>
      <c r="H1063" s="3">
        <v>12.681900000000001</v>
      </c>
      <c r="I1063" s="30">
        <v>519.25154999999995</v>
      </c>
      <c r="J1063" s="30">
        <v>519.59440310000002</v>
      </c>
      <c r="K1063" s="30">
        <v>-0.34284999999999999</v>
      </c>
      <c r="L1063" s="3">
        <v>0</v>
      </c>
      <c r="M1063" s="3">
        <v>3</v>
      </c>
      <c r="N1063" s="10">
        <f t="shared" si="112"/>
        <v>1</v>
      </c>
      <c r="O1063" s="35">
        <v>3</v>
      </c>
      <c r="P1063" s="17"/>
      <c r="Q1063" s="40">
        <v>1556.76632</v>
      </c>
      <c r="R1063" s="40">
        <v>519.59362999999996</v>
      </c>
      <c r="S1063" s="18">
        <f t="shared" si="113"/>
        <v>-658.3606500333924</v>
      </c>
      <c r="T1063" s="18">
        <f t="shared" si="114"/>
        <v>1.4878935295268481</v>
      </c>
      <c r="U1063" s="18">
        <f t="shared" si="115"/>
        <v>1.097011139337519</v>
      </c>
      <c r="V1063" s="30">
        <v>519.5942</v>
      </c>
      <c r="W1063" s="3" t="s">
        <v>47</v>
      </c>
      <c r="Z1063" s="3" t="s">
        <v>47</v>
      </c>
      <c r="AA1063" s="3" t="s">
        <v>47</v>
      </c>
      <c r="AB1063" s="12" t="s">
        <v>47</v>
      </c>
      <c r="AC1063" s="3" t="s">
        <v>47</v>
      </c>
      <c r="AD1063" s="3" t="s">
        <v>47</v>
      </c>
      <c r="AE1063" s="3" t="s">
        <v>47</v>
      </c>
      <c r="AF1063" s="3" t="s">
        <v>47</v>
      </c>
      <c r="AH1063" s="3" t="s">
        <v>47</v>
      </c>
      <c r="AI1063" s="3" t="s">
        <v>47</v>
      </c>
      <c r="AK1063" s="3" t="s">
        <v>47</v>
      </c>
      <c r="AL1063" s="3" t="s">
        <v>48</v>
      </c>
      <c r="AU1063" s="3">
        <v>0</v>
      </c>
      <c r="AV1063" s="3">
        <v>11</v>
      </c>
      <c r="AW1063" s="3">
        <v>1</v>
      </c>
      <c r="AX1063" s="3">
        <v>11</v>
      </c>
      <c r="AY1063" s="3">
        <v>100</v>
      </c>
      <c r="AZ1063" s="6" t="str">
        <f t="shared" si="116"/>
        <v>1234.7</v>
      </c>
      <c r="BC1063" s="12" t="s">
        <v>1711</v>
      </c>
      <c r="BJ1063" s="12">
        <f t="shared" si="117"/>
        <v>0</v>
      </c>
      <c r="BK1063" s="12">
        <f t="shared" si="118"/>
        <v>0</v>
      </c>
      <c r="CQ1063" s="3" t="str">
        <f>CONCATENATE(baseURL!$A$1,baseURL!$B$1,baseURL!$C$1,".",C1063,".",L1063,".pkl&amp;seq=",BC1063)</f>
        <v>http://proteomics.broadinstitute.org/millscripts/viewfeed.pl?side=xl&amp;cycle=1&amp;fixedMods=iaaC&amp;file=msdataSM/iPRG2012_nd/cpick_in/iPRG2012_nd.1234.7.0.pkl&amp;seq=SATTLEREGNPEPR</v>
      </c>
    </row>
    <row r="1064" spans="1:95" x14ac:dyDescent="0.2">
      <c r="A1064" s="3">
        <v>4432</v>
      </c>
      <c r="B1064" s="2" t="s">
        <v>1712</v>
      </c>
      <c r="C1064" s="2" t="s">
        <v>1713</v>
      </c>
      <c r="D1064" s="3">
        <v>2029</v>
      </c>
      <c r="E1064" s="3">
        <v>2028</v>
      </c>
      <c r="F1064" s="3">
        <v>25938</v>
      </c>
      <c r="G1064" s="3">
        <v>3262</v>
      </c>
      <c r="H1064" s="3">
        <v>12.699199999999999</v>
      </c>
      <c r="I1064" s="30">
        <v>444.74358000000001</v>
      </c>
      <c r="J1064" s="30">
        <v>444.74327140000003</v>
      </c>
      <c r="K1064" s="30">
        <v>3.1E-4</v>
      </c>
      <c r="L1064" s="3">
        <v>2</v>
      </c>
      <c r="M1064" s="3">
        <v>2</v>
      </c>
      <c r="N1064" s="10">
        <f t="shared" si="112"/>
        <v>1</v>
      </c>
      <c r="O1064" s="35">
        <v>2</v>
      </c>
      <c r="P1064" s="17"/>
      <c r="Q1064" s="40">
        <v>888.47852</v>
      </c>
      <c r="R1064" s="40">
        <v>444.74290000000002</v>
      </c>
      <c r="S1064" s="18">
        <f t="shared" si="113"/>
        <v>1.5289732562081768</v>
      </c>
      <c r="T1064" s="18">
        <f t="shared" si="114"/>
        <v>0.83508921672702563</v>
      </c>
      <c r="U1064" s="18">
        <f t="shared" si="115"/>
        <v>0.44969801655437175</v>
      </c>
      <c r="V1064" s="30">
        <v>444.74310000000003</v>
      </c>
      <c r="W1064" s="3" t="s">
        <v>47</v>
      </c>
      <c r="X1064" s="3" t="s">
        <v>47</v>
      </c>
      <c r="Y1064" s="3" t="s">
        <v>47</v>
      </c>
      <c r="Z1064" s="3" t="s">
        <v>47</v>
      </c>
      <c r="AA1064" s="3" t="s">
        <v>47</v>
      </c>
      <c r="AB1064" s="12" t="s">
        <v>48</v>
      </c>
      <c r="AC1064" s="3" t="s">
        <v>47</v>
      </c>
      <c r="AD1064" s="3" t="s">
        <v>47</v>
      </c>
      <c r="AE1064" s="3" t="s">
        <v>47</v>
      </c>
      <c r="AF1064" s="3" t="s">
        <v>47</v>
      </c>
      <c r="AG1064" s="3" t="s">
        <v>48</v>
      </c>
      <c r="AH1064" s="3" t="s">
        <v>47</v>
      </c>
      <c r="AI1064" s="3" t="s">
        <v>48</v>
      </c>
      <c r="AK1064" s="3" t="s">
        <v>48</v>
      </c>
      <c r="AL1064" s="3" t="s">
        <v>48</v>
      </c>
      <c r="AM1064" s="3" t="s">
        <v>47</v>
      </c>
      <c r="AN1064" s="3" t="s">
        <v>48</v>
      </c>
      <c r="AU1064" s="3">
        <v>0</v>
      </c>
      <c r="AV1064" s="3">
        <v>11</v>
      </c>
      <c r="AW1064" s="3">
        <v>1</v>
      </c>
      <c r="AX1064" s="3">
        <v>11</v>
      </c>
      <c r="AY1064" s="3">
        <v>100</v>
      </c>
      <c r="AZ1064" s="6" t="str">
        <f t="shared" si="116"/>
        <v>1235.2</v>
      </c>
      <c r="BC1064" s="12" t="s">
        <v>1714</v>
      </c>
      <c r="BJ1064" s="12">
        <f t="shared" si="117"/>
        <v>0</v>
      </c>
      <c r="BK1064" s="12">
        <f t="shared" si="118"/>
        <v>0</v>
      </c>
      <c r="CQ1064" s="3" t="str">
        <f>CONCATENATE(baseURL!$A$1,baseURL!$B$1,baseURL!$C$1,".",C1064,".",L1064,".pkl&amp;seq=",BC1064)</f>
        <v>http://proteomics.broadinstitute.org/millscripts/viewfeed.pl?side=xl&amp;cycle=1&amp;fixedMods=iaaC&amp;file=msdataSM/iPRG2012_nd/cpick_in/iPRG2012_nd.1235.2.2.pkl&amp;seq=TGNAVKGEL</v>
      </c>
    </row>
    <row r="1065" spans="1:95" x14ac:dyDescent="0.2">
      <c r="A1065" s="3">
        <v>3090</v>
      </c>
      <c r="B1065" s="2" t="s">
        <v>1715</v>
      </c>
      <c r="C1065" s="2" t="s">
        <v>1716</v>
      </c>
      <c r="D1065" s="3">
        <v>2030</v>
      </c>
      <c r="E1065" s="3">
        <v>2029</v>
      </c>
      <c r="F1065" s="3">
        <v>25939</v>
      </c>
      <c r="G1065" s="3">
        <v>3263</v>
      </c>
      <c r="H1065" s="3">
        <v>12.702500000000001</v>
      </c>
      <c r="I1065" s="30">
        <v>450.74995000000001</v>
      </c>
      <c r="J1065" s="30">
        <v>450.74861989999999</v>
      </c>
      <c r="K1065" s="30">
        <v>1.33E-3</v>
      </c>
      <c r="L1065" s="3">
        <v>0</v>
      </c>
      <c r="M1065" s="3">
        <v>2</v>
      </c>
      <c r="N1065" s="10">
        <f t="shared" si="112"/>
        <v>1</v>
      </c>
      <c r="O1065" s="35">
        <v>2</v>
      </c>
      <c r="P1065" s="17"/>
      <c r="Q1065" s="40">
        <v>900.48976000000005</v>
      </c>
      <c r="R1065" s="40">
        <v>450.74851999999998</v>
      </c>
      <c r="S1065" s="18">
        <f t="shared" si="113"/>
        <v>3.1725007106569665</v>
      </c>
      <c r="T1065" s="18">
        <f t="shared" si="114"/>
        <v>0.22163134336915066</v>
      </c>
      <c r="U1065" s="18">
        <f t="shared" si="115"/>
        <v>-0.93178342540710613</v>
      </c>
      <c r="V1065" s="30">
        <v>450.74810000000002</v>
      </c>
      <c r="W1065" s="3" t="s">
        <v>47</v>
      </c>
      <c r="X1065" s="3" t="s">
        <v>47</v>
      </c>
      <c r="Y1065" s="3" t="s">
        <v>47</v>
      </c>
      <c r="Z1065" s="3" t="s">
        <v>48</v>
      </c>
      <c r="AA1065" s="3" t="s">
        <v>47</v>
      </c>
      <c r="AB1065" s="12" t="s">
        <v>47</v>
      </c>
      <c r="AC1065" s="3" t="s">
        <v>52</v>
      </c>
      <c r="AF1065" s="3" t="s">
        <v>48</v>
      </c>
      <c r="AG1065" s="3" t="s">
        <v>48</v>
      </c>
      <c r="AH1065" s="3" t="s">
        <v>48</v>
      </c>
      <c r="AI1065" s="3" t="s">
        <v>48</v>
      </c>
      <c r="AK1065" s="3" t="s">
        <v>52</v>
      </c>
      <c r="AL1065" s="3" t="s">
        <v>48</v>
      </c>
      <c r="AM1065" s="3" t="s">
        <v>48</v>
      </c>
      <c r="AU1065" s="3">
        <v>0</v>
      </c>
      <c r="AV1065" s="3">
        <v>5</v>
      </c>
      <c r="AW1065" s="3">
        <v>1</v>
      </c>
      <c r="AX1065" s="3">
        <v>5</v>
      </c>
      <c r="AY1065" s="3">
        <v>100</v>
      </c>
      <c r="AZ1065" s="6" t="str">
        <f t="shared" si="116"/>
        <v>1235.3</v>
      </c>
      <c r="BC1065" s="12" t="s">
        <v>1717</v>
      </c>
      <c r="BJ1065" s="12">
        <f t="shared" si="117"/>
        <v>0</v>
      </c>
      <c r="BK1065" s="12">
        <f t="shared" si="118"/>
        <v>0</v>
      </c>
      <c r="CQ1065" s="3" t="str">
        <f>CONCATENATE(baseURL!$A$1,baseURL!$B$1,baseURL!$C$1,".",C1065,".",L1065,".pkl&amp;seq=",BC1065)</f>
        <v>http://proteomics.broadinstitute.org/millscripts/viewfeed.pl?side=xl&amp;cycle=1&amp;fixedMods=iaaC&amp;file=msdataSM/iPRG2012_nd/cpick_in/iPRG2012_nd.1235.3.0.pkl&amp;seq=GLVENNVR</v>
      </c>
    </row>
    <row r="1066" spans="1:95" x14ac:dyDescent="0.2">
      <c r="A1066" s="3">
        <v>3577</v>
      </c>
      <c r="B1066" s="2" t="s">
        <v>1718</v>
      </c>
      <c r="C1066" s="2" t="s">
        <v>1715</v>
      </c>
      <c r="D1066" s="3">
        <v>2036</v>
      </c>
      <c r="E1066" s="3">
        <v>2035</v>
      </c>
      <c r="F1066" s="3">
        <v>25961</v>
      </c>
      <c r="G1066" s="3">
        <v>3270</v>
      </c>
      <c r="H1066" s="3">
        <v>12.7265</v>
      </c>
      <c r="I1066" s="30">
        <v>433.76506000000001</v>
      </c>
      <c r="J1066" s="30">
        <v>434.21500830000002</v>
      </c>
      <c r="K1066" s="30">
        <v>-0.44995000000000002</v>
      </c>
      <c r="L1066" s="3">
        <v>0</v>
      </c>
      <c r="M1066" s="3">
        <v>2</v>
      </c>
      <c r="N1066" s="10">
        <f t="shared" si="112"/>
        <v>1</v>
      </c>
      <c r="O1066" s="35">
        <v>2</v>
      </c>
      <c r="P1066" s="17"/>
      <c r="Q1066" s="40">
        <v>867.42066999999997</v>
      </c>
      <c r="R1066" s="40">
        <v>434.21397000000002</v>
      </c>
      <c r="S1066" s="18">
        <f t="shared" si="113"/>
        <v>-1033.8451340015893</v>
      </c>
      <c r="T1066" s="18">
        <f t="shared" si="114"/>
        <v>2.391217399119403</v>
      </c>
      <c r="U1066" s="18">
        <f t="shared" si="115"/>
        <v>1.4508975839745981</v>
      </c>
      <c r="V1066" s="30">
        <v>434.21460000000002</v>
      </c>
      <c r="W1066" s="3" t="s">
        <v>47</v>
      </c>
      <c r="X1066" s="3" t="s">
        <v>47</v>
      </c>
      <c r="Y1066" s="3" t="s">
        <v>47</v>
      </c>
      <c r="Z1066" s="3" t="s">
        <v>47</v>
      </c>
      <c r="AA1066" s="3" t="s">
        <v>48</v>
      </c>
      <c r="AB1066" s="12" t="s">
        <v>47</v>
      </c>
      <c r="AC1066" s="3" t="s">
        <v>47</v>
      </c>
      <c r="AD1066" s="3" t="s">
        <v>48</v>
      </c>
      <c r="AF1066" s="3" t="s">
        <v>48</v>
      </c>
      <c r="AH1066" s="3" t="s">
        <v>47</v>
      </c>
      <c r="AI1066" s="3" t="s">
        <v>47</v>
      </c>
      <c r="AK1066" s="3" t="s">
        <v>48</v>
      </c>
      <c r="AL1066" s="3" t="s">
        <v>48</v>
      </c>
      <c r="AU1066" s="3">
        <v>0</v>
      </c>
      <c r="AV1066" s="3">
        <v>8</v>
      </c>
      <c r="AW1066" s="3">
        <v>1</v>
      </c>
      <c r="AX1066" s="3">
        <v>8</v>
      </c>
      <c r="AY1066" s="3">
        <v>100</v>
      </c>
      <c r="AZ1066" s="6" t="str">
        <f t="shared" si="116"/>
        <v>1236.4</v>
      </c>
      <c r="BC1066" s="12" t="s">
        <v>1719</v>
      </c>
      <c r="BJ1066" s="12">
        <f t="shared" si="117"/>
        <v>0</v>
      </c>
      <c r="BK1066" s="12">
        <f t="shared" si="118"/>
        <v>0</v>
      </c>
      <c r="CQ1066" s="3" t="str">
        <f>CONCATENATE(baseURL!$A$1,baseURL!$B$1,baseURL!$C$1,".",C1066,".",L1066,".pkl&amp;seq=",BC1066)</f>
        <v>http://proteomics.broadinstitute.org/millscripts/viewfeed.pl?side=xl&amp;cycle=1&amp;fixedMods=iaaC&amp;file=msdataSM/iPRG2012_nd/cpick_in/iPRG2012_nd.1236.4.0.pkl&amp;seq=TLDYAER</v>
      </c>
    </row>
    <row r="1067" spans="1:95" x14ac:dyDescent="0.2">
      <c r="A1067" s="3">
        <v>1485</v>
      </c>
      <c r="B1067" s="2" t="s">
        <v>1720</v>
      </c>
      <c r="C1067" s="2" t="s">
        <v>1721</v>
      </c>
      <c r="D1067" s="3">
        <v>2040</v>
      </c>
      <c r="E1067" s="3">
        <v>2039</v>
      </c>
      <c r="F1067" s="3">
        <v>25979</v>
      </c>
      <c r="G1067" s="3">
        <v>3275</v>
      </c>
      <c r="H1067" s="3">
        <v>12.7438</v>
      </c>
      <c r="I1067" s="30">
        <v>439.22865999999999</v>
      </c>
      <c r="J1067" s="30">
        <v>439.22631310000003</v>
      </c>
      <c r="K1067" s="30">
        <v>2.3500000000000001E-3</v>
      </c>
      <c r="L1067" s="3">
        <v>2</v>
      </c>
      <c r="M1067" s="3">
        <v>2</v>
      </c>
      <c r="N1067" s="10">
        <f t="shared" si="112"/>
        <v>1</v>
      </c>
      <c r="O1067" s="35">
        <v>2</v>
      </c>
      <c r="P1067" s="17"/>
      <c r="Q1067" s="40">
        <v>877.44478000000004</v>
      </c>
      <c r="R1067" s="40">
        <v>439.22602999999998</v>
      </c>
      <c r="S1067" s="18">
        <f t="shared" si="113"/>
        <v>5.9878054131048843</v>
      </c>
      <c r="T1067" s="18">
        <f t="shared" si="114"/>
        <v>0.64454285654915089</v>
      </c>
      <c r="U1067" s="18">
        <f t="shared" si="115"/>
        <v>0.61471766598267541</v>
      </c>
      <c r="V1067" s="30">
        <v>439.22629999999998</v>
      </c>
      <c r="W1067" s="3" t="s">
        <v>65</v>
      </c>
      <c r="X1067" s="3" t="s">
        <v>47</v>
      </c>
      <c r="Y1067" s="3" t="s">
        <v>47</v>
      </c>
      <c r="Z1067" s="3" t="s">
        <v>52</v>
      </c>
      <c r="AA1067" s="3" t="s">
        <v>47</v>
      </c>
      <c r="AB1067" s="12" t="s">
        <v>48</v>
      </c>
      <c r="AC1067" s="3" t="s">
        <v>48</v>
      </c>
      <c r="AG1067" s="3" t="s">
        <v>47</v>
      </c>
      <c r="AH1067" s="3" t="s">
        <v>65</v>
      </c>
      <c r="AI1067" s="3" t="s">
        <v>47</v>
      </c>
      <c r="AK1067" s="3" t="s">
        <v>52</v>
      </c>
      <c r="AL1067" s="3" t="s">
        <v>52</v>
      </c>
      <c r="AO1067" s="3" t="s">
        <v>48</v>
      </c>
      <c r="AU1067" s="3">
        <v>2</v>
      </c>
      <c r="AV1067" s="3">
        <v>5</v>
      </c>
      <c r="AW1067" s="3">
        <v>1</v>
      </c>
      <c r="AX1067" s="3">
        <v>5</v>
      </c>
      <c r="AY1067" s="3">
        <v>100</v>
      </c>
      <c r="AZ1067" s="6" t="str">
        <f t="shared" si="116"/>
        <v>1237.1</v>
      </c>
      <c r="BC1067" s="12" t="s">
        <v>1722</v>
      </c>
      <c r="BJ1067" s="12">
        <f t="shared" si="117"/>
        <v>1</v>
      </c>
      <c r="BK1067" s="12">
        <f t="shared" si="118"/>
        <v>0</v>
      </c>
      <c r="BS1067" s="3" t="s">
        <v>1723</v>
      </c>
      <c r="CD1067" s="3" t="s">
        <v>1723</v>
      </c>
      <c r="CQ1067" s="3" t="str">
        <f>CONCATENATE(baseURL!$A$1,baseURL!$B$1,baseURL!$C$1,".",C1067,".",L1067,".pkl&amp;seq=",BC1067)</f>
        <v>http://proteomics.broadinstitute.org/millscripts/viewfeed.pl?side=xl&amp;cycle=1&amp;fixedMods=iaaC&amp;file=msdataSM/iPRG2012_nd/cpick_in/iPRG2012_nd.1237.1.2.pkl&amp;seq=CEVVVSGK</v>
      </c>
    </row>
    <row r="1068" spans="1:95" x14ac:dyDescent="0.2">
      <c r="A1068" s="3">
        <v>2358</v>
      </c>
      <c r="B1068" s="2" t="s">
        <v>1724</v>
      </c>
      <c r="C1068" s="2" t="s">
        <v>1725</v>
      </c>
      <c r="D1068" s="3">
        <v>2046</v>
      </c>
      <c r="E1068" s="3">
        <v>2045</v>
      </c>
      <c r="F1068" s="3">
        <v>25985</v>
      </c>
      <c r="G1068" s="3">
        <v>3281</v>
      </c>
      <c r="H1068" s="3">
        <v>12.758800000000001</v>
      </c>
      <c r="I1068" s="30">
        <v>778.89152000000001</v>
      </c>
      <c r="J1068" s="30">
        <v>778.88684190000004</v>
      </c>
      <c r="K1068" s="30">
        <v>4.6800000000000001E-3</v>
      </c>
      <c r="L1068" s="3">
        <v>2</v>
      </c>
      <c r="M1068" s="3">
        <v>2</v>
      </c>
      <c r="N1068" s="10">
        <f t="shared" si="112"/>
        <v>1</v>
      </c>
      <c r="O1068" s="35">
        <v>2</v>
      </c>
      <c r="P1068" s="17"/>
      <c r="Q1068" s="40">
        <v>1556.76632</v>
      </c>
      <c r="R1068" s="40">
        <v>778.88679999999999</v>
      </c>
      <c r="S1068" s="18">
        <f t="shared" si="113"/>
        <v>6.0599306600397691</v>
      </c>
      <c r="T1068" s="18">
        <f t="shared" si="114"/>
        <v>5.3794723497696401E-2</v>
      </c>
      <c r="U1068" s="18">
        <f t="shared" si="115"/>
        <v>-0.12838836140874124</v>
      </c>
      <c r="V1068" s="30">
        <v>778.88670000000002</v>
      </c>
      <c r="W1068" s="3" t="s">
        <v>47</v>
      </c>
      <c r="Y1068" s="3" t="s">
        <v>48</v>
      </c>
      <c r="Z1068" s="3" t="s">
        <v>47</v>
      </c>
      <c r="AA1068" s="3" t="s">
        <v>47</v>
      </c>
      <c r="AB1068" s="12" t="s">
        <v>52</v>
      </c>
      <c r="AF1068" s="3" t="s">
        <v>48</v>
      </c>
      <c r="AG1068" s="3" t="s">
        <v>52</v>
      </c>
      <c r="AH1068" s="3" t="s">
        <v>48</v>
      </c>
      <c r="AI1068" s="3" t="s">
        <v>52</v>
      </c>
      <c r="AK1068" s="3" t="s">
        <v>52</v>
      </c>
      <c r="AL1068" s="3" t="s">
        <v>52</v>
      </c>
      <c r="AU1068" s="3">
        <v>0</v>
      </c>
      <c r="AV1068" s="3">
        <v>3</v>
      </c>
      <c r="AW1068" s="3">
        <v>1</v>
      </c>
      <c r="AX1068" s="3">
        <v>3</v>
      </c>
      <c r="AY1068" s="3">
        <v>100</v>
      </c>
      <c r="AZ1068" s="6" t="str">
        <f t="shared" si="116"/>
        <v>1237.7</v>
      </c>
      <c r="BC1068" s="12" t="s">
        <v>1711</v>
      </c>
      <c r="BJ1068" s="12">
        <f t="shared" si="117"/>
        <v>0</v>
      </c>
      <c r="BK1068" s="12">
        <f t="shared" si="118"/>
        <v>0</v>
      </c>
      <c r="CQ1068" s="3" t="str">
        <f>CONCATENATE(baseURL!$A$1,baseURL!$B$1,baseURL!$C$1,".",C1068,".",L1068,".pkl&amp;seq=",BC1068)</f>
        <v>http://proteomics.broadinstitute.org/millscripts/viewfeed.pl?side=xl&amp;cycle=1&amp;fixedMods=iaaC&amp;file=msdataSM/iPRG2012_nd/cpick_in/iPRG2012_nd.1237.7.2.pkl&amp;seq=SATTLEREGNPEPR</v>
      </c>
    </row>
    <row r="1069" spans="1:95" x14ac:dyDescent="0.2">
      <c r="A1069" s="3">
        <v>4276</v>
      </c>
      <c r="B1069" s="2" t="s">
        <v>1726</v>
      </c>
      <c r="C1069" s="2" t="s">
        <v>1727</v>
      </c>
      <c r="D1069" s="3">
        <v>2055</v>
      </c>
      <c r="E1069" s="3">
        <v>2054</v>
      </c>
      <c r="F1069" s="3">
        <v>26023</v>
      </c>
      <c r="G1069" s="3">
        <v>3292</v>
      </c>
      <c r="H1069" s="3">
        <v>12.796799999999999</v>
      </c>
      <c r="I1069" s="30">
        <v>440.25231000000002</v>
      </c>
      <c r="J1069" s="30">
        <v>440.2511768</v>
      </c>
      <c r="K1069" s="30">
        <v>1.1299999999999999E-3</v>
      </c>
      <c r="L1069" s="3">
        <v>2</v>
      </c>
      <c r="M1069" s="3">
        <v>2</v>
      </c>
      <c r="N1069" s="10">
        <f t="shared" si="112"/>
        <v>1</v>
      </c>
      <c r="O1069" s="35">
        <v>2</v>
      </c>
      <c r="P1069" s="17"/>
      <c r="Q1069" s="40">
        <v>879.49343999999996</v>
      </c>
      <c r="R1069" s="40">
        <v>440.25036</v>
      </c>
      <c r="S1069" s="18">
        <f t="shared" si="113"/>
        <v>4.4292979113568487</v>
      </c>
      <c r="T1069" s="18">
        <f t="shared" si="114"/>
        <v>1.8553079661207093</v>
      </c>
      <c r="U1069" s="18">
        <f t="shared" si="115"/>
        <v>0.54514435835858455</v>
      </c>
      <c r="V1069" s="30">
        <v>440.25060000000002</v>
      </c>
      <c r="W1069" s="3" t="s">
        <v>47</v>
      </c>
      <c r="X1069" s="3" t="s">
        <v>47</v>
      </c>
      <c r="Y1069" s="3" t="s">
        <v>47</v>
      </c>
      <c r="Z1069" s="3" t="s">
        <v>47</v>
      </c>
      <c r="AA1069" s="3" t="s">
        <v>47</v>
      </c>
      <c r="AB1069" s="12" t="s">
        <v>47</v>
      </c>
      <c r="AC1069" s="3" t="s">
        <v>47</v>
      </c>
      <c r="AD1069" s="3" t="s">
        <v>48</v>
      </c>
      <c r="AF1069" s="3" t="s">
        <v>48</v>
      </c>
      <c r="AG1069" s="3" t="s">
        <v>47</v>
      </c>
      <c r="AH1069" s="3" t="s">
        <v>47</v>
      </c>
      <c r="AJ1069" s="3" t="s">
        <v>47</v>
      </c>
      <c r="AK1069" s="3" t="s">
        <v>48</v>
      </c>
      <c r="AL1069" s="3" t="s">
        <v>48</v>
      </c>
      <c r="AM1069" s="3" t="s">
        <v>47</v>
      </c>
      <c r="AN1069" s="3" t="s">
        <v>48</v>
      </c>
      <c r="AU1069" s="3">
        <v>0</v>
      </c>
      <c r="AV1069" s="3">
        <v>11</v>
      </c>
      <c r="AW1069" s="3">
        <v>1</v>
      </c>
      <c r="AX1069" s="3">
        <v>11</v>
      </c>
      <c r="AY1069" s="3">
        <v>100</v>
      </c>
      <c r="AZ1069" s="6" t="str">
        <f t="shared" si="116"/>
        <v>1239.3</v>
      </c>
      <c r="BC1069" s="12" t="s">
        <v>1728</v>
      </c>
      <c r="BJ1069" s="12">
        <f t="shared" si="117"/>
        <v>0</v>
      </c>
      <c r="BK1069" s="12">
        <f t="shared" si="118"/>
        <v>0</v>
      </c>
      <c r="CQ1069" s="3" t="str">
        <f>CONCATENATE(baseURL!$A$1,baseURL!$B$1,baseURL!$C$1,".",C1069,".",L1069,".pkl&amp;seq=",BC1069)</f>
        <v>http://proteomics.broadinstitute.org/millscripts/viewfeed.pl?side=xl&amp;cycle=1&amp;fixedMods=iaaC&amp;file=msdataSM/iPRG2012_nd/cpick_in/iPRG2012_nd.1239.3.2.pkl&amp;seq=LQTQVYK</v>
      </c>
    </row>
    <row r="1070" spans="1:95" x14ac:dyDescent="0.2">
      <c r="A1070" s="3">
        <v>691</v>
      </c>
      <c r="B1070" s="2" t="s">
        <v>1729</v>
      </c>
      <c r="C1070" s="2" t="s">
        <v>1730</v>
      </c>
      <c r="D1070" s="3">
        <v>2059</v>
      </c>
      <c r="E1070" s="3">
        <v>2058</v>
      </c>
      <c r="F1070" s="3">
        <v>26027</v>
      </c>
      <c r="G1070" s="3">
        <v>3296</v>
      </c>
      <c r="H1070" s="3">
        <v>12.8035</v>
      </c>
      <c r="I1070" s="30">
        <v>486.79781000000003</v>
      </c>
      <c r="J1070" s="30">
        <v>486.79624280000002</v>
      </c>
      <c r="K1070" s="30">
        <v>1.57E-3</v>
      </c>
      <c r="L1070" s="3">
        <v>2</v>
      </c>
      <c r="M1070" s="3">
        <v>2</v>
      </c>
      <c r="N1070" s="10">
        <f t="shared" si="112"/>
        <v>1</v>
      </c>
      <c r="O1070" s="35">
        <v>2</v>
      </c>
      <c r="P1070" s="17"/>
      <c r="Q1070" s="40">
        <v>972.58366000000001</v>
      </c>
      <c r="R1070" s="40">
        <v>486.79547000000002</v>
      </c>
      <c r="S1070" s="18">
        <f t="shared" si="113"/>
        <v>4.8069469504385145</v>
      </c>
      <c r="T1070" s="18">
        <f t="shared" si="114"/>
        <v>1.5875250441276958</v>
      </c>
      <c r="U1070" s="18">
        <f t="shared" si="115"/>
        <v>1.2941780251180617</v>
      </c>
      <c r="V1070" s="30">
        <v>486.79610000000002</v>
      </c>
      <c r="W1070" s="3" t="s">
        <v>47</v>
      </c>
      <c r="X1070" s="3" t="s">
        <v>47</v>
      </c>
      <c r="Y1070" s="3" t="s">
        <v>47</v>
      </c>
      <c r="Z1070" s="3" t="s">
        <v>47</v>
      </c>
      <c r="AA1070" s="3" t="s">
        <v>47</v>
      </c>
      <c r="AB1070" s="12" t="s">
        <v>52</v>
      </c>
      <c r="AC1070" s="3" t="s">
        <v>65</v>
      </c>
      <c r="AD1070" s="3" t="s">
        <v>47</v>
      </c>
      <c r="AE1070" s="3" t="s">
        <v>47</v>
      </c>
      <c r="AF1070" s="3" t="s">
        <v>47</v>
      </c>
      <c r="AG1070" s="3" t="s">
        <v>52</v>
      </c>
      <c r="AI1070" s="3" t="s">
        <v>52</v>
      </c>
      <c r="AJ1070" s="3" t="s">
        <v>47</v>
      </c>
      <c r="AK1070" s="3" t="s">
        <v>47</v>
      </c>
      <c r="AL1070" s="3" t="s">
        <v>52</v>
      </c>
      <c r="AM1070" s="3" t="s">
        <v>65</v>
      </c>
      <c r="AN1070" s="3" t="s">
        <v>47</v>
      </c>
      <c r="AO1070" s="3" t="s">
        <v>47</v>
      </c>
      <c r="AP1070" s="3" t="s">
        <v>65</v>
      </c>
      <c r="AR1070" s="3" t="s">
        <v>47</v>
      </c>
      <c r="AS1070" s="3" t="s">
        <v>65</v>
      </c>
      <c r="AU1070" s="3">
        <v>4</v>
      </c>
      <c r="AV1070" s="3">
        <v>13</v>
      </c>
      <c r="AW1070" s="3">
        <v>2</v>
      </c>
      <c r="AX1070" s="3">
        <v>10</v>
      </c>
      <c r="AY1070" s="3">
        <v>76.92</v>
      </c>
      <c r="AZ1070" s="6" t="str">
        <f t="shared" si="116"/>
        <v>1239.7</v>
      </c>
      <c r="BC1070" s="12" t="s">
        <v>1731</v>
      </c>
      <c r="BD1070" s="12" t="s">
        <v>258</v>
      </c>
      <c r="BJ1070" s="12">
        <f t="shared" si="117"/>
        <v>0</v>
      </c>
      <c r="BK1070" s="12">
        <f t="shared" si="118"/>
        <v>0</v>
      </c>
      <c r="BW1070" s="3" t="s">
        <v>1732</v>
      </c>
      <c r="BY1070" s="3" t="s">
        <v>1733</v>
      </c>
      <c r="CF1070" s="3" t="s">
        <v>1732</v>
      </c>
      <c r="CI1070" s="3" t="s">
        <v>1734</v>
      </c>
      <c r="CK1070" s="3" t="s">
        <v>1732</v>
      </c>
      <c r="CL1070" s="3" t="s">
        <v>1735</v>
      </c>
      <c r="CO1070" s="3" t="s">
        <v>1734</v>
      </c>
      <c r="CQ1070" s="3" t="str">
        <f>CONCATENATE(baseURL!$A$1,baseURL!$B$1,baseURL!$C$1,".",C1070,".",L1070,".pkl&amp;seq=",BC1070,"&amp;varMods=Dimethyl-K")</f>
        <v>http://proteomics.broadinstitute.org/millscripts/viewfeed.pl?side=xl&amp;cycle=1&amp;fixedMods=iaaC&amp;file=msdataSM/iPRG2012_nd/cpick_in/iPRG2012_nd.1239.7.2.pkl&amp;seq=NVSVkELR&amp;varMods=Dimethyl-K</v>
      </c>
    </row>
    <row r="1071" spans="1:95" x14ac:dyDescent="0.2">
      <c r="A1071" s="3">
        <v>4117</v>
      </c>
      <c r="B1071" s="2" t="s">
        <v>1736</v>
      </c>
      <c r="C1071" s="2" t="s">
        <v>1737</v>
      </c>
      <c r="D1071" s="3">
        <v>2067</v>
      </c>
      <c r="E1071" s="3">
        <v>2066</v>
      </c>
      <c r="F1071" s="3">
        <v>26046</v>
      </c>
      <c r="G1071" s="3">
        <v>3305</v>
      </c>
      <c r="H1071" s="3">
        <v>12.833299999999999</v>
      </c>
      <c r="I1071" s="30">
        <v>524.91600000000005</v>
      </c>
      <c r="J1071" s="30">
        <v>524.9155634</v>
      </c>
      <c r="K1071" s="30">
        <v>4.4000000000000002E-4</v>
      </c>
      <c r="L1071" s="3">
        <v>3</v>
      </c>
      <c r="M1071" s="3">
        <v>3</v>
      </c>
      <c r="N1071" s="10">
        <f t="shared" si="112"/>
        <v>1</v>
      </c>
      <c r="O1071" s="35">
        <v>3</v>
      </c>
      <c r="P1071" s="17"/>
      <c r="Q1071" s="40">
        <v>1572.7288799999999</v>
      </c>
      <c r="R1071" s="40">
        <v>524.91448000000003</v>
      </c>
      <c r="S1071" s="18">
        <f t="shared" si="113"/>
        <v>2.8957097926270223</v>
      </c>
      <c r="T1071" s="18">
        <f t="shared" si="114"/>
        <v>2.0639552560455652</v>
      </c>
      <c r="U1071" s="18">
        <f t="shared" si="115"/>
        <v>1.9431736764546064</v>
      </c>
      <c r="V1071" s="30">
        <v>524.91549999999995</v>
      </c>
      <c r="W1071" s="3" t="s">
        <v>47</v>
      </c>
      <c r="Y1071" s="3" t="s">
        <v>47</v>
      </c>
      <c r="Z1071" s="3" t="s">
        <v>47</v>
      </c>
      <c r="AA1071" s="3" t="s">
        <v>47</v>
      </c>
      <c r="AB1071" s="12" t="s">
        <v>47</v>
      </c>
      <c r="AC1071" s="3" t="s">
        <v>47</v>
      </c>
      <c r="AD1071" s="3" t="s">
        <v>47</v>
      </c>
      <c r="AE1071" s="3" t="s">
        <v>47</v>
      </c>
      <c r="AF1071" s="3" t="s">
        <v>47</v>
      </c>
      <c r="AG1071" s="3" t="s">
        <v>47</v>
      </c>
      <c r="AH1071" s="3" t="s">
        <v>47</v>
      </c>
      <c r="AI1071" s="3" t="s">
        <v>47</v>
      </c>
      <c r="AJ1071" s="3" t="s">
        <v>47</v>
      </c>
      <c r="AK1071" s="3" t="s">
        <v>47</v>
      </c>
      <c r="AL1071" s="3" t="s">
        <v>47</v>
      </c>
      <c r="AM1071" s="3" t="s">
        <v>47</v>
      </c>
      <c r="AU1071" s="3">
        <v>0</v>
      </c>
      <c r="AV1071" s="3">
        <v>16</v>
      </c>
      <c r="AW1071" s="3">
        <v>1</v>
      </c>
      <c r="AX1071" s="3">
        <v>16</v>
      </c>
      <c r="AY1071" s="3">
        <v>100</v>
      </c>
      <c r="AZ1071" s="6" t="str">
        <f t="shared" si="116"/>
        <v>1240.5</v>
      </c>
      <c r="BC1071" s="12" t="s">
        <v>1738</v>
      </c>
      <c r="BJ1071" s="12">
        <f t="shared" si="117"/>
        <v>0</v>
      </c>
      <c r="BK1071" s="12">
        <f t="shared" si="118"/>
        <v>0</v>
      </c>
      <c r="CQ1071" s="3" t="str">
        <f>CONCATENATE(baseURL!$A$1,baseURL!$B$1,baseURL!$C$1,".",C1071,".",L1071,".pkl&amp;seq=",BC1071)</f>
        <v>http://proteomics.broadinstitute.org/millscripts/viewfeed.pl?side=xl&amp;cycle=1&amp;fixedMods=iaaC&amp;file=msdataSM/iPRG2012_nd/cpick_in/iPRG2012_nd.1240.5.3.pkl&amp;seq=NAAYQKEYETAER</v>
      </c>
    </row>
    <row r="1072" spans="1:95" x14ac:dyDescent="0.2">
      <c r="A1072" s="3">
        <v>2719</v>
      </c>
      <c r="B1072" s="2" t="s">
        <v>1739</v>
      </c>
      <c r="C1072" s="2" t="s">
        <v>1740</v>
      </c>
      <c r="D1072" s="3">
        <v>2077</v>
      </c>
      <c r="E1072" s="3">
        <v>2076</v>
      </c>
      <c r="F1072" s="3">
        <v>26072</v>
      </c>
      <c r="G1072" s="3">
        <v>3316</v>
      </c>
      <c r="H1072" s="3">
        <v>12.858000000000001</v>
      </c>
      <c r="I1072" s="30">
        <v>832.84537999999998</v>
      </c>
      <c r="J1072" s="30">
        <v>832.8423219</v>
      </c>
      <c r="K1072" s="30">
        <v>3.0599999999999998E-3</v>
      </c>
      <c r="L1072" s="3">
        <v>2</v>
      </c>
      <c r="M1072" s="3">
        <v>2</v>
      </c>
      <c r="N1072" s="10">
        <f t="shared" si="112"/>
        <v>1</v>
      </c>
      <c r="O1072" s="35">
        <v>2</v>
      </c>
      <c r="P1072" s="17"/>
      <c r="Q1072" s="40">
        <v>1664.67696</v>
      </c>
      <c r="R1072" s="40">
        <v>832.84212000000002</v>
      </c>
      <c r="S1072" s="18">
        <f t="shared" si="113"/>
        <v>3.9143073118765215</v>
      </c>
      <c r="T1072" s="18">
        <f t="shared" si="114"/>
        <v>0.24242289760645738</v>
      </c>
      <c r="U1072" s="18">
        <f t="shared" si="115"/>
        <v>0.216127397591624</v>
      </c>
      <c r="V1072" s="30">
        <v>832.84230000000002</v>
      </c>
      <c r="Z1072" s="3" t="s">
        <v>47</v>
      </c>
      <c r="AA1072" s="3" t="s">
        <v>47</v>
      </c>
      <c r="AB1072" s="12" t="s">
        <v>47</v>
      </c>
      <c r="AC1072" s="3" t="s">
        <v>47</v>
      </c>
      <c r="AD1072" s="3" t="s">
        <v>47</v>
      </c>
      <c r="AE1072" s="3" t="s">
        <v>48</v>
      </c>
      <c r="AF1072" s="3" t="s">
        <v>48</v>
      </c>
      <c r="AI1072" s="3" t="s">
        <v>48</v>
      </c>
      <c r="AL1072" s="3" t="s">
        <v>48</v>
      </c>
      <c r="AU1072" s="3">
        <v>0</v>
      </c>
      <c r="AV1072" s="3">
        <v>5</v>
      </c>
      <c r="AW1072" s="3">
        <v>1</v>
      </c>
      <c r="AX1072" s="3">
        <v>5</v>
      </c>
      <c r="AY1072" s="3">
        <v>100</v>
      </c>
      <c r="AZ1072" s="6" t="str">
        <f t="shared" si="116"/>
        <v>1241.10</v>
      </c>
      <c r="BC1072" s="12" t="s">
        <v>1741</v>
      </c>
      <c r="BJ1072" s="12">
        <f t="shared" si="117"/>
        <v>0</v>
      </c>
      <c r="BK1072" s="12">
        <f t="shared" si="118"/>
        <v>0</v>
      </c>
      <c r="CQ1072" s="3" t="str">
        <f>CONCATENATE(baseURL!$A$1,baseURL!$B$1,baseURL!$C$1,".",C1072,".",L1072,".pkl&amp;seq=",BC1072)</f>
        <v>http://proteomics.broadinstitute.org/millscripts/viewfeed.pl?side=xl&amp;cycle=1&amp;fixedMods=iaaC&amp;file=msdataSM/iPRG2012_nd/cpick_in/iPRG2012_nd.1241.10.2.pkl&amp;seq=KAEASGEAAEEAEDEE</v>
      </c>
    </row>
    <row r="1073" spans="1:95" x14ac:dyDescent="0.2">
      <c r="A1073" s="3">
        <v>5388</v>
      </c>
      <c r="B1073" s="2" t="s">
        <v>1742</v>
      </c>
      <c r="C1073" s="2" t="s">
        <v>1743</v>
      </c>
      <c r="D1073" s="3">
        <v>2078</v>
      </c>
      <c r="E1073" s="3">
        <v>2077</v>
      </c>
      <c r="F1073" s="3">
        <v>26084</v>
      </c>
      <c r="G1073" s="3">
        <v>3318</v>
      </c>
      <c r="H1073" s="3">
        <v>12.869400000000001</v>
      </c>
      <c r="I1073" s="30">
        <v>400.23280999999997</v>
      </c>
      <c r="J1073" s="30">
        <v>400.23238609999999</v>
      </c>
      <c r="K1073" s="30">
        <v>4.2000000000000002E-4</v>
      </c>
      <c r="L1073" s="3">
        <v>3</v>
      </c>
      <c r="M1073" s="3">
        <v>3</v>
      </c>
      <c r="N1073" s="10">
        <f t="shared" si="112"/>
        <v>1</v>
      </c>
      <c r="O1073" s="35">
        <v>3</v>
      </c>
      <c r="P1073" s="17"/>
      <c r="Q1073" s="40">
        <v>1198.6790100000001</v>
      </c>
      <c r="R1073" s="40">
        <v>400.23119000000003</v>
      </c>
      <c r="S1073" s="18">
        <f t="shared" si="113"/>
        <v>4.0476605532561711</v>
      </c>
      <c r="T1073" s="18">
        <f t="shared" si="114"/>
        <v>2.9885227084843957</v>
      </c>
      <c r="U1073" s="18">
        <f t="shared" si="115"/>
        <v>1.7739746869042572</v>
      </c>
      <c r="V1073" s="30">
        <v>400.2319</v>
      </c>
      <c r="W1073" s="3" t="s">
        <v>47</v>
      </c>
      <c r="X1073" s="3" t="s">
        <v>47</v>
      </c>
      <c r="Y1073" s="3" t="s">
        <v>47</v>
      </c>
      <c r="Z1073" s="3" t="s">
        <v>47</v>
      </c>
      <c r="AA1073" s="3" t="s">
        <v>47</v>
      </c>
      <c r="AB1073" s="12" t="s">
        <v>47</v>
      </c>
      <c r="AC1073" s="3" t="s">
        <v>47</v>
      </c>
      <c r="AD1073" s="3" t="s">
        <v>47</v>
      </c>
      <c r="AE1073" s="3" t="s">
        <v>47</v>
      </c>
      <c r="AF1073" s="3" t="s">
        <v>47</v>
      </c>
      <c r="AG1073" s="3" t="s">
        <v>47</v>
      </c>
      <c r="AH1073" s="3" t="s">
        <v>47</v>
      </c>
      <c r="AI1073" s="3" t="s">
        <v>48</v>
      </c>
      <c r="AJ1073" s="3" t="s">
        <v>47</v>
      </c>
      <c r="AK1073" s="3" t="s">
        <v>52</v>
      </c>
      <c r="AL1073" s="3" t="s">
        <v>48</v>
      </c>
      <c r="AM1073" s="3" t="s">
        <v>47</v>
      </c>
      <c r="AU1073" s="3">
        <v>0</v>
      </c>
      <c r="AV1073" s="3">
        <v>14</v>
      </c>
      <c r="AW1073" s="3">
        <v>1</v>
      </c>
      <c r="AX1073" s="3">
        <v>14</v>
      </c>
      <c r="AY1073" s="3">
        <v>100</v>
      </c>
      <c r="AZ1073" s="6" t="str">
        <f t="shared" si="116"/>
        <v>1242.1</v>
      </c>
      <c r="BC1073" s="12" t="s">
        <v>1744</v>
      </c>
      <c r="BJ1073" s="12">
        <f t="shared" si="117"/>
        <v>0</v>
      </c>
      <c r="BK1073" s="12">
        <f t="shared" si="118"/>
        <v>0</v>
      </c>
      <c r="CQ1073" s="3" t="str">
        <f>CONCATENATE(baseURL!$A$1,baseURL!$B$1,baseURL!$C$1,".",C1073,".",L1073,".pkl&amp;seq=",BC1073)</f>
        <v>http://proteomics.broadinstitute.org/millscripts/viewfeed.pl?side=xl&amp;cycle=1&amp;fixedMods=iaaC&amp;file=msdataSM/iPRG2012_nd/cpick_in/iPRG2012_nd.1242.1.3.pkl&amp;seq=SLGVKDTTHLK</v>
      </c>
    </row>
    <row r="1074" spans="1:95" x14ac:dyDescent="0.2">
      <c r="A1074" s="3">
        <v>5154</v>
      </c>
      <c r="B1074" s="2" t="s">
        <v>1745</v>
      </c>
      <c r="C1074" s="2" t="s">
        <v>1746</v>
      </c>
      <c r="D1074" s="3">
        <v>2079</v>
      </c>
      <c r="E1074" s="3">
        <v>2078</v>
      </c>
      <c r="F1074" s="3">
        <v>26085</v>
      </c>
      <c r="G1074" s="3">
        <v>3319</v>
      </c>
      <c r="H1074" s="3">
        <v>12.8727</v>
      </c>
      <c r="I1074" s="30">
        <v>452.24972000000002</v>
      </c>
      <c r="J1074" s="30">
        <v>452.24897129999999</v>
      </c>
      <c r="K1074" s="30">
        <v>7.5000000000000002E-4</v>
      </c>
      <c r="L1074" s="3">
        <v>2</v>
      </c>
      <c r="M1074" s="3">
        <v>2</v>
      </c>
      <c r="N1074" s="10">
        <f t="shared" si="112"/>
        <v>1</v>
      </c>
      <c r="O1074" s="35">
        <v>2</v>
      </c>
      <c r="P1074" s="17"/>
      <c r="Q1074" s="40">
        <v>903.48942</v>
      </c>
      <c r="R1074" s="40">
        <v>452.24835000000002</v>
      </c>
      <c r="S1074" s="18">
        <f t="shared" si="113"/>
        <v>3.0293090068952844</v>
      </c>
      <c r="T1074" s="18">
        <f t="shared" si="114"/>
        <v>1.3738026904410139</v>
      </c>
      <c r="U1074" s="18">
        <f t="shared" si="115"/>
        <v>0.55279361438043562</v>
      </c>
      <c r="V1074" s="30">
        <v>452.24860000000001</v>
      </c>
      <c r="W1074" s="3" t="s">
        <v>47</v>
      </c>
      <c r="X1074" s="3" t="s">
        <v>47</v>
      </c>
      <c r="Y1074" s="3" t="s">
        <v>47</v>
      </c>
      <c r="Z1074" s="3" t="s">
        <v>47</v>
      </c>
      <c r="AA1074" s="3" t="s">
        <v>47</v>
      </c>
      <c r="AB1074" s="12" t="s">
        <v>47</v>
      </c>
      <c r="AC1074" s="3" t="s">
        <v>47</v>
      </c>
      <c r="AD1074" s="3" t="s">
        <v>47</v>
      </c>
      <c r="AE1074" s="3" t="s">
        <v>47</v>
      </c>
      <c r="AF1074" s="3" t="s">
        <v>47</v>
      </c>
      <c r="AG1074" s="3" t="s">
        <v>47</v>
      </c>
      <c r="AH1074" s="3" t="s">
        <v>47</v>
      </c>
      <c r="AI1074" s="3" t="s">
        <v>47</v>
      </c>
      <c r="AJ1074" s="3" t="s">
        <v>47</v>
      </c>
      <c r="AK1074" s="3" t="s">
        <v>47</v>
      </c>
      <c r="AL1074" s="3" t="s">
        <v>47</v>
      </c>
      <c r="AM1074" s="3" t="s">
        <v>47</v>
      </c>
      <c r="AN1074" s="3" t="s">
        <v>47</v>
      </c>
      <c r="AU1074" s="3">
        <v>0</v>
      </c>
      <c r="AV1074" s="3">
        <v>18</v>
      </c>
      <c r="AW1074" s="3">
        <v>1</v>
      </c>
      <c r="AX1074" s="3">
        <v>18</v>
      </c>
      <c r="AY1074" s="3">
        <v>100</v>
      </c>
      <c r="AZ1074" s="6" t="str">
        <f t="shared" si="116"/>
        <v>1242.2</v>
      </c>
      <c r="BC1074" s="12" t="s">
        <v>1686</v>
      </c>
      <c r="BJ1074" s="12">
        <f t="shared" si="117"/>
        <v>0</v>
      </c>
      <c r="BK1074" s="12">
        <f t="shared" si="118"/>
        <v>0</v>
      </c>
      <c r="CQ1074" s="3" t="str">
        <f>CONCATENATE(baseURL!$A$1,baseURL!$B$1,baseURL!$C$1,".",C1074,".",L1074,".pkl&amp;seq=",BC1074)</f>
        <v>http://proteomics.broadinstitute.org/millscripts/viewfeed.pl?side=xl&amp;cycle=1&amp;fixedMods=iaaC&amp;file=msdataSM/iPRG2012_nd/cpick_in/iPRG2012_nd.1242.2.2.pkl&amp;seq=TLQTLDGR</v>
      </c>
    </row>
    <row r="1075" spans="1:95" x14ac:dyDescent="0.2">
      <c r="A1075" s="3">
        <v>3017</v>
      </c>
      <c r="B1075" s="2" t="s">
        <v>1747</v>
      </c>
      <c r="C1075" s="2" t="s">
        <v>1745</v>
      </c>
      <c r="D1075" s="3">
        <v>2085</v>
      </c>
      <c r="E1075" s="3">
        <v>2084</v>
      </c>
      <c r="F1075" s="3">
        <v>26107</v>
      </c>
      <c r="G1075" s="3">
        <v>3326</v>
      </c>
      <c r="H1075" s="3">
        <v>12.898400000000001</v>
      </c>
      <c r="I1075" s="30">
        <v>442.22107999999997</v>
      </c>
      <c r="J1075" s="30">
        <v>442.2211959</v>
      </c>
      <c r="K1075" s="30">
        <v>-1.2E-4</v>
      </c>
      <c r="L1075" s="3">
        <v>2</v>
      </c>
      <c r="M1075" s="3">
        <v>2</v>
      </c>
      <c r="N1075" s="10">
        <f t="shared" si="112"/>
        <v>1</v>
      </c>
      <c r="O1075" s="35">
        <v>2</v>
      </c>
      <c r="P1075" s="17"/>
      <c r="Q1075" s="40">
        <v>883.43421000000001</v>
      </c>
      <c r="R1075" s="40">
        <v>442.22075000000001</v>
      </c>
      <c r="S1075" s="18">
        <f t="shared" si="113"/>
        <v>0.74623364001494263</v>
      </c>
      <c r="T1075" s="18">
        <f t="shared" si="114"/>
        <v>1.0083199397322304</v>
      </c>
      <c r="U1075" s="18">
        <f t="shared" si="115"/>
        <v>0.79145992124744535</v>
      </c>
      <c r="V1075" s="30">
        <v>442.22109999999998</v>
      </c>
      <c r="W1075" s="3" t="s">
        <v>47</v>
      </c>
      <c r="X1075" s="3" t="s">
        <v>47</v>
      </c>
      <c r="Y1075" s="3" t="s">
        <v>47</v>
      </c>
      <c r="Z1075" s="3" t="s">
        <v>47</v>
      </c>
      <c r="AA1075" s="3" t="s">
        <v>48</v>
      </c>
      <c r="AB1075" s="12" t="s">
        <v>47</v>
      </c>
      <c r="AC1075" s="3" t="s">
        <v>47</v>
      </c>
      <c r="AF1075" s="3" t="s">
        <v>48</v>
      </c>
      <c r="AG1075" s="3" t="s">
        <v>47</v>
      </c>
      <c r="AH1075" s="3" t="s">
        <v>47</v>
      </c>
      <c r="AI1075" s="3" t="s">
        <v>47</v>
      </c>
      <c r="AK1075" s="3" t="s">
        <v>47</v>
      </c>
      <c r="AL1075" s="3" t="s">
        <v>48</v>
      </c>
      <c r="AM1075" s="3" t="s">
        <v>47</v>
      </c>
      <c r="AO1075" s="3" t="s">
        <v>47</v>
      </c>
      <c r="AP1075" s="3" t="s">
        <v>47</v>
      </c>
      <c r="AU1075" s="3">
        <v>0</v>
      </c>
      <c r="AV1075" s="3">
        <v>13</v>
      </c>
      <c r="AW1075" s="3">
        <v>1</v>
      </c>
      <c r="AX1075" s="3">
        <v>13</v>
      </c>
      <c r="AY1075" s="3">
        <v>100</v>
      </c>
      <c r="AZ1075" s="6" t="str">
        <f t="shared" si="116"/>
        <v>1243.3</v>
      </c>
      <c r="BC1075" s="12" t="s">
        <v>1698</v>
      </c>
      <c r="BJ1075" s="12">
        <f t="shared" si="117"/>
        <v>1</v>
      </c>
      <c r="BK1075" s="12">
        <f t="shared" si="118"/>
        <v>0</v>
      </c>
      <c r="CQ1075" s="3" t="str">
        <f>CONCATENATE(baseURL!$A$1,baseURL!$B$1,baseURL!$C$1,".",C1075,".",L1075,".pkl&amp;seq=",BC1075)</f>
        <v>http://proteomics.broadinstitute.org/millscripts/viewfeed.pl?side=xl&amp;cycle=1&amp;fixedMods=iaaC&amp;file=msdataSM/iPRG2012_nd/cpick_in/iPRG2012_nd.1243.3.2.pkl&amp;seq=YSNLVCK</v>
      </c>
    </row>
    <row r="1076" spans="1:95" x14ac:dyDescent="0.2">
      <c r="A1076" s="3">
        <v>4527</v>
      </c>
      <c r="B1076" s="2" t="s">
        <v>1748</v>
      </c>
      <c r="C1076" s="2" t="s">
        <v>1747</v>
      </c>
      <c r="D1076" s="3">
        <v>2092</v>
      </c>
      <c r="E1076" s="3">
        <v>2091</v>
      </c>
      <c r="F1076" s="3">
        <v>26129</v>
      </c>
      <c r="G1076" s="3">
        <v>3334</v>
      </c>
      <c r="H1076" s="3">
        <v>12.9221</v>
      </c>
      <c r="I1076" s="30">
        <v>468.76763</v>
      </c>
      <c r="J1076" s="30">
        <v>468.76701009999999</v>
      </c>
      <c r="K1076" s="30">
        <v>6.2E-4</v>
      </c>
      <c r="L1076" s="3">
        <v>2</v>
      </c>
      <c r="M1076" s="3">
        <v>2</v>
      </c>
      <c r="N1076" s="10">
        <f t="shared" si="112"/>
        <v>1</v>
      </c>
      <c r="O1076" s="35">
        <v>2</v>
      </c>
      <c r="P1076" s="17"/>
      <c r="Q1076" s="40">
        <v>936.52614000000005</v>
      </c>
      <c r="R1076" s="40">
        <v>468.76670999999999</v>
      </c>
      <c r="S1076" s="18">
        <f t="shared" si="113"/>
        <v>1.9625967040360086</v>
      </c>
      <c r="T1076" s="18">
        <f t="shared" si="114"/>
        <v>0.6401905118305482</v>
      </c>
      <c r="U1076" s="18">
        <f t="shared" si="115"/>
        <v>-0.23465830158138531</v>
      </c>
      <c r="V1076" s="30">
        <v>468.76659999999998</v>
      </c>
      <c r="W1076" s="3" t="s">
        <v>47</v>
      </c>
      <c r="X1076" s="3" t="s">
        <v>47</v>
      </c>
      <c r="Y1076" s="3" t="s">
        <v>47</v>
      </c>
      <c r="Z1076" s="3" t="s">
        <v>47</v>
      </c>
      <c r="AA1076" s="3" t="s">
        <v>47</v>
      </c>
      <c r="AB1076" s="12" t="s">
        <v>48</v>
      </c>
      <c r="AC1076" s="3" t="s">
        <v>47</v>
      </c>
      <c r="AD1076" s="3" t="s">
        <v>47</v>
      </c>
      <c r="AE1076" s="3" t="s">
        <v>47</v>
      </c>
      <c r="AF1076" s="3" t="s">
        <v>48</v>
      </c>
      <c r="AG1076" s="3" t="s">
        <v>47</v>
      </c>
      <c r="AH1076" s="3" t="s">
        <v>47</v>
      </c>
      <c r="AI1076" s="3" t="s">
        <v>48</v>
      </c>
      <c r="AK1076" s="3" t="s">
        <v>47</v>
      </c>
      <c r="AL1076" s="3" t="s">
        <v>48</v>
      </c>
      <c r="AM1076" s="3" t="s">
        <v>47</v>
      </c>
      <c r="AN1076" s="3" t="s">
        <v>48</v>
      </c>
      <c r="AU1076" s="3">
        <v>0</v>
      </c>
      <c r="AV1076" s="3">
        <v>12</v>
      </c>
      <c r="AW1076" s="3">
        <v>1</v>
      </c>
      <c r="AX1076" s="3">
        <v>12</v>
      </c>
      <c r="AY1076" s="3">
        <v>100</v>
      </c>
      <c r="AZ1076" s="6" t="str">
        <f t="shared" si="116"/>
        <v>1244.4</v>
      </c>
      <c r="BC1076" s="12" t="s">
        <v>1749</v>
      </c>
      <c r="BJ1076" s="12">
        <f t="shared" si="117"/>
        <v>0</v>
      </c>
      <c r="BK1076" s="12">
        <f t="shared" si="118"/>
        <v>0</v>
      </c>
      <c r="CQ1076" s="3" t="str">
        <f>CONCATENATE(baseURL!$A$1,baseURL!$B$1,baseURL!$C$1,".",C1076,".",L1076,".pkl&amp;seq=",BC1076)</f>
        <v>http://proteomics.broadinstitute.org/millscripts/viewfeed.pl?side=xl&amp;cycle=1&amp;fixedMods=iaaC&amp;file=msdataSM/iPRG2012_nd/cpick_in/iPRG2012_nd.1244.4.2.pkl&amp;seq=SASLFKQR</v>
      </c>
    </row>
    <row r="1077" spans="1:95" x14ac:dyDescent="0.2">
      <c r="A1077" s="3">
        <v>5548</v>
      </c>
      <c r="B1077" s="2" t="s">
        <v>1750</v>
      </c>
      <c r="C1077" s="2" t="s">
        <v>1751</v>
      </c>
      <c r="D1077" s="3">
        <v>2096</v>
      </c>
      <c r="E1077" s="3">
        <v>2095</v>
      </c>
      <c r="F1077" s="3">
        <v>26133</v>
      </c>
      <c r="G1077" s="3">
        <v>3338</v>
      </c>
      <c r="H1077" s="3">
        <v>12.929600000000001</v>
      </c>
      <c r="I1077" s="30">
        <v>544.77373</v>
      </c>
      <c r="J1077" s="30">
        <v>544.77218370000003</v>
      </c>
      <c r="K1077" s="30">
        <v>1.5499999999999999E-3</v>
      </c>
      <c r="L1077" s="3">
        <v>2</v>
      </c>
      <c r="M1077" s="3">
        <v>2</v>
      </c>
      <c r="N1077" s="10">
        <f t="shared" si="112"/>
        <v>1</v>
      </c>
      <c r="O1077" s="35">
        <v>2</v>
      </c>
      <c r="P1077" s="17"/>
      <c r="Q1077" s="40">
        <v>1088.5330799999999</v>
      </c>
      <c r="R1077" s="40">
        <v>544.77017999999998</v>
      </c>
      <c r="S1077" s="18">
        <f t="shared" si="113"/>
        <v>6.5165094022186967</v>
      </c>
      <c r="T1077" s="18">
        <f t="shared" si="114"/>
        <v>3.6780647575931615</v>
      </c>
      <c r="U1077" s="18">
        <f t="shared" si="115"/>
        <v>3.7079856316949984</v>
      </c>
      <c r="V1077" s="30">
        <v>544.7722</v>
      </c>
      <c r="W1077" s="3" t="s">
        <v>47</v>
      </c>
      <c r="X1077" s="3" t="s">
        <v>47</v>
      </c>
      <c r="Y1077" s="3" t="s">
        <v>47</v>
      </c>
      <c r="Z1077" s="3" t="s">
        <v>47</v>
      </c>
      <c r="AA1077" s="3" t="s">
        <v>48</v>
      </c>
      <c r="AB1077" s="12" t="s">
        <v>47</v>
      </c>
      <c r="AC1077" s="3" t="s">
        <v>47</v>
      </c>
      <c r="AD1077" s="3" t="s">
        <v>47</v>
      </c>
      <c r="AE1077" s="3" t="s">
        <v>47</v>
      </c>
      <c r="AF1077" s="3" t="s">
        <v>47</v>
      </c>
      <c r="AG1077" s="3" t="s">
        <v>47</v>
      </c>
      <c r="AH1077" s="3" t="s">
        <v>47</v>
      </c>
      <c r="AI1077" s="3" t="s">
        <v>47</v>
      </c>
      <c r="AJ1077" s="3" t="s">
        <v>47</v>
      </c>
      <c r="AK1077" s="3" t="s">
        <v>47</v>
      </c>
      <c r="AL1077" s="3" t="s">
        <v>47</v>
      </c>
      <c r="AM1077" s="3" t="s">
        <v>47</v>
      </c>
      <c r="AU1077" s="3">
        <v>0</v>
      </c>
      <c r="AV1077" s="3">
        <v>16</v>
      </c>
      <c r="AW1077" s="3">
        <v>1</v>
      </c>
      <c r="AX1077" s="3">
        <v>16</v>
      </c>
      <c r="AY1077" s="3">
        <v>100</v>
      </c>
      <c r="AZ1077" s="6" t="str">
        <f t="shared" si="116"/>
        <v>1244.8</v>
      </c>
      <c r="BC1077" s="12" t="s">
        <v>1709</v>
      </c>
      <c r="BJ1077" s="12">
        <f t="shared" si="117"/>
        <v>0</v>
      </c>
      <c r="BK1077" s="12">
        <f t="shared" si="118"/>
        <v>0</v>
      </c>
      <c r="CQ1077" s="3" t="str">
        <f>CONCATENATE(baseURL!$A$1,baseURL!$B$1,baseURL!$C$1,".",C1077,".",L1077,".pkl&amp;seq=",BC1077)</f>
        <v>http://proteomics.broadinstitute.org/millscripts/viewfeed.pl?side=xl&amp;cycle=1&amp;fixedMods=iaaC&amp;file=msdataSM/iPRG2012_nd/cpick_in/iPRG2012_nd.1244.8.2.pkl&amp;seq=TQDVLGENGR</v>
      </c>
    </row>
    <row r="1078" spans="1:95" x14ac:dyDescent="0.2">
      <c r="A1078" s="3">
        <v>3210</v>
      </c>
      <c r="B1078" s="2" t="s">
        <v>1752</v>
      </c>
      <c r="C1078" s="2" t="s">
        <v>1753</v>
      </c>
      <c r="D1078" s="3">
        <v>2100</v>
      </c>
      <c r="E1078" s="3">
        <v>2099</v>
      </c>
      <c r="F1078" s="3">
        <v>26149</v>
      </c>
      <c r="G1078" s="3">
        <v>3343</v>
      </c>
      <c r="H1078" s="3">
        <v>12.95</v>
      </c>
      <c r="I1078" s="30">
        <v>423.73441000000003</v>
      </c>
      <c r="J1078" s="30">
        <v>423.73417310000002</v>
      </c>
      <c r="K1078" s="30">
        <v>2.4000000000000001E-4</v>
      </c>
      <c r="L1078" s="3">
        <v>2</v>
      </c>
      <c r="M1078" s="3">
        <v>2</v>
      </c>
      <c r="N1078" s="10">
        <f t="shared" si="112"/>
        <v>1</v>
      </c>
      <c r="O1078" s="35">
        <v>2</v>
      </c>
      <c r="P1078" s="17"/>
      <c r="Q1078" s="40">
        <v>846.45672000000002</v>
      </c>
      <c r="R1078" s="40">
        <v>423.73200000000003</v>
      </c>
      <c r="S1078" s="18">
        <f t="shared" si="113"/>
        <v>5.6875572295639243</v>
      </c>
      <c r="T1078" s="18">
        <f t="shared" si="114"/>
        <v>5.1284774338335444</v>
      </c>
      <c r="U1078" s="18">
        <f t="shared" si="115"/>
        <v>5.1919609563576632</v>
      </c>
      <c r="V1078" s="30">
        <v>423.73419999999999</v>
      </c>
      <c r="W1078" s="3" t="s">
        <v>52</v>
      </c>
      <c r="X1078" s="3" t="s">
        <v>47</v>
      </c>
      <c r="Y1078" s="3" t="s">
        <v>47</v>
      </c>
      <c r="Z1078" s="3" t="s">
        <v>47</v>
      </c>
      <c r="AA1078" s="3" t="s">
        <v>47</v>
      </c>
      <c r="AB1078" s="12" t="s">
        <v>48</v>
      </c>
      <c r="AH1078" s="3" t="s">
        <v>48</v>
      </c>
      <c r="AL1078" s="3" t="s">
        <v>52</v>
      </c>
      <c r="AM1078" s="3" t="s">
        <v>48</v>
      </c>
      <c r="AU1078" s="3">
        <v>0</v>
      </c>
      <c r="AV1078" s="3">
        <v>4</v>
      </c>
      <c r="AW1078" s="3">
        <v>1</v>
      </c>
      <c r="AX1078" s="3">
        <v>4</v>
      </c>
      <c r="AY1078" s="3">
        <v>100</v>
      </c>
      <c r="AZ1078" s="6" t="str">
        <f t="shared" si="116"/>
        <v>1245.3</v>
      </c>
      <c r="BC1078" s="12" t="s">
        <v>1754</v>
      </c>
      <c r="BJ1078" s="12">
        <f t="shared" si="117"/>
        <v>0</v>
      </c>
      <c r="BK1078" s="12">
        <f t="shared" si="118"/>
        <v>0</v>
      </c>
      <c r="CQ1078" s="3" t="str">
        <f>CONCATENATE(baseURL!$A$1,baseURL!$B$1,baseURL!$C$1,".",C1078,".",L1078,".pkl&amp;seq=",BC1078)</f>
        <v>http://proteomics.broadinstitute.org/millscripts/viewfeed.pl?side=xl&amp;cycle=1&amp;fixedMods=iaaC&amp;file=msdataSM/iPRG2012_nd/cpick_in/iPRG2012_nd.1245.3.2.pkl&amp;seq=GLTEEVAK</v>
      </c>
    </row>
    <row r="1079" spans="1:95" x14ac:dyDescent="0.2">
      <c r="A1079" s="3">
        <v>1214</v>
      </c>
      <c r="B1079" s="2" t="s">
        <v>1755</v>
      </c>
      <c r="C1079" s="2" t="s">
        <v>1756</v>
      </c>
      <c r="D1079" s="3">
        <v>2104</v>
      </c>
      <c r="E1079" s="3">
        <v>2103</v>
      </c>
      <c r="F1079" s="3">
        <v>26169</v>
      </c>
      <c r="G1079" s="3">
        <v>3348</v>
      </c>
      <c r="H1079" s="3">
        <v>12.9678</v>
      </c>
      <c r="I1079" s="30">
        <v>418.89988</v>
      </c>
      <c r="J1079" s="30">
        <v>418.90014189999999</v>
      </c>
      <c r="K1079" s="30">
        <v>-2.5999999999999998E-4</v>
      </c>
      <c r="L1079" s="3">
        <v>3</v>
      </c>
      <c r="M1079" s="3">
        <v>3</v>
      </c>
      <c r="N1079" s="10">
        <f t="shared" si="112"/>
        <v>1</v>
      </c>
      <c r="O1079" s="35">
        <v>3</v>
      </c>
      <c r="P1079" s="11"/>
      <c r="Q1079" s="37">
        <v>1254.6800800000001</v>
      </c>
      <c r="R1079" s="37">
        <v>418.89821000000001</v>
      </c>
      <c r="S1079" s="18">
        <f t="shared" si="113"/>
        <v>3.9866486896424509</v>
      </c>
      <c r="T1079" s="18">
        <f t="shared" si="114"/>
        <v>4.611860241628194</v>
      </c>
      <c r="U1079" s="18">
        <f t="shared" si="115"/>
        <v>4.5118359422043266</v>
      </c>
      <c r="V1079" s="30">
        <v>418.90010000000001</v>
      </c>
      <c r="Y1079" s="3" t="s">
        <v>47</v>
      </c>
      <c r="Z1079" s="3" t="s">
        <v>48</v>
      </c>
      <c r="AA1079" s="3" t="s">
        <v>47</v>
      </c>
      <c r="AB1079" s="12" t="s">
        <v>52</v>
      </c>
      <c r="AC1079" s="3" t="s">
        <v>47</v>
      </c>
      <c r="AG1079" s="3" t="s">
        <v>48</v>
      </c>
      <c r="AH1079" s="3" t="s">
        <v>48</v>
      </c>
      <c r="AM1079" s="3" t="s">
        <v>47</v>
      </c>
      <c r="AO1079" s="3" t="s">
        <v>48</v>
      </c>
      <c r="AU1079" s="3">
        <v>0</v>
      </c>
      <c r="AV1079" s="3">
        <v>4</v>
      </c>
      <c r="AW1079" s="3">
        <v>1</v>
      </c>
      <c r="AX1079" s="3">
        <v>4</v>
      </c>
      <c r="AY1079" s="3">
        <v>100</v>
      </c>
      <c r="AZ1079" s="6" t="str">
        <f t="shared" si="116"/>
        <v>1246.2</v>
      </c>
      <c r="BC1079" s="12" t="s">
        <v>1757</v>
      </c>
      <c r="BJ1079" s="12">
        <f t="shared" si="117"/>
        <v>0</v>
      </c>
      <c r="BK1079" s="12">
        <f t="shared" si="118"/>
        <v>0</v>
      </c>
      <c r="BO1079" s="3" t="s">
        <v>54</v>
      </c>
      <c r="BR1079" s="3" t="s">
        <v>54</v>
      </c>
      <c r="CQ1079" s="3" t="str">
        <f>CONCATENATE(baseURL!$A$1,baseURL!$B$1,baseURL!$C$1,".",C1079,".",L1079,".pkl&amp;seq=",BC1079,"&amp;varMods=Deamidated-Q")</f>
        <v>http://proteomics.broadinstitute.org/millscripts/viewfeed.pl?side=xl&amp;cycle=1&amp;fixedMods=iaaC&amp;file=msdataSM/iPRG2012_nd/cpick_in/iPRG2012_nd.1246.2.3.pkl&amp;seq=TKTPGPGGqAALR&amp;varMods=Deamidated-Q</v>
      </c>
    </row>
    <row r="1080" spans="1:95" x14ac:dyDescent="0.2">
      <c r="A1080" s="3">
        <v>1252</v>
      </c>
      <c r="B1080" s="2" t="s">
        <v>1758</v>
      </c>
      <c r="C1080" s="2" t="s">
        <v>1759</v>
      </c>
      <c r="D1080" s="3">
        <v>2108</v>
      </c>
      <c r="E1080" s="3">
        <v>2107</v>
      </c>
      <c r="F1080" s="3">
        <v>26173</v>
      </c>
      <c r="G1080" s="3">
        <v>3352</v>
      </c>
      <c r="H1080" s="3">
        <v>12.976100000000001</v>
      </c>
      <c r="I1080" s="30">
        <v>516.73780999999997</v>
      </c>
      <c r="J1080" s="30">
        <v>517.24586429999999</v>
      </c>
      <c r="K1080" s="30">
        <v>-0.50805</v>
      </c>
      <c r="L1080" s="3">
        <v>2</v>
      </c>
      <c r="M1080" s="3">
        <v>2</v>
      </c>
      <c r="N1080" s="10">
        <f t="shared" si="112"/>
        <v>1</v>
      </c>
      <c r="O1080" s="35">
        <v>2</v>
      </c>
      <c r="P1080" s="17"/>
      <c r="Q1080" s="40">
        <v>1032.46327</v>
      </c>
      <c r="R1080" s="40">
        <v>516.73527000000001</v>
      </c>
      <c r="S1080" s="18">
        <f t="shared" si="113"/>
        <v>4.9154763520469178</v>
      </c>
      <c r="T1080" s="18">
        <f t="shared" si="114"/>
        <v>988.11582960067676</v>
      </c>
      <c r="U1080" s="18">
        <f t="shared" si="115"/>
        <v>0.25157949836256011</v>
      </c>
      <c r="V1080" s="30">
        <v>516.73540000000003</v>
      </c>
      <c r="X1080" s="3" t="s">
        <v>47</v>
      </c>
      <c r="Y1080" s="3" t="s">
        <v>47</v>
      </c>
      <c r="AB1080" s="12" t="s">
        <v>48</v>
      </c>
      <c r="AF1080" s="3" t="s">
        <v>48</v>
      </c>
      <c r="AG1080" s="3" t="s">
        <v>48</v>
      </c>
      <c r="AM1080" s="3" t="s">
        <v>47</v>
      </c>
      <c r="AU1080" s="3">
        <v>0</v>
      </c>
      <c r="AV1080" s="3">
        <v>3</v>
      </c>
      <c r="AW1080" s="3">
        <v>1</v>
      </c>
      <c r="AX1080" s="3">
        <v>3</v>
      </c>
      <c r="AY1080" s="3">
        <v>100</v>
      </c>
      <c r="AZ1080" s="6" t="str">
        <f t="shared" si="116"/>
        <v>1246.6</v>
      </c>
      <c r="BC1080" s="12" t="s">
        <v>1760</v>
      </c>
      <c r="BJ1080" s="12">
        <f t="shared" si="117"/>
        <v>0</v>
      </c>
      <c r="BK1080" s="12">
        <f t="shared" si="118"/>
        <v>0</v>
      </c>
      <c r="CQ1080" s="3" t="str">
        <f>CONCATENATE(baseURL!$A$1,baseURL!$B$1,baseURL!$C$1,".",C1080,".",L1080,".pkl&amp;seq=",BC1080)</f>
        <v>http://proteomics.broadinstitute.org/millscripts/viewfeed.pl?side=xl&amp;cycle=1&amp;fixedMods=iaaC&amp;file=msdataSM/iPRG2012_nd/cpick_in/iPRG2012_nd.1246.6.2.pkl&amp;seq=TFTNYDGSK</v>
      </c>
    </row>
    <row r="1081" spans="1:95" x14ac:dyDescent="0.2">
      <c r="A1081" s="3">
        <v>4347</v>
      </c>
      <c r="B1081" s="2" t="s">
        <v>1761</v>
      </c>
      <c r="C1081" s="2" t="s">
        <v>1762</v>
      </c>
      <c r="D1081" s="3">
        <v>2112</v>
      </c>
      <c r="E1081" s="3">
        <v>2111</v>
      </c>
      <c r="F1081" s="3">
        <v>26190</v>
      </c>
      <c r="G1081" s="3">
        <v>3357</v>
      </c>
      <c r="H1081" s="3">
        <v>12.9956</v>
      </c>
      <c r="I1081" s="30">
        <v>434.2149</v>
      </c>
      <c r="J1081" s="30">
        <v>434.21494919999998</v>
      </c>
      <c r="K1081" s="30">
        <v>-5.0000000000000002E-5</v>
      </c>
      <c r="L1081" s="3">
        <v>2</v>
      </c>
      <c r="M1081" s="3">
        <v>2</v>
      </c>
      <c r="N1081" s="10">
        <f t="shared" si="112"/>
        <v>1</v>
      </c>
      <c r="O1081" s="35">
        <v>2</v>
      </c>
      <c r="P1081" s="17"/>
      <c r="Q1081" s="40">
        <v>867.42066999999997</v>
      </c>
      <c r="R1081" s="40">
        <v>434.21397000000002</v>
      </c>
      <c r="S1081" s="18">
        <f t="shared" si="113"/>
        <v>2.1418011953474365</v>
      </c>
      <c r="T1081" s="18">
        <f t="shared" si="114"/>
        <v>2.2551093875691195</v>
      </c>
      <c r="U1081" s="18">
        <f t="shared" si="115"/>
        <v>1.4508975839745981</v>
      </c>
      <c r="V1081" s="30">
        <v>434.21460000000002</v>
      </c>
      <c r="W1081" s="3" t="s">
        <v>47</v>
      </c>
      <c r="X1081" s="3" t="s">
        <v>47</v>
      </c>
      <c r="Y1081" s="3" t="s">
        <v>47</v>
      </c>
      <c r="Z1081" s="3" t="s">
        <v>47</v>
      </c>
      <c r="AA1081" s="3" t="s">
        <v>47</v>
      </c>
      <c r="AB1081" s="12" t="s">
        <v>47</v>
      </c>
      <c r="AC1081" s="3" t="s">
        <v>47</v>
      </c>
      <c r="AD1081" s="3" t="s">
        <v>47</v>
      </c>
      <c r="AF1081" s="3" t="s">
        <v>47</v>
      </c>
      <c r="AG1081" s="3" t="s">
        <v>47</v>
      </c>
      <c r="AH1081" s="3" t="s">
        <v>47</v>
      </c>
      <c r="AI1081" s="3" t="s">
        <v>47</v>
      </c>
      <c r="AK1081" s="3" t="s">
        <v>47</v>
      </c>
      <c r="AL1081" s="3" t="s">
        <v>52</v>
      </c>
      <c r="AM1081" s="3" t="s">
        <v>47</v>
      </c>
      <c r="AU1081" s="3">
        <v>0</v>
      </c>
      <c r="AV1081" s="3">
        <v>14</v>
      </c>
      <c r="AW1081" s="3">
        <v>1</v>
      </c>
      <c r="AX1081" s="3">
        <v>14</v>
      </c>
      <c r="AY1081" s="3">
        <v>100</v>
      </c>
      <c r="AZ1081" s="6" t="str">
        <f t="shared" si="116"/>
        <v>1247.2</v>
      </c>
      <c r="BC1081" s="12" t="s">
        <v>1719</v>
      </c>
      <c r="BJ1081" s="12">
        <f t="shared" si="117"/>
        <v>0</v>
      </c>
      <c r="BK1081" s="12">
        <f t="shared" si="118"/>
        <v>0</v>
      </c>
      <c r="CQ1081" s="3" t="str">
        <f>CONCATENATE(baseURL!$A$1,baseURL!$B$1,baseURL!$C$1,".",C1081,".",L1081,".pkl&amp;seq=",BC1081)</f>
        <v>http://proteomics.broadinstitute.org/millscripts/viewfeed.pl?side=xl&amp;cycle=1&amp;fixedMods=iaaC&amp;file=msdataSM/iPRG2012_nd/cpick_in/iPRG2012_nd.1247.2.2.pkl&amp;seq=TLDYAER</v>
      </c>
    </row>
    <row r="1082" spans="1:95" x14ac:dyDescent="0.2">
      <c r="A1082" s="3">
        <v>957</v>
      </c>
      <c r="B1082" s="2" t="s">
        <v>1763</v>
      </c>
      <c r="C1082" s="2" t="s">
        <v>1755</v>
      </c>
      <c r="D1082" s="3">
        <v>2113</v>
      </c>
      <c r="E1082" s="3">
        <v>2112</v>
      </c>
      <c r="F1082" s="3">
        <v>26191</v>
      </c>
      <c r="G1082" s="3">
        <v>3358</v>
      </c>
      <c r="H1082" s="3">
        <v>12.998900000000001</v>
      </c>
      <c r="I1082" s="30">
        <v>443.90582999999998</v>
      </c>
      <c r="J1082" s="30">
        <v>443.90610249999997</v>
      </c>
      <c r="K1082" s="30">
        <v>-2.7E-4</v>
      </c>
      <c r="L1082" s="3">
        <v>3</v>
      </c>
      <c r="M1082" s="3">
        <v>3</v>
      </c>
      <c r="N1082" s="10">
        <f t="shared" si="112"/>
        <v>1</v>
      </c>
      <c r="O1082" s="35">
        <v>3</v>
      </c>
      <c r="P1082" s="17"/>
      <c r="Q1082" s="40">
        <v>1329.7008699999999</v>
      </c>
      <c r="R1082" s="40">
        <v>443.90514000000002</v>
      </c>
      <c r="S1082" s="18">
        <f t="shared" si="113"/>
        <v>1.5543861464708879</v>
      </c>
      <c r="T1082" s="18">
        <f t="shared" si="114"/>
        <v>2.1682560376690945</v>
      </c>
      <c r="U1082" s="18">
        <f t="shared" si="115"/>
        <v>1.7120774946580191</v>
      </c>
      <c r="V1082" s="30">
        <v>443.90589999999997</v>
      </c>
      <c r="W1082" s="3" t="s">
        <v>47</v>
      </c>
      <c r="Z1082" s="3" t="s">
        <v>47</v>
      </c>
      <c r="AA1082" s="3" t="s">
        <v>47</v>
      </c>
      <c r="AC1082" s="3" t="s">
        <v>47</v>
      </c>
      <c r="AE1082" s="3" t="s">
        <v>47</v>
      </c>
      <c r="AF1082" s="3" t="s">
        <v>47</v>
      </c>
      <c r="AH1082" s="3" t="s">
        <v>47</v>
      </c>
      <c r="AJ1082" s="3" t="s">
        <v>47</v>
      </c>
      <c r="AU1082" s="3">
        <v>0</v>
      </c>
      <c r="AV1082" s="3">
        <v>8</v>
      </c>
      <c r="AW1082" s="3">
        <v>1</v>
      </c>
      <c r="AX1082" s="3">
        <v>8</v>
      </c>
      <c r="AY1082" s="3">
        <v>100</v>
      </c>
      <c r="AZ1082" s="6" t="str">
        <f t="shared" si="116"/>
        <v>1247.3</v>
      </c>
      <c r="BC1082" s="12" t="s">
        <v>1764</v>
      </c>
      <c r="BJ1082" s="12">
        <f t="shared" si="117"/>
        <v>0</v>
      </c>
      <c r="BK1082" s="12">
        <f t="shared" si="118"/>
        <v>0</v>
      </c>
      <c r="CQ1082" s="3" t="str">
        <f>CONCATENATE(baseURL!$A$1,baseURL!$B$1,baseURL!$C$1,".",C1082,".",L1082,".pkl&amp;seq=",BC1082)</f>
        <v>http://proteomics.broadinstitute.org/millscripts/viewfeed.pl?side=xl&amp;cycle=1&amp;fixedMods=iaaC&amp;file=msdataSM/iPRG2012_nd/cpick_in/iPRG2012_nd.1247.3.3.pkl&amp;seq=DLLTRDEKDPK</v>
      </c>
    </row>
    <row r="1083" spans="1:95" x14ac:dyDescent="0.2">
      <c r="A1083" s="3">
        <v>3288</v>
      </c>
      <c r="B1083" s="2" t="s">
        <v>1765</v>
      </c>
      <c r="C1083" s="2" t="s">
        <v>1766</v>
      </c>
      <c r="D1083" s="3">
        <v>2116</v>
      </c>
      <c r="E1083" s="3">
        <v>2115</v>
      </c>
      <c r="F1083" s="3">
        <v>26210</v>
      </c>
      <c r="G1083" s="3">
        <v>3362</v>
      </c>
      <c r="H1083" s="3">
        <v>13.0177</v>
      </c>
      <c r="I1083" s="30">
        <v>519.59158000000002</v>
      </c>
      <c r="J1083" s="30">
        <v>519.59437609999998</v>
      </c>
      <c r="K1083" s="30">
        <v>-2.8E-3</v>
      </c>
      <c r="L1083" s="3">
        <v>3</v>
      </c>
      <c r="M1083" s="3">
        <v>3</v>
      </c>
      <c r="N1083" s="10">
        <f t="shared" si="112"/>
        <v>1</v>
      </c>
      <c r="O1083" s="35">
        <v>3</v>
      </c>
      <c r="P1083" s="17"/>
      <c r="Q1083" s="40">
        <v>1556.76632</v>
      </c>
      <c r="R1083" s="40">
        <v>519.59362999999996</v>
      </c>
      <c r="S1083" s="18">
        <f t="shared" si="113"/>
        <v>-3.9453909393387971</v>
      </c>
      <c r="T1083" s="18">
        <f t="shared" si="114"/>
        <v>1.4359298438952164</v>
      </c>
      <c r="U1083" s="18">
        <f t="shared" si="115"/>
        <v>1.097011139337519</v>
      </c>
      <c r="V1083" s="30">
        <v>519.5942</v>
      </c>
      <c r="W1083" s="3" t="s">
        <v>47</v>
      </c>
      <c r="Y1083" s="3" t="s">
        <v>47</v>
      </c>
      <c r="Z1083" s="3" t="s">
        <v>47</v>
      </c>
      <c r="AA1083" s="3" t="s">
        <v>47</v>
      </c>
      <c r="AB1083" s="12" t="s">
        <v>47</v>
      </c>
      <c r="AC1083" s="3" t="s">
        <v>47</v>
      </c>
      <c r="AE1083" s="3" t="s">
        <v>47</v>
      </c>
      <c r="AF1083" s="3" t="s">
        <v>47</v>
      </c>
      <c r="AG1083" s="3" t="s">
        <v>48</v>
      </c>
      <c r="AH1083" s="3" t="s">
        <v>47</v>
      </c>
      <c r="AK1083" s="3" t="s">
        <v>47</v>
      </c>
      <c r="AL1083" s="3" t="s">
        <v>48</v>
      </c>
      <c r="AM1083" s="3" t="s">
        <v>47</v>
      </c>
      <c r="AU1083" s="3">
        <v>0</v>
      </c>
      <c r="AV1083" s="3">
        <v>11</v>
      </c>
      <c r="AW1083" s="3">
        <v>1</v>
      </c>
      <c r="AX1083" s="3">
        <v>11</v>
      </c>
      <c r="AY1083" s="3">
        <v>100</v>
      </c>
      <c r="AZ1083" s="6" t="str">
        <f t="shared" si="116"/>
        <v>1248.1</v>
      </c>
      <c r="BC1083" s="12" t="s">
        <v>1711</v>
      </c>
      <c r="BJ1083" s="12">
        <f t="shared" si="117"/>
        <v>0</v>
      </c>
      <c r="BK1083" s="12">
        <f t="shared" si="118"/>
        <v>0</v>
      </c>
      <c r="CQ1083" s="3" t="str">
        <f>CONCATENATE(baseURL!$A$1,baseURL!$B$1,baseURL!$C$1,".",C1083,".",L1083,".pkl&amp;seq=",BC1083)</f>
        <v>http://proteomics.broadinstitute.org/millscripts/viewfeed.pl?side=xl&amp;cycle=1&amp;fixedMods=iaaC&amp;file=msdataSM/iPRG2012_nd/cpick_in/iPRG2012_nd.1248.1.3.pkl&amp;seq=SATTLEREGNPEPR</v>
      </c>
    </row>
    <row r="1084" spans="1:95" x14ac:dyDescent="0.2">
      <c r="A1084" s="3">
        <v>1027</v>
      </c>
      <c r="B1084" s="2" t="s">
        <v>1767</v>
      </c>
      <c r="C1084" s="2" t="s">
        <v>1761</v>
      </c>
      <c r="D1084" s="3">
        <v>2118</v>
      </c>
      <c r="E1084" s="3">
        <v>2117</v>
      </c>
      <c r="F1084" s="3">
        <v>26212</v>
      </c>
      <c r="G1084" s="3">
        <v>3364</v>
      </c>
      <c r="H1084" s="3">
        <v>13.0261</v>
      </c>
      <c r="I1084" s="30">
        <v>553.28366000000005</v>
      </c>
      <c r="J1084" s="30">
        <v>553.28244770000003</v>
      </c>
      <c r="K1084" s="30">
        <v>1.2099999999999999E-3</v>
      </c>
      <c r="L1084" s="3">
        <v>3</v>
      </c>
      <c r="M1084" s="3">
        <v>3</v>
      </c>
      <c r="N1084" s="10">
        <f t="shared" si="112"/>
        <v>1</v>
      </c>
      <c r="O1084" s="35">
        <v>3</v>
      </c>
      <c r="P1084" s="17"/>
      <c r="Q1084" s="40">
        <v>1657.82926</v>
      </c>
      <c r="R1084" s="40">
        <v>553.28126999999995</v>
      </c>
      <c r="S1084" s="18">
        <f t="shared" si="113"/>
        <v>4.3196835492098247</v>
      </c>
      <c r="T1084" s="18">
        <f t="shared" si="114"/>
        <v>2.1285737724047107</v>
      </c>
      <c r="U1084" s="18">
        <f t="shared" si="115"/>
        <v>1.6808810463426664</v>
      </c>
      <c r="V1084" s="30">
        <v>553.28219999999999</v>
      </c>
      <c r="W1084" s="3" t="s">
        <v>47</v>
      </c>
      <c r="Z1084" s="3" t="s">
        <v>52</v>
      </c>
      <c r="AA1084" s="3" t="s">
        <v>47</v>
      </c>
      <c r="AC1084" s="3" t="s">
        <v>47</v>
      </c>
      <c r="AG1084" s="3" t="s">
        <v>52</v>
      </c>
      <c r="AI1084" s="3" t="s">
        <v>52</v>
      </c>
      <c r="AL1084" s="3" t="s">
        <v>52</v>
      </c>
      <c r="AO1084" s="3" t="s">
        <v>47</v>
      </c>
      <c r="AU1084" s="3">
        <v>0</v>
      </c>
      <c r="AV1084" s="3">
        <v>4</v>
      </c>
      <c r="AW1084" s="3">
        <v>1</v>
      </c>
      <c r="AX1084" s="3">
        <v>4</v>
      </c>
      <c r="AY1084" s="3">
        <v>100</v>
      </c>
      <c r="AZ1084" s="6" t="str">
        <f t="shared" si="116"/>
        <v>1248.3</v>
      </c>
      <c r="BC1084" s="12" t="s">
        <v>1768</v>
      </c>
      <c r="BJ1084" s="12">
        <f t="shared" si="117"/>
        <v>0</v>
      </c>
      <c r="BK1084" s="12">
        <f t="shared" si="118"/>
        <v>0</v>
      </c>
      <c r="BP1084" s="3" t="s">
        <v>54</v>
      </c>
      <c r="BR1084" s="3" t="s">
        <v>54</v>
      </c>
      <c r="CQ1084" s="3" t="str">
        <f>CONCATENATE(baseURL!$A$1,baseURL!$B$1,baseURL!$C$1,".",C1084,".",L1084,".pkl&amp;seq=",BC1084,"&amp;varMods=Deamidated-N")</f>
        <v>http://proteomics.broadinstitute.org/millscripts/viewfeed.pl?side=xl&amp;cycle=1&amp;fixedMods=iaaC&amp;file=msdataSM/iPRG2012_nd/cpick_in/iPRG2012_nd.1248.3.3.pkl&amp;seq=RFKnGFQTGSASKASA&amp;varMods=Deamidated-N</v>
      </c>
    </row>
    <row r="1085" spans="1:95" x14ac:dyDescent="0.2">
      <c r="A1085" s="3">
        <v>2530</v>
      </c>
      <c r="B1085" s="2" t="s">
        <v>1769</v>
      </c>
      <c r="C1085" s="2" t="s">
        <v>1770</v>
      </c>
      <c r="D1085" s="3">
        <v>2127</v>
      </c>
      <c r="E1085" s="3">
        <v>2126</v>
      </c>
      <c r="F1085" s="3">
        <v>26253</v>
      </c>
      <c r="G1085" s="3">
        <v>3375</v>
      </c>
      <c r="H1085" s="3">
        <v>13.0679</v>
      </c>
      <c r="I1085" s="30">
        <v>487.25389000000001</v>
      </c>
      <c r="J1085" s="30">
        <v>487.25134609999998</v>
      </c>
      <c r="K1085" s="30">
        <v>2.5400000000000002E-3</v>
      </c>
      <c r="L1085" s="3">
        <v>2</v>
      </c>
      <c r="M1085" s="3">
        <v>2</v>
      </c>
      <c r="N1085" s="10">
        <f t="shared" si="112"/>
        <v>1</v>
      </c>
      <c r="O1085" s="35">
        <v>2</v>
      </c>
      <c r="P1085" s="17"/>
      <c r="Q1085" s="40">
        <v>973.49490000000003</v>
      </c>
      <c r="R1085" s="40">
        <v>487.25108999999998</v>
      </c>
      <c r="S1085" s="18">
        <f t="shared" si="113"/>
        <v>5.7465238303235138</v>
      </c>
      <c r="T1085" s="18">
        <f t="shared" si="114"/>
        <v>0.52560169747680741</v>
      </c>
      <c r="U1085" s="18">
        <f t="shared" si="115"/>
        <v>2.0523299458592995E-2</v>
      </c>
      <c r="V1085" s="30">
        <v>487.25110000000001</v>
      </c>
      <c r="W1085" s="3" t="s">
        <v>47</v>
      </c>
      <c r="Z1085" s="3" t="s">
        <v>47</v>
      </c>
      <c r="AA1085" s="3" t="s">
        <v>47</v>
      </c>
      <c r="AB1085" s="12" t="s">
        <v>47</v>
      </c>
      <c r="AC1085" s="3" t="s">
        <v>47</v>
      </c>
      <c r="AE1085" s="3" t="s">
        <v>47</v>
      </c>
      <c r="AF1085" s="3" t="s">
        <v>48</v>
      </c>
      <c r="AG1085" s="3" t="s">
        <v>47</v>
      </c>
      <c r="AH1085" s="3" t="s">
        <v>47</v>
      </c>
      <c r="AI1085" s="3" t="s">
        <v>48</v>
      </c>
      <c r="AL1085" s="3" t="s">
        <v>47</v>
      </c>
      <c r="AN1085" s="3" t="s">
        <v>48</v>
      </c>
      <c r="AU1085" s="3">
        <v>0</v>
      </c>
      <c r="AV1085" s="3">
        <v>9</v>
      </c>
      <c r="AW1085" s="3">
        <v>1</v>
      </c>
      <c r="AX1085" s="3">
        <v>9</v>
      </c>
      <c r="AY1085" s="3">
        <v>100</v>
      </c>
      <c r="AZ1085" s="6" t="str">
        <f t="shared" si="116"/>
        <v>1250.2</v>
      </c>
      <c r="BC1085" s="12" t="s">
        <v>1771</v>
      </c>
      <c r="BJ1085" s="12">
        <f t="shared" si="117"/>
        <v>0</v>
      </c>
      <c r="BK1085" s="12">
        <f t="shared" si="118"/>
        <v>0</v>
      </c>
      <c r="CQ1085" s="3" t="str">
        <f>CONCATENATE(baseURL!$A$1,baseURL!$B$1,baseURL!$C$1,".",C1085,".",L1085,".pkl&amp;seq=",BC1085)</f>
        <v>http://proteomics.broadinstitute.org/millscripts/viewfeed.pl?side=xl&amp;cycle=1&amp;fixedMods=iaaC&amp;file=msdataSM/iPRG2012_nd/cpick_in/iPRG2012_nd.1250.2.2.pkl&amp;seq=NAGGVGELEK</v>
      </c>
    </row>
    <row r="1086" spans="1:95" x14ac:dyDescent="0.2">
      <c r="A1086" s="3">
        <v>4317</v>
      </c>
      <c r="B1086" s="2" t="s">
        <v>1772</v>
      </c>
      <c r="C1086" s="2" t="s">
        <v>1773</v>
      </c>
      <c r="D1086" s="3">
        <v>2128</v>
      </c>
      <c r="E1086" s="3">
        <v>2127</v>
      </c>
      <c r="F1086" s="3">
        <v>26254</v>
      </c>
      <c r="G1086" s="3">
        <v>3376</v>
      </c>
      <c r="H1086" s="3">
        <v>13.070399999999999</v>
      </c>
      <c r="I1086" s="30">
        <v>501.29302999999999</v>
      </c>
      <c r="J1086" s="30">
        <v>501.29038589999999</v>
      </c>
      <c r="K1086" s="30">
        <v>2.64E-3</v>
      </c>
      <c r="L1086" s="3">
        <v>2</v>
      </c>
      <c r="M1086" s="3">
        <v>2</v>
      </c>
      <c r="N1086" s="10">
        <f t="shared" si="112"/>
        <v>1</v>
      </c>
      <c r="O1086" s="35">
        <v>2</v>
      </c>
      <c r="P1086" s="17"/>
      <c r="Q1086" s="40">
        <v>1001.57382</v>
      </c>
      <c r="R1086" s="40">
        <v>501.29055</v>
      </c>
      <c r="S1086" s="18">
        <f t="shared" si="113"/>
        <v>4.9472307028157188</v>
      </c>
      <c r="T1086" s="18">
        <f t="shared" si="114"/>
        <v>-0.32735506385733509</v>
      </c>
      <c r="U1086" s="18">
        <f t="shared" si="115"/>
        <v>-0.89768299043484379</v>
      </c>
      <c r="V1086" s="30">
        <v>501.2901</v>
      </c>
      <c r="W1086" s="3" t="s">
        <v>47</v>
      </c>
      <c r="X1086" s="3" t="s">
        <v>47</v>
      </c>
      <c r="Y1086" s="3" t="s">
        <v>47</v>
      </c>
      <c r="Z1086" s="3" t="s">
        <v>47</v>
      </c>
      <c r="AA1086" s="3" t="s">
        <v>47</v>
      </c>
      <c r="AB1086" s="12" t="s">
        <v>47</v>
      </c>
      <c r="AC1086" s="3" t="s">
        <v>47</v>
      </c>
      <c r="AD1086" s="3" t="s">
        <v>48</v>
      </c>
      <c r="AF1086" s="3" t="s">
        <v>48</v>
      </c>
      <c r="AG1086" s="3" t="s">
        <v>47</v>
      </c>
      <c r="AH1086" s="3" t="s">
        <v>47</v>
      </c>
      <c r="AI1086" s="3" t="s">
        <v>48</v>
      </c>
      <c r="AJ1086" s="3" t="s">
        <v>47</v>
      </c>
      <c r="AL1086" s="3" t="s">
        <v>48</v>
      </c>
      <c r="AM1086" s="3" t="s">
        <v>48</v>
      </c>
      <c r="AN1086" s="3" t="s">
        <v>48</v>
      </c>
      <c r="AU1086" s="3">
        <v>0</v>
      </c>
      <c r="AV1086" s="3">
        <v>10</v>
      </c>
      <c r="AW1086" s="3">
        <v>1</v>
      </c>
      <c r="AX1086" s="3">
        <v>10</v>
      </c>
      <c r="AY1086" s="3">
        <v>100</v>
      </c>
      <c r="AZ1086" s="6" t="str">
        <f t="shared" si="116"/>
        <v>1250.3</v>
      </c>
      <c r="BC1086" s="12" t="s">
        <v>1774</v>
      </c>
      <c r="BJ1086" s="12">
        <f t="shared" si="117"/>
        <v>0</v>
      </c>
      <c r="BK1086" s="12">
        <f t="shared" si="118"/>
        <v>0</v>
      </c>
      <c r="CQ1086" s="3" t="str">
        <f>CONCATENATE(baseURL!$A$1,baseURL!$B$1,baseURL!$C$1,".",C1086,".",L1086,".pkl&amp;seq=",BC1086)</f>
        <v>http://proteomics.broadinstitute.org/millscripts/viewfeed.pl?side=xl&amp;cycle=1&amp;fixedMods=iaaC&amp;file=msdataSM/iPRG2012_nd/cpick_in/iPRG2012_nd.1250.3.2.pkl&amp;seq=QKGLDSVVR</v>
      </c>
    </row>
    <row r="1087" spans="1:95" x14ac:dyDescent="0.2">
      <c r="A1087" s="3">
        <v>6214</v>
      </c>
      <c r="B1087" s="2" t="s">
        <v>1775</v>
      </c>
      <c r="C1087" s="2" t="s">
        <v>1776</v>
      </c>
      <c r="D1087" s="3">
        <v>2136</v>
      </c>
      <c r="E1087" s="3">
        <v>2135</v>
      </c>
      <c r="F1087" s="3">
        <v>26277</v>
      </c>
      <c r="G1087" s="3">
        <v>3385</v>
      </c>
      <c r="H1087" s="3">
        <v>13.1045</v>
      </c>
      <c r="I1087" s="30">
        <v>524.91742999999997</v>
      </c>
      <c r="J1087" s="30">
        <v>524.91519240000002</v>
      </c>
      <c r="K1087" s="30">
        <v>2.2399999999999998E-3</v>
      </c>
      <c r="L1087" s="3">
        <v>3</v>
      </c>
      <c r="M1087" s="3">
        <v>3</v>
      </c>
      <c r="N1087" s="10">
        <f t="shared" si="112"/>
        <v>1</v>
      </c>
      <c r="O1087" s="35">
        <v>3</v>
      </c>
      <c r="P1087" s="17"/>
      <c r="Q1087" s="40">
        <v>1572.7288799999999</v>
      </c>
      <c r="R1087" s="40">
        <v>524.91448000000003</v>
      </c>
      <c r="S1087" s="18">
        <f t="shared" si="113"/>
        <v>5.619963084161081</v>
      </c>
      <c r="T1087" s="18">
        <f t="shared" si="114"/>
        <v>1.3571734580414221</v>
      </c>
      <c r="U1087" s="18">
        <f t="shared" si="115"/>
        <v>0.80013033735092132</v>
      </c>
      <c r="V1087" s="30">
        <v>524.91489999999999</v>
      </c>
      <c r="W1087" s="3" t="s">
        <v>47</v>
      </c>
      <c r="X1087" s="3" t="s">
        <v>47</v>
      </c>
      <c r="Y1087" s="3" t="s">
        <v>47</v>
      </c>
      <c r="Z1087" s="3" t="s">
        <v>47</v>
      </c>
      <c r="AA1087" s="3" t="s">
        <v>47</v>
      </c>
      <c r="AB1087" s="12" t="s">
        <v>47</v>
      </c>
      <c r="AC1087" s="3" t="s">
        <v>47</v>
      </c>
      <c r="AD1087" s="3" t="s">
        <v>47</v>
      </c>
      <c r="AE1087" s="3" t="s">
        <v>47</v>
      </c>
      <c r="AF1087" s="3" t="s">
        <v>47</v>
      </c>
      <c r="AG1087" s="3" t="s">
        <v>47</v>
      </c>
      <c r="AH1087" s="3" t="s">
        <v>47</v>
      </c>
      <c r="AI1087" s="3" t="s">
        <v>47</v>
      </c>
      <c r="AJ1087" s="3" t="s">
        <v>47</v>
      </c>
      <c r="AK1087" s="3" t="s">
        <v>47</v>
      </c>
      <c r="AL1087" s="3" t="s">
        <v>47</v>
      </c>
      <c r="AN1087" s="3" t="s">
        <v>47</v>
      </c>
      <c r="AU1087" s="3">
        <v>0</v>
      </c>
      <c r="AV1087" s="3">
        <v>17</v>
      </c>
      <c r="AW1087" s="3">
        <v>1</v>
      </c>
      <c r="AX1087" s="3">
        <v>17</v>
      </c>
      <c r="AY1087" s="3">
        <v>100</v>
      </c>
      <c r="AZ1087" s="6" t="str">
        <f t="shared" si="116"/>
        <v>1251.5</v>
      </c>
      <c r="BC1087" s="12" t="s">
        <v>1738</v>
      </c>
      <c r="BJ1087" s="12">
        <f t="shared" si="117"/>
        <v>0</v>
      </c>
      <c r="BK1087" s="12">
        <f t="shared" si="118"/>
        <v>0</v>
      </c>
      <c r="CQ1087" s="3" t="str">
        <f>CONCATENATE(baseURL!$A$1,baseURL!$B$1,baseURL!$C$1,".",C1087,".",L1087,".pkl&amp;seq=",BC1087)</f>
        <v>http://proteomics.broadinstitute.org/millscripts/viewfeed.pl?side=xl&amp;cycle=1&amp;fixedMods=iaaC&amp;file=msdataSM/iPRG2012_nd/cpick_in/iPRG2012_nd.1251.5.3.pkl&amp;seq=NAAYQKEYETAER</v>
      </c>
    </row>
    <row r="1088" spans="1:95" x14ac:dyDescent="0.2">
      <c r="A1088" s="3">
        <v>5155</v>
      </c>
      <c r="B1088" s="2" t="s">
        <v>1779</v>
      </c>
      <c r="C1088" s="2" t="s">
        <v>1780</v>
      </c>
      <c r="D1088" s="3">
        <v>2140</v>
      </c>
      <c r="E1088" s="3">
        <v>2139</v>
      </c>
      <c r="F1088" s="3">
        <v>26297</v>
      </c>
      <c r="G1088" s="3">
        <v>3390</v>
      </c>
      <c r="H1088" s="3">
        <v>13.119300000000001</v>
      </c>
      <c r="I1088" s="30">
        <v>512.78161</v>
      </c>
      <c r="J1088" s="30">
        <v>512.78078570000002</v>
      </c>
      <c r="K1088" s="30">
        <v>8.1999999999999998E-4</v>
      </c>
      <c r="L1088" s="3">
        <v>2</v>
      </c>
      <c r="M1088" s="3">
        <v>2</v>
      </c>
      <c r="N1088" s="10">
        <f t="shared" si="112"/>
        <v>1</v>
      </c>
      <c r="O1088" s="35">
        <v>2</v>
      </c>
      <c r="P1088" s="17"/>
      <c r="Q1088" s="40">
        <v>1024.55342</v>
      </c>
      <c r="R1088" s="40">
        <v>512.78035</v>
      </c>
      <c r="S1088" s="18">
        <f t="shared" si="113"/>
        <v>2.4571924411729844</v>
      </c>
      <c r="T1088" s="18">
        <f t="shared" si="114"/>
        <v>0.84968154498405202</v>
      </c>
      <c r="U1088" s="18">
        <f t="shared" si="115"/>
        <v>0.4875381828709538</v>
      </c>
      <c r="V1088" s="30">
        <v>512.78060000000005</v>
      </c>
      <c r="W1088" s="3" t="s">
        <v>47</v>
      </c>
      <c r="X1088" s="3" t="s">
        <v>47</v>
      </c>
      <c r="Y1088" s="3" t="s">
        <v>47</v>
      </c>
      <c r="Z1088" s="3" t="s">
        <v>47</v>
      </c>
      <c r="AA1088" s="3" t="s">
        <v>47</v>
      </c>
      <c r="AB1088" s="12" t="s">
        <v>47</v>
      </c>
      <c r="AC1088" s="3" t="s">
        <v>47</v>
      </c>
      <c r="AD1088" s="3" t="s">
        <v>47</v>
      </c>
      <c r="AE1088" s="3" t="s">
        <v>47</v>
      </c>
      <c r="AF1088" s="3" t="s">
        <v>47</v>
      </c>
      <c r="AG1088" s="3" t="s">
        <v>47</v>
      </c>
      <c r="AH1088" s="3" t="s">
        <v>47</v>
      </c>
      <c r="AI1088" s="3" t="s">
        <v>47</v>
      </c>
      <c r="AJ1088" s="3" t="s">
        <v>47</v>
      </c>
      <c r="AK1088" s="3" t="s">
        <v>47</v>
      </c>
      <c r="AL1088" s="3" t="s">
        <v>47</v>
      </c>
      <c r="AM1088" s="3" t="s">
        <v>47</v>
      </c>
      <c r="AN1088" s="3" t="s">
        <v>47</v>
      </c>
      <c r="AU1088" s="3">
        <v>0</v>
      </c>
      <c r="AV1088" s="3">
        <v>18</v>
      </c>
      <c r="AW1088" s="3">
        <v>1</v>
      </c>
      <c r="AX1088" s="3">
        <v>18</v>
      </c>
      <c r="AY1088" s="3">
        <v>100</v>
      </c>
      <c r="AZ1088" s="6" t="str">
        <f t="shared" si="116"/>
        <v>1252.4</v>
      </c>
      <c r="BC1088" s="12" t="s">
        <v>1781</v>
      </c>
      <c r="BJ1088" s="12">
        <f t="shared" si="117"/>
        <v>0</v>
      </c>
      <c r="BK1088" s="12">
        <f t="shared" si="118"/>
        <v>0</v>
      </c>
      <c r="CQ1088" s="3" t="str">
        <f>CONCATENATE(baseURL!$A$1,baseURL!$B$1,baseURL!$C$1,".",C1088,".",L1088,".pkl&amp;seq=",BC1088)</f>
        <v>http://proteomics.broadinstitute.org/millscripts/viewfeed.pl?side=xl&amp;cycle=1&amp;fixedMods=iaaC&amp;file=msdataSM/iPRG2012_nd/cpick_in/iPRG2012_nd.1252.4.2.pkl&amp;seq=TPGPGGQAALR</v>
      </c>
    </row>
    <row r="1089" spans="1:95" x14ac:dyDescent="0.2">
      <c r="A1089" s="3">
        <v>5717</v>
      </c>
      <c r="B1089" s="2" t="s">
        <v>1777</v>
      </c>
      <c r="C1089" s="2" t="s">
        <v>1778</v>
      </c>
      <c r="D1089" s="3">
        <v>2145</v>
      </c>
      <c r="E1089" s="3">
        <v>2144</v>
      </c>
      <c r="F1089" s="3">
        <v>26302</v>
      </c>
      <c r="G1089" s="3">
        <v>3395</v>
      </c>
      <c r="H1089" s="3">
        <v>13.129300000000001</v>
      </c>
      <c r="I1089" s="30">
        <v>832.84279000000004</v>
      </c>
      <c r="J1089" s="30">
        <v>832.84193119999998</v>
      </c>
      <c r="K1089" s="30">
        <v>8.5999999999999998E-4</v>
      </c>
      <c r="L1089" s="3">
        <v>2</v>
      </c>
      <c r="M1089" s="3">
        <v>2</v>
      </c>
      <c r="N1089" s="10">
        <f t="shared" si="112"/>
        <v>1</v>
      </c>
      <c r="O1089" s="35">
        <v>2</v>
      </c>
      <c r="P1089" s="17"/>
      <c r="Q1089" s="40">
        <v>1664.67696</v>
      </c>
      <c r="R1089" s="40">
        <v>832.84212000000002</v>
      </c>
      <c r="S1089" s="18">
        <f t="shared" si="113"/>
        <v>0.80447420216176768</v>
      </c>
      <c r="T1089" s="18">
        <f t="shared" si="114"/>
        <v>-0.22669362597353418</v>
      </c>
      <c r="U1089" s="18">
        <f t="shared" si="115"/>
        <v>9.6056621182167262E-2</v>
      </c>
      <c r="V1089" s="30">
        <v>832.84220000000005</v>
      </c>
      <c r="W1089" s="3" t="s">
        <v>47</v>
      </c>
      <c r="X1089" s="3" t="s">
        <v>47</v>
      </c>
      <c r="Y1089" s="3" t="s">
        <v>47</v>
      </c>
      <c r="Z1089" s="3" t="s">
        <v>47</v>
      </c>
      <c r="AA1089" s="3" t="s">
        <v>48</v>
      </c>
      <c r="AB1089" s="12" t="s">
        <v>47</v>
      </c>
      <c r="AC1089" s="3" t="s">
        <v>47</v>
      </c>
      <c r="AD1089" s="3" t="s">
        <v>47</v>
      </c>
      <c r="AE1089" s="3" t="s">
        <v>47</v>
      </c>
      <c r="AF1089" s="3" t="s">
        <v>47</v>
      </c>
      <c r="AG1089" s="3" t="s">
        <v>47</v>
      </c>
      <c r="AI1089" s="3" t="s">
        <v>47</v>
      </c>
      <c r="AJ1089" s="3" t="s">
        <v>47</v>
      </c>
      <c r="AK1089" s="3" t="s">
        <v>47</v>
      </c>
      <c r="AL1089" s="3" t="s">
        <v>47</v>
      </c>
      <c r="AM1089" s="3" t="s">
        <v>47</v>
      </c>
      <c r="AN1089" s="3" t="s">
        <v>47</v>
      </c>
      <c r="AU1089" s="3">
        <v>0</v>
      </c>
      <c r="AV1089" s="3">
        <v>16</v>
      </c>
      <c r="AW1089" s="3">
        <v>1</v>
      </c>
      <c r="AX1089" s="3">
        <v>16</v>
      </c>
      <c r="AY1089" s="3">
        <v>100</v>
      </c>
      <c r="AZ1089" s="6" t="str">
        <f t="shared" si="116"/>
        <v>1252.9</v>
      </c>
      <c r="BC1089" s="12" t="s">
        <v>1741</v>
      </c>
      <c r="BJ1089" s="12">
        <f t="shared" si="117"/>
        <v>0</v>
      </c>
      <c r="BK1089" s="12">
        <f t="shared" si="118"/>
        <v>0</v>
      </c>
      <c r="CQ1089" s="3" t="str">
        <f>CONCATENATE(baseURL!$A$1,baseURL!$B$1,baseURL!$C$1,".",C1089,".",L1089,".pkl&amp;seq=",BC1089)</f>
        <v>http://proteomics.broadinstitute.org/millscripts/viewfeed.pl?side=xl&amp;cycle=1&amp;fixedMods=iaaC&amp;file=msdataSM/iPRG2012_nd/cpick_in/iPRG2012_nd.1252.9.2.pkl&amp;seq=KAEASGEAAEEAEDEE</v>
      </c>
    </row>
    <row r="1090" spans="1:95" x14ac:dyDescent="0.2">
      <c r="A1090" s="3">
        <v>2640</v>
      </c>
      <c r="B1090" s="2" t="s">
        <v>1788</v>
      </c>
      <c r="C1090" s="2" t="s">
        <v>1789</v>
      </c>
      <c r="D1090" s="3">
        <v>2148</v>
      </c>
      <c r="E1090" s="3">
        <v>2147</v>
      </c>
      <c r="F1090" s="3">
        <v>26317</v>
      </c>
      <c r="G1090" s="3">
        <v>3399</v>
      </c>
      <c r="H1090" s="3">
        <v>13.1424</v>
      </c>
      <c r="I1090" s="30">
        <v>424.24835000000002</v>
      </c>
      <c r="J1090" s="30">
        <v>424.24773800000003</v>
      </c>
      <c r="K1090" s="30">
        <v>6.0999999999999997E-4</v>
      </c>
      <c r="L1090" s="3">
        <v>2</v>
      </c>
      <c r="M1090" s="3">
        <v>2</v>
      </c>
      <c r="N1090" s="10">
        <f t="shared" ref="N1090:N1153" si="119">IF(AND(M1090&gt;0,L1090&gt;0), IF(M1090=L1090,1,-1), 1)</f>
        <v>1</v>
      </c>
      <c r="O1090" s="35">
        <v>2</v>
      </c>
      <c r="P1090" s="17"/>
      <c r="Q1090" s="40">
        <v>847.48835999999994</v>
      </c>
      <c r="R1090" s="40">
        <v>424.24781999999999</v>
      </c>
      <c r="S1090" s="18">
        <f t="shared" ref="S1090:S1153" si="120">1000000*(I1090-R1090)/R1090</f>
        <v>1.2492698254197763</v>
      </c>
      <c r="T1090" s="18">
        <f t="shared" ref="T1090:T1153" si="121">1000000*(J1090-R1090)/R1090</f>
        <v>-0.19328325591278267</v>
      </c>
      <c r="U1090" s="18">
        <f t="shared" ref="U1090:U1153" si="122">1000000*(V1090-R1090)/R1090</f>
        <v>-0.51856483319817082</v>
      </c>
      <c r="V1090" s="30">
        <v>424.24759999999998</v>
      </c>
      <c r="W1090" s="3" t="s">
        <v>47</v>
      </c>
      <c r="Z1090" s="3" t="s">
        <v>47</v>
      </c>
      <c r="AA1090" s="3" t="s">
        <v>47</v>
      </c>
      <c r="AB1090" s="12" t="s">
        <v>47</v>
      </c>
      <c r="AC1090" s="3" t="s">
        <v>47</v>
      </c>
      <c r="AD1090" s="3" t="s">
        <v>47</v>
      </c>
      <c r="AE1090" s="3" t="s">
        <v>47</v>
      </c>
      <c r="AF1090" s="3" t="s">
        <v>47</v>
      </c>
      <c r="AG1090" s="3" t="s">
        <v>47</v>
      </c>
      <c r="AH1090" s="3" t="s">
        <v>47</v>
      </c>
      <c r="AI1090" s="3" t="s">
        <v>47</v>
      </c>
      <c r="AJ1090" s="3" t="s">
        <v>47</v>
      </c>
      <c r="AL1090" s="3" t="s">
        <v>48</v>
      </c>
      <c r="AN1090" s="3" t="s">
        <v>47</v>
      </c>
      <c r="AU1090" s="3">
        <v>0</v>
      </c>
      <c r="AV1090" s="3">
        <v>13</v>
      </c>
      <c r="AW1090" s="3">
        <v>1</v>
      </c>
      <c r="AX1090" s="3">
        <v>13</v>
      </c>
      <c r="AY1090" s="3">
        <v>100</v>
      </c>
      <c r="AZ1090" s="6" t="str">
        <f t="shared" ref="AZ1090:AZ1153" si="123">HYPERLINK(CQ1090,C1090)</f>
        <v>1253.3</v>
      </c>
      <c r="BC1090" s="12" t="s">
        <v>1790</v>
      </c>
      <c r="BJ1090" s="12">
        <f t="shared" ref="BJ1090:BJ1153" si="124">LEN(BC1090)-LEN(SUBSTITUTE(BC1090,"C",""))</f>
        <v>0</v>
      </c>
      <c r="BK1090" s="12">
        <f t="shared" ref="BK1090:BK1153" si="125">LEN(BC1090)-LEN(SUBSTITUTE(BC1090,"c",""))</f>
        <v>0</v>
      </c>
      <c r="CQ1090" s="3" t="str">
        <f>CONCATENATE(baseURL!$A$1,baseURL!$B$1,baseURL!$C$1,".",C1090,".",L1090,".pkl&amp;seq=",BC1090)</f>
        <v>http://proteomics.broadinstitute.org/millscripts/viewfeed.pl?side=xl&amp;cycle=1&amp;fixedMods=iaaC&amp;file=msdataSM/iPRG2012_nd/cpick_in/iPRG2012_nd.1253.3.2.pkl&amp;seq=ALQSLTSK</v>
      </c>
    </row>
    <row r="1091" spans="1:95" x14ac:dyDescent="0.2">
      <c r="A1091" s="3">
        <v>3410</v>
      </c>
      <c r="B1091" s="2" t="s">
        <v>1791</v>
      </c>
      <c r="C1091" s="2" t="s">
        <v>1779</v>
      </c>
      <c r="D1091" s="3">
        <v>2150</v>
      </c>
      <c r="E1091" s="3">
        <v>2149</v>
      </c>
      <c r="F1091" s="3">
        <v>26319</v>
      </c>
      <c r="G1091" s="3">
        <v>3401</v>
      </c>
      <c r="H1091" s="3">
        <v>13.145799999999999</v>
      </c>
      <c r="I1091" s="30">
        <v>440.23707999999999</v>
      </c>
      <c r="J1091" s="30">
        <v>440.23726599999998</v>
      </c>
      <c r="K1091" s="30">
        <v>-1.9000000000000001E-4</v>
      </c>
      <c r="L1091" s="3">
        <v>3</v>
      </c>
      <c r="M1091" s="3">
        <v>3</v>
      </c>
      <c r="N1091" s="10">
        <f t="shared" si="119"/>
        <v>1</v>
      </c>
      <c r="O1091" s="35">
        <v>3</v>
      </c>
      <c r="P1091" s="17"/>
      <c r="Q1091" s="40">
        <v>1318.6961200000001</v>
      </c>
      <c r="R1091" s="40">
        <v>440.23689000000002</v>
      </c>
      <c r="S1091" s="18">
        <f t="shared" si="120"/>
        <v>0.4315858218402448</v>
      </c>
      <c r="T1091" s="18">
        <f t="shared" si="121"/>
        <v>0.85408562640033625</v>
      </c>
      <c r="U1091" s="18">
        <f t="shared" si="122"/>
        <v>2.2715043200383381E-2</v>
      </c>
      <c r="V1091" s="30">
        <v>440.23689999999999</v>
      </c>
      <c r="W1091" s="3" t="s">
        <v>47</v>
      </c>
      <c r="X1091" s="3" t="s">
        <v>47</v>
      </c>
      <c r="Y1091" s="3" t="s">
        <v>47</v>
      </c>
      <c r="Z1091" s="3" t="s">
        <v>47</v>
      </c>
      <c r="AA1091" s="3" t="s">
        <v>47</v>
      </c>
      <c r="AB1091" s="12" t="s">
        <v>47</v>
      </c>
      <c r="AC1091" s="3" t="s">
        <v>47</v>
      </c>
      <c r="AE1091" s="3" t="s">
        <v>47</v>
      </c>
      <c r="AF1091" s="3" t="s">
        <v>47</v>
      </c>
      <c r="AG1091" s="3" t="s">
        <v>47</v>
      </c>
      <c r="AH1091" s="3" t="s">
        <v>47</v>
      </c>
      <c r="AI1091" s="3" t="s">
        <v>48</v>
      </c>
      <c r="AK1091" s="3" t="s">
        <v>47</v>
      </c>
      <c r="AL1091" s="3" t="s">
        <v>47</v>
      </c>
      <c r="AM1091" s="3" t="s">
        <v>47</v>
      </c>
      <c r="AN1091" s="3" t="s">
        <v>47</v>
      </c>
      <c r="AU1091" s="3">
        <v>0</v>
      </c>
      <c r="AV1091" s="3">
        <v>15</v>
      </c>
      <c r="AW1091" s="3">
        <v>1</v>
      </c>
      <c r="AX1091" s="3">
        <v>15</v>
      </c>
      <c r="AY1091" s="3">
        <v>100</v>
      </c>
      <c r="AZ1091" s="6" t="str">
        <f t="shared" si="123"/>
        <v>1253.5</v>
      </c>
      <c r="BC1091" s="12" t="s">
        <v>1792</v>
      </c>
      <c r="BJ1091" s="12">
        <f t="shared" si="124"/>
        <v>0</v>
      </c>
      <c r="BK1091" s="12">
        <f t="shared" si="125"/>
        <v>0</v>
      </c>
      <c r="CQ1091" s="3" t="str">
        <f>CONCATENATE(baseURL!$A$1,baseURL!$B$1,baseURL!$C$1,".",C1091,".",L1091,".pkl&amp;seq=",BC1091)</f>
        <v>http://proteomics.broadinstitute.org/millscripts/viewfeed.pl?side=xl&amp;cycle=1&amp;fixedMods=iaaC&amp;file=msdataSM/iPRG2012_nd/cpick_in/iPRG2012_nd.1253.5.3.pkl&amp;seq=KKTGLDLSDDAR</v>
      </c>
    </row>
    <row r="1092" spans="1:95" x14ac:dyDescent="0.2">
      <c r="A1092" s="3">
        <v>7067</v>
      </c>
      <c r="B1092" s="2" t="s">
        <v>1793</v>
      </c>
      <c r="C1092" s="2" t="s">
        <v>1794</v>
      </c>
      <c r="D1092" s="3">
        <v>2151</v>
      </c>
      <c r="E1092" s="3">
        <v>2150</v>
      </c>
      <c r="F1092" s="3">
        <v>26320</v>
      </c>
      <c r="G1092" s="3">
        <v>3402</v>
      </c>
      <c r="H1092" s="3">
        <v>13.147399999999999</v>
      </c>
      <c r="I1092" s="30">
        <v>470.72877999999997</v>
      </c>
      <c r="J1092" s="30">
        <v>470.72752209999999</v>
      </c>
      <c r="K1092" s="30">
        <v>1.2600000000000001E-3</v>
      </c>
      <c r="L1092" s="3">
        <v>2</v>
      </c>
      <c r="M1092" s="3">
        <v>2</v>
      </c>
      <c r="N1092" s="10">
        <f t="shared" si="119"/>
        <v>1</v>
      </c>
      <c r="O1092" s="35">
        <v>2</v>
      </c>
      <c r="P1092" s="17"/>
      <c r="Q1092" s="40">
        <v>940.44827999999995</v>
      </c>
      <c r="R1092" s="40">
        <v>470.72778</v>
      </c>
      <c r="S1092" s="18">
        <f t="shared" si="120"/>
        <v>2.1243700551863607</v>
      </c>
      <c r="T1092" s="18">
        <f t="shared" si="121"/>
        <v>-0.54787503726304143</v>
      </c>
      <c r="U1092" s="18">
        <f t="shared" si="122"/>
        <v>-0.59482361541353901</v>
      </c>
      <c r="V1092" s="30">
        <v>470.72750000000002</v>
      </c>
      <c r="X1092" s="3" t="s">
        <v>47</v>
      </c>
      <c r="Y1092" s="3" t="s">
        <v>47</v>
      </c>
      <c r="AA1092" s="3" t="s">
        <v>47</v>
      </c>
      <c r="AB1092" s="12" t="s">
        <v>52</v>
      </c>
      <c r="AC1092" s="3" t="s">
        <v>47</v>
      </c>
      <c r="AE1092" s="3" t="s">
        <v>48</v>
      </c>
      <c r="AI1092" s="3" t="s">
        <v>48</v>
      </c>
      <c r="AL1092" s="3" t="s">
        <v>52</v>
      </c>
      <c r="AU1092" s="3">
        <v>0</v>
      </c>
      <c r="AV1092" s="3">
        <v>4</v>
      </c>
      <c r="AW1092" s="3">
        <v>1</v>
      </c>
      <c r="AX1092" s="3">
        <v>4</v>
      </c>
      <c r="AY1092" s="3">
        <v>100</v>
      </c>
      <c r="AZ1092" s="6" t="str">
        <f t="shared" si="123"/>
        <v>1253.6</v>
      </c>
      <c r="BC1092" s="12" t="s">
        <v>1795</v>
      </c>
      <c r="BJ1092" s="12">
        <f t="shared" si="124"/>
        <v>0</v>
      </c>
      <c r="BK1092" s="12">
        <f t="shared" si="125"/>
        <v>0</v>
      </c>
      <c r="CQ1092" s="3" t="str">
        <f>CONCATENATE(baseURL!$A$1,baseURL!$B$1,baseURL!$C$1,".",C1092,".",L1092,".pkl&amp;seq=",BC1092)</f>
        <v>http://proteomics.broadinstitute.org/millscripts/viewfeed.pl?side=xl&amp;cycle=1&amp;fixedMods=iaaC&amp;file=msdataSM/iPRG2012_nd/cpick_in/iPRG2012_nd.1253.6.2.pkl&amp;seq=DDNPNLPR</v>
      </c>
    </row>
    <row r="1093" spans="1:95" x14ac:dyDescent="0.2">
      <c r="A1093" s="3">
        <v>6790</v>
      </c>
      <c r="B1093" s="2" t="s">
        <v>1796</v>
      </c>
      <c r="C1093" s="2" t="s">
        <v>1797</v>
      </c>
      <c r="D1093" s="3">
        <v>2152</v>
      </c>
      <c r="E1093" s="3">
        <v>2151</v>
      </c>
      <c r="F1093" s="3">
        <v>26321</v>
      </c>
      <c r="G1093" s="3">
        <v>3403</v>
      </c>
      <c r="H1093" s="3">
        <v>13.149100000000001</v>
      </c>
      <c r="I1093" s="30">
        <v>488.73011000000002</v>
      </c>
      <c r="J1093" s="30">
        <v>488.73010640000001</v>
      </c>
      <c r="K1093" s="30">
        <v>0</v>
      </c>
      <c r="L1093" s="3">
        <v>2</v>
      </c>
      <c r="M1093" s="3">
        <v>0</v>
      </c>
      <c r="N1093" s="10">
        <f t="shared" si="119"/>
        <v>1</v>
      </c>
      <c r="O1093" s="35">
        <v>2</v>
      </c>
      <c r="P1093" s="17"/>
      <c r="Q1093" s="40">
        <v>976.44827999999995</v>
      </c>
      <c r="R1093" s="40">
        <v>488.72778</v>
      </c>
      <c r="S1093" s="18">
        <f t="shared" si="120"/>
        <v>4.7674801707180041</v>
      </c>
      <c r="T1093" s="18">
        <f t="shared" si="121"/>
        <v>4.7601141069070865</v>
      </c>
      <c r="U1093" s="18">
        <f t="shared" si="122"/>
        <v>4.7470188823672661</v>
      </c>
      <c r="V1093" s="30">
        <v>488.73009999999999</v>
      </c>
      <c r="X1093" s="3" t="s">
        <v>47</v>
      </c>
      <c r="Y1093" s="3" t="s">
        <v>47</v>
      </c>
      <c r="Z1093" s="3" t="s">
        <v>47</v>
      </c>
      <c r="AA1093" s="3" t="s">
        <v>47</v>
      </c>
      <c r="AB1093" s="12" t="s">
        <v>47</v>
      </c>
      <c r="AC1093" s="3" t="s">
        <v>47</v>
      </c>
      <c r="AD1093" s="3" t="s">
        <v>47</v>
      </c>
      <c r="AE1093" s="3" t="s">
        <v>47</v>
      </c>
      <c r="AF1093" s="3" t="s">
        <v>48</v>
      </c>
      <c r="AG1093" s="3" t="s">
        <v>47</v>
      </c>
      <c r="AH1093" s="3" t="s">
        <v>47</v>
      </c>
      <c r="AI1093" s="3" t="s">
        <v>47</v>
      </c>
      <c r="AJ1093" s="3" t="s">
        <v>47</v>
      </c>
      <c r="AK1093" s="3" t="s">
        <v>48</v>
      </c>
      <c r="AL1093" s="3" t="s">
        <v>47</v>
      </c>
      <c r="AU1093" s="3">
        <v>0</v>
      </c>
      <c r="AV1093" s="3">
        <v>13</v>
      </c>
      <c r="AW1093" s="3">
        <v>1</v>
      </c>
      <c r="AX1093" s="3">
        <v>13</v>
      </c>
      <c r="AY1093" s="3">
        <v>100</v>
      </c>
      <c r="AZ1093" s="6" t="str">
        <f t="shared" si="123"/>
        <v>1253.7</v>
      </c>
      <c r="BC1093" s="12" t="s">
        <v>1798</v>
      </c>
      <c r="BJ1093" s="12">
        <f t="shared" si="124"/>
        <v>0</v>
      </c>
      <c r="BK1093" s="12">
        <f t="shared" si="125"/>
        <v>0</v>
      </c>
      <c r="CQ1093" s="3" t="str">
        <f>CONCATENATE(baseURL!$A$1,baseURL!$B$1,baseURL!$C$1,".",C1093,".",L1093,".pkl&amp;seq=",BC1093)</f>
        <v>http://proteomics.broadinstitute.org/millscripts/viewfeed.pl?side=xl&amp;cycle=1&amp;fixedMods=iaaC&amp;file=msdataSM/iPRG2012_nd/cpick_in/iPRG2012_nd.1253.7.2.pkl&amp;seq=AGFAGDDAPR</v>
      </c>
    </row>
    <row r="1094" spans="1:95" x14ac:dyDescent="0.2">
      <c r="A1094" s="3">
        <v>2763</v>
      </c>
      <c r="B1094" s="2" t="s">
        <v>1803</v>
      </c>
      <c r="C1094" s="2" t="s">
        <v>1804</v>
      </c>
      <c r="D1094" s="3">
        <v>2157</v>
      </c>
      <c r="E1094" s="3">
        <v>2156</v>
      </c>
      <c r="F1094" s="3">
        <v>26338</v>
      </c>
      <c r="G1094" s="3">
        <v>3409</v>
      </c>
      <c r="H1094" s="3">
        <v>13.1723</v>
      </c>
      <c r="I1094" s="30">
        <v>414.75152000000003</v>
      </c>
      <c r="J1094" s="30">
        <v>414.75122470000002</v>
      </c>
      <c r="K1094" s="30">
        <v>2.9999999999999997E-4</v>
      </c>
      <c r="L1094" s="3">
        <v>2</v>
      </c>
      <c r="M1094" s="3">
        <v>2</v>
      </c>
      <c r="N1094" s="10">
        <f t="shared" si="119"/>
        <v>1</v>
      </c>
      <c r="O1094" s="35">
        <v>2</v>
      </c>
      <c r="P1094" s="17"/>
      <c r="Q1094" s="40">
        <v>828.49378000000002</v>
      </c>
      <c r="R1094" s="40">
        <v>414.75053000000003</v>
      </c>
      <c r="S1094" s="18">
        <f t="shared" si="120"/>
        <v>2.3869770582369134</v>
      </c>
      <c r="T1094" s="18">
        <f t="shared" si="121"/>
        <v>1.6749827902494263</v>
      </c>
      <c r="U1094" s="18">
        <f t="shared" si="122"/>
        <v>0.16877615561768478</v>
      </c>
      <c r="V1094" s="30">
        <v>414.75060000000002</v>
      </c>
      <c r="W1094" s="3" t="s">
        <v>47</v>
      </c>
      <c r="Z1094" s="3" t="s">
        <v>47</v>
      </c>
      <c r="AA1094" s="3" t="s">
        <v>47</v>
      </c>
      <c r="AB1094" s="12" t="s">
        <v>47</v>
      </c>
      <c r="AC1094" s="3" t="s">
        <v>47</v>
      </c>
      <c r="AD1094" s="3" t="s">
        <v>48</v>
      </c>
      <c r="AF1094" s="3" t="s">
        <v>47</v>
      </c>
      <c r="AG1094" s="3" t="s">
        <v>48</v>
      </c>
      <c r="AH1094" s="3" t="s">
        <v>47</v>
      </c>
      <c r="AK1094" s="3" t="s">
        <v>52</v>
      </c>
      <c r="AL1094" s="3" t="s">
        <v>48</v>
      </c>
      <c r="AM1094" s="3" t="s">
        <v>52</v>
      </c>
      <c r="AN1094" s="3" t="s">
        <v>48</v>
      </c>
      <c r="AU1094" s="3">
        <v>0</v>
      </c>
      <c r="AV1094" s="3">
        <v>7</v>
      </c>
      <c r="AW1094" s="3">
        <v>1</v>
      </c>
      <c r="AX1094" s="3">
        <v>7</v>
      </c>
      <c r="AY1094" s="3">
        <v>100</v>
      </c>
      <c r="AZ1094" s="6" t="str">
        <f t="shared" si="123"/>
        <v>1254.3</v>
      </c>
      <c r="BC1094" s="12" t="s">
        <v>1805</v>
      </c>
      <c r="BJ1094" s="12">
        <f t="shared" si="124"/>
        <v>0</v>
      </c>
      <c r="BK1094" s="12">
        <f t="shared" si="125"/>
        <v>0</v>
      </c>
      <c r="CQ1094" s="3" t="str">
        <f>CONCATENATE(baseURL!$A$1,baseURL!$B$1,baseURL!$C$1,".",C1094,".",L1094,".pkl&amp;seq=",BC1094)</f>
        <v>http://proteomics.broadinstitute.org/millscripts/viewfeed.pl?side=xl&amp;cycle=1&amp;fixedMods=iaaC&amp;file=msdataSM/iPRG2012_nd/cpick_in/iPRG2012_nd.1254.3.2.pkl&amp;seq=VNNQLLK</v>
      </c>
    </row>
    <row r="1095" spans="1:95" x14ac:dyDescent="0.2">
      <c r="A1095" s="3">
        <v>2963</v>
      </c>
      <c r="B1095" s="2" t="s">
        <v>1806</v>
      </c>
      <c r="C1095" s="2" t="s">
        <v>1788</v>
      </c>
      <c r="D1095" s="3">
        <v>2158</v>
      </c>
      <c r="E1095" s="3">
        <v>2157</v>
      </c>
      <c r="F1095" s="3">
        <v>26339</v>
      </c>
      <c r="G1095" s="3">
        <v>3410</v>
      </c>
      <c r="H1095" s="3">
        <v>13.175599999999999</v>
      </c>
      <c r="I1095" s="30">
        <v>422.56509</v>
      </c>
      <c r="J1095" s="30">
        <v>422.56297899999998</v>
      </c>
      <c r="K1095" s="30">
        <v>2.1099999999999999E-3</v>
      </c>
      <c r="L1095" s="3">
        <v>3</v>
      </c>
      <c r="M1095" s="3">
        <v>3</v>
      </c>
      <c r="N1095" s="10">
        <f t="shared" si="119"/>
        <v>1</v>
      </c>
      <c r="O1095" s="35">
        <v>3</v>
      </c>
      <c r="P1095" s="17"/>
      <c r="Q1095" s="40">
        <v>1265.6783</v>
      </c>
      <c r="R1095" s="40">
        <v>422.56428</v>
      </c>
      <c r="S1095" s="18">
        <f t="shared" si="120"/>
        <v>1.9168681271434247</v>
      </c>
      <c r="T1095" s="18">
        <f t="shared" si="121"/>
        <v>-3.0788215227567486</v>
      </c>
      <c r="U1095" s="18">
        <f t="shared" si="122"/>
        <v>-4.212376871979246</v>
      </c>
      <c r="V1095" s="30">
        <v>422.5625</v>
      </c>
      <c r="W1095" s="3" t="s">
        <v>47</v>
      </c>
      <c r="X1095" s="3" t="s">
        <v>48</v>
      </c>
      <c r="Y1095" s="3" t="s">
        <v>48</v>
      </c>
      <c r="Z1095" s="3" t="s">
        <v>47</v>
      </c>
      <c r="AD1095" s="3" t="s">
        <v>48</v>
      </c>
      <c r="AE1095" s="3" t="s">
        <v>47</v>
      </c>
      <c r="AF1095" s="3" t="s">
        <v>47</v>
      </c>
      <c r="AG1095" s="3" t="s">
        <v>47</v>
      </c>
      <c r="AH1095" s="3" t="s">
        <v>47</v>
      </c>
      <c r="AJ1095" s="3" t="s">
        <v>47</v>
      </c>
      <c r="AM1095" s="3" t="s">
        <v>48</v>
      </c>
      <c r="AU1095" s="3">
        <v>0</v>
      </c>
      <c r="AV1095" s="3">
        <v>7</v>
      </c>
      <c r="AW1095" s="3">
        <v>1</v>
      </c>
      <c r="AX1095" s="3">
        <v>7</v>
      </c>
      <c r="AY1095" s="3">
        <v>100</v>
      </c>
      <c r="AZ1095" s="6" t="str">
        <f t="shared" si="123"/>
        <v>1254.4</v>
      </c>
      <c r="BC1095" s="12" t="s">
        <v>1807</v>
      </c>
      <c r="BJ1095" s="12">
        <f t="shared" si="124"/>
        <v>0</v>
      </c>
      <c r="BK1095" s="12">
        <f t="shared" si="125"/>
        <v>0</v>
      </c>
      <c r="CQ1095" s="3" t="str">
        <f>CONCATENATE(baseURL!$A$1,baseURL!$B$1,baseURL!$C$1,".",C1095,".",L1095,".pkl&amp;seq=",BC1095)</f>
        <v>http://proteomics.broadinstitute.org/millscripts/viewfeed.pl?side=xl&amp;cycle=1&amp;fixedMods=iaaC&amp;file=msdataSM/iPRG2012_nd/cpick_in/iPRG2012_nd.1254.4.3.pkl&amp;seq=MVGNRYLEKR</v>
      </c>
    </row>
    <row r="1096" spans="1:95" x14ac:dyDescent="0.2">
      <c r="A1096" s="3">
        <v>4850</v>
      </c>
      <c r="B1096" s="2" t="s">
        <v>1808</v>
      </c>
      <c r="C1096" s="2" t="s">
        <v>1809</v>
      </c>
      <c r="D1096" s="3">
        <v>2159</v>
      </c>
      <c r="E1096" s="3">
        <v>2158</v>
      </c>
      <c r="F1096" s="3">
        <v>26340</v>
      </c>
      <c r="G1096" s="3">
        <v>3411</v>
      </c>
      <c r="H1096" s="3">
        <v>13.178900000000001</v>
      </c>
      <c r="I1096" s="30">
        <v>557.33429000000001</v>
      </c>
      <c r="J1096" s="30">
        <v>557.33473579999998</v>
      </c>
      <c r="K1096" s="30">
        <v>-4.4999999999999999E-4</v>
      </c>
      <c r="L1096" s="3">
        <v>2</v>
      </c>
      <c r="M1096" s="3">
        <v>2</v>
      </c>
      <c r="N1096" s="10">
        <f t="shared" si="119"/>
        <v>1</v>
      </c>
      <c r="O1096" s="35">
        <v>2</v>
      </c>
      <c r="P1096" s="17"/>
      <c r="Q1096" s="40">
        <v>1113.66263</v>
      </c>
      <c r="R1096" s="40">
        <v>557.33496000000002</v>
      </c>
      <c r="S1096" s="18">
        <f t="shared" si="120"/>
        <v>-1.2021496014061546</v>
      </c>
      <c r="T1096" s="18">
        <f t="shared" si="121"/>
        <v>-0.40227155326459035</v>
      </c>
      <c r="U1096" s="18">
        <f t="shared" si="122"/>
        <v>-0.46650581550757936</v>
      </c>
      <c r="V1096" s="30">
        <v>557.3347</v>
      </c>
      <c r="W1096" s="3" t="s">
        <v>47</v>
      </c>
      <c r="X1096" s="3" t="s">
        <v>47</v>
      </c>
      <c r="Y1096" s="3" t="s">
        <v>47</v>
      </c>
      <c r="Z1096" s="3" t="s">
        <v>47</v>
      </c>
      <c r="AA1096" s="3" t="s">
        <v>48</v>
      </c>
      <c r="AB1096" s="12" t="s">
        <v>47</v>
      </c>
      <c r="AC1096" s="3" t="s">
        <v>47</v>
      </c>
      <c r="AD1096" s="3" t="s">
        <v>47</v>
      </c>
      <c r="AE1096" s="3" t="s">
        <v>47</v>
      </c>
      <c r="AF1096" s="3" t="s">
        <v>47</v>
      </c>
      <c r="AG1096" s="3" t="s">
        <v>47</v>
      </c>
      <c r="AH1096" s="3" t="s">
        <v>47</v>
      </c>
      <c r="AI1096" s="3" t="s">
        <v>47</v>
      </c>
      <c r="AJ1096" s="3" t="s">
        <v>47</v>
      </c>
      <c r="AK1096" s="3" t="s">
        <v>47</v>
      </c>
      <c r="AL1096" s="3" t="s">
        <v>47</v>
      </c>
      <c r="AM1096" s="3" t="s">
        <v>47</v>
      </c>
      <c r="AN1096" s="3" t="s">
        <v>47</v>
      </c>
      <c r="AU1096" s="3">
        <v>0</v>
      </c>
      <c r="AV1096" s="3">
        <v>17</v>
      </c>
      <c r="AW1096" s="3">
        <v>1</v>
      </c>
      <c r="AX1096" s="3">
        <v>17</v>
      </c>
      <c r="AY1096" s="3">
        <v>100</v>
      </c>
      <c r="AZ1096" s="6" t="str">
        <f t="shared" si="123"/>
        <v>1254.5</v>
      </c>
      <c r="BC1096" s="12" t="s">
        <v>1810</v>
      </c>
      <c r="BJ1096" s="12">
        <f t="shared" si="124"/>
        <v>0</v>
      </c>
      <c r="BK1096" s="12">
        <f t="shared" si="125"/>
        <v>0</v>
      </c>
      <c r="CQ1096" s="3" t="str">
        <f>CONCATENATE(baseURL!$A$1,baseURL!$B$1,baseURL!$C$1,".",C1096,".",L1096,".pkl&amp;seq=",BC1096)</f>
        <v>http://proteomics.broadinstitute.org/millscripts/viewfeed.pl?side=xl&amp;cycle=1&amp;fixedMods=iaaC&amp;file=msdataSM/iPRG2012_nd/cpick_in/iPRG2012_nd.1254.5.2.pkl&amp;seq=GSGLVASPAVKK</v>
      </c>
    </row>
    <row r="1097" spans="1:95" x14ac:dyDescent="0.2">
      <c r="A1097" s="3">
        <v>2361</v>
      </c>
      <c r="B1097" s="2" t="s">
        <v>1811</v>
      </c>
      <c r="C1097" s="2" t="s">
        <v>1812</v>
      </c>
      <c r="D1097" s="3">
        <v>2169</v>
      </c>
      <c r="E1097" s="3">
        <v>2168</v>
      </c>
      <c r="F1097" s="3">
        <v>26366</v>
      </c>
      <c r="G1097" s="3">
        <v>3422</v>
      </c>
      <c r="H1097" s="3">
        <v>13.197100000000001</v>
      </c>
      <c r="I1097" s="30">
        <v>515.78099999999995</v>
      </c>
      <c r="J1097" s="30">
        <v>515.78175729999998</v>
      </c>
      <c r="K1097" s="30">
        <v>-7.6000000000000004E-4</v>
      </c>
      <c r="L1097" s="3">
        <v>2</v>
      </c>
      <c r="M1097" s="3">
        <v>2</v>
      </c>
      <c r="N1097" s="10">
        <f t="shared" si="119"/>
        <v>1</v>
      </c>
      <c r="O1097" s="35">
        <v>2</v>
      </c>
      <c r="P1097" s="17"/>
      <c r="Q1097" s="40">
        <v>1030.5527500000001</v>
      </c>
      <c r="R1097" s="40">
        <v>515.78000999999995</v>
      </c>
      <c r="S1097" s="18">
        <f t="shared" si="120"/>
        <v>1.9194229725995018</v>
      </c>
      <c r="T1097" s="18">
        <f t="shared" si="121"/>
        <v>3.3876846061437069</v>
      </c>
      <c r="U1097" s="18">
        <f t="shared" si="122"/>
        <v>3.2765907311011535</v>
      </c>
      <c r="V1097" s="30">
        <v>515.7817</v>
      </c>
      <c r="W1097" s="3" t="s">
        <v>47</v>
      </c>
      <c r="Z1097" s="3" t="s">
        <v>48</v>
      </c>
      <c r="AA1097" s="3" t="s">
        <v>47</v>
      </c>
      <c r="AB1097" s="12" t="s">
        <v>47</v>
      </c>
      <c r="AF1097" s="3" t="s">
        <v>48</v>
      </c>
      <c r="AG1097" s="3" t="s">
        <v>52</v>
      </c>
      <c r="AH1097" s="3" t="s">
        <v>47</v>
      </c>
      <c r="AI1097" s="3" t="s">
        <v>52</v>
      </c>
      <c r="AP1097" s="3" t="s">
        <v>52</v>
      </c>
      <c r="AU1097" s="3">
        <v>0</v>
      </c>
      <c r="AV1097" s="3">
        <v>4</v>
      </c>
      <c r="AW1097" s="3">
        <v>1</v>
      </c>
      <c r="AX1097" s="3">
        <v>4</v>
      </c>
      <c r="AY1097" s="3">
        <v>100</v>
      </c>
      <c r="AZ1097" s="6" t="str">
        <f t="shared" si="123"/>
        <v>1255.10</v>
      </c>
      <c r="BC1097" s="12" t="s">
        <v>1813</v>
      </c>
      <c r="BJ1097" s="12">
        <f t="shared" si="124"/>
        <v>0</v>
      </c>
      <c r="BK1097" s="12">
        <f t="shared" si="125"/>
        <v>0</v>
      </c>
      <c r="CQ1097" s="3" t="str">
        <f>CONCATENATE(baseURL!$A$1,baseURL!$B$1,baseURL!$C$1,".",C1097,".",L1097,".pkl&amp;seq=",BC1097)</f>
        <v>http://proteomics.broadinstitute.org/millscripts/viewfeed.pl?side=xl&amp;cycle=1&amp;fixedMods=iaaC&amp;file=msdataSM/iPRG2012_nd/cpick_in/iPRG2012_nd.1255.10.2.pkl&amp;seq=RDALLKEDA</v>
      </c>
    </row>
    <row r="1098" spans="1:95" x14ac:dyDescent="0.2">
      <c r="A1098" s="3">
        <v>3220</v>
      </c>
      <c r="B1098" s="2" t="s">
        <v>1817</v>
      </c>
      <c r="C1098" s="2" t="s">
        <v>1818</v>
      </c>
      <c r="D1098" s="3">
        <v>2176</v>
      </c>
      <c r="E1098" s="3">
        <v>2175</v>
      </c>
      <c r="F1098" s="3">
        <v>26380</v>
      </c>
      <c r="G1098" s="3">
        <v>3430</v>
      </c>
      <c r="H1098" s="3">
        <v>13.217599999999999</v>
      </c>
      <c r="I1098" s="30">
        <v>472.74164999999999</v>
      </c>
      <c r="J1098" s="30">
        <v>472.73793180000001</v>
      </c>
      <c r="K1098" s="30">
        <v>3.7200000000000002E-3</v>
      </c>
      <c r="L1098" s="3">
        <v>0</v>
      </c>
      <c r="M1098" s="3">
        <v>2</v>
      </c>
      <c r="N1098" s="10">
        <f t="shared" si="119"/>
        <v>1</v>
      </c>
      <c r="O1098" s="35">
        <v>2</v>
      </c>
      <c r="P1098" s="17"/>
      <c r="Q1098" s="40">
        <v>944.46834999999999</v>
      </c>
      <c r="R1098" s="40">
        <v>472.73781000000002</v>
      </c>
      <c r="S1098" s="18">
        <f t="shared" si="120"/>
        <v>8.1228958605369712</v>
      </c>
      <c r="T1098" s="18">
        <f t="shared" si="121"/>
        <v>0.25764810305329783</v>
      </c>
      <c r="U1098" s="18">
        <f t="shared" si="122"/>
        <v>0.19038037173321404</v>
      </c>
      <c r="V1098" s="30">
        <v>472.73790000000002</v>
      </c>
      <c r="W1098" s="3" t="s">
        <v>48</v>
      </c>
      <c r="X1098" s="3" t="s">
        <v>47</v>
      </c>
      <c r="Y1098" s="3" t="s">
        <v>47</v>
      </c>
      <c r="Z1098" s="3" t="s">
        <v>48</v>
      </c>
      <c r="AA1098" s="3" t="s">
        <v>47</v>
      </c>
      <c r="AB1098" s="12" t="s">
        <v>47</v>
      </c>
      <c r="AG1098" s="3" t="s">
        <v>52</v>
      </c>
      <c r="AI1098" s="3" t="s">
        <v>48</v>
      </c>
      <c r="AP1098" s="3" t="s">
        <v>52</v>
      </c>
      <c r="AU1098" s="3">
        <v>0</v>
      </c>
      <c r="AV1098" s="3">
        <v>4</v>
      </c>
      <c r="AW1098" s="3">
        <v>1</v>
      </c>
      <c r="AX1098" s="3">
        <v>4</v>
      </c>
      <c r="AY1098" s="3">
        <v>100</v>
      </c>
      <c r="AZ1098" s="6" t="str">
        <f t="shared" si="123"/>
        <v>1256.3</v>
      </c>
      <c r="BC1098" s="12" t="s">
        <v>734</v>
      </c>
      <c r="BJ1098" s="12">
        <f t="shared" si="124"/>
        <v>0</v>
      </c>
      <c r="BK1098" s="12">
        <f t="shared" si="125"/>
        <v>0</v>
      </c>
      <c r="CQ1098" s="3" t="str">
        <f>CONCATENATE(baseURL!$A$1,baseURL!$B$1,baseURL!$C$1,".",C1098,".",L1098,".pkl&amp;seq=",BC1098)</f>
        <v>http://proteomics.broadinstitute.org/millscripts/viewfeed.pl?side=xl&amp;cycle=1&amp;fixedMods=iaaC&amp;file=msdataSM/iPRG2012_nd/cpick_in/iPRG2012_nd.1256.3.0.pkl&amp;seq=AQLGPDESK</v>
      </c>
    </row>
    <row r="1099" spans="1:95" x14ac:dyDescent="0.2">
      <c r="A1099" s="3">
        <v>4281</v>
      </c>
      <c r="B1099" s="2" t="s">
        <v>1819</v>
      </c>
      <c r="C1099" s="2" t="s">
        <v>1820</v>
      </c>
      <c r="D1099" s="3">
        <v>2186</v>
      </c>
      <c r="E1099" s="3">
        <v>2185</v>
      </c>
      <c r="F1099" s="3">
        <v>26422</v>
      </c>
      <c r="G1099" s="3">
        <v>3442</v>
      </c>
      <c r="H1099" s="3">
        <v>13.2661</v>
      </c>
      <c r="I1099" s="30">
        <v>434.21548000000001</v>
      </c>
      <c r="J1099" s="30">
        <v>434.21468750000003</v>
      </c>
      <c r="K1099" s="30">
        <v>7.9000000000000001E-4</v>
      </c>
      <c r="L1099" s="3">
        <v>2</v>
      </c>
      <c r="M1099" s="3">
        <v>2</v>
      </c>
      <c r="N1099" s="10">
        <f t="shared" si="119"/>
        <v>1</v>
      </c>
      <c r="O1099" s="35">
        <v>2</v>
      </c>
      <c r="P1099" s="17"/>
      <c r="Q1099" s="40">
        <v>867.42066999999997</v>
      </c>
      <c r="R1099" s="40">
        <v>434.21397000000002</v>
      </c>
      <c r="S1099" s="18">
        <f t="shared" si="120"/>
        <v>3.4775481774483801</v>
      </c>
      <c r="T1099" s="18">
        <f t="shared" si="121"/>
        <v>1.652411137318949</v>
      </c>
      <c r="U1099" s="18">
        <f t="shared" si="122"/>
        <v>0.29939156484531954</v>
      </c>
      <c r="V1099" s="30">
        <v>434.21409999999997</v>
      </c>
      <c r="W1099" s="3" t="s">
        <v>47</v>
      </c>
      <c r="X1099" s="3" t="s">
        <v>47</v>
      </c>
      <c r="Y1099" s="3" t="s">
        <v>47</v>
      </c>
      <c r="Z1099" s="3" t="s">
        <v>47</v>
      </c>
      <c r="AA1099" s="3" t="s">
        <v>47</v>
      </c>
      <c r="AB1099" s="12" t="s">
        <v>47</v>
      </c>
      <c r="AC1099" s="3" t="s">
        <v>47</v>
      </c>
      <c r="AD1099" s="3" t="s">
        <v>47</v>
      </c>
      <c r="AF1099" s="3" t="s">
        <v>48</v>
      </c>
      <c r="AG1099" s="3" t="s">
        <v>47</v>
      </c>
      <c r="AH1099" s="3" t="s">
        <v>47</v>
      </c>
      <c r="AI1099" s="3" t="s">
        <v>48</v>
      </c>
      <c r="AJ1099" s="3" t="s">
        <v>52</v>
      </c>
      <c r="AK1099" s="3" t="s">
        <v>48</v>
      </c>
      <c r="AL1099" s="3" t="s">
        <v>48</v>
      </c>
      <c r="AN1099" s="3" t="s">
        <v>48</v>
      </c>
      <c r="AU1099" s="3">
        <v>0</v>
      </c>
      <c r="AV1099" s="3">
        <v>10</v>
      </c>
      <c r="AW1099" s="3">
        <v>1</v>
      </c>
      <c r="AX1099" s="3">
        <v>10</v>
      </c>
      <c r="AY1099" s="3">
        <v>100</v>
      </c>
      <c r="AZ1099" s="6" t="str">
        <f t="shared" si="123"/>
        <v>1258.3</v>
      </c>
      <c r="BC1099" s="12" t="s">
        <v>1719</v>
      </c>
      <c r="BJ1099" s="12">
        <f t="shared" si="124"/>
        <v>0</v>
      </c>
      <c r="BK1099" s="12">
        <f t="shared" si="125"/>
        <v>0</v>
      </c>
      <c r="CQ1099" s="3" t="str">
        <f>CONCATENATE(baseURL!$A$1,baseURL!$B$1,baseURL!$C$1,".",C1099,".",L1099,".pkl&amp;seq=",BC1099)</f>
        <v>http://proteomics.broadinstitute.org/millscripts/viewfeed.pl?side=xl&amp;cycle=1&amp;fixedMods=iaaC&amp;file=msdataSM/iPRG2012_nd/cpick_in/iPRG2012_nd.1258.3.2.pkl&amp;seq=TLDYAER</v>
      </c>
    </row>
    <row r="1100" spans="1:95" x14ac:dyDescent="0.2">
      <c r="A1100" s="3">
        <v>7590</v>
      </c>
      <c r="B1100" s="2" t="s">
        <v>1821</v>
      </c>
      <c r="C1100" s="2" t="s">
        <v>1822</v>
      </c>
      <c r="D1100" s="3">
        <v>2188</v>
      </c>
      <c r="E1100" s="3">
        <v>2187</v>
      </c>
      <c r="F1100" s="3">
        <v>26424</v>
      </c>
      <c r="G1100" s="3">
        <v>3444</v>
      </c>
      <c r="H1100" s="3">
        <v>13.272</v>
      </c>
      <c r="I1100" s="30">
        <v>467.69351999999998</v>
      </c>
      <c r="J1100" s="30">
        <v>467.69268840000001</v>
      </c>
      <c r="K1100" s="30">
        <v>8.3000000000000001E-4</v>
      </c>
      <c r="L1100" s="3">
        <v>2</v>
      </c>
      <c r="M1100" s="3">
        <v>2</v>
      </c>
      <c r="N1100" s="10">
        <f t="shared" si="119"/>
        <v>1</v>
      </c>
      <c r="O1100" s="35">
        <v>2</v>
      </c>
      <c r="Q1100" s="37">
        <v>934.37973999999997</v>
      </c>
      <c r="R1100" s="37">
        <v>467.69351</v>
      </c>
      <c r="S1100" s="18">
        <f t="shared" si="120"/>
        <v>2.138152392739516E-2</v>
      </c>
      <c r="T1100" s="18">
        <f t="shared" si="121"/>
        <v>-1.7567060102988383</v>
      </c>
      <c r="U1100" s="18">
        <f t="shared" si="122"/>
        <v>-1.9457186822545551</v>
      </c>
      <c r="V1100" s="30">
        <v>467.69260000000003</v>
      </c>
      <c r="W1100" s="3" t="s">
        <v>47</v>
      </c>
      <c r="X1100" s="3" t="s">
        <v>47</v>
      </c>
      <c r="Y1100" s="3" t="s">
        <v>47</v>
      </c>
      <c r="AC1100" s="3" t="s">
        <v>52</v>
      </c>
      <c r="AG1100" s="3" t="s">
        <v>52</v>
      </c>
      <c r="AH1100" s="3" t="s">
        <v>47</v>
      </c>
      <c r="AK1100" s="3" t="s">
        <v>48</v>
      </c>
      <c r="AP1100" s="3" t="s">
        <v>48</v>
      </c>
      <c r="AU1100" s="3">
        <v>0</v>
      </c>
      <c r="AV1100" s="3">
        <v>4</v>
      </c>
      <c r="AW1100" s="3">
        <v>1</v>
      </c>
      <c r="AX1100" s="3">
        <v>4</v>
      </c>
      <c r="AY1100" s="3">
        <v>100</v>
      </c>
      <c r="AZ1100" s="6" t="str">
        <f t="shared" si="123"/>
        <v>1258.5</v>
      </c>
      <c r="BC1100" s="12" t="s">
        <v>1823</v>
      </c>
      <c r="BI1100" s="12" t="s">
        <v>594</v>
      </c>
      <c r="BJ1100" s="12">
        <f t="shared" si="124"/>
        <v>1</v>
      </c>
      <c r="BK1100" s="12">
        <f t="shared" si="125"/>
        <v>1</v>
      </c>
      <c r="BR1100" s="3" t="s">
        <v>594</v>
      </c>
      <c r="CQ1100" s="3" t="str">
        <f>CONCATENATE(baseURL!$A$1,baseURL!$B$1,baseURL!$C$1,".",C1100,".",L1100,".pkl&amp;seq=",BC1100,"&amp;varMods=ReducedCys-C")</f>
        <v>http://proteomics.broadinstitute.org/millscripts/viewfeed.pl?side=xl&amp;cycle=1&amp;fixedMods=iaaC&amp;file=msdataSM/iPRG2012_nd/cpick_in/iPRG2012_nd.1258.5.2.pkl&amp;seq=TYCPYcK&amp;varMods=ReducedCys-C</v>
      </c>
    </row>
    <row r="1101" spans="1:95" x14ac:dyDescent="0.2">
      <c r="A1101" s="3">
        <v>3281</v>
      </c>
      <c r="B1101" s="2" t="s">
        <v>1824</v>
      </c>
      <c r="C1101" s="2" t="s">
        <v>1819</v>
      </c>
      <c r="D1101" s="3">
        <v>2193</v>
      </c>
      <c r="E1101" s="3">
        <v>2192</v>
      </c>
      <c r="F1101" s="3">
        <v>26444</v>
      </c>
      <c r="G1101" s="3">
        <v>3450</v>
      </c>
      <c r="H1101" s="3">
        <v>13.299200000000001</v>
      </c>
      <c r="I1101" s="30">
        <v>619.30112999999994</v>
      </c>
      <c r="J1101" s="30">
        <v>619.29086710000001</v>
      </c>
      <c r="K1101" s="30">
        <v>1.026E-2</v>
      </c>
      <c r="L1101" s="3">
        <v>3</v>
      </c>
      <c r="M1101" s="3">
        <v>3</v>
      </c>
      <c r="N1101" s="10">
        <f t="shared" si="119"/>
        <v>1</v>
      </c>
      <c r="O1101" s="35">
        <v>3</v>
      </c>
      <c r="P1101" s="17"/>
      <c r="Q1101" s="40">
        <v>1855.8555899999999</v>
      </c>
      <c r="R1101" s="40">
        <v>619.29004999999995</v>
      </c>
      <c r="S1101" s="18">
        <f t="shared" si="120"/>
        <v>17.891454900644135</v>
      </c>
      <c r="T1101" s="18">
        <f t="shared" si="121"/>
        <v>1.319414061412685</v>
      </c>
      <c r="U1101" s="18">
        <f t="shared" si="122"/>
        <v>1.2110641855768687</v>
      </c>
      <c r="V1101" s="30">
        <v>619.29079999999999</v>
      </c>
      <c r="W1101" s="3" t="s">
        <v>47</v>
      </c>
      <c r="Y1101" s="3" t="s">
        <v>47</v>
      </c>
      <c r="Z1101" s="3" t="s">
        <v>47</v>
      </c>
      <c r="AA1101" s="3" t="s">
        <v>47</v>
      </c>
      <c r="AB1101" s="12" t="s">
        <v>47</v>
      </c>
      <c r="AC1101" s="3" t="s">
        <v>47</v>
      </c>
      <c r="AE1101" s="3" t="s">
        <v>47</v>
      </c>
      <c r="AF1101" s="3" t="s">
        <v>48</v>
      </c>
      <c r="AG1101" s="3" t="s">
        <v>52</v>
      </c>
      <c r="AH1101" s="3" t="s">
        <v>47</v>
      </c>
      <c r="AI1101" s="3" t="s">
        <v>47</v>
      </c>
      <c r="AJ1101" s="3" t="s">
        <v>48</v>
      </c>
      <c r="AL1101" s="3" t="s">
        <v>48</v>
      </c>
      <c r="AM1101" s="3" t="s">
        <v>48</v>
      </c>
      <c r="AN1101" s="3" t="s">
        <v>48</v>
      </c>
      <c r="AU1101" s="3">
        <v>0</v>
      </c>
      <c r="AV1101" s="3">
        <v>9</v>
      </c>
      <c r="AW1101" s="3">
        <v>1</v>
      </c>
      <c r="AX1101" s="3">
        <v>9</v>
      </c>
      <c r="AY1101" s="3">
        <v>100</v>
      </c>
      <c r="AZ1101" s="6" t="str">
        <f t="shared" si="123"/>
        <v>1259.4</v>
      </c>
      <c r="BC1101" s="12" t="s">
        <v>1825</v>
      </c>
      <c r="BJ1101" s="12">
        <f t="shared" si="124"/>
        <v>0</v>
      </c>
      <c r="BK1101" s="12">
        <f t="shared" si="125"/>
        <v>0</v>
      </c>
      <c r="CQ1101" s="3" t="str">
        <f>CONCATENATE(baseURL!$A$1,baseURL!$B$1,baseURL!$C$1,".",C1101,".",L1101,".pkl&amp;seq=",BC1101)</f>
        <v>http://proteomics.broadinstitute.org/millscripts/viewfeed.pl?side=xl&amp;cycle=1&amp;fixedMods=iaaC&amp;file=msdataSM/iPRG2012_nd/cpick_in/iPRG2012_nd.1259.4.3.pkl&amp;seq=ETAKATNDVEPSTYDSK</v>
      </c>
    </row>
    <row r="1102" spans="1:95" x14ac:dyDescent="0.2">
      <c r="A1102" s="3">
        <v>1244</v>
      </c>
      <c r="B1102" s="2" t="s">
        <v>1826</v>
      </c>
      <c r="C1102" s="2" t="s">
        <v>1827</v>
      </c>
      <c r="D1102" s="3">
        <v>2209</v>
      </c>
      <c r="E1102" s="3">
        <v>2208</v>
      </c>
      <c r="F1102" s="3">
        <v>26508</v>
      </c>
      <c r="G1102" s="3">
        <v>3469</v>
      </c>
      <c r="H1102" s="3">
        <v>13.3658</v>
      </c>
      <c r="I1102" s="30">
        <v>524.79749000000004</v>
      </c>
      <c r="J1102" s="30">
        <v>525.29954510000005</v>
      </c>
      <c r="K1102" s="30">
        <v>-0.50205999999999995</v>
      </c>
      <c r="L1102" s="3">
        <v>2</v>
      </c>
      <c r="M1102" s="3">
        <v>2</v>
      </c>
      <c r="N1102" s="10">
        <f t="shared" si="119"/>
        <v>1</v>
      </c>
      <c r="O1102" s="35">
        <v>2</v>
      </c>
      <c r="P1102" s="17"/>
      <c r="Q1102" s="40">
        <v>1048.5884699999999</v>
      </c>
      <c r="R1102" s="40">
        <v>524.79786999999999</v>
      </c>
      <c r="S1102" s="18">
        <f t="shared" si="120"/>
        <v>-0.72408830460780438</v>
      </c>
      <c r="T1102" s="18">
        <f t="shared" si="121"/>
        <v>955.93966492290986</v>
      </c>
      <c r="U1102" s="18">
        <f t="shared" si="122"/>
        <v>-1.84833067241376</v>
      </c>
      <c r="V1102" s="30">
        <v>524.79690000000005</v>
      </c>
      <c r="X1102" s="3" t="s">
        <v>47</v>
      </c>
      <c r="Y1102" s="3" t="s">
        <v>47</v>
      </c>
      <c r="AC1102" s="3" t="s">
        <v>52</v>
      </c>
      <c r="AM1102" s="3" t="s">
        <v>47</v>
      </c>
      <c r="AU1102" s="3">
        <v>0</v>
      </c>
      <c r="AV1102" s="3">
        <v>3</v>
      </c>
      <c r="AW1102" s="3">
        <v>1</v>
      </c>
      <c r="AX1102" s="3">
        <v>3</v>
      </c>
      <c r="AY1102" s="3">
        <v>100</v>
      </c>
      <c r="AZ1102" s="6" t="str">
        <f t="shared" si="123"/>
        <v>1262.5</v>
      </c>
      <c r="BC1102" s="12" t="s">
        <v>1828</v>
      </c>
      <c r="BJ1102" s="12">
        <f t="shared" si="124"/>
        <v>0</v>
      </c>
      <c r="BK1102" s="12">
        <f t="shared" si="125"/>
        <v>0</v>
      </c>
      <c r="CQ1102" s="3" t="str">
        <f>CONCATENATE(baseURL!$A$1,baseURL!$B$1,baseURL!$C$1,".",C1102,".",L1102,".pkl&amp;seq=",BC1102)</f>
        <v>http://proteomics.broadinstitute.org/millscripts/viewfeed.pl?side=xl&amp;cycle=1&amp;fixedMods=iaaC&amp;file=msdataSM/iPRG2012_nd/cpick_in/iPRG2012_nd.1262.5.2.pkl&amp;seq=SKLETELTK</v>
      </c>
    </row>
    <row r="1103" spans="1:95" x14ac:dyDescent="0.2">
      <c r="A1103" s="3">
        <v>2949</v>
      </c>
      <c r="B1103" s="2" t="s">
        <v>1832</v>
      </c>
      <c r="C1103" s="2" t="s">
        <v>1833</v>
      </c>
      <c r="D1103" s="3">
        <v>2224</v>
      </c>
      <c r="E1103" s="3">
        <v>2223</v>
      </c>
      <c r="F1103" s="3">
        <v>26537</v>
      </c>
      <c r="G1103" s="3">
        <v>3485</v>
      </c>
      <c r="H1103" s="3">
        <v>13.389799999999999</v>
      </c>
      <c r="I1103" s="30">
        <v>610.29979000000003</v>
      </c>
      <c r="J1103" s="30">
        <v>610.30033779999997</v>
      </c>
      <c r="K1103" s="30">
        <v>-5.5000000000000003E-4</v>
      </c>
      <c r="L1103" s="3">
        <v>0</v>
      </c>
      <c r="M1103" s="3">
        <v>2</v>
      </c>
      <c r="N1103" s="10">
        <f t="shared" si="119"/>
        <v>1</v>
      </c>
      <c r="O1103" s="35">
        <v>2</v>
      </c>
      <c r="P1103" s="17"/>
      <c r="Q1103" s="40">
        <v>1219.5953400000001</v>
      </c>
      <c r="R1103" s="40">
        <v>610.30130999999994</v>
      </c>
      <c r="S1103" s="18">
        <f t="shared" si="120"/>
        <v>-2.4905730579441729</v>
      </c>
      <c r="T1103" s="18">
        <f t="shared" si="121"/>
        <v>-1.5929836361949303</v>
      </c>
      <c r="U1103" s="18">
        <f t="shared" si="122"/>
        <v>-1.4910667649987639</v>
      </c>
      <c r="V1103" s="30">
        <v>610.30039999999997</v>
      </c>
      <c r="Z1103" s="3" t="s">
        <v>47</v>
      </c>
      <c r="AB1103" s="12" t="s">
        <v>47</v>
      </c>
      <c r="AC1103" s="3" t="s">
        <v>47</v>
      </c>
      <c r="AE1103" s="3" t="s">
        <v>48</v>
      </c>
      <c r="AF1103" s="3" t="s">
        <v>47</v>
      </c>
      <c r="AG1103" s="3" t="s">
        <v>48</v>
      </c>
      <c r="AH1103" s="3" t="s">
        <v>47</v>
      </c>
      <c r="AI1103" s="3" t="s">
        <v>48</v>
      </c>
      <c r="AU1103" s="3">
        <v>0</v>
      </c>
      <c r="AV1103" s="3">
        <v>5</v>
      </c>
      <c r="AW1103" s="3">
        <v>1</v>
      </c>
      <c r="AX1103" s="3">
        <v>5</v>
      </c>
      <c r="AY1103" s="3">
        <v>100</v>
      </c>
      <c r="AZ1103" s="6" t="str">
        <f t="shared" si="123"/>
        <v>1263.13</v>
      </c>
      <c r="BC1103" s="12" t="s">
        <v>1834</v>
      </c>
      <c r="BJ1103" s="12">
        <f t="shared" si="124"/>
        <v>0</v>
      </c>
      <c r="BK1103" s="12">
        <f t="shared" si="125"/>
        <v>0</v>
      </c>
      <c r="CQ1103" s="3" t="str">
        <f>CONCATENATE(baseURL!$A$1,baseURL!$B$1,baseURL!$C$1,".",C1103,".",L1103,".pkl&amp;seq=",BC1103)</f>
        <v>http://proteomics.broadinstitute.org/millscripts/viewfeed.pl?side=xl&amp;cycle=1&amp;fixedMods=iaaC&amp;file=msdataSM/iPRG2012_nd/cpick_in/iPRG2012_nd.1263.13.0.pkl&amp;seq=SEVSNPPAYGAK</v>
      </c>
    </row>
    <row r="1104" spans="1:95" x14ac:dyDescent="0.2">
      <c r="A1104" s="3">
        <v>6619</v>
      </c>
      <c r="B1104" s="2" t="s">
        <v>1835</v>
      </c>
      <c r="C1104" s="2" t="s">
        <v>1836</v>
      </c>
      <c r="D1104" s="3">
        <v>2227</v>
      </c>
      <c r="E1104" s="3">
        <v>2226</v>
      </c>
      <c r="F1104" s="3">
        <v>26540</v>
      </c>
      <c r="G1104" s="3">
        <v>3488</v>
      </c>
      <c r="H1104" s="3">
        <v>13.3948</v>
      </c>
      <c r="I1104" s="30">
        <v>832.84146999999996</v>
      </c>
      <c r="J1104" s="30">
        <v>832.84150629999999</v>
      </c>
      <c r="K1104" s="30">
        <v>-4.0000000000000003E-5</v>
      </c>
      <c r="L1104" s="3">
        <v>2</v>
      </c>
      <c r="M1104" s="3">
        <v>2</v>
      </c>
      <c r="N1104" s="10">
        <f t="shared" si="119"/>
        <v>1</v>
      </c>
      <c r="O1104" s="35">
        <v>2</v>
      </c>
      <c r="P1104" s="17"/>
      <c r="Q1104" s="40">
        <v>1664.67696</v>
      </c>
      <c r="R1104" s="40">
        <v>832.84212000000002</v>
      </c>
      <c r="S1104" s="18">
        <f t="shared" si="120"/>
        <v>-0.78046004693447812</v>
      </c>
      <c r="T1104" s="18">
        <f t="shared" si="121"/>
        <v>-0.73687435504679266</v>
      </c>
      <c r="U1104" s="18">
        <f t="shared" si="122"/>
        <v>-0.50429726113812579</v>
      </c>
      <c r="V1104" s="30">
        <v>832.84169999999995</v>
      </c>
      <c r="W1104" s="3" t="s">
        <v>47</v>
      </c>
      <c r="X1104" s="3" t="s">
        <v>47</v>
      </c>
      <c r="Y1104" s="3" t="s">
        <v>47</v>
      </c>
      <c r="Z1104" s="3" t="s">
        <v>47</v>
      </c>
      <c r="AA1104" s="3" t="s">
        <v>48</v>
      </c>
      <c r="AB1104" s="12" t="s">
        <v>47</v>
      </c>
      <c r="AC1104" s="3" t="s">
        <v>47</v>
      </c>
      <c r="AD1104" s="3" t="s">
        <v>47</v>
      </c>
      <c r="AE1104" s="3" t="s">
        <v>47</v>
      </c>
      <c r="AF1104" s="3" t="s">
        <v>47</v>
      </c>
      <c r="AI1104" s="3" t="s">
        <v>47</v>
      </c>
      <c r="AJ1104" s="3" t="s">
        <v>47</v>
      </c>
      <c r="AK1104" s="3" t="s">
        <v>47</v>
      </c>
      <c r="AL1104" s="3" t="s">
        <v>47</v>
      </c>
      <c r="AU1104" s="3">
        <v>0</v>
      </c>
      <c r="AV1104" s="3">
        <v>13</v>
      </c>
      <c r="AW1104" s="3">
        <v>1</v>
      </c>
      <c r="AX1104" s="3">
        <v>13</v>
      </c>
      <c r="AY1104" s="3">
        <v>100</v>
      </c>
      <c r="AZ1104" s="6" t="str">
        <f t="shared" si="123"/>
        <v>1263.16</v>
      </c>
      <c r="BC1104" s="12" t="s">
        <v>1741</v>
      </c>
      <c r="BJ1104" s="12">
        <f t="shared" si="124"/>
        <v>0</v>
      </c>
      <c r="BK1104" s="12">
        <f t="shared" si="125"/>
        <v>0</v>
      </c>
      <c r="CQ1104" s="3" t="str">
        <f>CONCATENATE(baseURL!$A$1,baseURL!$B$1,baseURL!$C$1,".",C1104,".",L1104,".pkl&amp;seq=",BC1104)</f>
        <v>http://proteomics.broadinstitute.org/millscripts/viewfeed.pl?side=xl&amp;cycle=1&amp;fixedMods=iaaC&amp;file=msdataSM/iPRG2012_nd/cpick_in/iPRG2012_nd.1263.16.2.pkl&amp;seq=KAEASGEAAEEAEDEE</v>
      </c>
    </row>
    <row r="1105" spans="1:95" x14ac:dyDescent="0.2">
      <c r="A1105" s="3">
        <v>210</v>
      </c>
      <c r="B1105" s="2" t="s">
        <v>1839</v>
      </c>
      <c r="C1105" s="2" t="s">
        <v>1829</v>
      </c>
      <c r="D1105" s="3">
        <v>2219</v>
      </c>
      <c r="E1105" s="3">
        <v>2218</v>
      </c>
      <c r="F1105" s="3">
        <v>26532</v>
      </c>
      <c r="G1105" s="3">
        <v>3480</v>
      </c>
      <c r="H1105" s="3">
        <v>13.3848</v>
      </c>
      <c r="I1105" s="30">
        <v>471.25119999999998</v>
      </c>
      <c r="J1105" s="30">
        <v>471.25282570000002</v>
      </c>
      <c r="K1105" s="30">
        <v>-1.6299999999999999E-3</v>
      </c>
      <c r="L1105" s="3">
        <v>3</v>
      </c>
      <c r="M1105" s="3">
        <v>3</v>
      </c>
      <c r="N1105" s="10">
        <f t="shared" si="119"/>
        <v>1</v>
      </c>
      <c r="O1105" s="35">
        <v>3</v>
      </c>
      <c r="P1105" s="17"/>
      <c r="Q1105" s="40">
        <v>1411.74407</v>
      </c>
      <c r="R1105" s="40">
        <v>471.25288</v>
      </c>
      <c r="S1105" s="18">
        <f t="shared" si="120"/>
        <v>-3.5649649504989003</v>
      </c>
      <c r="T1105" s="18">
        <f t="shared" si="121"/>
        <v>-0.11522475998016436</v>
      </c>
      <c r="U1105" s="18">
        <f t="shared" si="122"/>
        <v>-3.5649649504989003</v>
      </c>
      <c r="V1105" s="30">
        <v>471.25119999999998</v>
      </c>
      <c r="Z1105" s="3" t="s">
        <v>52</v>
      </c>
      <c r="AB1105" s="12" t="s">
        <v>48</v>
      </c>
      <c r="AD1105" s="3" t="s">
        <v>47</v>
      </c>
      <c r="AE1105" s="3" t="s">
        <v>47</v>
      </c>
      <c r="AF1105" s="3" t="s">
        <v>48</v>
      </c>
      <c r="AG1105" s="3" t="s">
        <v>47</v>
      </c>
      <c r="AH1105" s="3" t="s">
        <v>47</v>
      </c>
      <c r="AK1105" s="3" t="s">
        <v>52</v>
      </c>
      <c r="AU1105" s="3">
        <v>0</v>
      </c>
      <c r="AV1105" s="3">
        <v>4</v>
      </c>
      <c r="AW1105" s="3">
        <v>1</v>
      </c>
      <c r="AX1105" s="3">
        <v>4</v>
      </c>
      <c r="AY1105" s="3">
        <v>100</v>
      </c>
      <c r="AZ1105" s="6" t="str">
        <f t="shared" si="123"/>
        <v>1263.8</v>
      </c>
      <c r="BC1105" s="12" t="s">
        <v>1840</v>
      </c>
      <c r="BJ1105" s="12">
        <f t="shared" si="124"/>
        <v>0</v>
      </c>
      <c r="BK1105" s="12">
        <f t="shared" si="125"/>
        <v>0</v>
      </c>
      <c r="CQ1105" s="3" t="str">
        <f>CONCATENATE(baseURL!$A$1,baseURL!$B$1,baseURL!$C$1,".",C1105,".",L1105,".pkl&amp;seq=",BC1105)</f>
        <v>http://proteomics.broadinstitute.org/millscripts/viewfeed.pl?side=xl&amp;cycle=1&amp;fixedMods=iaaC&amp;file=msdataSM/iPRG2012_nd/cpick_in/iPRG2012_nd.1263.8.3.pkl&amp;seq=KAYFTAPSSQRR</v>
      </c>
    </row>
    <row r="1106" spans="1:95" x14ac:dyDescent="0.2">
      <c r="A1106" s="3">
        <v>6194</v>
      </c>
      <c r="B1106" s="2" t="s">
        <v>1844</v>
      </c>
      <c r="C1106" s="2" t="s">
        <v>1845</v>
      </c>
      <c r="D1106" s="3">
        <v>2233</v>
      </c>
      <c r="E1106" s="3">
        <v>2232</v>
      </c>
      <c r="F1106" s="3">
        <v>26551</v>
      </c>
      <c r="G1106" s="3">
        <v>3495</v>
      </c>
      <c r="H1106" s="3">
        <v>13.4071</v>
      </c>
      <c r="I1106" s="30">
        <v>488.72771999999998</v>
      </c>
      <c r="J1106" s="30">
        <v>488.72776970000001</v>
      </c>
      <c r="K1106" s="30">
        <v>-5.0000000000000002E-5</v>
      </c>
      <c r="L1106" s="3">
        <v>2</v>
      </c>
      <c r="M1106" s="3">
        <v>2</v>
      </c>
      <c r="N1106" s="10">
        <f t="shared" si="119"/>
        <v>1</v>
      </c>
      <c r="O1106" s="35">
        <v>2</v>
      </c>
      <c r="P1106" s="17"/>
      <c r="Q1106" s="40">
        <v>976.44827999999995</v>
      </c>
      <c r="R1106" s="40">
        <v>488.72778</v>
      </c>
      <c r="S1106" s="18">
        <f t="shared" si="120"/>
        <v>-0.1227677297554987</v>
      </c>
      <c r="T1106" s="18">
        <f t="shared" si="121"/>
        <v>-2.1075126904723289E-2</v>
      </c>
      <c r="U1106" s="18">
        <f t="shared" si="122"/>
        <v>-0.36830318915018712</v>
      </c>
      <c r="V1106" s="30">
        <v>488.7276</v>
      </c>
      <c r="W1106" s="3" t="s">
        <v>47</v>
      </c>
      <c r="X1106" s="3" t="s">
        <v>47</v>
      </c>
      <c r="Y1106" s="3" t="s">
        <v>47</v>
      </c>
      <c r="Z1106" s="3" t="s">
        <v>47</v>
      </c>
      <c r="AA1106" s="3" t="s">
        <v>47</v>
      </c>
      <c r="AB1106" s="12" t="s">
        <v>47</v>
      </c>
      <c r="AC1106" s="3" t="s">
        <v>47</v>
      </c>
      <c r="AD1106" s="3" t="s">
        <v>47</v>
      </c>
      <c r="AE1106" s="3" t="s">
        <v>47</v>
      </c>
      <c r="AF1106" s="3" t="s">
        <v>47</v>
      </c>
      <c r="AG1106" s="3" t="s">
        <v>47</v>
      </c>
      <c r="AH1106" s="3" t="s">
        <v>47</v>
      </c>
      <c r="AI1106" s="3" t="s">
        <v>47</v>
      </c>
      <c r="AJ1106" s="3" t="s">
        <v>47</v>
      </c>
      <c r="AK1106" s="3" t="s">
        <v>48</v>
      </c>
      <c r="AL1106" s="3" t="s">
        <v>47</v>
      </c>
      <c r="AN1106" s="3" t="s">
        <v>47</v>
      </c>
      <c r="AU1106" s="3">
        <v>0</v>
      </c>
      <c r="AV1106" s="3">
        <v>16</v>
      </c>
      <c r="AW1106" s="3">
        <v>1</v>
      </c>
      <c r="AX1106" s="3">
        <v>16</v>
      </c>
      <c r="AY1106" s="3">
        <v>100</v>
      </c>
      <c r="AZ1106" s="6" t="str">
        <f t="shared" si="123"/>
        <v>1264.6</v>
      </c>
      <c r="BC1106" s="12" t="s">
        <v>1798</v>
      </c>
      <c r="BJ1106" s="12">
        <f t="shared" si="124"/>
        <v>0</v>
      </c>
      <c r="BK1106" s="12">
        <f t="shared" si="125"/>
        <v>0</v>
      </c>
      <c r="CQ1106" s="3" t="str">
        <f>CONCATENATE(baseURL!$A$1,baseURL!$B$1,baseURL!$C$1,".",C1106,".",L1106,".pkl&amp;seq=",BC1106)</f>
        <v>http://proteomics.broadinstitute.org/millscripts/viewfeed.pl?side=xl&amp;cycle=1&amp;fixedMods=iaaC&amp;file=msdataSM/iPRG2012_nd/cpick_in/iPRG2012_nd.1264.6.2.pkl&amp;seq=AGFAGDDAPR</v>
      </c>
    </row>
    <row r="1107" spans="1:95" x14ac:dyDescent="0.2">
      <c r="A1107" s="3">
        <v>3254</v>
      </c>
      <c r="B1107" s="2" t="s">
        <v>1849</v>
      </c>
      <c r="C1107" s="2" t="s">
        <v>1850</v>
      </c>
      <c r="D1107" s="3">
        <v>2244</v>
      </c>
      <c r="E1107" s="3">
        <v>2243</v>
      </c>
      <c r="F1107" s="3">
        <v>26567</v>
      </c>
      <c r="G1107" s="3">
        <v>3507</v>
      </c>
      <c r="H1107" s="3">
        <v>13.4277</v>
      </c>
      <c r="I1107" s="30">
        <v>415.19828999999999</v>
      </c>
      <c r="J1107" s="30">
        <v>415.19771259999999</v>
      </c>
      <c r="K1107" s="30">
        <v>5.8E-4</v>
      </c>
      <c r="L1107" s="3">
        <v>2</v>
      </c>
      <c r="M1107" s="3">
        <v>2</v>
      </c>
      <c r="N1107" s="10">
        <f t="shared" si="119"/>
        <v>1</v>
      </c>
      <c r="O1107" s="35">
        <v>2</v>
      </c>
      <c r="P1107" s="17"/>
      <c r="Q1107" s="40">
        <v>829.38725999999997</v>
      </c>
      <c r="R1107" s="40">
        <v>415.19727</v>
      </c>
      <c r="S1107" s="18">
        <f t="shared" si="120"/>
        <v>2.456663551720129</v>
      </c>
      <c r="T1107" s="18">
        <f t="shared" si="121"/>
        <v>1.0659993019349687</v>
      </c>
      <c r="U1107" s="18">
        <f t="shared" si="122"/>
        <v>1.0356522816115321</v>
      </c>
      <c r="V1107" s="30">
        <v>415.1977</v>
      </c>
      <c r="W1107" s="3" t="s">
        <v>48</v>
      </c>
      <c r="X1107" s="3" t="s">
        <v>47</v>
      </c>
      <c r="Y1107" s="3" t="s">
        <v>47</v>
      </c>
      <c r="Z1107" s="3" t="s">
        <v>47</v>
      </c>
      <c r="AA1107" s="3" t="s">
        <v>47</v>
      </c>
      <c r="AB1107" s="12" t="s">
        <v>47</v>
      </c>
      <c r="AE1107" s="3" t="s">
        <v>48</v>
      </c>
      <c r="AF1107" s="3" t="s">
        <v>47</v>
      </c>
      <c r="AH1107" s="3" t="s">
        <v>48</v>
      </c>
      <c r="AL1107" s="3" t="s">
        <v>52</v>
      </c>
      <c r="AU1107" s="3">
        <v>0</v>
      </c>
      <c r="AV1107" s="3">
        <v>6</v>
      </c>
      <c r="AW1107" s="3">
        <v>1</v>
      </c>
      <c r="AX1107" s="3">
        <v>6</v>
      </c>
      <c r="AY1107" s="3">
        <v>100</v>
      </c>
      <c r="AZ1107" s="6" t="str">
        <f t="shared" si="123"/>
        <v>1265.1</v>
      </c>
      <c r="BC1107" s="12" t="s">
        <v>1851</v>
      </c>
      <c r="BJ1107" s="12">
        <f t="shared" si="124"/>
        <v>0</v>
      </c>
      <c r="BK1107" s="12">
        <f t="shared" si="125"/>
        <v>0</v>
      </c>
      <c r="CQ1107" s="3" t="str">
        <f>CONCATENATE(baseURL!$A$1,baseURL!$B$1,baseURL!$C$1,".",C1107,".",L1107,".pkl&amp;seq=",BC1107)</f>
        <v>http://proteomics.broadinstitute.org/millscripts/viewfeed.pl?side=xl&amp;cycle=1&amp;fixedMods=iaaC&amp;file=msdataSM/iPRG2012_nd/cpick_in/iPRG2012_nd.1265.1.2.pkl&amp;seq=MNPGPSVQ</v>
      </c>
    </row>
    <row r="1108" spans="1:95" x14ac:dyDescent="0.2">
      <c r="A1108" s="3">
        <v>3363</v>
      </c>
      <c r="B1108" s="2" t="s">
        <v>1846</v>
      </c>
      <c r="C1108" s="2" t="s">
        <v>1847</v>
      </c>
      <c r="D1108" s="3">
        <v>2253</v>
      </c>
      <c r="E1108" s="3">
        <v>2251</v>
      </c>
      <c r="F1108" s="3">
        <v>26576</v>
      </c>
      <c r="G1108" s="3">
        <v>3515</v>
      </c>
      <c r="H1108" s="3">
        <v>13.4427</v>
      </c>
      <c r="I1108" s="30">
        <v>690.29821000000004</v>
      </c>
      <c r="J1108" s="30">
        <v>690.29420919999995</v>
      </c>
      <c r="K1108" s="30">
        <v>4.0000000000000001E-3</v>
      </c>
      <c r="L1108" s="3">
        <v>2</v>
      </c>
      <c r="M1108" s="3">
        <v>2</v>
      </c>
      <c r="N1108" s="10">
        <f t="shared" si="119"/>
        <v>1</v>
      </c>
      <c r="O1108" s="35">
        <v>2</v>
      </c>
      <c r="P1108" s="17"/>
      <c r="Q1108" s="40">
        <v>1379.58221</v>
      </c>
      <c r="R1108" s="40">
        <v>690.29474000000005</v>
      </c>
      <c r="S1108" s="18">
        <f t="shared" si="120"/>
        <v>5.0268382459251804</v>
      </c>
      <c r="T1108" s="18">
        <f t="shared" si="121"/>
        <v>-0.76894689954078599</v>
      </c>
      <c r="U1108" s="18">
        <f t="shared" si="122"/>
        <v>-0.7822745397145473</v>
      </c>
      <c r="V1108" s="30">
        <v>690.29420000000005</v>
      </c>
      <c r="Y1108" s="3" t="s">
        <v>47</v>
      </c>
      <c r="Z1108" s="3" t="s">
        <v>47</v>
      </c>
      <c r="AA1108" s="3" t="s">
        <v>47</v>
      </c>
      <c r="AB1108" s="12" t="s">
        <v>47</v>
      </c>
      <c r="AC1108" s="3" t="s">
        <v>47</v>
      </c>
      <c r="AF1108" s="3" t="s">
        <v>47</v>
      </c>
      <c r="AG1108" s="3" t="s">
        <v>48</v>
      </c>
      <c r="AH1108" s="3" t="s">
        <v>48</v>
      </c>
      <c r="AI1108" s="3" t="s">
        <v>47</v>
      </c>
      <c r="AL1108" s="3" t="s">
        <v>48</v>
      </c>
      <c r="AM1108" s="3" t="s">
        <v>48</v>
      </c>
      <c r="AU1108" s="3">
        <v>0</v>
      </c>
      <c r="AV1108" s="3">
        <v>7</v>
      </c>
      <c r="AW1108" s="3">
        <v>1</v>
      </c>
      <c r="AX1108" s="3">
        <v>7</v>
      </c>
      <c r="AY1108" s="3">
        <v>100</v>
      </c>
      <c r="AZ1108" s="6" t="str">
        <f t="shared" si="123"/>
        <v>1265.10</v>
      </c>
      <c r="BC1108" s="12" t="s">
        <v>1848</v>
      </c>
      <c r="BJ1108" s="12">
        <f t="shared" si="124"/>
        <v>0</v>
      </c>
      <c r="BK1108" s="12">
        <f t="shared" si="125"/>
        <v>0</v>
      </c>
      <c r="CQ1108" s="3" t="str">
        <f>CONCATENATE(baseURL!$A$1,baseURL!$B$1,baseURL!$C$1,".",C1108,".",L1108,".pkl&amp;seq=",BC1108)</f>
        <v>http://proteomics.broadinstitute.org/millscripts/viewfeed.pl?side=xl&amp;cycle=1&amp;fixedMods=iaaC&amp;file=msdataSM/iPRG2012_nd/cpick_in/iPRG2012_nd.1265.10.2.pkl&amp;seq=FDDGAGGDNEVQR</v>
      </c>
    </row>
    <row r="1109" spans="1:95" x14ac:dyDescent="0.2">
      <c r="A1109" s="3">
        <v>4693</v>
      </c>
      <c r="B1109" s="2" t="s">
        <v>1852</v>
      </c>
      <c r="C1109" s="2" t="s">
        <v>1853</v>
      </c>
      <c r="D1109" s="3">
        <v>2249</v>
      </c>
      <c r="E1109" s="3">
        <v>2247</v>
      </c>
      <c r="F1109" s="3">
        <v>26572</v>
      </c>
      <c r="G1109" s="3">
        <v>3511</v>
      </c>
      <c r="H1109" s="3">
        <v>13.436</v>
      </c>
      <c r="I1109" s="30">
        <v>461.22946000000002</v>
      </c>
      <c r="J1109" s="30">
        <v>461.22671539999999</v>
      </c>
      <c r="K1109" s="30">
        <v>2.7399999999999998E-3</v>
      </c>
      <c r="L1109" s="3">
        <v>2</v>
      </c>
      <c r="M1109" s="3">
        <v>2</v>
      </c>
      <c r="N1109" s="10">
        <f t="shared" si="119"/>
        <v>1</v>
      </c>
      <c r="O1109" s="35">
        <v>2</v>
      </c>
      <c r="P1109" s="17"/>
      <c r="Q1109" s="40">
        <v>921.44583999999998</v>
      </c>
      <c r="R1109" s="40">
        <v>461.22656000000001</v>
      </c>
      <c r="S1109" s="18">
        <f t="shared" si="120"/>
        <v>6.2875823977071157</v>
      </c>
      <c r="T1109" s="18">
        <f t="shared" si="121"/>
        <v>0.33692769120412164</v>
      </c>
      <c r="U1109" s="18">
        <f t="shared" si="122"/>
        <v>8.672527447833131E-2</v>
      </c>
      <c r="V1109" s="30">
        <v>461.22660000000002</v>
      </c>
      <c r="W1109" s="3" t="s">
        <v>47</v>
      </c>
      <c r="X1109" s="3" t="s">
        <v>47</v>
      </c>
      <c r="Y1109" s="3" t="s">
        <v>47</v>
      </c>
      <c r="Z1109" s="3" t="s">
        <v>47</v>
      </c>
      <c r="AA1109" s="3" t="s">
        <v>47</v>
      </c>
      <c r="AB1109" s="12" t="s">
        <v>47</v>
      </c>
      <c r="AC1109" s="3" t="s">
        <v>47</v>
      </c>
      <c r="AD1109" s="3" t="s">
        <v>47</v>
      </c>
      <c r="AE1109" s="3" t="s">
        <v>47</v>
      </c>
      <c r="AF1109" s="3" t="s">
        <v>48</v>
      </c>
      <c r="AG1109" s="3" t="s">
        <v>47</v>
      </c>
      <c r="AH1109" s="3" t="s">
        <v>47</v>
      </c>
      <c r="AI1109" s="3" t="s">
        <v>47</v>
      </c>
      <c r="AJ1109" s="3" t="s">
        <v>47</v>
      </c>
      <c r="AK1109" s="3" t="s">
        <v>52</v>
      </c>
      <c r="AL1109" s="3" t="s">
        <v>47</v>
      </c>
      <c r="AM1109" s="3" t="s">
        <v>47</v>
      </c>
      <c r="AN1109" s="3" t="s">
        <v>47</v>
      </c>
      <c r="AU1109" s="3">
        <v>0</v>
      </c>
      <c r="AV1109" s="3">
        <v>16</v>
      </c>
      <c r="AW1109" s="3">
        <v>1</v>
      </c>
      <c r="AX1109" s="3">
        <v>16</v>
      </c>
      <c r="AY1109" s="3">
        <v>100</v>
      </c>
      <c r="AZ1109" s="6" t="str">
        <f t="shared" si="123"/>
        <v>1265.6</v>
      </c>
      <c r="BC1109" s="12" t="s">
        <v>1854</v>
      </c>
      <c r="BJ1109" s="12">
        <f t="shared" si="124"/>
        <v>0</v>
      </c>
      <c r="BK1109" s="12">
        <f t="shared" si="125"/>
        <v>0</v>
      </c>
      <c r="CQ1109" s="3" t="str">
        <f>CONCATENATE(baseURL!$A$1,baseURL!$B$1,baseURL!$C$1,".",C1109,".",L1109,".pkl&amp;seq=",BC1109)</f>
        <v>http://proteomics.broadinstitute.org/millscripts/viewfeed.pl?side=xl&amp;cycle=1&amp;fixedMods=iaaC&amp;file=msdataSM/iPRG2012_nd/cpick_in/iPRG2012_nd.1265.6.2.pkl&amp;seq=SALGEGMTR</v>
      </c>
    </row>
    <row r="1110" spans="1:95" x14ac:dyDescent="0.2">
      <c r="A1110" s="3">
        <v>6857</v>
      </c>
      <c r="B1110" s="2" t="s">
        <v>1857</v>
      </c>
      <c r="C1110" s="2" t="s">
        <v>1849</v>
      </c>
      <c r="D1110" s="3">
        <v>2255</v>
      </c>
      <c r="E1110" s="3">
        <v>2253</v>
      </c>
      <c r="F1110" s="3">
        <v>26589</v>
      </c>
      <c r="G1110" s="3">
        <v>3518</v>
      </c>
      <c r="H1110" s="3">
        <v>13.4535</v>
      </c>
      <c r="I1110" s="30">
        <v>408.22244000000001</v>
      </c>
      <c r="J1110" s="30">
        <v>408.22244810000001</v>
      </c>
      <c r="K1110" s="30">
        <v>-1.0000000000000001E-5</v>
      </c>
      <c r="L1110" s="3">
        <v>2</v>
      </c>
      <c r="M1110" s="3">
        <v>2</v>
      </c>
      <c r="N1110" s="10">
        <f t="shared" si="119"/>
        <v>1</v>
      </c>
      <c r="O1110" s="35">
        <v>2</v>
      </c>
      <c r="P1110" s="17"/>
      <c r="Q1110" s="40">
        <v>815.43699000000004</v>
      </c>
      <c r="R1110" s="40">
        <v>408.22212999999999</v>
      </c>
      <c r="S1110" s="18">
        <f t="shared" si="120"/>
        <v>0.75939048187596569</v>
      </c>
      <c r="T1110" s="18">
        <f t="shared" si="121"/>
        <v>0.77923262027813123</v>
      </c>
      <c r="U1110" s="18">
        <f t="shared" si="122"/>
        <v>-7.3489401422457676E-2</v>
      </c>
      <c r="V1110" s="30">
        <v>408.22210000000001</v>
      </c>
      <c r="W1110" s="3" t="s">
        <v>47</v>
      </c>
      <c r="X1110" s="3" t="s">
        <v>65</v>
      </c>
      <c r="Y1110" s="3" t="s">
        <v>48</v>
      </c>
      <c r="Z1110" s="3" t="s">
        <v>47</v>
      </c>
      <c r="AA1110" s="3" t="s">
        <v>47</v>
      </c>
      <c r="AB1110" s="12" t="s">
        <v>48</v>
      </c>
      <c r="AC1110" s="3" t="s">
        <v>47</v>
      </c>
      <c r="AD1110" s="3" t="s">
        <v>47</v>
      </c>
      <c r="AF1110" s="3" t="s">
        <v>47</v>
      </c>
      <c r="AG1110" s="3" t="s">
        <v>47</v>
      </c>
      <c r="AH1110" s="3" t="s">
        <v>48</v>
      </c>
      <c r="AI1110" s="3" t="s">
        <v>48</v>
      </c>
      <c r="AJ1110" s="3" t="s">
        <v>47</v>
      </c>
      <c r="AK1110" s="3" t="s">
        <v>47</v>
      </c>
      <c r="AL1110" s="3" t="s">
        <v>47</v>
      </c>
      <c r="AN1110" s="3" t="s">
        <v>47</v>
      </c>
      <c r="AP1110" s="3" t="s">
        <v>47</v>
      </c>
      <c r="AU1110" s="3">
        <v>1</v>
      </c>
      <c r="AV1110" s="3">
        <v>12</v>
      </c>
      <c r="AW1110" s="3">
        <v>1</v>
      </c>
      <c r="AX1110" s="3">
        <v>12</v>
      </c>
      <c r="AY1110" s="3">
        <v>100</v>
      </c>
      <c r="AZ1110" s="6" t="str">
        <f t="shared" si="123"/>
        <v>1266.2</v>
      </c>
      <c r="BB1110" s="12" t="s">
        <v>79</v>
      </c>
      <c r="BC1110" s="12" t="s">
        <v>1858</v>
      </c>
      <c r="BJ1110" s="12">
        <f t="shared" si="124"/>
        <v>0</v>
      </c>
      <c r="BK1110" s="12">
        <f t="shared" si="125"/>
        <v>0</v>
      </c>
      <c r="BT1110" s="3" t="s">
        <v>1859</v>
      </c>
      <c r="CQ1110" s="3" t="str">
        <f>CONCATENATE(baseURL!$A$1,baseURL!$B$1,"+Acetyl",baseURL!$C$1,".",C1110,".",L1110,".pkl&amp;seq=",BC1110)</f>
        <v>http://proteomics.broadinstitute.org/millscripts/viewfeed.pl?side=xl&amp;cycle=1&amp;fixedMods=iaaC+Acetyl&amp;file=msdataSM/iPRG2012_nd/cpick_in/iPRG2012_nd.1266.2.2.pkl&amp;seq=SNVVQAR</v>
      </c>
    </row>
    <row r="1111" spans="1:95" x14ac:dyDescent="0.2">
      <c r="A1111" s="3">
        <v>3200</v>
      </c>
      <c r="B1111" s="2" t="s">
        <v>1860</v>
      </c>
      <c r="C1111" s="2" t="s">
        <v>1861</v>
      </c>
      <c r="D1111" s="3">
        <v>2257</v>
      </c>
      <c r="E1111" s="3">
        <v>2255</v>
      </c>
      <c r="F1111" s="3">
        <v>26591</v>
      </c>
      <c r="G1111" s="3">
        <v>3520</v>
      </c>
      <c r="H1111" s="3">
        <v>13.456799999999999</v>
      </c>
      <c r="I1111" s="30">
        <v>485.62389999999999</v>
      </c>
      <c r="J1111" s="30">
        <v>485.6236945</v>
      </c>
      <c r="K1111" s="30">
        <v>2.1000000000000001E-4</v>
      </c>
      <c r="L1111" s="3">
        <v>3</v>
      </c>
      <c r="M1111" s="3">
        <v>3</v>
      </c>
      <c r="N1111" s="10">
        <f t="shared" si="119"/>
        <v>1</v>
      </c>
      <c r="O1111" s="35">
        <v>3</v>
      </c>
      <c r="P1111" s="17"/>
      <c r="Q1111" s="40">
        <v>1454.85502</v>
      </c>
      <c r="R1111" s="40">
        <v>485.62319000000002</v>
      </c>
      <c r="S1111" s="18">
        <f t="shared" si="120"/>
        <v>1.4620389112174983</v>
      </c>
      <c r="T1111" s="18">
        <f t="shared" si="121"/>
        <v>1.0388713108548526</v>
      </c>
      <c r="U1111" s="18">
        <f t="shared" si="122"/>
        <v>0.63835501751118939</v>
      </c>
      <c r="V1111" s="30">
        <v>485.62349999999998</v>
      </c>
      <c r="W1111" s="3" t="s">
        <v>47</v>
      </c>
      <c r="X1111" s="3" t="s">
        <v>47</v>
      </c>
      <c r="Y1111" s="3" t="s">
        <v>47</v>
      </c>
      <c r="Z1111" s="3" t="s">
        <v>47</v>
      </c>
      <c r="AA1111" s="3" t="s">
        <v>47</v>
      </c>
      <c r="AC1111" s="3" t="s">
        <v>52</v>
      </c>
      <c r="AE1111" s="3" t="s">
        <v>48</v>
      </c>
      <c r="AF1111" s="3" t="s">
        <v>48</v>
      </c>
      <c r="AH1111" s="3" t="s">
        <v>47</v>
      </c>
      <c r="AL1111" s="3" t="s">
        <v>48</v>
      </c>
      <c r="AM1111" s="3" t="s">
        <v>47</v>
      </c>
      <c r="AP1111" s="3" t="s">
        <v>52</v>
      </c>
      <c r="AU1111" s="3">
        <v>0</v>
      </c>
      <c r="AV1111" s="3">
        <v>7</v>
      </c>
      <c r="AW1111" s="3">
        <v>1</v>
      </c>
      <c r="AX1111" s="3">
        <v>7</v>
      </c>
      <c r="AY1111" s="3">
        <v>100</v>
      </c>
      <c r="AZ1111" s="6" t="str">
        <f t="shared" si="123"/>
        <v>1266.4</v>
      </c>
      <c r="BC1111" s="12" t="s">
        <v>1862</v>
      </c>
      <c r="BJ1111" s="12">
        <f t="shared" si="124"/>
        <v>0</v>
      </c>
      <c r="BK1111" s="12">
        <f t="shared" si="125"/>
        <v>0</v>
      </c>
      <c r="CQ1111" s="3" t="str">
        <f>CONCATENATE(baseURL!$A$1,baseURL!$B$1,baseURL!$C$1,".",C1111,".",L1111,".pkl&amp;seq=",BC1111)</f>
        <v>http://proteomics.broadinstitute.org/millscripts/viewfeed.pl?side=xl&amp;cycle=1&amp;fixedMods=iaaC&amp;file=msdataSM/iPRG2012_nd/cpick_in/iPRG2012_nd.1266.4.3.pkl&amp;seq=GAVSGQKAGLLAARR</v>
      </c>
    </row>
    <row r="1112" spans="1:95" x14ac:dyDescent="0.2">
      <c r="A1112" s="3">
        <v>3503</v>
      </c>
      <c r="B1112" s="2" t="s">
        <v>1863</v>
      </c>
      <c r="C1112" s="2" t="s">
        <v>1864</v>
      </c>
      <c r="D1112" s="3">
        <v>2258</v>
      </c>
      <c r="E1112" s="3">
        <v>2256</v>
      </c>
      <c r="F1112" s="3">
        <v>26592</v>
      </c>
      <c r="G1112" s="3">
        <v>3521</v>
      </c>
      <c r="H1112" s="3">
        <v>13.458399999999999</v>
      </c>
      <c r="I1112" s="30">
        <v>488.06920000000002</v>
      </c>
      <c r="J1112" s="30">
        <v>488.72776970000001</v>
      </c>
      <c r="K1112" s="30">
        <v>-0.65856999999999999</v>
      </c>
      <c r="L1112" s="3">
        <v>0</v>
      </c>
      <c r="M1112" s="3">
        <v>2</v>
      </c>
      <c r="N1112" s="10">
        <f t="shared" si="119"/>
        <v>1</v>
      </c>
      <c r="O1112" s="35">
        <v>2</v>
      </c>
      <c r="P1112" s="17"/>
      <c r="Q1112" s="40">
        <v>976.44827999999995</v>
      </c>
      <c r="R1112" s="40">
        <v>488.72778</v>
      </c>
      <c r="S1112" s="18">
        <f t="shared" si="120"/>
        <v>-1347.5395239451545</v>
      </c>
      <c r="T1112" s="18">
        <f t="shared" si="121"/>
        <v>-2.1075126904723289E-2</v>
      </c>
      <c r="U1112" s="18">
        <f t="shared" si="122"/>
        <v>-0.36830318915018712</v>
      </c>
      <c r="V1112" s="30">
        <v>488.7276</v>
      </c>
      <c r="W1112" s="3" t="s">
        <v>47</v>
      </c>
      <c r="X1112" s="3" t="s">
        <v>47</v>
      </c>
      <c r="Y1112" s="3" t="s">
        <v>47</v>
      </c>
      <c r="Z1112" s="3" t="s">
        <v>47</v>
      </c>
      <c r="AA1112" s="3" t="s">
        <v>47</v>
      </c>
      <c r="AB1112" s="12" t="s">
        <v>47</v>
      </c>
      <c r="AC1112" s="3" t="s">
        <v>47</v>
      </c>
      <c r="AD1112" s="3" t="s">
        <v>48</v>
      </c>
      <c r="AE1112" s="3" t="s">
        <v>47</v>
      </c>
      <c r="AF1112" s="3" t="s">
        <v>47</v>
      </c>
      <c r="AH1112" s="3" t="s">
        <v>47</v>
      </c>
      <c r="AI1112" s="3" t="s">
        <v>47</v>
      </c>
      <c r="AK1112" s="3" t="s">
        <v>48</v>
      </c>
      <c r="AL1112" s="3" t="s">
        <v>47</v>
      </c>
      <c r="AM1112" s="3" t="s">
        <v>47</v>
      </c>
      <c r="AU1112" s="3">
        <v>0</v>
      </c>
      <c r="AV1112" s="3">
        <v>13</v>
      </c>
      <c r="AW1112" s="3">
        <v>1</v>
      </c>
      <c r="AX1112" s="3">
        <v>13</v>
      </c>
      <c r="AY1112" s="3">
        <v>100</v>
      </c>
      <c r="AZ1112" s="6" t="str">
        <f t="shared" si="123"/>
        <v>1266.5</v>
      </c>
      <c r="BC1112" s="12" t="s">
        <v>1798</v>
      </c>
      <c r="BJ1112" s="12">
        <f t="shared" si="124"/>
        <v>0</v>
      </c>
      <c r="BK1112" s="12">
        <f t="shared" si="125"/>
        <v>0</v>
      </c>
      <c r="CQ1112" s="3" t="str">
        <f>CONCATENATE(baseURL!$A$1,baseURL!$B$1,baseURL!$C$1,".",C1112,".",L1112,".pkl&amp;seq=",BC1112)</f>
        <v>http://proteomics.broadinstitute.org/millscripts/viewfeed.pl?side=xl&amp;cycle=1&amp;fixedMods=iaaC&amp;file=msdataSM/iPRG2012_nd/cpick_in/iPRG2012_nd.1266.5.0.pkl&amp;seq=AGFAGDDAPR</v>
      </c>
    </row>
    <row r="1113" spans="1:95" x14ac:dyDescent="0.2">
      <c r="A1113" s="3">
        <v>3202</v>
      </c>
      <c r="B1113" s="2" t="s">
        <v>1865</v>
      </c>
      <c r="C1113" s="2" t="s">
        <v>1866</v>
      </c>
      <c r="D1113" s="3">
        <v>2259</v>
      </c>
      <c r="E1113" s="3">
        <v>2257</v>
      </c>
      <c r="F1113" s="3">
        <v>26593</v>
      </c>
      <c r="G1113" s="3">
        <v>3522</v>
      </c>
      <c r="H1113" s="3">
        <v>13.460100000000001</v>
      </c>
      <c r="I1113" s="30">
        <v>498.26402000000002</v>
      </c>
      <c r="J1113" s="30">
        <v>498.2609582</v>
      </c>
      <c r="K1113" s="30">
        <v>3.0599999999999998E-3</v>
      </c>
      <c r="L1113" s="3">
        <v>3</v>
      </c>
      <c r="M1113" s="3">
        <v>4</v>
      </c>
      <c r="N1113" s="10">
        <f t="shared" si="119"/>
        <v>-1</v>
      </c>
      <c r="O1113" s="35">
        <v>4</v>
      </c>
      <c r="P1113" s="17"/>
      <c r="Q1113" s="40">
        <v>1990.0199700000001</v>
      </c>
      <c r="R1113" s="40">
        <v>498.26044999999999</v>
      </c>
      <c r="S1113" s="18">
        <f t="shared" si="120"/>
        <v>7.1649274993122978</v>
      </c>
      <c r="T1113" s="18">
        <f t="shared" si="121"/>
        <v>1.0199485028622044</v>
      </c>
      <c r="U1113" s="18">
        <f t="shared" si="122"/>
        <v>0.50174562318580229</v>
      </c>
      <c r="V1113" s="30">
        <v>498.26069999999999</v>
      </c>
      <c r="W1113" s="3" t="s">
        <v>47</v>
      </c>
      <c r="X1113" s="3" t="s">
        <v>47</v>
      </c>
      <c r="Y1113" s="3" t="s">
        <v>47</v>
      </c>
      <c r="Z1113" s="3" t="s">
        <v>48</v>
      </c>
      <c r="AA1113" s="3" t="s">
        <v>47</v>
      </c>
      <c r="AC1113" s="3" t="s">
        <v>48</v>
      </c>
      <c r="AE1113" s="3" t="s">
        <v>48</v>
      </c>
      <c r="AF1113" s="3" t="s">
        <v>48</v>
      </c>
      <c r="AL1113" s="3" t="s">
        <v>52</v>
      </c>
      <c r="AM1113" s="3" t="s">
        <v>48</v>
      </c>
      <c r="AU1113" s="3">
        <v>0</v>
      </c>
      <c r="AV1113" s="3">
        <v>4</v>
      </c>
      <c r="AW1113" s="3">
        <v>1</v>
      </c>
      <c r="AX1113" s="3">
        <v>4</v>
      </c>
      <c r="AY1113" s="3">
        <v>100</v>
      </c>
      <c r="AZ1113" s="6" t="str">
        <f t="shared" si="123"/>
        <v>1266.6</v>
      </c>
      <c r="BC1113" s="12" t="s">
        <v>1867</v>
      </c>
      <c r="BJ1113" s="12">
        <f t="shared" si="124"/>
        <v>0</v>
      </c>
      <c r="BK1113" s="12">
        <f t="shared" si="125"/>
        <v>0</v>
      </c>
      <c r="CQ1113" s="3" t="str">
        <f>CONCATENATE(baseURL!$A$1,baseURL!$B$1,baseURL!$C$1,".",C1113,".",L1113,".pkl&amp;seq=",BC1113)</f>
        <v>http://proteomics.broadinstitute.org/millscripts/viewfeed.pl?side=xl&amp;cycle=1&amp;fixedMods=iaaC&amp;file=msdataSM/iPRG2012_nd/cpick_in/iPRG2012_nd.1266.6.3.pkl&amp;seq=AGSSAGANKDDTKLQSQLAK</v>
      </c>
    </row>
    <row r="1114" spans="1:95" x14ac:dyDescent="0.2">
      <c r="A1114" s="3">
        <v>5367</v>
      </c>
      <c r="B1114" s="2" t="s">
        <v>1871</v>
      </c>
      <c r="C1114" s="2" t="s">
        <v>1855</v>
      </c>
      <c r="D1114" s="3">
        <v>2265</v>
      </c>
      <c r="E1114" s="3">
        <v>2263</v>
      </c>
      <c r="F1114" s="3">
        <v>26610</v>
      </c>
      <c r="G1114" s="3">
        <v>3529</v>
      </c>
      <c r="H1114" s="3">
        <v>13.475899999999999</v>
      </c>
      <c r="I1114" s="30">
        <v>421.19884000000002</v>
      </c>
      <c r="J1114" s="30">
        <v>421.22678439999999</v>
      </c>
      <c r="K1114" s="30">
        <v>-2.794E-2</v>
      </c>
      <c r="L1114" s="3">
        <v>3</v>
      </c>
      <c r="M1114" s="3">
        <v>3</v>
      </c>
      <c r="N1114" s="10">
        <f t="shared" si="119"/>
        <v>1</v>
      </c>
      <c r="O1114" s="35">
        <v>3</v>
      </c>
      <c r="P1114" s="17"/>
      <c r="Q1114" s="40">
        <v>1261.6647599999999</v>
      </c>
      <c r="R1114" s="40">
        <v>421.22644000000003</v>
      </c>
      <c r="S1114" s="18">
        <f t="shared" si="120"/>
        <v>-65.522952452858206</v>
      </c>
      <c r="T1114" s="18">
        <f t="shared" si="121"/>
        <v>0.81761249355664256</v>
      </c>
      <c r="U1114" s="18">
        <f t="shared" si="122"/>
        <v>0.14244120089470499</v>
      </c>
      <c r="V1114" s="30">
        <v>421.22649999999999</v>
      </c>
      <c r="W1114" s="3" t="s">
        <v>47</v>
      </c>
      <c r="X1114" s="3" t="s">
        <v>47</v>
      </c>
      <c r="Y1114" s="3" t="s">
        <v>47</v>
      </c>
      <c r="Z1114" s="3" t="s">
        <v>47</v>
      </c>
      <c r="AA1114" s="3" t="s">
        <v>47</v>
      </c>
      <c r="AB1114" s="12" t="s">
        <v>47</v>
      </c>
      <c r="AC1114" s="3" t="s">
        <v>47</v>
      </c>
      <c r="AD1114" s="3" t="s">
        <v>47</v>
      </c>
      <c r="AE1114" s="3" t="s">
        <v>47</v>
      </c>
      <c r="AF1114" s="3" t="s">
        <v>47</v>
      </c>
      <c r="AG1114" s="3" t="s">
        <v>52</v>
      </c>
      <c r="AH1114" s="3" t="s">
        <v>47</v>
      </c>
      <c r="AI1114" s="3" t="s">
        <v>47</v>
      </c>
      <c r="AJ1114" s="3" t="s">
        <v>48</v>
      </c>
      <c r="AK1114" s="3" t="s">
        <v>47</v>
      </c>
      <c r="AL1114" s="3" t="s">
        <v>47</v>
      </c>
      <c r="AM1114" s="3" t="s">
        <v>47</v>
      </c>
      <c r="AN1114" s="3" t="s">
        <v>47</v>
      </c>
      <c r="AU1114" s="3">
        <v>0</v>
      </c>
      <c r="AV1114" s="3">
        <v>16</v>
      </c>
      <c r="AW1114" s="3">
        <v>1</v>
      </c>
      <c r="AX1114" s="3">
        <v>16</v>
      </c>
      <c r="AY1114" s="3">
        <v>100</v>
      </c>
      <c r="AZ1114" s="6" t="str">
        <f t="shared" si="123"/>
        <v>1267.2</v>
      </c>
      <c r="BC1114" s="12" t="s">
        <v>1872</v>
      </c>
      <c r="BJ1114" s="12">
        <f t="shared" si="124"/>
        <v>0</v>
      </c>
      <c r="BK1114" s="12">
        <f t="shared" si="125"/>
        <v>0</v>
      </c>
      <c r="CQ1114" s="3" t="str">
        <f>CONCATENATE(baseURL!$A$1,baseURL!$B$1,baseURL!$C$1,".",C1114,".",L1114,".pkl&amp;seq=",BC1114)</f>
        <v>http://proteomics.broadinstitute.org/millscripts/viewfeed.pl?side=xl&amp;cycle=1&amp;fixedMods=iaaC&amp;file=msdataSM/iPRG2012_nd/cpick_in/iPRG2012_nd.1267.2.3.pkl&amp;seq=KGAGSLFTSHTR</v>
      </c>
    </row>
    <row r="1115" spans="1:95" x14ac:dyDescent="0.2">
      <c r="A1115" s="3">
        <v>1270</v>
      </c>
      <c r="B1115" s="2" t="s">
        <v>1868</v>
      </c>
      <c r="C1115" s="2" t="s">
        <v>1869</v>
      </c>
      <c r="D1115" s="3">
        <v>2272</v>
      </c>
      <c r="E1115" s="3">
        <v>2270</v>
      </c>
      <c r="F1115" s="3">
        <v>26617</v>
      </c>
      <c r="G1115" s="3">
        <v>3536</v>
      </c>
      <c r="H1115" s="3">
        <v>13.4826</v>
      </c>
      <c r="I1115" s="30">
        <v>517.76823999999999</v>
      </c>
      <c r="J1115" s="30">
        <v>517.76603309999996</v>
      </c>
      <c r="K1115" s="30">
        <v>2.2100000000000002E-3</v>
      </c>
      <c r="L1115" s="3">
        <v>0</v>
      </c>
      <c r="M1115" s="3">
        <v>2</v>
      </c>
      <c r="N1115" s="10">
        <f t="shared" si="119"/>
        <v>1</v>
      </c>
      <c r="O1115" s="35">
        <v>2</v>
      </c>
      <c r="P1115" s="17"/>
      <c r="Q1115" s="40">
        <v>1034.5265400000001</v>
      </c>
      <c r="R1115" s="40">
        <v>517.76691000000005</v>
      </c>
      <c r="S1115" s="18">
        <f t="shared" si="120"/>
        <v>2.5687234434100685</v>
      </c>
      <c r="T1115" s="18">
        <f t="shared" si="121"/>
        <v>-1.6936192390005824</v>
      </c>
      <c r="U1115" s="18">
        <f t="shared" si="122"/>
        <v>-1.5644105182413253</v>
      </c>
      <c r="V1115" s="30">
        <v>517.76610000000005</v>
      </c>
      <c r="X1115" s="3" t="s">
        <v>47</v>
      </c>
      <c r="Y1115" s="3" t="s">
        <v>47</v>
      </c>
      <c r="Z1115" s="3" t="s">
        <v>47</v>
      </c>
      <c r="AF1115" s="3" t="s">
        <v>48</v>
      </c>
      <c r="AL1115" s="3" t="s">
        <v>52</v>
      </c>
      <c r="AU1115" s="3">
        <v>0</v>
      </c>
      <c r="AV1115" s="3">
        <v>3</v>
      </c>
      <c r="AW1115" s="3">
        <v>1</v>
      </c>
      <c r="AX1115" s="3">
        <v>3</v>
      </c>
      <c r="AY1115" s="3">
        <v>100</v>
      </c>
      <c r="AZ1115" s="6" t="str">
        <f t="shared" si="123"/>
        <v>1267.9</v>
      </c>
      <c r="BC1115" s="12" t="s">
        <v>1870</v>
      </c>
      <c r="BJ1115" s="12">
        <f t="shared" si="124"/>
        <v>0</v>
      </c>
      <c r="BK1115" s="12">
        <f t="shared" si="125"/>
        <v>0</v>
      </c>
      <c r="CQ1115" s="3" t="str">
        <f>CONCATENATE(baseURL!$A$1,baseURL!$B$1,baseURL!$C$1,".",C1115,".",L1115,".pkl&amp;seq=",BC1115)</f>
        <v>http://proteomics.broadinstitute.org/millscripts/viewfeed.pl?side=xl&amp;cycle=1&amp;fixedMods=iaaC&amp;file=msdataSM/iPRG2012_nd/cpick_in/iPRG2012_nd.1267.9.0.pkl&amp;seq=NQNYPLASK</v>
      </c>
    </row>
    <row r="1116" spans="1:95" x14ac:dyDescent="0.2">
      <c r="A1116" s="3">
        <v>3826</v>
      </c>
      <c r="B1116" s="2" t="s">
        <v>1873</v>
      </c>
      <c r="C1116" s="2" t="s">
        <v>1874</v>
      </c>
      <c r="D1116" s="3">
        <v>2278</v>
      </c>
      <c r="E1116" s="3">
        <v>2276</v>
      </c>
      <c r="F1116" s="3">
        <v>26630</v>
      </c>
      <c r="G1116" s="3">
        <v>3543</v>
      </c>
      <c r="H1116" s="3">
        <v>13.5001</v>
      </c>
      <c r="I1116" s="30">
        <v>401.56151</v>
      </c>
      <c r="J1116" s="30">
        <v>401.55996540000001</v>
      </c>
      <c r="K1116" s="30">
        <v>1.5399999999999999E-3</v>
      </c>
      <c r="L1116" s="3">
        <v>3</v>
      </c>
      <c r="M1116" s="3">
        <v>3</v>
      </c>
      <c r="N1116" s="10">
        <f t="shared" si="119"/>
        <v>1</v>
      </c>
      <c r="O1116" s="35">
        <v>3</v>
      </c>
      <c r="P1116" s="17"/>
      <c r="Q1116" s="40">
        <v>1202.6626900000001</v>
      </c>
      <c r="R1116" s="40">
        <v>401.55907999999999</v>
      </c>
      <c r="S1116" s="18">
        <f t="shared" si="120"/>
        <v>6.0514134059773443</v>
      </c>
      <c r="T1116" s="18">
        <f t="shared" si="121"/>
        <v>2.2049059381637672</v>
      </c>
      <c r="U1116" s="18">
        <f t="shared" si="122"/>
        <v>1.0459233047840106</v>
      </c>
      <c r="V1116" s="30">
        <v>401.55950000000001</v>
      </c>
      <c r="W1116" s="3" t="s">
        <v>47</v>
      </c>
      <c r="X1116" s="3" t="s">
        <v>47</v>
      </c>
      <c r="Y1116" s="3" t="s">
        <v>47</v>
      </c>
      <c r="Z1116" s="3" t="s">
        <v>47</v>
      </c>
      <c r="AA1116" s="3" t="s">
        <v>47</v>
      </c>
      <c r="AB1116" s="12" t="s">
        <v>52</v>
      </c>
      <c r="AD1116" s="3" t="s">
        <v>47</v>
      </c>
      <c r="AE1116" s="3" t="s">
        <v>47</v>
      </c>
      <c r="AF1116" s="3" t="s">
        <v>48</v>
      </c>
      <c r="AH1116" s="3" t="s">
        <v>47</v>
      </c>
      <c r="AM1116" s="3" t="s">
        <v>48</v>
      </c>
      <c r="AO1116" s="3" t="s">
        <v>52</v>
      </c>
      <c r="AP1116" s="3" t="s">
        <v>52</v>
      </c>
      <c r="AU1116" s="3">
        <v>0</v>
      </c>
      <c r="AV1116" s="3">
        <v>8</v>
      </c>
      <c r="AW1116" s="3">
        <v>1</v>
      </c>
      <c r="AX1116" s="3">
        <v>8</v>
      </c>
      <c r="AY1116" s="3">
        <v>100</v>
      </c>
      <c r="AZ1116" s="6" t="str">
        <f t="shared" si="123"/>
        <v>1268.1</v>
      </c>
      <c r="BC1116" s="12" t="s">
        <v>1875</v>
      </c>
      <c r="BJ1116" s="12">
        <f t="shared" si="124"/>
        <v>0</v>
      </c>
      <c r="BK1116" s="12">
        <f t="shared" si="125"/>
        <v>0</v>
      </c>
      <c r="CQ1116" s="3" t="str">
        <f>CONCATENATE(baseURL!$A$1,baseURL!$B$1,baseURL!$C$1,".",C1116,".",L1116,".pkl&amp;seq=",BC1116)</f>
        <v>http://proteomics.broadinstitute.org/millscripts/viewfeed.pl?side=xl&amp;cycle=1&amp;fixedMods=iaaC&amp;file=msdataSM/iPRG2012_nd/cpick_in/iPRG2012_nd.1268.1.3.pkl&amp;seq=VAELEKTADVK</v>
      </c>
    </row>
    <row r="1117" spans="1:95" x14ac:dyDescent="0.2">
      <c r="A1117" s="3">
        <v>981</v>
      </c>
      <c r="B1117" s="2" t="s">
        <v>1876</v>
      </c>
      <c r="C1117" s="2" t="s">
        <v>1871</v>
      </c>
      <c r="D1117" s="3">
        <v>2280</v>
      </c>
      <c r="E1117" s="3">
        <v>2278</v>
      </c>
      <c r="F1117" s="3">
        <v>26632</v>
      </c>
      <c r="G1117" s="3">
        <v>3545</v>
      </c>
      <c r="H1117" s="3">
        <v>13.503500000000001</v>
      </c>
      <c r="I1117" s="30">
        <v>412.57513</v>
      </c>
      <c r="J1117" s="30">
        <v>412.57531979999999</v>
      </c>
      <c r="K1117" s="30">
        <v>-1.9000000000000001E-4</v>
      </c>
      <c r="L1117" s="3">
        <v>3</v>
      </c>
      <c r="M1117" s="3">
        <v>3</v>
      </c>
      <c r="N1117" s="10">
        <f t="shared" si="119"/>
        <v>1</v>
      </c>
      <c r="O1117" s="35">
        <v>3</v>
      </c>
      <c r="P1117" s="17"/>
      <c r="Q1117" s="40">
        <v>1235.71065</v>
      </c>
      <c r="R1117" s="40">
        <v>412.57506999999998</v>
      </c>
      <c r="S1117" s="18">
        <f t="shared" si="120"/>
        <v>0.14542807935303706</v>
      </c>
      <c r="T1117" s="18">
        <f t="shared" si="121"/>
        <v>0.60546557019541181</v>
      </c>
      <c r="U1117" s="18">
        <f t="shared" si="122"/>
        <v>-0.65442635688200101</v>
      </c>
      <c r="V1117" s="30">
        <v>412.57479999999998</v>
      </c>
      <c r="W1117" s="3" t="s">
        <v>47</v>
      </c>
      <c r="Z1117" s="3" t="s">
        <v>47</v>
      </c>
      <c r="AA1117" s="3" t="s">
        <v>47</v>
      </c>
      <c r="AB1117" s="12" t="s">
        <v>65</v>
      </c>
      <c r="AC1117" s="3" t="s">
        <v>47</v>
      </c>
      <c r="AE1117" s="3" t="s">
        <v>47</v>
      </c>
      <c r="AF1117" s="3" t="s">
        <v>47</v>
      </c>
      <c r="AG1117" s="3" t="s">
        <v>48</v>
      </c>
      <c r="AH1117" s="3" t="s">
        <v>47</v>
      </c>
      <c r="AI1117" s="3" t="s">
        <v>47</v>
      </c>
      <c r="AL1117" s="3" t="s">
        <v>48</v>
      </c>
      <c r="AM1117" s="3" t="s">
        <v>48</v>
      </c>
      <c r="AU1117" s="3">
        <v>1</v>
      </c>
      <c r="AV1117" s="3">
        <v>8</v>
      </c>
      <c r="AW1117" s="3">
        <v>1</v>
      </c>
      <c r="AX1117" s="3">
        <v>8</v>
      </c>
      <c r="AY1117" s="3">
        <v>100</v>
      </c>
      <c r="AZ1117" s="6" t="str">
        <f t="shared" si="123"/>
        <v>1268.3</v>
      </c>
      <c r="BC1117" s="12" t="s">
        <v>1877</v>
      </c>
      <c r="BJ1117" s="12">
        <f t="shared" si="124"/>
        <v>0</v>
      </c>
      <c r="BK1117" s="12">
        <f t="shared" si="125"/>
        <v>0</v>
      </c>
      <c r="BX1117" s="3" t="s">
        <v>1878</v>
      </c>
      <c r="CQ1117" s="3" t="str">
        <f>CONCATENATE(baseURL!$A$1,baseURL!$B$1,baseURL!$C$1,".",C1117,".",L1117,".pkl&amp;seq=",BC1117)</f>
        <v>http://proteomics.broadinstitute.org/millscripts/viewfeed.pl?side=xl&amp;cycle=1&amp;fixedMods=iaaC&amp;file=msdataSM/iPRG2012_nd/cpick_in/iPRG2012_nd.1268.3.3.pkl&amp;seq=AGVKAYELRTK</v>
      </c>
    </row>
    <row r="1118" spans="1:95" x14ac:dyDescent="0.2">
      <c r="A1118" s="3">
        <v>4817</v>
      </c>
      <c r="B1118" s="2" t="s">
        <v>1879</v>
      </c>
      <c r="C1118" s="2" t="s">
        <v>1880</v>
      </c>
      <c r="D1118" s="3">
        <v>2284</v>
      </c>
      <c r="E1118" s="3">
        <v>2282</v>
      </c>
      <c r="F1118" s="3">
        <v>26636</v>
      </c>
      <c r="G1118" s="3">
        <v>3549</v>
      </c>
      <c r="H1118" s="3">
        <v>13.512600000000001</v>
      </c>
      <c r="I1118" s="30">
        <v>470.72899000000001</v>
      </c>
      <c r="J1118" s="30">
        <v>470.72744089999998</v>
      </c>
      <c r="K1118" s="30">
        <v>1.5499999999999999E-3</v>
      </c>
      <c r="L1118" s="3">
        <v>2</v>
      </c>
      <c r="M1118" s="3">
        <v>2</v>
      </c>
      <c r="N1118" s="10">
        <f t="shared" si="119"/>
        <v>1</v>
      </c>
      <c r="O1118" s="35">
        <v>2</v>
      </c>
      <c r="P1118" s="17"/>
      <c r="Q1118" s="40">
        <v>940.44827999999995</v>
      </c>
      <c r="R1118" s="40">
        <v>470.72778</v>
      </c>
      <c r="S1118" s="18">
        <f t="shared" si="120"/>
        <v>2.5704877668672714</v>
      </c>
      <c r="T1118" s="18">
        <f t="shared" si="121"/>
        <v>-0.72037388577160977</v>
      </c>
      <c r="U1118" s="18">
        <f t="shared" si="122"/>
        <v>-1.444571637536386</v>
      </c>
      <c r="V1118" s="30">
        <v>470.72710000000001</v>
      </c>
      <c r="W1118" s="3" t="s">
        <v>47</v>
      </c>
      <c r="X1118" s="3" t="s">
        <v>47</v>
      </c>
      <c r="Y1118" s="3" t="s">
        <v>47</v>
      </c>
      <c r="Z1118" s="3" t="s">
        <v>47</v>
      </c>
      <c r="AA1118" s="3" t="s">
        <v>48</v>
      </c>
      <c r="AB1118" s="12" t="s">
        <v>47</v>
      </c>
      <c r="AC1118" s="3" t="s">
        <v>47</v>
      </c>
      <c r="AD1118" s="3" t="s">
        <v>47</v>
      </c>
      <c r="AE1118" s="3" t="s">
        <v>47</v>
      </c>
      <c r="AF1118" s="3" t="s">
        <v>47</v>
      </c>
      <c r="AG1118" s="3" t="s">
        <v>47</v>
      </c>
      <c r="AH1118" s="3" t="s">
        <v>47</v>
      </c>
      <c r="AI1118" s="3" t="s">
        <v>47</v>
      </c>
      <c r="AJ1118" s="3" t="s">
        <v>47</v>
      </c>
      <c r="AK1118" s="3" t="s">
        <v>47</v>
      </c>
      <c r="AL1118" s="3" t="s">
        <v>47</v>
      </c>
      <c r="AM1118" s="3" t="s">
        <v>47</v>
      </c>
      <c r="AN1118" s="3" t="s">
        <v>47</v>
      </c>
      <c r="AO1118" s="3" t="s">
        <v>52</v>
      </c>
      <c r="AU1118" s="3">
        <v>0</v>
      </c>
      <c r="AV1118" s="3">
        <v>17</v>
      </c>
      <c r="AW1118" s="3">
        <v>1</v>
      </c>
      <c r="AX1118" s="3">
        <v>17</v>
      </c>
      <c r="AY1118" s="3">
        <v>100</v>
      </c>
      <c r="AZ1118" s="6" t="str">
        <f t="shared" si="123"/>
        <v>1268.7</v>
      </c>
      <c r="BC1118" s="12" t="s">
        <v>1795</v>
      </c>
      <c r="BJ1118" s="12">
        <f t="shared" si="124"/>
        <v>0</v>
      </c>
      <c r="BK1118" s="12">
        <f t="shared" si="125"/>
        <v>0</v>
      </c>
      <c r="CQ1118" s="3" t="str">
        <f>CONCATENATE(baseURL!$A$1,baseURL!$B$1,baseURL!$C$1,".",C1118,".",L1118,".pkl&amp;seq=",BC1118)</f>
        <v>http://proteomics.broadinstitute.org/millscripts/viewfeed.pl?side=xl&amp;cycle=1&amp;fixedMods=iaaC&amp;file=msdataSM/iPRG2012_nd/cpick_in/iPRG2012_nd.1268.7.2.pkl&amp;seq=DDNPNLPR</v>
      </c>
    </row>
    <row r="1119" spans="1:95" x14ac:dyDescent="0.2">
      <c r="A1119" s="3">
        <v>7792</v>
      </c>
      <c r="B1119" s="2" t="s">
        <v>1881</v>
      </c>
      <c r="C1119" s="2" t="s">
        <v>1876</v>
      </c>
      <c r="D1119" s="3">
        <v>2289</v>
      </c>
      <c r="E1119" s="3">
        <v>2287</v>
      </c>
      <c r="F1119" s="3">
        <v>26654</v>
      </c>
      <c r="G1119" s="3">
        <v>3555</v>
      </c>
      <c r="H1119" s="3">
        <v>13.5319</v>
      </c>
      <c r="I1119" s="30">
        <v>458.24732999999998</v>
      </c>
      <c r="J1119" s="30">
        <v>458.24733400000002</v>
      </c>
      <c r="K1119" s="30">
        <v>0</v>
      </c>
      <c r="L1119" s="3">
        <v>2</v>
      </c>
      <c r="M1119" s="3">
        <v>0</v>
      </c>
      <c r="N1119" s="10">
        <f t="shared" si="119"/>
        <v>1</v>
      </c>
      <c r="O1119" s="35">
        <v>2</v>
      </c>
      <c r="P1119" s="17"/>
      <c r="Q1119" s="40">
        <v>915.47819000000004</v>
      </c>
      <c r="R1119" s="40">
        <v>458.24272999999999</v>
      </c>
      <c r="S1119" s="18">
        <f t="shared" si="120"/>
        <v>10.038348016960736</v>
      </c>
      <c r="T1119" s="18">
        <f t="shared" si="121"/>
        <v>10.047077015338395</v>
      </c>
      <c r="U1119" s="18">
        <f t="shared" si="122"/>
        <v>9.9728805299345904</v>
      </c>
      <c r="V1119" s="30">
        <v>458.2473</v>
      </c>
      <c r="X1119" s="3" t="s">
        <v>47</v>
      </c>
      <c r="Y1119" s="3" t="s">
        <v>47</v>
      </c>
      <c r="Z1119" s="3" t="s">
        <v>52</v>
      </c>
      <c r="AA1119" s="3" t="s">
        <v>47</v>
      </c>
      <c r="AB1119" s="12" t="s">
        <v>65</v>
      </c>
      <c r="AC1119" s="3" t="s">
        <v>47</v>
      </c>
      <c r="AH1119" s="3" t="s">
        <v>52</v>
      </c>
      <c r="AI1119" s="3" t="s">
        <v>52</v>
      </c>
      <c r="AJ1119" s="3" t="s">
        <v>47</v>
      </c>
      <c r="AK1119" s="3" t="s">
        <v>52</v>
      </c>
      <c r="AL1119" s="3" t="s">
        <v>52</v>
      </c>
      <c r="AU1119" s="3">
        <v>1</v>
      </c>
      <c r="AV1119" s="3">
        <v>5</v>
      </c>
      <c r="AW1119" s="3">
        <v>1</v>
      </c>
      <c r="AX1119" s="3">
        <v>5</v>
      </c>
      <c r="AY1119" s="3">
        <v>100</v>
      </c>
      <c r="AZ1119" s="6" t="str">
        <f t="shared" si="123"/>
        <v>1269.4</v>
      </c>
      <c r="BC1119" s="12" t="s">
        <v>1882</v>
      </c>
      <c r="BJ1119" s="12">
        <f t="shared" si="124"/>
        <v>0</v>
      </c>
      <c r="BK1119" s="12">
        <f t="shared" si="125"/>
        <v>0</v>
      </c>
      <c r="BX1119" s="3" t="s">
        <v>1883</v>
      </c>
      <c r="CQ1119" s="3" t="str">
        <f>CONCATENATE(baseURL!$A$1,baseURL!$B$1,baseURL!$C$1,".",C1119,".",L1119,".pkl&amp;seq=",BC1119)</f>
        <v>http://proteomics.broadinstitute.org/millscripts/viewfeed.pl?side=xl&amp;cycle=1&amp;fixedMods=iaaC&amp;file=msdataSM/iPRG2012_nd/cpick_in/iPRG2012_nd.1269.4.2.pkl&amp;seq=TVLPGDDAK</v>
      </c>
    </row>
    <row r="1120" spans="1:95" x14ac:dyDescent="0.2">
      <c r="A1120" s="3">
        <v>2518</v>
      </c>
      <c r="B1120" s="2" t="s">
        <v>1884</v>
      </c>
      <c r="C1120" s="2" t="s">
        <v>1885</v>
      </c>
      <c r="D1120" s="3">
        <v>2294</v>
      </c>
      <c r="E1120" s="3">
        <v>2292</v>
      </c>
      <c r="F1120" s="3">
        <v>26715</v>
      </c>
      <c r="G1120" s="3">
        <v>3563</v>
      </c>
      <c r="H1120" s="3">
        <v>13.576499999999999</v>
      </c>
      <c r="I1120" s="30">
        <v>582.79693999999995</v>
      </c>
      <c r="J1120" s="30">
        <v>582.29339519999996</v>
      </c>
      <c r="K1120" s="30">
        <v>0.50353999999999999</v>
      </c>
      <c r="L1120" s="3">
        <v>0</v>
      </c>
      <c r="M1120" s="3">
        <v>2</v>
      </c>
      <c r="N1120" s="10">
        <f t="shared" si="119"/>
        <v>1</v>
      </c>
      <c r="O1120" s="35">
        <v>2</v>
      </c>
      <c r="P1120" s="17"/>
      <c r="Q1120" s="40">
        <v>1163.5803599999999</v>
      </c>
      <c r="R1120" s="40">
        <v>582.29381999999998</v>
      </c>
      <c r="S1120" s="18">
        <f t="shared" si="120"/>
        <v>864.03115183322257</v>
      </c>
      <c r="T1120" s="18">
        <f t="shared" si="121"/>
        <v>-0.72952860811553311</v>
      </c>
      <c r="U1120" s="18">
        <f t="shared" si="122"/>
        <v>-1.0647545598650974</v>
      </c>
      <c r="V1120" s="30">
        <v>582.29319999999996</v>
      </c>
      <c r="W1120" s="3" t="s">
        <v>47</v>
      </c>
      <c r="Z1120" s="3" t="s">
        <v>47</v>
      </c>
      <c r="AA1120" s="3" t="s">
        <v>47</v>
      </c>
      <c r="AB1120" s="12" t="s">
        <v>47</v>
      </c>
      <c r="AC1120" s="3" t="s">
        <v>47</v>
      </c>
      <c r="AE1120" s="3" t="s">
        <v>48</v>
      </c>
      <c r="AF1120" s="3" t="s">
        <v>48</v>
      </c>
      <c r="AH1120" s="3" t="s">
        <v>48</v>
      </c>
      <c r="AI1120" s="3" t="s">
        <v>47</v>
      </c>
      <c r="AK1120" s="3" t="s">
        <v>52</v>
      </c>
      <c r="AL1120" s="3" t="s">
        <v>52</v>
      </c>
      <c r="AU1120" s="3">
        <v>0</v>
      </c>
      <c r="AV1120" s="3">
        <v>6</v>
      </c>
      <c r="AW1120" s="3">
        <v>1</v>
      </c>
      <c r="AX1120" s="3">
        <v>6</v>
      </c>
      <c r="AY1120" s="3">
        <v>100</v>
      </c>
      <c r="AZ1120" s="6" t="str">
        <f t="shared" si="123"/>
        <v>1272.2</v>
      </c>
      <c r="BC1120" s="12" t="s">
        <v>1886</v>
      </c>
      <c r="BJ1120" s="12">
        <f t="shared" si="124"/>
        <v>0</v>
      </c>
      <c r="BK1120" s="12">
        <f t="shared" si="125"/>
        <v>0</v>
      </c>
      <c r="CQ1120" s="3" t="str">
        <f>CONCATENATE(baseURL!$A$1,baseURL!$B$1,baseURL!$C$1,".",C1120,".",L1120,".pkl&amp;seq=",BC1120)</f>
        <v>http://proteomics.broadinstitute.org/millscripts/viewfeed.pl?side=xl&amp;cycle=1&amp;fixedMods=iaaC&amp;file=msdataSM/iPRG2012_nd/cpick_in/iPRG2012_nd.1272.2.0.pkl&amp;seq=TLNYARPQSN</v>
      </c>
    </row>
    <row r="1121" spans="1:95" x14ac:dyDescent="0.2">
      <c r="A1121" s="3">
        <v>31</v>
      </c>
      <c r="B1121" s="2" t="s">
        <v>1887</v>
      </c>
      <c r="C1121" s="2" t="s">
        <v>1888</v>
      </c>
      <c r="D1121" s="3">
        <v>2295</v>
      </c>
      <c r="E1121" s="3">
        <v>2293</v>
      </c>
      <c r="F1121" s="3">
        <v>26735</v>
      </c>
      <c r="G1121" s="3">
        <v>3565</v>
      </c>
      <c r="H1121" s="3">
        <v>13.5928</v>
      </c>
      <c r="I1121" s="30">
        <v>481.26182</v>
      </c>
      <c r="J1121" s="30">
        <v>481.26018470000002</v>
      </c>
      <c r="K1121" s="30">
        <v>1.64E-3</v>
      </c>
      <c r="L1121" s="3">
        <v>2</v>
      </c>
      <c r="M1121" s="3">
        <v>2</v>
      </c>
      <c r="N1121" s="10">
        <f t="shared" si="119"/>
        <v>1</v>
      </c>
      <c r="O1121" s="35">
        <v>2</v>
      </c>
      <c r="P1121" s="17"/>
      <c r="Q1121" s="40">
        <v>961.51352999999995</v>
      </c>
      <c r="R1121" s="40">
        <v>481.2604</v>
      </c>
      <c r="S1121" s="18">
        <f t="shared" si="120"/>
        <v>2.9505855873368763</v>
      </c>
      <c r="T1121" s="18">
        <f t="shared" si="121"/>
        <v>-0.44736695555956651</v>
      </c>
      <c r="U1121" s="18">
        <f t="shared" si="122"/>
        <v>-0.62336315221767102</v>
      </c>
      <c r="V1121" s="30">
        <v>481.26010000000002</v>
      </c>
      <c r="W1121" s="3" t="s">
        <v>47</v>
      </c>
      <c r="Z1121" s="3" t="s">
        <v>48</v>
      </c>
      <c r="AA1121" s="3" t="s">
        <v>47</v>
      </c>
      <c r="AB1121" s="12" t="s">
        <v>52</v>
      </c>
      <c r="AC1121" s="3" t="s">
        <v>52</v>
      </c>
      <c r="AD1121" s="3" t="s">
        <v>48</v>
      </c>
      <c r="AF1121" s="3" t="s">
        <v>47</v>
      </c>
      <c r="AG1121" s="3" t="s">
        <v>47</v>
      </c>
      <c r="AH1121" s="3" t="s">
        <v>47</v>
      </c>
      <c r="AK1121" s="3" t="s">
        <v>47</v>
      </c>
      <c r="AL1121" s="3" t="s">
        <v>52</v>
      </c>
      <c r="AM1121" s="3" t="s">
        <v>47</v>
      </c>
      <c r="AO1121" s="3" t="s">
        <v>47</v>
      </c>
      <c r="AP1121" s="3" t="s">
        <v>48</v>
      </c>
      <c r="AU1121" s="3">
        <v>0</v>
      </c>
      <c r="AV1121" s="3">
        <v>8</v>
      </c>
      <c r="AW1121" s="3">
        <v>1</v>
      </c>
      <c r="AX1121" s="3">
        <v>8</v>
      </c>
      <c r="AY1121" s="3">
        <v>100</v>
      </c>
      <c r="AZ1121" s="6" t="str">
        <f t="shared" si="123"/>
        <v>1273.1</v>
      </c>
      <c r="BB1121" s="12" t="s">
        <v>79</v>
      </c>
      <c r="BC1121" s="12" t="s">
        <v>1889</v>
      </c>
      <c r="BJ1121" s="12">
        <f t="shared" si="124"/>
        <v>0</v>
      </c>
      <c r="BK1121" s="12">
        <f t="shared" si="125"/>
        <v>0</v>
      </c>
      <c r="CQ1121" s="3" t="str">
        <f>CONCATENATE(baseURL!$A$1,baseURL!$B$1,"+Acetyl",baseURL!$C$1,".",C1121,".",L1121,".pkl&amp;seq=",BC1121)</f>
        <v>http://proteomics.broadinstitute.org/millscripts/viewfeed.pl?side=xl&amp;cycle=1&amp;fixedMods=iaaC+Acetyl&amp;file=msdataSM/iPRG2012_nd/cpick_in/iPRG2012_nd.1273.1.2.pkl&amp;seq=MDKLREK</v>
      </c>
    </row>
    <row r="1122" spans="1:95" x14ac:dyDescent="0.2">
      <c r="A1122" s="3">
        <v>7088</v>
      </c>
      <c r="B1122" s="2" t="s">
        <v>1890</v>
      </c>
      <c r="C1122" s="2" t="s">
        <v>1891</v>
      </c>
      <c r="D1122" s="3">
        <v>2296</v>
      </c>
      <c r="E1122" s="3">
        <v>2294</v>
      </c>
      <c r="F1122" s="3">
        <v>26736</v>
      </c>
      <c r="G1122" s="3">
        <v>3566</v>
      </c>
      <c r="H1122" s="3">
        <v>13.601100000000001</v>
      </c>
      <c r="I1122" s="30">
        <v>551.27506000000005</v>
      </c>
      <c r="J1122" s="30">
        <v>551.27802750000001</v>
      </c>
      <c r="K1122" s="30">
        <v>-2.97E-3</v>
      </c>
      <c r="L1122" s="3">
        <v>2</v>
      </c>
      <c r="M1122" s="3">
        <v>2</v>
      </c>
      <c r="N1122" s="10">
        <f t="shared" si="119"/>
        <v>1</v>
      </c>
      <c r="O1122" s="35">
        <v>2</v>
      </c>
      <c r="P1122" s="17"/>
      <c r="Q1122" s="40">
        <v>1101.54224</v>
      </c>
      <c r="R1122" s="40">
        <v>551.27476000000001</v>
      </c>
      <c r="S1122" s="18">
        <f t="shared" si="120"/>
        <v>0.54419324410640657</v>
      </c>
      <c r="T1122" s="18">
        <f t="shared" si="121"/>
        <v>5.9271714162873179</v>
      </c>
      <c r="U1122" s="18">
        <f t="shared" si="122"/>
        <v>0.79815009130106951</v>
      </c>
      <c r="V1122" s="30">
        <v>551.27520000000004</v>
      </c>
      <c r="X1122" s="3" t="s">
        <v>47</v>
      </c>
      <c r="Y1122" s="3" t="s">
        <v>47</v>
      </c>
      <c r="Z1122" s="3" t="s">
        <v>52</v>
      </c>
      <c r="AA1122" s="3" t="s">
        <v>47</v>
      </c>
      <c r="AB1122" s="12" t="s">
        <v>47</v>
      </c>
      <c r="AC1122" s="3" t="s">
        <v>48</v>
      </c>
      <c r="AD1122" s="3" t="s">
        <v>47</v>
      </c>
      <c r="AG1122" s="3" t="s">
        <v>47</v>
      </c>
      <c r="AH1122" s="3" t="s">
        <v>47</v>
      </c>
      <c r="AI1122" s="3" t="s">
        <v>48</v>
      </c>
      <c r="AK1122" s="3" t="s">
        <v>52</v>
      </c>
      <c r="AL1122" s="3" t="s">
        <v>52</v>
      </c>
      <c r="AO1122" s="3" t="s">
        <v>52</v>
      </c>
      <c r="AU1122" s="3">
        <v>0</v>
      </c>
      <c r="AV1122" s="3">
        <v>7</v>
      </c>
      <c r="AW1122" s="3">
        <v>1</v>
      </c>
      <c r="AX1122" s="3">
        <v>7</v>
      </c>
      <c r="AY1122" s="3">
        <v>100</v>
      </c>
      <c r="AZ1122" s="6" t="str">
        <f t="shared" si="123"/>
        <v>1273.2</v>
      </c>
      <c r="BC1122" s="12" t="s">
        <v>1892</v>
      </c>
      <c r="BJ1122" s="12">
        <f t="shared" si="124"/>
        <v>0</v>
      </c>
      <c r="BK1122" s="12">
        <f t="shared" si="125"/>
        <v>0</v>
      </c>
      <c r="CQ1122" s="3" t="str">
        <f>CONCATENATE(baseURL!$A$1,baseURL!$B$1,baseURL!$C$1,".",C1122,".",L1122,".pkl&amp;seq=",BC1122)</f>
        <v>http://proteomics.broadinstitute.org/millscripts/viewfeed.pl?side=xl&amp;cycle=1&amp;fixedMods=iaaC&amp;file=msdataSM/iPRG2012_nd/cpick_in/iPRG2012_nd.1273.2.2.pkl&amp;seq=SSSSTSALAYK</v>
      </c>
    </row>
    <row r="1123" spans="1:95" x14ac:dyDescent="0.2">
      <c r="A1123" s="3">
        <v>327</v>
      </c>
      <c r="B1123" s="2" t="s">
        <v>1893</v>
      </c>
      <c r="C1123" s="2" t="s">
        <v>1890</v>
      </c>
      <c r="D1123" s="3">
        <v>2299</v>
      </c>
      <c r="E1123" s="3">
        <v>2297</v>
      </c>
      <c r="F1123" s="3">
        <v>26758</v>
      </c>
      <c r="G1123" s="3">
        <v>3570</v>
      </c>
      <c r="H1123" s="3">
        <v>13.615600000000001</v>
      </c>
      <c r="I1123" s="30">
        <v>487.25783999999999</v>
      </c>
      <c r="J1123" s="30">
        <v>487.2558042</v>
      </c>
      <c r="K1123" s="30">
        <v>2.0400000000000001E-3</v>
      </c>
      <c r="L1123" s="3">
        <v>3</v>
      </c>
      <c r="M1123" s="3">
        <v>3</v>
      </c>
      <c r="N1123" s="10">
        <f t="shared" si="119"/>
        <v>1</v>
      </c>
      <c r="O1123" s="35">
        <v>3</v>
      </c>
      <c r="P1123" s="17"/>
      <c r="Q1123" s="40">
        <v>1459.7499499999999</v>
      </c>
      <c r="R1123" s="40">
        <v>487.25483000000003</v>
      </c>
      <c r="S1123" s="18">
        <f t="shared" si="120"/>
        <v>6.1774657009775664</v>
      </c>
      <c r="T1123" s="18">
        <f t="shared" si="121"/>
        <v>1.9993644803342014</v>
      </c>
      <c r="U1123" s="18">
        <f t="shared" si="122"/>
        <v>1.9907447607964244</v>
      </c>
      <c r="V1123" s="30">
        <v>487.25580000000002</v>
      </c>
      <c r="Z1123" s="3" t="s">
        <v>47</v>
      </c>
      <c r="AF1123" s="3" t="s">
        <v>47</v>
      </c>
      <c r="AG1123" s="3" t="s">
        <v>47</v>
      </c>
      <c r="AL1123" s="3" t="s">
        <v>52</v>
      </c>
      <c r="AU1123" s="3">
        <v>0</v>
      </c>
      <c r="AV1123" s="3">
        <v>3</v>
      </c>
      <c r="AW1123" s="3">
        <v>1</v>
      </c>
      <c r="AX1123" s="3">
        <v>3</v>
      </c>
      <c r="AY1123" s="3">
        <v>100</v>
      </c>
      <c r="AZ1123" s="6" t="str">
        <f t="shared" si="123"/>
        <v>1274.3</v>
      </c>
      <c r="BC1123" s="12" t="s">
        <v>1894</v>
      </c>
      <c r="BJ1123" s="12">
        <f t="shared" si="124"/>
        <v>0</v>
      </c>
      <c r="BK1123" s="12">
        <f t="shared" si="125"/>
        <v>0</v>
      </c>
      <c r="CQ1123" s="3" t="str">
        <f>CONCATENATE(baseURL!$A$1,baseURL!$B$1,baseURL!$C$1,".",C1123,".",L1123,".pkl&amp;seq=",BC1123)</f>
        <v>http://proteomics.broadinstitute.org/millscripts/viewfeed.pl?side=xl&amp;cycle=1&amp;fixedMods=iaaC&amp;file=msdataSM/iPRG2012_nd/cpick_in/iPRG2012_nd.1274.3.3.pkl&amp;seq=ESDLKADQLERR</v>
      </c>
    </row>
    <row r="1124" spans="1:95" x14ac:dyDescent="0.2">
      <c r="A1124" s="3">
        <v>3144</v>
      </c>
      <c r="B1124" s="2" t="s">
        <v>1895</v>
      </c>
      <c r="C1124" s="2" t="s">
        <v>1896</v>
      </c>
      <c r="D1124" s="3">
        <v>2301</v>
      </c>
      <c r="E1124" s="3">
        <v>2299</v>
      </c>
      <c r="F1124" s="3">
        <v>26760</v>
      </c>
      <c r="G1124" s="3">
        <v>3572</v>
      </c>
      <c r="H1124" s="3">
        <v>13.6206</v>
      </c>
      <c r="I1124" s="30">
        <v>524.79853000000003</v>
      </c>
      <c r="J1124" s="30">
        <v>524.79742580000004</v>
      </c>
      <c r="K1124" s="30">
        <v>1.1000000000000001E-3</v>
      </c>
      <c r="L1124" s="3">
        <v>2</v>
      </c>
      <c r="M1124" s="3">
        <v>2</v>
      </c>
      <c r="N1124" s="10">
        <f t="shared" si="119"/>
        <v>1</v>
      </c>
      <c r="O1124" s="35">
        <v>2</v>
      </c>
      <c r="P1124" s="17"/>
      <c r="Q1124" s="40">
        <v>1048.5884699999999</v>
      </c>
      <c r="R1124" s="40">
        <v>524.79786999999999</v>
      </c>
      <c r="S1124" s="18">
        <f t="shared" si="120"/>
        <v>1.2576270556108826</v>
      </c>
      <c r="T1124" s="18">
        <f t="shared" si="121"/>
        <v>-0.84642111818624399</v>
      </c>
      <c r="U1124" s="18">
        <f t="shared" si="122"/>
        <v>-1.2766820109496924</v>
      </c>
      <c r="V1124" s="30">
        <v>524.79719999999998</v>
      </c>
      <c r="W1124" s="3" t="s">
        <v>47</v>
      </c>
      <c r="X1124" s="3" t="s">
        <v>47</v>
      </c>
      <c r="Y1124" s="3" t="s">
        <v>47</v>
      </c>
      <c r="Z1124" s="3" t="s">
        <v>48</v>
      </c>
      <c r="AA1124" s="3" t="s">
        <v>47</v>
      </c>
      <c r="AB1124" s="12" t="s">
        <v>48</v>
      </c>
      <c r="AC1124" s="3" t="s">
        <v>47</v>
      </c>
      <c r="AF1124" s="3" t="s">
        <v>48</v>
      </c>
      <c r="AG1124" s="3" t="s">
        <v>48</v>
      </c>
      <c r="AH1124" s="3" t="s">
        <v>47</v>
      </c>
      <c r="AK1124" s="3" t="s">
        <v>52</v>
      </c>
      <c r="AL1124" s="3" t="s">
        <v>48</v>
      </c>
      <c r="AN1124" s="3" t="s">
        <v>48</v>
      </c>
      <c r="AU1124" s="3">
        <v>0</v>
      </c>
      <c r="AV1124" s="3">
        <v>6</v>
      </c>
      <c r="AW1124" s="3">
        <v>1</v>
      </c>
      <c r="AX1124" s="3">
        <v>6</v>
      </c>
      <c r="AY1124" s="3">
        <v>100</v>
      </c>
      <c r="AZ1124" s="6" t="str">
        <f t="shared" si="123"/>
        <v>1274.5</v>
      </c>
      <c r="BC1124" s="12" t="s">
        <v>1828</v>
      </c>
      <c r="BJ1124" s="12">
        <f t="shared" si="124"/>
        <v>0</v>
      </c>
      <c r="BK1124" s="12">
        <f t="shared" si="125"/>
        <v>0</v>
      </c>
      <c r="CQ1124" s="3" t="str">
        <f>CONCATENATE(baseURL!$A$1,baseURL!$B$1,baseURL!$C$1,".",C1124,".",L1124,".pkl&amp;seq=",BC1124)</f>
        <v>http://proteomics.broadinstitute.org/millscripts/viewfeed.pl?side=xl&amp;cycle=1&amp;fixedMods=iaaC&amp;file=msdataSM/iPRG2012_nd/cpick_in/iPRG2012_nd.1274.5.2.pkl&amp;seq=SKLETELTK</v>
      </c>
    </row>
    <row r="1125" spans="1:95" x14ac:dyDescent="0.2">
      <c r="A1125" s="3">
        <v>4739</v>
      </c>
      <c r="B1125" s="2" t="s">
        <v>1897</v>
      </c>
      <c r="C1125" s="2" t="s">
        <v>1898</v>
      </c>
      <c r="D1125" s="3">
        <v>2302</v>
      </c>
      <c r="E1125" s="3">
        <v>2300</v>
      </c>
      <c r="F1125" s="3">
        <v>26761</v>
      </c>
      <c r="G1125" s="3">
        <v>3573</v>
      </c>
      <c r="H1125" s="3">
        <v>13.623100000000001</v>
      </c>
      <c r="I1125" s="30">
        <v>548.29421000000002</v>
      </c>
      <c r="J1125" s="30">
        <v>548.29311770000004</v>
      </c>
      <c r="K1125" s="30">
        <v>1.09E-3</v>
      </c>
      <c r="L1125" s="3">
        <v>2</v>
      </c>
      <c r="M1125" s="3">
        <v>2</v>
      </c>
      <c r="N1125" s="10">
        <f t="shared" si="119"/>
        <v>1</v>
      </c>
      <c r="O1125" s="35">
        <v>2</v>
      </c>
      <c r="P1125" s="17"/>
      <c r="Q1125" s="40">
        <v>1095.5793000000001</v>
      </c>
      <c r="R1125" s="40">
        <v>548.29328999999996</v>
      </c>
      <c r="S1125" s="18">
        <f t="shared" si="120"/>
        <v>1.6779340853590365</v>
      </c>
      <c r="T1125" s="18">
        <f t="shared" si="121"/>
        <v>-0.31424787255268716</v>
      </c>
      <c r="U1125" s="18">
        <f t="shared" si="122"/>
        <v>-0.16414572573037603</v>
      </c>
      <c r="V1125" s="30">
        <v>548.29319999999996</v>
      </c>
      <c r="W1125" s="3" t="s">
        <v>47</v>
      </c>
      <c r="X1125" s="3" t="s">
        <v>47</v>
      </c>
      <c r="Y1125" s="3" t="s">
        <v>47</v>
      </c>
      <c r="Z1125" s="3" t="s">
        <v>47</v>
      </c>
      <c r="AA1125" s="3" t="s">
        <v>47</v>
      </c>
      <c r="AB1125" s="12" t="s">
        <v>47</v>
      </c>
      <c r="AC1125" s="3" t="s">
        <v>47</v>
      </c>
      <c r="AD1125" s="3" t="s">
        <v>47</v>
      </c>
      <c r="AE1125" s="3" t="s">
        <v>47</v>
      </c>
      <c r="AF1125" s="3" t="s">
        <v>47</v>
      </c>
      <c r="AG1125" s="3" t="s">
        <v>47</v>
      </c>
      <c r="AH1125" s="3" t="s">
        <v>47</v>
      </c>
      <c r="AI1125" s="3" t="s">
        <v>48</v>
      </c>
      <c r="AJ1125" s="3" t="s">
        <v>47</v>
      </c>
      <c r="AK1125" s="3" t="s">
        <v>52</v>
      </c>
      <c r="AL1125" s="3" t="s">
        <v>48</v>
      </c>
      <c r="AM1125" s="3" t="s">
        <v>47</v>
      </c>
      <c r="AN1125" s="3" t="s">
        <v>47</v>
      </c>
      <c r="AU1125" s="3">
        <v>0</v>
      </c>
      <c r="AV1125" s="3">
        <v>15</v>
      </c>
      <c r="AW1125" s="3">
        <v>1</v>
      </c>
      <c r="AX1125" s="3">
        <v>15</v>
      </c>
      <c r="AY1125" s="3">
        <v>100</v>
      </c>
      <c r="AZ1125" s="6" t="str">
        <f t="shared" si="123"/>
        <v>1274.6</v>
      </c>
      <c r="BC1125" s="12" t="s">
        <v>1899</v>
      </c>
      <c r="BJ1125" s="12">
        <f t="shared" si="124"/>
        <v>0</v>
      </c>
      <c r="BK1125" s="12">
        <f t="shared" si="125"/>
        <v>0</v>
      </c>
      <c r="CQ1125" s="3" t="str">
        <f>CONCATENATE(baseURL!$A$1,baseURL!$B$1,baseURL!$C$1,".",C1125,".",L1125,".pkl&amp;seq=",BC1125)</f>
        <v>http://proteomics.broadinstitute.org/millscripts/viewfeed.pl?side=xl&amp;cycle=1&amp;fixedMods=iaaC&amp;file=msdataSM/iPRG2012_nd/cpick_in/iPRG2012_nd.1274.6.2.pkl&amp;seq=AKLSEGTSFR</v>
      </c>
    </row>
    <row r="1126" spans="1:95" x14ac:dyDescent="0.2">
      <c r="A1126" s="3">
        <v>2663</v>
      </c>
      <c r="B1126" s="2" t="s">
        <v>1900</v>
      </c>
      <c r="C1126" s="2" t="s">
        <v>1901</v>
      </c>
      <c r="D1126" s="3">
        <v>2303</v>
      </c>
      <c r="E1126" s="3">
        <v>2301</v>
      </c>
      <c r="F1126" s="3">
        <v>26762</v>
      </c>
      <c r="G1126" s="3">
        <v>3574</v>
      </c>
      <c r="H1126" s="3">
        <v>13.6256</v>
      </c>
      <c r="I1126" s="30">
        <v>582.29665999999997</v>
      </c>
      <c r="J1126" s="30">
        <v>582.29341099999999</v>
      </c>
      <c r="K1126" s="30">
        <v>3.2499999999999999E-3</v>
      </c>
      <c r="L1126" s="3">
        <v>2</v>
      </c>
      <c r="M1126" s="3">
        <v>2</v>
      </c>
      <c r="N1126" s="10">
        <f t="shared" si="119"/>
        <v>1</v>
      </c>
      <c r="O1126" s="35">
        <v>2</v>
      </c>
      <c r="P1126" s="17"/>
      <c r="Q1126" s="40">
        <v>1163.5803599999999</v>
      </c>
      <c r="R1126" s="40">
        <v>582.29381999999998</v>
      </c>
      <c r="S1126" s="18">
        <f t="shared" si="120"/>
        <v>4.8772628223874337</v>
      </c>
      <c r="T1126" s="18">
        <f t="shared" si="121"/>
        <v>-0.70239454025212877</v>
      </c>
      <c r="U1126" s="18">
        <f t="shared" si="122"/>
        <v>-1.0647545598650974</v>
      </c>
      <c r="V1126" s="30">
        <v>582.29319999999996</v>
      </c>
      <c r="W1126" s="3" t="s">
        <v>47</v>
      </c>
      <c r="Z1126" s="3" t="s">
        <v>47</v>
      </c>
      <c r="AA1126" s="3" t="s">
        <v>47</v>
      </c>
      <c r="AB1126" s="12" t="s">
        <v>47</v>
      </c>
      <c r="AC1126" s="3" t="s">
        <v>47</v>
      </c>
      <c r="AD1126" s="3" t="s">
        <v>47</v>
      </c>
      <c r="AE1126" s="3" t="s">
        <v>47</v>
      </c>
      <c r="AF1126" s="3" t="s">
        <v>47</v>
      </c>
      <c r="AG1126" s="3" t="s">
        <v>47</v>
      </c>
      <c r="AH1126" s="3" t="s">
        <v>47</v>
      </c>
      <c r="AI1126" s="3" t="s">
        <v>47</v>
      </c>
      <c r="AJ1126" s="3" t="s">
        <v>47</v>
      </c>
      <c r="AK1126" s="3" t="s">
        <v>47</v>
      </c>
      <c r="AL1126" s="3" t="s">
        <v>47</v>
      </c>
      <c r="AN1126" s="3" t="s">
        <v>47</v>
      </c>
      <c r="AU1126" s="3">
        <v>0</v>
      </c>
      <c r="AV1126" s="3">
        <v>15</v>
      </c>
      <c r="AW1126" s="3">
        <v>1</v>
      </c>
      <c r="AX1126" s="3">
        <v>15</v>
      </c>
      <c r="AY1126" s="3">
        <v>100</v>
      </c>
      <c r="AZ1126" s="6" t="str">
        <f t="shared" si="123"/>
        <v>1274.7</v>
      </c>
      <c r="BC1126" s="12" t="s">
        <v>1886</v>
      </c>
      <c r="BJ1126" s="12">
        <f t="shared" si="124"/>
        <v>0</v>
      </c>
      <c r="BK1126" s="12">
        <f t="shared" si="125"/>
        <v>0</v>
      </c>
      <c r="CQ1126" s="3" t="str">
        <f>CONCATENATE(baseURL!$A$1,baseURL!$B$1,baseURL!$C$1,".",C1126,".",L1126,".pkl&amp;seq=",BC1126)</f>
        <v>http://proteomics.broadinstitute.org/millscripts/viewfeed.pl?side=xl&amp;cycle=1&amp;fixedMods=iaaC&amp;file=msdataSM/iPRG2012_nd/cpick_in/iPRG2012_nd.1274.7.2.pkl&amp;seq=TLNYARPQSN</v>
      </c>
    </row>
    <row r="1127" spans="1:95" x14ac:dyDescent="0.2">
      <c r="A1127" s="3">
        <v>6636</v>
      </c>
      <c r="B1127" s="2" t="s">
        <v>1902</v>
      </c>
      <c r="C1127" s="2" t="s">
        <v>1903</v>
      </c>
      <c r="D1127" s="3">
        <v>2313</v>
      </c>
      <c r="E1127" s="3">
        <v>2311</v>
      </c>
      <c r="F1127" s="3">
        <v>26786</v>
      </c>
      <c r="G1127" s="3">
        <v>3585</v>
      </c>
      <c r="H1127" s="3">
        <v>13.6502</v>
      </c>
      <c r="I1127" s="30">
        <v>832.84101999999996</v>
      </c>
      <c r="J1127" s="30">
        <v>832.84137529999998</v>
      </c>
      <c r="K1127" s="30">
        <v>-3.6000000000000002E-4</v>
      </c>
      <c r="L1127" s="3">
        <v>2</v>
      </c>
      <c r="M1127" s="3">
        <v>2</v>
      </c>
      <c r="N1127" s="10">
        <f t="shared" si="119"/>
        <v>1</v>
      </c>
      <c r="O1127" s="35">
        <v>2</v>
      </c>
      <c r="P1127" s="17"/>
      <c r="Q1127" s="40">
        <v>1664.67696</v>
      </c>
      <c r="R1127" s="40">
        <v>832.84212000000002</v>
      </c>
      <c r="S1127" s="18">
        <f t="shared" si="120"/>
        <v>-1.3207785409135382</v>
      </c>
      <c r="T1127" s="18">
        <f t="shared" si="121"/>
        <v>-0.89416707219505276</v>
      </c>
      <c r="U1127" s="18">
        <f t="shared" si="122"/>
        <v>-1.1046511433219142</v>
      </c>
      <c r="V1127" s="30">
        <v>832.84119999999996</v>
      </c>
      <c r="W1127" s="3" t="s">
        <v>47</v>
      </c>
      <c r="X1127" s="3" t="s">
        <v>47</v>
      </c>
      <c r="Y1127" s="3" t="s">
        <v>47</v>
      </c>
      <c r="Z1127" s="3" t="s">
        <v>47</v>
      </c>
      <c r="AA1127" s="3" t="s">
        <v>48</v>
      </c>
      <c r="AB1127" s="12" t="s">
        <v>47</v>
      </c>
      <c r="AC1127" s="3" t="s">
        <v>47</v>
      </c>
      <c r="AD1127" s="3" t="s">
        <v>47</v>
      </c>
      <c r="AE1127" s="3" t="s">
        <v>47</v>
      </c>
      <c r="AF1127" s="3" t="s">
        <v>47</v>
      </c>
      <c r="AG1127" s="3" t="s">
        <v>48</v>
      </c>
      <c r="AI1127" s="3" t="s">
        <v>47</v>
      </c>
      <c r="AJ1127" s="3" t="s">
        <v>47</v>
      </c>
      <c r="AK1127" s="3" t="s">
        <v>47</v>
      </c>
      <c r="AL1127" s="3" t="s">
        <v>47</v>
      </c>
      <c r="AU1127" s="3">
        <v>0</v>
      </c>
      <c r="AV1127" s="3">
        <v>13</v>
      </c>
      <c r="AW1127" s="3">
        <v>1</v>
      </c>
      <c r="AX1127" s="3">
        <v>13</v>
      </c>
      <c r="AY1127" s="3">
        <v>100</v>
      </c>
      <c r="AZ1127" s="6" t="str">
        <f t="shared" si="123"/>
        <v>1275.10</v>
      </c>
      <c r="BC1127" s="12" t="s">
        <v>1741</v>
      </c>
      <c r="BJ1127" s="12">
        <f t="shared" si="124"/>
        <v>0</v>
      </c>
      <c r="BK1127" s="12">
        <f t="shared" si="125"/>
        <v>0</v>
      </c>
      <c r="CQ1127" s="3" t="str">
        <f>CONCATENATE(baseURL!$A$1,baseURL!$B$1,baseURL!$C$1,".",C1127,".",L1127,".pkl&amp;seq=",BC1127)</f>
        <v>http://proteomics.broadinstitute.org/millscripts/viewfeed.pl?side=xl&amp;cycle=1&amp;fixedMods=iaaC&amp;file=msdataSM/iPRG2012_nd/cpick_in/iPRG2012_nd.1275.10.2.pkl&amp;seq=KAEASGEAAEEAEDEE</v>
      </c>
    </row>
    <row r="1128" spans="1:95" x14ac:dyDescent="0.2">
      <c r="A1128" s="3">
        <v>3092</v>
      </c>
      <c r="B1128" s="2" t="s">
        <v>1906</v>
      </c>
      <c r="C1128" s="2" t="s">
        <v>1907</v>
      </c>
      <c r="D1128" s="3">
        <v>2305</v>
      </c>
      <c r="E1128" s="3">
        <v>2303</v>
      </c>
      <c r="F1128" s="3">
        <v>26778</v>
      </c>
      <c r="G1128" s="3">
        <v>3577</v>
      </c>
      <c r="H1128" s="3">
        <v>13.636900000000001</v>
      </c>
      <c r="I1128" s="30">
        <v>410.71422000000001</v>
      </c>
      <c r="J1128" s="30">
        <v>410.71249230000001</v>
      </c>
      <c r="K1128" s="30">
        <v>1.73E-3</v>
      </c>
      <c r="L1128" s="3">
        <v>2</v>
      </c>
      <c r="M1128" s="3">
        <v>2</v>
      </c>
      <c r="N1128" s="10">
        <f t="shared" si="119"/>
        <v>1</v>
      </c>
      <c r="O1128" s="35">
        <v>2</v>
      </c>
      <c r="P1128" s="17"/>
      <c r="Q1128" s="40">
        <v>820.41994</v>
      </c>
      <c r="R1128" s="40">
        <v>410.71361000000002</v>
      </c>
      <c r="S1128" s="18">
        <f t="shared" si="120"/>
        <v>1.4852198348008734</v>
      </c>
      <c r="T1128" s="18">
        <f t="shared" si="121"/>
        <v>-2.7213609989911971</v>
      </c>
      <c r="U1128" s="18">
        <f t="shared" si="122"/>
        <v>-3.6765277878084572</v>
      </c>
      <c r="V1128" s="30">
        <v>410.71210000000002</v>
      </c>
      <c r="W1128" s="3" t="s">
        <v>47</v>
      </c>
      <c r="X1128" s="3" t="s">
        <v>47</v>
      </c>
      <c r="Y1128" s="3" t="s">
        <v>47</v>
      </c>
      <c r="Z1128" s="3" t="s">
        <v>47</v>
      </c>
      <c r="AA1128" s="3" t="s">
        <v>47</v>
      </c>
      <c r="AB1128" s="12" t="s">
        <v>47</v>
      </c>
      <c r="AC1128" s="3" t="s">
        <v>47</v>
      </c>
      <c r="AF1128" s="3" t="s">
        <v>48</v>
      </c>
      <c r="AG1128" s="3" t="s">
        <v>47</v>
      </c>
      <c r="AH1128" s="3" t="s">
        <v>47</v>
      </c>
      <c r="AI1128" s="3" t="s">
        <v>48</v>
      </c>
      <c r="AK1128" s="3" t="s">
        <v>47</v>
      </c>
      <c r="AL1128" s="3" t="s">
        <v>47</v>
      </c>
      <c r="AM1128" s="3" t="s">
        <v>47</v>
      </c>
      <c r="AU1128" s="3">
        <v>0</v>
      </c>
      <c r="AV1128" s="3">
        <v>12</v>
      </c>
      <c r="AW1128" s="3">
        <v>1</v>
      </c>
      <c r="AX1128" s="3">
        <v>12</v>
      </c>
      <c r="AY1128" s="3">
        <v>100</v>
      </c>
      <c r="AZ1128" s="6" t="str">
        <f t="shared" si="123"/>
        <v>1275.2</v>
      </c>
      <c r="BC1128" s="12" t="s">
        <v>1908</v>
      </c>
      <c r="BJ1128" s="12">
        <f t="shared" si="124"/>
        <v>0</v>
      </c>
      <c r="BK1128" s="12">
        <f t="shared" si="125"/>
        <v>0</v>
      </c>
      <c r="CQ1128" s="3" t="str">
        <f>CONCATENATE(baseURL!$A$1,baseURL!$B$1,baseURL!$C$1,".",C1128,".",L1128,".pkl&amp;seq=",BC1128)</f>
        <v>http://proteomics.broadinstitute.org/millscripts/viewfeed.pl?side=xl&amp;cycle=1&amp;fixedMods=iaaC&amp;file=msdataSM/iPRG2012_nd/cpick_in/iPRG2012_nd.1275.2.2.pkl&amp;seq=WLDTASK</v>
      </c>
    </row>
    <row r="1129" spans="1:95" x14ac:dyDescent="0.2">
      <c r="A1129" s="3">
        <v>4540</v>
      </c>
      <c r="B1129" s="2" t="s">
        <v>1909</v>
      </c>
      <c r="C1129" s="2" t="s">
        <v>1910</v>
      </c>
      <c r="D1129" s="3">
        <v>2308</v>
      </c>
      <c r="E1129" s="3">
        <v>2306</v>
      </c>
      <c r="F1129" s="3">
        <v>26781</v>
      </c>
      <c r="G1129" s="3">
        <v>3580</v>
      </c>
      <c r="H1129" s="3">
        <v>13.6419</v>
      </c>
      <c r="I1129" s="30">
        <v>475.75130000000001</v>
      </c>
      <c r="J1129" s="30">
        <v>475.7505122</v>
      </c>
      <c r="K1129" s="30">
        <v>7.9000000000000001E-4</v>
      </c>
      <c r="L1129" s="3">
        <v>2</v>
      </c>
      <c r="M1129" s="3">
        <v>2</v>
      </c>
      <c r="N1129" s="10">
        <f t="shared" si="119"/>
        <v>1</v>
      </c>
      <c r="O1129" s="35">
        <v>2</v>
      </c>
      <c r="P1129" s="17"/>
      <c r="Q1129" s="40">
        <v>950.49417000000005</v>
      </c>
      <c r="R1129" s="40">
        <v>475.75072</v>
      </c>
      <c r="S1129" s="18">
        <f t="shared" si="120"/>
        <v>1.2191258481197247</v>
      </c>
      <c r="T1129" s="18">
        <f t="shared" si="121"/>
        <v>-0.43678336419189212</v>
      </c>
      <c r="U1129" s="18">
        <f t="shared" si="122"/>
        <v>-1.303203492842357</v>
      </c>
      <c r="V1129" s="30">
        <v>475.75009999999997</v>
      </c>
      <c r="W1129" s="3" t="s">
        <v>47</v>
      </c>
      <c r="X1129" s="3" t="s">
        <v>47</v>
      </c>
      <c r="Y1129" s="3" t="s">
        <v>47</v>
      </c>
      <c r="Z1129" s="3" t="s">
        <v>47</v>
      </c>
      <c r="AA1129" s="3" t="s">
        <v>47</v>
      </c>
      <c r="AB1129" s="12" t="s">
        <v>47</v>
      </c>
      <c r="AC1129" s="3" t="s">
        <v>47</v>
      </c>
      <c r="AD1129" s="3" t="s">
        <v>48</v>
      </c>
      <c r="AE1129" s="3" t="s">
        <v>47</v>
      </c>
      <c r="AF1129" s="3" t="s">
        <v>48</v>
      </c>
      <c r="AG1129" s="3" t="s">
        <v>47</v>
      </c>
      <c r="AH1129" s="3" t="s">
        <v>47</v>
      </c>
      <c r="AI1129" s="3" t="s">
        <v>48</v>
      </c>
      <c r="AL1129" s="3" t="s">
        <v>48</v>
      </c>
      <c r="AM1129" s="3" t="s">
        <v>47</v>
      </c>
      <c r="AU1129" s="3">
        <v>0</v>
      </c>
      <c r="AV1129" s="3">
        <v>11</v>
      </c>
      <c r="AW1129" s="3">
        <v>1</v>
      </c>
      <c r="AX1129" s="3">
        <v>11</v>
      </c>
      <c r="AY1129" s="3">
        <v>100</v>
      </c>
      <c r="AZ1129" s="6" t="str">
        <f t="shared" si="123"/>
        <v>1275.5</v>
      </c>
      <c r="BC1129" s="12" t="s">
        <v>1911</v>
      </c>
      <c r="BJ1129" s="12">
        <f t="shared" si="124"/>
        <v>0</v>
      </c>
      <c r="BK1129" s="12">
        <f t="shared" si="125"/>
        <v>0</v>
      </c>
      <c r="CQ1129" s="3" t="str">
        <f>CONCATENATE(baseURL!$A$1,baseURL!$B$1,baseURL!$C$1,".",C1129,".",L1129,".pkl&amp;seq=",BC1129)</f>
        <v>http://proteomics.broadinstitute.org/millscripts/viewfeed.pl?side=xl&amp;cycle=1&amp;fixedMods=iaaC&amp;file=msdataSM/iPRG2012_nd/cpick_in/iPRG2012_nd.1275.5.2.pkl&amp;seq=LQQTAFDK</v>
      </c>
    </row>
    <row r="1130" spans="1:95" x14ac:dyDescent="0.2">
      <c r="A1130" s="3">
        <v>204</v>
      </c>
      <c r="B1130" s="2" t="s">
        <v>1912</v>
      </c>
      <c r="C1130" s="2" t="s">
        <v>1900</v>
      </c>
      <c r="D1130" s="3">
        <v>2311</v>
      </c>
      <c r="E1130" s="3">
        <v>2309</v>
      </c>
      <c r="F1130" s="3">
        <v>26784</v>
      </c>
      <c r="G1130" s="3">
        <v>3583</v>
      </c>
      <c r="H1130" s="3">
        <v>13.6469</v>
      </c>
      <c r="I1130" s="30">
        <v>525.79660000000001</v>
      </c>
      <c r="J1130" s="30">
        <v>525.79505819999997</v>
      </c>
      <c r="K1130" s="30">
        <v>1.5399999999999999E-3</v>
      </c>
      <c r="L1130" s="3">
        <v>2</v>
      </c>
      <c r="M1130" s="3">
        <v>2</v>
      </c>
      <c r="N1130" s="10">
        <f t="shared" si="119"/>
        <v>1</v>
      </c>
      <c r="O1130" s="35">
        <v>2</v>
      </c>
      <c r="P1130" s="17"/>
      <c r="Q1130" s="40">
        <v>1050.5829900000001</v>
      </c>
      <c r="R1130" s="40">
        <v>525.79512999999997</v>
      </c>
      <c r="S1130" s="18">
        <f t="shared" si="120"/>
        <v>2.7957657197020302</v>
      </c>
      <c r="T1130" s="18">
        <f t="shared" si="121"/>
        <v>-0.13655508753118609</v>
      </c>
      <c r="U1130" s="18">
        <f t="shared" si="122"/>
        <v>0.13313170103085714</v>
      </c>
      <c r="V1130" s="30">
        <v>525.79520000000002</v>
      </c>
      <c r="W1130" s="3" t="s">
        <v>47</v>
      </c>
      <c r="Z1130" s="3" t="s">
        <v>47</v>
      </c>
      <c r="AA1130" s="3" t="s">
        <v>47</v>
      </c>
      <c r="AB1130" s="12" t="s">
        <v>48</v>
      </c>
      <c r="AD1130" s="3" t="s">
        <v>47</v>
      </c>
      <c r="AF1130" s="3" t="s">
        <v>48</v>
      </c>
      <c r="AG1130" s="3" t="s">
        <v>47</v>
      </c>
      <c r="AH1130" s="3" t="s">
        <v>47</v>
      </c>
      <c r="AJ1130" s="3" t="s">
        <v>47</v>
      </c>
      <c r="AL1130" s="3" t="s">
        <v>48</v>
      </c>
      <c r="AU1130" s="3">
        <v>0</v>
      </c>
      <c r="AV1130" s="3">
        <v>7</v>
      </c>
      <c r="AW1130" s="3">
        <v>1</v>
      </c>
      <c r="AX1130" s="3">
        <v>7</v>
      </c>
      <c r="AY1130" s="3">
        <v>100</v>
      </c>
      <c r="AZ1130" s="6" t="str">
        <f t="shared" si="123"/>
        <v>1275.8</v>
      </c>
      <c r="BC1130" s="12" t="s">
        <v>1913</v>
      </c>
      <c r="BJ1130" s="12">
        <f t="shared" si="124"/>
        <v>0</v>
      </c>
      <c r="BK1130" s="12">
        <f t="shared" si="125"/>
        <v>0</v>
      </c>
      <c r="CQ1130" s="3" t="str">
        <f>CONCATENATE(baseURL!$A$1,baseURL!$B$1,baseURL!$C$1,".",C1130,".",L1130,".pkl&amp;seq=",BC1130)</f>
        <v>http://proteomics.broadinstitute.org/millscripts/viewfeed.pl?side=xl&amp;cycle=1&amp;fixedMods=iaaC&amp;file=msdataSM/iPRG2012_nd/cpick_in/iPRG2012_nd.1275.8.2.pkl&amp;seq=FVSKLAEEK</v>
      </c>
    </row>
    <row r="1131" spans="1:95" x14ac:dyDescent="0.2">
      <c r="A1131" s="3">
        <v>4357</v>
      </c>
      <c r="B1131" s="2" t="s">
        <v>1916</v>
      </c>
      <c r="C1131" s="2" t="s">
        <v>1904</v>
      </c>
      <c r="D1131" s="3">
        <v>2315</v>
      </c>
      <c r="E1131" s="3">
        <v>2313</v>
      </c>
      <c r="F1131" s="3">
        <v>26799</v>
      </c>
      <c r="G1131" s="3">
        <v>3588</v>
      </c>
      <c r="H1131" s="3">
        <v>13.659800000000001</v>
      </c>
      <c r="I1131" s="30">
        <v>430.20087999999998</v>
      </c>
      <c r="J1131" s="30">
        <v>430.20053209999998</v>
      </c>
      <c r="K1131" s="30">
        <v>3.5E-4</v>
      </c>
      <c r="L1131" s="3">
        <v>2</v>
      </c>
      <c r="M1131" s="3">
        <v>2</v>
      </c>
      <c r="N1131" s="10">
        <f t="shared" si="119"/>
        <v>1</v>
      </c>
      <c r="O1131" s="35">
        <v>2</v>
      </c>
      <c r="P1131" s="17"/>
      <c r="Q1131" s="40">
        <v>859.39445999999998</v>
      </c>
      <c r="R1131" s="40">
        <v>430.20087000000001</v>
      </c>
      <c r="S1131" s="18">
        <f t="shared" si="120"/>
        <v>2.324495525718585E-2</v>
      </c>
      <c r="T1131" s="18">
        <f t="shared" si="121"/>
        <v>-0.78544704020157341</v>
      </c>
      <c r="U1131" s="18">
        <f t="shared" si="122"/>
        <v>-1.7898615592958078</v>
      </c>
      <c r="V1131" s="30">
        <v>430.20010000000002</v>
      </c>
      <c r="W1131" s="3" t="s">
        <v>47</v>
      </c>
      <c r="X1131" s="3" t="s">
        <v>47</v>
      </c>
      <c r="Y1131" s="3" t="s">
        <v>47</v>
      </c>
      <c r="Z1131" s="3" t="s">
        <v>47</v>
      </c>
      <c r="AA1131" s="3" t="s">
        <v>48</v>
      </c>
      <c r="AB1131" s="12" t="s">
        <v>47</v>
      </c>
      <c r="AC1131" s="3" t="s">
        <v>47</v>
      </c>
      <c r="AD1131" s="3" t="s">
        <v>47</v>
      </c>
      <c r="AE1131" s="3" t="s">
        <v>52</v>
      </c>
      <c r="AF1131" s="3" t="s">
        <v>47</v>
      </c>
      <c r="AG1131" s="3" t="s">
        <v>47</v>
      </c>
      <c r="AH1131" s="3" t="s">
        <v>47</v>
      </c>
      <c r="AI1131" s="3" t="s">
        <v>47</v>
      </c>
      <c r="AK1131" s="3" t="s">
        <v>48</v>
      </c>
      <c r="AL1131" s="3" t="s">
        <v>47</v>
      </c>
      <c r="AM1131" s="3" t="s">
        <v>47</v>
      </c>
      <c r="AN1131" s="3" t="s">
        <v>47</v>
      </c>
      <c r="AU1131" s="3">
        <v>0</v>
      </c>
      <c r="AV1131" s="3">
        <v>14</v>
      </c>
      <c r="AW1131" s="3">
        <v>1</v>
      </c>
      <c r="AX1131" s="3">
        <v>14</v>
      </c>
      <c r="AY1131" s="3">
        <v>100</v>
      </c>
      <c r="AZ1131" s="6" t="str">
        <f t="shared" si="123"/>
        <v>1276.2</v>
      </c>
      <c r="BC1131" s="12" t="s">
        <v>1917</v>
      </c>
      <c r="BJ1131" s="12">
        <f t="shared" si="124"/>
        <v>0</v>
      </c>
      <c r="BK1131" s="12">
        <f t="shared" si="125"/>
        <v>0</v>
      </c>
      <c r="CQ1131" s="3" t="str">
        <f>CONCATENATE(baseURL!$A$1,baseURL!$B$1,baseURL!$C$1,".",C1131,".",L1131,".pkl&amp;seq=",BC1131)</f>
        <v>http://proteomics.broadinstitute.org/millscripts/viewfeed.pl?side=xl&amp;cycle=1&amp;fixedMods=iaaC&amp;file=msdataSM/iPRG2012_nd/cpick_in/iPRG2012_nd.1276.2.2.pkl&amp;seq=AFTSYDR</v>
      </c>
    </row>
    <row r="1132" spans="1:95" x14ac:dyDescent="0.2">
      <c r="A1132" s="3">
        <v>6043</v>
      </c>
      <c r="B1132" s="2" t="s">
        <v>1918</v>
      </c>
      <c r="C1132" s="2" t="s">
        <v>1919</v>
      </c>
      <c r="D1132" s="3">
        <v>2317</v>
      </c>
      <c r="E1132" s="3">
        <v>2315</v>
      </c>
      <c r="F1132" s="3">
        <v>26801</v>
      </c>
      <c r="G1132" s="3">
        <v>3590</v>
      </c>
      <c r="H1132" s="3">
        <v>13.6631</v>
      </c>
      <c r="I1132" s="30">
        <v>488.72766999999999</v>
      </c>
      <c r="J1132" s="30">
        <v>488.7278814</v>
      </c>
      <c r="K1132" s="30">
        <v>-2.1000000000000001E-4</v>
      </c>
      <c r="L1132" s="3">
        <v>2</v>
      </c>
      <c r="M1132" s="3">
        <v>2</v>
      </c>
      <c r="N1132" s="10">
        <f t="shared" si="119"/>
        <v>1</v>
      </c>
      <c r="O1132" s="35">
        <v>2</v>
      </c>
      <c r="P1132" s="17"/>
      <c r="Q1132" s="40">
        <v>976.44827999999995</v>
      </c>
      <c r="R1132" s="40">
        <v>488.72778</v>
      </c>
      <c r="S1132" s="18">
        <f t="shared" si="120"/>
        <v>-0.22507417116025979</v>
      </c>
      <c r="T1132" s="18">
        <f t="shared" si="121"/>
        <v>0.2074774632321276</v>
      </c>
      <c r="U1132" s="18">
        <f t="shared" si="122"/>
        <v>-0.36830318915018712</v>
      </c>
      <c r="V1132" s="30">
        <v>488.7276</v>
      </c>
      <c r="W1132" s="3" t="s">
        <v>47</v>
      </c>
      <c r="X1132" s="3" t="s">
        <v>47</v>
      </c>
      <c r="Y1132" s="3" t="s">
        <v>47</v>
      </c>
      <c r="Z1132" s="3" t="s">
        <v>47</v>
      </c>
      <c r="AA1132" s="3" t="s">
        <v>47</v>
      </c>
      <c r="AB1132" s="12" t="s">
        <v>47</v>
      </c>
      <c r="AC1132" s="3" t="s">
        <v>47</v>
      </c>
      <c r="AD1132" s="3" t="s">
        <v>47</v>
      </c>
      <c r="AE1132" s="3" t="s">
        <v>47</v>
      </c>
      <c r="AF1132" s="3" t="s">
        <v>47</v>
      </c>
      <c r="AG1132" s="3" t="s">
        <v>48</v>
      </c>
      <c r="AH1132" s="3" t="s">
        <v>47</v>
      </c>
      <c r="AI1132" s="3" t="s">
        <v>47</v>
      </c>
      <c r="AL1132" s="3" t="s">
        <v>47</v>
      </c>
      <c r="AU1132" s="3">
        <v>0</v>
      </c>
      <c r="AV1132" s="3">
        <v>13</v>
      </c>
      <c r="AW1132" s="3">
        <v>1</v>
      </c>
      <c r="AX1132" s="3">
        <v>13</v>
      </c>
      <c r="AY1132" s="3">
        <v>100</v>
      </c>
      <c r="AZ1132" s="6" t="str">
        <f t="shared" si="123"/>
        <v>1276.4</v>
      </c>
      <c r="BC1132" s="12" t="s">
        <v>1798</v>
      </c>
      <c r="BJ1132" s="12">
        <f t="shared" si="124"/>
        <v>0</v>
      </c>
      <c r="BK1132" s="12">
        <f t="shared" si="125"/>
        <v>0</v>
      </c>
      <c r="CQ1132" s="3" t="str">
        <f>CONCATENATE(baseURL!$A$1,baseURL!$B$1,baseURL!$C$1,".",C1132,".",L1132,".pkl&amp;seq=",BC1132)</f>
        <v>http://proteomics.broadinstitute.org/millscripts/viewfeed.pl?side=xl&amp;cycle=1&amp;fixedMods=iaaC&amp;file=msdataSM/iPRG2012_nd/cpick_in/iPRG2012_nd.1276.4.2.pkl&amp;seq=AGFAGDDAPR</v>
      </c>
    </row>
    <row r="1133" spans="1:95" x14ac:dyDescent="0.2">
      <c r="A1133" s="3">
        <v>5680</v>
      </c>
      <c r="B1133" s="2" t="s">
        <v>1914</v>
      </c>
      <c r="C1133" s="2" t="s">
        <v>1912</v>
      </c>
      <c r="D1133" s="3">
        <v>2322</v>
      </c>
      <c r="E1133" s="3">
        <v>2320</v>
      </c>
      <c r="F1133" s="3">
        <v>26806</v>
      </c>
      <c r="G1133" s="3">
        <v>3595</v>
      </c>
      <c r="H1133" s="3">
        <v>13.6715</v>
      </c>
      <c r="I1133" s="30">
        <v>540.76379999999995</v>
      </c>
      <c r="J1133" s="30">
        <v>540.76383569999996</v>
      </c>
      <c r="K1133" s="30">
        <v>-4.0000000000000003E-5</v>
      </c>
      <c r="L1133" s="3">
        <v>2</v>
      </c>
      <c r="M1133" s="3">
        <v>2</v>
      </c>
      <c r="N1133" s="10">
        <f t="shared" si="119"/>
        <v>1</v>
      </c>
      <c r="O1133" s="35">
        <v>2</v>
      </c>
      <c r="P1133" s="17"/>
      <c r="Q1133" s="40">
        <v>1080.5207800000001</v>
      </c>
      <c r="R1133" s="40">
        <v>540.76403000000005</v>
      </c>
      <c r="S1133" s="18">
        <f t="shared" si="120"/>
        <v>-0.42532414757954007</v>
      </c>
      <c r="T1133" s="18">
        <f t="shared" si="121"/>
        <v>-0.35930644294007963</v>
      </c>
      <c r="U1133" s="18">
        <f t="shared" si="122"/>
        <v>-0.6102476898774587</v>
      </c>
      <c r="V1133" s="30">
        <v>540.76369999999997</v>
      </c>
      <c r="W1133" s="3" t="s">
        <v>47</v>
      </c>
      <c r="X1133" s="3" t="s">
        <v>47</v>
      </c>
      <c r="Y1133" s="3" t="s">
        <v>47</v>
      </c>
      <c r="Z1133" s="3" t="s">
        <v>47</v>
      </c>
      <c r="AA1133" s="3" t="s">
        <v>47</v>
      </c>
      <c r="AB1133" s="12" t="s">
        <v>47</v>
      </c>
      <c r="AC1133" s="3" t="s">
        <v>47</v>
      </c>
      <c r="AD1133" s="3" t="s">
        <v>47</v>
      </c>
      <c r="AE1133" s="3" t="s">
        <v>47</v>
      </c>
      <c r="AF1133" s="3" t="s">
        <v>47</v>
      </c>
      <c r="AG1133" s="3" t="s">
        <v>47</v>
      </c>
      <c r="AI1133" s="3" t="s">
        <v>47</v>
      </c>
      <c r="AJ1133" s="3" t="s">
        <v>47</v>
      </c>
      <c r="AK1133" s="3" t="s">
        <v>48</v>
      </c>
      <c r="AL1133" s="3" t="s">
        <v>48</v>
      </c>
      <c r="AM1133" s="3" t="s">
        <v>47</v>
      </c>
      <c r="AN1133" s="3" t="s">
        <v>47</v>
      </c>
      <c r="AU1133" s="3">
        <v>0</v>
      </c>
      <c r="AV1133" s="3">
        <v>15</v>
      </c>
      <c r="AW1133" s="3">
        <v>1</v>
      </c>
      <c r="AX1133" s="3">
        <v>15</v>
      </c>
      <c r="AY1133" s="3">
        <v>100</v>
      </c>
      <c r="AZ1133" s="6" t="str">
        <f t="shared" si="123"/>
        <v>1276.9</v>
      </c>
      <c r="BC1133" s="12" t="s">
        <v>1915</v>
      </c>
      <c r="BJ1133" s="12">
        <f t="shared" si="124"/>
        <v>0</v>
      </c>
      <c r="BK1133" s="12">
        <f t="shared" si="125"/>
        <v>0</v>
      </c>
      <c r="CQ1133" s="3" t="str">
        <f>CONCATENATE(baseURL!$A$1,baseURL!$B$1,baseURL!$C$1,".",C1133,".",L1133,".pkl&amp;seq=",BC1133)</f>
        <v>http://proteomics.broadinstitute.org/millscripts/viewfeed.pl?side=xl&amp;cycle=1&amp;fixedMods=iaaC&amp;file=msdataSM/iPRG2012_nd/cpick_in/iPRG2012_nd.1276.9.2.pkl&amp;seq=ALYEEAQEK</v>
      </c>
    </row>
    <row r="1134" spans="1:95" x14ac:dyDescent="0.2">
      <c r="A1134" s="3">
        <v>1375</v>
      </c>
      <c r="B1134" s="2" t="s">
        <v>1920</v>
      </c>
      <c r="C1134" s="2" t="s">
        <v>1921</v>
      </c>
      <c r="D1134" s="3">
        <v>2335</v>
      </c>
      <c r="E1134" s="3">
        <v>2333</v>
      </c>
      <c r="F1134" s="3">
        <v>26829</v>
      </c>
      <c r="G1134" s="3">
        <v>3609</v>
      </c>
      <c r="H1134" s="3">
        <v>13.696099999999999</v>
      </c>
      <c r="I1134" s="30">
        <v>515.30218000000002</v>
      </c>
      <c r="J1134" s="30">
        <v>515.80023059999996</v>
      </c>
      <c r="K1134" s="30">
        <v>-0.49804999999999999</v>
      </c>
      <c r="L1134" s="3">
        <v>2</v>
      </c>
      <c r="M1134" s="3">
        <v>2</v>
      </c>
      <c r="N1134" s="10">
        <f t="shared" si="119"/>
        <v>1</v>
      </c>
      <c r="O1134" s="35">
        <v>2</v>
      </c>
      <c r="P1134" s="17"/>
      <c r="Q1134" s="40">
        <v>1030.58914</v>
      </c>
      <c r="R1134" s="40">
        <v>515.79821000000004</v>
      </c>
      <c r="S1134" s="18">
        <f t="shared" si="120"/>
        <v>-961.67452771892874</v>
      </c>
      <c r="T1134" s="18">
        <f t="shared" si="121"/>
        <v>3.9174234434110065</v>
      </c>
      <c r="U1134" s="18">
        <f t="shared" si="122"/>
        <v>3.8580979177456891</v>
      </c>
      <c r="V1134" s="30">
        <v>515.80020000000002</v>
      </c>
      <c r="X1134" s="3" t="s">
        <v>47</v>
      </c>
      <c r="Y1134" s="3" t="s">
        <v>48</v>
      </c>
      <c r="Z1134" s="3" t="s">
        <v>48</v>
      </c>
      <c r="AA1134" s="3" t="s">
        <v>47</v>
      </c>
      <c r="AB1134" s="12" t="s">
        <v>52</v>
      </c>
      <c r="AI1134" s="3" t="s">
        <v>52</v>
      </c>
      <c r="AL1134" s="3" t="s">
        <v>52</v>
      </c>
      <c r="AM1134" s="3" t="s">
        <v>47</v>
      </c>
      <c r="AO1134" s="3" t="s">
        <v>48</v>
      </c>
      <c r="AU1134" s="3">
        <v>0</v>
      </c>
      <c r="AV1134" s="3">
        <v>3</v>
      </c>
      <c r="AW1134" s="3">
        <v>1</v>
      </c>
      <c r="AX1134" s="3">
        <v>3</v>
      </c>
      <c r="AY1134" s="3">
        <v>100</v>
      </c>
      <c r="AZ1134" s="6" t="str">
        <f t="shared" si="123"/>
        <v>1277.11</v>
      </c>
      <c r="BC1134" s="12" t="s">
        <v>1922</v>
      </c>
      <c r="BJ1134" s="12">
        <f t="shared" si="124"/>
        <v>0</v>
      </c>
      <c r="BK1134" s="12">
        <f t="shared" si="125"/>
        <v>0</v>
      </c>
      <c r="BP1134" s="3" t="s">
        <v>54</v>
      </c>
      <c r="BR1134" s="3" t="s">
        <v>54</v>
      </c>
      <c r="CQ1134" s="3" t="str">
        <f>CONCATENATE(baseURL!$A$1,baseURL!$B$1,baseURL!$C$1,".",C1134,".",L1134,".pkl&amp;seq=",BC1134,"&amp;varMods=Deamidated-N")</f>
        <v>http://proteomics.broadinstitute.org/millscripts/viewfeed.pl?side=xl&amp;cycle=1&amp;fixedMods=iaaC&amp;file=msdataSM/iPRG2012_nd/cpick_in/iPRG2012_nd.1277.11.2.pkl&amp;seq=nTTVPTLKR&amp;varMods=Deamidated-N</v>
      </c>
    </row>
    <row r="1135" spans="1:95" x14ac:dyDescent="0.2">
      <c r="A1135" s="3">
        <v>1051</v>
      </c>
      <c r="B1135" s="2" t="s">
        <v>1923</v>
      </c>
      <c r="C1135" s="2" t="s">
        <v>1924</v>
      </c>
      <c r="D1135" s="3">
        <v>2336</v>
      </c>
      <c r="E1135" s="3">
        <v>2334</v>
      </c>
      <c r="F1135" s="3">
        <v>26830</v>
      </c>
      <c r="G1135" s="3">
        <v>3610</v>
      </c>
      <c r="H1135" s="3">
        <v>13.697699999999999</v>
      </c>
      <c r="I1135" s="30">
        <v>539.60675000000003</v>
      </c>
      <c r="J1135" s="30">
        <v>539.60651099999995</v>
      </c>
      <c r="K1135" s="30">
        <v>2.4000000000000001E-4</v>
      </c>
      <c r="L1135" s="3">
        <v>3</v>
      </c>
      <c r="M1135" s="3">
        <v>3</v>
      </c>
      <c r="N1135" s="10">
        <f t="shared" si="119"/>
        <v>1</v>
      </c>
      <c r="O1135" s="35">
        <v>3</v>
      </c>
      <c r="P1135" s="17"/>
      <c r="Q1135" s="40">
        <v>1616.8027099999999</v>
      </c>
      <c r="R1135" s="40">
        <v>539.60574999999994</v>
      </c>
      <c r="S1135" s="18">
        <f t="shared" si="120"/>
        <v>1.8532048631617437</v>
      </c>
      <c r="T1135" s="18">
        <f t="shared" si="121"/>
        <v>1.4102889007601125</v>
      </c>
      <c r="U1135" s="18">
        <f t="shared" si="122"/>
        <v>0.64862170209607606</v>
      </c>
      <c r="V1135" s="30">
        <v>539.60609999999997</v>
      </c>
      <c r="W1135" s="3" t="s">
        <v>47</v>
      </c>
      <c r="AA1135" s="3" t="s">
        <v>47</v>
      </c>
      <c r="AB1135" s="12" t="s">
        <v>47</v>
      </c>
      <c r="AC1135" s="3" t="s">
        <v>47</v>
      </c>
      <c r="AF1135" s="3" t="s">
        <v>48</v>
      </c>
      <c r="AI1135" s="3" t="s">
        <v>48</v>
      </c>
      <c r="AL1135" s="3" t="s">
        <v>52</v>
      </c>
      <c r="AU1135" s="3">
        <v>0</v>
      </c>
      <c r="AV1135" s="3">
        <v>4</v>
      </c>
      <c r="AW1135" s="3">
        <v>1</v>
      </c>
      <c r="AX1135" s="3">
        <v>4</v>
      </c>
      <c r="AY1135" s="3">
        <v>100</v>
      </c>
      <c r="AZ1135" s="6" t="str">
        <f t="shared" si="123"/>
        <v>1277.12</v>
      </c>
      <c r="BC1135" s="12" t="s">
        <v>1925</v>
      </c>
      <c r="BJ1135" s="12">
        <f t="shared" si="124"/>
        <v>0</v>
      </c>
      <c r="BK1135" s="12">
        <f t="shared" si="125"/>
        <v>0</v>
      </c>
      <c r="CQ1135" s="3" t="str">
        <f>CONCATENATE(baseURL!$A$1,baseURL!$B$1,baseURL!$C$1,".",C1135,".",L1135,".pkl&amp;seq=",BC1135)</f>
        <v>http://proteomics.broadinstitute.org/millscripts/viewfeed.pl?side=xl&amp;cycle=1&amp;fixedMods=iaaC&amp;file=msdataSM/iPRG2012_nd/cpick_in/iPRG2012_nd.1277.12.3.pkl&amp;seq=SRNTASFAGSKKTFD</v>
      </c>
    </row>
    <row r="1136" spans="1:95" x14ac:dyDescent="0.2">
      <c r="A1136" s="3">
        <v>4683</v>
      </c>
      <c r="B1136" s="2" t="s">
        <v>1926</v>
      </c>
      <c r="C1136" s="2" t="s">
        <v>1927</v>
      </c>
      <c r="D1136" s="3">
        <v>2326</v>
      </c>
      <c r="E1136" s="3">
        <v>2324</v>
      </c>
      <c r="F1136" s="3">
        <v>26820</v>
      </c>
      <c r="G1136" s="3">
        <v>3600</v>
      </c>
      <c r="H1136" s="3">
        <v>13.6844</v>
      </c>
      <c r="I1136" s="30">
        <v>415.19864999999999</v>
      </c>
      <c r="J1136" s="30">
        <v>415.19750829999998</v>
      </c>
      <c r="K1136" s="30">
        <v>1.14E-3</v>
      </c>
      <c r="L1136" s="3">
        <v>2</v>
      </c>
      <c r="M1136" s="3">
        <v>2</v>
      </c>
      <c r="N1136" s="10">
        <f t="shared" si="119"/>
        <v>1</v>
      </c>
      <c r="O1136" s="35">
        <v>2</v>
      </c>
      <c r="P1136" s="17"/>
      <c r="Q1136" s="40">
        <v>829.38725999999997</v>
      </c>
      <c r="R1136" s="40">
        <v>415.19727</v>
      </c>
      <c r="S1136" s="18">
        <f t="shared" si="120"/>
        <v>3.3237212758727521</v>
      </c>
      <c r="T1136" s="18">
        <f t="shared" si="121"/>
        <v>0.5739440434619264</v>
      </c>
      <c r="U1136" s="18">
        <f t="shared" si="122"/>
        <v>-0.40944392535514168</v>
      </c>
      <c r="V1136" s="30">
        <v>415.19709999999998</v>
      </c>
      <c r="W1136" s="3" t="s">
        <v>47</v>
      </c>
      <c r="X1136" s="3" t="s">
        <v>47</v>
      </c>
      <c r="Y1136" s="3" t="s">
        <v>47</v>
      </c>
      <c r="Z1136" s="3" t="s">
        <v>47</v>
      </c>
      <c r="AA1136" s="3" t="s">
        <v>48</v>
      </c>
      <c r="AB1136" s="12" t="s">
        <v>47</v>
      </c>
      <c r="AC1136" s="3" t="s">
        <v>47</v>
      </c>
      <c r="AD1136" s="3" t="s">
        <v>47</v>
      </c>
      <c r="AE1136" s="3" t="s">
        <v>47</v>
      </c>
      <c r="AF1136" s="3" t="s">
        <v>47</v>
      </c>
      <c r="AH1136" s="3" t="s">
        <v>47</v>
      </c>
      <c r="AJ1136" s="3" t="s">
        <v>47</v>
      </c>
      <c r="AK1136" s="3" t="s">
        <v>48</v>
      </c>
      <c r="AL1136" s="3" t="s">
        <v>48</v>
      </c>
      <c r="AM1136" s="3" t="s">
        <v>48</v>
      </c>
      <c r="AN1136" s="3" t="s">
        <v>47</v>
      </c>
      <c r="AU1136" s="3">
        <v>0</v>
      </c>
      <c r="AV1136" s="3">
        <v>12</v>
      </c>
      <c r="AW1136" s="3">
        <v>1</v>
      </c>
      <c r="AX1136" s="3">
        <v>12</v>
      </c>
      <c r="AY1136" s="3">
        <v>100</v>
      </c>
      <c r="AZ1136" s="6" t="str">
        <f t="shared" si="123"/>
        <v>1277.2</v>
      </c>
      <c r="BC1136" s="12" t="s">
        <v>1851</v>
      </c>
      <c r="BJ1136" s="12">
        <f t="shared" si="124"/>
        <v>0</v>
      </c>
      <c r="BK1136" s="12">
        <f t="shared" si="125"/>
        <v>0</v>
      </c>
      <c r="CQ1136" s="3" t="str">
        <f>CONCATENATE(baseURL!$A$1,baseURL!$B$1,baseURL!$C$1,".",C1136,".",L1136,".pkl&amp;seq=",BC1136)</f>
        <v>http://proteomics.broadinstitute.org/millscripts/viewfeed.pl?side=xl&amp;cycle=1&amp;fixedMods=iaaC&amp;file=msdataSM/iPRG2012_nd/cpick_in/iPRG2012_nd.1277.2.2.pkl&amp;seq=MNPGPSVQ</v>
      </c>
    </row>
    <row r="1137" spans="1:95" x14ac:dyDescent="0.2">
      <c r="A1137" s="3">
        <v>5156</v>
      </c>
      <c r="B1137" s="2" t="s">
        <v>1928</v>
      </c>
      <c r="C1137" s="2" t="s">
        <v>1929</v>
      </c>
      <c r="D1137" s="3">
        <v>2331</v>
      </c>
      <c r="E1137" s="3">
        <v>2329</v>
      </c>
      <c r="F1137" s="3">
        <v>26825</v>
      </c>
      <c r="G1137" s="3">
        <v>3605</v>
      </c>
      <c r="H1137" s="3">
        <v>13.689399999999999</v>
      </c>
      <c r="I1137" s="30">
        <v>461.24374</v>
      </c>
      <c r="J1137" s="30">
        <v>461.24295649999999</v>
      </c>
      <c r="K1137" s="30">
        <v>7.7999999999999999E-4</v>
      </c>
      <c r="L1137" s="3">
        <v>2</v>
      </c>
      <c r="M1137" s="3">
        <v>2</v>
      </c>
      <c r="N1137" s="10">
        <f t="shared" si="119"/>
        <v>1</v>
      </c>
      <c r="O1137" s="35">
        <v>2</v>
      </c>
      <c r="P1137" s="17"/>
      <c r="Q1137" s="40">
        <v>921.47886000000005</v>
      </c>
      <c r="R1137" s="40">
        <v>461.24306999999999</v>
      </c>
      <c r="S1137" s="18">
        <f t="shared" si="120"/>
        <v>1.4525963501494239</v>
      </c>
      <c r="T1137" s="18">
        <f t="shared" si="121"/>
        <v>-0.24607415781370362</v>
      </c>
      <c r="U1137" s="18">
        <f t="shared" si="122"/>
        <v>-1.0189854993530327</v>
      </c>
      <c r="V1137" s="30">
        <v>461.24259999999998</v>
      </c>
      <c r="W1137" s="3" t="s">
        <v>47</v>
      </c>
      <c r="X1137" s="3" t="s">
        <v>47</v>
      </c>
      <c r="Y1137" s="3" t="s">
        <v>47</v>
      </c>
      <c r="Z1137" s="3" t="s">
        <v>47</v>
      </c>
      <c r="AA1137" s="3" t="s">
        <v>47</v>
      </c>
      <c r="AB1137" s="12" t="s">
        <v>47</v>
      </c>
      <c r="AC1137" s="3" t="s">
        <v>47</v>
      </c>
      <c r="AD1137" s="3" t="s">
        <v>47</v>
      </c>
      <c r="AE1137" s="3" t="s">
        <v>47</v>
      </c>
      <c r="AF1137" s="3" t="s">
        <v>47</v>
      </c>
      <c r="AG1137" s="3" t="s">
        <v>47</v>
      </c>
      <c r="AH1137" s="3" t="s">
        <v>47</v>
      </c>
      <c r="AI1137" s="3" t="s">
        <v>47</v>
      </c>
      <c r="AJ1137" s="3" t="s">
        <v>47</v>
      </c>
      <c r="AK1137" s="3" t="s">
        <v>47</v>
      </c>
      <c r="AL1137" s="3" t="s">
        <v>47</v>
      </c>
      <c r="AM1137" s="3" t="s">
        <v>47</v>
      </c>
      <c r="AN1137" s="3" t="s">
        <v>47</v>
      </c>
      <c r="AU1137" s="3">
        <v>0</v>
      </c>
      <c r="AV1137" s="3">
        <v>18</v>
      </c>
      <c r="AW1137" s="3">
        <v>1</v>
      </c>
      <c r="AX1137" s="3">
        <v>18</v>
      </c>
      <c r="AY1137" s="3">
        <v>100</v>
      </c>
      <c r="AZ1137" s="6" t="str">
        <f t="shared" si="123"/>
        <v>1277.7</v>
      </c>
      <c r="BC1137" s="12" t="s">
        <v>1930</v>
      </c>
      <c r="BJ1137" s="12">
        <f t="shared" si="124"/>
        <v>0</v>
      </c>
      <c r="BK1137" s="12">
        <f t="shared" si="125"/>
        <v>0</v>
      </c>
      <c r="CQ1137" s="3" t="str">
        <f>CONCATENATE(baseURL!$A$1,baseURL!$B$1,baseURL!$C$1,".",C1137,".",L1137,".pkl&amp;seq=",BC1137)</f>
        <v>http://proteomics.broadinstitute.org/millscripts/viewfeed.pl?side=xl&amp;cycle=1&amp;fixedMods=iaaC&amp;file=msdataSM/iPRG2012_nd/cpick_in/iPRG2012_nd.1277.7.2.pkl&amp;seq=YSLASQPR</v>
      </c>
    </row>
    <row r="1138" spans="1:95" x14ac:dyDescent="0.2">
      <c r="A1138" s="3">
        <v>45</v>
      </c>
      <c r="B1138" s="2" t="s">
        <v>1931</v>
      </c>
      <c r="C1138" s="2" t="s">
        <v>1932</v>
      </c>
      <c r="D1138" s="3">
        <v>2338</v>
      </c>
      <c r="E1138" s="3">
        <v>2336</v>
      </c>
      <c r="F1138" s="3">
        <v>26840</v>
      </c>
      <c r="G1138" s="3">
        <v>3613</v>
      </c>
      <c r="H1138" s="3">
        <v>13.709</v>
      </c>
      <c r="I1138" s="30">
        <v>408.22235000000001</v>
      </c>
      <c r="J1138" s="30">
        <v>408.22247049999999</v>
      </c>
      <c r="K1138" s="30">
        <v>-1.2E-4</v>
      </c>
      <c r="L1138" s="3">
        <v>2</v>
      </c>
      <c r="M1138" s="3">
        <v>2</v>
      </c>
      <c r="N1138" s="10">
        <f t="shared" si="119"/>
        <v>1</v>
      </c>
      <c r="O1138" s="35">
        <v>2</v>
      </c>
      <c r="P1138" s="17"/>
      <c r="Q1138" s="40">
        <v>815.43699000000004</v>
      </c>
      <c r="R1138" s="40">
        <v>408.22212999999999</v>
      </c>
      <c r="S1138" s="18">
        <f t="shared" si="120"/>
        <v>0.5389222774693464</v>
      </c>
      <c r="T1138" s="18">
        <f t="shared" si="121"/>
        <v>0.83410470665314351</v>
      </c>
      <c r="U1138" s="18">
        <f t="shared" si="122"/>
        <v>-7.3489401422457676E-2</v>
      </c>
      <c r="V1138" s="30">
        <v>408.22210000000001</v>
      </c>
      <c r="W1138" s="3" t="s">
        <v>47</v>
      </c>
      <c r="X1138" s="3" t="s">
        <v>65</v>
      </c>
      <c r="Z1138" s="3" t="s">
        <v>47</v>
      </c>
      <c r="AA1138" s="3" t="s">
        <v>47</v>
      </c>
      <c r="AB1138" s="12" t="s">
        <v>48</v>
      </c>
      <c r="AC1138" s="3" t="s">
        <v>47</v>
      </c>
      <c r="AD1138" s="3" t="s">
        <v>47</v>
      </c>
      <c r="AF1138" s="3" t="s">
        <v>47</v>
      </c>
      <c r="AG1138" s="3" t="s">
        <v>47</v>
      </c>
      <c r="AH1138" s="3" t="s">
        <v>48</v>
      </c>
      <c r="AI1138" s="3" t="s">
        <v>48</v>
      </c>
      <c r="AJ1138" s="3" t="s">
        <v>65</v>
      </c>
      <c r="AK1138" s="3" t="s">
        <v>47</v>
      </c>
      <c r="AL1138" s="3" t="s">
        <v>47</v>
      </c>
      <c r="AM1138" s="3" t="s">
        <v>47</v>
      </c>
      <c r="AP1138" s="3" t="s">
        <v>47</v>
      </c>
      <c r="AU1138" s="3">
        <v>2</v>
      </c>
      <c r="AV1138" s="3">
        <v>11</v>
      </c>
      <c r="AW1138" s="3">
        <v>1</v>
      </c>
      <c r="AX1138" s="3">
        <v>11</v>
      </c>
      <c r="AY1138" s="3">
        <v>100</v>
      </c>
      <c r="AZ1138" s="6" t="str">
        <f t="shared" si="123"/>
        <v>1278.1</v>
      </c>
      <c r="BB1138" s="12" t="s">
        <v>79</v>
      </c>
      <c r="BC1138" s="12" t="s">
        <v>1858</v>
      </c>
      <c r="BJ1138" s="12">
        <f t="shared" si="124"/>
        <v>0</v>
      </c>
      <c r="BK1138" s="12">
        <f t="shared" si="125"/>
        <v>0</v>
      </c>
      <c r="BT1138" s="3" t="s">
        <v>1859</v>
      </c>
      <c r="CF1138" s="3" t="s">
        <v>1933</v>
      </c>
      <c r="CQ1138" s="3" t="str">
        <f>CONCATENATE(baseURL!$A$1,baseURL!$B$1,"+Acetyl",baseURL!$C$1,".",C1138,".",L1138,".pkl&amp;seq=",BC1138)</f>
        <v>http://proteomics.broadinstitute.org/millscripts/viewfeed.pl?side=xl&amp;cycle=1&amp;fixedMods=iaaC+Acetyl&amp;file=msdataSM/iPRG2012_nd/cpick_in/iPRG2012_nd.1278.1.2.pkl&amp;seq=SNVVQAR</v>
      </c>
    </row>
    <row r="1139" spans="1:95" x14ac:dyDescent="0.2">
      <c r="A1139" s="3">
        <v>1282</v>
      </c>
      <c r="B1139" s="2" t="s">
        <v>1934</v>
      </c>
      <c r="C1139" s="2" t="s">
        <v>1935</v>
      </c>
      <c r="D1139" s="3">
        <v>2342</v>
      </c>
      <c r="E1139" s="3">
        <v>2340</v>
      </c>
      <c r="F1139" s="3">
        <v>26844</v>
      </c>
      <c r="G1139" s="3">
        <v>3617</v>
      </c>
      <c r="H1139" s="3">
        <v>13.7165</v>
      </c>
      <c r="I1139" s="30">
        <v>495.91994999999997</v>
      </c>
      <c r="J1139" s="30">
        <v>495.92011689999998</v>
      </c>
      <c r="K1139" s="30">
        <v>-1.7000000000000001E-4</v>
      </c>
      <c r="L1139" s="3">
        <v>3</v>
      </c>
      <c r="M1139" s="3">
        <v>3</v>
      </c>
      <c r="N1139" s="10">
        <f t="shared" si="119"/>
        <v>1</v>
      </c>
      <c r="O1139" s="35">
        <v>3</v>
      </c>
      <c r="P1139" s="17"/>
      <c r="Q1139" s="40">
        <v>1485.74784</v>
      </c>
      <c r="R1139" s="40">
        <v>495.92079999999999</v>
      </c>
      <c r="S1139" s="18">
        <f t="shared" si="120"/>
        <v>-1.7139833618876366</v>
      </c>
      <c r="T1139" s="18">
        <f t="shared" si="121"/>
        <v>-1.3774376876375789</v>
      </c>
      <c r="U1139" s="18">
        <f t="shared" si="122"/>
        <v>-2.2180961153637728</v>
      </c>
      <c r="V1139" s="30">
        <v>495.91969999999998</v>
      </c>
      <c r="X1139" s="3" t="s">
        <v>47</v>
      </c>
      <c r="Z1139" s="3" t="s">
        <v>47</v>
      </c>
      <c r="AB1139" s="12" t="s">
        <v>47</v>
      </c>
      <c r="AC1139" s="3" t="s">
        <v>52</v>
      </c>
      <c r="AG1139" s="3" t="s">
        <v>48</v>
      </c>
      <c r="AH1139" s="3" t="s">
        <v>47</v>
      </c>
      <c r="AL1139" s="3" t="s">
        <v>52</v>
      </c>
      <c r="AU1139" s="3">
        <v>0</v>
      </c>
      <c r="AV1139" s="3">
        <v>4</v>
      </c>
      <c r="AW1139" s="3">
        <v>1</v>
      </c>
      <c r="AX1139" s="3">
        <v>4</v>
      </c>
      <c r="AY1139" s="3">
        <v>100</v>
      </c>
      <c r="AZ1139" s="6" t="str">
        <f t="shared" si="123"/>
        <v>1278.5</v>
      </c>
      <c r="BC1139" s="12" t="s">
        <v>1936</v>
      </c>
      <c r="BJ1139" s="12">
        <f t="shared" si="124"/>
        <v>1</v>
      </c>
      <c r="BK1139" s="12">
        <f t="shared" si="125"/>
        <v>0</v>
      </c>
      <c r="CQ1139" s="3" t="str">
        <f>CONCATENATE(baseURL!$A$1,baseURL!$B$1,baseURL!$C$1,".",C1139,".",L1139,".pkl&amp;seq=",BC1139)</f>
        <v>http://proteomics.broadinstitute.org/millscripts/viewfeed.pl?side=xl&amp;cycle=1&amp;fixedMods=iaaC&amp;file=msdataSM/iPRG2012_nd/cpick_in/iPRG2012_nd.1278.5.3.pkl&amp;seq=HCVNSASLNLKKD</v>
      </c>
    </row>
    <row r="1140" spans="1:95" x14ac:dyDescent="0.2">
      <c r="A1140" s="3">
        <v>3100</v>
      </c>
      <c r="B1140" s="2" t="s">
        <v>1937</v>
      </c>
      <c r="C1140" s="2" t="s">
        <v>1928</v>
      </c>
      <c r="D1140" s="3">
        <v>2345</v>
      </c>
      <c r="E1140" s="3">
        <v>2343</v>
      </c>
      <c r="F1140" s="3">
        <v>26847</v>
      </c>
      <c r="G1140" s="3">
        <v>3620</v>
      </c>
      <c r="H1140" s="3">
        <v>13.724</v>
      </c>
      <c r="I1140" s="30">
        <v>742.33190999999999</v>
      </c>
      <c r="J1140" s="30">
        <v>742.33151750000002</v>
      </c>
      <c r="K1140" s="30">
        <v>3.8999999999999999E-4</v>
      </c>
      <c r="L1140" s="3">
        <v>2</v>
      </c>
      <c r="M1140" s="3">
        <v>2</v>
      </c>
      <c r="N1140" s="10">
        <f t="shared" si="119"/>
        <v>1</v>
      </c>
      <c r="O1140" s="35">
        <v>2</v>
      </c>
      <c r="P1140" s="17"/>
      <c r="Q1140" s="40">
        <v>1483.6560500000001</v>
      </c>
      <c r="R1140" s="40">
        <v>742.33166000000006</v>
      </c>
      <c r="S1140" s="18">
        <f t="shared" si="120"/>
        <v>0.33677669080858663</v>
      </c>
      <c r="T1140" s="18">
        <f t="shared" si="121"/>
        <v>-0.19196271386044078</v>
      </c>
      <c r="U1140" s="18">
        <f t="shared" si="122"/>
        <v>5.3884270406855214E-2</v>
      </c>
      <c r="V1140" s="30">
        <v>742.33169999999996</v>
      </c>
      <c r="W1140" s="3" t="s">
        <v>47</v>
      </c>
      <c r="X1140" s="3" t="s">
        <v>47</v>
      </c>
      <c r="Y1140" s="3" t="s">
        <v>47</v>
      </c>
      <c r="Z1140" s="3" t="s">
        <v>47</v>
      </c>
      <c r="AA1140" s="3" t="s">
        <v>47</v>
      </c>
      <c r="AB1140" s="12" t="s">
        <v>47</v>
      </c>
      <c r="AC1140" s="3" t="s">
        <v>47</v>
      </c>
      <c r="AF1140" s="3" t="s">
        <v>48</v>
      </c>
      <c r="AG1140" s="3" t="s">
        <v>47</v>
      </c>
      <c r="AH1140" s="3" t="s">
        <v>47</v>
      </c>
      <c r="AI1140" s="3" t="s">
        <v>48</v>
      </c>
      <c r="AL1140" s="3" t="s">
        <v>48</v>
      </c>
      <c r="AM1140" s="3" t="s">
        <v>48</v>
      </c>
      <c r="AU1140" s="3">
        <v>0</v>
      </c>
      <c r="AV1140" s="3">
        <v>9</v>
      </c>
      <c r="AW1140" s="3">
        <v>1</v>
      </c>
      <c r="AX1140" s="3">
        <v>9</v>
      </c>
      <c r="AY1140" s="3">
        <v>100</v>
      </c>
      <c r="AZ1140" s="6" t="str">
        <f t="shared" si="123"/>
        <v>1278.8</v>
      </c>
      <c r="BC1140" s="12" t="s">
        <v>1938</v>
      </c>
      <c r="BJ1140" s="12">
        <f t="shared" si="124"/>
        <v>0</v>
      </c>
      <c r="BK1140" s="12">
        <f t="shared" si="125"/>
        <v>0</v>
      </c>
      <c r="CQ1140" s="3" t="str">
        <f>CONCATENATE(baseURL!$A$1,baseURL!$B$1,baseURL!$C$1,".",C1140,".",L1140,".pkl&amp;seq=",BC1140)</f>
        <v>http://proteomics.broadinstitute.org/millscripts/viewfeed.pl?side=xl&amp;cycle=1&amp;fixedMods=iaaC&amp;file=msdataSM/iPRG2012_nd/cpick_in/iPRG2012_nd.1278.8.2.pkl&amp;seq=NANDNNQFYQQK</v>
      </c>
    </row>
    <row r="1141" spans="1:95" x14ac:dyDescent="0.2">
      <c r="A1141" s="3">
        <v>4454</v>
      </c>
      <c r="B1141" s="2" t="s">
        <v>1941</v>
      </c>
      <c r="C1141" s="2" t="s">
        <v>1942</v>
      </c>
      <c r="D1141" s="3">
        <v>2348</v>
      </c>
      <c r="E1141" s="3">
        <v>2346</v>
      </c>
      <c r="F1141" s="3">
        <v>26863</v>
      </c>
      <c r="G1141" s="3">
        <v>3624</v>
      </c>
      <c r="H1141" s="3">
        <v>13.736800000000001</v>
      </c>
      <c r="I1141" s="30">
        <v>423.22397999999998</v>
      </c>
      <c r="J1141" s="30">
        <v>423.22307929999999</v>
      </c>
      <c r="K1141" s="30">
        <v>8.9999999999999998E-4</v>
      </c>
      <c r="L1141" s="3">
        <v>3</v>
      </c>
      <c r="M1141" s="3">
        <v>3</v>
      </c>
      <c r="N1141" s="10">
        <f t="shared" si="119"/>
        <v>1</v>
      </c>
      <c r="O1141" s="35">
        <v>3</v>
      </c>
      <c r="P1141" s="17"/>
      <c r="Q1141" s="40">
        <v>1267.6528599999999</v>
      </c>
      <c r="R1141" s="40">
        <v>423.22246999999999</v>
      </c>
      <c r="S1141" s="18">
        <f t="shared" si="120"/>
        <v>3.5678634926829984</v>
      </c>
      <c r="T1141" s="18">
        <f t="shared" si="121"/>
        <v>1.4396683616723054</v>
      </c>
      <c r="U1141" s="18">
        <f t="shared" si="122"/>
        <v>1.0160141071772</v>
      </c>
      <c r="V1141" s="30">
        <v>423.22289999999998</v>
      </c>
      <c r="W1141" s="3" t="s">
        <v>47</v>
      </c>
      <c r="X1141" s="3" t="s">
        <v>47</v>
      </c>
      <c r="Y1141" s="3" t="s">
        <v>47</v>
      </c>
      <c r="Z1141" s="3" t="s">
        <v>47</v>
      </c>
      <c r="AA1141" s="3" t="s">
        <v>47</v>
      </c>
      <c r="AB1141" s="12" t="s">
        <v>47</v>
      </c>
      <c r="AC1141" s="3" t="s">
        <v>47</v>
      </c>
      <c r="AD1141" s="3" t="s">
        <v>47</v>
      </c>
      <c r="AE1141" s="3" t="s">
        <v>47</v>
      </c>
      <c r="AF1141" s="3" t="s">
        <v>47</v>
      </c>
      <c r="AG1141" s="3" t="s">
        <v>47</v>
      </c>
      <c r="AH1141" s="3" t="s">
        <v>47</v>
      </c>
      <c r="AI1141" s="3" t="s">
        <v>48</v>
      </c>
      <c r="AK1141" s="3" t="s">
        <v>47</v>
      </c>
      <c r="AL1141" s="3" t="s">
        <v>47</v>
      </c>
      <c r="AM1141" s="3" t="s">
        <v>47</v>
      </c>
      <c r="AN1141" s="3" t="s">
        <v>47</v>
      </c>
      <c r="AU1141" s="3">
        <v>0</v>
      </c>
      <c r="AV1141" s="3">
        <v>16</v>
      </c>
      <c r="AW1141" s="3">
        <v>1</v>
      </c>
      <c r="AX1141" s="3">
        <v>16</v>
      </c>
      <c r="AY1141" s="3">
        <v>100</v>
      </c>
      <c r="AZ1141" s="6" t="str">
        <f t="shared" si="123"/>
        <v>1279.3</v>
      </c>
      <c r="BC1141" s="12" t="s">
        <v>1943</v>
      </c>
      <c r="BJ1141" s="12">
        <f t="shared" si="124"/>
        <v>0</v>
      </c>
      <c r="BK1141" s="12">
        <f t="shared" si="125"/>
        <v>0</v>
      </c>
      <c r="CQ1141" s="3" t="str">
        <f>CONCATENATE(baseURL!$A$1,baseURL!$B$1,baseURL!$C$1,".",C1141,".",L1141,".pkl&amp;seq=",BC1141)</f>
        <v>http://proteomics.broadinstitute.org/millscripts/viewfeed.pl?side=xl&amp;cycle=1&amp;fixedMods=iaaC&amp;file=msdataSM/iPRG2012_nd/cpick_in/iPRG2012_nd.1279.3.3.pkl&amp;seq=TLQESDKFATK</v>
      </c>
    </row>
    <row r="1142" spans="1:95" x14ac:dyDescent="0.2">
      <c r="A1142" s="3">
        <v>4467</v>
      </c>
      <c r="B1142" s="2" t="s">
        <v>1944</v>
      </c>
      <c r="C1142" s="2" t="s">
        <v>1945</v>
      </c>
      <c r="D1142" s="3">
        <v>2350</v>
      </c>
      <c r="E1142" s="3">
        <v>2348</v>
      </c>
      <c r="F1142" s="3">
        <v>26865</v>
      </c>
      <c r="G1142" s="3">
        <v>3626</v>
      </c>
      <c r="H1142" s="3">
        <v>13.7402</v>
      </c>
      <c r="I1142" s="30">
        <v>507.78832999999997</v>
      </c>
      <c r="J1142" s="30">
        <v>507.78760089999997</v>
      </c>
      <c r="K1142" s="30">
        <v>7.2999999999999996E-4</v>
      </c>
      <c r="L1142" s="3">
        <v>2</v>
      </c>
      <c r="M1142" s="3">
        <v>2</v>
      </c>
      <c r="N1142" s="10">
        <f t="shared" si="119"/>
        <v>1</v>
      </c>
      <c r="O1142" s="35">
        <v>2</v>
      </c>
      <c r="P1142" s="17"/>
      <c r="Q1142" s="40">
        <v>1014.56907</v>
      </c>
      <c r="R1142" s="40">
        <v>507.78816999999998</v>
      </c>
      <c r="S1142" s="18">
        <f t="shared" si="120"/>
        <v>0.31509201955993338</v>
      </c>
      <c r="T1142" s="18">
        <f t="shared" si="121"/>
        <v>-1.1207429271284195</v>
      </c>
      <c r="U1142" s="18">
        <f t="shared" si="122"/>
        <v>-1.122515319689259</v>
      </c>
      <c r="V1142" s="30">
        <v>507.7876</v>
      </c>
      <c r="W1142" s="3" t="s">
        <v>47</v>
      </c>
      <c r="X1142" s="3" t="s">
        <v>47</v>
      </c>
      <c r="Y1142" s="3" t="s">
        <v>47</v>
      </c>
      <c r="Z1142" s="3" t="s">
        <v>47</v>
      </c>
      <c r="AA1142" s="3" t="s">
        <v>47</v>
      </c>
      <c r="AB1142" s="12" t="s">
        <v>47</v>
      </c>
      <c r="AC1142" s="3" t="s">
        <v>47</v>
      </c>
      <c r="AD1142" s="3" t="s">
        <v>47</v>
      </c>
      <c r="AE1142" s="3" t="s">
        <v>47</v>
      </c>
      <c r="AF1142" s="3" t="s">
        <v>47</v>
      </c>
      <c r="AG1142" s="3" t="s">
        <v>47</v>
      </c>
      <c r="AH1142" s="3" t="s">
        <v>47</v>
      </c>
      <c r="AI1142" s="3" t="s">
        <v>47</v>
      </c>
      <c r="AK1142" s="3" t="s">
        <v>47</v>
      </c>
      <c r="AL1142" s="3" t="s">
        <v>47</v>
      </c>
      <c r="AM1142" s="3" t="s">
        <v>47</v>
      </c>
      <c r="AN1142" s="3" t="s">
        <v>47</v>
      </c>
      <c r="AU1142" s="3">
        <v>0</v>
      </c>
      <c r="AV1142" s="3">
        <v>17</v>
      </c>
      <c r="AW1142" s="3">
        <v>1</v>
      </c>
      <c r="AX1142" s="3">
        <v>17</v>
      </c>
      <c r="AY1142" s="3">
        <v>100</v>
      </c>
      <c r="AZ1142" s="6" t="str">
        <f t="shared" si="123"/>
        <v>1279.5</v>
      </c>
      <c r="BC1142" s="12" t="s">
        <v>1946</v>
      </c>
      <c r="BJ1142" s="12">
        <f t="shared" si="124"/>
        <v>0</v>
      </c>
      <c r="BK1142" s="12">
        <f t="shared" si="125"/>
        <v>0</v>
      </c>
      <c r="CQ1142" s="3" t="str">
        <f>CONCATENATE(baseURL!$A$1,baseURL!$B$1,baseURL!$C$1,".",C1142,".",L1142,".pkl&amp;seq=",BC1142)</f>
        <v>http://proteomics.broadinstitute.org/millscripts/viewfeed.pl?side=xl&amp;cycle=1&amp;fixedMods=iaaC&amp;file=msdataSM/iPRG2012_nd/cpick_in/iPRG2012_nd.1279.5.2.pkl&amp;seq=LVNGLQNTR</v>
      </c>
    </row>
    <row r="1143" spans="1:95" x14ac:dyDescent="0.2">
      <c r="A1143" s="3">
        <v>1243</v>
      </c>
      <c r="B1143" s="2" t="s">
        <v>1947</v>
      </c>
      <c r="C1143" s="2" t="s">
        <v>1934</v>
      </c>
      <c r="D1143" s="3">
        <v>2351</v>
      </c>
      <c r="E1143" s="3">
        <v>2349</v>
      </c>
      <c r="F1143" s="3">
        <v>26866</v>
      </c>
      <c r="G1143" s="3">
        <v>3627</v>
      </c>
      <c r="H1143" s="3">
        <v>13.7418</v>
      </c>
      <c r="I1143" s="30">
        <v>526.53012000000001</v>
      </c>
      <c r="J1143" s="30">
        <v>526.29665609999995</v>
      </c>
      <c r="K1143" s="30">
        <v>0.23346</v>
      </c>
      <c r="L1143" s="3">
        <v>2</v>
      </c>
      <c r="M1143" s="3">
        <v>2</v>
      </c>
      <c r="N1143" s="10">
        <f t="shared" si="119"/>
        <v>1</v>
      </c>
      <c r="O1143" s="35">
        <v>2</v>
      </c>
      <c r="P1143" s="17"/>
      <c r="Q1143" s="40">
        <v>1050.5829900000001</v>
      </c>
      <c r="R1143" s="40">
        <v>525.79512999999997</v>
      </c>
      <c r="S1143" s="18">
        <f t="shared" si="120"/>
        <v>1397.863840998373</v>
      </c>
      <c r="T1143" s="18">
        <f t="shared" si="121"/>
        <v>953.84318222950878</v>
      </c>
      <c r="U1143" s="18">
        <f t="shared" si="122"/>
        <v>1.0840724219694033</v>
      </c>
      <c r="V1143" s="30">
        <v>525.79570000000001</v>
      </c>
      <c r="W1143" s="3" t="s">
        <v>48</v>
      </c>
      <c r="X1143" s="3" t="s">
        <v>47</v>
      </c>
      <c r="Y1143" s="3" t="s">
        <v>47</v>
      </c>
      <c r="AB1143" s="12" t="s">
        <v>52</v>
      </c>
      <c r="AK1143" s="3" t="s">
        <v>52</v>
      </c>
      <c r="AL1143" s="3" t="s">
        <v>52</v>
      </c>
      <c r="AM1143" s="3" t="s">
        <v>47</v>
      </c>
      <c r="AU1143" s="3">
        <v>0</v>
      </c>
      <c r="AV1143" s="3">
        <v>3</v>
      </c>
      <c r="AW1143" s="3">
        <v>1</v>
      </c>
      <c r="AX1143" s="3">
        <v>3</v>
      </c>
      <c r="AY1143" s="3">
        <v>100</v>
      </c>
      <c r="AZ1143" s="6" t="str">
        <f t="shared" si="123"/>
        <v>1279.6</v>
      </c>
      <c r="BC1143" s="12" t="s">
        <v>1913</v>
      </c>
      <c r="BJ1143" s="12">
        <f t="shared" si="124"/>
        <v>0</v>
      </c>
      <c r="BK1143" s="12">
        <f t="shared" si="125"/>
        <v>0</v>
      </c>
      <c r="CQ1143" s="3" t="str">
        <f>CONCATENATE(baseURL!$A$1,baseURL!$B$1,baseURL!$C$1,".",C1143,".",L1143,".pkl&amp;seq=",BC1143)</f>
        <v>http://proteomics.broadinstitute.org/millscripts/viewfeed.pl?side=xl&amp;cycle=1&amp;fixedMods=iaaC&amp;file=msdataSM/iPRG2012_nd/cpick_in/iPRG2012_nd.1279.6.2.pkl&amp;seq=FVSKLAEEK</v>
      </c>
    </row>
    <row r="1144" spans="1:95" x14ac:dyDescent="0.2">
      <c r="A1144" s="3">
        <v>2697</v>
      </c>
      <c r="B1144" s="2" t="s">
        <v>1939</v>
      </c>
      <c r="C1144" s="2" t="s">
        <v>1937</v>
      </c>
      <c r="D1144" s="3">
        <v>2354</v>
      </c>
      <c r="E1144" s="3">
        <v>2352</v>
      </c>
      <c r="F1144" s="3">
        <v>26869</v>
      </c>
      <c r="G1144" s="3">
        <v>3630</v>
      </c>
      <c r="H1144" s="3">
        <v>13.7485</v>
      </c>
      <c r="I1144" s="30">
        <v>689.29539999999997</v>
      </c>
      <c r="J1144" s="30">
        <v>689.29047479999997</v>
      </c>
      <c r="K1144" s="30">
        <v>4.9300000000000004E-3</v>
      </c>
      <c r="L1144" s="3">
        <v>3</v>
      </c>
      <c r="M1144" s="3">
        <v>3</v>
      </c>
      <c r="N1144" s="10">
        <f t="shared" si="119"/>
        <v>1</v>
      </c>
      <c r="O1144" s="35">
        <v>3</v>
      </c>
      <c r="P1144" s="17"/>
      <c r="Q1144" s="40">
        <v>2065.8567800000001</v>
      </c>
      <c r="R1144" s="40">
        <v>689.29043999999999</v>
      </c>
      <c r="S1144" s="18">
        <f t="shared" si="120"/>
        <v>7.195805588109935</v>
      </c>
      <c r="T1144" s="18">
        <f t="shared" si="121"/>
        <v>5.0486700468891678E-2</v>
      </c>
      <c r="U1144" s="18">
        <f t="shared" si="122"/>
        <v>8.7046035285505197E-2</v>
      </c>
      <c r="V1144" s="30">
        <v>689.29049999999995</v>
      </c>
      <c r="W1144" s="3" t="s">
        <v>47</v>
      </c>
      <c r="Z1144" s="3" t="s">
        <v>47</v>
      </c>
      <c r="AA1144" s="3" t="s">
        <v>47</v>
      </c>
      <c r="AB1144" s="12" t="s">
        <v>47</v>
      </c>
      <c r="AC1144" s="3" t="s">
        <v>47</v>
      </c>
      <c r="AD1144" s="3" t="s">
        <v>47</v>
      </c>
      <c r="AE1144" s="3" t="s">
        <v>47</v>
      </c>
      <c r="AF1144" s="3" t="s">
        <v>47</v>
      </c>
      <c r="AG1144" s="3" t="s">
        <v>47</v>
      </c>
      <c r="AH1144" s="3" t="s">
        <v>52</v>
      </c>
      <c r="AI1144" s="3" t="s">
        <v>47</v>
      </c>
      <c r="AJ1144" s="3" t="s">
        <v>47</v>
      </c>
      <c r="AK1144" s="3" t="s">
        <v>47</v>
      </c>
      <c r="AL1144" s="3" t="s">
        <v>47</v>
      </c>
      <c r="AM1144" s="3" t="s">
        <v>47</v>
      </c>
      <c r="AN1144" s="3" t="s">
        <v>47</v>
      </c>
      <c r="AU1144" s="3">
        <v>0</v>
      </c>
      <c r="AV1144" s="3">
        <v>15</v>
      </c>
      <c r="AW1144" s="3">
        <v>1</v>
      </c>
      <c r="AX1144" s="3">
        <v>15</v>
      </c>
      <c r="AY1144" s="3">
        <v>100</v>
      </c>
      <c r="AZ1144" s="6" t="str">
        <f t="shared" si="123"/>
        <v>1279.9</v>
      </c>
      <c r="BC1144" s="12" t="s">
        <v>1940</v>
      </c>
      <c r="BJ1144" s="12">
        <f t="shared" si="124"/>
        <v>0</v>
      </c>
      <c r="BK1144" s="12">
        <f t="shared" si="125"/>
        <v>0</v>
      </c>
      <c r="CQ1144" s="3" t="str">
        <f>CONCATENATE(baseURL!$A$1,baseURL!$B$1,baseURL!$C$1,".",C1144,".",L1144,".pkl&amp;seq=",BC1144)</f>
        <v>http://proteomics.broadinstitute.org/millscripts/viewfeed.pl?side=xl&amp;cycle=1&amp;fixedMods=iaaC&amp;file=msdataSM/iPRG2012_nd/cpick_in/iPRG2012_nd.1279.9.3.pkl&amp;seq=EALKDEDEDEDDSTTKEP</v>
      </c>
    </row>
    <row r="1145" spans="1:95" x14ac:dyDescent="0.2">
      <c r="A1145" s="3">
        <v>4543</v>
      </c>
      <c r="B1145" s="2" t="s">
        <v>1948</v>
      </c>
      <c r="C1145" s="2" t="s">
        <v>1939</v>
      </c>
      <c r="D1145" s="3">
        <v>2364</v>
      </c>
      <c r="E1145" s="3">
        <v>2362</v>
      </c>
      <c r="F1145" s="3">
        <v>26891</v>
      </c>
      <c r="G1145" s="3">
        <v>3641</v>
      </c>
      <c r="H1145" s="3">
        <v>13.773</v>
      </c>
      <c r="I1145" s="30">
        <v>546.91804000000002</v>
      </c>
      <c r="J1145" s="30">
        <v>546.91827149999995</v>
      </c>
      <c r="K1145" s="30">
        <v>-2.3000000000000001E-4</v>
      </c>
      <c r="L1145" s="3">
        <v>0</v>
      </c>
      <c r="M1145" s="3">
        <v>3</v>
      </c>
      <c r="N1145" s="10">
        <f t="shared" si="119"/>
        <v>1</v>
      </c>
      <c r="O1145" s="35">
        <v>3</v>
      </c>
      <c r="P1145" s="17"/>
      <c r="Q1145" s="40">
        <v>1638.73542</v>
      </c>
      <c r="R1145" s="40">
        <v>546.91665999999998</v>
      </c>
      <c r="S1145" s="18">
        <f t="shared" si="120"/>
        <v>2.5232363556819188</v>
      </c>
      <c r="T1145" s="18">
        <f t="shared" si="121"/>
        <v>2.946518396362686</v>
      </c>
      <c r="U1145" s="18">
        <f t="shared" si="122"/>
        <v>2.8157854982461612</v>
      </c>
      <c r="V1145" s="30">
        <v>546.91819999999996</v>
      </c>
      <c r="W1145" s="3" t="s">
        <v>47</v>
      </c>
      <c r="X1145" s="3" t="s">
        <v>47</v>
      </c>
      <c r="Y1145" s="3" t="s">
        <v>47</v>
      </c>
      <c r="Z1145" s="3" t="s">
        <v>47</v>
      </c>
      <c r="AA1145" s="3" t="s">
        <v>48</v>
      </c>
      <c r="AB1145" s="12" t="s">
        <v>47</v>
      </c>
      <c r="AC1145" s="3" t="s">
        <v>47</v>
      </c>
      <c r="AD1145" s="3" t="s">
        <v>47</v>
      </c>
      <c r="AE1145" s="3" t="s">
        <v>47</v>
      </c>
      <c r="AF1145" s="3" t="s">
        <v>47</v>
      </c>
      <c r="AG1145" s="3" t="s">
        <v>47</v>
      </c>
      <c r="AH1145" s="3" t="s">
        <v>47</v>
      </c>
      <c r="AI1145" s="3" t="s">
        <v>48</v>
      </c>
      <c r="AL1145" s="3" t="s">
        <v>48</v>
      </c>
      <c r="AM1145" s="3" t="s">
        <v>47</v>
      </c>
      <c r="AU1145" s="3">
        <v>0</v>
      </c>
      <c r="AV1145" s="3">
        <v>12</v>
      </c>
      <c r="AW1145" s="3">
        <v>1</v>
      </c>
      <c r="AX1145" s="3">
        <v>12</v>
      </c>
      <c r="AY1145" s="3">
        <v>100</v>
      </c>
      <c r="AZ1145" s="6" t="str">
        <f t="shared" si="123"/>
        <v>1280.10</v>
      </c>
      <c r="BC1145" s="12" t="s">
        <v>1949</v>
      </c>
      <c r="BJ1145" s="12">
        <f t="shared" si="124"/>
        <v>0</v>
      </c>
      <c r="BK1145" s="12">
        <f t="shared" si="125"/>
        <v>0</v>
      </c>
      <c r="CQ1145" s="3" t="str">
        <f>CONCATENATE(baseURL!$A$1,baseURL!$B$1,baseURL!$C$1,".",C1145,".",L1145,".pkl&amp;seq=",BC1145)</f>
        <v>http://proteomics.broadinstitute.org/millscripts/viewfeed.pl?side=xl&amp;cycle=1&amp;fixedMods=iaaC&amp;file=msdataSM/iPRG2012_nd/cpick_in/iPRG2012_nd.1280.10.0.pkl&amp;seq=VGKGDDEANGATSFDR</v>
      </c>
    </row>
    <row r="1146" spans="1:95" x14ac:dyDescent="0.2">
      <c r="A1146" s="3">
        <v>3528</v>
      </c>
      <c r="B1146" s="2" t="s">
        <v>1950</v>
      </c>
      <c r="C1146" s="2" t="s">
        <v>1951</v>
      </c>
      <c r="D1146" s="3">
        <v>2356</v>
      </c>
      <c r="E1146" s="3">
        <v>2354</v>
      </c>
      <c r="F1146" s="3">
        <v>26883</v>
      </c>
      <c r="G1146" s="3">
        <v>3633</v>
      </c>
      <c r="H1146" s="3">
        <v>13.759600000000001</v>
      </c>
      <c r="I1146" s="30">
        <v>424.91550999999998</v>
      </c>
      <c r="J1146" s="30">
        <v>424.9145201</v>
      </c>
      <c r="K1146" s="30">
        <v>9.8999999999999999E-4</v>
      </c>
      <c r="L1146" s="3">
        <v>3</v>
      </c>
      <c r="M1146" s="3">
        <v>3</v>
      </c>
      <c r="N1146" s="10">
        <f t="shared" si="119"/>
        <v>1</v>
      </c>
      <c r="O1146" s="35">
        <v>3</v>
      </c>
      <c r="P1146" s="17"/>
      <c r="Q1146" s="40">
        <v>1272.72703</v>
      </c>
      <c r="R1146" s="40">
        <v>424.91386</v>
      </c>
      <c r="S1146" s="18">
        <f t="shared" si="120"/>
        <v>3.8831399850871424</v>
      </c>
      <c r="T1146" s="18">
        <f t="shared" si="121"/>
        <v>1.5534913358782982</v>
      </c>
      <c r="U1146" s="18">
        <f t="shared" si="122"/>
        <v>0.80016217873955398</v>
      </c>
      <c r="V1146" s="30">
        <v>424.91419999999999</v>
      </c>
      <c r="W1146" s="3" t="s">
        <v>47</v>
      </c>
      <c r="X1146" s="3" t="s">
        <v>47</v>
      </c>
      <c r="Y1146" s="3" t="s">
        <v>47</v>
      </c>
      <c r="Z1146" s="3" t="s">
        <v>47</v>
      </c>
      <c r="AA1146" s="3" t="s">
        <v>48</v>
      </c>
      <c r="AB1146" s="12" t="s">
        <v>47</v>
      </c>
      <c r="AC1146" s="3" t="s">
        <v>47</v>
      </c>
      <c r="AE1146" s="3" t="s">
        <v>47</v>
      </c>
      <c r="AF1146" s="3" t="s">
        <v>47</v>
      </c>
      <c r="AG1146" s="3" t="s">
        <v>52</v>
      </c>
      <c r="AH1146" s="3" t="s">
        <v>47</v>
      </c>
      <c r="AI1146" s="3" t="s">
        <v>48</v>
      </c>
      <c r="AK1146" s="3" t="s">
        <v>47</v>
      </c>
      <c r="AL1146" s="3" t="s">
        <v>48</v>
      </c>
      <c r="AM1146" s="3" t="s">
        <v>47</v>
      </c>
      <c r="AN1146" s="3" t="s">
        <v>48</v>
      </c>
      <c r="AU1146" s="3">
        <v>0</v>
      </c>
      <c r="AV1146" s="3">
        <v>11</v>
      </c>
      <c r="AW1146" s="3">
        <v>1</v>
      </c>
      <c r="AX1146" s="3">
        <v>11</v>
      </c>
      <c r="AY1146" s="3">
        <v>100</v>
      </c>
      <c r="AZ1146" s="6" t="str">
        <f t="shared" si="123"/>
        <v>1280.2</v>
      </c>
      <c r="BC1146" s="12" t="s">
        <v>1952</v>
      </c>
      <c r="BJ1146" s="12">
        <f t="shared" si="124"/>
        <v>0</v>
      </c>
      <c r="BK1146" s="12">
        <f t="shared" si="125"/>
        <v>0</v>
      </c>
      <c r="CQ1146" s="3" t="str">
        <f>CONCATENATE(baseURL!$A$1,baseURL!$B$1,baseURL!$C$1,".",C1146,".",L1146,".pkl&amp;seq=",BC1146)</f>
        <v>http://proteomics.broadinstitute.org/millscripts/viewfeed.pl?side=xl&amp;cycle=1&amp;fixedMods=iaaC&amp;file=msdataSM/iPRG2012_nd/cpick_in/iPRG2012_nd.1280.2.3.pkl&amp;seq=SLRELDVAGGKK</v>
      </c>
    </row>
    <row r="1147" spans="1:95" x14ac:dyDescent="0.2">
      <c r="A1147" s="3">
        <v>6077</v>
      </c>
      <c r="B1147" s="2" t="s">
        <v>1953</v>
      </c>
      <c r="C1147" s="2" t="s">
        <v>1954</v>
      </c>
      <c r="D1147" s="3">
        <v>2362</v>
      </c>
      <c r="E1147" s="3">
        <v>2360</v>
      </c>
      <c r="F1147" s="3">
        <v>26889</v>
      </c>
      <c r="G1147" s="3">
        <v>3639</v>
      </c>
      <c r="H1147" s="3">
        <v>13.769600000000001</v>
      </c>
      <c r="I1147" s="30">
        <v>470.72842000000003</v>
      </c>
      <c r="J1147" s="30">
        <v>470.72762870000003</v>
      </c>
      <c r="K1147" s="30">
        <v>7.9000000000000001E-4</v>
      </c>
      <c r="L1147" s="3">
        <v>2</v>
      </c>
      <c r="M1147" s="3">
        <v>2</v>
      </c>
      <c r="N1147" s="10">
        <f t="shared" si="119"/>
        <v>1</v>
      </c>
      <c r="O1147" s="35">
        <v>2</v>
      </c>
      <c r="P1147" s="17"/>
      <c r="Q1147" s="40">
        <v>940.44827999999995</v>
      </c>
      <c r="R1147" s="40">
        <v>470.72778</v>
      </c>
      <c r="S1147" s="18">
        <f t="shared" si="120"/>
        <v>1.3595968354207064</v>
      </c>
      <c r="T1147" s="18">
        <f t="shared" si="121"/>
        <v>-0.32141718929448654</v>
      </c>
      <c r="U1147" s="18">
        <f t="shared" si="122"/>
        <v>-0.3823866099432055</v>
      </c>
      <c r="V1147" s="30">
        <v>470.7276</v>
      </c>
      <c r="W1147" s="3" t="s">
        <v>47</v>
      </c>
      <c r="X1147" s="3" t="s">
        <v>47</v>
      </c>
      <c r="Y1147" s="3" t="s">
        <v>47</v>
      </c>
      <c r="Z1147" s="3" t="s">
        <v>47</v>
      </c>
      <c r="AA1147" s="3" t="s">
        <v>48</v>
      </c>
      <c r="AB1147" s="12" t="s">
        <v>47</v>
      </c>
      <c r="AC1147" s="3" t="s">
        <v>47</v>
      </c>
      <c r="AD1147" s="3" t="s">
        <v>48</v>
      </c>
      <c r="AE1147" s="3" t="s">
        <v>47</v>
      </c>
      <c r="AF1147" s="3" t="s">
        <v>47</v>
      </c>
      <c r="AG1147" s="3" t="s">
        <v>47</v>
      </c>
      <c r="AH1147" s="3" t="s">
        <v>47</v>
      </c>
      <c r="AI1147" s="3" t="s">
        <v>47</v>
      </c>
      <c r="AK1147" s="3" t="s">
        <v>47</v>
      </c>
      <c r="AL1147" s="3" t="s">
        <v>47</v>
      </c>
      <c r="AO1147" s="3" t="s">
        <v>52</v>
      </c>
      <c r="AU1147" s="3">
        <v>0</v>
      </c>
      <c r="AV1147" s="3">
        <v>13</v>
      </c>
      <c r="AW1147" s="3">
        <v>1</v>
      </c>
      <c r="AX1147" s="3">
        <v>13</v>
      </c>
      <c r="AY1147" s="3">
        <v>100</v>
      </c>
      <c r="AZ1147" s="6" t="str">
        <f t="shared" si="123"/>
        <v>1280.8</v>
      </c>
      <c r="BC1147" s="12" t="s">
        <v>1795</v>
      </c>
      <c r="BJ1147" s="12">
        <f t="shared" si="124"/>
        <v>0</v>
      </c>
      <c r="BK1147" s="12">
        <f t="shared" si="125"/>
        <v>0</v>
      </c>
      <c r="CQ1147" s="3" t="str">
        <f>CONCATENATE(baseURL!$A$1,baseURL!$B$1,baseURL!$C$1,".",C1147,".",L1147,".pkl&amp;seq=",BC1147)</f>
        <v>http://proteomics.broadinstitute.org/millscripts/viewfeed.pl?side=xl&amp;cycle=1&amp;fixedMods=iaaC&amp;file=msdataSM/iPRG2012_nd/cpick_in/iPRG2012_nd.1280.8.2.pkl&amp;seq=DDNPNLPR</v>
      </c>
    </row>
    <row r="1148" spans="1:95" x14ac:dyDescent="0.2">
      <c r="A1148" s="3">
        <v>7175</v>
      </c>
      <c r="B1148" s="2" t="s">
        <v>1955</v>
      </c>
      <c r="C1148" s="2" t="s">
        <v>1956</v>
      </c>
      <c r="D1148" s="3">
        <v>2369</v>
      </c>
      <c r="E1148" s="3">
        <v>2367</v>
      </c>
      <c r="F1148" s="3">
        <v>26907</v>
      </c>
      <c r="G1148" s="3">
        <v>3647</v>
      </c>
      <c r="H1148" s="3">
        <v>13.7875</v>
      </c>
      <c r="I1148" s="30">
        <v>435.27474999999998</v>
      </c>
      <c r="J1148" s="30">
        <v>435.27656719999999</v>
      </c>
      <c r="K1148" s="30">
        <v>-1.82E-3</v>
      </c>
      <c r="L1148" s="3">
        <v>2</v>
      </c>
      <c r="M1148" s="3">
        <v>2</v>
      </c>
      <c r="N1148" s="10">
        <f t="shared" si="119"/>
        <v>1</v>
      </c>
      <c r="O1148" s="35">
        <v>2</v>
      </c>
      <c r="P1148" s="17"/>
      <c r="Q1148" s="40">
        <v>869.54548</v>
      </c>
      <c r="R1148" s="40">
        <v>435.27638000000002</v>
      </c>
      <c r="S1148" s="18">
        <f t="shared" si="120"/>
        <v>-3.7447471880606411</v>
      </c>
      <c r="T1148" s="18">
        <f t="shared" si="121"/>
        <v>0.43007157882250374</v>
      </c>
      <c r="U1148" s="18">
        <f t="shared" si="122"/>
        <v>0.50542600073117716</v>
      </c>
      <c r="V1148" s="30">
        <v>435.27659999999997</v>
      </c>
      <c r="W1148" s="3" t="s">
        <v>48</v>
      </c>
      <c r="X1148" s="3" t="s">
        <v>47</v>
      </c>
      <c r="Y1148" s="3" t="s">
        <v>47</v>
      </c>
      <c r="AA1148" s="3" t="s">
        <v>47</v>
      </c>
      <c r="AB1148" s="12" t="s">
        <v>47</v>
      </c>
      <c r="AC1148" s="3" t="s">
        <v>47</v>
      </c>
      <c r="AE1148" s="3" t="s">
        <v>48</v>
      </c>
      <c r="AF1148" s="3" t="s">
        <v>48</v>
      </c>
      <c r="AG1148" s="3" t="s">
        <v>48</v>
      </c>
      <c r="AH1148" s="3" t="s">
        <v>48</v>
      </c>
      <c r="AI1148" s="3" t="s">
        <v>47</v>
      </c>
      <c r="AK1148" s="3" t="s">
        <v>52</v>
      </c>
      <c r="AL1148" s="3" t="s">
        <v>48</v>
      </c>
      <c r="AM1148" s="3" t="s">
        <v>47</v>
      </c>
      <c r="AU1148" s="3">
        <v>0</v>
      </c>
      <c r="AV1148" s="3">
        <v>7</v>
      </c>
      <c r="AW1148" s="3">
        <v>1</v>
      </c>
      <c r="AX1148" s="3">
        <v>7</v>
      </c>
      <c r="AY1148" s="3">
        <v>100</v>
      </c>
      <c r="AZ1148" s="6" t="str">
        <f t="shared" si="123"/>
        <v>1281.5</v>
      </c>
      <c r="BC1148" s="12" t="s">
        <v>1957</v>
      </c>
      <c r="BJ1148" s="12">
        <f t="shared" si="124"/>
        <v>0</v>
      </c>
      <c r="BK1148" s="12">
        <f t="shared" si="125"/>
        <v>0</v>
      </c>
      <c r="CQ1148" s="3" t="str">
        <f>CONCATENATE(baseURL!$A$1,baseURL!$B$1,baseURL!$C$1,".",C1148,".",L1148,".pkl&amp;seq=",BC1148)</f>
        <v>http://proteomics.broadinstitute.org/millscripts/viewfeed.pl?side=xl&amp;cycle=1&amp;fixedMods=iaaC&amp;file=msdataSM/iPRG2012_nd/cpick_in/iPRG2012_nd.1281.5.2.pkl&amp;seq=KVLLDGPK</v>
      </c>
    </row>
    <row r="1149" spans="1:95" x14ac:dyDescent="0.2">
      <c r="A1149" s="3">
        <v>2857</v>
      </c>
      <c r="B1149" s="2" t="s">
        <v>1958</v>
      </c>
      <c r="C1149" s="2" t="s">
        <v>1959</v>
      </c>
      <c r="D1149" s="3">
        <v>2370</v>
      </c>
      <c r="E1149" s="3">
        <v>2368</v>
      </c>
      <c r="F1149" s="3">
        <v>26908</v>
      </c>
      <c r="G1149" s="3">
        <v>3648</v>
      </c>
      <c r="H1149" s="3">
        <v>13.789199999999999</v>
      </c>
      <c r="I1149" s="30">
        <v>458.25605000000002</v>
      </c>
      <c r="J1149" s="30">
        <v>458.79408480000001</v>
      </c>
      <c r="K1149" s="30">
        <v>-0.53803000000000001</v>
      </c>
      <c r="L1149" s="3">
        <v>2</v>
      </c>
      <c r="M1149" s="3">
        <v>2</v>
      </c>
      <c r="N1149" s="10">
        <f t="shared" si="119"/>
        <v>1</v>
      </c>
      <c r="O1149" s="35">
        <v>2</v>
      </c>
      <c r="P1149" s="17"/>
      <c r="Q1149" s="40">
        <v>916.58258999999998</v>
      </c>
      <c r="R1149" s="40">
        <v>458.79493000000002</v>
      </c>
      <c r="S1149" s="18">
        <f t="shared" si="120"/>
        <v>-1174.5552637209962</v>
      </c>
      <c r="T1149" s="18">
        <f t="shared" si="121"/>
        <v>-1.8422173933237587</v>
      </c>
      <c r="U1149" s="18">
        <f t="shared" si="122"/>
        <v>-2.4629740351447182</v>
      </c>
      <c r="V1149" s="30">
        <v>458.79379999999998</v>
      </c>
      <c r="W1149" s="3" t="s">
        <v>48</v>
      </c>
      <c r="Z1149" s="3" t="s">
        <v>48</v>
      </c>
      <c r="AA1149" s="3" t="s">
        <v>47</v>
      </c>
      <c r="AB1149" s="12" t="s">
        <v>52</v>
      </c>
      <c r="AC1149" s="3" t="s">
        <v>47</v>
      </c>
      <c r="AE1149" s="3" t="s">
        <v>47</v>
      </c>
      <c r="AF1149" s="3" t="s">
        <v>48</v>
      </c>
      <c r="AL1149" s="3" t="s">
        <v>48</v>
      </c>
      <c r="AU1149" s="3">
        <v>0</v>
      </c>
      <c r="AV1149" s="3">
        <v>3</v>
      </c>
      <c r="AW1149" s="3">
        <v>1</v>
      </c>
      <c r="AX1149" s="3">
        <v>3</v>
      </c>
      <c r="AY1149" s="3">
        <v>100</v>
      </c>
      <c r="AZ1149" s="6" t="str">
        <f t="shared" si="123"/>
        <v>1281.6</v>
      </c>
      <c r="BC1149" s="12" t="s">
        <v>1960</v>
      </c>
      <c r="BJ1149" s="12">
        <f t="shared" si="124"/>
        <v>0</v>
      </c>
      <c r="BK1149" s="12">
        <f t="shared" si="125"/>
        <v>0</v>
      </c>
      <c r="CQ1149" s="3" t="str">
        <f>CONCATENATE(baseURL!$A$1,baseURL!$B$1,baseURL!$C$1,".",C1149,".",L1149,".pkl&amp;seq=",BC1149)</f>
        <v>http://proteomics.broadinstitute.org/millscripts/viewfeed.pl?side=xl&amp;cycle=1&amp;fixedMods=iaaC&amp;file=msdataSM/iPRG2012_nd/cpick_in/iPRG2012_nd.1281.6.2.pkl&amp;seq=KQSLLLSK</v>
      </c>
    </row>
    <row r="1150" spans="1:95" x14ac:dyDescent="0.2">
      <c r="A1150" s="3">
        <v>966</v>
      </c>
      <c r="B1150" s="2" t="s">
        <v>1961</v>
      </c>
      <c r="C1150" s="2" t="s">
        <v>1962</v>
      </c>
      <c r="D1150" s="3">
        <v>2380</v>
      </c>
      <c r="E1150" s="3">
        <v>2378</v>
      </c>
      <c r="F1150" s="3">
        <v>26928</v>
      </c>
      <c r="G1150" s="3">
        <v>3659</v>
      </c>
      <c r="H1150" s="3">
        <v>13.8187</v>
      </c>
      <c r="I1150" s="30">
        <v>591.28193999999996</v>
      </c>
      <c r="J1150" s="30">
        <v>591.28120669999998</v>
      </c>
      <c r="K1150" s="30">
        <v>7.2999999999999996E-4</v>
      </c>
      <c r="L1150" s="3">
        <v>3</v>
      </c>
      <c r="M1150" s="3">
        <v>3</v>
      </c>
      <c r="N1150" s="10">
        <f t="shared" si="119"/>
        <v>1</v>
      </c>
      <c r="O1150" s="35">
        <v>3</v>
      </c>
      <c r="P1150" s="17"/>
      <c r="Q1150" s="40">
        <v>1771.8279399999999</v>
      </c>
      <c r="R1150" s="40">
        <v>591.28083000000004</v>
      </c>
      <c r="S1150" s="18">
        <f t="shared" si="120"/>
        <v>1.8772805469204936</v>
      </c>
      <c r="T1150" s="18">
        <f t="shared" si="121"/>
        <v>0.63709151529071206</v>
      </c>
      <c r="U1150" s="18">
        <f t="shared" si="122"/>
        <v>0.62576018230683117</v>
      </c>
      <c r="V1150" s="30">
        <v>591.28120000000001</v>
      </c>
      <c r="W1150" s="3" t="s">
        <v>47</v>
      </c>
      <c r="Z1150" s="3" t="s">
        <v>47</v>
      </c>
      <c r="AA1150" s="3" t="s">
        <v>47</v>
      </c>
      <c r="AB1150" s="12" t="s">
        <v>52</v>
      </c>
      <c r="AC1150" s="3" t="s">
        <v>47</v>
      </c>
      <c r="AH1150" s="3" t="s">
        <v>48</v>
      </c>
      <c r="AI1150" s="3" t="s">
        <v>47</v>
      </c>
      <c r="AO1150" s="3" t="s">
        <v>48</v>
      </c>
      <c r="AU1150" s="3">
        <v>0</v>
      </c>
      <c r="AV1150" s="3">
        <v>5</v>
      </c>
      <c r="AW1150" s="3">
        <v>1</v>
      </c>
      <c r="AX1150" s="3">
        <v>5</v>
      </c>
      <c r="AY1150" s="3">
        <v>100</v>
      </c>
      <c r="AZ1150" s="6" t="str">
        <f t="shared" si="123"/>
        <v>1282.5</v>
      </c>
      <c r="BC1150" s="12" t="s">
        <v>1963</v>
      </c>
      <c r="BJ1150" s="12">
        <f t="shared" si="124"/>
        <v>0</v>
      </c>
      <c r="BK1150" s="12">
        <f t="shared" si="125"/>
        <v>0</v>
      </c>
      <c r="BP1150" s="3" t="s">
        <v>54</v>
      </c>
      <c r="BR1150" s="3" t="s">
        <v>54</v>
      </c>
      <c r="CQ1150" s="3" t="str">
        <f>CONCATENATE(baseURL!$A$1,baseURL!$B$1,baseURL!$C$1,".",C1150,".",L1150,".pkl&amp;seq=",BC1150,"&amp;varMods=Deamidated-N")</f>
        <v>http://proteomics.broadinstitute.org/millscripts/viewfeed.pl?side=xl&amp;cycle=1&amp;fixedMods=iaaC&amp;file=msdataSM/iPRG2012_nd/cpick_in/iPRG2012_nd.1282.5.3.pkl&amp;seq=HVGDMGNVKTDEnGVAK&amp;varMods=Deamidated-N</v>
      </c>
    </row>
    <row r="1151" spans="1:95" x14ac:dyDescent="0.2">
      <c r="A1151" s="3">
        <v>4851</v>
      </c>
      <c r="B1151" s="2" t="s">
        <v>1964</v>
      </c>
      <c r="C1151" s="2" t="s">
        <v>1965</v>
      </c>
      <c r="D1151" s="3">
        <v>2383</v>
      </c>
      <c r="E1151" s="3">
        <v>2381</v>
      </c>
      <c r="F1151" s="3">
        <v>26946</v>
      </c>
      <c r="G1151" s="3">
        <v>3663</v>
      </c>
      <c r="H1151" s="3">
        <v>13.835100000000001</v>
      </c>
      <c r="I1151" s="30">
        <v>433.58134999999999</v>
      </c>
      <c r="J1151" s="30">
        <v>433.58156450000001</v>
      </c>
      <c r="K1151" s="30">
        <v>-2.1000000000000001E-4</v>
      </c>
      <c r="L1151" s="3">
        <v>3</v>
      </c>
      <c r="M1151" s="3">
        <v>3</v>
      </c>
      <c r="N1151" s="10">
        <f t="shared" si="119"/>
        <v>1</v>
      </c>
      <c r="O1151" s="35">
        <v>3</v>
      </c>
      <c r="P1151" s="17"/>
      <c r="Q1151" s="40">
        <v>1298.72876</v>
      </c>
      <c r="R1151" s="40">
        <v>433.58109999999999</v>
      </c>
      <c r="S1151" s="18">
        <f t="shared" si="120"/>
        <v>0.57659339854548153</v>
      </c>
      <c r="T1151" s="18">
        <f t="shared" si="121"/>
        <v>1.0713105345711842</v>
      </c>
      <c r="U1151" s="18">
        <f t="shared" si="122"/>
        <v>0.23063735949685391</v>
      </c>
      <c r="V1151" s="30">
        <v>433.58120000000002</v>
      </c>
      <c r="W1151" s="3" t="s">
        <v>47</v>
      </c>
      <c r="X1151" s="3" t="s">
        <v>47</v>
      </c>
      <c r="Y1151" s="3" t="s">
        <v>47</v>
      </c>
      <c r="Z1151" s="3" t="s">
        <v>47</v>
      </c>
      <c r="AA1151" s="3" t="s">
        <v>48</v>
      </c>
      <c r="AB1151" s="12" t="s">
        <v>47</v>
      </c>
      <c r="AC1151" s="3" t="s">
        <v>47</v>
      </c>
      <c r="AD1151" s="3" t="s">
        <v>47</v>
      </c>
      <c r="AE1151" s="3" t="s">
        <v>47</v>
      </c>
      <c r="AF1151" s="3" t="s">
        <v>47</v>
      </c>
      <c r="AG1151" s="3" t="s">
        <v>47</v>
      </c>
      <c r="AH1151" s="3" t="s">
        <v>47</v>
      </c>
      <c r="AI1151" s="3" t="s">
        <v>47</v>
      </c>
      <c r="AJ1151" s="3" t="s">
        <v>47</v>
      </c>
      <c r="AK1151" s="3" t="s">
        <v>47</v>
      </c>
      <c r="AL1151" s="3" t="s">
        <v>47</v>
      </c>
      <c r="AM1151" s="3" t="s">
        <v>47</v>
      </c>
      <c r="AN1151" s="3" t="s">
        <v>47</v>
      </c>
      <c r="AU1151" s="3">
        <v>0</v>
      </c>
      <c r="AV1151" s="3">
        <v>17</v>
      </c>
      <c r="AW1151" s="3">
        <v>1</v>
      </c>
      <c r="AX1151" s="3">
        <v>17</v>
      </c>
      <c r="AY1151" s="3">
        <v>100</v>
      </c>
      <c r="AZ1151" s="6" t="str">
        <f t="shared" si="123"/>
        <v>1283.2</v>
      </c>
      <c r="BC1151" s="12" t="s">
        <v>1966</v>
      </c>
      <c r="BJ1151" s="12">
        <f t="shared" si="124"/>
        <v>0</v>
      </c>
      <c r="BK1151" s="12">
        <f t="shared" si="125"/>
        <v>0</v>
      </c>
      <c r="CQ1151" s="3" t="str">
        <f>CONCATENATE(baseURL!$A$1,baseURL!$B$1,baseURL!$C$1,".",C1151,".",L1151,".pkl&amp;seq=",BC1151)</f>
        <v>http://proteomics.broadinstitute.org/millscripts/viewfeed.pl?side=xl&amp;cycle=1&amp;fixedMods=iaaC&amp;file=msdataSM/iPRG2012_nd/cpick_in/iPRG2012_nd.1283.2.3.pkl&amp;seq=RSQLAQQLQAR</v>
      </c>
    </row>
    <row r="1152" spans="1:95" x14ac:dyDescent="0.2">
      <c r="A1152" s="3">
        <v>7203</v>
      </c>
      <c r="B1152" s="2" t="s">
        <v>1967</v>
      </c>
      <c r="C1152" s="2" t="s">
        <v>1968</v>
      </c>
      <c r="D1152" s="3">
        <v>2384</v>
      </c>
      <c r="E1152" s="3">
        <v>2382</v>
      </c>
      <c r="F1152" s="3">
        <v>26947</v>
      </c>
      <c r="G1152" s="3">
        <v>3664</v>
      </c>
      <c r="H1152" s="3">
        <v>13.8376</v>
      </c>
      <c r="I1152" s="30">
        <v>445.25200000000001</v>
      </c>
      <c r="J1152" s="30">
        <v>445.25342419999998</v>
      </c>
      <c r="K1152" s="30">
        <v>-1.42E-3</v>
      </c>
      <c r="L1152" s="3">
        <v>2</v>
      </c>
      <c r="M1152" s="3">
        <v>2</v>
      </c>
      <c r="N1152" s="10">
        <f t="shared" si="119"/>
        <v>1</v>
      </c>
      <c r="O1152" s="35">
        <v>2</v>
      </c>
      <c r="P1152" s="17"/>
      <c r="Q1152" s="40">
        <v>889.49892</v>
      </c>
      <c r="R1152" s="40">
        <v>445.25310000000002</v>
      </c>
      <c r="S1152" s="18">
        <f t="shared" si="120"/>
        <v>-2.4705049779734143</v>
      </c>
      <c r="T1152" s="18">
        <f t="shared" si="121"/>
        <v>0.72812519433534062</v>
      </c>
      <c r="U1152" s="18">
        <f t="shared" si="122"/>
        <v>0</v>
      </c>
      <c r="V1152" s="30">
        <v>445.25310000000002</v>
      </c>
      <c r="W1152" s="3" t="s">
        <v>47</v>
      </c>
      <c r="Y1152" s="3" t="s">
        <v>47</v>
      </c>
      <c r="AA1152" s="3" t="s">
        <v>47</v>
      </c>
      <c r="AB1152" s="12" t="s">
        <v>52</v>
      </c>
      <c r="AF1152" s="3" t="s">
        <v>47</v>
      </c>
      <c r="AG1152" s="3" t="s">
        <v>52</v>
      </c>
      <c r="AI1152" s="3" t="s">
        <v>48</v>
      </c>
      <c r="AM1152" s="3" t="s">
        <v>48</v>
      </c>
      <c r="AU1152" s="3">
        <v>0</v>
      </c>
      <c r="AV1152" s="3">
        <v>4</v>
      </c>
      <c r="AW1152" s="3">
        <v>1</v>
      </c>
      <c r="AX1152" s="3">
        <v>4</v>
      </c>
      <c r="AY1152" s="3">
        <v>100</v>
      </c>
      <c r="AZ1152" s="6" t="str">
        <f t="shared" si="123"/>
        <v>1283.3</v>
      </c>
      <c r="BC1152" s="12" t="s">
        <v>1969</v>
      </c>
      <c r="BJ1152" s="12">
        <f t="shared" si="124"/>
        <v>0</v>
      </c>
      <c r="BK1152" s="12">
        <f t="shared" si="125"/>
        <v>0</v>
      </c>
      <c r="CQ1152" s="3" t="str">
        <f>CONCATENATE(baseURL!$A$1,baseURL!$B$1,baseURL!$C$1,".",C1152,".",L1152,".pkl&amp;seq=",BC1152)</f>
        <v>http://proteomics.broadinstitute.org/millscripts/viewfeed.pl?side=xl&amp;cycle=1&amp;fixedMods=iaaC&amp;file=msdataSM/iPRG2012_nd/cpick_in/iPRG2012_nd.1283.3.2.pkl&amp;seq=TVEALTGAK</v>
      </c>
    </row>
    <row r="1153" spans="1:95" x14ac:dyDescent="0.2">
      <c r="A1153" s="3">
        <v>4355</v>
      </c>
      <c r="B1153" s="2" t="s">
        <v>1970</v>
      </c>
      <c r="C1153" s="2" t="s">
        <v>1971</v>
      </c>
      <c r="D1153" s="3">
        <v>2386</v>
      </c>
      <c r="E1153" s="3">
        <v>2384</v>
      </c>
      <c r="F1153" s="3">
        <v>26949</v>
      </c>
      <c r="G1153" s="3">
        <v>3666</v>
      </c>
      <c r="H1153" s="3">
        <v>13.843400000000001</v>
      </c>
      <c r="I1153" s="30">
        <v>569.32727999999997</v>
      </c>
      <c r="J1153" s="30">
        <v>569.32755269999996</v>
      </c>
      <c r="K1153" s="30">
        <v>-2.7E-4</v>
      </c>
      <c r="L1153" s="3">
        <v>2</v>
      </c>
      <c r="M1153" s="3">
        <v>2</v>
      </c>
      <c r="N1153" s="10">
        <f t="shared" si="119"/>
        <v>1</v>
      </c>
      <c r="O1153" s="35">
        <v>2</v>
      </c>
      <c r="P1153" s="17"/>
      <c r="Q1153" s="40">
        <v>1137.6487199999999</v>
      </c>
      <c r="R1153" s="40">
        <v>569.32799999999997</v>
      </c>
      <c r="S1153" s="18">
        <f t="shared" si="120"/>
        <v>-1.2646488491715921</v>
      </c>
      <c r="T1153" s="18">
        <f t="shared" si="121"/>
        <v>-0.78566309757980135</v>
      </c>
      <c r="U1153" s="18">
        <f t="shared" si="122"/>
        <v>-0.70258269400640516</v>
      </c>
      <c r="V1153" s="30">
        <v>569.32759999999996</v>
      </c>
      <c r="W1153" s="3" t="s">
        <v>47</v>
      </c>
      <c r="X1153" s="3" t="s">
        <v>47</v>
      </c>
      <c r="Y1153" s="3" t="s">
        <v>47</v>
      </c>
      <c r="Z1153" s="3" t="s">
        <v>47</v>
      </c>
      <c r="AA1153" s="3" t="s">
        <v>47</v>
      </c>
      <c r="AB1153" s="12" t="s">
        <v>52</v>
      </c>
      <c r="AC1153" s="3" t="s">
        <v>47</v>
      </c>
      <c r="AD1153" s="3" t="s">
        <v>47</v>
      </c>
      <c r="AF1153" s="3" t="s">
        <v>47</v>
      </c>
      <c r="AG1153" s="3" t="s">
        <v>52</v>
      </c>
      <c r="AH1153" s="3" t="s">
        <v>47</v>
      </c>
      <c r="AI1153" s="3" t="s">
        <v>48</v>
      </c>
      <c r="AK1153" s="3" t="s">
        <v>52</v>
      </c>
      <c r="AL1153" s="3" t="s">
        <v>48</v>
      </c>
      <c r="AM1153" s="3" t="s">
        <v>48</v>
      </c>
      <c r="AN1153" s="3" t="s">
        <v>48</v>
      </c>
      <c r="AU1153" s="3">
        <v>0</v>
      </c>
      <c r="AV1153" s="3">
        <v>9</v>
      </c>
      <c r="AW1153" s="3">
        <v>1</v>
      </c>
      <c r="AX1153" s="3">
        <v>9</v>
      </c>
      <c r="AY1153" s="3">
        <v>100</v>
      </c>
      <c r="AZ1153" s="6" t="str">
        <f t="shared" si="123"/>
        <v>1283.5</v>
      </c>
      <c r="BC1153" s="12" t="s">
        <v>1972</v>
      </c>
      <c r="BJ1153" s="12">
        <f t="shared" si="124"/>
        <v>0</v>
      </c>
      <c r="BK1153" s="12">
        <f t="shared" si="125"/>
        <v>0</v>
      </c>
      <c r="CQ1153" s="3" t="str">
        <f>CONCATENATE(baseURL!$A$1,baseURL!$B$1,baseURL!$C$1,".",C1153,".",L1153,".pkl&amp;seq=",BC1153)</f>
        <v>http://proteomics.broadinstitute.org/millscripts/viewfeed.pl?side=xl&amp;cycle=1&amp;fixedMods=iaaC&amp;file=msdataSM/iPRG2012_nd/cpick_in/iPRG2012_nd.1283.5.2.pkl&amp;seq=TLGLAVDHRR</v>
      </c>
    </row>
    <row r="1154" spans="1:95" x14ac:dyDescent="0.2">
      <c r="A1154" s="3">
        <v>4399</v>
      </c>
      <c r="B1154" s="2" t="s">
        <v>1973</v>
      </c>
      <c r="C1154" s="2" t="s">
        <v>1961</v>
      </c>
      <c r="D1154" s="3">
        <v>2387</v>
      </c>
      <c r="E1154" s="3">
        <v>2385</v>
      </c>
      <c r="F1154" s="3">
        <v>26950</v>
      </c>
      <c r="G1154" s="3">
        <v>3667</v>
      </c>
      <c r="H1154" s="3">
        <v>13.8468</v>
      </c>
      <c r="I1154" s="30">
        <v>610.81255999999996</v>
      </c>
      <c r="J1154" s="30">
        <v>610.81285190000006</v>
      </c>
      <c r="K1154" s="30">
        <v>-2.9E-4</v>
      </c>
      <c r="L1154" s="3">
        <v>2</v>
      </c>
      <c r="M1154" s="3">
        <v>2</v>
      </c>
      <c r="N1154" s="10">
        <f t="shared" ref="N1154:N1217" si="126">IF(AND(M1154&gt;0,L1154&gt;0), IF(M1154=L1154,1,-1), 1)</f>
        <v>1</v>
      </c>
      <c r="O1154" s="35">
        <v>2</v>
      </c>
      <c r="P1154" s="17"/>
      <c r="Q1154" s="40">
        <v>1220.61708</v>
      </c>
      <c r="R1154" s="40">
        <v>610.81218000000001</v>
      </c>
      <c r="S1154" s="18">
        <f t="shared" ref="S1154:S1217" si="127">1000000*(I1154-R1154)/R1154</f>
        <v>0.62212249917820384</v>
      </c>
      <c r="T1154" s="18">
        <f t="shared" ref="T1154:T1217" si="128">1000000*(J1154-R1154)/R1154</f>
        <v>1.10001080863028</v>
      </c>
      <c r="U1154" s="18">
        <f t="shared" ref="U1154:U1217" si="129">1000000*(V1154-R1154)/R1154</f>
        <v>0.85132552520102234</v>
      </c>
      <c r="V1154" s="30">
        <v>610.81269999999995</v>
      </c>
      <c r="W1154" s="3" t="s">
        <v>47</v>
      </c>
      <c r="X1154" s="3" t="s">
        <v>47</v>
      </c>
      <c r="Y1154" s="3" t="s">
        <v>47</v>
      </c>
      <c r="Z1154" s="3" t="s">
        <v>47</v>
      </c>
      <c r="AA1154" s="3" t="s">
        <v>47</v>
      </c>
      <c r="AB1154" s="12" t="s">
        <v>47</v>
      </c>
      <c r="AC1154" s="3" t="s">
        <v>47</v>
      </c>
      <c r="AD1154" s="3" t="s">
        <v>47</v>
      </c>
      <c r="AE1154" s="3" t="s">
        <v>47</v>
      </c>
      <c r="AF1154" s="3" t="s">
        <v>48</v>
      </c>
      <c r="AG1154" s="3" t="s">
        <v>48</v>
      </c>
      <c r="AH1154" s="3" t="s">
        <v>47</v>
      </c>
      <c r="AI1154" s="3" t="s">
        <v>48</v>
      </c>
      <c r="AK1154" s="3" t="s">
        <v>52</v>
      </c>
      <c r="AL1154" s="3" t="s">
        <v>48</v>
      </c>
      <c r="AM1154" s="3" t="s">
        <v>47</v>
      </c>
      <c r="AN1154" s="3" t="s">
        <v>47</v>
      </c>
      <c r="AU1154" s="3">
        <v>0</v>
      </c>
      <c r="AV1154" s="3">
        <v>12</v>
      </c>
      <c r="AW1154" s="3">
        <v>1</v>
      </c>
      <c r="AX1154" s="3">
        <v>12</v>
      </c>
      <c r="AY1154" s="3">
        <v>100</v>
      </c>
      <c r="AZ1154" s="6" t="str">
        <f t="shared" ref="AZ1154:AZ1217" si="130">HYPERLINK(CQ1154,C1154)</f>
        <v>1283.6</v>
      </c>
      <c r="BC1154" s="12" t="s">
        <v>1974</v>
      </c>
      <c r="BJ1154" s="12">
        <f t="shared" ref="BJ1154:BJ1217" si="131">LEN(BC1154)-LEN(SUBSTITUTE(BC1154,"C",""))</f>
        <v>0</v>
      </c>
      <c r="BK1154" s="12">
        <f t="shared" ref="BK1154:BK1217" si="132">LEN(BC1154)-LEN(SUBSTITUTE(BC1154,"c",""))</f>
        <v>0</v>
      </c>
      <c r="CQ1154" s="3" t="str">
        <f>CONCATENATE(baseURL!$A$1,baseURL!$B$1,baseURL!$C$1,".",C1154,".",L1154,".pkl&amp;seq=",BC1154)</f>
        <v>http://proteomics.broadinstitute.org/millscripts/viewfeed.pl?side=xl&amp;cycle=1&amp;fixedMods=iaaC&amp;file=msdataSM/iPRG2012_nd/cpick_in/iPRG2012_nd.1283.6.2.pkl&amp;seq=ANDLGFHKYR</v>
      </c>
    </row>
    <row r="1155" spans="1:95" x14ac:dyDescent="0.2">
      <c r="A1155" s="3">
        <v>4852</v>
      </c>
      <c r="B1155" s="2" t="s">
        <v>1975</v>
      </c>
      <c r="C1155" s="2" t="s">
        <v>1967</v>
      </c>
      <c r="D1155" s="3">
        <v>2391</v>
      </c>
      <c r="E1155" s="3">
        <v>2389</v>
      </c>
      <c r="F1155" s="3">
        <v>26969</v>
      </c>
      <c r="G1155" s="3">
        <v>3672</v>
      </c>
      <c r="H1155" s="3">
        <v>13.871499999999999</v>
      </c>
      <c r="I1155" s="30">
        <v>625.81047000000001</v>
      </c>
      <c r="J1155" s="30">
        <v>625.80950759999996</v>
      </c>
      <c r="K1155" s="30">
        <v>9.6000000000000002E-4</v>
      </c>
      <c r="L1155" s="3">
        <v>2</v>
      </c>
      <c r="M1155" s="3">
        <v>2</v>
      </c>
      <c r="N1155" s="10">
        <f t="shared" si="126"/>
        <v>1</v>
      </c>
      <c r="O1155" s="35">
        <v>2</v>
      </c>
      <c r="P1155" s="17"/>
      <c r="Q1155" s="40">
        <v>1250.61239</v>
      </c>
      <c r="R1155" s="40">
        <v>625.80983000000003</v>
      </c>
      <c r="S1155" s="18">
        <f t="shared" si="127"/>
        <v>1.0226748914694597</v>
      </c>
      <c r="T1155" s="18">
        <f t="shared" si="128"/>
        <v>-0.51517247671353383</v>
      </c>
      <c r="U1155" s="18">
        <f t="shared" si="129"/>
        <v>-0.20773083735811892</v>
      </c>
      <c r="V1155" s="30">
        <v>625.80970000000002</v>
      </c>
      <c r="W1155" s="3" t="s">
        <v>47</v>
      </c>
      <c r="X1155" s="3" t="s">
        <v>47</v>
      </c>
      <c r="Y1155" s="3" t="s">
        <v>47</v>
      </c>
      <c r="Z1155" s="3" t="s">
        <v>47</v>
      </c>
      <c r="AA1155" s="3" t="s">
        <v>48</v>
      </c>
      <c r="AB1155" s="12" t="s">
        <v>47</v>
      </c>
      <c r="AC1155" s="3" t="s">
        <v>47</v>
      </c>
      <c r="AD1155" s="3" t="s">
        <v>47</v>
      </c>
      <c r="AE1155" s="3" t="s">
        <v>47</v>
      </c>
      <c r="AF1155" s="3" t="s">
        <v>47</v>
      </c>
      <c r="AG1155" s="3" t="s">
        <v>47</v>
      </c>
      <c r="AH1155" s="3" t="s">
        <v>47</v>
      </c>
      <c r="AI1155" s="3" t="s">
        <v>47</v>
      </c>
      <c r="AJ1155" s="3" t="s">
        <v>47</v>
      </c>
      <c r="AK1155" s="3" t="s">
        <v>47</v>
      </c>
      <c r="AL1155" s="3" t="s">
        <v>47</v>
      </c>
      <c r="AM1155" s="3" t="s">
        <v>47</v>
      </c>
      <c r="AN1155" s="3" t="s">
        <v>47</v>
      </c>
      <c r="AU1155" s="3">
        <v>0</v>
      </c>
      <c r="AV1155" s="3">
        <v>17</v>
      </c>
      <c r="AW1155" s="3">
        <v>1</v>
      </c>
      <c r="AX1155" s="3">
        <v>17</v>
      </c>
      <c r="AY1155" s="3">
        <v>100</v>
      </c>
      <c r="AZ1155" s="6" t="str">
        <f t="shared" si="130"/>
        <v>1284.4</v>
      </c>
      <c r="BC1155" s="12" t="s">
        <v>1976</v>
      </c>
      <c r="BJ1155" s="12">
        <f t="shared" si="131"/>
        <v>0</v>
      </c>
      <c r="BK1155" s="12">
        <f t="shared" si="132"/>
        <v>0</v>
      </c>
      <c r="CQ1155" s="3" t="str">
        <f>CONCATENATE(baseURL!$A$1,baseURL!$B$1,baseURL!$C$1,".",C1155,".",L1155,".pkl&amp;seq=",BC1155)</f>
        <v>http://proteomics.broadinstitute.org/millscripts/viewfeed.pl?side=xl&amp;cycle=1&amp;fixedMods=iaaC&amp;file=msdataSM/iPRG2012_nd/cpick_in/iPRG2012_nd.1284.4.2.pkl&amp;seq=DAAAYADKVNGR</v>
      </c>
    </row>
    <row r="1156" spans="1:95" x14ac:dyDescent="0.2">
      <c r="A1156" s="3">
        <v>98</v>
      </c>
      <c r="B1156" s="2" t="s">
        <v>1977</v>
      </c>
      <c r="C1156" s="2" t="s">
        <v>1978</v>
      </c>
      <c r="D1156" s="3">
        <v>2393</v>
      </c>
      <c r="E1156" s="3">
        <v>2391</v>
      </c>
      <c r="F1156" s="3">
        <v>26988</v>
      </c>
      <c r="G1156" s="3">
        <v>3675</v>
      </c>
      <c r="H1156" s="3">
        <v>13.886100000000001</v>
      </c>
      <c r="I1156" s="30">
        <v>489.27958999999998</v>
      </c>
      <c r="J1156" s="30">
        <v>489.27910859999997</v>
      </c>
      <c r="K1156" s="30">
        <v>4.8000000000000001E-4</v>
      </c>
      <c r="L1156" s="3">
        <v>2</v>
      </c>
      <c r="M1156" s="3">
        <v>2</v>
      </c>
      <c r="N1156" s="10">
        <f t="shared" si="126"/>
        <v>1</v>
      </c>
      <c r="O1156" s="35">
        <v>2</v>
      </c>
      <c r="P1156" s="17"/>
      <c r="Q1156" s="40">
        <v>977.55268999999998</v>
      </c>
      <c r="R1156" s="40">
        <v>489.27998000000002</v>
      </c>
      <c r="S1156" s="18">
        <f t="shared" si="127"/>
        <v>-0.79708963370732266</v>
      </c>
      <c r="T1156" s="18">
        <f t="shared" si="128"/>
        <v>-1.7809843763706126</v>
      </c>
      <c r="U1156" s="18">
        <f t="shared" si="129"/>
        <v>-1.7985612245878257</v>
      </c>
      <c r="V1156" s="30">
        <v>489.27910000000003</v>
      </c>
      <c r="W1156" s="3" t="s">
        <v>47</v>
      </c>
      <c r="Z1156" s="3" t="s">
        <v>47</v>
      </c>
      <c r="AB1156" s="12" t="s">
        <v>52</v>
      </c>
      <c r="AC1156" s="3" t="s">
        <v>47</v>
      </c>
      <c r="AE1156" s="3" t="s">
        <v>48</v>
      </c>
      <c r="AF1156" s="3" t="s">
        <v>48</v>
      </c>
      <c r="AG1156" s="3" t="s">
        <v>48</v>
      </c>
      <c r="AH1156" s="3" t="s">
        <v>47</v>
      </c>
      <c r="AL1156" s="3" t="s">
        <v>48</v>
      </c>
      <c r="AM1156" s="3" t="s">
        <v>47</v>
      </c>
      <c r="AN1156" s="3" t="s">
        <v>47</v>
      </c>
      <c r="AU1156" s="3">
        <v>0</v>
      </c>
      <c r="AV1156" s="3">
        <v>6</v>
      </c>
      <c r="AW1156" s="3">
        <v>1</v>
      </c>
      <c r="AX1156" s="3">
        <v>6</v>
      </c>
      <c r="AY1156" s="3">
        <v>100</v>
      </c>
      <c r="AZ1156" s="6" t="str">
        <f t="shared" si="130"/>
        <v>1285.2</v>
      </c>
      <c r="BC1156" s="12" t="s">
        <v>1979</v>
      </c>
      <c r="BJ1156" s="12">
        <f t="shared" si="131"/>
        <v>0</v>
      </c>
      <c r="BK1156" s="12">
        <f t="shared" si="132"/>
        <v>0</v>
      </c>
      <c r="CQ1156" s="3" t="str">
        <f>CONCATENATE(baseURL!$A$1,baseURL!$B$1,baseURL!$C$1,".",C1156,".",L1156,".pkl&amp;seq=",BC1156)</f>
        <v>http://proteomics.broadinstitute.org/millscripts/viewfeed.pl?side=xl&amp;cycle=1&amp;fixedMods=iaaC&amp;file=msdataSM/iPRG2012_nd/cpick_in/iPRG2012_nd.1285.2.2.pkl&amp;seq=ASLFAQGKR</v>
      </c>
    </row>
    <row r="1157" spans="1:95" x14ac:dyDescent="0.2">
      <c r="A1157" s="3">
        <v>2616</v>
      </c>
      <c r="B1157" s="2" t="s">
        <v>1980</v>
      </c>
      <c r="C1157" s="2" t="s">
        <v>1981</v>
      </c>
      <c r="D1157" s="3">
        <v>2395</v>
      </c>
      <c r="E1157" s="3">
        <v>2393</v>
      </c>
      <c r="F1157" s="3">
        <v>26990</v>
      </c>
      <c r="G1157" s="3">
        <v>3677</v>
      </c>
      <c r="H1157" s="3">
        <v>13.8927</v>
      </c>
      <c r="I1157" s="30">
        <v>582.29337999999996</v>
      </c>
      <c r="J1157" s="30">
        <v>582.29324659999997</v>
      </c>
      <c r="K1157" s="30">
        <v>1.2999999999999999E-4</v>
      </c>
      <c r="L1157" s="3">
        <v>2</v>
      </c>
      <c r="M1157" s="3">
        <v>2</v>
      </c>
      <c r="N1157" s="10">
        <f t="shared" si="126"/>
        <v>1</v>
      </c>
      <c r="O1157" s="35">
        <v>2</v>
      </c>
      <c r="P1157" s="17"/>
      <c r="Q1157" s="40">
        <v>1163.5803599999999</v>
      </c>
      <c r="R1157" s="40">
        <v>582.29381999999998</v>
      </c>
      <c r="S1157" s="18">
        <f t="shared" si="127"/>
        <v>-0.75563226830395547</v>
      </c>
      <c r="T1157" s="18">
        <f t="shared" si="128"/>
        <v>-0.98472623323994013</v>
      </c>
      <c r="U1157" s="18">
        <f t="shared" si="129"/>
        <v>-1.0647545598650974</v>
      </c>
      <c r="V1157" s="30">
        <v>582.29319999999996</v>
      </c>
      <c r="W1157" s="3" t="s">
        <v>47</v>
      </c>
      <c r="Z1157" s="3" t="s">
        <v>47</v>
      </c>
      <c r="AA1157" s="3" t="s">
        <v>47</v>
      </c>
      <c r="AB1157" s="12" t="s">
        <v>47</v>
      </c>
      <c r="AC1157" s="3" t="s">
        <v>47</v>
      </c>
      <c r="AD1157" s="3" t="s">
        <v>47</v>
      </c>
      <c r="AE1157" s="3" t="s">
        <v>47</v>
      </c>
      <c r="AF1157" s="3" t="s">
        <v>48</v>
      </c>
      <c r="AG1157" s="3" t="s">
        <v>47</v>
      </c>
      <c r="AH1157" s="3" t="s">
        <v>47</v>
      </c>
      <c r="AI1157" s="3" t="s">
        <v>47</v>
      </c>
      <c r="AJ1157" s="3" t="s">
        <v>47</v>
      </c>
      <c r="AK1157" s="3" t="s">
        <v>48</v>
      </c>
      <c r="AL1157" s="3" t="s">
        <v>47</v>
      </c>
      <c r="AU1157" s="3">
        <v>0</v>
      </c>
      <c r="AV1157" s="3">
        <v>12</v>
      </c>
      <c r="AW1157" s="3">
        <v>1</v>
      </c>
      <c r="AX1157" s="3">
        <v>12</v>
      </c>
      <c r="AY1157" s="3">
        <v>100</v>
      </c>
      <c r="AZ1157" s="6" t="str">
        <f t="shared" si="130"/>
        <v>1285.4</v>
      </c>
      <c r="BC1157" s="12" t="s">
        <v>1886</v>
      </c>
      <c r="BJ1157" s="12">
        <f t="shared" si="131"/>
        <v>0</v>
      </c>
      <c r="BK1157" s="12">
        <f t="shared" si="132"/>
        <v>0</v>
      </c>
      <c r="CQ1157" s="3" t="str">
        <f>CONCATENATE(baseURL!$A$1,baseURL!$B$1,baseURL!$C$1,".",C1157,".",L1157,".pkl&amp;seq=",BC1157)</f>
        <v>http://proteomics.broadinstitute.org/millscripts/viewfeed.pl?side=xl&amp;cycle=1&amp;fixedMods=iaaC&amp;file=msdataSM/iPRG2012_nd/cpick_in/iPRG2012_nd.1285.4.2.pkl&amp;seq=TLNYARPQSN</v>
      </c>
    </row>
    <row r="1158" spans="1:95" x14ac:dyDescent="0.2">
      <c r="A1158" s="3">
        <v>4413</v>
      </c>
      <c r="B1158" s="2" t="s">
        <v>1982</v>
      </c>
      <c r="C1158" s="2" t="s">
        <v>1975</v>
      </c>
      <c r="D1158" s="3">
        <v>2396</v>
      </c>
      <c r="E1158" s="3">
        <v>2394</v>
      </c>
      <c r="F1158" s="3">
        <v>26991</v>
      </c>
      <c r="G1158" s="3">
        <v>3678</v>
      </c>
      <c r="H1158" s="3">
        <v>13.896100000000001</v>
      </c>
      <c r="I1158" s="30">
        <v>592.87626</v>
      </c>
      <c r="J1158" s="30">
        <v>592.87706649999996</v>
      </c>
      <c r="K1158" s="30">
        <v>-8.0999999999999996E-4</v>
      </c>
      <c r="L1158" s="3">
        <v>2</v>
      </c>
      <c r="M1158" s="3">
        <v>2</v>
      </c>
      <c r="N1158" s="10">
        <f t="shared" si="126"/>
        <v>1</v>
      </c>
      <c r="O1158" s="35">
        <v>2</v>
      </c>
      <c r="P1158" s="17"/>
      <c r="Q1158" s="40">
        <v>1184.74737</v>
      </c>
      <c r="R1158" s="40">
        <v>592.87732000000005</v>
      </c>
      <c r="S1158" s="18">
        <f t="shared" si="127"/>
        <v>-1.7878909587100436</v>
      </c>
      <c r="T1158" s="18">
        <f t="shared" si="128"/>
        <v>-0.42757580961089631</v>
      </c>
      <c r="U1158" s="18">
        <f t="shared" si="129"/>
        <v>-0.37107170841513648</v>
      </c>
      <c r="V1158" s="30">
        <v>592.87710000000004</v>
      </c>
      <c r="W1158" s="3" t="s">
        <v>47</v>
      </c>
      <c r="X1158" s="3" t="s">
        <v>47</v>
      </c>
      <c r="Y1158" s="3" t="s">
        <v>47</v>
      </c>
      <c r="Z1158" s="3" t="s">
        <v>47</v>
      </c>
      <c r="AA1158" s="3" t="s">
        <v>47</v>
      </c>
      <c r="AB1158" s="12" t="s">
        <v>47</v>
      </c>
      <c r="AC1158" s="3" t="s">
        <v>47</v>
      </c>
      <c r="AD1158" s="3" t="s">
        <v>47</v>
      </c>
      <c r="AE1158" s="3" t="s">
        <v>48</v>
      </c>
      <c r="AF1158" s="3" t="s">
        <v>47</v>
      </c>
      <c r="AG1158" s="3" t="s">
        <v>47</v>
      </c>
      <c r="AH1158" s="3" t="s">
        <v>47</v>
      </c>
      <c r="AI1158" s="3" t="s">
        <v>48</v>
      </c>
      <c r="AL1158" s="3" t="s">
        <v>48</v>
      </c>
      <c r="AM1158" s="3" t="s">
        <v>47</v>
      </c>
      <c r="AN1158" s="3" t="s">
        <v>47</v>
      </c>
      <c r="AU1158" s="3">
        <v>0</v>
      </c>
      <c r="AV1158" s="3">
        <v>13</v>
      </c>
      <c r="AW1158" s="3">
        <v>1</v>
      </c>
      <c r="AX1158" s="3">
        <v>13</v>
      </c>
      <c r="AY1158" s="3">
        <v>100</v>
      </c>
      <c r="AZ1158" s="6" t="str">
        <f t="shared" si="130"/>
        <v>1285.5</v>
      </c>
      <c r="BC1158" s="12" t="s">
        <v>1983</v>
      </c>
      <c r="BJ1158" s="12">
        <f t="shared" si="131"/>
        <v>0</v>
      </c>
      <c r="BK1158" s="12">
        <f t="shared" si="132"/>
        <v>0</v>
      </c>
      <c r="CQ1158" s="3" t="str">
        <f>CONCATENATE(baseURL!$A$1,baseURL!$B$1,baseURL!$C$1,".",C1158,".",L1158,".pkl&amp;seq=",BC1158)</f>
        <v>http://proteomics.broadinstitute.org/millscripts/viewfeed.pl?side=xl&amp;cycle=1&amp;fixedMods=iaaC&amp;file=msdataSM/iPRG2012_nd/cpick_in/iPRG2012_nd.1285.5.2.pkl&amp;seq=LAASVVGVGKRK</v>
      </c>
    </row>
    <row r="1159" spans="1:95" x14ac:dyDescent="0.2">
      <c r="A1159" s="3">
        <v>2720</v>
      </c>
      <c r="B1159" s="2" t="s">
        <v>1986</v>
      </c>
      <c r="C1159" s="2" t="s">
        <v>1987</v>
      </c>
      <c r="D1159" s="3">
        <v>2397</v>
      </c>
      <c r="E1159" s="3">
        <v>2395</v>
      </c>
      <c r="F1159" s="3">
        <v>27008</v>
      </c>
      <c r="G1159" s="3">
        <v>3680</v>
      </c>
      <c r="H1159" s="3">
        <v>13.905799999999999</v>
      </c>
      <c r="I1159" s="30">
        <v>409.73606000000001</v>
      </c>
      <c r="J1159" s="30">
        <v>409.7351678</v>
      </c>
      <c r="K1159" s="30">
        <v>8.8999999999999995E-4</v>
      </c>
      <c r="L1159" s="3">
        <v>2</v>
      </c>
      <c r="M1159" s="3">
        <v>2</v>
      </c>
      <c r="N1159" s="10">
        <f t="shared" si="126"/>
        <v>1</v>
      </c>
      <c r="O1159" s="35">
        <v>2</v>
      </c>
      <c r="P1159" s="17"/>
      <c r="Q1159" s="40">
        <v>818.46181000000001</v>
      </c>
      <c r="R1159" s="40">
        <v>409.73453999999998</v>
      </c>
      <c r="S1159" s="18">
        <f t="shared" si="127"/>
        <v>3.7097189805568296</v>
      </c>
      <c r="T1159" s="18">
        <f t="shared" si="128"/>
        <v>1.5322115631695141</v>
      </c>
      <c r="U1159" s="18">
        <f t="shared" si="129"/>
        <v>0.14643627559210609</v>
      </c>
      <c r="V1159" s="30">
        <v>409.7346</v>
      </c>
      <c r="W1159" s="3" t="s">
        <v>47</v>
      </c>
      <c r="X1159" s="3" t="s">
        <v>47</v>
      </c>
      <c r="Y1159" s="3" t="s">
        <v>47</v>
      </c>
      <c r="Z1159" s="3" t="s">
        <v>47</v>
      </c>
      <c r="AA1159" s="3" t="s">
        <v>47</v>
      </c>
      <c r="AB1159" s="12" t="s">
        <v>47</v>
      </c>
      <c r="AC1159" s="3" t="s">
        <v>47</v>
      </c>
      <c r="AD1159" s="3" t="s">
        <v>48</v>
      </c>
      <c r="AF1159" s="3" t="s">
        <v>47</v>
      </c>
      <c r="AG1159" s="3" t="s">
        <v>47</v>
      </c>
      <c r="AH1159" s="3" t="s">
        <v>47</v>
      </c>
      <c r="AI1159" s="3" t="s">
        <v>47</v>
      </c>
      <c r="AJ1159" s="3" t="s">
        <v>47</v>
      </c>
      <c r="AK1159" s="3" t="s">
        <v>47</v>
      </c>
      <c r="AL1159" s="3" t="s">
        <v>48</v>
      </c>
      <c r="AM1159" s="3" t="s">
        <v>47</v>
      </c>
      <c r="AN1159" s="3" t="s">
        <v>47</v>
      </c>
      <c r="AU1159" s="3">
        <v>0</v>
      </c>
      <c r="AV1159" s="3">
        <v>15</v>
      </c>
      <c r="AW1159" s="3">
        <v>1</v>
      </c>
      <c r="AX1159" s="3">
        <v>15</v>
      </c>
      <c r="AY1159" s="3">
        <v>100</v>
      </c>
      <c r="AZ1159" s="6" t="str">
        <f t="shared" si="130"/>
        <v>1286.1</v>
      </c>
      <c r="BC1159" s="12" t="s">
        <v>1988</v>
      </c>
      <c r="BJ1159" s="12">
        <f t="shared" si="131"/>
        <v>0</v>
      </c>
      <c r="BK1159" s="12">
        <f t="shared" si="132"/>
        <v>0</v>
      </c>
      <c r="CQ1159" s="3" t="str">
        <f>CONCATENATE(baseURL!$A$1,baseURL!$B$1,baseURL!$C$1,".",C1159,".",L1159,".pkl&amp;seq=",BC1159)</f>
        <v>http://proteomics.broadinstitute.org/millscripts/viewfeed.pl?side=xl&amp;cycle=1&amp;fixedMods=iaaC&amp;file=msdataSM/iPRG2012_nd/cpick_in/iPRG2012_nd.1286.1.2.pkl&amp;seq=TLENTLK</v>
      </c>
    </row>
    <row r="1160" spans="1:95" x14ac:dyDescent="0.2">
      <c r="A1160" s="3">
        <v>4307</v>
      </c>
      <c r="B1160" s="2" t="s">
        <v>1984</v>
      </c>
      <c r="C1160" s="2" t="s">
        <v>1985</v>
      </c>
      <c r="D1160" s="3">
        <v>2406</v>
      </c>
      <c r="E1160" s="3">
        <v>2404</v>
      </c>
      <c r="F1160" s="3">
        <v>27017</v>
      </c>
      <c r="G1160" s="3">
        <v>3689</v>
      </c>
      <c r="H1160" s="3">
        <v>13.9208</v>
      </c>
      <c r="I1160" s="30">
        <v>832.84303999999997</v>
      </c>
      <c r="J1160" s="30">
        <v>832.84174989999997</v>
      </c>
      <c r="K1160" s="30">
        <v>1.2899999999999999E-3</v>
      </c>
      <c r="L1160" s="3">
        <v>2</v>
      </c>
      <c r="M1160" s="3">
        <v>2</v>
      </c>
      <c r="N1160" s="10">
        <f t="shared" si="126"/>
        <v>1</v>
      </c>
      <c r="O1160" s="35">
        <v>2</v>
      </c>
      <c r="P1160" s="17"/>
      <c r="Q1160" s="40">
        <v>1664.67696</v>
      </c>
      <c r="R1160" s="40">
        <v>832.84212000000002</v>
      </c>
      <c r="S1160" s="18">
        <f t="shared" si="127"/>
        <v>1.1046511431854096</v>
      </c>
      <c r="T1160" s="18">
        <f t="shared" si="128"/>
        <v>-0.44438194366858247</v>
      </c>
      <c r="U1160" s="18">
        <f t="shared" si="129"/>
        <v>-0.50429726113812579</v>
      </c>
      <c r="V1160" s="30">
        <v>832.84169999999995</v>
      </c>
      <c r="Z1160" s="3" t="s">
        <v>47</v>
      </c>
      <c r="AA1160" s="3" t="s">
        <v>47</v>
      </c>
      <c r="AB1160" s="12" t="s">
        <v>47</v>
      </c>
      <c r="AC1160" s="3" t="s">
        <v>47</v>
      </c>
      <c r="AD1160" s="3" t="s">
        <v>47</v>
      </c>
      <c r="AE1160" s="3" t="s">
        <v>47</v>
      </c>
      <c r="AF1160" s="3" t="s">
        <v>47</v>
      </c>
      <c r="AI1160" s="3" t="s">
        <v>47</v>
      </c>
      <c r="AK1160" s="3" t="s">
        <v>48</v>
      </c>
      <c r="AL1160" s="3" t="s">
        <v>47</v>
      </c>
      <c r="AU1160" s="3">
        <v>0</v>
      </c>
      <c r="AV1160" s="3">
        <v>9</v>
      </c>
      <c r="AW1160" s="3">
        <v>1</v>
      </c>
      <c r="AX1160" s="3">
        <v>9</v>
      </c>
      <c r="AY1160" s="3">
        <v>100</v>
      </c>
      <c r="AZ1160" s="6" t="str">
        <f t="shared" si="130"/>
        <v>1286.10</v>
      </c>
      <c r="BC1160" s="12" t="s">
        <v>1741</v>
      </c>
      <c r="BJ1160" s="12">
        <f t="shared" si="131"/>
        <v>0</v>
      </c>
      <c r="BK1160" s="12">
        <f t="shared" si="132"/>
        <v>0</v>
      </c>
      <c r="CQ1160" s="3" t="str">
        <f>CONCATENATE(baseURL!$A$1,baseURL!$B$1,baseURL!$C$1,".",C1160,".",L1160,".pkl&amp;seq=",BC1160)</f>
        <v>http://proteomics.broadinstitute.org/millscripts/viewfeed.pl?side=xl&amp;cycle=1&amp;fixedMods=iaaC&amp;file=msdataSM/iPRG2012_nd/cpick_in/iPRG2012_nd.1286.10.2.pkl&amp;seq=KAEASGEAAEEAEDEE</v>
      </c>
    </row>
    <row r="1161" spans="1:95" x14ac:dyDescent="0.2">
      <c r="A1161" s="3">
        <v>1370</v>
      </c>
      <c r="B1161" s="2" t="s">
        <v>1989</v>
      </c>
      <c r="C1161" s="2" t="s">
        <v>1986</v>
      </c>
      <c r="D1161" s="3">
        <v>2408</v>
      </c>
      <c r="E1161" s="3">
        <v>2406</v>
      </c>
      <c r="F1161" s="3">
        <v>27030</v>
      </c>
      <c r="G1161" s="3">
        <v>3692</v>
      </c>
      <c r="H1161" s="3">
        <v>13.9321</v>
      </c>
      <c r="I1161" s="30">
        <v>412.72937999999999</v>
      </c>
      <c r="J1161" s="30">
        <v>412.7293502</v>
      </c>
      <c r="K1161" s="30">
        <v>3.0000000000000001E-5</v>
      </c>
      <c r="L1161" s="3">
        <v>4</v>
      </c>
      <c r="M1161" s="3">
        <v>2</v>
      </c>
      <c r="N1161" s="10">
        <f t="shared" si="126"/>
        <v>-1</v>
      </c>
      <c r="O1161" s="35">
        <v>2</v>
      </c>
      <c r="P1161" s="17"/>
      <c r="Q1161" s="40">
        <v>824.45124999999996</v>
      </c>
      <c r="R1161" s="40">
        <v>412.72926000000001</v>
      </c>
      <c r="S1161" s="18">
        <f t="shared" si="127"/>
        <v>0.29074749869017336</v>
      </c>
      <c r="T1161" s="18">
        <f t="shared" si="128"/>
        <v>0.2185452031878522</v>
      </c>
      <c r="U1161" s="18">
        <f t="shared" si="129"/>
        <v>9.6915832942633007E-2</v>
      </c>
      <c r="V1161" s="30">
        <v>412.72930000000002</v>
      </c>
      <c r="X1161" s="3" t="s">
        <v>47</v>
      </c>
      <c r="Y1161" s="3" t="s">
        <v>47</v>
      </c>
      <c r="Z1161" s="3" t="s">
        <v>48</v>
      </c>
      <c r="AA1161" s="3" t="s">
        <v>47</v>
      </c>
      <c r="AE1161" s="3" t="s">
        <v>52</v>
      </c>
      <c r="AG1161" s="3" t="s">
        <v>52</v>
      </c>
      <c r="AI1161" s="3" t="s">
        <v>48</v>
      </c>
      <c r="AL1161" s="3" t="s">
        <v>52</v>
      </c>
      <c r="AM1161" s="3" t="s">
        <v>47</v>
      </c>
      <c r="AU1161" s="3">
        <v>0</v>
      </c>
      <c r="AV1161" s="3">
        <v>4</v>
      </c>
      <c r="AW1161" s="3">
        <v>1</v>
      </c>
      <c r="AX1161" s="3">
        <v>4</v>
      </c>
      <c r="AY1161" s="3">
        <v>100</v>
      </c>
      <c r="AZ1161" s="6" t="str">
        <f t="shared" si="130"/>
        <v>1287.2</v>
      </c>
      <c r="BC1161" s="12" t="s">
        <v>1990</v>
      </c>
      <c r="BJ1161" s="12">
        <f t="shared" si="131"/>
        <v>0</v>
      </c>
      <c r="BK1161" s="12">
        <f t="shared" si="132"/>
        <v>0</v>
      </c>
      <c r="CQ1161" s="3" t="str">
        <f>CONCATENATE(baseURL!$A$1,baseURL!$B$1,baseURL!$C$1,".",C1161,".",L1161,".pkl&amp;seq=",BC1161)</f>
        <v>http://proteomics.broadinstitute.org/millscripts/viewfeed.pl?side=xl&amp;cycle=1&amp;fixedMods=iaaC&amp;file=msdataSM/iPRG2012_nd/cpick_in/iPRG2012_nd.1287.2.4.pkl&amp;seq=TVNLYSK</v>
      </c>
    </row>
    <row r="1162" spans="1:95" x14ac:dyDescent="0.2">
      <c r="A1162" s="3">
        <v>7253</v>
      </c>
      <c r="B1162" s="2" t="s">
        <v>1991</v>
      </c>
      <c r="C1162" s="2" t="s">
        <v>1992</v>
      </c>
      <c r="D1162" s="3">
        <v>2409</v>
      </c>
      <c r="E1162" s="3">
        <v>2407</v>
      </c>
      <c r="F1162" s="3">
        <v>27031</v>
      </c>
      <c r="G1162" s="3">
        <v>3693</v>
      </c>
      <c r="H1162" s="3">
        <v>13.9338</v>
      </c>
      <c r="I1162" s="30">
        <v>472.74068999999997</v>
      </c>
      <c r="J1162" s="30">
        <v>472.74024830000002</v>
      </c>
      <c r="K1162" s="30">
        <v>4.4000000000000002E-4</v>
      </c>
      <c r="L1162" s="3">
        <v>2</v>
      </c>
      <c r="M1162" s="3">
        <v>2</v>
      </c>
      <c r="N1162" s="10">
        <f t="shared" si="126"/>
        <v>1</v>
      </c>
      <c r="O1162" s="35">
        <v>2</v>
      </c>
      <c r="P1162" s="17"/>
      <c r="Q1162" s="40">
        <v>944.47236999999996</v>
      </c>
      <c r="R1162" s="40">
        <v>472.73982999999998</v>
      </c>
      <c r="S1162" s="18">
        <f t="shared" si="127"/>
        <v>1.819182445424069</v>
      </c>
      <c r="T1162" s="18">
        <f t="shared" si="128"/>
        <v>0.88484188022677857</v>
      </c>
      <c r="U1162" s="18">
        <f t="shared" si="129"/>
        <v>0.57113867473455027</v>
      </c>
      <c r="V1162" s="30">
        <v>472.74009999999998</v>
      </c>
      <c r="W1162" s="3" t="s">
        <v>47</v>
      </c>
      <c r="X1162" s="3" t="s">
        <v>47</v>
      </c>
      <c r="Y1162" s="3" t="s">
        <v>47</v>
      </c>
      <c r="Z1162" s="3" t="s">
        <v>52</v>
      </c>
      <c r="AA1162" s="3" t="s">
        <v>47</v>
      </c>
      <c r="AC1162" s="3" t="s">
        <v>52</v>
      </c>
      <c r="AF1162" s="3" t="s">
        <v>48</v>
      </c>
      <c r="AG1162" s="3" t="s">
        <v>48</v>
      </c>
      <c r="AK1162" s="3" t="s">
        <v>52</v>
      </c>
      <c r="AL1162" s="3" t="s">
        <v>52</v>
      </c>
      <c r="AU1162" s="3">
        <v>0</v>
      </c>
      <c r="AV1162" s="3">
        <v>4</v>
      </c>
      <c r="AW1162" s="3">
        <v>1</v>
      </c>
      <c r="AX1162" s="3">
        <v>4</v>
      </c>
      <c r="AY1162" s="3">
        <v>100</v>
      </c>
      <c r="AZ1162" s="6" t="str">
        <f t="shared" si="130"/>
        <v>1287.3</v>
      </c>
      <c r="BC1162" s="12" t="s">
        <v>1993</v>
      </c>
      <c r="BJ1162" s="12">
        <f t="shared" si="131"/>
        <v>0</v>
      </c>
      <c r="BK1162" s="12">
        <f t="shared" si="132"/>
        <v>0</v>
      </c>
      <c r="CQ1162" s="3" t="str">
        <f>CONCATENATE(baseURL!$A$1,baseURL!$B$1,baseURL!$C$1,".",C1162,".",L1162,".pkl&amp;seq=",BC1162)</f>
        <v>http://proteomics.broadinstitute.org/millscripts/viewfeed.pl?side=xl&amp;cycle=1&amp;fixedMods=iaaC&amp;file=msdataSM/iPRG2012_nd/cpick_in/iPRG2012_nd.1287.3.2.pkl&amp;seq=TLEYYQK</v>
      </c>
    </row>
    <row r="1163" spans="1:95" x14ac:dyDescent="0.2">
      <c r="A1163" s="3">
        <v>7065</v>
      </c>
      <c r="B1163" s="2" t="s">
        <v>1994</v>
      </c>
      <c r="C1163" s="2" t="s">
        <v>1995</v>
      </c>
      <c r="D1163" s="3">
        <v>2412</v>
      </c>
      <c r="E1163" s="3">
        <v>2410</v>
      </c>
      <c r="F1163" s="3">
        <v>27034</v>
      </c>
      <c r="G1163" s="3">
        <v>3696</v>
      </c>
      <c r="H1163" s="3">
        <v>13.938800000000001</v>
      </c>
      <c r="I1163" s="30">
        <v>484.97368999999998</v>
      </c>
      <c r="J1163" s="30">
        <v>484.97256820000001</v>
      </c>
      <c r="K1163" s="30">
        <v>1.1199999999999999E-3</v>
      </c>
      <c r="L1163" s="3">
        <v>6</v>
      </c>
      <c r="M1163" s="3">
        <v>3</v>
      </c>
      <c r="N1163" s="10">
        <f t="shared" si="126"/>
        <v>-1</v>
      </c>
      <c r="O1163" s="35">
        <v>3</v>
      </c>
      <c r="P1163" s="17"/>
      <c r="Q1163" s="40">
        <v>1452.9009100000001</v>
      </c>
      <c r="R1163" s="40">
        <v>484.97181999999998</v>
      </c>
      <c r="S1163" s="18">
        <f t="shared" si="127"/>
        <v>3.8558941424611182</v>
      </c>
      <c r="T1163" s="18">
        <f t="shared" si="128"/>
        <v>1.5427700521491829</v>
      </c>
      <c r="U1163" s="18">
        <f t="shared" si="129"/>
        <v>1.6083408723010113</v>
      </c>
      <c r="V1163" s="30">
        <v>484.9726</v>
      </c>
      <c r="X1163" s="3" t="s">
        <v>47</v>
      </c>
      <c r="Y1163" s="3" t="s">
        <v>47</v>
      </c>
      <c r="AA1163" s="3" t="s">
        <v>47</v>
      </c>
      <c r="AB1163" s="12" t="s">
        <v>48</v>
      </c>
      <c r="AC1163" s="3" t="s">
        <v>47</v>
      </c>
      <c r="AF1163" s="3" t="s">
        <v>47</v>
      </c>
      <c r="AL1163" s="3" t="s">
        <v>52</v>
      </c>
      <c r="AU1163" s="3">
        <v>0</v>
      </c>
      <c r="AV1163" s="3">
        <v>5</v>
      </c>
      <c r="AW1163" s="3">
        <v>1</v>
      </c>
      <c r="AX1163" s="3">
        <v>5</v>
      </c>
      <c r="AY1163" s="3">
        <v>100</v>
      </c>
      <c r="AZ1163" s="6" t="str">
        <f t="shared" si="130"/>
        <v>1287.6</v>
      </c>
      <c r="BC1163" s="12" t="s">
        <v>1996</v>
      </c>
      <c r="BJ1163" s="12">
        <f t="shared" si="131"/>
        <v>0</v>
      </c>
      <c r="BK1163" s="12">
        <f t="shared" si="132"/>
        <v>0</v>
      </c>
      <c r="CQ1163" s="3" t="str">
        <f>CONCATENATE(baseURL!$A$1,baseURL!$B$1,baseURL!$C$1,".",C1163,".",L1163,".pkl&amp;seq=",BC1163)</f>
        <v>http://proteomics.broadinstitute.org/millscripts/viewfeed.pl?side=xl&amp;cycle=1&amp;fixedMods=iaaC&amp;file=msdataSM/iPRG2012_nd/cpick_in/iPRG2012_nd.1287.6.6.pkl&amp;seq=AKALGLKVTNPKGR</v>
      </c>
    </row>
    <row r="1164" spans="1:95" x14ac:dyDescent="0.2">
      <c r="A1164" s="3">
        <v>2865</v>
      </c>
      <c r="B1164" s="13" t="s">
        <v>1997</v>
      </c>
      <c r="C1164" s="13" t="s">
        <v>1998</v>
      </c>
      <c r="D1164" s="7">
        <v>2413</v>
      </c>
      <c r="E1164" s="7">
        <v>2411</v>
      </c>
      <c r="F1164" s="7">
        <v>27035</v>
      </c>
      <c r="G1164" s="7">
        <v>3697</v>
      </c>
      <c r="H1164" s="7">
        <v>13.9404</v>
      </c>
      <c r="I1164" s="31">
        <v>494.59643</v>
      </c>
      <c r="J1164" s="31">
        <v>494.92362730000002</v>
      </c>
      <c r="K1164" s="31">
        <v>-0.32719999999999999</v>
      </c>
      <c r="L1164" s="7">
        <v>3</v>
      </c>
      <c r="M1164" s="7">
        <v>3</v>
      </c>
      <c r="N1164" s="26">
        <f t="shared" si="126"/>
        <v>1</v>
      </c>
      <c r="O1164" s="36">
        <v>3</v>
      </c>
      <c r="P1164" s="16"/>
      <c r="Q1164" s="41">
        <v>1481.7706800000001</v>
      </c>
      <c r="R1164" s="41">
        <v>494.59508</v>
      </c>
      <c r="S1164" s="27">
        <f t="shared" si="127"/>
        <v>2.7295055179323313</v>
      </c>
      <c r="T1164" s="27">
        <f t="shared" si="128"/>
        <v>664.2753098151021</v>
      </c>
      <c r="U1164" s="27">
        <f t="shared" si="129"/>
        <v>664.01792755397844</v>
      </c>
      <c r="V1164" s="31">
        <v>494.92349999999999</v>
      </c>
      <c r="W1164" s="7" t="s">
        <v>47</v>
      </c>
      <c r="X1164" s="7"/>
      <c r="Y1164" s="7"/>
      <c r="Z1164" s="7" t="s">
        <v>47</v>
      </c>
      <c r="AA1164" s="7" t="s">
        <v>47</v>
      </c>
      <c r="AB1164" s="25" t="s">
        <v>48</v>
      </c>
      <c r="AC1164" s="7" t="s">
        <v>47</v>
      </c>
      <c r="AD1164" s="7"/>
      <c r="AE1164" s="7" t="s">
        <v>48</v>
      </c>
      <c r="AF1164" s="7" t="s">
        <v>47</v>
      </c>
      <c r="AG1164" s="7" t="s">
        <v>47</v>
      </c>
      <c r="AH1164" s="7" t="s">
        <v>48</v>
      </c>
      <c r="AI1164" s="7" t="s">
        <v>48</v>
      </c>
      <c r="AJ1164" s="7"/>
      <c r="AK1164" s="7"/>
      <c r="AL1164" s="7"/>
      <c r="AM1164" s="7"/>
      <c r="AN1164" s="7"/>
      <c r="AO1164" s="7" t="s">
        <v>48</v>
      </c>
      <c r="AP1164" s="7"/>
      <c r="AQ1164" s="7"/>
      <c r="AR1164" s="7"/>
      <c r="AS1164" s="7"/>
      <c r="AT1164" s="7"/>
      <c r="AU1164" s="3">
        <v>0</v>
      </c>
      <c r="AV1164" s="3">
        <v>6</v>
      </c>
      <c r="AW1164" s="3">
        <v>3</v>
      </c>
      <c r="AX1164" s="3">
        <v>2</v>
      </c>
      <c r="AY1164" s="3">
        <v>33.33</v>
      </c>
      <c r="AZ1164" s="14" t="str">
        <f t="shared" si="130"/>
        <v>1287.7</v>
      </c>
      <c r="BA1164" s="15"/>
      <c r="BC1164" s="12" t="s">
        <v>1999</v>
      </c>
      <c r="BJ1164" s="12">
        <f t="shared" si="131"/>
        <v>0</v>
      </c>
      <c r="BK1164" s="12">
        <f t="shared" si="132"/>
        <v>0</v>
      </c>
      <c r="BP1164" s="3" t="s">
        <v>54</v>
      </c>
      <c r="BR1164" s="3" t="s">
        <v>54</v>
      </c>
      <c r="CQ1164" s="3" t="str">
        <f>CONCATENATE(baseURL!$A$1,baseURL!$B$1,baseURL!$C$1,".",C1164,".",L1164,".pkl&amp;seq=",BC1164,"&amp;varMods=Deamidated-N")</f>
        <v>http://proteomics.broadinstitute.org/millscripts/viewfeed.pl?side=xl&amp;cycle=1&amp;fixedMods=iaaC&amp;file=msdataSM/iPRG2012_nd/cpick_in/iPRG2012_nd.1287.7.3.pkl&amp;seq=HGLDVSDNNKALAK&amp;varMods=Deamidated-N</v>
      </c>
    </row>
    <row r="1165" spans="1:95" x14ac:dyDescent="0.2">
      <c r="A1165" s="3">
        <v>3130</v>
      </c>
      <c r="B1165" s="2" t="s">
        <v>2003</v>
      </c>
      <c r="C1165" s="2" t="s">
        <v>2004</v>
      </c>
      <c r="D1165" s="3">
        <v>2430</v>
      </c>
      <c r="E1165" s="3">
        <v>2428</v>
      </c>
      <c r="F1165" s="3">
        <v>27063</v>
      </c>
      <c r="G1165" s="3">
        <v>3715</v>
      </c>
      <c r="H1165" s="3">
        <v>13.968400000000001</v>
      </c>
      <c r="I1165" s="30">
        <v>641.83573999999999</v>
      </c>
      <c r="J1165" s="30">
        <v>641.83434939999995</v>
      </c>
      <c r="K1165" s="30">
        <v>1.39E-3</v>
      </c>
      <c r="L1165" s="3">
        <v>2</v>
      </c>
      <c r="M1165" s="3">
        <v>2</v>
      </c>
      <c r="N1165" s="10">
        <f t="shared" si="126"/>
        <v>1</v>
      </c>
      <c r="O1165" s="35">
        <v>2</v>
      </c>
      <c r="P1165" s="17"/>
      <c r="Q1165" s="40">
        <v>1282.66463</v>
      </c>
      <c r="R1165" s="40">
        <v>641.83595000000003</v>
      </c>
      <c r="S1165" s="18">
        <f t="shared" si="127"/>
        <v>-0.32718640960861595</v>
      </c>
      <c r="T1165" s="18">
        <f t="shared" si="128"/>
        <v>-2.4937836530882027</v>
      </c>
      <c r="U1165" s="18">
        <f t="shared" si="129"/>
        <v>-2.7265534129327929</v>
      </c>
      <c r="V1165" s="30">
        <v>641.83420000000001</v>
      </c>
      <c r="W1165" s="3" t="s">
        <v>47</v>
      </c>
      <c r="X1165" s="3" t="s">
        <v>47</v>
      </c>
      <c r="Y1165" s="3" t="s">
        <v>47</v>
      </c>
      <c r="Z1165" s="3" t="s">
        <v>47</v>
      </c>
      <c r="AA1165" s="3" t="s">
        <v>47</v>
      </c>
      <c r="AB1165" s="12" t="s">
        <v>48</v>
      </c>
      <c r="AC1165" s="3" t="s">
        <v>47</v>
      </c>
      <c r="AD1165" s="3" t="s">
        <v>47</v>
      </c>
      <c r="AF1165" s="3" t="s">
        <v>48</v>
      </c>
      <c r="AG1165" s="3" t="s">
        <v>48</v>
      </c>
      <c r="AH1165" s="3" t="s">
        <v>48</v>
      </c>
      <c r="AI1165" s="3" t="s">
        <v>48</v>
      </c>
      <c r="AK1165" s="3" t="s">
        <v>52</v>
      </c>
      <c r="AM1165" s="3" t="s">
        <v>48</v>
      </c>
      <c r="AP1165" s="3" t="s">
        <v>52</v>
      </c>
      <c r="AU1165" s="3">
        <v>0</v>
      </c>
      <c r="AV1165" s="3">
        <v>7</v>
      </c>
      <c r="AW1165" s="3">
        <v>1</v>
      </c>
      <c r="AX1165" s="3">
        <v>7</v>
      </c>
      <c r="AY1165" s="3">
        <v>100</v>
      </c>
      <c r="AZ1165" s="6" t="str">
        <f t="shared" si="130"/>
        <v>1288.14</v>
      </c>
      <c r="BC1165" s="12" t="s">
        <v>2005</v>
      </c>
      <c r="BJ1165" s="12">
        <f t="shared" si="131"/>
        <v>0</v>
      </c>
      <c r="BK1165" s="12">
        <f t="shared" si="132"/>
        <v>0</v>
      </c>
      <c r="CQ1165" s="3" t="str">
        <f>CONCATENATE(baseURL!$A$1,baseURL!$B$1,baseURL!$C$1,".",C1165,".",L1165,".pkl&amp;seq=",BC1165)</f>
        <v>http://proteomics.broadinstitute.org/millscripts/viewfeed.pl?side=xl&amp;cycle=1&amp;fixedMods=iaaC&amp;file=msdataSM/iPRG2012_nd/cpick_in/iPRG2012_nd.1288.14.2.pkl&amp;seq=GMTSKPAGFMKK</v>
      </c>
    </row>
    <row r="1166" spans="1:95" x14ac:dyDescent="0.2">
      <c r="A1166" s="3">
        <v>2853</v>
      </c>
      <c r="B1166" s="2" t="s">
        <v>2006</v>
      </c>
      <c r="C1166" s="2" t="s">
        <v>2007</v>
      </c>
      <c r="D1166" s="3">
        <v>2418</v>
      </c>
      <c r="E1166" s="3">
        <v>2416</v>
      </c>
      <c r="F1166" s="3">
        <v>27051</v>
      </c>
      <c r="G1166" s="3">
        <v>3703</v>
      </c>
      <c r="H1166" s="3">
        <v>13.955</v>
      </c>
      <c r="I1166" s="30">
        <v>415.19821999999999</v>
      </c>
      <c r="J1166" s="30">
        <v>415.19762500000002</v>
      </c>
      <c r="K1166" s="30">
        <v>5.9999999999999995E-4</v>
      </c>
      <c r="L1166" s="3">
        <v>2</v>
      </c>
      <c r="M1166" s="3">
        <v>2</v>
      </c>
      <c r="N1166" s="10">
        <f t="shared" si="126"/>
        <v>1</v>
      </c>
      <c r="O1166" s="35">
        <v>2</v>
      </c>
      <c r="P1166" s="17"/>
      <c r="Q1166" s="40">
        <v>829.38725999999997</v>
      </c>
      <c r="R1166" s="40">
        <v>415.19727</v>
      </c>
      <c r="S1166" s="18">
        <f t="shared" si="127"/>
        <v>2.28806899426122</v>
      </c>
      <c r="T1166" s="18">
        <f t="shared" si="128"/>
        <v>0.85501525579203796</v>
      </c>
      <c r="U1166" s="18">
        <f t="shared" si="129"/>
        <v>0.79480291385220658</v>
      </c>
      <c r="V1166" s="30">
        <v>415.19760000000002</v>
      </c>
      <c r="W1166" s="3" t="s">
        <v>48</v>
      </c>
      <c r="Z1166" s="3" t="s">
        <v>47</v>
      </c>
      <c r="AA1166" s="3" t="s">
        <v>47</v>
      </c>
      <c r="AB1166" s="12" t="s">
        <v>47</v>
      </c>
      <c r="AE1166" s="3" t="s">
        <v>48</v>
      </c>
      <c r="AF1166" s="3" t="s">
        <v>48</v>
      </c>
      <c r="AK1166" s="3" t="s">
        <v>52</v>
      </c>
      <c r="AL1166" s="3" t="s">
        <v>48</v>
      </c>
      <c r="AU1166" s="3">
        <v>0</v>
      </c>
      <c r="AV1166" s="3">
        <v>3</v>
      </c>
      <c r="AW1166" s="3">
        <v>1</v>
      </c>
      <c r="AX1166" s="3">
        <v>3</v>
      </c>
      <c r="AY1166" s="3">
        <v>100</v>
      </c>
      <c r="AZ1166" s="6" t="str">
        <f t="shared" si="130"/>
        <v>1288.2</v>
      </c>
      <c r="BC1166" s="12" t="s">
        <v>1851</v>
      </c>
      <c r="BJ1166" s="12">
        <f t="shared" si="131"/>
        <v>0</v>
      </c>
      <c r="BK1166" s="12">
        <f t="shared" si="132"/>
        <v>0</v>
      </c>
      <c r="CQ1166" s="3" t="str">
        <f>CONCATENATE(baseURL!$A$1,baseURL!$B$1,baseURL!$C$1,".",C1166,".",L1166,".pkl&amp;seq=",BC1166)</f>
        <v>http://proteomics.broadinstitute.org/millscripts/viewfeed.pl?side=xl&amp;cycle=1&amp;fixedMods=iaaC&amp;file=msdataSM/iPRG2012_nd/cpick_in/iPRG2012_nd.1288.2.2.pkl&amp;seq=MNPGPSVQ</v>
      </c>
    </row>
    <row r="1167" spans="1:95" x14ac:dyDescent="0.2">
      <c r="A1167" s="3">
        <v>6411</v>
      </c>
      <c r="B1167" s="2" t="s">
        <v>2008</v>
      </c>
      <c r="C1167" s="2" t="s">
        <v>1997</v>
      </c>
      <c r="D1167" s="3">
        <v>2424</v>
      </c>
      <c r="E1167" s="3">
        <v>2422</v>
      </c>
      <c r="F1167" s="3">
        <v>27057</v>
      </c>
      <c r="G1167" s="3">
        <v>3709</v>
      </c>
      <c r="H1167" s="3">
        <v>13.96</v>
      </c>
      <c r="I1167" s="30">
        <v>461.24479000000002</v>
      </c>
      <c r="J1167" s="30">
        <v>461.24309490000002</v>
      </c>
      <c r="K1167" s="30">
        <v>1.6999999999999999E-3</v>
      </c>
      <c r="L1167" s="3">
        <v>2</v>
      </c>
      <c r="M1167" s="3">
        <v>2</v>
      </c>
      <c r="N1167" s="10">
        <f t="shared" si="126"/>
        <v>1</v>
      </c>
      <c r="O1167" s="35">
        <v>2</v>
      </c>
      <c r="P1167" s="17"/>
      <c r="Q1167" s="40">
        <v>921.47886000000005</v>
      </c>
      <c r="R1167" s="40">
        <v>461.24306999999999</v>
      </c>
      <c r="S1167" s="18">
        <f t="shared" si="127"/>
        <v>3.7290533167996665</v>
      </c>
      <c r="T1167" s="18">
        <f t="shared" si="128"/>
        <v>5.3984550983244069E-2</v>
      </c>
      <c r="U1167" s="18">
        <f t="shared" si="129"/>
        <v>-1.0189854993530327</v>
      </c>
      <c r="V1167" s="30">
        <v>461.24259999999998</v>
      </c>
      <c r="W1167" s="3" t="s">
        <v>47</v>
      </c>
      <c r="X1167" s="3" t="s">
        <v>47</v>
      </c>
      <c r="Y1167" s="3" t="s">
        <v>47</v>
      </c>
      <c r="Z1167" s="3" t="s">
        <v>47</v>
      </c>
      <c r="AA1167" s="3" t="s">
        <v>47</v>
      </c>
      <c r="AB1167" s="12" t="s">
        <v>47</v>
      </c>
      <c r="AC1167" s="3" t="s">
        <v>47</v>
      </c>
      <c r="AD1167" s="3" t="s">
        <v>47</v>
      </c>
      <c r="AE1167" s="3" t="s">
        <v>47</v>
      </c>
      <c r="AF1167" s="3" t="s">
        <v>47</v>
      </c>
      <c r="AG1167" s="3" t="s">
        <v>47</v>
      </c>
      <c r="AH1167" s="3" t="s">
        <v>47</v>
      </c>
      <c r="AI1167" s="3" t="s">
        <v>47</v>
      </c>
      <c r="AJ1167" s="3" t="s">
        <v>47</v>
      </c>
      <c r="AK1167" s="3" t="s">
        <v>47</v>
      </c>
      <c r="AL1167" s="3" t="s">
        <v>47</v>
      </c>
      <c r="AU1167" s="3">
        <v>0</v>
      </c>
      <c r="AV1167" s="3">
        <v>16</v>
      </c>
      <c r="AW1167" s="3">
        <v>1</v>
      </c>
      <c r="AX1167" s="3">
        <v>16</v>
      </c>
      <c r="AY1167" s="3">
        <v>100</v>
      </c>
      <c r="AZ1167" s="6" t="str">
        <f t="shared" si="130"/>
        <v>1288.8</v>
      </c>
      <c r="BC1167" s="12" t="s">
        <v>1930</v>
      </c>
      <c r="BJ1167" s="12">
        <f t="shared" si="131"/>
        <v>0</v>
      </c>
      <c r="BK1167" s="12">
        <f t="shared" si="132"/>
        <v>0</v>
      </c>
      <c r="CQ1167" s="3" t="str">
        <f>CONCATENATE(baseURL!$A$1,baseURL!$B$1,baseURL!$C$1,".",C1167,".",L1167,".pkl&amp;seq=",BC1167)</f>
        <v>http://proteomics.broadinstitute.org/millscripts/viewfeed.pl?side=xl&amp;cycle=1&amp;fixedMods=iaaC&amp;file=msdataSM/iPRG2012_nd/cpick_in/iPRG2012_nd.1288.8.2.pkl&amp;seq=YSLASQPR</v>
      </c>
    </row>
    <row r="1168" spans="1:95" x14ac:dyDescent="0.2">
      <c r="A1168" s="3">
        <v>996</v>
      </c>
      <c r="B1168" s="2" t="s">
        <v>2010</v>
      </c>
      <c r="C1168" s="2" t="s">
        <v>2011</v>
      </c>
      <c r="D1168" s="3">
        <v>2433</v>
      </c>
      <c r="E1168" s="3">
        <v>2431</v>
      </c>
      <c r="F1168" s="3">
        <v>27072</v>
      </c>
      <c r="G1168" s="3">
        <v>3719</v>
      </c>
      <c r="H1168" s="3">
        <v>13.979699999999999</v>
      </c>
      <c r="I1168" s="30">
        <v>408.22118999999998</v>
      </c>
      <c r="J1168" s="30">
        <v>408.22225079999998</v>
      </c>
      <c r="K1168" s="30">
        <v>-1.06E-3</v>
      </c>
      <c r="L1168" s="3">
        <v>0</v>
      </c>
      <c r="M1168" s="3">
        <v>2</v>
      </c>
      <c r="N1168" s="10">
        <f t="shared" si="126"/>
        <v>1</v>
      </c>
      <c r="O1168" s="35">
        <v>2</v>
      </c>
      <c r="P1168" s="17"/>
      <c r="Q1168" s="40">
        <v>815.43699000000004</v>
      </c>
      <c r="R1168" s="40">
        <v>408.22212999999999</v>
      </c>
      <c r="S1168" s="18">
        <f t="shared" si="127"/>
        <v>-2.3026679127223009</v>
      </c>
      <c r="T1168" s="18">
        <f t="shared" si="128"/>
        <v>0.29591732322447856</v>
      </c>
      <c r="U1168" s="18">
        <f t="shared" si="129"/>
        <v>-7.3489401422457676E-2</v>
      </c>
      <c r="V1168" s="30">
        <v>408.22210000000001</v>
      </c>
      <c r="W1168" s="3" t="s">
        <v>47</v>
      </c>
      <c r="X1168" s="3" t="s">
        <v>65</v>
      </c>
      <c r="Z1168" s="3" t="s">
        <v>47</v>
      </c>
      <c r="AA1168" s="3" t="s">
        <v>47</v>
      </c>
      <c r="AB1168" s="12" t="s">
        <v>47</v>
      </c>
      <c r="AC1168" s="3" t="s">
        <v>52</v>
      </c>
      <c r="AF1168" s="3" t="s">
        <v>47</v>
      </c>
      <c r="AG1168" s="3" t="s">
        <v>48</v>
      </c>
      <c r="AK1168" s="3" t="s">
        <v>48</v>
      </c>
      <c r="AL1168" s="3" t="s">
        <v>48</v>
      </c>
      <c r="AP1168" s="3" t="s">
        <v>47</v>
      </c>
      <c r="AU1168" s="3">
        <v>1</v>
      </c>
      <c r="AV1168" s="3">
        <v>6</v>
      </c>
      <c r="AW1168" s="3">
        <v>1</v>
      </c>
      <c r="AX1168" s="3">
        <v>6</v>
      </c>
      <c r="AY1168" s="3">
        <v>100</v>
      </c>
      <c r="AZ1168" s="6" t="str">
        <f t="shared" si="130"/>
        <v>1289.2</v>
      </c>
      <c r="BB1168" s="12" t="s">
        <v>79</v>
      </c>
      <c r="BC1168" s="12" t="s">
        <v>1858</v>
      </c>
      <c r="BJ1168" s="12">
        <f t="shared" si="131"/>
        <v>0</v>
      </c>
      <c r="BK1168" s="12">
        <f t="shared" si="132"/>
        <v>0</v>
      </c>
      <c r="BT1168" s="3" t="s">
        <v>2012</v>
      </c>
      <c r="CQ1168" s="3" t="str">
        <f>CONCATENATE(baseURL!$A$1,baseURL!$B$1,"+Acetyl",baseURL!$C$1,".",C1168,".",L1168,".pkl&amp;seq=",BC1168)</f>
        <v>http://proteomics.broadinstitute.org/millscripts/viewfeed.pl?side=xl&amp;cycle=1&amp;fixedMods=iaaC+Acetyl&amp;file=msdataSM/iPRG2012_nd/cpick_in/iPRG2012_nd.1289.2.0.pkl&amp;seq=SNVVQAR</v>
      </c>
    </row>
    <row r="1169" spans="1:98" x14ac:dyDescent="0.2">
      <c r="A1169" s="3">
        <v>4143</v>
      </c>
      <c r="B1169" s="2" t="s">
        <v>2013</v>
      </c>
      <c r="C1169" s="2" t="s">
        <v>2014</v>
      </c>
      <c r="D1169" s="3">
        <v>2435</v>
      </c>
      <c r="E1169" s="3">
        <v>2433</v>
      </c>
      <c r="F1169" s="3">
        <v>27074</v>
      </c>
      <c r="G1169" s="3">
        <v>3721</v>
      </c>
      <c r="H1169" s="3">
        <v>13.981400000000001</v>
      </c>
      <c r="I1169" s="30">
        <v>446.93524000000002</v>
      </c>
      <c r="J1169" s="30">
        <v>446.93540250000001</v>
      </c>
      <c r="K1169" s="30">
        <v>-1.6000000000000001E-4</v>
      </c>
      <c r="L1169" s="3">
        <v>3</v>
      </c>
      <c r="M1169" s="3">
        <v>3</v>
      </c>
      <c r="N1169" s="10">
        <f t="shared" si="126"/>
        <v>1</v>
      </c>
      <c r="O1169" s="35">
        <v>3</v>
      </c>
      <c r="P1169" s="17"/>
      <c r="Q1169" s="40">
        <v>1338.7892300000001</v>
      </c>
      <c r="R1169" s="40">
        <v>446.93459000000001</v>
      </c>
      <c r="S1169" s="18">
        <f t="shared" si="127"/>
        <v>1.4543515193294099</v>
      </c>
      <c r="T1169" s="18">
        <f t="shared" si="128"/>
        <v>1.8179393991299662</v>
      </c>
      <c r="U1169" s="18">
        <f t="shared" si="129"/>
        <v>1.3648529642663603</v>
      </c>
      <c r="V1169" s="30">
        <v>446.93520000000001</v>
      </c>
      <c r="W1169" s="3" t="s">
        <v>47</v>
      </c>
      <c r="X1169" s="3" t="s">
        <v>47</v>
      </c>
      <c r="Y1169" s="3" t="s">
        <v>47</v>
      </c>
      <c r="Z1169" s="3" t="s">
        <v>47</v>
      </c>
      <c r="AB1169" s="12" t="s">
        <v>47</v>
      </c>
      <c r="AC1169" s="3" t="s">
        <v>47</v>
      </c>
      <c r="AD1169" s="3" t="s">
        <v>47</v>
      </c>
      <c r="AE1169" s="3" t="s">
        <v>48</v>
      </c>
      <c r="AF1169" s="3" t="s">
        <v>47</v>
      </c>
      <c r="AG1169" s="3" t="s">
        <v>47</v>
      </c>
      <c r="AH1169" s="3" t="s">
        <v>47</v>
      </c>
      <c r="AI1169" s="3" t="s">
        <v>48</v>
      </c>
      <c r="AK1169" s="3" t="s">
        <v>52</v>
      </c>
      <c r="AL1169" s="3" t="s">
        <v>48</v>
      </c>
      <c r="AM1169" s="3" t="s">
        <v>47</v>
      </c>
      <c r="AU1169" s="3">
        <v>0</v>
      </c>
      <c r="AV1169" s="3">
        <v>11</v>
      </c>
      <c r="AW1169" s="3">
        <v>1</v>
      </c>
      <c r="AX1169" s="3">
        <v>11</v>
      </c>
      <c r="AY1169" s="3">
        <v>100</v>
      </c>
      <c r="AZ1169" s="6" t="str">
        <f t="shared" si="130"/>
        <v>1289.4</v>
      </c>
      <c r="BC1169" s="12" t="s">
        <v>2015</v>
      </c>
      <c r="BJ1169" s="12">
        <f t="shared" si="131"/>
        <v>0</v>
      </c>
      <c r="BK1169" s="12">
        <f t="shared" si="132"/>
        <v>0</v>
      </c>
      <c r="CQ1169" s="3" t="str">
        <f>CONCATENATE(baseURL!$A$1,baseURL!$B$1,baseURL!$C$1,".",C1169,".",L1169,".pkl&amp;seq=",BC1169)</f>
        <v>http://proteomics.broadinstitute.org/millscripts/viewfeed.pl?side=xl&amp;cycle=1&amp;fixedMods=iaaC&amp;file=msdataSM/iPRG2012_nd/cpick_in/iPRG2012_nd.1289.4.3.pkl&amp;seq=APGKKVAPAPFGAK</v>
      </c>
    </row>
    <row r="1170" spans="1:98" x14ac:dyDescent="0.2">
      <c r="A1170" s="3">
        <v>5619</v>
      </c>
      <c r="B1170" s="2" t="s">
        <v>2016</v>
      </c>
      <c r="C1170" s="2" t="s">
        <v>2017</v>
      </c>
      <c r="D1170" s="3">
        <v>2438</v>
      </c>
      <c r="E1170" s="3">
        <v>2436</v>
      </c>
      <c r="F1170" s="3">
        <v>27077</v>
      </c>
      <c r="G1170" s="3">
        <v>3724</v>
      </c>
      <c r="H1170" s="3">
        <v>13.9864</v>
      </c>
      <c r="I1170" s="30">
        <v>490.76927999999998</v>
      </c>
      <c r="J1170" s="30">
        <v>490.76948370000002</v>
      </c>
      <c r="K1170" s="30">
        <v>-2.0000000000000001E-4</v>
      </c>
      <c r="L1170" s="3">
        <v>2</v>
      </c>
      <c r="M1170" s="3">
        <v>2</v>
      </c>
      <c r="N1170" s="10">
        <f t="shared" si="126"/>
        <v>1</v>
      </c>
      <c r="O1170" s="35">
        <v>2</v>
      </c>
      <c r="P1170" s="17"/>
      <c r="Q1170" s="40">
        <v>980.53123000000005</v>
      </c>
      <c r="R1170" s="40">
        <v>490.76925</v>
      </c>
      <c r="S1170" s="18">
        <f t="shared" si="127"/>
        <v>6.1128524211940136E-2</v>
      </c>
      <c r="T1170" s="18">
        <f t="shared" si="128"/>
        <v>0.47619120395964731</v>
      </c>
      <c r="U1170" s="18">
        <f t="shared" si="129"/>
        <v>-0.30564262129135095</v>
      </c>
      <c r="V1170" s="30">
        <v>490.76909999999998</v>
      </c>
      <c r="W1170" s="3" t="s">
        <v>47</v>
      </c>
      <c r="X1170" s="3" t="s">
        <v>47</v>
      </c>
      <c r="Y1170" s="3" t="s">
        <v>47</v>
      </c>
      <c r="Z1170" s="3" t="s">
        <v>47</v>
      </c>
      <c r="AA1170" s="3" t="s">
        <v>48</v>
      </c>
      <c r="AB1170" s="12" t="s">
        <v>47</v>
      </c>
      <c r="AC1170" s="3" t="s">
        <v>47</v>
      </c>
      <c r="AD1170" s="3" t="s">
        <v>47</v>
      </c>
      <c r="AE1170" s="3" t="s">
        <v>47</v>
      </c>
      <c r="AF1170" s="3" t="s">
        <v>47</v>
      </c>
      <c r="AH1170" s="3" t="s">
        <v>47</v>
      </c>
      <c r="AI1170" s="3" t="s">
        <v>47</v>
      </c>
      <c r="AJ1170" s="3" t="s">
        <v>47</v>
      </c>
      <c r="AK1170" s="3" t="s">
        <v>48</v>
      </c>
      <c r="AL1170" s="3" t="s">
        <v>48</v>
      </c>
      <c r="AM1170" s="3" t="s">
        <v>47</v>
      </c>
      <c r="AU1170" s="3">
        <v>0</v>
      </c>
      <c r="AV1170" s="3">
        <v>13</v>
      </c>
      <c r="AW1170" s="3">
        <v>1</v>
      </c>
      <c r="AX1170" s="3">
        <v>13</v>
      </c>
      <c r="AY1170" s="3">
        <v>100</v>
      </c>
      <c r="AZ1170" s="6" t="str">
        <f t="shared" si="130"/>
        <v>1289.7</v>
      </c>
      <c r="BC1170" s="12" t="s">
        <v>2018</v>
      </c>
      <c r="BJ1170" s="12">
        <f t="shared" si="131"/>
        <v>0</v>
      </c>
      <c r="BK1170" s="12">
        <f t="shared" si="132"/>
        <v>0</v>
      </c>
      <c r="CQ1170" s="3" t="str">
        <f>CONCATENATE(baseURL!$A$1,baseURL!$B$1,baseURL!$C$1,".",C1170,".",L1170,".pkl&amp;seq=",BC1170)</f>
        <v>http://proteomics.broadinstitute.org/millscripts/viewfeed.pl?side=xl&amp;cycle=1&amp;fixedMods=iaaC&amp;file=msdataSM/iPRG2012_nd/cpick_in/iPRG2012_nd.1289.7.2.pkl&amp;seq=LGHPAPNFK</v>
      </c>
    </row>
    <row r="1171" spans="1:98" x14ac:dyDescent="0.2">
      <c r="A1171" s="3">
        <v>2337</v>
      </c>
      <c r="B1171" s="2" t="s">
        <v>2019</v>
      </c>
      <c r="C1171" s="2" t="s">
        <v>2020</v>
      </c>
      <c r="D1171" s="3">
        <v>2439</v>
      </c>
      <c r="E1171" s="3">
        <v>2437</v>
      </c>
      <c r="F1171" s="3">
        <v>27078</v>
      </c>
      <c r="G1171" s="3">
        <v>3725</v>
      </c>
      <c r="H1171" s="3">
        <v>13.988099999999999</v>
      </c>
      <c r="I1171" s="30">
        <v>495.25461999999999</v>
      </c>
      <c r="J1171" s="30">
        <v>495.25139719999999</v>
      </c>
      <c r="K1171" s="30">
        <v>3.2200000000000002E-3</v>
      </c>
      <c r="L1171" s="3">
        <v>3</v>
      </c>
      <c r="M1171" s="3">
        <v>3</v>
      </c>
      <c r="N1171" s="10">
        <f t="shared" si="126"/>
        <v>1</v>
      </c>
      <c r="O1171" s="35">
        <v>3</v>
      </c>
      <c r="P1171" s="17"/>
      <c r="Q1171" s="40">
        <v>1483.7387100000001</v>
      </c>
      <c r="R1171" s="40">
        <v>495.25108999999998</v>
      </c>
      <c r="S1171" s="18">
        <f t="shared" si="127"/>
        <v>7.1276975887362983</v>
      </c>
      <c r="T1171" s="18">
        <f t="shared" si="128"/>
        <v>0.62029141623662809</v>
      </c>
      <c r="U1171" s="18">
        <f t="shared" si="129"/>
        <v>0.22210955660187198</v>
      </c>
      <c r="V1171" s="30">
        <v>495.25119999999998</v>
      </c>
      <c r="W1171" s="3" t="s">
        <v>47</v>
      </c>
      <c r="Z1171" s="3" t="s">
        <v>47</v>
      </c>
      <c r="AA1171" s="3" t="s">
        <v>47</v>
      </c>
      <c r="AB1171" s="12" t="s">
        <v>48</v>
      </c>
      <c r="AC1171" s="3" t="s">
        <v>48</v>
      </c>
      <c r="AF1171" s="3" t="s">
        <v>48</v>
      </c>
      <c r="AG1171" s="3" t="s">
        <v>48</v>
      </c>
      <c r="AH1171" s="3" t="s">
        <v>52</v>
      </c>
      <c r="AI1171" s="3" t="s">
        <v>48</v>
      </c>
      <c r="AK1171" s="3" t="s">
        <v>52</v>
      </c>
      <c r="AL1171" s="3" t="s">
        <v>52</v>
      </c>
      <c r="AP1171" s="3" t="s">
        <v>52</v>
      </c>
      <c r="AU1171" s="3">
        <v>0</v>
      </c>
      <c r="AV1171" s="3">
        <v>3</v>
      </c>
      <c r="AW1171" s="3">
        <v>1</v>
      </c>
      <c r="AX1171" s="3">
        <v>3</v>
      </c>
      <c r="AY1171" s="3">
        <v>100</v>
      </c>
      <c r="AZ1171" s="6" t="str">
        <f t="shared" si="130"/>
        <v>1289.8</v>
      </c>
      <c r="BC1171" s="12" t="s">
        <v>2021</v>
      </c>
      <c r="BJ1171" s="12">
        <f t="shared" si="131"/>
        <v>0</v>
      </c>
      <c r="BK1171" s="12">
        <f t="shared" si="132"/>
        <v>0</v>
      </c>
      <c r="CQ1171" s="3" t="str">
        <f>CONCATENATE(baseURL!$A$1,baseURL!$B$1,baseURL!$C$1,".",C1171,".",L1171,".pkl&amp;seq=",BC1171)</f>
        <v>http://proteomics.broadinstitute.org/millscripts/viewfeed.pl?side=xl&amp;cycle=1&amp;fixedMods=iaaC&amp;file=msdataSM/iPRG2012_nd/cpick_in/iPRG2012_nd.1289.8.3.pkl&amp;seq=TLGHSVQSPDDTVK</v>
      </c>
    </row>
    <row r="1172" spans="1:98" x14ac:dyDescent="0.2">
      <c r="A1172" s="3">
        <v>7823</v>
      </c>
      <c r="B1172" s="2" t="s">
        <v>2009</v>
      </c>
      <c r="C1172" s="2" t="s">
        <v>2008</v>
      </c>
      <c r="D1172" s="3">
        <v>2440</v>
      </c>
      <c r="E1172" s="3">
        <v>2438</v>
      </c>
      <c r="F1172" s="3">
        <v>27079</v>
      </c>
      <c r="G1172" s="3">
        <v>3726</v>
      </c>
      <c r="H1172" s="3">
        <v>13.989699999999999</v>
      </c>
      <c r="I1172" s="30">
        <v>506.25389000000001</v>
      </c>
      <c r="J1172" s="30">
        <v>506.25275570000002</v>
      </c>
      <c r="K1172" s="30">
        <v>1.1299999999999999E-3</v>
      </c>
      <c r="L1172" s="3">
        <v>3</v>
      </c>
      <c r="M1172" s="3">
        <v>3</v>
      </c>
      <c r="N1172" s="10">
        <f t="shared" si="126"/>
        <v>1</v>
      </c>
      <c r="O1172" s="35">
        <v>3</v>
      </c>
      <c r="P1172" s="17"/>
      <c r="Q1172" s="37">
        <v>1516.74713</v>
      </c>
      <c r="R1172" s="37">
        <v>506.25389000000001</v>
      </c>
      <c r="S1172" s="18">
        <f t="shared" si="127"/>
        <v>0</v>
      </c>
      <c r="T1172" s="18">
        <f t="shared" si="128"/>
        <v>-2.2405753761017171</v>
      </c>
      <c r="U1172" s="18">
        <f t="shared" si="129"/>
        <v>-2.7456579148752405</v>
      </c>
      <c r="V1172" s="30">
        <v>506.2525</v>
      </c>
      <c r="W1172" s="3" t="s">
        <v>47</v>
      </c>
      <c r="AE1172" s="3" t="s">
        <v>47</v>
      </c>
      <c r="AH1172" s="3" t="s">
        <v>47</v>
      </c>
      <c r="AK1172" s="3" t="s">
        <v>48</v>
      </c>
      <c r="AL1172" s="3" t="s">
        <v>52</v>
      </c>
      <c r="AP1172" s="3" t="s">
        <v>48</v>
      </c>
      <c r="AU1172" s="3">
        <v>0</v>
      </c>
      <c r="AV1172" s="3">
        <v>3</v>
      </c>
      <c r="AW1172" s="3">
        <v>3</v>
      </c>
      <c r="AX1172" s="3">
        <v>1</v>
      </c>
      <c r="AY1172" s="3">
        <v>33.33</v>
      </c>
      <c r="AZ1172" s="6" t="str">
        <f t="shared" si="130"/>
        <v>1289.9</v>
      </c>
      <c r="BC1172" s="12" t="s">
        <v>20219</v>
      </c>
      <c r="BI1172" s="12" t="s">
        <v>594</v>
      </c>
      <c r="BJ1172" s="12">
        <f t="shared" si="131"/>
        <v>1</v>
      </c>
      <c r="BK1172" s="12">
        <f t="shared" si="132"/>
        <v>1</v>
      </c>
      <c r="BR1172" s="3" t="s">
        <v>594</v>
      </c>
      <c r="CQ1172" s="3" t="str">
        <f>CONCATENATE(baseURL!$A$1,baseURL!$B$1,baseURL!$C$1,".",C1172,".",L1172,".pkl&amp;seq=",BC1172,"&amp;varMods=ReducedCys-C")</f>
        <v>http://proteomics.broadinstitute.org/millscripts/viewfeed.pl?side=xl&amp;cycle=1&amp;fixedMods=iaaC&amp;file=msdataSM/iPRG2012_nd/cpick_in/iPRG2012_nd.1289.9.3.pkl&amp;seq=QCRVcSSHTGLLR&amp;varMods=ReducedCys-C</v>
      </c>
    </row>
    <row r="1173" spans="1:98" x14ac:dyDescent="0.2">
      <c r="A1173" s="3">
        <v>3078</v>
      </c>
      <c r="B1173" s="2" t="s">
        <v>2025</v>
      </c>
      <c r="C1173" s="2" t="s">
        <v>2026</v>
      </c>
      <c r="D1173" s="3">
        <v>2449</v>
      </c>
      <c r="E1173" s="3">
        <v>2447</v>
      </c>
      <c r="F1173" s="3">
        <v>27097</v>
      </c>
      <c r="G1173" s="3">
        <v>3736</v>
      </c>
      <c r="H1173" s="3">
        <v>14.0143</v>
      </c>
      <c r="I1173" s="30">
        <v>619.31293000000005</v>
      </c>
      <c r="J1173" s="30">
        <v>619.31198700000004</v>
      </c>
      <c r="K1173" s="30">
        <v>9.3999999999999997E-4</v>
      </c>
      <c r="L1173" s="3">
        <v>2</v>
      </c>
      <c r="M1173" s="3">
        <v>2</v>
      </c>
      <c r="N1173" s="10">
        <f t="shared" si="126"/>
        <v>1</v>
      </c>
      <c r="O1173" s="35">
        <v>2</v>
      </c>
      <c r="P1173" s="17"/>
      <c r="Q1173" s="40">
        <v>1237.6171400000001</v>
      </c>
      <c r="R1173" s="40">
        <v>619.31221000000005</v>
      </c>
      <c r="S1173" s="18">
        <f t="shared" si="127"/>
        <v>1.162580017599143</v>
      </c>
      <c r="T1173" s="18">
        <f t="shared" si="128"/>
        <v>-0.36007686657011539</v>
      </c>
      <c r="U1173" s="18">
        <f t="shared" si="129"/>
        <v>-0.33908583852760654</v>
      </c>
      <c r="V1173" s="30">
        <v>619.31200000000001</v>
      </c>
      <c r="X1173" s="3" t="s">
        <v>47</v>
      </c>
      <c r="Y1173" s="3" t="s">
        <v>47</v>
      </c>
      <c r="Z1173" s="3" t="s">
        <v>47</v>
      </c>
      <c r="AA1173" s="3" t="s">
        <v>47</v>
      </c>
      <c r="AB1173" s="12" t="s">
        <v>48</v>
      </c>
      <c r="AC1173" s="3" t="s">
        <v>52</v>
      </c>
      <c r="AF1173" s="3" t="s">
        <v>48</v>
      </c>
      <c r="AG1173" s="3" t="s">
        <v>48</v>
      </c>
      <c r="AH1173" s="3" t="s">
        <v>47</v>
      </c>
      <c r="AI1173" s="3" t="s">
        <v>48</v>
      </c>
      <c r="AL1173" s="3" t="s">
        <v>48</v>
      </c>
      <c r="AM1173" s="3" t="s">
        <v>48</v>
      </c>
      <c r="AU1173" s="3">
        <v>0</v>
      </c>
      <c r="AV1173" s="3">
        <v>5</v>
      </c>
      <c r="AW1173" s="3">
        <v>1</v>
      </c>
      <c r="AX1173" s="3">
        <v>5</v>
      </c>
      <c r="AY1173" s="3">
        <v>100</v>
      </c>
      <c r="AZ1173" s="6" t="str">
        <f t="shared" si="130"/>
        <v>1290.6</v>
      </c>
      <c r="BC1173" s="12" t="s">
        <v>2027</v>
      </c>
      <c r="BJ1173" s="12">
        <f t="shared" si="131"/>
        <v>0</v>
      </c>
      <c r="BK1173" s="12">
        <f t="shared" si="132"/>
        <v>0</v>
      </c>
      <c r="CQ1173" s="3" t="str">
        <f>CONCATENATE(baseURL!$A$1,baseURL!$B$1,baseURL!$C$1,".",C1173,".",L1173,".pkl&amp;seq=",BC1173)</f>
        <v>http://proteomics.broadinstitute.org/millscripts/viewfeed.pl?side=xl&amp;cycle=1&amp;fixedMods=iaaC&amp;file=msdataSM/iPRG2012_nd/cpick_in/iPRG2012_nd.1290.6.2.pkl&amp;seq=VLGATTNNEYR</v>
      </c>
    </row>
    <row r="1174" spans="1:98" x14ac:dyDescent="0.2">
      <c r="A1174" s="3">
        <v>2603</v>
      </c>
      <c r="B1174" s="2" t="s">
        <v>2028</v>
      </c>
      <c r="C1174" s="2" t="s">
        <v>2016</v>
      </c>
      <c r="D1174" s="3">
        <v>2451</v>
      </c>
      <c r="E1174" s="3">
        <v>2449</v>
      </c>
      <c r="F1174" s="3">
        <v>27099</v>
      </c>
      <c r="G1174" s="3">
        <v>3738</v>
      </c>
      <c r="H1174" s="3">
        <v>14.019299999999999</v>
      </c>
      <c r="I1174" s="30">
        <v>689.29319999999996</v>
      </c>
      <c r="J1174" s="30">
        <v>689.29073789999995</v>
      </c>
      <c r="K1174" s="30">
        <v>2.4599999999999999E-3</v>
      </c>
      <c r="L1174" s="3">
        <v>3</v>
      </c>
      <c r="M1174" s="3">
        <v>3</v>
      </c>
      <c r="N1174" s="10">
        <f t="shared" si="126"/>
        <v>1</v>
      </c>
      <c r="O1174" s="35">
        <v>3</v>
      </c>
      <c r="P1174" s="17"/>
      <c r="Q1174" s="40">
        <v>2065.8567800000001</v>
      </c>
      <c r="R1174" s="40">
        <v>689.29043999999999</v>
      </c>
      <c r="S1174" s="18">
        <f t="shared" si="127"/>
        <v>4.0041176256072362</v>
      </c>
      <c r="T1174" s="18">
        <f t="shared" si="128"/>
        <v>0.43218356541271902</v>
      </c>
      <c r="U1174" s="18">
        <f t="shared" si="129"/>
        <v>0.52227621204289743</v>
      </c>
      <c r="V1174" s="30">
        <v>689.29079999999999</v>
      </c>
      <c r="W1174" s="3" t="s">
        <v>47</v>
      </c>
      <c r="Y1174" s="3" t="s">
        <v>65</v>
      </c>
      <c r="Z1174" s="3" t="s">
        <v>47</v>
      </c>
      <c r="AA1174" s="3" t="s">
        <v>47</v>
      </c>
      <c r="AB1174" s="12" t="s">
        <v>47</v>
      </c>
      <c r="AC1174" s="3" t="s">
        <v>47</v>
      </c>
      <c r="AD1174" s="3" t="s">
        <v>47</v>
      </c>
      <c r="AE1174" s="3" t="s">
        <v>47</v>
      </c>
      <c r="AF1174" s="3" t="s">
        <v>48</v>
      </c>
      <c r="AG1174" s="3" t="s">
        <v>48</v>
      </c>
      <c r="AH1174" s="3" t="s">
        <v>47</v>
      </c>
      <c r="AI1174" s="3" t="s">
        <v>48</v>
      </c>
      <c r="AJ1174" s="3" t="s">
        <v>47</v>
      </c>
      <c r="AL1174" s="3" t="s">
        <v>52</v>
      </c>
      <c r="AU1174" s="3">
        <v>1</v>
      </c>
      <c r="AV1174" s="3">
        <v>9</v>
      </c>
      <c r="AW1174" s="3">
        <v>1</v>
      </c>
      <c r="AX1174" s="3">
        <v>9</v>
      </c>
      <c r="AY1174" s="3">
        <v>100</v>
      </c>
      <c r="AZ1174" s="6" t="str">
        <f t="shared" si="130"/>
        <v>1290.8</v>
      </c>
      <c r="BC1174" s="12" t="s">
        <v>1940</v>
      </c>
      <c r="BJ1174" s="12">
        <f t="shared" si="131"/>
        <v>0</v>
      </c>
      <c r="BK1174" s="12">
        <f t="shared" si="132"/>
        <v>0</v>
      </c>
      <c r="BU1174" s="3" t="s">
        <v>2029</v>
      </c>
      <c r="CQ1174" s="3" t="str">
        <f>CONCATENATE(baseURL!$A$1,baseURL!$B$1,baseURL!$C$1,".",C1174,".",L1174,".pkl&amp;seq=",BC1174)</f>
        <v>http://proteomics.broadinstitute.org/millscripts/viewfeed.pl?side=xl&amp;cycle=1&amp;fixedMods=iaaC&amp;file=msdataSM/iPRG2012_nd/cpick_in/iPRG2012_nd.1290.8.3.pkl&amp;seq=EALKDEDEDEDDSTTKEP</v>
      </c>
    </row>
    <row r="1175" spans="1:98" x14ac:dyDescent="0.2">
      <c r="A1175" s="3">
        <v>4169</v>
      </c>
      <c r="B1175" s="2" t="s">
        <v>2030</v>
      </c>
      <c r="C1175" s="2" t="s">
        <v>2022</v>
      </c>
      <c r="D1175" s="3">
        <v>2453</v>
      </c>
      <c r="E1175" s="3">
        <v>2451</v>
      </c>
      <c r="F1175" s="3">
        <v>27114</v>
      </c>
      <c r="G1175" s="3">
        <v>3741</v>
      </c>
      <c r="H1175" s="3">
        <v>14.0306</v>
      </c>
      <c r="I1175" s="30">
        <v>424.7294</v>
      </c>
      <c r="J1175" s="30">
        <v>424.72973999999999</v>
      </c>
      <c r="K1175" s="30">
        <v>-3.4000000000000002E-4</v>
      </c>
      <c r="L1175" s="3">
        <v>2</v>
      </c>
      <c r="M1175" s="3">
        <v>2</v>
      </c>
      <c r="N1175" s="10">
        <f t="shared" si="126"/>
        <v>1</v>
      </c>
      <c r="O1175" s="35">
        <v>2</v>
      </c>
      <c r="P1175" s="17"/>
      <c r="Q1175" s="40">
        <v>848.45124999999996</v>
      </c>
      <c r="R1175" s="40">
        <v>424.72926000000001</v>
      </c>
      <c r="S1175" s="18">
        <f t="shared" si="127"/>
        <v>0.32962174536219729</v>
      </c>
      <c r="T1175" s="18">
        <f t="shared" si="128"/>
        <v>1.130131698442034</v>
      </c>
      <c r="U1175" s="18">
        <f t="shared" si="129"/>
        <v>0.80050995307983674</v>
      </c>
      <c r="V1175" s="30">
        <v>424.7296</v>
      </c>
      <c r="W1175" s="3" t="s">
        <v>47</v>
      </c>
      <c r="X1175" s="3" t="s">
        <v>47</v>
      </c>
      <c r="Y1175" s="3" t="s">
        <v>47</v>
      </c>
      <c r="Z1175" s="3" t="s">
        <v>47</v>
      </c>
      <c r="AB1175" s="12" t="s">
        <v>47</v>
      </c>
      <c r="AC1175" s="3" t="s">
        <v>47</v>
      </c>
      <c r="AD1175" s="3" t="s">
        <v>47</v>
      </c>
      <c r="AE1175" s="3" t="s">
        <v>47</v>
      </c>
      <c r="AF1175" s="3" t="s">
        <v>47</v>
      </c>
      <c r="AG1175" s="3" t="s">
        <v>47</v>
      </c>
      <c r="AH1175" s="3" t="s">
        <v>47</v>
      </c>
      <c r="AI1175" s="3" t="s">
        <v>47</v>
      </c>
      <c r="AK1175" s="3" t="s">
        <v>48</v>
      </c>
      <c r="AL1175" s="3" t="s">
        <v>47</v>
      </c>
      <c r="AM1175" s="3" t="s">
        <v>52</v>
      </c>
      <c r="AN1175" s="3" t="s">
        <v>47</v>
      </c>
      <c r="AU1175" s="3">
        <v>0</v>
      </c>
      <c r="AV1175" s="3">
        <v>14</v>
      </c>
      <c r="AW1175" s="3">
        <v>1</v>
      </c>
      <c r="AX1175" s="3">
        <v>14</v>
      </c>
      <c r="AY1175" s="3">
        <v>100</v>
      </c>
      <c r="AZ1175" s="6" t="str">
        <f t="shared" si="130"/>
        <v>1291.2</v>
      </c>
      <c r="BC1175" s="12" t="s">
        <v>2031</v>
      </c>
      <c r="BJ1175" s="12">
        <f t="shared" si="131"/>
        <v>0</v>
      </c>
      <c r="BK1175" s="12">
        <f t="shared" si="132"/>
        <v>0</v>
      </c>
      <c r="CQ1175" s="3" t="str">
        <f>CONCATENATE(baseURL!$A$1,baseURL!$B$1,baseURL!$C$1,".",C1175,".",L1175,".pkl&amp;seq=",BC1175)</f>
        <v>http://proteomics.broadinstitute.org/millscripts/viewfeed.pl?side=xl&amp;cycle=1&amp;fixedMods=iaaC&amp;file=msdataSM/iPRG2012_nd/cpick_in/iPRG2012_nd.1291.2.2.pkl&amp;seq=PVSEAFAK</v>
      </c>
    </row>
    <row r="1176" spans="1:98" x14ac:dyDescent="0.2">
      <c r="A1176" s="3">
        <v>2774</v>
      </c>
      <c r="B1176" s="2" t="s">
        <v>2032</v>
      </c>
      <c r="C1176" s="2" t="s">
        <v>2033</v>
      </c>
      <c r="D1176" s="3">
        <v>2462</v>
      </c>
      <c r="E1176" s="3">
        <v>2460</v>
      </c>
      <c r="F1176" s="3">
        <v>27135</v>
      </c>
      <c r="G1176" s="3">
        <v>3751</v>
      </c>
      <c r="H1176" s="3">
        <v>14.055999999999999</v>
      </c>
      <c r="I1176" s="30">
        <v>415.7208</v>
      </c>
      <c r="J1176" s="30">
        <v>415.72080060000002</v>
      </c>
      <c r="K1176" s="30">
        <v>0</v>
      </c>
      <c r="L1176" s="3">
        <v>2</v>
      </c>
      <c r="M1176" s="3">
        <v>0</v>
      </c>
      <c r="N1176" s="10">
        <f t="shared" si="126"/>
        <v>1</v>
      </c>
      <c r="O1176" s="35">
        <v>2</v>
      </c>
      <c r="P1176" s="17"/>
      <c r="Q1176" s="40">
        <v>830.43665999999996</v>
      </c>
      <c r="R1176" s="40">
        <v>415.72197</v>
      </c>
      <c r="S1176" s="18">
        <f t="shared" si="127"/>
        <v>-2.8143809671687348</v>
      </c>
      <c r="T1176" s="18">
        <f t="shared" si="128"/>
        <v>-2.8129376948268314</v>
      </c>
      <c r="U1176" s="18">
        <f t="shared" si="129"/>
        <v>-3.5360171125510376</v>
      </c>
      <c r="V1176" s="30">
        <v>415.72050000000002</v>
      </c>
      <c r="Z1176" s="3" t="s">
        <v>48</v>
      </c>
      <c r="AA1176" s="3" t="s">
        <v>47</v>
      </c>
      <c r="AB1176" s="12" t="s">
        <v>48</v>
      </c>
      <c r="AC1176" s="3" t="s">
        <v>47</v>
      </c>
      <c r="AD1176" s="3" t="s">
        <v>48</v>
      </c>
      <c r="AF1176" s="3" t="s">
        <v>48</v>
      </c>
      <c r="AG1176" s="3" t="s">
        <v>48</v>
      </c>
      <c r="AH1176" s="3" t="s">
        <v>47</v>
      </c>
      <c r="AK1176" s="3" t="s">
        <v>48</v>
      </c>
      <c r="AL1176" s="3" t="s">
        <v>48</v>
      </c>
      <c r="AU1176" s="3">
        <v>0</v>
      </c>
      <c r="AV1176" s="3">
        <v>3</v>
      </c>
      <c r="AW1176" s="3">
        <v>1</v>
      </c>
      <c r="AX1176" s="3">
        <v>3</v>
      </c>
      <c r="AY1176" s="3">
        <v>100</v>
      </c>
      <c r="AZ1176" s="6" t="str">
        <f t="shared" si="130"/>
        <v>1292.2</v>
      </c>
      <c r="BC1176" s="12" t="s">
        <v>2034</v>
      </c>
      <c r="BJ1176" s="12">
        <f t="shared" si="131"/>
        <v>0</v>
      </c>
      <c r="BK1176" s="12">
        <f t="shared" si="132"/>
        <v>0</v>
      </c>
      <c r="CQ1176" s="3" t="str">
        <f>CONCATENATE(baseURL!$A$1,baseURL!$B$1,baseURL!$C$1,".",C1176,".",L1176,".pkl&amp;seq=",BC1176)</f>
        <v>http://proteomics.broadinstitute.org/millscripts/viewfeed.pl?side=xl&amp;cycle=1&amp;fixedMods=iaaC&amp;file=msdataSM/iPRG2012_nd/cpick_in/iPRG2012_nd.1292.2.2.pkl&amp;seq=AELLNDR</v>
      </c>
    </row>
    <row r="1177" spans="1:98" x14ac:dyDescent="0.2">
      <c r="A1177" s="3">
        <v>286</v>
      </c>
      <c r="B1177" s="2" t="s">
        <v>2035</v>
      </c>
      <c r="C1177" s="2" t="s">
        <v>2036</v>
      </c>
      <c r="D1177" s="3">
        <v>2465</v>
      </c>
      <c r="E1177" s="3">
        <v>2463</v>
      </c>
      <c r="F1177" s="3">
        <v>27138</v>
      </c>
      <c r="G1177" s="3">
        <v>3754</v>
      </c>
      <c r="H1177" s="3">
        <v>14.063499999999999</v>
      </c>
      <c r="I1177" s="30">
        <v>516.30534</v>
      </c>
      <c r="J1177" s="30">
        <v>516.91892110000003</v>
      </c>
      <c r="K1177" s="30">
        <v>-0.61358000000000001</v>
      </c>
      <c r="L1177" s="3">
        <v>2</v>
      </c>
      <c r="M1177" s="3">
        <v>3</v>
      </c>
      <c r="N1177" s="10">
        <f t="shared" si="126"/>
        <v>-1</v>
      </c>
      <c r="O1177" s="35">
        <v>2</v>
      </c>
      <c r="P1177" s="17"/>
      <c r="Q1177" s="40">
        <v>1031.60301</v>
      </c>
      <c r="R1177" s="40">
        <v>516.30514000000005</v>
      </c>
      <c r="S1177" s="18">
        <f t="shared" si="127"/>
        <v>0.38736782661082142</v>
      </c>
      <c r="T1177" s="18">
        <f t="shared" si="128"/>
        <v>1188.7952539073749</v>
      </c>
      <c r="U1177" s="18">
        <f t="shared" si="129"/>
        <v>0.3098942612446185</v>
      </c>
      <c r="V1177" s="30">
        <v>516.30529999999999</v>
      </c>
      <c r="AB1177" s="12" t="s">
        <v>52</v>
      </c>
      <c r="AD1177" s="3" t="s">
        <v>47</v>
      </c>
      <c r="AF1177" s="3" t="s">
        <v>47</v>
      </c>
      <c r="AG1177" s="3" t="s">
        <v>47</v>
      </c>
      <c r="AJ1177" s="3" t="s">
        <v>47</v>
      </c>
      <c r="AL1177" s="3" t="s">
        <v>52</v>
      </c>
      <c r="AU1177" s="3">
        <v>0</v>
      </c>
      <c r="AV1177" s="3">
        <v>4</v>
      </c>
      <c r="AW1177" s="3">
        <v>1</v>
      </c>
      <c r="AX1177" s="3">
        <v>4</v>
      </c>
      <c r="AY1177" s="3">
        <v>100</v>
      </c>
      <c r="AZ1177" s="6" t="str">
        <f t="shared" si="130"/>
        <v>1292.5</v>
      </c>
      <c r="BC1177" s="12" t="s">
        <v>2037</v>
      </c>
      <c r="BJ1177" s="12">
        <f t="shared" si="131"/>
        <v>0</v>
      </c>
      <c r="BK1177" s="12">
        <f t="shared" si="132"/>
        <v>0</v>
      </c>
      <c r="CQ1177" s="3" t="str">
        <f>CONCATENATE(baseURL!$A$1,baseURL!$B$1,baseURL!$C$1,".",C1177,".",L1177,".pkl&amp;seq=",BC1177)</f>
        <v>http://proteomics.broadinstitute.org/millscripts/viewfeed.pl?side=xl&amp;cycle=1&amp;fixedMods=iaaC&amp;file=msdataSM/iPRG2012_nd/cpick_in/iPRG2012_nd.1292.5.2.pkl&amp;seq=VLTGNKLMR</v>
      </c>
    </row>
    <row r="1178" spans="1:98" x14ac:dyDescent="0.2">
      <c r="A1178" s="3">
        <v>6572</v>
      </c>
      <c r="B1178" s="2" t="s">
        <v>2042</v>
      </c>
      <c r="C1178" s="2" t="s">
        <v>2032</v>
      </c>
      <c r="D1178" s="3">
        <v>2470</v>
      </c>
      <c r="E1178" s="3">
        <v>2468</v>
      </c>
      <c r="F1178" s="3">
        <v>27157</v>
      </c>
      <c r="G1178" s="3">
        <v>3760</v>
      </c>
      <c r="H1178" s="3">
        <v>14.0814</v>
      </c>
      <c r="I1178" s="30">
        <v>441.75103000000001</v>
      </c>
      <c r="J1178" s="30">
        <v>441.75073839999999</v>
      </c>
      <c r="K1178" s="30">
        <v>2.9E-4</v>
      </c>
      <c r="L1178" s="3">
        <v>2</v>
      </c>
      <c r="M1178" s="3">
        <v>2</v>
      </c>
      <c r="N1178" s="10">
        <f t="shared" si="126"/>
        <v>1</v>
      </c>
      <c r="O1178" s="35">
        <v>2</v>
      </c>
      <c r="P1178" s="17"/>
      <c r="Q1178" s="40">
        <v>882.49311</v>
      </c>
      <c r="R1178" s="40">
        <v>441.75018999999998</v>
      </c>
      <c r="S1178" s="18">
        <f t="shared" si="127"/>
        <v>1.9015271958100433</v>
      </c>
      <c r="T1178" s="18">
        <f t="shared" si="128"/>
        <v>1.2414256120948612</v>
      </c>
      <c r="U1178" s="18">
        <f t="shared" si="129"/>
        <v>0.92812636944168492</v>
      </c>
      <c r="V1178" s="30">
        <v>441.75060000000002</v>
      </c>
      <c r="W1178" s="3" t="s">
        <v>47</v>
      </c>
      <c r="X1178" s="3" t="s">
        <v>47</v>
      </c>
      <c r="Y1178" s="3" t="s">
        <v>47</v>
      </c>
      <c r="Z1178" s="3" t="s">
        <v>47</v>
      </c>
      <c r="AA1178" s="3" t="s">
        <v>47</v>
      </c>
      <c r="AB1178" s="12" t="s">
        <v>47</v>
      </c>
      <c r="AC1178" s="3" t="s">
        <v>47</v>
      </c>
      <c r="AD1178" s="3" t="s">
        <v>47</v>
      </c>
      <c r="AE1178" s="3" t="s">
        <v>47</v>
      </c>
      <c r="AF1178" s="3" t="s">
        <v>48</v>
      </c>
      <c r="AG1178" s="3" t="s">
        <v>47</v>
      </c>
      <c r="AH1178" s="3" t="s">
        <v>47</v>
      </c>
      <c r="AI1178" s="3" t="s">
        <v>47</v>
      </c>
      <c r="AJ1178" s="3" t="s">
        <v>47</v>
      </c>
      <c r="AK1178" s="3" t="s">
        <v>48</v>
      </c>
      <c r="AL1178" s="3" t="s">
        <v>47</v>
      </c>
      <c r="AU1178" s="3">
        <v>0</v>
      </c>
      <c r="AV1178" s="3">
        <v>14</v>
      </c>
      <c r="AW1178" s="3">
        <v>1</v>
      </c>
      <c r="AX1178" s="3">
        <v>14</v>
      </c>
      <c r="AY1178" s="3">
        <v>100</v>
      </c>
      <c r="AZ1178" s="6" t="str">
        <f t="shared" si="130"/>
        <v>1293.3</v>
      </c>
      <c r="BC1178" s="12" t="s">
        <v>2043</v>
      </c>
      <c r="BJ1178" s="12">
        <f t="shared" si="131"/>
        <v>0</v>
      </c>
      <c r="BK1178" s="12">
        <f t="shared" si="132"/>
        <v>0</v>
      </c>
      <c r="CQ1178" s="3" t="str">
        <f>CONCATENATE(baseURL!$A$1,baseURL!$B$1,baseURL!$C$1,".",C1178,".",L1178,".pkl&amp;seq=",BC1178)</f>
        <v>http://proteomics.broadinstitute.org/millscripts/viewfeed.pl?side=xl&amp;cycle=1&amp;fixedMods=iaaC&amp;file=msdataSM/iPRG2012_nd/cpick_in/iPRG2012_nd.1293.3.2.pkl&amp;seq=YVLATSTK</v>
      </c>
    </row>
    <row r="1179" spans="1:98" x14ac:dyDescent="0.2">
      <c r="A1179" s="3">
        <v>7231</v>
      </c>
      <c r="B1179" s="2" t="s">
        <v>2044</v>
      </c>
      <c r="C1179" s="2" t="s">
        <v>2045</v>
      </c>
      <c r="D1179" s="3">
        <v>2472</v>
      </c>
      <c r="E1179" s="3">
        <v>2470</v>
      </c>
      <c r="F1179" s="3">
        <v>27159</v>
      </c>
      <c r="G1179" s="3">
        <v>3762</v>
      </c>
      <c r="H1179" s="3">
        <v>14.085599999999999</v>
      </c>
      <c r="I1179" s="30">
        <v>466.77159999999998</v>
      </c>
      <c r="J1179" s="30">
        <v>466.25090110000002</v>
      </c>
      <c r="K1179" s="30">
        <v>0.52070000000000005</v>
      </c>
      <c r="L1179" s="3">
        <v>2</v>
      </c>
      <c r="M1179" s="3">
        <v>3</v>
      </c>
      <c r="N1179" s="10">
        <f t="shared" si="126"/>
        <v>-1</v>
      </c>
      <c r="O1179" s="35">
        <v>3</v>
      </c>
      <c r="P1179" s="17"/>
      <c r="Q1179" s="40">
        <v>1396.7365400000001</v>
      </c>
      <c r="R1179" s="40">
        <v>466.25036999999998</v>
      </c>
      <c r="S1179" s="18">
        <f t="shared" si="127"/>
        <v>1117.9186839036777</v>
      </c>
      <c r="T1179" s="18">
        <f t="shared" si="128"/>
        <v>1.1390875680078942</v>
      </c>
      <c r="U1179" s="18">
        <f t="shared" si="129"/>
        <v>0.27882015410055777</v>
      </c>
      <c r="V1179" s="30">
        <v>466.25049999999999</v>
      </c>
      <c r="W1179" s="3" t="s">
        <v>47</v>
      </c>
      <c r="X1179" s="3" t="s">
        <v>47</v>
      </c>
      <c r="Y1179" s="3" t="s">
        <v>48</v>
      </c>
      <c r="AA1179" s="3" t="s">
        <v>47</v>
      </c>
      <c r="AB1179" s="12" t="s">
        <v>52</v>
      </c>
      <c r="AC1179" s="3" t="s">
        <v>52</v>
      </c>
      <c r="AG1179" s="3" t="s">
        <v>52</v>
      </c>
      <c r="AH1179" s="3" t="s">
        <v>48</v>
      </c>
      <c r="AU1179" s="3">
        <v>0</v>
      </c>
      <c r="AV1179" s="3">
        <v>3</v>
      </c>
      <c r="AW1179" s="3">
        <v>1</v>
      </c>
      <c r="AX1179" s="3">
        <v>3</v>
      </c>
      <c r="AY1179" s="3">
        <v>100</v>
      </c>
      <c r="AZ1179" s="6" t="str">
        <f t="shared" si="130"/>
        <v>1293.5</v>
      </c>
      <c r="BC1179" s="12" t="s">
        <v>2046</v>
      </c>
      <c r="BJ1179" s="12">
        <f t="shared" si="131"/>
        <v>0</v>
      </c>
      <c r="BK1179" s="12">
        <f t="shared" si="132"/>
        <v>0</v>
      </c>
      <c r="CQ1179" s="3" t="str">
        <f>CONCATENATE(baseURL!$A$1,baseURL!$B$1,baseURL!$C$1,".",C1179,".",L1179,".pkl&amp;seq=",BC1179)</f>
        <v>http://proteomics.broadinstitute.org/millscripts/viewfeed.pl?side=xl&amp;cycle=1&amp;fixedMods=iaaC&amp;file=msdataSM/iPRG2012_nd/cpick_in/iPRG2012_nd.1293.5.2.pkl&amp;seq=MVYASSKDALRR</v>
      </c>
    </row>
    <row r="1180" spans="1:98" x14ac:dyDescent="0.2">
      <c r="A1180" s="3">
        <v>2444</v>
      </c>
      <c r="B1180" s="2" t="s">
        <v>2047</v>
      </c>
      <c r="C1180" s="2" t="s">
        <v>2048</v>
      </c>
      <c r="D1180" s="3">
        <v>2484</v>
      </c>
      <c r="E1180" s="3">
        <v>2482</v>
      </c>
      <c r="F1180" s="3">
        <v>27184</v>
      </c>
      <c r="G1180" s="3">
        <v>3775</v>
      </c>
      <c r="H1180" s="3">
        <v>14.117699999999999</v>
      </c>
      <c r="I1180" s="30">
        <v>698.87037999999995</v>
      </c>
      <c r="J1180" s="30">
        <v>698.87167499999998</v>
      </c>
      <c r="K1180" s="30">
        <v>-1.2999999999999999E-3</v>
      </c>
      <c r="L1180" s="3">
        <v>2</v>
      </c>
      <c r="M1180" s="3">
        <v>2</v>
      </c>
      <c r="N1180" s="10">
        <f t="shared" si="126"/>
        <v>1</v>
      </c>
      <c r="O1180" s="35">
        <v>2</v>
      </c>
      <c r="P1180" s="17"/>
      <c r="Q1180" s="40">
        <v>1396.7365400000001</v>
      </c>
      <c r="R1180" s="40">
        <v>698.87190999999996</v>
      </c>
      <c r="S1180" s="18">
        <f t="shared" si="127"/>
        <v>-2.1892423749045427</v>
      </c>
      <c r="T1180" s="18">
        <f t="shared" si="128"/>
        <v>-0.33625618173023469</v>
      </c>
      <c r="U1180" s="18">
        <f t="shared" si="129"/>
        <v>-0.44357198447585783</v>
      </c>
      <c r="V1180" s="30">
        <v>698.87159999999994</v>
      </c>
      <c r="W1180" s="3" t="s">
        <v>47</v>
      </c>
      <c r="Z1180" s="3" t="s">
        <v>47</v>
      </c>
      <c r="AA1180" s="3" t="s">
        <v>47</v>
      </c>
      <c r="AB1180" s="12" t="s">
        <v>48</v>
      </c>
      <c r="AC1180" s="3" t="s">
        <v>47</v>
      </c>
      <c r="AD1180" s="3" t="s">
        <v>47</v>
      </c>
      <c r="AE1180" s="3" t="s">
        <v>48</v>
      </c>
      <c r="AF1180" s="3" t="s">
        <v>47</v>
      </c>
      <c r="AH1180" s="3" t="s">
        <v>47</v>
      </c>
      <c r="AI1180" s="3" t="s">
        <v>48</v>
      </c>
      <c r="AL1180" s="3" t="s">
        <v>48</v>
      </c>
      <c r="AM1180" s="3" t="s">
        <v>48</v>
      </c>
      <c r="AU1180" s="3">
        <v>0</v>
      </c>
      <c r="AV1180" s="3">
        <v>7</v>
      </c>
      <c r="AW1180" s="3">
        <v>1</v>
      </c>
      <c r="AX1180" s="3">
        <v>7</v>
      </c>
      <c r="AY1180" s="3">
        <v>100</v>
      </c>
      <c r="AZ1180" s="6" t="str">
        <f t="shared" si="130"/>
        <v>1294.9</v>
      </c>
      <c r="BC1180" s="12" t="s">
        <v>2046</v>
      </c>
      <c r="BJ1180" s="12">
        <f t="shared" si="131"/>
        <v>0</v>
      </c>
      <c r="BK1180" s="12">
        <f t="shared" si="132"/>
        <v>0</v>
      </c>
      <c r="CQ1180" s="3" t="str">
        <f>CONCATENATE(baseURL!$A$1,baseURL!$B$1,baseURL!$C$1,".",C1180,".",L1180,".pkl&amp;seq=",BC1180)</f>
        <v>http://proteomics.broadinstitute.org/millscripts/viewfeed.pl?side=xl&amp;cycle=1&amp;fixedMods=iaaC&amp;file=msdataSM/iPRG2012_nd/cpick_in/iPRG2012_nd.1294.9.2.pkl&amp;seq=MVYASSKDALRR</v>
      </c>
    </row>
    <row r="1181" spans="1:98" x14ac:dyDescent="0.2">
      <c r="A1181" s="3">
        <v>228</v>
      </c>
      <c r="B1181" s="13" t="s">
        <v>2049</v>
      </c>
      <c r="C1181" s="13" t="s">
        <v>2050</v>
      </c>
      <c r="D1181" s="7">
        <v>2486</v>
      </c>
      <c r="E1181" s="7">
        <v>2484</v>
      </c>
      <c r="F1181" s="7">
        <v>27198</v>
      </c>
      <c r="G1181" s="7">
        <v>3778</v>
      </c>
      <c r="H1181" s="7">
        <v>14.1333</v>
      </c>
      <c r="I1181" s="31">
        <v>471.2559</v>
      </c>
      <c r="J1181" s="31">
        <v>471.58148030000001</v>
      </c>
      <c r="K1181" s="31">
        <v>-0.32557999999999998</v>
      </c>
      <c r="L1181" s="7">
        <v>0</v>
      </c>
      <c r="M1181" s="7">
        <v>3</v>
      </c>
      <c r="N1181" s="26">
        <f t="shared" si="126"/>
        <v>1</v>
      </c>
      <c r="O1181" s="36">
        <v>3</v>
      </c>
      <c r="P1181" s="16"/>
      <c r="Q1181" s="41">
        <v>1412.7280900000001</v>
      </c>
      <c r="R1181" s="41">
        <v>471.58087999999998</v>
      </c>
      <c r="S1181" s="27">
        <f t="shared" si="127"/>
        <v>-689.12887223074506</v>
      </c>
      <c r="T1181" s="27">
        <f t="shared" si="128"/>
        <v>1.2729523725188545</v>
      </c>
      <c r="U1181" s="27">
        <f t="shared" si="129"/>
        <v>1.3147267548808728</v>
      </c>
      <c r="V1181" s="31">
        <v>471.58150000000001</v>
      </c>
      <c r="W1181" s="7" t="s">
        <v>65</v>
      </c>
      <c r="X1181" s="7" t="s">
        <v>47</v>
      </c>
      <c r="Y1181" s="7" t="s">
        <v>65</v>
      </c>
      <c r="Z1181" s="7" t="s">
        <v>47</v>
      </c>
      <c r="AA1181" s="7"/>
      <c r="AB1181" s="25" t="s">
        <v>48</v>
      </c>
      <c r="AC1181" s="7"/>
      <c r="AD1181" s="7" t="s">
        <v>47</v>
      </c>
      <c r="AE1181" s="7"/>
      <c r="AF1181" s="7" t="s">
        <v>48</v>
      </c>
      <c r="AG1181" s="7"/>
      <c r="AH1181" s="7" t="s">
        <v>47</v>
      </c>
      <c r="AI1181" s="7" t="s">
        <v>48</v>
      </c>
      <c r="AJ1181" s="7"/>
      <c r="AK1181" s="7" t="s">
        <v>52</v>
      </c>
      <c r="AL1181" s="7" t="s">
        <v>48</v>
      </c>
      <c r="AM1181" s="7"/>
      <c r="AN1181" s="7"/>
      <c r="AO1181" s="7"/>
      <c r="AP1181" s="7"/>
      <c r="AQ1181" s="7"/>
      <c r="AR1181" s="7"/>
      <c r="AS1181" s="7"/>
      <c r="AT1181" s="7"/>
      <c r="AU1181" s="7">
        <v>2</v>
      </c>
      <c r="AV1181" s="7">
        <v>4</v>
      </c>
      <c r="AW1181" s="7">
        <v>1</v>
      </c>
      <c r="AX1181" s="7">
        <v>4</v>
      </c>
      <c r="AY1181" s="7">
        <v>100</v>
      </c>
      <c r="AZ1181" s="14" t="str">
        <f t="shared" si="130"/>
        <v>1295.2</v>
      </c>
      <c r="BA1181" s="15"/>
      <c r="BB1181" s="25"/>
      <c r="BC1181" s="25" t="s">
        <v>2051</v>
      </c>
      <c r="BD1181" s="25"/>
      <c r="BE1181" s="25"/>
      <c r="BF1181" s="25"/>
      <c r="BG1181" s="25"/>
      <c r="BH1181" s="25"/>
      <c r="BI1181" s="25"/>
      <c r="BJ1181" s="25">
        <f t="shared" si="131"/>
        <v>0</v>
      </c>
      <c r="BK1181" s="25">
        <f t="shared" si="132"/>
        <v>0</v>
      </c>
      <c r="BL1181" s="7"/>
      <c r="BM1181" s="7"/>
      <c r="BN1181" s="7"/>
      <c r="BO1181" s="7"/>
      <c r="BP1181" s="7"/>
      <c r="BQ1181" s="7"/>
      <c r="BR1181" s="7"/>
      <c r="BS1181" s="7" t="s">
        <v>2052</v>
      </c>
      <c r="BT1181" s="7"/>
      <c r="BU1181" s="7" t="s">
        <v>2052</v>
      </c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 t="str">
        <f>CONCATENATE(baseURL!$A$1,baseURL!$B$1,baseURL!$C$1,".",C1181,".",L1181,".pkl&amp;seq=",BC1181)</f>
        <v>http://proteomics.broadinstitute.org/millscripts/viewfeed.pl?side=xl&amp;cycle=1&amp;fixedMods=iaaC&amp;file=msdataSM/iPRG2012_nd/cpick_in/iPRG2012_nd.1295.2.0.pkl&amp;seq=KAYFTAPSSERR</v>
      </c>
      <c r="CR1181" s="7"/>
      <c r="CS1181" s="7"/>
      <c r="CT1181" s="7"/>
    </row>
    <row r="1182" spans="1:98" x14ac:dyDescent="0.2">
      <c r="A1182" s="3">
        <v>6080</v>
      </c>
      <c r="B1182" s="2" t="s">
        <v>2053</v>
      </c>
      <c r="C1182" s="2" t="s">
        <v>2054</v>
      </c>
      <c r="D1182" s="3">
        <v>2487</v>
      </c>
      <c r="E1182" s="3">
        <v>2485</v>
      </c>
      <c r="F1182" s="3">
        <v>27199</v>
      </c>
      <c r="G1182" s="3">
        <v>3779</v>
      </c>
      <c r="H1182" s="3">
        <v>14.137499999999999</v>
      </c>
      <c r="I1182" s="30">
        <v>625.80597999999998</v>
      </c>
      <c r="J1182" s="30">
        <v>625.80959129999997</v>
      </c>
      <c r="K1182" s="30">
        <v>-3.6099999999999999E-3</v>
      </c>
      <c r="L1182" s="3">
        <v>2</v>
      </c>
      <c r="M1182" s="3">
        <v>2</v>
      </c>
      <c r="N1182" s="10">
        <f t="shared" si="126"/>
        <v>1</v>
      </c>
      <c r="O1182" s="35">
        <v>2</v>
      </c>
      <c r="P1182" s="17"/>
      <c r="Q1182" s="40">
        <v>1250.61239</v>
      </c>
      <c r="R1182" s="40">
        <v>625.80983000000003</v>
      </c>
      <c r="S1182" s="18">
        <f t="shared" si="127"/>
        <v>-6.1520286443195564</v>
      </c>
      <c r="T1182" s="18">
        <f t="shared" si="128"/>
        <v>-0.38142577605099742</v>
      </c>
      <c r="U1182" s="18">
        <f t="shared" si="129"/>
        <v>-0.20773083735811892</v>
      </c>
      <c r="V1182" s="30">
        <v>625.80970000000002</v>
      </c>
      <c r="W1182" s="3" t="s">
        <v>47</v>
      </c>
      <c r="X1182" s="3" t="s">
        <v>47</v>
      </c>
      <c r="Y1182" s="3" t="s">
        <v>47</v>
      </c>
      <c r="Z1182" s="3" t="s">
        <v>47</v>
      </c>
      <c r="AA1182" s="3" t="s">
        <v>47</v>
      </c>
      <c r="AB1182" s="12" t="s">
        <v>47</v>
      </c>
      <c r="AC1182" s="3" t="s">
        <v>47</v>
      </c>
      <c r="AD1182" s="3" t="s">
        <v>47</v>
      </c>
      <c r="AE1182" s="3" t="s">
        <v>48</v>
      </c>
      <c r="AF1182" s="3" t="s">
        <v>47</v>
      </c>
      <c r="AG1182" s="3" t="s">
        <v>47</v>
      </c>
      <c r="AH1182" s="3" t="s">
        <v>47</v>
      </c>
      <c r="AI1182" s="3" t="s">
        <v>47</v>
      </c>
      <c r="AK1182" s="3" t="s">
        <v>48</v>
      </c>
      <c r="AL1182" s="3" t="s">
        <v>48</v>
      </c>
      <c r="AU1182" s="3">
        <v>0</v>
      </c>
      <c r="AV1182" s="3">
        <v>12</v>
      </c>
      <c r="AW1182" s="3">
        <v>1</v>
      </c>
      <c r="AX1182" s="3">
        <v>12</v>
      </c>
      <c r="AY1182" s="3">
        <v>100</v>
      </c>
      <c r="AZ1182" s="6" t="str">
        <f t="shared" si="130"/>
        <v>1295.3</v>
      </c>
      <c r="BC1182" s="12" t="s">
        <v>1976</v>
      </c>
      <c r="BJ1182" s="12">
        <f t="shared" si="131"/>
        <v>0</v>
      </c>
      <c r="BK1182" s="12">
        <f t="shared" si="132"/>
        <v>0</v>
      </c>
      <c r="CQ1182" s="3" t="str">
        <f>CONCATENATE(baseURL!$A$1,baseURL!$B$1,baseURL!$C$1,".",C1182,".",L1182,".pkl&amp;seq=",BC1182)</f>
        <v>http://proteomics.broadinstitute.org/millscripts/viewfeed.pl?side=xl&amp;cycle=1&amp;fixedMods=iaaC&amp;file=msdataSM/iPRG2012_nd/cpick_in/iPRG2012_nd.1295.3.2.pkl&amp;seq=DAAAYADKVNGR</v>
      </c>
    </row>
    <row r="1183" spans="1:98" x14ac:dyDescent="0.2">
      <c r="A1183" s="3">
        <v>1254</v>
      </c>
      <c r="B1183" s="2" t="s">
        <v>2056</v>
      </c>
      <c r="C1183" s="2" t="s">
        <v>2057</v>
      </c>
      <c r="D1183" s="3">
        <v>2493</v>
      </c>
      <c r="E1183" s="3">
        <v>2491</v>
      </c>
      <c r="F1183" s="3">
        <v>27222</v>
      </c>
      <c r="G1183" s="3">
        <v>3786</v>
      </c>
      <c r="H1183" s="3">
        <v>14.158099999999999</v>
      </c>
      <c r="I1183" s="30">
        <v>562.80224999999996</v>
      </c>
      <c r="J1183" s="30">
        <v>563.2819058</v>
      </c>
      <c r="K1183" s="30">
        <v>-0.47965999999999998</v>
      </c>
      <c r="L1183" s="3">
        <v>0</v>
      </c>
      <c r="M1183" s="3">
        <v>2</v>
      </c>
      <c r="N1183" s="10">
        <f t="shared" si="126"/>
        <v>1</v>
      </c>
      <c r="O1183" s="35">
        <v>2</v>
      </c>
      <c r="P1183" s="17"/>
      <c r="Q1183" s="40">
        <v>1124.5946100000001</v>
      </c>
      <c r="R1183" s="40">
        <v>562.80094999999994</v>
      </c>
      <c r="S1183" s="18">
        <f t="shared" si="127"/>
        <v>2.3098752765337975</v>
      </c>
      <c r="T1183" s="18">
        <f t="shared" si="128"/>
        <v>854.57531654852517</v>
      </c>
      <c r="U1183" s="18">
        <f t="shared" si="129"/>
        <v>4.1755437692353272</v>
      </c>
      <c r="V1183" s="30">
        <v>562.80330000000004</v>
      </c>
      <c r="X1183" s="3" t="s">
        <v>47</v>
      </c>
      <c r="Y1183" s="3" t="s">
        <v>47</v>
      </c>
      <c r="AC1183" s="3" t="s">
        <v>52</v>
      </c>
      <c r="AF1183" s="3" t="s">
        <v>47</v>
      </c>
      <c r="AG1183" s="3" t="s">
        <v>48</v>
      </c>
      <c r="AL1183" s="3" t="s">
        <v>52</v>
      </c>
      <c r="AM1183" s="3" t="s">
        <v>48</v>
      </c>
      <c r="AU1183" s="3">
        <v>0</v>
      </c>
      <c r="AV1183" s="3">
        <v>3</v>
      </c>
      <c r="AW1183" s="3">
        <v>1</v>
      </c>
      <c r="AX1183" s="3">
        <v>3</v>
      </c>
      <c r="AY1183" s="3">
        <v>100</v>
      </c>
      <c r="AZ1183" s="6" t="str">
        <f t="shared" si="130"/>
        <v>1296.5</v>
      </c>
      <c r="BC1183" s="12" t="s">
        <v>2058</v>
      </c>
      <c r="BJ1183" s="12">
        <f t="shared" si="131"/>
        <v>0</v>
      </c>
      <c r="BK1183" s="12">
        <f t="shared" si="132"/>
        <v>0</v>
      </c>
      <c r="CQ1183" s="3" t="str">
        <f>CONCATENATE(baseURL!$A$1,baseURL!$B$1,baseURL!$C$1,".",C1183,".",L1183,".pkl&amp;seq=",BC1183)</f>
        <v>http://proteomics.broadinstitute.org/millscripts/viewfeed.pl?side=xl&amp;cycle=1&amp;fixedMods=iaaC&amp;file=msdataSM/iPRG2012_nd/cpick_in/iPRG2012_nd.1296.5.0.pkl&amp;seq=AASDALPPASPK</v>
      </c>
    </row>
    <row r="1184" spans="1:98" x14ac:dyDescent="0.2">
      <c r="A1184" s="3">
        <v>7220</v>
      </c>
      <c r="B1184" s="2" t="s">
        <v>2059</v>
      </c>
      <c r="C1184" s="2" t="s">
        <v>2060</v>
      </c>
      <c r="D1184" s="3">
        <v>2496</v>
      </c>
      <c r="E1184" s="3">
        <v>2494</v>
      </c>
      <c r="F1184" s="3">
        <v>27225</v>
      </c>
      <c r="G1184" s="3">
        <v>3789</v>
      </c>
      <c r="H1184" s="3">
        <v>14.1656</v>
      </c>
      <c r="I1184" s="30">
        <v>589.35806000000002</v>
      </c>
      <c r="J1184" s="30">
        <v>589.35603570000001</v>
      </c>
      <c r="K1184" s="30">
        <v>2.0200000000000001E-3</v>
      </c>
      <c r="L1184" s="3">
        <v>2</v>
      </c>
      <c r="M1184" s="3">
        <v>2</v>
      </c>
      <c r="N1184" s="10">
        <f t="shared" si="126"/>
        <v>1</v>
      </c>
      <c r="O1184" s="35">
        <v>2</v>
      </c>
      <c r="P1184" s="17"/>
      <c r="Q1184" s="40">
        <v>1177.70517</v>
      </c>
      <c r="R1184" s="40">
        <v>589.35622000000001</v>
      </c>
      <c r="S1184" s="18">
        <f t="shared" si="127"/>
        <v>3.1220507013832939</v>
      </c>
      <c r="T1184" s="18">
        <f t="shared" si="128"/>
        <v>-0.31271410014270024</v>
      </c>
      <c r="U1184" s="18">
        <f t="shared" si="129"/>
        <v>-1.561025350595197</v>
      </c>
      <c r="V1184" s="30">
        <v>589.35530000000006</v>
      </c>
      <c r="W1184" s="3" t="s">
        <v>48</v>
      </c>
      <c r="X1184" s="3" t="s">
        <v>48</v>
      </c>
      <c r="Y1184" s="3" t="s">
        <v>47</v>
      </c>
      <c r="AA1184" s="3" t="s">
        <v>47</v>
      </c>
      <c r="AB1184" s="12" t="s">
        <v>52</v>
      </c>
      <c r="AC1184" s="3" t="s">
        <v>47</v>
      </c>
      <c r="AF1184" s="3" t="s">
        <v>52</v>
      </c>
      <c r="AG1184" s="3" t="s">
        <v>47</v>
      </c>
      <c r="AH1184" s="3" t="s">
        <v>48</v>
      </c>
      <c r="AL1184" s="3" t="s">
        <v>48</v>
      </c>
      <c r="AM1184" s="3" t="s">
        <v>48</v>
      </c>
      <c r="AU1184" s="3">
        <v>0</v>
      </c>
      <c r="AV1184" s="3">
        <v>4</v>
      </c>
      <c r="AW1184" s="3">
        <v>1</v>
      </c>
      <c r="AX1184" s="3">
        <v>4</v>
      </c>
      <c r="AY1184" s="3">
        <v>100</v>
      </c>
      <c r="AZ1184" s="6" t="str">
        <f t="shared" si="130"/>
        <v>1296.8</v>
      </c>
      <c r="BC1184" s="12" t="s">
        <v>2061</v>
      </c>
      <c r="BJ1184" s="12">
        <f t="shared" si="131"/>
        <v>0</v>
      </c>
      <c r="BK1184" s="12">
        <f t="shared" si="132"/>
        <v>0</v>
      </c>
      <c r="CQ1184" s="3" t="str">
        <f>CONCATENATE(baseURL!$A$1,baseURL!$B$1,baseURL!$C$1,".",C1184,".",L1184,".pkl&amp;seq=",BC1184)</f>
        <v>http://proteomics.broadinstitute.org/millscripts/viewfeed.pl?side=xl&amp;cycle=1&amp;fixedMods=iaaC&amp;file=msdataSM/iPRG2012_nd/cpick_in/iPRG2012_nd.1296.8.2.pkl&amp;seq=KVGLTGKYGVR</v>
      </c>
    </row>
    <row r="1185" spans="1:95" x14ac:dyDescent="0.2">
      <c r="A1185" s="3">
        <v>4746</v>
      </c>
      <c r="B1185" s="2" t="s">
        <v>2063</v>
      </c>
      <c r="C1185" s="2" t="s">
        <v>2055</v>
      </c>
      <c r="D1185" s="3">
        <v>2501</v>
      </c>
      <c r="E1185" s="3">
        <v>2499</v>
      </c>
      <c r="F1185" s="3">
        <v>27243</v>
      </c>
      <c r="G1185" s="3">
        <v>3795</v>
      </c>
      <c r="H1185" s="3">
        <v>14.1812</v>
      </c>
      <c r="I1185" s="30">
        <v>498.26985999999999</v>
      </c>
      <c r="J1185" s="30">
        <v>498.26955959999998</v>
      </c>
      <c r="K1185" s="30">
        <v>2.9999999999999997E-4</v>
      </c>
      <c r="L1185" s="3">
        <v>2</v>
      </c>
      <c r="M1185" s="3">
        <v>2</v>
      </c>
      <c r="N1185" s="10">
        <f t="shared" si="126"/>
        <v>1</v>
      </c>
      <c r="O1185" s="35">
        <v>2</v>
      </c>
      <c r="P1185" s="17"/>
      <c r="Q1185" s="40">
        <v>995.53089</v>
      </c>
      <c r="R1185" s="40">
        <v>498.26907999999997</v>
      </c>
      <c r="S1185" s="18">
        <f t="shared" si="127"/>
        <v>1.565419230950893</v>
      </c>
      <c r="T1185" s="18">
        <f t="shared" si="128"/>
        <v>0.96253213224785206</v>
      </c>
      <c r="U1185" s="18">
        <f t="shared" si="129"/>
        <v>4.0138954651467183E-2</v>
      </c>
      <c r="V1185" s="30">
        <v>498.26909999999998</v>
      </c>
      <c r="W1185" s="3" t="s">
        <v>47</v>
      </c>
      <c r="X1185" s="3" t="s">
        <v>47</v>
      </c>
      <c r="Y1185" s="3" t="s">
        <v>47</v>
      </c>
      <c r="Z1185" s="3" t="s">
        <v>47</v>
      </c>
      <c r="AA1185" s="3" t="s">
        <v>48</v>
      </c>
      <c r="AB1185" s="12" t="s">
        <v>47</v>
      </c>
      <c r="AC1185" s="3" t="s">
        <v>48</v>
      </c>
      <c r="AD1185" s="3" t="s">
        <v>47</v>
      </c>
      <c r="AE1185" s="3" t="s">
        <v>47</v>
      </c>
      <c r="AF1185" s="3" t="s">
        <v>47</v>
      </c>
      <c r="AG1185" s="3" t="s">
        <v>47</v>
      </c>
      <c r="AH1185" s="3" t="s">
        <v>47</v>
      </c>
      <c r="AI1185" s="3" t="s">
        <v>48</v>
      </c>
      <c r="AJ1185" s="3" t="s">
        <v>47</v>
      </c>
      <c r="AK1185" s="3" t="s">
        <v>47</v>
      </c>
      <c r="AL1185" s="3" t="s">
        <v>48</v>
      </c>
      <c r="AM1185" s="3" t="s">
        <v>47</v>
      </c>
      <c r="AN1185" s="3" t="s">
        <v>47</v>
      </c>
      <c r="AU1185" s="3">
        <v>0</v>
      </c>
      <c r="AV1185" s="3">
        <v>14</v>
      </c>
      <c r="AW1185" s="3">
        <v>1</v>
      </c>
      <c r="AX1185" s="3">
        <v>14</v>
      </c>
      <c r="AY1185" s="3">
        <v>100</v>
      </c>
      <c r="AZ1185" s="6" t="str">
        <f t="shared" si="130"/>
        <v>1297.5</v>
      </c>
      <c r="BC1185" s="12" t="s">
        <v>2064</v>
      </c>
      <c r="BJ1185" s="12">
        <f t="shared" si="131"/>
        <v>0</v>
      </c>
      <c r="BK1185" s="12">
        <f t="shared" si="132"/>
        <v>0</v>
      </c>
      <c r="CQ1185" s="3" t="str">
        <f>CONCATENATE(baseURL!$A$1,baseURL!$B$1,baseURL!$C$1,".",C1185,".",L1185,".pkl&amp;seq=",BC1185)</f>
        <v>http://proteomics.broadinstitute.org/millscripts/viewfeed.pl?side=xl&amp;cycle=1&amp;fixedMods=iaaC&amp;file=msdataSM/iPRG2012_nd/cpick_in/iPRG2012_nd.1297.5.2.pkl&amp;seq=YKFPGQQK</v>
      </c>
    </row>
    <row r="1186" spans="1:95" x14ac:dyDescent="0.2">
      <c r="A1186" s="3">
        <v>2834</v>
      </c>
      <c r="B1186" s="2" t="s">
        <v>2062</v>
      </c>
      <c r="C1186" s="2" t="s">
        <v>2059</v>
      </c>
      <c r="D1186" s="3">
        <v>2505</v>
      </c>
      <c r="E1186" s="3">
        <v>2503</v>
      </c>
      <c r="F1186" s="3">
        <v>27247</v>
      </c>
      <c r="G1186" s="3">
        <v>3799</v>
      </c>
      <c r="H1186" s="3">
        <v>14.1896</v>
      </c>
      <c r="I1186" s="30">
        <v>832.83807000000002</v>
      </c>
      <c r="J1186" s="30">
        <v>832.84219910000002</v>
      </c>
      <c r="K1186" s="30">
        <v>-4.13E-3</v>
      </c>
      <c r="L1186" s="3">
        <v>0</v>
      </c>
      <c r="M1186" s="3">
        <v>2</v>
      </c>
      <c r="N1186" s="10">
        <f t="shared" si="126"/>
        <v>1</v>
      </c>
      <c r="O1186" s="35">
        <v>2</v>
      </c>
      <c r="P1186" s="17"/>
      <c r="Q1186" s="40">
        <v>1664.67696</v>
      </c>
      <c r="R1186" s="40">
        <v>832.84212000000002</v>
      </c>
      <c r="S1186" s="18">
        <f t="shared" si="127"/>
        <v>-4.86286644581154</v>
      </c>
      <c r="T1186" s="18">
        <f t="shared" si="128"/>
        <v>9.4975984155987833E-2</v>
      </c>
      <c r="U1186" s="18">
        <f t="shared" si="129"/>
        <v>9.6056621182167262E-2</v>
      </c>
      <c r="V1186" s="30">
        <v>832.84220000000005</v>
      </c>
      <c r="Z1186" s="3" t="s">
        <v>47</v>
      </c>
      <c r="AA1186" s="3" t="s">
        <v>47</v>
      </c>
      <c r="AB1186" s="12" t="s">
        <v>47</v>
      </c>
      <c r="AC1186" s="3" t="s">
        <v>47</v>
      </c>
      <c r="AE1186" s="3" t="s">
        <v>48</v>
      </c>
      <c r="AF1186" s="3" t="s">
        <v>47</v>
      </c>
      <c r="AI1186" s="3" t="s">
        <v>47</v>
      </c>
      <c r="AK1186" s="3" t="s">
        <v>52</v>
      </c>
      <c r="AL1186" s="3" t="s">
        <v>47</v>
      </c>
      <c r="AP1186" s="3" t="s">
        <v>52</v>
      </c>
      <c r="AU1186" s="3">
        <v>0</v>
      </c>
      <c r="AV1186" s="3">
        <v>7</v>
      </c>
      <c r="AW1186" s="3">
        <v>1</v>
      </c>
      <c r="AX1186" s="3">
        <v>7</v>
      </c>
      <c r="AY1186" s="3">
        <v>100</v>
      </c>
      <c r="AZ1186" s="6" t="str">
        <f t="shared" si="130"/>
        <v>1297.9</v>
      </c>
      <c r="BC1186" s="12" t="s">
        <v>1741</v>
      </c>
      <c r="BJ1186" s="12">
        <f t="shared" si="131"/>
        <v>0</v>
      </c>
      <c r="BK1186" s="12">
        <f t="shared" si="132"/>
        <v>0</v>
      </c>
      <c r="CQ1186" s="3" t="str">
        <f>CONCATENATE(baseURL!$A$1,baseURL!$B$1,baseURL!$C$1,".",C1186,".",L1186,".pkl&amp;seq=",BC1186)</f>
        <v>http://proteomics.broadinstitute.org/millscripts/viewfeed.pl?side=xl&amp;cycle=1&amp;fixedMods=iaaC&amp;file=msdataSM/iPRG2012_nd/cpick_in/iPRG2012_nd.1297.9.0.pkl&amp;seq=KAEASGEAAEEAEDEE</v>
      </c>
    </row>
    <row r="1187" spans="1:95" x14ac:dyDescent="0.2">
      <c r="A1187" s="3">
        <v>3921</v>
      </c>
      <c r="B1187" s="2" t="s">
        <v>2065</v>
      </c>
      <c r="C1187" s="2" t="s">
        <v>2066</v>
      </c>
      <c r="D1187" s="3">
        <v>2506</v>
      </c>
      <c r="E1187" s="3">
        <v>2504</v>
      </c>
      <c r="F1187" s="3">
        <v>27260</v>
      </c>
      <c r="G1187" s="3">
        <v>3801</v>
      </c>
      <c r="H1187" s="3">
        <v>14.198600000000001</v>
      </c>
      <c r="I1187" s="30">
        <v>412.88053000000002</v>
      </c>
      <c r="J1187" s="30">
        <v>412.88056779999999</v>
      </c>
      <c r="K1187" s="30">
        <v>-4.0000000000000003E-5</v>
      </c>
      <c r="L1187" s="3">
        <v>3</v>
      </c>
      <c r="M1187" s="3">
        <v>3</v>
      </c>
      <c r="N1187" s="10">
        <f t="shared" si="126"/>
        <v>1</v>
      </c>
      <c r="O1187" s="35">
        <v>3</v>
      </c>
      <c r="P1187" s="17"/>
      <c r="Q1187" s="40">
        <v>1236.62526</v>
      </c>
      <c r="R1187" s="40">
        <v>412.87993999999998</v>
      </c>
      <c r="S1187" s="18">
        <f t="shared" si="127"/>
        <v>1.4289868382686879</v>
      </c>
      <c r="T1187" s="18">
        <f t="shared" si="128"/>
        <v>1.5205388763085506</v>
      </c>
      <c r="U1187" s="18">
        <f t="shared" si="129"/>
        <v>0.62972301348833792</v>
      </c>
      <c r="V1187" s="30">
        <v>412.8802</v>
      </c>
      <c r="W1187" s="3" t="s">
        <v>47</v>
      </c>
      <c r="X1187" s="3" t="s">
        <v>47</v>
      </c>
      <c r="Y1187" s="3" t="s">
        <v>47</v>
      </c>
      <c r="Z1187" s="3" t="s">
        <v>47</v>
      </c>
      <c r="AA1187" s="3" t="s">
        <v>47</v>
      </c>
      <c r="AB1187" s="12" t="s">
        <v>47</v>
      </c>
      <c r="AC1187" s="3" t="s">
        <v>47</v>
      </c>
      <c r="AD1187" s="3" t="s">
        <v>47</v>
      </c>
      <c r="AE1187" s="3" t="s">
        <v>47</v>
      </c>
      <c r="AH1187" s="3" t="s">
        <v>47</v>
      </c>
      <c r="AK1187" s="3" t="s">
        <v>52</v>
      </c>
      <c r="AL1187" s="3" t="s">
        <v>48</v>
      </c>
      <c r="AM1187" s="3" t="s">
        <v>47</v>
      </c>
      <c r="AU1187" s="3">
        <v>0</v>
      </c>
      <c r="AV1187" s="3">
        <v>11</v>
      </c>
      <c r="AW1187" s="3">
        <v>1</v>
      </c>
      <c r="AX1187" s="3">
        <v>11</v>
      </c>
      <c r="AY1187" s="3">
        <v>100</v>
      </c>
      <c r="AZ1187" s="6" t="str">
        <f t="shared" si="130"/>
        <v>1298.1</v>
      </c>
      <c r="BC1187" s="12" t="s">
        <v>2067</v>
      </c>
      <c r="BJ1187" s="12">
        <f t="shared" si="131"/>
        <v>0</v>
      </c>
      <c r="BK1187" s="12">
        <f t="shared" si="132"/>
        <v>0</v>
      </c>
      <c r="CQ1187" s="3" t="str">
        <f>CONCATENATE(baseURL!$A$1,baseURL!$B$1,baseURL!$C$1,".",C1187,".",L1187,".pkl&amp;seq=",BC1187)</f>
        <v>http://proteomics.broadinstitute.org/millscripts/viewfeed.pl?side=xl&amp;cycle=1&amp;fixedMods=iaaC&amp;file=msdataSM/iPRG2012_nd/cpick_in/iPRG2012_nd.1298.1.3.pkl&amp;seq=VASLDEKMSTR</v>
      </c>
    </row>
    <row r="1188" spans="1:95" x14ac:dyDescent="0.2">
      <c r="A1188" s="3">
        <v>1231</v>
      </c>
      <c r="B1188" s="2" t="s">
        <v>2068</v>
      </c>
      <c r="C1188" s="2" t="s">
        <v>2069</v>
      </c>
      <c r="D1188" s="3">
        <v>2508</v>
      </c>
      <c r="E1188" s="3">
        <v>2506</v>
      </c>
      <c r="F1188" s="3">
        <v>27262</v>
      </c>
      <c r="G1188" s="3">
        <v>3803</v>
      </c>
      <c r="H1188" s="3">
        <v>14.2019</v>
      </c>
      <c r="I1188" s="30">
        <v>458.73036999999999</v>
      </c>
      <c r="J1188" s="30">
        <v>458.73022759999998</v>
      </c>
      <c r="K1188" s="30">
        <v>1.3999999999999999E-4</v>
      </c>
      <c r="L1188" s="3">
        <v>2</v>
      </c>
      <c r="M1188" s="3">
        <v>2</v>
      </c>
      <c r="N1188" s="10">
        <f t="shared" si="126"/>
        <v>1</v>
      </c>
      <c r="O1188" s="35">
        <v>2</v>
      </c>
      <c r="P1188" s="17"/>
      <c r="Q1188" s="40">
        <v>916.45231000000001</v>
      </c>
      <c r="R1188" s="40">
        <v>458.72978999999998</v>
      </c>
      <c r="S1188" s="18">
        <f t="shared" si="127"/>
        <v>1.2643608779224251</v>
      </c>
      <c r="T1188" s="18">
        <f t="shared" si="128"/>
        <v>0.95393848304015427</v>
      </c>
      <c r="U1188" s="18">
        <f t="shared" si="129"/>
        <v>0.89377234481517864</v>
      </c>
      <c r="V1188" s="30">
        <v>458.73020000000002</v>
      </c>
      <c r="W1188" s="3" t="s">
        <v>65</v>
      </c>
      <c r="X1188" s="3" t="s">
        <v>47</v>
      </c>
      <c r="Y1188" s="3" t="s">
        <v>47</v>
      </c>
      <c r="Z1188" s="3" t="s">
        <v>48</v>
      </c>
      <c r="AB1188" s="12" t="s">
        <v>47</v>
      </c>
      <c r="AC1188" s="3" t="s">
        <v>47</v>
      </c>
      <c r="AE1188" s="3" t="s">
        <v>48</v>
      </c>
      <c r="AF1188" s="3" t="s">
        <v>48</v>
      </c>
      <c r="AG1188" s="3" t="s">
        <v>48</v>
      </c>
      <c r="AH1188" s="3" t="s">
        <v>48</v>
      </c>
      <c r="AL1188" s="3" t="s">
        <v>52</v>
      </c>
      <c r="AM1188" s="3" t="s">
        <v>48</v>
      </c>
      <c r="AU1188" s="3">
        <v>1</v>
      </c>
      <c r="AV1188" s="3">
        <v>4</v>
      </c>
      <c r="AW1188" s="3">
        <v>1</v>
      </c>
      <c r="AX1188" s="3">
        <v>4</v>
      </c>
      <c r="AY1188" s="3">
        <v>100</v>
      </c>
      <c r="AZ1188" s="6" t="str">
        <f t="shared" si="130"/>
        <v>1298.3</v>
      </c>
      <c r="BC1188" s="12" t="s">
        <v>2070</v>
      </c>
      <c r="BJ1188" s="12">
        <f t="shared" si="131"/>
        <v>0</v>
      </c>
      <c r="BK1188" s="12">
        <f t="shared" si="132"/>
        <v>0</v>
      </c>
      <c r="BS1188" s="3" t="s">
        <v>2071</v>
      </c>
      <c r="CQ1188" s="3" t="str">
        <f>CONCATENATE(baseURL!$A$1,baseURL!$B$1,baseURL!$C$1,".",C1188,".",L1188,".pkl&amp;seq=",BC1188)</f>
        <v>http://proteomics.broadinstitute.org/millscripts/viewfeed.pl?side=xl&amp;cycle=1&amp;fixedMods=iaaC&amp;file=msdataSM/iPRG2012_nd/cpick_in/iPRG2012_nd.1298.3.2.pkl&amp;seq=HFELGGEK</v>
      </c>
    </row>
    <row r="1189" spans="1:95" x14ac:dyDescent="0.2">
      <c r="A1189" s="3">
        <v>4853</v>
      </c>
      <c r="B1189" s="2" t="s">
        <v>2072</v>
      </c>
      <c r="C1189" s="2" t="s">
        <v>2063</v>
      </c>
      <c r="D1189" s="3">
        <v>2511</v>
      </c>
      <c r="E1189" s="3">
        <v>2509</v>
      </c>
      <c r="F1189" s="3">
        <v>27265</v>
      </c>
      <c r="G1189" s="3">
        <v>3806</v>
      </c>
      <c r="H1189" s="3">
        <v>14.208600000000001</v>
      </c>
      <c r="I1189" s="30">
        <v>522.25036999999998</v>
      </c>
      <c r="J1189" s="30">
        <v>522.25031920000004</v>
      </c>
      <c r="K1189" s="30">
        <v>5.0000000000000002E-5</v>
      </c>
      <c r="L1189" s="3">
        <v>2</v>
      </c>
      <c r="M1189" s="3">
        <v>2</v>
      </c>
      <c r="N1189" s="10">
        <f t="shared" si="126"/>
        <v>1</v>
      </c>
      <c r="O1189" s="35">
        <v>2</v>
      </c>
      <c r="P1189" s="17"/>
      <c r="Q1189" s="40">
        <v>1043.4938500000001</v>
      </c>
      <c r="R1189" s="40">
        <v>522.25057000000004</v>
      </c>
      <c r="S1189" s="18">
        <f t="shared" si="127"/>
        <v>-0.38295793542835715</v>
      </c>
      <c r="T1189" s="18">
        <f t="shared" si="128"/>
        <v>-0.48022925088130997</v>
      </c>
      <c r="U1189" s="18">
        <f t="shared" si="129"/>
        <v>-0.70847218048803917</v>
      </c>
      <c r="V1189" s="30">
        <v>522.25019999999995</v>
      </c>
      <c r="W1189" s="3" t="s">
        <v>47</v>
      </c>
      <c r="X1189" s="3" t="s">
        <v>47</v>
      </c>
      <c r="Y1189" s="3" t="s">
        <v>47</v>
      </c>
      <c r="Z1189" s="3" t="s">
        <v>47</v>
      </c>
      <c r="AA1189" s="3" t="s">
        <v>48</v>
      </c>
      <c r="AB1189" s="12" t="s">
        <v>47</v>
      </c>
      <c r="AC1189" s="3" t="s">
        <v>47</v>
      </c>
      <c r="AD1189" s="3" t="s">
        <v>47</v>
      </c>
      <c r="AE1189" s="3" t="s">
        <v>47</v>
      </c>
      <c r="AF1189" s="3" t="s">
        <v>47</v>
      </c>
      <c r="AG1189" s="3" t="s">
        <v>47</v>
      </c>
      <c r="AH1189" s="3" t="s">
        <v>47</v>
      </c>
      <c r="AI1189" s="3" t="s">
        <v>47</v>
      </c>
      <c r="AJ1189" s="3" t="s">
        <v>47</v>
      </c>
      <c r="AK1189" s="3" t="s">
        <v>47</v>
      </c>
      <c r="AL1189" s="3" t="s">
        <v>47</v>
      </c>
      <c r="AM1189" s="3" t="s">
        <v>47</v>
      </c>
      <c r="AN1189" s="3" t="s">
        <v>47</v>
      </c>
      <c r="AU1189" s="3">
        <v>0</v>
      </c>
      <c r="AV1189" s="3">
        <v>17</v>
      </c>
      <c r="AW1189" s="3">
        <v>1</v>
      </c>
      <c r="AX1189" s="3">
        <v>17</v>
      </c>
      <c r="AY1189" s="3">
        <v>100</v>
      </c>
      <c r="AZ1189" s="6" t="str">
        <f t="shared" si="130"/>
        <v>1298.6</v>
      </c>
      <c r="BC1189" s="12" t="s">
        <v>2073</v>
      </c>
      <c r="BJ1189" s="12">
        <f t="shared" si="131"/>
        <v>0</v>
      </c>
      <c r="BK1189" s="12">
        <f t="shared" si="132"/>
        <v>0</v>
      </c>
      <c r="CQ1189" s="3" t="str">
        <f>CONCATENATE(baseURL!$A$1,baseURL!$B$1,baseURL!$C$1,".",C1189,".",L1189,".pkl&amp;seq=",BC1189)</f>
        <v>http://proteomics.broadinstitute.org/millscripts/viewfeed.pl?side=xl&amp;cycle=1&amp;fixedMods=iaaC&amp;file=msdataSM/iPRG2012_nd/cpick_in/iPRG2012_nd.1298.6.2.pkl&amp;seq=LHMGTDDVR</v>
      </c>
    </row>
    <row r="1190" spans="1:95" x14ac:dyDescent="0.2">
      <c r="A1190" s="3">
        <v>2245</v>
      </c>
      <c r="B1190" s="2" t="s">
        <v>2080</v>
      </c>
      <c r="C1190" s="2" t="s">
        <v>2081</v>
      </c>
      <c r="D1190" s="3">
        <v>2518</v>
      </c>
      <c r="E1190" s="3">
        <v>2516</v>
      </c>
      <c r="F1190" s="3">
        <v>27285</v>
      </c>
      <c r="G1190" s="3">
        <v>3814</v>
      </c>
      <c r="H1190" s="3">
        <v>14.2293</v>
      </c>
      <c r="I1190" s="30">
        <v>479.29664000000002</v>
      </c>
      <c r="J1190" s="30">
        <v>479.29535270000002</v>
      </c>
      <c r="K1190" s="30">
        <v>1.2899999999999999E-3</v>
      </c>
      <c r="L1190" s="3">
        <v>2</v>
      </c>
      <c r="M1190" s="3">
        <v>2</v>
      </c>
      <c r="N1190" s="10">
        <f t="shared" si="126"/>
        <v>1</v>
      </c>
      <c r="O1190" s="35">
        <v>2</v>
      </c>
      <c r="P1190" s="17"/>
      <c r="Q1190" s="40">
        <v>957.58398999999997</v>
      </c>
      <c r="R1190" s="40">
        <v>479.29563000000002</v>
      </c>
      <c r="S1190" s="18">
        <f t="shared" si="127"/>
        <v>2.1072589374702808</v>
      </c>
      <c r="T1190" s="18">
        <f t="shared" si="128"/>
        <v>-0.57855733004153309</v>
      </c>
      <c r="U1190" s="18">
        <f t="shared" si="129"/>
        <v>-0.68851034594135851</v>
      </c>
      <c r="V1190" s="30">
        <v>479.2953</v>
      </c>
      <c r="Z1190" s="3" t="s">
        <v>47</v>
      </c>
      <c r="AA1190" s="3" t="s">
        <v>47</v>
      </c>
      <c r="AB1190" s="12" t="s">
        <v>47</v>
      </c>
      <c r="AE1190" s="3" t="s">
        <v>47</v>
      </c>
      <c r="AF1190" s="3" t="s">
        <v>52</v>
      </c>
      <c r="AG1190" s="3" t="s">
        <v>47</v>
      </c>
      <c r="AH1190" s="3" t="s">
        <v>47</v>
      </c>
      <c r="AI1190" s="3" t="s">
        <v>48</v>
      </c>
      <c r="AL1190" s="3" t="s">
        <v>48</v>
      </c>
      <c r="AN1190" s="3" t="s">
        <v>47</v>
      </c>
      <c r="AU1190" s="3">
        <v>0</v>
      </c>
      <c r="AV1190" s="3">
        <v>7</v>
      </c>
      <c r="AW1190" s="3">
        <v>1</v>
      </c>
      <c r="AX1190" s="3">
        <v>7</v>
      </c>
      <c r="AY1190" s="3">
        <v>100</v>
      </c>
      <c r="AZ1190" s="6" t="str">
        <f t="shared" si="130"/>
        <v>1299.5</v>
      </c>
      <c r="BC1190" s="12" t="s">
        <v>2082</v>
      </c>
      <c r="BJ1190" s="12">
        <f t="shared" si="131"/>
        <v>0</v>
      </c>
      <c r="BK1190" s="12">
        <f t="shared" si="132"/>
        <v>0</v>
      </c>
      <c r="CQ1190" s="3" t="str">
        <f>CONCATENATE(baseURL!$A$1,baseURL!$B$1,baseURL!$C$1,".",C1190,".",L1190,".pkl&amp;seq=",BC1190)</f>
        <v>http://proteomics.broadinstitute.org/millscripts/viewfeed.pl?side=xl&amp;cycle=1&amp;fixedMods=iaaC&amp;file=msdataSM/iPRG2012_nd/cpick_in/iPRG2012_nd.1299.5.2.pkl&amp;seq=KLNTNVLR</v>
      </c>
    </row>
    <row r="1191" spans="1:95" x14ac:dyDescent="0.2">
      <c r="A1191" s="3">
        <v>6360</v>
      </c>
      <c r="B1191" s="2" t="s">
        <v>2074</v>
      </c>
      <c r="C1191" s="2" t="s">
        <v>2075</v>
      </c>
      <c r="D1191" s="3">
        <v>2522</v>
      </c>
      <c r="E1191" s="3">
        <v>2520</v>
      </c>
      <c r="F1191" s="3">
        <v>27289</v>
      </c>
      <c r="G1191" s="3">
        <v>3818</v>
      </c>
      <c r="H1191" s="3">
        <v>14.235900000000001</v>
      </c>
      <c r="I1191" s="30">
        <v>518.78719999999998</v>
      </c>
      <c r="J1191" s="30">
        <v>518.78731670000002</v>
      </c>
      <c r="K1191" s="30">
        <v>-1.2E-4</v>
      </c>
      <c r="L1191" s="3">
        <v>2</v>
      </c>
      <c r="M1191" s="3">
        <v>2</v>
      </c>
      <c r="N1191" s="10">
        <f t="shared" si="126"/>
        <v>1</v>
      </c>
      <c r="O1191" s="35">
        <v>2</v>
      </c>
      <c r="P1191" s="17"/>
      <c r="Q1191" s="40">
        <v>1036.5673400000001</v>
      </c>
      <c r="R1191" s="40">
        <v>518.78731000000005</v>
      </c>
      <c r="S1191" s="18">
        <f t="shared" si="127"/>
        <v>-0.21203294287082158</v>
      </c>
      <c r="T1191" s="18">
        <f t="shared" si="128"/>
        <v>1.2914733731084212E-2</v>
      </c>
      <c r="U1191" s="18">
        <f t="shared" si="129"/>
        <v>-0.21203294287082158</v>
      </c>
      <c r="V1191" s="30">
        <v>518.78719999999998</v>
      </c>
      <c r="W1191" s="3" t="s">
        <v>47</v>
      </c>
      <c r="X1191" s="3" t="s">
        <v>47</v>
      </c>
      <c r="Y1191" s="3" t="s">
        <v>47</v>
      </c>
      <c r="Z1191" s="3" t="s">
        <v>47</v>
      </c>
      <c r="AA1191" s="3" t="s">
        <v>48</v>
      </c>
      <c r="AB1191" s="12" t="s">
        <v>47</v>
      </c>
      <c r="AC1191" s="3" t="s">
        <v>47</v>
      </c>
      <c r="AD1191" s="3" t="s">
        <v>47</v>
      </c>
      <c r="AE1191" s="3" t="s">
        <v>47</v>
      </c>
      <c r="AF1191" s="3" t="s">
        <v>47</v>
      </c>
      <c r="AG1191" s="3" t="s">
        <v>47</v>
      </c>
      <c r="AH1191" s="3" t="s">
        <v>47</v>
      </c>
      <c r="AI1191" s="3" t="s">
        <v>47</v>
      </c>
      <c r="AJ1191" s="3" t="s">
        <v>47</v>
      </c>
      <c r="AK1191" s="3" t="s">
        <v>48</v>
      </c>
      <c r="AL1191" s="3" t="s">
        <v>47</v>
      </c>
      <c r="AU1191" s="3">
        <v>0</v>
      </c>
      <c r="AV1191" s="3">
        <v>14</v>
      </c>
      <c r="AW1191" s="3">
        <v>1</v>
      </c>
      <c r="AX1191" s="3">
        <v>14</v>
      </c>
      <c r="AY1191" s="3">
        <v>100</v>
      </c>
      <c r="AZ1191" s="6" t="str">
        <f t="shared" si="130"/>
        <v>1299.9</v>
      </c>
      <c r="BC1191" s="12" t="s">
        <v>2076</v>
      </c>
      <c r="BJ1191" s="12">
        <f t="shared" si="131"/>
        <v>0</v>
      </c>
      <c r="BK1191" s="12">
        <f t="shared" si="132"/>
        <v>0</v>
      </c>
      <c r="CQ1191" s="3" t="str">
        <f>CONCATENATE(baseURL!$A$1,baseURL!$B$1,baseURL!$C$1,".",C1191,".",L1191,".pkl&amp;seq=",BC1191)</f>
        <v>http://proteomics.broadinstitute.org/millscripts/viewfeed.pl?side=xl&amp;cycle=1&amp;fixedMods=iaaC&amp;file=msdataSM/iPRG2012_nd/cpick_in/iPRG2012_nd.1299.9.2.pkl&amp;seq=YGLAEKVEK</v>
      </c>
    </row>
    <row r="1192" spans="1:95" x14ac:dyDescent="0.2">
      <c r="A1192" s="3">
        <v>5157</v>
      </c>
      <c r="B1192" s="2" t="s">
        <v>2085</v>
      </c>
      <c r="C1192" s="2" t="s">
        <v>2086</v>
      </c>
      <c r="D1192" s="3">
        <v>2524</v>
      </c>
      <c r="E1192" s="3">
        <v>2522</v>
      </c>
      <c r="F1192" s="3">
        <v>27302</v>
      </c>
      <c r="G1192" s="3">
        <v>3821</v>
      </c>
      <c r="H1192" s="3">
        <v>14.245799999999999</v>
      </c>
      <c r="I1192" s="30">
        <v>436.76508999999999</v>
      </c>
      <c r="J1192" s="30">
        <v>436.7641112</v>
      </c>
      <c r="K1192" s="30">
        <v>9.7999999999999997E-4</v>
      </c>
      <c r="L1192" s="3">
        <v>2</v>
      </c>
      <c r="M1192" s="3">
        <v>2</v>
      </c>
      <c r="N1192" s="10">
        <f t="shared" si="126"/>
        <v>1</v>
      </c>
      <c r="O1192" s="35">
        <v>2</v>
      </c>
      <c r="P1192" s="17"/>
      <c r="Q1192" s="40">
        <v>872.51999000000001</v>
      </c>
      <c r="R1192" s="40">
        <v>436.76362999999998</v>
      </c>
      <c r="S1192" s="18">
        <f t="shared" si="127"/>
        <v>3.3427691770229968</v>
      </c>
      <c r="T1192" s="18">
        <f t="shared" si="128"/>
        <v>1.1017400877089363</v>
      </c>
      <c r="U1192" s="18">
        <f t="shared" si="129"/>
        <v>-6.868703784035475E-2</v>
      </c>
      <c r="V1192" s="30">
        <v>436.7636</v>
      </c>
      <c r="W1192" s="3" t="s">
        <v>47</v>
      </c>
      <c r="X1192" s="3" t="s">
        <v>47</v>
      </c>
      <c r="Y1192" s="3" t="s">
        <v>47</v>
      </c>
      <c r="Z1192" s="3" t="s">
        <v>47</v>
      </c>
      <c r="AA1192" s="3" t="s">
        <v>47</v>
      </c>
      <c r="AB1192" s="12" t="s">
        <v>47</v>
      </c>
      <c r="AC1192" s="3" t="s">
        <v>47</v>
      </c>
      <c r="AD1192" s="3" t="s">
        <v>47</v>
      </c>
      <c r="AE1192" s="3" t="s">
        <v>47</v>
      </c>
      <c r="AF1192" s="3" t="s">
        <v>47</v>
      </c>
      <c r="AG1192" s="3" t="s">
        <v>47</v>
      </c>
      <c r="AH1192" s="3" t="s">
        <v>47</v>
      </c>
      <c r="AI1192" s="3" t="s">
        <v>47</v>
      </c>
      <c r="AJ1192" s="3" t="s">
        <v>47</v>
      </c>
      <c r="AK1192" s="3" t="s">
        <v>47</v>
      </c>
      <c r="AL1192" s="3" t="s">
        <v>47</v>
      </c>
      <c r="AM1192" s="3" t="s">
        <v>47</v>
      </c>
      <c r="AN1192" s="3" t="s">
        <v>47</v>
      </c>
      <c r="AU1192" s="3">
        <v>0</v>
      </c>
      <c r="AV1192" s="3">
        <v>18</v>
      </c>
      <c r="AW1192" s="3">
        <v>1</v>
      </c>
      <c r="AX1192" s="3">
        <v>18</v>
      </c>
      <c r="AY1192" s="3">
        <v>100</v>
      </c>
      <c r="AZ1192" s="6" t="str">
        <f t="shared" si="130"/>
        <v>1300.1</v>
      </c>
      <c r="BC1192" s="12" t="s">
        <v>2087</v>
      </c>
      <c r="BJ1192" s="12">
        <f t="shared" si="131"/>
        <v>0</v>
      </c>
      <c r="BK1192" s="12">
        <f t="shared" si="132"/>
        <v>0</v>
      </c>
      <c r="CQ1192" s="3" t="str">
        <f>CONCATENATE(baseURL!$A$1,baseURL!$B$1,baseURL!$C$1,".",C1192,".",L1192,".pkl&amp;seq=",BC1192)</f>
        <v>http://proteomics.broadinstitute.org/millscripts/viewfeed.pl?side=xl&amp;cycle=1&amp;fixedMods=iaaC&amp;file=msdataSM/iPRG2012_nd/cpick_in/iPRG2012_nd.1300.1.2.pkl&amp;seq=LGTLVNQK</v>
      </c>
    </row>
    <row r="1193" spans="1:95" x14ac:dyDescent="0.2">
      <c r="A1193" s="3">
        <v>4567</v>
      </c>
      <c r="B1193" s="2" t="s">
        <v>2088</v>
      </c>
      <c r="C1193" s="2" t="s">
        <v>2089</v>
      </c>
      <c r="D1193" s="3">
        <v>2527</v>
      </c>
      <c r="E1193" s="3">
        <v>2525</v>
      </c>
      <c r="F1193" s="3">
        <v>27305</v>
      </c>
      <c r="G1193" s="3">
        <v>3824</v>
      </c>
      <c r="H1193" s="3">
        <v>14.25</v>
      </c>
      <c r="I1193" s="30">
        <v>495.25337999999999</v>
      </c>
      <c r="J1193" s="30">
        <v>495.25156179999999</v>
      </c>
      <c r="K1193" s="30">
        <v>1.82E-3</v>
      </c>
      <c r="L1193" s="3">
        <v>3</v>
      </c>
      <c r="M1193" s="3">
        <v>3</v>
      </c>
      <c r="N1193" s="10">
        <f t="shared" si="126"/>
        <v>1</v>
      </c>
      <c r="O1193" s="35">
        <v>3</v>
      </c>
      <c r="P1193" s="17"/>
      <c r="Q1193" s="40">
        <v>1483.7387100000001</v>
      </c>
      <c r="R1193" s="40">
        <v>495.25108999999998</v>
      </c>
      <c r="S1193" s="18">
        <f t="shared" si="127"/>
        <v>4.6239171326535287</v>
      </c>
      <c r="T1193" s="18">
        <f t="shared" si="128"/>
        <v>0.95264808001512935</v>
      </c>
      <c r="U1193" s="18">
        <f t="shared" si="129"/>
        <v>0.22210955660187198</v>
      </c>
      <c r="V1193" s="30">
        <v>495.25119999999998</v>
      </c>
      <c r="W1193" s="3" t="s">
        <v>47</v>
      </c>
      <c r="X1193" s="3" t="s">
        <v>47</v>
      </c>
      <c r="Y1193" s="3" t="s">
        <v>47</v>
      </c>
      <c r="Z1193" s="3" t="s">
        <v>47</v>
      </c>
      <c r="AA1193" s="3" t="s">
        <v>47</v>
      </c>
      <c r="AB1193" s="12" t="s">
        <v>47</v>
      </c>
      <c r="AC1193" s="3" t="s">
        <v>47</v>
      </c>
      <c r="AD1193" s="3" t="s">
        <v>47</v>
      </c>
      <c r="AE1193" s="3" t="s">
        <v>47</v>
      </c>
      <c r="AF1193" s="3" t="s">
        <v>48</v>
      </c>
      <c r="AG1193" s="3" t="s">
        <v>47</v>
      </c>
      <c r="AH1193" s="3" t="s">
        <v>47</v>
      </c>
      <c r="AI1193" s="3" t="s">
        <v>48</v>
      </c>
      <c r="AK1193" s="3" t="s">
        <v>47</v>
      </c>
      <c r="AL1193" s="3" t="s">
        <v>48</v>
      </c>
      <c r="AM1193" s="3" t="s">
        <v>47</v>
      </c>
      <c r="AU1193" s="3">
        <v>0</v>
      </c>
      <c r="AV1193" s="3">
        <v>13</v>
      </c>
      <c r="AW1193" s="3">
        <v>1</v>
      </c>
      <c r="AX1193" s="3">
        <v>13</v>
      </c>
      <c r="AY1193" s="3">
        <v>100</v>
      </c>
      <c r="AZ1193" s="6" t="str">
        <f t="shared" si="130"/>
        <v>1300.4</v>
      </c>
      <c r="BC1193" s="12" t="s">
        <v>2021</v>
      </c>
      <c r="BJ1193" s="12">
        <f t="shared" si="131"/>
        <v>0</v>
      </c>
      <c r="BK1193" s="12">
        <f t="shared" si="132"/>
        <v>0</v>
      </c>
      <c r="CQ1193" s="3" t="str">
        <f>CONCATENATE(baseURL!$A$1,baseURL!$B$1,baseURL!$C$1,".",C1193,".",L1193,".pkl&amp;seq=",BC1193)</f>
        <v>http://proteomics.broadinstitute.org/millscripts/viewfeed.pl?side=xl&amp;cycle=1&amp;fixedMods=iaaC&amp;file=msdataSM/iPRG2012_nd/cpick_in/iPRG2012_nd.1300.4.3.pkl&amp;seq=TLGHSVQSPDDTVK</v>
      </c>
    </row>
    <row r="1194" spans="1:95" x14ac:dyDescent="0.2">
      <c r="A1194" s="3">
        <v>1401</v>
      </c>
      <c r="B1194" s="2" t="s">
        <v>2093</v>
      </c>
      <c r="C1194" s="2" t="s">
        <v>2094</v>
      </c>
      <c r="D1194" s="3">
        <v>2557</v>
      </c>
      <c r="E1194" s="3">
        <v>2555</v>
      </c>
      <c r="F1194" s="3">
        <v>27354</v>
      </c>
      <c r="G1194" s="3">
        <v>3856</v>
      </c>
      <c r="H1194" s="3">
        <v>14.3033</v>
      </c>
      <c r="I1194" s="30">
        <v>485.92782999999997</v>
      </c>
      <c r="J1194" s="30">
        <v>485.92633060000003</v>
      </c>
      <c r="K1194" s="30">
        <v>1.5E-3</v>
      </c>
      <c r="L1194" s="3">
        <v>0</v>
      </c>
      <c r="M1194" s="3">
        <v>3</v>
      </c>
      <c r="N1194" s="10">
        <f t="shared" si="126"/>
        <v>1</v>
      </c>
      <c r="O1194" s="35">
        <v>3</v>
      </c>
      <c r="P1194" s="17"/>
      <c r="Q1194" s="40">
        <v>1455.76243</v>
      </c>
      <c r="R1194" s="40">
        <v>485.92565999999999</v>
      </c>
      <c r="S1194" s="18">
        <f t="shared" si="127"/>
        <v>4.4657036633509843</v>
      </c>
      <c r="T1194" s="18">
        <f t="shared" si="128"/>
        <v>1.3800464870180713</v>
      </c>
      <c r="U1194" s="18">
        <f t="shared" si="129"/>
        <v>1.3170738915755436</v>
      </c>
      <c r="V1194" s="30">
        <v>485.92630000000003</v>
      </c>
      <c r="W1194" s="3" t="s">
        <v>48</v>
      </c>
      <c r="X1194" s="3" t="s">
        <v>47</v>
      </c>
      <c r="Y1194" s="3" t="s">
        <v>47</v>
      </c>
      <c r="Z1194" s="3" t="s">
        <v>47</v>
      </c>
      <c r="AA1194" s="3" t="s">
        <v>47</v>
      </c>
      <c r="AF1194" s="3" t="s">
        <v>48</v>
      </c>
      <c r="AG1194" s="3" t="s">
        <v>47</v>
      </c>
      <c r="AM1194" s="3" t="s">
        <v>47</v>
      </c>
      <c r="AU1194" s="3">
        <v>0</v>
      </c>
      <c r="AV1194" s="3">
        <v>6</v>
      </c>
      <c r="AW1194" s="3">
        <v>1</v>
      </c>
      <c r="AX1194" s="3">
        <v>6</v>
      </c>
      <c r="AY1194" s="3">
        <v>100</v>
      </c>
      <c r="AZ1194" s="6" t="str">
        <f t="shared" si="130"/>
        <v>1302.11</v>
      </c>
      <c r="BC1194" s="12" t="s">
        <v>2095</v>
      </c>
      <c r="BJ1194" s="12">
        <f t="shared" si="131"/>
        <v>0</v>
      </c>
      <c r="BK1194" s="12">
        <f t="shared" si="132"/>
        <v>0</v>
      </c>
      <c r="CQ1194" s="3" t="str">
        <f>CONCATENATE(baseURL!$A$1,baseURL!$B$1,baseURL!$C$1,".",C1194,".",L1194,".pkl&amp;seq=",BC1194)</f>
        <v>http://proteomics.broadinstitute.org/millscripts/viewfeed.pl?side=xl&amp;cycle=1&amp;fixedMods=iaaC&amp;file=msdataSM/iPRG2012_nd/cpick_in/iPRG2012_nd.1302.11.0.pkl&amp;seq=SKMVYASSKDALR</v>
      </c>
    </row>
    <row r="1195" spans="1:95" x14ac:dyDescent="0.2">
      <c r="A1195" s="3">
        <v>3060</v>
      </c>
      <c r="B1195" s="2" t="s">
        <v>2098</v>
      </c>
      <c r="C1195" s="2" t="s">
        <v>2099</v>
      </c>
      <c r="D1195" s="3">
        <v>2564</v>
      </c>
      <c r="E1195" s="3">
        <v>2562</v>
      </c>
      <c r="F1195" s="3">
        <v>27367</v>
      </c>
      <c r="G1195" s="3">
        <v>3864</v>
      </c>
      <c r="H1195" s="3">
        <v>14.324</v>
      </c>
      <c r="I1195" s="30">
        <v>434.21332999999998</v>
      </c>
      <c r="J1195" s="30">
        <v>434.21332819999998</v>
      </c>
      <c r="K1195" s="30">
        <v>0</v>
      </c>
      <c r="L1195" s="3">
        <v>3</v>
      </c>
      <c r="M1195" s="3">
        <v>0</v>
      </c>
      <c r="N1195" s="10">
        <f t="shared" si="126"/>
        <v>1</v>
      </c>
      <c r="O1195" s="35">
        <v>2</v>
      </c>
      <c r="P1195" s="11"/>
      <c r="Q1195" s="40">
        <v>867.41414999999995</v>
      </c>
      <c r="R1195" s="40">
        <v>434.21071000000001</v>
      </c>
      <c r="S1195" s="18">
        <f t="shared" si="127"/>
        <v>6.033936841352836</v>
      </c>
      <c r="T1195" s="18">
        <f t="shared" si="128"/>
        <v>6.029791388545318</v>
      </c>
      <c r="U1195" s="18">
        <f t="shared" si="129"/>
        <v>5.9648459615329887</v>
      </c>
      <c r="V1195" s="30">
        <v>434.2133</v>
      </c>
      <c r="W1195" s="3" t="s">
        <v>52</v>
      </c>
      <c r="X1195" s="3" t="s">
        <v>47</v>
      </c>
      <c r="Y1195" s="3" t="s">
        <v>47</v>
      </c>
      <c r="Z1195" s="3" t="s">
        <v>47</v>
      </c>
      <c r="AA1195" s="3" t="s">
        <v>47</v>
      </c>
      <c r="AB1195" s="12" t="s">
        <v>48</v>
      </c>
      <c r="AC1195" s="3" t="s">
        <v>47</v>
      </c>
      <c r="AF1195" s="3" t="s">
        <v>48</v>
      </c>
      <c r="AH1195" s="3" t="s">
        <v>47</v>
      </c>
      <c r="AI1195" s="3" t="s">
        <v>52</v>
      </c>
      <c r="AK1195" s="3" t="s">
        <v>48</v>
      </c>
      <c r="AL1195" s="3" t="s">
        <v>48</v>
      </c>
      <c r="AM1195" s="3" t="s">
        <v>47</v>
      </c>
      <c r="AU1195" s="3">
        <v>0</v>
      </c>
      <c r="AV1195" s="3">
        <v>7</v>
      </c>
      <c r="AW1195" s="3">
        <v>1</v>
      </c>
      <c r="AX1195" s="3">
        <v>7</v>
      </c>
      <c r="AY1195" s="3">
        <v>100</v>
      </c>
      <c r="AZ1195" s="6" t="str">
        <f t="shared" si="130"/>
        <v>1303.3</v>
      </c>
      <c r="BC1195" s="12" t="s">
        <v>2100</v>
      </c>
      <c r="BJ1195" s="12">
        <f t="shared" si="131"/>
        <v>0</v>
      </c>
      <c r="BK1195" s="12">
        <f t="shared" si="132"/>
        <v>0</v>
      </c>
      <c r="CQ1195" s="3" t="str">
        <f>CONCATENATE(baseURL!$A$1,baseURL!$B$1,baseURL!$C$1,".",C1195,".",L1195,".pkl&amp;seq=",BC1195)</f>
        <v>http://proteomics.broadinstitute.org/millscripts/viewfeed.pl?side=xl&amp;cycle=1&amp;fixedMods=iaaC&amp;file=msdataSM/iPRG2012_nd/cpick_in/iPRG2012_nd.1303.3.3.pkl&amp;seq=QSMQFAR</v>
      </c>
    </row>
    <row r="1196" spans="1:95" x14ac:dyDescent="0.2">
      <c r="A1196" s="3">
        <v>4775</v>
      </c>
      <c r="B1196" s="2" t="s">
        <v>2101</v>
      </c>
      <c r="C1196" s="2" t="s">
        <v>2102</v>
      </c>
      <c r="D1196" s="3">
        <v>2565</v>
      </c>
      <c r="E1196" s="3">
        <v>2563</v>
      </c>
      <c r="F1196" s="3">
        <v>27368</v>
      </c>
      <c r="G1196" s="3">
        <v>3865</v>
      </c>
      <c r="H1196" s="3">
        <v>14.326499999999999</v>
      </c>
      <c r="I1196" s="30">
        <v>464.79566999999997</v>
      </c>
      <c r="J1196" s="30">
        <v>464.79524620000001</v>
      </c>
      <c r="K1196" s="30">
        <v>4.2000000000000002E-4</v>
      </c>
      <c r="L1196" s="3">
        <v>2</v>
      </c>
      <c r="M1196" s="3">
        <v>2</v>
      </c>
      <c r="N1196" s="10">
        <f t="shared" si="126"/>
        <v>1</v>
      </c>
      <c r="O1196" s="35">
        <v>2</v>
      </c>
      <c r="P1196" s="17"/>
      <c r="Q1196" s="40">
        <v>928.58258999999998</v>
      </c>
      <c r="R1196" s="40">
        <v>464.79493000000002</v>
      </c>
      <c r="S1196" s="18">
        <f t="shared" si="127"/>
        <v>1.5920999825679445</v>
      </c>
      <c r="T1196" s="18">
        <f t="shared" si="128"/>
        <v>0.6803000195938258</v>
      </c>
      <c r="U1196" s="18">
        <f t="shared" si="129"/>
        <v>0.36575269865507176</v>
      </c>
      <c r="V1196" s="30">
        <v>464.79509999999999</v>
      </c>
      <c r="W1196" s="3" t="s">
        <v>47</v>
      </c>
      <c r="X1196" s="3" t="s">
        <v>47</v>
      </c>
      <c r="Y1196" s="3" t="s">
        <v>47</v>
      </c>
      <c r="Z1196" s="3" t="s">
        <v>47</v>
      </c>
      <c r="AA1196" s="3" t="s">
        <v>47</v>
      </c>
      <c r="AB1196" s="12" t="s">
        <v>47</v>
      </c>
      <c r="AC1196" s="3" t="s">
        <v>47</v>
      </c>
      <c r="AD1196" s="3" t="s">
        <v>48</v>
      </c>
      <c r="AE1196" s="3" t="s">
        <v>47</v>
      </c>
      <c r="AF1196" s="3" t="s">
        <v>47</v>
      </c>
      <c r="AG1196" s="3" t="s">
        <v>47</v>
      </c>
      <c r="AH1196" s="3" t="s">
        <v>47</v>
      </c>
      <c r="AI1196" s="3" t="s">
        <v>47</v>
      </c>
      <c r="AJ1196" s="3" t="s">
        <v>47</v>
      </c>
      <c r="AK1196" s="3" t="s">
        <v>47</v>
      </c>
      <c r="AL1196" s="3" t="s">
        <v>48</v>
      </c>
      <c r="AM1196" s="3" t="s">
        <v>47</v>
      </c>
      <c r="AN1196" s="3" t="s">
        <v>47</v>
      </c>
      <c r="AU1196" s="3">
        <v>0</v>
      </c>
      <c r="AV1196" s="3">
        <v>16</v>
      </c>
      <c r="AW1196" s="3">
        <v>1</v>
      </c>
      <c r="AX1196" s="3">
        <v>16</v>
      </c>
      <c r="AY1196" s="3">
        <v>100</v>
      </c>
      <c r="AZ1196" s="6" t="str">
        <f t="shared" si="130"/>
        <v>1303.4</v>
      </c>
      <c r="BC1196" s="12" t="s">
        <v>2103</v>
      </c>
      <c r="BJ1196" s="12">
        <f t="shared" si="131"/>
        <v>0</v>
      </c>
      <c r="BK1196" s="12">
        <f t="shared" si="132"/>
        <v>0</v>
      </c>
      <c r="CQ1196" s="3" t="str">
        <f>CONCATENATE(baseURL!$A$1,baseURL!$B$1,baseURL!$C$1,".",C1196,".",L1196,".pkl&amp;seq=",BC1196)</f>
        <v>http://proteomics.broadinstitute.org/millscripts/viewfeed.pl?side=xl&amp;cycle=1&amp;fixedMods=iaaC&amp;file=msdataSM/iPRG2012_nd/cpick_in/iPRG2012_nd.1303.4.2.pkl&amp;seq=KVLQALEK</v>
      </c>
    </row>
    <row r="1197" spans="1:95" x14ac:dyDescent="0.2">
      <c r="A1197" s="3">
        <v>152</v>
      </c>
      <c r="B1197" s="2" t="s">
        <v>2104</v>
      </c>
      <c r="C1197" s="2" t="s">
        <v>2105</v>
      </c>
      <c r="D1197" s="3">
        <v>2566</v>
      </c>
      <c r="E1197" s="3">
        <v>2564</v>
      </c>
      <c r="F1197" s="3">
        <v>27369</v>
      </c>
      <c r="G1197" s="3">
        <v>3866</v>
      </c>
      <c r="H1197" s="3">
        <v>14.329000000000001</v>
      </c>
      <c r="I1197" s="30">
        <v>496.28791999999999</v>
      </c>
      <c r="J1197" s="30">
        <v>496.28765900000002</v>
      </c>
      <c r="K1197" s="30">
        <v>2.5999999999999998E-4</v>
      </c>
      <c r="L1197" s="3">
        <v>2</v>
      </c>
      <c r="M1197" s="3">
        <v>2</v>
      </c>
      <c r="N1197" s="10">
        <f t="shared" si="126"/>
        <v>1</v>
      </c>
      <c r="O1197" s="35">
        <v>2</v>
      </c>
      <c r="P1197" s="17"/>
      <c r="Q1197" s="40">
        <v>991.56834000000003</v>
      </c>
      <c r="R1197" s="40">
        <v>496.28780999999998</v>
      </c>
      <c r="S1197" s="18">
        <f t="shared" si="127"/>
        <v>0.22164558103188914</v>
      </c>
      <c r="T1197" s="18">
        <f t="shared" si="128"/>
        <v>-0.30425893386303843</v>
      </c>
      <c r="U1197" s="18">
        <f t="shared" si="129"/>
        <v>-0.42314156372567713</v>
      </c>
      <c r="V1197" s="30">
        <v>496.2876</v>
      </c>
      <c r="W1197" s="3" t="s">
        <v>47</v>
      </c>
      <c r="X1197" s="3" t="s">
        <v>65</v>
      </c>
      <c r="Y1197" s="3" t="s">
        <v>65</v>
      </c>
      <c r="Z1197" s="3" t="s">
        <v>47</v>
      </c>
      <c r="AB1197" s="12" t="s">
        <v>52</v>
      </c>
      <c r="AC1197" s="3" t="s">
        <v>47</v>
      </c>
      <c r="AD1197" s="3" t="s">
        <v>47</v>
      </c>
      <c r="AE1197" s="3" t="s">
        <v>48</v>
      </c>
      <c r="AF1197" s="3" t="s">
        <v>47</v>
      </c>
      <c r="AG1197" s="3" t="s">
        <v>47</v>
      </c>
      <c r="AH1197" s="3" t="s">
        <v>47</v>
      </c>
      <c r="AI1197" s="3" t="s">
        <v>47</v>
      </c>
      <c r="AK1197" s="3" t="s">
        <v>52</v>
      </c>
      <c r="AL1197" s="3" t="s">
        <v>47</v>
      </c>
      <c r="AN1197" s="3" t="s">
        <v>47</v>
      </c>
      <c r="AP1197" s="3" t="s">
        <v>47</v>
      </c>
      <c r="AR1197" s="3" t="s">
        <v>48</v>
      </c>
      <c r="AU1197" s="3">
        <v>2</v>
      </c>
      <c r="AV1197" s="3">
        <v>11</v>
      </c>
      <c r="AW1197" s="3">
        <v>2</v>
      </c>
      <c r="AX1197" s="3">
        <v>10</v>
      </c>
      <c r="AY1197" s="3">
        <v>90.91</v>
      </c>
      <c r="AZ1197" s="6" t="str">
        <f t="shared" si="130"/>
        <v>1303.5</v>
      </c>
      <c r="BC1197" s="12" t="s">
        <v>2106</v>
      </c>
      <c r="BD1197" s="12" t="s">
        <v>243</v>
      </c>
      <c r="BJ1197" s="12">
        <f t="shared" si="131"/>
        <v>0</v>
      </c>
      <c r="BK1197" s="12">
        <f t="shared" si="132"/>
        <v>0</v>
      </c>
      <c r="BT1197" s="3" t="s">
        <v>2107</v>
      </c>
      <c r="BU1197" s="3" t="s">
        <v>2107</v>
      </c>
      <c r="CD1197" s="3" t="s">
        <v>2108</v>
      </c>
      <c r="CQ1197" s="3" t="str">
        <f>CONCATENATE(baseURL!$A$1,baseURL!$B$1,baseURL!$C$1,".",C1197,".",L1197,".pkl&amp;seq=",BC1197,"&amp;varMods=Methyl-K")</f>
        <v>http://proteomics.broadinstitute.org/millscripts/viewfeed.pl?side=xl&amp;cycle=1&amp;fixedMods=iaaC&amp;file=msdataSM/iPRG2012_nd/cpick_in/iPRG2012_nd.1303.5.2.pkl&amp;seq=ASLFAQGkR&amp;varMods=Methyl-K</v>
      </c>
    </row>
    <row r="1198" spans="1:95" x14ac:dyDescent="0.2">
      <c r="A1198" s="3">
        <v>2175</v>
      </c>
      <c r="B1198" s="2" t="s">
        <v>2109</v>
      </c>
      <c r="C1198" s="2" t="s">
        <v>2110</v>
      </c>
      <c r="D1198" s="3">
        <v>2567</v>
      </c>
      <c r="E1198" s="3">
        <v>2565</v>
      </c>
      <c r="F1198" s="3">
        <v>27370</v>
      </c>
      <c r="G1198" s="3">
        <v>3867</v>
      </c>
      <c r="H1198" s="3">
        <v>14.3315</v>
      </c>
      <c r="I1198" s="30">
        <v>500.92009000000002</v>
      </c>
      <c r="J1198" s="30">
        <v>500.92038739999998</v>
      </c>
      <c r="K1198" s="30">
        <v>-2.9999999999999997E-4</v>
      </c>
      <c r="L1198" s="3">
        <v>3</v>
      </c>
      <c r="M1198" s="3">
        <v>3</v>
      </c>
      <c r="N1198" s="10">
        <f t="shared" si="126"/>
        <v>1</v>
      </c>
      <c r="O1198" s="35">
        <v>3</v>
      </c>
      <c r="P1198" s="17"/>
      <c r="Q1198" s="40">
        <v>1500.74413</v>
      </c>
      <c r="R1198" s="40">
        <v>500.91955999999999</v>
      </c>
      <c r="S1198" s="18">
        <f t="shared" si="127"/>
        <v>1.0580541115745623</v>
      </c>
      <c r="T1198" s="18">
        <f t="shared" si="128"/>
        <v>1.6517622110653554</v>
      </c>
      <c r="U1198" s="18">
        <f t="shared" si="129"/>
        <v>1.6769159503023008</v>
      </c>
      <c r="V1198" s="30">
        <v>500.92039999999997</v>
      </c>
      <c r="W1198" s="3" t="s">
        <v>48</v>
      </c>
      <c r="Y1198" s="3" t="s">
        <v>47</v>
      </c>
      <c r="Z1198" s="3" t="s">
        <v>47</v>
      </c>
      <c r="AA1198" s="3" t="s">
        <v>47</v>
      </c>
      <c r="AB1198" s="12" t="s">
        <v>47</v>
      </c>
      <c r="AC1198" s="3" t="s">
        <v>48</v>
      </c>
      <c r="AD1198" s="3" t="s">
        <v>47</v>
      </c>
      <c r="AF1198" s="3" t="s">
        <v>48</v>
      </c>
      <c r="AG1198" s="3" t="s">
        <v>52</v>
      </c>
      <c r="AH1198" s="3" t="s">
        <v>47</v>
      </c>
      <c r="AL1198" s="3" t="s">
        <v>48</v>
      </c>
      <c r="AM1198" s="3" t="s">
        <v>47</v>
      </c>
      <c r="AU1198" s="3">
        <v>0</v>
      </c>
      <c r="AV1198" s="3">
        <v>7</v>
      </c>
      <c r="AW1198" s="3">
        <v>1</v>
      </c>
      <c r="AX1198" s="3">
        <v>7</v>
      </c>
      <c r="AY1198" s="3">
        <v>100</v>
      </c>
      <c r="AZ1198" s="6" t="str">
        <f t="shared" si="130"/>
        <v>1303.6</v>
      </c>
      <c r="BC1198" s="12" t="s">
        <v>2111</v>
      </c>
      <c r="BJ1198" s="12">
        <f t="shared" si="131"/>
        <v>0</v>
      </c>
      <c r="BK1198" s="12">
        <f t="shared" si="132"/>
        <v>0</v>
      </c>
      <c r="CQ1198" s="3" t="str">
        <f>CONCATENATE(baseURL!$A$1,baseURL!$B$1,baseURL!$C$1,".",C1198,".",L1198,".pkl&amp;seq=",BC1198)</f>
        <v>http://proteomics.broadinstitute.org/millscripts/viewfeed.pl?side=xl&amp;cycle=1&amp;fixedMods=iaaC&amp;file=msdataSM/iPRG2012_nd/cpick_in/iPRG2012_nd.1303.6.3.pkl&amp;seq=FKNGFQTGSASKASA</v>
      </c>
    </row>
    <row r="1199" spans="1:95" x14ac:dyDescent="0.2">
      <c r="A1199" s="3">
        <v>4506</v>
      </c>
      <c r="B1199" s="2" t="s">
        <v>2117</v>
      </c>
      <c r="C1199" s="2" t="s">
        <v>2101</v>
      </c>
      <c r="D1199" s="3">
        <v>2573</v>
      </c>
      <c r="E1199" s="3">
        <v>2571</v>
      </c>
      <c r="F1199" s="3">
        <v>27390</v>
      </c>
      <c r="G1199" s="3">
        <v>3874</v>
      </c>
      <c r="H1199" s="3">
        <v>14.354699999999999</v>
      </c>
      <c r="I1199" s="30">
        <v>590.95309999999995</v>
      </c>
      <c r="J1199" s="30">
        <v>590.95370390000005</v>
      </c>
      <c r="K1199" s="30">
        <v>-5.9999999999999995E-4</v>
      </c>
      <c r="L1199" s="3">
        <v>3</v>
      </c>
      <c r="M1199" s="3">
        <v>3</v>
      </c>
      <c r="N1199" s="10">
        <f t="shared" si="126"/>
        <v>1</v>
      </c>
      <c r="O1199" s="35">
        <v>3</v>
      </c>
      <c r="P1199" s="17"/>
      <c r="Q1199" s="40">
        <v>1770.84392</v>
      </c>
      <c r="R1199" s="40">
        <v>590.95282999999995</v>
      </c>
      <c r="S1199" s="18">
        <f t="shared" si="127"/>
        <v>0.45688925798093999</v>
      </c>
      <c r="T1199" s="18">
        <f t="shared" si="128"/>
        <v>1.4787982318342692</v>
      </c>
      <c r="U1199" s="18">
        <f t="shared" si="129"/>
        <v>1.1337622327888932</v>
      </c>
      <c r="V1199" s="30">
        <v>590.95349999999996</v>
      </c>
      <c r="W1199" s="3" t="s">
        <v>47</v>
      </c>
      <c r="X1199" s="3" t="s">
        <v>47</v>
      </c>
      <c r="Y1199" s="3" t="s">
        <v>47</v>
      </c>
      <c r="Z1199" s="3" t="s">
        <v>47</v>
      </c>
      <c r="AA1199" s="3" t="s">
        <v>48</v>
      </c>
      <c r="AB1199" s="12" t="s">
        <v>47</v>
      </c>
      <c r="AC1199" s="3" t="s">
        <v>47</v>
      </c>
      <c r="AD1199" s="3" t="s">
        <v>47</v>
      </c>
      <c r="AE1199" s="3" t="s">
        <v>47</v>
      </c>
      <c r="AF1199" s="3" t="s">
        <v>47</v>
      </c>
      <c r="AG1199" s="3" t="s">
        <v>47</v>
      </c>
      <c r="AH1199" s="3" t="s">
        <v>47</v>
      </c>
      <c r="AI1199" s="3" t="s">
        <v>47</v>
      </c>
      <c r="AK1199" s="3" t="s">
        <v>47</v>
      </c>
      <c r="AL1199" s="3" t="s">
        <v>47</v>
      </c>
      <c r="AM1199" s="3" t="s">
        <v>47</v>
      </c>
      <c r="AN1199" s="3" t="s">
        <v>47</v>
      </c>
      <c r="AU1199" s="3">
        <v>0</v>
      </c>
      <c r="AV1199" s="3">
        <v>16</v>
      </c>
      <c r="AW1199" s="3">
        <v>1</v>
      </c>
      <c r="AX1199" s="3">
        <v>16</v>
      </c>
      <c r="AY1199" s="3">
        <v>100</v>
      </c>
      <c r="AZ1199" s="6" t="str">
        <f t="shared" si="130"/>
        <v>1304.5</v>
      </c>
      <c r="BC1199" s="12" t="s">
        <v>2118</v>
      </c>
      <c r="BJ1199" s="12">
        <f t="shared" si="131"/>
        <v>0</v>
      </c>
      <c r="BK1199" s="12">
        <f t="shared" si="132"/>
        <v>0</v>
      </c>
      <c r="CQ1199" s="3" t="str">
        <f>CONCATENATE(baseURL!$A$1,baseURL!$B$1,baseURL!$C$1,".",C1199,".",L1199,".pkl&amp;seq=",BC1199)</f>
        <v>http://proteomics.broadinstitute.org/millscripts/viewfeed.pl?side=xl&amp;cycle=1&amp;fixedMods=iaaC&amp;file=msdataSM/iPRG2012_nd/cpick_in/iPRG2012_nd.1304.5.3.pkl&amp;seq=HVGDMGNVKTDENGVAK</v>
      </c>
    </row>
    <row r="1200" spans="1:95" x14ac:dyDescent="0.2">
      <c r="A1200" s="3">
        <v>6059</v>
      </c>
      <c r="B1200" s="2" t="s">
        <v>2119</v>
      </c>
      <c r="C1200" s="2" t="s">
        <v>2104</v>
      </c>
      <c r="D1200" s="3">
        <v>2574</v>
      </c>
      <c r="E1200" s="3">
        <v>2572</v>
      </c>
      <c r="F1200" s="3">
        <v>27391</v>
      </c>
      <c r="G1200" s="3">
        <v>3875</v>
      </c>
      <c r="H1200" s="3">
        <v>14.358000000000001</v>
      </c>
      <c r="I1200" s="30">
        <v>597.28228000000001</v>
      </c>
      <c r="J1200" s="30">
        <v>597.28227760000004</v>
      </c>
      <c r="K1200" s="30">
        <v>0</v>
      </c>
      <c r="L1200" s="3">
        <v>2</v>
      </c>
      <c r="M1200" s="3">
        <v>0</v>
      </c>
      <c r="N1200" s="10">
        <f t="shared" si="126"/>
        <v>1</v>
      </c>
      <c r="O1200" s="35">
        <v>2</v>
      </c>
      <c r="P1200" s="17"/>
      <c r="Q1200" s="40">
        <v>1193.5545400000001</v>
      </c>
      <c r="R1200" s="40">
        <v>597.28090999999995</v>
      </c>
      <c r="S1200" s="18">
        <f t="shared" si="127"/>
        <v>2.2937280886231148</v>
      </c>
      <c r="T1200" s="18">
        <f t="shared" si="128"/>
        <v>2.2897098788812311</v>
      </c>
      <c r="U1200" s="18">
        <f t="shared" si="129"/>
        <v>2.159787762244036</v>
      </c>
      <c r="V1200" s="30">
        <v>597.28219999999999</v>
      </c>
      <c r="W1200" s="3" t="s">
        <v>47</v>
      </c>
      <c r="X1200" s="3" t="s">
        <v>47</v>
      </c>
      <c r="Y1200" s="3" t="s">
        <v>47</v>
      </c>
      <c r="Z1200" s="3" t="s">
        <v>48</v>
      </c>
      <c r="AA1200" s="3" t="s">
        <v>47</v>
      </c>
      <c r="AB1200" s="12" t="s">
        <v>47</v>
      </c>
      <c r="AC1200" s="3" t="s">
        <v>47</v>
      </c>
      <c r="AD1200" s="3" t="s">
        <v>47</v>
      </c>
      <c r="AE1200" s="3" t="s">
        <v>48</v>
      </c>
      <c r="AF1200" s="3" t="s">
        <v>48</v>
      </c>
      <c r="AG1200" s="3" t="s">
        <v>48</v>
      </c>
      <c r="AH1200" s="3" t="s">
        <v>47</v>
      </c>
      <c r="AI1200" s="3" t="s">
        <v>47</v>
      </c>
      <c r="AL1200" s="3" t="s">
        <v>48</v>
      </c>
      <c r="AU1200" s="3">
        <v>0</v>
      </c>
      <c r="AV1200" s="3">
        <v>9</v>
      </c>
      <c r="AW1200" s="3">
        <v>1</v>
      </c>
      <c r="AX1200" s="3">
        <v>9</v>
      </c>
      <c r="AY1200" s="3">
        <v>100</v>
      </c>
      <c r="AZ1200" s="6" t="str">
        <f t="shared" si="130"/>
        <v>1304.6</v>
      </c>
      <c r="BC1200" s="12" t="s">
        <v>2120</v>
      </c>
      <c r="BJ1200" s="12">
        <f t="shared" si="131"/>
        <v>0</v>
      </c>
      <c r="BK1200" s="12">
        <f t="shared" si="132"/>
        <v>0</v>
      </c>
      <c r="CQ1200" s="3" t="str">
        <f>CONCATENATE(baseURL!$A$1,baseURL!$B$1,baseURL!$C$1,".",C1200,".",L1200,".pkl&amp;seq=",BC1200)</f>
        <v>http://proteomics.broadinstitute.org/millscripts/viewfeed.pl?side=xl&amp;cycle=1&amp;fixedMods=iaaC&amp;file=msdataSM/iPRG2012_nd/cpick_in/iPRG2012_nd.1304.6.2.pkl&amp;seq=AVQDNGESAFR</v>
      </c>
    </row>
    <row r="1201" spans="1:95" x14ac:dyDescent="0.2">
      <c r="A1201" s="3">
        <v>1607</v>
      </c>
      <c r="B1201" s="2" t="s">
        <v>2121</v>
      </c>
      <c r="C1201" s="2" t="s">
        <v>2122</v>
      </c>
      <c r="D1201" s="3">
        <v>2576</v>
      </c>
      <c r="E1201" s="3">
        <v>2574</v>
      </c>
      <c r="F1201" s="3">
        <v>27408</v>
      </c>
      <c r="G1201" s="3">
        <v>3878</v>
      </c>
      <c r="H1201" s="3">
        <v>14.3696</v>
      </c>
      <c r="I1201" s="30">
        <v>417.89517000000001</v>
      </c>
      <c r="J1201" s="30">
        <v>417.89281119999998</v>
      </c>
      <c r="K1201" s="30">
        <v>2.3600000000000001E-3</v>
      </c>
      <c r="L1201" s="3">
        <v>3</v>
      </c>
      <c r="M1201" s="3">
        <v>3</v>
      </c>
      <c r="N1201" s="10">
        <f t="shared" si="126"/>
        <v>1</v>
      </c>
      <c r="O1201" s="35">
        <v>3</v>
      </c>
      <c r="P1201" s="17"/>
      <c r="Q1201" s="40">
        <v>1251.6691800000001</v>
      </c>
      <c r="R1201" s="40">
        <v>417.89458000000002</v>
      </c>
      <c r="S1201" s="18">
        <f t="shared" si="127"/>
        <v>1.4118393207883244</v>
      </c>
      <c r="T1201" s="18">
        <f t="shared" si="128"/>
        <v>-4.2326464249337903</v>
      </c>
      <c r="U1201" s="18">
        <f t="shared" si="129"/>
        <v>-4.2594474424544151</v>
      </c>
      <c r="V1201" s="30">
        <v>417.89280000000002</v>
      </c>
      <c r="X1201" s="3" t="s">
        <v>47</v>
      </c>
      <c r="Y1201" s="3" t="s">
        <v>47</v>
      </c>
      <c r="Z1201" s="3" t="s">
        <v>47</v>
      </c>
      <c r="AA1201" s="3" t="s">
        <v>47</v>
      </c>
      <c r="AB1201" s="12" t="s">
        <v>47</v>
      </c>
      <c r="AC1201" s="3" t="s">
        <v>47</v>
      </c>
      <c r="AD1201" s="3" t="s">
        <v>47</v>
      </c>
      <c r="AF1201" s="3" t="s">
        <v>47</v>
      </c>
      <c r="AG1201" s="3" t="s">
        <v>47</v>
      </c>
      <c r="AH1201" s="3" t="s">
        <v>47</v>
      </c>
      <c r="AL1201" s="3" t="s">
        <v>48</v>
      </c>
      <c r="AM1201" s="3" t="s">
        <v>48</v>
      </c>
      <c r="AU1201" s="3">
        <v>0</v>
      </c>
      <c r="AV1201" s="3">
        <v>10</v>
      </c>
      <c r="AW1201" s="3">
        <v>1</v>
      </c>
      <c r="AX1201" s="3">
        <v>10</v>
      </c>
      <c r="AY1201" s="3">
        <v>100</v>
      </c>
      <c r="AZ1201" s="6" t="str">
        <f t="shared" si="130"/>
        <v>1305.2</v>
      </c>
      <c r="BC1201" s="12" t="s">
        <v>2123</v>
      </c>
      <c r="BJ1201" s="12">
        <f t="shared" si="131"/>
        <v>0</v>
      </c>
      <c r="BK1201" s="12">
        <f t="shared" si="132"/>
        <v>0</v>
      </c>
      <c r="CQ1201" s="3" t="str">
        <f>CONCATENATE(baseURL!$A$1,baseURL!$B$1,baseURL!$C$1,".",C1201,".",L1201,".pkl&amp;seq=",BC1201)</f>
        <v>http://proteomics.broadinstitute.org/millscripts/viewfeed.pl?side=xl&amp;cycle=1&amp;fixedMods=iaaC&amp;file=msdataSM/iPRG2012_nd/cpick_in/iPRG2012_nd.1305.2.3.pkl&amp;seq=AQHAVLLDQEK</v>
      </c>
    </row>
    <row r="1202" spans="1:95" x14ac:dyDescent="0.2">
      <c r="A1202" s="3">
        <v>5158</v>
      </c>
      <c r="B1202" s="2" t="s">
        <v>2127</v>
      </c>
      <c r="C1202" s="2" t="s">
        <v>2128</v>
      </c>
      <c r="D1202" s="3">
        <v>2578</v>
      </c>
      <c r="E1202" s="3">
        <v>2576</v>
      </c>
      <c r="F1202" s="3">
        <v>27410</v>
      </c>
      <c r="G1202" s="3">
        <v>3880</v>
      </c>
      <c r="H1202" s="3">
        <v>14.374599999999999</v>
      </c>
      <c r="I1202" s="30">
        <v>441.74995999999999</v>
      </c>
      <c r="J1202" s="30">
        <v>441.75045519999998</v>
      </c>
      <c r="K1202" s="30">
        <v>-5.0000000000000001E-4</v>
      </c>
      <c r="L1202" s="3">
        <v>2</v>
      </c>
      <c r="M1202" s="3">
        <v>2</v>
      </c>
      <c r="N1202" s="10">
        <f t="shared" si="126"/>
        <v>1</v>
      </c>
      <c r="O1202" s="35">
        <v>2</v>
      </c>
      <c r="P1202" s="17"/>
      <c r="Q1202" s="40">
        <v>882.49311</v>
      </c>
      <c r="R1202" s="40">
        <v>441.75018999999998</v>
      </c>
      <c r="S1202" s="18">
        <f t="shared" si="127"/>
        <v>-0.52065625594352327</v>
      </c>
      <c r="T1202" s="18">
        <f t="shared" si="128"/>
        <v>0.60033930036608862</v>
      </c>
      <c r="U1202" s="18">
        <f t="shared" si="129"/>
        <v>-0.20373505668474196</v>
      </c>
      <c r="V1202" s="30">
        <v>441.75009999999997</v>
      </c>
      <c r="W1202" s="3" t="s">
        <v>47</v>
      </c>
      <c r="X1202" s="3" t="s">
        <v>47</v>
      </c>
      <c r="Y1202" s="3" t="s">
        <v>47</v>
      </c>
      <c r="Z1202" s="3" t="s">
        <v>47</v>
      </c>
      <c r="AA1202" s="3" t="s">
        <v>47</v>
      </c>
      <c r="AB1202" s="12" t="s">
        <v>47</v>
      </c>
      <c r="AC1202" s="3" t="s">
        <v>47</v>
      </c>
      <c r="AD1202" s="3" t="s">
        <v>47</v>
      </c>
      <c r="AE1202" s="3" t="s">
        <v>47</v>
      </c>
      <c r="AF1202" s="3" t="s">
        <v>47</v>
      </c>
      <c r="AG1202" s="3" t="s">
        <v>47</v>
      </c>
      <c r="AH1202" s="3" t="s">
        <v>47</v>
      </c>
      <c r="AI1202" s="3" t="s">
        <v>47</v>
      </c>
      <c r="AJ1202" s="3" t="s">
        <v>47</v>
      </c>
      <c r="AK1202" s="3" t="s">
        <v>47</v>
      </c>
      <c r="AL1202" s="3" t="s">
        <v>47</v>
      </c>
      <c r="AM1202" s="3" t="s">
        <v>47</v>
      </c>
      <c r="AN1202" s="3" t="s">
        <v>47</v>
      </c>
      <c r="AU1202" s="3">
        <v>0</v>
      </c>
      <c r="AV1202" s="3">
        <v>18</v>
      </c>
      <c r="AW1202" s="3">
        <v>1</v>
      </c>
      <c r="AX1202" s="3">
        <v>18</v>
      </c>
      <c r="AY1202" s="3">
        <v>100</v>
      </c>
      <c r="AZ1202" s="6" t="str">
        <f t="shared" si="130"/>
        <v>1305.4</v>
      </c>
      <c r="BC1202" s="12" t="s">
        <v>2043</v>
      </c>
      <c r="BJ1202" s="12">
        <f t="shared" si="131"/>
        <v>0</v>
      </c>
      <c r="BK1202" s="12">
        <f t="shared" si="132"/>
        <v>0</v>
      </c>
      <c r="CQ1202" s="3" t="str">
        <f>CONCATENATE(baseURL!$A$1,baseURL!$B$1,baseURL!$C$1,".",C1202,".",L1202,".pkl&amp;seq=",BC1202)</f>
        <v>http://proteomics.broadinstitute.org/millscripts/viewfeed.pl?side=xl&amp;cycle=1&amp;fixedMods=iaaC&amp;file=msdataSM/iPRG2012_nd/cpick_in/iPRG2012_nd.1305.4.2.pkl&amp;seq=YVLATSTK</v>
      </c>
    </row>
    <row r="1203" spans="1:95" x14ac:dyDescent="0.2">
      <c r="A1203" s="3">
        <v>715</v>
      </c>
      <c r="B1203" s="2" t="s">
        <v>2129</v>
      </c>
      <c r="C1203" s="2" t="s">
        <v>2115</v>
      </c>
      <c r="D1203" s="3">
        <v>2579</v>
      </c>
      <c r="E1203" s="3">
        <v>2577</v>
      </c>
      <c r="F1203" s="3">
        <v>27411</v>
      </c>
      <c r="G1203" s="3">
        <v>3881</v>
      </c>
      <c r="H1203" s="3">
        <v>14.3771</v>
      </c>
      <c r="I1203" s="30">
        <v>490.25321000000002</v>
      </c>
      <c r="J1203" s="30">
        <v>490.2517004</v>
      </c>
      <c r="K1203" s="30">
        <v>1.5100000000000001E-3</v>
      </c>
      <c r="L1203" s="3">
        <v>4</v>
      </c>
      <c r="M1203" s="3">
        <v>4</v>
      </c>
      <c r="N1203" s="10">
        <f t="shared" si="126"/>
        <v>1</v>
      </c>
      <c r="O1203" s="35">
        <v>4</v>
      </c>
      <c r="P1203" s="17"/>
      <c r="Q1203" s="40">
        <v>1957.98253</v>
      </c>
      <c r="R1203" s="40">
        <v>490.25108999999998</v>
      </c>
      <c r="S1203" s="18">
        <f t="shared" si="127"/>
        <v>4.3243147099329029</v>
      </c>
      <c r="T1203" s="18">
        <f t="shared" si="128"/>
        <v>1.2450762731150002</v>
      </c>
      <c r="U1203" s="18">
        <f t="shared" si="129"/>
        <v>0.83630614680504733</v>
      </c>
      <c r="V1203" s="30">
        <v>490.25150000000002</v>
      </c>
      <c r="W1203" s="3" t="s">
        <v>47</v>
      </c>
      <c r="AA1203" s="3" t="s">
        <v>47</v>
      </c>
      <c r="AC1203" s="3" t="s">
        <v>52</v>
      </c>
      <c r="AD1203" s="3" t="s">
        <v>48</v>
      </c>
      <c r="AE1203" s="3" t="s">
        <v>47</v>
      </c>
      <c r="AF1203" s="3" t="s">
        <v>47</v>
      </c>
      <c r="AG1203" s="3" t="s">
        <v>47</v>
      </c>
      <c r="AH1203" s="3" t="s">
        <v>48</v>
      </c>
      <c r="AU1203" s="3">
        <v>0</v>
      </c>
      <c r="AV1203" s="3">
        <v>5</v>
      </c>
      <c r="AW1203" s="3">
        <v>1</v>
      </c>
      <c r="AX1203" s="3">
        <v>5</v>
      </c>
      <c r="AY1203" s="3">
        <v>100</v>
      </c>
      <c r="AZ1203" s="6" t="str">
        <f t="shared" si="130"/>
        <v>1305.5</v>
      </c>
      <c r="BC1203" s="12" t="s">
        <v>2130</v>
      </c>
      <c r="BJ1203" s="12">
        <f t="shared" si="131"/>
        <v>0</v>
      </c>
      <c r="BK1203" s="12">
        <f t="shared" si="132"/>
        <v>0</v>
      </c>
      <c r="CQ1203" s="3" t="str">
        <f>CONCATENATE(baseURL!$A$1,baseURL!$B$1,baseURL!$C$1,".",C1203,".",L1203,".pkl&amp;seq=",BC1203)</f>
        <v>http://proteomics.broadinstitute.org/millscripts/viewfeed.pl?side=xl&amp;cycle=1&amp;fixedMods=iaaC&amp;file=msdataSM/iPRG2012_nd/cpick_in/iPRG2012_nd.1305.5.4.pkl&amp;seq=NKDLEQENVEKENQLK</v>
      </c>
    </row>
    <row r="1204" spans="1:95" x14ac:dyDescent="0.2">
      <c r="A1204" s="3">
        <v>2925</v>
      </c>
      <c r="B1204" s="2" t="s">
        <v>2131</v>
      </c>
      <c r="C1204" s="2" t="s">
        <v>2132</v>
      </c>
      <c r="D1204" s="3">
        <v>2582</v>
      </c>
      <c r="E1204" s="3">
        <v>2580</v>
      </c>
      <c r="F1204" s="3">
        <v>27428</v>
      </c>
      <c r="G1204" s="3">
        <v>3885</v>
      </c>
      <c r="H1204" s="3">
        <v>14.3911</v>
      </c>
      <c r="I1204" s="30">
        <v>471.58152999999999</v>
      </c>
      <c r="J1204" s="30">
        <v>471.58132169999999</v>
      </c>
      <c r="K1204" s="30">
        <v>2.1000000000000001E-4</v>
      </c>
      <c r="L1204" s="3">
        <v>3</v>
      </c>
      <c r="M1204" s="3">
        <v>3</v>
      </c>
      <c r="N1204" s="10">
        <f t="shared" si="126"/>
        <v>1</v>
      </c>
      <c r="O1204" s="35">
        <v>3</v>
      </c>
      <c r="P1204" s="17"/>
      <c r="Q1204" s="40">
        <v>1412.7280900000001</v>
      </c>
      <c r="R1204" s="40">
        <v>471.58087999999998</v>
      </c>
      <c r="S1204" s="18">
        <f t="shared" si="127"/>
        <v>1.3783425655581434</v>
      </c>
      <c r="T1204" s="18">
        <f t="shared" si="128"/>
        <v>0.93663678648361315</v>
      </c>
      <c r="U1204" s="18">
        <f t="shared" si="129"/>
        <v>0.89062135008447951</v>
      </c>
      <c r="V1204" s="30">
        <v>471.5813</v>
      </c>
      <c r="W1204" s="3" t="s">
        <v>65</v>
      </c>
      <c r="Z1204" s="3" t="s">
        <v>47</v>
      </c>
      <c r="AB1204" s="12" t="s">
        <v>47</v>
      </c>
      <c r="AC1204" s="3" t="s">
        <v>47</v>
      </c>
      <c r="AD1204" s="3" t="s">
        <v>65</v>
      </c>
      <c r="AE1204" s="3" t="s">
        <v>47</v>
      </c>
      <c r="AF1204" s="3" t="s">
        <v>48</v>
      </c>
      <c r="AG1204" s="3" t="s">
        <v>47</v>
      </c>
      <c r="AH1204" s="3" t="s">
        <v>65</v>
      </c>
      <c r="AJ1204" s="3" t="s">
        <v>47</v>
      </c>
      <c r="AK1204" s="3" t="s">
        <v>48</v>
      </c>
      <c r="AL1204" s="3" t="s">
        <v>48</v>
      </c>
      <c r="AU1204" s="3">
        <v>3</v>
      </c>
      <c r="AV1204" s="3">
        <v>6</v>
      </c>
      <c r="AW1204" s="3">
        <v>1</v>
      </c>
      <c r="AX1204" s="3">
        <v>6</v>
      </c>
      <c r="AY1204" s="3">
        <v>100</v>
      </c>
      <c r="AZ1204" s="6" t="str">
        <f t="shared" si="130"/>
        <v>1306.1</v>
      </c>
      <c r="BC1204" s="12" t="s">
        <v>2051</v>
      </c>
      <c r="BJ1204" s="12">
        <f t="shared" si="131"/>
        <v>0</v>
      </c>
      <c r="BK1204" s="12">
        <f t="shared" si="132"/>
        <v>0</v>
      </c>
      <c r="BS1204" s="3" t="s">
        <v>2052</v>
      </c>
      <c r="BZ1204" s="3" t="s">
        <v>2052</v>
      </c>
      <c r="CD1204" s="3" t="s">
        <v>2133</v>
      </c>
      <c r="CQ1204" s="3" t="str">
        <f>CONCATENATE(baseURL!$A$1,baseURL!$B$1,baseURL!$C$1,".",C1204,".",L1204,".pkl&amp;seq=",BC1204)</f>
        <v>http://proteomics.broadinstitute.org/millscripts/viewfeed.pl?side=xl&amp;cycle=1&amp;fixedMods=iaaC&amp;file=msdataSM/iPRG2012_nd/cpick_in/iPRG2012_nd.1306.1.3.pkl&amp;seq=KAYFTAPSSERR</v>
      </c>
    </row>
    <row r="1205" spans="1:95" x14ac:dyDescent="0.2">
      <c r="A1205" s="3">
        <v>3660</v>
      </c>
      <c r="B1205" s="2" t="s">
        <v>2134</v>
      </c>
      <c r="C1205" s="2" t="s">
        <v>2121</v>
      </c>
      <c r="D1205" s="3">
        <v>2584</v>
      </c>
      <c r="E1205" s="3">
        <v>2582</v>
      </c>
      <c r="F1205" s="3">
        <v>27430</v>
      </c>
      <c r="G1205" s="3">
        <v>3887</v>
      </c>
      <c r="H1205" s="3">
        <v>14.396100000000001</v>
      </c>
      <c r="I1205" s="30">
        <v>508.77533</v>
      </c>
      <c r="J1205" s="30">
        <v>508.77625979999999</v>
      </c>
      <c r="K1205" s="30">
        <v>-9.3000000000000005E-4</v>
      </c>
      <c r="L1205" s="3">
        <v>2</v>
      </c>
      <c r="M1205" s="3">
        <v>2</v>
      </c>
      <c r="N1205" s="10">
        <f t="shared" si="126"/>
        <v>1</v>
      </c>
      <c r="O1205" s="35">
        <v>2</v>
      </c>
      <c r="P1205" s="17"/>
      <c r="Q1205" s="40">
        <v>1016.54112</v>
      </c>
      <c r="R1205" s="40">
        <v>508.77420000000001</v>
      </c>
      <c r="S1205" s="18">
        <f t="shared" si="127"/>
        <v>2.2210245723725675</v>
      </c>
      <c r="T1205" s="18">
        <f t="shared" si="128"/>
        <v>4.0485543488322024</v>
      </c>
      <c r="U1205" s="18">
        <f t="shared" si="129"/>
        <v>3.7344660951318058</v>
      </c>
      <c r="V1205" s="30">
        <v>508.77609999999999</v>
      </c>
      <c r="W1205" s="3" t="s">
        <v>47</v>
      </c>
      <c r="X1205" s="3" t="s">
        <v>47</v>
      </c>
      <c r="Y1205" s="3" t="s">
        <v>47</v>
      </c>
      <c r="Z1205" s="3" t="s">
        <v>47</v>
      </c>
      <c r="AA1205" s="3" t="s">
        <v>47</v>
      </c>
      <c r="AB1205" s="12" t="s">
        <v>52</v>
      </c>
      <c r="AC1205" s="3" t="s">
        <v>47</v>
      </c>
      <c r="AF1205" s="3" t="s">
        <v>48</v>
      </c>
      <c r="AG1205" s="3" t="s">
        <v>48</v>
      </c>
      <c r="AH1205" s="3" t="s">
        <v>48</v>
      </c>
      <c r="AI1205" s="3" t="s">
        <v>48</v>
      </c>
      <c r="AL1205" s="3" t="s">
        <v>48</v>
      </c>
      <c r="AU1205" s="3">
        <v>0</v>
      </c>
      <c r="AV1205" s="3">
        <v>6</v>
      </c>
      <c r="AW1205" s="3">
        <v>1</v>
      </c>
      <c r="AX1205" s="3">
        <v>6</v>
      </c>
      <c r="AY1205" s="3">
        <v>100</v>
      </c>
      <c r="AZ1205" s="6" t="str">
        <f t="shared" si="130"/>
        <v>1306.3</v>
      </c>
      <c r="BC1205" s="12" t="s">
        <v>2135</v>
      </c>
      <c r="BJ1205" s="12">
        <f t="shared" si="131"/>
        <v>0</v>
      </c>
      <c r="BK1205" s="12">
        <f t="shared" si="132"/>
        <v>0</v>
      </c>
      <c r="CQ1205" s="3" t="str">
        <f>CONCATENATE(baseURL!$A$1,baseURL!$B$1,baseURL!$C$1,".",C1205,".",L1205,".pkl&amp;seq=",BC1205)</f>
        <v>http://proteomics.broadinstitute.org/millscripts/viewfeed.pl?side=xl&amp;cycle=1&amp;fixedMods=iaaC&amp;file=msdataSM/iPRG2012_nd/cpick_in/iPRG2012_nd.1306.3.2.pkl&amp;seq=SGKYTLGYK</v>
      </c>
    </row>
    <row r="1206" spans="1:95" x14ac:dyDescent="0.2">
      <c r="A1206" s="3">
        <v>2541</v>
      </c>
      <c r="B1206" s="2" t="s">
        <v>2136</v>
      </c>
      <c r="C1206" s="2" t="s">
        <v>2124</v>
      </c>
      <c r="D1206" s="3">
        <v>2585</v>
      </c>
      <c r="E1206" s="3">
        <v>2583</v>
      </c>
      <c r="F1206" s="3">
        <v>27431</v>
      </c>
      <c r="G1206" s="3">
        <v>3888</v>
      </c>
      <c r="H1206" s="3">
        <v>14.3986</v>
      </c>
      <c r="I1206" s="30">
        <v>522.78894000000003</v>
      </c>
      <c r="J1206" s="30">
        <v>522.25041229999999</v>
      </c>
      <c r="K1206" s="30">
        <v>0.53852999999999995</v>
      </c>
      <c r="L1206" s="3">
        <v>2</v>
      </c>
      <c r="M1206" s="3">
        <v>2</v>
      </c>
      <c r="N1206" s="10">
        <f t="shared" si="126"/>
        <v>1</v>
      </c>
      <c r="O1206" s="35">
        <v>2</v>
      </c>
      <c r="P1206" s="17"/>
      <c r="Q1206" s="40">
        <v>1043.4938500000001</v>
      </c>
      <c r="R1206" s="40">
        <v>522.25057000000004</v>
      </c>
      <c r="S1206" s="18">
        <f t="shared" si="127"/>
        <v>1030.8653181555862</v>
      </c>
      <c r="T1206" s="18">
        <f t="shared" si="128"/>
        <v>-0.30196233207600792</v>
      </c>
      <c r="U1206" s="18">
        <f t="shared" si="129"/>
        <v>-0.89995114809337451</v>
      </c>
      <c r="V1206" s="30">
        <v>522.25009999999997</v>
      </c>
      <c r="W1206" s="3" t="s">
        <v>48</v>
      </c>
      <c r="Z1206" s="3" t="s">
        <v>48</v>
      </c>
      <c r="AA1206" s="3" t="s">
        <v>47</v>
      </c>
      <c r="AB1206" s="12" t="s">
        <v>47</v>
      </c>
      <c r="AC1206" s="3" t="s">
        <v>47</v>
      </c>
      <c r="AD1206" s="3" t="s">
        <v>65</v>
      </c>
      <c r="AE1206" s="3" t="s">
        <v>48</v>
      </c>
      <c r="AF1206" s="3" t="s">
        <v>65</v>
      </c>
      <c r="AG1206" s="3" t="s">
        <v>65</v>
      </c>
      <c r="AH1206" s="3" t="s">
        <v>48</v>
      </c>
      <c r="AI1206" s="3" t="s">
        <v>47</v>
      </c>
      <c r="AK1206" s="3" t="s">
        <v>52</v>
      </c>
      <c r="AU1206" s="3">
        <v>3</v>
      </c>
      <c r="AV1206" s="3">
        <v>4</v>
      </c>
      <c r="AW1206" s="3">
        <v>1</v>
      </c>
      <c r="AX1206" s="3">
        <v>4</v>
      </c>
      <c r="AY1206" s="3">
        <v>100</v>
      </c>
      <c r="AZ1206" s="6" t="str">
        <f t="shared" si="130"/>
        <v>1306.4</v>
      </c>
      <c r="BC1206" s="12" t="s">
        <v>2073</v>
      </c>
      <c r="BJ1206" s="12">
        <f t="shared" si="131"/>
        <v>0</v>
      </c>
      <c r="BK1206" s="12">
        <f t="shared" si="132"/>
        <v>0</v>
      </c>
      <c r="BZ1206" s="3" t="s">
        <v>2137</v>
      </c>
      <c r="CB1206" s="3" t="s">
        <v>2137</v>
      </c>
      <c r="CC1206" s="3" t="s">
        <v>2137</v>
      </c>
      <c r="CQ1206" s="3" t="str">
        <f>CONCATENATE(baseURL!$A$1,baseURL!$B$1,baseURL!$C$1,".",C1206,".",L1206,".pkl&amp;seq=",BC1206)</f>
        <v>http://proteomics.broadinstitute.org/millscripts/viewfeed.pl?side=xl&amp;cycle=1&amp;fixedMods=iaaC&amp;file=msdataSM/iPRG2012_nd/cpick_in/iPRG2012_nd.1306.4.2.pkl&amp;seq=LHMGTDDVR</v>
      </c>
    </row>
    <row r="1207" spans="1:95" x14ac:dyDescent="0.2">
      <c r="A1207" s="3">
        <v>6867</v>
      </c>
      <c r="B1207" s="2" t="s">
        <v>2138</v>
      </c>
      <c r="C1207" s="2" t="s">
        <v>2139</v>
      </c>
      <c r="D1207" s="3">
        <v>2595</v>
      </c>
      <c r="E1207" s="3">
        <v>2593</v>
      </c>
      <c r="F1207" s="3">
        <v>27455</v>
      </c>
      <c r="G1207" s="3">
        <v>3899</v>
      </c>
      <c r="H1207" s="3">
        <v>14.423299999999999</v>
      </c>
      <c r="I1207" s="30">
        <v>569.27647000000002</v>
      </c>
      <c r="J1207" s="30">
        <v>569.27748689999999</v>
      </c>
      <c r="K1207" s="30">
        <v>-1.0200000000000001E-3</v>
      </c>
      <c r="L1207" s="3">
        <v>2</v>
      </c>
      <c r="M1207" s="3">
        <v>2</v>
      </c>
      <c r="N1207" s="10">
        <f t="shared" si="126"/>
        <v>1</v>
      </c>
      <c r="O1207" s="35">
        <v>2</v>
      </c>
      <c r="P1207" s="17"/>
      <c r="Q1207" s="40">
        <v>1137.5469499999999</v>
      </c>
      <c r="R1207" s="40">
        <v>569.27710999999999</v>
      </c>
      <c r="S1207" s="18">
        <f t="shared" si="127"/>
        <v>-1.1242328010971161</v>
      </c>
      <c r="T1207" s="18">
        <f t="shared" si="128"/>
        <v>0.66206772303214467</v>
      </c>
      <c r="U1207" s="18">
        <f t="shared" si="129"/>
        <v>0.86074073839614618</v>
      </c>
      <c r="V1207" s="30">
        <v>569.27760000000001</v>
      </c>
      <c r="W1207" s="3" t="s">
        <v>47</v>
      </c>
      <c r="X1207" s="3" t="s">
        <v>47</v>
      </c>
      <c r="Y1207" s="3" t="s">
        <v>47</v>
      </c>
      <c r="Z1207" s="3" t="s">
        <v>47</v>
      </c>
      <c r="AA1207" s="3" t="s">
        <v>47</v>
      </c>
      <c r="AB1207" s="12" t="s">
        <v>47</v>
      </c>
      <c r="AC1207" s="3" t="s">
        <v>47</v>
      </c>
      <c r="AD1207" s="3" t="s">
        <v>48</v>
      </c>
      <c r="AE1207" s="3" t="s">
        <v>47</v>
      </c>
      <c r="AF1207" s="3" t="s">
        <v>47</v>
      </c>
      <c r="AG1207" s="3" t="s">
        <v>48</v>
      </c>
      <c r="AH1207" s="3" t="s">
        <v>47</v>
      </c>
      <c r="AI1207" s="3" t="s">
        <v>48</v>
      </c>
      <c r="AL1207" s="3" t="s">
        <v>47</v>
      </c>
      <c r="AM1207" s="3" t="s">
        <v>47</v>
      </c>
      <c r="AN1207" s="3" t="s">
        <v>47</v>
      </c>
      <c r="AO1207" s="3" t="s">
        <v>47</v>
      </c>
      <c r="AP1207" s="3" t="s">
        <v>48</v>
      </c>
      <c r="AU1207" s="3">
        <v>0</v>
      </c>
      <c r="AV1207" s="3">
        <v>14</v>
      </c>
      <c r="AW1207" s="3">
        <v>1</v>
      </c>
      <c r="AX1207" s="3">
        <v>14</v>
      </c>
      <c r="AY1207" s="3">
        <v>100</v>
      </c>
      <c r="AZ1207" s="6" t="str">
        <f t="shared" si="130"/>
        <v>1307.7</v>
      </c>
      <c r="BC1207" s="12" t="s">
        <v>2140</v>
      </c>
      <c r="BJ1207" s="12">
        <f t="shared" si="131"/>
        <v>1</v>
      </c>
      <c r="BK1207" s="12">
        <f t="shared" si="132"/>
        <v>0</v>
      </c>
      <c r="CQ1207" s="3" t="str">
        <f>CONCATENATE(baseURL!$A$1,baseURL!$B$1,baseURL!$C$1,".",C1207,".",L1207,".pkl&amp;seq=",BC1207)</f>
        <v>http://proteomics.broadinstitute.org/millscripts/viewfeed.pl?side=xl&amp;cycle=1&amp;fixedMods=iaaC&amp;file=msdataSM/iPRG2012_nd/cpick_in/iPRG2012_nd.1307.7.2.pkl&amp;seq=CRQEFLER</v>
      </c>
    </row>
    <row r="1208" spans="1:95" x14ac:dyDescent="0.2">
      <c r="A1208" s="3">
        <v>3671</v>
      </c>
      <c r="B1208" s="2" t="s">
        <v>2146</v>
      </c>
      <c r="C1208" s="2" t="s">
        <v>2147</v>
      </c>
      <c r="D1208" s="3">
        <v>2601</v>
      </c>
      <c r="E1208" s="3">
        <v>2599</v>
      </c>
      <c r="F1208" s="3">
        <v>27471</v>
      </c>
      <c r="G1208" s="3">
        <v>3906</v>
      </c>
      <c r="H1208" s="3">
        <v>14.445600000000001</v>
      </c>
      <c r="I1208" s="30">
        <v>498.27</v>
      </c>
      <c r="J1208" s="30">
        <v>498.27003000000002</v>
      </c>
      <c r="K1208" s="30">
        <v>-3.0000000000000001E-5</v>
      </c>
      <c r="L1208" s="3">
        <v>2</v>
      </c>
      <c r="M1208" s="3">
        <v>2</v>
      </c>
      <c r="N1208" s="10">
        <f t="shared" si="126"/>
        <v>1</v>
      </c>
      <c r="O1208" s="35">
        <v>2</v>
      </c>
      <c r="P1208" s="17"/>
      <c r="Q1208" s="40">
        <v>995.53089</v>
      </c>
      <c r="R1208" s="40">
        <v>498.26907999999997</v>
      </c>
      <c r="S1208" s="18">
        <f t="shared" si="127"/>
        <v>1.8463919133970816</v>
      </c>
      <c r="T1208" s="18">
        <f t="shared" si="128"/>
        <v>1.9066003454313232</v>
      </c>
      <c r="U1208" s="18">
        <f t="shared" si="129"/>
        <v>1.0436128207099833</v>
      </c>
      <c r="V1208" s="30">
        <v>498.26960000000003</v>
      </c>
      <c r="W1208" s="3" t="s">
        <v>47</v>
      </c>
      <c r="X1208" s="3" t="s">
        <v>47</v>
      </c>
      <c r="Y1208" s="3" t="s">
        <v>47</v>
      </c>
      <c r="Z1208" s="3" t="s">
        <v>47</v>
      </c>
      <c r="AA1208" s="3" t="s">
        <v>47</v>
      </c>
      <c r="AB1208" s="12" t="s">
        <v>47</v>
      </c>
      <c r="AC1208" s="3" t="s">
        <v>48</v>
      </c>
      <c r="AE1208" s="3" t="s">
        <v>48</v>
      </c>
      <c r="AF1208" s="3" t="s">
        <v>48</v>
      </c>
      <c r="AG1208" s="3" t="s">
        <v>47</v>
      </c>
      <c r="AH1208" s="3" t="s">
        <v>47</v>
      </c>
      <c r="AL1208" s="3" t="s">
        <v>48</v>
      </c>
      <c r="AU1208" s="3">
        <v>0</v>
      </c>
      <c r="AV1208" s="3">
        <v>8</v>
      </c>
      <c r="AW1208" s="3">
        <v>1</v>
      </c>
      <c r="AX1208" s="3">
        <v>8</v>
      </c>
      <c r="AY1208" s="3">
        <v>100</v>
      </c>
      <c r="AZ1208" s="6" t="str">
        <f t="shared" si="130"/>
        <v>1308.2</v>
      </c>
      <c r="BC1208" s="12" t="s">
        <v>2064</v>
      </c>
      <c r="BJ1208" s="12">
        <f t="shared" si="131"/>
        <v>0</v>
      </c>
      <c r="BK1208" s="12">
        <f t="shared" si="132"/>
        <v>0</v>
      </c>
      <c r="CQ1208" s="3" t="str">
        <f>CONCATENATE(baseURL!$A$1,baseURL!$B$1,baseURL!$C$1,".",C1208,".",L1208,".pkl&amp;seq=",BC1208)</f>
        <v>http://proteomics.broadinstitute.org/millscripts/viewfeed.pl?side=xl&amp;cycle=1&amp;fixedMods=iaaC&amp;file=msdataSM/iPRG2012_nd/cpick_in/iPRG2012_nd.1308.2.2.pkl&amp;seq=YKFPGQQK</v>
      </c>
    </row>
    <row r="1209" spans="1:95" x14ac:dyDescent="0.2">
      <c r="A1209" s="3">
        <v>3705</v>
      </c>
      <c r="B1209" s="2" t="s">
        <v>2148</v>
      </c>
      <c r="C1209" s="2" t="s">
        <v>2149</v>
      </c>
      <c r="D1209" s="3">
        <v>2605</v>
      </c>
      <c r="E1209" s="3">
        <v>2603</v>
      </c>
      <c r="F1209" s="3">
        <v>27492</v>
      </c>
      <c r="G1209" s="3">
        <v>3911</v>
      </c>
      <c r="H1209" s="3">
        <v>14.4679</v>
      </c>
      <c r="I1209" s="30">
        <v>442.25288999999998</v>
      </c>
      <c r="J1209" s="30">
        <v>441.75031619999999</v>
      </c>
      <c r="K1209" s="30">
        <v>0.50256999999999996</v>
      </c>
      <c r="L1209" s="3">
        <v>0</v>
      </c>
      <c r="M1209" s="3">
        <v>2</v>
      </c>
      <c r="N1209" s="10">
        <f t="shared" si="126"/>
        <v>1</v>
      </c>
      <c r="O1209" s="35">
        <v>2</v>
      </c>
      <c r="P1209" s="17"/>
      <c r="Q1209" s="40">
        <v>882.49311</v>
      </c>
      <c r="R1209" s="40">
        <v>441.75018999999998</v>
      </c>
      <c r="S1209" s="18">
        <f t="shared" si="127"/>
        <v>1137.9734777250562</v>
      </c>
      <c r="T1209" s="18">
        <f t="shared" si="128"/>
        <v>0.285681823953641</v>
      </c>
      <c r="U1209" s="18">
        <f t="shared" si="129"/>
        <v>-0.20373505668474196</v>
      </c>
      <c r="V1209" s="30">
        <v>441.75009999999997</v>
      </c>
      <c r="W1209" s="3" t="s">
        <v>47</v>
      </c>
      <c r="X1209" s="3" t="s">
        <v>47</v>
      </c>
      <c r="Y1209" s="3" t="s">
        <v>47</v>
      </c>
      <c r="Z1209" s="3" t="s">
        <v>47</v>
      </c>
      <c r="AA1209" s="3" t="s">
        <v>47</v>
      </c>
      <c r="AB1209" s="12" t="s">
        <v>47</v>
      </c>
      <c r="AC1209" s="3" t="s">
        <v>47</v>
      </c>
      <c r="AE1209" s="3" t="s">
        <v>47</v>
      </c>
      <c r="AF1209" s="3" t="s">
        <v>48</v>
      </c>
      <c r="AG1209" s="3" t="s">
        <v>47</v>
      </c>
      <c r="AH1209" s="3" t="s">
        <v>48</v>
      </c>
      <c r="AI1209" s="3" t="s">
        <v>47</v>
      </c>
      <c r="AK1209" s="3" t="s">
        <v>48</v>
      </c>
      <c r="AL1209" s="3" t="s">
        <v>48</v>
      </c>
      <c r="AU1209" s="3">
        <v>0</v>
      </c>
      <c r="AV1209" s="3">
        <v>10</v>
      </c>
      <c r="AW1209" s="3">
        <v>1</v>
      </c>
      <c r="AX1209" s="3">
        <v>10</v>
      </c>
      <c r="AY1209" s="3">
        <v>100</v>
      </c>
      <c r="AZ1209" s="6" t="str">
        <f t="shared" si="130"/>
        <v>1309.2</v>
      </c>
      <c r="BC1209" s="12" t="s">
        <v>2043</v>
      </c>
      <c r="BJ1209" s="12">
        <f t="shared" si="131"/>
        <v>0</v>
      </c>
      <c r="BK1209" s="12">
        <f t="shared" si="132"/>
        <v>0</v>
      </c>
      <c r="CQ1209" s="3" t="str">
        <f>CONCATENATE(baseURL!$A$1,baseURL!$B$1,baseURL!$C$1,".",C1209,".",L1209,".pkl&amp;seq=",BC1209)</f>
        <v>http://proteomics.broadinstitute.org/millscripts/viewfeed.pl?side=xl&amp;cycle=1&amp;fixedMods=iaaC&amp;file=msdataSM/iPRG2012_nd/cpick_in/iPRG2012_nd.1309.2.0.pkl&amp;seq=YVLATSTK</v>
      </c>
    </row>
    <row r="1210" spans="1:95" x14ac:dyDescent="0.2">
      <c r="A1210" s="3">
        <v>1072</v>
      </c>
      <c r="B1210" s="2" t="s">
        <v>2150</v>
      </c>
      <c r="C1210" s="2" t="s">
        <v>2146</v>
      </c>
      <c r="D1210" s="3">
        <v>2606</v>
      </c>
      <c r="E1210" s="3">
        <v>2604</v>
      </c>
      <c r="F1210" s="3">
        <v>27493</v>
      </c>
      <c r="G1210" s="3">
        <v>3912</v>
      </c>
      <c r="H1210" s="3">
        <v>14.4712</v>
      </c>
      <c r="I1210" s="30">
        <v>473.28230000000002</v>
      </c>
      <c r="J1210" s="30">
        <v>473.2815104</v>
      </c>
      <c r="K1210" s="30">
        <v>7.9000000000000001E-4</v>
      </c>
      <c r="L1210" s="3">
        <v>3</v>
      </c>
      <c r="M1210" s="3">
        <v>3</v>
      </c>
      <c r="N1210" s="10">
        <f t="shared" si="126"/>
        <v>1</v>
      </c>
      <c r="O1210" s="35">
        <v>3</v>
      </c>
      <c r="P1210" s="17"/>
      <c r="Q1210" s="40">
        <v>1417.8274100000001</v>
      </c>
      <c r="R1210" s="40">
        <v>473.28064999999998</v>
      </c>
      <c r="S1210" s="18">
        <f t="shared" si="127"/>
        <v>3.4863035284467334</v>
      </c>
      <c r="T1210" s="18">
        <f t="shared" si="128"/>
        <v>1.8179488217442543</v>
      </c>
      <c r="U1210" s="18">
        <f t="shared" si="129"/>
        <v>1.1621011761889461</v>
      </c>
      <c r="V1210" s="30">
        <v>473.28120000000001</v>
      </c>
      <c r="W1210" s="3" t="s">
        <v>47</v>
      </c>
      <c r="AB1210" s="12" t="s">
        <v>48</v>
      </c>
      <c r="AC1210" s="3" t="s">
        <v>47</v>
      </c>
      <c r="AF1210" s="3" t="s">
        <v>47</v>
      </c>
      <c r="AG1210" s="3" t="s">
        <v>48</v>
      </c>
      <c r="AH1210" s="3" t="s">
        <v>48</v>
      </c>
      <c r="AI1210" s="3" t="s">
        <v>48</v>
      </c>
      <c r="AL1210" s="3" t="s">
        <v>52</v>
      </c>
      <c r="AU1210" s="3">
        <v>0</v>
      </c>
      <c r="AV1210" s="3">
        <v>3</v>
      </c>
      <c r="AW1210" s="3">
        <v>1</v>
      </c>
      <c r="AX1210" s="3">
        <v>3</v>
      </c>
      <c r="AY1210" s="3">
        <v>100</v>
      </c>
      <c r="AZ1210" s="6" t="str">
        <f t="shared" si="130"/>
        <v>1309.3</v>
      </c>
      <c r="BB1210" s="12" t="s">
        <v>79</v>
      </c>
      <c r="BC1210" s="12" t="s">
        <v>2151</v>
      </c>
      <c r="BJ1210" s="12">
        <f t="shared" si="131"/>
        <v>0</v>
      </c>
      <c r="BK1210" s="12">
        <f t="shared" si="132"/>
        <v>0</v>
      </c>
      <c r="CQ1210" s="3" t="str">
        <f>CONCATENATE(baseURL!$A$1,baseURL!$B$1,"+Acetyl",baseURL!$C$1,".",C1210,".",L1210,".pkl&amp;seq=",BC1210)</f>
        <v>http://proteomics.broadinstitute.org/millscripts/viewfeed.pl?side=xl&amp;cycle=1&amp;fixedMods=iaaC+Acetyl&amp;file=msdataSM/iPRG2012_nd/cpick_in/iPRG2012_nd.1309.3.3.pkl&amp;seq=SQAVNAKKRVFK</v>
      </c>
    </row>
    <row r="1211" spans="1:95" x14ac:dyDescent="0.2">
      <c r="A1211" s="3">
        <v>2841</v>
      </c>
      <c r="B1211" s="2" t="s">
        <v>2152</v>
      </c>
      <c r="C1211" s="2" t="s">
        <v>2153</v>
      </c>
      <c r="D1211" s="3">
        <v>2608</v>
      </c>
      <c r="E1211" s="3">
        <v>2606</v>
      </c>
      <c r="F1211" s="3">
        <v>27495</v>
      </c>
      <c r="G1211" s="3">
        <v>3914</v>
      </c>
      <c r="H1211" s="3">
        <v>14.4779</v>
      </c>
      <c r="I1211" s="30">
        <v>832.83813999999995</v>
      </c>
      <c r="J1211" s="30">
        <v>832.84164450000003</v>
      </c>
      <c r="K1211" s="30">
        <v>-3.5000000000000001E-3</v>
      </c>
      <c r="L1211" s="3">
        <v>2</v>
      </c>
      <c r="M1211" s="3">
        <v>2</v>
      </c>
      <c r="N1211" s="10">
        <f t="shared" si="126"/>
        <v>1</v>
      </c>
      <c r="O1211" s="35">
        <v>2</v>
      </c>
      <c r="P1211" s="17"/>
      <c r="Q1211" s="40">
        <v>1664.67696</v>
      </c>
      <c r="R1211" s="40">
        <v>832.84212000000002</v>
      </c>
      <c r="S1211" s="18">
        <f t="shared" si="127"/>
        <v>-4.7788169023795222</v>
      </c>
      <c r="T1211" s="18">
        <f t="shared" si="128"/>
        <v>-0.57093654196210641</v>
      </c>
      <c r="U1211" s="18">
        <f t="shared" si="129"/>
        <v>-0.62436803754758252</v>
      </c>
      <c r="V1211" s="30">
        <v>832.84159999999997</v>
      </c>
      <c r="W1211" s="3" t="s">
        <v>48</v>
      </c>
      <c r="Z1211" s="3" t="s">
        <v>47</v>
      </c>
      <c r="AA1211" s="3" t="s">
        <v>48</v>
      </c>
      <c r="AB1211" s="12" t="s">
        <v>47</v>
      </c>
      <c r="AC1211" s="3" t="s">
        <v>47</v>
      </c>
      <c r="AE1211" s="3" t="s">
        <v>47</v>
      </c>
      <c r="AF1211" s="3" t="s">
        <v>47</v>
      </c>
      <c r="AI1211" s="3" t="s">
        <v>47</v>
      </c>
      <c r="AL1211" s="3" t="s">
        <v>47</v>
      </c>
      <c r="AU1211" s="3">
        <v>0</v>
      </c>
      <c r="AV1211" s="3">
        <v>7</v>
      </c>
      <c r="AW1211" s="3">
        <v>1</v>
      </c>
      <c r="AX1211" s="3">
        <v>7</v>
      </c>
      <c r="AY1211" s="3">
        <v>100</v>
      </c>
      <c r="AZ1211" s="6" t="str">
        <f t="shared" si="130"/>
        <v>1309.5</v>
      </c>
      <c r="BC1211" s="12" t="s">
        <v>1741</v>
      </c>
      <c r="BJ1211" s="12">
        <f t="shared" si="131"/>
        <v>0</v>
      </c>
      <c r="BK1211" s="12">
        <f t="shared" si="132"/>
        <v>0</v>
      </c>
      <c r="CQ1211" s="3" t="str">
        <f>CONCATENATE(baseURL!$A$1,baseURL!$B$1,baseURL!$C$1,".",C1211,".",L1211,".pkl&amp;seq=",BC1211)</f>
        <v>http://proteomics.broadinstitute.org/millscripts/viewfeed.pl?side=xl&amp;cycle=1&amp;fixedMods=iaaC&amp;file=msdataSM/iPRG2012_nd/cpick_in/iPRG2012_nd.1309.5.2.pkl&amp;seq=KAEASGEAAEEAEDEE</v>
      </c>
    </row>
    <row r="1212" spans="1:95" x14ac:dyDescent="0.2">
      <c r="A1212" s="3">
        <v>6412</v>
      </c>
      <c r="B1212" s="2" t="s">
        <v>2157</v>
      </c>
      <c r="C1212" s="2" t="s">
        <v>2158</v>
      </c>
      <c r="D1212" s="3">
        <v>2610</v>
      </c>
      <c r="E1212" s="3">
        <v>2608</v>
      </c>
      <c r="F1212" s="3">
        <v>27513</v>
      </c>
      <c r="G1212" s="3">
        <v>3917</v>
      </c>
      <c r="H1212" s="3">
        <v>14.4902</v>
      </c>
      <c r="I1212" s="30">
        <v>415.24977000000001</v>
      </c>
      <c r="J1212" s="30">
        <v>415.24834729999998</v>
      </c>
      <c r="K1212" s="30">
        <v>1.42E-3</v>
      </c>
      <c r="L1212" s="3">
        <v>2</v>
      </c>
      <c r="M1212" s="3">
        <v>2</v>
      </c>
      <c r="N1212" s="10">
        <f t="shared" si="126"/>
        <v>1</v>
      </c>
      <c r="O1212" s="35">
        <v>2</v>
      </c>
      <c r="P1212" s="17"/>
      <c r="Q1212" s="40">
        <v>829.48902999999996</v>
      </c>
      <c r="R1212" s="40">
        <v>415.24815000000001</v>
      </c>
      <c r="S1212" s="18">
        <f t="shared" si="127"/>
        <v>3.9012816794069263</v>
      </c>
      <c r="T1212" s="18">
        <f t="shared" si="128"/>
        <v>0.47513757729680772</v>
      </c>
      <c r="U1212" s="18">
        <f t="shared" si="129"/>
        <v>-0.12040992834633693</v>
      </c>
      <c r="V1212" s="30">
        <v>415.24810000000002</v>
      </c>
      <c r="W1212" s="3" t="s">
        <v>47</v>
      </c>
      <c r="X1212" s="3" t="s">
        <v>47</v>
      </c>
      <c r="Y1212" s="3" t="s">
        <v>47</v>
      </c>
      <c r="Z1212" s="3" t="s">
        <v>47</v>
      </c>
      <c r="AA1212" s="3" t="s">
        <v>47</v>
      </c>
      <c r="AB1212" s="12" t="s">
        <v>47</v>
      </c>
      <c r="AC1212" s="3" t="s">
        <v>47</v>
      </c>
      <c r="AD1212" s="3" t="s">
        <v>47</v>
      </c>
      <c r="AE1212" s="3" t="s">
        <v>47</v>
      </c>
      <c r="AF1212" s="3" t="s">
        <v>47</v>
      </c>
      <c r="AG1212" s="3" t="s">
        <v>47</v>
      </c>
      <c r="AH1212" s="3" t="s">
        <v>47</v>
      </c>
      <c r="AI1212" s="3" t="s">
        <v>47</v>
      </c>
      <c r="AJ1212" s="3" t="s">
        <v>47</v>
      </c>
      <c r="AK1212" s="3" t="s">
        <v>47</v>
      </c>
      <c r="AL1212" s="3" t="s">
        <v>47</v>
      </c>
      <c r="AU1212" s="3">
        <v>0</v>
      </c>
      <c r="AV1212" s="3">
        <v>16</v>
      </c>
      <c r="AW1212" s="3">
        <v>1</v>
      </c>
      <c r="AX1212" s="3">
        <v>16</v>
      </c>
      <c r="AY1212" s="3">
        <v>100</v>
      </c>
      <c r="AZ1212" s="6" t="str">
        <f t="shared" si="130"/>
        <v>1310.2</v>
      </c>
      <c r="BC1212" s="12" t="s">
        <v>2159</v>
      </c>
      <c r="BJ1212" s="12">
        <f t="shared" si="131"/>
        <v>0</v>
      </c>
      <c r="BK1212" s="12">
        <f t="shared" si="132"/>
        <v>0</v>
      </c>
      <c r="CQ1212" s="3" t="str">
        <f>CONCATENATE(baseURL!$A$1,baseURL!$B$1,baseURL!$C$1,".",C1212,".",L1212,".pkl&amp;seq=",BC1212)</f>
        <v>http://proteomics.broadinstitute.org/millscripts/viewfeed.pl?side=xl&amp;cycle=1&amp;fixedMods=iaaC&amp;file=msdataSM/iPRG2012_nd/cpick_in/iPRG2012_nd.1310.2.2.pkl&amp;seq=LGSLVANR</v>
      </c>
    </row>
    <row r="1213" spans="1:95" x14ac:dyDescent="0.2">
      <c r="A1213" s="3">
        <v>4854</v>
      </c>
      <c r="B1213" s="2" t="s">
        <v>2160</v>
      </c>
      <c r="C1213" s="2" t="s">
        <v>2150</v>
      </c>
      <c r="D1213" s="3">
        <v>2612</v>
      </c>
      <c r="E1213" s="3">
        <v>2610</v>
      </c>
      <c r="F1213" s="3">
        <v>27515</v>
      </c>
      <c r="G1213" s="3">
        <v>3919</v>
      </c>
      <c r="H1213" s="3">
        <v>14.495100000000001</v>
      </c>
      <c r="I1213" s="30">
        <v>518.78751999999997</v>
      </c>
      <c r="J1213" s="30">
        <v>518.78726470000004</v>
      </c>
      <c r="K1213" s="30">
        <v>2.5999999999999998E-4</v>
      </c>
      <c r="L1213" s="3">
        <v>2</v>
      </c>
      <c r="M1213" s="3">
        <v>2</v>
      </c>
      <c r="N1213" s="10">
        <f t="shared" si="126"/>
        <v>1</v>
      </c>
      <c r="O1213" s="35">
        <v>2</v>
      </c>
      <c r="P1213" s="17"/>
      <c r="Q1213" s="40">
        <v>1036.5673400000001</v>
      </c>
      <c r="R1213" s="40">
        <v>518.78731000000005</v>
      </c>
      <c r="S1213" s="18">
        <f t="shared" si="127"/>
        <v>0.40479016328396372</v>
      </c>
      <c r="T1213" s="18">
        <f t="shared" si="128"/>
        <v>-8.7319020988936707E-2</v>
      </c>
      <c r="U1213" s="18">
        <f t="shared" si="129"/>
        <v>-0.21203294287082158</v>
      </c>
      <c r="V1213" s="30">
        <v>518.78719999999998</v>
      </c>
      <c r="W1213" s="3" t="s">
        <v>47</v>
      </c>
      <c r="X1213" s="3" t="s">
        <v>47</v>
      </c>
      <c r="Y1213" s="3" t="s">
        <v>47</v>
      </c>
      <c r="Z1213" s="3" t="s">
        <v>47</v>
      </c>
      <c r="AA1213" s="3" t="s">
        <v>48</v>
      </c>
      <c r="AB1213" s="12" t="s">
        <v>47</v>
      </c>
      <c r="AC1213" s="3" t="s">
        <v>47</v>
      </c>
      <c r="AD1213" s="3" t="s">
        <v>47</v>
      </c>
      <c r="AE1213" s="3" t="s">
        <v>47</v>
      </c>
      <c r="AF1213" s="3" t="s">
        <v>47</v>
      </c>
      <c r="AG1213" s="3" t="s">
        <v>47</v>
      </c>
      <c r="AH1213" s="3" t="s">
        <v>47</v>
      </c>
      <c r="AI1213" s="3" t="s">
        <v>47</v>
      </c>
      <c r="AJ1213" s="3" t="s">
        <v>47</v>
      </c>
      <c r="AK1213" s="3" t="s">
        <v>47</v>
      </c>
      <c r="AL1213" s="3" t="s">
        <v>47</v>
      </c>
      <c r="AM1213" s="3" t="s">
        <v>47</v>
      </c>
      <c r="AN1213" s="3" t="s">
        <v>47</v>
      </c>
      <c r="AU1213" s="3">
        <v>0</v>
      </c>
      <c r="AV1213" s="3">
        <v>17</v>
      </c>
      <c r="AW1213" s="3">
        <v>1</v>
      </c>
      <c r="AX1213" s="3">
        <v>17</v>
      </c>
      <c r="AY1213" s="3">
        <v>100</v>
      </c>
      <c r="AZ1213" s="6" t="str">
        <f t="shared" si="130"/>
        <v>1310.4</v>
      </c>
      <c r="BC1213" s="12" t="s">
        <v>2076</v>
      </c>
      <c r="BJ1213" s="12">
        <f t="shared" si="131"/>
        <v>0</v>
      </c>
      <c r="BK1213" s="12">
        <f t="shared" si="132"/>
        <v>0</v>
      </c>
      <c r="CQ1213" s="3" t="str">
        <f>CONCATENATE(baseURL!$A$1,baseURL!$B$1,baseURL!$C$1,".",C1213,".",L1213,".pkl&amp;seq=",BC1213)</f>
        <v>http://proteomics.broadinstitute.org/millscripts/viewfeed.pl?side=xl&amp;cycle=1&amp;fixedMods=iaaC&amp;file=msdataSM/iPRG2012_nd/cpick_in/iPRG2012_nd.1310.4.2.pkl&amp;seq=YGLAEKVEK</v>
      </c>
    </row>
    <row r="1214" spans="1:95" x14ac:dyDescent="0.2">
      <c r="A1214" s="3">
        <v>2166</v>
      </c>
      <c r="B1214" s="2" t="s">
        <v>2161</v>
      </c>
      <c r="C1214" s="2" t="s">
        <v>2152</v>
      </c>
      <c r="D1214" s="3">
        <v>2614</v>
      </c>
      <c r="E1214" s="3">
        <v>2612</v>
      </c>
      <c r="F1214" s="3">
        <v>27517</v>
      </c>
      <c r="G1214" s="3">
        <v>3921</v>
      </c>
      <c r="H1214" s="3">
        <v>14.501799999999999</v>
      </c>
      <c r="I1214" s="30">
        <v>587.33628999999996</v>
      </c>
      <c r="J1214" s="30">
        <v>587.33447990000002</v>
      </c>
      <c r="K1214" s="30">
        <v>1.81E-3</v>
      </c>
      <c r="L1214" s="3">
        <v>2</v>
      </c>
      <c r="M1214" s="3">
        <v>2</v>
      </c>
      <c r="N1214" s="10">
        <f t="shared" si="126"/>
        <v>1</v>
      </c>
      <c r="O1214" s="35">
        <v>2</v>
      </c>
      <c r="P1214" s="17"/>
      <c r="Q1214" s="40">
        <v>1173.66263</v>
      </c>
      <c r="R1214" s="40">
        <v>587.33496000000002</v>
      </c>
      <c r="S1214" s="18">
        <f t="shared" si="127"/>
        <v>2.2644659189689493</v>
      </c>
      <c r="T1214" s="18">
        <f t="shared" si="128"/>
        <v>-0.81742111861400724</v>
      </c>
      <c r="U1214" s="18">
        <f t="shared" si="129"/>
        <v>-0.44267754813315408</v>
      </c>
      <c r="V1214" s="30">
        <v>587.3347</v>
      </c>
      <c r="W1214" s="3" t="s">
        <v>47</v>
      </c>
      <c r="Y1214" s="3" t="s">
        <v>48</v>
      </c>
      <c r="Z1214" s="3" t="s">
        <v>47</v>
      </c>
      <c r="AA1214" s="3" t="s">
        <v>47</v>
      </c>
      <c r="AC1214" s="3" t="s">
        <v>52</v>
      </c>
      <c r="AD1214" s="3" t="s">
        <v>47</v>
      </c>
      <c r="AF1214" s="3" t="s">
        <v>48</v>
      </c>
      <c r="AH1214" s="3" t="s">
        <v>48</v>
      </c>
      <c r="AL1214" s="3" t="s">
        <v>52</v>
      </c>
      <c r="AM1214" s="3" t="s">
        <v>48</v>
      </c>
      <c r="AU1214" s="3">
        <v>0</v>
      </c>
      <c r="AV1214" s="3">
        <v>4</v>
      </c>
      <c r="AW1214" s="3">
        <v>1</v>
      </c>
      <c r="AX1214" s="3">
        <v>4</v>
      </c>
      <c r="AY1214" s="3">
        <v>100</v>
      </c>
      <c r="AZ1214" s="6" t="str">
        <f t="shared" si="130"/>
        <v>1310.6</v>
      </c>
      <c r="BC1214" s="12" t="s">
        <v>2162</v>
      </c>
      <c r="BJ1214" s="12">
        <f t="shared" si="131"/>
        <v>0</v>
      </c>
      <c r="BK1214" s="12">
        <f t="shared" si="132"/>
        <v>0</v>
      </c>
      <c r="CQ1214" s="3" t="str">
        <f>CONCATENATE(baseURL!$A$1,baseURL!$B$1,baseURL!$C$1,".",C1214,".",L1214,".pkl&amp;seq=",BC1214)</f>
        <v>http://proteomics.broadinstitute.org/millscripts/viewfeed.pl?side=xl&amp;cycle=1&amp;fixedMods=iaaC&amp;file=msdataSM/iPRG2012_nd/cpick_in/iPRG2012_nd.1310.6.2.pkl&amp;seq=VAPAPFGAKSTK</v>
      </c>
    </row>
    <row r="1215" spans="1:95" x14ac:dyDescent="0.2">
      <c r="A1215" s="3">
        <v>6413</v>
      </c>
      <c r="B1215" s="2" t="s">
        <v>2163</v>
      </c>
      <c r="C1215" s="2" t="s">
        <v>2154</v>
      </c>
      <c r="D1215" s="3">
        <v>2616</v>
      </c>
      <c r="E1215" s="3">
        <v>2614</v>
      </c>
      <c r="F1215" s="3">
        <v>27534</v>
      </c>
      <c r="G1215" s="3">
        <v>3924</v>
      </c>
      <c r="H1215" s="3">
        <v>14.5158</v>
      </c>
      <c r="I1215" s="30">
        <v>448.7285</v>
      </c>
      <c r="J1215" s="30">
        <v>448.72766569999999</v>
      </c>
      <c r="K1215" s="30">
        <v>8.3000000000000001E-4</v>
      </c>
      <c r="L1215" s="3">
        <v>2</v>
      </c>
      <c r="M1215" s="3">
        <v>2</v>
      </c>
      <c r="N1215" s="10">
        <f t="shared" si="126"/>
        <v>1</v>
      </c>
      <c r="O1215" s="35">
        <v>2</v>
      </c>
      <c r="P1215" s="17"/>
      <c r="Q1215" s="40">
        <v>896.44722000000002</v>
      </c>
      <c r="R1215" s="40">
        <v>448.72725000000003</v>
      </c>
      <c r="S1215" s="18">
        <f t="shared" si="127"/>
        <v>2.7856565429677858</v>
      </c>
      <c r="T1215" s="18">
        <f t="shared" si="128"/>
        <v>0.92639793986719376</v>
      </c>
      <c r="U1215" s="18">
        <f t="shared" si="129"/>
        <v>-0.3342787852068051</v>
      </c>
      <c r="V1215" s="30">
        <v>448.72710000000001</v>
      </c>
      <c r="W1215" s="3" t="s">
        <v>47</v>
      </c>
      <c r="X1215" s="3" t="s">
        <v>47</v>
      </c>
      <c r="Y1215" s="3" t="s">
        <v>47</v>
      </c>
      <c r="Z1215" s="3" t="s">
        <v>47</v>
      </c>
      <c r="AA1215" s="3" t="s">
        <v>47</v>
      </c>
      <c r="AB1215" s="12" t="s">
        <v>47</v>
      </c>
      <c r="AC1215" s="3" t="s">
        <v>47</v>
      </c>
      <c r="AD1215" s="3" t="s">
        <v>47</v>
      </c>
      <c r="AE1215" s="3" t="s">
        <v>47</v>
      </c>
      <c r="AF1215" s="3" t="s">
        <v>47</v>
      </c>
      <c r="AG1215" s="3" t="s">
        <v>47</v>
      </c>
      <c r="AH1215" s="3" t="s">
        <v>47</v>
      </c>
      <c r="AI1215" s="3" t="s">
        <v>47</v>
      </c>
      <c r="AJ1215" s="3" t="s">
        <v>47</v>
      </c>
      <c r="AK1215" s="3" t="s">
        <v>47</v>
      </c>
      <c r="AL1215" s="3" t="s">
        <v>47</v>
      </c>
      <c r="AU1215" s="3">
        <v>0</v>
      </c>
      <c r="AV1215" s="3">
        <v>16</v>
      </c>
      <c r="AW1215" s="3">
        <v>1</v>
      </c>
      <c r="AX1215" s="3">
        <v>16</v>
      </c>
      <c r="AY1215" s="3">
        <v>100</v>
      </c>
      <c r="AZ1215" s="6" t="str">
        <f t="shared" si="130"/>
        <v>1311.2</v>
      </c>
      <c r="BC1215" s="12" t="s">
        <v>2164</v>
      </c>
      <c r="BJ1215" s="12">
        <f t="shared" si="131"/>
        <v>0</v>
      </c>
      <c r="BK1215" s="12">
        <f t="shared" si="132"/>
        <v>0</v>
      </c>
      <c r="CQ1215" s="3" t="str">
        <f>CONCATENATE(baseURL!$A$1,baseURL!$B$1,baseURL!$C$1,".",C1215,".",L1215,".pkl&amp;seq=",BC1215)</f>
        <v>http://proteomics.broadinstitute.org/millscripts/viewfeed.pl?side=xl&amp;cycle=1&amp;fixedMods=iaaC&amp;file=msdataSM/iPRG2012_nd/cpick_in/iPRG2012_nd.1311.2.2.pkl&amp;seq=LSEGTSFR</v>
      </c>
    </row>
    <row r="1216" spans="1:95" x14ac:dyDescent="0.2">
      <c r="A1216" s="3">
        <v>5159</v>
      </c>
      <c r="B1216" s="2" t="s">
        <v>2165</v>
      </c>
      <c r="C1216" s="2" t="s">
        <v>2166</v>
      </c>
      <c r="D1216" s="3">
        <v>2632</v>
      </c>
      <c r="E1216" s="3">
        <v>2630</v>
      </c>
      <c r="F1216" s="3">
        <v>27566</v>
      </c>
      <c r="G1216" s="3">
        <v>3941</v>
      </c>
      <c r="H1216" s="3">
        <v>14.549899999999999</v>
      </c>
      <c r="I1216" s="30">
        <v>559.59230000000002</v>
      </c>
      <c r="J1216" s="30">
        <v>559.5926614</v>
      </c>
      <c r="K1216" s="30">
        <v>-3.6000000000000002E-4</v>
      </c>
      <c r="L1216" s="3">
        <v>3</v>
      </c>
      <c r="M1216" s="3">
        <v>3</v>
      </c>
      <c r="N1216" s="10">
        <f t="shared" si="126"/>
        <v>1</v>
      </c>
      <c r="O1216" s="35">
        <v>3</v>
      </c>
      <c r="P1216" s="17"/>
      <c r="Q1216" s="40">
        <v>1676.7623000000001</v>
      </c>
      <c r="R1216" s="40">
        <v>559.59227999999996</v>
      </c>
      <c r="S1216" s="18">
        <f t="shared" si="127"/>
        <v>3.5740307323738799E-2</v>
      </c>
      <c r="T1216" s="18">
        <f t="shared" si="128"/>
        <v>0.68156765857724444</v>
      </c>
      <c r="U1216" s="18">
        <f t="shared" si="129"/>
        <v>0.39314337934216603</v>
      </c>
      <c r="V1216" s="30">
        <v>559.59249999999997</v>
      </c>
      <c r="W1216" s="3" t="s">
        <v>47</v>
      </c>
      <c r="X1216" s="3" t="s">
        <v>47</v>
      </c>
      <c r="Y1216" s="3" t="s">
        <v>47</v>
      </c>
      <c r="Z1216" s="3" t="s">
        <v>47</v>
      </c>
      <c r="AA1216" s="3" t="s">
        <v>47</v>
      </c>
      <c r="AB1216" s="12" t="s">
        <v>47</v>
      </c>
      <c r="AC1216" s="3" t="s">
        <v>47</v>
      </c>
      <c r="AD1216" s="3" t="s">
        <v>47</v>
      </c>
      <c r="AE1216" s="3" t="s">
        <v>47</v>
      </c>
      <c r="AF1216" s="3" t="s">
        <v>47</v>
      </c>
      <c r="AG1216" s="3" t="s">
        <v>47</v>
      </c>
      <c r="AH1216" s="3" t="s">
        <v>47</v>
      </c>
      <c r="AI1216" s="3" t="s">
        <v>47</v>
      </c>
      <c r="AJ1216" s="3" t="s">
        <v>47</v>
      </c>
      <c r="AK1216" s="3" t="s">
        <v>47</v>
      </c>
      <c r="AL1216" s="3" t="s">
        <v>47</v>
      </c>
      <c r="AM1216" s="3" t="s">
        <v>47</v>
      </c>
      <c r="AN1216" s="3" t="s">
        <v>47</v>
      </c>
      <c r="AU1216" s="3">
        <v>0</v>
      </c>
      <c r="AV1216" s="3">
        <v>18</v>
      </c>
      <c r="AW1216" s="3">
        <v>1</v>
      </c>
      <c r="AX1216" s="3">
        <v>18</v>
      </c>
      <c r="AY1216" s="3">
        <v>100</v>
      </c>
      <c r="AZ1216" s="6" t="str">
        <f t="shared" si="130"/>
        <v>1312.13</v>
      </c>
      <c r="BC1216" s="12" t="s">
        <v>2167</v>
      </c>
      <c r="BJ1216" s="12">
        <f t="shared" si="131"/>
        <v>0</v>
      </c>
      <c r="BK1216" s="12">
        <f t="shared" si="132"/>
        <v>0</v>
      </c>
      <c r="CQ1216" s="3" t="str">
        <f>CONCATENATE(baseURL!$A$1,baseURL!$B$1,baseURL!$C$1,".",C1216,".",L1216,".pkl&amp;seq=",BC1216)</f>
        <v>http://proteomics.broadinstitute.org/millscripts/viewfeed.pl?side=xl&amp;cycle=1&amp;fixedMods=iaaC&amp;file=msdataSM/iPRG2012_nd/cpick_in/iPRG2012_nd.1312.13.3.pkl&amp;seq=LGSEFTEHTSANNNR</v>
      </c>
    </row>
    <row r="1217" spans="1:95" x14ac:dyDescent="0.2">
      <c r="A1217" s="3">
        <v>2728</v>
      </c>
      <c r="B1217" s="2" t="s">
        <v>2172</v>
      </c>
      <c r="C1217" s="2" t="s">
        <v>2173</v>
      </c>
      <c r="D1217" s="3">
        <v>2638</v>
      </c>
      <c r="E1217" s="3">
        <v>2636</v>
      </c>
      <c r="F1217" s="3">
        <v>27580</v>
      </c>
      <c r="G1217" s="3">
        <v>3948</v>
      </c>
      <c r="H1217" s="3">
        <v>14.567299999999999</v>
      </c>
      <c r="I1217" s="30">
        <v>485.55266</v>
      </c>
      <c r="J1217" s="30">
        <v>485.55091290000001</v>
      </c>
      <c r="K1217" s="30">
        <v>1.75E-3</v>
      </c>
      <c r="L1217" s="3">
        <v>3</v>
      </c>
      <c r="M1217" s="3">
        <v>3</v>
      </c>
      <c r="N1217" s="10">
        <f t="shared" si="126"/>
        <v>1</v>
      </c>
      <c r="O1217" s="35">
        <v>3</v>
      </c>
      <c r="P1217" s="17"/>
      <c r="Q1217" s="40">
        <v>1454.6375800000001</v>
      </c>
      <c r="R1217" s="40">
        <v>485.55070999999998</v>
      </c>
      <c r="S1217" s="18">
        <f t="shared" si="127"/>
        <v>4.0160583845549329</v>
      </c>
      <c r="T1217" s="18">
        <f t="shared" si="128"/>
        <v>0.41787602376984184</v>
      </c>
      <c r="U1217" s="18">
        <f t="shared" si="129"/>
        <v>0.39130825291530702</v>
      </c>
      <c r="V1217" s="30">
        <v>485.55090000000001</v>
      </c>
      <c r="Z1217" s="3" t="s">
        <v>47</v>
      </c>
      <c r="AB1217" s="12" t="s">
        <v>47</v>
      </c>
      <c r="AC1217" s="3" t="s">
        <v>47</v>
      </c>
      <c r="AD1217" s="3" t="s">
        <v>47</v>
      </c>
      <c r="AE1217" s="3" t="s">
        <v>47</v>
      </c>
      <c r="AF1217" s="3" t="s">
        <v>48</v>
      </c>
      <c r="AH1217" s="3" t="s">
        <v>47</v>
      </c>
      <c r="AL1217" s="3" t="s">
        <v>48</v>
      </c>
      <c r="AP1217" s="3" t="s">
        <v>48</v>
      </c>
      <c r="AU1217" s="3">
        <v>0</v>
      </c>
      <c r="AV1217" s="3">
        <v>6</v>
      </c>
      <c r="AW1217" s="3">
        <v>1</v>
      </c>
      <c r="AX1217" s="3">
        <v>6</v>
      </c>
      <c r="AY1217" s="3">
        <v>100</v>
      </c>
      <c r="AZ1217" s="6" t="str">
        <f t="shared" si="130"/>
        <v>1313.6</v>
      </c>
      <c r="BC1217" s="12" t="s">
        <v>2174</v>
      </c>
      <c r="BJ1217" s="12">
        <f t="shared" si="131"/>
        <v>1</v>
      </c>
      <c r="BK1217" s="12">
        <f t="shared" si="132"/>
        <v>0</v>
      </c>
      <c r="CQ1217" s="3" t="str">
        <f>CONCATENATE(baseURL!$A$1,baseURL!$B$1,baseURL!$C$1,".",C1217,".",L1217,".pkl&amp;seq=",BC1217)</f>
        <v>http://proteomics.broadinstitute.org/millscripts/viewfeed.pl?side=xl&amp;cycle=1&amp;fixedMods=iaaC&amp;file=msdataSM/iPRG2012_nd/cpick_in/iPRG2012_nd.1313.6.3.pkl&amp;seq=SGQGAFGNMCRGGR</v>
      </c>
    </row>
    <row r="1218" spans="1:95" x14ac:dyDescent="0.2">
      <c r="A1218" s="3">
        <v>4282</v>
      </c>
      <c r="B1218" s="2" t="s">
        <v>2178</v>
      </c>
      <c r="C1218" s="2" t="s">
        <v>2179</v>
      </c>
      <c r="D1218" s="3">
        <v>2645</v>
      </c>
      <c r="E1218" s="3">
        <v>2643</v>
      </c>
      <c r="F1218" s="3">
        <v>27598</v>
      </c>
      <c r="G1218" s="3">
        <v>3956</v>
      </c>
      <c r="H1218" s="3">
        <v>14.586399999999999</v>
      </c>
      <c r="I1218" s="30">
        <v>434.21035999999998</v>
      </c>
      <c r="J1218" s="30">
        <v>434.21056629999998</v>
      </c>
      <c r="K1218" s="30">
        <v>-2.1000000000000001E-4</v>
      </c>
      <c r="L1218" s="3">
        <v>2</v>
      </c>
      <c r="M1218" s="3">
        <v>2</v>
      </c>
      <c r="N1218" s="10">
        <f t="shared" ref="N1218:N1281" si="133">IF(AND(M1218&gt;0,L1218&gt;0), IF(M1218=L1218,1,-1), 1)</f>
        <v>1</v>
      </c>
      <c r="O1218" s="35">
        <v>2</v>
      </c>
      <c r="P1218" s="17"/>
      <c r="Q1218" s="40">
        <v>867.41414999999995</v>
      </c>
      <c r="R1218" s="40">
        <v>434.21071000000001</v>
      </c>
      <c r="S1218" s="18">
        <f t="shared" ref="S1218:S1281" si="134">1000000*(I1218-R1218)/R1218</f>
        <v>-0.80606026513217433</v>
      </c>
      <c r="T1218" s="18">
        <f t="shared" ref="T1218:T1281" si="135">1000000*(J1218-R1218)/R1218</f>
        <v>-0.33094531460020327</v>
      </c>
      <c r="U1218" s="18">
        <f t="shared" ref="U1218:U1281" si="136">1000000*(V1218-R1218)/R1218</f>
        <v>-1.4048478905429818</v>
      </c>
      <c r="V1218" s="30">
        <v>434.21010000000001</v>
      </c>
      <c r="W1218" s="3" t="s">
        <v>47</v>
      </c>
      <c r="X1218" s="3" t="s">
        <v>47</v>
      </c>
      <c r="Y1218" s="3" t="s">
        <v>47</v>
      </c>
      <c r="Z1218" s="3" t="s">
        <v>47</v>
      </c>
      <c r="AA1218" s="3" t="s">
        <v>47</v>
      </c>
      <c r="AB1218" s="12" t="s">
        <v>47</v>
      </c>
      <c r="AC1218" s="3" t="s">
        <v>47</v>
      </c>
      <c r="AD1218" s="3" t="s">
        <v>48</v>
      </c>
      <c r="AF1218" s="3" t="s">
        <v>48</v>
      </c>
      <c r="AG1218" s="3" t="s">
        <v>47</v>
      </c>
      <c r="AH1218" s="3" t="s">
        <v>47</v>
      </c>
      <c r="AI1218" s="3" t="s">
        <v>47</v>
      </c>
      <c r="AK1218" s="3" t="s">
        <v>48</v>
      </c>
      <c r="AL1218" s="3" t="s">
        <v>48</v>
      </c>
      <c r="AN1218" s="3" t="s">
        <v>47</v>
      </c>
      <c r="AU1218" s="3">
        <v>0</v>
      </c>
      <c r="AV1218" s="3">
        <v>11</v>
      </c>
      <c r="AW1218" s="3">
        <v>1</v>
      </c>
      <c r="AX1218" s="3">
        <v>11</v>
      </c>
      <c r="AY1218" s="3">
        <v>100</v>
      </c>
      <c r="AZ1218" s="6" t="str">
        <f t="shared" ref="AZ1218:AZ1281" si="137">HYPERLINK(CQ1218,C1218)</f>
        <v>1314.3</v>
      </c>
      <c r="BC1218" s="12" t="s">
        <v>2100</v>
      </c>
      <c r="BJ1218" s="12">
        <f t="shared" ref="BJ1218:BJ1281" si="138">LEN(BC1218)-LEN(SUBSTITUTE(BC1218,"C",""))</f>
        <v>0</v>
      </c>
      <c r="BK1218" s="12">
        <f t="shared" ref="BK1218:BK1281" si="139">LEN(BC1218)-LEN(SUBSTITUTE(BC1218,"c",""))</f>
        <v>0</v>
      </c>
      <c r="CQ1218" s="3" t="str">
        <f>CONCATENATE(baseURL!$A$1,baseURL!$B$1,baseURL!$C$1,".",C1218,".",L1218,".pkl&amp;seq=",BC1218)</f>
        <v>http://proteomics.broadinstitute.org/millscripts/viewfeed.pl?side=xl&amp;cycle=1&amp;fixedMods=iaaC&amp;file=msdataSM/iPRG2012_nd/cpick_in/iPRG2012_nd.1314.3.2.pkl&amp;seq=QSMQFAR</v>
      </c>
    </row>
    <row r="1219" spans="1:95" x14ac:dyDescent="0.2">
      <c r="A1219" s="3">
        <v>28</v>
      </c>
      <c r="B1219" s="2" t="s">
        <v>2185</v>
      </c>
      <c r="C1219" s="2" t="s">
        <v>2172</v>
      </c>
      <c r="D1219" s="3">
        <v>2649</v>
      </c>
      <c r="E1219" s="3">
        <v>2647</v>
      </c>
      <c r="F1219" s="3">
        <v>27602</v>
      </c>
      <c r="G1219" s="3">
        <v>3960</v>
      </c>
      <c r="H1219" s="3">
        <v>14.593</v>
      </c>
      <c r="I1219" s="30">
        <v>544.30827999999997</v>
      </c>
      <c r="J1219" s="30">
        <v>544.30928500000005</v>
      </c>
      <c r="K1219" s="30">
        <v>-1E-3</v>
      </c>
      <c r="L1219" s="3">
        <v>2</v>
      </c>
      <c r="M1219" s="3">
        <v>2</v>
      </c>
      <c r="N1219" s="10">
        <f t="shared" si="133"/>
        <v>1</v>
      </c>
      <c r="O1219" s="35">
        <v>2</v>
      </c>
      <c r="P1219" s="17"/>
      <c r="Q1219" s="40">
        <v>1087.6106</v>
      </c>
      <c r="R1219" s="40">
        <v>544.30894000000001</v>
      </c>
      <c r="S1219" s="18">
        <f t="shared" si="134"/>
        <v>-1.2125466835781951</v>
      </c>
      <c r="T1219" s="18">
        <f t="shared" si="135"/>
        <v>0.63383122099455769</v>
      </c>
      <c r="U1219" s="18">
        <f t="shared" si="136"/>
        <v>0.29395071103755771</v>
      </c>
      <c r="V1219" s="30">
        <v>544.30909999999994</v>
      </c>
      <c r="W1219" s="3" t="s">
        <v>47</v>
      </c>
      <c r="Z1219" s="3" t="s">
        <v>48</v>
      </c>
      <c r="AA1219" s="3" t="s">
        <v>47</v>
      </c>
      <c r="AB1219" s="12" t="s">
        <v>48</v>
      </c>
      <c r="AC1219" s="3" t="s">
        <v>52</v>
      </c>
      <c r="AF1219" s="3" t="s">
        <v>47</v>
      </c>
      <c r="AG1219" s="3" t="s">
        <v>47</v>
      </c>
      <c r="AL1219" s="3" t="s">
        <v>47</v>
      </c>
      <c r="AM1219" s="3" t="s">
        <v>48</v>
      </c>
      <c r="AN1219" s="3" t="s">
        <v>48</v>
      </c>
      <c r="AO1219" s="3" t="s">
        <v>48</v>
      </c>
      <c r="AP1219" s="3" t="s">
        <v>48</v>
      </c>
      <c r="AU1219" s="3">
        <v>0</v>
      </c>
      <c r="AV1219" s="3">
        <v>5</v>
      </c>
      <c r="AW1219" s="3">
        <v>1</v>
      </c>
      <c r="AX1219" s="3">
        <v>5</v>
      </c>
      <c r="AY1219" s="3">
        <v>100</v>
      </c>
      <c r="AZ1219" s="6" t="str">
        <f t="shared" si="137"/>
        <v>1314.7</v>
      </c>
      <c r="BB1219" s="12" t="s">
        <v>79</v>
      </c>
      <c r="BC1219" s="12" t="s">
        <v>2186</v>
      </c>
      <c r="BJ1219" s="12">
        <f t="shared" si="138"/>
        <v>0</v>
      </c>
      <c r="BK1219" s="12">
        <f t="shared" si="139"/>
        <v>0</v>
      </c>
      <c r="CQ1219" s="3" t="str">
        <f>CONCATENATE(baseURL!$A$1,baseURL!$B$1,"+Acetyl",baseURL!$C$1,".",C1219,".",L1219,".pkl&amp;seq=",BC1219)</f>
        <v>http://proteomics.broadinstitute.org/millscripts/viewfeed.pl?side=xl&amp;cycle=1&amp;fixedMods=iaaC+Acetyl&amp;file=msdataSM/iPRG2012_nd/cpick_in/iPRG2012_nd.1314.7.2.pkl&amp;seq=SVEDLKKAR</v>
      </c>
    </row>
    <row r="1220" spans="1:95" x14ac:dyDescent="0.2">
      <c r="A1220" s="3">
        <v>1168</v>
      </c>
      <c r="B1220" s="2" t="s">
        <v>2189</v>
      </c>
      <c r="C1220" s="2" t="s">
        <v>2178</v>
      </c>
      <c r="D1220" s="3">
        <v>2656</v>
      </c>
      <c r="E1220" s="3">
        <v>2654</v>
      </c>
      <c r="F1220" s="3">
        <v>27620</v>
      </c>
      <c r="G1220" s="3">
        <v>3968</v>
      </c>
      <c r="H1220" s="3">
        <v>14.6121</v>
      </c>
      <c r="I1220" s="30">
        <v>468.26513</v>
      </c>
      <c r="J1220" s="30">
        <v>468.26454849999999</v>
      </c>
      <c r="K1220" s="30">
        <v>5.8E-4</v>
      </c>
      <c r="L1220" s="3">
        <v>3</v>
      </c>
      <c r="M1220" s="3">
        <v>3</v>
      </c>
      <c r="N1220" s="10">
        <f t="shared" si="133"/>
        <v>1</v>
      </c>
      <c r="O1220" s="35">
        <v>3</v>
      </c>
      <c r="P1220" s="17"/>
      <c r="Q1220" s="40">
        <v>1402.7801199999999</v>
      </c>
      <c r="R1220" s="40">
        <v>468.26488999999998</v>
      </c>
      <c r="S1220" s="18">
        <f t="shared" si="134"/>
        <v>0.5125304184546825</v>
      </c>
      <c r="T1220" s="18">
        <f t="shared" si="135"/>
        <v>-0.72928807451365119</v>
      </c>
      <c r="U1220" s="18">
        <f t="shared" si="136"/>
        <v>-1.4735249528599508</v>
      </c>
      <c r="V1220" s="30">
        <v>468.26420000000002</v>
      </c>
      <c r="W1220" s="3" t="s">
        <v>47</v>
      </c>
      <c r="Z1220" s="3" t="s">
        <v>47</v>
      </c>
      <c r="AB1220" s="12" t="s">
        <v>52</v>
      </c>
      <c r="AC1220" s="3" t="s">
        <v>48</v>
      </c>
      <c r="AH1220" s="3" t="s">
        <v>47</v>
      </c>
      <c r="AU1220" s="3">
        <v>0</v>
      </c>
      <c r="AV1220" s="3">
        <v>3</v>
      </c>
      <c r="AW1220" s="3">
        <v>1</v>
      </c>
      <c r="AX1220" s="3">
        <v>3</v>
      </c>
      <c r="AY1220" s="3">
        <v>100</v>
      </c>
      <c r="AZ1220" s="6" t="str">
        <f t="shared" si="137"/>
        <v>1315.4</v>
      </c>
      <c r="BC1220" s="12" t="s">
        <v>2190</v>
      </c>
      <c r="BJ1220" s="12">
        <f t="shared" si="138"/>
        <v>0</v>
      </c>
      <c r="BK1220" s="12">
        <f t="shared" si="139"/>
        <v>0</v>
      </c>
      <c r="CQ1220" s="3" t="str">
        <f>CONCATENATE(baseURL!$A$1,baseURL!$B$1,baseURL!$C$1,".",C1220,".",L1220,".pkl&amp;seq=",BC1220)</f>
        <v>http://proteomics.broadinstitute.org/millscripts/viewfeed.pl?side=xl&amp;cycle=1&amp;fixedMods=iaaC&amp;file=msdataSM/iPRG2012_nd/cpick_in/iPRG2012_nd.1315.4.3.pkl&amp;seq=KAYGDVQPLKGAR</v>
      </c>
    </row>
    <row r="1221" spans="1:95" x14ac:dyDescent="0.2">
      <c r="A1221" s="3">
        <v>6414</v>
      </c>
      <c r="B1221" s="2" t="s">
        <v>2187</v>
      </c>
      <c r="C1221" s="2" t="s">
        <v>2188</v>
      </c>
      <c r="D1221" s="3">
        <v>2661</v>
      </c>
      <c r="E1221" s="3">
        <v>2659</v>
      </c>
      <c r="F1221" s="3">
        <v>27625</v>
      </c>
      <c r="G1221" s="3">
        <v>3973</v>
      </c>
      <c r="H1221" s="3">
        <v>14.6204</v>
      </c>
      <c r="I1221" s="30">
        <v>597.28138999999999</v>
      </c>
      <c r="J1221" s="30">
        <v>597.28053790000001</v>
      </c>
      <c r="K1221" s="30">
        <v>8.4999999999999995E-4</v>
      </c>
      <c r="L1221" s="3">
        <v>2</v>
      </c>
      <c r="M1221" s="3">
        <v>2</v>
      </c>
      <c r="N1221" s="10">
        <f t="shared" si="133"/>
        <v>1</v>
      </c>
      <c r="O1221" s="35">
        <v>2</v>
      </c>
      <c r="P1221" s="17"/>
      <c r="Q1221" s="40">
        <v>1193.5545400000001</v>
      </c>
      <c r="R1221" s="40">
        <v>597.28090999999995</v>
      </c>
      <c r="S1221" s="18">
        <f t="shared" si="134"/>
        <v>0.80364195808413119</v>
      </c>
      <c r="T1221" s="18">
        <f t="shared" si="135"/>
        <v>-0.62298994276566866</v>
      </c>
      <c r="U1221" s="18">
        <f t="shared" si="136"/>
        <v>-0.51901876438583361</v>
      </c>
      <c r="V1221" s="30">
        <v>597.28060000000005</v>
      </c>
      <c r="W1221" s="3" t="s">
        <v>47</v>
      </c>
      <c r="X1221" s="3" t="s">
        <v>47</v>
      </c>
      <c r="Y1221" s="3" t="s">
        <v>47</v>
      </c>
      <c r="Z1221" s="3" t="s">
        <v>47</v>
      </c>
      <c r="AA1221" s="3" t="s">
        <v>47</v>
      </c>
      <c r="AB1221" s="12" t="s">
        <v>47</v>
      </c>
      <c r="AC1221" s="3" t="s">
        <v>47</v>
      </c>
      <c r="AD1221" s="3" t="s">
        <v>47</v>
      </c>
      <c r="AE1221" s="3" t="s">
        <v>47</v>
      </c>
      <c r="AF1221" s="3" t="s">
        <v>47</v>
      </c>
      <c r="AG1221" s="3" t="s">
        <v>47</v>
      </c>
      <c r="AH1221" s="3" t="s">
        <v>47</v>
      </c>
      <c r="AI1221" s="3" t="s">
        <v>47</v>
      </c>
      <c r="AJ1221" s="3" t="s">
        <v>47</v>
      </c>
      <c r="AK1221" s="3" t="s">
        <v>47</v>
      </c>
      <c r="AL1221" s="3" t="s">
        <v>47</v>
      </c>
      <c r="AU1221" s="3">
        <v>0</v>
      </c>
      <c r="AV1221" s="3">
        <v>16</v>
      </c>
      <c r="AW1221" s="3">
        <v>1</v>
      </c>
      <c r="AX1221" s="3">
        <v>16</v>
      </c>
      <c r="AY1221" s="3">
        <v>100</v>
      </c>
      <c r="AZ1221" s="6" t="str">
        <f t="shared" si="137"/>
        <v>1315.9</v>
      </c>
      <c r="BC1221" s="12" t="s">
        <v>2120</v>
      </c>
      <c r="BJ1221" s="12">
        <f t="shared" si="138"/>
        <v>0</v>
      </c>
      <c r="BK1221" s="12">
        <f t="shared" si="139"/>
        <v>0</v>
      </c>
      <c r="CQ1221" s="3" t="str">
        <f>CONCATENATE(baseURL!$A$1,baseURL!$B$1,baseURL!$C$1,".",C1221,".",L1221,".pkl&amp;seq=",BC1221)</f>
        <v>http://proteomics.broadinstitute.org/millscripts/viewfeed.pl?side=xl&amp;cycle=1&amp;fixedMods=iaaC&amp;file=msdataSM/iPRG2012_nd/cpick_in/iPRG2012_nd.1315.9.2.pkl&amp;seq=AVQDNGESAFR</v>
      </c>
    </row>
    <row r="1222" spans="1:95" x14ac:dyDescent="0.2">
      <c r="A1222" s="3">
        <v>1998</v>
      </c>
      <c r="B1222" s="2" t="s">
        <v>2196</v>
      </c>
      <c r="C1222" s="2" t="s">
        <v>2197</v>
      </c>
      <c r="D1222" s="3">
        <v>2671</v>
      </c>
      <c r="E1222" s="3">
        <v>2669</v>
      </c>
      <c r="F1222" s="3">
        <v>27659</v>
      </c>
      <c r="G1222" s="3">
        <v>3985</v>
      </c>
      <c r="H1222" s="3">
        <v>14.6571</v>
      </c>
      <c r="I1222" s="30">
        <v>471.22208999999998</v>
      </c>
      <c r="J1222" s="30">
        <v>471.22135409999999</v>
      </c>
      <c r="K1222" s="30">
        <v>7.3999999999999999E-4</v>
      </c>
      <c r="L1222" s="3">
        <v>2</v>
      </c>
      <c r="M1222" s="3">
        <v>2</v>
      </c>
      <c r="N1222" s="10">
        <f t="shared" si="133"/>
        <v>1</v>
      </c>
      <c r="O1222" s="35">
        <v>2</v>
      </c>
      <c r="P1222" s="17"/>
      <c r="Q1222" s="40">
        <v>941.43230000000005</v>
      </c>
      <c r="R1222" s="40">
        <v>471.21978999999999</v>
      </c>
      <c r="S1222" s="18">
        <f t="shared" si="134"/>
        <v>4.880949503396466</v>
      </c>
      <c r="T1222" s="18">
        <f t="shared" si="135"/>
        <v>3.319257877509687</v>
      </c>
      <c r="U1222" s="18">
        <f t="shared" si="136"/>
        <v>2.7800190649664485</v>
      </c>
      <c r="V1222" s="30">
        <v>471.22109999999998</v>
      </c>
      <c r="W1222" s="3" t="s">
        <v>47</v>
      </c>
      <c r="X1222" s="3" t="s">
        <v>47</v>
      </c>
      <c r="Y1222" s="3" t="s">
        <v>47</v>
      </c>
      <c r="Z1222" s="3" t="s">
        <v>47</v>
      </c>
      <c r="AA1222" s="3" t="s">
        <v>47</v>
      </c>
      <c r="AB1222" s="12" t="s">
        <v>47</v>
      </c>
      <c r="AC1222" s="3" t="s">
        <v>47</v>
      </c>
      <c r="AD1222" s="3" t="s">
        <v>48</v>
      </c>
      <c r="AE1222" s="3" t="s">
        <v>47</v>
      </c>
      <c r="AG1222" s="3" t="s">
        <v>47</v>
      </c>
      <c r="AH1222" s="3" t="s">
        <v>47</v>
      </c>
      <c r="AI1222" s="3" t="s">
        <v>47</v>
      </c>
      <c r="AJ1222" s="3" t="s">
        <v>47</v>
      </c>
      <c r="AK1222" s="3" t="s">
        <v>52</v>
      </c>
      <c r="AM1222" s="3" t="s">
        <v>47</v>
      </c>
      <c r="AO1222" s="3" t="s">
        <v>47</v>
      </c>
      <c r="AU1222" s="3">
        <v>0</v>
      </c>
      <c r="AV1222" s="3">
        <v>14</v>
      </c>
      <c r="AW1222" s="3">
        <v>2</v>
      </c>
      <c r="AX1222" s="3">
        <v>10</v>
      </c>
      <c r="AY1222" s="3">
        <v>71.430000000000007</v>
      </c>
      <c r="AZ1222" s="6" t="str">
        <f t="shared" si="137"/>
        <v>1317.1</v>
      </c>
      <c r="BC1222" s="12" t="s">
        <v>2198</v>
      </c>
      <c r="BJ1222" s="12">
        <f t="shared" si="138"/>
        <v>0</v>
      </c>
      <c r="BK1222" s="12">
        <f t="shared" si="139"/>
        <v>0</v>
      </c>
      <c r="BP1222" s="3" t="s">
        <v>54</v>
      </c>
      <c r="BR1222" s="3" t="s">
        <v>54</v>
      </c>
      <c r="BS1222" s="3" t="s">
        <v>2199</v>
      </c>
      <c r="BX1222" s="3" t="s">
        <v>2199</v>
      </c>
      <c r="CC1222" s="3" t="s">
        <v>2199</v>
      </c>
      <c r="CF1222" s="3" t="s">
        <v>2199</v>
      </c>
      <c r="CQ1222" s="3" t="str">
        <f>CONCATENATE(baseURL!$A$1,baseURL!$B$1,baseURL!$C$1,".",C1222,".",L1222,".pkl&amp;seq=",BC1222,"&amp;varMods=Deamidated-N")</f>
        <v>http://proteomics.broadinstitute.org/millscripts/viewfeed.pl?side=xl&amp;cycle=1&amp;fixedMods=iaaC&amp;file=msdataSM/iPRG2012_nd/cpick_in/iPRG2012_nd.1317.1.2.pkl&amp;seq=DDNPnLPR&amp;varMods=Deamidated-N</v>
      </c>
    </row>
    <row r="1223" spans="1:95" x14ac:dyDescent="0.2">
      <c r="A1223" s="3">
        <v>4538</v>
      </c>
      <c r="B1223" s="2" t="s">
        <v>2200</v>
      </c>
      <c r="C1223" s="2" t="s">
        <v>2201</v>
      </c>
      <c r="D1223" s="3">
        <v>2672</v>
      </c>
      <c r="E1223" s="3">
        <v>2670</v>
      </c>
      <c r="F1223" s="3">
        <v>27660</v>
      </c>
      <c r="G1223" s="3">
        <v>3986</v>
      </c>
      <c r="H1223" s="3">
        <v>14.661199999999999</v>
      </c>
      <c r="I1223" s="30">
        <v>508.77596999999997</v>
      </c>
      <c r="J1223" s="30">
        <v>508.77596540000002</v>
      </c>
      <c r="K1223" s="30">
        <v>0</v>
      </c>
      <c r="L1223" s="3">
        <v>2</v>
      </c>
      <c r="M1223" s="3">
        <v>0</v>
      </c>
      <c r="N1223" s="10">
        <f t="shared" si="133"/>
        <v>1</v>
      </c>
      <c r="O1223" s="35">
        <v>2</v>
      </c>
      <c r="P1223" s="17"/>
      <c r="Q1223" s="40">
        <v>1016.54112</v>
      </c>
      <c r="R1223" s="40">
        <v>508.77420000000001</v>
      </c>
      <c r="S1223" s="18">
        <f t="shared" si="134"/>
        <v>3.4789499938577197</v>
      </c>
      <c r="T1223" s="18">
        <f t="shared" si="135"/>
        <v>3.469908654980316</v>
      </c>
      <c r="U1223" s="18">
        <f t="shared" si="136"/>
        <v>2.7517118595825649</v>
      </c>
      <c r="V1223" s="30">
        <v>508.7756</v>
      </c>
      <c r="W1223" s="3" t="s">
        <v>47</v>
      </c>
      <c r="X1223" s="3" t="s">
        <v>47</v>
      </c>
      <c r="Y1223" s="3" t="s">
        <v>47</v>
      </c>
      <c r="Z1223" s="3" t="s">
        <v>47</v>
      </c>
      <c r="AA1223" s="3" t="s">
        <v>47</v>
      </c>
      <c r="AB1223" s="12" t="s">
        <v>47</v>
      </c>
      <c r="AC1223" s="3" t="s">
        <v>47</v>
      </c>
      <c r="AD1223" s="3" t="s">
        <v>47</v>
      </c>
      <c r="AE1223" s="3" t="s">
        <v>48</v>
      </c>
      <c r="AF1223" s="3" t="s">
        <v>47</v>
      </c>
      <c r="AG1223" s="3" t="s">
        <v>47</v>
      </c>
      <c r="AH1223" s="3" t="s">
        <v>47</v>
      </c>
      <c r="AI1223" s="3" t="s">
        <v>48</v>
      </c>
      <c r="AL1223" s="3" t="s">
        <v>47</v>
      </c>
      <c r="AM1223" s="3" t="s">
        <v>47</v>
      </c>
      <c r="AU1223" s="3">
        <v>0</v>
      </c>
      <c r="AV1223" s="3">
        <v>13</v>
      </c>
      <c r="AW1223" s="3">
        <v>1</v>
      </c>
      <c r="AX1223" s="3">
        <v>13</v>
      </c>
      <c r="AY1223" s="3">
        <v>100</v>
      </c>
      <c r="AZ1223" s="6" t="str">
        <f t="shared" si="137"/>
        <v>1317.2</v>
      </c>
      <c r="BC1223" s="12" t="s">
        <v>2135</v>
      </c>
      <c r="BJ1223" s="12">
        <f t="shared" si="138"/>
        <v>0</v>
      </c>
      <c r="BK1223" s="12">
        <f t="shared" si="139"/>
        <v>0</v>
      </c>
      <c r="CQ1223" s="3" t="str">
        <f>CONCATENATE(baseURL!$A$1,baseURL!$B$1,baseURL!$C$1,".",C1223,".",L1223,".pkl&amp;seq=",BC1223)</f>
        <v>http://proteomics.broadinstitute.org/millscripts/viewfeed.pl?side=xl&amp;cycle=1&amp;fixedMods=iaaC&amp;file=msdataSM/iPRG2012_nd/cpick_in/iPRG2012_nd.1317.2.2.pkl&amp;seq=SGKYTLGYK</v>
      </c>
    </row>
    <row r="1224" spans="1:95" x14ac:dyDescent="0.2">
      <c r="A1224" s="3">
        <v>2463</v>
      </c>
      <c r="B1224" s="2" t="s">
        <v>2204</v>
      </c>
      <c r="C1224" s="2" t="s">
        <v>2202</v>
      </c>
      <c r="D1224" s="3">
        <v>2678</v>
      </c>
      <c r="E1224" s="3">
        <v>2676</v>
      </c>
      <c r="F1224" s="3">
        <v>27683</v>
      </c>
      <c r="G1224" s="3">
        <v>3993</v>
      </c>
      <c r="H1224" s="3">
        <v>14.693300000000001</v>
      </c>
      <c r="I1224" s="30">
        <v>702.37909000000002</v>
      </c>
      <c r="J1224" s="30">
        <v>702.85208169999999</v>
      </c>
      <c r="K1224" s="30">
        <v>-0.47299000000000002</v>
      </c>
      <c r="L1224" s="3">
        <v>2</v>
      </c>
      <c r="M1224" s="3">
        <v>2</v>
      </c>
      <c r="N1224" s="10">
        <f t="shared" si="133"/>
        <v>1</v>
      </c>
      <c r="O1224" s="35">
        <v>2</v>
      </c>
      <c r="P1224" s="17"/>
      <c r="Q1224" s="40">
        <v>1404.69651</v>
      </c>
      <c r="R1224" s="40">
        <v>702.8519</v>
      </c>
      <c r="S1224" s="18">
        <f t="shared" si="134"/>
        <v>-672.70217239219426</v>
      </c>
      <c r="T1224" s="18">
        <f t="shared" si="135"/>
        <v>0.25851818851827857</v>
      </c>
      <c r="U1224" s="18">
        <f t="shared" si="136"/>
        <v>0.42683245223976868</v>
      </c>
      <c r="V1224" s="30">
        <v>702.85220000000004</v>
      </c>
      <c r="W1224" s="3" t="s">
        <v>47</v>
      </c>
      <c r="X1224" s="3" t="s">
        <v>65</v>
      </c>
      <c r="Z1224" s="3" t="s">
        <v>47</v>
      </c>
      <c r="AA1224" s="3" t="s">
        <v>47</v>
      </c>
      <c r="AB1224" s="12" t="s">
        <v>47</v>
      </c>
      <c r="AC1224" s="3" t="s">
        <v>47</v>
      </c>
      <c r="AD1224" s="3" t="s">
        <v>47</v>
      </c>
      <c r="AE1224" s="3" t="s">
        <v>47</v>
      </c>
      <c r="AF1224" s="3" t="s">
        <v>47</v>
      </c>
      <c r="AG1224" s="3" t="s">
        <v>52</v>
      </c>
      <c r="AH1224" s="3" t="s">
        <v>47</v>
      </c>
      <c r="AI1224" s="3" t="s">
        <v>47</v>
      </c>
      <c r="AK1224" s="3" t="s">
        <v>47</v>
      </c>
      <c r="AL1224" s="3" t="s">
        <v>47</v>
      </c>
      <c r="AN1224" s="3" t="s">
        <v>47</v>
      </c>
      <c r="AU1224" s="3">
        <v>1</v>
      </c>
      <c r="AV1224" s="3">
        <v>13</v>
      </c>
      <c r="AW1224" s="3">
        <v>1</v>
      </c>
      <c r="AX1224" s="3">
        <v>13</v>
      </c>
      <c r="AY1224" s="3">
        <v>100</v>
      </c>
      <c r="AZ1224" s="6" t="str">
        <f t="shared" si="137"/>
        <v>1318.4</v>
      </c>
      <c r="BC1224" s="12" t="s">
        <v>2205</v>
      </c>
      <c r="BJ1224" s="12">
        <f t="shared" si="138"/>
        <v>0</v>
      </c>
      <c r="BK1224" s="12">
        <f t="shared" si="139"/>
        <v>0</v>
      </c>
      <c r="BT1224" s="3" t="s">
        <v>2206</v>
      </c>
      <c r="CQ1224" s="3" t="str">
        <f>CONCATENATE(baseURL!$A$1,baseURL!$B$1,baseURL!$C$1,".",C1224,".",L1224,".pkl&amp;seq=",BC1224)</f>
        <v>http://proteomics.broadinstitute.org/millscripts/viewfeed.pl?side=xl&amp;cycle=1&amp;fixedMods=iaaC&amp;file=msdataSM/iPRG2012_nd/cpick_in/iPRG2012_nd.1318.4.2.pkl&amp;seq=VASANATAAESDVAK</v>
      </c>
    </row>
    <row r="1225" spans="1:95" x14ac:dyDescent="0.2">
      <c r="A1225" s="3">
        <v>1678</v>
      </c>
      <c r="B1225" s="2" t="s">
        <v>2207</v>
      </c>
      <c r="C1225" s="2" t="s">
        <v>2208</v>
      </c>
      <c r="D1225" s="3">
        <v>2682</v>
      </c>
      <c r="E1225" s="3">
        <v>2680</v>
      </c>
      <c r="F1225" s="3">
        <v>27724</v>
      </c>
      <c r="G1225" s="3">
        <v>3999</v>
      </c>
      <c r="H1225" s="3">
        <v>14.7364</v>
      </c>
      <c r="I1225" s="30">
        <v>529.25905</v>
      </c>
      <c r="J1225" s="30">
        <v>529.76101100000005</v>
      </c>
      <c r="K1225" s="30">
        <v>-0.50195999999999996</v>
      </c>
      <c r="L1225" s="3">
        <v>0</v>
      </c>
      <c r="M1225" s="3">
        <v>2</v>
      </c>
      <c r="N1225" s="10">
        <f t="shared" si="133"/>
        <v>1</v>
      </c>
      <c r="O1225" s="35">
        <v>2</v>
      </c>
      <c r="P1225" s="17"/>
      <c r="Q1225" s="40">
        <v>1057.5094999999999</v>
      </c>
      <c r="R1225" s="40">
        <v>529.25838999999996</v>
      </c>
      <c r="S1225" s="18">
        <f t="shared" si="134"/>
        <v>1.247027940433713</v>
      </c>
      <c r="T1225" s="18">
        <f t="shared" si="135"/>
        <v>949.67034910885423</v>
      </c>
      <c r="U1225" s="18">
        <f t="shared" si="136"/>
        <v>949.08273442784639</v>
      </c>
      <c r="V1225" s="30">
        <v>529.76070000000004</v>
      </c>
      <c r="W1225" s="3" t="s">
        <v>47</v>
      </c>
      <c r="X1225" s="3" t="s">
        <v>47</v>
      </c>
      <c r="Y1225" s="3" t="s">
        <v>47</v>
      </c>
      <c r="AB1225" s="12" t="s">
        <v>48</v>
      </c>
      <c r="AC1225" s="3" t="s">
        <v>47</v>
      </c>
      <c r="AD1225" s="3" t="s">
        <v>47</v>
      </c>
      <c r="AF1225" s="3" t="s">
        <v>47</v>
      </c>
      <c r="AK1225" s="3" t="s">
        <v>48</v>
      </c>
      <c r="AM1225" s="3" t="s">
        <v>47</v>
      </c>
      <c r="AU1225" s="3">
        <v>0</v>
      </c>
      <c r="AV1225" s="3">
        <v>7</v>
      </c>
      <c r="AW1225" s="3">
        <v>1</v>
      </c>
      <c r="AX1225" s="3">
        <v>7</v>
      </c>
      <c r="AY1225" s="3">
        <v>100</v>
      </c>
      <c r="AZ1225" s="6" t="str">
        <f t="shared" si="137"/>
        <v>1320.3</v>
      </c>
      <c r="BC1225" s="12" t="s">
        <v>2209</v>
      </c>
      <c r="BJ1225" s="12">
        <f t="shared" si="138"/>
        <v>0</v>
      </c>
      <c r="BK1225" s="12">
        <f t="shared" si="139"/>
        <v>0</v>
      </c>
      <c r="CQ1225" s="3" t="str">
        <f>CONCATENATE(baseURL!$A$1,baseURL!$B$1,baseURL!$C$1,".",C1225,".",L1225,".pkl&amp;seq=",BC1225)</f>
        <v>http://proteomics.broadinstitute.org/millscripts/viewfeed.pl?side=xl&amp;cycle=1&amp;fixedMods=iaaC&amp;file=msdataSM/iPRG2012_nd/cpick_in/iPRG2012_nd.1320.3.0.pkl&amp;seq=LHMGTEDVR</v>
      </c>
    </row>
    <row r="1226" spans="1:95" x14ac:dyDescent="0.2">
      <c r="A1226" s="3">
        <v>4048</v>
      </c>
      <c r="B1226" s="2" t="s">
        <v>2210</v>
      </c>
      <c r="C1226" s="2" t="s">
        <v>2211</v>
      </c>
      <c r="D1226" s="3">
        <v>2683</v>
      </c>
      <c r="E1226" s="3">
        <v>2681</v>
      </c>
      <c r="F1226" s="3">
        <v>27725</v>
      </c>
      <c r="G1226" s="3">
        <v>4000</v>
      </c>
      <c r="H1226" s="3">
        <v>14.740500000000001</v>
      </c>
      <c r="I1226" s="30">
        <v>610.83416999999997</v>
      </c>
      <c r="J1226" s="30">
        <v>610.83572489999995</v>
      </c>
      <c r="K1226" s="30">
        <v>-1.5499999999999999E-3</v>
      </c>
      <c r="L1226" s="3">
        <v>2</v>
      </c>
      <c r="M1226" s="3">
        <v>2</v>
      </c>
      <c r="N1226" s="10">
        <f t="shared" si="133"/>
        <v>1</v>
      </c>
      <c r="O1226" s="35">
        <v>2</v>
      </c>
      <c r="P1226" s="17"/>
      <c r="Q1226" s="40">
        <v>1220.6647</v>
      </c>
      <c r="R1226" s="40">
        <v>610.83599000000004</v>
      </c>
      <c r="S1226" s="18">
        <f t="shared" si="134"/>
        <v>-2.9795231942147056</v>
      </c>
      <c r="T1226" s="18">
        <f t="shared" si="135"/>
        <v>-0.4339953840840135</v>
      </c>
      <c r="U1226" s="18">
        <f t="shared" si="136"/>
        <v>-0.63846925594303339</v>
      </c>
      <c r="V1226" s="30">
        <v>610.8356</v>
      </c>
      <c r="W1226" s="3" t="s">
        <v>47</v>
      </c>
      <c r="X1226" s="3" t="s">
        <v>47</v>
      </c>
      <c r="Y1226" s="3" t="s">
        <v>47</v>
      </c>
      <c r="Z1226" s="3" t="s">
        <v>47</v>
      </c>
      <c r="AA1226" s="3" t="s">
        <v>47</v>
      </c>
      <c r="AB1226" s="12" t="s">
        <v>47</v>
      </c>
      <c r="AC1226" s="3" t="s">
        <v>47</v>
      </c>
      <c r="AE1226" s="3" t="s">
        <v>47</v>
      </c>
      <c r="AF1226" s="3" t="s">
        <v>48</v>
      </c>
      <c r="AG1226" s="3" t="s">
        <v>48</v>
      </c>
      <c r="AH1226" s="3" t="s">
        <v>47</v>
      </c>
      <c r="AI1226" s="3" t="s">
        <v>47</v>
      </c>
      <c r="AJ1226" s="3" t="s">
        <v>47</v>
      </c>
      <c r="AL1226" s="3" t="s">
        <v>48</v>
      </c>
      <c r="AM1226" s="3" t="s">
        <v>47</v>
      </c>
      <c r="AU1226" s="3">
        <v>0</v>
      </c>
      <c r="AV1226" s="3">
        <v>12</v>
      </c>
      <c r="AW1226" s="3">
        <v>1</v>
      </c>
      <c r="AX1226" s="3">
        <v>12</v>
      </c>
      <c r="AY1226" s="3">
        <v>100</v>
      </c>
      <c r="AZ1226" s="6" t="str">
        <f t="shared" si="137"/>
        <v>1320.4</v>
      </c>
      <c r="BC1226" s="12" t="s">
        <v>2212</v>
      </c>
      <c r="BJ1226" s="12">
        <f t="shared" si="138"/>
        <v>0</v>
      </c>
      <c r="BK1226" s="12">
        <f t="shared" si="139"/>
        <v>0</v>
      </c>
      <c r="CQ1226" s="3" t="str">
        <f>CONCATENATE(baseURL!$A$1,baseURL!$B$1,baseURL!$C$1,".",C1226,".",L1226,".pkl&amp;seq=",BC1226)</f>
        <v>http://proteomics.broadinstitute.org/millscripts/viewfeed.pl?side=xl&amp;cycle=1&amp;fixedMods=iaaC&amp;file=msdataSM/iPRG2012_nd/cpick_in/iPRG2012_nd.1320.4.2.pkl&amp;seq=GAWGKPHGLAAR</v>
      </c>
    </row>
    <row r="1227" spans="1:95" x14ac:dyDescent="0.2">
      <c r="A1227" s="3">
        <v>5160</v>
      </c>
      <c r="B1227" s="2" t="s">
        <v>2213</v>
      </c>
      <c r="C1227" s="2" t="s">
        <v>2214</v>
      </c>
      <c r="D1227" s="3">
        <v>2684</v>
      </c>
      <c r="E1227" s="3">
        <v>2682</v>
      </c>
      <c r="F1227" s="3">
        <v>27743</v>
      </c>
      <c r="G1227" s="3">
        <v>4002</v>
      </c>
      <c r="H1227" s="3">
        <v>14.7492</v>
      </c>
      <c r="I1227" s="30">
        <v>415.24826999999999</v>
      </c>
      <c r="J1227" s="30">
        <v>415.24817410000003</v>
      </c>
      <c r="K1227" s="30">
        <v>1E-4</v>
      </c>
      <c r="L1227" s="3">
        <v>2</v>
      </c>
      <c r="M1227" s="3">
        <v>2</v>
      </c>
      <c r="N1227" s="10">
        <f t="shared" si="133"/>
        <v>1</v>
      </c>
      <c r="O1227" s="35">
        <v>2</v>
      </c>
      <c r="P1227" s="17"/>
      <c r="Q1227" s="40">
        <v>829.48902999999996</v>
      </c>
      <c r="R1227" s="40">
        <v>415.24815000000001</v>
      </c>
      <c r="S1227" s="18">
        <f t="shared" si="134"/>
        <v>0.28898382805858669</v>
      </c>
      <c r="T1227" s="18">
        <f t="shared" si="135"/>
        <v>5.8037585522618548E-2</v>
      </c>
      <c r="U1227" s="18">
        <f t="shared" si="136"/>
        <v>-1.324509212220377</v>
      </c>
      <c r="V1227" s="30">
        <v>415.24759999999998</v>
      </c>
      <c r="W1227" s="3" t="s">
        <v>47</v>
      </c>
      <c r="X1227" s="3" t="s">
        <v>47</v>
      </c>
      <c r="Y1227" s="3" t="s">
        <v>47</v>
      </c>
      <c r="Z1227" s="3" t="s">
        <v>47</v>
      </c>
      <c r="AA1227" s="3" t="s">
        <v>47</v>
      </c>
      <c r="AB1227" s="12" t="s">
        <v>47</v>
      </c>
      <c r="AC1227" s="3" t="s">
        <v>47</v>
      </c>
      <c r="AD1227" s="3" t="s">
        <v>47</v>
      </c>
      <c r="AE1227" s="3" t="s">
        <v>47</v>
      </c>
      <c r="AF1227" s="3" t="s">
        <v>47</v>
      </c>
      <c r="AG1227" s="3" t="s">
        <v>47</v>
      </c>
      <c r="AH1227" s="3" t="s">
        <v>47</v>
      </c>
      <c r="AI1227" s="3" t="s">
        <v>47</v>
      </c>
      <c r="AJ1227" s="3" t="s">
        <v>47</v>
      </c>
      <c r="AK1227" s="3" t="s">
        <v>47</v>
      </c>
      <c r="AL1227" s="3" t="s">
        <v>47</v>
      </c>
      <c r="AM1227" s="3" t="s">
        <v>47</v>
      </c>
      <c r="AN1227" s="3" t="s">
        <v>47</v>
      </c>
      <c r="AU1227" s="3">
        <v>0</v>
      </c>
      <c r="AV1227" s="3">
        <v>18</v>
      </c>
      <c r="AW1227" s="3">
        <v>1</v>
      </c>
      <c r="AX1227" s="3">
        <v>18</v>
      </c>
      <c r="AY1227" s="3">
        <v>100</v>
      </c>
      <c r="AZ1227" s="6" t="str">
        <f t="shared" si="137"/>
        <v>1321.1</v>
      </c>
      <c r="BC1227" s="12" t="s">
        <v>2159</v>
      </c>
      <c r="BJ1227" s="12">
        <f t="shared" si="138"/>
        <v>0</v>
      </c>
      <c r="BK1227" s="12">
        <f t="shared" si="139"/>
        <v>0</v>
      </c>
      <c r="CQ1227" s="3" t="str">
        <f>CONCATENATE(baseURL!$A$1,baseURL!$B$1,baseURL!$C$1,".",C1227,".",L1227,".pkl&amp;seq=",BC1227)</f>
        <v>http://proteomics.broadinstitute.org/millscripts/viewfeed.pl?side=xl&amp;cycle=1&amp;fixedMods=iaaC&amp;file=msdataSM/iPRG2012_nd/cpick_in/iPRG2012_nd.1321.1.2.pkl&amp;seq=LGSLVANR</v>
      </c>
    </row>
    <row r="1228" spans="1:95" x14ac:dyDescent="0.2">
      <c r="A1228" s="3">
        <v>3248</v>
      </c>
      <c r="B1228" s="2" t="s">
        <v>2215</v>
      </c>
      <c r="C1228" s="2" t="s">
        <v>2207</v>
      </c>
      <c r="D1228" s="3">
        <v>2687</v>
      </c>
      <c r="E1228" s="3">
        <v>2685</v>
      </c>
      <c r="F1228" s="3">
        <v>27746</v>
      </c>
      <c r="G1228" s="3">
        <v>4005</v>
      </c>
      <c r="H1228" s="3">
        <v>14.7567</v>
      </c>
      <c r="I1228" s="30">
        <v>497.60048</v>
      </c>
      <c r="J1228" s="30">
        <v>497.59762760000001</v>
      </c>
      <c r="K1228" s="30">
        <v>2.8500000000000001E-3</v>
      </c>
      <c r="L1228" s="3">
        <v>3</v>
      </c>
      <c r="M1228" s="3">
        <v>3</v>
      </c>
      <c r="N1228" s="10">
        <f t="shared" si="133"/>
        <v>1</v>
      </c>
      <c r="O1228" s="35">
        <v>3</v>
      </c>
      <c r="P1228" s="17"/>
      <c r="Q1228" s="40">
        <v>1490.7784099999999</v>
      </c>
      <c r="R1228" s="40">
        <v>497.59764999999999</v>
      </c>
      <c r="S1228" s="18">
        <f t="shared" si="134"/>
        <v>5.6873258947609733</v>
      </c>
      <c r="T1228" s="18">
        <f t="shared" si="135"/>
        <v>-4.5016289722331862E-2</v>
      </c>
      <c r="U1228" s="18">
        <f t="shared" si="136"/>
        <v>-0.30144836890276094</v>
      </c>
      <c r="V1228" s="30">
        <v>497.59750000000003</v>
      </c>
      <c r="W1228" s="3" t="s">
        <v>47</v>
      </c>
      <c r="X1228" s="3" t="s">
        <v>47</v>
      </c>
      <c r="Y1228" s="3" t="s">
        <v>47</v>
      </c>
      <c r="Z1228" s="3" t="s">
        <v>47</v>
      </c>
      <c r="AA1228" s="3" t="s">
        <v>47</v>
      </c>
      <c r="AB1228" s="12" t="s">
        <v>47</v>
      </c>
      <c r="AE1228" s="3" t="s">
        <v>47</v>
      </c>
      <c r="AF1228" s="3" t="s">
        <v>48</v>
      </c>
      <c r="AG1228" s="3" t="s">
        <v>48</v>
      </c>
      <c r="AH1228" s="3" t="s">
        <v>48</v>
      </c>
      <c r="AK1228" s="3" t="s">
        <v>52</v>
      </c>
      <c r="AL1228" s="3" t="s">
        <v>48</v>
      </c>
      <c r="AM1228" s="3" t="s">
        <v>48</v>
      </c>
      <c r="AU1228" s="3">
        <v>0</v>
      </c>
      <c r="AV1228" s="3">
        <v>7</v>
      </c>
      <c r="AW1228" s="3">
        <v>1</v>
      </c>
      <c r="AX1228" s="3">
        <v>7</v>
      </c>
      <c r="AY1228" s="3">
        <v>100</v>
      </c>
      <c r="AZ1228" s="6" t="str">
        <f t="shared" si="137"/>
        <v>1321.4</v>
      </c>
      <c r="BC1228" s="12" t="s">
        <v>2216</v>
      </c>
      <c r="BJ1228" s="12">
        <f t="shared" si="138"/>
        <v>0</v>
      </c>
      <c r="BK1228" s="12">
        <f t="shared" si="139"/>
        <v>0</v>
      </c>
      <c r="CQ1228" s="3" t="str">
        <f>CONCATENATE(baseURL!$A$1,baseURL!$B$1,baseURL!$C$1,".",C1228,".",L1228,".pkl&amp;seq=",BC1228)</f>
        <v>http://proteomics.broadinstitute.org/millscripts/viewfeed.pl?side=xl&amp;cycle=1&amp;fixedMods=iaaC&amp;file=msdataSM/iPRG2012_nd/cpick_in/iPRG2012_nd.1321.4.3.pkl&amp;seq=VWVREGEKTMGAK</v>
      </c>
    </row>
    <row r="1229" spans="1:95" x14ac:dyDescent="0.2">
      <c r="A1229" s="3">
        <v>5161</v>
      </c>
      <c r="B1229" s="2" t="s">
        <v>2217</v>
      </c>
      <c r="C1229" s="2" t="s">
        <v>2213</v>
      </c>
      <c r="D1229" s="3">
        <v>2692</v>
      </c>
      <c r="E1229" s="3">
        <v>2690</v>
      </c>
      <c r="F1229" s="3">
        <v>27765</v>
      </c>
      <c r="G1229" s="3">
        <v>4011</v>
      </c>
      <c r="H1229" s="3">
        <v>14.777799999999999</v>
      </c>
      <c r="I1229" s="30">
        <v>448.72800000000001</v>
      </c>
      <c r="J1229" s="30">
        <v>448.72765120000003</v>
      </c>
      <c r="K1229" s="30">
        <v>3.5E-4</v>
      </c>
      <c r="L1229" s="3">
        <v>2</v>
      </c>
      <c r="M1229" s="3">
        <v>2</v>
      </c>
      <c r="N1229" s="10">
        <f t="shared" si="133"/>
        <v>1</v>
      </c>
      <c r="O1229" s="35">
        <v>2</v>
      </c>
      <c r="P1229" s="17"/>
      <c r="Q1229" s="40">
        <v>896.44722000000002</v>
      </c>
      <c r="R1229" s="40">
        <v>448.72725000000003</v>
      </c>
      <c r="S1229" s="18">
        <f t="shared" si="134"/>
        <v>1.6713939257806714</v>
      </c>
      <c r="T1229" s="18">
        <f t="shared" si="135"/>
        <v>0.89408432404958738</v>
      </c>
      <c r="U1229" s="18">
        <f t="shared" si="136"/>
        <v>-0.3342787852068051</v>
      </c>
      <c r="V1229" s="30">
        <v>448.72710000000001</v>
      </c>
      <c r="W1229" s="3" t="s">
        <v>47</v>
      </c>
      <c r="X1229" s="3" t="s">
        <v>47</v>
      </c>
      <c r="Y1229" s="3" t="s">
        <v>47</v>
      </c>
      <c r="Z1229" s="3" t="s">
        <v>47</v>
      </c>
      <c r="AA1229" s="3" t="s">
        <v>47</v>
      </c>
      <c r="AB1229" s="12" t="s">
        <v>47</v>
      </c>
      <c r="AC1229" s="3" t="s">
        <v>47</v>
      </c>
      <c r="AD1229" s="3" t="s">
        <v>47</v>
      </c>
      <c r="AE1229" s="3" t="s">
        <v>47</v>
      </c>
      <c r="AF1229" s="3" t="s">
        <v>47</v>
      </c>
      <c r="AG1229" s="3" t="s">
        <v>47</v>
      </c>
      <c r="AH1229" s="3" t="s">
        <v>47</v>
      </c>
      <c r="AI1229" s="3" t="s">
        <v>47</v>
      </c>
      <c r="AJ1229" s="3" t="s">
        <v>47</v>
      </c>
      <c r="AK1229" s="3" t="s">
        <v>47</v>
      </c>
      <c r="AL1229" s="3" t="s">
        <v>47</v>
      </c>
      <c r="AM1229" s="3" t="s">
        <v>47</v>
      </c>
      <c r="AN1229" s="3" t="s">
        <v>47</v>
      </c>
      <c r="AU1229" s="3">
        <v>0</v>
      </c>
      <c r="AV1229" s="3">
        <v>18</v>
      </c>
      <c r="AW1229" s="3">
        <v>1</v>
      </c>
      <c r="AX1229" s="3">
        <v>18</v>
      </c>
      <c r="AY1229" s="3">
        <v>100</v>
      </c>
      <c r="AZ1229" s="6" t="str">
        <f t="shared" si="137"/>
        <v>1322.2</v>
      </c>
      <c r="BC1229" s="12" t="s">
        <v>2164</v>
      </c>
      <c r="BJ1229" s="12">
        <f t="shared" si="138"/>
        <v>0</v>
      </c>
      <c r="BK1229" s="12">
        <f t="shared" si="139"/>
        <v>0</v>
      </c>
      <c r="CQ1229" s="3" t="str">
        <f>CONCATENATE(baseURL!$A$1,baseURL!$B$1,baseURL!$C$1,".",C1229,".",L1229,".pkl&amp;seq=",BC1229)</f>
        <v>http://proteomics.broadinstitute.org/millscripts/viewfeed.pl?side=xl&amp;cycle=1&amp;fixedMods=iaaC&amp;file=msdataSM/iPRG2012_nd/cpick_in/iPRG2012_nd.1322.2.2.pkl&amp;seq=LSEGTSFR</v>
      </c>
    </row>
    <row r="1230" spans="1:95" x14ac:dyDescent="0.2">
      <c r="A1230" s="3">
        <v>1156</v>
      </c>
      <c r="B1230" s="2" t="s">
        <v>2218</v>
      </c>
      <c r="C1230" s="2" t="s">
        <v>2219</v>
      </c>
      <c r="D1230" s="3">
        <v>2694</v>
      </c>
      <c r="E1230" s="3">
        <v>2692</v>
      </c>
      <c r="F1230" s="3">
        <v>27767</v>
      </c>
      <c r="G1230" s="3">
        <v>4013</v>
      </c>
      <c r="H1230" s="3">
        <v>14.7845</v>
      </c>
      <c r="I1230" s="30">
        <v>542.76401999999996</v>
      </c>
      <c r="J1230" s="30">
        <v>542.7636023</v>
      </c>
      <c r="K1230" s="30">
        <v>4.2000000000000002E-4</v>
      </c>
      <c r="L1230" s="3">
        <v>0</v>
      </c>
      <c r="M1230" s="3">
        <v>2</v>
      </c>
      <c r="N1230" s="10">
        <f t="shared" si="133"/>
        <v>1</v>
      </c>
      <c r="O1230" s="35">
        <v>2</v>
      </c>
      <c r="Q1230" s="40">
        <v>1141.54187</v>
      </c>
      <c r="R1230" s="32">
        <v>542.76383999999996</v>
      </c>
      <c r="S1230" s="18">
        <f t="shared" si="134"/>
        <v>0.33163594686096082</v>
      </c>
      <c r="T1230" s="18">
        <f t="shared" si="135"/>
        <v>-0.43794369196910893</v>
      </c>
      <c r="U1230" s="18">
        <f t="shared" si="136"/>
        <v>-0.2579390697574741</v>
      </c>
      <c r="V1230" s="30">
        <v>542.76369999999997</v>
      </c>
      <c r="W1230" s="3" t="s">
        <v>47</v>
      </c>
      <c r="AB1230" s="12" t="s">
        <v>47</v>
      </c>
      <c r="AH1230" s="3" t="s">
        <v>47</v>
      </c>
      <c r="AI1230" s="3" t="s">
        <v>52</v>
      </c>
      <c r="AU1230" s="3">
        <v>0</v>
      </c>
      <c r="AV1230" s="3">
        <v>3</v>
      </c>
      <c r="AW1230" s="3">
        <v>1</v>
      </c>
      <c r="AX1230" s="3">
        <v>3</v>
      </c>
      <c r="AY1230" s="3">
        <v>100</v>
      </c>
      <c r="AZ1230" s="6" t="str">
        <f t="shared" si="137"/>
        <v>1322.4</v>
      </c>
      <c r="BC1230" s="12" t="s">
        <v>20220</v>
      </c>
      <c r="BI1230" s="12" t="s">
        <v>594</v>
      </c>
      <c r="BJ1230" s="12">
        <f t="shared" si="138"/>
        <v>0</v>
      </c>
      <c r="BK1230" s="12">
        <f t="shared" si="139"/>
        <v>1</v>
      </c>
      <c r="BR1230" s="3" t="s">
        <v>594</v>
      </c>
      <c r="CQ1230" s="3" t="str">
        <f>CONCATENATE(baseURL!$A$1,baseURL!$B$1,baseURL!$C$1,".",C1230,".",L1230,".pkl&amp;seq=",BC1230,"&amp;varMods=ReducedCys-C")</f>
        <v>http://proteomics.broadinstitute.org/millscripts/viewfeed.pl?side=xl&amp;cycle=1&amp;fixedMods=iaaC&amp;file=msdataSM/iPRG2012_nd/cpick_in/iPRG2012_nd.1322.4.0.pkl&amp;seq=HDAEGVVcVR&amp;varMods=ReducedCys-C</v>
      </c>
    </row>
    <row r="1231" spans="1:95" x14ac:dyDescent="0.2">
      <c r="A1231" s="3">
        <v>3827</v>
      </c>
      <c r="B1231" s="2" t="s">
        <v>2220</v>
      </c>
      <c r="C1231" s="2" t="s">
        <v>2221</v>
      </c>
      <c r="D1231" s="3">
        <v>2699</v>
      </c>
      <c r="E1231" s="3">
        <v>2697</v>
      </c>
      <c r="F1231" s="3">
        <v>27788</v>
      </c>
      <c r="G1231" s="3">
        <v>4019</v>
      </c>
      <c r="H1231" s="3">
        <v>14.801399999999999</v>
      </c>
      <c r="I1231" s="30">
        <v>435.25195000000002</v>
      </c>
      <c r="J1231" s="30">
        <v>434.9176195</v>
      </c>
      <c r="K1231" s="30">
        <v>0.33433000000000002</v>
      </c>
      <c r="L1231" s="3">
        <v>0</v>
      </c>
      <c r="M1231" s="3">
        <v>3</v>
      </c>
      <c r="N1231" s="10">
        <f t="shared" si="133"/>
        <v>1</v>
      </c>
      <c r="O1231" s="35">
        <v>3</v>
      </c>
      <c r="P1231" s="17"/>
      <c r="Q1231" s="40">
        <v>1302.73759</v>
      </c>
      <c r="R1231" s="40">
        <v>434.91737999999998</v>
      </c>
      <c r="S1231" s="18">
        <f t="shared" si="134"/>
        <v>769.27254551207409</v>
      </c>
      <c r="T1231" s="18">
        <f t="shared" si="135"/>
        <v>0.55067930378086583</v>
      </c>
      <c r="U1231" s="18">
        <f t="shared" si="136"/>
        <v>-0.41387171053106925</v>
      </c>
      <c r="V1231" s="30">
        <v>434.91719999999998</v>
      </c>
      <c r="W1231" s="3" t="s">
        <v>47</v>
      </c>
      <c r="X1231" s="3" t="s">
        <v>47</v>
      </c>
      <c r="Y1231" s="3" t="s">
        <v>47</v>
      </c>
      <c r="Z1231" s="3" t="s">
        <v>48</v>
      </c>
      <c r="AA1231" s="3" t="s">
        <v>47</v>
      </c>
      <c r="AB1231" s="12" t="s">
        <v>48</v>
      </c>
      <c r="AD1231" s="3" t="s">
        <v>47</v>
      </c>
      <c r="AE1231" s="3" t="s">
        <v>47</v>
      </c>
      <c r="AH1231" s="3" t="s">
        <v>47</v>
      </c>
      <c r="AM1231" s="3" t="s">
        <v>48</v>
      </c>
      <c r="AU1231" s="3">
        <v>0</v>
      </c>
      <c r="AV1231" s="3">
        <v>7</v>
      </c>
      <c r="AW1231" s="3">
        <v>1</v>
      </c>
      <c r="AX1231" s="3">
        <v>7</v>
      </c>
      <c r="AY1231" s="3">
        <v>100</v>
      </c>
      <c r="AZ1231" s="6" t="str">
        <f t="shared" si="137"/>
        <v>1323.4</v>
      </c>
      <c r="BC1231" s="12" t="s">
        <v>2222</v>
      </c>
      <c r="BJ1231" s="12">
        <f t="shared" si="138"/>
        <v>0</v>
      </c>
      <c r="BK1231" s="12">
        <f t="shared" si="139"/>
        <v>0</v>
      </c>
      <c r="CQ1231" s="3" t="str">
        <f>CONCATENATE(baseURL!$A$1,baseURL!$B$1,baseURL!$C$1,".",C1231,".",L1231,".pkl&amp;seq=",BC1231)</f>
        <v>http://proteomics.broadinstitute.org/millscripts/viewfeed.pl?side=xl&amp;cycle=1&amp;fixedMods=iaaC&amp;file=msdataSM/iPRG2012_nd/cpick_in/iPRG2012_nd.1323.4.0.pkl&amp;seq=SLRELDVTGGKK</v>
      </c>
    </row>
    <row r="1232" spans="1:95" x14ac:dyDescent="0.2">
      <c r="A1232" s="3">
        <v>4468</v>
      </c>
      <c r="B1232" s="2" t="s">
        <v>2223</v>
      </c>
      <c r="C1232" s="2" t="s">
        <v>2218</v>
      </c>
      <c r="D1232" s="3">
        <v>2700</v>
      </c>
      <c r="E1232" s="3">
        <v>2698</v>
      </c>
      <c r="F1232" s="3">
        <v>27789</v>
      </c>
      <c r="G1232" s="3">
        <v>4020</v>
      </c>
      <c r="H1232" s="3">
        <v>14.803100000000001</v>
      </c>
      <c r="I1232" s="30">
        <v>444.73829999999998</v>
      </c>
      <c r="J1232" s="30">
        <v>444.73698869999998</v>
      </c>
      <c r="K1232" s="30">
        <v>1.31E-3</v>
      </c>
      <c r="L1232" s="3">
        <v>2</v>
      </c>
      <c r="M1232" s="3">
        <v>2</v>
      </c>
      <c r="N1232" s="10">
        <f t="shared" si="133"/>
        <v>1</v>
      </c>
      <c r="O1232" s="35">
        <v>2</v>
      </c>
      <c r="P1232" s="17"/>
      <c r="Q1232" s="40">
        <v>888.46729000000005</v>
      </c>
      <c r="R1232" s="40">
        <v>444.73728</v>
      </c>
      <c r="S1232" s="18">
        <f t="shared" si="134"/>
        <v>2.2934888660170367</v>
      </c>
      <c r="T1232" s="18">
        <f t="shared" si="135"/>
        <v>-0.65499343795705933</v>
      </c>
      <c r="U1232" s="18">
        <f t="shared" si="136"/>
        <v>-1.5289925773446913</v>
      </c>
      <c r="V1232" s="30">
        <v>444.73660000000001</v>
      </c>
      <c r="W1232" s="3" t="s">
        <v>47</v>
      </c>
      <c r="X1232" s="3" t="s">
        <v>47</v>
      </c>
      <c r="Y1232" s="3" t="s">
        <v>47</v>
      </c>
      <c r="Z1232" s="3" t="s">
        <v>47</v>
      </c>
      <c r="AA1232" s="3" t="s">
        <v>47</v>
      </c>
      <c r="AB1232" s="12" t="s">
        <v>47</v>
      </c>
      <c r="AC1232" s="3" t="s">
        <v>47</v>
      </c>
      <c r="AD1232" s="3" t="s">
        <v>47</v>
      </c>
      <c r="AE1232" s="3" t="s">
        <v>47</v>
      </c>
      <c r="AF1232" s="3" t="s">
        <v>47</v>
      </c>
      <c r="AG1232" s="3" t="s">
        <v>47</v>
      </c>
      <c r="AH1232" s="3" t="s">
        <v>47</v>
      </c>
      <c r="AI1232" s="3" t="s">
        <v>47</v>
      </c>
      <c r="AK1232" s="3" t="s">
        <v>47</v>
      </c>
      <c r="AL1232" s="3" t="s">
        <v>47</v>
      </c>
      <c r="AM1232" s="3" t="s">
        <v>47</v>
      </c>
      <c r="AN1232" s="3" t="s">
        <v>47</v>
      </c>
      <c r="AU1232" s="3">
        <v>0</v>
      </c>
      <c r="AV1232" s="3">
        <v>17</v>
      </c>
      <c r="AW1232" s="3">
        <v>1</v>
      </c>
      <c r="AX1232" s="3">
        <v>17</v>
      </c>
      <c r="AY1232" s="3">
        <v>100</v>
      </c>
      <c r="AZ1232" s="6" t="str">
        <f t="shared" si="137"/>
        <v>1323.5</v>
      </c>
      <c r="BC1232" s="12" t="s">
        <v>2224</v>
      </c>
      <c r="BJ1232" s="12">
        <f t="shared" si="138"/>
        <v>0</v>
      </c>
      <c r="BK1232" s="12">
        <f t="shared" si="139"/>
        <v>0</v>
      </c>
      <c r="CQ1232" s="3" t="str">
        <f>CONCATENATE(baseURL!$A$1,baseURL!$B$1,baseURL!$C$1,".",C1232,".",L1232,".pkl&amp;seq=",BC1232)</f>
        <v>http://proteomics.broadinstitute.org/millscripts/viewfeed.pl?side=xl&amp;cycle=1&amp;fixedMods=iaaC&amp;file=msdataSM/iPRG2012_nd/cpick_in/iPRG2012_nd.1323.5.2.pkl&amp;seq=STLDPVEK</v>
      </c>
    </row>
    <row r="1233" spans="1:95" x14ac:dyDescent="0.2">
      <c r="A1233" s="3">
        <v>7615</v>
      </c>
      <c r="B1233" s="2" t="s">
        <v>2225</v>
      </c>
      <c r="C1233" s="2" t="s">
        <v>2226</v>
      </c>
      <c r="D1233" s="3">
        <v>2705</v>
      </c>
      <c r="E1233" s="3">
        <v>2703</v>
      </c>
      <c r="F1233" s="3">
        <v>27806</v>
      </c>
      <c r="G1233" s="3">
        <v>4026</v>
      </c>
      <c r="H1233" s="3">
        <v>14.8208</v>
      </c>
      <c r="I1233" s="30">
        <v>413.71005000000002</v>
      </c>
      <c r="J1233" s="30">
        <v>413.709475</v>
      </c>
      <c r="K1233" s="30">
        <v>5.8E-4</v>
      </c>
      <c r="L1233" s="3">
        <v>2</v>
      </c>
      <c r="M1233" s="3">
        <v>2</v>
      </c>
      <c r="N1233" s="10">
        <f t="shared" si="133"/>
        <v>1</v>
      </c>
      <c r="O1233" s="35">
        <v>2</v>
      </c>
      <c r="Q1233" s="40">
        <v>883.43421000000001</v>
      </c>
      <c r="R1233" s="32">
        <v>413.71001000000001</v>
      </c>
      <c r="S1233" s="18">
        <f t="shared" si="134"/>
        <v>9.668608214893458E-2</v>
      </c>
      <c r="T1233" s="18">
        <f t="shared" si="135"/>
        <v>-1.2931763483641523</v>
      </c>
      <c r="U1233" s="18">
        <f t="shared" si="136"/>
        <v>-2.1996083682699652</v>
      </c>
      <c r="V1233" s="30">
        <v>413.70909999999998</v>
      </c>
      <c r="W1233" s="3" t="s">
        <v>47</v>
      </c>
      <c r="X1233" s="3" t="s">
        <v>47</v>
      </c>
      <c r="Y1233" s="3" t="s">
        <v>47</v>
      </c>
      <c r="Z1233" s="3" t="s">
        <v>52</v>
      </c>
      <c r="AB1233" s="12" t="s">
        <v>47</v>
      </c>
      <c r="AD1233" s="3" t="s">
        <v>47</v>
      </c>
      <c r="AH1233" s="3" t="s">
        <v>47</v>
      </c>
      <c r="AK1233" s="3" t="s">
        <v>47</v>
      </c>
      <c r="AL1233" s="3" t="s">
        <v>52</v>
      </c>
      <c r="AU1233" s="3">
        <v>0</v>
      </c>
      <c r="AV1233" s="3">
        <v>7</v>
      </c>
      <c r="AW1233" s="3">
        <v>2</v>
      </c>
      <c r="AX1233" s="3">
        <v>6</v>
      </c>
      <c r="AY1233" s="3">
        <v>85.71</v>
      </c>
      <c r="AZ1233" s="6" t="str">
        <f t="shared" si="137"/>
        <v>1324.1</v>
      </c>
      <c r="BC1233" s="12" t="s">
        <v>20212</v>
      </c>
      <c r="BI1233" s="12" t="s">
        <v>594</v>
      </c>
      <c r="BJ1233" s="12">
        <f t="shared" si="138"/>
        <v>0</v>
      </c>
      <c r="BK1233" s="12">
        <f t="shared" si="139"/>
        <v>1</v>
      </c>
      <c r="BR1233" s="3" t="s">
        <v>594</v>
      </c>
      <c r="BZ1233" s="3" t="s">
        <v>20249</v>
      </c>
      <c r="CQ1233" s="3" t="str">
        <f>CONCATENATE(baseURL!$A$1,baseURL!$B$1,baseURL!$C$1,".",C1233,".",L1233,".pkl&amp;seq=",BC1233,"&amp;varMods=ReducedCys-C")</f>
        <v>http://proteomics.broadinstitute.org/millscripts/viewfeed.pl?side=xl&amp;cycle=1&amp;fixedMods=iaaC&amp;file=msdataSM/iPRG2012_nd/cpick_in/iPRG2012_nd.1324.1.2.pkl&amp;seq=YSNLVcK&amp;varMods=ReducedCys-C</v>
      </c>
    </row>
    <row r="1234" spans="1:95" x14ac:dyDescent="0.2">
      <c r="A1234" s="3">
        <v>5813</v>
      </c>
      <c r="B1234" s="2" t="s">
        <v>2227</v>
      </c>
      <c r="C1234" s="2" t="s">
        <v>2228</v>
      </c>
      <c r="D1234" s="3">
        <v>2707</v>
      </c>
      <c r="E1234" s="3">
        <v>2705</v>
      </c>
      <c r="F1234" s="3">
        <v>27808</v>
      </c>
      <c r="G1234" s="3">
        <v>4028</v>
      </c>
      <c r="H1234" s="3">
        <v>14.825799999999999</v>
      </c>
      <c r="I1234" s="30">
        <v>496.24912</v>
      </c>
      <c r="J1234" s="30">
        <v>496.24648289999999</v>
      </c>
      <c r="K1234" s="30">
        <v>2.64E-3</v>
      </c>
      <c r="L1234" s="3">
        <v>2</v>
      </c>
      <c r="M1234" s="3">
        <v>2</v>
      </c>
      <c r="N1234" s="10">
        <f t="shared" si="133"/>
        <v>1</v>
      </c>
      <c r="O1234" s="35">
        <v>2</v>
      </c>
      <c r="P1234" s="17"/>
      <c r="Q1234" s="40">
        <v>991.48770999999999</v>
      </c>
      <c r="R1234" s="40">
        <v>496.24749000000003</v>
      </c>
      <c r="S1234" s="18">
        <f t="shared" si="134"/>
        <v>3.2846513742112262</v>
      </c>
      <c r="T1234" s="18">
        <f t="shared" si="135"/>
        <v>-2.0294309197171114</v>
      </c>
      <c r="U1234" s="18">
        <f t="shared" si="136"/>
        <v>-2.8010217240894844</v>
      </c>
      <c r="V1234" s="30">
        <v>496.24610000000001</v>
      </c>
      <c r="W1234" s="3" t="s">
        <v>47</v>
      </c>
      <c r="X1234" s="3" t="s">
        <v>47</v>
      </c>
      <c r="Y1234" s="3" t="s">
        <v>47</v>
      </c>
      <c r="Z1234" s="3" t="s">
        <v>47</v>
      </c>
      <c r="AA1234" s="3" t="s">
        <v>47</v>
      </c>
      <c r="AB1234" s="12" t="s">
        <v>47</v>
      </c>
      <c r="AC1234" s="3" t="s">
        <v>47</v>
      </c>
      <c r="AD1234" s="3" t="s">
        <v>47</v>
      </c>
      <c r="AE1234" s="3" t="s">
        <v>47</v>
      </c>
      <c r="AF1234" s="3" t="s">
        <v>47</v>
      </c>
      <c r="AG1234" s="3" t="s">
        <v>47</v>
      </c>
      <c r="AI1234" s="3" t="s">
        <v>47</v>
      </c>
      <c r="AJ1234" s="3" t="s">
        <v>47</v>
      </c>
      <c r="AK1234" s="3" t="s">
        <v>47</v>
      </c>
      <c r="AL1234" s="3" t="s">
        <v>47</v>
      </c>
      <c r="AM1234" s="3" t="s">
        <v>47</v>
      </c>
      <c r="AN1234" s="3" t="s">
        <v>47</v>
      </c>
      <c r="AU1234" s="3">
        <v>0</v>
      </c>
      <c r="AV1234" s="3">
        <v>17</v>
      </c>
      <c r="AW1234" s="3">
        <v>1</v>
      </c>
      <c r="AX1234" s="3">
        <v>17</v>
      </c>
      <c r="AY1234" s="3">
        <v>100</v>
      </c>
      <c r="AZ1234" s="6" t="str">
        <f t="shared" si="137"/>
        <v>1324.3</v>
      </c>
      <c r="BC1234" s="12" t="s">
        <v>2229</v>
      </c>
      <c r="BJ1234" s="12">
        <f t="shared" si="138"/>
        <v>0</v>
      </c>
      <c r="BK1234" s="12">
        <f t="shared" si="139"/>
        <v>0</v>
      </c>
      <c r="CQ1234" s="3" t="str">
        <f>CONCATENATE(baseURL!$A$1,baseURL!$B$1,baseURL!$C$1,".",C1234,".",L1234,".pkl&amp;seq=",BC1234)</f>
        <v>http://proteomics.broadinstitute.org/millscripts/viewfeed.pl?side=xl&amp;cycle=1&amp;fixedMods=iaaC&amp;file=msdataSM/iPRG2012_nd/cpick_in/iPRG2012_nd.1324.3.2.pkl&amp;seq=AMEVVASER</v>
      </c>
    </row>
    <row r="1235" spans="1:95" x14ac:dyDescent="0.2">
      <c r="A1235" s="3">
        <v>2486</v>
      </c>
      <c r="B1235" s="2" t="s">
        <v>2230</v>
      </c>
      <c r="C1235" s="2" t="s">
        <v>2225</v>
      </c>
      <c r="D1235" s="3">
        <v>2712</v>
      </c>
      <c r="E1235" s="3">
        <v>2710</v>
      </c>
      <c r="F1235" s="3">
        <v>27828</v>
      </c>
      <c r="G1235" s="3">
        <v>4034</v>
      </c>
      <c r="H1235" s="3">
        <v>14.8452</v>
      </c>
      <c r="I1235" s="30">
        <v>434.20992000000001</v>
      </c>
      <c r="J1235" s="30">
        <v>434.91768230000002</v>
      </c>
      <c r="K1235" s="30">
        <v>-0.70775999999999994</v>
      </c>
      <c r="L1235" s="3">
        <v>0</v>
      </c>
      <c r="M1235" s="3">
        <v>3</v>
      </c>
      <c r="N1235" s="10">
        <f t="shared" si="133"/>
        <v>1</v>
      </c>
      <c r="O1235" s="35">
        <v>3</v>
      </c>
      <c r="P1235" s="17"/>
      <c r="Q1235" s="40">
        <v>1302.73759</v>
      </c>
      <c r="R1235" s="40">
        <v>434.91737999999998</v>
      </c>
      <c r="S1235" s="18">
        <f t="shared" si="134"/>
        <v>-1626.6537796212449</v>
      </c>
      <c r="T1235" s="18">
        <f t="shared" si="135"/>
        <v>0.69507454506403588</v>
      </c>
      <c r="U1235" s="18">
        <f t="shared" si="136"/>
        <v>-0.41387171053106925</v>
      </c>
      <c r="V1235" s="30">
        <v>434.91719999999998</v>
      </c>
      <c r="W1235" s="3" t="s">
        <v>47</v>
      </c>
      <c r="Z1235" s="3" t="s">
        <v>47</v>
      </c>
      <c r="AA1235" s="3" t="s">
        <v>47</v>
      </c>
      <c r="AB1235" s="12" t="s">
        <v>47</v>
      </c>
      <c r="AE1235" s="3" t="s">
        <v>47</v>
      </c>
      <c r="AF1235" s="3" t="s">
        <v>48</v>
      </c>
      <c r="AG1235" s="3" t="s">
        <v>52</v>
      </c>
      <c r="AH1235" s="3" t="s">
        <v>47</v>
      </c>
      <c r="AL1235" s="3" t="s">
        <v>52</v>
      </c>
      <c r="AU1235" s="3">
        <v>0</v>
      </c>
      <c r="AV1235" s="3">
        <v>6</v>
      </c>
      <c r="AW1235" s="3">
        <v>1</v>
      </c>
      <c r="AX1235" s="3">
        <v>6</v>
      </c>
      <c r="AY1235" s="3">
        <v>100</v>
      </c>
      <c r="AZ1235" s="6" t="str">
        <f t="shared" si="137"/>
        <v>1325.2</v>
      </c>
      <c r="BC1235" s="12" t="s">
        <v>2222</v>
      </c>
      <c r="BJ1235" s="12">
        <f t="shared" si="138"/>
        <v>0</v>
      </c>
      <c r="BK1235" s="12">
        <f t="shared" si="139"/>
        <v>0</v>
      </c>
      <c r="CQ1235" s="3" t="str">
        <f>CONCATENATE(baseURL!$A$1,baseURL!$B$1,baseURL!$C$1,".",C1235,".",L1235,".pkl&amp;seq=",BC1235)</f>
        <v>http://proteomics.broadinstitute.org/millscripts/viewfeed.pl?side=xl&amp;cycle=1&amp;fixedMods=iaaC&amp;file=msdataSM/iPRG2012_nd/cpick_in/iPRG2012_nd.1325.2.0.pkl&amp;seq=SLRELDVTGGKK</v>
      </c>
    </row>
    <row r="1236" spans="1:95" x14ac:dyDescent="0.2">
      <c r="A1236" s="3">
        <v>2926</v>
      </c>
      <c r="B1236" s="2" t="s">
        <v>2232</v>
      </c>
      <c r="C1236" s="2" t="s">
        <v>2233</v>
      </c>
      <c r="D1236" s="3">
        <v>2715</v>
      </c>
      <c r="E1236" s="3">
        <v>2713</v>
      </c>
      <c r="F1236" s="3">
        <v>27831</v>
      </c>
      <c r="G1236" s="3">
        <v>4037</v>
      </c>
      <c r="H1236" s="3">
        <v>14.850199999999999</v>
      </c>
      <c r="I1236" s="30">
        <v>485.55117000000001</v>
      </c>
      <c r="J1236" s="30">
        <v>485.55098659999999</v>
      </c>
      <c r="K1236" s="30">
        <v>1.8000000000000001E-4</v>
      </c>
      <c r="L1236" s="3">
        <v>3</v>
      </c>
      <c r="M1236" s="3">
        <v>3</v>
      </c>
      <c r="N1236" s="10">
        <f t="shared" si="133"/>
        <v>1</v>
      </c>
      <c r="O1236" s="35">
        <v>3</v>
      </c>
      <c r="P1236" s="17"/>
      <c r="Q1236" s="40">
        <v>1454.6375800000001</v>
      </c>
      <c r="R1236" s="40">
        <v>485.55070999999998</v>
      </c>
      <c r="S1236" s="18">
        <f t="shared" si="134"/>
        <v>0.94737787538674068</v>
      </c>
      <c r="T1236" s="18">
        <f t="shared" si="135"/>
        <v>0.56966243547766726</v>
      </c>
      <c r="U1236" s="18">
        <f t="shared" si="136"/>
        <v>0.59725996488973276</v>
      </c>
      <c r="V1236" s="30">
        <v>485.55099999999999</v>
      </c>
      <c r="Z1236" s="3" t="s">
        <v>47</v>
      </c>
      <c r="AB1236" s="12" t="s">
        <v>47</v>
      </c>
      <c r="AC1236" s="3" t="s">
        <v>48</v>
      </c>
      <c r="AE1236" s="3" t="s">
        <v>47</v>
      </c>
      <c r="AF1236" s="3" t="s">
        <v>47</v>
      </c>
      <c r="AG1236" s="3" t="s">
        <v>47</v>
      </c>
      <c r="AH1236" s="3" t="s">
        <v>47</v>
      </c>
      <c r="AJ1236" s="3" t="s">
        <v>47</v>
      </c>
      <c r="AK1236" s="3" t="s">
        <v>52</v>
      </c>
      <c r="AL1236" s="3" t="s">
        <v>48</v>
      </c>
      <c r="AM1236" s="3" t="s">
        <v>48</v>
      </c>
      <c r="AP1236" s="3" t="s">
        <v>48</v>
      </c>
      <c r="AU1236" s="3">
        <v>0</v>
      </c>
      <c r="AV1236" s="3">
        <v>7</v>
      </c>
      <c r="AW1236" s="3">
        <v>1</v>
      </c>
      <c r="AX1236" s="3">
        <v>7</v>
      </c>
      <c r="AY1236" s="3">
        <v>100</v>
      </c>
      <c r="AZ1236" s="6" t="str">
        <f t="shared" si="137"/>
        <v>1325.5</v>
      </c>
      <c r="BC1236" s="12" t="s">
        <v>2174</v>
      </c>
      <c r="BJ1236" s="12">
        <f t="shared" si="138"/>
        <v>1</v>
      </c>
      <c r="BK1236" s="12">
        <f t="shared" si="139"/>
        <v>0</v>
      </c>
      <c r="CQ1236" s="3" t="str">
        <f>CONCATENATE(baseURL!$A$1,baseURL!$B$1,baseURL!$C$1,".",C1236,".",L1236,".pkl&amp;seq=",BC1236)</f>
        <v>http://proteomics.broadinstitute.org/millscripts/viewfeed.pl?side=xl&amp;cycle=1&amp;fixedMods=iaaC&amp;file=msdataSM/iPRG2012_nd/cpick_in/iPRG2012_nd.1325.5.3.pkl&amp;seq=SGQGAFGNMCRGGR</v>
      </c>
    </row>
    <row r="1237" spans="1:95" x14ac:dyDescent="0.2">
      <c r="A1237" s="3">
        <v>7191</v>
      </c>
      <c r="B1237" s="2" t="s">
        <v>2234</v>
      </c>
      <c r="C1237" s="2" t="s">
        <v>2235</v>
      </c>
      <c r="D1237" s="3">
        <v>2724</v>
      </c>
      <c r="E1237" s="3">
        <v>2722</v>
      </c>
      <c r="F1237" s="3">
        <v>27851</v>
      </c>
      <c r="G1237" s="3">
        <v>4047</v>
      </c>
      <c r="H1237" s="3">
        <v>14.872299999999999</v>
      </c>
      <c r="I1237" s="30">
        <v>530.55242999999996</v>
      </c>
      <c r="J1237" s="30">
        <v>530.55113340000003</v>
      </c>
      <c r="K1237" s="30">
        <v>1.2999999999999999E-3</v>
      </c>
      <c r="L1237" s="3">
        <v>4</v>
      </c>
      <c r="M1237" s="3">
        <v>4</v>
      </c>
      <c r="N1237" s="10">
        <f t="shared" si="133"/>
        <v>1</v>
      </c>
      <c r="O1237" s="35">
        <v>4</v>
      </c>
      <c r="P1237" s="17"/>
      <c r="Q1237" s="40">
        <v>2119.1842900000001</v>
      </c>
      <c r="R1237" s="40">
        <v>530.55152999999996</v>
      </c>
      <c r="S1237" s="18">
        <f t="shared" si="134"/>
        <v>1.6963479494658233</v>
      </c>
      <c r="T1237" s="18">
        <f t="shared" si="135"/>
        <v>-0.74752399626651411</v>
      </c>
      <c r="U1237" s="18">
        <f t="shared" si="136"/>
        <v>-1.1874435646260764</v>
      </c>
      <c r="V1237" s="30">
        <v>530.55089999999996</v>
      </c>
      <c r="W1237" s="3" t="s">
        <v>47</v>
      </c>
      <c r="Y1237" s="3" t="s">
        <v>48</v>
      </c>
      <c r="AA1237" s="3" t="s">
        <v>47</v>
      </c>
      <c r="AB1237" s="12" t="s">
        <v>52</v>
      </c>
      <c r="AC1237" s="3" t="s">
        <v>47</v>
      </c>
      <c r="AF1237" s="3" t="s">
        <v>47</v>
      </c>
      <c r="AH1237" s="3" t="s">
        <v>52</v>
      </c>
      <c r="AI1237" s="3" t="s">
        <v>48</v>
      </c>
      <c r="AK1237" s="3" t="s">
        <v>52</v>
      </c>
      <c r="AU1237" s="3">
        <v>0</v>
      </c>
      <c r="AV1237" s="3">
        <v>4</v>
      </c>
      <c r="AW1237" s="3">
        <v>1</v>
      </c>
      <c r="AX1237" s="3">
        <v>4</v>
      </c>
      <c r="AY1237" s="3">
        <v>100</v>
      </c>
      <c r="AZ1237" s="6" t="str">
        <f t="shared" si="137"/>
        <v>1326.4</v>
      </c>
      <c r="BC1237" s="12" t="s">
        <v>2236</v>
      </c>
      <c r="BJ1237" s="12">
        <f t="shared" si="138"/>
        <v>0</v>
      </c>
      <c r="BK1237" s="12">
        <f t="shared" si="139"/>
        <v>0</v>
      </c>
      <c r="CQ1237" s="3" t="str">
        <f>CONCATENATE(baseURL!$A$1,baseURL!$B$1,baseURL!$C$1,".",C1237,".",L1237,".pkl&amp;seq=",BC1237)</f>
        <v>http://proteomics.broadinstitute.org/millscripts/viewfeed.pl?side=xl&amp;cycle=1&amp;fixedMods=iaaC&amp;file=msdataSM/iPRG2012_nd/cpick_in/iPRG2012_nd.1326.4.4.pkl&amp;seq=AQGVAVQLKRQPAQPRESR</v>
      </c>
    </row>
    <row r="1238" spans="1:95" x14ac:dyDescent="0.2">
      <c r="A1238" s="3">
        <v>4692</v>
      </c>
      <c r="B1238" s="2" t="s">
        <v>2238</v>
      </c>
      <c r="C1238" s="2" t="s">
        <v>2232</v>
      </c>
      <c r="D1238" s="3">
        <v>2726</v>
      </c>
      <c r="E1238" s="3">
        <v>2724</v>
      </c>
      <c r="F1238" s="3">
        <v>27853</v>
      </c>
      <c r="G1238" s="3">
        <v>4049</v>
      </c>
      <c r="H1238" s="3">
        <v>14.8773</v>
      </c>
      <c r="I1238" s="30">
        <v>560.32870000000003</v>
      </c>
      <c r="J1238" s="30">
        <v>560.32871169999999</v>
      </c>
      <c r="K1238" s="30">
        <v>-1.0000000000000001E-5</v>
      </c>
      <c r="L1238" s="3">
        <v>2</v>
      </c>
      <c r="M1238" s="3">
        <v>2</v>
      </c>
      <c r="N1238" s="10">
        <f t="shared" si="133"/>
        <v>1</v>
      </c>
      <c r="O1238" s="35">
        <v>2</v>
      </c>
      <c r="P1238" s="17"/>
      <c r="Q1238" s="40">
        <v>1119.6520700000001</v>
      </c>
      <c r="R1238" s="40">
        <v>560.32966999999996</v>
      </c>
      <c r="S1238" s="18">
        <f t="shared" si="134"/>
        <v>-1.7311237506634427</v>
      </c>
      <c r="T1238" s="18">
        <f t="shared" si="135"/>
        <v>-1.7102431859075344</v>
      </c>
      <c r="U1238" s="18">
        <f t="shared" si="136"/>
        <v>-1.7311237506634427</v>
      </c>
      <c r="V1238" s="30">
        <v>560.32870000000003</v>
      </c>
      <c r="W1238" s="3" t="s">
        <v>47</v>
      </c>
      <c r="X1238" s="3" t="s">
        <v>47</v>
      </c>
      <c r="Y1238" s="3" t="s">
        <v>47</v>
      </c>
      <c r="Z1238" s="3" t="s">
        <v>47</v>
      </c>
      <c r="AA1238" s="3" t="s">
        <v>47</v>
      </c>
      <c r="AB1238" s="12" t="s">
        <v>47</v>
      </c>
      <c r="AC1238" s="3" t="s">
        <v>47</v>
      </c>
      <c r="AD1238" s="3" t="s">
        <v>47</v>
      </c>
      <c r="AE1238" s="3" t="s">
        <v>47</v>
      </c>
      <c r="AF1238" s="3" t="s">
        <v>48</v>
      </c>
      <c r="AG1238" s="3" t="s">
        <v>47</v>
      </c>
      <c r="AH1238" s="3" t="s">
        <v>47</v>
      </c>
      <c r="AI1238" s="3" t="s">
        <v>48</v>
      </c>
      <c r="AJ1238" s="3" t="s">
        <v>47</v>
      </c>
      <c r="AL1238" s="3" t="s">
        <v>48</v>
      </c>
      <c r="AM1238" s="3" t="s">
        <v>47</v>
      </c>
      <c r="AN1238" s="3" t="s">
        <v>48</v>
      </c>
      <c r="AP1238" s="3" t="s">
        <v>52</v>
      </c>
      <c r="AU1238" s="3">
        <v>0</v>
      </c>
      <c r="AV1238" s="3">
        <v>13</v>
      </c>
      <c r="AW1238" s="3">
        <v>1</v>
      </c>
      <c r="AX1238" s="3">
        <v>13</v>
      </c>
      <c r="AY1238" s="3">
        <v>100</v>
      </c>
      <c r="AZ1238" s="6" t="str">
        <f t="shared" si="137"/>
        <v>1326.6</v>
      </c>
      <c r="BC1238" s="12" t="s">
        <v>2239</v>
      </c>
      <c r="BJ1238" s="12">
        <f t="shared" si="138"/>
        <v>0</v>
      </c>
      <c r="BK1238" s="12">
        <f t="shared" si="139"/>
        <v>0</v>
      </c>
      <c r="CQ1238" s="3" t="str">
        <f>CONCATENATE(baseURL!$A$1,baseURL!$B$1,baseURL!$C$1,".",C1238,".",L1238,".pkl&amp;seq=",BC1238)</f>
        <v>http://proteomics.broadinstitute.org/millscripts/viewfeed.pl?side=xl&amp;cycle=1&amp;fixedMods=iaaC&amp;file=msdataSM/iPRG2012_nd/cpick_in/iPRG2012_nd.1326.6.2.pkl&amp;seq=YLVGGNKLQK</v>
      </c>
    </row>
    <row r="1239" spans="1:95" x14ac:dyDescent="0.2">
      <c r="A1239" s="3">
        <v>5162</v>
      </c>
      <c r="B1239" s="2" t="s">
        <v>2240</v>
      </c>
      <c r="C1239" s="2" t="s">
        <v>2241</v>
      </c>
      <c r="D1239" s="3">
        <v>2727</v>
      </c>
      <c r="E1239" s="3">
        <v>2725</v>
      </c>
      <c r="F1239" s="3">
        <v>27854</v>
      </c>
      <c r="G1239" s="3">
        <v>4050</v>
      </c>
      <c r="H1239" s="3">
        <v>14.879799999999999</v>
      </c>
      <c r="I1239" s="30">
        <v>597.27994000000001</v>
      </c>
      <c r="J1239" s="30">
        <v>597.28031759999999</v>
      </c>
      <c r="K1239" s="30">
        <v>-3.8000000000000002E-4</v>
      </c>
      <c r="L1239" s="3">
        <v>2</v>
      </c>
      <c r="M1239" s="3">
        <v>2</v>
      </c>
      <c r="N1239" s="10">
        <f t="shared" si="133"/>
        <v>1</v>
      </c>
      <c r="O1239" s="35">
        <v>2</v>
      </c>
      <c r="P1239" s="17"/>
      <c r="Q1239" s="40">
        <v>1193.5545400000001</v>
      </c>
      <c r="R1239" s="40">
        <v>597.28090999999995</v>
      </c>
      <c r="S1239" s="18">
        <f t="shared" si="134"/>
        <v>-1.6240264567277214</v>
      </c>
      <c r="T1239" s="18">
        <f t="shared" si="135"/>
        <v>-0.99182811645449265</v>
      </c>
      <c r="U1239" s="18">
        <f t="shared" si="136"/>
        <v>-1.1887203960908861</v>
      </c>
      <c r="V1239" s="30">
        <v>597.28020000000004</v>
      </c>
      <c r="W1239" s="3" t="s">
        <v>47</v>
      </c>
      <c r="X1239" s="3" t="s">
        <v>47</v>
      </c>
      <c r="Y1239" s="3" t="s">
        <v>47</v>
      </c>
      <c r="Z1239" s="3" t="s">
        <v>47</v>
      </c>
      <c r="AA1239" s="3" t="s">
        <v>47</v>
      </c>
      <c r="AB1239" s="12" t="s">
        <v>47</v>
      </c>
      <c r="AC1239" s="3" t="s">
        <v>47</v>
      </c>
      <c r="AD1239" s="3" t="s">
        <v>47</v>
      </c>
      <c r="AE1239" s="3" t="s">
        <v>47</v>
      </c>
      <c r="AF1239" s="3" t="s">
        <v>47</v>
      </c>
      <c r="AG1239" s="3" t="s">
        <v>47</v>
      </c>
      <c r="AH1239" s="3" t="s">
        <v>47</v>
      </c>
      <c r="AI1239" s="3" t="s">
        <v>47</v>
      </c>
      <c r="AJ1239" s="3" t="s">
        <v>47</v>
      </c>
      <c r="AK1239" s="3" t="s">
        <v>47</v>
      </c>
      <c r="AL1239" s="3" t="s">
        <v>47</v>
      </c>
      <c r="AM1239" s="3" t="s">
        <v>47</v>
      </c>
      <c r="AN1239" s="3" t="s">
        <v>47</v>
      </c>
      <c r="AU1239" s="3">
        <v>0</v>
      </c>
      <c r="AV1239" s="3">
        <v>18</v>
      </c>
      <c r="AW1239" s="3">
        <v>1</v>
      </c>
      <c r="AX1239" s="3">
        <v>18</v>
      </c>
      <c r="AY1239" s="3">
        <v>100</v>
      </c>
      <c r="AZ1239" s="6" t="str">
        <f t="shared" si="137"/>
        <v>1326.7</v>
      </c>
      <c r="BC1239" s="12" t="s">
        <v>2120</v>
      </c>
      <c r="BJ1239" s="12">
        <f t="shared" si="138"/>
        <v>0</v>
      </c>
      <c r="BK1239" s="12">
        <f t="shared" si="139"/>
        <v>0</v>
      </c>
      <c r="CQ1239" s="3" t="str">
        <f>CONCATENATE(baseURL!$A$1,baseURL!$B$1,baseURL!$C$1,".",C1239,".",L1239,".pkl&amp;seq=",BC1239)</f>
        <v>http://proteomics.broadinstitute.org/millscripts/viewfeed.pl?side=xl&amp;cycle=1&amp;fixedMods=iaaC&amp;file=msdataSM/iPRG2012_nd/cpick_in/iPRG2012_nd.1326.7.2.pkl&amp;seq=AVQDNGESAFR</v>
      </c>
    </row>
    <row r="1240" spans="1:95" x14ac:dyDescent="0.2">
      <c r="A1240" s="3">
        <v>2349</v>
      </c>
      <c r="B1240" s="2" t="s">
        <v>2242</v>
      </c>
      <c r="C1240" s="2" t="s">
        <v>2243</v>
      </c>
      <c r="D1240" s="3">
        <v>2728</v>
      </c>
      <c r="E1240" s="3">
        <v>2726</v>
      </c>
      <c r="F1240" s="3">
        <v>27855</v>
      </c>
      <c r="G1240" s="3">
        <v>4051</v>
      </c>
      <c r="H1240" s="3">
        <v>14.882199999999999</v>
      </c>
      <c r="I1240" s="30">
        <v>626.29795000000001</v>
      </c>
      <c r="J1240" s="30">
        <v>626.30003490000001</v>
      </c>
      <c r="K1240" s="30">
        <v>-2.0799999999999998E-3</v>
      </c>
      <c r="L1240" s="3">
        <v>2</v>
      </c>
      <c r="M1240" s="3">
        <v>2</v>
      </c>
      <c r="N1240" s="10">
        <f t="shared" si="133"/>
        <v>1</v>
      </c>
      <c r="O1240" s="35">
        <v>2</v>
      </c>
      <c r="P1240" s="17"/>
      <c r="Q1240" s="40">
        <v>1251.5964100000001</v>
      </c>
      <c r="R1240" s="40">
        <v>626.30183999999997</v>
      </c>
      <c r="S1240" s="18">
        <f t="shared" si="134"/>
        <v>-6.2110627041360162</v>
      </c>
      <c r="T1240" s="18">
        <f t="shared" si="135"/>
        <v>-2.8821566290718996</v>
      </c>
      <c r="U1240" s="18">
        <f t="shared" si="136"/>
        <v>-2.6185457158358729</v>
      </c>
      <c r="V1240" s="30">
        <v>626.30020000000002</v>
      </c>
      <c r="W1240" s="3" t="s">
        <v>47</v>
      </c>
      <c r="Z1240" s="3" t="s">
        <v>47</v>
      </c>
      <c r="AA1240" s="3" t="s">
        <v>47</v>
      </c>
      <c r="AB1240" s="12" t="s">
        <v>47</v>
      </c>
      <c r="AC1240" s="3" t="s">
        <v>47</v>
      </c>
      <c r="AE1240" s="3" t="s">
        <v>47</v>
      </c>
      <c r="AF1240" s="3" t="s">
        <v>47</v>
      </c>
      <c r="AG1240" s="3" t="s">
        <v>47</v>
      </c>
      <c r="AH1240" s="3" t="s">
        <v>47</v>
      </c>
      <c r="AI1240" s="3" t="s">
        <v>48</v>
      </c>
      <c r="AJ1240" s="3" t="s">
        <v>47</v>
      </c>
      <c r="AK1240" s="3" t="s">
        <v>48</v>
      </c>
      <c r="AL1240" s="3" t="s">
        <v>48</v>
      </c>
      <c r="AM1240" s="3" t="s">
        <v>52</v>
      </c>
      <c r="AU1240" s="3">
        <v>0</v>
      </c>
      <c r="AV1240" s="3">
        <v>10</v>
      </c>
      <c r="AW1240" s="3">
        <v>1</v>
      </c>
      <c r="AX1240" s="3">
        <v>10</v>
      </c>
      <c r="AY1240" s="3">
        <v>100</v>
      </c>
      <c r="AZ1240" s="6" t="str">
        <f t="shared" si="137"/>
        <v>1326.8</v>
      </c>
      <c r="BC1240" s="12" t="s">
        <v>2244</v>
      </c>
      <c r="BJ1240" s="12">
        <f t="shared" si="138"/>
        <v>0</v>
      </c>
      <c r="BK1240" s="12">
        <f t="shared" si="139"/>
        <v>0</v>
      </c>
      <c r="CQ1240" s="3" t="str">
        <f>CONCATENATE(baseURL!$A$1,baseURL!$B$1,baseURL!$C$1,".",C1240,".",L1240,".pkl&amp;seq=",BC1240)</f>
        <v>http://proteomics.broadinstitute.org/millscripts/viewfeed.pl?side=xl&amp;cycle=1&amp;fixedMods=iaaC&amp;file=msdataSM/iPRG2012_nd/cpick_in/iPRG2012_nd.1326.8.2.pkl&amp;seq=FLDTEAGGSQAR</v>
      </c>
    </row>
    <row r="1241" spans="1:95" x14ac:dyDescent="0.2">
      <c r="A1241" s="3">
        <v>1238</v>
      </c>
      <c r="B1241" s="2" t="s">
        <v>2245</v>
      </c>
      <c r="C1241" s="2" t="s">
        <v>2246</v>
      </c>
      <c r="D1241" s="3">
        <v>2738</v>
      </c>
      <c r="E1241" s="3">
        <v>2736</v>
      </c>
      <c r="F1241" s="3">
        <v>27878</v>
      </c>
      <c r="G1241" s="3">
        <v>4062</v>
      </c>
      <c r="H1241" s="3">
        <v>14.901</v>
      </c>
      <c r="I1241" s="30">
        <v>621.28826000000004</v>
      </c>
      <c r="J1241" s="30">
        <v>621.28982780000001</v>
      </c>
      <c r="K1241" s="30">
        <v>-1.57E-3</v>
      </c>
      <c r="L1241" s="3">
        <v>2</v>
      </c>
      <c r="M1241" s="3">
        <v>2</v>
      </c>
      <c r="N1241" s="10">
        <f t="shared" si="133"/>
        <v>1</v>
      </c>
      <c r="O1241" s="35">
        <v>2</v>
      </c>
      <c r="P1241" s="17"/>
      <c r="Q1241" s="40">
        <v>1241.5657699999999</v>
      </c>
      <c r="R1241" s="40">
        <v>621.28652999999997</v>
      </c>
      <c r="S1241" s="18">
        <f t="shared" si="134"/>
        <v>2.7845445161445181</v>
      </c>
      <c r="T1241" s="18">
        <f t="shared" si="135"/>
        <v>5.3080178642231415</v>
      </c>
      <c r="U1241" s="18">
        <f t="shared" si="136"/>
        <v>5.4242283347396585</v>
      </c>
      <c r="V1241" s="30">
        <v>621.28989999999999</v>
      </c>
      <c r="X1241" s="3" t="s">
        <v>47</v>
      </c>
      <c r="Y1241" s="3" t="s">
        <v>47</v>
      </c>
      <c r="Z1241" s="3" t="s">
        <v>52</v>
      </c>
      <c r="AH1241" s="3" t="s">
        <v>48</v>
      </c>
      <c r="AI1241" s="3" t="s">
        <v>48</v>
      </c>
      <c r="AL1241" s="3" t="s">
        <v>48</v>
      </c>
      <c r="AM1241" s="3" t="s">
        <v>47</v>
      </c>
      <c r="AU1241" s="3">
        <v>0</v>
      </c>
      <c r="AV1241" s="3">
        <v>3</v>
      </c>
      <c r="AW1241" s="3">
        <v>1</v>
      </c>
      <c r="AX1241" s="3">
        <v>3</v>
      </c>
      <c r="AY1241" s="3">
        <v>100</v>
      </c>
      <c r="AZ1241" s="6" t="str">
        <f t="shared" si="137"/>
        <v>1327.10</v>
      </c>
      <c r="BC1241" s="12" t="s">
        <v>2247</v>
      </c>
      <c r="BJ1241" s="12">
        <f t="shared" si="138"/>
        <v>0</v>
      </c>
      <c r="BK1241" s="12">
        <f t="shared" si="139"/>
        <v>0</v>
      </c>
      <c r="CQ1241" s="3" t="str">
        <f>CONCATENATE(baseURL!$A$1,baseURL!$B$1,baseURL!$C$1,".",C1241,".",L1241,".pkl&amp;seq=",BC1241)</f>
        <v>http://proteomics.broadinstitute.org/millscripts/viewfeed.pl?side=xl&amp;cycle=1&amp;fixedMods=iaaC&amp;file=msdataSM/iPRG2012_nd/cpick_in/iPRG2012_nd.1327.10.2.pkl&amp;seq=HSNGDAWVEAR</v>
      </c>
    </row>
    <row r="1242" spans="1:95" x14ac:dyDescent="0.2">
      <c r="A1242" s="3">
        <v>2827</v>
      </c>
      <c r="B1242" s="2" t="s">
        <v>2248</v>
      </c>
      <c r="C1242" s="2" t="s">
        <v>2249</v>
      </c>
      <c r="D1242" s="3">
        <v>2741</v>
      </c>
      <c r="E1242" s="3">
        <v>2739</v>
      </c>
      <c r="F1242" s="3">
        <v>27881</v>
      </c>
      <c r="G1242" s="3">
        <v>4065</v>
      </c>
      <c r="H1242" s="3">
        <v>14.905900000000001</v>
      </c>
      <c r="I1242" s="30">
        <v>692.97576000000004</v>
      </c>
      <c r="J1242" s="30">
        <v>692.97021919999997</v>
      </c>
      <c r="K1242" s="30">
        <v>5.5399999999999998E-3</v>
      </c>
      <c r="L1242" s="3">
        <v>3</v>
      </c>
      <c r="M1242" s="3">
        <v>3</v>
      </c>
      <c r="N1242" s="10">
        <f t="shared" si="133"/>
        <v>1</v>
      </c>
      <c r="O1242" s="35">
        <v>3</v>
      </c>
      <c r="P1242" s="17"/>
      <c r="Q1242" s="40">
        <v>2076.8952300000001</v>
      </c>
      <c r="R1242" s="40">
        <v>692.96992999999998</v>
      </c>
      <c r="S1242" s="18">
        <f t="shared" si="134"/>
        <v>8.4130634644708966</v>
      </c>
      <c r="T1242" s="18">
        <f t="shared" si="135"/>
        <v>0.41733412587965535</v>
      </c>
      <c r="U1242" s="18">
        <f t="shared" si="136"/>
        <v>0.38962729594982076</v>
      </c>
      <c r="V1242" s="30">
        <v>692.97019999999998</v>
      </c>
      <c r="W1242" s="3" t="s">
        <v>48</v>
      </c>
      <c r="Z1242" s="3" t="s">
        <v>47</v>
      </c>
      <c r="AA1242" s="3" t="s">
        <v>47</v>
      </c>
      <c r="AB1242" s="12" t="s">
        <v>47</v>
      </c>
      <c r="AC1242" s="3" t="s">
        <v>47</v>
      </c>
      <c r="AD1242" s="3" t="s">
        <v>48</v>
      </c>
      <c r="AE1242" s="3" t="s">
        <v>47</v>
      </c>
      <c r="AF1242" s="3" t="s">
        <v>47</v>
      </c>
      <c r="AI1242" s="3" t="s">
        <v>48</v>
      </c>
      <c r="AK1242" s="3" t="s">
        <v>47</v>
      </c>
      <c r="AL1242" s="3" t="s">
        <v>48</v>
      </c>
      <c r="AU1242" s="3">
        <v>0</v>
      </c>
      <c r="AV1242" s="3">
        <v>7</v>
      </c>
      <c r="AW1242" s="3">
        <v>1</v>
      </c>
      <c r="AX1242" s="3">
        <v>7</v>
      </c>
      <c r="AY1242" s="3">
        <v>100</v>
      </c>
      <c r="AZ1242" s="6" t="str">
        <f t="shared" si="137"/>
        <v>1327.13</v>
      </c>
      <c r="BC1242" s="12" t="s">
        <v>2250</v>
      </c>
      <c r="BJ1242" s="12">
        <f t="shared" si="138"/>
        <v>0</v>
      </c>
      <c r="BK1242" s="12">
        <f t="shared" si="139"/>
        <v>0</v>
      </c>
      <c r="CQ1242" s="3" t="str">
        <f>CONCATENATE(baseURL!$A$1,baseURL!$B$1,baseURL!$C$1,".",C1242,".",L1242,".pkl&amp;seq=",BC1242)</f>
        <v>http://proteomics.broadinstitute.org/millscripts/viewfeed.pl?side=xl&amp;cycle=1&amp;fixedMods=iaaC&amp;file=msdataSM/iPRG2012_nd/cpick_in/iPRG2012_nd.1327.13.3.pkl&amp;seq=NAARKAEASGEAAEEAEDEE</v>
      </c>
    </row>
    <row r="1243" spans="1:95" x14ac:dyDescent="0.2">
      <c r="A1243" s="3">
        <v>1305</v>
      </c>
      <c r="B1243" s="2" t="s">
        <v>2251</v>
      </c>
      <c r="C1243" s="2" t="s">
        <v>2252</v>
      </c>
      <c r="D1243" s="3">
        <v>2742</v>
      </c>
      <c r="E1243" s="3">
        <v>2740</v>
      </c>
      <c r="F1243" s="3">
        <v>27890</v>
      </c>
      <c r="G1243" s="3">
        <v>4067</v>
      </c>
      <c r="H1243" s="3">
        <v>14.9146</v>
      </c>
      <c r="I1243" s="30">
        <v>401.23090999999999</v>
      </c>
      <c r="J1243" s="30">
        <v>401.23125119999997</v>
      </c>
      <c r="K1243" s="30">
        <v>-3.4000000000000002E-4</v>
      </c>
      <c r="L1243" s="3">
        <v>3</v>
      </c>
      <c r="M1243" s="3">
        <v>3</v>
      </c>
      <c r="N1243" s="10">
        <f t="shared" si="133"/>
        <v>1</v>
      </c>
      <c r="O1243" s="35">
        <v>3</v>
      </c>
      <c r="P1243" s="17"/>
      <c r="Q1243" s="40">
        <v>1201.67868</v>
      </c>
      <c r="R1243" s="40">
        <v>401.23108000000002</v>
      </c>
      <c r="S1243" s="18">
        <f t="shared" si="134"/>
        <v>-0.42369599091261473</v>
      </c>
      <c r="T1243" s="18">
        <f t="shared" si="135"/>
        <v>0.42668678596457882</v>
      </c>
      <c r="U1243" s="18">
        <f t="shared" si="136"/>
        <v>-0.69785222030165861</v>
      </c>
      <c r="V1243" s="30">
        <v>401.23079999999999</v>
      </c>
      <c r="W1243" s="3" t="s">
        <v>47</v>
      </c>
      <c r="X1243" s="3" t="s">
        <v>47</v>
      </c>
      <c r="Y1243" s="3" t="s">
        <v>48</v>
      </c>
      <c r="Z1243" s="3" t="s">
        <v>47</v>
      </c>
      <c r="AA1243" s="3" t="s">
        <v>47</v>
      </c>
      <c r="AC1243" s="3" t="s">
        <v>52</v>
      </c>
      <c r="AE1243" s="3" t="s">
        <v>48</v>
      </c>
      <c r="AF1243" s="3" t="s">
        <v>48</v>
      </c>
      <c r="AG1243" s="3" t="s">
        <v>48</v>
      </c>
      <c r="AH1243" s="3" t="s">
        <v>48</v>
      </c>
      <c r="AK1243" s="3" t="s">
        <v>52</v>
      </c>
      <c r="AL1243" s="3" t="s">
        <v>52</v>
      </c>
      <c r="AU1243" s="3">
        <v>0</v>
      </c>
      <c r="AV1243" s="3">
        <v>4</v>
      </c>
      <c r="AW1243" s="3">
        <v>1</v>
      </c>
      <c r="AX1243" s="3">
        <v>4</v>
      </c>
      <c r="AY1243" s="3">
        <v>100</v>
      </c>
      <c r="AZ1243" s="6" t="str">
        <f t="shared" si="137"/>
        <v>1328.1</v>
      </c>
      <c r="BC1243" s="12" t="s">
        <v>2253</v>
      </c>
      <c r="BJ1243" s="12">
        <f t="shared" si="138"/>
        <v>0</v>
      </c>
      <c r="BK1243" s="12">
        <f t="shared" si="139"/>
        <v>0</v>
      </c>
      <c r="CQ1243" s="3" t="str">
        <f>CONCATENATE(baseURL!$A$1,baseURL!$B$1,baseURL!$C$1,".",C1243,".",L1243,".pkl&amp;seq=",BC1243)</f>
        <v>http://proteomics.broadinstitute.org/millscripts/viewfeed.pl?side=xl&amp;cycle=1&amp;fixedMods=iaaC&amp;file=msdataSM/iPRG2012_nd/cpick_in/iPRG2012_nd.1328.1.3.pkl&amp;seq=LTKEAAALAEGK</v>
      </c>
    </row>
    <row r="1244" spans="1:95" x14ac:dyDescent="0.2">
      <c r="A1244" s="3">
        <v>3420</v>
      </c>
      <c r="B1244" s="2" t="s">
        <v>2254</v>
      </c>
      <c r="C1244" s="2" t="s">
        <v>2255</v>
      </c>
      <c r="D1244" s="3">
        <v>2745</v>
      </c>
      <c r="E1244" s="3">
        <v>2743</v>
      </c>
      <c r="F1244" s="3">
        <v>27893</v>
      </c>
      <c r="G1244" s="3">
        <v>4070</v>
      </c>
      <c r="H1244" s="3">
        <v>14.9221</v>
      </c>
      <c r="I1244" s="30">
        <v>467.77744000000001</v>
      </c>
      <c r="J1244" s="30">
        <v>467.77703730000002</v>
      </c>
      <c r="K1244" s="30">
        <v>4.0000000000000002E-4</v>
      </c>
      <c r="L1244" s="3">
        <v>2</v>
      </c>
      <c r="M1244" s="3">
        <v>2</v>
      </c>
      <c r="N1244" s="10">
        <f t="shared" si="133"/>
        <v>1</v>
      </c>
      <c r="O1244" s="35">
        <v>2</v>
      </c>
      <c r="P1244" s="17"/>
      <c r="Q1244" s="40">
        <v>934.54687999999999</v>
      </c>
      <c r="R1244" s="40">
        <v>467.77708000000001</v>
      </c>
      <c r="S1244" s="18">
        <f t="shared" si="134"/>
        <v>0.76959734752412856</v>
      </c>
      <c r="T1244" s="18">
        <f t="shared" si="135"/>
        <v>-9.1282796486119019E-2</v>
      </c>
      <c r="U1244" s="18">
        <f t="shared" si="136"/>
        <v>-1.0261297967798502</v>
      </c>
      <c r="V1244" s="30">
        <v>467.77659999999997</v>
      </c>
      <c r="W1244" s="3" t="s">
        <v>47</v>
      </c>
      <c r="X1244" s="3" t="s">
        <v>47</v>
      </c>
      <c r="Y1244" s="3" t="s">
        <v>47</v>
      </c>
      <c r="Z1244" s="3" t="s">
        <v>47</v>
      </c>
      <c r="AA1244" s="3" t="s">
        <v>47</v>
      </c>
      <c r="AB1244" s="12" t="s">
        <v>48</v>
      </c>
      <c r="AC1244" s="3" t="s">
        <v>47</v>
      </c>
      <c r="AE1244" s="3" t="s">
        <v>48</v>
      </c>
      <c r="AF1244" s="3" t="s">
        <v>48</v>
      </c>
      <c r="AG1244" s="3" t="s">
        <v>52</v>
      </c>
      <c r="AH1244" s="3" t="s">
        <v>47</v>
      </c>
      <c r="AI1244" s="3" t="s">
        <v>48</v>
      </c>
      <c r="AL1244" s="3" t="s">
        <v>48</v>
      </c>
      <c r="AM1244" s="3" t="s">
        <v>47</v>
      </c>
      <c r="AP1244" s="3" t="s">
        <v>52</v>
      </c>
      <c r="AU1244" s="3">
        <v>0</v>
      </c>
      <c r="AV1244" s="3">
        <v>8</v>
      </c>
      <c r="AW1244" s="3">
        <v>1</v>
      </c>
      <c r="AX1244" s="3">
        <v>8</v>
      </c>
      <c r="AY1244" s="3">
        <v>100</v>
      </c>
      <c r="AZ1244" s="6" t="str">
        <f t="shared" si="137"/>
        <v>1328.4</v>
      </c>
      <c r="BC1244" s="12" t="s">
        <v>2256</v>
      </c>
      <c r="BJ1244" s="12">
        <f t="shared" si="138"/>
        <v>0</v>
      </c>
      <c r="BK1244" s="12">
        <f t="shared" si="139"/>
        <v>0</v>
      </c>
      <c r="CQ1244" s="3" t="str">
        <f>CONCATENATE(baseURL!$A$1,baseURL!$B$1,baseURL!$C$1,".",C1244,".",L1244,".pkl&amp;seq=",BC1244)</f>
        <v>http://proteomics.broadinstitute.org/millscripts/viewfeed.pl?side=xl&amp;cycle=1&amp;fixedMods=iaaC&amp;file=msdataSM/iPRG2012_nd/cpick_in/iPRG2012_nd.1328.4.2.pkl&amp;seq=LKYALNGR</v>
      </c>
    </row>
    <row r="1245" spans="1:95" x14ac:dyDescent="0.2">
      <c r="A1245" s="3">
        <v>1779</v>
      </c>
      <c r="B1245" s="2" t="s">
        <v>2257</v>
      </c>
      <c r="C1245" s="2" t="s">
        <v>2258</v>
      </c>
      <c r="D1245" s="3">
        <v>2746</v>
      </c>
      <c r="E1245" s="3">
        <v>2744</v>
      </c>
      <c r="F1245" s="3">
        <v>27894</v>
      </c>
      <c r="G1245" s="3">
        <v>4071</v>
      </c>
      <c r="H1245" s="3">
        <v>14.9246</v>
      </c>
      <c r="I1245" s="30">
        <v>471.21879999999999</v>
      </c>
      <c r="J1245" s="30">
        <v>471.22027329999997</v>
      </c>
      <c r="K1245" s="30">
        <v>-1.47E-3</v>
      </c>
      <c r="L1245" s="3">
        <v>2</v>
      </c>
      <c r="M1245" s="3">
        <v>2</v>
      </c>
      <c r="N1245" s="10">
        <f t="shared" si="133"/>
        <v>1</v>
      </c>
      <c r="O1245" s="35">
        <v>2</v>
      </c>
      <c r="P1245" s="17"/>
      <c r="Q1245" s="40">
        <v>941.43230000000005</v>
      </c>
      <c r="R1245" s="40">
        <v>471.21978999999999</v>
      </c>
      <c r="S1245" s="18">
        <f t="shared" si="134"/>
        <v>-2.1009304384300176</v>
      </c>
      <c r="T1245" s="18">
        <f t="shared" si="135"/>
        <v>1.0256360412725138</v>
      </c>
      <c r="U1245" s="18">
        <f t="shared" si="136"/>
        <v>0.65786710700994355</v>
      </c>
      <c r="V1245" s="30">
        <v>471.2201</v>
      </c>
      <c r="W1245" s="3" t="s">
        <v>47</v>
      </c>
      <c r="X1245" s="3" t="s">
        <v>47</v>
      </c>
      <c r="Y1245" s="3" t="s">
        <v>47</v>
      </c>
      <c r="Z1245" s="3" t="s">
        <v>48</v>
      </c>
      <c r="AA1245" s="3" t="s">
        <v>47</v>
      </c>
      <c r="AB1245" s="12" t="s">
        <v>52</v>
      </c>
      <c r="AC1245" s="3" t="s">
        <v>47</v>
      </c>
      <c r="AE1245" s="3" t="s">
        <v>47</v>
      </c>
      <c r="AG1245" s="3" t="s">
        <v>47</v>
      </c>
      <c r="AI1245" s="3" t="s">
        <v>48</v>
      </c>
      <c r="AK1245" s="3" t="s">
        <v>48</v>
      </c>
      <c r="AM1245" s="3" t="s">
        <v>47</v>
      </c>
      <c r="AO1245" s="3" t="s">
        <v>48</v>
      </c>
      <c r="AU1245" s="3">
        <v>0</v>
      </c>
      <c r="AV1245" s="3">
        <v>8</v>
      </c>
      <c r="AW1245" s="3">
        <v>2</v>
      </c>
      <c r="AX1245" s="3">
        <v>7</v>
      </c>
      <c r="AY1245" s="3">
        <v>87.5</v>
      </c>
      <c r="AZ1245" s="6" t="str">
        <f t="shared" si="137"/>
        <v>1328.5</v>
      </c>
      <c r="BC1245" s="12" t="s">
        <v>2198</v>
      </c>
      <c r="BJ1245" s="12">
        <f t="shared" si="138"/>
        <v>0</v>
      </c>
      <c r="BK1245" s="12">
        <f t="shared" si="139"/>
        <v>0</v>
      </c>
      <c r="BP1245" s="3" t="s">
        <v>54</v>
      </c>
      <c r="BR1245" s="3" t="s">
        <v>54</v>
      </c>
      <c r="CI1245" s="3" t="s">
        <v>2199</v>
      </c>
      <c r="CQ1245" s="3" t="str">
        <f>CONCATENATE(baseURL!$A$1,baseURL!$B$1,baseURL!$C$1,".",C1245,".",L1245,".pkl&amp;seq=",BC1245,"&amp;varMods=Deamidated-N")</f>
        <v>http://proteomics.broadinstitute.org/millscripts/viewfeed.pl?side=xl&amp;cycle=1&amp;fixedMods=iaaC&amp;file=msdataSM/iPRG2012_nd/cpick_in/iPRG2012_nd.1328.5.2.pkl&amp;seq=DDNPnLPR&amp;varMods=Deamidated-N</v>
      </c>
    </row>
    <row r="1246" spans="1:95" x14ac:dyDescent="0.2">
      <c r="A1246" s="3">
        <v>928</v>
      </c>
      <c r="B1246" s="2" t="s">
        <v>2261</v>
      </c>
      <c r="C1246" s="2" t="s">
        <v>2262</v>
      </c>
      <c r="D1246" s="3">
        <v>2753</v>
      </c>
      <c r="E1246" s="3">
        <v>2751</v>
      </c>
      <c r="F1246" s="3">
        <v>27935</v>
      </c>
      <c r="G1246" s="3">
        <v>4080</v>
      </c>
      <c r="H1246" s="3">
        <v>14.973800000000001</v>
      </c>
      <c r="I1246" s="30">
        <v>655.30155999999999</v>
      </c>
      <c r="J1246" s="30">
        <v>655.30012109999996</v>
      </c>
      <c r="K1246" s="30">
        <v>1.4400000000000001E-3</v>
      </c>
      <c r="L1246" s="3">
        <v>2</v>
      </c>
      <c r="M1246" s="3">
        <v>2</v>
      </c>
      <c r="N1246" s="10">
        <f t="shared" si="133"/>
        <v>1</v>
      </c>
      <c r="O1246" s="35">
        <v>2</v>
      </c>
      <c r="P1246" s="17"/>
      <c r="Q1246" s="40">
        <v>1309.59402</v>
      </c>
      <c r="R1246" s="40">
        <v>655.30065000000002</v>
      </c>
      <c r="S1246" s="18">
        <f t="shared" si="134"/>
        <v>1.388675564378286</v>
      </c>
      <c r="T1246" s="18">
        <f t="shared" si="135"/>
        <v>-0.80711044627073691</v>
      </c>
      <c r="U1246" s="18">
        <f t="shared" si="136"/>
        <v>-0.6867076966896456</v>
      </c>
      <c r="V1246" s="30">
        <v>655.30020000000002</v>
      </c>
      <c r="W1246" s="3" t="s">
        <v>47</v>
      </c>
      <c r="X1246" s="3" t="s">
        <v>47</v>
      </c>
      <c r="Y1246" s="3" t="s">
        <v>47</v>
      </c>
      <c r="AA1246" s="3" t="s">
        <v>47</v>
      </c>
      <c r="AB1246" s="12" t="s">
        <v>47</v>
      </c>
      <c r="AC1246" s="3" t="s">
        <v>47</v>
      </c>
      <c r="AD1246" s="3" t="s">
        <v>47</v>
      </c>
      <c r="AE1246" s="3" t="s">
        <v>47</v>
      </c>
      <c r="AF1246" s="3" t="s">
        <v>47</v>
      </c>
      <c r="AG1246" s="3" t="s">
        <v>47</v>
      </c>
      <c r="AH1246" s="3" t="s">
        <v>47</v>
      </c>
      <c r="AI1246" s="3" t="s">
        <v>47</v>
      </c>
      <c r="AK1246" s="3" t="s">
        <v>47</v>
      </c>
      <c r="AM1246" s="3" t="s">
        <v>47</v>
      </c>
      <c r="AN1246" s="3" t="s">
        <v>47</v>
      </c>
      <c r="AO1246" s="3" t="s">
        <v>47</v>
      </c>
      <c r="AP1246" s="3" t="s">
        <v>48</v>
      </c>
      <c r="AR1246" s="3" t="s">
        <v>47</v>
      </c>
      <c r="AU1246" s="3">
        <v>0</v>
      </c>
      <c r="AV1246" s="3">
        <v>17</v>
      </c>
      <c r="AW1246" s="3">
        <v>1</v>
      </c>
      <c r="AX1246" s="3">
        <v>17</v>
      </c>
      <c r="AY1246" s="3">
        <v>100</v>
      </c>
      <c r="AZ1246" s="6" t="str">
        <f t="shared" si="137"/>
        <v>1330.4</v>
      </c>
      <c r="BC1246" s="12" t="s">
        <v>2263</v>
      </c>
      <c r="BJ1246" s="12">
        <f t="shared" si="138"/>
        <v>0</v>
      </c>
      <c r="BK1246" s="12">
        <f t="shared" si="139"/>
        <v>0</v>
      </c>
      <c r="BN1246" s="3" t="s">
        <v>277</v>
      </c>
      <c r="BR1246" s="3" t="s">
        <v>277</v>
      </c>
      <c r="CQ1246" s="3" t="str">
        <f>CONCATENATE(baseURL!$A$1,baseURL!$B$1,baseURL!$C$1,".",C1246,".",L1246,".pkl&amp;seq=",BC1246,"&amp;varMods=Oxidation-M")</f>
        <v>http://proteomics.broadinstitute.org/millscripts/viewfeed.pl?side=xl&amp;cycle=1&amp;fixedMods=iaaC&amp;file=msdataSM/iPRG2012_nd/cpick_in/iPRG2012_nd.1330.4.2.pkl&amp;seq=mDSTANEVEAVK&amp;varMods=Oxidation-M</v>
      </c>
    </row>
    <row r="1247" spans="1:95" x14ac:dyDescent="0.2">
      <c r="A1247" s="3">
        <v>3329</v>
      </c>
      <c r="B1247" s="2" t="s">
        <v>2264</v>
      </c>
      <c r="C1247" s="2" t="s">
        <v>2261</v>
      </c>
      <c r="D1247" s="3">
        <v>2759</v>
      </c>
      <c r="E1247" s="3">
        <v>2757</v>
      </c>
      <c r="F1247" s="3">
        <v>27957</v>
      </c>
      <c r="G1247" s="3">
        <v>4087</v>
      </c>
      <c r="H1247" s="3">
        <v>14.9977</v>
      </c>
      <c r="I1247" s="30">
        <v>529.26259000000005</v>
      </c>
      <c r="J1247" s="30">
        <v>529.26259030000006</v>
      </c>
      <c r="K1247" s="30">
        <v>0</v>
      </c>
      <c r="L1247" s="3">
        <v>4</v>
      </c>
      <c r="M1247" s="3">
        <v>0</v>
      </c>
      <c r="N1247" s="26">
        <f t="shared" si="133"/>
        <v>1</v>
      </c>
      <c r="O1247" s="36">
        <v>2</v>
      </c>
      <c r="P1247" s="16"/>
      <c r="Q1247" s="41">
        <v>1057.5094999999999</v>
      </c>
      <c r="R1247" s="41">
        <v>529.25838999999996</v>
      </c>
      <c r="S1247" s="27">
        <f t="shared" si="134"/>
        <v>7.9356323479020947</v>
      </c>
      <c r="T1247" s="27">
        <f t="shared" si="135"/>
        <v>7.9361991788041255</v>
      </c>
      <c r="U1247" s="27">
        <f t="shared" si="136"/>
        <v>7.9545267105871194</v>
      </c>
      <c r="V1247" s="30">
        <v>529.26260000000002</v>
      </c>
      <c r="X1247" s="3" t="s">
        <v>47</v>
      </c>
      <c r="Y1247" s="3" t="s">
        <v>48</v>
      </c>
      <c r="Z1247" s="3" t="s">
        <v>47</v>
      </c>
      <c r="AA1247" s="3" t="s">
        <v>47</v>
      </c>
      <c r="AB1247" s="12" t="s">
        <v>48</v>
      </c>
      <c r="AC1247" s="3" t="s">
        <v>47</v>
      </c>
      <c r="AF1247" s="3" t="s">
        <v>48</v>
      </c>
      <c r="AH1247" s="3" t="s">
        <v>47</v>
      </c>
      <c r="AI1247" s="3" t="s">
        <v>48</v>
      </c>
      <c r="AU1247" s="3">
        <v>0</v>
      </c>
      <c r="AV1247" s="3">
        <v>5</v>
      </c>
      <c r="AW1247" s="3">
        <v>1</v>
      </c>
      <c r="AX1247" s="3">
        <v>5</v>
      </c>
      <c r="AY1247" s="3">
        <v>100</v>
      </c>
      <c r="AZ1247" s="6" t="str">
        <f t="shared" si="137"/>
        <v>1331.5</v>
      </c>
      <c r="BA1247" s="15"/>
      <c r="BC1247" s="12" t="s">
        <v>2209</v>
      </c>
      <c r="BJ1247" s="12">
        <f t="shared" si="138"/>
        <v>0</v>
      </c>
      <c r="BK1247" s="12">
        <f t="shared" si="139"/>
        <v>0</v>
      </c>
      <c r="CQ1247" s="3" t="str">
        <f>CONCATENATE(baseURL!$A$1,baseURL!$B$1,baseURL!$C$1,".",C1247,".",L1247,".pkl&amp;seq=",BC1247)</f>
        <v>http://proteomics.broadinstitute.org/millscripts/viewfeed.pl?side=xl&amp;cycle=1&amp;fixedMods=iaaC&amp;file=msdataSM/iPRG2012_nd/cpick_in/iPRG2012_nd.1331.5.4.pkl&amp;seq=LHMGTEDVR</v>
      </c>
    </row>
    <row r="1248" spans="1:95" x14ac:dyDescent="0.2">
      <c r="A1248" s="3">
        <v>3382</v>
      </c>
      <c r="B1248" s="2" t="s">
        <v>2265</v>
      </c>
      <c r="C1248" s="2" t="s">
        <v>2264</v>
      </c>
      <c r="D1248" s="3">
        <v>2766</v>
      </c>
      <c r="E1248" s="3">
        <v>2764</v>
      </c>
      <c r="F1248" s="3">
        <v>27979</v>
      </c>
      <c r="G1248" s="3">
        <v>4095</v>
      </c>
      <c r="H1248" s="3">
        <v>15.0199</v>
      </c>
      <c r="I1248" s="30">
        <v>518.69622000000004</v>
      </c>
      <c r="J1248" s="30">
        <v>518.69623839999997</v>
      </c>
      <c r="K1248" s="30">
        <v>-2.0000000000000002E-5</v>
      </c>
      <c r="L1248" s="3">
        <v>2</v>
      </c>
      <c r="M1248" s="3">
        <v>2</v>
      </c>
      <c r="N1248" s="10">
        <f t="shared" si="133"/>
        <v>1</v>
      </c>
      <c r="O1248" s="35">
        <v>2</v>
      </c>
      <c r="P1248" s="17"/>
      <c r="Q1248" s="40">
        <v>1036.3862799999999</v>
      </c>
      <c r="R1248" s="40">
        <v>518.69677999999999</v>
      </c>
      <c r="S1248" s="18">
        <f t="shared" si="134"/>
        <v>-1.0796288343073539</v>
      </c>
      <c r="T1248" s="18">
        <f t="shared" si="135"/>
        <v>-1.0441553155960808</v>
      </c>
      <c r="U1248" s="18">
        <f t="shared" si="136"/>
        <v>-1.1181870070864324</v>
      </c>
      <c r="V1248" s="30">
        <v>518.69619999999998</v>
      </c>
      <c r="W1248" s="3" t="s">
        <v>47</v>
      </c>
      <c r="X1248" s="3" t="s">
        <v>47</v>
      </c>
      <c r="Y1248" s="3" t="s">
        <v>47</v>
      </c>
      <c r="Z1248" s="3" t="s">
        <v>47</v>
      </c>
      <c r="AA1248" s="3" t="s">
        <v>47</v>
      </c>
      <c r="AB1248" s="12" t="s">
        <v>47</v>
      </c>
      <c r="AC1248" s="3" t="s">
        <v>47</v>
      </c>
      <c r="AE1248" s="3" t="s">
        <v>47</v>
      </c>
      <c r="AF1248" s="3" t="s">
        <v>48</v>
      </c>
      <c r="AG1248" s="3" t="s">
        <v>47</v>
      </c>
      <c r="AH1248" s="3" t="s">
        <v>47</v>
      </c>
      <c r="AI1248" s="3" t="s">
        <v>47</v>
      </c>
      <c r="AK1248" s="3" t="s">
        <v>47</v>
      </c>
      <c r="AL1248" s="3" t="s">
        <v>47</v>
      </c>
      <c r="AM1248" s="3" t="s">
        <v>47</v>
      </c>
      <c r="AN1248" s="3" t="s">
        <v>47</v>
      </c>
      <c r="AP1248" s="3" t="s">
        <v>47</v>
      </c>
      <c r="AU1248" s="3">
        <v>0</v>
      </c>
      <c r="AV1248" s="3">
        <v>16</v>
      </c>
      <c r="AW1248" s="3">
        <v>1</v>
      </c>
      <c r="AX1248" s="3">
        <v>16</v>
      </c>
      <c r="AY1248" s="3">
        <v>100</v>
      </c>
      <c r="AZ1248" s="6" t="str">
        <f t="shared" si="137"/>
        <v>1332.6</v>
      </c>
      <c r="BC1248" s="12" t="s">
        <v>2266</v>
      </c>
      <c r="BJ1248" s="12">
        <f t="shared" si="138"/>
        <v>2</v>
      </c>
      <c r="BK1248" s="12">
        <f t="shared" si="139"/>
        <v>0</v>
      </c>
      <c r="CQ1248" s="3" t="str">
        <f>CONCATENATE(baseURL!$A$1,baseURL!$B$1,baseURL!$C$1,".",C1248,".",L1248,".pkl&amp;seq=",BC1248)</f>
        <v>http://proteomics.broadinstitute.org/millscripts/viewfeed.pl?side=xl&amp;cycle=1&amp;fixedMods=iaaC&amp;file=msdataSM/iPRG2012_nd/cpick_in/iPRG2012_nd.1332.6.2.pkl&amp;seq=YDCSFCGK</v>
      </c>
    </row>
    <row r="1249" spans="1:95" x14ac:dyDescent="0.2">
      <c r="A1249" s="3">
        <v>2416</v>
      </c>
      <c r="B1249" s="2" t="s">
        <v>2267</v>
      </c>
      <c r="C1249" s="2" t="s">
        <v>2268</v>
      </c>
      <c r="D1249" s="3">
        <v>2779</v>
      </c>
      <c r="E1249" s="3">
        <v>2777</v>
      </c>
      <c r="F1249" s="3">
        <v>28016</v>
      </c>
      <c r="G1249" s="3">
        <v>4110</v>
      </c>
      <c r="H1249" s="3">
        <v>15.0579</v>
      </c>
      <c r="I1249" s="30">
        <v>444.73746</v>
      </c>
      <c r="J1249" s="30">
        <v>444.73684009999999</v>
      </c>
      <c r="K1249" s="30">
        <v>6.2E-4</v>
      </c>
      <c r="L1249" s="3">
        <v>2</v>
      </c>
      <c r="M1249" s="3">
        <v>2</v>
      </c>
      <c r="N1249" s="10">
        <f t="shared" si="133"/>
        <v>1</v>
      </c>
      <c r="O1249" s="35">
        <v>2</v>
      </c>
      <c r="P1249" s="17"/>
      <c r="Q1249" s="40">
        <v>888.46729000000005</v>
      </c>
      <c r="R1249" s="40">
        <v>444.73728</v>
      </c>
      <c r="S1249" s="18">
        <f t="shared" si="134"/>
        <v>0.40473332930464262</v>
      </c>
      <c r="T1249" s="18">
        <f t="shared" si="135"/>
        <v>-0.98912328645687242</v>
      </c>
      <c r="U1249" s="18">
        <f t="shared" si="136"/>
        <v>-1.5289925773446913</v>
      </c>
      <c r="V1249" s="30">
        <v>444.73660000000001</v>
      </c>
      <c r="W1249" s="3" t="s">
        <v>47</v>
      </c>
      <c r="Z1249" s="3" t="s">
        <v>47</v>
      </c>
      <c r="AA1249" s="3" t="s">
        <v>47</v>
      </c>
      <c r="AB1249" s="12" t="s">
        <v>47</v>
      </c>
      <c r="AC1249" s="3" t="s">
        <v>47</v>
      </c>
      <c r="AD1249" s="3" t="s">
        <v>47</v>
      </c>
      <c r="AE1249" s="3" t="s">
        <v>47</v>
      </c>
      <c r="AF1249" s="3" t="s">
        <v>48</v>
      </c>
      <c r="AG1249" s="3" t="s">
        <v>47</v>
      </c>
      <c r="AH1249" s="3" t="s">
        <v>47</v>
      </c>
      <c r="AI1249" s="3" t="s">
        <v>48</v>
      </c>
      <c r="AK1249" s="3" t="s">
        <v>52</v>
      </c>
      <c r="AL1249" s="3" t="s">
        <v>47</v>
      </c>
      <c r="AU1249" s="3">
        <v>0</v>
      </c>
      <c r="AV1249" s="3">
        <v>10</v>
      </c>
      <c r="AW1249" s="3">
        <v>1</v>
      </c>
      <c r="AX1249" s="3">
        <v>10</v>
      </c>
      <c r="AY1249" s="3">
        <v>100</v>
      </c>
      <c r="AZ1249" s="6" t="str">
        <f t="shared" si="137"/>
        <v>1334.1</v>
      </c>
      <c r="BC1249" s="12" t="s">
        <v>2224</v>
      </c>
      <c r="BJ1249" s="12">
        <f t="shared" si="138"/>
        <v>0</v>
      </c>
      <c r="BK1249" s="12">
        <f t="shared" si="139"/>
        <v>0</v>
      </c>
      <c r="CQ1249" s="3" t="str">
        <f>CONCATENATE(baseURL!$A$1,baseURL!$B$1,baseURL!$C$1,".",C1249,".",L1249,".pkl&amp;seq=",BC1249)</f>
        <v>http://proteomics.broadinstitute.org/millscripts/viewfeed.pl?side=xl&amp;cycle=1&amp;fixedMods=iaaC&amp;file=msdataSM/iPRG2012_nd/cpick_in/iPRG2012_nd.1334.1.2.pkl&amp;seq=STLDPVEK</v>
      </c>
    </row>
    <row r="1250" spans="1:95" x14ac:dyDescent="0.2">
      <c r="A1250" s="3">
        <v>1232</v>
      </c>
      <c r="B1250" s="2" t="s">
        <v>2269</v>
      </c>
      <c r="C1250" s="2" t="s">
        <v>2270</v>
      </c>
      <c r="D1250" s="3">
        <v>2783</v>
      </c>
      <c r="E1250" s="3">
        <v>2781</v>
      </c>
      <c r="F1250" s="3">
        <v>28020</v>
      </c>
      <c r="G1250" s="3">
        <v>4114</v>
      </c>
      <c r="H1250" s="3">
        <v>15.0679</v>
      </c>
      <c r="I1250" s="30">
        <v>574.33010999999999</v>
      </c>
      <c r="J1250" s="30">
        <v>574.32785790000003</v>
      </c>
      <c r="K1250" s="30">
        <v>2.2499999999999998E-3</v>
      </c>
      <c r="L1250" s="3">
        <v>2</v>
      </c>
      <c r="M1250" s="3">
        <v>2</v>
      </c>
      <c r="N1250" s="10">
        <f t="shared" si="133"/>
        <v>1</v>
      </c>
      <c r="O1250" s="35">
        <v>2</v>
      </c>
      <c r="P1250" s="17"/>
      <c r="Q1250" s="40">
        <v>1147.6503600000001</v>
      </c>
      <c r="R1250" s="40">
        <v>574.32881999999995</v>
      </c>
      <c r="S1250" s="18">
        <f t="shared" si="134"/>
        <v>2.2461000651856224</v>
      </c>
      <c r="T1250" s="18">
        <f t="shared" si="135"/>
        <v>-1.6751727693627645</v>
      </c>
      <c r="U1250" s="18">
        <f t="shared" si="136"/>
        <v>-1.6018698137957976</v>
      </c>
      <c r="V1250" s="30">
        <v>574.3279</v>
      </c>
      <c r="X1250" s="3" t="s">
        <v>47</v>
      </c>
      <c r="Y1250" s="3" t="s">
        <v>47</v>
      </c>
      <c r="Z1250" s="3" t="s">
        <v>47</v>
      </c>
      <c r="AB1250" s="12" t="s">
        <v>52</v>
      </c>
      <c r="AC1250" s="3" t="s">
        <v>52</v>
      </c>
      <c r="AF1250" s="3" t="s">
        <v>47</v>
      </c>
      <c r="AG1250" s="3" t="s">
        <v>48</v>
      </c>
      <c r="AH1250" s="3" t="s">
        <v>48</v>
      </c>
      <c r="AM1250" s="3" t="s">
        <v>47</v>
      </c>
      <c r="AU1250" s="3">
        <v>0</v>
      </c>
      <c r="AV1250" s="3">
        <v>5</v>
      </c>
      <c r="AW1250" s="3">
        <v>1</v>
      </c>
      <c r="AX1250" s="3">
        <v>5</v>
      </c>
      <c r="AY1250" s="3">
        <v>100</v>
      </c>
      <c r="AZ1250" s="6" t="str">
        <f t="shared" si="137"/>
        <v>1334.5</v>
      </c>
      <c r="BC1250" s="12" t="s">
        <v>2271</v>
      </c>
      <c r="BJ1250" s="12">
        <f t="shared" si="138"/>
        <v>0</v>
      </c>
      <c r="BK1250" s="12">
        <f t="shared" si="139"/>
        <v>0</v>
      </c>
      <c r="CQ1250" s="3" t="str">
        <f>CONCATENATE(baseURL!$A$1,baseURL!$B$1,baseURL!$C$1,".",C1250,".",L1250,".pkl&amp;seq=",BC1250)</f>
        <v>http://proteomics.broadinstitute.org/millscripts/viewfeed.pl?side=xl&amp;cycle=1&amp;fixedMods=iaaC&amp;file=msdataSM/iPRG2012_nd/cpick_in/iPRG2012_nd.1334.5.2.pkl&amp;seq=KAMLSQQLTK</v>
      </c>
    </row>
    <row r="1251" spans="1:95" x14ac:dyDescent="0.2">
      <c r="A1251" s="3">
        <v>3448</v>
      </c>
      <c r="B1251" s="2" t="s">
        <v>2272</v>
      </c>
      <c r="C1251" s="2" t="s">
        <v>2273</v>
      </c>
      <c r="D1251" s="3">
        <v>2784</v>
      </c>
      <c r="E1251" s="3">
        <v>2782</v>
      </c>
      <c r="F1251" s="3">
        <v>28021</v>
      </c>
      <c r="G1251" s="3">
        <v>4115</v>
      </c>
      <c r="H1251" s="3">
        <v>15.070399999999999</v>
      </c>
      <c r="I1251" s="30">
        <v>618.30710999999997</v>
      </c>
      <c r="J1251" s="30">
        <v>618.30791790000001</v>
      </c>
      <c r="K1251" s="30">
        <v>-8.0999999999999996E-4</v>
      </c>
      <c r="L1251" s="3">
        <v>2</v>
      </c>
      <c r="M1251" s="3">
        <v>2</v>
      </c>
      <c r="N1251" s="10">
        <f t="shared" si="133"/>
        <v>1</v>
      </c>
      <c r="O1251" s="35">
        <v>2</v>
      </c>
      <c r="P1251" s="17"/>
      <c r="Q1251" s="40">
        <v>1235.61139</v>
      </c>
      <c r="R1251" s="40">
        <v>618.30933000000005</v>
      </c>
      <c r="S1251" s="18">
        <f t="shared" si="134"/>
        <v>-3.5904358746768072</v>
      </c>
      <c r="T1251" s="18">
        <f t="shared" si="135"/>
        <v>-2.2838083326975882</v>
      </c>
      <c r="U1251" s="18">
        <f t="shared" si="136"/>
        <v>-2.6362209350634553</v>
      </c>
      <c r="V1251" s="30">
        <v>618.30769999999995</v>
      </c>
      <c r="W1251" s="3" t="s">
        <v>47</v>
      </c>
      <c r="X1251" s="3" t="s">
        <v>47</v>
      </c>
      <c r="Y1251" s="3" t="s">
        <v>47</v>
      </c>
      <c r="Z1251" s="3" t="s">
        <v>47</v>
      </c>
      <c r="AA1251" s="3" t="s">
        <v>47</v>
      </c>
      <c r="AB1251" s="12" t="s">
        <v>47</v>
      </c>
      <c r="AC1251" s="3" t="s">
        <v>47</v>
      </c>
      <c r="AE1251" s="3" t="s">
        <v>48</v>
      </c>
      <c r="AF1251" s="3" t="s">
        <v>48</v>
      </c>
      <c r="AG1251" s="3" t="s">
        <v>48</v>
      </c>
      <c r="AH1251" s="3" t="s">
        <v>47</v>
      </c>
      <c r="AI1251" s="3" t="s">
        <v>48</v>
      </c>
      <c r="AL1251" s="3" t="s">
        <v>52</v>
      </c>
      <c r="AM1251" s="3" t="s">
        <v>48</v>
      </c>
      <c r="AP1251" s="3" t="s">
        <v>52</v>
      </c>
      <c r="AU1251" s="3">
        <v>0</v>
      </c>
      <c r="AV1251" s="3">
        <v>8</v>
      </c>
      <c r="AW1251" s="3">
        <v>1</v>
      </c>
      <c r="AX1251" s="3">
        <v>8</v>
      </c>
      <c r="AY1251" s="3">
        <v>100</v>
      </c>
      <c r="AZ1251" s="6" t="str">
        <f t="shared" si="137"/>
        <v>1334.6</v>
      </c>
      <c r="BC1251" s="12" t="s">
        <v>2274</v>
      </c>
      <c r="BJ1251" s="12">
        <f t="shared" si="138"/>
        <v>0</v>
      </c>
      <c r="BK1251" s="12">
        <f t="shared" si="139"/>
        <v>0</v>
      </c>
      <c r="CQ1251" s="3" t="str">
        <f>CONCATENATE(baseURL!$A$1,baseURL!$B$1,baseURL!$C$1,".",C1251,".",L1251,".pkl&amp;seq=",BC1251)</f>
        <v>http://proteomics.broadinstitute.org/millscripts/viewfeed.pl?side=xl&amp;cycle=1&amp;fixedMods=iaaC&amp;file=msdataSM/iPRG2012_nd/cpick_in/iPRG2012_nd.1334.6.2.pkl&amp;seq=SVAVDSSESNLK</v>
      </c>
    </row>
    <row r="1252" spans="1:95" x14ac:dyDescent="0.2">
      <c r="A1252" s="3">
        <v>4098</v>
      </c>
      <c r="B1252" s="2" t="s">
        <v>2275</v>
      </c>
      <c r="C1252" s="2" t="s">
        <v>2267</v>
      </c>
      <c r="D1252" s="3">
        <v>2787</v>
      </c>
      <c r="E1252" s="3">
        <v>2785</v>
      </c>
      <c r="F1252" s="3">
        <v>28038</v>
      </c>
      <c r="G1252" s="3">
        <v>4119</v>
      </c>
      <c r="H1252" s="3">
        <v>15.0845</v>
      </c>
      <c r="I1252" s="30">
        <v>443.24329</v>
      </c>
      <c r="J1252" s="30">
        <v>443.2416025</v>
      </c>
      <c r="K1252" s="30">
        <v>1.6900000000000001E-3</v>
      </c>
      <c r="L1252" s="3">
        <v>0</v>
      </c>
      <c r="M1252" s="3">
        <v>3</v>
      </c>
      <c r="N1252" s="10">
        <f t="shared" si="133"/>
        <v>1</v>
      </c>
      <c r="O1252" s="35">
        <v>3</v>
      </c>
      <c r="P1252" s="17"/>
      <c r="Q1252" s="40">
        <v>1327.71171</v>
      </c>
      <c r="R1252" s="40">
        <v>443.24209000000002</v>
      </c>
      <c r="S1252" s="18">
        <f t="shared" si="134"/>
        <v>2.7073241171274876</v>
      </c>
      <c r="T1252" s="18">
        <f t="shared" si="135"/>
        <v>-1.0998504226431565</v>
      </c>
      <c r="U1252" s="18">
        <f t="shared" si="136"/>
        <v>-2.0079320536249226</v>
      </c>
      <c r="V1252" s="30">
        <v>443.24119999999999</v>
      </c>
      <c r="W1252" s="3" t="s">
        <v>47</v>
      </c>
      <c r="Y1252" s="3" t="s">
        <v>47</v>
      </c>
      <c r="Z1252" s="3" t="s">
        <v>47</v>
      </c>
      <c r="AA1252" s="3" t="s">
        <v>47</v>
      </c>
      <c r="AB1252" s="12" t="s">
        <v>47</v>
      </c>
      <c r="AC1252" s="3" t="s">
        <v>47</v>
      </c>
      <c r="AD1252" s="3" t="s">
        <v>47</v>
      </c>
      <c r="AE1252" s="3" t="s">
        <v>47</v>
      </c>
      <c r="AF1252" s="3" t="s">
        <v>48</v>
      </c>
      <c r="AG1252" s="3" t="s">
        <v>47</v>
      </c>
      <c r="AH1252" s="3" t="s">
        <v>47</v>
      </c>
      <c r="AI1252" s="3" t="s">
        <v>48</v>
      </c>
      <c r="AK1252" s="3" t="s">
        <v>47</v>
      </c>
      <c r="AL1252" s="3" t="s">
        <v>48</v>
      </c>
      <c r="AM1252" s="3" t="s">
        <v>47</v>
      </c>
      <c r="AN1252" s="3" t="s">
        <v>48</v>
      </c>
      <c r="AU1252" s="3">
        <v>0</v>
      </c>
      <c r="AV1252" s="3">
        <v>12</v>
      </c>
      <c r="AW1252" s="3">
        <v>1</v>
      </c>
      <c r="AX1252" s="3">
        <v>12</v>
      </c>
      <c r="AY1252" s="3">
        <v>100</v>
      </c>
      <c r="AZ1252" s="6" t="str">
        <f t="shared" si="137"/>
        <v>1335.2</v>
      </c>
      <c r="BC1252" s="12" t="s">
        <v>2276</v>
      </c>
      <c r="BJ1252" s="12">
        <f t="shared" si="138"/>
        <v>0</v>
      </c>
      <c r="BK1252" s="12">
        <f t="shared" si="139"/>
        <v>0</v>
      </c>
      <c r="CQ1252" s="3" t="str">
        <f>CONCATENATE(baseURL!$A$1,baseURL!$B$1,baseURL!$C$1,".",C1252,".",L1252,".pkl&amp;seq=",BC1252)</f>
        <v>http://proteomics.broadinstitute.org/millscripts/viewfeed.pl?side=xl&amp;cycle=1&amp;fixedMods=iaaC&amp;file=msdataSM/iPRG2012_nd/cpick_in/iPRG2012_nd.1335.2.0.pkl&amp;seq=KGVPYVVTHDGR</v>
      </c>
    </row>
    <row r="1253" spans="1:95" x14ac:dyDescent="0.2">
      <c r="A1253" s="3">
        <v>3135</v>
      </c>
      <c r="B1253" s="2" t="s">
        <v>2277</v>
      </c>
      <c r="C1253" s="2" t="s">
        <v>2278</v>
      </c>
      <c r="D1253" s="3">
        <v>2789</v>
      </c>
      <c r="E1253" s="3">
        <v>2787</v>
      </c>
      <c r="F1253" s="3">
        <v>28040</v>
      </c>
      <c r="G1253" s="3">
        <v>4121</v>
      </c>
      <c r="H1253" s="3">
        <v>15.089499999999999</v>
      </c>
      <c r="I1253" s="30">
        <v>505.59059000000002</v>
      </c>
      <c r="J1253" s="30">
        <v>505.59139779999998</v>
      </c>
      <c r="K1253" s="30">
        <v>-8.0999999999999996E-4</v>
      </c>
      <c r="L1253" s="3">
        <v>3</v>
      </c>
      <c r="M1253" s="3">
        <v>3</v>
      </c>
      <c r="N1253" s="10">
        <f t="shared" si="133"/>
        <v>1</v>
      </c>
      <c r="O1253" s="35">
        <v>3</v>
      </c>
      <c r="P1253" s="17"/>
      <c r="Q1253" s="40">
        <v>1514.7597800000001</v>
      </c>
      <c r="R1253" s="40">
        <v>505.59145000000001</v>
      </c>
      <c r="S1253" s="18">
        <f t="shared" si="134"/>
        <v>-1.7009781316293198</v>
      </c>
      <c r="T1253" s="18">
        <f t="shared" si="135"/>
        <v>-0.10324541688228557</v>
      </c>
      <c r="U1253" s="18">
        <f t="shared" si="136"/>
        <v>-2.8679282452935548</v>
      </c>
      <c r="V1253" s="30">
        <v>505.59</v>
      </c>
      <c r="W1253" s="3" t="s">
        <v>48</v>
      </c>
      <c r="X1253" s="3" t="s">
        <v>47</v>
      </c>
      <c r="Y1253" s="3" t="s">
        <v>47</v>
      </c>
      <c r="Z1253" s="3" t="s">
        <v>47</v>
      </c>
      <c r="AA1253" s="3" t="s">
        <v>47</v>
      </c>
      <c r="AB1253" s="12" t="s">
        <v>48</v>
      </c>
      <c r="AC1253" s="3" t="s">
        <v>52</v>
      </c>
      <c r="AD1253" s="3" t="s">
        <v>47</v>
      </c>
      <c r="AF1253" s="3" t="s">
        <v>52</v>
      </c>
      <c r="AG1253" s="3" t="s">
        <v>52</v>
      </c>
      <c r="AH1253" s="3" t="s">
        <v>48</v>
      </c>
      <c r="AI1253" s="3" t="s">
        <v>48</v>
      </c>
      <c r="AL1253" s="3" t="s">
        <v>52</v>
      </c>
      <c r="AM1253" s="3" t="s">
        <v>48</v>
      </c>
      <c r="AU1253" s="3">
        <v>0</v>
      </c>
      <c r="AV1253" s="3">
        <v>5</v>
      </c>
      <c r="AW1253" s="3">
        <v>1</v>
      </c>
      <c r="AX1253" s="3">
        <v>5</v>
      </c>
      <c r="AY1253" s="3">
        <v>100</v>
      </c>
      <c r="AZ1253" s="6" t="str">
        <f t="shared" si="137"/>
        <v>1335.4</v>
      </c>
      <c r="BC1253" s="12" t="s">
        <v>2279</v>
      </c>
      <c r="BJ1253" s="12">
        <f t="shared" si="138"/>
        <v>0</v>
      </c>
      <c r="BK1253" s="12">
        <f t="shared" si="139"/>
        <v>0</v>
      </c>
      <c r="CQ1253" s="3" t="str">
        <f>CONCATENATE(baseURL!$A$1,baseURL!$B$1,baseURL!$C$1,".",C1253,".",L1253,".pkl&amp;seq=",BC1253)</f>
        <v>http://proteomics.broadinstitute.org/millscripts/viewfeed.pl?side=xl&amp;cycle=1&amp;fixedMods=iaaC&amp;file=msdataSM/iPRG2012_nd/cpick_in/iPRG2012_nd.1335.4.3.pkl&amp;seq=FKNGFQTGSAKATSA</v>
      </c>
    </row>
    <row r="1254" spans="1:95" x14ac:dyDescent="0.2">
      <c r="A1254" s="3">
        <v>3128</v>
      </c>
      <c r="B1254" s="2" t="s">
        <v>2280</v>
      </c>
      <c r="C1254" s="2" t="s">
        <v>2269</v>
      </c>
      <c r="D1254" s="3">
        <v>2791</v>
      </c>
      <c r="E1254" s="3">
        <v>2789</v>
      </c>
      <c r="F1254" s="3">
        <v>28042</v>
      </c>
      <c r="G1254" s="3">
        <v>4123</v>
      </c>
      <c r="H1254" s="3">
        <v>15.0945</v>
      </c>
      <c r="I1254" s="30">
        <v>514.29854999999998</v>
      </c>
      <c r="J1254" s="30">
        <v>514.29857460000005</v>
      </c>
      <c r="K1254" s="30">
        <v>-2.0000000000000002E-5</v>
      </c>
      <c r="L1254" s="3">
        <v>3</v>
      </c>
      <c r="M1254" s="3">
        <v>3</v>
      </c>
      <c r="N1254" s="10">
        <f t="shared" si="133"/>
        <v>1</v>
      </c>
      <c r="O1254" s="35">
        <v>3</v>
      </c>
      <c r="P1254" s="17"/>
      <c r="Q1254" s="40">
        <v>1540.88057</v>
      </c>
      <c r="R1254" s="40">
        <v>514.29836999999998</v>
      </c>
      <c r="S1254" s="18">
        <f t="shared" si="134"/>
        <v>0.34999138729584356</v>
      </c>
      <c r="T1254" s="18">
        <f t="shared" si="135"/>
        <v>0.39782354370402967</v>
      </c>
      <c r="U1254" s="18">
        <f t="shared" si="136"/>
        <v>0.25277155751600394</v>
      </c>
      <c r="V1254" s="30">
        <v>514.29849999999999</v>
      </c>
      <c r="W1254" s="3" t="s">
        <v>47</v>
      </c>
      <c r="X1254" s="3" t="s">
        <v>47</v>
      </c>
      <c r="Y1254" s="3" t="s">
        <v>47</v>
      </c>
      <c r="Z1254" s="3" t="s">
        <v>47</v>
      </c>
      <c r="AA1254" s="3" t="s">
        <v>47</v>
      </c>
      <c r="AB1254" s="12" t="s">
        <v>52</v>
      </c>
      <c r="AC1254" s="3" t="s">
        <v>48</v>
      </c>
      <c r="AD1254" s="3" t="s">
        <v>47</v>
      </c>
      <c r="AG1254" s="3" t="s">
        <v>47</v>
      </c>
      <c r="AH1254" s="3" t="s">
        <v>47</v>
      </c>
      <c r="AI1254" s="3" t="s">
        <v>48</v>
      </c>
      <c r="AL1254" s="3" t="s">
        <v>52</v>
      </c>
      <c r="AM1254" s="3" t="s">
        <v>48</v>
      </c>
      <c r="AU1254" s="3">
        <v>0</v>
      </c>
      <c r="AV1254" s="3">
        <v>8</v>
      </c>
      <c r="AW1254" s="3">
        <v>1</v>
      </c>
      <c r="AX1254" s="3">
        <v>8</v>
      </c>
      <c r="AY1254" s="3">
        <v>100</v>
      </c>
      <c r="AZ1254" s="6" t="str">
        <f t="shared" si="137"/>
        <v>1335.6</v>
      </c>
      <c r="BC1254" s="12" t="s">
        <v>2281</v>
      </c>
      <c r="BJ1254" s="12">
        <f t="shared" si="138"/>
        <v>0</v>
      </c>
      <c r="BK1254" s="12">
        <f t="shared" si="139"/>
        <v>0</v>
      </c>
      <c r="CQ1254" s="3" t="str">
        <f>CONCATENATE(baseURL!$A$1,baseURL!$B$1,baseURL!$C$1,".",C1254,".",L1254,".pkl&amp;seq=",BC1254)</f>
        <v>http://proteomics.broadinstitute.org/millscripts/viewfeed.pl?side=xl&amp;cycle=1&amp;fixedMods=iaaC&amp;file=msdataSM/iPRG2012_nd/cpick_in/iPRG2012_nd.1335.6.3.pkl&amp;seq=LGLESKQPNSALRK</v>
      </c>
    </row>
    <row r="1255" spans="1:95" x14ac:dyDescent="0.2">
      <c r="A1255" s="3">
        <v>1018</v>
      </c>
      <c r="B1255" s="2" t="s">
        <v>2282</v>
      </c>
      <c r="C1255" s="2" t="s">
        <v>2272</v>
      </c>
      <c r="D1255" s="3">
        <v>2792</v>
      </c>
      <c r="E1255" s="3">
        <v>2790</v>
      </c>
      <c r="F1255" s="3">
        <v>28043</v>
      </c>
      <c r="G1255" s="3">
        <v>4124</v>
      </c>
      <c r="H1255" s="3">
        <v>15.097</v>
      </c>
      <c r="I1255" s="30">
        <v>514.91360999999995</v>
      </c>
      <c r="J1255" s="30">
        <v>514.91481290000002</v>
      </c>
      <c r="K1255" s="30">
        <v>-1.1999999999999999E-3</v>
      </c>
      <c r="L1255" s="3">
        <v>3</v>
      </c>
      <c r="M1255" s="3">
        <v>3</v>
      </c>
      <c r="N1255" s="10">
        <f t="shared" si="133"/>
        <v>1</v>
      </c>
      <c r="O1255" s="35">
        <v>3</v>
      </c>
      <c r="P1255" s="17"/>
      <c r="Q1255" s="40">
        <v>1542.72639</v>
      </c>
      <c r="R1255" s="40">
        <v>514.91364999999996</v>
      </c>
      <c r="S1255" s="18">
        <f t="shared" si="134"/>
        <v>-7.7682928026274981E-2</v>
      </c>
      <c r="T1255" s="18">
        <f t="shared" si="135"/>
        <v>2.2584369244317442</v>
      </c>
      <c r="U1255" s="18">
        <f t="shared" si="136"/>
        <v>1.6507622200615701</v>
      </c>
      <c r="V1255" s="30">
        <v>514.91449999999998</v>
      </c>
      <c r="W1255" s="3" t="s">
        <v>47</v>
      </c>
      <c r="Z1255" s="3" t="s">
        <v>47</v>
      </c>
      <c r="AA1255" s="3" t="s">
        <v>47</v>
      </c>
      <c r="AC1255" s="3" t="s">
        <v>47</v>
      </c>
      <c r="AH1255" s="3" t="s">
        <v>52</v>
      </c>
      <c r="AM1255" s="3" t="s">
        <v>52</v>
      </c>
      <c r="AO1255" s="3" t="s">
        <v>48</v>
      </c>
      <c r="AU1255" s="3">
        <v>0</v>
      </c>
      <c r="AV1255" s="3">
        <v>4</v>
      </c>
      <c r="AW1255" s="3">
        <v>1</v>
      </c>
      <c r="AX1255" s="3">
        <v>4</v>
      </c>
      <c r="AY1255" s="3">
        <v>100</v>
      </c>
      <c r="AZ1255" s="6" t="str">
        <f t="shared" si="137"/>
        <v>1335.7</v>
      </c>
      <c r="BC1255" s="12" t="s">
        <v>2283</v>
      </c>
      <c r="BJ1255" s="12">
        <f t="shared" si="138"/>
        <v>2</v>
      </c>
      <c r="BK1255" s="12">
        <f t="shared" si="139"/>
        <v>0</v>
      </c>
      <c r="BO1255" s="3" t="s">
        <v>114</v>
      </c>
      <c r="BR1255" s="3" t="s">
        <v>114</v>
      </c>
      <c r="CQ1255" s="3" t="str">
        <f>CONCATENATE(baseURL!$A$1,baseURL!$B$1,baseURL!$C$1,".",C1255,".",L1255,".pkl&amp;seq=",BC1255,"&amp;varMods=pyroGlu-Q")</f>
        <v>http://proteomics.broadinstitute.org/millscripts/viewfeed.pl?side=xl&amp;cycle=1&amp;fixedMods=iaaC&amp;file=msdataSM/iPRG2012_nd/cpick_in/iPRG2012_nd.1335.7.3.pkl&amp;seq=qCRVCSSHTGLVR&amp;varMods=pyroGlu-Q</v>
      </c>
    </row>
    <row r="1256" spans="1:95" x14ac:dyDescent="0.2">
      <c r="A1256" s="3">
        <v>3276</v>
      </c>
      <c r="B1256" s="2" t="s">
        <v>2284</v>
      </c>
      <c r="C1256" s="2" t="s">
        <v>2285</v>
      </c>
      <c r="D1256" s="3">
        <v>2793</v>
      </c>
      <c r="E1256" s="3">
        <v>2791</v>
      </c>
      <c r="F1256" s="3">
        <v>28058</v>
      </c>
      <c r="G1256" s="3">
        <v>4126</v>
      </c>
      <c r="H1256" s="3">
        <v>15.1088</v>
      </c>
      <c r="I1256" s="30">
        <v>431.24864000000002</v>
      </c>
      <c r="J1256" s="30">
        <v>431.25035830000002</v>
      </c>
      <c r="K1256" s="30">
        <v>-1.72E-3</v>
      </c>
      <c r="L1256" s="3">
        <v>2</v>
      </c>
      <c r="M1256" s="3">
        <v>3</v>
      </c>
      <c r="N1256" s="10">
        <f t="shared" si="133"/>
        <v>-1</v>
      </c>
      <c r="O1256" s="35">
        <v>3</v>
      </c>
      <c r="P1256" s="17"/>
      <c r="Q1256" s="40">
        <v>1291.73686</v>
      </c>
      <c r="R1256" s="40">
        <v>431.25047000000001</v>
      </c>
      <c r="S1256" s="18">
        <f t="shared" si="134"/>
        <v>-4.2434736360612222</v>
      </c>
      <c r="T1256" s="18">
        <f t="shared" si="135"/>
        <v>-0.2590142104444153</v>
      </c>
      <c r="U1256" s="18">
        <f t="shared" si="136"/>
        <v>-1.5536214952153331</v>
      </c>
      <c r="V1256" s="30">
        <v>431.24979999999999</v>
      </c>
      <c r="W1256" s="3" t="s">
        <v>47</v>
      </c>
      <c r="Y1256" s="3" t="s">
        <v>47</v>
      </c>
      <c r="Z1256" s="3" t="s">
        <v>47</v>
      </c>
      <c r="AA1256" s="3" t="s">
        <v>47</v>
      </c>
      <c r="AB1256" s="12" t="s">
        <v>47</v>
      </c>
      <c r="AC1256" s="3" t="s">
        <v>52</v>
      </c>
      <c r="AE1256" s="3" t="s">
        <v>47</v>
      </c>
      <c r="AF1256" s="3" t="s">
        <v>48</v>
      </c>
      <c r="AH1256" s="3" t="s">
        <v>47</v>
      </c>
      <c r="AI1256" s="3" t="s">
        <v>48</v>
      </c>
      <c r="AL1256" s="3" t="s">
        <v>48</v>
      </c>
      <c r="AM1256" s="3" t="s">
        <v>48</v>
      </c>
      <c r="AU1256" s="3">
        <v>0</v>
      </c>
      <c r="AV1256" s="3">
        <v>7</v>
      </c>
      <c r="AW1256" s="3">
        <v>1</v>
      </c>
      <c r="AX1256" s="3">
        <v>7</v>
      </c>
      <c r="AY1256" s="3">
        <v>100</v>
      </c>
      <c r="AZ1256" s="6" t="str">
        <f t="shared" si="137"/>
        <v>1336.1</v>
      </c>
      <c r="BC1256" s="12" t="s">
        <v>2286</v>
      </c>
      <c r="BJ1256" s="12">
        <f t="shared" si="138"/>
        <v>0</v>
      </c>
      <c r="BK1256" s="12">
        <f t="shared" si="139"/>
        <v>0</v>
      </c>
      <c r="CQ1256" s="3" t="str">
        <f>CONCATENATE(baseURL!$A$1,baseURL!$B$1,baseURL!$C$1,".",C1256,".",L1256,".pkl&amp;seq=",BC1256)</f>
        <v>http://proteomics.broadinstitute.org/millscripts/viewfeed.pl?side=xl&amp;cycle=1&amp;fixedMods=iaaC&amp;file=msdataSM/iPRG2012_nd/cpick_in/iPRG2012_nd.1336.1.2.pkl&amp;seq=LELYGPSKTRK</v>
      </c>
    </row>
    <row r="1257" spans="1:95" x14ac:dyDescent="0.2">
      <c r="A1257" s="3">
        <v>2186</v>
      </c>
      <c r="B1257" s="2" t="s">
        <v>2288</v>
      </c>
      <c r="C1257" s="2" t="s">
        <v>2284</v>
      </c>
      <c r="D1257" s="3">
        <v>2798</v>
      </c>
      <c r="E1257" s="3">
        <v>2796</v>
      </c>
      <c r="F1257" s="3">
        <v>28080</v>
      </c>
      <c r="G1257" s="3">
        <v>4132</v>
      </c>
      <c r="H1257" s="3">
        <v>15.1332</v>
      </c>
      <c r="I1257" s="30">
        <v>445.89037000000002</v>
      </c>
      <c r="J1257" s="30">
        <v>445.88866439999998</v>
      </c>
      <c r="K1257" s="30">
        <v>1.7099999999999999E-3</v>
      </c>
      <c r="L1257" s="3">
        <v>3</v>
      </c>
      <c r="M1257" s="3">
        <v>3</v>
      </c>
      <c r="N1257" s="10">
        <f t="shared" si="133"/>
        <v>1</v>
      </c>
      <c r="O1257" s="35">
        <v>3</v>
      </c>
      <c r="P1257" s="17"/>
      <c r="Q1257" s="40">
        <v>1335.65077</v>
      </c>
      <c r="R1257" s="40">
        <v>445.88844</v>
      </c>
      <c r="S1257" s="18">
        <f t="shared" si="134"/>
        <v>4.328436951663857</v>
      </c>
      <c r="T1257" s="18">
        <f t="shared" si="135"/>
        <v>0.50326489733427782</v>
      </c>
      <c r="U1257" s="18">
        <f t="shared" si="136"/>
        <v>0.58310549600442818</v>
      </c>
      <c r="V1257" s="30">
        <v>445.88869999999997</v>
      </c>
      <c r="W1257" s="3" t="s">
        <v>48</v>
      </c>
      <c r="Y1257" s="3" t="s">
        <v>47</v>
      </c>
      <c r="Z1257" s="3" t="s">
        <v>47</v>
      </c>
      <c r="AA1257" s="3" t="s">
        <v>47</v>
      </c>
      <c r="AB1257" s="12" t="s">
        <v>48</v>
      </c>
      <c r="AC1257" s="3" t="s">
        <v>52</v>
      </c>
      <c r="AH1257" s="3" t="s">
        <v>47</v>
      </c>
      <c r="AL1257" s="3" t="s">
        <v>48</v>
      </c>
      <c r="AM1257" s="3" t="s">
        <v>48</v>
      </c>
      <c r="AO1257" s="3" t="s">
        <v>48</v>
      </c>
      <c r="AP1257" s="3" t="s">
        <v>48</v>
      </c>
      <c r="AU1257" s="3">
        <v>0</v>
      </c>
      <c r="AV1257" s="3">
        <v>4</v>
      </c>
      <c r="AW1257" s="3">
        <v>1</v>
      </c>
      <c r="AX1257" s="3">
        <v>4</v>
      </c>
      <c r="AY1257" s="3">
        <v>100</v>
      </c>
      <c r="AZ1257" s="6" t="str">
        <f t="shared" si="137"/>
        <v>1337.2</v>
      </c>
      <c r="BC1257" s="12" t="s">
        <v>2289</v>
      </c>
      <c r="BJ1257" s="12">
        <f t="shared" si="138"/>
        <v>1</v>
      </c>
      <c r="BK1257" s="12">
        <f t="shared" si="139"/>
        <v>0</v>
      </c>
      <c r="CQ1257" s="3" t="str">
        <f>CONCATENATE(baseURL!$A$1,baseURL!$B$1,baseURL!$C$1,".",C1257,".",L1257,".pkl&amp;seq=",BC1257)</f>
        <v>http://proteomics.broadinstitute.org/millscripts/viewfeed.pl?side=xl&amp;cycle=1&amp;fixedMods=iaaC&amp;file=msdataSM/iPRG2012_nd/cpick_in/iPRG2012_nd.1337.2.3.pkl&amp;seq=LNKMLSCAGADR</v>
      </c>
    </row>
    <row r="1258" spans="1:95" x14ac:dyDescent="0.2">
      <c r="A1258" s="3">
        <v>27</v>
      </c>
      <c r="B1258" s="2" t="s">
        <v>2290</v>
      </c>
      <c r="C1258" s="2" t="s">
        <v>2287</v>
      </c>
      <c r="D1258" s="3">
        <v>2800</v>
      </c>
      <c r="E1258" s="3">
        <v>2798</v>
      </c>
      <c r="F1258" s="3">
        <v>28082</v>
      </c>
      <c r="G1258" s="3">
        <v>4134</v>
      </c>
      <c r="H1258" s="3">
        <v>15.138199999999999</v>
      </c>
      <c r="I1258" s="30">
        <v>486.26727</v>
      </c>
      <c r="J1258" s="30">
        <v>486.26488330000001</v>
      </c>
      <c r="K1258" s="30">
        <v>2.3900000000000002E-3</v>
      </c>
      <c r="L1258" s="3">
        <v>2</v>
      </c>
      <c r="M1258" s="3">
        <v>2</v>
      </c>
      <c r="N1258" s="10">
        <f t="shared" si="133"/>
        <v>1</v>
      </c>
      <c r="O1258" s="35">
        <v>2</v>
      </c>
      <c r="P1258" s="17"/>
      <c r="Q1258" s="40">
        <v>971.52687000000003</v>
      </c>
      <c r="R1258" s="40">
        <v>486.26706999999999</v>
      </c>
      <c r="S1258" s="18">
        <f t="shared" si="134"/>
        <v>0.41129661526666678</v>
      </c>
      <c r="T1258" s="18">
        <f t="shared" si="135"/>
        <v>-4.4969115428308895</v>
      </c>
      <c r="U1258" s="18">
        <f t="shared" si="136"/>
        <v>-4.4625682754504536</v>
      </c>
      <c r="V1258" s="30">
        <v>486.26490000000001</v>
      </c>
      <c r="Z1258" s="3" t="s">
        <v>47</v>
      </c>
      <c r="AA1258" s="3" t="s">
        <v>47</v>
      </c>
      <c r="AC1258" s="3" t="s">
        <v>47</v>
      </c>
      <c r="AF1258" s="3" t="s">
        <v>47</v>
      </c>
      <c r="AG1258" s="3" t="s">
        <v>52</v>
      </c>
      <c r="AL1258" s="3" t="s">
        <v>48</v>
      </c>
      <c r="AO1258" s="3" t="s">
        <v>48</v>
      </c>
      <c r="AP1258" s="3" t="s">
        <v>48</v>
      </c>
      <c r="AR1258" s="3" t="s">
        <v>65</v>
      </c>
      <c r="AU1258" s="3">
        <v>1</v>
      </c>
      <c r="AV1258" s="3">
        <v>4</v>
      </c>
      <c r="AW1258" s="3">
        <v>1</v>
      </c>
      <c r="AX1258" s="3">
        <v>4</v>
      </c>
      <c r="AY1258" s="3">
        <v>100</v>
      </c>
      <c r="AZ1258" s="6" t="str">
        <f t="shared" si="137"/>
        <v>1337.4</v>
      </c>
      <c r="BB1258" s="12" t="s">
        <v>79</v>
      </c>
      <c r="BC1258" s="12" t="s">
        <v>2291</v>
      </c>
      <c r="BJ1258" s="12">
        <f t="shared" si="138"/>
        <v>0</v>
      </c>
      <c r="BK1258" s="12">
        <f t="shared" si="139"/>
        <v>0</v>
      </c>
      <c r="CN1258" s="3" t="s">
        <v>2292</v>
      </c>
      <c r="CQ1258" s="3" t="str">
        <f>CONCATENATE(baseURL!$A$1,baseURL!$B$1,"+Acetyl",baseURL!$C$1,".",C1258,".",L1258,".pkl&amp;seq=",BC1258)</f>
        <v>http://proteomics.broadinstitute.org/millscripts/viewfeed.pl?side=xl&amp;cycle=1&amp;fixedMods=iaaC+Acetyl&amp;file=msdataSM/iPRG2012_nd/cpick_in/iPRG2012_nd.1337.4.2.pkl&amp;seq=AGALENARK</v>
      </c>
    </row>
    <row r="1259" spans="1:95" x14ac:dyDescent="0.2">
      <c r="A1259" s="3">
        <v>3199</v>
      </c>
      <c r="B1259" s="2" t="s">
        <v>2293</v>
      </c>
      <c r="C1259" s="2" t="s">
        <v>2294</v>
      </c>
      <c r="D1259" s="3">
        <v>2801</v>
      </c>
      <c r="E1259" s="3">
        <v>2799</v>
      </c>
      <c r="F1259" s="3">
        <v>28083</v>
      </c>
      <c r="G1259" s="3">
        <v>4135</v>
      </c>
      <c r="H1259" s="3">
        <v>15.140700000000001</v>
      </c>
      <c r="I1259" s="30">
        <v>527.61821999999995</v>
      </c>
      <c r="J1259" s="30">
        <v>527.6176749</v>
      </c>
      <c r="K1259" s="30">
        <v>5.5000000000000003E-4</v>
      </c>
      <c r="L1259" s="3">
        <v>3</v>
      </c>
      <c r="M1259" s="3">
        <v>3</v>
      </c>
      <c r="N1259" s="10">
        <f t="shared" si="133"/>
        <v>1</v>
      </c>
      <c r="O1259" s="35">
        <v>3</v>
      </c>
      <c r="P1259" s="17"/>
      <c r="Q1259" s="40">
        <v>1580.8390999999999</v>
      </c>
      <c r="R1259" s="40">
        <v>527.61788000000001</v>
      </c>
      <c r="S1259" s="18">
        <f t="shared" si="134"/>
        <v>0.64440575807891576</v>
      </c>
      <c r="T1259" s="18">
        <f t="shared" si="135"/>
        <v>-0.38872829710869616</v>
      </c>
      <c r="U1259" s="18">
        <f t="shared" si="136"/>
        <v>-0.72021820045934337</v>
      </c>
      <c r="V1259" s="30">
        <v>527.61749999999995</v>
      </c>
      <c r="W1259" s="3" t="s">
        <v>47</v>
      </c>
      <c r="X1259" s="3" t="s">
        <v>47</v>
      </c>
      <c r="Y1259" s="3" t="s">
        <v>47</v>
      </c>
      <c r="Z1259" s="3" t="s">
        <v>47</v>
      </c>
      <c r="AA1259" s="3" t="s">
        <v>47</v>
      </c>
      <c r="AB1259" s="12" t="s">
        <v>52</v>
      </c>
      <c r="AC1259" s="3" t="s">
        <v>52</v>
      </c>
      <c r="AE1259" s="3" t="s">
        <v>47</v>
      </c>
      <c r="AF1259" s="3" t="s">
        <v>48</v>
      </c>
      <c r="AH1259" s="3" t="s">
        <v>48</v>
      </c>
      <c r="AK1259" s="3" t="s">
        <v>52</v>
      </c>
      <c r="AL1259" s="3" t="s">
        <v>48</v>
      </c>
      <c r="AM1259" s="3" t="s">
        <v>47</v>
      </c>
      <c r="AU1259" s="3">
        <v>0</v>
      </c>
      <c r="AV1259" s="3">
        <v>7</v>
      </c>
      <c r="AW1259" s="3">
        <v>1</v>
      </c>
      <c r="AX1259" s="3">
        <v>7</v>
      </c>
      <c r="AY1259" s="3">
        <v>100</v>
      </c>
      <c r="AZ1259" s="6" t="str">
        <f t="shared" si="137"/>
        <v>1337.5</v>
      </c>
      <c r="BC1259" s="12" t="s">
        <v>2295</v>
      </c>
      <c r="BJ1259" s="12">
        <f t="shared" si="138"/>
        <v>0</v>
      </c>
      <c r="BK1259" s="12">
        <f t="shared" si="139"/>
        <v>0</v>
      </c>
      <c r="CQ1259" s="3" t="str">
        <f>CONCATENATE(baseURL!$A$1,baseURL!$B$1,baseURL!$C$1,".",C1259,".",L1259,".pkl&amp;seq=",BC1259)</f>
        <v>http://proteomics.broadinstitute.org/millscripts/viewfeed.pl?side=xl&amp;cycle=1&amp;fixedMods=iaaC&amp;file=msdataSM/iPRG2012_nd/cpick_in/iPRG2012_nd.1337.5.3.pkl&amp;seq=LKGGAEAASKFASSTR</v>
      </c>
    </row>
    <row r="1260" spans="1:95" x14ac:dyDescent="0.2">
      <c r="A1260" s="3">
        <v>6035</v>
      </c>
      <c r="B1260" s="2" t="s">
        <v>2299</v>
      </c>
      <c r="C1260" s="2" t="s">
        <v>2300</v>
      </c>
      <c r="D1260" s="3">
        <v>2803</v>
      </c>
      <c r="E1260" s="3">
        <v>2801</v>
      </c>
      <c r="F1260" s="3">
        <v>28085</v>
      </c>
      <c r="G1260" s="3">
        <v>4137</v>
      </c>
      <c r="H1260" s="3">
        <v>15.1457</v>
      </c>
      <c r="I1260" s="30">
        <v>597.28054999999995</v>
      </c>
      <c r="J1260" s="30">
        <v>597.27972990000001</v>
      </c>
      <c r="K1260" s="30">
        <v>8.1999999999999998E-4</v>
      </c>
      <c r="L1260" s="3">
        <v>2</v>
      </c>
      <c r="M1260" s="3">
        <v>2</v>
      </c>
      <c r="N1260" s="10">
        <f t="shared" si="133"/>
        <v>1</v>
      </c>
      <c r="O1260" s="35">
        <v>2</v>
      </c>
      <c r="P1260" s="17"/>
      <c r="Q1260" s="40">
        <v>1193.5545400000001</v>
      </c>
      <c r="R1260" s="40">
        <v>597.28090999999995</v>
      </c>
      <c r="S1260" s="18">
        <f t="shared" si="134"/>
        <v>-0.60273146851551329</v>
      </c>
      <c r="T1260" s="18">
        <f t="shared" si="135"/>
        <v>-1.9757872387756135</v>
      </c>
      <c r="U1260" s="18">
        <f t="shared" si="136"/>
        <v>-2.0258474356746166</v>
      </c>
      <c r="V1260" s="30">
        <v>597.27970000000005</v>
      </c>
      <c r="W1260" s="3" t="s">
        <v>47</v>
      </c>
      <c r="X1260" s="3" t="s">
        <v>47</v>
      </c>
      <c r="Y1260" s="3" t="s">
        <v>47</v>
      </c>
      <c r="Z1260" s="3" t="s">
        <v>47</v>
      </c>
      <c r="AA1260" s="3" t="s">
        <v>47</v>
      </c>
      <c r="AB1260" s="12" t="s">
        <v>47</v>
      </c>
      <c r="AC1260" s="3" t="s">
        <v>47</v>
      </c>
      <c r="AD1260" s="3" t="s">
        <v>47</v>
      </c>
      <c r="AE1260" s="3" t="s">
        <v>47</v>
      </c>
      <c r="AF1260" s="3" t="s">
        <v>48</v>
      </c>
      <c r="AG1260" s="3" t="s">
        <v>47</v>
      </c>
      <c r="AH1260" s="3" t="s">
        <v>47</v>
      </c>
      <c r="AI1260" s="3" t="s">
        <v>47</v>
      </c>
      <c r="AK1260" s="3" t="s">
        <v>52</v>
      </c>
      <c r="AL1260" s="3" t="s">
        <v>47</v>
      </c>
      <c r="AU1260" s="3">
        <v>0</v>
      </c>
      <c r="AV1260" s="3">
        <v>13</v>
      </c>
      <c r="AW1260" s="3">
        <v>1</v>
      </c>
      <c r="AX1260" s="3">
        <v>13</v>
      </c>
      <c r="AY1260" s="3">
        <v>100</v>
      </c>
      <c r="AZ1260" s="6" t="str">
        <f t="shared" si="137"/>
        <v>1337.7</v>
      </c>
      <c r="BC1260" s="12" t="s">
        <v>2120</v>
      </c>
      <c r="BJ1260" s="12">
        <f t="shared" si="138"/>
        <v>0</v>
      </c>
      <c r="BK1260" s="12">
        <f t="shared" si="139"/>
        <v>0</v>
      </c>
      <c r="CQ1260" s="3" t="str">
        <f>CONCATENATE(baseURL!$A$1,baseURL!$B$1,baseURL!$C$1,".",C1260,".",L1260,".pkl&amp;seq=",BC1260)</f>
        <v>http://proteomics.broadinstitute.org/millscripts/viewfeed.pl?side=xl&amp;cycle=1&amp;fixedMods=iaaC&amp;file=msdataSM/iPRG2012_nd/cpick_in/iPRG2012_nd.1337.7.2.pkl&amp;seq=AVQDNGESAFR</v>
      </c>
    </row>
    <row r="1261" spans="1:95" x14ac:dyDescent="0.2">
      <c r="A1261" s="3">
        <v>1106</v>
      </c>
      <c r="B1261" s="2" t="s">
        <v>2301</v>
      </c>
      <c r="C1261" s="2" t="s">
        <v>2302</v>
      </c>
      <c r="D1261" s="3">
        <v>2805</v>
      </c>
      <c r="E1261" s="3">
        <v>2803</v>
      </c>
      <c r="F1261" s="3">
        <v>28101</v>
      </c>
      <c r="G1261" s="3">
        <v>4140</v>
      </c>
      <c r="H1261" s="3">
        <v>15.1568</v>
      </c>
      <c r="I1261" s="30">
        <v>422.72448000000003</v>
      </c>
      <c r="J1261" s="30">
        <v>422.72416270000002</v>
      </c>
      <c r="K1261" s="30">
        <v>3.2000000000000003E-4</v>
      </c>
      <c r="L1261" s="3">
        <v>2</v>
      </c>
      <c r="M1261" s="3">
        <v>2</v>
      </c>
      <c r="N1261" s="10">
        <f t="shared" si="133"/>
        <v>1</v>
      </c>
      <c r="O1261" s="35">
        <v>2</v>
      </c>
      <c r="P1261" s="17"/>
      <c r="Q1261" s="40">
        <v>844.44106999999997</v>
      </c>
      <c r="R1261" s="40">
        <v>422.72417999999999</v>
      </c>
      <c r="S1261" s="18">
        <f t="shared" si="134"/>
        <v>0.70968261157518997</v>
      </c>
      <c r="T1261" s="18">
        <f t="shared" si="135"/>
        <v>-4.0925030519168272E-2</v>
      </c>
      <c r="U1261" s="18">
        <f t="shared" si="136"/>
        <v>-1.3720530489019334</v>
      </c>
      <c r="V1261" s="30">
        <v>422.72359999999998</v>
      </c>
      <c r="W1261" s="3" t="s">
        <v>47</v>
      </c>
      <c r="AB1261" s="12" t="s">
        <v>47</v>
      </c>
      <c r="AF1261" s="3" t="s">
        <v>47</v>
      </c>
      <c r="AG1261" s="3" t="s">
        <v>48</v>
      </c>
      <c r="AL1261" s="3" t="s">
        <v>48</v>
      </c>
      <c r="AP1261" s="3" t="s">
        <v>48</v>
      </c>
      <c r="AU1261" s="3">
        <v>0</v>
      </c>
      <c r="AV1261" s="3">
        <v>3</v>
      </c>
      <c r="AW1261" s="3">
        <v>1</v>
      </c>
      <c r="AX1261" s="3">
        <v>3</v>
      </c>
      <c r="AY1261" s="3">
        <v>100</v>
      </c>
      <c r="AZ1261" s="6" t="str">
        <f t="shared" si="137"/>
        <v>1338.2</v>
      </c>
      <c r="BB1261" s="12" t="s">
        <v>79</v>
      </c>
      <c r="BC1261" s="12" t="s">
        <v>2303</v>
      </c>
      <c r="BJ1261" s="12">
        <f t="shared" si="138"/>
        <v>0</v>
      </c>
      <c r="BK1261" s="12">
        <f t="shared" si="139"/>
        <v>0</v>
      </c>
      <c r="CQ1261" s="3" t="str">
        <f>CONCATENATE(baseURL!$A$1,baseURL!$B$1,"+Acetyl",baseURL!$C$1,".",C1261,".",L1261,".pkl&amp;seq=",BC1261)</f>
        <v>http://proteomics.broadinstitute.org/millscripts/viewfeed.pl?side=xl&amp;cycle=1&amp;fixedMods=iaaC+Acetyl&amp;file=msdataSM/iPRG2012_nd/cpick_in/iPRG2012_nd.1338.2.2.pkl&amp;seq=SLPETQK</v>
      </c>
    </row>
    <row r="1262" spans="1:95" x14ac:dyDescent="0.2">
      <c r="A1262" s="3">
        <v>2682</v>
      </c>
      <c r="B1262" s="2" t="s">
        <v>2304</v>
      </c>
      <c r="C1262" s="2" t="s">
        <v>2296</v>
      </c>
      <c r="D1262" s="3">
        <v>2810</v>
      </c>
      <c r="E1262" s="3">
        <v>2808</v>
      </c>
      <c r="F1262" s="3">
        <v>28106</v>
      </c>
      <c r="G1262" s="3">
        <v>4145</v>
      </c>
      <c r="H1262" s="3">
        <v>15.1676</v>
      </c>
      <c r="I1262" s="30">
        <v>692.96960000000001</v>
      </c>
      <c r="J1262" s="30">
        <v>692.96990989999995</v>
      </c>
      <c r="K1262" s="30">
        <v>-3.1E-4</v>
      </c>
      <c r="L1262" s="3">
        <v>3</v>
      </c>
      <c r="M1262" s="3">
        <v>3</v>
      </c>
      <c r="N1262" s="10">
        <f t="shared" si="133"/>
        <v>1</v>
      </c>
      <c r="O1262" s="35">
        <v>3</v>
      </c>
      <c r="P1262" s="17"/>
      <c r="Q1262" s="40">
        <v>2076.8952300000001</v>
      </c>
      <c r="R1262" s="40">
        <v>692.96992999999998</v>
      </c>
      <c r="S1262" s="18">
        <f t="shared" si="134"/>
        <v>-0.47621113943953958</v>
      </c>
      <c r="T1262" s="18">
        <f t="shared" si="135"/>
        <v>-2.9005587628936749E-2</v>
      </c>
      <c r="U1262" s="18">
        <f t="shared" si="136"/>
        <v>-0.18759832769777193</v>
      </c>
      <c r="V1262" s="30">
        <v>692.96979999999996</v>
      </c>
      <c r="W1262" s="3" t="s">
        <v>47</v>
      </c>
      <c r="Z1262" s="3" t="s">
        <v>47</v>
      </c>
      <c r="AA1262" s="3" t="s">
        <v>47</v>
      </c>
      <c r="AB1262" s="12" t="s">
        <v>47</v>
      </c>
      <c r="AC1262" s="3" t="s">
        <v>47</v>
      </c>
      <c r="AD1262" s="3" t="s">
        <v>47</v>
      </c>
      <c r="AE1262" s="3" t="s">
        <v>47</v>
      </c>
      <c r="AF1262" s="3" t="s">
        <v>47</v>
      </c>
      <c r="AG1262" s="3" t="s">
        <v>48</v>
      </c>
      <c r="AI1262" s="3" t="s">
        <v>47</v>
      </c>
      <c r="AJ1262" s="3" t="s">
        <v>47</v>
      </c>
      <c r="AK1262" s="3" t="s">
        <v>47</v>
      </c>
      <c r="AL1262" s="3" t="s">
        <v>47</v>
      </c>
      <c r="AN1262" s="3" t="s">
        <v>47</v>
      </c>
      <c r="AU1262" s="3">
        <v>0</v>
      </c>
      <c r="AV1262" s="3">
        <v>13</v>
      </c>
      <c r="AW1262" s="3">
        <v>1</v>
      </c>
      <c r="AX1262" s="3">
        <v>13</v>
      </c>
      <c r="AY1262" s="3">
        <v>100</v>
      </c>
      <c r="AZ1262" s="6" t="str">
        <f t="shared" si="137"/>
        <v>1338.7</v>
      </c>
      <c r="BC1262" s="12" t="s">
        <v>2250</v>
      </c>
      <c r="BJ1262" s="12">
        <f t="shared" si="138"/>
        <v>0</v>
      </c>
      <c r="BK1262" s="12">
        <f t="shared" si="139"/>
        <v>0</v>
      </c>
      <c r="CQ1262" s="3" t="str">
        <f>CONCATENATE(baseURL!$A$1,baseURL!$B$1,baseURL!$C$1,".",C1262,".",L1262,".pkl&amp;seq=",BC1262)</f>
        <v>http://proteomics.broadinstitute.org/millscripts/viewfeed.pl?side=xl&amp;cycle=1&amp;fixedMods=iaaC&amp;file=msdataSM/iPRG2012_nd/cpick_in/iPRG2012_nd.1338.7.3.pkl&amp;seq=NAARKAEASGEAAEEAEDEE</v>
      </c>
    </row>
    <row r="1263" spans="1:95" x14ac:dyDescent="0.2">
      <c r="A1263" s="3">
        <v>4855</v>
      </c>
      <c r="B1263" s="2" t="s">
        <v>2305</v>
      </c>
      <c r="C1263" s="2" t="s">
        <v>2306</v>
      </c>
      <c r="D1263" s="3">
        <v>2812</v>
      </c>
      <c r="E1263" s="3">
        <v>2810</v>
      </c>
      <c r="F1263" s="3">
        <v>28121</v>
      </c>
      <c r="G1263" s="3">
        <v>4148</v>
      </c>
      <c r="H1263" s="3">
        <v>15.1821</v>
      </c>
      <c r="I1263" s="30">
        <v>401.23120999999998</v>
      </c>
      <c r="J1263" s="30">
        <v>401.2312369</v>
      </c>
      <c r="K1263" s="30">
        <v>-3.0000000000000001E-5</v>
      </c>
      <c r="L1263" s="3">
        <v>3</v>
      </c>
      <c r="M1263" s="3">
        <v>3</v>
      </c>
      <c r="N1263" s="10">
        <f t="shared" si="133"/>
        <v>1</v>
      </c>
      <c r="O1263" s="35">
        <v>3</v>
      </c>
      <c r="P1263" s="17"/>
      <c r="Q1263" s="40">
        <v>1201.67868</v>
      </c>
      <c r="R1263" s="40">
        <v>401.23108000000002</v>
      </c>
      <c r="S1263" s="18">
        <f t="shared" si="134"/>
        <v>0.32400281642189493</v>
      </c>
      <c r="T1263" s="18">
        <f t="shared" si="135"/>
        <v>0.39104647620775573</v>
      </c>
      <c r="U1263" s="18">
        <f t="shared" si="136"/>
        <v>-0.69785222030165861</v>
      </c>
      <c r="V1263" s="30">
        <v>401.23079999999999</v>
      </c>
      <c r="W1263" s="3" t="s">
        <v>47</v>
      </c>
      <c r="X1263" s="3" t="s">
        <v>47</v>
      </c>
      <c r="Y1263" s="3" t="s">
        <v>47</v>
      </c>
      <c r="Z1263" s="3" t="s">
        <v>47</v>
      </c>
      <c r="AA1263" s="3" t="s">
        <v>48</v>
      </c>
      <c r="AB1263" s="12" t="s">
        <v>47</v>
      </c>
      <c r="AC1263" s="3" t="s">
        <v>47</v>
      </c>
      <c r="AD1263" s="3" t="s">
        <v>47</v>
      </c>
      <c r="AE1263" s="3" t="s">
        <v>47</v>
      </c>
      <c r="AF1263" s="3" t="s">
        <v>47</v>
      </c>
      <c r="AG1263" s="3" t="s">
        <v>47</v>
      </c>
      <c r="AH1263" s="3" t="s">
        <v>47</v>
      </c>
      <c r="AI1263" s="3" t="s">
        <v>47</v>
      </c>
      <c r="AJ1263" s="3" t="s">
        <v>47</v>
      </c>
      <c r="AK1263" s="3" t="s">
        <v>47</v>
      </c>
      <c r="AL1263" s="3" t="s">
        <v>47</v>
      </c>
      <c r="AM1263" s="3" t="s">
        <v>47</v>
      </c>
      <c r="AN1263" s="3" t="s">
        <v>47</v>
      </c>
      <c r="AU1263" s="3">
        <v>0</v>
      </c>
      <c r="AV1263" s="3">
        <v>17</v>
      </c>
      <c r="AW1263" s="3">
        <v>1</v>
      </c>
      <c r="AX1263" s="3">
        <v>17</v>
      </c>
      <c r="AY1263" s="3">
        <v>100</v>
      </c>
      <c r="AZ1263" s="6" t="str">
        <f t="shared" si="137"/>
        <v>1339.1</v>
      </c>
      <c r="BC1263" s="12" t="s">
        <v>2253</v>
      </c>
      <c r="BJ1263" s="12">
        <f t="shared" si="138"/>
        <v>0</v>
      </c>
      <c r="BK1263" s="12">
        <f t="shared" si="139"/>
        <v>0</v>
      </c>
      <c r="CQ1263" s="3" t="str">
        <f>CONCATENATE(baseURL!$A$1,baseURL!$B$1,baseURL!$C$1,".",C1263,".",L1263,".pkl&amp;seq=",BC1263)</f>
        <v>http://proteomics.broadinstitute.org/millscripts/viewfeed.pl?side=xl&amp;cycle=1&amp;fixedMods=iaaC&amp;file=msdataSM/iPRG2012_nd/cpick_in/iPRG2012_nd.1339.1.3.pkl&amp;seq=LTKEAAALAEGK</v>
      </c>
    </row>
    <row r="1264" spans="1:95" x14ac:dyDescent="0.2">
      <c r="A1264" s="3">
        <v>3840</v>
      </c>
      <c r="B1264" s="2" t="s">
        <v>2309</v>
      </c>
      <c r="C1264" s="2" t="s">
        <v>2301</v>
      </c>
      <c r="D1264" s="3">
        <v>2814</v>
      </c>
      <c r="E1264" s="3">
        <v>2812</v>
      </c>
      <c r="F1264" s="3">
        <v>28123</v>
      </c>
      <c r="G1264" s="3">
        <v>4150</v>
      </c>
      <c r="H1264" s="3">
        <v>15.1904</v>
      </c>
      <c r="I1264" s="30">
        <v>477.93313000000001</v>
      </c>
      <c r="J1264" s="30">
        <v>477.93315849999999</v>
      </c>
      <c r="K1264" s="30">
        <v>-3.0000000000000001E-5</v>
      </c>
      <c r="L1264" s="3">
        <v>3</v>
      </c>
      <c r="M1264" s="3">
        <v>3</v>
      </c>
      <c r="N1264" s="10">
        <f t="shared" si="133"/>
        <v>1</v>
      </c>
      <c r="O1264" s="35">
        <v>3</v>
      </c>
      <c r="P1264" s="17"/>
      <c r="Q1264" s="40">
        <v>1431.78421</v>
      </c>
      <c r="R1264" s="40">
        <v>477.93292000000002</v>
      </c>
      <c r="S1264" s="18">
        <f t="shared" si="134"/>
        <v>0.43939220587983713</v>
      </c>
      <c r="T1264" s="18">
        <f t="shared" si="135"/>
        <v>0.4990240052229078</v>
      </c>
      <c r="U1264" s="18">
        <f t="shared" si="136"/>
        <v>-4.1846876767451531E-2</v>
      </c>
      <c r="V1264" s="30">
        <v>477.93290000000002</v>
      </c>
      <c r="W1264" s="3" t="s">
        <v>47</v>
      </c>
      <c r="X1264" s="3" t="s">
        <v>47</v>
      </c>
      <c r="Y1264" s="3" t="s">
        <v>47</v>
      </c>
      <c r="Z1264" s="3" t="s">
        <v>47</v>
      </c>
      <c r="AA1264" s="3" t="s">
        <v>48</v>
      </c>
      <c r="AB1264" s="12" t="s">
        <v>47</v>
      </c>
      <c r="AC1264" s="3" t="s">
        <v>52</v>
      </c>
      <c r="AD1264" s="3" t="s">
        <v>47</v>
      </c>
      <c r="AE1264" s="3" t="s">
        <v>48</v>
      </c>
      <c r="AF1264" s="3" t="s">
        <v>47</v>
      </c>
      <c r="AG1264" s="3" t="s">
        <v>47</v>
      </c>
      <c r="AH1264" s="3" t="s">
        <v>47</v>
      </c>
      <c r="AL1264" s="3" t="s">
        <v>48</v>
      </c>
      <c r="AM1264" s="3" t="s">
        <v>47</v>
      </c>
      <c r="AN1264" s="3" t="s">
        <v>48</v>
      </c>
      <c r="AU1264" s="3">
        <v>0</v>
      </c>
      <c r="AV1264" s="3">
        <v>10</v>
      </c>
      <c r="AW1264" s="3">
        <v>1</v>
      </c>
      <c r="AX1264" s="3">
        <v>10</v>
      </c>
      <c r="AY1264" s="3">
        <v>100</v>
      </c>
      <c r="AZ1264" s="6" t="str">
        <f t="shared" si="137"/>
        <v>1339.3</v>
      </c>
      <c r="BC1264" s="12" t="s">
        <v>2310</v>
      </c>
      <c r="BJ1264" s="12">
        <f t="shared" si="138"/>
        <v>0</v>
      </c>
      <c r="BK1264" s="12">
        <f t="shared" si="139"/>
        <v>0</v>
      </c>
      <c r="CQ1264" s="3" t="str">
        <f>CONCATENATE(baseURL!$A$1,baseURL!$B$1,baseURL!$C$1,".",C1264,".",L1264,".pkl&amp;seq=",BC1264)</f>
        <v>http://proteomics.broadinstitute.org/millscripts/viewfeed.pl?side=xl&amp;cycle=1&amp;fixedMods=iaaC&amp;file=msdataSM/iPRG2012_nd/cpick_in/iPRG2012_nd.1339.3.3.pkl&amp;seq=SGKYTLGYKSTVK</v>
      </c>
    </row>
    <row r="1265" spans="1:95" x14ac:dyDescent="0.2">
      <c r="A1265" s="3">
        <v>4108</v>
      </c>
      <c r="B1265" s="2" t="s">
        <v>2313</v>
      </c>
      <c r="C1265" s="2" t="s">
        <v>2305</v>
      </c>
      <c r="D1265" s="3">
        <v>2817</v>
      </c>
      <c r="E1265" s="3">
        <v>2815</v>
      </c>
      <c r="F1265" s="3">
        <v>28143</v>
      </c>
      <c r="G1265" s="3">
        <v>4154</v>
      </c>
      <c r="H1265" s="3">
        <v>15.209099999999999</v>
      </c>
      <c r="I1265" s="30">
        <v>435.22017</v>
      </c>
      <c r="J1265" s="30">
        <v>435.22218370000002</v>
      </c>
      <c r="K1265" s="30">
        <v>-2.0100000000000001E-3</v>
      </c>
      <c r="L1265" s="3">
        <v>3</v>
      </c>
      <c r="M1265" s="3">
        <v>3</v>
      </c>
      <c r="N1265" s="10">
        <f t="shared" si="133"/>
        <v>1</v>
      </c>
      <c r="O1265" s="35">
        <v>3</v>
      </c>
      <c r="P1265" s="17"/>
      <c r="Q1265" s="40">
        <v>1303.6488400000001</v>
      </c>
      <c r="R1265" s="40">
        <v>435.22113000000002</v>
      </c>
      <c r="S1265" s="18">
        <f t="shared" si="134"/>
        <v>-2.205775257328384</v>
      </c>
      <c r="T1265" s="18">
        <f t="shared" si="135"/>
        <v>2.4210681131220242</v>
      </c>
      <c r="U1265" s="18">
        <f t="shared" si="136"/>
        <v>1.7692155709181976</v>
      </c>
      <c r="V1265" s="30">
        <v>435.22190000000001</v>
      </c>
      <c r="W1265" s="3" t="s">
        <v>47</v>
      </c>
      <c r="Y1265" s="3" t="s">
        <v>47</v>
      </c>
      <c r="Z1265" s="3" t="s">
        <v>47</v>
      </c>
      <c r="AA1265" s="3" t="s">
        <v>47</v>
      </c>
      <c r="AB1265" s="12" t="s">
        <v>47</v>
      </c>
      <c r="AC1265" s="3" t="s">
        <v>47</v>
      </c>
      <c r="AD1265" s="3" t="s">
        <v>47</v>
      </c>
      <c r="AE1265" s="3" t="s">
        <v>47</v>
      </c>
      <c r="AF1265" s="3" t="s">
        <v>47</v>
      </c>
      <c r="AG1265" s="3" t="s">
        <v>47</v>
      </c>
      <c r="AH1265" s="3" t="s">
        <v>47</v>
      </c>
      <c r="AI1265" s="3" t="s">
        <v>48</v>
      </c>
      <c r="AK1265" s="3" t="s">
        <v>48</v>
      </c>
      <c r="AL1265" s="3" t="s">
        <v>47</v>
      </c>
      <c r="AM1265" s="3" t="s">
        <v>47</v>
      </c>
      <c r="AU1265" s="3">
        <v>0</v>
      </c>
      <c r="AV1265" s="3">
        <v>13</v>
      </c>
      <c r="AW1265" s="3">
        <v>1</v>
      </c>
      <c r="AX1265" s="3">
        <v>13</v>
      </c>
      <c r="AY1265" s="3">
        <v>100</v>
      </c>
      <c r="AZ1265" s="6" t="str">
        <f t="shared" si="137"/>
        <v>1340.2</v>
      </c>
      <c r="BC1265" s="12" t="s">
        <v>2314</v>
      </c>
      <c r="BJ1265" s="12">
        <f t="shared" si="138"/>
        <v>0</v>
      </c>
      <c r="BK1265" s="12">
        <f t="shared" si="139"/>
        <v>0</v>
      </c>
      <c r="CQ1265" s="3" t="str">
        <f>CONCATENATE(baseURL!$A$1,baseURL!$B$1,baseURL!$C$1,".",C1265,".",L1265,".pkl&amp;seq=",BC1265)</f>
        <v>http://proteomics.broadinstitute.org/millscripts/viewfeed.pl?side=xl&amp;cycle=1&amp;fixedMods=iaaC&amp;file=msdataSM/iPRG2012_nd/cpick_in/iPRG2012_nd.1340.2.3.pkl&amp;seq=ESDLKADQLER</v>
      </c>
    </row>
    <row r="1266" spans="1:95" x14ac:dyDescent="0.2">
      <c r="A1266" s="3">
        <v>2527</v>
      </c>
      <c r="B1266" s="2" t="s">
        <v>2323</v>
      </c>
      <c r="C1266" s="2" t="s">
        <v>2311</v>
      </c>
      <c r="D1266" s="3">
        <v>2820</v>
      </c>
      <c r="E1266" s="3">
        <v>2818</v>
      </c>
      <c r="F1266" s="3">
        <v>28146</v>
      </c>
      <c r="G1266" s="3">
        <v>4157</v>
      </c>
      <c r="H1266" s="3">
        <v>15.219099999999999</v>
      </c>
      <c r="I1266" s="30">
        <v>533.76148999999998</v>
      </c>
      <c r="J1266" s="30">
        <v>533.76337669999998</v>
      </c>
      <c r="K1266" s="30">
        <v>-1.89E-3</v>
      </c>
      <c r="L1266" s="3">
        <v>2</v>
      </c>
      <c r="M1266" s="3">
        <v>2</v>
      </c>
      <c r="N1266" s="10">
        <f t="shared" si="133"/>
        <v>1</v>
      </c>
      <c r="O1266" s="35">
        <v>2</v>
      </c>
      <c r="P1266" s="17"/>
      <c r="Q1266" s="40">
        <v>1066.5163600000001</v>
      </c>
      <c r="R1266" s="40">
        <v>533.76181999999994</v>
      </c>
      <c r="S1266" s="18">
        <f t="shared" si="134"/>
        <v>-0.61825328751059416</v>
      </c>
      <c r="T1266" s="18">
        <f t="shared" si="135"/>
        <v>2.9164693721206607</v>
      </c>
      <c r="U1266" s="18">
        <f t="shared" si="136"/>
        <v>2.5854228390485612</v>
      </c>
      <c r="V1266" s="30">
        <v>533.76319999999998</v>
      </c>
      <c r="W1266" s="3" t="s">
        <v>47</v>
      </c>
      <c r="Z1266" s="3" t="s">
        <v>48</v>
      </c>
      <c r="AA1266" s="3" t="s">
        <v>47</v>
      </c>
      <c r="AB1266" s="12" t="s">
        <v>47</v>
      </c>
      <c r="AC1266" s="3" t="s">
        <v>47</v>
      </c>
      <c r="AE1266" s="3" t="s">
        <v>47</v>
      </c>
      <c r="AF1266" s="3" t="s">
        <v>48</v>
      </c>
      <c r="AG1266" s="3" t="s">
        <v>47</v>
      </c>
      <c r="AH1266" s="3" t="s">
        <v>47</v>
      </c>
      <c r="AI1266" s="3" t="s">
        <v>48</v>
      </c>
      <c r="AK1266" s="3" t="s">
        <v>48</v>
      </c>
      <c r="AL1266" s="3" t="s">
        <v>48</v>
      </c>
      <c r="AU1266" s="3">
        <v>0</v>
      </c>
      <c r="AV1266" s="3">
        <v>7</v>
      </c>
      <c r="AW1266" s="3">
        <v>1</v>
      </c>
      <c r="AX1266" s="3">
        <v>7</v>
      </c>
      <c r="AY1266" s="3">
        <v>100</v>
      </c>
      <c r="AZ1266" s="6" t="str">
        <f t="shared" si="137"/>
        <v>1340.5</v>
      </c>
      <c r="BC1266" s="12" t="s">
        <v>2324</v>
      </c>
      <c r="BJ1266" s="12">
        <f t="shared" si="138"/>
        <v>0</v>
      </c>
      <c r="BK1266" s="12">
        <f t="shared" si="139"/>
        <v>0</v>
      </c>
      <c r="CQ1266" s="3" t="str">
        <f>CONCATENATE(baseURL!$A$1,baseURL!$B$1,baseURL!$C$1,".",C1266,".",L1266,".pkl&amp;seq=",BC1266)</f>
        <v>http://proteomics.broadinstitute.org/millscripts/viewfeed.pl?side=xl&amp;cycle=1&amp;fixedMods=iaaC&amp;file=msdataSM/iPRG2012_nd/cpick_in/iPRG2012_nd.1340.5.2.pkl&amp;seq=YLDDANVTR</v>
      </c>
    </row>
    <row r="1267" spans="1:95" x14ac:dyDescent="0.2">
      <c r="A1267" s="3">
        <v>4330</v>
      </c>
      <c r="B1267" s="2" t="s">
        <v>2325</v>
      </c>
      <c r="C1267" s="2" t="s">
        <v>2326</v>
      </c>
      <c r="D1267" s="3">
        <v>2824</v>
      </c>
      <c r="E1267" s="3">
        <v>2822</v>
      </c>
      <c r="F1267" s="3">
        <v>28185</v>
      </c>
      <c r="G1267" s="3">
        <v>4163</v>
      </c>
      <c r="H1267" s="3">
        <v>15.254899999999999</v>
      </c>
      <c r="I1267" s="30">
        <v>413.19927000000001</v>
      </c>
      <c r="J1267" s="30">
        <v>413.19879320000001</v>
      </c>
      <c r="K1267" s="30">
        <v>4.8000000000000001E-4</v>
      </c>
      <c r="L1267" s="3">
        <v>2</v>
      </c>
      <c r="M1267" s="3">
        <v>2</v>
      </c>
      <c r="N1267" s="10">
        <f t="shared" si="133"/>
        <v>1</v>
      </c>
      <c r="O1267" s="35">
        <v>2</v>
      </c>
      <c r="P1267" s="17"/>
      <c r="Q1267" s="40">
        <v>825.38897999999995</v>
      </c>
      <c r="R1267" s="40">
        <v>413.19812999999999</v>
      </c>
      <c r="S1267" s="18">
        <f t="shared" si="134"/>
        <v>2.7589669876308274</v>
      </c>
      <c r="T1267" s="18">
        <f t="shared" si="135"/>
        <v>1.6050411458045923</v>
      </c>
      <c r="U1267" s="18">
        <f t="shared" si="136"/>
        <v>1.1374688457740016</v>
      </c>
      <c r="V1267" s="30">
        <v>413.1986</v>
      </c>
      <c r="W1267" s="3" t="s">
        <v>47</v>
      </c>
      <c r="X1267" s="3" t="s">
        <v>47</v>
      </c>
      <c r="Y1267" s="3" t="s">
        <v>47</v>
      </c>
      <c r="Z1267" s="3" t="s">
        <v>47</v>
      </c>
      <c r="AA1267" s="3" t="s">
        <v>47</v>
      </c>
      <c r="AB1267" s="12" t="s">
        <v>47</v>
      </c>
      <c r="AC1267" s="3" t="s">
        <v>47</v>
      </c>
      <c r="AD1267" s="3" t="s">
        <v>47</v>
      </c>
      <c r="AF1267" s="3" t="s">
        <v>47</v>
      </c>
      <c r="AG1267" s="3" t="s">
        <v>47</v>
      </c>
      <c r="AH1267" s="3" t="s">
        <v>47</v>
      </c>
      <c r="AI1267" s="3" t="s">
        <v>47</v>
      </c>
      <c r="AJ1267" s="3" t="s">
        <v>47</v>
      </c>
      <c r="AK1267" s="3" t="s">
        <v>47</v>
      </c>
      <c r="AL1267" s="3" t="s">
        <v>48</v>
      </c>
      <c r="AM1267" s="3" t="s">
        <v>47</v>
      </c>
      <c r="AU1267" s="3">
        <v>0</v>
      </c>
      <c r="AV1267" s="3">
        <v>15</v>
      </c>
      <c r="AW1267" s="3">
        <v>1</v>
      </c>
      <c r="AX1267" s="3">
        <v>15</v>
      </c>
      <c r="AY1267" s="3">
        <v>100</v>
      </c>
      <c r="AZ1267" s="6" t="str">
        <f t="shared" si="137"/>
        <v>1342.2</v>
      </c>
      <c r="BC1267" s="12" t="s">
        <v>2327</v>
      </c>
      <c r="BJ1267" s="12">
        <f t="shared" si="138"/>
        <v>0</v>
      </c>
      <c r="BK1267" s="12">
        <f t="shared" si="139"/>
        <v>0</v>
      </c>
      <c r="CQ1267" s="3" t="str">
        <f>CONCATENATE(baseURL!$A$1,baseURL!$B$1,baseURL!$C$1,".",C1267,".",L1267,".pkl&amp;seq=",BC1267)</f>
        <v>http://proteomics.broadinstitute.org/millscripts/viewfeed.pl?side=xl&amp;cycle=1&amp;fixedMods=iaaC&amp;file=msdataSM/iPRG2012_nd/cpick_in/iPRG2012_nd.1342.2.2.pkl&amp;seq=SYNWGAK</v>
      </c>
    </row>
    <row r="1268" spans="1:95" x14ac:dyDescent="0.2">
      <c r="A1268" s="3">
        <v>2742</v>
      </c>
      <c r="B1268" s="2" t="s">
        <v>2328</v>
      </c>
      <c r="C1268" s="2" t="s">
        <v>2329</v>
      </c>
      <c r="D1268" s="3">
        <v>2825</v>
      </c>
      <c r="E1268" s="3">
        <v>2823</v>
      </c>
      <c r="F1268" s="3">
        <v>28186</v>
      </c>
      <c r="G1268" s="3">
        <v>4164</v>
      </c>
      <c r="H1268" s="3">
        <v>15.256500000000001</v>
      </c>
      <c r="I1268" s="30">
        <v>417.73856000000001</v>
      </c>
      <c r="J1268" s="30">
        <v>417.73786749999999</v>
      </c>
      <c r="K1268" s="30">
        <v>6.8999999999999997E-4</v>
      </c>
      <c r="L1268" s="3">
        <v>2</v>
      </c>
      <c r="M1268" s="3">
        <v>2</v>
      </c>
      <c r="N1268" s="10">
        <f t="shared" si="133"/>
        <v>1</v>
      </c>
      <c r="O1268" s="35">
        <v>2</v>
      </c>
      <c r="P1268" s="17"/>
      <c r="Q1268" s="40">
        <v>834.46795999999995</v>
      </c>
      <c r="R1268" s="40">
        <v>417.73761999999999</v>
      </c>
      <c r="S1268" s="18">
        <f t="shared" si="134"/>
        <v>2.2502162960907177</v>
      </c>
      <c r="T1268" s="18">
        <f t="shared" si="135"/>
        <v>0.5924771630584772</v>
      </c>
      <c r="U1268" s="18">
        <f t="shared" si="136"/>
        <v>0.67027719464680346</v>
      </c>
      <c r="V1268" s="30">
        <v>417.73790000000002</v>
      </c>
      <c r="Z1268" s="3" t="s">
        <v>47</v>
      </c>
      <c r="AB1268" s="12" t="s">
        <v>52</v>
      </c>
      <c r="AC1268" s="3" t="s">
        <v>52</v>
      </c>
      <c r="AD1268" s="3" t="s">
        <v>47</v>
      </c>
      <c r="AE1268" s="3" t="s">
        <v>52</v>
      </c>
      <c r="AG1268" s="3" t="s">
        <v>47</v>
      </c>
      <c r="AH1268" s="3" t="s">
        <v>48</v>
      </c>
      <c r="AI1268" s="3" t="s">
        <v>52</v>
      </c>
      <c r="AL1268" s="3" t="s">
        <v>48</v>
      </c>
      <c r="AN1268" s="3" t="s">
        <v>47</v>
      </c>
      <c r="AU1268" s="3">
        <v>0</v>
      </c>
      <c r="AV1268" s="3">
        <v>4</v>
      </c>
      <c r="AW1268" s="3">
        <v>1</v>
      </c>
      <c r="AX1268" s="3">
        <v>4</v>
      </c>
      <c r="AY1268" s="3">
        <v>100</v>
      </c>
      <c r="AZ1268" s="6" t="str">
        <f t="shared" si="137"/>
        <v>1342.3</v>
      </c>
      <c r="BC1268" s="12" t="s">
        <v>2330</v>
      </c>
      <c r="BJ1268" s="12">
        <f t="shared" si="138"/>
        <v>0</v>
      </c>
      <c r="BK1268" s="12">
        <f t="shared" si="139"/>
        <v>0</v>
      </c>
      <c r="CQ1268" s="3" t="str">
        <f>CONCATENATE(baseURL!$A$1,baseURL!$B$1,baseURL!$C$1,".",C1268,".",L1268,".pkl&amp;seq=",BC1268)</f>
        <v>http://proteomics.broadinstitute.org/millscripts/viewfeed.pl?side=xl&amp;cycle=1&amp;fixedMods=iaaC&amp;file=msdataSM/iPRG2012_nd/cpick_in/iPRG2012_nd.1342.3.2.pkl&amp;seq=SSLLTASR</v>
      </c>
    </row>
    <row r="1269" spans="1:95" x14ac:dyDescent="0.2">
      <c r="A1269" s="3">
        <v>3309</v>
      </c>
      <c r="B1269" s="2" t="s">
        <v>2331</v>
      </c>
      <c r="C1269" s="2" t="s">
        <v>2332</v>
      </c>
      <c r="D1269" s="3">
        <v>2828</v>
      </c>
      <c r="E1269" s="3">
        <v>2826</v>
      </c>
      <c r="F1269" s="3">
        <v>28189</v>
      </c>
      <c r="G1269" s="3">
        <v>4167</v>
      </c>
      <c r="H1269" s="3">
        <v>15.263199999999999</v>
      </c>
      <c r="I1269" s="30">
        <v>480.26186000000001</v>
      </c>
      <c r="J1269" s="30">
        <v>480.2597935</v>
      </c>
      <c r="K1269" s="30">
        <v>2.0699999999999998E-3</v>
      </c>
      <c r="L1269" s="3">
        <v>4</v>
      </c>
      <c r="M1269" s="3">
        <v>2</v>
      </c>
      <c r="N1269" s="10">
        <f t="shared" si="133"/>
        <v>-1</v>
      </c>
      <c r="O1269" s="35">
        <v>2</v>
      </c>
      <c r="P1269" s="17"/>
      <c r="Q1269" s="40">
        <v>959.51563999999996</v>
      </c>
      <c r="R1269" s="40">
        <v>480.26146</v>
      </c>
      <c r="S1269" s="18">
        <f t="shared" si="134"/>
        <v>0.83287965687123555</v>
      </c>
      <c r="T1269" s="18">
        <f t="shared" si="135"/>
        <v>-3.4699848703223135</v>
      </c>
      <c r="U1269" s="18">
        <f t="shared" si="136"/>
        <v>-3.4564505759327759</v>
      </c>
      <c r="V1269" s="30">
        <v>480.25979999999998</v>
      </c>
      <c r="X1269" s="3" t="s">
        <v>47</v>
      </c>
      <c r="Y1269" s="3" t="s">
        <v>47</v>
      </c>
      <c r="Z1269" s="3" t="s">
        <v>47</v>
      </c>
      <c r="AA1269" s="3" t="s">
        <v>47</v>
      </c>
      <c r="AB1269" s="12" t="s">
        <v>47</v>
      </c>
      <c r="AC1269" s="3" t="s">
        <v>47</v>
      </c>
      <c r="AE1269" s="3" t="s">
        <v>47</v>
      </c>
      <c r="AF1269" s="3" t="s">
        <v>47</v>
      </c>
      <c r="AH1269" s="3" t="s">
        <v>47</v>
      </c>
      <c r="AI1269" s="3" t="s">
        <v>48</v>
      </c>
      <c r="AL1269" s="3" t="s">
        <v>47</v>
      </c>
      <c r="AM1269" s="3" t="s">
        <v>47</v>
      </c>
      <c r="AU1269" s="3">
        <v>0</v>
      </c>
      <c r="AV1269" s="3">
        <v>11</v>
      </c>
      <c r="AW1269" s="3">
        <v>1</v>
      </c>
      <c r="AX1269" s="3">
        <v>11</v>
      </c>
      <c r="AY1269" s="3">
        <v>100</v>
      </c>
      <c r="AZ1269" s="6" t="str">
        <f t="shared" si="137"/>
        <v>1342.6</v>
      </c>
      <c r="BC1269" s="12" t="s">
        <v>2333</v>
      </c>
      <c r="BJ1269" s="12">
        <f t="shared" si="138"/>
        <v>0</v>
      </c>
      <c r="BK1269" s="12">
        <f t="shared" si="139"/>
        <v>0</v>
      </c>
      <c r="CQ1269" s="3" t="str">
        <f>CONCATENATE(baseURL!$A$1,baseURL!$B$1,baseURL!$C$1,".",C1269,".",L1269,".pkl&amp;seq=",BC1269)</f>
        <v>http://proteomics.broadinstitute.org/millscripts/viewfeed.pl?side=xl&amp;cycle=1&amp;fixedMods=iaaC&amp;file=msdataSM/iPRG2012_nd/cpick_in/iPRG2012_nd.1342.6.4.pkl&amp;seq=QLNASLADK</v>
      </c>
    </row>
    <row r="1270" spans="1:95" x14ac:dyDescent="0.2">
      <c r="A1270" s="3">
        <v>4856</v>
      </c>
      <c r="B1270" s="2" t="s">
        <v>2334</v>
      </c>
      <c r="C1270" s="2" t="s">
        <v>2335</v>
      </c>
      <c r="D1270" s="3">
        <v>2829</v>
      </c>
      <c r="E1270" s="3">
        <v>2827</v>
      </c>
      <c r="F1270" s="3">
        <v>28190</v>
      </c>
      <c r="G1270" s="3">
        <v>4168</v>
      </c>
      <c r="H1270" s="3">
        <v>15.265700000000001</v>
      </c>
      <c r="I1270" s="30">
        <v>483.29629999999997</v>
      </c>
      <c r="J1270" s="30">
        <v>483.29837579999997</v>
      </c>
      <c r="K1270" s="30">
        <v>-2.0799999999999998E-3</v>
      </c>
      <c r="L1270" s="3">
        <v>2</v>
      </c>
      <c r="M1270" s="3">
        <v>2</v>
      </c>
      <c r="N1270" s="10">
        <f t="shared" si="133"/>
        <v>1</v>
      </c>
      <c r="O1270" s="35">
        <v>2</v>
      </c>
      <c r="P1270" s="17"/>
      <c r="Q1270" s="40">
        <v>965.58907999999997</v>
      </c>
      <c r="R1270" s="40">
        <v>483.29818</v>
      </c>
      <c r="S1270" s="18">
        <f t="shared" si="134"/>
        <v>-3.8899380916938346</v>
      </c>
      <c r="T1270" s="18">
        <f t="shared" si="135"/>
        <v>0.40513291395338702</v>
      </c>
      <c r="U1270" s="18">
        <f t="shared" si="136"/>
        <v>-0.1655292805476592</v>
      </c>
      <c r="V1270" s="30">
        <v>483.29809999999998</v>
      </c>
      <c r="W1270" s="3" t="s">
        <v>47</v>
      </c>
      <c r="X1270" s="3" t="s">
        <v>47</v>
      </c>
      <c r="Y1270" s="3" t="s">
        <v>47</v>
      </c>
      <c r="Z1270" s="3" t="s">
        <v>47</v>
      </c>
      <c r="AA1270" s="3" t="s">
        <v>48</v>
      </c>
      <c r="AB1270" s="12" t="s">
        <v>47</v>
      </c>
      <c r="AC1270" s="3" t="s">
        <v>47</v>
      </c>
      <c r="AD1270" s="3" t="s">
        <v>47</v>
      </c>
      <c r="AE1270" s="3" t="s">
        <v>47</v>
      </c>
      <c r="AF1270" s="3" t="s">
        <v>47</v>
      </c>
      <c r="AG1270" s="3" t="s">
        <v>47</v>
      </c>
      <c r="AH1270" s="3" t="s">
        <v>47</v>
      </c>
      <c r="AI1270" s="3" t="s">
        <v>47</v>
      </c>
      <c r="AJ1270" s="3" t="s">
        <v>47</v>
      </c>
      <c r="AK1270" s="3" t="s">
        <v>47</v>
      </c>
      <c r="AL1270" s="3" t="s">
        <v>47</v>
      </c>
      <c r="AM1270" s="3" t="s">
        <v>47</v>
      </c>
      <c r="AN1270" s="3" t="s">
        <v>47</v>
      </c>
      <c r="AU1270" s="3">
        <v>0</v>
      </c>
      <c r="AV1270" s="3">
        <v>17</v>
      </c>
      <c r="AW1270" s="3">
        <v>1</v>
      </c>
      <c r="AX1270" s="3">
        <v>17</v>
      </c>
      <c r="AY1270" s="3">
        <v>100</v>
      </c>
      <c r="AZ1270" s="6" t="str">
        <f t="shared" si="137"/>
        <v>1342.7</v>
      </c>
      <c r="BC1270" s="12" t="s">
        <v>2336</v>
      </c>
      <c r="BJ1270" s="12">
        <f t="shared" si="138"/>
        <v>0</v>
      </c>
      <c r="BK1270" s="12">
        <f t="shared" si="139"/>
        <v>0</v>
      </c>
      <c r="CQ1270" s="3" t="str">
        <f>CONCATENATE(baseURL!$A$1,baseURL!$B$1,baseURL!$C$1,".",C1270,".",L1270,".pkl&amp;seq=",BC1270)</f>
        <v>http://proteomics.broadinstitute.org/millscripts/viewfeed.pl?side=xl&amp;cycle=1&amp;fixedMods=iaaC&amp;file=msdataSM/iPRG2012_nd/cpick_in/iPRG2012_nd.1342.7.2.pkl&amp;seq=VLVHTQLR</v>
      </c>
    </row>
    <row r="1271" spans="1:95" x14ac:dyDescent="0.2">
      <c r="A1271" s="3">
        <v>130</v>
      </c>
      <c r="B1271" s="2" t="s">
        <v>2337</v>
      </c>
      <c r="C1271" s="2" t="s">
        <v>2338</v>
      </c>
      <c r="D1271" s="3">
        <v>2832</v>
      </c>
      <c r="E1271" s="3">
        <v>2830</v>
      </c>
      <c r="F1271" s="3">
        <v>28206</v>
      </c>
      <c r="G1271" s="3">
        <v>4172</v>
      </c>
      <c r="H1271" s="3">
        <v>15.2828</v>
      </c>
      <c r="I1271" s="30">
        <v>507.30374</v>
      </c>
      <c r="J1271" s="30">
        <v>507.30333059999998</v>
      </c>
      <c r="K1271" s="30">
        <v>4.0999999999999999E-4</v>
      </c>
      <c r="L1271" s="3">
        <v>2</v>
      </c>
      <c r="M1271" s="3">
        <v>2</v>
      </c>
      <c r="N1271" s="10">
        <f t="shared" si="133"/>
        <v>1</v>
      </c>
      <c r="O1271" s="35">
        <v>2</v>
      </c>
      <c r="P1271" s="17"/>
      <c r="Q1271" s="40">
        <v>1013.59897</v>
      </c>
      <c r="R1271" s="40">
        <v>507.30311999999998</v>
      </c>
      <c r="S1271" s="18">
        <f t="shared" si="134"/>
        <v>1.2221489984651903</v>
      </c>
      <c r="T1271" s="18">
        <f t="shared" si="135"/>
        <v>0.41513641785332261</v>
      </c>
      <c r="U1271" s="18">
        <f t="shared" si="136"/>
        <v>-3.942416125165616E-2</v>
      </c>
      <c r="V1271" s="30">
        <v>507.30309999999997</v>
      </c>
      <c r="W1271" s="3" t="s">
        <v>47</v>
      </c>
      <c r="Z1271" s="3" t="s">
        <v>47</v>
      </c>
      <c r="AB1271" s="12" t="s">
        <v>47</v>
      </c>
      <c r="AC1271" s="3" t="s">
        <v>47</v>
      </c>
      <c r="AD1271" s="3" t="s">
        <v>47</v>
      </c>
      <c r="AE1271" s="3" t="s">
        <v>47</v>
      </c>
      <c r="AG1271" s="3" t="s">
        <v>47</v>
      </c>
      <c r="AH1271" s="3" t="s">
        <v>48</v>
      </c>
      <c r="AK1271" s="3" t="s">
        <v>47</v>
      </c>
      <c r="AL1271" s="3" t="s">
        <v>47</v>
      </c>
      <c r="AM1271" s="3" t="s">
        <v>47</v>
      </c>
      <c r="AN1271" s="3" t="s">
        <v>47</v>
      </c>
      <c r="AP1271" s="3" t="s">
        <v>47</v>
      </c>
      <c r="AU1271" s="3">
        <v>0</v>
      </c>
      <c r="AV1271" s="3">
        <v>12</v>
      </c>
      <c r="AW1271" s="3">
        <v>1</v>
      </c>
      <c r="AX1271" s="3">
        <v>12</v>
      </c>
      <c r="AY1271" s="3">
        <v>100</v>
      </c>
      <c r="AZ1271" s="6" t="str">
        <f t="shared" si="137"/>
        <v>1343.2</v>
      </c>
      <c r="BB1271" s="12" t="s">
        <v>79</v>
      </c>
      <c r="BC1271" s="12" t="s">
        <v>2339</v>
      </c>
      <c r="BJ1271" s="12">
        <f t="shared" si="138"/>
        <v>0</v>
      </c>
      <c r="BK1271" s="12">
        <f t="shared" si="139"/>
        <v>0</v>
      </c>
      <c r="CQ1271" s="3" t="str">
        <f>CONCATENATE(baseURL!$A$1,baseURL!$B$1,"+Acetyl",baseURL!$C$1,".",C1271,".",L1271,".pkl&amp;seq=",BC1271)</f>
        <v>http://proteomics.broadinstitute.org/millscripts/viewfeed.pl?side=xl&amp;cycle=1&amp;fixedMods=iaaC+Acetyl&amp;file=msdataSM/iPRG2012_nd/cpick_in/iPRG2012_nd.1343.2.2.pkl&amp;seq=SAATVGKPLK</v>
      </c>
    </row>
    <row r="1272" spans="1:95" x14ac:dyDescent="0.2">
      <c r="A1272" s="3">
        <v>132</v>
      </c>
      <c r="B1272" s="2" t="s">
        <v>2340</v>
      </c>
      <c r="C1272" s="2" t="s">
        <v>2341</v>
      </c>
      <c r="D1272" s="3">
        <v>2835</v>
      </c>
      <c r="E1272" s="3">
        <v>2833</v>
      </c>
      <c r="F1272" s="3">
        <v>28209</v>
      </c>
      <c r="G1272" s="3">
        <v>4175</v>
      </c>
      <c r="H1272" s="3">
        <v>15.2928</v>
      </c>
      <c r="I1272" s="30">
        <v>609.80282</v>
      </c>
      <c r="J1272" s="30">
        <v>609.80173539999998</v>
      </c>
      <c r="K1272" s="30">
        <v>1.08E-3</v>
      </c>
      <c r="L1272" s="3">
        <v>2</v>
      </c>
      <c r="M1272" s="3">
        <v>2</v>
      </c>
      <c r="N1272" s="10">
        <f t="shared" si="133"/>
        <v>1</v>
      </c>
      <c r="O1272" s="35">
        <v>2</v>
      </c>
      <c r="P1272" s="17"/>
      <c r="Q1272" s="40">
        <v>1218.5960700000001</v>
      </c>
      <c r="R1272" s="40">
        <v>609.80166999999994</v>
      </c>
      <c r="S1272" s="18">
        <f t="shared" si="134"/>
        <v>1.8858590532433062</v>
      </c>
      <c r="T1272" s="18">
        <f t="shared" si="135"/>
        <v>0.1072479844791458</v>
      </c>
      <c r="U1272" s="18">
        <f t="shared" si="136"/>
        <v>-0.11479142052358406</v>
      </c>
      <c r="V1272" s="30">
        <v>609.80160000000001</v>
      </c>
      <c r="W1272" s="3" t="s">
        <v>47</v>
      </c>
      <c r="Z1272" s="3" t="s">
        <v>47</v>
      </c>
      <c r="AB1272" s="12" t="s">
        <v>47</v>
      </c>
      <c r="AC1272" s="3" t="s">
        <v>47</v>
      </c>
      <c r="AD1272" s="3" t="s">
        <v>47</v>
      </c>
      <c r="AE1272" s="3" t="s">
        <v>47</v>
      </c>
      <c r="AF1272" s="3" t="s">
        <v>52</v>
      </c>
      <c r="AG1272" s="3" t="s">
        <v>47</v>
      </c>
      <c r="AH1272" s="3" t="s">
        <v>47</v>
      </c>
      <c r="AK1272" s="3" t="s">
        <v>47</v>
      </c>
      <c r="AL1272" s="3" t="s">
        <v>47</v>
      </c>
      <c r="AN1272" s="3" t="s">
        <v>47</v>
      </c>
      <c r="AP1272" s="3" t="s">
        <v>47</v>
      </c>
      <c r="AQ1272" s="3" t="s">
        <v>47</v>
      </c>
      <c r="AU1272" s="3">
        <v>0</v>
      </c>
      <c r="AV1272" s="3">
        <v>13</v>
      </c>
      <c r="AW1272" s="3">
        <v>2</v>
      </c>
      <c r="AX1272" s="3">
        <v>12</v>
      </c>
      <c r="AY1272" s="3">
        <v>92.31</v>
      </c>
      <c r="AZ1272" s="6" t="str">
        <f t="shared" si="137"/>
        <v>1343.5</v>
      </c>
      <c r="BB1272" s="12" t="s">
        <v>79</v>
      </c>
      <c r="BC1272" s="12" t="s">
        <v>2342</v>
      </c>
      <c r="BJ1272" s="12">
        <f t="shared" si="138"/>
        <v>0</v>
      </c>
      <c r="BK1272" s="12">
        <f t="shared" si="139"/>
        <v>0</v>
      </c>
      <c r="CM1272" s="3" t="s">
        <v>2343</v>
      </c>
      <c r="CQ1272" s="3" t="str">
        <f>CONCATENATE(baseURL!$A$1,baseURL!$B$1,"+Acetyl",baseURL!$C$1,".",C1272,".",L1272,".pkl&amp;seq=",BC1272)</f>
        <v>http://proteomics.broadinstitute.org/millscripts/viewfeed.pl?side=xl&amp;cycle=1&amp;fixedMods=iaaC+Acetyl&amp;file=msdataSM/iPRG2012_nd/cpick_in/iPRG2012_nd.1343.5.2.pkl&amp;seq=STDVAAAQAQSK</v>
      </c>
    </row>
    <row r="1273" spans="1:95" x14ac:dyDescent="0.2">
      <c r="A1273" s="3">
        <v>2895</v>
      </c>
      <c r="B1273" s="2" t="s">
        <v>2347</v>
      </c>
      <c r="C1273" s="2" t="s">
        <v>2348</v>
      </c>
      <c r="D1273" s="3">
        <v>2845</v>
      </c>
      <c r="E1273" s="3">
        <v>2843</v>
      </c>
      <c r="F1273" s="3">
        <v>28235</v>
      </c>
      <c r="G1273" s="3">
        <v>4186</v>
      </c>
      <c r="H1273" s="3">
        <v>15.3142</v>
      </c>
      <c r="I1273" s="30">
        <v>607.23969999999997</v>
      </c>
      <c r="J1273" s="30">
        <v>607.23959379999997</v>
      </c>
      <c r="K1273" s="30">
        <v>1.1E-4</v>
      </c>
      <c r="L1273" s="3">
        <v>2</v>
      </c>
      <c r="M1273" s="3">
        <v>2</v>
      </c>
      <c r="N1273" s="10">
        <f t="shared" si="133"/>
        <v>1</v>
      </c>
      <c r="O1273" s="35">
        <v>2</v>
      </c>
      <c r="P1273" s="17"/>
      <c r="Q1273" s="40">
        <v>1213.47325</v>
      </c>
      <c r="R1273" s="40">
        <v>607.24026000000003</v>
      </c>
      <c r="S1273" s="18">
        <f t="shared" si="134"/>
        <v>-0.92220499356229246</v>
      </c>
      <c r="T1273" s="18">
        <f t="shared" si="135"/>
        <v>-1.0970945834006196</v>
      </c>
      <c r="U1273" s="18">
        <f t="shared" si="136"/>
        <v>-1.0868844566382385</v>
      </c>
      <c r="V1273" s="30">
        <v>607.2396</v>
      </c>
      <c r="Z1273" s="3" t="s">
        <v>47</v>
      </c>
      <c r="AB1273" s="12" t="s">
        <v>47</v>
      </c>
      <c r="AH1273" s="3" t="s">
        <v>48</v>
      </c>
      <c r="AL1273" s="3" t="s">
        <v>47</v>
      </c>
      <c r="AN1273" s="3" t="s">
        <v>48</v>
      </c>
      <c r="AP1273" s="3" t="s">
        <v>48</v>
      </c>
      <c r="AU1273" s="3">
        <v>0</v>
      </c>
      <c r="AV1273" s="3">
        <v>3</v>
      </c>
      <c r="AW1273" s="3">
        <v>1</v>
      </c>
      <c r="AX1273" s="3">
        <v>3</v>
      </c>
      <c r="AY1273" s="3">
        <v>100</v>
      </c>
      <c r="AZ1273" s="6" t="str">
        <f t="shared" si="137"/>
        <v>1344.10</v>
      </c>
      <c r="BC1273" s="12" t="s">
        <v>2349</v>
      </c>
      <c r="BF1273" s="12" t="s">
        <v>1468</v>
      </c>
      <c r="BJ1273" s="12">
        <f t="shared" si="138"/>
        <v>0</v>
      </c>
      <c r="BK1273" s="12">
        <f t="shared" si="139"/>
        <v>0</v>
      </c>
      <c r="CQ1273" s="3" t="str">
        <f>CONCATENATE(baseURL!$A$1,baseURL!$B$1,baseURL!$C$1,".",C1273,".",L1273,".pkl&amp;seq=",BC1273)</f>
        <v>http://proteomics.broadinstitute.org/millscripts/viewfeed.pl?side=xl&amp;cycle=1&amp;fixedMods=iaaC&amp;file=msdataSM/iPRG2012_nd/cpick_in/iPRG2012_nd.1344.10.2.pkl&amp;seq=GRGALVDsDDE</v>
      </c>
    </row>
    <row r="1274" spans="1:95" x14ac:dyDescent="0.2">
      <c r="A1274" s="3">
        <v>1966</v>
      </c>
      <c r="B1274" s="2" t="s">
        <v>2350</v>
      </c>
      <c r="C1274" s="2" t="s">
        <v>2351</v>
      </c>
      <c r="D1274" s="3">
        <v>2842</v>
      </c>
      <c r="E1274" s="3">
        <v>2840</v>
      </c>
      <c r="F1274" s="3">
        <v>28232</v>
      </c>
      <c r="G1274" s="3">
        <v>4183</v>
      </c>
      <c r="H1274" s="3">
        <v>15.309200000000001</v>
      </c>
      <c r="I1274" s="30">
        <v>491.26071999999999</v>
      </c>
      <c r="J1274" s="30">
        <v>491.26117970000001</v>
      </c>
      <c r="K1274" s="30">
        <v>-4.6000000000000001E-4</v>
      </c>
      <c r="L1274" s="3">
        <v>2</v>
      </c>
      <c r="M1274" s="3">
        <v>2</v>
      </c>
      <c r="N1274" s="10">
        <f t="shared" si="133"/>
        <v>1</v>
      </c>
      <c r="O1274" s="35">
        <v>2</v>
      </c>
      <c r="P1274" s="17"/>
      <c r="Q1274" s="40">
        <v>981.51523999999995</v>
      </c>
      <c r="R1274" s="40">
        <v>491.26125999999999</v>
      </c>
      <c r="S1274" s="18">
        <f t="shared" si="134"/>
        <v>-1.0992114460661382</v>
      </c>
      <c r="T1274" s="18">
        <f t="shared" si="135"/>
        <v>-0.16345681314085489</v>
      </c>
      <c r="U1274" s="18">
        <f t="shared" si="136"/>
        <v>-0.32569228030303626</v>
      </c>
      <c r="V1274" s="30">
        <v>491.2611</v>
      </c>
      <c r="W1274" s="3" t="s">
        <v>47</v>
      </c>
      <c r="X1274" s="3" t="s">
        <v>47</v>
      </c>
      <c r="Y1274" s="3" t="s">
        <v>47</v>
      </c>
      <c r="Z1274" s="3" t="s">
        <v>47</v>
      </c>
      <c r="AA1274" s="3" t="s">
        <v>47</v>
      </c>
      <c r="AB1274" s="12" t="s">
        <v>48</v>
      </c>
      <c r="AC1274" s="3" t="s">
        <v>47</v>
      </c>
      <c r="AD1274" s="3" t="s">
        <v>47</v>
      </c>
      <c r="AE1274" s="3" t="s">
        <v>47</v>
      </c>
      <c r="AI1274" s="3" t="s">
        <v>48</v>
      </c>
      <c r="AL1274" s="3" t="s">
        <v>52</v>
      </c>
      <c r="AM1274" s="3" t="s">
        <v>47</v>
      </c>
      <c r="AO1274" s="3" t="s">
        <v>47</v>
      </c>
      <c r="AU1274" s="3">
        <v>0</v>
      </c>
      <c r="AV1274" s="3">
        <v>10</v>
      </c>
      <c r="AW1274" s="3">
        <v>1</v>
      </c>
      <c r="AX1274" s="3">
        <v>10</v>
      </c>
      <c r="AY1274" s="3">
        <v>100</v>
      </c>
      <c r="AZ1274" s="6" t="str">
        <f t="shared" si="137"/>
        <v>1344.7</v>
      </c>
      <c r="BC1274" s="12" t="s">
        <v>2352</v>
      </c>
      <c r="BJ1274" s="12">
        <f t="shared" si="138"/>
        <v>0</v>
      </c>
      <c r="BK1274" s="12">
        <f t="shared" si="139"/>
        <v>0</v>
      </c>
      <c r="BP1274" s="3" t="s">
        <v>54</v>
      </c>
      <c r="BR1274" s="3" t="s">
        <v>54</v>
      </c>
      <c r="CQ1274" s="3" t="str">
        <f>CONCATENATE(baseURL!$A$1,baseURL!$B$1,baseURL!$C$1,".",C1274,".",L1274,".pkl&amp;seq=",BC1274,"&amp;varMods=Deamidated-N")</f>
        <v>http://proteomics.broadinstitute.org/millscripts/viewfeed.pl?side=xl&amp;cycle=1&amp;fixedMods=iaaC&amp;file=msdataSM/iPRG2012_nd/cpick_in/iPRG2012_nd.1344.7.2.pkl&amp;seq=LGHPAPnFK&amp;varMods=Deamidated-N</v>
      </c>
    </row>
    <row r="1275" spans="1:95" x14ac:dyDescent="0.2">
      <c r="A1275" s="3">
        <v>3368</v>
      </c>
      <c r="B1275" s="2" t="s">
        <v>2344</v>
      </c>
      <c r="C1275" s="2" t="s">
        <v>2345</v>
      </c>
      <c r="D1275" s="3">
        <v>2844</v>
      </c>
      <c r="E1275" s="3">
        <v>2842</v>
      </c>
      <c r="F1275" s="3">
        <v>28234</v>
      </c>
      <c r="G1275" s="3">
        <v>4185</v>
      </c>
      <c r="H1275" s="3">
        <v>15.3126</v>
      </c>
      <c r="I1275" s="30">
        <v>495.81432999999998</v>
      </c>
      <c r="J1275" s="30">
        <v>495.81345679999998</v>
      </c>
      <c r="K1275" s="30">
        <v>8.7000000000000001E-4</v>
      </c>
      <c r="L1275" s="3">
        <v>2</v>
      </c>
      <c r="M1275" s="3">
        <v>2</v>
      </c>
      <c r="N1275" s="10">
        <f t="shared" si="133"/>
        <v>1</v>
      </c>
      <c r="O1275" s="35">
        <v>2</v>
      </c>
      <c r="P1275" s="17"/>
      <c r="Q1275" s="40">
        <v>990.61937</v>
      </c>
      <c r="R1275" s="40">
        <v>495.81331999999998</v>
      </c>
      <c r="S1275" s="18">
        <f t="shared" si="134"/>
        <v>2.0370570117155165</v>
      </c>
      <c r="T1275" s="18">
        <f t="shared" si="135"/>
        <v>0.27591029625231206</v>
      </c>
      <c r="U1275" s="18">
        <f t="shared" si="136"/>
        <v>-0.44371538859856402</v>
      </c>
      <c r="V1275" s="30">
        <v>495.81310000000002</v>
      </c>
      <c r="W1275" s="3" t="s">
        <v>47</v>
      </c>
      <c r="X1275" s="3" t="s">
        <v>47</v>
      </c>
      <c r="Y1275" s="3" t="s">
        <v>47</v>
      </c>
      <c r="Z1275" s="3" t="s">
        <v>47</v>
      </c>
      <c r="AA1275" s="3" t="s">
        <v>47</v>
      </c>
      <c r="AB1275" s="12" t="s">
        <v>47</v>
      </c>
      <c r="AC1275" s="3" t="s">
        <v>47</v>
      </c>
      <c r="AE1275" s="3" t="s">
        <v>47</v>
      </c>
      <c r="AF1275" s="3" t="s">
        <v>47</v>
      </c>
      <c r="AG1275" s="3" t="s">
        <v>48</v>
      </c>
      <c r="AH1275" s="3" t="s">
        <v>47</v>
      </c>
      <c r="AK1275" s="3" t="s">
        <v>48</v>
      </c>
      <c r="AL1275" s="3" t="s">
        <v>47</v>
      </c>
      <c r="AM1275" s="3" t="s">
        <v>47</v>
      </c>
      <c r="AN1275" s="3" t="s">
        <v>47</v>
      </c>
      <c r="AU1275" s="3">
        <v>0</v>
      </c>
      <c r="AV1275" s="3">
        <v>13</v>
      </c>
      <c r="AW1275" s="3">
        <v>1</v>
      </c>
      <c r="AX1275" s="3">
        <v>13</v>
      </c>
      <c r="AY1275" s="3">
        <v>100</v>
      </c>
      <c r="AZ1275" s="6" t="str">
        <f t="shared" si="137"/>
        <v>1344.9</v>
      </c>
      <c r="BC1275" s="12" t="s">
        <v>2346</v>
      </c>
      <c r="BJ1275" s="12">
        <f t="shared" si="138"/>
        <v>0</v>
      </c>
      <c r="BK1275" s="12">
        <f t="shared" si="139"/>
        <v>0</v>
      </c>
      <c r="CQ1275" s="3" t="str">
        <f>CONCATENATE(baseURL!$A$1,baseURL!$B$1,baseURL!$C$1,".",C1275,".",L1275,".pkl&amp;seq=",BC1275)</f>
        <v>http://proteomics.broadinstitute.org/millscripts/viewfeed.pl?side=xl&amp;cycle=1&amp;fixedMods=iaaC&amp;file=msdataSM/iPRG2012_nd/cpick_in/iPRG2012_nd.1344.9.2.pkl&amp;seq=LTLTSTKVK</v>
      </c>
    </row>
    <row r="1276" spans="1:95" x14ac:dyDescent="0.2">
      <c r="A1276" s="3">
        <v>4401</v>
      </c>
      <c r="B1276" s="2" t="s">
        <v>2353</v>
      </c>
      <c r="C1276" s="2" t="s">
        <v>2354</v>
      </c>
      <c r="D1276" s="3">
        <v>2848</v>
      </c>
      <c r="E1276" s="3">
        <v>2846</v>
      </c>
      <c r="F1276" s="3">
        <v>28247</v>
      </c>
      <c r="G1276" s="3">
        <v>4190</v>
      </c>
      <c r="H1276" s="3">
        <v>15.327400000000001</v>
      </c>
      <c r="I1276" s="30">
        <v>444.26427999999999</v>
      </c>
      <c r="J1276" s="30">
        <v>444.26377489999999</v>
      </c>
      <c r="K1276" s="30">
        <v>5.1000000000000004E-4</v>
      </c>
      <c r="L1276" s="3">
        <v>2</v>
      </c>
      <c r="M1276" s="3">
        <v>2</v>
      </c>
      <c r="N1276" s="10">
        <f t="shared" si="133"/>
        <v>1</v>
      </c>
      <c r="O1276" s="35">
        <v>2</v>
      </c>
      <c r="P1276" s="17"/>
      <c r="Q1276" s="40">
        <v>887.51966000000004</v>
      </c>
      <c r="R1276" s="40">
        <v>444.26346999999998</v>
      </c>
      <c r="S1276" s="18">
        <f t="shared" si="134"/>
        <v>1.8232424106382406</v>
      </c>
      <c r="T1276" s="18">
        <f t="shared" si="135"/>
        <v>0.68630445803539064</v>
      </c>
      <c r="U1276" s="18">
        <f t="shared" si="136"/>
        <v>0.29261915235308922</v>
      </c>
      <c r="V1276" s="30">
        <v>444.2636</v>
      </c>
      <c r="W1276" s="3" t="s">
        <v>47</v>
      </c>
      <c r="X1276" s="3" t="s">
        <v>47</v>
      </c>
      <c r="Y1276" s="3" t="s">
        <v>47</v>
      </c>
      <c r="Z1276" s="3" t="s">
        <v>47</v>
      </c>
      <c r="AA1276" s="3" t="s">
        <v>47</v>
      </c>
      <c r="AB1276" s="12" t="s">
        <v>47</v>
      </c>
      <c r="AC1276" s="3" t="s">
        <v>47</v>
      </c>
      <c r="AD1276" s="3" t="s">
        <v>48</v>
      </c>
      <c r="AE1276" s="3" t="s">
        <v>47</v>
      </c>
      <c r="AF1276" s="3" t="s">
        <v>47</v>
      </c>
      <c r="AG1276" s="3" t="s">
        <v>47</v>
      </c>
      <c r="AH1276" s="3" t="s">
        <v>47</v>
      </c>
      <c r="AI1276" s="3" t="s">
        <v>48</v>
      </c>
      <c r="AK1276" s="3" t="s">
        <v>52</v>
      </c>
      <c r="AL1276" s="3" t="s">
        <v>48</v>
      </c>
      <c r="AM1276" s="3" t="s">
        <v>47</v>
      </c>
      <c r="AN1276" s="3" t="s">
        <v>48</v>
      </c>
      <c r="AU1276" s="3">
        <v>0</v>
      </c>
      <c r="AV1276" s="3">
        <v>12</v>
      </c>
      <c r="AW1276" s="3">
        <v>1</v>
      </c>
      <c r="AX1276" s="3">
        <v>12</v>
      </c>
      <c r="AY1276" s="3">
        <v>100</v>
      </c>
      <c r="AZ1276" s="6" t="str">
        <f t="shared" si="137"/>
        <v>1345.1</v>
      </c>
      <c r="BC1276" s="12" t="s">
        <v>2355</v>
      </c>
      <c r="BJ1276" s="12">
        <f t="shared" si="138"/>
        <v>0</v>
      </c>
      <c r="BK1276" s="12">
        <f t="shared" si="139"/>
        <v>0</v>
      </c>
      <c r="CQ1276" s="3" t="str">
        <f>CONCATENATE(baseURL!$A$1,baseURL!$B$1,baseURL!$C$1,".",C1276,".",L1276,".pkl&amp;seq=",BC1276)</f>
        <v>http://proteomics.broadinstitute.org/millscripts/viewfeed.pl?side=xl&amp;cycle=1&amp;fixedMods=iaaC&amp;file=msdataSM/iPRG2012_nd/cpick_in/iPRG2012_nd.1345.1.2.pkl&amp;seq=LLQEVASK</v>
      </c>
    </row>
    <row r="1277" spans="1:95" x14ac:dyDescent="0.2">
      <c r="A1277" s="3">
        <v>3406</v>
      </c>
      <c r="B1277" s="2" t="s">
        <v>2356</v>
      </c>
      <c r="C1277" s="2" t="s">
        <v>2357</v>
      </c>
      <c r="D1277" s="3">
        <v>2853</v>
      </c>
      <c r="E1277" s="3">
        <v>2851</v>
      </c>
      <c r="F1277" s="3">
        <v>28252</v>
      </c>
      <c r="G1277" s="3">
        <v>4195</v>
      </c>
      <c r="H1277" s="3">
        <v>15.3399</v>
      </c>
      <c r="I1277" s="30">
        <v>540.29597000000001</v>
      </c>
      <c r="J1277" s="30">
        <v>540.29542430000004</v>
      </c>
      <c r="K1277" s="30">
        <v>5.5000000000000003E-4</v>
      </c>
      <c r="L1277" s="3">
        <v>2</v>
      </c>
      <c r="M1277" s="3">
        <v>2</v>
      </c>
      <c r="N1277" s="10">
        <f t="shared" si="133"/>
        <v>1</v>
      </c>
      <c r="O1277" s="35">
        <v>2</v>
      </c>
      <c r="P1277" s="17"/>
      <c r="Q1277" s="40">
        <v>1079.58438</v>
      </c>
      <c r="R1277" s="40">
        <v>540.29583000000002</v>
      </c>
      <c r="S1277" s="18">
        <f t="shared" si="134"/>
        <v>0.25911730613873973</v>
      </c>
      <c r="T1277" s="18">
        <f t="shared" si="135"/>
        <v>-0.75088493647548382</v>
      </c>
      <c r="U1277" s="18">
        <f t="shared" si="136"/>
        <v>-1.1660278777295368</v>
      </c>
      <c r="V1277" s="30">
        <v>540.29520000000002</v>
      </c>
      <c r="W1277" s="3" t="s">
        <v>47</v>
      </c>
      <c r="X1277" s="3" t="s">
        <v>47</v>
      </c>
      <c r="Y1277" s="3" t="s">
        <v>47</v>
      </c>
      <c r="Z1277" s="3" t="s">
        <v>47</v>
      </c>
      <c r="AA1277" s="3" t="s">
        <v>47</v>
      </c>
      <c r="AB1277" s="12" t="s">
        <v>47</v>
      </c>
      <c r="AC1277" s="3" t="s">
        <v>47</v>
      </c>
      <c r="AE1277" s="3" t="s">
        <v>47</v>
      </c>
      <c r="AF1277" s="3" t="s">
        <v>48</v>
      </c>
      <c r="AG1277" s="3" t="s">
        <v>47</v>
      </c>
      <c r="AH1277" s="3" t="s">
        <v>47</v>
      </c>
      <c r="AI1277" s="3" t="s">
        <v>48</v>
      </c>
      <c r="AK1277" s="3" t="s">
        <v>48</v>
      </c>
      <c r="AL1277" s="3" t="s">
        <v>47</v>
      </c>
      <c r="AM1277" s="3" t="s">
        <v>47</v>
      </c>
      <c r="AN1277" s="3" t="s">
        <v>47</v>
      </c>
      <c r="AU1277" s="3">
        <v>0</v>
      </c>
      <c r="AV1277" s="3">
        <v>13</v>
      </c>
      <c r="AW1277" s="3">
        <v>1</v>
      </c>
      <c r="AX1277" s="3">
        <v>13</v>
      </c>
      <c r="AY1277" s="3">
        <v>100</v>
      </c>
      <c r="AZ1277" s="6" t="str">
        <f t="shared" si="137"/>
        <v>1345.6</v>
      </c>
      <c r="BC1277" s="12" t="s">
        <v>2358</v>
      </c>
      <c r="BJ1277" s="12">
        <f t="shared" si="138"/>
        <v>0</v>
      </c>
      <c r="BK1277" s="12">
        <f t="shared" si="139"/>
        <v>0</v>
      </c>
      <c r="CQ1277" s="3" t="str">
        <f>CONCATENATE(baseURL!$A$1,baseURL!$B$1,baseURL!$C$1,".",C1277,".",L1277,".pkl&amp;seq=",BC1277)</f>
        <v>http://proteomics.broadinstitute.org/millscripts/viewfeed.pl?side=xl&amp;cycle=1&amp;fixedMods=iaaC&amp;file=msdataSM/iPRG2012_nd/cpick_in/iPRG2012_nd.1345.6.2.pkl&amp;seq=GTLFVRGDSK</v>
      </c>
    </row>
    <row r="1278" spans="1:95" x14ac:dyDescent="0.2">
      <c r="A1278" s="3">
        <v>2823</v>
      </c>
      <c r="B1278" s="2" t="s">
        <v>2359</v>
      </c>
      <c r="C1278" s="2" t="s">
        <v>2360</v>
      </c>
      <c r="D1278" s="3">
        <v>2855</v>
      </c>
      <c r="E1278" s="3">
        <v>2853</v>
      </c>
      <c r="F1278" s="3">
        <v>28268</v>
      </c>
      <c r="G1278" s="3">
        <v>4198</v>
      </c>
      <c r="H1278" s="3">
        <v>15.3523</v>
      </c>
      <c r="I1278" s="30">
        <v>435.77989000000002</v>
      </c>
      <c r="J1278" s="30">
        <v>435.78006729999998</v>
      </c>
      <c r="K1278" s="30">
        <v>-1.8000000000000001E-4</v>
      </c>
      <c r="L1278" s="3">
        <v>2</v>
      </c>
      <c r="M1278" s="3">
        <v>2</v>
      </c>
      <c r="N1278" s="10">
        <f t="shared" si="133"/>
        <v>1</v>
      </c>
      <c r="O1278" s="35">
        <v>2</v>
      </c>
      <c r="P1278" s="17"/>
      <c r="Q1278" s="40">
        <v>870.55196000000001</v>
      </c>
      <c r="R1278" s="40">
        <v>435.77962000000002</v>
      </c>
      <c r="S1278" s="18">
        <f t="shared" si="134"/>
        <v>0.61957922676704469</v>
      </c>
      <c r="T1278" s="18">
        <f t="shared" si="135"/>
        <v>1.0264362522553709</v>
      </c>
      <c r="U1278" s="18">
        <f t="shared" si="136"/>
        <v>-4.5894757552793021E-2</v>
      </c>
      <c r="V1278" s="30">
        <v>435.77960000000002</v>
      </c>
      <c r="W1278" s="3" t="s">
        <v>47</v>
      </c>
      <c r="Z1278" s="3" t="s">
        <v>48</v>
      </c>
      <c r="AA1278" s="3" t="s">
        <v>47</v>
      </c>
      <c r="AB1278" s="12" t="s">
        <v>47</v>
      </c>
      <c r="AC1278" s="3" t="s">
        <v>47</v>
      </c>
      <c r="AD1278" s="3" t="s">
        <v>48</v>
      </c>
      <c r="AE1278" s="3" t="s">
        <v>47</v>
      </c>
      <c r="AF1278" s="3" t="s">
        <v>48</v>
      </c>
      <c r="AG1278" s="3" t="s">
        <v>48</v>
      </c>
      <c r="AI1278" s="3" t="s">
        <v>48</v>
      </c>
      <c r="AK1278" s="3" t="s">
        <v>52</v>
      </c>
      <c r="AM1278" s="3" t="s">
        <v>52</v>
      </c>
      <c r="AP1278" s="3" t="s">
        <v>52</v>
      </c>
      <c r="AU1278" s="3">
        <v>0</v>
      </c>
      <c r="AV1278" s="3">
        <v>5</v>
      </c>
      <c r="AW1278" s="3">
        <v>1</v>
      </c>
      <c r="AX1278" s="3">
        <v>5</v>
      </c>
      <c r="AY1278" s="3">
        <v>100</v>
      </c>
      <c r="AZ1278" s="6" t="str">
        <f t="shared" si="137"/>
        <v>1346.1</v>
      </c>
      <c r="BC1278" s="12" t="s">
        <v>2361</v>
      </c>
      <c r="BJ1278" s="12">
        <f t="shared" si="138"/>
        <v>0</v>
      </c>
      <c r="BK1278" s="12">
        <f t="shared" si="139"/>
        <v>0</v>
      </c>
      <c r="CQ1278" s="3" t="str">
        <f>CONCATENATE(baseURL!$A$1,baseURL!$B$1,baseURL!$C$1,".",C1278,".",L1278,".pkl&amp;seq=",BC1278)</f>
        <v>http://proteomics.broadinstitute.org/millscripts/viewfeed.pl?side=xl&amp;cycle=1&amp;fixedMods=iaaC&amp;file=msdataSM/iPRG2012_nd/cpick_in/iPRG2012_nd.1346.1.2.pkl&amp;seq=KAGLNLVR</v>
      </c>
    </row>
    <row r="1279" spans="1:95" x14ac:dyDescent="0.2">
      <c r="A1279" s="3">
        <v>4405</v>
      </c>
      <c r="B1279" s="2" t="s">
        <v>2362</v>
      </c>
      <c r="C1279" s="2" t="s">
        <v>2363</v>
      </c>
      <c r="D1279" s="3">
        <v>2859</v>
      </c>
      <c r="E1279" s="3">
        <v>2857</v>
      </c>
      <c r="F1279" s="3">
        <v>28272</v>
      </c>
      <c r="G1279" s="3">
        <v>4202</v>
      </c>
      <c r="H1279" s="3">
        <v>15.3598</v>
      </c>
      <c r="I1279" s="30">
        <v>535.32692999999995</v>
      </c>
      <c r="J1279" s="30">
        <v>535.32719429999997</v>
      </c>
      <c r="K1279" s="30">
        <v>-2.5999999999999998E-4</v>
      </c>
      <c r="L1279" s="3">
        <v>2</v>
      </c>
      <c r="M1279" s="3">
        <v>2</v>
      </c>
      <c r="N1279" s="10">
        <f t="shared" si="133"/>
        <v>1</v>
      </c>
      <c r="O1279" s="35">
        <v>2</v>
      </c>
      <c r="P1279" s="17"/>
      <c r="Q1279" s="40">
        <v>1069.6476500000001</v>
      </c>
      <c r="R1279" s="40">
        <v>535.32745999999997</v>
      </c>
      <c r="S1279" s="18">
        <f t="shared" si="134"/>
        <v>-0.99004822212206467</v>
      </c>
      <c r="T1279" s="18">
        <f t="shared" si="135"/>
        <v>-0.49633172189583613</v>
      </c>
      <c r="U1279" s="18">
        <f t="shared" si="136"/>
        <v>-0.67248558480557319</v>
      </c>
      <c r="V1279" s="30">
        <v>535.32709999999997</v>
      </c>
      <c r="W1279" s="3" t="s">
        <v>47</v>
      </c>
      <c r="X1279" s="3" t="s">
        <v>47</v>
      </c>
      <c r="Y1279" s="3" t="s">
        <v>47</v>
      </c>
      <c r="Z1279" s="3" t="s">
        <v>47</v>
      </c>
      <c r="AA1279" s="3" t="s">
        <v>48</v>
      </c>
      <c r="AB1279" s="12" t="s">
        <v>47</v>
      </c>
      <c r="AC1279" s="3" t="s">
        <v>47</v>
      </c>
      <c r="AD1279" s="3" t="s">
        <v>47</v>
      </c>
      <c r="AE1279" s="3" t="s">
        <v>47</v>
      </c>
      <c r="AF1279" s="3" t="s">
        <v>47</v>
      </c>
      <c r="AG1279" s="3" t="s">
        <v>47</v>
      </c>
      <c r="AH1279" s="3" t="s">
        <v>47</v>
      </c>
      <c r="AI1279" s="3" t="s">
        <v>48</v>
      </c>
      <c r="AK1279" s="3" t="s">
        <v>52</v>
      </c>
      <c r="AL1279" s="3" t="s">
        <v>47</v>
      </c>
      <c r="AM1279" s="3" t="s">
        <v>47</v>
      </c>
      <c r="AN1279" s="3" t="s">
        <v>47</v>
      </c>
      <c r="AU1279" s="3">
        <v>0</v>
      </c>
      <c r="AV1279" s="3">
        <v>14</v>
      </c>
      <c r="AW1279" s="3">
        <v>1</v>
      </c>
      <c r="AX1279" s="3">
        <v>14</v>
      </c>
      <c r="AY1279" s="3">
        <v>100</v>
      </c>
      <c r="AZ1279" s="6" t="str">
        <f t="shared" si="137"/>
        <v>1346.5</v>
      </c>
      <c r="BC1279" s="12" t="s">
        <v>2364</v>
      </c>
      <c r="BJ1279" s="12">
        <f t="shared" si="138"/>
        <v>0</v>
      </c>
      <c r="BK1279" s="12">
        <f t="shared" si="139"/>
        <v>0</v>
      </c>
      <c r="CQ1279" s="3" t="str">
        <f>CONCATENATE(baseURL!$A$1,baseURL!$B$1,baseURL!$C$1,".",C1279,".",L1279,".pkl&amp;seq=",BC1279)</f>
        <v>http://proteomics.broadinstitute.org/millscripts/viewfeed.pl?side=xl&amp;cycle=1&amp;fixedMods=iaaC&amp;file=msdataSM/iPRG2012_nd/cpick_in/iPRG2012_nd.1346.5.2.pkl&amp;seq=AQGVAVQLKR</v>
      </c>
    </row>
    <row r="1280" spans="1:95" x14ac:dyDescent="0.2">
      <c r="A1280" s="3">
        <v>3013</v>
      </c>
      <c r="B1280" s="2" t="s">
        <v>2365</v>
      </c>
      <c r="C1280" s="2" t="s">
        <v>2366</v>
      </c>
      <c r="D1280" s="3">
        <v>2860</v>
      </c>
      <c r="E1280" s="3">
        <v>2858</v>
      </c>
      <c r="F1280" s="3">
        <v>28273</v>
      </c>
      <c r="G1280" s="3">
        <v>4203</v>
      </c>
      <c r="H1280" s="3">
        <v>15.362299999999999</v>
      </c>
      <c r="I1280" s="30">
        <v>591.75463000000002</v>
      </c>
      <c r="J1280" s="30">
        <v>591.75453909999999</v>
      </c>
      <c r="K1280" s="30">
        <v>9.0000000000000006E-5</v>
      </c>
      <c r="L1280" s="3">
        <v>2</v>
      </c>
      <c r="M1280" s="3">
        <v>2</v>
      </c>
      <c r="N1280" s="10">
        <f t="shared" si="133"/>
        <v>1</v>
      </c>
      <c r="O1280" s="35">
        <v>2</v>
      </c>
      <c r="P1280" s="17"/>
      <c r="Q1280" s="40">
        <v>1182.5030400000001</v>
      </c>
      <c r="R1280" s="40">
        <v>591.75516000000005</v>
      </c>
      <c r="S1280" s="18">
        <f t="shared" si="134"/>
        <v>-0.89564069035937199</v>
      </c>
      <c r="T1280" s="18">
        <f t="shared" si="135"/>
        <v>-1.0492515182429503</v>
      </c>
      <c r="U1280" s="18">
        <f t="shared" si="136"/>
        <v>-0.94633733327152525</v>
      </c>
      <c r="V1280" s="30">
        <v>591.75459999999998</v>
      </c>
      <c r="W1280" s="3" t="s">
        <v>47</v>
      </c>
      <c r="X1280" s="3" t="s">
        <v>47</v>
      </c>
      <c r="Y1280" s="3" t="s">
        <v>47</v>
      </c>
      <c r="Z1280" s="3" t="s">
        <v>47</v>
      </c>
      <c r="AA1280" s="3" t="s">
        <v>47</v>
      </c>
      <c r="AB1280" s="12" t="s">
        <v>47</v>
      </c>
      <c r="AC1280" s="3" t="s">
        <v>47</v>
      </c>
      <c r="AD1280" s="3" t="s">
        <v>47</v>
      </c>
      <c r="AE1280" s="3" t="s">
        <v>47</v>
      </c>
      <c r="AF1280" s="3" t="s">
        <v>48</v>
      </c>
      <c r="AG1280" s="3" t="s">
        <v>47</v>
      </c>
      <c r="AH1280" s="3" t="s">
        <v>47</v>
      </c>
      <c r="AI1280" s="3" t="s">
        <v>48</v>
      </c>
      <c r="AK1280" s="3" t="s">
        <v>48</v>
      </c>
      <c r="AL1280" s="3" t="s">
        <v>47</v>
      </c>
      <c r="AM1280" s="3" t="s">
        <v>47</v>
      </c>
      <c r="AO1280" s="3" t="s">
        <v>47</v>
      </c>
      <c r="AP1280" s="3" t="s">
        <v>48</v>
      </c>
      <c r="AU1280" s="3">
        <v>0</v>
      </c>
      <c r="AV1280" s="3">
        <v>14</v>
      </c>
      <c r="AW1280" s="3">
        <v>1</v>
      </c>
      <c r="AX1280" s="3">
        <v>14</v>
      </c>
      <c r="AY1280" s="3">
        <v>100</v>
      </c>
      <c r="AZ1280" s="6" t="str">
        <f t="shared" si="137"/>
        <v>1346.6</v>
      </c>
      <c r="BC1280" s="12" t="s">
        <v>2367</v>
      </c>
      <c r="BJ1280" s="12">
        <f t="shared" si="138"/>
        <v>2</v>
      </c>
      <c r="BK1280" s="12">
        <f t="shared" si="139"/>
        <v>0</v>
      </c>
      <c r="CQ1280" s="3" t="str">
        <f>CONCATENATE(baseURL!$A$1,baseURL!$B$1,baseURL!$C$1,".",C1280,".",L1280,".pkl&amp;seq=",BC1280)</f>
        <v>http://proteomics.broadinstitute.org/millscripts/viewfeed.pl?side=xl&amp;cycle=1&amp;fixedMods=iaaC&amp;file=msdataSM/iPRG2012_nd/cpick_in/iPRG2012_nd.1346.6.2.pkl&amp;seq=YGLCGPNGCGK</v>
      </c>
    </row>
    <row r="1281" spans="1:95" x14ac:dyDescent="0.2">
      <c r="A1281" s="3">
        <v>1432</v>
      </c>
      <c r="B1281" s="2" t="s">
        <v>2371</v>
      </c>
      <c r="C1281" s="2" t="s">
        <v>2372</v>
      </c>
      <c r="D1281" s="3">
        <v>2866</v>
      </c>
      <c r="E1281" s="3">
        <v>2864</v>
      </c>
      <c r="F1281" s="3">
        <v>28292</v>
      </c>
      <c r="G1281" s="3">
        <v>4210</v>
      </c>
      <c r="H1281" s="3">
        <v>15.382</v>
      </c>
      <c r="I1281" s="30">
        <v>479.54284000000001</v>
      </c>
      <c r="J1281" s="30">
        <v>480.2590098</v>
      </c>
      <c r="K1281" s="30">
        <v>-0.71616999999999997</v>
      </c>
      <c r="L1281" s="3">
        <v>3</v>
      </c>
      <c r="M1281" s="3">
        <v>2</v>
      </c>
      <c r="N1281" s="10">
        <f t="shared" si="133"/>
        <v>-1</v>
      </c>
      <c r="O1281" s="35">
        <v>2</v>
      </c>
      <c r="P1281" s="17"/>
      <c r="Q1281" s="40">
        <v>959.51563999999996</v>
      </c>
      <c r="R1281" s="40">
        <v>480.26146</v>
      </c>
      <c r="S1281" s="18">
        <f t="shared" si="134"/>
        <v>-1496.3099475023193</v>
      </c>
      <c r="T1281" s="18">
        <f t="shared" si="135"/>
        <v>-5.1018043379920668</v>
      </c>
      <c r="U1281" s="18">
        <f t="shared" si="136"/>
        <v>-5.1222098895568875</v>
      </c>
      <c r="V1281" s="30">
        <v>480.25900000000001</v>
      </c>
      <c r="X1281" s="3" t="s">
        <v>47</v>
      </c>
      <c r="Y1281" s="3" t="s">
        <v>47</v>
      </c>
      <c r="Z1281" s="3" t="s">
        <v>48</v>
      </c>
      <c r="AA1281" s="3" t="s">
        <v>47</v>
      </c>
      <c r="AB1281" s="12" t="s">
        <v>48</v>
      </c>
      <c r="AC1281" s="3" t="s">
        <v>48</v>
      </c>
      <c r="AH1281" s="3" t="s">
        <v>47</v>
      </c>
      <c r="AK1281" s="3" t="s">
        <v>52</v>
      </c>
      <c r="AL1281" s="3" t="s">
        <v>48</v>
      </c>
      <c r="AU1281" s="3">
        <v>0</v>
      </c>
      <c r="AV1281" s="3">
        <v>4</v>
      </c>
      <c r="AW1281" s="3">
        <v>1</v>
      </c>
      <c r="AX1281" s="3">
        <v>4</v>
      </c>
      <c r="AY1281" s="3">
        <v>100</v>
      </c>
      <c r="AZ1281" s="6" t="str">
        <f t="shared" si="137"/>
        <v>1347.4</v>
      </c>
      <c r="BC1281" s="12" t="s">
        <v>2333</v>
      </c>
      <c r="BJ1281" s="12">
        <f t="shared" si="138"/>
        <v>0</v>
      </c>
      <c r="BK1281" s="12">
        <f t="shared" si="139"/>
        <v>0</v>
      </c>
      <c r="CQ1281" s="3" t="str">
        <f>CONCATENATE(baseURL!$A$1,baseURL!$B$1,baseURL!$C$1,".",C1281,".",L1281,".pkl&amp;seq=",BC1281)</f>
        <v>http://proteomics.broadinstitute.org/millscripts/viewfeed.pl?side=xl&amp;cycle=1&amp;fixedMods=iaaC&amp;file=msdataSM/iPRG2012_nd/cpick_in/iPRG2012_nd.1347.4.3.pkl&amp;seq=QLNASLADK</v>
      </c>
    </row>
    <row r="1282" spans="1:95" x14ac:dyDescent="0.2">
      <c r="A1282" s="3">
        <v>2341</v>
      </c>
      <c r="B1282" s="2" t="s">
        <v>2373</v>
      </c>
      <c r="C1282" s="2" t="s">
        <v>2365</v>
      </c>
      <c r="D1282" s="3">
        <v>2869</v>
      </c>
      <c r="E1282" s="3">
        <v>2867</v>
      </c>
      <c r="F1282" s="3">
        <v>28295</v>
      </c>
      <c r="G1282" s="3">
        <v>4213</v>
      </c>
      <c r="H1282" s="3">
        <v>15.387</v>
      </c>
      <c r="I1282" s="30">
        <v>505.78604999999999</v>
      </c>
      <c r="J1282" s="30">
        <v>505.78558370000002</v>
      </c>
      <c r="K1282" s="30">
        <v>4.6999999999999999E-4</v>
      </c>
      <c r="L1282" s="3">
        <v>0</v>
      </c>
      <c r="M1282" s="3">
        <v>2</v>
      </c>
      <c r="N1282" s="10">
        <f t="shared" ref="N1282:N1345" si="140">IF(AND(M1282&gt;0,L1282&gt;0), IF(M1282=L1282,1,-1), 1)</f>
        <v>1</v>
      </c>
      <c r="O1282" s="35">
        <v>2</v>
      </c>
      <c r="P1282" s="17"/>
      <c r="Q1282" s="40">
        <v>1010.56292</v>
      </c>
      <c r="R1282" s="40">
        <v>505.7851</v>
      </c>
      <c r="S1282" s="18">
        <f t="shared" ref="S1282:S1345" si="141">1000000*(I1282-R1282)/R1282</f>
        <v>1.8782680628371697</v>
      </c>
      <c r="T1282" s="18">
        <f t="shared" ref="T1282:T1345" si="142">1000000*(J1282-R1282)/R1282</f>
        <v>0.95633501267230181</v>
      </c>
      <c r="U1282" s="18">
        <f t="shared" ref="U1282:U1345" si="143">1000000*(V1282-R1282)/R1282</f>
        <v>0.98856213832352235</v>
      </c>
      <c r="V1282" s="30">
        <v>505.78559999999999</v>
      </c>
      <c r="W1282" s="3" t="s">
        <v>47</v>
      </c>
      <c r="Z1282" s="3" t="s">
        <v>47</v>
      </c>
      <c r="AA1282" s="3" t="s">
        <v>47</v>
      </c>
      <c r="AB1282" s="12" t="s">
        <v>47</v>
      </c>
      <c r="AC1282" s="3" t="s">
        <v>47</v>
      </c>
      <c r="AE1282" s="3" t="s">
        <v>48</v>
      </c>
      <c r="AF1282" s="3" t="s">
        <v>48</v>
      </c>
      <c r="AG1282" s="3" t="s">
        <v>52</v>
      </c>
      <c r="AH1282" s="3" t="s">
        <v>48</v>
      </c>
      <c r="AI1282" s="3" t="s">
        <v>48</v>
      </c>
      <c r="AK1282" s="3" t="s">
        <v>52</v>
      </c>
      <c r="AL1282" s="3" t="s">
        <v>52</v>
      </c>
      <c r="AM1282" s="3" t="s">
        <v>48</v>
      </c>
      <c r="AU1282" s="3">
        <v>0</v>
      </c>
      <c r="AV1282" s="3">
        <v>5</v>
      </c>
      <c r="AW1282" s="3">
        <v>1</v>
      </c>
      <c r="AX1282" s="3">
        <v>5</v>
      </c>
      <c r="AY1282" s="3">
        <v>100</v>
      </c>
      <c r="AZ1282" s="6" t="str">
        <f t="shared" ref="AZ1282:AZ1345" si="144">HYPERLINK(CQ1282,C1282)</f>
        <v>1347.7</v>
      </c>
      <c r="BC1282" s="12" t="s">
        <v>2374</v>
      </c>
      <c r="BJ1282" s="12">
        <f t="shared" ref="BJ1282:BJ1345" si="145">LEN(BC1282)-LEN(SUBSTITUTE(BC1282,"C",""))</f>
        <v>0</v>
      </c>
      <c r="BK1282" s="12">
        <f t="shared" ref="BK1282:BK1345" si="146">LEN(BC1282)-LEN(SUBSTITUTE(BC1282,"c",""))</f>
        <v>0</v>
      </c>
      <c r="CQ1282" s="3" t="str">
        <f>CONCATENATE(baseURL!$A$1,baseURL!$B$1,baseURL!$C$1,".",C1282,".",L1282,".pkl&amp;seq=",BC1282)</f>
        <v>http://proteomics.broadinstitute.org/millscripts/viewfeed.pl?side=xl&amp;cycle=1&amp;fixedMods=iaaC&amp;file=msdataSM/iPRG2012_nd/cpick_in/iPRG2012_nd.1347.7.0.pkl&amp;seq=AVGAHSDLLK</v>
      </c>
    </row>
    <row r="1283" spans="1:95" x14ac:dyDescent="0.2">
      <c r="A1283" s="3">
        <v>7116</v>
      </c>
      <c r="B1283" s="2" t="s">
        <v>2375</v>
      </c>
      <c r="C1283" s="2" t="s">
        <v>2376</v>
      </c>
      <c r="D1283" s="3">
        <v>2870</v>
      </c>
      <c r="E1283" s="3">
        <v>2868</v>
      </c>
      <c r="F1283" s="3">
        <v>28296</v>
      </c>
      <c r="G1283" s="3">
        <v>4214</v>
      </c>
      <c r="H1283" s="3">
        <v>15.3895</v>
      </c>
      <c r="I1283" s="30">
        <v>552.25864000000001</v>
      </c>
      <c r="J1283" s="30">
        <v>552.25869169999999</v>
      </c>
      <c r="K1283" s="30">
        <v>-5.0000000000000002E-5</v>
      </c>
      <c r="L1283" s="3">
        <v>3</v>
      </c>
      <c r="M1283" s="3">
        <v>3</v>
      </c>
      <c r="N1283" s="10">
        <f t="shared" si="140"/>
        <v>1</v>
      </c>
      <c r="O1283" s="35">
        <v>3</v>
      </c>
      <c r="P1283" s="17"/>
      <c r="Q1283" s="40">
        <v>1654.76106</v>
      </c>
      <c r="R1283" s="40">
        <v>552.25854000000004</v>
      </c>
      <c r="S1283" s="18">
        <f t="shared" si="141"/>
        <v>0.18107461040783171</v>
      </c>
      <c r="T1283" s="18">
        <f t="shared" si="142"/>
        <v>0.27469018396109574</v>
      </c>
      <c r="U1283" s="18">
        <f t="shared" si="143"/>
        <v>-1.8831759486943374</v>
      </c>
      <c r="V1283" s="30">
        <v>552.25750000000005</v>
      </c>
      <c r="Y1283" s="3" t="s">
        <v>47</v>
      </c>
      <c r="AA1283" s="3" t="s">
        <v>47</v>
      </c>
      <c r="AB1283" s="12" t="s">
        <v>47</v>
      </c>
      <c r="AC1283" s="3" t="s">
        <v>47</v>
      </c>
      <c r="AF1283" s="3" t="s">
        <v>48</v>
      </c>
      <c r="AG1283" s="3" t="s">
        <v>47</v>
      </c>
      <c r="AH1283" s="3" t="s">
        <v>48</v>
      </c>
      <c r="AL1283" s="3" t="s">
        <v>48</v>
      </c>
      <c r="AU1283" s="3">
        <v>0</v>
      </c>
      <c r="AV1283" s="3">
        <v>5</v>
      </c>
      <c r="AW1283" s="3">
        <v>1</v>
      </c>
      <c r="AX1283" s="3">
        <v>5</v>
      </c>
      <c r="AY1283" s="3">
        <v>100</v>
      </c>
      <c r="AZ1283" s="6" t="str">
        <f t="shared" si="144"/>
        <v>1347.8</v>
      </c>
      <c r="BC1283" s="12" t="s">
        <v>2377</v>
      </c>
      <c r="BJ1283" s="12">
        <f t="shared" si="145"/>
        <v>3</v>
      </c>
      <c r="BK1283" s="12">
        <f t="shared" si="146"/>
        <v>0</v>
      </c>
      <c r="CQ1283" s="3" t="str">
        <f>CONCATENATE(baseURL!$A$1,baseURL!$B$1,baseURL!$C$1,".",C1283,".",L1283,".pkl&amp;seq=",BC1283)</f>
        <v>http://proteomics.broadinstitute.org/millscripts/viewfeed.pl?side=xl&amp;cycle=1&amp;fixedMods=iaaC&amp;file=msdataSM/iPRG2012_nd/cpick_in/iPRG2012_nd.1347.8.3.pkl&amp;seq=RGAAGLWTCSCCKK</v>
      </c>
    </row>
    <row r="1284" spans="1:95" x14ac:dyDescent="0.2">
      <c r="A1284" s="3">
        <v>2397</v>
      </c>
      <c r="B1284" s="2" t="s">
        <v>2368</v>
      </c>
      <c r="C1284" s="2" t="s">
        <v>2369</v>
      </c>
      <c r="D1284" s="3">
        <v>2871</v>
      </c>
      <c r="E1284" s="3">
        <v>2869</v>
      </c>
      <c r="F1284" s="3">
        <v>28297</v>
      </c>
      <c r="G1284" s="3">
        <v>4215</v>
      </c>
      <c r="H1284" s="3">
        <v>15.391999999999999</v>
      </c>
      <c r="I1284" s="30">
        <v>562.83001999999999</v>
      </c>
      <c r="J1284" s="30">
        <v>562.82946909999998</v>
      </c>
      <c r="K1284" s="30">
        <v>5.5000000000000003E-4</v>
      </c>
      <c r="L1284" s="3">
        <v>2</v>
      </c>
      <c r="M1284" s="3">
        <v>2</v>
      </c>
      <c r="N1284" s="10">
        <f t="shared" si="140"/>
        <v>1</v>
      </c>
      <c r="O1284" s="35">
        <v>2</v>
      </c>
      <c r="P1284" s="17"/>
      <c r="Q1284" s="40">
        <v>1124.65347</v>
      </c>
      <c r="R1284" s="40">
        <v>562.83037000000002</v>
      </c>
      <c r="S1284" s="18">
        <f t="shared" si="141"/>
        <v>-0.62185699045669773</v>
      </c>
      <c r="T1284" s="18">
        <f t="shared" si="142"/>
        <v>-1.6006598933765583</v>
      </c>
      <c r="U1284" s="18">
        <f t="shared" si="143"/>
        <v>-2.0787790822337673</v>
      </c>
      <c r="V1284" s="30">
        <v>562.82920000000001</v>
      </c>
      <c r="W1284" s="3" t="s">
        <v>47</v>
      </c>
      <c r="Z1284" s="3" t="s">
        <v>48</v>
      </c>
      <c r="AA1284" s="3" t="s">
        <v>47</v>
      </c>
      <c r="AB1284" s="12" t="s">
        <v>47</v>
      </c>
      <c r="AC1284" s="3" t="s">
        <v>52</v>
      </c>
      <c r="AD1284" s="3" t="s">
        <v>47</v>
      </c>
      <c r="AE1284" s="3" t="s">
        <v>48</v>
      </c>
      <c r="AF1284" s="3" t="s">
        <v>48</v>
      </c>
      <c r="AH1284" s="3" t="s">
        <v>48</v>
      </c>
      <c r="AK1284" s="3" t="s">
        <v>52</v>
      </c>
      <c r="AL1284" s="3" t="s">
        <v>52</v>
      </c>
      <c r="AP1284" s="3" t="s">
        <v>52</v>
      </c>
      <c r="AU1284" s="3">
        <v>0</v>
      </c>
      <c r="AV1284" s="3">
        <v>4</v>
      </c>
      <c r="AW1284" s="3">
        <v>1</v>
      </c>
      <c r="AX1284" s="3">
        <v>4</v>
      </c>
      <c r="AY1284" s="3">
        <v>100</v>
      </c>
      <c r="AZ1284" s="6" t="str">
        <f t="shared" si="144"/>
        <v>1347.9</v>
      </c>
      <c r="BC1284" s="12" t="s">
        <v>2370</v>
      </c>
      <c r="BJ1284" s="12">
        <f t="shared" si="145"/>
        <v>0</v>
      </c>
      <c r="BK1284" s="12">
        <f t="shared" si="146"/>
        <v>0</v>
      </c>
      <c r="CQ1284" s="3" t="str">
        <f>CONCATENATE(baseURL!$A$1,baseURL!$B$1,baseURL!$C$1,".",C1284,".",L1284,".pkl&amp;seq=",BC1284)</f>
        <v>http://proteomics.broadinstitute.org/millscripts/viewfeed.pl?side=xl&amp;cycle=1&amp;fixedMods=iaaC&amp;file=msdataSM/iPRG2012_nd/cpick_in/iPRG2012_nd.1347.9.2.pkl&amp;seq=LNRPPVSVSR</v>
      </c>
    </row>
    <row r="1285" spans="1:95" x14ac:dyDescent="0.2">
      <c r="A1285" s="3">
        <v>3063</v>
      </c>
      <c r="B1285" s="2" t="s">
        <v>2385</v>
      </c>
      <c r="C1285" s="2" t="s">
        <v>2386</v>
      </c>
      <c r="D1285" s="3">
        <v>2878</v>
      </c>
      <c r="E1285" s="3">
        <v>2876</v>
      </c>
      <c r="F1285" s="3">
        <v>28316</v>
      </c>
      <c r="G1285" s="3">
        <v>4223</v>
      </c>
      <c r="H1285" s="3">
        <v>15.411899999999999</v>
      </c>
      <c r="I1285" s="30">
        <v>486.22852999999998</v>
      </c>
      <c r="J1285" s="30">
        <v>486.22761120000001</v>
      </c>
      <c r="K1285" s="30">
        <v>9.2000000000000003E-4</v>
      </c>
      <c r="L1285" s="3">
        <v>2</v>
      </c>
      <c r="M1285" s="3">
        <v>2</v>
      </c>
      <c r="N1285" s="10">
        <f t="shared" si="140"/>
        <v>1</v>
      </c>
      <c r="O1285" s="35">
        <v>2</v>
      </c>
      <c r="P1285" s="17"/>
      <c r="Q1285" s="40">
        <v>971.44689000000005</v>
      </c>
      <c r="R1285" s="40">
        <v>486.22708</v>
      </c>
      <c r="S1285" s="18">
        <f t="shared" si="141"/>
        <v>2.9821457084971095</v>
      </c>
      <c r="T1285" s="18">
        <f t="shared" si="142"/>
        <v>1.0924936554576974</v>
      </c>
      <c r="U1285" s="18">
        <f t="shared" si="143"/>
        <v>1.06945915063909</v>
      </c>
      <c r="V1285" s="30">
        <v>486.2276</v>
      </c>
      <c r="X1285" s="3" t="s">
        <v>47</v>
      </c>
      <c r="Y1285" s="3" t="s">
        <v>47</v>
      </c>
      <c r="Z1285" s="3" t="s">
        <v>47</v>
      </c>
      <c r="AA1285" s="3" t="s">
        <v>47</v>
      </c>
      <c r="AB1285" s="12" t="s">
        <v>48</v>
      </c>
      <c r="AC1285" s="3" t="s">
        <v>47</v>
      </c>
      <c r="AF1285" s="3" t="s">
        <v>48</v>
      </c>
      <c r="AG1285" s="3" t="s">
        <v>52</v>
      </c>
      <c r="AH1285" s="3" t="s">
        <v>48</v>
      </c>
      <c r="AI1285" s="3" t="s">
        <v>48</v>
      </c>
      <c r="AL1285" s="3" t="s">
        <v>48</v>
      </c>
      <c r="AM1285" s="3" t="s">
        <v>47</v>
      </c>
      <c r="AU1285" s="3">
        <v>0</v>
      </c>
      <c r="AV1285" s="3">
        <v>6</v>
      </c>
      <c r="AW1285" s="3">
        <v>1</v>
      </c>
      <c r="AX1285" s="3">
        <v>6</v>
      </c>
      <c r="AY1285" s="3">
        <v>100</v>
      </c>
      <c r="AZ1285" s="6" t="str">
        <f t="shared" si="144"/>
        <v>1348.7</v>
      </c>
      <c r="BC1285" s="12" t="s">
        <v>2387</v>
      </c>
      <c r="BJ1285" s="12">
        <f t="shared" si="145"/>
        <v>0</v>
      </c>
      <c r="BK1285" s="12">
        <f t="shared" si="146"/>
        <v>0</v>
      </c>
      <c r="CQ1285" s="3" t="str">
        <f>CONCATENATE(baseURL!$A$1,baseURL!$B$1,baseURL!$C$1,".",C1285,".",L1285,".pkl&amp;seq=",BC1285)</f>
        <v>http://proteomics.broadinstitute.org/millscripts/viewfeed.pl?side=xl&amp;cycle=1&amp;fixedMods=iaaC&amp;file=msdataSM/iPRG2012_nd/cpick_in/iPRG2012_nd.1348.7.2.pkl&amp;seq=EYFEAANK</v>
      </c>
    </row>
    <row r="1286" spans="1:95" x14ac:dyDescent="0.2">
      <c r="A1286" s="3">
        <v>6056</v>
      </c>
      <c r="B1286" s="2" t="s">
        <v>2378</v>
      </c>
      <c r="C1286" s="2" t="s">
        <v>2375</v>
      </c>
      <c r="D1286" s="3">
        <v>2880</v>
      </c>
      <c r="E1286" s="3">
        <v>2878</v>
      </c>
      <c r="F1286" s="3">
        <v>28318</v>
      </c>
      <c r="G1286" s="3">
        <v>4225</v>
      </c>
      <c r="H1286" s="3">
        <v>15.4152</v>
      </c>
      <c r="I1286" s="30">
        <v>503.90697</v>
      </c>
      <c r="J1286" s="30">
        <v>503.9062371</v>
      </c>
      <c r="K1286" s="30">
        <v>7.2999999999999996E-4</v>
      </c>
      <c r="L1286" s="3">
        <v>3</v>
      </c>
      <c r="M1286" s="3">
        <v>3</v>
      </c>
      <c r="N1286" s="10">
        <f t="shared" si="140"/>
        <v>1</v>
      </c>
      <c r="O1286" s="35">
        <v>3</v>
      </c>
      <c r="P1286" s="17"/>
      <c r="Q1286" s="40">
        <v>1509.7035900000001</v>
      </c>
      <c r="R1286" s="40">
        <v>503.90604999999999</v>
      </c>
      <c r="S1286" s="18">
        <f t="shared" si="141"/>
        <v>1.8257371587576761</v>
      </c>
      <c r="T1286" s="18">
        <f t="shared" si="142"/>
        <v>0.37129937218476067</v>
      </c>
      <c r="U1286" s="18">
        <f t="shared" si="143"/>
        <v>-0.29767453678952721</v>
      </c>
      <c r="V1286" s="30">
        <v>503.90589999999997</v>
      </c>
      <c r="W1286" s="3" t="s">
        <v>47</v>
      </c>
      <c r="X1286" s="3" t="s">
        <v>47</v>
      </c>
      <c r="Y1286" s="3" t="s">
        <v>47</v>
      </c>
      <c r="Z1286" s="3" t="s">
        <v>47</v>
      </c>
      <c r="AA1286" s="3" t="s">
        <v>47</v>
      </c>
      <c r="AB1286" s="12" t="s">
        <v>47</v>
      </c>
      <c r="AC1286" s="3" t="s">
        <v>47</v>
      </c>
      <c r="AD1286" s="3" t="s">
        <v>47</v>
      </c>
      <c r="AE1286" s="3" t="s">
        <v>47</v>
      </c>
      <c r="AF1286" s="3" t="s">
        <v>48</v>
      </c>
      <c r="AG1286" s="3" t="s">
        <v>48</v>
      </c>
      <c r="AH1286" s="3" t="s">
        <v>47</v>
      </c>
      <c r="AI1286" s="3" t="s">
        <v>47</v>
      </c>
      <c r="AL1286" s="3" t="s">
        <v>48</v>
      </c>
      <c r="AU1286" s="3">
        <v>0</v>
      </c>
      <c r="AV1286" s="3">
        <v>11</v>
      </c>
      <c r="AW1286" s="3">
        <v>1</v>
      </c>
      <c r="AX1286" s="3">
        <v>11</v>
      </c>
      <c r="AY1286" s="3">
        <v>100</v>
      </c>
      <c r="AZ1286" s="6" t="str">
        <f t="shared" si="144"/>
        <v>1348.9</v>
      </c>
      <c r="BC1286" s="12" t="s">
        <v>2379</v>
      </c>
      <c r="BJ1286" s="12">
        <f t="shared" si="145"/>
        <v>0</v>
      </c>
      <c r="BK1286" s="12">
        <f t="shared" si="146"/>
        <v>0</v>
      </c>
      <c r="CQ1286" s="3" t="str">
        <f>CONCATENATE(baseURL!$A$1,baseURL!$B$1,baseURL!$C$1,".",C1286,".",L1286,".pkl&amp;seq=",BC1286)</f>
        <v>http://proteomics.broadinstitute.org/millscripts/viewfeed.pl?side=xl&amp;cycle=1&amp;fixedMods=iaaC&amp;file=msdataSM/iPRG2012_nd/cpick_in/iPRG2012_nd.1348.9.3.pkl&amp;seq=SKQEASQMAAMAEK</v>
      </c>
    </row>
    <row r="1287" spans="1:95" x14ac:dyDescent="0.2">
      <c r="A1287" s="3">
        <v>2190</v>
      </c>
      <c r="B1287" s="2" t="s">
        <v>2388</v>
      </c>
      <c r="C1287" s="2" t="s">
        <v>2389</v>
      </c>
      <c r="D1287" s="3">
        <v>2883</v>
      </c>
      <c r="E1287" s="3">
        <v>2881</v>
      </c>
      <c r="F1287" s="3">
        <v>28332</v>
      </c>
      <c r="G1287" s="3">
        <v>4229</v>
      </c>
      <c r="H1287" s="3">
        <v>15.4282</v>
      </c>
      <c r="I1287" s="30">
        <v>418.72971999999999</v>
      </c>
      <c r="J1287" s="30">
        <v>418.72922729999999</v>
      </c>
      <c r="K1287" s="30">
        <v>4.8999999999999998E-4</v>
      </c>
      <c r="L1287" s="3">
        <v>4</v>
      </c>
      <c r="M1287" s="3">
        <v>4</v>
      </c>
      <c r="N1287" s="10">
        <f t="shared" si="140"/>
        <v>1</v>
      </c>
      <c r="O1287" s="35">
        <v>4</v>
      </c>
      <c r="P1287" s="17"/>
      <c r="Q1287" s="40">
        <v>1671.8911900000001</v>
      </c>
      <c r="R1287" s="40">
        <v>418.72825</v>
      </c>
      <c r="S1287" s="18">
        <f t="shared" si="141"/>
        <v>3.5106301043300254</v>
      </c>
      <c r="T1287" s="18">
        <f t="shared" si="142"/>
        <v>2.3339719734414635</v>
      </c>
      <c r="U1287" s="18">
        <f t="shared" si="143"/>
        <v>1.791137808309482</v>
      </c>
      <c r="V1287" s="30">
        <v>418.72899999999998</v>
      </c>
      <c r="W1287" s="3" t="s">
        <v>47</v>
      </c>
      <c r="Y1287" s="3" t="s">
        <v>48</v>
      </c>
      <c r="Z1287" s="3" t="s">
        <v>47</v>
      </c>
      <c r="AA1287" s="3" t="s">
        <v>47</v>
      </c>
      <c r="AC1287" s="3" t="s">
        <v>48</v>
      </c>
      <c r="AE1287" s="3" t="s">
        <v>47</v>
      </c>
      <c r="AG1287" s="3" t="s">
        <v>48</v>
      </c>
      <c r="AL1287" s="3" t="s">
        <v>52</v>
      </c>
      <c r="AU1287" s="3">
        <v>0</v>
      </c>
      <c r="AV1287" s="3">
        <v>4</v>
      </c>
      <c r="AW1287" s="3">
        <v>1</v>
      </c>
      <c r="AX1287" s="3">
        <v>4</v>
      </c>
      <c r="AY1287" s="3">
        <v>100</v>
      </c>
      <c r="AZ1287" s="6" t="str">
        <f t="shared" si="144"/>
        <v>1349.2</v>
      </c>
      <c r="BC1287" s="12" t="s">
        <v>2390</v>
      </c>
      <c r="BJ1287" s="12">
        <f t="shared" si="145"/>
        <v>0</v>
      </c>
      <c r="BK1287" s="12">
        <f t="shared" si="146"/>
        <v>0</v>
      </c>
      <c r="CQ1287" s="3" t="str">
        <f>CONCATENATE(baseURL!$A$1,baseURL!$B$1,baseURL!$C$1,".",C1287,".",L1287,".pkl&amp;seq=",BC1287)</f>
        <v>http://proteomics.broadinstitute.org/millscripts/viewfeed.pl?side=xl&amp;cycle=1&amp;fixedMods=iaaC&amp;file=msdataSM/iPRG2012_nd/cpick_in/iPRG2012_nd.1349.2.4.pkl&amp;seq=LEDVTPVPSDSTRKK</v>
      </c>
    </row>
    <row r="1288" spans="1:95" x14ac:dyDescent="0.2">
      <c r="A1288" s="3">
        <v>37</v>
      </c>
      <c r="B1288" s="2" t="s">
        <v>2391</v>
      </c>
      <c r="C1288" s="2" t="s">
        <v>2392</v>
      </c>
      <c r="D1288" s="3">
        <v>2884</v>
      </c>
      <c r="E1288" s="3">
        <v>2882</v>
      </c>
      <c r="F1288" s="3">
        <v>28333</v>
      </c>
      <c r="G1288" s="3">
        <v>4230</v>
      </c>
      <c r="H1288" s="3">
        <v>15.4298</v>
      </c>
      <c r="I1288" s="30">
        <v>422.72575000000001</v>
      </c>
      <c r="J1288" s="30">
        <v>422.72392189999999</v>
      </c>
      <c r="K1288" s="30">
        <v>1.83E-3</v>
      </c>
      <c r="L1288" s="3">
        <v>2</v>
      </c>
      <c r="M1288" s="3">
        <v>2</v>
      </c>
      <c r="N1288" s="10">
        <f t="shared" si="140"/>
        <v>1</v>
      </c>
      <c r="O1288" s="35">
        <v>2</v>
      </c>
      <c r="P1288" s="17"/>
      <c r="Q1288" s="40">
        <v>844.44106999999997</v>
      </c>
      <c r="R1288" s="40">
        <v>422.72417999999999</v>
      </c>
      <c r="S1288" s="18">
        <f t="shared" si="141"/>
        <v>3.7140056668042276</v>
      </c>
      <c r="T1288" s="18">
        <f t="shared" si="142"/>
        <v>-0.61056360673850052</v>
      </c>
      <c r="U1288" s="18">
        <f t="shared" si="143"/>
        <v>-1.3720530489019334</v>
      </c>
      <c r="V1288" s="30">
        <v>422.72359999999998</v>
      </c>
      <c r="W1288" s="3" t="s">
        <v>47</v>
      </c>
      <c r="AA1288" s="3" t="s">
        <v>47</v>
      </c>
      <c r="AB1288" s="12" t="s">
        <v>47</v>
      </c>
      <c r="AD1288" s="3" t="s">
        <v>47</v>
      </c>
      <c r="AF1288" s="3" t="s">
        <v>47</v>
      </c>
      <c r="AG1288" s="3" t="s">
        <v>48</v>
      </c>
      <c r="AH1288" s="3" t="s">
        <v>48</v>
      </c>
      <c r="AI1288" s="3" t="s">
        <v>48</v>
      </c>
      <c r="AJ1288" s="3" t="s">
        <v>52</v>
      </c>
      <c r="AK1288" s="3" t="s">
        <v>52</v>
      </c>
      <c r="AL1288" s="3" t="s">
        <v>48</v>
      </c>
      <c r="AM1288" s="3" t="s">
        <v>48</v>
      </c>
      <c r="AO1288" s="3" t="s">
        <v>48</v>
      </c>
      <c r="AP1288" s="3" t="s">
        <v>48</v>
      </c>
      <c r="AU1288" s="3">
        <v>0</v>
      </c>
      <c r="AV1288" s="3">
        <v>5</v>
      </c>
      <c r="AW1288" s="3">
        <v>1</v>
      </c>
      <c r="AX1288" s="3">
        <v>5</v>
      </c>
      <c r="AY1288" s="3">
        <v>100</v>
      </c>
      <c r="AZ1288" s="6" t="str">
        <f t="shared" si="144"/>
        <v>1349.3</v>
      </c>
      <c r="BB1288" s="12" t="s">
        <v>79</v>
      </c>
      <c r="BC1288" s="12" t="s">
        <v>2303</v>
      </c>
      <c r="BJ1288" s="12">
        <f t="shared" si="145"/>
        <v>0</v>
      </c>
      <c r="BK1288" s="12">
        <f t="shared" si="146"/>
        <v>0</v>
      </c>
      <c r="CQ1288" s="3" t="str">
        <f>CONCATENATE(baseURL!$A$1,baseURL!$B$1,"+Acetyl",baseURL!$C$1,".",C1288,".",L1288,".pkl&amp;seq=",BC1288)</f>
        <v>http://proteomics.broadinstitute.org/millscripts/viewfeed.pl?side=xl&amp;cycle=1&amp;fixedMods=iaaC+Acetyl&amp;file=msdataSM/iPRG2012_nd/cpick_in/iPRG2012_nd.1349.3.2.pkl&amp;seq=SLPETQK</v>
      </c>
    </row>
    <row r="1289" spans="1:95" x14ac:dyDescent="0.2">
      <c r="A1289" s="3">
        <v>5163</v>
      </c>
      <c r="B1289" s="2" t="s">
        <v>2393</v>
      </c>
      <c r="C1289" s="2" t="s">
        <v>2388</v>
      </c>
      <c r="D1289" s="3">
        <v>2892</v>
      </c>
      <c r="E1289" s="3">
        <v>2890</v>
      </c>
      <c r="F1289" s="3">
        <v>28354</v>
      </c>
      <c r="G1289" s="3">
        <v>4239</v>
      </c>
      <c r="H1289" s="3">
        <v>15.4595</v>
      </c>
      <c r="I1289" s="30">
        <v>469.59701999999999</v>
      </c>
      <c r="J1289" s="30">
        <v>469.59705209999998</v>
      </c>
      <c r="K1289" s="30">
        <v>-3.0000000000000001E-5</v>
      </c>
      <c r="L1289" s="3">
        <v>3</v>
      </c>
      <c r="M1289" s="3">
        <v>3</v>
      </c>
      <c r="N1289" s="10">
        <f t="shared" si="140"/>
        <v>1</v>
      </c>
      <c r="O1289" s="35">
        <v>3</v>
      </c>
      <c r="P1289" s="17"/>
      <c r="Q1289" s="40">
        <v>1406.77504</v>
      </c>
      <c r="R1289" s="40">
        <v>469.59652999999997</v>
      </c>
      <c r="S1289" s="18">
        <f t="shared" si="141"/>
        <v>1.0434489369276732</v>
      </c>
      <c r="T1289" s="18">
        <f t="shared" si="142"/>
        <v>1.1118054897295775</v>
      </c>
      <c r="U1289" s="18">
        <f t="shared" si="143"/>
        <v>0.78791042180864912</v>
      </c>
      <c r="V1289" s="30">
        <v>469.59690000000001</v>
      </c>
      <c r="W1289" s="3" t="s">
        <v>47</v>
      </c>
      <c r="X1289" s="3" t="s">
        <v>47</v>
      </c>
      <c r="Y1289" s="3" t="s">
        <v>47</v>
      </c>
      <c r="Z1289" s="3" t="s">
        <v>47</v>
      </c>
      <c r="AA1289" s="3" t="s">
        <v>47</v>
      </c>
      <c r="AB1289" s="12" t="s">
        <v>47</v>
      </c>
      <c r="AC1289" s="3" t="s">
        <v>47</v>
      </c>
      <c r="AD1289" s="3" t="s">
        <v>47</v>
      </c>
      <c r="AE1289" s="3" t="s">
        <v>47</v>
      </c>
      <c r="AF1289" s="3" t="s">
        <v>47</v>
      </c>
      <c r="AG1289" s="3" t="s">
        <v>47</v>
      </c>
      <c r="AH1289" s="3" t="s">
        <v>47</v>
      </c>
      <c r="AI1289" s="3" t="s">
        <v>47</v>
      </c>
      <c r="AJ1289" s="3" t="s">
        <v>47</v>
      </c>
      <c r="AK1289" s="3" t="s">
        <v>47</v>
      </c>
      <c r="AL1289" s="3" t="s">
        <v>47</v>
      </c>
      <c r="AM1289" s="3" t="s">
        <v>47</v>
      </c>
      <c r="AN1289" s="3" t="s">
        <v>47</v>
      </c>
      <c r="AU1289" s="3">
        <v>0</v>
      </c>
      <c r="AV1289" s="3">
        <v>18</v>
      </c>
      <c r="AW1289" s="3">
        <v>1</v>
      </c>
      <c r="AX1289" s="3">
        <v>18</v>
      </c>
      <c r="AY1289" s="3">
        <v>100</v>
      </c>
      <c r="AZ1289" s="6" t="str">
        <f t="shared" si="144"/>
        <v>1350.3</v>
      </c>
      <c r="BC1289" s="12" t="s">
        <v>2394</v>
      </c>
      <c r="BJ1289" s="12">
        <f t="shared" si="145"/>
        <v>0</v>
      </c>
      <c r="BK1289" s="12">
        <f t="shared" si="146"/>
        <v>0</v>
      </c>
      <c r="CQ1289" s="3" t="str">
        <f>CONCATENATE(baseURL!$A$1,baseURL!$B$1,baseURL!$C$1,".",C1289,".",L1289,".pkl&amp;seq=",BC1289)</f>
        <v>http://proteomics.broadinstitute.org/millscripts/viewfeed.pl?side=xl&amp;cycle=1&amp;fixedMods=iaaC&amp;file=msdataSM/iPRG2012_nd/cpick_in/iPRG2012_nd.1350.3.3.pkl&amp;seq=AAQLEASKAFSKR</v>
      </c>
    </row>
    <row r="1290" spans="1:95" x14ac:dyDescent="0.2">
      <c r="A1290" s="3">
        <v>3395</v>
      </c>
      <c r="B1290" s="2" t="s">
        <v>2396</v>
      </c>
      <c r="C1290" s="2" t="s">
        <v>2397</v>
      </c>
      <c r="D1290" s="3">
        <v>2894</v>
      </c>
      <c r="E1290" s="3">
        <v>2892</v>
      </c>
      <c r="F1290" s="3">
        <v>28356</v>
      </c>
      <c r="G1290" s="3">
        <v>4241</v>
      </c>
      <c r="H1290" s="3">
        <v>15.466200000000001</v>
      </c>
      <c r="I1290" s="30">
        <v>605.80632000000003</v>
      </c>
      <c r="J1290" s="30">
        <v>605.80690689999994</v>
      </c>
      <c r="K1290" s="30">
        <v>-5.9000000000000003E-4</v>
      </c>
      <c r="L1290" s="3">
        <v>2</v>
      </c>
      <c r="M1290" s="3">
        <v>2</v>
      </c>
      <c r="N1290" s="10">
        <f t="shared" si="140"/>
        <v>1</v>
      </c>
      <c r="O1290" s="35">
        <v>2</v>
      </c>
      <c r="P1290" s="17"/>
      <c r="Q1290" s="40">
        <v>1210.6062400000001</v>
      </c>
      <c r="R1290" s="40">
        <v>605.80676000000005</v>
      </c>
      <c r="S1290" s="18">
        <f t="shared" si="141"/>
        <v>-0.72630420965585651</v>
      </c>
      <c r="T1290" s="18">
        <f t="shared" si="142"/>
        <v>0.24248656434700872</v>
      </c>
      <c r="U1290" s="18">
        <f t="shared" si="143"/>
        <v>-0.26411062176127942</v>
      </c>
      <c r="V1290" s="30">
        <v>605.8066</v>
      </c>
      <c r="W1290" s="3" t="s">
        <v>47</v>
      </c>
      <c r="X1290" s="3" t="s">
        <v>47</v>
      </c>
      <c r="Y1290" s="3" t="s">
        <v>47</v>
      </c>
      <c r="Z1290" s="3" t="s">
        <v>47</v>
      </c>
      <c r="AA1290" s="3" t="s">
        <v>48</v>
      </c>
      <c r="AB1290" s="12" t="s">
        <v>47</v>
      </c>
      <c r="AC1290" s="3" t="s">
        <v>47</v>
      </c>
      <c r="AE1290" s="3" t="s">
        <v>47</v>
      </c>
      <c r="AF1290" s="3" t="s">
        <v>47</v>
      </c>
      <c r="AG1290" s="3" t="s">
        <v>48</v>
      </c>
      <c r="AH1290" s="3" t="s">
        <v>47</v>
      </c>
      <c r="AI1290" s="3" t="s">
        <v>48</v>
      </c>
      <c r="AJ1290" s="3" t="s">
        <v>52</v>
      </c>
      <c r="AK1290" s="3" t="s">
        <v>47</v>
      </c>
      <c r="AL1290" s="3" t="s">
        <v>47</v>
      </c>
      <c r="AM1290" s="3" t="s">
        <v>47</v>
      </c>
      <c r="AN1290" s="3" t="s">
        <v>47</v>
      </c>
      <c r="AU1290" s="3">
        <v>0</v>
      </c>
      <c r="AV1290" s="3">
        <v>13</v>
      </c>
      <c r="AW1290" s="3">
        <v>1</v>
      </c>
      <c r="AX1290" s="3">
        <v>13</v>
      </c>
      <c r="AY1290" s="3">
        <v>100</v>
      </c>
      <c r="AZ1290" s="6" t="str">
        <f t="shared" si="144"/>
        <v>1350.5</v>
      </c>
      <c r="BC1290" s="12" t="s">
        <v>2398</v>
      </c>
      <c r="BJ1290" s="12">
        <f t="shared" si="145"/>
        <v>0</v>
      </c>
      <c r="BK1290" s="12">
        <f t="shared" si="146"/>
        <v>0</v>
      </c>
      <c r="CQ1290" s="3" t="str">
        <f>CONCATENATE(baseURL!$A$1,baseURL!$B$1,baseURL!$C$1,".",C1290,".",L1290,".pkl&amp;seq=",BC1290)</f>
        <v>http://proteomics.broadinstitute.org/millscripts/viewfeed.pl?side=xl&amp;cycle=1&amp;fixedMods=iaaC&amp;file=msdataSM/iPRG2012_nd/cpick_in/iPRG2012_nd.1350.5.2.pkl&amp;seq=QALYTRATASE</v>
      </c>
    </row>
    <row r="1291" spans="1:95" x14ac:dyDescent="0.2">
      <c r="A1291" s="3">
        <v>1440</v>
      </c>
      <c r="B1291" s="2" t="s">
        <v>2399</v>
      </c>
      <c r="C1291" s="2" t="s">
        <v>2400</v>
      </c>
      <c r="D1291" s="3">
        <v>2895</v>
      </c>
      <c r="E1291" s="3">
        <v>2893</v>
      </c>
      <c r="F1291" s="3">
        <v>28373</v>
      </c>
      <c r="G1291" s="3">
        <v>4243</v>
      </c>
      <c r="H1291" s="3">
        <v>15.4758</v>
      </c>
      <c r="I1291" s="30">
        <v>430.23178000000001</v>
      </c>
      <c r="J1291" s="30">
        <v>430.23046570000002</v>
      </c>
      <c r="K1291" s="30">
        <v>1.31E-3</v>
      </c>
      <c r="L1291" s="3">
        <v>2</v>
      </c>
      <c r="M1291" s="3">
        <v>2</v>
      </c>
      <c r="N1291" s="10">
        <f t="shared" si="140"/>
        <v>1</v>
      </c>
      <c r="O1291" s="35">
        <v>2</v>
      </c>
      <c r="P1291" s="17"/>
      <c r="Q1291" s="40">
        <v>859.45196999999996</v>
      </c>
      <c r="R1291" s="40">
        <v>430.22962000000001</v>
      </c>
      <c r="S1291" s="18">
        <f t="shared" si="141"/>
        <v>5.0205748270039905</v>
      </c>
      <c r="T1291" s="18">
        <f t="shared" si="142"/>
        <v>1.9656945052121098</v>
      </c>
      <c r="U1291" s="18">
        <f t="shared" si="143"/>
        <v>2.0454193739499082</v>
      </c>
      <c r="V1291" s="30">
        <v>430.23050000000001</v>
      </c>
      <c r="X1291" s="3" t="s">
        <v>47</v>
      </c>
      <c r="Y1291" s="3" t="s">
        <v>47</v>
      </c>
      <c r="AA1291" s="3" t="s">
        <v>47</v>
      </c>
      <c r="AC1291" s="3" t="s">
        <v>52</v>
      </c>
      <c r="AE1291" s="3" t="s">
        <v>52</v>
      </c>
      <c r="AF1291" s="3" t="s">
        <v>48</v>
      </c>
      <c r="AK1291" s="3" t="s">
        <v>52</v>
      </c>
      <c r="AL1291" s="3" t="s">
        <v>52</v>
      </c>
      <c r="AP1291" s="3" t="s">
        <v>52</v>
      </c>
      <c r="AU1291" s="3">
        <v>0</v>
      </c>
      <c r="AV1291" s="3">
        <v>3</v>
      </c>
      <c r="AW1291" s="3">
        <v>1</v>
      </c>
      <c r="AX1291" s="3">
        <v>3</v>
      </c>
      <c r="AY1291" s="3">
        <v>100</v>
      </c>
      <c r="AZ1291" s="6" t="str">
        <f t="shared" si="144"/>
        <v>1351.1</v>
      </c>
      <c r="BC1291" s="12" t="s">
        <v>2401</v>
      </c>
      <c r="BJ1291" s="12">
        <f t="shared" si="145"/>
        <v>0</v>
      </c>
      <c r="BK1291" s="12">
        <f t="shared" si="146"/>
        <v>0</v>
      </c>
      <c r="CQ1291" s="3" t="str">
        <f>CONCATENATE(baseURL!$A$1,baseURL!$B$1,baseURL!$C$1,".",C1291,".",L1291,".pkl&amp;seq=",BC1291)</f>
        <v>http://proteomics.broadinstitute.org/millscripts/viewfeed.pl?side=xl&amp;cycle=1&amp;fixedMods=iaaC&amp;file=msdataSM/iPRG2012_nd/cpick_in/iPRG2012_nd.1351.1.2.pkl&amp;seq=AEELLER</v>
      </c>
    </row>
    <row r="1292" spans="1:95" x14ac:dyDescent="0.2">
      <c r="A1292" s="3">
        <v>2572</v>
      </c>
      <c r="B1292" s="2" t="s">
        <v>2402</v>
      </c>
      <c r="C1292" s="2" t="s">
        <v>2403</v>
      </c>
      <c r="D1292" s="3">
        <v>2896</v>
      </c>
      <c r="E1292" s="3">
        <v>2894</v>
      </c>
      <c r="F1292" s="3">
        <v>28374</v>
      </c>
      <c r="G1292" s="3">
        <v>4244</v>
      </c>
      <c r="H1292" s="3">
        <v>15.478300000000001</v>
      </c>
      <c r="I1292" s="30">
        <v>435.22188</v>
      </c>
      <c r="J1292" s="30">
        <v>435.78006729999998</v>
      </c>
      <c r="K1292" s="30">
        <v>-0.55818999999999996</v>
      </c>
      <c r="L1292" s="3">
        <v>3</v>
      </c>
      <c r="M1292" s="3">
        <v>2</v>
      </c>
      <c r="N1292" s="10">
        <f t="shared" si="140"/>
        <v>-1</v>
      </c>
      <c r="O1292" s="35">
        <v>2</v>
      </c>
      <c r="P1292" s="17"/>
      <c r="Q1292" s="40">
        <v>870.55196000000001</v>
      </c>
      <c r="R1292" s="40">
        <v>435.77962000000002</v>
      </c>
      <c r="S1292" s="18">
        <f t="shared" si="141"/>
        <v>-1279.8671034685465</v>
      </c>
      <c r="T1292" s="18">
        <f t="shared" si="142"/>
        <v>1.0264362522553709</v>
      </c>
      <c r="U1292" s="18">
        <f t="shared" si="143"/>
        <v>-4.5894757552793021E-2</v>
      </c>
      <c r="V1292" s="30">
        <v>435.77960000000002</v>
      </c>
      <c r="W1292" s="3" t="s">
        <v>47</v>
      </c>
      <c r="Z1292" s="3" t="s">
        <v>47</v>
      </c>
      <c r="AA1292" s="3" t="s">
        <v>65</v>
      </c>
      <c r="AB1292" s="12" t="s">
        <v>47</v>
      </c>
      <c r="AC1292" s="3" t="s">
        <v>47</v>
      </c>
      <c r="AD1292" s="3" t="s">
        <v>52</v>
      </c>
      <c r="AE1292" s="3" t="s">
        <v>47</v>
      </c>
      <c r="AF1292" s="3" t="s">
        <v>47</v>
      </c>
      <c r="AG1292" s="3" t="s">
        <v>65</v>
      </c>
      <c r="AH1292" s="3" t="s">
        <v>47</v>
      </c>
      <c r="AI1292" s="3" t="s">
        <v>47</v>
      </c>
      <c r="AK1292" s="3" t="s">
        <v>47</v>
      </c>
      <c r="AL1292" s="3" t="s">
        <v>48</v>
      </c>
      <c r="AN1292" s="3" t="s">
        <v>48</v>
      </c>
      <c r="AU1292" s="3">
        <v>2</v>
      </c>
      <c r="AV1292" s="3">
        <v>9</v>
      </c>
      <c r="AW1292" s="3">
        <v>1</v>
      </c>
      <c r="AX1292" s="3">
        <v>9</v>
      </c>
      <c r="AY1292" s="3">
        <v>100</v>
      </c>
      <c r="AZ1292" s="6" t="str">
        <f t="shared" si="144"/>
        <v>1351.2</v>
      </c>
      <c r="BC1292" s="12" t="s">
        <v>2361</v>
      </c>
      <c r="BJ1292" s="12">
        <f t="shared" si="145"/>
        <v>0</v>
      </c>
      <c r="BK1292" s="12">
        <f t="shared" si="146"/>
        <v>0</v>
      </c>
      <c r="BW1292" s="3" t="s">
        <v>2404</v>
      </c>
      <c r="CC1292" s="3" t="s">
        <v>2405</v>
      </c>
      <c r="CQ1292" s="3" t="str">
        <f>CONCATENATE(baseURL!$A$1,baseURL!$B$1,baseURL!$C$1,".",C1292,".",L1292,".pkl&amp;seq=",BC1292)</f>
        <v>http://proteomics.broadinstitute.org/millscripts/viewfeed.pl?side=xl&amp;cycle=1&amp;fixedMods=iaaC&amp;file=msdataSM/iPRG2012_nd/cpick_in/iPRG2012_nd.1351.2.3.pkl&amp;seq=KAGLNLVR</v>
      </c>
    </row>
    <row r="1293" spans="1:95" x14ac:dyDescent="0.2">
      <c r="A1293" s="3">
        <v>4694</v>
      </c>
      <c r="B1293" s="2" t="s">
        <v>2406</v>
      </c>
      <c r="C1293" s="2" t="s">
        <v>2393</v>
      </c>
      <c r="D1293" s="3">
        <v>2898</v>
      </c>
      <c r="E1293" s="3">
        <v>2896</v>
      </c>
      <c r="F1293" s="3">
        <v>28376</v>
      </c>
      <c r="G1293" s="3">
        <v>4246</v>
      </c>
      <c r="H1293" s="3">
        <v>15.4833</v>
      </c>
      <c r="I1293" s="30">
        <v>464.59377999999998</v>
      </c>
      <c r="J1293" s="30">
        <v>464.59362090000002</v>
      </c>
      <c r="K1293" s="30">
        <v>1.6000000000000001E-4</v>
      </c>
      <c r="L1293" s="3">
        <v>3</v>
      </c>
      <c r="M1293" s="3">
        <v>3</v>
      </c>
      <c r="N1293" s="10">
        <f t="shared" si="140"/>
        <v>1</v>
      </c>
      <c r="O1293" s="35">
        <v>3</v>
      </c>
      <c r="P1293" s="17"/>
      <c r="Q1293" s="40">
        <v>1391.76414</v>
      </c>
      <c r="R1293" s="40">
        <v>464.59289999999999</v>
      </c>
      <c r="S1293" s="18">
        <f t="shared" si="141"/>
        <v>1.8941313997590297</v>
      </c>
      <c r="T1293" s="18">
        <f t="shared" si="142"/>
        <v>1.5516810524504312</v>
      </c>
      <c r="U1293" s="18">
        <f t="shared" si="143"/>
        <v>0.6457266136404165</v>
      </c>
      <c r="V1293" s="30">
        <v>464.59320000000002</v>
      </c>
      <c r="W1293" s="3" t="s">
        <v>47</v>
      </c>
      <c r="X1293" s="3" t="s">
        <v>47</v>
      </c>
      <c r="Y1293" s="3" t="s">
        <v>47</v>
      </c>
      <c r="Z1293" s="3" t="s">
        <v>47</v>
      </c>
      <c r="AA1293" s="3" t="s">
        <v>47</v>
      </c>
      <c r="AB1293" s="12" t="s">
        <v>47</v>
      </c>
      <c r="AC1293" s="3" t="s">
        <v>47</v>
      </c>
      <c r="AD1293" s="3" t="s">
        <v>47</v>
      </c>
      <c r="AE1293" s="3" t="s">
        <v>47</v>
      </c>
      <c r="AF1293" s="3" t="s">
        <v>48</v>
      </c>
      <c r="AG1293" s="3" t="s">
        <v>47</v>
      </c>
      <c r="AH1293" s="3" t="s">
        <v>47</v>
      </c>
      <c r="AI1293" s="3" t="s">
        <v>47</v>
      </c>
      <c r="AJ1293" s="3" t="s">
        <v>47</v>
      </c>
      <c r="AL1293" s="3" t="s">
        <v>47</v>
      </c>
      <c r="AM1293" s="3" t="s">
        <v>47</v>
      </c>
      <c r="AN1293" s="3" t="s">
        <v>47</v>
      </c>
      <c r="AU1293" s="3">
        <v>0</v>
      </c>
      <c r="AV1293" s="3">
        <v>16</v>
      </c>
      <c r="AW1293" s="3">
        <v>1</v>
      </c>
      <c r="AX1293" s="3">
        <v>16</v>
      </c>
      <c r="AY1293" s="3">
        <v>100</v>
      </c>
      <c r="AZ1293" s="6" t="str">
        <f t="shared" si="144"/>
        <v>1351.4</v>
      </c>
      <c r="BC1293" s="12" t="s">
        <v>2382</v>
      </c>
      <c r="BJ1293" s="12">
        <f t="shared" si="145"/>
        <v>0</v>
      </c>
      <c r="BK1293" s="12">
        <f t="shared" si="146"/>
        <v>0</v>
      </c>
      <c r="CQ1293" s="3" t="str">
        <f>CONCATENATE(baseURL!$A$1,baseURL!$B$1,baseURL!$C$1,".",C1293,".",L1293,".pkl&amp;seq=",BC1293)</f>
        <v>http://proteomics.broadinstitute.org/millscripts/viewfeed.pl?side=xl&amp;cycle=1&amp;fixedMods=iaaC&amp;file=msdataSM/iPRG2012_nd/cpick_in/iPRG2012_nd.1351.4.3.pkl&amp;seq=LAAPENEKPAPVR</v>
      </c>
    </row>
    <row r="1294" spans="1:95" x14ac:dyDescent="0.2">
      <c r="A1294" s="3">
        <v>4285</v>
      </c>
      <c r="B1294" s="2" t="s">
        <v>2407</v>
      </c>
      <c r="C1294" s="2" t="s">
        <v>2408</v>
      </c>
      <c r="D1294" s="3">
        <v>2904</v>
      </c>
      <c r="E1294" s="3">
        <v>2902</v>
      </c>
      <c r="F1294" s="3">
        <v>28415</v>
      </c>
      <c r="G1294" s="3">
        <v>4254</v>
      </c>
      <c r="H1294" s="3">
        <v>15.5253</v>
      </c>
      <c r="I1294" s="30">
        <v>413.19945000000001</v>
      </c>
      <c r="J1294" s="30">
        <v>413.19875519999999</v>
      </c>
      <c r="K1294" s="30">
        <v>6.8999999999999997E-4</v>
      </c>
      <c r="L1294" s="3">
        <v>2</v>
      </c>
      <c r="M1294" s="3">
        <v>2</v>
      </c>
      <c r="N1294" s="10">
        <f t="shared" si="140"/>
        <v>1</v>
      </c>
      <c r="O1294" s="35">
        <v>2</v>
      </c>
      <c r="P1294" s="17"/>
      <c r="Q1294" s="40">
        <v>825.38897999999995</v>
      </c>
      <c r="R1294" s="40">
        <v>413.19812999999999</v>
      </c>
      <c r="S1294" s="18">
        <f t="shared" si="141"/>
        <v>3.1945933540916123</v>
      </c>
      <c r="T1294" s="18">
        <f t="shared" si="142"/>
        <v>1.5130755795089605</v>
      </c>
      <c r="U1294" s="18">
        <f t="shared" si="143"/>
        <v>1.1374688457740016</v>
      </c>
      <c r="V1294" s="30">
        <v>413.1986</v>
      </c>
      <c r="W1294" s="3" t="s">
        <v>47</v>
      </c>
      <c r="X1294" s="3" t="s">
        <v>47</v>
      </c>
      <c r="Y1294" s="3" t="s">
        <v>47</v>
      </c>
      <c r="Z1294" s="3" t="s">
        <v>47</v>
      </c>
      <c r="AA1294" s="3" t="s">
        <v>47</v>
      </c>
      <c r="AB1294" s="12" t="s">
        <v>47</v>
      </c>
      <c r="AC1294" s="3" t="s">
        <v>47</v>
      </c>
      <c r="AD1294" s="3" t="s">
        <v>47</v>
      </c>
      <c r="AF1294" s="3" t="s">
        <v>47</v>
      </c>
      <c r="AG1294" s="3" t="s">
        <v>47</v>
      </c>
      <c r="AH1294" s="3" t="s">
        <v>47</v>
      </c>
      <c r="AI1294" s="3" t="s">
        <v>47</v>
      </c>
      <c r="AJ1294" s="3" t="s">
        <v>47</v>
      </c>
      <c r="AK1294" s="3" t="s">
        <v>47</v>
      </c>
      <c r="AL1294" s="3" t="s">
        <v>48</v>
      </c>
      <c r="AN1294" s="3" t="s">
        <v>48</v>
      </c>
      <c r="AU1294" s="3">
        <v>0</v>
      </c>
      <c r="AV1294" s="3">
        <v>14</v>
      </c>
      <c r="AW1294" s="3">
        <v>1</v>
      </c>
      <c r="AX1294" s="3">
        <v>14</v>
      </c>
      <c r="AY1294" s="3">
        <v>100</v>
      </c>
      <c r="AZ1294" s="6" t="str">
        <f t="shared" si="144"/>
        <v>1353.1</v>
      </c>
      <c r="BC1294" s="12" t="s">
        <v>2327</v>
      </c>
      <c r="BJ1294" s="12">
        <f t="shared" si="145"/>
        <v>0</v>
      </c>
      <c r="BK1294" s="12">
        <f t="shared" si="146"/>
        <v>0</v>
      </c>
      <c r="CQ1294" s="3" t="str">
        <f>CONCATENATE(baseURL!$A$1,baseURL!$B$1,baseURL!$C$1,".",C1294,".",L1294,".pkl&amp;seq=",BC1294)</f>
        <v>http://proteomics.broadinstitute.org/millscripts/viewfeed.pl?side=xl&amp;cycle=1&amp;fixedMods=iaaC&amp;file=msdataSM/iPRG2012_nd/cpick_in/iPRG2012_nd.1353.1.2.pkl&amp;seq=SYNWGAK</v>
      </c>
    </row>
    <row r="1295" spans="1:95" x14ac:dyDescent="0.2">
      <c r="A1295" s="3">
        <v>3682</v>
      </c>
      <c r="B1295" s="2" t="s">
        <v>2409</v>
      </c>
      <c r="C1295" s="2" t="s">
        <v>2410</v>
      </c>
      <c r="D1295" s="3">
        <v>2908</v>
      </c>
      <c r="E1295" s="3">
        <v>2906</v>
      </c>
      <c r="F1295" s="3">
        <v>28419</v>
      </c>
      <c r="G1295" s="3">
        <v>4258</v>
      </c>
      <c r="H1295" s="3">
        <v>15.535299999999999</v>
      </c>
      <c r="I1295" s="30">
        <v>483.29915999999997</v>
      </c>
      <c r="J1295" s="30">
        <v>483.29842730000001</v>
      </c>
      <c r="K1295" s="30">
        <v>7.2999999999999996E-4</v>
      </c>
      <c r="L1295" s="3">
        <v>2</v>
      </c>
      <c r="M1295" s="3">
        <v>2</v>
      </c>
      <c r="N1295" s="10">
        <f t="shared" si="140"/>
        <v>1</v>
      </c>
      <c r="O1295" s="35">
        <v>2</v>
      </c>
      <c r="P1295" s="17"/>
      <c r="Q1295" s="40">
        <v>965.58907999999997</v>
      </c>
      <c r="R1295" s="40">
        <v>483.29818</v>
      </c>
      <c r="S1295" s="18">
        <f t="shared" si="141"/>
        <v>2.0277336860031312</v>
      </c>
      <c r="T1295" s="18">
        <f t="shared" si="142"/>
        <v>0.51169238835592923</v>
      </c>
      <c r="U1295" s="18">
        <f t="shared" si="143"/>
        <v>-0.1655292805476592</v>
      </c>
      <c r="V1295" s="30">
        <v>483.29809999999998</v>
      </c>
      <c r="W1295" s="3" t="s">
        <v>47</v>
      </c>
      <c r="X1295" s="3" t="s">
        <v>47</v>
      </c>
      <c r="Y1295" s="3" t="s">
        <v>47</v>
      </c>
      <c r="Z1295" s="3" t="s">
        <v>47</v>
      </c>
      <c r="AA1295" s="3" t="s">
        <v>47</v>
      </c>
      <c r="AB1295" s="12" t="s">
        <v>47</v>
      </c>
      <c r="AC1295" s="3" t="s">
        <v>47</v>
      </c>
      <c r="AE1295" s="3" t="s">
        <v>47</v>
      </c>
      <c r="AF1295" s="3" t="s">
        <v>47</v>
      </c>
      <c r="AG1295" s="3" t="s">
        <v>47</v>
      </c>
      <c r="AH1295" s="3" t="s">
        <v>48</v>
      </c>
      <c r="AI1295" s="3" t="s">
        <v>48</v>
      </c>
      <c r="AL1295" s="3" t="s">
        <v>52</v>
      </c>
      <c r="AU1295" s="3">
        <v>0</v>
      </c>
      <c r="AV1295" s="3">
        <v>10</v>
      </c>
      <c r="AW1295" s="3">
        <v>1</v>
      </c>
      <c r="AX1295" s="3">
        <v>10</v>
      </c>
      <c r="AY1295" s="3">
        <v>100</v>
      </c>
      <c r="AZ1295" s="6" t="str">
        <f t="shared" si="144"/>
        <v>1353.5</v>
      </c>
      <c r="BC1295" s="12" t="s">
        <v>2336</v>
      </c>
      <c r="BJ1295" s="12">
        <f t="shared" si="145"/>
        <v>0</v>
      </c>
      <c r="BK1295" s="12">
        <f t="shared" si="146"/>
        <v>0</v>
      </c>
      <c r="CQ1295" s="3" t="str">
        <f>CONCATENATE(baseURL!$A$1,baseURL!$B$1,baseURL!$C$1,".",C1295,".",L1295,".pkl&amp;seq=",BC1295)</f>
        <v>http://proteomics.broadinstitute.org/millscripts/viewfeed.pl?side=xl&amp;cycle=1&amp;fixedMods=iaaC&amp;file=msdataSM/iPRG2012_nd/cpick_in/iPRG2012_nd.1353.5.2.pkl&amp;seq=VLVHTQLR</v>
      </c>
    </row>
    <row r="1296" spans="1:95" x14ac:dyDescent="0.2">
      <c r="A1296" s="3">
        <v>2592</v>
      </c>
      <c r="B1296" s="2" t="s">
        <v>2411</v>
      </c>
      <c r="C1296" s="2" t="s">
        <v>2412</v>
      </c>
      <c r="D1296" s="3">
        <v>2910</v>
      </c>
      <c r="E1296" s="3">
        <v>2908</v>
      </c>
      <c r="F1296" s="3">
        <v>28421</v>
      </c>
      <c r="G1296" s="3">
        <v>4260</v>
      </c>
      <c r="H1296" s="3">
        <v>15.5403</v>
      </c>
      <c r="I1296" s="30">
        <v>639.67726000000005</v>
      </c>
      <c r="J1296" s="30">
        <v>639.67587419999995</v>
      </c>
      <c r="K1296" s="30">
        <v>1.39E-3</v>
      </c>
      <c r="L1296" s="3">
        <v>3</v>
      </c>
      <c r="M1296" s="3">
        <v>3</v>
      </c>
      <c r="N1296" s="10">
        <f t="shared" si="140"/>
        <v>1</v>
      </c>
      <c r="O1296" s="35">
        <v>3</v>
      </c>
      <c r="P1296" s="17"/>
      <c r="Q1296" s="40">
        <v>1917.01233</v>
      </c>
      <c r="R1296" s="40">
        <v>639.67562999999996</v>
      </c>
      <c r="S1296" s="18">
        <f t="shared" si="141"/>
        <v>2.5481664825828347</v>
      </c>
      <c r="T1296" s="18">
        <f t="shared" si="142"/>
        <v>0.38175598466579569</v>
      </c>
      <c r="U1296" s="18">
        <f t="shared" si="143"/>
        <v>0.26575969452758208</v>
      </c>
      <c r="V1296" s="30">
        <v>639.67579999999998</v>
      </c>
      <c r="W1296" s="3" t="s">
        <v>47</v>
      </c>
      <c r="Z1296" s="3" t="s">
        <v>47</v>
      </c>
      <c r="AA1296" s="3" t="s">
        <v>47</v>
      </c>
      <c r="AB1296" s="12" t="s">
        <v>47</v>
      </c>
      <c r="AC1296" s="3" t="s">
        <v>47</v>
      </c>
      <c r="AD1296" s="3" t="s">
        <v>47</v>
      </c>
      <c r="AE1296" s="3" t="s">
        <v>47</v>
      </c>
      <c r="AF1296" s="3" t="s">
        <v>47</v>
      </c>
      <c r="AG1296" s="3" t="s">
        <v>47</v>
      </c>
      <c r="AH1296" s="3" t="s">
        <v>47</v>
      </c>
      <c r="AJ1296" s="3" t="s">
        <v>47</v>
      </c>
      <c r="AK1296" s="3" t="s">
        <v>47</v>
      </c>
      <c r="AL1296" s="3" t="s">
        <v>47</v>
      </c>
      <c r="AN1296" s="3" t="s">
        <v>48</v>
      </c>
      <c r="AU1296" s="3">
        <v>0</v>
      </c>
      <c r="AV1296" s="3">
        <v>13</v>
      </c>
      <c r="AW1296" s="3">
        <v>1</v>
      </c>
      <c r="AX1296" s="3">
        <v>13</v>
      </c>
      <c r="AY1296" s="3">
        <v>100</v>
      </c>
      <c r="AZ1296" s="6" t="str">
        <f t="shared" si="144"/>
        <v>1353.7</v>
      </c>
      <c r="BC1296" s="12" t="s">
        <v>2413</v>
      </c>
      <c r="BJ1296" s="12">
        <f t="shared" si="145"/>
        <v>0</v>
      </c>
      <c r="BK1296" s="12">
        <f t="shared" si="146"/>
        <v>0</v>
      </c>
      <c r="CQ1296" s="3" t="str">
        <f>CONCATENATE(baseURL!$A$1,baseURL!$B$1,baseURL!$C$1,".",C1296,".",L1296,".pkl&amp;seq=",BC1296)</f>
        <v>http://proteomics.broadinstitute.org/millscripts/viewfeed.pl?side=xl&amp;cycle=1&amp;fixedMods=iaaC&amp;file=msdataSM/iPRG2012_nd/cpick_in/iPRG2012_nd.1353.7.3.pkl&amp;seq=LAAPENEKPAPVRTHMR</v>
      </c>
    </row>
    <row r="1297" spans="1:95" x14ac:dyDescent="0.2">
      <c r="A1297" s="3">
        <v>1491</v>
      </c>
      <c r="B1297" s="2" t="s">
        <v>2414</v>
      </c>
      <c r="C1297" s="2" t="s">
        <v>2415</v>
      </c>
      <c r="D1297" s="3">
        <v>2914</v>
      </c>
      <c r="E1297" s="3">
        <v>2912</v>
      </c>
      <c r="F1297" s="3">
        <v>28439</v>
      </c>
      <c r="G1297" s="3">
        <v>4265</v>
      </c>
      <c r="H1297" s="3">
        <v>15.555199999999999</v>
      </c>
      <c r="I1297" s="30">
        <v>473.26285000000001</v>
      </c>
      <c r="J1297" s="30">
        <v>473.26333039999997</v>
      </c>
      <c r="K1297" s="30">
        <v>-4.8000000000000001E-4</v>
      </c>
      <c r="L1297" s="3">
        <v>3</v>
      </c>
      <c r="M1297" s="3">
        <v>3</v>
      </c>
      <c r="N1297" s="10">
        <f t="shared" si="140"/>
        <v>1</v>
      </c>
      <c r="O1297" s="35">
        <v>3</v>
      </c>
      <c r="P1297" s="17"/>
      <c r="Q1297" s="40">
        <v>1417.7732599999999</v>
      </c>
      <c r="R1297" s="40">
        <v>473.26261</v>
      </c>
      <c r="S1297" s="18">
        <f t="shared" si="141"/>
        <v>0.50711802485164814</v>
      </c>
      <c r="T1297" s="18">
        <f t="shared" si="142"/>
        <v>1.5221992710926748</v>
      </c>
      <c r="U1297" s="18">
        <f t="shared" si="143"/>
        <v>1.2466651443018542</v>
      </c>
      <c r="V1297" s="30">
        <v>473.26319999999998</v>
      </c>
      <c r="W1297" s="3" t="s">
        <v>47</v>
      </c>
      <c r="X1297" s="3" t="s">
        <v>47</v>
      </c>
      <c r="Y1297" s="3" t="s">
        <v>47</v>
      </c>
      <c r="Z1297" s="3" t="s">
        <v>47</v>
      </c>
      <c r="AA1297" s="3" t="s">
        <v>47</v>
      </c>
      <c r="AB1297" s="12" t="s">
        <v>52</v>
      </c>
      <c r="AC1297" s="3" t="s">
        <v>65</v>
      </c>
      <c r="AE1297" s="3" t="s">
        <v>47</v>
      </c>
      <c r="AG1297" s="3" t="s">
        <v>52</v>
      </c>
      <c r="AH1297" s="3" t="s">
        <v>48</v>
      </c>
      <c r="AL1297" s="3" t="s">
        <v>52</v>
      </c>
      <c r="AO1297" s="3" t="s">
        <v>48</v>
      </c>
      <c r="AP1297" s="3" t="s">
        <v>48</v>
      </c>
      <c r="AU1297" s="3">
        <v>1</v>
      </c>
      <c r="AV1297" s="3">
        <v>6</v>
      </c>
      <c r="AW1297" s="3">
        <v>1</v>
      </c>
      <c r="AX1297" s="3">
        <v>6</v>
      </c>
      <c r="AY1297" s="3">
        <v>100</v>
      </c>
      <c r="AZ1297" s="6" t="str">
        <f t="shared" si="144"/>
        <v>1354.4</v>
      </c>
      <c r="BC1297" s="12" t="s">
        <v>2416</v>
      </c>
      <c r="BJ1297" s="12">
        <f t="shared" si="145"/>
        <v>1</v>
      </c>
      <c r="BK1297" s="12">
        <f t="shared" si="146"/>
        <v>0</v>
      </c>
      <c r="BY1297" s="3" t="s">
        <v>2417</v>
      </c>
      <c r="CQ1297" s="3" t="str">
        <f>CONCATENATE(baseURL!$A$1,baseURL!$B$1,baseURL!$C$1,".",C1297,".",L1297,".pkl&amp;seq=",BC1297)</f>
        <v>http://proteomics.broadinstitute.org/millscripts/viewfeed.pl?side=xl&amp;cycle=1&amp;fixedMods=iaaC&amp;file=msdataSM/iPRG2012_nd/cpick_in/iPRG2012_nd.1354.4.3.pkl&amp;seq=FRKAQCPLLER</v>
      </c>
    </row>
    <row r="1298" spans="1:95" x14ac:dyDescent="0.2">
      <c r="A1298" s="3">
        <v>134</v>
      </c>
      <c r="B1298" s="2" t="s">
        <v>2418</v>
      </c>
      <c r="C1298" s="2" t="s">
        <v>2411</v>
      </c>
      <c r="D1298" s="3">
        <v>2918</v>
      </c>
      <c r="E1298" s="3">
        <v>2916</v>
      </c>
      <c r="F1298" s="3">
        <v>28443</v>
      </c>
      <c r="G1298" s="3">
        <v>4269</v>
      </c>
      <c r="H1298" s="3">
        <v>15.565200000000001</v>
      </c>
      <c r="I1298" s="30">
        <v>609.80142999999998</v>
      </c>
      <c r="J1298" s="30">
        <v>609.8016212</v>
      </c>
      <c r="K1298" s="30">
        <v>-1.9000000000000001E-4</v>
      </c>
      <c r="L1298" s="3">
        <v>2</v>
      </c>
      <c r="M1298" s="3">
        <v>2</v>
      </c>
      <c r="N1298" s="10">
        <f t="shared" si="140"/>
        <v>1</v>
      </c>
      <c r="O1298" s="35">
        <v>2</v>
      </c>
      <c r="P1298" s="17"/>
      <c r="Q1298" s="40">
        <v>1218.5960700000001</v>
      </c>
      <c r="R1298" s="40">
        <v>609.80166999999994</v>
      </c>
      <c r="S1298" s="18">
        <f t="shared" si="141"/>
        <v>-0.39357058494525354</v>
      </c>
      <c r="T1298" s="18">
        <f t="shared" si="142"/>
        <v>-8.0026018861188014E-2</v>
      </c>
      <c r="U1298" s="18">
        <f t="shared" si="143"/>
        <v>-0.11479142052358406</v>
      </c>
      <c r="V1298" s="30">
        <v>609.80160000000001</v>
      </c>
      <c r="W1298" s="3" t="s">
        <v>47</v>
      </c>
      <c r="Z1298" s="3" t="s">
        <v>47</v>
      </c>
      <c r="AB1298" s="12" t="s">
        <v>47</v>
      </c>
      <c r="AC1298" s="3" t="s">
        <v>47</v>
      </c>
      <c r="AD1298" s="3" t="s">
        <v>47</v>
      </c>
      <c r="AE1298" s="3" t="s">
        <v>47</v>
      </c>
      <c r="AF1298" s="3" t="s">
        <v>52</v>
      </c>
      <c r="AG1298" s="3" t="s">
        <v>47</v>
      </c>
      <c r="AH1298" s="3" t="s">
        <v>47</v>
      </c>
      <c r="AJ1298" s="3" t="s">
        <v>52</v>
      </c>
      <c r="AK1298" s="3" t="s">
        <v>47</v>
      </c>
      <c r="AL1298" s="3" t="s">
        <v>47</v>
      </c>
      <c r="AM1298" s="3" t="s">
        <v>47</v>
      </c>
      <c r="AP1298" s="3" t="s">
        <v>47</v>
      </c>
      <c r="AQ1298" s="3" t="s">
        <v>47</v>
      </c>
      <c r="AU1298" s="3">
        <v>0</v>
      </c>
      <c r="AV1298" s="3">
        <v>13</v>
      </c>
      <c r="AW1298" s="3">
        <v>2</v>
      </c>
      <c r="AX1298" s="3">
        <v>12</v>
      </c>
      <c r="AY1298" s="3">
        <v>92.31</v>
      </c>
      <c r="AZ1298" s="6" t="str">
        <f t="shared" si="144"/>
        <v>1354.8</v>
      </c>
      <c r="BB1298" s="12" t="s">
        <v>79</v>
      </c>
      <c r="BC1298" s="12" t="s">
        <v>2342</v>
      </c>
      <c r="BJ1298" s="12">
        <f t="shared" si="145"/>
        <v>0</v>
      </c>
      <c r="BK1298" s="12">
        <f t="shared" si="146"/>
        <v>0</v>
      </c>
      <c r="CM1298" s="3" t="s">
        <v>2343</v>
      </c>
      <c r="CQ1298" s="3" t="str">
        <f>CONCATENATE(baseURL!$A$1,baseURL!$B$1,"+Acetyl",baseURL!$C$1,".",C1298,".",L1298,".pkl&amp;seq=",BC1298)</f>
        <v>http://proteomics.broadinstitute.org/millscripts/viewfeed.pl?side=xl&amp;cycle=1&amp;fixedMods=iaaC+Acetyl&amp;file=msdataSM/iPRG2012_nd/cpick_in/iPRG2012_nd.1354.8.2.pkl&amp;seq=STDVAAAQAQSK</v>
      </c>
    </row>
    <row r="1299" spans="1:95" x14ac:dyDescent="0.2">
      <c r="A1299" s="3">
        <v>192</v>
      </c>
      <c r="B1299" s="2" t="s">
        <v>2419</v>
      </c>
      <c r="C1299" s="2" t="s">
        <v>2420</v>
      </c>
      <c r="D1299" s="3">
        <v>2928</v>
      </c>
      <c r="E1299" s="3">
        <v>2926</v>
      </c>
      <c r="F1299" s="3">
        <v>28466</v>
      </c>
      <c r="G1299" s="3">
        <v>4280</v>
      </c>
      <c r="H1299" s="3">
        <v>15.59</v>
      </c>
      <c r="I1299" s="30">
        <v>653.85530000000006</v>
      </c>
      <c r="J1299" s="30">
        <v>653.85423400000002</v>
      </c>
      <c r="K1299" s="30">
        <v>1.07E-3</v>
      </c>
      <c r="L1299" s="3">
        <v>2</v>
      </c>
      <c r="M1299" s="3">
        <v>2</v>
      </c>
      <c r="N1299" s="10">
        <f t="shared" si="140"/>
        <v>1</v>
      </c>
      <c r="O1299" s="35">
        <v>2</v>
      </c>
      <c r="P1299" s="17"/>
      <c r="Q1299" s="40">
        <v>1306.7001399999999</v>
      </c>
      <c r="R1299" s="40">
        <v>653.85370999999998</v>
      </c>
      <c r="S1299" s="18">
        <f t="shared" si="141"/>
        <v>2.4317366037096617</v>
      </c>
      <c r="T1299" s="18">
        <f t="shared" si="142"/>
        <v>0.80140250338454033</v>
      </c>
      <c r="U1299" s="18">
        <f t="shared" si="143"/>
        <v>0.74940310427148016</v>
      </c>
      <c r="V1299" s="30">
        <v>653.85419999999999</v>
      </c>
      <c r="W1299" s="3" t="s">
        <v>47</v>
      </c>
      <c r="Y1299" s="3" t="s">
        <v>47</v>
      </c>
      <c r="Z1299" s="3" t="s">
        <v>52</v>
      </c>
      <c r="AC1299" s="3" t="s">
        <v>52</v>
      </c>
      <c r="AF1299" s="3" t="s">
        <v>48</v>
      </c>
      <c r="AG1299" s="3" t="s">
        <v>47</v>
      </c>
      <c r="AJ1299" s="3" t="s">
        <v>47</v>
      </c>
      <c r="AL1299" s="3" t="s">
        <v>52</v>
      </c>
      <c r="AU1299" s="3">
        <v>0</v>
      </c>
      <c r="AV1299" s="3">
        <v>4</v>
      </c>
      <c r="AW1299" s="3">
        <v>1</v>
      </c>
      <c r="AX1299" s="3">
        <v>4</v>
      </c>
      <c r="AY1299" s="3">
        <v>100</v>
      </c>
      <c r="AZ1299" s="6" t="str">
        <f t="shared" si="144"/>
        <v>1355.10</v>
      </c>
      <c r="BC1299" s="12" t="s">
        <v>2421</v>
      </c>
      <c r="BJ1299" s="12">
        <f t="shared" si="145"/>
        <v>0</v>
      </c>
      <c r="BK1299" s="12">
        <f t="shared" si="146"/>
        <v>0</v>
      </c>
      <c r="CQ1299" s="3" t="str">
        <f>CONCATENATE(baseURL!$A$1,baseURL!$B$1,baseURL!$C$1,".",C1299,".",L1299,".pkl&amp;seq=",BC1299)</f>
        <v>http://proteomics.broadinstitute.org/millscripts/viewfeed.pl?side=xl&amp;cycle=1&amp;fixedMods=iaaC&amp;file=msdataSM/iPRG2012_nd/cpick_in/iPRG2012_nd.1355.10.2.pkl&amp;seq=YLPDASSQVKAK</v>
      </c>
    </row>
    <row r="1300" spans="1:95" x14ac:dyDescent="0.2">
      <c r="A1300" s="3">
        <v>7246</v>
      </c>
      <c r="B1300" s="2" t="s">
        <v>2422</v>
      </c>
      <c r="C1300" s="2" t="s">
        <v>2423</v>
      </c>
      <c r="D1300" s="3">
        <v>2930</v>
      </c>
      <c r="E1300" s="3">
        <v>2928</v>
      </c>
      <c r="F1300" s="3">
        <v>28479</v>
      </c>
      <c r="G1300" s="3">
        <v>4283</v>
      </c>
      <c r="H1300" s="3">
        <v>15.6031</v>
      </c>
      <c r="I1300" s="30">
        <v>421.20195000000001</v>
      </c>
      <c r="J1300" s="30">
        <v>421.1977124</v>
      </c>
      <c r="K1300" s="30">
        <v>4.2399999999999998E-3</v>
      </c>
      <c r="L1300" s="3">
        <v>2</v>
      </c>
      <c r="M1300" s="3">
        <v>2</v>
      </c>
      <c r="N1300" s="10">
        <f t="shared" si="140"/>
        <v>1</v>
      </c>
      <c r="O1300" s="35">
        <v>2</v>
      </c>
      <c r="P1300" s="17"/>
      <c r="Q1300" s="40">
        <v>841.38725999999997</v>
      </c>
      <c r="R1300" s="40">
        <v>421.19727</v>
      </c>
      <c r="S1300" s="18">
        <f t="shared" si="141"/>
        <v>11.111183128056759</v>
      </c>
      <c r="T1300" s="18">
        <f t="shared" si="142"/>
        <v>1.0503391914130364</v>
      </c>
      <c r="U1300" s="18">
        <f t="shared" si="143"/>
        <v>-0.40361135300221346</v>
      </c>
      <c r="V1300" s="30">
        <v>421.19709999999998</v>
      </c>
      <c r="W1300" s="3" t="s">
        <v>47</v>
      </c>
      <c r="X1300" s="3" t="s">
        <v>47</v>
      </c>
      <c r="Y1300" s="3" t="s">
        <v>47</v>
      </c>
      <c r="Z1300" s="3" t="s">
        <v>52</v>
      </c>
      <c r="AA1300" s="3" t="s">
        <v>47</v>
      </c>
      <c r="AB1300" s="12" t="s">
        <v>48</v>
      </c>
      <c r="AC1300" s="3" t="s">
        <v>48</v>
      </c>
      <c r="AF1300" s="3" t="s">
        <v>48</v>
      </c>
      <c r="AH1300" s="3" t="s">
        <v>47</v>
      </c>
      <c r="AO1300" s="3" t="s">
        <v>48</v>
      </c>
      <c r="AP1300" s="3" t="s">
        <v>48</v>
      </c>
      <c r="AU1300" s="3">
        <v>0</v>
      </c>
      <c r="AV1300" s="3">
        <v>5</v>
      </c>
      <c r="AW1300" s="3">
        <v>1</v>
      </c>
      <c r="AX1300" s="3">
        <v>5</v>
      </c>
      <c r="AY1300" s="3">
        <v>100</v>
      </c>
      <c r="AZ1300" s="6" t="str">
        <f t="shared" si="144"/>
        <v>1356.2</v>
      </c>
      <c r="BC1300" s="12" t="s">
        <v>861</v>
      </c>
      <c r="BJ1300" s="12">
        <f t="shared" si="145"/>
        <v>0</v>
      </c>
      <c r="BK1300" s="12">
        <f t="shared" si="146"/>
        <v>0</v>
      </c>
      <c r="BN1300" s="3" t="s">
        <v>277</v>
      </c>
      <c r="BR1300" s="3" t="s">
        <v>277</v>
      </c>
      <c r="CQ1300" s="3" t="str">
        <f>CONCATENATE(baseURL!$A$1,baseURL!$B$1,baseURL!$C$1,".",C1300,".",L1300,".pkl&amp;seq=",BC1300,"&amp;varMods=Oxidation-M")</f>
        <v>http://proteomics.broadinstitute.org/millscripts/viewfeed.pl?side=xl&amp;cycle=1&amp;fixedMods=iaaC&amp;file=msdataSM/iPRG2012_nd/cpick_in/iPRG2012_nd.1356.2.2.pkl&amp;seq=TFAEAmR&amp;varMods=Oxidation-M</v>
      </c>
    </row>
    <row r="1301" spans="1:95" x14ac:dyDescent="0.2">
      <c r="A1301" s="3">
        <v>433</v>
      </c>
      <c r="B1301" s="2" t="s">
        <v>2424</v>
      </c>
      <c r="C1301" s="2" t="s">
        <v>2425</v>
      </c>
      <c r="D1301" s="3">
        <v>2934</v>
      </c>
      <c r="E1301" s="3">
        <v>2932</v>
      </c>
      <c r="F1301" s="3">
        <v>28483</v>
      </c>
      <c r="G1301" s="3">
        <v>4287</v>
      </c>
      <c r="H1301" s="3">
        <v>15.614699999999999</v>
      </c>
      <c r="I1301" s="30">
        <v>540.29620999999997</v>
      </c>
      <c r="J1301" s="30">
        <v>540.29551360000005</v>
      </c>
      <c r="K1301" s="30">
        <v>6.9999999999999999E-4</v>
      </c>
      <c r="L1301" s="3">
        <v>2</v>
      </c>
      <c r="M1301" s="3">
        <v>2</v>
      </c>
      <c r="N1301" s="10">
        <f t="shared" si="140"/>
        <v>1</v>
      </c>
      <c r="O1301" s="35">
        <v>2</v>
      </c>
      <c r="P1301" s="17"/>
      <c r="Q1301" s="40">
        <v>1079.58438</v>
      </c>
      <c r="R1301" s="40">
        <v>540.29583000000002</v>
      </c>
      <c r="S1301" s="18">
        <f t="shared" si="141"/>
        <v>0.70331840234651988</v>
      </c>
      <c r="T1301" s="18">
        <f t="shared" si="142"/>
        <v>-0.5856051118777601</v>
      </c>
      <c r="U1301" s="18">
        <f t="shared" si="143"/>
        <v>-1.1660278777295368</v>
      </c>
      <c r="V1301" s="30">
        <v>540.29520000000002</v>
      </c>
      <c r="Z1301" s="3" t="s">
        <v>48</v>
      </c>
      <c r="AA1301" s="3" t="s">
        <v>47</v>
      </c>
      <c r="AD1301" s="3" t="s">
        <v>47</v>
      </c>
      <c r="AF1301" s="3" t="s">
        <v>48</v>
      </c>
      <c r="AG1301" s="3" t="s">
        <v>47</v>
      </c>
      <c r="AK1301" s="3" t="s">
        <v>52</v>
      </c>
      <c r="AU1301" s="3">
        <v>0</v>
      </c>
      <c r="AV1301" s="3">
        <v>3</v>
      </c>
      <c r="AW1301" s="3">
        <v>1</v>
      </c>
      <c r="AX1301" s="3">
        <v>3</v>
      </c>
      <c r="AY1301" s="3">
        <v>100</v>
      </c>
      <c r="AZ1301" s="6" t="str">
        <f t="shared" si="144"/>
        <v>1356.6</v>
      </c>
      <c r="BC1301" s="12" t="s">
        <v>2358</v>
      </c>
      <c r="BJ1301" s="12">
        <f t="shared" si="145"/>
        <v>0</v>
      </c>
      <c r="BK1301" s="12">
        <f t="shared" si="146"/>
        <v>0</v>
      </c>
      <c r="CQ1301" s="3" t="str">
        <f>CONCATENATE(baseURL!$A$1,baseURL!$B$1,baseURL!$C$1,".",C1301,".",L1301,".pkl&amp;seq=",BC1301)</f>
        <v>http://proteomics.broadinstitute.org/millscripts/viewfeed.pl?side=xl&amp;cycle=1&amp;fixedMods=iaaC&amp;file=msdataSM/iPRG2012_nd/cpick_in/iPRG2012_nd.1356.6.2.pkl&amp;seq=GTLFVRGDSK</v>
      </c>
    </row>
    <row r="1302" spans="1:95" x14ac:dyDescent="0.2">
      <c r="A1302" s="3">
        <v>3479</v>
      </c>
      <c r="B1302" s="2" t="s">
        <v>2426</v>
      </c>
      <c r="C1302" s="2" t="s">
        <v>2422</v>
      </c>
      <c r="D1302" s="3">
        <v>2937</v>
      </c>
      <c r="E1302" s="3">
        <v>2935</v>
      </c>
      <c r="F1302" s="3">
        <v>28501</v>
      </c>
      <c r="G1302" s="3">
        <v>4291</v>
      </c>
      <c r="H1302" s="3">
        <v>15.627800000000001</v>
      </c>
      <c r="I1302" s="30">
        <v>435.77998000000002</v>
      </c>
      <c r="J1302" s="30">
        <v>436.23907009999999</v>
      </c>
      <c r="K1302" s="30">
        <v>-0.45909</v>
      </c>
      <c r="L1302" s="3">
        <v>2</v>
      </c>
      <c r="M1302" s="3">
        <v>3</v>
      </c>
      <c r="N1302" s="10">
        <f t="shared" si="140"/>
        <v>-1</v>
      </c>
      <c r="O1302" s="35">
        <v>3</v>
      </c>
      <c r="P1302" s="17"/>
      <c r="Q1302" s="40">
        <v>1306.7001399999999</v>
      </c>
      <c r="R1302" s="40">
        <v>436.23822999999999</v>
      </c>
      <c r="S1302" s="18">
        <f t="shared" si="141"/>
        <v>-1050.4581407272904</v>
      </c>
      <c r="T1302" s="18">
        <f t="shared" si="142"/>
        <v>1.9257826165416436</v>
      </c>
      <c r="U1302" s="18">
        <f t="shared" si="143"/>
        <v>1.535858056304958</v>
      </c>
      <c r="V1302" s="30">
        <v>436.2389</v>
      </c>
      <c r="W1302" s="3" t="s">
        <v>47</v>
      </c>
      <c r="X1302" s="3" t="s">
        <v>47</v>
      </c>
      <c r="Y1302" s="3" t="s">
        <v>47</v>
      </c>
      <c r="Z1302" s="3" t="s">
        <v>47</v>
      </c>
      <c r="AA1302" s="3" t="s">
        <v>47</v>
      </c>
      <c r="AB1302" s="12" t="s">
        <v>47</v>
      </c>
      <c r="AC1302" s="3" t="s">
        <v>47</v>
      </c>
      <c r="AE1302" s="3" t="s">
        <v>47</v>
      </c>
      <c r="AF1302" s="3" t="s">
        <v>48</v>
      </c>
      <c r="AH1302" s="3" t="s">
        <v>47</v>
      </c>
      <c r="AK1302" s="3" t="s">
        <v>47</v>
      </c>
      <c r="AL1302" s="3" t="s">
        <v>48</v>
      </c>
      <c r="AM1302" s="3" t="s">
        <v>47</v>
      </c>
      <c r="AU1302" s="3">
        <v>0</v>
      </c>
      <c r="AV1302" s="3">
        <v>11</v>
      </c>
      <c r="AW1302" s="3">
        <v>1</v>
      </c>
      <c r="AX1302" s="3">
        <v>11</v>
      </c>
      <c r="AY1302" s="3">
        <v>100</v>
      </c>
      <c r="AZ1302" s="6" t="str">
        <f t="shared" si="144"/>
        <v>1357.3</v>
      </c>
      <c r="BC1302" s="12" t="s">
        <v>2421</v>
      </c>
      <c r="BJ1302" s="12">
        <f t="shared" si="145"/>
        <v>0</v>
      </c>
      <c r="BK1302" s="12">
        <f t="shared" si="146"/>
        <v>0</v>
      </c>
      <c r="CQ1302" s="3" t="str">
        <f>CONCATENATE(baseURL!$A$1,baseURL!$B$1,baseURL!$C$1,".",C1302,".",L1302,".pkl&amp;seq=",BC1302)</f>
        <v>http://proteomics.broadinstitute.org/millscripts/viewfeed.pl?side=xl&amp;cycle=1&amp;fixedMods=iaaC&amp;file=msdataSM/iPRG2012_nd/cpick_in/iPRG2012_nd.1357.3.2.pkl&amp;seq=YLPDASSQVKAK</v>
      </c>
    </row>
    <row r="1303" spans="1:95" x14ac:dyDescent="0.2">
      <c r="A1303" s="3">
        <v>2033</v>
      </c>
      <c r="B1303" s="2" t="s">
        <v>2427</v>
      </c>
      <c r="C1303" s="2" t="s">
        <v>2428</v>
      </c>
      <c r="D1303" s="3">
        <v>2954</v>
      </c>
      <c r="E1303" s="3">
        <v>2952</v>
      </c>
      <c r="F1303" s="3">
        <v>28530</v>
      </c>
      <c r="G1303" s="3">
        <v>4309</v>
      </c>
      <c r="H1303" s="3">
        <v>15.662699999999999</v>
      </c>
      <c r="I1303" s="30">
        <v>597.77410999999995</v>
      </c>
      <c r="J1303" s="30">
        <v>597.77304100000003</v>
      </c>
      <c r="K1303" s="30">
        <v>1.07E-3</v>
      </c>
      <c r="L1303" s="3">
        <v>2</v>
      </c>
      <c r="M1303" s="3">
        <v>2</v>
      </c>
      <c r="N1303" s="10">
        <f t="shared" si="140"/>
        <v>1</v>
      </c>
      <c r="O1303" s="35">
        <v>2</v>
      </c>
      <c r="P1303" s="17"/>
      <c r="Q1303" s="40">
        <v>1194.53856</v>
      </c>
      <c r="R1303" s="40">
        <v>597.77292</v>
      </c>
      <c r="S1303" s="18">
        <f t="shared" si="141"/>
        <v>1.9907224970167545</v>
      </c>
      <c r="T1303" s="18">
        <f t="shared" si="142"/>
        <v>0.20241800186526496</v>
      </c>
      <c r="U1303" s="18">
        <f t="shared" si="143"/>
        <v>0.30111768863716848</v>
      </c>
      <c r="V1303" s="30">
        <v>597.7731</v>
      </c>
      <c r="W1303" s="3" t="s">
        <v>47</v>
      </c>
      <c r="X1303" s="3" t="s">
        <v>47</v>
      </c>
      <c r="Y1303" s="3" t="s">
        <v>47</v>
      </c>
      <c r="Z1303" s="3" t="s">
        <v>47</v>
      </c>
      <c r="AA1303" s="3" t="s">
        <v>47</v>
      </c>
      <c r="AB1303" s="12" t="s">
        <v>47</v>
      </c>
      <c r="AC1303" s="3" t="s">
        <v>47</v>
      </c>
      <c r="AD1303" s="3" t="s">
        <v>47</v>
      </c>
      <c r="AE1303" s="3" t="s">
        <v>47</v>
      </c>
      <c r="AG1303" s="3" t="s">
        <v>47</v>
      </c>
      <c r="AH1303" s="3" t="s">
        <v>47</v>
      </c>
      <c r="AI1303" s="3" t="s">
        <v>47</v>
      </c>
      <c r="AJ1303" s="3" t="s">
        <v>47</v>
      </c>
      <c r="AL1303" s="3" t="s">
        <v>52</v>
      </c>
      <c r="AO1303" s="3" t="s">
        <v>47</v>
      </c>
      <c r="AU1303" s="3">
        <v>0</v>
      </c>
      <c r="AV1303" s="3">
        <v>14</v>
      </c>
      <c r="AW1303" s="3">
        <v>3</v>
      </c>
      <c r="AX1303" s="3">
        <v>11</v>
      </c>
      <c r="AY1303" s="3">
        <v>78.569999999999993</v>
      </c>
      <c r="AZ1303" s="6" t="str">
        <f t="shared" si="144"/>
        <v>1358.11</v>
      </c>
      <c r="BC1303" s="12" t="s">
        <v>2429</v>
      </c>
      <c r="BJ1303" s="12">
        <f t="shared" si="145"/>
        <v>0</v>
      </c>
      <c r="BK1303" s="12">
        <f t="shared" si="146"/>
        <v>0</v>
      </c>
      <c r="BP1303" s="3" t="s">
        <v>54</v>
      </c>
      <c r="BR1303" s="3" t="s">
        <v>54</v>
      </c>
      <c r="BT1303" s="3" t="s">
        <v>2430</v>
      </c>
      <c r="BU1303" s="3" t="s">
        <v>2430</v>
      </c>
      <c r="BX1303" s="3" t="s">
        <v>2431</v>
      </c>
      <c r="CQ1303" s="3" t="str">
        <f>CONCATENATE(baseURL!$A$1,baseURL!$B$1,baseURL!$C$1,".",C1303,".",L1303,".pkl&amp;seq=",BC1303,"&amp;varMods=Deamidated-N")</f>
        <v>http://proteomics.broadinstitute.org/millscripts/viewfeed.pl?side=xl&amp;cycle=1&amp;fixedMods=iaaC&amp;file=msdataSM/iPRG2012_nd/cpick_in/iPRG2012_nd.1358.11.2.pkl&amp;seq=AVQDnGESAFR&amp;varMods=Deamidated-N</v>
      </c>
    </row>
    <row r="1304" spans="1:95" x14ac:dyDescent="0.2">
      <c r="A1304" s="3">
        <v>1519</v>
      </c>
      <c r="B1304" s="2" t="s">
        <v>2432</v>
      </c>
      <c r="C1304" s="2" t="s">
        <v>2433</v>
      </c>
      <c r="D1304" s="3">
        <v>2955</v>
      </c>
      <c r="E1304" s="3">
        <v>2953</v>
      </c>
      <c r="F1304" s="3">
        <v>28531</v>
      </c>
      <c r="G1304" s="3">
        <v>4310</v>
      </c>
      <c r="H1304" s="3">
        <v>15.664300000000001</v>
      </c>
      <c r="I1304" s="30">
        <v>722.32416999999998</v>
      </c>
      <c r="J1304" s="30">
        <v>722.32458529999997</v>
      </c>
      <c r="K1304" s="30">
        <v>-4.2000000000000002E-4</v>
      </c>
      <c r="L1304" s="3">
        <v>2</v>
      </c>
      <c r="M1304" s="3">
        <v>2</v>
      </c>
      <c r="N1304" s="10">
        <f t="shared" si="140"/>
        <v>1</v>
      </c>
      <c r="O1304" s="35">
        <v>2</v>
      </c>
      <c r="P1304" s="17"/>
      <c r="Q1304" s="40">
        <v>1443.64204</v>
      </c>
      <c r="R1304" s="40">
        <v>722.32465999999999</v>
      </c>
      <c r="S1304" s="18">
        <f t="shared" si="141"/>
        <v>-0.6783653212302404</v>
      </c>
      <c r="T1304" s="18">
        <f t="shared" si="142"/>
        <v>-0.10341610104714634</v>
      </c>
      <c r="U1304" s="18">
        <f t="shared" si="143"/>
        <v>-8.3065141320526698E-2</v>
      </c>
      <c r="V1304" s="30">
        <v>722.32460000000003</v>
      </c>
      <c r="W1304" s="3" t="s">
        <v>47</v>
      </c>
      <c r="X1304" s="3" t="s">
        <v>47</v>
      </c>
      <c r="Y1304" s="3" t="s">
        <v>47</v>
      </c>
      <c r="Z1304" s="3" t="s">
        <v>47</v>
      </c>
      <c r="AA1304" s="3" t="s">
        <v>47</v>
      </c>
      <c r="AB1304" s="12" t="s">
        <v>47</v>
      </c>
      <c r="AC1304" s="3" t="s">
        <v>47</v>
      </c>
      <c r="AE1304" s="3" t="s">
        <v>48</v>
      </c>
      <c r="AF1304" s="3" t="s">
        <v>48</v>
      </c>
      <c r="AG1304" s="3" t="s">
        <v>48</v>
      </c>
      <c r="AI1304" s="3" t="s">
        <v>47</v>
      </c>
      <c r="AL1304" s="3" t="s">
        <v>47</v>
      </c>
      <c r="AM1304" s="3" t="s">
        <v>47</v>
      </c>
      <c r="AN1304" s="3" t="s">
        <v>47</v>
      </c>
      <c r="AO1304" s="3" t="s">
        <v>48</v>
      </c>
      <c r="AP1304" s="3" t="s">
        <v>48</v>
      </c>
      <c r="AU1304" s="3">
        <v>0</v>
      </c>
      <c r="AV1304" s="3">
        <v>11</v>
      </c>
      <c r="AW1304" s="3">
        <v>1</v>
      </c>
      <c r="AX1304" s="3">
        <v>11</v>
      </c>
      <c r="AY1304" s="3">
        <v>100</v>
      </c>
      <c r="AZ1304" s="6" t="str">
        <f t="shared" si="144"/>
        <v>1358.12</v>
      </c>
      <c r="BC1304" s="12" t="s">
        <v>2434</v>
      </c>
      <c r="BJ1304" s="12">
        <f t="shared" si="145"/>
        <v>1</v>
      </c>
      <c r="BK1304" s="12">
        <f t="shared" si="146"/>
        <v>0</v>
      </c>
      <c r="CQ1304" s="3" t="str">
        <f>CONCATENATE(baseURL!$A$1,baseURL!$B$1,baseURL!$C$1,".",C1304,".",L1304,".pkl&amp;seq=",BC1304)</f>
        <v>http://proteomics.broadinstitute.org/millscripts/viewfeed.pl?side=xl&amp;cycle=1&amp;fixedMods=iaaC&amp;file=msdataSM/iPRG2012_nd/cpick_in/iPRG2012_nd.1358.12.2.pkl&amp;seq=YLCENQDSLSSK</v>
      </c>
    </row>
    <row r="1305" spans="1:95" x14ac:dyDescent="0.2">
      <c r="A1305" s="3">
        <v>4857</v>
      </c>
      <c r="B1305" s="2" t="s">
        <v>2437</v>
      </c>
      <c r="C1305" s="2" t="s">
        <v>2438</v>
      </c>
      <c r="D1305" s="3">
        <v>2958</v>
      </c>
      <c r="E1305" s="3">
        <v>2956</v>
      </c>
      <c r="F1305" s="3">
        <v>28543</v>
      </c>
      <c r="G1305" s="3">
        <v>4314</v>
      </c>
      <c r="H1305" s="3">
        <v>15.685</v>
      </c>
      <c r="I1305" s="30">
        <v>503.90773999999999</v>
      </c>
      <c r="J1305" s="30">
        <v>503.90635839999999</v>
      </c>
      <c r="K1305" s="30">
        <v>1.3799999999999999E-3</v>
      </c>
      <c r="L1305" s="3">
        <v>3</v>
      </c>
      <c r="M1305" s="3">
        <v>3</v>
      </c>
      <c r="N1305" s="10">
        <f t="shared" si="140"/>
        <v>1</v>
      </c>
      <c r="O1305" s="35">
        <v>3</v>
      </c>
      <c r="P1305" s="17"/>
      <c r="Q1305" s="40">
        <v>1509.7035900000001</v>
      </c>
      <c r="R1305" s="40">
        <v>503.90604999999999</v>
      </c>
      <c r="S1305" s="18">
        <f t="shared" si="141"/>
        <v>3.3537997807258249</v>
      </c>
      <c r="T1305" s="18">
        <f t="shared" si="142"/>
        <v>0.61201884754992597</v>
      </c>
      <c r="U1305" s="18">
        <f t="shared" si="143"/>
        <v>0.29767453678952721</v>
      </c>
      <c r="V1305" s="30">
        <v>503.90620000000001</v>
      </c>
      <c r="W1305" s="3" t="s">
        <v>47</v>
      </c>
      <c r="X1305" s="3" t="s">
        <v>47</v>
      </c>
      <c r="Y1305" s="3" t="s">
        <v>47</v>
      </c>
      <c r="Z1305" s="3" t="s">
        <v>47</v>
      </c>
      <c r="AA1305" s="3" t="s">
        <v>48</v>
      </c>
      <c r="AB1305" s="12" t="s">
        <v>47</v>
      </c>
      <c r="AC1305" s="3" t="s">
        <v>47</v>
      </c>
      <c r="AD1305" s="3" t="s">
        <v>47</v>
      </c>
      <c r="AE1305" s="3" t="s">
        <v>47</v>
      </c>
      <c r="AF1305" s="3" t="s">
        <v>47</v>
      </c>
      <c r="AG1305" s="3" t="s">
        <v>47</v>
      </c>
      <c r="AH1305" s="3" t="s">
        <v>47</v>
      </c>
      <c r="AI1305" s="3" t="s">
        <v>47</v>
      </c>
      <c r="AJ1305" s="3" t="s">
        <v>47</v>
      </c>
      <c r="AK1305" s="3" t="s">
        <v>47</v>
      </c>
      <c r="AL1305" s="3" t="s">
        <v>47</v>
      </c>
      <c r="AM1305" s="3" t="s">
        <v>47</v>
      </c>
      <c r="AN1305" s="3" t="s">
        <v>47</v>
      </c>
      <c r="AU1305" s="3">
        <v>0</v>
      </c>
      <c r="AV1305" s="3">
        <v>17</v>
      </c>
      <c r="AW1305" s="3">
        <v>1</v>
      </c>
      <c r="AX1305" s="3">
        <v>17</v>
      </c>
      <c r="AY1305" s="3">
        <v>100</v>
      </c>
      <c r="AZ1305" s="6" t="str">
        <f t="shared" si="144"/>
        <v>1359.3</v>
      </c>
      <c r="BC1305" s="12" t="s">
        <v>2379</v>
      </c>
      <c r="BJ1305" s="12">
        <f t="shared" si="145"/>
        <v>0</v>
      </c>
      <c r="BK1305" s="12">
        <f t="shared" si="146"/>
        <v>0</v>
      </c>
      <c r="CQ1305" s="3" t="str">
        <f>CONCATENATE(baseURL!$A$1,baseURL!$B$1,baseURL!$C$1,".",C1305,".",L1305,".pkl&amp;seq=",BC1305)</f>
        <v>http://proteomics.broadinstitute.org/millscripts/viewfeed.pl?side=xl&amp;cycle=1&amp;fixedMods=iaaC&amp;file=msdataSM/iPRG2012_nd/cpick_in/iPRG2012_nd.1359.3.3.pkl&amp;seq=SKQEASQMAAMAEK</v>
      </c>
    </row>
    <row r="1306" spans="1:95" x14ac:dyDescent="0.2">
      <c r="A1306" s="3">
        <v>255</v>
      </c>
      <c r="B1306" s="2" t="s">
        <v>2439</v>
      </c>
      <c r="C1306" s="2" t="s">
        <v>2440</v>
      </c>
      <c r="D1306" s="3">
        <v>2961</v>
      </c>
      <c r="E1306" s="3">
        <v>2959</v>
      </c>
      <c r="F1306" s="3">
        <v>28563</v>
      </c>
      <c r="G1306" s="3">
        <v>4318</v>
      </c>
      <c r="H1306" s="3">
        <v>15.7014</v>
      </c>
      <c r="I1306" s="30">
        <v>479.89765999999997</v>
      </c>
      <c r="J1306" s="30">
        <v>480.0096092</v>
      </c>
      <c r="K1306" s="30">
        <v>-0.11194999999999999</v>
      </c>
      <c r="L1306" s="3">
        <v>3</v>
      </c>
      <c r="M1306" s="3">
        <v>4</v>
      </c>
      <c r="N1306" s="10">
        <f t="shared" si="140"/>
        <v>-1</v>
      </c>
      <c r="O1306" s="35">
        <v>3</v>
      </c>
      <c r="P1306" s="17"/>
      <c r="Q1306" s="40">
        <v>1437.6790900000001</v>
      </c>
      <c r="R1306" s="40">
        <v>479.89787999999999</v>
      </c>
      <c r="S1306" s="18">
        <f t="shared" si="141"/>
        <v>-0.45843086452681892</v>
      </c>
      <c r="T1306" s="18">
        <f t="shared" si="142"/>
        <v>232.81869884487384</v>
      </c>
      <c r="U1306" s="18">
        <f t="shared" si="143"/>
        <v>-0.37507979822767928</v>
      </c>
      <c r="V1306" s="30">
        <v>479.89769999999999</v>
      </c>
      <c r="X1306" s="3" t="s">
        <v>65</v>
      </c>
      <c r="Y1306" s="3" t="s">
        <v>65</v>
      </c>
      <c r="Z1306" s="3" t="s">
        <v>52</v>
      </c>
      <c r="AD1306" s="3" t="s">
        <v>47</v>
      </c>
      <c r="AF1306" s="3" t="s">
        <v>47</v>
      </c>
      <c r="AG1306" s="3" t="s">
        <v>47</v>
      </c>
      <c r="AK1306" s="3" t="s">
        <v>65</v>
      </c>
      <c r="AL1306" s="3" t="s">
        <v>52</v>
      </c>
      <c r="AU1306" s="3">
        <v>3</v>
      </c>
      <c r="AV1306" s="3">
        <v>3</v>
      </c>
      <c r="AW1306" s="3">
        <v>1</v>
      </c>
      <c r="AX1306" s="3">
        <v>3</v>
      </c>
      <c r="AY1306" s="3">
        <v>100</v>
      </c>
      <c r="AZ1306" s="6" t="str">
        <f t="shared" si="144"/>
        <v>1360.2</v>
      </c>
      <c r="BC1306" s="12" t="s">
        <v>2441</v>
      </c>
      <c r="BJ1306" s="12">
        <f t="shared" si="145"/>
        <v>0</v>
      </c>
      <c r="BK1306" s="12">
        <f t="shared" si="146"/>
        <v>0</v>
      </c>
      <c r="BT1306" s="3" t="s">
        <v>2442</v>
      </c>
      <c r="BU1306" s="3" t="s">
        <v>2442</v>
      </c>
      <c r="CG1306" s="3" t="s">
        <v>2443</v>
      </c>
      <c r="CQ1306" s="3" t="str">
        <f>CONCATENATE(baseURL!$A$1,baseURL!$B$1,baseURL!$C$1,".",C1306,".",L1306,".pkl&amp;seq=",BC1306)</f>
        <v>http://proteomics.broadinstitute.org/millscripts/viewfeed.pl?side=xl&amp;cycle=1&amp;fixedMods=iaaC&amp;file=msdataSM/iPRG2012_nd/cpick_in/iPRG2012_nd.1360.2.3.pkl&amp;seq=NMAPGESVYGEKR</v>
      </c>
    </row>
    <row r="1307" spans="1:95" x14ac:dyDescent="0.2">
      <c r="A1307" s="3">
        <v>3293</v>
      </c>
      <c r="B1307" s="2" t="s">
        <v>2444</v>
      </c>
      <c r="C1307" s="2" t="s">
        <v>2439</v>
      </c>
      <c r="D1307" s="3">
        <v>2969</v>
      </c>
      <c r="E1307" s="3">
        <v>2967</v>
      </c>
      <c r="F1307" s="3">
        <v>28585</v>
      </c>
      <c r="G1307" s="3">
        <v>4327</v>
      </c>
      <c r="H1307" s="3">
        <v>15.731999999999999</v>
      </c>
      <c r="I1307" s="30">
        <v>463.23809</v>
      </c>
      <c r="J1307" s="30">
        <v>463.23533780000002</v>
      </c>
      <c r="K1307" s="30">
        <v>2.7499999999999998E-3</v>
      </c>
      <c r="L1307" s="3">
        <v>3</v>
      </c>
      <c r="M1307" s="3">
        <v>3</v>
      </c>
      <c r="N1307" s="10">
        <f t="shared" si="140"/>
        <v>1</v>
      </c>
      <c r="O1307" s="35">
        <v>3</v>
      </c>
      <c r="P1307" s="17"/>
      <c r="Q1307" s="40">
        <v>1387.6924300000001</v>
      </c>
      <c r="R1307" s="40">
        <v>463.23566</v>
      </c>
      <c r="S1307" s="18">
        <f t="shared" si="141"/>
        <v>5.2457101424444073</v>
      </c>
      <c r="T1307" s="18">
        <f t="shared" si="142"/>
        <v>-0.6955423077121532</v>
      </c>
      <c r="U1307" s="18">
        <f t="shared" si="143"/>
        <v>-1.8565064701382417</v>
      </c>
      <c r="V1307" s="30">
        <v>463.23480000000001</v>
      </c>
      <c r="W1307" s="3" t="s">
        <v>47</v>
      </c>
      <c r="Y1307" s="3" t="s">
        <v>47</v>
      </c>
      <c r="Z1307" s="3" t="s">
        <v>47</v>
      </c>
      <c r="AA1307" s="3" t="s">
        <v>47</v>
      </c>
      <c r="AB1307" s="12" t="s">
        <v>47</v>
      </c>
      <c r="AC1307" s="3" t="s">
        <v>47</v>
      </c>
      <c r="AE1307" s="3" t="s">
        <v>48</v>
      </c>
      <c r="AF1307" s="3" t="s">
        <v>48</v>
      </c>
      <c r="AH1307" s="3" t="s">
        <v>47</v>
      </c>
      <c r="AL1307" s="3" t="s">
        <v>48</v>
      </c>
      <c r="AM1307" s="3" t="s">
        <v>48</v>
      </c>
      <c r="AU1307" s="3">
        <v>0</v>
      </c>
      <c r="AV1307" s="3">
        <v>7</v>
      </c>
      <c r="AW1307" s="3">
        <v>1</v>
      </c>
      <c r="AX1307" s="3">
        <v>7</v>
      </c>
      <c r="AY1307" s="3">
        <v>100</v>
      </c>
      <c r="AZ1307" s="6" t="str">
        <f t="shared" si="144"/>
        <v>1361.3</v>
      </c>
      <c r="BC1307" s="12" t="s">
        <v>2445</v>
      </c>
      <c r="BJ1307" s="12">
        <f t="shared" si="145"/>
        <v>0</v>
      </c>
      <c r="BK1307" s="12">
        <f t="shared" si="146"/>
        <v>0</v>
      </c>
      <c r="CQ1307" s="3" t="str">
        <f>CONCATENATE(baseURL!$A$1,baseURL!$B$1,baseURL!$C$1,".",C1307,".",L1307,".pkl&amp;seq=",BC1307)</f>
        <v>http://proteomics.broadinstitute.org/millscripts/viewfeed.pl?side=xl&amp;cycle=1&amp;fixedMods=iaaC&amp;file=msdataSM/iPRG2012_nd/cpick_in/iPRG2012_nd.1361.3.3.pkl&amp;seq=SRLDPALGGGSSDR</v>
      </c>
    </row>
    <row r="1308" spans="1:95" x14ac:dyDescent="0.2">
      <c r="A1308" s="3">
        <v>972</v>
      </c>
      <c r="B1308" s="2" t="s">
        <v>2448</v>
      </c>
      <c r="C1308" s="2" t="s">
        <v>2449</v>
      </c>
      <c r="D1308" s="3">
        <v>2971</v>
      </c>
      <c r="E1308" s="3">
        <v>2969</v>
      </c>
      <c r="F1308" s="3">
        <v>28587</v>
      </c>
      <c r="G1308" s="3">
        <v>4329</v>
      </c>
      <c r="H1308" s="3">
        <v>15.7387</v>
      </c>
      <c r="I1308" s="30">
        <v>605.80775000000006</v>
      </c>
      <c r="J1308" s="30">
        <v>605.80697850000001</v>
      </c>
      <c r="K1308" s="30">
        <v>7.6999999999999996E-4</v>
      </c>
      <c r="L1308" s="3">
        <v>2</v>
      </c>
      <c r="M1308" s="3">
        <v>2</v>
      </c>
      <c r="N1308" s="10">
        <f t="shared" si="140"/>
        <v>1</v>
      </c>
      <c r="O1308" s="35">
        <v>2</v>
      </c>
      <c r="P1308" s="17"/>
      <c r="Q1308" s="40">
        <v>1210.6062400000001</v>
      </c>
      <c r="R1308" s="40">
        <v>605.80676000000005</v>
      </c>
      <c r="S1308" s="18">
        <f t="shared" si="141"/>
        <v>1.6341844716318461</v>
      </c>
      <c r="T1308" s="18">
        <f t="shared" si="142"/>
        <v>0.36067606766212262</v>
      </c>
      <c r="U1308" s="18">
        <f t="shared" si="143"/>
        <v>0.72630420946819463</v>
      </c>
      <c r="V1308" s="30">
        <v>605.80719999999997</v>
      </c>
      <c r="W1308" s="3" t="s">
        <v>47</v>
      </c>
      <c r="Z1308" s="3" t="s">
        <v>47</v>
      </c>
      <c r="AA1308" s="3" t="s">
        <v>47</v>
      </c>
      <c r="AC1308" s="3" t="s">
        <v>52</v>
      </c>
      <c r="AE1308" s="3" t="s">
        <v>48</v>
      </c>
      <c r="AF1308" s="3" t="s">
        <v>48</v>
      </c>
      <c r="AG1308" s="3" t="s">
        <v>48</v>
      </c>
      <c r="AH1308" s="3" t="s">
        <v>48</v>
      </c>
      <c r="AL1308" s="3" t="s">
        <v>52</v>
      </c>
      <c r="AM1308" s="3" t="s">
        <v>52</v>
      </c>
      <c r="AU1308" s="3">
        <v>0</v>
      </c>
      <c r="AV1308" s="3">
        <v>3</v>
      </c>
      <c r="AW1308" s="3">
        <v>1</v>
      </c>
      <c r="AX1308" s="3">
        <v>3</v>
      </c>
      <c r="AY1308" s="3">
        <v>100</v>
      </c>
      <c r="AZ1308" s="6" t="str">
        <f t="shared" si="144"/>
        <v>1361.5</v>
      </c>
      <c r="BC1308" s="12" t="s">
        <v>2398</v>
      </c>
      <c r="BJ1308" s="12">
        <f t="shared" si="145"/>
        <v>0</v>
      </c>
      <c r="BK1308" s="12">
        <f t="shared" si="146"/>
        <v>0</v>
      </c>
      <c r="CQ1308" s="3" t="str">
        <f>CONCATENATE(baseURL!$A$1,baseURL!$B$1,baseURL!$C$1,".",C1308,".",L1308,".pkl&amp;seq=",BC1308)</f>
        <v>http://proteomics.broadinstitute.org/millscripts/viewfeed.pl?side=xl&amp;cycle=1&amp;fixedMods=iaaC&amp;file=msdataSM/iPRG2012_nd/cpick_in/iPRG2012_nd.1361.5.2.pkl&amp;seq=QALYTRATASE</v>
      </c>
    </row>
    <row r="1309" spans="1:95" x14ac:dyDescent="0.2">
      <c r="A1309" s="3">
        <v>3954</v>
      </c>
      <c r="B1309" s="2" t="s">
        <v>2450</v>
      </c>
      <c r="C1309" s="2" t="s">
        <v>2451</v>
      </c>
      <c r="D1309" s="3">
        <v>2972</v>
      </c>
      <c r="E1309" s="3">
        <v>2970</v>
      </c>
      <c r="F1309" s="3">
        <v>28604</v>
      </c>
      <c r="G1309" s="3">
        <v>4331</v>
      </c>
      <c r="H1309" s="3">
        <v>15.7502</v>
      </c>
      <c r="I1309" s="30">
        <v>430.23163</v>
      </c>
      <c r="J1309" s="30">
        <v>430.23003189999997</v>
      </c>
      <c r="K1309" s="30">
        <v>1.6000000000000001E-3</v>
      </c>
      <c r="L1309" s="3">
        <v>2</v>
      </c>
      <c r="M1309" s="3">
        <v>2</v>
      </c>
      <c r="N1309" s="10">
        <f t="shared" si="140"/>
        <v>1</v>
      </c>
      <c r="O1309" s="35">
        <v>2</v>
      </c>
      <c r="P1309" s="17"/>
      <c r="Q1309" s="40">
        <v>859.45196999999996</v>
      </c>
      <c r="R1309" s="40">
        <v>430.22962000000001</v>
      </c>
      <c r="S1309" s="18">
        <f t="shared" si="141"/>
        <v>4.6719237973068939</v>
      </c>
      <c r="T1309" s="18">
        <f t="shared" si="142"/>
        <v>0.95739572733392142</v>
      </c>
      <c r="U1309" s="18">
        <f t="shared" si="143"/>
        <v>-4.6486803968421031E-2</v>
      </c>
      <c r="V1309" s="30">
        <v>430.2296</v>
      </c>
      <c r="W1309" s="3" t="s">
        <v>47</v>
      </c>
      <c r="X1309" s="3" t="s">
        <v>47</v>
      </c>
      <c r="Y1309" s="3" t="s">
        <v>47</v>
      </c>
      <c r="Z1309" s="3" t="s">
        <v>47</v>
      </c>
      <c r="AB1309" s="12" t="s">
        <v>47</v>
      </c>
      <c r="AC1309" s="3" t="s">
        <v>47</v>
      </c>
      <c r="AD1309" s="3" t="s">
        <v>48</v>
      </c>
      <c r="AF1309" s="3" t="s">
        <v>47</v>
      </c>
      <c r="AG1309" s="3" t="s">
        <v>48</v>
      </c>
      <c r="AI1309" s="3" t="s">
        <v>47</v>
      </c>
      <c r="AJ1309" s="3" t="s">
        <v>47</v>
      </c>
      <c r="AK1309" s="3" t="s">
        <v>47</v>
      </c>
      <c r="AL1309" s="3" t="s">
        <v>47</v>
      </c>
      <c r="AM1309" s="3" t="s">
        <v>47</v>
      </c>
      <c r="AN1309" s="3" t="s">
        <v>47</v>
      </c>
      <c r="AU1309" s="3">
        <v>0</v>
      </c>
      <c r="AV1309" s="3">
        <v>13</v>
      </c>
      <c r="AW1309" s="3">
        <v>1</v>
      </c>
      <c r="AX1309" s="3">
        <v>13</v>
      </c>
      <c r="AY1309" s="3">
        <v>100</v>
      </c>
      <c r="AZ1309" s="6" t="str">
        <f t="shared" si="144"/>
        <v>1362.1</v>
      </c>
      <c r="BC1309" s="12" t="s">
        <v>2401</v>
      </c>
      <c r="BJ1309" s="12">
        <f t="shared" si="145"/>
        <v>0</v>
      </c>
      <c r="BK1309" s="12">
        <f t="shared" si="146"/>
        <v>0</v>
      </c>
      <c r="CQ1309" s="3" t="str">
        <f>CONCATENATE(baseURL!$A$1,baseURL!$B$1,baseURL!$C$1,".",C1309,".",L1309,".pkl&amp;seq=",BC1309)</f>
        <v>http://proteomics.broadinstitute.org/millscripts/viewfeed.pl?side=xl&amp;cycle=1&amp;fixedMods=iaaC&amp;file=msdataSM/iPRG2012_nd/cpick_in/iPRG2012_nd.1362.1.2.pkl&amp;seq=AEELLER</v>
      </c>
    </row>
    <row r="1310" spans="1:95" x14ac:dyDescent="0.2">
      <c r="A1310" s="3">
        <v>3275</v>
      </c>
      <c r="B1310" s="2" t="s">
        <v>2452</v>
      </c>
      <c r="C1310" s="2" t="s">
        <v>2453</v>
      </c>
      <c r="D1310" s="3">
        <v>2973</v>
      </c>
      <c r="E1310" s="3">
        <v>2971</v>
      </c>
      <c r="F1310" s="3">
        <v>28605</v>
      </c>
      <c r="G1310" s="3">
        <v>4332</v>
      </c>
      <c r="H1310" s="3">
        <v>15.753500000000001</v>
      </c>
      <c r="I1310" s="30">
        <v>489.76049999999998</v>
      </c>
      <c r="J1310" s="30">
        <v>489.50914260000002</v>
      </c>
      <c r="K1310" s="30">
        <v>0.25135999999999997</v>
      </c>
      <c r="L1310" s="3">
        <v>2</v>
      </c>
      <c r="M1310" s="3">
        <v>4</v>
      </c>
      <c r="N1310" s="10">
        <f t="shared" si="140"/>
        <v>-1</v>
      </c>
      <c r="O1310" s="35">
        <v>4</v>
      </c>
      <c r="P1310" s="17"/>
      <c r="Q1310" s="40">
        <v>1955.00801</v>
      </c>
      <c r="R1310" s="40">
        <v>489.50745999999998</v>
      </c>
      <c r="S1310" s="18">
        <f t="shared" si="141"/>
        <v>516.9277706206941</v>
      </c>
      <c r="T1310" s="18">
        <f t="shared" si="142"/>
        <v>3.4373327018097686</v>
      </c>
      <c r="U1310" s="18">
        <f t="shared" si="143"/>
        <v>3.1460194703346702</v>
      </c>
      <c r="V1310" s="30">
        <v>489.50900000000001</v>
      </c>
      <c r="W1310" s="3" t="s">
        <v>47</v>
      </c>
      <c r="Y1310" s="3" t="s">
        <v>48</v>
      </c>
      <c r="Z1310" s="3" t="s">
        <v>47</v>
      </c>
      <c r="AA1310" s="3" t="s">
        <v>47</v>
      </c>
      <c r="AB1310" s="12" t="s">
        <v>48</v>
      </c>
      <c r="AE1310" s="3" t="s">
        <v>48</v>
      </c>
      <c r="AG1310" s="3" t="s">
        <v>52</v>
      </c>
      <c r="AH1310" s="3" t="s">
        <v>47</v>
      </c>
      <c r="AL1310" s="3" t="s">
        <v>48</v>
      </c>
      <c r="AM1310" s="3" t="s">
        <v>47</v>
      </c>
      <c r="AU1310" s="3">
        <v>0</v>
      </c>
      <c r="AV1310" s="3">
        <v>5</v>
      </c>
      <c r="AW1310" s="3">
        <v>1</v>
      </c>
      <c r="AX1310" s="3">
        <v>5</v>
      </c>
      <c r="AY1310" s="3">
        <v>100</v>
      </c>
      <c r="AZ1310" s="6" t="str">
        <f t="shared" si="144"/>
        <v>1362.2</v>
      </c>
      <c r="BC1310" s="12" t="s">
        <v>2454</v>
      </c>
      <c r="BJ1310" s="12">
        <f t="shared" si="145"/>
        <v>0</v>
      </c>
      <c r="BK1310" s="12">
        <f t="shared" si="146"/>
        <v>0</v>
      </c>
      <c r="CQ1310" s="3" t="str">
        <f>CONCATENATE(baseURL!$A$1,baseURL!$B$1,baseURL!$C$1,".",C1310,".",L1310,".pkl&amp;seq=",BC1310)</f>
        <v>http://proteomics.broadinstitute.org/millscripts/viewfeed.pl?side=xl&amp;cycle=1&amp;fixedMods=iaaC&amp;file=msdataSM/iPRG2012_nd/cpick_in/iPRG2012_nd.1362.2.2.pkl&amp;seq=AFTKKVSSASAAASESDVAK</v>
      </c>
    </row>
    <row r="1311" spans="1:95" x14ac:dyDescent="0.2">
      <c r="A1311" s="3">
        <v>3304</v>
      </c>
      <c r="B1311" s="2" t="s">
        <v>2455</v>
      </c>
      <c r="C1311" s="2" t="s">
        <v>2456</v>
      </c>
      <c r="D1311" s="3">
        <v>2974</v>
      </c>
      <c r="E1311" s="3">
        <v>2972</v>
      </c>
      <c r="F1311" s="3">
        <v>28606</v>
      </c>
      <c r="G1311" s="3">
        <v>4333</v>
      </c>
      <c r="H1311" s="3">
        <v>15.7568</v>
      </c>
      <c r="I1311" s="30">
        <v>510.30563000000001</v>
      </c>
      <c r="J1311" s="30">
        <v>510.30369400000001</v>
      </c>
      <c r="K1311" s="30">
        <v>1.9400000000000001E-3</v>
      </c>
      <c r="L1311" s="3">
        <v>2</v>
      </c>
      <c r="M1311" s="3">
        <v>2</v>
      </c>
      <c r="N1311" s="10">
        <f t="shared" si="140"/>
        <v>1</v>
      </c>
      <c r="O1311" s="35">
        <v>2</v>
      </c>
      <c r="P1311" s="17"/>
      <c r="Q1311" s="40">
        <v>1019.59964</v>
      </c>
      <c r="R1311" s="40">
        <v>510.30345999999997</v>
      </c>
      <c r="S1311" s="18">
        <f t="shared" si="141"/>
        <v>4.2523717163020773</v>
      </c>
      <c r="T1311" s="18">
        <f t="shared" si="142"/>
        <v>0.45855068283190636</v>
      </c>
      <c r="U1311" s="18">
        <f t="shared" si="143"/>
        <v>0.27434656242471472</v>
      </c>
      <c r="V1311" s="30">
        <v>510.30360000000002</v>
      </c>
      <c r="W1311" s="3" t="s">
        <v>47</v>
      </c>
      <c r="Z1311" s="3" t="s">
        <v>47</v>
      </c>
      <c r="AA1311" s="3" t="s">
        <v>47</v>
      </c>
      <c r="AB1311" s="12" t="s">
        <v>47</v>
      </c>
      <c r="AC1311" s="3" t="s">
        <v>47</v>
      </c>
      <c r="AE1311" s="3" t="s">
        <v>48</v>
      </c>
      <c r="AG1311" s="3" t="s">
        <v>48</v>
      </c>
      <c r="AH1311" s="3" t="s">
        <v>48</v>
      </c>
      <c r="AJ1311" s="3" t="s">
        <v>47</v>
      </c>
      <c r="AM1311" s="3" t="s">
        <v>48</v>
      </c>
      <c r="AU1311" s="3">
        <v>0</v>
      </c>
      <c r="AV1311" s="3">
        <v>6</v>
      </c>
      <c r="AW1311" s="3">
        <v>1</v>
      </c>
      <c r="AX1311" s="3">
        <v>6</v>
      </c>
      <c r="AY1311" s="3">
        <v>100</v>
      </c>
      <c r="AZ1311" s="6" t="str">
        <f t="shared" si="144"/>
        <v>1362.3</v>
      </c>
      <c r="BC1311" s="12" t="s">
        <v>2457</v>
      </c>
      <c r="BJ1311" s="12">
        <f t="shared" si="145"/>
        <v>0</v>
      </c>
      <c r="BK1311" s="12">
        <f t="shared" si="146"/>
        <v>0</v>
      </c>
      <c r="CQ1311" s="3" t="str">
        <f>CONCATENATE(baseURL!$A$1,baseURL!$B$1,baseURL!$C$1,".",C1311,".",L1311,".pkl&amp;seq=",BC1311)</f>
        <v>http://proteomics.broadinstitute.org/millscripts/viewfeed.pl?side=xl&amp;cycle=1&amp;fixedMods=iaaC&amp;file=msdataSM/iPRG2012_nd/cpick_in/iPRG2012_nd.1362.3.2.pkl&amp;seq=TFGQRAVLK</v>
      </c>
    </row>
    <row r="1312" spans="1:95" x14ac:dyDescent="0.2">
      <c r="A1312" s="3">
        <v>5386</v>
      </c>
      <c r="B1312" s="2" t="s">
        <v>2458</v>
      </c>
      <c r="C1312" s="2" t="s">
        <v>2444</v>
      </c>
      <c r="D1312" s="3">
        <v>2975</v>
      </c>
      <c r="E1312" s="3">
        <v>2973</v>
      </c>
      <c r="F1312" s="3">
        <v>28607</v>
      </c>
      <c r="G1312" s="3">
        <v>4334</v>
      </c>
      <c r="H1312" s="3">
        <v>15.760199999999999</v>
      </c>
      <c r="I1312" s="30">
        <v>555.84218999999996</v>
      </c>
      <c r="J1312" s="30">
        <v>555.84106880000002</v>
      </c>
      <c r="K1312" s="30">
        <v>1.1199999999999999E-3</v>
      </c>
      <c r="L1312" s="3">
        <v>2</v>
      </c>
      <c r="M1312" s="3">
        <v>2</v>
      </c>
      <c r="N1312" s="10">
        <f t="shared" si="140"/>
        <v>1</v>
      </c>
      <c r="O1312" s="35">
        <v>2</v>
      </c>
      <c r="P1312" s="17"/>
      <c r="Q1312" s="40">
        <v>1110.6741999999999</v>
      </c>
      <c r="R1312" s="40">
        <v>555.84073999999998</v>
      </c>
      <c r="S1312" s="18">
        <f t="shared" si="141"/>
        <v>2.6086608908463256</v>
      </c>
      <c r="T1312" s="18">
        <f t="shared" si="142"/>
        <v>0.59153634552566225</v>
      </c>
      <c r="U1312" s="18">
        <f t="shared" si="143"/>
        <v>0.8275751791340088</v>
      </c>
      <c r="V1312" s="30">
        <v>555.84119999999996</v>
      </c>
      <c r="W1312" s="3" t="s">
        <v>47</v>
      </c>
      <c r="X1312" s="3" t="s">
        <v>47</v>
      </c>
      <c r="Y1312" s="3" t="s">
        <v>47</v>
      </c>
      <c r="Z1312" s="3" t="s">
        <v>47</v>
      </c>
      <c r="AA1312" s="3" t="s">
        <v>47</v>
      </c>
      <c r="AB1312" s="12" t="s">
        <v>47</v>
      </c>
      <c r="AC1312" s="3" t="s">
        <v>47</v>
      </c>
      <c r="AD1312" s="3" t="s">
        <v>47</v>
      </c>
      <c r="AE1312" s="3" t="s">
        <v>47</v>
      </c>
      <c r="AF1312" s="3" t="s">
        <v>47</v>
      </c>
      <c r="AG1312" s="3" t="s">
        <v>48</v>
      </c>
      <c r="AH1312" s="3" t="s">
        <v>47</v>
      </c>
      <c r="AI1312" s="3" t="s">
        <v>48</v>
      </c>
      <c r="AJ1312" s="3" t="s">
        <v>47</v>
      </c>
      <c r="AK1312" s="3" t="s">
        <v>52</v>
      </c>
      <c r="AL1312" s="3" t="s">
        <v>48</v>
      </c>
      <c r="AM1312" s="3" t="s">
        <v>47</v>
      </c>
      <c r="AU1312" s="3">
        <v>0</v>
      </c>
      <c r="AV1312" s="3">
        <v>13</v>
      </c>
      <c r="AW1312" s="3">
        <v>1</v>
      </c>
      <c r="AX1312" s="3">
        <v>13</v>
      </c>
      <c r="AY1312" s="3">
        <v>100</v>
      </c>
      <c r="AZ1312" s="6" t="str">
        <f t="shared" si="144"/>
        <v>1362.4</v>
      </c>
      <c r="BC1312" s="12" t="s">
        <v>2459</v>
      </c>
      <c r="BJ1312" s="12">
        <f t="shared" si="145"/>
        <v>0</v>
      </c>
      <c r="BK1312" s="12">
        <f t="shared" si="146"/>
        <v>0</v>
      </c>
      <c r="CQ1312" s="3" t="str">
        <f>CONCATENATE(baseURL!$A$1,baseURL!$B$1,baseURL!$C$1,".",C1312,".",L1312,".pkl&amp;seq=",BC1312)</f>
        <v>http://proteomics.broadinstitute.org/millscripts/viewfeed.pl?side=xl&amp;cycle=1&amp;fixedMods=iaaC&amp;file=msdataSM/iPRG2012_nd/cpick_in/iPRG2012_nd.1362.4.2.pkl&amp;seq=LVTPQRLQR</v>
      </c>
    </row>
    <row r="1313" spans="1:95" x14ac:dyDescent="0.2">
      <c r="A1313" s="3">
        <v>4275</v>
      </c>
      <c r="B1313" s="2" t="s">
        <v>2460</v>
      </c>
      <c r="C1313" s="2" t="s">
        <v>2452</v>
      </c>
      <c r="D1313" s="3">
        <v>2979</v>
      </c>
      <c r="E1313" s="3">
        <v>2977</v>
      </c>
      <c r="F1313" s="3">
        <v>28627</v>
      </c>
      <c r="G1313" s="3">
        <v>4339</v>
      </c>
      <c r="H1313" s="3">
        <v>15.7841</v>
      </c>
      <c r="I1313" s="30">
        <v>587.32411000000002</v>
      </c>
      <c r="J1313" s="30">
        <v>587.32364459999997</v>
      </c>
      <c r="K1313" s="30">
        <v>4.6999999999999999E-4</v>
      </c>
      <c r="L1313" s="3">
        <v>2</v>
      </c>
      <c r="M1313" s="3">
        <v>2</v>
      </c>
      <c r="N1313" s="10">
        <f t="shared" si="140"/>
        <v>1</v>
      </c>
      <c r="O1313" s="35">
        <v>2</v>
      </c>
      <c r="P1313" s="17"/>
      <c r="Q1313" s="40">
        <v>1173.6374800000001</v>
      </c>
      <c r="R1313" s="40">
        <v>587.32237999999995</v>
      </c>
      <c r="S1313" s="18">
        <f t="shared" si="141"/>
        <v>2.945571391415319</v>
      </c>
      <c r="T1313" s="18">
        <f t="shared" si="142"/>
        <v>2.1531616077922329</v>
      </c>
      <c r="U1313" s="18">
        <f t="shared" si="143"/>
        <v>2.2474879981211098</v>
      </c>
      <c r="V1313" s="30">
        <v>587.32370000000003</v>
      </c>
      <c r="W1313" s="3" t="s">
        <v>47</v>
      </c>
      <c r="X1313" s="3" t="s">
        <v>47</v>
      </c>
      <c r="Y1313" s="3" t="s">
        <v>47</v>
      </c>
      <c r="Z1313" s="3" t="s">
        <v>47</v>
      </c>
      <c r="AA1313" s="3" t="s">
        <v>47</v>
      </c>
      <c r="AB1313" s="12" t="s">
        <v>47</v>
      </c>
      <c r="AC1313" s="3" t="s">
        <v>47</v>
      </c>
      <c r="AD1313" s="3" t="s">
        <v>47</v>
      </c>
      <c r="AF1313" s="3" t="s">
        <v>48</v>
      </c>
      <c r="AG1313" s="3" t="s">
        <v>47</v>
      </c>
      <c r="AH1313" s="3" t="s">
        <v>47</v>
      </c>
      <c r="AJ1313" s="3" t="s">
        <v>47</v>
      </c>
      <c r="AL1313" s="3" t="s">
        <v>47</v>
      </c>
      <c r="AM1313" s="3" t="s">
        <v>47</v>
      </c>
      <c r="AU1313" s="3">
        <v>0</v>
      </c>
      <c r="AV1313" s="3">
        <v>13</v>
      </c>
      <c r="AW1313" s="3">
        <v>1</v>
      </c>
      <c r="AX1313" s="3">
        <v>13</v>
      </c>
      <c r="AY1313" s="3">
        <v>100</v>
      </c>
      <c r="AZ1313" s="6" t="str">
        <f t="shared" si="144"/>
        <v>1363.3</v>
      </c>
      <c r="BC1313" s="12" t="s">
        <v>2461</v>
      </c>
      <c r="BJ1313" s="12">
        <f t="shared" si="145"/>
        <v>0</v>
      </c>
      <c r="BK1313" s="12">
        <f t="shared" si="146"/>
        <v>0</v>
      </c>
      <c r="CQ1313" s="3" t="str">
        <f>CONCATENATE(baseURL!$A$1,baseURL!$B$1,baseURL!$C$1,".",C1313,".",L1313,".pkl&amp;seq=",BC1313)</f>
        <v>http://proteomics.broadinstitute.org/millscripts/viewfeed.pl?side=xl&amp;cycle=1&amp;fixedMods=iaaC&amp;file=msdataSM/iPRG2012_nd/cpick_in/iPRG2012_nd.1363.3.2.pkl&amp;seq=EYTLNLHKR</v>
      </c>
    </row>
    <row r="1314" spans="1:95" x14ac:dyDescent="0.2">
      <c r="A1314" s="3">
        <v>3599</v>
      </c>
      <c r="B1314" s="2" t="s">
        <v>2462</v>
      </c>
      <c r="C1314" s="2" t="s">
        <v>2463</v>
      </c>
      <c r="D1314" s="3">
        <v>2981</v>
      </c>
      <c r="E1314" s="3">
        <v>2979</v>
      </c>
      <c r="F1314" s="3">
        <v>28646</v>
      </c>
      <c r="G1314" s="3">
        <v>4342</v>
      </c>
      <c r="H1314" s="3">
        <v>15.801500000000001</v>
      </c>
      <c r="I1314" s="30">
        <v>413.19835</v>
      </c>
      <c r="J1314" s="30">
        <v>413.19876790000001</v>
      </c>
      <c r="K1314" s="30">
        <v>-4.2000000000000002E-4</v>
      </c>
      <c r="L1314" s="3">
        <v>2</v>
      </c>
      <c r="M1314" s="3">
        <v>2</v>
      </c>
      <c r="N1314" s="10">
        <f t="shared" si="140"/>
        <v>1</v>
      </c>
      <c r="O1314" s="35">
        <v>2</v>
      </c>
      <c r="P1314" s="17"/>
      <c r="Q1314" s="40">
        <v>825.38897999999995</v>
      </c>
      <c r="R1314" s="40">
        <v>413.19812999999999</v>
      </c>
      <c r="S1314" s="18">
        <f t="shared" si="141"/>
        <v>0.53243222570486359</v>
      </c>
      <c r="T1314" s="18">
        <f t="shared" si="142"/>
        <v>1.5438114398416545</v>
      </c>
      <c r="U1314" s="18">
        <f t="shared" si="143"/>
        <v>1.1374688457740016</v>
      </c>
      <c r="V1314" s="30">
        <v>413.1986</v>
      </c>
      <c r="W1314" s="3" t="s">
        <v>47</v>
      </c>
      <c r="X1314" s="3" t="s">
        <v>47</v>
      </c>
      <c r="Y1314" s="3" t="s">
        <v>47</v>
      </c>
      <c r="Z1314" s="3" t="s">
        <v>47</v>
      </c>
      <c r="AA1314" s="3" t="s">
        <v>47</v>
      </c>
      <c r="AB1314" s="12" t="s">
        <v>47</v>
      </c>
      <c r="AC1314" s="3" t="s">
        <v>47</v>
      </c>
      <c r="AF1314" s="3" t="s">
        <v>48</v>
      </c>
      <c r="AG1314" s="3" t="s">
        <v>48</v>
      </c>
      <c r="AH1314" s="3" t="s">
        <v>47</v>
      </c>
      <c r="AI1314" s="3" t="s">
        <v>48</v>
      </c>
      <c r="AJ1314" s="3" t="s">
        <v>47</v>
      </c>
      <c r="AK1314" s="3" t="s">
        <v>48</v>
      </c>
      <c r="AL1314" s="3" t="s">
        <v>48</v>
      </c>
      <c r="AU1314" s="3">
        <v>0</v>
      </c>
      <c r="AV1314" s="3">
        <v>9</v>
      </c>
      <c r="AW1314" s="3">
        <v>1</v>
      </c>
      <c r="AX1314" s="3">
        <v>9</v>
      </c>
      <c r="AY1314" s="3">
        <v>100</v>
      </c>
      <c r="AZ1314" s="6" t="str">
        <f t="shared" si="144"/>
        <v>1364.1</v>
      </c>
      <c r="BC1314" s="12" t="s">
        <v>2327</v>
      </c>
      <c r="BJ1314" s="12">
        <f t="shared" si="145"/>
        <v>0</v>
      </c>
      <c r="BK1314" s="12">
        <f t="shared" si="146"/>
        <v>0</v>
      </c>
      <c r="CQ1314" s="3" t="str">
        <f>CONCATENATE(baseURL!$A$1,baseURL!$B$1,baseURL!$C$1,".",C1314,".",L1314,".pkl&amp;seq=",BC1314)</f>
        <v>http://proteomics.broadinstitute.org/millscripts/viewfeed.pl?side=xl&amp;cycle=1&amp;fixedMods=iaaC&amp;file=msdataSM/iPRG2012_nd/cpick_in/iPRG2012_nd.1364.1.2.pkl&amp;seq=SYNWGAK</v>
      </c>
    </row>
    <row r="1315" spans="1:95" x14ac:dyDescent="0.2">
      <c r="A1315" s="3">
        <v>594</v>
      </c>
      <c r="B1315" s="2" t="s">
        <v>2464</v>
      </c>
      <c r="C1315" s="2" t="s">
        <v>2465</v>
      </c>
      <c r="D1315" s="3">
        <v>2983</v>
      </c>
      <c r="E1315" s="3">
        <v>2981</v>
      </c>
      <c r="F1315" s="3">
        <v>28648</v>
      </c>
      <c r="G1315" s="3">
        <v>4344</v>
      </c>
      <c r="H1315" s="3">
        <v>15.8132</v>
      </c>
      <c r="I1315" s="30">
        <v>639.73208999999997</v>
      </c>
      <c r="J1315" s="30">
        <v>639.73045109999998</v>
      </c>
      <c r="K1315" s="30">
        <v>1.64E-3</v>
      </c>
      <c r="L1315" s="3">
        <v>2</v>
      </c>
      <c r="M1315" s="3">
        <v>2</v>
      </c>
      <c r="N1315" s="10">
        <f t="shared" si="140"/>
        <v>1</v>
      </c>
      <c r="O1315" s="35">
        <v>2</v>
      </c>
      <c r="P1315" s="17"/>
      <c r="Q1315" s="40">
        <v>1278.4538399999999</v>
      </c>
      <c r="R1315" s="40">
        <v>639.73055999999997</v>
      </c>
      <c r="S1315" s="18">
        <f t="shared" si="141"/>
        <v>2.3916318770240927</v>
      </c>
      <c r="T1315" s="18">
        <f t="shared" si="142"/>
        <v>-0.17022791593156603</v>
      </c>
      <c r="U1315" s="18">
        <f t="shared" si="143"/>
        <v>0.21884213251840665</v>
      </c>
      <c r="V1315" s="30">
        <v>639.73069999999996</v>
      </c>
      <c r="W1315" s="3" t="s">
        <v>47</v>
      </c>
      <c r="X1315" s="3" t="s">
        <v>47</v>
      </c>
      <c r="Z1315" s="3" t="s">
        <v>47</v>
      </c>
      <c r="AB1315" s="12" t="s">
        <v>52</v>
      </c>
      <c r="AC1315" s="3" t="s">
        <v>52</v>
      </c>
      <c r="AD1315" s="3" t="s">
        <v>47</v>
      </c>
      <c r="AE1315" s="3" t="s">
        <v>47</v>
      </c>
      <c r="AF1315" s="3" t="s">
        <v>48</v>
      </c>
      <c r="AK1315" s="3" t="s">
        <v>48</v>
      </c>
      <c r="AL1315" s="3" t="s">
        <v>47</v>
      </c>
      <c r="AO1315" s="3" t="s">
        <v>48</v>
      </c>
      <c r="AU1315" s="3">
        <v>0</v>
      </c>
      <c r="AV1315" s="3">
        <v>6</v>
      </c>
      <c r="AW1315" s="3">
        <v>1</v>
      </c>
      <c r="AX1315" s="3">
        <v>6</v>
      </c>
      <c r="AY1315" s="3">
        <v>100</v>
      </c>
      <c r="AZ1315" s="6" t="str">
        <f t="shared" si="144"/>
        <v>1364.3</v>
      </c>
      <c r="BC1315" s="12" t="s">
        <v>2466</v>
      </c>
      <c r="BF1315" s="12" t="s">
        <v>1468</v>
      </c>
      <c r="BJ1315" s="12">
        <f t="shared" si="145"/>
        <v>0</v>
      </c>
      <c r="BK1315" s="12">
        <f t="shared" si="146"/>
        <v>0</v>
      </c>
      <c r="CQ1315" s="3" t="str">
        <f>CONCATENATE(baseURL!$A$1,baseURL!$B$1,baseURL!$C$1,".",C1315,".",L1315,".pkl&amp;seq=",BC1315)</f>
        <v>http://proteomics.broadinstitute.org/millscripts/viewfeed.pl?side=xl&amp;cycle=1&amp;fixedMods=iaaC&amp;file=msdataSM/iPRG2012_nd/cpick_in/iPRG2012_nd.1364.3.2.pkl&amp;seq=PEsDELtAEK</v>
      </c>
    </row>
    <row r="1316" spans="1:95" x14ac:dyDescent="0.2">
      <c r="A1316" s="3">
        <v>4306</v>
      </c>
      <c r="B1316" s="2" t="s">
        <v>2467</v>
      </c>
      <c r="C1316" s="2" t="s">
        <v>2468</v>
      </c>
      <c r="D1316" s="3">
        <v>2984</v>
      </c>
      <c r="E1316" s="3">
        <v>2982</v>
      </c>
      <c r="F1316" s="3">
        <v>28667</v>
      </c>
      <c r="G1316" s="3">
        <v>4346</v>
      </c>
      <c r="H1316" s="3">
        <v>15.8256</v>
      </c>
      <c r="I1316" s="30">
        <v>409.22469000000001</v>
      </c>
      <c r="J1316" s="30">
        <v>409.22469260000003</v>
      </c>
      <c r="K1316" s="30">
        <v>0</v>
      </c>
      <c r="L1316" s="3">
        <v>2</v>
      </c>
      <c r="M1316" s="3">
        <v>0</v>
      </c>
      <c r="N1316" s="10">
        <f t="shared" si="140"/>
        <v>1</v>
      </c>
      <c r="O1316" s="35">
        <v>2</v>
      </c>
      <c r="P1316" s="17"/>
      <c r="Q1316" s="40">
        <v>817.44141000000002</v>
      </c>
      <c r="R1316" s="40">
        <v>409.22433999999998</v>
      </c>
      <c r="S1316" s="18">
        <f t="shared" si="141"/>
        <v>0.85527659480330442</v>
      </c>
      <c r="T1316" s="18">
        <f t="shared" si="142"/>
        <v>0.86163007811803827</v>
      </c>
      <c r="U1316" s="18">
        <f t="shared" si="143"/>
        <v>-0.58647537915875791</v>
      </c>
      <c r="V1316" s="30">
        <v>409.22410000000002</v>
      </c>
      <c r="W1316" s="3" t="s">
        <v>47</v>
      </c>
      <c r="X1316" s="3" t="s">
        <v>47</v>
      </c>
      <c r="Y1316" s="3" t="s">
        <v>47</v>
      </c>
      <c r="Z1316" s="3" t="s">
        <v>47</v>
      </c>
      <c r="AA1316" s="3" t="s">
        <v>47</v>
      </c>
      <c r="AB1316" s="12" t="s">
        <v>47</v>
      </c>
      <c r="AC1316" s="3" t="s">
        <v>47</v>
      </c>
      <c r="AD1316" s="3" t="s">
        <v>48</v>
      </c>
      <c r="AF1316" s="3" t="s">
        <v>47</v>
      </c>
      <c r="AG1316" s="3" t="s">
        <v>48</v>
      </c>
      <c r="AH1316" s="3" t="s">
        <v>47</v>
      </c>
      <c r="AI1316" s="3" t="s">
        <v>47</v>
      </c>
      <c r="AJ1316" s="3" t="s">
        <v>47</v>
      </c>
      <c r="AK1316" s="3" t="s">
        <v>47</v>
      </c>
      <c r="AL1316" s="3" t="s">
        <v>47</v>
      </c>
      <c r="AM1316" s="3" t="s">
        <v>47</v>
      </c>
      <c r="AN1316" s="3" t="s">
        <v>47</v>
      </c>
      <c r="AU1316" s="3">
        <v>0</v>
      </c>
      <c r="AV1316" s="3">
        <v>15</v>
      </c>
      <c r="AW1316" s="3">
        <v>1</v>
      </c>
      <c r="AX1316" s="3">
        <v>15</v>
      </c>
      <c r="AY1316" s="3">
        <v>100</v>
      </c>
      <c r="AZ1316" s="6" t="str">
        <f t="shared" si="144"/>
        <v>1365.1</v>
      </c>
      <c r="BC1316" s="12" t="s">
        <v>2469</v>
      </c>
      <c r="BJ1316" s="12">
        <f t="shared" si="145"/>
        <v>0</v>
      </c>
      <c r="BK1316" s="12">
        <f t="shared" si="146"/>
        <v>0</v>
      </c>
      <c r="CQ1316" s="3" t="str">
        <f>CONCATENATE(baseURL!$A$1,baseURL!$B$1,baseURL!$C$1,".",C1316,".",L1316,".pkl&amp;seq=",BC1316)</f>
        <v>http://proteomics.broadinstitute.org/millscripts/viewfeed.pl?side=xl&amp;cycle=1&amp;fixedMods=iaaC&amp;file=msdataSM/iPRG2012_nd/cpick_in/iPRG2012_nd.1365.1.2.pkl&amp;seq=LSLAEER</v>
      </c>
    </row>
    <row r="1317" spans="1:95" x14ac:dyDescent="0.2">
      <c r="A1317" s="3">
        <v>955</v>
      </c>
      <c r="B1317" s="2" t="s">
        <v>2472</v>
      </c>
      <c r="C1317" s="2" t="s">
        <v>2473</v>
      </c>
      <c r="D1317" s="3">
        <v>2990</v>
      </c>
      <c r="E1317" s="3">
        <v>2988</v>
      </c>
      <c r="F1317" s="3">
        <v>28690</v>
      </c>
      <c r="G1317" s="3">
        <v>4353</v>
      </c>
      <c r="H1317" s="3">
        <v>15.849600000000001</v>
      </c>
      <c r="I1317" s="30">
        <v>438.24513999999999</v>
      </c>
      <c r="J1317" s="30">
        <v>438.24338269999998</v>
      </c>
      <c r="K1317" s="30">
        <v>1.7600000000000001E-3</v>
      </c>
      <c r="L1317" s="3">
        <v>5</v>
      </c>
      <c r="M1317" s="3">
        <v>5</v>
      </c>
      <c r="N1317" s="10">
        <f t="shared" si="140"/>
        <v>1</v>
      </c>
      <c r="O1317" s="35">
        <v>5</v>
      </c>
      <c r="P1317" s="17"/>
      <c r="Q1317" s="40">
        <v>2187.1815200000001</v>
      </c>
      <c r="R1317" s="40">
        <v>438.24212</v>
      </c>
      <c r="S1317" s="18">
        <f t="shared" si="141"/>
        <v>6.8911678320473877</v>
      </c>
      <c r="T1317" s="18">
        <f t="shared" si="142"/>
        <v>2.8812839806083717</v>
      </c>
      <c r="U1317" s="18">
        <f t="shared" si="143"/>
        <v>2.0080224146303118</v>
      </c>
      <c r="V1317" s="30">
        <v>438.24299999999999</v>
      </c>
      <c r="W1317" s="3" t="s">
        <v>47</v>
      </c>
      <c r="AA1317" s="3" t="s">
        <v>47</v>
      </c>
      <c r="AB1317" s="12" t="s">
        <v>48</v>
      </c>
      <c r="AC1317" s="3" t="s">
        <v>48</v>
      </c>
      <c r="AJ1317" s="3" t="s">
        <v>47</v>
      </c>
      <c r="AL1317" s="3" t="s">
        <v>52</v>
      </c>
      <c r="AU1317" s="3">
        <v>0</v>
      </c>
      <c r="AV1317" s="3">
        <v>3</v>
      </c>
      <c r="AW1317" s="3">
        <v>1</v>
      </c>
      <c r="AX1317" s="3">
        <v>3</v>
      </c>
      <c r="AY1317" s="3">
        <v>100</v>
      </c>
      <c r="AZ1317" s="6" t="str">
        <f t="shared" si="144"/>
        <v>1366.3</v>
      </c>
      <c r="BC1317" s="12" t="s">
        <v>2474</v>
      </c>
      <c r="BJ1317" s="12">
        <f t="shared" si="145"/>
        <v>0</v>
      </c>
      <c r="BK1317" s="12">
        <f t="shared" si="146"/>
        <v>0</v>
      </c>
      <c r="CQ1317" s="3" t="str">
        <f>CONCATENATE(baseURL!$A$1,baseURL!$B$1,baseURL!$C$1,".",C1317,".",L1317,".pkl&amp;seq=",BC1317)</f>
        <v>http://proteomics.broadinstitute.org/millscripts/viewfeed.pl?side=xl&amp;cycle=1&amp;fixedMods=iaaC&amp;file=msdataSM/iPRG2012_nd/cpick_in/iPRG2012_nd.1366.3.5.pkl&amp;seq=AAKLAAPENEKPAPVRTHMR</v>
      </c>
    </row>
    <row r="1318" spans="1:95" x14ac:dyDescent="0.2">
      <c r="A1318" s="3">
        <v>1365</v>
      </c>
      <c r="B1318" s="2" t="s">
        <v>2475</v>
      </c>
      <c r="C1318" s="2" t="s">
        <v>2476</v>
      </c>
      <c r="D1318" s="3">
        <v>2992</v>
      </c>
      <c r="E1318" s="3">
        <v>2990</v>
      </c>
      <c r="F1318" s="3">
        <v>28692</v>
      </c>
      <c r="G1318" s="3">
        <v>4355</v>
      </c>
      <c r="H1318" s="3">
        <v>15.8529</v>
      </c>
      <c r="I1318" s="30">
        <v>455.23331999999999</v>
      </c>
      <c r="J1318" s="30">
        <v>455.23398429999997</v>
      </c>
      <c r="K1318" s="30">
        <v>-6.6E-4</v>
      </c>
      <c r="L1318" s="3">
        <v>3</v>
      </c>
      <c r="M1318" s="3">
        <v>3</v>
      </c>
      <c r="N1318" s="10">
        <f t="shared" si="140"/>
        <v>1</v>
      </c>
      <c r="O1318" s="35">
        <v>3</v>
      </c>
      <c r="P1318" s="17"/>
      <c r="Q1318" s="40">
        <v>1363.6852200000001</v>
      </c>
      <c r="R1318" s="40">
        <v>455.23325999999997</v>
      </c>
      <c r="S1318" s="18">
        <f t="shared" si="141"/>
        <v>0.13180056312020089</v>
      </c>
      <c r="T1318" s="18">
        <f t="shared" si="142"/>
        <v>1.5910524639646857</v>
      </c>
      <c r="U1318" s="18">
        <f t="shared" si="143"/>
        <v>1.6255402779830113</v>
      </c>
      <c r="V1318" s="30">
        <v>455.23399999999998</v>
      </c>
      <c r="X1318" s="3" t="s">
        <v>47</v>
      </c>
      <c r="Y1318" s="3" t="s">
        <v>47</v>
      </c>
      <c r="Z1318" s="3" t="s">
        <v>47</v>
      </c>
      <c r="AA1318" s="3" t="s">
        <v>47</v>
      </c>
      <c r="AB1318" s="12" t="s">
        <v>48</v>
      </c>
      <c r="AG1318" s="3" t="s">
        <v>48</v>
      </c>
      <c r="AH1318" s="3" t="s">
        <v>48</v>
      </c>
      <c r="AK1318" s="3" t="s">
        <v>52</v>
      </c>
      <c r="AL1318" s="3" t="s">
        <v>52</v>
      </c>
      <c r="AM1318" s="3" t="s">
        <v>47</v>
      </c>
      <c r="AU1318" s="3">
        <v>0</v>
      </c>
      <c r="AV1318" s="3">
        <v>5</v>
      </c>
      <c r="AW1318" s="3">
        <v>1</v>
      </c>
      <c r="AX1318" s="3">
        <v>5</v>
      </c>
      <c r="AY1318" s="3">
        <v>100</v>
      </c>
      <c r="AZ1318" s="6" t="str">
        <f t="shared" si="144"/>
        <v>1366.5</v>
      </c>
      <c r="BC1318" s="12" t="s">
        <v>2477</v>
      </c>
      <c r="BJ1318" s="12">
        <f t="shared" si="145"/>
        <v>0</v>
      </c>
      <c r="BK1318" s="12">
        <f t="shared" si="146"/>
        <v>0</v>
      </c>
      <c r="CQ1318" s="3" t="str">
        <f>CONCATENATE(baseURL!$A$1,baseURL!$B$1,baseURL!$C$1,".",C1318,".",L1318,".pkl&amp;seq=",BC1318)</f>
        <v>http://proteomics.broadinstitute.org/millscripts/viewfeed.pl?side=xl&amp;cycle=1&amp;fixedMods=iaaC&amp;file=msdataSM/iPRG2012_nd/cpick_in/iPRG2012_nd.1366.5.3.pkl&amp;seq=GLGKPDQVYDGSK</v>
      </c>
    </row>
    <row r="1319" spans="1:95" x14ac:dyDescent="0.2">
      <c r="A1319" s="3">
        <v>1492</v>
      </c>
      <c r="B1319" s="2" t="s">
        <v>2478</v>
      </c>
      <c r="C1319" s="2" t="s">
        <v>2479</v>
      </c>
      <c r="D1319" s="3">
        <v>3000</v>
      </c>
      <c r="E1319" s="3">
        <v>2998</v>
      </c>
      <c r="F1319" s="3">
        <v>28710</v>
      </c>
      <c r="G1319" s="3">
        <v>4364</v>
      </c>
      <c r="H1319" s="3">
        <v>15.877800000000001</v>
      </c>
      <c r="I1319" s="30">
        <v>493.2534</v>
      </c>
      <c r="J1319" s="30">
        <v>493.75801310000003</v>
      </c>
      <c r="K1319" s="30">
        <v>-0.50461</v>
      </c>
      <c r="L1319" s="3">
        <v>0</v>
      </c>
      <c r="M1319" s="3">
        <v>2</v>
      </c>
      <c r="N1319" s="10">
        <f t="shared" si="140"/>
        <v>1</v>
      </c>
      <c r="O1319" s="35">
        <v>2</v>
      </c>
      <c r="P1319" s="17"/>
      <c r="Q1319" s="40">
        <v>986.50878</v>
      </c>
      <c r="R1319" s="40">
        <v>493.75803000000002</v>
      </c>
      <c r="S1319" s="18">
        <f t="shared" si="141"/>
        <v>-1022.0188216483692</v>
      </c>
      <c r="T1319" s="18">
        <f t="shared" si="142"/>
        <v>-3.4227291435518836E-2</v>
      </c>
      <c r="U1319" s="18">
        <f t="shared" si="143"/>
        <v>-6.0758505614468931E-2</v>
      </c>
      <c r="V1319" s="30">
        <v>493.75799999999998</v>
      </c>
      <c r="W1319" s="3" t="s">
        <v>48</v>
      </c>
      <c r="X1319" s="3" t="s">
        <v>47</v>
      </c>
      <c r="Y1319" s="3" t="s">
        <v>47</v>
      </c>
      <c r="Z1319" s="3" t="s">
        <v>47</v>
      </c>
      <c r="AA1319" s="3" t="s">
        <v>47</v>
      </c>
      <c r="AE1319" s="3" t="s">
        <v>48</v>
      </c>
      <c r="AG1319" s="3" t="s">
        <v>52</v>
      </c>
      <c r="AH1319" s="3" t="s">
        <v>47</v>
      </c>
      <c r="AL1319" s="3" t="s">
        <v>48</v>
      </c>
      <c r="AO1319" s="3" t="s">
        <v>48</v>
      </c>
      <c r="AP1319" s="3" t="s">
        <v>48</v>
      </c>
      <c r="AU1319" s="3">
        <v>0</v>
      </c>
      <c r="AV1319" s="3">
        <v>5</v>
      </c>
      <c r="AW1319" s="3">
        <v>1</v>
      </c>
      <c r="AX1319" s="3">
        <v>5</v>
      </c>
      <c r="AY1319" s="3">
        <v>100</v>
      </c>
      <c r="AZ1319" s="6" t="str">
        <f t="shared" si="144"/>
        <v>1367.2</v>
      </c>
      <c r="BC1319" s="12" t="s">
        <v>2480</v>
      </c>
      <c r="BJ1319" s="12">
        <f t="shared" si="145"/>
        <v>1</v>
      </c>
      <c r="BK1319" s="12">
        <f t="shared" si="146"/>
        <v>0</v>
      </c>
      <c r="CQ1319" s="3" t="str">
        <f>CONCATENATE(baseURL!$A$1,baseURL!$B$1,baseURL!$C$1,".",C1319,".",L1319,".pkl&amp;seq=",BC1319)</f>
        <v>http://proteomics.broadinstitute.org/millscripts/viewfeed.pl?side=xl&amp;cycle=1&amp;fixedMods=iaaC&amp;file=msdataSM/iPRG2012_nd/cpick_in/iPRG2012_nd.1367.2.0.pkl&amp;seq=AQCPLLER</v>
      </c>
    </row>
    <row r="1320" spans="1:95" x14ac:dyDescent="0.2">
      <c r="A1320" s="3">
        <v>3533</v>
      </c>
      <c r="B1320" s="2" t="s">
        <v>2481</v>
      </c>
      <c r="C1320" s="2" t="s">
        <v>2482</v>
      </c>
      <c r="D1320" s="3">
        <v>3001</v>
      </c>
      <c r="E1320" s="3">
        <v>2999</v>
      </c>
      <c r="F1320" s="3">
        <v>28711</v>
      </c>
      <c r="G1320" s="3">
        <v>4365</v>
      </c>
      <c r="H1320" s="3">
        <v>15.8812</v>
      </c>
      <c r="I1320" s="30">
        <v>499.90615000000003</v>
      </c>
      <c r="J1320" s="30">
        <v>499.90542169999998</v>
      </c>
      <c r="K1320" s="30">
        <v>7.2999999999999996E-4</v>
      </c>
      <c r="L1320" s="3">
        <v>6</v>
      </c>
      <c r="M1320" s="3">
        <v>3</v>
      </c>
      <c r="N1320" s="10">
        <f t="shared" si="140"/>
        <v>-1</v>
      </c>
      <c r="O1320" s="35">
        <v>3</v>
      </c>
      <c r="P1320" s="17"/>
      <c r="Q1320" s="40">
        <v>1497.7002199999999</v>
      </c>
      <c r="R1320" s="40">
        <v>499.90492</v>
      </c>
      <c r="S1320" s="18">
        <f t="shared" si="141"/>
        <v>2.4604678826144313</v>
      </c>
      <c r="T1320" s="18">
        <f t="shared" si="142"/>
        <v>1.0035908427796947</v>
      </c>
      <c r="U1320" s="18">
        <f t="shared" si="143"/>
        <v>0.56010650980428234</v>
      </c>
      <c r="V1320" s="30">
        <v>499.90519999999998</v>
      </c>
      <c r="W1320" s="3" t="s">
        <v>47</v>
      </c>
      <c r="X1320" s="3" t="s">
        <v>47</v>
      </c>
      <c r="Y1320" s="3" t="s">
        <v>47</v>
      </c>
      <c r="Z1320" s="3" t="s">
        <v>47</v>
      </c>
      <c r="AA1320" s="3" t="s">
        <v>47</v>
      </c>
      <c r="AB1320" s="12" t="s">
        <v>47</v>
      </c>
      <c r="AC1320" s="3" t="s">
        <v>47</v>
      </c>
      <c r="AE1320" s="3" t="s">
        <v>47</v>
      </c>
      <c r="AF1320" s="3" t="s">
        <v>47</v>
      </c>
      <c r="AG1320" s="3" t="s">
        <v>52</v>
      </c>
      <c r="AH1320" s="3" t="s">
        <v>47</v>
      </c>
      <c r="AI1320" s="3" t="s">
        <v>47</v>
      </c>
      <c r="AK1320" s="3" t="s">
        <v>47</v>
      </c>
      <c r="AL1320" s="3" t="s">
        <v>47</v>
      </c>
      <c r="AM1320" s="3" t="s">
        <v>47</v>
      </c>
      <c r="AN1320" s="3" t="s">
        <v>47</v>
      </c>
      <c r="AU1320" s="3">
        <v>0</v>
      </c>
      <c r="AV1320" s="3">
        <v>15</v>
      </c>
      <c r="AW1320" s="3">
        <v>1</v>
      </c>
      <c r="AX1320" s="3">
        <v>15</v>
      </c>
      <c r="AY1320" s="3">
        <v>100</v>
      </c>
      <c r="AZ1320" s="6" t="str">
        <f t="shared" si="144"/>
        <v>1367.3</v>
      </c>
      <c r="BC1320" s="12" t="s">
        <v>2483</v>
      </c>
      <c r="BJ1320" s="12">
        <f t="shared" si="145"/>
        <v>0</v>
      </c>
      <c r="BK1320" s="12">
        <f t="shared" si="146"/>
        <v>0</v>
      </c>
      <c r="CQ1320" s="3" t="str">
        <f>CONCATENATE(baseURL!$A$1,baseURL!$B$1,baseURL!$C$1,".",C1320,".",L1320,".pkl&amp;seq=",BC1320)</f>
        <v>http://proteomics.broadinstitute.org/millscripts/viewfeed.pl?side=xl&amp;cycle=1&amp;fixedMods=iaaC&amp;file=msdataSM/iPRG2012_nd/cpick_in/iPRG2012_nd.1367.3.6.pkl&amp;seq=RFDDESVQKDMK</v>
      </c>
    </row>
    <row r="1321" spans="1:95" x14ac:dyDescent="0.2">
      <c r="A1321" s="3">
        <v>6292</v>
      </c>
      <c r="B1321" s="2" t="s">
        <v>2484</v>
      </c>
      <c r="C1321" s="2" t="s">
        <v>2472</v>
      </c>
      <c r="D1321" s="3">
        <v>3002</v>
      </c>
      <c r="E1321" s="3">
        <v>3000</v>
      </c>
      <c r="F1321" s="3">
        <v>28712</v>
      </c>
      <c r="G1321" s="3">
        <v>4366</v>
      </c>
      <c r="H1321" s="3">
        <v>15.884499999999999</v>
      </c>
      <c r="I1321" s="30">
        <v>520.25670000000002</v>
      </c>
      <c r="J1321" s="30">
        <v>520.25570879999998</v>
      </c>
      <c r="K1321" s="30">
        <v>9.8999999999999999E-4</v>
      </c>
      <c r="L1321" s="3">
        <v>2</v>
      </c>
      <c r="M1321" s="3">
        <v>2</v>
      </c>
      <c r="N1321" s="10">
        <f t="shared" si="140"/>
        <v>1</v>
      </c>
      <c r="O1321" s="35">
        <v>2</v>
      </c>
      <c r="P1321" s="17"/>
      <c r="Q1321" s="40">
        <v>1039.5054700000001</v>
      </c>
      <c r="R1321" s="40">
        <v>520.25636999999995</v>
      </c>
      <c r="S1321" s="18">
        <f t="shared" si="141"/>
        <v>0.63430266135198854</v>
      </c>
      <c r="T1321" s="18">
        <f t="shared" si="142"/>
        <v>-1.2709118774801758</v>
      </c>
      <c r="U1321" s="18">
        <f t="shared" si="143"/>
        <v>-1.2878266149822026</v>
      </c>
      <c r="V1321" s="30">
        <v>520.25570000000005</v>
      </c>
      <c r="W1321" s="3" t="s">
        <v>47</v>
      </c>
      <c r="X1321" s="3" t="s">
        <v>47</v>
      </c>
      <c r="Y1321" s="3" t="s">
        <v>47</v>
      </c>
      <c r="Z1321" s="3" t="s">
        <v>47</v>
      </c>
      <c r="AA1321" s="3" t="s">
        <v>47</v>
      </c>
      <c r="AB1321" s="12" t="s">
        <v>47</v>
      </c>
      <c r="AC1321" s="3" t="s">
        <v>47</v>
      </c>
      <c r="AD1321" s="3" t="s">
        <v>47</v>
      </c>
      <c r="AE1321" s="3" t="s">
        <v>47</v>
      </c>
      <c r="AF1321" s="3" t="s">
        <v>47</v>
      </c>
      <c r="AG1321" s="3" t="s">
        <v>48</v>
      </c>
      <c r="AH1321" s="3" t="s">
        <v>47</v>
      </c>
      <c r="AI1321" s="3" t="s">
        <v>48</v>
      </c>
      <c r="AJ1321" s="3" t="s">
        <v>47</v>
      </c>
      <c r="AL1321" s="3" t="s">
        <v>52</v>
      </c>
      <c r="AU1321" s="3">
        <v>0</v>
      </c>
      <c r="AV1321" s="3">
        <v>12</v>
      </c>
      <c r="AW1321" s="3">
        <v>1</v>
      </c>
      <c r="AX1321" s="3">
        <v>12</v>
      </c>
      <c r="AY1321" s="3">
        <v>100</v>
      </c>
      <c r="AZ1321" s="6" t="str">
        <f t="shared" si="144"/>
        <v>1367.4</v>
      </c>
      <c r="BC1321" s="12" t="s">
        <v>2485</v>
      </c>
      <c r="BJ1321" s="12">
        <f t="shared" si="145"/>
        <v>0</v>
      </c>
      <c r="BK1321" s="12">
        <f t="shared" si="146"/>
        <v>0</v>
      </c>
      <c r="CQ1321" s="3" t="str">
        <f>CONCATENATE(baseURL!$A$1,baseURL!$B$1,baseURL!$C$1,".",C1321,".",L1321,".pkl&amp;seq=",BC1321)</f>
        <v>http://proteomics.broadinstitute.org/millscripts/viewfeed.pl?side=xl&amp;cycle=1&amp;fixedMods=iaaC&amp;file=msdataSM/iPRG2012_nd/cpick_in/iPRG2012_nd.1367.4.2.pkl&amp;seq=LEATDYATR</v>
      </c>
    </row>
    <row r="1322" spans="1:95" x14ac:dyDescent="0.2">
      <c r="A1322" s="3">
        <v>2419</v>
      </c>
      <c r="B1322" s="2" t="s">
        <v>2486</v>
      </c>
      <c r="C1322" s="2" t="s">
        <v>2487</v>
      </c>
      <c r="D1322" s="3">
        <v>3004</v>
      </c>
      <c r="E1322" s="3">
        <v>3002</v>
      </c>
      <c r="F1322" s="3">
        <v>28730</v>
      </c>
      <c r="G1322" s="3">
        <v>4369</v>
      </c>
      <c r="H1322" s="3">
        <v>15.901</v>
      </c>
      <c r="I1322" s="30">
        <v>436.55448999999999</v>
      </c>
      <c r="J1322" s="30">
        <v>436.55197950000002</v>
      </c>
      <c r="K1322" s="30">
        <v>2.5100000000000001E-3</v>
      </c>
      <c r="L1322" s="3">
        <v>3</v>
      </c>
      <c r="M1322" s="3">
        <v>3</v>
      </c>
      <c r="N1322" s="10">
        <f t="shared" si="140"/>
        <v>1</v>
      </c>
      <c r="O1322" s="35">
        <v>3</v>
      </c>
      <c r="P1322" s="17"/>
      <c r="Q1322" s="40">
        <v>1307.6412499999999</v>
      </c>
      <c r="R1322" s="40">
        <v>436.55193000000003</v>
      </c>
      <c r="S1322" s="18">
        <f t="shared" si="141"/>
        <v>5.8641362551298934</v>
      </c>
      <c r="T1322" s="18">
        <f t="shared" si="142"/>
        <v>0.11338857209659192</v>
      </c>
      <c r="U1322" s="18">
        <f t="shared" si="143"/>
        <v>-0.9849916367366025</v>
      </c>
      <c r="V1322" s="30">
        <v>436.55149999999998</v>
      </c>
      <c r="W1322" s="3" t="s">
        <v>47</v>
      </c>
      <c r="Z1322" s="3" t="s">
        <v>47</v>
      </c>
      <c r="AA1322" s="3" t="s">
        <v>47</v>
      </c>
      <c r="AB1322" s="12" t="s">
        <v>47</v>
      </c>
      <c r="AC1322" s="3" t="s">
        <v>47</v>
      </c>
      <c r="AD1322" s="3" t="s">
        <v>47</v>
      </c>
      <c r="AE1322" s="3" t="s">
        <v>47</v>
      </c>
      <c r="AF1322" s="3" t="s">
        <v>47</v>
      </c>
      <c r="AG1322" s="3" t="s">
        <v>47</v>
      </c>
      <c r="AH1322" s="3" t="s">
        <v>47</v>
      </c>
      <c r="AI1322" s="3" t="s">
        <v>48</v>
      </c>
      <c r="AK1322" s="3" t="s">
        <v>52</v>
      </c>
      <c r="AL1322" s="3" t="s">
        <v>48</v>
      </c>
      <c r="AU1322" s="3">
        <v>0</v>
      </c>
      <c r="AV1322" s="3">
        <v>10</v>
      </c>
      <c r="AW1322" s="3">
        <v>1</v>
      </c>
      <c r="AX1322" s="3">
        <v>10</v>
      </c>
      <c r="AY1322" s="3">
        <v>100</v>
      </c>
      <c r="AZ1322" s="6" t="str">
        <f t="shared" si="144"/>
        <v>1368.1</v>
      </c>
      <c r="BC1322" s="12" t="s">
        <v>2488</v>
      </c>
      <c r="BJ1322" s="12">
        <f t="shared" si="145"/>
        <v>0</v>
      </c>
      <c r="BK1322" s="12">
        <f t="shared" si="146"/>
        <v>0</v>
      </c>
      <c r="CQ1322" s="3" t="str">
        <f>CONCATENATE(baseURL!$A$1,baseURL!$B$1,baseURL!$C$1,".",C1322,".",L1322,".pkl&amp;seq=",BC1322)</f>
        <v>http://proteomics.broadinstitute.org/millscripts/viewfeed.pl?side=xl&amp;cycle=1&amp;fixedMods=iaaC&amp;file=msdataSM/iPRG2012_nd/cpick_in/iPRG2012_nd.1368.1.3.pkl&amp;seq=VTGGMASKWDQK</v>
      </c>
    </row>
    <row r="1323" spans="1:95" x14ac:dyDescent="0.2">
      <c r="A1323" s="3">
        <v>7268</v>
      </c>
      <c r="B1323" s="2" t="s">
        <v>2489</v>
      </c>
      <c r="C1323" s="2" t="s">
        <v>2478</v>
      </c>
      <c r="D1323" s="3">
        <v>3006</v>
      </c>
      <c r="E1323" s="3">
        <v>3004</v>
      </c>
      <c r="F1323" s="3">
        <v>28732</v>
      </c>
      <c r="G1323" s="3">
        <v>4371</v>
      </c>
      <c r="H1323" s="3">
        <v>15.912599999999999</v>
      </c>
      <c r="I1323" s="30">
        <v>565.55755999999997</v>
      </c>
      <c r="J1323" s="30">
        <v>565.555474</v>
      </c>
      <c r="K1323" s="30">
        <v>2.0899999999999998E-3</v>
      </c>
      <c r="L1323" s="3">
        <v>4</v>
      </c>
      <c r="M1323" s="3">
        <v>4</v>
      </c>
      <c r="N1323" s="10">
        <f t="shared" si="140"/>
        <v>1</v>
      </c>
      <c r="O1323" s="35">
        <v>4</v>
      </c>
      <c r="P1323" s="17"/>
      <c r="Q1323" s="40">
        <v>2259.19794</v>
      </c>
      <c r="R1323" s="40">
        <v>565.55493999999999</v>
      </c>
      <c r="S1323" s="18">
        <f t="shared" si="141"/>
        <v>4.6326180087454851</v>
      </c>
      <c r="T1323" s="18">
        <f t="shared" si="142"/>
        <v>0.94420534990998695</v>
      </c>
      <c r="U1323" s="18">
        <f t="shared" si="143"/>
        <v>0.45972545129865566</v>
      </c>
      <c r="V1323" s="30">
        <v>565.55520000000001</v>
      </c>
      <c r="W1323" s="3" t="s">
        <v>47</v>
      </c>
      <c r="X1323" s="3" t="s">
        <v>47</v>
      </c>
      <c r="Y1323" s="3" t="s">
        <v>48</v>
      </c>
      <c r="AA1323" s="3" t="s">
        <v>47</v>
      </c>
      <c r="AB1323" s="12" t="s">
        <v>48</v>
      </c>
      <c r="AF1323" s="3" t="s">
        <v>47</v>
      </c>
      <c r="AG1323" s="3" t="s">
        <v>47</v>
      </c>
      <c r="AM1323" s="3" t="s">
        <v>48</v>
      </c>
      <c r="AU1323" s="3">
        <v>0</v>
      </c>
      <c r="AV1323" s="3">
        <v>5</v>
      </c>
      <c r="AW1323" s="3">
        <v>1</v>
      </c>
      <c r="AX1323" s="3">
        <v>5</v>
      </c>
      <c r="AY1323" s="3">
        <v>100</v>
      </c>
      <c r="AZ1323" s="6" t="str">
        <f t="shared" si="144"/>
        <v>1368.3</v>
      </c>
      <c r="BC1323" s="12" t="s">
        <v>2490</v>
      </c>
      <c r="BJ1323" s="12">
        <f t="shared" si="145"/>
        <v>0</v>
      </c>
      <c r="BK1323" s="12">
        <f t="shared" si="146"/>
        <v>0</v>
      </c>
      <c r="CQ1323" s="3" t="str">
        <f>CONCATENATE(baseURL!$A$1,baseURL!$B$1,baseURL!$C$1,".",C1323,".",L1323,".pkl&amp;seq=",BC1323)</f>
        <v>http://proteomics.broadinstitute.org/millscripts/viewfeed.pl?side=xl&amp;cycle=1&amp;fixedMods=iaaC&amp;file=msdataSM/iPRG2012_nd/cpick_in/iPRG2012_nd.1368.3.4.pkl&amp;seq=EAAALAEGKSKQDASPKPYAVK</v>
      </c>
    </row>
    <row r="1324" spans="1:95" x14ac:dyDescent="0.2">
      <c r="A1324" s="3">
        <v>2060</v>
      </c>
      <c r="B1324" s="2" t="s">
        <v>2494</v>
      </c>
      <c r="C1324" s="2" t="s">
        <v>2495</v>
      </c>
      <c r="D1324" s="3">
        <v>3016</v>
      </c>
      <c r="E1324" s="3">
        <v>3014</v>
      </c>
      <c r="F1324" s="3">
        <v>28760</v>
      </c>
      <c r="G1324" s="3">
        <v>4382</v>
      </c>
      <c r="H1324" s="3">
        <v>15.9358</v>
      </c>
      <c r="I1324" s="30">
        <v>597.77396999999996</v>
      </c>
      <c r="J1324" s="30">
        <v>597.77314920000003</v>
      </c>
      <c r="K1324" s="30">
        <v>8.1999999999999998E-4</v>
      </c>
      <c r="L1324" s="3">
        <v>2</v>
      </c>
      <c r="M1324" s="3">
        <v>2</v>
      </c>
      <c r="N1324" s="10">
        <f t="shared" si="140"/>
        <v>1</v>
      </c>
      <c r="O1324" s="35">
        <v>2</v>
      </c>
      <c r="P1324" s="17"/>
      <c r="Q1324" s="40">
        <v>1194.53856</v>
      </c>
      <c r="R1324" s="40">
        <v>597.77292</v>
      </c>
      <c r="S1324" s="18">
        <f t="shared" si="141"/>
        <v>1.7565198503200883</v>
      </c>
      <c r="T1324" s="18">
        <f t="shared" si="142"/>
        <v>0.38342319025631766</v>
      </c>
      <c r="U1324" s="18">
        <f t="shared" si="143"/>
        <v>0.30111768863716848</v>
      </c>
      <c r="V1324" s="30">
        <v>597.7731</v>
      </c>
      <c r="W1324" s="3" t="s">
        <v>47</v>
      </c>
      <c r="X1324" s="3" t="s">
        <v>47</v>
      </c>
      <c r="Y1324" s="3" t="s">
        <v>47</v>
      </c>
      <c r="Z1324" s="3" t="s">
        <v>47</v>
      </c>
      <c r="AA1324" s="3" t="s">
        <v>47</v>
      </c>
      <c r="AB1324" s="12" t="s">
        <v>47</v>
      </c>
      <c r="AC1324" s="3" t="s">
        <v>47</v>
      </c>
      <c r="AD1324" s="3" t="s">
        <v>47</v>
      </c>
      <c r="AE1324" s="3" t="s">
        <v>47</v>
      </c>
      <c r="AG1324" s="3" t="s">
        <v>47</v>
      </c>
      <c r="AH1324" s="3" t="s">
        <v>47</v>
      </c>
      <c r="AI1324" s="3" t="s">
        <v>47</v>
      </c>
      <c r="AJ1324" s="3" t="s">
        <v>47</v>
      </c>
      <c r="AK1324" s="3" t="s">
        <v>52</v>
      </c>
      <c r="AL1324" s="3" t="s">
        <v>52</v>
      </c>
      <c r="AM1324" s="3" t="s">
        <v>47</v>
      </c>
      <c r="AO1324" s="3" t="s">
        <v>47</v>
      </c>
      <c r="AP1324" s="3" t="s">
        <v>52</v>
      </c>
      <c r="AQ1324" s="3" t="s">
        <v>47</v>
      </c>
      <c r="AU1324" s="3">
        <v>0</v>
      </c>
      <c r="AV1324" s="3">
        <v>16</v>
      </c>
      <c r="AW1324" s="3">
        <v>2</v>
      </c>
      <c r="AX1324" s="3">
        <v>15</v>
      </c>
      <c r="AY1324" s="3">
        <v>93.75</v>
      </c>
      <c r="AZ1324" s="6" t="str">
        <f t="shared" si="144"/>
        <v>1369.10</v>
      </c>
      <c r="BC1324" s="12" t="s">
        <v>2429</v>
      </c>
      <c r="BJ1324" s="12">
        <f t="shared" si="145"/>
        <v>0</v>
      </c>
      <c r="BK1324" s="12">
        <f t="shared" si="146"/>
        <v>0</v>
      </c>
      <c r="BP1324" s="3" t="s">
        <v>54</v>
      </c>
      <c r="BR1324" s="3" t="s">
        <v>54</v>
      </c>
      <c r="BX1324" s="3" t="s">
        <v>2430</v>
      </c>
      <c r="CQ1324" s="3" t="str">
        <f>CONCATENATE(baseURL!$A$1,baseURL!$B$1,baseURL!$C$1,".",C1324,".",L1324,".pkl&amp;seq=",BC1324,"&amp;varMods=Deamidated-N")</f>
        <v>http://proteomics.broadinstitute.org/millscripts/viewfeed.pl?side=xl&amp;cycle=1&amp;fixedMods=iaaC&amp;file=msdataSM/iPRG2012_nd/cpick_in/iPRG2012_nd.1369.10.2.pkl&amp;seq=AVQDnGESAFR&amp;varMods=Deamidated-N</v>
      </c>
    </row>
    <row r="1325" spans="1:95" x14ac:dyDescent="0.2">
      <c r="A1325" s="3">
        <v>1350</v>
      </c>
      <c r="B1325" s="2" t="s">
        <v>2496</v>
      </c>
      <c r="C1325" s="2" t="s">
        <v>2497</v>
      </c>
      <c r="D1325" s="3">
        <v>3009</v>
      </c>
      <c r="E1325" s="3">
        <v>3007</v>
      </c>
      <c r="F1325" s="3">
        <v>28753</v>
      </c>
      <c r="G1325" s="3">
        <v>4375</v>
      </c>
      <c r="H1325" s="3">
        <v>15.924099999999999</v>
      </c>
      <c r="I1325" s="30">
        <v>449.26204999999999</v>
      </c>
      <c r="J1325" s="30">
        <v>448.92666279999997</v>
      </c>
      <c r="K1325" s="30">
        <v>0.33539000000000002</v>
      </c>
      <c r="L1325" s="3">
        <v>0</v>
      </c>
      <c r="M1325" s="3">
        <v>3</v>
      </c>
      <c r="N1325" s="10">
        <f t="shared" si="140"/>
        <v>1</v>
      </c>
      <c r="O1325" s="35">
        <v>3</v>
      </c>
      <c r="P1325" s="17"/>
      <c r="Q1325" s="40">
        <v>1344.76341</v>
      </c>
      <c r="R1325" s="40">
        <v>448.92599000000001</v>
      </c>
      <c r="S1325" s="18">
        <f t="shared" si="141"/>
        <v>748.58664342417535</v>
      </c>
      <c r="T1325" s="18">
        <f t="shared" si="142"/>
        <v>1.4986880130534903</v>
      </c>
      <c r="U1325" s="18">
        <f t="shared" si="143"/>
        <v>1.5815524513730388</v>
      </c>
      <c r="V1325" s="30">
        <v>448.92669999999998</v>
      </c>
      <c r="X1325" s="3" t="s">
        <v>47</v>
      </c>
      <c r="Y1325" s="3" t="s">
        <v>47</v>
      </c>
      <c r="Z1325" s="3" t="s">
        <v>47</v>
      </c>
      <c r="AA1325" s="3" t="s">
        <v>47</v>
      </c>
      <c r="AB1325" s="12" t="s">
        <v>48</v>
      </c>
      <c r="AD1325" s="3" t="s">
        <v>47</v>
      </c>
      <c r="AF1325" s="3" t="s">
        <v>47</v>
      </c>
      <c r="AG1325" s="3" t="s">
        <v>48</v>
      </c>
      <c r="AH1325" s="3" t="s">
        <v>47</v>
      </c>
      <c r="AL1325" s="3" t="s">
        <v>48</v>
      </c>
      <c r="AM1325" s="3" t="s">
        <v>48</v>
      </c>
      <c r="AU1325" s="3">
        <v>0</v>
      </c>
      <c r="AV1325" s="3">
        <v>7</v>
      </c>
      <c r="AW1325" s="3">
        <v>2</v>
      </c>
      <c r="AX1325" s="3">
        <v>6</v>
      </c>
      <c r="AY1325" s="3">
        <v>85.71</v>
      </c>
      <c r="AZ1325" s="6" t="str">
        <f t="shared" si="144"/>
        <v>1369.3</v>
      </c>
      <c r="BC1325" s="12" t="s">
        <v>2498</v>
      </c>
      <c r="BJ1325" s="12">
        <f t="shared" si="145"/>
        <v>0</v>
      </c>
      <c r="BK1325" s="12">
        <f t="shared" si="146"/>
        <v>0</v>
      </c>
      <c r="BZ1325" s="3" t="s">
        <v>2499</v>
      </c>
      <c r="CQ1325" s="3" t="str">
        <f>CONCATENATE(baseURL!$A$1,baseURL!$B$1,baseURL!$C$1,".",C1325,".",L1325,".pkl&amp;seq=",BC1325)</f>
        <v>http://proteomics.broadinstitute.org/millscripts/viewfeed.pl?side=xl&amp;cycle=1&amp;fixedMods=iaaC&amp;file=msdataSM/iPRG2012_nd/cpick_in/iPRG2012_nd.1369.3.0.pkl&amp;seq=VAQVQKQAPTFK</v>
      </c>
    </row>
    <row r="1326" spans="1:95" x14ac:dyDescent="0.2">
      <c r="A1326" s="3">
        <v>5164</v>
      </c>
      <c r="B1326" s="2" t="s">
        <v>2500</v>
      </c>
      <c r="C1326" s="2" t="s">
        <v>2489</v>
      </c>
      <c r="D1326" s="3">
        <v>3010</v>
      </c>
      <c r="E1326" s="3">
        <v>3008</v>
      </c>
      <c r="F1326" s="3">
        <v>28754</v>
      </c>
      <c r="G1326" s="3">
        <v>4376</v>
      </c>
      <c r="H1326" s="3">
        <v>15.925800000000001</v>
      </c>
      <c r="I1326" s="30">
        <v>450.91926000000001</v>
      </c>
      <c r="J1326" s="30">
        <v>450.91799680000003</v>
      </c>
      <c r="K1326" s="30">
        <v>1.2600000000000001E-3</v>
      </c>
      <c r="L1326" s="3">
        <v>3</v>
      </c>
      <c r="M1326" s="3">
        <v>3</v>
      </c>
      <c r="N1326" s="10">
        <f t="shared" si="140"/>
        <v>1</v>
      </c>
      <c r="O1326" s="35">
        <v>3</v>
      </c>
      <c r="P1326" s="17"/>
      <c r="Q1326" s="40">
        <v>1350.73759</v>
      </c>
      <c r="R1326" s="40">
        <v>450.91737999999998</v>
      </c>
      <c r="S1326" s="18">
        <f t="shared" si="141"/>
        <v>4.1692781946624091</v>
      </c>
      <c r="T1326" s="18">
        <f t="shared" si="142"/>
        <v>1.3678780801168369</v>
      </c>
      <c r="U1326" s="18">
        <f t="shared" si="143"/>
        <v>0.931434490326425</v>
      </c>
      <c r="V1326" s="30">
        <v>450.9178</v>
      </c>
      <c r="W1326" s="3" t="s">
        <v>47</v>
      </c>
      <c r="X1326" s="3" t="s">
        <v>47</v>
      </c>
      <c r="Y1326" s="3" t="s">
        <v>47</v>
      </c>
      <c r="Z1326" s="3" t="s">
        <v>47</v>
      </c>
      <c r="AA1326" s="3" t="s">
        <v>47</v>
      </c>
      <c r="AB1326" s="12" t="s">
        <v>47</v>
      </c>
      <c r="AC1326" s="3" t="s">
        <v>47</v>
      </c>
      <c r="AD1326" s="3" t="s">
        <v>47</v>
      </c>
      <c r="AE1326" s="3" t="s">
        <v>47</v>
      </c>
      <c r="AF1326" s="3" t="s">
        <v>47</v>
      </c>
      <c r="AG1326" s="3" t="s">
        <v>47</v>
      </c>
      <c r="AH1326" s="3" t="s">
        <v>47</v>
      </c>
      <c r="AI1326" s="3" t="s">
        <v>47</v>
      </c>
      <c r="AJ1326" s="3" t="s">
        <v>47</v>
      </c>
      <c r="AK1326" s="3" t="s">
        <v>47</v>
      </c>
      <c r="AL1326" s="3" t="s">
        <v>47</v>
      </c>
      <c r="AM1326" s="3" t="s">
        <v>47</v>
      </c>
      <c r="AN1326" s="3" t="s">
        <v>47</v>
      </c>
      <c r="AU1326" s="3">
        <v>0</v>
      </c>
      <c r="AV1326" s="3">
        <v>18</v>
      </c>
      <c r="AW1326" s="3">
        <v>1</v>
      </c>
      <c r="AX1326" s="3">
        <v>18</v>
      </c>
      <c r="AY1326" s="3">
        <v>100</v>
      </c>
      <c r="AZ1326" s="6" t="str">
        <f t="shared" si="144"/>
        <v>1369.4</v>
      </c>
      <c r="BC1326" s="12" t="s">
        <v>2501</v>
      </c>
      <c r="BJ1326" s="12">
        <f t="shared" si="145"/>
        <v>0</v>
      </c>
      <c r="BK1326" s="12">
        <f t="shared" si="146"/>
        <v>0</v>
      </c>
      <c r="CQ1326" s="3" t="str">
        <f>CONCATENATE(baseURL!$A$1,baseURL!$B$1,baseURL!$C$1,".",C1326,".",L1326,".pkl&amp;seq=",BC1326)</f>
        <v>http://proteomics.broadinstitute.org/millscripts/viewfeed.pl?side=xl&amp;cycle=1&amp;fixedMods=iaaC&amp;file=msdataSM/iPRG2012_nd/cpick_in/iPRG2012_nd.1369.4.3.pkl&amp;seq=YGLAEKVEKASR</v>
      </c>
    </row>
    <row r="1327" spans="1:95" x14ac:dyDescent="0.2">
      <c r="A1327" s="3">
        <v>5966</v>
      </c>
      <c r="B1327" s="2" t="s">
        <v>2491</v>
      </c>
      <c r="C1327" s="2" t="s">
        <v>2492</v>
      </c>
      <c r="D1327" s="3">
        <v>3015</v>
      </c>
      <c r="E1327" s="3">
        <v>3013</v>
      </c>
      <c r="F1327" s="3">
        <v>28759</v>
      </c>
      <c r="G1327" s="3">
        <v>4381</v>
      </c>
      <c r="H1327" s="3">
        <v>15.934100000000001</v>
      </c>
      <c r="I1327" s="30">
        <v>543.78259000000003</v>
      </c>
      <c r="J1327" s="30">
        <v>543.78214200000002</v>
      </c>
      <c r="K1327" s="30">
        <v>4.4999999999999999E-4</v>
      </c>
      <c r="L1327" s="3">
        <v>4</v>
      </c>
      <c r="M1327" s="3">
        <v>4</v>
      </c>
      <c r="N1327" s="10">
        <f t="shared" si="140"/>
        <v>1</v>
      </c>
      <c r="O1327" s="35">
        <v>4</v>
      </c>
      <c r="P1327" s="17"/>
      <c r="Q1327" s="40">
        <v>2172.1030300000002</v>
      </c>
      <c r="R1327" s="40">
        <v>543.78121999999996</v>
      </c>
      <c r="S1327" s="18">
        <f t="shared" si="141"/>
        <v>2.5193955761572173</v>
      </c>
      <c r="T1327" s="18">
        <f t="shared" si="142"/>
        <v>1.6955348330337658</v>
      </c>
      <c r="U1327" s="18">
        <f t="shared" si="143"/>
        <v>1.2505029136321915</v>
      </c>
      <c r="V1327" s="30">
        <v>543.78189999999995</v>
      </c>
      <c r="W1327" s="3" t="s">
        <v>47</v>
      </c>
      <c r="X1327" s="3" t="s">
        <v>47</v>
      </c>
      <c r="Y1327" s="3" t="s">
        <v>47</v>
      </c>
      <c r="Z1327" s="3" t="s">
        <v>47</v>
      </c>
      <c r="AA1327" s="3" t="s">
        <v>47</v>
      </c>
      <c r="AB1327" s="12" t="s">
        <v>48</v>
      </c>
      <c r="AC1327" s="3" t="s">
        <v>47</v>
      </c>
      <c r="AD1327" s="3" t="s">
        <v>47</v>
      </c>
      <c r="AE1327" s="3" t="s">
        <v>47</v>
      </c>
      <c r="AF1327" s="3" t="s">
        <v>47</v>
      </c>
      <c r="AH1327" s="3" t="s">
        <v>47</v>
      </c>
      <c r="AK1327" s="3" t="s">
        <v>47</v>
      </c>
      <c r="AL1327" s="3" t="s">
        <v>48</v>
      </c>
      <c r="AU1327" s="3">
        <v>0</v>
      </c>
      <c r="AV1327" s="3">
        <v>11</v>
      </c>
      <c r="AW1327" s="3">
        <v>1</v>
      </c>
      <c r="AX1327" s="3">
        <v>11</v>
      </c>
      <c r="AY1327" s="3">
        <v>100</v>
      </c>
      <c r="AZ1327" s="6" t="str">
        <f t="shared" si="144"/>
        <v>1369.9</v>
      </c>
      <c r="BC1327" s="12" t="s">
        <v>2493</v>
      </c>
      <c r="BJ1327" s="12">
        <f t="shared" si="145"/>
        <v>0</v>
      </c>
      <c r="BK1327" s="12">
        <f t="shared" si="146"/>
        <v>0</v>
      </c>
      <c r="CQ1327" s="3" t="str">
        <f>CONCATENATE(baseURL!$A$1,baseURL!$B$1,baseURL!$C$1,".",C1327,".",L1327,".pkl&amp;seq=",BC1327)</f>
        <v>http://proteomics.broadinstitute.org/millscripts/viewfeed.pl?side=xl&amp;cycle=1&amp;fixedMods=iaaC&amp;file=msdataSM/iPRG2012_nd/cpick_in/iPRG2012_nd.1369.9.4.pkl&amp;seq=TEDLEQKKTATEVTPQEPK</v>
      </c>
    </row>
    <row r="1328" spans="1:95" x14ac:dyDescent="0.2">
      <c r="A1328" s="3">
        <v>2284</v>
      </c>
      <c r="B1328" s="2" t="s">
        <v>2502</v>
      </c>
      <c r="C1328" s="2" t="s">
        <v>2503</v>
      </c>
      <c r="D1328" s="3">
        <v>3023</v>
      </c>
      <c r="E1328" s="3">
        <v>3021</v>
      </c>
      <c r="F1328" s="3">
        <v>28777</v>
      </c>
      <c r="G1328" s="3">
        <v>4390</v>
      </c>
      <c r="H1328" s="3">
        <v>15.9597</v>
      </c>
      <c r="I1328" s="30">
        <v>493.75756000000001</v>
      </c>
      <c r="J1328" s="30">
        <v>493.7578646</v>
      </c>
      <c r="K1328" s="30">
        <v>-2.9999999999999997E-4</v>
      </c>
      <c r="L1328" s="3">
        <v>2</v>
      </c>
      <c r="M1328" s="3">
        <v>2</v>
      </c>
      <c r="N1328" s="10">
        <f t="shared" si="140"/>
        <v>1</v>
      </c>
      <c r="O1328" s="35">
        <v>2</v>
      </c>
      <c r="P1328" s="17"/>
      <c r="Q1328" s="40">
        <v>986.50878</v>
      </c>
      <c r="R1328" s="40">
        <v>493.75803000000002</v>
      </c>
      <c r="S1328" s="18">
        <f t="shared" si="141"/>
        <v>-0.95188325343706481</v>
      </c>
      <c r="T1328" s="18">
        <f t="shared" si="142"/>
        <v>-0.33498189389328031</v>
      </c>
      <c r="U1328" s="18">
        <f t="shared" si="143"/>
        <v>-0.87087191269452224</v>
      </c>
      <c r="V1328" s="30">
        <v>493.75760000000002</v>
      </c>
      <c r="W1328" s="3" t="s">
        <v>47</v>
      </c>
      <c r="Z1328" s="3" t="s">
        <v>47</v>
      </c>
      <c r="AA1328" s="3" t="s">
        <v>47</v>
      </c>
      <c r="AB1328" s="12" t="s">
        <v>47</v>
      </c>
      <c r="AC1328" s="3" t="s">
        <v>47</v>
      </c>
      <c r="AE1328" s="3" t="s">
        <v>47</v>
      </c>
      <c r="AF1328" s="3" t="s">
        <v>47</v>
      </c>
      <c r="AG1328" s="3" t="s">
        <v>47</v>
      </c>
      <c r="AH1328" s="3" t="s">
        <v>47</v>
      </c>
      <c r="AI1328" s="3" t="s">
        <v>47</v>
      </c>
      <c r="AJ1328" s="3" t="s">
        <v>47</v>
      </c>
      <c r="AK1328" s="3" t="s">
        <v>48</v>
      </c>
      <c r="AL1328" s="3" t="s">
        <v>48</v>
      </c>
      <c r="AO1328" s="3" t="s">
        <v>47</v>
      </c>
      <c r="AP1328" s="3" t="s">
        <v>48</v>
      </c>
      <c r="AU1328" s="3">
        <v>0</v>
      </c>
      <c r="AV1328" s="3">
        <v>12</v>
      </c>
      <c r="AW1328" s="3">
        <v>1</v>
      </c>
      <c r="AX1328" s="3">
        <v>12</v>
      </c>
      <c r="AY1328" s="3">
        <v>100</v>
      </c>
      <c r="AZ1328" s="6" t="str">
        <f t="shared" si="144"/>
        <v>1370.6</v>
      </c>
      <c r="BC1328" s="12" t="s">
        <v>2480</v>
      </c>
      <c r="BJ1328" s="12">
        <f t="shared" si="145"/>
        <v>1</v>
      </c>
      <c r="BK1328" s="12">
        <f t="shared" si="146"/>
        <v>0</v>
      </c>
      <c r="CQ1328" s="3" t="str">
        <f>CONCATENATE(baseURL!$A$1,baseURL!$B$1,baseURL!$C$1,".",C1328,".",L1328,".pkl&amp;seq=",BC1328)</f>
        <v>http://proteomics.broadinstitute.org/millscripts/viewfeed.pl?side=xl&amp;cycle=1&amp;fixedMods=iaaC&amp;file=msdataSM/iPRG2012_nd/cpick_in/iPRG2012_nd.1370.6.2.pkl&amp;seq=AQCPLLER</v>
      </c>
    </row>
    <row r="1329" spans="1:95" x14ac:dyDescent="0.2">
      <c r="A1329" s="3">
        <v>4507</v>
      </c>
      <c r="B1329" s="2" t="s">
        <v>2504</v>
      </c>
      <c r="C1329" s="2" t="s">
        <v>2505</v>
      </c>
      <c r="D1329" s="3">
        <v>3024</v>
      </c>
      <c r="E1329" s="3">
        <v>3022</v>
      </c>
      <c r="F1329" s="3">
        <v>28778</v>
      </c>
      <c r="G1329" s="3">
        <v>4391</v>
      </c>
      <c r="H1329" s="3">
        <v>15.962199999999999</v>
      </c>
      <c r="I1329" s="30">
        <v>503.78897999999998</v>
      </c>
      <c r="J1329" s="30">
        <v>503.78815659999998</v>
      </c>
      <c r="K1329" s="30">
        <v>8.1999999999999998E-4</v>
      </c>
      <c r="L1329" s="3">
        <v>2</v>
      </c>
      <c r="M1329" s="3">
        <v>2</v>
      </c>
      <c r="N1329" s="10">
        <f t="shared" si="140"/>
        <v>1</v>
      </c>
      <c r="O1329" s="35">
        <v>2</v>
      </c>
      <c r="P1329" s="17"/>
      <c r="Q1329" s="40">
        <v>1006.56801</v>
      </c>
      <c r="R1329" s="40">
        <v>503.78764000000001</v>
      </c>
      <c r="S1329" s="18">
        <f t="shared" si="141"/>
        <v>2.659850884731088</v>
      </c>
      <c r="T1329" s="18">
        <f t="shared" si="142"/>
        <v>1.0254320649252191</v>
      </c>
      <c r="U1329" s="18">
        <f t="shared" si="143"/>
        <v>0.91308313950592357</v>
      </c>
      <c r="V1329" s="30">
        <v>503.78809999999999</v>
      </c>
      <c r="W1329" s="3" t="s">
        <v>47</v>
      </c>
      <c r="X1329" s="3" t="s">
        <v>47</v>
      </c>
      <c r="Y1329" s="3" t="s">
        <v>47</v>
      </c>
      <c r="Z1329" s="3" t="s">
        <v>47</v>
      </c>
      <c r="AA1329" s="3" t="s">
        <v>48</v>
      </c>
      <c r="AB1329" s="12" t="s">
        <v>47</v>
      </c>
      <c r="AC1329" s="3" t="s">
        <v>47</v>
      </c>
      <c r="AD1329" s="3" t="s">
        <v>47</v>
      </c>
      <c r="AE1329" s="3" t="s">
        <v>47</v>
      </c>
      <c r="AF1329" s="3" t="s">
        <v>47</v>
      </c>
      <c r="AG1329" s="3" t="s">
        <v>47</v>
      </c>
      <c r="AH1329" s="3" t="s">
        <v>47</v>
      </c>
      <c r="AI1329" s="3" t="s">
        <v>47</v>
      </c>
      <c r="AK1329" s="3" t="s">
        <v>47</v>
      </c>
      <c r="AL1329" s="3" t="s">
        <v>47</v>
      </c>
      <c r="AM1329" s="3" t="s">
        <v>47</v>
      </c>
      <c r="AN1329" s="3" t="s">
        <v>47</v>
      </c>
      <c r="AU1329" s="3">
        <v>0</v>
      </c>
      <c r="AV1329" s="3">
        <v>16</v>
      </c>
      <c r="AW1329" s="3">
        <v>1</v>
      </c>
      <c r="AX1329" s="3">
        <v>16</v>
      </c>
      <c r="AY1329" s="3">
        <v>100</v>
      </c>
      <c r="AZ1329" s="6" t="str">
        <f t="shared" si="144"/>
        <v>1370.7</v>
      </c>
      <c r="BC1329" s="12" t="s">
        <v>2506</v>
      </c>
      <c r="BJ1329" s="12">
        <f t="shared" si="145"/>
        <v>0</v>
      </c>
      <c r="BK1329" s="12">
        <f t="shared" si="146"/>
        <v>0</v>
      </c>
      <c r="CQ1329" s="3" t="str">
        <f>CONCATENATE(baseURL!$A$1,baseURL!$B$1,baseURL!$C$1,".",C1329,".",L1329,".pkl&amp;seq=",BC1329)</f>
        <v>http://proteomics.broadinstitute.org/millscripts/viewfeed.pl?side=xl&amp;cycle=1&amp;fixedMods=iaaC&amp;file=msdataSM/iPRG2012_nd/cpick_in/iPRG2012_nd.1370.7.2.pkl&amp;seq=AGVKAYELR</v>
      </c>
    </row>
    <row r="1330" spans="1:95" x14ac:dyDescent="0.2">
      <c r="A1330" s="3">
        <v>2469</v>
      </c>
      <c r="B1330" s="2" t="s">
        <v>2507</v>
      </c>
      <c r="C1330" s="2" t="s">
        <v>2508</v>
      </c>
      <c r="D1330" s="3">
        <v>3025</v>
      </c>
      <c r="E1330" s="3">
        <v>3023</v>
      </c>
      <c r="F1330" s="3">
        <v>28793</v>
      </c>
      <c r="G1330" s="3">
        <v>4393</v>
      </c>
      <c r="H1330" s="3">
        <v>15.972</v>
      </c>
      <c r="I1330" s="30">
        <v>411.57619</v>
      </c>
      <c r="J1330" s="30">
        <v>411.57558369999998</v>
      </c>
      <c r="K1330" s="30">
        <v>6.0999999999999997E-4</v>
      </c>
      <c r="L1330" s="3">
        <v>3</v>
      </c>
      <c r="M1330" s="3">
        <v>3</v>
      </c>
      <c r="N1330" s="10">
        <f t="shared" si="140"/>
        <v>1</v>
      </c>
      <c r="O1330" s="35">
        <v>3</v>
      </c>
      <c r="P1330" s="17"/>
      <c r="Q1330" s="40">
        <v>1232.7109800000001</v>
      </c>
      <c r="R1330" s="40">
        <v>411.57517999999999</v>
      </c>
      <c r="S1330" s="18">
        <f t="shared" si="141"/>
        <v>2.4539866568434689</v>
      </c>
      <c r="T1330" s="18">
        <f t="shared" si="142"/>
        <v>0.98086575578383606</v>
      </c>
      <c r="U1330" s="18">
        <f t="shared" si="143"/>
        <v>4.8593795200061074E-2</v>
      </c>
      <c r="V1330" s="30">
        <v>411.5752</v>
      </c>
      <c r="W1330" s="3" t="s">
        <v>47</v>
      </c>
      <c r="Z1330" s="3" t="s">
        <v>47</v>
      </c>
      <c r="AA1330" s="3" t="s">
        <v>47</v>
      </c>
      <c r="AB1330" s="12" t="s">
        <v>47</v>
      </c>
      <c r="AC1330" s="3" t="s">
        <v>47</v>
      </c>
      <c r="AD1330" s="3" t="s">
        <v>47</v>
      </c>
      <c r="AE1330" s="3" t="s">
        <v>47</v>
      </c>
      <c r="AF1330" s="3" t="s">
        <v>48</v>
      </c>
      <c r="AG1330" s="3" t="s">
        <v>48</v>
      </c>
      <c r="AH1330" s="3" t="s">
        <v>47</v>
      </c>
      <c r="AI1330" s="3" t="s">
        <v>48</v>
      </c>
      <c r="AK1330" s="3" t="s">
        <v>47</v>
      </c>
      <c r="AL1330" s="3" t="s">
        <v>48</v>
      </c>
      <c r="AN1330" s="3" t="s">
        <v>47</v>
      </c>
      <c r="AU1330" s="3">
        <v>0</v>
      </c>
      <c r="AV1330" s="3">
        <v>10</v>
      </c>
      <c r="AW1330" s="3">
        <v>1</v>
      </c>
      <c r="AX1330" s="3">
        <v>10</v>
      </c>
      <c r="AY1330" s="3">
        <v>100</v>
      </c>
      <c r="AZ1330" s="6" t="str">
        <f t="shared" si="144"/>
        <v>1371.1</v>
      </c>
      <c r="BC1330" s="12" t="s">
        <v>2509</v>
      </c>
      <c r="BJ1330" s="12">
        <f t="shared" si="145"/>
        <v>0</v>
      </c>
      <c r="BK1330" s="12">
        <f t="shared" si="146"/>
        <v>0</v>
      </c>
      <c r="CQ1330" s="3" t="str">
        <f>CONCATENATE(baseURL!$A$1,baseURL!$B$1,baseURL!$C$1,".",C1330,".",L1330,".pkl&amp;seq=",BC1330)</f>
        <v>http://proteomics.broadinstitute.org/millscripts/viewfeed.pl?side=xl&amp;cycle=1&amp;fixedMods=iaaC&amp;file=msdataSM/iPRG2012_nd/cpick_in/iPRG2012_nd.1371.1.3.pkl&amp;seq=LAGEFGLKNKR</v>
      </c>
    </row>
    <row r="1331" spans="1:95" x14ac:dyDescent="0.2">
      <c r="A1331" s="3">
        <v>3249</v>
      </c>
      <c r="B1331" s="2" t="s">
        <v>2510</v>
      </c>
      <c r="C1331" s="2" t="s">
        <v>2511</v>
      </c>
      <c r="D1331" s="3">
        <v>3028</v>
      </c>
      <c r="E1331" s="3">
        <v>3026</v>
      </c>
      <c r="F1331" s="3">
        <v>28796</v>
      </c>
      <c r="G1331" s="3">
        <v>4396</v>
      </c>
      <c r="H1331" s="3">
        <v>15.977</v>
      </c>
      <c r="I1331" s="30">
        <v>479.89895000000001</v>
      </c>
      <c r="J1331" s="30">
        <v>479.89802309999999</v>
      </c>
      <c r="K1331" s="30">
        <v>9.3000000000000005E-4</v>
      </c>
      <c r="L1331" s="3">
        <v>0</v>
      </c>
      <c r="M1331" s="3">
        <v>3</v>
      </c>
      <c r="N1331" s="10">
        <f t="shared" si="140"/>
        <v>1</v>
      </c>
      <c r="O1331" s="35">
        <v>3</v>
      </c>
      <c r="P1331" s="17"/>
      <c r="Q1331" s="40">
        <v>1437.6790900000001</v>
      </c>
      <c r="R1331" s="40">
        <v>479.89787999999999</v>
      </c>
      <c r="S1331" s="18">
        <f t="shared" si="141"/>
        <v>2.2296410228505152</v>
      </c>
      <c r="T1331" s="18">
        <f t="shared" si="142"/>
        <v>0.29818843959574298</v>
      </c>
      <c r="U1331" s="18">
        <f t="shared" si="143"/>
        <v>-0.16670213247983023</v>
      </c>
      <c r="V1331" s="30">
        <v>479.89780000000002</v>
      </c>
      <c r="W1331" s="3" t="s">
        <v>47</v>
      </c>
      <c r="X1331" s="3" t="s">
        <v>47</v>
      </c>
      <c r="Y1331" s="3" t="s">
        <v>47</v>
      </c>
      <c r="Z1331" s="3" t="s">
        <v>47</v>
      </c>
      <c r="AA1331" s="3" t="s">
        <v>47</v>
      </c>
      <c r="AB1331" s="12" t="s">
        <v>47</v>
      </c>
      <c r="AE1331" s="3" t="s">
        <v>47</v>
      </c>
      <c r="AF1331" s="3" t="s">
        <v>48</v>
      </c>
      <c r="AG1331" s="3" t="s">
        <v>47</v>
      </c>
      <c r="AH1331" s="3" t="s">
        <v>47</v>
      </c>
      <c r="AL1331" s="3" t="s">
        <v>48</v>
      </c>
      <c r="AM1331" s="3" t="s">
        <v>48</v>
      </c>
      <c r="AU1331" s="3">
        <v>0</v>
      </c>
      <c r="AV1331" s="3">
        <v>9</v>
      </c>
      <c r="AW1331" s="3">
        <v>1</v>
      </c>
      <c r="AX1331" s="3">
        <v>9</v>
      </c>
      <c r="AY1331" s="3">
        <v>100</v>
      </c>
      <c r="AZ1331" s="6" t="str">
        <f t="shared" si="144"/>
        <v>1371.4</v>
      </c>
      <c r="BC1331" s="12" t="s">
        <v>2441</v>
      </c>
      <c r="BJ1331" s="12">
        <f t="shared" si="145"/>
        <v>0</v>
      </c>
      <c r="BK1331" s="12">
        <f t="shared" si="146"/>
        <v>0</v>
      </c>
      <c r="CQ1331" s="3" t="str">
        <f>CONCATENATE(baseURL!$A$1,baseURL!$B$1,baseURL!$C$1,".",C1331,".",L1331,".pkl&amp;seq=",BC1331)</f>
        <v>http://proteomics.broadinstitute.org/millscripts/viewfeed.pl?side=xl&amp;cycle=1&amp;fixedMods=iaaC&amp;file=msdataSM/iPRG2012_nd/cpick_in/iPRG2012_nd.1371.4.0.pkl&amp;seq=NMAPGESVYGEKR</v>
      </c>
    </row>
    <row r="1332" spans="1:95" x14ac:dyDescent="0.2">
      <c r="A1332" s="3">
        <v>2862</v>
      </c>
      <c r="B1332" s="2" t="s">
        <v>2512</v>
      </c>
      <c r="C1332" s="2" t="s">
        <v>2513</v>
      </c>
      <c r="D1332" s="3">
        <v>3030</v>
      </c>
      <c r="E1332" s="3">
        <v>3028</v>
      </c>
      <c r="F1332" s="3">
        <v>28798</v>
      </c>
      <c r="G1332" s="3">
        <v>4398</v>
      </c>
      <c r="H1332" s="3">
        <v>15.980399999999999</v>
      </c>
      <c r="I1332" s="30">
        <v>494.93288999999999</v>
      </c>
      <c r="J1332" s="30">
        <v>494.931578</v>
      </c>
      <c r="K1332" s="30">
        <v>1.31E-3</v>
      </c>
      <c r="L1332" s="3">
        <v>3</v>
      </c>
      <c r="M1332" s="3">
        <v>3</v>
      </c>
      <c r="N1332" s="10">
        <f t="shared" si="140"/>
        <v>1</v>
      </c>
      <c r="O1332" s="35">
        <v>3</v>
      </c>
      <c r="P1332" s="17"/>
      <c r="Q1332" s="40">
        <v>1482.7798499999999</v>
      </c>
      <c r="R1332" s="40">
        <v>494.93146999999999</v>
      </c>
      <c r="S1332" s="18">
        <f t="shared" si="141"/>
        <v>2.8690840774299118</v>
      </c>
      <c r="T1332" s="18">
        <f t="shared" si="142"/>
        <v>0.2182120284481876</v>
      </c>
      <c r="U1332" s="18">
        <f t="shared" si="143"/>
        <v>-0.54553007106304341</v>
      </c>
      <c r="V1332" s="30">
        <v>494.93119999999999</v>
      </c>
      <c r="W1332" s="3" t="s">
        <v>47</v>
      </c>
      <c r="Y1332" s="3" t="s">
        <v>47</v>
      </c>
      <c r="Z1332" s="3" t="s">
        <v>48</v>
      </c>
      <c r="AA1332" s="3" t="s">
        <v>47</v>
      </c>
      <c r="AB1332" s="12" t="s">
        <v>52</v>
      </c>
      <c r="AC1332" s="3" t="s">
        <v>47</v>
      </c>
      <c r="AE1332" s="3" t="s">
        <v>48</v>
      </c>
      <c r="AF1332" s="3" t="s">
        <v>48</v>
      </c>
      <c r="AK1332" s="3" t="s">
        <v>52</v>
      </c>
      <c r="AU1332" s="3">
        <v>0</v>
      </c>
      <c r="AV1332" s="3">
        <v>4</v>
      </c>
      <c r="AW1332" s="3">
        <v>1</v>
      </c>
      <c r="AX1332" s="3">
        <v>4</v>
      </c>
      <c r="AY1332" s="3">
        <v>100</v>
      </c>
      <c r="AZ1332" s="6" t="str">
        <f t="shared" si="144"/>
        <v>1371.6</v>
      </c>
      <c r="BC1332" s="12" t="s">
        <v>2514</v>
      </c>
      <c r="BJ1332" s="12">
        <f t="shared" si="145"/>
        <v>0</v>
      </c>
      <c r="BK1332" s="12">
        <f t="shared" si="146"/>
        <v>0</v>
      </c>
      <c r="CQ1332" s="3" t="str">
        <f>CONCATENATE(baseURL!$A$1,baseURL!$B$1,baseURL!$C$1,".",C1332,".",L1332,".pkl&amp;seq=",BC1332)</f>
        <v>http://proteomics.broadinstitute.org/millscripts/viewfeed.pl?side=xl&amp;cycle=1&amp;fixedMods=iaaC&amp;file=msdataSM/iPRG2012_nd/cpick_in/iPRG2012_nd.1371.6.3.pkl&amp;seq=AKLQETNPEEVPK</v>
      </c>
    </row>
    <row r="1333" spans="1:95" x14ac:dyDescent="0.2">
      <c r="A1333" s="3">
        <v>4703</v>
      </c>
      <c r="B1333" s="2" t="s">
        <v>2515</v>
      </c>
      <c r="C1333" s="2" t="s">
        <v>2504</v>
      </c>
      <c r="D1333" s="3">
        <v>3032</v>
      </c>
      <c r="E1333" s="3">
        <v>3030</v>
      </c>
      <c r="F1333" s="3">
        <v>28800</v>
      </c>
      <c r="G1333" s="3">
        <v>4400</v>
      </c>
      <c r="H1333" s="3">
        <v>15.984500000000001</v>
      </c>
      <c r="I1333" s="30">
        <v>612.82686999999999</v>
      </c>
      <c r="J1333" s="30">
        <v>612.82675280000001</v>
      </c>
      <c r="K1333" s="30">
        <v>1.2E-4</v>
      </c>
      <c r="L1333" s="3">
        <v>2</v>
      </c>
      <c r="M1333" s="3">
        <v>2</v>
      </c>
      <c r="N1333" s="10">
        <f t="shared" si="140"/>
        <v>1</v>
      </c>
      <c r="O1333" s="35">
        <v>2</v>
      </c>
      <c r="P1333" s="17"/>
      <c r="Q1333" s="40">
        <v>1224.6470400000001</v>
      </c>
      <c r="R1333" s="40">
        <v>612.82716000000005</v>
      </c>
      <c r="S1333" s="18">
        <f t="shared" si="141"/>
        <v>-0.47321662451061769</v>
      </c>
      <c r="T1333" s="18">
        <f t="shared" si="142"/>
        <v>-0.66446141199188213</v>
      </c>
      <c r="U1333" s="18">
        <f t="shared" si="143"/>
        <v>-0.75061947334247858</v>
      </c>
      <c r="V1333" s="30">
        <v>612.82669999999996</v>
      </c>
      <c r="W1333" s="3" t="s">
        <v>47</v>
      </c>
      <c r="X1333" s="3" t="s">
        <v>47</v>
      </c>
      <c r="Y1333" s="3" t="s">
        <v>47</v>
      </c>
      <c r="Z1333" s="3" t="s">
        <v>47</v>
      </c>
      <c r="AA1333" s="3" t="s">
        <v>47</v>
      </c>
      <c r="AB1333" s="12" t="s">
        <v>47</v>
      </c>
      <c r="AC1333" s="3" t="s">
        <v>47</v>
      </c>
      <c r="AD1333" s="3" t="s">
        <v>47</v>
      </c>
      <c r="AE1333" s="3" t="s">
        <v>47</v>
      </c>
      <c r="AF1333" s="3" t="s">
        <v>47</v>
      </c>
      <c r="AG1333" s="3" t="s">
        <v>47</v>
      </c>
      <c r="AH1333" s="3" t="s">
        <v>47</v>
      </c>
      <c r="AI1333" s="3" t="s">
        <v>47</v>
      </c>
      <c r="AJ1333" s="3" t="s">
        <v>47</v>
      </c>
      <c r="AL1333" s="3" t="s">
        <v>47</v>
      </c>
      <c r="AM1333" s="3" t="s">
        <v>47</v>
      </c>
      <c r="AN1333" s="3" t="s">
        <v>47</v>
      </c>
      <c r="AU1333" s="3">
        <v>0</v>
      </c>
      <c r="AV1333" s="3">
        <v>17</v>
      </c>
      <c r="AW1333" s="3">
        <v>1</v>
      </c>
      <c r="AX1333" s="3">
        <v>17</v>
      </c>
      <c r="AY1333" s="3">
        <v>100</v>
      </c>
      <c r="AZ1333" s="6" t="str">
        <f t="shared" si="144"/>
        <v>1371.8</v>
      </c>
      <c r="BC1333" s="12" t="s">
        <v>2516</v>
      </c>
      <c r="BJ1333" s="12">
        <f t="shared" si="145"/>
        <v>0</v>
      </c>
      <c r="BK1333" s="12">
        <f t="shared" si="146"/>
        <v>0</v>
      </c>
      <c r="CQ1333" s="3" t="str">
        <f>CONCATENATE(baseURL!$A$1,baseURL!$B$1,baseURL!$C$1,".",C1333,".",L1333,".pkl&amp;seq=",BC1333)</f>
        <v>http://proteomics.broadinstitute.org/millscripts/viewfeed.pl?side=xl&amp;cycle=1&amp;fixedMods=iaaC&amp;file=msdataSM/iPRG2012_nd/cpick_in/iPRG2012_nd.1371.8.2.pkl&amp;seq=TALEGSYLDKK</v>
      </c>
    </row>
    <row r="1334" spans="1:95" x14ac:dyDescent="0.2">
      <c r="A1334" s="3">
        <v>2604</v>
      </c>
      <c r="B1334" s="2" t="s">
        <v>2517</v>
      </c>
      <c r="C1334" s="2" t="s">
        <v>2507</v>
      </c>
      <c r="D1334" s="3">
        <v>3035</v>
      </c>
      <c r="E1334" s="3">
        <v>3033</v>
      </c>
      <c r="F1334" s="3">
        <v>28815</v>
      </c>
      <c r="G1334" s="3">
        <v>4404</v>
      </c>
      <c r="H1334" s="3">
        <v>15.9985</v>
      </c>
      <c r="I1334" s="30">
        <v>403.90769</v>
      </c>
      <c r="J1334" s="30">
        <v>403.90752320000001</v>
      </c>
      <c r="K1334" s="30">
        <v>1.7000000000000001E-4</v>
      </c>
      <c r="L1334" s="3">
        <v>3</v>
      </c>
      <c r="M1334" s="3">
        <v>3</v>
      </c>
      <c r="N1334" s="10">
        <f t="shared" si="140"/>
        <v>1</v>
      </c>
      <c r="O1334" s="35">
        <v>3</v>
      </c>
      <c r="P1334" s="17"/>
      <c r="Q1334" s="40">
        <v>1209.70623</v>
      </c>
      <c r="R1334" s="40">
        <v>403.90692999999999</v>
      </c>
      <c r="S1334" s="18">
        <f t="shared" si="141"/>
        <v>1.8816215904338673</v>
      </c>
      <c r="T1334" s="18">
        <f t="shared" si="142"/>
        <v>1.4686551677281636</v>
      </c>
      <c r="U1334" s="18">
        <f t="shared" si="143"/>
        <v>0.66847082816934233</v>
      </c>
      <c r="V1334" s="30">
        <v>403.90719999999999</v>
      </c>
      <c r="W1334" s="3" t="s">
        <v>47</v>
      </c>
      <c r="Z1334" s="3" t="s">
        <v>47</v>
      </c>
      <c r="AA1334" s="3" t="s">
        <v>47</v>
      </c>
      <c r="AB1334" s="12" t="s">
        <v>47</v>
      </c>
      <c r="AC1334" s="3" t="s">
        <v>47</v>
      </c>
      <c r="AD1334" s="3" t="s">
        <v>47</v>
      </c>
      <c r="AE1334" s="3" t="s">
        <v>47</v>
      </c>
      <c r="AF1334" s="3" t="s">
        <v>48</v>
      </c>
      <c r="AG1334" s="3" t="s">
        <v>48</v>
      </c>
      <c r="AH1334" s="3" t="s">
        <v>47</v>
      </c>
      <c r="AI1334" s="3" t="s">
        <v>47</v>
      </c>
      <c r="AJ1334" s="3" t="s">
        <v>47</v>
      </c>
      <c r="AL1334" s="3" t="s">
        <v>48</v>
      </c>
      <c r="AU1334" s="3">
        <v>0</v>
      </c>
      <c r="AV1334" s="3">
        <v>10</v>
      </c>
      <c r="AW1334" s="3">
        <v>1</v>
      </c>
      <c r="AX1334" s="3">
        <v>10</v>
      </c>
      <c r="AY1334" s="3">
        <v>100</v>
      </c>
      <c r="AZ1334" s="6" t="str">
        <f t="shared" si="144"/>
        <v>1372.2</v>
      </c>
      <c r="BC1334" s="12" t="s">
        <v>2518</v>
      </c>
      <c r="BJ1334" s="12">
        <f t="shared" si="145"/>
        <v>0</v>
      </c>
      <c r="BK1334" s="12">
        <f t="shared" si="146"/>
        <v>0</v>
      </c>
      <c r="CQ1334" s="3" t="str">
        <f>CONCATENATE(baseURL!$A$1,baseURL!$B$1,baseURL!$C$1,".",C1334,".",L1334,".pkl&amp;seq=",BC1334)</f>
        <v>http://proteomics.broadinstitute.org/millscripts/viewfeed.pl?side=xl&amp;cycle=1&amp;fixedMods=iaaC&amp;file=msdataSM/iPRG2012_nd/cpick_in/iPRG2012_nd.1372.2.3.pkl&amp;seq=LGPQVGKVGQAR</v>
      </c>
    </row>
    <row r="1335" spans="1:95" x14ac:dyDescent="0.2">
      <c r="A1335" s="3">
        <v>452</v>
      </c>
      <c r="B1335" s="2" t="s">
        <v>2519</v>
      </c>
      <c r="C1335" s="2" t="s">
        <v>2520</v>
      </c>
      <c r="D1335" s="3">
        <v>3037</v>
      </c>
      <c r="E1335" s="3">
        <v>3035</v>
      </c>
      <c r="F1335" s="3">
        <v>28817</v>
      </c>
      <c r="G1335" s="3">
        <v>4406</v>
      </c>
      <c r="H1335" s="3">
        <v>16.001899999999999</v>
      </c>
      <c r="I1335" s="30">
        <v>428.78383000000002</v>
      </c>
      <c r="J1335" s="30">
        <v>428.78443199999998</v>
      </c>
      <c r="K1335" s="30">
        <v>-5.9999999999999995E-4</v>
      </c>
      <c r="L1335" s="3">
        <v>0</v>
      </c>
      <c r="M1335" s="3">
        <v>2</v>
      </c>
      <c r="N1335" s="10">
        <f t="shared" si="140"/>
        <v>1</v>
      </c>
      <c r="O1335" s="35">
        <v>2</v>
      </c>
      <c r="P1335" s="17"/>
      <c r="Q1335" s="40">
        <v>856.56146000000001</v>
      </c>
      <c r="R1335" s="40">
        <v>428.78437000000002</v>
      </c>
      <c r="S1335" s="18">
        <f t="shared" si="141"/>
        <v>-1.2593742631077554</v>
      </c>
      <c r="T1335" s="18">
        <f t="shared" si="142"/>
        <v>0.14459482270109772</v>
      </c>
      <c r="U1335" s="18">
        <f t="shared" si="143"/>
        <v>6.9965236795130142E-2</v>
      </c>
      <c r="V1335" s="30">
        <v>428.78440000000001</v>
      </c>
      <c r="Z1335" s="3" t="s">
        <v>47</v>
      </c>
      <c r="AA1335" s="3" t="s">
        <v>47</v>
      </c>
      <c r="AH1335" s="3" t="s">
        <v>48</v>
      </c>
      <c r="AL1335" s="3" t="s">
        <v>48</v>
      </c>
      <c r="AM1335" s="3" t="s">
        <v>47</v>
      </c>
      <c r="AU1335" s="3">
        <v>0</v>
      </c>
      <c r="AV1335" s="3">
        <v>3</v>
      </c>
      <c r="AW1335" s="3">
        <v>1</v>
      </c>
      <c r="AX1335" s="3">
        <v>3</v>
      </c>
      <c r="AY1335" s="3">
        <v>100</v>
      </c>
      <c r="AZ1335" s="6" t="str">
        <f t="shared" si="144"/>
        <v>1372.4</v>
      </c>
      <c r="BC1335" s="12" t="s">
        <v>2521</v>
      </c>
      <c r="BJ1335" s="12">
        <f t="shared" si="145"/>
        <v>0</v>
      </c>
      <c r="BK1335" s="12">
        <f t="shared" si="146"/>
        <v>0</v>
      </c>
      <c r="CQ1335" s="3" t="str">
        <f>CONCATENATE(baseURL!$A$1,baseURL!$B$1,baseURL!$C$1,".",C1335,".",L1335,".pkl&amp;seq=",BC1335)</f>
        <v>http://proteomics.broadinstitute.org/millscripts/viewfeed.pl?side=xl&amp;cycle=1&amp;fixedMods=iaaC&amp;file=msdataSM/iPRG2012_nd/cpick_in/iPRG2012_nd.1372.4.0.pkl&amp;seq=LVKLVER</v>
      </c>
    </row>
    <row r="1336" spans="1:95" x14ac:dyDescent="0.2">
      <c r="A1336" s="3">
        <v>2938</v>
      </c>
      <c r="B1336" s="2" t="s">
        <v>2522</v>
      </c>
      <c r="C1336" s="2" t="s">
        <v>2523</v>
      </c>
      <c r="D1336" s="3">
        <v>3039</v>
      </c>
      <c r="E1336" s="3">
        <v>3037</v>
      </c>
      <c r="F1336" s="3">
        <v>28819</v>
      </c>
      <c r="G1336" s="3">
        <v>4408</v>
      </c>
      <c r="H1336" s="3">
        <v>16.005199999999999</v>
      </c>
      <c r="I1336" s="30">
        <v>509.29782</v>
      </c>
      <c r="J1336" s="30">
        <v>509.29781689999999</v>
      </c>
      <c r="K1336" s="30">
        <v>0</v>
      </c>
      <c r="L1336" s="3">
        <v>3</v>
      </c>
      <c r="M1336" s="3">
        <v>0</v>
      </c>
      <c r="N1336" s="10">
        <f t="shared" si="140"/>
        <v>1</v>
      </c>
      <c r="O1336" s="35">
        <v>3</v>
      </c>
      <c r="P1336" s="17"/>
      <c r="Q1336" s="40">
        <v>1525.8809000000001</v>
      </c>
      <c r="R1336" s="40">
        <v>509.29847999999998</v>
      </c>
      <c r="S1336" s="18">
        <f t="shared" si="141"/>
        <v>-1.2959001958578775</v>
      </c>
      <c r="T1336" s="18">
        <f t="shared" si="142"/>
        <v>-1.3019869998375608</v>
      </c>
      <c r="U1336" s="18">
        <f t="shared" si="143"/>
        <v>-1.3351698987761904</v>
      </c>
      <c r="V1336" s="30">
        <v>509.2978</v>
      </c>
      <c r="Z1336" s="3" t="s">
        <v>47</v>
      </c>
      <c r="AB1336" s="12" t="s">
        <v>47</v>
      </c>
      <c r="AC1336" s="3" t="s">
        <v>52</v>
      </c>
      <c r="AH1336" s="3" t="s">
        <v>47</v>
      </c>
      <c r="AL1336" s="3" t="s">
        <v>52</v>
      </c>
      <c r="AU1336" s="3">
        <v>0</v>
      </c>
      <c r="AV1336" s="3">
        <v>3</v>
      </c>
      <c r="AW1336" s="3">
        <v>1</v>
      </c>
      <c r="AX1336" s="3">
        <v>3</v>
      </c>
      <c r="AY1336" s="3">
        <v>100</v>
      </c>
      <c r="AZ1336" s="6" t="str">
        <f t="shared" si="144"/>
        <v>1372.6</v>
      </c>
      <c r="BC1336" s="12" t="s">
        <v>2524</v>
      </c>
      <c r="BJ1336" s="12">
        <f t="shared" si="145"/>
        <v>0</v>
      </c>
      <c r="BK1336" s="12">
        <f t="shared" si="146"/>
        <v>0</v>
      </c>
      <c r="CQ1336" s="3" t="str">
        <f>CONCATENATE(baseURL!$A$1,baseURL!$B$1,baseURL!$C$1,".",C1336,".",L1336,".pkl&amp;seq=",BC1336)</f>
        <v>http://proteomics.broadinstitute.org/millscripts/viewfeed.pl?side=xl&amp;cycle=1&amp;fixedMods=iaaC&amp;file=msdataSM/iPRG2012_nd/cpick_in/iPRG2012_nd.1372.6.3.pkl&amp;seq=RGVLPVTTSSKPQR</v>
      </c>
    </row>
    <row r="1337" spans="1:95" x14ac:dyDescent="0.2">
      <c r="A1337" s="3">
        <v>3982</v>
      </c>
      <c r="B1337" s="2" t="s">
        <v>2526</v>
      </c>
      <c r="C1337" s="2" t="s">
        <v>2517</v>
      </c>
      <c r="D1337" s="3">
        <v>3045</v>
      </c>
      <c r="E1337" s="3">
        <v>3043</v>
      </c>
      <c r="F1337" s="3">
        <v>28837</v>
      </c>
      <c r="G1337" s="3">
        <v>4415</v>
      </c>
      <c r="H1337" s="3">
        <v>16.025099999999998</v>
      </c>
      <c r="I1337" s="30">
        <v>430.23102999999998</v>
      </c>
      <c r="J1337" s="30">
        <v>430.22997470000001</v>
      </c>
      <c r="K1337" s="30">
        <v>1.06E-3</v>
      </c>
      <c r="L1337" s="3">
        <v>2</v>
      </c>
      <c r="M1337" s="3">
        <v>2</v>
      </c>
      <c r="N1337" s="10">
        <f t="shared" si="140"/>
        <v>1</v>
      </c>
      <c r="O1337" s="35">
        <v>2</v>
      </c>
      <c r="P1337" s="17"/>
      <c r="Q1337" s="40">
        <v>859.45196999999996</v>
      </c>
      <c r="R1337" s="40">
        <v>430.22962000000001</v>
      </c>
      <c r="S1337" s="18">
        <f t="shared" si="141"/>
        <v>3.2773196786506333</v>
      </c>
      <c r="T1337" s="18">
        <f t="shared" si="142"/>
        <v>0.82444346812428815</v>
      </c>
      <c r="U1337" s="18">
        <f t="shared" si="143"/>
        <v>-4.6486803968421031E-2</v>
      </c>
      <c r="V1337" s="30">
        <v>430.2296</v>
      </c>
      <c r="W1337" s="3" t="s">
        <v>47</v>
      </c>
      <c r="X1337" s="3" t="s">
        <v>47</v>
      </c>
      <c r="Y1337" s="3" t="s">
        <v>47</v>
      </c>
      <c r="Z1337" s="3" t="s">
        <v>47</v>
      </c>
      <c r="AA1337" s="3" t="s">
        <v>47</v>
      </c>
      <c r="AB1337" s="12" t="s">
        <v>47</v>
      </c>
      <c r="AC1337" s="3" t="s">
        <v>47</v>
      </c>
      <c r="AD1337" s="3" t="s">
        <v>52</v>
      </c>
      <c r="AE1337" s="3" t="s">
        <v>52</v>
      </c>
      <c r="AF1337" s="3" t="s">
        <v>47</v>
      </c>
      <c r="AG1337" s="3" t="s">
        <v>48</v>
      </c>
      <c r="AI1337" s="3" t="s">
        <v>47</v>
      </c>
      <c r="AL1337" s="3" t="s">
        <v>48</v>
      </c>
      <c r="AU1337" s="3">
        <v>0</v>
      </c>
      <c r="AV1337" s="3">
        <v>9</v>
      </c>
      <c r="AW1337" s="3">
        <v>1</v>
      </c>
      <c r="AX1337" s="3">
        <v>9</v>
      </c>
      <c r="AY1337" s="3">
        <v>100</v>
      </c>
      <c r="AZ1337" s="6" t="str">
        <f t="shared" si="144"/>
        <v>1373.3</v>
      </c>
      <c r="BC1337" s="12" t="s">
        <v>2401</v>
      </c>
      <c r="BJ1337" s="12">
        <f t="shared" si="145"/>
        <v>0</v>
      </c>
      <c r="BK1337" s="12">
        <f t="shared" si="146"/>
        <v>0</v>
      </c>
      <c r="CQ1337" s="3" t="str">
        <f>CONCATENATE(baseURL!$A$1,baseURL!$B$1,baseURL!$C$1,".",C1337,".",L1337,".pkl&amp;seq=",BC1337)</f>
        <v>http://proteomics.broadinstitute.org/millscripts/viewfeed.pl?side=xl&amp;cycle=1&amp;fixedMods=iaaC&amp;file=msdataSM/iPRG2012_nd/cpick_in/iPRG2012_nd.1373.3.2.pkl&amp;seq=AEELLER</v>
      </c>
    </row>
    <row r="1338" spans="1:95" x14ac:dyDescent="0.2">
      <c r="A1338" s="3">
        <v>2952</v>
      </c>
      <c r="B1338" s="2" t="s">
        <v>2527</v>
      </c>
      <c r="C1338" s="2" t="s">
        <v>2528</v>
      </c>
      <c r="D1338" s="3">
        <v>3046</v>
      </c>
      <c r="E1338" s="3">
        <v>3044</v>
      </c>
      <c r="F1338" s="3">
        <v>28838</v>
      </c>
      <c r="G1338" s="3">
        <v>4416</v>
      </c>
      <c r="H1338" s="3">
        <v>16.026700000000002</v>
      </c>
      <c r="I1338" s="30">
        <v>456.75038999999998</v>
      </c>
      <c r="J1338" s="30">
        <v>456.74841659999998</v>
      </c>
      <c r="K1338" s="30">
        <v>1.97E-3</v>
      </c>
      <c r="L1338" s="3">
        <v>4</v>
      </c>
      <c r="M1338" s="3">
        <v>2</v>
      </c>
      <c r="N1338" s="10">
        <f t="shared" si="140"/>
        <v>-1</v>
      </c>
      <c r="O1338" s="35">
        <v>2</v>
      </c>
      <c r="P1338" s="17"/>
      <c r="Q1338" s="40">
        <v>912.48976000000005</v>
      </c>
      <c r="R1338" s="40">
        <v>456.74851999999998</v>
      </c>
      <c r="S1338" s="18">
        <f t="shared" si="141"/>
        <v>4.0941566707139145</v>
      </c>
      <c r="T1338" s="18">
        <f t="shared" si="142"/>
        <v>-0.22638278061726358</v>
      </c>
      <c r="U1338" s="18">
        <f t="shared" si="143"/>
        <v>-4.3787771893269128E-2</v>
      </c>
      <c r="V1338" s="30">
        <v>456.74849999999998</v>
      </c>
      <c r="Z1338" s="3" t="s">
        <v>48</v>
      </c>
      <c r="AB1338" s="12" t="s">
        <v>47</v>
      </c>
      <c r="AC1338" s="3" t="s">
        <v>47</v>
      </c>
      <c r="AE1338" s="3" t="s">
        <v>48</v>
      </c>
      <c r="AG1338" s="3" t="s">
        <v>52</v>
      </c>
      <c r="AH1338" s="3" t="s">
        <v>48</v>
      </c>
      <c r="AI1338" s="3" t="s">
        <v>47</v>
      </c>
      <c r="AL1338" s="3" t="s">
        <v>48</v>
      </c>
      <c r="AU1338" s="3">
        <v>0</v>
      </c>
      <c r="AV1338" s="3">
        <v>3</v>
      </c>
      <c r="AW1338" s="3">
        <v>1</v>
      </c>
      <c r="AX1338" s="3">
        <v>3</v>
      </c>
      <c r="AY1338" s="3">
        <v>100</v>
      </c>
      <c r="AZ1338" s="6" t="str">
        <f t="shared" si="144"/>
        <v>1373.4</v>
      </c>
      <c r="BC1338" s="12" t="s">
        <v>2529</v>
      </c>
      <c r="BJ1338" s="12">
        <f t="shared" si="145"/>
        <v>0</v>
      </c>
      <c r="BK1338" s="12">
        <f t="shared" si="146"/>
        <v>0</v>
      </c>
      <c r="CQ1338" s="3" t="str">
        <f>CONCATENATE(baseURL!$A$1,baseURL!$B$1,baseURL!$C$1,".",C1338,".",L1338,".pkl&amp;seq=",BC1338)</f>
        <v>http://proteomics.broadinstitute.org/millscripts/viewfeed.pl?side=xl&amp;cycle=1&amp;fixedMods=iaaC&amp;file=msdataSM/iPRG2012_nd/cpick_in/iPRG2012_nd.1373.4.4.pkl&amp;seq=LGPNVDAAR</v>
      </c>
    </row>
    <row r="1339" spans="1:95" x14ac:dyDescent="0.2">
      <c r="A1339" s="3">
        <v>3387</v>
      </c>
      <c r="B1339" s="2" t="s">
        <v>2530</v>
      </c>
      <c r="C1339" s="2" t="s">
        <v>2519</v>
      </c>
      <c r="D1339" s="3">
        <v>3047</v>
      </c>
      <c r="E1339" s="3">
        <v>3045</v>
      </c>
      <c r="F1339" s="3">
        <v>28839</v>
      </c>
      <c r="G1339" s="3">
        <v>4417</v>
      </c>
      <c r="H1339" s="3">
        <v>16.029199999999999</v>
      </c>
      <c r="I1339" s="30">
        <v>475.27123999999998</v>
      </c>
      <c r="J1339" s="30">
        <v>475.27137929999998</v>
      </c>
      <c r="K1339" s="30">
        <v>-1.3999999999999999E-4</v>
      </c>
      <c r="L1339" s="3">
        <v>2</v>
      </c>
      <c r="M1339" s="3">
        <v>2</v>
      </c>
      <c r="N1339" s="10">
        <f t="shared" si="140"/>
        <v>1</v>
      </c>
      <c r="O1339" s="35">
        <v>2</v>
      </c>
      <c r="P1339" s="17"/>
      <c r="Q1339" s="40">
        <v>949.53530999999998</v>
      </c>
      <c r="R1339" s="40">
        <v>475.27129000000002</v>
      </c>
      <c r="S1339" s="18">
        <f t="shared" si="141"/>
        <v>-0.10520307263729814</v>
      </c>
      <c r="T1339" s="18">
        <f t="shared" si="142"/>
        <v>0.18789268747211327</v>
      </c>
      <c r="U1339" s="18">
        <f t="shared" si="143"/>
        <v>-0.39977167573468803</v>
      </c>
      <c r="V1339" s="30">
        <v>475.27109999999999</v>
      </c>
      <c r="W1339" s="3" t="s">
        <v>47</v>
      </c>
      <c r="X1339" s="3" t="s">
        <v>47</v>
      </c>
      <c r="Y1339" s="3" t="s">
        <v>47</v>
      </c>
      <c r="Z1339" s="3" t="s">
        <v>47</v>
      </c>
      <c r="AA1339" s="3" t="s">
        <v>47</v>
      </c>
      <c r="AB1339" s="12" t="s">
        <v>47</v>
      </c>
      <c r="AC1339" s="3" t="s">
        <v>47</v>
      </c>
      <c r="AE1339" s="3" t="s">
        <v>48</v>
      </c>
      <c r="AF1339" s="3" t="s">
        <v>47</v>
      </c>
      <c r="AG1339" s="3" t="s">
        <v>47</v>
      </c>
      <c r="AH1339" s="3" t="s">
        <v>47</v>
      </c>
      <c r="AI1339" s="3" t="s">
        <v>48</v>
      </c>
      <c r="AK1339" s="3" t="s">
        <v>52</v>
      </c>
      <c r="AL1339" s="3" t="s">
        <v>48</v>
      </c>
      <c r="AM1339" s="3" t="s">
        <v>47</v>
      </c>
      <c r="AN1339" s="3" t="s">
        <v>47</v>
      </c>
      <c r="AU1339" s="3">
        <v>0</v>
      </c>
      <c r="AV1339" s="3">
        <v>12</v>
      </c>
      <c r="AW1339" s="3">
        <v>1</v>
      </c>
      <c r="AX1339" s="3">
        <v>12</v>
      </c>
      <c r="AY1339" s="3">
        <v>100</v>
      </c>
      <c r="AZ1339" s="6" t="str">
        <f t="shared" si="144"/>
        <v>1373.5</v>
      </c>
      <c r="BC1339" s="12" t="s">
        <v>2531</v>
      </c>
      <c r="BJ1339" s="12">
        <f t="shared" si="145"/>
        <v>0</v>
      </c>
      <c r="BK1339" s="12">
        <f t="shared" si="146"/>
        <v>0</v>
      </c>
      <c r="CQ1339" s="3" t="str">
        <f>CONCATENATE(baseURL!$A$1,baseURL!$B$1,baseURL!$C$1,".",C1339,".",L1339,".pkl&amp;seq=",BC1339)</f>
        <v>http://proteomics.broadinstitute.org/millscripts/viewfeed.pl?side=xl&amp;cycle=1&amp;fixedMods=iaaC&amp;file=msdataSM/iPRG2012_nd/cpick_in/iPRG2012_nd.1373.5.2.pkl&amp;seq=KTFELSPK</v>
      </c>
    </row>
    <row r="1340" spans="1:95" x14ac:dyDescent="0.2">
      <c r="A1340" s="3">
        <v>4418</v>
      </c>
      <c r="B1340" s="2" t="s">
        <v>2532</v>
      </c>
      <c r="C1340" s="2" t="s">
        <v>2533</v>
      </c>
      <c r="D1340" s="3">
        <v>3048</v>
      </c>
      <c r="E1340" s="3">
        <v>3046</v>
      </c>
      <c r="F1340" s="3">
        <v>28840</v>
      </c>
      <c r="G1340" s="3">
        <v>4418</v>
      </c>
      <c r="H1340" s="3">
        <v>16.031700000000001</v>
      </c>
      <c r="I1340" s="30">
        <v>574.36284000000001</v>
      </c>
      <c r="J1340" s="30">
        <v>574.36326150000002</v>
      </c>
      <c r="K1340" s="30">
        <v>-4.2000000000000002E-4</v>
      </c>
      <c r="L1340" s="3">
        <v>2</v>
      </c>
      <c r="M1340" s="3">
        <v>2</v>
      </c>
      <c r="N1340" s="10">
        <f t="shared" si="140"/>
        <v>1</v>
      </c>
      <c r="O1340" s="35">
        <v>2</v>
      </c>
      <c r="P1340" s="17"/>
      <c r="Q1340" s="40">
        <v>1147.71976</v>
      </c>
      <c r="R1340" s="40">
        <v>574.36351999999999</v>
      </c>
      <c r="S1340" s="18">
        <f t="shared" si="141"/>
        <v>-1.1839192015336693</v>
      </c>
      <c r="T1340" s="18">
        <f t="shared" si="142"/>
        <v>-0.45006340230770203</v>
      </c>
      <c r="U1340" s="18">
        <f t="shared" si="143"/>
        <v>-0.55713844776890697</v>
      </c>
      <c r="V1340" s="30">
        <v>574.36320000000001</v>
      </c>
      <c r="W1340" s="3" t="s">
        <v>47</v>
      </c>
      <c r="X1340" s="3" t="s">
        <v>47</v>
      </c>
      <c r="Y1340" s="3" t="s">
        <v>47</v>
      </c>
      <c r="Z1340" s="3" t="s">
        <v>47</v>
      </c>
      <c r="AA1340" s="3" t="s">
        <v>47</v>
      </c>
      <c r="AB1340" s="12" t="s">
        <v>47</v>
      </c>
      <c r="AC1340" s="3" t="s">
        <v>47</v>
      </c>
      <c r="AD1340" s="3" t="s">
        <v>47</v>
      </c>
      <c r="AE1340" s="3" t="s">
        <v>48</v>
      </c>
      <c r="AF1340" s="3" t="s">
        <v>47</v>
      </c>
      <c r="AG1340" s="3" t="s">
        <v>47</v>
      </c>
      <c r="AH1340" s="3" t="s">
        <v>47</v>
      </c>
      <c r="AI1340" s="3" t="s">
        <v>47</v>
      </c>
      <c r="AL1340" s="3" t="s">
        <v>48</v>
      </c>
      <c r="AM1340" s="3" t="s">
        <v>47</v>
      </c>
      <c r="AN1340" s="3" t="s">
        <v>48</v>
      </c>
      <c r="AU1340" s="3">
        <v>0</v>
      </c>
      <c r="AV1340" s="3">
        <v>13</v>
      </c>
      <c r="AW1340" s="3">
        <v>1</v>
      </c>
      <c r="AX1340" s="3">
        <v>13</v>
      </c>
      <c r="AY1340" s="3">
        <v>100</v>
      </c>
      <c r="AZ1340" s="6" t="str">
        <f t="shared" si="144"/>
        <v>1373.6</v>
      </c>
      <c r="BC1340" s="12" t="s">
        <v>2534</v>
      </c>
      <c r="BJ1340" s="12">
        <f t="shared" si="145"/>
        <v>0</v>
      </c>
      <c r="BK1340" s="12">
        <f t="shared" si="146"/>
        <v>0</v>
      </c>
      <c r="CQ1340" s="3" t="str">
        <f>CONCATENATE(baseURL!$A$1,baseURL!$B$1,baseURL!$C$1,".",C1340,".",L1340,".pkl&amp;seq=",BC1340)</f>
        <v>http://proteomics.broadinstitute.org/millscripts/viewfeed.pl?side=xl&amp;cycle=1&amp;fixedMods=iaaC&amp;file=msdataSM/iPRG2012_nd/cpick_in/iPRG2012_nd.1373.6.2.pkl&amp;seq=KLFAATVAKAK</v>
      </c>
    </row>
    <row r="1341" spans="1:95" x14ac:dyDescent="0.2">
      <c r="A1341" s="3">
        <v>2794</v>
      </c>
      <c r="B1341" s="2" t="s">
        <v>2535</v>
      </c>
      <c r="C1341" s="2" t="s">
        <v>2536</v>
      </c>
      <c r="D1341" s="3">
        <v>3057</v>
      </c>
      <c r="E1341" s="3">
        <v>3055</v>
      </c>
      <c r="F1341" s="3">
        <v>28879</v>
      </c>
      <c r="G1341" s="3">
        <v>4429</v>
      </c>
      <c r="H1341" s="3">
        <v>16.0749</v>
      </c>
      <c r="I1341" s="30">
        <v>473.26371999999998</v>
      </c>
      <c r="J1341" s="30">
        <v>473.26323459999998</v>
      </c>
      <c r="K1341" s="30">
        <v>4.8999999999999998E-4</v>
      </c>
      <c r="L1341" s="3">
        <v>3</v>
      </c>
      <c r="M1341" s="3">
        <v>3</v>
      </c>
      <c r="N1341" s="10">
        <f t="shared" si="140"/>
        <v>1</v>
      </c>
      <c r="O1341" s="35">
        <v>3</v>
      </c>
      <c r="P1341" s="17"/>
      <c r="Q1341" s="40">
        <v>1417.77577</v>
      </c>
      <c r="R1341" s="40">
        <v>473.26344</v>
      </c>
      <c r="S1341" s="18">
        <f t="shared" si="141"/>
        <v>0.59163665795775178</v>
      </c>
      <c r="T1341" s="18">
        <f t="shared" si="142"/>
        <v>-0.43400774846903806</v>
      </c>
      <c r="U1341" s="18">
        <f t="shared" si="143"/>
        <v>-0.50711713547815118</v>
      </c>
      <c r="V1341" s="30">
        <v>473.26319999999998</v>
      </c>
      <c r="Z1341" s="3" t="s">
        <v>47</v>
      </c>
      <c r="AA1341" s="3" t="s">
        <v>47</v>
      </c>
      <c r="AB1341" s="12" t="s">
        <v>52</v>
      </c>
      <c r="AE1341" s="3" t="s">
        <v>47</v>
      </c>
      <c r="AF1341" s="3" t="s">
        <v>48</v>
      </c>
      <c r="AL1341" s="3" t="s">
        <v>52</v>
      </c>
      <c r="AM1341" s="3" t="s">
        <v>48</v>
      </c>
      <c r="AN1341" s="3" t="s">
        <v>52</v>
      </c>
      <c r="AP1341" s="3" t="s">
        <v>52</v>
      </c>
      <c r="AU1341" s="3">
        <v>0</v>
      </c>
      <c r="AV1341" s="3">
        <v>3</v>
      </c>
      <c r="AW1341" s="3">
        <v>1</v>
      </c>
      <c r="AX1341" s="3">
        <v>3</v>
      </c>
      <c r="AY1341" s="3">
        <v>100</v>
      </c>
      <c r="AZ1341" s="6" t="str">
        <f t="shared" si="144"/>
        <v>1375.3</v>
      </c>
      <c r="BC1341" s="12" t="s">
        <v>2537</v>
      </c>
      <c r="BJ1341" s="12">
        <f t="shared" si="145"/>
        <v>0</v>
      </c>
      <c r="BK1341" s="12">
        <f t="shared" si="146"/>
        <v>0</v>
      </c>
      <c r="CQ1341" s="3" t="str">
        <f>CONCATENATE(baseURL!$A$1,baseURL!$B$1,baseURL!$C$1,".",C1341,".",L1341,".pkl&amp;seq=",BC1341)</f>
        <v>http://proteomics.broadinstitute.org/millscripts/viewfeed.pl?side=xl&amp;cycle=1&amp;fixedMods=iaaC&amp;file=msdataSM/iPRG2012_nd/cpick_in/iPRG2012_nd.1375.3.3.pkl&amp;seq=STGLKNASDALKGR</v>
      </c>
    </row>
    <row r="1342" spans="1:95" x14ac:dyDescent="0.2">
      <c r="A1342" s="3">
        <v>2727</v>
      </c>
      <c r="B1342" s="2" t="s">
        <v>2538</v>
      </c>
      <c r="C1342" s="2" t="s">
        <v>2539</v>
      </c>
      <c r="D1342" s="3">
        <v>3060</v>
      </c>
      <c r="E1342" s="3">
        <v>3058</v>
      </c>
      <c r="F1342" s="3">
        <v>28882</v>
      </c>
      <c r="G1342" s="3">
        <v>4432</v>
      </c>
      <c r="H1342" s="3">
        <v>16.081499999999998</v>
      </c>
      <c r="I1342" s="30">
        <v>592.78157999999996</v>
      </c>
      <c r="J1342" s="30">
        <v>592.78083909999998</v>
      </c>
      <c r="K1342" s="30">
        <v>7.3999999999999999E-4</v>
      </c>
      <c r="L1342" s="3">
        <v>2</v>
      </c>
      <c r="M1342" s="3">
        <v>2</v>
      </c>
      <c r="N1342" s="10">
        <f t="shared" si="140"/>
        <v>1</v>
      </c>
      <c r="O1342" s="35">
        <v>2</v>
      </c>
      <c r="P1342" s="17"/>
      <c r="Q1342" s="40">
        <v>1184.55421</v>
      </c>
      <c r="R1342" s="40">
        <v>592.78074000000004</v>
      </c>
      <c r="S1342" s="18">
        <f t="shared" si="141"/>
        <v>1.4170500882426897</v>
      </c>
      <c r="T1342" s="18">
        <f t="shared" si="142"/>
        <v>0.16717817104358718</v>
      </c>
      <c r="U1342" s="18">
        <f t="shared" si="143"/>
        <v>0.10121786339111051</v>
      </c>
      <c r="V1342" s="30">
        <v>592.7808</v>
      </c>
      <c r="Z1342" s="3" t="s">
        <v>47</v>
      </c>
      <c r="AB1342" s="12" t="s">
        <v>47</v>
      </c>
      <c r="AC1342" s="3" t="s">
        <v>47</v>
      </c>
      <c r="AD1342" s="3" t="s">
        <v>47</v>
      </c>
      <c r="AE1342" s="3" t="s">
        <v>47</v>
      </c>
      <c r="AH1342" s="3" t="s">
        <v>47</v>
      </c>
      <c r="AI1342" s="3" t="s">
        <v>47</v>
      </c>
      <c r="AL1342" s="3" t="s">
        <v>48</v>
      </c>
      <c r="AN1342" s="3" t="s">
        <v>48</v>
      </c>
      <c r="AU1342" s="3">
        <v>0</v>
      </c>
      <c r="AV1342" s="3">
        <v>7</v>
      </c>
      <c r="AW1342" s="3">
        <v>1</v>
      </c>
      <c r="AX1342" s="3">
        <v>7</v>
      </c>
      <c r="AY1342" s="3">
        <v>100</v>
      </c>
      <c r="AZ1342" s="6" t="str">
        <f t="shared" si="144"/>
        <v>1375.6</v>
      </c>
      <c r="BC1342" s="12" t="s">
        <v>2540</v>
      </c>
      <c r="BJ1342" s="12">
        <f t="shared" si="145"/>
        <v>0</v>
      </c>
      <c r="BK1342" s="12">
        <f t="shared" si="146"/>
        <v>0</v>
      </c>
      <c r="CQ1342" s="3" t="str">
        <f>CONCATENATE(baseURL!$A$1,baseURL!$B$1,baseURL!$C$1,".",C1342,".",L1342,".pkl&amp;seq=",BC1342)</f>
        <v>http://proteomics.broadinstitute.org/millscripts/viewfeed.pl?side=xl&amp;cycle=1&amp;fixedMods=iaaC&amp;file=msdataSM/iPRG2012_nd/cpick_in/iPRG2012_nd.1375.6.2.pkl&amp;seq=TSPLDNVSNTH</v>
      </c>
    </row>
    <row r="1343" spans="1:95" x14ac:dyDescent="0.2">
      <c r="A1343" s="3">
        <v>593</v>
      </c>
      <c r="B1343" s="2" t="s">
        <v>2541</v>
      </c>
      <c r="C1343" s="2" t="s">
        <v>2542</v>
      </c>
      <c r="D1343" s="3">
        <v>3061</v>
      </c>
      <c r="E1343" s="3">
        <v>3059</v>
      </c>
      <c r="F1343" s="3">
        <v>28883</v>
      </c>
      <c r="G1343" s="3">
        <v>4433</v>
      </c>
      <c r="H1343" s="3">
        <v>16.084</v>
      </c>
      <c r="I1343" s="30">
        <v>639.73193000000003</v>
      </c>
      <c r="J1343" s="30">
        <v>639.73053170000003</v>
      </c>
      <c r="K1343" s="30">
        <v>1.4E-3</v>
      </c>
      <c r="L1343" s="3">
        <v>2</v>
      </c>
      <c r="M1343" s="3">
        <v>2</v>
      </c>
      <c r="N1343" s="10">
        <f t="shared" si="140"/>
        <v>1</v>
      </c>
      <c r="O1343" s="35">
        <v>2</v>
      </c>
      <c r="P1343" s="17"/>
      <c r="Q1343" s="40">
        <v>1278.4538399999999</v>
      </c>
      <c r="R1343" s="40">
        <v>639.73055999999997</v>
      </c>
      <c r="S1343" s="18">
        <f t="shared" si="141"/>
        <v>2.1415265827935039</v>
      </c>
      <c r="T1343" s="18">
        <f t="shared" si="142"/>
        <v>-4.4237373840508812E-2</v>
      </c>
      <c r="U1343" s="18">
        <f t="shared" si="143"/>
        <v>0.21884213251840665</v>
      </c>
      <c r="V1343" s="30">
        <v>639.73069999999996</v>
      </c>
      <c r="W1343" s="3" t="s">
        <v>47</v>
      </c>
      <c r="X1343" s="3" t="s">
        <v>47</v>
      </c>
      <c r="Z1343" s="3" t="s">
        <v>47</v>
      </c>
      <c r="AB1343" s="12" t="s">
        <v>52</v>
      </c>
      <c r="AC1343" s="3" t="s">
        <v>48</v>
      </c>
      <c r="AD1343" s="3" t="s">
        <v>47</v>
      </c>
      <c r="AE1343" s="3" t="s">
        <v>47</v>
      </c>
      <c r="AF1343" s="3" t="s">
        <v>48</v>
      </c>
      <c r="AG1343" s="3" t="s">
        <v>47</v>
      </c>
      <c r="AK1343" s="3" t="s">
        <v>47</v>
      </c>
      <c r="AL1343" s="3" t="s">
        <v>47</v>
      </c>
      <c r="AO1343" s="3" t="s">
        <v>47</v>
      </c>
      <c r="AU1343" s="3">
        <v>0</v>
      </c>
      <c r="AV1343" s="3">
        <v>9</v>
      </c>
      <c r="AW1343" s="3">
        <v>1</v>
      </c>
      <c r="AX1343" s="3">
        <v>9</v>
      </c>
      <c r="AY1343" s="3">
        <v>100</v>
      </c>
      <c r="AZ1343" s="6" t="str">
        <f t="shared" si="144"/>
        <v>1375.7</v>
      </c>
      <c r="BC1343" s="12" t="s">
        <v>2466</v>
      </c>
      <c r="BF1343" s="12" t="s">
        <v>1468</v>
      </c>
      <c r="BJ1343" s="12">
        <f t="shared" si="145"/>
        <v>0</v>
      </c>
      <c r="BK1343" s="12">
        <f t="shared" si="146"/>
        <v>0</v>
      </c>
      <c r="CQ1343" s="3" t="str">
        <f>CONCATENATE(baseURL!$A$1,baseURL!$B$1,baseURL!$C$1,".",C1343,".",L1343,".pkl&amp;seq=",BC1343)</f>
        <v>http://proteomics.broadinstitute.org/millscripts/viewfeed.pl?side=xl&amp;cycle=1&amp;fixedMods=iaaC&amp;file=msdataSM/iPRG2012_nd/cpick_in/iPRG2012_nd.1375.7.2.pkl&amp;seq=PEsDELtAEK</v>
      </c>
    </row>
    <row r="1344" spans="1:95" x14ac:dyDescent="0.2">
      <c r="A1344" s="3">
        <v>4858</v>
      </c>
      <c r="B1344" s="2" t="s">
        <v>2543</v>
      </c>
      <c r="C1344" s="2" t="s">
        <v>2544</v>
      </c>
      <c r="D1344" s="3">
        <v>3062</v>
      </c>
      <c r="E1344" s="3">
        <v>3060</v>
      </c>
      <c r="F1344" s="3">
        <v>28884</v>
      </c>
      <c r="G1344" s="3">
        <v>4434</v>
      </c>
      <c r="H1344" s="3">
        <v>16.086500000000001</v>
      </c>
      <c r="I1344" s="30">
        <v>649.88205000000005</v>
      </c>
      <c r="J1344" s="30">
        <v>649.87994490000005</v>
      </c>
      <c r="K1344" s="30">
        <v>2.1099999999999999E-3</v>
      </c>
      <c r="L1344" s="3">
        <v>2</v>
      </c>
      <c r="M1344" s="3">
        <v>2</v>
      </c>
      <c r="N1344" s="10">
        <f t="shared" si="140"/>
        <v>1</v>
      </c>
      <c r="O1344" s="35">
        <v>2</v>
      </c>
      <c r="P1344" s="17"/>
      <c r="Q1344" s="40">
        <v>1298.7539099999999</v>
      </c>
      <c r="R1344" s="40">
        <v>649.88058999999998</v>
      </c>
      <c r="S1344" s="18">
        <f t="shared" si="141"/>
        <v>2.2465665578125975</v>
      </c>
      <c r="T1344" s="18">
        <f t="shared" si="142"/>
        <v>-0.9926438946711561</v>
      </c>
      <c r="U1344" s="18">
        <f t="shared" si="143"/>
        <v>-0.60011024492749687</v>
      </c>
      <c r="V1344" s="30">
        <v>649.88019999999995</v>
      </c>
      <c r="W1344" s="3" t="s">
        <v>47</v>
      </c>
      <c r="X1344" s="3" t="s">
        <v>47</v>
      </c>
      <c r="Y1344" s="3" t="s">
        <v>47</v>
      </c>
      <c r="Z1344" s="3" t="s">
        <v>47</v>
      </c>
      <c r="AA1344" s="3" t="s">
        <v>48</v>
      </c>
      <c r="AB1344" s="12" t="s">
        <v>47</v>
      </c>
      <c r="AC1344" s="3" t="s">
        <v>47</v>
      </c>
      <c r="AD1344" s="3" t="s">
        <v>47</v>
      </c>
      <c r="AE1344" s="3" t="s">
        <v>47</v>
      </c>
      <c r="AF1344" s="3" t="s">
        <v>47</v>
      </c>
      <c r="AG1344" s="3" t="s">
        <v>47</v>
      </c>
      <c r="AH1344" s="3" t="s">
        <v>47</v>
      </c>
      <c r="AI1344" s="3" t="s">
        <v>47</v>
      </c>
      <c r="AJ1344" s="3" t="s">
        <v>47</v>
      </c>
      <c r="AK1344" s="3" t="s">
        <v>47</v>
      </c>
      <c r="AL1344" s="3" t="s">
        <v>47</v>
      </c>
      <c r="AM1344" s="3" t="s">
        <v>47</v>
      </c>
      <c r="AN1344" s="3" t="s">
        <v>47</v>
      </c>
      <c r="AU1344" s="3">
        <v>0</v>
      </c>
      <c r="AV1344" s="3">
        <v>17</v>
      </c>
      <c r="AW1344" s="3">
        <v>1</v>
      </c>
      <c r="AX1344" s="3">
        <v>17</v>
      </c>
      <c r="AY1344" s="3">
        <v>100</v>
      </c>
      <c r="AZ1344" s="6" t="str">
        <f t="shared" si="144"/>
        <v>1375.8</v>
      </c>
      <c r="BC1344" s="12" t="s">
        <v>2545</v>
      </c>
      <c r="BJ1344" s="12">
        <f t="shared" si="145"/>
        <v>0</v>
      </c>
      <c r="BK1344" s="12">
        <f t="shared" si="146"/>
        <v>0</v>
      </c>
      <c r="CQ1344" s="3" t="str">
        <f>CONCATENATE(baseURL!$A$1,baseURL!$B$1,baseURL!$C$1,".",C1344,".",L1344,".pkl&amp;seq=",BC1344)</f>
        <v>http://proteomics.broadinstitute.org/millscripts/viewfeed.pl?side=xl&amp;cycle=1&amp;fixedMods=iaaC&amp;file=msdataSM/iPRG2012_nd/cpick_in/iPRG2012_nd.1375.8.2.pkl&amp;seq=GAVSGQKAGLLAAR</v>
      </c>
    </row>
    <row r="1345" spans="1:95" x14ac:dyDescent="0.2">
      <c r="A1345" s="3">
        <v>3047</v>
      </c>
      <c r="B1345" s="2" t="s">
        <v>2546</v>
      </c>
      <c r="C1345" s="2" t="s">
        <v>2535</v>
      </c>
      <c r="D1345" s="3">
        <v>3066</v>
      </c>
      <c r="E1345" s="3">
        <v>3064</v>
      </c>
      <c r="F1345" s="3">
        <v>28901</v>
      </c>
      <c r="G1345" s="3">
        <v>4439</v>
      </c>
      <c r="H1345" s="3">
        <v>16.103899999999999</v>
      </c>
      <c r="I1345" s="30">
        <v>501.24874999999997</v>
      </c>
      <c r="J1345" s="30">
        <v>501.7947815</v>
      </c>
      <c r="K1345" s="30">
        <v>-0.54603000000000002</v>
      </c>
      <c r="L1345" s="3">
        <v>3</v>
      </c>
      <c r="M1345" s="3">
        <v>2</v>
      </c>
      <c r="N1345" s="10">
        <f t="shared" si="140"/>
        <v>-1</v>
      </c>
      <c r="O1345" s="35">
        <v>2</v>
      </c>
      <c r="P1345" s="17"/>
      <c r="Q1345" s="40">
        <v>1002.58299</v>
      </c>
      <c r="R1345" s="40">
        <v>501.79512999999997</v>
      </c>
      <c r="S1345" s="18">
        <f t="shared" si="141"/>
        <v>-1088.8507427323959</v>
      </c>
      <c r="T1345" s="18">
        <f t="shared" si="142"/>
        <v>-0.69450654089204367</v>
      </c>
      <c r="U1345" s="18">
        <f t="shared" si="143"/>
        <v>-0.65763890526924396</v>
      </c>
      <c r="V1345" s="30">
        <v>501.79480000000001</v>
      </c>
      <c r="W1345" s="3" t="s">
        <v>48</v>
      </c>
      <c r="X1345" s="3" t="s">
        <v>47</v>
      </c>
      <c r="Y1345" s="3" t="s">
        <v>47</v>
      </c>
      <c r="Z1345" s="3" t="s">
        <v>47</v>
      </c>
      <c r="AA1345" s="3" t="s">
        <v>47</v>
      </c>
      <c r="AB1345" s="12" t="s">
        <v>52</v>
      </c>
      <c r="AF1345" s="3" t="s">
        <v>48</v>
      </c>
      <c r="AG1345" s="3" t="s">
        <v>52</v>
      </c>
      <c r="AH1345" s="3" t="s">
        <v>47</v>
      </c>
      <c r="AL1345" s="3" t="s">
        <v>48</v>
      </c>
      <c r="AM1345" s="3" t="s">
        <v>47</v>
      </c>
      <c r="AP1345" s="3" t="s">
        <v>52</v>
      </c>
      <c r="AU1345" s="3">
        <v>0</v>
      </c>
      <c r="AV1345" s="3">
        <v>6</v>
      </c>
      <c r="AW1345" s="3">
        <v>1</v>
      </c>
      <c r="AX1345" s="3">
        <v>6</v>
      </c>
      <c r="AY1345" s="3">
        <v>100</v>
      </c>
      <c r="AZ1345" s="6" t="str">
        <f t="shared" si="144"/>
        <v>1376.4</v>
      </c>
      <c r="BC1345" s="12" t="s">
        <v>2547</v>
      </c>
      <c r="BJ1345" s="12">
        <f t="shared" si="145"/>
        <v>0</v>
      </c>
      <c r="BK1345" s="12">
        <f t="shared" si="146"/>
        <v>0</v>
      </c>
      <c r="CQ1345" s="3" t="str">
        <f>CONCATENATE(baseURL!$A$1,baseURL!$B$1,baseURL!$C$1,".",C1345,".",L1345,".pkl&amp;seq=",BC1345)</f>
        <v>http://proteomics.broadinstitute.org/millscripts/viewfeed.pl?side=xl&amp;cycle=1&amp;fixedMods=iaaC&amp;file=msdataSM/iPRG2012_nd/cpick_in/iPRG2012_nd.1376.4.3.pkl&amp;seq=GKEDLLVTK</v>
      </c>
    </row>
    <row r="1346" spans="1:95" x14ac:dyDescent="0.2">
      <c r="A1346" s="3">
        <v>1212</v>
      </c>
      <c r="B1346" s="2" t="s">
        <v>2548</v>
      </c>
      <c r="C1346" s="2" t="s">
        <v>2549</v>
      </c>
      <c r="D1346" s="3">
        <v>3067</v>
      </c>
      <c r="E1346" s="3">
        <v>3065</v>
      </c>
      <c r="F1346" s="3">
        <v>28902</v>
      </c>
      <c r="G1346" s="3">
        <v>4440</v>
      </c>
      <c r="H1346" s="3">
        <v>16.106400000000001</v>
      </c>
      <c r="I1346" s="30">
        <v>508.28161</v>
      </c>
      <c r="J1346" s="30">
        <v>508.2816052</v>
      </c>
      <c r="K1346" s="30">
        <v>0</v>
      </c>
      <c r="L1346" s="3">
        <v>2</v>
      </c>
      <c r="M1346" s="3">
        <v>0</v>
      </c>
      <c r="N1346" s="10">
        <f t="shared" ref="N1346:N1409" si="147">IF(AND(M1346&gt;0,L1346&gt;0), IF(M1346=L1346,1,-1), 1)</f>
        <v>1</v>
      </c>
      <c r="O1346" s="35">
        <v>2</v>
      </c>
      <c r="P1346" s="17"/>
      <c r="Q1346" s="40">
        <v>1015.55308</v>
      </c>
      <c r="R1346" s="40">
        <v>508.28017999999997</v>
      </c>
      <c r="S1346" s="18">
        <f t="shared" ref="S1346:S1409" si="148">1000000*(I1346-R1346)/R1346</f>
        <v>2.8134089352600293</v>
      </c>
      <c r="T1346" s="18">
        <f t="shared" ref="T1346:T1409" si="149">1000000*(J1346-R1346)/R1346</f>
        <v>2.8039653248496257</v>
      </c>
      <c r="U1346" s="18">
        <f t="shared" ref="U1346:U1409" si="150">1000000*(V1346-R1346)/R1346</f>
        <v>2.2035090961336379</v>
      </c>
      <c r="V1346" s="30">
        <v>508.28129999999999</v>
      </c>
      <c r="W1346" s="3" t="s">
        <v>48</v>
      </c>
      <c r="X1346" s="3" t="s">
        <v>48</v>
      </c>
      <c r="Y1346" s="3" t="s">
        <v>48</v>
      </c>
      <c r="Z1346" s="3" t="s">
        <v>48</v>
      </c>
      <c r="AA1346" s="3" t="s">
        <v>47</v>
      </c>
      <c r="AC1346" s="3" t="s">
        <v>47</v>
      </c>
      <c r="AG1346" s="3" t="s">
        <v>48</v>
      </c>
      <c r="AH1346" s="3" t="s">
        <v>47</v>
      </c>
      <c r="AL1346" s="3" t="s">
        <v>52</v>
      </c>
      <c r="AM1346" s="3" t="s">
        <v>47</v>
      </c>
      <c r="AO1346" s="3" t="s">
        <v>48</v>
      </c>
      <c r="AU1346" s="3">
        <v>0</v>
      </c>
      <c r="AV1346" s="3">
        <v>4</v>
      </c>
      <c r="AW1346" s="3">
        <v>1</v>
      </c>
      <c r="AX1346" s="3">
        <v>4</v>
      </c>
      <c r="AY1346" s="3">
        <v>100</v>
      </c>
      <c r="AZ1346" s="6" t="str">
        <f t="shared" ref="AZ1346:AZ1409" si="151">HYPERLINK(CQ1346,C1346)</f>
        <v>1376.5</v>
      </c>
      <c r="BC1346" s="12" t="s">
        <v>2550</v>
      </c>
      <c r="BJ1346" s="12">
        <f t="shared" ref="BJ1346:BJ1409" si="152">LEN(BC1346)-LEN(SUBSTITUTE(BC1346,"C",""))</f>
        <v>0</v>
      </c>
      <c r="BK1346" s="12">
        <f t="shared" ref="BK1346:BK1409" si="153">LEN(BC1346)-LEN(SUBSTITUTE(BC1346,"c",""))</f>
        <v>0</v>
      </c>
      <c r="BP1346" s="3" t="s">
        <v>54</v>
      </c>
      <c r="BR1346" s="3" t="s">
        <v>54</v>
      </c>
      <c r="CQ1346" s="3" t="str">
        <f>CONCATENATE(baseURL!$A$1,baseURL!$B$1,baseURL!$C$1,".",C1346,".",L1346,".pkl&amp;seq=",BC1346,"&amp;varMods=Deamidated-N")</f>
        <v>http://proteomics.broadinstitute.org/millscripts/viewfeed.pl?side=xl&amp;cycle=1&amp;fixedMods=iaaC&amp;file=msdataSM/iPRG2012_nd/cpick_in/iPRG2012_nd.1376.5.2.pkl&amp;seq=LVnGLQNTR&amp;varMods=Deamidated-N</v>
      </c>
    </row>
    <row r="1347" spans="1:95" x14ac:dyDescent="0.2">
      <c r="A1347" s="3">
        <v>3370</v>
      </c>
      <c r="B1347" s="2" t="s">
        <v>2551</v>
      </c>
      <c r="C1347" s="2" t="s">
        <v>2552</v>
      </c>
      <c r="D1347" s="3">
        <v>3071</v>
      </c>
      <c r="E1347" s="3">
        <v>3069</v>
      </c>
      <c r="F1347" s="3">
        <v>28920</v>
      </c>
      <c r="G1347" s="3">
        <v>4445</v>
      </c>
      <c r="H1347" s="3">
        <v>16.127700000000001</v>
      </c>
      <c r="I1347" s="30">
        <v>435.23487999999998</v>
      </c>
      <c r="J1347" s="30">
        <v>435.7795759</v>
      </c>
      <c r="K1347" s="30">
        <v>-0.54469999999999996</v>
      </c>
      <c r="L1347" s="3">
        <v>2</v>
      </c>
      <c r="M1347" s="3">
        <v>2</v>
      </c>
      <c r="N1347" s="10">
        <f t="shared" si="147"/>
        <v>1</v>
      </c>
      <c r="O1347" s="35">
        <v>2</v>
      </c>
      <c r="P1347" s="17"/>
      <c r="Q1347" s="40">
        <v>870.55196000000001</v>
      </c>
      <c r="R1347" s="40">
        <v>435.77962000000002</v>
      </c>
      <c r="S1347" s="18">
        <f t="shared" si="148"/>
        <v>-1250.0355110687531</v>
      </c>
      <c r="T1347" s="18">
        <f t="shared" si="149"/>
        <v>-0.10119794042934456</v>
      </c>
      <c r="U1347" s="18">
        <f t="shared" si="150"/>
        <v>-1.1932636959812963</v>
      </c>
      <c r="V1347" s="30">
        <v>435.77910000000003</v>
      </c>
      <c r="W1347" s="3" t="s">
        <v>47</v>
      </c>
      <c r="X1347" s="3" t="s">
        <v>47</v>
      </c>
      <c r="Y1347" s="3" t="s">
        <v>47</v>
      </c>
      <c r="Z1347" s="3" t="s">
        <v>48</v>
      </c>
      <c r="AA1347" s="3" t="s">
        <v>47</v>
      </c>
      <c r="AB1347" s="12" t="s">
        <v>47</v>
      </c>
      <c r="AC1347" s="3" t="s">
        <v>48</v>
      </c>
      <c r="AE1347" s="3" t="s">
        <v>52</v>
      </c>
      <c r="AF1347" s="3" t="s">
        <v>48</v>
      </c>
      <c r="AH1347" s="3" t="s">
        <v>47</v>
      </c>
      <c r="AK1347" s="3" t="s">
        <v>48</v>
      </c>
      <c r="AL1347" s="3" t="s">
        <v>48</v>
      </c>
      <c r="AM1347" s="3" t="s">
        <v>47</v>
      </c>
      <c r="AN1347" s="3" t="s">
        <v>48</v>
      </c>
      <c r="AU1347" s="3">
        <v>0</v>
      </c>
      <c r="AV1347" s="3">
        <v>7</v>
      </c>
      <c r="AW1347" s="3">
        <v>1</v>
      </c>
      <c r="AX1347" s="3">
        <v>7</v>
      </c>
      <c r="AY1347" s="3">
        <v>100</v>
      </c>
      <c r="AZ1347" s="6" t="str">
        <f t="shared" si="151"/>
        <v>1377.2</v>
      </c>
      <c r="BC1347" s="12" t="s">
        <v>2553</v>
      </c>
      <c r="BJ1347" s="12">
        <f t="shared" si="152"/>
        <v>0</v>
      </c>
      <c r="BK1347" s="12">
        <f t="shared" si="153"/>
        <v>0</v>
      </c>
      <c r="CQ1347" s="3" t="str">
        <f>CONCATENATE(baseURL!$A$1,baseURL!$B$1,baseURL!$C$1,".",C1347,".",L1347,".pkl&amp;seq=",BC1347)</f>
        <v>http://proteomics.broadinstitute.org/millscripts/viewfeed.pl?side=xl&amp;cycle=1&amp;fixedMods=iaaC&amp;file=msdataSM/iPRG2012_nd/cpick_in/iPRG2012_nd.1377.2.2.pkl&amp;seq=RALLLER</v>
      </c>
    </row>
    <row r="1348" spans="1:95" x14ac:dyDescent="0.2">
      <c r="A1348" s="3">
        <v>2477</v>
      </c>
      <c r="B1348" s="2" t="s">
        <v>2554</v>
      </c>
      <c r="C1348" s="2" t="s">
        <v>2555</v>
      </c>
      <c r="D1348" s="3">
        <v>3072</v>
      </c>
      <c r="E1348" s="3">
        <v>3070</v>
      </c>
      <c r="F1348" s="3">
        <v>28921</v>
      </c>
      <c r="G1348" s="3">
        <v>4446</v>
      </c>
      <c r="H1348" s="3">
        <v>16.131900000000002</v>
      </c>
      <c r="I1348" s="30">
        <v>465.7833</v>
      </c>
      <c r="J1348" s="30">
        <v>465.78133270000001</v>
      </c>
      <c r="K1348" s="30">
        <v>1.97E-3</v>
      </c>
      <c r="L1348" s="3">
        <v>2</v>
      </c>
      <c r="M1348" s="3">
        <v>2</v>
      </c>
      <c r="N1348" s="10">
        <f t="shared" si="147"/>
        <v>1</v>
      </c>
      <c r="O1348" s="35">
        <v>2</v>
      </c>
      <c r="P1348" s="17"/>
      <c r="Q1348" s="40">
        <v>930.55533000000003</v>
      </c>
      <c r="R1348" s="40">
        <v>465.78129999999999</v>
      </c>
      <c r="S1348" s="18">
        <f t="shared" si="148"/>
        <v>4.2938606595188551</v>
      </c>
      <c r="T1348" s="18">
        <f t="shared" si="149"/>
        <v>7.0204621825218388E-2</v>
      </c>
      <c r="U1348" s="18">
        <f t="shared" si="150"/>
        <v>-0.4293860659640894</v>
      </c>
      <c r="V1348" s="30">
        <v>465.78109999999998</v>
      </c>
      <c r="W1348" s="3" t="s">
        <v>47</v>
      </c>
      <c r="Z1348" s="3" t="s">
        <v>47</v>
      </c>
      <c r="AA1348" s="3" t="s">
        <v>47</v>
      </c>
      <c r="AB1348" s="12" t="s">
        <v>47</v>
      </c>
      <c r="AC1348" s="3" t="s">
        <v>47</v>
      </c>
      <c r="AE1348" s="3" t="s">
        <v>47</v>
      </c>
      <c r="AF1348" s="3" t="s">
        <v>47</v>
      </c>
      <c r="AH1348" s="3" t="s">
        <v>47</v>
      </c>
      <c r="AI1348" s="3" t="s">
        <v>48</v>
      </c>
      <c r="AK1348" s="3" t="s">
        <v>48</v>
      </c>
      <c r="AL1348" s="3" t="s">
        <v>48</v>
      </c>
      <c r="AN1348" s="3" t="s">
        <v>48</v>
      </c>
      <c r="AU1348" s="3">
        <v>0</v>
      </c>
      <c r="AV1348" s="3">
        <v>8</v>
      </c>
      <c r="AW1348" s="3">
        <v>1</v>
      </c>
      <c r="AX1348" s="3">
        <v>8</v>
      </c>
      <c r="AY1348" s="3">
        <v>100</v>
      </c>
      <c r="AZ1348" s="6" t="str">
        <f t="shared" si="151"/>
        <v>1377.3</v>
      </c>
      <c r="BC1348" s="12" t="s">
        <v>2556</v>
      </c>
      <c r="BJ1348" s="12">
        <f t="shared" si="152"/>
        <v>0</v>
      </c>
      <c r="BK1348" s="12">
        <f t="shared" si="153"/>
        <v>0</v>
      </c>
      <c r="CQ1348" s="3" t="str">
        <f>CONCATENATE(baseURL!$A$1,baseURL!$B$1,baseURL!$C$1,".",C1348,".",L1348,".pkl&amp;seq=",BC1348)</f>
        <v>http://proteomics.broadinstitute.org/millscripts/viewfeed.pl?side=xl&amp;cycle=1&amp;fixedMods=iaaC&amp;file=msdataSM/iPRG2012_nd/cpick_in/iPRG2012_nd.1377.3.2.pkl&amp;seq=GRAVVLMGK</v>
      </c>
    </row>
    <row r="1349" spans="1:95" x14ac:dyDescent="0.2">
      <c r="A1349" s="3">
        <v>5988</v>
      </c>
      <c r="B1349" s="2" t="s">
        <v>2557</v>
      </c>
      <c r="C1349" s="2" t="s">
        <v>2558</v>
      </c>
      <c r="D1349" s="3">
        <v>3073</v>
      </c>
      <c r="E1349" s="3">
        <v>3071</v>
      </c>
      <c r="F1349" s="3">
        <v>28922</v>
      </c>
      <c r="G1349" s="3">
        <v>4447</v>
      </c>
      <c r="H1349" s="3">
        <v>16.136099999999999</v>
      </c>
      <c r="I1349" s="30">
        <v>519.58702000000005</v>
      </c>
      <c r="J1349" s="30">
        <v>520.25601570000003</v>
      </c>
      <c r="K1349" s="30">
        <v>-0.66900000000000004</v>
      </c>
      <c r="L1349" s="3">
        <v>0</v>
      </c>
      <c r="M1349" s="3">
        <v>2</v>
      </c>
      <c r="N1349" s="10">
        <f t="shared" si="147"/>
        <v>1</v>
      </c>
      <c r="O1349" s="35">
        <v>2</v>
      </c>
      <c r="P1349" s="17"/>
      <c r="Q1349" s="40">
        <v>1039.5054700000001</v>
      </c>
      <c r="R1349" s="40">
        <v>520.25636999999995</v>
      </c>
      <c r="S1349" s="18">
        <f t="shared" si="148"/>
        <v>-1286.5772311445123</v>
      </c>
      <c r="T1349" s="18">
        <f t="shared" si="149"/>
        <v>-0.68101040245341937</v>
      </c>
      <c r="U1349" s="18">
        <f t="shared" si="150"/>
        <v>-1.2878266149822026</v>
      </c>
      <c r="V1349" s="30">
        <v>520.25570000000005</v>
      </c>
      <c r="W1349" s="3" t="s">
        <v>47</v>
      </c>
      <c r="X1349" s="3" t="s">
        <v>47</v>
      </c>
      <c r="Y1349" s="3" t="s">
        <v>47</v>
      </c>
      <c r="Z1349" s="3" t="s">
        <v>47</v>
      </c>
      <c r="AA1349" s="3" t="s">
        <v>47</v>
      </c>
      <c r="AB1349" s="12" t="s">
        <v>47</v>
      </c>
      <c r="AC1349" s="3" t="s">
        <v>47</v>
      </c>
      <c r="AD1349" s="3" t="s">
        <v>47</v>
      </c>
      <c r="AE1349" s="3" t="s">
        <v>47</v>
      </c>
      <c r="AF1349" s="3" t="s">
        <v>47</v>
      </c>
      <c r="AH1349" s="3" t="s">
        <v>47</v>
      </c>
      <c r="AI1349" s="3" t="s">
        <v>47</v>
      </c>
      <c r="AK1349" s="3" t="s">
        <v>47</v>
      </c>
      <c r="AL1349" s="3" t="s">
        <v>47</v>
      </c>
      <c r="AU1349" s="3">
        <v>0</v>
      </c>
      <c r="AV1349" s="3">
        <v>14</v>
      </c>
      <c r="AW1349" s="3">
        <v>1</v>
      </c>
      <c r="AX1349" s="3">
        <v>14</v>
      </c>
      <c r="AY1349" s="3">
        <v>100</v>
      </c>
      <c r="AZ1349" s="6" t="str">
        <f t="shared" si="151"/>
        <v>1377.4</v>
      </c>
      <c r="BC1349" s="12" t="s">
        <v>2485</v>
      </c>
      <c r="BJ1349" s="12">
        <f t="shared" si="152"/>
        <v>0</v>
      </c>
      <c r="BK1349" s="12">
        <f t="shared" si="153"/>
        <v>0</v>
      </c>
      <c r="CQ1349" s="3" t="str">
        <f>CONCATENATE(baseURL!$A$1,baseURL!$B$1,baseURL!$C$1,".",C1349,".",L1349,".pkl&amp;seq=",BC1349)</f>
        <v>http://proteomics.broadinstitute.org/millscripts/viewfeed.pl?side=xl&amp;cycle=1&amp;fixedMods=iaaC&amp;file=msdataSM/iPRG2012_nd/cpick_in/iPRG2012_nd.1377.4.0.pkl&amp;seq=LEATDYATR</v>
      </c>
    </row>
    <row r="1350" spans="1:95" x14ac:dyDescent="0.2">
      <c r="A1350" s="3">
        <v>4085</v>
      </c>
      <c r="B1350" s="2" t="s">
        <v>2559</v>
      </c>
      <c r="C1350" s="2" t="s">
        <v>2560</v>
      </c>
      <c r="D1350" s="3">
        <v>3075</v>
      </c>
      <c r="E1350" s="3">
        <v>3073</v>
      </c>
      <c r="F1350" s="3">
        <v>28941</v>
      </c>
      <c r="G1350" s="3">
        <v>4450</v>
      </c>
      <c r="H1350" s="3">
        <v>16.148299999999999</v>
      </c>
      <c r="I1350" s="30">
        <v>440.86579</v>
      </c>
      <c r="J1350" s="30">
        <v>440.86589379999998</v>
      </c>
      <c r="K1350" s="30">
        <v>-1E-4</v>
      </c>
      <c r="L1350" s="3">
        <v>3</v>
      </c>
      <c r="M1350" s="3">
        <v>3</v>
      </c>
      <c r="N1350" s="10">
        <f t="shared" si="147"/>
        <v>1</v>
      </c>
      <c r="O1350" s="35">
        <v>3</v>
      </c>
      <c r="P1350" s="17"/>
      <c r="Q1350" s="40">
        <v>1320.5828200000001</v>
      </c>
      <c r="R1350" s="40">
        <v>440.86579</v>
      </c>
      <c r="S1350" s="18">
        <f t="shared" si="148"/>
        <v>0</v>
      </c>
      <c r="T1350" s="18">
        <f t="shared" si="149"/>
        <v>0.23544580307914695</v>
      </c>
      <c r="U1350" s="18">
        <f t="shared" si="150"/>
        <v>-0.65779655982557605</v>
      </c>
      <c r="V1350" s="30">
        <v>440.8655</v>
      </c>
      <c r="W1350" s="3" t="s">
        <v>47</v>
      </c>
      <c r="Y1350" s="3" t="s">
        <v>47</v>
      </c>
      <c r="Z1350" s="3" t="s">
        <v>47</v>
      </c>
      <c r="AA1350" s="3" t="s">
        <v>47</v>
      </c>
      <c r="AB1350" s="12" t="s">
        <v>47</v>
      </c>
      <c r="AC1350" s="3" t="s">
        <v>47</v>
      </c>
      <c r="AD1350" s="3" t="s">
        <v>47</v>
      </c>
      <c r="AE1350" s="3" t="s">
        <v>47</v>
      </c>
      <c r="AG1350" s="3" t="s">
        <v>47</v>
      </c>
      <c r="AH1350" s="3" t="s">
        <v>47</v>
      </c>
      <c r="AI1350" s="3" t="s">
        <v>47</v>
      </c>
      <c r="AK1350" s="3" t="s">
        <v>48</v>
      </c>
      <c r="AL1350" s="3" t="s">
        <v>48</v>
      </c>
      <c r="AN1350" s="3" t="s">
        <v>47</v>
      </c>
      <c r="AU1350" s="3">
        <v>0</v>
      </c>
      <c r="AV1350" s="3">
        <v>12</v>
      </c>
      <c r="AW1350" s="3">
        <v>1</v>
      </c>
      <c r="AX1350" s="3">
        <v>12</v>
      </c>
      <c r="AY1350" s="3">
        <v>100</v>
      </c>
      <c r="AZ1350" s="6" t="str">
        <f t="shared" si="151"/>
        <v>1378.2</v>
      </c>
      <c r="BC1350" s="12" t="s">
        <v>2561</v>
      </c>
      <c r="BJ1350" s="12">
        <f t="shared" si="152"/>
        <v>0</v>
      </c>
      <c r="BK1350" s="12">
        <f t="shared" si="153"/>
        <v>0</v>
      </c>
      <c r="CQ1350" s="3" t="str">
        <f>CONCATENATE(baseURL!$A$1,baseURL!$B$1,baseURL!$C$1,".",C1350,".",L1350,".pkl&amp;seq=",BC1350)</f>
        <v>http://proteomics.broadinstitute.org/millscripts/viewfeed.pl?side=xl&amp;cycle=1&amp;fixedMods=iaaC&amp;file=msdataSM/iPRG2012_nd/cpick_in/iPRG2012_nd.1378.2.3.pkl&amp;seq=HGGGGGGFGGGGFGSR</v>
      </c>
    </row>
    <row r="1351" spans="1:95" x14ac:dyDescent="0.2">
      <c r="A1351" s="3">
        <v>5165</v>
      </c>
      <c r="B1351" s="2" t="s">
        <v>2562</v>
      </c>
      <c r="C1351" s="2" t="s">
        <v>2557</v>
      </c>
      <c r="D1351" s="3">
        <v>3078</v>
      </c>
      <c r="E1351" s="3">
        <v>3076</v>
      </c>
      <c r="F1351" s="3">
        <v>28944</v>
      </c>
      <c r="G1351" s="3">
        <v>4453</v>
      </c>
      <c r="H1351" s="3">
        <v>16.155799999999999</v>
      </c>
      <c r="I1351" s="30">
        <v>520.25657999999999</v>
      </c>
      <c r="J1351" s="30">
        <v>520.25601570000003</v>
      </c>
      <c r="K1351" s="30">
        <v>5.5999999999999995E-4</v>
      </c>
      <c r="L1351" s="3">
        <v>2</v>
      </c>
      <c r="M1351" s="3">
        <v>2</v>
      </c>
      <c r="N1351" s="10">
        <f t="shared" si="147"/>
        <v>1</v>
      </c>
      <c r="O1351" s="35">
        <v>2</v>
      </c>
      <c r="P1351" s="17"/>
      <c r="Q1351" s="40">
        <v>1039.5054700000001</v>
      </c>
      <c r="R1351" s="40">
        <v>520.25636999999995</v>
      </c>
      <c r="S1351" s="18">
        <f t="shared" si="148"/>
        <v>0.40364714811321806</v>
      </c>
      <c r="T1351" s="18">
        <f t="shared" si="149"/>
        <v>-0.68101040245341937</v>
      </c>
      <c r="U1351" s="18">
        <f t="shared" si="150"/>
        <v>-1.2878266149822026</v>
      </c>
      <c r="V1351" s="30">
        <v>520.25570000000005</v>
      </c>
      <c r="W1351" s="3" t="s">
        <v>47</v>
      </c>
      <c r="X1351" s="3" t="s">
        <v>47</v>
      </c>
      <c r="Y1351" s="3" t="s">
        <v>47</v>
      </c>
      <c r="Z1351" s="3" t="s">
        <v>47</v>
      </c>
      <c r="AA1351" s="3" t="s">
        <v>47</v>
      </c>
      <c r="AB1351" s="12" t="s">
        <v>47</v>
      </c>
      <c r="AC1351" s="3" t="s">
        <v>47</v>
      </c>
      <c r="AD1351" s="3" t="s">
        <v>47</v>
      </c>
      <c r="AE1351" s="3" t="s">
        <v>47</v>
      </c>
      <c r="AF1351" s="3" t="s">
        <v>47</v>
      </c>
      <c r="AG1351" s="3" t="s">
        <v>47</v>
      </c>
      <c r="AH1351" s="3" t="s">
        <v>47</v>
      </c>
      <c r="AI1351" s="3" t="s">
        <v>47</v>
      </c>
      <c r="AJ1351" s="3" t="s">
        <v>47</v>
      </c>
      <c r="AK1351" s="3" t="s">
        <v>47</v>
      </c>
      <c r="AL1351" s="3" t="s">
        <v>47</v>
      </c>
      <c r="AM1351" s="3" t="s">
        <v>47</v>
      </c>
      <c r="AN1351" s="3" t="s">
        <v>47</v>
      </c>
      <c r="AU1351" s="3">
        <v>0</v>
      </c>
      <c r="AV1351" s="3">
        <v>18</v>
      </c>
      <c r="AW1351" s="3">
        <v>1</v>
      </c>
      <c r="AX1351" s="3">
        <v>18</v>
      </c>
      <c r="AY1351" s="3">
        <v>100</v>
      </c>
      <c r="AZ1351" s="6" t="str">
        <f t="shared" si="151"/>
        <v>1378.5</v>
      </c>
      <c r="BC1351" s="12" t="s">
        <v>2485</v>
      </c>
      <c r="BJ1351" s="12">
        <f t="shared" si="152"/>
        <v>0</v>
      </c>
      <c r="BK1351" s="12">
        <f t="shared" si="153"/>
        <v>0</v>
      </c>
      <c r="CQ1351" s="3" t="str">
        <f>CONCATENATE(baseURL!$A$1,baseURL!$B$1,baseURL!$C$1,".",C1351,".",L1351,".pkl&amp;seq=",BC1351)</f>
        <v>http://proteomics.broadinstitute.org/millscripts/viewfeed.pl?side=xl&amp;cycle=1&amp;fixedMods=iaaC&amp;file=msdataSM/iPRG2012_nd/cpick_in/iPRG2012_nd.1378.5.2.pkl&amp;seq=LEATDYATR</v>
      </c>
    </row>
    <row r="1352" spans="1:95" x14ac:dyDescent="0.2">
      <c r="A1352" s="3">
        <v>3290</v>
      </c>
      <c r="B1352" s="2" t="s">
        <v>2563</v>
      </c>
      <c r="C1352" s="2" t="s">
        <v>2564</v>
      </c>
      <c r="D1352" s="3">
        <v>3079</v>
      </c>
      <c r="E1352" s="3">
        <v>3077</v>
      </c>
      <c r="F1352" s="3">
        <v>28945</v>
      </c>
      <c r="G1352" s="3">
        <v>4454</v>
      </c>
      <c r="H1352" s="3">
        <v>16.158300000000001</v>
      </c>
      <c r="I1352" s="30">
        <v>543.27481999999998</v>
      </c>
      <c r="J1352" s="30">
        <v>543.78214200000002</v>
      </c>
      <c r="K1352" s="30">
        <v>-0.50731999999999999</v>
      </c>
      <c r="L1352" s="3">
        <v>2</v>
      </c>
      <c r="M1352" s="3">
        <v>4</v>
      </c>
      <c r="N1352" s="10">
        <f t="shared" si="147"/>
        <v>-1</v>
      </c>
      <c r="O1352" s="35">
        <v>4</v>
      </c>
      <c r="P1352" s="17"/>
      <c r="Q1352" s="40">
        <v>2172.1030300000002</v>
      </c>
      <c r="R1352" s="40">
        <v>543.78121999999996</v>
      </c>
      <c r="S1352" s="18">
        <f t="shared" si="148"/>
        <v>-931.25687569715103</v>
      </c>
      <c r="T1352" s="18">
        <f t="shared" si="149"/>
        <v>1.6955348330337658</v>
      </c>
      <c r="U1352" s="18">
        <f t="shared" si="150"/>
        <v>1.2505029136321915</v>
      </c>
      <c r="V1352" s="30">
        <v>543.78189999999995</v>
      </c>
      <c r="W1352" s="3" t="s">
        <v>47</v>
      </c>
      <c r="Y1352" s="3" t="s">
        <v>47</v>
      </c>
      <c r="Z1352" s="3" t="s">
        <v>47</v>
      </c>
      <c r="AA1352" s="3" t="s">
        <v>47</v>
      </c>
      <c r="AB1352" s="12" t="s">
        <v>48</v>
      </c>
      <c r="AC1352" s="3" t="s">
        <v>47</v>
      </c>
      <c r="AE1352" s="3" t="s">
        <v>47</v>
      </c>
      <c r="AF1352" s="3" t="s">
        <v>47</v>
      </c>
      <c r="AH1352" s="3" t="s">
        <v>47</v>
      </c>
      <c r="AK1352" s="3" t="s">
        <v>47</v>
      </c>
      <c r="AL1352" s="3" t="s">
        <v>48</v>
      </c>
      <c r="AM1352" s="3" t="s">
        <v>47</v>
      </c>
      <c r="AU1352" s="3">
        <v>0</v>
      </c>
      <c r="AV1352" s="3">
        <v>10</v>
      </c>
      <c r="AW1352" s="3">
        <v>1</v>
      </c>
      <c r="AX1352" s="3">
        <v>10</v>
      </c>
      <c r="AY1352" s="3">
        <v>100</v>
      </c>
      <c r="AZ1352" s="6" t="str">
        <f t="shared" si="151"/>
        <v>1378.6</v>
      </c>
      <c r="BC1352" s="12" t="s">
        <v>2493</v>
      </c>
      <c r="BJ1352" s="12">
        <f t="shared" si="152"/>
        <v>0</v>
      </c>
      <c r="BK1352" s="12">
        <f t="shared" si="153"/>
        <v>0</v>
      </c>
      <c r="CQ1352" s="3" t="str">
        <f>CONCATENATE(baseURL!$A$1,baseURL!$B$1,baseURL!$C$1,".",C1352,".",L1352,".pkl&amp;seq=",BC1352)</f>
        <v>http://proteomics.broadinstitute.org/millscripts/viewfeed.pl?side=xl&amp;cycle=1&amp;fixedMods=iaaC&amp;file=msdataSM/iPRG2012_nd/cpick_in/iPRG2012_nd.1378.6.2.pkl&amp;seq=TEDLEQKKTATEVTPQEPK</v>
      </c>
    </row>
    <row r="1353" spans="1:95" x14ac:dyDescent="0.2">
      <c r="A1353" s="3">
        <v>2901</v>
      </c>
      <c r="B1353" s="2" t="s">
        <v>2565</v>
      </c>
      <c r="C1353" s="2" t="s">
        <v>2566</v>
      </c>
      <c r="D1353" s="3">
        <v>3088</v>
      </c>
      <c r="E1353" s="3">
        <v>3086</v>
      </c>
      <c r="F1353" s="3">
        <v>28968</v>
      </c>
      <c r="G1353" s="3">
        <v>4464</v>
      </c>
      <c r="H1353" s="3">
        <v>16.177199999999999</v>
      </c>
      <c r="I1353" s="30">
        <v>514.79528000000005</v>
      </c>
      <c r="J1353" s="30">
        <v>514.79551079999999</v>
      </c>
      <c r="K1353" s="30">
        <v>-2.3000000000000001E-4</v>
      </c>
      <c r="L1353" s="3">
        <v>0</v>
      </c>
      <c r="M1353" s="3">
        <v>2</v>
      </c>
      <c r="N1353" s="10">
        <f t="shared" si="147"/>
        <v>1</v>
      </c>
      <c r="O1353" s="35">
        <v>2</v>
      </c>
      <c r="P1353" s="17"/>
      <c r="Q1353" s="40">
        <v>1028.5847200000001</v>
      </c>
      <c r="R1353" s="40">
        <v>514.79600000000005</v>
      </c>
      <c r="S1353" s="18">
        <f t="shared" si="148"/>
        <v>-1.3986122658318325</v>
      </c>
      <c r="T1353" s="18">
        <f t="shared" si="149"/>
        <v>-0.95027933406809417</v>
      </c>
      <c r="U1353" s="18">
        <f t="shared" si="150"/>
        <v>-0.97125851813507358</v>
      </c>
      <c r="V1353" s="30">
        <v>514.79549999999995</v>
      </c>
      <c r="Y1353" s="3" t="s">
        <v>47</v>
      </c>
      <c r="Z1353" s="3" t="s">
        <v>47</v>
      </c>
      <c r="AA1353" s="3" t="s">
        <v>47</v>
      </c>
      <c r="AB1353" s="12" t="s">
        <v>47</v>
      </c>
      <c r="AC1353" s="3" t="s">
        <v>47</v>
      </c>
      <c r="AE1353" s="3" t="s">
        <v>48</v>
      </c>
      <c r="AF1353" s="3" t="s">
        <v>48</v>
      </c>
      <c r="AG1353" s="3" t="s">
        <v>48</v>
      </c>
      <c r="AH1353" s="3" t="s">
        <v>47</v>
      </c>
      <c r="AI1353" s="3" t="s">
        <v>47</v>
      </c>
      <c r="AK1353" s="3" t="s">
        <v>48</v>
      </c>
      <c r="AL1353" s="3" t="s">
        <v>48</v>
      </c>
      <c r="AN1353" s="3" t="s">
        <v>47</v>
      </c>
      <c r="AU1353" s="3">
        <v>0</v>
      </c>
      <c r="AV1353" s="3">
        <v>8</v>
      </c>
      <c r="AW1353" s="3">
        <v>1</v>
      </c>
      <c r="AX1353" s="3">
        <v>8</v>
      </c>
      <c r="AY1353" s="3">
        <v>100</v>
      </c>
      <c r="AZ1353" s="6" t="str">
        <f t="shared" si="151"/>
        <v>1379.8</v>
      </c>
      <c r="BC1353" s="12" t="s">
        <v>2567</v>
      </c>
      <c r="BJ1353" s="12">
        <f t="shared" si="152"/>
        <v>0</v>
      </c>
      <c r="BK1353" s="12">
        <f t="shared" si="153"/>
        <v>0</v>
      </c>
      <c r="CQ1353" s="3" t="str">
        <f>CONCATENATE(baseURL!$A$1,baseURL!$B$1,baseURL!$C$1,".",C1353,".",L1353,".pkl&amp;seq=",BC1353)</f>
        <v>http://proteomics.broadinstitute.org/millscripts/viewfeed.pl?side=xl&amp;cycle=1&amp;fixedMods=iaaC&amp;file=msdataSM/iPRG2012_nd/cpick_in/iPRG2012_nd.1379.8.0.pkl&amp;seq=VASLANAQVR</v>
      </c>
    </row>
    <row r="1354" spans="1:95" x14ac:dyDescent="0.2">
      <c r="A1354" s="3">
        <v>2960</v>
      </c>
      <c r="B1354" s="2" t="s">
        <v>2569</v>
      </c>
      <c r="C1354" s="2" t="s">
        <v>2570</v>
      </c>
      <c r="D1354" s="3">
        <v>3095</v>
      </c>
      <c r="E1354" s="3">
        <v>3093</v>
      </c>
      <c r="F1354" s="3">
        <v>28983</v>
      </c>
      <c r="G1354" s="3">
        <v>4472</v>
      </c>
      <c r="H1354" s="3">
        <v>16.196899999999999</v>
      </c>
      <c r="I1354" s="30">
        <v>432.92237999999998</v>
      </c>
      <c r="J1354" s="30">
        <v>433.5899612</v>
      </c>
      <c r="K1354" s="30">
        <v>-0.66757999999999995</v>
      </c>
      <c r="L1354" s="3">
        <v>3</v>
      </c>
      <c r="M1354" s="3">
        <v>3</v>
      </c>
      <c r="N1354" s="10">
        <f t="shared" si="147"/>
        <v>1</v>
      </c>
      <c r="O1354" s="35">
        <v>3</v>
      </c>
      <c r="P1354" s="17"/>
      <c r="Q1354" s="40">
        <v>1298.7539099999999</v>
      </c>
      <c r="R1354" s="40">
        <v>433.58949000000001</v>
      </c>
      <c r="S1354" s="18">
        <f t="shared" si="148"/>
        <v>-1538.5751162926863</v>
      </c>
      <c r="T1354" s="18">
        <f t="shared" si="149"/>
        <v>1.086742208609986</v>
      </c>
      <c r="U1354" s="18">
        <f t="shared" si="150"/>
        <v>2.3063289598538071E-2</v>
      </c>
      <c r="V1354" s="30">
        <v>433.58949999999999</v>
      </c>
      <c r="W1354" s="3" t="s">
        <v>47</v>
      </c>
      <c r="X1354" s="3" t="s">
        <v>65</v>
      </c>
      <c r="Y1354" s="3" t="s">
        <v>52</v>
      </c>
      <c r="Z1354" s="3" t="s">
        <v>47</v>
      </c>
      <c r="AA1354" s="3" t="s">
        <v>65</v>
      </c>
      <c r="AB1354" s="12" t="s">
        <v>47</v>
      </c>
      <c r="AC1354" s="3" t="s">
        <v>47</v>
      </c>
      <c r="AD1354" s="3" t="s">
        <v>65</v>
      </c>
      <c r="AE1354" s="3" t="s">
        <v>47</v>
      </c>
      <c r="AF1354" s="3" t="s">
        <v>47</v>
      </c>
      <c r="AG1354" s="3" t="s">
        <v>52</v>
      </c>
      <c r="AH1354" s="3" t="s">
        <v>47</v>
      </c>
      <c r="AI1354" s="3" t="s">
        <v>47</v>
      </c>
      <c r="AJ1354" s="3" t="s">
        <v>65</v>
      </c>
      <c r="AK1354" s="3" t="s">
        <v>65</v>
      </c>
      <c r="AL1354" s="3" t="s">
        <v>48</v>
      </c>
      <c r="AM1354" s="3" t="s">
        <v>65</v>
      </c>
      <c r="AU1354" s="3">
        <v>6</v>
      </c>
      <c r="AV1354" s="3">
        <v>8</v>
      </c>
      <c r="AW1354" s="3">
        <v>1</v>
      </c>
      <c r="AX1354" s="3">
        <v>8</v>
      </c>
      <c r="AY1354" s="3">
        <v>100</v>
      </c>
      <c r="AZ1354" s="6" t="str">
        <f t="shared" si="151"/>
        <v>1380.2</v>
      </c>
      <c r="BC1354" s="12" t="s">
        <v>2545</v>
      </c>
      <c r="BJ1354" s="12">
        <f t="shared" si="152"/>
        <v>0</v>
      </c>
      <c r="BK1354" s="12">
        <f t="shared" si="153"/>
        <v>0</v>
      </c>
      <c r="BT1354" s="3" t="s">
        <v>2571</v>
      </c>
      <c r="BW1354" s="3" t="s">
        <v>2572</v>
      </c>
      <c r="BZ1354" s="3" t="s">
        <v>2572</v>
      </c>
      <c r="CF1354" s="3" t="s">
        <v>2572</v>
      </c>
      <c r="CG1354" s="3" t="s">
        <v>2572</v>
      </c>
      <c r="CI1354" s="3" t="s">
        <v>2571</v>
      </c>
      <c r="CQ1354" s="3" t="str">
        <f>CONCATENATE(baseURL!$A$1,baseURL!$B$1,baseURL!$C$1,".",C1354,".",L1354,".pkl&amp;seq=",BC1354)</f>
        <v>http://proteomics.broadinstitute.org/millscripts/viewfeed.pl?side=xl&amp;cycle=1&amp;fixedMods=iaaC&amp;file=msdataSM/iPRG2012_nd/cpick_in/iPRG2012_nd.1380.2.3.pkl&amp;seq=GAVSGQKAGLLAAR</v>
      </c>
    </row>
    <row r="1355" spans="1:95" x14ac:dyDescent="0.2">
      <c r="A1355" s="3">
        <v>6088</v>
      </c>
      <c r="B1355" s="2" t="s">
        <v>2573</v>
      </c>
      <c r="C1355" s="2" t="s">
        <v>2574</v>
      </c>
      <c r="D1355" s="3">
        <v>3098</v>
      </c>
      <c r="E1355" s="3">
        <v>3096</v>
      </c>
      <c r="F1355" s="3">
        <v>28986</v>
      </c>
      <c r="G1355" s="3">
        <v>4475</v>
      </c>
      <c r="H1355" s="3">
        <v>16.201899999999998</v>
      </c>
      <c r="I1355" s="30">
        <v>450.91755999999998</v>
      </c>
      <c r="J1355" s="30">
        <v>450.91797739999998</v>
      </c>
      <c r="K1355" s="30">
        <v>-4.2000000000000002E-4</v>
      </c>
      <c r="L1355" s="3">
        <v>3</v>
      </c>
      <c r="M1355" s="3">
        <v>3</v>
      </c>
      <c r="N1355" s="10">
        <f t="shared" si="147"/>
        <v>1</v>
      </c>
      <c r="O1355" s="35">
        <v>3</v>
      </c>
      <c r="P1355" s="17"/>
      <c r="Q1355" s="40">
        <v>1350.73759</v>
      </c>
      <c r="R1355" s="40">
        <v>450.91737999999998</v>
      </c>
      <c r="S1355" s="18">
        <f t="shared" si="148"/>
        <v>0.3991862101218876</v>
      </c>
      <c r="T1355" s="18">
        <f t="shared" si="149"/>
        <v>1.3248546773773611</v>
      </c>
      <c r="U1355" s="18">
        <f t="shared" si="150"/>
        <v>0.931434490326425</v>
      </c>
      <c r="V1355" s="30">
        <v>450.9178</v>
      </c>
      <c r="W1355" s="3" t="s">
        <v>47</v>
      </c>
      <c r="X1355" s="3" t="s">
        <v>47</v>
      </c>
      <c r="Y1355" s="3" t="s">
        <v>47</v>
      </c>
      <c r="Z1355" s="3" t="s">
        <v>47</v>
      </c>
      <c r="AA1355" s="3" t="s">
        <v>47</v>
      </c>
      <c r="AB1355" s="12" t="s">
        <v>47</v>
      </c>
      <c r="AC1355" s="3" t="s">
        <v>47</v>
      </c>
      <c r="AD1355" s="3" t="s">
        <v>47</v>
      </c>
      <c r="AE1355" s="3" t="s">
        <v>47</v>
      </c>
      <c r="AF1355" s="3" t="s">
        <v>48</v>
      </c>
      <c r="AG1355" s="3" t="s">
        <v>47</v>
      </c>
      <c r="AH1355" s="3" t="s">
        <v>47</v>
      </c>
      <c r="AI1355" s="3" t="s">
        <v>47</v>
      </c>
      <c r="AK1355" s="3" t="s">
        <v>47</v>
      </c>
      <c r="AL1355" s="3" t="s">
        <v>48</v>
      </c>
      <c r="AU1355" s="3">
        <v>0</v>
      </c>
      <c r="AV1355" s="3">
        <v>13</v>
      </c>
      <c r="AW1355" s="3">
        <v>1</v>
      </c>
      <c r="AX1355" s="3">
        <v>13</v>
      </c>
      <c r="AY1355" s="3">
        <v>100</v>
      </c>
      <c r="AZ1355" s="6" t="str">
        <f t="shared" si="151"/>
        <v>1380.5</v>
      </c>
      <c r="BC1355" s="12" t="s">
        <v>2501</v>
      </c>
      <c r="BJ1355" s="12">
        <f t="shared" si="152"/>
        <v>0</v>
      </c>
      <c r="BK1355" s="12">
        <f t="shared" si="153"/>
        <v>0</v>
      </c>
      <c r="CQ1355" s="3" t="str">
        <f>CONCATENATE(baseURL!$A$1,baseURL!$B$1,baseURL!$C$1,".",C1355,".",L1355,".pkl&amp;seq=",BC1355)</f>
        <v>http://proteomics.broadinstitute.org/millscripts/viewfeed.pl?side=xl&amp;cycle=1&amp;fixedMods=iaaC&amp;file=msdataSM/iPRG2012_nd/cpick_in/iPRG2012_nd.1380.5.3.pkl&amp;seq=YGLAEKVEKASR</v>
      </c>
    </row>
    <row r="1356" spans="1:95" x14ac:dyDescent="0.2">
      <c r="A1356" s="3">
        <v>1345</v>
      </c>
      <c r="B1356" s="2" t="s">
        <v>2568</v>
      </c>
      <c r="C1356" s="2" t="s">
        <v>2565</v>
      </c>
      <c r="D1356" s="3">
        <v>3102</v>
      </c>
      <c r="E1356" s="3">
        <v>3100</v>
      </c>
      <c r="F1356" s="3">
        <v>28990</v>
      </c>
      <c r="G1356" s="3">
        <v>4479</v>
      </c>
      <c r="H1356" s="3">
        <v>16.208600000000001</v>
      </c>
      <c r="I1356" s="30">
        <v>597.77535999999998</v>
      </c>
      <c r="J1356" s="30">
        <v>597.77302299999997</v>
      </c>
      <c r="K1356" s="30">
        <v>2.3400000000000001E-3</v>
      </c>
      <c r="L1356" s="3">
        <v>2</v>
      </c>
      <c r="M1356" s="3">
        <v>2</v>
      </c>
      <c r="N1356" s="10">
        <f t="shared" si="147"/>
        <v>1</v>
      </c>
      <c r="O1356" s="35">
        <v>2</v>
      </c>
      <c r="P1356" s="17"/>
      <c r="Q1356" s="40">
        <v>1194.53856</v>
      </c>
      <c r="R1356" s="40">
        <v>597.77292</v>
      </c>
      <c r="S1356" s="18">
        <f t="shared" si="148"/>
        <v>4.0818175570393542</v>
      </c>
      <c r="T1356" s="18">
        <f t="shared" si="149"/>
        <v>0.17230623288743771</v>
      </c>
      <c r="U1356" s="18">
        <f t="shared" si="150"/>
        <v>0.13383008388100467</v>
      </c>
      <c r="V1356" s="30">
        <v>597.77300000000002</v>
      </c>
      <c r="X1356" s="3" t="s">
        <v>47</v>
      </c>
      <c r="Y1356" s="3" t="s">
        <v>47</v>
      </c>
      <c r="Z1356" s="3" t="s">
        <v>47</v>
      </c>
      <c r="AA1356" s="3" t="s">
        <v>47</v>
      </c>
      <c r="AD1356" s="3" t="s">
        <v>47</v>
      </c>
      <c r="AE1356" s="3" t="s">
        <v>48</v>
      </c>
      <c r="AG1356" s="3" t="s">
        <v>48</v>
      </c>
      <c r="AH1356" s="3" t="s">
        <v>47</v>
      </c>
      <c r="AI1356" s="3" t="s">
        <v>47</v>
      </c>
      <c r="AK1356" s="3" t="s">
        <v>52</v>
      </c>
      <c r="AL1356" s="3" t="s">
        <v>52</v>
      </c>
      <c r="AO1356" s="3" t="s">
        <v>48</v>
      </c>
      <c r="AU1356" s="3">
        <v>0</v>
      </c>
      <c r="AV1356" s="3">
        <v>7</v>
      </c>
      <c r="AW1356" s="3">
        <v>1</v>
      </c>
      <c r="AX1356" s="3">
        <v>7</v>
      </c>
      <c r="AY1356" s="3">
        <v>100</v>
      </c>
      <c r="AZ1356" s="6" t="str">
        <f t="shared" si="151"/>
        <v>1380.9</v>
      </c>
      <c r="BC1356" s="12" t="s">
        <v>2429</v>
      </c>
      <c r="BJ1356" s="12">
        <f t="shared" si="152"/>
        <v>0</v>
      </c>
      <c r="BK1356" s="12">
        <f t="shared" si="153"/>
        <v>0</v>
      </c>
      <c r="BP1356" s="3" t="s">
        <v>54</v>
      </c>
      <c r="BR1356" s="3" t="s">
        <v>54</v>
      </c>
      <c r="CQ1356" s="3" t="str">
        <f>CONCATENATE(baseURL!$A$1,baseURL!$B$1,baseURL!$C$1,".",C1356,".",L1356,".pkl&amp;seq=",BC1356,"&amp;varMods=Deamidated-N")</f>
        <v>http://proteomics.broadinstitute.org/millscripts/viewfeed.pl?side=xl&amp;cycle=1&amp;fixedMods=iaaC&amp;file=msdataSM/iPRG2012_nd/cpick_in/iPRG2012_nd.1380.9.2.pkl&amp;seq=AVQDnGESAFR&amp;varMods=Deamidated-N</v>
      </c>
    </row>
    <row r="1357" spans="1:95" x14ac:dyDescent="0.2">
      <c r="A1357" s="3">
        <v>6886</v>
      </c>
      <c r="B1357" s="2" t="s">
        <v>2575</v>
      </c>
      <c r="C1357" s="2" t="s">
        <v>2576</v>
      </c>
      <c r="D1357" s="3">
        <v>3107</v>
      </c>
      <c r="E1357" s="3">
        <v>3105</v>
      </c>
      <c r="F1357" s="3">
        <v>29006</v>
      </c>
      <c r="G1357" s="3">
        <v>4485</v>
      </c>
      <c r="H1357" s="3">
        <v>16.227499999999999</v>
      </c>
      <c r="I1357" s="30">
        <v>493.75882999999999</v>
      </c>
      <c r="J1357" s="30">
        <v>493.75796750000001</v>
      </c>
      <c r="K1357" s="30">
        <v>8.5999999999999998E-4</v>
      </c>
      <c r="L1357" s="3">
        <v>2</v>
      </c>
      <c r="M1357" s="3">
        <v>2</v>
      </c>
      <c r="N1357" s="10">
        <f t="shared" si="147"/>
        <v>1</v>
      </c>
      <c r="O1357" s="35">
        <v>2</v>
      </c>
      <c r="P1357" s="17"/>
      <c r="Q1357" s="40">
        <v>986.50878</v>
      </c>
      <c r="R1357" s="40">
        <v>493.75803000000002</v>
      </c>
      <c r="S1357" s="18">
        <f t="shared" si="148"/>
        <v>1.6202268142752307</v>
      </c>
      <c r="T1357" s="18">
        <f t="shared" si="149"/>
        <v>-0.12658021989583224</v>
      </c>
      <c r="U1357" s="18">
        <f t="shared" si="150"/>
        <v>-0.87087191269452224</v>
      </c>
      <c r="V1357" s="30">
        <v>493.75760000000002</v>
      </c>
      <c r="W1357" s="3" t="s">
        <v>47</v>
      </c>
      <c r="X1357" s="3" t="s">
        <v>47</v>
      </c>
      <c r="Y1357" s="3" t="s">
        <v>47</v>
      </c>
      <c r="Z1357" s="3" t="s">
        <v>47</v>
      </c>
      <c r="AA1357" s="3" t="s">
        <v>48</v>
      </c>
      <c r="AB1357" s="12" t="s">
        <v>47</v>
      </c>
      <c r="AC1357" s="3" t="s">
        <v>47</v>
      </c>
      <c r="AD1357" s="3" t="s">
        <v>47</v>
      </c>
      <c r="AE1357" s="3" t="s">
        <v>47</v>
      </c>
      <c r="AF1357" s="3" t="s">
        <v>47</v>
      </c>
      <c r="AG1357" s="3" t="s">
        <v>47</v>
      </c>
      <c r="AH1357" s="3" t="s">
        <v>47</v>
      </c>
      <c r="AI1357" s="3" t="s">
        <v>47</v>
      </c>
      <c r="AJ1357" s="3" t="s">
        <v>47</v>
      </c>
      <c r="AK1357" s="3" t="s">
        <v>47</v>
      </c>
      <c r="AL1357" s="3" t="s">
        <v>48</v>
      </c>
      <c r="AM1357" s="3" t="s">
        <v>47</v>
      </c>
      <c r="AN1357" s="3" t="s">
        <v>47</v>
      </c>
      <c r="AO1357" s="3" t="s">
        <v>47</v>
      </c>
      <c r="AP1357" s="3" t="s">
        <v>47</v>
      </c>
      <c r="AU1357" s="3">
        <v>0</v>
      </c>
      <c r="AV1357" s="3">
        <v>18</v>
      </c>
      <c r="AW1357" s="3">
        <v>1</v>
      </c>
      <c r="AX1357" s="3">
        <v>18</v>
      </c>
      <c r="AY1357" s="3">
        <v>100</v>
      </c>
      <c r="AZ1357" s="6" t="str">
        <f t="shared" si="151"/>
        <v>1381.4</v>
      </c>
      <c r="BC1357" s="12" t="s">
        <v>2480</v>
      </c>
      <c r="BJ1357" s="12">
        <f t="shared" si="152"/>
        <v>1</v>
      </c>
      <c r="BK1357" s="12">
        <f t="shared" si="153"/>
        <v>0</v>
      </c>
      <c r="CQ1357" s="3" t="str">
        <f>CONCATENATE(baseURL!$A$1,baseURL!$B$1,baseURL!$C$1,".",C1357,".",L1357,".pkl&amp;seq=",BC1357)</f>
        <v>http://proteomics.broadinstitute.org/millscripts/viewfeed.pl?side=xl&amp;cycle=1&amp;fixedMods=iaaC&amp;file=msdataSM/iPRG2012_nd/cpick_in/iPRG2012_nd.1381.4.2.pkl&amp;seq=AQCPLLER</v>
      </c>
    </row>
    <row r="1358" spans="1:95" x14ac:dyDescent="0.2">
      <c r="A1358" s="3">
        <v>3391</v>
      </c>
      <c r="B1358" s="2" t="s">
        <v>2577</v>
      </c>
      <c r="C1358" s="2" t="s">
        <v>2578</v>
      </c>
      <c r="D1358" s="3">
        <v>3110</v>
      </c>
      <c r="E1358" s="3">
        <v>3108</v>
      </c>
      <c r="F1358" s="3">
        <v>29009</v>
      </c>
      <c r="G1358" s="3">
        <v>4488</v>
      </c>
      <c r="H1358" s="3">
        <v>16.234999999999999</v>
      </c>
      <c r="I1358" s="30">
        <v>607.84574999999995</v>
      </c>
      <c r="J1358" s="30">
        <v>607.84515580000004</v>
      </c>
      <c r="K1358" s="30">
        <v>5.9000000000000003E-4</v>
      </c>
      <c r="L1358" s="3">
        <v>2</v>
      </c>
      <c r="M1358" s="3">
        <v>2</v>
      </c>
      <c r="N1358" s="10">
        <f t="shared" si="147"/>
        <v>1</v>
      </c>
      <c r="O1358" s="35">
        <v>2</v>
      </c>
      <c r="P1358" s="17"/>
      <c r="Q1358" s="40">
        <v>1214.68516</v>
      </c>
      <c r="R1358" s="40">
        <v>607.84622000000002</v>
      </c>
      <c r="S1358" s="18">
        <f t="shared" si="148"/>
        <v>-0.77322188507468104</v>
      </c>
      <c r="T1358" s="18">
        <f t="shared" si="149"/>
        <v>-1.7507717658808921</v>
      </c>
      <c r="U1358" s="18">
        <f t="shared" si="150"/>
        <v>-1.6780560057435987</v>
      </c>
      <c r="V1358" s="30">
        <v>607.84519999999998</v>
      </c>
      <c r="W1358" s="3" t="s">
        <v>47</v>
      </c>
      <c r="X1358" s="3" t="s">
        <v>47</v>
      </c>
      <c r="Y1358" s="3" t="s">
        <v>47</v>
      </c>
      <c r="Z1358" s="3" t="s">
        <v>47</v>
      </c>
      <c r="AA1358" s="3" t="s">
        <v>47</v>
      </c>
      <c r="AB1358" s="12" t="s">
        <v>47</v>
      </c>
      <c r="AC1358" s="3" t="s">
        <v>47</v>
      </c>
      <c r="AE1358" s="3" t="s">
        <v>48</v>
      </c>
      <c r="AF1358" s="3" t="s">
        <v>48</v>
      </c>
      <c r="AG1358" s="3" t="s">
        <v>47</v>
      </c>
      <c r="AH1358" s="3" t="s">
        <v>47</v>
      </c>
      <c r="AI1358" s="3" t="s">
        <v>47</v>
      </c>
      <c r="AK1358" s="3" t="s">
        <v>52</v>
      </c>
      <c r="AL1358" s="3" t="s">
        <v>48</v>
      </c>
      <c r="AM1358" s="3" t="s">
        <v>47</v>
      </c>
      <c r="AN1358" s="3" t="s">
        <v>47</v>
      </c>
      <c r="AU1358" s="3">
        <v>0</v>
      </c>
      <c r="AV1358" s="3">
        <v>12</v>
      </c>
      <c r="AW1358" s="3">
        <v>1</v>
      </c>
      <c r="AX1358" s="3">
        <v>12</v>
      </c>
      <c r="AY1358" s="3">
        <v>100</v>
      </c>
      <c r="AZ1358" s="6" t="str">
        <f t="shared" si="151"/>
        <v>1381.7</v>
      </c>
      <c r="BC1358" s="12" t="s">
        <v>2579</v>
      </c>
      <c r="BJ1358" s="12">
        <f t="shared" si="152"/>
        <v>0</v>
      </c>
      <c r="BK1358" s="12">
        <f t="shared" si="153"/>
        <v>0</v>
      </c>
      <c r="CQ1358" s="3" t="str">
        <f>CONCATENATE(baseURL!$A$1,baseURL!$B$1,baseURL!$C$1,".",C1358,".",L1358,".pkl&amp;seq=",BC1358)</f>
        <v>http://proteomics.broadinstitute.org/millscripts/viewfeed.pl?side=xl&amp;cycle=1&amp;fixedMods=iaaC&amp;file=msdataSM/iPRG2012_nd/cpick_in/iPRG2012_nd.1381.7.2.pkl&amp;seq=AGLLSAAKAGEAR</v>
      </c>
    </row>
    <row r="1359" spans="1:95" x14ac:dyDescent="0.2">
      <c r="A1359" s="3">
        <v>1310</v>
      </c>
      <c r="B1359" s="2" t="s">
        <v>2583</v>
      </c>
      <c r="C1359" s="2" t="s">
        <v>2584</v>
      </c>
      <c r="D1359" s="3">
        <v>3111</v>
      </c>
      <c r="E1359" s="3">
        <v>3109</v>
      </c>
      <c r="F1359" s="3">
        <v>29024</v>
      </c>
      <c r="G1359" s="3">
        <v>4490</v>
      </c>
      <c r="H1359" s="3">
        <v>16.2439</v>
      </c>
      <c r="I1359" s="30">
        <v>408.88837999999998</v>
      </c>
      <c r="J1359" s="30">
        <v>408.8881513</v>
      </c>
      <c r="K1359" s="30">
        <v>2.3000000000000001E-4</v>
      </c>
      <c r="L1359" s="3">
        <v>3</v>
      </c>
      <c r="M1359" s="3">
        <v>3</v>
      </c>
      <c r="N1359" s="10">
        <f t="shared" si="147"/>
        <v>1</v>
      </c>
      <c r="O1359" s="35">
        <v>3</v>
      </c>
      <c r="P1359" s="17"/>
      <c r="Q1359" s="40">
        <v>1224.6470400000001</v>
      </c>
      <c r="R1359" s="40">
        <v>408.88720000000001</v>
      </c>
      <c r="S1359" s="18">
        <f t="shared" si="148"/>
        <v>2.8858814851055357</v>
      </c>
      <c r="T1359" s="18">
        <f t="shared" si="149"/>
        <v>2.3265585227343646</v>
      </c>
      <c r="U1359" s="18">
        <f t="shared" si="150"/>
        <v>2.4456622755037407</v>
      </c>
      <c r="V1359" s="30">
        <v>408.88819999999998</v>
      </c>
      <c r="X1359" s="3" t="s">
        <v>47</v>
      </c>
      <c r="Y1359" s="3" t="s">
        <v>47</v>
      </c>
      <c r="Z1359" s="3" t="s">
        <v>47</v>
      </c>
      <c r="AA1359" s="3" t="s">
        <v>47</v>
      </c>
      <c r="AG1359" s="3" t="s">
        <v>52</v>
      </c>
      <c r="AH1359" s="3" t="s">
        <v>47</v>
      </c>
      <c r="AL1359" s="3" t="s">
        <v>48</v>
      </c>
      <c r="AU1359" s="3">
        <v>0</v>
      </c>
      <c r="AV1359" s="3">
        <v>5</v>
      </c>
      <c r="AW1359" s="3">
        <v>1</v>
      </c>
      <c r="AX1359" s="3">
        <v>5</v>
      </c>
      <c r="AY1359" s="3">
        <v>100</v>
      </c>
      <c r="AZ1359" s="6" t="str">
        <f t="shared" si="151"/>
        <v>1382.1</v>
      </c>
      <c r="BC1359" s="12" t="s">
        <v>2516</v>
      </c>
      <c r="BJ1359" s="12">
        <f t="shared" si="152"/>
        <v>0</v>
      </c>
      <c r="BK1359" s="12">
        <f t="shared" si="153"/>
        <v>0</v>
      </c>
      <c r="CQ1359" s="3" t="str">
        <f>CONCATENATE(baseURL!$A$1,baseURL!$B$1,baseURL!$C$1,".",C1359,".",L1359,".pkl&amp;seq=",BC1359)</f>
        <v>http://proteomics.broadinstitute.org/millscripts/viewfeed.pl?side=xl&amp;cycle=1&amp;fixedMods=iaaC&amp;file=msdataSM/iPRG2012_nd/cpick_in/iPRG2012_nd.1382.1.3.pkl&amp;seq=TALEGSYLDKK</v>
      </c>
    </row>
    <row r="1360" spans="1:95" x14ac:dyDescent="0.2">
      <c r="A1360" s="3">
        <v>3188</v>
      </c>
      <c r="B1360" s="2" t="s">
        <v>2580</v>
      </c>
      <c r="C1360" s="2" t="s">
        <v>2581</v>
      </c>
      <c r="D1360" s="3">
        <v>3123</v>
      </c>
      <c r="E1360" s="3">
        <v>3121</v>
      </c>
      <c r="F1360" s="3">
        <v>29036</v>
      </c>
      <c r="G1360" s="3">
        <v>4502</v>
      </c>
      <c r="H1360" s="3">
        <v>16.257999999999999</v>
      </c>
      <c r="I1360" s="30">
        <v>628.99663999999996</v>
      </c>
      <c r="J1360" s="30">
        <v>628.99355190000006</v>
      </c>
      <c r="K1360" s="30">
        <v>3.0899999999999999E-3</v>
      </c>
      <c r="L1360" s="3">
        <v>3</v>
      </c>
      <c r="M1360" s="3">
        <v>3</v>
      </c>
      <c r="N1360" s="10">
        <f t="shared" si="147"/>
        <v>1</v>
      </c>
      <c r="O1360" s="35">
        <v>3</v>
      </c>
      <c r="P1360" s="17"/>
      <c r="Q1360" s="40">
        <v>1884.96615</v>
      </c>
      <c r="R1360" s="40">
        <v>628.99356999999998</v>
      </c>
      <c r="S1360" s="18">
        <f t="shared" si="148"/>
        <v>4.8808130105045429</v>
      </c>
      <c r="T1360" s="18">
        <f t="shared" si="149"/>
        <v>-2.8776128697461632E-2</v>
      </c>
      <c r="U1360" s="18">
        <f t="shared" si="150"/>
        <v>-0.11128889590549206</v>
      </c>
      <c r="V1360" s="30">
        <v>628.99350000000004</v>
      </c>
      <c r="W1360" s="3" t="s">
        <v>47</v>
      </c>
      <c r="X1360" s="3" t="s">
        <v>47</v>
      </c>
      <c r="Y1360" s="3" t="s">
        <v>47</v>
      </c>
      <c r="Z1360" s="3" t="s">
        <v>47</v>
      </c>
      <c r="AA1360" s="3" t="s">
        <v>47</v>
      </c>
      <c r="AB1360" s="12" t="s">
        <v>47</v>
      </c>
      <c r="AE1360" s="3" t="s">
        <v>47</v>
      </c>
      <c r="AF1360" s="3" t="s">
        <v>48</v>
      </c>
      <c r="AG1360" s="3" t="s">
        <v>48</v>
      </c>
      <c r="AH1360" s="3" t="s">
        <v>47</v>
      </c>
      <c r="AK1360" s="3" t="s">
        <v>48</v>
      </c>
      <c r="AM1360" s="3" t="s">
        <v>47</v>
      </c>
      <c r="AU1360" s="3">
        <v>0</v>
      </c>
      <c r="AV1360" s="3">
        <v>9</v>
      </c>
      <c r="AW1360" s="3">
        <v>1</v>
      </c>
      <c r="AX1360" s="3">
        <v>9</v>
      </c>
      <c r="AY1360" s="3">
        <v>100</v>
      </c>
      <c r="AZ1360" s="6" t="str">
        <f t="shared" si="151"/>
        <v>1382.13</v>
      </c>
      <c r="BC1360" s="12" t="s">
        <v>2582</v>
      </c>
      <c r="BJ1360" s="12">
        <f t="shared" si="152"/>
        <v>0</v>
      </c>
      <c r="BK1360" s="12">
        <f t="shared" si="153"/>
        <v>0</v>
      </c>
      <c r="CQ1360" s="3" t="str">
        <f>CONCATENATE(baseURL!$A$1,baseURL!$B$1,baseURL!$C$1,".",C1360,".",L1360,".pkl&amp;seq=",BC1360)</f>
        <v>http://proteomics.broadinstitute.org/millscripts/viewfeed.pl?side=xl&amp;cycle=1&amp;fixedMods=iaaC&amp;file=msdataSM/iPRG2012_nd/cpick_in/iPRG2012_nd.1382.13.3.pkl&amp;seq=EKVEEQEQQQQQLLK</v>
      </c>
    </row>
    <row r="1361" spans="1:95" x14ac:dyDescent="0.2">
      <c r="A1361" s="3">
        <v>3054</v>
      </c>
      <c r="B1361" s="2" t="s">
        <v>2585</v>
      </c>
      <c r="C1361" s="2" t="s">
        <v>2586</v>
      </c>
      <c r="D1361" s="3">
        <v>3116</v>
      </c>
      <c r="E1361" s="3">
        <v>3114</v>
      </c>
      <c r="F1361" s="3">
        <v>29029</v>
      </c>
      <c r="G1361" s="3">
        <v>4495</v>
      </c>
      <c r="H1361" s="3">
        <v>16.248000000000001</v>
      </c>
      <c r="I1361" s="30">
        <v>462.73563000000001</v>
      </c>
      <c r="J1361" s="30">
        <v>462.7359629</v>
      </c>
      <c r="K1361" s="30">
        <v>-3.3E-4</v>
      </c>
      <c r="L1361" s="3">
        <v>2</v>
      </c>
      <c r="M1361" s="3">
        <v>2</v>
      </c>
      <c r="N1361" s="10">
        <f t="shared" si="147"/>
        <v>1</v>
      </c>
      <c r="O1361" s="35">
        <v>2</v>
      </c>
      <c r="P1361" s="17"/>
      <c r="Q1361" s="40">
        <v>924.46729000000005</v>
      </c>
      <c r="R1361" s="40">
        <v>462.73728</v>
      </c>
      <c r="S1361" s="18">
        <f t="shared" si="148"/>
        <v>-3.5657382089113718</v>
      </c>
      <c r="T1361" s="18">
        <f t="shared" si="149"/>
        <v>-2.8463235121110144</v>
      </c>
      <c r="U1361" s="18">
        <f t="shared" si="150"/>
        <v>-2.7661484287766602</v>
      </c>
      <c r="V1361" s="30">
        <v>462.73599999999999</v>
      </c>
      <c r="X1361" s="3" t="s">
        <v>47</v>
      </c>
      <c r="Y1361" s="3" t="s">
        <v>47</v>
      </c>
      <c r="Z1361" s="3" t="s">
        <v>47</v>
      </c>
      <c r="AA1361" s="3" t="s">
        <v>47</v>
      </c>
      <c r="AE1361" s="3" t="s">
        <v>48</v>
      </c>
      <c r="AF1361" s="3" t="s">
        <v>48</v>
      </c>
      <c r="AH1361" s="3" t="s">
        <v>47</v>
      </c>
      <c r="AI1361" s="3" t="s">
        <v>48</v>
      </c>
      <c r="AK1361" s="3" t="s">
        <v>52</v>
      </c>
      <c r="AL1361" s="3" t="s">
        <v>48</v>
      </c>
      <c r="AM1361" s="3" t="s">
        <v>47</v>
      </c>
      <c r="AU1361" s="3">
        <v>0</v>
      </c>
      <c r="AV1361" s="3">
        <v>6</v>
      </c>
      <c r="AW1361" s="3">
        <v>1</v>
      </c>
      <c r="AX1361" s="3">
        <v>6</v>
      </c>
      <c r="AY1361" s="3">
        <v>100</v>
      </c>
      <c r="AZ1361" s="6" t="str">
        <f t="shared" si="151"/>
        <v>1382.6</v>
      </c>
      <c r="BC1361" s="12" t="s">
        <v>2587</v>
      </c>
      <c r="BJ1361" s="12">
        <f t="shared" si="152"/>
        <v>0</v>
      </c>
      <c r="BK1361" s="12">
        <f t="shared" si="153"/>
        <v>0</v>
      </c>
      <c r="CQ1361" s="3" t="str">
        <f>CONCATENATE(baseURL!$A$1,baseURL!$B$1,baseURL!$C$1,".",C1361,".",L1361,".pkl&amp;seq=",BC1361)</f>
        <v>http://proteomics.broadinstitute.org/millscripts/viewfeed.pl?side=xl&amp;cycle=1&amp;fixedMods=iaaC&amp;file=msdataSM/iPRG2012_nd/cpick_in/iPRG2012_nd.1382.6.2.pkl&amp;seq=EDSVYLAK</v>
      </c>
    </row>
    <row r="1362" spans="1:95" x14ac:dyDescent="0.2">
      <c r="A1362" s="3">
        <v>4469</v>
      </c>
      <c r="B1362" s="2" t="s">
        <v>2588</v>
      </c>
      <c r="C1362" s="2" t="s">
        <v>2577</v>
      </c>
      <c r="D1362" s="3">
        <v>3118</v>
      </c>
      <c r="E1362" s="3">
        <v>3116</v>
      </c>
      <c r="F1362" s="3">
        <v>29031</v>
      </c>
      <c r="G1362" s="3">
        <v>4497</v>
      </c>
      <c r="H1362" s="3">
        <v>16.249700000000001</v>
      </c>
      <c r="I1362" s="30">
        <v>479.78836000000001</v>
      </c>
      <c r="J1362" s="30">
        <v>479.78777250000002</v>
      </c>
      <c r="K1362" s="30">
        <v>5.9000000000000003E-4</v>
      </c>
      <c r="L1362" s="3">
        <v>2</v>
      </c>
      <c r="M1362" s="3">
        <v>2</v>
      </c>
      <c r="N1362" s="10">
        <f t="shared" si="147"/>
        <v>1</v>
      </c>
      <c r="O1362" s="35">
        <v>2</v>
      </c>
      <c r="P1362" s="17"/>
      <c r="Q1362" s="40">
        <v>958.56800999999996</v>
      </c>
      <c r="R1362" s="40">
        <v>479.78764000000001</v>
      </c>
      <c r="S1362" s="18">
        <f t="shared" si="148"/>
        <v>1.5006639187311372</v>
      </c>
      <c r="T1362" s="18">
        <f t="shared" si="149"/>
        <v>0.27616384616854694</v>
      </c>
      <c r="U1362" s="18">
        <f t="shared" si="150"/>
        <v>-8.3370217733613444E-2</v>
      </c>
      <c r="V1362" s="30">
        <v>479.7876</v>
      </c>
      <c r="W1362" s="3" t="s">
        <v>47</v>
      </c>
      <c r="X1362" s="3" t="s">
        <v>47</v>
      </c>
      <c r="Y1362" s="3" t="s">
        <v>47</v>
      </c>
      <c r="Z1362" s="3" t="s">
        <v>47</v>
      </c>
      <c r="AA1362" s="3" t="s">
        <v>47</v>
      </c>
      <c r="AB1362" s="12" t="s">
        <v>47</v>
      </c>
      <c r="AC1362" s="3" t="s">
        <v>47</v>
      </c>
      <c r="AD1362" s="3" t="s">
        <v>47</v>
      </c>
      <c r="AE1362" s="3" t="s">
        <v>47</v>
      </c>
      <c r="AF1362" s="3" t="s">
        <v>47</v>
      </c>
      <c r="AG1362" s="3" t="s">
        <v>47</v>
      </c>
      <c r="AH1362" s="3" t="s">
        <v>47</v>
      </c>
      <c r="AI1362" s="3" t="s">
        <v>47</v>
      </c>
      <c r="AK1362" s="3" t="s">
        <v>47</v>
      </c>
      <c r="AL1362" s="3" t="s">
        <v>47</v>
      </c>
      <c r="AM1362" s="3" t="s">
        <v>47</v>
      </c>
      <c r="AN1362" s="3" t="s">
        <v>47</v>
      </c>
      <c r="AU1362" s="3">
        <v>0</v>
      </c>
      <c r="AV1362" s="3">
        <v>17</v>
      </c>
      <c r="AW1362" s="3">
        <v>1</v>
      </c>
      <c r="AX1362" s="3">
        <v>17</v>
      </c>
      <c r="AY1362" s="3">
        <v>100</v>
      </c>
      <c r="AZ1362" s="6" t="str">
        <f t="shared" si="151"/>
        <v>1382.8</v>
      </c>
      <c r="BC1362" s="12" t="s">
        <v>2589</v>
      </c>
      <c r="BJ1362" s="12">
        <f t="shared" si="152"/>
        <v>0</v>
      </c>
      <c r="BK1362" s="12">
        <f t="shared" si="153"/>
        <v>0</v>
      </c>
      <c r="CQ1362" s="3" t="str">
        <f>CONCATENATE(baseURL!$A$1,baseURL!$B$1,baseURL!$C$1,".",C1362,".",L1362,".pkl&amp;seq=",BC1362)</f>
        <v>http://proteomics.broadinstitute.org/millscripts/viewfeed.pl?side=xl&amp;cycle=1&amp;fixedMods=iaaC&amp;file=msdataSM/iPRG2012_nd/cpick_in/iPRG2012_nd.1382.8.2.pkl&amp;seq=AGLKDVVTR</v>
      </c>
    </row>
    <row r="1363" spans="1:95" x14ac:dyDescent="0.2">
      <c r="A1363" s="3">
        <v>3478</v>
      </c>
      <c r="B1363" s="2" t="s">
        <v>2590</v>
      </c>
      <c r="C1363" s="2" t="s">
        <v>2591</v>
      </c>
      <c r="D1363" s="3">
        <v>3130</v>
      </c>
      <c r="E1363" s="3">
        <v>3128</v>
      </c>
      <c r="F1363" s="3">
        <v>29050</v>
      </c>
      <c r="G1363" s="3">
        <v>4510</v>
      </c>
      <c r="H1363" s="3">
        <v>16.279399999999999</v>
      </c>
      <c r="I1363" s="30">
        <v>545.82217000000003</v>
      </c>
      <c r="J1363" s="30">
        <v>545.82126600000004</v>
      </c>
      <c r="K1363" s="30">
        <v>8.9999999999999998E-4</v>
      </c>
      <c r="L1363" s="3">
        <v>2</v>
      </c>
      <c r="M1363" s="3">
        <v>2</v>
      </c>
      <c r="N1363" s="10">
        <f t="shared" si="147"/>
        <v>1</v>
      </c>
      <c r="O1363" s="35">
        <v>2</v>
      </c>
      <c r="P1363" s="17"/>
      <c r="Q1363" s="40">
        <v>1090.6367499999999</v>
      </c>
      <c r="R1363" s="40">
        <v>545.82201999999995</v>
      </c>
      <c r="S1363" s="18">
        <f t="shared" si="148"/>
        <v>0.27481485645455228</v>
      </c>
      <c r="T1363" s="18">
        <f t="shared" si="149"/>
        <v>-1.3814026775895236</v>
      </c>
      <c r="U1363" s="18">
        <f t="shared" si="150"/>
        <v>-1.5023212144795151</v>
      </c>
      <c r="V1363" s="30">
        <v>545.82119999999998</v>
      </c>
      <c r="W1363" s="3" t="s">
        <v>47</v>
      </c>
      <c r="X1363" s="3" t="s">
        <v>47</v>
      </c>
      <c r="Y1363" s="3" t="s">
        <v>47</v>
      </c>
      <c r="Z1363" s="3" t="s">
        <v>48</v>
      </c>
      <c r="AA1363" s="3" t="s">
        <v>47</v>
      </c>
      <c r="AB1363" s="12" t="s">
        <v>47</v>
      </c>
      <c r="AC1363" s="3" t="s">
        <v>47</v>
      </c>
      <c r="AE1363" s="3" t="s">
        <v>47</v>
      </c>
      <c r="AF1363" s="3" t="s">
        <v>47</v>
      </c>
      <c r="AG1363" s="3" t="s">
        <v>65</v>
      </c>
      <c r="AH1363" s="3" t="s">
        <v>47</v>
      </c>
      <c r="AK1363" s="3" t="s">
        <v>48</v>
      </c>
      <c r="AL1363" s="3" t="s">
        <v>48</v>
      </c>
      <c r="AM1363" s="3" t="s">
        <v>47</v>
      </c>
      <c r="AU1363" s="3">
        <v>1</v>
      </c>
      <c r="AV1363" s="3">
        <v>10</v>
      </c>
      <c r="AW1363" s="3">
        <v>1</v>
      </c>
      <c r="AX1363" s="3">
        <v>10</v>
      </c>
      <c r="AY1363" s="3">
        <v>100</v>
      </c>
      <c r="AZ1363" s="6" t="str">
        <f t="shared" si="151"/>
        <v>1383.6</v>
      </c>
      <c r="BC1363" s="12" t="s">
        <v>2592</v>
      </c>
      <c r="BJ1363" s="12">
        <f t="shared" si="152"/>
        <v>0</v>
      </c>
      <c r="BK1363" s="12">
        <f t="shared" si="153"/>
        <v>0</v>
      </c>
      <c r="CC1363" s="3" t="s">
        <v>2593</v>
      </c>
      <c r="CQ1363" s="3" t="str">
        <f>CONCATENATE(baseURL!$A$1,baseURL!$B$1,baseURL!$C$1,".",C1363,".",L1363,".pkl&amp;seq=",BC1363)</f>
        <v>http://proteomics.broadinstitute.org/millscripts/viewfeed.pl?side=xl&amp;cycle=1&amp;fixedMods=iaaC&amp;file=msdataSM/iPRG2012_nd/cpick_in/iPRG2012_nd.1383.6.2.pkl&amp;seq=NFLGDKKLR</v>
      </c>
    </row>
    <row r="1364" spans="1:95" x14ac:dyDescent="0.2">
      <c r="A1364" s="3">
        <v>3286</v>
      </c>
      <c r="B1364" s="2" t="s">
        <v>2594</v>
      </c>
      <c r="C1364" s="2" t="s">
        <v>2595</v>
      </c>
      <c r="D1364" s="3">
        <v>3135</v>
      </c>
      <c r="E1364" s="3">
        <v>3133</v>
      </c>
      <c r="F1364" s="3">
        <v>29068</v>
      </c>
      <c r="G1364" s="3">
        <v>4516</v>
      </c>
      <c r="H1364" s="3">
        <v>16.297499999999999</v>
      </c>
      <c r="I1364" s="30">
        <v>429.90269999999998</v>
      </c>
      <c r="J1364" s="30">
        <v>429.90110279999999</v>
      </c>
      <c r="K1364" s="30">
        <v>1.6000000000000001E-3</v>
      </c>
      <c r="L1364" s="3">
        <v>3</v>
      </c>
      <c r="M1364" s="3">
        <v>3</v>
      </c>
      <c r="N1364" s="10">
        <f t="shared" si="147"/>
        <v>1</v>
      </c>
      <c r="O1364" s="35">
        <v>3</v>
      </c>
      <c r="P1364" s="17"/>
      <c r="Q1364" s="40">
        <v>1287.69031</v>
      </c>
      <c r="R1364" s="40">
        <v>429.90161999999998</v>
      </c>
      <c r="S1364" s="18">
        <f t="shared" si="148"/>
        <v>2.5122026755836515</v>
      </c>
      <c r="T1364" s="18">
        <f t="shared" si="149"/>
        <v>-1.2030659479492669</v>
      </c>
      <c r="U1364" s="18">
        <f t="shared" si="150"/>
        <v>-1.9074131425140062</v>
      </c>
      <c r="V1364" s="30">
        <v>429.9008</v>
      </c>
      <c r="W1364" s="3" t="s">
        <v>47</v>
      </c>
      <c r="Y1364" s="3" t="s">
        <v>47</v>
      </c>
      <c r="Z1364" s="3" t="s">
        <v>47</v>
      </c>
      <c r="AA1364" s="3" t="s">
        <v>47</v>
      </c>
      <c r="AB1364" s="12" t="s">
        <v>47</v>
      </c>
      <c r="AC1364" s="3" t="s">
        <v>47</v>
      </c>
      <c r="AE1364" s="3" t="s">
        <v>47</v>
      </c>
      <c r="AF1364" s="3" t="s">
        <v>48</v>
      </c>
      <c r="AG1364" s="3" t="s">
        <v>47</v>
      </c>
      <c r="AH1364" s="3" t="s">
        <v>47</v>
      </c>
      <c r="AL1364" s="3" t="s">
        <v>48</v>
      </c>
      <c r="AM1364" s="3" t="s">
        <v>47</v>
      </c>
      <c r="AN1364" s="3" t="s">
        <v>48</v>
      </c>
      <c r="AU1364" s="3">
        <v>0</v>
      </c>
      <c r="AV1364" s="3">
        <v>10</v>
      </c>
      <c r="AW1364" s="3">
        <v>1</v>
      </c>
      <c r="AX1364" s="3">
        <v>10</v>
      </c>
      <c r="AY1364" s="3">
        <v>100</v>
      </c>
      <c r="AZ1364" s="6" t="str">
        <f t="shared" si="151"/>
        <v>1384.3</v>
      </c>
      <c r="BC1364" s="12" t="s">
        <v>2596</v>
      </c>
      <c r="BJ1364" s="12">
        <f t="shared" si="152"/>
        <v>0</v>
      </c>
      <c r="BK1364" s="12">
        <f t="shared" si="153"/>
        <v>0</v>
      </c>
      <c r="CQ1364" s="3" t="str">
        <f>CONCATENATE(baseURL!$A$1,baseURL!$B$1,baseURL!$C$1,".",C1364,".",L1364,".pkl&amp;seq=",BC1364)</f>
        <v>http://proteomics.broadinstitute.org/millscripts/viewfeed.pl?side=xl&amp;cycle=1&amp;fixedMods=iaaC&amp;file=msdataSM/iPRG2012_nd/cpick_in/iPRG2012_nd.1384.3.3.pkl&amp;seq=SLNSTVTLTHSK</v>
      </c>
    </row>
    <row r="1365" spans="1:95" x14ac:dyDescent="0.2">
      <c r="A1365" s="3">
        <v>3425</v>
      </c>
      <c r="B1365" s="2" t="s">
        <v>2597</v>
      </c>
      <c r="C1365" s="2" t="s">
        <v>2598</v>
      </c>
      <c r="D1365" s="3">
        <v>3138</v>
      </c>
      <c r="E1365" s="3">
        <v>3136</v>
      </c>
      <c r="F1365" s="3">
        <v>29071</v>
      </c>
      <c r="G1365" s="3">
        <v>4519</v>
      </c>
      <c r="H1365" s="3">
        <v>16.304200000000002</v>
      </c>
      <c r="I1365" s="30">
        <v>471.48804999999999</v>
      </c>
      <c r="J1365" s="30">
        <v>471.48824029999997</v>
      </c>
      <c r="K1365" s="30">
        <v>-1.9000000000000001E-4</v>
      </c>
      <c r="L1365" s="3">
        <v>0</v>
      </c>
      <c r="M1365" s="3">
        <v>4</v>
      </c>
      <c r="N1365" s="10">
        <f t="shared" si="147"/>
        <v>1</v>
      </c>
      <c r="O1365" s="35">
        <v>4</v>
      </c>
      <c r="P1365" s="17"/>
      <c r="Q1365" s="40">
        <v>1882.9293700000001</v>
      </c>
      <c r="R1365" s="40">
        <v>471.48779999999999</v>
      </c>
      <c r="S1365" s="18">
        <f t="shared" si="148"/>
        <v>0.53023641331565374</v>
      </c>
      <c r="T1365" s="18">
        <f t="shared" si="149"/>
        <v>0.93385237111064812</v>
      </c>
      <c r="U1365" s="18">
        <f t="shared" si="150"/>
        <v>0.42418913067663533</v>
      </c>
      <c r="V1365" s="30">
        <v>471.488</v>
      </c>
      <c r="W1365" s="3" t="s">
        <v>47</v>
      </c>
      <c r="X1365" s="3" t="s">
        <v>47</v>
      </c>
      <c r="Y1365" s="3" t="s">
        <v>47</v>
      </c>
      <c r="Z1365" s="3" t="s">
        <v>47</v>
      </c>
      <c r="AA1365" s="3" t="s">
        <v>47</v>
      </c>
      <c r="AB1365" s="12" t="s">
        <v>47</v>
      </c>
      <c r="AC1365" s="3" t="s">
        <v>47</v>
      </c>
      <c r="AE1365" s="3" t="s">
        <v>48</v>
      </c>
      <c r="AF1365" s="3" t="s">
        <v>47</v>
      </c>
      <c r="AH1365" s="3" t="s">
        <v>48</v>
      </c>
      <c r="AI1365" s="3" t="s">
        <v>47</v>
      </c>
      <c r="AK1365" s="3" t="s">
        <v>52</v>
      </c>
      <c r="AM1365" s="3" t="s">
        <v>47</v>
      </c>
      <c r="AU1365" s="3">
        <v>0</v>
      </c>
      <c r="AV1365" s="3">
        <v>10</v>
      </c>
      <c r="AW1365" s="3">
        <v>1</v>
      </c>
      <c r="AX1365" s="3">
        <v>10</v>
      </c>
      <c r="AY1365" s="3">
        <v>100</v>
      </c>
      <c r="AZ1365" s="6" t="str">
        <f t="shared" si="151"/>
        <v>1384.6</v>
      </c>
      <c r="BC1365" s="12" t="s">
        <v>2599</v>
      </c>
      <c r="BJ1365" s="12">
        <f t="shared" si="152"/>
        <v>0</v>
      </c>
      <c r="BK1365" s="12">
        <f t="shared" si="153"/>
        <v>0</v>
      </c>
      <c r="CQ1365" s="3" t="str">
        <f>CONCATENATE(baseURL!$A$1,baseURL!$B$1,baseURL!$C$1,".",C1365,".",L1365,".pkl&amp;seq=",BC1365)</f>
        <v>http://proteomics.broadinstitute.org/millscripts/viewfeed.pl?side=xl&amp;cycle=1&amp;fixedMods=iaaC&amp;file=msdataSM/iPRG2012_nd/cpick_in/iPRG2012_nd.1384.6.0.pkl&amp;seq=YAGEVSHDDKHLLVDGK</v>
      </c>
    </row>
    <row r="1366" spans="1:95" x14ac:dyDescent="0.2">
      <c r="A1366" s="3">
        <v>2193</v>
      </c>
      <c r="B1366" s="2" t="s">
        <v>2603</v>
      </c>
      <c r="C1366" s="2" t="s">
        <v>2604</v>
      </c>
      <c r="D1366" s="3">
        <v>3142</v>
      </c>
      <c r="E1366" s="3">
        <v>3140</v>
      </c>
      <c r="F1366" s="3">
        <v>29088</v>
      </c>
      <c r="G1366" s="3">
        <v>4524</v>
      </c>
      <c r="H1366" s="3">
        <v>16.320599999999999</v>
      </c>
      <c r="I1366" s="30">
        <v>429.28039999999999</v>
      </c>
      <c r="J1366" s="30">
        <v>429.90110279999999</v>
      </c>
      <c r="K1366" s="30">
        <v>-0.62070000000000003</v>
      </c>
      <c r="L1366" s="3">
        <v>0</v>
      </c>
      <c r="M1366" s="3">
        <v>3</v>
      </c>
      <c r="N1366" s="10">
        <f t="shared" si="147"/>
        <v>1</v>
      </c>
      <c r="O1366" s="35">
        <v>3</v>
      </c>
      <c r="P1366" s="17"/>
      <c r="Q1366" s="40">
        <v>1287.69031</v>
      </c>
      <c r="R1366" s="40">
        <v>429.90161999999998</v>
      </c>
      <c r="S1366" s="18">
        <f t="shared" si="148"/>
        <v>-1445.02828344772</v>
      </c>
      <c r="T1366" s="18">
        <f t="shared" si="149"/>
        <v>-1.2030659479492669</v>
      </c>
      <c r="U1366" s="18">
        <f t="shared" si="150"/>
        <v>-1.9074131425140062</v>
      </c>
      <c r="V1366" s="30">
        <v>429.9008</v>
      </c>
      <c r="W1366" s="3" t="s">
        <v>47</v>
      </c>
      <c r="Y1366" s="3" t="s">
        <v>48</v>
      </c>
      <c r="Z1366" s="3" t="s">
        <v>47</v>
      </c>
      <c r="AA1366" s="3" t="s">
        <v>47</v>
      </c>
      <c r="AB1366" s="12" t="s">
        <v>52</v>
      </c>
      <c r="AC1366" s="3" t="s">
        <v>52</v>
      </c>
      <c r="AG1366" s="3" t="s">
        <v>52</v>
      </c>
      <c r="AI1366" s="3" t="s">
        <v>52</v>
      </c>
      <c r="AU1366" s="3">
        <v>0</v>
      </c>
      <c r="AV1366" s="3">
        <v>3</v>
      </c>
      <c r="AW1366" s="3">
        <v>1</v>
      </c>
      <c r="AX1366" s="3">
        <v>3</v>
      </c>
      <c r="AY1366" s="3">
        <v>100</v>
      </c>
      <c r="AZ1366" s="6" t="str">
        <f t="shared" si="151"/>
        <v>1385.2</v>
      </c>
      <c r="BC1366" s="12" t="s">
        <v>2596</v>
      </c>
      <c r="BJ1366" s="12">
        <f t="shared" si="152"/>
        <v>0</v>
      </c>
      <c r="BK1366" s="12">
        <f t="shared" si="153"/>
        <v>0</v>
      </c>
      <c r="CQ1366" s="3" t="str">
        <f>CONCATENATE(baseURL!$A$1,baseURL!$B$1,baseURL!$C$1,".",C1366,".",L1366,".pkl&amp;seq=",BC1366)</f>
        <v>http://proteomics.broadinstitute.org/millscripts/viewfeed.pl?side=xl&amp;cycle=1&amp;fixedMods=iaaC&amp;file=msdataSM/iPRG2012_nd/cpick_in/iPRG2012_nd.1385.2.0.pkl&amp;seq=SLNSTVTLTHSK</v>
      </c>
    </row>
    <row r="1367" spans="1:95" x14ac:dyDescent="0.2">
      <c r="A1367" s="3">
        <v>4453</v>
      </c>
      <c r="B1367" s="2" t="s">
        <v>2605</v>
      </c>
      <c r="C1367" s="2" t="s">
        <v>2606</v>
      </c>
      <c r="D1367" s="3">
        <v>3143</v>
      </c>
      <c r="E1367" s="3">
        <v>3141</v>
      </c>
      <c r="F1367" s="3">
        <v>29089</v>
      </c>
      <c r="G1367" s="3">
        <v>4525</v>
      </c>
      <c r="H1367" s="3">
        <v>16.322299999999998</v>
      </c>
      <c r="I1367" s="30">
        <v>430.92304000000001</v>
      </c>
      <c r="J1367" s="30">
        <v>430.92302230000001</v>
      </c>
      <c r="K1367" s="30">
        <v>2.0000000000000002E-5</v>
      </c>
      <c r="L1367" s="3">
        <v>3</v>
      </c>
      <c r="M1367" s="3">
        <v>3</v>
      </c>
      <c r="N1367" s="10">
        <f t="shared" si="147"/>
        <v>1</v>
      </c>
      <c r="O1367" s="35">
        <v>3</v>
      </c>
      <c r="P1367" s="17"/>
      <c r="Q1367" s="40">
        <v>1290.7528500000001</v>
      </c>
      <c r="R1367" s="40">
        <v>430.92246999999998</v>
      </c>
      <c r="S1367" s="18">
        <f t="shared" si="148"/>
        <v>1.3227437409769263</v>
      </c>
      <c r="T1367" s="18">
        <f t="shared" si="149"/>
        <v>1.2816690669159831</v>
      </c>
      <c r="U1367" s="18">
        <f t="shared" si="150"/>
        <v>0.99785931341947143</v>
      </c>
      <c r="V1367" s="30">
        <v>430.92290000000003</v>
      </c>
      <c r="W1367" s="3" t="s">
        <v>47</v>
      </c>
      <c r="X1367" s="3" t="s">
        <v>47</v>
      </c>
      <c r="Y1367" s="3" t="s">
        <v>47</v>
      </c>
      <c r="Z1367" s="3" t="s">
        <v>47</v>
      </c>
      <c r="AA1367" s="3" t="s">
        <v>48</v>
      </c>
      <c r="AB1367" s="12" t="s">
        <v>47</v>
      </c>
      <c r="AC1367" s="3" t="s">
        <v>47</v>
      </c>
      <c r="AD1367" s="3" t="s">
        <v>47</v>
      </c>
      <c r="AE1367" s="3" t="s">
        <v>47</v>
      </c>
      <c r="AF1367" s="3" t="s">
        <v>47</v>
      </c>
      <c r="AG1367" s="3" t="s">
        <v>47</v>
      </c>
      <c r="AH1367" s="3" t="s">
        <v>47</v>
      </c>
      <c r="AI1367" s="3" t="s">
        <v>48</v>
      </c>
      <c r="AK1367" s="3" t="s">
        <v>47</v>
      </c>
      <c r="AL1367" s="3" t="s">
        <v>47</v>
      </c>
      <c r="AM1367" s="3" t="s">
        <v>47</v>
      </c>
      <c r="AN1367" s="3" t="s">
        <v>47</v>
      </c>
      <c r="AU1367" s="3">
        <v>0</v>
      </c>
      <c r="AV1367" s="3">
        <v>15</v>
      </c>
      <c r="AW1367" s="3">
        <v>1</v>
      </c>
      <c r="AX1367" s="3">
        <v>15</v>
      </c>
      <c r="AY1367" s="3">
        <v>100</v>
      </c>
      <c r="AZ1367" s="6" t="str">
        <f t="shared" si="151"/>
        <v>1385.3</v>
      </c>
      <c r="BC1367" s="12" t="s">
        <v>2607</v>
      </c>
      <c r="BJ1367" s="12">
        <f t="shared" si="152"/>
        <v>0</v>
      </c>
      <c r="BK1367" s="12">
        <f t="shared" si="153"/>
        <v>0</v>
      </c>
      <c r="CQ1367" s="3" t="str">
        <f>CONCATENATE(baseURL!$A$1,baseURL!$B$1,baseURL!$C$1,".",C1367,".",L1367,".pkl&amp;seq=",BC1367)</f>
        <v>http://proteomics.broadinstitute.org/millscripts/viewfeed.pl?side=xl&amp;cycle=1&amp;fixedMods=iaaC&amp;file=msdataSM/iPRG2012_nd/cpick_in/iPRG2012_nd.1385.3.3.pkl&amp;seq=LKYALNGREVK</v>
      </c>
    </row>
    <row r="1368" spans="1:95" x14ac:dyDescent="0.2">
      <c r="A1368" s="3">
        <v>3193</v>
      </c>
      <c r="B1368" s="2" t="s">
        <v>2608</v>
      </c>
      <c r="C1368" s="2" t="s">
        <v>2609</v>
      </c>
      <c r="D1368" s="3">
        <v>3146</v>
      </c>
      <c r="E1368" s="3">
        <v>3144</v>
      </c>
      <c r="F1368" s="3">
        <v>29092</v>
      </c>
      <c r="G1368" s="3">
        <v>4528</v>
      </c>
      <c r="H1368" s="3">
        <v>16.327300000000001</v>
      </c>
      <c r="I1368" s="30">
        <v>458.94553999999999</v>
      </c>
      <c r="J1368" s="30">
        <v>458.94590540000002</v>
      </c>
      <c r="K1368" s="30">
        <v>-3.6999999999999999E-4</v>
      </c>
      <c r="L1368" s="3">
        <v>0</v>
      </c>
      <c r="M1368" s="3">
        <v>3</v>
      </c>
      <c r="N1368" s="10">
        <f t="shared" si="147"/>
        <v>1</v>
      </c>
      <c r="O1368" s="35">
        <v>3</v>
      </c>
      <c r="P1368" s="17"/>
      <c r="Q1368" s="40">
        <v>1374.8216</v>
      </c>
      <c r="R1368" s="40">
        <v>458.94538</v>
      </c>
      <c r="S1368" s="18">
        <f t="shared" si="148"/>
        <v>0.34862536364118701</v>
      </c>
      <c r="T1368" s="18">
        <f t="shared" si="149"/>
        <v>1.144798537932765</v>
      </c>
      <c r="U1368" s="18">
        <f t="shared" si="150"/>
        <v>0.26146902269992611</v>
      </c>
      <c r="V1368" s="30">
        <v>458.94549999999998</v>
      </c>
      <c r="W1368" s="3" t="s">
        <v>47</v>
      </c>
      <c r="X1368" s="3" t="s">
        <v>47</v>
      </c>
      <c r="Y1368" s="3" t="s">
        <v>47</v>
      </c>
      <c r="Z1368" s="3" t="s">
        <v>47</v>
      </c>
      <c r="AA1368" s="3" t="s">
        <v>47</v>
      </c>
      <c r="AC1368" s="3" t="s">
        <v>47</v>
      </c>
      <c r="AE1368" s="3" t="s">
        <v>47</v>
      </c>
      <c r="AF1368" s="3" t="s">
        <v>48</v>
      </c>
      <c r="AG1368" s="3" t="s">
        <v>47</v>
      </c>
      <c r="AH1368" s="3" t="s">
        <v>48</v>
      </c>
      <c r="AI1368" s="3" t="s">
        <v>48</v>
      </c>
      <c r="AL1368" s="3" t="s">
        <v>48</v>
      </c>
      <c r="AM1368" s="3" t="s">
        <v>48</v>
      </c>
      <c r="AU1368" s="3">
        <v>0</v>
      </c>
      <c r="AV1368" s="3">
        <v>8</v>
      </c>
      <c r="AW1368" s="3">
        <v>1</v>
      </c>
      <c r="AX1368" s="3">
        <v>8</v>
      </c>
      <c r="AY1368" s="3">
        <v>100</v>
      </c>
      <c r="AZ1368" s="6" t="str">
        <f t="shared" si="151"/>
        <v>1385.6</v>
      </c>
      <c r="BC1368" s="12" t="s">
        <v>2610</v>
      </c>
      <c r="BJ1368" s="12">
        <f t="shared" si="152"/>
        <v>0</v>
      </c>
      <c r="BK1368" s="12">
        <f t="shared" si="153"/>
        <v>0</v>
      </c>
      <c r="CQ1368" s="3" t="str">
        <f>CONCATENATE(baseURL!$A$1,baseURL!$B$1,baseURL!$C$1,".",C1368,".",L1368,".pkl&amp;seq=",BC1368)</f>
        <v>http://proteomics.broadinstitute.org/millscripts/viewfeed.pl?side=xl&amp;cycle=1&amp;fixedMods=iaaC&amp;file=msdataSM/iPRG2012_nd/cpick_in/iPRG2012_nd.1385.6.0.pkl&amp;seq=VRYLVGGNKLQK</v>
      </c>
    </row>
    <row r="1369" spans="1:95" x14ac:dyDescent="0.2">
      <c r="A1369" s="3">
        <v>1035</v>
      </c>
      <c r="B1369" s="2" t="s">
        <v>2611</v>
      </c>
      <c r="C1369" s="2" t="s">
        <v>2612</v>
      </c>
      <c r="D1369" s="3">
        <v>3152</v>
      </c>
      <c r="E1369" s="3">
        <v>3150</v>
      </c>
      <c r="F1369" s="3">
        <v>29109</v>
      </c>
      <c r="G1369" s="3">
        <v>4535</v>
      </c>
      <c r="H1369" s="3">
        <v>16.347000000000001</v>
      </c>
      <c r="I1369" s="30">
        <v>474.75582000000003</v>
      </c>
      <c r="J1369" s="30">
        <v>474.2524583</v>
      </c>
      <c r="K1369" s="30">
        <v>0.50336000000000003</v>
      </c>
      <c r="L1369" s="3">
        <v>0</v>
      </c>
      <c r="M1369" s="3">
        <v>2</v>
      </c>
      <c r="N1369" s="10">
        <f t="shared" si="147"/>
        <v>1</v>
      </c>
      <c r="O1369" s="35">
        <v>2</v>
      </c>
      <c r="P1369" s="17"/>
      <c r="Q1369" s="40">
        <v>947.49788000000001</v>
      </c>
      <c r="R1369" s="40">
        <v>474.25258000000002</v>
      </c>
      <c r="S1369" s="18">
        <f t="shared" si="148"/>
        <v>1061.1223243108245</v>
      </c>
      <c r="T1369" s="18">
        <f t="shared" si="149"/>
        <v>-0.25661431303637583</v>
      </c>
      <c r="U1369" s="18">
        <f t="shared" si="150"/>
        <v>-0.80126079652941551</v>
      </c>
      <c r="V1369" s="30">
        <v>474.25220000000002</v>
      </c>
      <c r="W1369" s="3" t="s">
        <v>48</v>
      </c>
      <c r="AA1369" s="3" t="s">
        <v>47</v>
      </c>
      <c r="AB1369" s="12" t="s">
        <v>52</v>
      </c>
      <c r="AC1369" s="3" t="s">
        <v>47</v>
      </c>
      <c r="AF1369" s="3" t="s">
        <v>48</v>
      </c>
      <c r="AG1369" s="3" t="s">
        <v>47</v>
      </c>
      <c r="AH1369" s="3" t="s">
        <v>48</v>
      </c>
      <c r="AI1369" s="3" t="s">
        <v>48</v>
      </c>
      <c r="AL1369" s="3" t="s">
        <v>52</v>
      </c>
      <c r="AU1369" s="3">
        <v>0</v>
      </c>
      <c r="AV1369" s="3">
        <v>3</v>
      </c>
      <c r="AW1369" s="3">
        <v>1</v>
      </c>
      <c r="AX1369" s="3">
        <v>3</v>
      </c>
      <c r="AY1369" s="3">
        <v>100</v>
      </c>
      <c r="AZ1369" s="6" t="str">
        <f t="shared" si="151"/>
        <v>1386.2</v>
      </c>
      <c r="BC1369" s="12" t="s">
        <v>2613</v>
      </c>
      <c r="BJ1369" s="12">
        <f t="shared" si="152"/>
        <v>0</v>
      </c>
      <c r="BK1369" s="12">
        <f t="shared" si="153"/>
        <v>0</v>
      </c>
      <c r="CQ1369" s="3" t="str">
        <f>CONCATENATE(baseURL!$A$1,baseURL!$B$1,baseURL!$C$1,".",C1369,".",L1369,".pkl&amp;seq=",BC1369)</f>
        <v>http://proteomics.broadinstitute.org/millscripts/viewfeed.pl?side=xl&amp;cycle=1&amp;fixedMods=iaaC&amp;file=msdataSM/iPRG2012_nd/cpick_in/iPRG2012_nd.1386.2.0.pkl&amp;seq=VTDGVMVAR</v>
      </c>
    </row>
    <row r="1370" spans="1:95" x14ac:dyDescent="0.2">
      <c r="A1370" s="3">
        <v>2605</v>
      </c>
      <c r="B1370" s="2" t="s">
        <v>2614</v>
      </c>
      <c r="C1370" s="2" t="s">
        <v>2605</v>
      </c>
      <c r="D1370" s="3">
        <v>3154</v>
      </c>
      <c r="E1370" s="3">
        <v>3152</v>
      </c>
      <c r="F1370" s="3">
        <v>29111</v>
      </c>
      <c r="G1370" s="3">
        <v>4537</v>
      </c>
      <c r="H1370" s="3">
        <v>16.3521</v>
      </c>
      <c r="I1370" s="30">
        <v>583.00944000000004</v>
      </c>
      <c r="J1370" s="30">
        <v>583.00783760000002</v>
      </c>
      <c r="K1370" s="30">
        <v>1.6000000000000001E-3</v>
      </c>
      <c r="L1370" s="3">
        <v>3</v>
      </c>
      <c r="M1370" s="3">
        <v>3</v>
      </c>
      <c r="N1370" s="10">
        <f t="shared" si="147"/>
        <v>1</v>
      </c>
      <c r="O1370" s="35">
        <v>3</v>
      </c>
      <c r="P1370" s="17"/>
      <c r="Q1370" s="40">
        <v>1747.00856</v>
      </c>
      <c r="R1370" s="40">
        <v>583.0077</v>
      </c>
      <c r="S1370" s="18">
        <f t="shared" si="148"/>
        <v>2.9845231890431445</v>
      </c>
      <c r="T1370" s="18">
        <f t="shared" si="149"/>
        <v>0.23601746600669474</v>
      </c>
      <c r="U1370" s="18">
        <f t="shared" si="150"/>
        <v>0.34304864232461407</v>
      </c>
      <c r="V1370" s="30">
        <v>583.00789999999995</v>
      </c>
      <c r="W1370" s="3" t="s">
        <v>47</v>
      </c>
      <c r="Z1370" s="3" t="s">
        <v>47</v>
      </c>
      <c r="AA1370" s="3" t="s">
        <v>47</v>
      </c>
      <c r="AB1370" s="12" t="s">
        <v>47</v>
      </c>
      <c r="AC1370" s="3" t="s">
        <v>47</v>
      </c>
      <c r="AD1370" s="3" t="s">
        <v>47</v>
      </c>
      <c r="AE1370" s="3" t="s">
        <v>47</v>
      </c>
      <c r="AF1370" s="3" t="s">
        <v>47</v>
      </c>
      <c r="AG1370" s="3" t="s">
        <v>48</v>
      </c>
      <c r="AH1370" s="3" t="s">
        <v>47</v>
      </c>
      <c r="AI1370" s="3" t="s">
        <v>48</v>
      </c>
      <c r="AJ1370" s="3" t="s">
        <v>47</v>
      </c>
      <c r="AL1370" s="3" t="s">
        <v>48</v>
      </c>
      <c r="AU1370" s="3">
        <v>0</v>
      </c>
      <c r="AV1370" s="3">
        <v>10</v>
      </c>
      <c r="AW1370" s="3">
        <v>1</v>
      </c>
      <c r="AX1370" s="3">
        <v>10</v>
      </c>
      <c r="AY1370" s="3">
        <v>100</v>
      </c>
      <c r="AZ1370" s="6" t="str">
        <f t="shared" si="151"/>
        <v>1386.4</v>
      </c>
      <c r="BC1370" s="12" t="s">
        <v>2615</v>
      </c>
      <c r="BJ1370" s="12">
        <f t="shared" si="152"/>
        <v>0</v>
      </c>
      <c r="BK1370" s="12">
        <f t="shared" si="153"/>
        <v>0</v>
      </c>
      <c r="CQ1370" s="3" t="str">
        <f>CONCATENATE(baseURL!$A$1,baseURL!$B$1,baseURL!$C$1,".",C1370,".",L1370,".pkl&amp;seq=",BC1370)</f>
        <v>http://proteomics.broadinstitute.org/millscripts/viewfeed.pl?side=xl&amp;cycle=1&amp;fixedMods=iaaC&amp;file=msdataSM/iPRG2012_nd/cpick_in/iPRG2012_nd.1386.4.3.pkl&amp;seq=AQGVAVQLKRQPAQPR</v>
      </c>
    </row>
    <row r="1371" spans="1:95" x14ac:dyDescent="0.2">
      <c r="A1371" s="3">
        <v>776</v>
      </c>
      <c r="B1371" s="2" t="s">
        <v>2616</v>
      </c>
      <c r="C1371" s="2" t="s">
        <v>2617</v>
      </c>
      <c r="D1371" s="3">
        <v>3155</v>
      </c>
      <c r="E1371" s="3">
        <v>3153</v>
      </c>
      <c r="F1371" s="3">
        <v>29112</v>
      </c>
      <c r="G1371" s="3">
        <v>4538</v>
      </c>
      <c r="H1371" s="3">
        <v>16.355399999999999</v>
      </c>
      <c r="I1371" s="30">
        <v>639.73060999999996</v>
      </c>
      <c r="J1371" s="30">
        <v>639.73032350000005</v>
      </c>
      <c r="K1371" s="30">
        <v>2.9E-4</v>
      </c>
      <c r="L1371" s="3">
        <v>2</v>
      </c>
      <c r="M1371" s="3">
        <v>2</v>
      </c>
      <c r="N1371" s="10">
        <f t="shared" si="147"/>
        <v>1</v>
      </c>
      <c r="O1371" s="35">
        <v>2</v>
      </c>
      <c r="P1371" s="17"/>
      <c r="Q1371" s="40">
        <v>1278.4538399999999</v>
      </c>
      <c r="R1371" s="40">
        <v>639.73055999999997</v>
      </c>
      <c r="S1371" s="18">
        <f t="shared" si="148"/>
        <v>7.8157904458165908E-2</v>
      </c>
      <c r="T1371" s="18">
        <f t="shared" si="149"/>
        <v>-0.36968688804625133</v>
      </c>
      <c r="U1371" s="18">
        <f t="shared" si="150"/>
        <v>-0.56273691224096301</v>
      </c>
      <c r="V1371" s="30">
        <v>639.73019999999997</v>
      </c>
      <c r="W1371" s="3" t="s">
        <v>47</v>
      </c>
      <c r="X1371" s="3" t="s">
        <v>47</v>
      </c>
      <c r="Y1371" s="3" t="s">
        <v>47</v>
      </c>
      <c r="Z1371" s="3" t="s">
        <v>47</v>
      </c>
      <c r="AB1371" s="12" t="s">
        <v>52</v>
      </c>
      <c r="AC1371" s="3" t="s">
        <v>52</v>
      </c>
      <c r="AD1371" s="3" t="s">
        <v>47</v>
      </c>
      <c r="AE1371" s="3" t="s">
        <v>47</v>
      </c>
      <c r="AF1371" s="3" t="s">
        <v>47</v>
      </c>
      <c r="AL1371" s="3" t="s">
        <v>47</v>
      </c>
      <c r="AO1371" s="3" t="s">
        <v>47</v>
      </c>
      <c r="AU1371" s="3">
        <v>0</v>
      </c>
      <c r="AV1371" s="3">
        <v>9</v>
      </c>
      <c r="AW1371" s="3">
        <v>2</v>
      </c>
      <c r="AX1371" s="3">
        <v>8</v>
      </c>
      <c r="AY1371" s="3">
        <v>88.89</v>
      </c>
      <c r="AZ1371" s="6" t="str">
        <f t="shared" si="151"/>
        <v>1386.5</v>
      </c>
      <c r="BC1371" s="12" t="s">
        <v>2466</v>
      </c>
      <c r="BF1371" s="12" t="s">
        <v>1468</v>
      </c>
      <c r="BJ1371" s="12">
        <f t="shared" si="152"/>
        <v>0</v>
      </c>
      <c r="BK1371" s="12">
        <f t="shared" si="153"/>
        <v>0</v>
      </c>
      <c r="CK1371" s="3" t="s">
        <v>2618</v>
      </c>
      <c r="CQ1371" s="3" t="str">
        <f>CONCATENATE(baseURL!$A$1,baseURL!$B$1,baseURL!$C$1,".",C1371,".",L1371,".pkl&amp;seq=",BC1371)</f>
        <v>http://proteomics.broadinstitute.org/millscripts/viewfeed.pl?side=xl&amp;cycle=1&amp;fixedMods=iaaC&amp;file=msdataSM/iPRG2012_nd/cpick_in/iPRG2012_nd.1386.5.2.pkl&amp;seq=PEsDELtAEK</v>
      </c>
    </row>
    <row r="1372" spans="1:95" x14ac:dyDescent="0.2">
      <c r="A1372" s="3">
        <v>4390</v>
      </c>
      <c r="B1372" s="2" t="s">
        <v>2619</v>
      </c>
      <c r="C1372" s="2" t="s">
        <v>2620</v>
      </c>
      <c r="D1372" s="3">
        <v>3169</v>
      </c>
      <c r="E1372" s="3">
        <v>3167</v>
      </c>
      <c r="F1372" s="3">
        <v>29175</v>
      </c>
      <c r="G1372" s="3">
        <v>4555</v>
      </c>
      <c r="H1372" s="3">
        <v>16.429600000000001</v>
      </c>
      <c r="I1372" s="30">
        <v>543.28210999999999</v>
      </c>
      <c r="J1372" s="30">
        <v>543.28114389999996</v>
      </c>
      <c r="K1372" s="30">
        <v>9.7000000000000005E-4</v>
      </c>
      <c r="L1372" s="3">
        <v>3</v>
      </c>
      <c r="M1372" s="3">
        <v>3</v>
      </c>
      <c r="N1372" s="10">
        <f t="shared" si="147"/>
        <v>1</v>
      </c>
      <c r="O1372" s="35">
        <v>3</v>
      </c>
      <c r="P1372" s="17"/>
      <c r="Q1372" s="40">
        <v>1627.8285900000001</v>
      </c>
      <c r="R1372" s="40">
        <v>543.28105000000005</v>
      </c>
      <c r="S1372" s="18">
        <f t="shared" si="148"/>
        <v>1.9511079945427039</v>
      </c>
      <c r="T1372" s="18">
        <f t="shared" si="149"/>
        <v>0.17283871747545432</v>
      </c>
      <c r="U1372" s="18">
        <f t="shared" si="150"/>
        <v>-0.4601669799654004</v>
      </c>
      <c r="V1372" s="30">
        <v>543.2808</v>
      </c>
      <c r="W1372" s="3" t="s">
        <v>47</v>
      </c>
      <c r="X1372" s="3" t="s">
        <v>47</v>
      </c>
      <c r="Y1372" s="3" t="s">
        <v>47</v>
      </c>
      <c r="Z1372" s="3" t="s">
        <v>47</v>
      </c>
      <c r="AA1372" s="3" t="s">
        <v>47</v>
      </c>
      <c r="AB1372" s="12" t="s">
        <v>47</v>
      </c>
      <c r="AC1372" s="3" t="s">
        <v>52</v>
      </c>
      <c r="AD1372" s="3" t="s">
        <v>47</v>
      </c>
      <c r="AE1372" s="3" t="s">
        <v>47</v>
      </c>
      <c r="AF1372" s="3" t="s">
        <v>48</v>
      </c>
      <c r="AG1372" s="3" t="s">
        <v>48</v>
      </c>
      <c r="AH1372" s="3" t="s">
        <v>47</v>
      </c>
      <c r="AK1372" s="3" t="s">
        <v>47</v>
      </c>
      <c r="AL1372" s="3" t="s">
        <v>48</v>
      </c>
      <c r="AM1372" s="3" t="s">
        <v>47</v>
      </c>
      <c r="AU1372" s="3">
        <v>0</v>
      </c>
      <c r="AV1372" s="3">
        <v>11</v>
      </c>
      <c r="AW1372" s="3">
        <v>1</v>
      </c>
      <c r="AX1372" s="3">
        <v>11</v>
      </c>
      <c r="AY1372" s="3">
        <v>100</v>
      </c>
      <c r="AZ1372" s="6" t="str">
        <f t="shared" si="151"/>
        <v>1389.5</v>
      </c>
      <c r="BC1372" s="12" t="s">
        <v>2621</v>
      </c>
      <c r="BJ1372" s="12">
        <f t="shared" si="152"/>
        <v>0</v>
      </c>
      <c r="BK1372" s="12">
        <f t="shared" si="153"/>
        <v>0</v>
      </c>
      <c r="CQ1372" s="3" t="str">
        <f>CONCATENATE(baseURL!$A$1,baseURL!$B$1,baseURL!$C$1,".",C1372,".",L1372,".pkl&amp;seq=",BC1372)</f>
        <v>http://proteomics.broadinstitute.org/millscripts/viewfeed.pl?side=xl&amp;cycle=1&amp;fixedMods=iaaC&amp;file=msdataSM/iPRG2012_nd/cpick_in/iPRG2012_nd.1389.5.3.pkl&amp;seq=VEEQEQQQQQLLK</v>
      </c>
    </row>
    <row r="1373" spans="1:95" x14ac:dyDescent="0.2">
      <c r="A1373" s="3">
        <v>3498</v>
      </c>
      <c r="B1373" s="2" t="s">
        <v>2622</v>
      </c>
      <c r="C1373" s="2" t="s">
        <v>2623</v>
      </c>
      <c r="D1373" s="3">
        <v>3171</v>
      </c>
      <c r="E1373" s="3">
        <v>3169</v>
      </c>
      <c r="F1373" s="3">
        <v>29192</v>
      </c>
      <c r="G1373" s="3">
        <v>4558</v>
      </c>
      <c r="H1373" s="3">
        <v>16.443300000000001</v>
      </c>
      <c r="I1373" s="30">
        <v>423.89632999999998</v>
      </c>
      <c r="J1373" s="30">
        <v>423.89539400000001</v>
      </c>
      <c r="K1373" s="30">
        <v>9.3999999999999997E-4</v>
      </c>
      <c r="L1373" s="3">
        <v>3</v>
      </c>
      <c r="M1373" s="3">
        <v>3</v>
      </c>
      <c r="N1373" s="10">
        <f t="shared" si="147"/>
        <v>1</v>
      </c>
      <c r="O1373" s="35">
        <v>3</v>
      </c>
      <c r="P1373" s="17"/>
      <c r="Q1373" s="40">
        <v>1269.66985</v>
      </c>
      <c r="R1373" s="40">
        <v>423.89479999999998</v>
      </c>
      <c r="S1373" s="18">
        <f t="shared" si="148"/>
        <v>3.6093861024067149</v>
      </c>
      <c r="T1373" s="18">
        <f t="shared" si="149"/>
        <v>1.4012910751324774</v>
      </c>
      <c r="U1373" s="18">
        <f t="shared" si="150"/>
        <v>0.23590758846709459</v>
      </c>
      <c r="V1373" s="30">
        <v>423.89490000000001</v>
      </c>
      <c r="W1373" s="3" t="s">
        <v>47</v>
      </c>
      <c r="X1373" s="3" t="s">
        <v>47</v>
      </c>
      <c r="Y1373" s="3" t="s">
        <v>47</v>
      </c>
      <c r="Z1373" s="3" t="s">
        <v>47</v>
      </c>
      <c r="AA1373" s="3" t="s">
        <v>47</v>
      </c>
      <c r="AB1373" s="12" t="s">
        <v>47</v>
      </c>
      <c r="AC1373" s="3" t="s">
        <v>47</v>
      </c>
      <c r="AD1373" s="3" t="s">
        <v>48</v>
      </c>
      <c r="AE1373" s="3" t="s">
        <v>47</v>
      </c>
      <c r="AF1373" s="3" t="s">
        <v>48</v>
      </c>
      <c r="AH1373" s="3" t="s">
        <v>47</v>
      </c>
      <c r="AI1373" s="3" t="s">
        <v>48</v>
      </c>
      <c r="AL1373" s="3" t="s">
        <v>48</v>
      </c>
      <c r="AM1373" s="3" t="s">
        <v>48</v>
      </c>
      <c r="AU1373" s="3">
        <v>0</v>
      </c>
      <c r="AV1373" s="3">
        <v>9</v>
      </c>
      <c r="AW1373" s="3">
        <v>1</v>
      </c>
      <c r="AX1373" s="3">
        <v>9</v>
      </c>
      <c r="AY1373" s="3">
        <v>100</v>
      </c>
      <c r="AZ1373" s="6" t="str">
        <f t="shared" si="151"/>
        <v>1390.1</v>
      </c>
      <c r="BC1373" s="12" t="s">
        <v>2624</v>
      </c>
      <c r="BJ1373" s="12">
        <f t="shared" si="152"/>
        <v>0</v>
      </c>
      <c r="BK1373" s="12">
        <f t="shared" si="153"/>
        <v>0</v>
      </c>
      <c r="CQ1373" s="3" t="str">
        <f>CONCATENATE(baseURL!$A$1,baseURL!$B$1,baseURL!$C$1,".",C1373,".",L1373,".pkl&amp;seq=",BC1373)</f>
        <v>http://proteomics.broadinstitute.org/millscripts/viewfeed.pl?side=xl&amp;cycle=1&amp;fixedMods=iaaC&amp;file=msdataSM/iPRG2012_nd/cpick_in/iPRG2012_nd.1390.1.3.pkl&amp;seq=FAAHTGATPLAGR</v>
      </c>
    </row>
    <row r="1374" spans="1:95" x14ac:dyDescent="0.2">
      <c r="A1374" s="3">
        <v>6048</v>
      </c>
      <c r="B1374" s="2" t="s">
        <v>2625</v>
      </c>
      <c r="C1374" s="2" t="s">
        <v>2626</v>
      </c>
      <c r="D1374" s="3">
        <v>3173</v>
      </c>
      <c r="E1374" s="3">
        <v>3171</v>
      </c>
      <c r="F1374" s="3">
        <v>29194</v>
      </c>
      <c r="G1374" s="3">
        <v>4560</v>
      </c>
      <c r="H1374" s="3">
        <v>16.4483</v>
      </c>
      <c r="I1374" s="30">
        <v>455.56315000000001</v>
      </c>
      <c r="J1374" s="30">
        <v>455.5618796</v>
      </c>
      <c r="K1374" s="30">
        <v>1.2700000000000001E-3</v>
      </c>
      <c r="L1374" s="3">
        <v>3</v>
      </c>
      <c r="M1374" s="3">
        <v>3</v>
      </c>
      <c r="N1374" s="10">
        <f t="shared" si="147"/>
        <v>1</v>
      </c>
      <c r="O1374" s="35">
        <v>3</v>
      </c>
      <c r="P1374" s="17"/>
      <c r="Q1374" s="40">
        <v>1364.6692399999999</v>
      </c>
      <c r="R1374" s="40">
        <v>455.56126</v>
      </c>
      <c r="S1374" s="18">
        <f t="shared" si="148"/>
        <v>4.1487285376352148</v>
      </c>
      <c r="T1374" s="18">
        <f t="shared" si="149"/>
        <v>1.3600805300985648</v>
      </c>
      <c r="U1374" s="18">
        <f t="shared" si="150"/>
        <v>0.52682267148733375</v>
      </c>
      <c r="V1374" s="30">
        <v>455.56150000000002</v>
      </c>
      <c r="W1374" s="3" t="s">
        <v>47</v>
      </c>
      <c r="X1374" s="3" t="s">
        <v>47</v>
      </c>
      <c r="Y1374" s="3" t="s">
        <v>47</v>
      </c>
      <c r="Z1374" s="3" t="s">
        <v>47</v>
      </c>
      <c r="AA1374" s="3" t="s">
        <v>47</v>
      </c>
      <c r="AB1374" s="12" t="s">
        <v>47</v>
      </c>
      <c r="AC1374" s="3" t="s">
        <v>47</v>
      </c>
      <c r="AD1374" s="3" t="s">
        <v>47</v>
      </c>
      <c r="AE1374" s="3" t="s">
        <v>47</v>
      </c>
      <c r="AF1374" s="3" t="s">
        <v>48</v>
      </c>
      <c r="AG1374" s="3" t="s">
        <v>47</v>
      </c>
      <c r="AH1374" s="3" t="s">
        <v>47</v>
      </c>
      <c r="AI1374" s="3" t="s">
        <v>47</v>
      </c>
      <c r="AL1374" s="3" t="s">
        <v>48</v>
      </c>
      <c r="AU1374" s="3">
        <v>0</v>
      </c>
      <c r="AV1374" s="3">
        <v>12</v>
      </c>
      <c r="AW1374" s="3">
        <v>1</v>
      </c>
      <c r="AX1374" s="3">
        <v>12</v>
      </c>
      <c r="AY1374" s="3">
        <v>100</v>
      </c>
      <c r="AZ1374" s="6" t="str">
        <f t="shared" si="151"/>
        <v>1390.3</v>
      </c>
      <c r="BC1374" s="12" t="s">
        <v>2627</v>
      </c>
      <c r="BJ1374" s="12">
        <f t="shared" si="152"/>
        <v>0</v>
      </c>
      <c r="BK1374" s="12">
        <f t="shared" si="153"/>
        <v>0</v>
      </c>
      <c r="CQ1374" s="3" t="str">
        <f>CONCATENATE(baseURL!$A$1,baseURL!$B$1,baseURL!$C$1,".",C1374,".",L1374,".pkl&amp;seq=",BC1374)</f>
        <v>http://proteomics.broadinstitute.org/millscripts/viewfeed.pl?side=xl&amp;cycle=1&amp;fixedMods=iaaC&amp;file=msdataSM/iPRG2012_nd/cpick_in/iPRG2012_nd.1390.3.3.pkl&amp;seq=EAGEVKDDGAFVK</v>
      </c>
    </row>
    <row r="1375" spans="1:95" x14ac:dyDescent="0.2">
      <c r="A1375" s="3">
        <v>3151</v>
      </c>
      <c r="B1375" s="2" t="s">
        <v>2628</v>
      </c>
      <c r="C1375" s="2" t="s">
        <v>2629</v>
      </c>
      <c r="D1375" s="3">
        <v>3174</v>
      </c>
      <c r="E1375" s="3">
        <v>3172</v>
      </c>
      <c r="F1375" s="3">
        <v>29195</v>
      </c>
      <c r="G1375" s="3">
        <v>4561</v>
      </c>
      <c r="H1375" s="3">
        <v>16.450800000000001</v>
      </c>
      <c r="I1375" s="30">
        <v>470.28618</v>
      </c>
      <c r="J1375" s="30">
        <v>470.28497499999997</v>
      </c>
      <c r="K1375" s="30">
        <v>1.2099999999999999E-3</v>
      </c>
      <c r="L1375" s="3">
        <v>2</v>
      </c>
      <c r="M1375" s="3">
        <v>2</v>
      </c>
      <c r="N1375" s="10">
        <f t="shared" si="147"/>
        <v>1</v>
      </c>
      <c r="O1375" s="35">
        <v>2</v>
      </c>
      <c r="P1375" s="17"/>
      <c r="Q1375" s="40">
        <v>939.56218999999999</v>
      </c>
      <c r="R1375" s="40">
        <v>470.28473000000002</v>
      </c>
      <c r="S1375" s="18">
        <f t="shared" si="148"/>
        <v>3.0832385307876797</v>
      </c>
      <c r="T1375" s="18">
        <f t="shared" si="149"/>
        <v>0.52096099303472732</v>
      </c>
      <c r="U1375" s="18">
        <f t="shared" si="150"/>
        <v>-0.27642828210229592</v>
      </c>
      <c r="V1375" s="30">
        <v>470.28460000000001</v>
      </c>
      <c r="W1375" s="3" t="s">
        <v>47</v>
      </c>
      <c r="X1375" s="3" t="s">
        <v>47</v>
      </c>
      <c r="Y1375" s="3" t="s">
        <v>47</v>
      </c>
      <c r="Z1375" s="3" t="s">
        <v>48</v>
      </c>
      <c r="AA1375" s="3" t="s">
        <v>47</v>
      </c>
      <c r="AB1375" s="12" t="s">
        <v>47</v>
      </c>
      <c r="AC1375" s="3" t="s">
        <v>47</v>
      </c>
      <c r="AE1375" s="3" t="s">
        <v>48</v>
      </c>
      <c r="AF1375" s="3" t="s">
        <v>48</v>
      </c>
      <c r="AG1375" s="3" t="s">
        <v>48</v>
      </c>
      <c r="AH1375" s="3" t="s">
        <v>48</v>
      </c>
      <c r="AK1375" s="3" t="s">
        <v>52</v>
      </c>
      <c r="AU1375" s="3">
        <v>0</v>
      </c>
      <c r="AV1375" s="3">
        <v>6</v>
      </c>
      <c r="AW1375" s="3">
        <v>1</v>
      </c>
      <c r="AX1375" s="3">
        <v>6</v>
      </c>
      <c r="AY1375" s="3">
        <v>100</v>
      </c>
      <c r="AZ1375" s="6" t="str">
        <f t="shared" si="151"/>
        <v>1390.4</v>
      </c>
      <c r="BC1375" s="12" t="s">
        <v>2630</v>
      </c>
      <c r="BJ1375" s="12">
        <f t="shared" si="152"/>
        <v>0</v>
      </c>
      <c r="BK1375" s="12">
        <f t="shared" si="153"/>
        <v>0</v>
      </c>
      <c r="CQ1375" s="3" t="str">
        <f>CONCATENATE(baseURL!$A$1,baseURL!$B$1,baseURL!$C$1,".",C1375,".",L1375,".pkl&amp;seq=",BC1375)</f>
        <v>http://proteomics.broadinstitute.org/millscripts/viewfeed.pl?side=xl&amp;cycle=1&amp;fixedMods=iaaC&amp;file=msdataSM/iPRG2012_nd/cpick_in/iPRG2012_nd.1390.4.2.pkl&amp;seq=VVGANPAALK</v>
      </c>
    </row>
    <row r="1376" spans="1:95" x14ac:dyDescent="0.2">
      <c r="A1376" s="3">
        <v>1453</v>
      </c>
      <c r="B1376" s="2" t="s">
        <v>2631</v>
      </c>
      <c r="C1376" s="2" t="s">
        <v>2632</v>
      </c>
      <c r="D1376" s="3">
        <v>3179</v>
      </c>
      <c r="E1376" s="3">
        <v>3177</v>
      </c>
      <c r="F1376" s="3">
        <v>29215</v>
      </c>
      <c r="G1376" s="3">
        <v>4567</v>
      </c>
      <c r="H1376" s="3">
        <v>16.470300000000002</v>
      </c>
      <c r="I1376" s="30">
        <v>444.26947999999999</v>
      </c>
      <c r="J1376" s="30">
        <v>444.26919429999998</v>
      </c>
      <c r="K1376" s="30">
        <v>2.9E-4</v>
      </c>
      <c r="L1376" s="3">
        <v>2</v>
      </c>
      <c r="M1376" s="3">
        <v>2</v>
      </c>
      <c r="N1376" s="10">
        <f t="shared" si="147"/>
        <v>1</v>
      </c>
      <c r="O1376" s="35">
        <v>2</v>
      </c>
      <c r="P1376" s="17"/>
      <c r="Q1376" s="40">
        <v>887.53089</v>
      </c>
      <c r="R1376" s="40">
        <v>444.26907999999997</v>
      </c>
      <c r="S1376" s="18">
        <f t="shared" si="148"/>
        <v>0.90035525320213294</v>
      </c>
      <c r="T1376" s="18">
        <f t="shared" si="149"/>
        <v>0.25727651360973858</v>
      </c>
      <c r="U1376" s="18">
        <f t="shared" si="150"/>
        <v>0.27010657603740879</v>
      </c>
      <c r="V1376" s="30">
        <v>444.26920000000001</v>
      </c>
      <c r="X1376" s="3" t="s">
        <v>47</v>
      </c>
      <c r="Y1376" s="3" t="s">
        <v>47</v>
      </c>
      <c r="Z1376" s="3" t="s">
        <v>52</v>
      </c>
      <c r="AA1376" s="3" t="s">
        <v>47</v>
      </c>
      <c r="AI1376" s="3" t="s">
        <v>52</v>
      </c>
      <c r="AK1376" s="3" t="s">
        <v>52</v>
      </c>
      <c r="AL1376" s="3" t="s">
        <v>52</v>
      </c>
      <c r="AM1376" s="3" t="s">
        <v>52</v>
      </c>
      <c r="AU1376" s="3">
        <v>0</v>
      </c>
      <c r="AV1376" s="3">
        <v>3</v>
      </c>
      <c r="AW1376" s="3">
        <v>1</v>
      </c>
      <c r="AX1376" s="3">
        <v>3</v>
      </c>
      <c r="AY1376" s="3">
        <v>100</v>
      </c>
      <c r="AZ1376" s="6" t="str">
        <f t="shared" si="151"/>
        <v>1391.3</v>
      </c>
      <c r="BC1376" s="12" t="s">
        <v>2633</v>
      </c>
      <c r="BJ1376" s="12">
        <f t="shared" si="152"/>
        <v>0</v>
      </c>
      <c r="BK1376" s="12">
        <f t="shared" si="153"/>
        <v>0</v>
      </c>
      <c r="CQ1376" s="3" t="str">
        <f>CONCATENATE(baseURL!$A$1,baseURL!$B$1,baseURL!$C$1,".",C1376,".",L1376,".pkl&amp;seq=",BC1376)</f>
        <v>http://proteomics.broadinstitute.org/millscripts/viewfeed.pl?side=xl&amp;cycle=1&amp;fixedMods=iaaC&amp;file=msdataSM/iPRG2012_nd/cpick_in/iPRG2012_nd.1391.3.2.pkl&amp;seq=GLKDVVTR</v>
      </c>
    </row>
    <row r="1377" spans="1:101" x14ac:dyDescent="0.2">
      <c r="A1377" s="3">
        <v>5166</v>
      </c>
      <c r="B1377" s="2" t="s">
        <v>2634</v>
      </c>
      <c r="C1377" s="2" t="s">
        <v>2628</v>
      </c>
      <c r="D1377" s="3">
        <v>3181</v>
      </c>
      <c r="E1377" s="3">
        <v>3179</v>
      </c>
      <c r="F1377" s="3">
        <v>29217</v>
      </c>
      <c r="G1377" s="3">
        <v>4569</v>
      </c>
      <c r="H1377" s="3">
        <v>16.474399999999999</v>
      </c>
      <c r="I1377" s="30">
        <v>526.79760999999996</v>
      </c>
      <c r="J1377" s="30">
        <v>526.79645949999997</v>
      </c>
      <c r="K1377" s="30">
        <v>1.15E-3</v>
      </c>
      <c r="L1377" s="3">
        <v>2</v>
      </c>
      <c r="M1377" s="3">
        <v>2</v>
      </c>
      <c r="N1377" s="10">
        <f t="shared" si="147"/>
        <v>1</v>
      </c>
      <c r="O1377" s="35">
        <v>2</v>
      </c>
      <c r="P1377" s="17"/>
      <c r="Q1377" s="40">
        <v>1052.5847200000001</v>
      </c>
      <c r="R1377" s="40">
        <v>526.79600000000005</v>
      </c>
      <c r="S1377" s="18">
        <f t="shared" si="148"/>
        <v>3.0562115124529798</v>
      </c>
      <c r="T1377" s="18">
        <f t="shared" si="149"/>
        <v>0.87225415515664306</v>
      </c>
      <c r="U1377" s="18">
        <f t="shared" si="150"/>
        <v>0.18982680197818119</v>
      </c>
      <c r="V1377" s="30">
        <v>526.79610000000002</v>
      </c>
      <c r="W1377" s="3" t="s">
        <v>47</v>
      </c>
      <c r="X1377" s="3" t="s">
        <v>47</v>
      </c>
      <c r="Y1377" s="3" t="s">
        <v>47</v>
      </c>
      <c r="Z1377" s="3" t="s">
        <v>47</v>
      </c>
      <c r="AA1377" s="3" t="s">
        <v>47</v>
      </c>
      <c r="AB1377" s="12" t="s">
        <v>47</v>
      </c>
      <c r="AC1377" s="3" t="s">
        <v>47</v>
      </c>
      <c r="AD1377" s="3" t="s">
        <v>47</v>
      </c>
      <c r="AE1377" s="3" t="s">
        <v>47</v>
      </c>
      <c r="AF1377" s="3" t="s">
        <v>47</v>
      </c>
      <c r="AG1377" s="3" t="s">
        <v>47</v>
      </c>
      <c r="AH1377" s="3" t="s">
        <v>47</v>
      </c>
      <c r="AI1377" s="3" t="s">
        <v>47</v>
      </c>
      <c r="AJ1377" s="3" t="s">
        <v>47</v>
      </c>
      <c r="AK1377" s="3" t="s">
        <v>47</v>
      </c>
      <c r="AL1377" s="3" t="s">
        <v>47</v>
      </c>
      <c r="AM1377" s="3" t="s">
        <v>47</v>
      </c>
      <c r="AN1377" s="3" t="s">
        <v>47</v>
      </c>
      <c r="AU1377" s="3">
        <v>0</v>
      </c>
      <c r="AV1377" s="3">
        <v>18</v>
      </c>
      <c r="AW1377" s="3">
        <v>1</v>
      </c>
      <c r="AX1377" s="3">
        <v>18</v>
      </c>
      <c r="AY1377" s="3">
        <v>100</v>
      </c>
      <c r="AZ1377" s="6" t="str">
        <f t="shared" si="151"/>
        <v>1391.5</v>
      </c>
      <c r="BC1377" s="12" t="s">
        <v>2635</v>
      </c>
      <c r="BJ1377" s="12">
        <f t="shared" si="152"/>
        <v>0</v>
      </c>
      <c r="BK1377" s="12">
        <f t="shared" si="153"/>
        <v>0</v>
      </c>
      <c r="CQ1377" s="3" t="str">
        <f>CONCATENATE(baseURL!$A$1,baseURL!$B$1,baseURL!$C$1,".",C1377,".",L1377,".pkl&amp;seq=",BC1377)</f>
        <v>http://proteomics.broadinstitute.org/millscripts/viewfeed.pl?side=xl&amp;cycle=1&amp;fixedMods=iaaC&amp;file=msdataSM/iPRG2012_nd/cpick_in/iPRG2012_nd.1391.5.2.pkl&amp;seq=TALVHDGLAR</v>
      </c>
    </row>
    <row r="1378" spans="1:101" x14ac:dyDescent="0.2">
      <c r="A1378" s="3">
        <v>3402</v>
      </c>
      <c r="B1378" s="2" t="s">
        <v>2636</v>
      </c>
      <c r="C1378" s="2" t="s">
        <v>2637</v>
      </c>
      <c r="D1378" s="3">
        <v>3183</v>
      </c>
      <c r="E1378" s="3">
        <v>3181</v>
      </c>
      <c r="F1378" s="3">
        <v>29219</v>
      </c>
      <c r="G1378" s="3">
        <v>4571</v>
      </c>
      <c r="H1378" s="3">
        <v>16.479399999999998</v>
      </c>
      <c r="I1378" s="30">
        <v>628.32254</v>
      </c>
      <c r="J1378" s="30">
        <v>628.32610609999995</v>
      </c>
      <c r="K1378" s="30">
        <v>-3.5699999999999998E-3</v>
      </c>
      <c r="L1378" s="3">
        <v>2</v>
      </c>
      <c r="M1378" s="3">
        <v>2</v>
      </c>
      <c r="N1378" s="10">
        <f t="shared" si="147"/>
        <v>1</v>
      </c>
      <c r="O1378" s="35">
        <v>2</v>
      </c>
      <c r="P1378" s="17"/>
      <c r="Q1378" s="40">
        <v>1255.6429599999999</v>
      </c>
      <c r="R1378" s="40">
        <v>628.32511999999997</v>
      </c>
      <c r="S1378" s="18">
        <f t="shared" si="148"/>
        <v>-4.1061544697851264</v>
      </c>
      <c r="T1378" s="18">
        <f t="shared" si="149"/>
        <v>1.569410435122093</v>
      </c>
      <c r="U1378" s="18">
        <f t="shared" si="150"/>
        <v>1.7188553594701836</v>
      </c>
      <c r="V1378" s="30">
        <v>628.32619999999997</v>
      </c>
      <c r="W1378" s="3" t="s">
        <v>47</v>
      </c>
      <c r="X1378" s="3" t="s">
        <v>47</v>
      </c>
      <c r="Y1378" s="3" t="s">
        <v>47</v>
      </c>
      <c r="Z1378" s="3" t="s">
        <v>47</v>
      </c>
      <c r="AA1378" s="3" t="s">
        <v>47</v>
      </c>
      <c r="AB1378" s="12" t="s">
        <v>47</v>
      </c>
      <c r="AC1378" s="3" t="s">
        <v>47</v>
      </c>
      <c r="AE1378" s="3" t="s">
        <v>48</v>
      </c>
      <c r="AF1378" s="3" t="s">
        <v>47</v>
      </c>
      <c r="AG1378" s="3" t="s">
        <v>47</v>
      </c>
      <c r="AH1378" s="3" t="s">
        <v>47</v>
      </c>
      <c r="AI1378" s="3" t="s">
        <v>47</v>
      </c>
      <c r="AK1378" s="3" t="s">
        <v>48</v>
      </c>
      <c r="AL1378" s="3" t="s">
        <v>47</v>
      </c>
      <c r="AM1378" s="3" t="s">
        <v>47</v>
      </c>
      <c r="AN1378" s="3" t="s">
        <v>47</v>
      </c>
      <c r="AU1378" s="3">
        <v>0</v>
      </c>
      <c r="AV1378" s="3">
        <v>14</v>
      </c>
      <c r="AW1378" s="3">
        <v>1</v>
      </c>
      <c r="AX1378" s="3">
        <v>14</v>
      </c>
      <c r="AY1378" s="3">
        <v>100</v>
      </c>
      <c r="AZ1378" s="6" t="str">
        <f t="shared" si="151"/>
        <v>1391.7</v>
      </c>
      <c r="BC1378" s="12" t="s">
        <v>2638</v>
      </c>
      <c r="BJ1378" s="12">
        <f t="shared" si="152"/>
        <v>0</v>
      </c>
      <c r="BK1378" s="12">
        <f t="shared" si="153"/>
        <v>0</v>
      </c>
      <c r="CQ1378" s="3" t="str">
        <f>CONCATENATE(baseURL!$A$1,baseURL!$B$1,baseURL!$C$1,".",C1378,".",L1378,".pkl&amp;seq=",BC1378)</f>
        <v>http://proteomics.broadinstitute.org/millscripts/viewfeed.pl?side=xl&amp;cycle=1&amp;fixedMods=iaaC&amp;file=msdataSM/iPRG2012_nd/cpick_in/iPRG2012_nd.1391.7.2.pkl&amp;seq=KAYFTAPSSQR</v>
      </c>
      <c r="CV1378" s="7"/>
      <c r="CW1378" s="7"/>
    </row>
    <row r="1379" spans="1:101" x14ac:dyDescent="0.2">
      <c r="A1379" s="3">
        <v>1339</v>
      </c>
      <c r="B1379" s="2" t="s">
        <v>2639</v>
      </c>
      <c r="C1379" s="2" t="s">
        <v>2640</v>
      </c>
      <c r="D1379" s="3">
        <v>3194</v>
      </c>
      <c r="E1379" s="3">
        <v>3192</v>
      </c>
      <c r="F1379" s="3">
        <v>29243</v>
      </c>
      <c r="G1379" s="3">
        <v>4583</v>
      </c>
      <c r="H1379" s="3">
        <v>16.506399999999999</v>
      </c>
      <c r="I1379" s="30">
        <v>607.84541999999999</v>
      </c>
      <c r="J1379" s="30">
        <v>607.84514049999996</v>
      </c>
      <c r="K1379" s="30">
        <v>2.7999999999999998E-4</v>
      </c>
      <c r="L1379" s="3">
        <v>2</v>
      </c>
      <c r="M1379" s="3">
        <v>2</v>
      </c>
      <c r="N1379" s="10">
        <f t="shared" si="147"/>
        <v>1</v>
      </c>
      <c r="O1379" s="35">
        <v>2</v>
      </c>
      <c r="P1379" s="17"/>
      <c r="Q1379" s="40">
        <v>1214.68516</v>
      </c>
      <c r="R1379" s="40">
        <v>607.84622000000002</v>
      </c>
      <c r="S1379" s="18">
        <f t="shared" si="148"/>
        <v>-1.3161223574386252</v>
      </c>
      <c r="T1379" s="18">
        <f t="shared" si="149"/>
        <v>-1.7759426061082555</v>
      </c>
      <c r="U1379" s="18">
        <f t="shared" si="150"/>
        <v>-3.8167548365346069</v>
      </c>
      <c r="V1379" s="30">
        <v>607.84389999999996</v>
      </c>
      <c r="X1379" s="3" t="s">
        <v>47</v>
      </c>
      <c r="Y1379" s="3" t="s">
        <v>47</v>
      </c>
      <c r="Z1379" s="3" t="s">
        <v>47</v>
      </c>
      <c r="AA1379" s="3" t="s">
        <v>47</v>
      </c>
      <c r="AD1379" s="3" t="s">
        <v>47</v>
      </c>
      <c r="AE1379" s="3" t="s">
        <v>48</v>
      </c>
      <c r="AF1379" s="3" t="s">
        <v>47</v>
      </c>
      <c r="AH1379" s="3" t="s">
        <v>47</v>
      </c>
      <c r="AI1379" s="3" t="s">
        <v>48</v>
      </c>
      <c r="AL1379" s="3" t="s">
        <v>48</v>
      </c>
      <c r="AP1379" s="3" t="s">
        <v>52</v>
      </c>
      <c r="AU1379" s="3">
        <v>0</v>
      </c>
      <c r="AV1379" s="3">
        <v>7</v>
      </c>
      <c r="AW1379" s="3">
        <v>1</v>
      </c>
      <c r="AX1379" s="3">
        <v>7</v>
      </c>
      <c r="AY1379" s="3">
        <v>100</v>
      </c>
      <c r="AZ1379" s="6" t="str">
        <f t="shared" si="151"/>
        <v>1392.10</v>
      </c>
      <c r="BC1379" s="12" t="s">
        <v>2579</v>
      </c>
      <c r="BJ1379" s="12">
        <f t="shared" si="152"/>
        <v>0</v>
      </c>
      <c r="BK1379" s="12">
        <f t="shared" si="153"/>
        <v>0</v>
      </c>
      <c r="CQ1379" s="3" t="str">
        <f>CONCATENATE(baseURL!$A$1,baseURL!$B$1,baseURL!$C$1,".",C1379,".",L1379,".pkl&amp;seq=",BC1379)</f>
        <v>http://proteomics.broadinstitute.org/millscripts/viewfeed.pl?side=xl&amp;cycle=1&amp;fixedMods=iaaC&amp;file=msdataSM/iPRG2012_nd/cpick_in/iPRG2012_nd.1392.10.2.pkl&amp;seq=AGLLSAAKAGEAR</v>
      </c>
    </row>
    <row r="1380" spans="1:101" x14ac:dyDescent="0.2">
      <c r="A1380" s="3">
        <v>2223</v>
      </c>
      <c r="B1380" s="2" t="s">
        <v>2641</v>
      </c>
      <c r="C1380" s="2" t="s">
        <v>2642</v>
      </c>
      <c r="D1380" s="3">
        <v>3189</v>
      </c>
      <c r="E1380" s="3">
        <v>3187</v>
      </c>
      <c r="F1380" s="3">
        <v>29238</v>
      </c>
      <c r="G1380" s="3">
        <v>4578</v>
      </c>
      <c r="H1380" s="3">
        <v>16.498100000000001</v>
      </c>
      <c r="I1380" s="30">
        <v>457.80712</v>
      </c>
      <c r="J1380" s="30">
        <v>457.80569860000003</v>
      </c>
      <c r="K1380" s="30">
        <v>1.42E-3</v>
      </c>
      <c r="L1380" s="3">
        <v>2</v>
      </c>
      <c r="M1380" s="3">
        <v>2</v>
      </c>
      <c r="N1380" s="10">
        <f t="shared" si="147"/>
        <v>1</v>
      </c>
      <c r="O1380" s="35">
        <v>2</v>
      </c>
      <c r="P1380" s="17"/>
      <c r="Q1380" s="40">
        <v>914.60333000000003</v>
      </c>
      <c r="R1380" s="40">
        <v>457.80529999999999</v>
      </c>
      <c r="S1380" s="18">
        <f t="shared" si="148"/>
        <v>3.9754891435491433</v>
      </c>
      <c r="T1380" s="18">
        <f t="shared" si="149"/>
        <v>0.87067580921311016</v>
      </c>
      <c r="U1380" s="18">
        <f t="shared" si="150"/>
        <v>0.87373387772766853</v>
      </c>
      <c r="V1380" s="30">
        <v>457.8057</v>
      </c>
      <c r="Z1380" s="3" t="s">
        <v>47</v>
      </c>
      <c r="AA1380" s="3" t="s">
        <v>47</v>
      </c>
      <c r="AE1380" s="3" t="s">
        <v>48</v>
      </c>
      <c r="AF1380" s="3" t="s">
        <v>47</v>
      </c>
      <c r="AG1380" s="3" t="s">
        <v>47</v>
      </c>
      <c r="AH1380" s="3" t="s">
        <v>48</v>
      </c>
      <c r="AI1380" s="3" t="s">
        <v>52</v>
      </c>
      <c r="AL1380" s="3" t="s">
        <v>48</v>
      </c>
      <c r="AU1380" s="3">
        <v>0</v>
      </c>
      <c r="AV1380" s="3">
        <v>4</v>
      </c>
      <c r="AW1380" s="3">
        <v>1</v>
      </c>
      <c r="AX1380" s="3">
        <v>4</v>
      </c>
      <c r="AY1380" s="3">
        <v>100</v>
      </c>
      <c r="AZ1380" s="6" t="str">
        <f t="shared" si="151"/>
        <v>1392.5</v>
      </c>
      <c r="BC1380" s="12" t="s">
        <v>2643</v>
      </c>
      <c r="BJ1380" s="12">
        <f t="shared" si="152"/>
        <v>0</v>
      </c>
      <c r="BK1380" s="12">
        <f t="shared" si="153"/>
        <v>0</v>
      </c>
      <c r="CQ1380" s="3" t="str">
        <f>CONCATENATE(baseURL!$A$1,baseURL!$B$1,baseURL!$C$1,".",C1380,".",L1380,".pkl&amp;seq=",BC1380)</f>
        <v>http://proteomics.broadinstitute.org/millscripts/viewfeed.pl?side=xl&amp;cycle=1&amp;fixedMods=iaaC&amp;file=msdataSM/iPRG2012_nd/cpick_in/iPRG2012_nd.1392.5.2.pkl&amp;seq=LATLKQLK</v>
      </c>
    </row>
    <row r="1381" spans="1:101" x14ac:dyDescent="0.2">
      <c r="A1381" s="3">
        <v>3369</v>
      </c>
      <c r="B1381" s="2" t="s">
        <v>2644</v>
      </c>
      <c r="C1381" s="2" t="s">
        <v>2645</v>
      </c>
      <c r="D1381" s="3">
        <v>3191</v>
      </c>
      <c r="E1381" s="3">
        <v>3189</v>
      </c>
      <c r="F1381" s="3">
        <v>29240</v>
      </c>
      <c r="G1381" s="3">
        <v>4580</v>
      </c>
      <c r="H1381" s="3">
        <v>16.5014</v>
      </c>
      <c r="I1381" s="30">
        <v>506.31988999999999</v>
      </c>
      <c r="J1381" s="30">
        <v>506.31931980000002</v>
      </c>
      <c r="K1381" s="30">
        <v>5.6999999999999998E-4</v>
      </c>
      <c r="L1381" s="3">
        <v>2</v>
      </c>
      <c r="M1381" s="3">
        <v>2</v>
      </c>
      <c r="N1381" s="10">
        <f t="shared" si="147"/>
        <v>1</v>
      </c>
      <c r="O1381" s="35">
        <v>2</v>
      </c>
      <c r="P1381" s="17"/>
      <c r="Q1381" s="40">
        <v>1011.63094</v>
      </c>
      <c r="R1381" s="40">
        <v>506.31911000000002</v>
      </c>
      <c r="S1381" s="18">
        <f t="shared" si="148"/>
        <v>1.5405304373428954</v>
      </c>
      <c r="T1381" s="18">
        <f t="shared" si="149"/>
        <v>0.41436318687095447</v>
      </c>
      <c r="U1381" s="18">
        <f t="shared" si="150"/>
        <v>-1.9750390285675462E-2</v>
      </c>
      <c r="V1381" s="30">
        <v>506.31909999999999</v>
      </c>
      <c r="W1381" s="3" t="s">
        <v>47</v>
      </c>
      <c r="X1381" s="3" t="s">
        <v>47</v>
      </c>
      <c r="Y1381" s="3" t="s">
        <v>47</v>
      </c>
      <c r="Z1381" s="3" t="s">
        <v>47</v>
      </c>
      <c r="AA1381" s="3" t="s">
        <v>47</v>
      </c>
      <c r="AB1381" s="12" t="s">
        <v>47</v>
      </c>
      <c r="AC1381" s="3" t="s">
        <v>48</v>
      </c>
      <c r="AE1381" s="3" t="s">
        <v>47</v>
      </c>
      <c r="AF1381" s="3" t="s">
        <v>48</v>
      </c>
      <c r="AG1381" s="3" t="s">
        <v>48</v>
      </c>
      <c r="AH1381" s="3" t="s">
        <v>47</v>
      </c>
      <c r="AL1381" s="3" t="s">
        <v>48</v>
      </c>
      <c r="AM1381" s="3" t="s">
        <v>47</v>
      </c>
      <c r="AN1381" s="3" t="s">
        <v>47</v>
      </c>
      <c r="AU1381" s="3">
        <v>0</v>
      </c>
      <c r="AV1381" s="3">
        <v>10</v>
      </c>
      <c r="AW1381" s="3">
        <v>1</v>
      </c>
      <c r="AX1381" s="3">
        <v>10</v>
      </c>
      <c r="AY1381" s="3">
        <v>100</v>
      </c>
      <c r="AZ1381" s="6" t="str">
        <f t="shared" si="151"/>
        <v>1392.7</v>
      </c>
      <c r="BC1381" s="12" t="s">
        <v>2646</v>
      </c>
      <c r="BJ1381" s="12">
        <f t="shared" si="152"/>
        <v>0</v>
      </c>
      <c r="BK1381" s="12">
        <f t="shared" si="153"/>
        <v>0</v>
      </c>
      <c r="CQ1381" s="3" t="str">
        <f>CONCATENATE(baseURL!$A$1,baseURL!$B$1,baseURL!$C$1,".",C1381,".",L1381,".pkl&amp;seq=",BC1381)</f>
        <v>http://proteomics.broadinstitute.org/millscripts/viewfeed.pl?side=xl&amp;cycle=1&amp;fixedMods=iaaC&amp;file=msdataSM/iPRG2012_nd/cpick_in/iPRG2012_nd.1392.7.2.pkl&amp;seq=LKTLVQGPR</v>
      </c>
    </row>
    <row r="1382" spans="1:101" x14ac:dyDescent="0.2">
      <c r="A1382" s="3">
        <v>3121</v>
      </c>
      <c r="B1382" s="2" t="s">
        <v>2649</v>
      </c>
      <c r="C1382" s="2" t="s">
        <v>2650</v>
      </c>
      <c r="D1382" s="3">
        <v>3197</v>
      </c>
      <c r="E1382" s="3">
        <v>3195</v>
      </c>
      <c r="F1382" s="3">
        <v>29257</v>
      </c>
      <c r="G1382" s="3">
        <v>4587</v>
      </c>
      <c r="H1382" s="3">
        <v>16.518899999999999</v>
      </c>
      <c r="I1382" s="30">
        <v>447.73525000000001</v>
      </c>
      <c r="J1382" s="30">
        <v>447.7345254</v>
      </c>
      <c r="K1382" s="30">
        <v>7.2000000000000005E-4</v>
      </c>
      <c r="L1382" s="3">
        <v>2</v>
      </c>
      <c r="M1382" s="3">
        <v>2</v>
      </c>
      <c r="N1382" s="10">
        <f t="shared" si="147"/>
        <v>1</v>
      </c>
      <c r="O1382" s="35">
        <v>2</v>
      </c>
      <c r="P1382" s="17"/>
      <c r="Q1382" s="40">
        <v>894.46142999999995</v>
      </c>
      <c r="R1382" s="40">
        <v>447.73435000000001</v>
      </c>
      <c r="S1382" s="18">
        <f t="shared" si="148"/>
        <v>2.0101205100780297</v>
      </c>
      <c r="T1382" s="18">
        <f t="shared" si="149"/>
        <v>0.3917501527170465</v>
      </c>
      <c r="U1382" s="18">
        <f t="shared" si="150"/>
        <v>-0.55836680834090191</v>
      </c>
      <c r="V1382" s="30">
        <v>447.73410000000001</v>
      </c>
      <c r="W1382" s="3" t="s">
        <v>47</v>
      </c>
      <c r="X1382" s="3" t="s">
        <v>47</v>
      </c>
      <c r="Y1382" s="3" t="s">
        <v>48</v>
      </c>
      <c r="Z1382" s="3" t="s">
        <v>47</v>
      </c>
      <c r="AA1382" s="3" t="s">
        <v>47</v>
      </c>
      <c r="AB1382" s="12" t="s">
        <v>48</v>
      </c>
      <c r="AC1382" s="3" t="s">
        <v>47</v>
      </c>
      <c r="AD1382" s="3" t="s">
        <v>47</v>
      </c>
      <c r="AF1382" s="3" t="s">
        <v>47</v>
      </c>
      <c r="AH1382" s="3" t="s">
        <v>47</v>
      </c>
      <c r="AK1382" s="3" t="s">
        <v>52</v>
      </c>
      <c r="AL1382" s="3" t="s">
        <v>48</v>
      </c>
      <c r="AM1382" s="3" t="s">
        <v>47</v>
      </c>
      <c r="AU1382" s="3">
        <v>0</v>
      </c>
      <c r="AV1382" s="3">
        <v>9</v>
      </c>
      <c r="AW1382" s="3">
        <v>1</v>
      </c>
      <c r="AX1382" s="3">
        <v>9</v>
      </c>
      <c r="AY1382" s="3">
        <v>100</v>
      </c>
      <c r="AZ1382" s="6" t="str">
        <f t="shared" si="151"/>
        <v>1393.3</v>
      </c>
      <c r="BC1382" s="12" t="s">
        <v>2651</v>
      </c>
      <c r="BJ1382" s="12">
        <f t="shared" si="152"/>
        <v>0</v>
      </c>
      <c r="BK1382" s="12">
        <f t="shared" si="153"/>
        <v>0</v>
      </c>
      <c r="CQ1382" s="3" t="str">
        <f>CONCATENATE(baseURL!$A$1,baseURL!$B$1,baseURL!$C$1,".",C1382,".",L1382,".pkl&amp;seq=",BC1382)</f>
        <v>http://proteomics.broadinstitute.org/millscripts/viewfeed.pl?side=xl&amp;cycle=1&amp;fixedMods=iaaC&amp;file=msdataSM/iPRG2012_nd/cpick_in/iPRG2012_nd.1393.3.2.pkl&amp;seq=FAVRDMR</v>
      </c>
    </row>
    <row r="1383" spans="1:101" x14ac:dyDescent="0.2">
      <c r="A1383" s="3">
        <v>4759</v>
      </c>
      <c r="B1383" s="2" t="s">
        <v>2652</v>
      </c>
      <c r="C1383" s="2" t="s">
        <v>2653</v>
      </c>
      <c r="D1383" s="3">
        <v>3199</v>
      </c>
      <c r="E1383" s="3">
        <v>3197</v>
      </c>
      <c r="F1383" s="3">
        <v>29259</v>
      </c>
      <c r="G1383" s="3">
        <v>4589</v>
      </c>
      <c r="H1383" s="3">
        <v>16.522300000000001</v>
      </c>
      <c r="I1383" s="30">
        <v>474.25308000000001</v>
      </c>
      <c r="J1383" s="30">
        <v>474.2525827</v>
      </c>
      <c r="K1383" s="30">
        <v>5.0000000000000001E-4</v>
      </c>
      <c r="L1383" s="3">
        <v>2</v>
      </c>
      <c r="M1383" s="3">
        <v>2</v>
      </c>
      <c r="N1383" s="10">
        <f t="shared" si="147"/>
        <v>1</v>
      </c>
      <c r="O1383" s="35">
        <v>2</v>
      </c>
      <c r="P1383" s="17"/>
      <c r="Q1383" s="40">
        <v>947.49788000000001</v>
      </c>
      <c r="R1383" s="40">
        <v>474.25258000000002</v>
      </c>
      <c r="S1383" s="18">
        <f t="shared" si="148"/>
        <v>1.0542905217050724</v>
      </c>
      <c r="T1383" s="18">
        <f t="shared" si="149"/>
        <v>5.6931687789963555E-3</v>
      </c>
      <c r="U1383" s="18">
        <f t="shared" si="150"/>
        <v>-1.0121189009423452</v>
      </c>
      <c r="V1383" s="30">
        <v>474.25209999999998</v>
      </c>
      <c r="W1383" s="3" t="s">
        <v>47</v>
      </c>
      <c r="X1383" s="3" t="s">
        <v>47</v>
      </c>
      <c r="Y1383" s="3" t="s">
        <v>47</v>
      </c>
      <c r="Z1383" s="3" t="s">
        <v>47</v>
      </c>
      <c r="AA1383" s="3" t="s">
        <v>47</v>
      </c>
      <c r="AB1383" s="12" t="s">
        <v>47</v>
      </c>
      <c r="AC1383" s="3" t="s">
        <v>47</v>
      </c>
      <c r="AD1383" s="3" t="s">
        <v>47</v>
      </c>
      <c r="AE1383" s="3" t="s">
        <v>47</v>
      </c>
      <c r="AF1383" s="3" t="s">
        <v>47</v>
      </c>
      <c r="AG1383" s="3" t="s">
        <v>47</v>
      </c>
      <c r="AH1383" s="3" t="s">
        <v>47</v>
      </c>
      <c r="AI1383" s="3" t="s">
        <v>48</v>
      </c>
      <c r="AJ1383" s="3" t="s">
        <v>47</v>
      </c>
      <c r="AK1383" s="3" t="s">
        <v>47</v>
      </c>
      <c r="AL1383" s="3" t="s">
        <v>47</v>
      </c>
      <c r="AM1383" s="3" t="s">
        <v>47</v>
      </c>
      <c r="AN1383" s="3" t="s">
        <v>47</v>
      </c>
      <c r="AU1383" s="3">
        <v>0</v>
      </c>
      <c r="AV1383" s="3">
        <v>17</v>
      </c>
      <c r="AW1383" s="3">
        <v>1</v>
      </c>
      <c r="AX1383" s="3">
        <v>17</v>
      </c>
      <c r="AY1383" s="3">
        <v>100</v>
      </c>
      <c r="AZ1383" s="6" t="str">
        <f t="shared" si="151"/>
        <v>1393.5</v>
      </c>
      <c r="BC1383" s="12" t="s">
        <v>2613</v>
      </c>
      <c r="BJ1383" s="12">
        <f t="shared" si="152"/>
        <v>0</v>
      </c>
      <c r="BK1383" s="12">
        <f t="shared" si="153"/>
        <v>0</v>
      </c>
      <c r="CQ1383" s="3" t="str">
        <f>CONCATENATE(baseURL!$A$1,baseURL!$B$1,baseURL!$C$1,".",C1383,".",L1383,".pkl&amp;seq=",BC1383)</f>
        <v>http://proteomics.broadinstitute.org/millscripts/viewfeed.pl?side=xl&amp;cycle=1&amp;fixedMods=iaaC&amp;file=msdataSM/iPRG2012_nd/cpick_in/iPRG2012_nd.1393.5.2.pkl&amp;seq=VTDGVMVAR</v>
      </c>
    </row>
    <row r="1384" spans="1:101" x14ac:dyDescent="0.2">
      <c r="A1384" s="3">
        <v>2768</v>
      </c>
      <c r="B1384" s="2" t="s">
        <v>2654</v>
      </c>
      <c r="C1384" s="2" t="s">
        <v>2641</v>
      </c>
      <c r="D1384" s="3">
        <v>3200</v>
      </c>
      <c r="E1384" s="3">
        <v>3198</v>
      </c>
      <c r="F1384" s="3">
        <v>29260</v>
      </c>
      <c r="G1384" s="3">
        <v>4590</v>
      </c>
      <c r="H1384" s="3">
        <v>16.523900000000001</v>
      </c>
      <c r="I1384" s="30">
        <v>479.78800000000001</v>
      </c>
      <c r="J1384" s="30">
        <v>479.78777700000001</v>
      </c>
      <c r="K1384" s="30">
        <v>2.2000000000000001E-4</v>
      </c>
      <c r="L1384" s="3">
        <v>2</v>
      </c>
      <c r="M1384" s="3">
        <v>2</v>
      </c>
      <c r="N1384" s="10">
        <f t="shared" si="147"/>
        <v>1</v>
      </c>
      <c r="O1384" s="35">
        <v>2</v>
      </c>
      <c r="P1384" s="17"/>
      <c r="Q1384" s="40">
        <v>958.56800999999996</v>
      </c>
      <c r="R1384" s="40">
        <v>479.78764000000001</v>
      </c>
      <c r="S1384" s="18">
        <f t="shared" si="148"/>
        <v>0.75033195936556862</v>
      </c>
      <c r="T1384" s="18">
        <f t="shared" si="149"/>
        <v>0.28554299563692126</v>
      </c>
      <c r="U1384" s="18">
        <f t="shared" si="150"/>
        <v>-8.3370217733613444E-2</v>
      </c>
      <c r="V1384" s="30">
        <v>479.7876</v>
      </c>
      <c r="W1384" s="3" t="s">
        <v>47</v>
      </c>
      <c r="Z1384" s="3" t="s">
        <v>47</v>
      </c>
      <c r="AB1384" s="12" t="s">
        <v>48</v>
      </c>
      <c r="AC1384" s="3" t="s">
        <v>47</v>
      </c>
      <c r="AD1384" s="3" t="s">
        <v>47</v>
      </c>
      <c r="AF1384" s="3" t="s">
        <v>47</v>
      </c>
      <c r="AG1384" s="3" t="s">
        <v>47</v>
      </c>
      <c r="AH1384" s="3" t="s">
        <v>47</v>
      </c>
      <c r="AI1384" s="3" t="s">
        <v>52</v>
      </c>
      <c r="AL1384" s="3" t="s">
        <v>48</v>
      </c>
      <c r="AU1384" s="3">
        <v>0</v>
      </c>
      <c r="AV1384" s="3">
        <v>7</v>
      </c>
      <c r="AW1384" s="3">
        <v>1</v>
      </c>
      <c r="AX1384" s="3">
        <v>7</v>
      </c>
      <c r="AY1384" s="3">
        <v>100</v>
      </c>
      <c r="AZ1384" s="6" t="str">
        <f t="shared" si="151"/>
        <v>1393.6</v>
      </c>
      <c r="BC1384" s="12" t="s">
        <v>2589</v>
      </c>
      <c r="BJ1384" s="12">
        <f t="shared" si="152"/>
        <v>0</v>
      </c>
      <c r="BK1384" s="12">
        <f t="shared" si="153"/>
        <v>0</v>
      </c>
      <c r="CQ1384" s="3" t="str">
        <f>CONCATENATE(baseURL!$A$1,baseURL!$B$1,baseURL!$C$1,".",C1384,".",L1384,".pkl&amp;seq=",BC1384)</f>
        <v>http://proteomics.broadinstitute.org/millscripts/viewfeed.pl?side=xl&amp;cycle=1&amp;fixedMods=iaaC&amp;file=msdataSM/iPRG2012_nd/cpick_in/iPRG2012_nd.1393.6.2.pkl&amp;seq=AGLKDVVTR</v>
      </c>
    </row>
    <row r="1385" spans="1:101" x14ac:dyDescent="0.2">
      <c r="A1385" s="3">
        <v>2516</v>
      </c>
      <c r="B1385" s="2" t="s">
        <v>2647</v>
      </c>
      <c r="C1385" s="2" t="s">
        <v>2648</v>
      </c>
      <c r="D1385" s="3">
        <v>3203</v>
      </c>
      <c r="E1385" s="3">
        <v>3201</v>
      </c>
      <c r="F1385" s="3">
        <v>29263</v>
      </c>
      <c r="G1385" s="3">
        <v>4593</v>
      </c>
      <c r="H1385" s="3">
        <v>16.5306</v>
      </c>
      <c r="I1385" s="30">
        <v>682.35667999999998</v>
      </c>
      <c r="J1385" s="30">
        <v>682.83804569999995</v>
      </c>
      <c r="K1385" s="30">
        <v>-0.48137000000000002</v>
      </c>
      <c r="L1385" s="3">
        <v>0</v>
      </c>
      <c r="M1385" s="3">
        <v>2</v>
      </c>
      <c r="N1385" s="10">
        <f t="shared" si="147"/>
        <v>1</v>
      </c>
      <c r="O1385" s="35">
        <v>2</v>
      </c>
      <c r="P1385" s="17"/>
      <c r="Q1385" s="40">
        <v>1364.6692399999999</v>
      </c>
      <c r="R1385" s="40">
        <v>682.83825999999999</v>
      </c>
      <c r="S1385" s="18">
        <f t="shared" si="148"/>
        <v>-705.26218024164041</v>
      </c>
      <c r="T1385" s="18">
        <f t="shared" si="149"/>
        <v>-0.31383713038977545</v>
      </c>
      <c r="U1385" s="18">
        <f t="shared" si="150"/>
        <v>-0.23431610281635265</v>
      </c>
      <c r="V1385" s="30">
        <v>682.83810000000005</v>
      </c>
      <c r="W1385" s="3" t="s">
        <v>47</v>
      </c>
      <c r="Z1385" s="3" t="s">
        <v>47</v>
      </c>
      <c r="AA1385" s="3" t="s">
        <v>47</v>
      </c>
      <c r="AB1385" s="12" t="s">
        <v>47</v>
      </c>
      <c r="AC1385" s="3" t="s">
        <v>47</v>
      </c>
      <c r="AE1385" s="3" t="s">
        <v>48</v>
      </c>
      <c r="AF1385" s="3" t="s">
        <v>47</v>
      </c>
      <c r="AG1385" s="3" t="s">
        <v>52</v>
      </c>
      <c r="AH1385" s="3" t="s">
        <v>47</v>
      </c>
      <c r="AI1385" s="3" t="s">
        <v>47</v>
      </c>
      <c r="AK1385" s="3" t="s">
        <v>48</v>
      </c>
      <c r="AL1385" s="3" t="s">
        <v>47</v>
      </c>
      <c r="AM1385" s="3" t="s">
        <v>52</v>
      </c>
      <c r="AU1385" s="3">
        <v>0</v>
      </c>
      <c r="AV1385" s="3">
        <v>9</v>
      </c>
      <c r="AW1385" s="3">
        <v>1</v>
      </c>
      <c r="AX1385" s="3">
        <v>9</v>
      </c>
      <c r="AY1385" s="3">
        <v>100</v>
      </c>
      <c r="AZ1385" s="6" t="str">
        <f t="shared" si="151"/>
        <v>1393.9</v>
      </c>
      <c r="BC1385" s="12" t="s">
        <v>2627</v>
      </c>
      <c r="BJ1385" s="12">
        <f t="shared" si="152"/>
        <v>0</v>
      </c>
      <c r="BK1385" s="12">
        <f t="shared" si="153"/>
        <v>0</v>
      </c>
      <c r="CQ1385" s="3" t="str">
        <f>CONCATENATE(baseURL!$A$1,baseURL!$B$1,baseURL!$C$1,".",C1385,".",L1385,".pkl&amp;seq=",BC1385)</f>
        <v>http://proteomics.broadinstitute.org/millscripts/viewfeed.pl?side=xl&amp;cycle=1&amp;fixedMods=iaaC&amp;file=msdataSM/iPRG2012_nd/cpick_in/iPRG2012_nd.1393.9.0.pkl&amp;seq=EAGEVKDDGAFVK</v>
      </c>
    </row>
    <row r="1386" spans="1:101" x14ac:dyDescent="0.2">
      <c r="A1386" s="3">
        <v>5964</v>
      </c>
      <c r="B1386" s="2" t="s">
        <v>2655</v>
      </c>
      <c r="C1386" s="2" t="s">
        <v>2656</v>
      </c>
      <c r="D1386" s="3">
        <v>3204</v>
      </c>
      <c r="E1386" s="3">
        <v>3202</v>
      </c>
      <c r="F1386" s="3">
        <v>29276</v>
      </c>
      <c r="G1386" s="3">
        <v>4595</v>
      </c>
      <c r="H1386" s="3">
        <v>16.542200000000001</v>
      </c>
      <c r="I1386" s="30">
        <v>445.21487000000002</v>
      </c>
      <c r="J1386" s="30">
        <v>445.21451980000001</v>
      </c>
      <c r="K1386" s="30">
        <v>3.5E-4</v>
      </c>
      <c r="L1386" s="3">
        <v>3</v>
      </c>
      <c r="M1386" s="3">
        <v>3</v>
      </c>
      <c r="N1386" s="10">
        <f t="shared" si="147"/>
        <v>1</v>
      </c>
      <c r="O1386" s="35">
        <v>3</v>
      </c>
      <c r="P1386" s="17"/>
      <c r="Q1386" s="40">
        <v>1333.62435</v>
      </c>
      <c r="R1386" s="40">
        <v>445.21296999999998</v>
      </c>
      <c r="S1386" s="18">
        <f t="shared" si="148"/>
        <v>4.2676205053834169</v>
      </c>
      <c r="T1386" s="18">
        <f t="shared" si="149"/>
        <v>3.4810306627425875</v>
      </c>
      <c r="U1386" s="18">
        <f t="shared" si="150"/>
        <v>2.7627227482185361</v>
      </c>
      <c r="V1386" s="30">
        <v>445.21420000000001</v>
      </c>
      <c r="W1386" s="3" t="s">
        <v>47</v>
      </c>
      <c r="X1386" s="3" t="s">
        <v>47</v>
      </c>
      <c r="Y1386" s="3" t="s">
        <v>47</v>
      </c>
      <c r="Z1386" s="3" t="s">
        <v>47</v>
      </c>
      <c r="AB1386" s="12" t="s">
        <v>47</v>
      </c>
      <c r="AC1386" s="3" t="s">
        <v>47</v>
      </c>
      <c r="AD1386" s="3" t="s">
        <v>47</v>
      </c>
      <c r="AE1386" s="3" t="s">
        <v>47</v>
      </c>
      <c r="AF1386" s="3" t="s">
        <v>47</v>
      </c>
      <c r="AG1386" s="3" t="s">
        <v>48</v>
      </c>
      <c r="AH1386" s="3" t="s">
        <v>47</v>
      </c>
      <c r="AK1386" s="3" t="s">
        <v>47</v>
      </c>
      <c r="AL1386" s="3" t="s">
        <v>48</v>
      </c>
      <c r="AU1386" s="3">
        <v>0</v>
      </c>
      <c r="AV1386" s="3">
        <v>11</v>
      </c>
      <c r="AW1386" s="3">
        <v>1</v>
      </c>
      <c r="AX1386" s="3">
        <v>11</v>
      </c>
      <c r="AY1386" s="3">
        <v>100</v>
      </c>
      <c r="AZ1386" s="6" t="str">
        <f t="shared" si="151"/>
        <v>1394.1</v>
      </c>
      <c r="BC1386" s="12" t="s">
        <v>2657</v>
      </c>
      <c r="BJ1386" s="12">
        <f t="shared" si="152"/>
        <v>0</v>
      </c>
      <c r="BK1386" s="12">
        <f t="shared" si="153"/>
        <v>0</v>
      </c>
      <c r="CQ1386" s="3" t="str">
        <f>CONCATENATE(baseURL!$A$1,baseURL!$B$1,baseURL!$C$1,".",C1386,".",L1386,".pkl&amp;seq=",BC1386)</f>
        <v>http://proteomics.broadinstitute.org/millscripts/viewfeed.pl?side=xl&amp;cycle=1&amp;fixedMods=iaaC&amp;file=msdataSM/iPRG2012_nd/cpick_in/iPRG2012_nd.1394.1.3.pkl&amp;seq=RGGGADVDWSSAR</v>
      </c>
    </row>
    <row r="1387" spans="1:101" x14ac:dyDescent="0.2">
      <c r="A1387" s="3">
        <v>3122</v>
      </c>
      <c r="B1387" s="2" t="s">
        <v>2658</v>
      </c>
      <c r="C1387" s="2" t="s">
        <v>2659</v>
      </c>
      <c r="D1387" s="3">
        <v>3208</v>
      </c>
      <c r="E1387" s="3">
        <v>3206</v>
      </c>
      <c r="F1387" s="3">
        <v>29297</v>
      </c>
      <c r="G1387" s="3">
        <v>4600</v>
      </c>
      <c r="H1387" s="3">
        <v>16.578700000000001</v>
      </c>
      <c r="I1387" s="30">
        <v>422.76382000000001</v>
      </c>
      <c r="J1387" s="30">
        <v>422.76336650000002</v>
      </c>
      <c r="K1387" s="30">
        <v>4.4999999999999999E-4</v>
      </c>
      <c r="L1387" s="3">
        <v>2</v>
      </c>
      <c r="M1387" s="3">
        <v>2</v>
      </c>
      <c r="N1387" s="10">
        <f t="shared" si="147"/>
        <v>1</v>
      </c>
      <c r="O1387" s="35">
        <v>2</v>
      </c>
      <c r="P1387" s="17"/>
      <c r="Q1387" s="40">
        <v>844.51855</v>
      </c>
      <c r="R1387" s="40">
        <v>422.76290999999998</v>
      </c>
      <c r="S1387" s="18">
        <f t="shared" si="148"/>
        <v>2.1525067088620689</v>
      </c>
      <c r="T1387" s="18">
        <f t="shared" si="149"/>
        <v>1.0798014424708169</v>
      </c>
      <c r="U1387" s="18">
        <f t="shared" si="150"/>
        <v>0.44942447773359989</v>
      </c>
      <c r="V1387" s="30">
        <v>422.76310000000001</v>
      </c>
      <c r="W1387" s="3" t="s">
        <v>47</v>
      </c>
      <c r="X1387" s="3" t="s">
        <v>47</v>
      </c>
      <c r="Y1387" s="3" t="s">
        <v>47</v>
      </c>
      <c r="Z1387" s="3" t="s">
        <v>47</v>
      </c>
      <c r="AA1387" s="3" t="s">
        <v>47</v>
      </c>
      <c r="AC1387" s="3" t="s">
        <v>47</v>
      </c>
      <c r="AD1387" s="3" t="s">
        <v>47</v>
      </c>
      <c r="AF1387" s="3" t="s">
        <v>47</v>
      </c>
      <c r="AH1387" s="3" t="s">
        <v>47</v>
      </c>
      <c r="AK1387" s="3" t="s">
        <v>47</v>
      </c>
      <c r="AL1387" s="3" t="s">
        <v>48</v>
      </c>
      <c r="AM1387" s="3" t="s">
        <v>47</v>
      </c>
      <c r="AU1387" s="3">
        <v>0</v>
      </c>
      <c r="AV1387" s="3">
        <v>11</v>
      </c>
      <c r="AW1387" s="3">
        <v>1</v>
      </c>
      <c r="AX1387" s="3">
        <v>11</v>
      </c>
      <c r="AY1387" s="3">
        <v>100</v>
      </c>
      <c r="AZ1387" s="6" t="str">
        <f t="shared" si="151"/>
        <v>1395.1</v>
      </c>
      <c r="BC1387" s="12" t="s">
        <v>2660</v>
      </c>
      <c r="BJ1387" s="12">
        <f t="shared" si="152"/>
        <v>0</v>
      </c>
      <c r="BK1387" s="12">
        <f t="shared" si="153"/>
        <v>0</v>
      </c>
      <c r="CQ1387" s="3" t="str">
        <f>CONCATENATE(baseURL!$A$1,baseURL!$B$1,baseURL!$C$1,".",C1387,".",L1387,".pkl&amp;seq=",BC1387)</f>
        <v>http://proteomics.broadinstitute.org/millscripts/viewfeed.pl?side=xl&amp;cycle=1&amp;fixedMods=iaaC&amp;file=msdataSM/iPRG2012_nd/cpick_in/iPRG2012_nd.1395.1.2.pkl&amp;seq=LGRLVMR</v>
      </c>
    </row>
    <row r="1388" spans="1:101" x14ac:dyDescent="0.2">
      <c r="A1388" s="3">
        <v>4283</v>
      </c>
      <c r="B1388" s="2" t="s">
        <v>2664</v>
      </c>
      <c r="C1388" s="2" t="s">
        <v>2665</v>
      </c>
      <c r="D1388" s="3">
        <v>3209</v>
      </c>
      <c r="E1388" s="3">
        <v>3207</v>
      </c>
      <c r="F1388" s="3">
        <v>29318</v>
      </c>
      <c r="G1388" s="3">
        <v>4602</v>
      </c>
      <c r="H1388" s="3">
        <v>16.5869</v>
      </c>
      <c r="I1388" s="30">
        <v>413.20119999999997</v>
      </c>
      <c r="J1388" s="30">
        <v>413.20006990000002</v>
      </c>
      <c r="K1388" s="30">
        <v>1.1299999999999999E-3</v>
      </c>
      <c r="L1388" s="3">
        <v>2</v>
      </c>
      <c r="M1388" s="3">
        <v>2</v>
      </c>
      <c r="N1388" s="10">
        <f t="shared" si="147"/>
        <v>1</v>
      </c>
      <c r="O1388" s="35">
        <v>2</v>
      </c>
      <c r="P1388" s="17"/>
      <c r="Q1388" s="40">
        <v>825.39234999999996</v>
      </c>
      <c r="R1388" s="40">
        <v>413.19981000000001</v>
      </c>
      <c r="S1388" s="18">
        <f t="shared" si="148"/>
        <v>3.3639899300971021</v>
      </c>
      <c r="T1388" s="18">
        <f t="shared" si="149"/>
        <v>0.62899351285567928</v>
      </c>
      <c r="U1388" s="18">
        <f t="shared" si="150"/>
        <v>-0.50822869458297948</v>
      </c>
      <c r="V1388" s="30">
        <v>413.19959999999998</v>
      </c>
      <c r="W1388" s="3" t="s">
        <v>47</v>
      </c>
      <c r="X1388" s="3" t="s">
        <v>47</v>
      </c>
      <c r="Y1388" s="3" t="s">
        <v>47</v>
      </c>
      <c r="Z1388" s="3" t="s">
        <v>47</v>
      </c>
      <c r="AA1388" s="3" t="s">
        <v>48</v>
      </c>
      <c r="AB1388" s="12" t="s">
        <v>47</v>
      </c>
      <c r="AC1388" s="3" t="s">
        <v>47</v>
      </c>
      <c r="AD1388" s="3" t="s">
        <v>47</v>
      </c>
      <c r="AF1388" s="3" t="s">
        <v>47</v>
      </c>
      <c r="AG1388" s="3" t="s">
        <v>47</v>
      </c>
      <c r="AH1388" s="3" t="s">
        <v>47</v>
      </c>
      <c r="AI1388" s="3" t="s">
        <v>47</v>
      </c>
      <c r="AJ1388" s="3" t="s">
        <v>47</v>
      </c>
      <c r="AK1388" s="3" t="s">
        <v>47</v>
      </c>
      <c r="AL1388" s="3" t="s">
        <v>47</v>
      </c>
      <c r="AN1388" s="3" t="s">
        <v>47</v>
      </c>
      <c r="AU1388" s="3">
        <v>0</v>
      </c>
      <c r="AV1388" s="3">
        <v>15</v>
      </c>
      <c r="AW1388" s="3">
        <v>1</v>
      </c>
      <c r="AX1388" s="3">
        <v>15</v>
      </c>
      <c r="AY1388" s="3">
        <v>100</v>
      </c>
      <c r="AZ1388" s="6" t="str">
        <f t="shared" si="151"/>
        <v>1396.1</v>
      </c>
      <c r="BC1388" s="12" t="s">
        <v>2666</v>
      </c>
      <c r="BJ1388" s="12">
        <f t="shared" si="152"/>
        <v>0</v>
      </c>
      <c r="BK1388" s="12">
        <f t="shared" si="153"/>
        <v>0</v>
      </c>
      <c r="CQ1388" s="3" t="str">
        <f>CONCATENATE(baseURL!$A$1,baseURL!$B$1,baseURL!$C$1,".",C1388,".",L1388,".pkl&amp;seq=",BC1388)</f>
        <v>http://proteomics.broadinstitute.org/millscripts/viewfeed.pl?side=xl&amp;cycle=1&amp;fixedMods=iaaC&amp;file=msdataSM/iPRG2012_nd/cpick_in/iPRG2012_nd.1396.1.2.pkl&amp;seq=TFAEAMR</v>
      </c>
    </row>
    <row r="1389" spans="1:101" x14ac:dyDescent="0.2">
      <c r="A1389" s="3">
        <v>4442</v>
      </c>
      <c r="B1389" s="2" t="s">
        <v>2661</v>
      </c>
      <c r="C1389" s="2" t="s">
        <v>2662</v>
      </c>
      <c r="D1389" s="3">
        <v>3221</v>
      </c>
      <c r="E1389" s="3">
        <v>3219</v>
      </c>
      <c r="F1389" s="3">
        <v>29330</v>
      </c>
      <c r="G1389" s="3">
        <v>4614</v>
      </c>
      <c r="H1389" s="3">
        <v>16.599399999999999</v>
      </c>
      <c r="I1389" s="30">
        <v>620.82254999999998</v>
      </c>
      <c r="J1389" s="30">
        <v>620.82066329999998</v>
      </c>
      <c r="K1389" s="30">
        <v>1.89E-3</v>
      </c>
      <c r="L1389" s="3">
        <v>2</v>
      </c>
      <c r="M1389" s="3">
        <v>2</v>
      </c>
      <c r="N1389" s="10">
        <f t="shared" si="147"/>
        <v>1</v>
      </c>
      <c r="O1389" s="35">
        <v>2</v>
      </c>
      <c r="P1389" s="17"/>
      <c r="Q1389" s="40">
        <v>1240.63543</v>
      </c>
      <c r="R1389" s="40">
        <v>620.82136000000003</v>
      </c>
      <c r="S1389" s="18">
        <f t="shared" si="148"/>
        <v>1.9168154909351001</v>
      </c>
      <c r="T1389" s="18">
        <f t="shared" si="149"/>
        <v>-1.1222229854472505</v>
      </c>
      <c r="U1389" s="18">
        <f t="shared" si="150"/>
        <v>-1.0631077513811102</v>
      </c>
      <c r="V1389" s="30">
        <v>620.82069999999999</v>
      </c>
      <c r="W1389" s="3" t="s">
        <v>47</v>
      </c>
      <c r="X1389" s="3" t="s">
        <v>47</v>
      </c>
      <c r="Y1389" s="3" t="s">
        <v>47</v>
      </c>
      <c r="Z1389" s="3" t="s">
        <v>47</v>
      </c>
      <c r="AA1389" s="3" t="s">
        <v>47</v>
      </c>
      <c r="AB1389" s="12" t="s">
        <v>47</v>
      </c>
      <c r="AC1389" s="3" t="s">
        <v>47</v>
      </c>
      <c r="AD1389" s="3" t="s">
        <v>47</v>
      </c>
      <c r="AE1389" s="3" t="s">
        <v>47</v>
      </c>
      <c r="AF1389" s="3" t="s">
        <v>47</v>
      </c>
      <c r="AG1389" s="3" t="s">
        <v>47</v>
      </c>
      <c r="AH1389" s="3" t="s">
        <v>47</v>
      </c>
      <c r="AI1389" s="3" t="s">
        <v>48</v>
      </c>
      <c r="AK1389" s="3" t="s">
        <v>48</v>
      </c>
      <c r="AL1389" s="3" t="s">
        <v>47</v>
      </c>
      <c r="AM1389" s="3" t="s">
        <v>47</v>
      </c>
      <c r="AN1389" s="3" t="s">
        <v>47</v>
      </c>
      <c r="AU1389" s="3">
        <v>0</v>
      </c>
      <c r="AV1389" s="3">
        <v>15</v>
      </c>
      <c r="AW1389" s="3">
        <v>1</v>
      </c>
      <c r="AX1389" s="3">
        <v>15</v>
      </c>
      <c r="AY1389" s="3">
        <v>100</v>
      </c>
      <c r="AZ1389" s="6" t="str">
        <f t="shared" si="151"/>
        <v>1396.13</v>
      </c>
      <c r="BC1389" s="12" t="s">
        <v>2663</v>
      </c>
      <c r="BJ1389" s="12">
        <f t="shared" si="152"/>
        <v>0</v>
      </c>
      <c r="BK1389" s="12">
        <f t="shared" si="153"/>
        <v>0</v>
      </c>
      <c r="CQ1389" s="3" t="str">
        <f>CONCATENATE(baseURL!$A$1,baseURL!$B$1,baseURL!$C$1,".",C1389,".",L1389,".pkl&amp;seq=",BC1389)</f>
        <v>http://proteomics.broadinstitute.org/millscripts/viewfeed.pl?side=xl&amp;cycle=1&amp;fixedMods=iaaC&amp;file=msdataSM/iPRG2012_nd/cpick_in/iPRG2012_nd.1396.13.2.pkl&amp;seq=MVYASSKDALR</v>
      </c>
    </row>
    <row r="1390" spans="1:101" x14ac:dyDescent="0.2">
      <c r="A1390" s="3">
        <v>2221</v>
      </c>
      <c r="B1390" s="2" t="s">
        <v>2667</v>
      </c>
      <c r="C1390" s="2" t="s">
        <v>2668</v>
      </c>
      <c r="D1390" s="3">
        <v>3214</v>
      </c>
      <c r="E1390" s="3">
        <v>3212</v>
      </c>
      <c r="F1390" s="3">
        <v>29323</v>
      </c>
      <c r="G1390" s="3">
        <v>4607</v>
      </c>
      <c r="H1390" s="3">
        <v>16.591000000000001</v>
      </c>
      <c r="I1390" s="30">
        <v>464.76522</v>
      </c>
      <c r="J1390" s="30">
        <v>464.76361439999999</v>
      </c>
      <c r="K1390" s="30">
        <v>1.6100000000000001E-3</v>
      </c>
      <c r="L1390" s="3">
        <v>2</v>
      </c>
      <c r="M1390" s="3">
        <v>2</v>
      </c>
      <c r="N1390" s="10">
        <f t="shared" si="147"/>
        <v>1</v>
      </c>
      <c r="O1390" s="35">
        <v>2</v>
      </c>
      <c r="P1390" s="17"/>
      <c r="Q1390" s="40">
        <v>928.52106000000003</v>
      </c>
      <c r="R1390" s="40">
        <v>464.76416999999998</v>
      </c>
      <c r="S1390" s="18">
        <f t="shared" si="148"/>
        <v>2.2592103001843831</v>
      </c>
      <c r="T1390" s="18">
        <f t="shared" si="149"/>
        <v>-1.1954449930686875</v>
      </c>
      <c r="U1390" s="18">
        <f t="shared" si="150"/>
        <v>-1.8719171057517432</v>
      </c>
      <c r="V1390" s="30">
        <v>464.76330000000002</v>
      </c>
      <c r="Z1390" s="3" t="s">
        <v>52</v>
      </c>
      <c r="AA1390" s="3" t="s">
        <v>47</v>
      </c>
      <c r="AE1390" s="3" t="s">
        <v>48</v>
      </c>
      <c r="AF1390" s="3" t="s">
        <v>47</v>
      </c>
      <c r="AG1390" s="3" t="s">
        <v>52</v>
      </c>
      <c r="AH1390" s="3" t="s">
        <v>47</v>
      </c>
      <c r="AL1390" s="3" t="s">
        <v>52</v>
      </c>
      <c r="AM1390" s="3" t="s">
        <v>52</v>
      </c>
      <c r="AU1390" s="3">
        <v>0</v>
      </c>
      <c r="AV1390" s="3">
        <v>3</v>
      </c>
      <c r="AW1390" s="3">
        <v>1</v>
      </c>
      <c r="AX1390" s="3">
        <v>3</v>
      </c>
      <c r="AY1390" s="3">
        <v>100</v>
      </c>
      <c r="AZ1390" s="6" t="str">
        <f t="shared" si="151"/>
        <v>1396.6</v>
      </c>
      <c r="BC1390" s="12" t="s">
        <v>2669</v>
      </c>
      <c r="BJ1390" s="12">
        <f t="shared" si="152"/>
        <v>0</v>
      </c>
      <c r="BK1390" s="12">
        <f t="shared" si="153"/>
        <v>0</v>
      </c>
      <c r="CQ1390" s="3" t="str">
        <f>CONCATENATE(baseURL!$A$1,baseURL!$B$1,baseURL!$C$1,".",C1390,".",L1390,".pkl&amp;seq=",BC1390)</f>
        <v>http://proteomics.broadinstitute.org/millscripts/viewfeed.pl?side=xl&amp;cycle=1&amp;fixedMods=iaaC&amp;file=msdataSM/iPRG2012_nd/cpick_in/iPRG2012_nd.1396.6.2.pkl&amp;seq=LGELNQVR</v>
      </c>
    </row>
    <row r="1391" spans="1:101" x14ac:dyDescent="0.2">
      <c r="A1391" s="3">
        <v>4308</v>
      </c>
      <c r="B1391" s="2" t="s">
        <v>2670</v>
      </c>
      <c r="C1391" s="2" t="s">
        <v>2671</v>
      </c>
      <c r="D1391" s="3">
        <v>3224</v>
      </c>
      <c r="E1391" s="3">
        <v>3222</v>
      </c>
      <c r="F1391" s="3">
        <v>29339</v>
      </c>
      <c r="G1391" s="3">
        <v>4618</v>
      </c>
      <c r="H1391" s="3">
        <v>16.611699999999999</v>
      </c>
      <c r="I1391" s="30">
        <v>400.74873000000002</v>
      </c>
      <c r="J1391" s="30">
        <v>400.74793080000001</v>
      </c>
      <c r="K1391" s="30">
        <v>8.0000000000000004E-4</v>
      </c>
      <c r="L1391" s="3">
        <v>2</v>
      </c>
      <c r="M1391" s="3">
        <v>2</v>
      </c>
      <c r="N1391" s="10">
        <f t="shared" si="147"/>
        <v>1</v>
      </c>
      <c r="O1391" s="35">
        <v>2</v>
      </c>
      <c r="P1391" s="17"/>
      <c r="Q1391" s="40">
        <v>800.48762999999997</v>
      </c>
      <c r="R1391" s="40">
        <v>400.74745000000001</v>
      </c>
      <c r="S1391" s="18">
        <f t="shared" si="148"/>
        <v>3.1940315528105931</v>
      </c>
      <c r="T1391" s="18">
        <f t="shared" si="149"/>
        <v>1.1997581019946033</v>
      </c>
      <c r="U1391" s="18">
        <f t="shared" si="150"/>
        <v>0.37430057249858212</v>
      </c>
      <c r="V1391" s="30">
        <v>400.74759999999998</v>
      </c>
      <c r="W1391" s="3" t="s">
        <v>47</v>
      </c>
      <c r="X1391" s="3" t="s">
        <v>47</v>
      </c>
      <c r="Y1391" s="3" t="s">
        <v>47</v>
      </c>
      <c r="Z1391" s="3" t="s">
        <v>47</v>
      </c>
      <c r="AA1391" s="3" t="s">
        <v>47</v>
      </c>
      <c r="AB1391" s="12" t="s">
        <v>47</v>
      </c>
      <c r="AC1391" s="3" t="s">
        <v>47</v>
      </c>
      <c r="AD1391" s="3" t="s">
        <v>48</v>
      </c>
      <c r="AF1391" s="3" t="s">
        <v>47</v>
      </c>
      <c r="AG1391" s="3" t="s">
        <v>47</v>
      </c>
      <c r="AH1391" s="3" t="s">
        <v>47</v>
      </c>
      <c r="AI1391" s="3" t="s">
        <v>47</v>
      </c>
      <c r="AJ1391" s="3" t="s">
        <v>47</v>
      </c>
      <c r="AK1391" s="3" t="s">
        <v>47</v>
      </c>
      <c r="AL1391" s="3" t="s">
        <v>47</v>
      </c>
      <c r="AM1391" s="3" t="s">
        <v>47</v>
      </c>
      <c r="AN1391" s="3" t="s">
        <v>47</v>
      </c>
      <c r="AU1391" s="3">
        <v>0</v>
      </c>
      <c r="AV1391" s="3">
        <v>16</v>
      </c>
      <c r="AW1391" s="3">
        <v>1</v>
      </c>
      <c r="AX1391" s="3">
        <v>16</v>
      </c>
      <c r="AY1391" s="3">
        <v>100</v>
      </c>
      <c r="AZ1391" s="6" t="str">
        <f t="shared" si="151"/>
        <v>1397.1</v>
      </c>
      <c r="BC1391" s="12" t="s">
        <v>2672</v>
      </c>
      <c r="BJ1391" s="12">
        <f t="shared" si="152"/>
        <v>0</v>
      </c>
      <c r="BK1391" s="12">
        <f t="shared" si="153"/>
        <v>0</v>
      </c>
      <c r="CQ1391" s="3" t="str">
        <f>CONCATENATE(baseURL!$A$1,baseURL!$B$1,baseURL!$C$1,".",C1391,".",L1391,".pkl&amp;seq=",BC1391)</f>
        <v>http://proteomics.broadinstitute.org/millscripts/viewfeed.pl?side=xl&amp;cycle=1&amp;fixedMods=iaaC&amp;file=msdataSM/iPRG2012_nd/cpick_in/iPRG2012_nd.1397.1.2.pkl&amp;seq=VLQALEK</v>
      </c>
    </row>
    <row r="1392" spans="1:101" x14ac:dyDescent="0.2">
      <c r="A1392" s="3">
        <v>3283</v>
      </c>
      <c r="B1392" s="2" t="s">
        <v>2675</v>
      </c>
      <c r="C1392" s="2" t="s">
        <v>2676</v>
      </c>
      <c r="D1392" s="3">
        <v>3245</v>
      </c>
      <c r="E1392" s="3">
        <v>3243</v>
      </c>
      <c r="F1392" s="3">
        <v>29381</v>
      </c>
      <c r="G1392" s="3">
        <v>4641</v>
      </c>
      <c r="H1392" s="3">
        <v>16.662199999999999</v>
      </c>
      <c r="I1392" s="30">
        <v>464.25623999999999</v>
      </c>
      <c r="J1392" s="30">
        <v>464.76363309999999</v>
      </c>
      <c r="K1392" s="30">
        <v>-0.50739000000000001</v>
      </c>
      <c r="L1392" s="3">
        <v>3</v>
      </c>
      <c r="M1392" s="3">
        <v>2</v>
      </c>
      <c r="N1392" s="10">
        <f t="shared" si="147"/>
        <v>-1</v>
      </c>
      <c r="O1392" s="35">
        <v>2</v>
      </c>
      <c r="P1392" s="17"/>
      <c r="Q1392" s="40">
        <v>928.52106000000003</v>
      </c>
      <c r="R1392" s="40">
        <v>464.76416999999998</v>
      </c>
      <c r="S1392" s="18">
        <f t="shared" si="148"/>
        <v>-1092.8768454762499</v>
      </c>
      <c r="T1392" s="18">
        <f t="shared" si="149"/>
        <v>-1.1552095334413635</v>
      </c>
      <c r="U1392" s="18">
        <f t="shared" si="150"/>
        <v>-2.3022428772212593</v>
      </c>
      <c r="V1392" s="30">
        <v>464.76310000000001</v>
      </c>
      <c r="W1392" s="3" t="s">
        <v>47</v>
      </c>
      <c r="Y1392" s="3" t="s">
        <v>47</v>
      </c>
      <c r="Z1392" s="3" t="s">
        <v>47</v>
      </c>
      <c r="AA1392" s="3" t="s">
        <v>47</v>
      </c>
      <c r="AB1392" s="12" t="s">
        <v>47</v>
      </c>
      <c r="AC1392" s="3" t="s">
        <v>47</v>
      </c>
      <c r="AE1392" s="3" t="s">
        <v>47</v>
      </c>
      <c r="AF1392" s="3" t="s">
        <v>48</v>
      </c>
      <c r="AG1392" s="3" t="s">
        <v>52</v>
      </c>
      <c r="AH1392" s="3" t="s">
        <v>47</v>
      </c>
      <c r="AI1392" s="3" t="s">
        <v>48</v>
      </c>
      <c r="AL1392" s="3" t="s">
        <v>48</v>
      </c>
      <c r="AM1392" s="3" t="s">
        <v>47</v>
      </c>
      <c r="AN1392" s="3" t="s">
        <v>48</v>
      </c>
      <c r="AU1392" s="3">
        <v>0</v>
      </c>
      <c r="AV1392" s="3">
        <v>9</v>
      </c>
      <c r="AW1392" s="3">
        <v>1</v>
      </c>
      <c r="AX1392" s="3">
        <v>9</v>
      </c>
      <c r="AY1392" s="3">
        <v>100</v>
      </c>
      <c r="AZ1392" s="6" t="str">
        <f t="shared" si="151"/>
        <v>1399.1</v>
      </c>
      <c r="BC1392" s="12" t="s">
        <v>2669</v>
      </c>
      <c r="BJ1392" s="12">
        <f t="shared" si="152"/>
        <v>0</v>
      </c>
      <c r="BK1392" s="12">
        <f t="shared" si="153"/>
        <v>0</v>
      </c>
      <c r="CQ1392" s="3" t="str">
        <f>CONCATENATE(baseURL!$A$1,baseURL!$B$1,baseURL!$C$1,".",C1392,".",L1392,".pkl&amp;seq=",BC1392)</f>
        <v>http://proteomics.broadinstitute.org/millscripts/viewfeed.pl?side=xl&amp;cycle=1&amp;fixedMods=iaaC&amp;file=msdataSM/iPRG2012_nd/cpick_in/iPRG2012_nd.1399.1.3.pkl&amp;seq=LGELNQVR</v>
      </c>
    </row>
    <row r="1393" spans="1:95" x14ac:dyDescent="0.2">
      <c r="A1393" s="3">
        <v>1429</v>
      </c>
      <c r="B1393" s="2" t="s">
        <v>2677</v>
      </c>
      <c r="C1393" s="2" t="s">
        <v>2678</v>
      </c>
      <c r="D1393" s="3">
        <v>3258</v>
      </c>
      <c r="E1393" s="3">
        <v>3256</v>
      </c>
      <c r="F1393" s="3">
        <v>29411</v>
      </c>
      <c r="G1393" s="3">
        <v>4655</v>
      </c>
      <c r="H1393" s="3">
        <v>16.698599999999999</v>
      </c>
      <c r="I1393" s="30">
        <v>814.41828999999996</v>
      </c>
      <c r="J1393" s="30">
        <v>814.41828599999997</v>
      </c>
      <c r="K1393" s="30">
        <v>0</v>
      </c>
      <c r="L1393" s="3">
        <v>2</v>
      </c>
      <c r="M1393" s="3">
        <v>0</v>
      </c>
      <c r="N1393" s="10">
        <f t="shared" si="147"/>
        <v>1</v>
      </c>
      <c r="O1393" s="35">
        <v>2</v>
      </c>
      <c r="P1393" s="17"/>
      <c r="Q1393" s="40">
        <v>1627.8285900000001</v>
      </c>
      <c r="R1393" s="40">
        <v>814.41792999999996</v>
      </c>
      <c r="S1393" s="18">
        <f t="shared" si="148"/>
        <v>0.44203349010327181</v>
      </c>
      <c r="T1393" s="18">
        <f t="shared" si="149"/>
        <v>0.43712200689231034</v>
      </c>
      <c r="U1393" s="18">
        <f t="shared" si="150"/>
        <v>0.45431219827026814</v>
      </c>
      <c r="V1393" s="30">
        <v>814.41830000000004</v>
      </c>
      <c r="X1393" s="3" t="s">
        <v>47</v>
      </c>
      <c r="Y1393" s="3" t="s">
        <v>47</v>
      </c>
      <c r="AA1393" s="3" t="s">
        <v>47</v>
      </c>
      <c r="AC1393" s="3" t="s">
        <v>52</v>
      </c>
      <c r="AH1393" s="3" t="s">
        <v>48</v>
      </c>
      <c r="AI1393" s="3" t="s">
        <v>52</v>
      </c>
      <c r="AK1393" s="3" t="s">
        <v>52</v>
      </c>
      <c r="AU1393" s="3">
        <v>0</v>
      </c>
      <c r="AV1393" s="3">
        <v>3</v>
      </c>
      <c r="AW1393" s="3">
        <v>1</v>
      </c>
      <c r="AX1393" s="3">
        <v>3</v>
      </c>
      <c r="AY1393" s="3">
        <v>100</v>
      </c>
      <c r="AZ1393" s="6" t="str">
        <f t="shared" si="151"/>
        <v>1400.10</v>
      </c>
      <c r="BC1393" s="12" t="s">
        <v>2621</v>
      </c>
      <c r="BJ1393" s="12">
        <f t="shared" si="152"/>
        <v>0</v>
      </c>
      <c r="BK1393" s="12">
        <f t="shared" si="153"/>
        <v>0</v>
      </c>
      <c r="CQ1393" s="3" t="str">
        <f>CONCATENATE(baseURL!$A$1,baseURL!$B$1,baseURL!$C$1,".",C1393,".",L1393,".pkl&amp;seq=",BC1393)</f>
        <v>http://proteomics.broadinstitute.org/millscripts/viewfeed.pl?side=xl&amp;cycle=1&amp;fixedMods=iaaC&amp;file=msdataSM/iPRG2012_nd/cpick_in/iPRG2012_nd.1400.10.2.pkl&amp;seq=VEEQEQQQQQLLK</v>
      </c>
    </row>
    <row r="1394" spans="1:95" x14ac:dyDescent="0.2">
      <c r="A1394" s="3">
        <v>5974</v>
      </c>
      <c r="B1394" s="2" t="s">
        <v>2679</v>
      </c>
      <c r="C1394" s="2" t="s">
        <v>2680</v>
      </c>
      <c r="D1394" s="3">
        <v>3256</v>
      </c>
      <c r="E1394" s="3">
        <v>3254</v>
      </c>
      <c r="F1394" s="3">
        <v>29409</v>
      </c>
      <c r="G1394" s="3">
        <v>4653</v>
      </c>
      <c r="H1394" s="3">
        <v>16.6953</v>
      </c>
      <c r="I1394" s="30">
        <v>557.79476</v>
      </c>
      <c r="J1394" s="30">
        <v>557.79553299999998</v>
      </c>
      <c r="K1394" s="30">
        <v>-7.6999999999999996E-4</v>
      </c>
      <c r="L1394" s="3">
        <v>2</v>
      </c>
      <c r="M1394" s="3">
        <v>2</v>
      </c>
      <c r="N1394" s="10">
        <f t="shared" si="147"/>
        <v>1</v>
      </c>
      <c r="O1394" s="35">
        <v>2</v>
      </c>
      <c r="P1394" s="17"/>
      <c r="Q1394" s="40">
        <v>1114.58511</v>
      </c>
      <c r="R1394" s="40">
        <v>557.79619000000002</v>
      </c>
      <c r="S1394" s="18">
        <f t="shared" si="148"/>
        <v>-2.563660393642301</v>
      </c>
      <c r="T1394" s="18">
        <f t="shared" si="149"/>
        <v>-1.1778495655313403</v>
      </c>
      <c r="U1394" s="18">
        <f t="shared" si="150"/>
        <v>-0.87845705796847429</v>
      </c>
      <c r="V1394" s="30">
        <v>557.79570000000001</v>
      </c>
      <c r="W1394" s="3" t="s">
        <v>47</v>
      </c>
      <c r="X1394" s="3" t="s">
        <v>47</v>
      </c>
      <c r="Y1394" s="3" t="s">
        <v>47</v>
      </c>
      <c r="Z1394" s="3" t="s">
        <v>47</v>
      </c>
      <c r="AA1394" s="3" t="s">
        <v>47</v>
      </c>
      <c r="AB1394" s="12" t="s">
        <v>47</v>
      </c>
      <c r="AC1394" s="3" t="s">
        <v>47</v>
      </c>
      <c r="AD1394" s="3" t="s">
        <v>47</v>
      </c>
      <c r="AF1394" s="3" t="s">
        <v>48</v>
      </c>
      <c r="AG1394" s="3" t="s">
        <v>47</v>
      </c>
      <c r="AH1394" s="3" t="s">
        <v>47</v>
      </c>
      <c r="AI1394" s="3" t="s">
        <v>52</v>
      </c>
      <c r="AK1394" s="3" t="s">
        <v>52</v>
      </c>
      <c r="AL1394" s="3" t="s">
        <v>48</v>
      </c>
      <c r="AU1394" s="3">
        <v>0</v>
      </c>
      <c r="AV1394" s="3">
        <v>10</v>
      </c>
      <c r="AW1394" s="3">
        <v>1</v>
      </c>
      <c r="AX1394" s="3">
        <v>10</v>
      </c>
      <c r="AY1394" s="3">
        <v>100</v>
      </c>
      <c r="AZ1394" s="6" t="str">
        <f t="shared" si="151"/>
        <v>1400.8</v>
      </c>
      <c r="BC1394" s="12" t="s">
        <v>2681</v>
      </c>
      <c r="BJ1394" s="12">
        <f t="shared" si="152"/>
        <v>0</v>
      </c>
      <c r="BK1394" s="12">
        <f t="shared" si="153"/>
        <v>0</v>
      </c>
      <c r="CQ1394" s="3" t="str">
        <f>CONCATENATE(baseURL!$A$1,baseURL!$B$1,baseURL!$C$1,".",C1394,".",L1394,".pkl&amp;seq=",BC1394)</f>
        <v>http://proteomics.broadinstitute.org/millscripts/viewfeed.pl?side=xl&amp;cycle=1&amp;fixedMods=iaaC&amp;file=msdataSM/iPRG2012_nd/cpick_in/iPRG2012_nd.1400.8.2.pkl&amp;seq=TVGAALTNDPR</v>
      </c>
    </row>
    <row r="1395" spans="1:95" x14ac:dyDescent="0.2">
      <c r="A1395" s="3">
        <v>4859</v>
      </c>
      <c r="B1395" s="2" t="s">
        <v>2682</v>
      </c>
      <c r="C1395" s="2" t="s">
        <v>2683</v>
      </c>
      <c r="D1395" s="3">
        <v>3261</v>
      </c>
      <c r="E1395" s="3">
        <v>3259</v>
      </c>
      <c r="F1395" s="3">
        <v>29425</v>
      </c>
      <c r="G1395" s="3">
        <v>4659</v>
      </c>
      <c r="H1395" s="3">
        <v>16.712599999999998</v>
      </c>
      <c r="I1395" s="30">
        <v>455.56182999999999</v>
      </c>
      <c r="J1395" s="30">
        <v>455.56176959999999</v>
      </c>
      <c r="K1395" s="30">
        <v>6.0000000000000002E-5</v>
      </c>
      <c r="L1395" s="3">
        <v>3</v>
      </c>
      <c r="M1395" s="3">
        <v>3</v>
      </c>
      <c r="N1395" s="10">
        <f t="shared" si="147"/>
        <v>1</v>
      </c>
      <c r="O1395" s="35">
        <v>3</v>
      </c>
      <c r="P1395" s="17"/>
      <c r="Q1395" s="40">
        <v>1364.6692399999999</v>
      </c>
      <c r="R1395" s="40">
        <v>455.56126</v>
      </c>
      <c r="S1395" s="18">
        <f t="shared" si="148"/>
        <v>1.2512038446420439</v>
      </c>
      <c r="T1395" s="18">
        <f t="shared" si="149"/>
        <v>1.1186201390054025</v>
      </c>
      <c r="U1395" s="18">
        <f t="shared" si="150"/>
        <v>0.52682267148733375</v>
      </c>
      <c r="V1395" s="30">
        <v>455.56150000000002</v>
      </c>
      <c r="W1395" s="3" t="s">
        <v>47</v>
      </c>
      <c r="X1395" s="3" t="s">
        <v>47</v>
      </c>
      <c r="Y1395" s="3" t="s">
        <v>47</v>
      </c>
      <c r="Z1395" s="3" t="s">
        <v>47</v>
      </c>
      <c r="AA1395" s="3" t="s">
        <v>48</v>
      </c>
      <c r="AB1395" s="12" t="s">
        <v>47</v>
      </c>
      <c r="AC1395" s="3" t="s">
        <v>47</v>
      </c>
      <c r="AD1395" s="3" t="s">
        <v>47</v>
      </c>
      <c r="AE1395" s="3" t="s">
        <v>47</v>
      </c>
      <c r="AF1395" s="3" t="s">
        <v>47</v>
      </c>
      <c r="AG1395" s="3" t="s">
        <v>47</v>
      </c>
      <c r="AH1395" s="3" t="s">
        <v>47</v>
      </c>
      <c r="AI1395" s="3" t="s">
        <v>47</v>
      </c>
      <c r="AJ1395" s="3" t="s">
        <v>47</v>
      </c>
      <c r="AK1395" s="3" t="s">
        <v>47</v>
      </c>
      <c r="AL1395" s="3" t="s">
        <v>47</v>
      </c>
      <c r="AM1395" s="3" t="s">
        <v>47</v>
      </c>
      <c r="AN1395" s="3" t="s">
        <v>47</v>
      </c>
      <c r="AU1395" s="3">
        <v>0</v>
      </c>
      <c r="AV1395" s="3">
        <v>17</v>
      </c>
      <c r="AW1395" s="3">
        <v>1</v>
      </c>
      <c r="AX1395" s="3">
        <v>17</v>
      </c>
      <c r="AY1395" s="3">
        <v>100</v>
      </c>
      <c r="AZ1395" s="6" t="str">
        <f t="shared" si="151"/>
        <v>1401.3</v>
      </c>
      <c r="BC1395" s="12" t="s">
        <v>2627</v>
      </c>
      <c r="BJ1395" s="12">
        <f t="shared" si="152"/>
        <v>0</v>
      </c>
      <c r="BK1395" s="12">
        <f t="shared" si="153"/>
        <v>0</v>
      </c>
      <c r="CQ1395" s="3" t="str">
        <f>CONCATENATE(baseURL!$A$1,baseURL!$B$1,baseURL!$C$1,".",C1395,".",L1395,".pkl&amp;seq=",BC1395)</f>
        <v>http://proteomics.broadinstitute.org/millscripts/viewfeed.pl?side=xl&amp;cycle=1&amp;fixedMods=iaaC&amp;file=msdataSM/iPRG2012_nd/cpick_in/iPRG2012_nd.1401.3.3.pkl&amp;seq=EAGEVKDDGAFVK</v>
      </c>
    </row>
    <row r="1396" spans="1:95" x14ac:dyDescent="0.2">
      <c r="A1396" s="3">
        <v>4742</v>
      </c>
      <c r="B1396" s="2" t="s">
        <v>2684</v>
      </c>
      <c r="C1396" s="2" t="s">
        <v>2685</v>
      </c>
      <c r="D1396" s="3">
        <v>3262</v>
      </c>
      <c r="E1396" s="3">
        <v>3260</v>
      </c>
      <c r="F1396" s="3">
        <v>29426</v>
      </c>
      <c r="G1396" s="3">
        <v>4660</v>
      </c>
      <c r="H1396" s="3">
        <v>16.7151</v>
      </c>
      <c r="I1396" s="30">
        <v>470.28505999999999</v>
      </c>
      <c r="J1396" s="30">
        <v>470.28472119999998</v>
      </c>
      <c r="K1396" s="30">
        <v>3.4000000000000002E-4</v>
      </c>
      <c r="L1396" s="3">
        <v>2</v>
      </c>
      <c r="M1396" s="3">
        <v>2</v>
      </c>
      <c r="N1396" s="10">
        <f t="shared" si="147"/>
        <v>1</v>
      </c>
      <c r="O1396" s="35">
        <v>2</v>
      </c>
      <c r="P1396" s="17"/>
      <c r="Q1396" s="40">
        <v>939.56218999999999</v>
      </c>
      <c r="R1396" s="40">
        <v>470.28473000000002</v>
      </c>
      <c r="S1396" s="18">
        <f t="shared" si="148"/>
        <v>0.70170256211091087</v>
      </c>
      <c r="T1396" s="18">
        <f t="shared" si="149"/>
        <v>-1.8712068422877006E-2</v>
      </c>
      <c r="U1396" s="18">
        <f t="shared" si="150"/>
        <v>-0.27642828210229592</v>
      </c>
      <c r="V1396" s="30">
        <v>470.28460000000001</v>
      </c>
      <c r="W1396" s="3" t="s">
        <v>47</v>
      </c>
      <c r="X1396" s="3" t="s">
        <v>47</v>
      </c>
      <c r="Y1396" s="3" t="s">
        <v>47</v>
      </c>
      <c r="Z1396" s="3" t="s">
        <v>47</v>
      </c>
      <c r="AA1396" s="3" t="s">
        <v>47</v>
      </c>
      <c r="AB1396" s="12" t="s">
        <v>47</v>
      </c>
      <c r="AC1396" s="3" t="s">
        <v>47</v>
      </c>
      <c r="AD1396" s="3" t="s">
        <v>47</v>
      </c>
      <c r="AE1396" s="3" t="s">
        <v>47</v>
      </c>
      <c r="AF1396" s="3" t="s">
        <v>47</v>
      </c>
      <c r="AG1396" s="3" t="s">
        <v>47</v>
      </c>
      <c r="AH1396" s="3" t="s">
        <v>47</v>
      </c>
      <c r="AI1396" s="3" t="s">
        <v>47</v>
      </c>
      <c r="AJ1396" s="3" t="s">
        <v>47</v>
      </c>
      <c r="AK1396" s="3" t="s">
        <v>48</v>
      </c>
      <c r="AL1396" s="3" t="s">
        <v>48</v>
      </c>
      <c r="AM1396" s="3" t="s">
        <v>47</v>
      </c>
      <c r="AN1396" s="3" t="s">
        <v>47</v>
      </c>
      <c r="AU1396" s="3">
        <v>0</v>
      </c>
      <c r="AV1396" s="3">
        <v>16</v>
      </c>
      <c r="AW1396" s="3">
        <v>1</v>
      </c>
      <c r="AX1396" s="3">
        <v>16</v>
      </c>
      <c r="AY1396" s="3">
        <v>100</v>
      </c>
      <c r="AZ1396" s="6" t="str">
        <f t="shared" si="151"/>
        <v>1401.4</v>
      </c>
      <c r="BC1396" s="12" t="s">
        <v>2630</v>
      </c>
      <c r="BJ1396" s="12">
        <f t="shared" si="152"/>
        <v>0</v>
      </c>
      <c r="BK1396" s="12">
        <f t="shared" si="153"/>
        <v>0</v>
      </c>
      <c r="CQ1396" s="3" t="str">
        <f>CONCATENATE(baseURL!$A$1,baseURL!$B$1,baseURL!$C$1,".",C1396,".",L1396,".pkl&amp;seq=",BC1396)</f>
        <v>http://proteomics.broadinstitute.org/millscripts/viewfeed.pl?side=xl&amp;cycle=1&amp;fixedMods=iaaC&amp;file=msdataSM/iPRG2012_nd/cpick_in/iPRG2012_nd.1401.4.2.pkl&amp;seq=VVGANPAALK</v>
      </c>
    </row>
    <row r="1397" spans="1:95" x14ac:dyDescent="0.2">
      <c r="A1397" s="3">
        <v>2820</v>
      </c>
      <c r="B1397" s="2" t="s">
        <v>2689</v>
      </c>
      <c r="C1397" s="2" t="s">
        <v>2690</v>
      </c>
      <c r="D1397" s="3">
        <v>3264</v>
      </c>
      <c r="E1397" s="3">
        <v>3262</v>
      </c>
      <c r="F1397" s="3">
        <v>29428</v>
      </c>
      <c r="G1397" s="3">
        <v>4662</v>
      </c>
      <c r="H1397" s="3">
        <v>16.720099999999999</v>
      </c>
      <c r="I1397" s="30">
        <v>523.28553999999997</v>
      </c>
      <c r="J1397" s="30">
        <v>523.28521509999996</v>
      </c>
      <c r="K1397" s="30">
        <v>3.2000000000000003E-4</v>
      </c>
      <c r="L1397" s="3">
        <v>2</v>
      </c>
      <c r="M1397" s="3">
        <v>2</v>
      </c>
      <c r="N1397" s="10">
        <f t="shared" si="147"/>
        <v>1</v>
      </c>
      <c r="O1397" s="35">
        <v>2</v>
      </c>
      <c r="P1397" s="17"/>
      <c r="Q1397" s="40">
        <v>1045.5636500000001</v>
      </c>
      <c r="R1397" s="40">
        <v>523.28545999999994</v>
      </c>
      <c r="S1397" s="18">
        <f t="shared" si="148"/>
        <v>0.15288022721937106</v>
      </c>
      <c r="T1397" s="18">
        <f t="shared" si="149"/>
        <v>-0.46800459539660666</v>
      </c>
      <c r="U1397" s="18">
        <f t="shared" si="150"/>
        <v>-0.4968607381370721</v>
      </c>
      <c r="V1397" s="30">
        <v>523.28520000000003</v>
      </c>
      <c r="W1397" s="3" t="s">
        <v>47</v>
      </c>
      <c r="Z1397" s="3" t="s">
        <v>47</v>
      </c>
      <c r="AA1397" s="3" t="s">
        <v>47</v>
      </c>
      <c r="AB1397" s="12" t="s">
        <v>52</v>
      </c>
      <c r="AC1397" s="3" t="s">
        <v>47</v>
      </c>
      <c r="AE1397" s="3" t="s">
        <v>48</v>
      </c>
      <c r="AF1397" s="3" t="s">
        <v>48</v>
      </c>
      <c r="AG1397" s="3" t="s">
        <v>47</v>
      </c>
      <c r="AI1397" s="3" t="s">
        <v>48</v>
      </c>
      <c r="AK1397" s="3" t="s">
        <v>52</v>
      </c>
      <c r="AM1397" s="3" t="s">
        <v>52</v>
      </c>
      <c r="AU1397" s="3">
        <v>0</v>
      </c>
      <c r="AV1397" s="3">
        <v>5</v>
      </c>
      <c r="AW1397" s="3">
        <v>1</v>
      </c>
      <c r="AX1397" s="3">
        <v>5</v>
      </c>
      <c r="AY1397" s="3">
        <v>100</v>
      </c>
      <c r="AZ1397" s="6" t="str">
        <f t="shared" si="151"/>
        <v>1401.6</v>
      </c>
      <c r="BC1397" s="12" t="s">
        <v>2691</v>
      </c>
      <c r="BJ1397" s="12">
        <f t="shared" si="152"/>
        <v>0</v>
      </c>
      <c r="BK1397" s="12">
        <f t="shared" si="153"/>
        <v>0</v>
      </c>
      <c r="CQ1397" s="3" t="str">
        <f>CONCATENATE(baseURL!$A$1,baseURL!$B$1,baseURL!$C$1,".",C1397,".",L1397,".pkl&amp;seq=",BC1397)</f>
        <v>http://proteomics.broadinstitute.org/millscripts/viewfeed.pl?side=xl&amp;cycle=1&amp;fixedMods=iaaC&amp;file=msdataSM/iPRG2012_nd/cpick_in/iPRG2012_nd.1401.6.2.pkl&amp;seq=LSSPATLNSR</v>
      </c>
    </row>
    <row r="1398" spans="1:95" x14ac:dyDescent="0.2">
      <c r="A1398" s="3">
        <v>4641</v>
      </c>
      <c r="B1398" s="2" t="s">
        <v>2692</v>
      </c>
      <c r="C1398" s="2" t="s">
        <v>2693</v>
      </c>
      <c r="D1398" s="3">
        <v>3265</v>
      </c>
      <c r="E1398" s="3">
        <v>3263</v>
      </c>
      <c r="F1398" s="3">
        <v>29429</v>
      </c>
      <c r="G1398" s="3">
        <v>4663</v>
      </c>
      <c r="H1398" s="3">
        <v>16.7226</v>
      </c>
      <c r="I1398" s="30">
        <v>583.26817000000005</v>
      </c>
      <c r="J1398" s="30">
        <v>583.26044779999995</v>
      </c>
      <c r="K1398" s="30">
        <v>7.7200000000000003E-3</v>
      </c>
      <c r="L1398" s="3">
        <v>2</v>
      </c>
      <c r="M1398" s="3">
        <v>2</v>
      </c>
      <c r="N1398" s="10">
        <f t="shared" si="147"/>
        <v>1</v>
      </c>
      <c r="O1398" s="35">
        <v>2</v>
      </c>
      <c r="P1398" s="17"/>
      <c r="Q1398" s="40">
        <v>1165.5153800000001</v>
      </c>
      <c r="R1398" s="40">
        <v>583.26133000000004</v>
      </c>
      <c r="S1398" s="18">
        <f t="shared" si="148"/>
        <v>11.727161819575899</v>
      </c>
      <c r="T1398" s="18">
        <f t="shared" si="149"/>
        <v>-1.5125295553056304</v>
      </c>
      <c r="U1398" s="18">
        <f t="shared" si="150"/>
        <v>-2.1088317308431539</v>
      </c>
      <c r="V1398" s="30">
        <v>583.26009999999997</v>
      </c>
      <c r="W1398" s="3" t="s">
        <v>47</v>
      </c>
      <c r="X1398" s="3" t="s">
        <v>47</v>
      </c>
      <c r="Y1398" s="3" t="s">
        <v>47</v>
      </c>
      <c r="Z1398" s="3" t="s">
        <v>47</v>
      </c>
      <c r="AA1398" s="3" t="s">
        <v>47</v>
      </c>
      <c r="AB1398" s="12" t="s">
        <v>47</v>
      </c>
      <c r="AC1398" s="3" t="s">
        <v>47</v>
      </c>
      <c r="AD1398" s="3" t="s">
        <v>48</v>
      </c>
      <c r="AE1398" s="3" t="s">
        <v>47</v>
      </c>
      <c r="AF1398" s="3" t="s">
        <v>47</v>
      </c>
      <c r="AI1398" s="3" t="s">
        <v>47</v>
      </c>
      <c r="AK1398" s="3" t="s">
        <v>48</v>
      </c>
      <c r="AL1398" s="3" t="s">
        <v>47</v>
      </c>
      <c r="AM1398" s="3" t="s">
        <v>47</v>
      </c>
      <c r="AN1398" s="3" t="s">
        <v>47</v>
      </c>
      <c r="AU1398" s="3">
        <v>0</v>
      </c>
      <c r="AV1398" s="3">
        <v>13</v>
      </c>
      <c r="AW1398" s="3">
        <v>1</v>
      </c>
      <c r="AX1398" s="3">
        <v>13</v>
      </c>
      <c r="AY1398" s="3">
        <v>100</v>
      </c>
      <c r="AZ1398" s="6" t="str">
        <f t="shared" si="151"/>
        <v>1401.7</v>
      </c>
      <c r="BC1398" s="12" t="s">
        <v>2694</v>
      </c>
      <c r="BJ1398" s="12">
        <f t="shared" si="152"/>
        <v>0</v>
      </c>
      <c r="BK1398" s="12">
        <f t="shared" si="153"/>
        <v>0</v>
      </c>
      <c r="CQ1398" s="3" t="str">
        <f>CONCATENATE(baseURL!$A$1,baseURL!$B$1,baseURL!$C$1,".",C1398,".",L1398,".pkl&amp;seq=",BC1398)</f>
        <v>http://proteomics.broadinstitute.org/millscripts/viewfeed.pl?side=xl&amp;cycle=1&amp;fixedMods=iaaC&amp;file=msdataSM/iPRG2012_nd/cpick_in/iPRG2012_nd.1401.7.2.pkl&amp;seq=SMVEEAEASGR</v>
      </c>
    </row>
    <row r="1399" spans="1:95" x14ac:dyDescent="0.2">
      <c r="A1399" s="3">
        <v>1278</v>
      </c>
      <c r="B1399" s="2" t="s">
        <v>2695</v>
      </c>
      <c r="C1399" s="2" t="s">
        <v>2696</v>
      </c>
      <c r="D1399" s="3">
        <v>3266</v>
      </c>
      <c r="E1399" s="3">
        <v>3264</v>
      </c>
      <c r="F1399" s="3">
        <v>29444</v>
      </c>
      <c r="G1399" s="3">
        <v>4665</v>
      </c>
      <c r="H1399" s="3">
        <v>16.732199999999999</v>
      </c>
      <c r="I1399" s="30">
        <v>419.22223000000002</v>
      </c>
      <c r="J1399" s="30">
        <v>419.22061120000001</v>
      </c>
      <c r="K1399" s="30">
        <v>1.6199999999999999E-3</v>
      </c>
      <c r="L1399" s="3">
        <v>0</v>
      </c>
      <c r="M1399" s="3">
        <v>3</v>
      </c>
      <c r="N1399" s="10">
        <f t="shared" si="147"/>
        <v>1</v>
      </c>
      <c r="O1399" s="35">
        <v>3</v>
      </c>
      <c r="P1399" s="17"/>
      <c r="Q1399" s="40">
        <v>1255.6429599999999</v>
      </c>
      <c r="R1399" s="40">
        <v>419.21917000000002</v>
      </c>
      <c r="S1399" s="18">
        <f t="shared" si="148"/>
        <v>7.2992845246197771</v>
      </c>
      <c r="T1399" s="18">
        <f t="shared" si="149"/>
        <v>3.4378198878355919</v>
      </c>
      <c r="U1399" s="18">
        <f t="shared" si="150"/>
        <v>3.411103552279664</v>
      </c>
      <c r="V1399" s="30">
        <v>419.22059999999999</v>
      </c>
      <c r="X1399" s="3" t="s">
        <v>47</v>
      </c>
      <c r="Y1399" s="3" t="s">
        <v>47</v>
      </c>
      <c r="Z1399" s="3" t="s">
        <v>52</v>
      </c>
      <c r="AB1399" s="12" t="s">
        <v>48</v>
      </c>
      <c r="AG1399" s="3" t="s">
        <v>52</v>
      </c>
      <c r="AH1399" s="3" t="s">
        <v>47</v>
      </c>
      <c r="AK1399" s="3" t="s">
        <v>52</v>
      </c>
      <c r="AL1399" s="3" t="s">
        <v>52</v>
      </c>
      <c r="AU1399" s="3">
        <v>0</v>
      </c>
      <c r="AV1399" s="3">
        <v>3</v>
      </c>
      <c r="AW1399" s="3">
        <v>1</v>
      </c>
      <c r="AX1399" s="3">
        <v>3</v>
      </c>
      <c r="AY1399" s="3">
        <v>100</v>
      </c>
      <c r="AZ1399" s="6" t="str">
        <f t="shared" si="151"/>
        <v>1402.1</v>
      </c>
      <c r="BC1399" s="12" t="s">
        <v>2638</v>
      </c>
      <c r="BJ1399" s="12">
        <f t="shared" si="152"/>
        <v>0</v>
      </c>
      <c r="BK1399" s="12">
        <f t="shared" si="153"/>
        <v>0</v>
      </c>
      <c r="CQ1399" s="3" t="str">
        <f>CONCATENATE(baseURL!$A$1,baseURL!$B$1,baseURL!$C$1,".",C1399,".",L1399,".pkl&amp;seq=",BC1399)</f>
        <v>http://proteomics.broadinstitute.org/millscripts/viewfeed.pl?side=xl&amp;cycle=1&amp;fixedMods=iaaC&amp;file=msdataSM/iPRG2012_nd/cpick_in/iPRG2012_nd.1402.1.0.pkl&amp;seq=KAYFTAPSSQR</v>
      </c>
    </row>
    <row r="1400" spans="1:95" x14ac:dyDescent="0.2">
      <c r="A1400" s="3">
        <v>348</v>
      </c>
      <c r="B1400" s="2" t="s">
        <v>2697</v>
      </c>
      <c r="C1400" s="2" t="s">
        <v>2698</v>
      </c>
      <c r="D1400" s="3">
        <v>3267</v>
      </c>
      <c r="E1400" s="3">
        <v>3265</v>
      </c>
      <c r="F1400" s="3">
        <v>29445</v>
      </c>
      <c r="G1400" s="3">
        <v>4666</v>
      </c>
      <c r="H1400" s="3">
        <v>16.7347</v>
      </c>
      <c r="I1400" s="30">
        <v>432.73038000000003</v>
      </c>
      <c r="J1400" s="30">
        <v>432.73027639999998</v>
      </c>
      <c r="K1400" s="30">
        <v>1E-4</v>
      </c>
      <c r="L1400" s="3">
        <v>2</v>
      </c>
      <c r="M1400" s="3">
        <v>2</v>
      </c>
      <c r="N1400" s="10">
        <f t="shared" si="147"/>
        <v>1</v>
      </c>
      <c r="O1400" s="35">
        <v>2</v>
      </c>
      <c r="P1400" s="17"/>
      <c r="Q1400" s="40">
        <v>864.45739000000003</v>
      </c>
      <c r="R1400" s="40">
        <v>432.73232999999999</v>
      </c>
      <c r="S1400" s="18">
        <f t="shared" si="148"/>
        <v>-4.5062498564996458</v>
      </c>
      <c r="T1400" s="18">
        <f t="shared" si="149"/>
        <v>-4.7456588233438604</v>
      </c>
      <c r="U1400" s="18">
        <f t="shared" si="150"/>
        <v>-4.6911216455462208</v>
      </c>
      <c r="V1400" s="30">
        <v>432.7303</v>
      </c>
      <c r="Z1400" s="3" t="s">
        <v>47</v>
      </c>
      <c r="AA1400" s="3" t="s">
        <v>47</v>
      </c>
      <c r="AB1400" s="12" t="s">
        <v>48</v>
      </c>
      <c r="AC1400" s="3" t="s">
        <v>47</v>
      </c>
      <c r="AF1400" s="3" t="s">
        <v>48</v>
      </c>
      <c r="AG1400" s="3" t="s">
        <v>48</v>
      </c>
      <c r="AK1400" s="3" t="s">
        <v>52</v>
      </c>
      <c r="AL1400" s="3" t="s">
        <v>48</v>
      </c>
      <c r="AU1400" s="3">
        <v>0</v>
      </c>
      <c r="AV1400" s="3">
        <v>3</v>
      </c>
      <c r="AW1400" s="3">
        <v>1</v>
      </c>
      <c r="AX1400" s="3">
        <v>3</v>
      </c>
      <c r="AY1400" s="3">
        <v>100</v>
      </c>
      <c r="AZ1400" s="6" t="str">
        <f t="shared" si="151"/>
        <v>1402.2</v>
      </c>
      <c r="BC1400" s="12" t="s">
        <v>2699</v>
      </c>
      <c r="BJ1400" s="12">
        <f t="shared" si="152"/>
        <v>0</v>
      </c>
      <c r="BK1400" s="12">
        <f t="shared" si="153"/>
        <v>0</v>
      </c>
      <c r="CQ1400" s="3" t="str">
        <f>CONCATENATE(baseURL!$A$1,baseURL!$B$1,baseURL!$C$1,".",C1400,".",L1400,".pkl&amp;seq=",BC1400)</f>
        <v>http://proteomics.broadinstitute.org/millscripts/viewfeed.pl?side=xl&amp;cycle=1&amp;fixedMods=iaaC&amp;file=msdataSM/iPRG2012_nd/cpick_in/iPRG2012_nd.1402.2.2.pkl&amp;seq=EYQVLGR</v>
      </c>
    </row>
    <row r="1401" spans="1:95" x14ac:dyDescent="0.2">
      <c r="A1401" s="3">
        <v>3106</v>
      </c>
      <c r="B1401" s="2" t="s">
        <v>2700</v>
      </c>
      <c r="C1401" s="2" t="s">
        <v>2701</v>
      </c>
      <c r="D1401" s="3">
        <v>3268</v>
      </c>
      <c r="E1401" s="3">
        <v>3266</v>
      </c>
      <c r="F1401" s="3">
        <v>29446</v>
      </c>
      <c r="G1401" s="3">
        <v>4667</v>
      </c>
      <c r="H1401" s="3">
        <v>16.737200000000001</v>
      </c>
      <c r="I1401" s="30">
        <v>446.73228999999998</v>
      </c>
      <c r="J1401" s="30">
        <v>446.7321943</v>
      </c>
      <c r="K1401" s="30">
        <v>1E-4</v>
      </c>
      <c r="L1401" s="3">
        <v>2</v>
      </c>
      <c r="M1401" s="3">
        <v>2</v>
      </c>
      <c r="N1401" s="10">
        <f t="shared" si="147"/>
        <v>1</v>
      </c>
      <c r="O1401" s="35">
        <v>2</v>
      </c>
      <c r="P1401" s="17"/>
      <c r="Q1401" s="40">
        <v>892.45568000000003</v>
      </c>
      <c r="R1401" s="40">
        <v>446.73147999999998</v>
      </c>
      <c r="S1401" s="18">
        <f t="shared" si="148"/>
        <v>1.8131697367763511</v>
      </c>
      <c r="T1401" s="18">
        <f t="shared" si="149"/>
        <v>1.5989470901556433</v>
      </c>
      <c r="U1401" s="18">
        <f t="shared" si="150"/>
        <v>1.3878583170952408</v>
      </c>
      <c r="V1401" s="30">
        <v>446.7321</v>
      </c>
      <c r="W1401" s="3" t="s">
        <v>47</v>
      </c>
      <c r="X1401" s="3" t="s">
        <v>47</v>
      </c>
      <c r="Y1401" s="3" t="s">
        <v>47</v>
      </c>
      <c r="Z1401" s="3" t="s">
        <v>47</v>
      </c>
      <c r="AA1401" s="3" t="s">
        <v>47</v>
      </c>
      <c r="AB1401" s="12" t="s">
        <v>48</v>
      </c>
      <c r="AC1401" s="3" t="s">
        <v>47</v>
      </c>
      <c r="AG1401" s="3" t="s">
        <v>47</v>
      </c>
      <c r="AH1401" s="3" t="s">
        <v>48</v>
      </c>
      <c r="AK1401" s="3" t="s">
        <v>52</v>
      </c>
      <c r="AL1401" s="3" t="s">
        <v>52</v>
      </c>
      <c r="AM1401" s="3" t="s">
        <v>47</v>
      </c>
      <c r="AU1401" s="3">
        <v>0</v>
      </c>
      <c r="AV1401" s="3">
        <v>8</v>
      </c>
      <c r="AW1401" s="3">
        <v>1</v>
      </c>
      <c r="AX1401" s="3">
        <v>8</v>
      </c>
      <c r="AY1401" s="3">
        <v>100</v>
      </c>
      <c r="AZ1401" s="6" t="str">
        <f t="shared" si="151"/>
        <v>1402.3</v>
      </c>
      <c r="BC1401" s="12" t="s">
        <v>2702</v>
      </c>
      <c r="BJ1401" s="12">
        <f t="shared" si="152"/>
        <v>0</v>
      </c>
      <c r="BK1401" s="12">
        <f t="shared" si="153"/>
        <v>0</v>
      </c>
      <c r="CQ1401" s="3" t="str">
        <f>CONCATENATE(baseURL!$A$1,baseURL!$B$1,baseURL!$C$1,".",C1401,".",L1401,".pkl&amp;seq=",BC1401)</f>
        <v>http://proteomics.broadinstitute.org/millscripts/viewfeed.pl?side=xl&amp;cycle=1&amp;fixedMods=iaaC&amp;file=msdataSM/iPRG2012_nd/cpick_in/iPRG2012_nd.1402.3.2.pkl&amp;seq=TVADTVMR</v>
      </c>
    </row>
    <row r="1402" spans="1:95" x14ac:dyDescent="0.2">
      <c r="A1402" s="3">
        <v>6409</v>
      </c>
      <c r="B1402" s="2" t="s">
        <v>2703</v>
      </c>
      <c r="C1402" s="2" t="s">
        <v>2684</v>
      </c>
      <c r="D1402" s="3">
        <v>3270</v>
      </c>
      <c r="E1402" s="3">
        <v>3268</v>
      </c>
      <c r="F1402" s="3">
        <v>29448</v>
      </c>
      <c r="G1402" s="3">
        <v>4669</v>
      </c>
      <c r="H1402" s="3">
        <v>16.743099999999998</v>
      </c>
      <c r="I1402" s="30">
        <v>526.79673000000003</v>
      </c>
      <c r="J1402" s="30">
        <v>526.79632849999996</v>
      </c>
      <c r="K1402" s="30">
        <v>4.0000000000000002E-4</v>
      </c>
      <c r="L1402" s="3">
        <v>2</v>
      </c>
      <c r="M1402" s="3">
        <v>2</v>
      </c>
      <c r="N1402" s="10">
        <f t="shared" si="147"/>
        <v>1</v>
      </c>
      <c r="O1402" s="35">
        <v>2</v>
      </c>
      <c r="P1402" s="17"/>
      <c r="Q1402" s="40">
        <v>1052.5847200000001</v>
      </c>
      <c r="R1402" s="40">
        <v>526.79600000000005</v>
      </c>
      <c r="S1402" s="18">
        <f t="shared" si="148"/>
        <v>1.3857356547428541</v>
      </c>
      <c r="T1402" s="18">
        <f t="shared" si="149"/>
        <v>0.62358104448321861</v>
      </c>
      <c r="U1402" s="18">
        <f t="shared" si="150"/>
        <v>0.18982680197818119</v>
      </c>
      <c r="V1402" s="30">
        <v>526.79610000000002</v>
      </c>
      <c r="W1402" s="3" t="s">
        <v>47</v>
      </c>
      <c r="X1402" s="3" t="s">
        <v>47</v>
      </c>
      <c r="Y1402" s="3" t="s">
        <v>47</v>
      </c>
      <c r="Z1402" s="3" t="s">
        <v>47</v>
      </c>
      <c r="AA1402" s="3" t="s">
        <v>47</v>
      </c>
      <c r="AB1402" s="12" t="s">
        <v>47</v>
      </c>
      <c r="AC1402" s="3" t="s">
        <v>47</v>
      </c>
      <c r="AD1402" s="3" t="s">
        <v>47</v>
      </c>
      <c r="AE1402" s="3" t="s">
        <v>47</v>
      </c>
      <c r="AF1402" s="3" t="s">
        <v>47</v>
      </c>
      <c r="AG1402" s="3" t="s">
        <v>47</v>
      </c>
      <c r="AH1402" s="3" t="s">
        <v>47</v>
      </c>
      <c r="AI1402" s="3" t="s">
        <v>47</v>
      </c>
      <c r="AJ1402" s="3" t="s">
        <v>47</v>
      </c>
      <c r="AK1402" s="3" t="s">
        <v>47</v>
      </c>
      <c r="AL1402" s="3" t="s">
        <v>47</v>
      </c>
      <c r="AU1402" s="3">
        <v>0</v>
      </c>
      <c r="AV1402" s="3">
        <v>16</v>
      </c>
      <c r="AW1402" s="3">
        <v>1</v>
      </c>
      <c r="AX1402" s="3">
        <v>16</v>
      </c>
      <c r="AY1402" s="3">
        <v>100</v>
      </c>
      <c r="AZ1402" s="6" t="str">
        <f t="shared" si="151"/>
        <v>1402.5</v>
      </c>
      <c r="BC1402" s="12" t="s">
        <v>2635</v>
      </c>
      <c r="BJ1402" s="12">
        <f t="shared" si="152"/>
        <v>0</v>
      </c>
      <c r="BK1402" s="12">
        <f t="shared" si="153"/>
        <v>0</v>
      </c>
      <c r="CQ1402" s="3" t="str">
        <f>CONCATENATE(baseURL!$A$1,baseURL!$B$1,baseURL!$C$1,".",C1402,".",L1402,".pkl&amp;seq=",BC1402)</f>
        <v>http://proteomics.broadinstitute.org/millscripts/viewfeed.pl?side=xl&amp;cycle=1&amp;fixedMods=iaaC&amp;file=msdataSM/iPRG2012_nd/cpick_in/iPRG2012_nd.1402.5.2.pkl&amp;seq=TALVHDGLAR</v>
      </c>
    </row>
    <row r="1403" spans="1:95" x14ac:dyDescent="0.2">
      <c r="A1403" s="3">
        <v>3951</v>
      </c>
      <c r="B1403" s="2" t="s">
        <v>2704</v>
      </c>
      <c r="C1403" s="2" t="s">
        <v>2705</v>
      </c>
      <c r="D1403" s="3">
        <v>3272</v>
      </c>
      <c r="E1403" s="3">
        <v>3270</v>
      </c>
      <c r="F1403" s="3">
        <v>29465</v>
      </c>
      <c r="G1403" s="3">
        <v>4672</v>
      </c>
      <c r="H1403" s="3">
        <v>16.7577</v>
      </c>
      <c r="I1403" s="30">
        <v>403.21634</v>
      </c>
      <c r="J1403" s="30">
        <v>403.2163377</v>
      </c>
      <c r="K1403" s="30">
        <v>0</v>
      </c>
      <c r="L1403" s="3">
        <v>2</v>
      </c>
      <c r="M1403" s="3">
        <v>0</v>
      </c>
      <c r="N1403" s="10">
        <f t="shared" si="147"/>
        <v>1</v>
      </c>
      <c r="O1403" s="35">
        <v>2</v>
      </c>
      <c r="P1403" s="17"/>
      <c r="Q1403" s="40">
        <v>805.42364999999995</v>
      </c>
      <c r="R1403" s="40">
        <v>403.21546000000001</v>
      </c>
      <c r="S1403" s="18">
        <f t="shared" si="148"/>
        <v>2.1824560000628619</v>
      </c>
      <c r="T1403" s="18">
        <f t="shared" si="149"/>
        <v>2.1767518536852362</v>
      </c>
      <c r="U1403" s="18">
        <f t="shared" si="150"/>
        <v>1.5872407272671814</v>
      </c>
      <c r="V1403" s="30">
        <v>403.21609999999998</v>
      </c>
      <c r="W1403" s="3" t="s">
        <v>47</v>
      </c>
      <c r="X1403" s="3" t="s">
        <v>47</v>
      </c>
      <c r="Y1403" s="3" t="s">
        <v>47</v>
      </c>
      <c r="Z1403" s="3" t="s">
        <v>47</v>
      </c>
      <c r="AA1403" s="3" t="s">
        <v>47</v>
      </c>
      <c r="AB1403" s="12" t="s">
        <v>47</v>
      </c>
      <c r="AC1403" s="3" t="s">
        <v>47</v>
      </c>
      <c r="AD1403" s="3" t="s">
        <v>48</v>
      </c>
      <c r="AF1403" s="3" t="s">
        <v>48</v>
      </c>
      <c r="AG1403" s="3" t="s">
        <v>47</v>
      </c>
      <c r="AI1403" s="3" t="s">
        <v>47</v>
      </c>
      <c r="AJ1403" s="3" t="s">
        <v>47</v>
      </c>
      <c r="AK1403" s="3" t="s">
        <v>48</v>
      </c>
      <c r="AL1403" s="3" t="s">
        <v>47</v>
      </c>
      <c r="AM1403" s="3" t="s">
        <v>47</v>
      </c>
      <c r="AU1403" s="3">
        <v>0</v>
      </c>
      <c r="AV1403" s="3">
        <v>12</v>
      </c>
      <c r="AW1403" s="3">
        <v>1</v>
      </c>
      <c r="AX1403" s="3">
        <v>12</v>
      </c>
      <c r="AY1403" s="3">
        <v>100</v>
      </c>
      <c r="AZ1403" s="6" t="str">
        <f t="shared" si="151"/>
        <v>1403.1</v>
      </c>
      <c r="BC1403" s="12" t="s">
        <v>2706</v>
      </c>
      <c r="BJ1403" s="12">
        <f t="shared" si="152"/>
        <v>0</v>
      </c>
      <c r="BK1403" s="12">
        <f t="shared" si="153"/>
        <v>0</v>
      </c>
      <c r="CQ1403" s="3" t="str">
        <f>CONCATENATE(baseURL!$A$1,baseURL!$B$1,baseURL!$C$1,".",C1403,".",L1403,".pkl&amp;seq=",BC1403)</f>
        <v>http://proteomics.broadinstitute.org/millscripts/viewfeed.pl?side=xl&amp;cycle=1&amp;fixedMods=iaaC&amp;file=msdataSM/iPRG2012_nd/cpick_in/iPRG2012_nd.1403.1.2.pkl&amp;seq=ELGTVMR</v>
      </c>
    </row>
    <row r="1404" spans="1:95" x14ac:dyDescent="0.2">
      <c r="A1404" s="3">
        <v>3048</v>
      </c>
      <c r="B1404" s="2" t="s">
        <v>2707</v>
      </c>
      <c r="C1404" s="2" t="s">
        <v>2700</v>
      </c>
      <c r="D1404" s="3">
        <v>3275</v>
      </c>
      <c r="E1404" s="3">
        <v>3273</v>
      </c>
      <c r="F1404" s="3">
        <v>29468</v>
      </c>
      <c r="G1404" s="3">
        <v>4675</v>
      </c>
      <c r="H1404" s="3">
        <v>16.770199999999999</v>
      </c>
      <c r="I1404" s="30">
        <v>506.32126</v>
      </c>
      <c r="J1404" s="30">
        <v>505.91895049999999</v>
      </c>
      <c r="K1404" s="30">
        <v>0.40231</v>
      </c>
      <c r="L1404" s="3">
        <v>2</v>
      </c>
      <c r="M1404" s="3">
        <v>3</v>
      </c>
      <c r="N1404" s="10">
        <f t="shared" si="147"/>
        <v>-1</v>
      </c>
      <c r="O1404" s="35">
        <v>3</v>
      </c>
      <c r="P1404" s="17"/>
      <c r="Q1404" s="40">
        <v>1515.7438</v>
      </c>
      <c r="R1404" s="40">
        <v>505.91944999999998</v>
      </c>
      <c r="S1404" s="18">
        <f t="shared" si="148"/>
        <v>794.21734032959546</v>
      </c>
      <c r="T1404" s="18">
        <f t="shared" si="149"/>
        <v>-0.98731131999261734</v>
      </c>
      <c r="U1404" s="18">
        <f t="shared" si="150"/>
        <v>-4.6450082122332637</v>
      </c>
      <c r="V1404" s="30">
        <v>505.9171</v>
      </c>
      <c r="W1404" s="3" t="s">
        <v>48</v>
      </c>
      <c r="X1404" s="3" t="s">
        <v>47</v>
      </c>
      <c r="Y1404" s="3" t="s">
        <v>47</v>
      </c>
      <c r="Z1404" s="3" t="s">
        <v>47</v>
      </c>
      <c r="AA1404" s="3" t="s">
        <v>47</v>
      </c>
      <c r="AC1404" s="3" t="s">
        <v>52</v>
      </c>
      <c r="AF1404" s="3" t="s">
        <v>52</v>
      </c>
      <c r="AG1404" s="3" t="s">
        <v>52</v>
      </c>
      <c r="AH1404" s="3" t="s">
        <v>48</v>
      </c>
      <c r="AK1404" s="3" t="s">
        <v>52</v>
      </c>
      <c r="AM1404" s="3" t="s">
        <v>47</v>
      </c>
      <c r="AU1404" s="3">
        <v>0</v>
      </c>
      <c r="AV1404" s="3">
        <v>5</v>
      </c>
      <c r="AW1404" s="3">
        <v>1</v>
      </c>
      <c r="AX1404" s="3">
        <v>5</v>
      </c>
      <c r="AY1404" s="3">
        <v>100</v>
      </c>
      <c r="AZ1404" s="6" t="str">
        <f t="shared" si="151"/>
        <v>1403.4</v>
      </c>
      <c r="BC1404" s="12" t="s">
        <v>2708</v>
      </c>
      <c r="BJ1404" s="12">
        <f t="shared" si="152"/>
        <v>0</v>
      </c>
      <c r="BK1404" s="12">
        <f t="shared" si="153"/>
        <v>0</v>
      </c>
      <c r="BP1404" s="3" t="s">
        <v>54</v>
      </c>
      <c r="BR1404" s="3" t="s">
        <v>54</v>
      </c>
      <c r="CQ1404" s="3" t="str">
        <f>CONCATENATE(baseURL!$A$1,baseURL!$B$1,baseURL!$C$1,".",C1404,".",L1404,".pkl&amp;seq=",BC1404,"&amp;varMods=Deamidated-N")</f>
        <v>http://proteomics.broadinstitute.org/millscripts/viewfeed.pl?side=xl&amp;cycle=1&amp;fixedMods=iaaC&amp;file=msdataSM/iPRG2012_nd/cpick_in/iPRG2012_nd.1403.4.2.pkl&amp;seq=FKnGFQTGSAKATSA&amp;varMods=Deamidated-N</v>
      </c>
    </row>
    <row r="1405" spans="1:95" x14ac:dyDescent="0.2">
      <c r="A1405" s="3">
        <v>3679</v>
      </c>
      <c r="B1405" s="2" t="s">
        <v>2709</v>
      </c>
      <c r="C1405" s="2" t="s">
        <v>2707</v>
      </c>
      <c r="D1405" s="3">
        <v>3280</v>
      </c>
      <c r="E1405" s="3">
        <v>3278</v>
      </c>
      <c r="F1405" s="3">
        <v>29490</v>
      </c>
      <c r="G1405" s="3">
        <v>4681</v>
      </c>
      <c r="H1405" s="3">
        <v>16.7865</v>
      </c>
      <c r="I1405" s="30">
        <v>474.25258000000002</v>
      </c>
      <c r="J1405" s="30">
        <v>474.25258710000003</v>
      </c>
      <c r="K1405" s="30">
        <v>-1.0000000000000001E-5</v>
      </c>
      <c r="L1405" s="3">
        <v>2</v>
      </c>
      <c r="M1405" s="3">
        <v>2</v>
      </c>
      <c r="N1405" s="10">
        <f t="shared" si="147"/>
        <v>1</v>
      </c>
      <c r="O1405" s="35">
        <v>2</v>
      </c>
      <c r="P1405" s="17"/>
      <c r="Q1405" s="40">
        <v>947.49788000000001</v>
      </c>
      <c r="R1405" s="40">
        <v>474.25258000000002</v>
      </c>
      <c r="S1405" s="18">
        <f t="shared" si="148"/>
        <v>0</v>
      </c>
      <c r="T1405" s="18">
        <f t="shared" si="149"/>
        <v>1.4970925418711671E-2</v>
      </c>
      <c r="U1405" s="18">
        <f t="shared" si="150"/>
        <v>-1.0121189009423452</v>
      </c>
      <c r="V1405" s="30">
        <v>474.25209999999998</v>
      </c>
      <c r="W1405" s="3" t="s">
        <v>47</v>
      </c>
      <c r="X1405" s="3" t="s">
        <v>47</v>
      </c>
      <c r="Y1405" s="3" t="s">
        <v>47</v>
      </c>
      <c r="Z1405" s="3" t="s">
        <v>48</v>
      </c>
      <c r="AA1405" s="3" t="s">
        <v>47</v>
      </c>
      <c r="AB1405" s="12" t="s">
        <v>47</v>
      </c>
      <c r="AC1405" s="3" t="s">
        <v>47</v>
      </c>
      <c r="AE1405" s="3" t="s">
        <v>47</v>
      </c>
      <c r="AF1405" s="3" t="s">
        <v>48</v>
      </c>
      <c r="AG1405" s="3" t="s">
        <v>48</v>
      </c>
      <c r="AH1405" s="3" t="s">
        <v>47</v>
      </c>
      <c r="AI1405" s="3" t="s">
        <v>48</v>
      </c>
      <c r="AK1405" s="3" t="s">
        <v>52</v>
      </c>
      <c r="AL1405" s="3" t="s">
        <v>48</v>
      </c>
      <c r="AP1405" s="3" t="s">
        <v>52</v>
      </c>
      <c r="AU1405" s="3">
        <v>0</v>
      </c>
      <c r="AV1405" s="3">
        <v>8</v>
      </c>
      <c r="AW1405" s="3">
        <v>1</v>
      </c>
      <c r="AX1405" s="3">
        <v>8</v>
      </c>
      <c r="AY1405" s="3">
        <v>100</v>
      </c>
      <c r="AZ1405" s="6" t="str">
        <f t="shared" si="151"/>
        <v>1404.5</v>
      </c>
      <c r="BC1405" s="12" t="s">
        <v>2613</v>
      </c>
      <c r="BJ1405" s="12">
        <f t="shared" si="152"/>
        <v>0</v>
      </c>
      <c r="BK1405" s="12">
        <f t="shared" si="153"/>
        <v>0</v>
      </c>
      <c r="CQ1405" s="3" t="str">
        <f>CONCATENATE(baseURL!$A$1,baseURL!$B$1,baseURL!$C$1,".",C1405,".",L1405,".pkl&amp;seq=",BC1405)</f>
        <v>http://proteomics.broadinstitute.org/millscripts/viewfeed.pl?side=xl&amp;cycle=1&amp;fixedMods=iaaC&amp;file=msdataSM/iPRG2012_nd/cpick_in/iPRG2012_nd.1404.5.2.pkl&amp;seq=VTDGVMVAR</v>
      </c>
    </row>
    <row r="1406" spans="1:95" x14ac:dyDescent="0.2">
      <c r="A1406" s="3">
        <v>4707</v>
      </c>
      <c r="B1406" s="2" t="s">
        <v>2710</v>
      </c>
      <c r="C1406" s="2" t="s">
        <v>2711</v>
      </c>
      <c r="D1406" s="3">
        <v>3281</v>
      </c>
      <c r="E1406" s="3">
        <v>3279</v>
      </c>
      <c r="F1406" s="3">
        <v>29491</v>
      </c>
      <c r="G1406" s="3">
        <v>4682</v>
      </c>
      <c r="H1406" s="3">
        <v>16.789000000000001</v>
      </c>
      <c r="I1406" s="30">
        <v>559.62701000000004</v>
      </c>
      <c r="J1406" s="30">
        <v>559.62486149999995</v>
      </c>
      <c r="K1406" s="30">
        <v>2.15E-3</v>
      </c>
      <c r="L1406" s="3">
        <v>3</v>
      </c>
      <c r="M1406" s="3">
        <v>3</v>
      </c>
      <c r="N1406" s="10">
        <f t="shared" si="147"/>
        <v>1</v>
      </c>
      <c r="O1406" s="35">
        <v>3</v>
      </c>
      <c r="P1406" s="17"/>
      <c r="Q1406" s="40">
        <v>1676.86023</v>
      </c>
      <c r="R1406" s="40">
        <v>559.62492999999995</v>
      </c>
      <c r="S1406" s="18">
        <f t="shared" si="148"/>
        <v>3.7167750909377579</v>
      </c>
      <c r="T1406" s="18">
        <f t="shared" si="149"/>
        <v>-0.12240341043703036</v>
      </c>
      <c r="U1406" s="18">
        <f t="shared" si="150"/>
        <v>-0.23229844299315835</v>
      </c>
      <c r="V1406" s="30">
        <v>559.62480000000005</v>
      </c>
      <c r="W1406" s="3" t="s">
        <v>47</v>
      </c>
      <c r="X1406" s="3" t="s">
        <v>47</v>
      </c>
      <c r="Y1406" s="3" t="s">
        <v>47</v>
      </c>
      <c r="Z1406" s="3" t="s">
        <v>47</v>
      </c>
      <c r="AA1406" s="3" t="s">
        <v>47</v>
      </c>
      <c r="AB1406" s="12" t="s">
        <v>47</v>
      </c>
      <c r="AC1406" s="3" t="s">
        <v>47</v>
      </c>
      <c r="AD1406" s="3" t="s">
        <v>47</v>
      </c>
      <c r="AE1406" s="3" t="s">
        <v>47</v>
      </c>
      <c r="AF1406" s="3" t="s">
        <v>47</v>
      </c>
      <c r="AG1406" s="3" t="s">
        <v>47</v>
      </c>
      <c r="AH1406" s="3" t="s">
        <v>47</v>
      </c>
      <c r="AI1406" s="3" t="s">
        <v>47</v>
      </c>
      <c r="AJ1406" s="3" t="s">
        <v>47</v>
      </c>
      <c r="AL1406" s="3" t="s">
        <v>47</v>
      </c>
      <c r="AM1406" s="3" t="s">
        <v>47</v>
      </c>
      <c r="AN1406" s="3" t="s">
        <v>48</v>
      </c>
      <c r="AU1406" s="3">
        <v>0</v>
      </c>
      <c r="AV1406" s="3">
        <v>16</v>
      </c>
      <c r="AW1406" s="3">
        <v>1</v>
      </c>
      <c r="AX1406" s="3">
        <v>16</v>
      </c>
      <c r="AY1406" s="3">
        <v>100</v>
      </c>
      <c r="AZ1406" s="6" t="str">
        <f t="shared" si="151"/>
        <v>1404.6</v>
      </c>
      <c r="BC1406" s="12" t="s">
        <v>2712</v>
      </c>
      <c r="BJ1406" s="12">
        <f t="shared" si="152"/>
        <v>0</v>
      </c>
      <c r="BK1406" s="12">
        <f t="shared" si="153"/>
        <v>0</v>
      </c>
      <c r="CQ1406" s="3" t="str">
        <f>CONCATENATE(baseURL!$A$1,baseURL!$B$1,baseURL!$C$1,".",C1406,".",L1406,".pkl&amp;seq=",BC1406)</f>
        <v>http://proteomics.broadinstitute.org/millscripts/viewfeed.pl?side=xl&amp;cycle=1&amp;fixedMods=iaaC&amp;file=msdataSM/iPRG2012_nd/cpick_in/iPRG2012_nd.1404.6.3.pkl&amp;seq=GATYGKPTNQGVNELK</v>
      </c>
    </row>
    <row r="1407" spans="1:95" x14ac:dyDescent="0.2">
      <c r="A1407" s="3">
        <v>4181</v>
      </c>
      <c r="B1407" s="2" t="s">
        <v>2713</v>
      </c>
      <c r="C1407" s="2" t="s">
        <v>2714</v>
      </c>
      <c r="D1407" s="3">
        <v>3284</v>
      </c>
      <c r="E1407" s="3">
        <v>3282</v>
      </c>
      <c r="F1407" s="3">
        <v>29507</v>
      </c>
      <c r="G1407" s="3">
        <v>4686</v>
      </c>
      <c r="H1407" s="3">
        <v>16.806100000000001</v>
      </c>
      <c r="I1407" s="30">
        <v>445.21485999999999</v>
      </c>
      <c r="J1407" s="30">
        <v>445.21352200000001</v>
      </c>
      <c r="K1407" s="30">
        <v>1.34E-3</v>
      </c>
      <c r="L1407" s="3">
        <v>3</v>
      </c>
      <c r="M1407" s="3">
        <v>3</v>
      </c>
      <c r="N1407" s="10">
        <f t="shared" si="147"/>
        <v>1</v>
      </c>
      <c r="O1407" s="35">
        <v>3</v>
      </c>
      <c r="P1407" s="17"/>
      <c r="Q1407" s="40">
        <v>1333.62435</v>
      </c>
      <c r="R1407" s="40">
        <v>445.21296999999998</v>
      </c>
      <c r="S1407" s="18">
        <f t="shared" si="148"/>
        <v>4.2451593447582088</v>
      </c>
      <c r="T1407" s="18">
        <f t="shared" si="149"/>
        <v>1.2398560626556308</v>
      </c>
      <c r="U1407" s="18">
        <f t="shared" si="150"/>
        <v>0.51660669271998083</v>
      </c>
      <c r="V1407" s="30">
        <v>445.21319999999997</v>
      </c>
      <c r="W1407" s="3" t="s">
        <v>47</v>
      </c>
      <c r="X1407" s="3" t="s">
        <v>47</v>
      </c>
      <c r="Y1407" s="3" t="s">
        <v>47</v>
      </c>
      <c r="Z1407" s="3" t="s">
        <v>47</v>
      </c>
      <c r="AB1407" s="12" t="s">
        <v>47</v>
      </c>
      <c r="AC1407" s="3" t="s">
        <v>47</v>
      </c>
      <c r="AD1407" s="3" t="s">
        <v>47</v>
      </c>
      <c r="AE1407" s="3" t="s">
        <v>47</v>
      </c>
      <c r="AF1407" s="3" t="s">
        <v>47</v>
      </c>
      <c r="AG1407" s="3" t="s">
        <v>48</v>
      </c>
      <c r="AH1407" s="3" t="s">
        <v>47</v>
      </c>
      <c r="AI1407" s="3" t="s">
        <v>47</v>
      </c>
      <c r="AJ1407" s="3" t="s">
        <v>47</v>
      </c>
      <c r="AK1407" s="3" t="s">
        <v>47</v>
      </c>
      <c r="AL1407" s="3" t="s">
        <v>48</v>
      </c>
      <c r="AM1407" s="3" t="s">
        <v>47</v>
      </c>
      <c r="AN1407" s="3" t="s">
        <v>48</v>
      </c>
      <c r="AU1407" s="3">
        <v>0</v>
      </c>
      <c r="AV1407" s="3">
        <v>14</v>
      </c>
      <c r="AW1407" s="3">
        <v>1</v>
      </c>
      <c r="AX1407" s="3">
        <v>14</v>
      </c>
      <c r="AY1407" s="3">
        <v>100</v>
      </c>
      <c r="AZ1407" s="6" t="str">
        <f t="shared" si="151"/>
        <v>1405.1</v>
      </c>
      <c r="BC1407" s="12" t="s">
        <v>2657</v>
      </c>
      <c r="BJ1407" s="12">
        <f t="shared" si="152"/>
        <v>0</v>
      </c>
      <c r="BK1407" s="12">
        <f t="shared" si="153"/>
        <v>0</v>
      </c>
      <c r="CQ1407" s="3" t="str">
        <f>CONCATENATE(baseURL!$A$1,baseURL!$B$1,baseURL!$C$1,".",C1407,".",L1407,".pkl&amp;seq=",BC1407)</f>
        <v>http://proteomics.broadinstitute.org/millscripts/viewfeed.pl?side=xl&amp;cycle=1&amp;fixedMods=iaaC&amp;file=msdataSM/iPRG2012_nd/cpick_in/iPRG2012_nd.1405.1.3.pkl&amp;seq=RGGGADVDWSSAR</v>
      </c>
    </row>
    <row r="1408" spans="1:95" x14ac:dyDescent="0.2">
      <c r="A1408" s="3">
        <v>3081</v>
      </c>
      <c r="B1408" s="2" t="s">
        <v>2715</v>
      </c>
      <c r="C1408" s="2" t="s">
        <v>2716</v>
      </c>
      <c r="D1408" s="3">
        <v>3285</v>
      </c>
      <c r="E1408" s="3">
        <v>3283</v>
      </c>
      <c r="F1408" s="3">
        <v>29508</v>
      </c>
      <c r="G1408" s="3">
        <v>4687</v>
      </c>
      <c r="H1408" s="3">
        <v>16.812000000000001</v>
      </c>
      <c r="I1408" s="30">
        <v>478.22714000000002</v>
      </c>
      <c r="J1408" s="30">
        <v>478.22835479999998</v>
      </c>
      <c r="K1408" s="30">
        <v>-1.2099999999999999E-3</v>
      </c>
      <c r="L1408" s="3">
        <v>0</v>
      </c>
      <c r="M1408" s="3">
        <v>2</v>
      </c>
      <c r="N1408" s="10">
        <f t="shared" si="147"/>
        <v>1</v>
      </c>
      <c r="O1408" s="35">
        <v>2</v>
      </c>
      <c r="P1408" s="17"/>
      <c r="Q1408" s="40">
        <v>955.44881999999996</v>
      </c>
      <c r="R1408" s="40">
        <v>478.22805</v>
      </c>
      <c r="S1408" s="18">
        <f t="shared" si="148"/>
        <v>-1.9028578519729398</v>
      </c>
      <c r="T1408" s="18">
        <f t="shared" si="149"/>
        <v>0.63735282775819424</v>
      </c>
      <c r="U1408" s="18">
        <f t="shared" si="150"/>
        <v>0.73186840467812297</v>
      </c>
      <c r="V1408" s="30">
        <v>478.22840000000002</v>
      </c>
      <c r="W1408" s="3" t="s">
        <v>48</v>
      </c>
      <c r="X1408" s="3" t="s">
        <v>47</v>
      </c>
      <c r="Y1408" s="3" t="s">
        <v>47</v>
      </c>
      <c r="Z1408" s="3" t="s">
        <v>47</v>
      </c>
      <c r="AA1408" s="3" t="s">
        <v>47</v>
      </c>
      <c r="AB1408" s="12" t="s">
        <v>47</v>
      </c>
      <c r="AC1408" s="3" t="s">
        <v>47</v>
      </c>
      <c r="AF1408" s="3" t="s">
        <v>48</v>
      </c>
      <c r="AG1408" s="3" t="s">
        <v>47</v>
      </c>
      <c r="AH1408" s="3" t="s">
        <v>47</v>
      </c>
      <c r="AI1408" s="3" t="s">
        <v>48</v>
      </c>
      <c r="AL1408" s="3" t="s">
        <v>48</v>
      </c>
      <c r="AM1408" s="3" t="s">
        <v>47</v>
      </c>
      <c r="AN1408" s="3" t="s">
        <v>48</v>
      </c>
      <c r="AU1408" s="3">
        <v>0</v>
      </c>
      <c r="AV1408" s="3">
        <v>9</v>
      </c>
      <c r="AW1408" s="3">
        <v>1</v>
      </c>
      <c r="AX1408" s="3">
        <v>9</v>
      </c>
      <c r="AY1408" s="3">
        <v>100</v>
      </c>
      <c r="AZ1408" s="6" t="str">
        <f t="shared" si="151"/>
        <v>1405.2</v>
      </c>
      <c r="BC1408" s="12" t="s">
        <v>2717</v>
      </c>
      <c r="BJ1408" s="12">
        <f t="shared" si="152"/>
        <v>0</v>
      </c>
      <c r="BK1408" s="12">
        <f t="shared" si="153"/>
        <v>0</v>
      </c>
      <c r="CQ1408" s="3" t="str">
        <f>CONCATENATE(baseURL!$A$1,baseURL!$B$1,baseURL!$C$1,".",C1408,".",L1408,".pkl&amp;seq=",BC1408)</f>
        <v>http://proteomics.broadinstitute.org/millscripts/viewfeed.pl?side=xl&amp;cycle=1&amp;fixedMods=iaaC&amp;file=msdataSM/iPRG2012_nd/cpick_in/iPRG2012_nd.1405.2.0.pkl&amp;seq=QMKDFMR</v>
      </c>
    </row>
    <row r="1409" spans="1:95" x14ac:dyDescent="0.2">
      <c r="A1409" s="3">
        <v>2971</v>
      </c>
      <c r="B1409" s="2" t="s">
        <v>2718</v>
      </c>
      <c r="C1409" s="2" t="s">
        <v>2719</v>
      </c>
      <c r="D1409" s="3">
        <v>3287</v>
      </c>
      <c r="E1409" s="3">
        <v>3285</v>
      </c>
      <c r="F1409" s="3">
        <v>29528</v>
      </c>
      <c r="G1409" s="3">
        <v>4690</v>
      </c>
      <c r="H1409" s="3">
        <v>16.826599999999999</v>
      </c>
      <c r="I1409" s="30">
        <v>422.76380999999998</v>
      </c>
      <c r="J1409" s="30">
        <v>422.76315469999997</v>
      </c>
      <c r="K1409" s="30">
        <v>6.6E-4</v>
      </c>
      <c r="L1409" s="3">
        <v>2</v>
      </c>
      <c r="M1409" s="3">
        <v>2</v>
      </c>
      <c r="N1409" s="10">
        <f t="shared" si="147"/>
        <v>1</v>
      </c>
      <c r="O1409" s="35">
        <v>2</v>
      </c>
      <c r="P1409" s="17"/>
      <c r="Q1409" s="40">
        <v>844.51855</v>
      </c>
      <c r="R1409" s="40">
        <v>422.76290999999998</v>
      </c>
      <c r="S1409" s="18">
        <f t="shared" si="148"/>
        <v>2.1288527889105864</v>
      </c>
      <c r="T1409" s="18">
        <f t="shared" si="149"/>
        <v>0.57881141937475267</v>
      </c>
      <c r="U1409" s="18">
        <f t="shared" si="150"/>
        <v>-0.73327151607573549</v>
      </c>
      <c r="V1409" s="30">
        <v>422.76260000000002</v>
      </c>
      <c r="W1409" s="3" t="s">
        <v>47</v>
      </c>
      <c r="X1409" s="3" t="s">
        <v>47</v>
      </c>
      <c r="Y1409" s="3" t="s">
        <v>47</v>
      </c>
      <c r="Z1409" s="3" t="s">
        <v>47</v>
      </c>
      <c r="AA1409" s="3" t="s">
        <v>47</v>
      </c>
      <c r="AC1409" s="3" t="s">
        <v>47</v>
      </c>
      <c r="AD1409" s="3" t="s">
        <v>48</v>
      </c>
      <c r="AF1409" s="3" t="s">
        <v>47</v>
      </c>
      <c r="AH1409" s="3" t="s">
        <v>47</v>
      </c>
      <c r="AJ1409" s="3" t="s">
        <v>47</v>
      </c>
      <c r="AL1409" s="3" t="s">
        <v>48</v>
      </c>
      <c r="AN1409" s="3" t="s">
        <v>47</v>
      </c>
      <c r="AU1409" s="3">
        <v>0</v>
      </c>
      <c r="AV1409" s="3">
        <v>10</v>
      </c>
      <c r="AW1409" s="3">
        <v>1</v>
      </c>
      <c r="AX1409" s="3">
        <v>10</v>
      </c>
      <c r="AY1409" s="3">
        <v>100</v>
      </c>
      <c r="AZ1409" s="6" t="str">
        <f t="shared" si="151"/>
        <v>1406.1</v>
      </c>
      <c r="BC1409" s="12" t="s">
        <v>2660</v>
      </c>
      <c r="BJ1409" s="12">
        <f t="shared" si="152"/>
        <v>0</v>
      </c>
      <c r="BK1409" s="12">
        <f t="shared" si="153"/>
        <v>0</v>
      </c>
      <c r="CQ1409" s="3" t="str">
        <f>CONCATENATE(baseURL!$A$1,baseURL!$B$1,baseURL!$C$1,".",C1409,".",L1409,".pkl&amp;seq=",BC1409)</f>
        <v>http://proteomics.broadinstitute.org/millscripts/viewfeed.pl?side=xl&amp;cycle=1&amp;fixedMods=iaaC&amp;file=msdataSM/iPRG2012_nd/cpick_in/iPRG2012_nd.1406.1.2.pkl&amp;seq=LGRLVMR</v>
      </c>
    </row>
    <row r="1410" spans="1:95" x14ac:dyDescent="0.2">
      <c r="A1410" s="3">
        <v>5979</v>
      </c>
      <c r="B1410" s="2" t="s">
        <v>2720</v>
      </c>
      <c r="C1410" s="2" t="s">
        <v>2721</v>
      </c>
      <c r="D1410" s="3">
        <v>3294</v>
      </c>
      <c r="E1410" s="3">
        <v>3292</v>
      </c>
      <c r="F1410" s="3">
        <v>29549</v>
      </c>
      <c r="G1410" s="3">
        <v>4698</v>
      </c>
      <c r="H1410" s="3">
        <v>16.8504</v>
      </c>
      <c r="I1410" s="30">
        <v>413.20067999999998</v>
      </c>
      <c r="J1410" s="30">
        <v>413.2000817</v>
      </c>
      <c r="K1410" s="30">
        <v>5.9999999999999995E-4</v>
      </c>
      <c r="L1410" s="3">
        <v>2</v>
      </c>
      <c r="M1410" s="3">
        <v>2</v>
      </c>
      <c r="N1410" s="10">
        <f t="shared" ref="N1410:N1473" si="154">IF(AND(M1410&gt;0,L1410&gt;0), IF(M1410=L1410,1,-1), 1)</f>
        <v>1</v>
      </c>
      <c r="O1410" s="35">
        <v>2</v>
      </c>
      <c r="P1410" s="17"/>
      <c r="Q1410" s="40">
        <v>825.39234999999996</v>
      </c>
      <c r="R1410" s="40">
        <v>413.19981000000001</v>
      </c>
      <c r="S1410" s="18">
        <f t="shared" ref="S1410:S1473" si="155">1000000*(I1410-R1410)/R1410</f>
        <v>2.1055188770863933</v>
      </c>
      <c r="T1410" s="18">
        <f t="shared" ref="T1410:T1473" si="156">1000000*(J1410-R1410)/R1410</f>
        <v>0.65755112516817416</v>
      </c>
      <c r="U1410" s="18">
        <f t="shared" ref="U1410:U1473" si="157">1000000*(V1410-R1410)/R1410</f>
        <v>-0.50822869458297948</v>
      </c>
      <c r="V1410" s="30">
        <v>413.19959999999998</v>
      </c>
      <c r="W1410" s="3" t="s">
        <v>47</v>
      </c>
      <c r="X1410" s="3" t="s">
        <v>47</v>
      </c>
      <c r="Y1410" s="3" t="s">
        <v>47</v>
      </c>
      <c r="Z1410" s="3" t="s">
        <v>47</v>
      </c>
      <c r="AA1410" s="3" t="s">
        <v>47</v>
      </c>
      <c r="AB1410" s="12" t="s">
        <v>47</v>
      </c>
      <c r="AC1410" s="3" t="s">
        <v>47</v>
      </c>
      <c r="AD1410" s="3" t="s">
        <v>47</v>
      </c>
      <c r="AF1410" s="3" t="s">
        <v>47</v>
      </c>
      <c r="AG1410" s="3" t="s">
        <v>47</v>
      </c>
      <c r="AH1410" s="3" t="s">
        <v>47</v>
      </c>
      <c r="AI1410" s="3" t="s">
        <v>47</v>
      </c>
      <c r="AK1410" s="3" t="s">
        <v>47</v>
      </c>
      <c r="AL1410" s="3" t="s">
        <v>47</v>
      </c>
      <c r="AU1410" s="3">
        <v>0</v>
      </c>
      <c r="AV1410" s="3">
        <v>14</v>
      </c>
      <c r="AW1410" s="3">
        <v>1</v>
      </c>
      <c r="AX1410" s="3">
        <v>14</v>
      </c>
      <c r="AY1410" s="3">
        <v>100</v>
      </c>
      <c r="AZ1410" s="6" t="str">
        <f t="shared" ref="AZ1410:AZ1473" si="158">HYPERLINK(CQ1410,C1410)</f>
        <v>1407.1</v>
      </c>
      <c r="BC1410" s="12" t="s">
        <v>2666</v>
      </c>
      <c r="BJ1410" s="12">
        <f t="shared" ref="BJ1410:BJ1473" si="159">LEN(BC1410)-LEN(SUBSTITUTE(BC1410,"C",""))</f>
        <v>0</v>
      </c>
      <c r="BK1410" s="12">
        <f t="shared" ref="BK1410:BK1473" si="160">LEN(BC1410)-LEN(SUBSTITUTE(BC1410,"c",""))</f>
        <v>0</v>
      </c>
      <c r="CQ1410" s="3" t="str">
        <f>CONCATENATE(baseURL!$A$1,baseURL!$B$1,baseURL!$C$1,".",C1410,".",L1410,".pkl&amp;seq=",BC1410)</f>
        <v>http://proteomics.broadinstitute.org/millscripts/viewfeed.pl?side=xl&amp;cycle=1&amp;fixedMods=iaaC&amp;file=msdataSM/iPRG2012_nd/cpick_in/iPRG2012_nd.1407.1.2.pkl&amp;seq=TFAEAMR</v>
      </c>
    </row>
    <row r="1411" spans="1:95" x14ac:dyDescent="0.2">
      <c r="A1411" s="3">
        <v>4183</v>
      </c>
      <c r="B1411" s="2" t="s">
        <v>2722</v>
      </c>
      <c r="C1411" s="2" t="s">
        <v>2723</v>
      </c>
      <c r="D1411" s="3">
        <v>3296</v>
      </c>
      <c r="E1411" s="3">
        <v>3294</v>
      </c>
      <c r="F1411" s="3">
        <v>29551</v>
      </c>
      <c r="G1411" s="3">
        <v>4700</v>
      </c>
      <c r="H1411" s="3">
        <v>16.8537</v>
      </c>
      <c r="I1411" s="30">
        <v>476.23315000000002</v>
      </c>
      <c r="J1411" s="30">
        <v>476.23384390000001</v>
      </c>
      <c r="K1411" s="30">
        <v>-6.8999999999999997E-4</v>
      </c>
      <c r="L1411" s="3">
        <v>2</v>
      </c>
      <c r="M1411" s="3">
        <v>2</v>
      </c>
      <c r="N1411" s="10">
        <f t="shared" si="154"/>
        <v>1</v>
      </c>
      <c r="O1411" s="35">
        <v>2</v>
      </c>
      <c r="P1411" s="17"/>
      <c r="Q1411" s="40">
        <v>951.46042999999997</v>
      </c>
      <c r="R1411" s="40">
        <v>476.23385000000002</v>
      </c>
      <c r="S1411" s="18">
        <f t="shared" si="155"/>
        <v>-1.469866117233825</v>
      </c>
      <c r="T1411" s="18">
        <f t="shared" si="156"/>
        <v>-1.2808833322823121E-2</v>
      </c>
      <c r="U1411" s="18">
        <f t="shared" si="157"/>
        <v>-0.52495218471784033</v>
      </c>
      <c r="V1411" s="30">
        <v>476.23360000000002</v>
      </c>
      <c r="W1411" s="3" t="s">
        <v>47</v>
      </c>
      <c r="X1411" s="3" t="s">
        <v>47</v>
      </c>
      <c r="Y1411" s="3" t="s">
        <v>47</v>
      </c>
      <c r="Z1411" s="3" t="s">
        <v>47</v>
      </c>
      <c r="AA1411" s="3" t="s">
        <v>65</v>
      </c>
      <c r="AB1411" s="12" t="s">
        <v>47</v>
      </c>
      <c r="AC1411" s="3" t="s">
        <v>47</v>
      </c>
      <c r="AD1411" s="3" t="s">
        <v>47</v>
      </c>
      <c r="AE1411" s="3" t="s">
        <v>47</v>
      </c>
      <c r="AF1411" s="3" t="s">
        <v>47</v>
      </c>
      <c r="AG1411" s="3" t="s">
        <v>47</v>
      </c>
      <c r="AH1411" s="3" t="s">
        <v>47</v>
      </c>
      <c r="AI1411" s="3" t="s">
        <v>47</v>
      </c>
      <c r="AJ1411" s="3" t="s">
        <v>47</v>
      </c>
      <c r="AK1411" s="3" t="s">
        <v>48</v>
      </c>
      <c r="AL1411" s="3" t="s">
        <v>47</v>
      </c>
      <c r="AM1411" s="3" t="s">
        <v>47</v>
      </c>
      <c r="AN1411" s="3" t="s">
        <v>47</v>
      </c>
      <c r="AU1411" s="3">
        <v>1</v>
      </c>
      <c r="AV1411" s="3">
        <v>16</v>
      </c>
      <c r="AW1411" s="3">
        <v>1</v>
      </c>
      <c r="AX1411" s="3">
        <v>16</v>
      </c>
      <c r="AY1411" s="3">
        <v>100</v>
      </c>
      <c r="AZ1411" s="6" t="str">
        <f t="shared" si="158"/>
        <v>1407.3</v>
      </c>
      <c r="BC1411" s="12" t="s">
        <v>2724</v>
      </c>
      <c r="BJ1411" s="12">
        <f t="shared" si="159"/>
        <v>0</v>
      </c>
      <c r="BK1411" s="12">
        <f t="shared" si="160"/>
        <v>0</v>
      </c>
      <c r="BW1411" s="3" t="s">
        <v>2725</v>
      </c>
      <c r="CQ1411" s="3" t="str">
        <f>CONCATENATE(baseURL!$A$1,baseURL!$B$1,baseURL!$C$1,".",C1411,".",L1411,".pkl&amp;seq=",BC1411)</f>
        <v>http://proteomics.broadinstitute.org/millscripts/viewfeed.pl?side=xl&amp;cycle=1&amp;fixedMods=iaaC&amp;file=msdataSM/iPRG2012_nd/cpick_in/iPRG2012_nd.1407.3.2.pkl&amp;seq=NMAPEYVK</v>
      </c>
    </row>
    <row r="1412" spans="1:95" x14ac:dyDescent="0.2">
      <c r="A1412" s="3">
        <v>4038</v>
      </c>
      <c r="B1412" s="2" t="s">
        <v>2726</v>
      </c>
      <c r="C1412" s="2" t="s">
        <v>2727</v>
      </c>
      <c r="D1412" s="3">
        <v>3297</v>
      </c>
      <c r="E1412" s="3">
        <v>3295</v>
      </c>
      <c r="F1412" s="3">
        <v>29552</v>
      </c>
      <c r="G1412" s="3">
        <v>4701</v>
      </c>
      <c r="H1412" s="3">
        <v>16.855399999999999</v>
      </c>
      <c r="I1412" s="30">
        <v>489.25828999999999</v>
      </c>
      <c r="J1412" s="30">
        <v>489.2579791</v>
      </c>
      <c r="K1412" s="30">
        <v>3.1E-4</v>
      </c>
      <c r="L1412" s="3">
        <v>2</v>
      </c>
      <c r="M1412" s="3">
        <v>2</v>
      </c>
      <c r="N1412" s="10">
        <f t="shared" si="154"/>
        <v>1</v>
      </c>
      <c r="O1412" s="35">
        <v>2</v>
      </c>
      <c r="P1412" s="17"/>
      <c r="Q1412" s="40">
        <v>977.50843999999995</v>
      </c>
      <c r="R1412" s="40">
        <v>489.25785999999999</v>
      </c>
      <c r="S1412" s="18">
        <f t="shared" si="155"/>
        <v>0.87888215019045235</v>
      </c>
      <c r="T1412" s="18">
        <f t="shared" si="156"/>
        <v>0.24342991649895185</v>
      </c>
      <c r="U1412" s="18">
        <f t="shared" si="157"/>
        <v>-0.53141711401190517</v>
      </c>
      <c r="V1412" s="30">
        <v>489.25760000000002</v>
      </c>
      <c r="W1412" s="3" t="s">
        <v>47</v>
      </c>
      <c r="X1412" s="3" t="s">
        <v>47</v>
      </c>
      <c r="Y1412" s="3" t="s">
        <v>47</v>
      </c>
      <c r="Z1412" s="3" t="s">
        <v>47</v>
      </c>
      <c r="AA1412" s="3" t="s">
        <v>47</v>
      </c>
      <c r="AB1412" s="12" t="s">
        <v>52</v>
      </c>
      <c r="AC1412" s="3" t="s">
        <v>47</v>
      </c>
      <c r="AF1412" s="3" t="s">
        <v>47</v>
      </c>
      <c r="AG1412" s="3" t="s">
        <v>47</v>
      </c>
      <c r="AH1412" s="3" t="s">
        <v>47</v>
      </c>
      <c r="AI1412" s="3" t="s">
        <v>48</v>
      </c>
      <c r="AJ1412" s="3" t="s">
        <v>47</v>
      </c>
      <c r="AL1412" s="3" t="s">
        <v>48</v>
      </c>
      <c r="AM1412" s="3" t="s">
        <v>47</v>
      </c>
      <c r="AN1412" s="3" t="s">
        <v>48</v>
      </c>
      <c r="AU1412" s="3">
        <v>0</v>
      </c>
      <c r="AV1412" s="3">
        <v>11</v>
      </c>
      <c r="AW1412" s="3">
        <v>1</v>
      </c>
      <c r="AX1412" s="3">
        <v>11</v>
      </c>
      <c r="AY1412" s="3">
        <v>100</v>
      </c>
      <c r="AZ1412" s="6" t="str">
        <f t="shared" si="158"/>
        <v>1407.4</v>
      </c>
      <c r="BC1412" s="12" t="s">
        <v>2728</v>
      </c>
      <c r="BJ1412" s="12">
        <f t="shared" si="159"/>
        <v>0</v>
      </c>
      <c r="BK1412" s="12">
        <f t="shared" si="160"/>
        <v>0</v>
      </c>
      <c r="CQ1412" s="3" t="str">
        <f>CONCATENATE(baseURL!$A$1,baseURL!$B$1,baseURL!$C$1,".",C1412,".",L1412,".pkl&amp;seq=",BC1412)</f>
        <v>http://proteomics.broadinstitute.org/millscripts/viewfeed.pl?side=xl&amp;cycle=1&amp;fixedMods=iaaC&amp;file=msdataSM/iPRG2012_nd/cpick_in/iPRG2012_nd.1407.4.2.pkl&amp;seq=LLSTMQER</v>
      </c>
    </row>
    <row r="1413" spans="1:95" x14ac:dyDescent="0.2">
      <c r="A1413" s="3">
        <v>3246</v>
      </c>
      <c r="B1413" s="2" t="s">
        <v>2729</v>
      </c>
      <c r="C1413" s="2" t="s">
        <v>2730</v>
      </c>
      <c r="D1413" s="3">
        <v>3298</v>
      </c>
      <c r="E1413" s="3">
        <v>3296</v>
      </c>
      <c r="F1413" s="3">
        <v>29553</v>
      </c>
      <c r="G1413" s="3">
        <v>4702</v>
      </c>
      <c r="H1413" s="3">
        <v>16.857099999999999</v>
      </c>
      <c r="I1413" s="30">
        <v>496.23804999999999</v>
      </c>
      <c r="J1413" s="30">
        <v>496.23675880000002</v>
      </c>
      <c r="K1413" s="30">
        <v>1.2899999999999999E-3</v>
      </c>
      <c r="L1413" s="3">
        <v>0</v>
      </c>
      <c r="M1413" s="3">
        <v>2</v>
      </c>
      <c r="N1413" s="10">
        <f t="shared" si="154"/>
        <v>1</v>
      </c>
      <c r="O1413" s="35">
        <v>2</v>
      </c>
      <c r="P1413" s="17"/>
      <c r="Q1413" s="40">
        <v>991.46658000000002</v>
      </c>
      <c r="R1413" s="40">
        <v>496.23692999999997</v>
      </c>
      <c r="S1413" s="18">
        <f t="shared" si="155"/>
        <v>2.2569863956204204</v>
      </c>
      <c r="T1413" s="18">
        <f t="shared" si="156"/>
        <v>-0.34499649180543013</v>
      </c>
      <c r="U1413" s="18">
        <f t="shared" si="157"/>
        <v>-1.672588132348019</v>
      </c>
      <c r="V1413" s="30">
        <v>496.23610000000002</v>
      </c>
      <c r="W1413" s="3" t="s">
        <v>48</v>
      </c>
      <c r="X1413" s="3" t="s">
        <v>47</v>
      </c>
      <c r="Y1413" s="3" t="s">
        <v>47</v>
      </c>
      <c r="Z1413" s="3" t="s">
        <v>47</v>
      </c>
      <c r="AA1413" s="3" t="s">
        <v>47</v>
      </c>
      <c r="AB1413" s="12" t="s">
        <v>48</v>
      </c>
      <c r="AE1413" s="3" t="s">
        <v>48</v>
      </c>
      <c r="AF1413" s="3" t="s">
        <v>48</v>
      </c>
      <c r="AG1413" s="3" t="s">
        <v>48</v>
      </c>
      <c r="AH1413" s="3" t="s">
        <v>48</v>
      </c>
      <c r="AL1413" s="3" t="s">
        <v>48</v>
      </c>
      <c r="AP1413" s="3" t="s">
        <v>48</v>
      </c>
      <c r="AU1413" s="3">
        <v>0</v>
      </c>
      <c r="AV1413" s="3">
        <v>4</v>
      </c>
      <c r="AW1413" s="3">
        <v>1</v>
      </c>
      <c r="AX1413" s="3">
        <v>4</v>
      </c>
      <c r="AY1413" s="3">
        <v>100</v>
      </c>
      <c r="AZ1413" s="6" t="str">
        <f t="shared" si="158"/>
        <v>1407.5</v>
      </c>
      <c r="BC1413" s="12" t="s">
        <v>2731</v>
      </c>
      <c r="BJ1413" s="12">
        <f t="shared" si="159"/>
        <v>1</v>
      </c>
      <c r="BK1413" s="12">
        <f t="shared" si="160"/>
        <v>0</v>
      </c>
      <c r="CQ1413" s="3" t="str">
        <f>CONCATENATE(baseURL!$A$1,baseURL!$B$1,baseURL!$C$1,".",C1413,".",L1413,".pkl&amp;seq=",BC1413)</f>
        <v>http://proteomics.broadinstitute.org/millscripts/viewfeed.pl?side=xl&amp;cycle=1&amp;fixedMods=iaaC&amp;file=msdataSM/iPRG2012_nd/cpick_in/iPRG2012_nd.1407.5.0.pkl&amp;seq=WAAAGVCEK</v>
      </c>
    </row>
    <row r="1414" spans="1:95" x14ac:dyDescent="0.2">
      <c r="A1414" s="3">
        <v>4289</v>
      </c>
      <c r="B1414" s="2" t="s">
        <v>2732</v>
      </c>
      <c r="C1414" s="2" t="s">
        <v>2733</v>
      </c>
      <c r="D1414" s="3">
        <v>3303</v>
      </c>
      <c r="E1414" s="3">
        <v>3301</v>
      </c>
      <c r="F1414" s="3">
        <v>29570</v>
      </c>
      <c r="G1414" s="3">
        <v>4708</v>
      </c>
      <c r="H1414" s="3">
        <v>16.874199999999998</v>
      </c>
      <c r="I1414" s="30">
        <v>400.74768999999998</v>
      </c>
      <c r="J1414" s="30">
        <v>400.74767910000003</v>
      </c>
      <c r="K1414" s="30">
        <v>1.0000000000000001E-5</v>
      </c>
      <c r="L1414" s="3">
        <v>2</v>
      </c>
      <c r="M1414" s="3">
        <v>2</v>
      </c>
      <c r="N1414" s="10">
        <f t="shared" si="154"/>
        <v>1</v>
      </c>
      <c r="O1414" s="35">
        <v>2</v>
      </c>
      <c r="P1414" s="17"/>
      <c r="Q1414" s="40">
        <v>800.48762999999997</v>
      </c>
      <c r="R1414" s="40">
        <v>400.74745000000001</v>
      </c>
      <c r="S1414" s="18">
        <f t="shared" si="155"/>
        <v>0.5988809160544688</v>
      </c>
      <c r="T1414" s="18">
        <f t="shared" si="156"/>
        <v>0.57168174123815296</v>
      </c>
      <c r="U1414" s="18">
        <f t="shared" si="157"/>
        <v>-0.87336800278037863</v>
      </c>
      <c r="V1414" s="30">
        <v>400.74709999999999</v>
      </c>
      <c r="W1414" s="3" t="s">
        <v>47</v>
      </c>
      <c r="X1414" s="3" t="s">
        <v>47</v>
      </c>
      <c r="Y1414" s="3" t="s">
        <v>47</v>
      </c>
      <c r="Z1414" s="3" t="s">
        <v>47</v>
      </c>
      <c r="AA1414" s="3" t="s">
        <v>47</v>
      </c>
      <c r="AB1414" s="12" t="s">
        <v>47</v>
      </c>
      <c r="AC1414" s="3" t="s">
        <v>47</v>
      </c>
      <c r="AD1414" s="3" t="s">
        <v>47</v>
      </c>
      <c r="AF1414" s="3" t="s">
        <v>47</v>
      </c>
      <c r="AG1414" s="3" t="s">
        <v>47</v>
      </c>
      <c r="AH1414" s="3" t="s">
        <v>47</v>
      </c>
      <c r="AI1414" s="3" t="s">
        <v>48</v>
      </c>
      <c r="AJ1414" s="3" t="s">
        <v>47</v>
      </c>
      <c r="AK1414" s="3" t="s">
        <v>47</v>
      </c>
      <c r="AL1414" s="3" t="s">
        <v>48</v>
      </c>
      <c r="AU1414" s="3">
        <v>0</v>
      </c>
      <c r="AV1414" s="3">
        <v>13</v>
      </c>
      <c r="AW1414" s="3">
        <v>1</v>
      </c>
      <c r="AX1414" s="3">
        <v>13</v>
      </c>
      <c r="AY1414" s="3">
        <v>100</v>
      </c>
      <c r="AZ1414" s="6" t="str">
        <f t="shared" si="158"/>
        <v>1408.1</v>
      </c>
      <c r="BC1414" s="12" t="s">
        <v>2672</v>
      </c>
      <c r="BJ1414" s="12">
        <f t="shared" si="159"/>
        <v>0</v>
      </c>
      <c r="BK1414" s="12">
        <f t="shared" si="160"/>
        <v>0</v>
      </c>
      <c r="CQ1414" s="3" t="str">
        <f>CONCATENATE(baseURL!$A$1,baseURL!$B$1,baseURL!$C$1,".",C1414,".",L1414,".pkl&amp;seq=",BC1414)</f>
        <v>http://proteomics.broadinstitute.org/millscripts/viewfeed.pl?side=xl&amp;cycle=1&amp;fixedMods=iaaC&amp;file=msdataSM/iPRG2012_nd/cpick_in/iPRG2012_nd.1408.1.2.pkl&amp;seq=VLQALEK</v>
      </c>
    </row>
    <row r="1415" spans="1:95" x14ac:dyDescent="0.2">
      <c r="A1415" s="3">
        <v>4057</v>
      </c>
      <c r="B1415" s="2" t="s">
        <v>2734</v>
      </c>
      <c r="C1415" s="2" t="s">
        <v>2729</v>
      </c>
      <c r="D1415" s="3">
        <v>3308</v>
      </c>
      <c r="E1415" s="3">
        <v>3306</v>
      </c>
      <c r="F1415" s="3">
        <v>29575</v>
      </c>
      <c r="G1415" s="3">
        <v>4713</v>
      </c>
      <c r="H1415" s="3">
        <v>16.886700000000001</v>
      </c>
      <c r="I1415" s="30">
        <v>642.32718</v>
      </c>
      <c r="J1415" s="30">
        <v>642.32599359999995</v>
      </c>
      <c r="K1415" s="30">
        <v>1.1900000000000001E-3</v>
      </c>
      <c r="L1415" s="3">
        <v>2</v>
      </c>
      <c r="M1415" s="3">
        <v>2</v>
      </c>
      <c r="N1415" s="10">
        <f t="shared" si="154"/>
        <v>1</v>
      </c>
      <c r="O1415" s="35">
        <v>2</v>
      </c>
      <c r="P1415" s="17"/>
      <c r="Q1415" s="40">
        <v>1283.64777</v>
      </c>
      <c r="R1415" s="40">
        <v>642.32752000000005</v>
      </c>
      <c r="S1415" s="18">
        <f t="shared" si="155"/>
        <v>-0.52932497746800133</v>
      </c>
      <c r="T1415" s="18">
        <f t="shared" si="156"/>
        <v>-2.3763577810001233</v>
      </c>
      <c r="U1415" s="18">
        <f t="shared" si="157"/>
        <v>-2.055026382923661</v>
      </c>
      <c r="V1415" s="30">
        <v>642.32619999999997</v>
      </c>
      <c r="W1415" s="3" t="s">
        <v>47</v>
      </c>
      <c r="X1415" s="3" t="s">
        <v>47</v>
      </c>
      <c r="Y1415" s="3" t="s">
        <v>47</v>
      </c>
      <c r="Z1415" s="3" t="s">
        <v>47</v>
      </c>
      <c r="AA1415" s="3" t="s">
        <v>48</v>
      </c>
      <c r="AB1415" s="12" t="s">
        <v>47</v>
      </c>
      <c r="AC1415" s="3" t="s">
        <v>47</v>
      </c>
      <c r="AE1415" s="3" t="s">
        <v>47</v>
      </c>
      <c r="AF1415" s="3" t="s">
        <v>47</v>
      </c>
      <c r="AG1415" s="3" t="s">
        <v>47</v>
      </c>
      <c r="AI1415" s="3" t="s">
        <v>47</v>
      </c>
      <c r="AJ1415" s="3" t="s">
        <v>47</v>
      </c>
      <c r="AK1415" s="3" t="s">
        <v>52</v>
      </c>
      <c r="AL1415" s="3" t="s">
        <v>48</v>
      </c>
      <c r="AM1415" s="3" t="s">
        <v>47</v>
      </c>
      <c r="AU1415" s="3">
        <v>0</v>
      </c>
      <c r="AV1415" s="3">
        <v>12</v>
      </c>
      <c r="AW1415" s="3">
        <v>1</v>
      </c>
      <c r="AX1415" s="3">
        <v>12</v>
      </c>
      <c r="AY1415" s="3">
        <v>100</v>
      </c>
      <c r="AZ1415" s="6" t="str">
        <f t="shared" si="158"/>
        <v>1408.6</v>
      </c>
      <c r="BC1415" s="12" t="s">
        <v>2735</v>
      </c>
      <c r="BJ1415" s="12">
        <f t="shared" si="159"/>
        <v>0</v>
      </c>
      <c r="BK1415" s="12">
        <f t="shared" si="160"/>
        <v>0</v>
      </c>
      <c r="CQ1415" s="3" t="str">
        <f>CONCATENATE(baseURL!$A$1,baseURL!$B$1,baseURL!$C$1,".",C1415,".",L1415,".pkl&amp;seq=",BC1415)</f>
        <v>http://proteomics.broadinstitute.org/millscripts/viewfeed.pl?side=xl&amp;cycle=1&amp;fixedMods=iaaC&amp;file=msdataSM/iPRG2012_nd/cpick_in/iPRG2012_nd.1408.6.2.pkl&amp;seq=LQETNPEEVPK</v>
      </c>
    </row>
    <row r="1416" spans="1:95" x14ac:dyDescent="0.2">
      <c r="A1416" s="3">
        <v>3217</v>
      </c>
      <c r="B1416" s="2" t="s">
        <v>2736</v>
      </c>
      <c r="C1416" s="2" t="s">
        <v>2732</v>
      </c>
      <c r="D1416" s="3">
        <v>3311</v>
      </c>
      <c r="E1416" s="3">
        <v>3309</v>
      </c>
      <c r="F1416" s="3">
        <v>29592</v>
      </c>
      <c r="G1416" s="3">
        <v>4717</v>
      </c>
      <c r="H1416" s="3">
        <v>16.901299999999999</v>
      </c>
      <c r="I1416" s="30">
        <v>437.25436000000002</v>
      </c>
      <c r="J1416" s="30">
        <v>437.25535300000001</v>
      </c>
      <c r="K1416" s="30">
        <v>-9.8999999999999999E-4</v>
      </c>
      <c r="L1416" s="3">
        <v>2</v>
      </c>
      <c r="M1416" s="3">
        <v>2</v>
      </c>
      <c r="N1416" s="10">
        <f t="shared" si="154"/>
        <v>1</v>
      </c>
      <c r="O1416" s="35">
        <v>2</v>
      </c>
      <c r="P1416" s="17"/>
      <c r="Q1416" s="40">
        <v>873.50400999999999</v>
      </c>
      <c r="R1416" s="40">
        <v>437.25564000000003</v>
      </c>
      <c r="S1416" s="18">
        <f t="shared" si="155"/>
        <v>-2.9273493190582642</v>
      </c>
      <c r="T1416" s="18">
        <f t="shared" si="156"/>
        <v>-0.65636660516113432</v>
      </c>
      <c r="U1416" s="18">
        <f t="shared" si="157"/>
        <v>-0.77757716298657054</v>
      </c>
      <c r="V1416" s="30">
        <v>437.25529999999998</v>
      </c>
      <c r="W1416" s="3" t="s">
        <v>48</v>
      </c>
      <c r="X1416" s="3" t="s">
        <v>47</v>
      </c>
      <c r="Y1416" s="3" t="s">
        <v>47</v>
      </c>
      <c r="Z1416" s="3" t="s">
        <v>48</v>
      </c>
      <c r="AA1416" s="3" t="s">
        <v>47</v>
      </c>
      <c r="AB1416" s="12" t="s">
        <v>52</v>
      </c>
      <c r="AH1416" s="3" t="s">
        <v>48</v>
      </c>
      <c r="AU1416" s="3">
        <v>0</v>
      </c>
      <c r="AV1416" s="3">
        <v>3</v>
      </c>
      <c r="AW1416" s="3">
        <v>1</v>
      </c>
      <c r="AX1416" s="3">
        <v>3</v>
      </c>
      <c r="AY1416" s="3">
        <v>100</v>
      </c>
      <c r="AZ1416" s="6" t="str">
        <f t="shared" si="158"/>
        <v>1409.2</v>
      </c>
      <c r="BC1416" s="12" t="s">
        <v>2737</v>
      </c>
      <c r="BJ1416" s="12">
        <f t="shared" si="159"/>
        <v>0</v>
      </c>
      <c r="BK1416" s="12">
        <f t="shared" si="160"/>
        <v>0</v>
      </c>
      <c r="CQ1416" s="3" t="str">
        <f>CONCATENATE(baseURL!$A$1,baseURL!$B$1,baseURL!$C$1,".",C1416,".",L1416,".pkl&amp;seq=",BC1416)</f>
        <v>http://proteomics.broadinstitute.org/millscripts/viewfeed.pl?side=xl&amp;cycle=1&amp;fixedMods=iaaC&amp;file=msdataSM/iPRG2012_nd/cpick_in/iPRG2012_nd.1409.2.2.pkl&amp;seq=NTTVPTLK</v>
      </c>
    </row>
    <row r="1417" spans="1:95" x14ac:dyDescent="0.2">
      <c r="A1417" s="3">
        <v>7143</v>
      </c>
      <c r="B1417" s="2" t="s">
        <v>2738</v>
      </c>
      <c r="C1417" s="2" t="s">
        <v>2739</v>
      </c>
      <c r="D1417" s="3">
        <v>3313</v>
      </c>
      <c r="E1417" s="3">
        <v>3311</v>
      </c>
      <c r="F1417" s="3">
        <v>29594</v>
      </c>
      <c r="G1417" s="3">
        <v>4719</v>
      </c>
      <c r="H1417" s="3">
        <v>16.906300000000002</v>
      </c>
      <c r="I1417" s="30">
        <v>590.78662999999995</v>
      </c>
      <c r="J1417" s="30">
        <v>590.78543000000002</v>
      </c>
      <c r="K1417" s="30">
        <v>1.1999999999999999E-3</v>
      </c>
      <c r="L1417" s="3">
        <v>2</v>
      </c>
      <c r="M1417" s="3">
        <v>2</v>
      </c>
      <c r="N1417" s="10">
        <f t="shared" si="154"/>
        <v>1</v>
      </c>
      <c r="O1417" s="35">
        <v>2</v>
      </c>
      <c r="P1417" s="17"/>
      <c r="Q1417" s="40">
        <v>1180.5666900000001</v>
      </c>
      <c r="R1417" s="40">
        <v>590.78697999999997</v>
      </c>
      <c r="S1417" s="18">
        <f t="shared" si="155"/>
        <v>-0.59243011757948638</v>
      </c>
      <c r="T1417" s="18">
        <f t="shared" si="156"/>
        <v>-2.6236190918628215</v>
      </c>
      <c r="U1417" s="18">
        <f t="shared" si="157"/>
        <v>-3.012930311937001</v>
      </c>
      <c r="V1417" s="30">
        <v>590.78520000000003</v>
      </c>
      <c r="W1417" s="3" t="s">
        <v>47</v>
      </c>
      <c r="X1417" s="3" t="s">
        <v>47</v>
      </c>
      <c r="Y1417" s="3" t="s">
        <v>47</v>
      </c>
      <c r="Z1417" s="3" t="s">
        <v>52</v>
      </c>
      <c r="AA1417" s="3" t="s">
        <v>47</v>
      </c>
      <c r="AB1417" s="12" t="s">
        <v>47</v>
      </c>
      <c r="AC1417" s="3" t="s">
        <v>47</v>
      </c>
      <c r="AE1417" s="3" t="s">
        <v>48</v>
      </c>
      <c r="AF1417" s="3" t="s">
        <v>48</v>
      </c>
      <c r="AG1417" s="3" t="s">
        <v>47</v>
      </c>
      <c r="AH1417" s="3" t="s">
        <v>52</v>
      </c>
      <c r="AI1417" s="3" t="s">
        <v>48</v>
      </c>
      <c r="AK1417" s="3" t="s">
        <v>52</v>
      </c>
      <c r="AL1417" s="3" t="s">
        <v>52</v>
      </c>
      <c r="AO1417" s="3" t="s">
        <v>48</v>
      </c>
      <c r="AP1417" s="3" t="s">
        <v>48</v>
      </c>
      <c r="AU1417" s="3">
        <v>0</v>
      </c>
      <c r="AV1417" s="3">
        <v>7</v>
      </c>
      <c r="AW1417" s="3">
        <v>1</v>
      </c>
      <c r="AX1417" s="3">
        <v>7</v>
      </c>
      <c r="AY1417" s="3">
        <v>100</v>
      </c>
      <c r="AZ1417" s="6" t="str">
        <f t="shared" si="158"/>
        <v>1409.4</v>
      </c>
      <c r="BC1417" s="12" t="s">
        <v>2740</v>
      </c>
      <c r="BJ1417" s="12">
        <f t="shared" si="159"/>
        <v>0</v>
      </c>
      <c r="BK1417" s="12">
        <f t="shared" si="160"/>
        <v>0</v>
      </c>
      <c r="BN1417" s="3" t="s">
        <v>277</v>
      </c>
      <c r="BR1417" s="3" t="s">
        <v>277</v>
      </c>
      <c r="CQ1417" s="3" t="str">
        <f>CONCATENATE(baseURL!$A$1,baseURL!$B$1,baseURL!$C$1,".",C1417,".",L1417,".pkl&amp;seq=",BC1417,"&amp;varMods=Oxidation-M")</f>
        <v>http://proteomics.broadinstitute.org/millscripts/viewfeed.pl?side=xl&amp;cycle=1&amp;fixedMods=iaaC&amp;file=msdataSM/iPRG2012_nd/cpick_in/iPRG2012_nd.1409.4.2.pkl&amp;seq=ATAVmPDGQFK&amp;varMods=Oxidation-M</v>
      </c>
    </row>
    <row r="1418" spans="1:95" x14ac:dyDescent="0.2">
      <c r="A1418" s="3">
        <v>3670</v>
      </c>
      <c r="B1418" s="2" t="s">
        <v>2741</v>
      </c>
      <c r="C1418" s="2" t="s">
        <v>2742</v>
      </c>
      <c r="D1418" s="3">
        <v>3317</v>
      </c>
      <c r="E1418" s="3">
        <v>3315</v>
      </c>
      <c r="F1418" s="3">
        <v>29613</v>
      </c>
      <c r="G1418" s="3">
        <v>4724</v>
      </c>
      <c r="H1418" s="3">
        <v>16.9251</v>
      </c>
      <c r="I1418" s="30">
        <v>510.24856999999997</v>
      </c>
      <c r="J1418" s="30">
        <v>510.24857050000003</v>
      </c>
      <c r="K1418" s="30">
        <v>0</v>
      </c>
      <c r="L1418" s="3">
        <v>2</v>
      </c>
      <c r="M1418" s="3">
        <v>0</v>
      </c>
      <c r="N1418" s="10">
        <f t="shared" si="154"/>
        <v>1</v>
      </c>
      <c r="O1418" s="35">
        <v>2</v>
      </c>
      <c r="P1418" s="17"/>
      <c r="Q1418" s="40">
        <v>1019.49048</v>
      </c>
      <c r="R1418" s="40">
        <v>510.24887999999999</v>
      </c>
      <c r="S1418" s="18">
        <f t="shared" si="155"/>
        <v>-0.60754665451325074</v>
      </c>
      <c r="T1418" s="18">
        <f t="shared" si="156"/>
        <v>-0.60656674044547054</v>
      </c>
      <c r="U1418" s="18">
        <f t="shared" si="157"/>
        <v>-0.54875181690783714</v>
      </c>
      <c r="V1418" s="30">
        <v>510.24860000000001</v>
      </c>
      <c r="W1418" s="3" t="s">
        <v>47</v>
      </c>
      <c r="X1418" s="3" t="s">
        <v>47</v>
      </c>
      <c r="Y1418" s="3" t="s">
        <v>47</v>
      </c>
      <c r="Z1418" s="3" t="s">
        <v>47</v>
      </c>
      <c r="AA1418" s="3" t="s">
        <v>47</v>
      </c>
      <c r="AB1418" s="12" t="s">
        <v>47</v>
      </c>
      <c r="AC1418" s="3" t="s">
        <v>47</v>
      </c>
      <c r="AE1418" s="3" t="s">
        <v>48</v>
      </c>
      <c r="AF1418" s="3" t="s">
        <v>48</v>
      </c>
      <c r="AG1418" s="3" t="s">
        <v>48</v>
      </c>
      <c r="AH1418" s="3" t="s">
        <v>48</v>
      </c>
      <c r="AI1418" s="3" t="s">
        <v>52</v>
      </c>
      <c r="AL1418" s="3" t="s">
        <v>48</v>
      </c>
      <c r="AU1418" s="3">
        <v>0</v>
      </c>
      <c r="AV1418" s="3">
        <v>7</v>
      </c>
      <c r="AW1418" s="3">
        <v>1</v>
      </c>
      <c r="AX1418" s="3">
        <v>7</v>
      </c>
      <c r="AY1418" s="3">
        <v>100</v>
      </c>
      <c r="AZ1418" s="6" t="str">
        <f t="shared" si="158"/>
        <v>1410.2</v>
      </c>
      <c r="BC1418" s="12" t="s">
        <v>2743</v>
      </c>
      <c r="BJ1418" s="12">
        <f t="shared" si="159"/>
        <v>0</v>
      </c>
      <c r="BK1418" s="12">
        <f t="shared" si="160"/>
        <v>0</v>
      </c>
      <c r="CQ1418" s="3" t="str">
        <f>CONCATENATE(baseURL!$A$1,baseURL!$B$1,baseURL!$C$1,".",C1418,".",L1418,".pkl&amp;seq=",BC1418)</f>
        <v>http://proteomics.broadinstitute.org/millscripts/viewfeed.pl?side=xl&amp;cycle=1&amp;fixedMods=iaaC&amp;file=msdataSM/iPRG2012_nd/cpick_in/iPRG2012_nd.1410.2.2.pkl&amp;seq=FNGSPLDGGR</v>
      </c>
    </row>
    <row r="1419" spans="1:95" x14ac:dyDescent="0.2">
      <c r="A1419" s="3">
        <v>2545</v>
      </c>
      <c r="B1419" s="2" t="s">
        <v>2744</v>
      </c>
      <c r="C1419" s="2" t="s">
        <v>2745</v>
      </c>
      <c r="D1419" s="3">
        <v>3319</v>
      </c>
      <c r="E1419" s="3">
        <v>3317</v>
      </c>
      <c r="F1419" s="3">
        <v>29615</v>
      </c>
      <c r="G1419" s="3">
        <v>4726</v>
      </c>
      <c r="H1419" s="3">
        <v>16.930099999999999</v>
      </c>
      <c r="I1419" s="30">
        <v>583.93215999999995</v>
      </c>
      <c r="J1419" s="30">
        <v>583.93274250000002</v>
      </c>
      <c r="K1419" s="30">
        <v>-5.8E-4</v>
      </c>
      <c r="L1419" s="3">
        <v>3</v>
      </c>
      <c r="M1419" s="3">
        <v>3</v>
      </c>
      <c r="N1419" s="10">
        <f t="shared" si="154"/>
        <v>1</v>
      </c>
      <c r="O1419" s="35">
        <v>3</v>
      </c>
      <c r="P1419" s="17"/>
      <c r="Q1419" s="40">
        <v>1749.7860700000001</v>
      </c>
      <c r="R1419" s="40">
        <v>583.93353999999999</v>
      </c>
      <c r="S1419" s="18">
        <f t="shared" si="155"/>
        <v>-2.3632826435010514</v>
      </c>
      <c r="T1419" s="18">
        <f t="shared" si="156"/>
        <v>-1.3657376145511795</v>
      </c>
      <c r="U1419" s="18">
        <f t="shared" si="157"/>
        <v>-1.4385198699825563</v>
      </c>
      <c r="V1419" s="30">
        <v>583.93269999999995</v>
      </c>
      <c r="W1419" s="3" t="s">
        <v>48</v>
      </c>
      <c r="Z1419" s="3" t="s">
        <v>47</v>
      </c>
      <c r="AA1419" s="3" t="s">
        <v>47</v>
      </c>
      <c r="AB1419" s="12" t="s">
        <v>47</v>
      </c>
      <c r="AC1419" s="3" t="s">
        <v>47</v>
      </c>
      <c r="AE1419" s="3" t="s">
        <v>47</v>
      </c>
      <c r="AG1419" s="3" t="s">
        <v>48</v>
      </c>
      <c r="AH1419" s="3" t="s">
        <v>48</v>
      </c>
      <c r="AI1419" s="3" t="s">
        <v>48</v>
      </c>
      <c r="AU1419" s="3">
        <v>0</v>
      </c>
      <c r="AV1419" s="3">
        <v>5</v>
      </c>
      <c r="AW1419" s="3">
        <v>1</v>
      </c>
      <c r="AX1419" s="3">
        <v>5</v>
      </c>
      <c r="AY1419" s="3">
        <v>100</v>
      </c>
      <c r="AZ1419" s="6" t="str">
        <f t="shared" si="158"/>
        <v>1410.4</v>
      </c>
      <c r="BC1419" s="12" t="s">
        <v>2746</v>
      </c>
      <c r="BJ1419" s="12">
        <f t="shared" si="159"/>
        <v>0</v>
      </c>
      <c r="BK1419" s="12">
        <f t="shared" si="160"/>
        <v>0</v>
      </c>
      <c r="CQ1419" s="3" t="str">
        <f>CONCATENATE(baseURL!$A$1,baseURL!$B$1,baseURL!$C$1,".",C1419,".",L1419,".pkl&amp;seq=",BC1419)</f>
        <v>http://proteomics.broadinstitute.org/millscripts/viewfeed.pl?side=xl&amp;cycle=1&amp;fixedMods=iaaC&amp;file=msdataSM/iPRG2012_nd/cpick_in/iPRG2012_nd.1410.4.3.pkl&amp;seq=TADNNSMPHGAVSSYAK</v>
      </c>
    </row>
    <row r="1420" spans="1:95" x14ac:dyDescent="0.2">
      <c r="A1420" s="3">
        <v>3055</v>
      </c>
      <c r="B1420" s="2" t="s">
        <v>2747</v>
      </c>
      <c r="C1420" s="2" t="s">
        <v>2738</v>
      </c>
      <c r="D1420" s="3">
        <v>3320</v>
      </c>
      <c r="E1420" s="3">
        <v>3318</v>
      </c>
      <c r="F1420" s="3">
        <v>29616</v>
      </c>
      <c r="G1420" s="3">
        <v>4727</v>
      </c>
      <c r="H1420" s="3">
        <v>16.933399999999999</v>
      </c>
      <c r="I1420" s="30">
        <v>595.80348000000004</v>
      </c>
      <c r="J1420" s="30">
        <v>595.80156380000005</v>
      </c>
      <c r="K1420" s="30">
        <v>1.92E-3</v>
      </c>
      <c r="L1420" s="3">
        <v>4</v>
      </c>
      <c r="M1420" s="3">
        <v>2</v>
      </c>
      <c r="N1420" s="10">
        <f t="shared" si="154"/>
        <v>-1</v>
      </c>
      <c r="O1420" s="35">
        <v>2</v>
      </c>
      <c r="P1420" s="17"/>
      <c r="Q1420" s="40">
        <v>1190.6011599999999</v>
      </c>
      <c r="R1420" s="40">
        <v>595.80421999999999</v>
      </c>
      <c r="S1420" s="18">
        <f t="shared" si="155"/>
        <v>-1.2420187288211371</v>
      </c>
      <c r="T1420" s="18">
        <f t="shared" si="156"/>
        <v>-4.4581758751776732</v>
      </c>
      <c r="U1420" s="18">
        <f t="shared" si="157"/>
        <v>-4.397417661759718</v>
      </c>
      <c r="V1420" s="30">
        <v>595.80160000000001</v>
      </c>
      <c r="X1420" s="3" t="s">
        <v>47</v>
      </c>
      <c r="Y1420" s="3" t="s">
        <v>47</v>
      </c>
      <c r="Z1420" s="3" t="s">
        <v>47</v>
      </c>
      <c r="AA1420" s="3" t="s">
        <v>47</v>
      </c>
      <c r="AC1420" s="3" t="s">
        <v>52</v>
      </c>
      <c r="AD1420" s="3" t="s">
        <v>52</v>
      </c>
      <c r="AF1420" s="3" t="s">
        <v>47</v>
      </c>
      <c r="AH1420" s="3" t="s">
        <v>47</v>
      </c>
      <c r="AK1420" s="3" t="s">
        <v>52</v>
      </c>
      <c r="AL1420" s="3" t="s">
        <v>48</v>
      </c>
      <c r="AM1420" s="3" t="s">
        <v>47</v>
      </c>
      <c r="AP1420" s="3" t="s">
        <v>52</v>
      </c>
      <c r="AU1420" s="3">
        <v>0</v>
      </c>
      <c r="AV1420" s="3">
        <v>7</v>
      </c>
      <c r="AW1420" s="3">
        <v>1</v>
      </c>
      <c r="AX1420" s="3">
        <v>7</v>
      </c>
      <c r="AY1420" s="3">
        <v>100</v>
      </c>
      <c r="AZ1420" s="6" t="str">
        <f t="shared" si="158"/>
        <v>1410.5</v>
      </c>
      <c r="BC1420" s="12" t="s">
        <v>2748</v>
      </c>
      <c r="BJ1420" s="12">
        <f t="shared" si="159"/>
        <v>0</v>
      </c>
      <c r="BK1420" s="12">
        <f t="shared" si="160"/>
        <v>0</v>
      </c>
      <c r="CQ1420" s="3" t="str">
        <f>CONCATENATE(baseURL!$A$1,baseURL!$B$1,baseURL!$C$1,".",C1420,".",L1420,".pkl&amp;seq=",BC1420)</f>
        <v>http://proteomics.broadinstitute.org/millscripts/viewfeed.pl?side=xl&amp;cycle=1&amp;fixedMods=iaaC&amp;file=msdataSM/iPRG2012_nd/cpick_in/iPRG2012_nd.1410.5.4.pkl&amp;seq=KTGLDLSDDAR</v>
      </c>
    </row>
    <row r="1421" spans="1:95" x14ac:dyDescent="0.2">
      <c r="A1421" s="3">
        <v>2893</v>
      </c>
      <c r="B1421" s="2" t="s">
        <v>2749</v>
      </c>
      <c r="C1421" s="2" t="s">
        <v>2750</v>
      </c>
      <c r="D1421" s="3">
        <v>3322</v>
      </c>
      <c r="E1421" s="3">
        <v>3320</v>
      </c>
      <c r="F1421" s="3">
        <v>29633</v>
      </c>
      <c r="G1421" s="3">
        <v>4730</v>
      </c>
      <c r="H1421" s="3">
        <v>16.945499999999999</v>
      </c>
      <c r="I1421" s="30">
        <v>404.21996999999999</v>
      </c>
      <c r="J1421" s="30">
        <v>404.22199160000002</v>
      </c>
      <c r="K1421" s="30">
        <v>-2.0200000000000001E-3</v>
      </c>
      <c r="L1421" s="3">
        <v>2</v>
      </c>
      <c r="M1421" s="3">
        <v>2</v>
      </c>
      <c r="N1421" s="10">
        <f t="shared" si="154"/>
        <v>1</v>
      </c>
      <c r="O1421" s="35">
        <v>2</v>
      </c>
      <c r="P1421" s="17"/>
      <c r="Q1421" s="40">
        <v>807.43592999999998</v>
      </c>
      <c r="R1421" s="40">
        <v>404.22160000000002</v>
      </c>
      <c r="S1421" s="18">
        <f t="shared" si="155"/>
        <v>-4.0324416113196699</v>
      </c>
      <c r="T1421" s="18">
        <f t="shared" si="156"/>
        <v>0.96877554292096346</v>
      </c>
      <c r="U1421" s="18">
        <f t="shared" si="157"/>
        <v>0</v>
      </c>
      <c r="V1421" s="30">
        <v>404.22160000000002</v>
      </c>
      <c r="W1421" s="3" t="s">
        <v>47</v>
      </c>
      <c r="Z1421" s="3" t="s">
        <v>47</v>
      </c>
      <c r="AB1421" s="12" t="s">
        <v>47</v>
      </c>
      <c r="AG1421" s="3" t="s">
        <v>48</v>
      </c>
      <c r="AH1421" s="3" t="s">
        <v>47</v>
      </c>
      <c r="AI1421" s="3" t="s">
        <v>48</v>
      </c>
      <c r="AK1421" s="3" t="s">
        <v>48</v>
      </c>
      <c r="AL1421" s="3" t="s">
        <v>48</v>
      </c>
      <c r="AN1421" s="3" t="s">
        <v>47</v>
      </c>
      <c r="AU1421" s="3">
        <v>0</v>
      </c>
      <c r="AV1421" s="3">
        <v>5</v>
      </c>
      <c r="AW1421" s="3">
        <v>1</v>
      </c>
      <c r="AX1421" s="3">
        <v>5</v>
      </c>
      <c r="AY1421" s="3">
        <v>100</v>
      </c>
      <c r="AZ1421" s="6" t="str">
        <f t="shared" si="158"/>
        <v>1411.1</v>
      </c>
      <c r="BC1421" s="12" t="s">
        <v>2751</v>
      </c>
      <c r="BJ1421" s="12">
        <f t="shared" si="159"/>
        <v>0</v>
      </c>
      <c r="BK1421" s="12">
        <f t="shared" si="160"/>
        <v>0</v>
      </c>
      <c r="CQ1421" s="3" t="str">
        <f>CONCATENATE(baseURL!$A$1,baseURL!$B$1,baseURL!$C$1,".",C1421,".",L1421,".pkl&amp;seq=",BC1421)</f>
        <v>http://proteomics.broadinstitute.org/millscripts/viewfeed.pl?side=xl&amp;cycle=1&amp;fixedMods=iaaC&amp;file=msdataSM/iPRG2012_nd/cpick_in/iPRG2012_nd.1411.1.2.pkl&amp;seq=AATFLER</v>
      </c>
    </row>
    <row r="1422" spans="1:95" x14ac:dyDescent="0.2">
      <c r="A1422" s="3">
        <v>2332</v>
      </c>
      <c r="B1422" s="2" t="s">
        <v>2752</v>
      </c>
      <c r="C1422" s="2" t="s">
        <v>2747</v>
      </c>
      <c r="D1422" s="3">
        <v>3327</v>
      </c>
      <c r="E1422" s="3">
        <v>3325</v>
      </c>
      <c r="F1422" s="3">
        <v>29638</v>
      </c>
      <c r="G1422" s="3">
        <v>4735</v>
      </c>
      <c r="H1422" s="3">
        <v>16.953800000000001</v>
      </c>
      <c r="I1422" s="30">
        <v>539.30547999999999</v>
      </c>
      <c r="J1422" s="30">
        <v>539.30566820000001</v>
      </c>
      <c r="K1422" s="30">
        <v>-1.9000000000000001E-4</v>
      </c>
      <c r="L1422" s="3">
        <v>2</v>
      </c>
      <c r="M1422" s="3">
        <v>2</v>
      </c>
      <c r="N1422" s="10">
        <f t="shared" si="154"/>
        <v>1</v>
      </c>
      <c r="O1422" s="35">
        <v>2</v>
      </c>
      <c r="P1422" s="17"/>
      <c r="Q1422" s="40">
        <v>1077.6051199999999</v>
      </c>
      <c r="R1422" s="40">
        <v>539.30619999999999</v>
      </c>
      <c r="S1422" s="18">
        <f t="shared" si="155"/>
        <v>-1.3350486235855701</v>
      </c>
      <c r="T1422" s="18">
        <f t="shared" si="156"/>
        <v>-0.98608174720798947</v>
      </c>
      <c r="U1422" s="18">
        <f t="shared" si="157"/>
        <v>-0.92711709968877898</v>
      </c>
      <c r="V1422" s="30">
        <v>539.3057</v>
      </c>
      <c r="W1422" s="3" t="s">
        <v>48</v>
      </c>
      <c r="Z1422" s="3" t="s">
        <v>47</v>
      </c>
      <c r="AA1422" s="3" t="s">
        <v>47</v>
      </c>
      <c r="AB1422" s="12" t="s">
        <v>47</v>
      </c>
      <c r="AC1422" s="3" t="s">
        <v>47</v>
      </c>
      <c r="AF1422" s="3" t="s">
        <v>48</v>
      </c>
      <c r="AG1422" s="3" t="s">
        <v>52</v>
      </c>
      <c r="AH1422" s="3" t="s">
        <v>47</v>
      </c>
      <c r="AI1422" s="3" t="s">
        <v>48</v>
      </c>
      <c r="AK1422" s="3" t="s">
        <v>52</v>
      </c>
      <c r="AL1422" s="3" t="s">
        <v>52</v>
      </c>
      <c r="AU1422" s="3">
        <v>0</v>
      </c>
      <c r="AV1422" s="3">
        <v>5</v>
      </c>
      <c r="AW1422" s="3">
        <v>1</v>
      </c>
      <c r="AX1422" s="3">
        <v>5</v>
      </c>
      <c r="AY1422" s="3">
        <v>100</v>
      </c>
      <c r="AZ1422" s="6" t="str">
        <f t="shared" si="158"/>
        <v>1411.6</v>
      </c>
      <c r="BC1422" s="12" t="s">
        <v>2753</v>
      </c>
      <c r="BJ1422" s="12">
        <f t="shared" si="159"/>
        <v>0</v>
      </c>
      <c r="BK1422" s="12">
        <f t="shared" si="160"/>
        <v>0</v>
      </c>
      <c r="CQ1422" s="3" t="str">
        <f>CONCATENATE(baseURL!$A$1,baseURL!$B$1,baseURL!$C$1,".",C1422,".",L1422,".pkl&amp;seq=",BC1422)</f>
        <v>http://proteomics.broadinstitute.org/millscripts/viewfeed.pl?side=xl&amp;cycle=1&amp;fixedMods=iaaC&amp;file=msdataSM/iPRG2012_nd/cpick_in/iPRG2012_nd.1411.6.2.pkl&amp;seq=ELRAQYGLK</v>
      </c>
    </row>
    <row r="1423" spans="1:95" x14ac:dyDescent="0.2">
      <c r="A1423" s="3">
        <v>3125</v>
      </c>
      <c r="B1423" s="2" t="s">
        <v>2754</v>
      </c>
      <c r="C1423" s="2" t="s">
        <v>2755</v>
      </c>
      <c r="D1423" s="3">
        <v>3328</v>
      </c>
      <c r="E1423" s="3">
        <v>3326</v>
      </c>
      <c r="F1423" s="3">
        <v>29639</v>
      </c>
      <c r="G1423" s="3">
        <v>4736</v>
      </c>
      <c r="H1423" s="3">
        <v>16.955500000000001</v>
      </c>
      <c r="I1423" s="30">
        <v>548.26107999999999</v>
      </c>
      <c r="J1423" s="30">
        <v>548.26108079999995</v>
      </c>
      <c r="K1423" s="30">
        <v>0</v>
      </c>
      <c r="L1423" s="3">
        <v>2</v>
      </c>
      <c r="M1423" s="3">
        <v>0</v>
      </c>
      <c r="N1423" s="10">
        <f t="shared" si="154"/>
        <v>1</v>
      </c>
      <c r="O1423" s="35">
        <v>2</v>
      </c>
      <c r="P1423" s="17"/>
      <c r="Q1423" s="40">
        <v>1095.5139200000001</v>
      </c>
      <c r="R1423" s="40">
        <v>548.26059999999995</v>
      </c>
      <c r="S1423" s="18">
        <f t="shared" si="155"/>
        <v>0.87549606891079124</v>
      </c>
      <c r="T1423" s="18">
        <f t="shared" si="156"/>
        <v>0.87695522893889732</v>
      </c>
      <c r="U1423" s="18">
        <f t="shared" si="157"/>
        <v>0.91197507189439375</v>
      </c>
      <c r="V1423" s="30">
        <v>548.26110000000006</v>
      </c>
      <c r="W1423" s="3" t="s">
        <v>48</v>
      </c>
      <c r="X1423" s="3" t="s">
        <v>47</v>
      </c>
      <c r="Y1423" s="3" t="s">
        <v>47</v>
      </c>
      <c r="Z1423" s="3" t="s">
        <v>52</v>
      </c>
      <c r="AA1423" s="3" t="s">
        <v>47</v>
      </c>
      <c r="AC1423" s="3" t="s">
        <v>47</v>
      </c>
      <c r="AD1423" s="3" t="s">
        <v>47</v>
      </c>
      <c r="AF1423" s="3" t="s">
        <v>47</v>
      </c>
      <c r="AG1423" s="3" t="s">
        <v>47</v>
      </c>
      <c r="AH1423" s="3" t="s">
        <v>48</v>
      </c>
      <c r="AI1423" s="3" t="s">
        <v>48</v>
      </c>
      <c r="AK1423" s="3" t="s">
        <v>52</v>
      </c>
      <c r="AM1423" s="3" t="s">
        <v>47</v>
      </c>
      <c r="AU1423" s="3">
        <v>0</v>
      </c>
      <c r="AV1423" s="3">
        <v>8</v>
      </c>
      <c r="AW1423" s="3">
        <v>1</v>
      </c>
      <c r="AX1423" s="3">
        <v>8</v>
      </c>
      <c r="AY1423" s="3">
        <v>100</v>
      </c>
      <c r="AZ1423" s="6" t="str">
        <f t="shared" si="158"/>
        <v>1411.7</v>
      </c>
      <c r="BC1423" s="12" t="s">
        <v>2756</v>
      </c>
      <c r="BJ1423" s="12">
        <f t="shared" si="159"/>
        <v>0</v>
      </c>
      <c r="BK1423" s="12">
        <f t="shared" si="160"/>
        <v>0</v>
      </c>
      <c r="CQ1423" s="3" t="str">
        <f>CONCATENATE(baseURL!$A$1,baseURL!$B$1,baseURL!$C$1,".",C1423,".",L1423,".pkl&amp;seq=",BC1423)</f>
        <v>http://proteomics.broadinstitute.org/millscripts/viewfeed.pl?side=xl&amp;cycle=1&amp;fixedMods=iaaC&amp;file=msdataSM/iPRG2012_nd/cpick_in/iPRG2012_nd.1411.7.2.pkl&amp;seq=MVNQAEEFK</v>
      </c>
    </row>
    <row r="1424" spans="1:95" x14ac:dyDescent="0.2">
      <c r="A1424" s="3">
        <v>4861</v>
      </c>
      <c r="B1424" s="2" t="s">
        <v>2757</v>
      </c>
      <c r="C1424" s="2" t="s">
        <v>2758</v>
      </c>
      <c r="D1424" s="3">
        <v>3329</v>
      </c>
      <c r="E1424" s="3">
        <v>3327</v>
      </c>
      <c r="F1424" s="3">
        <v>29640</v>
      </c>
      <c r="G1424" s="3">
        <v>4737</v>
      </c>
      <c r="H1424" s="3">
        <v>16.9572</v>
      </c>
      <c r="I1424" s="30">
        <v>557.79543999999999</v>
      </c>
      <c r="J1424" s="30">
        <v>557.79576259999999</v>
      </c>
      <c r="K1424" s="30">
        <v>-3.2000000000000003E-4</v>
      </c>
      <c r="L1424" s="3">
        <v>2</v>
      </c>
      <c r="M1424" s="3">
        <v>2</v>
      </c>
      <c r="N1424" s="10">
        <f t="shared" si="154"/>
        <v>1</v>
      </c>
      <c r="O1424" s="35">
        <v>2</v>
      </c>
      <c r="P1424" s="17"/>
      <c r="Q1424" s="40">
        <v>1114.58511</v>
      </c>
      <c r="R1424" s="40">
        <v>557.79619000000002</v>
      </c>
      <c r="S1424" s="18">
        <f t="shared" si="155"/>
        <v>-1.3445771295768589</v>
      </c>
      <c r="T1424" s="18">
        <f t="shared" si="156"/>
        <v>-0.76622968693108096</v>
      </c>
      <c r="U1424" s="18">
        <f t="shared" si="157"/>
        <v>-0.87845705796847429</v>
      </c>
      <c r="V1424" s="30">
        <v>557.79570000000001</v>
      </c>
      <c r="W1424" s="3" t="s">
        <v>47</v>
      </c>
      <c r="X1424" s="3" t="s">
        <v>47</v>
      </c>
      <c r="Y1424" s="3" t="s">
        <v>47</v>
      </c>
      <c r="Z1424" s="3" t="s">
        <v>47</v>
      </c>
      <c r="AA1424" s="3" t="s">
        <v>48</v>
      </c>
      <c r="AB1424" s="12" t="s">
        <v>47</v>
      </c>
      <c r="AC1424" s="3" t="s">
        <v>47</v>
      </c>
      <c r="AD1424" s="3" t="s">
        <v>47</v>
      </c>
      <c r="AE1424" s="3" t="s">
        <v>47</v>
      </c>
      <c r="AF1424" s="3" t="s">
        <v>47</v>
      </c>
      <c r="AG1424" s="3" t="s">
        <v>47</v>
      </c>
      <c r="AH1424" s="3" t="s">
        <v>47</v>
      </c>
      <c r="AI1424" s="3" t="s">
        <v>47</v>
      </c>
      <c r="AJ1424" s="3" t="s">
        <v>47</v>
      </c>
      <c r="AK1424" s="3" t="s">
        <v>47</v>
      </c>
      <c r="AL1424" s="3" t="s">
        <v>47</v>
      </c>
      <c r="AM1424" s="3" t="s">
        <v>47</v>
      </c>
      <c r="AN1424" s="3" t="s">
        <v>47</v>
      </c>
      <c r="AU1424" s="3">
        <v>0</v>
      </c>
      <c r="AV1424" s="3">
        <v>17</v>
      </c>
      <c r="AW1424" s="3">
        <v>1</v>
      </c>
      <c r="AX1424" s="3">
        <v>17</v>
      </c>
      <c r="AY1424" s="3">
        <v>100</v>
      </c>
      <c r="AZ1424" s="6" t="str">
        <f t="shared" si="158"/>
        <v>1411.8</v>
      </c>
      <c r="BC1424" s="12" t="s">
        <v>2681</v>
      </c>
      <c r="BJ1424" s="12">
        <f t="shared" si="159"/>
        <v>0</v>
      </c>
      <c r="BK1424" s="12">
        <f t="shared" si="160"/>
        <v>0</v>
      </c>
      <c r="CQ1424" s="3" t="str">
        <f>CONCATENATE(baseURL!$A$1,baseURL!$B$1,baseURL!$C$1,".",C1424,".",L1424,".pkl&amp;seq=",BC1424)</f>
        <v>http://proteomics.broadinstitute.org/millscripts/viewfeed.pl?side=xl&amp;cycle=1&amp;fixedMods=iaaC&amp;file=msdataSM/iPRG2012_nd/cpick_in/iPRG2012_nd.1411.8.2.pkl&amp;seq=TVGAALTNDPR</v>
      </c>
    </row>
    <row r="1425" spans="1:95" x14ac:dyDescent="0.2">
      <c r="A1425" s="3">
        <v>984</v>
      </c>
      <c r="B1425" s="2" t="s">
        <v>2759</v>
      </c>
      <c r="C1425" s="2" t="s">
        <v>2760</v>
      </c>
      <c r="D1425" s="3">
        <v>3332</v>
      </c>
      <c r="E1425" s="3">
        <v>3330</v>
      </c>
      <c r="F1425" s="3">
        <v>29654</v>
      </c>
      <c r="G1425" s="3">
        <v>4741</v>
      </c>
      <c r="H1425" s="3">
        <v>16.9693</v>
      </c>
      <c r="I1425" s="30">
        <v>423.73182000000003</v>
      </c>
      <c r="J1425" s="30">
        <v>423.730861</v>
      </c>
      <c r="K1425" s="30">
        <v>9.6000000000000002E-4</v>
      </c>
      <c r="L1425" s="3">
        <v>2</v>
      </c>
      <c r="M1425" s="3">
        <v>2</v>
      </c>
      <c r="N1425" s="10">
        <f t="shared" si="154"/>
        <v>1</v>
      </c>
      <c r="O1425" s="35">
        <v>2</v>
      </c>
      <c r="P1425" s="17"/>
      <c r="Q1425" s="40">
        <v>846.45672000000002</v>
      </c>
      <c r="R1425" s="40">
        <v>423.73200000000003</v>
      </c>
      <c r="S1425" s="18">
        <f t="shared" si="155"/>
        <v>-0.42479680552870924</v>
      </c>
      <c r="T1425" s="18">
        <f t="shared" si="156"/>
        <v>-2.6880197861462332</v>
      </c>
      <c r="U1425" s="18">
        <f t="shared" si="157"/>
        <v>-3.3039751542165217</v>
      </c>
      <c r="V1425" s="30">
        <v>423.73059999999998</v>
      </c>
      <c r="W1425" s="3" t="s">
        <v>47</v>
      </c>
      <c r="X1425" s="3" t="s">
        <v>48</v>
      </c>
      <c r="Z1425" s="3" t="s">
        <v>48</v>
      </c>
      <c r="AA1425" s="3" t="s">
        <v>47</v>
      </c>
      <c r="AE1425" s="3" t="s">
        <v>48</v>
      </c>
      <c r="AF1425" s="3" t="s">
        <v>52</v>
      </c>
      <c r="AG1425" s="3" t="s">
        <v>52</v>
      </c>
      <c r="AH1425" s="3" t="s">
        <v>47</v>
      </c>
      <c r="AI1425" s="3" t="s">
        <v>52</v>
      </c>
      <c r="AL1425" s="3" t="s">
        <v>52</v>
      </c>
      <c r="AP1425" s="3" t="s">
        <v>52</v>
      </c>
      <c r="AU1425" s="3">
        <v>0</v>
      </c>
      <c r="AV1425" s="3">
        <v>3</v>
      </c>
      <c r="AW1425" s="3">
        <v>1</v>
      </c>
      <c r="AX1425" s="3">
        <v>3</v>
      </c>
      <c r="AY1425" s="3">
        <v>100</v>
      </c>
      <c r="AZ1425" s="6" t="str">
        <f t="shared" si="158"/>
        <v>1412.1</v>
      </c>
      <c r="BC1425" s="12" t="s">
        <v>2761</v>
      </c>
      <c r="BJ1425" s="12">
        <f t="shared" si="159"/>
        <v>0</v>
      </c>
      <c r="BK1425" s="12">
        <f t="shared" si="160"/>
        <v>0</v>
      </c>
      <c r="CQ1425" s="3" t="str">
        <f>CONCATENATE(baseURL!$A$1,baseURL!$B$1,baseURL!$C$1,".",C1425,".",L1425,".pkl&amp;seq=",BC1425)</f>
        <v>http://proteomics.broadinstitute.org/millscripts/viewfeed.pl?side=xl&amp;cycle=1&amp;fixedMods=iaaC&amp;file=msdataSM/iPRG2012_nd/cpick_in/iPRG2012_nd.1412.1.2.pkl&amp;seq=TLEDLGAK</v>
      </c>
    </row>
    <row r="1426" spans="1:95" x14ac:dyDescent="0.2">
      <c r="A1426" s="3">
        <v>4862</v>
      </c>
      <c r="B1426" s="2" t="s">
        <v>2764</v>
      </c>
      <c r="C1426" s="2" t="s">
        <v>2765</v>
      </c>
      <c r="D1426" s="3">
        <v>3337</v>
      </c>
      <c r="E1426" s="3">
        <v>3335</v>
      </c>
      <c r="F1426" s="3">
        <v>29659</v>
      </c>
      <c r="G1426" s="3">
        <v>4746</v>
      </c>
      <c r="H1426" s="3">
        <v>16.979299999999999</v>
      </c>
      <c r="I1426" s="30">
        <v>523.28563999999994</v>
      </c>
      <c r="J1426" s="30">
        <v>523.28494430000001</v>
      </c>
      <c r="K1426" s="30">
        <v>6.9999999999999999E-4</v>
      </c>
      <c r="L1426" s="3">
        <v>2</v>
      </c>
      <c r="M1426" s="3">
        <v>2</v>
      </c>
      <c r="N1426" s="10">
        <f t="shared" si="154"/>
        <v>1</v>
      </c>
      <c r="O1426" s="35">
        <v>2</v>
      </c>
      <c r="P1426" s="17"/>
      <c r="Q1426" s="40">
        <v>1045.5636500000001</v>
      </c>
      <c r="R1426" s="40">
        <v>523.28545999999994</v>
      </c>
      <c r="S1426" s="18">
        <f t="shared" si="155"/>
        <v>0.34398051113495692</v>
      </c>
      <c r="T1426" s="18">
        <f t="shared" si="156"/>
        <v>-0.98550416427998833</v>
      </c>
      <c r="U1426" s="18">
        <f t="shared" si="157"/>
        <v>-1.4523621579322574</v>
      </c>
      <c r="V1426" s="30">
        <v>523.28470000000004</v>
      </c>
      <c r="W1426" s="3" t="s">
        <v>47</v>
      </c>
      <c r="X1426" s="3" t="s">
        <v>47</v>
      </c>
      <c r="Y1426" s="3" t="s">
        <v>47</v>
      </c>
      <c r="Z1426" s="3" t="s">
        <v>47</v>
      </c>
      <c r="AA1426" s="3" t="s">
        <v>48</v>
      </c>
      <c r="AB1426" s="12" t="s">
        <v>47</v>
      </c>
      <c r="AC1426" s="3" t="s">
        <v>47</v>
      </c>
      <c r="AD1426" s="3" t="s">
        <v>47</v>
      </c>
      <c r="AE1426" s="3" t="s">
        <v>47</v>
      </c>
      <c r="AF1426" s="3" t="s">
        <v>47</v>
      </c>
      <c r="AG1426" s="3" t="s">
        <v>47</v>
      </c>
      <c r="AH1426" s="3" t="s">
        <v>47</v>
      </c>
      <c r="AI1426" s="3" t="s">
        <v>47</v>
      </c>
      <c r="AJ1426" s="3" t="s">
        <v>47</v>
      </c>
      <c r="AK1426" s="3" t="s">
        <v>47</v>
      </c>
      <c r="AL1426" s="3" t="s">
        <v>47</v>
      </c>
      <c r="AM1426" s="3" t="s">
        <v>47</v>
      </c>
      <c r="AN1426" s="3" t="s">
        <v>47</v>
      </c>
      <c r="AU1426" s="3">
        <v>0</v>
      </c>
      <c r="AV1426" s="3">
        <v>17</v>
      </c>
      <c r="AW1426" s="3">
        <v>1</v>
      </c>
      <c r="AX1426" s="3">
        <v>17</v>
      </c>
      <c r="AY1426" s="3">
        <v>100</v>
      </c>
      <c r="AZ1426" s="6" t="str">
        <f t="shared" si="158"/>
        <v>1412.6</v>
      </c>
      <c r="BC1426" s="12" t="s">
        <v>2691</v>
      </c>
      <c r="BJ1426" s="12">
        <f t="shared" si="159"/>
        <v>0</v>
      </c>
      <c r="BK1426" s="12">
        <f t="shared" si="160"/>
        <v>0</v>
      </c>
      <c r="CQ1426" s="3" t="str">
        <f>CONCATENATE(baseURL!$A$1,baseURL!$B$1,baseURL!$C$1,".",C1426,".",L1426,".pkl&amp;seq=",BC1426)</f>
        <v>http://proteomics.broadinstitute.org/millscripts/viewfeed.pl?side=xl&amp;cycle=1&amp;fixedMods=iaaC&amp;file=msdataSM/iPRG2012_nd/cpick_in/iPRG2012_nd.1412.6.2.pkl&amp;seq=LSSPATLNSR</v>
      </c>
    </row>
    <row r="1427" spans="1:95" x14ac:dyDescent="0.2">
      <c r="A1427" s="3">
        <v>243</v>
      </c>
      <c r="B1427" s="2" t="s">
        <v>2766</v>
      </c>
      <c r="C1427" s="2" t="s">
        <v>2767</v>
      </c>
      <c r="D1427" s="3">
        <v>3350</v>
      </c>
      <c r="E1427" s="3">
        <v>3348</v>
      </c>
      <c r="F1427" s="3">
        <v>29685</v>
      </c>
      <c r="G1427" s="3">
        <v>4760</v>
      </c>
      <c r="H1427" s="3">
        <v>17.007999999999999</v>
      </c>
      <c r="I1427" s="30">
        <v>583.26097000000004</v>
      </c>
      <c r="J1427" s="30">
        <v>583.93285279999998</v>
      </c>
      <c r="K1427" s="30">
        <v>-0.67188000000000003</v>
      </c>
      <c r="L1427" s="3">
        <v>2</v>
      </c>
      <c r="M1427" s="3">
        <v>3</v>
      </c>
      <c r="N1427" s="10">
        <f t="shared" si="154"/>
        <v>-1</v>
      </c>
      <c r="O1427" s="35">
        <v>2</v>
      </c>
      <c r="P1427" s="17"/>
      <c r="Q1427" s="40">
        <v>1165.5153800000001</v>
      </c>
      <c r="R1427" s="40">
        <v>583.26133000000004</v>
      </c>
      <c r="S1427" s="18">
        <f t="shared" si="155"/>
        <v>-0.61721904313557363</v>
      </c>
      <c r="T1427" s="18">
        <f t="shared" si="156"/>
        <v>1151.3240557194736</v>
      </c>
      <c r="U1427" s="18">
        <f t="shared" si="157"/>
        <v>-0.56578412300421965</v>
      </c>
      <c r="V1427" s="30">
        <v>583.26099999999997</v>
      </c>
      <c r="AB1427" s="12" t="s">
        <v>52</v>
      </c>
      <c r="AD1427" s="3" t="s">
        <v>47</v>
      </c>
      <c r="AF1427" s="3" t="s">
        <v>47</v>
      </c>
      <c r="AG1427" s="3" t="s">
        <v>47</v>
      </c>
      <c r="AK1427" s="3" t="s">
        <v>52</v>
      </c>
      <c r="AL1427" s="3" t="s">
        <v>52</v>
      </c>
      <c r="AU1427" s="3">
        <v>0</v>
      </c>
      <c r="AV1427" s="3">
        <v>3</v>
      </c>
      <c r="AW1427" s="3">
        <v>1</v>
      </c>
      <c r="AX1427" s="3">
        <v>3</v>
      </c>
      <c r="AY1427" s="3">
        <v>100</v>
      </c>
      <c r="AZ1427" s="6" t="str">
        <f t="shared" si="158"/>
        <v>1413.11</v>
      </c>
      <c r="BC1427" s="12" t="s">
        <v>2694</v>
      </c>
      <c r="BJ1427" s="12">
        <f t="shared" si="159"/>
        <v>0</v>
      </c>
      <c r="BK1427" s="12">
        <f t="shared" si="160"/>
        <v>0</v>
      </c>
      <c r="CQ1427" s="3" t="str">
        <f>CONCATENATE(baseURL!$A$1,baseURL!$B$1,baseURL!$C$1,".",C1427,".",L1427,".pkl&amp;seq=",BC1427)</f>
        <v>http://proteomics.broadinstitute.org/millscripts/viewfeed.pl?side=xl&amp;cycle=1&amp;fixedMods=iaaC&amp;file=msdataSM/iPRG2012_nd/cpick_in/iPRG2012_nd.1413.11.2.pkl&amp;seq=SMVEEAEASGR</v>
      </c>
    </row>
    <row r="1428" spans="1:95" x14ac:dyDescent="0.2">
      <c r="A1428" s="3">
        <v>3942</v>
      </c>
      <c r="B1428" s="2" t="s">
        <v>2768</v>
      </c>
      <c r="C1428" s="2" t="s">
        <v>2769</v>
      </c>
      <c r="D1428" s="3">
        <v>3343</v>
      </c>
      <c r="E1428" s="3">
        <v>3341</v>
      </c>
      <c r="F1428" s="3">
        <v>29678</v>
      </c>
      <c r="G1428" s="3">
        <v>4753</v>
      </c>
      <c r="H1428" s="3">
        <v>16.996400000000001</v>
      </c>
      <c r="I1428" s="30">
        <v>458.75868000000003</v>
      </c>
      <c r="J1428" s="30">
        <v>458.7557592</v>
      </c>
      <c r="K1428" s="30">
        <v>2.9199999999999999E-3</v>
      </c>
      <c r="L1428" s="3">
        <v>2</v>
      </c>
      <c r="M1428" s="3">
        <v>2</v>
      </c>
      <c r="N1428" s="10">
        <f t="shared" si="154"/>
        <v>1</v>
      </c>
      <c r="O1428" s="35">
        <v>2</v>
      </c>
      <c r="P1428" s="17"/>
      <c r="Q1428" s="40">
        <v>916.50981999999999</v>
      </c>
      <c r="R1428" s="40">
        <v>458.75855000000001</v>
      </c>
      <c r="S1428" s="18">
        <f t="shared" si="155"/>
        <v>0.28337346522008594</v>
      </c>
      <c r="T1428" s="18">
        <f t="shared" si="156"/>
        <v>-6.0833743589386176</v>
      </c>
      <c r="U1428" s="18">
        <f t="shared" si="157"/>
        <v>-5.9944386867379684</v>
      </c>
      <c r="V1428" s="30">
        <v>458.75580000000002</v>
      </c>
      <c r="X1428" s="3" t="s">
        <v>47</v>
      </c>
      <c r="Y1428" s="3" t="s">
        <v>47</v>
      </c>
      <c r="Z1428" s="3" t="s">
        <v>47</v>
      </c>
      <c r="AA1428" s="3" t="s">
        <v>47</v>
      </c>
      <c r="AB1428" s="12" t="s">
        <v>47</v>
      </c>
      <c r="AC1428" s="3" t="s">
        <v>47</v>
      </c>
      <c r="AD1428" s="3" t="s">
        <v>47</v>
      </c>
      <c r="AF1428" s="3" t="s">
        <v>48</v>
      </c>
      <c r="AG1428" s="3" t="s">
        <v>48</v>
      </c>
      <c r="AI1428" s="3" t="s">
        <v>48</v>
      </c>
      <c r="AL1428" s="3" t="s">
        <v>47</v>
      </c>
      <c r="AM1428" s="3" t="s">
        <v>47</v>
      </c>
      <c r="AU1428" s="3">
        <v>0</v>
      </c>
      <c r="AV1428" s="3">
        <v>9</v>
      </c>
      <c r="AW1428" s="3">
        <v>1</v>
      </c>
      <c r="AX1428" s="3">
        <v>9</v>
      </c>
      <c r="AY1428" s="3">
        <v>100</v>
      </c>
      <c r="AZ1428" s="6" t="str">
        <f t="shared" si="158"/>
        <v>1413.4</v>
      </c>
      <c r="BC1428" s="12" t="s">
        <v>2770</v>
      </c>
      <c r="BJ1428" s="12">
        <f t="shared" si="159"/>
        <v>0</v>
      </c>
      <c r="BK1428" s="12">
        <f t="shared" si="160"/>
        <v>0</v>
      </c>
      <c r="CQ1428" s="3" t="str">
        <f>CONCATENATE(baseURL!$A$1,baseURL!$B$1,baseURL!$C$1,".",C1428,".",L1428,".pkl&amp;seq=",BC1428)</f>
        <v>http://proteomics.broadinstitute.org/millscripts/viewfeed.pl?side=xl&amp;cycle=1&amp;fixedMods=iaaC&amp;file=msdataSM/iPRG2012_nd/cpick_in/iPRG2012_nd.1413.4.2.pkl&amp;seq=GTQLGLEAK</v>
      </c>
    </row>
    <row r="1429" spans="1:95" x14ac:dyDescent="0.2">
      <c r="A1429" s="3">
        <v>2229</v>
      </c>
      <c r="B1429" s="2" t="s">
        <v>2771</v>
      </c>
      <c r="C1429" s="2" t="s">
        <v>2772</v>
      </c>
      <c r="D1429" s="3">
        <v>3352</v>
      </c>
      <c r="E1429" s="3">
        <v>3350</v>
      </c>
      <c r="F1429" s="3">
        <v>29697</v>
      </c>
      <c r="G1429" s="3">
        <v>4763</v>
      </c>
      <c r="H1429" s="3">
        <v>17.023399999999999</v>
      </c>
      <c r="I1429" s="30">
        <v>436.22919999999999</v>
      </c>
      <c r="J1429" s="30">
        <v>436.22919689999998</v>
      </c>
      <c r="K1429" s="30">
        <v>0</v>
      </c>
      <c r="L1429" s="3">
        <v>0</v>
      </c>
      <c r="M1429" s="3">
        <v>0</v>
      </c>
      <c r="N1429" s="10">
        <f t="shared" si="154"/>
        <v>1</v>
      </c>
      <c r="O1429" s="35">
        <v>3</v>
      </c>
      <c r="P1429" s="17"/>
      <c r="Q1429" s="40">
        <v>1306.67499</v>
      </c>
      <c r="R1429" s="40">
        <v>436.22985</v>
      </c>
      <c r="S1429" s="18">
        <f t="shared" si="155"/>
        <v>-1.4900401703536952</v>
      </c>
      <c r="T1429" s="18">
        <f t="shared" si="156"/>
        <v>-1.4971465158156361</v>
      </c>
      <c r="U1429" s="18">
        <f t="shared" si="157"/>
        <v>-1.4900401703536952</v>
      </c>
      <c r="V1429" s="30">
        <v>436.22919999999999</v>
      </c>
      <c r="W1429" s="3" t="s">
        <v>52</v>
      </c>
      <c r="Z1429" s="3" t="s">
        <v>47</v>
      </c>
      <c r="AA1429" s="3" t="s">
        <v>47</v>
      </c>
      <c r="AC1429" s="3" t="s">
        <v>47</v>
      </c>
      <c r="AD1429" s="3" t="s">
        <v>52</v>
      </c>
      <c r="AF1429" s="3" t="s">
        <v>47</v>
      </c>
      <c r="AG1429" s="3" t="s">
        <v>48</v>
      </c>
      <c r="AH1429" s="3" t="s">
        <v>47</v>
      </c>
      <c r="AI1429" s="3" t="s">
        <v>48</v>
      </c>
      <c r="AL1429" s="3" t="s">
        <v>48</v>
      </c>
      <c r="AU1429" s="3">
        <v>0</v>
      </c>
      <c r="AV1429" s="3">
        <v>5</v>
      </c>
      <c r="AW1429" s="3">
        <v>1</v>
      </c>
      <c r="AX1429" s="3">
        <v>5</v>
      </c>
      <c r="AY1429" s="3">
        <v>100</v>
      </c>
      <c r="AZ1429" s="6" t="str">
        <f t="shared" si="158"/>
        <v>1414.2</v>
      </c>
      <c r="BC1429" s="12" t="s">
        <v>2773</v>
      </c>
      <c r="BJ1429" s="12">
        <f t="shared" si="159"/>
        <v>0</v>
      </c>
      <c r="BK1429" s="12">
        <f t="shared" si="160"/>
        <v>0</v>
      </c>
      <c r="CQ1429" s="3" t="str">
        <f>CONCATENATE(baseURL!$A$1,baseURL!$B$1,baseURL!$C$1,".",C1429,".",L1429,".pkl&amp;seq=",BC1429)</f>
        <v>http://proteomics.broadinstitute.org/millscripts/viewfeed.pl?side=xl&amp;cycle=1&amp;fixedMods=iaaC&amp;file=msdataSM/iPRG2012_nd/cpick_in/iPRG2012_nd.1414.2.0.pkl&amp;seq=LDQQGYKLDAR</v>
      </c>
    </row>
    <row r="1430" spans="1:95" x14ac:dyDescent="0.2">
      <c r="A1430" s="3">
        <v>4359</v>
      </c>
      <c r="B1430" s="2" t="s">
        <v>2774</v>
      </c>
      <c r="C1430" s="2" t="s">
        <v>2775</v>
      </c>
      <c r="D1430" s="3">
        <v>3355</v>
      </c>
      <c r="E1430" s="3">
        <v>3353</v>
      </c>
      <c r="F1430" s="3">
        <v>29717</v>
      </c>
      <c r="G1430" s="3">
        <v>4767</v>
      </c>
      <c r="H1430" s="3">
        <v>17.040500000000002</v>
      </c>
      <c r="I1430" s="30">
        <v>416.23239000000001</v>
      </c>
      <c r="J1430" s="30">
        <v>416.2314958</v>
      </c>
      <c r="K1430" s="30">
        <v>8.8999999999999995E-4</v>
      </c>
      <c r="L1430" s="3">
        <v>2</v>
      </c>
      <c r="M1430" s="3">
        <v>2</v>
      </c>
      <c r="N1430" s="10">
        <f t="shared" si="154"/>
        <v>1</v>
      </c>
      <c r="O1430" s="35">
        <v>2</v>
      </c>
      <c r="P1430" s="17"/>
      <c r="Q1430" s="40">
        <v>831.45705999999996</v>
      </c>
      <c r="R1430" s="40">
        <v>416.23217</v>
      </c>
      <c r="S1430" s="18">
        <f t="shared" si="155"/>
        <v>0.52855116896175414</v>
      </c>
      <c r="T1430" s="18">
        <f t="shared" si="156"/>
        <v>-1.6197690822209694</v>
      </c>
      <c r="U1430" s="18">
        <f t="shared" si="157"/>
        <v>-2.5706806851814226</v>
      </c>
      <c r="V1430" s="30">
        <v>416.23110000000003</v>
      </c>
      <c r="W1430" s="3" t="s">
        <v>47</v>
      </c>
      <c r="X1430" s="3" t="s">
        <v>47</v>
      </c>
      <c r="Y1430" s="3" t="s">
        <v>47</v>
      </c>
      <c r="Z1430" s="3" t="s">
        <v>47</v>
      </c>
      <c r="AA1430" s="3" t="s">
        <v>47</v>
      </c>
      <c r="AB1430" s="12" t="s">
        <v>47</v>
      </c>
      <c r="AC1430" s="3" t="s">
        <v>47</v>
      </c>
      <c r="AD1430" s="3" t="s">
        <v>47</v>
      </c>
      <c r="AF1430" s="3" t="s">
        <v>47</v>
      </c>
      <c r="AG1430" s="3" t="s">
        <v>47</v>
      </c>
      <c r="AH1430" s="3" t="s">
        <v>47</v>
      </c>
      <c r="AI1430" s="3" t="s">
        <v>47</v>
      </c>
      <c r="AK1430" s="3" t="s">
        <v>47</v>
      </c>
      <c r="AL1430" s="3" t="s">
        <v>48</v>
      </c>
      <c r="AM1430" s="3" t="s">
        <v>47</v>
      </c>
      <c r="AN1430" s="3" t="s">
        <v>47</v>
      </c>
      <c r="AU1430" s="3">
        <v>0</v>
      </c>
      <c r="AV1430" s="3">
        <v>15</v>
      </c>
      <c r="AW1430" s="3">
        <v>1</v>
      </c>
      <c r="AX1430" s="3">
        <v>15</v>
      </c>
      <c r="AY1430" s="3">
        <v>100</v>
      </c>
      <c r="AZ1430" s="6" t="str">
        <f t="shared" si="158"/>
        <v>1415.1</v>
      </c>
      <c r="BC1430" s="12" t="s">
        <v>2776</v>
      </c>
      <c r="BJ1430" s="12">
        <f t="shared" si="159"/>
        <v>0</v>
      </c>
      <c r="BK1430" s="12">
        <f t="shared" si="160"/>
        <v>0</v>
      </c>
      <c r="CQ1430" s="3" t="str">
        <f>CONCATENATE(baseURL!$A$1,baseURL!$B$1,baseURL!$C$1,".",C1430,".",L1430,".pkl&amp;seq=",BC1430)</f>
        <v>http://proteomics.broadinstitute.org/millscripts/viewfeed.pl?side=xl&amp;cycle=1&amp;fixedMods=iaaC&amp;file=msdataSM/iPRG2012_nd/cpick_in/iPRG2012_nd.1415.1.2.pkl&amp;seq=TLDVVER</v>
      </c>
    </row>
    <row r="1431" spans="1:95" x14ac:dyDescent="0.2">
      <c r="A1431" s="3">
        <v>3427</v>
      </c>
      <c r="B1431" s="2" t="s">
        <v>2777</v>
      </c>
      <c r="C1431" s="2" t="s">
        <v>2778</v>
      </c>
      <c r="D1431" s="3">
        <v>3356</v>
      </c>
      <c r="E1431" s="3">
        <v>3354</v>
      </c>
      <c r="F1431" s="3">
        <v>29718</v>
      </c>
      <c r="G1431" s="3">
        <v>4768</v>
      </c>
      <c r="H1431" s="3">
        <v>17.042999999999999</v>
      </c>
      <c r="I1431" s="30">
        <v>421.27855</v>
      </c>
      <c r="J1431" s="30">
        <v>421.27879350000001</v>
      </c>
      <c r="K1431" s="30">
        <v>-2.4000000000000001E-4</v>
      </c>
      <c r="L1431" s="3">
        <v>2</v>
      </c>
      <c r="M1431" s="3">
        <v>2</v>
      </c>
      <c r="N1431" s="10">
        <f t="shared" si="154"/>
        <v>1</v>
      </c>
      <c r="O1431" s="35">
        <v>2</v>
      </c>
      <c r="P1431" s="17"/>
      <c r="Q1431" s="40">
        <v>841.55056999999999</v>
      </c>
      <c r="R1431" s="40">
        <v>421.27892000000003</v>
      </c>
      <c r="S1431" s="18">
        <f t="shared" si="155"/>
        <v>-0.8782779827487639</v>
      </c>
      <c r="T1431" s="18">
        <f t="shared" si="156"/>
        <v>-0.30027612115431435</v>
      </c>
      <c r="U1431" s="18">
        <f t="shared" si="157"/>
        <v>-0.75959176890391034</v>
      </c>
      <c r="V1431" s="30">
        <v>421.27859999999998</v>
      </c>
      <c r="W1431" s="3" t="s">
        <v>47</v>
      </c>
      <c r="X1431" s="3" t="s">
        <v>47</v>
      </c>
      <c r="Y1431" s="3" t="s">
        <v>47</v>
      </c>
      <c r="Z1431" s="3" t="s">
        <v>47</v>
      </c>
      <c r="AA1431" s="3" t="s">
        <v>48</v>
      </c>
      <c r="AB1431" s="12" t="s">
        <v>47</v>
      </c>
      <c r="AC1431" s="3" t="s">
        <v>47</v>
      </c>
      <c r="AE1431" s="3" t="s">
        <v>47</v>
      </c>
      <c r="AF1431" s="3" t="s">
        <v>47</v>
      </c>
      <c r="AG1431" s="3" t="s">
        <v>48</v>
      </c>
      <c r="AH1431" s="3" t="s">
        <v>47</v>
      </c>
      <c r="AI1431" s="3" t="s">
        <v>48</v>
      </c>
      <c r="AK1431" s="3" t="s">
        <v>47</v>
      </c>
      <c r="AL1431" s="3" t="s">
        <v>52</v>
      </c>
      <c r="AM1431" s="3" t="s">
        <v>47</v>
      </c>
      <c r="AU1431" s="3">
        <v>0</v>
      </c>
      <c r="AV1431" s="3">
        <v>11</v>
      </c>
      <c r="AW1431" s="3">
        <v>1</v>
      </c>
      <c r="AX1431" s="3">
        <v>11</v>
      </c>
      <c r="AY1431" s="3">
        <v>100</v>
      </c>
      <c r="AZ1431" s="6" t="str">
        <f t="shared" si="158"/>
        <v>1415.2</v>
      </c>
      <c r="BC1431" s="12" t="s">
        <v>2779</v>
      </c>
      <c r="BJ1431" s="12">
        <f t="shared" si="159"/>
        <v>0</v>
      </c>
      <c r="BK1431" s="12">
        <f t="shared" si="160"/>
        <v>0</v>
      </c>
      <c r="CQ1431" s="3" t="str">
        <f>CONCATENATE(baseURL!$A$1,baseURL!$B$1,baseURL!$C$1,".",C1431,".",L1431,".pkl&amp;seq=",BC1431)</f>
        <v>http://proteomics.broadinstitute.org/millscripts/viewfeed.pl?side=xl&amp;cycle=1&amp;fixedMods=iaaC&amp;file=msdataSM/iPRG2012_nd/cpick_in/iPRG2012_nd.1415.2.2.pkl&amp;seq=GLVKSPLK</v>
      </c>
    </row>
    <row r="1432" spans="1:95" x14ac:dyDescent="0.2">
      <c r="A1432" s="3">
        <v>1681</v>
      </c>
      <c r="B1432" s="2" t="s">
        <v>2780</v>
      </c>
      <c r="C1432" s="2" t="s">
        <v>2771</v>
      </c>
      <c r="D1432" s="3">
        <v>3357</v>
      </c>
      <c r="E1432" s="3">
        <v>3355</v>
      </c>
      <c r="F1432" s="3">
        <v>29719</v>
      </c>
      <c r="G1432" s="3">
        <v>4769</v>
      </c>
      <c r="H1432" s="3">
        <v>17.045400000000001</v>
      </c>
      <c r="I1432" s="30">
        <v>427.88652999999999</v>
      </c>
      <c r="J1432" s="30">
        <v>428.22044419999997</v>
      </c>
      <c r="K1432" s="30">
        <v>-0.33390999999999998</v>
      </c>
      <c r="L1432" s="3">
        <v>3</v>
      </c>
      <c r="M1432" s="3">
        <v>3</v>
      </c>
      <c r="N1432" s="10">
        <f t="shared" si="154"/>
        <v>1</v>
      </c>
      <c r="O1432" s="35">
        <v>3</v>
      </c>
      <c r="P1432" s="17"/>
      <c r="Q1432" s="40">
        <v>1281.64336</v>
      </c>
      <c r="R1432" s="40">
        <v>427.88596999999999</v>
      </c>
      <c r="S1432" s="18">
        <f t="shared" si="155"/>
        <v>1.3087599016327209</v>
      </c>
      <c r="T1432" s="18">
        <f t="shared" si="156"/>
        <v>781.69003765182651</v>
      </c>
      <c r="U1432" s="18">
        <f t="shared" si="157"/>
        <v>781.11932485187799</v>
      </c>
      <c r="V1432" s="30">
        <v>428.22019999999998</v>
      </c>
      <c r="W1432" s="3" t="s">
        <v>47</v>
      </c>
      <c r="X1432" s="3" t="s">
        <v>47</v>
      </c>
      <c r="Y1432" s="3" t="s">
        <v>47</v>
      </c>
      <c r="Z1432" s="3" t="s">
        <v>52</v>
      </c>
      <c r="AA1432" s="3" t="s">
        <v>65</v>
      </c>
      <c r="AB1432" s="12" t="s">
        <v>48</v>
      </c>
      <c r="AC1432" s="3" t="s">
        <v>48</v>
      </c>
      <c r="AD1432" s="3" t="s">
        <v>47</v>
      </c>
      <c r="AF1432" s="3" t="s">
        <v>47</v>
      </c>
      <c r="AG1432" s="3" t="s">
        <v>47</v>
      </c>
      <c r="AJ1432" s="3" t="s">
        <v>47</v>
      </c>
      <c r="AK1432" s="3" t="s">
        <v>48</v>
      </c>
      <c r="AL1432" s="3" t="s">
        <v>52</v>
      </c>
      <c r="AM1432" s="3" t="s">
        <v>47</v>
      </c>
      <c r="AO1432" s="3" t="s">
        <v>52</v>
      </c>
      <c r="AU1432" s="3">
        <v>1</v>
      </c>
      <c r="AV1432" s="3">
        <v>8</v>
      </c>
      <c r="AW1432" s="3">
        <v>1</v>
      </c>
      <c r="AX1432" s="3">
        <v>8</v>
      </c>
      <c r="AY1432" s="3">
        <v>100</v>
      </c>
      <c r="AZ1432" s="6" t="str">
        <f t="shared" si="158"/>
        <v>1415.3</v>
      </c>
      <c r="BC1432" s="12" t="s">
        <v>2781</v>
      </c>
      <c r="BJ1432" s="12">
        <f t="shared" si="159"/>
        <v>0</v>
      </c>
      <c r="BK1432" s="12">
        <f t="shared" si="160"/>
        <v>0</v>
      </c>
      <c r="BW1432" s="3" t="s">
        <v>2782</v>
      </c>
      <c r="CQ1432" s="3" t="str">
        <f>CONCATENATE(baseURL!$A$1,baseURL!$B$1,baseURL!$C$1,".",C1432,".",L1432,".pkl&amp;seq=",BC1432)</f>
        <v>http://proteomics.broadinstitute.org/millscripts/viewfeed.pl?side=xl&amp;cycle=1&amp;fixedMods=iaaC&amp;file=msdataSM/iPRG2012_nd/cpick_in/iPRG2012_nd.1415.3.3.pkl&amp;seq=AFETLTDSNKR</v>
      </c>
    </row>
    <row r="1433" spans="1:95" x14ac:dyDescent="0.2">
      <c r="A1433" s="3">
        <v>3310</v>
      </c>
      <c r="B1433" s="2" t="s">
        <v>2783</v>
      </c>
      <c r="C1433" s="2" t="s">
        <v>2774</v>
      </c>
      <c r="D1433" s="3">
        <v>3363</v>
      </c>
      <c r="E1433" s="3">
        <v>3361</v>
      </c>
      <c r="F1433" s="3">
        <v>29739</v>
      </c>
      <c r="G1433" s="3">
        <v>4776</v>
      </c>
      <c r="H1433" s="3">
        <v>17.067499999999999</v>
      </c>
      <c r="I1433" s="30">
        <v>450.25328999999999</v>
      </c>
      <c r="J1433" s="30">
        <v>450.25170869999999</v>
      </c>
      <c r="K1433" s="30">
        <v>1.58E-3</v>
      </c>
      <c r="L1433" s="3">
        <v>0</v>
      </c>
      <c r="M1433" s="3">
        <v>3</v>
      </c>
      <c r="N1433" s="10">
        <f t="shared" si="154"/>
        <v>1</v>
      </c>
      <c r="O1433" s="35">
        <v>3</v>
      </c>
      <c r="P1433" s="17"/>
      <c r="Q1433" s="40">
        <v>1348.7318399999999</v>
      </c>
      <c r="R1433" s="40">
        <v>450.24880000000002</v>
      </c>
      <c r="S1433" s="18">
        <f t="shared" si="155"/>
        <v>9.9722642236374206</v>
      </c>
      <c r="T1433" s="18">
        <f t="shared" si="156"/>
        <v>6.4602060016099339</v>
      </c>
      <c r="U1433" s="18">
        <f t="shared" si="157"/>
        <v>6.4408833516291546</v>
      </c>
      <c r="V1433" s="30">
        <v>450.25170000000003</v>
      </c>
      <c r="X1433" s="3" t="s">
        <v>47</v>
      </c>
      <c r="Y1433" s="3" t="s">
        <v>47</v>
      </c>
      <c r="Z1433" s="3" t="s">
        <v>47</v>
      </c>
      <c r="AA1433" s="3" t="s">
        <v>47</v>
      </c>
      <c r="AB1433" s="12" t="s">
        <v>47</v>
      </c>
      <c r="AC1433" s="3" t="s">
        <v>47</v>
      </c>
      <c r="AE1433" s="3" t="s">
        <v>47</v>
      </c>
      <c r="AF1433" s="3" t="s">
        <v>48</v>
      </c>
      <c r="AH1433" s="3" t="s">
        <v>47</v>
      </c>
      <c r="AI1433" s="3" t="s">
        <v>48</v>
      </c>
      <c r="AK1433" s="3" t="s">
        <v>48</v>
      </c>
      <c r="AL1433" s="3" t="s">
        <v>48</v>
      </c>
      <c r="AM1433" s="3" t="s">
        <v>47</v>
      </c>
      <c r="AU1433" s="3">
        <v>0</v>
      </c>
      <c r="AV1433" s="3">
        <v>9</v>
      </c>
      <c r="AW1433" s="3">
        <v>1</v>
      </c>
      <c r="AX1433" s="3">
        <v>9</v>
      </c>
      <c r="AY1433" s="3">
        <v>100</v>
      </c>
      <c r="AZ1433" s="6" t="str">
        <f t="shared" si="158"/>
        <v>1416.2</v>
      </c>
      <c r="BC1433" s="12" t="s">
        <v>2784</v>
      </c>
      <c r="BJ1433" s="12">
        <f t="shared" si="159"/>
        <v>0</v>
      </c>
      <c r="BK1433" s="12">
        <f t="shared" si="160"/>
        <v>0</v>
      </c>
      <c r="CQ1433" s="3" t="str">
        <f>CONCATENATE(baseURL!$A$1,baseURL!$B$1,baseURL!$C$1,".",C1433,".",L1433,".pkl&amp;seq=",BC1433)</f>
        <v>http://proteomics.broadinstitute.org/millscripts/viewfeed.pl?side=xl&amp;cycle=1&amp;fixedMods=iaaC&amp;file=msdataSM/iPRG2012_nd/cpick_in/iPRG2012_nd.1416.2.0.pkl&amp;seq=KLQELSTSVSEK</v>
      </c>
    </row>
    <row r="1434" spans="1:95" x14ac:dyDescent="0.2">
      <c r="A1434" s="3">
        <v>3164</v>
      </c>
      <c r="B1434" s="2" t="s">
        <v>2785</v>
      </c>
      <c r="C1434" s="2" t="s">
        <v>2786</v>
      </c>
      <c r="D1434" s="3">
        <v>3369</v>
      </c>
      <c r="E1434" s="3">
        <v>3367</v>
      </c>
      <c r="F1434" s="3">
        <v>29760</v>
      </c>
      <c r="G1434" s="3">
        <v>4783</v>
      </c>
      <c r="H1434" s="3">
        <v>17.089600000000001</v>
      </c>
      <c r="I1434" s="30">
        <v>439.75522999999998</v>
      </c>
      <c r="J1434" s="30">
        <v>439.7519393</v>
      </c>
      <c r="K1434" s="30">
        <v>3.29E-3</v>
      </c>
      <c r="L1434" s="3">
        <v>2</v>
      </c>
      <c r="M1434" s="3">
        <v>2</v>
      </c>
      <c r="N1434" s="10">
        <f t="shared" si="154"/>
        <v>1</v>
      </c>
      <c r="O1434" s="35">
        <v>2</v>
      </c>
      <c r="P1434" s="17"/>
      <c r="Q1434" s="40">
        <v>878.4982</v>
      </c>
      <c r="R1434" s="40">
        <v>439.75274000000002</v>
      </c>
      <c r="S1434" s="18">
        <f t="shared" si="155"/>
        <v>5.6622728489790202</v>
      </c>
      <c r="T1434" s="18">
        <f t="shared" si="156"/>
        <v>-1.8207959318534801</v>
      </c>
      <c r="U1434" s="18">
        <f t="shared" si="157"/>
        <v>-2.5923658827476346</v>
      </c>
      <c r="V1434" s="30">
        <v>439.7516</v>
      </c>
      <c r="W1434" s="3" t="s">
        <v>47</v>
      </c>
      <c r="X1434" s="3" t="s">
        <v>47</v>
      </c>
      <c r="Y1434" s="3" t="s">
        <v>47</v>
      </c>
      <c r="Z1434" s="3" t="s">
        <v>48</v>
      </c>
      <c r="AA1434" s="3" t="s">
        <v>47</v>
      </c>
      <c r="AB1434" s="12" t="s">
        <v>47</v>
      </c>
      <c r="AC1434" s="3" t="s">
        <v>47</v>
      </c>
      <c r="AE1434" s="3" t="s">
        <v>47</v>
      </c>
      <c r="AF1434" s="3" t="s">
        <v>48</v>
      </c>
      <c r="AH1434" s="3" t="s">
        <v>47</v>
      </c>
      <c r="AK1434" s="3" t="s">
        <v>52</v>
      </c>
      <c r="AM1434" s="3" t="s">
        <v>47</v>
      </c>
      <c r="AR1434" s="3" t="s">
        <v>65</v>
      </c>
      <c r="AU1434" s="3">
        <v>1</v>
      </c>
      <c r="AV1434" s="3">
        <v>9</v>
      </c>
      <c r="AW1434" s="3">
        <v>1</v>
      </c>
      <c r="AX1434" s="3">
        <v>9</v>
      </c>
      <c r="AY1434" s="3">
        <v>100</v>
      </c>
      <c r="AZ1434" s="6" t="str">
        <f t="shared" si="158"/>
        <v>1417.2</v>
      </c>
      <c r="BC1434" s="12" t="s">
        <v>2787</v>
      </c>
      <c r="BJ1434" s="12">
        <f t="shared" si="159"/>
        <v>0</v>
      </c>
      <c r="BK1434" s="12">
        <f t="shared" si="160"/>
        <v>0</v>
      </c>
      <c r="CN1434" s="3" t="s">
        <v>2788</v>
      </c>
      <c r="CQ1434" s="3" t="str">
        <f>CONCATENATE(baseURL!$A$1,baseURL!$B$1,baseURL!$C$1,".",C1434,".",L1434,".pkl&amp;seq=",BC1434)</f>
        <v>http://proteomics.broadinstitute.org/millscripts/viewfeed.pl?side=xl&amp;cycle=1&amp;fixedMods=iaaC&amp;file=msdataSM/iPRG2012_nd/cpick_in/iPRG2012_nd.1417.2.2.pkl&amp;seq=VAYPLTSK</v>
      </c>
    </row>
    <row r="1435" spans="1:95" x14ac:dyDescent="0.2">
      <c r="A1435" s="3">
        <v>4406</v>
      </c>
      <c r="B1435" s="2" t="s">
        <v>2789</v>
      </c>
      <c r="C1435" s="2" t="s">
        <v>2790</v>
      </c>
      <c r="D1435" s="3">
        <v>3373</v>
      </c>
      <c r="E1435" s="3">
        <v>3371</v>
      </c>
      <c r="F1435" s="3">
        <v>29764</v>
      </c>
      <c r="G1435" s="3">
        <v>4787</v>
      </c>
      <c r="H1435" s="3">
        <v>17.0962</v>
      </c>
      <c r="I1435" s="30">
        <v>508.78764999999999</v>
      </c>
      <c r="J1435" s="30">
        <v>508.78958039999998</v>
      </c>
      <c r="K1435" s="30">
        <v>-1.9300000000000001E-3</v>
      </c>
      <c r="L1435" s="3">
        <v>2</v>
      </c>
      <c r="M1435" s="3">
        <v>2</v>
      </c>
      <c r="N1435" s="10">
        <f t="shared" si="154"/>
        <v>1</v>
      </c>
      <c r="O1435" s="35">
        <v>2</v>
      </c>
      <c r="P1435" s="17"/>
      <c r="Q1435" s="40">
        <v>1016.57349</v>
      </c>
      <c r="R1435" s="40">
        <v>508.79038000000003</v>
      </c>
      <c r="S1435" s="18">
        <f t="shared" si="155"/>
        <v>-5.3656674877428099</v>
      </c>
      <c r="T1435" s="18">
        <f t="shared" si="156"/>
        <v>-1.5715705946529579</v>
      </c>
      <c r="U1435" s="18">
        <f t="shared" si="157"/>
        <v>-1.5330478536567631</v>
      </c>
      <c r="V1435" s="30">
        <v>508.78960000000001</v>
      </c>
      <c r="W1435" s="3" t="s">
        <v>47</v>
      </c>
      <c r="X1435" s="3" t="s">
        <v>47</v>
      </c>
      <c r="Y1435" s="3" t="s">
        <v>47</v>
      </c>
      <c r="Z1435" s="3" t="s">
        <v>47</v>
      </c>
      <c r="AA1435" s="3" t="s">
        <v>48</v>
      </c>
      <c r="AB1435" s="12" t="s">
        <v>47</v>
      </c>
      <c r="AC1435" s="3" t="s">
        <v>47</v>
      </c>
      <c r="AD1435" s="3" t="s">
        <v>47</v>
      </c>
      <c r="AE1435" s="3" t="s">
        <v>47</v>
      </c>
      <c r="AF1435" s="3" t="s">
        <v>47</v>
      </c>
      <c r="AG1435" s="3" t="s">
        <v>47</v>
      </c>
      <c r="AH1435" s="3" t="s">
        <v>47</v>
      </c>
      <c r="AI1435" s="3" t="s">
        <v>48</v>
      </c>
      <c r="AK1435" s="3" t="s">
        <v>48</v>
      </c>
      <c r="AL1435" s="3" t="s">
        <v>47</v>
      </c>
      <c r="AM1435" s="3" t="s">
        <v>47</v>
      </c>
      <c r="AN1435" s="3" t="s">
        <v>47</v>
      </c>
      <c r="AU1435" s="3">
        <v>0</v>
      </c>
      <c r="AV1435" s="3">
        <v>14</v>
      </c>
      <c r="AW1435" s="3">
        <v>1</v>
      </c>
      <c r="AX1435" s="3">
        <v>14</v>
      </c>
      <c r="AY1435" s="3">
        <v>100</v>
      </c>
      <c r="AZ1435" s="6" t="str">
        <f t="shared" si="158"/>
        <v>1417.6</v>
      </c>
      <c r="BC1435" s="12" t="s">
        <v>2791</v>
      </c>
      <c r="BJ1435" s="12">
        <f t="shared" si="159"/>
        <v>0</v>
      </c>
      <c r="BK1435" s="12">
        <f t="shared" si="160"/>
        <v>0</v>
      </c>
      <c r="CQ1435" s="3" t="str">
        <f>CONCATENATE(baseURL!$A$1,baseURL!$B$1,baseURL!$C$1,".",C1435,".",L1435,".pkl&amp;seq=",BC1435)</f>
        <v>http://proteomics.broadinstitute.org/millscripts/viewfeed.pl?side=xl&amp;cycle=1&amp;fixedMods=iaaC&amp;file=msdataSM/iPRG2012_nd/cpick_in/iPRG2012_nd.1417.6.2.pkl&amp;seq=LGVDESKLR</v>
      </c>
    </row>
    <row r="1436" spans="1:95" x14ac:dyDescent="0.2">
      <c r="A1436" s="3">
        <v>4348</v>
      </c>
      <c r="B1436" s="2" t="s">
        <v>2792</v>
      </c>
      <c r="C1436" s="2" t="s">
        <v>2793</v>
      </c>
      <c r="D1436" s="3">
        <v>3377</v>
      </c>
      <c r="E1436" s="3">
        <v>3375</v>
      </c>
      <c r="F1436" s="3">
        <v>29780</v>
      </c>
      <c r="G1436" s="3">
        <v>4792</v>
      </c>
      <c r="H1436" s="3">
        <v>17.114899999999999</v>
      </c>
      <c r="I1436" s="30">
        <v>413.19923999999997</v>
      </c>
      <c r="J1436" s="30">
        <v>413.19948060000002</v>
      </c>
      <c r="K1436" s="30">
        <v>-2.4000000000000001E-4</v>
      </c>
      <c r="L1436" s="3">
        <v>2</v>
      </c>
      <c r="M1436" s="3">
        <v>2</v>
      </c>
      <c r="N1436" s="10">
        <f t="shared" si="154"/>
        <v>1</v>
      </c>
      <c r="O1436" s="35">
        <v>2</v>
      </c>
      <c r="P1436" s="17"/>
      <c r="Q1436" s="40">
        <v>825.39234999999996</v>
      </c>
      <c r="R1436" s="40">
        <v>413.19981000000001</v>
      </c>
      <c r="S1436" s="18">
        <f t="shared" si="155"/>
        <v>-1.3794778851394371</v>
      </c>
      <c r="T1436" s="18">
        <f t="shared" si="156"/>
        <v>-0.79719300935365589</v>
      </c>
      <c r="U1436" s="18">
        <f t="shared" si="157"/>
        <v>-1.7182970147697108</v>
      </c>
      <c r="V1436" s="30">
        <v>413.19909999999999</v>
      </c>
      <c r="W1436" s="3" t="s">
        <v>47</v>
      </c>
      <c r="X1436" s="3" t="s">
        <v>47</v>
      </c>
      <c r="Y1436" s="3" t="s">
        <v>47</v>
      </c>
      <c r="Z1436" s="3" t="s">
        <v>47</v>
      </c>
      <c r="AA1436" s="3" t="s">
        <v>47</v>
      </c>
      <c r="AB1436" s="12" t="s">
        <v>47</v>
      </c>
      <c r="AC1436" s="3" t="s">
        <v>47</v>
      </c>
      <c r="AD1436" s="3" t="s">
        <v>47</v>
      </c>
      <c r="AF1436" s="3" t="s">
        <v>47</v>
      </c>
      <c r="AG1436" s="3" t="s">
        <v>47</v>
      </c>
      <c r="AH1436" s="3" t="s">
        <v>47</v>
      </c>
      <c r="AI1436" s="3" t="s">
        <v>47</v>
      </c>
      <c r="AK1436" s="3" t="s">
        <v>47</v>
      </c>
      <c r="AL1436" s="3" t="s">
        <v>47</v>
      </c>
      <c r="AM1436" s="3" t="s">
        <v>47</v>
      </c>
      <c r="AU1436" s="3">
        <v>0</v>
      </c>
      <c r="AV1436" s="3">
        <v>15</v>
      </c>
      <c r="AW1436" s="3">
        <v>1</v>
      </c>
      <c r="AX1436" s="3">
        <v>15</v>
      </c>
      <c r="AY1436" s="3">
        <v>100</v>
      </c>
      <c r="AZ1436" s="6" t="str">
        <f t="shared" si="158"/>
        <v>1418.1</v>
      </c>
      <c r="BC1436" s="12" t="s">
        <v>2666</v>
      </c>
      <c r="BJ1436" s="12">
        <f t="shared" si="159"/>
        <v>0</v>
      </c>
      <c r="BK1436" s="12">
        <f t="shared" si="160"/>
        <v>0</v>
      </c>
      <c r="CQ1436" s="3" t="str">
        <f>CONCATENATE(baseURL!$A$1,baseURL!$B$1,baseURL!$C$1,".",C1436,".",L1436,".pkl&amp;seq=",BC1436)</f>
        <v>http://proteomics.broadinstitute.org/millscripts/viewfeed.pl?side=xl&amp;cycle=1&amp;fixedMods=iaaC&amp;file=msdataSM/iPRG2012_nd/cpick_in/iPRG2012_nd.1418.1.2.pkl&amp;seq=TFAEAMR</v>
      </c>
    </row>
    <row r="1437" spans="1:95" x14ac:dyDescent="0.2">
      <c r="A1437" s="3">
        <v>7254</v>
      </c>
      <c r="B1437" s="2" t="s">
        <v>2794</v>
      </c>
      <c r="C1437" s="2" t="s">
        <v>2795</v>
      </c>
      <c r="D1437" s="3">
        <v>3389</v>
      </c>
      <c r="E1437" s="3">
        <v>3387</v>
      </c>
      <c r="F1437" s="3">
        <v>29810</v>
      </c>
      <c r="G1437" s="3">
        <v>4805</v>
      </c>
      <c r="H1437" s="3">
        <v>17.150300000000001</v>
      </c>
      <c r="I1437" s="30">
        <v>642.32637</v>
      </c>
      <c r="J1437" s="30">
        <v>642.32658930000002</v>
      </c>
      <c r="K1437" s="30">
        <v>-2.2000000000000001E-4</v>
      </c>
      <c r="L1437" s="3">
        <v>2</v>
      </c>
      <c r="M1437" s="3">
        <v>2</v>
      </c>
      <c r="N1437" s="10">
        <f t="shared" si="154"/>
        <v>1</v>
      </c>
      <c r="O1437" s="35">
        <v>2</v>
      </c>
      <c r="P1437" s="17"/>
      <c r="Q1437" s="40">
        <v>1283.64777</v>
      </c>
      <c r="R1437" s="40">
        <v>642.32752000000005</v>
      </c>
      <c r="S1437" s="18">
        <f t="shared" si="155"/>
        <v>-1.7903638941896602</v>
      </c>
      <c r="T1437" s="18">
        <f t="shared" si="156"/>
        <v>-1.4489492837334188</v>
      </c>
      <c r="U1437" s="18">
        <f t="shared" si="157"/>
        <v>-1.4322911153871265</v>
      </c>
      <c r="V1437" s="30">
        <v>642.32659999999998</v>
      </c>
      <c r="W1437" s="3" t="s">
        <v>48</v>
      </c>
      <c r="X1437" s="3" t="s">
        <v>47</v>
      </c>
      <c r="Y1437" s="3" t="s">
        <v>47</v>
      </c>
      <c r="AA1437" s="3" t="s">
        <v>47</v>
      </c>
      <c r="AF1437" s="3" t="s">
        <v>48</v>
      </c>
      <c r="AG1437" s="3" t="s">
        <v>52</v>
      </c>
      <c r="AK1437" s="3" t="s">
        <v>52</v>
      </c>
      <c r="AL1437" s="3" t="s">
        <v>52</v>
      </c>
      <c r="AU1437" s="3">
        <v>0</v>
      </c>
      <c r="AV1437" s="3">
        <v>3</v>
      </c>
      <c r="AW1437" s="3">
        <v>1</v>
      </c>
      <c r="AX1437" s="3">
        <v>3</v>
      </c>
      <c r="AY1437" s="3">
        <v>100</v>
      </c>
      <c r="AZ1437" s="6" t="str">
        <f t="shared" si="158"/>
        <v>1419.10</v>
      </c>
      <c r="BC1437" s="12" t="s">
        <v>2735</v>
      </c>
      <c r="BJ1437" s="12">
        <f t="shared" si="159"/>
        <v>0</v>
      </c>
      <c r="BK1437" s="12">
        <f t="shared" si="160"/>
        <v>0</v>
      </c>
      <c r="CQ1437" s="3" t="str">
        <f>CONCATENATE(baseURL!$A$1,baseURL!$B$1,baseURL!$C$1,".",C1437,".",L1437,".pkl&amp;seq=",BC1437)</f>
        <v>http://proteomics.broadinstitute.org/millscripts/viewfeed.pl?side=xl&amp;cycle=1&amp;fixedMods=iaaC&amp;file=msdataSM/iPRG2012_nd/cpick_in/iPRG2012_nd.1419.10.2.pkl&amp;seq=LQETNPEEVPK</v>
      </c>
    </row>
    <row r="1438" spans="1:95" x14ac:dyDescent="0.2">
      <c r="A1438" s="3">
        <v>3383</v>
      </c>
      <c r="B1438" s="2" t="s">
        <v>2796</v>
      </c>
      <c r="C1438" s="2" t="s">
        <v>2797</v>
      </c>
      <c r="D1438" s="3">
        <v>3385</v>
      </c>
      <c r="E1438" s="3">
        <v>3383</v>
      </c>
      <c r="F1438" s="3">
        <v>29806</v>
      </c>
      <c r="G1438" s="3">
        <v>4801</v>
      </c>
      <c r="H1438" s="3">
        <v>17.143699999999999</v>
      </c>
      <c r="I1438" s="30">
        <v>496.23585000000003</v>
      </c>
      <c r="J1438" s="30">
        <v>496.23659199999997</v>
      </c>
      <c r="K1438" s="30">
        <v>-7.3999999999999999E-4</v>
      </c>
      <c r="L1438" s="3">
        <v>2</v>
      </c>
      <c r="M1438" s="3">
        <v>2</v>
      </c>
      <c r="N1438" s="10">
        <f t="shared" si="154"/>
        <v>1</v>
      </c>
      <c r="O1438" s="35">
        <v>2</v>
      </c>
      <c r="P1438" s="17"/>
      <c r="Q1438" s="40">
        <v>991.46658000000002</v>
      </c>
      <c r="R1438" s="40">
        <v>496.23692999999997</v>
      </c>
      <c r="S1438" s="18">
        <f t="shared" si="155"/>
        <v>-2.1763797384948815</v>
      </c>
      <c r="T1438" s="18">
        <f t="shared" si="156"/>
        <v>-0.68112625152522066</v>
      </c>
      <c r="U1438" s="18">
        <f t="shared" si="157"/>
        <v>-0.66500492005429335</v>
      </c>
      <c r="V1438" s="30">
        <v>496.23660000000001</v>
      </c>
      <c r="W1438" s="3" t="s">
        <v>48</v>
      </c>
      <c r="X1438" s="3" t="s">
        <v>47</v>
      </c>
      <c r="Y1438" s="3" t="s">
        <v>47</v>
      </c>
      <c r="Z1438" s="3" t="s">
        <v>47</v>
      </c>
      <c r="AA1438" s="3" t="s">
        <v>47</v>
      </c>
      <c r="AB1438" s="12" t="s">
        <v>47</v>
      </c>
      <c r="AC1438" s="3" t="s">
        <v>47</v>
      </c>
      <c r="AE1438" s="3" t="s">
        <v>48</v>
      </c>
      <c r="AF1438" s="3" t="s">
        <v>48</v>
      </c>
      <c r="AG1438" s="3" t="s">
        <v>47</v>
      </c>
      <c r="AH1438" s="3" t="s">
        <v>47</v>
      </c>
      <c r="AI1438" s="3" t="s">
        <v>48</v>
      </c>
      <c r="AL1438" s="3" t="s">
        <v>47</v>
      </c>
      <c r="AM1438" s="3" t="s">
        <v>47</v>
      </c>
      <c r="AN1438" s="3" t="s">
        <v>47</v>
      </c>
      <c r="AP1438" s="3" t="s">
        <v>48</v>
      </c>
      <c r="AU1438" s="3">
        <v>0</v>
      </c>
      <c r="AV1438" s="3">
        <v>11</v>
      </c>
      <c r="AW1438" s="3">
        <v>1</v>
      </c>
      <c r="AX1438" s="3">
        <v>11</v>
      </c>
      <c r="AY1438" s="3">
        <v>100</v>
      </c>
      <c r="AZ1438" s="6" t="str">
        <f t="shared" si="158"/>
        <v>1419.6</v>
      </c>
      <c r="BC1438" s="12" t="s">
        <v>2731</v>
      </c>
      <c r="BJ1438" s="12">
        <f t="shared" si="159"/>
        <v>1</v>
      </c>
      <c r="BK1438" s="12">
        <f t="shared" si="160"/>
        <v>0</v>
      </c>
      <c r="CQ1438" s="3" t="str">
        <f>CONCATENATE(baseURL!$A$1,baseURL!$B$1,baseURL!$C$1,".",C1438,".",L1438,".pkl&amp;seq=",BC1438)</f>
        <v>http://proteomics.broadinstitute.org/millscripts/viewfeed.pl?side=xl&amp;cycle=1&amp;fixedMods=iaaC&amp;file=msdataSM/iPRG2012_nd/cpick_in/iPRG2012_nd.1419.6.2.pkl&amp;seq=WAAAGVCEK</v>
      </c>
    </row>
    <row r="1439" spans="1:95" x14ac:dyDescent="0.2">
      <c r="A1439" s="3">
        <v>4470</v>
      </c>
      <c r="B1439" s="2" t="s">
        <v>2798</v>
      </c>
      <c r="C1439" s="2" t="s">
        <v>2799</v>
      </c>
      <c r="D1439" s="3">
        <v>3390</v>
      </c>
      <c r="E1439" s="3">
        <v>3388</v>
      </c>
      <c r="F1439" s="3">
        <v>29822</v>
      </c>
      <c r="G1439" s="3">
        <v>4807</v>
      </c>
      <c r="H1439" s="3">
        <v>17.158999999999999</v>
      </c>
      <c r="I1439" s="30">
        <v>418.59438</v>
      </c>
      <c r="J1439" s="30">
        <v>418.5941929</v>
      </c>
      <c r="K1439" s="30">
        <v>1.9000000000000001E-4</v>
      </c>
      <c r="L1439" s="3">
        <v>3</v>
      </c>
      <c r="M1439" s="3">
        <v>3</v>
      </c>
      <c r="N1439" s="10">
        <f t="shared" si="154"/>
        <v>1</v>
      </c>
      <c r="O1439" s="35">
        <v>3</v>
      </c>
      <c r="P1439" s="17"/>
      <c r="Q1439" s="40">
        <v>1253.76883</v>
      </c>
      <c r="R1439" s="40">
        <v>418.59446000000003</v>
      </c>
      <c r="S1439" s="18">
        <f t="shared" si="155"/>
        <v>-0.19111576399122215</v>
      </c>
      <c r="T1439" s="18">
        <f t="shared" si="156"/>
        <v>-0.63808775689600794</v>
      </c>
      <c r="U1439" s="18">
        <f t="shared" si="157"/>
        <v>-1.5767050525201951</v>
      </c>
      <c r="V1439" s="30">
        <v>418.59379999999999</v>
      </c>
      <c r="W1439" s="3" t="s">
        <v>47</v>
      </c>
      <c r="X1439" s="3" t="s">
        <v>47</v>
      </c>
      <c r="Y1439" s="3" t="s">
        <v>47</v>
      </c>
      <c r="Z1439" s="3" t="s">
        <v>47</v>
      </c>
      <c r="AA1439" s="3" t="s">
        <v>47</v>
      </c>
      <c r="AB1439" s="12" t="s">
        <v>47</v>
      </c>
      <c r="AC1439" s="3" t="s">
        <v>47</v>
      </c>
      <c r="AD1439" s="3" t="s">
        <v>47</v>
      </c>
      <c r="AE1439" s="3" t="s">
        <v>47</v>
      </c>
      <c r="AF1439" s="3" t="s">
        <v>47</v>
      </c>
      <c r="AG1439" s="3" t="s">
        <v>47</v>
      </c>
      <c r="AH1439" s="3" t="s">
        <v>47</v>
      </c>
      <c r="AI1439" s="3" t="s">
        <v>47</v>
      </c>
      <c r="AK1439" s="3" t="s">
        <v>47</v>
      </c>
      <c r="AL1439" s="3" t="s">
        <v>47</v>
      </c>
      <c r="AM1439" s="3" t="s">
        <v>47</v>
      </c>
      <c r="AN1439" s="3" t="s">
        <v>47</v>
      </c>
      <c r="AU1439" s="3">
        <v>0</v>
      </c>
      <c r="AV1439" s="3">
        <v>17</v>
      </c>
      <c r="AW1439" s="3">
        <v>1</v>
      </c>
      <c r="AX1439" s="3">
        <v>17</v>
      </c>
      <c r="AY1439" s="3">
        <v>100</v>
      </c>
      <c r="AZ1439" s="6" t="str">
        <f t="shared" si="158"/>
        <v>1420.1</v>
      </c>
      <c r="BC1439" s="12" t="s">
        <v>2800</v>
      </c>
      <c r="BJ1439" s="12">
        <f t="shared" si="159"/>
        <v>0</v>
      </c>
      <c r="BK1439" s="12">
        <f t="shared" si="160"/>
        <v>0</v>
      </c>
      <c r="CQ1439" s="3" t="str">
        <f>CONCATENATE(baseURL!$A$1,baseURL!$B$1,baseURL!$C$1,".",C1439,".",L1439,".pkl&amp;seq=",BC1439)</f>
        <v>http://proteomics.broadinstitute.org/millscripts/viewfeed.pl?side=xl&amp;cycle=1&amp;fixedMods=iaaC&amp;file=msdataSM/iPRG2012_nd/cpick_in/iPRG2012_nd.1420.1.3.pkl&amp;seq=ALGLKVTNPKGR</v>
      </c>
    </row>
    <row r="1440" spans="1:95" x14ac:dyDescent="0.2">
      <c r="A1440" s="3">
        <v>6215</v>
      </c>
      <c r="B1440" s="2" t="s">
        <v>2801</v>
      </c>
      <c r="C1440" s="2" t="s">
        <v>2802</v>
      </c>
      <c r="D1440" s="3">
        <v>3391</v>
      </c>
      <c r="E1440" s="3">
        <v>3389</v>
      </c>
      <c r="F1440" s="3">
        <v>29823</v>
      </c>
      <c r="G1440" s="3">
        <v>4808</v>
      </c>
      <c r="H1440" s="3">
        <v>17.160699999999999</v>
      </c>
      <c r="I1440" s="30">
        <v>437.25502999999998</v>
      </c>
      <c r="J1440" s="30">
        <v>437.25526139999999</v>
      </c>
      <c r="K1440" s="30">
        <v>-2.3000000000000001E-4</v>
      </c>
      <c r="L1440" s="3">
        <v>2</v>
      </c>
      <c r="M1440" s="3">
        <v>2</v>
      </c>
      <c r="N1440" s="10">
        <f t="shared" si="154"/>
        <v>1</v>
      </c>
      <c r="O1440" s="35">
        <v>2</v>
      </c>
      <c r="P1440" s="17"/>
      <c r="Q1440" s="40">
        <v>873.50400999999999</v>
      </c>
      <c r="R1440" s="40">
        <v>437.25564000000003</v>
      </c>
      <c r="S1440" s="18">
        <f t="shared" si="155"/>
        <v>-1.3950649099723762</v>
      </c>
      <c r="T1440" s="18">
        <f t="shared" si="156"/>
        <v>-0.86585504084796339</v>
      </c>
      <c r="U1440" s="18">
        <f t="shared" si="157"/>
        <v>-1.2349754939716113</v>
      </c>
      <c r="V1440" s="30">
        <v>437.25510000000003</v>
      </c>
      <c r="W1440" s="3" t="s">
        <v>47</v>
      </c>
      <c r="X1440" s="3" t="s">
        <v>47</v>
      </c>
      <c r="Y1440" s="3" t="s">
        <v>47</v>
      </c>
      <c r="Z1440" s="3" t="s">
        <v>47</v>
      </c>
      <c r="AA1440" s="3" t="s">
        <v>47</v>
      </c>
      <c r="AB1440" s="12" t="s">
        <v>47</v>
      </c>
      <c r="AC1440" s="3" t="s">
        <v>47</v>
      </c>
      <c r="AD1440" s="3" t="s">
        <v>47</v>
      </c>
      <c r="AE1440" s="3" t="s">
        <v>47</v>
      </c>
      <c r="AF1440" s="3" t="s">
        <v>47</v>
      </c>
      <c r="AG1440" s="3" t="s">
        <v>47</v>
      </c>
      <c r="AH1440" s="3" t="s">
        <v>47</v>
      </c>
      <c r="AI1440" s="3" t="s">
        <v>47</v>
      </c>
      <c r="AJ1440" s="3" t="s">
        <v>47</v>
      </c>
      <c r="AK1440" s="3" t="s">
        <v>47</v>
      </c>
      <c r="AL1440" s="3" t="s">
        <v>47</v>
      </c>
      <c r="AN1440" s="3" t="s">
        <v>47</v>
      </c>
      <c r="AU1440" s="3">
        <v>0</v>
      </c>
      <c r="AV1440" s="3">
        <v>17</v>
      </c>
      <c r="AW1440" s="3">
        <v>1</v>
      </c>
      <c r="AX1440" s="3">
        <v>17</v>
      </c>
      <c r="AY1440" s="3">
        <v>100</v>
      </c>
      <c r="AZ1440" s="6" t="str">
        <f t="shared" si="158"/>
        <v>1420.2</v>
      </c>
      <c r="BC1440" s="12" t="s">
        <v>2737</v>
      </c>
      <c r="BJ1440" s="12">
        <f t="shared" si="159"/>
        <v>0</v>
      </c>
      <c r="BK1440" s="12">
        <f t="shared" si="160"/>
        <v>0</v>
      </c>
      <c r="CQ1440" s="3" t="str">
        <f>CONCATENATE(baseURL!$A$1,baseURL!$B$1,baseURL!$C$1,".",C1440,".",L1440,".pkl&amp;seq=",BC1440)</f>
        <v>http://proteomics.broadinstitute.org/millscripts/viewfeed.pl?side=xl&amp;cycle=1&amp;fixedMods=iaaC&amp;file=msdataSM/iPRG2012_nd/cpick_in/iPRG2012_nd.1420.2.2.pkl&amp;seq=NTTVPTLK</v>
      </c>
    </row>
    <row r="1441" spans="1:95" x14ac:dyDescent="0.2">
      <c r="A1441" s="3">
        <v>924</v>
      </c>
      <c r="B1441" s="2" t="s">
        <v>2803</v>
      </c>
      <c r="C1441" s="2" t="s">
        <v>2804</v>
      </c>
      <c r="D1441" s="3">
        <v>3395</v>
      </c>
      <c r="E1441" s="3">
        <v>3393</v>
      </c>
      <c r="F1441" s="3">
        <v>29827</v>
      </c>
      <c r="G1441" s="3">
        <v>4812</v>
      </c>
      <c r="H1441" s="3">
        <v>17.169</v>
      </c>
      <c r="I1441" s="30">
        <v>590.78513999999996</v>
      </c>
      <c r="J1441" s="30">
        <v>590.78539620000004</v>
      </c>
      <c r="K1441" s="30">
        <v>-2.5999999999999998E-4</v>
      </c>
      <c r="L1441" s="3">
        <v>2</v>
      </c>
      <c r="M1441" s="3">
        <v>2</v>
      </c>
      <c r="N1441" s="10">
        <f t="shared" si="154"/>
        <v>1</v>
      </c>
      <c r="O1441" s="35">
        <v>2</v>
      </c>
      <c r="P1441" s="17"/>
      <c r="Q1441" s="40">
        <v>1180.5666900000001</v>
      </c>
      <c r="R1441" s="40">
        <v>590.78697999999997</v>
      </c>
      <c r="S1441" s="18">
        <f t="shared" si="155"/>
        <v>-3.1144897607858706</v>
      </c>
      <c r="T1441" s="18">
        <f t="shared" si="156"/>
        <v>-2.6808309146130034</v>
      </c>
      <c r="U1441" s="18">
        <f t="shared" si="157"/>
        <v>-3.012930311937001</v>
      </c>
      <c r="V1441" s="30">
        <v>590.78520000000003</v>
      </c>
      <c r="W1441" s="3" t="s">
        <v>47</v>
      </c>
      <c r="X1441" s="3" t="s">
        <v>47</v>
      </c>
      <c r="Y1441" s="3" t="s">
        <v>47</v>
      </c>
      <c r="Z1441" s="3" t="s">
        <v>52</v>
      </c>
      <c r="AA1441" s="3" t="s">
        <v>48</v>
      </c>
      <c r="AB1441" s="12" t="s">
        <v>47</v>
      </c>
      <c r="AC1441" s="3" t="s">
        <v>47</v>
      </c>
      <c r="AD1441" s="3" t="s">
        <v>47</v>
      </c>
      <c r="AE1441" s="3" t="s">
        <v>47</v>
      </c>
      <c r="AF1441" s="3" t="s">
        <v>47</v>
      </c>
      <c r="AG1441" s="3" t="s">
        <v>47</v>
      </c>
      <c r="AH1441" s="3" t="s">
        <v>47</v>
      </c>
      <c r="AI1441" s="3" t="s">
        <v>47</v>
      </c>
      <c r="AJ1441" s="3" t="s">
        <v>47</v>
      </c>
      <c r="AK1441" s="3" t="s">
        <v>47</v>
      </c>
      <c r="AM1441" s="3" t="s">
        <v>47</v>
      </c>
      <c r="AO1441" s="3" t="s">
        <v>47</v>
      </c>
      <c r="AP1441" s="3" t="s">
        <v>47</v>
      </c>
      <c r="AR1441" s="3" t="s">
        <v>47</v>
      </c>
      <c r="AU1441" s="3">
        <v>0</v>
      </c>
      <c r="AV1441" s="3">
        <v>17</v>
      </c>
      <c r="AW1441" s="3">
        <v>1</v>
      </c>
      <c r="AX1441" s="3">
        <v>17</v>
      </c>
      <c r="AY1441" s="3">
        <v>100</v>
      </c>
      <c r="AZ1441" s="6" t="str">
        <f t="shared" si="158"/>
        <v>1420.6</v>
      </c>
      <c r="BC1441" s="12" t="s">
        <v>2740</v>
      </c>
      <c r="BJ1441" s="12">
        <f t="shared" si="159"/>
        <v>0</v>
      </c>
      <c r="BK1441" s="12">
        <f t="shared" si="160"/>
        <v>0</v>
      </c>
      <c r="BN1441" s="3" t="s">
        <v>277</v>
      </c>
      <c r="BR1441" s="3" t="s">
        <v>277</v>
      </c>
      <c r="CQ1441" s="3" t="str">
        <f>CONCATENATE(baseURL!$A$1,baseURL!$B$1,baseURL!$C$1,".",C1441,".",L1441,".pkl&amp;seq=",BC1441,"&amp;varMods=Oxidation-M")</f>
        <v>http://proteomics.broadinstitute.org/millscripts/viewfeed.pl?side=xl&amp;cycle=1&amp;fixedMods=iaaC&amp;file=msdataSM/iPRG2012_nd/cpick_in/iPRG2012_nd.1420.6.2.pkl&amp;seq=ATAVmPDGQFK&amp;varMods=Oxidation-M</v>
      </c>
    </row>
    <row r="1442" spans="1:95" x14ac:dyDescent="0.2">
      <c r="A1442" s="3">
        <v>5466</v>
      </c>
      <c r="B1442" s="2" t="s">
        <v>2805</v>
      </c>
      <c r="C1442" s="2" t="s">
        <v>2801</v>
      </c>
      <c r="D1442" s="3">
        <v>3400</v>
      </c>
      <c r="E1442" s="3">
        <v>3398</v>
      </c>
      <c r="F1442" s="3">
        <v>29845</v>
      </c>
      <c r="G1442" s="3">
        <v>4818</v>
      </c>
      <c r="H1442" s="3">
        <v>17.1877</v>
      </c>
      <c r="I1442" s="30">
        <v>510.24662999999998</v>
      </c>
      <c r="J1442" s="30">
        <v>510.24758150000002</v>
      </c>
      <c r="K1442" s="30">
        <v>-9.5E-4</v>
      </c>
      <c r="L1442" s="3">
        <v>2</v>
      </c>
      <c r="M1442" s="3">
        <v>2</v>
      </c>
      <c r="N1442" s="10">
        <f t="shared" si="154"/>
        <v>1</v>
      </c>
      <c r="O1442" s="35">
        <v>2</v>
      </c>
      <c r="P1442" s="17"/>
      <c r="Q1442" s="40">
        <v>1019.49048</v>
      </c>
      <c r="R1442" s="40">
        <v>510.24887999999999</v>
      </c>
      <c r="S1442" s="18">
        <f t="shared" si="155"/>
        <v>-4.4096128148358469</v>
      </c>
      <c r="T1442" s="18">
        <f t="shared" si="156"/>
        <v>-2.5448365510604893</v>
      </c>
      <c r="U1442" s="18">
        <f t="shared" si="157"/>
        <v>-2.5085797346745484</v>
      </c>
      <c r="V1442" s="30">
        <v>510.24759999999998</v>
      </c>
      <c r="W1442" s="3" t="s">
        <v>47</v>
      </c>
      <c r="X1442" s="3" t="s">
        <v>47</v>
      </c>
      <c r="Y1442" s="3" t="s">
        <v>47</v>
      </c>
      <c r="Z1442" s="3" t="s">
        <v>47</v>
      </c>
      <c r="AA1442" s="3" t="s">
        <v>47</v>
      </c>
      <c r="AB1442" s="12" t="s">
        <v>47</v>
      </c>
      <c r="AC1442" s="3" t="s">
        <v>47</v>
      </c>
      <c r="AD1442" s="3" t="s">
        <v>47</v>
      </c>
      <c r="AE1442" s="3" t="s">
        <v>47</v>
      </c>
      <c r="AF1442" s="3" t="s">
        <v>47</v>
      </c>
      <c r="AG1442" s="3" t="s">
        <v>47</v>
      </c>
      <c r="AH1442" s="3" t="s">
        <v>47</v>
      </c>
      <c r="AI1442" s="3" t="s">
        <v>47</v>
      </c>
      <c r="AJ1442" s="3" t="s">
        <v>47</v>
      </c>
      <c r="AK1442" s="3" t="s">
        <v>47</v>
      </c>
      <c r="AL1442" s="3" t="s">
        <v>47</v>
      </c>
      <c r="AM1442" s="3" t="s">
        <v>47</v>
      </c>
      <c r="AU1442" s="3">
        <v>0</v>
      </c>
      <c r="AV1442" s="3">
        <v>17</v>
      </c>
      <c r="AW1442" s="3">
        <v>1</v>
      </c>
      <c r="AX1442" s="3">
        <v>17</v>
      </c>
      <c r="AY1442" s="3">
        <v>100</v>
      </c>
      <c r="AZ1442" s="6" t="str">
        <f t="shared" si="158"/>
        <v>1421.3</v>
      </c>
      <c r="BC1442" s="12" t="s">
        <v>2743</v>
      </c>
      <c r="BJ1442" s="12">
        <f t="shared" si="159"/>
        <v>0</v>
      </c>
      <c r="BK1442" s="12">
        <f t="shared" si="160"/>
        <v>0</v>
      </c>
      <c r="CQ1442" s="3" t="str">
        <f>CONCATENATE(baseURL!$A$1,baseURL!$B$1,baseURL!$C$1,".",C1442,".",L1442,".pkl&amp;seq=",BC1442)</f>
        <v>http://proteomics.broadinstitute.org/millscripts/viewfeed.pl?side=xl&amp;cycle=1&amp;fixedMods=iaaC&amp;file=msdataSM/iPRG2012_nd/cpick_in/iPRG2012_nd.1421.3.2.pkl&amp;seq=FNGSPLDGGR</v>
      </c>
    </row>
    <row r="1443" spans="1:95" x14ac:dyDescent="0.2">
      <c r="A1443" s="3">
        <v>3714</v>
      </c>
      <c r="B1443" s="2" t="s">
        <v>2806</v>
      </c>
      <c r="C1443" s="2" t="s">
        <v>2807</v>
      </c>
      <c r="D1443" s="3">
        <v>3403</v>
      </c>
      <c r="E1443" s="3">
        <v>3401</v>
      </c>
      <c r="F1443" s="3">
        <v>29848</v>
      </c>
      <c r="G1443" s="3">
        <v>4821</v>
      </c>
      <c r="H1443" s="3">
        <v>17.1952</v>
      </c>
      <c r="I1443" s="30">
        <v>608.74</v>
      </c>
      <c r="J1443" s="30">
        <v>609.27714979999996</v>
      </c>
      <c r="K1443" s="30">
        <v>-0.53715000000000002</v>
      </c>
      <c r="L1443" s="3">
        <v>0</v>
      </c>
      <c r="M1443" s="3">
        <v>3</v>
      </c>
      <c r="N1443" s="10">
        <f t="shared" si="154"/>
        <v>1</v>
      </c>
      <c r="O1443" s="35">
        <v>3</v>
      </c>
      <c r="P1443" s="17"/>
      <c r="Q1443" s="40">
        <v>1825.8180600000001</v>
      </c>
      <c r="R1443" s="40">
        <v>609.27754000000004</v>
      </c>
      <c r="S1443" s="18">
        <f t="shared" si="155"/>
        <v>-882.2580264488912</v>
      </c>
      <c r="T1443" s="18">
        <f t="shared" si="156"/>
        <v>-0.64043063212784102</v>
      </c>
      <c r="U1443" s="18">
        <f t="shared" si="157"/>
        <v>-0.55803796747714873</v>
      </c>
      <c r="V1443" s="30">
        <v>609.27719999999999</v>
      </c>
      <c r="W1443" s="3" t="s">
        <v>47</v>
      </c>
      <c r="X1443" s="3" t="s">
        <v>47</v>
      </c>
      <c r="Y1443" s="3" t="s">
        <v>47</v>
      </c>
      <c r="Z1443" s="3" t="s">
        <v>47</v>
      </c>
      <c r="AA1443" s="3" t="s">
        <v>47</v>
      </c>
      <c r="AB1443" s="12" t="s">
        <v>48</v>
      </c>
      <c r="AC1443" s="3" t="s">
        <v>47</v>
      </c>
      <c r="AE1443" s="3" t="s">
        <v>47</v>
      </c>
      <c r="AF1443" s="3" t="s">
        <v>65</v>
      </c>
      <c r="AH1443" s="3" t="s">
        <v>47</v>
      </c>
      <c r="AI1443" s="3" t="s">
        <v>48</v>
      </c>
      <c r="AK1443" s="3" t="s">
        <v>52</v>
      </c>
      <c r="AL1443" s="3" t="s">
        <v>52</v>
      </c>
      <c r="AO1443" s="3" t="s">
        <v>48</v>
      </c>
      <c r="AU1443" s="3">
        <v>1</v>
      </c>
      <c r="AV1443" s="3">
        <v>8</v>
      </c>
      <c r="AW1443" s="3">
        <v>1</v>
      </c>
      <c r="AX1443" s="3">
        <v>8</v>
      </c>
      <c r="AY1443" s="3">
        <v>100</v>
      </c>
      <c r="AZ1443" s="6" t="str">
        <f t="shared" si="158"/>
        <v>1421.6</v>
      </c>
      <c r="BC1443" s="12" t="s">
        <v>2808</v>
      </c>
      <c r="BJ1443" s="12">
        <f t="shared" si="159"/>
        <v>1</v>
      </c>
      <c r="BK1443" s="12">
        <f t="shared" si="160"/>
        <v>0</v>
      </c>
      <c r="CB1443" s="3" t="s">
        <v>2809</v>
      </c>
      <c r="CQ1443" s="3" t="str">
        <f>CONCATENATE(baseURL!$A$1,baseURL!$B$1,baseURL!$C$1,".",C1443,".",L1443,".pkl&amp;seq=",BC1443)</f>
        <v>http://proteomics.broadinstitute.org/millscripts/viewfeed.pl?side=xl&amp;cycle=1&amp;fixedMods=iaaC&amp;file=msdataSM/iPRG2012_nd/cpick_in/iPRG2012_nd.1421.6.0.pkl&amp;seq=VGGGGTGRSGQGAFGNMCR</v>
      </c>
    </row>
    <row r="1444" spans="1:95" x14ac:dyDescent="0.2">
      <c r="A1444" s="3">
        <v>49</v>
      </c>
      <c r="B1444" s="2" t="s">
        <v>2812</v>
      </c>
      <c r="C1444" s="2" t="s">
        <v>2813</v>
      </c>
      <c r="D1444" s="3">
        <v>3405</v>
      </c>
      <c r="E1444" s="3">
        <v>3403</v>
      </c>
      <c r="F1444" s="3">
        <v>29864</v>
      </c>
      <c r="G1444" s="3">
        <v>4824</v>
      </c>
      <c r="H1444" s="3">
        <v>17.205500000000001</v>
      </c>
      <c r="I1444" s="30">
        <v>468.26832999999999</v>
      </c>
      <c r="J1444" s="30">
        <v>468.26813019999997</v>
      </c>
      <c r="K1444" s="30">
        <v>2.0000000000000001E-4</v>
      </c>
      <c r="L1444" s="3">
        <v>2</v>
      </c>
      <c r="M1444" s="3">
        <v>2</v>
      </c>
      <c r="N1444" s="10">
        <f t="shared" si="154"/>
        <v>1</v>
      </c>
      <c r="O1444" s="35">
        <v>2</v>
      </c>
      <c r="P1444" s="17"/>
      <c r="Q1444" s="40">
        <v>935.53089</v>
      </c>
      <c r="R1444" s="40">
        <v>468.26907999999997</v>
      </c>
      <c r="S1444" s="18">
        <f t="shared" si="155"/>
        <v>-1.6016432261174811</v>
      </c>
      <c r="T1444" s="18">
        <f t="shared" si="156"/>
        <v>-2.0283209816048027</v>
      </c>
      <c r="U1444" s="18">
        <f t="shared" si="157"/>
        <v>-2.0928138154456084</v>
      </c>
      <c r="V1444" s="30">
        <v>468.2681</v>
      </c>
      <c r="Z1444" s="3" t="s">
        <v>47</v>
      </c>
      <c r="AA1444" s="3" t="s">
        <v>47</v>
      </c>
      <c r="AB1444" s="12" t="s">
        <v>48</v>
      </c>
      <c r="AC1444" s="3" t="s">
        <v>52</v>
      </c>
      <c r="AD1444" s="3" t="s">
        <v>47</v>
      </c>
      <c r="AE1444" s="3" t="s">
        <v>47</v>
      </c>
      <c r="AF1444" s="3" t="s">
        <v>47</v>
      </c>
      <c r="AG1444" s="3" t="s">
        <v>47</v>
      </c>
      <c r="AH1444" s="3" t="s">
        <v>52</v>
      </c>
      <c r="AK1444" s="3" t="s">
        <v>52</v>
      </c>
      <c r="AL1444" s="3" t="s">
        <v>48</v>
      </c>
      <c r="AM1444" s="3" t="s">
        <v>47</v>
      </c>
      <c r="AN1444" s="3" t="s">
        <v>47</v>
      </c>
      <c r="AO1444" s="3" t="s">
        <v>47</v>
      </c>
      <c r="AP1444" s="3" t="s">
        <v>47</v>
      </c>
      <c r="AU1444" s="3">
        <v>0</v>
      </c>
      <c r="AV1444" s="3">
        <v>10</v>
      </c>
      <c r="AW1444" s="3">
        <v>1</v>
      </c>
      <c r="AX1444" s="3">
        <v>10</v>
      </c>
      <c r="AY1444" s="3">
        <v>100</v>
      </c>
      <c r="AZ1444" s="6" t="str">
        <f t="shared" si="158"/>
        <v>1422.1</v>
      </c>
      <c r="BB1444" s="12" t="s">
        <v>79</v>
      </c>
      <c r="BC1444" s="12" t="s">
        <v>367</v>
      </c>
      <c r="BJ1444" s="12">
        <f t="shared" si="159"/>
        <v>0</v>
      </c>
      <c r="BK1444" s="12">
        <f t="shared" si="160"/>
        <v>0</v>
      </c>
      <c r="CQ1444" s="3" t="str">
        <f>CONCATENATE(baseURL!$A$1,baseURL!$B$1,"+Acetyl",baseURL!$C$1,".",C1444,".",L1444,".pkl&amp;seq=",BC1444)</f>
        <v>http://proteomics.broadinstitute.org/millscripts/viewfeed.pl?side=xl&amp;cycle=1&amp;fixedMods=iaaC+Acetyl&amp;file=msdataSM/iPRG2012_nd/cpick_in/iPRG2012_nd.1422.1.2.pkl&amp;seq=AVSKVYAR</v>
      </c>
    </row>
    <row r="1445" spans="1:95" x14ac:dyDescent="0.2">
      <c r="A1445" s="3">
        <v>2484</v>
      </c>
      <c r="B1445" s="2" t="s">
        <v>2814</v>
      </c>
      <c r="C1445" s="2" t="s">
        <v>2815</v>
      </c>
      <c r="D1445" s="3">
        <v>3409</v>
      </c>
      <c r="E1445" s="3">
        <v>3407</v>
      </c>
      <c r="F1445" s="3">
        <v>29868</v>
      </c>
      <c r="G1445" s="3">
        <v>4828</v>
      </c>
      <c r="H1445" s="3">
        <v>17.211400000000001</v>
      </c>
      <c r="I1445" s="30">
        <v>548.26217999999994</v>
      </c>
      <c r="J1445" s="30">
        <v>548.95943999999997</v>
      </c>
      <c r="K1445" s="30">
        <v>-0.69725999999999999</v>
      </c>
      <c r="L1445" s="3">
        <v>2</v>
      </c>
      <c r="M1445" s="3">
        <v>3</v>
      </c>
      <c r="N1445" s="10">
        <f t="shared" si="154"/>
        <v>-1</v>
      </c>
      <c r="O1445" s="35">
        <v>3</v>
      </c>
      <c r="P1445" s="17"/>
      <c r="Q1445" s="40">
        <v>1644.86637</v>
      </c>
      <c r="R1445" s="40">
        <v>548.96031000000005</v>
      </c>
      <c r="S1445" s="18">
        <f t="shared" si="155"/>
        <v>-1271.7312841799173</v>
      </c>
      <c r="T1445" s="18">
        <f t="shared" si="156"/>
        <v>-1.5848140279525815</v>
      </c>
      <c r="U1445" s="18">
        <f t="shared" si="157"/>
        <v>-2.0220041045220376</v>
      </c>
      <c r="V1445" s="30">
        <v>548.95920000000001</v>
      </c>
      <c r="W1445" s="3" t="s">
        <v>47</v>
      </c>
      <c r="Z1445" s="3" t="s">
        <v>47</v>
      </c>
      <c r="AA1445" s="3" t="s">
        <v>47</v>
      </c>
      <c r="AB1445" s="12" t="s">
        <v>47</v>
      </c>
      <c r="AC1445" s="3" t="s">
        <v>52</v>
      </c>
      <c r="AE1445" s="3" t="s">
        <v>47</v>
      </c>
      <c r="AF1445" s="3" t="s">
        <v>48</v>
      </c>
      <c r="AH1445" s="3" t="s">
        <v>48</v>
      </c>
      <c r="AI1445" s="3" t="s">
        <v>52</v>
      </c>
      <c r="AL1445" s="3" t="s">
        <v>52</v>
      </c>
      <c r="AP1445" s="3" t="s">
        <v>52</v>
      </c>
      <c r="AU1445" s="3">
        <v>0</v>
      </c>
      <c r="AV1445" s="3">
        <v>5</v>
      </c>
      <c r="AW1445" s="3">
        <v>1</v>
      </c>
      <c r="AX1445" s="3">
        <v>5</v>
      </c>
      <c r="AY1445" s="3">
        <v>100</v>
      </c>
      <c r="AZ1445" s="6" t="str">
        <f t="shared" si="158"/>
        <v>1422.5</v>
      </c>
      <c r="BC1445" s="12" t="s">
        <v>2816</v>
      </c>
      <c r="BJ1445" s="12">
        <f t="shared" si="159"/>
        <v>0</v>
      </c>
      <c r="BK1445" s="12">
        <f t="shared" si="160"/>
        <v>0</v>
      </c>
      <c r="CQ1445" s="3" t="str">
        <f>CONCATENATE(baseURL!$A$1,baseURL!$B$1,baseURL!$C$1,".",C1445,".",L1445,".pkl&amp;seq=",BC1445)</f>
        <v>http://proteomics.broadinstitute.org/millscripts/viewfeed.pl?side=xl&amp;cycle=1&amp;fixedMods=iaaC&amp;file=msdataSM/iPRG2012_nd/cpick_in/iPRG2012_nd.1422.5.2.pkl&amp;seq=GGRTASGNLLPSSTGAAK</v>
      </c>
    </row>
    <row r="1446" spans="1:95" x14ac:dyDescent="0.2">
      <c r="A1446" s="3">
        <v>3886</v>
      </c>
      <c r="B1446" s="2" t="s">
        <v>2817</v>
      </c>
      <c r="C1446" s="2" t="s">
        <v>2818</v>
      </c>
      <c r="D1446" s="3">
        <v>3410</v>
      </c>
      <c r="E1446" s="3">
        <v>3408</v>
      </c>
      <c r="F1446" s="3">
        <v>29869</v>
      </c>
      <c r="G1446" s="3">
        <v>4829</v>
      </c>
      <c r="H1446" s="3">
        <v>17.213000000000001</v>
      </c>
      <c r="I1446" s="30">
        <v>548.95890999999995</v>
      </c>
      <c r="J1446" s="30">
        <v>548.95943999999997</v>
      </c>
      <c r="K1446" s="30">
        <v>-5.2999999999999998E-4</v>
      </c>
      <c r="L1446" s="3">
        <v>3</v>
      </c>
      <c r="M1446" s="3">
        <v>3</v>
      </c>
      <c r="N1446" s="10">
        <f t="shared" si="154"/>
        <v>1</v>
      </c>
      <c r="O1446" s="35">
        <v>3</v>
      </c>
      <c r="P1446" s="17"/>
      <c r="Q1446" s="40">
        <v>1644.86637</v>
      </c>
      <c r="R1446" s="40">
        <v>548.96031000000005</v>
      </c>
      <c r="S1446" s="18">
        <f t="shared" si="155"/>
        <v>-2.5502754472419298</v>
      </c>
      <c r="T1446" s="18">
        <f t="shared" si="156"/>
        <v>-1.5848140279525815</v>
      </c>
      <c r="U1446" s="18">
        <f t="shared" si="157"/>
        <v>-2.0220041045220376</v>
      </c>
      <c r="V1446" s="30">
        <v>548.95920000000001</v>
      </c>
      <c r="W1446" s="3" t="s">
        <v>47</v>
      </c>
      <c r="X1446" s="3" t="s">
        <v>47</v>
      </c>
      <c r="Y1446" s="3" t="s">
        <v>47</v>
      </c>
      <c r="Z1446" s="3" t="s">
        <v>47</v>
      </c>
      <c r="AA1446" s="3" t="s">
        <v>47</v>
      </c>
      <c r="AB1446" s="12" t="s">
        <v>47</v>
      </c>
      <c r="AC1446" s="3" t="s">
        <v>52</v>
      </c>
      <c r="AD1446" s="3" t="s">
        <v>47</v>
      </c>
      <c r="AE1446" s="3" t="s">
        <v>47</v>
      </c>
      <c r="AF1446" s="3" t="s">
        <v>47</v>
      </c>
      <c r="AH1446" s="3" t="s">
        <v>47</v>
      </c>
      <c r="AJ1446" s="3" t="s">
        <v>47</v>
      </c>
      <c r="AU1446" s="3">
        <v>0</v>
      </c>
      <c r="AV1446" s="3">
        <v>11</v>
      </c>
      <c r="AW1446" s="3">
        <v>1</v>
      </c>
      <c r="AX1446" s="3">
        <v>11</v>
      </c>
      <c r="AY1446" s="3">
        <v>100</v>
      </c>
      <c r="AZ1446" s="6" t="str">
        <f t="shared" si="158"/>
        <v>1422.6</v>
      </c>
      <c r="BC1446" s="12" t="s">
        <v>2816</v>
      </c>
      <c r="BJ1446" s="12">
        <f t="shared" si="159"/>
        <v>0</v>
      </c>
      <c r="BK1446" s="12">
        <f t="shared" si="160"/>
        <v>0</v>
      </c>
      <c r="CQ1446" s="3" t="str">
        <f>CONCATENATE(baseURL!$A$1,baseURL!$B$1,baseURL!$C$1,".",C1446,".",L1446,".pkl&amp;seq=",BC1446)</f>
        <v>http://proteomics.broadinstitute.org/millscripts/viewfeed.pl?side=xl&amp;cycle=1&amp;fixedMods=iaaC&amp;file=msdataSM/iPRG2012_nd/cpick_in/iPRG2012_nd.1422.6.3.pkl&amp;seq=GGRTASGNLLPSSTGAAK</v>
      </c>
    </row>
    <row r="1447" spans="1:95" x14ac:dyDescent="0.2">
      <c r="A1447" s="3">
        <v>3875</v>
      </c>
      <c r="B1447" s="2" t="s">
        <v>2810</v>
      </c>
      <c r="C1447" s="2" t="s">
        <v>2811</v>
      </c>
      <c r="D1447" s="3">
        <v>3413</v>
      </c>
      <c r="E1447" s="3">
        <v>3411</v>
      </c>
      <c r="F1447" s="3">
        <v>29872</v>
      </c>
      <c r="G1447" s="3">
        <v>4832</v>
      </c>
      <c r="H1447" s="3">
        <v>17.218</v>
      </c>
      <c r="I1447" s="30">
        <v>609.28269999999998</v>
      </c>
      <c r="J1447" s="30">
        <v>609.27717089999999</v>
      </c>
      <c r="K1447" s="30">
        <v>5.5300000000000002E-3</v>
      </c>
      <c r="L1447" s="3">
        <v>3</v>
      </c>
      <c r="M1447" s="3">
        <v>3</v>
      </c>
      <c r="N1447" s="10">
        <f t="shared" si="154"/>
        <v>1</v>
      </c>
      <c r="O1447" s="35">
        <v>3</v>
      </c>
      <c r="P1447" s="17"/>
      <c r="Q1447" s="40">
        <v>1825.8180600000001</v>
      </c>
      <c r="R1447" s="40">
        <v>609.27754000000004</v>
      </c>
      <c r="S1447" s="18">
        <f t="shared" si="155"/>
        <v>8.4690467991525686</v>
      </c>
      <c r="T1447" s="18">
        <f t="shared" si="156"/>
        <v>-0.60579945234348787</v>
      </c>
      <c r="U1447" s="18">
        <f t="shared" si="157"/>
        <v>-0.55803796747714873</v>
      </c>
      <c r="V1447" s="30">
        <v>609.27719999999999</v>
      </c>
      <c r="W1447" s="3" t="s">
        <v>47</v>
      </c>
      <c r="X1447" s="3" t="s">
        <v>47</v>
      </c>
      <c r="Y1447" s="3" t="s">
        <v>47</v>
      </c>
      <c r="Z1447" s="3" t="s">
        <v>47</v>
      </c>
      <c r="AA1447" s="3" t="s">
        <v>47</v>
      </c>
      <c r="AB1447" s="12" t="s">
        <v>47</v>
      </c>
      <c r="AC1447" s="3" t="s">
        <v>47</v>
      </c>
      <c r="AD1447" s="3" t="s">
        <v>47</v>
      </c>
      <c r="AE1447" s="3" t="s">
        <v>47</v>
      </c>
      <c r="AF1447" s="3" t="s">
        <v>48</v>
      </c>
      <c r="AG1447" s="3" t="s">
        <v>48</v>
      </c>
      <c r="AH1447" s="3" t="s">
        <v>47</v>
      </c>
      <c r="AJ1447" s="3" t="s">
        <v>47</v>
      </c>
      <c r="AM1447" s="3" t="s">
        <v>47</v>
      </c>
      <c r="AO1447" s="3" t="s">
        <v>48</v>
      </c>
      <c r="AP1447" s="3" t="s">
        <v>48</v>
      </c>
      <c r="AU1447" s="3">
        <v>0</v>
      </c>
      <c r="AV1447" s="3">
        <v>12</v>
      </c>
      <c r="AW1447" s="3">
        <v>1</v>
      </c>
      <c r="AX1447" s="3">
        <v>12</v>
      </c>
      <c r="AY1447" s="3">
        <v>100</v>
      </c>
      <c r="AZ1447" s="6" t="str">
        <f t="shared" si="158"/>
        <v>1422.9</v>
      </c>
      <c r="BC1447" s="12" t="s">
        <v>2808</v>
      </c>
      <c r="BJ1447" s="12">
        <f t="shared" si="159"/>
        <v>1</v>
      </c>
      <c r="BK1447" s="12">
        <f t="shared" si="160"/>
        <v>0</v>
      </c>
      <c r="CQ1447" s="3" t="str">
        <f>CONCATENATE(baseURL!$A$1,baseURL!$B$1,baseURL!$C$1,".",C1447,".",L1447,".pkl&amp;seq=",BC1447)</f>
        <v>http://proteomics.broadinstitute.org/millscripts/viewfeed.pl?side=xl&amp;cycle=1&amp;fixedMods=iaaC&amp;file=msdataSM/iPRG2012_nd/cpick_in/iPRG2012_nd.1422.9.3.pkl&amp;seq=VGGGGTGRSGQGAFGNMCR</v>
      </c>
    </row>
    <row r="1448" spans="1:95" x14ac:dyDescent="0.2">
      <c r="A1448" s="3">
        <v>6507</v>
      </c>
      <c r="B1448" s="2" t="s">
        <v>2824</v>
      </c>
      <c r="C1448" s="2" t="s">
        <v>2812</v>
      </c>
      <c r="D1448" s="3">
        <v>3417</v>
      </c>
      <c r="E1448" s="3">
        <v>3415</v>
      </c>
      <c r="F1448" s="3">
        <v>29886</v>
      </c>
      <c r="G1448" s="3">
        <v>4837</v>
      </c>
      <c r="H1448" s="3">
        <v>17.2392</v>
      </c>
      <c r="I1448" s="30">
        <v>523.28515000000004</v>
      </c>
      <c r="J1448" s="30">
        <v>523.28496199999995</v>
      </c>
      <c r="K1448" s="30">
        <v>1.9000000000000001E-4</v>
      </c>
      <c r="L1448" s="3">
        <v>2</v>
      </c>
      <c r="M1448" s="3">
        <v>2</v>
      </c>
      <c r="N1448" s="10">
        <f t="shared" si="154"/>
        <v>1</v>
      </c>
      <c r="O1448" s="35">
        <v>2</v>
      </c>
      <c r="P1448" s="17"/>
      <c r="Q1448" s="40">
        <v>1045.5636500000001</v>
      </c>
      <c r="R1448" s="40">
        <v>523.28545999999994</v>
      </c>
      <c r="S1448" s="18">
        <f t="shared" si="155"/>
        <v>-0.59241088009486509</v>
      </c>
      <c r="T1448" s="18">
        <f t="shared" si="156"/>
        <v>-0.95167941412556378</v>
      </c>
      <c r="U1448" s="18">
        <f t="shared" si="157"/>
        <v>-1.4523621579322574</v>
      </c>
      <c r="V1448" s="30">
        <v>523.28470000000004</v>
      </c>
      <c r="W1448" s="3" t="s">
        <v>47</v>
      </c>
      <c r="X1448" s="3" t="s">
        <v>47</v>
      </c>
      <c r="Y1448" s="3" t="s">
        <v>47</v>
      </c>
      <c r="Z1448" s="3" t="s">
        <v>47</v>
      </c>
      <c r="AA1448" s="3" t="s">
        <v>48</v>
      </c>
      <c r="AB1448" s="12" t="s">
        <v>47</v>
      </c>
      <c r="AC1448" s="3" t="s">
        <v>47</v>
      </c>
      <c r="AD1448" s="3" t="s">
        <v>47</v>
      </c>
      <c r="AE1448" s="3" t="s">
        <v>47</v>
      </c>
      <c r="AF1448" s="3" t="s">
        <v>47</v>
      </c>
      <c r="AG1448" s="3" t="s">
        <v>47</v>
      </c>
      <c r="AH1448" s="3" t="s">
        <v>47</v>
      </c>
      <c r="AI1448" s="3" t="s">
        <v>47</v>
      </c>
      <c r="AJ1448" s="3" t="s">
        <v>47</v>
      </c>
      <c r="AK1448" s="3" t="s">
        <v>47</v>
      </c>
      <c r="AL1448" s="3" t="s">
        <v>47</v>
      </c>
      <c r="AU1448" s="3">
        <v>0</v>
      </c>
      <c r="AV1448" s="3">
        <v>15</v>
      </c>
      <c r="AW1448" s="3">
        <v>1</v>
      </c>
      <c r="AX1448" s="3">
        <v>15</v>
      </c>
      <c r="AY1448" s="3">
        <v>100</v>
      </c>
      <c r="AZ1448" s="6" t="str">
        <f t="shared" si="158"/>
        <v>1423.2</v>
      </c>
      <c r="BC1448" s="12" t="s">
        <v>2691</v>
      </c>
      <c r="BJ1448" s="12">
        <f t="shared" si="159"/>
        <v>0</v>
      </c>
      <c r="BK1448" s="12">
        <f t="shared" si="160"/>
        <v>0</v>
      </c>
      <c r="CQ1448" s="3" t="str">
        <f>CONCATENATE(baseURL!$A$1,baseURL!$B$1,baseURL!$C$1,".",C1448,".",L1448,".pkl&amp;seq=",BC1448)</f>
        <v>http://proteomics.broadinstitute.org/millscripts/viewfeed.pl?side=xl&amp;cycle=1&amp;fixedMods=iaaC&amp;file=msdataSM/iPRG2012_nd/cpick_in/iPRG2012_nd.1423.2.2.pkl&amp;seq=LSSPATLNSR</v>
      </c>
    </row>
    <row r="1449" spans="1:95" x14ac:dyDescent="0.2">
      <c r="A1449" s="3">
        <v>6112</v>
      </c>
      <c r="B1449" s="2" t="s">
        <v>2825</v>
      </c>
      <c r="C1449" s="2" t="s">
        <v>2826</v>
      </c>
      <c r="D1449" s="3">
        <v>3429</v>
      </c>
      <c r="E1449" s="3">
        <v>3427</v>
      </c>
      <c r="F1449" s="3">
        <v>29916</v>
      </c>
      <c r="G1449" s="3">
        <v>4850</v>
      </c>
      <c r="H1449" s="3">
        <v>17.265499999999999</v>
      </c>
      <c r="I1449" s="30">
        <v>571.81871000000001</v>
      </c>
      <c r="J1449" s="30">
        <v>571.81585829999995</v>
      </c>
      <c r="K1449" s="30">
        <v>2.8500000000000001E-3</v>
      </c>
      <c r="L1449" s="3">
        <v>2</v>
      </c>
      <c r="M1449" s="3">
        <v>2</v>
      </c>
      <c r="N1449" s="10">
        <f t="shared" si="154"/>
        <v>1</v>
      </c>
      <c r="O1449" s="35">
        <v>2</v>
      </c>
      <c r="P1449" s="17"/>
      <c r="Q1449" s="40">
        <v>1142.6276499999999</v>
      </c>
      <c r="R1449" s="40">
        <v>571.81745999999998</v>
      </c>
      <c r="S1449" s="18">
        <f t="shared" si="155"/>
        <v>2.1860122984479782</v>
      </c>
      <c r="T1449" s="18">
        <f t="shared" si="156"/>
        <v>-2.8010687187436596</v>
      </c>
      <c r="U1449" s="18">
        <f t="shared" si="157"/>
        <v>-3.077905316130455</v>
      </c>
      <c r="V1449" s="30">
        <v>571.81569999999999</v>
      </c>
      <c r="W1449" s="3" t="s">
        <v>47</v>
      </c>
      <c r="X1449" s="3" t="s">
        <v>47</v>
      </c>
      <c r="Y1449" s="3" t="s">
        <v>47</v>
      </c>
      <c r="Z1449" s="3" t="s">
        <v>47</v>
      </c>
      <c r="AA1449" s="3" t="s">
        <v>48</v>
      </c>
      <c r="AB1449" s="12" t="s">
        <v>47</v>
      </c>
      <c r="AC1449" s="3" t="s">
        <v>47</v>
      </c>
      <c r="AD1449" s="3" t="s">
        <v>47</v>
      </c>
      <c r="AE1449" s="3" t="s">
        <v>47</v>
      </c>
      <c r="AF1449" s="3" t="s">
        <v>47</v>
      </c>
      <c r="AG1449" s="3" t="s">
        <v>47</v>
      </c>
      <c r="AH1449" s="3" t="s">
        <v>47</v>
      </c>
      <c r="AI1449" s="3" t="s">
        <v>47</v>
      </c>
      <c r="AK1449" s="3" t="s">
        <v>47</v>
      </c>
      <c r="AL1449" s="3" t="s">
        <v>47</v>
      </c>
      <c r="AU1449" s="3">
        <v>0</v>
      </c>
      <c r="AV1449" s="3">
        <v>14</v>
      </c>
      <c r="AW1449" s="3">
        <v>1</v>
      </c>
      <c r="AX1449" s="3">
        <v>14</v>
      </c>
      <c r="AY1449" s="3">
        <v>100</v>
      </c>
      <c r="AZ1449" s="6" t="str">
        <f t="shared" si="158"/>
        <v>1424.11</v>
      </c>
      <c r="BC1449" s="12" t="s">
        <v>2827</v>
      </c>
      <c r="BJ1449" s="12">
        <f t="shared" si="159"/>
        <v>0</v>
      </c>
      <c r="BK1449" s="12">
        <f t="shared" si="160"/>
        <v>0</v>
      </c>
      <c r="CQ1449" s="3" t="str">
        <f>CONCATENATE(baseURL!$A$1,baseURL!$B$1,baseURL!$C$1,".",C1449,".",L1449,".pkl&amp;seq=",BC1449)</f>
        <v>http://proteomics.broadinstitute.org/millscripts/viewfeed.pl?side=xl&amp;cycle=1&amp;fixedMods=iaaC&amp;file=msdataSM/iPRG2012_nd/cpick_in/iPRG2012_nd.1424.11.2.pkl&amp;seq=SQLAQQLQAR</v>
      </c>
    </row>
    <row r="1450" spans="1:95" x14ac:dyDescent="0.2">
      <c r="A1450" s="3">
        <v>2654</v>
      </c>
      <c r="B1450" s="2" t="s">
        <v>2828</v>
      </c>
      <c r="C1450" s="2" t="s">
        <v>2829</v>
      </c>
      <c r="D1450" s="3">
        <v>3433</v>
      </c>
      <c r="E1450" s="3">
        <v>3431</v>
      </c>
      <c r="F1450" s="3">
        <v>29928</v>
      </c>
      <c r="G1450" s="3">
        <v>4855</v>
      </c>
      <c r="H1450" s="3">
        <v>17.279199999999999</v>
      </c>
      <c r="I1450" s="30">
        <v>459.24963000000002</v>
      </c>
      <c r="J1450" s="30">
        <v>459.24658440000002</v>
      </c>
      <c r="K1450" s="30">
        <v>3.0500000000000002E-3</v>
      </c>
      <c r="L1450" s="3">
        <v>2</v>
      </c>
      <c r="M1450" s="3">
        <v>2</v>
      </c>
      <c r="N1450" s="10">
        <f t="shared" si="154"/>
        <v>1</v>
      </c>
      <c r="O1450" s="35">
        <v>2</v>
      </c>
      <c r="P1450" s="17"/>
      <c r="Q1450" s="40">
        <v>917.48730999999998</v>
      </c>
      <c r="R1450" s="40">
        <v>459.24729000000002</v>
      </c>
      <c r="S1450" s="18">
        <f t="shared" si="155"/>
        <v>5.095294084378339</v>
      </c>
      <c r="T1450" s="18">
        <f t="shared" si="156"/>
        <v>-1.5364271392944193</v>
      </c>
      <c r="U1450" s="18">
        <f t="shared" si="157"/>
        <v>-2.5911965642916259</v>
      </c>
      <c r="V1450" s="30">
        <v>459.24610000000001</v>
      </c>
      <c r="W1450" s="3" t="s">
        <v>47</v>
      </c>
      <c r="Z1450" s="3" t="s">
        <v>47</v>
      </c>
      <c r="AA1450" s="3" t="s">
        <v>48</v>
      </c>
      <c r="AB1450" s="12" t="s">
        <v>47</v>
      </c>
      <c r="AC1450" s="3" t="s">
        <v>47</v>
      </c>
      <c r="AD1450" s="3" t="s">
        <v>47</v>
      </c>
      <c r="AE1450" s="3" t="s">
        <v>47</v>
      </c>
      <c r="AF1450" s="3" t="s">
        <v>47</v>
      </c>
      <c r="AG1450" s="3" t="s">
        <v>47</v>
      </c>
      <c r="AH1450" s="3" t="s">
        <v>47</v>
      </c>
      <c r="AI1450" s="3" t="s">
        <v>47</v>
      </c>
      <c r="AJ1450" s="3" t="s">
        <v>47</v>
      </c>
      <c r="AK1450" s="3" t="s">
        <v>47</v>
      </c>
      <c r="AL1450" s="3" t="s">
        <v>47</v>
      </c>
      <c r="AN1450" s="3" t="s">
        <v>47</v>
      </c>
      <c r="AU1450" s="3">
        <v>0</v>
      </c>
      <c r="AV1450" s="3">
        <v>14</v>
      </c>
      <c r="AW1450" s="3">
        <v>1</v>
      </c>
      <c r="AX1450" s="3">
        <v>14</v>
      </c>
      <c r="AY1450" s="3">
        <v>100</v>
      </c>
      <c r="AZ1450" s="6" t="str">
        <f t="shared" si="158"/>
        <v>1425.2</v>
      </c>
      <c r="BC1450" s="12" t="s">
        <v>2830</v>
      </c>
      <c r="BJ1450" s="12">
        <f t="shared" si="159"/>
        <v>0</v>
      </c>
      <c r="BK1450" s="12">
        <f t="shared" si="160"/>
        <v>0</v>
      </c>
      <c r="CQ1450" s="3" t="str">
        <f>CONCATENATE(baseURL!$A$1,baseURL!$B$1,baseURL!$C$1,".",C1450,".",L1450,".pkl&amp;seq=",BC1450)</f>
        <v>http://proteomics.broadinstitute.org/millscripts/viewfeed.pl?side=xl&amp;cycle=1&amp;fixedMods=iaaC&amp;file=msdataSM/iPRG2012_nd/cpick_in/iPRG2012_nd.1425.2.2.pkl&amp;seq=LGAPAMTTR</v>
      </c>
    </row>
    <row r="1451" spans="1:95" x14ac:dyDescent="0.2">
      <c r="A1451" s="3">
        <v>7417</v>
      </c>
      <c r="B1451" s="2" t="s">
        <v>2831</v>
      </c>
      <c r="C1451" s="2" t="s">
        <v>2832</v>
      </c>
      <c r="D1451" s="3">
        <v>3434</v>
      </c>
      <c r="E1451" s="3">
        <v>3432</v>
      </c>
      <c r="F1451" s="3">
        <v>29929</v>
      </c>
      <c r="G1451" s="3">
        <v>4856</v>
      </c>
      <c r="H1451" s="3">
        <v>17.280899999999999</v>
      </c>
      <c r="I1451" s="30">
        <v>486.28003999999999</v>
      </c>
      <c r="J1451" s="30">
        <v>486.27502220000002</v>
      </c>
      <c r="K1451" s="30">
        <v>5.0200000000000002E-3</v>
      </c>
      <c r="L1451" s="3">
        <v>3</v>
      </c>
      <c r="M1451" s="3">
        <v>3</v>
      </c>
      <c r="N1451" s="10">
        <f t="shared" si="154"/>
        <v>1</v>
      </c>
      <c r="O1451" s="35">
        <v>3</v>
      </c>
      <c r="P1451" s="17"/>
      <c r="Q1451" s="40">
        <v>1456.8118199999999</v>
      </c>
      <c r="R1451" s="40">
        <v>486.27546000000001</v>
      </c>
      <c r="S1451" s="18">
        <f t="shared" si="155"/>
        <v>9.4185299829356506</v>
      </c>
      <c r="T1451" s="18">
        <f t="shared" si="156"/>
        <v>-0.90031275686018553</v>
      </c>
      <c r="U1451" s="18">
        <f t="shared" si="157"/>
        <v>-0.94596589355408445</v>
      </c>
      <c r="V1451" s="30">
        <v>486.27499999999998</v>
      </c>
      <c r="Y1451" s="3" t="s">
        <v>47</v>
      </c>
      <c r="Z1451" s="3" t="s">
        <v>47</v>
      </c>
      <c r="AB1451" s="12" t="s">
        <v>47</v>
      </c>
      <c r="AC1451" s="3" t="s">
        <v>52</v>
      </c>
      <c r="AD1451" s="3" t="s">
        <v>48</v>
      </c>
      <c r="AH1451" s="3" t="s">
        <v>47</v>
      </c>
      <c r="AI1451" s="3" t="s">
        <v>48</v>
      </c>
      <c r="AK1451" s="3" t="s">
        <v>52</v>
      </c>
      <c r="AL1451" s="3" t="s">
        <v>48</v>
      </c>
      <c r="AM1451" s="3" t="s">
        <v>47</v>
      </c>
      <c r="AN1451" s="3" t="s">
        <v>47</v>
      </c>
      <c r="AU1451" s="3">
        <v>0</v>
      </c>
      <c r="AV1451" s="3">
        <v>6</v>
      </c>
      <c r="AW1451" s="3">
        <v>1</v>
      </c>
      <c r="AX1451" s="3">
        <v>6</v>
      </c>
      <c r="AY1451" s="3">
        <v>100</v>
      </c>
      <c r="AZ1451" s="6" t="str">
        <f t="shared" si="158"/>
        <v>1425.3</v>
      </c>
      <c r="BC1451" s="12" t="s">
        <v>2833</v>
      </c>
      <c r="BJ1451" s="12">
        <f t="shared" si="159"/>
        <v>0</v>
      </c>
      <c r="BK1451" s="12">
        <f t="shared" si="160"/>
        <v>0</v>
      </c>
      <c r="CQ1451" s="3" t="str">
        <f>CONCATENATE(baseURL!$A$1,baseURL!$B$1,baseURL!$C$1,".",C1451,".",L1451,".pkl&amp;seq=",BC1451)</f>
        <v>http://proteomics.broadinstitute.org/millscripts/viewfeed.pl?side=xl&amp;cycle=1&amp;fixedMods=iaaC&amp;file=msdataSM/iPRG2012_nd/cpick_in/iPRG2012_nd.1425.3.3.pkl&amp;seq=TLANAQALAKPSGSK</v>
      </c>
    </row>
    <row r="1452" spans="1:95" x14ac:dyDescent="0.2">
      <c r="A1452" s="3">
        <v>4682</v>
      </c>
      <c r="B1452" s="2" t="s">
        <v>2834</v>
      </c>
      <c r="C1452" s="2" t="s">
        <v>2835</v>
      </c>
      <c r="D1452" s="3">
        <v>3436</v>
      </c>
      <c r="E1452" s="3">
        <v>3434</v>
      </c>
      <c r="F1452" s="3">
        <v>29931</v>
      </c>
      <c r="G1452" s="3">
        <v>4858</v>
      </c>
      <c r="H1452" s="3">
        <v>17.2851</v>
      </c>
      <c r="I1452" s="30">
        <v>569.63521000000003</v>
      </c>
      <c r="J1452" s="30">
        <v>569.63416970000003</v>
      </c>
      <c r="K1452" s="30">
        <v>1.0399999999999999E-3</v>
      </c>
      <c r="L1452" s="3">
        <v>3</v>
      </c>
      <c r="M1452" s="3">
        <v>3</v>
      </c>
      <c r="N1452" s="10">
        <f t="shared" si="154"/>
        <v>1</v>
      </c>
      <c r="O1452" s="35">
        <v>3</v>
      </c>
      <c r="P1452" s="17"/>
      <c r="Q1452" s="40">
        <v>1706.88942</v>
      </c>
      <c r="R1452" s="40">
        <v>569.63466000000005</v>
      </c>
      <c r="S1452" s="18">
        <f t="shared" si="155"/>
        <v>0.9655311352992908</v>
      </c>
      <c r="T1452" s="18">
        <f t="shared" si="156"/>
        <v>-0.86072711942077984</v>
      </c>
      <c r="U1452" s="18">
        <f t="shared" si="157"/>
        <v>-1.3341884779515709</v>
      </c>
      <c r="V1452" s="30">
        <v>569.63390000000004</v>
      </c>
      <c r="W1452" s="3" t="s">
        <v>47</v>
      </c>
      <c r="X1452" s="3" t="s">
        <v>47</v>
      </c>
      <c r="Y1452" s="3" t="s">
        <v>47</v>
      </c>
      <c r="Z1452" s="3" t="s">
        <v>47</v>
      </c>
      <c r="AA1452" s="3" t="s">
        <v>47</v>
      </c>
      <c r="AB1452" s="12" t="s">
        <v>47</v>
      </c>
      <c r="AC1452" s="3" t="s">
        <v>47</v>
      </c>
      <c r="AD1452" s="3" t="s">
        <v>47</v>
      </c>
      <c r="AE1452" s="3" t="s">
        <v>47</v>
      </c>
      <c r="AF1452" s="3" t="s">
        <v>47</v>
      </c>
      <c r="AG1452" s="3" t="s">
        <v>47</v>
      </c>
      <c r="AH1452" s="3" t="s">
        <v>47</v>
      </c>
      <c r="AI1452" s="3" t="s">
        <v>47</v>
      </c>
      <c r="AJ1452" s="3" t="s">
        <v>52</v>
      </c>
      <c r="AK1452" s="3" t="s">
        <v>47</v>
      </c>
      <c r="AL1452" s="3" t="s">
        <v>47</v>
      </c>
      <c r="AM1452" s="3" t="s">
        <v>47</v>
      </c>
      <c r="AN1452" s="3" t="s">
        <v>47</v>
      </c>
      <c r="AP1452" s="3" t="s">
        <v>47</v>
      </c>
      <c r="AU1452" s="3">
        <v>0</v>
      </c>
      <c r="AV1452" s="3">
        <v>18</v>
      </c>
      <c r="AW1452" s="3">
        <v>1</v>
      </c>
      <c r="AX1452" s="3">
        <v>18</v>
      </c>
      <c r="AY1452" s="3">
        <v>100</v>
      </c>
      <c r="AZ1452" s="6" t="str">
        <f t="shared" si="158"/>
        <v>1425.5</v>
      </c>
      <c r="BC1452" s="12" t="s">
        <v>2836</v>
      </c>
      <c r="BJ1452" s="12">
        <f t="shared" si="159"/>
        <v>1</v>
      </c>
      <c r="BK1452" s="12">
        <f t="shared" si="160"/>
        <v>0</v>
      </c>
      <c r="CQ1452" s="3" t="str">
        <f>CONCATENATE(baseURL!$A$1,baseURL!$B$1,baseURL!$C$1,".",C1452,".",L1452,".pkl&amp;seq=",BC1452)</f>
        <v>http://proteomics.broadinstitute.org/millscripts/viewfeed.pl?side=xl&amp;cycle=1&amp;fixedMods=iaaC&amp;file=msdataSM/iPRG2012_nd/cpick_in/iPRG2012_nd.1425.5.3.pkl&amp;seq=TATVSKKWAAAGVCEK</v>
      </c>
    </row>
    <row r="1453" spans="1:95" x14ac:dyDescent="0.2">
      <c r="A1453" s="3">
        <v>3600</v>
      </c>
      <c r="B1453" s="2" t="s">
        <v>2837</v>
      </c>
      <c r="C1453" s="2" t="s">
        <v>2838</v>
      </c>
      <c r="D1453" s="3">
        <v>3440</v>
      </c>
      <c r="E1453" s="3">
        <v>3438</v>
      </c>
      <c r="F1453" s="3">
        <v>29948</v>
      </c>
      <c r="G1453" s="3">
        <v>4863</v>
      </c>
      <c r="H1453" s="3">
        <v>17.300599999999999</v>
      </c>
      <c r="I1453" s="30">
        <v>416.23214000000002</v>
      </c>
      <c r="J1453" s="30">
        <v>416.23214139999999</v>
      </c>
      <c r="K1453" s="30">
        <v>0</v>
      </c>
      <c r="L1453" s="3">
        <v>2</v>
      </c>
      <c r="M1453" s="3">
        <v>0</v>
      </c>
      <c r="N1453" s="10">
        <f t="shared" si="154"/>
        <v>1</v>
      </c>
      <c r="O1453" s="35">
        <v>2</v>
      </c>
      <c r="P1453" s="17"/>
      <c r="Q1453" s="40">
        <v>831.45705999999996</v>
      </c>
      <c r="R1453" s="40">
        <v>416.23217</v>
      </c>
      <c r="S1453" s="18">
        <f t="shared" si="155"/>
        <v>-7.2075159354214977E-2</v>
      </c>
      <c r="T1453" s="18">
        <f t="shared" si="156"/>
        <v>-6.8711651978684701E-2</v>
      </c>
      <c r="U1453" s="18">
        <f t="shared" si="157"/>
        <v>-1.3694280285494844</v>
      </c>
      <c r="V1453" s="30">
        <v>416.23160000000001</v>
      </c>
      <c r="W1453" s="3" t="s">
        <v>47</v>
      </c>
      <c r="X1453" s="3" t="s">
        <v>47</v>
      </c>
      <c r="Y1453" s="3" t="s">
        <v>47</v>
      </c>
      <c r="Z1453" s="3" t="s">
        <v>47</v>
      </c>
      <c r="AA1453" s="3" t="s">
        <v>48</v>
      </c>
      <c r="AB1453" s="12" t="s">
        <v>47</v>
      </c>
      <c r="AC1453" s="3" t="s">
        <v>47</v>
      </c>
      <c r="AF1453" s="3" t="s">
        <v>47</v>
      </c>
      <c r="AG1453" s="3" t="s">
        <v>47</v>
      </c>
      <c r="AH1453" s="3" t="s">
        <v>47</v>
      </c>
      <c r="AI1453" s="3" t="s">
        <v>47</v>
      </c>
      <c r="AJ1453" s="3" t="s">
        <v>47</v>
      </c>
      <c r="AK1453" s="3" t="s">
        <v>48</v>
      </c>
      <c r="AL1453" s="3" t="s">
        <v>48</v>
      </c>
      <c r="AU1453" s="3">
        <v>0</v>
      </c>
      <c r="AV1453" s="3">
        <v>11</v>
      </c>
      <c r="AW1453" s="3">
        <v>1</v>
      </c>
      <c r="AX1453" s="3">
        <v>11</v>
      </c>
      <c r="AY1453" s="3">
        <v>100</v>
      </c>
      <c r="AZ1453" s="6" t="str">
        <f t="shared" si="158"/>
        <v>1426.1</v>
      </c>
      <c r="BC1453" s="12" t="s">
        <v>2776</v>
      </c>
      <c r="BJ1453" s="12">
        <f t="shared" si="159"/>
        <v>0</v>
      </c>
      <c r="BK1453" s="12">
        <f t="shared" si="160"/>
        <v>0</v>
      </c>
      <c r="CQ1453" s="3" t="str">
        <f>CONCATENATE(baseURL!$A$1,baseURL!$B$1,baseURL!$C$1,".",C1453,".",L1453,".pkl&amp;seq=",BC1453)</f>
        <v>http://proteomics.broadinstitute.org/millscripts/viewfeed.pl?side=xl&amp;cycle=1&amp;fixedMods=iaaC&amp;file=msdataSM/iPRG2012_nd/cpick_in/iPRG2012_nd.1426.1.2.pkl&amp;seq=TLDVVER</v>
      </c>
    </row>
    <row r="1454" spans="1:95" x14ac:dyDescent="0.2">
      <c r="A1454" s="3">
        <v>2202</v>
      </c>
      <c r="B1454" s="2" t="s">
        <v>2839</v>
      </c>
      <c r="C1454" s="2" t="s">
        <v>2831</v>
      </c>
      <c r="D1454" s="3">
        <v>3443</v>
      </c>
      <c r="E1454" s="3">
        <v>3441</v>
      </c>
      <c r="F1454" s="3">
        <v>29951</v>
      </c>
      <c r="G1454" s="3">
        <v>4866</v>
      </c>
      <c r="H1454" s="3">
        <v>17.303100000000001</v>
      </c>
      <c r="I1454" s="30">
        <v>427.72919999999999</v>
      </c>
      <c r="J1454" s="30">
        <v>427.4776741</v>
      </c>
      <c r="K1454" s="30">
        <v>0.25152999999999998</v>
      </c>
      <c r="L1454" s="3">
        <v>0</v>
      </c>
      <c r="M1454" s="3">
        <v>4</v>
      </c>
      <c r="N1454" s="10">
        <f t="shared" si="154"/>
        <v>1</v>
      </c>
      <c r="O1454" s="35">
        <v>4</v>
      </c>
      <c r="P1454" s="17"/>
      <c r="Q1454" s="40">
        <v>1706.88942</v>
      </c>
      <c r="R1454" s="40">
        <v>427.47780999999998</v>
      </c>
      <c r="S1454" s="18">
        <f t="shared" si="155"/>
        <v>588.07730862103665</v>
      </c>
      <c r="T1454" s="18">
        <f t="shared" si="156"/>
        <v>-0.31791123842243096</v>
      </c>
      <c r="U1454" s="18">
        <f t="shared" si="157"/>
        <v>-0.25732329813716032</v>
      </c>
      <c r="V1454" s="30">
        <v>427.47770000000003</v>
      </c>
      <c r="Y1454" s="3" t="s">
        <v>47</v>
      </c>
      <c r="Z1454" s="3" t="s">
        <v>47</v>
      </c>
      <c r="AA1454" s="3" t="s">
        <v>47</v>
      </c>
      <c r="AB1454" s="12" t="s">
        <v>52</v>
      </c>
      <c r="AL1454" s="3" t="s">
        <v>52</v>
      </c>
      <c r="AP1454" s="3" t="s">
        <v>48</v>
      </c>
      <c r="AU1454" s="3">
        <v>0</v>
      </c>
      <c r="AV1454" s="3">
        <v>3</v>
      </c>
      <c r="AW1454" s="3">
        <v>1</v>
      </c>
      <c r="AX1454" s="3">
        <v>3</v>
      </c>
      <c r="AY1454" s="3">
        <v>100</v>
      </c>
      <c r="AZ1454" s="6" t="str">
        <f t="shared" si="158"/>
        <v>1426.4</v>
      </c>
      <c r="BC1454" s="12" t="s">
        <v>2836</v>
      </c>
      <c r="BJ1454" s="12">
        <f t="shared" si="159"/>
        <v>1</v>
      </c>
      <c r="BK1454" s="12">
        <f t="shared" si="160"/>
        <v>0</v>
      </c>
      <c r="CQ1454" s="3" t="str">
        <f>CONCATENATE(baseURL!$A$1,baseURL!$B$1,baseURL!$C$1,".",C1454,".",L1454,".pkl&amp;seq=",BC1454)</f>
        <v>http://proteomics.broadinstitute.org/millscripts/viewfeed.pl?side=xl&amp;cycle=1&amp;fixedMods=iaaC&amp;file=msdataSM/iPRG2012_nd/cpick_in/iPRG2012_nd.1426.4.0.pkl&amp;seq=TATVSKKWAAAGVCEK</v>
      </c>
    </row>
    <row r="1455" spans="1:95" x14ac:dyDescent="0.2">
      <c r="A1455" s="3">
        <v>3641</v>
      </c>
      <c r="B1455" s="2" t="s">
        <v>2840</v>
      </c>
      <c r="C1455" s="2" t="s">
        <v>2841</v>
      </c>
      <c r="D1455" s="3">
        <v>3446</v>
      </c>
      <c r="E1455" s="3">
        <v>3444</v>
      </c>
      <c r="F1455" s="3">
        <v>29954</v>
      </c>
      <c r="G1455" s="3">
        <v>4869</v>
      </c>
      <c r="H1455" s="3">
        <v>17.3064</v>
      </c>
      <c r="I1455" s="30">
        <v>461.25088</v>
      </c>
      <c r="J1455" s="30">
        <v>461.24386049999998</v>
      </c>
      <c r="K1455" s="30">
        <v>7.0200000000000002E-3</v>
      </c>
      <c r="L1455" s="3">
        <v>2</v>
      </c>
      <c r="M1455" s="3">
        <v>2</v>
      </c>
      <c r="N1455" s="10">
        <f t="shared" si="154"/>
        <v>1</v>
      </c>
      <c r="O1455" s="35">
        <v>2</v>
      </c>
      <c r="P1455" s="17"/>
      <c r="Q1455" s="40">
        <v>921.48222999999996</v>
      </c>
      <c r="R1455" s="40">
        <v>461.24475000000001</v>
      </c>
      <c r="S1455" s="18">
        <f t="shared" si="155"/>
        <v>13.290124169401706</v>
      </c>
      <c r="T1455" s="18">
        <f t="shared" si="156"/>
        <v>-1.9284772347608621</v>
      </c>
      <c r="U1455" s="18">
        <f t="shared" si="157"/>
        <v>-2.4932533107326282</v>
      </c>
      <c r="V1455" s="30">
        <v>461.24360000000001</v>
      </c>
      <c r="W1455" s="3" t="s">
        <v>47</v>
      </c>
      <c r="X1455" s="3" t="s">
        <v>47</v>
      </c>
      <c r="Y1455" s="3" t="s">
        <v>47</v>
      </c>
      <c r="Z1455" s="3" t="s">
        <v>47</v>
      </c>
      <c r="AA1455" s="3" t="s">
        <v>47</v>
      </c>
      <c r="AB1455" s="12" t="s">
        <v>47</v>
      </c>
      <c r="AC1455" s="3" t="s">
        <v>47</v>
      </c>
      <c r="AE1455" s="3" t="s">
        <v>48</v>
      </c>
      <c r="AF1455" s="3" t="s">
        <v>48</v>
      </c>
      <c r="AH1455" s="3" t="s">
        <v>47</v>
      </c>
      <c r="AI1455" s="3" t="s">
        <v>48</v>
      </c>
      <c r="AK1455" s="3" t="s">
        <v>48</v>
      </c>
      <c r="AL1455" s="3" t="s">
        <v>48</v>
      </c>
      <c r="AU1455" s="3">
        <v>0</v>
      </c>
      <c r="AV1455" s="3">
        <v>8</v>
      </c>
      <c r="AW1455" s="3">
        <v>1</v>
      </c>
      <c r="AX1455" s="3">
        <v>8</v>
      </c>
      <c r="AY1455" s="3">
        <v>100</v>
      </c>
      <c r="AZ1455" s="6" t="str">
        <f t="shared" si="158"/>
        <v>1426.7</v>
      </c>
      <c r="BC1455" s="12" t="s">
        <v>2842</v>
      </c>
      <c r="BJ1455" s="12">
        <f t="shared" si="159"/>
        <v>0</v>
      </c>
      <c r="BK1455" s="12">
        <f t="shared" si="160"/>
        <v>0</v>
      </c>
      <c r="CQ1455" s="3" t="str">
        <f>CONCATENATE(baseURL!$A$1,baseURL!$B$1,baseURL!$C$1,".",C1455,".",L1455,".pkl&amp;seq=",BC1455)</f>
        <v>http://proteomics.broadinstitute.org/millscripts/viewfeed.pl?side=xl&amp;cycle=1&amp;fixedMods=iaaC&amp;file=msdataSM/iPRG2012_nd/cpick_in/iPRG2012_nd.1426.7.2.pkl&amp;seq=ASMLLSGSR</v>
      </c>
    </row>
    <row r="1456" spans="1:95" x14ac:dyDescent="0.2">
      <c r="A1456" s="3">
        <v>2436</v>
      </c>
      <c r="B1456" s="2" t="s">
        <v>2843</v>
      </c>
      <c r="C1456" s="2" t="s">
        <v>2844</v>
      </c>
      <c r="D1456" s="3">
        <v>3447</v>
      </c>
      <c r="E1456" s="3">
        <v>3445</v>
      </c>
      <c r="F1456" s="3">
        <v>29955</v>
      </c>
      <c r="G1456" s="3">
        <v>4870</v>
      </c>
      <c r="H1456" s="3">
        <v>17.3081</v>
      </c>
      <c r="I1456" s="30">
        <v>495.24887000000001</v>
      </c>
      <c r="J1456" s="30">
        <v>495.24733170000002</v>
      </c>
      <c r="K1456" s="30">
        <v>1.5399999999999999E-3</v>
      </c>
      <c r="L1456" s="3">
        <v>2</v>
      </c>
      <c r="M1456" s="3">
        <v>2</v>
      </c>
      <c r="N1456" s="10">
        <f t="shared" si="154"/>
        <v>1</v>
      </c>
      <c r="O1456" s="35">
        <v>2</v>
      </c>
      <c r="P1456" s="17"/>
      <c r="Q1456" s="40">
        <v>989.48982000000001</v>
      </c>
      <c r="R1456" s="40">
        <v>495.24855000000002</v>
      </c>
      <c r="S1456" s="18">
        <f t="shared" si="155"/>
        <v>0.64614020573686792</v>
      </c>
      <c r="T1456" s="18">
        <f t="shared" si="156"/>
        <v>-2.45997691463206</v>
      </c>
      <c r="U1456" s="18">
        <f t="shared" si="157"/>
        <v>-2.9278228074245227</v>
      </c>
      <c r="V1456" s="30">
        <v>495.24709999999999</v>
      </c>
      <c r="W1456" s="3" t="s">
        <v>47</v>
      </c>
      <c r="Z1456" s="3" t="s">
        <v>47</v>
      </c>
      <c r="AA1456" s="3" t="s">
        <v>47</v>
      </c>
      <c r="AB1456" s="12" t="s">
        <v>47</v>
      </c>
      <c r="AC1456" s="3" t="s">
        <v>47</v>
      </c>
      <c r="AD1456" s="3" t="s">
        <v>47</v>
      </c>
      <c r="AE1456" s="3" t="s">
        <v>48</v>
      </c>
      <c r="AF1456" s="3" t="s">
        <v>47</v>
      </c>
      <c r="AG1456" s="3" t="s">
        <v>52</v>
      </c>
      <c r="AH1456" s="3" t="s">
        <v>47</v>
      </c>
      <c r="AI1456" s="3" t="s">
        <v>47</v>
      </c>
      <c r="AK1456" s="3" t="s">
        <v>48</v>
      </c>
      <c r="AL1456" s="3" t="s">
        <v>47</v>
      </c>
      <c r="AM1456" s="3" t="s">
        <v>52</v>
      </c>
      <c r="AU1456" s="3">
        <v>0</v>
      </c>
      <c r="AV1456" s="3">
        <v>10</v>
      </c>
      <c r="AW1456" s="3">
        <v>1</v>
      </c>
      <c r="AX1456" s="3">
        <v>10</v>
      </c>
      <c r="AY1456" s="3">
        <v>100</v>
      </c>
      <c r="AZ1456" s="6" t="str">
        <f t="shared" si="158"/>
        <v>1426.8</v>
      </c>
      <c r="BC1456" s="12" t="s">
        <v>2845</v>
      </c>
      <c r="BJ1456" s="12">
        <f t="shared" si="159"/>
        <v>0</v>
      </c>
      <c r="BK1456" s="12">
        <f t="shared" si="160"/>
        <v>0</v>
      </c>
      <c r="CQ1456" s="3" t="str">
        <f>CONCATENATE(baseURL!$A$1,baseURL!$B$1,baseURL!$C$1,".",C1456,".",L1456,".pkl&amp;seq=",BC1456)</f>
        <v>http://proteomics.broadinstitute.org/millscripts/viewfeed.pl?side=xl&amp;cycle=1&amp;fixedMods=iaaC&amp;file=msdataSM/iPRG2012_nd/cpick_in/iPRG2012_nd.1426.8.2.pkl&amp;seq=LQNASASGEL</v>
      </c>
    </row>
    <row r="1457" spans="1:95" x14ac:dyDescent="0.2">
      <c r="A1457" s="3">
        <v>7529</v>
      </c>
      <c r="B1457" s="2" t="s">
        <v>2850</v>
      </c>
      <c r="C1457" s="2" t="s">
        <v>2851</v>
      </c>
      <c r="D1457" s="3">
        <v>3455</v>
      </c>
      <c r="E1457" s="3">
        <v>3453</v>
      </c>
      <c r="F1457" s="3">
        <v>29991</v>
      </c>
      <c r="G1457" s="3">
        <v>4880</v>
      </c>
      <c r="H1457" s="3">
        <v>17.3508</v>
      </c>
      <c r="I1457" s="30">
        <v>419.54662999999999</v>
      </c>
      <c r="J1457" s="30">
        <v>419.54703360000002</v>
      </c>
      <c r="K1457" s="30">
        <v>-4.0000000000000002E-4</v>
      </c>
      <c r="L1457" s="3">
        <v>3</v>
      </c>
      <c r="M1457" s="3">
        <v>3</v>
      </c>
      <c r="N1457" s="10">
        <f t="shared" si="154"/>
        <v>1</v>
      </c>
      <c r="O1457" s="35">
        <v>3</v>
      </c>
      <c r="P1457" s="17"/>
      <c r="Q1457" s="40">
        <v>1256.62698</v>
      </c>
      <c r="R1457" s="40">
        <v>419.54718000000003</v>
      </c>
      <c r="S1457" s="18">
        <f t="shared" si="155"/>
        <v>-1.3109371871656221</v>
      </c>
      <c r="T1457" s="18">
        <f t="shared" si="156"/>
        <v>-0.34894764399451356</v>
      </c>
      <c r="U1457" s="18">
        <f t="shared" si="157"/>
        <v>-0.90573842018656958</v>
      </c>
      <c r="V1457" s="30">
        <v>419.54680000000002</v>
      </c>
      <c r="W1457" s="3" t="s">
        <v>47</v>
      </c>
      <c r="X1457" s="3" t="s">
        <v>47</v>
      </c>
      <c r="Y1457" s="3" t="s">
        <v>47</v>
      </c>
      <c r="Z1457" s="3" t="s">
        <v>47</v>
      </c>
      <c r="AA1457" s="3" t="s">
        <v>65</v>
      </c>
      <c r="AB1457" s="12" t="s">
        <v>65</v>
      </c>
      <c r="AC1457" s="3" t="s">
        <v>65</v>
      </c>
      <c r="AE1457" s="3" t="s">
        <v>47</v>
      </c>
      <c r="AF1457" s="3" t="s">
        <v>48</v>
      </c>
      <c r="AH1457" s="3" t="s">
        <v>65</v>
      </c>
      <c r="AL1457" s="3" t="s">
        <v>52</v>
      </c>
      <c r="AO1457" s="3" t="s">
        <v>52</v>
      </c>
      <c r="AU1457" s="3">
        <v>4</v>
      </c>
      <c r="AV1457" s="3">
        <v>5</v>
      </c>
      <c r="AW1457" s="3">
        <v>1</v>
      </c>
      <c r="AX1457" s="3">
        <v>5</v>
      </c>
      <c r="AY1457" s="3">
        <v>100</v>
      </c>
      <c r="AZ1457" s="6" t="str">
        <f t="shared" si="158"/>
        <v>1428.2</v>
      </c>
      <c r="BC1457" s="12" t="s">
        <v>2852</v>
      </c>
      <c r="BJ1457" s="12">
        <f t="shared" si="159"/>
        <v>0</v>
      </c>
      <c r="BK1457" s="12">
        <f t="shared" si="160"/>
        <v>0</v>
      </c>
      <c r="BW1457" s="3" t="s">
        <v>2853</v>
      </c>
      <c r="BX1457" s="3" t="s">
        <v>2853</v>
      </c>
      <c r="BY1457" s="3" t="s">
        <v>2853</v>
      </c>
      <c r="CD1457" s="3" t="s">
        <v>2853</v>
      </c>
      <c r="CQ1457" s="3" t="str">
        <f>CONCATENATE(baseURL!$A$1,baseURL!$B$1,baseURL!$C$1,".",C1457,".",L1457,".pkl&amp;seq=",BC1457)</f>
        <v>http://proteomics.broadinstitute.org/millscripts/viewfeed.pl?side=xl&amp;cycle=1&amp;fixedMods=iaaC&amp;file=msdataSM/iPRG2012_nd/cpick_in/iPRG2012_nd.1428.2.3.pkl&amp;seq=KAYFTAPSSER</v>
      </c>
    </row>
    <row r="1458" spans="1:95" x14ac:dyDescent="0.2">
      <c r="A1458" s="3">
        <v>2424</v>
      </c>
      <c r="B1458" s="2" t="s">
        <v>2854</v>
      </c>
      <c r="C1458" s="2" t="s">
        <v>2855</v>
      </c>
      <c r="D1458" s="3">
        <v>3456</v>
      </c>
      <c r="E1458" s="3">
        <v>3454</v>
      </c>
      <c r="F1458" s="3">
        <v>29992</v>
      </c>
      <c r="G1458" s="3">
        <v>4881</v>
      </c>
      <c r="H1458" s="3">
        <v>17.352499999999999</v>
      </c>
      <c r="I1458" s="30">
        <v>424.46827999999999</v>
      </c>
      <c r="J1458" s="30">
        <v>424.469515</v>
      </c>
      <c r="K1458" s="30">
        <v>-1.24E-3</v>
      </c>
      <c r="L1458" s="3">
        <v>4</v>
      </c>
      <c r="M1458" s="3">
        <v>4</v>
      </c>
      <c r="N1458" s="10">
        <f t="shared" si="154"/>
        <v>1</v>
      </c>
      <c r="O1458" s="35">
        <v>4</v>
      </c>
      <c r="P1458" s="17"/>
      <c r="Q1458" s="40">
        <v>1694.85303</v>
      </c>
      <c r="R1458" s="40">
        <v>424.46872000000002</v>
      </c>
      <c r="S1458" s="18">
        <f t="shared" si="155"/>
        <v>-1.0365899282895925</v>
      </c>
      <c r="T1458" s="18">
        <f t="shared" si="156"/>
        <v>1.8729295293710631</v>
      </c>
      <c r="U1458" s="18">
        <f t="shared" si="157"/>
        <v>1.1308253762063509</v>
      </c>
      <c r="V1458" s="30">
        <v>424.4692</v>
      </c>
      <c r="W1458" s="3" t="s">
        <v>47</v>
      </c>
      <c r="Z1458" s="3" t="s">
        <v>47</v>
      </c>
      <c r="AA1458" s="3" t="s">
        <v>47</v>
      </c>
      <c r="AB1458" s="12" t="s">
        <v>48</v>
      </c>
      <c r="AC1458" s="3" t="s">
        <v>47</v>
      </c>
      <c r="AD1458" s="3" t="s">
        <v>47</v>
      </c>
      <c r="AE1458" s="3" t="s">
        <v>47</v>
      </c>
      <c r="AF1458" s="3" t="s">
        <v>48</v>
      </c>
      <c r="AG1458" s="3" t="s">
        <v>48</v>
      </c>
      <c r="AH1458" s="3" t="s">
        <v>47</v>
      </c>
      <c r="AI1458" s="3" t="s">
        <v>48</v>
      </c>
      <c r="AP1458" s="3" t="s">
        <v>48</v>
      </c>
      <c r="AU1458" s="3">
        <v>0</v>
      </c>
      <c r="AV1458" s="3">
        <v>7</v>
      </c>
      <c r="AW1458" s="3">
        <v>1</v>
      </c>
      <c r="AX1458" s="3">
        <v>7</v>
      </c>
      <c r="AY1458" s="3">
        <v>100</v>
      </c>
      <c r="AZ1458" s="6" t="str">
        <f t="shared" si="158"/>
        <v>1428.3</v>
      </c>
      <c r="BC1458" s="12" t="s">
        <v>2856</v>
      </c>
      <c r="BJ1458" s="12">
        <f t="shared" si="159"/>
        <v>1</v>
      </c>
      <c r="BK1458" s="12">
        <f t="shared" si="160"/>
        <v>0</v>
      </c>
      <c r="CQ1458" s="3" t="str">
        <f>CONCATENATE(baseURL!$A$1,baseURL!$B$1,baseURL!$C$1,".",C1458,".",L1458,".pkl&amp;seq=",BC1458)</f>
        <v>http://proteomics.broadinstitute.org/millscripts/viewfeed.pl?side=xl&amp;cycle=1&amp;fixedMods=iaaC&amp;file=msdataSM/iPRG2012_nd/cpick_in/iPRG2012_nd.1428.3.4.pkl&amp;seq=CVVGENVNFKSKGEK</v>
      </c>
    </row>
    <row r="1459" spans="1:95" x14ac:dyDescent="0.2">
      <c r="A1459" s="3">
        <v>7118</v>
      </c>
      <c r="B1459" s="2" t="s">
        <v>2857</v>
      </c>
      <c r="C1459" s="2" t="s">
        <v>2858</v>
      </c>
      <c r="D1459" s="3">
        <v>3457</v>
      </c>
      <c r="E1459" s="3">
        <v>3455</v>
      </c>
      <c r="F1459" s="3">
        <v>29993</v>
      </c>
      <c r="G1459" s="3">
        <v>4882</v>
      </c>
      <c r="H1459" s="3">
        <v>17.354199999999999</v>
      </c>
      <c r="I1459" s="30">
        <v>453.24099999999999</v>
      </c>
      <c r="J1459" s="30">
        <v>453.24099589999997</v>
      </c>
      <c r="K1459" s="30">
        <v>0</v>
      </c>
      <c r="L1459" s="3">
        <v>2</v>
      </c>
      <c r="M1459" s="3">
        <v>0</v>
      </c>
      <c r="N1459" s="10">
        <f t="shared" si="154"/>
        <v>1</v>
      </c>
      <c r="O1459" s="35">
        <v>2</v>
      </c>
      <c r="P1459" s="17"/>
      <c r="Q1459" s="40">
        <v>905.47608000000002</v>
      </c>
      <c r="R1459" s="40">
        <v>453.24167999999997</v>
      </c>
      <c r="S1459" s="18">
        <f t="shared" si="155"/>
        <v>-1.5003033260058247</v>
      </c>
      <c r="T1459" s="18">
        <f t="shared" si="156"/>
        <v>-1.5093492725577522</v>
      </c>
      <c r="U1459" s="18">
        <f t="shared" si="157"/>
        <v>-2.1622018521553557</v>
      </c>
      <c r="V1459" s="30">
        <v>453.2407</v>
      </c>
      <c r="Y1459" s="3" t="s">
        <v>48</v>
      </c>
      <c r="Z1459" s="3" t="s">
        <v>52</v>
      </c>
      <c r="AA1459" s="3" t="s">
        <v>47</v>
      </c>
      <c r="AB1459" s="12" t="s">
        <v>47</v>
      </c>
      <c r="AC1459" s="3" t="s">
        <v>47</v>
      </c>
      <c r="AE1459" s="3" t="s">
        <v>48</v>
      </c>
      <c r="AF1459" s="3" t="s">
        <v>48</v>
      </c>
      <c r="AG1459" s="3" t="s">
        <v>48</v>
      </c>
      <c r="AU1459" s="3">
        <v>0</v>
      </c>
      <c r="AV1459" s="3">
        <v>3</v>
      </c>
      <c r="AW1459" s="3">
        <v>1</v>
      </c>
      <c r="AX1459" s="3">
        <v>3</v>
      </c>
      <c r="AY1459" s="3">
        <v>100</v>
      </c>
      <c r="AZ1459" s="6" t="str">
        <f t="shared" si="158"/>
        <v>1428.4</v>
      </c>
      <c r="BC1459" s="12" t="s">
        <v>2859</v>
      </c>
      <c r="BJ1459" s="12">
        <f t="shared" si="159"/>
        <v>0</v>
      </c>
      <c r="BK1459" s="12">
        <f t="shared" si="160"/>
        <v>0</v>
      </c>
      <c r="CQ1459" s="3" t="str">
        <f>CONCATENATE(baseURL!$A$1,baseURL!$B$1,baseURL!$C$1,".",C1459,".",L1459,".pkl&amp;seq=",BC1459)</f>
        <v>http://proteomics.broadinstitute.org/millscripts/viewfeed.pl?side=xl&amp;cycle=1&amp;fixedMods=iaaC&amp;file=msdataSM/iPRG2012_nd/cpick_in/iPRG2012_nd.1428.4.2.pkl&amp;seq=ATDVMLAGK</v>
      </c>
    </row>
    <row r="1460" spans="1:95" x14ac:dyDescent="0.2">
      <c r="A1460" s="3">
        <v>2939</v>
      </c>
      <c r="B1460" s="2" t="s">
        <v>2860</v>
      </c>
      <c r="C1460" s="2" t="s">
        <v>2861</v>
      </c>
      <c r="D1460" s="3">
        <v>3458</v>
      </c>
      <c r="E1460" s="3">
        <v>3456</v>
      </c>
      <c r="F1460" s="3">
        <v>29994</v>
      </c>
      <c r="G1460" s="3">
        <v>4883</v>
      </c>
      <c r="H1460" s="3">
        <v>17.355799999999999</v>
      </c>
      <c r="I1460" s="30">
        <v>457.27219000000002</v>
      </c>
      <c r="J1460" s="30">
        <v>457.26749799999999</v>
      </c>
      <c r="K1460" s="30">
        <v>4.6899999999999997E-3</v>
      </c>
      <c r="L1460" s="3">
        <v>4</v>
      </c>
      <c r="M1460" s="3">
        <v>4</v>
      </c>
      <c r="N1460" s="10">
        <f t="shared" si="154"/>
        <v>1</v>
      </c>
      <c r="O1460" s="35">
        <v>4</v>
      </c>
      <c r="P1460" s="17"/>
      <c r="Q1460" s="40">
        <v>1826.0494200000001</v>
      </c>
      <c r="R1460" s="40">
        <v>457.26781</v>
      </c>
      <c r="S1460" s="18">
        <f t="shared" si="155"/>
        <v>9.578631830712137</v>
      </c>
      <c r="T1460" s="18">
        <f t="shared" si="156"/>
        <v>-0.68231350028352877</v>
      </c>
      <c r="U1460" s="18">
        <f t="shared" si="157"/>
        <v>-0.67793969580568791</v>
      </c>
      <c r="V1460" s="30">
        <v>457.26749999999998</v>
      </c>
      <c r="Z1460" s="3" t="s">
        <v>47</v>
      </c>
      <c r="AB1460" s="12" t="s">
        <v>47</v>
      </c>
      <c r="AC1460" s="3" t="s">
        <v>48</v>
      </c>
      <c r="AH1460" s="3" t="s">
        <v>47</v>
      </c>
      <c r="AL1460" s="3" t="s">
        <v>48</v>
      </c>
      <c r="AU1460" s="3">
        <v>0</v>
      </c>
      <c r="AV1460" s="3">
        <v>3</v>
      </c>
      <c r="AW1460" s="3">
        <v>1</v>
      </c>
      <c r="AX1460" s="3">
        <v>3</v>
      </c>
      <c r="AY1460" s="3">
        <v>100</v>
      </c>
      <c r="AZ1460" s="6" t="str">
        <f t="shared" si="158"/>
        <v>1428.5</v>
      </c>
      <c r="BC1460" s="12" t="s">
        <v>2862</v>
      </c>
      <c r="BJ1460" s="12">
        <f t="shared" si="159"/>
        <v>0</v>
      </c>
      <c r="BK1460" s="12">
        <f t="shared" si="160"/>
        <v>0</v>
      </c>
      <c r="CQ1460" s="3" t="str">
        <f>CONCATENATE(baseURL!$A$1,baseURL!$B$1,baseURL!$C$1,".",C1460,".",L1460,".pkl&amp;seq=",BC1460)</f>
        <v>http://proteomics.broadinstitute.org/millscripts/viewfeed.pl?side=xl&amp;cycle=1&amp;fixedMods=iaaC&amp;file=msdataSM/iPRG2012_nd/cpick_in/iPRG2012_nd.1428.5.4.pkl&amp;seq=QAQNKTLKPAVTSQLAK</v>
      </c>
    </row>
    <row r="1461" spans="1:95" x14ac:dyDescent="0.2">
      <c r="A1461" s="3">
        <v>4288</v>
      </c>
      <c r="B1461" s="2" t="s">
        <v>2863</v>
      </c>
      <c r="C1461" s="2" t="s">
        <v>2864</v>
      </c>
      <c r="D1461" s="3">
        <v>3464</v>
      </c>
      <c r="E1461" s="3">
        <v>3462</v>
      </c>
      <c r="F1461" s="3">
        <v>30011</v>
      </c>
      <c r="G1461" s="3">
        <v>4890</v>
      </c>
      <c r="H1461" s="3">
        <v>17.373100000000001</v>
      </c>
      <c r="I1461" s="30">
        <v>413.19976000000003</v>
      </c>
      <c r="J1461" s="30">
        <v>413.1991281</v>
      </c>
      <c r="K1461" s="30">
        <v>6.3000000000000003E-4</v>
      </c>
      <c r="L1461" s="3">
        <v>2</v>
      </c>
      <c r="M1461" s="3">
        <v>2</v>
      </c>
      <c r="N1461" s="10">
        <f t="shared" si="154"/>
        <v>1</v>
      </c>
      <c r="O1461" s="35">
        <v>2</v>
      </c>
      <c r="P1461" s="17"/>
      <c r="Q1461" s="40">
        <v>825.39234999999996</v>
      </c>
      <c r="R1461" s="40">
        <v>413.19981000000001</v>
      </c>
      <c r="S1461" s="18">
        <f t="shared" si="155"/>
        <v>-0.12100683199115937</v>
      </c>
      <c r="T1461" s="18">
        <f t="shared" si="156"/>
        <v>-1.6502911751527103</v>
      </c>
      <c r="U1461" s="18">
        <f t="shared" si="157"/>
        <v>-2.928365334956442</v>
      </c>
      <c r="V1461" s="30">
        <v>413.1986</v>
      </c>
      <c r="W1461" s="3" t="s">
        <v>47</v>
      </c>
      <c r="X1461" s="3" t="s">
        <v>47</v>
      </c>
      <c r="Y1461" s="3" t="s">
        <v>47</v>
      </c>
      <c r="Z1461" s="3" t="s">
        <v>47</v>
      </c>
      <c r="AA1461" s="3" t="s">
        <v>48</v>
      </c>
      <c r="AB1461" s="12" t="s">
        <v>47</v>
      </c>
      <c r="AC1461" s="3" t="s">
        <v>47</v>
      </c>
      <c r="AD1461" s="3" t="s">
        <v>47</v>
      </c>
      <c r="AF1461" s="3" t="s">
        <v>48</v>
      </c>
      <c r="AG1461" s="3" t="s">
        <v>47</v>
      </c>
      <c r="AH1461" s="3" t="s">
        <v>47</v>
      </c>
      <c r="AI1461" s="3" t="s">
        <v>47</v>
      </c>
      <c r="AJ1461" s="3" t="s">
        <v>47</v>
      </c>
      <c r="AK1461" s="3" t="s">
        <v>48</v>
      </c>
      <c r="AL1461" s="3" t="s">
        <v>47</v>
      </c>
      <c r="AU1461" s="3">
        <v>0</v>
      </c>
      <c r="AV1461" s="3">
        <v>12</v>
      </c>
      <c r="AW1461" s="3">
        <v>1</v>
      </c>
      <c r="AX1461" s="3">
        <v>12</v>
      </c>
      <c r="AY1461" s="3">
        <v>100</v>
      </c>
      <c r="AZ1461" s="6" t="str">
        <f t="shared" si="158"/>
        <v>1429.1</v>
      </c>
      <c r="BC1461" s="12" t="s">
        <v>2666</v>
      </c>
      <c r="BJ1461" s="12">
        <f t="shared" si="159"/>
        <v>0</v>
      </c>
      <c r="BK1461" s="12">
        <f t="shared" si="160"/>
        <v>0</v>
      </c>
      <c r="CQ1461" s="3" t="str">
        <f>CONCATENATE(baseURL!$A$1,baseURL!$B$1,baseURL!$C$1,".",C1461,".",L1461,".pkl&amp;seq=",BC1461)</f>
        <v>http://proteomics.broadinstitute.org/millscripts/viewfeed.pl?side=xl&amp;cycle=1&amp;fixedMods=iaaC&amp;file=msdataSM/iPRG2012_nd/cpick_in/iPRG2012_nd.1429.1.2.pkl&amp;seq=TFAEAMR</v>
      </c>
    </row>
    <row r="1462" spans="1:95" x14ac:dyDescent="0.2">
      <c r="A1462" s="3">
        <v>4110</v>
      </c>
      <c r="B1462" s="2" t="s">
        <v>2865</v>
      </c>
      <c r="C1462" s="2" t="s">
        <v>2866</v>
      </c>
      <c r="D1462" s="3">
        <v>3470</v>
      </c>
      <c r="E1462" s="3">
        <v>3468</v>
      </c>
      <c r="F1462" s="3">
        <v>30017</v>
      </c>
      <c r="G1462" s="3">
        <v>4896</v>
      </c>
      <c r="H1462" s="3">
        <v>17.383099999999999</v>
      </c>
      <c r="I1462" s="30">
        <v>524.64218000000005</v>
      </c>
      <c r="J1462" s="30">
        <v>524.64041989999998</v>
      </c>
      <c r="K1462" s="30">
        <v>1.7600000000000001E-3</v>
      </c>
      <c r="L1462" s="3">
        <v>3</v>
      </c>
      <c r="M1462" s="3">
        <v>3</v>
      </c>
      <c r="N1462" s="10">
        <f t="shared" si="154"/>
        <v>1</v>
      </c>
      <c r="O1462" s="35">
        <v>3</v>
      </c>
      <c r="P1462" s="17"/>
      <c r="Q1462" s="40">
        <v>1571.9115300000001</v>
      </c>
      <c r="R1462" s="40">
        <v>524.64202999999998</v>
      </c>
      <c r="S1462" s="18">
        <f t="shared" si="155"/>
        <v>0.28590923238847976</v>
      </c>
      <c r="T1462" s="18">
        <f t="shared" si="156"/>
        <v>-3.0689496988899432</v>
      </c>
      <c r="U1462" s="18">
        <f t="shared" si="157"/>
        <v>-3.4880926332325446</v>
      </c>
      <c r="V1462" s="30">
        <v>524.64020000000005</v>
      </c>
      <c r="W1462" s="3" t="s">
        <v>47</v>
      </c>
      <c r="Y1462" s="3" t="s">
        <v>47</v>
      </c>
      <c r="Z1462" s="3" t="s">
        <v>47</v>
      </c>
      <c r="AA1462" s="3" t="s">
        <v>48</v>
      </c>
      <c r="AB1462" s="12" t="s">
        <v>47</v>
      </c>
      <c r="AC1462" s="3" t="s">
        <v>47</v>
      </c>
      <c r="AD1462" s="3" t="s">
        <v>47</v>
      </c>
      <c r="AE1462" s="3" t="s">
        <v>47</v>
      </c>
      <c r="AF1462" s="3" t="s">
        <v>47</v>
      </c>
      <c r="AG1462" s="3" t="s">
        <v>47</v>
      </c>
      <c r="AH1462" s="3" t="s">
        <v>47</v>
      </c>
      <c r="AI1462" s="3" t="s">
        <v>47</v>
      </c>
      <c r="AK1462" s="3" t="s">
        <v>47</v>
      </c>
      <c r="AL1462" s="3" t="s">
        <v>47</v>
      </c>
      <c r="AM1462" s="3" t="s">
        <v>47</v>
      </c>
      <c r="AU1462" s="3">
        <v>0</v>
      </c>
      <c r="AV1462" s="3">
        <v>14</v>
      </c>
      <c r="AW1462" s="3">
        <v>1</v>
      </c>
      <c r="AX1462" s="3">
        <v>14</v>
      </c>
      <c r="AY1462" s="3">
        <v>100</v>
      </c>
      <c r="AZ1462" s="6" t="str">
        <f t="shared" si="158"/>
        <v>1429.7</v>
      </c>
      <c r="BC1462" s="12" t="s">
        <v>2867</v>
      </c>
      <c r="BJ1462" s="12">
        <f t="shared" si="159"/>
        <v>0</v>
      </c>
      <c r="BK1462" s="12">
        <f t="shared" si="160"/>
        <v>0</v>
      </c>
      <c r="CQ1462" s="3" t="str">
        <f>CONCATENATE(baseURL!$A$1,baseURL!$B$1,baseURL!$C$1,".",C1462,".",L1462,".pkl&amp;seq=",BC1462)</f>
        <v>http://proteomics.broadinstitute.org/millscripts/viewfeed.pl?side=xl&amp;cycle=1&amp;fixedMods=iaaC&amp;file=msdataSM/iPRG2012_nd/cpick_in/iPRG2012_nd.1429.7.3.pkl&amp;seq=SQLAKGTQLGLEAKK</v>
      </c>
    </row>
    <row r="1463" spans="1:95" x14ac:dyDescent="0.2">
      <c r="A1463" s="3">
        <v>7625</v>
      </c>
      <c r="B1463" s="2" t="s">
        <v>2868</v>
      </c>
      <c r="C1463" s="2" t="s">
        <v>2869</v>
      </c>
      <c r="D1463" s="3">
        <v>3471</v>
      </c>
      <c r="E1463" s="3">
        <v>3469</v>
      </c>
      <c r="F1463" s="3">
        <v>30018</v>
      </c>
      <c r="G1463" s="3">
        <v>4897</v>
      </c>
      <c r="H1463" s="3">
        <v>17.384799999999998</v>
      </c>
      <c r="I1463" s="30">
        <v>529.29380000000003</v>
      </c>
      <c r="J1463" s="30">
        <v>529.29316359999996</v>
      </c>
      <c r="K1463" s="30">
        <v>6.4000000000000005E-4</v>
      </c>
      <c r="L1463" s="3">
        <v>2</v>
      </c>
      <c r="M1463" s="3">
        <v>2</v>
      </c>
      <c r="N1463" s="10">
        <f t="shared" si="154"/>
        <v>1</v>
      </c>
      <c r="O1463" s="35">
        <v>2</v>
      </c>
      <c r="Q1463" s="40">
        <v>1114.60374</v>
      </c>
      <c r="R1463" s="32">
        <v>529.29477999999995</v>
      </c>
      <c r="S1463" s="18">
        <f t="shared" si="155"/>
        <v>-1.8515202434325189</v>
      </c>
      <c r="T1463" s="18">
        <f t="shared" si="156"/>
        <v>-3.0538748180909159</v>
      </c>
      <c r="U1463" s="18">
        <f t="shared" si="157"/>
        <v>-2.9851040661876977</v>
      </c>
      <c r="V1463" s="30">
        <v>529.29319999999996</v>
      </c>
      <c r="W1463" s="3" t="s">
        <v>48</v>
      </c>
      <c r="X1463" s="3" t="s">
        <v>47</v>
      </c>
      <c r="Y1463" s="3" t="s">
        <v>48</v>
      </c>
      <c r="AC1463" s="3" t="s">
        <v>52</v>
      </c>
      <c r="AD1463" s="3" t="s">
        <v>47</v>
      </c>
      <c r="AG1463" s="3" t="s">
        <v>52</v>
      </c>
      <c r="AH1463" s="3" t="s">
        <v>47</v>
      </c>
      <c r="AL1463" s="3" t="s">
        <v>52</v>
      </c>
      <c r="AU1463" s="3">
        <v>0</v>
      </c>
      <c r="AV1463" s="3">
        <v>3</v>
      </c>
      <c r="AW1463" s="3">
        <v>2</v>
      </c>
      <c r="AX1463" s="3">
        <v>2</v>
      </c>
      <c r="AY1463" s="3">
        <v>66.67</v>
      </c>
      <c r="AZ1463" s="6" t="str">
        <f t="shared" si="158"/>
        <v>1429.8</v>
      </c>
      <c r="BC1463" s="12" t="s">
        <v>20221</v>
      </c>
      <c r="BI1463" s="12" t="s">
        <v>594</v>
      </c>
      <c r="BJ1463" s="12">
        <f t="shared" si="159"/>
        <v>0</v>
      </c>
      <c r="BK1463" s="12">
        <f t="shared" si="160"/>
        <v>1</v>
      </c>
      <c r="BR1463" s="3" t="s">
        <v>594</v>
      </c>
      <c r="BZ1463" s="3" t="s">
        <v>20250</v>
      </c>
      <c r="CQ1463" s="3" t="str">
        <f>CONCATENATE(baseURL!$A$1,baseURL!$B$1,baseURL!$C$1,".",C1463,".",L1463,".pkl&amp;seq=",BC1463,"&amp;varMods=ReducedCys-C")</f>
        <v>http://proteomics.broadinstitute.org/millscripts/viewfeed.pl?side=xl&amp;cycle=1&amp;fixedMods=iaaC&amp;file=msdataSM/iPRG2012_nd/cpick_in/iPRG2012_nd.1429.8.2.pkl&amp;seq=KAQcPLLER&amp;varMods=ReducedCys-C</v>
      </c>
    </row>
    <row r="1464" spans="1:95" x14ac:dyDescent="0.2">
      <c r="A1464" s="3">
        <v>2969</v>
      </c>
      <c r="B1464" s="2" t="s">
        <v>2870</v>
      </c>
      <c r="C1464" s="2" t="s">
        <v>2863</v>
      </c>
      <c r="D1464" s="3">
        <v>3475</v>
      </c>
      <c r="E1464" s="3">
        <v>3473</v>
      </c>
      <c r="F1464" s="3">
        <v>30033</v>
      </c>
      <c r="G1464" s="3">
        <v>4902</v>
      </c>
      <c r="H1464" s="3">
        <v>17.398800000000001</v>
      </c>
      <c r="I1464" s="30">
        <v>411.21109999999999</v>
      </c>
      <c r="J1464" s="30">
        <v>411.21066780000001</v>
      </c>
      <c r="K1464" s="30">
        <v>4.2999999999999999E-4</v>
      </c>
      <c r="L1464" s="3">
        <v>2</v>
      </c>
      <c r="M1464" s="3">
        <v>2</v>
      </c>
      <c r="N1464" s="10">
        <f t="shared" si="154"/>
        <v>1</v>
      </c>
      <c r="O1464" s="35">
        <v>2</v>
      </c>
      <c r="P1464" s="17"/>
      <c r="Q1464" s="40">
        <v>821.41519000000005</v>
      </c>
      <c r="R1464" s="40">
        <v>411.21123999999998</v>
      </c>
      <c r="S1464" s="18">
        <f t="shared" si="155"/>
        <v>-0.34045761975668393</v>
      </c>
      <c r="T1464" s="18">
        <f t="shared" si="156"/>
        <v>-1.3914989287867003</v>
      </c>
      <c r="U1464" s="18">
        <f t="shared" si="157"/>
        <v>-2.7722977610338368</v>
      </c>
      <c r="V1464" s="30">
        <v>411.21010000000001</v>
      </c>
      <c r="W1464" s="3" t="s">
        <v>47</v>
      </c>
      <c r="X1464" s="3" t="s">
        <v>47</v>
      </c>
      <c r="Y1464" s="3" t="s">
        <v>47</v>
      </c>
      <c r="AA1464" s="3" t="s">
        <v>47</v>
      </c>
      <c r="AC1464" s="3" t="s">
        <v>52</v>
      </c>
      <c r="AD1464" s="3" t="s">
        <v>48</v>
      </c>
      <c r="AF1464" s="3" t="s">
        <v>48</v>
      </c>
      <c r="AG1464" s="3" t="s">
        <v>52</v>
      </c>
      <c r="AH1464" s="3" t="s">
        <v>52</v>
      </c>
      <c r="AK1464" s="3" t="s">
        <v>52</v>
      </c>
      <c r="AL1464" s="3" t="s">
        <v>48</v>
      </c>
      <c r="AM1464" s="3" t="s">
        <v>47</v>
      </c>
      <c r="AN1464" s="3" t="s">
        <v>48</v>
      </c>
      <c r="AU1464" s="3">
        <v>0</v>
      </c>
      <c r="AV1464" s="3">
        <v>5</v>
      </c>
      <c r="AW1464" s="3">
        <v>1</v>
      </c>
      <c r="AX1464" s="3">
        <v>5</v>
      </c>
      <c r="AY1464" s="3">
        <v>100</v>
      </c>
      <c r="AZ1464" s="6" t="str">
        <f t="shared" si="158"/>
        <v>1430.2</v>
      </c>
      <c r="BC1464" s="12" t="s">
        <v>2871</v>
      </c>
      <c r="BJ1464" s="12">
        <f t="shared" si="159"/>
        <v>0</v>
      </c>
      <c r="BK1464" s="12">
        <f t="shared" si="160"/>
        <v>0</v>
      </c>
      <c r="CQ1464" s="3" t="str">
        <f>CONCATENATE(baseURL!$A$1,baseURL!$B$1,baseURL!$C$1,".",C1464,".",L1464,".pkl&amp;seq=",BC1464)</f>
        <v>http://proteomics.broadinstitute.org/millscripts/viewfeed.pl?side=xl&amp;cycle=1&amp;fixedMods=iaaC&amp;file=msdataSM/iPRG2012_nd/cpick_in/iPRG2012_nd.1430.2.2.pkl&amp;seq=QEFLER</v>
      </c>
    </row>
    <row r="1465" spans="1:95" x14ac:dyDescent="0.2">
      <c r="A1465" s="3">
        <v>1456</v>
      </c>
      <c r="B1465" s="2" t="s">
        <v>2872</v>
      </c>
      <c r="C1465" s="2" t="s">
        <v>2873</v>
      </c>
      <c r="D1465" s="3">
        <v>3485</v>
      </c>
      <c r="E1465" s="3">
        <v>3483</v>
      </c>
      <c r="F1465" s="3">
        <v>30054</v>
      </c>
      <c r="G1465" s="3">
        <v>4913</v>
      </c>
      <c r="H1465" s="3">
        <v>17.422999999999998</v>
      </c>
      <c r="I1465" s="30">
        <v>435.25445999999999</v>
      </c>
      <c r="J1465" s="30">
        <v>435.24375090000001</v>
      </c>
      <c r="K1465" s="30">
        <v>1.0710000000000001E-2</v>
      </c>
      <c r="L1465" s="3">
        <v>4</v>
      </c>
      <c r="M1465" s="3">
        <v>2</v>
      </c>
      <c r="N1465" s="10">
        <f t="shared" si="154"/>
        <v>-1</v>
      </c>
      <c r="O1465" s="35">
        <v>2</v>
      </c>
      <c r="P1465" s="17"/>
      <c r="Q1465" s="40">
        <v>869.48393999999996</v>
      </c>
      <c r="R1465" s="40">
        <v>435.24561</v>
      </c>
      <c r="S1465" s="18">
        <f t="shared" si="155"/>
        <v>20.333346957813916</v>
      </c>
      <c r="T1465" s="18">
        <f t="shared" si="156"/>
        <v>-4.2713813931176041</v>
      </c>
      <c r="U1465" s="18">
        <f t="shared" si="157"/>
        <v>-4.3883268575860059</v>
      </c>
      <c r="V1465" s="30">
        <v>435.24369999999999</v>
      </c>
      <c r="X1465" s="3" t="s">
        <v>47</v>
      </c>
      <c r="Y1465" s="3" t="s">
        <v>47</v>
      </c>
      <c r="AA1465" s="3" t="s">
        <v>47</v>
      </c>
      <c r="AL1465" s="3" t="s">
        <v>52</v>
      </c>
      <c r="AU1465" s="3">
        <v>0</v>
      </c>
      <c r="AV1465" s="3">
        <v>3</v>
      </c>
      <c r="AW1465" s="3">
        <v>1</v>
      </c>
      <c r="AX1465" s="3">
        <v>3</v>
      </c>
      <c r="AY1465" s="3">
        <v>100</v>
      </c>
      <c r="AZ1465" s="6" t="str">
        <f t="shared" si="158"/>
        <v>1431.2</v>
      </c>
      <c r="BC1465" s="12" t="s">
        <v>2874</v>
      </c>
      <c r="BJ1465" s="12">
        <f t="shared" si="159"/>
        <v>0</v>
      </c>
      <c r="BK1465" s="12">
        <f t="shared" si="160"/>
        <v>0</v>
      </c>
      <c r="CQ1465" s="3" t="str">
        <f>CONCATENATE(baseURL!$A$1,baseURL!$B$1,baseURL!$C$1,".",C1465,".",L1465,".pkl&amp;seq=",BC1465)</f>
        <v>http://proteomics.broadinstitute.org/millscripts/viewfeed.pl?side=xl&amp;cycle=1&amp;fixedMods=iaaC&amp;file=msdataSM/iPRG2012_nd/cpick_in/iPRG2012_nd.1431.2.4.pkl&amp;seq=VNDLPVGR</v>
      </c>
    </row>
    <row r="1466" spans="1:95" x14ac:dyDescent="0.2">
      <c r="A1466" s="3">
        <v>5451</v>
      </c>
      <c r="B1466" s="2" t="s">
        <v>2875</v>
      </c>
      <c r="C1466" s="2" t="s">
        <v>2870</v>
      </c>
      <c r="D1466" s="3">
        <v>3486</v>
      </c>
      <c r="E1466" s="3">
        <v>3484</v>
      </c>
      <c r="F1466" s="3">
        <v>30055</v>
      </c>
      <c r="G1466" s="3">
        <v>4914</v>
      </c>
      <c r="H1466" s="3">
        <v>17.424700000000001</v>
      </c>
      <c r="I1466" s="30">
        <v>437.25497999999999</v>
      </c>
      <c r="J1466" s="30">
        <v>437.2552025</v>
      </c>
      <c r="K1466" s="30">
        <v>-2.2000000000000001E-4</v>
      </c>
      <c r="L1466" s="3">
        <v>2</v>
      </c>
      <c r="M1466" s="3">
        <v>2</v>
      </c>
      <c r="N1466" s="10">
        <f t="shared" si="154"/>
        <v>1</v>
      </c>
      <c r="O1466" s="35">
        <v>2</v>
      </c>
      <c r="P1466" s="17"/>
      <c r="Q1466" s="40">
        <v>873.50400999999999</v>
      </c>
      <c r="R1466" s="40">
        <v>437.25564000000003</v>
      </c>
      <c r="S1466" s="18">
        <f t="shared" si="155"/>
        <v>-1.5094144927186364</v>
      </c>
      <c r="T1466" s="18">
        <f t="shared" si="156"/>
        <v>-1.0005588493547779</v>
      </c>
      <c r="U1466" s="18">
        <f t="shared" si="157"/>
        <v>-1.2349754939716113</v>
      </c>
      <c r="V1466" s="30">
        <v>437.25510000000003</v>
      </c>
      <c r="W1466" s="3" t="s">
        <v>47</v>
      </c>
      <c r="X1466" s="3" t="s">
        <v>47</v>
      </c>
      <c r="Y1466" s="3" t="s">
        <v>47</v>
      </c>
      <c r="Z1466" s="3" t="s">
        <v>47</v>
      </c>
      <c r="AA1466" s="3" t="s">
        <v>47</v>
      </c>
      <c r="AB1466" s="12" t="s">
        <v>47</v>
      </c>
      <c r="AC1466" s="3" t="s">
        <v>47</v>
      </c>
      <c r="AD1466" s="3" t="s">
        <v>47</v>
      </c>
      <c r="AE1466" s="3" t="s">
        <v>47</v>
      </c>
      <c r="AF1466" s="3" t="s">
        <v>47</v>
      </c>
      <c r="AG1466" s="3" t="s">
        <v>47</v>
      </c>
      <c r="AH1466" s="3" t="s">
        <v>47</v>
      </c>
      <c r="AI1466" s="3" t="s">
        <v>48</v>
      </c>
      <c r="AJ1466" s="3" t="s">
        <v>47</v>
      </c>
      <c r="AK1466" s="3" t="s">
        <v>47</v>
      </c>
      <c r="AL1466" s="3" t="s">
        <v>47</v>
      </c>
      <c r="AM1466" s="3" t="s">
        <v>47</v>
      </c>
      <c r="AU1466" s="3">
        <v>0</v>
      </c>
      <c r="AV1466" s="3">
        <v>16</v>
      </c>
      <c r="AW1466" s="3">
        <v>1</v>
      </c>
      <c r="AX1466" s="3">
        <v>16</v>
      </c>
      <c r="AY1466" s="3">
        <v>100</v>
      </c>
      <c r="AZ1466" s="6" t="str">
        <f t="shared" si="158"/>
        <v>1431.3</v>
      </c>
      <c r="BC1466" s="12" t="s">
        <v>2737</v>
      </c>
      <c r="BJ1466" s="12">
        <f t="shared" si="159"/>
        <v>0</v>
      </c>
      <c r="BK1466" s="12">
        <f t="shared" si="160"/>
        <v>0</v>
      </c>
      <c r="CQ1466" s="3" t="str">
        <f>CONCATENATE(baseURL!$A$1,baseURL!$B$1,baseURL!$C$1,".",C1466,".",L1466,".pkl&amp;seq=",BC1466)</f>
        <v>http://proteomics.broadinstitute.org/millscripts/viewfeed.pl?side=xl&amp;cycle=1&amp;fixedMods=iaaC&amp;file=msdataSM/iPRG2012_nd/cpick_in/iPRG2012_nd.1431.3.2.pkl&amp;seq=NTTVPTLK</v>
      </c>
    </row>
    <row r="1467" spans="1:95" x14ac:dyDescent="0.2">
      <c r="A1467" s="3">
        <v>5168</v>
      </c>
      <c r="B1467" s="2" t="s">
        <v>2876</v>
      </c>
      <c r="C1467" s="2" t="s">
        <v>2877</v>
      </c>
      <c r="D1467" s="3">
        <v>3487</v>
      </c>
      <c r="E1467" s="3">
        <v>3485</v>
      </c>
      <c r="F1467" s="3">
        <v>30056</v>
      </c>
      <c r="G1467" s="3">
        <v>4915</v>
      </c>
      <c r="H1467" s="3">
        <v>17.426300000000001</v>
      </c>
      <c r="I1467" s="30">
        <v>474.74749000000003</v>
      </c>
      <c r="J1467" s="30">
        <v>474.74756430000002</v>
      </c>
      <c r="K1467" s="30">
        <v>-6.9999999999999994E-5</v>
      </c>
      <c r="L1467" s="3">
        <v>2</v>
      </c>
      <c r="M1467" s="3">
        <v>2</v>
      </c>
      <c r="N1467" s="10">
        <f t="shared" si="154"/>
        <v>1</v>
      </c>
      <c r="O1467" s="35">
        <v>2</v>
      </c>
      <c r="P1467" s="17"/>
      <c r="Q1467" s="40">
        <v>948.48976000000005</v>
      </c>
      <c r="R1467" s="40">
        <v>474.74851999999998</v>
      </c>
      <c r="S1467" s="18">
        <f t="shared" si="155"/>
        <v>-2.1695696912492828</v>
      </c>
      <c r="T1467" s="18">
        <f t="shared" si="156"/>
        <v>-2.0130657805171133</v>
      </c>
      <c r="U1467" s="18">
        <f t="shared" si="157"/>
        <v>-2.9910572443616679</v>
      </c>
      <c r="V1467" s="30">
        <v>474.74709999999999</v>
      </c>
      <c r="W1467" s="3" t="s">
        <v>47</v>
      </c>
      <c r="X1467" s="3" t="s">
        <v>47</v>
      </c>
      <c r="Y1467" s="3" t="s">
        <v>47</v>
      </c>
      <c r="Z1467" s="3" t="s">
        <v>47</v>
      </c>
      <c r="AA1467" s="3" t="s">
        <v>47</v>
      </c>
      <c r="AB1467" s="12" t="s">
        <v>47</v>
      </c>
      <c r="AC1467" s="3" t="s">
        <v>47</v>
      </c>
      <c r="AD1467" s="3" t="s">
        <v>47</v>
      </c>
      <c r="AE1467" s="3" t="s">
        <v>47</v>
      </c>
      <c r="AF1467" s="3" t="s">
        <v>47</v>
      </c>
      <c r="AG1467" s="3" t="s">
        <v>47</v>
      </c>
      <c r="AH1467" s="3" t="s">
        <v>47</v>
      </c>
      <c r="AI1467" s="3" t="s">
        <v>47</v>
      </c>
      <c r="AJ1467" s="3" t="s">
        <v>47</v>
      </c>
      <c r="AK1467" s="3" t="s">
        <v>47</v>
      </c>
      <c r="AL1467" s="3" t="s">
        <v>47</v>
      </c>
      <c r="AM1467" s="3" t="s">
        <v>47</v>
      </c>
      <c r="AN1467" s="3" t="s">
        <v>47</v>
      </c>
      <c r="AU1467" s="3">
        <v>0</v>
      </c>
      <c r="AV1467" s="3">
        <v>18</v>
      </c>
      <c r="AW1467" s="3">
        <v>1</v>
      </c>
      <c r="AX1467" s="3">
        <v>18</v>
      </c>
      <c r="AY1467" s="3">
        <v>100</v>
      </c>
      <c r="AZ1467" s="6" t="str">
        <f t="shared" si="158"/>
        <v>1431.4</v>
      </c>
      <c r="BC1467" s="12" t="s">
        <v>2878</v>
      </c>
      <c r="BJ1467" s="12">
        <f t="shared" si="159"/>
        <v>0</v>
      </c>
      <c r="BK1467" s="12">
        <f t="shared" si="160"/>
        <v>0</v>
      </c>
      <c r="CQ1467" s="3" t="str">
        <f>CONCATENATE(baseURL!$A$1,baseURL!$B$1,baseURL!$C$1,".",C1467,".",L1467,".pkl&amp;seq=",BC1467)</f>
        <v>http://proteomics.broadinstitute.org/millscripts/viewfeed.pl?side=xl&amp;cycle=1&amp;fixedMods=iaaC&amp;file=msdataSM/iPRG2012_nd/cpick_in/iPRG2012_nd.1431.4.2.pkl&amp;seq=WAVATSGTR</v>
      </c>
    </row>
    <row r="1468" spans="1:95" x14ac:dyDescent="0.2">
      <c r="A1468" s="3">
        <v>5169</v>
      </c>
      <c r="B1468" s="2" t="s">
        <v>2879</v>
      </c>
      <c r="C1468" s="2" t="s">
        <v>2880</v>
      </c>
      <c r="D1468" s="3">
        <v>3491</v>
      </c>
      <c r="E1468" s="3">
        <v>3489</v>
      </c>
      <c r="F1468" s="3">
        <v>30060</v>
      </c>
      <c r="G1468" s="3">
        <v>4919</v>
      </c>
      <c r="H1468" s="3">
        <v>17.433800000000002</v>
      </c>
      <c r="I1468" s="30">
        <v>591.27418</v>
      </c>
      <c r="J1468" s="30">
        <v>591.27408170000001</v>
      </c>
      <c r="K1468" s="30">
        <v>1E-4</v>
      </c>
      <c r="L1468" s="3">
        <v>2</v>
      </c>
      <c r="M1468" s="3">
        <v>2</v>
      </c>
      <c r="N1468" s="10">
        <f t="shared" si="154"/>
        <v>1</v>
      </c>
      <c r="O1468" s="35">
        <v>2</v>
      </c>
      <c r="P1468" s="17"/>
      <c r="Q1468" s="40">
        <v>1181.54331</v>
      </c>
      <c r="R1468" s="40">
        <v>591.27529000000004</v>
      </c>
      <c r="S1468" s="18">
        <f t="shared" si="155"/>
        <v>-1.8772981364394414</v>
      </c>
      <c r="T1468" s="18">
        <f t="shared" si="156"/>
        <v>-2.0435489533652742</v>
      </c>
      <c r="U1468" s="18">
        <f t="shared" si="157"/>
        <v>-1.8434729448784937</v>
      </c>
      <c r="V1468" s="30">
        <v>591.27419999999995</v>
      </c>
      <c r="W1468" s="3" t="s">
        <v>47</v>
      </c>
      <c r="X1468" s="3" t="s">
        <v>47</v>
      </c>
      <c r="Y1468" s="3" t="s">
        <v>47</v>
      </c>
      <c r="Z1468" s="3" t="s">
        <v>47</v>
      </c>
      <c r="AA1468" s="3" t="s">
        <v>47</v>
      </c>
      <c r="AB1468" s="12" t="s">
        <v>47</v>
      </c>
      <c r="AC1468" s="3" t="s">
        <v>47</v>
      </c>
      <c r="AD1468" s="3" t="s">
        <v>47</v>
      </c>
      <c r="AE1468" s="3" t="s">
        <v>47</v>
      </c>
      <c r="AF1468" s="3" t="s">
        <v>47</v>
      </c>
      <c r="AG1468" s="3" t="s">
        <v>47</v>
      </c>
      <c r="AH1468" s="3" t="s">
        <v>47</v>
      </c>
      <c r="AI1468" s="3" t="s">
        <v>47</v>
      </c>
      <c r="AJ1468" s="3" t="s">
        <v>47</v>
      </c>
      <c r="AK1468" s="3" t="s">
        <v>47</v>
      </c>
      <c r="AL1468" s="3" t="s">
        <v>47</v>
      </c>
      <c r="AM1468" s="3" t="s">
        <v>47</v>
      </c>
      <c r="AN1468" s="3" t="s">
        <v>47</v>
      </c>
      <c r="AU1468" s="3">
        <v>0</v>
      </c>
      <c r="AV1468" s="3">
        <v>18</v>
      </c>
      <c r="AW1468" s="3">
        <v>1</v>
      </c>
      <c r="AX1468" s="3">
        <v>18</v>
      </c>
      <c r="AY1468" s="3">
        <v>100</v>
      </c>
      <c r="AZ1468" s="6" t="str">
        <f t="shared" si="158"/>
        <v>1431.8</v>
      </c>
      <c r="BC1468" s="12" t="s">
        <v>2881</v>
      </c>
      <c r="BJ1468" s="12">
        <f t="shared" si="159"/>
        <v>0</v>
      </c>
      <c r="BK1468" s="12">
        <f t="shared" si="160"/>
        <v>0</v>
      </c>
      <c r="CQ1468" s="3" t="str">
        <f>CONCATENATE(baseURL!$A$1,baseURL!$B$1,baseURL!$C$1,".",C1468,".",L1468,".pkl&amp;seq=",BC1468)</f>
        <v>http://proteomics.broadinstitute.org/millscripts/viewfeed.pl?side=xl&amp;cycle=1&amp;fixedMods=iaaC&amp;file=msdataSM/iPRG2012_nd/cpick_in/iPRG2012_nd.1431.8.2.pkl&amp;seq=EVNSDLYGER</v>
      </c>
    </row>
    <row r="1469" spans="1:95" x14ac:dyDescent="0.2">
      <c r="A1469" s="3">
        <v>3179</v>
      </c>
      <c r="B1469" s="2" t="s">
        <v>2882</v>
      </c>
      <c r="C1469" s="2" t="s">
        <v>2883</v>
      </c>
      <c r="D1469" s="3">
        <v>3502</v>
      </c>
      <c r="E1469" s="3">
        <v>3500</v>
      </c>
      <c r="F1469" s="3">
        <v>30083</v>
      </c>
      <c r="G1469" s="3">
        <v>4931</v>
      </c>
      <c r="H1469" s="3">
        <v>17.4572</v>
      </c>
      <c r="I1469" s="30">
        <v>566.65997000000004</v>
      </c>
      <c r="J1469" s="30">
        <v>566.658818</v>
      </c>
      <c r="K1469" s="30">
        <v>1.15E-3</v>
      </c>
      <c r="L1469" s="3">
        <v>3</v>
      </c>
      <c r="M1469" s="3">
        <v>3</v>
      </c>
      <c r="N1469" s="10">
        <f t="shared" si="154"/>
        <v>1</v>
      </c>
      <c r="O1469" s="35">
        <v>3</v>
      </c>
      <c r="P1469" s="17"/>
      <c r="Q1469" s="40">
        <v>1697.96569</v>
      </c>
      <c r="R1469" s="40">
        <v>566.66007999999999</v>
      </c>
      <c r="S1469" s="18">
        <f t="shared" si="155"/>
        <v>-0.194119903328377</v>
      </c>
      <c r="T1469" s="18">
        <f t="shared" si="156"/>
        <v>-2.2270847101087266</v>
      </c>
      <c r="U1469" s="18">
        <f t="shared" si="157"/>
        <v>-2.082377145707254</v>
      </c>
      <c r="V1469" s="30">
        <v>566.65890000000002</v>
      </c>
      <c r="W1469" s="3" t="s">
        <v>47</v>
      </c>
      <c r="X1469" s="3" t="s">
        <v>47</v>
      </c>
      <c r="Y1469" s="3" t="s">
        <v>47</v>
      </c>
      <c r="Z1469" s="3" t="s">
        <v>47</v>
      </c>
      <c r="AA1469" s="3" t="s">
        <v>47</v>
      </c>
      <c r="AB1469" s="12" t="s">
        <v>52</v>
      </c>
      <c r="AC1469" s="3" t="s">
        <v>52</v>
      </c>
      <c r="AE1469" s="3" t="s">
        <v>47</v>
      </c>
      <c r="AH1469" s="3" t="s">
        <v>47</v>
      </c>
      <c r="AL1469" s="3" t="s">
        <v>52</v>
      </c>
      <c r="AM1469" s="3" t="s">
        <v>48</v>
      </c>
      <c r="AU1469" s="3">
        <v>0</v>
      </c>
      <c r="AV1469" s="3">
        <v>7</v>
      </c>
      <c r="AW1469" s="3">
        <v>1</v>
      </c>
      <c r="AX1469" s="3">
        <v>7</v>
      </c>
      <c r="AY1469" s="3">
        <v>100</v>
      </c>
      <c r="AZ1469" s="6" t="str">
        <f t="shared" si="158"/>
        <v>1432.10</v>
      </c>
      <c r="BC1469" s="12" t="s">
        <v>2884</v>
      </c>
      <c r="BJ1469" s="12">
        <f t="shared" si="159"/>
        <v>0</v>
      </c>
      <c r="BK1469" s="12">
        <f t="shared" si="160"/>
        <v>0</v>
      </c>
      <c r="CQ1469" s="3" t="str">
        <f>CONCATENATE(baseURL!$A$1,baseURL!$B$1,baseURL!$C$1,".",C1469,".",L1469,".pkl&amp;seq=",BC1469)</f>
        <v>http://proteomics.broadinstitute.org/millscripts/viewfeed.pl?side=xl&amp;cycle=1&amp;fixedMods=iaaC&amp;file=msdataSM/iPRG2012_nd/cpick_in/iPRG2012_nd.1432.10.3.pkl&amp;seq=LLGNKGSNLQQLREK</v>
      </c>
    </row>
    <row r="1470" spans="1:95" x14ac:dyDescent="0.2">
      <c r="A1470" s="3">
        <v>3091</v>
      </c>
      <c r="B1470" s="2" t="s">
        <v>2889</v>
      </c>
      <c r="C1470" s="2" t="s">
        <v>2890</v>
      </c>
      <c r="D1470" s="3">
        <v>3507</v>
      </c>
      <c r="E1470" s="3">
        <v>3505</v>
      </c>
      <c r="F1470" s="3">
        <v>30097</v>
      </c>
      <c r="G1470" s="3">
        <v>4937</v>
      </c>
      <c r="H1470" s="3">
        <v>17.472999999999999</v>
      </c>
      <c r="I1470" s="30">
        <v>501.25189999999998</v>
      </c>
      <c r="J1470" s="30">
        <v>501.25131019999998</v>
      </c>
      <c r="K1470" s="30">
        <v>5.9000000000000003E-4</v>
      </c>
      <c r="L1470" s="3">
        <v>2</v>
      </c>
      <c r="M1470" s="3">
        <v>2</v>
      </c>
      <c r="N1470" s="10">
        <f t="shared" si="154"/>
        <v>1</v>
      </c>
      <c r="O1470" s="35">
        <v>2</v>
      </c>
      <c r="P1470" s="17"/>
      <c r="Q1470" s="40">
        <v>1001.49855</v>
      </c>
      <c r="R1470" s="40">
        <v>501.25290999999999</v>
      </c>
      <c r="S1470" s="18">
        <f t="shared" si="155"/>
        <v>-2.0149508957622788</v>
      </c>
      <c r="T1470" s="18">
        <f t="shared" si="156"/>
        <v>-3.1916024188431042</v>
      </c>
      <c r="U1470" s="18">
        <f t="shared" si="157"/>
        <v>-3.6109516052039736</v>
      </c>
      <c r="V1470" s="30">
        <v>501.25110000000001</v>
      </c>
      <c r="W1470" s="3" t="s">
        <v>47</v>
      </c>
      <c r="X1470" s="3" t="s">
        <v>47</v>
      </c>
      <c r="Y1470" s="3" t="s">
        <v>47</v>
      </c>
      <c r="Z1470" s="3" t="s">
        <v>47</v>
      </c>
      <c r="AA1470" s="3" t="s">
        <v>48</v>
      </c>
      <c r="AB1470" s="12" t="s">
        <v>47</v>
      </c>
      <c r="AC1470" s="3" t="s">
        <v>47</v>
      </c>
      <c r="AF1470" s="3" t="s">
        <v>47</v>
      </c>
      <c r="AG1470" s="3" t="s">
        <v>47</v>
      </c>
      <c r="AH1470" s="3" t="s">
        <v>47</v>
      </c>
      <c r="AI1470" s="3" t="s">
        <v>48</v>
      </c>
      <c r="AK1470" s="3" t="s">
        <v>48</v>
      </c>
      <c r="AL1470" s="3" t="s">
        <v>48</v>
      </c>
      <c r="AM1470" s="3" t="s">
        <v>47</v>
      </c>
      <c r="AU1470" s="3">
        <v>0</v>
      </c>
      <c r="AV1470" s="3">
        <v>10</v>
      </c>
      <c r="AW1470" s="3">
        <v>1</v>
      </c>
      <c r="AX1470" s="3">
        <v>10</v>
      </c>
      <c r="AY1470" s="3">
        <v>100</v>
      </c>
      <c r="AZ1470" s="6" t="str">
        <f t="shared" si="158"/>
        <v>1433.3</v>
      </c>
      <c r="BC1470" s="12" t="s">
        <v>2891</v>
      </c>
      <c r="BJ1470" s="12">
        <f t="shared" si="159"/>
        <v>0</v>
      </c>
      <c r="BK1470" s="12">
        <f t="shared" si="160"/>
        <v>0</v>
      </c>
      <c r="CQ1470" s="3" t="str">
        <f>CONCATENATE(baseURL!$A$1,baseURL!$B$1,baseURL!$C$1,".",C1470,".",L1470,".pkl&amp;seq=",BC1470)</f>
        <v>http://proteomics.broadinstitute.org/millscripts/viewfeed.pl?side=xl&amp;cycle=1&amp;fixedMods=iaaC&amp;file=msdataSM/iPRG2012_nd/cpick_in/iPRG2012_nd.1433.3.2.pkl&amp;seq=TRYMFQR</v>
      </c>
    </row>
    <row r="1471" spans="1:95" x14ac:dyDescent="0.2">
      <c r="A1471" s="3">
        <v>4075</v>
      </c>
      <c r="B1471" s="2" t="s">
        <v>2892</v>
      </c>
      <c r="C1471" s="2" t="s">
        <v>2893</v>
      </c>
      <c r="D1471" s="3">
        <v>3510</v>
      </c>
      <c r="E1471" s="3">
        <v>3508</v>
      </c>
      <c r="F1471" s="3">
        <v>30100</v>
      </c>
      <c r="G1471" s="3">
        <v>4940</v>
      </c>
      <c r="H1471" s="3">
        <v>17.479700000000001</v>
      </c>
      <c r="I1471" s="30">
        <v>548.96091000000001</v>
      </c>
      <c r="J1471" s="30">
        <v>548.95985489999998</v>
      </c>
      <c r="K1471" s="30">
        <v>1.06E-3</v>
      </c>
      <c r="L1471" s="3">
        <v>3</v>
      </c>
      <c r="M1471" s="3">
        <v>3</v>
      </c>
      <c r="N1471" s="10">
        <f t="shared" si="154"/>
        <v>1</v>
      </c>
      <c r="O1471" s="35">
        <v>3</v>
      </c>
      <c r="P1471" s="17"/>
      <c r="Q1471" s="40">
        <v>1644.86637</v>
      </c>
      <c r="R1471" s="40">
        <v>548.96031000000005</v>
      </c>
      <c r="S1471" s="18">
        <f t="shared" si="155"/>
        <v>1.0929751915271879</v>
      </c>
      <c r="T1471" s="18">
        <f t="shared" si="156"/>
        <v>-0.82902168294722811</v>
      </c>
      <c r="U1471" s="18">
        <f t="shared" si="157"/>
        <v>-0.9290289129948498</v>
      </c>
      <c r="V1471" s="30">
        <v>548.95979999999997</v>
      </c>
      <c r="W1471" s="3" t="s">
        <v>47</v>
      </c>
      <c r="X1471" s="3" t="s">
        <v>47</v>
      </c>
      <c r="Y1471" s="3" t="s">
        <v>47</v>
      </c>
      <c r="Z1471" s="3" t="s">
        <v>47</v>
      </c>
      <c r="AA1471" s="3" t="s">
        <v>47</v>
      </c>
      <c r="AB1471" s="12" t="s">
        <v>47</v>
      </c>
      <c r="AC1471" s="3" t="s">
        <v>65</v>
      </c>
      <c r="AD1471" s="3" t="s">
        <v>47</v>
      </c>
      <c r="AE1471" s="3" t="s">
        <v>47</v>
      </c>
      <c r="AF1471" s="3" t="s">
        <v>47</v>
      </c>
      <c r="AG1471" s="3" t="s">
        <v>47</v>
      </c>
      <c r="AH1471" s="3" t="s">
        <v>47</v>
      </c>
      <c r="AI1471" s="3" t="s">
        <v>47</v>
      </c>
      <c r="AJ1471" s="3" t="s">
        <v>47</v>
      </c>
      <c r="AK1471" s="3" t="s">
        <v>47</v>
      </c>
      <c r="AL1471" s="3" t="s">
        <v>47</v>
      </c>
      <c r="AM1471" s="3" t="s">
        <v>47</v>
      </c>
      <c r="AN1471" s="3" t="s">
        <v>47</v>
      </c>
      <c r="AU1471" s="3">
        <v>1</v>
      </c>
      <c r="AV1471" s="3">
        <v>17</v>
      </c>
      <c r="AW1471" s="3">
        <v>1</v>
      </c>
      <c r="AX1471" s="3">
        <v>17</v>
      </c>
      <c r="AY1471" s="3">
        <v>100</v>
      </c>
      <c r="AZ1471" s="6" t="str">
        <f t="shared" si="158"/>
        <v>1433.6</v>
      </c>
      <c r="BC1471" s="12" t="s">
        <v>2816</v>
      </c>
      <c r="BJ1471" s="12">
        <f t="shared" si="159"/>
        <v>0</v>
      </c>
      <c r="BK1471" s="12">
        <f t="shared" si="160"/>
        <v>0</v>
      </c>
      <c r="BY1471" s="3" t="s">
        <v>2894</v>
      </c>
      <c r="CQ1471" s="3" t="str">
        <f>CONCATENATE(baseURL!$A$1,baseURL!$B$1,baseURL!$C$1,".",C1471,".",L1471,".pkl&amp;seq=",BC1471)</f>
        <v>http://proteomics.broadinstitute.org/millscripts/viewfeed.pl?side=xl&amp;cycle=1&amp;fixedMods=iaaC&amp;file=msdataSM/iPRG2012_nd/cpick_in/iPRG2012_nd.1433.6.3.pkl&amp;seq=GGRTASGNLLPSSTGAAK</v>
      </c>
    </row>
    <row r="1472" spans="1:95" x14ac:dyDescent="0.2">
      <c r="A1472" s="3">
        <v>1461</v>
      </c>
      <c r="B1472" s="2" t="s">
        <v>2895</v>
      </c>
      <c r="C1472" s="2" t="s">
        <v>2886</v>
      </c>
      <c r="D1472" s="3">
        <v>3512</v>
      </c>
      <c r="E1472" s="3">
        <v>3510</v>
      </c>
      <c r="F1472" s="3">
        <v>30102</v>
      </c>
      <c r="G1472" s="3">
        <v>4942</v>
      </c>
      <c r="H1472" s="3">
        <v>17.4847</v>
      </c>
      <c r="I1472" s="30">
        <v>621.77638999999999</v>
      </c>
      <c r="J1472" s="30">
        <v>621.77737679999996</v>
      </c>
      <c r="K1472" s="30">
        <v>-9.8999999999999999E-4</v>
      </c>
      <c r="L1472" s="3">
        <v>2</v>
      </c>
      <c r="M1472" s="3">
        <v>2</v>
      </c>
      <c r="N1472" s="10">
        <f t="shared" si="154"/>
        <v>1</v>
      </c>
      <c r="O1472" s="35">
        <v>2</v>
      </c>
      <c r="P1472" s="17"/>
      <c r="Q1472" s="40">
        <v>1242.54979</v>
      </c>
      <c r="R1472" s="40">
        <v>621.77853000000005</v>
      </c>
      <c r="S1472" s="18">
        <f t="shared" si="155"/>
        <v>-3.4417399392256072</v>
      </c>
      <c r="T1472" s="18">
        <f t="shared" si="156"/>
        <v>-1.8546796720204899</v>
      </c>
      <c r="U1472" s="18">
        <f t="shared" si="157"/>
        <v>-3.2648280730932449</v>
      </c>
      <c r="V1472" s="30">
        <v>621.77650000000006</v>
      </c>
      <c r="X1472" s="3" t="s">
        <v>47</v>
      </c>
      <c r="Y1472" s="3" t="s">
        <v>47</v>
      </c>
      <c r="AA1472" s="3" t="s">
        <v>47</v>
      </c>
      <c r="AB1472" s="12" t="s">
        <v>48</v>
      </c>
      <c r="AC1472" s="3" t="s">
        <v>48</v>
      </c>
      <c r="AG1472" s="3" t="s">
        <v>65</v>
      </c>
      <c r="AH1472" s="3" t="s">
        <v>48</v>
      </c>
      <c r="AI1472" s="3" t="s">
        <v>52</v>
      </c>
      <c r="AK1472" s="3" t="s">
        <v>52</v>
      </c>
      <c r="AM1472" s="3" t="s">
        <v>47</v>
      </c>
      <c r="AO1472" s="3" t="s">
        <v>48</v>
      </c>
      <c r="AU1472" s="3">
        <v>1</v>
      </c>
      <c r="AV1472" s="3">
        <v>4</v>
      </c>
      <c r="AW1472" s="3">
        <v>1</v>
      </c>
      <c r="AX1472" s="3">
        <v>4</v>
      </c>
      <c r="AY1472" s="3">
        <v>100</v>
      </c>
      <c r="AZ1472" s="6" t="str">
        <f t="shared" si="158"/>
        <v>1433.8</v>
      </c>
      <c r="BC1472" s="12" t="s">
        <v>2896</v>
      </c>
      <c r="BJ1472" s="12">
        <f t="shared" si="159"/>
        <v>0</v>
      </c>
      <c r="BK1472" s="12">
        <f t="shared" si="160"/>
        <v>0</v>
      </c>
      <c r="BP1472" s="3" t="s">
        <v>54</v>
      </c>
      <c r="BR1472" s="3" t="s">
        <v>54</v>
      </c>
      <c r="CC1472" s="3" t="s">
        <v>2897</v>
      </c>
      <c r="CQ1472" s="3" t="str">
        <f>CONCATENATE(baseURL!$A$1,baseURL!$B$1,baseURL!$C$1,".",C1472,".",L1472,".pkl&amp;seq=",BC1472,"&amp;varMods=Deamidated-N")</f>
        <v>http://proteomics.broadinstitute.org/millscripts/viewfeed.pl?side=xl&amp;cycle=1&amp;fixedMods=iaaC&amp;file=msdataSM/iPRG2012_nd/cpick_in/iPRG2012_nd.1433.8.2.pkl&amp;seq=HSnGDAWVEAR&amp;varMods=Deamidated-N</v>
      </c>
    </row>
    <row r="1473" spans="1:95" x14ac:dyDescent="0.2">
      <c r="A1473" s="3">
        <v>3066</v>
      </c>
      <c r="B1473" s="2" t="s">
        <v>2902</v>
      </c>
      <c r="C1473" s="2" t="s">
        <v>2903</v>
      </c>
      <c r="D1473" s="3">
        <v>3518</v>
      </c>
      <c r="E1473" s="3">
        <v>3516</v>
      </c>
      <c r="F1473" s="3">
        <v>30121</v>
      </c>
      <c r="G1473" s="3">
        <v>4949</v>
      </c>
      <c r="H1473" s="3">
        <v>17.5063</v>
      </c>
      <c r="I1473" s="30">
        <v>493.81461000000002</v>
      </c>
      <c r="J1473" s="30">
        <v>493.81387990000002</v>
      </c>
      <c r="K1473" s="30">
        <v>7.2999999999999996E-4</v>
      </c>
      <c r="L1473" s="3">
        <v>2</v>
      </c>
      <c r="M1473" s="3">
        <v>2</v>
      </c>
      <c r="N1473" s="10">
        <f t="shared" si="154"/>
        <v>1</v>
      </c>
      <c r="O1473" s="35">
        <v>2</v>
      </c>
      <c r="P1473" s="17"/>
      <c r="Q1473" s="40">
        <v>986.62446</v>
      </c>
      <c r="R1473" s="40">
        <v>493.81587000000002</v>
      </c>
      <c r="S1473" s="18">
        <f t="shared" si="155"/>
        <v>-2.5515583369202721</v>
      </c>
      <c r="T1473" s="18">
        <f t="shared" si="156"/>
        <v>-4.0300446399190015</v>
      </c>
      <c r="U1473" s="18">
        <f t="shared" si="157"/>
        <v>-3.9893412093630141</v>
      </c>
      <c r="V1473" s="30">
        <v>493.81389999999999</v>
      </c>
      <c r="X1473" s="3" t="s">
        <v>47</v>
      </c>
      <c r="Y1473" s="3" t="s">
        <v>47</v>
      </c>
      <c r="Z1473" s="3" t="s">
        <v>48</v>
      </c>
      <c r="AA1473" s="3" t="s">
        <v>47</v>
      </c>
      <c r="AB1473" s="12" t="s">
        <v>48</v>
      </c>
      <c r="AC1473" s="3" t="s">
        <v>48</v>
      </c>
      <c r="AF1473" s="3" t="s">
        <v>48</v>
      </c>
      <c r="AG1473" s="3" t="s">
        <v>52</v>
      </c>
      <c r="AH1473" s="3" t="s">
        <v>48</v>
      </c>
      <c r="AL1473" s="3" t="s">
        <v>52</v>
      </c>
      <c r="AM1473" s="3" t="s">
        <v>47</v>
      </c>
      <c r="AP1473" s="3" t="s">
        <v>52</v>
      </c>
      <c r="AU1473" s="3">
        <v>0</v>
      </c>
      <c r="AV1473" s="3">
        <v>4</v>
      </c>
      <c r="AW1473" s="3">
        <v>1</v>
      </c>
      <c r="AX1473" s="3">
        <v>4</v>
      </c>
      <c r="AY1473" s="3">
        <v>100</v>
      </c>
      <c r="AZ1473" s="6" t="str">
        <f t="shared" si="158"/>
        <v>1434.6</v>
      </c>
      <c r="BC1473" s="12" t="s">
        <v>2904</v>
      </c>
      <c r="BJ1473" s="12">
        <f t="shared" si="159"/>
        <v>0</v>
      </c>
      <c r="BK1473" s="12">
        <f t="shared" si="160"/>
        <v>0</v>
      </c>
      <c r="CQ1473" s="3" t="str">
        <f>CONCATENATE(baseURL!$A$1,baseURL!$B$1,baseURL!$C$1,".",C1473,".",L1473,".pkl&amp;seq=",BC1473)</f>
        <v>http://proteomics.broadinstitute.org/millscripts/viewfeed.pl?side=xl&amp;cycle=1&amp;fixedMods=iaaC&amp;file=msdataSM/iPRG2012_nd/cpick_in/iPRG2012_nd.1434.6.2.pkl&amp;seq=LLTAAEKLK</v>
      </c>
    </row>
    <row r="1474" spans="1:95" x14ac:dyDescent="0.2">
      <c r="A1474" s="3">
        <v>6334</v>
      </c>
      <c r="B1474" s="2" t="s">
        <v>2905</v>
      </c>
      <c r="C1474" s="2" t="s">
        <v>2892</v>
      </c>
      <c r="D1474" s="3">
        <v>3519</v>
      </c>
      <c r="E1474" s="3">
        <v>3517</v>
      </c>
      <c r="F1474" s="3">
        <v>30122</v>
      </c>
      <c r="G1474" s="3">
        <v>4950</v>
      </c>
      <c r="H1474" s="3">
        <v>17.508800000000001</v>
      </c>
      <c r="I1474" s="30">
        <v>523.28327000000002</v>
      </c>
      <c r="J1474" s="30">
        <v>523.28471890000003</v>
      </c>
      <c r="K1474" s="30">
        <v>-1.4499999999999999E-3</v>
      </c>
      <c r="L1474" s="3">
        <v>2</v>
      </c>
      <c r="M1474" s="3">
        <v>2</v>
      </c>
      <c r="N1474" s="10">
        <f t="shared" ref="N1474:N1537" si="161">IF(AND(M1474&gt;0,L1474&gt;0), IF(M1474=L1474,1,-1), 1)</f>
        <v>1</v>
      </c>
      <c r="O1474" s="35">
        <v>2</v>
      </c>
      <c r="P1474" s="17"/>
      <c r="Q1474" s="40">
        <v>1045.5636500000001</v>
      </c>
      <c r="R1474" s="40">
        <v>523.28545999999994</v>
      </c>
      <c r="S1474" s="18">
        <f t="shared" ref="S1474:S1537" si="162">1000000*(I1474-R1474)/R1474</f>
        <v>-4.185096218663805</v>
      </c>
      <c r="T1474" s="18">
        <f t="shared" ref="T1474:T1537" si="163">1000000*(J1474-R1474)/R1474</f>
        <v>-1.4162442042891576</v>
      </c>
      <c r="U1474" s="18">
        <f t="shared" ref="U1474:U1537" si="164">1000000*(V1474-R1474)/R1474</f>
        <v>-1.4523621579322574</v>
      </c>
      <c r="V1474" s="30">
        <v>523.28470000000004</v>
      </c>
      <c r="W1474" s="3" t="s">
        <v>47</v>
      </c>
      <c r="X1474" s="3" t="s">
        <v>47</v>
      </c>
      <c r="Y1474" s="3" t="s">
        <v>47</v>
      </c>
      <c r="Z1474" s="3" t="s">
        <v>47</v>
      </c>
      <c r="AA1474" s="3" t="s">
        <v>47</v>
      </c>
      <c r="AB1474" s="12" t="s">
        <v>47</v>
      </c>
      <c r="AC1474" s="3" t="s">
        <v>47</v>
      </c>
      <c r="AD1474" s="3" t="s">
        <v>48</v>
      </c>
      <c r="AE1474" s="3" t="s">
        <v>47</v>
      </c>
      <c r="AF1474" s="3" t="s">
        <v>47</v>
      </c>
      <c r="AG1474" s="3" t="s">
        <v>47</v>
      </c>
      <c r="AH1474" s="3" t="s">
        <v>47</v>
      </c>
      <c r="AI1474" s="3" t="s">
        <v>47</v>
      </c>
      <c r="AJ1474" s="3" t="s">
        <v>47</v>
      </c>
      <c r="AK1474" s="3" t="s">
        <v>47</v>
      </c>
      <c r="AL1474" s="3" t="s">
        <v>47</v>
      </c>
      <c r="AU1474" s="3">
        <v>0</v>
      </c>
      <c r="AV1474" s="3">
        <v>15</v>
      </c>
      <c r="AW1474" s="3">
        <v>1</v>
      </c>
      <c r="AX1474" s="3">
        <v>15</v>
      </c>
      <c r="AY1474" s="3">
        <v>100</v>
      </c>
      <c r="AZ1474" s="6" t="str">
        <f t="shared" ref="AZ1474:AZ1537" si="165">HYPERLINK(CQ1474,C1474)</f>
        <v>1434.7</v>
      </c>
      <c r="BC1474" s="12" t="s">
        <v>2691</v>
      </c>
      <c r="BJ1474" s="12">
        <f t="shared" ref="BJ1474:BJ1537" si="166">LEN(BC1474)-LEN(SUBSTITUTE(BC1474,"C",""))</f>
        <v>0</v>
      </c>
      <c r="BK1474" s="12">
        <f t="shared" ref="BK1474:BK1537" si="167">LEN(BC1474)-LEN(SUBSTITUTE(BC1474,"c",""))</f>
        <v>0</v>
      </c>
      <c r="CQ1474" s="3" t="str">
        <f>CONCATENATE(baseURL!$A$1,baseURL!$B$1,baseURL!$C$1,".",C1474,".",L1474,".pkl&amp;seq=",BC1474)</f>
        <v>http://proteomics.broadinstitute.org/millscripts/viewfeed.pl?side=xl&amp;cycle=1&amp;fixedMods=iaaC&amp;file=msdataSM/iPRG2012_nd/cpick_in/iPRG2012_nd.1434.7.2.pkl&amp;seq=LSSPATLNSR</v>
      </c>
    </row>
    <row r="1475" spans="1:95" x14ac:dyDescent="0.2">
      <c r="A1475" s="3">
        <v>5549</v>
      </c>
      <c r="B1475" s="2" t="s">
        <v>2909</v>
      </c>
      <c r="C1475" s="2" t="s">
        <v>2902</v>
      </c>
      <c r="D1475" s="3">
        <v>3526</v>
      </c>
      <c r="E1475" s="3">
        <v>3524</v>
      </c>
      <c r="F1475" s="3">
        <v>30143</v>
      </c>
      <c r="G1475" s="3">
        <v>4958</v>
      </c>
      <c r="H1475" s="3">
        <v>17.533100000000001</v>
      </c>
      <c r="I1475" s="30">
        <v>571.81753000000003</v>
      </c>
      <c r="J1475" s="30">
        <v>571.81601560000001</v>
      </c>
      <c r="K1475" s="30">
        <v>1.5100000000000001E-3</v>
      </c>
      <c r="L1475" s="3">
        <v>2</v>
      </c>
      <c r="M1475" s="3">
        <v>2</v>
      </c>
      <c r="N1475" s="10">
        <f t="shared" si="161"/>
        <v>1</v>
      </c>
      <c r="O1475" s="35">
        <v>2</v>
      </c>
      <c r="P1475" s="17"/>
      <c r="Q1475" s="40">
        <v>1142.6276499999999</v>
      </c>
      <c r="R1475" s="40">
        <v>571.81745999999998</v>
      </c>
      <c r="S1475" s="18">
        <f t="shared" si="162"/>
        <v>0.12241668879897558</v>
      </c>
      <c r="T1475" s="18">
        <f t="shared" si="163"/>
        <v>-2.5259809309923522</v>
      </c>
      <c r="U1475" s="18">
        <f t="shared" si="164"/>
        <v>-2.2035003967910272</v>
      </c>
      <c r="V1475" s="30">
        <v>571.81619999999998</v>
      </c>
      <c r="W1475" s="3" t="s">
        <v>47</v>
      </c>
      <c r="X1475" s="3" t="s">
        <v>47</v>
      </c>
      <c r="Y1475" s="3" t="s">
        <v>47</v>
      </c>
      <c r="Z1475" s="3" t="s">
        <v>47</v>
      </c>
      <c r="AA1475" s="3" t="s">
        <v>48</v>
      </c>
      <c r="AB1475" s="12" t="s">
        <v>47</v>
      </c>
      <c r="AC1475" s="3" t="s">
        <v>47</v>
      </c>
      <c r="AD1475" s="3" t="s">
        <v>47</v>
      </c>
      <c r="AE1475" s="3" t="s">
        <v>47</v>
      </c>
      <c r="AF1475" s="3" t="s">
        <v>47</v>
      </c>
      <c r="AG1475" s="3" t="s">
        <v>47</v>
      </c>
      <c r="AH1475" s="3" t="s">
        <v>47</v>
      </c>
      <c r="AI1475" s="3" t="s">
        <v>47</v>
      </c>
      <c r="AJ1475" s="3" t="s">
        <v>47</v>
      </c>
      <c r="AK1475" s="3" t="s">
        <v>47</v>
      </c>
      <c r="AL1475" s="3" t="s">
        <v>47</v>
      </c>
      <c r="AM1475" s="3" t="s">
        <v>47</v>
      </c>
      <c r="AU1475" s="3">
        <v>0</v>
      </c>
      <c r="AV1475" s="3">
        <v>16</v>
      </c>
      <c r="AW1475" s="3">
        <v>1</v>
      </c>
      <c r="AX1475" s="3">
        <v>16</v>
      </c>
      <c r="AY1475" s="3">
        <v>100</v>
      </c>
      <c r="AZ1475" s="6" t="str">
        <f t="shared" si="165"/>
        <v>1435.7</v>
      </c>
      <c r="BC1475" s="12" t="s">
        <v>2827</v>
      </c>
      <c r="BJ1475" s="12">
        <f t="shared" si="166"/>
        <v>0</v>
      </c>
      <c r="BK1475" s="12">
        <f t="shared" si="167"/>
        <v>0</v>
      </c>
      <c r="CQ1475" s="3" t="str">
        <f>CONCATENATE(baseURL!$A$1,baseURL!$B$1,baseURL!$C$1,".",C1475,".",L1475,".pkl&amp;seq=",BC1475)</f>
        <v>http://proteomics.broadinstitute.org/millscripts/viewfeed.pl?side=xl&amp;cycle=1&amp;fixedMods=iaaC&amp;file=msdataSM/iPRG2012_nd/cpick_in/iPRG2012_nd.1435.7.2.pkl&amp;seq=SQLAQQLQAR</v>
      </c>
    </row>
    <row r="1476" spans="1:95" x14ac:dyDescent="0.2">
      <c r="A1476" s="3">
        <v>3445</v>
      </c>
      <c r="B1476" s="2" t="s">
        <v>2910</v>
      </c>
      <c r="C1476" s="2" t="s">
        <v>2911</v>
      </c>
      <c r="D1476" s="3">
        <v>3528</v>
      </c>
      <c r="E1476" s="3">
        <v>3526</v>
      </c>
      <c r="F1476" s="3">
        <v>30159</v>
      </c>
      <c r="G1476" s="3">
        <v>4961</v>
      </c>
      <c r="H1476" s="3">
        <v>17.545500000000001</v>
      </c>
      <c r="I1476" s="30">
        <v>459.24657000000002</v>
      </c>
      <c r="J1476" s="30">
        <v>459.24593170000003</v>
      </c>
      <c r="K1476" s="30">
        <v>6.4000000000000005E-4</v>
      </c>
      <c r="L1476" s="3">
        <v>2</v>
      </c>
      <c r="M1476" s="3">
        <v>2</v>
      </c>
      <c r="N1476" s="10">
        <f t="shared" si="161"/>
        <v>1</v>
      </c>
      <c r="O1476" s="35">
        <v>2</v>
      </c>
      <c r="P1476" s="17"/>
      <c r="Q1476" s="40">
        <v>917.48730999999998</v>
      </c>
      <c r="R1476" s="40">
        <v>459.24729000000002</v>
      </c>
      <c r="S1476" s="18">
        <f t="shared" si="162"/>
        <v>-1.567782795193335</v>
      </c>
      <c r="T1476" s="18">
        <f t="shared" si="163"/>
        <v>-2.9576657926334109</v>
      </c>
      <c r="U1476" s="18">
        <f t="shared" si="164"/>
        <v>-3.6799346164817139</v>
      </c>
      <c r="V1476" s="30">
        <v>459.24560000000002</v>
      </c>
      <c r="W1476" s="3" t="s">
        <v>47</v>
      </c>
      <c r="X1476" s="3" t="s">
        <v>47</v>
      </c>
      <c r="Y1476" s="3" t="s">
        <v>47</v>
      </c>
      <c r="Z1476" s="3" t="s">
        <v>47</v>
      </c>
      <c r="AA1476" s="3" t="s">
        <v>47</v>
      </c>
      <c r="AB1476" s="12" t="s">
        <v>47</v>
      </c>
      <c r="AC1476" s="3" t="s">
        <v>47</v>
      </c>
      <c r="AE1476" s="3" t="s">
        <v>48</v>
      </c>
      <c r="AF1476" s="3" t="s">
        <v>48</v>
      </c>
      <c r="AG1476" s="3" t="s">
        <v>47</v>
      </c>
      <c r="AH1476" s="3" t="s">
        <v>47</v>
      </c>
      <c r="AI1476" s="3" t="s">
        <v>47</v>
      </c>
      <c r="AK1476" s="3" t="s">
        <v>52</v>
      </c>
      <c r="AL1476" s="3" t="s">
        <v>47</v>
      </c>
      <c r="AM1476" s="3" t="s">
        <v>47</v>
      </c>
      <c r="AU1476" s="3">
        <v>0</v>
      </c>
      <c r="AV1476" s="3">
        <v>12</v>
      </c>
      <c r="AW1476" s="3">
        <v>1</v>
      </c>
      <c r="AX1476" s="3">
        <v>12</v>
      </c>
      <c r="AY1476" s="3">
        <v>100</v>
      </c>
      <c r="AZ1476" s="6" t="str">
        <f t="shared" si="165"/>
        <v>1436.2</v>
      </c>
      <c r="BC1476" s="12" t="s">
        <v>2830</v>
      </c>
      <c r="BJ1476" s="12">
        <f t="shared" si="166"/>
        <v>0</v>
      </c>
      <c r="BK1476" s="12">
        <f t="shared" si="167"/>
        <v>0</v>
      </c>
      <c r="CQ1476" s="3" t="str">
        <f>CONCATENATE(baseURL!$A$1,baseURL!$B$1,baseURL!$C$1,".",C1476,".",L1476,".pkl&amp;seq=",BC1476)</f>
        <v>http://proteomics.broadinstitute.org/millscripts/viewfeed.pl?side=xl&amp;cycle=1&amp;fixedMods=iaaC&amp;file=msdataSM/iPRG2012_nd/cpick_in/iPRG2012_nd.1436.2.2.pkl&amp;seq=LGAPAMTTR</v>
      </c>
    </row>
    <row r="1477" spans="1:95" x14ac:dyDescent="0.2">
      <c r="A1477" s="3">
        <v>2260</v>
      </c>
      <c r="B1477" s="2" t="s">
        <v>2912</v>
      </c>
      <c r="C1477" s="2" t="s">
        <v>2913</v>
      </c>
      <c r="D1477" s="3">
        <v>3533</v>
      </c>
      <c r="E1477" s="3">
        <v>3531</v>
      </c>
      <c r="F1477" s="3">
        <v>30179</v>
      </c>
      <c r="G1477" s="3">
        <v>4967</v>
      </c>
      <c r="H1477" s="3">
        <v>17.566299999999998</v>
      </c>
      <c r="I1477" s="30">
        <v>416.23982000000001</v>
      </c>
      <c r="J1477" s="30">
        <v>416.23121650000002</v>
      </c>
      <c r="K1477" s="30">
        <v>8.6E-3</v>
      </c>
      <c r="L1477" s="3">
        <v>2</v>
      </c>
      <c r="M1477" s="3">
        <v>2</v>
      </c>
      <c r="N1477" s="10">
        <f t="shared" si="161"/>
        <v>1</v>
      </c>
      <c r="O1477" s="35">
        <v>2</v>
      </c>
      <c r="P1477" s="17"/>
      <c r="Q1477" s="40">
        <v>831.45705999999996</v>
      </c>
      <c r="R1477" s="40">
        <v>416.23217</v>
      </c>
      <c r="S1477" s="18">
        <f t="shared" si="162"/>
        <v>18.379165646932982</v>
      </c>
      <c r="T1477" s="18">
        <f t="shared" si="163"/>
        <v>-2.2907888162033885</v>
      </c>
      <c r="U1477" s="18">
        <f t="shared" si="164"/>
        <v>-5.6939375925337155</v>
      </c>
      <c r="V1477" s="30">
        <v>416.22980000000001</v>
      </c>
      <c r="X1477" s="3" t="s">
        <v>47</v>
      </c>
      <c r="Z1477" s="3" t="s">
        <v>48</v>
      </c>
      <c r="AA1477" s="3" t="s">
        <v>47</v>
      </c>
      <c r="AB1477" s="12" t="s">
        <v>48</v>
      </c>
      <c r="AF1477" s="3" t="s">
        <v>48</v>
      </c>
      <c r="AG1477" s="3" t="s">
        <v>52</v>
      </c>
      <c r="AH1477" s="3" t="s">
        <v>47</v>
      </c>
      <c r="AK1477" s="3" t="s">
        <v>52</v>
      </c>
      <c r="AL1477" s="3" t="s">
        <v>48</v>
      </c>
      <c r="AP1477" s="3" t="s">
        <v>52</v>
      </c>
      <c r="AU1477" s="3">
        <v>0</v>
      </c>
      <c r="AV1477" s="3">
        <v>3</v>
      </c>
      <c r="AW1477" s="3">
        <v>1</v>
      </c>
      <c r="AX1477" s="3">
        <v>3</v>
      </c>
      <c r="AY1477" s="3">
        <v>100</v>
      </c>
      <c r="AZ1477" s="6" t="str">
        <f t="shared" si="165"/>
        <v>1437.1</v>
      </c>
      <c r="BC1477" s="12" t="s">
        <v>2776</v>
      </c>
      <c r="BJ1477" s="12">
        <f t="shared" si="166"/>
        <v>0</v>
      </c>
      <c r="BK1477" s="12">
        <f t="shared" si="167"/>
        <v>0</v>
      </c>
      <c r="CQ1477" s="3" t="str">
        <f>CONCATENATE(baseURL!$A$1,baseURL!$B$1,baseURL!$C$1,".",C1477,".",L1477,".pkl&amp;seq=",BC1477)</f>
        <v>http://proteomics.broadinstitute.org/millscripts/viewfeed.pl?side=xl&amp;cycle=1&amp;fixedMods=iaaC&amp;file=msdataSM/iPRG2012_nd/cpick_in/iPRG2012_nd.1437.1.2.pkl&amp;seq=TLDVVER</v>
      </c>
    </row>
    <row r="1478" spans="1:95" x14ac:dyDescent="0.2">
      <c r="A1478" s="3">
        <v>4864</v>
      </c>
      <c r="B1478" s="2" t="s">
        <v>2914</v>
      </c>
      <c r="C1478" s="2" t="s">
        <v>2915</v>
      </c>
      <c r="D1478" s="3">
        <v>3534</v>
      </c>
      <c r="E1478" s="3">
        <v>3532</v>
      </c>
      <c r="F1478" s="3">
        <v>30180</v>
      </c>
      <c r="G1478" s="3">
        <v>4968</v>
      </c>
      <c r="H1478" s="3">
        <v>17.568000000000001</v>
      </c>
      <c r="I1478" s="30">
        <v>461.24459000000002</v>
      </c>
      <c r="J1478" s="30">
        <v>461.24459289999999</v>
      </c>
      <c r="K1478" s="30">
        <v>0</v>
      </c>
      <c r="L1478" s="3">
        <v>2</v>
      </c>
      <c r="M1478" s="3">
        <v>0</v>
      </c>
      <c r="N1478" s="10">
        <f t="shared" si="161"/>
        <v>1</v>
      </c>
      <c r="O1478" s="35">
        <v>2</v>
      </c>
      <c r="P1478" s="17"/>
      <c r="Q1478" s="40">
        <v>921.48222999999996</v>
      </c>
      <c r="R1478" s="40">
        <v>461.24475000000001</v>
      </c>
      <c r="S1478" s="18">
        <f t="shared" si="162"/>
        <v>-0.34688741713362103</v>
      </c>
      <c r="T1478" s="18">
        <f t="shared" si="163"/>
        <v>-0.3406000827630058</v>
      </c>
      <c r="U1478" s="18">
        <f t="shared" si="164"/>
        <v>-1.4092301321746576</v>
      </c>
      <c r="V1478" s="30">
        <v>461.2441</v>
      </c>
      <c r="W1478" s="3" t="s">
        <v>47</v>
      </c>
      <c r="X1478" s="3" t="s">
        <v>47</v>
      </c>
      <c r="Y1478" s="3" t="s">
        <v>47</v>
      </c>
      <c r="Z1478" s="3" t="s">
        <v>47</v>
      </c>
      <c r="AA1478" s="3" t="s">
        <v>48</v>
      </c>
      <c r="AB1478" s="12" t="s">
        <v>47</v>
      </c>
      <c r="AC1478" s="3" t="s">
        <v>47</v>
      </c>
      <c r="AD1478" s="3" t="s">
        <v>47</v>
      </c>
      <c r="AE1478" s="3" t="s">
        <v>47</v>
      </c>
      <c r="AF1478" s="3" t="s">
        <v>47</v>
      </c>
      <c r="AG1478" s="3" t="s">
        <v>47</v>
      </c>
      <c r="AH1478" s="3" t="s">
        <v>47</v>
      </c>
      <c r="AI1478" s="3" t="s">
        <v>47</v>
      </c>
      <c r="AJ1478" s="3" t="s">
        <v>47</v>
      </c>
      <c r="AK1478" s="3" t="s">
        <v>47</v>
      </c>
      <c r="AL1478" s="3" t="s">
        <v>47</v>
      </c>
      <c r="AM1478" s="3" t="s">
        <v>47</v>
      </c>
      <c r="AN1478" s="3" t="s">
        <v>47</v>
      </c>
      <c r="AU1478" s="3">
        <v>0</v>
      </c>
      <c r="AV1478" s="3">
        <v>17</v>
      </c>
      <c r="AW1478" s="3">
        <v>1</v>
      </c>
      <c r="AX1478" s="3">
        <v>17</v>
      </c>
      <c r="AY1478" s="3">
        <v>100</v>
      </c>
      <c r="AZ1478" s="6" t="str">
        <f t="shared" si="165"/>
        <v>1437.2</v>
      </c>
      <c r="BC1478" s="12" t="s">
        <v>2842</v>
      </c>
      <c r="BJ1478" s="12">
        <f t="shared" si="166"/>
        <v>0</v>
      </c>
      <c r="BK1478" s="12">
        <f t="shared" si="167"/>
        <v>0</v>
      </c>
      <c r="CQ1478" s="3" t="str">
        <f>CONCATENATE(baseURL!$A$1,baseURL!$B$1,baseURL!$C$1,".",C1478,".",L1478,".pkl&amp;seq=",BC1478)</f>
        <v>http://proteomics.broadinstitute.org/millscripts/viewfeed.pl?side=xl&amp;cycle=1&amp;fixedMods=iaaC&amp;file=msdataSM/iPRG2012_nd/cpick_in/iPRG2012_nd.1437.2.2.pkl&amp;seq=ASMLLSGSR</v>
      </c>
    </row>
    <row r="1479" spans="1:95" x14ac:dyDescent="0.2">
      <c r="A1479" s="3">
        <v>6216</v>
      </c>
      <c r="B1479" s="2" t="s">
        <v>2916</v>
      </c>
      <c r="C1479" s="2" t="s">
        <v>2917</v>
      </c>
      <c r="D1479" s="3">
        <v>3537</v>
      </c>
      <c r="E1479" s="3">
        <v>3535</v>
      </c>
      <c r="F1479" s="3">
        <v>30183</v>
      </c>
      <c r="G1479" s="3">
        <v>4971</v>
      </c>
      <c r="H1479" s="3">
        <v>17.573799999999999</v>
      </c>
      <c r="I1479" s="30">
        <v>580.30898999999999</v>
      </c>
      <c r="J1479" s="30">
        <v>580.30807579999998</v>
      </c>
      <c r="K1479" s="30">
        <v>9.1E-4</v>
      </c>
      <c r="L1479" s="3">
        <v>2</v>
      </c>
      <c r="M1479" s="3">
        <v>2</v>
      </c>
      <c r="N1479" s="10">
        <f t="shared" si="161"/>
        <v>1</v>
      </c>
      <c r="O1479" s="35">
        <v>2</v>
      </c>
      <c r="P1479" s="17"/>
      <c r="Q1479" s="40">
        <v>1159.6106</v>
      </c>
      <c r="R1479" s="40">
        <v>580.30894000000001</v>
      </c>
      <c r="S1479" s="18">
        <f t="shared" si="162"/>
        <v>8.6161002426481614E-2</v>
      </c>
      <c r="T1479" s="18">
        <f t="shared" si="163"/>
        <v>-1.4892067663538484</v>
      </c>
      <c r="U1479" s="18">
        <f t="shared" si="164"/>
        <v>-1.2751828361470168</v>
      </c>
      <c r="V1479" s="30">
        <v>580.30820000000006</v>
      </c>
      <c r="W1479" s="3" t="s">
        <v>47</v>
      </c>
      <c r="X1479" s="3" t="s">
        <v>47</v>
      </c>
      <c r="Y1479" s="3" t="s">
        <v>47</v>
      </c>
      <c r="Z1479" s="3" t="s">
        <v>47</v>
      </c>
      <c r="AA1479" s="3" t="s">
        <v>47</v>
      </c>
      <c r="AB1479" s="12" t="s">
        <v>47</v>
      </c>
      <c r="AC1479" s="3" t="s">
        <v>47</v>
      </c>
      <c r="AD1479" s="3" t="s">
        <v>47</v>
      </c>
      <c r="AE1479" s="3" t="s">
        <v>47</v>
      </c>
      <c r="AF1479" s="3" t="s">
        <v>47</v>
      </c>
      <c r="AG1479" s="3" t="s">
        <v>47</v>
      </c>
      <c r="AH1479" s="3" t="s">
        <v>47</v>
      </c>
      <c r="AI1479" s="3" t="s">
        <v>47</v>
      </c>
      <c r="AJ1479" s="3" t="s">
        <v>47</v>
      </c>
      <c r="AK1479" s="3" t="s">
        <v>47</v>
      </c>
      <c r="AL1479" s="3" t="s">
        <v>47</v>
      </c>
      <c r="AN1479" s="3" t="s">
        <v>47</v>
      </c>
      <c r="AU1479" s="3">
        <v>0</v>
      </c>
      <c r="AV1479" s="3">
        <v>17</v>
      </c>
      <c r="AW1479" s="3">
        <v>1</v>
      </c>
      <c r="AX1479" s="3">
        <v>17</v>
      </c>
      <c r="AY1479" s="3">
        <v>100</v>
      </c>
      <c r="AZ1479" s="6" t="str">
        <f t="shared" si="165"/>
        <v>1437.5</v>
      </c>
      <c r="BC1479" s="12" t="s">
        <v>2918</v>
      </c>
      <c r="BJ1479" s="12">
        <f t="shared" si="166"/>
        <v>0</v>
      </c>
      <c r="BK1479" s="12">
        <f t="shared" si="167"/>
        <v>0</v>
      </c>
      <c r="CQ1479" s="3" t="str">
        <f>CONCATENATE(baseURL!$A$1,baseURL!$B$1,baseURL!$C$1,".",C1479,".",L1479,".pkl&amp;seq=",BC1479)</f>
        <v>http://proteomics.broadinstitute.org/millscripts/viewfeed.pl?side=xl&amp;cycle=1&amp;fixedMods=iaaC&amp;file=msdataSM/iPRG2012_nd/cpick_in/iPRG2012_nd.1437.5.2.pkl&amp;seq=LGSEVYHNLK</v>
      </c>
    </row>
    <row r="1480" spans="1:95" x14ac:dyDescent="0.2">
      <c r="A1480" s="3">
        <v>3155</v>
      </c>
      <c r="B1480" s="2" t="s">
        <v>2919</v>
      </c>
      <c r="C1480" s="2" t="s">
        <v>2912</v>
      </c>
      <c r="D1480" s="3">
        <v>3542</v>
      </c>
      <c r="E1480" s="3">
        <v>3540</v>
      </c>
      <c r="F1480" s="3">
        <v>30201</v>
      </c>
      <c r="G1480" s="3">
        <v>4977</v>
      </c>
      <c r="H1480" s="3">
        <v>17.595500000000001</v>
      </c>
      <c r="I1480" s="30">
        <v>470.80574999999999</v>
      </c>
      <c r="J1480" s="30">
        <v>470.80522739999998</v>
      </c>
      <c r="K1480" s="30">
        <v>5.1999999999999995E-4</v>
      </c>
      <c r="L1480" s="3">
        <v>2</v>
      </c>
      <c r="M1480" s="3">
        <v>2</v>
      </c>
      <c r="N1480" s="10">
        <f t="shared" si="161"/>
        <v>1</v>
      </c>
      <c r="O1480" s="35">
        <v>2</v>
      </c>
      <c r="P1480" s="17"/>
      <c r="Q1480" s="40">
        <v>940.60505999999998</v>
      </c>
      <c r="R1480" s="40">
        <v>470.80617000000001</v>
      </c>
      <c r="S1480" s="18">
        <f t="shared" si="162"/>
        <v>-0.89208686457874353</v>
      </c>
      <c r="T1480" s="18">
        <f t="shared" si="163"/>
        <v>-2.0020978060468595</v>
      </c>
      <c r="U1480" s="18">
        <f t="shared" si="164"/>
        <v>-2.2726974882826911</v>
      </c>
      <c r="V1480" s="30">
        <v>470.80509999999998</v>
      </c>
      <c r="W1480" s="3" t="s">
        <v>47</v>
      </c>
      <c r="X1480" s="3" t="s">
        <v>47</v>
      </c>
      <c r="Y1480" s="3" t="s">
        <v>47</v>
      </c>
      <c r="Z1480" s="3" t="s">
        <v>47</v>
      </c>
      <c r="AA1480" s="3" t="s">
        <v>47</v>
      </c>
      <c r="AB1480" s="12" t="s">
        <v>47</v>
      </c>
      <c r="AC1480" s="3" t="s">
        <v>48</v>
      </c>
      <c r="AE1480" s="3" t="s">
        <v>47</v>
      </c>
      <c r="AF1480" s="3" t="s">
        <v>47</v>
      </c>
      <c r="AG1480" s="3" t="s">
        <v>52</v>
      </c>
      <c r="AH1480" s="3" t="s">
        <v>47</v>
      </c>
      <c r="AJ1480" s="3" t="s">
        <v>52</v>
      </c>
      <c r="AL1480" s="3" t="s">
        <v>48</v>
      </c>
      <c r="AM1480" s="3" t="s">
        <v>47</v>
      </c>
      <c r="AU1480" s="3">
        <v>0</v>
      </c>
      <c r="AV1480" s="3">
        <v>10</v>
      </c>
      <c r="AW1480" s="3">
        <v>1</v>
      </c>
      <c r="AX1480" s="3">
        <v>10</v>
      </c>
      <c r="AY1480" s="3">
        <v>100</v>
      </c>
      <c r="AZ1480" s="6" t="str">
        <f t="shared" si="165"/>
        <v>1438.2</v>
      </c>
      <c r="BC1480" s="12" t="s">
        <v>2920</v>
      </c>
      <c r="BJ1480" s="12">
        <f t="shared" si="166"/>
        <v>0</v>
      </c>
      <c r="BK1480" s="12">
        <f t="shared" si="167"/>
        <v>0</v>
      </c>
      <c r="CQ1480" s="3" t="str">
        <f>CONCATENATE(baseURL!$A$1,baseURL!$B$1,baseURL!$C$1,".",C1480,".",L1480,".pkl&amp;seq=",BC1480)</f>
        <v>http://proteomics.broadinstitute.org/millscripts/viewfeed.pl?side=xl&amp;cycle=1&amp;fixedMods=iaaC&amp;file=msdataSM/iPRG2012_nd/cpick_in/iPRG2012_nd.1438.2.2.pkl&amp;seq=NRVVLLAR</v>
      </c>
    </row>
    <row r="1481" spans="1:95" x14ac:dyDescent="0.2">
      <c r="A1481" s="3">
        <v>2909</v>
      </c>
      <c r="B1481" s="2" t="s">
        <v>2921</v>
      </c>
      <c r="C1481" s="2" t="s">
        <v>2914</v>
      </c>
      <c r="D1481" s="3">
        <v>3543</v>
      </c>
      <c r="E1481" s="3">
        <v>3541</v>
      </c>
      <c r="F1481" s="3">
        <v>30202</v>
      </c>
      <c r="G1481" s="3">
        <v>4978</v>
      </c>
      <c r="H1481" s="3">
        <v>17.598800000000001</v>
      </c>
      <c r="I1481" s="30">
        <v>485.60861999999997</v>
      </c>
      <c r="J1481" s="30">
        <v>485.608159</v>
      </c>
      <c r="K1481" s="30">
        <v>4.6000000000000001E-4</v>
      </c>
      <c r="L1481" s="3">
        <v>3</v>
      </c>
      <c r="M1481" s="3">
        <v>3</v>
      </c>
      <c r="N1481" s="10">
        <f t="shared" si="161"/>
        <v>1</v>
      </c>
      <c r="O1481" s="35">
        <v>3</v>
      </c>
      <c r="P1481" s="17"/>
      <c r="Q1481" s="40">
        <v>1454.81142</v>
      </c>
      <c r="R1481" s="40">
        <v>485.60865999999999</v>
      </c>
      <c r="S1481" s="18">
        <f t="shared" si="162"/>
        <v>-8.2370853956139384E-2</v>
      </c>
      <c r="T1481" s="18">
        <f t="shared" si="163"/>
        <v>-1.0316949454436251</v>
      </c>
      <c r="U1481" s="18">
        <f t="shared" si="164"/>
        <v>-0.74133768537114242</v>
      </c>
      <c r="V1481" s="30">
        <v>485.60829999999999</v>
      </c>
      <c r="Z1481" s="3" t="s">
        <v>52</v>
      </c>
      <c r="AB1481" s="12" t="s">
        <v>47</v>
      </c>
      <c r="AE1481" s="3" t="s">
        <v>47</v>
      </c>
      <c r="AF1481" s="3" t="s">
        <v>48</v>
      </c>
      <c r="AH1481" s="3" t="s">
        <v>47</v>
      </c>
      <c r="AM1481" s="3" t="s">
        <v>52</v>
      </c>
      <c r="AU1481" s="3">
        <v>0</v>
      </c>
      <c r="AV1481" s="3">
        <v>3</v>
      </c>
      <c r="AW1481" s="3">
        <v>1</v>
      </c>
      <c r="AX1481" s="3">
        <v>3</v>
      </c>
      <c r="AY1481" s="3">
        <v>100</v>
      </c>
      <c r="AZ1481" s="6" t="str">
        <f t="shared" si="165"/>
        <v>1438.3</v>
      </c>
      <c r="BC1481" s="12" t="s">
        <v>2922</v>
      </c>
      <c r="BJ1481" s="12">
        <f t="shared" si="166"/>
        <v>0</v>
      </c>
      <c r="BK1481" s="12">
        <f t="shared" si="167"/>
        <v>0</v>
      </c>
      <c r="CQ1481" s="3" t="str">
        <f>CONCATENATE(baseURL!$A$1,baseURL!$B$1,baseURL!$C$1,".",C1481,".",L1481,".pkl&amp;seq=",BC1481)</f>
        <v>http://proteomics.broadinstitute.org/millscripts/viewfeed.pl?side=xl&amp;cycle=1&amp;fixedMods=iaaC&amp;file=msdataSM/iPRG2012_nd/cpick_in/iPRG2012_nd.1438.3.3.pkl&amp;seq=LAYVYRASKEVR</v>
      </c>
    </row>
    <row r="1482" spans="1:95" x14ac:dyDescent="0.2">
      <c r="A1482" s="3">
        <v>2646</v>
      </c>
      <c r="B1482" s="2" t="s">
        <v>2923</v>
      </c>
      <c r="C1482" s="2" t="s">
        <v>2924</v>
      </c>
      <c r="D1482" s="3">
        <v>3544</v>
      </c>
      <c r="E1482" s="3">
        <v>3542</v>
      </c>
      <c r="F1482" s="3">
        <v>30203</v>
      </c>
      <c r="G1482" s="3">
        <v>4979</v>
      </c>
      <c r="H1482" s="3">
        <v>17.6022</v>
      </c>
      <c r="I1482" s="30">
        <v>529.81724999999994</v>
      </c>
      <c r="J1482" s="30">
        <v>529.81896959999995</v>
      </c>
      <c r="K1482" s="30">
        <v>-1.72E-3</v>
      </c>
      <c r="L1482" s="3">
        <v>2</v>
      </c>
      <c r="M1482" s="3">
        <v>2</v>
      </c>
      <c r="N1482" s="10">
        <f t="shared" si="161"/>
        <v>1</v>
      </c>
      <c r="O1482" s="35">
        <v>2</v>
      </c>
      <c r="P1482" s="17"/>
      <c r="Q1482" s="40">
        <v>1058.63167</v>
      </c>
      <c r="R1482" s="40">
        <v>529.81947000000002</v>
      </c>
      <c r="S1482" s="18">
        <f t="shared" si="162"/>
        <v>-4.190106490573819</v>
      </c>
      <c r="T1482" s="18">
        <f t="shared" si="163"/>
        <v>-0.9444726523132797</v>
      </c>
      <c r="U1482" s="18">
        <f t="shared" si="164"/>
        <v>-1.4533252241345775</v>
      </c>
      <c r="V1482" s="30">
        <v>529.81870000000004</v>
      </c>
      <c r="W1482" s="3" t="s">
        <v>47</v>
      </c>
      <c r="Z1482" s="3" t="s">
        <v>47</v>
      </c>
      <c r="AA1482" s="3" t="s">
        <v>47</v>
      </c>
      <c r="AB1482" s="12" t="s">
        <v>47</v>
      </c>
      <c r="AC1482" s="3" t="s">
        <v>47</v>
      </c>
      <c r="AD1482" s="3" t="s">
        <v>47</v>
      </c>
      <c r="AE1482" s="3" t="s">
        <v>47</v>
      </c>
      <c r="AF1482" s="3" t="s">
        <v>47</v>
      </c>
      <c r="AG1482" s="3" t="s">
        <v>47</v>
      </c>
      <c r="AH1482" s="3" t="s">
        <v>47</v>
      </c>
      <c r="AI1482" s="3" t="s">
        <v>48</v>
      </c>
      <c r="AJ1482" s="3" t="s">
        <v>47</v>
      </c>
      <c r="AK1482" s="3" t="s">
        <v>47</v>
      </c>
      <c r="AL1482" s="3" t="s">
        <v>48</v>
      </c>
      <c r="AN1482" s="3" t="s">
        <v>47</v>
      </c>
      <c r="AU1482" s="3">
        <v>0</v>
      </c>
      <c r="AV1482" s="3">
        <v>13</v>
      </c>
      <c r="AW1482" s="3">
        <v>1</v>
      </c>
      <c r="AX1482" s="3">
        <v>13</v>
      </c>
      <c r="AY1482" s="3">
        <v>100</v>
      </c>
      <c r="AZ1482" s="6" t="str">
        <f t="shared" si="165"/>
        <v>1438.4</v>
      </c>
      <c r="BC1482" s="12" t="s">
        <v>2925</v>
      </c>
      <c r="BJ1482" s="12">
        <f t="shared" si="166"/>
        <v>0</v>
      </c>
      <c r="BK1482" s="12">
        <f t="shared" si="167"/>
        <v>0</v>
      </c>
      <c r="CQ1482" s="3" t="str">
        <f>CONCATENATE(baseURL!$A$1,baseURL!$B$1,baseURL!$C$1,".",C1482,".",L1482,".pkl&amp;seq=",BC1482)</f>
        <v>http://proteomics.broadinstitute.org/millscripts/viewfeed.pl?side=xl&amp;cycle=1&amp;fixedMods=iaaC&amp;file=msdataSM/iPRG2012_nd/cpick_in/iPRG2012_nd.1438.4.2.pkl&amp;seq=NLTKVLSAGR</v>
      </c>
    </row>
    <row r="1483" spans="1:95" x14ac:dyDescent="0.2">
      <c r="A1483" s="3">
        <v>4533</v>
      </c>
      <c r="B1483" s="2" t="s">
        <v>2926</v>
      </c>
      <c r="C1483" s="2" t="s">
        <v>2927</v>
      </c>
      <c r="D1483" s="3">
        <v>3545</v>
      </c>
      <c r="E1483" s="3">
        <v>3543</v>
      </c>
      <c r="F1483" s="3">
        <v>30204</v>
      </c>
      <c r="G1483" s="3">
        <v>4980</v>
      </c>
      <c r="H1483" s="3">
        <v>17.605499999999999</v>
      </c>
      <c r="I1483" s="30">
        <v>567.28845999999999</v>
      </c>
      <c r="J1483" s="30">
        <v>567.28647249999995</v>
      </c>
      <c r="K1483" s="30">
        <v>1.99E-3</v>
      </c>
      <c r="L1483" s="3">
        <v>2</v>
      </c>
      <c r="M1483" s="3">
        <v>2</v>
      </c>
      <c r="N1483" s="10">
        <f t="shared" si="161"/>
        <v>1</v>
      </c>
      <c r="O1483" s="35">
        <v>2</v>
      </c>
      <c r="P1483" s="17"/>
      <c r="Q1483" s="40">
        <v>1133.5698</v>
      </c>
      <c r="R1483" s="40">
        <v>567.28854000000001</v>
      </c>
      <c r="S1483" s="18">
        <f t="shared" si="162"/>
        <v>-0.14102171009023573</v>
      </c>
      <c r="T1483" s="18">
        <f t="shared" si="163"/>
        <v>-3.644529819104934</v>
      </c>
      <c r="U1483" s="18">
        <f t="shared" si="164"/>
        <v>-4.3011621563493625</v>
      </c>
      <c r="V1483" s="30">
        <v>567.28610000000003</v>
      </c>
      <c r="W1483" s="3" t="s">
        <v>47</v>
      </c>
      <c r="X1483" s="3" t="s">
        <v>47</v>
      </c>
      <c r="Y1483" s="3" t="s">
        <v>47</v>
      </c>
      <c r="Z1483" s="3" t="s">
        <v>47</v>
      </c>
      <c r="AA1483" s="3" t="s">
        <v>47</v>
      </c>
      <c r="AB1483" s="12" t="s">
        <v>47</v>
      </c>
      <c r="AC1483" s="3" t="s">
        <v>47</v>
      </c>
      <c r="AD1483" s="3" t="s">
        <v>47</v>
      </c>
      <c r="AE1483" s="3" t="s">
        <v>47</v>
      </c>
      <c r="AF1483" s="3" t="s">
        <v>47</v>
      </c>
      <c r="AG1483" s="3" t="s">
        <v>48</v>
      </c>
      <c r="AH1483" s="3" t="s">
        <v>47</v>
      </c>
      <c r="AI1483" s="3" t="s">
        <v>48</v>
      </c>
      <c r="AK1483" s="3" t="s">
        <v>52</v>
      </c>
      <c r="AL1483" s="3" t="s">
        <v>47</v>
      </c>
      <c r="AM1483" s="3" t="s">
        <v>47</v>
      </c>
      <c r="AU1483" s="3">
        <v>0</v>
      </c>
      <c r="AV1483" s="3">
        <v>13</v>
      </c>
      <c r="AW1483" s="3">
        <v>1</v>
      </c>
      <c r="AX1483" s="3">
        <v>13</v>
      </c>
      <c r="AY1483" s="3">
        <v>100</v>
      </c>
      <c r="AZ1483" s="6" t="str">
        <f t="shared" si="165"/>
        <v>1438.5</v>
      </c>
      <c r="BC1483" s="12" t="s">
        <v>2928</v>
      </c>
      <c r="BJ1483" s="12">
        <f t="shared" si="166"/>
        <v>0</v>
      </c>
      <c r="BK1483" s="12">
        <f t="shared" si="167"/>
        <v>0</v>
      </c>
      <c r="CQ1483" s="3" t="str">
        <f>CONCATENATE(baseURL!$A$1,baseURL!$B$1,baseURL!$C$1,".",C1483,".",L1483,".pkl&amp;seq=",BC1483)</f>
        <v>http://proteomics.broadinstitute.org/millscripts/viewfeed.pl?side=xl&amp;cycle=1&amp;fixedMods=iaaC&amp;file=msdataSM/iPRG2012_nd/cpick_in/iPRG2012_nd.1438.5.2.pkl&amp;seq=GAGSLFTSHTR</v>
      </c>
    </row>
    <row r="1484" spans="1:95" x14ac:dyDescent="0.2">
      <c r="A1484" s="3">
        <v>2964</v>
      </c>
      <c r="B1484" s="2" t="s">
        <v>2931</v>
      </c>
      <c r="C1484" s="2" t="s">
        <v>2932</v>
      </c>
      <c r="D1484" s="3">
        <v>3547</v>
      </c>
      <c r="E1484" s="3">
        <v>3545</v>
      </c>
      <c r="F1484" s="3">
        <v>30222</v>
      </c>
      <c r="G1484" s="3">
        <v>4983</v>
      </c>
      <c r="H1484" s="3">
        <v>17.614799999999999</v>
      </c>
      <c r="I1484" s="30">
        <v>419.54775000000001</v>
      </c>
      <c r="J1484" s="30">
        <v>419.54709819999999</v>
      </c>
      <c r="K1484" s="30">
        <v>6.4999999999999997E-4</v>
      </c>
      <c r="L1484" s="3">
        <v>3</v>
      </c>
      <c r="M1484" s="3">
        <v>3</v>
      </c>
      <c r="N1484" s="10">
        <f t="shared" si="161"/>
        <v>1</v>
      </c>
      <c r="O1484" s="35">
        <v>3</v>
      </c>
      <c r="P1484" s="17"/>
      <c r="Q1484" s="40">
        <v>1256.62698</v>
      </c>
      <c r="R1484" s="40">
        <v>419.54718000000003</v>
      </c>
      <c r="S1484" s="18">
        <f t="shared" si="162"/>
        <v>1.3586076302121106</v>
      </c>
      <c r="T1484" s="18">
        <f t="shared" si="163"/>
        <v>-0.1949721126291856</v>
      </c>
      <c r="U1484" s="18">
        <f t="shared" si="164"/>
        <v>-0.90573842018656958</v>
      </c>
      <c r="V1484" s="30">
        <v>419.54680000000002</v>
      </c>
      <c r="W1484" s="3" t="s">
        <v>47</v>
      </c>
      <c r="X1484" s="3" t="s">
        <v>47</v>
      </c>
      <c r="Y1484" s="3" t="s">
        <v>47</v>
      </c>
      <c r="Z1484" s="3" t="s">
        <v>47</v>
      </c>
      <c r="AA1484" s="3" t="s">
        <v>65</v>
      </c>
      <c r="AB1484" s="12" t="s">
        <v>65</v>
      </c>
      <c r="AD1484" s="3" t="s">
        <v>47</v>
      </c>
      <c r="AE1484" s="3" t="s">
        <v>65</v>
      </c>
      <c r="AF1484" s="3" t="s">
        <v>48</v>
      </c>
      <c r="AG1484" s="3" t="s">
        <v>48</v>
      </c>
      <c r="AH1484" s="3" t="s">
        <v>47</v>
      </c>
      <c r="AJ1484" s="3" t="s">
        <v>47</v>
      </c>
      <c r="AM1484" s="3" t="s">
        <v>52</v>
      </c>
      <c r="AO1484" s="3" t="s">
        <v>52</v>
      </c>
      <c r="AU1484" s="3">
        <v>3</v>
      </c>
      <c r="AV1484" s="3">
        <v>7</v>
      </c>
      <c r="AW1484" s="3">
        <v>1</v>
      </c>
      <c r="AX1484" s="3">
        <v>7</v>
      </c>
      <c r="AY1484" s="3">
        <v>100</v>
      </c>
      <c r="AZ1484" s="6" t="str">
        <f t="shared" si="165"/>
        <v>1439.2</v>
      </c>
      <c r="BC1484" s="12" t="s">
        <v>2852</v>
      </c>
      <c r="BJ1484" s="12">
        <f t="shared" si="166"/>
        <v>0</v>
      </c>
      <c r="BK1484" s="12">
        <f t="shared" si="167"/>
        <v>0</v>
      </c>
      <c r="BW1484" s="3" t="s">
        <v>2853</v>
      </c>
      <c r="BX1484" s="3" t="s">
        <v>2933</v>
      </c>
      <c r="CA1484" s="3" t="s">
        <v>2853</v>
      </c>
      <c r="CQ1484" s="3" t="str">
        <f>CONCATENATE(baseURL!$A$1,baseURL!$B$1,baseURL!$C$1,".",C1484,".",L1484,".pkl&amp;seq=",BC1484)</f>
        <v>http://proteomics.broadinstitute.org/millscripts/viewfeed.pl?side=xl&amp;cycle=1&amp;fixedMods=iaaC&amp;file=msdataSM/iPRG2012_nd/cpick_in/iPRG2012_nd.1439.2.3.pkl&amp;seq=KAYFTAPSSER</v>
      </c>
    </row>
    <row r="1485" spans="1:95" x14ac:dyDescent="0.2">
      <c r="A1485" s="3">
        <v>2801</v>
      </c>
      <c r="B1485" s="2" t="s">
        <v>2934</v>
      </c>
      <c r="C1485" s="2" t="s">
        <v>2919</v>
      </c>
      <c r="D1485" s="3">
        <v>3548</v>
      </c>
      <c r="E1485" s="3">
        <v>3546</v>
      </c>
      <c r="F1485" s="3">
        <v>30223</v>
      </c>
      <c r="G1485" s="3">
        <v>4984</v>
      </c>
      <c r="H1485" s="3">
        <v>17.615600000000001</v>
      </c>
      <c r="I1485" s="30">
        <v>424.22127999999998</v>
      </c>
      <c r="J1485" s="30">
        <v>424.22002809999998</v>
      </c>
      <c r="K1485" s="30">
        <v>1.25E-3</v>
      </c>
      <c r="L1485" s="3">
        <v>2</v>
      </c>
      <c r="M1485" s="3">
        <v>2</v>
      </c>
      <c r="N1485" s="10">
        <f t="shared" si="161"/>
        <v>1</v>
      </c>
      <c r="O1485" s="35">
        <v>2</v>
      </c>
      <c r="P1485" s="17"/>
      <c r="Q1485" s="40">
        <v>847.43421000000001</v>
      </c>
      <c r="R1485" s="40">
        <v>424.22075000000001</v>
      </c>
      <c r="S1485" s="18">
        <f t="shared" si="162"/>
        <v>1.2493495425890346</v>
      </c>
      <c r="T1485" s="18">
        <f t="shared" si="163"/>
        <v>-1.7017083677082583</v>
      </c>
      <c r="U1485" s="18">
        <f t="shared" si="164"/>
        <v>-2.710852781236051</v>
      </c>
      <c r="V1485" s="30">
        <v>424.21960000000001</v>
      </c>
      <c r="W1485" s="3" t="s">
        <v>47</v>
      </c>
      <c r="Z1485" s="3" t="s">
        <v>47</v>
      </c>
      <c r="AA1485" s="3" t="s">
        <v>47</v>
      </c>
      <c r="AB1485" s="12" t="s">
        <v>47</v>
      </c>
      <c r="AC1485" s="3" t="s">
        <v>47</v>
      </c>
      <c r="AF1485" s="3" t="s">
        <v>48</v>
      </c>
      <c r="AI1485" s="3" t="s">
        <v>48</v>
      </c>
      <c r="AK1485" s="3" t="s">
        <v>52</v>
      </c>
      <c r="AL1485" s="3" t="s">
        <v>47</v>
      </c>
      <c r="AN1485" s="3" t="s">
        <v>47</v>
      </c>
      <c r="AU1485" s="3">
        <v>0</v>
      </c>
      <c r="AV1485" s="3">
        <v>7</v>
      </c>
      <c r="AW1485" s="3">
        <v>1</v>
      </c>
      <c r="AX1485" s="3">
        <v>7</v>
      </c>
      <c r="AY1485" s="3">
        <v>100</v>
      </c>
      <c r="AZ1485" s="6" t="str">
        <f t="shared" si="165"/>
        <v>1439.3</v>
      </c>
      <c r="BC1485" s="12" t="s">
        <v>2935</v>
      </c>
      <c r="BJ1485" s="12">
        <f t="shared" si="166"/>
        <v>0</v>
      </c>
      <c r="BK1485" s="12">
        <f t="shared" si="167"/>
        <v>0</v>
      </c>
      <c r="CQ1485" s="3" t="str">
        <f>CONCATENATE(baseURL!$A$1,baseURL!$B$1,baseURL!$C$1,".",C1485,".",L1485,".pkl&amp;seq=",BC1485)</f>
        <v>http://proteomics.broadinstitute.org/millscripts/viewfeed.pl?side=xl&amp;cycle=1&amp;fixedMods=iaaC&amp;file=msdataSM/iPRG2012_nd/cpick_in/iPRG2012_nd.1439.3.2.pkl&amp;seq=LREMVEA</v>
      </c>
    </row>
    <row r="1486" spans="1:95" x14ac:dyDescent="0.2">
      <c r="A1486" s="3">
        <v>4619</v>
      </c>
      <c r="B1486" s="2" t="s">
        <v>2936</v>
      </c>
      <c r="C1486" s="2" t="s">
        <v>2937</v>
      </c>
      <c r="D1486" s="3">
        <v>3564</v>
      </c>
      <c r="E1486" s="3">
        <v>3562</v>
      </c>
      <c r="F1486" s="3">
        <v>30246</v>
      </c>
      <c r="G1486" s="3">
        <v>5001</v>
      </c>
      <c r="H1486" s="3">
        <v>17.645800000000001</v>
      </c>
      <c r="I1486" s="30">
        <v>462.76175999999998</v>
      </c>
      <c r="J1486" s="30">
        <v>462.76075489999999</v>
      </c>
      <c r="K1486" s="30">
        <v>1.01E-3</v>
      </c>
      <c r="L1486" s="3">
        <v>2</v>
      </c>
      <c r="M1486" s="3">
        <v>2</v>
      </c>
      <c r="N1486" s="10">
        <f t="shared" si="161"/>
        <v>1</v>
      </c>
      <c r="O1486" s="35">
        <v>2</v>
      </c>
      <c r="P1486" s="17"/>
      <c r="Q1486" s="40">
        <v>924.51490999999999</v>
      </c>
      <c r="R1486" s="40">
        <v>462.76109000000002</v>
      </c>
      <c r="S1486" s="18">
        <f t="shared" si="162"/>
        <v>1.4478313203836384</v>
      </c>
      <c r="T1486" s="18">
        <f t="shared" si="163"/>
        <v>-0.72413175452876222</v>
      </c>
      <c r="U1486" s="18">
        <f t="shared" si="164"/>
        <v>-1.0588617120195307</v>
      </c>
      <c r="V1486" s="30">
        <v>462.76060000000001</v>
      </c>
      <c r="W1486" s="3" t="s">
        <v>47</v>
      </c>
      <c r="X1486" s="3" t="s">
        <v>47</v>
      </c>
      <c r="Y1486" s="3" t="s">
        <v>47</v>
      </c>
      <c r="Z1486" s="3" t="s">
        <v>47</v>
      </c>
      <c r="AA1486" s="3" t="s">
        <v>48</v>
      </c>
      <c r="AB1486" s="12" t="s">
        <v>47</v>
      </c>
      <c r="AC1486" s="3" t="s">
        <v>47</v>
      </c>
      <c r="AD1486" s="3" t="s">
        <v>47</v>
      </c>
      <c r="AE1486" s="3" t="s">
        <v>47</v>
      </c>
      <c r="AF1486" s="3" t="s">
        <v>47</v>
      </c>
      <c r="AG1486" s="3" t="s">
        <v>48</v>
      </c>
      <c r="AI1486" s="3" t="s">
        <v>47</v>
      </c>
      <c r="AK1486" s="3" t="s">
        <v>47</v>
      </c>
      <c r="AL1486" s="3" t="s">
        <v>47</v>
      </c>
      <c r="AM1486" s="3" t="s">
        <v>47</v>
      </c>
      <c r="AU1486" s="3">
        <v>0</v>
      </c>
      <c r="AV1486" s="3">
        <v>13</v>
      </c>
      <c r="AW1486" s="3">
        <v>1</v>
      </c>
      <c r="AX1486" s="3">
        <v>13</v>
      </c>
      <c r="AY1486" s="3">
        <v>100</v>
      </c>
      <c r="AZ1486" s="6" t="str">
        <f t="shared" si="165"/>
        <v>1440.5</v>
      </c>
      <c r="BC1486" s="12" t="s">
        <v>2938</v>
      </c>
      <c r="BJ1486" s="12">
        <f t="shared" si="166"/>
        <v>0</v>
      </c>
      <c r="BK1486" s="12">
        <f t="shared" si="167"/>
        <v>0</v>
      </c>
      <c r="CQ1486" s="3" t="str">
        <f>CONCATENATE(baseURL!$A$1,baseURL!$B$1,baseURL!$C$1,".",C1486,".",L1486,".pkl&amp;seq=",BC1486)</f>
        <v>http://proteomics.broadinstitute.org/millscripts/viewfeed.pl?side=xl&amp;cycle=1&amp;fixedMods=iaaC&amp;file=msdataSM/iPRG2012_nd/cpick_in/iPRG2012_nd.1440.5.2.pkl&amp;seq=HGLVEEKL</v>
      </c>
    </row>
    <row r="1487" spans="1:95" x14ac:dyDescent="0.2">
      <c r="A1487" s="3">
        <v>6506</v>
      </c>
      <c r="B1487" s="2" t="s">
        <v>2939</v>
      </c>
      <c r="C1487" s="2" t="s">
        <v>2940</v>
      </c>
      <c r="D1487" s="3">
        <v>3566</v>
      </c>
      <c r="E1487" s="3">
        <v>3564</v>
      </c>
      <c r="F1487" s="3">
        <v>30248</v>
      </c>
      <c r="G1487" s="3">
        <v>5003</v>
      </c>
      <c r="H1487" s="3">
        <v>17.649100000000001</v>
      </c>
      <c r="I1487" s="30">
        <v>489.23151999999999</v>
      </c>
      <c r="J1487" s="30">
        <v>489.2294478</v>
      </c>
      <c r="K1487" s="30">
        <v>2.0699999999999998E-3</v>
      </c>
      <c r="L1487" s="3">
        <v>2</v>
      </c>
      <c r="M1487" s="3">
        <v>2</v>
      </c>
      <c r="N1487" s="10">
        <f t="shared" si="161"/>
        <v>1</v>
      </c>
      <c r="O1487" s="35">
        <v>2</v>
      </c>
      <c r="P1487" s="17"/>
      <c r="Q1487" s="40">
        <v>977.45429999999999</v>
      </c>
      <c r="R1487" s="40">
        <v>489.23079000000001</v>
      </c>
      <c r="S1487" s="18">
        <f t="shared" si="162"/>
        <v>1.492138301385153</v>
      </c>
      <c r="T1487" s="18">
        <f t="shared" si="163"/>
        <v>-2.7434904495902788</v>
      </c>
      <c r="U1487" s="18">
        <f t="shared" si="164"/>
        <v>-3.4544023690667887</v>
      </c>
      <c r="V1487" s="30">
        <v>489.22910000000002</v>
      </c>
      <c r="W1487" s="3" t="s">
        <v>47</v>
      </c>
      <c r="X1487" s="3" t="s">
        <v>47</v>
      </c>
      <c r="Y1487" s="3" t="s">
        <v>47</v>
      </c>
      <c r="Z1487" s="3" t="s">
        <v>47</v>
      </c>
      <c r="AA1487" s="3" t="s">
        <v>48</v>
      </c>
      <c r="AB1487" s="12" t="s">
        <v>47</v>
      </c>
      <c r="AC1487" s="3" t="s">
        <v>47</v>
      </c>
      <c r="AD1487" s="3" t="s">
        <v>47</v>
      </c>
      <c r="AE1487" s="3" t="s">
        <v>47</v>
      </c>
      <c r="AF1487" s="3" t="s">
        <v>47</v>
      </c>
      <c r="AG1487" s="3" t="s">
        <v>47</v>
      </c>
      <c r="AH1487" s="3" t="s">
        <v>47</v>
      </c>
      <c r="AI1487" s="3" t="s">
        <v>47</v>
      </c>
      <c r="AJ1487" s="3" t="s">
        <v>47</v>
      </c>
      <c r="AK1487" s="3" t="s">
        <v>47</v>
      </c>
      <c r="AL1487" s="3" t="s">
        <v>47</v>
      </c>
      <c r="AU1487" s="3">
        <v>0</v>
      </c>
      <c r="AV1487" s="3">
        <v>15</v>
      </c>
      <c r="AW1487" s="3">
        <v>1</v>
      </c>
      <c r="AX1487" s="3">
        <v>15</v>
      </c>
      <c r="AY1487" s="3">
        <v>100</v>
      </c>
      <c r="AZ1487" s="6" t="str">
        <f t="shared" si="165"/>
        <v>1440.7</v>
      </c>
      <c r="BC1487" s="12" t="s">
        <v>2941</v>
      </c>
      <c r="BJ1487" s="12">
        <f t="shared" si="166"/>
        <v>0</v>
      </c>
      <c r="BK1487" s="12">
        <f t="shared" si="167"/>
        <v>0</v>
      </c>
      <c r="CQ1487" s="3" t="str">
        <f>CONCATENATE(baseURL!$A$1,baseURL!$B$1,baseURL!$C$1,".",C1487,".",L1487,".pkl&amp;seq=",BC1487)</f>
        <v>http://proteomics.broadinstitute.org/millscripts/viewfeed.pl?side=xl&amp;cycle=1&amp;fixedMods=iaaC&amp;file=msdataSM/iPRG2012_nd/cpick_in/iPRG2012_nd.1440.7.2.pkl&amp;seq=MMQDPSLR</v>
      </c>
    </row>
    <row r="1488" spans="1:95" x14ac:dyDescent="0.2">
      <c r="A1488" s="3">
        <v>999</v>
      </c>
      <c r="B1488" s="2" t="s">
        <v>2942</v>
      </c>
      <c r="C1488" s="2" t="s">
        <v>2943</v>
      </c>
      <c r="D1488" s="3">
        <v>3581</v>
      </c>
      <c r="E1488" s="3">
        <v>3579</v>
      </c>
      <c r="F1488" s="3">
        <v>30286</v>
      </c>
      <c r="G1488" s="3">
        <v>5020</v>
      </c>
      <c r="H1488" s="3">
        <v>17.691400000000002</v>
      </c>
      <c r="I1488" s="30">
        <v>474.74853000000002</v>
      </c>
      <c r="J1488" s="30">
        <v>474.74789179999999</v>
      </c>
      <c r="K1488" s="30">
        <v>6.4000000000000005E-4</v>
      </c>
      <c r="L1488" s="3">
        <v>2</v>
      </c>
      <c r="M1488" s="3">
        <v>2</v>
      </c>
      <c r="N1488" s="10">
        <f t="shared" si="161"/>
        <v>1</v>
      </c>
      <c r="O1488" s="35">
        <v>2</v>
      </c>
      <c r="P1488" s="17"/>
      <c r="Q1488" s="40">
        <v>948.48976000000005</v>
      </c>
      <c r="R1488" s="40">
        <v>474.74851999999998</v>
      </c>
      <c r="S1488" s="18">
        <f t="shared" si="162"/>
        <v>2.1063783477610096E-2</v>
      </c>
      <c r="T1488" s="18">
        <f t="shared" si="163"/>
        <v>-1.3232268738703905</v>
      </c>
      <c r="U1488" s="18">
        <f t="shared" si="164"/>
        <v>-1.9378680738337077</v>
      </c>
      <c r="V1488" s="30">
        <v>474.74759999999998</v>
      </c>
      <c r="W1488" s="3" t="s">
        <v>47</v>
      </c>
      <c r="Z1488" s="3" t="s">
        <v>48</v>
      </c>
      <c r="AA1488" s="3" t="s">
        <v>47</v>
      </c>
      <c r="AB1488" s="12" t="s">
        <v>47</v>
      </c>
      <c r="AI1488" s="3" t="s">
        <v>52</v>
      </c>
      <c r="AK1488" s="3" t="s">
        <v>52</v>
      </c>
      <c r="AL1488" s="3" t="s">
        <v>52</v>
      </c>
      <c r="AU1488" s="3">
        <v>0</v>
      </c>
      <c r="AV1488" s="3">
        <v>3</v>
      </c>
      <c r="AW1488" s="3">
        <v>1</v>
      </c>
      <c r="AX1488" s="3">
        <v>3</v>
      </c>
      <c r="AY1488" s="3">
        <v>100</v>
      </c>
      <c r="AZ1488" s="6" t="str">
        <f t="shared" si="165"/>
        <v>1442.3</v>
      </c>
      <c r="BC1488" s="12" t="s">
        <v>2878</v>
      </c>
      <c r="BJ1488" s="12">
        <f t="shared" si="166"/>
        <v>0</v>
      </c>
      <c r="BK1488" s="12">
        <f t="shared" si="167"/>
        <v>0</v>
      </c>
      <c r="CQ1488" s="3" t="str">
        <f>CONCATENATE(baseURL!$A$1,baseURL!$B$1,baseURL!$C$1,".",C1488,".",L1488,".pkl&amp;seq=",BC1488)</f>
        <v>http://proteomics.broadinstitute.org/millscripts/viewfeed.pl?side=xl&amp;cycle=1&amp;fixedMods=iaaC&amp;file=msdataSM/iPRG2012_nd/cpick_in/iPRG2012_nd.1442.3.2.pkl&amp;seq=WAVATSGTR</v>
      </c>
    </row>
    <row r="1489" spans="1:95" x14ac:dyDescent="0.2">
      <c r="A1489" s="3">
        <v>5989</v>
      </c>
      <c r="B1489" s="2" t="s">
        <v>2944</v>
      </c>
      <c r="C1489" s="2" t="s">
        <v>2945</v>
      </c>
      <c r="D1489" s="3">
        <v>3582</v>
      </c>
      <c r="E1489" s="3">
        <v>3580</v>
      </c>
      <c r="F1489" s="3">
        <v>30287</v>
      </c>
      <c r="G1489" s="3">
        <v>5021</v>
      </c>
      <c r="H1489" s="3">
        <v>17.693000000000001</v>
      </c>
      <c r="I1489" s="30">
        <v>490.18529999999998</v>
      </c>
      <c r="J1489" s="30">
        <v>490.77345009999999</v>
      </c>
      <c r="K1489" s="30">
        <v>-0.58814999999999995</v>
      </c>
      <c r="L1489" s="3">
        <v>0</v>
      </c>
      <c r="M1489" s="3">
        <v>2</v>
      </c>
      <c r="N1489" s="10">
        <f t="shared" si="161"/>
        <v>1</v>
      </c>
      <c r="O1489" s="35">
        <v>2</v>
      </c>
      <c r="P1489" s="17"/>
      <c r="Q1489" s="40">
        <v>980.54111999999998</v>
      </c>
      <c r="R1489" s="40">
        <v>490.77420000000001</v>
      </c>
      <c r="S1489" s="18">
        <f t="shared" si="162"/>
        <v>-1199.940828185393</v>
      </c>
      <c r="T1489" s="18">
        <f t="shared" si="163"/>
        <v>-1.5279939328852727</v>
      </c>
      <c r="U1489" s="18">
        <f t="shared" si="164"/>
        <v>-2.2413566157473119</v>
      </c>
      <c r="V1489" s="30">
        <v>490.7731</v>
      </c>
      <c r="W1489" s="3" t="s">
        <v>47</v>
      </c>
      <c r="X1489" s="3" t="s">
        <v>47</v>
      </c>
      <c r="Y1489" s="3" t="s">
        <v>47</v>
      </c>
      <c r="Z1489" s="3" t="s">
        <v>47</v>
      </c>
      <c r="AA1489" s="3" t="s">
        <v>47</v>
      </c>
      <c r="AB1489" s="12" t="s">
        <v>47</v>
      </c>
      <c r="AC1489" s="3" t="s">
        <v>47</v>
      </c>
      <c r="AD1489" s="3" t="s">
        <v>47</v>
      </c>
      <c r="AE1489" s="3" t="s">
        <v>47</v>
      </c>
      <c r="AF1489" s="3" t="s">
        <v>47</v>
      </c>
      <c r="AH1489" s="3" t="s">
        <v>47</v>
      </c>
      <c r="AI1489" s="3" t="s">
        <v>47</v>
      </c>
      <c r="AK1489" s="3" t="s">
        <v>47</v>
      </c>
      <c r="AL1489" s="3" t="s">
        <v>47</v>
      </c>
      <c r="AU1489" s="3">
        <v>0</v>
      </c>
      <c r="AV1489" s="3">
        <v>14</v>
      </c>
      <c r="AW1489" s="3">
        <v>1</v>
      </c>
      <c r="AX1489" s="3">
        <v>14</v>
      </c>
      <c r="AY1489" s="3">
        <v>100</v>
      </c>
      <c r="AZ1489" s="6" t="str">
        <f t="shared" si="165"/>
        <v>1442.4</v>
      </c>
      <c r="BC1489" s="12" t="s">
        <v>2946</v>
      </c>
      <c r="BJ1489" s="12">
        <f t="shared" si="166"/>
        <v>0</v>
      </c>
      <c r="BK1489" s="12">
        <f t="shared" si="167"/>
        <v>0</v>
      </c>
      <c r="CQ1489" s="3" t="str">
        <f>CONCATENATE(baseURL!$A$1,baseURL!$B$1,baseURL!$C$1,".",C1489,".",L1489,".pkl&amp;seq=",BC1489)</f>
        <v>http://proteomics.broadinstitute.org/millscripts/viewfeed.pl?side=xl&amp;cycle=1&amp;fixedMods=iaaC&amp;file=msdataSM/iPRG2012_nd/cpick_in/iPRG2012_nd.1442.4.0.pkl&amp;seq=TGVVYNVTK</v>
      </c>
    </row>
    <row r="1490" spans="1:95" x14ac:dyDescent="0.2">
      <c r="A1490" s="3">
        <v>2493</v>
      </c>
      <c r="B1490" s="2" t="s">
        <v>2947</v>
      </c>
      <c r="C1490" s="2" t="s">
        <v>2948</v>
      </c>
      <c r="D1490" s="3">
        <v>3583</v>
      </c>
      <c r="E1490" s="3">
        <v>3581</v>
      </c>
      <c r="F1490" s="3">
        <v>30288</v>
      </c>
      <c r="G1490" s="3">
        <v>5022</v>
      </c>
      <c r="H1490" s="3">
        <v>17.694700000000001</v>
      </c>
      <c r="I1490" s="30">
        <v>529.29381999999998</v>
      </c>
      <c r="J1490" s="30">
        <v>529.81920990000003</v>
      </c>
      <c r="K1490" s="30">
        <v>-0.52539000000000002</v>
      </c>
      <c r="L1490" s="3">
        <v>0</v>
      </c>
      <c r="M1490" s="3">
        <v>2</v>
      </c>
      <c r="N1490" s="10">
        <f t="shared" si="161"/>
        <v>1</v>
      </c>
      <c r="O1490" s="35">
        <v>2</v>
      </c>
      <c r="P1490" s="17"/>
      <c r="Q1490" s="40">
        <v>1058.63167</v>
      </c>
      <c r="R1490" s="40">
        <v>529.81947000000002</v>
      </c>
      <c r="S1490" s="18">
        <f t="shared" si="162"/>
        <v>-992.13039490610151</v>
      </c>
      <c r="T1490" s="18">
        <f t="shared" si="163"/>
        <v>-0.49092193609141166</v>
      </c>
      <c r="U1490" s="18">
        <f t="shared" si="164"/>
        <v>-0.5096075461334717</v>
      </c>
      <c r="V1490" s="30">
        <v>529.81920000000002</v>
      </c>
      <c r="W1490" s="3" t="s">
        <v>47</v>
      </c>
      <c r="Z1490" s="3" t="s">
        <v>47</v>
      </c>
      <c r="AA1490" s="3" t="s">
        <v>47</v>
      </c>
      <c r="AB1490" s="12" t="s">
        <v>47</v>
      </c>
      <c r="AC1490" s="3" t="s">
        <v>47</v>
      </c>
      <c r="AD1490" s="3" t="s">
        <v>65</v>
      </c>
      <c r="AE1490" s="3" t="s">
        <v>47</v>
      </c>
      <c r="AF1490" s="3" t="s">
        <v>47</v>
      </c>
      <c r="AH1490" s="3" t="s">
        <v>47</v>
      </c>
      <c r="AK1490" s="3" t="s">
        <v>52</v>
      </c>
      <c r="AL1490" s="3" t="s">
        <v>48</v>
      </c>
      <c r="AU1490" s="3">
        <v>1</v>
      </c>
      <c r="AV1490" s="3">
        <v>8</v>
      </c>
      <c r="AW1490" s="3">
        <v>1</v>
      </c>
      <c r="AX1490" s="3">
        <v>8</v>
      </c>
      <c r="AY1490" s="3">
        <v>100</v>
      </c>
      <c r="AZ1490" s="6" t="str">
        <f t="shared" si="165"/>
        <v>1442.5</v>
      </c>
      <c r="BC1490" s="12" t="s">
        <v>2925</v>
      </c>
      <c r="BJ1490" s="12">
        <f t="shared" si="166"/>
        <v>0</v>
      </c>
      <c r="BK1490" s="12">
        <f t="shared" si="167"/>
        <v>0</v>
      </c>
      <c r="BZ1490" s="3" t="s">
        <v>2949</v>
      </c>
      <c r="CQ1490" s="3" t="str">
        <f>CONCATENATE(baseURL!$A$1,baseURL!$B$1,baseURL!$C$1,".",C1490,".",L1490,".pkl&amp;seq=",BC1490)</f>
        <v>http://proteomics.broadinstitute.org/millscripts/viewfeed.pl?side=xl&amp;cycle=1&amp;fixedMods=iaaC&amp;file=msdataSM/iPRG2012_nd/cpick_in/iPRG2012_nd.1442.5.0.pkl&amp;seq=NLTKVLSAGR</v>
      </c>
    </row>
    <row r="1491" spans="1:95" x14ac:dyDescent="0.2">
      <c r="A1491" s="3">
        <v>1740</v>
      </c>
      <c r="B1491" s="2" t="s">
        <v>2950</v>
      </c>
      <c r="C1491" s="2" t="s">
        <v>2951</v>
      </c>
      <c r="D1491" s="3">
        <v>3584</v>
      </c>
      <c r="E1491" s="3">
        <v>3582</v>
      </c>
      <c r="F1491" s="3">
        <v>30289</v>
      </c>
      <c r="G1491" s="3">
        <v>5023</v>
      </c>
      <c r="H1491" s="3">
        <v>17.696400000000001</v>
      </c>
      <c r="I1491" s="30">
        <v>543.79191000000003</v>
      </c>
      <c r="J1491" s="30">
        <v>544.28432090000001</v>
      </c>
      <c r="K1491" s="30">
        <v>-0.49241000000000001</v>
      </c>
      <c r="L1491" s="3">
        <v>2</v>
      </c>
      <c r="M1491" s="3">
        <v>3</v>
      </c>
      <c r="N1491" s="10">
        <f t="shared" si="161"/>
        <v>-1</v>
      </c>
      <c r="O1491" s="35">
        <v>2</v>
      </c>
      <c r="P1491" s="17"/>
      <c r="Q1491" s="40">
        <v>1086.5789600000001</v>
      </c>
      <c r="R1491" s="40">
        <v>543.79312000000004</v>
      </c>
      <c r="S1491" s="18">
        <f t="shared" si="162"/>
        <v>-2.2251109024965015</v>
      </c>
      <c r="T1491" s="18">
        <f t="shared" si="163"/>
        <v>903.28634536598599</v>
      </c>
      <c r="U1491" s="18">
        <f t="shared" si="164"/>
        <v>-2.7951806378641226</v>
      </c>
      <c r="V1491" s="30">
        <v>543.79160000000002</v>
      </c>
      <c r="X1491" s="3" t="s">
        <v>47</v>
      </c>
      <c r="Z1491" s="3" t="s">
        <v>52</v>
      </c>
      <c r="AA1491" s="3" t="s">
        <v>47</v>
      </c>
      <c r="AC1491" s="3" t="s">
        <v>52</v>
      </c>
      <c r="AD1491" s="3" t="s">
        <v>47</v>
      </c>
      <c r="AG1491" s="3" t="s">
        <v>47</v>
      </c>
      <c r="AK1491" s="3" t="s">
        <v>52</v>
      </c>
      <c r="AU1491" s="3">
        <v>0</v>
      </c>
      <c r="AV1491" s="3">
        <v>4</v>
      </c>
      <c r="AW1491" s="3">
        <v>1</v>
      </c>
      <c r="AX1491" s="3">
        <v>4</v>
      </c>
      <c r="AY1491" s="3">
        <v>100</v>
      </c>
      <c r="AZ1491" s="6" t="str">
        <f t="shared" si="165"/>
        <v>1442.6</v>
      </c>
      <c r="BC1491" s="12" t="s">
        <v>2952</v>
      </c>
      <c r="BJ1491" s="12">
        <f t="shared" si="166"/>
        <v>0</v>
      </c>
      <c r="BK1491" s="12">
        <f t="shared" si="167"/>
        <v>0</v>
      </c>
      <c r="CQ1491" s="3" t="str">
        <f>CONCATENATE(baseURL!$A$1,baseURL!$B$1,baseURL!$C$1,".",C1491,".",L1491,".pkl&amp;seq=",BC1491)</f>
        <v>http://proteomics.broadinstitute.org/millscripts/viewfeed.pl?side=xl&amp;cycle=1&amp;fixedMods=iaaC&amp;file=msdataSM/iPRG2012_nd/cpick_in/iPRG2012_nd.1442.6.2.pkl&amp;seq=AEVAALAAENK</v>
      </c>
    </row>
    <row r="1492" spans="1:95" x14ac:dyDescent="0.2">
      <c r="A1492" s="3">
        <v>6602</v>
      </c>
      <c r="B1492" s="2" t="s">
        <v>2953</v>
      </c>
      <c r="C1492" s="2" t="s">
        <v>2954</v>
      </c>
      <c r="D1492" s="3">
        <v>3586</v>
      </c>
      <c r="E1492" s="3">
        <v>3584</v>
      </c>
      <c r="F1492" s="3">
        <v>30291</v>
      </c>
      <c r="G1492" s="3">
        <v>5025</v>
      </c>
      <c r="H1492" s="3">
        <v>17.700500000000002</v>
      </c>
      <c r="I1492" s="30">
        <v>591.27716999999996</v>
      </c>
      <c r="J1492" s="30">
        <v>591.27389649999998</v>
      </c>
      <c r="K1492" s="30">
        <v>3.2699999999999999E-3</v>
      </c>
      <c r="L1492" s="3">
        <v>2</v>
      </c>
      <c r="M1492" s="3">
        <v>2</v>
      </c>
      <c r="N1492" s="10">
        <f t="shared" si="161"/>
        <v>1</v>
      </c>
      <c r="O1492" s="35">
        <v>2</v>
      </c>
      <c r="P1492" s="17"/>
      <c r="Q1492" s="40">
        <v>1181.54331</v>
      </c>
      <c r="R1492" s="40">
        <v>591.27529000000004</v>
      </c>
      <c r="S1492" s="18">
        <f t="shared" si="162"/>
        <v>3.179568014612308</v>
      </c>
      <c r="T1492" s="18">
        <f t="shared" si="163"/>
        <v>-2.3567702280656544</v>
      </c>
      <c r="U1492" s="18">
        <f t="shared" si="164"/>
        <v>-2.6891027360171975</v>
      </c>
      <c r="V1492" s="30">
        <v>591.27369999999996</v>
      </c>
      <c r="W1492" s="3" t="s">
        <v>47</v>
      </c>
      <c r="X1492" s="3" t="s">
        <v>47</v>
      </c>
      <c r="Y1492" s="3" t="s">
        <v>47</v>
      </c>
      <c r="Z1492" s="3" t="s">
        <v>47</v>
      </c>
      <c r="AA1492" s="3" t="s">
        <v>48</v>
      </c>
      <c r="AB1492" s="12" t="s">
        <v>47</v>
      </c>
      <c r="AC1492" s="3" t="s">
        <v>47</v>
      </c>
      <c r="AD1492" s="3" t="s">
        <v>47</v>
      </c>
      <c r="AE1492" s="3" t="s">
        <v>47</v>
      </c>
      <c r="AF1492" s="3" t="s">
        <v>47</v>
      </c>
      <c r="AG1492" s="3" t="s">
        <v>47</v>
      </c>
      <c r="AI1492" s="3" t="s">
        <v>47</v>
      </c>
      <c r="AK1492" s="3" t="s">
        <v>48</v>
      </c>
      <c r="AL1492" s="3" t="s">
        <v>47</v>
      </c>
      <c r="AN1492" s="3" t="s">
        <v>52</v>
      </c>
      <c r="AU1492" s="3">
        <v>0</v>
      </c>
      <c r="AV1492" s="3">
        <v>12</v>
      </c>
      <c r="AW1492" s="3">
        <v>1</v>
      </c>
      <c r="AX1492" s="3">
        <v>12</v>
      </c>
      <c r="AY1492" s="3">
        <v>100</v>
      </c>
      <c r="AZ1492" s="6" t="str">
        <f t="shared" si="165"/>
        <v>1442.8</v>
      </c>
      <c r="BC1492" s="12" t="s">
        <v>2881</v>
      </c>
      <c r="BJ1492" s="12">
        <f t="shared" si="166"/>
        <v>0</v>
      </c>
      <c r="BK1492" s="12">
        <f t="shared" si="167"/>
        <v>0</v>
      </c>
      <c r="CQ1492" s="3" t="str">
        <f>CONCATENATE(baseURL!$A$1,baseURL!$B$1,baseURL!$C$1,".",C1492,".",L1492,".pkl&amp;seq=",BC1492)</f>
        <v>http://proteomics.broadinstitute.org/millscripts/viewfeed.pl?side=xl&amp;cycle=1&amp;fixedMods=iaaC&amp;file=msdataSM/iPRG2012_nd/cpick_in/iPRG2012_nd.1442.8.2.pkl&amp;seq=EVNSDLYGER</v>
      </c>
    </row>
    <row r="1493" spans="1:95" x14ac:dyDescent="0.2">
      <c r="A1493" s="3">
        <v>5998</v>
      </c>
      <c r="B1493" s="2" t="s">
        <v>2957</v>
      </c>
      <c r="C1493" s="2" t="s">
        <v>2958</v>
      </c>
      <c r="D1493" s="3">
        <v>3590</v>
      </c>
      <c r="E1493" s="3">
        <v>3588</v>
      </c>
      <c r="F1493" s="3">
        <v>30307</v>
      </c>
      <c r="G1493" s="3">
        <v>5030</v>
      </c>
      <c r="H1493" s="3">
        <v>17.716799999999999</v>
      </c>
      <c r="I1493" s="30">
        <v>491.19317999999998</v>
      </c>
      <c r="J1493" s="30">
        <v>490.77345009999999</v>
      </c>
      <c r="K1493" s="30">
        <v>0.41972999999999999</v>
      </c>
      <c r="L1493" s="3">
        <v>0</v>
      </c>
      <c r="M1493" s="3">
        <v>2</v>
      </c>
      <c r="N1493" s="10">
        <f t="shared" si="161"/>
        <v>1</v>
      </c>
      <c r="O1493" s="35">
        <v>2</v>
      </c>
      <c r="P1493" s="17"/>
      <c r="Q1493" s="40">
        <v>980.54111999999998</v>
      </c>
      <c r="R1493" s="40">
        <v>490.77420000000001</v>
      </c>
      <c r="S1493" s="18">
        <f t="shared" si="162"/>
        <v>853.71235896258679</v>
      </c>
      <c r="T1493" s="18">
        <f t="shared" si="163"/>
        <v>-1.5279939328852727</v>
      </c>
      <c r="U1493" s="18">
        <f t="shared" si="164"/>
        <v>-2.2413566157473119</v>
      </c>
      <c r="V1493" s="30">
        <v>490.7731</v>
      </c>
      <c r="W1493" s="3" t="s">
        <v>47</v>
      </c>
      <c r="X1493" s="3" t="s">
        <v>47</v>
      </c>
      <c r="Y1493" s="3" t="s">
        <v>47</v>
      </c>
      <c r="Z1493" s="3" t="s">
        <v>47</v>
      </c>
      <c r="AA1493" s="3" t="s">
        <v>48</v>
      </c>
      <c r="AB1493" s="12" t="s">
        <v>47</v>
      </c>
      <c r="AC1493" s="3" t="s">
        <v>47</v>
      </c>
      <c r="AD1493" s="3" t="s">
        <v>47</v>
      </c>
      <c r="AE1493" s="3" t="s">
        <v>47</v>
      </c>
      <c r="AF1493" s="3" t="s">
        <v>47</v>
      </c>
      <c r="AH1493" s="3" t="s">
        <v>47</v>
      </c>
      <c r="AI1493" s="3" t="s">
        <v>47</v>
      </c>
      <c r="AK1493" s="3" t="s">
        <v>48</v>
      </c>
      <c r="AL1493" s="3" t="s">
        <v>48</v>
      </c>
      <c r="AU1493" s="3">
        <v>0</v>
      </c>
      <c r="AV1493" s="3">
        <v>11</v>
      </c>
      <c r="AW1493" s="3">
        <v>1</v>
      </c>
      <c r="AX1493" s="3">
        <v>11</v>
      </c>
      <c r="AY1493" s="3">
        <v>100</v>
      </c>
      <c r="AZ1493" s="6" t="str">
        <f t="shared" si="165"/>
        <v>1443.3</v>
      </c>
      <c r="BC1493" s="12" t="s">
        <v>2946</v>
      </c>
      <c r="BJ1493" s="12">
        <f t="shared" si="166"/>
        <v>0</v>
      </c>
      <c r="BK1493" s="12">
        <f t="shared" si="167"/>
        <v>0</v>
      </c>
      <c r="CQ1493" s="3" t="str">
        <f>CONCATENATE(baseURL!$A$1,baseURL!$B$1,baseURL!$C$1,".",C1493,".",L1493,".pkl&amp;seq=",BC1493)</f>
        <v>http://proteomics.broadinstitute.org/millscripts/viewfeed.pl?side=xl&amp;cycle=1&amp;fixedMods=iaaC&amp;file=msdataSM/iPRG2012_nd/cpick_in/iPRG2012_nd.1443.3.0.pkl&amp;seq=TGVVYNVTK</v>
      </c>
    </row>
    <row r="1494" spans="1:95" x14ac:dyDescent="0.2">
      <c r="A1494" s="3">
        <v>3520</v>
      </c>
      <c r="B1494" s="2" t="s">
        <v>2960</v>
      </c>
      <c r="C1494" s="2" t="s">
        <v>2947</v>
      </c>
      <c r="D1494" s="3">
        <v>3593</v>
      </c>
      <c r="E1494" s="3">
        <v>3591</v>
      </c>
      <c r="F1494" s="3">
        <v>30310</v>
      </c>
      <c r="G1494" s="3">
        <v>5033</v>
      </c>
      <c r="H1494" s="3">
        <v>17.724299999999999</v>
      </c>
      <c r="I1494" s="30">
        <v>535.83671000000004</v>
      </c>
      <c r="J1494" s="30">
        <v>535.83646150000004</v>
      </c>
      <c r="K1494" s="30">
        <v>2.5000000000000001E-4</v>
      </c>
      <c r="L1494" s="3">
        <v>2</v>
      </c>
      <c r="M1494" s="3">
        <v>2</v>
      </c>
      <c r="N1494" s="10">
        <f t="shared" si="161"/>
        <v>1</v>
      </c>
      <c r="O1494" s="35">
        <v>2</v>
      </c>
      <c r="P1494" s="17"/>
      <c r="Q1494" s="40">
        <v>1070.66805</v>
      </c>
      <c r="R1494" s="40">
        <v>535.83767</v>
      </c>
      <c r="S1494" s="18">
        <f t="shared" si="162"/>
        <v>-1.7915873663075172</v>
      </c>
      <c r="T1494" s="18">
        <f t="shared" si="163"/>
        <v>-2.2553472210371699</v>
      </c>
      <c r="U1494" s="18">
        <f t="shared" si="164"/>
        <v>-2.7433681548374014</v>
      </c>
      <c r="V1494" s="30">
        <v>535.83619999999996</v>
      </c>
      <c r="W1494" s="3" t="s">
        <v>47</v>
      </c>
      <c r="X1494" s="3" t="s">
        <v>47</v>
      </c>
      <c r="Y1494" s="3" t="s">
        <v>48</v>
      </c>
      <c r="Z1494" s="3" t="s">
        <v>47</v>
      </c>
      <c r="AA1494" s="3" t="s">
        <v>47</v>
      </c>
      <c r="AB1494" s="12" t="s">
        <v>47</v>
      </c>
      <c r="AC1494" s="3" t="s">
        <v>47</v>
      </c>
      <c r="AD1494" s="3" t="s">
        <v>48</v>
      </c>
      <c r="AE1494" s="3" t="s">
        <v>47</v>
      </c>
      <c r="AF1494" s="3" t="s">
        <v>47</v>
      </c>
      <c r="AH1494" s="3" t="s">
        <v>47</v>
      </c>
      <c r="AI1494" s="3" t="s">
        <v>48</v>
      </c>
      <c r="AK1494" s="3" t="s">
        <v>52</v>
      </c>
      <c r="AM1494" s="3" t="s">
        <v>48</v>
      </c>
      <c r="AU1494" s="3">
        <v>0</v>
      </c>
      <c r="AV1494" s="3">
        <v>9</v>
      </c>
      <c r="AW1494" s="3">
        <v>1</v>
      </c>
      <c r="AX1494" s="3">
        <v>9</v>
      </c>
      <c r="AY1494" s="3">
        <v>100</v>
      </c>
      <c r="AZ1494" s="6" t="str">
        <f t="shared" si="165"/>
        <v>1443.6</v>
      </c>
      <c r="BC1494" s="12" t="s">
        <v>2961</v>
      </c>
      <c r="BJ1494" s="12">
        <f t="shared" si="166"/>
        <v>0</v>
      </c>
      <c r="BK1494" s="12">
        <f t="shared" si="167"/>
        <v>0</v>
      </c>
      <c r="CQ1494" s="3" t="str">
        <f>CONCATENATE(baseURL!$A$1,baseURL!$B$1,baseURL!$C$1,".",C1494,".",L1494,".pkl&amp;seq=",BC1494)</f>
        <v>http://proteomics.broadinstitute.org/millscripts/viewfeed.pl?side=xl&amp;cycle=1&amp;fixedMods=iaaC&amp;file=msdataSM/iPRG2012_nd/cpick_in/iPRG2012_nd.1443.6.2.pkl&amp;seq=GVEQLLKRK</v>
      </c>
    </row>
    <row r="1495" spans="1:95" x14ac:dyDescent="0.2">
      <c r="A1495" s="3">
        <v>6330</v>
      </c>
      <c r="B1495" s="2" t="s">
        <v>2962</v>
      </c>
      <c r="C1495" s="2" t="s">
        <v>2950</v>
      </c>
      <c r="D1495" s="3">
        <v>3594</v>
      </c>
      <c r="E1495" s="3">
        <v>3592</v>
      </c>
      <c r="F1495" s="3">
        <v>30311</v>
      </c>
      <c r="G1495" s="3">
        <v>5034</v>
      </c>
      <c r="H1495" s="3">
        <v>17.726800000000001</v>
      </c>
      <c r="I1495" s="30">
        <v>554.28689999999995</v>
      </c>
      <c r="J1495" s="30">
        <v>554.28669590000004</v>
      </c>
      <c r="K1495" s="30">
        <v>2.0000000000000001E-4</v>
      </c>
      <c r="L1495" s="3">
        <v>2</v>
      </c>
      <c r="M1495" s="3">
        <v>2</v>
      </c>
      <c r="N1495" s="10">
        <f t="shared" si="161"/>
        <v>1</v>
      </c>
      <c r="O1495" s="35">
        <v>2</v>
      </c>
      <c r="P1495" s="17"/>
      <c r="Q1495" s="40">
        <v>1107.56807</v>
      </c>
      <c r="R1495" s="40">
        <v>554.28767000000005</v>
      </c>
      <c r="S1495" s="18">
        <f t="shared" si="162"/>
        <v>-1.3891703564365772</v>
      </c>
      <c r="T1495" s="18">
        <f t="shared" si="163"/>
        <v>-1.7573907065398697</v>
      </c>
      <c r="U1495" s="18">
        <f t="shared" si="164"/>
        <v>-1.749993825502371</v>
      </c>
      <c r="V1495" s="30">
        <v>554.2867</v>
      </c>
      <c r="W1495" s="3" t="s">
        <v>47</v>
      </c>
      <c r="X1495" s="3" t="s">
        <v>47</v>
      </c>
      <c r="Y1495" s="3" t="s">
        <v>47</v>
      </c>
      <c r="Z1495" s="3" t="s">
        <v>47</v>
      </c>
      <c r="AA1495" s="3" t="s">
        <v>47</v>
      </c>
      <c r="AB1495" s="12" t="s">
        <v>47</v>
      </c>
      <c r="AC1495" s="3" t="s">
        <v>47</v>
      </c>
      <c r="AD1495" s="3" t="s">
        <v>47</v>
      </c>
      <c r="AE1495" s="3" t="s">
        <v>47</v>
      </c>
      <c r="AF1495" s="3" t="s">
        <v>48</v>
      </c>
      <c r="AG1495" s="3" t="s">
        <v>47</v>
      </c>
      <c r="AH1495" s="3" t="s">
        <v>47</v>
      </c>
      <c r="AI1495" s="3" t="s">
        <v>48</v>
      </c>
      <c r="AJ1495" s="3" t="s">
        <v>47</v>
      </c>
      <c r="AK1495" s="3" t="s">
        <v>48</v>
      </c>
      <c r="AL1495" s="3" t="s">
        <v>48</v>
      </c>
      <c r="AU1495" s="3">
        <v>0</v>
      </c>
      <c r="AV1495" s="3">
        <v>12</v>
      </c>
      <c r="AW1495" s="3">
        <v>1</v>
      </c>
      <c r="AX1495" s="3">
        <v>12</v>
      </c>
      <c r="AY1495" s="3">
        <v>100</v>
      </c>
      <c r="AZ1495" s="6" t="str">
        <f t="shared" si="165"/>
        <v>1443.7</v>
      </c>
      <c r="BC1495" s="12" t="s">
        <v>2963</v>
      </c>
      <c r="BJ1495" s="12">
        <f t="shared" si="166"/>
        <v>0</v>
      </c>
      <c r="BK1495" s="12">
        <f t="shared" si="167"/>
        <v>0</v>
      </c>
      <c r="CQ1495" s="3" t="str">
        <f>CONCATENATE(baseURL!$A$1,baseURL!$B$1,baseURL!$C$1,".",C1495,".",L1495,".pkl&amp;seq=",BC1495)</f>
        <v>http://proteomics.broadinstitute.org/millscripts/viewfeed.pl?side=xl&amp;cycle=1&amp;fixedMods=iaaC&amp;file=msdataSM/iPRG2012_nd/cpick_in/iPRG2012_nd.1443.7.2.pkl&amp;seq=YLPDASSQVK</v>
      </c>
    </row>
    <row r="1496" spans="1:95" x14ac:dyDescent="0.2">
      <c r="A1496" s="3">
        <v>7219</v>
      </c>
      <c r="B1496" s="2" t="s">
        <v>2966</v>
      </c>
      <c r="C1496" s="2" t="s">
        <v>2967</v>
      </c>
      <c r="D1496" s="3">
        <v>3602</v>
      </c>
      <c r="E1496" s="3">
        <v>3600</v>
      </c>
      <c r="F1496" s="3">
        <v>30353</v>
      </c>
      <c r="G1496" s="3">
        <v>5044</v>
      </c>
      <c r="H1496" s="3">
        <v>17.771699999999999</v>
      </c>
      <c r="I1496" s="30">
        <v>523.76846999999998</v>
      </c>
      <c r="J1496" s="30">
        <v>523.76783379999995</v>
      </c>
      <c r="K1496" s="30">
        <v>6.4000000000000005E-4</v>
      </c>
      <c r="L1496" s="3">
        <v>2</v>
      </c>
      <c r="M1496" s="3">
        <v>2</v>
      </c>
      <c r="N1496" s="10">
        <f t="shared" si="161"/>
        <v>1</v>
      </c>
      <c r="O1496" s="35">
        <v>2</v>
      </c>
      <c r="P1496" s="17"/>
      <c r="Q1496" s="40">
        <v>1046.54766</v>
      </c>
      <c r="R1496" s="40">
        <v>523.77746999999999</v>
      </c>
      <c r="S1496" s="18">
        <f t="shared" si="162"/>
        <v>-17.182869664123874</v>
      </c>
      <c r="T1496" s="18">
        <f t="shared" si="163"/>
        <v>-18.3975076286603</v>
      </c>
      <c r="U1496" s="18">
        <f t="shared" si="164"/>
        <v>-19.989405042452738</v>
      </c>
      <c r="V1496" s="30">
        <v>523.76700000000005</v>
      </c>
      <c r="W1496" s="3" t="s">
        <v>52</v>
      </c>
      <c r="X1496" s="3" t="s">
        <v>47</v>
      </c>
      <c r="Y1496" s="3" t="s">
        <v>47</v>
      </c>
      <c r="Z1496" s="3" t="s">
        <v>52</v>
      </c>
      <c r="AA1496" s="3" t="s">
        <v>47</v>
      </c>
      <c r="AC1496" s="3" t="s">
        <v>47</v>
      </c>
      <c r="AD1496" s="3" t="s">
        <v>52</v>
      </c>
      <c r="AG1496" s="3" t="s">
        <v>52</v>
      </c>
      <c r="AK1496" s="3" t="s">
        <v>52</v>
      </c>
      <c r="AL1496" s="3" t="s">
        <v>52</v>
      </c>
      <c r="AM1496" s="3" t="s">
        <v>47</v>
      </c>
      <c r="AO1496" s="3" t="s">
        <v>48</v>
      </c>
      <c r="AU1496" s="3">
        <v>0</v>
      </c>
      <c r="AV1496" s="3">
        <v>5</v>
      </c>
      <c r="AW1496" s="3">
        <v>1</v>
      </c>
      <c r="AX1496" s="3">
        <v>5</v>
      </c>
      <c r="AY1496" s="3">
        <v>100</v>
      </c>
      <c r="AZ1496" s="6" t="str">
        <f t="shared" si="165"/>
        <v>1445.7</v>
      </c>
      <c r="BC1496" s="12" t="s">
        <v>2968</v>
      </c>
      <c r="BJ1496" s="12">
        <f t="shared" si="166"/>
        <v>0</v>
      </c>
      <c r="BK1496" s="12">
        <f t="shared" si="167"/>
        <v>0</v>
      </c>
      <c r="BP1496" s="3" t="s">
        <v>54</v>
      </c>
      <c r="BR1496" s="3" t="s">
        <v>54</v>
      </c>
      <c r="CQ1496" s="3" t="str">
        <f>CONCATENATE(baseURL!$A$1,baseURL!$B$1,baseURL!$C$1,".",C1496,".",L1496,".pkl&amp;seq=",BC1496,"&amp;varMods=Deamidated-N")</f>
        <v>http://proteomics.broadinstitute.org/millscripts/viewfeed.pl?side=xl&amp;cycle=1&amp;fixedMods=iaaC&amp;file=msdataSM/iPRG2012_nd/cpick_in/iPRG2012_nd.1445.7.2.pkl&amp;seq=LSSPATLnSR&amp;varMods=Deamidated-N</v>
      </c>
    </row>
    <row r="1497" spans="1:95" x14ac:dyDescent="0.2">
      <c r="A1497" s="3">
        <v>3598</v>
      </c>
      <c r="B1497" s="2" t="s">
        <v>2969</v>
      </c>
      <c r="C1497" s="2" t="s">
        <v>2970</v>
      </c>
      <c r="D1497" s="3">
        <v>3603</v>
      </c>
      <c r="E1497" s="3">
        <v>3601</v>
      </c>
      <c r="F1497" s="3">
        <v>30354</v>
      </c>
      <c r="G1497" s="3">
        <v>5045</v>
      </c>
      <c r="H1497" s="3">
        <v>17.7742</v>
      </c>
      <c r="I1497" s="30">
        <v>548.95979999999997</v>
      </c>
      <c r="J1497" s="30">
        <v>548.95990740000002</v>
      </c>
      <c r="K1497" s="30">
        <v>-1.1E-4</v>
      </c>
      <c r="L1497" s="3">
        <v>3</v>
      </c>
      <c r="M1497" s="3">
        <v>3</v>
      </c>
      <c r="N1497" s="10">
        <f t="shared" si="161"/>
        <v>1</v>
      </c>
      <c r="O1497" s="35">
        <v>3</v>
      </c>
      <c r="P1497" s="17"/>
      <c r="Q1497" s="40">
        <v>1644.86637</v>
      </c>
      <c r="R1497" s="40">
        <v>548.96031000000005</v>
      </c>
      <c r="S1497" s="18">
        <f t="shared" si="162"/>
        <v>-0.9290289129948498</v>
      </c>
      <c r="T1497" s="18">
        <f t="shared" si="163"/>
        <v>-0.73338635361352733</v>
      </c>
      <c r="U1497" s="18">
        <f t="shared" si="164"/>
        <v>-0.9290289129948498</v>
      </c>
      <c r="V1497" s="30">
        <v>548.95979999999997</v>
      </c>
      <c r="W1497" s="3" t="s">
        <v>47</v>
      </c>
      <c r="X1497" s="3" t="s">
        <v>47</v>
      </c>
      <c r="Y1497" s="3" t="s">
        <v>47</v>
      </c>
      <c r="Z1497" s="3" t="s">
        <v>47</v>
      </c>
      <c r="AA1497" s="3" t="s">
        <v>47</v>
      </c>
      <c r="AB1497" s="12" t="s">
        <v>47</v>
      </c>
      <c r="AC1497" s="3" t="s">
        <v>52</v>
      </c>
      <c r="AF1497" s="3" t="s">
        <v>48</v>
      </c>
      <c r="AG1497" s="3" t="s">
        <v>48</v>
      </c>
      <c r="AH1497" s="3" t="s">
        <v>47</v>
      </c>
      <c r="AI1497" s="3" t="s">
        <v>48</v>
      </c>
      <c r="AJ1497" s="3" t="s">
        <v>47</v>
      </c>
      <c r="AK1497" s="3" t="s">
        <v>52</v>
      </c>
      <c r="AL1497" s="3" t="s">
        <v>52</v>
      </c>
      <c r="AU1497" s="3">
        <v>0</v>
      </c>
      <c r="AV1497" s="3">
        <v>8</v>
      </c>
      <c r="AW1497" s="3">
        <v>1</v>
      </c>
      <c r="AX1497" s="3">
        <v>8</v>
      </c>
      <c r="AY1497" s="3">
        <v>100</v>
      </c>
      <c r="AZ1497" s="6" t="str">
        <f t="shared" si="165"/>
        <v>1445.8</v>
      </c>
      <c r="BC1497" s="12" t="s">
        <v>2816</v>
      </c>
      <c r="BJ1497" s="12">
        <f t="shared" si="166"/>
        <v>0</v>
      </c>
      <c r="BK1497" s="12">
        <f t="shared" si="167"/>
        <v>0</v>
      </c>
      <c r="CQ1497" s="3" t="str">
        <f>CONCATENATE(baseURL!$A$1,baseURL!$B$1,baseURL!$C$1,".",C1497,".",L1497,".pkl&amp;seq=",BC1497)</f>
        <v>http://proteomics.broadinstitute.org/millscripts/viewfeed.pl?side=xl&amp;cycle=1&amp;fixedMods=iaaC&amp;file=msdataSM/iPRG2012_nd/cpick_in/iPRG2012_nd.1445.8.3.pkl&amp;seq=GGRTASGNLLPSSTGAAK</v>
      </c>
    </row>
    <row r="1498" spans="1:95" x14ac:dyDescent="0.2">
      <c r="A1498" s="3">
        <v>3011</v>
      </c>
      <c r="B1498" s="2" t="s">
        <v>2973</v>
      </c>
      <c r="C1498" s="2" t="s">
        <v>2974</v>
      </c>
      <c r="D1498" s="3">
        <v>3612</v>
      </c>
      <c r="E1498" s="3">
        <v>3610</v>
      </c>
      <c r="F1498" s="3">
        <v>30392</v>
      </c>
      <c r="G1498" s="3">
        <v>5056</v>
      </c>
      <c r="H1498" s="3">
        <v>17.818300000000001</v>
      </c>
      <c r="I1498" s="30">
        <v>592.74978999999996</v>
      </c>
      <c r="J1498" s="30">
        <v>592.74941149999995</v>
      </c>
      <c r="K1498" s="30">
        <v>3.8000000000000002E-4</v>
      </c>
      <c r="L1498" s="3">
        <v>2</v>
      </c>
      <c r="M1498" s="3">
        <v>2</v>
      </c>
      <c r="N1498" s="10">
        <f t="shared" si="161"/>
        <v>1</v>
      </c>
      <c r="O1498" s="35">
        <v>2</v>
      </c>
      <c r="P1498" s="17"/>
      <c r="Q1498" s="40">
        <v>1184.4935399999999</v>
      </c>
      <c r="R1498" s="40">
        <v>592.75040999999999</v>
      </c>
      <c r="S1498" s="18">
        <f t="shared" si="162"/>
        <v>-1.0459714401990312</v>
      </c>
      <c r="T1498" s="18">
        <f t="shared" si="163"/>
        <v>-1.6845201339244686</v>
      </c>
      <c r="U1498" s="18">
        <f t="shared" si="164"/>
        <v>-2.2100364299865878</v>
      </c>
      <c r="V1498" s="30">
        <v>592.7491</v>
      </c>
      <c r="W1498" s="3" t="s">
        <v>47</v>
      </c>
      <c r="X1498" s="3" t="s">
        <v>47</v>
      </c>
      <c r="Y1498" s="3" t="s">
        <v>47</v>
      </c>
      <c r="Z1498" s="3" t="s">
        <v>47</v>
      </c>
      <c r="AA1498" s="3" t="s">
        <v>47</v>
      </c>
      <c r="AB1498" s="12" t="s">
        <v>47</v>
      </c>
      <c r="AC1498" s="3" t="s">
        <v>47</v>
      </c>
      <c r="AD1498" s="3" t="s">
        <v>47</v>
      </c>
      <c r="AE1498" s="3" t="s">
        <v>48</v>
      </c>
      <c r="AF1498" s="3" t="s">
        <v>48</v>
      </c>
      <c r="AG1498" s="3" t="s">
        <v>47</v>
      </c>
      <c r="AH1498" s="3" t="s">
        <v>47</v>
      </c>
      <c r="AL1498" s="3" t="s">
        <v>48</v>
      </c>
      <c r="AM1498" s="3" t="s">
        <v>47</v>
      </c>
      <c r="AO1498" s="3" t="s">
        <v>48</v>
      </c>
      <c r="AP1498" s="3" t="s">
        <v>48</v>
      </c>
      <c r="AU1498" s="3">
        <v>0</v>
      </c>
      <c r="AV1498" s="3">
        <v>11</v>
      </c>
      <c r="AW1498" s="3">
        <v>1</v>
      </c>
      <c r="AX1498" s="3">
        <v>11</v>
      </c>
      <c r="AY1498" s="3">
        <v>100</v>
      </c>
      <c r="AZ1498" s="6" t="str">
        <f t="shared" si="165"/>
        <v>1447.4</v>
      </c>
      <c r="BC1498" s="12" t="s">
        <v>2975</v>
      </c>
      <c r="BJ1498" s="12">
        <f t="shared" si="166"/>
        <v>1</v>
      </c>
      <c r="BK1498" s="12">
        <f t="shared" si="167"/>
        <v>0</v>
      </c>
      <c r="CQ1498" s="3" t="str">
        <f>CONCATENATE(baseURL!$A$1,baseURL!$B$1,baseURL!$C$1,".",C1498,".",L1498,".pkl&amp;seq=",BC1498)</f>
        <v>http://proteomics.broadinstitute.org/millscripts/viewfeed.pl?side=xl&amp;cycle=1&amp;fixedMods=iaaC&amp;file=msdataSM/iPRG2012_nd/cpick_in/iPRG2012_nd.1447.4.2.pkl&amp;seq=SGQGAFGNMCR</v>
      </c>
    </row>
    <row r="1499" spans="1:95" x14ac:dyDescent="0.2">
      <c r="A1499" s="3">
        <v>3832</v>
      </c>
      <c r="B1499" s="2" t="s">
        <v>2976</v>
      </c>
      <c r="C1499" s="2" t="s">
        <v>2977</v>
      </c>
      <c r="D1499" s="3">
        <v>3613</v>
      </c>
      <c r="E1499" s="3">
        <v>3611</v>
      </c>
      <c r="F1499" s="3">
        <v>30393</v>
      </c>
      <c r="G1499" s="3">
        <v>5057</v>
      </c>
      <c r="H1499" s="3">
        <v>17.8216</v>
      </c>
      <c r="I1499" s="30">
        <v>660.68420000000003</v>
      </c>
      <c r="J1499" s="30">
        <v>660.683942</v>
      </c>
      <c r="K1499" s="30">
        <v>2.5999999999999998E-4</v>
      </c>
      <c r="L1499" s="3">
        <v>3</v>
      </c>
      <c r="M1499" s="3">
        <v>3</v>
      </c>
      <c r="N1499" s="10">
        <f t="shared" si="161"/>
        <v>1</v>
      </c>
      <c r="O1499" s="35">
        <v>3</v>
      </c>
      <c r="P1499" s="17"/>
      <c r="Q1499" s="40">
        <v>1980.0396499999999</v>
      </c>
      <c r="R1499" s="40">
        <v>660.68472999999994</v>
      </c>
      <c r="S1499" s="18">
        <f t="shared" si="162"/>
        <v>-0.80219804673317319</v>
      </c>
      <c r="T1499" s="18">
        <f t="shared" si="163"/>
        <v>-1.1927020016690375</v>
      </c>
      <c r="U1499" s="18">
        <f t="shared" si="164"/>
        <v>-1.4076305349538085</v>
      </c>
      <c r="V1499" s="30">
        <v>660.68380000000002</v>
      </c>
      <c r="W1499" s="3" t="s">
        <v>47</v>
      </c>
      <c r="X1499" s="3" t="s">
        <v>47</v>
      </c>
      <c r="Y1499" s="3" t="s">
        <v>47</v>
      </c>
      <c r="Z1499" s="3" t="s">
        <v>47</v>
      </c>
      <c r="AA1499" s="3" t="s">
        <v>47</v>
      </c>
      <c r="AB1499" s="12" t="s">
        <v>48</v>
      </c>
      <c r="AD1499" s="3" t="s">
        <v>47</v>
      </c>
      <c r="AE1499" s="3" t="s">
        <v>48</v>
      </c>
      <c r="AF1499" s="3" t="s">
        <v>47</v>
      </c>
      <c r="AG1499" s="3" t="s">
        <v>47</v>
      </c>
      <c r="AH1499" s="3" t="s">
        <v>47</v>
      </c>
      <c r="AL1499" s="3" t="s">
        <v>48</v>
      </c>
      <c r="AM1499" s="3" t="s">
        <v>48</v>
      </c>
      <c r="AU1499" s="3">
        <v>0</v>
      </c>
      <c r="AV1499" s="3">
        <v>9</v>
      </c>
      <c r="AW1499" s="3">
        <v>1</v>
      </c>
      <c r="AX1499" s="3">
        <v>9</v>
      </c>
      <c r="AY1499" s="3">
        <v>100</v>
      </c>
      <c r="AZ1499" s="6" t="str">
        <f t="shared" si="165"/>
        <v>1447.5</v>
      </c>
      <c r="BC1499" s="12" t="s">
        <v>2978</v>
      </c>
      <c r="BJ1499" s="12">
        <f t="shared" si="166"/>
        <v>0</v>
      </c>
      <c r="BK1499" s="12">
        <f t="shared" si="167"/>
        <v>0</v>
      </c>
      <c r="CQ1499" s="3" t="str">
        <f>CONCATENATE(baseURL!$A$1,baseURL!$B$1,baseURL!$C$1,".",C1499,".",L1499,".pkl&amp;seq=",BC1499)</f>
        <v>http://proteomics.broadinstitute.org/millscripts/viewfeed.pl?side=xl&amp;cycle=1&amp;fixedMods=iaaC&amp;file=msdataSM/iPRG2012_nd/cpick_in/iPRG2012_nd.1447.5.3.pkl&amp;seq=AFTKKVASANATAAESDVAK</v>
      </c>
    </row>
    <row r="1500" spans="1:95" x14ac:dyDescent="0.2">
      <c r="A1500" s="3">
        <v>5368</v>
      </c>
      <c r="B1500" s="2" t="s">
        <v>2982</v>
      </c>
      <c r="C1500" s="2" t="s">
        <v>2983</v>
      </c>
      <c r="D1500" s="3">
        <v>3616</v>
      </c>
      <c r="E1500" s="3">
        <v>3614</v>
      </c>
      <c r="F1500" s="3">
        <v>30412</v>
      </c>
      <c r="G1500" s="3">
        <v>5061</v>
      </c>
      <c r="H1500" s="3">
        <v>17.833600000000001</v>
      </c>
      <c r="I1500" s="30">
        <v>490.68952000000002</v>
      </c>
      <c r="J1500" s="30">
        <v>490.77350430000001</v>
      </c>
      <c r="K1500" s="30">
        <v>-8.3979999999999999E-2</v>
      </c>
      <c r="L1500" s="3">
        <v>2</v>
      </c>
      <c r="M1500" s="3">
        <v>2</v>
      </c>
      <c r="N1500" s="10">
        <f t="shared" si="161"/>
        <v>1</v>
      </c>
      <c r="O1500" s="35">
        <v>2</v>
      </c>
      <c r="P1500" s="17"/>
      <c r="Q1500" s="40">
        <v>980.54111999999998</v>
      </c>
      <c r="R1500" s="40">
        <v>490.77420000000001</v>
      </c>
      <c r="S1500" s="18">
        <f t="shared" si="162"/>
        <v>-172.54370747278818</v>
      </c>
      <c r="T1500" s="18">
        <f t="shared" si="163"/>
        <v>-1.4175561795919664</v>
      </c>
      <c r="U1500" s="18">
        <f t="shared" si="164"/>
        <v>-2.2413566157473119</v>
      </c>
      <c r="V1500" s="30">
        <v>490.7731</v>
      </c>
      <c r="W1500" s="3" t="s">
        <v>47</v>
      </c>
      <c r="X1500" s="3" t="s">
        <v>47</v>
      </c>
      <c r="Y1500" s="3" t="s">
        <v>47</v>
      </c>
      <c r="Z1500" s="3" t="s">
        <v>47</v>
      </c>
      <c r="AA1500" s="3" t="s">
        <v>48</v>
      </c>
      <c r="AB1500" s="12" t="s">
        <v>47</v>
      </c>
      <c r="AC1500" s="3" t="s">
        <v>47</v>
      </c>
      <c r="AD1500" s="3" t="s">
        <v>47</v>
      </c>
      <c r="AE1500" s="3" t="s">
        <v>47</v>
      </c>
      <c r="AF1500" s="3" t="s">
        <v>47</v>
      </c>
      <c r="AH1500" s="3" t="s">
        <v>47</v>
      </c>
      <c r="AI1500" s="3" t="s">
        <v>47</v>
      </c>
      <c r="AJ1500" s="3" t="s">
        <v>48</v>
      </c>
      <c r="AK1500" s="3" t="s">
        <v>47</v>
      </c>
      <c r="AL1500" s="3" t="s">
        <v>47</v>
      </c>
      <c r="AM1500" s="3" t="s">
        <v>47</v>
      </c>
      <c r="AN1500" s="3" t="s">
        <v>47</v>
      </c>
      <c r="AU1500" s="3">
        <v>0</v>
      </c>
      <c r="AV1500" s="3">
        <v>15</v>
      </c>
      <c r="AW1500" s="3">
        <v>1</v>
      </c>
      <c r="AX1500" s="3">
        <v>15</v>
      </c>
      <c r="AY1500" s="3">
        <v>100</v>
      </c>
      <c r="AZ1500" s="6" t="str">
        <f t="shared" si="165"/>
        <v>1448.3</v>
      </c>
      <c r="BC1500" s="12" t="s">
        <v>2946</v>
      </c>
      <c r="BJ1500" s="12">
        <f t="shared" si="166"/>
        <v>0</v>
      </c>
      <c r="BK1500" s="12">
        <f t="shared" si="167"/>
        <v>0</v>
      </c>
      <c r="CQ1500" s="3" t="str">
        <f>CONCATENATE(baseURL!$A$1,baseURL!$B$1,baseURL!$C$1,".",C1500,".",L1500,".pkl&amp;seq=",BC1500)</f>
        <v>http://proteomics.broadinstitute.org/millscripts/viewfeed.pl?side=xl&amp;cycle=1&amp;fixedMods=iaaC&amp;file=msdataSM/iPRG2012_nd/cpick_in/iPRG2012_nd.1448.3.2.pkl&amp;seq=TGVVYNVTK</v>
      </c>
    </row>
    <row r="1501" spans="1:95" x14ac:dyDescent="0.2">
      <c r="A1501" s="3">
        <v>5465</v>
      </c>
      <c r="B1501" s="2" t="s">
        <v>2984</v>
      </c>
      <c r="C1501" s="2" t="s">
        <v>2985</v>
      </c>
      <c r="D1501" s="3">
        <v>3620</v>
      </c>
      <c r="E1501" s="3">
        <v>3618</v>
      </c>
      <c r="F1501" s="3">
        <v>30416</v>
      </c>
      <c r="G1501" s="3">
        <v>5065</v>
      </c>
      <c r="H1501" s="3">
        <v>17.840299999999999</v>
      </c>
      <c r="I1501" s="30">
        <v>580.30921999999998</v>
      </c>
      <c r="J1501" s="30">
        <v>580.30792819999999</v>
      </c>
      <c r="K1501" s="30">
        <v>1.2899999999999999E-3</v>
      </c>
      <c r="L1501" s="3">
        <v>2</v>
      </c>
      <c r="M1501" s="3">
        <v>2</v>
      </c>
      <c r="N1501" s="10">
        <f t="shared" si="161"/>
        <v>1</v>
      </c>
      <c r="O1501" s="35">
        <v>2</v>
      </c>
      <c r="P1501" s="17"/>
      <c r="Q1501" s="40">
        <v>1159.6106</v>
      </c>
      <c r="R1501" s="40">
        <v>580.30894000000001</v>
      </c>
      <c r="S1501" s="18">
        <f t="shared" si="162"/>
        <v>0.48250161366666</v>
      </c>
      <c r="T1501" s="18">
        <f t="shared" si="163"/>
        <v>-1.7435540455654071</v>
      </c>
      <c r="U1501" s="18">
        <f t="shared" si="164"/>
        <v>-2.1367928608036477</v>
      </c>
      <c r="V1501" s="30">
        <v>580.30769999999995</v>
      </c>
      <c r="W1501" s="3" t="s">
        <v>47</v>
      </c>
      <c r="X1501" s="3" t="s">
        <v>47</v>
      </c>
      <c r="Y1501" s="3" t="s">
        <v>47</v>
      </c>
      <c r="Z1501" s="3" t="s">
        <v>47</v>
      </c>
      <c r="AA1501" s="3" t="s">
        <v>47</v>
      </c>
      <c r="AB1501" s="12" t="s">
        <v>47</v>
      </c>
      <c r="AC1501" s="3" t="s">
        <v>47</v>
      </c>
      <c r="AD1501" s="3" t="s">
        <v>47</v>
      </c>
      <c r="AE1501" s="3" t="s">
        <v>47</v>
      </c>
      <c r="AF1501" s="3" t="s">
        <v>47</v>
      </c>
      <c r="AG1501" s="3" t="s">
        <v>47</v>
      </c>
      <c r="AH1501" s="3" t="s">
        <v>47</v>
      </c>
      <c r="AI1501" s="3" t="s">
        <v>47</v>
      </c>
      <c r="AJ1501" s="3" t="s">
        <v>47</v>
      </c>
      <c r="AK1501" s="3" t="s">
        <v>47</v>
      </c>
      <c r="AL1501" s="3" t="s">
        <v>47</v>
      </c>
      <c r="AM1501" s="3" t="s">
        <v>47</v>
      </c>
      <c r="AU1501" s="3">
        <v>0</v>
      </c>
      <c r="AV1501" s="3">
        <v>17</v>
      </c>
      <c r="AW1501" s="3">
        <v>1</v>
      </c>
      <c r="AX1501" s="3">
        <v>17</v>
      </c>
      <c r="AY1501" s="3">
        <v>100</v>
      </c>
      <c r="AZ1501" s="6" t="str">
        <f t="shared" si="165"/>
        <v>1448.7</v>
      </c>
      <c r="BC1501" s="12" t="s">
        <v>2918</v>
      </c>
      <c r="BJ1501" s="12">
        <f t="shared" si="166"/>
        <v>0</v>
      </c>
      <c r="BK1501" s="12">
        <f t="shared" si="167"/>
        <v>0</v>
      </c>
      <c r="CQ1501" s="3" t="str">
        <f>CONCATENATE(baseURL!$A$1,baseURL!$B$1,baseURL!$C$1,".",C1501,".",L1501,".pkl&amp;seq=",BC1501)</f>
        <v>http://proteomics.broadinstitute.org/millscripts/viewfeed.pl?side=xl&amp;cycle=1&amp;fixedMods=iaaC&amp;file=msdataSM/iPRG2012_nd/cpick_in/iPRG2012_nd.1448.7.2.pkl&amp;seq=LGSEVYHNLK</v>
      </c>
    </row>
    <row r="1502" spans="1:95" x14ac:dyDescent="0.2">
      <c r="A1502" s="3">
        <v>1352</v>
      </c>
      <c r="B1502" s="2" t="s">
        <v>2979</v>
      </c>
      <c r="C1502" s="2" t="s">
        <v>2980</v>
      </c>
      <c r="D1502" s="3">
        <v>3622</v>
      </c>
      <c r="E1502" s="3">
        <v>3620</v>
      </c>
      <c r="F1502" s="3">
        <v>30418</v>
      </c>
      <c r="G1502" s="3">
        <v>5067</v>
      </c>
      <c r="H1502" s="3">
        <v>17.845300000000002</v>
      </c>
      <c r="I1502" s="30">
        <v>637.83172000000002</v>
      </c>
      <c r="J1502" s="30">
        <v>637.82590740000001</v>
      </c>
      <c r="K1502" s="30">
        <v>5.8100000000000001E-3</v>
      </c>
      <c r="L1502" s="3">
        <v>2</v>
      </c>
      <c r="M1502" s="3">
        <v>2</v>
      </c>
      <c r="N1502" s="10">
        <f t="shared" si="161"/>
        <v>1</v>
      </c>
      <c r="O1502" s="35">
        <v>2</v>
      </c>
      <c r="P1502" s="17"/>
      <c r="Q1502" s="40">
        <v>1274.64878</v>
      </c>
      <c r="R1502" s="40">
        <v>637.82803000000001</v>
      </c>
      <c r="S1502" s="18">
        <f t="shared" si="162"/>
        <v>5.7852584496889641</v>
      </c>
      <c r="T1502" s="18">
        <f t="shared" si="163"/>
        <v>-3.3278562561870615</v>
      </c>
      <c r="U1502" s="18">
        <f t="shared" si="164"/>
        <v>-3.3394581294358421</v>
      </c>
      <c r="V1502" s="30">
        <v>637.82590000000005</v>
      </c>
      <c r="X1502" s="3" t="s">
        <v>47</v>
      </c>
      <c r="Y1502" s="3" t="s">
        <v>47</v>
      </c>
      <c r="Z1502" s="3" t="s">
        <v>47</v>
      </c>
      <c r="AA1502" s="3" t="s">
        <v>47</v>
      </c>
      <c r="AC1502" s="3" t="s">
        <v>48</v>
      </c>
      <c r="AD1502" s="3" t="s">
        <v>47</v>
      </c>
      <c r="AE1502" s="3" t="s">
        <v>48</v>
      </c>
      <c r="AF1502" s="3" t="s">
        <v>47</v>
      </c>
      <c r="AG1502" s="3" t="s">
        <v>47</v>
      </c>
      <c r="AH1502" s="3" t="s">
        <v>47</v>
      </c>
      <c r="AK1502" s="3" t="s">
        <v>52</v>
      </c>
      <c r="AL1502" s="3" t="s">
        <v>48</v>
      </c>
      <c r="AM1502" s="3" t="s">
        <v>48</v>
      </c>
      <c r="AU1502" s="3">
        <v>0</v>
      </c>
      <c r="AV1502" s="3">
        <v>8</v>
      </c>
      <c r="AW1502" s="3">
        <v>1</v>
      </c>
      <c r="AX1502" s="3">
        <v>8</v>
      </c>
      <c r="AY1502" s="3">
        <v>100</v>
      </c>
      <c r="AZ1502" s="6" t="str">
        <f t="shared" si="165"/>
        <v>1448.9</v>
      </c>
      <c r="BC1502" s="12" t="s">
        <v>2981</v>
      </c>
      <c r="BJ1502" s="12">
        <f t="shared" si="166"/>
        <v>0</v>
      </c>
      <c r="BK1502" s="12">
        <f t="shared" si="167"/>
        <v>0</v>
      </c>
      <c r="CQ1502" s="3" t="str">
        <f>CONCATENATE(baseURL!$A$1,baseURL!$B$1,baseURL!$C$1,".",C1502,".",L1502,".pkl&amp;seq=",BC1502)</f>
        <v>http://proteomics.broadinstitute.org/millscripts/viewfeed.pl?side=xl&amp;cycle=1&amp;fixedMods=iaaC&amp;file=msdataSM/iPRG2012_nd/cpick_in/iPRG2012_nd.1448.9.2.pkl&amp;seq=SEVVDQWKQR</v>
      </c>
    </row>
    <row r="1503" spans="1:95" x14ac:dyDescent="0.2">
      <c r="A1503" s="3">
        <v>6189</v>
      </c>
      <c r="B1503" s="2" t="s">
        <v>2988</v>
      </c>
      <c r="C1503" s="2" t="s">
        <v>2989</v>
      </c>
      <c r="D1503" s="3">
        <v>3624</v>
      </c>
      <c r="E1503" s="3">
        <v>3622</v>
      </c>
      <c r="F1503" s="3">
        <v>30432</v>
      </c>
      <c r="G1503" s="3">
        <v>5070</v>
      </c>
      <c r="H1503" s="3">
        <v>17.859000000000002</v>
      </c>
      <c r="I1503" s="30">
        <v>470.80576000000002</v>
      </c>
      <c r="J1503" s="30">
        <v>470.80523679999999</v>
      </c>
      <c r="K1503" s="30">
        <v>5.1999999999999995E-4</v>
      </c>
      <c r="L1503" s="3">
        <v>2</v>
      </c>
      <c r="M1503" s="3">
        <v>2</v>
      </c>
      <c r="N1503" s="10">
        <f t="shared" si="161"/>
        <v>1</v>
      </c>
      <c r="O1503" s="35">
        <v>2</v>
      </c>
      <c r="P1503" s="17"/>
      <c r="Q1503" s="40">
        <v>940.60505999999998</v>
      </c>
      <c r="R1503" s="40">
        <v>470.80617000000001</v>
      </c>
      <c r="S1503" s="18">
        <f t="shared" si="162"/>
        <v>-0.87084670107027495</v>
      </c>
      <c r="T1503" s="18">
        <f t="shared" si="163"/>
        <v>-1.9821320523899493</v>
      </c>
      <c r="U1503" s="18">
        <f t="shared" si="164"/>
        <v>-2.2726974882826911</v>
      </c>
      <c r="V1503" s="30">
        <v>470.80509999999998</v>
      </c>
      <c r="W1503" s="3" t="s">
        <v>47</v>
      </c>
      <c r="X1503" s="3" t="s">
        <v>47</v>
      </c>
      <c r="Y1503" s="3" t="s">
        <v>47</v>
      </c>
      <c r="Z1503" s="3" t="s">
        <v>47</v>
      </c>
      <c r="AA1503" s="3" t="s">
        <v>47</v>
      </c>
      <c r="AB1503" s="12" t="s">
        <v>47</v>
      </c>
      <c r="AC1503" s="3" t="s">
        <v>47</v>
      </c>
      <c r="AD1503" s="3" t="s">
        <v>47</v>
      </c>
      <c r="AE1503" s="3" t="s">
        <v>47</v>
      </c>
      <c r="AF1503" s="3" t="s">
        <v>47</v>
      </c>
      <c r="AG1503" s="3" t="s">
        <v>48</v>
      </c>
      <c r="AH1503" s="3" t="s">
        <v>47</v>
      </c>
      <c r="AI1503" s="3" t="s">
        <v>47</v>
      </c>
      <c r="AJ1503" s="3" t="s">
        <v>47</v>
      </c>
      <c r="AK1503" s="3" t="s">
        <v>47</v>
      </c>
      <c r="AL1503" s="3" t="s">
        <v>48</v>
      </c>
      <c r="AN1503" s="3" t="s">
        <v>47</v>
      </c>
      <c r="AU1503" s="3">
        <v>0</v>
      </c>
      <c r="AV1503" s="3">
        <v>15</v>
      </c>
      <c r="AW1503" s="3">
        <v>1</v>
      </c>
      <c r="AX1503" s="3">
        <v>15</v>
      </c>
      <c r="AY1503" s="3">
        <v>100</v>
      </c>
      <c r="AZ1503" s="6" t="str">
        <f t="shared" si="165"/>
        <v>1449.2</v>
      </c>
      <c r="BC1503" s="12" t="s">
        <v>2920</v>
      </c>
      <c r="BJ1503" s="12">
        <f t="shared" si="166"/>
        <v>0</v>
      </c>
      <c r="BK1503" s="12">
        <f t="shared" si="167"/>
        <v>0</v>
      </c>
      <c r="CQ1503" s="3" t="str">
        <f>CONCATENATE(baseURL!$A$1,baseURL!$B$1,baseURL!$C$1,".",C1503,".",L1503,".pkl&amp;seq=",BC1503)</f>
        <v>http://proteomics.broadinstitute.org/millscripts/viewfeed.pl?side=xl&amp;cycle=1&amp;fixedMods=iaaC&amp;file=msdataSM/iPRG2012_nd/cpick_in/iPRG2012_nd.1449.2.2.pkl&amp;seq=NRVVLLAR</v>
      </c>
    </row>
    <row r="1504" spans="1:95" x14ac:dyDescent="0.2">
      <c r="A1504" s="3">
        <v>6290</v>
      </c>
      <c r="B1504" s="2" t="s">
        <v>2990</v>
      </c>
      <c r="C1504" s="2" t="s">
        <v>2991</v>
      </c>
      <c r="D1504" s="3">
        <v>3625</v>
      </c>
      <c r="E1504" s="3">
        <v>3623</v>
      </c>
      <c r="F1504" s="3">
        <v>30433</v>
      </c>
      <c r="G1504" s="3">
        <v>5071</v>
      </c>
      <c r="H1504" s="3">
        <v>17.862300000000001</v>
      </c>
      <c r="I1504" s="30">
        <v>567.28584999999998</v>
      </c>
      <c r="J1504" s="30">
        <v>567.28700690000005</v>
      </c>
      <c r="K1504" s="30">
        <v>-1.16E-3</v>
      </c>
      <c r="L1504" s="3">
        <v>2</v>
      </c>
      <c r="M1504" s="3">
        <v>2</v>
      </c>
      <c r="N1504" s="10">
        <f t="shared" si="161"/>
        <v>1</v>
      </c>
      <c r="O1504" s="35">
        <v>2</v>
      </c>
      <c r="P1504" s="17"/>
      <c r="Q1504" s="40">
        <v>1133.5698</v>
      </c>
      <c r="R1504" s="40">
        <v>567.28854000000001</v>
      </c>
      <c r="S1504" s="18">
        <f t="shared" si="162"/>
        <v>-4.7418550003312481</v>
      </c>
      <c r="T1504" s="18">
        <f t="shared" si="163"/>
        <v>-2.7025047958143857</v>
      </c>
      <c r="U1504" s="18">
        <f t="shared" si="164"/>
        <v>-2.3621136433100345</v>
      </c>
      <c r="V1504" s="30">
        <v>567.28719999999998</v>
      </c>
      <c r="W1504" s="3" t="s">
        <v>47</v>
      </c>
      <c r="X1504" s="3" t="s">
        <v>47</v>
      </c>
      <c r="Y1504" s="3" t="s">
        <v>47</v>
      </c>
      <c r="Z1504" s="3" t="s">
        <v>47</v>
      </c>
      <c r="AA1504" s="3" t="s">
        <v>48</v>
      </c>
      <c r="AB1504" s="12" t="s">
        <v>47</v>
      </c>
      <c r="AC1504" s="3" t="s">
        <v>47</v>
      </c>
      <c r="AD1504" s="3" t="s">
        <v>47</v>
      </c>
      <c r="AE1504" s="3" t="s">
        <v>47</v>
      </c>
      <c r="AF1504" s="3" t="s">
        <v>47</v>
      </c>
      <c r="AG1504" s="3" t="s">
        <v>47</v>
      </c>
      <c r="AH1504" s="3" t="s">
        <v>47</v>
      </c>
      <c r="AI1504" s="3" t="s">
        <v>48</v>
      </c>
      <c r="AJ1504" s="3" t="s">
        <v>47</v>
      </c>
      <c r="AK1504" s="3" t="s">
        <v>52</v>
      </c>
      <c r="AL1504" s="3" t="s">
        <v>47</v>
      </c>
      <c r="AU1504" s="3">
        <v>0</v>
      </c>
      <c r="AV1504" s="3">
        <v>13</v>
      </c>
      <c r="AW1504" s="3">
        <v>1</v>
      </c>
      <c r="AX1504" s="3">
        <v>13</v>
      </c>
      <c r="AY1504" s="3">
        <v>100</v>
      </c>
      <c r="AZ1504" s="6" t="str">
        <f t="shared" si="165"/>
        <v>1449.3</v>
      </c>
      <c r="BC1504" s="12" t="s">
        <v>2928</v>
      </c>
      <c r="BJ1504" s="12">
        <f t="shared" si="166"/>
        <v>0</v>
      </c>
      <c r="BK1504" s="12">
        <f t="shared" si="167"/>
        <v>0</v>
      </c>
      <c r="CQ1504" s="3" t="str">
        <f>CONCATENATE(baseURL!$A$1,baseURL!$B$1,baseURL!$C$1,".",C1504,".",L1504,".pkl&amp;seq=",BC1504)</f>
        <v>http://proteomics.broadinstitute.org/millscripts/viewfeed.pl?side=xl&amp;cycle=1&amp;fixedMods=iaaC&amp;file=msdataSM/iPRG2012_nd/cpick_in/iPRG2012_nd.1449.3.2.pkl&amp;seq=GAGSLFTSHTR</v>
      </c>
    </row>
    <row r="1505" spans="1:95" x14ac:dyDescent="0.2">
      <c r="A1505" s="3">
        <v>1728</v>
      </c>
      <c r="B1505" s="2" t="s">
        <v>2992</v>
      </c>
      <c r="C1505" s="2" t="s">
        <v>2993</v>
      </c>
      <c r="D1505" s="3">
        <v>3627</v>
      </c>
      <c r="E1505" s="3">
        <v>3625</v>
      </c>
      <c r="F1505" s="3">
        <v>30435</v>
      </c>
      <c r="G1505" s="3">
        <v>5073</v>
      </c>
      <c r="H1505" s="3">
        <v>17.869</v>
      </c>
      <c r="I1505" s="30">
        <v>680.82664</v>
      </c>
      <c r="J1505" s="30">
        <v>680.82664020000004</v>
      </c>
      <c r="K1505" s="30">
        <v>0</v>
      </c>
      <c r="L1505" s="3">
        <v>0</v>
      </c>
      <c r="M1505" s="3">
        <v>0</v>
      </c>
      <c r="N1505" s="10">
        <f t="shared" si="161"/>
        <v>1</v>
      </c>
      <c r="O1505" s="35">
        <v>2</v>
      </c>
      <c r="P1505" s="17"/>
      <c r="Q1505" s="40">
        <v>1360.6565599999999</v>
      </c>
      <c r="R1505" s="40">
        <v>680.83191999999997</v>
      </c>
      <c r="S1505" s="18">
        <f t="shared" si="162"/>
        <v>-7.7552180573006062</v>
      </c>
      <c r="T1505" s="18">
        <f t="shared" si="163"/>
        <v>-7.7549242989748075</v>
      </c>
      <c r="U1505" s="18">
        <f t="shared" si="164"/>
        <v>-7.6670905794317639</v>
      </c>
      <c r="V1505" s="30">
        <v>680.82669999999996</v>
      </c>
      <c r="X1505" s="3" t="s">
        <v>47</v>
      </c>
      <c r="Y1505" s="3" t="s">
        <v>47</v>
      </c>
      <c r="Z1505" s="3" t="s">
        <v>48</v>
      </c>
      <c r="AA1505" s="3" t="s">
        <v>47</v>
      </c>
      <c r="AB1505" s="12" t="s">
        <v>48</v>
      </c>
      <c r="AC1505" s="3" t="s">
        <v>52</v>
      </c>
      <c r="AD1505" s="3" t="s">
        <v>47</v>
      </c>
      <c r="AF1505" s="3" t="s">
        <v>48</v>
      </c>
      <c r="AJ1505" s="3" t="s">
        <v>47</v>
      </c>
      <c r="AL1505" s="3" t="s">
        <v>48</v>
      </c>
      <c r="AU1505" s="3">
        <v>0</v>
      </c>
      <c r="AV1505" s="3">
        <v>5</v>
      </c>
      <c r="AW1505" s="3">
        <v>1</v>
      </c>
      <c r="AX1505" s="3">
        <v>5</v>
      </c>
      <c r="AY1505" s="3">
        <v>100</v>
      </c>
      <c r="AZ1505" s="6" t="str">
        <f t="shared" si="165"/>
        <v>1449.5</v>
      </c>
      <c r="BC1505" s="12" t="s">
        <v>2994</v>
      </c>
      <c r="BJ1505" s="12">
        <f t="shared" si="166"/>
        <v>0</v>
      </c>
      <c r="BK1505" s="12">
        <f t="shared" si="167"/>
        <v>0</v>
      </c>
      <c r="CQ1505" s="3" t="str">
        <f>CONCATENATE(baseURL!$A$1,baseURL!$B$1,baseURL!$C$1,".",C1505,".",L1505,".pkl&amp;seq=",BC1505)</f>
        <v>http://proteomics.broadinstitute.org/millscripts/viewfeed.pl?side=xl&amp;cycle=1&amp;fixedMods=iaaC&amp;file=msdataSM/iPRG2012_nd/cpick_in/iPRG2012_nd.1449.5.0.pkl&amp;seq=ATTPYMTKYER</v>
      </c>
    </row>
    <row r="1506" spans="1:95" x14ac:dyDescent="0.2">
      <c r="A1506" s="3">
        <v>954</v>
      </c>
      <c r="B1506" s="2" t="s">
        <v>2995</v>
      </c>
      <c r="C1506" s="2" t="s">
        <v>2996</v>
      </c>
      <c r="D1506" s="3">
        <v>3628</v>
      </c>
      <c r="E1506" s="3">
        <v>3626</v>
      </c>
      <c r="F1506" s="3">
        <v>30452</v>
      </c>
      <c r="G1506" s="3">
        <v>5075</v>
      </c>
      <c r="H1506" s="3">
        <v>17.880199999999999</v>
      </c>
      <c r="I1506" s="30">
        <v>424.22091</v>
      </c>
      <c r="J1506" s="30">
        <v>424.21989639999998</v>
      </c>
      <c r="K1506" s="30">
        <v>1.01E-3</v>
      </c>
      <c r="L1506" s="3">
        <v>2</v>
      </c>
      <c r="M1506" s="3">
        <v>2</v>
      </c>
      <c r="N1506" s="10">
        <f t="shared" si="161"/>
        <v>1</v>
      </c>
      <c r="O1506" s="35">
        <v>2</v>
      </c>
      <c r="P1506" s="17"/>
      <c r="Q1506" s="40">
        <v>847.43421000000001</v>
      </c>
      <c r="R1506" s="40">
        <v>424.22075000000001</v>
      </c>
      <c r="S1506" s="18">
        <f t="shared" si="162"/>
        <v>0.3771621260721989</v>
      </c>
      <c r="T1506" s="18">
        <f t="shared" si="163"/>
        <v>-2.0121599427365457</v>
      </c>
      <c r="U1506" s="18">
        <f t="shared" si="164"/>
        <v>-2.710852781236051</v>
      </c>
      <c r="V1506" s="30">
        <v>424.21960000000001</v>
      </c>
      <c r="W1506" s="3" t="s">
        <v>47</v>
      </c>
      <c r="Z1506" s="3" t="s">
        <v>47</v>
      </c>
      <c r="AA1506" s="3" t="s">
        <v>47</v>
      </c>
      <c r="AB1506" s="12" t="s">
        <v>65</v>
      </c>
      <c r="AC1506" s="3" t="s">
        <v>47</v>
      </c>
      <c r="AD1506" s="3" t="s">
        <v>47</v>
      </c>
      <c r="AF1506" s="3" t="s">
        <v>48</v>
      </c>
      <c r="AI1506" s="3" t="s">
        <v>48</v>
      </c>
      <c r="AJ1506" s="3" t="s">
        <v>47</v>
      </c>
      <c r="AK1506" s="3" t="s">
        <v>48</v>
      </c>
      <c r="AL1506" s="3" t="s">
        <v>47</v>
      </c>
      <c r="AM1506" s="3" t="s">
        <v>52</v>
      </c>
      <c r="AU1506" s="3">
        <v>1</v>
      </c>
      <c r="AV1506" s="3">
        <v>7</v>
      </c>
      <c r="AW1506" s="3">
        <v>1</v>
      </c>
      <c r="AX1506" s="3">
        <v>7</v>
      </c>
      <c r="AY1506" s="3">
        <v>100</v>
      </c>
      <c r="AZ1506" s="6" t="str">
        <f t="shared" si="165"/>
        <v>1450.1</v>
      </c>
      <c r="BC1506" s="12" t="s">
        <v>2935</v>
      </c>
      <c r="BJ1506" s="12">
        <f t="shared" si="166"/>
        <v>0</v>
      </c>
      <c r="BK1506" s="12">
        <f t="shared" si="167"/>
        <v>0</v>
      </c>
      <c r="BX1506" s="3" t="s">
        <v>2997</v>
      </c>
      <c r="CQ1506" s="3" t="str">
        <f>CONCATENATE(baseURL!$A$1,baseURL!$B$1,baseURL!$C$1,".",C1506,".",L1506,".pkl&amp;seq=",BC1506)</f>
        <v>http://proteomics.broadinstitute.org/millscripts/viewfeed.pl?side=xl&amp;cycle=1&amp;fixedMods=iaaC&amp;file=msdataSM/iPRG2012_nd/cpick_in/iPRG2012_nd.1450.1.2.pkl&amp;seq=LREMVEA</v>
      </c>
    </row>
    <row r="1507" spans="1:95" x14ac:dyDescent="0.2">
      <c r="A1507" s="3">
        <v>5965</v>
      </c>
      <c r="B1507" s="2" t="s">
        <v>3000</v>
      </c>
      <c r="C1507" s="2" t="s">
        <v>3001</v>
      </c>
      <c r="D1507" s="3">
        <v>3635</v>
      </c>
      <c r="E1507" s="3">
        <v>3633</v>
      </c>
      <c r="F1507" s="3">
        <v>30476</v>
      </c>
      <c r="G1507" s="3">
        <v>5083</v>
      </c>
      <c r="H1507" s="3">
        <v>17.906500000000001</v>
      </c>
      <c r="I1507" s="30">
        <v>451.90309000000002</v>
      </c>
      <c r="J1507" s="30">
        <v>451.90183089999999</v>
      </c>
      <c r="K1507" s="30">
        <v>1.2600000000000001E-3</v>
      </c>
      <c r="L1507" s="3">
        <v>3</v>
      </c>
      <c r="M1507" s="3">
        <v>3</v>
      </c>
      <c r="N1507" s="10">
        <f t="shared" si="161"/>
        <v>1</v>
      </c>
      <c r="O1507" s="35">
        <v>3</v>
      </c>
      <c r="P1507" s="17"/>
      <c r="Q1507" s="40">
        <v>1353.6896400000001</v>
      </c>
      <c r="R1507" s="40">
        <v>451.90140000000002</v>
      </c>
      <c r="S1507" s="18">
        <f t="shared" si="162"/>
        <v>3.7397538489511573</v>
      </c>
      <c r="T1507" s="18">
        <f t="shared" si="163"/>
        <v>0.95352658781178734</v>
      </c>
      <c r="U1507" s="18">
        <f t="shared" si="164"/>
        <v>0.22128720994203147</v>
      </c>
      <c r="V1507" s="30">
        <v>451.9015</v>
      </c>
      <c r="W1507" s="3" t="s">
        <v>47</v>
      </c>
      <c r="X1507" s="3" t="s">
        <v>47</v>
      </c>
      <c r="Y1507" s="3" t="s">
        <v>47</v>
      </c>
      <c r="Z1507" s="3" t="s">
        <v>47</v>
      </c>
      <c r="AA1507" s="3" t="s">
        <v>47</v>
      </c>
      <c r="AB1507" s="12" t="s">
        <v>47</v>
      </c>
      <c r="AC1507" s="3" t="s">
        <v>47</v>
      </c>
      <c r="AD1507" s="3" t="s">
        <v>47</v>
      </c>
      <c r="AE1507" s="3" t="s">
        <v>47</v>
      </c>
      <c r="AF1507" s="3" t="s">
        <v>48</v>
      </c>
      <c r="AG1507" s="3" t="s">
        <v>47</v>
      </c>
      <c r="AH1507" s="3" t="s">
        <v>47</v>
      </c>
      <c r="AK1507" s="3" t="s">
        <v>47</v>
      </c>
      <c r="AL1507" s="3" t="s">
        <v>48</v>
      </c>
      <c r="AU1507" s="3">
        <v>0</v>
      </c>
      <c r="AV1507" s="3">
        <v>12</v>
      </c>
      <c r="AW1507" s="3">
        <v>1</v>
      </c>
      <c r="AX1507" s="3">
        <v>12</v>
      </c>
      <c r="AY1507" s="3">
        <v>100</v>
      </c>
      <c r="AZ1507" s="6" t="str">
        <f t="shared" si="165"/>
        <v>1451.4</v>
      </c>
      <c r="BC1507" s="12" t="s">
        <v>3002</v>
      </c>
      <c r="BJ1507" s="12">
        <f t="shared" si="166"/>
        <v>0</v>
      </c>
      <c r="BK1507" s="12">
        <f t="shared" si="167"/>
        <v>0</v>
      </c>
      <c r="CQ1507" s="3" t="str">
        <f>CONCATENATE(baseURL!$A$1,baseURL!$B$1,baseURL!$C$1,".",C1507,".",L1507,".pkl&amp;seq=",BC1507)</f>
        <v>http://proteomics.broadinstitute.org/millscripts/viewfeed.pl?side=xl&amp;cycle=1&amp;fixedMods=iaaC&amp;file=msdataSM/iPRG2012_nd/cpick_in/iPRG2012_nd.1451.4.3.pkl&amp;seq=LTDEEASYKLGK</v>
      </c>
    </row>
    <row r="1508" spans="1:95" x14ac:dyDescent="0.2">
      <c r="A1508" s="3">
        <v>6604</v>
      </c>
      <c r="B1508" s="2" t="s">
        <v>3003</v>
      </c>
      <c r="C1508" s="2" t="s">
        <v>2998</v>
      </c>
      <c r="D1508" s="3">
        <v>3636</v>
      </c>
      <c r="E1508" s="3">
        <v>3634</v>
      </c>
      <c r="F1508" s="3">
        <v>30477</v>
      </c>
      <c r="G1508" s="3">
        <v>5084</v>
      </c>
      <c r="H1508" s="3">
        <v>17.908200000000001</v>
      </c>
      <c r="I1508" s="30">
        <v>462.76179999999999</v>
      </c>
      <c r="J1508" s="30">
        <v>462.7607562</v>
      </c>
      <c r="K1508" s="30">
        <v>1.0399999999999999E-3</v>
      </c>
      <c r="L1508" s="3">
        <v>2</v>
      </c>
      <c r="M1508" s="3">
        <v>2</v>
      </c>
      <c r="N1508" s="10">
        <f t="shared" si="161"/>
        <v>1</v>
      </c>
      <c r="O1508" s="35">
        <v>2</v>
      </c>
      <c r="P1508" s="17"/>
      <c r="Q1508" s="40">
        <v>924.51490999999999</v>
      </c>
      <c r="R1508" s="40">
        <v>462.76109000000002</v>
      </c>
      <c r="S1508" s="18">
        <f t="shared" si="162"/>
        <v>1.5342690111858115</v>
      </c>
      <c r="T1508" s="18">
        <f t="shared" si="163"/>
        <v>-0.72132252956110887</v>
      </c>
      <c r="U1508" s="18">
        <f t="shared" si="164"/>
        <v>-1.0588617120195307</v>
      </c>
      <c r="V1508" s="30">
        <v>462.76060000000001</v>
      </c>
      <c r="W1508" s="3" t="s">
        <v>47</v>
      </c>
      <c r="X1508" s="3" t="s">
        <v>47</v>
      </c>
      <c r="Y1508" s="3" t="s">
        <v>47</v>
      </c>
      <c r="Z1508" s="3" t="s">
        <v>47</v>
      </c>
      <c r="AA1508" s="3" t="s">
        <v>48</v>
      </c>
      <c r="AB1508" s="12" t="s">
        <v>47</v>
      </c>
      <c r="AC1508" s="3" t="s">
        <v>47</v>
      </c>
      <c r="AD1508" s="3" t="s">
        <v>47</v>
      </c>
      <c r="AE1508" s="3" t="s">
        <v>47</v>
      </c>
      <c r="AF1508" s="3" t="s">
        <v>47</v>
      </c>
      <c r="AG1508" s="3" t="s">
        <v>48</v>
      </c>
      <c r="AI1508" s="3" t="s">
        <v>47</v>
      </c>
      <c r="AK1508" s="3" t="s">
        <v>47</v>
      </c>
      <c r="AL1508" s="3" t="s">
        <v>47</v>
      </c>
      <c r="AU1508" s="3">
        <v>0</v>
      </c>
      <c r="AV1508" s="3">
        <v>12</v>
      </c>
      <c r="AW1508" s="3">
        <v>1</v>
      </c>
      <c r="AX1508" s="3">
        <v>12</v>
      </c>
      <c r="AY1508" s="3">
        <v>100</v>
      </c>
      <c r="AZ1508" s="6" t="str">
        <f t="shared" si="165"/>
        <v>1451.5</v>
      </c>
      <c r="BC1508" s="12" t="s">
        <v>2938</v>
      </c>
      <c r="BJ1508" s="12">
        <f t="shared" si="166"/>
        <v>0</v>
      </c>
      <c r="BK1508" s="12">
        <f t="shared" si="167"/>
        <v>0</v>
      </c>
      <c r="CQ1508" s="3" t="str">
        <f>CONCATENATE(baseURL!$A$1,baseURL!$B$1,baseURL!$C$1,".",C1508,".",L1508,".pkl&amp;seq=",BC1508)</f>
        <v>http://proteomics.broadinstitute.org/millscripts/viewfeed.pl?side=xl&amp;cycle=1&amp;fixedMods=iaaC&amp;file=msdataSM/iPRG2012_nd/cpick_in/iPRG2012_nd.1451.5.2.pkl&amp;seq=HGLVEEKL</v>
      </c>
    </row>
    <row r="1509" spans="1:95" x14ac:dyDescent="0.2">
      <c r="A1509" s="3">
        <v>5550</v>
      </c>
      <c r="B1509" s="2" t="s">
        <v>3004</v>
      </c>
      <c r="C1509" s="2" t="s">
        <v>3005</v>
      </c>
      <c r="D1509" s="3">
        <v>3638</v>
      </c>
      <c r="E1509" s="3">
        <v>3636</v>
      </c>
      <c r="F1509" s="3">
        <v>30479</v>
      </c>
      <c r="G1509" s="3">
        <v>5086</v>
      </c>
      <c r="H1509" s="3">
        <v>17.9115</v>
      </c>
      <c r="I1509" s="30">
        <v>489.23061999999999</v>
      </c>
      <c r="J1509" s="30">
        <v>489.22950650000001</v>
      </c>
      <c r="K1509" s="30">
        <v>1.1100000000000001E-3</v>
      </c>
      <c r="L1509" s="3">
        <v>2</v>
      </c>
      <c r="M1509" s="3">
        <v>2</v>
      </c>
      <c r="N1509" s="10">
        <f t="shared" si="161"/>
        <v>1</v>
      </c>
      <c r="O1509" s="35">
        <v>2</v>
      </c>
      <c r="P1509" s="17"/>
      <c r="Q1509" s="40">
        <v>977.45429999999999</v>
      </c>
      <c r="R1509" s="40">
        <v>489.23079000000001</v>
      </c>
      <c r="S1509" s="18">
        <f t="shared" si="162"/>
        <v>-0.34748426203007093</v>
      </c>
      <c r="T1509" s="18">
        <f t="shared" si="163"/>
        <v>-2.6235061779319917</v>
      </c>
      <c r="U1509" s="18">
        <f t="shared" si="164"/>
        <v>-3.4544023690667887</v>
      </c>
      <c r="V1509" s="30">
        <v>489.22910000000002</v>
      </c>
      <c r="W1509" s="3" t="s">
        <v>47</v>
      </c>
      <c r="X1509" s="3" t="s">
        <v>47</v>
      </c>
      <c r="Y1509" s="3" t="s">
        <v>47</v>
      </c>
      <c r="Z1509" s="3" t="s">
        <v>47</v>
      </c>
      <c r="AA1509" s="3" t="s">
        <v>48</v>
      </c>
      <c r="AB1509" s="12" t="s">
        <v>47</v>
      </c>
      <c r="AC1509" s="3" t="s">
        <v>47</v>
      </c>
      <c r="AD1509" s="3" t="s">
        <v>47</v>
      </c>
      <c r="AE1509" s="3" t="s">
        <v>47</v>
      </c>
      <c r="AF1509" s="3" t="s">
        <v>47</v>
      </c>
      <c r="AG1509" s="3" t="s">
        <v>47</v>
      </c>
      <c r="AH1509" s="3" t="s">
        <v>47</v>
      </c>
      <c r="AI1509" s="3" t="s">
        <v>47</v>
      </c>
      <c r="AJ1509" s="3" t="s">
        <v>47</v>
      </c>
      <c r="AK1509" s="3" t="s">
        <v>47</v>
      </c>
      <c r="AL1509" s="3" t="s">
        <v>47</v>
      </c>
      <c r="AM1509" s="3" t="s">
        <v>47</v>
      </c>
      <c r="AU1509" s="3">
        <v>0</v>
      </c>
      <c r="AV1509" s="3">
        <v>16</v>
      </c>
      <c r="AW1509" s="3">
        <v>1</v>
      </c>
      <c r="AX1509" s="3">
        <v>16</v>
      </c>
      <c r="AY1509" s="3">
        <v>100</v>
      </c>
      <c r="AZ1509" s="6" t="str">
        <f t="shared" si="165"/>
        <v>1451.7</v>
      </c>
      <c r="BC1509" s="12" t="s">
        <v>2941</v>
      </c>
      <c r="BJ1509" s="12">
        <f t="shared" si="166"/>
        <v>0</v>
      </c>
      <c r="BK1509" s="12">
        <f t="shared" si="167"/>
        <v>0</v>
      </c>
      <c r="CQ1509" s="3" t="str">
        <f>CONCATENATE(baseURL!$A$1,baseURL!$B$1,baseURL!$C$1,".",C1509,".",L1509,".pkl&amp;seq=",BC1509)</f>
        <v>http://proteomics.broadinstitute.org/millscripts/viewfeed.pl?side=xl&amp;cycle=1&amp;fixedMods=iaaC&amp;file=msdataSM/iPRG2012_nd/cpick_in/iPRG2012_nd.1451.7.2.pkl&amp;seq=MMQDPSLR</v>
      </c>
    </row>
    <row r="1510" spans="1:95" x14ac:dyDescent="0.2">
      <c r="A1510" s="3">
        <v>6847</v>
      </c>
      <c r="B1510" s="2" t="s">
        <v>3006</v>
      </c>
      <c r="C1510" s="2" t="s">
        <v>3007</v>
      </c>
      <c r="D1510" s="3">
        <v>3648</v>
      </c>
      <c r="E1510" s="3">
        <v>3646</v>
      </c>
      <c r="F1510" s="3">
        <v>30517</v>
      </c>
      <c r="G1510" s="3">
        <v>5098</v>
      </c>
      <c r="H1510" s="3">
        <v>17.953900000000001</v>
      </c>
      <c r="I1510" s="30">
        <v>477.57880999999998</v>
      </c>
      <c r="J1510" s="30">
        <v>477.57901199999998</v>
      </c>
      <c r="K1510" s="30">
        <v>-2.0000000000000001E-4</v>
      </c>
      <c r="L1510" s="3">
        <v>3</v>
      </c>
      <c r="M1510" s="3">
        <v>3</v>
      </c>
      <c r="N1510" s="10">
        <f t="shared" si="161"/>
        <v>1</v>
      </c>
      <c r="O1510" s="35">
        <v>3</v>
      </c>
      <c r="P1510" s="17"/>
      <c r="Q1510" s="40">
        <v>1430.7234000000001</v>
      </c>
      <c r="R1510" s="40">
        <v>477.57932</v>
      </c>
      <c r="S1510" s="18">
        <f t="shared" si="162"/>
        <v>-1.0678854352817715</v>
      </c>
      <c r="T1510" s="18">
        <f t="shared" si="163"/>
        <v>-0.64491904720284499</v>
      </c>
      <c r="U1510" s="18">
        <f t="shared" si="164"/>
        <v>-0.87943506435669561</v>
      </c>
      <c r="V1510" s="30">
        <v>477.57889999999998</v>
      </c>
      <c r="W1510" s="3" t="s">
        <v>47</v>
      </c>
      <c r="X1510" s="3" t="s">
        <v>47</v>
      </c>
      <c r="Y1510" s="3" t="s">
        <v>47</v>
      </c>
      <c r="Z1510" s="3" t="s">
        <v>47</v>
      </c>
      <c r="AA1510" s="3" t="s">
        <v>48</v>
      </c>
      <c r="AB1510" s="12" t="s">
        <v>47</v>
      </c>
      <c r="AD1510" s="3" t="s">
        <v>47</v>
      </c>
      <c r="AE1510" s="3" t="s">
        <v>47</v>
      </c>
      <c r="AF1510" s="3" t="s">
        <v>47</v>
      </c>
      <c r="AG1510" s="3" t="s">
        <v>47</v>
      </c>
      <c r="AI1510" s="3" t="s">
        <v>48</v>
      </c>
      <c r="AK1510" s="3" t="s">
        <v>47</v>
      </c>
      <c r="AL1510" s="3" t="s">
        <v>48</v>
      </c>
      <c r="AM1510" s="3" t="s">
        <v>48</v>
      </c>
      <c r="AN1510" s="3" t="s">
        <v>47</v>
      </c>
      <c r="AU1510" s="3">
        <v>0</v>
      </c>
      <c r="AV1510" s="3">
        <v>11</v>
      </c>
      <c r="AW1510" s="3">
        <v>1</v>
      </c>
      <c r="AX1510" s="3">
        <v>11</v>
      </c>
      <c r="AY1510" s="3">
        <v>100</v>
      </c>
      <c r="AZ1510" s="6" t="str">
        <f t="shared" si="165"/>
        <v>1453.3</v>
      </c>
      <c r="BC1510" s="12" t="s">
        <v>3008</v>
      </c>
      <c r="BJ1510" s="12">
        <f t="shared" si="166"/>
        <v>0</v>
      </c>
      <c r="BK1510" s="12">
        <f t="shared" si="167"/>
        <v>0</v>
      </c>
      <c r="CQ1510" s="3" t="str">
        <f>CONCATENATE(baseURL!$A$1,baseURL!$B$1,baseURL!$C$1,".",C1510,".",L1510,".pkl&amp;seq=",BC1510)</f>
        <v>http://proteomics.broadinstitute.org/millscripts/viewfeed.pl?side=xl&amp;cycle=1&amp;fixedMods=iaaC&amp;file=msdataSM/iPRG2012_nd/cpick_in/iPRG2012_nd.1453.3.3.pkl&amp;seq=RAGELTQEELER</v>
      </c>
    </row>
    <row r="1511" spans="1:95" x14ac:dyDescent="0.2">
      <c r="A1511" s="3">
        <v>6007</v>
      </c>
      <c r="B1511" s="2" t="s">
        <v>3009</v>
      </c>
      <c r="C1511" s="2" t="s">
        <v>3010</v>
      </c>
      <c r="D1511" s="3">
        <v>3649</v>
      </c>
      <c r="E1511" s="3">
        <v>3647</v>
      </c>
      <c r="F1511" s="3">
        <v>30518</v>
      </c>
      <c r="G1511" s="3">
        <v>5099</v>
      </c>
      <c r="H1511" s="3">
        <v>17.956399999999999</v>
      </c>
      <c r="I1511" s="30">
        <v>490.18340000000001</v>
      </c>
      <c r="J1511" s="30">
        <v>490.77347040000001</v>
      </c>
      <c r="K1511" s="30">
        <v>-0.59006999999999998</v>
      </c>
      <c r="L1511" s="3">
        <v>0</v>
      </c>
      <c r="M1511" s="3">
        <v>2</v>
      </c>
      <c r="N1511" s="10">
        <f t="shared" si="161"/>
        <v>1</v>
      </c>
      <c r="O1511" s="35">
        <v>2</v>
      </c>
      <c r="P1511" s="17"/>
      <c r="Q1511" s="40">
        <v>980.54111999999998</v>
      </c>
      <c r="R1511" s="40">
        <v>490.77420000000001</v>
      </c>
      <c r="S1511" s="18">
        <f t="shared" si="162"/>
        <v>-1203.8122623397919</v>
      </c>
      <c r="T1511" s="18">
        <f t="shared" si="163"/>
        <v>-1.4866307153058653</v>
      </c>
      <c r="U1511" s="18">
        <f t="shared" si="164"/>
        <v>-2.2413566157473119</v>
      </c>
      <c r="V1511" s="30">
        <v>490.7731</v>
      </c>
      <c r="W1511" s="3" t="s">
        <v>47</v>
      </c>
      <c r="X1511" s="3" t="s">
        <v>47</v>
      </c>
      <c r="Y1511" s="3" t="s">
        <v>47</v>
      </c>
      <c r="Z1511" s="3" t="s">
        <v>47</v>
      </c>
      <c r="AA1511" s="3" t="s">
        <v>48</v>
      </c>
      <c r="AB1511" s="12" t="s">
        <v>47</v>
      </c>
      <c r="AC1511" s="3" t="s">
        <v>47</v>
      </c>
      <c r="AD1511" s="3" t="s">
        <v>47</v>
      </c>
      <c r="AE1511" s="3" t="s">
        <v>47</v>
      </c>
      <c r="AF1511" s="3" t="s">
        <v>47</v>
      </c>
      <c r="AG1511" s="3" t="s">
        <v>52</v>
      </c>
      <c r="AH1511" s="3" t="s">
        <v>47</v>
      </c>
      <c r="AI1511" s="3" t="s">
        <v>47</v>
      </c>
      <c r="AK1511" s="3" t="s">
        <v>47</v>
      </c>
      <c r="AL1511" s="3" t="s">
        <v>47</v>
      </c>
      <c r="AU1511" s="3">
        <v>0</v>
      </c>
      <c r="AV1511" s="3">
        <v>13</v>
      </c>
      <c r="AW1511" s="3">
        <v>1</v>
      </c>
      <c r="AX1511" s="3">
        <v>13</v>
      </c>
      <c r="AY1511" s="3">
        <v>100</v>
      </c>
      <c r="AZ1511" s="6" t="str">
        <f t="shared" si="165"/>
        <v>1453.4</v>
      </c>
      <c r="BC1511" s="12" t="s">
        <v>2946</v>
      </c>
      <c r="BJ1511" s="12">
        <f t="shared" si="166"/>
        <v>0</v>
      </c>
      <c r="BK1511" s="12">
        <f t="shared" si="167"/>
        <v>0</v>
      </c>
      <c r="CQ1511" s="3" t="str">
        <f>CONCATENATE(baseURL!$A$1,baseURL!$B$1,baseURL!$C$1,".",C1511,".",L1511,".pkl&amp;seq=",BC1511)</f>
        <v>http://proteomics.broadinstitute.org/millscripts/viewfeed.pl?side=xl&amp;cycle=1&amp;fixedMods=iaaC&amp;file=msdataSM/iPRG2012_nd/cpick_in/iPRG2012_nd.1453.4.0.pkl&amp;seq=TGVVYNVTK</v>
      </c>
    </row>
    <row r="1512" spans="1:95" x14ac:dyDescent="0.2">
      <c r="A1512" s="3">
        <v>4865</v>
      </c>
      <c r="B1512" s="2" t="s">
        <v>3011</v>
      </c>
      <c r="C1512" s="2" t="s">
        <v>3012</v>
      </c>
      <c r="D1512" s="3">
        <v>3651</v>
      </c>
      <c r="E1512" s="3">
        <v>3649</v>
      </c>
      <c r="F1512" s="3">
        <v>30520</v>
      </c>
      <c r="G1512" s="3">
        <v>5101</v>
      </c>
      <c r="H1512" s="3">
        <v>17.961400000000001</v>
      </c>
      <c r="I1512" s="30">
        <v>528.82848999999999</v>
      </c>
      <c r="J1512" s="30">
        <v>528.82886120000001</v>
      </c>
      <c r="K1512" s="30">
        <v>-3.6999999999999999E-4</v>
      </c>
      <c r="L1512" s="3">
        <v>2</v>
      </c>
      <c r="M1512" s="3">
        <v>2</v>
      </c>
      <c r="N1512" s="10">
        <f t="shared" si="161"/>
        <v>1</v>
      </c>
      <c r="O1512" s="35">
        <v>2</v>
      </c>
      <c r="P1512" s="17"/>
      <c r="Q1512" s="40">
        <v>1056.6523999999999</v>
      </c>
      <c r="R1512" s="40">
        <v>528.82983999999999</v>
      </c>
      <c r="S1512" s="18">
        <f t="shared" si="162"/>
        <v>-2.5528060216915573</v>
      </c>
      <c r="T1512" s="18">
        <f t="shared" si="163"/>
        <v>-1.8508789140650672</v>
      </c>
      <c r="U1512" s="18">
        <f t="shared" si="164"/>
        <v>-2.1557028626901</v>
      </c>
      <c r="V1512" s="30">
        <v>528.82870000000003</v>
      </c>
      <c r="W1512" s="3" t="s">
        <v>47</v>
      </c>
      <c r="X1512" s="3" t="s">
        <v>47</v>
      </c>
      <c r="Y1512" s="3" t="s">
        <v>47</v>
      </c>
      <c r="Z1512" s="3" t="s">
        <v>47</v>
      </c>
      <c r="AA1512" s="3" t="s">
        <v>48</v>
      </c>
      <c r="AB1512" s="12" t="s">
        <v>47</v>
      </c>
      <c r="AC1512" s="3" t="s">
        <v>47</v>
      </c>
      <c r="AD1512" s="3" t="s">
        <v>47</v>
      </c>
      <c r="AE1512" s="3" t="s">
        <v>47</v>
      </c>
      <c r="AF1512" s="3" t="s">
        <v>47</v>
      </c>
      <c r="AG1512" s="3" t="s">
        <v>47</v>
      </c>
      <c r="AH1512" s="3" t="s">
        <v>47</v>
      </c>
      <c r="AI1512" s="3" t="s">
        <v>47</v>
      </c>
      <c r="AJ1512" s="3" t="s">
        <v>47</v>
      </c>
      <c r="AK1512" s="3" t="s">
        <v>47</v>
      </c>
      <c r="AL1512" s="3" t="s">
        <v>47</v>
      </c>
      <c r="AM1512" s="3" t="s">
        <v>47</v>
      </c>
      <c r="AN1512" s="3" t="s">
        <v>47</v>
      </c>
      <c r="AU1512" s="3">
        <v>0</v>
      </c>
      <c r="AV1512" s="3">
        <v>17</v>
      </c>
      <c r="AW1512" s="3">
        <v>1</v>
      </c>
      <c r="AX1512" s="3">
        <v>17</v>
      </c>
      <c r="AY1512" s="3">
        <v>100</v>
      </c>
      <c r="AZ1512" s="6" t="str">
        <f t="shared" si="165"/>
        <v>1453.6</v>
      </c>
      <c r="BC1512" s="12" t="s">
        <v>3013</v>
      </c>
      <c r="BJ1512" s="12">
        <f t="shared" si="166"/>
        <v>0</v>
      </c>
      <c r="BK1512" s="12">
        <f t="shared" si="167"/>
        <v>0</v>
      </c>
      <c r="CQ1512" s="3" t="str">
        <f>CONCATENATE(baseURL!$A$1,baseURL!$B$1,baseURL!$C$1,".",C1512,".",L1512,".pkl&amp;seq=",BC1512)</f>
        <v>http://proteomics.broadinstitute.org/millscripts/viewfeed.pl?side=xl&amp;cycle=1&amp;fixedMods=iaaC&amp;file=msdataSM/iPRG2012_nd/cpick_in/iPRG2012_nd.1453.6.2.pkl&amp;seq=LAASVVGVGKR</v>
      </c>
    </row>
    <row r="1513" spans="1:95" x14ac:dyDescent="0.2">
      <c r="A1513" s="3">
        <v>4621</v>
      </c>
      <c r="B1513" s="2" t="s">
        <v>3014</v>
      </c>
      <c r="C1513" s="2" t="s">
        <v>3015</v>
      </c>
      <c r="D1513" s="3">
        <v>3652</v>
      </c>
      <c r="E1513" s="3">
        <v>3650</v>
      </c>
      <c r="F1513" s="3">
        <v>30521</v>
      </c>
      <c r="G1513" s="3">
        <v>5102</v>
      </c>
      <c r="H1513" s="3">
        <v>17.963899999999999</v>
      </c>
      <c r="I1513" s="30">
        <v>543.79372999999998</v>
      </c>
      <c r="J1513" s="30">
        <v>543.79118210000001</v>
      </c>
      <c r="K1513" s="30">
        <v>2.5500000000000002E-3</v>
      </c>
      <c r="L1513" s="3">
        <v>2</v>
      </c>
      <c r="M1513" s="3">
        <v>2</v>
      </c>
      <c r="N1513" s="10">
        <f t="shared" si="161"/>
        <v>1</v>
      </c>
      <c r="O1513" s="35">
        <v>2</v>
      </c>
      <c r="P1513" s="17"/>
      <c r="Q1513" s="40">
        <v>1086.5789600000001</v>
      </c>
      <c r="R1513" s="40">
        <v>543.79312000000004</v>
      </c>
      <c r="S1513" s="18">
        <f t="shared" si="162"/>
        <v>1.121750124271206</v>
      </c>
      <c r="T1513" s="18">
        <f t="shared" si="163"/>
        <v>-3.5636714198037533</v>
      </c>
      <c r="U1513" s="18">
        <f t="shared" si="164"/>
        <v>-3.7146479529124932</v>
      </c>
      <c r="V1513" s="30">
        <v>543.79110000000003</v>
      </c>
      <c r="W1513" s="3" t="s">
        <v>47</v>
      </c>
      <c r="X1513" s="3" t="s">
        <v>47</v>
      </c>
      <c r="Y1513" s="3" t="s">
        <v>47</v>
      </c>
      <c r="Z1513" s="3" t="s">
        <v>47</v>
      </c>
      <c r="AA1513" s="3" t="s">
        <v>48</v>
      </c>
      <c r="AB1513" s="12" t="s">
        <v>47</v>
      </c>
      <c r="AC1513" s="3" t="s">
        <v>47</v>
      </c>
      <c r="AD1513" s="3" t="s">
        <v>47</v>
      </c>
      <c r="AE1513" s="3" t="s">
        <v>47</v>
      </c>
      <c r="AF1513" s="3" t="s">
        <v>47</v>
      </c>
      <c r="AG1513" s="3" t="s">
        <v>47</v>
      </c>
      <c r="AI1513" s="3" t="s">
        <v>47</v>
      </c>
      <c r="AK1513" s="3" t="s">
        <v>47</v>
      </c>
      <c r="AL1513" s="3" t="s">
        <v>47</v>
      </c>
      <c r="AM1513" s="3" t="s">
        <v>47</v>
      </c>
      <c r="AU1513" s="3">
        <v>0</v>
      </c>
      <c r="AV1513" s="3">
        <v>14</v>
      </c>
      <c r="AW1513" s="3">
        <v>1</v>
      </c>
      <c r="AX1513" s="3">
        <v>14</v>
      </c>
      <c r="AY1513" s="3">
        <v>100</v>
      </c>
      <c r="AZ1513" s="6" t="str">
        <f t="shared" si="165"/>
        <v>1453.7</v>
      </c>
      <c r="BC1513" s="12" t="s">
        <v>2952</v>
      </c>
      <c r="BJ1513" s="12">
        <f t="shared" si="166"/>
        <v>0</v>
      </c>
      <c r="BK1513" s="12">
        <f t="shared" si="167"/>
        <v>0</v>
      </c>
      <c r="CQ1513" s="3" t="str">
        <f>CONCATENATE(baseURL!$A$1,baseURL!$B$1,baseURL!$C$1,".",C1513,".",L1513,".pkl&amp;seq=",BC1513)</f>
        <v>http://proteomics.broadinstitute.org/millscripts/viewfeed.pl?side=xl&amp;cycle=1&amp;fixedMods=iaaC&amp;file=msdataSM/iPRG2012_nd/cpick_in/iPRG2012_nd.1453.7.2.pkl&amp;seq=AEVAALAAENK</v>
      </c>
    </row>
    <row r="1514" spans="1:95" x14ac:dyDescent="0.2">
      <c r="A1514" s="3">
        <v>2992</v>
      </c>
      <c r="B1514" s="2" t="s">
        <v>3016</v>
      </c>
      <c r="C1514" s="2" t="s">
        <v>3017</v>
      </c>
      <c r="D1514" s="3">
        <v>3655</v>
      </c>
      <c r="E1514" s="3">
        <v>3653</v>
      </c>
      <c r="F1514" s="3">
        <v>30538</v>
      </c>
      <c r="G1514" s="3">
        <v>5106</v>
      </c>
      <c r="H1514" s="3">
        <v>17.975999999999999</v>
      </c>
      <c r="I1514" s="30">
        <v>431.73703999999998</v>
      </c>
      <c r="J1514" s="30">
        <v>431.73708790000001</v>
      </c>
      <c r="K1514" s="30">
        <v>-5.0000000000000002E-5</v>
      </c>
      <c r="L1514" s="3">
        <v>2</v>
      </c>
      <c r="M1514" s="3">
        <v>2</v>
      </c>
      <c r="N1514" s="10">
        <f t="shared" si="161"/>
        <v>1</v>
      </c>
      <c r="O1514" s="35">
        <v>2</v>
      </c>
      <c r="P1514" s="17"/>
      <c r="Q1514" s="40">
        <v>862.47027000000003</v>
      </c>
      <c r="R1514" s="40">
        <v>431.73876999999999</v>
      </c>
      <c r="S1514" s="18">
        <f t="shared" si="162"/>
        <v>-4.007052690702559</v>
      </c>
      <c r="T1514" s="18">
        <f t="shared" si="163"/>
        <v>-3.8961059716324669</v>
      </c>
      <c r="U1514" s="18">
        <f t="shared" si="164"/>
        <v>-4.3313228506133647</v>
      </c>
      <c r="V1514" s="30">
        <v>431.73689999999999</v>
      </c>
      <c r="X1514" s="3" t="s">
        <v>47</v>
      </c>
      <c r="Y1514" s="3" t="s">
        <v>48</v>
      </c>
      <c r="Z1514" s="3" t="s">
        <v>48</v>
      </c>
      <c r="AA1514" s="3" t="s">
        <v>65</v>
      </c>
      <c r="AB1514" s="12" t="s">
        <v>48</v>
      </c>
      <c r="AC1514" s="3" t="s">
        <v>52</v>
      </c>
      <c r="AE1514" s="3" t="s">
        <v>47</v>
      </c>
      <c r="AF1514" s="3" t="s">
        <v>48</v>
      </c>
      <c r="AH1514" s="3" t="s">
        <v>47</v>
      </c>
      <c r="AI1514" s="3" t="s">
        <v>48</v>
      </c>
      <c r="AK1514" s="3" t="s">
        <v>52</v>
      </c>
      <c r="AL1514" s="3" t="s">
        <v>48</v>
      </c>
      <c r="AM1514" s="3" t="s">
        <v>47</v>
      </c>
      <c r="AU1514" s="3">
        <v>1</v>
      </c>
      <c r="AV1514" s="3">
        <v>4</v>
      </c>
      <c r="AW1514" s="3">
        <v>1</v>
      </c>
      <c r="AX1514" s="3">
        <v>4</v>
      </c>
      <c r="AY1514" s="3">
        <v>100</v>
      </c>
      <c r="AZ1514" s="6" t="str">
        <f t="shared" si="165"/>
        <v>1454.3</v>
      </c>
      <c r="BC1514" s="12" t="s">
        <v>3018</v>
      </c>
      <c r="BJ1514" s="12">
        <f t="shared" si="166"/>
        <v>0</v>
      </c>
      <c r="BK1514" s="12">
        <f t="shared" si="167"/>
        <v>0</v>
      </c>
      <c r="BW1514" s="3" t="s">
        <v>3019</v>
      </c>
      <c r="CQ1514" s="3" t="str">
        <f>CONCATENATE(baseURL!$A$1,baseURL!$B$1,baseURL!$C$1,".",C1514,".",L1514,".pkl&amp;seq=",BC1514)</f>
        <v>http://proteomics.broadinstitute.org/millscripts/viewfeed.pl?side=xl&amp;cycle=1&amp;fixedMods=iaaC&amp;file=msdataSM/iPRG2012_nd/cpick_in/iPRG2012_nd.1454.3.2.pkl&amp;seq=LLASAMEK</v>
      </c>
    </row>
    <row r="1515" spans="1:95" x14ac:dyDescent="0.2">
      <c r="A1515" s="3">
        <v>3947</v>
      </c>
      <c r="B1515" s="2" t="s">
        <v>3021</v>
      </c>
      <c r="C1515" s="2" t="s">
        <v>3009</v>
      </c>
      <c r="D1515" s="3">
        <v>3657</v>
      </c>
      <c r="E1515" s="3">
        <v>3655</v>
      </c>
      <c r="F1515" s="3">
        <v>30540</v>
      </c>
      <c r="G1515" s="3">
        <v>5108</v>
      </c>
      <c r="H1515" s="3">
        <v>17.9802</v>
      </c>
      <c r="I1515" s="30">
        <v>536.29322000000002</v>
      </c>
      <c r="J1515" s="30">
        <v>536.28946870000004</v>
      </c>
      <c r="K1515" s="30">
        <v>3.7499999999999999E-3</v>
      </c>
      <c r="L1515" s="3">
        <v>2</v>
      </c>
      <c r="M1515" s="3">
        <v>2</v>
      </c>
      <c r="N1515" s="10">
        <f t="shared" si="161"/>
        <v>1</v>
      </c>
      <c r="O1515" s="35">
        <v>2</v>
      </c>
      <c r="P1515" s="17"/>
      <c r="Q1515" s="40">
        <v>1071.5793000000001</v>
      </c>
      <c r="R1515" s="40">
        <v>536.29328999999996</v>
      </c>
      <c r="S1515" s="18">
        <f t="shared" si="162"/>
        <v>-0.13052559344338213</v>
      </c>
      <c r="T1515" s="18">
        <f t="shared" si="163"/>
        <v>-7.1253921523299466</v>
      </c>
      <c r="U1515" s="18">
        <f t="shared" si="164"/>
        <v>-7.067028565620995</v>
      </c>
      <c r="V1515" s="30">
        <v>536.28949999999998</v>
      </c>
      <c r="X1515" s="3" t="s">
        <v>47</v>
      </c>
      <c r="Y1515" s="3" t="s">
        <v>47</v>
      </c>
      <c r="Z1515" s="3" t="s">
        <v>47</v>
      </c>
      <c r="AA1515" s="3" t="s">
        <v>47</v>
      </c>
      <c r="AB1515" s="12" t="s">
        <v>47</v>
      </c>
      <c r="AC1515" s="3" t="s">
        <v>47</v>
      </c>
      <c r="AD1515" s="3" t="s">
        <v>47</v>
      </c>
      <c r="AE1515" s="3" t="s">
        <v>47</v>
      </c>
      <c r="AF1515" s="3" t="s">
        <v>47</v>
      </c>
      <c r="AG1515" s="3" t="s">
        <v>47</v>
      </c>
      <c r="AI1515" s="3" t="s">
        <v>47</v>
      </c>
      <c r="AJ1515" s="3" t="s">
        <v>47</v>
      </c>
      <c r="AK1515" s="3" t="s">
        <v>52</v>
      </c>
      <c r="AL1515" s="3" t="s">
        <v>47</v>
      </c>
      <c r="AM1515" s="3" t="s">
        <v>47</v>
      </c>
      <c r="AU1515" s="3">
        <v>0</v>
      </c>
      <c r="AV1515" s="3">
        <v>14</v>
      </c>
      <c r="AW1515" s="3">
        <v>1</v>
      </c>
      <c r="AX1515" s="3">
        <v>14</v>
      </c>
      <c r="AY1515" s="3">
        <v>100</v>
      </c>
      <c r="AZ1515" s="6" t="str">
        <f t="shared" si="165"/>
        <v>1454.5</v>
      </c>
      <c r="BC1515" s="12" t="s">
        <v>3022</v>
      </c>
      <c r="BJ1515" s="12">
        <f t="shared" si="166"/>
        <v>0</v>
      </c>
      <c r="BK1515" s="12">
        <f t="shared" si="167"/>
        <v>0</v>
      </c>
      <c r="CQ1515" s="3" t="str">
        <f>CONCATENATE(baseURL!$A$1,baseURL!$B$1,baseURL!$C$1,".",C1515,".",L1515,".pkl&amp;seq=",BC1515)</f>
        <v>http://proteomics.broadinstitute.org/millscripts/viewfeed.pl?side=xl&amp;cycle=1&amp;fixedMods=iaaC&amp;file=msdataSM/iPRG2012_nd/cpick_in/iPRG2012_nd.1454.5.2.pkl&amp;seq=LVNEVDGVAR</v>
      </c>
    </row>
    <row r="1516" spans="1:95" x14ac:dyDescent="0.2">
      <c r="A1516" s="3">
        <v>4732</v>
      </c>
      <c r="B1516" s="2" t="s">
        <v>3023</v>
      </c>
      <c r="C1516" s="2" t="s">
        <v>3024</v>
      </c>
      <c r="D1516" s="3">
        <v>3658</v>
      </c>
      <c r="E1516" s="3">
        <v>3656</v>
      </c>
      <c r="F1516" s="3">
        <v>30541</v>
      </c>
      <c r="G1516" s="3">
        <v>5109</v>
      </c>
      <c r="H1516" s="3">
        <v>17.982700000000001</v>
      </c>
      <c r="I1516" s="30">
        <v>554.28522999999996</v>
      </c>
      <c r="J1516" s="30">
        <v>554.28696049999996</v>
      </c>
      <c r="K1516" s="30">
        <v>-1.73E-3</v>
      </c>
      <c r="L1516" s="3">
        <v>2</v>
      </c>
      <c r="M1516" s="3">
        <v>2</v>
      </c>
      <c r="N1516" s="10">
        <f t="shared" si="161"/>
        <v>1</v>
      </c>
      <c r="O1516" s="35">
        <v>2</v>
      </c>
      <c r="P1516" s="17"/>
      <c r="Q1516" s="40">
        <v>1107.56807</v>
      </c>
      <c r="R1516" s="40">
        <v>554.28767000000005</v>
      </c>
      <c r="S1516" s="18">
        <f t="shared" si="162"/>
        <v>-4.4020463238743304</v>
      </c>
      <c r="T1516" s="18">
        <f t="shared" si="163"/>
        <v>-1.2800212569846943</v>
      </c>
      <c r="U1516" s="18">
        <f t="shared" si="164"/>
        <v>-1.749993825502371</v>
      </c>
      <c r="V1516" s="30">
        <v>554.2867</v>
      </c>
      <c r="W1516" s="3" t="s">
        <v>47</v>
      </c>
      <c r="X1516" s="3" t="s">
        <v>47</v>
      </c>
      <c r="Y1516" s="3" t="s">
        <v>47</v>
      </c>
      <c r="Z1516" s="3" t="s">
        <v>47</v>
      </c>
      <c r="AA1516" s="3" t="s">
        <v>47</v>
      </c>
      <c r="AB1516" s="12" t="s">
        <v>47</v>
      </c>
      <c r="AC1516" s="3" t="s">
        <v>47</v>
      </c>
      <c r="AD1516" s="3" t="s">
        <v>47</v>
      </c>
      <c r="AE1516" s="3" t="s">
        <v>47</v>
      </c>
      <c r="AF1516" s="3" t="s">
        <v>48</v>
      </c>
      <c r="AG1516" s="3" t="s">
        <v>47</v>
      </c>
      <c r="AH1516" s="3" t="s">
        <v>47</v>
      </c>
      <c r="AI1516" s="3" t="s">
        <v>48</v>
      </c>
      <c r="AJ1516" s="3" t="s">
        <v>47</v>
      </c>
      <c r="AK1516" s="3" t="s">
        <v>48</v>
      </c>
      <c r="AL1516" s="3" t="s">
        <v>47</v>
      </c>
      <c r="AM1516" s="3" t="s">
        <v>47</v>
      </c>
      <c r="AN1516" s="3" t="s">
        <v>48</v>
      </c>
      <c r="AU1516" s="3">
        <v>0</v>
      </c>
      <c r="AV1516" s="3">
        <v>14</v>
      </c>
      <c r="AW1516" s="3">
        <v>1</v>
      </c>
      <c r="AX1516" s="3">
        <v>14</v>
      </c>
      <c r="AY1516" s="3">
        <v>100</v>
      </c>
      <c r="AZ1516" s="6" t="str">
        <f t="shared" si="165"/>
        <v>1454.6</v>
      </c>
      <c r="BC1516" s="12" t="s">
        <v>2963</v>
      </c>
      <c r="BJ1516" s="12">
        <f t="shared" si="166"/>
        <v>0</v>
      </c>
      <c r="BK1516" s="12">
        <f t="shared" si="167"/>
        <v>0</v>
      </c>
      <c r="CQ1516" s="3" t="str">
        <f>CONCATENATE(baseURL!$A$1,baseURL!$B$1,baseURL!$C$1,".",C1516,".",L1516,".pkl&amp;seq=",BC1516)</f>
        <v>http://proteomics.broadinstitute.org/millscripts/viewfeed.pl?side=xl&amp;cycle=1&amp;fixedMods=iaaC&amp;file=msdataSM/iPRG2012_nd/cpick_in/iPRG2012_nd.1454.6.2.pkl&amp;seq=YLPDASSQVK</v>
      </c>
    </row>
    <row r="1517" spans="1:95" x14ac:dyDescent="0.2">
      <c r="A1517" s="3">
        <v>7280</v>
      </c>
      <c r="B1517" s="2" t="s">
        <v>3025</v>
      </c>
      <c r="C1517" s="2" t="s">
        <v>3011</v>
      </c>
      <c r="D1517" s="3">
        <v>3659</v>
      </c>
      <c r="E1517" s="3">
        <v>3657</v>
      </c>
      <c r="F1517" s="3">
        <v>30542</v>
      </c>
      <c r="G1517" s="3">
        <v>5110</v>
      </c>
      <c r="H1517" s="3">
        <v>17.985199999999999</v>
      </c>
      <c r="I1517" s="30">
        <v>617.80746999999997</v>
      </c>
      <c r="J1517" s="30">
        <v>617.80753379999999</v>
      </c>
      <c r="K1517" s="30">
        <v>-6.0000000000000002E-5</v>
      </c>
      <c r="L1517" s="3">
        <v>2</v>
      </c>
      <c r="M1517" s="3">
        <v>2</v>
      </c>
      <c r="N1517" s="10">
        <f t="shared" si="161"/>
        <v>1</v>
      </c>
      <c r="O1517" s="35">
        <v>2</v>
      </c>
      <c r="P1517" s="17"/>
      <c r="Q1517" s="40">
        <v>1234.60961</v>
      </c>
      <c r="R1517" s="40">
        <v>617.80844000000002</v>
      </c>
      <c r="S1517" s="18">
        <f t="shared" si="162"/>
        <v>-1.5700659577458926</v>
      </c>
      <c r="T1517" s="18">
        <f t="shared" si="163"/>
        <v>-1.4667977019402267</v>
      </c>
      <c r="U1517" s="18">
        <f t="shared" si="164"/>
        <v>-1.1977822770830968</v>
      </c>
      <c r="V1517" s="30">
        <v>617.80769999999995</v>
      </c>
      <c r="W1517" s="3" t="s">
        <v>47</v>
      </c>
      <c r="X1517" s="3" t="s">
        <v>47</v>
      </c>
      <c r="Y1517" s="3" t="s">
        <v>47</v>
      </c>
      <c r="AA1517" s="3" t="s">
        <v>47</v>
      </c>
      <c r="AB1517" s="12" t="s">
        <v>47</v>
      </c>
      <c r="AC1517" s="3" t="s">
        <v>47</v>
      </c>
      <c r="AF1517" s="3" t="s">
        <v>48</v>
      </c>
      <c r="AG1517" s="3" t="s">
        <v>47</v>
      </c>
      <c r="AH1517" s="3" t="s">
        <v>48</v>
      </c>
      <c r="AI1517" s="3" t="s">
        <v>48</v>
      </c>
      <c r="AK1517" s="3" t="s">
        <v>52</v>
      </c>
      <c r="AM1517" s="3" t="s">
        <v>48</v>
      </c>
      <c r="AO1517" s="3" t="s">
        <v>48</v>
      </c>
      <c r="AU1517" s="3">
        <v>0</v>
      </c>
      <c r="AV1517" s="3">
        <v>7</v>
      </c>
      <c r="AW1517" s="3">
        <v>1</v>
      </c>
      <c r="AX1517" s="3">
        <v>7</v>
      </c>
      <c r="AY1517" s="3">
        <v>100</v>
      </c>
      <c r="AZ1517" s="6" t="str">
        <f t="shared" si="165"/>
        <v>1454.7</v>
      </c>
      <c r="BC1517" s="12" t="s">
        <v>3026</v>
      </c>
      <c r="BJ1517" s="12">
        <f t="shared" si="166"/>
        <v>1</v>
      </c>
      <c r="BK1517" s="12">
        <f t="shared" si="167"/>
        <v>0</v>
      </c>
      <c r="CQ1517" s="3" t="str">
        <f>CONCATENATE(baseURL!$A$1,baseURL!$B$1,baseURL!$C$1,".",C1517,".",L1517,".pkl&amp;seq=",BC1517)</f>
        <v>http://proteomics.broadinstitute.org/millscripts/viewfeed.pl?side=xl&amp;cycle=1&amp;fixedMods=iaaC&amp;file=msdataSM/iPRG2012_nd/cpick_in/iPRG2012_nd.1454.7.2.pkl&amp;seq=VALNSSECLNK</v>
      </c>
    </row>
    <row r="1518" spans="1:95" x14ac:dyDescent="0.2">
      <c r="A1518" s="3">
        <v>7080</v>
      </c>
      <c r="B1518" s="2" t="s">
        <v>3027</v>
      </c>
      <c r="C1518" s="2" t="s">
        <v>3028</v>
      </c>
      <c r="D1518" s="3">
        <v>3661</v>
      </c>
      <c r="E1518" s="3">
        <v>3659</v>
      </c>
      <c r="F1518" s="3">
        <v>30557</v>
      </c>
      <c r="G1518" s="3">
        <v>5113</v>
      </c>
      <c r="H1518" s="3">
        <v>17.998100000000001</v>
      </c>
      <c r="I1518" s="30">
        <v>413.20461999999998</v>
      </c>
      <c r="J1518" s="30">
        <v>413.20461610000001</v>
      </c>
      <c r="K1518" s="30">
        <v>0</v>
      </c>
      <c r="L1518" s="3">
        <v>2</v>
      </c>
      <c r="M1518" s="3">
        <v>0</v>
      </c>
      <c r="N1518" s="10">
        <f t="shared" si="161"/>
        <v>1</v>
      </c>
      <c r="O1518" s="35">
        <v>2</v>
      </c>
      <c r="P1518" s="17"/>
      <c r="Q1518" s="40">
        <v>825.39234999999996</v>
      </c>
      <c r="R1518" s="40">
        <v>413.19981000000001</v>
      </c>
      <c r="S1518" s="18">
        <f t="shared" si="162"/>
        <v>11.640857240383449</v>
      </c>
      <c r="T1518" s="18">
        <f t="shared" si="163"/>
        <v>11.631418707564627</v>
      </c>
      <c r="U1518" s="18">
        <f t="shared" si="164"/>
        <v>11.59245450769704</v>
      </c>
      <c r="V1518" s="30">
        <v>413.20460000000003</v>
      </c>
      <c r="X1518" s="3" t="s">
        <v>47</v>
      </c>
      <c r="Y1518" s="3" t="s">
        <v>48</v>
      </c>
      <c r="Z1518" s="3" t="s">
        <v>48</v>
      </c>
      <c r="AA1518" s="3" t="s">
        <v>47</v>
      </c>
      <c r="AB1518" s="12" t="s">
        <v>47</v>
      </c>
      <c r="AC1518" s="3" t="s">
        <v>47</v>
      </c>
      <c r="AD1518" s="3" t="s">
        <v>47</v>
      </c>
      <c r="AG1518" s="3" t="s">
        <v>52</v>
      </c>
      <c r="AH1518" s="3" t="s">
        <v>47</v>
      </c>
      <c r="AI1518" s="3" t="s">
        <v>48</v>
      </c>
      <c r="AJ1518" s="3" t="s">
        <v>52</v>
      </c>
      <c r="AK1518" s="3" t="s">
        <v>48</v>
      </c>
      <c r="AU1518" s="3">
        <v>0</v>
      </c>
      <c r="AV1518" s="3">
        <v>6</v>
      </c>
      <c r="AW1518" s="3">
        <v>1</v>
      </c>
      <c r="AX1518" s="3">
        <v>6</v>
      </c>
      <c r="AY1518" s="3">
        <v>100</v>
      </c>
      <c r="AZ1518" s="6" t="str">
        <f t="shared" si="165"/>
        <v>1455.1</v>
      </c>
      <c r="BC1518" s="12" t="s">
        <v>2666</v>
      </c>
      <c r="BJ1518" s="12">
        <f t="shared" si="166"/>
        <v>0</v>
      </c>
      <c r="BK1518" s="12">
        <f t="shared" si="167"/>
        <v>0</v>
      </c>
      <c r="CQ1518" s="3" t="str">
        <f>CONCATENATE(baseURL!$A$1,baseURL!$B$1,baseURL!$C$1,".",C1518,".",L1518,".pkl&amp;seq=",BC1518)</f>
        <v>http://proteomics.broadinstitute.org/millscripts/viewfeed.pl?side=xl&amp;cycle=1&amp;fixedMods=iaaC&amp;file=msdataSM/iPRG2012_nd/cpick_in/iPRG2012_nd.1455.1.2.pkl&amp;seq=TFAEAMR</v>
      </c>
    </row>
    <row r="1519" spans="1:95" x14ac:dyDescent="0.2">
      <c r="A1519" s="3">
        <v>2651</v>
      </c>
      <c r="B1519" s="2" t="s">
        <v>3030</v>
      </c>
      <c r="C1519" s="2" t="s">
        <v>3031</v>
      </c>
      <c r="D1519" s="3">
        <v>3668</v>
      </c>
      <c r="E1519" s="3">
        <v>3666</v>
      </c>
      <c r="F1519" s="3">
        <v>30580</v>
      </c>
      <c r="G1519" s="3">
        <v>5121</v>
      </c>
      <c r="H1519" s="3">
        <v>18.0261</v>
      </c>
      <c r="I1519" s="30">
        <v>493.28678000000002</v>
      </c>
      <c r="J1519" s="30">
        <v>493.28771289999997</v>
      </c>
      <c r="K1519" s="30">
        <v>-9.3000000000000005E-4</v>
      </c>
      <c r="L1519" s="3">
        <v>2</v>
      </c>
      <c r="M1519" s="3">
        <v>2</v>
      </c>
      <c r="N1519" s="10">
        <f t="shared" si="161"/>
        <v>1</v>
      </c>
      <c r="O1519" s="35">
        <v>2</v>
      </c>
      <c r="P1519" s="17"/>
      <c r="Q1519" s="40">
        <v>985.56767000000002</v>
      </c>
      <c r="R1519" s="40">
        <v>493.28746999999998</v>
      </c>
      <c r="S1519" s="18">
        <f t="shared" si="162"/>
        <v>-1.3987786877360173</v>
      </c>
      <c r="T1519" s="18">
        <f t="shared" si="163"/>
        <v>0.49241064239737675</v>
      </c>
      <c r="U1519" s="18">
        <f t="shared" si="164"/>
        <v>0.26353801367150492</v>
      </c>
      <c r="V1519" s="30">
        <v>493.2876</v>
      </c>
      <c r="W1519" s="3" t="s">
        <v>47</v>
      </c>
      <c r="X1519" s="3" t="s">
        <v>65</v>
      </c>
      <c r="Z1519" s="3" t="s">
        <v>47</v>
      </c>
      <c r="AA1519" s="3" t="s">
        <v>48</v>
      </c>
      <c r="AB1519" s="12" t="s">
        <v>47</v>
      </c>
      <c r="AC1519" s="3" t="s">
        <v>47</v>
      </c>
      <c r="AD1519" s="3" t="s">
        <v>47</v>
      </c>
      <c r="AE1519" s="3" t="s">
        <v>47</v>
      </c>
      <c r="AF1519" s="3" t="s">
        <v>47</v>
      </c>
      <c r="AG1519" s="3" t="s">
        <v>47</v>
      </c>
      <c r="AH1519" s="3" t="s">
        <v>47</v>
      </c>
      <c r="AI1519" s="3" t="s">
        <v>47</v>
      </c>
      <c r="AJ1519" s="3" t="s">
        <v>47</v>
      </c>
      <c r="AK1519" s="3" t="s">
        <v>47</v>
      </c>
      <c r="AL1519" s="3" t="s">
        <v>47</v>
      </c>
      <c r="AN1519" s="3" t="s">
        <v>47</v>
      </c>
      <c r="AU1519" s="3">
        <v>1</v>
      </c>
      <c r="AV1519" s="3">
        <v>14</v>
      </c>
      <c r="AW1519" s="3">
        <v>1</v>
      </c>
      <c r="AX1519" s="3">
        <v>14</v>
      </c>
      <c r="AY1519" s="3">
        <v>100</v>
      </c>
      <c r="AZ1519" s="6" t="str">
        <f t="shared" si="165"/>
        <v>1456.3</v>
      </c>
      <c r="BC1519" s="12" t="s">
        <v>3032</v>
      </c>
      <c r="BJ1519" s="12">
        <f t="shared" si="166"/>
        <v>0</v>
      </c>
      <c r="BK1519" s="12">
        <f t="shared" si="167"/>
        <v>0</v>
      </c>
      <c r="BT1519" s="3" t="s">
        <v>3033</v>
      </c>
      <c r="CQ1519" s="3" t="str">
        <f>CONCATENATE(baseURL!$A$1,baseURL!$B$1,baseURL!$C$1,".",C1519,".",L1519,".pkl&amp;seq=",BC1519)</f>
        <v>http://proteomics.broadinstitute.org/millscripts/viewfeed.pl?side=xl&amp;cycle=1&amp;fixedMods=iaaC&amp;file=msdataSM/iPRG2012_nd/cpick_in/iPRG2012_nd.1456.3.2.pkl&amp;seq=GSGLVASPAVK</v>
      </c>
    </row>
    <row r="1520" spans="1:95" x14ac:dyDescent="0.2">
      <c r="A1520" s="3">
        <v>2272</v>
      </c>
      <c r="B1520" s="2" t="s">
        <v>3034</v>
      </c>
      <c r="C1520" s="2" t="s">
        <v>3035</v>
      </c>
      <c r="D1520" s="3">
        <v>3669</v>
      </c>
      <c r="E1520" s="3">
        <v>3667</v>
      </c>
      <c r="F1520" s="3">
        <v>30581</v>
      </c>
      <c r="G1520" s="3">
        <v>5122</v>
      </c>
      <c r="H1520" s="3">
        <v>18.028600000000001</v>
      </c>
      <c r="I1520" s="30">
        <v>523.77499</v>
      </c>
      <c r="J1520" s="30">
        <v>523.77498830000002</v>
      </c>
      <c r="K1520" s="30">
        <v>0</v>
      </c>
      <c r="L1520" s="3">
        <v>0</v>
      </c>
      <c r="M1520" s="3">
        <v>0</v>
      </c>
      <c r="N1520" s="10">
        <f t="shared" si="161"/>
        <v>1</v>
      </c>
      <c r="O1520" s="35">
        <v>2</v>
      </c>
      <c r="P1520" s="17"/>
      <c r="Q1520" s="40">
        <v>1046.54766</v>
      </c>
      <c r="R1520" s="40">
        <v>523.77746999999999</v>
      </c>
      <c r="S1520" s="18">
        <f t="shared" si="162"/>
        <v>-4.7348351963122397</v>
      </c>
      <c r="T1520" s="18">
        <f t="shared" si="163"/>
        <v>-4.7380808494411131</v>
      </c>
      <c r="U1520" s="18">
        <f t="shared" si="164"/>
        <v>-4.7157431189558912</v>
      </c>
      <c r="V1520" s="30">
        <v>523.77499999999998</v>
      </c>
      <c r="Z1520" s="3" t="s">
        <v>47</v>
      </c>
      <c r="AA1520" s="3" t="s">
        <v>48</v>
      </c>
      <c r="AB1520" s="12" t="s">
        <v>47</v>
      </c>
      <c r="AC1520" s="3" t="s">
        <v>47</v>
      </c>
      <c r="AD1520" s="3" t="s">
        <v>48</v>
      </c>
      <c r="AF1520" s="3" t="s">
        <v>52</v>
      </c>
      <c r="AG1520" s="3" t="s">
        <v>47</v>
      </c>
      <c r="AH1520" s="3" t="s">
        <v>47</v>
      </c>
      <c r="AI1520" s="3" t="s">
        <v>47</v>
      </c>
      <c r="AK1520" s="3" t="s">
        <v>52</v>
      </c>
      <c r="AL1520" s="3" t="s">
        <v>52</v>
      </c>
      <c r="AO1520" s="3" t="s">
        <v>47</v>
      </c>
      <c r="AU1520" s="3">
        <v>0</v>
      </c>
      <c r="AV1520" s="3">
        <v>7</v>
      </c>
      <c r="AW1520" s="3">
        <v>1</v>
      </c>
      <c r="AX1520" s="3">
        <v>7</v>
      </c>
      <c r="AY1520" s="3">
        <v>100</v>
      </c>
      <c r="AZ1520" s="6" t="str">
        <f t="shared" si="165"/>
        <v>1456.4</v>
      </c>
      <c r="BC1520" s="12" t="s">
        <v>2968</v>
      </c>
      <c r="BJ1520" s="12">
        <f t="shared" si="166"/>
        <v>0</v>
      </c>
      <c r="BK1520" s="12">
        <f t="shared" si="167"/>
        <v>0</v>
      </c>
      <c r="BP1520" s="3" t="s">
        <v>54</v>
      </c>
      <c r="BR1520" s="3" t="s">
        <v>54</v>
      </c>
      <c r="CQ1520" s="3" t="str">
        <f>CONCATENATE(baseURL!$A$1,baseURL!$B$1,baseURL!$C$1,".",C1520,".",L1520,".pkl&amp;seq=",BC1520,"&amp;varMods=Deamidated-N")</f>
        <v>http://proteomics.broadinstitute.org/millscripts/viewfeed.pl?side=xl&amp;cycle=1&amp;fixedMods=iaaC&amp;file=msdataSM/iPRG2012_nd/cpick_in/iPRG2012_nd.1456.4.0.pkl&amp;seq=LSSPATLnSR&amp;varMods=Deamidated-N</v>
      </c>
    </row>
    <row r="1521" spans="1:95" x14ac:dyDescent="0.2">
      <c r="A1521" s="3">
        <v>6809</v>
      </c>
      <c r="B1521" s="2" t="s">
        <v>3036</v>
      </c>
      <c r="C1521" s="2" t="s">
        <v>3037</v>
      </c>
      <c r="D1521" s="3">
        <v>3671</v>
      </c>
      <c r="E1521" s="3">
        <v>3669</v>
      </c>
      <c r="F1521" s="3">
        <v>30583</v>
      </c>
      <c r="G1521" s="3">
        <v>5124</v>
      </c>
      <c r="H1521" s="3">
        <v>18.035299999999999</v>
      </c>
      <c r="I1521" s="30">
        <v>647.30403000000001</v>
      </c>
      <c r="J1521" s="30">
        <v>647.30402919999995</v>
      </c>
      <c r="K1521" s="30">
        <v>0</v>
      </c>
      <c r="L1521" s="3">
        <v>2</v>
      </c>
      <c r="M1521" s="3">
        <v>0</v>
      </c>
      <c r="N1521" s="10">
        <f t="shared" si="161"/>
        <v>1</v>
      </c>
      <c r="O1521" s="35">
        <v>2</v>
      </c>
      <c r="P1521" s="17"/>
      <c r="Q1521" s="40">
        <v>1293.5991100000001</v>
      </c>
      <c r="R1521" s="40">
        <v>647.30318999999997</v>
      </c>
      <c r="S1521" s="18">
        <f t="shared" si="162"/>
        <v>1.2976917355208057</v>
      </c>
      <c r="T1521" s="18">
        <f t="shared" si="163"/>
        <v>1.2964558385276326</v>
      </c>
      <c r="U1521" s="18">
        <f t="shared" si="164"/>
        <v>1.4058327133784212</v>
      </c>
      <c r="V1521" s="30">
        <v>647.30409999999995</v>
      </c>
      <c r="W1521" s="3" t="s">
        <v>47</v>
      </c>
      <c r="X1521" s="3" t="s">
        <v>47</v>
      </c>
      <c r="Y1521" s="3" t="s">
        <v>47</v>
      </c>
      <c r="Z1521" s="3" t="s">
        <v>47</v>
      </c>
      <c r="AA1521" s="3" t="s">
        <v>47</v>
      </c>
      <c r="AB1521" s="12" t="s">
        <v>47</v>
      </c>
      <c r="AC1521" s="3" t="s">
        <v>47</v>
      </c>
      <c r="AD1521" s="3" t="s">
        <v>47</v>
      </c>
      <c r="AE1521" s="3" t="s">
        <v>47</v>
      </c>
      <c r="AF1521" s="3" t="s">
        <v>48</v>
      </c>
      <c r="AG1521" s="3" t="s">
        <v>47</v>
      </c>
      <c r="AK1521" s="3" t="s">
        <v>47</v>
      </c>
      <c r="AL1521" s="3" t="s">
        <v>47</v>
      </c>
      <c r="AU1521" s="3">
        <v>0</v>
      </c>
      <c r="AV1521" s="3">
        <v>12</v>
      </c>
      <c r="AW1521" s="3">
        <v>1</v>
      </c>
      <c r="AX1521" s="3">
        <v>12</v>
      </c>
      <c r="AY1521" s="3">
        <v>100</v>
      </c>
      <c r="AZ1521" s="6" t="str">
        <f t="shared" si="165"/>
        <v>1456.6</v>
      </c>
      <c r="BC1521" s="12" t="s">
        <v>3038</v>
      </c>
      <c r="BJ1521" s="12">
        <f t="shared" si="166"/>
        <v>0</v>
      </c>
      <c r="BK1521" s="12">
        <f t="shared" si="167"/>
        <v>0</v>
      </c>
      <c r="CQ1521" s="3" t="str">
        <f>CONCATENATE(baseURL!$A$1,baseURL!$B$1,baseURL!$C$1,".",C1521,".",L1521,".pkl&amp;seq=",BC1521)</f>
        <v>http://proteomics.broadinstitute.org/millscripts/viewfeed.pl?side=xl&amp;cycle=1&amp;fixedMods=iaaC&amp;file=msdataSM/iPRG2012_nd/cpick_in/iPRG2012_nd.1456.6.2.pkl&amp;seq=MDSTANEVEAVK</v>
      </c>
    </row>
    <row r="1522" spans="1:95" x14ac:dyDescent="0.2">
      <c r="A1522" s="3">
        <v>3465</v>
      </c>
      <c r="B1522" s="2" t="s">
        <v>3039</v>
      </c>
      <c r="C1522" s="2" t="s">
        <v>3030</v>
      </c>
      <c r="D1522" s="3">
        <v>3675</v>
      </c>
      <c r="E1522" s="3">
        <v>3673</v>
      </c>
      <c r="F1522" s="3">
        <v>30602</v>
      </c>
      <c r="G1522" s="3">
        <v>5129</v>
      </c>
      <c r="H1522" s="3">
        <v>18.049099999999999</v>
      </c>
      <c r="I1522" s="30">
        <v>517.27647000000002</v>
      </c>
      <c r="J1522" s="30">
        <v>517.27555589999997</v>
      </c>
      <c r="K1522" s="30">
        <v>9.1E-4</v>
      </c>
      <c r="L1522" s="3">
        <v>3</v>
      </c>
      <c r="M1522" s="3">
        <v>3</v>
      </c>
      <c r="N1522" s="10">
        <f t="shared" si="161"/>
        <v>1</v>
      </c>
      <c r="O1522" s="35">
        <v>3</v>
      </c>
      <c r="P1522" s="17"/>
      <c r="Q1522" s="40">
        <v>1549.8108199999999</v>
      </c>
      <c r="R1522" s="40">
        <v>517.27512000000002</v>
      </c>
      <c r="S1522" s="18">
        <f t="shared" si="162"/>
        <v>2.6098297555896033</v>
      </c>
      <c r="T1522" s="18">
        <f t="shared" si="163"/>
        <v>0.84268502988650584</v>
      </c>
      <c r="U1522" s="18">
        <f t="shared" si="164"/>
        <v>0.73461874592013421</v>
      </c>
      <c r="V1522" s="30">
        <v>517.27549999999997</v>
      </c>
      <c r="W1522" s="3" t="s">
        <v>47</v>
      </c>
      <c r="X1522" s="3" t="s">
        <v>47</v>
      </c>
      <c r="Y1522" s="3" t="s">
        <v>47</v>
      </c>
      <c r="Z1522" s="3" t="s">
        <v>47</v>
      </c>
      <c r="AA1522" s="3" t="s">
        <v>47</v>
      </c>
      <c r="AB1522" s="12" t="s">
        <v>47</v>
      </c>
      <c r="AC1522" s="3" t="s">
        <v>47</v>
      </c>
      <c r="AE1522" s="3" t="s">
        <v>47</v>
      </c>
      <c r="AF1522" s="3" t="s">
        <v>48</v>
      </c>
      <c r="AG1522" s="3" t="s">
        <v>48</v>
      </c>
      <c r="AH1522" s="3" t="s">
        <v>47</v>
      </c>
      <c r="AI1522" s="3" t="s">
        <v>48</v>
      </c>
      <c r="AK1522" s="3" t="s">
        <v>52</v>
      </c>
      <c r="AL1522" s="3" t="s">
        <v>48</v>
      </c>
      <c r="AM1522" s="3" t="s">
        <v>47</v>
      </c>
      <c r="AO1522" s="3" t="s">
        <v>52</v>
      </c>
      <c r="AU1522" s="3">
        <v>0</v>
      </c>
      <c r="AV1522" s="3">
        <v>10</v>
      </c>
      <c r="AW1522" s="3">
        <v>1</v>
      </c>
      <c r="AX1522" s="3">
        <v>10</v>
      </c>
      <c r="AY1522" s="3">
        <v>100</v>
      </c>
      <c r="AZ1522" s="6" t="str">
        <f t="shared" si="165"/>
        <v>1457.4</v>
      </c>
      <c r="BC1522" s="12" t="s">
        <v>3040</v>
      </c>
      <c r="BJ1522" s="12">
        <f t="shared" si="166"/>
        <v>0</v>
      </c>
      <c r="BK1522" s="12">
        <f t="shared" si="167"/>
        <v>0</v>
      </c>
      <c r="CQ1522" s="3" t="str">
        <f>CONCATENATE(baseURL!$A$1,baseURL!$B$1,baseURL!$C$1,".",C1522,".",L1522,".pkl&amp;seq=",BC1522)</f>
        <v>http://proteomics.broadinstitute.org/millscripts/viewfeed.pl?side=xl&amp;cycle=1&amp;fixedMods=iaaC&amp;file=msdataSM/iPRG2012_nd/cpick_in/iPRG2012_nd.1457.4.3.pkl&amp;seq=LETAEKEAYVPATK</v>
      </c>
    </row>
    <row r="1523" spans="1:95" x14ac:dyDescent="0.2">
      <c r="A1523" s="3">
        <v>4866</v>
      </c>
      <c r="B1523" s="2" t="s">
        <v>3041</v>
      </c>
      <c r="C1523" s="2" t="s">
        <v>3042</v>
      </c>
      <c r="D1523" s="3">
        <v>3684</v>
      </c>
      <c r="E1523" s="3">
        <v>3682</v>
      </c>
      <c r="F1523" s="3">
        <v>30622</v>
      </c>
      <c r="G1523" s="3">
        <v>5139</v>
      </c>
      <c r="H1523" s="3">
        <v>18.071400000000001</v>
      </c>
      <c r="I1523" s="30">
        <v>464.25069000000002</v>
      </c>
      <c r="J1523" s="30">
        <v>464.2486083</v>
      </c>
      <c r="K1523" s="30">
        <v>2.0799999999999998E-3</v>
      </c>
      <c r="L1523" s="3">
        <v>2</v>
      </c>
      <c r="M1523" s="3">
        <v>2</v>
      </c>
      <c r="N1523" s="10">
        <f t="shared" si="161"/>
        <v>1</v>
      </c>
      <c r="O1523" s="35">
        <v>2</v>
      </c>
      <c r="P1523" s="17"/>
      <c r="Q1523" s="40">
        <v>927.48942</v>
      </c>
      <c r="R1523" s="40">
        <v>464.24835000000002</v>
      </c>
      <c r="S1523" s="18">
        <f t="shared" si="162"/>
        <v>5.0404056363448211</v>
      </c>
      <c r="T1523" s="18">
        <f t="shared" si="163"/>
        <v>0.55638323751608698</v>
      </c>
      <c r="U1523" s="18">
        <f t="shared" si="164"/>
        <v>-0.53850487566426086</v>
      </c>
      <c r="V1523" s="30">
        <v>464.24810000000002</v>
      </c>
      <c r="W1523" s="3" t="s">
        <v>47</v>
      </c>
      <c r="X1523" s="3" t="s">
        <v>47</v>
      </c>
      <c r="Y1523" s="3" t="s">
        <v>47</v>
      </c>
      <c r="Z1523" s="3" t="s">
        <v>47</v>
      </c>
      <c r="AA1523" s="3" t="s">
        <v>48</v>
      </c>
      <c r="AB1523" s="12" t="s">
        <v>47</v>
      </c>
      <c r="AC1523" s="3" t="s">
        <v>47</v>
      </c>
      <c r="AD1523" s="3" t="s">
        <v>47</v>
      </c>
      <c r="AE1523" s="3" t="s">
        <v>47</v>
      </c>
      <c r="AF1523" s="3" t="s">
        <v>47</v>
      </c>
      <c r="AG1523" s="3" t="s">
        <v>47</v>
      </c>
      <c r="AH1523" s="3" t="s">
        <v>47</v>
      </c>
      <c r="AI1523" s="3" t="s">
        <v>47</v>
      </c>
      <c r="AJ1523" s="3" t="s">
        <v>47</v>
      </c>
      <c r="AK1523" s="3" t="s">
        <v>47</v>
      </c>
      <c r="AL1523" s="3" t="s">
        <v>47</v>
      </c>
      <c r="AM1523" s="3" t="s">
        <v>47</v>
      </c>
      <c r="AN1523" s="3" t="s">
        <v>47</v>
      </c>
      <c r="AU1523" s="3">
        <v>0</v>
      </c>
      <c r="AV1523" s="3">
        <v>17</v>
      </c>
      <c r="AW1523" s="3">
        <v>1</v>
      </c>
      <c r="AX1523" s="3">
        <v>17</v>
      </c>
      <c r="AY1523" s="3">
        <v>100</v>
      </c>
      <c r="AZ1523" s="6" t="str">
        <f t="shared" si="165"/>
        <v>1458.3</v>
      </c>
      <c r="BC1523" s="12" t="s">
        <v>3043</v>
      </c>
      <c r="BJ1523" s="12">
        <f t="shared" si="166"/>
        <v>0</v>
      </c>
      <c r="BK1523" s="12">
        <f t="shared" si="167"/>
        <v>0</v>
      </c>
      <c r="CQ1523" s="3" t="str">
        <f>CONCATENATE(baseURL!$A$1,baseURL!$B$1,baseURL!$C$1,".",C1523,".",L1523,".pkl&amp;seq=",BC1523)</f>
        <v>http://proteomics.broadinstitute.org/millscripts/viewfeed.pl?side=xl&amp;cycle=1&amp;fixedMods=iaaC&amp;file=msdataSM/iPRG2012_nd/cpick_in/iPRG2012_nd.1458.3.2.pkl&amp;seq=GLAPEVADR</v>
      </c>
    </row>
    <row r="1524" spans="1:95" x14ac:dyDescent="0.2">
      <c r="A1524" s="3">
        <v>4747</v>
      </c>
      <c r="B1524" s="2" t="s">
        <v>3044</v>
      </c>
      <c r="C1524" s="2" t="s">
        <v>3045</v>
      </c>
      <c r="D1524" s="3">
        <v>3687</v>
      </c>
      <c r="E1524" s="3">
        <v>3685</v>
      </c>
      <c r="F1524" s="3">
        <v>30625</v>
      </c>
      <c r="G1524" s="3">
        <v>5142</v>
      </c>
      <c r="H1524" s="3">
        <v>18.078099999999999</v>
      </c>
      <c r="I1524" s="30">
        <v>518.75582999999995</v>
      </c>
      <c r="J1524" s="30">
        <v>518.75698199999999</v>
      </c>
      <c r="K1524" s="30">
        <v>-1.15E-3</v>
      </c>
      <c r="L1524" s="3">
        <v>2</v>
      </c>
      <c r="M1524" s="3">
        <v>2</v>
      </c>
      <c r="N1524" s="10">
        <f t="shared" si="161"/>
        <v>1</v>
      </c>
      <c r="O1524" s="35">
        <v>2</v>
      </c>
      <c r="P1524" s="17"/>
      <c r="Q1524" s="40">
        <v>1036.5057999999999</v>
      </c>
      <c r="R1524" s="40">
        <v>518.75653999999997</v>
      </c>
      <c r="S1524" s="18">
        <f t="shared" si="162"/>
        <v>-1.3686574438683929</v>
      </c>
      <c r="T1524" s="18">
        <f t="shared" si="163"/>
        <v>0.85203745098023376</v>
      </c>
      <c r="U1524" s="18">
        <f t="shared" si="164"/>
        <v>0.30842984659197969</v>
      </c>
      <c r="V1524" s="30">
        <v>518.75670000000002</v>
      </c>
      <c r="W1524" s="3" t="s">
        <v>47</v>
      </c>
      <c r="X1524" s="3" t="s">
        <v>47</v>
      </c>
      <c r="Y1524" s="3" t="s">
        <v>47</v>
      </c>
      <c r="Z1524" s="3" t="s">
        <v>47</v>
      </c>
      <c r="AA1524" s="3" t="s">
        <v>48</v>
      </c>
      <c r="AB1524" s="12" t="s">
        <v>47</v>
      </c>
      <c r="AC1524" s="3" t="s">
        <v>47</v>
      </c>
      <c r="AD1524" s="3" t="s">
        <v>47</v>
      </c>
      <c r="AE1524" s="3" t="s">
        <v>47</v>
      </c>
      <c r="AF1524" s="3" t="s">
        <v>47</v>
      </c>
      <c r="AG1524" s="3" t="s">
        <v>48</v>
      </c>
      <c r="AH1524" s="3" t="s">
        <v>47</v>
      </c>
      <c r="AI1524" s="3" t="s">
        <v>47</v>
      </c>
      <c r="AJ1524" s="3" t="s">
        <v>47</v>
      </c>
      <c r="AK1524" s="3" t="s">
        <v>48</v>
      </c>
      <c r="AL1524" s="3" t="s">
        <v>47</v>
      </c>
      <c r="AM1524" s="3" t="s">
        <v>47</v>
      </c>
      <c r="AN1524" s="3" t="s">
        <v>47</v>
      </c>
      <c r="AU1524" s="3">
        <v>0</v>
      </c>
      <c r="AV1524" s="3">
        <v>15</v>
      </c>
      <c r="AW1524" s="3">
        <v>1</v>
      </c>
      <c r="AX1524" s="3">
        <v>15</v>
      </c>
      <c r="AY1524" s="3">
        <v>100</v>
      </c>
      <c r="AZ1524" s="6" t="str">
        <f t="shared" si="165"/>
        <v>1458.6</v>
      </c>
      <c r="BC1524" s="12" t="s">
        <v>3046</v>
      </c>
      <c r="BJ1524" s="12">
        <f t="shared" si="166"/>
        <v>0</v>
      </c>
      <c r="BK1524" s="12">
        <f t="shared" si="167"/>
        <v>0</v>
      </c>
      <c r="CQ1524" s="3" t="str">
        <f>CONCATENATE(baseURL!$A$1,baseURL!$B$1,baseURL!$C$1,".",C1524,".",L1524,".pkl&amp;seq=",BC1524)</f>
        <v>http://proteomics.broadinstitute.org/millscripts/viewfeed.pl?side=xl&amp;cycle=1&amp;fixedMods=iaaC&amp;file=msdataSM/iPRG2012_nd/cpick_in/iPRG2012_nd.1458.6.2.pkl&amp;seq=GVSTFSPEGR</v>
      </c>
    </row>
    <row r="1525" spans="1:95" x14ac:dyDescent="0.2">
      <c r="A1525" s="3">
        <v>2371</v>
      </c>
      <c r="B1525" s="2" t="s">
        <v>3047</v>
      </c>
      <c r="C1525" s="2" t="s">
        <v>3048</v>
      </c>
      <c r="D1525" s="3">
        <v>3689</v>
      </c>
      <c r="E1525" s="3">
        <v>3687</v>
      </c>
      <c r="F1525" s="3">
        <v>30627</v>
      </c>
      <c r="G1525" s="3">
        <v>5144</v>
      </c>
      <c r="H1525" s="3">
        <v>18.083100000000002</v>
      </c>
      <c r="I1525" s="30">
        <v>572.81866000000002</v>
      </c>
      <c r="J1525" s="30">
        <v>572.82101350000005</v>
      </c>
      <c r="K1525" s="30">
        <v>-2.3500000000000001E-3</v>
      </c>
      <c r="L1525" s="3">
        <v>2</v>
      </c>
      <c r="M1525" s="3">
        <v>2</v>
      </c>
      <c r="N1525" s="10">
        <f t="shared" si="161"/>
        <v>1</v>
      </c>
      <c r="O1525" s="35">
        <v>2</v>
      </c>
      <c r="P1525" s="17"/>
      <c r="Q1525" s="40">
        <v>1144.6320599999999</v>
      </c>
      <c r="R1525" s="40">
        <v>572.81966999999997</v>
      </c>
      <c r="S1525" s="18">
        <f t="shared" si="162"/>
        <v>-1.7632076076422194</v>
      </c>
      <c r="T1525" s="18">
        <f t="shared" si="163"/>
        <v>2.3454152684307039</v>
      </c>
      <c r="U1525" s="18">
        <f t="shared" si="164"/>
        <v>2.6709976631955987</v>
      </c>
      <c r="V1525" s="30">
        <v>572.82119999999998</v>
      </c>
      <c r="W1525" s="3" t="s">
        <v>47</v>
      </c>
      <c r="Z1525" s="3" t="s">
        <v>47</v>
      </c>
      <c r="AA1525" s="3" t="s">
        <v>47</v>
      </c>
      <c r="AB1525" s="12" t="s">
        <v>47</v>
      </c>
      <c r="AC1525" s="3" t="s">
        <v>52</v>
      </c>
      <c r="AH1525" s="3" t="s">
        <v>47</v>
      </c>
      <c r="AL1525" s="3" t="s">
        <v>48</v>
      </c>
      <c r="AU1525" s="3">
        <v>0</v>
      </c>
      <c r="AV1525" s="3">
        <v>5</v>
      </c>
      <c r="AW1525" s="3">
        <v>1</v>
      </c>
      <c r="AX1525" s="3">
        <v>5</v>
      </c>
      <c r="AY1525" s="3">
        <v>100</v>
      </c>
      <c r="AZ1525" s="6" t="str">
        <f t="shared" si="165"/>
        <v>1458.8</v>
      </c>
      <c r="BC1525" s="12" t="s">
        <v>3049</v>
      </c>
      <c r="BJ1525" s="12">
        <f t="shared" si="166"/>
        <v>0</v>
      </c>
      <c r="BK1525" s="12">
        <f t="shared" si="167"/>
        <v>0</v>
      </c>
      <c r="CQ1525" s="3" t="str">
        <f>CONCATENATE(baseURL!$A$1,baseURL!$B$1,baseURL!$C$1,".",C1525,".",L1525,".pkl&amp;seq=",BC1525)</f>
        <v>http://proteomics.broadinstitute.org/millscripts/viewfeed.pl?side=xl&amp;cycle=1&amp;fixedMods=iaaC&amp;file=msdataSM/iPRG2012_nd/cpick_in/iPRG2012_nd.1458.8.2.pkl&amp;seq=QAQLSNLTAAK</v>
      </c>
    </row>
    <row r="1526" spans="1:95" x14ac:dyDescent="0.2">
      <c r="A1526" s="3">
        <v>2278</v>
      </c>
      <c r="B1526" s="2" t="s">
        <v>3052</v>
      </c>
      <c r="C1526" s="2" t="s">
        <v>3053</v>
      </c>
      <c r="D1526" s="3">
        <v>3701</v>
      </c>
      <c r="E1526" s="3">
        <v>3699</v>
      </c>
      <c r="F1526" s="3">
        <v>30652</v>
      </c>
      <c r="G1526" s="3">
        <v>5157</v>
      </c>
      <c r="H1526" s="3">
        <v>18.1053</v>
      </c>
      <c r="I1526" s="30">
        <v>592.25476000000003</v>
      </c>
      <c r="J1526" s="30">
        <v>592.75024459999997</v>
      </c>
      <c r="K1526" s="30">
        <v>-0.49547999999999998</v>
      </c>
      <c r="L1526" s="3">
        <v>0</v>
      </c>
      <c r="M1526" s="3">
        <v>2</v>
      </c>
      <c r="N1526" s="10">
        <f t="shared" si="161"/>
        <v>1</v>
      </c>
      <c r="O1526" s="35">
        <v>2</v>
      </c>
      <c r="P1526" s="17"/>
      <c r="Q1526" s="40">
        <v>1184.4935399999999</v>
      </c>
      <c r="R1526" s="40">
        <v>592.75040999999999</v>
      </c>
      <c r="S1526" s="18">
        <f t="shared" si="162"/>
        <v>-836.18668437522479</v>
      </c>
      <c r="T1526" s="18">
        <f t="shared" si="163"/>
        <v>-0.27903818744623921</v>
      </c>
      <c r="U1526" s="18">
        <f t="shared" si="164"/>
        <v>-0.35428064914916746</v>
      </c>
      <c r="V1526" s="30">
        <v>592.75019999999995</v>
      </c>
      <c r="W1526" s="3" t="s">
        <v>47</v>
      </c>
      <c r="Z1526" s="3" t="s">
        <v>47</v>
      </c>
      <c r="AA1526" s="3" t="s">
        <v>47</v>
      </c>
      <c r="AB1526" s="12" t="s">
        <v>47</v>
      </c>
      <c r="AC1526" s="3" t="s">
        <v>47</v>
      </c>
      <c r="AD1526" s="3" t="s">
        <v>47</v>
      </c>
      <c r="AE1526" s="3" t="s">
        <v>47</v>
      </c>
      <c r="AF1526" s="3" t="s">
        <v>47</v>
      </c>
      <c r="AG1526" s="3" t="s">
        <v>52</v>
      </c>
      <c r="AH1526" s="3" t="s">
        <v>47</v>
      </c>
      <c r="AI1526" s="3" t="s">
        <v>47</v>
      </c>
      <c r="AL1526" s="3" t="s">
        <v>48</v>
      </c>
      <c r="AN1526" s="3" t="s">
        <v>48</v>
      </c>
      <c r="AO1526" s="3" t="s">
        <v>47</v>
      </c>
      <c r="AP1526" s="3" t="s">
        <v>48</v>
      </c>
      <c r="AU1526" s="3">
        <v>0</v>
      </c>
      <c r="AV1526" s="3">
        <v>11</v>
      </c>
      <c r="AW1526" s="3">
        <v>1</v>
      </c>
      <c r="AX1526" s="3">
        <v>11</v>
      </c>
      <c r="AY1526" s="3">
        <v>100</v>
      </c>
      <c r="AZ1526" s="6" t="str">
        <f t="shared" si="165"/>
        <v>1459.12</v>
      </c>
      <c r="BC1526" s="12" t="s">
        <v>2975</v>
      </c>
      <c r="BJ1526" s="12">
        <f t="shared" si="166"/>
        <v>1</v>
      </c>
      <c r="BK1526" s="12">
        <f t="shared" si="167"/>
        <v>0</v>
      </c>
      <c r="CQ1526" s="3" t="str">
        <f>CONCATENATE(baseURL!$A$1,baseURL!$B$1,baseURL!$C$1,".",C1526,".",L1526,".pkl&amp;seq=",BC1526)</f>
        <v>http://proteomics.broadinstitute.org/millscripts/viewfeed.pl?side=xl&amp;cycle=1&amp;fixedMods=iaaC&amp;file=msdataSM/iPRG2012_nd/cpick_in/iPRG2012_nd.1459.12.0.pkl&amp;seq=SGQGAFGNMCR</v>
      </c>
    </row>
    <row r="1527" spans="1:95" x14ac:dyDescent="0.2">
      <c r="A1527" s="3">
        <v>2575</v>
      </c>
      <c r="B1527" s="2" t="s">
        <v>3054</v>
      </c>
      <c r="C1527" s="2" t="s">
        <v>3055</v>
      </c>
      <c r="D1527" s="3">
        <v>3695</v>
      </c>
      <c r="E1527" s="3">
        <v>3693</v>
      </c>
      <c r="F1527" s="3">
        <v>30646</v>
      </c>
      <c r="G1527" s="3">
        <v>5151</v>
      </c>
      <c r="H1527" s="3">
        <v>18.095300000000002</v>
      </c>
      <c r="I1527" s="30">
        <v>490.77469000000002</v>
      </c>
      <c r="J1527" s="30">
        <v>490.77358249999997</v>
      </c>
      <c r="K1527" s="30">
        <v>1.1100000000000001E-3</v>
      </c>
      <c r="L1527" s="3">
        <v>2</v>
      </c>
      <c r="M1527" s="3">
        <v>2</v>
      </c>
      <c r="N1527" s="10">
        <f t="shared" si="161"/>
        <v>1</v>
      </c>
      <c r="O1527" s="35">
        <v>2</v>
      </c>
      <c r="P1527" s="17"/>
      <c r="Q1527" s="40">
        <v>980.54111999999998</v>
      </c>
      <c r="R1527" s="40">
        <v>490.77420000000001</v>
      </c>
      <c r="S1527" s="18">
        <f t="shared" si="162"/>
        <v>0.99842249248926318</v>
      </c>
      <c r="T1527" s="18">
        <f t="shared" si="163"/>
        <v>-1.2582161002607271</v>
      </c>
      <c r="U1527" s="18">
        <f t="shared" si="164"/>
        <v>-2.2413566157473119</v>
      </c>
      <c r="V1527" s="30">
        <v>490.7731</v>
      </c>
      <c r="W1527" s="3" t="s">
        <v>47</v>
      </c>
      <c r="Z1527" s="3" t="s">
        <v>47</v>
      </c>
      <c r="AA1527" s="3" t="s">
        <v>65</v>
      </c>
      <c r="AB1527" s="12" t="s">
        <v>47</v>
      </c>
      <c r="AC1527" s="3" t="s">
        <v>47</v>
      </c>
      <c r="AD1527" s="3" t="s">
        <v>47</v>
      </c>
      <c r="AE1527" s="3" t="s">
        <v>47</v>
      </c>
      <c r="AF1527" s="3" t="s">
        <v>47</v>
      </c>
      <c r="AG1527" s="3" t="s">
        <v>47</v>
      </c>
      <c r="AH1527" s="3" t="s">
        <v>47</v>
      </c>
      <c r="AI1527" s="3" t="s">
        <v>47</v>
      </c>
      <c r="AK1527" s="3" t="s">
        <v>47</v>
      </c>
      <c r="AL1527" s="3" t="s">
        <v>47</v>
      </c>
      <c r="AM1527" s="3" t="s">
        <v>65</v>
      </c>
      <c r="AU1527" s="3">
        <v>2</v>
      </c>
      <c r="AV1527" s="3">
        <v>12</v>
      </c>
      <c r="AW1527" s="3">
        <v>1</v>
      </c>
      <c r="AX1527" s="3">
        <v>12</v>
      </c>
      <c r="AY1527" s="3">
        <v>100</v>
      </c>
      <c r="AZ1527" s="6" t="str">
        <f t="shared" si="165"/>
        <v>1459.6</v>
      </c>
      <c r="BC1527" s="12" t="s">
        <v>2946</v>
      </c>
      <c r="BJ1527" s="12">
        <f t="shared" si="166"/>
        <v>0</v>
      </c>
      <c r="BK1527" s="12">
        <f t="shared" si="167"/>
        <v>0</v>
      </c>
      <c r="BW1527" s="3" t="s">
        <v>3056</v>
      </c>
      <c r="CI1527" s="3" t="s">
        <v>3057</v>
      </c>
      <c r="CQ1527" s="3" t="str">
        <f>CONCATENATE(baseURL!$A$1,baseURL!$B$1,baseURL!$C$1,".",C1527,".",L1527,".pkl&amp;seq=",BC1527)</f>
        <v>http://proteomics.broadinstitute.org/millscripts/viewfeed.pl?side=xl&amp;cycle=1&amp;fixedMods=iaaC&amp;file=msdataSM/iPRG2012_nd/cpick_in/iPRG2012_nd.1459.6.2.pkl&amp;seq=TGVVYNVTK</v>
      </c>
    </row>
    <row r="1528" spans="1:95" x14ac:dyDescent="0.2">
      <c r="A1528" s="3">
        <v>5334</v>
      </c>
      <c r="B1528" s="2" t="s">
        <v>3058</v>
      </c>
      <c r="C1528" s="2" t="s">
        <v>3059</v>
      </c>
      <c r="D1528" s="3">
        <v>3703</v>
      </c>
      <c r="E1528" s="3">
        <v>3701</v>
      </c>
      <c r="F1528" s="3">
        <v>30662</v>
      </c>
      <c r="G1528" s="3">
        <v>5160</v>
      </c>
      <c r="H1528" s="3">
        <v>18.118300000000001</v>
      </c>
      <c r="I1528" s="30">
        <v>454.22518000000002</v>
      </c>
      <c r="J1528" s="30">
        <v>454.2234934</v>
      </c>
      <c r="K1528" s="30">
        <v>1.6900000000000001E-3</v>
      </c>
      <c r="L1528" s="3">
        <v>3</v>
      </c>
      <c r="M1528" s="3">
        <v>3</v>
      </c>
      <c r="N1528" s="10">
        <f t="shared" si="161"/>
        <v>1</v>
      </c>
      <c r="O1528" s="35">
        <v>3</v>
      </c>
      <c r="P1528" s="17"/>
      <c r="Q1528" s="40">
        <v>1360.6565599999999</v>
      </c>
      <c r="R1528" s="40">
        <v>454.22370999999998</v>
      </c>
      <c r="S1528" s="18">
        <f t="shared" si="162"/>
        <v>3.2362907696744241</v>
      </c>
      <c r="T1528" s="18">
        <f t="shared" si="163"/>
        <v>-0.47685753785830715</v>
      </c>
      <c r="U1528" s="18">
        <f t="shared" si="164"/>
        <v>-1.1227947567134464</v>
      </c>
      <c r="V1528" s="30">
        <v>454.22320000000002</v>
      </c>
      <c r="W1528" s="3" t="s">
        <v>47</v>
      </c>
      <c r="X1528" s="3" t="s">
        <v>47</v>
      </c>
      <c r="Y1528" s="3" t="s">
        <v>47</v>
      </c>
      <c r="Z1528" s="3" t="s">
        <v>47</v>
      </c>
      <c r="AA1528" s="3" t="s">
        <v>47</v>
      </c>
      <c r="AB1528" s="12" t="s">
        <v>47</v>
      </c>
      <c r="AC1528" s="3" t="s">
        <v>47</v>
      </c>
      <c r="AD1528" s="3" t="s">
        <v>47</v>
      </c>
      <c r="AE1528" s="3" t="s">
        <v>47</v>
      </c>
      <c r="AF1528" s="3" t="s">
        <v>47</v>
      </c>
      <c r="AG1528" s="3" t="s">
        <v>47</v>
      </c>
      <c r="AH1528" s="3" t="s">
        <v>47</v>
      </c>
      <c r="AI1528" s="3" t="s">
        <v>48</v>
      </c>
      <c r="AJ1528" s="3" t="s">
        <v>47</v>
      </c>
      <c r="AK1528" s="3" t="s">
        <v>47</v>
      </c>
      <c r="AL1528" s="3" t="s">
        <v>48</v>
      </c>
      <c r="AM1528" s="3" t="s">
        <v>47</v>
      </c>
      <c r="AN1528" s="3" t="s">
        <v>48</v>
      </c>
      <c r="AU1528" s="3">
        <v>0</v>
      </c>
      <c r="AV1528" s="3">
        <v>15</v>
      </c>
      <c r="AW1528" s="3">
        <v>1</v>
      </c>
      <c r="AX1528" s="3">
        <v>15</v>
      </c>
      <c r="AY1528" s="3">
        <v>100</v>
      </c>
      <c r="AZ1528" s="6" t="str">
        <f t="shared" si="165"/>
        <v>1460.1</v>
      </c>
      <c r="BC1528" s="12" t="s">
        <v>2994</v>
      </c>
      <c r="BJ1528" s="12">
        <f t="shared" si="166"/>
        <v>0</v>
      </c>
      <c r="BK1528" s="12">
        <f t="shared" si="167"/>
        <v>0</v>
      </c>
      <c r="CQ1528" s="3" t="str">
        <f>CONCATENATE(baseURL!$A$1,baseURL!$B$1,baseURL!$C$1,".",C1528,".",L1528,".pkl&amp;seq=",BC1528)</f>
        <v>http://proteomics.broadinstitute.org/millscripts/viewfeed.pl?side=xl&amp;cycle=1&amp;fixedMods=iaaC&amp;file=msdataSM/iPRG2012_nd/cpick_in/iPRG2012_nd.1460.1.3.pkl&amp;seq=ATTPYMTKYER</v>
      </c>
    </row>
    <row r="1529" spans="1:95" x14ac:dyDescent="0.2">
      <c r="A1529" s="3">
        <v>2803</v>
      </c>
      <c r="B1529" s="2" t="s">
        <v>3060</v>
      </c>
      <c r="C1529" s="2" t="s">
        <v>3058</v>
      </c>
      <c r="D1529" s="3">
        <v>3708</v>
      </c>
      <c r="E1529" s="3">
        <v>3706</v>
      </c>
      <c r="F1529" s="3">
        <v>30684</v>
      </c>
      <c r="G1529" s="3">
        <v>5166</v>
      </c>
      <c r="H1529" s="3">
        <v>18.141400000000001</v>
      </c>
      <c r="I1529" s="30">
        <v>424.22165999999999</v>
      </c>
      <c r="J1529" s="30">
        <v>424.22009059999999</v>
      </c>
      <c r="K1529" s="30">
        <v>1.57E-3</v>
      </c>
      <c r="L1529" s="3">
        <v>2</v>
      </c>
      <c r="M1529" s="3">
        <v>2</v>
      </c>
      <c r="N1529" s="10">
        <f t="shared" si="161"/>
        <v>1</v>
      </c>
      <c r="O1529" s="35">
        <v>2</v>
      </c>
      <c r="P1529" s="17"/>
      <c r="Q1529" s="40">
        <v>847.43421000000001</v>
      </c>
      <c r="R1529" s="40">
        <v>424.22075000000001</v>
      </c>
      <c r="S1529" s="18">
        <f t="shared" si="162"/>
        <v>2.1451095920607552</v>
      </c>
      <c r="T1529" s="18">
        <f t="shared" si="163"/>
        <v>-1.5543794121757133</v>
      </c>
      <c r="U1529" s="18">
        <f t="shared" si="164"/>
        <v>-2.710852781236051</v>
      </c>
      <c r="V1529" s="30">
        <v>424.21960000000001</v>
      </c>
      <c r="W1529" s="3" t="s">
        <v>47</v>
      </c>
      <c r="Z1529" s="3" t="s">
        <v>47</v>
      </c>
      <c r="AA1529" s="3" t="s">
        <v>47</v>
      </c>
      <c r="AB1529" s="12" t="s">
        <v>47</v>
      </c>
      <c r="AC1529" s="3" t="s">
        <v>47</v>
      </c>
      <c r="AF1529" s="3" t="s">
        <v>48</v>
      </c>
      <c r="AI1529" s="3" t="s">
        <v>48</v>
      </c>
      <c r="AK1529" s="3" t="s">
        <v>48</v>
      </c>
      <c r="AL1529" s="3" t="s">
        <v>47</v>
      </c>
      <c r="AU1529" s="3">
        <v>0</v>
      </c>
      <c r="AV1529" s="3">
        <v>6</v>
      </c>
      <c r="AW1529" s="3">
        <v>1</v>
      </c>
      <c r="AX1529" s="3">
        <v>6</v>
      </c>
      <c r="AY1529" s="3">
        <v>100</v>
      </c>
      <c r="AZ1529" s="6" t="str">
        <f t="shared" si="165"/>
        <v>1461.2</v>
      </c>
      <c r="BC1529" s="12" t="s">
        <v>2935</v>
      </c>
      <c r="BJ1529" s="12">
        <f t="shared" si="166"/>
        <v>0</v>
      </c>
      <c r="BK1529" s="12">
        <f t="shared" si="167"/>
        <v>0</v>
      </c>
      <c r="CQ1529" s="3" t="str">
        <f>CONCATENATE(baseURL!$A$1,baseURL!$B$1,baseURL!$C$1,".",C1529,".",L1529,".pkl&amp;seq=",BC1529)</f>
        <v>http://proteomics.broadinstitute.org/millscripts/viewfeed.pl?side=xl&amp;cycle=1&amp;fixedMods=iaaC&amp;file=msdataSM/iPRG2012_nd/cpick_in/iPRG2012_nd.1461.2.2.pkl&amp;seq=LREMVEA</v>
      </c>
    </row>
    <row r="1530" spans="1:95" x14ac:dyDescent="0.2">
      <c r="A1530" s="3">
        <v>3261</v>
      </c>
      <c r="B1530" s="2" t="s">
        <v>3061</v>
      </c>
      <c r="C1530" s="2" t="s">
        <v>3062</v>
      </c>
      <c r="D1530" s="3">
        <v>3709</v>
      </c>
      <c r="E1530" s="3">
        <v>3707</v>
      </c>
      <c r="F1530" s="3">
        <v>30685</v>
      </c>
      <c r="G1530" s="3">
        <v>5167</v>
      </c>
      <c r="H1530" s="3">
        <v>18.1431</v>
      </c>
      <c r="I1530" s="30">
        <v>470.95078000000001</v>
      </c>
      <c r="J1530" s="30">
        <v>470.9491271</v>
      </c>
      <c r="K1530" s="30">
        <v>1.65E-3</v>
      </c>
      <c r="L1530" s="3">
        <v>3</v>
      </c>
      <c r="M1530" s="3">
        <v>3</v>
      </c>
      <c r="N1530" s="10">
        <f t="shared" si="161"/>
        <v>1</v>
      </c>
      <c r="O1530" s="35">
        <v>3</v>
      </c>
      <c r="P1530" s="17"/>
      <c r="Q1530" s="40">
        <v>1410.83149</v>
      </c>
      <c r="R1530" s="40">
        <v>470.94868000000002</v>
      </c>
      <c r="S1530" s="18">
        <f t="shared" si="162"/>
        <v>4.459084586423403</v>
      </c>
      <c r="T1530" s="18">
        <f t="shared" si="163"/>
        <v>0.94936034213737119</v>
      </c>
      <c r="U1530" s="18">
        <f t="shared" si="164"/>
        <v>0.46714219467850332</v>
      </c>
      <c r="V1530" s="30">
        <v>470.94889999999998</v>
      </c>
      <c r="W1530" s="3" t="s">
        <v>47</v>
      </c>
      <c r="Y1530" s="3" t="s">
        <v>47</v>
      </c>
      <c r="Z1530" s="3" t="s">
        <v>47</v>
      </c>
      <c r="AB1530" s="12" t="s">
        <v>47</v>
      </c>
      <c r="AC1530" s="3" t="s">
        <v>47</v>
      </c>
      <c r="AF1530" s="3" t="s">
        <v>47</v>
      </c>
      <c r="AH1530" s="3" t="s">
        <v>47</v>
      </c>
      <c r="AL1530" s="3" t="s">
        <v>48</v>
      </c>
      <c r="AM1530" s="3" t="s">
        <v>47</v>
      </c>
      <c r="AU1530" s="3">
        <v>0</v>
      </c>
      <c r="AV1530" s="3">
        <v>8</v>
      </c>
      <c r="AW1530" s="3">
        <v>1</v>
      </c>
      <c r="AX1530" s="3">
        <v>8</v>
      </c>
      <c r="AY1530" s="3">
        <v>100</v>
      </c>
      <c r="AZ1530" s="6" t="str">
        <f t="shared" si="165"/>
        <v>1461.3</v>
      </c>
      <c r="BC1530" s="12" t="s">
        <v>3063</v>
      </c>
      <c r="BJ1530" s="12">
        <f t="shared" si="166"/>
        <v>0</v>
      </c>
      <c r="BK1530" s="12">
        <f t="shared" si="167"/>
        <v>0</v>
      </c>
      <c r="CQ1530" s="3" t="str">
        <f>CONCATENATE(baseURL!$A$1,baseURL!$B$1,baseURL!$C$1,".",C1530,".",L1530,".pkl&amp;seq=",BC1530)</f>
        <v>http://proteomics.broadinstitute.org/millscripts/viewfeed.pl?side=xl&amp;cycle=1&amp;fixedMods=iaaC&amp;file=msdataSM/iPRG2012_nd/cpick_in/iPRG2012_nd.1461.3.3.pkl&amp;seq=PLDQEKLAKLQK</v>
      </c>
    </row>
    <row r="1531" spans="1:95" x14ac:dyDescent="0.2">
      <c r="A1531" s="3">
        <v>3830</v>
      </c>
      <c r="B1531" s="2" t="s">
        <v>3064</v>
      </c>
      <c r="C1531" s="2" t="s">
        <v>3065</v>
      </c>
      <c r="D1531" s="3">
        <v>3715</v>
      </c>
      <c r="E1531" s="3">
        <v>3713</v>
      </c>
      <c r="F1531" s="3">
        <v>30704</v>
      </c>
      <c r="G1531" s="3">
        <v>5174</v>
      </c>
      <c r="H1531" s="3">
        <v>18.163599999999999</v>
      </c>
      <c r="I1531" s="30">
        <v>447.87285000000003</v>
      </c>
      <c r="J1531" s="30">
        <v>447.87274029999998</v>
      </c>
      <c r="K1531" s="30">
        <v>1.1E-4</v>
      </c>
      <c r="L1531" s="3">
        <v>3</v>
      </c>
      <c r="M1531" s="3">
        <v>3</v>
      </c>
      <c r="N1531" s="10">
        <f t="shared" si="161"/>
        <v>1</v>
      </c>
      <c r="O1531" s="35">
        <v>3</v>
      </c>
      <c r="P1531" s="17"/>
      <c r="Q1531" s="40">
        <v>1341.5991100000001</v>
      </c>
      <c r="R1531" s="40">
        <v>447.87121999999999</v>
      </c>
      <c r="S1531" s="18">
        <f t="shared" si="162"/>
        <v>3.6394390334663953</v>
      </c>
      <c r="T1531" s="18">
        <f t="shared" si="163"/>
        <v>3.3945025536168392</v>
      </c>
      <c r="U1531" s="18">
        <f t="shared" si="164"/>
        <v>2.8579643943372508</v>
      </c>
      <c r="V1531" s="30">
        <v>447.8725</v>
      </c>
      <c r="W1531" s="3" t="s">
        <v>47</v>
      </c>
      <c r="X1531" s="3" t="s">
        <v>47</v>
      </c>
      <c r="Y1531" s="3" t="s">
        <v>47</v>
      </c>
      <c r="Z1531" s="3" t="s">
        <v>47</v>
      </c>
      <c r="AA1531" s="3" t="s">
        <v>47</v>
      </c>
      <c r="AB1531" s="12" t="s">
        <v>47</v>
      </c>
      <c r="AC1531" s="3" t="s">
        <v>52</v>
      </c>
      <c r="AD1531" s="3" t="s">
        <v>47</v>
      </c>
      <c r="AF1531" s="3" t="s">
        <v>48</v>
      </c>
      <c r="AG1531" s="3" t="s">
        <v>47</v>
      </c>
      <c r="AH1531" s="3" t="s">
        <v>47</v>
      </c>
      <c r="AL1531" s="3" t="s">
        <v>48</v>
      </c>
      <c r="AM1531" s="3" t="s">
        <v>47</v>
      </c>
      <c r="AU1531" s="3">
        <v>0</v>
      </c>
      <c r="AV1531" s="3">
        <v>10</v>
      </c>
      <c r="AW1531" s="3">
        <v>1</v>
      </c>
      <c r="AX1531" s="3">
        <v>10</v>
      </c>
      <c r="AY1531" s="3">
        <v>100</v>
      </c>
      <c r="AZ1531" s="6" t="str">
        <f t="shared" si="165"/>
        <v>1462.1</v>
      </c>
      <c r="BC1531" s="12" t="s">
        <v>3066</v>
      </c>
      <c r="BJ1531" s="12">
        <f t="shared" si="166"/>
        <v>0</v>
      </c>
      <c r="BK1531" s="12">
        <f t="shared" si="167"/>
        <v>0</v>
      </c>
      <c r="CQ1531" s="3" t="str">
        <f>CONCATENATE(baseURL!$A$1,baseURL!$B$1,baseURL!$C$1,".",C1531,".",L1531,".pkl&amp;seq=",BC1531)</f>
        <v>http://proteomics.broadinstitute.org/millscripts/viewfeed.pl?side=xl&amp;cycle=1&amp;fixedMods=iaaC&amp;file=msdataSM/iPRG2012_nd/cpick_in/iPRG2012_nd.1462.1.3.pkl&amp;seq=FDDESVQKDMK</v>
      </c>
    </row>
    <row r="1532" spans="1:95" x14ac:dyDescent="0.2">
      <c r="A1532" s="3">
        <v>4867</v>
      </c>
      <c r="B1532" s="2" t="s">
        <v>3067</v>
      </c>
      <c r="C1532" s="2" t="s">
        <v>3068</v>
      </c>
      <c r="D1532" s="3">
        <v>3716</v>
      </c>
      <c r="E1532" s="3">
        <v>3714</v>
      </c>
      <c r="F1532" s="3">
        <v>30705</v>
      </c>
      <c r="G1532" s="3">
        <v>5175</v>
      </c>
      <c r="H1532" s="3">
        <v>18.165199999999999</v>
      </c>
      <c r="I1532" s="30">
        <v>451.90336000000002</v>
      </c>
      <c r="J1532" s="30">
        <v>451.90200249999998</v>
      </c>
      <c r="K1532" s="30">
        <v>1.3600000000000001E-3</v>
      </c>
      <c r="L1532" s="3">
        <v>3</v>
      </c>
      <c r="M1532" s="3">
        <v>3</v>
      </c>
      <c r="N1532" s="10">
        <f t="shared" si="161"/>
        <v>1</v>
      </c>
      <c r="O1532" s="35">
        <v>3</v>
      </c>
      <c r="P1532" s="17"/>
      <c r="Q1532" s="40">
        <v>1353.6896400000001</v>
      </c>
      <c r="R1532" s="40">
        <v>451.90140000000002</v>
      </c>
      <c r="S1532" s="18">
        <f t="shared" si="162"/>
        <v>4.3372293159455868</v>
      </c>
      <c r="T1532" s="18">
        <f t="shared" si="163"/>
        <v>1.3332554401397354</v>
      </c>
      <c r="U1532" s="18">
        <f t="shared" si="164"/>
        <v>1.1064360499617318</v>
      </c>
      <c r="V1532" s="30">
        <v>451.90190000000001</v>
      </c>
      <c r="W1532" s="3" t="s">
        <v>47</v>
      </c>
      <c r="X1532" s="3" t="s">
        <v>47</v>
      </c>
      <c r="Y1532" s="3" t="s">
        <v>47</v>
      </c>
      <c r="Z1532" s="3" t="s">
        <v>47</v>
      </c>
      <c r="AA1532" s="3" t="s">
        <v>48</v>
      </c>
      <c r="AB1532" s="12" t="s">
        <v>47</v>
      </c>
      <c r="AC1532" s="3" t="s">
        <v>47</v>
      </c>
      <c r="AD1532" s="3" t="s">
        <v>47</v>
      </c>
      <c r="AE1532" s="3" t="s">
        <v>47</v>
      </c>
      <c r="AF1532" s="3" t="s">
        <v>47</v>
      </c>
      <c r="AG1532" s="3" t="s">
        <v>47</v>
      </c>
      <c r="AH1532" s="3" t="s">
        <v>47</v>
      </c>
      <c r="AI1532" s="3" t="s">
        <v>47</v>
      </c>
      <c r="AJ1532" s="3" t="s">
        <v>47</v>
      </c>
      <c r="AK1532" s="3" t="s">
        <v>47</v>
      </c>
      <c r="AL1532" s="3" t="s">
        <v>47</v>
      </c>
      <c r="AM1532" s="3" t="s">
        <v>47</v>
      </c>
      <c r="AN1532" s="3" t="s">
        <v>47</v>
      </c>
      <c r="AU1532" s="3">
        <v>0</v>
      </c>
      <c r="AV1532" s="3">
        <v>17</v>
      </c>
      <c r="AW1532" s="3">
        <v>1</v>
      </c>
      <c r="AX1532" s="3">
        <v>17</v>
      </c>
      <c r="AY1532" s="3">
        <v>100</v>
      </c>
      <c r="AZ1532" s="6" t="str">
        <f t="shared" si="165"/>
        <v>1462.2</v>
      </c>
      <c r="BC1532" s="12" t="s">
        <v>3002</v>
      </c>
      <c r="BJ1532" s="12">
        <f t="shared" si="166"/>
        <v>0</v>
      </c>
      <c r="BK1532" s="12">
        <f t="shared" si="167"/>
        <v>0</v>
      </c>
      <c r="CQ1532" s="3" t="str">
        <f>CONCATENATE(baseURL!$A$1,baseURL!$B$1,baseURL!$C$1,".",C1532,".",L1532,".pkl&amp;seq=",BC1532)</f>
        <v>http://proteomics.broadinstitute.org/millscripts/viewfeed.pl?side=xl&amp;cycle=1&amp;fixedMods=iaaC&amp;file=msdataSM/iPRG2012_nd/cpick_in/iPRG2012_nd.1462.2.3.pkl&amp;seq=LTDEEASYKLGK</v>
      </c>
    </row>
    <row r="1533" spans="1:95" x14ac:dyDescent="0.2">
      <c r="A1533" s="3">
        <v>6746</v>
      </c>
      <c r="B1533" s="2" t="s">
        <v>3069</v>
      </c>
      <c r="C1533" s="2" t="s">
        <v>3060</v>
      </c>
      <c r="D1533" s="3">
        <v>3717</v>
      </c>
      <c r="E1533" s="3">
        <v>3715</v>
      </c>
      <c r="F1533" s="3">
        <v>30706</v>
      </c>
      <c r="G1533" s="3">
        <v>5176</v>
      </c>
      <c r="H1533" s="3">
        <v>18.166899999999998</v>
      </c>
      <c r="I1533" s="30">
        <v>462.76229000000001</v>
      </c>
      <c r="J1533" s="30">
        <v>462.76053960000002</v>
      </c>
      <c r="K1533" s="30">
        <v>1.75E-3</v>
      </c>
      <c r="L1533" s="3">
        <v>2</v>
      </c>
      <c r="M1533" s="3">
        <v>2</v>
      </c>
      <c r="N1533" s="10">
        <f t="shared" si="161"/>
        <v>1</v>
      </c>
      <c r="O1533" s="35">
        <v>2</v>
      </c>
      <c r="P1533" s="17"/>
      <c r="Q1533" s="40">
        <v>924.51490999999999</v>
      </c>
      <c r="R1533" s="40">
        <v>462.76109000000002</v>
      </c>
      <c r="S1533" s="18">
        <f t="shared" si="162"/>
        <v>2.5931307232053422</v>
      </c>
      <c r="T1533" s="18">
        <f t="shared" si="163"/>
        <v>-1.189382625079221</v>
      </c>
      <c r="U1533" s="18">
        <f t="shared" si="164"/>
        <v>-2.1393328466781871</v>
      </c>
      <c r="V1533" s="30">
        <v>462.76010000000002</v>
      </c>
      <c r="W1533" s="3" t="s">
        <v>47</v>
      </c>
      <c r="X1533" s="3" t="s">
        <v>47</v>
      </c>
      <c r="Y1533" s="3" t="s">
        <v>47</v>
      </c>
      <c r="Z1533" s="3" t="s">
        <v>47</v>
      </c>
      <c r="AA1533" s="3" t="s">
        <v>48</v>
      </c>
      <c r="AB1533" s="12" t="s">
        <v>47</v>
      </c>
      <c r="AC1533" s="3" t="s">
        <v>47</v>
      </c>
      <c r="AD1533" s="3" t="s">
        <v>47</v>
      </c>
      <c r="AE1533" s="3" t="s">
        <v>47</v>
      </c>
      <c r="AF1533" s="3" t="s">
        <v>47</v>
      </c>
      <c r="AG1533" s="3" t="s">
        <v>48</v>
      </c>
      <c r="AI1533" s="3" t="s">
        <v>47</v>
      </c>
      <c r="AJ1533" s="3" t="s">
        <v>47</v>
      </c>
      <c r="AK1533" s="3" t="s">
        <v>47</v>
      </c>
      <c r="AL1533" s="3" t="s">
        <v>47</v>
      </c>
      <c r="AN1533" s="3" t="s">
        <v>47</v>
      </c>
      <c r="AU1533" s="3">
        <v>0</v>
      </c>
      <c r="AV1533" s="3">
        <v>14</v>
      </c>
      <c r="AW1533" s="3">
        <v>1</v>
      </c>
      <c r="AX1533" s="3">
        <v>14</v>
      </c>
      <c r="AY1533" s="3">
        <v>100</v>
      </c>
      <c r="AZ1533" s="6" t="str">
        <f t="shared" si="165"/>
        <v>1462.3</v>
      </c>
      <c r="BC1533" s="12" t="s">
        <v>2938</v>
      </c>
      <c r="BJ1533" s="12">
        <f t="shared" si="166"/>
        <v>0</v>
      </c>
      <c r="BK1533" s="12">
        <f t="shared" si="167"/>
        <v>0</v>
      </c>
      <c r="CQ1533" s="3" t="str">
        <f>CONCATENATE(baseURL!$A$1,baseURL!$B$1,baseURL!$C$1,".",C1533,".",L1533,".pkl&amp;seq=",BC1533)</f>
        <v>http://proteomics.broadinstitute.org/millscripts/viewfeed.pl?side=xl&amp;cycle=1&amp;fixedMods=iaaC&amp;file=msdataSM/iPRG2012_nd/cpick_in/iPRG2012_nd.1462.3.2.pkl&amp;seq=HGLVEEKL</v>
      </c>
    </row>
    <row r="1534" spans="1:95" x14ac:dyDescent="0.2">
      <c r="A1534" s="3">
        <v>7213</v>
      </c>
      <c r="B1534" s="2" t="s">
        <v>3070</v>
      </c>
      <c r="C1534" s="2" t="s">
        <v>3071</v>
      </c>
      <c r="D1534" s="3">
        <v>3719</v>
      </c>
      <c r="E1534" s="3">
        <v>3717</v>
      </c>
      <c r="F1534" s="3">
        <v>30708</v>
      </c>
      <c r="G1534" s="3">
        <v>5178</v>
      </c>
      <c r="H1534" s="3">
        <v>18.170200000000001</v>
      </c>
      <c r="I1534" s="30">
        <v>503.24642999999998</v>
      </c>
      <c r="J1534" s="30">
        <v>503.74389730000001</v>
      </c>
      <c r="K1534" s="30">
        <v>-0.49747000000000002</v>
      </c>
      <c r="L1534" s="3">
        <v>2</v>
      </c>
      <c r="M1534" s="3">
        <v>2</v>
      </c>
      <c r="N1534" s="10">
        <f t="shared" si="161"/>
        <v>1</v>
      </c>
      <c r="O1534" s="35">
        <v>2</v>
      </c>
      <c r="P1534" s="17"/>
      <c r="Q1534" s="40">
        <v>1005.48223</v>
      </c>
      <c r="R1534" s="40">
        <v>503.24475000000001</v>
      </c>
      <c r="S1534" s="18">
        <f t="shared" si="162"/>
        <v>3.3383358693057814</v>
      </c>
      <c r="T1534" s="18">
        <f t="shared" si="163"/>
        <v>991.85793791192884</v>
      </c>
      <c r="U1534" s="18">
        <f t="shared" si="164"/>
        <v>3.2787227288187708</v>
      </c>
      <c r="V1534" s="30">
        <v>503.24639999999999</v>
      </c>
      <c r="X1534" s="3" t="s">
        <v>47</v>
      </c>
      <c r="Y1534" s="3" t="s">
        <v>47</v>
      </c>
      <c r="AA1534" s="3" t="s">
        <v>47</v>
      </c>
      <c r="AB1534" s="12" t="s">
        <v>47</v>
      </c>
      <c r="AC1534" s="3" t="s">
        <v>48</v>
      </c>
      <c r="AF1534" s="3" t="s">
        <v>47</v>
      </c>
      <c r="AG1534" s="3" t="s">
        <v>47</v>
      </c>
      <c r="AK1534" s="3" t="s">
        <v>47</v>
      </c>
      <c r="AM1534" s="3" t="s">
        <v>47</v>
      </c>
      <c r="AO1534" s="3" t="s">
        <v>47</v>
      </c>
      <c r="AU1534" s="3">
        <v>0</v>
      </c>
      <c r="AV1534" s="3">
        <v>9</v>
      </c>
      <c r="AW1534" s="3">
        <v>1</v>
      </c>
      <c r="AX1534" s="3">
        <v>9</v>
      </c>
      <c r="AY1534" s="3">
        <v>100</v>
      </c>
      <c r="AZ1534" s="6" t="str">
        <f t="shared" si="165"/>
        <v>1462.5</v>
      </c>
      <c r="BC1534" s="12" t="s">
        <v>3072</v>
      </c>
      <c r="BJ1534" s="12">
        <f t="shared" si="166"/>
        <v>1</v>
      </c>
      <c r="BK1534" s="12">
        <f t="shared" si="167"/>
        <v>0</v>
      </c>
      <c r="CQ1534" s="3" t="str">
        <f>CONCATENATE(baseURL!$A$1,baseURL!$B$1,baseURL!$C$1,".",C1534,".",L1534,".pkl&amp;seq=",BC1534)</f>
        <v>http://proteomics.broadinstitute.org/millscripts/viewfeed.pl?side=xl&amp;cycle=1&amp;fixedMods=iaaC&amp;file=msdataSM/iPRG2012_nd/cpick_in/iPRG2012_nd.1462.5.2.pkl&amp;seq=WAAAAVCEK</v>
      </c>
    </row>
    <row r="1535" spans="1:95" x14ac:dyDescent="0.2">
      <c r="A1535" s="3">
        <v>1604</v>
      </c>
      <c r="B1535" s="2" t="s">
        <v>3073</v>
      </c>
      <c r="C1535" s="2" t="s">
        <v>3070</v>
      </c>
      <c r="D1535" s="3">
        <v>3730</v>
      </c>
      <c r="E1535" s="3">
        <v>3728</v>
      </c>
      <c r="F1535" s="3">
        <v>30730</v>
      </c>
      <c r="G1535" s="3">
        <v>5190</v>
      </c>
      <c r="H1535" s="3">
        <v>18.202400000000001</v>
      </c>
      <c r="I1535" s="30">
        <v>687.31282999999996</v>
      </c>
      <c r="J1535" s="30">
        <v>687.31147209999995</v>
      </c>
      <c r="K1535" s="30">
        <v>1.3600000000000001E-3</v>
      </c>
      <c r="L1535" s="3">
        <v>2</v>
      </c>
      <c r="M1535" s="3">
        <v>2</v>
      </c>
      <c r="N1535" s="10">
        <f t="shared" si="161"/>
        <v>1</v>
      </c>
      <c r="O1535" s="35">
        <v>2</v>
      </c>
      <c r="P1535" s="17"/>
      <c r="Q1535" s="40">
        <v>1373.6080300000001</v>
      </c>
      <c r="R1535" s="40">
        <v>687.30764999999997</v>
      </c>
      <c r="S1535" s="18">
        <f t="shared" si="162"/>
        <v>7.5366540733189042</v>
      </c>
      <c r="T1535" s="18">
        <f t="shared" si="163"/>
        <v>5.5609740412163324</v>
      </c>
      <c r="U1535" s="18">
        <f t="shared" si="164"/>
        <v>5.601567216743117</v>
      </c>
      <c r="V1535" s="30">
        <v>687.31150000000002</v>
      </c>
      <c r="X1535" s="3" t="s">
        <v>47</v>
      </c>
      <c r="Z1535" s="3" t="s">
        <v>47</v>
      </c>
      <c r="AA1535" s="3" t="s">
        <v>47</v>
      </c>
      <c r="AB1535" s="12" t="s">
        <v>47</v>
      </c>
      <c r="AC1535" s="3" t="s">
        <v>47</v>
      </c>
      <c r="AD1535" s="3" t="s">
        <v>47</v>
      </c>
      <c r="AF1535" s="3" t="s">
        <v>48</v>
      </c>
      <c r="AG1535" s="3" t="s">
        <v>47</v>
      </c>
      <c r="AH1535" s="3" t="s">
        <v>47</v>
      </c>
      <c r="AI1535" s="3" t="s">
        <v>48</v>
      </c>
      <c r="AL1535" s="3" t="s">
        <v>48</v>
      </c>
      <c r="AU1535" s="3">
        <v>0</v>
      </c>
      <c r="AV1535" s="3">
        <v>8</v>
      </c>
      <c r="AW1535" s="3">
        <v>1</v>
      </c>
      <c r="AX1535" s="3">
        <v>8</v>
      </c>
      <c r="AY1535" s="3">
        <v>100</v>
      </c>
      <c r="AZ1535" s="6" t="str">
        <f t="shared" si="165"/>
        <v>1463.6</v>
      </c>
      <c r="BC1535" s="12" t="s">
        <v>3074</v>
      </c>
      <c r="BJ1535" s="12">
        <f t="shared" si="166"/>
        <v>0</v>
      </c>
      <c r="BK1535" s="12">
        <f t="shared" si="167"/>
        <v>0</v>
      </c>
      <c r="CQ1535" s="3" t="str">
        <f>CONCATENATE(baseURL!$A$1,baseURL!$B$1,baseURL!$C$1,".",C1535,".",L1535,".pkl&amp;seq=",BC1535)</f>
        <v>http://proteomics.broadinstitute.org/millscripts/viewfeed.pl?side=xl&amp;cycle=1&amp;fixedMods=iaaC&amp;file=msdataSM/iPRG2012_nd/cpick_in/iPRG2012_nd.1463.6.2.pkl&amp;seq=TQWPSDQPSDGR</v>
      </c>
    </row>
    <row r="1536" spans="1:95" x14ac:dyDescent="0.2">
      <c r="A1536" s="3">
        <v>1571</v>
      </c>
      <c r="B1536" s="2" t="s">
        <v>3075</v>
      </c>
      <c r="C1536" s="2" t="s">
        <v>3076</v>
      </c>
      <c r="D1536" s="3">
        <v>3734</v>
      </c>
      <c r="E1536" s="3">
        <v>3732</v>
      </c>
      <c r="F1536" s="3">
        <v>30749</v>
      </c>
      <c r="G1536" s="3">
        <v>5195</v>
      </c>
      <c r="H1536" s="3">
        <v>18.218800000000002</v>
      </c>
      <c r="I1536" s="30">
        <v>482.76580000000001</v>
      </c>
      <c r="J1536" s="30">
        <v>483.29304070000001</v>
      </c>
      <c r="K1536" s="30">
        <v>-0.52724000000000004</v>
      </c>
      <c r="L1536" s="3">
        <v>2</v>
      </c>
      <c r="M1536" s="3">
        <v>2</v>
      </c>
      <c r="N1536" s="10">
        <f t="shared" si="161"/>
        <v>1</v>
      </c>
      <c r="O1536" s="35">
        <v>2</v>
      </c>
      <c r="P1536" s="17"/>
      <c r="Q1536" s="40">
        <v>964.52106000000003</v>
      </c>
      <c r="R1536" s="40">
        <v>482.76416999999998</v>
      </c>
      <c r="S1536" s="18">
        <f t="shared" si="162"/>
        <v>3.3763897598991557</v>
      </c>
      <c r="T1536" s="18">
        <f t="shared" si="163"/>
        <v>1095.5052857382254</v>
      </c>
      <c r="U1536" s="18">
        <f t="shared" si="164"/>
        <v>1.0978445231884559</v>
      </c>
      <c r="V1536" s="30">
        <v>482.7647</v>
      </c>
      <c r="W1536" s="3" t="s">
        <v>65</v>
      </c>
      <c r="X1536" s="3" t="s">
        <v>47</v>
      </c>
      <c r="Y1536" s="3" t="s">
        <v>47</v>
      </c>
      <c r="Z1536" s="3" t="s">
        <v>52</v>
      </c>
      <c r="AA1536" s="3" t="s">
        <v>65</v>
      </c>
      <c r="AB1536" s="12" t="s">
        <v>47</v>
      </c>
      <c r="AC1536" s="3" t="s">
        <v>52</v>
      </c>
      <c r="AD1536" s="3" t="s">
        <v>47</v>
      </c>
      <c r="AE1536" s="3" t="s">
        <v>52</v>
      </c>
      <c r="AF1536" s="3" t="s">
        <v>52</v>
      </c>
      <c r="AG1536" s="3" t="s">
        <v>47</v>
      </c>
      <c r="AI1536" s="3" t="s">
        <v>52</v>
      </c>
      <c r="AJ1536" s="3" t="s">
        <v>47</v>
      </c>
      <c r="AK1536" s="3" t="s">
        <v>48</v>
      </c>
      <c r="AU1536" s="3">
        <v>2</v>
      </c>
      <c r="AV1536" s="3">
        <v>6</v>
      </c>
      <c r="AW1536" s="3">
        <v>1</v>
      </c>
      <c r="AX1536" s="3">
        <v>6</v>
      </c>
      <c r="AY1536" s="3">
        <v>100</v>
      </c>
      <c r="AZ1536" s="6" t="str">
        <f t="shared" si="165"/>
        <v>1464.4</v>
      </c>
      <c r="BC1536" s="12" t="s">
        <v>3077</v>
      </c>
      <c r="BJ1536" s="12">
        <f t="shared" si="166"/>
        <v>0</v>
      </c>
      <c r="BK1536" s="12">
        <f t="shared" si="167"/>
        <v>0</v>
      </c>
      <c r="BS1536" s="3" t="s">
        <v>3078</v>
      </c>
      <c r="BW1536" s="3" t="s">
        <v>3078</v>
      </c>
      <c r="CQ1536" s="3" t="str">
        <f>CONCATENATE(baseURL!$A$1,baseURL!$B$1,baseURL!$C$1,".",C1536,".",L1536,".pkl&amp;seq=",BC1536)</f>
        <v>http://proteomics.broadinstitute.org/millscripts/viewfeed.pl?side=xl&amp;cycle=1&amp;fixedMods=iaaC&amp;file=msdataSM/iPRG2012_nd/cpick_in/iPRG2012_nd.1464.4.2.pkl&amp;seq=AAGLTAAYAR</v>
      </c>
    </row>
    <row r="1537" spans="1:95" x14ac:dyDescent="0.2">
      <c r="A1537" s="3">
        <v>5452</v>
      </c>
      <c r="B1537" s="2" t="s">
        <v>3079</v>
      </c>
      <c r="C1537" s="2" t="s">
        <v>3080</v>
      </c>
      <c r="D1537" s="3">
        <v>3735</v>
      </c>
      <c r="E1537" s="3">
        <v>3733</v>
      </c>
      <c r="F1537" s="3">
        <v>30750</v>
      </c>
      <c r="G1537" s="3">
        <v>5196</v>
      </c>
      <c r="H1537" s="3">
        <v>18.221299999999999</v>
      </c>
      <c r="I1537" s="30">
        <v>524.95911999999998</v>
      </c>
      <c r="J1537" s="30">
        <v>524.95930229999999</v>
      </c>
      <c r="K1537" s="30">
        <v>-1.8000000000000001E-4</v>
      </c>
      <c r="L1537" s="3">
        <v>3</v>
      </c>
      <c r="M1537" s="3">
        <v>3</v>
      </c>
      <c r="N1537" s="10">
        <f t="shared" si="161"/>
        <v>1</v>
      </c>
      <c r="O1537" s="35">
        <v>3</v>
      </c>
      <c r="P1537" s="17"/>
      <c r="Q1537" s="40">
        <v>1572.85916</v>
      </c>
      <c r="R1537" s="40">
        <v>524.95790999999997</v>
      </c>
      <c r="S1537" s="18">
        <f t="shared" si="162"/>
        <v>2.3049466956590643</v>
      </c>
      <c r="T1537" s="18">
        <f t="shared" si="163"/>
        <v>2.6522126317144954</v>
      </c>
      <c r="U1537" s="18">
        <f t="shared" si="164"/>
        <v>2.4573398656665284</v>
      </c>
      <c r="V1537" s="30">
        <v>524.95920000000001</v>
      </c>
      <c r="W1537" s="3" t="s">
        <v>47</v>
      </c>
      <c r="X1537" s="3" t="s">
        <v>47</v>
      </c>
      <c r="Y1537" s="3" t="s">
        <v>47</v>
      </c>
      <c r="Z1537" s="3" t="s">
        <v>47</v>
      </c>
      <c r="AA1537" s="3" t="s">
        <v>48</v>
      </c>
      <c r="AB1537" s="12" t="s">
        <v>47</v>
      </c>
      <c r="AC1537" s="3" t="s">
        <v>47</v>
      </c>
      <c r="AD1537" s="3" t="s">
        <v>47</v>
      </c>
      <c r="AE1537" s="3" t="s">
        <v>47</v>
      </c>
      <c r="AF1537" s="3" t="s">
        <v>47</v>
      </c>
      <c r="AG1537" s="3" t="s">
        <v>47</v>
      </c>
      <c r="AH1537" s="3" t="s">
        <v>47</v>
      </c>
      <c r="AI1537" s="3" t="s">
        <v>48</v>
      </c>
      <c r="AJ1537" s="3" t="s">
        <v>47</v>
      </c>
      <c r="AK1537" s="3" t="s">
        <v>47</v>
      </c>
      <c r="AL1537" s="3" t="s">
        <v>47</v>
      </c>
      <c r="AM1537" s="3" t="s">
        <v>47</v>
      </c>
      <c r="AU1537" s="3">
        <v>0</v>
      </c>
      <c r="AV1537" s="3">
        <v>15</v>
      </c>
      <c r="AW1537" s="3">
        <v>1</v>
      </c>
      <c r="AX1537" s="3">
        <v>15</v>
      </c>
      <c r="AY1537" s="3">
        <v>100</v>
      </c>
      <c r="AZ1537" s="6" t="str">
        <f t="shared" si="165"/>
        <v>1464.5</v>
      </c>
      <c r="BC1537" s="12" t="s">
        <v>3081</v>
      </c>
      <c r="BJ1537" s="12">
        <f t="shared" si="166"/>
        <v>0</v>
      </c>
      <c r="BK1537" s="12">
        <f t="shared" si="167"/>
        <v>0</v>
      </c>
      <c r="CQ1537" s="3" t="str">
        <f>CONCATENATE(baseURL!$A$1,baseURL!$B$1,baseURL!$C$1,".",C1537,".",L1537,".pkl&amp;seq=",BC1537)</f>
        <v>http://proteomics.broadinstitute.org/millscripts/viewfeed.pl?side=xl&amp;cycle=1&amp;fixedMods=iaaC&amp;file=msdataSM/iPRG2012_nd/cpick_in/iPRG2012_nd.1464.5.3.pkl&amp;seq=LVELDDKKTGAEVR</v>
      </c>
    </row>
    <row r="1538" spans="1:95" x14ac:dyDescent="0.2">
      <c r="A1538" s="3">
        <v>3023</v>
      </c>
      <c r="B1538" s="2" t="s">
        <v>3082</v>
      </c>
      <c r="C1538" s="2" t="s">
        <v>3079</v>
      </c>
      <c r="D1538" s="3">
        <v>3743</v>
      </c>
      <c r="E1538" s="3">
        <v>3741</v>
      </c>
      <c r="F1538" s="3">
        <v>30772</v>
      </c>
      <c r="G1538" s="3">
        <v>5205</v>
      </c>
      <c r="H1538" s="3">
        <v>18.240100000000002</v>
      </c>
      <c r="I1538" s="30">
        <v>502.61615</v>
      </c>
      <c r="J1538" s="30">
        <v>503.24429420000001</v>
      </c>
      <c r="K1538" s="30">
        <v>-0.62814000000000003</v>
      </c>
      <c r="L1538" s="3">
        <v>0</v>
      </c>
      <c r="M1538" s="3">
        <v>2</v>
      </c>
      <c r="N1538" s="10">
        <f t="shared" ref="N1538:N1601" si="168">IF(AND(M1538&gt;0,L1538&gt;0), IF(M1538=L1538,1,-1), 1)</f>
        <v>1</v>
      </c>
      <c r="O1538" s="35">
        <v>2</v>
      </c>
      <c r="P1538" s="17"/>
      <c r="Q1538" s="40">
        <v>1005.48223</v>
      </c>
      <c r="R1538" s="40">
        <v>503.24475000000001</v>
      </c>
      <c r="S1538" s="18">
        <f t="shared" ref="S1538:S1601" si="169">1000000*(I1538-R1538)/R1538</f>
        <v>-1249.0940044580809</v>
      </c>
      <c r="T1538" s="18">
        <f t="shared" ref="T1538:T1601" si="170">1000000*(J1538-R1538)/R1538</f>
        <v>-0.90572231503150835</v>
      </c>
      <c r="U1538" s="18">
        <f t="shared" ref="U1538:U1601" si="171">1000000*(V1538-R1538)/R1538</f>
        <v>-1.291618044713565</v>
      </c>
      <c r="V1538" s="30">
        <v>503.2441</v>
      </c>
      <c r="W1538" s="3" t="s">
        <v>47</v>
      </c>
      <c r="X1538" s="3" t="s">
        <v>47</v>
      </c>
      <c r="Y1538" s="3" t="s">
        <v>47</v>
      </c>
      <c r="Z1538" s="3" t="s">
        <v>47</v>
      </c>
      <c r="AA1538" s="3" t="s">
        <v>47</v>
      </c>
      <c r="AB1538" s="12" t="s">
        <v>47</v>
      </c>
      <c r="AC1538" s="3" t="s">
        <v>47</v>
      </c>
      <c r="AE1538" s="3" t="s">
        <v>47</v>
      </c>
      <c r="AF1538" s="3" t="s">
        <v>48</v>
      </c>
      <c r="AG1538" s="3" t="s">
        <v>52</v>
      </c>
      <c r="AH1538" s="3" t="s">
        <v>47</v>
      </c>
      <c r="AI1538" s="3" t="s">
        <v>48</v>
      </c>
      <c r="AK1538" s="3" t="s">
        <v>48</v>
      </c>
      <c r="AL1538" s="3" t="s">
        <v>48</v>
      </c>
      <c r="AO1538" s="3" t="s">
        <v>47</v>
      </c>
      <c r="AP1538" s="3" t="s">
        <v>48</v>
      </c>
      <c r="AU1538" s="3">
        <v>0</v>
      </c>
      <c r="AV1538" s="3">
        <v>10</v>
      </c>
      <c r="AW1538" s="3">
        <v>1</v>
      </c>
      <c r="AX1538" s="3">
        <v>10</v>
      </c>
      <c r="AY1538" s="3">
        <v>100</v>
      </c>
      <c r="AZ1538" s="6" t="str">
        <f t="shared" ref="AZ1538:AZ1601" si="172">HYPERLINK(CQ1538,C1538)</f>
        <v>1465.6</v>
      </c>
      <c r="BC1538" s="12" t="s">
        <v>3072</v>
      </c>
      <c r="BJ1538" s="12">
        <f t="shared" ref="BJ1538:BJ1601" si="173">LEN(BC1538)-LEN(SUBSTITUTE(BC1538,"C",""))</f>
        <v>1</v>
      </c>
      <c r="BK1538" s="12">
        <f t="shared" ref="BK1538:BK1601" si="174">LEN(BC1538)-LEN(SUBSTITUTE(BC1538,"c",""))</f>
        <v>0</v>
      </c>
      <c r="CQ1538" s="3" t="str">
        <f>CONCATENATE(baseURL!$A$1,baseURL!$B$1,baseURL!$C$1,".",C1538,".",L1538,".pkl&amp;seq=",BC1538)</f>
        <v>http://proteomics.broadinstitute.org/millscripts/viewfeed.pl?side=xl&amp;cycle=1&amp;fixedMods=iaaC&amp;file=msdataSM/iPRG2012_nd/cpick_in/iPRG2012_nd.1465.6.0.pkl&amp;seq=WAAAAVCEK</v>
      </c>
    </row>
    <row r="1539" spans="1:95" x14ac:dyDescent="0.2">
      <c r="A1539" s="3">
        <v>3154</v>
      </c>
      <c r="B1539" s="2" t="s">
        <v>3085</v>
      </c>
      <c r="C1539" s="2" t="s">
        <v>3086</v>
      </c>
      <c r="D1539" s="3">
        <v>3753</v>
      </c>
      <c r="E1539" s="3">
        <v>3751</v>
      </c>
      <c r="F1539" s="3">
        <v>30791</v>
      </c>
      <c r="G1539" s="3">
        <v>5216</v>
      </c>
      <c r="H1539" s="3">
        <v>18.267199999999999</v>
      </c>
      <c r="I1539" s="30">
        <v>492.76728000000003</v>
      </c>
      <c r="J1539" s="30">
        <v>493.28777860000002</v>
      </c>
      <c r="K1539" s="30">
        <v>-0.52049999999999996</v>
      </c>
      <c r="L1539" s="3">
        <v>0</v>
      </c>
      <c r="M1539" s="3">
        <v>2</v>
      </c>
      <c r="N1539" s="10">
        <f t="shared" si="168"/>
        <v>1</v>
      </c>
      <c r="O1539" s="35">
        <v>2</v>
      </c>
      <c r="P1539" s="17"/>
      <c r="Q1539" s="40">
        <v>985.56767000000002</v>
      </c>
      <c r="R1539" s="40">
        <v>493.28746999999998</v>
      </c>
      <c r="S1539" s="18">
        <f t="shared" si="169"/>
        <v>-1054.537225524818</v>
      </c>
      <c r="T1539" s="18">
        <f t="shared" si="170"/>
        <v>0.62559870016443986</v>
      </c>
      <c r="U1539" s="18">
        <f t="shared" si="171"/>
        <v>0.26353801367150492</v>
      </c>
      <c r="V1539" s="30">
        <v>493.2876</v>
      </c>
      <c r="W1539" s="3" t="s">
        <v>47</v>
      </c>
      <c r="X1539" s="3" t="s">
        <v>47</v>
      </c>
      <c r="Y1539" s="3" t="s">
        <v>47</v>
      </c>
      <c r="Z1539" s="3" t="s">
        <v>47</v>
      </c>
      <c r="AA1539" s="3" t="s">
        <v>47</v>
      </c>
      <c r="AB1539" s="12" t="s">
        <v>47</v>
      </c>
      <c r="AC1539" s="3" t="s">
        <v>52</v>
      </c>
      <c r="AD1539" s="3" t="s">
        <v>48</v>
      </c>
      <c r="AE1539" s="3" t="s">
        <v>48</v>
      </c>
      <c r="AF1539" s="3" t="s">
        <v>48</v>
      </c>
      <c r="AH1539" s="3" t="s">
        <v>47</v>
      </c>
      <c r="AK1539" s="3" t="s">
        <v>52</v>
      </c>
      <c r="AL1539" s="3" t="s">
        <v>48</v>
      </c>
      <c r="AM1539" s="3" t="s">
        <v>47</v>
      </c>
      <c r="AU1539" s="3">
        <v>0</v>
      </c>
      <c r="AV1539" s="3">
        <v>8</v>
      </c>
      <c r="AW1539" s="3">
        <v>1</v>
      </c>
      <c r="AX1539" s="3">
        <v>8</v>
      </c>
      <c r="AY1539" s="3">
        <v>100</v>
      </c>
      <c r="AZ1539" s="6" t="str">
        <f t="shared" si="172"/>
        <v>1466.4</v>
      </c>
      <c r="BC1539" s="12" t="s">
        <v>3032</v>
      </c>
      <c r="BJ1539" s="12">
        <f t="shared" si="173"/>
        <v>0</v>
      </c>
      <c r="BK1539" s="12">
        <f t="shared" si="174"/>
        <v>0</v>
      </c>
      <c r="CQ1539" s="3" t="str">
        <f>CONCATENATE(baseURL!$A$1,baseURL!$B$1,baseURL!$C$1,".",C1539,".",L1539,".pkl&amp;seq=",BC1539)</f>
        <v>http://proteomics.broadinstitute.org/millscripts/viewfeed.pl?side=xl&amp;cycle=1&amp;fixedMods=iaaC&amp;file=msdataSM/iPRG2012_nd/cpick_in/iPRG2012_nd.1466.4.0.pkl&amp;seq=GSGLVASPAVK</v>
      </c>
    </row>
    <row r="1540" spans="1:95" x14ac:dyDescent="0.2">
      <c r="A1540" s="3">
        <v>6860</v>
      </c>
      <c r="B1540" s="2" t="s">
        <v>3087</v>
      </c>
      <c r="C1540" s="2" t="s">
        <v>3088</v>
      </c>
      <c r="D1540" s="3">
        <v>3754</v>
      </c>
      <c r="E1540" s="3">
        <v>3752</v>
      </c>
      <c r="F1540" s="3">
        <v>30792</v>
      </c>
      <c r="G1540" s="3">
        <v>5217</v>
      </c>
      <c r="H1540" s="3">
        <v>18.270499999999998</v>
      </c>
      <c r="I1540" s="30">
        <v>530.79129</v>
      </c>
      <c r="J1540" s="30">
        <v>530.79055129999995</v>
      </c>
      <c r="K1540" s="30">
        <v>7.3999999999999999E-4</v>
      </c>
      <c r="L1540" s="3">
        <v>2</v>
      </c>
      <c r="M1540" s="3">
        <v>2</v>
      </c>
      <c r="N1540" s="10">
        <f t="shared" si="168"/>
        <v>1</v>
      </c>
      <c r="O1540" s="35">
        <v>2</v>
      </c>
      <c r="P1540" s="17"/>
      <c r="Q1540" s="40">
        <v>1060.57455</v>
      </c>
      <c r="R1540" s="40">
        <v>530.79091000000005</v>
      </c>
      <c r="S1540" s="18">
        <f t="shared" si="169"/>
        <v>0.71591278748554099</v>
      </c>
      <c r="T1540" s="18">
        <f t="shared" si="170"/>
        <v>-0.67578399205476669</v>
      </c>
      <c r="U1540" s="18">
        <f t="shared" si="171"/>
        <v>-0.58403411620808099</v>
      </c>
      <c r="V1540" s="30">
        <v>530.79060000000004</v>
      </c>
      <c r="W1540" s="3" t="s">
        <v>47</v>
      </c>
      <c r="X1540" s="3" t="s">
        <v>47</v>
      </c>
      <c r="Y1540" s="3" t="s">
        <v>48</v>
      </c>
      <c r="Z1540" s="3" t="s">
        <v>47</v>
      </c>
      <c r="AA1540" s="3" t="s">
        <v>48</v>
      </c>
      <c r="AB1540" s="12" t="s">
        <v>48</v>
      </c>
      <c r="AC1540" s="3" t="s">
        <v>48</v>
      </c>
      <c r="AD1540" s="3" t="s">
        <v>47</v>
      </c>
      <c r="AE1540" s="3" t="s">
        <v>47</v>
      </c>
      <c r="AF1540" s="3" t="s">
        <v>47</v>
      </c>
      <c r="AG1540" s="3" t="s">
        <v>47</v>
      </c>
      <c r="AH1540" s="3" t="s">
        <v>47</v>
      </c>
      <c r="AI1540" s="3" t="s">
        <v>48</v>
      </c>
      <c r="AJ1540" s="3" t="s">
        <v>47</v>
      </c>
      <c r="AK1540" s="3" t="s">
        <v>47</v>
      </c>
      <c r="AL1540" s="3" t="s">
        <v>48</v>
      </c>
      <c r="AM1540" s="3" t="s">
        <v>47</v>
      </c>
      <c r="AN1540" s="3" t="s">
        <v>47</v>
      </c>
      <c r="AO1540" s="3" t="s">
        <v>47</v>
      </c>
      <c r="AP1540" s="3" t="s">
        <v>47</v>
      </c>
      <c r="AS1540" s="3" t="s">
        <v>47</v>
      </c>
      <c r="AU1540" s="3">
        <v>0</v>
      </c>
      <c r="AV1540" s="3">
        <v>15</v>
      </c>
      <c r="AW1540" s="3">
        <v>2</v>
      </c>
      <c r="AX1540" s="3">
        <v>14</v>
      </c>
      <c r="AY1540" s="3">
        <v>93.33</v>
      </c>
      <c r="AZ1540" s="6" t="str">
        <f t="shared" si="172"/>
        <v>1466.5</v>
      </c>
      <c r="BB1540" s="12" t="s">
        <v>79</v>
      </c>
      <c r="BC1540" s="12" t="s">
        <v>3089</v>
      </c>
      <c r="BJ1540" s="12">
        <f t="shared" si="173"/>
        <v>0</v>
      </c>
      <c r="BK1540" s="12">
        <f t="shared" si="174"/>
        <v>0</v>
      </c>
      <c r="CO1540" s="3" t="s">
        <v>3090</v>
      </c>
      <c r="CQ1540" s="3" t="str">
        <f>CONCATENATE(baseURL!$A$1,baseURL!$B$1,"+Acetyl",baseURL!$C$1,".",C1540,".",L1540,".pkl&amp;seq=",BC1540)</f>
        <v>http://proteomics.broadinstitute.org/millscripts/viewfeed.pl?side=xl&amp;cycle=1&amp;fixedMods=iaaC+Acetyl&amp;file=msdataSM/iPRG2012_nd/cpick_in/iPRG2012_nd.1466.5.2.pkl&amp;seq=SDAVTLRTR</v>
      </c>
    </row>
    <row r="1541" spans="1:95" x14ac:dyDescent="0.2">
      <c r="A1541" s="3">
        <v>3266</v>
      </c>
      <c r="B1541" s="2" t="s">
        <v>3091</v>
      </c>
      <c r="C1541" s="2" t="s">
        <v>3092</v>
      </c>
      <c r="D1541" s="3">
        <v>3756</v>
      </c>
      <c r="E1541" s="3">
        <v>3754</v>
      </c>
      <c r="F1541" s="3">
        <v>30809</v>
      </c>
      <c r="G1541" s="3">
        <v>5220</v>
      </c>
      <c r="H1541" s="3">
        <v>18.284300000000002</v>
      </c>
      <c r="I1541" s="30">
        <v>438.25632000000002</v>
      </c>
      <c r="J1541" s="30">
        <v>438.2579953</v>
      </c>
      <c r="K1541" s="30">
        <v>-1.6800000000000001E-3</v>
      </c>
      <c r="L1541" s="3">
        <v>3</v>
      </c>
      <c r="M1541" s="3">
        <v>3</v>
      </c>
      <c r="N1541" s="10">
        <f t="shared" si="168"/>
        <v>1</v>
      </c>
      <c r="O1541" s="35">
        <v>3</v>
      </c>
      <c r="P1541" s="17"/>
      <c r="Q1541" s="40">
        <v>1312.7583299999999</v>
      </c>
      <c r="R1541" s="40">
        <v>438.25763000000001</v>
      </c>
      <c r="S1541" s="18">
        <f t="shared" si="169"/>
        <v>-2.9891093966566795</v>
      </c>
      <c r="T1541" s="18">
        <f t="shared" si="170"/>
        <v>0.83352798671997919</v>
      </c>
      <c r="U1541" s="18">
        <f t="shared" si="171"/>
        <v>0.61607598252296614</v>
      </c>
      <c r="V1541" s="30">
        <v>438.25790000000001</v>
      </c>
      <c r="W1541" s="3" t="s">
        <v>47</v>
      </c>
      <c r="Y1541" s="3" t="s">
        <v>47</v>
      </c>
      <c r="Z1541" s="3" t="s">
        <v>47</v>
      </c>
      <c r="AA1541" s="3" t="s">
        <v>47</v>
      </c>
      <c r="AB1541" s="12" t="s">
        <v>47</v>
      </c>
      <c r="AC1541" s="3" t="s">
        <v>47</v>
      </c>
      <c r="AE1541" s="3" t="s">
        <v>48</v>
      </c>
      <c r="AF1541" s="3" t="s">
        <v>48</v>
      </c>
      <c r="AG1541" s="3" t="s">
        <v>47</v>
      </c>
      <c r="AH1541" s="3" t="s">
        <v>47</v>
      </c>
      <c r="AI1541" s="3" t="s">
        <v>47</v>
      </c>
      <c r="AL1541" s="3" t="s">
        <v>48</v>
      </c>
      <c r="AM1541" s="3" t="s">
        <v>47</v>
      </c>
      <c r="AU1541" s="3">
        <v>0</v>
      </c>
      <c r="AV1541" s="3">
        <v>10</v>
      </c>
      <c r="AW1541" s="3">
        <v>1</v>
      </c>
      <c r="AX1541" s="3">
        <v>10</v>
      </c>
      <c r="AY1541" s="3">
        <v>100</v>
      </c>
      <c r="AZ1541" s="6" t="str">
        <f t="shared" si="172"/>
        <v>1467.1</v>
      </c>
      <c r="BC1541" s="12" t="s">
        <v>3093</v>
      </c>
      <c r="BJ1541" s="12">
        <f t="shared" si="173"/>
        <v>0</v>
      </c>
      <c r="BK1541" s="12">
        <f t="shared" si="174"/>
        <v>0</v>
      </c>
      <c r="CQ1541" s="3" t="str">
        <f>CONCATENATE(baseURL!$A$1,baseURL!$B$1,baseURL!$C$1,".",C1541,".",L1541,".pkl&amp;seq=",BC1541)</f>
        <v>http://proteomics.broadinstitute.org/millscripts/viewfeed.pl?side=xl&amp;cycle=1&amp;fixedMods=iaaC&amp;file=msdataSM/iPRG2012_nd/cpick_in/iPRG2012_nd.1467.1.3.pkl&amp;seq=AEAKAQGVAVQLK</v>
      </c>
    </row>
    <row r="1542" spans="1:95" x14ac:dyDescent="0.2">
      <c r="A1542" s="3">
        <v>2399</v>
      </c>
      <c r="B1542" s="2" t="s">
        <v>3096</v>
      </c>
      <c r="C1542" s="2" t="s">
        <v>3097</v>
      </c>
      <c r="D1542" s="3">
        <v>3758</v>
      </c>
      <c r="E1542" s="3">
        <v>3756</v>
      </c>
      <c r="F1542" s="3">
        <v>30811</v>
      </c>
      <c r="G1542" s="3">
        <v>5222</v>
      </c>
      <c r="H1542" s="3">
        <v>18.290900000000001</v>
      </c>
      <c r="I1542" s="30">
        <v>493.28751999999997</v>
      </c>
      <c r="J1542" s="30">
        <v>493.28752379999997</v>
      </c>
      <c r="K1542" s="30">
        <v>0</v>
      </c>
      <c r="L1542" s="3">
        <v>2</v>
      </c>
      <c r="M1542" s="3">
        <v>0</v>
      </c>
      <c r="N1542" s="10">
        <f t="shared" si="168"/>
        <v>1</v>
      </c>
      <c r="O1542" s="35">
        <v>2</v>
      </c>
      <c r="P1542" s="17"/>
      <c r="Q1542" s="40">
        <v>985.56767000000002</v>
      </c>
      <c r="R1542" s="40">
        <v>493.28746999999998</v>
      </c>
      <c r="S1542" s="18">
        <f t="shared" si="169"/>
        <v>0.10136077445358378</v>
      </c>
      <c r="T1542" s="18">
        <f t="shared" si="170"/>
        <v>0.10906419331758738</v>
      </c>
      <c r="U1542" s="18">
        <f t="shared" si="171"/>
        <v>-0.75006973109480057</v>
      </c>
      <c r="V1542" s="30">
        <v>493.28710000000001</v>
      </c>
      <c r="W1542" s="3" t="s">
        <v>47</v>
      </c>
      <c r="Z1542" s="3" t="s">
        <v>47</v>
      </c>
      <c r="AA1542" s="3" t="s">
        <v>47</v>
      </c>
      <c r="AB1542" s="12" t="s">
        <v>47</v>
      </c>
      <c r="AC1542" s="3" t="s">
        <v>47</v>
      </c>
      <c r="AD1542" s="3" t="s">
        <v>47</v>
      </c>
      <c r="AE1542" s="3" t="s">
        <v>47</v>
      </c>
      <c r="AF1542" s="3" t="s">
        <v>48</v>
      </c>
      <c r="AH1542" s="3" t="s">
        <v>47</v>
      </c>
      <c r="AK1542" s="3" t="s">
        <v>52</v>
      </c>
      <c r="AU1542" s="3">
        <v>0</v>
      </c>
      <c r="AV1542" s="3">
        <v>8</v>
      </c>
      <c r="AW1542" s="3">
        <v>1</v>
      </c>
      <c r="AX1542" s="3">
        <v>8</v>
      </c>
      <c r="AY1542" s="3">
        <v>100</v>
      </c>
      <c r="AZ1542" s="6" t="str">
        <f t="shared" si="172"/>
        <v>1467.3</v>
      </c>
      <c r="BC1542" s="12" t="s">
        <v>3032</v>
      </c>
      <c r="BJ1542" s="12">
        <f t="shared" si="173"/>
        <v>0</v>
      </c>
      <c r="BK1542" s="12">
        <f t="shared" si="174"/>
        <v>0</v>
      </c>
      <c r="CQ1542" s="3" t="str">
        <f>CONCATENATE(baseURL!$A$1,baseURL!$B$1,baseURL!$C$1,".",C1542,".",L1542,".pkl&amp;seq=",BC1542)</f>
        <v>http://proteomics.broadinstitute.org/millscripts/viewfeed.pl?side=xl&amp;cycle=1&amp;fixedMods=iaaC&amp;file=msdataSM/iPRG2012_nd/cpick_in/iPRG2012_nd.1467.3.2.pkl&amp;seq=GSGLVASPAVK</v>
      </c>
    </row>
    <row r="1543" spans="1:95" x14ac:dyDescent="0.2">
      <c r="A1543" s="3">
        <v>4868</v>
      </c>
      <c r="B1543" s="2" t="s">
        <v>3098</v>
      </c>
      <c r="C1543" s="2" t="s">
        <v>3099</v>
      </c>
      <c r="D1543" s="3">
        <v>3759</v>
      </c>
      <c r="E1543" s="3">
        <v>3757</v>
      </c>
      <c r="F1543" s="3">
        <v>30812</v>
      </c>
      <c r="G1543" s="3">
        <v>5223</v>
      </c>
      <c r="H1543" s="3">
        <v>18.2943</v>
      </c>
      <c r="I1543" s="30">
        <v>597.80381</v>
      </c>
      <c r="J1543" s="30">
        <v>597.80409710000004</v>
      </c>
      <c r="K1543" s="30">
        <v>-2.9E-4</v>
      </c>
      <c r="L1543" s="3">
        <v>2</v>
      </c>
      <c r="M1543" s="3">
        <v>2</v>
      </c>
      <c r="N1543" s="10">
        <f t="shared" si="168"/>
        <v>1</v>
      </c>
      <c r="O1543" s="35">
        <v>2</v>
      </c>
      <c r="P1543" s="17"/>
      <c r="Q1543" s="40">
        <v>1194.6000899999999</v>
      </c>
      <c r="R1543" s="40">
        <v>597.80368999999996</v>
      </c>
      <c r="S1543" s="18">
        <f t="shared" si="169"/>
        <v>0.20073479311927575</v>
      </c>
      <c r="T1543" s="18">
        <f t="shared" si="170"/>
        <v>0.6809927855663348</v>
      </c>
      <c r="U1543" s="18">
        <f t="shared" si="171"/>
        <v>0.68584387625314103</v>
      </c>
      <c r="V1543" s="30">
        <v>597.80409999999995</v>
      </c>
      <c r="W1543" s="3" t="s">
        <v>47</v>
      </c>
      <c r="X1543" s="3" t="s">
        <v>47</v>
      </c>
      <c r="Y1543" s="3" t="s">
        <v>47</v>
      </c>
      <c r="Z1543" s="3" t="s">
        <v>47</v>
      </c>
      <c r="AA1543" s="3" t="s">
        <v>48</v>
      </c>
      <c r="AB1543" s="12" t="s">
        <v>47</v>
      </c>
      <c r="AC1543" s="3" t="s">
        <v>47</v>
      </c>
      <c r="AD1543" s="3" t="s">
        <v>47</v>
      </c>
      <c r="AE1543" s="3" t="s">
        <v>47</v>
      </c>
      <c r="AF1543" s="3" t="s">
        <v>47</v>
      </c>
      <c r="AG1543" s="3" t="s">
        <v>47</v>
      </c>
      <c r="AH1543" s="3" t="s">
        <v>47</v>
      </c>
      <c r="AI1543" s="3" t="s">
        <v>47</v>
      </c>
      <c r="AJ1543" s="3" t="s">
        <v>47</v>
      </c>
      <c r="AK1543" s="3" t="s">
        <v>47</v>
      </c>
      <c r="AL1543" s="3" t="s">
        <v>47</v>
      </c>
      <c r="AM1543" s="3" t="s">
        <v>47</v>
      </c>
      <c r="AN1543" s="3" t="s">
        <v>47</v>
      </c>
      <c r="AU1543" s="3">
        <v>0</v>
      </c>
      <c r="AV1543" s="3">
        <v>17</v>
      </c>
      <c r="AW1543" s="3">
        <v>1</v>
      </c>
      <c r="AX1543" s="3">
        <v>17</v>
      </c>
      <c r="AY1543" s="3">
        <v>100</v>
      </c>
      <c r="AZ1543" s="6" t="str">
        <f t="shared" si="172"/>
        <v>1467.4</v>
      </c>
      <c r="BC1543" s="12" t="s">
        <v>3100</v>
      </c>
      <c r="BJ1543" s="12">
        <f t="shared" si="173"/>
        <v>0</v>
      </c>
      <c r="BK1543" s="12">
        <f t="shared" si="174"/>
        <v>0</v>
      </c>
      <c r="CQ1543" s="3" t="str">
        <f>CONCATENATE(baseURL!$A$1,baseURL!$B$1,baseURL!$C$1,".",C1543,".",L1543,".pkl&amp;seq=",BC1543)</f>
        <v>http://proteomics.broadinstitute.org/millscripts/viewfeed.pl?side=xl&amp;cycle=1&amp;fixedMods=iaaC&amp;file=msdataSM/iPRG2012_nd/cpick_in/iPRG2012_nd.1467.4.2.pkl&amp;seq=QKYDADVLDK</v>
      </c>
    </row>
    <row r="1544" spans="1:95" x14ac:dyDescent="0.2">
      <c r="A1544" s="3">
        <v>4451</v>
      </c>
      <c r="B1544" s="2" t="s">
        <v>3101</v>
      </c>
      <c r="C1544" s="2" t="s">
        <v>3085</v>
      </c>
      <c r="D1544" s="3">
        <v>3760</v>
      </c>
      <c r="E1544" s="3">
        <v>3758</v>
      </c>
      <c r="F1544" s="3">
        <v>30813</v>
      </c>
      <c r="G1544" s="3">
        <v>5224</v>
      </c>
      <c r="H1544" s="3">
        <v>18.297599999999999</v>
      </c>
      <c r="I1544" s="30">
        <v>647.29918999999995</v>
      </c>
      <c r="J1544" s="30">
        <v>647.30293329999995</v>
      </c>
      <c r="K1544" s="30">
        <v>-3.7399999999999998E-3</v>
      </c>
      <c r="L1544" s="3">
        <v>2</v>
      </c>
      <c r="M1544" s="3">
        <v>2</v>
      </c>
      <c r="N1544" s="10">
        <f t="shared" si="168"/>
        <v>1</v>
      </c>
      <c r="O1544" s="35">
        <v>2</v>
      </c>
      <c r="P1544" s="17"/>
      <c r="Q1544" s="40">
        <v>1293.5991100000001</v>
      </c>
      <c r="R1544" s="40">
        <v>647.30318999999997</v>
      </c>
      <c r="S1544" s="18">
        <f t="shared" si="169"/>
        <v>-6.179484454601714</v>
      </c>
      <c r="T1544" s="18">
        <f t="shared" si="170"/>
        <v>-0.39656841490715833</v>
      </c>
      <c r="U1544" s="18">
        <f t="shared" si="171"/>
        <v>1.5448711097426274E-2</v>
      </c>
      <c r="V1544" s="30">
        <v>647.30319999999995</v>
      </c>
      <c r="W1544" s="3" t="s">
        <v>47</v>
      </c>
      <c r="X1544" s="3" t="s">
        <v>47</v>
      </c>
      <c r="Y1544" s="3" t="s">
        <v>47</v>
      </c>
      <c r="Z1544" s="3" t="s">
        <v>47</v>
      </c>
      <c r="AA1544" s="3" t="s">
        <v>48</v>
      </c>
      <c r="AB1544" s="12" t="s">
        <v>47</v>
      </c>
      <c r="AC1544" s="3" t="s">
        <v>47</v>
      </c>
      <c r="AD1544" s="3" t="s">
        <v>47</v>
      </c>
      <c r="AE1544" s="3" t="s">
        <v>47</v>
      </c>
      <c r="AF1544" s="3" t="s">
        <v>47</v>
      </c>
      <c r="AG1544" s="3" t="s">
        <v>47</v>
      </c>
      <c r="AH1544" s="3" t="s">
        <v>47</v>
      </c>
      <c r="AI1544" s="3" t="s">
        <v>47</v>
      </c>
      <c r="AK1544" s="3" t="s">
        <v>48</v>
      </c>
      <c r="AL1544" s="3" t="s">
        <v>47</v>
      </c>
      <c r="AM1544" s="3" t="s">
        <v>47</v>
      </c>
      <c r="AN1544" s="3" t="s">
        <v>47</v>
      </c>
      <c r="AU1544" s="3">
        <v>0</v>
      </c>
      <c r="AV1544" s="3">
        <v>15</v>
      </c>
      <c r="AW1544" s="3">
        <v>1</v>
      </c>
      <c r="AX1544" s="3">
        <v>15</v>
      </c>
      <c r="AY1544" s="3">
        <v>100</v>
      </c>
      <c r="AZ1544" s="6" t="str">
        <f t="shared" si="172"/>
        <v>1467.5</v>
      </c>
      <c r="BC1544" s="12" t="s">
        <v>3038</v>
      </c>
      <c r="BJ1544" s="12">
        <f t="shared" si="173"/>
        <v>0</v>
      </c>
      <c r="BK1544" s="12">
        <f t="shared" si="174"/>
        <v>0</v>
      </c>
      <c r="CQ1544" s="3" t="str">
        <f>CONCATENATE(baseURL!$A$1,baseURL!$B$1,baseURL!$C$1,".",C1544,".",L1544,".pkl&amp;seq=",BC1544)</f>
        <v>http://proteomics.broadinstitute.org/millscripts/viewfeed.pl?side=xl&amp;cycle=1&amp;fixedMods=iaaC&amp;file=msdataSM/iPRG2012_nd/cpick_in/iPRG2012_nd.1467.5.2.pkl&amp;seq=MDSTANEVEAVK</v>
      </c>
    </row>
    <row r="1545" spans="1:95" x14ac:dyDescent="0.2">
      <c r="A1545" s="3">
        <v>3213</v>
      </c>
      <c r="B1545" s="2" t="s">
        <v>3102</v>
      </c>
      <c r="C1545" s="2" t="s">
        <v>3103</v>
      </c>
      <c r="D1545" s="3">
        <v>3761</v>
      </c>
      <c r="E1545" s="3">
        <v>3759</v>
      </c>
      <c r="F1545" s="3">
        <v>30830</v>
      </c>
      <c r="G1545" s="3">
        <v>5226</v>
      </c>
      <c r="H1545" s="3">
        <v>18.308</v>
      </c>
      <c r="I1545" s="30">
        <v>413.20598999999999</v>
      </c>
      <c r="J1545" s="30">
        <v>413.20059179999998</v>
      </c>
      <c r="K1545" s="30">
        <v>5.4000000000000003E-3</v>
      </c>
      <c r="L1545" s="3">
        <v>0</v>
      </c>
      <c r="M1545" s="3">
        <v>2</v>
      </c>
      <c r="N1545" s="10">
        <f t="shared" si="168"/>
        <v>1</v>
      </c>
      <c r="O1545" s="35">
        <v>2</v>
      </c>
      <c r="P1545" s="17"/>
      <c r="Q1545" s="40">
        <v>825.39234999999996</v>
      </c>
      <c r="R1545" s="40">
        <v>413.19981000000001</v>
      </c>
      <c r="S1545" s="18">
        <f t="shared" si="169"/>
        <v>14.956444437794142</v>
      </c>
      <c r="T1545" s="18">
        <f t="shared" si="170"/>
        <v>1.8920628254165694</v>
      </c>
      <c r="U1545" s="18">
        <f t="shared" si="171"/>
        <v>1.9119079459280521</v>
      </c>
      <c r="V1545" s="30">
        <v>413.20060000000001</v>
      </c>
      <c r="W1545" s="3" t="s">
        <v>48</v>
      </c>
      <c r="X1545" s="3" t="s">
        <v>47</v>
      </c>
      <c r="Y1545" s="3" t="s">
        <v>47</v>
      </c>
      <c r="Z1545" s="3" t="s">
        <v>47</v>
      </c>
      <c r="AA1545" s="3" t="s">
        <v>47</v>
      </c>
      <c r="AB1545" s="12" t="s">
        <v>48</v>
      </c>
      <c r="AG1545" s="3" t="s">
        <v>52</v>
      </c>
      <c r="AH1545" s="3" t="s">
        <v>48</v>
      </c>
      <c r="AL1545" s="3" t="s">
        <v>48</v>
      </c>
      <c r="AP1545" s="3" t="s">
        <v>52</v>
      </c>
      <c r="AU1545" s="3">
        <v>0</v>
      </c>
      <c r="AV1545" s="3">
        <v>4</v>
      </c>
      <c r="AW1545" s="3">
        <v>1</v>
      </c>
      <c r="AX1545" s="3">
        <v>4</v>
      </c>
      <c r="AY1545" s="3">
        <v>100</v>
      </c>
      <c r="AZ1545" s="6" t="str">
        <f t="shared" si="172"/>
        <v>1468.1</v>
      </c>
      <c r="BC1545" s="12" t="s">
        <v>2666</v>
      </c>
      <c r="BJ1545" s="12">
        <f t="shared" si="173"/>
        <v>0</v>
      </c>
      <c r="BK1545" s="12">
        <f t="shared" si="174"/>
        <v>0</v>
      </c>
      <c r="CQ1545" s="3" t="str">
        <f>CONCATENATE(baseURL!$A$1,baseURL!$B$1,baseURL!$C$1,".",C1545,".",L1545,".pkl&amp;seq=",BC1545)</f>
        <v>http://proteomics.broadinstitute.org/millscripts/viewfeed.pl?side=xl&amp;cycle=1&amp;fixedMods=iaaC&amp;file=msdataSM/iPRG2012_nd/cpick_in/iPRG2012_nd.1468.1.0.pkl&amp;seq=TFAEAMR</v>
      </c>
    </row>
    <row r="1546" spans="1:95" x14ac:dyDescent="0.2">
      <c r="A1546" s="3">
        <v>3196</v>
      </c>
      <c r="B1546" s="2" t="s">
        <v>3104</v>
      </c>
      <c r="C1546" s="2" t="s">
        <v>3094</v>
      </c>
      <c r="D1546" s="3">
        <v>3763</v>
      </c>
      <c r="E1546" s="3">
        <v>3761</v>
      </c>
      <c r="F1546" s="3">
        <v>30832</v>
      </c>
      <c r="G1546" s="3">
        <v>5228</v>
      </c>
      <c r="H1546" s="3">
        <v>18.314699999999998</v>
      </c>
      <c r="I1546" s="30">
        <v>535.27437999999995</v>
      </c>
      <c r="J1546" s="30">
        <v>534.94167679999998</v>
      </c>
      <c r="K1546" s="30">
        <v>0.3327</v>
      </c>
      <c r="L1546" s="3">
        <v>0</v>
      </c>
      <c r="M1546" s="3">
        <v>3</v>
      </c>
      <c r="N1546" s="10">
        <f t="shared" si="168"/>
        <v>1</v>
      </c>
      <c r="O1546" s="35">
        <v>3</v>
      </c>
      <c r="P1546" s="17"/>
      <c r="Q1546" s="40">
        <v>1602.80819</v>
      </c>
      <c r="R1546" s="40">
        <v>534.94091000000003</v>
      </c>
      <c r="S1546" s="18">
        <f t="shared" si="169"/>
        <v>623.37726235953835</v>
      </c>
      <c r="T1546" s="18">
        <f t="shared" si="170"/>
        <v>1.4334293482082303</v>
      </c>
      <c r="U1546" s="18">
        <f t="shared" si="171"/>
        <v>1.102925554877308</v>
      </c>
      <c r="V1546" s="30">
        <v>534.94150000000002</v>
      </c>
      <c r="W1546" s="3" t="s">
        <v>47</v>
      </c>
      <c r="X1546" s="3" t="s">
        <v>47</v>
      </c>
      <c r="Y1546" s="3" t="s">
        <v>47</v>
      </c>
      <c r="Z1546" s="3" t="s">
        <v>47</v>
      </c>
      <c r="AA1546" s="3" t="s">
        <v>47</v>
      </c>
      <c r="AB1546" s="12" t="s">
        <v>65</v>
      </c>
      <c r="AC1546" s="3" t="s">
        <v>47</v>
      </c>
      <c r="AE1546" s="3" t="s">
        <v>48</v>
      </c>
      <c r="AF1546" s="3" t="s">
        <v>52</v>
      </c>
      <c r="AG1546" s="3" t="s">
        <v>48</v>
      </c>
      <c r="AH1546" s="3" t="s">
        <v>48</v>
      </c>
      <c r="AM1546" s="3" t="s">
        <v>47</v>
      </c>
      <c r="AU1546" s="3">
        <v>1</v>
      </c>
      <c r="AV1546" s="3">
        <v>7</v>
      </c>
      <c r="AW1546" s="3">
        <v>1</v>
      </c>
      <c r="AX1546" s="3">
        <v>7</v>
      </c>
      <c r="AY1546" s="3">
        <v>100</v>
      </c>
      <c r="AZ1546" s="6" t="str">
        <f t="shared" si="172"/>
        <v>1468.3</v>
      </c>
      <c r="BC1546" s="12" t="s">
        <v>3105</v>
      </c>
      <c r="BJ1546" s="12">
        <f t="shared" si="173"/>
        <v>0</v>
      </c>
      <c r="BK1546" s="12">
        <f t="shared" si="174"/>
        <v>0</v>
      </c>
      <c r="BX1546" s="3" t="s">
        <v>3106</v>
      </c>
      <c r="CQ1546" s="3" t="str">
        <f>CONCATENATE(baseURL!$A$1,baseURL!$B$1,baseURL!$C$1,".",C1546,".",L1546,".pkl&amp;seq=",BC1546)</f>
        <v>http://proteomics.broadinstitute.org/millscripts/viewfeed.pl?side=xl&amp;cycle=1&amp;fixedMods=iaaC&amp;file=msdataSM/iPRG2012_nd/cpick_in/iPRG2012_nd.1468.3.0.pkl&amp;seq=LKGVSDEANLNETGR</v>
      </c>
    </row>
    <row r="1547" spans="1:95" x14ac:dyDescent="0.2">
      <c r="A1547" s="3">
        <v>2400</v>
      </c>
      <c r="B1547" s="2" t="s">
        <v>3107</v>
      </c>
      <c r="C1547" s="2" t="s">
        <v>3102</v>
      </c>
      <c r="D1547" s="3">
        <v>3767</v>
      </c>
      <c r="E1547" s="3">
        <v>3765</v>
      </c>
      <c r="F1547" s="3">
        <v>30852</v>
      </c>
      <c r="G1547" s="3">
        <v>5233</v>
      </c>
      <c r="H1547" s="3">
        <v>18.335100000000001</v>
      </c>
      <c r="I1547" s="30">
        <v>437.72921000000002</v>
      </c>
      <c r="J1547" s="30">
        <v>437.72943980000002</v>
      </c>
      <c r="K1547" s="30">
        <v>-2.3000000000000001E-4</v>
      </c>
      <c r="L1547" s="3">
        <v>2</v>
      </c>
      <c r="M1547" s="3">
        <v>2</v>
      </c>
      <c r="N1547" s="10">
        <f t="shared" si="168"/>
        <v>1</v>
      </c>
      <c r="O1547" s="35">
        <v>2</v>
      </c>
      <c r="P1547" s="17"/>
      <c r="Q1547" s="40">
        <v>874.45164</v>
      </c>
      <c r="R1547" s="40">
        <v>437.72946000000002</v>
      </c>
      <c r="S1547" s="18">
        <f t="shared" si="169"/>
        <v>-0.57112902566367885</v>
      </c>
      <c r="T1547" s="18">
        <f t="shared" si="170"/>
        <v>-4.6147225262093708E-2</v>
      </c>
      <c r="U1547" s="18">
        <f t="shared" si="171"/>
        <v>-0.82242579697647511</v>
      </c>
      <c r="V1547" s="30">
        <v>437.72910000000002</v>
      </c>
      <c r="W1547" s="3" t="s">
        <v>47</v>
      </c>
      <c r="Z1547" s="3" t="s">
        <v>47</v>
      </c>
      <c r="AA1547" s="3" t="s">
        <v>47</v>
      </c>
      <c r="AB1547" s="12" t="s">
        <v>47</v>
      </c>
      <c r="AC1547" s="3" t="s">
        <v>48</v>
      </c>
      <c r="AD1547" s="3" t="s">
        <v>48</v>
      </c>
      <c r="AE1547" s="3" t="s">
        <v>47</v>
      </c>
      <c r="AF1547" s="3" t="s">
        <v>48</v>
      </c>
      <c r="AH1547" s="3" t="s">
        <v>48</v>
      </c>
      <c r="AK1547" s="3" t="s">
        <v>52</v>
      </c>
      <c r="AL1547" s="3" t="s">
        <v>48</v>
      </c>
      <c r="AU1547" s="3">
        <v>0</v>
      </c>
      <c r="AV1547" s="3">
        <v>5</v>
      </c>
      <c r="AW1547" s="3">
        <v>1</v>
      </c>
      <c r="AX1547" s="3">
        <v>5</v>
      </c>
      <c r="AY1547" s="3">
        <v>100</v>
      </c>
      <c r="AZ1547" s="6" t="str">
        <f t="shared" si="172"/>
        <v>1469.2</v>
      </c>
      <c r="BC1547" s="12" t="s">
        <v>3108</v>
      </c>
      <c r="BJ1547" s="12">
        <f t="shared" si="173"/>
        <v>0</v>
      </c>
      <c r="BK1547" s="12">
        <f t="shared" si="174"/>
        <v>0</v>
      </c>
      <c r="CQ1547" s="3" t="str">
        <f>CONCATENATE(baseURL!$A$1,baseURL!$B$1,baseURL!$C$1,".",C1547,".",L1547,".pkl&amp;seq=",BC1547)</f>
        <v>http://proteomics.broadinstitute.org/millscripts/viewfeed.pl?side=xl&amp;cycle=1&amp;fixedMods=iaaC&amp;file=msdataSM/iPRG2012_nd/cpick_in/iPRG2012_nd.1469.2.2.pkl&amp;seq=DALLKEDA</v>
      </c>
    </row>
    <row r="1548" spans="1:95" x14ac:dyDescent="0.2">
      <c r="A1548" s="3">
        <v>4471</v>
      </c>
      <c r="B1548" s="2" t="s">
        <v>3109</v>
      </c>
      <c r="C1548" s="2" t="s">
        <v>3110</v>
      </c>
      <c r="D1548" s="3">
        <v>3768</v>
      </c>
      <c r="E1548" s="3">
        <v>3766</v>
      </c>
      <c r="F1548" s="3">
        <v>30853</v>
      </c>
      <c r="G1548" s="3">
        <v>5234</v>
      </c>
      <c r="H1548" s="3">
        <v>18.3385</v>
      </c>
      <c r="I1548" s="30">
        <v>520.61841000000004</v>
      </c>
      <c r="J1548" s="30">
        <v>520.61789369999997</v>
      </c>
      <c r="K1548" s="30">
        <v>5.1999999999999995E-4</v>
      </c>
      <c r="L1548" s="3">
        <v>3</v>
      </c>
      <c r="M1548" s="3">
        <v>3</v>
      </c>
      <c r="N1548" s="10">
        <f t="shared" si="168"/>
        <v>1</v>
      </c>
      <c r="O1548" s="35">
        <v>3</v>
      </c>
      <c r="P1548" s="17"/>
      <c r="Q1548" s="40">
        <v>1559.8387600000001</v>
      </c>
      <c r="R1548" s="40">
        <v>520.61776999999995</v>
      </c>
      <c r="S1548" s="18">
        <f t="shared" si="169"/>
        <v>1.2293087884600211</v>
      </c>
      <c r="T1548" s="18">
        <f t="shared" si="170"/>
        <v>0.23760233926970906</v>
      </c>
      <c r="U1548" s="18">
        <f t="shared" si="171"/>
        <v>0.24970334764570576</v>
      </c>
      <c r="V1548" s="30">
        <v>520.61789999999996</v>
      </c>
      <c r="W1548" s="3" t="s">
        <v>47</v>
      </c>
      <c r="X1548" s="3" t="s">
        <v>47</v>
      </c>
      <c r="Y1548" s="3" t="s">
        <v>47</v>
      </c>
      <c r="Z1548" s="3" t="s">
        <v>47</v>
      </c>
      <c r="AA1548" s="3" t="s">
        <v>47</v>
      </c>
      <c r="AB1548" s="12" t="s">
        <v>47</v>
      </c>
      <c r="AC1548" s="3" t="s">
        <v>47</v>
      </c>
      <c r="AD1548" s="3" t="s">
        <v>47</v>
      </c>
      <c r="AE1548" s="3" t="s">
        <v>47</v>
      </c>
      <c r="AF1548" s="3" t="s">
        <v>47</v>
      </c>
      <c r="AG1548" s="3" t="s">
        <v>47</v>
      </c>
      <c r="AH1548" s="3" t="s">
        <v>47</v>
      </c>
      <c r="AI1548" s="3" t="s">
        <v>47</v>
      </c>
      <c r="AK1548" s="3" t="s">
        <v>47</v>
      </c>
      <c r="AL1548" s="3" t="s">
        <v>47</v>
      </c>
      <c r="AM1548" s="3" t="s">
        <v>47</v>
      </c>
      <c r="AN1548" s="3" t="s">
        <v>47</v>
      </c>
      <c r="AU1548" s="3">
        <v>0</v>
      </c>
      <c r="AV1548" s="3">
        <v>17</v>
      </c>
      <c r="AW1548" s="3">
        <v>1</v>
      </c>
      <c r="AX1548" s="3">
        <v>17</v>
      </c>
      <c r="AY1548" s="3">
        <v>100</v>
      </c>
      <c r="AZ1548" s="6" t="str">
        <f t="shared" si="172"/>
        <v>1469.3</v>
      </c>
      <c r="BC1548" s="12" t="s">
        <v>3111</v>
      </c>
      <c r="BJ1548" s="12">
        <f t="shared" si="173"/>
        <v>0</v>
      </c>
      <c r="BK1548" s="12">
        <f t="shared" si="174"/>
        <v>0</v>
      </c>
      <c r="CQ1548" s="3" t="str">
        <f>CONCATENATE(baseURL!$A$1,baseURL!$B$1,baseURL!$C$1,".",C1548,".",L1548,".pkl&amp;seq=",BC1548)</f>
        <v>http://proteomics.broadinstitute.org/millscripts/viewfeed.pl?side=xl&amp;cycle=1&amp;fixedMods=iaaC&amp;file=msdataSM/iPRG2012_nd/cpick_in/iPRG2012_nd.1469.3.3.pkl&amp;seq=TKDSNKDVVVEGLR</v>
      </c>
    </row>
    <row r="1549" spans="1:95" x14ac:dyDescent="0.2">
      <c r="A1549" s="3">
        <v>4445</v>
      </c>
      <c r="B1549" s="2" t="s">
        <v>3112</v>
      </c>
      <c r="C1549" s="2" t="s">
        <v>3113</v>
      </c>
      <c r="D1549" s="3">
        <v>3776</v>
      </c>
      <c r="E1549" s="3">
        <v>3774</v>
      </c>
      <c r="F1549" s="3">
        <v>30877</v>
      </c>
      <c r="G1549" s="3">
        <v>5243</v>
      </c>
      <c r="H1549" s="3">
        <v>18.362300000000001</v>
      </c>
      <c r="I1549" s="30">
        <v>521.76040999999998</v>
      </c>
      <c r="J1549" s="30">
        <v>521.76256509999996</v>
      </c>
      <c r="K1549" s="30">
        <v>-2.16E-3</v>
      </c>
      <c r="L1549" s="3">
        <v>0</v>
      </c>
      <c r="M1549" s="3">
        <v>2</v>
      </c>
      <c r="N1549" s="10">
        <f t="shared" si="168"/>
        <v>1</v>
      </c>
      <c r="O1549" s="35">
        <v>2</v>
      </c>
      <c r="P1549" s="17"/>
      <c r="Q1549" s="40">
        <v>1042.5163600000001</v>
      </c>
      <c r="R1549" s="40">
        <v>521.76181999999994</v>
      </c>
      <c r="S1549" s="18">
        <f t="shared" si="169"/>
        <v>-2.7023824778217471</v>
      </c>
      <c r="T1549" s="18">
        <f t="shared" si="170"/>
        <v>1.4280462300161665</v>
      </c>
      <c r="U1549" s="18">
        <f t="shared" si="171"/>
        <v>1.4949349879166178</v>
      </c>
      <c r="V1549" s="30">
        <v>521.76260000000002</v>
      </c>
      <c r="W1549" s="3" t="s">
        <v>47</v>
      </c>
      <c r="X1549" s="3" t="s">
        <v>47</v>
      </c>
      <c r="Y1549" s="3" t="s">
        <v>47</v>
      </c>
      <c r="Z1549" s="3" t="s">
        <v>47</v>
      </c>
      <c r="AA1549" s="3" t="s">
        <v>47</v>
      </c>
      <c r="AB1549" s="12" t="s">
        <v>47</v>
      </c>
      <c r="AC1549" s="3" t="s">
        <v>47</v>
      </c>
      <c r="AD1549" s="3" t="s">
        <v>47</v>
      </c>
      <c r="AE1549" s="3" t="s">
        <v>47</v>
      </c>
      <c r="AF1549" s="3" t="s">
        <v>47</v>
      </c>
      <c r="AG1549" s="3" t="s">
        <v>47</v>
      </c>
      <c r="AH1549" s="3" t="s">
        <v>47</v>
      </c>
      <c r="AI1549" s="3" t="s">
        <v>47</v>
      </c>
      <c r="AK1549" s="3" t="s">
        <v>48</v>
      </c>
      <c r="AL1549" s="3" t="s">
        <v>47</v>
      </c>
      <c r="AM1549" s="3" t="s">
        <v>47</v>
      </c>
      <c r="AN1549" s="3" t="s">
        <v>47</v>
      </c>
      <c r="AU1549" s="3">
        <v>0</v>
      </c>
      <c r="AV1549" s="3">
        <v>16</v>
      </c>
      <c r="AW1549" s="3">
        <v>1</v>
      </c>
      <c r="AX1549" s="3">
        <v>16</v>
      </c>
      <c r="AY1549" s="3">
        <v>100</v>
      </c>
      <c r="AZ1549" s="6" t="str">
        <f t="shared" si="172"/>
        <v>1470.6</v>
      </c>
      <c r="BC1549" s="12" t="s">
        <v>3114</v>
      </c>
      <c r="BJ1549" s="12">
        <f t="shared" si="173"/>
        <v>0</v>
      </c>
      <c r="BK1549" s="12">
        <f t="shared" si="174"/>
        <v>0</v>
      </c>
      <c r="CQ1549" s="3" t="str">
        <f>CONCATENATE(baseURL!$A$1,baseURL!$B$1,baseURL!$C$1,".",C1549,".",L1549,".pkl&amp;seq=",BC1549)</f>
        <v>http://proteomics.broadinstitute.org/millscripts/viewfeed.pl?side=xl&amp;cycle=1&amp;fixedMods=iaaC&amp;file=msdataSM/iPRG2012_nd/cpick_in/iPRG2012_nd.1470.6.0.pkl&amp;seq=AQVDLPEDR</v>
      </c>
    </row>
    <row r="1550" spans="1:95" x14ac:dyDescent="0.2">
      <c r="A1550" s="3">
        <v>1465</v>
      </c>
      <c r="B1550" s="2" t="s">
        <v>3115</v>
      </c>
      <c r="C1550" s="2" t="s">
        <v>3116</v>
      </c>
      <c r="D1550" s="3">
        <v>3777</v>
      </c>
      <c r="E1550" s="3">
        <v>3775</v>
      </c>
      <c r="F1550" s="3">
        <v>30878</v>
      </c>
      <c r="G1550" s="3">
        <v>5244</v>
      </c>
      <c r="H1550" s="3">
        <v>18.363900000000001</v>
      </c>
      <c r="I1550" s="30">
        <v>568.80377999999996</v>
      </c>
      <c r="J1550" s="30">
        <v>569.31447560000004</v>
      </c>
      <c r="K1550" s="30">
        <v>-0.51070000000000004</v>
      </c>
      <c r="L1550" s="3">
        <v>2</v>
      </c>
      <c r="M1550" s="3">
        <v>2</v>
      </c>
      <c r="N1550" s="10">
        <f t="shared" si="168"/>
        <v>1</v>
      </c>
      <c r="O1550" s="35">
        <v>2</v>
      </c>
      <c r="P1550" s="17"/>
      <c r="Q1550" s="40">
        <v>1136.6058499999999</v>
      </c>
      <c r="R1550" s="40">
        <v>568.80655999999999</v>
      </c>
      <c r="S1550" s="18">
        <f t="shared" si="169"/>
        <v>-4.8874260522413078</v>
      </c>
      <c r="T1550" s="18">
        <f t="shared" si="170"/>
        <v>892.94961717749288</v>
      </c>
      <c r="U1550" s="18">
        <f t="shared" si="171"/>
        <v>-5.555491483747736</v>
      </c>
      <c r="V1550" s="30">
        <v>568.80340000000001</v>
      </c>
      <c r="X1550" s="3" t="s">
        <v>47</v>
      </c>
      <c r="Y1550" s="3" t="s">
        <v>47</v>
      </c>
      <c r="Z1550" s="3" t="s">
        <v>52</v>
      </c>
      <c r="AA1550" s="3" t="s">
        <v>47</v>
      </c>
      <c r="AB1550" s="12" t="s">
        <v>48</v>
      </c>
      <c r="AF1550" s="3" t="s">
        <v>47</v>
      </c>
      <c r="AG1550" s="3" t="s">
        <v>48</v>
      </c>
      <c r="AI1550" s="3" t="s">
        <v>52</v>
      </c>
      <c r="AO1550" s="3" t="s">
        <v>48</v>
      </c>
      <c r="AU1550" s="3">
        <v>0</v>
      </c>
      <c r="AV1550" s="3">
        <v>4</v>
      </c>
      <c r="AW1550" s="3">
        <v>2</v>
      </c>
      <c r="AX1550" s="3">
        <v>3</v>
      </c>
      <c r="AY1550" s="3">
        <v>75</v>
      </c>
      <c r="AZ1550" s="6" t="str">
        <f t="shared" si="172"/>
        <v>1470.7</v>
      </c>
      <c r="BC1550" s="12" t="s">
        <v>3117</v>
      </c>
      <c r="BJ1550" s="12">
        <f t="shared" si="173"/>
        <v>0</v>
      </c>
      <c r="BK1550" s="12">
        <f t="shared" si="174"/>
        <v>0</v>
      </c>
      <c r="BW1550" s="3" t="s">
        <v>3118</v>
      </c>
      <c r="CQ1550" s="3" t="str">
        <f>CONCATENATE(baseURL!$A$1,baseURL!$B$1,baseURL!$C$1,".",C1550,".",L1550,".pkl&amp;seq=",BC1550)</f>
        <v>http://proteomics.broadinstitute.org/millscripts/viewfeed.pl?side=xl&amp;cycle=1&amp;fixedMods=iaaC&amp;file=msdataSM/iPRG2012_nd/cpick_in/iPRG2012_nd.1470.7.2.pkl&amp;seq=LRTLDYAER</v>
      </c>
    </row>
    <row r="1551" spans="1:95" x14ac:dyDescent="0.2">
      <c r="A1551" s="3">
        <v>2890</v>
      </c>
      <c r="B1551" s="2" t="s">
        <v>3121</v>
      </c>
      <c r="C1551" s="2" t="s">
        <v>3122</v>
      </c>
      <c r="D1551" s="3">
        <v>3783</v>
      </c>
      <c r="E1551" s="3">
        <v>3781</v>
      </c>
      <c r="F1551" s="3">
        <v>30915</v>
      </c>
      <c r="G1551" s="3">
        <v>5252</v>
      </c>
      <c r="H1551" s="3">
        <v>18.404900000000001</v>
      </c>
      <c r="I1551" s="30">
        <v>461.24133</v>
      </c>
      <c r="J1551" s="30">
        <v>461.23998349999999</v>
      </c>
      <c r="K1551" s="30">
        <v>1.3500000000000001E-3</v>
      </c>
      <c r="L1551" s="3">
        <v>3</v>
      </c>
      <c r="M1551" s="3">
        <v>3</v>
      </c>
      <c r="N1551" s="10">
        <f t="shared" si="168"/>
        <v>1</v>
      </c>
      <c r="O1551" s="35">
        <v>3</v>
      </c>
      <c r="P1551" s="17"/>
      <c r="Q1551" s="40">
        <v>1381.7070200000001</v>
      </c>
      <c r="R1551" s="40">
        <v>461.24052</v>
      </c>
      <c r="S1551" s="18">
        <f t="shared" si="169"/>
        <v>1.756133654522178</v>
      </c>
      <c r="T1551" s="18">
        <f t="shared" si="170"/>
        <v>-1.1631675378600947</v>
      </c>
      <c r="U1551" s="18">
        <f t="shared" si="171"/>
        <v>-1.1273944448647417</v>
      </c>
      <c r="V1551" s="30">
        <v>461.24</v>
      </c>
      <c r="W1551" s="3" t="s">
        <v>52</v>
      </c>
      <c r="Z1551" s="3" t="s">
        <v>47</v>
      </c>
      <c r="AA1551" s="3" t="s">
        <v>47</v>
      </c>
      <c r="AB1551" s="12" t="s">
        <v>47</v>
      </c>
      <c r="AE1551" s="3" t="s">
        <v>47</v>
      </c>
      <c r="AH1551" s="3" t="s">
        <v>47</v>
      </c>
      <c r="AK1551" s="3" t="s">
        <v>52</v>
      </c>
      <c r="AL1551" s="3" t="s">
        <v>47</v>
      </c>
      <c r="AN1551" s="3" t="s">
        <v>47</v>
      </c>
      <c r="AU1551" s="3">
        <v>0</v>
      </c>
      <c r="AV1551" s="3">
        <v>7</v>
      </c>
      <c r="AW1551" s="3">
        <v>1</v>
      </c>
      <c r="AX1551" s="3">
        <v>7</v>
      </c>
      <c r="AY1551" s="3">
        <v>100</v>
      </c>
      <c r="AZ1551" s="6" t="str">
        <f t="shared" si="172"/>
        <v>1472.2</v>
      </c>
      <c r="BC1551" s="12" t="s">
        <v>3123</v>
      </c>
      <c r="BJ1551" s="12">
        <f t="shared" si="173"/>
        <v>0</v>
      </c>
      <c r="BK1551" s="12">
        <f t="shared" si="174"/>
        <v>0</v>
      </c>
      <c r="CQ1551" s="3" t="str">
        <f>CONCATENATE(baseURL!$A$1,baseURL!$B$1,baseURL!$C$1,".",C1551,".",L1551,".pkl&amp;seq=",BC1551)</f>
        <v>http://proteomics.broadinstitute.org/millscripts/viewfeed.pl?side=xl&amp;cycle=1&amp;fixedMods=iaaC&amp;file=msdataSM/iPRG2012_nd/cpick_in/iPRG2012_nd.1472.2.3.pkl&amp;seq=LVRDSFTSATER</v>
      </c>
    </row>
    <row r="1552" spans="1:95" x14ac:dyDescent="0.2">
      <c r="A1552" s="3">
        <v>2638</v>
      </c>
      <c r="B1552" s="2" t="s">
        <v>3124</v>
      </c>
      <c r="C1552" s="2" t="s">
        <v>3125</v>
      </c>
      <c r="D1552" s="3">
        <v>3785</v>
      </c>
      <c r="E1552" s="3">
        <v>3783</v>
      </c>
      <c r="F1552" s="3">
        <v>30917</v>
      </c>
      <c r="G1552" s="3">
        <v>5254</v>
      </c>
      <c r="H1552" s="3">
        <v>18.4099</v>
      </c>
      <c r="I1552" s="30">
        <v>515.27284999999995</v>
      </c>
      <c r="J1552" s="30">
        <v>515.27103409999995</v>
      </c>
      <c r="K1552" s="30">
        <v>1.82E-3</v>
      </c>
      <c r="L1552" s="3">
        <v>3</v>
      </c>
      <c r="M1552" s="3">
        <v>3</v>
      </c>
      <c r="N1552" s="10">
        <f t="shared" si="168"/>
        <v>1</v>
      </c>
      <c r="O1552" s="35">
        <v>3</v>
      </c>
      <c r="P1552" s="17"/>
      <c r="Q1552" s="40">
        <v>1543.7962299999999</v>
      </c>
      <c r="R1552" s="40">
        <v>515.27026000000001</v>
      </c>
      <c r="S1552" s="18">
        <f t="shared" si="169"/>
        <v>5.0264884294719989</v>
      </c>
      <c r="T1552" s="18">
        <f t="shared" si="170"/>
        <v>1.502318414309717</v>
      </c>
      <c r="U1552" s="18">
        <f t="shared" si="171"/>
        <v>1.0479937266336177</v>
      </c>
      <c r="V1552" s="30">
        <v>515.27080000000001</v>
      </c>
      <c r="W1552" s="3" t="s">
        <v>47</v>
      </c>
      <c r="Z1552" s="3" t="s">
        <v>47</v>
      </c>
      <c r="AA1552" s="3" t="s">
        <v>47</v>
      </c>
      <c r="AB1552" s="12" t="s">
        <v>47</v>
      </c>
      <c r="AC1552" s="3" t="s">
        <v>47</v>
      </c>
      <c r="AE1552" s="3" t="s">
        <v>47</v>
      </c>
      <c r="AF1552" s="3" t="s">
        <v>47</v>
      </c>
      <c r="AG1552" s="3" t="s">
        <v>47</v>
      </c>
      <c r="AH1552" s="3" t="s">
        <v>47</v>
      </c>
      <c r="AI1552" s="3" t="s">
        <v>47</v>
      </c>
      <c r="AJ1552" s="3" t="s">
        <v>47</v>
      </c>
      <c r="AK1552" s="3" t="s">
        <v>47</v>
      </c>
      <c r="AL1552" s="3" t="s">
        <v>47</v>
      </c>
      <c r="AN1552" s="3" t="s">
        <v>47</v>
      </c>
      <c r="AU1552" s="3">
        <v>0</v>
      </c>
      <c r="AV1552" s="3">
        <v>14</v>
      </c>
      <c r="AW1552" s="3">
        <v>1</v>
      </c>
      <c r="AX1552" s="3">
        <v>14</v>
      </c>
      <c r="AY1552" s="3">
        <v>100</v>
      </c>
      <c r="AZ1552" s="6" t="str">
        <f t="shared" si="172"/>
        <v>1472.4</v>
      </c>
      <c r="BC1552" s="12" t="s">
        <v>3126</v>
      </c>
      <c r="BJ1552" s="12">
        <f t="shared" si="173"/>
        <v>0</v>
      </c>
      <c r="BK1552" s="12">
        <f t="shared" si="174"/>
        <v>0</v>
      </c>
      <c r="CQ1552" s="3" t="str">
        <f>CONCATENATE(baseURL!$A$1,baseURL!$B$1,baseURL!$C$1,".",C1552,".",L1552,".pkl&amp;seq=",BC1552)</f>
        <v>http://proteomics.broadinstitute.org/millscripts/viewfeed.pl?side=xl&amp;cycle=1&amp;fixedMods=iaaC&amp;file=msdataSM/iPRG2012_nd/cpick_in/iPRG2012_nd.1472.4.3.pkl&amp;seq=LEDVTPVPSDSTRK</v>
      </c>
    </row>
    <row r="1553" spans="1:95" x14ac:dyDescent="0.2">
      <c r="A1553" s="3">
        <v>2514</v>
      </c>
      <c r="B1553" s="2" t="s">
        <v>3127</v>
      </c>
      <c r="C1553" s="2" t="s">
        <v>3128</v>
      </c>
      <c r="D1553" s="3">
        <v>3791</v>
      </c>
      <c r="E1553" s="3">
        <v>3789</v>
      </c>
      <c r="F1553" s="3">
        <v>30938</v>
      </c>
      <c r="G1553" s="3">
        <v>5261</v>
      </c>
      <c r="H1553" s="3">
        <v>18.427</v>
      </c>
      <c r="I1553" s="30">
        <v>462.76040999999998</v>
      </c>
      <c r="J1553" s="30">
        <v>462.76114009999998</v>
      </c>
      <c r="K1553" s="30">
        <v>-7.2999999999999996E-4</v>
      </c>
      <c r="L1553" s="3">
        <v>2</v>
      </c>
      <c r="M1553" s="3">
        <v>2</v>
      </c>
      <c r="N1553" s="10">
        <f t="shared" si="168"/>
        <v>1</v>
      </c>
      <c r="O1553" s="35">
        <v>2</v>
      </c>
      <c r="P1553" s="17"/>
      <c r="Q1553" s="40">
        <v>924.51490999999999</v>
      </c>
      <c r="R1553" s="40">
        <v>462.76109000000002</v>
      </c>
      <c r="S1553" s="18">
        <f t="shared" si="169"/>
        <v>-1.4694407432684347</v>
      </c>
      <c r="T1553" s="18">
        <f t="shared" si="170"/>
        <v>0.10826320759398861</v>
      </c>
      <c r="U1553" s="18">
        <f t="shared" si="171"/>
        <v>2.1609422639125572E-2</v>
      </c>
      <c r="V1553" s="30">
        <v>462.7611</v>
      </c>
      <c r="W1553" s="3" t="s">
        <v>48</v>
      </c>
      <c r="Z1553" s="3" t="s">
        <v>47</v>
      </c>
      <c r="AA1553" s="3" t="s">
        <v>48</v>
      </c>
      <c r="AB1553" s="12" t="s">
        <v>47</v>
      </c>
      <c r="AC1553" s="3" t="s">
        <v>47</v>
      </c>
      <c r="AE1553" s="3" t="s">
        <v>47</v>
      </c>
      <c r="AF1553" s="3" t="s">
        <v>48</v>
      </c>
      <c r="AH1553" s="3" t="s">
        <v>47</v>
      </c>
      <c r="AI1553" s="3" t="s">
        <v>47</v>
      </c>
      <c r="AK1553" s="3" t="s">
        <v>48</v>
      </c>
      <c r="AL1553" s="3" t="s">
        <v>48</v>
      </c>
      <c r="AU1553" s="3">
        <v>0</v>
      </c>
      <c r="AV1553" s="3">
        <v>6</v>
      </c>
      <c r="AW1553" s="3">
        <v>1</v>
      </c>
      <c r="AX1553" s="3">
        <v>6</v>
      </c>
      <c r="AY1553" s="3">
        <v>100</v>
      </c>
      <c r="AZ1553" s="6" t="str">
        <f t="shared" si="172"/>
        <v>1473.4</v>
      </c>
      <c r="BC1553" s="12" t="s">
        <v>2938</v>
      </c>
      <c r="BJ1553" s="12">
        <f t="shared" si="173"/>
        <v>0</v>
      </c>
      <c r="BK1553" s="12">
        <f t="shared" si="174"/>
        <v>0</v>
      </c>
      <c r="CQ1553" s="3" t="str">
        <f>CONCATENATE(baseURL!$A$1,baseURL!$B$1,baseURL!$C$1,".",C1553,".",L1553,".pkl&amp;seq=",BC1553)</f>
        <v>http://proteomics.broadinstitute.org/millscripts/viewfeed.pl?side=xl&amp;cycle=1&amp;fixedMods=iaaC&amp;file=msdataSM/iPRG2012_nd/cpick_in/iPRG2012_nd.1473.4.2.pkl&amp;seq=HGLVEEKL</v>
      </c>
    </row>
    <row r="1554" spans="1:95" x14ac:dyDescent="0.2">
      <c r="A1554" s="3">
        <v>2747</v>
      </c>
      <c r="B1554" s="2" t="s">
        <v>3129</v>
      </c>
      <c r="C1554" s="2" t="s">
        <v>3130</v>
      </c>
      <c r="D1554" s="3">
        <v>3793</v>
      </c>
      <c r="E1554" s="3">
        <v>3791</v>
      </c>
      <c r="F1554" s="3">
        <v>30940</v>
      </c>
      <c r="G1554" s="3">
        <v>5263</v>
      </c>
      <c r="H1554" s="3">
        <v>18.428699999999999</v>
      </c>
      <c r="I1554" s="30">
        <v>496.24581000000001</v>
      </c>
      <c r="J1554" s="30">
        <v>496.2448516</v>
      </c>
      <c r="K1554" s="30">
        <v>9.6000000000000002E-4</v>
      </c>
      <c r="L1554" s="3">
        <v>3</v>
      </c>
      <c r="M1554" s="3">
        <v>3</v>
      </c>
      <c r="N1554" s="10">
        <f t="shared" si="168"/>
        <v>1</v>
      </c>
      <c r="O1554" s="35">
        <v>3</v>
      </c>
      <c r="P1554" s="17"/>
      <c r="Q1554" s="40">
        <v>1486.7172499999999</v>
      </c>
      <c r="R1554" s="40">
        <v>496.24392999999998</v>
      </c>
      <c r="S1554" s="18">
        <f t="shared" si="169"/>
        <v>3.7884594377372105</v>
      </c>
      <c r="T1554" s="18">
        <f t="shared" si="170"/>
        <v>1.8571511797161957</v>
      </c>
      <c r="U1554" s="18">
        <f t="shared" si="171"/>
        <v>1.753170058967481</v>
      </c>
      <c r="V1554" s="30">
        <v>496.2448</v>
      </c>
      <c r="Z1554" s="3" t="s">
        <v>47</v>
      </c>
      <c r="AA1554" s="3" t="s">
        <v>47</v>
      </c>
      <c r="AB1554" s="12" t="s">
        <v>47</v>
      </c>
      <c r="AC1554" s="3" t="s">
        <v>47</v>
      </c>
      <c r="AD1554" s="3" t="s">
        <v>47</v>
      </c>
      <c r="AE1554" s="3" t="s">
        <v>47</v>
      </c>
      <c r="AF1554" s="3" t="s">
        <v>48</v>
      </c>
      <c r="AG1554" s="3" t="s">
        <v>48</v>
      </c>
      <c r="AH1554" s="3" t="s">
        <v>47</v>
      </c>
      <c r="AI1554" s="3" t="s">
        <v>48</v>
      </c>
      <c r="AK1554" s="3" t="s">
        <v>47</v>
      </c>
      <c r="AL1554" s="3" t="s">
        <v>47</v>
      </c>
      <c r="AN1554" s="3" t="s">
        <v>47</v>
      </c>
      <c r="AU1554" s="3">
        <v>0</v>
      </c>
      <c r="AV1554" s="3">
        <v>10</v>
      </c>
      <c r="AW1554" s="3">
        <v>1</v>
      </c>
      <c r="AX1554" s="3">
        <v>10</v>
      </c>
      <c r="AY1554" s="3">
        <v>100</v>
      </c>
      <c r="AZ1554" s="6" t="str">
        <f t="shared" si="172"/>
        <v>1473.6</v>
      </c>
      <c r="BC1554" s="12" t="s">
        <v>3131</v>
      </c>
      <c r="BJ1554" s="12">
        <f t="shared" si="173"/>
        <v>0</v>
      </c>
      <c r="BK1554" s="12">
        <f t="shared" si="174"/>
        <v>0</v>
      </c>
      <c r="CQ1554" s="3" t="str">
        <f>CONCATENATE(baseURL!$A$1,baseURL!$B$1,baseURL!$C$1,".",C1554,".",L1554,".pkl&amp;seq=",BC1554)</f>
        <v>http://proteomics.broadinstitute.org/millscripts/viewfeed.pl?side=xl&amp;cycle=1&amp;fixedMods=iaaC&amp;file=msdataSM/iPRG2012_nd/cpick_in/iPRG2012_nd.1473.6.3.pkl&amp;seq=LYEQEFGTTKDR</v>
      </c>
    </row>
    <row r="1555" spans="1:95" x14ac:dyDescent="0.2">
      <c r="A1555" s="3">
        <v>3020</v>
      </c>
      <c r="B1555" s="2" t="s">
        <v>3132</v>
      </c>
      <c r="C1555" s="2" t="s">
        <v>3133</v>
      </c>
      <c r="D1555" s="3">
        <v>3795</v>
      </c>
      <c r="E1555" s="3">
        <v>3793</v>
      </c>
      <c r="F1555" s="3">
        <v>30942</v>
      </c>
      <c r="G1555" s="3">
        <v>5265</v>
      </c>
      <c r="H1555" s="3">
        <v>18.430399999999999</v>
      </c>
      <c r="I1555" s="30">
        <v>503.24477000000002</v>
      </c>
      <c r="J1555" s="30">
        <v>503.24405239999999</v>
      </c>
      <c r="K1555" s="30">
        <v>7.2000000000000005E-4</v>
      </c>
      <c r="L1555" s="3">
        <v>2</v>
      </c>
      <c r="M1555" s="3">
        <v>2</v>
      </c>
      <c r="N1555" s="10">
        <f t="shared" si="168"/>
        <v>1</v>
      </c>
      <c r="O1555" s="35">
        <v>2</v>
      </c>
      <c r="P1555" s="17"/>
      <c r="Q1555" s="40">
        <v>1005.48223</v>
      </c>
      <c r="R1555" s="40">
        <v>503.24475000000001</v>
      </c>
      <c r="S1555" s="18">
        <f t="shared" si="169"/>
        <v>3.9742093695658572E-2</v>
      </c>
      <c r="T1555" s="18">
        <f t="shared" si="170"/>
        <v>-1.3862042277114917</v>
      </c>
      <c r="U1555" s="18">
        <f t="shared" si="171"/>
        <v>-2.2851703867661679</v>
      </c>
      <c r="V1555" s="30">
        <v>503.24360000000001</v>
      </c>
      <c r="W1555" s="3" t="s">
        <v>47</v>
      </c>
      <c r="X1555" s="3" t="s">
        <v>47</v>
      </c>
      <c r="Y1555" s="3" t="s">
        <v>47</v>
      </c>
      <c r="Z1555" s="3" t="s">
        <v>47</v>
      </c>
      <c r="AA1555" s="3" t="s">
        <v>47</v>
      </c>
      <c r="AB1555" s="12" t="s">
        <v>47</v>
      </c>
      <c r="AC1555" s="3" t="s">
        <v>47</v>
      </c>
      <c r="AE1555" s="3" t="s">
        <v>48</v>
      </c>
      <c r="AF1555" s="3" t="s">
        <v>48</v>
      </c>
      <c r="AG1555" s="3" t="s">
        <v>47</v>
      </c>
      <c r="AH1555" s="3" t="s">
        <v>47</v>
      </c>
      <c r="AI1555" s="3" t="s">
        <v>47</v>
      </c>
      <c r="AK1555" s="3" t="s">
        <v>47</v>
      </c>
      <c r="AL1555" s="3" t="s">
        <v>48</v>
      </c>
      <c r="AN1555" s="3" t="s">
        <v>47</v>
      </c>
      <c r="AO1555" s="3" t="s">
        <v>47</v>
      </c>
      <c r="AP1555" s="3" t="s">
        <v>48</v>
      </c>
      <c r="AU1555" s="3">
        <v>0</v>
      </c>
      <c r="AV1555" s="3">
        <v>13</v>
      </c>
      <c r="AW1555" s="3">
        <v>1</v>
      </c>
      <c r="AX1555" s="3">
        <v>13</v>
      </c>
      <c r="AY1555" s="3">
        <v>100</v>
      </c>
      <c r="AZ1555" s="6" t="str">
        <f t="shared" si="172"/>
        <v>1473.8</v>
      </c>
      <c r="BC1555" s="12" t="s">
        <v>3072</v>
      </c>
      <c r="BJ1555" s="12">
        <f t="shared" si="173"/>
        <v>1</v>
      </c>
      <c r="BK1555" s="12">
        <f t="shared" si="174"/>
        <v>0</v>
      </c>
      <c r="CQ1555" s="3" t="str">
        <f>CONCATENATE(baseURL!$A$1,baseURL!$B$1,baseURL!$C$1,".",C1555,".",L1555,".pkl&amp;seq=",BC1555)</f>
        <v>http://proteomics.broadinstitute.org/millscripts/viewfeed.pl?side=xl&amp;cycle=1&amp;fixedMods=iaaC&amp;file=msdataSM/iPRG2012_nd/cpick_in/iPRG2012_nd.1473.8.2.pkl&amp;seq=WAAAAVCEK</v>
      </c>
    </row>
    <row r="1556" spans="1:95" x14ac:dyDescent="0.2">
      <c r="A1556" s="3">
        <v>6197</v>
      </c>
      <c r="B1556" s="2" t="s">
        <v>3134</v>
      </c>
      <c r="C1556" s="2" t="s">
        <v>3135</v>
      </c>
      <c r="D1556" s="3">
        <v>3803</v>
      </c>
      <c r="E1556" s="3">
        <v>3801</v>
      </c>
      <c r="F1556" s="3">
        <v>30957</v>
      </c>
      <c r="G1556" s="3">
        <v>5274</v>
      </c>
      <c r="H1556" s="3">
        <v>18.451699999999999</v>
      </c>
      <c r="I1556" s="30">
        <v>430.90580999999997</v>
      </c>
      <c r="J1556" s="30">
        <v>430.90452470000002</v>
      </c>
      <c r="K1556" s="30">
        <v>1.2899999999999999E-3</v>
      </c>
      <c r="L1556" s="3">
        <v>3</v>
      </c>
      <c r="M1556" s="3">
        <v>3</v>
      </c>
      <c r="N1556" s="10">
        <f t="shared" si="168"/>
        <v>1</v>
      </c>
      <c r="O1556" s="35">
        <v>3</v>
      </c>
      <c r="P1556" s="17"/>
      <c r="Q1556" s="40">
        <v>1290.6986999999999</v>
      </c>
      <c r="R1556" s="40">
        <v>430.90442000000002</v>
      </c>
      <c r="S1556" s="18">
        <f t="shared" si="169"/>
        <v>3.2257733628214718</v>
      </c>
      <c r="T1556" s="18">
        <f t="shared" si="170"/>
        <v>0.24297731735614667</v>
      </c>
      <c r="U1556" s="18">
        <f t="shared" si="171"/>
        <v>-0.51055405747053506</v>
      </c>
      <c r="V1556" s="30">
        <v>430.9042</v>
      </c>
      <c r="W1556" s="3" t="s">
        <v>47</v>
      </c>
      <c r="X1556" s="3" t="s">
        <v>47</v>
      </c>
      <c r="Y1556" s="3" t="s">
        <v>47</v>
      </c>
      <c r="Z1556" s="3" t="s">
        <v>47</v>
      </c>
      <c r="AA1556" s="3" t="s">
        <v>47</v>
      </c>
      <c r="AB1556" s="12" t="s">
        <v>47</v>
      </c>
      <c r="AC1556" s="3" t="s">
        <v>47</v>
      </c>
      <c r="AD1556" s="3" t="s">
        <v>47</v>
      </c>
      <c r="AE1556" s="3" t="s">
        <v>47</v>
      </c>
      <c r="AF1556" s="3" t="s">
        <v>47</v>
      </c>
      <c r="AG1556" s="3" t="s">
        <v>47</v>
      </c>
      <c r="AH1556" s="3" t="s">
        <v>47</v>
      </c>
      <c r="AI1556" s="3" t="s">
        <v>48</v>
      </c>
      <c r="AJ1556" s="3" t="s">
        <v>47</v>
      </c>
      <c r="AK1556" s="3" t="s">
        <v>47</v>
      </c>
      <c r="AL1556" s="3" t="s">
        <v>47</v>
      </c>
      <c r="AN1556" s="3" t="s">
        <v>47</v>
      </c>
      <c r="AU1556" s="3">
        <v>0</v>
      </c>
      <c r="AV1556" s="3">
        <v>16</v>
      </c>
      <c r="AW1556" s="3">
        <v>1</v>
      </c>
      <c r="AX1556" s="3">
        <v>16</v>
      </c>
      <c r="AY1556" s="3">
        <v>100</v>
      </c>
      <c r="AZ1556" s="6" t="str">
        <f t="shared" si="172"/>
        <v>1474.2</v>
      </c>
      <c r="BC1556" s="12" t="s">
        <v>3136</v>
      </c>
      <c r="BJ1556" s="12">
        <f t="shared" si="173"/>
        <v>0</v>
      </c>
      <c r="BK1556" s="12">
        <f t="shared" si="174"/>
        <v>0</v>
      </c>
      <c r="CQ1556" s="3" t="str">
        <f>CONCATENATE(baseURL!$A$1,baseURL!$B$1,baseURL!$C$1,".",C1556,".",L1556,".pkl&amp;seq=",BC1556)</f>
        <v>http://proteomics.broadinstitute.org/millscripts/viewfeed.pl?side=xl&amp;cycle=1&amp;fixedMods=iaaC&amp;file=msdataSM/iPRG2012_nd/cpick_in/iPRG2012_nd.1474.2.3.pkl&amp;seq=LAGYTTHLMKR</v>
      </c>
    </row>
    <row r="1557" spans="1:95" x14ac:dyDescent="0.2">
      <c r="A1557" s="3">
        <v>2597</v>
      </c>
      <c r="B1557" s="2" t="s">
        <v>3137</v>
      </c>
      <c r="C1557" s="2" t="s">
        <v>3138</v>
      </c>
      <c r="D1557" s="3">
        <v>3807</v>
      </c>
      <c r="E1557" s="3">
        <v>3805</v>
      </c>
      <c r="F1557" s="3">
        <v>30961</v>
      </c>
      <c r="G1557" s="3">
        <v>5278</v>
      </c>
      <c r="H1557" s="3">
        <v>18.4617</v>
      </c>
      <c r="I1557" s="30">
        <v>517.92718000000002</v>
      </c>
      <c r="J1557" s="30">
        <v>517.92782990000001</v>
      </c>
      <c r="K1557" s="30">
        <v>-6.4999999999999997E-4</v>
      </c>
      <c r="L1557" s="3">
        <v>3</v>
      </c>
      <c r="M1557" s="3">
        <v>3</v>
      </c>
      <c r="N1557" s="10">
        <f t="shared" si="168"/>
        <v>1</v>
      </c>
      <c r="O1557" s="35">
        <v>3</v>
      </c>
      <c r="P1557" s="17"/>
      <c r="Q1557" s="40">
        <v>1551.76964</v>
      </c>
      <c r="R1557" s="40">
        <v>517.92805999999996</v>
      </c>
      <c r="S1557" s="18">
        <f t="shared" si="169"/>
        <v>-1.6990776671537424</v>
      </c>
      <c r="T1557" s="18">
        <f t="shared" si="170"/>
        <v>-0.44427019450033561</v>
      </c>
      <c r="U1557" s="18">
        <f t="shared" si="171"/>
        <v>-1.081231242714245</v>
      </c>
      <c r="V1557" s="30">
        <v>517.92750000000001</v>
      </c>
      <c r="W1557" s="3" t="s">
        <v>47</v>
      </c>
      <c r="Z1557" s="3" t="s">
        <v>47</v>
      </c>
      <c r="AA1557" s="3" t="s">
        <v>47</v>
      </c>
      <c r="AB1557" s="12" t="s">
        <v>47</v>
      </c>
      <c r="AC1557" s="3" t="s">
        <v>52</v>
      </c>
      <c r="AD1557" s="3" t="s">
        <v>47</v>
      </c>
      <c r="AE1557" s="3" t="s">
        <v>47</v>
      </c>
      <c r="AF1557" s="3" t="s">
        <v>47</v>
      </c>
      <c r="AG1557" s="3" t="s">
        <v>47</v>
      </c>
      <c r="AH1557" s="3" t="s">
        <v>47</v>
      </c>
      <c r="AJ1557" s="3" t="s">
        <v>47</v>
      </c>
      <c r="AL1557" s="3" t="s">
        <v>52</v>
      </c>
      <c r="AO1557" s="3" t="s">
        <v>48</v>
      </c>
      <c r="AP1557" s="3" t="s">
        <v>48</v>
      </c>
      <c r="AU1557" s="3">
        <v>0</v>
      </c>
      <c r="AV1557" s="3">
        <v>10</v>
      </c>
      <c r="AW1557" s="3">
        <v>1</v>
      </c>
      <c r="AX1557" s="3">
        <v>10</v>
      </c>
      <c r="AY1557" s="3">
        <v>100</v>
      </c>
      <c r="AZ1557" s="6" t="str">
        <f t="shared" si="172"/>
        <v>1474.6</v>
      </c>
      <c r="BC1557" s="12" t="s">
        <v>3139</v>
      </c>
      <c r="BJ1557" s="12">
        <f t="shared" si="173"/>
        <v>1</v>
      </c>
      <c r="BK1557" s="12">
        <f t="shared" si="174"/>
        <v>0</v>
      </c>
      <c r="CQ1557" s="3" t="str">
        <f>CONCATENATE(baseURL!$A$1,baseURL!$B$1,baseURL!$C$1,".",C1557,".",L1557,".pkl&amp;seq=",BC1557)</f>
        <v>http://proteomics.broadinstitute.org/millscripts/viewfeed.pl?side=xl&amp;cycle=1&amp;fixedMods=iaaC&amp;file=msdataSM/iPRG2012_nd/cpick_in/iPRG2012_nd.1474.6.3.pkl&amp;seq=LYACLSSRPGQSGR</v>
      </c>
    </row>
    <row r="1558" spans="1:95" x14ac:dyDescent="0.2">
      <c r="A1558" s="3">
        <v>3897</v>
      </c>
      <c r="B1558" s="2" t="s">
        <v>3140</v>
      </c>
      <c r="C1558" s="2" t="s">
        <v>3134</v>
      </c>
      <c r="D1558" s="3">
        <v>3811</v>
      </c>
      <c r="E1558" s="3">
        <v>3809</v>
      </c>
      <c r="F1558" s="3">
        <v>30979</v>
      </c>
      <c r="G1558" s="3">
        <v>5283</v>
      </c>
      <c r="H1558" s="3">
        <v>18.483799999999999</v>
      </c>
      <c r="I1558" s="30">
        <v>478.91624000000002</v>
      </c>
      <c r="J1558" s="30">
        <v>478.91596629999998</v>
      </c>
      <c r="K1558" s="30">
        <v>2.7E-4</v>
      </c>
      <c r="L1558" s="3">
        <v>3</v>
      </c>
      <c r="M1558" s="3">
        <v>3</v>
      </c>
      <c r="N1558" s="10">
        <f t="shared" si="168"/>
        <v>1</v>
      </c>
      <c r="O1558" s="35">
        <v>3</v>
      </c>
      <c r="P1558" s="17"/>
      <c r="Q1558" s="40">
        <v>1434.7335700000001</v>
      </c>
      <c r="R1558" s="40">
        <v>478.91604000000001</v>
      </c>
      <c r="S1558" s="18">
        <f t="shared" si="169"/>
        <v>0.4176097338619924</v>
      </c>
      <c r="T1558" s="18">
        <f t="shared" si="170"/>
        <v>-0.1538891869855317</v>
      </c>
      <c r="U1558" s="18">
        <f t="shared" si="171"/>
        <v>-0.29232681366778712</v>
      </c>
      <c r="V1558" s="30">
        <v>478.91590000000002</v>
      </c>
      <c r="W1558" s="3" t="s">
        <v>47</v>
      </c>
      <c r="X1558" s="3" t="s">
        <v>47</v>
      </c>
      <c r="Y1558" s="3" t="s">
        <v>47</v>
      </c>
      <c r="Z1558" s="3" t="s">
        <v>47</v>
      </c>
      <c r="AA1558" s="3" t="s">
        <v>47</v>
      </c>
      <c r="AB1558" s="12" t="s">
        <v>47</v>
      </c>
      <c r="AC1558" s="3" t="s">
        <v>47</v>
      </c>
      <c r="AD1558" s="3" t="s">
        <v>47</v>
      </c>
      <c r="AE1558" s="3" t="s">
        <v>47</v>
      </c>
      <c r="AF1558" s="3" t="s">
        <v>47</v>
      </c>
      <c r="AG1558" s="3" t="s">
        <v>48</v>
      </c>
      <c r="AH1558" s="3" t="s">
        <v>47</v>
      </c>
      <c r="AJ1558" s="3" t="s">
        <v>47</v>
      </c>
      <c r="AK1558" s="3" t="s">
        <v>47</v>
      </c>
      <c r="AL1558" s="3" t="s">
        <v>48</v>
      </c>
      <c r="AM1558" s="3" t="s">
        <v>48</v>
      </c>
      <c r="AP1558" s="3" t="s">
        <v>52</v>
      </c>
      <c r="AU1558" s="3">
        <v>0</v>
      </c>
      <c r="AV1558" s="3">
        <v>13</v>
      </c>
      <c r="AW1558" s="3">
        <v>1</v>
      </c>
      <c r="AX1558" s="3">
        <v>13</v>
      </c>
      <c r="AY1558" s="3">
        <v>100</v>
      </c>
      <c r="AZ1558" s="6" t="str">
        <f t="shared" si="172"/>
        <v>1475.3</v>
      </c>
      <c r="BC1558" s="12" t="s">
        <v>3141</v>
      </c>
      <c r="BJ1558" s="12">
        <f t="shared" si="173"/>
        <v>0</v>
      </c>
      <c r="BK1558" s="12">
        <f t="shared" si="174"/>
        <v>0</v>
      </c>
      <c r="CQ1558" s="3" t="str">
        <f>CONCATENATE(baseURL!$A$1,baseURL!$B$1,baseURL!$C$1,".",C1558,".",L1558,".pkl&amp;seq=",BC1558)</f>
        <v>http://proteomics.broadinstitute.org/millscripts/viewfeed.pl?side=xl&amp;cycle=1&amp;fixedMods=iaaC&amp;file=msdataSM/iPRG2012_nd/cpick_in/iPRG2012_nd.1475.3.3.pkl&amp;seq=FDELLEKNDRR</v>
      </c>
    </row>
    <row r="1559" spans="1:95" x14ac:dyDescent="0.2">
      <c r="A1559" s="3">
        <v>5464</v>
      </c>
      <c r="B1559" s="2" t="s">
        <v>3142</v>
      </c>
      <c r="C1559" s="2" t="s">
        <v>3143</v>
      </c>
      <c r="D1559" s="3">
        <v>3812</v>
      </c>
      <c r="E1559" s="3">
        <v>3810</v>
      </c>
      <c r="F1559" s="3">
        <v>30980</v>
      </c>
      <c r="G1559" s="3">
        <v>5284</v>
      </c>
      <c r="H1559" s="3">
        <v>18.488</v>
      </c>
      <c r="I1559" s="30">
        <v>482.76501999999999</v>
      </c>
      <c r="J1559" s="30">
        <v>482.76443239999998</v>
      </c>
      <c r="K1559" s="30">
        <v>5.9000000000000003E-4</v>
      </c>
      <c r="L1559" s="3">
        <v>2</v>
      </c>
      <c r="M1559" s="3">
        <v>2</v>
      </c>
      <c r="N1559" s="10">
        <f t="shared" si="168"/>
        <v>1</v>
      </c>
      <c r="O1559" s="35">
        <v>2</v>
      </c>
      <c r="P1559" s="17"/>
      <c r="Q1559" s="40">
        <v>964.52106000000003</v>
      </c>
      <c r="R1559" s="40">
        <v>482.76416999999998</v>
      </c>
      <c r="S1559" s="18">
        <f t="shared" si="169"/>
        <v>1.7606940465652334</v>
      </c>
      <c r="T1559" s="18">
        <f t="shared" si="170"/>
        <v>0.54353660918308699</v>
      </c>
      <c r="U1559" s="18">
        <f t="shared" si="171"/>
        <v>-0.14499833323131095</v>
      </c>
      <c r="V1559" s="30">
        <v>482.76409999999998</v>
      </c>
      <c r="W1559" s="3" t="s">
        <v>47</v>
      </c>
      <c r="X1559" s="3" t="s">
        <v>47</v>
      </c>
      <c r="Y1559" s="3" t="s">
        <v>47</v>
      </c>
      <c r="Z1559" s="3" t="s">
        <v>47</v>
      </c>
      <c r="AA1559" s="3" t="s">
        <v>47</v>
      </c>
      <c r="AB1559" s="12" t="s">
        <v>47</v>
      </c>
      <c r="AC1559" s="3" t="s">
        <v>47</v>
      </c>
      <c r="AD1559" s="3" t="s">
        <v>47</v>
      </c>
      <c r="AE1559" s="3" t="s">
        <v>47</v>
      </c>
      <c r="AF1559" s="3" t="s">
        <v>47</v>
      </c>
      <c r="AG1559" s="3" t="s">
        <v>47</v>
      </c>
      <c r="AH1559" s="3" t="s">
        <v>47</v>
      </c>
      <c r="AI1559" s="3" t="s">
        <v>47</v>
      </c>
      <c r="AJ1559" s="3" t="s">
        <v>47</v>
      </c>
      <c r="AK1559" s="3" t="s">
        <v>47</v>
      </c>
      <c r="AL1559" s="3" t="s">
        <v>47</v>
      </c>
      <c r="AM1559" s="3" t="s">
        <v>47</v>
      </c>
      <c r="AU1559" s="3">
        <v>0</v>
      </c>
      <c r="AV1559" s="3">
        <v>17</v>
      </c>
      <c r="AW1559" s="3">
        <v>1</v>
      </c>
      <c r="AX1559" s="3">
        <v>17</v>
      </c>
      <c r="AY1559" s="3">
        <v>100</v>
      </c>
      <c r="AZ1559" s="6" t="str">
        <f t="shared" si="172"/>
        <v>1475.4</v>
      </c>
      <c r="BC1559" s="12" t="s">
        <v>3077</v>
      </c>
      <c r="BJ1559" s="12">
        <f t="shared" si="173"/>
        <v>0</v>
      </c>
      <c r="BK1559" s="12">
        <f t="shared" si="174"/>
        <v>0</v>
      </c>
      <c r="CQ1559" s="3" t="str">
        <f>CONCATENATE(baseURL!$A$1,baseURL!$B$1,baseURL!$C$1,".",C1559,".",L1559,".pkl&amp;seq=",BC1559)</f>
        <v>http://proteomics.broadinstitute.org/millscripts/viewfeed.pl?side=xl&amp;cycle=1&amp;fixedMods=iaaC&amp;file=msdataSM/iPRG2012_nd/cpick_in/iPRG2012_nd.1475.4.2.pkl&amp;seq=AAGLTAAYAR</v>
      </c>
    </row>
    <row r="1560" spans="1:95" x14ac:dyDescent="0.2">
      <c r="A1560" s="3">
        <v>3108</v>
      </c>
      <c r="B1560" s="2" t="s">
        <v>3146</v>
      </c>
      <c r="C1560" s="2" t="s">
        <v>3140</v>
      </c>
      <c r="D1560" s="3">
        <v>3816</v>
      </c>
      <c r="E1560" s="3">
        <v>3814</v>
      </c>
      <c r="F1560" s="3">
        <v>31001</v>
      </c>
      <c r="G1560" s="3">
        <v>5289</v>
      </c>
      <c r="H1560" s="3">
        <v>18.501899999999999</v>
      </c>
      <c r="I1560" s="30">
        <v>536.63269000000003</v>
      </c>
      <c r="J1560" s="30">
        <v>536.63011200000005</v>
      </c>
      <c r="K1560" s="30">
        <v>2.5799999999999998E-3</v>
      </c>
      <c r="L1560" s="3">
        <v>3</v>
      </c>
      <c r="M1560" s="3">
        <v>3</v>
      </c>
      <c r="N1560" s="10">
        <f t="shared" si="168"/>
        <v>1</v>
      </c>
      <c r="O1560" s="35">
        <v>3</v>
      </c>
      <c r="P1560" s="17"/>
      <c r="Q1560" s="40">
        <v>1607.8751500000001</v>
      </c>
      <c r="R1560" s="40">
        <v>536.62990000000002</v>
      </c>
      <c r="S1560" s="18">
        <f t="shared" si="169"/>
        <v>5.1991139517282043</v>
      </c>
      <c r="T1560" s="18">
        <f t="shared" si="170"/>
        <v>0.39505812112442046</v>
      </c>
      <c r="U1560" s="18">
        <f t="shared" si="171"/>
        <v>-0.18634817026576034</v>
      </c>
      <c r="V1560" s="30">
        <v>536.62980000000005</v>
      </c>
      <c r="W1560" s="3" t="s">
        <v>47</v>
      </c>
      <c r="X1560" s="3" t="s">
        <v>47</v>
      </c>
      <c r="Y1560" s="3" t="s">
        <v>47</v>
      </c>
      <c r="Z1560" s="3" t="s">
        <v>47</v>
      </c>
      <c r="AA1560" s="3" t="s">
        <v>47</v>
      </c>
      <c r="AB1560" s="12" t="s">
        <v>47</v>
      </c>
      <c r="AC1560" s="3" t="s">
        <v>52</v>
      </c>
      <c r="AF1560" s="3" t="s">
        <v>48</v>
      </c>
      <c r="AG1560" s="3" t="s">
        <v>48</v>
      </c>
      <c r="AH1560" s="3" t="s">
        <v>48</v>
      </c>
      <c r="AL1560" s="3" t="s">
        <v>52</v>
      </c>
      <c r="AM1560" s="3" t="s">
        <v>48</v>
      </c>
      <c r="AU1560" s="3">
        <v>0</v>
      </c>
      <c r="AV1560" s="3">
        <v>6</v>
      </c>
      <c r="AW1560" s="3">
        <v>1</v>
      </c>
      <c r="AX1560" s="3">
        <v>6</v>
      </c>
      <c r="AY1560" s="3">
        <v>100</v>
      </c>
      <c r="AZ1560" s="6" t="str">
        <f t="shared" si="172"/>
        <v>1476.4</v>
      </c>
      <c r="BC1560" s="12" t="s">
        <v>3147</v>
      </c>
      <c r="BJ1560" s="12">
        <f t="shared" si="173"/>
        <v>0</v>
      </c>
      <c r="BK1560" s="12">
        <f t="shared" si="174"/>
        <v>0</v>
      </c>
      <c r="CQ1560" s="3" t="str">
        <f>CONCATENATE(baseURL!$A$1,baseURL!$B$1,baseURL!$C$1,".",C1560,".",L1560,".pkl&amp;seq=",BC1560)</f>
        <v>http://proteomics.broadinstitute.org/millscripts/viewfeed.pl?side=xl&amp;cycle=1&amp;fixedMods=iaaC&amp;file=msdataSM/iPRG2012_nd/cpick_in/iPRG2012_nd.1476.4.3.pkl&amp;seq=RALTKFEASQVTEK</v>
      </c>
    </row>
    <row r="1561" spans="1:95" x14ac:dyDescent="0.2">
      <c r="A1561" s="3">
        <v>1223</v>
      </c>
      <c r="B1561" s="2" t="s">
        <v>3148</v>
      </c>
      <c r="C1561" s="2" t="s">
        <v>3142</v>
      </c>
      <c r="D1561" s="3">
        <v>3817</v>
      </c>
      <c r="E1561" s="3">
        <v>3815</v>
      </c>
      <c r="F1561" s="3">
        <v>31002</v>
      </c>
      <c r="G1561" s="3">
        <v>5290</v>
      </c>
      <c r="H1561" s="3">
        <v>18.5044</v>
      </c>
      <c r="I1561" s="30">
        <v>549.29241999999999</v>
      </c>
      <c r="J1561" s="30">
        <v>549.28938210000001</v>
      </c>
      <c r="K1561" s="30">
        <v>3.0400000000000002E-3</v>
      </c>
      <c r="L1561" s="3">
        <v>3</v>
      </c>
      <c r="M1561" s="3">
        <v>3</v>
      </c>
      <c r="N1561" s="10">
        <f t="shared" si="168"/>
        <v>1</v>
      </c>
      <c r="O1561" s="35">
        <v>3</v>
      </c>
      <c r="P1561" s="17"/>
      <c r="Q1561" s="40">
        <v>1645.8503900000001</v>
      </c>
      <c r="R1561" s="40">
        <v>549.28831000000002</v>
      </c>
      <c r="S1561" s="18">
        <f t="shared" si="169"/>
        <v>7.482409374357065</v>
      </c>
      <c r="T1561" s="18">
        <f t="shared" si="170"/>
        <v>1.9517983187874246</v>
      </c>
      <c r="U1561" s="18">
        <f t="shared" si="171"/>
        <v>1.6202784290579617</v>
      </c>
      <c r="V1561" s="30">
        <v>549.28920000000005</v>
      </c>
      <c r="W1561" s="3" t="s">
        <v>47</v>
      </c>
      <c r="Z1561" s="3" t="s">
        <v>47</v>
      </c>
      <c r="AA1561" s="3" t="s">
        <v>47</v>
      </c>
      <c r="AB1561" s="12" t="s">
        <v>65</v>
      </c>
      <c r="AC1561" s="3" t="s">
        <v>47</v>
      </c>
      <c r="AE1561" s="3" t="s">
        <v>47</v>
      </c>
      <c r="AG1561" s="3" t="s">
        <v>52</v>
      </c>
      <c r="AH1561" s="3" t="s">
        <v>47</v>
      </c>
      <c r="AI1561" s="3" t="s">
        <v>48</v>
      </c>
      <c r="AJ1561" s="3" t="s">
        <v>47</v>
      </c>
      <c r="AK1561" s="3" t="s">
        <v>52</v>
      </c>
      <c r="AM1561" s="3" t="s">
        <v>48</v>
      </c>
      <c r="AO1561" s="3" t="s">
        <v>47</v>
      </c>
      <c r="AQ1561" s="3" t="s">
        <v>47</v>
      </c>
      <c r="AU1561" s="3">
        <v>1</v>
      </c>
      <c r="AV1561" s="3">
        <v>9</v>
      </c>
      <c r="AW1561" s="3">
        <v>1</v>
      </c>
      <c r="AX1561" s="3">
        <v>9</v>
      </c>
      <c r="AY1561" s="3">
        <v>100</v>
      </c>
      <c r="AZ1561" s="6" t="str">
        <f t="shared" si="172"/>
        <v>1476.5</v>
      </c>
      <c r="BC1561" s="12" t="s">
        <v>3149</v>
      </c>
      <c r="BJ1561" s="12">
        <f t="shared" si="173"/>
        <v>0</v>
      </c>
      <c r="BK1561" s="12">
        <f t="shared" si="174"/>
        <v>0</v>
      </c>
      <c r="BP1561" s="3" t="s">
        <v>54</v>
      </c>
      <c r="BR1561" s="3" t="s">
        <v>54</v>
      </c>
      <c r="BX1561" s="3" t="s">
        <v>3150</v>
      </c>
      <c r="CQ1561" s="3" t="str">
        <f>CONCATENATE(baseURL!$A$1,baseURL!$B$1,baseURL!$C$1,".",C1561,".",L1561,".pkl&amp;seq=",BC1561,"&amp;varMods=Deamidated-N")</f>
        <v>http://proteomics.broadinstitute.org/millscripts/viewfeed.pl?side=xl&amp;cycle=1&amp;fixedMods=iaaC&amp;file=msdataSM/iPRG2012_nd/cpick_in/iPRG2012_nd.1476.5.3.pkl&amp;seq=GGRTASGnLLPSSTGAAK&amp;varMods=Deamidated-N</v>
      </c>
    </row>
    <row r="1562" spans="1:95" x14ac:dyDescent="0.2">
      <c r="A1562" s="3">
        <v>1303</v>
      </c>
      <c r="B1562" s="2" t="s">
        <v>3155</v>
      </c>
      <c r="C1562" s="2" t="s">
        <v>3156</v>
      </c>
      <c r="D1562" s="3">
        <v>3823</v>
      </c>
      <c r="E1562" s="3">
        <v>3821</v>
      </c>
      <c r="F1562" s="3">
        <v>31021</v>
      </c>
      <c r="G1562" s="3">
        <v>5297</v>
      </c>
      <c r="H1562" s="3">
        <v>18.524000000000001</v>
      </c>
      <c r="I1562" s="30">
        <v>473.74227999999999</v>
      </c>
      <c r="J1562" s="30">
        <v>473.74066040000002</v>
      </c>
      <c r="K1562" s="30">
        <v>1.6199999999999999E-3</v>
      </c>
      <c r="L1562" s="3">
        <v>2</v>
      </c>
      <c r="M1562" s="3">
        <v>2</v>
      </c>
      <c r="N1562" s="10">
        <f t="shared" si="168"/>
        <v>1</v>
      </c>
      <c r="O1562" s="35">
        <v>2</v>
      </c>
      <c r="P1562" s="17"/>
      <c r="Q1562" s="40">
        <v>946.47411</v>
      </c>
      <c r="R1562" s="40">
        <v>473.74068999999997</v>
      </c>
      <c r="S1562" s="18">
        <f t="shared" si="169"/>
        <v>3.3562664841424508</v>
      </c>
      <c r="T1562" s="18">
        <f t="shared" si="170"/>
        <v>-6.248143883947261E-2</v>
      </c>
      <c r="U1562" s="18">
        <f t="shared" si="171"/>
        <v>2.1108594306298339E-2</v>
      </c>
      <c r="V1562" s="30">
        <v>473.7407</v>
      </c>
      <c r="X1562" s="3" t="s">
        <v>47</v>
      </c>
      <c r="Y1562" s="3" t="s">
        <v>47</v>
      </c>
      <c r="Z1562" s="3" t="s">
        <v>47</v>
      </c>
      <c r="AA1562" s="3" t="s">
        <v>47</v>
      </c>
      <c r="AB1562" s="12" t="s">
        <v>48</v>
      </c>
      <c r="AE1562" s="3" t="s">
        <v>48</v>
      </c>
      <c r="AH1562" s="3" t="s">
        <v>47</v>
      </c>
      <c r="AI1562" s="3" t="s">
        <v>48</v>
      </c>
      <c r="AL1562" s="3" t="s">
        <v>48</v>
      </c>
      <c r="AM1562" s="3" t="s">
        <v>47</v>
      </c>
      <c r="AN1562" s="3" t="s">
        <v>48</v>
      </c>
      <c r="AU1562" s="3">
        <v>0</v>
      </c>
      <c r="AV1562" s="3">
        <v>6</v>
      </c>
      <c r="AW1562" s="3">
        <v>1</v>
      </c>
      <c r="AX1562" s="3">
        <v>6</v>
      </c>
      <c r="AY1562" s="3">
        <v>100</v>
      </c>
      <c r="AZ1562" s="6" t="str">
        <f t="shared" si="172"/>
        <v>1477.3</v>
      </c>
      <c r="BC1562" s="12" t="s">
        <v>3157</v>
      </c>
      <c r="BJ1562" s="12">
        <f t="shared" si="173"/>
        <v>0</v>
      </c>
      <c r="BK1562" s="12">
        <f t="shared" si="174"/>
        <v>0</v>
      </c>
      <c r="CQ1562" s="3" t="str">
        <f>CONCATENATE(baseURL!$A$1,baseURL!$B$1,baseURL!$C$1,".",C1562,".",L1562,".pkl&amp;seq=",BC1562)</f>
        <v>http://proteomics.broadinstitute.org/millscripts/viewfeed.pl?side=xl&amp;cycle=1&amp;fixedMods=iaaC&amp;file=msdataSM/iPRG2012_nd/cpick_in/iPRG2012_nd.1477.3.2.pkl&amp;seq=LAPNFNDR</v>
      </c>
    </row>
    <row r="1563" spans="1:95" x14ac:dyDescent="0.2">
      <c r="A1563" s="3">
        <v>992</v>
      </c>
      <c r="B1563" s="2" t="s">
        <v>3158</v>
      </c>
      <c r="C1563" s="2" t="s">
        <v>3148</v>
      </c>
      <c r="D1563" s="3">
        <v>3826</v>
      </c>
      <c r="E1563" s="3">
        <v>3824</v>
      </c>
      <c r="F1563" s="3">
        <v>31024</v>
      </c>
      <c r="G1563" s="3">
        <v>5300</v>
      </c>
      <c r="H1563" s="3">
        <v>18.529</v>
      </c>
      <c r="I1563" s="30">
        <v>530.74877000000004</v>
      </c>
      <c r="J1563" s="30">
        <v>530.79030290000003</v>
      </c>
      <c r="K1563" s="30">
        <v>-4.1529999999999997E-2</v>
      </c>
      <c r="L1563" s="3">
        <v>2</v>
      </c>
      <c r="M1563" s="3">
        <v>2</v>
      </c>
      <c r="N1563" s="10">
        <f t="shared" si="168"/>
        <v>1</v>
      </c>
      <c r="O1563" s="35">
        <v>2</v>
      </c>
      <c r="P1563" s="17"/>
      <c r="Q1563" s="40">
        <v>1060.57455</v>
      </c>
      <c r="R1563" s="40">
        <v>530.79091000000005</v>
      </c>
      <c r="S1563" s="18">
        <f t="shared" si="169"/>
        <v>-79.390960180568285</v>
      </c>
      <c r="T1563" s="18">
        <f t="shared" si="170"/>
        <v>-1.1437648772559603</v>
      </c>
      <c r="U1563" s="18">
        <f t="shared" si="171"/>
        <v>-1.7144227283204498</v>
      </c>
      <c r="V1563" s="30">
        <v>530.79</v>
      </c>
      <c r="W1563" s="3" t="s">
        <v>48</v>
      </c>
      <c r="Z1563" s="3" t="s">
        <v>48</v>
      </c>
      <c r="AA1563" s="3" t="s">
        <v>47</v>
      </c>
      <c r="AB1563" s="12" t="s">
        <v>52</v>
      </c>
      <c r="AD1563" s="3" t="s">
        <v>65</v>
      </c>
      <c r="AE1563" s="3" t="s">
        <v>48</v>
      </c>
      <c r="AF1563" s="3" t="s">
        <v>47</v>
      </c>
      <c r="AH1563" s="3" t="s">
        <v>47</v>
      </c>
      <c r="AJ1563" s="3" t="s">
        <v>65</v>
      </c>
      <c r="AK1563" s="3" t="s">
        <v>52</v>
      </c>
      <c r="AL1563" s="3" t="s">
        <v>52</v>
      </c>
      <c r="AO1563" s="3" t="s">
        <v>48</v>
      </c>
      <c r="AU1563" s="3">
        <v>2</v>
      </c>
      <c r="AV1563" s="3">
        <v>3</v>
      </c>
      <c r="AW1563" s="3">
        <v>1</v>
      </c>
      <c r="AX1563" s="3">
        <v>3</v>
      </c>
      <c r="AY1563" s="3">
        <v>100</v>
      </c>
      <c r="AZ1563" s="6" t="str">
        <f t="shared" si="172"/>
        <v>1477.6</v>
      </c>
      <c r="BB1563" s="12" t="s">
        <v>79</v>
      </c>
      <c r="BC1563" s="12" t="s">
        <v>3089</v>
      </c>
      <c r="BJ1563" s="12">
        <f t="shared" si="173"/>
        <v>0</v>
      </c>
      <c r="BK1563" s="12">
        <f t="shared" si="174"/>
        <v>0</v>
      </c>
      <c r="BZ1563" s="3" t="s">
        <v>3159</v>
      </c>
      <c r="CF1563" s="3" t="s">
        <v>3159</v>
      </c>
      <c r="CQ1563" s="3" t="str">
        <f>CONCATENATE(baseURL!$A$1,baseURL!$B$1,"+Acetyl",baseURL!$C$1,".",C1563,".",L1563,".pkl&amp;seq=",BC1563)</f>
        <v>http://proteomics.broadinstitute.org/millscripts/viewfeed.pl?side=xl&amp;cycle=1&amp;fixedMods=iaaC+Acetyl&amp;file=msdataSM/iPRG2012_nd/cpick_in/iPRG2012_nd.1477.6.2.pkl&amp;seq=SDAVTLRTR</v>
      </c>
    </row>
    <row r="1564" spans="1:95" x14ac:dyDescent="0.2">
      <c r="A1564" s="3">
        <v>1383</v>
      </c>
      <c r="B1564" s="2" t="s">
        <v>3151</v>
      </c>
      <c r="C1564" s="2" t="s">
        <v>3152</v>
      </c>
      <c r="D1564" s="3">
        <v>3829</v>
      </c>
      <c r="E1564" s="3">
        <v>3827</v>
      </c>
      <c r="F1564" s="3">
        <v>31027</v>
      </c>
      <c r="G1564" s="3">
        <v>5303</v>
      </c>
      <c r="H1564" s="3">
        <v>18.535699999999999</v>
      </c>
      <c r="I1564" s="30">
        <v>775.38413000000003</v>
      </c>
      <c r="J1564" s="30">
        <v>775.88714219999997</v>
      </c>
      <c r="K1564" s="30">
        <v>-0.50300999999999996</v>
      </c>
      <c r="L1564" s="3">
        <v>2</v>
      </c>
      <c r="M1564" s="3">
        <v>2</v>
      </c>
      <c r="N1564" s="10">
        <f t="shared" si="168"/>
        <v>1</v>
      </c>
      <c r="O1564" s="35">
        <v>2</v>
      </c>
      <c r="P1564" s="17"/>
      <c r="Q1564" s="40">
        <v>1549.7573600000001</v>
      </c>
      <c r="R1564" s="40">
        <v>775.38232000000005</v>
      </c>
      <c r="S1564" s="18">
        <f t="shared" si="169"/>
        <v>2.3343323071612758</v>
      </c>
      <c r="T1564" s="18">
        <f t="shared" si="170"/>
        <v>651.06230433513281</v>
      </c>
      <c r="U1564" s="18">
        <f t="shared" si="171"/>
        <v>0.36111218008580459</v>
      </c>
      <c r="V1564" s="30">
        <v>775.38260000000002</v>
      </c>
      <c r="X1564" s="3" t="s">
        <v>47</v>
      </c>
      <c r="Y1564" s="3" t="s">
        <v>47</v>
      </c>
      <c r="Z1564" s="3" t="s">
        <v>52</v>
      </c>
      <c r="AA1564" s="3" t="s">
        <v>47</v>
      </c>
      <c r="AB1564" s="12" t="s">
        <v>52</v>
      </c>
      <c r="AF1564" s="3" t="s">
        <v>48</v>
      </c>
      <c r="AG1564" s="3" t="s">
        <v>48</v>
      </c>
      <c r="AM1564" s="3" t="s">
        <v>48</v>
      </c>
      <c r="AO1564" s="3" t="s">
        <v>48</v>
      </c>
      <c r="AU1564" s="3">
        <v>0</v>
      </c>
      <c r="AV1564" s="3">
        <v>3</v>
      </c>
      <c r="AW1564" s="3">
        <v>2</v>
      </c>
      <c r="AX1564" s="3">
        <v>2</v>
      </c>
      <c r="AY1564" s="3">
        <v>66.67</v>
      </c>
      <c r="AZ1564" s="6" t="str">
        <f t="shared" si="172"/>
        <v>1477.9</v>
      </c>
      <c r="BC1564" s="12" t="s">
        <v>3153</v>
      </c>
      <c r="BJ1564" s="12">
        <f t="shared" si="173"/>
        <v>0</v>
      </c>
      <c r="BK1564" s="12">
        <f t="shared" si="174"/>
        <v>0</v>
      </c>
      <c r="BW1564" s="3" t="s">
        <v>3154</v>
      </c>
      <c r="CQ1564" s="3" t="str">
        <f>CONCATENATE(baseURL!$A$1,baseURL!$B$1,baseURL!$C$1,".",C1564,".",L1564,".pkl&amp;seq=",BC1564)</f>
        <v>http://proteomics.broadinstitute.org/millscripts/viewfeed.pl?side=xl&amp;cycle=1&amp;fixedMods=iaaC&amp;file=msdataSM/iPRG2012_nd/cpick_in/iPRG2012_nd.1477.9.2.pkl&amp;seq=LTNSLMMNGRNNGK</v>
      </c>
    </row>
    <row r="1565" spans="1:95" x14ac:dyDescent="0.2">
      <c r="A1565" s="3">
        <v>4374</v>
      </c>
      <c r="B1565" s="2" t="s">
        <v>3160</v>
      </c>
      <c r="C1565" s="2" t="s">
        <v>3161</v>
      </c>
      <c r="D1565" s="3">
        <v>3850</v>
      </c>
      <c r="E1565" s="3">
        <v>3847</v>
      </c>
      <c r="F1565" s="3">
        <v>31091</v>
      </c>
      <c r="G1565" s="3">
        <v>5326</v>
      </c>
      <c r="H1565" s="3">
        <v>18.602599999999999</v>
      </c>
      <c r="I1565" s="30">
        <v>520.28899999999999</v>
      </c>
      <c r="J1565" s="30">
        <v>520.28757900000005</v>
      </c>
      <c r="K1565" s="30">
        <v>1.42E-3</v>
      </c>
      <c r="L1565" s="3">
        <v>2</v>
      </c>
      <c r="M1565" s="3">
        <v>2</v>
      </c>
      <c r="N1565" s="10">
        <f t="shared" si="168"/>
        <v>1</v>
      </c>
      <c r="O1565" s="35">
        <v>2</v>
      </c>
      <c r="P1565" s="17"/>
      <c r="Q1565" s="40">
        <v>1039.56834</v>
      </c>
      <c r="R1565" s="40">
        <v>520.28781000000004</v>
      </c>
      <c r="S1565" s="18">
        <f t="shared" si="169"/>
        <v>2.2871956195771652</v>
      </c>
      <c r="T1565" s="18">
        <f t="shared" si="170"/>
        <v>-0.44398503202528472</v>
      </c>
      <c r="U1565" s="18">
        <f t="shared" si="171"/>
        <v>-0.21142144395683074</v>
      </c>
      <c r="V1565" s="30">
        <v>520.28769999999997</v>
      </c>
      <c r="W1565" s="3" t="s">
        <v>47</v>
      </c>
      <c r="X1565" s="3" t="s">
        <v>47</v>
      </c>
      <c r="Y1565" s="3" t="s">
        <v>47</v>
      </c>
      <c r="Z1565" s="3" t="s">
        <v>47</v>
      </c>
      <c r="AA1565" s="3" t="s">
        <v>47</v>
      </c>
      <c r="AB1565" s="12" t="s">
        <v>47</v>
      </c>
      <c r="AC1565" s="3" t="s">
        <v>47</v>
      </c>
      <c r="AD1565" s="3" t="s">
        <v>47</v>
      </c>
      <c r="AE1565" s="3" t="s">
        <v>47</v>
      </c>
      <c r="AF1565" s="3" t="s">
        <v>47</v>
      </c>
      <c r="AG1565" s="3" t="s">
        <v>48</v>
      </c>
      <c r="AH1565" s="3" t="s">
        <v>47</v>
      </c>
      <c r="AL1565" s="3" t="s">
        <v>48</v>
      </c>
      <c r="AM1565" s="3" t="s">
        <v>48</v>
      </c>
      <c r="AN1565" s="3" t="s">
        <v>48</v>
      </c>
      <c r="AU1565" s="3">
        <v>0</v>
      </c>
      <c r="AV1565" s="3">
        <v>11</v>
      </c>
      <c r="AW1565" s="3">
        <v>1</v>
      </c>
      <c r="AX1565" s="3">
        <v>11</v>
      </c>
      <c r="AY1565" s="3">
        <v>100</v>
      </c>
      <c r="AZ1565" s="6" t="str">
        <f t="shared" si="172"/>
        <v>1480.10</v>
      </c>
      <c r="BC1565" s="12" t="s">
        <v>3162</v>
      </c>
      <c r="BJ1565" s="12">
        <f t="shared" si="173"/>
        <v>0</v>
      </c>
      <c r="BK1565" s="12">
        <f t="shared" si="174"/>
        <v>0</v>
      </c>
      <c r="CQ1565" s="3" t="str">
        <f>CONCATENATE(baseURL!$A$1,baseURL!$B$1,baseURL!$C$1,".",C1565,".",L1565,".pkl&amp;seq=",BC1565)</f>
        <v>http://proteomics.broadinstitute.org/millscripts/viewfeed.pl?side=xl&amp;cycle=1&amp;fixedMods=iaaC&amp;file=msdataSM/iPRG2012_nd/cpick_in/iPRG2012_nd.1480.10.2.pkl&amp;seq=LFRFQNSK</v>
      </c>
    </row>
    <row r="1566" spans="1:95" x14ac:dyDescent="0.2">
      <c r="A1566" s="3">
        <v>4233</v>
      </c>
      <c r="B1566" s="2" t="s">
        <v>3163</v>
      </c>
      <c r="C1566" s="2" t="s">
        <v>3164</v>
      </c>
      <c r="D1566" s="3">
        <v>3844</v>
      </c>
      <c r="E1566" s="3">
        <v>3842</v>
      </c>
      <c r="F1566" s="3">
        <v>31085</v>
      </c>
      <c r="G1566" s="3">
        <v>5321</v>
      </c>
      <c r="H1566" s="3">
        <v>18.5943</v>
      </c>
      <c r="I1566" s="30">
        <v>437.73061999999999</v>
      </c>
      <c r="J1566" s="30">
        <v>437.72957760000003</v>
      </c>
      <c r="K1566" s="30">
        <v>1.0399999999999999E-3</v>
      </c>
      <c r="L1566" s="3">
        <v>2</v>
      </c>
      <c r="M1566" s="3">
        <v>2</v>
      </c>
      <c r="N1566" s="10">
        <f t="shared" si="168"/>
        <v>1</v>
      </c>
      <c r="O1566" s="35">
        <v>2</v>
      </c>
      <c r="P1566" s="17"/>
      <c r="Q1566" s="40">
        <v>874.45164</v>
      </c>
      <c r="R1566" s="40">
        <v>437.72946000000002</v>
      </c>
      <c r="S1566" s="18">
        <f t="shared" si="169"/>
        <v>2.6500386790742754</v>
      </c>
      <c r="T1566" s="18">
        <f t="shared" si="170"/>
        <v>0.26865909370149088</v>
      </c>
      <c r="U1566" s="18">
        <f t="shared" si="171"/>
        <v>-0.82242579697647511</v>
      </c>
      <c r="V1566" s="30">
        <v>437.72910000000002</v>
      </c>
      <c r="W1566" s="3" t="s">
        <v>47</v>
      </c>
      <c r="X1566" s="3" t="s">
        <v>47</v>
      </c>
      <c r="Y1566" s="3" t="s">
        <v>47</v>
      </c>
      <c r="Z1566" s="3" t="s">
        <v>47</v>
      </c>
      <c r="AA1566" s="3" t="s">
        <v>65</v>
      </c>
      <c r="AB1566" s="12" t="s">
        <v>47</v>
      </c>
      <c r="AC1566" s="3" t="s">
        <v>47</v>
      </c>
      <c r="AD1566" s="3" t="s">
        <v>48</v>
      </c>
      <c r="AE1566" s="3" t="s">
        <v>47</v>
      </c>
      <c r="AF1566" s="3" t="s">
        <v>47</v>
      </c>
      <c r="AH1566" s="3" t="s">
        <v>47</v>
      </c>
      <c r="AI1566" s="3" t="s">
        <v>48</v>
      </c>
      <c r="AJ1566" s="3" t="s">
        <v>47</v>
      </c>
      <c r="AL1566" s="3" t="s">
        <v>48</v>
      </c>
      <c r="AU1566" s="3">
        <v>1</v>
      </c>
      <c r="AV1566" s="3">
        <v>10</v>
      </c>
      <c r="AW1566" s="3">
        <v>1</v>
      </c>
      <c r="AX1566" s="3">
        <v>10</v>
      </c>
      <c r="AY1566" s="3">
        <v>100</v>
      </c>
      <c r="AZ1566" s="6" t="str">
        <f t="shared" si="172"/>
        <v>1480.4</v>
      </c>
      <c r="BC1566" s="12" t="s">
        <v>3108</v>
      </c>
      <c r="BJ1566" s="12">
        <f t="shared" si="173"/>
        <v>0</v>
      </c>
      <c r="BK1566" s="12">
        <f t="shared" si="174"/>
        <v>0</v>
      </c>
      <c r="BW1566" s="3" t="s">
        <v>3165</v>
      </c>
      <c r="CQ1566" s="3" t="str">
        <f>CONCATENATE(baseURL!$A$1,baseURL!$B$1,baseURL!$C$1,".",C1566,".",L1566,".pkl&amp;seq=",BC1566)</f>
        <v>http://proteomics.broadinstitute.org/millscripts/viewfeed.pl?side=xl&amp;cycle=1&amp;fixedMods=iaaC&amp;file=msdataSM/iPRG2012_nd/cpick_in/iPRG2012_nd.1480.4.2.pkl&amp;seq=DALLKEDA</v>
      </c>
    </row>
    <row r="1567" spans="1:95" x14ac:dyDescent="0.2">
      <c r="A1567" s="3">
        <v>2877</v>
      </c>
      <c r="B1567" s="2" t="s">
        <v>3166</v>
      </c>
      <c r="C1567" s="2" t="s">
        <v>3167</v>
      </c>
      <c r="D1567" s="3">
        <v>3854</v>
      </c>
      <c r="E1567" s="3">
        <v>3851</v>
      </c>
      <c r="F1567" s="3">
        <v>31103</v>
      </c>
      <c r="G1567" s="3">
        <v>5331</v>
      </c>
      <c r="H1567" s="3">
        <v>18.618400000000001</v>
      </c>
      <c r="I1567" s="30">
        <v>447.24144000000001</v>
      </c>
      <c r="J1567" s="30">
        <v>447.58345889999998</v>
      </c>
      <c r="K1567" s="30">
        <v>-0.34201999999999999</v>
      </c>
      <c r="L1567" s="3">
        <v>3</v>
      </c>
      <c r="M1567" s="3">
        <v>3</v>
      </c>
      <c r="N1567" s="10">
        <f t="shared" si="168"/>
        <v>1</v>
      </c>
      <c r="O1567" s="35">
        <v>3</v>
      </c>
      <c r="P1567" s="17"/>
      <c r="Q1567" s="40">
        <v>1340.7354800000001</v>
      </c>
      <c r="R1567" s="40">
        <v>447.58334000000002</v>
      </c>
      <c r="S1567" s="18">
        <f t="shared" si="169"/>
        <v>-763.8800854384117</v>
      </c>
      <c r="T1567" s="18">
        <f t="shared" si="170"/>
        <v>0.26564885091854867</v>
      </c>
      <c r="U1567" s="18">
        <f t="shared" si="171"/>
        <v>-0.31279090960900802</v>
      </c>
      <c r="V1567" s="30">
        <v>447.58319999999998</v>
      </c>
      <c r="W1567" s="3" t="s">
        <v>47</v>
      </c>
      <c r="Z1567" s="3" t="s">
        <v>47</v>
      </c>
      <c r="AA1567" s="3" t="s">
        <v>47</v>
      </c>
      <c r="AB1567" s="12" t="s">
        <v>47</v>
      </c>
      <c r="AC1567" s="3" t="s">
        <v>47</v>
      </c>
      <c r="AE1567" s="3" t="s">
        <v>47</v>
      </c>
      <c r="AF1567" s="3" t="s">
        <v>48</v>
      </c>
      <c r="AH1567" s="3" t="s">
        <v>47</v>
      </c>
      <c r="AL1567" s="3" t="s">
        <v>48</v>
      </c>
      <c r="AO1567" s="3" t="s">
        <v>47</v>
      </c>
      <c r="AP1567" s="3" t="s">
        <v>48</v>
      </c>
      <c r="AU1567" s="3">
        <v>0</v>
      </c>
      <c r="AV1567" s="3">
        <v>8</v>
      </c>
      <c r="AW1567" s="3">
        <v>1</v>
      </c>
      <c r="AX1567" s="3">
        <v>8</v>
      </c>
      <c r="AY1567" s="3">
        <v>100</v>
      </c>
      <c r="AZ1567" s="6" t="str">
        <f t="shared" si="172"/>
        <v>1481.1</v>
      </c>
      <c r="BC1567" s="12" t="s">
        <v>3168</v>
      </c>
      <c r="BJ1567" s="12">
        <f t="shared" si="173"/>
        <v>1</v>
      </c>
      <c r="BK1567" s="12">
        <f t="shared" si="174"/>
        <v>0</v>
      </c>
      <c r="CQ1567" s="3" t="str">
        <f>CONCATENATE(baseURL!$A$1,baseURL!$B$1,baseURL!$C$1,".",C1567,".",L1567,".pkl&amp;seq=",BC1567)</f>
        <v>http://proteomics.broadinstitute.org/millscripts/viewfeed.pl?side=xl&amp;cycle=1&amp;fixedMods=iaaC&amp;file=msdataSM/iPRG2012_nd/cpick_in/iPRG2012_nd.1481.1.3.pkl&amp;seq=CKEVGLTAVHVK</v>
      </c>
    </row>
    <row r="1568" spans="1:95" x14ac:dyDescent="0.2">
      <c r="A1568" s="3">
        <v>4504</v>
      </c>
      <c r="B1568" s="2" t="s">
        <v>3169</v>
      </c>
      <c r="C1568" s="2" t="s">
        <v>3170</v>
      </c>
      <c r="D1568" s="3">
        <v>3855</v>
      </c>
      <c r="E1568" s="3">
        <v>3852</v>
      </c>
      <c r="F1568" s="3">
        <v>31104</v>
      </c>
      <c r="G1568" s="3">
        <v>5332</v>
      </c>
      <c r="H1568" s="3">
        <v>18.6218</v>
      </c>
      <c r="I1568" s="30">
        <v>568.80637999999999</v>
      </c>
      <c r="J1568" s="30">
        <v>568.80600509999999</v>
      </c>
      <c r="K1568" s="30">
        <v>3.6999999999999999E-4</v>
      </c>
      <c r="L1568" s="3">
        <v>2</v>
      </c>
      <c r="M1568" s="3">
        <v>2</v>
      </c>
      <c r="N1568" s="10">
        <f t="shared" si="168"/>
        <v>1</v>
      </c>
      <c r="O1568" s="35">
        <v>2</v>
      </c>
      <c r="P1568" s="17"/>
      <c r="Q1568" s="40">
        <v>1136.6058499999999</v>
      </c>
      <c r="R1568" s="40">
        <v>568.80655999999999</v>
      </c>
      <c r="S1568" s="18">
        <f t="shared" si="169"/>
        <v>-0.31645204654512255</v>
      </c>
      <c r="T1568" s="18">
        <f t="shared" si="170"/>
        <v>-0.97555133681538464</v>
      </c>
      <c r="U1568" s="18">
        <f t="shared" si="171"/>
        <v>-0.63290409309024509</v>
      </c>
      <c r="V1568" s="30">
        <v>568.80619999999999</v>
      </c>
      <c r="W1568" s="3" t="s">
        <v>47</v>
      </c>
      <c r="X1568" s="3" t="s">
        <v>47</v>
      </c>
      <c r="Y1568" s="3" t="s">
        <v>47</v>
      </c>
      <c r="Z1568" s="3" t="s">
        <v>47</v>
      </c>
      <c r="AA1568" s="3" t="s">
        <v>48</v>
      </c>
      <c r="AB1568" s="12" t="s">
        <v>47</v>
      </c>
      <c r="AC1568" s="3" t="s">
        <v>47</v>
      </c>
      <c r="AD1568" s="3" t="s">
        <v>47</v>
      </c>
      <c r="AE1568" s="3" t="s">
        <v>47</v>
      </c>
      <c r="AF1568" s="3" t="s">
        <v>47</v>
      </c>
      <c r="AG1568" s="3" t="s">
        <v>47</v>
      </c>
      <c r="AH1568" s="3" t="s">
        <v>47</v>
      </c>
      <c r="AI1568" s="3" t="s">
        <v>47</v>
      </c>
      <c r="AK1568" s="3" t="s">
        <v>47</v>
      </c>
      <c r="AL1568" s="3" t="s">
        <v>47</v>
      </c>
      <c r="AM1568" s="3" t="s">
        <v>47</v>
      </c>
      <c r="AN1568" s="3" t="s">
        <v>47</v>
      </c>
      <c r="AU1568" s="3">
        <v>0</v>
      </c>
      <c r="AV1568" s="3">
        <v>16</v>
      </c>
      <c r="AW1568" s="3">
        <v>1</v>
      </c>
      <c r="AX1568" s="3">
        <v>16</v>
      </c>
      <c r="AY1568" s="3">
        <v>100</v>
      </c>
      <c r="AZ1568" s="6" t="str">
        <f t="shared" si="172"/>
        <v>1481.2</v>
      </c>
      <c r="BC1568" s="12" t="s">
        <v>3117</v>
      </c>
      <c r="BJ1568" s="12">
        <f t="shared" si="173"/>
        <v>0</v>
      </c>
      <c r="BK1568" s="12">
        <f t="shared" si="174"/>
        <v>0</v>
      </c>
      <c r="CQ1568" s="3" t="str">
        <f>CONCATENATE(baseURL!$A$1,baseURL!$B$1,baseURL!$C$1,".",C1568,".",L1568,".pkl&amp;seq=",BC1568)</f>
        <v>http://proteomics.broadinstitute.org/millscripts/viewfeed.pl?side=xl&amp;cycle=1&amp;fixedMods=iaaC&amp;file=msdataSM/iPRG2012_nd/cpick_in/iPRG2012_nd.1481.2.2.pkl&amp;seq=LRTLDYAER</v>
      </c>
    </row>
    <row r="1569" spans="1:95" x14ac:dyDescent="0.2">
      <c r="A1569" s="3">
        <v>4185</v>
      </c>
      <c r="B1569" s="2" t="s">
        <v>3173</v>
      </c>
      <c r="C1569" s="2" t="s">
        <v>3169</v>
      </c>
      <c r="D1569" s="3">
        <v>3861</v>
      </c>
      <c r="E1569" s="3">
        <v>3858</v>
      </c>
      <c r="F1569" s="3">
        <v>31126</v>
      </c>
      <c r="G1569" s="3">
        <v>5339</v>
      </c>
      <c r="H1569" s="3">
        <v>18.656099999999999</v>
      </c>
      <c r="I1569" s="30">
        <v>577.78864999999996</v>
      </c>
      <c r="J1569" s="30">
        <v>577.78779629999997</v>
      </c>
      <c r="K1569" s="30">
        <v>8.4999999999999995E-4</v>
      </c>
      <c r="L1569" s="3">
        <v>2</v>
      </c>
      <c r="M1569" s="3">
        <v>2</v>
      </c>
      <c r="N1569" s="10">
        <f t="shared" si="168"/>
        <v>1</v>
      </c>
      <c r="O1569" s="35">
        <v>2</v>
      </c>
      <c r="P1569" s="17"/>
      <c r="Q1569" s="40">
        <v>1154.5696600000001</v>
      </c>
      <c r="R1569" s="40">
        <v>577.78846999999996</v>
      </c>
      <c r="S1569" s="18">
        <f t="shared" si="169"/>
        <v>0.31153269638677811</v>
      </c>
      <c r="T1569" s="18">
        <f t="shared" si="170"/>
        <v>-1.1659976530736325</v>
      </c>
      <c r="U1569" s="18">
        <f t="shared" si="171"/>
        <v>-1.3326676456326882</v>
      </c>
      <c r="V1569" s="30">
        <v>577.78769999999997</v>
      </c>
      <c r="W1569" s="3" t="s">
        <v>47</v>
      </c>
      <c r="X1569" s="3" t="s">
        <v>47</v>
      </c>
      <c r="Y1569" s="3" t="s">
        <v>47</v>
      </c>
      <c r="Z1569" s="3" t="s">
        <v>47</v>
      </c>
      <c r="AA1569" s="3" t="s">
        <v>65</v>
      </c>
      <c r="AB1569" s="12" t="s">
        <v>47</v>
      </c>
      <c r="AC1569" s="3" t="s">
        <v>47</v>
      </c>
      <c r="AD1569" s="3" t="s">
        <v>47</v>
      </c>
      <c r="AE1569" s="3" t="s">
        <v>47</v>
      </c>
      <c r="AF1569" s="3" t="s">
        <v>47</v>
      </c>
      <c r="AG1569" s="3" t="s">
        <v>47</v>
      </c>
      <c r="AH1569" s="3" t="s">
        <v>47</v>
      </c>
      <c r="AI1569" s="3" t="s">
        <v>47</v>
      </c>
      <c r="AJ1569" s="3" t="s">
        <v>47</v>
      </c>
      <c r="AK1569" s="3" t="s">
        <v>47</v>
      </c>
      <c r="AL1569" s="3" t="s">
        <v>48</v>
      </c>
      <c r="AM1569" s="3" t="s">
        <v>47</v>
      </c>
      <c r="AN1569" s="3" t="s">
        <v>47</v>
      </c>
      <c r="AU1569" s="3">
        <v>1</v>
      </c>
      <c r="AV1569" s="3">
        <v>16</v>
      </c>
      <c r="AW1569" s="3">
        <v>1</v>
      </c>
      <c r="AX1569" s="3">
        <v>16</v>
      </c>
      <c r="AY1569" s="3">
        <v>100</v>
      </c>
      <c r="AZ1569" s="6" t="str">
        <f t="shared" si="172"/>
        <v>1482.3</v>
      </c>
      <c r="BC1569" s="12" t="s">
        <v>3174</v>
      </c>
      <c r="BJ1569" s="12">
        <f t="shared" si="173"/>
        <v>0</v>
      </c>
      <c r="BK1569" s="12">
        <f t="shared" si="174"/>
        <v>0</v>
      </c>
      <c r="BW1569" s="3" t="s">
        <v>3175</v>
      </c>
      <c r="CQ1569" s="3" t="str">
        <f>CONCATENATE(baseURL!$A$1,baseURL!$B$1,baseURL!$C$1,".",C1569,".",L1569,".pkl&amp;seq=",BC1569)</f>
        <v>http://proteomics.broadinstitute.org/millscripts/viewfeed.pl?side=xl&amp;cycle=1&amp;fixedMods=iaaC&amp;file=msdataSM/iPRG2012_nd/cpick_in/iPRG2012_nd.1482.3.2.pkl&amp;seq=GMTSKPAGFMK</v>
      </c>
    </row>
    <row r="1570" spans="1:95" x14ac:dyDescent="0.2">
      <c r="A1570" s="3">
        <v>7415</v>
      </c>
      <c r="B1570" s="2" t="s">
        <v>3176</v>
      </c>
      <c r="C1570" s="2" t="s">
        <v>3177</v>
      </c>
      <c r="D1570" s="3">
        <v>3862</v>
      </c>
      <c r="E1570" s="3">
        <v>3859</v>
      </c>
      <c r="F1570" s="3">
        <v>31145</v>
      </c>
      <c r="G1570" s="3">
        <v>5341</v>
      </c>
      <c r="H1570" s="3">
        <v>18.667999999999999</v>
      </c>
      <c r="I1570" s="30">
        <v>405.21107000000001</v>
      </c>
      <c r="J1570" s="30">
        <v>405.21073890000002</v>
      </c>
      <c r="K1570" s="30">
        <v>3.3E-4</v>
      </c>
      <c r="L1570" s="3">
        <v>2</v>
      </c>
      <c r="M1570" s="3">
        <v>2</v>
      </c>
      <c r="N1570" s="10">
        <f t="shared" si="168"/>
        <v>1</v>
      </c>
      <c r="O1570" s="35">
        <v>2</v>
      </c>
      <c r="P1570" s="17"/>
      <c r="Q1570" s="40">
        <v>809.41519000000005</v>
      </c>
      <c r="R1570" s="40">
        <v>405.21123999999998</v>
      </c>
      <c r="S1570" s="18">
        <f t="shared" si="169"/>
        <v>-0.41953426555663953</v>
      </c>
      <c r="T1570" s="18">
        <f t="shared" si="170"/>
        <v>-1.2366389440512393</v>
      </c>
      <c r="U1570" s="18">
        <f t="shared" si="171"/>
        <v>-1.0858533933291974</v>
      </c>
      <c r="V1570" s="30">
        <v>405.21080000000001</v>
      </c>
      <c r="W1570" s="3" t="s">
        <v>48</v>
      </c>
      <c r="Y1570" s="3" t="s">
        <v>48</v>
      </c>
      <c r="Z1570" s="3" t="s">
        <v>47</v>
      </c>
      <c r="AA1570" s="3" t="s">
        <v>47</v>
      </c>
      <c r="AB1570" s="12" t="s">
        <v>47</v>
      </c>
      <c r="AF1570" s="3" t="s">
        <v>48</v>
      </c>
      <c r="AG1570" s="3" t="s">
        <v>47</v>
      </c>
      <c r="AH1570" s="3" t="s">
        <v>47</v>
      </c>
      <c r="AI1570" s="3" t="s">
        <v>52</v>
      </c>
      <c r="AK1570" s="3" t="s">
        <v>48</v>
      </c>
      <c r="AL1570" s="3" t="s">
        <v>48</v>
      </c>
      <c r="AM1570" s="3" t="s">
        <v>47</v>
      </c>
      <c r="AN1570" s="3" t="s">
        <v>47</v>
      </c>
      <c r="AU1570" s="3">
        <v>0</v>
      </c>
      <c r="AV1570" s="3">
        <v>7</v>
      </c>
      <c r="AW1570" s="3">
        <v>1</v>
      </c>
      <c r="AX1570" s="3">
        <v>7</v>
      </c>
      <c r="AY1570" s="3">
        <v>100</v>
      </c>
      <c r="AZ1570" s="6" t="str">
        <f t="shared" si="172"/>
        <v>1483.1</v>
      </c>
      <c r="BC1570" s="12" t="s">
        <v>3178</v>
      </c>
      <c r="BJ1570" s="12">
        <f t="shared" si="173"/>
        <v>0</v>
      </c>
      <c r="BK1570" s="12">
        <f t="shared" si="174"/>
        <v>0</v>
      </c>
      <c r="CQ1570" s="3" t="str">
        <f>CONCATENATE(baseURL!$A$1,baseURL!$B$1,baseURL!$C$1,".",C1570,".",L1570,".pkl&amp;seq=",BC1570)</f>
        <v>http://proteomics.broadinstitute.org/millscripts/viewfeed.pl?side=xl&amp;cycle=1&amp;fixedMods=iaaC&amp;file=msdataSM/iPRG2012_nd/cpick_in/iPRG2012_nd.1483.1.2.pkl&amp;seq=SSAEFLR</v>
      </c>
    </row>
    <row r="1571" spans="1:95" x14ac:dyDescent="0.2">
      <c r="A1571" s="3">
        <v>1531</v>
      </c>
      <c r="B1571" s="2" t="s">
        <v>3179</v>
      </c>
      <c r="C1571" s="2" t="s">
        <v>3180</v>
      </c>
      <c r="D1571" s="3">
        <v>3864</v>
      </c>
      <c r="E1571" s="3">
        <v>3861</v>
      </c>
      <c r="F1571" s="3">
        <v>31147</v>
      </c>
      <c r="G1571" s="3">
        <v>5343</v>
      </c>
      <c r="H1571" s="3">
        <v>18.676300000000001</v>
      </c>
      <c r="I1571" s="30">
        <v>537.28299000000004</v>
      </c>
      <c r="J1571" s="30">
        <v>537.28283880000004</v>
      </c>
      <c r="K1571" s="30">
        <v>1.4999999999999999E-4</v>
      </c>
      <c r="L1571" s="3">
        <v>2</v>
      </c>
      <c r="M1571" s="3">
        <v>2</v>
      </c>
      <c r="N1571" s="10">
        <f t="shared" si="168"/>
        <v>1</v>
      </c>
      <c r="O1571" s="35">
        <v>2</v>
      </c>
      <c r="Q1571" s="40">
        <v>1073.5585599999999</v>
      </c>
      <c r="R1571" s="40">
        <v>537.28291999999999</v>
      </c>
      <c r="S1571" s="18">
        <f t="shared" si="169"/>
        <v>0.13028517647767524</v>
      </c>
      <c r="T1571" s="18">
        <f t="shared" si="170"/>
        <v>-0.15113080451943509</v>
      </c>
      <c r="U1571" s="18">
        <f t="shared" si="171"/>
        <v>-0.22334601672818791</v>
      </c>
      <c r="V1571" s="30">
        <v>537.28279999999995</v>
      </c>
      <c r="W1571" s="3" t="s">
        <v>52</v>
      </c>
      <c r="X1571" s="3" t="s">
        <v>47</v>
      </c>
      <c r="Y1571" s="3" t="s">
        <v>47</v>
      </c>
      <c r="Z1571" s="3" t="s">
        <v>52</v>
      </c>
      <c r="AB1571" s="12" t="s">
        <v>48</v>
      </c>
      <c r="AD1571" s="3" t="s">
        <v>48</v>
      </c>
      <c r="AE1571" s="3" t="s">
        <v>47</v>
      </c>
      <c r="AH1571" s="3" t="s">
        <v>52</v>
      </c>
      <c r="AJ1571" s="3" t="s">
        <v>47</v>
      </c>
      <c r="AL1571" s="3" t="s">
        <v>52</v>
      </c>
      <c r="AN1571" s="3" t="s">
        <v>65</v>
      </c>
      <c r="AS1571" s="3" t="s">
        <v>47</v>
      </c>
      <c r="AU1571" s="3">
        <v>1</v>
      </c>
      <c r="AV1571" s="3">
        <v>5</v>
      </c>
      <c r="AW1571" s="3">
        <v>2</v>
      </c>
      <c r="AX1571" s="3">
        <v>3</v>
      </c>
      <c r="AY1571" s="3">
        <v>60</v>
      </c>
      <c r="AZ1571" s="6" t="str">
        <f t="shared" si="172"/>
        <v>1483.3</v>
      </c>
      <c r="BC1571" s="12" t="s">
        <v>3181</v>
      </c>
      <c r="BF1571" s="12" t="s">
        <v>3182</v>
      </c>
      <c r="BJ1571" s="12">
        <f t="shared" si="173"/>
        <v>0</v>
      </c>
      <c r="BK1571" s="12">
        <f t="shared" si="174"/>
        <v>0</v>
      </c>
      <c r="CA1571" s="3" t="s">
        <v>3183</v>
      </c>
      <c r="CF1571" s="3" t="s">
        <v>3183</v>
      </c>
      <c r="CJ1571" s="3" t="s">
        <v>3184</v>
      </c>
      <c r="CQ1571" s="3" t="str">
        <f>CONCATENATE(baseURL!$A$1,baseURL!$B$1,baseURL!$C$1,".",C1571,".",L1571,".pkl&amp;seq=",BC1571,"&amp;varMods=Formyl-STY")</f>
        <v>http://proteomics.broadinstitute.org/millscripts/viewfeed.pl?side=xl&amp;cycle=1&amp;fixedMods=iaaC&amp;file=msdataSM/iPRG2012_nd/cpick_in/iPRG2012_nd.1483.3.2.pkl&amp;seq=LsSPATLNSR&amp;varMods=Formyl-STY</v>
      </c>
    </row>
    <row r="1572" spans="1:95" x14ac:dyDescent="0.2">
      <c r="A1572" s="3">
        <v>2713</v>
      </c>
      <c r="B1572" s="2" t="s">
        <v>3185</v>
      </c>
      <c r="C1572" s="2" t="s">
        <v>3186</v>
      </c>
      <c r="D1572" s="3">
        <v>3866</v>
      </c>
      <c r="E1572" s="3">
        <v>3863</v>
      </c>
      <c r="F1572" s="3">
        <v>31166</v>
      </c>
      <c r="G1572" s="3">
        <v>5346</v>
      </c>
      <c r="H1572" s="3">
        <v>18.690000000000001</v>
      </c>
      <c r="I1572" s="30">
        <v>462.76132999999999</v>
      </c>
      <c r="J1572" s="30">
        <v>462.76097370000002</v>
      </c>
      <c r="K1572" s="30">
        <v>3.6000000000000002E-4</v>
      </c>
      <c r="L1572" s="3">
        <v>2</v>
      </c>
      <c r="M1572" s="3">
        <v>2</v>
      </c>
      <c r="N1572" s="10">
        <f t="shared" si="168"/>
        <v>1</v>
      </c>
      <c r="O1572" s="35">
        <v>2</v>
      </c>
      <c r="P1572" s="17"/>
      <c r="Q1572" s="40">
        <v>924.51490999999999</v>
      </c>
      <c r="R1572" s="40">
        <v>462.76109000000002</v>
      </c>
      <c r="S1572" s="18">
        <f t="shared" si="169"/>
        <v>0.51862614456736722</v>
      </c>
      <c r="T1572" s="18">
        <f t="shared" si="170"/>
        <v>-0.25131758593177422</v>
      </c>
      <c r="U1572" s="18">
        <f t="shared" si="171"/>
        <v>-1.0588617120195307</v>
      </c>
      <c r="V1572" s="30">
        <v>462.76060000000001</v>
      </c>
      <c r="W1572" s="3" t="s">
        <v>47</v>
      </c>
      <c r="Z1572" s="3" t="s">
        <v>47</v>
      </c>
      <c r="AA1572" s="3" t="s">
        <v>47</v>
      </c>
      <c r="AB1572" s="12" t="s">
        <v>47</v>
      </c>
      <c r="AC1572" s="3" t="s">
        <v>47</v>
      </c>
      <c r="AE1572" s="3" t="s">
        <v>47</v>
      </c>
      <c r="AF1572" s="3" t="s">
        <v>48</v>
      </c>
      <c r="AH1572" s="3" t="s">
        <v>47</v>
      </c>
      <c r="AI1572" s="3" t="s">
        <v>47</v>
      </c>
      <c r="AJ1572" s="3" t="s">
        <v>47</v>
      </c>
      <c r="AK1572" s="3" t="s">
        <v>47</v>
      </c>
      <c r="AL1572" s="3" t="s">
        <v>47</v>
      </c>
      <c r="AU1572" s="3">
        <v>0</v>
      </c>
      <c r="AV1572" s="3">
        <v>11</v>
      </c>
      <c r="AW1572" s="3">
        <v>1</v>
      </c>
      <c r="AX1572" s="3">
        <v>11</v>
      </c>
      <c r="AY1572" s="3">
        <v>100</v>
      </c>
      <c r="AZ1572" s="6" t="str">
        <f t="shared" si="172"/>
        <v>1484.1</v>
      </c>
      <c r="BC1572" s="12" t="s">
        <v>2938</v>
      </c>
      <c r="BJ1572" s="12">
        <f t="shared" si="173"/>
        <v>0</v>
      </c>
      <c r="BK1572" s="12">
        <f t="shared" si="174"/>
        <v>0</v>
      </c>
      <c r="CQ1572" s="3" t="str">
        <f>CONCATENATE(baseURL!$A$1,baseURL!$B$1,baseURL!$C$1,".",C1572,".",L1572,".pkl&amp;seq=",BC1572)</f>
        <v>http://proteomics.broadinstitute.org/millscripts/viewfeed.pl?side=xl&amp;cycle=1&amp;fixedMods=iaaC&amp;file=msdataSM/iPRG2012_nd/cpick_in/iPRG2012_nd.1484.1.2.pkl&amp;seq=HGLVEEKL</v>
      </c>
    </row>
    <row r="1573" spans="1:95" x14ac:dyDescent="0.2">
      <c r="A1573" s="3">
        <v>2153</v>
      </c>
      <c r="B1573" s="2" t="s">
        <v>3187</v>
      </c>
      <c r="C1573" s="2" t="s">
        <v>3188</v>
      </c>
      <c r="D1573" s="3">
        <v>3868</v>
      </c>
      <c r="E1573" s="3">
        <v>3865</v>
      </c>
      <c r="F1573" s="3">
        <v>31168</v>
      </c>
      <c r="G1573" s="3">
        <v>5348</v>
      </c>
      <c r="H1573" s="3">
        <v>18.693300000000001</v>
      </c>
      <c r="I1573" s="30">
        <v>484.72523000000001</v>
      </c>
      <c r="J1573" s="30">
        <v>484.72577539999997</v>
      </c>
      <c r="K1573" s="30">
        <v>-5.5000000000000003E-4</v>
      </c>
      <c r="L1573" s="3">
        <v>2</v>
      </c>
      <c r="M1573" s="3">
        <v>2</v>
      </c>
      <c r="N1573" s="10">
        <f t="shared" si="168"/>
        <v>1</v>
      </c>
      <c r="O1573" s="35">
        <v>2</v>
      </c>
      <c r="P1573" s="17"/>
      <c r="Q1573" s="40">
        <v>968.44484999999997</v>
      </c>
      <c r="R1573" s="40">
        <v>484.72606000000002</v>
      </c>
      <c r="S1573" s="18">
        <f t="shared" si="169"/>
        <v>-1.7123073597645191</v>
      </c>
      <c r="T1573" s="18">
        <f t="shared" si="170"/>
        <v>-0.58713575260046025</v>
      </c>
      <c r="U1573" s="18">
        <f t="shared" si="171"/>
        <v>-0.53638543804656202</v>
      </c>
      <c r="V1573" s="30">
        <v>484.72579999999999</v>
      </c>
      <c r="X1573" s="3" t="s">
        <v>47</v>
      </c>
      <c r="AD1573" s="3" t="s">
        <v>47</v>
      </c>
      <c r="AE1573" s="3" t="s">
        <v>47</v>
      </c>
      <c r="AG1573" s="3" t="s">
        <v>48</v>
      </c>
      <c r="AK1573" s="3" t="s">
        <v>52</v>
      </c>
      <c r="AL1573" s="3" t="s">
        <v>52</v>
      </c>
      <c r="AO1573" s="3" t="s">
        <v>47</v>
      </c>
      <c r="AU1573" s="3">
        <v>0</v>
      </c>
      <c r="AV1573" s="3">
        <v>4</v>
      </c>
      <c r="AW1573" s="3">
        <v>1</v>
      </c>
      <c r="AX1573" s="3">
        <v>4</v>
      </c>
      <c r="AY1573" s="3">
        <v>100</v>
      </c>
      <c r="AZ1573" s="6" t="str">
        <f t="shared" si="172"/>
        <v>1484.3</v>
      </c>
      <c r="BC1573" s="12" t="s">
        <v>3189</v>
      </c>
      <c r="BF1573" s="12" t="s">
        <v>1468</v>
      </c>
      <c r="BJ1573" s="12">
        <f t="shared" si="173"/>
        <v>0</v>
      </c>
      <c r="BK1573" s="12">
        <f t="shared" si="174"/>
        <v>0</v>
      </c>
      <c r="CQ1573" s="3" t="str">
        <f>CONCATENATE(baseURL!$A$1,baseURL!$B$1,baseURL!$C$1,".",C1573,".",L1573,".pkl&amp;seq=",BC1573)</f>
        <v>http://proteomics.broadinstitute.org/millscripts/viewfeed.pl?side=xl&amp;cycle=1&amp;fixedMods=iaaC&amp;file=msdataSM/iPRG2012_nd/cpick_in/iPRG2012_nd.1484.3.2.pkl&amp;seq=VAVDELsR</v>
      </c>
    </row>
    <row r="1574" spans="1:95" x14ac:dyDescent="0.2">
      <c r="A1574" s="3">
        <v>7174</v>
      </c>
      <c r="B1574" s="2" t="s">
        <v>3190</v>
      </c>
      <c r="C1574" s="2" t="s">
        <v>3179</v>
      </c>
      <c r="D1574" s="3">
        <v>3869</v>
      </c>
      <c r="E1574" s="3">
        <v>3866</v>
      </c>
      <c r="F1574" s="3">
        <v>31169</v>
      </c>
      <c r="G1574" s="3">
        <v>5349</v>
      </c>
      <c r="H1574" s="3">
        <v>18.694900000000001</v>
      </c>
      <c r="I1574" s="30">
        <v>490.93738999999999</v>
      </c>
      <c r="J1574" s="30">
        <v>490.9361993</v>
      </c>
      <c r="K1574" s="30">
        <v>1.1900000000000001E-3</v>
      </c>
      <c r="L1574" s="3">
        <v>3</v>
      </c>
      <c r="M1574" s="3">
        <v>3</v>
      </c>
      <c r="N1574" s="10">
        <f t="shared" si="168"/>
        <v>1</v>
      </c>
      <c r="O1574" s="35">
        <v>3</v>
      </c>
      <c r="P1574" s="17"/>
      <c r="Q1574" s="40">
        <v>1470.79511</v>
      </c>
      <c r="R1574" s="40">
        <v>490.93655000000001</v>
      </c>
      <c r="S1574" s="18">
        <f t="shared" si="169"/>
        <v>1.7110154051117408</v>
      </c>
      <c r="T1574" s="18">
        <f t="shared" si="170"/>
        <v>-0.71434893167496616</v>
      </c>
      <c r="U1574" s="18">
        <f t="shared" si="171"/>
        <v>-1.3240000159030061</v>
      </c>
      <c r="V1574" s="30">
        <v>490.9359</v>
      </c>
      <c r="W1574" s="3" t="s">
        <v>47</v>
      </c>
      <c r="X1574" s="3" t="s">
        <v>47</v>
      </c>
      <c r="Y1574" s="3" t="s">
        <v>47</v>
      </c>
      <c r="AA1574" s="3" t="s">
        <v>47</v>
      </c>
      <c r="AB1574" s="12" t="s">
        <v>47</v>
      </c>
      <c r="AC1574" s="3" t="s">
        <v>47</v>
      </c>
      <c r="AE1574" s="3" t="s">
        <v>47</v>
      </c>
      <c r="AF1574" s="3" t="s">
        <v>48</v>
      </c>
      <c r="AG1574" s="3" t="s">
        <v>47</v>
      </c>
      <c r="AH1574" s="3" t="s">
        <v>47</v>
      </c>
      <c r="AL1574" s="3" t="s">
        <v>48</v>
      </c>
      <c r="AM1574" s="3" t="s">
        <v>47</v>
      </c>
      <c r="AU1574" s="3">
        <v>0</v>
      </c>
      <c r="AV1574" s="3">
        <v>10</v>
      </c>
      <c r="AW1574" s="3">
        <v>1</v>
      </c>
      <c r="AX1574" s="3">
        <v>10</v>
      </c>
      <c r="AY1574" s="3">
        <v>100</v>
      </c>
      <c r="AZ1574" s="6" t="str">
        <f t="shared" si="172"/>
        <v>1484.4</v>
      </c>
      <c r="BC1574" s="12" t="s">
        <v>3191</v>
      </c>
      <c r="BJ1574" s="12">
        <f t="shared" si="173"/>
        <v>0</v>
      </c>
      <c r="BK1574" s="12">
        <f t="shared" si="174"/>
        <v>0</v>
      </c>
      <c r="CQ1574" s="3" t="str">
        <f>CONCATENATE(baseURL!$A$1,baseURL!$B$1,baseURL!$C$1,".",C1574,".",L1574,".pkl&amp;seq=",BC1574)</f>
        <v>http://proteomics.broadinstitute.org/millscripts/viewfeed.pl?side=xl&amp;cycle=1&amp;fixedMods=iaaC&amp;file=msdataSM/iPRG2012_nd/cpick_in/iPRG2012_nd.1484.4.3.pkl&amp;seq=KKNLQYYDLSAK</v>
      </c>
    </row>
    <row r="1575" spans="1:95" x14ac:dyDescent="0.2">
      <c r="A1575" s="3">
        <v>4279</v>
      </c>
      <c r="B1575" s="2" t="s">
        <v>3192</v>
      </c>
      <c r="C1575" s="2" t="s">
        <v>3193</v>
      </c>
      <c r="D1575" s="3">
        <v>3871</v>
      </c>
      <c r="E1575" s="3">
        <v>3868</v>
      </c>
      <c r="F1575" s="3">
        <v>31171</v>
      </c>
      <c r="G1575" s="3">
        <v>5351</v>
      </c>
      <c r="H1575" s="3">
        <v>18.7</v>
      </c>
      <c r="I1575" s="30">
        <v>532.29389000000003</v>
      </c>
      <c r="J1575" s="30">
        <v>532.29396069999996</v>
      </c>
      <c r="K1575" s="30">
        <v>-6.9999999999999994E-5</v>
      </c>
      <c r="L1575" s="3">
        <v>3</v>
      </c>
      <c r="M1575" s="3">
        <v>3</v>
      </c>
      <c r="N1575" s="10">
        <f t="shared" si="168"/>
        <v>1</v>
      </c>
      <c r="O1575" s="35">
        <v>3</v>
      </c>
      <c r="P1575" s="17"/>
      <c r="Q1575" s="40">
        <v>1594.86598</v>
      </c>
      <c r="R1575" s="40">
        <v>532.29350999999997</v>
      </c>
      <c r="S1575" s="18">
        <f t="shared" si="169"/>
        <v>0.71389185275577338</v>
      </c>
      <c r="T1575" s="18">
        <f t="shared" si="170"/>
        <v>0.84671331045834397</v>
      </c>
      <c r="U1575" s="18">
        <f t="shared" si="171"/>
        <v>0.54481220344698222</v>
      </c>
      <c r="V1575" s="30">
        <v>532.29380000000003</v>
      </c>
      <c r="W1575" s="3" t="s">
        <v>47</v>
      </c>
      <c r="X1575" s="3" t="s">
        <v>47</v>
      </c>
      <c r="Y1575" s="3" t="s">
        <v>47</v>
      </c>
      <c r="Z1575" s="3" t="s">
        <v>47</v>
      </c>
      <c r="AA1575" s="3" t="s">
        <v>47</v>
      </c>
      <c r="AB1575" s="12" t="s">
        <v>47</v>
      </c>
      <c r="AC1575" s="3" t="s">
        <v>47</v>
      </c>
      <c r="AD1575" s="3" t="s">
        <v>47</v>
      </c>
      <c r="AE1575" s="3" t="s">
        <v>65</v>
      </c>
      <c r="AF1575" s="3" t="s">
        <v>48</v>
      </c>
      <c r="AG1575" s="3" t="s">
        <v>48</v>
      </c>
      <c r="AH1575" s="3" t="s">
        <v>47</v>
      </c>
      <c r="AJ1575" s="3" t="s">
        <v>47</v>
      </c>
      <c r="AL1575" s="3" t="s">
        <v>48</v>
      </c>
      <c r="AN1575" s="3" t="s">
        <v>48</v>
      </c>
      <c r="AU1575" s="3">
        <v>1</v>
      </c>
      <c r="AV1575" s="3">
        <v>10</v>
      </c>
      <c r="AW1575" s="3">
        <v>1</v>
      </c>
      <c r="AX1575" s="3">
        <v>10</v>
      </c>
      <c r="AY1575" s="3">
        <v>100</v>
      </c>
      <c r="AZ1575" s="6" t="str">
        <f t="shared" si="172"/>
        <v>1484.6</v>
      </c>
      <c r="BC1575" s="12" t="s">
        <v>3194</v>
      </c>
      <c r="BJ1575" s="12">
        <f t="shared" si="173"/>
        <v>0</v>
      </c>
      <c r="BK1575" s="12">
        <f t="shared" si="174"/>
        <v>0</v>
      </c>
      <c r="CA1575" s="3" t="s">
        <v>3195</v>
      </c>
      <c r="CQ1575" s="3" t="str">
        <f>CONCATENATE(baseURL!$A$1,baseURL!$B$1,baseURL!$C$1,".",C1575,".",L1575,".pkl&amp;seq=",BC1575)</f>
        <v>http://proteomics.broadinstitute.org/millscripts/viewfeed.pl?side=xl&amp;cycle=1&amp;fixedMods=iaaC&amp;file=msdataSM/iPRG2012_nd/cpick_in/iPRG2012_nd.1484.6.3.pkl&amp;seq=EALNKANGLPVANQR</v>
      </c>
    </row>
    <row r="1576" spans="1:95" x14ac:dyDescent="0.2">
      <c r="A1576" s="3">
        <v>7211</v>
      </c>
      <c r="B1576" s="2" t="s">
        <v>3196</v>
      </c>
      <c r="C1576" s="2" t="s">
        <v>3197</v>
      </c>
      <c r="D1576" s="3">
        <v>3872</v>
      </c>
      <c r="E1576" s="3">
        <v>3869</v>
      </c>
      <c r="F1576" s="3">
        <v>31172</v>
      </c>
      <c r="G1576" s="3">
        <v>5352</v>
      </c>
      <c r="H1576" s="3">
        <v>18.702400000000001</v>
      </c>
      <c r="I1576" s="30">
        <v>591.28304000000003</v>
      </c>
      <c r="J1576" s="30">
        <v>591.27894839999999</v>
      </c>
      <c r="K1576" s="30">
        <v>4.0899999999999999E-3</v>
      </c>
      <c r="L1576" s="3">
        <v>2</v>
      </c>
      <c r="M1576" s="3">
        <v>2</v>
      </c>
      <c r="N1576" s="10">
        <f t="shared" si="168"/>
        <v>1</v>
      </c>
      <c r="O1576" s="35">
        <v>2</v>
      </c>
      <c r="P1576" s="17"/>
      <c r="Q1576" s="40">
        <v>1181.5507</v>
      </c>
      <c r="R1576" s="40">
        <v>591.27899000000002</v>
      </c>
      <c r="S1576" s="18">
        <f t="shared" si="169"/>
        <v>6.8495584461855277</v>
      </c>
      <c r="T1576" s="18">
        <f t="shared" si="170"/>
        <v>-7.0355958413801073E-2</v>
      </c>
      <c r="U1576" s="18">
        <f t="shared" si="171"/>
        <v>-0.49046220983368316</v>
      </c>
      <c r="V1576" s="30">
        <v>591.27869999999996</v>
      </c>
      <c r="W1576" s="3" t="s">
        <v>47</v>
      </c>
      <c r="X1576" s="3" t="s">
        <v>47</v>
      </c>
      <c r="Y1576" s="3" t="s">
        <v>47</v>
      </c>
      <c r="Z1576" s="3" t="s">
        <v>52</v>
      </c>
      <c r="AA1576" s="3" t="s">
        <v>47</v>
      </c>
      <c r="AB1576" s="12" t="s">
        <v>47</v>
      </c>
      <c r="AC1576" s="3" t="s">
        <v>47</v>
      </c>
      <c r="AG1576" s="3" t="s">
        <v>47</v>
      </c>
      <c r="AI1576" s="3" t="s">
        <v>52</v>
      </c>
      <c r="AK1576" s="3" t="s">
        <v>52</v>
      </c>
      <c r="AL1576" s="3" t="s">
        <v>52</v>
      </c>
      <c r="AM1576" s="3" t="s">
        <v>47</v>
      </c>
      <c r="AO1576" s="3" t="s">
        <v>47</v>
      </c>
      <c r="AU1576" s="3">
        <v>0</v>
      </c>
      <c r="AV1576" s="3">
        <v>9</v>
      </c>
      <c r="AW1576" s="3">
        <v>1</v>
      </c>
      <c r="AX1576" s="3">
        <v>9</v>
      </c>
      <c r="AY1576" s="3">
        <v>100</v>
      </c>
      <c r="AZ1576" s="6" t="str">
        <f t="shared" si="172"/>
        <v>1484.7</v>
      </c>
      <c r="BC1576" s="12" t="s">
        <v>3198</v>
      </c>
      <c r="BJ1576" s="12">
        <f t="shared" si="173"/>
        <v>0</v>
      </c>
      <c r="BK1576" s="12">
        <f t="shared" si="174"/>
        <v>0</v>
      </c>
      <c r="BN1576" s="3" t="s">
        <v>277</v>
      </c>
      <c r="BO1576" s="3" t="s">
        <v>54</v>
      </c>
      <c r="BR1576" s="3" t="s">
        <v>54</v>
      </c>
      <c r="CQ1576" s="3" t="str">
        <f>CONCATENATE(baseURL!$A$1,baseURL!$B$1,baseURL!$C$1,".",C1576,".",L1576,".pkl&amp;seq=",BC1576,"&amp;varMods=Oxidation-M+Deamidated-Q")</f>
        <v>http://proteomics.broadinstitute.org/millscripts/viewfeed.pl?side=xl&amp;cycle=1&amp;fixedMods=iaaC&amp;file=msdataSM/iPRG2012_nd/cpick_in/iPRG2012_nd.1484.7.2.pkl&amp;seq=ATAVmPDGqFK&amp;varMods=Oxidation-M+Deamidated-Q</v>
      </c>
    </row>
    <row r="1577" spans="1:95" x14ac:dyDescent="0.2">
      <c r="A1577" s="3">
        <v>4534</v>
      </c>
      <c r="B1577" s="2" t="s">
        <v>3199</v>
      </c>
      <c r="C1577" s="2" t="s">
        <v>3185</v>
      </c>
      <c r="D1577" s="3">
        <v>3875</v>
      </c>
      <c r="E1577" s="3">
        <v>3872</v>
      </c>
      <c r="F1577" s="3">
        <v>31188</v>
      </c>
      <c r="G1577" s="3">
        <v>5356</v>
      </c>
      <c r="H1577" s="3">
        <v>18.716999999999999</v>
      </c>
      <c r="I1577" s="30">
        <v>430.90544</v>
      </c>
      <c r="J1577" s="30">
        <v>430.9044725</v>
      </c>
      <c r="K1577" s="30">
        <v>9.7000000000000005E-4</v>
      </c>
      <c r="L1577" s="3">
        <v>3</v>
      </c>
      <c r="M1577" s="3">
        <v>3</v>
      </c>
      <c r="N1577" s="10">
        <f t="shared" si="168"/>
        <v>1</v>
      </c>
      <c r="O1577" s="35">
        <v>3</v>
      </c>
      <c r="P1577" s="17"/>
      <c r="Q1577" s="40">
        <v>1290.6986999999999</v>
      </c>
      <c r="R1577" s="40">
        <v>430.90442000000002</v>
      </c>
      <c r="S1577" s="18">
        <f t="shared" si="169"/>
        <v>2.3671142662744127</v>
      </c>
      <c r="T1577" s="18">
        <f t="shared" si="170"/>
        <v>0.12183676366359175</v>
      </c>
      <c r="U1577" s="18">
        <f t="shared" si="171"/>
        <v>-0.51055405747053506</v>
      </c>
      <c r="V1577" s="30">
        <v>430.9042</v>
      </c>
      <c r="W1577" s="3" t="s">
        <v>47</v>
      </c>
      <c r="X1577" s="3" t="s">
        <v>47</v>
      </c>
      <c r="Y1577" s="3" t="s">
        <v>47</v>
      </c>
      <c r="Z1577" s="3" t="s">
        <v>47</v>
      </c>
      <c r="AA1577" s="3" t="s">
        <v>47</v>
      </c>
      <c r="AB1577" s="12" t="s">
        <v>47</v>
      </c>
      <c r="AC1577" s="3" t="s">
        <v>47</v>
      </c>
      <c r="AD1577" s="3" t="s">
        <v>47</v>
      </c>
      <c r="AE1577" s="3" t="s">
        <v>47</v>
      </c>
      <c r="AF1577" s="3" t="s">
        <v>48</v>
      </c>
      <c r="AG1577" s="3" t="s">
        <v>47</v>
      </c>
      <c r="AH1577" s="3" t="s">
        <v>47</v>
      </c>
      <c r="AI1577" s="3" t="s">
        <v>48</v>
      </c>
      <c r="AK1577" s="3" t="s">
        <v>52</v>
      </c>
      <c r="AL1577" s="3" t="s">
        <v>47</v>
      </c>
      <c r="AM1577" s="3" t="s">
        <v>47</v>
      </c>
      <c r="AU1577" s="3">
        <v>0</v>
      </c>
      <c r="AV1577" s="3">
        <v>13</v>
      </c>
      <c r="AW1577" s="3">
        <v>1</v>
      </c>
      <c r="AX1577" s="3">
        <v>13</v>
      </c>
      <c r="AY1577" s="3">
        <v>100</v>
      </c>
      <c r="AZ1577" s="6" t="str">
        <f t="shared" si="172"/>
        <v>1485.2</v>
      </c>
      <c r="BC1577" s="12" t="s">
        <v>3136</v>
      </c>
      <c r="BJ1577" s="12">
        <f t="shared" si="173"/>
        <v>0</v>
      </c>
      <c r="BK1577" s="12">
        <f t="shared" si="174"/>
        <v>0</v>
      </c>
      <c r="CQ1577" s="3" t="str">
        <f>CONCATENATE(baseURL!$A$1,baseURL!$B$1,baseURL!$C$1,".",C1577,".",L1577,".pkl&amp;seq=",BC1577)</f>
        <v>http://proteomics.broadinstitute.org/millscripts/viewfeed.pl?side=xl&amp;cycle=1&amp;fixedMods=iaaC&amp;file=msdataSM/iPRG2012_nd/cpick_in/iPRG2012_nd.1485.2.3.pkl&amp;seq=LAGYTTHLMKR</v>
      </c>
    </row>
    <row r="1578" spans="1:95" x14ac:dyDescent="0.2">
      <c r="A1578" s="3">
        <v>5170</v>
      </c>
      <c r="B1578" s="2" t="s">
        <v>3200</v>
      </c>
      <c r="C1578" s="2" t="s">
        <v>3187</v>
      </c>
      <c r="D1578" s="3">
        <v>3877</v>
      </c>
      <c r="E1578" s="3">
        <v>3874</v>
      </c>
      <c r="F1578" s="3">
        <v>31190</v>
      </c>
      <c r="G1578" s="3">
        <v>5358</v>
      </c>
      <c r="H1578" s="3">
        <v>18.722000000000001</v>
      </c>
      <c r="I1578" s="30">
        <v>456.56833</v>
      </c>
      <c r="J1578" s="30">
        <v>456.56940730000002</v>
      </c>
      <c r="K1578" s="30">
        <v>-1.08E-3</v>
      </c>
      <c r="L1578" s="3">
        <v>3</v>
      </c>
      <c r="M1578" s="3">
        <v>3</v>
      </c>
      <c r="N1578" s="10">
        <f t="shared" si="168"/>
        <v>1</v>
      </c>
      <c r="O1578" s="35">
        <v>3</v>
      </c>
      <c r="P1578" s="17"/>
      <c r="Q1578" s="40">
        <v>1367.69137</v>
      </c>
      <c r="R1578" s="40">
        <v>456.56864000000002</v>
      </c>
      <c r="S1578" s="18">
        <f t="shared" si="169"/>
        <v>-0.67897786412385464</v>
      </c>
      <c r="T1578" s="18">
        <f t="shared" si="170"/>
        <v>1.680579726208963</v>
      </c>
      <c r="U1578" s="18">
        <f t="shared" si="171"/>
        <v>1.226540657735979</v>
      </c>
      <c r="V1578" s="30">
        <v>456.56920000000002</v>
      </c>
      <c r="W1578" s="3" t="s">
        <v>47</v>
      </c>
      <c r="X1578" s="3" t="s">
        <v>47</v>
      </c>
      <c r="Y1578" s="3" t="s">
        <v>47</v>
      </c>
      <c r="Z1578" s="3" t="s">
        <v>47</v>
      </c>
      <c r="AA1578" s="3" t="s">
        <v>47</v>
      </c>
      <c r="AB1578" s="12" t="s">
        <v>47</v>
      </c>
      <c r="AC1578" s="3" t="s">
        <v>47</v>
      </c>
      <c r="AD1578" s="3" t="s">
        <v>47</v>
      </c>
      <c r="AE1578" s="3" t="s">
        <v>47</v>
      </c>
      <c r="AF1578" s="3" t="s">
        <v>47</v>
      </c>
      <c r="AG1578" s="3" t="s">
        <v>47</v>
      </c>
      <c r="AH1578" s="3" t="s">
        <v>47</v>
      </c>
      <c r="AI1578" s="3" t="s">
        <v>47</v>
      </c>
      <c r="AJ1578" s="3" t="s">
        <v>47</v>
      </c>
      <c r="AK1578" s="3" t="s">
        <v>47</v>
      </c>
      <c r="AL1578" s="3" t="s">
        <v>47</v>
      </c>
      <c r="AM1578" s="3" t="s">
        <v>47</v>
      </c>
      <c r="AN1578" s="3" t="s">
        <v>47</v>
      </c>
      <c r="AU1578" s="3">
        <v>0</v>
      </c>
      <c r="AV1578" s="3">
        <v>18</v>
      </c>
      <c r="AW1578" s="3">
        <v>1</v>
      </c>
      <c r="AX1578" s="3">
        <v>18</v>
      </c>
      <c r="AY1578" s="3">
        <v>100</v>
      </c>
      <c r="AZ1578" s="6" t="str">
        <f t="shared" si="172"/>
        <v>1485.4</v>
      </c>
      <c r="BC1578" s="12" t="s">
        <v>3201</v>
      </c>
      <c r="BJ1578" s="12">
        <f t="shared" si="173"/>
        <v>0</v>
      </c>
      <c r="BK1578" s="12">
        <f t="shared" si="174"/>
        <v>0</v>
      </c>
      <c r="CQ1578" s="3" t="str">
        <f>CONCATENATE(baseURL!$A$1,baseURL!$B$1,baseURL!$C$1,".",C1578,".",L1578,".pkl&amp;seq=",BC1578)</f>
        <v>http://proteomics.broadinstitute.org/millscripts/viewfeed.pl?side=xl&amp;cycle=1&amp;fixedMods=iaaC&amp;file=msdataSM/iPRG2012_nd/cpick_in/iPRG2012_nd.1485.4.3.pkl&amp;seq=ADDHASVQLNVAK</v>
      </c>
    </row>
    <row r="1579" spans="1:95" x14ac:dyDescent="0.2">
      <c r="A1579" s="3">
        <v>2564</v>
      </c>
      <c r="B1579" s="2" t="s">
        <v>3202</v>
      </c>
      <c r="C1579" s="2" t="s">
        <v>3203</v>
      </c>
      <c r="D1579" s="3">
        <v>3879</v>
      </c>
      <c r="E1579" s="3">
        <v>3876</v>
      </c>
      <c r="F1579" s="3">
        <v>31192</v>
      </c>
      <c r="G1579" s="3">
        <v>5360</v>
      </c>
      <c r="H1579" s="3">
        <v>18.727</v>
      </c>
      <c r="I1579" s="30">
        <v>517.92864999999995</v>
      </c>
      <c r="J1579" s="30">
        <v>517.92773539999996</v>
      </c>
      <c r="K1579" s="30">
        <v>9.1E-4</v>
      </c>
      <c r="L1579" s="3">
        <v>0</v>
      </c>
      <c r="M1579" s="3">
        <v>3</v>
      </c>
      <c r="N1579" s="10">
        <f t="shared" si="168"/>
        <v>1</v>
      </c>
      <c r="O1579" s="35">
        <v>3</v>
      </c>
      <c r="P1579" s="17"/>
      <c r="Q1579" s="40">
        <v>1551.76964</v>
      </c>
      <c r="R1579" s="40">
        <v>517.92805999999996</v>
      </c>
      <c r="S1579" s="18">
        <f t="shared" si="169"/>
        <v>1.1391543450809021</v>
      </c>
      <c r="T1579" s="18">
        <f t="shared" si="170"/>
        <v>-0.62672796681262843</v>
      </c>
      <c r="U1579" s="18">
        <f t="shared" si="171"/>
        <v>-1.081231242714245</v>
      </c>
      <c r="V1579" s="30">
        <v>517.92750000000001</v>
      </c>
      <c r="W1579" s="3" t="s">
        <v>47</v>
      </c>
      <c r="Z1579" s="3" t="s">
        <v>47</v>
      </c>
      <c r="AB1579" s="12" t="s">
        <v>47</v>
      </c>
      <c r="AC1579" s="3" t="s">
        <v>47</v>
      </c>
      <c r="AD1579" s="3" t="s">
        <v>47</v>
      </c>
      <c r="AE1579" s="3" t="s">
        <v>47</v>
      </c>
      <c r="AF1579" s="3" t="s">
        <v>48</v>
      </c>
      <c r="AG1579" s="3" t="s">
        <v>48</v>
      </c>
      <c r="AH1579" s="3" t="s">
        <v>47</v>
      </c>
      <c r="AP1579" s="3" t="s">
        <v>52</v>
      </c>
      <c r="AU1579" s="3">
        <v>0</v>
      </c>
      <c r="AV1579" s="3">
        <v>7</v>
      </c>
      <c r="AW1579" s="3">
        <v>1</v>
      </c>
      <c r="AX1579" s="3">
        <v>7</v>
      </c>
      <c r="AY1579" s="3">
        <v>100</v>
      </c>
      <c r="AZ1579" s="6" t="str">
        <f t="shared" si="172"/>
        <v>1485.6</v>
      </c>
      <c r="BC1579" s="12" t="s">
        <v>3139</v>
      </c>
      <c r="BJ1579" s="12">
        <f t="shared" si="173"/>
        <v>1</v>
      </c>
      <c r="BK1579" s="12">
        <f t="shared" si="174"/>
        <v>0</v>
      </c>
      <c r="CQ1579" s="3" t="str">
        <f>CONCATENATE(baseURL!$A$1,baseURL!$B$1,baseURL!$C$1,".",C1579,".",L1579,".pkl&amp;seq=",BC1579)</f>
        <v>http://proteomics.broadinstitute.org/millscripts/viewfeed.pl?side=xl&amp;cycle=1&amp;fixedMods=iaaC&amp;file=msdataSM/iPRG2012_nd/cpick_in/iPRG2012_nd.1485.6.0.pkl&amp;seq=LYACLSSRPGQSGR</v>
      </c>
    </row>
    <row r="1580" spans="1:95" x14ac:dyDescent="0.2">
      <c r="A1580" s="3">
        <v>3866</v>
      </c>
      <c r="B1580" s="2" t="s">
        <v>3204</v>
      </c>
      <c r="C1580" s="2" t="s">
        <v>3205</v>
      </c>
      <c r="D1580" s="3">
        <v>3881</v>
      </c>
      <c r="E1580" s="3">
        <v>3878</v>
      </c>
      <c r="F1580" s="3">
        <v>31208</v>
      </c>
      <c r="G1580" s="3">
        <v>5363</v>
      </c>
      <c r="H1580" s="3">
        <v>18.7392</v>
      </c>
      <c r="I1580" s="30">
        <v>422.22197999999997</v>
      </c>
      <c r="J1580" s="30">
        <v>422.2213299</v>
      </c>
      <c r="K1580" s="30">
        <v>6.4999999999999997E-4</v>
      </c>
      <c r="L1580" s="3">
        <v>4</v>
      </c>
      <c r="M1580" s="3">
        <v>4</v>
      </c>
      <c r="N1580" s="10">
        <f t="shared" si="168"/>
        <v>1</v>
      </c>
      <c r="O1580" s="35">
        <v>4</v>
      </c>
      <c r="P1580" s="17"/>
      <c r="Q1580" s="40">
        <v>1685.8605600000001</v>
      </c>
      <c r="R1580" s="40">
        <v>422.22059999999999</v>
      </c>
      <c r="S1580" s="18">
        <f t="shared" si="169"/>
        <v>3.2684336102579636</v>
      </c>
      <c r="T1580" s="18">
        <f t="shared" si="170"/>
        <v>1.7287171682534559</v>
      </c>
      <c r="U1580" s="18">
        <f t="shared" si="171"/>
        <v>0.94737206098726268</v>
      </c>
      <c r="V1580" s="30">
        <v>422.221</v>
      </c>
      <c r="W1580" s="3" t="s">
        <v>47</v>
      </c>
      <c r="Y1580" s="3" t="s">
        <v>47</v>
      </c>
      <c r="Z1580" s="3" t="s">
        <v>47</v>
      </c>
      <c r="AA1580" s="3" t="s">
        <v>47</v>
      </c>
      <c r="AB1580" s="12" t="s">
        <v>48</v>
      </c>
      <c r="AC1580" s="3" t="s">
        <v>47</v>
      </c>
      <c r="AD1580" s="3" t="s">
        <v>47</v>
      </c>
      <c r="AE1580" s="3" t="s">
        <v>48</v>
      </c>
      <c r="AF1580" s="3" t="s">
        <v>48</v>
      </c>
      <c r="AG1580" s="3" t="s">
        <v>47</v>
      </c>
      <c r="AH1580" s="3" t="s">
        <v>47</v>
      </c>
      <c r="AL1580" s="3" t="s">
        <v>48</v>
      </c>
      <c r="AU1580" s="3">
        <v>0</v>
      </c>
      <c r="AV1580" s="3">
        <v>8</v>
      </c>
      <c r="AW1580" s="3">
        <v>1</v>
      </c>
      <c r="AX1580" s="3">
        <v>8</v>
      </c>
      <c r="AY1580" s="3">
        <v>100</v>
      </c>
      <c r="AZ1580" s="6" t="str">
        <f t="shared" si="172"/>
        <v>1486.1</v>
      </c>
      <c r="BC1580" s="12" t="s">
        <v>3206</v>
      </c>
      <c r="BJ1580" s="12">
        <f t="shared" si="173"/>
        <v>0</v>
      </c>
      <c r="BK1580" s="12">
        <f t="shared" si="174"/>
        <v>0</v>
      </c>
      <c r="CQ1580" s="3" t="str">
        <f>CONCATENATE(baseURL!$A$1,baseURL!$B$1,baseURL!$C$1,".",C1580,".",L1580,".pkl&amp;seq=",BC1580)</f>
        <v>http://proteomics.broadinstitute.org/millscripts/viewfeed.pl?side=xl&amp;cycle=1&amp;fixedMods=iaaC&amp;file=msdataSM/iPRG2012_nd/cpick_in/iPRG2012_nd.1486.1.4.pkl&amp;seq=AQHAVLLDQEKYDR</v>
      </c>
    </row>
    <row r="1581" spans="1:95" x14ac:dyDescent="0.2">
      <c r="A1581" s="3">
        <v>383</v>
      </c>
      <c r="B1581" s="2" t="s">
        <v>3207</v>
      </c>
      <c r="C1581" s="2" t="s">
        <v>3208</v>
      </c>
      <c r="D1581" s="3">
        <v>3884</v>
      </c>
      <c r="E1581" s="3">
        <v>3881</v>
      </c>
      <c r="F1581" s="3">
        <v>31211</v>
      </c>
      <c r="G1581" s="3">
        <v>5366</v>
      </c>
      <c r="H1581" s="3">
        <v>18.744199999999999</v>
      </c>
      <c r="I1581" s="30">
        <v>478.91683999999998</v>
      </c>
      <c r="J1581" s="30">
        <v>478.91599450000001</v>
      </c>
      <c r="K1581" s="30">
        <v>8.4999999999999995E-4</v>
      </c>
      <c r="L1581" s="3">
        <v>3</v>
      </c>
      <c r="M1581" s="3">
        <v>3</v>
      </c>
      <c r="N1581" s="10">
        <f t="shared" si="168"/>
        <v>1</v>
      </c>
      <c r="O1581" s="35">
        <v>3</v>
      </c>
      <c r="P1581" s="17"/>
      <c r="Q1581" s="40">
        <v>1434.7335700000001</v>
      </c>
      <c r="R1581" s="40">
        <v>478.91604000000001</v>
      </c>
      <c r="S1581" s="18">
        <f t="shared" si="169"/>
        <v>1.6704389353292777</v>
      </c>
      <c r="T1581" s="18">
        <f t="shared" si="170"/>
        <v>-9.5006214447965406E-2</v>
      </c>
      <c r="U1581" s="18">
        <f t="shared" si="171"/>
        <v>-8.3521946796136851E-2</v>
      </c>
      <c r="V1581" s="30">
        <v>478.916</v>
      </c>
      <c r="Z1581" s="3" t="s">
        <v>47</v>
      </c>
      <c r="AB1581" s="12" t="s">
        <v>47</v>
      </c>
      <c r="AD1581" s="3" t="s">
        <v>47</v>
      </c>
      <c r="AE1581" s="3" t="s">
        <v>48</v>
      </c>
      <c r="AK1581" s="3" t="s">
        <v>52</v>
      </c>
      <c r="AL1581" s="3" t="s">
        <v>48</v>
      </c>
      <c r="AP1581" s="3" t="s">
        <v>52</v>
      </c>
      <c r="AU1581" s="3">
        <v>0</v>
      </c>
      <c r="AV1581" s="3">
        <v>3</v>
      </c>
      <c r="AW1581" s="3">
        <v>1</v>
      </c>
      <c r="AX1581" s="3">
        <v>3</v>
      </c>
      <c r="AY1581" s="3">
        <v>100</v>
      </c>
      <c r="AZ1581" s="6" t="str">
        <f t="shared" si="172"/>
        <v>1486.4</v>
      </c>
      <c r="BC1581" s="12" t="s">
        <v>3141</v>
      </c>
      <c r="BJ1581" s="12">
        <f t="shared" si="173"/>
        <v>0</v>
      </c>
      <c r="BK1581" s="12">
        <f t="shared" si="174"/>
        <v>0</v>
      </c>
      <c r="CQ1581" s="3" t="str">
        <f>CONCATENATE(baseURL!$A$1,baseURL!$B$1,baseURL!$C$1,".",C1581,".",L1581,".pkl&amp;seq=",BC1581)</f>
        <v>http://proteomics.broadinstitute.org/millscripts/viewfeed.pl?side=xl&amp;cycle=1&amp;fixedMods=iaaC&amp;file=msdataSM/iPRG2012_nd/cpick_in/iPRG2012_nd.1486.4.3.pkl&amp;seq=FDELLEKNDRR</v>
      </c>
    </row>
    <row r="1582" spans="1:95" x14ac:dyDescent="0.2">
      <c r="A1582" s="3">
        <v>4568</v>
      </c>
      <c r="B1582" s="2" t="s">
        <v>3212</v>
      </c>
      <c r="C1582" s="2" t="s">
        <v>3213</v>
      </c>
      <c r="D1582" s="3">
        <v>3893</v>
      </c>
      <c r="E1582" s="3">
        <v>3890</v>
      </c>
      <c r="F1582" s="3">
        <v>31232</v>
      </c>
      <c r="G1582" s="3">
        <v>5376</v>
      </c>
      <c r="H1582" s="3">
        <v>18.772200000000002</v>
      </c>
      <c r="I1582" s="30">
        <v>499.60793999999999</v>
      </c>
      <c r="J1582" s="30">
        <v>499.60768189999999</v>
      </c>
      <c r="K1582" s="30">
        <v>2.5999999999999998E-4</v>
      </c>
      <c r="L1582" s="3">
        <v>3</v>
      </c>
      <c r="M1582" s="3">
        <v>3</v>
      </c>
      <c r="N1582" s="10">
        <f t="shared" si="168"/>
        <v>1</v>
      </c>
      <c r="O1582" s="35">
        <v>3</v>
      </c>
      <c r="P1582" s="17"/>
      <c r="Q1582" s="40">
        <v>1496.80673</v>
      </c>
      <c r="R1582" s="40">
        <v>499.6071</v>
      </c>
      <c r="S1582" s="18">
        <f t="shared" si="169"/>
        <v>1.681321182149754</v>
      </c>
      <c r="T1582" s="18">
        <f t="shared" si="170"/>
        <v>1.164715233202321</v>
      </c>
      <c r="U1582" s="18">
        <f t="shared" si="171"/>
        <v>0.80062913440036909</v>
      </c>
      <c r="V1582" s="30">
        <v>499.60750000000002</v>
      </c>
      <c r="W1582" s="3" t="s">
        <v>47</v>
      </c>
      <c r="X1582" s="3" t="s">
        <v>47</v>
      </c>
      <c r="Y1582" s="3" t="s">
        <v>47</v>
      </c>
      <c r="Z1582" s="3" t="s">
        <v>47</v>
      </c>
      <c r="AA1582" s="3" t="s">
        <v>47</v>
      </c>
      <c r="AB1582" s="12" t="s">
        <v>47</v>
      </c>
      <c r="AC1582" s="3" t="s">
        <v>47</v>
      </c>
      <c r="AD1582" s="3" t="s">
        <v>47</v>
      </c>
      <c r="AE1582" s="3" t="s">
        <v>47</v>
      </c>
      <c r="AF1582" s="3" t="s">
        <v>48</v>
      </c>
      <c r="AG1582" s="3" t="s">
        <v>47</v>
      </c>
      <c r="AH1582" s="3" t="s">
        <v>47</v>
      </c>
      <c r="AI1582" s="3" t="s">
        <v>48</v>
      </c>
      <c r="AK1582" s="3" t="s">
        <v>47</v>
      </c>
      <c r="AL1582" s="3" t="s">
        <v>48</v>
      </c>
      <c r="AM1582" s="3" t="s">
        <v>47</v>
      </c>
      <c r="AU1582" s="3">
        <v>0</v>
      </c>
      <c r="AV1582" s="3">
        <v>13</v>
      </c>
      <c r="AW1582" s="3">
        <v>1</v>
      </c>
      <c r="AX1582" s="3">
        <v>13</v>
      </c>
      <c r="AY1582" s="3">
        <v>100</v>
      </c>
      <c r="AZ1582" s="6" t="str">
        <f t="shared" si="172"/>
        <v>1487.4</v>
      </c>
      <c r="BC1582" s="12" t="s">
        <v>3214</v>
      </c>
      <c r="BJ1582" s="12">
        <f t="shared" si="173"/>
        <v>0</v>
      </c>
      <c r="BK1582" s="12">
        <f t="shared" si="174"/>
        <v>0</v>
      </c>
      <c r="CQ1582" s="3" t="str">
        <f>CONCATENATE(baseURL!$A$1,baseURL!$B$1,baseURL!$C$1,".",C1582,".",L1582,".pkl&amp;seq=",BC1582)</f>
        <v>http://proteomics.broadinstitute.org/millscripts/viewfeed.pl?side=xl&amp;cycle=1&amp;fixedMods=iaaC&amp;file=msdataSM/iPRG2012_nd/cpick_in/iPRG2012_nd.1487.4.3.pkl&amp;seq=LLTPQTSSNHALSK</v>
      </c>
    </row>
    <row r="1583" spans="1:95" x14ac:dyDescent="0.2">
      <c r="A1583" s="3">
        <v>2659</v>
      </c>
      <c r="B1583" s="2" t="s">
        <v>3215</v>
      </c>
      <c r="C1583" s="2" t="s">
        <v>3207</v>
      </c>
      <c r="D1583" s="3">
        <v>3894</v>
      </c>
      <c r="E1583" s="3">
        <v>3891</v>
      </c>
      <c r="F1583" s="3">
        <v>31233</v>
      </c>
      <c r="G1583" s="3">
        <v>5377</v>
      </c>
      <c r="H1583" s="3">
        <v>18.775500000000001</v>
      </c>
      <c r="I1583" s="30">
        <v>502.27764999999999</v>
      </c>
      <c r="J1583" s="30">
        <v>502.27885850000001</v>
      </c>
      <c r="K1583" s="30">
        <v>-1.2099999999999999E-3</v>
      </c>
      <c r="L1583" s="3">
        <v>3</v>
      </c>
      <c r="M1583" s="3">
        <v>3</v>
      </c>
      <c r="N1583" s="10">
        <f t="shared" si="168"/>
        <v>1</v>
      </c>
      <c r="O1583" s="35">
        <v>3</v>
      </c>
      <c r="P1583" s="17"/>
      <c r="Q1583" s="40">
        <v>1504.82305</v>
      </c>
      <c r="R1583" s="40">
        <v>502.2792</v>
      </c>
      <c r="S1583" s="18">
        <f t="shared" si="169"/>
        <v>-3.0859330826536757</v>
      </c>
      <c r="T1583" s="18">
        <f t="shared" si="170"/>
        <v>-0.67990074044564586</v>
      </c>
      <c r="U1583" s="18">
        <f t="shared" si="171"/>
        <v>-1.3936471985995356</v>
      </c>
      <c r="V1583" s="30">
        <v>502.27850000000001</v>
      </c>
      <c r="W1583" s="3" t="s">
        <v>47</v>
      </c>
      <c r="X1583" s="3" t="s">
        <v>65</v>
      </c>
      <c r="Y1583" s="3" t="s">
        <v>65</v>
      </c>
      <c r="Z1583" s="3" t="s">
        <v>47</v>
      </c>
      <c r="AA1583" s="3" t="s">
        <v>47</v>
      </c>
      <c r="AB1583" s="12" t="s">
        <v>47</v>
      </c>
      <c r="AC1583" s="3" t="s">
        <v>47</v>
      </c>
      <c r="AD1583" s="3" t="s">
        <v>47</v>
      </c>
      <c r="AE1583" s="3" t="s">
        <v>47</v>
      </c>
      <c r="AF1583" s="3" t="s">
        <v>47</v>
      </c>
      <c r="AG1583" s="3" t="s">
        <v>47</v>
      </c>
      <c r="AH1583" s="3" t="s">
        <v>47</v>
      </c>
      <c r="AI1583" s="3" t="s">
        <v>47</v>
      </c>
      <c r="AJ1583" s="3" t="s">
        <v>47</v>
      </c>
      <c r="AK1583" s="3" t="s">
        <v>47</v>
      </c>
      <c r="AL1583" s="3" t="s">
        <v>47</v>
      </c>
      <c r="AN1583" s="3" t="s">
        <v>47</v>
      </c>
      <c r="AU1583" s="3">
        <v>2</v>
      </c>
      <c r="AV1583" s="3">
        <v>15</v>
      </c>
      <c r="AW1583" s="3">
        <v>1</v>
      </c>
      <c r="AX1583" s="3">
        <v>15</v>
      </c>
      <c r="AY1583" s="3">
        <v>100</v>
      </c>
      <c r="AZ1583" s="6" t="str">
        <f t="shared" si="172"/>
        <v>1487.5</v>
      </c>
      <c r="BC1583" s="12" t="s">
        <v>3216</v>
      </c>
      <c r="BJ1583" s="12">
        <f t="shared" si="173"/>
        <v>0</v>
      </c>
      <c r="BK1583" s="12">
        <f t="shared" si="174"/>
        <v>0</v>
      </c>
      <c r="BT1583" s="3" t="s">
        <v>3217</v>
      </c>
      <c r="BU1583" s="3" t="s">
        <v>3218</v>
      </c>
      <c r="CQ1583" s="3" t="str">
        <f>CONCATENATE(baseURL!$A$1,baseURL!$B$1,baseURL!$C$1,".",C1583,".",L1583,".pkl&amp;seq=",BC1583)</f>
        <v>http://proteomics.broadinstitute.org/millscripts/viewfeed.pl?side=xl&amp;cycle=1&amp;fixedMods=iaaC&amp;file=msdataSM/iPRG2012_nd/cpick_in/iPRG2012_nd.1487.5.3.pkl&amp;seq=TVHVPGTTVTHTVR</v>
      </c>
    </row>
    <row r="1584" spans="1:95" x14ac:dyDescent="0.2">
      <c r="A1584" s="3">
        <v>3545</v>
      </c>
      <c r="B1584" s="2" t="s">
        <v>3219</v>
      </c>
      <c r="C1584" s="2" t="s">
        <v>3220</v>
      </c>
      <c r="D1584" s="3">
        <v>3895</v>
      </c>
      <c r="E1584" s="3">
        <v>3892</v>
      </c>
      <c r="F1584" s="3">
        <v>31234</v>
      </c>
      <c r="G1584" s="3">
        <v>5378</v>
      </c>
      <c r="H1584" s="3">
        <v>18.7788</v>
      </c>
      <c r="I1584" s="30">
        <v>586.81048999999996</v>
      </c>
      <c r="J1584" s="30">
        <v>586.81216519999998</v>
      </c>
      <c r="K1584" s="30">
        <v>-1.6800000000000001E-3</v>
      </c>
      <c r="L1584" s="3">
        <v>2</v>
      </c>
      <c r="M1584" s="3">
        <v>2</v>
      </c>
      <c r="N1584" s="10">
        <f t="shared" si="168"/>
        <v>1</v>
      </c>
      <c r="O1584" s="35">
        <v>2</v>
      </c>
      <c r="P1584" s="17"/>
      <c r="Q1584" s="40">
        <v>1172.61708</v>
      </c>
      <c r="R1584" s="40">
        <v>586.81218000000001</v>
      </c>
      <c r="S1584" s="18">
        <f t="shared" si="169"/>
        <v>-2.8799674881548301</v>
      </c>
      <c r="T1584" s="18">
        <f t="shared" si="170"/>
        <v>-2.5221017107800479E-2</v>
      </c>
      <c r="U1584" s="18">
        <f t="shared" si="171"/>
        <v>-0.13632982196346555</v>
      </c>
      <c r="V1584" s="30">
        <v>586.81209999999999</v>
      </c>
      <c r="W1584" s="3" t="s">
        <v>47</v>
      </c>
      <c r="X1584" s="3" t="s">
        <v>47</v>
      </c>
      <c r="Y1584" s="3" t="s">
        <v>47</v>
      </c>
      <c r="Z1584" s="3" t="s">
        <v>47</v>
      </c>
      <c r="AA1584" s="3" t="s">
        <v>47</v>
      </c>
      <c r="AB1584" s="12" t="s">
        <v>47</v>
      </c>
      <c r="AC1584" s="3" t="s">
        <v>47</v>
      </c>
      <c r="AE1584" s="3" t="s">
        <v>47</v>
      </c>
      <c r="AF1584" s="3" t="s">
        <v>47</v>
      </c>
      <c r="AH1584" s="3" t="s">
        <v>47</v>
      </c>
      <c r="AI1584" s="3" t="s">
        <v>47</v>
      </c>
      <c r="AK1584" s="3" t="s">
        <v>48</v>
      </c>
      <c r="AL1584" s="3" t="s">
        <v>47</v>
      </c>
      <c r="AM1584" s="3" t="s">
        <v>47</v>
      </c>
      <c r="AN1584" s="3" t="s">
        <v>47</v>
      </c>
      <c r="AU1584" s="3">
        <v>0</v>
      </c>
      <c r="AV1584" s="3">
        <v>14</v>
      </c>
      <c r="AW1584" s="3">
        <v>1</v>
      </c>
      <c r="AX1584" s="3">
        <v>14</v>
      </c>
      <c r="AY1584" s="3">
        <v>100</v>
      </c>
      <c r="AZ1584" s="6" t="str">
        <f t="shared" si="172"/>
        <v>1487.6</v>
      </c>
      <c r="BC1584" s="12" t="s">
        <v>3221</v>
      </c>
      <c r="BJ1584" s="12">
        <f t="shared" si="173"/>
        <v>0</v>
      </c>
      <c r="BK1584" s="12">
        <f t="shared" si="174"/>
        <v>0</v>
      </c>
      <c r="CQ1584" s="3" t="str">
        <f>CONCATENATE(baseURL!$A$1,baseURL!$B$1,baseURL!$C$1,".",C1584,".",L1584,".pkl&amp;seq=",BC1584)</f>
        <v>http://proteomics.broadinstitute.org/millscripts/viewfeed.pl?side=xl&amp;cycle=1&amp;fixedMods=iaaC&amp;file=msdataSM/iPRG2012_nd/cpick_in/iPRG2012_nd.1487.6.2.pkl&amp;seq=AQLGLGHAYSR</v>
      </c>
    </row>
    <row r="1585" spans="1:95" x14ac:dyDescent="0.2">
      <c r="A1585" s="3">
        <v>3087</v>
      </c>
      <c r="B1585" s="2" t="s">
        <v>3222</v>
      </c>
      <c r="C1585" s="2" t="s">
        <v>3223</v>
      </c>
      <c r="D1585" s="3">
        <v>3896</v>
      </c>
      <c r="E1585" s="3">
        <v>3893</v>
      </c>
      <c r="F1585" s="3">
        <v>31250</v>
      </c>
      <c r="G1585" s="3">
        <v>5380</v>
      </c>
      <c r="H1585" s="3">
        <v>18.789400000000001</v>
      </c>
      <c r="I1585" s="30">
        <v>442.74919999999997</v>
      </c>
      <c r="J1585" s="30">
        <v>442.74725979999999</v>
      </c>
      <c r="K1585" s="30">
        <v>1.9400000000000001E-3</v>
      </c>
      <c r="L1585" s="3">
        <v>2</v>
      </c>
      <c r="M1585" s="3">
        <v>2</v>
      </c>
      <c r="N1585" s="10">
        <f t="shared" si="168"/>
        <v>1</v>
      </c>
      <c r="O1585" s="35">
        <v>2</v>
      </c>
      <c r="P1585" s="17"/>
      <c r="Q1585" s="40">
        <v>884.48762999999997</v>
      </c>
      <c r="R1585" s="40">
        <v>442.74745000000001</v>
      </c>
      <c r="S1585" s="18">
        <f t="shared" si="169"/>
        <v>3.952591934653984</v>
      </c>
      <c r="T1585" s="18">
        <f t="shared" si="170"/>
        <v>-0.42959027775318243</v>
      </c>
      <c r="U1585" s="18">
        <f t="shared" si="171"/>
        <v>-0.7905183870078295</v>
      </c>
      <c r="V1585" s="30">
        <v>442.74709999999999</v>
      </c>
      <c r="W1585" s="3" t="s">
        <v>47</v>
      </c>
      <c r="X1585" s="3" t="s">
        <v>47</v>
      </c>
      <c r="Y1585" s="3" t="s">
        <v>47</v>
      </c>
      <c r="Z1585" s="3" t="s">
        <v>47</v>
      </c>
      <c r="AA1585" s="3" t="s">
        <v>47</v>
      </c>
      <c r="AC1585" s="3" t="s">
        <v>47</v>
      </c>
      <c r="AF1585" s="3" t="s">
        <v>48</v>
      </c>
      <c r="AG1585" s="3" t="s">
        <v>47</v>
      </c>
      <c r="AH1585" s="3" t="s">
        <v>47</v>
      </c>
      <c r="AI1585" s="3" t="s">
        <v>48</v>
      </c>
      <c r="AK1585" s="3" t="s">
        <v>48</v>
      </c>
      <c r="AL1585" s="3" t="s">
        <v>52</v>
      </c>
      <c r="AM1585" s="3" t="s">
        <v>47</v>
      </c>
      <c r="AP1585" s="3" t="s">
        <v>52</v>
      </c>
      <c r="AU1585" s="3">
        <v>0</v>
      </c>
      <c r="AV1585" s="3">
        <v>9</v>
      </c>
      <c r="AW1585" s="3">
        <v>1</v>
      </c>
      <c r="AX1585" s="3">
        <v>9</v>
      </c>
      <c r="AY1585" s="3">
        <v>100</v>
      </c>
      <c r="AZ1585" s="6" t="str">
        <f t="shared" si="172"/>
        <v>1488.1</v>
      </c>
      <c r="BC1585" s="12" t="s">
        <v>3224</v>
      </c>
      <c r="BJ1585" s="12">
        <f t="shared" si="173"/>
        <v>0</v>
      </c>
      <c r="BK1585" s="12">
        <f t="shared" si="174"/>
        <v>0</v>
      </c>
      <c r="CQ1585" s="3" t="str">
        <f>CONCATENATE(baseURL!$A$1,baseURL!$B$1,baseURL!$C$1,".",C1585,".",L1585,".pkl&amp;seq=",BC1585)</f>
        <v>http://proteomics.broadinstitute.org/millscripts/viewfeed.pl?side=xl&amp;cycle=1&amp;fixedMods=iaaC&amp;file=msdataSM/iPRG2012_nd/cpick_in/iPRG2012_nd.1488.1.2.pkl&amp;seq=ELKYFGK</v>
      </c>
    </row>
    <row r="1586" spans="1:95" x14ac:dyDescent="0.2">
      <c r="A1586" s="3">
        <v>7160</v>
      </c>
      <c r="B1586" s="2" t="s">
        <v>3225</v>
      </c>
      <c r="C1586" s="2" t="s">
        <v>3226</v>
      </c>
      <c r="D1586" s="3">
        <v>3897</v>
      </c>
      <c r="E1586" s="3">
        <v>3894</v>
      </c>
      <c r="F1586" s="3">
        <v>31251</v>
      </c>
      <c r="G1586" s="3">
        <v>5381</v>
      </c>
      <c r="H1586" s="3">
        <v>18.791899999999998</v>
      </c>
      <c r="I1586" s="30">
        <v>464.77870999999999</v>
      </c>
      <c r="J1586" s="30">
        <v>464.77861480000001</v>
      </c>
      <c r="K1586" s="30">
        <v>1E-4</v>
      </c>
      <c r="L1586" s="3">
        <v>0</v>
      </c>
      <c r="M1586" s="3">
        <v>2</v>
      </c>
      <c r="N1586" s="10">
        <f t="shared" si="168"/>
        <v>1</v>
      </c>
      <c r="O1586" s="35">
        <v>2</v>
      </c>
      <c r="P1586" s="17"/>
      <c r="Q1586" s="40">
        <v>928.55023000000006</v>
      </c>
      <c r="R1586" s="40">
        <v>464.77875</v>
      </c>
      <c r="S1586" s="18">
        <f t="shared" si="169"/>
        <v>-8.6062454474729197E-2</v>
      </c>
      <c r="T1586" s="18">
        <f t="shared" si="170"/>
        <v>-0.29089109600717467</v>
      </c>
      <c r="U1586" s="18">
        <f t="shared" si="171"/>
        <v>-0.32273420421908344</v>
      </c>
      <c r="V1586" s="30">
        <v>464.77859999999998</v>
      </c>
      <c r="W1586" s="3" t="s">
        <v>48</v>
      </c>
      <c r="X1586" s="3" t="s">
        <v>47</v>
      </c>
      <c r="AB1586" s="12" t="s">
        <v>48</v>
      </c>
      <c r="AF1586" s="3" t="s">
        <v>48</v>
      </c>
      <c r="AG1586" s="3" t="s">
        <v>47</v>
      </c>
      <c r="AL1586" s="3" t="s">
        <v>52</v>
      </c>
      <c r="AM1586" s="3" t="s">
        <v>47</v>
      </c>
      <c r="AU1586" s="3">
        <v>0</v>
      </c>
      <c r="AV1586" s="3">
        <v>3</v>
      </c>
      <c r="AW1586" s="3">
        <v>1</v>
      </c>
      <c r="AX1586" s="3">
        <v>3</v>
      </c>
      <c r="AY1586" s="3">
        <v>100</v>
      </c>
      <c r="AZ1586" s="6" t="str">
        <f t="shared" si="172"/>
        <v>1488.2</v>
      </c>
      <c r="BC1586" s="12" t="s">
        <v>3227</v>
      </c>
      <c r="BJ1586" s="12">
        <f t="shared" si="173"/>
        <v>0</v>
      </c>
      <c r="BK1586" s="12">
        <f t="shared" si="174"/>
        <v>0</v>
      </c>
      <c r="CQ1586" s="3" t="str">
        <f>CONCATENATE(baseURL!$A$1,baseURL!$B$1,baseURL!$C$1,".",C1586,".",L1586,".pkl&amp;seq=",BC1586)</f>
        <v>http://proteomics.broadinstitute.org/millscripts/viewfeed.pl?side=xl&amp;cycle=1&amp;fixedMods=iaaC&amp;file=msdataSM/iPRG2012_nd/cpick_in/iPRG2012_nd.1488.2.0.pkl&amp;seq=YLKYLTK</v>
      </c>
    </row>
    <row r="1587" spans="1:95" x14ac:dyDescent="0.2">
      <c r="A1587" s="3">
        <v>1154</v>
      </c>
      <c r="B1587" s="2" t="s">
        <v>3228</v>
      </c>
      <c r="C1587" s="2" t="s">
        <v>3209</v>
      </c>
      <c r="D1587" s="3">
        <v>3899</v>
      </c>
      <c r="E1587" s="3">
        <v>3896</v>
      </c>
      <c r="F1587" s="3">
        <v>31253</v>
      </c>
      <c r="G1587" s="3">
        <v>5383</v>
      </c>
      <c r="H1587" s="3">
        <v>18.796800000000001</v>
      </c>
      <c r="I1587" s="30">
        <v>530.74824999999998</v>
      </c>
      <c r="J1587" s="30">
        <v>530.74680039999998</v>
      </c>
      <c r="K1587" s="30">
        <v>1.4499999999999999E-3</v>
      </c>
      <c r="L1587" s="12">
        <v>2</v>
      </c>
      <c r="M1587" s="3">
        <v>2</v>
      </c>
      <c r="N1587" s="10">
        <f t="shared" si="168"/>
        <v>1</v>
      </c>
      <c r="O1587" s="35">
        <v>2</v>
      </c>
      <c r="P1587" s="17"/>
      <c r="Q1587" s="40">
        <v>1060.48804</v>
      </c>
      <c r="R1587" s="40">
        <v>530.74766</v>
      </c>
      <c r="S1587" s="18">
        <f t="shared" si="169"/>
        <v>1.1116393805454028</v>
      </c>
      <c r="T1587" s="18">
        <f t="shared" si="170"/>
        <v>-1.6196020534739728</v>
      </c>
      <c r="U1587" s="18">
        <f t="shared" si="171"/>
        <v>-1.9971826160330908</v>
      </c>
      <c r="V1587" s="32">
        <v>530.74659999999994</v>
      </c>
      <c r="W1587" s="12" t="s">
        <v>47</v>
      </c>
      <c r="X1587" s="12"/>
      <c r="Y1587" s="12"/>
      <c r="Z1587" s="12" t="s">
        <v>52</v>
      </c>
      <c r="AA1587" s="12"/>
      <c r="AB1587" s="12" t="s">
        <v>47</v>
      </c>
      <c r="AC1587" s="12" t="s">
        <v>47</v>
      </c>
      <c r="AD1587" s="12"/>
      <c r="AE1587" s="12"/>
      <c r="AF1587" s="12"/>
      <c r="AG1587" s="12" t="s">
        <v>52</v>
      </c>
      <c r="AH1587" s="12"/>
      <c r="AI1587" s="12" t="s">
        <v>48</v>
      </c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3">
        <v>0</v>
      </c>
      <c r="AV1587" s="3">
        <v>3</v>
      </c>
      <c r="AW1587" s="3">
        <v>1</v>
      </c>
      <c r="AX1587" s="3">
        <v>3</v>
      </c>
      <c r="AY1587" s="3">
        <v>100</v>
      </c>
      <c r="AZ1587" s="19" t="str">
        <f t="shared" si="172"/>
        <v>1488.4</v>
      </c>
      <c r="BC1587" s="12" t="s">
        <v>3229</v>
      </c>
      <c r="BI1587" s="12" t="s">
        <v>793</v>
      </c>
      <c r="BJ1587" s="12">
        <f t="shared" si="173"/>
        <v>0</v>
      </c>
      <c r="BK1587" s="12">
        <f t="shared" si="174"/>
        <v>1</v>
      </c>
      <c r="BR1587" s="3" t="s">
        <v>793</v>
      </c>
      <c r="CQ1587" s="3" t="str">
        <f>CONCATENATE(baseURL!$A$1,baseURL!$B$1,baseURL!$C$1,".",C1587,".",L1587,".pkl&amp;seq=",BC1587,"&amp;varMods=pyroCys-C")</f>
        <v>http://proteomics.broadinstitute.org/millscripts/viewfeed.pl?side=xl&amp;cycle=1&amp;fixedMods=iaaC&amp;file=msdataSM/iPRG2012_nd/cpick_in/iPRG2012_nd.1488.4.2.pkl&amp;seq=cHSVYKVNA&amp;varMods=pyroCys-C</v>
      </c>
    </row>
    <row r="1588" spans="1:95" x14ac:dyDescent="0.2">
      <c r="A1588" s="3">
        <v>4503</v>
      </c>
      <c r="B1588" s="2" t="s">
        <v>3231</v>
      </c>
      <c r="C1588" s="2" t="s">
        <v>3215</v>
      </c>
      <c r="D1588" s="3">
        <v>3901</v>
      </c>
      <c r="E1588" s="3">
        <v>3898</v>
      </c>
      <c r="F1588" s="3">
        <v>31255</v>
      </c>
      <c r="G1588" s="3">
        <v>5385</v>
      </c>
      <c r="H1588" s="3">
        <v>18.8035</v>
      </c>
      <c r="I1588" s="30">
        <v>543.31759999999997</v>
      </c>
      <c r="J1588" s="30">
        <v>543.31875830000001</v>
      </c>
      <c r="K1588" s="30">
        <v>-1.16E-3</v>
      </c>
      <c r="L1588" s="3">
        <v>2</v>
      </c>
      <c r="M1588" s="3">
        <v>2</v>
      </c>
      <c r="N1588" s="10">
        <f t="shared" si="168"/>
        <v>1</v>
      </c>
      <c r="O1588" s="35">
        <v>2</v>
      </c>
      <c r="P1588" s="17"/>
      <c r="Q1588" s="40">
        <v>1085.6313299999999</v>
      </c>
      <c r="R1588" s="40">
        <v>543.31930999999997</v>
      </c>
      <c r="S1588" s="18">
        <f t="shared" si="169"/>
        <v>-3.1473204955714991</v>
      </c>
      <c r="T1588" s="18">
        <f t="shared" si="170"/>
        <v>-1.0154249808643185</v>
      </c>
      <c r="U1588" s="18">
        <f t="shared" si="171"/>
        <v>-1.1227283638010712</v>
      </c>
      <c r="V1588" s="30">
        <v>543.31870000000004</v>
      </c>
      <c r="W1588" s="3" t="s">
        <v>47</v>
      </c>
      <c r="X1588" s="3" t="s">
        <v>47</v>
      </c>
      <c r="Y1588" s="3" t="s">
        <v>47</v>
      </c>
      <c r="Z1588" s="3" t="s">
        <v>47</v>
      </c>
      <c r="AA1588" s="3" t="s">
        <v>48</v>
      </c>
      <c r="AB1588" s="12" t="s">
        <v>47</v>
      </c>
      <c r="AC1588" s="3" t="s">
        <v>47</v>
      </c>
      <c r="AD1588" s="3" t="s">
        <v>47</v>
      </c>
      <c r="AE1588" s="3" t="s">
        <v>47</v>
      </c>
      <c r="AF1588" s="3" t="s">
        <v>47</v>
      </c>
      <c r="AG1588" s="3" t="s">
        <v>47</v>
      </c>
      <c r="AH1588" s="3" t="s">
        <v>47</v>
      </c>
      <c r="AI1588" s="3" t="s">
        <v>47</v>
      </c>
      <c r="AK1588" s="3" t="s">
        <v>47</v>
      </c>
      <c r="AL1588" s="3" t="s">
        <v>47</v>
      </c>
      <c r="AM1588" s="3" t="s">
        <v>47</v>
      </c>
      <c r="AN1588" s="3" t="s">
        <v>47</v>
      </c>
      <c r="AU1588" s="3">
        <v>0</v>
      </c>
      <c r="AV1588" s="3">
        <v>16</v>
      </c>
      <c r="AW1588" s="3">
        <v>1</v>
      </c>
      <c r="AX1588" s="3">
        <v>16</v>
      </c>
      <c r="AY1588" s="3">
        <v>100</v>
      </c>
      <c r="AZ1588" s="6" t="str">
        <f t="shared" si="172"/>
        <v>1488.6</v>
      </c>
      <c r="BC1588" s="12" t="s">
        <v>3232</v>
      </c>
      <c r="BJ1588" s="12">
        <f t="shared" si="173"/>
        <v>0</v>
      </c>
      <c r="BK1588" s="12">
        <f t="shared" si="174"/>
        <v>0</v>
      </c>
      <c r="CQ1588" s="3" t="str">
        <f>CONCATENATE(baseURL!$A$1,baseURL!$B$1,baseURL!$C$1,".",C1588,".",L1588,".pkl&amp;seq=",BC1588)</f>
        <v>http://proteomics.broadinstitute.org/millscripts/viewfeed.pl?side=xl&amp;cycle=1&amp;fixedMods=iaaC&amp;file=msdataSM/iPRG2012_nd/cpick_in/iPRG2012_nd.1488.6.2.pkl&amp;seq=EGVVLGVEKR</v>
      </c>
    </row>
    <row r="1589" spans="1:95" x14ac:dyDescent="0.2">
      <c r="A1589" s="3">
        <v>6202</v>
      </c>
      <c r="B1589" s="2" t="s">
        <v>3233</v>
      </c>
      <c r="C1589" s="2" t="s">
        <v>3225</v>
      </c>
      <c r="D1589" s="3">
        <v>3904</v>
      </c>
      <c r="E1589" s="3">
        <v>3901</v>
      </c>
      <c r="F1589" s="3">
        <v>31273</v>
      </c>
      <c r="G1589" s="3">
        <v>5389</v>
      </c>
      <c r="H1589" s="3">
        <v>18.818999999999999</v>
      </c>
      <c r="I1589" s="30">
        <v>482.76423999999997</v>
      </c>
      <c r="J1589" s="30">
        <v>482.76422509999998</v>
      </c>
      <c r="K1589" s="30">
        <v>1.0000000000000001E-5</v>
      </c>
      <c r="L1589" s="3">
        <v>2</v>
      </c>
      <c r="M1589" s="3">
        <v>2</v>
      </c>
      <c r="N1589" s="10">
        <f t="shared" si="168"/>
        <v>1</v>
      </c>
      <c r="O1589" s="35">
        <v>2</v>
      </c>
      <c r="P1589" s="17"/>
      <c r="Q1589" s="40">
        <v>964.52106000000003</v>
      </c>
      <c r="R1589" s="40">
        <v>482.76416999999998</v>
      </c>
      <c r="S1589" s="18">
        <f t="shared" si="169"/>
        <v>0.14499833323131095</v>
      </c>
      <c r="T1589" s="18">
        <f t="shared" si="170"/>
        <v>0.11413440230518782</v>
      </c>
      <c r="U1589" s="18">
        <f t="shared" si="171"/>
        <v>-0.14499833323131095</v>
      </c>
      <c r="V1589" s="30">
        <v>482.76409999999998</v>
      </c>
      <c r="W1589" s="3" t="s">
        <v>47</v>
      </c>
      <c r="X1589" s="3" t="s">
        <v>47</v>
      </c>
      <c r="Y1589" s="3" t="s">
        <v>47</v>
      </c>
      <c r="Z1589" s="3" t="s">
        <v>47</v>
      </c>
      <c r="AA1589" s="3" t="s">
        <v>47</v>
      </c>
      <c r="AB1589" s="12" t="s">
        <v>47</v>
      </c>
      <c r="AC1589" s="3" t="s">
        <v>47</v>
      </c>
      <c r="AD1589" s="3" t="s">
        <v>47</v>
      </c>
      <c r="AE1589" s="3" t="s">
        <v>47</v>
      </c>
      <c r="AF1589" s="3" t="s">
        <v>47</v>
      </c>
      <c r="AG1589" s="3" t="s">
        <v>47</v>
      </c>
      <c r="AH1589" s="3" t="s">
        <v>47</v>
      </c>
      <c r="AI1589" s="3" t="s">
        <v>47</v>
      </c>
      <c r="AJ1589" s="3" t="s">
        <v>47</v>
      </c>
      <c r="AK1589" s="3" t="s">
        <v>47</v>
      </c>
      <c r="AL1589" s="3" t="s">
        <v>47</v>
      </c>
      <c r="AN1589" s="3" t="s">
        <v>47</v>
      </c>
      <c r="AO1589" s="3" t="s">
        <v>52</v>
      </c>
      <c r="AU1589" s="3">
        <v>0</v>
      </c>
      <c r="AV1589" s="3">
        <v>17</v>
      </c>
      <c r="AW1589" s="3">
        <v>1</v>
      </c>
      <c r="AX1589" s="3">
        <v>17</v>
      </c>
      <c r="AY1589" s="3">
        <v>100</v>
      </c>
      <c r="AZ1589" s="6" t="str">
        <f t="shared" si="172"/>
        <v>1489.3</v>
      </c>
      <c r="BC1589" s="12" t="s">
        <v>3077</v>
      </c>
      <c r="BJ1589" s="12">
        <f t="shared" si="173"/>
        <v>0</v>
      </c>
      <c r="BK1589" s="12">
        <f t="shared" si="174"/>
        <v>0</v>
      </c>
      <c r="CQ1589" s="3" t="str">
        <f>CONCATENATE(baseURL!$A$1,baseURL!$B$1,baseURL!$C$1,".",C1589,".",L1589,".pkl&amp;seq=",BC1589)</f>
        <v>http://proteomics.broadinstitute.org/millscripts/viewfeed.pl?side=xl&amp;cycle=1&amp;fixedMods=iaaC&amp;file=msdataSM/iPRG2012_nd/cpick_in/iPRG2012_nd.1489.3.2.pkl&amp;seq=AAGLTAAYAR</v>
      </c>
    </row>
    <row r="1590" spans="1:95" x14ac:dyDescent="0.2">
      <c r="A1590" s="3">
        <v>7284</v>
      </c>
      <c r="B1590" s="2" t="s">
        <v>3234</v>
      </c>
      <c r="C1590" s="2" t="s">
        <v>3228</v>
      </c>
      <c r="D1590" s="3">
        <v>3906</v>
      </c>
      <c r="E1590" s="3">
        <v>3903</v>
      </c>
      <c r="F1590" s="3">
        <v>31275</v>
      </c>
      <c r="G1590" s="3">
        <v>5391</v>
      </c>
      <c r="H1590" s="3">
        <v>18.8248</v>
      </c>
      <c r="I1590" s="30">
        <v>684.84981000000005</v>
      </c>
      <c r="J1590" s="30">
        <v>684.34868819999997</v>
      </c>
      <c r="K1590" s="30">
        <v>0.50112000000000001</v>
      </c>
      <c r="L1590" s="3">
        <v>0</v>
      </c>
      <c r="M1590" s="3">
        <v>2</v>
      </c>
      <c r="N1590" s="10">
        <f t="shared" si="168"/>
        <v>1</v>
      </c>
      <c r="O1590" s="35">
        <v>2</v>
      </c>
      <c r="P1590" s="17"/>
      <c r="Q1590" s="40">
        <v>1367.69137</v>
      </c>
      <c r="R1590" s="40">
        <v>684.34932000000003</v>
      </c>
      <c r="S1590" s="18">
        <f t="shared" si="169"/>
        <v>731.33703121092231</v>
      </c>
      <c r="T1590" s="18">
        <f t="shared" si="170"/>
        <v>-0.92321272426293366</v>
      </c>
      <c r="U1590" s="18">
        <f t="shared" si="171"/>
        <v>-1.0520942725582954</v>
      </c>
      <c r="V1590" s="30">
        <v>684.34860000000003</v>
      </c>
      <c r="W1590" s="3" t="s">
        <v>47</v>
      </c>
      <c r="X1590" s="3" t="s">
        <v>48</v>
      </c>
      <c r="Y1590" s="3" t="s">
        <v>47</v>
      </c>
      <c r="AA1590" s="3" t="s">
        <v>47</v>
      </c>
      <c r="AB1590" s="12" t="s">
        <v>47</v>
      </c>
      <c r="AC1590" s="3" t="s">
        <v>47</v>
      </c>
      <c r="AF1590" s="3" t="s">
        <v>48</v>
      </c>
      <c r="AG1590" s="3" t="s">
        <v>48</v>
      </c>
      <c r="AH1590" s="3" t="s">
        <v>48</v>
      </c>
      <c r="AI1590" s="3" t="s">
        <v>47</v>
      </c>
      <c r="AL1590" s="3" t="s">
        <v>52</v>
      </c>
      <c r="AO1590" s="3" t="s">
        <v>52</v>
      </c>
      <c r="AU1590" s="3">
        <v>0</v>
      </c>
      <c r="AV1590" s="3">
        <v>6</v>
      </c>
      <c r="AW1590" s="3">
        <v>1</v>
      </c>
      <c r="AX1590" s="3">
        <v>6</v>
      </c>
      <c r="AY1590" s="3">
        <v>100</v>
      </c>
      <c r="AZ1590" s="6" t="str">
        <f t="shared" si="172"/>
        <v>1489.5</v>
      </c>
      <c r="BC1590" s="12" t="s">
        <v>3201</v>
      </c>
      <c r="BJ1590" s="12">
        <f t="shared" si="173"/>
        <v>0</v>
      </c>
      <c r="BK1590" s="12">
        <f t="shared" si="174"/>
        <v>0</v>
      </c>
      <c r="CQ1590" s="3" t="str">
        <f>CONCATENATE(baseURL!$A$1,baseURL!$B$1,baseURL!$C$1,".",C1590,".",L1590,".pkl&amp;seq=",BC1590)</f>
        <v>http://proteomics.broadinstitute.org/millscripts/viewfeed.pl?side=xl&amp;cycle=1&amp;fixedMods=iaaC&amp;file=msdataSM/iPRG2012_nd/cpick_in/iPRG2012_nd.1489.5.0.pkl&amp;seq=ADDHASVQLNVAK</v>
      </c>
    </row>
    <row r="1591" spans="1:95" x14ac:dyDescent="0.2">
      <c r="A1591" s="3">
        <v>7001</v>
      </c>
      <c r="B1591" s="2" t="s">
        <v>3235</v>
      </c>
      <c r="C1591" s="2" t="s">
        <v>3236</v>
      </c>
      <c r="D1591" s="3">
        <v>3910</v>
      </c>
      <c r="E1591" s="3">
        <v>3907</v>
      </c>
      <c r="F1591" s="3">
        <v>31294</v>
      </c>
      <c r="G1591" s="3">
        <v>5396</v>
      </c>
      <c r="H1591" s="3">
        <v>18.843699999999998</v>
      </c>
      <c r="I1591" s="30">
        <v>475.61425000000003</v>
      </c>
      <c r="J1591" s="30">
        <v>475.61401890000002</v>
      </c>
      <c r="K1591" s="30">
        <v>2.3000000000000001E-4</v>
      </c>
      <c r="L1591" s="3">
        <v>3</v>
      </c>
      <c r="M1591" s="3">
        <v>3</v>
      </c>
      <c r="N1591" s="10">
        <f t="shared" si="168"/>
        <v>1</v>
      </c>
      <c r="O1591" s="35">
        <v>3</v>
      </c>
      <c r="P1591" s="17"/>
      <c r="Q1591" s="40">
        <v>1424.82601</v>
      </c>
      <c r="R1591" s="40">
        <v>475.61351999999999</v>
      </c>
      <c r="S1591" s="18">
        <f t="shared" si="169"/>
        <v>1.5348596482975505</v>
      </c>
      <c r="T1591" s="18">
        <f t="shared" si="170"/>
        <v>1.0489609295065032</v>
      </c>
      <c r="U1591" s="18">
        <f t="shared" si="171"/>
        <v>0.79896803607881117</v>
      </c>
      <c r="V1591" s="30">
        <v>475.6139</v>
      </c>
      <c r="W1591" s="3" t="s">
        <v>47</v>
      </c>
      <c r="X1591" s="3" t="s">
        <v>47</v>
      </c>
      <c r="Y1591" s="3" t="s">
        <v>47</v>
      </c>
      <c r="Z1591" s="3" t="s">
        <v>47</v>
      </c>
      <c r="AB1591" s="12" t="s">
        <v>47</v>
      </c>
      <c r="AD1591" s="3" t="s">
        <v>47</v>
      </c>
      <c r="AE1591" s="3" t="s">
        <v>47</v>
      </c>
      <c r="AF1591" s="3" t="s">
        <v>48</v>
      </c>
      <c r="AG1591" s="3" t="s">
        <v>47</v>
      </c>
      <c r="AK1591" s="3" t="s">
        <v>52</v>
      </c>
      <c r="AL1591" s="3" t="s">
        <v>48</v>
      </c>
      <c r="AM1591" s="3" t="s">
        <v>47</v>
      </c>
      <c r="AU1591" s="3">
        <v>0</v>
      </c>
      <c r="AV1591" s="3">
        <v>9</v>
      </c>
      <c r="AW1591" s="3">
        <v>1</v>
      </c>
      <c r="AX1591" s="3">
        <v>9</v>
      </c>
      <c r="AY1591" s="3">
        <v>100</v>
      </c>
      <c r="AZ1591" s="6" t="str">
        <f t="shared" si="172"/>
        <v>1490.3</v>
      </c>
      <c r="BC1591" s="12" t="s">
        <v>3237</v>
      </c>
      <c r="BJ1591" s="12">
        <f t="shared" si="173"/>
        <v>0</v>
      </c>
      <c r="BK1591" s="12">
        <f t="shared" si="174"/>
        <v>0</v>
      </c>
      <c r="CQ1591" s="3" t="str">
        <f>CONCATENATE(baseURL!$A$1,baseURL!$B$1,baseURL!$C$1,".",C1591,".",L1591,".pkl&amp;seq=",BC1591)</f>
        <v>http://proteomics.broadinstitute.org/millscripts/viewfeed.pl?side=xl&amp;cycle=1&amp;fixedMods=iaaC&amp;file=msdataSM/iPRG2012_nd/cpick_in/iPRG2012_nd.1490.3.3.pkl&amp;seq=KVLLVYAHQEPK</v>
      </c>
    </row>
    <row r="1592" spans="1:95" x14ac:dyDescent="0.2">
      <c r="A1592" s="3">
        <v>2269</v>
      </c>
      <c r="B1592" s="2" t="s">
        <v>3238</v>
      </c>
      <c r="C1592" s="2" t="s">
        <v>3239</v>
      </c>
      <c r="D1592" s="3">
        <v>3912</v>
      </c>
      <c r="E1592" s="3">
        <v>3909</v>
      </c>
      <c r="F1592" s="3">
        <v>31296</v>
      </c>
      <c r="G1592" s="3">
        <v>5398</v>
      </c>
      <c r="H1592" s="3">
        <v>18.849499999999999</v>
      </c>
      <c r="I1592" s="30">
        <v>523.77949000000001</v>
      </c>
      <c r="J1592" s="30">
        <v>523.77769799999999</v>
      </c>
      <c r="K1592" s="30">
        <v>1.7899999999999999E-3</v>
      </c>
      <c r="L1592" s="3">
        <v>2</v>
      </c>
      <c r="M1592" s="3">
        <v>2</v>
      </c>
      <c r="N1592" s="10">
        <f t="shared" si="168"/>
        <v>1</v>
      </c>
      <c r="O1592" s="35">
        <v>2</v>
      </c>
      <c r="P1592" s="17"/>
      <c r="Q1592" s="40">
        <v>1046.54766</v>
      </c>
      <c r="R1592" s="40">
        <v>523.77746999999999</v>
      </c>
      <c r="S1592" s="18">
        <f t="shared" si="169"/>
        <v>3.8565996357496974</v>
      </c>
      <c r="T1592" s="18">
        <f t="shared" si="170"/>
        <v>0.43529936481000131</v>
      </c>
      <c r="U1592" s="18">
        <f t="shared" si="171"/>
        <v>0.24819700628368394</v>
      </c>
      <c r="V1592" s="30">
        <v>523.77760000000001</v>
      </c>
      <c r="W1592" s="3" t="s">
        <v>47</v>
      </c>
      <c r="Z1592" s="3" t="s">
        <v>47</v>
      </c>
      <c r="AA1592" s="3" t="s">
        <v>48</v>
      </c>
      <c r="AB1592" s="12" t="s">
        <v>47</v>
      </c>
      <c r="AC1592" s="3" t="s">
        <v>47</v>
      </c>
      <c r="AD1592" s="3" t="s">
        <v>47</v>
      </c>
      <c r="AE1592" s="3" t="s">
        <v>47</v>
      </c>
      <c r="AG1592" s="3" t="s">
        <v>47</v>
      </c>
      <c r="AH1592" s="3" t="s">
        <v>47</v>
      </c>
      <c r="AI1592" s="3" t="s">
        <v>47</v>
      </c>
      <c r="AJ1592" s="3" t="s">
        <v>47</v>
      </c>
      <c r="AL1592" s="3" t="s">
        <v>52</v>
      </c>
      <c r="AO1592" s="3" t="s">
        <v>47</v>
      </c>
      <c r="AU1592" s="3">
        <v>0</v>
      </c>
      <c r="AV1592" s="3">
        <v>11</v>
      </c>
      <c r="AW1592" s="3">
        <v>1</v>
      </c>
      <c r="AX1592" s="3">
        <v>11</v>
      </c>
      <c r="AY1592" s="3">
        <v>100</v>
      </c>
      <c r="AZ1592" s="6" t="str">
        <f t="shared" si="172"/>
        <v>1490.5</v>
      </c>
      <c r="BC1592" s="12" t="s">
        <v>2968</v>
      </c>
      <c r="BJ1592" s="12">
        <f t="shared" si="173"/>
        <v>0</v>
      </c>
      <c r="BK1592" s="12">
        <f t="shared" si="174"/>
        <v>0</v>
      </c>
      <c r="BP1592" s="3" t="s">
        <v>54</v>
      </c>
      <c r="BR1592" s="3" t="s">
        <v>54</v>
      </c>
      <c r="CQ1592" s="3" t="str">
        <f>CONCATENATE(baseURL!$A$1,baseURL!$B$1,baseURL!$C$1,".",C1592,".",L1592,".pkl&amp;seq=",BC1592,"&amp;varMods=Deamidated-N")</f>
        <v>http://proteomics.broadinstitute.org/millscripts/viewfeed.pl?side=xl&amp;cycle=1&amp;fixedMods=iaaC&amp;file=msdataSM/iPRG2012_nd/cpick_in/iPRG2012_nd.1490.5.2.pkl&amp;seq=LSSPATLnSR&amp;varMods=Deamidated-N</v>
      </c>
    </row>
    <row r="1593" spans="1:95" x14ac:dyDescent="0.2">
      <c r="A1593" s="3">
        <v>5171</v>
      </c>
      <c r="B1593" s="2" t="s">
        <v>3243</v>
      </c>
      <c r="C1593" s="2" t="s">
        <v>3235</v>
      </c>
      <c r="D1593" s="3">
        <v>3917</v>
      </c>
      <c r="E1593" s="3">
        <v>3914</v>
      </c>
      <c r="F1593" s="3">
        <v>31316</v>
      </c>
      <c r="G1593" s="3">
        <v>5404</v>
      </c>
      <c r="H1593" s="3">
        <v>18.8659</v>
      </c>
      <c r="I1593" s="30">
        <v>429.24758000000003</v>
      </c>
      <c r="J1593" s="30">
        <v>429.24790059999998</v>
      </c>
      <c r="K1593" s="30">
        <v>-3.2000000000000003E-4</v>
      </c>
      <c r="L1593" s="3">
        <v>2</v>
      </c>
      <c r="M1593" s="3">
        <v>2</v>
      </c>
      <c r="N1593" s="10">
        <f t="shared" si="168"/>
        <v>1</v>
      </c>
      <c r="O1593" s="35">
        <v>2</v>
      </c>
      <c r="P1593" s="17"/>
      <c r="Q1593" s="40">
        <v>857.48796000000004</v>
      </c>
      <c r="R1593" s="40">
        <v>429.24761999999998</v>
      </c>
      <c r="S1593" s="18">
        <f t="shared" si="169"/>
        <v>-9.3186305740852168E-2</v>
      </c>
      <c r="T1593" s="18">
        <f t="shared" si="170"/>
        <v>0.6537019354851904</v>
      </c>
      <c r="U1593" s="18">
        <f t="shared" si="171"/>
        <v>-4.6593152936638932E-2</v>
      </c>
      <c r="V1593" s="30">
        <v>429.24759999999998</v>
      </c>
      <c r="W1593" s="3" t="s">
        <v>47</v>
      </c>
      <c r="X1593" s="3" t="s">
        <v>47</v>
      </c>
      <c r="Y1593" s="3" t="s">
        <v>47</v>
      </c>
      <c r="Z1593" s="3" t="s">
        <v>47</v>
      </c>
      <c r="AA1593" s="3" t="s">
        <v>47</v>
      </c>
      <c r="AB1593" s="12" t="s">
        <v>47</v>
      </c>
      <c r="AC1593" s="3" t="s">
        <v>47</v>
      </c>
      <c r="AD1593" s="3" t="s">
        <v>47</v>
      </c>
      <c r="AE1593" s="3" t="s">
        <v>47</v>
      </c>
      <c r="AF1593" s="3" t="s">
        <v>47</v>
      </c>
      <c r="AG1593" s="3" t="s">
        <v>47</v>
      </c>
      <c r="AH1593" s="3" t="s">
        <v>47</v>
      </c>
      <c r="AI1593" s="3" t="s">
        <v>47</v>
      </c>
      <c r="AJ1593" s="3" t="s">
        <v>47</v>
      </c>
      <c r="AK1593" s="3" t="s">
        <v>47</v>
      </c>
      <c r="AL1593" s="3" t="s">
        <v>47</v>
      </c>
      <c r="AM1593" s="3" t="s">
        <v>47</v>
      </c>
      <c r="AN1593" s="3" t="s">
        <v>47</v>
      </c>
      <c r="AU1593" s="3">
        <v>0</v>
      </c>
      <c r="AV1593" s="3">
        <v>18</v>
      </c>
      <c r="AW1593" s="3">
        <v>1</v>
      </c>
      <c r="AX1593" s="3">
        <v>18</v>
      </c>
      <c r="AY1593" s="3">
        <v>100</v>
      </c>
      <c r="AZ1593" s="6" t="str">
        <f t="shared" si="172"/>
        <v>1491.4</v>
      </c>
      <c r="BC1593" s="12" t="s">
        <v>3244</v>
      </c>
      <c r="BJ1593" s="12">
        <f t="shared" si="173"/>
        <v>0</v>
      </c>
      <c r="BK1593" s="12">
        <f t="shared" si="174"/>
        <v>0</v>
      </c>
      <c r="CQ1593" s="3" t="str">
        <f>CONCATENATE(baseURL!$A$1,baseURL!$B$1,baseURL!$C$1,".",C1593,".",L1593,".pkl&amp;seq=",BC1593)</f>
        <v>http://proteomics.broadinstitute.org/millscripts/viewfeed.pl?side=xl&amp;cycle=1&amp;fixedMods=iaaC&amp;file=msdataSM/iPRG2012_nd/cpick_in/iPRG2012_nd.1491.4.2.pkl&amp;seq=VAPAPFGAK</v>
      </c>
    </row>
    <row r="1594" spans="1:95" x14ac:dyDescent="0.2">
      <c r="A1594" s="3">
        <v>4728</v>
      </c>
      <c r="B1594" s="2" t="s">
        <v>3245</v>
      </c>
      <c r="C1594" s="2" t="s">
        <v>3246</v>
      </c>
      <c r="D1594" s="3">
        <v>3918</v>
      </c>
      <c r="E1594" s="3">
        <v>3915</v>
      </c>
      <c r="F1594" s="3">
        <v>31317</v>
      </c>
      <c r="G1594" s="3">
        <v>5405</v>
      </c>
      <c r="H1594" s="3">
        <v>18.867599999999999</v>
      </c>
      <c r="I1594" s="30">
        <v>437.73218000000003</v>
      </c>
      <c r="J1594" s="30">
        <v>437.72971630000001</v>
      </c>
      <c r="K1594" s="30">
        <v>2.4599999999999999E-3</v>
      </c>
      <c r="L1594" s="3">
        <v>2</v>
      </c>
      <c r="M1594" s="3">
        <v>2</v>
      </c>
      <c r="N1594" s="10">
        <f t="shared" si="168"/>
        <v>1</v>
      </c>
      <c r="O1594" s="35">
        <v>2</v>
      </c>
      <c r="P1594" s="17"/>
      <c r="Q1594" s="40">
        <v>874.45164</v>
      </c>
      <c r="R1594" s="40">
        <v>437.72946000000002</v>
      </c>
      <c r="S1594" s="18">
        <f t="shared" si="169"/>
        <v>6.2138837993922404</v>
      </c>
      <c r="T1594" s="18">
        <f t="shared" si="170"/>
        <v>0.58552147710037838</v>
      </c>
      <c r="U1594" s="18">
        <f t="shared" si="171"/>
        <v>0.31983225435088258</v>
      </c>
      <c r="V1594" s="30">
        <v>437.7296</v>
      </c>
      <c r="W1594" s="3" t="s">
        <v>47</v>
      </c>
      <c r="X1594" s="3" t="s">
        <v>47</v>
      </c>
      <c r="Y1594" s="3" t="s">
        <v>47</v>
      </c>
      <c r="Z1594" s="3" t="s">
        <v>47</v>
      </c>
      <c r="AA1594" s="3" t="s">
        <v>47</v>
      </c>
      <c r="AB1594" s="12" t="s">
        <v>47</v>
      </c>
      <c r="AC1594" s="3" t="s">
        <v>47</v>
      </c>
      <c r="AD1594" s="3" t="s">
        <v>47</v>
      </c>
      <c r="AE1594" s="3" t="s">
        <v>47</v>
      </c>
      <c r="AF1594" s="3" t="s">
        <v>47</v>
      </c>
      <c r="AG1594" s="3" t="s">
        <v>48</v>
      </c>
      <c r="AH1594" s="3" t="s">
        <v>47</v>
      </c>
      <c r="AI1594" s="3" t="s">
        <v>48</v>
      </c>
      <c r="AJ1594" s="3" t="s">
        <v>47</v>
      </c>
      <c r="AL1594" s="3" t="s">
        <v>48</v>
      </c>
      <c r="AM1594" s="3" t="s">
        <v>47</v>
      </c>
      <c r="AN1594" s="3" t="s">
        <v>47</v>
      </c>
      <c r="AU1594" s="3">
        <v>0</v>
      </c>
      <c r="AV1594" s="3">
        <v>14</v>
      </c>
      <c r="AW1594" s="3">
        <v>1</v>
      </c>
      <c r="AX1594" s="3">
        <v>14</v>
      </c>
      <c r="AY1594" s="3">
        <v>100</v>
      </c>
      <c r="AZ1594" s="6" t="str">
        <f t="shared" si="172"/>
        <v>1491.5</v>
      </c>
      <c r="BC1594" s="12" t="s">
        <v>3108</v>
      </c>
      <c r="BJ1594" s="12">
        <f t="shared" si="173"/>
        <v>0</v>
      </c>
      <c r="BK1594" s="12">
        <f t="shared" si="174"/>
        <v>0</v>
      </c>
      <c r="CQ1594" s="3" t="str">
        <f>CONCATENATE(baseURL!$A$1,baseURL!$B$1,baseURL!$C$1,".",C1594,".",L1594,".pkl&amp;seq=",BC1594)</f>
        <v>http://proteomics.broadinstitute.org/millscripts/viewfeed.pl?side=xl&amp;cycle=1&amp;fixedMods=iaaC&amp;file=msdataSM/iPRG2012_nd/cpick_in/iPRG2012_nd.1491.5.2.pkl&amp;seq=DALLKEDA</v>
      </c>
    </row>
    <row r="1595" spans="1:95" x14ac:dyDescent="0.2">
      <c r="A1595" s="3">
        <v>3436</v>
      </c>
      <c r="B1595" s="2" t="s">
        <v>3247</v>
      </c>
      <c r="C1595" s="2" t="s">
        <v>3248</v>
      </c>
      <c r="D1595" s="3">
        <v>3920</v>
      </c>
      <c r="E1595" s="3">
        <v>3917</v>
      </c>
      <c r="F1595" s="3">
        <v>31319</v>
      </c>
      <c r="G1595" s="3">
        <v>5407</v>
      </c>
      <c r="H1595" s="3">
        <v>18.870899999999999</v>
      </c>
      <c r="I1595" s="30">
        <v>508.28151000000003</v>
      </c>
      <c r="J1595" s="30">
        <v>508.28168920000002</v>
      </c>
      <c r="K1595" s="30">
        <v>-1.8000000000000001E-4</v>
      </c>
      <c r="L1595" s="3">
        <v>2</v>
      </c>
      <c r="M1595" s="3">
        <v>2</v>
      </c>
      <c r="N1595" s="10">
        <f t="shared" si="168"/>
        <v>1</v>
      </c>
      <c r="O1595" s="35">
        <v>2</v>
      </c>
      <c r="P1595" s="17"/>
      <c r="Q1595" s="40">
        <v>1015.55711</v>
      </c>
      <c r="R1595" s="40">
        <v>508.28219000000001</v>
      </c>
      <c r="S1595" s="18">
        <f t="shared" si="169"/>
        <v>-1.3378395178246705</v>
      </c>
      <c r="T1595" s="18">
        <f t="shared" si="170"/>
        <v>-0.98527945666859862</v>
      </c>
      <c r="U1595" s="18">
        <f t="shared" si="171"/>
        <v>-1.1607725228151748</v>
      </c>
      <c r="V1595" s="30">
        <v>508.28160000000003</v>
      </c>
      <c r="W1595" s="3" t="s">
        <v>47</v>
      </c>
      <c r="X1595" s="3" t="s">
        <v>47</v>
      </c>
      <c r="Y1595" s="3" t="s">
        <v>47</v>
      </c>
      <c r="Z1595" s="3" t="s">
        <v>47</v>
      </c>
      <c r="AA1595" s="3" t="s">
        <v>47</v>
      </c>
      <c r="AB1595" s="12" t="s">
        <v>47</v>
      </c>
      <c r="AC1595" s="3" t="s">
        <v>47</v>
      </c>
      <c r="AE1595" s="3" t="s">
        <v>48</v>
      </c>
      <c r="AF1595" s="3" t="s">
        <v>48</v>
      </c>
      <c r="AG1595" s="3" t="s">
        <v>47</v>
      </c>
      <c r="AH1595" s="3" t="s">
        <v>47</v>
      </c>
      <c r="AI1595" s="3" t="s">
        <v>47</v>
      </c>
      <c r="AK1595" s="3" t="s">
        <v>48</v>
      </c>
      <c r="AL1595" s="3" t="s">
        <v>48</v>
      </c>
      <c r="AM1595" s="3" t="s">
        <v>47</v>
      </c>
      <c r="AU1595" s="3">
        <v>0</v>
      </c>
      <c r="AV1595" s="3">
        <v>11</v>
      </c>
      <c r="AW1595" s="3">
        <v>1</v>
      </c>
      <c r="AX1595" s="3">
        <v>11</v>
      </c>
      <c r="AY1595" s="3">
        <v>100</v>
      </c>
      <c r="AZ1595" s="6" t="str">
        <f t="shared" si="172"/>
        <v>1491.7</v>
      </c>
      <c r="BC1595" s="12" t="s">
        <v>3249</v>
      </c>
      <c r="BJ1595" s="12">
        <f t="shared" si="173"/>
        <v>0</v>
      </c>
      <c r="BK1595" s="12">
        <f t="shared" si="174"/>
        <v>0</v>
      </c>
      <c r="CQ1595" s="3" t="str">
        <f>CONCATENATE(baseURL!$A$1,baseURL!$B$1,baseURL!$C$1,".",C1595,".",L1595,".pkl&amp;seq=",BC1595)</f>
        <v>http://proteomics.broadinstitute.org/millscripts/viewfeed.pl?side=xl&amp;cycle=1&amp;fixedMods=iaaC&amp;file=msdataSM/iPRG2012_nd/cpick_in/iPRG2012_nd.1491.7.2.pkl&amp;seq=HVVFGEVTK</v>
      </c>
    </row>
    <row r="1596" spans="1:95" x14ac:dyDescent="0.2">
      <c r="A1596" s="3">
        <v>2280</v>
      </c>
      <c r="B1596" s="2" t="s">
        <v>3240</v>
      </c>
      <c r="C1596" s="2" t="s">
        <v>3241</v>
      </c>
      <c r="D1596" s="3">
        <v>3922</v>
      </c>
      <c r="E1596" s="3">
        <v>3919</v>
      </c>
      <c r="F1596" s="3">
        <v>31321</v>
      </c>
      <c r="G1596" s="3">
        <v>5409</v>
      </c>
      <c r="H1596" s="3">
        <v>18.874199999999998</v>
      </c>
      <c r="I1596" s="30">
        <v>537.80583999999999</v>
      </c>
      <c r="J1596" s="30">
        <v>537.80800050000005</v>
      </c>
      <c r="K1596" s="30">
        <v>-2.16E-3</v>
      </c>
      <c r="L1596" s="3">
        <v>2</v>
      </c>
      <c r="M1596" s="3">
        <v>2</v>
      </c>
      <c r="N1596" s="10">
        <f t="shared" si="168"/>
        <v>1</v>
      </c>
      <c r="O1596" s="35">
        <v>2</v>
      </c>
      <c r="P1596" s="17"/>
      <c r="Q1596" s="40">
        <v>1074.6088299999999</v>
      </c>
      <c r="R1596" s="40">
        <v>537.80804999999998</v>
      </c>
      <c r="S1596" s="18">
        <f t="shared" si="169"/>
        <v>-4.109272815814009</v>
      </c>
      <c r="T1596" s="18">
        <f t="shared" si="170"/>
        <v>-9.2040273350069673E-2</v>
      </c>
      <c r="U1596" s="18">
        <f t="shared" si="171"/>
        <v>-0.6507898125099274</v>
      </c>
      <c r="V1596" s="30">
        <v>537.80769999999995</v>
      </c>
      <c r="W1596" s="3" t="s">
        <v>47</v>
      </c>
      <c r="Z1596" s="3" t="s">
        <v>47</v>
      </c>
      <c r="AA1596" s="3" t="s">
        <v>47</v>
      </c>
      <c r="AB1596" s="12" t="s">
        <v>47</v>
      </c>
      <c r="AC1596" s="3" t="s">
        <v>47</v>
      </c>
      <c r="AD1596" s="3" t="s">
        <v>47</v>
      </c>
      <c r="AE1596" s="3" t="s">
        <v>47</v>
      </c>
      <c r="AF1596" s="3" t="s">
        <v>47</v>
      </c>
      <c r="AG1596" s="3" t="s">
        <v>48</v>
      </c>
      <c r="AH1596" s="3" t="s">
        <v>47</v>
      </c>
      <c r="AI1596" s="3" t="s">
        <v>47</v>
      </c>
      <c r="AJ1596" s="3" t="s">
        <v>47</v>
      </c>
      <c r="AL1596" s="3" t="s">
        <v>48</v>
      </c>
      <c r="AN1596" s="3" t="s">
        <v>47</v>
      </c>
      <c r="AO1596" s="3" t="s">
        <v>47</v>
      </c>
      <c r="AP1596" s="3" t="s">
        <v>47</v>
      </c>
      <c r="AU1596" s="3">
        <v>0</v>
      </c>
      <c r="AV1596" s="3">
        <v>14</v>
      </c>
      <c r="AW1596" s="3">
        <v>1</v>
      </c>
      <c r="AX1596" s="3">
        <v>14</v>
      </c>
      <c r="AY1596" s="3">
        <v>100</v>
      </c>
      <c r="AZ1596" s="6" t="str">
        <f t="shared" si="172"/>
        <v>1491.9</v>
      </c>
      <c r="BC1596" s="12" t="s">
        <v>3242</v>
      </c>
      <c r="BJ1596" s="12">
        <f t="shared" si="173"/>
        <v>1</v>
      </c>
      <c r="BK1596" s="12">
        <f t="shared" si="174"/>
        <v>0</v>
      </c>
      <c r="CQ1596" s="3" t="str">
        <f>CONCATENATE(baseURL!$A$1,baseURL!$B$1,baseURL!$C$1,".",C1596,".",L1596,".pkl&amp;seq=",BC1596)</f>
        <v>http://proteomics.broadinstitute.org/millscripts/viewfeed.pl?side=xl&amp;cycle=1&amp;fixedMods=iaaC&amp;file=msdataSM/iPRG2012_nd/cpick_in/iPRG2012_nd.1491.9.2.pkl&amp;seq=SLVAAGLCKR</v>
      </c>
    </row>
    <row r="1597" spans="1:95" x14ac:dyDescent="0.2">
      <c r="A1597" s="3">
        <v>3070</v>
      </c>
      <c r="B1597" s="2" t="s">
        <v>3250</v>
      </c>
      <c r="C1597" s="2" t="s">
        <v>3251</v>
      </c>
      <c r="D1597" s="3">
        <v>3925</v>
      </c>
      <c r="E1597" s="3">
        <v>3922</v>
      </c>
      <c r="F1597" s="3">
        <v>31334</v>
      </c>
      <c r="G1597" s="3">
        <v>5413</v>
      </c>
      <c r="H1597" s="3">
        <v>18.890499999999999</v>
      </c>
      <c r="I1597" s="30">
        <v>447.27688000000001</v>
      </c>
      <c r="J1597" s="30">
        <v>447.27336330000003</v>
      </c>
      <c r="K1597" s="30">
        <v>3.5200000000000001E-3</v>
      </c>
      <c r="L1597" s="3">
        <v>2</v>
      </c>
      <c r="M1597" s="3">
        <v>2</v>
      </c>
      <c r="N1597" s="10">
        <f t="shared" si="168"/>
        <v>1</v>
      </c>
      <c r="O1597" s="35">
        <v>2</v>
      </c>
      <c r="P1597" s="17"/>
      <c r="Q1597" s="40">
        <v>893.54548</v>
      </c>
      <c r="R1597" s="40">
        <v>447.27638000000002</v>
      </c>
      <c r="S1597" s="18">
        <f t="shared" si="169"/>
        <v>1.1178770495061165</v>
      </c>
      <c r="T1597" s="18">
        <f t="shared" si="170"/>
        <v>-6.7445993906255772</v>
      </c>
      <c r="U1597" s="18">
        <f t="shared" si="171"/>
        <v>-6.6625472152953789</v>
      </c>
      <c r="V1597" s="30">
        <v>447.27339999999998</v>
      </c>
      <c r="X1597" s="3" t="s">
        <v>47</v>
      </c>
      <c r="Y1597" s="3" t="s">
        <v>47</v>
      </c>
      <c r="Z1597" s="3" t="s">
        <v>47</v>
      </c>
      <c r="AA1597" s="3" t="s">
        <v>47</v>
      </c>
      <c r="AB1597" s="12" t="s">
        <v>47</v>
      </c>
      <c r="AC1597" s="3" t="s">
        <v>47</v>
      </c>
      <c r="AF1597" s="3" t="s">
        <v>48</v>
      </c>
      <c r="AG1597" s="3" t="s">
        <v>47</v>
      </c>
      <c r="AH1597" s="3" t="s">
        <v>47</v>
      </c>
      <c r="AL1597" s="3" t="s">
        <v>48</v>
      </c>
      <c r="AM1597" s="3" t="s">
        <v>47</v>
      </c>
      <c r="AU1597" s="3">
        <v>0</v>
      </c>
      <c r="AV1597" s="3">
        <v>9</v>
      </c>
      <c r="AW1597" s="3">
        <v>1</v>
      </c>
      <c r="AX1597" s="3">
        <v>9</v>
      </c>
      <c r="AY1597" s="3">
        <v>100</v>
      </c>
      <c r="AZ1597" s="6" t="str">
        <f t="shared" si="172"/>
        <v>1492.1</v>
      </c>
      <c r="BC1597" s="12" t="s">
        <v>3252</v>
      </c>
      <c r="BJ1597" s="12">
        <f t="shared" si="173"/>
        <v>0</v>
      </c>
      <c r="BK1597" s="12">
        <f t="shared" si="174"/>
        <v>0</v>
      </c>
      <c r="CQ1597" s="3" t="str">
        <f>CONCATENATE(baseURL!$A$1,baseURL!$B$1,baseURL!$C$1,".",C1597,".",L1597,".pkl&amp;seq=",BC1597)</f>
        <v>http://proteomics.broadinstitute.org/millscripts/viewfeed.pl?side=xl&amp;cycle=1&amp;fixedMods=iaaC&amp;file=msdataSM/iPRG2012_nd/cpick_in/iPRG2012_nd.1492.1.2.pkl&amp;seq=DLPVPKPK</v>
      </c>
    </row>
    <row r="1598" spans="1:95" x14ac:dyDescent="0.2">
      <c r="A1598" s="3">
        <v>6505</v>
      </c>
      <c r="B1598" s="2" t="s">
        <v>3255</v>
      </c>
      <c r="C1598" s="2" t="s">
        <v>3256</v>
      </c>
      <c r="D1598" s="3">
        <v>3930</v>
      </c>
      <c r="E1598" s="3">
        <v>3927</v>
      </c>
      <c r="F1598" s="3">
        <v>31357</v>
      </c>
      <c r="G1598" s="3">
        <v>5419</v>
      </c>
      <c r="H1598" s="3">
        <v>18.922499999999999</v>
      </c>
      <c r="I1598" s="30">
        <v>577.78837999999996</v>
      </c>
      <c r="J1598" s="30">
        <v>577.78775340000004</v>
      </c>
      <c r="K1598" s="30">
        <v>6.3000000000000003E-4</v>
      </c>
      <c r="L1598" s="3">
        <v>2</v>
      </c>
      <c r="M1598" s="3">
        <v>2</v>
      </c>
      <c r="N1598" s="10">
        <f t="shared" si="168"/>
        <v>1</v>
      </c>
      <c r="O1598" s="35">
        <v>2</v>
      </c>
      <c r="P1598" s="17"/>
      <c r="Q1598" s="40">
        <v>1154.5696600000001</v>
      </c>
      <c r="R1598" s="40">
        <v>577.78846999999996</v>
      </c>
      <c r="S1598" s="18">
        <f t="shared" si="169"/>
        <v>-0.15576634819338905</v>
      </c>
      <c r="T1598" s="18">
        <f t="shared" si="170"/>
        <v>-1.2402462789172635</v>
      </c>
      <c r="U1598" s="18">
        <f t="shared" si="171"/>
        <v>-1.3326676456326882</v>
      </c>
      <c r="V1598" s="30">
        <v>577.78769999999997</v>
      </c>
      <c r="W1598" s="3" t="s">
        <v>47</v>
      </c>
      <c r="X1598" s="3" t="s">
        <v>47</v>
      </c>
      <c r="Y1598" s="3" t="s">
        <v>47</v>
      </c>
      <c r="Z1598" s="3" t="s">
        <v>47</v>
      </c>
      <c r="AA1598" s="3" t="s">
        <v>48</v>
      </c>
      <c r="AB1598" s="12" t="s">
        <v>47</v>
      </c>
      <c r="AC1598" s="3" t="s">
        <v>47</v>
      </c>
      <c r="AD1598" s="3" t="s">
        <v>47</v>
      </c>
      <c r="AE1598" s="3" t="s">
        <v>47</v>
      </c>
      <c r="AF1598" s="3" t="s">
        <v>47</v>
      </c>
      <c r="AG1598" s="3" t="s">
        <v>47</v>
      </c>
      <c r="AH1598" s="3" t="s">
        <v>47</v>
      </c>
      <c r="AI1598" s="3" t="s">
        <v>47</v>
      </c>
      <c r="AJ1598" s="3" t="s">
        <v>47</v>
      </c>
      <c r="AK1598" s="3" t="s">
        <v>47</v>
      </c>
      <c r="AL1598" s="3" t="s">
        <v>47</v>
      </c>
      <c r="AU1598" s="3">
        <v>0</v>
      </c>
      <c r="AV1598" s="3">
        <v>15</v>
      </c>
      <c r="AW1598" s="3">
        <v>1</v>
      </c>
      <c r="AX1598" s="3">
        <v>15</v>
      </c>
      <c r="AY1598" s="3">
        <v>100</v>
      </c>
      <c r="AZ1598" s="6" t="str">
        <f t="shared" si="172"/>
        <v>1493.3</v>
      </c>
      <c r="BC1598" s="12" t="s">
        <v>3174</v>
      </c>
      <c r="BJ1598" s="12">
        <f t="shared" si="173"/>
        <v>0</v>
      </c>
      <c r="BK1598" s="12">
        <f t="shared" si="174"/>
        <v>0</v>
      </c>
      <c r="CQ1598" s="3" t="str">
        <f>CONCATENATE(baseURL!$A$1,baseURL!$B$1,baseURL!$C$1,".",C1598,".",L1598,".pkl&amp;seq=",BC1598)</f>
        <v>http://proteomics.broadinstitute.org/millscripts/viewfeed.pl?side=xl&amp;cycle=1&amp;fixedMods=iaaC&amp;file=msdataSM/iPRG2012_nd/cpick_in/iPRG2012_nd.1493.3.2.pkl&amp;seq=GMTSKPAGFMK</v>
      </c>
    </row>
    <row r="1599" spans="1:95" x14ac:dyDescent="0.2">
      <c r="A1599" s="3">
        <v>4802</v>
      </c>
      <c r="B1599" s="2" t="s">
        <v>3257</v>
      </c>
      <c r="C1599" s="2" t="s">
        <v>3258</v>
      </c>
      <c r="D1599" s="3">
        <v>3933</v>
      </c>
      <c r="E1599" s="3">
        <v>3930</v>
      </c>
      <c r="F1599" s="3">
        <v>31377</v>
      </c>
      <c r="G1599" s="3">
        <v>5423</v>
      </c>
      <c r="H1599" s="3">
        <v>18.939599999999999</v>
      </c>
      <c r="I1599" s="30">
        <v>418.72964999999999</v>
      </c>
      <c r="J1599" s="30">
        <v>418.7296508</v>
      </c>
      <c r="K1599" s="30">
        <v>0</v>
      </c>
      <c r="L1599" s="3">
        <v>2</v>
      </c>
      <c r="M1599" s="3">
        <v>0</v>
      </c>
      <c r="N1599" s="10">
        <f t="shared" si="168"/>
        <v>1</v>
      </c>
      <c r="O1599" s="35">
        <v>2</v>
      </c>
      <c r="P1599" s="17"/>
      <c r="Q1599" s="40">
        <v>836.45124999999996</v>
      </c>
      <c r="R1599" s="40">
        <v>418.72926000000001</v>
      </c>
      <c r="S1599" s="18">
        <f t="shared" si="169"/>
        <v>0.93138941372686201</v>
      </c>
      <c r="T1599" s="18">
        <f t="shared" si="170"/>
        <v>0.93329995613641059</v>
      </c>
      <c r="U1599" s="18">
        <f t="shared" si="171"/>
        <v>-0.38210847742988574</v>
      </c>
      <c r="V1599" s="30">
        <v>418.72910000000002</v>
      </c>
      <c r="W1599" s="3" t="s">
        <v>47</v>
      </c>
      <c r="X1599" s="3" t="s">
        <v>47</v>
      </c>
      <c r="Y1599" s="3" t="s">
        <v>47</v>
      </c>
      <c r="Z1599" s="3" t="s">
        <v>47</v>
      </c>
      <c r="AA1599" s="3" t="s">
        <v>48</v>
      </c>
      <c r="AB1599" s="12" t="s">
        <v>47</v>
      </c>
      <c r="AC1599" s="3" t="s">
        <v>47</v>
      </c>
      <c r="AD1599" s="3" t="s">
        <v>48</v>
      </c>
      <c r="AE1599" s="3" t="s">
        <v>47</v>
      </c>
      <c r="AF1599" s="3" t="s">
        <v>47</v>
      </c>
      <c r="AG1599" s="3" t="s">
        <v>47</v>
      </c>
      <c r="AH1599" s="3" t="s">
        <v>47</v>
      </c>
      <c r="AI1599" s="3" t="s">
        <v>47</v>
      </c>
      <c r="AJ1599" s="3" t="s">
        <v>47</v>
      </c>
      <c r="AK1599" s="3" t="s">
        <v>48</v>
      </c>
      <c r="AL1599" s="3" t="s">
        <v>47</v>
      </c>
      <c r="AM1599" s="3" t="s">
        <v>47</v>
      </c>
      <c r="AN1599" s="3" t="s">
        <v>47</v>
      </c>
      <c r="AU1599" s="3">
        <v>0</v>
      </c>
      <c r="AV1599" s="3">
        <v>15</v>
      </c>
      <c r="AW1599" s="3">
        <v>1</v>
      </c>
      <c r="AX1599" s="3">
        <v>15</v>
      </c>
      <c r="AY1599" s="3">
        <v>100</v>
      </c>
      <c r="AZ1599" s="6" t="str">
        <f t="shared" si="172"/>
        <v>1494.2</v>
      </c>
      <c r="BC1599" s="12" t="s">
        <v>3259</v>
      </c>
      <c r="BJ1599" s="12">
        <f t="shared" si="173"/>
        <v>0</v>
      </c>
      <c r="BK1599" s="12">
        <f t="shared" si="174"/>
        <v>0</v>
      </c>
      <c r="CQ1599" s="3" t="str">
        <f>CONCATENATE(baseURL!$A$1,baseURL!$B$1,baseURL!$C$1,".",C1599,".",L1599,".pkl&amp;seq=",BC1599)</f>
        <v>http://proteomics.broadinstitute.org/millscripts/viewfeed.pl?side=xl&amp;cycle=1&amp;fixedMods=iaaC&amp;file=msdataSM/iPRG2012_nd/cpick_in/iPRG2012_nd.1494.2.2.pkl&amp;seq=LGDYAGLK</v>
      </c>
    </row>
    <row r="1600" spans="1:95" x14ac:dyDescent="0.2">
      <c r="A1600" s="3">
        <v>3621</v>
      </c>
      <c r="B1600" s="2" t="s">
        <v>3260</v>
      </c>
      <c r="C1600" s="2" t="s">
        <v>3255</v>
      </c>
      <c r="D1600" s="3">
        <v>3935</v>
      </c>
      <c r="E1600" s="3">
        <v>3932</v>
      </c>
      <c r="F1600" s="3">
        <v>31379</v>
      </c>
      <c r="G1600" s="3">
        <v>5425</v>
      </c>
      <c r="H1600" s="3">
        <v>18.944600000000001</v>
      </c>
      <c r="I1600" s="30">
        <v>516.28866000000005</v>
      </c>
      <c r="J1600" s="30">
        <v>516.27929959999994</v>
      </c>
      <c r="K1600" s="30">
        <v>9.3600000000000003E-3</v>
      </c>
      <c r="L1600" s="3">
        <v>2</v>
      </c>
      <c r="M1600" s="3">
        <v>2</v>
      </c>
      <c r="N1600" s="10">
        <f t="shared" si="168"/>
        <v>1</v>
      </c>
      <c r="O1600" s="35">
        <v>2</v>
      </c>
      <c r="P1600" s="17"/>
      <c r="Q1600" s="40">
        <v>1031.5520200000001</v>
      </c>
      <c r="R1600" s="40">
        <v>516.27964999999995</v>
      </c>
      <c r="S1600" s="18">
        <f t="shared" si="169"/>
        <v>17.451782188399235</v>
      </c>
      <c r="T1600" s="18">
        <f t="shared" si="170"/>
        <v>-0.67870193993135775</v>
      </c>
      <c r="U1600" s="18">
        <f t="shared" si="171"/>
        <v>-0.87162064203136347</v>
      </c>
      <c r="V1600" s="30">
        <v>516.27919999999995</v>
      </c>
      <c r="W1600" s="3" t="s">
        <v>47</v>
      </c>
      <c r="X1600" s="3" t="s">
        <v>47</v>
      </c>
      <c r="Y1600" s="3" t="s">
        <v>47</v>
      </c>
      <c r="Z1600" s="3" t="s">
        <v>47</v>
      </c>
      <c r="AA1600" s="3" t="s">
        <v>47</v>
      </c>
      <c r="AB1600" s="12" t="s">
        <v>47</v>
      </c>
      <c r="AC1600" s="3" t="s">
        <v>47</v>
      </c>
      <c r="AE1600" s="3" t="s">
        <v>47</v>
      </c>
      <c r="AF1600" s="3" t="s">
        <v>48</v>
      </c>
      <c r="AH1600" s="3" t="s">
        <v>47</v>
      </c>
      <c r="AK1600" s="3" t="s">
        <v>52</v>
      </c>
      <c r="AU1600" s="3">
        <v>0</v>
      </c>
      <c r="AV1600" s="3">
        <v>9</v>
      </c>
      <c r="AW1600" s="3">
        <v>1</v>
      </c>
      <c r="AX1600" s="3">
        <v>9</v>
      </c>
      <c r="AY1600" s="3">
        <v>100</v>
      </c>
      <c r="AZ1600" s="6" t="str">
        <f t="shared" si="172"/>
        <v>1494.4</v>
      </c>
      <c r="BC1600" s="12" t="s">
        <v>3261</v>
      </c>
      <c r="BJ1600" s="12">
        <f t="shared" si="173"/>
        <v>0</v>
      </c>
      <c r="BK1600" s="12">
        <f t="shared" si="174"/>
        <v>0</v>
      </c>
      <c r="CQ1600" s="3" t="str">
        <f>CONCATENATE(baseURL!$A$1,baseURL!$B$1,baseURL!$C$1,".",C1600,".",L1600,".pkl&amp;seq=",BC1600)</f>
        <v>http://proteomics.broadinstitute.org/millscripts/viewfeed.pl?side=xl&amp;cycle=1&amp;fixedMods=iaaC&amp;file=msdataSM/iPRG2012_nd/cpick_in/iPRG2012_nd.1494.4.2.pkl&amp;seq=SEVFSHVVK</v>
      </c>
    </row>
    <row r="1601" spans="1:95" x14ac:dyDescent="0.2">
      <c r="A1601" s="3">
        <v>1049</v>
      </c>
      <c r="B1601" s="2" t="s">
        <v>3262</v>
      </c>
      <c r="C1601" s="2" t="s">
        <v>3263</v>
      </c>
      <c r="D1601" s="3">
        <v>3937</v>
      </c>
      <c r="E1601" s="3">
        <v>3934</v>
      </c>
      <c r="F1601" s="3">
        <v>31381</v>
      </c>
      <c r="G1601" s="3">
        <v>5427</v>
      </c>
      <c r="H1601" s="3">
        <v>18.9512</v>
      </c>
      <c r="I1601" s="30">
        <v>537.28581999999994</v>
      </c>
      <c r="J1601" s="30">
        <v>536.98616909999998</v>
      </c>
      <c r="K1601" s="30">
        <v>0.29965000000000003</v>
      </c>
      <c r="L1601" s="3">
        <v>2</v>
      </c>
      <c r="M1601" s="3">
        <v>3</v>
      </c>
      <c r="N1601" s="10">
        <f t="shared" si="168"/>
        <v>-1</v>
      </c>
      <c r="O1601" s="35">
        <v>3</v>
      </c>
      <c r="P1601" s="17"/>
      <c r="Q1601" s="40">
        <v>1608.94317</v>
      </c>
      <c r="R1601" s="40">
        <v>536.98590999999999</v>
      </c>
      <c r="S1601" s="18">
        <f t="shared" si="169"/>
        <v>558.50627440104415</v>
      </c>
      <c r="T1601" s="18">
        <f t="shared" si="170"/>
        <v>0.48250800471440741</v>
      </c>
      <c r="U1601" s="18">
        <f t="shared" si="171"/>
        <v>-0.2048470879797393</v>
      </c>
      <c r="V1601" s="30">
        <v>536.98580000000004</v>
      </c>
      <c r="W1601" s="3" t="s">
        <v>47</v>
      </c>
      <c r="AA1601" s="3" t="s">
        <v>47</v>
      </c>
      <c r="AB1601" s="12" t="s">
        <v>52</v>
      </c>
      <c r="AC1601" s="3" t="s">
        <v>47</v>
      </c>
      <c r="AF1601" s="3" t="s">
        <v>48</v>
      </c>
      <c r="AG1601" s="3" t="s">
        <v>52</v>
      </c>
      <c r="AH1601" s="3" t="s">
        <v>48</v>
      </c>
      <c r="AI1601" s="3" t="s">
        <v>48</v>
      </c>
      <c r="AK1601" s="3" t="s">
        <v>52</v>
      </c>
      <c r="AM1601" s="3" t="s">
        <v>48</v>
      </c>
      <c r="AU1601" s="3">
        <v>0</v>
      </c>
      <c r="AV1601" s="3">
        <v>3</v>
      </c>
      <c r="AW1601" s="3">
        <v>1</v>
      </c>
      <c r="AX1601" s="3">
        <v>3</v>
      </c>
      <c r="AY1601" s="3">
        <v>100</v>
      </c>
      <c r="AZ1601" s="6" t="str">
        <f t="shared" si="172"/>
        <v>1494.6</v>
      </c>
      <c r="BC1601" s="12" t="s">
        <v>3264</v>
      </c>
      <c r="BJ1601" s="12">
        <f t="shared" si="173"/>
        <v>0</v>
      </c>
      <c r="BK1601" s="12">
        <f t="shared" si="174"/>
        <v>0</v>
      </c>
      <c r="CQ1601" s="3" t="str">
        <f>CONCATENATE(baseURL!$A$1,baseURL!$B$1,baseURL!$C$1,".",C1601,".",L1601,".pkl&amp;seq=",BC1601)</f>
        <v>http://proteomics.broadinstitute.org/millscripts/viewfeed.pl?side=xl&amp;cycle=1&amp;fixedMods=iaaC&amp;file=msdataSM/iPRG2012_nd/cpick_in/iPRG2012_nd.1494.6.2.pkl&amp;seq=VLRPAKVGLVKGEEN</v>
      </c>
    </row>
    <row r="1602" spans="1:95" x14ac:dyDescent="0.2">
      <c r="A1602" s="3">
        <v>7384</v>
      </c>
      <c r="B1602" s="2" t="s">
        <v>3265</v>
      </c>
      <c r="C1602" s="2" t="s">
        <v>3266</v>
      </c>
      <c r="D1602" s="3">
        <v>3947</v>
      </c>
      <c r="E1602" s="3">
        <v>3944</v>
      </c>
      <c r="F1602" s="3">
        <v>31406</v>
      </c>
      <c r="G1602" s="3">
        <v>5438</v>
      </c>
      <c r="H1602" s="3">
        <v>18.9725</v>
      </c>
      <c r="I1602" s="30">
        <v>591.27751999999998</v>
      </c>
      <c r="J1602" s="30">
        <v>591.27857010000002</v>
      </c>
      <c r="K1602" s="30">
        <v>-1.0499999999999999E-3</v>
      </c>
      <c r="L1602" s="3">
        <v>2</v>
      </c>
      <c r="M1602" s="3">
        <v>2</v>
      </c>
      <c r="N1602" s="10">
        <f t="shared" ref="N1602:N1665" si="175">IF(AND(M1602&gt;0,L1602&gt;0), IF(M1602=L1602,1,-1), 1)</f>
        <v>1</v>
      </c>
      <c r="O1602" s="35">
        <v>2</v>
      </c>
      <c r="P1602" s="17"/>
      <c r="Q1602" s="40">
        <v>1181.5507</v>
      </c>
      <c r="R1602" s="40">
        <v>591.27899000000002</v>
      </c>
      <c r="S1602" s="18">
        <f t="shared" ref="S1602:S1665" si="176">1000000*(I1602-R1602)/R1602</f>
        <v>-2.4861360286795788</v>
      </c>
      <c r="T1602" s="18">
        <f t="shared" ref="T1602:T1665" si="177">1000000*(J1602-R1602)/R1602</f>
        <v>-0.71015545469853747</v>
      </c>
      <c r="U1602" s="18">
        <f t="shared" ref="U1602:U1665" si="178">1000000*(V1602-R1602)/R1602</f>
        <v>-0.49046220983368316</v>
      </c>
      <c r="V1602" s="30">
        <v>591.27869999999996</v>
      </c>
      <c r="W1602" s="3" t="s">
        <v>47</v>
      </c>
      <c r="X1602" s="3" t="s">
        <v>47</v>
      </c>
      <c r="Y1602" s="3" t="s">
        <v>47</v>
      </c>
      <c r="Z1602" s="3" t="s">
        <v>52</v>
      </c>
      <c r="AA1602" s="3" t="s">
        <v>47</v>
      </c>
      <c r="AB1602" s="12" t="s">
        <v>47</v>
      </c>
      <c r="AC1602" s="3" t="s">
        <v>47</v>
      </c>
      <c r="AD1602" s="3" t="s">
        <v>47</v>
      </c>
      <c r="AG1602" s="3" t="s">
        <v>48</v>
      </c>
      <c r="AK1602" s="3" t="s">
        <v>52</v>
      </c>
      <c r="AL1602" s="3" t="s">
        <v>52</v>
      </c>
      <c r="AO1602" s="3" t="s">
        <v>47</v>
      </c>
      <c r="AU1602" s="3">
        <v>0</v>
      </c>
      <c r="AV1602" s="3">
        <v>8</v>
      </c>
      <c r="AW1602" s="3">
        <v>2</v>
      </c>
      <c r="AX1602" s="3">
        <v>7</v>
      </c>
      <c r="AY1602" s="3">
        <v>87.5</v>
      </c>
      <c r="AZ1602" s="6" t="str">
        <f t="shared" ref="AZ1602:AZ1665" si="179">HYPERLINK(CQ1602,C1602)</f>
        <v>1495.10</v>
      </c>
      <c r="BC1602" s="12" t="s">
        <v>3198</v>
      </c>
      <c r="BJ1602" s="12">
        <f t="shared" ref="BJ1602:BJ1665" si="180">LEN(BC1602)-LEN(SUBSTITUTE(BC1602,"C",""))</f>
        <v>0</v>
      </c>
      <c r="BK1602" s="12">
        <f t="shared" ref="BK1602:BK1665" si="181">LEN(BC1602)-LEN(SUBSTITUTE(BC1602,"c",""))</f>
        <v>0</v>
      </c>
      <c r="BN1602" s="3" t="s">
        <v>277</v>
      </c>
      <c r="BO1602" s="3" t="s">
        <v>54</v>
      </c>
      <c r="BR1602" s="3" t="s">
        <v>54</v>
      </c>
      <c r="BX1602" s="3" t="s">
        <v>3267</v>
      </c>
      <c r="CQ1602" s="3" t="str">
        <f>CONCATENATE(baseURL!$A$1,baseURL!$B$1,baseURL!$C$1,".",C1602,".",L1602,".pkl&amp;seq=",BC1602,"&amp;varMods=Oxidation-M+Deamidated-Q")</f>
        <v>http://proteomics.broadinstitute.org/millscripts/viewfeed.pl?side=xl&amp;cycle=1&amp;fixedMods=iaaC&amp;file=msdataSM/iPRG2012_nd/cpick_in/iPRG2012_nd.1495.10.2.pkl&amp;seq=ATAVmPDGqFK&amp;varMods=Oxidation-M+Deamidated-Q</v>
      </c>
    </row>
    <row r="1603" spans="1:95" x14ac:dyDescent="0.2">
      <c r="A1603" s="3">
        <v>2238</v>
      </c>
      <c r="B1603" s="2" t="s">
        <v>3268</v>
      </c>
      <c r="C1603" s="2" t="s">
        <v>3260</v>
      </c>
      <c r="D1603" s="3">
        <v>3942</v>
      </c>
      <c r="E1603" s="3">
        <v>3939</v>
      </c>
      <c r="F1603" s="3">
        <v>31401</v>
      </c>
      <c r="G1603" s="3">
        <v>5433</v>
      </c>
      <c r="H1603" s="3">
        <v>18.964099999999998</v>
      </c>
      <c r="I1603" s="30">
        <v>462.76238999999998</v>
      </c>
      <c r="J1603" s="30">
        <v>463.2959343</v>
      </c>
      <c r="K1603" s="30">
        <v>-0.53354000000000001</v>
      </c>
      <c r="L1603" s="3">
        <v>2</v>
      </c>
      <c r="M1603" s="3">
        <v>2</v>
      </c>
      <c r="N1603" s="10">
        <f t="shared" si="175"/>
        <v>1</v>
      </c>
      <c r="O1603" s="35">
        <v>2</v>
      </c>
      <c r="P1603" s="17"/>
      <c r="Q1603" s="40">
        <v>925.58293000000003</v>
      </c>
      <c r="R1603" s="40">
        <v>463.29509999999999</v>
      </c>
      <c r="S1603" s="18">
        <f t="shared" si="176"/>
        <v>-1149.8286944973274</v>
      </c>
      <c r="T1603" s="18">
        <f t="shared" si="177"/>
        <v>1.8007960800970486</v>
      </c>
      <c r="U1603" s="18">
        <f t="shared" si="178"/>
        <v>1.7267611939486458</v>
      </c>
      <c r="V1603" s="30">
        <v>463.29590000000002</v>
      </c>
      <c r="Z1603" s="3" t="s">
        <v>47</v>
      </c>
      <c r="AA1603" s="3" t="s">
        <v>47</v>
      </c>
      <c r="AB1603" s="12" t="s">
        <v>48</v>
      </c>
      <c r="AC1603" s="3" t="s">
        <v>47</v>
      </c>
      <c r="AE1603" s="3" t="s">
        <v>47</v>
      </c>
      <c r="AF1603" s="3" t="s">
        <v>52</v>
      </c>
      <c r="AH1603" s="3" t="s">
        <v>48</v>
      </c>
      <c r="AI1603" s="3" t="s">
        <v>48</v>
      </c>
      <c r="AK1603" s="3" t="s">
        <v>52</v>
      </c>
      <c r="AL1603" s="3" t="s">
        <v>48</v>
      </c>
      <c r="AU1603" s="3">
        <v>0</v>
      </c>
      <c r="AV1603" s="3">
        <v>4</v>
      </c>
      <c r="AW1603" s="3">
        <v>1</v>
      </c>
      <c r="AX1603" s="3">
        <v>4</v>
      </c>
      <c r="AY1603" s="3">
        <v>100</v>
      </c>
      <c r="AZ1603" s="6" t="str">
        <f t="shared" si="179"/>
        <v>1495.5</v>
      </c>
      <c r="BC1603" s="12" t="s">
        <v>3269</v>
      </c>
      <c r="BJ1603" s="12">
        <f t="shared" si="180"/>
        <v>0</v>
      </c>
      <c r="BK1603" s="12">
        <f t="shared" si="181"/>
        <v>0</v>
      </c>
      <c r="CQ1603" s="3" t="str">
        <f>CONCATENATE(baseURL!$A$1,baseURL!$B$1,baseURL!$C$1,".",C1603,".",L1603,".pkl&amp;seq=",BC1603)</f>
        <v>http://proteomics.broadinstitute.org/millscripts/viewfeed.pl?side=xl&amp;cycle=1&amp;fixedMods=iaaC&amp;file=msdataSM/iPRG2012_nd/cpick_in/iPRG2012_nd.1495.5.2.pkl&amp;seq=LALDKPLR</v>
      </c>
    </row>
    <row r="1604" spans="1:95" x14ac:dyDescent="0.2">
      <c r="A1604" s="3">
        <v>3002</v>
      </c>
      <c r="B1604" s="2" t="s">
        <v>3270</v>
      </c>
      <c r="C1604" s="2" t="s">
        <v>3271</v>
      </c>
      <c r="D1604" s="3">
        <v>3943</v>
      </c>
      <c r="E1604" s="3">
        <v>3940</v>
      </c>
      <c r="F1604" s="3">
        <v>31402</v>
      </c>
      <c r="G1604" s="3">
        <v>5434</v>
      </c>
      <c r="H1604" s="3">
        <v>18.965800000000002</v>
      </c>
      <c r="I1604" s="30">
        <v>468.93355000000003</v>
      </c>
      <c r="J1604" s="30">
        <v>468.93121980000001</v>
      </c>
      <c r="K1604" s="30">
        <v>2.33E-3</v>
      </c>
      <c r="L1604" s="3">
        <v>3</v>
      </c>
      <c r="M1604" s="3">
        <v>3</v>
      </c>
      <c r="N1604" s="10">
        <f t="shared" si="175"/>
        <v>1</v>
      </c>
      <c r="O1604" s="35">
        <v>3</v>
      </c>
      <c r="P1604" s="17"/>
      <c r="Q1604" s="40">
        <v>1404.77802</v>
      </c>
      <c r="R1604" s="40">
        <v>468.93086</v>
      </c>
      <c r="S1604" s="18">
        <f t="shared" si="176"/>
        <v>5.7364533441659464</v>
      </c>
      <c r="T1604" s="18">
        <f t="shared" si="177"/>
        <v>0.76727729118202137</v>
      </c>
      <c r="U1604" s="18">
        <f t="shared" si="178"/>
        <v>-0.12795063225108455</v>
      </c>
      <c r="V1604" s="30">
        <v>468.93079999999998</v>
      </c>
      <c r="W1604" s="3" t="s">
        <v>47</v>
      </c>
      <c r="X1604" s="3" t="s">
        <v>47</v>
      </c>
      <c r="Y1604" s="3" t="s">
        <v>47</v>
      </c>
      <c r="Z1604" s="3" t="s">
        <v>52</v>
      </c>
      <c r="AA1604" s="3" t="s">
        <v>47</v>
      </c>
      <c r="AB1604" s="12" t="s">
        <v>52</v>
      </c>
      <c r="AC1604" s="3" t="s">
        <v>47</v>
      </c>
      <c r="AE1604" s="3" t="s">
        <v>47</v>
      </c>
      <c r="AF1604" s="3" t="s">
        <v>48</v>
      </c>
      <c r="AH1604" s="3" t="s">
        <v>48</v>
      </c>
      <c r="AI1604" s="3" t="s">
        <v>48</v>
      </c>
      <c r="AL1604" s="3" t="s">
        <v>52</v>
      </c>
      <c r="AM1604" s="3" t="s">
        <v>48</v>
      </c>
      <c r="AO1604" s="3" t="s">
        <v>48</v>
      </c>
      <c r="AP1604" s="3" t="s">
        <v>48</v>
      </c>
      <c r="AU1604" s="3">
        <v>0</v>
      </c>
      <c r="AV1604" s="3">
        <v>6</v>
      </c>
      <c r="AW1604" s="3">
        <v>1</v>
      </c>
      <c r="AX1604" s="3">
        <v>6</v>
      </c>
      <c r="AY1604" s="3">
        <v>100</v>
      </c>
      <c r="AZ1604" s="6" t="str">
        <f t="shared" si="179"/>
        <v>1495.6</v>
      </c>
      <c r="BC1604" s="12" t="s">
        <v>3272</v>
      </c>
      <c r="BJ1604" s="12">
        <f t="shared" si="180"/>
        <v>1</v>
      </c>
      <c r="BK1604" s="12">
        <f t="shared" si="181"/>
        <v>0</v>
      </c>
      <c r="CQ1604" s="3" t="str">
        <f>CONCATENATE(baseURL!$A$1,baseURL!$B$1,baseURL!$C$1,".",C1604,".",L1604,".pkl&amp;seq=",BC1604)</f>
        <v>http://proteomics.broadinstitute.org/millscripts/viewfeed.pl?side=xl&amp;cycle=1&amp;fixedMods=iaaC&amp;file=msdataSM/iPRG2012_nd/cpick_in/iPRG2012_nd.1495.6.3.pkl&amp;seq=NGFVVLKSRPCK</v>
      </c>
    </row>
    <row r="1605" spans="1:95" x14ac:dyDescent="0.2">
      <c r="A1605" s="3">
        <v>6504</v>
      </c>
      <c r="B1605" s="2" t="s">
        <v>3273</v>
      </c>
      <c r="C1605" s="2" t="s">
        <v>3262</v>
      </c>
      <c r="D1605" s="3">
        <v>3944</v>
      </c>
      <c r="E1605" s="3">
        <v>3941</v>
      </c>
      <c r="F1605" s="3">
        <v>31403</v>
      </c>
      <c r="G1605" s="3">
        <v>5435</v>
      </c>
      <c r="H1605" s="3">
        <v>18.967500000000001</v>
      </c>
      <c r="I1605" s="30">
        <v>474.79849000000002</v>
      </c>
      <c r="J1605" s="30">
        <v>474.79751750000003</v>
      </c>
      <c r="K1605" s="30">
        <v>9.7000000000000005E-4</v>
      </c>
      <c r="L1605" s="3">
        <v>2</v>
      </c>
      <c r="M1605" s="3">
        <v>2</v>
      </c>
      <c r="N1605" s="10">
        <f t="shared" si="175"/>
        <v>1</v>
      </c>
      <c r="O1605" s="35">
        <v>2</v>
      </c>
      <c r="P1605" s="17"/>
      <c r="Q1605" s="40">
        <v>948.58767999999998</v>
      </c>
      <c r="R1605" s="40">
        <v>474.79748000000001</v>
      </c>
      <c r="S1605" s="18">
        <f t="shared" si="176"/>
        <v>2.1272227477027656</v>
      </c>
      <c r="T1605" s="18">
        <f t="shared" si="177"/>
        <v>7.8981042652139691E-2</v>
      </c>
      <c r="U1605" s="18">
        <f t="shared" si="178"/>
        <v>-0.80034123181725891</v>
      </c>
      <c r="V1605" s="30">
        <v>474.7971</v>
      </c>
      <c r="W1605" s="3" t="s">
        <v>47</v>
      </c>
      <c r="X1605" s="3" t="s">
        <v>47</v>
      </c>
      <c r="Y1605" s="3" t="s">
        <v>47</v>
      </c>
      <c r="Z1605" s="3" t="s">
        <v>47</v>
      </c>
      <c r="AA1605" s="3" t="s">
        <v>48</v>
      </c>
      <c r="AB1605" s="12" t="s">
        <v>47</v>
      </c>
      <c r="AC1605" s="3" t="s">
        <v>47</v>
      </c>
      <c r="AD1605" s="3" t="s">
        <v>47</v>
      </c>
      <c r="AE1605" s="3" t="s">
        <v>47</v>
      </c>
      <c r="AF1605" s="3" t="s">
        <v>47</v>
      </c>
      <c r="AG1605" s="3" t="s">
        <v>47</v>
      </c>
      <c r="AH1605" s="3" t="s">
        <v>47</v>
      </c>
      <c r="AI1605" s="3" t="s">
        <v>47</v>
      </c>
      <c r="AJ1605" s="3" t="s">
        <v>47</v>
      </c>
      <c r="AK1605" s="3" t="s">
        <v>47</v>
      </c>
      <c r="AL1605" s="3" t="s">
        <v>47</v>
      </c>
      <c r="AU1605" s="3">
        <v>0</v>
      </c>
      <c r="AV1605" s="3">
        <v>15</v>
      </c>
      <c r="AW1605" s="3">
        <v>1</v>
      </c>
      <c r="AX1605" s="3">
        <v>15</v>
      </c>
      <c r="AY1605" s="3">
        <v>100</v>
      </c>
      <c r="AZ1605" s="6" t="str">
        <f t="shared" si="179"/>
        <v>1495.7</v>
      </c>
      <c r="BC1605" s="12" t="s">
        <v>3274</v>
      </c>
      <c r="BJ1605" s="12">
        <f t="shared" si="180"/>
        <v>0</v>
      </c>
      <c r="BK1605" s="12">
        <f t="shared" si="181"/>
        <v>0</v>
      </c>
      <c r="CQ1605" s="3" t="str">
        <f>CONCATENATE(baseURL!$A$1,baseURL!$B$1,baseURL!$C$1,".",C1605,".",L1605,".pkl&amp;seq=",BC1605)</f>
        <v>http://proteomics.broadinstitute.org/millscripts/viewfeed.pl?side=xl&amp;cycle=1&amp;fixedMods=iaaC&amp;file=msdataSM/iPRG2012_nd/cpick_in/iPRG2012_nd.1495.7.2.pkl&amp;seq=KLFAATVAK</v>
      </c>
    </row>
    <row r="1606" spans="1:95" x14ac:dyDescent="0.2">
      <c r="A1606" s="3">
        <v>6794</v>
      </c>
      <c r="B1606" s="2" t="s">
        <v>3275</v>
      </c>
      <c r="C1606" s="2" t="s">
        <v>3276</v>
      </c>
      <c r="D1606" s="3">
        <v>3945</v>
      </c>
      <c r="E1606" s="3">
        <v>3942</v>
      </c>
      <c r="F1606" s="3">
        <v>31404</v>
      </c>
      <c r="G1606" s="3">
        <v>5436</v>
      </c>
      <c r="H1606" s="3">
        <v>18.969100000000001</v>
      </c>
      <c r="I1606" s="30">
        <v>484.73556000000002</v>
      </c>
      <c r="J1606" s="30">
        <v>484.73393529999998</v>
      </c>
      <c r="K1606" s="30">
        <v>1.6199999999999999E-3</v>
      </c>
      <c r="L1606" s="3">
        <v>2</v>
      </c>
      <c r="M1606" s="3">
        <v>2</v>
      </c>
      <c r="N1606" s="10">
        <f t="shared" si="175"/>
        <v>1</v>
      </c>
      <c r="O1606" s="35">
        <v>2</v>
      </c>
      <c r="P1606" s="17"/>
      <c r="Q1606" s="40">
        <v>968.46834999999999</v>
      </c>
      <c r="R1606" s="40">
        <v>484.73781000000002</v>
      </c>
      <c r="S1606" s="18">
        <f t="shared" si="176"/>
        <v>-4.6416845428328317</v>
      </c>
      <c r="T1606" s="18">
        <f t="shared" si="177"/>
        <v>-7.9933933770090384</v>
      </c>
      <c r="U1606" s="18">
        <f t="shared" si="178"/>
        <v>-8.0662162500155574</v>
      </c>
      <c r="V1606" s="30">
        <v>484.73390000000001</v>
      </c>
      <c r="X1606" s="3" t="s">
        <v>47</v>
      </c>
      <c r="Y1606" s="3" t="s">
        <v>47</v>
      </c>
      <c r="Z1606" s="3" t="s">
        <v>47</v>
      </c>
      <c r="AA1606" s="3" t="s">
        <v>47</v>
      </c>
      <c r="AB1606" s="12" t="s">
        <v>47</v>
      </c>
      <c r="AC1606" s="3" t="s">
        <v>47</v>
      </c>
      <c r="AD1606" s="3" t="s">
        <v>47</v>
      </c>
      <c r="AE1606" s="3" t="s">
        <v>47</v>
      </c>
      <c r="AF1606" s="3" t="s">
        <v>47</v>
      </c>
      <c r="AG1606" s="3" t="s">
        <v>47</v>
      </c>
      <c r="AI1606" s="3" t="s">
        <v>48</v>
      </c>
      <c r="AJ1606" s="3" t="s">
        <v>47</v>
      </c>
      <c r="AK1606" s="3" t="s">
        <v>48</v>
      </c>
      <c r="AL1606" s="3" t="s">
        <v>47</v>
      </c>
      <c r="AO1606" s="3" t="s">
        <v>52</v>
      </c>
      <c r="AU1606" s="3">
        <v>0</v>
      </c>
      <c r="AV1606" s="3">
        <v>12</v>
      </c>
      <c r="AW1606" s="3">
        <v>1</v>
      </c>
      <c r="AX1606" s="3">
        <v>12</v>
      </c>
      <c r="AY1606" s="3">
        <v>100</v>
      </c>
      <c r="AZ1606" s="6" t="str">
        <f t="shared" si="179"/>
        <v>1495.8</v>
      </c>
      <c r="BC1606" s="12" t="s">
        <v>3277</v>
      </c>
      <c r="BJ1606" s="12">
        <f t="shared" si="180"/>
        <v>0</v>
      </c>
      <c r="BK1606" s="12">
        <f t="shared" si="181"/>
        <v>0</v>
      </c>
      <c r="CQ1606" s="3" t="str">
        <f>CONCATENATE(baseURL!$A$1,baseURL!$B$1,baseURL!$C$1,".",C1606,".",L1606,".pkl&amp;seq=",BC1606)</f>
        <v>http://proteomics.broadinstitute.org/millscripts/viewfeed.pl?side=xl&amp;cycle=1&amp;fixedMods=iaaC&amp;file=msdataSM/iPRG2012_nd/cpick_in/iPRG2012_nd.1495.8.2.pkl&amp;seq=TSDDYVLR</v>
      </c>
    </row>
    <row r="1607" spans="1:95" x14ac:dyDescent="0.2">
      <c r="A1607" s="3">
        <v>3357</v>
      </c>
      <c r="B1607" s="2" t="s">
        <v>3281</v>
      </c>
      <c r="C1607" s="2" t="s">
        <v>3282</v>
      </c>
      <c r="D1607" s="3">
        <v>3951</v>
      </c>
      <c r="E1607" s="3">
        <v>3948</v>
      </c>
      <c r="F1607" s="3">
        <v>31419</v>
      </c>
      <c r="G1607" s="3">
        <v>5443</v>
      </c>
      <c r="H1607" s="3">
        <v>18.987200000000001</v>
      </c>
      <c r="I1607" s="30">
        <v>424.73770000000002</v>
      </c>
      <c r="J1607" s="30">
        <v>424.73637029999998</v>
      </c>
      <c r="K1607" s="30">
        <v>1.33E-3</v>
      </c>
      <c r="L1607" s="3">
        <v>2</v>
      </c>
      <c r="M1607" s="3">
        <v>2</v>
      </c>
      <c r="N1607" s="10">
        <f t="shared" si="175"/>
        <v>1</v>
      </c>
      <c r="O1607" s="35">
        <v>2</v>
      </c>
      <c r="P1607" s="17"/>
      <c r="Q1607" s="40">
        <v>848.46585000000005</v>
      </c>
      <c r="R1607" s="40">
        <v>424.73656</v>
      </c>
      <c r="S1607" s="18">
        <f t="shared" si="176"/>
        <v>2.6840166526300235</v>
      </c>
      <c r="T1607" s="18">
        <f t="shared" si="177"/>
        <v>-0.44662978864187164</v>
      </c>
      <c r="U1607" s="18">
        <f t="shared" si="178"/>
        <v>-0.37670409157606488</v>
      </c>
      <c r="V1607" s="30">
        <v>424.7364</v>
      </c>
      <c r="X1607" s="3" t="s">
        <v>47</v>
      </c>
      <c r="Y1607" s="3" t="s">
        <v>47</v>
      </c>
      <c r="Z1607" s="3" t="s">
        <v>47</v>
      </c>
      <c r="AA1607" s="3" t="s">
        <v>47</v>
      </c>
      <c r="AB1607" s="12" t="s">
        <v>47</v>
      </c>
      <c r="AC1607" s="3" t="s">
        <v>47</v>
      </c>
      <c r="AE1607" s="3" t="s">
        <v>47</v>
      </c>
      <c r="AF1607" s="3" t="s">
        <v>48</v>
      </c>
      <c r="AG1607" s="3" t="s">
        <v>52</v>
      </c>
      <c r="AH1607" s="3" t="s">
        <v>48</v>
      </c>
      <c r="AK1607" s="3" t="s">
        <v>52</v>
      </c>
      <c r="AL1607" s="3" t="s">
        <v>48</v>
      </c>
      <c r="AU1607" s="3">
        <v>0</v>
      </c>
      <c r="AV1607" s="3">
        <v>7</v>
      </c>
      <c r="AW1607" s="3">
        <v>1</v>
      </c>
      <c r="AX1607" s="3">
        <v>7</v>
      </c>
      <c r="AY1607" s="3">
        <v>100</v>
      </c>
      <c r="AZ1607" s="6" t="str">
        <f t="shared" si="179"/>
        <v>1496.2</v>
      </c>
      <c r="BC1607" s="12" t="s">
        <v>3283</v>
      </c>
      <c r="BJ1607" s="12">
        <f t="shared" si="180"/>
        <v>0</v>
      </c>
      <c r="BK1607" s="12">
        <f t="shared" si="181"/>
        <v>0</v>
      </c>
      <c r="CQ1607" s="3" t="str">
        <f>CONCATENATE(baseURL!$A$1,baseURL!$B$1,baseURL!$C$1,".",C1607,".",L1607,".pkl&amp;seq=",BC1607)</f>
        <v>http://proteomics.broadinstitute.org/millscripts/viewfeed.pl?side=xl&amp;cycle=1&amp;fixedMods=iaaC&amp;file=msdataSM/iPRG2012_nd/cpick_in/iPRG2012_nd.1496.2.2.pkl&amp;seq=AGMTTLVR</v>
      </c>
    </row>
    <row r="1608" spans="1:95" x14ac:dyDescent="0.2">
      <c r="A1608" s="3">
        <v>990</v>
      </c>
      <c r="B1608" s="2" t="s">
        <v>3284</v>
      </c>
      <c r="C1608" s="2" t="s">
        <v>3285</v>
      </c>
      <c r="D1608" s="3">
        <v>3953</v>
      </c>
      <c r="E1608" s="3">
        <v>3950</v>
      </c>
      <c r="F1608" s="3">
        <v>31421</v>
      </c>
      <c r="G1608" s="3">
        <v>5445</v>
      </c>
      <c r="H1608" s="3">
        <v>18.990500000000001</v>
      </c>
      <c r="I1608" s="30">
        <v>456.56979000000001</v>
      </c>
      <c r="J1608" s="30">
        <v>457.27720040000003</v>
      </c>
      <c r="K1608" s="30">
        <v>-0.70740999999999998</v>
      </c>
      <c r="L1608" s="3">
        <v>3</v>
      </c>
      <c r="M1608" s="3">
        <v>2</v>
      </c>
      <c r="N1608" s="10">
        <f t="shared" si="175"/>
        <v>-1</v>
      </c>
      <c r="O1608" s="35">
        <v>2</v>
      </c>
      <c r="P1608" s="17"/>
      <c r="Q1608" s="40">
        <v>913.54654000000005</v>
      </c>
      <c r="R1608" s="40">
        <v>457.27690999999999</v>
      </c>
      <c r="S1608" s="18">
        <f t="shared" si="176"/>
        <v>-1546.3715410427674</v>
      </c>
      <c r="T1608" s="18">
        <f t="shared" si="177"/>
        <v>0.63506377358935751</v>
      </c>
      <c r="U1608" s="18">
        <f t="shared" si="178"/>
        <v>0.41550315766410967</v>
      </c>
      <c r="V1608" s="30">
        <v>457.27710000000002</v>
      </c>
      <c r="W1608" s="3" t="s">
        <v>47</v>
      </c>
      <c r="Y1608" s="3" t="s">
        <v>48</v>
      </c>
      <c r="Z1608" s="3" t="s">
        <v>48</v>
      </c>
      <c r="AA1608" s="3" t="s">
        <v>47</v>
      </c>
      <c r="AC1608" s="3" t="s">
        <v>47</v>
      </c>
      <c r="AD1608" s="3" t="s">
        <v>65</v>
      </c>
      <c r="AE1608" s="3" t="s">
        <v>47</v>
      </c>
      <c r="AF1608" s="3" t="s">
        <v>48</v>
      </c>
      <c r="AG1608" s="3" t="s">
        <v>52</v>
      </c>
      <c r="AH1608" s="3" t="s">
        <v>47</v>
      </c>
      <c r="AJ1608" s="3" t="s">
        <v>65</v>
      </c>
      <c r="AK1608" s="3" t="s">
        <v>52</v>
      </c>
      <c r="AP1608" s="3" t="s">
        <v>52</v>
      </c>
      <c r="AU1608" s="3">
        <v>2</v>
      </c>
      <c r="AV1608" s="3">
        <v>5</v>
      </c>
      <c r="AW1608" s="3">
        <v>1</v>
      </c>
      <c r="AX1608" s="3">
        <v>5</v>
      </c>
      <c r="AY1608" s="3">
        <v>100</v>
      </c>
      <c r="AZ1608" s="6" t="str">
        <f t="shared" si="179"/>
        <v>1496.4</v>
      </c>
      <c r="BC1608" s="12" t="s">
        <v>3286</v>
      </c>
      <c r="BJ1608" s="12">
        <f t="shared" si="180"/>
        <v>0</v>
      </c>
      <c r="BK1608" s="12">
        <f t="shared" si="181"/>
        <v>0</v>
      </c>
      <c r="BZ1608" s="3" t="s">
        <v>3287</v>
      </c>
      <c r="CF1608" s="3" t="s">
        <v>3287</v>
      </c>
      <c r="CQ1608" s="3" t="str">
        <f>CONCATENATE(baseURL!$A$1,baseURL!$B$1,baseURL!$C$1,".",C1608,".",L1608,".pkl&amp;seq=",BC1608)</f>
        <v>http://proteomics.broadinstitute.org/millscripts/viewfeed.pl?side=xl&amp;cycle=1&amp;fixedMods=iaaC&amp;file=msdataSM/iPRG2012_nd/cpick_in/iPRG2012_nd.1496.4.3.pkl&amp;seq=AQGVAVQLK</v>
      </c>
    </row>
    <row r="1609" spans="1:95" x14ac:dyDescent="0.2">
      <c r="A1609" s="3">
        <v>3189</v>
      </c>
      <c r="B1609" s="2" t="s">
        <v>3288</v>
      </c>
      <c r="C1609" s="2" t="s">
        <v>3273</v>
      </c>
      <c r="D1609" s="3">
        <v>3957</v>
      </c>
      <c r="E1609" s="3">
        <v>3954</v>
      </c>
      <c r="F1609" s="3">
        <v>31425</v>
      </c>
      <c r="G1609" s="3">
        <v>5449</v>
      </c>
      <c r="H1609" s="3">
        <v>18.998000000000001</v>
      </c>
      <c r="I1609" s="30">
        <v>562.31061</v>
      </c>
      <c r="J1609" s="30">
        <v>562.62514080000005</v>
      </c>
      <c r="K1609" s="30">
        <v>-0.31452999999999998</v>
      </c>
      <c r="L1609" s="3">
        <v>2</v>
      </c>
      <c r="M1609" s="3">
        <v>3</v>
      </c>
      <c r="N1609" s="10">
        <f t="shared" si="175"/>
        <v>-1</v>
      </c>
      <c r="O1609" s="35">
        <v>3</v>
      </c>
      <c r="P1609" s="17"/>
      <c r="Q1609" s="40">
        <v>1685.8605600000001</v>
      </c>
      <c r="R1609" s="40">
        <v>562.62504000000001</v>
      </c>
      <c r="S1609" s="18">
        <f t="shared" si="176"/>
        <v>-558.86243527308307</v>
      </c>
      <c r="T1609" s="18">
        <f t="shared" si="177"/>
        <v>0.17916017396077899</v>
      </c>
      <c r="U1609" s="18">
        <f t="shared" si="178"/>
        <v>-0.4265718425232059</v>
      </c>
      <c r="V1609" s="30">
        <v>562.62480000000005</v>
      </c>
      <c r="W1609" s="3" t="s">
        <v>47</v>
      </c>
      <c r="X1609" s="3" t="s">
        <v>47</v>
      </c>
      <c r="Y1609" s="3" t="s">
        <v>47</v>
      </c>
      <c r="Z1609" s="3" t="s">
        <v>47</v>
      </c>
      <c r="AA1609" s="3" t="s">
        <v>48</v>
      </c>
      <c r="AB1609" s="12" t="s">
        <v>47</v>
      </c>
      <c r="AE1609" s="3" t="s">
        <v>47</v>
      </c>
      <c r="AF1609" s="3" t="s">
        <v>47</v>
      </c>
      <c r="AG1609" s="3" t="s">
        <v>52</v>
      </c>
      <c r="AH1609" s="3" t="s">
        <v>47</v>
      </c>
      <c r="AI1609" s="3" t="s">
        <v>48</v>
      </c>
      <c r="AK1609" s="3" t="s">
        <v>47</v>
      </c>
      <c r="AL1609" s="3" t="s">
        <v>48</v>
      </c>
      <c r="AM1609" s="3" t="s">
        <v>47</v>
      </c>
      <c r="AU1609" s="3">
        <v>0</v>
      </c>
      <c r="AV1609" s="3">
        <v>10</v>
      </c>
      <c r="AW1609" s="3">
        <v>1</v>
      </c>
      <c r="AX1609" s="3">
        <v>10</v>
      </c>
      <c r="AY1609" s="3">
        <v>100</v>
      </c>
      <c r="AZ1609" s="6" t="str">
        <f t="shared" si="179"/>
        <v>1496.8</v>
      </c>
      <c r="BC1609" s="12" t="s">
        <v>3206</v>
      </c>
      <c r="BJ1609" s="12">
        <f t="shared" si="180"/>
        <v>0</v>
      </c>
      <c r="BK1609" s="12">
        <f t="shared" si="181"/>
        <v>0</v>
      </c>
      <c r="CQ1609" s="3" t="str">
        <f>CONCATENATE(baseURL!$A$1,baseURL!$B$1,baseURL!$C$1,".",C1609,".",L1609,".pkl&amp;seq=",BC1609)</f>
        <v>http://proteomics.broadinstitute.org/millscripts/viewfeed.pl?side=xl&amp;cycle=1&amp;fixedMods=iaaC&amp;file=msdataSM/iPRG2012_nd/cpick_in/iPRG2012_nd.1496.8.2.pkl&amp;seq=AQHAVLLDQEKYDR</v>
      </c>
    </row>
    <row r="1610" spans="1:95" x14ac:dyDescent="0.2">
      <c r="A1610" s="3">
        <v>1093</v>
      </c>
      <c r="B1610" s="2" t="s">
        <v>3278</v>
      </c>
      <c r="C1610" s="2" t="s">
        <v>3275</v>
      </c>
      <c r="D1610" s="3">
        <v>3958</v>
      </c>
      <c r="E1610" s="3">
        <v>3955</v>
      </c>
      <c r="F1610" s="3">
        <v>31426</v>
      </c>
      <c r="G1610" s="3">
        <v>5450</v>
      </c>
      <c r="H1610" s="3">
        <v>19.000499999999999</v>
      </c>
      <c r="I1610" s="30">
        <v>641.29381000000001</v>
      </c>
      <c r="J1610" s="30">
        <v>641.79256740000005</v>
      </c>
      <c r="K1610" s="30">
        <v>-0.49875999999999998</v>
      </c>
      <c r="L1610" s="3">
        <v>2</v>
      </c>
      <c r="M1610" s="3">
        <v>2</v>
      </c>
      <c r="N1610" s="10">
        <f t="shared" si="175"/>
        <v>1</v>
      </c>
      <c r="O1610" s="35">
        <v>2</v>
      </c>
      <c r="P1610" s="17"/>
      <c r="Q1610" s="40">
        <v>1281.57798</v>
      </c>
      <c r="R1610" s="40">
        <v>641.29263000000003</v>
      </c>
      <c r="S1610" s="18">
        <f t="shared" si="176"/>
        <v>1.840033620808404</v>
      </c>
      <c r="T1610" s="18">
        <f t="shared" si="177"/>
        <v>779.57764772693804</v>
      </c>
      <c r="U1610" s="18">
        <f t="shared" si="178"/>
        <v>779.78441760657211</v>
      </c>
      <c r="V1610" s="30">
        <v>641.79269999999997</v>
      </c>
      <c r="W1610" s="3" t="s">
        <v>47</v>
      </c>
      <c r="Z1610" s="3" t="s">
        <v>48</v>
      </c>
      <c r="AA1610" s="3" t="s">
        <v>47</v>
      </c>
      <c r="AB1610" s="12" t="s">
        <v>47</v>
      </c>
      <c r="AC1610" s="3" t="s">
        <v>48</v>
      </c>
      <c r="AF1610" s="3" t="s">
        <v>47</v>
      </c>
      <c r="AG1610" s="3" t="s">
        <v>47</v>
      </c>
      <c r="AK1610" s="3" t="s">
        <v>52</v>
      </c>
      <c r="AL1610" s="3" t="s">
        <v>52</v>
      </c>
      <c r="AO1610" s="3" t="s">
        <v>48</v>
      </c>
      <c r="AU1610" s="3">
        <v>0</v>
      </c>
      <c r="AV1610" s="3">
        <v>5</v>
      </c>
      <c r="AW1610" s="3">
        <v>2</v>
      </c>
      <c r="AX1610" s="3">
        <v>4</v>
      </c>
      <c r="AY1610" s="3">
        <v>80</v>
      </c>
      <c r="AZ1610" s="6" t="str">
        <f t="shared" si="179"/>
        <v>1496.9</v>
      </c>
      <c r="BC1610" s="12" t="s">
        <v>3279</v>
      </c>
      <c r="BJ1610" s="12">
        <f t="shared" si="180"/>
        <v>0</v>
      </c>
      <c r="BK1610" s="12">
        <f t="shared" si="181"/>
        <v>0</v>
      </c>
      <c r="BW1610" s="3" t="s">
        <v>3280</v>
      </c>
      <c r="CQ1610" s="3" t="str">
        <f>CONCATENATE(baseURL!$A$1,baseURL!$B$1,baseURL!$C$1,".",C1610,".",L1610,".pkl&amp;seq=",BC1610)</f>
        <v>http://proteomics.broadinstitute.org/millscripts/viewfeed.pl?side=xl&amp;cycle=1&amp;fixedMods=iaaC&amp;file=msdataSM/iPRG2012_nd/cpick_in/iPRG2012_nd.1496.9.2.pkl&amp;seq=NMAPGESVYGEK</v>
      </c>
    </row>
    <row r="1611" spans="1:95" x14ac:dyDescent="0.2">
      <c r="A1611" s="3">
        <v>2650</v>
      </c>
      <c r="B1611" s="2" t="s">
        <v>3289</v>
      </c>
      <c r="C1611" s="2" t="s">
        <v>3290</v>
      </c>
      <c r="D1611" s="3">
        <v>3959</v>
      </c>
      <c r="E1611" s="3">
        <v>3956</v>
      </c>
      <c r="F1611" s="3">
        <v>31439</v>
      </c>
      <c r="G1611" s="3">
        <v>5452</v>
      </c>
      <c r="H1611" s="3">
        <v>19.011099999999999</v>
      </c>
      <c r="I1611" s="30">
        <v>422.22399999999999</v>
      </c>
      <c r="J1611" s="30">
        <v>422.22133330000003</v>
      </c>
      <c r="K1611" s="30">
        <v>2.6700000000000001E-3</v>
      </c>
      <c r="L1611" s="3">
        <v>4</v>
      </c>
      <c r="M1611" s="3">
        <v>4</v>
      </c>
      <c r="N1611" s="10">
        <f t="shared" si="175"/>
        <v>1</v>
      </c>
      <c r="O1611" s="35">
        <v>4</v>
      </c>
      <c r="P1611" s="17"/>
      <c r="Q1611" s="40">
        <v>1685.8605600000001</v>
      </c>
      <c r="R1611" s="40">
        <v>422.22059999999999</v>
      </c>
      <c r="S1611" s="18">
        <f t="shared" si="176"/>
        <v>8.0526625181224727</v>
      </c>
      <c r="T1611" s="18">
        <f t="shared" si="177"/>
        <v>1.7367698308320272</v>
      </c>
      <c r="U1611" s="18">
        <f t="shared" si="178"/>
        <v>0.94737206098726268</v>
      </c>
      <c r="V1611" s="30">
        <v>422.221</v>
      </c>
      <c r="W1611" s="3" t="s">
        <v>47</v>
      </c>
      <c r="Z1611" s="3" t="s">
        <v>47</v>
      </c>
      <c r="AA1611" s="3" t="s">
        <v>48</v>
      </c>
      <c r="AB1611" s="12" t="s">
        <v>47</v>
      </c>
      <c r="AC1611" s="3" t="s">
        <v>47</v>
      </c>
      <c r="AD1611" s="3" t="s">
        <v>47</v>
      </c>
      <c r="AE1611" s="3" t="s">
        <v>47</v>
      </c>
      <c r="AF1611" s="3" t="s">
        <v>47</v>
      </c>
      <c r="AG1611" s="3" t="s">
        <v>47</v>
      </c>
      <c r="AH1611" s="3" t="s">
        <v>47</v>
      </c>
      <c r="AI1611" s="3" t="s">
        <v>48</v>
      </c>
      <c r="AJ1611" s="3" t="s">
        <v>47</v>
      </c>
      <c r="AK1611" s="3" t="s">
        <v>47</v>
      </c>
      <c r="AL1611" s="3" t="s">
        <v>47</v>
      </c>
      <c r="AN1611" s="3" t="s">
        <v>47</v>
      </c>
      <c r="AU1611" s="3">
        <v>0</v>
      </c>
      <c r="AV1611" s="3">
        <v>13</v>
      </c>
      <c r="AW1611" s="3">
        <v>1</v>
      </c>
      <c r="AX1611" s="3">
        <v>13</v>
      </c>
      <c r="AY1611" s="3">
        <v>100</v>
      </c>
      <c r="AZ1611" s="6" t="str">
        <f t="shared" si="179"/>
        <v>1497.1</v>
      </c>
      <c r="BC1611" s="12" t="s">
        <v>3206</v>
      </c>
      <c r="BJ1611" s="12">
        <f t="shared" si="180"/>
        <v>0</v>
      </c>
      <c r="BK1611" s="12">
        <f t="shared" si="181"/>
        <v>0</v>
      </c>
      <c r="CQ1611" s="3" t="str">
        <f>CONCATENATE(baseURL!$A$1,baseURL!$B$1,baseURL!$C$1,".",C1611,".",L1611,".pkl&amp;seq=",BC1611)</f>
        <v>http://proteomics.broadinstitute.org/millscripts/viewfeed.pl?side=xl&amp;cycle=1&amp;fixedMods=iaaC&amp;file=msdataSM/iPRG2012_nd/cpick_in/iPRG2012_nd.1497.1.4.pkl&amp;seq=AQHAVLLDQEKYDR</v>
      </c>
    </row>
    <row r="1612" spans="1:95" x14ac:dyDescent="0.2">
      <c r="A1612" s="3">
        <v>5354</v>
      </c>
      <c r="B1612" s="2" t="s">
        <v>3291</v>
      </c>
      <c r="C1612" s="2" t="s">
        <v>3281</v>
      </c>
      <c r="D1612" s="3">
        <v>3961</v>
      </c>
      <c r="E1612" s="3">
        <v>3958</v>
      </c>
      <c r="F1612" s="3">
        <v>31441</v>
      </c>
      <c r="G1612" s="3">
        <v>5454</v>
      </c>
      <c r="H1612" s="3">
        <v>19.017700000000001</v>
      </c>
      <c r="I1612" s="30">
        <v>452.74783000000002</v>
      </c>
      <c r="J1612" s="30">
        <v>452.7476297</v>
      </c>
      <c r="K1612" s="30">
        <v>2.0000000000000001E-4</v>
      </c>
      <c r="L1612" s="3">
        <v>2</v>
      </c>
      <c r="M1612" s="3">
        <v>2</v>
      </c>
      <c r="N1612" s="10">
        <f t="shared" si="175"/>
        <v>1</v>
      </c>
      <c r="O1612" s="35">
        <v>2</v>
      </c>
      <c r="P1612" s="17"/>
      <c r="Q1612" s="40">
        <v>904.48869000000002</v>
      </c>
      <c r="R1612" s="40">
        <v>452.74797999999998</v>
      </c>
      <c r="S1612" s="18">
        <f t="shared" si="176"/>
        <v>-0.33131014734145675</v>
      </c>
      <c r="T1612" s="18">
        <f t="shared" si="177"/>
        <v>-0.77371963090723783</v>
      </c>
      <c r="U1612" s="18">
        <f t="shared" si="178"/>
        <v>-1.943686198213644</v>
      </c>
      <c r="V1612" s="30">
        <v>452.74709999999999</v>
      </c>
      <c r="W1612" s="3" t="s">
        <v>47</v>
      </c>
      <c r="X1612" s="3" t="s">
        <v>47</v>
      </c>
      <c r="Y1612" s="3" t="s">
        <v>47</v>
      </c>
      <c r="Z1612" s="3" t="s">
        <v>47</v>
      </c>
      <c r="AA1612" s="3" t="s">
        <v>47</v>
      </c>
      <c r="AB1612" s="12" t="s">
        <v>47</v>
      </c>
      <c r="AC1612" s="3" t="s">
        <v>47</v>
      </c>
      <c r="AD1612" s="3" t="s">
        <v>47</v>
      </c>
      <c r="AE1612" s="3" t="s">
        <v>47</v>
      </c>
      <c r="AG1612" s="3" t="s">
        <v>47</v>
      </c>
      <c r="AH1612" s="3" t="s">
        <v>47</v>
      </c>
      <c r="AI1612" s="3" t="s">
        <v>47</v>
      </c>
      <c r="AJ1612" s="3" t="s">
        <v>47</v>
      </c>
      <c r="AK1612" s="3" t="s">
        <v>47</v>
      </c>
      <c r="AL1612" s="3" t="s">
        <v>47</v>
      </c>
      <c r="AM1612" s="3" t="s">
        <v>47</v>
      </c>
      <c r="AN1612" s="3" t="s">
        <v>47</v>
      </c>
      <c r="AU1612" s="3">
        <v>0</v>
      </c>
      <c r="AV1612" s="3">
        <v>17</v>
      </c>
      <c r="AW1612" s="3">
        <v>1</v>
      </c>
      <c r="AX1612" s="3">
        <v>17</v>
      </c>
      <c r="AY1612" s="3">
        <v>100</v>
      </c>
      <c r="AZ1612" s="6" t="str">
        <f t="shared" si="179"/>
        <v>1497.3</v>
      </c>
      <c r="BC1612" s="12" t="s">
        <v>3292</v>
      </c>
      <c r="BJ1612" s="12">
        <f t="shared" si="180"/>
        <v>0</v>
      </c>
      <c r="BK1612" s="12">
        <f t="shared" si="181"/>
        <v>0</v>
      </c>
      <c r="CQ1612" s="3" t="str">
        <f>CONCATENATE(baseURL!$A$1,baseURL!$B$1,baseURL!$C$1,".",C1612,".",L1612,".pkl&amp;seq=",BC1612)</f>
        <v>http://proteomics.broadinstitute.org/millscripts/viewfeed.pl?side=xl&amp;cycle=1&amp;fixedMods=iaaC&amp;file=msdataSM/iPRG2012_nd/cpick_in/iPRG2012_nd.1497.3.2.pkl&amp;seq=ASYPLTPR</v>
      </c>
    </row>
    <row r="1613" spans="1:95" x14ac:dyDescent="0.2">
      <c r="A1613" s="3">
        <v>3510</v>
      </c>
      <c r="B1613" s="2" t="s">
        <v>3293</v>
      </c>
      <c r="C1613" s="2" t="s">
        <v>3294</v>
      </c>
      <c r="D1613" s="3">
        <v>3962</v>
      </c>
      <c r="E1613" s="3">
        <v>3959</v>
      </c>
      <c r="F1613" s="3">
        <v>31442</v>
      </c>
      <c r="G1613" s="3">
        <v>5455</v>
      </c>
      <c r="H1613" s="3">
        <v>19.021000000000001</v>
      </c>
      <c r="I1613" s="30">
        <v>474.26047</v>
      </c>
      <c r="J1613" s="30">
        <v>474.79751750000003</v>
      </c>
      <c r="K1613" s="30">
        <v>-0.53705000000000003</v>
      </c>
      <c r="L1613" s="3">
        <v>0</v>
      </c>
      <c r="M1613" s="3">
        <v>2</v>
      </c>
      <c r="N1613" s="10">
        <f t="shared" si="175"/>
        <v>1</v>
      </c>
      <c r="O1613" s="35">
        <v>2</v>
      </c>
      <c r="P1613" s="17"/>
      <c r="Q1613" s="40">
        <v>948.58767999999998</v>
      </c>
      <c r="R1613" s="40">
        <v>474.79748000000001</v>
      </c>
      <c r="S1613" s="18">
        <f t="shared" si="176"/>
        <v>-1131.0295918167242</v>
      </c>
      <c r="T1613" s="18">
        <f t="shared" si="177"/>
        <v>7.8981042652139691E-2</v>
      </c>
      <c r="U1613" s="18">
        <f t="shared" si="178"/>
        <v>-0.80034123181725891</v>
      </c>
      <c r="V1613" s="30">
        <v>474.7971</v>
      </c>
      <c r="W1613" s="3" t="s">
        <v>47</v>
      </c>
      <c r="X1613" s="3" t="s">
        <v>47</v>
      </c>
      <c r="Y1613" s="3" t="s">
        <v>47</v>
      </c>
      <c r="Z1613" s="3" t="s">
        <v>47</v>
      </c>
      <c r="AA1613" s="3" t="s">
        <v>48</v>
      </c>
      <c r="AB1613" s="12" t="s">
        <v>47</v>
      </c>
      <c r="AC1613" s="3" t="s">
        <v>47</v>
      </c>
      <c r="AD1613" s="3" t="s">
        <v>47</v>
      </c>
      <c r="AE1613" s="3" t="s">
        <v>47</v>
      </c>
      <c r="AF1613" s="3" t="s">
        <v>47</v>
      </c>
      <c r="AG1613" s="3" t="s">
        <v>52</v>
      </c>
      <c r="AH1613" s="3" t="s">
        <v>47</v>
      </c>
      <c r="AI1613" s="3" t="s">
        <v>47</v>
      </c>
      <c r="AK1613" s="3" t="s">
        <v>47</v>
      </c>
      <c r="AL1613" s="3" t="s">
        <v>47</v>
      </c>
      <c r="AM1613" s="3" t="s">
        <v>47</v>
      </c>
      <c r="AU1613" s="3">
        <v>0</v>
      </c>
      <c r="AV1613" s="3">
        <v>14</v>
      </c>
      <c r="AW1613" s="3">
        <v>1</v>
      </c>
      <c r="AX1613" s="3">
        <v>14</v>
      </c>
      <c r="AY1613" s="3">
        <v>100</v>
      </c>
      <c r="AZ1613" s="6" t="str">
        <f t="shared" si="179"/>
        <v>1497.4</v>
      </c>
      <c r="BC1613" s="12" t="s">
        <v>3274</v>
      </c>
      <c r="BJ1613" s="12">
        <f t="shared" si="180"/>
        <v>0</v>
      </c>
      <c r="BK1613" s="12">
        <f t="shared" si="181"/>
        <v>0</v>
      </c>
      <c r="CQ1613" s="3" t="str">
        <f>CONCATENATE(baseURL!$A$1,baseURL!$B$1,baseURL!$C$1,".",C1613,".",L1613,".pkl&amp;seq=",BC1613)</f>
        <v>http://proteomics.broadinstitute.org/millscripts/viewfeed.pl?side=xl&amp;cycle=1&amp;fixedMods=iaaC&amp;file=msdataSM/iPRG2012_nd/cpick_in/iPRG2012_nd.1497.4.0.pkl&amp;seq=KLFAATVAK</v>
      </c>
    </row>
    <row r="1614" spans="1:95" x14ac:dyDescent="0.2">
      <c r="A1614" s="3">
        <v>1605</v>
      </c>
      <c r="B1614" s="2" t="s">
        <v>3295</v>
      </c>
      <c r="C1614" s="2" t="s">
        <v>3284</v>
      </c>
      <c r="D1614" s="3">
        <v>3963</v>
      </c>
      <c r="E1614" s="3">
        <v>3960</v>
      </c>
      <c r="F1614" s="3">
        <v>31443</v>
      </c>
      <c r="G1614" s="3">
        <v>5456</v>
      </c>
      <c r="H1614" s="3">
        <v>19.0244</v>
      </c>
      <c r="I1614" s="30">
        <v>500.22608000000002</v>
      </c>
      <c r="J1614" s="30">
        <v>500.22729800000002</v>
      </c>
      <c r="K1614" s="30">
        <v>-1.2199999999999999E-3</v>
      </c>
      <c r="L1614" s="3">
        <v>3</v>
      </c>
      <c r="M1614" s="3">
        <v>3</v>
      </c>
      <c r="N1614" s="10">
        <f t="shared" si="175"/>
        <v>1</v>
      </c>
      <c r="O1614" s="35">
        <v>3</v>
      </c>
      <c r="P1614" s="17"/>
      <c r="Q1614" s="40">
        <v>1498.65995</v>
      </c>
      <c r="R1614" s="40">
        <v>500.22483</v>
      </c>
      <c r="S1614" s="18">
        <f t="shared" si="176"/>
        <v>2.4988763553126399</v>
      </c>
      <c r="T1614" s="18">
        <f t="shared" si="177"/>
        <v>4.9337814758649126</v>
      </c>
      <c r="U1614" s="18">
        <f t="shared" si="178"/>
        <v>2.1390381601548922</v>
      </c>
      <c r="V1614" s="30">
        <v>500.22590000000002</v>
      </c>
      <c r="X1614" s="3" t="s">
        <v>47</v>
      </c>
      <c r="Y1614" s="3" t="s">
        <v>47</v>
      </c>
      <c r="Z1614" s="3" t="s">
        <v>47</v>
      </c>
      <c r="AA1614" s="3" t="s">
        <v>47</v>
      </c>
      <c r="AB1614" s="12" t="s">
        <v>47</v>
      </c>
      <c r="AC1614" s="3" t="s">
        <v>47</v>
      </c>
      <c r="AD1614" s="3" t="s">
        <v>47</v>
      </c>
      <c r="AF1614" s="3" t="s">
        <v>47</v>
      </c>
      <c r="AG1614" s="3" t="s">
        <v>48</v>
      </c>
      <c r="AH1614" s="3" t="s">
        <v>47</v>
      </c>
      <c r="AI1614" s="3" t="s">
        <v>47</v>
      </c>
      <c r="AL1614" s="3" t="s">
        <v>48</v>
      </c>
      <c r="AM1614" s="3" t="s">
        <v>48</v>
      </c>
      <c r="AP1614" s="3" t="s">
        <v>48</v>
      </c>
      <c r="AU1614" s="3">
        <v>0</v>
      </c>
      <c r="AV1614" s="3">
        <v>10</v>
      </c>
      <c r="AW1614" s="3">
        <v>1</v>
      </c>
      <c r="AX1614" s="3">
        <v>10</v>
      </c>
      <c r="AY1614" s="3">
        <v>100</v>
      </c>
      <c r="AZ1614" s="6" t="str">
        <f t="shared" si="179"/>
        <v>1497.5</v>
      </c>
      <c r="BC1614" s="12" t="s">
        <v>3296</v>
      </c>
      <c r="BJ1614" s="12">
        <f t="shared" si="180"/>
        <v>3</v>
      </c>
      <c r="BK1614" s="12">
        <f t="shared" si="181"/>
        <v>0</v>
      </c>
      <c r="CQ1614" s="3" t="str">
        <f>CONCATENATE(baseURL!$A$1,baseURL!$B$1,baseURL!$C$1,".",C1614,".",L1614,".pkl&amp;seq=",BC1614)</f>
        <v>http://proteomics.broadinstitute.org/millscripts/viewfeed.pl?side=xl&amp;cycle=1&amp;fixedMods=iaaC&amp;file=msdataSM/iPRG2012_nd/cpick_in/iPRG2012_nd.1497.5.3.pkl&amp;seq=GAAGLWTCSCCKK</v>
      </c>
    </row>
    <row r="1615" spans="1:95" x14ac:dyDescent="0.2">
      <c r="A1615" s="3">
        <v>4689</v>
      </c>
      <c r="B1615" s="2" t="s">
        <v>3297</v>
      </c>
      <c r="C1615" s="2" t="s">
        <v>3298</v>
      </c>
      <c r="D1615" s="3">
        <v>3964</v>
      </c>
      <c r="E1615" s="3">
        <v>3961</v>
      </c>
      <c r="F1615" s="3">
        <v>31460</v>
      </c>
      <c r="G1615" s="3">
        <v>5458</v>
      </c>
      <c r="H1615" s="3">
        <v>19.035799999999998</v>
      </c>
      <c r="I1615" s="30">
        <v>457.27679000000001</v>
      </c>
      <c r="J1615" s="30">
        <v>457.27720040000003</v>
      </c>
      <c r="K1615" s="30">
        <v>-4.0999999999999999E-4</v>
      </c>
      <c r="L1615" s="3">
        <v>2</v>
      </c>
      <c r="M1615" s="3">
        <v>2</v>
      </c>
      <c r="N1615" s="10">
        <f t="shared" si="175"/>
        <v>1</v>
      </c>
      <c r="O1615" s="35">
        <v>2</v>
      </c>
      <c r="P1615" s="17"/>
      <c r="Q1615" s="40">
        <v>913.54654000000005</v>
      </c>
      <c r="R1615" s="40">
        <v>457.27690999999999</v>
      </c>
      <c r="S1615" s="18">
        <f t="shared" si="176"/>
        <v>-0.26242304686070028</v>
      </c>
      <c r="T1615" s="18">
        <f t="shared" si="177"/>
        <v>0.63506377358935751</v>
      </c>
      <c r="U1615" s="18">
        <f t="shared" si="178"/>
        <v>0.41550315766410967</v>
      </c>
      <c r="V1615" s="30">
        <v>457.27710000000002</v>
      </c>
      <c r="W1615" s="3" t="s">
        <v>47</v>
      </c>
      <c r="X1615" s="3" t="s">
        <v>47</v>
      </c>
      <c r="Y1615" s="3" t="s">
        <v>47</v>
      </c>
      <c r="Z1615" s="3" t="s">
        <v>47</v>
      </c>
      <c r="AA1615" s="3" t="s">
        <v>48</v>
      </c>
      <c r="AB1615" s="12" t="s">
        <v>47</v>
      </c>
      <c r="AC1615" s="3" t="s">
        <v>47</v>
      </c>
      <c r="AD1615" s="3" t="s">
        <v>47</v>
      </c>
      <c r="AE1615" s="3" t="s">
        <v>47</v>
      </c>
      <c r="AF1615" s="3" t="s">
        <v>47</v>
      </c>
      <c r="AG1615" s="3" t="s">
        <v>47</v>
      </c>
      <c r="AH1615" s="3" t="s">
        <v>47</v>
      </c>
      <c r="AJ1615" s="3" t="s">
        <v>47</v>
      </c>
      <c r="AK1615" s="3" t="s">
        <v>47</v>
      </c>
      <c r="AL1615" s="3" t="s">
        <v>48</v>
      </c>
      <c r="AM1615" s="3" t="s">
        <v>47</v>
      </c>
      <c r="AN1615" s="3" t="s">
        <v>47</v>
      </c>
      <c r="AU1615" s="3">
        <v>0</v>
      </c>
      <c r="AV1615" s="3">
        <v>15</v>
      </c>
      <c r="AW1615" s="3">
        <v>1</v>
      </c>
      <c r="AX1615" s="3">
        <v>15</v>
      </c>
      <c r="AY1615" s="3">
        <v>100</v>
      </c>
      <c r="AZ1615" s="6" t="str">
        <f t="shared" si="179"/>
        <v>1498.1</v>
      </c>
      <c r="BC1615" s="12" t="s">
        <v>3286</v>
      </c>
      <c r="BJ1615" s="12">
        <f t="shared" si="180"/>
        <v>0</v>
      </c>
      <c r="BK1615" s="12">
        <f t="shared" si="181"/>
        <v>0</v>
      </c>
      <c r="CQ1615" s="3" t="str">
        <f>CONCATENATE(baseURL!$A$1,baseURL!$B$1,baseURL!$C$1,".",C1615,".",L1615,".pkl&amp;seq=",BC1615)</f>
        <v>http://proteomics.broadinstitute.org/millscripts/viewfeed.pl?side=xl&amp;cycle=1&amp;fixedMods=iaaC&amp;file=msdataSM/iPRG2012_nd/cpick_in/iPRG2012_nd.1498.1.2.pkl&amp;seq=AQGVAVQLK</v>
      </c>
    </row>
    <row r="1616" spans="1:95" x14ac:dyDescent="0.2">
      <c r="A1616" s="3">
        <v>3041</v>
      </c>
      <c r="B1616" s="2" t="s">
        <v>3299</v>
      </c>
      <c r="C1616" s="2" t="s">
        <v>3300</v>
      </c>
      <c r="D1616" s="3">
        <v>3966</v>
      </c>
      <c r="E1616" s="3">
        <v>3963</v>
      </c>
      <c r="F1616" s="3">
        <v>31462</v>
      </c>
      <c r="G1616" s="3">
        <v>5460</v>
      </c>
      <c r="H1616" s="3">
        <v>19.0441</v>
      </c>
      <c r="I1616" s="30">
        <v>523.27639999999997</v>
      </c>
      <c r="J1616" s="30">
        <v>523.77900969999996</v>
      </c>
      <c r="K1616" s="30">
        <v>-0.50261</v>
      </c>
      <c r="L1616" s="3">
        <v>2</v>
      </c>
      <c r="M1616" s="3">
        <v>2</v>
      </c>
      <c r="N1616" s="10">
        <f t="shared" si="175"/>
        <v>1</v>
      </c>
      <c r="O1616" s="35">
        <v>2</v>
      </c>
      <c r="P1616" s="17"/>
      <c r="Q1616" s="40">
        <v>1046.54766</v>
      </c>
      <c r="R1616" s="40">
        <v>523.77746999999999</v>
      </c>
      <c r="S1616" s="18">
        <f t="shared" si="176"/>
        <v>-956.64672250989918</v>
      </c>
      <c r="T1616" s="18">
        <f t="shared" si="177"/>
        <v>2.9396071579150109</v>
      </c>
      <c r="U1616" s="18">
        <f t="shared" si="178"/>
        <v>2.9210878429010583</v>
      </c>
      <c r="V1616" s="30">
        <v>523.779</v>
      </c>
      <c r="W1616" s="3" t="s">
        <v>48</v>
      </c>
      <c r="X1616" s="3" t="s">
        <v>47</v>
      </c>
      <c r="Y1616" s="3" t="s">
        <v>47</v>
      </c>
      <c r="Z1616" s="3" t="s">
        <v>48</v>
      </c>
      <c r="AA1616" s="3" t="s">
        <v>47</v>
      </c>
      <c r="AB1616" s="12" t="s">
        <v>47</v>
      </c>
      <c r="AC1616" s="3" t="s">
        <v>47</v>
      </c>
      <c r="AE1616" s="3" t="s">
        <v>48</v>
      </c>
      <c r="AF1616" s="3" t="s">
        <v>52</v>
      </c>
      <c r="AG1616" s="3" t="s">
        <v>52</v>
      </c>
      <c r="AH1616" s="3" t="s">
        <v>52</v>
      </c>
      <c r="AI1616" s="3" t="s">
        <v>47</v>
      </c>
      <c r="AK1616" s="3" t="s">
        <v>52</v>
      </c>
      <c r="AL1616" s="3" t="s">
        <v>52</v>
      </c>
      <c r="AO1616" s="3" t="s">
        <v>48</v>
      </c>
      <c r="AU1616" s="3">
        <v>0</v>
      </c>
      <c r="AV1616" s="3">
        <v>6</v>
      </c>
      <c r="AW1616" s="3">
        <v>1</v>
      </c>
      <c r="AX1616" s="3">
        <v>6</v>
      </c>
      <c r="AY1616" s="3">
        <v>100</v>
      </c>
      <c r="AZ1616" s="6" t="str">
        <f t="shared" si="179"/>
        <v>1498.3</v>
      </c>
      <c r="BC1616" s="12" t="s">
        <v>2968</v>
      </c>
      <c r="BJ1616" s="12">
        <f t="shared" si="180"/>
        <v>0</v>
      </c>
      <c r="BK1616" s="12">
        <f t="shared" si="181"/>
        <v>0</v>
      </c>
      <c r="BP1616" s="3" t="s">
        <v>54</v>
      </c>
      <c r="BR1616" s="3" t="s">
        <v>54</v>
      </c>
      <c r="CQ1616" s="3" t="str">
        <f>CONCATENATE(baseURL!$A$1,baseURL!$B$1,baseURL!$C$1,".",C1616,".",L1616,".pkl&amp;seq=",BC1616,"&amp;varMods=Deamidated-N")</f>
        <v>http://proteomics.broadinstitute.org/millscripts/viewfeed.pl?side=xl&amp;cycle=1&amp;fixedMods=iaaC&amp;file=msdataSM/iPRG2012_nd/cpick_in/iPRG2012_nd.1498.3.2.pkl&amp;seq=LSSPATLnSR&amp;varMods=Deamidated-N</v>
      </c>
    </row>
    <row r="1617" spans="1:95" x14ac:dyDescent="0.2">
      <c r="A1617" s="3">
        <v>3284</v>
      </c>
      <c r="B1617" s="2" t="s">
        <v>3301</v>
      </c>
      <c r="C1617" s="2" t="s">
        <v>3297</v>
      </c>
      <c r="D1617" s="3">
        <v>3969</v>
      </c>
      <c r="E1617" s="3">
        <v>3966</v>
      </c>
      <c r="F1617" s="3">
        <v>31482</v>
      </c>
      <c r="G1617" s="3">
        <v>5464</v>
      </c>
      <c r="H1617" s="3">
        <v>19.0596</v>
      </c>
      <c r="I1617" s="30">
        <v>406.22174000000001</v>
      </c>
      <c r="J1617" s="30">
        <v>406.22332560000001</v>
      </c>
      <c r="K1617" s="30">
        <v>-1.5900000000000001E-3</v>
      </c>
      <c r="L1617" s="3">
        <v>6</v>
      </c>
      <c r="M1617" s="3">
        <v>3</v>
      </c>
      <c r="N1617" s="10">
        <f t="shared" si="175"/>
        <v>-1</v>
      </c>
      <c r="O1617" s="35">
        <v>3</v>
      </c>
      <c r="P1617" s="17"/>
      <c r="Q1617" s="40">
        <v>1216.65319</v>
      </c>
      <c r="R1617" s="40">
        <v>406.22257999999999</v>
      </c>
      <c r="S1617" s="18">
        <f t="shared" si="176"/>
        <v>-2.067831876756852</v>
      </c>
      <c r="T1617" s="18">
        <f t="shared" si="177"/>
        <v>1.83544696116132</v>
      </c>
      <c r="U1617" s="18">
        <f t="shared" si="178"/>
        <v>0.78774547684642626</v>
      </c>
      <c r="V1617" s="30">
        <v>406.22289999999998</v>
      </c>
      <c r="W1617" s="3" t="s">
        <v>47</v>
      </c>
      <c r="Y1617" s="3" t="s">
        <v>47</v>
      </c>
      <c r="Z1617" s="3" t="s">
        <v>47</v>
      </c>
      <c r="AA1617" s="3" t="s">
        <v>47</v>
      </c>
      <c r="AB1617" s="12" t="s">
        <v>47</v>
      </c>
      <c r="AC1617" s="3" t="s">
        <v>47</v>
      </c>
      <c r="AE1617" s="3" t="s">
        <v>47</v>
      </c>
      <c r="AF1617" s="3" t="s">
        <v>48</v>
      </c>
      <c r="AG1617" s="3" t="s">
        <v>52</v>
      </c>
      <c r="AH1617" s="3" t="s">
        <v>47</v>
      </c>
      <c r="AI1617" s="3" t="s">
        <v>48</v>
      </c>
      <c r="AL1617" s="3" t="s">
        <v>48</v>
      </c>
      <c r="AM1617" s="3" t="s">
        <v>48</v>
      </c>
      <c r="AN1617" s="3" t="s">
        <v>48</v>
      </c>
      <c r="AU1617" s="3">
        <v>0</v>
      </c>
      <c r="AV1617" s="3">
        <v>8</v>
      </c>
      <c r="AW1617" s="3">
        <v>1</v>
      </c>
      <c r="AX1617" s="3">
        <v>8</v>
      </c>
      <c r="AY1617" s="3">
        <v>100</v>
      </c>
      <c r="AZ1617" s="6" t="str">
        <f t="shared" si="179"/>
        <v>1499.2</v>
      </c>
      <c r="BC1617" s="12" t="s">
        <v>3302</v>
      </c>
      <c r="BJ1617" s="12">
        <f t="shared" si="180"/>
        <v>0</v>
      </c>
      <c r="BK1617" s="12">
        <f t="shared" si="181"/>
        <v>0</v>
      </c>
      <c r="CQ1617" s="3" t="str">
        <f>CONCATENATE(baseURL!$A$1,baseURL!$B$1,baseURL!$C$1,".",C1617,".",L1617,".pkl&amp;seq=",BC1617)</f>
        <v>http://proteomics.broadinstitute.org/millscripts/viewfeed.pl?side=xl&amp;cycle=1&amp;fixedMods=iaaC&amp;file=msdataSM/iPRG2012_nd/cpick_in/iPRG2012_nd.1499.2.6.pkl&amp;seq=DDEVLVVRGSK</v>
      </c>
    </row>
    <row r="1618" spans="1:95" x14ac:dyDescent="0.2">
      <c r="A1618" s="3">
        <v>1059</v>
      </c>
      <c r="B1618" s="2" t="s">
        <v>3303</v>
      </c>
      <c r="C1618" s="2" t="s">
        <v>3299</v>
      </c>
      <c r="D1618" s="3">
        <v>3971</v>
      </c>
      <c r="E1618" s="3">
        <v>3968</v>
      </c>
      <c r="F1618" s="3">
        <v>31484</v>
      </c>
      <c r="G1618" s="3">
        <v>5466</v>
      </c>
      <c r="H1618" s="3">
        <v>19.064599999999999</v>
      </c>
      <c r="I1618" s="30">
        <v>543.29641000000004</v>
      </c>
      <c r="J1618" s="30">
        <v>543.297145</v>
      </c>
      <c r="K1618" s="30">
        <v>-7.3999999999999999E-4</v>
      </c>
      <c r="L1618" s="3">
        <v>3</v>
      </c>
      <c r="M1618" s="3">
        <v>3</v>
      </c>
      <c r="N1618" s="10">
        <f t="shared" si="175"/>
        <v>1</v>
      </c>
      <c r="O1618" s="35">
        <v>3</v>
      </c>
      <c r="P1618" s="17"/>
      <c r="Q1618" s="40">
        <v>1627.8762099999999</v>
      </c>
      <c r="R1618" s="40">
        <v>543.29692</v>
      </c>
      <c r="S1618" s="18">
        <f t="shared" si="176"/>
        <v>-0.93871321774275662</v>
      </c>
      <c r="T1618" s="18">
        <f t="shared" si="177"/>
        <v>0.41413818432904753</v>
      </c>
      <c r="U1618" s="18">
        <f t="shared" si="178"/>
        <v>-0.22087369837857657</v>
      </c>
      <c r="V1618" s="30">
        <v>543.29679999999996</v>
      </c>
      <c r="W1618" s="3" t="s">
        <v>47</v>
      </c>
      <c r="Z1618" s="3" t="s">
        <v>52</v>
      </c>
      <c r="AA1618" s="3" t="s">
        <v>47</v>
      </c>
      <c r="AB1618" s="12" t="s">
        <v>47</v>
      </c>
      <c r="AC1618" s="3" t="s">
        <v>47</v>
      </c>
      <c r="AF1618" s="3" t="s">
        <v>48</v>
      </c>
      <c r="AG1618" s="3" t="s">
        <v>48</v>
      </c>
      <c r="AH1618" s="3" t="s">
        <v>48</v>
      </c>
      <c r="AK1618" s="3" t="s">
        <v>52</v>
      </c>
      <c r="AL1618" s="3" t="s">
        <v>52</v>
      </c>
      <c r="AU1618" s="3">
        <v>0</v>
      </c>
      <c r="AV1618" s="3">
        <v>4</v>
      </c>
      <c r="AW1618" s="3">
        <v>1</v>
      </c>
      <c r="AX1618" s="3">
        <v>4</v>
      </c>
      <c r="AY1618" s="3">
        <v>100</v>
      </c>
      <c r="AZ1618" s="6" t="str">
        <f t="shared" si="179"/>
        <v>1499.4</v>
      </c>
      <c r="BC1618" s="12" t="s">
        <v>3304</v>
      </c>
      <c r="BJ1618" s="12">
        <f t="shared" si="180"/>
        <v>0</v>
      </c>
      <c r="BK1618" s="12">
        <f t="shared" si="181"/>
        <v>0</v>
      </c>
      <c r="CQ1618" s="3" t="str">
        <f>CONCATENATE(baseURL!$A$1,baseURL!$B$1,baseURL!$C$1,".",C1618,".",L1618,".pkl&amp;seq=",BC1618)</f>
        <v>http://proteomics.broadinstitute.org/millscripts/viewfeed.pl?side=xl&amp;cycle=1&amp;fixedMods=iaaC&amp;file=msdataSM/iPRG2012_nd/cpick_in/iPRG2012_nd.1499.4.3.pkl&amp;seq=GQQEAARAGELLKEK</v>
      </c>
    </row>
    <row r="1619" spans="1:95" x14ac:dyDescent="0.2">
      <c r="A1619" s="3">
        <v>2342</v>
      </c>
      <c r="B1619" s="2" t="s">
        <v>3305</v>
      </c>
      <c r="C1619" s="2" t="s">
        <v>3306</v>
      </c>
      <c r="D1619" s="3">
        <v>3972</v>
      </c>
      <c r="E1619" s="3">
        <v>3969</v>
      </c>
      <c r="F1619" s="3">
        <v>31485</v>
      </c>
      <c r="G1619" s="3">
        <v>5467</v>
      </c>
      <c r="H1619" s="3">
        <v>19.0671</v>
      </c>
      <c r="I1619" s="30">
        <v>593.29274999999996</v>
      </c>
      <c r="J1619" s="30">
        <v>593.29496349999999</v>
      </c>
      <c r="K1619" s="30">
        <v>-2.2100000000000002E-3</v>
      </c>
      <c r="L1619" s="3">
        <v>2</v>
      </c>
      <c r="M1619" s="3">
        <v>2</v>
      </c>
      <c r="N1619" s="10">
        <f t="shared" si="175"/>
        <v>1</v>
      </c>
      <c r="O1619" s="35">
        <v>2</v>
      </c>
      <c r="P1619" s="17"/>
      <c r="Q1619" s="40">
        <v>1185.58671</v>
      </c>
      <c r="R1619" s="40">
        <v>593.29699000000005</v>
      </c>
      <c r="S1619" s="18">
        <f t="shared" si="176"/>
        <v>-7.1465051594063844</v>
      </c>
      <c r="T1619" s="18">
        <f t="shared" si="177"/>
        <v>-3.4156586569844731</v>
      </c>
      <c r="U1619" s="18">
        <f t="shared" si="178"/>
        <v>-3.0170387347290566</v>
      </c>
      <c r="V1619" s="30">
        <v>593.29520000000002</v>
      </c>
      <c r="W1619" s="3" t="s">
        <v>47</v>
      </c>
      <c r="Z1619" s="3" t="s">
        <v>47</v>
      </c>
      <c r="AA1619" s="3" t="s">
        <v>47</v>
      </c>
      <c r="AB1619" s="12" t="s">
        <v>47</v>
      </c>
      <c r="AC1619" s="3" t="s">
        <v>47</v>
      </c>
      <c r="AF1619" s="3" t="s">
        <v>48</v>
      </c>
      <c r="AG1619" s="3" t="s">
        <v>52</v>
      </c>
      <c r="AH1619" s="3" t="s">
        <v>47</v>
      </c>
      <c r="AM1619" s="3" t="s">
        <v>48</v>
      </c>
      <c r="AU1619" s="3">
        <v>0</v>
      </c>
      <c r="AV1619" s="3">
        <v>6</v>
      </c>
      <c r="AW1619" s="3">
        <v>1</v>
      </c>
      <c r="AX1619" s="3">
        <v>6</v>
      </c>
      <c r="AY1619" s="3">
        <v>100</v>
      </c>
      <c r="AZ1619" s="6" t="str">
        <f t="shared" si="179"/>
        <v>1499.5</v>
      </c>
      <c r="BC1619" s="12" t="s">
        <v>3307</v>
      </c>
      <c r="BJ1619" s="12">
        <f t="shared" si="180"/>
        <v>0</v>
      </c>
      <c r="BK1619" s="12">
        <f t="shared" si="181"/>
        <v>0</v>
      </c>
      <c r="CQ1619" s="3" t="str">
        <f>CONCATENATE(baseURL!$A$1,baseURL!$B$1,baseURL!$C$1,".",C1619,".",L1619,".pkl&amp;seq=",BC1619)</f>
        <v>http://proteomics.broadinstitute.org/millscripts/viewfeed.pl?side=xl&amp;cycle=1&amp;fixedMods=iaaC&amp;file=msdataSM/iPRG2012_nd/cpick_in/iPRG2012_nd.1499.5.2.pkl&amp;seq=HQGLMVGMGQK</v>
      </c>
    </row>
    <row r="1620" spans="1:95" x14ac:dyDescent="0.2">
      <c r="A1620" s="3">
        <v>3688</v>
      </c>
      <c r="B1620" s="2" t="s">
        <v>3308</v>
      </c>
      <c r="C1620" s="2" t="s">
        <v>3301</v>
      </c>
      <c r="D1620" s="3">
        <v>3977</v>
      </c>
      <c r="E1620" s="3">
        <v>3974</v>
      </c>
      <c r="F1620" s="3">
        <v>31504</v>
      </c>
      <c r="G1620" s="3">
        <v>5473</v>
      </c>
      <c r="H1620" s="3">
        <v>19.0867</v>
      </c>
      <c r="I1620" s="30">
        <v>482.76391999999998</v>
      </c>
      <c r="J1620" s="30">
        <v>482.76392170000003</v>
      </c>
      <c r="K1620" s="30">
        <v>0</v>
      </c>
      <c r="L1620" s="3">
        <v>0</v>
      </c>
      <c r="M1620" s="3">
        <v>0</v>
      </c>
      <c r="N1620" s="10">
        <f t="shared" si="175"/>
        <v>1</v>
      </c>
      <c r="O1620" s="35">
        <v>2</v>
      </c>
      <c r="P1620" s="17"/>
      <c r="Q1620" s="40">
        <v>964.52106000000003</v>
      </c>
      <c r="R1620" s="40">
        <v>482.76416999999998</v>
      </c>
      <c r="S1620" s="18">
        <f t="shared" si="176"/>
        <v>-0.51785119014546643</v>
      </c>
      <c r="T1620" s="18">
        <f t="shared" si="177"/>
        <v>-0.51432980196708811</v>
      </c>
      <c r="U1620" s="18">
        <f t="shared" si="178"/>
        <v>-1.1807007135222438</v>
      </c>
      <c r="V1620" s="30">
        <v>482.7636</v>
      </c>
      <c r="W1620" s="3" t="s">
        <v>47</v>
      </c>
      <c r="X1620" s="3" t="s">
        <v>47</v>
      </c>
      <c r="Y1620" s="3" t="s">
        <v>47</v>
      </c>
      <c r="Z1620" s="3" t="s">
        <v>47</v>
      </c>
      <c r="AA1620" s="3" t="s">
        <v>47</v>
      </c>
      <c r="AB1620" s="12" t="s">
        <v>47</v>
      </c>
      <c r="AC1620" s="3" t="s">
        <v>47</v>
      </c>
      <c r="AE1620" s="3" t="s">
        <v>47</v>
      </c>
      <c r="AF1620" s="3" t="s">
        <v>48</v>
      </c>
      <c r="AG1620" s="3" t="s">
        <v>47</v>
      </c>
      <c r="AH1620" s="3" t="s">
        <v>47</v>
      </c>
      <c r="AI1620" s="3" t="s">
        <v>47</v>
      </c>
      <c r="AL1620" s="3" t="s">
        <v>48</v>
      </c>
      <c r="AU1620" s="3">
        <v>0</v>
      </c>
      <c r="AV1620" s="3">
        <v>11</v>
      </c>
      <c r="AW1620" s="3">
        <v>1</v>
      </c>
      <c r="AX1620" s="3">
        <v>11</v>
      </c>
      <c r="AY1620" s="3">
        <v>100</v>
      </c>
      <c r="AZ1620" s="6" t="str">
        <f t="shared" si="179"/>
        <v>1500.3</v>
      </c>
      <c r="BC1620" s="12" t="s">
        <v>3077</v>
      </c>
      <c r="BJ1620" s="12">
        <f t="shared" si="180"/>
        <v>0</v>
      </c>
      <c r="BK1620" s="12">
        <f t="shared" si="181"/>
        <v>0</v>
      </c>
      <c r="CQ1620" s="3" t="str">
        <f>CONCATENATE(baseURL!$A$1,baseURL!$B$1,baseURL!$C$1,".",C1620,".",L1620,".pkl&amp;seq=",BC1620)</f>
        <v>http://proteomics.broadinstitute.org/millscripts/viewfeed.pl?side=xl&amp;cycle=1&amp;fixedMods=iaaC&amp;file=msdataSM/iPRG2012_nd/cpick_in/iPRG2012_nd.1500.3.0.pkl&amp;seq=AAGLTAAYAR</v>
      </c>
    </row>
    <row r="1621" spans="1:95" x14ac:dyDescent="0.2">
      <c r="A1621" s="3">
        <v>7510</v>
      </c>
      <c r="B1621" s="2" t="s">
        <v>3309</v>
      </c>
      <c r="C1621" s="2" t="s">
        <v>3305</v>
      </c>
      <c r="D1621" s="3">
        <v>3980</v>
      </c>
      <c r="E1621" s="3">
        <v>3977</v>
      </c>
      <c r="F1621" s="3">
        <v>31507</v>
      </c>
      <c r="G1621" s="3">
        <v>5476</v>
      </c>
      <c r="H1621" s="3">
        <v>19.0959</v>
      </c>
      <c r="I1621" s="30">
        <v>693.81341999999995</v>
      </c>
      <c r="J1621" s="30">
        <v>693.81361900000002</v>
      </c>
      <c r="K1621" s="30">
        <v>-2.0000000000000001E-4</v>
      </c>
      <c r="L1621" s="3">
        <v>2</v>
      </c>
      <c r="M1621" s="3">
        <v>2</v>
      </c>
      <c r="N1621" s="10">
        <f t="shared" si="175"/>
        <v>1</v>
      </c>
      <c r="O1621" s="35">
        <v>2</v>
      </c>
      <c r="Q1621" s="40">
        <v>1386.62057</v>
      </c>
      <c r="R1621" s="42">
        <v>693.81392000000005</v>
      </c>
      <c r="S1621" s="18">
        <f t="shared" si="176"/>
        <v>-0.72065432198573265</v>
      </c>
      <c r="T1621" s="18">
        <f t="shared" si="177"/>
        <v>-0.4338339017987069</v>
      </c>
      <c r="U1621" s="18">
        <f t="shared" si="178"/>
        <v>-0.31708790162784217</v>
      </c>
      <c r="V1621" s="30">
        <v>693.81370000000004</v>
      </c>
      <c r="W1621" s="3" t="s">
        <v>47</v>
      </c>
      <c r="X1621" s="3" t="s">
        <v>47</v>
      </c>
      <c r="Y1621" s="3" t="s">
        <v>47</v>
      </c>
      <c r="Z1621" s="3" t="s">
        <v>52</v>
      </c>
      <c r="AB1621" s="12" t="s">
        <v>47</v>
      </c>
      <c r="AC1621" s="3" t="s">
        <v>52</v>
      </c>
      <c r="AJ1621" s="3" t="s">
        <v>47</v>
      </c>
      <c r="AL1621" s="3" t="s">
        <v>52</v>
      </c>
      <c r="AU1621" s="3">
        <v>0</v>
      </c>
      <c r="AV1621" s="3">
        <v>5</v>
      </c>
      <c r="AW1621" s="3">
        <v>1</v>
      </c>
      <c r="AX1621" s="3">
        <v>5</v>
      </c>
      <c r="AY1621" s="3">
        <v>100</v>
      </c>
      <c r="AZ1621" s="6" t="str">
        <f t="shared" si="179"/>
        <v>1500.6</v>
      </c>
      <c r="BC1621" s="12" t="s">
        <v>3310</v>
      </c>
      <c r="BI1621" s="12" t="s">
        <v>594</v>
      </c>
      <c r="BJ1621" s="12">
        <f t="shared" si="180"/>
        <v>0</v>
      </c>
      <c r="BK1621" s="12">
        <f t="shared" si="181"/>
        <v>1</v>
      </c>
      <c r="BR1621" s="3" t="s">
        <v>594</v>
      </c>
      <c r="CQ1621" s="3" t="str">
        <f>CONCATENATE(baseURL!$A$1,baseURL!$B$1,baseURL!$C$1,".",C1621,".",L1621,".pkl&amp;seq=",BC1621,"&amp;varMods=ReducedCys-C")</f>
        <v>http://proteomics.broadinstitute.org/millscripts/viewfeed.pl?side=xl&amp;cycle=1&amp;fixedMods=iaaC&amp;file=msdataSM/iPRG2012_nd/cpick_in/iPRG2012_nd.1500.6.2.pkl&amp;seq=YLcENQDSLSSK&amp;varMods=ReducedCys-C</v>
      </c>
    </row>
    <row r="1622" spans="1:95" x14ac:dyDescent="0.2">
      <c r="A1622" s="3">
        <v>5172</v>
      </c>
      <c r="B1622" s="2" t="s">
        <v>3311</v>
      </c>
      <c r="C1622" s="2" t="s">
        <v>3312</v>
      </c>
      <c r="D1622" s="3">
        <v>3981</v>
      </c>
      <c r="E1622" s="3">
        <v>3978</v>
      </c>
      <c r="F1622" s="3">
        <v>31523</v>
      </c>
      <c r="G1622" s="3">
        <v>5478</v>
      </c>
      <c r="H1622" s="3">
        <v>19.108000000000001</v>
      </c>
      <c r="I1622" s="30">
        <v>480.74196999999998</v>
      </c>
      <c r="J1622" s="30">
        <v>480.7422373</v>
      </c>
      <c r="K1622" s="30">
        <v>-2.7E-4</v>
      </c>
      <c r="L1622" s="3">
        <v>2</v>
      </c>
      <c r="M1622" s="3">
        <v>2</v>
      </c>
      <c r="N1622" s="10">
        <f t="shared" si="175"/>
        <v>1</v>
      </c>
      <c r="O1622" s="35">
        <v>2</v>
      </c>
      <c r="P1622" s="17"/>
      <c r="Q1622" s="40">
        <v>960.47537</v>
      </c>
      <c r="R1622" s="40">
        <v>480.74131999999997</v>
      </c>
      <c r="S1622" s="18">
        <f t="shared" si="176"/>
        <v>1.3520784941210524</v>
      </c>
      <c r="T1622" s="18">
        <f t="shared" si="177"/>
        <v>1.9080947733512672</v>
      </c>
      <c r="U1622" s="18">
        <f t="shared" si="178"/>
        <v>1.622494192968911</v>
      </c>
      <c r="V1622" s="30">
        <v>480.74209999999999</v>
      </c>
      <c r="W1622" s="3" t="s">
        <v>47</v>
      </c>
      <c r="X1622" s="3" t="s">
        <v>47</v>
      </c>
      <c r="Y1622" s="3" t="s">
        <v>47</v>
      </c>
      <c r="Z1622" s="3" t="s">
        <v>47</v>
      </c>
      <c r="AA1622" s="3" t="s">
        <v>47</v>
      </c>
      <c r="AB1622" s="12" t="s">
        <v>47</v>
      </c>
      <c r="AC1622" s="3" t="s">
        <v>47</v>
      </c>
      <c r="AD1622" s="3" t="s">
        <v>47</v>
      </c>
      <c r="AE1622" s="3" t="s">
        <v>47</v>
      </c>
      <c r="AF1622" s="3" t="s">
        <v>47</v>
      </c>
      <c r="AG1622" s="3" t="s">
        <v>47</v>
      </c>
      <c r="AH1622" s="3" t="s">
        <v>47</v>
      </c>
      <c r="AI1622" s="3" t="s">
        <v>47</v>
      </c>
      <c r="AJ1622" s="3" t="s">
        <v>47</v>
      </c>
      <c r="AK1622" s="3" t="s">
        <v>47</v>
      </c>
      <c r="AL1622" s="3" t="s">
        <v>47</v>
      </c>
      <c r="AM1622" s="3" t="s">
        <v>47</v>
      </c>
      <c r="AN1622" s="3" t="s">
        <v>47</v>
      </c>
      <c r="AU1622" s="3">
        <v>0</v>
      </c>
      <c r="AV1622" s="3">
        <v>18</v>
      </c>
      <c r="AW1622" s="3">
        <v>1</v>
      </c>
      <c r="AX1622" s="3">
        <v>18</v>
      </c>
      <c r="AY1622" s="3">
        <v>100</v>
      </c>
      <c r="AZ1622" s="6" t="str">
        <f t="shared" si="179"/>
        <v>1501.1</v>
      </c>
      <c r="BC1622" s="12" t="s">
        <v>3313</v>
      </c>
      <c r="BJ1622" s="12">
        <f t="shared" si="180"/>
        <v>0</v>
      </c>
      <c r="BK1622" s="12">
        <f t="shared" si="181"/>
        <v>0</v>
      </c>
      <c r="CQ1622" s="3" t="str">
        <f>CONCATENATE(baseURL!$A$1,baseURL!$B$1,baseURL!$C$1,".",C1622,".",L1622,".pkl&amp;seq=",BC1622)</f>
        <v>http://proteomics.broadinstitute.org/millscripts/viewfeed.pl?side=xl&amp;cycle=1&amp;fixedMods=iaaC&amp;file=msdataSM/iPRG2012_nd/cpick_in/iPRG2012_nd.1501.1.2.pkl&amp;seq=QMGPMLQR</v>
      </c>
    </row>
    <row r="1623" spans="1:95" x14ac:dyDescent="0.2">
      <c r="A1623" s="3">
        <v>2513</v>
      </c>
      <c r="B1623" s="2" t="s">
        <v>3314</v>
      </c>
      <c r="C1623" s="2" t="s">
        <v>3315</v>
      </c>
      <c r="D1623" s="3">
        <v>3982</v>
      </c>
      <c r="E1623" s="3">
        <v>3979</v>
      </c>
      <c r="F1623" s="3">
        <v>31524</v>
      </c>
      <c r="G1623" s="3">
        <v>5479</v>
      </c>
      <c r="H1623" s="3">
        <v>19.113800000000001</v>
      </c>
      <c r="I1623" s="30">
        <v>531.78272000000004</v>
      </c>
      <c r="J1623" s="30">
        <v>531.78271940000002</v>
      </c>
      <c r="K1623" s="30">
        <v>0</v>
      </c>
      <c r="L1623" s="3">
        <v>4</v>
      </c>
      <c r="M1623" s="3">
        <v>0</v>
      </c>
      <c r="N1623" s="10">
        <f t="shared" si="175"/>
        <v>1</v>
      </c>
      <c r="O1623" s="35">
        <v>2</v>
      </c>
      <c r="P1623" s="11"/>
      <c r="Q1623" s="40">
        <v>1062.5578399999999</v>
      </c>
      <c r="R1623" s="40">
        <v>531.78255999999999</v>
      </c>
      <c r="S1623" s="18">
        <f t="shared" si="176"/>
        <v>0.30087485390793217</v>
      </c>
      <c r="T1623" s="18">
        <f t="shared" si="177"/>
        <v>0.29974657316622733</v>
      </c>
      <c r="U1623" s="18">
        <f t="shared" si="178"/>
        <v>0.26326549706254843</v>
      </c>
      <c r="V1623" s="30">
        <v>531.78269999999998</v>
      </c>
      <c r="W1623" s="3" t="s">
        <v>47</v>
      </c>
      <c r="Z1623" s="3" t="s">
        <v>47</v>
      </c>
      <c r="AA1623" s="3" t="s">
        <v>48</v>
      </c>
      <c r="AB1623" s="12" t="s">
        <v>47</v>
      </c>
      <c r="AC1623" s="3" t="s">
        <v>47</v>
      </c>
      <c r="AE1623" s="3" t="s">
        <v>47</v>
      </c>
      <c r="AF1623" s="3" t="s">
        <v>47</v>
      </c>
      <c r="AH1623" s="3" t="s">
        <v>47</v>
      </c>
      <c r="AI1623" s="3" t="s">
        <v>48</v>
      </c>
      <c r="AK1623" s="3" t="s">
        <v>47</v>
      </c>
      <c r="AL1623" s="3" t="s">
        <v>48</v>
      </c>
      <c r="AU1623" s="3">
        <v>0</v>
      </c>
      <c r="AV1623" s="3">
        <v>8</v>
      </c>
      <c r="AW1623" s="3">
        <v>1</v>
      </c>
      <c r="AX1623" s="3">
        <v>8</v>
      </c>
      <c r="AY1623" s="3">
        <v>100</v>
      </c>
      <c r="AZ1623" s="6" t="str">
        <f t="shared" si="179"/>
        <v>1501.2</v>
      </c>
      <c r="BC1623" s="12" t="s">
        <v>3316</v>
      </c>
      <c r="BJ1623" s="12">
        <f t="shared" si="180"/>
        <v>0</v>
      </c>
      <c r="BK1623" s="12">
        <f t="shared" si="181"/>
        <v>0</v>
      </c>
      <c r="CQ1623" s="3" t="str">
        <f>CONCATENATE(baseURL!$A$1,baseURL!$B$1,baseURL!$C$1,".",C1623,".",L1623,".pkl&amp;seq=",BC1623)</f>
        <v>http://proteomics.broadinstitute.org/millscripts/viewfeed.pl?side=xl&amp;cycle=1&amp;fixedMods=iaaC&amp;file=msdataSM/iPRG2012_nd/cpick_in/iPRG2012_nd.1501.2.4.pkl&amp;seq=AEQVFQNVK</v>
      </c>
    </row>
    <row r="1624" spans="1:95" x14ac:dyDescent="0.2">
      <c r="A1624" s="3">
        <v>7052</v>
      </c>
      <c r="B1624" s="2" t="s">
        <v>3317</v>
      </c>
      <c r="C1624" s="2" t="s">
        <v>3318</v>
      </c>
      <c r="D1624" s="3">
        <v>3983</v>
      </c>
      <c r="E1624" s="3">
        <v>3980</v>
      </c>
      <c r="F1624" s="3">
        <v>31525</v>
      </c>
      <c r="G1624" s="3">
        <v>5480</v>
      </c>
      <c r="H1624" s="3">
        <v>19.119700000000002</v>
      </c>
      <c r="I1624" s="30">
        <v>769.42867999999999</v>
      </c>
      <c r="J1624" s="30">
        <v>769.42828919999999</v>
      </c>
      <c r="K1624" s="30">
        <v>3.8999999999999999E-4</v>
      </c>
      <c r="L1624" s="3">
        <v>2</v>
      </c>
      <c r="M1624" s="3">
        <v>2</v>
      </c>
      <c r="N1624" s="10">
        <f t="shared" si="175"/>
        <v>1</v>
      </c>
      <c r="O1624" s="35">
        <v>2</v>
      </c>
      <c r="P1624" s="17"/>
      <c r="Q1624" s="40">
        <v>1537.84854</v>
      </c>
      <c r="R1624" s="40">
        <v>769.42791</v>
      </c>
      <c r="S1624" s="18">
        <f t="shared" si="176"/>
        <v>1.0007435264320126</v>
      </c>
      <c r="T1624" s="18">
        <f t="shared" si="177"/>
        <v>0.49283369509897484</v>
      </c>
      <c r="U1624" s="18">
        <f t="shared" si="178"/>
        <v>-3.522097346298652</v>
      </c>
      <c r="V1624" s="30">
        <v>769.42520000000002</v>
      </c>
      <c r="X1624" s="3" t="s">
        <v>47</v>
      </c>
      <c r="Y1624" s="3" t="s">
        <v>47</v>
      </c>
      <c r="AA1624" s="3" t="s">
        <v>47</v>
      </c>
      <c r="AB1624" s="12" t="s">
        <v>47</v>
      </c>
      <c r="AC1624" s="3" t="s">
        <v>47</v>
      </c>
      <c r="AF1624" s="3" t="s">
        <v>47</v>
      </c>
      <c r="AH1624" s="3" t="s">
        <v>47</v>
      </c>
      <c r="AI1624" s="3" t="s">
        <v>47</v>
      </c>
      <c r="AU1624" s="3">
        <v>0</v>
      </c>
      <c r="AV1624" s="3">
        <v>8</v>
      </c>
      <c r="AW1624" s="3">
        <v>1</v>
      </c>
      <c r="AX1624" s="3">
        <v>8</v>
      </c>
      <c r="AY1624" s="3">
        <v>100</v>
      </c>
      <c r="AZ1624" s="6" t="str">
        <f t="shared" si="179"/>
        <v>1501.3</v>
      </c>
      <c r="BC1624" s="12" t="s">
        <v>3319</v>
      </c>
      <c r="BJ1624" s="12">
        <f t="shared" si="180"/>
        <v>0</v>
      </c>
      <c r="BK1624" s="12">
        <f t="shared" si="181"/>
        <v>0</v>
      </c>
      <c r="CQ1624" s="3" t="str">
        <f>CONCATENATE(baseURL!$A$1,baseURL!$B$1,baseURL!$C$1,".",C1624,".",L1624,".pkl&amp;seq=",BC1624)</f>
        <v>http://proteomics.broadinstitute.org/millscripts/viewfeed.pl?side=xl&amp;cycle=1&amp;fixedMods=iaaC&amp;file=msdataSM/iPRG2012_nd/cpick_in/iPRG2012_nd.1501.3.2.pkl&amp;seq=VSAAAGKANKQFAKF</v>
      </c>
    </row>
    <row r="1625" spans="1:95" x14ac:dyDescent="0.2">
      <c r="A1625" s="3">
        <v>2487</v>
      </c>
      <c r="B1625" s="2" t="s">
        <v>3320</v>
      </c>
      <c r="C1625" s="2" t="s">
        <v>3317</v>
      </c>
      <c r="D1625" s="3">
        <v>3987</v>
      </c>
      <c r="E1625" s="3">
        <v>3984</v>
      </c>
      <c r="F1625" s="3">
        <v>31547</v>
      </c>
      <c r="G1625" s="3">
        <v>5485</v>
      </c>
      <c r="H1625" s="3">
        <v>19.133500000000002</v>
      </c>
      <c r="I1625" s="30">
        <v>416.23183</v>
      </c>
      <c r="J1625" s="30">
        <v>416.23150349999997</v>
      </c>
      <c r="K1625" s="30">
        <v>3.3E-4</v>
      </c>
      <c r="L1625" s="3">
        <v>2</v>
      </c>
      <c r="M1625" s="3">
        <v>2</v>
      </c>
      <c r="N1625" s="10">
        <f t="shared" si="175"/>
        <v>1</v>
      </c>
      <c r="O1625" s="35">
        <v>2</v>
      </c>
      <c r="P1625" s="17"/>
      <c r="Q1625" s="40">
        <v>831.45705999999996</v>
      </c>
      <c r="R1625" s="40">
        <v>416.23217</v>
      </c>
      <c r="S1625" s="18">
        <f t="shared" si="176"/>
        <v>-0.81685180651518075</v>
      </c>
      <c r="T1625" s="18">
        <f t="shared" si="177"/>
        <v>-1.6012697913824196</v>
      </c>
      <c r="U1625" s="18">
        <f t="shared" si="178"/>
        <v>-1.6096785599578121</v>
      </c>
      <c r="V1625" s="30">
        <v>416.23149999999998</v>
      </c>
      <c r="W1625" s="3" t="s">
        <v>48</v>
      </c>
      <c r="Z1625" s="3" t="s">
        <v>47</v>
      </c>
      <c r="AA1625" s="3" t="s">
        <v>47</v>
      </c>
      <c r="AB1625" s="12" t="s">
        <v>47</v>
      </c>
      <c r="AE1625" s="3" t="s">
        <v>48</v>
      </c>
      <c r="AF1625" s="3" t="s">
        <v>48</v>
      </c>
      <c r="AH1625" s="3" t="s">
        <v>48</v>
      </c>
      <c r="AK1625" s="3" t="s">
        <v>52</v>
      </c>
      <c r="AL1625" s="3" t="s">
        <v>52</v>
      </c>
      <c r="AU1625" s="3">
        <v>0</v>
      </c>
      <c r="AV1625" s="3">
        <v>3</v>
      </c>
      <c r="AW1625" s="3">
        <v>1</v>
      </c>
      <c r="AX1625" s="3">
        <v>3</v>
      </c>
      <c r="AY1625" s="3">
        <v>100</v>
      </c>
      <c r="AZ1625" s="6" t="str">
        <f t="shared" si="179"/>
        <v>1502.4</v>
      </c>
      <c r="BC1625" s="12" t="s">
        <v>3321</v>
      </c>
      <c r="BJ1625" s="12">
        <f t="shared" si="180"/>
        <v>0</v>
      </c>
      <c r="BK1625" s="12">
        <f t="shared" si="181"/>
        <v>0</v>
      </c>
      <c r="CQ1625" s="3" t="str">
        <f>CONCATENATE(baseURL!$A$1,baseURL!$B$1,baseURL!$C$1,".",C1625,".",L1625,".pkl&amp;seq=",BC1625)</f>
        <v>http://proteomics.broadinstitute.org/millscripts/viewfeed.pl?side=xl&amp;cycle=1&amp;fixedMods=iaaC&amp;file=msdataSM/iPRG2012_nd/cpick_in/iPRG2012_nd.1502.4.2.pkl&amp;seq=VASNSGVVV</v>
      </c>
    </row>
    <row r="1626" spans="1:95" x14ac:dyDescent="0.2">
      <c r="A1626" s="3">
        <v>3580</v>
      </c>
      <c r="B1626" s="2" t="s">
        <v>3322</v>
      </c>
      <c r="C1626" s="2" t="s">
        <v>3323</v>
      </c>
      <c r="D1626" s="3">
        <v>3989</v>
      </c>
      <c r="E1626" s="3">
        <v>3986</v>
      </c>
      <c r="F1626" s="3">
        <v>31549</v>
      </c>
      <c r="G1626" s="3">
        <v>5487</v>
      </c>
      <c r="H1626" s="3">
        <v>19.136800000000001</v>
      </c>
      <c r="I1626" s="30">
        <v>437.72998999999999</v>
      </c>
      <c r="J1626" s="30">
        <v>437.7317185</v>
      </c>
      <c r="K1626" s="30">
        <v>-1.73E-3</v>
      </c>
      <c r="L1626" s="3">
        <v>2</v>
      </c>
      <c r="M1626" s="3">
        <v>2</v>
      </c>
      <c r="N1626" s="10">
        <f t="shared" si="175"/>
        <v>1</v>
      </c>
      <c r="O1626" s="35">
        <v>2</v>
      </c>
      <c r="P1626" s="17"/>
      <c r="Q1626" s="40">
        <v>874.45164</v>
      </c>
      <c r="R1626" s="40">
        <v>437.72946000000002</v>
      </c>
      <c r="S1626" s="18">
        <f t="shared" si="176"/>
        <v>1.2107935343654439</v>
      </c>
      <c r="T1626" s="18">
        <f t="shared" si="177"/>
        <v>5.1595796179269664</v>
      </c>
      <c r="U1626" s="18">
        <f t="shared" si="178"/>
        <v>5.1173160700037004</v>
      </c>
      <c r="V1626" s="30">
        <v>437.73169999999999</v>
      </c>
      <c r="X1626" s="3" t="s">
        <v>47</v>
      </c>
      <c r="Y1626" s="3" t="s">
        <v>48</v>
      </c>
      <c r="Z1626" s="3" t="s">
        <v>47</v>
      </c>
      <c r="AA1626" s="3" t="s">
        <v>47</v>
      </c>
      <c r="AB1626" s="12" t="s">
        <v>47</v>
      </c>
      <c r="AC1626" s="3" t="s">
        <v>47</v>
      </c>
      <c r="AF1626" s="3" t="s">
        <v>48</v>
      </c>
      <c r="AH1626" s="3" t="s">
        <v>48</v>
      </c>
      <c r="AL1626" s="3" t="s">
        <v>48</v>
      </c>
      <c r="AU1626" s="3">
        <v>0</v>
      </c>
      <c r="AV1626" s="3">
        <v>5</v>
      </c>
      <c r="AW1626" s="3">
        <v>1</v>
      </c>
      <c r="AX1626" s="3">
        <v>5</v>
      </c>
      <c r="AY1626" s="3">
        <v>100</v>
      </c>
      <c r="AZ1626" s="6" t="str">
        <f t="shared" si="179"/>
        <v>1502.6</v>
      </c>
      <c r="BC1626" s="12" t="s">
        <v>3108</v>
      </c>
      <c r="BJ1626" s="12">
        <f t="shared" si="180"/>
        <v>0</v>
      </c>
      <c r="BK1626" s="12">
        <f t="shared" si="181"/>
        <v>0</v>
      </c>
      <c r="CQ1626" s="3" t="str">
        <f>CONCATENATE(baseURL!$A$1,baseURL!$B$1,baseURL!$C$1,".",C1626,".",L1626,".pkl&amp;seq=",BC1626)</f>
        <v>http://proteomics.broadinstitute.org/millscripts/viewfeed.pl?side=xl&amp;cycle=1&amp;fixedMods=iaaC&amp;file=msdataSM/iPRG2012_nd/cpick_in/iPRG2012_nd.1502.6.2.pkl&amp;seq=DALLKEDA</v>
      </c>
    </row>
    <row r="1627" spans="1:95" x14ac:dyDescent="0.2">
      <c r="A1627" s="3">
        <v>7077</v>
      </c>
      <c r="B1627" s="2" t="s">
        <v>3328</v>
      </c>
      <c r="C1627" s="2" t="s">
        <v>3329</v>
      </c>
      <c r="D1627" s="3">
        <v>3998</v>
      </c>
      <c r="E1627" s="3">
        <v>3995</v>
      </c>
      <c r="F1627" s="3">
        <v>31570</v>
      </c>
      <c r="G1627" s="3">
        <v>5497</v>
      </c>
      <c r="H1627" s="3">
        <v>19.167300000000001</v>
      </c>
      <c r="I1627" s="30">
        <v>595.33425999999997</v>
      </c>
      <c r="J1627" s="30">
        <v>595.33581170000002</v>
      </c>
      <c r="K1627" s="30">
        <v>-1.5499999999999999E-3</v>
      </c>
      <c r="L1627" s="3">
        <v>3</v>
      </c>
      <c r="M1627" s="3">
        <v>3</v>
      </c>
      <c r="N1627" s="10">
        <f t="shared" si="175"/>
        <v>1</v>
      </c>
      <c r="O1627" s="35">
        <v>3</v>
      </c>
      <c r="P1627" s="17"/>
      <c r="Q1627" s="40">
        <v>1783.9912400000001</v>
      </c>
      <c r="R1627" s="40">
        <v>595.33525999999995</v>
      </c>
      <c r="S1627" s="18">
        <f t="shared" si="176"/>
        <v>-1.6797258068946785</v>
      </c>
      <c r="T1627" s="18">
        <f t="shared" si="177"/>
        <v>0.92670472780942226</v>
      </c>
      <c r="U1627" s="18">
        <f t="shared" si="178"/>
        <v>-1.7805093552472511</v>
      </c>
      <c r="V1627" s="30">
        <v>595.33420000000001</v>
      </c>
      <c r="X1627" s="3" t="s">
        <v>47</v>
      </c>
      <c r="Y1627" s="3" t="s">
        <v>47</v>
      </c>
      <c r="Z1627" s="3" t="s">
        <v>52</v>
      </c>
      <c r="AA1627" s="3" t="s">
        <v>47</v>
      </c>
      <c r="AB1627" s="12" t="s">
        <v>48</v>
      </c>
      <c r="AC1627" s="3" t="s">
        <v>48</v>
      </c>
      <c r="AD1627" s="3" t="s">
        <v>47</v>
      </c>
      <c r="AG1627" s="3" t="s">
        <v>47</v>
      </c>
      <c r="AH1627" s="3" t="s">
        <v>47</v>
      </c>
      <c r="AI1627" s="3" t="s">
        <v>48</v>
      </c>
      <c r="AO1627" s="3" t="s">
        <v>47</v>
      </c>
      <c r="AU1627" s="3">
        <v>0</v>
      </c>
      <c r="AV1627" s="3">
        <v>7</v>
      </c>
      <c r="AW1627" s="3">
        <v>2</v>
      </c>
      <c r="AX1627" s="3">
        <v>6</v>
      </c>
      <c r="AY1627" s="3">
        <v>85.71</v>
      </c>
      <c r="AZ1627" s="6" t="str">
        <f t="shared" si="179"/>
        <v>1503.6</v>
      </c>
      <c r="BB1627" s="12" t="s">
        <v>79</v>
      </c>
      <c r="BC1627" s="12" t="s">
        <v>3330</v>
      </c>
      <c r="BJ1627" s="12">
        <f t="shared" si="180"/>
        <v>0</v>
      </c>
      <c r="BK1627" s="12">
        <f t="shared" si="181"/>
        <v>0</v>
      </c>
      <c r="BU1627" s="3" t="s">
        <v>3331</v>
      </c>
      <c r="CQ1627" s="3" t="str">
        <f>CONCATENATE(baseURL!$A$1,baseURL!$B$1,"+Acetyl",baseURL!$C$1,".",C1627,".",L1627,".pkl&amp;seq=",BC1627)</f>
        <v>http://proteomics.broadinstitute.org/millscripts/viewfeed.pl?side=xl&amp;cycle=1&amp;fixedMods=iaaC+Acetyl&amp;file=msdataSM/iPRG2012_nd/cpick_in/iPRG2012_nd.1503.6.3.pkl&amp;seq=STVKGKPEDAKLLEAR</v>
      </c>
    </row>
    <row r="1628" spans="1:95" x14ac:dyDescent="0.2">
      <c r="A1628" s="3">
        <v>1187</v>
      </c>
      <c r="B1628" s="2" t="s">
        <v>3332</v>
      </c>
      <c r="C1628" s="2" t="s">
        <v>3333</v>
      </c>
      <c r="D1628" s="3">
        <v>4002</v>
      </c>
      <c r="E1628" s="3">
        <v>3999</v>
      </c>
      <c r="F1628" s="3">
        <v>31607</v>
      </c>
      <c r="G1628" s="3">
        <v>5503</v>
      </c>
      <c r="H1628" s="3">
        <v>19.201699999999999</v>
      </c>
      <c r="I1628" s="30">
        <v>418.19400000000002</v>
      </c>
      <c r="J1628" s="30">
        <v>418.72985519999997</v>
      </c>
      <c r="K1628" s="30">
        <v>-0.53586</v>
      </c>
      <c r="L1628" s="3">
        <v>0</v>
      </c>
      <c r="M1628" s="3">
        <v>2</v>
      </c>
      <c r="N1628" s="10">
        <f t="shared" si="175"/>
        <v>1</v>
      </c>
      <c r="O1628" s="35">
        <v>2</v>
      </c>
      <c r="P1628" s="17"/>
      <c r="Q1628" s="40">
        <v>836.45124999999996</v>
      </c>
      <c r="R1628" s="40">
        <v>418.72926000000001</v>
      </c>
      <c r="S1628" s="18">
        <f t="shared" si="176"/>
        <v>-1278.2961477303827</v>
      </c>
      <c r="T1628" s="18">
        <f t="shared" si="177"/>
        <v>1.4214435360065945</v>
      </c>
      <c r="U1628" s="18">
        <f t="shared" si="178"/>
        <v>1.528433909719543</v>
      </c>
      <c r="V1628" s="30">
        <v>418.72989999999999</v>
      </c>
      <c r="W1628" s="3" t="s">
        <v>48</v>
      </c>
      <c r="Z1628" s="3" t="s">
        <v>47</v>
      </c>
      <c r="AA1628" s="3" t="s">
        <v>65</v>
      </c>
      <c r="AB1628" s="12" t="s">
        <v>47</v>
      </c>
      <c r="AC1628" s="3" t="s">
        <v>47</v>
      </c>
      <c r="AD1628" s="3" t="s">
        <v>52</v>
      </c>
      <c r="AE1628" s="3" t="s">
        <v>47</v>
      </c>
      <c r="AF1628" s="3" t="s">
        <v>65</v>
      </c>
      <c r="AG1628" s="3" t="s">
        <v>65</v>
      </c>
      <c r="AH1628" s="3" t="s">
        <v>65</v>
      </c>
      <c r="AI1628" s="3" t="s">
        <v>48</v>
      </c>
      <c r="AK1628" s="3" t="s">
        <v>48</v>
      </c>
      <c r="AL1628" s="3" t="s">
        <v>48</v>
      </c>
      <c r="AN1628" s="3" t="s">
        <v>48</v>
      </c>
      <c r="AU1628" s="3">
        <v>4</v>
      </c>
      <c r="AV1628" s="3">
        <v>4</v>
      </c>
      <c r="AW1628" s="3">
        <v>1</v>
      </c>
      <c r="AX1628" s="3">
        <v>4</v>
      </c>
      <c r="AY1628" s="3">
        <v>100</v>
      </c>
      <c r="AZ1628" s="6" t="str">
        <f t="shared" si="179"/>
        <v>1505.1</v>
      </c>
      <c r="BC1628" s="12" t="s">
        <v>3334</v>
      </c>
      <c r="BJ1628" s="12">
        <f t="shared" si="180"/>
        <v>0</v>
      </c>
      <c r="BK1628" s="12">
        <f t="shared" si="181"/>
        <v>0</v>
      </c>
      <c r="BW1628" s="3" t="s">
        <v>3335</v>
      </c>
      <c r="CB1628" s="3" t="s">
        <v>3336</v>
      </c>
      <c r="CC1628" s="3" t="s">
        <v>3336</v>
      </c>
      <c r="CD1628" s="3" t="s">
        <v>3335</v>
      </c>
      <c r="CQ1628" s="3" t="str">
        <f>CONCATENATE(baseURL!$A$1,baseURL!$B$1,baseURL!$C$1,".",C1628,".",L1628,".pkl&amp;seq=",BC1628)</f>
        <v>http://proteomics.broadinstitute.org/millscripts/viewfeed.pl?side=xl&amp;cycle=1&amp;fixedMods=iaaC&amp;file=msdataSM/iPRG2012_nd/cpick_in/iPRG2012_nd.1505.1.0.pkl&amp;seq=LGDYGLAK</v>
      </c>
    </row>
    <row r="1629" spans="1:95" x14ac:dyDescent="0.2">
      <c r="A1629" s="3">
        <v>2612</v>
      </c>
      <c r="B1629" s="2" t="s">
        <v>3337</v>
      </c>
      <c r="C1629" s="2" t="s">
        <v>3338</v>
      </c>
      <c r="D1629" s="3">
        <v>4003</v>
      </c>
      <c r="E1629" s="3">
        <v>4000</v>
      </c>
      <c r="F1629" s="3">
        <v>31608</v>
      </c>
      <c r="G1629" s="3">
        <v>5504</v>
      </c>
      <c r="H1629" s="3">
        <v>19.204999999999998</v>
      </c>
      <c r="I1629" s="30">
        <v>418.73011000000002</v>
      </c>
      <c r="J1629" s="30">
        <v>418.72985519999997</v>
      </c>
      <c r="K1629" s="30">
        <v>2.5000000000000001E-4</v>
      </c>
      <c r="L1629" s="3">
        <v>2</v>
      </c>
      <c r="M1629" s="3">
        <v>2</v>
      </c>
      <c r="N1629" s="10">
        <f t="shared" si="175"/>
        <v>1</v>
      </c>
      <c r="O1629" s="35">
        <v>2</v>
      </c>
      <c r="P1629" s="17"/>
      <c r="Q1629" s="40">
        <v>836.45124999999996</v>
      </c>
      <c r="R1629" s="40">
        <v>418.72926000000001</v>
      </c>
      <c r="S1629" s="18">
        <f t="shared" si="176"/>
        <v>2.0299512864565665</v>
      </c>
      <c r="T1629" s="18">
        <f t="shared" si="177"/>
        <v>1.4214435360065945</v>
      </c>
      <c r="U1629" s="18">
        <f t="shared" si="178"/>
        <v>0.81198051455547626</v>
      </c>
      <c r="V1629" s="30">
        <v>418.7296</v>
      </c>
      <c r="W1629" s="3" t="s">
        <v>47</v>
      </c>
      <c r="Z1629" s="3" t="s">
        <v>47</v>
      </c>
      <c r="AA1629" s="3" t="s">
        <v>48</v>
      </c>
      <c r="AB1629" s="12" t="s">
        <v>47</v>
      </c>
      <c r="AC1629" s="3" t="s">
        <v>47</v>
      </c>
      <c r="AD1629" s="3" t="s">
        <v>47</v>
      </c>
      <c r="AE1629" s="3" t="s">
        <v>47</v>
      </c>
      <c r="AF1629" s="3" t="s">
        <v>47</v>
      </c>
      <c r="AG1629" s="3" t="s">
        <v>48</v>
      </c>
      <c r="AH1629" s="3" t="s">
        <v>47</v>
      </c>
      <c r="AI1629" s="3" t="s">
        <v>47</v>
      </c>
      <c r="AJ1629" s="3" t="s">
        <v>47</v>
      </c>
      <c r="AK1629" s="3" t="s">
        <v>47</v>
      </c>
      <c r="AL1629" s="3" t="s">
        <v>48</v>
      </c>
      <c r="AM1629" s="3" t="s">
        <v>52</v>
      </c>
      <c r="AU1629" s="3">
        <v>0</v>
      </c>
      <c r="AV1629" s="3">
        <v>11</v>
      </c>
      <c r="AW1629" s="3">
        <v>1</v>
      </c>
      <c r="AX1629" s="3">
        <v>11</v>
      </c>
      <c r="AY1629" s="3">
        <v>100</v>
      </c>
      <c r="AZ1629" s="6" t="str">
        <f t="shared" si="179"/>
        <v>1505.2</v>
      </c>
      <c r="BC1629" s="12" t="s">
        <v>3259</v>
      </c>
      <c r="BJ1629" s="12">
        <f t="shared" si="180"/>
        <v>0</v>
      </c>
      <c r="BK1629" s="12">
        <f t="shared" si="181"/>
        <v>0</v>
      </c>
      <c r="CQ1629" s="3" t="str">
        <f>CONCATENATE(baseURL!$A$1,baseURL!$B$1,baseURL!$C$1,".",C1629,".",L1629,".pkl&amp;seq=",BC1629)</f>
        <v>http://proteomics.broadinstitute.org/millscripts/viewfeed.pl?side=xl&amp;cycle=1&amp;fixedMods=iaaC&amp;file=msdataSM/iPRG2012_nd/cpick_in/iPRG2012_nd.1505.2.2.pkl&amp;seq=LGDYAGLK</v>
      </c>
    </row>
    <row r="1630" spans="1:95" x14ac:dyDescent="0.2">
      <c r="A1630" s="3">
        <v>3536</v>
      </c>
      <c r="B1630" s="2" t="s">
        <v>3339</v>
      </c>
      <c r="C1630" s="2" t="s">
        <v>3340</v>
      </c>
      <c r="D1630" s="3">
        <v>4004</v>
      </c>
      <c r="E1630" s="3">
        <v>4001</v>
      </c>
      <c r="F1630" s="3">
        <v>31609</v>
      </c>
      <c r="G1630" s="3">
        <v>5505</v>
      </c>
      <c r="H1630" s="3">
        <v>19.208300000000001</v>
      </c>
      <c r="I1630" s="30">
        <v>463.92102999999997</v>
      </c>
      <c r="J1630" s="30">
        <v>463.92131139999998</v>
      </c>
      <c r="K1630" s="30">
        <v>-2.7999999999999998E-4</v>
      </c>
      <c r="L1630" s="3">
        <v>2</v>
      </c>
      <c r="M1630" s="3">
        <v>3</v>
      </c>
      <c r="N1630" s="10">
        <f t="shared" si="175"/>
        <v>-1</v>
      </c>
      <c r="O1630" s="35">
        <v>3</v>
      </c>
      <c r="P1630" s="17"/>
      <c r="Q1630" s="40">
        <v>1389.7484899999999</v>
      </c>
      <c r="R1630" s="40">
        <v>463.92101000000002</v>
      </c>
      <c r="S1630" s="18">
        <f t="shared" si="176"/>
        <v>4.3110787221093634E-2</v>
      </c>
      <c r="T1630" s="18">
        <f t="shared" si="177"/>
        <v>0.64967956496573676</v>
      </c>
      <c r="U1630" s="18">
        <f t="shared" si="178"/>
        <v>-0.23710933032865614</v>
      </c>
      <c r="V1630" s="30">
        <v>463.92090000000002</v>
      </c>
      <c r="W1630" s="3" t="s">
        <v>47</v>
      </c>
      <c r="X1630" s="3" t="s">
        <v>47</v>
      </c>
      <c r="Y1630" s="3" t="s">
        <v>47</v>
      </c>
      <c r="Z1630" s="3" t="s">
        <v>47</v>
      </c>
      <c r="AA1630" s="3" t="s">
        <v>47</v>
      </c>
      <c r="AB1630" s="12" t="s">
        <v>47</v>
      </c>
      <c r="AC1630" s="3" t="s">
        <v>47</v>
      </c>
      <c r="AE1630" s="3" t="s">
        <v>47</v>
      </c>
      <c r="AF1630" s="3" t="s">
        <v>47</v>
      </c>
      <c r="AH1630" s="3" t="s">
        <v>47</v>
      </c>
      <c r="AI1630" s="3" t="s">
        <v>47</v>
      </c>
      <c r="AK1630" s="3" t="s">
        <v>47</v>
      </c>
      <c r="AL1630" s="3" t="s">
        <v>47</v>
      </c>
      <c r="AM1630" s="3" t="s">
        <v>47</v>
      </c>
      <c r="AN1630" s="3" t="s">
        <v>47</v>
      </c>
      <c r="AU1630" s="3">
        <v>0</v>
      </c>
      <c r="AV1630" s="3">
        <v>15</v>
      </c>
      <c r="AW1630" s="3">
        <v>1</v>
      </c>
      <c r="AX1630" s="3">
        <v>15</v>
      </c>
      <c r="AY1630" s="3">
        <v>100</v>
      </c>
      <c r="AZ1630" s="6" t="str">
        <f t="shared" si="179"/>
        <v>1505.3</v>
      </c>
      <c r="BC1630" s="12" t="s">
        <v>3341</v>
      </c>
      <c r="BJ1630" s="12">
        <f t="shared" si="180"/>
        <v>0</v>
      </c>
      <c r="BK1630" s="12">
        <f t="shared" si="181"/>
        <v>0</v>
      </c>
      <c r="CQ1630" s="3" t="str">
        <f>CONCATENATE(baseURL!$A$1,baseURL!$B$1,baseURL!$C$1,".",C1630,".",L1630,".pkl&amp;seq=",BC1630)</f>
        <v>http://proteomics.broadinstitute.org/millscripts/viewfeed.pl?side=xl&amp;cycle=1&amp;fixedMods=iaaC&amp;file=msdataSM/iPRG2012_nd/cpick_in/iPRG2012_nd.1505.3.2.pkl&amp;seq=YLVGGASKVPNER</v>
      </c>
    </row>
    <row r="1631" spans="1:95" x14ac:dyDescent="0.2">
      <c r="A1631" s="3">
        <v>1070</v>
      </c>
      <c r="B1631" s="2" t="s">
        <v>3342</v>
      </c>
      <c r="C1631" s="2" t="s">
        <v>3343</v>
      </c>
      <c r="D1631" s="3">
        <v>4005</v>
      </c>
      <c r="E1631" s="3">
        <v>4002</v>
      </c>
      <c r="F1631" s="3">
        <v>31610</v>
      </c>
      <c r="G1631" s="3">
        <v>5506</v>
      </c>
      <c r="H1631" s="3">
        <v>19.2117</v>
      </c>
      <c r="I1631" s="30">
        <v>465.25429000000003</v>
      </c>
      <c r="J1631" s="30">
        <v>465.25820479999999</v>
      </c>
      <c r="K1631" s="30">
        <v>-3.9100000000000003E-3</v>
      </c>
      <c r="L1631" s="3">
        <v>2</v>
      </c>
      <c r="M1631" s="3">
        <v>2</v>
      </c>
      <c r="N1631" s="10">
        <f t="shared" si="175"/>
        <v>1</v>
      </c>
      <c r="O1631" s="35">
        <v>2</v>
      </c>
      <c r="P1631" s="17"/>
      <c r="Q1631" s="40">
        <v>929.50507000000005</v>
      </c>
      <c r="R1631" s="40">
        <v>465.25617</v>
      </c>
      <c r="S1631" s="18">
        <f t="shared" si="176"/>
        <v>-4.0407846713165787</v>
      </c>
      <c r="T1631" s="18">
        <f t="shared" si="177"/>
        <v>4.3735046006803096</v>
      </c>
      <c r="U1631" s="18">
        <f t="shared" si="178"/>
        <v>4.1482523488420417</v>
      </c>
      <c r="V1631" s="30">
        <v>465.25810000000001</v>
      </c>
      <c r="W1631" s="3" t="s">
        <v>47</v>
      </c>
      <c r="AB1631" s="12" t="s">
        <v>47</v>
      </c>
      <c r="AC1631" s="3" t="s">
        <v>48</v>
      </c>
      <c r="AF1631" s="3" t="s">
        <v>47</v>
      </c>
      <c r="AH1631" s="3" t="s">
        <v>48</v>
      </c>
      <c r="AK1631" s="3" t="s">
        <v>52</v>
      </c>
      <c r="AL1631" s="3" t="s">
        <v>52</v>
      </c>
      <c r="AU1631" s="3">
        <v>0</v>
      </c>
      <c r="AV1631" s="3">
        <v>3</v>
      </c>
      <c r="AW1631" s="3">
        <v>1</v>
      </c>
      <c r="AX1631" s="3">
        <v>3</v>
      </c>
      <c r="AY1631" s="3">
        <v>100</v>
      </c>
      <c r="AZ1631" s="6" t="str">
        <f t="shared" si="179"/>
        <v>1505.4</v>
      </c>
      <c r="BC1631" s="12" t="s">
        <v>3344</v>
      </c>
      <c r="BJ1631" s="12">
        <f t="shared" si="180"/>
        <v>0</v>
      </c>
      <c r="BK1631" s="12">
        <f t="shared" si="181"/>
        <v>0</v>
      </c>
      <c r="CQ1631" s="3" t="str">
        <f>CONCATENATE(baseURL!$A$1,baseURL!$B$1,baseURL!$C$1,".",C1631,".",L1631,".pkl&amp;seq=",BC1631)</f>
        <v>http://proteomics.broadinstitute.org/millscripts/viewfeed.pl?side=xl&amp;cycle=1&amp;fixedMods=iaaC&amp;file=msdataSM/iPRG2012_nd/cpick_in/iPRG2012_nd.1505.4.2.pkl&amp;seq=ALQLEAER</v>
      </c>
    </row>
    <row r="1632" spans="1:95" x14ac:dyDescent="0.2">
      <c r="A1632" s="3">
        <v>4241</v>
      </c>
      <c r="B1632" s="2" t="s">
        <v>3345</v>
      </c>
      <c r="C1632" s="2" t="s">
        <v>3342</v>
      </c>
      <c r="D1632" s="3">
        <v>4011</v>
      </c>
      <c r="E1632" s="3">
        <v>4008</v>
      </c>
      <c r="F1632" s="3">
        <v>31632</v>
      </c>
      <c r="G1632" s="3">
        <v>5513</v>
      </c>
      <c r="H1632" s="3">
        <v>19.226400000000002</v>
      </c>
      <c r="I1632" s="30">
        <v>474.79815000000002</v>
      </c>
      <c r="J1632" s="30">
        <v>474.7975553</v>
      </c>
      <c r="K1632" s="30">
        <v>5.9000000000000003E-4</v>
      </c>
      <c r="L1632" s="3">
        <v>2</v>
      </c>
      <c r="M1632" s="3">
        <v>2</v>
      </c>
      <c r="N1632" s="10">
        <f t="shared" si="175"/>
        <v>1</v>
      </c>
      <c r="O1632" s="35">
        <v>2</v>
      </c>
      <c r="P1632" s="17"/>
      <c r="Q1632" s="40">
        <v>948.58767999999998</v>
      </c>
      <c r="R1632" s="40">
        <v>474.79748000000001</v>
      </c>
      <c r="S1632" s="18">
        <f t="shared" si="176"/>
        <v>1.4111279613651597</v>
      </c>
      <c r="T1632" s="18">
        <f t="shared" si="177"/>
        <v>0.15859393354780382</v>
      </c>
      <c r="U1632" s="18">
        <f t="shared" si="178"/>
        <v>-0.80034123181725891</v>
      </c>
      <c r="V1632" s="30">
        <v>474.7971</v>
      </c>
      <c r="W1632" s="3" t="s">
        <v>47</v>
      </c>
      <c r="X1632" s="3" t="s">
        <v>47</v>
      </c>
      <c r="Y1632" s="3" t="s">
        <v>47</v>
      </c>
      <c r="Z1632" s="3" t="s">
        <v>47</v>
      </c>
      <c r="AA1632" s="3" t="s">
        <v>65</v>
      </c>
      <c r="AB1632" s="12" t="s">
        <v>47</v>
      </c>
      <c r="AC1632" s="3" t="s">
        <v>47</v>
      </c>
      <c r="AD1632" s="3" t="s">
        <v>47</v>
      </c>
      <c r="AE1632" s="3" t="s">
        <v>47</v>
      </c>
      <c r="AF1632" s="3" t="s">
        <v>47</v>
      </c>
      <c r="AG1632" s="3" t="s">
        <v>47</v>
      </c>
      <c r="AH1632" s="3" t="s">
        <v>47</v>
      </c>
      <c r="AI1632" s="3" t="s">
        <v>47</v>
      </c>
      <c r="AJ1632" s="3" t="s">
        <v>47</v>
      </c>
      <c r="AK1632" s="3" t="s">
        <v>47</v>
      </c>
      <c r="AL1632" s="3" t="s">
        <v>47</v>
      </c>
      <c r="AN1632" s="3" t="s">
        <v>47</v>
      </c>
      <c r="AU1632" s="3">
        <v>1</v>
      </c>
      <c r="AV1632" s="3">
        <v>16</v>
      </c>
      <c r="AW1632" s="3">
        <v>1</v>
      </c>
      <c r="AX1632" s="3">
        <v>16</v>
      </c>
      <c r="AY1632" s="3">
        <v>100</v>
      </c>
      <c r="AZ1632" s="6" t="str">
        <f t="shared" si="179"/>
        <v>1506.5</v>
      </c>
      <c r="BC1632" s="12" t="s">
        <v>3274</v>
      </c>
      <c r="BJ1632" s="12">
        <f t="shared" si="180"/>
        <v>0</v>
      </c>
      <c r="BK1632" s="12">
        <f t="shared" si="181"/>
        <v>0</v>
      </c>
      <c r="BW1632" s="3" t="s">
        <v>3346</v>
      </c>
      <c r="CQ1632" s="3" t="str">
        <f>CONCATENATE(baseURL!$A$1,baseURL!$B$1,baseURL!$C$1,".",C1632,".",L1632,".pkl&amp;seq=",BC1632)</f>
        <v>http://proteomics.broadinstitute.org/millscripts/viewfeed.pl?side=xl&amp;cycle=1&amp;fixedMods=iaaC&amp;file=msdataSM/iPRG2012_nd/cpick_in/iPRG2012_nd.1506.5.2.pkl&amp;seq=KLFAATVAK</v>
      </c>
    </row>
    <row r="1633" spans="1:95" x14ac:dyDescent="0.2">
      <c r="A1633" s="3">
        <v>5173</v>
      </c>
      <c r="B1633" s="2" t="s">
        <v>3347</v>
      </c>
      <c r="C1633" s="2" t="s">
        <v>3348</v>
      </c>
      <c r="D1633" s="3">
        <v>4012</v>
      </c>
      <c r="E1633" s="3">
        <v>4009</v>
      </c>
      <c r="F1633" s="3">
        <v>31633</v>
      </c>
      <c r="G1633" s="3">
        <v>5514</v>
      </c>
      <c r="H1633" s="3">
        <v>19.2273</v>
      </c>
      <c r="I1633" s="30">
        <v>484.73813999999999</v>
      </c>
      <c r="J1633" s="30">
        <v>484.73746199999999</v>
      </c>
      <c r="K1633" s="30">
        <v>6.8000000000000005E-4</v>
      </c>
      <c r="L1633" s="3">
        <v>2</v>
      </c>
      <c r="M1633" s="3">
        <v>2</v>
      </c>
      <c r="N1633" s="10">
        <f t="shared" si="175"/>
        <v>1</v>
      </c>
      <c r="O1633" s="35">
        <v>2</v>
      </c>
      <c r="P1633" s="17"/>
      <c r="Q1633" s="40">
        <v>968.46834999999999</v>
      </c>
      <c r="R1633" s="40">
        <v>484.73781000000002</v>
      </c>
      <c r="S1633" s="18">
        <f t="shared" si="176"/>
        <v>0.6807803995373044</v>
      </c>
      <c r="T1633" s="18">
        <f t="shared" si="177"/>
        <v>-0.71791387602068657</v>
      </c>
      <c r="U1633" s="18">
        <f t="shared" si="178"/>
        <v>-1.4647093446793673</v>
      </c>
      <c r="V1633" s="30">
        <v>484.7371</v>
      </c>
      <c r="W1633" s="3" t="s">
        <v>47</v>
      </c>
      <c r="X1633" s="3" t="s">
        <v>47</v>
      </c>
      <c r="Y1633" s="3" t="s">
        <v>47</v>
      </c>
      <c r="Z1633" s="3" t="s">
        <v>47</v>
      </c>
      <c r="AA1633" s="3" t="s">
        <v>47</v>
      </c>
      <c r="AB1633" s="12" t="s">
        <v>47</v>
      </c>
      <c r="AC1633" s="3" t="s">
        <v>47</v>
      </c>
      <c r="AD1633" s="3" t="s">
        <v>47</v>
      </c>
      <c r="AE1633" s="3" t="s">
        <v>47</v>
      </c>
      <c r="AF1633" s="3" t="s">
        <v>47</v>
      </c>
      <c r="AG1633" s="3" t="s">
        <v>47</v>
      </c>
      <c r="AH1633" s="3" t="s">
        <v>47</v>
      </c>
      <c r="AI1633" s="3" t="s">
        <v>47</v>
      </c>
      <c r="AJ1633" s="3" t="s">
        <v>47</v>
      </c>
      <c r="AK1633" s="3" t="s">
        <v>47</v>
      </c>
      <c r="AL1633" s="3" t="s">
        <v>47</v>
      </c>
      <c r="AM1633" s="3" t="s">
        <v>47</v>
      </c>
      <c r="AN1633" s="3" t="s">
        <v>47</v>
      </c>
      <c r="AU1633" s="3">
        <v>0</v>
      </c>
      <c r="AV1633" s="3">
        <v>18</v>
      </c>
      <c r="AW1633" s="3">
        <v>1</v>
      </c>
      <c r="AX1633" s="3">
        <v>18</v>
      </c>
      <c r="AY1633" s="3">
        <v>100</v>
      </c>
      <c r="AZ1633" s="6" t="str">
        <f t="shared" si="179"/>
        <v>1506.6</v>
      </c>
      <c r="BC1633" s="12" t="s">
        <v>3277</v>
      </c>
      <c r="BJ1633" s="12">
        <f t="shared" si="180"/>
        <v>0</v>
      </c>
      <c r="BK1633" s="12">
        <f t="shared" si="181"/>
        <v>0</v>
      </c>
      <c r="CQ1633" s="3" t="str">
        <f>CONCATENATE(baseURL!$A$1,baseURL!$B$1,baseURL!$C$1,".",C1633,".",L1633,".pkl&amp;seq=",BC1633)</f>
        <v>http://proteomics.broadinstitute.org/millscripts/viewfeed.pl?side=xl&amp;cycle=1&amp;fixedMods=iaaC&amp;file=msdataSM/iPRG2012_nd/cpick_in/iPRG2012_nd.1506.6.2.pkl&amp;seq=TSDDYVLR</v>
      </c>
    </row>
    <row r="1634" spans="1:95" x14ac:dyDescent="0.2">
      <c r="A1634" s="3">
        <v>2167</v>
      </c>
      <c r="B1634" s="2" t="s">
        <v>3349</v>
      </c>
      <c r="C1634" s="2" t="s">
        <v>3350</v>
      </c>
      <c r="D1634" s="3">
        <v>4014</v>
      </c>
      <c r="E1634" s="3">
        <v>4011</v>
      </c>
      <c r="F1634" s="3">
        <v>31635</v>
      </c>
      <c r="G1634" s="3">
        <v>5516</v>
      </c>
      <c r="H1634" s="3">
        <v>19.228899999999999</v>
      </c>
      <c r="I1634" s="30">
        <v>508.80342000000002</v>
      </c>
      <c r="J1634" s="30">
        <v>508.80266440000003</v>
      </c>
      <c r="K1634" s="30">
        <v>7.6000000000000004E-4</v>
      </c>
      <c r="L1634" s="3">
        <v>2</v>
      </c>
      <c r="M1634" s="3">
        <v>2</v>
      </c>
      <c r="N1634" s="10">
        <f t="shared" si="175"/>
        <v>1</v>
      </c>
      <c r="O1634" s="35">
        <v>2</v>
      </c>
      <c r="P1634" s="17"/>
      <c r="Q1634" s="40">
        <v>1016.59864</v>
      </c>
      <c r="R1634" s="40">
        <v>508.80295999999998</v>
      </c>
      <c r="S1634" s="18">
        <f t="shared" si="176"/>
        <v>0.90408279077685294</v>
      </c>
      <c r="T1634" s="18">
        <f t="shared" si="177"/>
        <v>-0.5809714628203817</v>
      </c>
      <c r="U1634" s="18">
        <f t="shared" si="178"/>
        <v>-0.70754305360287617</v>
      </c>
      <c r="V1634" s="30">
        <v>508.80259999999998</v>
      </c>
      <c r="W1634" s="3" t="s">
        <v>47</v>
      </c>
      <c r="Z1634" s="3" t="s">
        <v>47</v>
      </c>
      <c r="AA1634" s="3" t="s">
        <v>47</v>
      </c>
      <c r="AC1634" s="3" t="s">
        <v>52</v>
      </c>
      <c r="AD1634" s="3" t="s">
        <v>47</v>
      </c>
      <c r="AF1634" s="3" t="s">
        <v>48</v>
      </c>
      <c r="AG1634" s="3" t="s">
        <v>48</v>
      </c>
      <c r="AI1634" s="3" t="s">
        <v>48</v>
      </c>
      <c r="AL1634" s="3" t="s">
        <v>52</v>
      </c>
      <c r="AM1634" s="3" t="s">
        <v>48</v>
      </c>
      <c r="AN1634" s="3" t="s">
        <v>65</v>
      </c>
      <c r="AU1634" s="3">
        <v>1</v>
      </c>
      <c r="AV1634" s="3">
        <v>4</v>
      </c>
      <c r="AW1634" s="3">
        <v>1</v>
      </c>
      <c r="AX1634" s="3">
        <v>4</v>
      </c>
      <c r="AY1634" s="3">
        <v>100</v>
      </c>
      <c r="AZ1634" s="6" t="str">
        <f t="shared" si="179"/>
        <v>1506.8</v>
      </c>
      <c r="BC1634" s="12" t="s">
        <v>3351</v>
      </c>
      <c r="BJ1634" s="12">
        <f t="shared" si="180"/>
        <v>0</v>
      </c>
      <c r="BK1634" s="12">
        <f t="shared" si="181"/>
        <v>0</v>
      </c>
      <c r="CJ1634" s="3" t="s">
        <v>3352</v>
      </c>
      <c r="CQ1634" s="3" t="str">
        <f>CONCATENATE(baseURL!$A$1,baseURL!$B$1,baseURL!$C$1,".",C1634,".",L1634,".pkl&amp;seq=",BC1634)</f>
        <v>http://proteomics.broadinstitute.org/millscripts/viewfeed.pl?side=xl&amp;cycle=1&amp;fixedMods=iaaC&amp;file=msdataSM/iPRG2012_nd/cpick_in/iPRG2012_nd.1506.8.2.pkl&amp;seq=KALEEVSLK</v>
      </c>
    </row>
    <row r="1635" spans="1:95" x14ac:dyDescent="0.2">
      <c r="A1635" s="3">
        <v>7514</v>
      </c>
      <c r="B1635" s="2" t="s">
        <v>3353</v>
      </c>
      <c r="C1635" s="2" t="s">
        <v>3354</v>
      </c>
      <c r="D1635" s="3">
        <v>4033</v>
      </c>
      <c r="E1635" s="3">
        <v>4030</v>
      </c>
      <c r="F1635" s="3">
        <v>31660</v>
      </c>
      <c r="G1635" s="3">
        <v>5536</v>
      </c>
      <c r="H1635" s="3">
        <v>19.263000000000002</v>
      </c>
      <c r="I1635" s="30">
        <v>641.29443000000003</v>
      </c>
      <c r="J1635" s="30">
        <v>641.29180680000002</v>
      </c>
      <c r="K1635" s="30">
        <v>2.6199999999999999E-3</v>
      </c>
      <c r="L1635" s="3">
        <v>2</v>
      </c>
      <c r="M1635" s="3">
        <v>2</v>
      </c>
      <c r="N1635" s="10">
        <f t="shared" si="175"/>
        <v>1</v>
      </c>
      <c r="O1635" s="35">
        <v>2</v>
      </c>
      <c r="P1635" s="17"/>
      <c r="Q1635" s="40">
        <v>1281.57798</v>
      </c>
      <c r="R1635" s="40">
        <v>641.29263000000003</v>
      </c>
      <c r="S1635" s="18">
        <f t="shared" si="176"/>
        <v>2.8068309470559645</v>
      </c>
      <c r="T1635" s="18">
        <f t="shared" si="177"/>
        <v>-1.2836573531391708</v>
      </c>
      <c r="U1635" s="18">
        <f t="shared" si="178"/>
        <v>-1.450195989371341</v>
      </c>
      <c r="V1635" s="30">
        <v>641.29169999999999</v>
      </c>
      <c r="W1635" s="3" t="s">
        <v>47</v>
      </c>
      <c r="X1635" s="3" t="s">
        <v>47</v>
      </c>
      <c r="Y1635" s="3" t="s">
        <v>47</v>
      </c>
      <c r="Z1635" s="3" t="s">
        <v>47</v>
      </c>
      <c r="AA1635" s="3" t="s">
        <v>47</v>
      </c>
      <c r="AB1635" s="12" t="s">
        <v>47</v>
      </c>
      <c r="AE1635" s="3" t="s">
        <v>47</v>
      </c>
      <c r="AF1635" s="3" t="s">
        <v>48</v>
      </c>
      <c r="AH1635" s="3" t="s">
        <v>48</v>
      </c>
      <c r="AI1635" s="3" t="s">
        <v>48</v>
      </c>
      <c r="AJ1635" s="3" t="s">
        <v>47</v>
      </c>
      <c r="AL1635" s="3" t="s">
        <v>48</v>
      </c>
      <c r="AM1635" s="3" t="s">
        <v>48</v>
      </c>
      <c r="AU1635" s="3">
        <v>0</v>
      </c>
      <c r="AV1635" s="3">
        <v>8</v>
      </c>
      <c r="AW1635" s="3">
        <v>1</v>
      </c>
      <c r="AX1635" s="3">
        <v>8</v>
      </c>
      <c r="AY1635" s="3">
        <v>100</v>
      </c>
      <c r="AZ1635" s="6" t="str">
        <f t="shared" si="179"/>
        <v>1507.12</v>
      </c>
      <c r="BC1635" s="12" t="s">
        <v>3279</v>
      </c>
      <c r="BJ1635" s="12">
        <f t="shared" si="180"/>
        <v>0</v>
      </c>
      <c r="BK1635" s="12">
        <f t="shared" si="181"/>
        <v>0</v>
      </c>
      <c r="CQ1635" s="3" t="str">
        <f>CONCATENATE(baseURL!$A$1,baseURL!$B$1,baseURL!$C$1,".",C1635,".",L1635,".pkl&amp;seq=",BC1635)</f>
        <v>http://proteomics.broadinstitute.org/millscripts/viewfeed.pl?side=xl&amp;cycle=1&amp;fixedMods=iaaC&amp;file=msdataSM/iPRG2012_nd/cpick_in/iPRG2012_nd.1507.12.2.pkl&amp;seq=NMAPGESVYGEK</v>
      </c>
    </row>
    <row r="1636" spans="1:95" x14ac:dyDescent="0.2">
      <c r="A1636" s="3">
        <v>4869</v>
      </c>
      <c r="B1636" s="2" t="s">
        <v>3355</v>
      </c>
      <c r="C1636" s="2" t="s">
        <v>3356</v>
      </c>
      <c r="D1636" s="3">
        <v>4023</v>
      </c>
      <c r="E1636" s="3">
        <v>4020</v>
      </c>
      <c r="F1636" s="3">
        <v>31650</v>
      </c>
      <c r="G1636" s="3">
        <v>5526</v>
      </c>
      <c r="H1636" s="3">
        <v>19.247900000000001</v>
      </c>
      <c r="I1636" s="30">
        <v>424.73779999999999</v>
      </c>
      <c r="J1636" s="30">
        <v>424.73675659999998</v>
      </c>
      <c r="K1636" s="30">
        <v>1.0399999999999999E-3</v>
      </c>
      <c r="L1636" s="3">
        <v>2</v>
      </c>
      <c r="M1636" s="3">
        <v>2</v>
      </c>
      <c r="N1636" s="10">
        <f t="shared" si="175"/>
        <v>1</v>
      </c>
      <c r="O1636" s="35">
        <v>2</v>
      </c>
      <c r="P1636" s="17"/>
      <c r="Q1636" s="40">
        <v>848.46585000000005</v>
      </c>
      <c r="R1636" s="40">
        <v>424.73656</v>
      </c>
      <c r="S1636" s="18">
        <f t="shared" si="176"/>
        <v>2.9194567098148769</v>
      </c>
      <c r="T1636" s="18">
        <f t="shared" si="177"/>
        <v>0.46287515249715599</v>
      </c>
      <c r="U1636" s="18">
        <f t="shared" si="178"/>
        <v>9.4176022927474262E-2</v>
      </c>
      <c r="V1636" s="30">
        <v>424.73660000000001</v>
      </c>
      <c r="W1636" s="3" t="s">
        <v>47</v>
      </c>
      <c r="X1636" s="3" t="s">
        <v>47</v>
      </c>
      <c r="Y1636" s="3" t="s">
        <v>47</v>
      </c>
      <c r="Z1636" s="3" t="s">
        <v>47</v>
      </c>
      <c r="AA1636" s="3" t="s">
        <v>48</v>
      </c>
      <c r="AB1636" s="12" t="s">
        <v>47</v>
      </c>
      <c r="AC1636" s="3" t="s">
        <v>47</v>
      </c>
      <c r="AD1636" s="3" t="s">
        <v>47</v>
      </c>
      <c r="AE1636" s="3" t="s">
        <v>47</v>
      </c>
      <c r="AF1636" s="3" t="s">
        <v>47</v>
      </c>
      <c r="AG1636" s="3" t="s">
        <v>47</v>
      </c>
      <c r="AH1636" s="3" t="s">
        <v>47</v>
      </c>
      <c r="AI1636" s="3" t="s">
        <v>47</v>
      </c>
      <c r="AJ1636" s="3" t="s">
        <v>47</v>
      </c>
      <c r="AK1636" s="3" t="s">
        <v>47</v>
      </c>
      <c r="AL1636" s="3" t="s">
        <v>47</v>
      </c>
      <c r="AM1636" s="3" t="s">
        <v>47</v>
      </c>
      <c r="AN1636" s="3" t="s">
        <v>47</v>
      </c>
      <c r="AU1636" s="3">
        <v>0</v>
      </c>
      <c r="AV1636" s="3">
        <v>17</v>
      </c>
      <c r="AW1636" s="3">
        <v>1</v>
      </c>
      <c r="AX1636" s="3">
        <v>17</v>
      </c>
      <c r="AY1636" s="3">
        <v>100</v>
      </c>
      <c r="AZ1636" s="6" t="str">
        <f t="shared" si="179"/>
        <v>1507.2</v>
      </c>
      <c r="BC1636" s="12" t="s">
        <v>3283</v>
      </c>
      <c r="BJ1636" s="12">
        <f t="shared" si="180"/>
        <v>0</v>
      </c>
      <c r="BK1636" s="12">
        <f t="shared" si="181"/>
        <v>0</v>
      </c>
      <c r="CQ1636" s="3" t="str">
        <f>CONCATENATE(baseURL!$A$1,baseURL!$B$1,baseURL!$C$1,".",C1636,".",L1636,".pkl&amp;seq=",BC1636)</f>
        <v>http://proteomics.broadinstitute.org/millscripts/viewfeed.pl?side=xl&amp;cycle=1&amp;fixedMods=iaaC&amp;file=msdataSM/iPRG2012_nd/cpick_in/iPRG2012_nd.1507.2.2.pkl&amp;seq=AGMTTLVR</v>
      </c>
    </row>
    <row r="1637" spans="1:95" x14ac:dyDescent="0.2">
      <c r="A1637" s="3">
        <v>6090</v>
      </c>
      <c r="B1637" s="2" t="s">
        <v>3357</v>
      </c>
      <c r="C1637" s="2" t="s">
        <v>3358</v>
      </c>
      <c r="D1637" s="3">
        <v>4026</v>
      </c>
      <c r="E1637" s="3">
        <v>4023</v>
      </c>
      <c r="F1637" s="3">
        <v>31653</v>
      </c>
      <c r="G1637" s="3">
        <v>5529</v>
      </c>
      <c r="H1637" s="3">
        <v>19.251300000000001</v>
      </c>
      <c r="I1637" s="30">
        <v>456.57130000000001</v>
      </c>
      <c r="J1637" s="30">
        <v>456.56947229999997</v>
      </c>
      <c r="K1637" s="30">
        <v>1.83E-3</v>
      </c>
      <c r="L1637" s="3">
        <v>3</v>
      </c>
      <c r="M1637" s="3">
        <v>3</v>
      </c>
      <c r="N1637" s="10">
        <f t="shared" si="175"/>
        <v>1</v>
      </c>
      <c r="O1637" s="35">
        <v>3</v>
      </c>
      <c r="P1637" s="17"/>
      <c r="Q1637" s="40">
        <v>1367.69137</v>
      </c>
      <c r="R1637" s="40">
        <v>456.56864000000002</v>
      </c>
      <c r="S1637" s="18">
        <f t="shared" si="176"/>
        <v>5.8260681241525241</v>
      </c>
      <c r="T1637" s="18">
        <f t="shared" si="177"/>
        <v>1.8229460524410441</v>
      </c>
      <c r="U1637" s="18">
        <f t="shared" si="178"/>
        <v>1.226540657735979</v>
      </c>
      <c r="V1637" s="30">
        <v>456.56920000000002</v>
      </c>
      <c r="W1637" s="3" t="s">
        <v>47</v>
      </c>
      <c r="X1637" s="3" t="s">
        <v>47</v>
      </c>
      <c r="Y1637" s="3" t="s">
        <v>47</v>
      </c>
      <c r="Z1637" s="3" t="s">
        <v>47</v>
      </c>
      <c r="AA1637" s="3" t="s">
        <v>47</v>
      </c>
      <c r="AB1637" s="12" t="s">
        <v>47</v>
      </c>
      <c r="AC1637" s="3" t="s">
        <v>47</v>
      </c>
      <c r="AD1637" s="3" t="s">
        <v>47</v>
      </c>
      <c r="AE1637" s="3" t="s">
        <v>47</v>
      </c>
      <c r="AF1637" s="3" t="s">
        <v>48</v>
      </c>
      <c r="AG1637" s="3" t="s">
        <v>47</v>
      </c>
      <c r="AH1637" s="3" t="s">
        <v>47</v>
      </c>
      <c r="AI1637" s="3" t="s">
        <v>47</v>
      </c>
      <c r="AK1637" s="3" t="s">
        <v>47</v>
      </c>
      <c r="AL1637" s="3" t="s">
        <v>47</v>
      </c>
      <c r="AU1637" s="3">
        <v>0</v>
      </c>
      <c r="AV1637" s="3">
        <v>14</v>
      </c>
      <c r="AW1637" s="3">
        <v>1</v>
      </c>
      <c r="AX1637" s="3">
        <v>14</v>
      </c>
      <c r="AY1637" s="3">
        <v>100</v>
      </c>
      <c r="AZ1637" s="6" t="str">
        <f t="shared" si="179"/>
        <v>1507.5</v>
      </c>
      <c r="BC1637" s="12" t="s">
        <v>3201</v>
      </c>
      <c r="BJ1637" s="12">
        <f t="shared" si="180"/>
        <v>0</v>
      </c>
      <c r="BK1637" s="12">
        <f t="shared" si="181"/>
        <v>0</v>
      </c>
      <c r="CQ1637" s="3" t="str">
        <f>CONCATENATE(baseURL!$A$1,baseURL!$B$1,baseURL!$C$1,".",C1637,".",L1637,".pkl&amp;seq=",BC1637)</f>
        <v>http://proteomics.broadinstitute.org/millscripts/viewfeed.pl?side=xl&amp;cycle=1&amp;fixedMods=iaaC&amp;file=msdataSM/iPRG2012_nd/cpick_in/iPRG2012_nd.1507.5.3.pkl&amp;seq=ADDHASVQLNVAK</v>
      </c>
    </row>
    <row r="1638" spans="1:95" x14ac:dyDescent="0.2">
      <c r="A1638" s="3">
        <v>5175</v>
      </c>
      <c r="B1638" s="2" t="s">
        <v>3359</v>
      </c>
      <c r="C1638" s="2" t="s">
        <v>3360</v>
      </c>
      <c r="D1638" s="3">
        <v>4029</v>
      </c>
      <c r="E1638" s="3">
        <v>4026</v>
      </c>
      <c r="F1638" s="3">
        <v>31656</v>
      </c>
      <c r="G1638" s="3">
        <v>5532</v>
      </c>
      <c r="H1638" s="3">
        <v>19.2563</v>
      </c>
      <c r="I1638" s="30">
        <v>562.31002999999998</v>
      </c>
      <c r="J1638" s="30">
        <v>562.30838289999997</v>
      </c>
      <c r="K1638" s="30">
        <v>1.65E-3</v>
      </c>
      <c r="L1638" s="3">
        <v>2</v>
      </c>
      <c r="M1638" s="3">
        <v>2</v>
      </c>
      <c r="N1638" s="10">
        <f t="shared" si="175"/>
        <v>1</v>
      </c>
      <c r="O1638" s="35">
        <v>2</v>
      </c>
      <c r="P1638" s="17"/>
      <c r="Q1638" s="40">
        <v>1123.6106</v>
      </c>
      <c r="R1638" s="40">
        <v>562.30894000000001</v>
      </c>
      <c r="S1638" s="18">
        <f t="shared" si="176"/>
        <v>1.9384361912803638</v>
      </c>
      <c r="T1638" s="18">
        <f t="shared" si="177"/>
        <v>-0.99073651583288103</v>
      </c>
      <c r="U1638" s="18">
        <f t="shared" si="178"/>
        <v>-1.316002551819057</v>
      </c>
      <c r="V1638" s="30">
        <v>562.30820000000006</v>
      </c>
      <c r="W1638" s="3" t="s">
        <v>47</v>
      </c>
      <c r="X1638" s="3" t="s">
        <v>47</v>
      </c>
      <c r="Y1638" s="3" t="s">
        <v>47</v>
      </c>
      <c r="Z1638" s="3" t="s">
        <v>47</v>
      </c>
      <c r="AA1638" s="3" t="s">
        <v>47</v>
      </c>
      <c r="AB1638" s="12" t="s">
        <v>47</v>
      </c>
      <c r="AC1638" s="3" t="s">
        <v>47</v>
      </c>
      <c r="AD1638" s="3" t="s">
        <v>47</v>
      </c>
      <c r="AE1638" s="3" t="s">
        <v>47</v>
      </c>
      <c r="AF1638" s="3" t="s">
        <v>47</v>
      </c>
      <c r="AG1638" s="3" t="s">
        <v>47</v>
      </c>
      <c r="AH1638" s="3" t="s">
        <v>47</v>
      </c>
      <c r="AI1638" s="3" t="s">
        <v>47</v>
      </c>
      <c r="AJ1638" s="3" t="s">
        <v>47</v>
      </c>
      <c r="AK1638" s="3" t="s">
        <v>47</v>
      </c>
      <c r="AL1638" s="3" t="s">
        <v>47</v>
      </c>
      <c r="AM1638" s="3" t="s">
        <v>47</v>
      </c>
      <c r="AN1638" s="3" t="s">
        <v>47</v>
      </c>
      <c r="AU1638" s="3">
        <v>0</v>
      </c>
      <c r="AV1638" s="3">
        <v>18</v>
      </c>
      <c r="AW1638" s="3">
        <v>1</v>
      </c>
      <c r="AX1638" s="3">
        <v>18</v>
      </c>
      <c r="AY1638" s="3">
        <v>100</v>
      </c>
      <c r="AZ1638" s="6" t="str">
        <f t="shared" si="179"/>
        <v>1507.8</v>
      </c>
      <c r="BC1638" s="12" t="s">
        <v>3361</v>
      </c>
      <c r="BJ1638" s="12">
        <f t="shared" si="180"/>
        <v>0</v>
      </c>
      <c r="BK1638" s="12">
        <f t="shared" si="181"/>
        <v>0</v>
      </c>
      <c r="CQ1638" s="3" t="str">
        <f>CONCATENATE(baseURL!$A$1,baseURL!$B$1,baseURL!$C$1,".",C1638,".",L1638,".pkl&amp;seq=",BC1638)</f>
        <v>http://proteomics.broadinstitute.org/millscripts/viewfeed.pl?side=xl&amp;cycle=1&amp;fixedMods=iaaC&amp;file=msdataSM/iPRG2012_nd/cpick_in/iPRG2012_nd.1507.8.2.pkl&amp;seq=VLVAGTSAYSR</v>
      </c>
    </row>
    <row r="1639" spans="1:95" x14ac:dyDescent="0.2">
      <c r="A1639" s="3">
        <v>7307</v>
      </c>
      <c r="B1639" s="2" t="s">
        <v>3362</v>
      </c>
      <c r="C1639" s="2" t="s">
        <v>3363</v>
      </c>
      <c r="D1639" s="3">
        <v>4034</v>
      </c>
      <c r="E1639" s="3">
        <v>4031</v>
      </c>
      <c r="F1639" s="3">
        <v>31670</v>
      </c>
      <c r="G1639" s="3">
        <v>5538</v>
      </c>
      <c r="H1639" s="3">
        <v>19.2729</v>
      </c>
      <c r="I1639" s="30">
        <v>421.75209000000001</v>
      </c>
      <c r="J1639" s="30">
        <v>421.7519125</v>
      </c>
      <c r="K1639" s="30">
        <v>1.8000000000000001E-4</v>
      </c>
      <c r="L1639" s="3">
        <v>4</v>
      </c>
      <c r="M1639" s="3">
        <v>4</v>
      </c>
      <c r="N1639" s="10">
        <f t="shared" si="175"/>
        <v>1</v>
      </c>
      <c r="O1639" s="35">
        <v>4</v>
      </c>
      <c r="P1639" s="17"/>
      <c r="Q1639" s="40">
        <v>1683.9864299999999</v>
      </c>
      <c r="R1639" s="40">
        <v>421.75205999999997</v>
      </c>
      <c r="S1639" s="18">
        <f t="shared" si="176"/>
        <v>7.1131839967643842E-2</v>
      </c>
      <c r="T1639" s="18">
        <f t="shared" si="177"/>
        <v>-0.34973154599092848</v>
      </c>
      <c r="U1639" s="18">
        <f t="shared" si="178"/>
        <v>-1.3277943442656286</v>
      </c>
      <c r="V1639" s="30">
        <v>421.75150000000002</v>
      </c>
      <c r="W1639" s="3" t="s">
        <v>47</v>
      </c>
      <c r="X1639" s="3" t="s">
        <v>47</v>
      </c>
      <c r="Y1639" s="3" t="s">
        <v>47</v>
      </c>
      <c r="Z1639" s="3" t="s">
        <v>52</v>
      </c>
      <c r="AA1639" s="3" t="s">
        <v>48</v>
      </c>
      <c r="AB1639" s="12" t="s">
        <v>47</v>
      </c>
      <c r="AC1639" s="3" t="s">
        <v>47</v>
      </c>
      <c r="AF1639" s="3" t="s">
        <v>48</v>
      </c>
      <c r="AG1639" s="3" t="s">
        <v>47</v>
      </c>
      <c r="AI1639" s="3" t="s">
        <v>47</v>
      </c>
      <c r="AU1639" s="3">
        <v>0</v>
      </c>
      <c r="AV1639" s="3">
        <v>7</v>
      </c>
      <c r="AW1639" s="3">
        <v>1</v>
      </c>
      <c r="AX1639" s="3">
        <v>7</v>
      </c>
      <c r="AY1639" s="3">
        <v>100</v>
      </c>
      <c r="AZ1639" s="6" t="str">
        <f t="shared" si="179"/>
        <v>1508.1</v>
      </c>
      <c r="BC1639" s="12" t="s">
        <v>3364</v>
      </c>
      <c r="BJ1639" s="12">
        <f t="shared" si="180"/>
        <v>0</v>
      </c>
      <c r="BK1639" s="12">
        <f t="shared" si="181"/>
        <v>0</v>
      </c>
      <c r="CQ1639" s="3" t="str">
        <f>CONCATENATE(baseURL!$A$1,baseURL!$B$1,baseURL!$C$1,".",C1639,".",L1639,".pkl&amp;seq=",BC1639)</f>
        <v>http://proteomics.broadinstitute.org/millscripts/viewfeed.pl?side=xl&amp;cycle=1&amp;fixedMods=iaaC&amp;file=msdataSM/iPRG2012_nd/cpick_in/iPRG2012_nd.1508.1.4.pkl&amp;seq=VRLPSGAKKVLSSDAR</v>
      </c>
    </row>
    <row r="1640" spans="1:95" x14ac:dyDescent="0.2">
      <c r="A1640" s="3">
        <v>6408</v>
      </c>
      <c r="B1640" s="2" t="s">
        <v>3365</v>
      </c>
      <c r="C1640" s="2" t="s">
        <v>3355</v>
      </c>
      <c r="D1640" s="3">
        <v>4036</v>
      </c>
      <c r="E1640" s="3">
        <v>4033</v>
      </c>
      <c r="F1640" s="3">
        <v>31672</v>
      </c>
      <c r="G1640" s="3">
        <v>5540</v>
      </c>
      <c r="H1640" s="3">
        <v>19.277899999999999</v>
      </c>
      <c r="I1640" s="30">
        <v>443.22501</v>
      </c>
      <c r="J1640" s="30">
        <v>443.22412000000003</v>
      </c>
      <c r="K1640" s="30">
        <v>8.8999999999999995E-4</v>
      </c>
      <c r="L1640" s="3">
        <v>3</v>
      </c>
      <c r="M1640" s="3">
        <v>3</v>
      </c>
      <c r="N1640" s="10">
        <f t="shared" si="175"/>
        <v>1</v>
      </c>
      <c r="O1640" s="35">
        <v>3</v>
      </c>
      <c r="P1640" s="17"/>
      <c r="Q1640" s="40">
        <v>1327.6562300000001</v>
      </c>
      <c r="R1640" s="40">
        <v>443.22359</v>
      </c>
      <c r="S1640" s="18">
        <f t="shared" si="176"/>
        <v>3.2038005919224202</v>
      </c>
      <c r="T1640" s="18">
        <f t="shared" si="177"/>
        <v>1.1957847280333627</v>
      </c>
      <c r="U1640" s="18">
        <f t="shared" si="178"/>
        <v>0.47380149594788429</v>
      </c>
      <c r="V1640" s="30">
        <v>443.22379999999998</v>
      </c>
      <c r="W1640" s="3" t="s">
        <v>47</v>
      </c>
      <c r="X1640" s="3" t="s">
        <v>47</v>
      </c>
      <c r="Y1640" s="3" t="s">
        <v>47</v>
      </c>
      <c r="Z1640" s="3" t="s">
        <v>47</v>
      </c>
      <c r="AA1640" s="3" t="s">
        <v>47</v>
      </c>
      <c r="AB1640" s="12" t="s">
        <v>47</v>
      </c>
      <c r="AC1640" s="3" t="s">
        <v>47</v>
      </c>
      <c r="AD1640" s="3" t="s">
        <v>47</v>
      </c>
      <c r="AE1640" s="3" t="s">
        <v>47</v>
      </c>
      <c r="AF1640" s="3" t="s">
        <v>47</v>
      </c>
      <c r="AG1640" s="3" t="s">
        <v>47</v>
      </c>
      <c r="AH1640" s="3" t="s">
        <v>47</v>
      </c>
      <c r="AI1640" s="3" t="s">
        <v>47</v>
      </c>
      <c r="AJ1640" s="3" t="s">
        <v>47</v>
      </c>
      <c r="AK1640" s="3" t="s">
        <v>47</v>
      </c>
      <c r="AL1640" s="3" t="s">
        <v>47</v>
      </c>
      <c r="AU1640" s="3">
        <v>0</v>
      </c>
      <c r="AV1640" s="3">
        <v>16</v>
      </c>
      <c r="AW1640" s="3">
        <v>1</v>
      </c>
      <c r="AX1640" s="3">
        <v>16</v>
      </c>
      <c r="AY1640" s="3">
        <v>100</v>
      </c>
      <c r="AZ1640" s="6" t="str">
        <f t="shared" si="179"/>
        <v>1508.3</v>
      </c>
      <c r="BC1640" s="12" t="s">
        <v>3366</v>
      </c>
      <c r="BJ1640" s="12">
        <f t="shared" si="180"/>
        <v>0</v>
      </c>
      <c r="BK1640" s="12">
        <f t="shared" si="181"/>
        <v>0</v>
      </c>
      <c r="CQ1640" s="3" t="str">
        <f>CONCATENATE(baseURL!$A$1,baseURL!$B$1,baseURL!$C$1,".",C1640,".",L1640,".pkl&amp;seq=",BC1640)</f>
        <v>http://proteomics.broadinstitute.org/millscripts/viewfeed.pl?side=xl&amp;cycle=1&amp;fixedMods=iaaC&amp;file=msdataSM/iPRG2012_nd/cpick_in/iPRG2012_nd.1508.3.3.pkl&amp;seq=MKETAESYLGAK</v>
      </c>
    </row>
    <row r="1641" spans="1:95" x14ac:dyDescent="0.2">
      <c r="A1641" s="3">
        <v>1196</v>
      </c>
      <c r="B1641" s="2" t="s">
        <v>3367</v>
      </c>
      <c r="C1641" s="2" t="s">
        <v>3368</v>
      </c>
      <c r="D1641" s="3">
        <v>4037</v>
      </c>
      <c r="E1641" s="3">
        <v>4034</v>
      </c>
      <c r="F1641" s="3">
        <v>31673</v>
      </c>
      <c r="G1641" s="3">
        <v>5541</v>
      </c>
      <c r="H1641" s="3">
        <v>19.2804</v>
      </c>
      <c r="I1641" s="30">
        <v>500.28019</v>
      </c>
      <c r="J1641" s="30">
        <v>500.27851980000003</v>
      </c>
      <c r="K1641" s="30">
        <v>1.67E-3</v>
      </c>
      <c r="L1641" s="3">
        <v>2</v>
      </c>
      <c r="M1641" s="3">
        <v>2</v>
      </c>
      <c r="N1641" s="10">
        <f t="shared" si="175"/>
        <v>1</v>
      </c>
      <c r="O1641" s="35">
        <v>2</v>
      </c>
      <c r="P1641" s="17"/>
      <c r="Q1641" s="40">
        <v>999.55096000000003</v>
      </c>
      <c r="R1641" s="40">
        <v>500.27911999999998</v>
      </c>
      <c r="S1641" s="18">
        <f t="shared" si="176"/>
        <v>2.1388060329741401</v>
      </c>
      <c r="T1641" s="18">
        <f t="shared" si="177"/>
        <v>-1.1997302624806745</v>
      </c>
      <c r="U1641" s="18">
        <f t="shared" si="178"/>
        <v>-2.0388618257398021</v>
      </c>
      <c r="V1641" s="30">
        <v>500.27809999999999</v>
      </c>
      <c r="W1641" s="3" t="s">
        <v>47</v>
      </c>
      <c r="Y1641" s="3" t="s">
        <v>47</v>
      </c>
      <c r="Z1641" s="3" t="s">
        <v>47</v>
      </c>
      <c r="AB1641" s="12" t="s">
        <v>48</v>
      </c>
      <c r="AC1641" s="3" t="s">
        <v>52</v>
      </c>
      <c r="AE1641" s="3" t="s">
        <v>47</v>
      </c>
      <c r="AG1641" s="3" t="s">
        <v>47</v>
      </c>
      <c r="AH1641" s="3" t="s">
        <v>48</v>
      </c>
      <c r="AL1641" s="3" t="s">
        <v>48</v>
      </c>
      <c r="AU1641" s="3">
        <v>0</v>
      </c>
      <c r="AV1641" s="3">
        <v>5</v>
      </c>
      <c r="AW1641" s="3">
        <v>1</v>
      </c>
      <c r="AX1641" s="3">
        <v>5</v>
      </c>
      <c r="AY1641" s="3">
        <v>100</v>
      </c>
      <c r="AZ1641" s="6" t="str">
        <f t="shared" si="179"/>
        <v>1508.4</v>
      </c>
      <c r="BC1641" s="12" t="s">
        <v>3369</v>
      </c>
      <c r="BJ1641" s="12">
        <f t="shared" si="180"/>
        <v>0</v>
      </c>
      <c r="BK1641" s="12">
        <f t="shared" si="181"/>
        <v>0</v>
      </c>
      <c r="CQ1641" s="3" t="str">
        <f>CONCATENATE(baseURL!$A$1,baseURL!$B$1,baseURL!$C$1,".",C1641,".",L1641,".pkl&amp;seq=",BC1641)</f>
        <v>http://proteomics.broadinstitute.org/millscripts/viewfeed.pl?side=xl&amp;cycle=1&amp;fixedMods=iaaC&amp;file=msdataSM/iPRG2012_nd/cpick_in/iPRG2012_nd.1508.4.2.pkl&amp;seq=TYKYPSLK</v>
      </c>
    </row>
    <row r="1642" spans="1:95" x14ac:dyDescent="0.2">
      <c r="A1642" s="3">
        <v>4870</v>
      </c>
      <c r="B1642" s="2" t="s">
        <v>3370</v>
      </c>
      <c r="C1642" s="2" t="s">
        <v>3371</v>
      </c>
      <c r="D1642" s="3">
        <v>4038</v>
      </c>
      <c r="E1642" s="3">
        <v>4035</v>
      </c>
      <c r="F1642" s="3">
        <v>31674</v>
      </c>
      <c r="G1642" s="3">
        <v>5542</v>
      </c>
      <c r="H1642" s="3">
        <v>19.283799999999999</v>
      </c>
      <c r="I1642" s="30">
        <v>579.31742999999994</v>
      </c>
      <c r="J1642" s="30">
        <v>579.31655880000005</v>
      </c>
      <c r="K1642" s="30">
        <v>8.7000000000000001E-4</v>
      </c>
      <c r="L1642" s="3">
        <v>3</v>
      </c>
      <c r="M1642" s="3">
        <v>3</v>
      </c>
      <c r="N1642" s="10">
        <f t="shared" si="175"/>
        <v>1</v>
      </c>
      <c r="O1642" s="35">
        <v>3</v>
      </c>
      <c r="P1642" s="17"/>
      <c r="Q1642" s="40">
        <v>1735.93372</v>
      </c>
      <c r="R1642" s="40">
        <v>579.31609000000003</v>
      </c>
      <c r="S1642" s="18">
        <f t="shared" si="176"/>
        <v>2.3130722986025529</v>
      </c>
      <c r="T1642" s="18">
        <f t="shared" si="177"/>
        <v>0.80923006992861912</v>
      </c>
      <c r="U1642" s="18">
        <f t="shared" si="178"/>
        <v>0.70773107646299105</v>
      </c>
      <c r="V1642" s="30">
        <v>579.31650000000002</v>
      </c>
      <c r="W1642" s="3" t="s">
        <v>47</v>
      </c>
      <c r="X1642" s="3" t="s">
        <v>47</v>
      </c>
      <c r="Y1642" s="3" t="s">
        <v>47</v>
      </c>
      <c r="Z1642" s="3" t="s">
        <v>47</v>
      </c>
      <c r="AA1642" s="3" t="s">
        <v>48</v>
      </c>
      <c r="AB1642" s="12" t="s">
        <v>47</v>
      </c>
      <c r="AC1642" s="3" t="s">
        <v>47</v>
      </c>
      <c r="AD1642" s="3" t="s">
        <v>47</v>
      </c>
      <c r="AE1642" s="3" t="s">
        <v>47</v>
      </c>
      <c r="AF1642" s="3" t="s">
        <v>47</v>
      </c>
      <c r="AG1642" s="3" t="s">
        <v>47</v>
      </c>
      <c r="AH1642" s="3" t="s">
        <v>47</v>
      </c>
      <c r="AI1642" s="3" t="s">
        <v>47</v>
      </c>
      <c r="AJ1642" s="3" t="s">
        <v>47</v>
      </c>
      <c r="AK1642" s="3" t="s">
        <v>47</v>
      </c>
      <c r="AL1642" s="3" t="s">
        <v>47</v>
      </c>
      <c r="AM1642" s="3" t="s">
        <v>47</v>
      </c>
      <c r="AN1642" s="3" t="s">
        <v>47</v>
      </c>
      <c r="AU1642" s="3">
        <v>0</v>
      </c>
      <c r="AV1642" s="3">
        <v>17</v>
      </c>
      <c r="AW1642" s="3">
        <v>1</v>
      </c>
      <c r="AX1642" s="3">
        <v>17</v>
      </c>
      <c r="AY1642" s="3">
        <v>100</v>
      </c>
      <c r="AZ1642" s="6" t="str">
        <f t="shared" si="179"/>
        <v>1508.5</v>
      </c>
      <c r="BC1642" s="12" t="s">
        <v>3372</v>
      </c>
      <c r="BJ1642" s="12">
        <f t="shared" si="180"/>
        <v>0</v>
      </c>
      <c r="BK1642" s="12">
        <f t="shared" si="181"/>
        <v>0</v>
      </c>
      <c r="CQ1642" s="3" t="str">
        <f>CONCATENATE(baseURL!$A$1,baseURL!$B$1,baseURL!$C$1,".",C1642,".",L1642,".pkl&amp;seq=",BC1642)</f>
        <v>http://proteomics.broadinstitute.org/millscripts/viewfeed.pl?side=xl&amp;cycle=1&amp;fixedMods=iaaC&amp;file=msdataSM/iPRG2012_nd/cpick_in/iPRG2012_nd.1508.5.3.pkl&amp;seq=ALTKFEASQVTEKQR</v>
      </c>
    </row>
    <row r="1643" spans="1:95" x14ac:dyDescent="0.2">
      <c r="A1643" s="3">
        <v>7232</v>
      </c>
      <c r="B1643" s="2" t="s">
        <v>3373</v>
      </c>
      <c r="C1643" s="2" t="s">
        <v>3374</v>
      </c>
      <c r="D1643" s="3">
        <v>4040</v>
      </c>
      <c r="E1643" s="3">
        <v>4037</v>
      </c>
      <c r="F1643" s="3">
        <v>31691</v>
      </c>
      <c r="G1643" s="3">
        <v>5545</v>
      </c>
      <c r="H1643" s="3">
        <v>19.2973</v>
      </c>
      <c r="I1643" s="30">
        <v>445.25178</v>
      </c>
      <c r="J1643" s="30">
        <v>444.9998349</v>
      </c>
      <c r="K1643" s="30">
        <v>0.25195000000000001</v>
      </c>
      <c r="L1643" s="3">
        <v>4</v>
      </c>
      <c r="M1643" s="3">
        <v>4</v>
      </c>
      <c r="N1643" s="10">
        <f t="shared" si="175"/>
        <v>1</v>
      </c>
      <c r="O1643" s="35">
        <v>4</v>
      </c>
      <c r="P1643" s="17"/>
      <c r="Q1643" s="40">
        <v>1776.9741899999999</v>
      </c>
      <c r="R1643" s="40">
        <v>444.99901</v>
      </c>
      <c r="S1643" s="18">
        <f t="shared" si="176"/>
        <v>568.02373560336275</v>
      </c>
      <c r="T1643" s="18">
        <f t="shared" si="177"/>
        <v>1.8537119891520586</v>
      </c>
      <c r="U1643" s="18">
        <f t="shared" si="178"/>
        <v>1.1011260452319303</v>
      </c>
      <c r="V1643" s="30">
        <v>444.99950000000001</v>
      </c>
      <c r="W1643" s="3" t="s">
        <v>47</v>
      </c>
      <c r="X1643" s="3" t="s">
        <v>47</v>
      </c>
      <c r="Y1643" s="3" t="s">
        <v>47</v>
      </c>
      <c r="Z1643" s="3" t="s">
        <v>65</v>
      </c>
      <c r="AA1643" s="3" t="s">
        <v>47</v>
      </c>
      <c r="AB1643" s="12" t="s">
        <v>48</v>
      </c>
      <c r="AC1643" s="3" t="s">
        <v>52</v>
      </c>
      <c r="AH1643" s="3" t="s">
        <v>48</v>
      </c>
      <c r="AU1643" s="3">
        <v>1</v>
      </c>
      <c r="AV1643" s="3">
        <v>4</v>
      </c>
      <c r="AW1643" s="3">
        <v>1</v>
      </c>
      <c r="AX1643" s="3">
        <v>4</v>
      </c>
      <c r="AY1643" s="3">
        <v>100</v>
      </c>
      <c r="AZ1643" s="6" t="str">
        <f t="shared" si="179"/>
        <v>1509.1</v>
      </c>
      <c r="BC1643" s="12" t="s">
        <v>3375</v>
      </c>
      <c r="BJ1643" s="12">
        <f t="shared" si="180"/>
        <v>0</v>
      </c>
      <c r="BK1643" s="12">
        <f t="shared" si="181"/>
        <v>0</v>
      </c>
      <c r="BV1643" s="3" t="s">
        <v>3376</v>
      </c>
      <c r="CQ1643" s="3" t="str">
        <f>CONCATENATE(baseURL!$A$1,baseURL!$B$1,baseURL!$C$1,".",C1643,".",L1643,".pkl&amp;seq=",BC1643)</f>
        <v>http://proteomics.broadinstitute.org/millscripts/viewfeed.pl?side=xl&amp;cycle=1&amp;fixedMods=iaaC&amp;file=msdataSM/iPRG2012_nd/cpick_in/iPRG2012_nd.1509.1.4.pkl&amp;seq=LETAEKEAYVPATKVK</v>
      </c>
    </row>
    <row r="1644" spans="1:95" x14ac:dyDescent="0.2">
      <c r="A1644" s="3">
        <v>717</v>
      </c>
      <c r="B1644" s="2" t="s">
        <v>3377</v>
      </c>
      <c r="C1644" s="2" t="s">
        <v>3362</v>
      </c>
      <c r="D1644" s="3">
        <v>4041</v>
      </c>
      <c r="E1644" s="3">
        <v>4038</v>
      </c>
      <c r="F1644" s="3">
        <v>31692</v>
      </c>
      <c r="G1644" s="3">
        <v>5546</v>
      </c>
      <c r="H1644" s="3">
        <v>19.299800000000001</v>
      </c>
      <c r="I1644" s="30">
        <v>457.58506</v>
      </c>
      <c r="J1644" s="30">
        <v>457.58446789999999</v>
      </c>
      <c r="K1644" s="30">
        <v>5.9000000000000003E-4</v>
      </c>
      <c r="L1644" s="3">
        <v>3</v>
      </c>
      <c r="M1644" s="3">
        <v>3</v>
      </c>
      <c r="N1644" s="10">
        <f t="shared" si="175"/>
        <v>1</v>
      </c>
      <c r="O1644" s="35">
        <v>3</v>
      </c>
      <c r="P1644" s="17"/>
      <c r="Q1644" s="40">
        <v>1370.73865</v>
      </c>
      <c r="R1644" s="40">
        <v>457.58440000000002</v>
      </c>
      <c r="S1644" s="18">
        <f t="shared" si="176"/>
        <v>1.4423568635253285</v>
      </c>
      <c r="T1644" s="18">
        <f t="shared" si="177"/>
        <v>0.14838792576049767</v>
      </c>
      <c r="U1644" s="18">
        <f t="shared" si="178"/>
        <v>-0.43707783745826845</v>
      </c>
      <c r="V1644" s="30">
        <v>457.58420000000001</v>
      </c>
      <c r="W1644" s="3" t="s">
        <v>47</v>
      </c>
      <c r="AA1644" s="3" t="s">
        <v>47</v>
      </c>
      <c r="AC1644" s="3" t="s">
        <v>52</v>
      </c>
      <c r="AD1644" s="3" t="s">
        <v>48</v>
      </c>
      <c r="AE1644" s="3" t="s">
        <v>47</v>
      </c>
      <c r="AF1644" s="3" t="s">
        <v>48</v>
      </c>
      <c r="AH1644" s="3" t="s">
        <v>48</v>
      </c>
      <c r="AL1644" s="3" t="s">
        <v>52</v>
      </c>
      <c r="AU1644" s="3">
        <v>0</v>
      </c>
      <c r="AV1644" s="3">
        <v>3</v>
      </c>
      <c r="AW1644" s="3">
        <v>1</v>
      </c>
      <c r="AX1644" s="3">
        <v>3</v>
      </c>
      <c r="AY1644" s="3">
        <v>100</v>
      </c>
      <c r="AZ1644" s="6" t="str">
        <f t="shared" si="179"/>
        <v>1509.2</v>
      </c>
      <c r="BC1644" s="12" t="s">
        <v>3378</v>
      </c>
      <c r="BJ1644" s="12">
        <f t="shared" si="180"/>
        <v>0</v>
      </c>
      <c r="BK1644" s="12">
        <f t="shared" si="181"/>
        <v>0</v>
      </c>
      <c r="CQ1644" s="3" t="str">
        <f>CONCATENATE(baseURL!$A$1,baseURL!$B$1,baseURL!$C$1,".",C1644,".",L1644,".pkl&amp;seq=",BC1644)</f>
        <v>http://proteomics.broadinstitute.org/millscripts/viewfeed.pl?side=xl&amp;cycle=1&amp;fixedMods=iaaC&amp;file=msdataSM/iPRG2012_nd/cpick_in/iPRG2012_nd.1509.2.3.pkl&amp;seq=GQQEAARAGELLK</v>
      </c>
    </row>
    <row r="1645" spans="1:95" x14ac:dyDescent="0.2">
      <c r="A1645" s="3">
        <v>353</v>
      </c>
      <c r="B1645" s="2" t="s">
        <v>3379</v>
      </c>
      <c r="C1645" s="2" t="s">
        <v>3367</v>
      </c>
      <c r="D1645" s="3">
        <v>4044</v>
      </c>
      <c r="E1645" s="3">
        <v>4041</v>
      </c>
      <c r="F1645" s="3">
        <v>31695</v>
      </c>
      <c r="G1645" s="3">
        <v>5549</v>
      </c>
      <c r="H1645" s="3">
        <v>19.3081</v>
      </c>
      <c r="I1645" s="30">
        <v>584.31303000000003</v>
      </c>
      <c r="J1645" s="30">
        <v>584.30825170000003</v>
      </c>
      <c r="K1645" s="30">
        <v>4.7800000000000004E-3</v>
      </c>
      <c r="L1645" s="3">
        <v>3</v>
      </c>
      <c r="M1645" s="3">
        <v>3</v>
      </c>
      <c r="N1645" s="10">
        <f t="shared" si="175"/>
        <v>1</v>
      </c>
      <c r="O1645" s="35">
        <v>3</v>
      </c>
      <c r="P1645" s="17"/>
      <c r="Q1645" s="40">
        <v>1750.91947</v>
      </c>
      <c r="R1645" s="40">
        <v>584.31133999999997</v>
      </c>
      <c r="S1645" s="18">
        <f t="shared" si="176"/>
        <v>2.8922936872203442</v>
      </c>
      <c r="T1645" s="18">
        <f t="shared" si="177"/>
        <v>-5.2853672152672342</v>
      </c>
      <c r="U1645" s="18">
        <f t="shared" si="178"/>
        <v>-5.3738474422157445</v>
      </c>
      <c r="V1645" s="30">
        <v>584.30820000000006</v>
      </c>
      <c r="Z1645" s="3" t="s">
        <v>47</v>
      </c>
      <c r="AB1645" s="12" t="s">
        <v>48</v>
      </c>
      <c r="AC1645" s="3" t="s">
        <v>47</v>
      </c>
      <c r="AF1645" s="3" t="s">
        <v>47</v>
      </c>
      <c r="AG1645" s="3" t="s">
        <v>47</v>
      </c>
      <c r="AK1645" s="3" t="s">
        <v>52</v>
      </c>
      <c r="AU1645" s="3">
        <v>0</v>
      </c>
      <c r="AV1645" s="3">
        <v>4</v>
      </c>
      <c r="AW1645" s="3">
        <v>1</v>
      </c>
      <c r="AX1645" s="3">
        <v>4</v>
      </c>
      <c r="AY1645" s="3">
        <v>100</v>
      </c>
      <c r="AZ1645" s="6" t="str">
        <f t="shared" si="179"/>
        <v>1509.5</v>
      </c>
      <c r="BC1645" s="12" t="s">
        <v>3380</v>
      </c>
      <c r="BJ1645" s="12">
        <f t="shared" si="180"/>
        <v>0</v>
      </c>
      <c r="BK1645" s="12">
        <f t="shared" si="181"/>
        <v>0</v>
      </c>
      <c r="CQ1645" s="3" t="str">
        <f>CONCATENATE(baseURL!$A$1,baseURL!$B$1,baseURL!$C$1,".",C1645,".",L1645,".pkl&amp;seq=",BC1645)</f>
        <v>http://proteomics.broadinstitute.org/millscripts/viewfeed.pl?side=xl&amp;cycle=1&amp;fixedMods=iaaC&amp;file=msdataSM/iPRG2012_nd/cpick_in/iPRG2012_nd.1509.5.3.pkl&amp;seq=SLNLKGSYVGNRADTR</v>
      </c>
    </row>
    <row r="1646" spans="1:95" x14ac:dyDescent="0.2">
      <c r="A1646" s="3">
        <v>7036</v>
      </c>
      <c r="B1646" s="2" t="s">
        <v>3381</v>
      </c>
      <c r="C1646" s="2" t="s">
        <v>3382</v>
      </c>
      <c r="D1646" s="3">
        <v>4046</v>
      </c>
      <c r="E1646" s="3">
        <v>4043</v>
      </c>
      <c r="F1646" s="3">
        <v>31712</v>
      </c>
      <c r="G1646" s="3">
        <v>5552</v>
      </c>
      <c r="H1646" s="3">
        <v>19.321100000000001</v>
      </c>
      <c r="I1646" s="30">
        <v>404.20486</v>
      </c>
      <c r="J1646" s="30">
        <v>404.20485639999998</v>
      </c>
      <c r="K1646" s="30">
        <v>0</v>
      </c>
      <c r="L1646" s="3">
        <v>2</v>
      </c>
      <c r="M1646" s="3">
        <v>0</v>
      </c>
      <c r="N1646" s="10">
        <f t="shared" si="175"/>
        <v>1</v>
      </c>
      <c r="O1646" s="35">
        <v>2</v>
      </c>
      <c r="P1646" s="17"/>
      <c r="Q1646" s="40">
        <v>807.39954</v>
      </c>
      <c r="R1646" s="40">
        <v>404.20341000000002</v>
      </c>
      <c r="S1646" s="18">
        <f t="shared" si="176"/>
        <v>3.5873027394229076</v>
      </c>
      <c r="T1646" s="18">
        <f t="shared" si="177"/>
        <v>3.5783963325876753</v>
      </c>
      <c r="U1646" s="18">
        <f t="shared" si="178"/>
        <v>1.4596611146559155</v>
      </c>
      <c r="V1646" s="30">
        <v>404.20400000000001</v>
      </c>
      <c r="X1646" s="3" t="s">
        <v>47</v>
      </c>
      <c r="Y1646" s="3" t="s">
        <v>47</v>
      </c>
      <c r="Z1646" s="3" t="s">
        <v>47</v>
      </c>
      <c r="AB1646" s="12" t="s">
        <v>47</v>
      </c>
      <c r="AC1646" s="3" t="s">
        <v>47</v>
      </c>
      <c r="AD1646" s="3" t="s">
        <v>48</v>
      </c>
      <c r="AF1646" s="3" t="s">
        <v>65</v>
      </c>
      <c r="AG1646" s="3" t="s">
        <v>47</v>
      </c>
      <c r="AI1646" s="3" t="s">
        <v>48</v>
      </c>
      <c r="AK1646" s="3" t="s">
        <v>48</v>
      </c>
      <c r="AL1646" s="3" t="s">
        <v>47</v>
      </c>
      <c r="AU1646" s="3">
        <v>1</v>
      </c>
      <c r="AV1646" s="3">
        <v>7</v>
      </c>
      <c r="AW1646" s="3">
        <v>1</v>
      </c>
      <c r="AX1646" s="3">
        <v>7</v>
      </c>
      <c r="AY1646" s="3">
        <v>100</v>
      </c>
      <c r="AZ1646" s="6" t="str">
        <f t="shared" si="179"/>
        <v>1510.1</v>
      </c>
      <c r="BC1646" s="12" t="s">
        <v>3383</v>
      </c>
      <c r="BJ1646" s="12">
        <f t="shared" si="180"/>
        <v>0</v>
      </c>
      <c r="BK1646" s="12">
        <f t="shared" si="181"/>
        <v>0</v>
      </c>
      <c r="CB1646" s="3" t="s">
        <v>3384</v>
      </c>
      <c r="CQ1646" s="3" t="str">
        <f>CONCATENATE(baseURL!$A$1,baseURL!$B$1,baseURL!$C$1,".",C1646,".",L1646,".pkl&amp;seq=",BC1646)</f>
        <v>http://proteomics.broadinstitute.org/millscripts/viewfeed.pl?side=xl&amp;cycle=1&amp;fixedMods=iaaC&amp;file=msdataSM/iPRG2012_nd/cpick_in/iPRG2012_nd.1510.1.2.pkl&amp;seq=LAADDFR</v>
      </c>
    </row>
    <row r="1647" spans="1:95" x14ac:dyDescent="0.2">
      <c r="A1647" s="3">
        <v>1173</v>
      </c>
      <c r="B1647" s="2" t="s">
        <v>3385</v>
      </c>
      <c r="C1647" s="2" t="s">
        <v>3381</v>
      </c>
      <c r="D1647" s="3">
        <v>4054</v>
      </c>
      <c r="E1647" s="3">
        <v>4051</v>
      </c>
      <c r="F1647" s="3">
        <v>31734</v>
      </c>
      <c r="G1647" s="3">
        <v>5561</v>
      </c>
      <c r="H1647" s="3">
        <v>19.352499999999999</v>
      </c>
      <c r="I1647" s="30">
        <v>438.73683</v>
      </c>
      <c r="J1647" s="30">
        <v>438.4863972</v>
      </c>
      <c r="K1647" s="30">
        <v>0.25042999999999999</v>
      </c>
      <c r="L1647" s="3">
        <v>0</v>
      </c>
      <c r="M1647" s="3">
        <v>4</v>
      </c>
      <c r="N1647" s="10">
        <f t="shared" si="175"/>
        <v>1</v>
      </c>
      <c r="O1647" s="35">
        <v>4</v>
      </c>
      <c r="P1647" s="17"/>
      <c r="Q1647" s="40">
        <v>1750.91947</v>
      </c>
      <c r="R1647" s="40">
        <v>438.48532999999998</v>
      </c>
      <c r="S1647" s="18">
        <f t="shared" si="176"/>
        <v>573.56536876620567</v>
      </c>
      <c r="T1647" s="18">
        <f t="shared" si="177"/>
        <v>2.4338328491461607</v>
      </c>
      <c r="U1647" s="18">
        <f t="shared" si="178"/>
        <v>1.9841028661559887</v>
      </c>
      <c r="V1647" s="30">
        <v>438.4862</v>
      </c>
      <c r="W1647" s="3" t="s">
        <v>47</v>
      </c>
      <c r="Y1647" s="3" t="s">
        <v>48</v>
      </c>
      <c r="Z1647" s="3" t="s">
        <v>47</v>
      </c>
      <c r="AB1647" s="12" t="s">
        <v>48</v>
      </c>
      <c r="AC1647" s="3" t="s">
        <v>47</v>
      </c>
      <c r="AE1647" s="3" t="s">
        <v>47</v>
      </c>
      <c r="AF1647" s="3" t="s">
        <v>48</v>
      </c>
      <c r="AH1647" s="3" t="s">
        <v>47</v>
      </c>
      <c r="AL1647" s="3" t="s">
        <v>48</v>
      </c>
      <c r="AU1647" s="3">
        <v>0</v>
      </c>
      <c r="AV1647" s="3">
        <v>5</v>
      </c>
      <c r="AW1647" s="3">
        <v>1</v>
      </c>
      <c r="AX1647" s="3">
        <v>5</v>
      </c>
      <c r="AY1647" s="3">
        <v>100</v>
      </c>
      <c r="AZ1647" s="6" t="str">
        <f t="shared" si="179"/>
        <v>1511.2</v>
      </c>
      <c r="BC1647" s="12" t="s">
        <v>3380</v>
      </c>
      <c r="BJ1647" s="12">
        <f t="shared" si="180"/>
        <v>0</v>
      </c>
      <c r="BK1647" s="12">
        <f t="shared" si="181"/>
        <v>0</v>
      </c>
      <c r="CQ1647" s="3" t="str">
        <f>CONCATENATE(baseURL!$A$1,baseURL!$B$1,baseURL!$C$1,".",C1647,".",L1647,".pkl&amp;seq=",BC1647)</f>
        <v>http://proteomics.broadinstitute.org/millscripts/viewfeed.pl?side=xl&amp;cycle=1&amp;fixedMods=iaaC&amp;file=msdataSM/iPRG2012_nd/cpick_in/iPRG2012_nd.1511.2.0.pkl&amp;seq=SLNLKGSYVGNRADTR</v>
      </c>
    </row>
    <row r="1648" spans="1:95" x14ac:dyDescent="0.2">
      <c r="A1648" s="3">
        <v>4044</v>
      </c>
      <c r="B1648" s="2" t="s">
        <v>3386</v>
      </c>
      <c r="C1648" s="2" t="s">
        <v>3387</v>
      </c>
      <c r="D1648" s="3">
        <v>4055</v>
      </c>
      <c r="E1648" s="3">
        <v>4052</v>
      </c>
      <c r="F1648" s="3">
        <v>31735</v>
      </c>
      <c r="G1648" s="3">
        <v>5562</v>
      </c>
      <c r="H1648" s="3">
        <v>19.3567</v>
      </c>
      <c r="I1648" s="30">
        <v>592.99812999999995</v>
      </c>
      <c r="J1648" s="30">
        <v>592.99639230000002</v>
      </c>
      <c r="K1648" s="30">
        <v>1.74E-3</v>
      </c>
      <c r="L1648" s="3">
        <v>3</v>
      </c>
      <c r="M1648" s="3">
        <v>3</v>
      </c>
      <c r="N1648" s="10">
        <f t="shared" si="175"/>
        <v>1</v>
      </c>
      <c r="O1648" s="35">
        <v>3</v>
      </c>
      <c r="P1648" s="17"/>
      <c r="Q1648" s="40">
        <v>1776.9741899999999</v>
      </c>
      <c r="R1648" s="40">
        <v>592.99625000000003</v>
      </c>
      <c r="S1648" s="18">
        <f t="shared" si="176"/>
        <v>3.1703404531050854</v>
      </c>
      <c r="T1648" s="18">
        <f t="shared" si="177"/>
        <v>0.23996779067853502</v>
      </c>
      <c r="U1648" s="18">
        <f t="shared" si="178"/>
        <v>-8.4317565224820507E-2</v>
      </c>
      <c r="V1648" s="30">
        <v>592.99620000000004</v>
      </c>
      <c r="W1648" s="3" t="s">
        <v>47</v>
      </c>
      <c r="X1648" s="3" t="s">
        <v>47</v>
      </c>
      <c r="Y1648" s="3" t="s">
        <v>47</v>
      </c>
      <c r="Z1648" s="3" t="s">
        <v>47</v>
      </c>
      <c r="AA1648" s="3" t="s">
        <v>48</v>
      </c>
      <c r="AB1648" s="12" t="s">
        <v>47</v>
      </c>
      <c r="AC1648" s="3" t="s">
        <v>47</v>
      </c>
      <c r="AE1648" s="3" t="s">
        <v>47</v>
      </c>
      <c r="AF1648" s="3" t="s">
        <v>47</v>
      </c>
      <c r="AG1648" s="3" t="s">
        <v>47</v>
      </c>
      <c r="AH1648" s="3" t="s">
        <v>47</v>
      </c>
      <c r="AI1648" s="3" t="s">
        <v>47</v>
      </c>
      <c r="AJ1648" s="3" t="s">
        <v>47</v>
      </c>
      <c r="AK1648" s="3" t="s">
        <v>47</v>
      </c>
      <c r="AL1648" s="3" t="s">
        <v>47</v>
      </c>
      <c r="AM1648" s="3" t="s">
        <v>47</v>
      </c>
      <c r="AN1648" s="3" t="s">
        <v>47</v>
      </c>
      <c r="AU1648" s="3">
        <v>0</v>
      </c>
      <c r="AV1648" s="3">
        <v>16</v>
      </c>
      <c r="AW1648" s="3">
        <v>1</v>
      </c>
      <c r="AX1648" s="3">
        <v>16</v>
      </c>
      <c r="AY1648" s="3">
        <v>100</v>
      </c>
      <c r="AZ1648" s="6" t="str">
        <f t="shared" si="179"/>
        <v>1511.3</v>
      </c>
      <c r="BC1648" s="12" t="s">
        <v>3375</v>
      </c>
      <c r="BJ1648" s="12">
        <f t="shared" si="180"/>
        <v>0</v>
      </c>
      <c r="BK1648" s="12">
        <f t="shared" si="181"/>
        <v>0</v>
      </c>
      <c r="CQ1648" s="3" t="str">
        <f>CONCATENATE(baseURL!$A$1,baseURL!$B$1,baseURL!$C$1,".",C1648,".",L1648,".pkl&amp;seq=",BC1648)</f>
        <v>http://proteomics.broadinstitute.org/millscripts/viewfeed.pl?side=xl&amp;cycle=1&amp;fixedMods=iaaC&amp;file=msdataSM/iPRG2012_nd/cpick_in/iPRG2012_nd.1511.3.3.pkl&amp;seq=LETAEKEAYVPATKVK</v>
      </c>
    </row>
    <row r="1649" spans="1:95" x14ac:dyDescent="0.2">
      <c r="A1649" s="3">
        <v>4871</v>
      </c>
      <c r="B1649" s="2" t="s">
        <v>3388</v>
      </c>
      <c r="C1649" s="2" t="s">
        <v>3389</v>
      </c>
      <c r="D1649" s="3">
        <v>4056</v>
      </c>
      <c r="E1649" s="3">
        <v>4053</v>
      </c>
      <c r="F1649" s="3">
        <v>31736</v>
      </c>
      <c r="G1649" s="3">
        <v>5563</v>
      </c>
      <c r="H1649" s="3">
        <v>19.360900000000001</v>
      </c>
      <c r="I1649" s="30">
        <v>600.31431999999995</v>
      </c>
      <c r="J1649" s="30">
        <v>600.31254060000003</v>
      </c>
      <c r="K1649" s="30">
        <v>1.7799999999999999E-3</v>
      </c>
      <c r="L1649" s="3">
        <v>2</v>
      </c>
      <c r="M1649" s="3">
        <v>2</v>
      </c>
      <c r="N1649" s="10">
        <f t="shared" si="175"/>
        <v>1</v>
      </c>
      <c r="O1649" s="35">
        <v>2</v>
      </c>
      <c r="P1649" s="17"/>
      <c r="Q1649" s="40">
        <v>1199.6167499999999</v>
      </c>
      <c r="R1649" s="40">
        <v>600.31200999999999</v>
      </c>
      <c r="S1649" s="18">
        <f t="shared" si="176"/>
        <v>3.8479989763420517</v>
      </c>
      <c r="T1649" s="18">
        <f t="shared" si="177"/>
        <v>0.88387370435474577</v>
      </c>
      <c r="U1649" s="18">
        <f t="shared" si="178"/>
        <v>1.1494022915903683</v>
      </c>
      <c r="V1649" s="30">
        <v>600.31269999999995</v>
      </c>
      <c r="W1649" s="3" t="s">
        <v>47</v>
      </c>
      <c r="X1649" s="3" t="s">
        <v>47</v>
      </c>
      <c r="Y1649" s="3" t="s">
        <v>47</v>
      </c>
      <c r="Z1649" s="3" t="s">
        <v>47</v>
      </c>
      <c r="AA1649" s="3" t="s">
        <v>48</v>
      </c>
      <c r="AB1649" s="12" t="s">
        <v>47</v>
      </c>
      <c r="AC1649" s="3" t="s">
        <v>47</v>
      </c>
      <c r="AD1649" s="3" t="s">
        <v>47</v>
      </c>
      <c r="AE1649" s="3" t="s">
        <v>47</v>
      </c>
      <c r="AF1649" s="3" t="s">
        <v>47</v>
      </c>
      <c r="AG1649" s="3" t="s">
        <v>47</v>
      </c>
      <c r="AH1649" s="3" t="s">
        <v>47</v>
      </c>
      <c r="AI1649" s="3" t="s">
        <v>47</v>
      </c>
      <c r="AJ1649" s="3" t="s">
        <v>47</v>
      </c>
      <c r="AK1649" s="3" t="s">
        <v>47</v>
      </c>
      <c r="AL1649" s="3" t="s">
        <v>47</v>
      </c>
      <c r="AM1649" s="3" t="s">
        <v>47</v>
      </c>
      <c r="AN1649" s="3" t="s">
        <v>47</v>
      </c>
      <c r="AU1649" s="3">
        <v>0</v>
      </c>
      <c r="AV1649" s="3">
        <v>17</v>
      </c>
      <c r="AW1649" s="3">
        <v>1</v>
      </c>
      <c r="AX1649" s="3">
        <v>17</v>
      </c>
      <c r="AY1649" s="3">
        <v>100</v>
      </c>
      <c r="AZ1649" s="6" t="str">
        <f t="shared" si="179"/>
        <v>1511.4</v>
      </c>
      <c r="BC1649" s="12" t="s">
        <v>3390</v>
      </c>
      <c r="BJ1649" s="12">
        <f t="shared" si="180"/>
        <v>0</v>
      </c>
      <c r="BK1649" s="12">
        <f t="shared" si="181"/>
        <v>0</v>
      </c>
      <c r="CQ1649" s="3" t="str">
        <f>CONCATENATE(baseURL!$A$1,baseURL!$B$1,baseURL!$C$1,".",C1649,".",L1649,".pkl&amp;seq=",BC1649)</f>
        <v>http://proteomics.broadinstitute.org/millscripts/viewfeed.pl?side=xl&amp;cycle=1&amp;fixedMods=iaaC&amp;file=msdataSM/iPRG2012_nd/cpick_in/iPRG2012_nd.1511.4.2.pkl&amp;seq=GVPYVVTHDGR</v>
      </c>
    </row>
    <row r="1650" spans="1:95" x14ac:dyDescent="0.2">
      <c r="A1650" s="3">
        <v>5984</v>
      </c>
      <c r="B1650" s="2" t="s">
        <v>3391</v>
      </c>
      <c r="C1650" s="2" t="s">
        <v>3392</v>
      </c>
      <c r="D1650" s="3">
        <v>4057</v>
      </c>
      <c r="E1650" s="3">
        <v>4054</v>
      </c>
      <c r="F1650" s="3">
        <v>31754</v>
      </c>
      <c r="G1650" s="3">
        <v>5565</v>
      </c>
      <c r="H1650" s="3">
        <v>19.371400000000001</v>
      </c>
      <c r="I1650" s="30">
        <v>443.75742000000002</v>
      </c>
      <c r="J1650" s="30">
        <v>443.22424999999998</v>
      </c>
      <c r="K1650" s="30">
        <v>0.53317000000000003</v>
      </c>
      <c r="L1650" s="3">
        <v>0</v>
      </c>
      <c r="M1650" s="3">
        <v>3</v>
      </c>
      <c r="N1650" s="10">
        <f t="shared" si="175"/>
        <v>1</v>
      </c>
      <c r="O1650" s="35">
        <v>3</v>
      </c>
      <c r="P1650" s="17"/>
      <c r="Q1650" s="40">
        <v>1327.6562300000001</v>
      </c>
      <c r="R1650" s="40">
        <v>443.22359</v>
      </c>
      <c r="S1650" s="18">
        <f t="shared" si="176"/>
        <v>1204.4259647822969</v>
      </c>
      <c r="T1650" s="18">
        <f t="shared" si="177"/>
        <v>1.4890904159278149</v>
      </c>
      <c r="U1650" s="18">
        <f t="shared" si="178"/>
        <v>0.47380149594788429</v>
      </c>
      <c r="V1650" s="30">
        <v>443.22379999999998</v>
      </c>
      <c r="W1650" s="3" t="s">
        <v>47</v>
      </c>
      <c r="X1650" s="3" t="s">
        <v>47</v>
      </c>
      <c r="Y1650" s="3" t="s">
        <v>47</v>
      </c>
      <c r="Z1650" s="3" t="s">
        <v>47</v>
      </c>
      <c r="AA1650" s="3" t="s">
        <v>47</v>
      </c>
      <c r="AB1650" s="12" t="s">
        <v>47</v>
      </c>
      <c r="AC1650" s="3" t="s">
        <v>47</v>
      </c>
      <c r="AD1650" s="3" t="s">
        <v>47</v>
      </c>
      <c r="AE1650" s="3" t="s">
        <v>47</v>
      </c>
      <c r="AF1650" s="3" t="s">
        <v>47</v>
      </c>
      <c r="AG1650" s="3" t="s">
        <v>65</v>
      </c>
      <c r="AH1650" s="3" t="s">
        <v>47</v>
      </c>
      <c r="AI1650" s="3" t="s">
        <v>47</v>
      </c>
      <c r="AK1650" s="3" t="s">
        <v>47</v>
      </c>
      <c r="AL1650" s="3" t="s">
        <v>48</v>
      </c>
      <c r="AU1650" s="3">
        <v>1</v>
      </c>
      <c r="AV1650" s="3">
        <v>13</v>
      </c>
      <c r="AW1650" s="3">
        <v>1</v>
      </c>
      <c r="AX1650" s="3">
        <v>13</v>
      </c>
      <c r="AY1650" s="3">
        <v>100</v>
      </c>
      <c r="AZ1650" s="6" t="str">
        <f t="shared" si="179"/>
        <v>1512.1</v>
      </c>
      <c r="BC1650" s="12" t="s">
        <v>3366</v>
      </c>
      <c r="BJ1650" s="12">
        <f t="shared" si="180"/>
        <v>0</v>
      </c>
      <c r="BK1650" s="12">
        <f t="shared" si="181"/>
        <v>0</v>
      </c>
      <c r="CC1650" s="3" t="s">
        <v>3393</v>
      </c>
      <c r="CQ1650" s="3" t="str">
        <f>CONCATENATE(baseURL!$A$1,baseURL!$B$1,baseURL!$C$1,".",C1650,".",L1650,".pkl&amp;seq=",BC1650)</f>
        <v>http://proteomics.broadinstitute.org/millscripts/viewfeed.pl?side=xl&amp;cycle=1&amp;fixedMods=iaaC&amp;file=msdataSM/iPRG2012_nd/cpick_in/iPRG2012_nd.1512.1.0.pkl&amp;seq=MKETAESYLGAK</v>
      </c>
    </row>
    <row r="1651" spans="1:95" x14ac:dyDescent="0.2">
      <c r="A1651" s="3">
        <v>5970</v>
      </c>
      <c r="B1651" s="2" t="s">
        <v>3394</v>
      </c>
      <c r="C1651" s="2" t="s">
        <v>3385</v>
      </c>
      <c r="D1651" s="3">
        <v>4059</v>
      </c>
      <c r="E1651" s="3">
        <v>4056</v>
      </c>
      <c r="F1651" s="3">
        <v>31756</v>
      </c>
      <c r="G1651" s="3">
        <v>5567</v>
      </c>
      <c r="H1651" s="3">
        <v>19.3764</v>
      </c>
      <c r="I1651" s="30">
        <v>511.91624999999999</v>
      </c>
      <c r="J1651" s="30">
        <v>511.91522500000002</v>
      </c>
      <c r="K1651" s="30">
        <v>1.0200000000000001E-3</v>
      </c>
      <c r="L1651" s="3">
        <v>3</v>
      </c>
      <c r="M1651" s="3">
        <v>3</v>
      </c>
      <c r="N1651" s="10">
        <f t="shared" si="175"/>
        <v>1</v>
      </c>
      <c r="O1651" s="35">
        <v>3</v>
      </c>
      <c r="P1651" s="17"/>
      <c r="Q1651" s="40">
        <v>1533.72921</v>
      </c>
      <c r="R1651" s="40">
        <v>511.91458999999998</v>
      </c>
      <c r="S1651" s="18">
        <f t="shared" si="176"/>
        <v>3.2427284403347754</v>
      </c>
      <c r="T1651" s="18">
        <f t="shared" si="177"/>
        <v>1.240441301048361</v>
      </c>
      <c r="U1651" s="18">
        <f t="shared" si="178"/>
        <v>0.60556976899824855</v>
      </c>
      <c r="V1651" s="30">
        <v>511.91489999999999</v>
      </c>
      <c r="W1651" s="3" t="s">
        <v>47</v>
      </c>
      <c r="X1651" s="3" t="s">
        <v>47</v>
      </c>
      <c r="Y1651" s="3" t="s">
        <v>47</v>
      </c>
      <c r="Z1651" s="3" t="s">
        <v>47</v>
      </c>
      <c r="AA1651" s="3" t="s">
        <v>47</v>
      </c>
      <c r="AB1651" s="12" t="s">
        <v>47</v>
      </c>
      <c r="AC1651" s="3" t="s">
        <v>47</v>
      </c>
      <c r="AD1651" s="3" t="s">
        <v>47</v>
      </c>
      <c r="AE1651" s="3" t="s">
        <v>47</v>
      </c>
      <c r="AF1651" s="3" t="s">
        <v>48</v>
      </c>
      <c r="AG1651" s="3" t="s">
        <v>47</v>
      </c>
      <c r="AH1651" s="3" t="s">
        <v>47</v>
      </c>
      <c r="AI1651" s="3" t="s">
        <v>48</v>
      </c>
      <c r="AK1651" s="3" t="s">
        <v>52</v>
      </c>
      <c r="AN1651" s="3" t="s">
        <v>48</v>
      </c>
      <c r="AU1651" s="3">
        <v>0</v>
      </c>
      <c r="AV1651" s="3">
        <v>11</v>
      </c>
      <c r="AW1651" s="3">
        <v>1</v>
      </c>
      <c r="AX1651" s="3">
        <v>11</v>
      </c>
      <c r="AY1651" s="3">
        <v>100</v>
      </c>
      <c r="AZ1651" s="6" t="str">
        <f t="shared" si="179"/>
        <v>1512.3</v>
      </c>
      <c r="BC1651" s="12" t="s">
        <v>3395</v>
      </c>
      <c r="BJ1651" s="12">
        <f t="shared" si="180"/>
        <v>0</v>
      </c>
      <c r="BK1651" s="12">
        <f t="shared" si="181"/>
        <v>0</v>
      </c>
      <c r="CQ1651" s="3" t="str">
        <f>CONCATENATE(baseURL!$A$1,baseURL!$B$1,baseURL!$C$1,".",C1651,".",L1651,".pkl&amp;seq=",BC1651)</f>
        <v>http://proteomics.broadinstitute.org/millscripts/viewfeed.pl?side=xl&amp;cycle=1&amp;fixedMods=iaaC&amp;file=msdataSM/iPRG2012_nd/cpick_in/iPRG2012_nd.1512.3.3.pkl&amp;seq=ALDYVEATANSHSR</v>
      </c>
    </row>
    <row r="1652" spans="1:95" x14ac:dyDescent="0.2">
      <c r="A1652" s="3">
        <v>4194</v>
      </c>
      <c r="B1652" s="2" t="s">
        <v>3396</v>
      </c>
      <c r="C1652" s="2" t="s">
        <v>3386</v>
      </c>
      <c r="D1652" s="3">
        <v>4060</v>
      </c>
      <c r="E1652" s="3">
        <v>4057</v>
      </c>
      <c r="F1652" s="3">
        <v>31757</v>
      </c>
      <c r="G1652" s="3">
        <v>5568</v>
      </c>
      <c r="H1652" s="3">
        <v>19.379000000000001</v>
      </c>
      <c r="I1652" s="30">
        <v>531.78255999999999</v>
      </c>
      <c r="J1652" s="30">
        <v>531.78280099999995</v>
      </c>
      <c r="K1652" s="30">
        <v>-2.4000000000000001E-4</v>
      </c>
      <c r="L1652" s="3">
        <v>2</v>
      </c>
      <c r="M1652" s="3">
        <v>2</v>
      </c>
      <c r="N1652" s="10">
        <f t="shared" si="175"/>
        <v>1</v>
      </c>
      <c r="O1652" s="35">
        <v>2</v>
      </c>
      <c r="P1652" s="17"/>
      <c r="Q1652" s="40">
        <v>1062.5578399999999</v>
      </c>
      <c r="R1652" s="40">
        <v>531.78255999999999</v>
      </c>
      <c r="S1652" s="18">
        <f t="shared" si="176"/>
        <v>0</v>
      </c>
      <c r="T1652" s="18">
        <f t="shared" si="177"/>
        <v>0.45319274847969382</v>
      </c>
      <c r="U1652" s="18">
        <f t="shared" si="178"/>
        <v>0.26326549706254843</v>
      </c>
      <c r="V1652" s="30">
        <v>531.78269999999998</v>
      </c>
      <c r="W1652" s="3" t="s">
        <v>47</v>
      </c>
      <c r="X1652" s="3" t="s">
        <v>47</v>
      </c>
      <c r="Y1652" s="3" t="s">
        <v>47</v>
      </c>
      <c r="Z1652" s="3" t="s">
        <v>47</v>
      </c>
      <c r="AA1652" s="3" t="s">
        <v>65</v>
      </c>
      <c r="AB1652" s="12" t="s">
        <v>47</v>
      </c>
      <c r="AC1652" s="3" t="s">
        <v>47</v>
      </c>
      <c r="AD1652" s="3" t="s">
        <v>47</v>
      </c>
      <c r="AE1652" s="3" t="s">
        <v>47</v>
      </c>
      <c r="AF1652" s="3" t="s">
        <v>47</v>
      </c>
      <c r="AG1652" s="3" t="s">
        <v>47</v>
      </c>
      <c r="AH1652" s="3" t="s">
        <v>47</v>
      </c>
      <c r="AI1652" s="3" t="s">
        <v>47</v>
      </c>
      <c r="AJ1652" s="3" t="s">
        <v>47</v>
      </c>
      <c r="AK1652" s="3" t="s">
        <v>47</v>
      </c>
      <c r="AL1652" s="3" t="s">
        <v>47</v>
      </c>
      <c r="AM1652" s="3" t="s">
        <v>47</v>
      </c>
      <c r="AN1652" s="3" t="s">
        <v>47</v>
      </c>
      <c r="AU1652" s="3">
        <v>1</v>
      </c>
      <c r="AV1652" s="3">
        <v>17</v>
      </c>
      <c r="AW1652" s="3">
        <v>1</v>
      </c>
      <c r="AX1652" s="3">
        <v>17</v>
      </c>
      <c r="AY1652" s="3">
        <v>100</v>
      </c>
      <c r="AZ1652" s="6" t="str">
        <f t="shared" si="179"/>
        <v>1512.4</v>
      </c>
      <c r="BC1652" s="12" t="s">
        <v>3316</v>
      </c>
      <c r="BJ1652" s="12">
        <f t="shared" si="180"/>
        <v>0</v>
      </c>
      <c r="BK1652" s="12">
        <f t="shared" si="181"/>
        <v>0</v>
      </c>
      <c r="BW1652" s="3" t="s">
        <v>3397</v>
      </c>
      <c r="CQ1652" s="3" t="str">
        <f>CONCATENATE(baseURL!$A$1,baseURL!$B$1,baseURL!$C$1,".",C1652,".",L1652,".pkl&amp;seq=",BC1652)</f>
        <v>http://proteomics.broadinstitute.org/millscripts/viewfeed.pl?side=xl&amp;cycle=1&amp;fixedMods=iaaC&amp;file=msdataSM/iPRG2012_nd/cpick_in/iPRG2012_nd.1512.4.2.pkl&amp;seq=AEQVFQNVK</v>
      </c>
    </row>
    <row r="1653" spans="1:95" x14ac:dyDescent="0.2">
      <c r="A1653" s="3">
        <v>53</v>
      </c>
      <c r="B1653" s="2" t="s">
        <v>3398</v>
      </c>
      <c r="C1653" s="2" t="s">
        <v>3388</v>
      </c>
      <c r="D1653" s="3">
        <v>4061</v>
      </c>
      <c r="E1653" s="3">
        <v>4058</v>
      </c>
      <c r="F1653" s="3">
        <v>31758</v>
      </c>
      <c r="G1653" s="3">
        <v>5569</v>
      </c>
      <c r="H1653" s="3">
        <v>19.382300000000001</v>
      </c>
      <c r="I1653" s="30">
        <v>553.26943000000006</v>
      </c>
      <c r="J1653" s="30">
        <v>553.27000980000003</v>
      </c>
      <c r="K1653" s="30">
        <v>-5.8E-4</v>
      </c>
      <c r="L1653" s="3">
        <v>2</v>
      </c>
      <c r="M1653" s="3">
        <v>2</v>
      </c>
      <c r="N1653" s="10">
        <f t="shared" si="175"/>
        <v>1</v>
      </c>
      <c r="O1653" s="35">
        <v>2</v>
      </c>
      <c r="P1653" s="17"/>
      <c r="Q1653" s="40">
        <v>1105.53063</v>
      </c>
      <c r="R1653" s="40">
        <v>553.26895999999999</v>
      </c>
      <c r="S1653" s="18">
        <f t="shared" si="176"/>
        <v>0.84949641863862979</v>
      </c>
      <c r="T1653" s="18">
        <f t="shared" si="177"/>
        <v>1.8974496599854782</v>
      </c>
      <c r="U1653" s="18">
        <f t="shared" si="178"/>
        <v>2.0604806746504405</v>
      </c>
      <c r="V1653" s="30">
        <v>553.27009999999996</v>
      </c>
      <c r="W1653" s="3" t="s">
        <v>47</v>
      </c>
      <c r="Z1653" s="3" t="s">
        <v>47</v>
      </c>
      <c r="AA1653" s="3" t="s">
        <v>47</v>
      </c>
      <c r="AB1653" s="12" t="s">
        <v>47</v>
      </c>
      <c r="AC1653" s="3" t="s">
        <v>47</v>
      </c>
      <c r="AD1653" s="3" t="s">
        <v>47</v>
      </c>
      <c r="AE1653" s="3" t="s">
        <v>47</v>
      </c>
      <c r="AF1653" s="3" t="s">
        <v>47</v>
      </c>
      <c r="AG1653" s="3" t="s">
        <v>47</v>
      </c>
      <c r="AH1653" s="3" t="s">
        <v>47</v>
      </c>
      <c r="AI1653" s="3" t="s">
        <v>47</v>
      </c>
      <c r="AK1653" s="3" t="s">
        <v>48</v>
      </c>
      <c r="AL1653" s="3" t="s">
        <v>48</v>
      </c>
      <c r="AM1653" s="3" t="s">
        <v>47</v>
      </c>
      <c r="AN1653" s="3" t="s">
        <v>48</v>
      </c>
      <c r="AO1653" s="3" t="s">
        <v>47</v>
      </c>
      <c r="AP1653" s="3" t="s">
        <v>48</v>
      </c>
      <c r="AU1653" s="3">
        <v>0</v>
      </c>
      <c r="AV1653" s="3">
        <v>13</v>
      </c>
      <c r="AW1653" s="3">
        <v>1</v>
      </c>
      <c r="AX1653" s="3">
        <v>13</v>
      </c>
      <c r="AY1653" s="3">
        <v>100</v>
      </c>
      <c r="AZ1653" s="6" t="str">
        <f t="shared" si="179"/>
        <v>1512.5</v>
      </c>
      <c r="BC1653" s="12" t="s">
        <v>3399</v>
      </c>
      <c r="BJ1653" s="12">
        <f t="shared" si="180"/>
        <v>1</v>
      </c>
      <c r="BK1653" s="12">
        <f t="shared" si="181"/>
        <v>0</v>
      </c>
      <c r="CQ1653" s="3" t="str">
        <f>CONCATENATE(baseURL!$A$1,baseURL!$B$1,baseURL!$C$1,".",C1653,".",L1653,".pkl&amp;seq=",BC1653)</f>
        <v>http://proteomics.broadinstitute.org/millscripts/viewfeed.pl?side=xl&amp;cycle=1&amp;fixedMods=iaaC&amp;file=msdataSM/iPRG2012_nd/cpick_in/iPRG2012_nd.1512.5.2.pkl&amp;seq=ETCELALNR</v>
      </c>
    </row>
    <row r="1654" spans="1:95" x14ac:dyDescent="0.2">
      <c r="A1654" s="3">
        <v>368</v>
      </c>
      <c r="B1654" s="2" t="s">
        <v>3400</v>
      </c>
      <c r="C1654" s="2" t="s">
        <v>3401</v>
      </c>
      <c r="D1654" s="3">
        <v>4062</v>
      </c>
      <c r="E1654" s="3">
        <v>4059</v>
      </c>
      <c r="F1654" s="3">
        <v>31759</v>
      </c>
      <c r="G1654" s="3">
        <v>5570</v>
      </c>
      <c r="H1654" s="3">
        <v>19.3856</v>
      </c>
      <c r="I1654" s="30">
        <v>638.33776999999998</v>
      </c>
      <c r="J1654" s="30">
        <v>638.33777020000002</v>
      </c>
      <c r="K1654" s="30">
        <v>0</v>
      </c>
      <c r="L1654" s="3">
        <v>2</v>
      </c>
      <c r="M1654" s="3">
        <v>0</v>
      </c>
      <c r="N1654" s="10">
        <f t="shared" si="175"/>
        <v>1</v>
      </c>
      <c r="O1654" s="35">
        <v>2</v>
      </c>
      <c r="P1654" s="17"/>
      <c r="Q1654" s="37">
        <v>1275.66131</v>
      </c>
      <c r="R1654" s="37">
        <v>638.33429999999998</v>
      </c>
      <c r="S1654" s="18">
        <f t="shared" si="176"/>
        <v>5.4360230994840455</v>
      </c>
      <c r="T1654" s="18">
        <f t="shared" si="177"/>
        <v>5.4363364150069149</v>
      </c>
      <c r="U1654" s="18">
        <f t="shared" si="178"/>
        <v>5.0130472387157363</v>
      </c>
      <c r="V1654" s="30">
        <v>638.33749999999998</v>
      </c>
      <c r="AA1654" s="3" t="s">
        <v>47</v>
      </c>
      <c r="AF1654" s="3" t="s">
        <v>47</v>
      </c>
      <c r="AG1654" s="3" t="s">
        <v>47</v>
      </c>
      <c r="AH1654" s="3" t="s">
        <v>47</v>
      </c>
      <c r="AO1654" s="3" t="s">
        <v>48</v>
      </c>
      <c r="AU1654" s="3">
        <v>0</v>
      </c>
      <c r="AV1654" s="3">
        <v>4</v>
      </c>
      <c r="AW1654" s="3">
        <v>3</v>
      </c>
      <c r="AX1654" s="3">
        <v>2</v>
      </c>
      <c r="AY1654" s="3">
        <v>50</v>
      </c>
      <c r="AZ1654" s="6" t="str">
        <f t="shared" si="179"/>
        <v>1512.6</v>
      </c>
      <c r="BB1654" s="12" t="s">
        <v>79</v>
      </c>
      <c r="BC1654" s="12" t="s">
        <v>3402</v>
      </c>
      <c r="BJ1654" s="12">
        <f t="shared" si="180"/>
        <v>0</v>
      </c>
      <c r="BK1654" s="12">
        <f t="shared" si="181"/>
        <v>0</v>
      </c>
      <c r="BN1654" s="3" t="s">
        <v>277</v>
      </c>
      <c r="BR1654" s="3" t="s">
        <v>277</v>
      </c>
      <c r="CQ1654" s="3" t="str">
        <f>CONCATENATE(baseURL!$A$1,baseURL!$B$1,"+Acetyl",baseURL!$C$1,".",C1654,".",L1654,".pkl&amp;seq=",BC1654,"&amp;varMods=Oxidation-M")</f>
        <v>http://proteomics.broadinstitute.org/millscripts/viewfeed.pl?side=xl&amp;cycle=1&amp;fixedMods=iaaC+Acetyl&amp;file=msdataSM/iPRG2012_nd/cpick_in/iPRG2012_nd.1512.6.2.pkl&amp;seq=mDNKTPVTLAK&amp;varMods=Oxidation-M</v>
      </c>
    </row>
    <row r="1655" spans="1:95" x14ac:dyDescent="0.2">
      <c r="A1655" s="3">
        <v>7789</v>
      </c>
      <c r="B1655" s="2" t="s">
        <v>3405</v>
      </c>
      <c r="C1655" s="2" t="s">
        <v>3406</v>
      </c>
      <c r="D1655" s="3">
        <v>4075</v>
      </c>
      <c r="E1655" s="3">
        <v>4072</v>
      </c>
      <c r="F1655" s="3">
        <v>31798</v>
      </c>
      <c r="G1655" s="3">
        <v>5585</v>
      </c>
      <c r="H1655" s="3">
        <v>19.429099999999998</v>
      </c>
      <c r="I1655" s="30">
        <v>537.28354999999999</v>
      </c>
      <c r="J1655" s="30">
        <v>537.28331720000006</v>
      </c>
      <c r="K1655" s="30">
        <v>2.3000000000000001E-4</v>
      </c>
      <c r="L1655" s="3">
        <v>2</v>
      </c>
      <c r="M1655" s="3">
        <v>2</v>
      </c>
      <c r="N1655" s="26">
        <f t="shared" si="175"/>
        <v>1</v>
      </c>
      <c r="O1655" s="36">
        <v>2</v>
      </c>
      <c r="Q1655" s="40">
        <v>1073.5585599999999</v>
      </c>
      <c r="R1655" s="40">
        <v>537.28291999999999</v>
      </c>
      <c r="S1655" s="27">
        <f t="shared" si="176"/>
        <v>1.1725665874526938</v>
      </c>
      <c r="T1655" s="27">
        <f t="shared" si="177"/>
        <v>0.73927531525815615</v>
      </c>
      <c r="U1655" s="27">
        <f t="shared" si="178"/>
        <v>0.70726238620013038</v>
      </c>
      <c r="V1655" s="30">
        <v>537.28330000000005</v>
      </c>
      <c r="W1655" s="3" t="s">
        <v>65</v>
      </c>
      <c r="X1655" s="3" t="s">
        <v>47</v>
      </c>
      <c r="Y1655" s="3" t="s">
        <v>47</v>
      </c>
      <c r="AA1655" s="3" t="s">
        <v>47</v>
      </c>
      <c r="AC1655" s="3" t="s">
        <v>52</v>
      </c>
      <c r="AD1655" s="3" t="s">
        <v>47</v>
      </c>
      <c r="AE1655" s="3" t="s">
        <v>47</v>
      </c>
      <c r="AH1655" s="3" t="s">
        <v>52</v>
      </c>
      <c r="AJ1655" s="3" t="s">
        <v>47</v>
      </c>
      <c r="AK1655" s="3" t="s">
        <v>52</v>
      </c>
      <c r="AO1655" s="3" t="s">
        <v>48</v>
      </c>
      <c r="AP1655" s="3" t="s">
        <v>52</v>
      </c>
      <c r="AS1655" s="3" t="s">
        <v>47</v>
      </c>
      <c r="AU1655" s="3">
        <v>1</v>
      </c>
      <c r="AV1655" s="3">
        <v>7</v>
      </c>
      <c r="AW1655" s="3">
        <v>2</v>
      </c>
      <c r="AX1655" s="3">
        <v>4</v>
      </c>
      <c r="AY1655" s="3">
        <v>57.14</v>
      </c>
      <c r="AZ1655" s="6" t="str">
        <f t="shared" si="179"/>
        <v>1514.3</v>
      </c>
      <c r="BB1655" s="12" t="s">
        <v>3182</v>
      </c>
      <c r="BC1655" s="12" t="s">
        <v>3407</v>
      </c>
      <c r="BF1655" s="12" t="s">
        <v>3182</v>
      </c>
      <c r="BJ1655" s="12">
        <f t="shared" si="180"/>
        <v>0</v>
      </c>
      <c r="BK1655" s="12">
        <f t="shared" si="181"/>
        <v>0</v>
      </c>
      <c r="BS1655" s="3" t="s">
        <v>3408</v>
      </c>
      <c r="BW1655" s="3" t="s">
        <v>3183</v>
      </c>
      <c r="CA1655" s="3" t="s">
        <v>3183</v>
      </c>
      <c r="CF1655" s="3" t="s">
        <v>3183</v>
      </c>
      <c r="CQ1655" s="3" t="str">
        <f>CONCATENATE(baseURL!$A$1,baseURL!$B$1,"+Formyl",baseURL!$C$1,".",C1655,".",L1655,".pkl&amp;seq=",BC1655,"&amp;varMods=Formyl-STY")</f>
        <v>http://proteomics.broadinstitute.org/millscripts/viewfeed.pl?side=xl&amp;cycle=1&amp;fixedMods=iaaC+Formyl&amp;file=msdataSM/iPRG2012_nd/cpick_in/iPRG2012_nd.1514.3.2.pkl&amp;seq=LSsPATLNSR&amp;varMods=Formyl-STY</v>
      </c>
    </row>
    <row r="1656" spans="1:95" x14ac:dyDescent="0.2">
      <c r="A1656" s="3">
        <v>4435</v>
      </c>
      <c r="B1656" s="2" t="s">
        <v>3409</v>
      </c>
      <c r="C1656" s="2" t="s">
        <v>3410</v>
      </c>
      <c r="D1656" s="3">
        <v>4076</v>
      </c>
      <c r="E1656" s="3">
        <v>4073</v>
      </c>
      <c r="F1656" s="3">
        <v>31799</v>
      </c>
      <c r="G1656" s="3">
        <v>5586</v>
      </c>
      <c r="H1656" s="3">
        <v>19.433199999999999</v>
      </c>
      <c r="I1656" s="30">
        <v>598.83015999999998</v>
      </c>
      <c r="J1656" s="30">
        <v>598.83005349999996</v>
      </c>
      <c r="K1656" s="30">
        <v>1.1E-4</v>
      </c>
      <c r="L1656" s="3">
        <v>2</v>
      </c>
      <c r="M1656" s="3">
        <v>2</v>
      </c>
      <c r="N1656" s="10">
        <f t="shared" si="175"/>
        <v>1</v>
      </c>
      <c r="O1656" s="35">
        <v>2</v>
      </c>
      <c r="P1656" s="17"/>
      <c r="Q1656" s="40">
        <v>1196.65347</v>
      </c>
      <c r="R1656" s="40">
        <v>598.83037000000002</v>
      </c>
      <c r="S1656" s="18">
        <f t="shared" si="176"/>
        <v>-0.35068361686170851</v>
      </c>
      <c r="T1656" s="18">
        <f t="shared" si="177"/>
        <v>-0.52853030826336611</v>
      </c>
      <c r="U1656" s="18">
        <f t="shared" si="178"/>
        <v>-0.45087893588369032</v>
      </c>
      <c r="V1656" s="30">
        <v>598.83010000000002</v>
      </c>
      <c r="W1656" s="3" t="s">
        <v>47</v>
      </c>
      <c r="X1656" s="3" t="s">
        <v>47</v>
      </c>
      <c r="Y1656" s="3" t="s">
        <v>47</v>
      </c>
      <c r="Z1656" s="3" t="s">
        <v>47</v>
      </c>
      <c r="AA1656" s="3" t="s">
        <v>47</v>
      </c>
      <c r="AB1656" s="12" t="s">
        <v>47</v>
      </c>
      <c r="AC1656" s="3" t="s">
        <v>47</v>
      </c>
      <c r="AD1656" s="3" t="s">
        <v>47</v>
      </c>
      <c r="AE1656" s="3" t="s">
        <v>47</v>
      </c>
      <c r="AF1656" s="3" t="s">
        <v>47</v>
      </c>
      <c r="AG1656" s="3" t="s">
        <v>47</v>
      </c>
      <c r="AH1656" s="3" t="s">
        <v>47</v>
      </c>
      <c r="AI1656" s="3" t="s">
        <v>48</v>
      </c>
      <c r="AK1656" s="3" t="s">
        <v>48</v>
      </c>
      <c r="AL1656" s="3" t="s">
        <v>47</v>
      </c>
      <c r="AM1656" s="3" t="s">
        <v>47</v>
      </c>
      <c r="AN1656" s="3" t="s">
        <v>48</v>
      </c>
      <c r="AU1656" s="3">
        <v>0</v>
      </c>
      <c r="AV1656" s="3">
        <v>14</v>
      </c>
      <c r="AW1656" s="3">
        <v>1</v>
      </c>
      <c r="AX1656" s="3">
        <v>14</v>
      </c>
      <c r="AY1656" s="3">
        <v>100</v>
      </c>
      <c r="AZ1656" s="6" t="str">
        <f t="shared" si="179"/>
        <v>1514.4</v>
      </c>
      <c r="BC1656" s="12" t="s">
        <v>3411</v>
      </c>
      <c r="BJ1656" s="12">
        <f t="shared" si="180"/>
        <v>0</v>
      </c>
      <c r="BK1656" s="12">
        <f t="shared" si="181"/>
        <v>0</v>
      </c>
      <c r="CQ1656" s="3" t="str">
        <f>CONCATENATE(baseURL!$A$1,baseURL!$B$1,baseURL!$C$1,".",C1656,".",L1656,".pkl&amp;seq=",BC1656)</f>
        <v>http://proteomics.broadinstitute.org/millscripts/viewfeed.pl?side=xl&amp;cycle=1&amp;fixedMods=iaaC&amp;file=msdataSM/iPRG2012_nd/cpick_in/iPRG2012_nd.1514.4.2.pkl&amp;seq=QPLFVAHTAGR</v>
      </c>
    </row>
    <row r="1657" spans="1:95" x14ac:dyDescent="0.2">
      <c r="A1657" s="3">
        <v>101</v>
      </c>
      <c r="B1657" s="2" t="s">
        <v>3412</v>
      </c>
      <c r="C1657" s="2" t="s">
        <v>3409</v>
      </c>
      <c r="D1657" s="3">
        <v>4081</v>
      </c>
      <c r="E1657" s="3">
        <v>4078</v>
      </c>
      <c r="F1657" s="3">
        <v>31821</v>
      </c>
      <c r="G1657" s="3">
        <v>5592</v>
      </c>
      <c r="H1657" s="3">
        <v>19.4497</v>
      </c>
      <c r="I1657" s="30">
        <v>509.79345999999998</v>
      </c>
      <c r="J1657" s="30">
        <v>509.79339750000003</v>
      </c>
      <c r="K1657" s="30">
        <v>6.0000000000000002E-5</v>
      </c>
      <c r="L1657" s="3">
        <v>2</v>
      </c>
      <c r="M1657" s="3">
        <v>2</v>
      </c>
      <c r="N1657" s="10">
        <f t="shared" si="175"/>
        <v>1</v>
      </c>
      <c r="O1657" s="35">
        <v>2</v>
      </c>
      <c r="P1657" s="17"/>
      <c r="Q1657" s="40">
        <v>1018.57924</v>
      </c>
      <c r="R1657" s="40">
        <v>509.79325999999998</v>
      </c>
      <c r="S1657" s="18">
        <f t="shared" si="176"/>
        <v>0.39231589685324464</v>
      </c>
      <c r="T1657" s="18">
        <f t="shared" si="177"/>
        <v>0.26971717917720178</v>
      </c>
      <c r="U1657" s="18">
        <f t="shared" si="178"/>
        <v>-0.31385271746029514</v>
      </c>
      <c r="V1657" s="30">
        <v>509.79309999999998</v>
      </c>
      <c r="W1657" s="3" t="s">
        <v>47</v>
      </c>
      <c r="Z1657" s="3" t="s">
        <v>47</v>
      </c>
      <c r="AB1657" s="12" t="s">
        <v>48</v>
      </c>
      <c r="AC1657" s="3" t="s">
        <v>52</v>
      </c>
      <c r="AD1657" s="3" t="s">
        <v>48</v>
      </c>
      <c r="AE1657" s="3" t="s">
        <v>47</v>
      </c>
      <c r="AF1657" s="3" t="s">
        <v>47</v>
      </c>
      <c r="AG1657" s="3" t="s">
        <v>48</v>
      </c>
      <c r="AH1657" s="3" t="s">
        <v>48</v>
      </c>
      <c r="AK1657" s="3" t="s">
        <v>52</v>
      </c>
      <c r="AL1657" s="3" t="s">
        <v>48</v>
      </c>
      <c r="AM1657" s="3" t="s">
        <v>48</v>
      </c>
      <c r="AU1657" s="3">
        <v>0</v>
      </c>
      <c r="AV1657" s="3">
        <v>4</v>
      </c>
      <c r="AW1657" s="3">
        <v>1</v>
      </c>
      <c r="AX1657" s="3">
        <v>4</v>
      </c>
      <c r="AY1657" s="3">
        <v>100</v>
      </c>
      <c r="AZ1657" s="6" t="str">
        <f t="shared" si="179"/>
        <v>1515.5</v>
      </c>
      <c r="BC1657" s="12" t="s">
        <v>3413</v>
      </c>
      <c r="BJ1657" s="12">
        <f t="shared" si="180"/>
        <v>0</v>
      </c>
      <c r="BK1657" s="12">
        <f t="shared" si="181"/>
        <v>0</v>
      </c>
      <c r="CQ1657" s="3" t="str">
        <f>CONCATENATE(baseURL!$A$1,baseURL!$B$1,baseURL!$C$1,".",C1657,".",L1657,".pkl&amp;seq=",BC1657)</f>
        <v>http://proteomics.broadinstitute.org/millscripts/viewfeed.pl?side=xl&amp;cycle=1&amp;fixedMods=iaaC&amp;file=msdataSM/iPRG2012_nd/cpick_in/iPRG2012_nd.1515.5.2.pkl&amp;seq=RLVQFEAR</v>
      </c>
    </row>
    <row r="1658" spans="1:95" x14ac:dyDescent="0.2">
      <c r="A1658" s="3">
        <v>2569</v>
      </c>
      <c r="B1658" s="2" t="s">
        <v>3414</v>
      </c>
      <c r="C1658" s="2" t="s">
        <v>3415</v>
      </c>
      <c r="D1658" s="3">
        <v>4082</v>
      </c>
      <c r="E1658" s="3">
        <v>4079</v>
      </c>
      <c r="F1658" s="3">
        <v>31822</v>
      </c>
      <c r="G1658" s="3">
        <v>5593</v>
      </c>
      <c r="H1658" s="3">
        <v>19.452200000000001</v>
      </c>
      <c r="I1658" s="30">
        <v>528.83121000000006</v>
      </c>
      <c r="J1658" s="30">
        <v>528.83121140000003</v>
      </c>
      <c r="K1658" s="30">
        <v>0</v>
      </c>
      <c r="L1658" s="3">
        <v>0</v>
      </c>
      <c r="M1658" s="3">
        <v>0</v>
      </c>
      <c r="N1658" s="10">
        <f t="shared" si="175"/>
        <v>1</v>
      </c>
      <c r="O1658" s="35">
        <v>2</v>
      </c>
      <c r="P1658" s="17"/>
      <c r="Q1658" s="40">
        <v>1056.6523999999999</v>
      </c>
      <c r="R1658" s="40">
        <v>528.82983999999999</v>
      </c>
      <c r="S1658" s="18">
        <f t="shared" si="176"/>
        <v>2.590625370280494</v>
      </c>
      <c r="T1658" s="18">
        <f t="shared" si="177"/>
        <v>2.5932727246236755</v>
      </c>
      <c r="U1658" s="18">
        <f t="shared" si="178"/>
        <v>2.5717156958785368</v>
      </c>
      <c r="V1658" s="30">
        <v>528.83119999999997</v>
      </c>
      <c r="W1658" s="3" t="s">
        <v>47</v>
      </c>
      <c r="Z1658" s="3" t="s">
        <v>47</v>
      </c>
      <c r="AA1658" s="3" t="s">
        <v>65</v>
      </c>
      <c r="AB1658" s="12" t="s">
        <v>47</v>
      </c>
      <c r="AC1658" s="3" t="s">
        <v>47</v>
      </c>
      <c r="AD1658" s="3" t="s">
        <v>47</v>
      </c>
      <c r="AE1658" s="3" t="s">
        <v>47</v>
      </c>
      <c r="AF1658" s="3" t="s">
        <v>47</v>
      </c>
      <c r="AH1658" s="3" t="s">
        <v>47</v>
      </c>
      <c r="AI1658" s="3" t="s">
        <v>48</v>
      </c>
      <c r="AK1658" s="3" t="s">
        <v>52</v>
      </c>
      <c r="AL1658" s="3" t="s">
        <v>48</v>
      </c>
      <c r="AM1658" s="3" t="s">
        <v>48</v>
      </c>
      <c r="AU1658" s="3">
        <v>1</v>
      </c>
      <c r="AV1658" s="3">
        <v>8</v>
      </c>
      <c r="AW1658" s="3">
        <v>1</v>
      </c>
      <c r="AX1658" s="3">
        <v>8</v>
      </c>
      <c r="AY1658" s="3">
        <v>100</v>
      </c>
      <c r="AZ1658" s="6" t="str">
        <f t="shared" si="179"/>
        <v>1515.6</v>
      </c>
      <c r="BC1658" s="12" t="s">
        <v>3416</v>
      </c>
      <c r="BJ1658" s="12">
        <f t="shared" si="180"/>
        <v>0</v>
      </c>
      <c r="BK1658" s="12">
        <f t="shared" si="181"/>
        <v>0</v>
      </c>
      <c r="BW1658" s="3" t="s">
        <v>3417</v>
      </c>
      <c r="CQ1658" s="3" t="str">
        <f>CONCATENATE(baseURL!$A$1,baseURL!$B$1,baseURL!$C$1,".",C1658,".",L1658,".pkl&amp;seq=",BC1658)</f>
        <v>http://proteomics.broadinstitute.org/millscripts/viewfeed.pl?side=xl&amp;cycle=1&amp;fixedMods=iaaC&amp;file=msdataSM/iPRG2012_nd/cpick_in/iPRG2012_nd.1515.6.0.pkl&amp;seq=RLAASVVGVGK</v>
      </c>
    </row>
    <row r="1659" spans="1:95" x14ac:dyDescent="0.2">
      <c r="A1659" s="3">
        <v>4872</v>
      </c>
      <c r="B1659" s="2" t="s">
        <v>3425</v>
      </c>
      <c r="C1659" s="2" t="s">
        <v>3426</v>
      </c>
      <c r="D1659" s="3">
        <v>4086</v>
      </c>
      <c r="E1659" s="3">
        <v>4083</v>
      </c>
      <c r="F1659" s="3">
        <v>31839</v>
      </c>
      <c r="G1659" s="3">
        <v>5598</v>
      </c>
      <c r="H1659" s="3">
        <v>19.4678</v>
      </c>
      <c r="I1659" s="30">
        <v>418.19303000000002</v>
      </c>
      <c r="J1659" s="30">
        <v>418.1931515</v>
      </c>
      <c r="K1659" s="30">
        <v>-1.2E-4</v>
      </c>
      <c r="L1659" s="3">
        <v>3</v>
      </c>
      <c r="M1659" s="3">
        <v>3</v>
      </c>
      <c r="N1659" s="10">
        <f t="shared" si="175"/>
        <v>1</v>
      </c>
      <c r="O1659" s="35">
        <v>3</v>
      </c>
      <c r="P1659" s="17"/>
      <c r="Q1659" s="40">
        <v>1252.5626600000001</v>
      </c>
      <c r="R1659" s="40">
        <v>418.19241</v>
      </c>
      <c r="S1659" s="18">
        <f t="shared" si="176"/>
        <v>1.4825711447662722</v>
      </c>
      <c r="T1659" s="18">
        <f t="shared" si="177"/>
        <v>1.7731072641986145</v>
      </c>
      <c r="U1659" s="18">
        <f t="shared" si="178"/>
        <v>0.93258507485031295</v>
      </c>
      <c r="V1659" s="30">
        <v>418.19279999999998</v>
      </c>
      <c r="W1659" s="3" t="s">
        <v>47</v>
      </c>
      <c r="X1659" s="3" t="s">
        <v>47</v>
      </c>
      <c r="Y1659" s="3" t="s">
        <v>47</v>
      </c>
      <c r="Z1659" s="3" t="s">
        <v>47</v>
      </c>
      <c r="AA1659" s="3" t="s">
        <v>48</v>
      </c>
      <c r="AB1659" s="12" t="s">
        <v>47</v>
      </c>
      <c r="AC1659" s="3" t="s">
        <v>47</v>
      </c>
      <c r="AD1659" s="3" t="s">
        <v>47</v>
      </c>
      <c r="AE1659" s="3" t="s">
        <v>47</v>
      </c>
      <c r="AF1659" s="3" t="s">
        <v>47</v>
      </c>
      <c r="AG1659" s="3" t="s">
        <v>47</v>
      </c>
      <c r="AH1659" s="3" t="s">
        <v>47</v>
      </c>
      <c r="AI1659" s="3" t="s">
        <v>47</v>
      </c>
      <c r="AJ1659" s="3" t="s">
        <v>47</v>
      </c>
      <c r="AK1659" s="3" t="s">
        <v>47</v>
      </c>
      <c r="AL1659" s="3" t="s">
        <v>47</v>
      </c>
      <c r="AM1659" s="3" t="s">
        <v>47</v>
      </c>
      <c r="AN1659" s="3" t="s">
        <v>47</v>
      </c>
      <c r="AU1659" s="3">
        <v>0</v>
      </c>
      <c r="AV1659" s="3">
        <v>17</v>
      </c>
      <c r="AW1659" s="3">
        <v>1</v>
      </c>
      <c r="AX1659" s="3">
        <v>17</v>
      </c>
      <c r="AY1659" s="3">
        <v>100</v>
      </c>
      <c r="AZ1659" s="6" t="str">
        <f t="shared" si="179"/>
        <v>1516.2</v>
      </c>
      <c r="BC1659" s="12" t="s">
        <v>3427</v>
      </c>
      <c r="BJ1659" s="12">
        <f t="shared" si="180"/>
        <v>0</v>
      </c>
      <c r="BK1659" s="12">
        <f t="shared" si="181"/>
        <v>0</v>
      </c>
      <c r="CQ1659" s="3" t="str">
        <f>CONCATENATE(baseURL!$A$1,baseURL!$B$1,baseURL!$C$1,".",C1659,".",L1659,".pkl&amp;seq=",BC1659)</f>
        <v>http://proteomics.broadinstitute.org/millscripts/viewfeed.pl?side=xl&amp;cycle=1&amp;fixedMods=iaaC&amp;file=msdataSM/iPRG2012_nd/cpick_in/iPRG2012_nd.1516.2.3.pkl&amp;seq=MDSVKWDESR</v>
      </c>
    </row>
    <row r="1660" spans="1:95" x14ac:dyDescent="0.2">
      <c r="A1660" s="3">
        <v>6868</v>
      </c>
      <c r="B1660" s="2" t="s">
        <v>3422</v>
      </c>
      <c r="C1660" s="2" t="s">
        <v>3423</v>
      </c>
      <c r="D1660" s="3">
        <v>4093</v>
      </c>
      <c r="E1660" s="3">
        <v>4090</v>
      </c>
      <c r="F1660" s="3">
        <v>31846</v>
      </c>
      <c r="G1660" s="3">
        <v>5605</v>
      </c>
      <c r="H1660" s="3">
        <v>19.481200000000001</v>
      </c>
      <c r="I1660" s="30">
        <v>616.78773999999999</v>
      </c>
      <c r="J1660" s="30">
        <v>616.78865029999997</v>
      </c>
      <c r="K1660" s="30">
        <v>-9.1E-4</v>
      </c>
      <c r="L1660" s="3">
        <v>2</v>
      </c>
      <c r="M1660" s="3">
        <v>2</v>
      </c>
      <c r="N1660" s="10">
        <f t="shared" si="175"/>
        <v>1</v>
      </c>
      <c r="O1660" s="35">
        <v>2</v>
      </c>
      <c r="P1660" s="17"/>
      <c r="Q1660" s="40">
        <v>1232.56881</v>
      </c>
      <c r="R1660" s="40">
        <v>616.78804000000002</v>
      </c>
      <c r="S1660" s="18">
        <f t="shared" si="176"/>
        <v>-0.48639075433171608</v>
      </c>
      <c r="T1660" s="18">
        <f t="shared" si="177"/>
        <v>0.98948092435196733</v>
      </c>
      <c r="U1660" s="18">
        <f t="shared" si="178"/>
        <v>0.90792940788926124</v>
      </c>
      <c r="V1660" s="30">
        <v>616.78859999999997</v>
      </c>
      <c r="W1660" s="3" t="s">
        <v>47</v>
      </c>
      <c r="X1660" s="3" t="s">
        <v>47</v>
      </c>
      <c r="Y1660" s="3" t="s">
        <v>47</v>
      </c>
      <c r="Z1660" s="3" t="s">
        <v>47</v>
      </c>
      <c r="AA1660" s="3" t="s">
        <v>47</v>
      </c>
      <c r="AB1660" s="12" t="s">
        <v>47</v>
      </c>
      <c r="AC1660" s="3" t="s">
        <v>47</v>
      </c>
      <c r="AD1660" s="3" t="s">
        <v>47</v>
      </c>
      <c r="AE1660" s="3" t="s">
        <v>47</v>
      </c>
      <c r="AF1660" s="3" t="s">
        <v>47</v>
      </c>
      <c r="AG1660" s="3" t="s">
        <v>47</v>
      </c>
      <c r="AH1660" s="3" t="s">
        <v>47</v>
      </c>
      <c r="AI1660" s="3" t="s">
        <v>47</v>
      </c>
      <c r="AK1660" s="3" t="s">
        <v>47</v>
      </c>
      <c r="AL1660" s="3" t="s">
        <v>47</v>
      </c>
      <c r="AM1660" s="3" t="s">
        <v>47</v>
      </c>
      <c r="AN1660" s="3" t="s">
        <v>47</v>
      </c>
      <c r="AO1660" s="3" t="s">
        <v>47</v>
      </c>
      <c r="AP1660" s="3" t="s">
        <v>48</v>
      </c>
      <c r="AU1660" s="3">
        <v>0</v>
      </c>
      <c r="AV1660" s="3">
        <v>18</v>
      </c>
      <c r="AW1660" s="3">
        <v>1</v>
      </c>
      <c r="AX1660" s="3">
        <v>18</v>
      </c>
      <c r="AY1660" s="3">
        <v>100</v>
      </c>
      <c r="AZ1660" s="6" t="str">
        <f t="shared" si="179"/>
        <v>1516.9</v>
      </c>
      <c r="BC1660" s="12" t="s">
        <v>3424</v>
      </c>
      <c r="BJ1660" s="12">
        <f t="shared" si="180"/>
        <v>1</v>
      </c>
      <c r="BK1660" s="12">
        <f t="shared" si="181"/>
        <v>0</v>
      </c>
      <c r="CQ1660" s="3" t="str">
        <f>CONCATENATE(baseURL!$A$1,baseURL!$B$1,baseURL!$C$1,".",C1660,".",L1660,".pkl&amp;seq=",BC1660)</f>
        <v>http://proteomics.broadinstitute.org/millscripts/viewfeed.pl?side=xl&amp;cycle=1&amp;fixedMods=iaaC&amp;file=msdataSM/iPRG2012_nd/cpick_in/iPRG2012_nd.1516.9.2.pkl&amp;seq=DLALACGNNER</v>
      </c>
    </row>
    <row r="1661" spans="1:95" x14ac:dyDescent="0.2">
      <c r="A1661" s="3">
        <v>5994</v>
      </c>
      <c r="B1661" s="2" t="s">
        <v>3428</v>
      </c>
      <c r="C1661" s="2" t="s">
        <v>3422</v>
      </c>
      <c r="D1661" s="3">
        <v>4103</v>
      </c>
      <c r="E1661" s="3">
        <v>4100</v>
      </c>
      <c r="F1661" s="3">
        <v>31868</v>
      </c>
      <c r="G1661" s="3">
        <v>5616</v>
      </c>
      <c r="H1661" s="3">
        <v>19.505299999999998</v>
      </c>
      <c r="I1661" s="30">
        <v>664.60145</v>
      </c>
      <c r="J1661" s="30">
        <v>664.33148140000003</v>
      </c>
      <c r="K1661" s="30">
        <v>0.26996999999999999</v>
      </c>
      <c r="L1661" s="3">
        <v>2</v>
      </c>
      <c r="M1661" s="3">
        <v>2</v>
      </c>
      <c r="N1661" s="10">
        <f t="shared" si="175"/>
        <v>1</v>
      </c>
      <c r="O1661" s="35">
        <v>2</v>
      </c>
      <c r="P1661" s="17"/>
      <c r="Q1661" s="40">
        <v>1327.6562300000001</v>
      </c>
      <c r="R1661" s="40">
        <v>664.33175000000006</v>
      </c>
      <c r="S1661" s="18">
        <f t="shared" si="176"/>
        <v>405.97186571309197</v>
      </c>
      <c r="T1661" s="18">
        <f t="shared" si="177"/>
        <v>-0.40431606652355329</v>
      </c>
      <c r="U1661" s="18">
        <f t="shared" si="178"/>
        <v>-7.5263601508035419E-2</v>
      </c>
      <c r="V1661" s="30">
        <v>664.33169999999996</v>
      </c>
      <c r="W1661" s="3" t="s">
        <v>47</v>
      </c>
      <c r="X1661" s="3" t="s">
        <v>47</v>
      </c>
      <c r="Y1661" s="3" t="s">
        <v>47</v>
      </c>
      <c r="Z1661" s="3" t="s">
        <v>47</v>
      </c>
      <c r="AA1661" s="3" t="s">
        <v>47</v>
      </c>
      <c r="AB1661" s="12" t="s">
        <v>47</v>
      </c>
      <c r="AC1661" s="3" t="s">
        <v>47</v>
      </c>
      <c r="AD1661" s="3" t="s">
        <v>48</v>
      </c>
      <c r="AE1661" s="3" t="s">
        <v>47</v>
      </c>
      <c r="AF1661" s="3" t="s">
        <v>47</v>
      </c>
      <c r="AH1661" s="3" t="s">
        <v>47</v>
      </c>
      <c r="AI1661" s="3" t="s">
        <v>47</v>
      </c>
      <c r="AK1661" s="3" t="s">
        <v>48</v>
      </c>
      <c r="AL1661" s="3" t="s">
        <v>47</v>
      </c>
      <c r="AU1661" s="3">
        <v>0</v>
      </c>
      <c r="AV1661" s="3">
        <v>12</v>
      </c>
      <c r="AW1661" s="3">
        <v>1</v>
      </c>
      <c r="AX1661" s="3">
        <v>12</v>
      </c>
      <c r="AY1661" s="3">
        <v>100</v>
      </c>
      <c r="AZ1661" s="6" t="str">
        <f t="shared" si="179"/>
        <v>1517.10</v>
      </c>
      <c r="BC1661" s="12" t="s">
        <v>3366</v>
      </c>
      <c r="BJ1661" s="12">
        <f t="shared" si="180"/>
        <v>0</v>
      </c>
      <c r="BK1661" s="12">
        <f t="shared" si="181"/>
        <v>0</v>
      </c>
      <c r="CQ1661" s="3" t="str">
        <f>CONCATENATE(baseURL!$A$1,baseURL!$B$1,baseURL!$C$1,".",C1661,".",L1661,".pkl&amp;seq=",BC1661)</f>
        <v>http://proteomics.broadinstitute.org/millscripts/viewfeed.pl?side=xl&amp;cycle=1&amp;fixedMods=iaaC&amp;file=msdataSM/iPRG2012_nd/cpick_in/iPRG2012_nd.1517.10.2.pkl&amp;seq=MKETAESYLGAK</v>
      </c>
    </row>
    <row r="1662" spans="1:95" x14ac:dyDescent="0.2">
      <c r="A1662" s="3">
        <v>960</v>
      </c>
      <c r="B1662" s="2" t="s">
        <v>3429</v>
      </c>
      <c r="C1662" s="2" t="s">
        <v>3430</v>
      </c>
      <c r="D1662" s="3">
        <v>4098</v>
      </c>
      <c r="E1662" s="3">
        <v>4095</v>
      </c>
      <c r="F1662" s="3">
        <v>31863</v>
      </c>
      <c r="G1662" s="3">
        <v>5611</v>
      </c>
      <c r="H1662" s="3">
        <v>19.497</v>
      </c>
      <c r="I1662" s="30">
        <v>474.79867999999999</v>
      </c>
      <c r="J1662" s="30">
        <v>474.79802009999997</v>
      </c>
      <c r="K1662" s="30">
        <v>6.6E-4</v>
      </c>
      <c r="L1662" s="3">
        <v>2</v>
      </c>
      <c r="M1662" s="3">
        <v>2</v>
      </c>
      <c r="N1662" s="10">
        <f t="shared" si="175"/>
        <v>1</v>
      </c>
      <c r="O1662" s="35">
        <v>2</v>
      </c>
      <c r="P1662" s="17"/>
      <c r="Q1662" s="40">
        <v>948.58767999999998</v>
      </c>
      <c r="R1662" s="40">
        <v>474.79748000000001</v>
      </c>
      <c r="S1662" s="18">
        <f t="shared" si="176"/>
        <v>2.5273933635515347</v>
      </c>
      <c r="T1662" s="18">
        <f t="shared" si="177"/>
        <v>1.1375376296574164</v>
      </c>
      <c r="U1662" s="18">
        <f t="shared" si="178"/>
        <v>0.25273933631923701</v>
      </c>
      <c r="V1662" s="30">
        <v>474.79759999999999</v>
      </c>
      <c r="W1662" s="3" t="s">
        <v>47</v>
      </c>
      <c r="Z1662" s="3" t="s">
        <v>47</v>
      </c>
      <c r="AA1662" s="3" t="s">
        <v>47</v>
      </c>
      <c r="AB1662" s="12" t="s">
        <v>65</v>
      </c>
      <c r="AF1662" s="3" t="s">
        <v>48</v>
      </c>
      <c r="AH1662" s="3" t="s">
        <v>48</v>
      </c>
      <c r="AI1662" s="3" t="s">
        <v>48</v>
      </c>
      <c r="AK1662" s="3" t="s">
        <v>52</v>
      </c>
      <c r="AL1662" s="3" t="s">
        <v>52</v>
      </c>
      <c r="AU1662" s="3">
        <v>1</v>
      </c>
      <c r="AV1662" s="3">
        <v>3</v>
      </c>
      <c r="AW1662" s="3">
        <v>1</v>
      </c>
      <c r="AX1662" s="3">
        <v>3</v>
      </c>
      <c r="AY1662" s="3">
        <v>100</v>
      </c>
      <c r="AZ1662" s="6" t="str">
        <f t="shared" si="179"/>
        <v>1517.5</v>
      </c>
      <c r="BC1662" s="12" t="s">
        <v>3274</v>
      </c>
      <c r="BJ1662" s="12">
        <f t="shared" si="180"/>
        <v>0</v>
      </c>
      <c r="BK1662" s="12">
        <f t="shared" si="181"/>
        <v>0</v>
      </c>
      <c r="BX1662" s="3" t="s">
        <v>3431</v>
      </c>
      <c r="CQ1662" s="3" t="str">
        <f>CONCATENATE(baseURL!$A$1,baseURL!$B$1,baseURL!$C$1,".",C1662,".",L1662,".pkl&amp;seq=",BC1662)</f>
        <v>http://proteomics.broadinstitute.org/millscripts/viewfeed.pl?side=xl&amp;cycle=1&amp;fixedMods=iaaC&amp;file=msdataSM/iPRG2012_nd/cpick_in/iPRG2012_nd.1517.5.2.pkl&amp;seq=KLFAATVAK</v>
      </c>
    </row>
    <row r="1663" spans="1:95" x14ac:dyDescent="0.2">
      <c r="A1663" s="3">
        <v>2249</v>
      </c>
      <c r="B1663" s="2" t="s">
        <v>3432</v>
      </c>
      <c r="C1663" s="2" t="s">
        <v>3433</v>
      </c>
      <c r="D1663" s="3">
        <v>4099</v>
      </c>
      <c r="E1663" s="3">
        <v>4096</v>
      </c>
      <c r="F1663" s="3">
        <v>31864</v>
      </c>
      <c r="G1663" s="3">
        <v>5612</v>
      </c>
      <c r="H1663" s="3">
        <v>19.4986</v>
      </c>
      <c r="I1663" s="30">
        <v>484.23408000000001</v>
      </c>
      <c r="J1663" s="30">
        <v>484.73798920000002</v>
      </c>
      <c r="K1663" s="30">
        <v>-0.50390999999999997</v>
      </c>
      <c r="L1663" s="3">
        <v>3</v>
      </c>
      <c r="M1663" s="3">
        <v>2</v>
      </c>
      <c r="N1663" s="10">
        <f t="shared" si="175"/>
        <v>-1</v>
      </c>
      <c r="O1663" s="35">
        <v>2</v>
      </c>
      <c r="P1663" s="17"/>
      <c r="Q1663" s="40">
        <v>968.46834999999999</v>
      </c>
      <c r="R1663" s="40">
        <v>484.73781000000002</v>
      </c>
      <c r="S1663" s="18">
        <f t="shared" si="176"/>
        <v>-1039.1803354477727</v>
      </c>
      <c r="T1663" s="18">
        <f t="shared" si="177"/>
        <v>0.36968438668100218</v>
      </c>
      <c r="U1663" s="18">
        <f t="shared" si="178"/>
        <v>-0.22692679988485689</v>
      </c>
      <c r="V1663" s="30">
        <v>484.73770000000002</v>
      </c>
      <c r="Z1663" s="3" t="s">
        <v>52</v>
      </c>
      <c r="AA1663" s="3" t="s">
        <v>47</v>
      </c>
      <c r="AB1663" s="12" t="s">
        <v>47</v>
      </c>
      <c r="AE1663" s="3" t="s">
        <v>48</v>
      </c>
      <c r="AF1663" s="3" t="s">
        <v>48</v>
      </c>
      <c r="AH1663" s="3" t="s">
        <v>47</v>
      </c>
      <c r="AI1663" s="3" t="s">
        <v>48</v>
      </c>
      <c r="AL1663" s="3" t="s">
        <v>52</v>
      </c>
      <c r="AU1663" s="3">
        <v>0</v>
      </c>
      <c r="AV1663" s="3">
        <v>3</v>
      </c>
      <c r="AW1663" s="3">
        <v>1</v>
      </c>
      <c r="AX1663" s="3">
        <v>3</v>
      </c>
      <c r="AY1663" s="3">
        <v>100</v>
      </c>
      <c r="AZ1663" s="6" t="str">
        <f t="shared" si="179"/>
        <v>1517.6</v>
      </c>
      <c r="BC1663" s="12" t="s">
        <v>3277</v>
      </c>
      <c r="BJ1663" s="12">
        <f t="shared" si="180"/>
        <v>0</v>
      </c>
      <c r="BK1663" s="12">
        <f t="shared" si="181"/>
        <v>0</v>
      </c>
      <c r="CQ1663" s="3" t="str">
        <f>CONCATENATE(baseURL!$A$1,baseURL!$B$1,baseURL!$C$1,".",C1663,".",L1663,".pkl&amp;seq=",BC1663)</f>
        <v>http://proteomics.broadinstitute.org/millscripts/viewfeed.pl?side=xl&amp;cycle=1&amp;fixedMods=iaaC&amp;file=msdataSM/iPRG2012_nd/cpick_in/iPRG2012_nd.1517.6.3.pkl&amp;seq=TSDDYVLR</v>
      </c>
    </row>
    <row r="1664" spans="1:95" x14ac:dyDescent="0.2">
      <c r="A1664" s="3">
        <v>4012</v>
      </c>
      <c r="B1664" s="2" t="s">
        <v>3434</v>
      </c>
      <c r="C1664" s="2" t="s">
        <v>3435</v>
      </c>
      <c r="D1664" s="3">
        <v>4108</v>
      </c>
      <c r="E1664" s="3">
        <v>4105</v>
      </c>
      <c r="F1664" s="3">
        <v>31884</v>
      </c>
      <c r="G1664" s="3">
        <v>5622</v>
      </c>
      <c r="H1664" s="3">
        <v>19.522099999999998</v>
      </c>
      <c r="I1664" s="30">
        <v>576.54132000000004</v>
      </c>
      <c r="J1664" s="30">
        <v>576.54205869999998</v>
      </c>
      <c r="K1664" s="30">
        <v>-7.3999999999999999E-4</v>
      </c>
      <c r="L1664" s="3">
        <v>4</v>
      </c>
      <c r="M1664" s="3">
        <v>4</v>
      </c>
      <c r="N1664" s="10">
        <f t="shared" si="175"/>
        <v>1</v>
      </c>
      <c r="O1664" s="35">
        <v>4</v>
      </c>
      <c r="P1664" s="17"/>
      <c r="Q1664" s="40">
        <v>2303.1435200000001</v>
      </c>
      <c r="R1664" s="40">
        <v>576.54133999999999</v>
      </c>
      <c r="S1664" s="18">
        <f t="shared" si="176"/>
        <v>-3.4689619914341017E-2</v>
      </c>
      <c r="T1664" s="18">
        <f t="shared" si="177"/>
        <v>1.2465714947571283</v>
      </c>
      <c r="U1664" s="18">
        <f t="shared" si="178"/>
        <v>0.97130936016498803</v>
      </c>
      <c r="V1664" s="30">
        <v>576.54190000000006</v>
      </c>
      <c r="W1664" s="3" t="s">
        <v>47</v>
      </c>
      <c r="X1664" s="3" t="s">
        <v>47</v>
      </c>
      <c r="Y1664" s="3" t="s">
        <v>47</v>
      </c>
      <c r="Z1664" s="3" t="s">
        <v>47</v>
      </c>
      <c r="AA1664" s="3" t="s">
        <v>47</v>
      </c>
      <c r="AB1664" s="12" t="s">
        <v>47</v>
      </c>
      <c r="AC1664" s="3" t="s">
        <v>47</v>
      </c>
      <c r="AD1664" s="3" t="s">
        <v>48</v>
      </c>
      <c r="AE1664" s="3" t="s">
        <v>47</v>
      </c>
      <c r="AF1664" s="3" t="s">
        <v>48</v>
      </c>
      <c r="AG1664" s="3" t="s">
        <v>48</v>
      </c>
      <c r="AI1664" s="3" t="s">
        <v>48</v>
      </c>
      <c r="AL1664" s="3" t="s">
        <v>52</v>
      </c>
      <c r="AM1664" s="3" t="s">
        <v>47</v>
      </c>
      <c r="AU1664" s="3">
        <v>0</v>
      </c>
      <c r="AV1664" s="3">
        <v>9</v>
      </c>
      <c r="AW1664" s="3">
        <v>1</v>
      </c>
      <c r="AX1664" s="3">
        <v>9</v>
      </c>
      <c r="AY1664" s="3">
        <v>100</v>
      </c>
      <c r="AZ1664" s="6" t="str">
        <f t="shared" si="179"/>
        <v>1518.5</v>
      </c>
      <c r="BC1664" s="12" t="s">
        <v>3436</v>
      </c>
      <c r="BJ1664" s="12">
        <f t="shared" si="180"/>
        <v>0</v>
      </c>
      <c r="BK1664" s="12">
        <f t="shared" si="181"/>
        <v>0</v>
      </c>
      <c r="CQ1664" s="3" t="str">
        <f>CONCATENATE(baseURL!$A$1,baseURL!$B$1,baseURL!$C$1,".",C1664,".",L1664,".pkl&amp;seq=",BC1664)</f>
        <v>http://proteomics.broadinstitute.org/millscripts/viewfeed.pl?side=xl&amp;cycle=1&amp;fixedMods=iaaC&amp;file=msdataSM/iPRG2012_nd/cpick_in/iPRG2012_nd.1518.5.4.pkl&amp;seq=MTEDLEQKKTATEVTPQEPK</v>
      </c>
    </row>
    <row r="1665" spans="1:95" x14ac:dyDescent="0.2">
      <c r="A1665" s="3">
        <v>4472</v>
      </c>
      <c r="B1665" s="2" t="s">
        <v>3437</v>
      </c>
      <c r="C1665" s="2" t="s">
        <v>3438</v>
      </c>
      <c r="D1665" s="3">
        <v>4111</v>
      </c>
      <c r="E1665" s="3">
        <v>4108</v>
      </c>
      <c r="F1665" s="3">
        <v>31887</v>
      </c>
      <c r="G1665" s="3">
        <v>5625</v>
      </c>
      <c r="H1665" s="3">
        <v>19.529599999999999</v>
      </c>
      <c r="I1665" s="30">
        <v>731.36108000000002</v>
      </c>
      <c r="J1665" s="30">
        <v>731.36308020000001</v>
      </c>
      <c r="K1665" s="30">
        <v>-2E-3</v>
      </c>
      <c r="L1665" s="3">
        <v>2</v>
      </c>
      <c r="M1665" s="3">
        <v>2</v>
      </c>
      <c r="N1665" s="10">
        <f t="shared" si="175"/>
        <v>1</v>
      </c>
      <c r="O1665" s="35">
        <v>2</v>
      </c>
      <c r="P1665" s="17"/>
      <c r="Q1665" s="40">
        <v>1461.7179799999999</v>
      </c>
      <c r="R1665" s="40">
        <v>731.36262999999997</v>
      </c>
      <c r="S1665" s="18">
        <f t="shared" si="176"/>
        <v>-2.1193316917928646</v>
      </c>
      <c r="T1665" s="18">
        <f t="shared" si="177"/>
        <v>0.61556330823971328</v>
      </c>
      <c r="U1665" s="18">
        <f t="shared" si="178"/>
        <v>0.77936713834943583</v>
      </c>
      <c r="V1665" s="30">
        <v>731.36320000000001</v>
      </c>
      <c r="W1665" s="3" t="s">
        <v>47</v>
      </c>
      <c r="X1665" s="3" t="s">
        <v>47</v>
      </c>
      <c r="Y1665" s="3" t="s">
        <v>47</v>
      </c>
      <c r="Z1665" s="3" t="s">
        <v>47</v>
      </c>
      <c r="AA1665" s="3" t="s">
        <v>47</v>
      </c>
      <c r="AB1665" s="12" t="s">
        <v>47</v>
      </c>
      <c r="AC1665" s="3" t="s">
        <v>47</v>
      </c>
      <c r="AD1665" s="3" t="s">
        <v>47</v>
      </c>
      <c r="AE1665" s="3" t="s">
        <v>47</v>
      </c>
      <c r="AF1665" s="3" t="s">
        <v>47</v>
      </c>
      <c r="AG1665" s="3" t="s">
        <v>47</v>
      </c>
      <c r="AH1665" s="3" t="s">
        <v>47</v>
      </c>
      <c r="AI1665" s="3" t="s">
        <v>47</v>
      </c>
      <c r="AK1665" s="3" t="s">
        <v>47</v>
      </c>
      <c r="AL1665" s="3" t="s">
        <v>47</v>
      </c>
      <c r="AM1665" s="3" t="s">
        <v>47</v>
      </c>
      <c r="AN1665" s="3" t="s">
        <v>47</v>
      </c>
      <c r="AU1665" s="3">
        <v>0</v>
      </c>
      <c r="AV1665" s="3">
        <v>17</v>
      </c>
      <c r="AW1665" s="3">
        <v>1</v>
      </c>
      <c r="AX1665" s="3">
        <v>17</v>
      </c>
      <c r="AY1665" s="3">
        <v>100</v>
      </c>
      <c r="AZ1665" s="6" t="str">
        <f t="shared" si="179"/>
        <v>1518.8</v>
      </c>
      <c r="BC1665" s="12" t="s">
        <v>3439</v>
      </c>
      <c r="BJ1665" s="12">
        <f t="shared" si="180"/>
        <v>0</v>
      </c>
      <c r="BK1665" s="12">
        <f t="shared" si="181"/>
        <v>0</v>
      </c>
      <c r="CQ1665" s="3" t="str">
        <f>CONCATENATE(baseURL!$A$1,baseURL!$B$1,baseURL!$C$1,".",C1665,".",L1665,".pkl&amp;seq=",BC1665)</f>
        <v>http://proteomics.broadinstitute.org/millscripts/viewfeed.pl?side=xl&amp;cycle=1&amp;fixedMods=iaaC&amp;file=msdataSM/iPRG2012_nd/cpick_in/iPRG2012_nd.1518.8.2.pkl&amp;seq=AVASSGQELSVEER</v>
      </c>
    </row>
    <row r="1666" spans="1:95" x14ac:dyDescent="0.2">
      <c r="A1666" s="3">
        <v>34</v>
      </c>
      <c r="B1666" s="2" t="s">
        <v>3440</v>
      </c>
      <c r="C1666" s="2" t="s">
        <v>3441</v>
      </c>
      <c r="D1666" s="3">
        <v>4112</v>
      </c>
      <c r="E1666" s="3">
        <v>4109</v>
      </c>
      <c r="F1666" s="3">
        <v>31901</v>
      </c>
      <c r="G1666" s="3">
        <v>5627</v>
      </c>
      <c r="H1666" s="3">
        <v>19.5398</v>
      </c>
      <c r="I1666" s="30">
        <v>422.22176000000002</v>
      </c>
      <c r="J1666" s="30">
        <v>422.22009830000002</v>
      </c>
      <c r="K1666" s="30">
        <v>1.66E-3</v>
      </c>
      <c r="L1666" s="3">
        <v>2</v>
      </c>
      <c r="M1666" s="3">
        <v>2</v>
      </c>
      <c r="N1666" s="10">
        <f t="shared" ref="N1666:N1729" si="182">IF(AND(M1666&gt;0,L1666&gt;0), IF(M1666=L1666,1,-1), 1)</f>
        <v>1</v>
      </c>
      <c r="O1666" s="35">
        <v>2</v>
      </c>
      <c r="P1666" s="17"/>
      <c r="Q1666" s="40">
        <v>843.43191000000002</v>
      </c>
      <c r="R1666" s="40">
        <v>422.21958999999998</v>
      </c>
      <c r="S1666" s="18">
        <f t="shared" ref="S1666:S1729" si="183">1000000*(I1666-R1666)/R1666</f>
        <v>5.1395057250543212</v>
      </c>
      <c r="T1666" s="18">
        <f t="shared" ref="T1666:T1729" si="184">1000000*(J1666-R1666)/R1666</f>
        <v>1.2038759263525247</v>
      </c>
      <c r="U1666" s="18">
        <f t="shared" ref="U1666:U1729" si="185">1000000*(V1666-R1666)/R1666</f>
        <v>2.3684358254423596E-2</v>
      </c>
      <c r="V1666" s="30">
        <v>422.21960000000001</v>
      </c>
      <c r="W1666" s="3" t="s">
        <v>47</v>
      </c>
      <c r="Z1666" s="3" t="s">
        <v>47</v>
      </c>
      <c r="AA1666" s="3" t="s">
        <v>48</v>
      </c>
      <c r="AB1666" s="12" t="s">
        <v>47</v>
      </c>
      <c r="AF1666" s="3" t="s">
        <v>47</v>
      </c>
      <c r="AG1666" s="3" t="s">
        <v>47</v>
      </c>
      <c r="AH1666" s="3" t="s">
        <v>48</v>
      </c>
      <c r="AI1666" s="3" t="s">
        <v>47</v>
      </c>
      <c r="AJ1666" s="3" t="s">
        <v>47</v>
      </c>
      <c r="AK1666" s="3" t="s">
        <v>47</v>
      </c>
      <c r="AL1666" s="3" t="s">
        <v>47</v>
      </c>
      <c r="AM1666" s="3" t="s">
        <v>47</v>
      </c>
      <c r="AN1666" s="3" t="s">
        <v>47</v>
      </c>
      <c r="AO1666" s="3" t="s">
        <v>47</v>
      </c>
      <c r="AP1666" s="3" t="s">
        <v>47</v>
      </c>
      <c r="AU1666" s="3">
        <v>0</v>
      </c>
      <c r="AV1666" s="3">
        <v>13</v>
      </c>
      <c r="AW1666" s="3">
        <v>1</v>
      </c>
      <c r="AX1666" s="3">
        <v>13</v>
      </c>
      <c r="AY1666" s="3">
        <v>100</v>
      </c>
      <c r="AZ1666" s="6" t="str">
        <f t="shared" ref="AZ1666:AZ1729" si="186">HYPERLINK(CQ1666,C1666)</f>
        <v>1519.1</v>
      </c>
      <c r="BB1666" s="12" t="s">
        <v>79</v>
      </c>
      <c r="BC1666" s="12" t="s">
        <v>3442</v>
      </c>
      <c r="BJ1666" s="12">
        <f t="shared" ref="BJ1666:BJ1729" si="187">LEN(BC1666)-LEN(SUBSTITUTE(BC1666,"C",""))</f>
        <v>0</v>
      </c>
      <c r="BK1666" s="12">
        <f t="shared" ref="BK1666:BK1729" si="188">LEN(BC1666)-LEN(SUBSTITUTE(BC1666,"c",""))</f>
        <v>0</v>
      </c>
      <c r="CQ1666" s="3" t="str">
        <f>CONCATENATE(baseURL!$A$1,baseURL!$B$1,"+Acetyl",baseURL!$C$1,".",C1666,".",L1666,".pkl&amp;seq=",BC1666)</f>
        <v>http://proteomics.broadinstitute.org/millscripts/viewfeed.pl?side=xl&amp;cycle=1&amp;fixedMods=iaaC+Acetyl&amp;file=msdataSM/iPRG2012_nd/cpick_in/iPRG2012_nd.1519.1.2.pkl&amp;seq=AGALENAR</v>
      </c>
    </row>
    <row r="1667" spans="1:95" x14ac:dyDescent="0.2">
      <c r="A1667" s="3">
        <v>1658</v>
      </c>
      <c r="B1667" s="2" t="s">
        <v>3443</v>
      </c>
      <c r="C1667" s="2" t="s">
        <v>3444</v>
      </c>
      <c r="D1667" s="3">
        <v>4113</v>
      </c>
      <c r="E1667" s="3">
        <v>4110</v>
      </c>
      <c r="F1667" s="3">
        <v>31902</v>
      </c>
      <c r="G1667" s="3">
        <v>5628</v>
      </c>
      <c r="H1667" s="3">
        <v>19.542300000000001</v>
      </c>
      <c r="I1667" s="30">
        <v>434.74045000000001</v>
      </c>
      <c r="J1667" s="30">
        <v>434.73951970000002</v>
      </c>
      <c r="K1667" s="30">
        <v>9.3000000000000005E-4</v>
      </c>
      <c r="L1667" s="3">
        <v>4</v>
      </c>
      <c r="M1667" s="3">
        <v>4</v>
      </c>
      <c r="N1667" s="10">
        <f t="shared" si="182"/>
        <v>1</v>
      </c>
      <c r="O1667" s="35">
        <v>4</v>
      </c>
      <c r="P1667" s="17"/>
      <c r="Q1667" s="40">
        <v>1735.93372</v>
      </c>
      <c r="R1667" s="40">
        <v>434.73889000000003</v>
      </c>
      <c r="S1667" s="18">
        <f t="shared" si="183"/>
        <v>3.5883608204077957</v>
      </c>
      <c r="T1667" s="18">
        <f t="shared" si="184"/>
        <v>1.4484556465385632</v>
      </c>
      <c r="U1667" s="18">
        <f t="shared" si="185"/>
        <v>1.403141090033768</v>
      </c>
      <c r="V1667" s="30">
        <v>434.73950000000002</v>
      </c>
      <c r="W1667" s="3" t="s">
        <v>48</v>
      </c>
      <c r="X1667" s="3" t="s">
        <v>47</v>
      </c>
      <c r="Y1667" s="3" t="s">
        <v>47</v>
      </c>
      <c r="Z1667" s="3" t="s">
        <v>47</v>
      </c>
      <c r="AA1667" s="3" t="s">
        <v>47</v>
      </c>
      <c r="AB1667" s="12" t="s">
        <v>48</v>
      </c>
      <c r="AC1667" s="3" t="s">
        <v>52</v>
      </c>
      <c r="AD1667" s="3" t="s">
        <v>47</v>
      </c>
      <c r="AF1667" s="3" t="s">
        <v>47</v>
      </c>
      <c r="AG1667" s="3" t="s">
        <v>47</v>
      </c>
      <c r="AU1667" s="3">
        <v>0</v>
      </c>
      <c r="AV1667" s="3">
        <v>7</v>
      </c>
      <c r="AW1667" s="3">
        <v>1</v>
      </c>
      <c r="AX1667" s="3">
        <v>7</v>
      </c>
      <c r="AY1667" s="3">
        <v>100</v>
      </c>
      <c r="AZ1667" s="6" t="str">
        <f t="shared" si="186"/>
        <v>1519.2</v>
      </c>
      <c r="BC1667" s="12" t="s">
        <v>3372</v>
      </c>
      <c r="BJ1667" s="12">
        <f t="shared" si="187"/>
        <v>0</v>
      </c>
      <c r="BK1667" s="12">
        <f t="shared" si="188"/>
        <v>0</v>
      </c>
      <c r="CQ1667" s="3" t="str">
        <f>CONCATENATE(baseURL!$A$1,baseURL!$B$1,baseURL!$C$1,".",C1667,".",L1667,".pkl&amp;seq=",BC1667)</f>
        <v>http://proteomics.broadinstitute.org/millscripts/viewfeed.pl?side=xl&amp;cycle=1&amp;fixedMods=iaaC&amp;file=msdataSM/iPRG2012_nd/cpick_in/iPRG2012_nd.1519.2.4.pkl&amp;seq=ALTKFEASQVTEKQR</v>
      </c>
    </row>
    <row r="1668" spans="1:95" x14ac:dyDescent="0.2">
      <c r="A1668" s="3">
        <v>5142</v>
      </c>
      <c r="B1668" s="2" t="s">
        <v>3445</v>
      </c>
      <c r="C1668" s="2" t="s">
        <v>3446</v>
      </c>
      <c r="D1668" s="3">
        <v>4114</v>
      </c>
      <c r="E1668" s="3">
        <v>4111</v>
      </c>
      <c r="F1668" s="3">
        <v>31903</v>
      </c>
      <c r="G1668" s="3">
        <v>5629</v>
      </c>
      <c r="H1668" s="3">
        <v>19.544799999999999</v>
      </c>
      <c r="I1668" s="30">
        <v>443.22599000000002</v>
      </c>
      <c r="J1668" s="30">
        <v>443.22424999999998</v>
      </c>
      <c r="K1668" s="30">
        <v>1.74E-3</v>
      </c>
      <c r="L1668" s="3">
        <v>3</v>
      </c>
      <c r="M1668" s="3">
        <v>3</v>
      </c>
      <c r="N1668" s="10">
        <f t="shared" si="182"/>
        <v>1</v>
      </c>
      <c r="O1668" s="35">
        <v>3</v>
      </c>
      <c r="P1668" s="17"/>
      <c r="Q1668" s="40">
        <v>1327.6562300000001</v>
      </c>
      <c r="R1668" s="40">
        <v>443.22359</v>
      </c>
      <c r="S1668" s="18">
        <f t="shared" si="183"/>
        <v>5.4148742399357133</v>
      </c>
      <c r="T1668" s="18">
        <f t="shared" si="184"/>
        <v>1.4890904159278149</v>
      </c>
      <c r="U1668" s="18">
        <f t="shared" si="185"/>
        <v>0.47380149594788429</v>
      </c>
      <c r="V1668" s="30">
        <v>443.22379999999998</v>
      </c>
      <c r="W1668" s="3" t="s">
        <v>47</v>
      </c>
      <c r="X1668" s="3" t="s">
        <v>47</v>
      </c>
      <c r="Y1668" s="3" t="s">
        <v>47</v>
      </c>
      <c r="Z1668" s="3" t="s">
        <v>47</v>
      </c>
      <c r="AA1668" s="3" t="s">
        <v>47</v>
      </c>
      <c r="AB1668" s="12" t="s">
        <v>47</v>
      </c>
      <c r="AC1668" s="3" t="s">
        <v>47</v>
      </c>
      <c r="AD1668" s="3" t="s">
        <v>47</v>
      </c>
      <c r="AE1668" s="3" t="s">
        <v>47</v>
      </c>
      <c r="AF1668" s="3" t="s">
        <v>47</v>
      </c>
      <c r="AG1668" s="3" t="s">
        <v>47</v>
      </c>
      <c r="AH1668" s="3" t="s">
        <v>47</v>
      </c>
      <c r="AI1668" s="3" t="s">
        <v>47</v>
      </c>
      <c r="AJ1668" s="3" t="s">
        <v>47</v>
      </c>
      <c r="AK1668" s="3" t="s">
        <v>47</v>
      </c>
      <c r="AL1668" s="3" t="s">
        <v>47</v>
      </c>
      <c r="AM1668" s="3" t="s">
        <v>47</v>
      </c>
      <c r="AN1668" s="3" t="s">
        <v>47</v>
      </c>
      <c r="AU1668" s="3">
        <v>0</v>
      </c>
      <c r="AV1668" s="3">
        <v>18</v>
      </c>
      <c r="AW1668" s="3">
        <v>1</v>
      </c>
      <c r="AX1668" s="3">
        <v>18</v>
      </c>
      <c r="AY1668" s="3">
        <v>100</v>
      </c>
      <c r="AZ1668" s="6" t="str">
        <f t="shared" si="186"/>
        <v>1519.3</v>
      </c>
      <c r="BC1668" s="12" t="s">
        <v>3366</v>
      </c>
      <c r="BJ1668" s="12">
        <f t="shared" si="187"/>
        <v>0</v>
      </c>
      <c r="BK1668" s="12">
        <f t="shared" si="188"/>
        <v>0</v>
      </c>
      <c r="CQ1668" s="3" t="str">
        <f>CONCATENATE(baseURL!$A$1,baseURL!$B$1,baseURL!$C$1,".",C1668,".",L1668,".pkl&amp;seq=",BC1668)</f>
        <v>http://proteomics.broadinstitute.org/millscripts/viewfeed.pl?side=xl&amp;cycle=1&amp;fixedMods=iaaC&amp;file=msdataSM/iPRG2012_nd/cpick_in/iPRG2012_nd.1519.3.3.pkl&amp;seq=MKETAESYLGAK</v>
      </c>
    </row>
    <row r="1669" spans="1:95" x14ac:dyDescent="0.2">
      <c r="A1669" s="3">
        <v>922</v>
      </c>
      <c r="B1669" s="2" t="s">
        <v>3447</v>
      </c>
      <c r="C1669" s="2" t="s">
        <v>3448</v>
      </c>
      <c r="D1669" s="3">
        <v>4116</v>
      </c>
      <c r="E1669" s="3">
        <v>4113</v>
      </c>
      <c r="F1669" s="3">
        <v>31905</v>
      </c>
      <c r="G1669" s="3">
        <v>5631</v>
      </c>
      <c r="H1669" s="3">
        <v>19.550599999999999</v>
      </c>
      <c r="I1669" s="30">
        <v>624.82987000000003</v>
      </c>
      <c r="J1669" s="30">
        <v>624.82917039999995</v>
      </c>
      <c r="K1669" s="30">
        <v>6.9999999999999999E-4</v>
      </c>
      <c r="L1669" s="3">
        <v>2</v>
      </c>
      <c r="M1669" s="3">
        <v>2</v>
      </c>
      <c r="N1669" s="10">
        <f t="shared" si="182"/>
        <v>1</v>
      </c>
      <c r="O1669" s="35">
        <v>2</v>
      </c>
      <c r="P1669" s="17"/>
      <c r="Q1669" s="40">
        <v>1248.6504199999999</v>
      </c>
      <c r="R1669" s="40">
        <v>624.82884999999999</v>
      </c>
      <c r="S1669" s="18">
        <f t="shared" si="183"/>
        <v>1.6324470293577911</v>
      </c>
      <c r="T1669" s="18">
        <f t="shared" si="184"/>
        <v>0.51278041973276089</v>
      </c>
      <c r="U1669" s="18">
        <f t="shared" si="185"/>
        <v>0.5601533924463149</v>
      </c>
      <c r="V1669" s="30">
        <v>624.82920000000001</v>
      </c>
      <c r="W1669" s="3" t="s">
        <v>47</v>
      </c>
      <c r="X1669" s="3" t="s">
        <v>47</v>
      </c>
      <c r="Y1669" s="3" t="s">
        <v>47</v>
      </c>
      <c r="AB1669" s="12" t="s">
        <v>52</v>
      </c>
      <c r="AE1669" s="3" t="s">
        <v>47</v>
      </c>
      <c r="AF1669" s="3" t="s">
        <v>47</v>
      </c>
      <c r="AG1669" s="3" t="s">
        <v>47</v>
      </c>
      <c r="AH1669" s="3" t="s">
        <v>47</v>
      </c>
      <c r="AI1669" s="3" t="s">
        <v>48</v>
      </c>
      <c r="AK1669" s="3" t="s">
        <v>47</v>
      </c>
      <c r="AP1669" s="3" t="s">
        <v>48</v>
      </c>
      <c r="AU1669" s="3">
        <v>0</v>
      </c>
      <c r="AV1669" s="3">
        <v>8</v>
      </c>
      <c r="AW1669" s="3">
        <v>2</v>
      </c>
      <c r="AX1669" s="3">
        <v>7</v>
      </c>
      <c r="AY1669" s="3">
        <v>87.5</v>
      </c>
      <c r="AZ1669" s="6" t="str">
        <f t="shared" si="186"/>
        <v>1519.5</v>
      </c>
      <c r="BB1669" s="12" t="s">
        <v>79</v>
      </c>
      <c r="BC1669" s="12" t="s">
        <v>3449</v>
      </c>
      <c r="BJ1669" s="12">
        <f t="shared" si="187"/>
        <v>0</v>
      </c>
      <c r="BK1669" s="12">
        <f t="shared" si="188"/>
        <v>0</v>
      </c>
      <c r="BN1669" s="3" t="s">
        <v>277</v>
      </c>
      <c r="BR1669" s="3" t="s">
        <v>277</v>
      </c>
      <c r="BT1669" s="3" t="s">
        <v>3450</v>
      </c>
      <c r="CQ1669" s="3" t="str">
        <f>CONCATENATE(baseURL!$A$1,baseURL!$B$1,"+Acetyl",baseURL!$C$1,".",C1669,".",L1669,".pkl&amp;seq=",BC1669,"&amp;varMods=Oxidation-M")</f>
        <v>http://proteomics.broadinstitute.org/millscripts/viewfeed.pl?side=xl&amp;cycle=1&amp;fixedMods=iaaC+Acetyl&amp;file=msdataSM/iPRG2012_nd/cpick_in/iPRG2012_nd.1519.5.2.pkl&amp;seq=mDSKTPVTLAK&amp;varMods=Oxidation-M</v>
      </c>
    </row>
    <row r="1670" spans="1:95" x14ac:dyDescent="0.2">
      <c r="A1670" s="3">
        <v>3459</v>
      </c>
      <c r="B1670" s="2" t="s">
        <v>3451</v>
      </c>
      <c r="C1670" s="2" t="s">
        <v>3447</v>
      </c>
      <c r="D1670" s="3">
        <v>4123</v>
      </c>
      <c r="E1670" s="3">
        <v>4120</v>
      </c>
      <c r="F1670" s="3">
        <v>31927</v>
      </c>
      <c r="G1670" s="3">
        <v>5639</v>
      </c>
      <c r="H1670" s="3">
        <v>19.576000000000001</v>
      </c>
      <c r="I1670" s="30">
        <v>516.79656999999997</v>
      </c>
      <c r="J1670" s="30">
        <v>516.79594899999995</v>
      </c>
      <c r="K1670" s="30">
        <v>6.2E-4</v>
      </c>
      <c r="L1670" s="3">
        <v>2</v>
      </c>
      <c r="M1670" s="3">
        <v>2</v>
      </c>
      <c r="N1670" s="10">
        <f t="shared" si="182"/>
        <v>1</v>
      </c>
      <c r="O1670" s="35">
        <v>2</v>
      </c>
      <c r="P1670" s="17"/>
      <c r="Q1670" s="40">
        <v>1032.58366</v>
      </c>
      <c r="R1670" s="40">
        <v>516.79547000000002</v>
      </c>
      <c r="S1670" s="18">
        <f t="shared" si="183"/>
        <v>2.1285016293800929</v>
      </c>
      <c r="T1670" s="18">
        <f t="shared" si="184"/>
        <v>0.92686570942177493</v>
      </c>
      <c r="U1670" s="18">
        <f t="shared" si="185"/>
        <v>0.44505034068456523</v>
      </c>
      <c r="V1670" s="30">
        <v>516.79570000000001</v>
      </c>
      <c r="W1670" s="3" t="s">
        <v>47</v>
      </c>
      <c r="X1670" s="3" t="s">
        <v>47</v>
      </c>
      <c r="Y1670" s="3" t="s">
        <v>47</v>
      </c>
      <c r="Z1670" s="3" t="s">
        <v>47</v>
      </c>
      <c r="AA1670" s="3" t="s">
        <v>47</v>
      </c>
      <c r="AB1670" s="12" t="s">
        <v>48</v>
      </c>
      <c r="AC1670" s="3" t="s">
        <v>47</v>
      </c>
      <c r="AE1670" s="3" t="s">
        <v>48</v>
      </c>
      <c r="AF1670" s="3" t="s">
        <v>48</v>
      </c>
      <c r="AG1670" s="3" t="s">
        <v>52</v>
      </c>
      <c r="AH1670" s="3" t="s">
        <v>47</v>
      </c>
      <c r="AI1670" s="3" t="s">
        <v>48</v>
      </c>
      <c r="AK1670" s="3" t="s">
        <v>52</v>
      </c>
      <c r="AL1670" s="3" t="s">
        <v>48</v>
      </c>
      <c r="AM1670" s="3" t="s">
        <v>48</v>
      </c>
      <c r="AU1670" s="3">
        <v>0</v>
      </c>
      <c r="AV1670" s="3">
        <v>7</v>
      </c>
      <c r="AW1670" s="3">
        <v>1</v>
      </c>
      <c r="AX1670" s="3">
        <v>7</v>
      </c>
      <c r="AY1670" s="3">
        <v>100</v>
      </c>
      <c r="AZ1670" s="6" t="str">
        <f t="shared" si="186"/>
        <v>1520.6</v>
      </c>
      <c r="BC1670" s="12" t="s">
        <v>3452</v>
      </c>
      <c r="BJ1670" s="12">
        <f t="shared" si="187"/>
        <v>0</v>
      </c>
      <c r="BK1670" s="12">
        <f t="shared" si="188"/>
        <v>0</v>
      </c>
      <c r="CQ1670" s="3" t="str">
        <f>CONCATENATE(baseURL!$A$1,baseURL!$B$1,baseURL!$C$1,".",C1670,".",L1670,".pkl&amp;seq=",BC1670)</f>
        <v>http://proteomics.broadinstitute.org/millscripts/viewfeed.pl?side=xl&amp;cycle=1&amp;fixedMods=iaaC&amp;file=msdataSM/iPRG2012_nd/cpick_in/iPRG2012_nd.1520.6.2.pkl&amp;seq=NAGLGFKTPK</v>
      </c>
    </row>
    <row r="1671" spans="1:95" x14ac:dyDescent="0.2">
      <c r="A1671" s="3">
        <v>4148</v>
      </c>
      <c r="B1671" s="2" t="s">
        <v>3453</v>
      </c>
      <c r="C1671" s="2" t="s">
        <v>3454</v>
      </c>
      <c r="D1671" s="3">
        <v>4125</v>
      </c>
      <c r="E1671" s="3">
        <v>4122</v>
      </c>
      <c r="F1671" s="3">
        <v>31943</v>
      </c>
      <c r="G1671" s="3">
        <v>5642</v>
      </c>
      <c r="H1671" s="3">
        <v>19.588100000000001</v>
      </c>
      <c r="I1671" s="30">
        <v>411.91714000000002</v>
      </c>
      <c r="J1671" s="30">
        <v>411.9162614</v>
      </c>
      <c r="K1671" s="30">
        <v>8.8000000000000003E-4</v>
      </c>
      <c r="L1671" s="3">
        <v>3</v>
      </c>
      <c r="M1671" s="3">
        <v>3</v>
      </c>
      <c r="N1671" s="10">
        <f t="shared" si="182"/>
        <v>1</v>
      </c>
      <c r="O1671" s="35">
        <v>3</v>
      </c>
      <c r="P1671" s="17"/>
      <c r="Q1671" s="40">
        <v>1233.7313799999999</v>
      </c>
      <c r="R1671" s="40">
        <v>411.91530999999998</v>
      </c>
      <c r="S1671" s="18">
        <f t="shared" si="183"/>
        <v>4.442660798504563</v>
      </c>
      <c r="T1671" s="18">
        <f t="shared" si="184"/>
        <v>2.3096980785187995</v>
      </c>
      <c r="U1671" s="18">
        <f t="shared" si="185"/>
        <v>2.4034066614363052</v>
      </c>
      <c r="V1671" s="30">
        <v>411.91629999999998</v>
      </c>
      <c r="X1671" s="3" t="s">
        <v>47</v>
      </c>
      <c r="Y1671" s="3" t="s">
        <v>47</v>
      </c>
      <c r="Z1671" s="3" t="s">
        <v>47</v>
      </c>
      <c r="AA1671" s="3" t="s">
        <v>65</v>
      </c>
      <c r="AB1671" s="12" t="s">
        <v>47</v>
      </c>
      <c r="AC1671" s="3" t="s">
        <v>47</v>
      </c>
      <c r="AD1671" s="3" t="s">
        <v>47</v>
      </c>
      <c r="AE1671" s="3" t="s">
        <v>47</v>
      </c>
      <c r="AF1671" s="3" t="s">
        <v>48</v>
      </c>
      <c r="AG1671" s="3" t="s">
        <v>47</v>
      </c>
      <c r="AH1671" s="3" t="s">
        <v>47</v>
      </c>
      <c r="AI1671" s="3" t="s">
        <v>47</v>
      </c>
      <c r="AK1671" s="3" t="s">
        <v>52</v>
      </c>
      <c r="AL1671" s="3" t="s">
        <v>48</v>
      </c>
      <c r="AU1671" s="3">
        <v>1</v>
      </c>
      <c r="AV1671" s="3">
        <v>10</v>
      </c>
      <c r="AW1671" s="3">
        <v>1</v>
      </c>
      <c r="AX1671" s="3">
        <v>10</v>
      </c>
      <c r="AY1671" s="3">
        <v>100</v>
      </c>
      <c r="AZ1671" s="6" t="str">
        <f t="shared" si="186"/>
        <v>1521.1</v>
      </c>
      <c r="BC1671" s="12" t="s">
        <v>3455</v>
      </c>
      <c r="BJ1671" s="12">
        <f t="shared" si="187"/>
        <v>0</v>
      </c>
      <c r="BK1671" s="12">
        <f t="shared" si="188"/>
        <v>0</v>
      </c>
      <c r="BW1671" s="3" t="s">
        <v>3456</v>
      </c>
      <c r="CQ1671" s="3" t="str">
        <f>CONCATENATE(baseURL!$A$1,baseURL!$B$1,baseURL!$C$1,".",C1671,".",L1671,".pkl&amp;seq=",BC1671)</f>
        <v>http://proteomics.broadinstitute.org/millscripts/viewfeed.pl?side=xl&amp;cycle=1&amp;fixedMods=iaaC&amp;file=msdataSM/iPRG2012_nd/cpick_in/iPRG2012_nd.1521.1.3.pkl&amp;seq=GLKVKEYQLR</v>
      </c>
    </row>
    <row r="1672" spans="1:95" x14ac:dyDescent="0.2">
      <c r="A1672" s="3">
        <v>3667</v>
      </c>
      <c r="B1672" s="2" t="s">
        <v>3457</v>
      </c>
      <c r="C1672" s="2" t="s">
        <v>3458</v>
      </c>
      <c r="D1672" s="3">
        <v>4130</v>
      </c>
      <c r="E1672" s="3">
        <v>4127</v>
      </c>
      <c r="F1672" s="3">
        <v>31948</v>
      </c>
      <c r="G1672" s="3">
        <v>5647</v>
      </c>
      <c r="H1672" s="3">
        <v>19.598099999999999</v>
      </c>
      <c r="I1672" s="30">
        <v>549.32042000000001</v>
      </c>
      <c r="J1672" s="30">
        <v>549.31969879999997</v>
      </c>
      <c r="K1672" s="30">
        <v>7.2000000000000005E-4</v>
      </c>
      <c r="L1672" s="3">
        <v>2</v>
      </c>
      <c r="M1672" s="3">
        <v>2</v>
      </c>
      <c r="N1672" s="10">
        <f t="shared" si="182"/>
        <v>1</v>
      </c>
      <c r="O1672" s="35">
        <v>2</v>
      </c>
      <c r="P1672" s="17"/>
      <c r="Q1672" s="40">
        <v>1097.6313299999999</v>
      </c>
      <c r="R1672" s="40">
        <v>549.31930999999997</v>
      </c>
      <c r="S1672" s="18">
        <f t="shared" si="183"/>
        <v>2.0206826518435888</v>
      </c>
      <c r="T1672" s="18">
        <f t="shared" si="184"/>
        <v>0.707785058559258</v>
      </c>
      <c r="U1672" s="18">
        <f t="shared" si="185"/>
        <v>0.52792609832636006</v>
      </c>
      <c r="V1672" s="30">
        <v>549.31960000000004</v>
      </c>
      <c r="W1672" s="3" t="s">
        <v>47</v>
      </c>
      <c r="X1672" s="3" t="s">
        <v>47</v>
      </c>
      <c r="Y1672" s="3" t="s">
        <v>47</v>
      </c>
      <c r="Z1672" s="3" t="s">
        <v>48</v>
      </c>
      <c r="AA1672" s="3" t="s">
        <v>47</v>
      </c>
      <c r="AB1672" s="12" t="s">
        <v>52</v>
      </c>
      <c r="AC1672" s="3" t="s">
        <v>47</v>
      </c>
      <c r="AE1672" s="3" t="s">
        <v>48</v>
      </c>
      <c r="AF1672" s="3" t="s">
        <v>47</v>
      </c>
      <c r="AG1672" s="3" t="s">
        <v>48</v>
      </c>
      <c r="AH1672" s="3" t="s">
        <v>47</v>
      </c>
      <c r="AK1672" s="3" t="s">
        <v>52</v>
      </c>
      <c r="AL1672" s="3" t="s">
        <v>48</v>
      </c>
      <c r="AU1672" s="3">
        <v>0</v>
      </c>
      <c r="AV1672" s="3">
        <v>7</v>
      </c>
      <c r="AW1672" s="3">
        <v>1</v>
      </c>
      <c r="AX1672" s="3">
        <v>7</v>
      </c>
      <c r="AY1672" s="3">
        <v>100</v>
      </c>
      <c r="AZ1672" s="6" t="str">
        <f t="shared" si="186"/>
        <v>1521.6</v>
      </c>
      <c r="BC1672" s="12" t="s">
        <v>3459</v>
      </c>
      <c r="BJ1672" s="12">
        <f t="shared" si="187"/>
        <v>0</v>
      </c>
      <c r="BK1672" s="12">
        <f t="shared" si="188"/>
        <v>0</v>
      </c>
      <c r="CQ1672" s="3" t="str">
        <f>CONCATENATE(baseURL!$A$1,baseURL!$B$1,baseURL!$C$1,".",C1672,".",L1672,".pkl&amp;seq=",BC1672)</f>
        <v>http://proteomics.broadinstitute.org/millscripts/viewfeed.pl?side=xl&amp;cycle=1&amp;fixedMods=iaaC&amp;file=msdataSM/iPRG2012_nd/cpick_in/iPRG2012_nd.1521.6.2.pkl&amp;seq=ALPNQQVLSK</v>
      </c>
    </row>
    <row r="1673" spans="1:95" x14ac:dyDescent="0.2">
      <c r="A1673" s="3">
        <v>6407</v>
      </c>
      <c r="B1673" s="2" t="s">
        <v>3460</v>
      </c>
      <c r="C1673" s="2" t="s">
        <v>3461</v>
      </c>
      <c r="D1673" s="3">
        <v>4133</v>
      </c>
      <c r="E1673" s="3">
        <v>4130</v>
      </c>
      <c r="F1673" s="3">
        <v>31964</v>
      </c>
      <c r="G1673" s="3">
        <v>5651</v>
      </c>
      <c r="H1673" s="3">
        <v>19.6128</v>
      </c>
      <c r="I1673" s="30">
        <v>400.54624000000001</v>
      </c>
      <c r="J1673" s="30">
        <v>400.54465850000003</v>
      </c>
      <c r="K1673" s="30">
        <v>1.58E-3</v>
      </c>
      <c r="L1673" s="3">
        <v>3</v>
      </c>
      <c r="M1673" s="3">
        <v>3</v>
      </c>
      <c r="N1673" s="10">
        <f t="shared" si="182"/>
        <v>1</v>
      </c>
      <c r="O1673" s="35">
        <v>3</v>
      </c>
      <c r="P1673" s="17"/>
      <c r="Q1673" s="40">
        <v>1199.6167499999999</v>
      </c>
      <c r="R1673" s="40">
        <v>400.54376999999999</v>
      </c>
      <c r="S1673" s="18">
        <f t="shared" si="183"/>
        <v>6.166616946798662</v>
      </c>
      <c r="T1673" s="18">
        <f t="shared" si="184"/>
        <v>2.218234476672774</v>
      </c>
      <c r="U1673" s="18">
        <f t="shared" si="185"/>
        <v>1.0735406020530025</v>
      </c>
      <c r="V1673" s="30">
        <v>400.54419999999999</v>
      </c>
      <c r="W1673" s="3" t="s">
        <v>47</v>
      </c>
      <c r="X1673" s="3" t="s">
        <v>47</v>
      </c>
      <c r="Y1673" s="3" t="s">
        <v>47</v>
      </c>
      <c r="Z1673" s="3" t="s">
        <v>47</v>
      </c>
      <c r="AA1673" s="3" t="s">
        <v>47</v>
      </c>
      <c r="AB1673" s="12" t="s">
        <v>47</v>
      </c>
      <c r="AC1673" s="3" t="s">
        <v>47</v>
      </c>
      <c r="AD1673" s="3" t="s">
        <v>47</v>
      </c>
      <c r="AE1673" s="3" t="s">
        <v>47</v>
      </c>
      <c r="AF1673" s="3" t="s">
        <v>47</v>
      </c>
      <c r="AG1673" s="3" t="s">
        <v>47</v>
      </c>
      <c r="AH1673" s="3" t="s">
        <v>47</v>
      </c>
      <c r="AI1673" s="3" t="s">
        <v>47</v>
      </c>
      <c r="AJ1673" s="3" t="s">
        <v>47</v>
      </c>
      <c r="AK1673" s="3" t="s">
        <v>47</v>
      </c>
      <c r="AL1673" s="3" t="s">
        <v>47</v>
      </c>
      <c r="AU1673" s="3">
        <v>0</v>
      </c>
      <c r="AV1673" s="3">
        <v>16</v>
      </c>
      <c r="AW1673" s="3">
        <v>1</v>
      </c>
      <c r="AX1673" s="3">
        <v>16</v>
      </c>
      <c r="AY1673" s="3">
        <v>100</v>
      </c>
      <c r="AZ1673" s="6" t="str">
        <f t="shared" si="186"/>
        <v>1522.1</v>
      </c>
      <c r="BC1673" s="12" t="s">
        <v>3390</v>
      </c>
      <c r="BJ1673" s="12">
        <f t="shared" si="187"/>
        <v>0</v>
      </c>
      <c r="BK1673" s="12">
        <f t="shared" si="188"/>
        <v>0</v>
      </c>
      <c r="CQ1673" s="3" t="str">
        <f>CONCATENATE(baseURL!$A$1,baseURL!$B$1,baseURL!$C$1,".",C1673,".",L1673,".pkl&amp;seq=",BC1673)</f>
        <v>http://proteomics.broadinstitute.org/millscripts/viewfeed.pl?side=xl&amp;cycle=1&amp;fixedMods=iaaC&amp;file=msdataSM/iPRG2012_nd/cpick_in/iPRG2012_nd.1522.1.3.pkl&amp;seq=GVPYVVTHDGR</v>
      </c>
    </row>
    <row r="1674" spans="1:95" x14ac:dyDescent="0.2">
      <c r="A1674" s="3">
        <v>3378</v>
      </c>
      <c r="B1674" s="2" t="s">
        <v>3462</v>
      </c>
      <c r="C1674" s="2" t="s">
        <v>3463</v>
      </c>
      <c r="D1674" s="3">
        <v>4136</v>
      </c>
      <c r="E1674" s="3">
        <v>4133</v>
      </c>
      <c r="F1674" s="3">
        <v>31967</v>
      </c>
      <c r="G1674" s="3">
        <v>5654</v>
      </c>
      <c r="H1674" s="3">
        <v>19.6203</v>
      </c>
      <c r="I1674" s="30">
        <v>451.26026999999999</v>
      </c>
      <c r="J1674" s="30">
        <v>451.25952050000001</v>
      </c>
      <c r="K1674" s="30">
        <v>7.5000000000000002E-4</v>
      </c>
      <c r="L1674" s="3">
        <v>2</v>
      </c>
      <c r="M1674" s="3">
        <v>2</v>
      </c>
      <c r="N1674" s="10">
        <f t="shared" si="182"/>
        <v>1</v>
      </c>
      <c r="O1674" s="35">
        <v>2</v>
      </c>
      <c r="P1674" s="17"/>
      <c r="Q1674" s="40">
        <v>901.51016000000004</v>
      </c>
      <c r="R1674" s="40">
        <v>451.25871999999998</v>
      </c>
      <c r="S1674" s="18">
        <f t="shared" si="183"/>
        <v>3.4348366719845815</v>
      </c>
      <c r="T1674" s="18">
        <f t="shared" si="184"/>
        <v>1.7739269393515429</v>
      </c>
      <c r="U1674" s="18">
        <f t="shared" si="185"/>
        <v>0.84208899056162367</v>
      </c>
      <c r="V1674" s="30">
        <v>451.25909999999999</v>
      </c>
      <c r="W1674" s="3" t="s">
        <v>47</v>
      </c>
      <c r="X1674" s="3" t="s">
        <v>47</v>
      </c>
      <c r="Y1674" s="3" t="s">
        <v>47</v>
      </c>
      <c r="Z1674" s="3" t="s">
        <v>47</v>
      </c>
      <c r="AA1674" s="3" t="s">
        <v>48</v>
      </c>
      <c r="AB1674" s="12" t="s">
        <v>47</v>
      </c>
      <c r="AC1674" s="3" t="s">
        <v>47</v>
      </c>
      <c r="AF1674" s="3" t="s">
        <v>47</v>
      </c>
      <c r="AG1674" s="3" t="s">
        <v>47</v>
      </c>
      <c r="AH1674" s="3" t="s">
        <v>47</v>
      </c>
      <c r="AI1674" s="3" t="s">
        <v>47</v>
      </c>
      <c r="AK1674" s="3" t="s">
        <v>47</v>
      </c>
      <c r="AL1674" s="3" t="s">
        <v>47</v>
      </c>
      <c r="AM1674" s="3" t="s">
        <v>47</v>
      </c>
      <c r="AN1674" s="3" t="s">
        <v>47</v>
      </c>
      <c r="AP1674" s="3" t="s">
        <v>52</v>
      </c>
      <c r="AU1674" s="3">
        <v>0</v>
      </c>
      <c r="AV1674" s="3">
        <v>14</v>
      </c>
      <c r="AW1674" s="3">
        <v>1</v>
      </c>
      <c r="AX1674" s="3">
        <v>14</v>
      </c>
      <c r="AY1674" s="3">
        <v>100</v>
      </c>
      <c r="AZ1674" s="6" t="str">
        <f t="shared" si="186"/>
        <v>1522.4</v>
      </c>
      <c r="BC1674" s="12" t="s">
        <v>3464</v>
      </c>
      <c r="BJ1674" s="12">
        <f t="shared" si="187"/>
        <v>0</v>
      </c>
      <c r="BK1674" s="12">
        <f t="shared" si="188"/>
        <v>0</v>
      </c>
      <c r="CQ1674" s="3" t="str">
        <f>CONCATENATE(baseURL!$A$1,baseURL!$B$1,baseURL!$C$1,".",C1674,".",L1674,".pkl&amp;seq=",BC1674)</f>
        <v>http://proteomics.broadinstitute.org/millscripts/viewfeed.pl?side=xl&amp;cycle=1&amp;fixedMods=iaaC&amp;file=msdataSM/iPRG2012_nd/cpick_in/iPRG2012_nd.1522.4.2.pkl&amp;seq=SDAAVLAVR</v>
      </c>
    </row>
    <row r="1675" spans="1:95" x14ac:dyDescent="0.2">
      <c r="A1675" s="3">
        <v>6110</v>
      </c>
      <c r="B1675" s="2" t="s">
        <v>3465</v>
      </c>
      <c r="C1675" s="2" t="s">
        <v>3466</v>
      </c>
      <c r="D1675" s="3">
        <v>4138</v>
      </c>
      <c r="E1675" s="3">
        <v>4135</v>
      </c>
      <c r="F1675" s="3">
        <v>31969</v>
      </c>
      <c r="G1675" s="3">
        <v>5656</v>
      </c>
      <c r="H1675" s="3">
        <v>19.625299999999999</v>
      </c>
      <c r="I1675" s="30">
        <v>686.85172</v>
      </c>
      <c r="J1675" s="30">
        <v>686.85162600000001</v>
      </c>
      <c r="K1675" s="30">
        <v>9.0000000000000006E-5</v>
      </c>
      <c r="L1675" s="3">
        <v>2</v>
      </c>
      <c r="M1675" s="3">
        <v>2</v>
      </c>
      <c r="N1675" s="10">
        <f t="shared" si="182"/>
        <v>1</v>
      </c>
      <c r="O1675" s="35">
        <v>2</v>
      </c>
      <c r="P1675" s="17"/>
      <c r="Q1675" s="40">
        <v>1372.6954499999999</v>
      </c>
      <c r="R1675" s="40">
        <v>686.85136</v>
      </c>
      <c r="S1675" s="18">
        <f t="shared" si="183"/>
        <v>0.52413086872330295</v>
      </c>
      <c r="T1675" s="18">
        <f t="shared" si="184"/>
        <v>0.38727447523804215</v>
      </c>
      <c r="U1675" s="18">
        <f t="shared" si="185"/>
        <v>0.49501248720112778</v>
      </c>
      <c r="V1675" s="30">
        <v>686.85170000000005</v>
      </c>
      <c r="W1675" s="3" t="s">
        <v>47</v>
      </c>
      <c r="X1675" s="3" t="s">
        <v>47</v>
      </c>
      <c r="Y1675" s="3" t="s">
        <v>47</v>
      </c>
      <c r="Z1675" s="3" t="s">
        <v>47</v>
      </c>
      <c r="AA1675" s="3" t="s">
        <v>48</v>
      </c>
      <c r="AB1675" s="12" t="s">
        <v>47</v>
      </c>
      <c r="AC1675" s="3" t="s">
        <v>47</v>
      </c>
      <c r="AD1675" s="3" t="s">
        <v>47</v>
      </c>
      <c r="AE1675" s="3" t="s">
        <v>47</v>
      </c>
      <c r="AF1675" s="3" t="s">
        <v>47</v>
      </c>
      <c r="AG1675" s="3" t="s">
        <v>47</v>
      </c>
      <c r="AH1675" s="3" t="s">
        <v>47</v>
      </c>
      <c r="AI1675" s="3" t="s">
        <v>47</v>
      </c>
      <c r="AK1675" s="3" t="s">
        <v>47</v>
      </c>
      <c r="AL1675" s="3" t="s">
        <v>47</v>
      </c>
      <c r="AU1675" s="3">
        <v>0</v>
      </c>
      <c r="AV1675" s="3">
        <v>14</v>
      </c>
      <c r="AW1675" s="3">
        <v>1</v>
      </c>
      <c r="AX1675" s="3">
        <v>14</v>
      </c>
      <c r="AY1675" s="3">
        <v>100</v>
      </c>
      <c r="AZ1675" s="6" t="str">
        <f t="shared" si="186"/>
        <v>1522.6</v>
      </c>
      <c r="BC1675" s="12" t="s">
        <v>3467</v>
      </c>
      <c r="BJ1675" s="12">
        <f t="shared" si="187"/>
        <v>0</v>
      </c>
      <c r="BK1675" s="12">
        <f t="shared" si="188"/>
        <v>0</v>
      </c>
      <c r="CQ1675" s="3" t="str">
        <f>CONCATENATE(baseURL!$A$1,baseURL!$B$1,baseURL!$C$1,".",C1675,".",L1675,".pkl&amp;seq=",BC1675)</f>
        <v>http://proteomics.broadinstitute.org/millscripts/viewfeed.pl?side=xl&amp;cycle=1&amp;fixedMods=iaaC&amp;file=msdataSM/iPRG2012_nd/cpick_in/iPRG2012_nd.1522.6.2.pkl&amp;seq=DVQEAGSTEPLVK</v>
      </c>
    </row>
    <row r="1676" spans="1:95" x14ac:dyDescent="0.2">
      <c r="A1676" s="3">
        <v>7047</v>
      </c>
      <c r="B1676" s="2" t="s">
        <v>3468</v>
      </c>
      <c r="C1676" s="2" t="s">
        <v>3457</v>
      </c>
      <c r="D1676" s="3">
        <v>4139</v>
      </c>
      <c r="E1676" s="3">
        <v>4136</v>
      </c>
      <c r="F1676" s="3">
        <v>31970</v>
      </c>
      <c r="G1676" s="3">
        <v>5657</v>
      </c>
      <c r="H1676" s="3">
        <v>19.627800000000001</v>
      </c>
      <c r="I1676" s="30">
        <v>796.42425000000003</v>
      </c>
      <c r="J1676" s="30">
        <v>796.4236899</v>
      </c>
      <c r="K1676" s="30">
        <v>5.5999999999999995E-4</v>
      </c>
      <c r="L1676" s="3">
        <v>2</v>
      </c>
      <c r="M1676" s="3">
        <v>2</v>
      </c>
      <c r="N1676" s="10">
        <f t="shared" si="182"/>
        <v>1</v>
      </c>
      <c r="O1676" s="35">
        <v>2</v>
      </c>
      <c r="P1676" s="17"/>
      <c r="Q1676" s="40">
        <v>1591.8398199999999</v>
      </c>
      <c r="R1676" s="40">
        <v>796.42354999999998</v>
      </c>
      <c r="S1676" s="18">
        <f t="shared" si="183"/>
        <v>0.87892930847117634</v>
      </c>
      <c r="T1676" s="18">
        <f t="shared" si="184"/>
        <v>0.17566030037905461</v>
      </c>
      <c r="U1676" s="18">
        <f t="shared" si="185"/>
        <v>-2.1973232710351942</v>
      </c>
      <c r="V1676" s="30">
        <v>796.42179999999996</v>
      </c>
      <c r="X1676" s="3" t="s">
        <v>47</v>
      </c>
      <c r="Y1676" s="3" t="s">
        <v>47</v>
      </c>
      <c r="AA1676" s="3" t="s">
        <v>47</v>
      </c>
      <c r="AB1676" s="12" t="s">
        <v>47</v>
      </c>
      <c r="AC1676" s="3" t="s">
        <v>47</v>
      </c>
      <c r="AD1676" s="3" t="s">
        <v>47</v>
      </c>
      <c r="AF1676" s="3" t="s">
        <v>48</v>
      </c>
      <c r="AG1676" s="3" t="s">
        <v>47</v>
      </c>
      <c r="AH1676" s="3" t="s">
        <v>47</v>
      </c>
      <c r="AI1676" s="3" t="s">
        <v>48</v>
      </c>
      <c r="AL1676" s="3" t="s">
        <v>48</v>
      </c>
      <c r="AM1676" s="3" t="s">
        <v>47</v>
      </c>
      <c r="AN1676" s="3" t="s">
        <v>48</v>
      </c>
      <c r="AU1676" s="3">
        <v>0</v>
      </c>
      <c r="AV1676" s="3">
        <v>9</v>
      </c>
      <c r="AW1676" s="3">
        <v>1</v>
      </c>
      <c r="AX1676" s="3">
        <v>9</v>
      </c>
      <c r="AY1676" s="3">
        <v>100</v>
      </c>
      <c r="AZ1676" s="6" t="str">
        <f t="shared" si="186"/>
        <v>1522.7</v>
      </c>
      <c r="BC1676" s="12" t="s">
        <v>3469</v>
      </c>
      <c r="BJ1676" s="12">
        <f t="shared" si="187"/>
        <v>0</v>
      </c>
      <c r="BK1676" s="12">
        <f t="shared" si="188"/>
        <v>0</v>
      </c>
      <c r="CQ1676" s="3" t="str">
        <f>CONCATENATE(baseURL!$A$1,baseURL!$B$1,baseURL!$C$1,".",C1676,".",L1676,".pkl&amp;seq=",BC1676)</f>
        <v>http://proteomics.broadinstitute.org/millscripts/viewfeed.pl?side=xl&amp;cycle=1&amp;fixedMods=iaaC&amp;file=msdataSM/iPRG2012_nd/cpick_in/iPRG2012_nd.1522.7.2.pkl&amp;seq=STGKSSNLTLSNAVGR</v>
      </c>
    </row>
    <row r="1677" spans="1:95" x14ac:dyDescent="0.2">
      <c r="A1677" s="3">
        <v>4391</v>
      </c>
      <c r="B1677" s="2" t="s">
        <v>3470</v>
      </c>
      <c r="C1677" s="2" t="s">
        <v>3471</v>
      </c>
      <c r="D1677" s="3">
        <v>4143</v>
      </c>
      <c r="E1677" s="3">
        <v>4140</v>
      </c>
      <c r="F1677" s="3">
        <v>31988</v>
      </c>
      <c r="G1677" s="3">
        <v>5662</v>
      </c>
      <c r="H1677" s="3">
        <v>19.645900000000001</v>
      </c>
      <c r="I1677" s="30">
        <v>511.91645999999997</v>
      </c>
      <c r="J1677" s="30">
        <v>511.91527589999998</v>
      </c>
      <c r="K1677" s="30">
        <v>1.1800000000000001E-3</v>
      </c>
      <c r="L1677" s="3">
        <v>3</v>
      </c>
      <c r="M1677" s="3">
        <v>3</v>
      </c>
      <c r="N1677" s="10">
        <f t="shared" si="182"/>
        <v>1</v>
      </c>
      <c r="O1677" s="35">
        <v>3</v>
      </c>
      <c r="P1677" s="17"/>
      <c r="Q1677" s="40">
        <v>1533.72921</v>
      </c>
      <c r="R1677" s="40">
        <v>511.91458999999998</v>
      </c>
      <c r="S1677" s="18">
        <f t="shared" si="183"/>
        <v>3.6529531225056657</v>
      </c>
      <c r="T1677" s="18">
        <f t="shared" si="184"/>
        <v>1.3398719501385528</v>
      </c>
      <c r="U1677" s="18">
        <f t="shared" si="185"/>
        <v>1.1916050293692817</v>
      </c>
      <c r="V1677" s="30">
        <v>511.91520000000003</v>
      </c>
      <c r="W1677" s="3" t="s">
        <v>47</v>
      </c>
      <c r="X1677" s="3" t="s">
        <v>47</v>
      </c>
      <c r="Y1677" s="3" t="s">
        <v>47</v>
      </c>
      <c r="Z1677" s="3" t="s">
        <v>47</v>
      </c>
      <c r="AA1677" s="3" t="s">
        <v>47</v>
      </c>
      <c r="AB1677" s="12" t="s">
        <v>48</v>
      </c>
      <c r="AC1677" s="3" t="s">
        <v>52</v>
      </c>
      <c r="AD1677" s="3" t="s">
        <v>47</v>
      </c>
      <c r="AE1677" s="3" t="s">
        <v>47</v>
      </c>
      <c r="AF1677" s="3" t="s">
        <v>48</v>
      </c>
      <c r="AG1677" s="3" t="s">
        <v>48</v>
      </c>
      <c r="AH1677" s="3" t="s">
        <v>47</v>
      </c>
      <c r="AK1677" s="3" t="s">
        <v>47</v>
      </c>
      <c r="AL1677" s="3" t="s">
        <v>48</v>
      </c>
      <c r="AM1677" s="3" t="s">
        <v>47</v>
      </c>
      <c r="AU1677" s="3">
        <v>0</v>
      </c>
      <c r="AV1677" s="3">
        <v>10</v>
      </c>
      <c r="AW1677" s="3">
        <v>1</v>
      </c>
      <c r="AX1677" s="3">
        <v>10</v>
      </c>
      <c r="AY1677" s="3">
        <v>100</v>
      </c>
      <c r="AZ1677" s="6" t="str">
        <f t="shared" si="186"/>
        <v>1523.4</v>
      </c>
      <c r="BC1677" s="12" t="s">
        <v>3395</v>
      </c>
      <c r="BJ1677" s="12">
        <f t="shared" si="187"/>
        <v>0</v>
      </c>
      <c r="BK1677" s="12">
        <f t="shared" si="188"/>
        <v>0</v>
      </c>
      <c r="CQ1677" s="3" t="str">
        <f>CONCATENATE(baseURL!$A$1,baseURL!$B$1,baseURL!$C$1,".",C1677,".",L1677,".pkl&amp;seq=",BC1677)</f>
        <v>http://proteomics.broadinstitute.org/millscripts/viewfeed.pl?side=xl&amp;cycle=1&amp;fixedMods=iaaC&amp;file=msdataSM/iPRG2012_nd/cpick_in/iPRG2012_nd.1523.4.3.pkl&amp;seq=ALDYVEATANSHSR</v>
      </c>
    </row>
    <row r="1678" spans="1:95" x14ac:dyDescent="0.2">
      <c r="A1678" s="3">
        <v>7555</v>
      </c>
      <c r="B1678" s="2" t="s">
        <v>3472</v>
      </c>
      <c r="C1678" s="2" t="s">
        <v>3462</v>
      </c>
      <c r="D1678" s="3">
        <v>4144</v>
      </c>
      <c r="E1678" s="3">
        <v>4141</v>
      </c>
      <c r="F1678" s="3">
        <v>31989</v>
      </c>
      <c r="G1678" s="3">
        <v>5663</v>
      </c>
      <c r="H1678" s="3">
        <v>19.6492</v>
      </c>
      <c r="I1678" s="30">
        <v>551.31602999999996</v>
      </c>
      <c r="J1678" s="30">
        <v>551.31693710000002</v>
      </c>
      <c r="K1678" s="30">
        <v>-9.1E-4</v>
      </c>
      <c r="L1678" s="3">
        <v>2</v>
      </c>
      <c r="M1678" s="3">
        <v>2</v>
      </c>
      <c r="N1678" s="10">
        <f t="shared" si="182"/>
        <v>1</v>
      </c>
      <c r="O1678" s="35">
        <v>2</v>
      </c>
      <c r="P1678" s="17"/>
      <c r="Q1678" s="40">
        <v>1101.62625</v>
      </c>
      <c r="R1678" s="40">
        <v>551.31676000000004</v>
      </c>
      <c r="S1678" s="18">
        <f t="shared" si="183"/>
        <v>-1.3241026811693579</v>
      </c>
      <c r="T1678" s="18">
        <f t="shared" si="184"/>
        <v>0.32123093804278102</v>
      </c>
      <c r="U1678" s="18">
        <f t="shared" si="185"/>
        <v>-0.10883035748067632</v>
      </c>
      <c r="V1678" s="30">
        <v>551.31669999999997</v>
      </c>
      <c r="W1678" s="3" t="s">
        <v>47</v>
      </c>
      <c r="X1678" s="3" t="s">
        <v>47</v>
      </c>
      <c r="Y1678" s="3" t="s">
        <v>47</v>
      </c>
      <c r="Z1678" s="3" t="s">
        <v>47</v>
      </c>
      <c r="AA1678" s="3" t="s">
        <v>65</v>
      </c>
      <c r="AC1678" s="3" t="s">
        <v>48</v>
      </c>
      <c r="AD1678" s="3" t="s">
        <v>48</v>
      </c>
      <c r="AF1678" s="3" t="s">
        <v>48</v>
      </c>
      <c r="AG1678" s="3" t="s">
        <v>47</v>
      </c>
      <c r="AH1678" s="3" t="s">
        <v>47</v>
      </c>
      <c r="AI1678" s="3" t="s">
        <v>48</v>
      </c>
      <c r="AL1678" s="3" t="s">
        <v>52</v>
      </c>
      <c r="AU1678" s="3">
        <v>1</v>
      </c>
      <c r="AV1678" s="3">
        <v>6</v>
      </c>
      <c r="AW1678" s="3">
        <v>1</v>
      </c>
      <c r="AX1678" s="3">
        <v>6</v>
      </c>
      <c r="AY1678" s="3">
        <v>100</v>
      </c>
      <c r="AZ1678" s="6" t="str">
        <f t="shared" si="186"/>
        <v>1523.5</v>
      </c>
      <c r="BC1678" s="12" t="s">
        <v>3473</v>
      </c>
      <c r="BJ1678" s="12">
        <f t="shared" si="187"/>
        <v>0</v>
      </c>
      <c r="BK1678" s="12">
        <f t="shared" si="188"/>
        <v>0</v>
      </c>
      <c r="BW1678" s="3" t="s">
        <v>3474</v>
      </c>
      <c r="CQ1678" s="3" t="str">
        <f>CONCATENATE(baseURL!$A$1,baseURL!$B$1,baseURL!$C$1,".",C1678,".",L1678,".pkl&amp;seq=",BC1678)</f>
        <v>http://proteomics.broadinstitute.org/millscripts/viewfeed.pl?side=xl&amp;cycle=1&amp;fixedMods=iaaC&amp;file=msdataSM/iPRG2012_nd/cpick_in/iPRG2012_nd.1523.5.2.pkl&amp;seq=QSLKELVER</v>
      </c>
    </row>
    <row r="1679" spans="1:95" x14ac:dyDescent="0.2">
      <c r="A1679" s="3">
        <v>699</v>
      </c>
      <c r="B1679" s="2" t="s">
        <v>3475</v>
      </c>
      <c r="C1679" s="2" t="s">
        <v>3476</v>
      </c>
      <c r="D1679" s="3">
        <v>4145</v>
      </c>
      <c r="E1679" s="3">
        <v>4142</v>
      </c>
      <c r="F1679" s="3">
        <v>31990</v>
      </c>
      <c r="G1679" s="3">
        <v>5664</v>
      </c>
      <c r="H1679" s="3">
        <v>19.6526</v>
      </c>
      <c r="I1679" s="30">
        <v>638.33573999999999</v>
      </c>
      <c r="J1679" s="30">
        <v>638.33474009999998</v>
      </c>
      <c r="K1679" s="30">
        <v>1E-3</v>
      </c>
      <c r="L1679" s="3">
        <v>2</v>
      </c>
      <c r="M1679" s="3">
        <v>2</v>
      </c>
      <c r="N1679" s="10">
        <f t="shared" si="182"/>
        <v>1</v>
      </c>
      <c r="O1679" s="35">
        <v>2</v>
      </c>
      <c r="P1679" s="17"/>
      <c r="Q1679" s="40">
        <v>1275.66131</v>
      </c>
      <c r="R1679" s="40">
        <v>638.33429999999998</v>
      </c>
      <c r="S1679" s="18">
        <f t="shared" si="183"/>
        <v>2.2558712574309863</v>
      </c>
      <c r="T1679" s="18">
        <f t="shared" si="184"/>
        <v>0.68945065303809716</v>
      </c>
      <c r="U1679" s="18">
        <f t="shared" si="185"/>
        <v>0.62663090486172934</v>
      </c>
      <c r="V1679" s="30">
        <v>638.3347</v>
      </c>
      <c r="W1679" s="3" t="s">
        <v>47</v>
      </c>
      <c r="X1679" s="3" t="s">
        <v>47</v>
      </c>
      <c r="Y1679" s="3" t="s">
        <v>47</v>
      </c>
      <c r="Z1679" s="3" t="s">
        <v>52</v>
      </c>
      <c r="AA1679" s="3" t="s">
        <v>47</v>
      </c>
      <c r="AB1679" s="12" t="s">
        <v>47</v>
      </c>
      <c r="AD1679" s="3" t="s">
        <v>47</v>
      </c>
      <c r="AE1679" s="3" t="s">
        <v>47</v>
      </c>
      <c r="AF1679" s="3" t="s">
        <v>47</v>
      </c>
      <c r="AG1679" s="3" t="s">
        <v>47</v>
      </c>
      <c r="AH1679" s="3" t="s">
        <v>47</v>
      </c>
      <c r="AI1679" s="3" t="s">
        <v>47</v>
      </c>
      <c r="AJ1679" s="3" t="s">
        <v>47</v>
      </c>
      <c r="AK1679" s="3" t="s">
        <v>47</v>
      </c>
      <c r="AM1679" s="3" t="s">
        <v>47</v>
      </c>
      <c r="AN1679" s="3" t="s">
        <v>47</v>
      </c>
      <c r="AO1679" s="3" t="s">
        <v>47</v>
      </c>
      <c r="AP1679" s="3" t="s">
        <v>47</v>
      </c>
      <c r="AR1679" s="3" t="s">
        <v>48</v>
      </c>
      <c r="AU1679" s="3">
        <v>0</v>
      </c>
      <c r="AV1679" s="3">
        <v>17</v>
      </c>
      <c r="AW1679" s="3">
        <v>4</v>
      </c>
      <c r="AX1679" s="3">
        <v>13</v>
      </c>
      <c r="AY1679" s="3">
        <v>76.47</v>
      </c>
      <c r="AZ1679" s="6" t="str">
        <f t="shared" si="186"/>
        <v>1523.6</v>
      </c>
      <c r="BB1679" s="12" t="s">
        <v>79</v>
      </c>
      <c r="BC1679" s="12" t="s">
        <v>3402</v>
      </c>
      <c r="BJ1679" s="12">
        <f t="shared" si="187"/>
        <v>0</v>
      </c>
      <c r="BK1679" s="12">
        <f t="shared" si="188"/>
        <v>0</v>
      </c>
      <c r="BN1679" s="3" t="s">
        <v>277</v>
      </c>
      <c r="BP1679" s="3" t="s">
        <v>54</v>
      </c>
      <c r="BR1679" s="3" t="s">
        <v>277</v>
      </c>
      <c r="BW1679" s="3" t="s">
        <v>3477</v>
      </c>
      <c r="CF1679" s="3" t="s">
        <v>3478</v>
      </c>
      <c r="CI1679" s="3" t="s">
        <v>3479</v>
      </c>
      <c r="CK1679" s="3" t="s">
        <v>3477</v>
      </c>
      <c r="CQ1679" s="3" t="str">
        <f>CONCATENATE(baseURL!$A$1,baseURL!$B$1,"+Acetyl",baseURL!$C$1,".",C1679,".",L1679,".pkl&amp;seq=",BC1679,"&amp;varMods=Oxidation-M+Deamidated-N")</f>
        <v>http://proteomics.broadinstitute.org/millscripts/viewfeed.pl?side=xl&amp;cycle=1&amp;fixedMods=iaaC+Acetyl&amp;file=msdataSM/iPRG2012_nd/cpick_in/iPRG2012_nd.1523.6.2.pkl&amp;seq=mDNKTPVTLAK&amp;varMods=Oxidation-M+Deamidated-N</v>
      </c>
    </row>
    <row r="1680" spans="1:95" x14ac:dyDescent="0.2">
      <c r="A1680" s="3">
        <v>6316</v>
      </c>
      <c r="B1680" s="2" t="s">
        <v>3480</v>
      </c>
      <c r="C1680" s="2" t="s">
        <v>3475</v>
      </c>
      <c r="D1680" s="3">
        <v>4152</v>
      </c>
      <c r="E1680" s="3">
        <v>4149</v>
      </c>
      <c r="F1680" s="3">
        <v>32012</v>
      </c>
      <c r="G1680" s="3">
        <v>5672</v>
      </c>
      <c r="H1680" s="3">
        <v>19.6724</v>
      </c>
      <c r="I1680" s="30">
        <v>559.25145999999995</v>
      </c>
      <c r="J1680" s="30">
        <v>559.24974010000005</v>
      </c>
      <c r="K1680" s="30">
        <v>1.72E-3</v>
      </c>
      <c r="L1680" s="3">
        <v>3</v>
      </c>
      <c r="M1680" s="3">
        <v>3</v>
      </c>
      <c r="N1680" s="10">
        <f t="shared" si="182"/>
        <v>1</v>
      </c>
      <c r="O1680" s="35">
        <v>3</v>
      </c>
      <c r="P1680" s="17"/>
      <c r="Q1680" s="40">
        <v>1675.7306699999999</v>
      </c>
      <c r="R1680" s="40">
        <v>559.24841000000004</v>
      </c>
      <c r="S1680" s="18">
        <f t="shared" si="183"/>
        <v>5.4537481830596679</v>
      </c>
      <c r="T1680" s="18">
        <f t="shared" si="184"/>
        <v>2.3783706421593926</v>
      </c>
      <c r="U1680" s="18">
        <f t="shared" si="185"/>
        <v>1.9490444326457694</v>
      </c>
      <c r="V1680" s="30">
        <v>559.24950000000001</v>
      </c>
      <c r="W1680" s="3" t="s">
        <v>47</v>
      </c>
      <c r="X1680" s="3" t="s">
        <v>47</v>
      </c>
      <c r="Y1680" s="3" t="s">
        <v>47</v>
      </c>
      <c r="Z1680" s="3" t="s">
        <v>47</v>
      </c>
      <c r="AA1680" s="3" t="s">
        <v>47</v>
      </c>
      <c r="AB1680" s="12" t="s">
        <v>47</v>
      </c>
      <c r="AC1680" s="3" t="s">
        <v>47</v>
      </c>
      <c r="AD1680" s="3" t="s">
        <v>47</v>
      </c>
      <c r="AE1680" s="3" t="s">
        <v>47</v>
      </c>
      <c r="AF1680" s="3" t="s">
        <v>48</v>
      </c>
      <c r="AG1680" s="3" t="s">
        <v>47</v>
      </c>
      <c r="AH1680" s="3" t="s">
        <v>47</v>
      </c>
      <c r="AI1680" s="3" t="s">
        <v>47</v>
      </c>
      <c r="AJ1680" s="3" t="s">
        <v>47</v>
      </c>
      <c r="AK1680" s="3" t="s">
        <v>52</v>
      </c>
      <c r="AL1680" s="3" t="s">
        <v>48</v>
      </c>
      <c r="AU1680" s="3">
        <v>0</v>
      </c>
      <c r="AV1680" s="3">
        <v>13</v>
      </c>
      <c r="AW1680" s="3">
        <v>1</v>
      </c>
      <c r="AX1680" s="3">
        <v>13</v>
      </c>
      <c r="AY1680" s="3">
        <v>100</v>
      </c>
      <c r="AZ1680" s="6" t="str">
        <f t="shared" si="186"/>
        <v>1524.7</v>
      </c>
      <c r="BC1680" s="12" t="s">
        <v>3481</v>
      </c>
      <c r="BJ1680" s="12">
        <f t="shared" si="187"/>
        <v>0</v>
      </c>
      <c r="BK1680" s="12">
        <f t="shared" si="188"/>
        <v>0</v>
      </c>
      <c r="CQ1680" s="3" t="str">
        <f>CONCATENATE(baseURL!$A$1,baseURL!$B$1,baseURL!$C$1,".",C1680,".",L1680,".pkl&amp;seq=",BC1680)</f>
        <v>http://proteomics.broadinstitute.org/millscripts/viewfeed.pl?side=xl&amp;cycle=1&amp;fixedMods=iaaC&amp;file=msdataSM/iPRG2012_nd/cpick_in/iPRG2012_nd.1524.7.3.pkl&amp;seq=ATAGDTHLGGEDFDNR</v>
      </c>
    </row>
    <row r="1681" spans="1:95" x14ac:dyDescent="0.2">
      <c r="A1681" s="3">
        <v>1580</v>
      </c>
      <c r="B1681" s="2" t="s">
        <v>3484</v>
      </c>
      <c r="C1681" s="2" t="s">
        <v>3485</v>
      </c>
      <c r="D1681" s="3">
        <v>4161</v>
      </c>
      <c r="E1681" s="3">
        <v>4158</v>
      </c>
      <c r="F1681" s="3">
        <v>32033</v>
      </c>
      <c r="G1681" s="3">
        <v>5682</v>
      </c>
      <c r="H1681" s="3">
        <v>19.697099999999999</v>
      </c>
      <c r="I1681" s="30">
        <v>537.28431</v>
      </c>
      <c r="J1681" s="30">
        <v>537.28338829999996</v>
      </c>
      <c r="K1681" s="30">
        <v>9.2000000000000003E-4</v>
      </c>
      <c r="L1681" s="3">
        <v>2</v>
      </c>
      <c r="M1681" s="3">
        <v>2</v>
      </c>
      <c r="N1681" s="10">
        <f t="shared" si="182"/>
        <v>1</v>
      </c>
      <c r="O1681" s="35">
        <v>2</v>
      </c>
      <c r="Q1681" s="40">
        <v>1073.5585599999999</v>
      </c>
      <c r="R1681" s="40">
        <v>537.28291999999999</v>
      </c>
      <c r="S1681" s="18">
        <f t="shared" si="183"/>
        <v>2.5870913596413585</v>
      </c>
      <c r="T1681" s="18">
        <f t="shared" si="184"/>
        <v>0.8716078299416129</v>
      </c>
      <c r="U1681" s="18">
        <f t="shared" si="185"/>
        <v>0.89338406670115578</v>
      </c>
      <c r="V1681" s="30">
        <v>537.28340000000003</v>
      </c>
      <c r="W1681" s="3" t="s">
        <v>52</v>
      </c>
      <c r="X1681" s="3" t="s">
        <v>47</v>
      </c>
      <c r="Y1681" s="3" t="s">
        <v>47</v>
      </c>
      <c r="AB1681" s="12" t="s">
        <v>48</v>
      </c>
      <c r="AC1681" s="3" t="s">
        <v>52</v>
      </c>
      <c r="AD1681" s="3" t="s">
        <v>48</v>
      </c>
      <c r="AH1681" s="3" t="s">
        <v>52</v>
      </c>
      <c r="AJ1681" s="3" t="s">
        <v>47</v>
      </c>
      <c r="AK1681" s="3" t="s">
        <v>52</v>
      </c>
      <c r="AP1681" s="3" t="s">
        <v>52</v>
      </c>
      <c r="AU1681" s="3">
        <v>0</v>
      </c>
      <c r="AV1681" s="3">
        <v>3</v>
      </c>
      <c r="AW1681" s="3">
        <v>2</v>
      </c>
      <c r="AX1681" s="3">
        <v>2</v>
      </c>
      <c r="AY1681" s="3">
        <v>66.67</v>
      </c>
      <c r="AZ1681" s="6" t="str">
        <f t="shared" si="186"/>
        <v>1525.7</v>
      </c>
      <c r="BC1681" s="12" t="s">
        <v>3407</v>
      </c>
      <c r="BF1681" s="12" t="s">
        <v>3182</v>
      </c>
      <c r="BJ1681" s="12">
        <f t="shared" si="187"/>
        <v>0</v>
      </c>
      <c r="BK1681" s="12">
        <f t="shared" si="188"/>
        <v>0</v>
      </c>
      <c r="CF1681" s="3" t="s">
        <v>3183</v>
      </c>
      <c r="CQ1681" s="3" t="str">
        <f>CONCATENATE(baseURL!$A$1,baseURL!$B$1,baseURL!$C$1,".",C1681,".",L1681,".pkl&amp;seq=",BC1681,"&amp;varMods=Formyl-STY")</f>
        <v>http://proteomics.broadinstitute.org/millscripts/viewfeed.pl?side=xl&amp;cycle=1&amp;fixedMods=iaaC&amp;file=msdataSM/iPRG2012_nd/cpick_in/iPRG2012_nd.1525.7.2.pkl&amp;seq=LSsPATLNSR&amp;varMods=Formyl-STY</v>
      </c>
    </row>
    <row r="1682" spans="1:95" x14ac:dyDescent="0.2">
      <c r="A1682" s="3">
        <v>1618</v>
      </c>
      <c r="B1682" s="2" t="s">
        <v>3491</v>
      </c>
      <c r="C1682" s="2" t="s">
        <v>3492</v>
      </c>
      <c r="D1682" s="3">
        <v>4175</v>
      </c>
      <c r="E1682" s="3">
        <v>4172</v>
      </c>
      <c r="F1682" s="3">
        <v>32059</v>
      </c>
      <c r="G1682" s="3">
        <v>5697</v>
      </c>
      <c r="H1682" s="3">
        <v>19.726800000000001</v>
      </c>
      <c r="I1682" s="30">
        <v>684.43993999999998</v>
      </c>
      <c r="J1682" s="30">
        <v>684.44171419999998</v>
      </c>
      <c r="K1682" s="30">
        <v>-1.7700000000000001E-3</v>
      </c>
      <c r="L1682" s="3">
        <v>2</v>
      </c>
      <c r="M1682" s="3">
        <v>2</v>
      </c>
      <c r="N1682" s="10">
        <f t="shared" si="182"/>
        <v>1</v>
      </c>
      <c r="O1682" s="35">
        <v>2</v>
      </c>
      <c r="P1682" s="17"/>
      <c r="Q1682" s="40">
        <v>1367.8733</v>
      </c>
      <c r="R1682" s="40">
        <v>684.44029</v>
      </c>
      <c r="S1682" s="18">
        <f t="shared" si="183"/>
        <v>-0.51136674029787121</v>
      </c>
      <c r="T1682" s="18">
        <f t="shared" si="184"/>
        <v>2.0808243184719699</v>
      </c>
      <c r="U1682" s="18">
        <f t="shared" si="185"/>
        <v>-1.7386469168134397</v>
      </c>
      <c r="V1682" s="30">
        <v>684.43910000000005</v>
      </c>
      <c r="X1682" s="3" t="s">
        <v>47</v>
      </c>
      <c r="Y1682" s="3" t="s">
        <v>47</v>
      </c>
      <c r="Z1682" s="3" t="s">
        <v>47</v>
      </c>
      <c r="AA1682" s="3" t="s">
        <v>47</v>
      </c>
      <c r="AC1682" s="3" t="s">
        <v>48</v>
      </c>
      <c r="AD1682" s="3" t="s">
        <v>47</v>
      </c>
      <c r="AE1682" s="3" t="s">
        <v>48</v>
      </c>
      <c r="AF1682" s="3" t="s">
        <v>48</v>
      </c>
      <c r="AK1682" s="3" t="s">
        <v>52</v>
      </c>
      <c r="AL1682" s="3" t="s">
        <v>52</v>
      </c>
      <c r="AM1682" s="3" t="s">
        <v>48</v>
      </c>
      <c r="AU1682" s="3">
        <v>0</v>
      </c>
      <c r="AV1682" s="3">
        <v>5</v>
      </c>
      <c r="AW1682" s="3">
        <v>1</v>
      </c>
      <c r="AX1682" s="3">
        <v>5</v>
      </c>
      <c r="AY1682" s="3">
        <v>100</v>
      </c>
      <c r="AZ1682" s="6" t="str">
        <f t="shared" si="186"/>
        <v>1526.12</v>
      </c>
      <c r="BC1682" s="12" t="s">
        <v>3493</v>
      </c>
      <c r="BJ1682" s="12">
        <f t="shared" si="187"/>
        <v>0</v>
      </c>
      <c r="BK1682" s="12">
        <f t="shared" si="188"/>
        <v>0</v>
      </c>
      <c r="CQ1682" s="3" t="str">
        <f>CONCATENATE(baseURL!$A$1,baseURL!$B$1,baseURL!$C$1,".",C1682,".",L1682,".pkl&amp;seq=",BC1682)</f>
        <v>http://proteomics.broadinstitute.org/millscripts/viewfeed.pl?side=xl&amp;cycle=1&amp;fixedMods=iaaC&amp;file=msdataSM/iPRG2012_nd/cpick_in/iPRG2012_nd.1526.12.2.pkl&amp;seq=LVKVVGPRGTLTK</v>
      </c>
    </row>
    <row r="1683" spans="1:95" x14ac:dyDescent="0.2">
      <c r="A1683" s="3">
        <v>4873</v>
      </c>
      <c r="B1683" s="2" t="s">
        <v>3494</v>
      </c>
      <c r="C1683" s="2" t="s">
        <v>3484</v>
      </c>
      <c r="D1683" s="3">
        <v>4171</v>
      </c>
      <c r="E1683" s="3">
        <v>4168</v>
      </c>
      <c r="F1683" s="3">
        <v>32055</v>
      </c>
      <c r="G1683" s="3">
        <v>5693</v>
      </c>
      <c r="H1683" s="3">
        <v>19.720199999999998</v>
      </c>
      <c r="I1683" s="30">
        <v>547.81491000000005</v>
      </c>
      <c r="J1683" s="30">
        <v>547.81451879999997</v>
      </c>
      <c r="K1683" s="30">
        <v>3.8999999999999999E-4</v>
      </c>
      <c r="L1683" s="3">
        <v>2</v>
      </c>
      <c r="M1683" s="3">
        <v>2</v>
      </c>
      <c r="N1683" s="10">
        <f t="shared" si="182"/>
        <v>1</v>
      </c>
      <c r="O1683" s="35">
        <v>2</v>
      </c>
      <c r="P1683" s="17"/>
      <c r="Q1683" s="40">
        <v>1094.6204399999999</v>
      </c>
      <c r="R1683" s="40">
        <v>547.81385999999998</v>
      </c>
      <c r="S1683" s="18">
        <f t="shared" si="183"/>
        <v>1.9167094459375107</v>
      </c>
      <c r="T1683" s="18">
        <f t="shared" si="184"/>
        <v>1.2025982694131137</v>
      </c>
      <c r="U1683" s="18">
        <f t="shared" si="185"/>
        <v>1.3508238000118433</v>
      </c>
      <c r="V1683" s="30">
        <v>547.81460000000004</v>
      </c>
      <c r="W1683" s="3" t="s">
        <v>47</v>
      </c>
      <c r="X1683" s="3" t="s">
        <v>47</v>
      </c>
      <c r="Y1683" s="3" t="s">
        <v>47</v>
      </c>
      <c r="Z1683" s="3" t="s">
        <v>47</v>
      </c>
      <c r="AA1683" s="3" t="s">
        <v>48</v>
      </c>
      <c r="AB1683" s="12" t="s">
        <v>47</v>
      </c>
      <c r="AC1683" s="3" t="s">
        <v>47</v>
      </c>
      <c r="AD1683" s="3" t="s">
        <v>47</v>
      </c>
      <c r="AE1683" s="3" t="s">
        <v>47</v>
      </c>
      <c r="AF1683" s="3" t="s">
        <v>47</v>
      </c>
      <c r="AG1683" s="3" t="s">
        <v>47</v>
      </c>
      <c r="AH1683" s="3" t="s">
        <v>47</v>
      </c>
      <c r="AI1683" s="3" t="s">
        <v>47</v>
      </c>
      <c r="AJ1683" s="3" t="s">
        <v>47</v>
      </c>
      <c r="AK1683" s="3" t="s">
        <v>47</v>
      </c>
      <c r="AL1683" s="3" t="s">
        <v>47</v>
      </c>
      <c r="AM1683" s="3" t="s">
        <v>47</v>
      </c>
      <c r="AN1683" s="3" t="s">
        <v>47</v>
      </c>
      <c r="AU1683" s="3">
        <v>0</v>
      </c>
      <c r="AV1683" s="3">
        <v>17</v>
      </c>
      <c r="AW1683" s="3">
        <v>1</v>
      </c>
      <c r="AX1683" s="3">
        <v>17</v>
      </c>
      <c r="AY1683" s="3">
        <v>100</v>
      </c>
      <c r="AZ1683" s="6" t="str">
        <f t="shared" si="186"/>
        <v>1526.8</v>
      </c>
      <c r="BC1683" s="12" t="s">
        <v>3495</v>
      </c>
      <c r="BJ1683" s="12">
        <f t="shared" si="187"/>
        <v>0</v>
      </c>
      <c r="BK1683" s="12">
        <f t="shared" si="188"/>
        <v>0</v>
      </c>
      <c r="CQ1683" s="3" t="str">
        <f>CONCATENATE(baseURL!$A$1,baseURL!$B$1,baseURL!$C$1,".",C1683,".",L1683,".pkl&amp;seq=",BC1683)</f>
        <v>http://proteomics.broadinstitute.org/millscripts/viewfeed.pl?side=xl&amp;cycle=1&amp;fixedMods=iaaC&amp;file=msdataSM/iPRG2012_nd/cpick_in/iPRG2012_nd.1526.8.2.pkl&amp;seq=LTKSLETFR</v>
      </c>
    </row>
    <row r="1684" spans="1:95" x14ac:dyDescent="0.2">
      <c r="A1684" s="3">
        <v>978</v>
      </c>
      <c r="B1684" s="2" t="s">
        <v>3496</v>
      </c>
      <c r="C1684" s="2" t="s">
        <v>3497</v>
      </c>
      <c r="D1684" s="3">
        <v>4178</v>
      </c>
      <c r="E1684" s="3">
        <v>4175</v>
      </c>
      <c r="F1684" s="3">
        <v>32071</v>
      </c>
      <c r="G1684" s="3">
        <v>5701</v>
      </c>
      <c r="H1684" s="3">
        <v>19.7423</v>
      </c>
      <c r="I1684" s="30">
        <v>464.29752000000002</v>
      </c>
      <c r="J1684" s="30">
        <v>464.29795680000001</v>
      </c>
      <c r="K1684" s="30">
        <v>-4.4000000000000002E-4</v>
      </c>
      <c r="L1684" s="3">
        <v>2</v>
      </c>
      <c r="M1684" s="3">
        <v>2</v>
      </c>
      <c r="N1684" s="10">
        <f t="shared" si="182"/>
        <v>1</v>
      </c>
      <c r="O1684" s="35">
        <v>2</v>
      </c>
      <c r="P1684" s="17"/>
      <c r="Q1684" s="40">
        <v>927.58734000000004</v>
      </c>
      <c r="R1684" s="40">
        <v>464.29730999999998</v>
      </c>
      <c r="S1684" s="18">
        <f t="shared" si="183"/>
        <v>0.4522963961135919</v>
      </c>
      <c r="T1684" s="18">
        <f t="shared" si="184"/>
        <v>1.3930728998339768</v>
      </c>
      <c r="U1684" s="18">
        <f t="shared" si="185"/>
        <v>0.6245997850101368</v>
      </c>
      <c r="V1684" s="30">
        <v>464.29759999999999</v>
      </c>
      <c r="W1684" s="3" t="s">
        <v>47</v>
      </c>
      <c r="Z1684" s="3" t="s">
        <v>47</v>
      </c>
      <c r="AA1684" s="3" t="s">
        <v>47</v>
      </c>
      <c r="AC1684" s="3" t="s">
        <v>52</v>
      </c>
      <c r="AE1684" s="3" t="s">
        <v>47</v>
      </c>
      <c r="AF1684" s="3" t="s">
        <v>48</v>
      </c>
      <c r="AG1684" s="3" t="s">
        <v>52</v>
      </c>
      <c r="AH1684" s="3" t="s">
        <v>47</v>
      </c>
      <c r="AK1684" s="3" t="s">
        <v>52</v>
      </c>
      <c r="AL1684" s="3" t="s">
        <v>52</v>
      </c>
      <c r="AM1684" s="3" t="s">
        <v>48</v>
      </c>
      <c r="AU1684" s="3">
        <v>0</v>
      </c>
      <c r="AV1684" s="3">
        <v>5</v>
      </c>
      <c r="AW1684" s="3">
        <v>1</v>
      </c>
      <c r="AX1684" s="3">
        <v>5</v>
      </c>
      <c r="AY1684" s="3">
        <v>100</v>
      </c>
      <c r="AZ1684" s="6" t="str">
        <f t="shared" si="186"/>
        <v>1527.3</v>
      </c>
      <c r="BC1684" s="12" t="s">
        <v>3498</v>
      </c>
      <c r="BJ1684" s="12">
        <f t="shared" si="187"/>
        <v>0</v>
      </c>
      <c r="BK1684" s="12">
        <f t="shared" si="188"/>
        <v>0</v>
      </c>
      <c r="CQ1684" s="3" t="str">
        <f>CONCATENATE(baseURL!$A$1,baseURL!$B$1,baseURL!$C$1,".",C1684,".",L1684,".pkl&amp;seq=",BC1684)</f>
        <v>http://proteomics.broadinstitute.org/millscripts/viewfeed.pl?side=xl&amp;cycle=1&amp;fixedMods=iaaC&amp;file=msdataSM/iPRG2012_nd/cpick_in/iPRG2012_nd.1527.3.2.pkl&amp;seq=SPLLKELK</v>
      </c>
    </row>
    <row r="1685" spans="1:95" x14ac:dyDescent="0.2">
      <c r="A1685" s="3">
        <v>2744</v>
      </c>
      <c r="B1685" s="2" t="s">
        <v>3499</v>
      </c>
      <c r="C1685" s="2" t="s">
        <v>3500</v>
      </c>
      <c r="D1685" s="3">
        <v>4179</v>
      </c>
      <c r="E1685" s="3">
        <v>4176</v>
      </c>
      <c r="F1685" s="3">
        <v>32072</v>
      </c>
      <c r="G1685" s="3">
        <v>5702</v>
      </c>
      <c r="H1685" s="3">
        <v>19.744900000000001</v>
      </c>
      <c r="I1685" s="30">
        <v>496.25724000000002</v>
      </c>
      <c r="J1685" s="30">
        <v>496.2572361</v>
      </c>
      <c r="K1685" s="30">
        <v>0</v>
      </c>
      <c r="L1685" s="3">
        <v>2</v>
      </c>
      <c r="M1685" s="3">
        <v>0</v>
      </c>
      <c r="N1685" s="10">
        <f t="shared" si="182"/>
        <v>1</v>
      </c>
      <c r="O1685" s="35">
        <v>2</v>
      </c>
      <c r="P1685" s="17"/>
      <c r="Q1685" s="40">
        <v>991.50546999999995</v>
      </c>
      <c r="R1685" s="40">
        <v>496.25637</v>
      </c>
      <c r="S1685" s="18">
        <f t="shared" si="183"/>
        <v>1.7531261110469061</v>
      </c>
      <c r="T1685" s="18">
        <f t="shared" si="184"/>
        <v>1.7452672698107532</v>
      </c>
      <c r="U1685" s="18">
        <f t="shared" si="185"/>
        <v>1.6725226116647287</v>
      </c>
      <c r="V1685" s="30">
        <v>496.25720000000001</v>
      </c>
      <c r="Z1685" s="3" t="s">
        <v>47</v>
      </c>
      <c r="AB1685" s="12" t="s">
        <v>47</v>
      </c>
      <c r="AC1685" s="3" t="s">
        <v>47</v>
      </c>
      <c r="AD1685" s="3" t="s">
        <v>47</v>
      </c>
      <c r="AE1685" s="3" t="s">
        <v>48</v>
      </c>
      <c r="AG1685" s="3" t="s">
        <v>47</v>
      </c>
      <c r="AH1685" s="3" t="s">
        <v>47</v>
      </c>
      <c r="AI1685" s="3" t="s">
        <v>47</v>
      </c>
      <c r="AL1685" s="3" t="s">
        <v>47</v>
      </c>
      <c r="AN1685" s="3" t="s">
        <v>47</v>
      </c>
      <c r="AU1685" s="3">
        <v>0</v>
      </c>
      <c r="AV1685" s="3">
        <v>9</v>
      </c>
      <c r="AW1685" s="3">
        <v>1</v>
      </c>
      <c r="AX1685" s="3">
        <v>9</v>
      </c>
      <c r="AY1685" s="3">
        <v>100</v>
      </c>
      <c r="AZ1685" s="6" t="str">
        <f t="shared" si="186"/>
        <v>1527.4</v>
      </c>
      <c r="BC1685" s="12" t="s">
        <v>3501</v>
      </c>
      <c r="BJ1685" s="12">
        <f t="shared" si="187"/>
        <v>0</v>
      </c>
      <c r="BK1685" s="12">
        <f t="shared" si="188"/>
        <v>0</v>
      </c>
      <c r="CQ1685" s="3" t="str">
        <f>CONCATENATE(baseURL!$A$1,baseURL!$B$1,baseURL!$C$1,".",C1685,".",L1685,".pkl&amp;seq=",BC1685)</f>
        <v>http://proteomics.broadinstitute.org/millscripts/viewfeed.pl?side=xl&amp;cycle=1&amp;fixedMods=iaaC&amp;file=msdataSM/iPRG2012_nd/cpick_in/iPRG2012_nd.1527.4.2.pkl&amp;seq=SLDTAELSR</v>
      </c>
    </row>
    <row r="1686" spans="1:95" x14ac:dyDescent="0.2">
      <c r="A1686" s="3">
        <v>1570</v>
      </c>
      <c r="B1686" s="2" t="s">
        <v>3504</v>
      </c>
      <c r="C1686" s="2" t="s">
        <v>3505</v>
      </c>
      <c r="D1686" s="3">
        <v>4181</v>
      </c>
      <c r="E1686" s="3">
        <v>4178</v>
      </c>
      <c r="F1686" s="3">
        <v>32074</v>
      </c>
      <c r="G1686" s="3">
        <v>5704</v>
      </c>
      <c r="H1686" s="3">
        <v>19.7515</v>
      </c>
      <c r="I1686" s="30">
        <v>616.78904</v>
      </c>
      <c r="J1686" s="30">
        <v>617.36926960000005</v>
      </c>
      <c r="K1686" s="30">
        <v>-0.58023000000000002</v>
      </c>
      <c r="L1686" s="3">
        <v>2</v>
      </c>
      <c r="M1686" s="3">
        <v>2</v>
      </c>
      <c r="N1686" s="10">
        <f t="shared" si="182"/>
        <v>1</v>
      </c>
      <c r="O1686" s="35">
        <v>2</v>
      </c>
      <c r="P1686" s="17"/>
      <c r="Q1686" s="40">
        <v>1232.56881</v>
      </c>
      <c r="R1686" s="40">
        <v>616.78804000000002</v>
      </c>
      <c r="S1686" s="18">
        <f t="shared" si="183"/>
        <v>1.6213025141932926</v>
      </c>
      <c r="T1686" s="18">
        <f t="shared" si="184"/>
        <v>942.34901182589192</v>
      </c>
      <c r="U1686" s="18">
        <f t="shared" si="185"/>
        <v>1.3943201622209773</v>
      </c>
      <c r="V1686" s="30">
        <v>616.78890000000001</v>
      </c>
      <c r="X1686" s="3" t="s">
        <v>47</v>
      </c>
      <c r="Y1686" s="3" t="s">
        <v>47</v>
      </c>
      <c r="AA1686" s="3" t="s">
        <v>65</v>
      </c>
      <c r="AB1686" s="12" t="s">
        <v>48</v>
      </c>
      <c r="AC1686" s="3" t="s">
        <v>52</v>
      </c>
      <c r="AD1686" s="3" t="s">
        <v>47</v>
      </c>
      <c r="AF1686" s="3" t="s">
        <v>52</v>
      </c>
      <c r="AG1686" s="3" t="s">
        <v>48</v>
      </c>
      <c r="AH1686" s="3" t="s">
        <v>52</v>
      </c>
      <c r="AJ1686" s="3" t="s">
        <v>47</v>
      </c>
      <c r="AK1686" s="3" t="s">
        <v>48</v>
      </c>
      <c r="AU1686" s="3">
        <v>1</v>
      </c>
      <c r="AV1686" s="3">
        <v>4</v>
      </c>
      <c r="AW1686" s="3">
        <v>1</v>
      </c>
      <c r="AX1686" s="3">
        <v>4</v>
      </c>
      <c r="AY1686" s="3">
        <v>100</v>
      </c>
      <c r="AZ1686" s="6" t="str">
        <f t="shared" si="186"/>
        <v>1527.6</v>
      </c>
      <c r="BC1686" s="12" t="s">
        <v>3424</v>
      </c>
      <c r="BJ1686" s="12">
        <f t="shared" si="187"/>
        <v>1</v>
      </c>
      <c r="BK1686" s="12">
        <f t="shared" si="188"/>
        <v>0</v>
      </c>
      <c r="BW1686" s="3" t="s">
        <v>3506</v>
      </c>
      <c r="CQ1686" s="3" t="str">
        <f>CONCATENATE(baseURL!$A$1,baseURL!$B$1,baseURL!$C$1,".",C1686,".",L1686,".pkl&amp;seq=",BC1686)</f>
        <v>http://proteomics.broadinstitute.org/millscripts/viewfeed.pl?side=xl&amp;cycle=1&amp;fixedMods=iaaC&amp;file=msdataSM/iPRG2012_nd/cpick_in/iPRG2012_nd.1527.6.2.pkl&amp;seq=DLALACGNNER</v>
      </c>
    </row>
    <row r="1687" spans="1:95" x14ac:dyDescent="0.2">
      <c r="A1687" s="3">
        <v>3194</v>
      </c>
      <c r="B1687" s="2" t="s">
        <v>3509</v>
      </c>
      <c r="C1687" s="2" t="s">
        <v>3510</v>
      </c>
      <c r="D1687" s="3">
        <v>4182</v>
      </c>
      <c r="E1687" s="3">
        <v>4179</v>
      </c>
      <c r="F1687" s="3">
        <v>32090</v>
      </c>
      <c r="G1687" s="3">
        <v>5706</v>
      </c>
      <c r="H1687" s="3">
        <v>19.761299999999999</v>
      </c>
      <c r="I1687" s="30">
        <v>411.22291999999999</v>
      </c>
      <c r="J1687" s="30">
        <v>411.9162614</v>
      </c>
      <c r="K1687" s="30">
        <v>-0.69333999999999996</v>
      </c>
      <c r="L1687" s="3">
        <v>2</v>
      </c>
      <c r="M1687" s="3">
        <v>3</v>
      </c>
      <c r="N1687" s="10">
        <f t="shared" si="182"/>
        <v>-1</v>
      </c>
      <c r="O1687" s="35">
        <v>3</v>
      </c>
      <c r="P1687" s="17"/>
      <c r="Q1687" s="40">
        <v>1233.7313799999999</v>
      </c>
      <c r="R1687" s="40">
        <v>411.91530999999998</v>
      </c>
      <c r="S1687" s="18">
        <f t="shared" si="183"/>
        <v>-1680.903776069865</v>
      </c>
      <c r="T1687" s="18">
        <f t="shared" si="184"/>
        <v>2.3096980785187995</v>
      </c>
      <c r="U1687" s="18">
        <f t="shared" si="185"/>
        <v>1.4323332629835137</v>
      </c>
      <c r="V1687" s="30">
        <v>411.91590000000002</v>
      </c>
      <c r="W1687" s="3" t="s">
        <v>47</v>
      </c>
      <c r="X1687" s="3" t="s">
        <v>47</v>
      </c>
      <c r="Y1687" s="3" t="s">
        <v>47</v>
      </c>
      <c r="Z1687" s="3" t="s">
        <v>47</v>
      </c>
      <c r="AA1687" s="3" t="s">
        <v>47</v>
      </c>
      <c r="AB1687" s="12" t="s">
        <v>65</v>
      </c>
      <c r="AC1687" s="3" t="s">
        <v>47</v>
      </c>
      <c r="AE1687" s="3" t="s">
        <v>47</v>
      </c>
      <c r="AF1687" s="3" t="s">
        <v>48</v>
      </c>
      <c r="AH1687" s="3" t="s">
        <v>47</v>
      </c>
      <c r="AI1687" s="3" t="s">
        <v>48</v>
      </c>
      <c r="AK1687" s="3" t="s">
        <v>65</v>
      </c>
      <c r="AL1687" s="3" t="s">
        <v>48</v>
      </c>
      <c r="AM1687" s="3" t="s">
        <v>47</v>
      </c>
      <c r="AU1687" s="3">
        <v>2</v>
      </c>
      <c r="AV1687" s="3">
        <v>9</v>
      </c>
      <c r="AW1687" s="3">
        <v>1</v>
      </c>
      <c r="AX1687" s="3">
        <v>9</v>
      </c>
      <c r="AY1687" s="3">
        <v>100</v>
      </c>
      <c r="AZ1687" s="6" t="str">
        <f t="shared" si="186"/>
        <v>1528.1</v>
      </c>
      <c r="BC1687" s="12" t="s">
        <v>3455</v>
      </c>
      <c r="BJ1687" s="12">
        <f t="shared" si="187"/>
        <v>0</v>
      </c>
      <c r="BK1687" s="12">
        <f t="shared" si="188"/>
        <v>0</v>
      </c>
      <c r="BX1687" s="3" t="s">
        <v>3511</v>
      </c>
      <c r="CG1687" s="3" t="s">
        <v>3512</v>
      </c>
      <c r="CQ1687" s="3" t="str">
        <f>CONCATENATE(baseURL!$A$1,baseURL!$B$1,baseURL!$C$1,".",C1687,".",L1687,".pkl&amp;seq=",BC1687)</f>
        <v>http://proteomics.broadinstitute.org/millscripts/viewfeed.pl?side=xl&amp;cycle=1&amp;fixedMods=iaaC&amp;file=msdataSM/iPRG2012_nd/cpick_in/iPRG2012_nd.1528.1.2.pkl&amp;seq=GLKVKEYQLR</v>
      </c>
    </row>
    <row r="1688" spans="1:95" x14ac:dyDescent="0.2">
      <c r="A1688" s="3">
        <v>2847</v>
      </c>
      <c r="B1688" s="2" t="s">
        <v>3513</v>
      </c>
      <c r="C1688" s="2" t="s">
        <v>3496</v>
      </c>
      <c r="D1688" s="3">
        <v>4185</v>
      </c>
      <c r="E1688" s="3">
        <v>4182</v>
      </c>
      <c r="F1688" s="3">
        <v>32093</v>
      </c>
      <c r="G1688" s="3">
        <v>5709</v>
      </c>
      <c r="H1688" s="3">
        <v>19.766200000000001</v>
      </c>
      <c r="I1688" s="30">
        <v>462.76100000000002</v>
      </c>
      <c r="J1688" s="30">
        <v>462.76018019999998</v>
      </c>
      <c r="K1688" s="30">
        <v>8.1999999999999998E-4</v>
      </c>
      <c r="L1688" s="3">
        <v>2</v>
      </c>
      <c r="M1688" s="3">
        <v>2</v>
      </c>
      <c r="N1688" s="10">
        <f t="shared" si="182"/>
        <v>1</v>
      </c>
      <c r="O1688" s="35">
        <v>2</v>
      </c>
      <c r="P1688" s="17"/>
      <c r="Q1688" s="40">
        <v>924.51490999999999</v>
      </c>
      <c r="R1688" s="40">
        <v>462.76109000000002</v>
      </c>
      <c r="S1688" s="18">
        <f t="shared" si="183"/>
        <v>-0.19448480424347153</v>
      </c>
      <c r="T1688" s="18">
        <f t="shared" si="184"/>
        <v>-1.9660252767684609</v>
      </c>
      <c r="U1688" s="18">
        <f t="shared" si="185"/>
        <v>-1.9232386197955897</v>
      </c>
      <c r="V1688" s="30">
        <v>462.7602</v>
      </c>
      <c r="Z1688" s="3" t="s">
        <v>47</v>
      </c>
      <c r="AA1688" s="3" t="s">
        <v>47</v>
      </c>
      <c r="AC1688" s="3" t="s">
        <v>47</v>
      </c>
      <c r="AE1688" s="3" t="s">
        <v>48</v>
      </c>
      <c r="AF1688" s="3" t="s">
        <v>47</v>
      </c>
      <c r="AI1688" s="3" t="s">
        <v>48</v>
      </c>
      <c r="AK1688" s="3" t="s">
        <v>52</v>
      </c>
      <c r="AU1688" s="3">
        <v>0</v>
      </c>
      <c r="AV1688" s="3">
        <v>4</v>
      </c>
      <c r="AW1688" s="3">
        <v>1</v>
      </c>
      <c r="AX1688" s="3">
        <v>4</v>
      </c>
      <c r="AY1688" s="3">
        <v>100</v>
      </c>
      <c r="AZ1688" s="6" t="str">
        <f t="shared" si="186"/>
        <v>1528.4</v>
      </c>
      <c r="BC1688" s="12" t="s">
        <v>2938</v>
      </c>
      <c r="BJ1688" s="12">
        <f t="shared" si="187"/>
        <v>0</v>
      </c>
      <c r="BK1688" s="12">
        <f t="shared" si="188"/>
        <v>0</v>
      </c>
      <c r="CQ1688" s="3" t="str">
        <f>CONCATENATE(baseURL!$A$1,baseURL!$B$1,baseURL!$C$1,".",C1688,".",L1688,".pkl&amp;seq=",BC1688)</f>
        <v>http://proteomics.broadinstitute.org/millscripts/viewfeed.pl?side=xl&amp;cycle=1&amp;fixedMods=iaaC&amp;file=msdataSM/iPRG2012_nd/cpick_in/iPRG2012_nd.1528.4.2.pkl&amp;seq=HGLVEEKL</v>
      </c>
    </row>
    <row r="1689" spans="1:95" x14ac:dyDescent="0.2">
      <c r="A1689" s="3">
        <v>6335</v>
      </c>
      <c r="B1689" s="2" t="s">
        <v>3514</v>
      </c>
      <c r="C1689" s="2" t="s">
        <v>3504</v>
      </c>
      <c r="D1689" s="3">
        <v>4188</v>
      </c>
      <c r="E1689" s="3">
        <v>4185</v>
      </c>
      <c r="F1689" s="3">
        <v>32096</v>
      </c>
      <c r="G1689" s="3">
        <v>5712</v>
      </c>
      <c r="H1689" s="3">
        <v>19.7713</v>
      </c>
      <c r="I1689" s="30">
        <v>486.28091000000001</v>
      </c>
      <c r="J1689" s="30">
        <v>486.28102630000001</v>
      </c>
      <c r="K1689" s="30">
        <v>-1.2E-4</v>
      </c>
      <c r="L1689" s="3">
        <v>2</v>
      </c>
      <c r="M1689" s="3">
        <v>2</v>
      </c>
      <c r="N1689" s="10">
        <f t="shared" si="182"/>
        <v>1</v>
      </c>
      <c r="O1689" s="35">
        <v>2</v>
      </c>
      <c r="P1689" s="17"/>
      <c r="Q1689" s="40">
        <v>971.55201999999997</v>
      </c>
      <c r="R1689" s="40">
        <v>486.27965</v>
      </c>
      <c r="S1689" s="18">
        <f t="shared" si="183"/>
        <v>2.5911016428551705</v>
      </c>
      <c r="T1689" s="18">
        <f t="shared" si="184"/>
        <v>2.8302644373540899</v>
      </c>
      <c r="U1689" s="18">
        <f t="shared" si="185"/>
        <v>1.9536083814918106</v>
      </c>
      <c r="V1689" s="30">
        <v>486.28059999999999</v>
      </c>
      <c r="W1689" s="3" t="s">
        <v>47</v>
      </c>
      <c r="X1689" s="3" t="s">
        <v>47</v>
      </c>
      <c r="Y1689" s="3" t="s">
        <v>47</v>
      </c>
      <c r="Z1689" s="3" t="s">
        <v>47</v>
      </c>
      <c r="AA1689" s="3" t="s">
        <v>47</v>
      </c>
      <c r="AB1689" s="12" t="s">
        <v>47</v>
      </c>
      <c r="AC1689" s="3" t="s">
        <v>47</v>
      </c>
      <c r="AD1689" s="3" t="s">
        <v>48</v>
      </c>
      <c r="AE1689" s="3" t="s">
        <v>47</v>
      </c>
      <c r="AF1689" s="3" t="s">
        <v>47</v>
      </c>
      <c r="AG1689" s="3" t="s">
        <v>47</v>
      </c>
      <c r="AH1689" s="3" t="s">
        <v>47</v>
      </c>
      <c r="AI1689" s="3" t="s">
        <v>47</v>
      </c>
      <c r="AJ1689" s="3" t="s">
        <v>47</v>
      </c>
      <c r="AK1689" s="3" t="s">
        <v>47</v>
      </c>
      <c r="AL1689" s="3" t="s">
        <v>48</v>
      </c>
      <c r="AU1689" s="3">
        <v>0</v>
      </c>
      <c r="AV1689" s="3">
        <v>14</v>
      </c>
      <c r="AW1689" s="3">
        <v>1</v>
      </c>
      <c r="AX1689" s="3">
        <v>14</v>
      </c>
      <c r="AY1689" s="3">
        <v>100</v>
      </c>
      <c r="AZ1689" s="6" t="str">
        <f t="shared" si="186"/>
        <v>1528.7</v>
      </c>
      <c r="BC1689" s="12" t="s">
        <v>3515</v>
      </c>
      <c r="BJ1689" s="12">
        <f t="shared" si="187"/>
        <v>0</v>
      </c>
      <c r="BK1689" s="12">
        <f t="shared" si="188"/>
        <v>0</v>
      </c>
      <c r="CQ1689" s="3" t="str">
        <f>CONCATENATE(baseURL!$A$1,baseURL!$B$1,baseURL!$C$1,".",C1689,".",L1689,".pkl&amp;seq=",BC1689)</f>
        <v>http://proteomics.broadinstitute.org/millscripts/viewfeed.pl?side=xl&amp;cycle=1&amp;fixedMods=iaaC&amp;file=msdataSM/iPRG2012_nd/cpick_in/iPRG2012_nd.1528.7.2.pkl&amp;seq=LAQNDGLLK</v>
      </c>
    </row>
    <row r="1690" spans="1:95" x14ac:dyDescent="0.2">
      <c r="A1690" s="3">
        <v>6034</v>
      </c>
      <c r="B1690" s="2" t="s">
        <v>3516</v>
      </c>
      <c r="C1690" s="2" t="s">
        <v>3507</v>
      </c>
      <c r="D1690" s="3">
        <v>4201</v>
      </c>
      <c r="E1690" s="3">
        <v>4198</v>
      </c>
      <c r="F1690" s="3">
        <v>32120</v>
      </c>
      <c r="G1690" s="3">
        <v>5726</v>
      </c>
      <c r="H1690" s="3">
        <v>19.800999999999998</v>
      </c>
      <c r="I1690" s="30">
        <v>731.36418000000003</v>
      </c>
      <c r="J1690" s="30">
        <v>731.36282180000001</v>
      </c>
      <c r="K1690" s="30">
        <v>1.3600000000000001E-3</v>
      </c>
      <c r="L1690" s="3">
        <v>2</v>
      </c>
      <c r="M1690" s="3">
        <v>2</v>
      </c>
      <c r="N1690" s="10">
        <f t="shared" si="182"/>
        <v>1</v>
      </c>
      <c r="O1690" s="35">
        <v>2</v>
      </c>
      <c r="P1690" s="17"/>
      <c r="Q1690" s="40">
        <v>1461.7179799999999</v>
      </c>
      <c r="R1690" s="40">
        <v>731.36262999999997</v>
      </c>
      <c r="S1690" s="18">
        <f t="shared" si="183"/>
        <v>2.1193316919483096</v>
      </c>
      <c r="T1690" s="18">
        <f t="shared" si="184"/>
        <v>0.26225020553581063</v>
      </c>
      <c r="U1690" s="18">
        <f t="shared" si="185"/>
        <v>9.5711753895110371E-2</v>
      </c>
      <c r="V1690" s="30">
        <v>731.36270000000002</v>
      </c>
      <c r="W1690" s="3" t="s">
        <v>47</v>
      </c>
      <c r="X1690" s="3" t="s">
        <v>47</v>
      </c>
      <c r="Y1690" s="3" t="s">
        <v>47</v>
      </c>
      <c r="Z1690" s="3" t="s">
        <v>47</v>
      </c>
      <c r="AA1690" s="3" t="s">
        <v>47</v>
      </c>
      <c r="AB1690" s="12" t="s">
        <v>47</v>
      </c>
      <c r="AC1690" s="3" t="s">
        <v>47</v>
      </c>
      <c r="AD1690" s="3" t="s">
        <v>47</v>
      </c>
      <c r="AE1690" s="3" t="s">
        <v>48</v>
      </c>
      <c r="AF1690" s="3" t="s">
        <v>48</v>
      </c>
      <c r="AG1690" s="3" t="s">
        <v>47</v>
      </c>
      <c r="AH1690" s="3" t="s">
        <v>47</v>
      </c>
      <c r="AI1690" s="3" t="s">
        <v>47</v>
      </c>
      <c r="AK1690" s="3" t="s">
        <v>52</v>
      </c>
      <c r="AL1690" s="3" t="s">
        <v>47</v>
      </c>
      <c r="AU1690" s="3">
        <v>0</v>
      </c>
      <c r="AV1690" s="3">
        <v>12</v>
      </c>
      <c r="AW1690" s="3">
        <v>1</v>
      </c>
      <c r="AX1690" s="3">
        <v>12</v>
      </c>
      <c r="AY1690" s="3">
        <v>100</v>
      </c>
      <c r="AZ1690" s="6" t="str">
        <f t="shared" si="186"/>
        <v>1529.10</v>
      </c>
      <c r="BC1690" s="12" t="s">
        <v>3439</v>
      </c>
      <c r="BJ1690" s="12">
        <f t="shared" si="187"/>
        <v>0</v>
      </c>
      <c r="BK1690" s="12">
        <f t="shared" si="188"/>
        <v>0</v>
      </c>
      <c r="CQ1690" s="3" t="str">
        <f>CONCATENATE(baseURL!$A$1,baseURL!$B$1,baseURL!$C$1,".",C1690,".",L1690,".pkl&amp;seq=",BC1690)</f>
        <v>http://proteomics.broadinstitute.org/millscripts/viewfeed.pl?side=xl&amp;cycle=1&amp;fixedMods=iaaC&amp;file=msdataSM/iPRG2012_nd/cpick_in/iPRG2012_nd.1529.10.2.pkl&amp;seq=AVASSGQELSVEER</v>
      </c>
    </row>
    <row r="1691" spans="1:95" x14ac:dyDescent="0.2">
      <c r="A1691" s="3">
        <v>2336</v>
      </c>
      <c r="B1691" s="2" t="s">
        <v>3517</v>
      </c>
      <c r="C1691" s="2" t="s">
        <v>3513</v>
      </c>
      <c r="D1691" s="3">
        <v>4196</v>
      </c>
      <c r="E1691" s="3">
        <v>4193</v>
      </c>
      <c r="F1691" s="3">
        <v>32115</v>
      </c>
      <c r="G1691" s="3">
        <v>5721</v>
      </c>
      <c r="H1691" s="3">
        <v>19.7926</v>
      </c>
      <c r="I1691" s="30">
        <v>570.82951000000003</v>
      </c>
      <c r="J1691" s="30">
        <v>570.82778610000003</v>
      </c>
      <c r="K1691" s="30">
        <v>1.72E-3</v>
      </c>
      <c r="L1691" s="3">
        <v>2</v>
      </c>
      <c r="M1691" s="3">
        <v>2</v>
      </c>
      <c r="N1691" s="10">
        <f t="shared" si="182"/>
        <v>1</v>
      </c>
      <c r="O1691" s="35">
        <v>2</v>
      </c>
      <c r="P1691" s="17"/>
      <c r="Q1691" s="40">
        <v>1140.6483800000001</v>
      </c>
      <c r="R1691" s="40">
        <v>570.82782999999995</v>
      </c>
      <c r="S1691" s="18">
        <f t="shared" si="183"/>
        <v>2.9430940675728929</v>
      </c>
      <c r="T1691" s="18">
        <f t="shared" si="184"/>
        <v>-7.6905850794396644E-2</v>
      </c>
      <c r="U1691" s="18">
        <f t="shared" si="185"/>
        <v>-0.40292359254407767</v>
      </c>
      <c r="V1691" s="30">
        <v>570.82759999999996</v>
      </c>
      <c r="W1691" s="3" t="s">
        <v>47</v>
      </c>
      <c r="Z1691" s="3" t="s">
        <v>48</v>
      </c>
      <c r="AA1691" s="3" t="s">
        <v>47</v>
      </c>
      <c r="AB1691" s="12" t="s">
        <v>48</v>
      </c>
      <c r="AC1691" s="3" t="s">
        <v>47</v>
      </c>
      <c r="AE1691" s="3" t="s">
        <v>65</v>
      </c>
      <c r="AF1691" s="3" t="s">
        <v>48</v>
      </c>
      <c r="AG1691" s="3" t="s">
        <v>47</v>
      </c>
      <c r="AI1691" s="3" t="s">
        <v>48</v>
      </c>
      <c r="AL1691" s="3" t="s">
        <v>52</v>
      </c>
      <c r="AU1691" s="3">
        <v>1</v>
      </c>
      <c r="AV1691" s="3">
        <v>4</v>
      </c>
      <c r="AW1691" s="3">
        <v>1</v>
      </c>
      <c r="AX1691" s="3">
        <v>4</v>
      </c>
      <c r="AY1691" s="3">
        <v>100</v>
      </c>
      <c r="AZ1691" s="6" t="str">
        <f t="shared" si="186"/>
        <v>1529.5</v>
      </c>
      <c r="BC1691" s="12" t="s">
        <v>3518</v>
      </c>
      <c r="BJ1691" s="12">
        <f t="shared" si="187"/>
        <v>0</v>
      </c>
      <c r="BK1691" s="12">
        <f t="shared" si="188"/>
        <v>0</v>
      </c>
      <c r="CA1691" s="3" t="s">
        <v>3519</v>
      </c>
      <c r="CQ1691" s="3" t="str">
        <f>CONCATENATE(baseURL!$A$1,baseURL!$B$1,baseURL!$C$1,".",C1691,".",L1691,".pkl&amp;seq=",BC1691)</f>
        <v>http://proteomics.broadinstitute.org/millscripts/viewfeed.pl?side=xl&amp;cycle=1&amp;fixedMods=iaaC&amp;file=msdataSM/iPRG2012_nd/cpick_in/iPRG2012_nd.1529.5.2.pkl&amp;seq=RQAVDVSPLR</v>
      </c>
    </row>
    <row r="1692" spans="1:95" x14ac:dyDescent="0.2">
      <c r="A1692" s="3">
        <v>3485</v>
      </c>
      <c r="B1692" s="2" t="s">
        <v>3520</v>
      </c>
      <c r="C1692" s="2" t="s">
        <v>3521</v>
      </c>
      <c r="D1692" s="3">
        <v>4197</v>
      </c>
      <c r="E1692" s="3">
        <v>4194</v>
      </c>
      <c r="F1692" s="3">
        <v>32116</v>
      </c>
      <c r="G1692" s="3">
        <v>5722</v>
      </c>
      <c r="H1692" s="3">
        <v>19.7943</v>
      </c>
      <c r="I1692" s="30">
        <v>576.77616999999998</v>
      </c>
      <c r="J1692" s="30">
        <v>576.77529589999995</v>
      </c>
      <c r="K1692" s="30">
        <v>8.7000000000000001E-4</v>
      </c>
      <c r="L1692" s="3">
        <v>2</v>
      </c>
      <c r="M1692" s="3">
        <v>2</v>
      </c>
      <c r="N1692" s="10">
        <f t="shared" si="182"/>
        <v>1</v>
      </c>
      <c r="O1692" s="35">
        <v>2</v>
      </c>
      <c r="P1692" s="17"/>
      <c r="Q1692" s="40">
        <v>1152.5419099999999</v>
      </c>
      <c r="R1692" s="40">
        <v>576.77458999999999</v>
      </c>
      <c r="S1692" s="18">
        <f t="shared" si="183"/>
        <v>2.7393717188372024</v>
      </c>
      <c r="T1692" s="18">
        <f t="shared" si="184"/>
        <v>1.2238749976090009</v>
      </c>
      <c r="U1692" s="18">
        <f t="shared" si="185"/>
        <v>0.88422758007236246</v>
      </c>
      <c r="V1692" s="30">
        <v>576.77509999999995</v>
      </c>
      <c r="W1692" s="3" t="s">
        <v>47</v>
      </c>
      <c r="X1692" s="3" t="s">
        <v>47</v>
      </c>
      <c r="Y1692" s="3" t="s">
        <v>47</v>
      </c>
      <c r="Z1692" s="3" t="s">
        <v>47</v>
      </c>
      <c r="AA1692" s="3" t="s">
        <v>47</v>
      </c>
      <c r="AB1692" s="12" t="s">
        <v>47</v>
      </c>
      <c r="AC1692" s="3" t="s">
        <v>48</v>
      </c>
      <c r="AE1692" s="3" t="s">
        <v>48</v>
      </c>
      <c r="AF1692" s="3" t="s">
        <v>48</v>
      </c>
      <c r="AH1692" s="3" t="s">
        <v>47</v>
      </c>
      <c r="AI1692" s="3" t="s">
        <v>48</v>
      </c>
      <c r="AK1692" s="3" t="s">
        <v>48</v>
      </c>
      <c r="AL1692" s="3" t="s">
        <v>48</v>
      </c>
      <c r="AM1692" s="3" t="s">
        <v>48</v>
      </c>
      <c r="AU1692" s="3">
        <v>0</v>
      </c>
      <c r="AV1692" s="3">
        <v>7</v>
      </c>
      <c r="AW1692" s="3">
        <v>1</v>
      </c>
      <c r="AX1692" s="3">
        <v>7</v>
      </c>
      <c r="AY1692" s="3">
        <v>100</v>
      </c>
      <c r="AZ1692" s="6" t="str">
        <f t="shared" si="186"/>
        <v>1529.6</v>
      </c>
      <c r="BC1692" s="12" t="s">
        <v>3522</v>
      </c>
      <c r="BJ1692" s="12">
        <f t="shared" si="187"/>
        <v>0</v>
      </c>
      <c r="BK1692" s="12">
        <f t="shared" si="188"/>
        <v>0</v>
      </c>
      <c r="CQ1692" s="3" t="str">
        <f>CONCATENATE(baseURL!$A$1,baseURL!$B$1,baseURL!$C$1,".",C1692,".",L1692,".pkl&amp;seq=",BC1692)</f>
        <v>http://proteomics.broadinstitute.org/millscripts/viewfeed.pl?side=xl&amp;cycle=1&amp;fixedMods=iaaC&amp;file=msdataSM/iPRG2012_nd/cpick_in/iPRG2012_nd.1529.6.2.pkl&amp;seq=ELLKEEYDN</v>
      </c>
    </row>
    <row r="1693" spans="1:95" x14ac:dyDescent="0.2">
      <c r="A1693" s="3">
        <v>409</v>
      </c>
      <c r="B1693" s="2" t="s">
        <v>3523</v>
      </c>
      <c r="C1693" s="2" t="s">
        <v>3524</v>
      </c>
      <c r="D1693" s="3">
        <v>4202</v>
      </c>
      <c r="E1693" s="3">
        <v>4199</v>
      </c>
      <c r="F1693" s="3">
        <v>32132</v>
      </c>
      <c r="G1693" s="3">
        <v>5728</v>
      </c>
      <c r="H1693" s="3">
        <v>19.810700000000001</v>
      </c>
      <c r="I1693" s="30">
        <v>422.22071999999997</v>
      </c>
      <c r="J1693" s="30">
        <v>422.22006440000001</v>
      </c>
      <c r="K1693" s="30">
        <v>6.6E-4</v>
      </c>
      <c r="L1693" s="3">
        <v>2</v>
      </c>
      <c r="M1693" s="3">
        <v>2</v>
      </c>
      <c r="N1693" s="10">
        <f t="shared" si="182"/>
        <v>1</v>
      </c>
      <c r="O1693" s="35">
        <v>2</v>
      </c>
      <c r="P1693" s="17"/>
      <c r="Q1693" s="40">
        <v>843.43191000000002</v>
      </c>
      <c r="R1693" s="40">
        <v>422.21958999999998</v>
      </c>
      <c r="S1693" s="18">
        <f t="shared" si="183"/>
        <v>2.6763324742681771</v>
      </c>
      <c r="T1693" s="18">
        <f t="shared" si="184"/>
        <v>1.1235859521110165</v>
      </c>
      <c r="U1693" s="18">
        <f t="shared" si="185"/>
        <v>1.2079022672059636</v>
      </c>
      <c r="V1693" s="30">
        <v>422.2201</v>
      </c>
      <c r="Z1693" s="3" t="s">
        <v>47</v>
      </c>
      <c r="AA1693" s="3" t="s">
        <v>47</v>
      </c>
      <c r="AB1693" s="12" t="s">
        <v>47</v>
      </c>
      <c r="AC1693" s="3" t="s">
        <v>47</v>
      </c>
      <c r="AD1693" s="3" t="s">
        <v>47</v>
      </c>
      <c r="AF1693" s="3" t="s">
        <v>47</v>
      </c>
      <c r="AG1693" s="3" t="s">
        <v>48</v>
      </c>
      <c r="AI1693" s="3" t="s">
        <v>47</v>
      </c>
      <c r="AK1693" s="3" t="s">
        <v>48</v>
      </c>
      <c r="AL1693" s="3" t="s">
        <v>48</v>
      </c>
      <c r="AO1693" s="3" t="s">
        <v>47</v>
      </c>
      <c r="AP1693" s="3" t="s">
        <v>47</v>
      </c>
      <c r="AU1693" s="3">
        <v>0</v>
      </c>
      <c r="AV1693" s="3">
        <v>9</v>
      </c>
      <c r="AW1693" s="3">
        <v>1</v>
      </c>
      <c r="AX1693" s="3">
        <v>9</v>
      </c>
      <c r="AY1693" s="3">
        <v>100</v>
      </c>
      <c r="AZ1693" s="6" t="str">
        <f t="shared" si="186"/>
        <v>1530.1</v>
      </c>
      <c r="BB1693" s="12" t="s">
        <v>79</v>
      </c>
      <c r="BC1693" s="12" t="s">
        <v>3442</v>
      </c>
      <c r="BJ1693" s="12">
        <f t="shared" si="187"/>
        <v>0</v>
      </c>
      <c r="BK1693" s="12">
        <f t="shared" si="188"/>
        <v>0</v>
      </c>
      <c r="CQ1693" s="3" t="str">
        <f>CONCATENATE(baseURL!$A$1,baseURL!$B$1,"+Acetyl",baseURL!$C$1,".",C1693,".",L1693,".pkl&amp;seq=",BC1693)</f>
        <v>http://proteomics.broadinstitute.org/millscripts/viewfeed.pl?side=xl&amp;cycle=1&amp;fixedMods=iaaC+Acetyl&amp;file=msdataSM/iPRG2012_nd/cpick_in/iPRG2012_nd.1530.1.2.pkl&amp;seq=AGALENAR</v>
      </c>
    </row>
    <row r="1694" spans="1:95" x14ac:dyDescent="0.2">
      <c r="A1694" s="3">
        <v>4089</v>
      </c>
      <c r="B1694" s="2" t="s">
        <v>3525</v>
      </c>
      <c r="C1694" s="2" t="s">
        <v>3526</v>
      </c>
      <c r="D1694" s="3">
        <v>4206</v>
      </c>
      <c r="E1694" s="3">
        <v>4203</v>
      </c>
      <c r="F1694" s="3">
        <v>32136</v>
      </c>
      <c r="G1694" s="3">
        <v>5732</v>
      </c>
      <c r="H1694" s="3">
        <v>19.818200000000001</v>
      </c>
      <c r="I1694" s="30">
        <v>532.02919999999995</v>
      </c>
      <c r="J1694" s="30">
        <v>531.77796820000003</v>
      </c>
      <c r="K1694" s="30">
        <v>0.25123000000000001</v>
      </c>
      <c r="L1694" s="3">
        <v>0</v>
      </c>
      <c r="M1694" s="3">
        <v>4</v>
      </c>
      <c r="N1694" s="10">
        <f t="shared" si="182"/>
        <v>1</v>
      </c>
      <c r="O1694" s="35">
        <v>4</v>
      </c>
      <c r="P1694" s="17"/>
      <c r="Q1694" s="40">
        <v>2124.0832399999999</v>
      </c>
      <c r="R1694" s="40">
        <v>531.77626999999995</v>
      </c>
      <c r="S1694" s="18">
        <f t="shared" si="183"/>
        <v>475.63235568971919</v>
      </c>
      <c r="T1694" s="18">
        <f t="shared" si="184"/>
        <v>3.1934482523600232</v>
      </c>
      <c r="U1694" s="18">
        <f t="shared" si="185"/>
        <v>2.6891008130685785</v>
      </c>
      <c r="V1694" s="30">
        <v>531.77769999999998</v>
      </c>
      <c r="W1694" s="3" t="s">
        <v>47</v>
      </c>
      <c r="Y1694" s="3" t="s">
        <v>47</v>
      </c>
      <c r="Z1694" s="3" t="s">
        <v>47</v>
      </c>
      <c r="AA1694" s="3" t="s">
        <v>47</v>
      </c>
      <c r="AB1694" s="12" t="s">
        <v>47</v>
      </c>
      <c r="AC1694" s="3" t="s">
        <v>47</v>
      </c>
      <c r="AD1694" s="3" t="s">
        <v>52</v>
      </c>
      <c r="AE1694" s="3" t="s">
        <v>47</v>
      </c>
      <c r="AF1694" s="3" t="s">
        <v>47</v>
      </c>
      <c r="AH1694" s="3" t="s">
        <v>47</v>
      </c>
      <c r="AI1694" s="3" t="s">
        <v>47</v>
      </c>
      <c r="AK1694" s="3" t="s">
        <v>47</v>
      </c>
      <c r="AL1694" s="3" t="s">
        <v>48</v>
      </c>
      <c r="AU1694" s="3">
        <v>0</v>
      </c>
      <c r="AV1694" s="3">
        <v>11</v>
      </c>
      <c r="AW1694" s="3">
        <v>1</v>
      </c>
      <c r="AX1694" s="3">
        <v>11</v>
      </c>
      <c r="AY1694" s="3">
        <v>100</v>
      </c>
      <c r="AZ1694" s="6" t="str">
        <f t="shared" si="186"/>
        <v>1530.5</v>
      </c>
      <c r="BC1694" s="12" t="s">
        <v>3527</v>
      </c>
      <c r="BJ1694" s="12">
        <f t="shared" si="187"/>
        <v>0</v>
      </c>
      <c r="BK1694" s="12">
        <f t="shared" si="188"/>
        <v>0</v>
      </c>
      <c r="CQ1694" s="3" t="str">
        <f>CONCATENATE(baseURL!$A$1,baseURL!$B$1,baseURL!$C$1,".",C1694,".",L1694,".pkl&amp;seq=",BC1694)</f>
        <v>http://proteomics.broadinstitute.org/millscripts/viewfeed.pl?side=xl&amp;cycle=1&amp;fixedMods=iaaC&amp;file=msdataSM/iPRG2012_nd/cpick_in/iPRG2012_nd.1530.5.0.pkl&amp;seq=GATYGKPTNQGVNELKYQR</v>
      </c>
    </row>
    <row r="1695" spans="1:95" x14ac:dyDescent="0.2">
      <c r="A1695" s="3">
        <v>71</v>
      </c>
      <c r="B1695" s="2" t="s">
        <v>3528</v>
      </c>
      <c r="C1695" s="2" t="s">
        <v>3517</v>
      </c>
      <c r="D1695" s="3">
        <v>4207</v>
      </c>
      <c r="E1695" s="3">
        <v>4204</v>
      </c>
      <c r="F1695" s="3">
        <v>32137</v>
      </c>
      <c r="G1695" s="3">
        <v>5733</v>
      </c>
      <c r="H1695" s="3">
        <v>19.820699999999999</v>
      </c>
      <c r="I1695" s="30">
        <v>617.31061999999997</v>
      </c>
      <c r="J1695" s="30">
        <v>617.31059540000001</v>
      </c>
      <c r="K1695" s="30">
        <v>2.0000000000000002E-5</v>
      </c>
      <c r="L1695" s="3">
        <v>3</v>
      </c>
      <c r="M1695" s="3">
        <v>3</v>
      </c>
      <c r="N1695" s="10">
        <f t="shared" si="182"/>
        <v>1</v>
      </c>
      <c r="O1695" s="35">
        <v>3</v>
      </c>
      <c r="P1695" s="17"/>
      <c r="Q1695" s="40">
        <v>1849.9146499999999</v>
      </c>
      <c r="R1695" s="40">
        <v>617.30972999999994</v>
      </c>
      <c r="S1695" s="18">
        <f t="shared" si="183"/>
        <v>1.4417397892411365</v>
      </c>
      <c r="T1695" s="18">
        <f t="shared" si="184"/>
        <v>1.4018894535585475</v>
      </c>
      <c r="U1695" s="18">
        <f t="shared" si="185"/>
        <v>1.2473479076739971</v>
      </c>
      <c r="V1695" s="30">
        <v>617.31050000000005</v>
      </c>
      <c r="W1695" s="3" t="s">
        <v>47</v>
      </c>
      <c r="Z1695" s="3" t="s">
        <v>47</v>
      </c>
      <c r="AB1695" s="12" t="s">
        <v>52</v>
      </c>
      <c r="AF1695" s="3" t="s">
        <v>47</v>
      </c>
      <c r="AG1695" s="3" t="s">
        <v>47</v>
      </c>
      <c r="AU1695" s="3">
        <v>0</v>
      </c>
      <c r="AV1695" s="3">
        <v>4</v>
      </c>
      <c r="AW1695" s="3">
        <v>1</v>
      </c>
      <c r="AX1695" s="3">
        <v>4</v>
      </c>
      <c r="AY1695" s="3">
        <v>100</v>
      </c>
      <c r="AZ1695" s="6" t="str">
        <f t="shared" si="186"/>
        <v>1530.6</v>
      </c>
      <c r="BC1695" s="12" t="s">
        <v>3529</v>
      </c>
      <c r="BJ1695" s="12">
        <f t="shared" si="187"/>
        <v>0</v>
      </c>
      <c r="BK1695" s="12">
        <f t="shared" si="188"/>
        <v>0</v>
      </c>
      <c r="CQ1695" s="3" t="str">
        <f>CONCATENATE(baseURL!$A$1,baseURL!$B$1,baseURL!$C$1,".",C1695,".",L1695,".pkl&amp;seq=",BC1695)</f>
        <v>http://proteomics.broadinstitute.org/millscripts/viewfeed.pl?side=xl&amp;cycle=1&amp;fixedMods=iaaC&amp;file=msdataSM/iPRG2012_nd/cpick_in/iPRG2012_nd.1530.6.3.pkl&amp;seq=TGTLTTSETAHNMKVMK</v>
      </c>
    </row>
    <row r="1696" spans="1:95" x14ac:dyDescent="0.2">
      <c r="A1696" s="3">
        <v>923</v>
      </c>
      <c r="B1696" s="2" t="s">
        <v>3530</v>
      </c>
      <c r="C1696" s="2" t="s">
        <v>3520</v>
      </c>
      <c r="D1696" s="3">
        <v>4208</v>
      </c>
      <c r="E1696" s="3">
        <v>4205</v>
      </c>
      <c r="F1696" s="3">
        <v>32138</v>
      </c>
      <c r="G1696" s="3">
        <v>5734</v>
      </c>
      <c r="H1696" s="3">
        <v>19.8232</v>
      </c>
      <c r="I1696" s="30">
        <v>624.83051</v>
      </c>
      <c r="J1696" s="30">
        <v>624.82934829999999</v>
      </c>
      <c r="K1696" s="30">
        <v>1.16E-3</v>
      </c>
      <c r="L1696" s="3">
        <v>2</v>
      </c>
      <c r="M1696" s="3">
        <v>2</v>
      </c>
      <c r="N1696" s="10">
        <f t="shared" si="182"/>
        <v>1</v>
      </c>
      <c r="O1696" s="35">
        <v>2</v>
      </c>
      <c r="P1696" s="17"/>
      <c r="Q1696" s="40">
        <v>1248.6504199999999</v>
      </c>
      <c r="R1696" s="40">
        <v>624.82884999999999</v>
      </c>
      <c r="S1696" s="18">
        <f t="shared" si="183"/>
        <v>2.6567275182881134</v>
      </c>
      <c r="T1696" s="18">
        <f t="shared" si="184"/>
        <v>0.7974983869644261</v>
      </c>
      <c r="U1696" s="18">
        <f t="shared" si="185"/>
        <v>0.5601533924463149</v>
      </c>
      <c r="V1696" s="30">
        <v>624.82920000000001</v>
      </c>
      <c r="W1696" s="3" t="s">
        <v>47</v>
      </c>
      <c r="X1696" s="3" t="s">
        <v>47</v>
      </c>
      <c r="Y1696" s="3" t="s">
        <v>47</v>
      </c>
      <c r="AA1696" s="3" t="s">
        <v>65</v>
      </c>
      <c r="AC1696" s="3" t="s">
        <v>52</v>
      </c>
      <c r="AD1696" s="3" t="s">
        <v>47</v>
      </c>
      <c r="AE1696" s="3" t="s">
        <v>47</v>
      </c>
      <c r="AF1696" s="3" t="s">
        <v>47</v>
      </c>
      <c r="AG1696" s="3" t="s">
        <v>47</v>
      </c>
      <c r="AH1696" s="3" t="s">
        <v>47</v>
      </c>
      <c r="AI1696" s="3" t="s">
        <v>47</v>
      </c>
      <c r="AJ1696" s="3" t="s">
        <v>47</v>
      </c>
      <c r="AK1696" s="3" t="s">
        <v>47</v>
      </c>
      <c r="AM1696" s="3" t="s">
        <v>47</v>
      </c>
      <c r="AN1696" s="3" t="s">
        <v>47</v>
      </c>
      <c r="AO1696" s="3" t="s">
        <v>47</v>
      </c>
      <c r="AP1696" s="3" t="s">
        <v>47</v>
      </c>
      <c r="AU1696" s="3">
        <v>1</v>
      </c>
      <c r="AV1696" s="3">
        <v>15</v>
      </c>
      <c r="AW1696" s="3">
        <v>4</v>
      </c>
      <c r="AX1696" s="3">
        <v>12</v>
      </c>
      <c r="AY1696" s="3">
        <v>80</v>
      </c>
      <c r="AZ1696" s="6" t="str">
        <f t="shared" si="186"/>
        <v>1530.7</v>
      </c>
      <c r="BB1696" s="12" t="s">
        <v>79</v>
      </c>
      <c r="BC1696" s="12" t="s">
        <v>3449</v>
      </c>
      <c r="BJ1696" s="12">
        <f t="shared" si="187"/>
        <v>0</v>
      </c>
      <c r="BK1696" s="12">
        <f t="shared" si="188"/>
        <v>0</v>
      </c>
      <c r="BN1696" s="3" t="s">
        <v>277</v>
      </c>
      <c r="BR1696" s="3" t="s">
        <v>277</v>
      </c>
      <c r="BW1696" s="3" t="s">
        <v>3531</v>
      </c>
      <c r="CF1696" s="3" t="s">
        <v>3450</v>
      </c>
      <c r="CI1696" s="3" t="s">
        <v>3532</v>
      </c>
      <c r="CK1696" s="3" t="s">
        <v>3533</v>
      </c>
      <c r="CQ1696" s="3" t="str">
        <f>CONCATENATE(baseURL!$A$1,baseURL!$B$1,"+Acetyl",baseURL!$C$1,".",C1696,".",L1696,".pkl&amp;seq=",BC1696,"&amp;varMods=Oxidation-M")</f>
        <v>http://proteomics.broadinstitute.org/millscripts/viewfeed.pl?side=xl&amp;cycle=1&amp;fixedMods=iaaC+Acetyl&amp;file=msdataSM/iPRG2012_nd/cpick_in/iPRG2012_nd.1530.7.2.pkl&amp;seq=mDSKTPVTLAK&amp;varMods=Oxidation-M</v>
      </c>
    </row>
    <row r="1697" spans="1:95" x14ac:dyDescent="0.2">
      <c r="A1697" s="3">
        <v>1054</v>
      </c>
      <c r="B1697" s="2" t="s">
        <v>3534</v>
      </c>
      <c r="C1697" s="2" t="s">
        <v>3535</v>
      </c>
      <c r="D1697" s="3">
        <v>4210</v>
      </c>
      <c r="E1697" s="3">
        <v>4207</v>
      </c>
      <c r="F1697" s="3">
        <v>32153</v>
      </c>
      <c r="G1697" s="3">
        <v>5737</v>
      </c>
      <c r="H1697" s="3">
        <v>19.838000000000001</v>
      </c>
      <c r="I1697" s="30">
        <v>458.26136000000002</v>
      </c>
      <c r="J1697" s="30">
        <v>458.26138630000003</v>
      </c>
      <c r="K1697" s="30">
        <v>-3.0000000000000001E-5</v>
      </c>
      <c r="L1697" s="3">
        <v>2</v>
      </c>
      <c r="M1697" s="3">
        <v>2</v>
      </c>
      <c r="N1697" s="10">
        <f t="shared" si="182"/>
        <v>1</v>
      </c>
      <c r="O1697" s="35">
        <v>2</v>
      </c>
      <c r="P1697" s="17"/>
      <c r="Q1697" s="40">
        <v>915.51457000000005</v>
      </c>
      <c r="R1697" s="40">
        <v>458.26092</v>
      </c>
      <c r="S1697" s="18">
        <f t="shared" si="183"/>
        <v>0.9601516970418843</v>
      </c>
      <c r="T1697" s="18">
        <f t="shared" si="184"/>
        <v>1.0175425825701789</v>
      </c>
      <c r="U1697" s="18">
        <f t="shared" si="185"/>
        <v>0.39278933058549054</v>
      </c>
      <c r="V1697" s="30">
        <v>458.2611</v>
      </c>
      <c r="W1697" s="3" t="s">
        <v>47</v>
      </c>
      <c r="AA1697" s="3" t="s">
        <v>47</v>
      </c>
      <c r="AC1697" s="3" t="s">
        <v>47</v>
      </c>
      <c r="AE1697" s="3" t="s">
        <v>65</v>
      </c>
      <c r="AF1697" s="3" t="s">
        <v>47</v>
      </c>
      <c r="AL1697" s="3" t="s">
        <v>52</v>
      </c>
      <c r="AP1697" s="3" t="s">
        <v>52</v>
      </c>
      <c r="AU1697" s="3">
        <v>1</v>
      </c>
      <c r="AV1697" s="3">
        <v>4</v>
      </c>
      <c r="AW1697" s="3">
        <v>1</v>
      </c>
      <c r="AX1697" s="3">
        <v>4</v>
      </c>
      <c r="AY1697" s="3">
        <v>100</v>
      </c>
      <c r="AZ1697" s="6" t="str">
        <f t="shared" si="186"/>
        <v>1531.1</v>
      </c>
      <c r="BC1697" s="12" t="s">
        <v>3536</v>
      </c>
      <c r="BJ1697" s="12">
        <f t="shared" si="187"/>
        <v>0</v>
      </c>
      <c r="BK1697" s="12">
        <f t="shared" si="188"/>
        <v>0</v>
      </c>
      <c r="CA1697" s="3" t="s">
        <v>3537</v>
      </c>
      <c r="CQ1697" s="3" t="str">
        <f>CONCATENATE(baseURL!$A$1,baseURL!$B$1,baseURL!$C$1,".",C1697,".",L1697,".pkl&amp;seq=",BC1697)</f>
        <v>http://proteomics.broadinstitute.org/millscripts/viewfeed.pl?side=xl&amp;cycle=1&amp;fixedMods=iaaC&amp;file=msdataSM/iPRG2012_nd/cpick_in/iPRG2012_nd.1531.1.2.pkl&amp;seq=TLAPLDASK</v>
      </c>
    </row>
    <row r="1698" spans="1:95" x14ac:dyDescent="0.2">
      <c r="A1698" s="3">
        <v>2418</v>
      </c>
      <c r="B1698" s="2" t="s">
        <v>3538</v>
      </c>
      <c r="C1698" s="2" t="s">
        <v>3523</v>
      </c>
      <c r="D1698" s="3">
        <v>4211</v>
      </c>
      <c r="E1698" s="3">
        <v>4208</v>
      </c>
      <c r="F1698" s="3">
        <v>32154</v>
      </c>
      <c r="G1698" s="3">
        <v>5738</v>
      </c>
      <c r="H1698" s="3">
        <v>19.842199999999998</v>
      </c>
      <c r="I1698" s="30">
        <v>516.79768000000001</v>
      </c>
      <c r="J1698" s="30">
        <v>516.79603559999998</v>
      </c>
      <c r="K1698" s="30">
        <v>1.64E-3</v>
      </c>
      <c r="L1698" s="3">
        <v>2</v>
      </c>
      <c r="M1698" s="3">
        <v>2</v>
      </c>
      <c r="N1698" s="10">
        <f t="shared" si="182"/>
        <v>1</v>
      </c>
      <c r="O1698" s="35">
        <v>2</v>
      </c>
      <c r="P1698" s="17"/>
      <c r="Q1698" s="40">
        <v>1032.58366</v>
      </c>
      <c r="R1698" s="40">
        <v>516.79547000000002</v>
      </c>
      <c r="S1698" s="18">
        <f t="shared" si="183"/>
        <v>4.2763532737447205</v>
      </c>
      <c r="T1698" s="18">
        <f t="shared" si="184"/>
        <v>1.0944368377667411</v>
      </c>
      <c r="U1698" s="18">
        <f t="shared" si="185"/>
        <v>0.44505034068456523</v>
      </c>
      <c r="V1698" s="30">
        <v>516.79570000000001</v>
      </c>
      <c r="W1698" s="3" t="s">
        <v>47</v>
      </c>
      <c r="Z1698" s="3" t="s">
        <v>47</v>
      </c>
      <c r="AA1698" s="3" t="s">
        <v>47</v>
      </c>
      <c r="AB1698" s="12" t="s">
        <v>47</v>
      </c>
      <c r="AC1698" s="3" t="s">
        <v>47</v>
      </c>
      <c r="AD1698" s="3" t="s">
        <v>47</v>
      </c>
      <c r="AE1698" s="3" t="s">
        <v>47</v>
      </c>
      <c r="AF1698" s="3" t="s">
        <v>47</v>
      </c>
      <c r="AG1698" s="3" t="s">
        <v>47</v>
      </c>
      <c r="AH1698" s="3" t="s">
        <v>47</v>
      </c>
      <c r="AI1698" s="3" t="s">
        <v>48</v>
      </c>
      <c r="AL1698" s="3" t="s">
        <v>48</v>
      </c>
      <c r="AU1698" s="3">
        <v>0</v>
      </c>
      <c r="AV1698" s="3">
        <v>10</v>
      </c>
      <c r="AW1698" s="3">
        <v>1</v>
      </c>
      <c r="AX1698" s="3">
        <v>10</v>
      </c>
      <c r="AY1698" s="3">
        <v>100</v>
      </c>
      <c r="AZ1698" s="6" t="str">
        <f t="shared" si="186"/>
        <v>1531.2</v>
      </c>
      <c r="BC1698" s="12" t="s">
        <v>3452</v>
      </c>
      <c r="BJ1698" s="12">
        <f t="shared" si="187"/>
        <v>0</v>
      </c>
      <c r="BK1698" s="12">
        <f t="shared" si="188"/>
        <v>0</v>
      </c>
      <c r="CQ1698" s="3" t="str">
        <f>CONCATENATE(baseURL!$A$1,baseURL!$B$1,baseURL!$C$1,".",C1698,".",L1698,".pkl&amp;seq=",BC1698)</f>
        <v>http://proteomics.broadinstitute.org/millscripts/viewfeed.pl?side=xl&amp;cycle=1&amp;fixedMods=iaaC&amp;file=msdataSM/iPRG2012_nd/cpick_in/iPRG2012_nd.1531.2.2.pkl&amp;seq=NAGLGFKTPK</v>
      </c>
    </row>
    <row r="1699" spans="1:95" x14ac:dyDescent="0.2">
      <c r="A1699" s="3">
        <v>7287</v>
      </c>
      <c r="B1699" s="2" t="s">
        <v>3539</v>
      </c>
      <c r="C1699" s="2" t="s">
        <v>3540</v>
      </c>
      <c r="D1699" s="3">
        <v>4212</v>
      </c>
      <c r="E1699" s="3">
        <v>4209</v>
      </c>
      <c r="F1699" s="3">
        <v>32155</v>
      </c>
      <c r="G1699" s="3">
        <v>5739</v>
      </c>
      <c r="H1699" s="3">
        <v>19.846399999999999</v>
      </c>
      <c r="I1699" s="30">
        <v>554.00378000000001</v>
      </c>
      <c r="J1699" s="30">
        <v>554.00326210000003</v>
      </c>
      <c r="K1699" s="30">
        <v>5.1999999999999995E-4</v>
      </c>
      <c r="L1699" s="3">
        <v>3</v>
      </c>
      <c r="M1699" s="3">
        <v>3</v>
      </c>
      <c r="N1699" s="10">
        <f t="shared" si="182"/>
        <v>1</v>
      </c>
      <c r="O1699" s="35">
        <v>3</v>
      </c>
      <c r="P1699" s="17"/>
      <c r="Q1699" s="40">
        <v>1659.99045</v>
      </c>
      <c r="R1699" s="40">
        <v>554.00166999999999</v>
      </c>
      <c r="S1699" s="18">
        <f t="shared" si="183"/>
        <v>3.8086527789998241</v>
      </c>
      <c r="T1699" s="18">
        <f t="shared" si="184"/>
        <v>2.8738180519184247</v>
      </c>
      <c r="U1699" s="18">
        <f t="shared" si="185"/>
        <v>2.7617245269359456</v>
      </c>
      <c r="V1699" s="30">
        <v>554.00319999999999</v>
      </c>
      <c r="W1699" s="3" t="s">
        <v>47</v>
      </c>
      <c r="X1699" s="3" t="s">
        <v>47</v>
      </c>
      <c r="Y1699" s="3" t="s">
        <v>47</v>
      </c>
      <c r="AA1699" s="3" t="s">
        <v>47</v>
      </c>
      <c r="AB1699" s="12" t="s">
        <v>47</v>
      </c>
      <c r="AC1699" s="3" t="s">
        <v>47</v>
      </c>
      <c r="AD1699" s="3" t="s">
        <v>52</v>
      </c>
      <c r="AF1699" s="3" t="s">
        <v>47</v>
      </c>
      <c r="AG1699" s="3" t="s">
        <v>47</v>
      </c>
      <c r="AH1699" s="3" t="s">
        <v>47</v>
      </c>
      <c r="AI1699" s="3" t="s">
        <v>47</v>
      </c>
      <c r="AL1699" s="3" t="s">
        <v>52</v>
      </c>
      <c r="AU1699" s="3">
        <v>0</v>
      </c>
      <c r="AV1699" s="3">
        <v>10</v>
      </c>
      <c r="AW1699" s="3">
        <v>1</v>
      </c>
      <c r="AX1699" s="3">
        <v>10</v>
      </c>
      <c r="AY1699" s="3">
        <v>100</v>
      </c>
      <c r="AZ1699" s="6" t="str">
        <f t="shared" si="186"/>
        <v>1531.3</v>
      </c>
      <c r="BC1699" s="12" t="s">
        <v>3541</v>
      </c>
      <c r="BJ1699" s="12">
        <f t="shared" si="187"/>
        <v>0</v>
      </c>
      <c r="BK1699" s="12">
        <f t="shared" si="188"/>
        <v>0</v>
      </c>
      <c r="CQ1699" s="3" t="str">
        <f>CONCATENATE(baseURL!$A$1,baseURL!$B$1,baseURL!$C$1,".",C1699,".",L1699,".pkl&amp;seq=",BC1699)</f>
        <v>http://proteomics.broadinstitute.org/millscripts/viewfeed.pl?side=xl&amp;cycle=1&amp;fixedMods=iaaC&amp;file=msdataSM/iPRG2012_nd/cpick_in/iPRG2012_nd.1531.3.3.pkl&amp;seq=KQVGVGKLNKLYGGAK</v>
      </c>
    </row>
    <row r="1700" spans="1:95" x14ac:dyDescent="0.2">
      <c r="A1700" s="3">
        <v>4874</v>
      </c>
      <c r="B1700" s="2" t="s">
        <v>3542</v>
      </c>
      <c r="C1700" s="2" t="s">
        <v>3543</v>
      </c>
      <c r="D1700" s="3">
        <v>4213</v>
      </c>
      <c r="E1700" s="3">
        <v>4210</v>
      </c>
      <c r="F1700" s="3">
        <v>32156</v>
      </c>
      <c r="G1700" s="3">
        <v>5740</v>
      </c>
      <c r="H1700" s="3">
        <v>19.8505</v>
      </c>
      <c r="I1700" s="30">
        <v>708.70186000000001</v>
      </c>
      <c r="J1700" s="30">
        <v>708.70050300000003</v>
      </c>
      <c r="K1700" s="30">
        <v>1.3600000000000001E-3</v>
      </c>
      <c r="L1700" s="3">
        <v>3</v>
      </c>
      <c r="M1700" s="3">
        <v>3</v>
      </c>
      <c r="N1700" s="10">
        <f t="shared" si="182"/>
        <v>1</v>
      </c>
      <c r="O1700" s="35">
        <v>3</v>
      </c>
      <c r="P1700" s="17"/>
      <c r="Q1700" s="40">
        <v>2124.0832399999999</v>
      </c>
      <c r="R1700" s="40">
        <v>708.69925999999998</v>
      </c>
      <c r="S1700" s="18">
        <f t="shared" si="183"/>
        <v>3.6686929799100789</v>
      </c>
      <c r="T1700" s="18">
        <f t="shared" si="184"/>
        <v>1.7539174515928777</v>
      </c>
      <c r="U1700" s="18">
        <f t="shared" si="185"/>
        <v>1.7496843443191015</v>
      </c>
      <c r="V1700" s="30">
        <v>708.70050000000003</v>
      </c>
      <c r="W1700" s="3" t="s">
        <v>47</v>
      </c>
      <c r="X1700" s="3" t="s">
        <v>47</v>
      </c>
      <c r="Y1700" s="3" t="s">
        <v>47</v>
      </c>
      <c r="Z1700" s="3" t="s">
        <v>47</v>
      </c>
      <c r="AA1700" s="3" t="s">
        <v>48</v>
      </c>
      <c r="AB1700" s="12" t="s">
        <v>47</v>
      </c>
      <c r="AC1700" s="3" t="s">
        <v>47</v>
      </c>
      <c r="AD1700" s="3" t="s">
        <v>47</v>
      </c>
      <c r="AE1700" s="3" t="s">
        <v>47</v>
      </c>
      <c r="AF1700" s="3" t="s">
        <v>47</v>
      </c>
      <c r="AG1700" s="3" t="s">
        <v>47</v>
      </c>
      <c r="AH1700" s="3" t="s">
        <v>47</v>
      </c>
      <c r="AI1700" s="3" t="s">
        <v>47</v>
      </c>
      <c r="AJ1700" s="3" t="s">
        <v>47</v>
      </c>
      <c r="AK1700" s="3" t="s">
        <v>47</v>
      </c>
      <c r="AL1700" s="3" t="s">
        <v>47</v>
      </c>
      <c r="AM1700" s="3" t="s">
        <v>47</v>
      </c>
      <c r="AN1700" s="3" t="s">
        <v>47</v>
      </c>
      <c r="AU1700" s="3">
        <v>0</v>
      </c>
      <c r="AV1700" s="3">
        <v>17</v>
      </c>
      <c r="AW1700" s="3">
        <v>1</v>
      </c>
      <c r="AX1700" s="3">
        <v>17</v>
      </c>
      <c r="AY1700" s="3">
        <v>100</v>
      </c>
      <c r="AZ1700" s="6" t="str">
        <f t="shared" si="186"/>
        <v>1531.4</v>
      </c>
      <c r="BC1700" s="12" t="s">
        <v>3527</v>
      </c>
      <c r="BJ1700" s="12">
        <f t="shared" si="187"/>
        <v>0</v>
      </c>
      <c r="BK1700" s="12">
        <f t="shared" si="188"/>
        <v>0</v>
      </c>
      <c r="CQ1700" s="3" t="str">
        <f>CONCATENATE(baseURL!$A$1,baseURL!$B$1,baseURL!$C$1,".",C1700,".",L1700,".pkl&amp;seq=",BC1700)</f>
        <v>http://proteomics.broadinstitute.org/millscripts/viewfeed.pl?side=xl&amp;cycle=1&amp;fixedMods=iaaC&amp;file=msdataSM/iPRG2012_nd/cpick_in/iPRG2012_nd.1531.4.3.pkl&amp;seq=GATYGKPTNQGVNELKYQR</v>
      </c>
    </row>
    <row r="1701" spans="1:95" x14ac:dyDescent="0.2">
      <c r="A1701" s="3">
        <v>1320</v>
      </c>
      <c r="B1701" s="2" t="s">
        <v>3544</v>
      </c>
      <c r="C1701" s="2" t="s">
        <v>3538</v>
      </c>
      <c r="D1701" s="3">
        <v>4216</v>
      </c>
      <c r="E1701" s="3">
        <v>4213</v>
      </c>
      <c r="F1701" s="3">
        <v>32176</v>
      </c>
      <c r="G1701" s="3">
        <v>5744</v>
      </c>
      <c r="H1701" s="3">
        <v>19.8612</v>
      </c>
      <c r="I1701" s="30">
        <v>488.77492999999998</v>
      </c>
      <c r="J1701" s="30">
        <v>488.77395660000002</v>
      </c>
      <c r="K1701" s="30">
        <v>9.7000000000000005E-4</v>
      </c>
      <c r="L1701" s="3">
        <v>2</v>
      </c>
      <c r="M1701" s="3">
        <v>2</v>
      </c>
      <c r="N1701" s="10">
        <f t="shared" si="182"/>
        <v>1</v>
      </c>
      <c r="O1701" s="35">
        <v>2</v>
      </c>
      <c r="P1701" s="17"/>
      <c r="Q1701" s="40">
        <v>976.53967999999998</v>
      </c>
      <c r="R1701" s="40">
        <v>488.77348000000001</v>
      </c>
      <c r="S1701" s="18">
        <f t="shared" si="183"/>
        <v>2.9666093994647187</v>
      </c>
      <c r="T1701" s="18">
        <f t="shared" si="184"/>
        <v>0.97509382058361638</v>
      </c>
      <c r="U1701" s="18">
        <f t="shared" si="185"/>
        <v>1.0638875087791686</v>
      </c>
      <c r="V1701" s="30">
        <v>488.774</v>
      </c>
      <c r="X1701" s="3" t="s">
        <v>47</v>
      </c>
      <c r="Y1701" s="3" t="s">
        <v>47</v>
      </c>
      <c r="Z1701" s="3" t="s">
        <v>47</v>
      </c>
      <c r="AA1701" s="3" t="s">
        <v>47</v>
      </c>
      <c r="AE1701" s="3" t="s">
        <v>48</v>
      </c>
      <c r="AF1701" s="3" t="s">
        <v>48</v>
      </c>
      <c r="AG1701" s="3" t="s">
        <v>48</v>
      </c>
      <c r="AH1701" s="3" t="s">
        <v>48</v>
      </c>
      <c r="AJ1701" s="3" t="s">
        <v>47</v>
      </c>
      <c r="AK1701" s="3" t="s">
        <v>48</v>
      </c>
      <c r="AL1701" s="3" t="s">
        <v>48</v>
      </c>
      <c r="AM1701" s="3" t="s">
        <v>47</v>
      </c>
      <c r="AU1701" s="3">
        <v>0</v>
      </c>
      <c r="AV1701" s="3">
        <v>6</v>
      </c>
      <c r="AW1701" s="3">
        <v>1</v>
      </c>
      <c r="AX1701" s="3">
        <v>6</v>
      </c>
      <c r="AY1701" s="3">
        <v>100</v>
      </c>
      <c r="AZ1701" s="6" t="str">
        <f t="shared" si="186"/>
        <v>1532.3</v>
      </c>
      <c r="BC1701" s="12" t="s">
        <v>3545</v>
      </c>
      <c r="BJ1701" s="12">
        <f t="shared" si="187"/>
        <v>0</v>
      </c>
      <c r="BK1701" s="12">
        <f t="shared" si="188"/>
        <v>0</v>
      </c>
      <c r="CQ1701" s="3" t="str">
        <f>CONCATENATE(baseURL!$A$1,baseURL!$B$1,baseURL!$C$1,".",C1701,".",L1701,".pkl&amp;seq=",BC1701)</f>
        <v>http://proteomics.broadinstitute.org/millscripts/viewfeed.pl?side=xl&amp;cycle=1&amp;fixedMods=iaaC&amp;file=msdataSM/iPRG2012_nd/cpick_in/iPRG2012_nd.1532.3.2.pkl&amp;seq=VMWGKVTR</v>
      </c>
    </row>
    <row r="1702" spans="1:95" x14ac:dyDescent="0.2">
      <c r="A1702" s="3">
        <v>4789</v>
      </c>
      <c r="B1702" s="2" t="s">
        <v>3546</v>
      </c>
      <c r="C1702" s="2" t="s">
        <v>3547</v>
      </c>
      <c r="D1702" s="3">
        <v>4221</v>
      </c>
      <c r="E1702" s="3">
        <v>4218</v>
      </c>
      <c r="F1702" s="3">
        <v>32181</v>
      </c>
      <c r="G1702" s="3">
        <v>5749</v>
      </c>
      <c r="H1702" s="3">
        <v>19.867000000000001</v>
      </c>
      <c r="I1702" s="30">
        <v>549.32047</v>
      </c>
      <c r="J1702" s="30">
        <v>549.32005360000005</v>
      </c>
      <c r="K1702" s="30">
        <v>4.2000000000000002E-4</v>
      </c>
      <c r="L1702" s="3">
        <v>2</v>
      </c>
      <c r="M1702" s="3">
        <v>2</v>
      </c>
      <c r="N1702" s="10">
        <f t="shared" si="182"/>
        <v>1</v>
      </c>
      <c r="O1702" s="35">
        <v>2</v>
      </c>
      <c r="P1702" s="17"/>
      <c r="Q1702" s="40">
        <v>1097.6313299999999</v>
      </c>
      <c r="R1702" s="40">
        <v>549.31930999999997</v>
      </c>
      <c r="S1702" s="18">
        <f t="shared" si="183"/>
        <v>2.1117043928915211</v>
      </c>
      <c r="T1702" s="18">
        <f t="shared" si="184"/>
        <v>1.3536753333466542</v>
      </c>
      <c r="U1702" s="18">
        <f t="shared" si="185"/>
        <v>1.6201869911085098</v>
      </c>
      <c r="V1702" s="30">
        <v>549.3202</v>
      </c>
      <c r="W1702" s="3" t="s">
        <v>47</v>
      </c>
      <c r="X1702" s="3" t="s">
        <v>47</v>
      </c>
      <c r="Y1702" s="3" t="s">
        <v>47</v>
      </c>
      <c r="Z1702" s="3" t="s">
        <v>47</v>
      </c>
      <c r="AA1702" s="3" t="s">
        <v>47</v>
      </c>
      <c r="AB1702" s="12" t="s">
        <v>47</v>
      </c>
      <c r="AC1702" s="3" t="s">
        <v>47</v>
      </c>
      <c r="AD1702" s="3" t="s">
        <v>47</v>
      </c>
      <c r="AE1702" s="3" t="s">
        <v>47</v>
      </c>
      <c r="AF1702" s="3" t="s">
        <v>47</v>
      </c>
      <c r="AG1702" s="3" t="s">
        <v>47</v>
      </c>
      <c r="AH1702" s="3" t="s">
        <v>47</v>
      </c>
      <c r="AI1702" s="3" t="s">
        <v>47</v>
      </c>
      <c r="AJ1702" s="3" t="s">
        <v>47</v>
      </c>
      <c r="AK1702" s="3" t="s">
        <v>48</v>
      </c>
      <c r="AL1702" s="3" t="s">
        <v>47</v>
      </c>
      <c r="AM1702" s="3" t="s">
        <v>47</v>
      </c>
      <c r="AN1702" s="3" t="s">
        <v>47</v>
      </c>
      <c r="AU1702" s="3">
        <v>0</v>
      </c>
      <c r="AV1702" s="3">
        <v>17</v>
      </c>
      <c r="AW1702" s="3">
        <v>1</v>
      </c>
      <c r="AX1702" s="3">
        <v>17</v>
      </c>
      <c r="AY1702" s="3">
        <v>100</v>
      </c>
      <c r="AZ1702" s="6" t="str">
        <f t="shared" si="186"/>
        <v>1532.8</v>
      </c>
      <c r="BC1702" s="12" t="s">
        <v>3459</v>
      </c>
      <c r="BJ1702" s="12">
        <f t="shared" si="187"/>
        <v>0</v>
      </c>
      <c r="BK1702" s="12">
        <f t="shared" si="188"/>
        <v>0</v>
      </c>
      <c r="CQ1702" s="3" t="str">
        <f>CONCATENATE(baseURL!$A$1,baseURL!$B$1,baseURL!$C$1,".",C1702,".",L1702,".pkl&amp;seq=",BC1702)</f>
        <v>http://proteomics.broadinstitute.org/millscripts/viewfeed.pl?side=xl&amp;cycle=1&amp;fixedMods=iaaC&amp;file=msdataSM/iPRG2012_nd/cpick_in/iPRG2012_nd.1532.8.2.pkl&amp;seq=ALPNQQVLSK</v>
      </c>
    </row>
    <row r="1703" spans="1:95" x14ac:dyDescent="0.2">
      <c r="A1703" s="3">
        <v>4875</v>
      </c>
      <c r="B1703" s="2" t="s">
        <v>3548</v>
      </c>
      <c r="C1703" s="2" t="s">
        <v>3549</v>
      </c>
      <c r="D1703" s="3">
        <v>4229</v>
      </c>
      <c r="E1703" s="3">
        <v>4226</v>
      </c>
      <c r="F1703" s="3">
        <v>32197</v>
      </c>
      <c r="G1703" s="3">
        <v>5758</v>
      </c>
      <c r="H1703" s="3">
        <v>19.900099999999998</v>
      </c>
      <c r="I1703" s="30">
        <v>686.85290999999995</v>
      </c>
      <c r="J1703" s="30">
        <v>686.85220389999995</v>
      </c>
      <c r="K1703" s="30">
        <v>7.1000000000000002E-4</v>
      </c>
      <c r="L1703" s="3">
        <v>2</v>
      </c>
      <c r="M1703" s="3">
        <v>2</v>
      </c>
      <c r="N1703" s="10">
        <f t="shared" si="182"/>
        <v>1</v>
      </c>
      <c r="O1703" s="35">
        <v>2</v>
      </c>
      <c r="P1703" s="17"/>
      <c r="Q1703" s="40">
        <v>1372.6954499999999</v>
      </c>
      <c r="R1703" s="40">
        <v>686.85136</v>
      </c>
      <c r="S1703" s="18">
        <f t="shared" si="183"/>
        <v>2.2566745735962126</v>
      </c>
      <c r="T1703" s="18">
        <f t="shared" si="184"/>
        <v>1.2286501113571742</v>
      </c>
      <c r="U1703" s="18">
        <f t="shared" si="185"/>
        <v>1.222972027076213</v>
      </c>
      <c r="V1703" s="30">
        <v>686.85220000000004</v>
      </c>
      <c r="W1703" s="3" t="s">
        <v>47</v>
      </c>
      <c r="X1703" s="3" t="s">
        <v>47</v>
      </c>
      <c r="Y1703" s="3" t="s">
        <v>47</v>
      </c>
      <c r="Z1703" s="3" t="s">
        <v>47</v>
      </c>
      <c r="AA1703" s="3" t="s">
        <v>48</v>
      </c>
      <c r="AB1703" s="12" t="s">
        <v>47</v>
      </c>
      <c r="AC1703" s="3" t="s">
        <v>47</v>
      </c>
      <c r="AD1703" s="3" t="s">
        <v>47</v>
      </c>
      <c r="AE1703" s="3" t="s">
        <v>47</v>
      </c>
      <c r="AF1703" s="3" t="s">
        <v>47</v>
      </c>
      <c r="AG1703" s="3" t="s">
        <v>47</v>
      </c>
      <c r="AH1703" s="3" t="s">
        <v>47</v>
      </c>
      <c r="AI1703" s="3" t="s">
        <v>47</v>
      </c>
      <c r="AJ1703" s="3" t="s">
        <v>47</v>
      </c>
      <c r="AK1703" s="3" t="s">
        <v>47</v>
      </c>
      <c r="AL1703" s="3" t="s">
        <v>47</v>
      </c>
      <c r="AM1703" s="3" t="s">
        <v>47</v>
      </c>
      <c r="AN1703" s="3" t="s">
        <v>47</v>
      </c>
      <c r="AU1703" s="3">
        <v>0</v>
      </c>
      <c r="AV1703" s="3">
        <v>17</v>
      </c>
      <c r="AW1703" s="3">
        <v>1</v>
      </c>
      <c r="AX1703" s="3">
        <v>17</v>
      </c>
      <c r="AY1703" s="3">
        <v>100</v>
      </c>
      <c r="AZ1703" s="6" t="str">
        <f t="shared" si="186"/>
        <v>1533.3</v>
      </c>
      <c r="BC1703" s="12" t="s">
        <v>3467</v>
      </c>
      <c r="BJ1703" s="12">
        <f t="shared" si="187"/>
        <v>0</v>
      </c>
      <c r="BK1703" s="12">
        <f t="shared" si="188"/>
        <v>0</v>
      </c>
      <c r="CQ1703" s="3" t="str">
        <f>CONCATENATE(baseURL!$A$1,baseURL!$B$1,baseURL!$C$1,".",C1703,".",L1703,".pkl&amp;seq=",BC1703)</f>
        <v>http://proteomics.broadinstitute.org/millscripts/viewfeed.pl?side=xl&amp;cycle=1&amp;fixedMods=iaaC&amp;file=msdataSM/iPRG2012_nd/cpick_in/iPRG2012_nd.1533.3.2.pkl&amp;seq=DVQEAGSTEPLVK</v>
      </c>
    </row>
    <row r="1704" spans="1:95" x14ac:dyDescent="0.2">
      <c r="A1704" s="3">
        <v>3403</v>
      </c>
      <c r="B1704" s="2" t="s">
        <v>3555</v>
      </c>
      <c r="C1704" s="2" t="s">
        <v>3556</v>
      </c>
      <c r="D1704" s="3">
        <v>4236</v>
      </c>
      <c r="E1704" s="3">
        <v>4233</v>
      </c>
      <c r="F1704" s="3">
        <v>32222</v>
      </c>
      <c r="G1704" s="3">
        <v>5766</v>
      </c>
      <c r="H1704" s="3">
        <v>19.9222</v>
      </c>
      <c r="I1704" s="30">
        <v>551.31876999999997</v>
      </c>
      <c r="J1704" s="30">
        <v>551.31708949999995</v>
      </c>
      <c r="K1704" s="30">
        <v>1.6800000000000001E-3</v>
      </c>
      <c r="L1704" s="3">
        <v>2</v>
      </c>
      <c r="M1704" s="3">
        <v>2</v>
      </c>
      <c r="N1704" s="10">
        <f t="shared" si="182"/>
        <v>1</v>
      </c>
      <c r="O1704" s="35">
        <v>2</v>
      </c>
      <c r="P1704" s="17"/>
      <c r="Q1704" s="40">
        <v>1101.62625</v>
      </c>
      <c r="R1704" s="40">
        <v>551.31676000000004</v>
      </c>
      <c r="S1704" s="18">
        <f t="shared" si="183"/>
        <v>3.6458169708598347</v>
      </c>
      <c r="T1704" s="18">
        <f t="shared" si="184"/>
        <v>0.59766004557354091</v>
      </c>
      <c r="U1704" s="18">
        <f t="shared" si="185"/>
        <v>0.61670535816359062</v>
      </c>
      <c r="V1704" s="30">
        <v>551.31709999999998</v>
      </c>
      <c r="W1704" s="3" t="s">
        <v>47</v>
      </c>
      <c r="X1704" s="3" t="s">
        <v>47</v>
      </c>
      <c r="Y1704" s="3" t="s">
        <v>47</v>
      </c>
      <c r="Z1704" s="3" t="s">
        <v>47</v>
      </c>
      <c r="AA1704" s="3" t="s">
        <v>47</v>
      </c>
      <c r="AB1704" s="12" t="s">
        <v>47</v>
      </c>
      <c r="AC1704" s="3" t="s">
        <v>47</v>
      </c>
      <c r="AE1704" s="3" t="s">
        <v>47</v>
      </c>
      <c r="AF1704" s="3" t="s">
        <v>47</v>
      </c>
      <c r="AG1704" s="3" t="s">
        <v>47</v>
      </c>
      <c r="AH1704" s="3" t="s">
        <v>47</v>
      </c>
      <c r="AI1704" s="3" t="s">
        <v>47</v>
      </c>
      <c r="AK1704" s="3" t="s">
        <v>48</v>
      </c>
      <c r="AL1704" s="3" t="s">
        <v>47</v>
      </c>
      <c r="AM1704" s="3" t="s">
        <v>47</v>
      </c>
      <c r="AN1704" s="3" t="s">
        <v>47</v>
      </c>
      <c r="AU1704" s="3">
        <v>0</v>
      </c>
      <c r="AV1704" s="3">
        <v>15</v>
      </c>
      <c r="AW1704" s="3">
        <v>1</v>
      </c>
      <c r="AX1704" s="3">
        <v>15</v>
      </c>
      <c r="AY1704" s="3">
        <v>100</v>
      </c>
      <c r="AZ1704" s="6" t="str">
        <f t="shared" si="186"/>
        <v>1534.7</v>
      </c>
      <c r="BC1704" s="12" t="s">
        <v>3473</v>
      </c>
      <c r="BJ1704" s="12">
        <f t="shared" si="187"/>
        <v>0</v>
      </c>
      <c r="BK1704" s="12">
        <f t="shared" si="188"/>
        <v>0</v>
      </c>
      <c r="CQ1704" s="3" t="str">
        <f>CONCATENATE(baseURL!$A$1,baseURL!$B$1,baseURL!$C$1,".",C1704,".",L1704,".pkl&amp;seq=",BC1704)</f>
        <v>http://proteomics.broadinstitute.org/millscripts/viewfeed.pl?side=xl&amp;cycle=1&amp;fixedMods=iaaC&amp;file=msdataSM/iPRG2012_nd/cpick_in/iPRG2012_nd.1534.7.2.pkl&amp;seq=QSLKELVER</v>
      </c>
    </row>
    <row r="1705" spans="1:95" x14ac:dyDescent="0.2">
      <c r="A1705" s="3">
        <v>4377</v>
      </c>
      <c r="B1705" s="2" t="s">
        <v>3557</v>
      </c>
      <c r="C1705" s="2" t="s">
        <v>3558</v>
      </c>
      <c r="D1705" s="3">
        <v>4239</v>
      </c>
      <c r="E1705" s="3">
        <v>4236</v>
      </c>
      <c r="F1705" s="3">
        <v>32238</v>
      </c>
      <c r="G1705" s="3">
        <v>5770</v>
      </c>
      <c r="H1705" s="3">
        <v>19.936699999999998</v>
      </c>
      <c r="I1705" s="30">
        <v>446.90771999999998</v>
      </c>
      <c r="J1705" s="30">
        <v>446.90609169999999</v>
      </c>
      <c r="K1705" s="30">
        <v>1.6299999999999999E-3</v>
      </c>
      <c r="L1705" s="3">
        <v>3</v>
      </c>
      <c r="M1705" s="3">
        <v>3</v>
      </c>
      <c r="N1705" s="10">
        <f t="shared" si="182"/>
        <v>1</v>
      </c>
      <c r="O1705" s="35">
        <v>3</v>
      </c>
      <c r="P1705" s="17"/>
      <c r="Q1705" s="40">
        <v>1338.7012099999999</v>
      </c>
      <c r="R1705" s="40">
        <v>446.90525000000002</v>
      </c>
      <c r="S1705" s="18">
        <f t="shared" si="183"/>
        <v>5.5268985986622043</v>
      </c>
      <c r="T1705" s="18">
        <f t="shared" si="184"/>
        <v>1.8833969839619238</v>
      </c>
      <c r="U1705" s="18">
        <f t="shared" si="185"/>
        <v>1.4544469995609213</v>
      </c>
      <c r="V1705" s="30">
        <v>446.90589999999997</v>
      </c>
      <c r="W1705" s="3" t="s">
        <v>47</v>
      </c>
      <c r="X1705" s="3" t="s">
        <v>47</v>
      </c>
      <c r="Y1705" s="3" t="s">
        <v>47</v>
      </c>
      <c r="Z1705" s="3" t="s">
        <v>47</v>
      </c>
      <c r="AA1705" s="3" t="s">
        <v>47</v>
      </c>
      <c r="AB1705" s="12" t="s">
        <v>47</v>
      </c>
      <c r="AC1705" s="3" t="s">
        <v>47</v>
      </c>
      <c r="AD1705" s="3" t="s">
        <v>47</v>
      </c>
      <c r="AE1705" s="3" t="s">
        <v>47</v>
      </c>
      <c r="AF1705" s="3" t="s">
        <v>48</v>
      </c>
      <c r="AG1705" s="3" t="s">
        <v>47</v>
      </c>
      <c r="AH1705" s="3" t="s">
        <v>47</v>
      </c>
      <c r="AL1705" s="3" t="s">
        <v>48</v>
      </c>
      <c r="AM1705" s="3" t="s">
        <v>47</v>
      </c>
      <c r="AN1705" s="3" t="s">
        <v>48</v>
      </c>
      <c r="AU1705" s="3">
        <v>0</v>
      </c>
      <c r="AV1705" s="3">
        <v>12</v>
      </c>
      <c r="AW1705" s="3">
        <v>1</v>
      </c>
      <c r="AX1705" s="3">
        <v>12</v>
      </c>
      <c r="AY1705" s="3">
        <v>100</v>
      </c>
      <c r="AZ1705" s="6" t="str">
        <f t="shared" si="186"/>
        <v>1535.2</v>
      </c>
      <c r="BC1705" s="12" t="s">
        <v>3559</v>
      </c>
      <c r="BJ1705" s="12">
        <f t="shared" si="187"/>
        <v>0</v>
      </c>
      <c r="BK1705" s="12">
        <f t="shared" si="188"/>
        <v>0</v>
      </c>
      <c r="CQ1705" s="3" t="str">
        <f>CONCATENATE(baseURL!$A$1,baseURL!$B$1,baseURL!$C$1,".",C1705,".",L1705,".pkl&amp;seq=",BC1705)</f>
        <v>http://proteomics.broadinstitute.org/millscripts/viewfeed.pl?side=xl&amp;cycle=1&amp;fixedMods=iaaC&amp;file=msdataSM/iPRG2012_nd/cpick_in/iPRG2012_nd.1535.2.3.pkl&amp;seq=SVVLHAGQDDLGK</v>
      </c>
    </row>
    <row r="1706" spans="1:95" x14ac:dyDescent="0.2">
      <c r="A1706" s="3">
        <v>1419</v>
      </c>
      <c r="B1706" s="2" t="s">
        <v>3560</v>
      </c>
      <c r="C1706" s="2" t="s">
        <v>3561</v>
      </c>
      <c r="D1706" s="3">
        <v>4241</v>
      </c>
      <c r="E1706" s="3">
        <v>4238</v>
      </c>
      <c r="F1706" s="3">
        <v>32240</v>
      </c>
      <c r="G1706" s="3">
        <v>5772</v>
      </c>
      <c r="H1706" s="3">
        <v>19.941700000000001</v>
      </c>
      <c r="I1706" s="30">
        <v>452.88524000000001</v>
      </c>
      <c r="J1706" s="30">
        <v>452.88443539999997</v>
      </c>
      <c r="K1706" s="30">
        <v>8.0000000000000004E-4</v>
      </c>
      <c r="L1706" s="3">
        <v>3</v>
      </c>
      <c r="M1706" s="3">
        <v>3</v>
      </c>
      <c r="N1706" s="10">
        <f t="shared" si="182"/>
        <v>1</v>
      </c>
      <c r="O1706" s="35">
        <v>3</v>
      </c>
      <c r="P1706" s="17"/>
      <c r="Q1706" s="40">
        <v>1356.6365000000001</v>
      </c>
      <c r="R1706" s="40">
        <v>452.88368000000003</v>
      </c>
      <c r="S1706" s="18">
        <f t="shared" si="183"/>
        <v>3.4445931016626044</v>
      </c>
      <c r="T1706" s="18">
        <f t="shared" si="184"/>
        <v>1.6679779672031763</v>
      </c>
      <c r="U1706" s="18">
        <f t="shared" si="185"/>
        <v>1.1481977005542015</v>
      </c>
      <c r="V1706" s="30">
        <v>452.88420000000002</v>
      </c>
      <c r="W1706" s="3" t="s">
        <v>47</v>
      </c>
      <c r="X1706" s="3" t="s">
        <v>47</v>
      </c>
      <c r="Y1706" s="3" t="s">
        <v>47</v>
      </c>
      <c r="Z1706" s="3" t="s">
        <v>47</v>
      </c>
      <c r="AA1706" s="3" t="s">
        <v>47</v>
      </c>
      <c r="AB1706" s="12" t="s">
        <v>48</v>
      </c>
      <c r="AC1706" s="3" t="s">
        <v>48</v>
      </c>
      <c r="AE1706" s="3" t="s">
        <v>48</v>
      </c>
      <c r="AG1706" s="3" t="s">
        <v>48</v>
      </c>
      <c r="AI1706" s="3" t="s">
        <v>48</v>
      </c>
      <c r="AL1706" s="3" t="s">
        <v>48</v>
      </c>
      <c r="AM1706" s="3" t="s">
        <v>47</v>
      </c>
      <c r="AU1706" s="3">
        <v>0</v>
      </c>
      <c r="AV1706" s="3">
        <v>6</v>
      </c>
      <c r="AW1706" s="3">
        <v>1</v>
      </c>
      <c r="AX1706" s="3">
        <v>6</v>
      </c>
      <c r="AY1706" s="3">
        <v>100</v>
      </c>
      <c r="AZ1706" s="6" t="str">
        <f t="shared" si="186"/>
        <v>1535.4</v>
      </c>
      <c r="BC1706" s="12" t="s">
        <v>3562</v>
      </c>
      <c r="BJ1706" s="12">
        <f t="shared" si="187"/>
        <v>0</v>
      </c>
      <c r="BK1706" s="12">
        <f t="shared" si="188"/>
        <v>0</v>
      </c>
      <c r="CQ1706" s="3" t="str">
        <f>CONCATENATE(baseURL!$A$1,baseURL!$B$1,baseURL!$C$1,".",C1706,".",L1706,".pkl&amp;seq=",BC1706)</f>
        <v>http://proteomics.broadinstitute.org/millscripts/viewfeed.pl?side=xl&amp;cycle=1&amp;fixedMods=iaaC&amp;file=msdataSM/iPRG2012_nd/cpick_in/iPRG2012_nd.1535.4.3.pkl&amp;seq=NLVEFHSDHMK</v>
      </c>
    </row>
    <row r="1707" spans="1:95" x14ac:dyDescent="0.2">
      <c r="A1707" s="3">
        <v>4386</v>
      </c>
      <c r="B1707" s="2" t="s">
        <v>3563</v>
      </c>
      <c r="C1707" s="2" t="s">
        <v>3564</v>
      </c>
      <c r="D1707" s="3">
        <v>4242</v>
      </c>
      <c r="E1707" s="3">
        <v>4239</v>
      </c>
      <c r="F1707" s="3">
        <v>32241</v>
      </c>
      <c r="G1707" s="3">
        <v>5773</v>
      </c>
      <c r="H1707" s="3">
        <v>19.944199999999999</v>
      </c>
      <c r="I1707" s="30">
        <v>460.59177</v>
      </c>
      <c r="J1707" s="30">
        <v>460.59018739999999</v>
      </c>
      <c r="K1707" s="30">
        <v>1.58E-3</v>
      </c>
      <c r="L1707" s="3">
        <v>3</v>
      </c>
      <c r="M1707" s="3">
        <v>3</v>
      </c>
      <c r="N1707" s="10">
        <f t="shared" si="182"/>
        <v>1</v>
      </c>
      <c r="O1707" s="35">
        <v>3</v>
      </c>
      <c r="P1707" s="17"/>
      <c r="Q1707" s="40">
        <v>1379.7529099999999</v>
      </c>
      <c r="R1707" s="40">
        <v>460.58915000000002</v>
      </c>
      <c r="S1707" s="18">
        <f t="shared" si="183"/>
        <v>5.6883667363396908</v>
      </c>
      <c r="T1707" s="18">
        <f t="shared" si="184"/>
        <v>2.2523326916686521</v>
      </c>
      <c r="U1707" s="18">
        <f t="shared" si="185"/>
        <v>1.4112360224016716</v>
      </c>
      <c r="V1707" s="30">
        <v>460.58980000000003</v>
      </c>
      <c r="W1707" s="3" t="s">
        <v>47</v>
      </c>
      <c r="X1707" s="3" t="s">
        <v>47</v>
      </c>
      <c r="Y1707" s="3" t="s">
        <v>47</v>
      </c>
      <c r="Z1707" s="3" t="s">
        <v>47</v>
      </c>
      <c r="AA1707" s="3" t="s">
        <v>47</v>
      </c>
      <c r="AB1707" s="12" t="s">
        <v>47</v>
      </c>
      <c r="AC1707" s="3" t="s">
        <v>47</v>
      </c>
      <c r="AD1707" s="3" t="s">
        <v>47</v>
      </c>
      <c r="AE1707" s="3" t="s">
        <v>47</v>
      </c>
      <c r="AF1707" s="3" t="s">
        <v>48</v>
      </c>
      <c r="AG1707" s="3" t="s">
        <v>47</v>
      </c>
      <c r="AH1707" s="3" t="s">
        <v>47</v>
      </c>
      <c r="AK1707" s="3" t="s">
        <v>48</v>
      </c>
      <c r="AL1707" s="3" t="s">
        <v>48</v>
      </c>
      <c r="AM1707" s="3" t="s">
        <v>47</v>
      </c>
      <c r="AU1707" s="3">
        <v>0</v>
      </c>
      <c r="AV1707" s="3">
        <v>12</v>
      </c>
      <c r="AW1707" s="3">
        <v>1</v>
      </c>
      <c r="AX1707" s="3">
        <v>12</v>
      </c>
      <c r="AY1707" s="3">
        <v>100</v>
      </c>
      <c r="AZ1707" s="6" t="str">
        <f t="shared" si="186"/>
        <v>1535.5</v>
      </c>
      <c r="BC1707" s="12" t="s">
        <v>3565</v>
      </c>
      <c r="BJ1707" s="12">
        <f t="shared" si="187"/>
        <v>0</v>
      </c>
      <c r="BK1707" s="12">
        <f t="shared" si="188"/>
        <v>0</v>
      </c>
      <c r="CQ1707" s="3" t="str">
        <f>CONCATENATE(baseURL!$A$1,baseURL!$B$1,baseURL!$C$1,".",C1707,".",L1707,".pkl&amp;seq=",BC1707)</f>
        <v>http://proteomics.broadinstitute.org/millscripts/viewfeed.pl?side=xl&amp;cycle=1&amp;fixedMods=iaaC&amp;file=msdataSM/iPRG2012_nd/cpick_in/iPRG2012_nd.1535.5.3.pkl&amp;seq=LATEASKLAAYNK</v>
      </c>
    </row>
    <row r="1708" spans="1:95" x14ac:dyDescent="0.2">
      <c r="A1708" s="3">
        <v>6201</v>
      </c>
      <c r="B1708" s="2" t="s">
        <v>3566</v>
      </c>
      <c r="C1708" s="2" t="s">
        <v>3550</v>
      </c>
      <c r="D1708" s="3">
        <v>4243</v>
      </c>
      <c r="E1708" s="3">
        <v>4240</v>
      </c>
      <c r="F1708" s="3">
        <v>32242</v>
      </c>
      <c r="G1708" s="3">
        <v>5774</v>
      </c>
      <c r="H1708" s="3">
        <v>19.9467</v>
      </c>
      <c r="I1708" s="30">
        <v>521.79426000000001</v>
      </c>
      <c r="J1708" s="30">
        <v>521.79360759999997</v>
      </c>
      <c r="K1708" s="30">
        <v>6.4999999999999997E-4</v>
      </c>
      <c r="L1708" s="3">
        <v>2</v>
      </c>
      <c r="M1708" s="3">
        <v>2</v>
      </c>
      <c r="N1708" s="10">
        <f t="shared" si="182"/>
        <v>1</v>
      </c>
      <c r="O1708" s="35">
        <v>2</v>
      </c>
      <c r="P1708" s="17"/>
      <c r="Q1708" s="40">
        <v>1042.57924</v>
      </c>
      <c r="R1708" s="40">
        <v>521.79326000000003</v>
      </c>
      <c r="S1708" s="18">
        <f t="shared" si="183"/>
        <v>1.9164678362774428</v>
      </c>
      <c r="T1708" s="18">
        <f t="shared" si="184"/>
        <v>0.66616421979260443</v>
      </c>
      <c r="U1708" s="18">
        <f t="shared" si="185"/>
        <v>0.65159906422974945</v>
      </c>
      <c r="V1708" s="30">
        <v>521.79359999999997</v>
      </c>
      <c r="W1708" s="3" t="s">
        <v>47</v>
      </c>
      <c r="X1708" s="3" t="s">
        <v>47</v>
      </c>
      <c r="Y1708" s="3" t="s">
        <v>47</v>
      </c>
      <c r="Z1708" s="3" t="s">
        <v>47</v>
      </c>
      <c r="AA1708" s="3" t="s">
        <v>47</v>
      </c>
      <c r="AB1708" s="12" t="s">
        <v>47</v>
      </c>
      <c r="AC1708" s="3" t="s">
        <v>47</v>
      </c>
      <c r="AD1708" s="3" t="s">
        <v>48</v>
      </c>
      <c r="AE1708" s="3" t="s">
        <v>47</v>
      </c>
      <c r="AF1708" s="3" t="s">
        <v>47</v>
      </c>
      <c r="AG1708" s="3" t="s">
        <v>47</v>
      </c>
      <c r="AH1708" s="3" t="s">
        <v>47</v>
      </c>
      <c r="AI1708" s="3" t="s">
        <v>47</v>
      </c>
      <c r="AJ1708" s="3" t="s">
        <v>47</v>
      </c>
      <c r="AK1708" s="3" t="s">
        <v>47</v>
      </c>
      <c r="AL1708" s="3" t="s">
        <v>47</v>
      </c>
      <c r="AN1708" s="3" t="s">
        <v>47</v>
      </c>
      <c r="AU1708" s="3">
        <v>0</v>
      </c>
      <c r="AV1708" s="3">
        <v>16</v>
      </c>
      <c r="AW1708" s="3">
        <v>1</v>
      </c>
      <c r="AX1708" s="3">
        <v>16</v>
      </c>
      <c r="AY1708" s="3">
        <v>100</v>
      </c>
      <c r="AZ1708" s="6" t="str">
        <f t="shared" si="186"/>
        <v>1535.6</v>
      </c>
      <c r="BC1708" s="12" t="s">
        <v>3567</v>
      </c>
      <c r="BJ1708" s="12">
        <f t="shared" si="187"/>
        <v>0</v>
      </c>
      <c r="BK1708" s="12">
        <f t="shared" si="188"/>
        <v>0</v>
      </c>
      <c r="CQ1708" s="3" t="str">
        <f>CONCATENATE(baseURL!$A$1,baseURL!$B$1,baseURL!$C$1,".",C1708,".",L1708,".pkl&amp;seq=",BC1708)</f>
        <v>http://proteomics.broadinstitute.org/millscripts/viewfeed.pl?side=xl&amp;cycle=1&amp;fixedMods=iaaC&amp;file=msdataSM/iPRG2012_nd/cpick_in/iPRG2012_nd.1535.6.2.pkl&amp;seq=GALAAAHYLR</v>
      </c>
    </row>
    <row r="1709" spans="1:95" x14ac:dyDescent="0.2">
      <c r="A1709" s="3">
        <v>5474</v>
      </c>
      <c r="B1709" s="2" t="s">
        <v>3568</v>
      </c>
      <c r="C1709" s="2" t="s">
        <v>3569</v>
      </c>
      <c r="D1709" s="3">
        <v>4244</v>
      </c>
      <c r="E1709" s="3">
        <v>4241</v>
      </c>
      <c r="F1709" s="3">
        <v>32243</v>
      </c>
      <c r="G1709" s="3">
        <v>5775</v>
      </c>
      <c r="H1709" s="3">
        <v>19.949200000000001</v>
      </c>
      <c r="I1709" s="30">
        <v>559.24856999999997</v>
      </c>
      <c r="J1709" s="30">
        <v>559.24986320000005</v>
      </c>
      <c r="K1709" s="30">
        <v>-1.2899999999999999E-3</v>
      </c>
      <c r="L1709" s="3">
        <v>3</v>
      </c>
      <c r="M1709" s="3">
        <v>3</v>
      </c>
      <c r="N1709" s="10">
        <f t="shared" si="182"/>
        <v>1</v>
      </c>
      <c r="O1709" s="35">
        <v>3</v>
      </c>
      <c r="P1709" s="17"/>
      <c r="Q1709" s="40">
        <v>1675.7306699999999</v>
      </c>
      <c r="R1709" s="40">
        <v>559.24841000000004</v>
      </c>
      <c r="S1709" s="18">
        <f t="shared" si="183"/>
        <v>0.28609826523619325</v>
      </c>
      <c r="T1709" s="18">
        <f t="shared" si="184"/>
        <v>2.5984874950551511</v>
      </c>
      <c r="U1709" s="18">
        <f t="shared" si="185"/>
        <v>2.4854786802431486</v>
      </c>
      <c r="V1709" s="30">
        <v>559.24980000000005</v>
      </c>
      <c r="W1709" s="3" t="s">
        <v>47</v>
      </c>
      <c r="X1709" s="3" t="s">
        <v>47</v>
      </c>
      <c r="Y1709" s="3" t="s">
        <v>47</v>
      </c>
      <c r="Z1709" s="3" t="s">
        <v>47</v>
      </c>
      <c r="AA1709" s="3" t="s">
        <v>47</v>
      </c>
      <c r="AB1709" s="12" t="s">
        <v>47</v>
      </c>
      <c r="AC1709" s="3" t="s">
        <v>47</v>
      </c>
      <c r="AD1709" s="3" t="s">
        <v>47</v>
      </c>
      <c r="AE1709" s="3" t="s">
        <v>47</v>
      </c>
      <c r="AF1709" s="3" t="s">
        <v>47</v>
      </c>
      <c r="AG1709" s="3" t="s">
        <v>47</v>
      </c>
      <c r="AH1709" s="3" t="s">
        <v>47</v>
      </c>
      <c r="AI1709" s="3" t="s">
        <v>47</v>
      </c>
      <c r="AJ1709" s="3" t="s">
        <v>47</v>
      </c>
      <c r="AK1709" s="3" t="s">
        <v>47</v>
      </c>
      <c r="AL1709" s="3" t="s">
        <v>47</v>
      </c>
      <c r="AM1709" s="3" t="s">
        <v>47</v>
      </c>
      <c r="AU1709" s="3">
        <v>0</v>
      </c>
      <c r="AV1709" s="3">
        <v>17</v>
      </c>
      <c r="AW1709" s="3">
        <v>1</v>
      </c>
      <c r="AX1709" s="3">
        <v>17</v>
      </c>
      <c r="AY1709" s="3">
        <v>100</v>
      </c>
      <c r="AZ1709" s="6" t="str">
        <f t="shared" si="186"/>
        <v>1535.7</v>
      </c>
      <c r="BC1709" s="12" t="s">
        <v>3481</v>
      </c>
      <c r="BJ1709" s="12">
        <f t="shared" si="187"/>
        <v>0</v>
      </c>
      <c r="BK1709" s="12">
        <f t="shared" si="188"/>
        <v>0</v>
      </c>
      <c r="CQ1709" s="3" t="str">
        <f>CONCATENATE(baseURL!$A$1,baseURL!$B$1,baseURL!$C$1,".",C1709,".",L1709,".pkl&amp;seq=",BC1709)</f>
        <v>http://proteomics.broadinstitute.org/millscripts/viewfeed.pl?side=xl&amp;cycle=1&amp;fixedMods=iaaC&amp;file=msdataSM/iPRG2012_nd/cpick_in/iPRG2012_nd.1535.7.3.pkl&amp;seq=ATAGDTHLGGEDFDNR</v>
      </c>
    </row>
    <row r="1710" spans="1:95" x14ac:dyDescent="0.2">
      <c r="A1710" s="3">
        <v>2920</v>
      </c>
      <c r="B1710" s="2" t="s">
        <v>3570</v>
      </c>
      <c r="C1710" s="2" t="s">
        <v>3571</v>
      </c>
      <c r="D1710" s="3">
        <v>4245</v>
      </c>
      <c r="E1710" s="3">
        <v>4242</v>
      </c>
      <c r="F1710" s="3">
        <v>32258</v>
      </c>
      <c r="G1710" s="3">
        <v>5777</v>
      </c>
      <c r="H1710" s="3">
        <v>19.959399999999999</v>
      </c>
      <c r="I1710" s="30">
        <v>419.59239000000002</v>
      </c>
      <c r="J1710" s="30">
        <v>419.59201400000001</v>
      </c>
      <c r="K1710" s="30">
        <v>3.8000000000000002E-4</v>
      </c>
      <c r="L1710" s="3">
        <v>3</v>
      </c>
      <c r="M1710" s="3">
        <v>3</v>
      </c>
      <c r="N1710" s="10">
        <f t="shared" si="182"/>
        <v>1</v>
      </c>
      <c r="O1710" s="35">
        <v>3</v>
      </c>
      <c r="P1710" s="17"/>
      <c r="Q1710" s="40">
        <v>1256.7572600000001</v>
      </c>
      <c r="R1710" s="40">
        <v>419.59061000000003</v>
      </c>
      <c r="S1710" s="18">
        <f t="shared" si="183"/>
        <v>4.2422303015707667</v>
      </c>
      <c r="T1710" s="18">
        <f t="shared" si="184"/>
        <v>3.3461187322078838</v>
      </c>
      <c r="U1710" s="18">
        <f t="shared" si="185"/>
        <v>3.3127528758520972</v>
      </c>
      <c r="V1710" s="30">
        <v>419.59199999999998</v>
      </c>
      <c r="Z1710" s="3" t="s">
        <v>47</v>
      </c>
      <c r="AB1710" s="12" t="s">
        <v>47</v>
      </c>
      <c r="AC1710" s="3" t="s">
        <v>52</v>
      </c>
      <c r="AE1710" s="3" t="s">
        <v>47</v>
      </c>
      <c r="AF1710" s="3" t="s">
        <v>48</v>
      </c>
      <c r="AG1710" s="3" t="s">
        <v>48</v>
      </c>
      <c r="AH1710" s="3" t="s">
        <v>47</v>
      </c>
      <c r="AK1710" s="3" t="s">
        <v>52</v>
      </c>
      <c r="AL1710" s="3" t="s">
        <v>48</v>
      </c>
      <c r="AU1710" s="3">
        <v>0</v>
      </c>
      <c r="AV1710" s="3">
        <v>4</v>
      </c>
      <c r="AW1710" s="3">
        <v>1</v>
      </c>
      <c r="AX1710" s="3">
        <v>4</v>
      </c>
      <c r="AY1710" s="3">
        <v>100</v>
      </c>
      <c r="AZ1710" s="6" t="str">
        <f t="shared" si="186"/>
        <v>1536.1</v>
      </c>
      <c r="BC1710" s="12" t="s">
        <v>3572</v>
      </c>
      <c r="BJ1710" s="12">
        <f t="shared" si="187"/>
        <v>0</v>
      </c>
      <c r="BK1710" s="12">
        <f t="shared" si="188"/>
        <v>0</v>
      </c>
      <c r="CQ1710" s="3" t="str">
        <f>CONCATENATE(baseURL!$A$1,baseURL!$B$1,baseURL!$C$1,".",C1710,".",L1710,".pkl&amp;seq=",BC1710)</f>
        <v>http://proteomics.broadinstitute.org/millscripts/viewfeed.pl?side=xl&amp;cycle=1&amp;fixedMods=iaaC&amp;file=msdataSM/iPRG2012_nd/cpick_in/iPRG2012_nd.1536.1.3.pkl&amp;seq=TLKPAVTSQLAK</v>
      </c>
    </row>
    <row r="1711" spans="1:95" x14ac:dyDescent="0.2">
      <c r="A1711" s="3">
        <v>365</v>
      </c>
      <c r="B1711" s="2" t="s">
        <v>3573</v>
      </c>
      <c r="C1711" s="2" t="s">
        <v>3557</v>
      </c>
      <c r="D1711" s="3">
        <v>4247</v>
      </c>
      <c r="E1711" s="3">
        <v>4244</v>
      </c>
      <c r="F1711" s="3">
        <v>32260</v>
      </c>
      <c r="G1711" s="3">
        <v>5779</v>
      </c>
      <c r="H1711" s="3">
        <v>19.964400000000001</v>
      </c>
      <c r="I1711" s="30">
        <v>537.77169000000004</v>
      </c>
      <c r="J1711" s="30">
        <v>537.77529900000002</v>
      </c>
      <c r="K1711" s="30">
        <v>-3.6099999999999999E-3</v>
      </c>
      <c r="L1711" s="3">
        <v>2</v>
      </c>
      <c r="M1711" s="3">
        <v>2</v>
      </c>
      <c r="N1711" s="10">
        <f t="shared" si="182"/>
        <v>1</v>
      </c>
      <c r="O1711" s="35">
        <v>2</v>
      </c>
      <c r="P1711" s="17"/>
      <c r="Q1711" s="40">
        <v>1074.53135</v>
      </c>
      <c r="R1711" s="40">
        <v>537.76931000000002</v>
      </c>
      <c r="S1711" s="18">
        <f t="shared" si="183"/>
        <v>4.4256895210633722</v>
      </c>
      <c r="T1711" s="18">
        <f t="shared" si="184"/>
        <v>11.136745605656778</v>
      </c>
      <c r="U1711" s="18">
        <f t="shared" si="185"/>
        <v>10.580745115333325</v>
      </c>
      <c r="V1711" s="30">
        <v>537.77499999999998</v>
      </c>
      <c r="Z1711" s="3" t="s">
        <v>48</v>
      </c>
      <c r="AA1711" s="3" t="s">
        <v>47</v>
      </c>
      <c r="AB1711" s="12" t="s">
        <v>48</v>
      </c>
      <c r="AF1711" s="3" t="s">
        <v>47</v>
      </c>
      <c r="AG1711" s="3" t="s">
        <v>47</v>
      </c>
      <c r="AH1711" s="3" t="s">
        <v>47</v>
      </c>
      <c r="AK1711" s="3" t="s">
        <v>52</v>
      </c>
      <c r="AU1711" s="3">
        <v>0</v>
      </c>
      <c r="AV1711" s="3">
        <v>4</v>
      </c>
      <c r="AW1711" s="3">
        <v>1</v>
      </c>
      <c r="AX1711" s="3">
        <v>4</v>
      </c>
      <c r="AY1711" s="3">
        <v>100</v>
      </c>
      <c r="AZ1711" s="6" t="str">
        <f t="shared" si="186"/>
        <v>1536.3</v>
      </c>
      <c r="BC1711" s="12" t="s">
        <v>3574</v>
      </c>
      <c r="BJ1711" s="12">
        <f t="shared" si="187"/>
        <v>0</v>
      </c>
      <c r="BK1711" s="12">
        <f t="shared" si="188"/>
        <v>0</v>
      </c>
      <c r="CQ1711" s="3" t="str">
        <f>CONCATENATE(baseURL!$A$1,baseURL!$B$1,baseURL!$C$1,".",C1711,".",L1711,".pkl&amp;seq=",BC1711)</f>
        <v>http://proteomics.broadinstitute.org/millscripts/viewfeed.pl?side=xl&amp;cycle=1&amp;fixedMods=iaaC&amp;file=msdataSM/iPRG2012_nd/cpick_in/iPRG2012_nd.1536.3.2.pkl&amp;seq=LNDLEDVEK</v>
      </c>
    </row>
    <row r="1712" spans="1:95" x14ac:dyDescent="0.2">
      <c r="A1712" s="3">
        <v>1087</v>
      </c>
      <c r="B1712" s="2" t="s">
        <v>3582</v>
      </c>
      <c r="C1712" s="2" t="s">
        <v>3583</v>
      </c>
      <c r="D1712" s="3">
        <v>4259</v>
      </c>
      <c r="E1712" s="3">
        <v>4256</v>
      </c>
      <c r="F1712" s="3">
        <v>32300</v>
      </c>
      <c r="G1712" s="3">
        <v>5793</v>
      </c>
      <c r="H1712" s="3">
        <v>20.007899999999999</v>
      </c>
      <c r="I1712" s="30">
        <v>403.73093</v>
      </c>
      <c r="J1712" s="30">
        <v>403.72985990000001</v>
      </c>
      <c r="K1712" s="30">
        <v>1.07E-3</v>
      </c>
      <c r="L1712" s="3">
        <v>2</v>
      </c>
      <c r="M1712" s="3">
        <v>2</v>
      </c>
      <c r="N1712" s="10">
        <f t="shared" si="182"/>
        <v>1</v>
      </c>
      <c r="O1712" s="35">
        <v>2</v>
      </c>
      <c r="P1712" s="17"/>
      <c r="Q1712" s="40">
        <v>806.45191</v>
      </c>
      <c r="R1712" s="40">
        <v>403.72958999999997</v>
      </c>
      <c r="S1712" s="18">
        <f t="shared" si="183"/>
        <v>3.319053230721658</v>
      </c>
      <c r="T1712" s="18">
        <f t="shared" si="184"/>
        <v>0.66851676646934677</v>
      </c>
      <c r="U1712" s="18">
        <f t="shared" si="185"/>
        <v>2.4769054038362277E-2</v>
      </c>
      <c r="V1712" s="30">
        <v>403.7296</v>
      </c>
      <c r="W1712" s="3" t="s">
        <v>47</v>
      </c>
      <c r="AA1712" s="3" t="s">
        <v>47</v>
      </c>
      <c r="AD1712" s="3" t="s">
        <v>48</v>
      </c>
      <c r="AF1712" s="3" t="s">
        <v>47</v>
      </c>
      <c r="AG1712" s="3" t="s">
        <v>48</v>
      </c>
      <c r="AL1712" s="3" t="s">
        <v>52</v>
      </c>
      <c r="AO1712" s="3" t="s">
        <v>48</v>
      </c>
      <c r="AU1712" s="3">
        <v>0</v>
      </c>
      <c r="AV1712" s="3">
        <v>3</v>
      </c>
      <c r="AW1712" s="3">
        <v>1</v>
      </c>
      <c r="AX1712" s="3">
        <v>3</v>
      </c>
      <c r="AY1712" s="3">
        <v>100</v>
      </c>
      <c r="AZ1712" s="6" t="str">
        <f t="shared" si="186"/>
        <v>1538.1</v>
      </c>
      <c r="BB1712" s="12" t="s">
        <v>79</v>
      </c>
      <c r="BC1712" s="12" t="s">
        <v>3584</v>
      </c>
      <c r="BJ1712" s="12">
        <f t="shared" si="187"/>
        <v>0</v>
      </c>
      <c r="BK1712" s="12">
        <f t="shared" si="188"/>
        <v>0</v>
      </c>
      <c r="CQ1712" s="3" t="str">
        <f>CONCATENATE(baseURL!$A$1,baseURL!$B$1,"+Acetyl",baseURL!$C$1,".",C1712,".",L1712,".pkl&amp;seq=",BC1712)</f>
        <v>http://proteomics.broadinstitute.org/millscripts/viewfeed.pl?side=xl&amp;cycle=1&amp;fixedMods=iaaC+Acetyl&amp;file=msdataSM/iPRG2012_nd/cpick_in/iPRG2012_nd.1538.1.2.pkl&amp;seq=SNKLFR</v>
      </c>
    </row>
    <row r="1713" spans="1:95" x14ac:dyDescent="0.2">
      <c r="A1713" s="3">
        <v>7054</v>
      </c>
      <c r="B1713" s="2" t="s">
        <v>3585</v>
      </c>
      <c r="C1713" s="2" t="s">
        <v>3586</v>
      </c>
      <c r="D1713" s="3">
        <v>4260</v>
      </c>
      <c r="E1713" s="3">
        <v>4257</v>
      </c>
      <c r="F1713" s="3">
        <v>32301</v>
      </c>
      <c r="G1713" s="3">
        <v>5794</v>
      </c>
      <c r="H1713" s="3">
        <v>20.010400000000001</v>
      </c>
      <c r="I1713" s="30">
        <v>424.22723000000002</v>
      </c>
      <c r="J1713" s="30">
        <v>423.89669859999998</v>
      </c>
      <c r="K1713" s="30">
        <v>0.33052999999999999</v>
      </c>
      <c r="L1713" s="3">
        <v>2</v>
      </c>
      <c r="M1713" s="3">
        <v>3</v>
      </c>
      <c r="N1713" s="10">
        <f t="shared" si="182"/>
        <v>-1</v>
      </c>
      <c r="O1713" s="35">
        <v>3</v>
      </c>
      <c r="P1713" s="17"/>
      <c r="Q1713" s="40">
        <v>1269.6732199999999</v>
      </c>
      <c r="R1713" s="40">
        <v>423.89591999999999</v>
      </c>
      <c r="S1713" s="18">
        <f t="shared" si="183"/>
        <v>781.58336603011037</v>
      </c>
      <c r="T1713" s="18">
        <f t="shared" si="184"/>
        <v>1.836771630143639</v>
      </c>
      <c r="U1713" s="18">
        <f t="shared" si="185"/>
        <v>1.8400743277269784</v>
      </c>
      <c r="V1713" s="30">
        <v>423.89670000000001</v>
      </c>
      <c r="X1713" s="3" t="s">
        <v>47</v>
      </c>
      <c r="Y1713" s="3" t="s">
        <v>47</v>
      </c>
      <c r="AA1713" s="3" t="s">
        <v>47</v>
      </c>
      <c r="AB1713" s="12" t="s">
        <v>48</v>
      </c>
      <c r="AC1713" s="3" t="s">
        <v>47</v>
      </c>
      <c r="AH1713" s="3" t="s">
        <v>48</v>
      </c>
      <c r="AI1713" s="3" t="s">
        <v>48</v>
      </c>
      <c r="AL1713" s="3" t="s">
        <v>52</v>
      </c>
      <c r="AU1713" s="3">
        <v>0</v>
      </c>
      <c r="AV1713" s="3">
        <v>4</v>
      </c>
      <c r="AW1713" s="3">
        <v>1</v>
      </c>
      <c r="AX1713" s="3">
        <v>4</v>
      </c>
      <c r="AY1713" s="3">
        <v>100</v>
      </c>
      <c r="AZ1713" s="6" t="str">
        <f t="shared" si="186"/>
        <v>1538.2</v>
      </c>
      <c r="BC1713" s="12" t="s">
        <v>3587</v>
      </c>
      <c r="BJ1713" s="12">
        <f t="shared" si="187"/>
        <v>0</v>
      </c>
      <c r="BK1713" s="12">
        <f t="shared" si="188"/>
        <v>0</v>
      </c>
      <c r="CQ1713" s="3" t="str">
        <f>CONCATENATE(baseURL!$A$1,baseURL!$B$1,baseURL!$C$1,".",C1713,".",L1713,".pkl&amp;seq=",BC1713)</f>
        <v>http://proteomics.broadinstitute.org/millscripts/viewfeed.pl?side=xl&amp;cycle=1&amp;fixedMods=iaaC&amp;file=msdataSM/iPRG2012_nd/cpick_in/iPRG2012_nd.1538.2.2.pkl&amp;seq=TVMLAAHGNSLR</v>
      </c>
    </row>
    <row r="1714" spans="1:95" x14ac:dyDescent="0.2">
      <c r="A1714" s="3">
        <v>3201</v>
      </c>
      <c r="B1714" s="2" t="s">
        <v>3590</v>
      </c>
      <c r="C1714" s="2" t="s">
        <v>3591</v>
      </c>
      <c r="D1714" s="3">
        <v>4263</v>
      </c>
      <c r="E1714" s="3">
        <v>4260</v>
      </c>
      <c r="F1714" s="3">
        <v>32304</v>
      </c>
      <c r="G1714" s="3">
        <v>5797</v>
      </c>
      <c r="H1714" s="3">
        <v>20.018699999999999</v>
      </c>
      <c r="I1714" s="30">
        <v>545.28916000000004</v>
      </c>
      <c r="J1714" s="30">
        <v>545.2883617</v>
      </c>
      <c r="K1714" s="30">
        <v>8.0000000000000004E-4</v>
      </c>
      <c r="L1714" s="3">
        <v>2</v>
      </c>
      <c r="M1714" s="3">
        <v>2</v>
      </c>
      <c r="N1714" s="10">
        <f t="shared" si="182"/>
        <v>1</v>
      </c>
      <c r="O1714" s="35">
        <v>2</v>
      </c>
      <c r="P1714" s="17"/>
      <c r="Q1714" s="40">
        <v>1089.56873</v>
      </c>
      <c r="R1714" s="40">
        <v>545.28800999999999</v>
      </c>
      <c r="S1714" s="18">
        <f t="shared" si="183"/>
        <v>2.1089772358141285</v>
      </c>
      <c r="T1714" s="18">
        <f t="shared" si="184"/>
        <v>0.64498025549868387</v>
      </c>
      <c r="U1714" s="18">
        <f t="shared" si="185"/>
        <v>0.16505039236081043</v>
      </c>
      <c r="V1714" s="30">
        <v>545.28809999999999</v>
      </c>
      <c r="W1714" s="3" t="s">
        <v>47</v>
      </c>
      <c r="X1714" s="3" t="s">
        <v>48</v>
      </c>
      <c r="Y1714" s="3" t="s">
        <v>48</v>
      </c>
      <c r="Z1714" s="3" t="s">
        <v>47</v>
      </c>
      <c r="AA1714" s="3" t="s">
        <v>47</v>
      </c>
      <c r="AC1714" s="3" t="s">
        <v>52</v>
      </c>
      <c r="AE1714" s="3" t="s">
        <v>48</v>
      </c>
      <c r="AF1714" s="3" t="s">
        <v>48</v>
      </c>
      <c r="AH1714" s="3" t="s">
        <v>48</v>
      </c>
      <c r="AL1714" s="3" t="s">
        <v>48</v>
      </c>
      <c r="AM1714" s="3" t="s">
        <v>48</v>
      </c>
      <c r="AU1714" s="3">
        <v>0</v>
      </c>
      <c r="AV1714" s="3">
        <v>3</v>
      </c>
      <c r="AW1714" s="3">
        <v>1</v>
      </c>
      <c r="AX1714" s="3">
        <v>3</v>
      </c>
      <c r="AY1714" s="3">
        <v>100</v>
      </c>
      <c r="AZ1714" s="6" t="str">
        <f t="shared" si="186"/>
        <v>1538.5</v>
      </c>
      <c r="BC1714" s="12" t="s">
        <v>3592</v>
      </c>
      <c r="BJ1714" s="12">
        <f t="shared" si="187"/>
        <v>0</v>
      </c>
      <c r="BK1714" s="12">
        <f t="shared" si="188"/>
        <v>0</v>
      </c>
      <c r="CQ1714" s="3" t="str">
        <f>CONCATENATE(baseURL!$A$1,baseURL!$B$1,baseURL!$C$1,".",C1714,".",L1714,".pkl&amp;seq=",BC1714)</f>
        <v>http://proteomics.broadinstitute.org/millscripts/viewfeed.pl?side=xl&amp;cycle=1&amp;fixedMods=iaaC&amp;file=msdataSM/iPRG2012_nd/cpick_in/iPRG2012_nd.1538.5.2.pkl&amp;seq=DLKFEPQGR</v>
      </c>
    </row>
    <row r="1715" spans="1:95" x14ac:dyDescent="0.2">
      <c r="A1715" s="3">
        <v>5636</v>
      </c>
      <c r="B1715" s="2" t="s">
        <v>3593</v>
      </c>
      <c r="C1715" s="2" t="s">
        <v>3594</v>
      </c>
      <c r="D1715" s="3">
        <v>4264</v>
      </c>
      <c r="E1715" s="3">
        <v>4261</v>
      </c>
      <c r="F1715" s="3">
        <v>32305</v>
      </c>
      <c r="G1715" s="3">
        <v>5798</v>
      </c>
      <c r="H1715" s="3">
        <v>20.022099999999998</v>
      </c>
      <c r="I1715" s="30">
        <v>774.36711000000003</v>
      </c>
      <c r="J1715" s="30">
        <v>774.36869279999996</v>
      </c>
      <c r="K1715" s="30">
        <v>-1.58E-3</v>
      </c>
      <c r="L1715" s="3">
        <v>3</v>
      </c>
      <c r="M1715" s="3">
        <v>3</v>
      </c>
      <c r="N1715" s="10">
        <f t="shared" si="182"/>
        <v>1</v>
      </c>
      <c r="O1715" s="35">
        <v>3</v>
      </c>
      <c r="P1715" s="17"/>
      <c r="Q1715" s="40">
        <v>2321.09051</v>
      </c>
      <c r="R1715" s="40">
        <v>774.36836000000005</v>
      </c>
      <c r="S1715" s="18">
        <f t="shared" si="183"/>
        <v>-1.6142188454436397</v>
      </c>
      <c r="T1715" s="18">
        <f t="shared" si="184"/>
        <v>0.42976962528543117</v>
      </c>
      <c r="U1715" s="18">
        <f t="shared" si="185"/>
        <v>0.56820503347048978</v>
      </c>
      <c r="V1715" s="30">
        <v>774.36879999999996</v>
      </c>
      <c r="W1715" s="3" t="s">
        <v>47</v>
      </c>
      <c r="X1715" s="3" t="s">
        <v>47</v>
      </c>
      <c r="Y1715" s="3" t="s">
        <v>47</v>
      </c>
      <c r="Z1715" s="3" t="s">
        <v>47</v>
      </c>
      <c r="AA1715" s="3" t="s">
        <v>47</v>
      </c>
      <c r="AB1715" s="12" t="s">
        <v>47</v>
      </c>
      <c r="AC1715" s="3" t="s">
        <v>47</v>
      </c>
      <c r="AD1715" s="3" t="s">
        <v>47</v>
      </c>
      <c r="AE1715" s="3" t="s">
        <v>48</v>
      </c>
      <c r="AF1715" s="3" t="s">
        <v>47</v>
      </c>
      <c r="AG1715" s="3" t="s">
        <v>47</v>
      </c>
      <c r="AI1715" s="3" t="s">
        <v>47</v>
      </c>
      <c r="AJ1715" s="3" t="s">
        <v>47</v>
      </c>
      <c r="AL1715" s="3" t="s">
        <v>47</v>
      </c>
      <c r="AM1715" s="3" t="s">
        <v>47</v>
      </c>
      <c r="AN1715" s="3" t="s">
        <v>47</v>
      </c>
      <c r="AU1715" s="3">
        <v>0</v>
      </c>
      <c r="AV1715" s="3">
        <v>15</v>
      </c>
      <c r="AW1715" s="3">
        <v>1</v>
      </c>
      <c r="AX1715" s="3">
        <v>15</v>
      </c>
      <c r="AY1715" s="3">
        <v>100</v>
      </c>
      <c r="AZ1715" s="6" t="str">
        <f t="shared" si="186"/>
        <v>1538.6</v>
      </c>
      <c r="BC1715" s="12" t="s">
        <v>3595</v>
      </c>
      <c r="BJ1715" s="12">
        <f t="shared" si="187"/>
        <v>0</v>
      </c>
      <c r="BK1715" s="12">
        <f t="shared" si="188"/>
        <v>0</v>
      </c>
      <c r="CQ1715" s="3" t="str">
        <f>CONCATENATE(baseURL!$A$1,baseURL!$B$1,baseURL!$C$1,".",C1715,".",L1715,".pkl&amp;seq=",BC1715)</f>
        <v>http://proteomics.broadinstitute.org/millscripts/viewfeed.pl?side=xl&amp;cycle=1&amp;fixedMods=iaaC&amp;file=msdataSM/iPRG2012_nd/cpick_in/iPRG2012_nd.1538.6.3.pkl&amp;seq=QAYAVSEKAGHQTSAESWGTGR</v>
      </c>
    </row>
    <row r="1716" spans="1:95" x14ac:dyDescent="0.2">
      <c r="A1716" s="3">
        <v>5475</v>
      </c>
      <c r="B1716" s="2" t="s">
        <v>3596</v>
      </c>
      <c r="C1716" s="2" t="s">
        <v>3582</v>
      </c>
      <c r="D1716" s="3">
        <v>4266</v>
      </c>
      <c r="E1716" s="3">
        <v>4263</v>
      </c>
      <c r="F1716" s="3">
        <v>32322</v>
      </c>
      <c r="G1716" s="3">
        <v>5801</v>
      </c>
      <c r="H1716" s="3">
        <v>20.0379</v>
      </c>
      <c r="I1716" s="30">
        <v>486.28140000000002</v>
      </c>
      <c r="J1716" s="30">
        <v>486.28081109999999</v>
      </c>
      <c r="K1716" s="30">
        <v>5.9000000000000003E-4</v>
      </c>
      <c r="L1716" s="3">
        <v>2</v>
      </c>
      <c r="M1716" s="3">
        <v>2</v>
      </c>
      <c r="N1716" s="10">
        <f t="shared" si="182"/>
        <v>1</v>
      </c>
      <c r="O1716" s="35">
        <v>2</v>
      </c>
      <c r="P1716" s="17"/>
      <c r="Q1716" s="40">
        <v>971.55201999999997</v>
      </c>
      <c r="R1716" s="40">
        <v>486.27965</v>
      </c>
      <c r="S1716" s="18">
        <f t="shared" si="183"/>
        <v>3.598752281769269</v>
      </c>
      <c r="T1716" s="18">
        <f t="shared" si="184"/>
        <v>2.3877207281658941</v>
      </c>
      <c r="U1716" s="18">
        <f t="shared" si="185"/>
        <v>1.9536083814918106</v>
      </c>
      <c r="V1716" s="30">
        <v>486.28059999999999</v>
      </c>
      <c r="W1716" s="3" t="s">
        <v>47</v>
      </c>
      <c r="X1716" s="3" t="s">
        <v>47</v>
      </c>
      <c r="Y1716" s="3" t="s">
        <v>47</v>
      </c>
      <c r="Z1716" s="3" t="s">
        <v>47</v>
      </c>
      <c r="AA1716" s="3" t="s">
        <v>47</v>
      </c>
      <c r="AB1716" s="12" t="s">
        <v>47</v>
      </c>
      <c r="AC1716" s="3" t="s">
        <v>47</v>
      </c>
      <c r="AD1716" s="3" t="s">
        <v>47</v>
      </c>
      <c r="AE1716" s="3" t="s">
        <v>47</v>
      </c>
      <c r="AF1716" s="3" t="s">
        <v>47</v>
      </c>
      <c r="AG1716" s="3" t="s">
        <v>47</v>
      </c>
      <c r="AH1716" s="3" t="s">
        <v>47</v>
      </c>
      <c r="AI1716" s="3" t="s">
        <v>47</v>
      </c>
      <c r="AJ1716" s="3" t="s">
        <v>47</v>
      </c>
      <c r="AK1716" s="3" t="s">
        <v>47</v>
      </c>
      <c r="AL1716" s="3" t="s">
        <v>47</v>
      </c>
      <c r="AM1716" s="3" t="s">
        <v>47</v>
      </c>
      <c r="AU1716" s="3">
        <v>0</v>
      </c>
      <c r="AV1716" s="3">
        <v>17</v>
      </c>
      <c r="AW1716" s="3">
        <v>1</v>
      </c>
      <c r="AX1716" s="3">
        <v>17</v>
      </c>
      <c r="AY1716" s="3">
        <v>100</v>
      </c>
      <c r="AZ1716" s="6" t="str">
        <f t="shared" si="186"/>
        <v>1539.2</v>
      </c>
      <c r="BC1716" s="12" t="s">
        <v>3515</v>
      </c>
      <c r="BJ1716" s="12">
        <f t="shared" si="187"/>
        <v>0</v>
      </c>
      <c r="BK1716" s="12">
        <f t="shared" si="188"/>
        <v>0</v>
      </c>
      <c r="CQ1716" s="3" t="str">
        <f>CONCATENATE(baseURL!$A$1,baseURL!$B$1,baseURL!$C$1,".",C1716,".",L1716,".pkl&amp;seq=",BC1716)</f>
        <v>http://proteomics.broadinstitute.org/millscripts/viewfeed.pl?side=xl&amp;cycle=1&amp;fixedMods=iaaC&amp;file=msdataSM/iPRG2012_nd/cpick_in/iPRG2012_nd.1539.2.2.pkl&amp;seq=LAQNDGLLK</v>
      </c>
    </row>
    <row r="1717" spans="1:95" x14ac:dyDescent="0.2">
      <c r="A1717" s="3">
        <v>7592</v>
      </c>
      <c r="B1717" s="2" t="s">
        <v>3597</v>
      </c>
      <c r="C1717" s="2" t="s">
        <v>3585</v>
      </c>
      <c r="D1717" s="3">
        <v>4267</v>
      </c>
      <c r="E1717" s="3">
        <v>4264</v>
      </c>
      <c r="F1717" s="3">
        <v>32323</v>
      </c>
      <c r="G1717" s="3">
        <v>5802</v>
      </c>
      <c r="H1717" s="3">
        <v>20.042100000000001</v>
      </c>
      <c r="I1717" s="30">
        <v>490.18641000000002</v>
      </c>
      <c r="J1717" s="30">
        <v>490.18541529999999</v>
      </c>
      <c r="K1717" s="30">
        <v>9.8999999999999999E-4</v>
      </c>
      <c r="L1717" s="3">
        <v>2</v>
      </c>
      <c r="M1717" s="3">
        <v>2</v>
      </c>
      <c r="N1717" s="10">
        <f t="shared" si="182"/>
        <v>1</v>
      </c>
      <c r="O1717" s="35">
        <v>2</v>
      </c>
      <c r="P1717" s="17"/>
      <c r="Q1717" s="37">
        <v>979.36481000000003</v>
      </c>
      <c r="R1717" s="37">
        <v>490.18605000000002</v>
      </c>
      <c r="S1717" s="18">
        <f t="shared" si="183"/>
        <v>0.73441502466376196</v>
      </c>
      <c r="T1717" s="18">
        <f t="shared" si="184"/>
        <v>-1.294814489385463</v>
      </c>
      <c r="U1717" s="18">
        <f t="shared" si="185"/>
        <v>-1.9380396485084541</v>
      </c>
      <c r="V1717" s="30">
        <v>490.18509999999998</v>
      </c>
      <c r="W1717" s="3" t="s">
        <v>47</v>
      </c>
      <c r="X1717" s="3" t="s">
        <v>47</v>
      </c>
      <c r="Y1717" s="3" t="s">
        <v>47</v>
      </c>
      <c r="AC1717" s="3" t="s">
        <v>52</v>
      </c>
      <c r="AE1717" s="3" t="s">
        <v>48</v>
      </c>
      <c r="AH1717" s="3" t="s">
        <v>47</v>
      </c>
      <c r="AK1717" s="3" t="s">
        <v>48</v>
      </c>
      <c r="AP1717" s="3" t="s">
        <v>48</v>
      </c>
      <c r="AU1717" s="3">
        <v>0</v>
      </c>
      <c r="AV1717" s="3">
        <v>4</v>
      </c>
      <c r="AW1717" s="3">
        <v>1</v>
      </c>
      <c r="AX1717" s="3">
        <v>4</v>
      </c>
      <c r="AY1717" s="3">
        <v>100</v>
      </c>
      <c r="AZ1717" s="6" t="str">
        <f t="shared" si="186"/>
        <v>1539.3</v>
      </c>
      <c r="BC1717" s="12" t="s">
        <v>3598</v>
      </c>
      <c r="BI1717" s="12" t="s">
        <v>594</v>
      </c>
      <c r="BJ1717" s="12">
        <f t="shared" si="187"/>
        <v>1</v>
      </c>
      <c r="BK1717" s="12">
        <f t="shared" si="188"/>
        <v>1</v>
      </c>
      <c r="BR1717" s="3" t="s">
        <v>594</v>
      </c>
      <c r="CQ1717" s="3" t="str">
        <f>CONCATENATE(baseURL!$A$1,baseURL!$B$1,baseURL!$C$1,".",C1717,".",L1717,".pkl&amp;seq=",BC1717,"&amp;varMods=ReducedCys-C")</f>
        <v>http://proteomics.broadinstitute.org/millscripts/viewfeed.pl?side=xl&amp;cycle=1&amp;fixedMods=iaaC&amp;file=msdataSM/iPRG2012_nd/cpick_in/iPRG2012_nd.1539.3.2.pkl&amp;seq=YDcSFCGK&amp;varMods=ReducedCys-C</v>
      </c>
    </row>
    <row r="1718" spans="1:95" x14ac:dyDescent="0.2">
      <c r="A1718" s="3">
        <v>6096</v>
      </c>
      <c r="B1718" s="2" t="s">
        <v>3599</v>
      </c>
      <c r="C1718" s="2" t="s">
        <v>3600</v>
      </c>
      <c r="D1718" s="3">
        <v>4278</v>
      </c>
      <c r="E1718" s="3">
        <v>4275</v>
      </c>
      <c r="F1718" s="3">
        <v>32351</v>
      </c>
      <c r="G1718" s="3">
        <v>5814</v>
      </c>
      <c r="H1718" s="3">
        <v>20.070499999999999</v>
      </c>
      <c r="I1718" s="30">
        <v>746.36870999999996</v>
      </c>
      <c r="J1718" s="30">
        <v>746.36762099999999</v>
      </c>
      <c r="K1718" s="30">
        <v>1.09E-3</v>
      </c>
      <c r="L1718" s="3">
        <v>2</v>
      </c>
      <c r="M1718" s="3">
        <v>2</v>
      </c>
      <c r="N1718" s="10">
        <f t="shared" si="182"/>
        <v>1</v>
      </c>
      <c r="O1718" s="35">
        <v>2</v>
      </c>
      <c r="P1718" s="17"/>
      <c r="Q1718" s="40">
        <v>1491.7285400000001</v>
      </c>
      <c r="R1718" s="40">
        <v>746.36791000000005</v>
      </c>
      <c r="S1718" s="18">
        <f t="shared" si="183"/>
        <v>1.071857443486377</v>
      </c>
      <c r="T1718" s="18">
        <f t="shared" si="184"/>
        <v>-0.3872085015902586</v>
      </c>
      <c r="U1718" s="18">
        <f t="shared" si="185"/>
        <v>-0.28136257899704603</v>
      </c>
      <c r="V1718" s="30">
        <v>746.36770000000001</v>
      </c>
      <c r="W1718" s="3" t="s">
        <v>47</v>
      </c>
      <c r="X1718" s="3" t="s">
        <v>47</v>
      </c>
      <c r="Y1718" s="3" t="s">
        <v>47</v>
      </c>
      <c r="Z1718" s="3" t="s">
        <v>47</v>
      </c>
      <c r="AA1718" s="3" t="s">
        <v>48</v>
      </c>
      <c r="AB1718" s="12" t="s">
        <v>47</v>
      </c>
      <c r="AC1718" s="3" t="s">
        <v>47</v>
      </c>
      <c r="AD1718" s="3" t="s">
        <v>47</v>
      </c>
      <c r="AE1718" s="3" t="s">
        <v>47</v>
      </c>
      <c r="AF1718" s="3" t="s">
        <v>47</v>
      </c>
      <c r="AG1718" s="3" t="s">
        <v>47</v>
      </c>
      <c r="AH1718" s="3" t="s">
        <v>47</v>
      </c>
      <c r="AI1718" s="3" t="s">
        <v>47</v>
      </c>
      <c r="AK1718" s="3" t="s">
        <v>48</v>
      </c>
      <c r="AL1718" s="3" t="s">
        <v>47</v>
      </c>
      <c r="AU1718" s="3">
        <v>0</v>
      </c>
      <c r="AV1718" s="3">
        <v>13</v>
      </c>
      <c r="AW1718" s="3">
        <v>1</v>
      </c>
      <c r="AX1718" s="3">
        <v>13</v>
      </c>
      <c r="AY1718" s="3">
        <v>100</v>
      </c>
      <c r="AZ1718" s="6" t="str">
        <f t="shared" si="186"/>
        <v>1540.10</v>
      </c>
      <c r="BC1718" s="12" t="s">
        <v>3601</v>
      </c>
      <c r="BJ1718" s="12">
        <f t="shared" si="187"/>
        <v>0</v>
      </c>
      <c r="BK1718" s="12">
        <f t="shared" si="188"/>
        <v>0</v>
      </c>
      <c r="CQ1718" s="3" t="str">
        <f>CONCATENATE(baseURL!$A$1,baseURL!$B$1,baseURL!$C$1,".",C1718,".",L1718,".pkl&amp;seq=",BC1718)</f>
        <v>http://proteomics.broadinstitute.org/millscripts/viewfeed.pl?side=xl&amp;cycle=1&amp;fixedMods=iaaC&amp;file=msdataSM/iPRG2012_nd/cpick_in/iPRG2012_nd.1540.10.2.pkl&amp;seq=TVASSGQELSVEER</v>
      </c>
    </row>
    <row r="1719" spans="1:95" x14ac:dyDescent="0.2">
      <c r="A1719" s="3">
        <v>6300</v>
      </c>
      <c r="B1719" s="2" t="s">
        <v>3605</v>
      </c>
      <c r="C1719" s="2" t="s">
        <v>3606</v>
      </c>
      <c r="D1719" s="3">
        <v>4276</v>
      </c>
      <c r="E1719" s="3">
        <v>4273</v>
      </c>
      <c r="F1719" s="3">
        <v>32349</v>
      </c>
      <c r="G1719" s="3">
        <v>5812</v>
      </c>
      <c r="H1719" s="3">
        <v>20.0672</v>
      </c>
      <c r="I1719" s="30">
        <v>635.33966999999996</v>
      </c>
      <c r="J1719" s="30">
        <v>635.3399895</v>
      </c>
      <c r="K1719" s="30">
        <v>-3.2000000000000003E-4</v>
      </c>
      <c r="L1719" s="3">
        <v>2</v>
      </c>
      <c r="M1719" s="3">
        <v>2</v>
      </c>
      <c r="N1719" s="10">
        <f t="shared" si="182"/>
        <v>1</v>
      </c>
      <c r="O1719" s="35">
        <v>2</v>
      </c>
      <c r="P1719" s="17"/>
      <c r="Q1719" s="40">
        <v>1269.6732199999999</v>
      </c>
      <c r="R1719" s="40">
        <v>635.34024999999997</v>
      </c>
      <c r="S1719" s="18">
        <f t="shared" si="183"/>
        <v>-0.91289667231624261</v>
      </c>
      <c r="T1719" s="18">
        <f t="shared" si="184"/>
        <v>-0.41001652259175825</v>
      </c>
      <c r="U1719" s="18">
        <f t="shared" si="185"/>
        <v>-0.23609396691355053</v>
      </c>
      <c r="V1719" s="30">
        <v>635.34010000000001</v>
      </c>
      <c r="W1719" s="3" t="s">
        <v>47</v>
      </c>
      <c r="X1719" s="3" t="s">
        <v>47</v>
      </c>
      <c r="Y1719" s="3" t="s">
        <v>47</v>
      </c>
      <c r="Z1719" s="3" t="s">
        <v>47</v>
      </c>
      <c r="AA1719" s="3" t="s">
        <v>48</v>
      </c>
      <c r="AB1719" s="12" t="s">
        <v>47</v>
      </c>
      <c r="AC1719" s="3" t="s">
        <v>47</v>
      </c>
      <c r="AD1719" s="3" t="s">
        <v>47</v>
      </c>
      <c r="AE1719" s="3" t="s">
        <v>48</v>
      </c>
      <c r="AF1719" s="3" t="s">
        <v>47</v>
      </c>
      <c r="AG1719" s="3" t="s">
        <v>47</v>
      </c>
      <c r="AH1719" s="3" t="s">
        <v>47</v>
      </c>
      <c r="AI1719" s="3" t="s">
        <v>47</v>
      </c>
      <c r="AJ1719" s="3" t="s">
        <v>47</v>
      </c>
      <c r="AL1719" s="3" t="s">
        <v>47</v>
      </c>
      <c r="AU1719" s="3">
        <v>0</v>
      </c>
      <c r="AV1719" s="3">
        <v>13</v>
      </c>
      <c r="AW1719" s="3">
        <v>1</v>
      </c>
      <c r="AX1719" s="3">
        <v>13</v>
      </c>
      <c r="AY1719" s="3">
        <v>100</v>
      </c>
      <c r="AZ1719" s="6" t="str">
        <f t="shared" si="186"/>
        <v>1540.8</v>
      </c>
      <c r="BC1719" s="12" t="s">
        <v>3587</v>
      </c>
      <c r="BJ1719" s="12">
        <f t="shared" si="187"/>
        <v>0</v>
      </c>
      <c r="BK1719" s="12">
        <f t="shared" si="188"/>
        <v>0</v>
      </c>
      <c r="CQ1719" s="3" t="str">
        <f>CONCATENATE(baseURL!$A$1,baseURL!$B$1,baseURL!$C$1,".",C1719,".",L1719,".pkl&amp;seq=",BC1719)</f>
        <v>http://proteomics.broadinstitute.org/millscripts/viewfeed.pl?side=xl&amp;cycle=1&amp;fixedMods=iaaC&amp;file=msdataSM/iPRG2012_nd/cpick_in/iPRG2012_nd.1540.8.2.pkl&amp;seq=TVMLAAHGNSLR</v>
      </c>
    </row>
    <row r="1720" spans="1:95" x14ac:dyDescent="0.2">
      <c r="A1720" s="3">
        <v>3005</v>
      </c>
      <c r="B1720" s="2" t="s">
        <v>3610</v>
      </c>
      <c r="C1720" s="2" t="s">
        <v>3611</v>
      </c>
      <c r="D1720" s="3">
        <v>4279</v>
      </c>
      <c r="E1720" s="3">
        <v>4276</v>
      </c>
      <c r="F1720" s="3">
        <v>32363</v>
      </c>
      <c r="G1720" s="3">
        <v>5816</v>
      </c>
      <c r="H1720" s="3">
        <v>20.079899999999999</v>
      </c>
      <c r="I1720" s="30">
        <v>430.98320000000001</v>
      </c>
      <c r="J1720" s="30">
        <v>430.98253290000002</v>
      </c>
      <c r="K1720" s="30">
        <v>6.7000000000000002E-4</v>
      </c>
      <c r="L1720" s="3">
        <v>4</v>
      </c>
      <c r="M1720" s="3">
        <v>4</v>
      </c>
      <c r="N1720" s="10">
        <f t="shared" si="182"/>
        <v>1</v>
      </c>
      <c r="O1720" s="35">
        <v>4</v>
      </c>
      <c r="P1720" s="17"/>
      <c r="Q1720" s="40">
        <v>1720.90507</v>
      </c>
      <c r="R1720" s="40">
        <v>430.98172</v>
      </c>
      <c r="S1720" s="18">
        <f t="shared" si="183"/>
        <v>3.4340203570931611</v>
      </c>
      <c r="T1720" s="18">
        <f t="shared" si="184"/>
        <v>1.8861588840197072</v>
      </c>
      <c r="U1720" s="18">
        <f t="shared" si="185"/>
        <v>1.1137363319767444</v>
      </c>
      <c r="V1720" s="30">
        <v>430.98219999999998</v>
      </c>
      <c r="W1720" s="3" t="s">
        <v>47</v>
      </c>
      <c r="X1720" s="3" t="s">
        <v>47</v>
      </c>
      <c r="Y1720" s="3" t="s">
        <v>47</v>
      </c>
      <c r="Z1720" s="3" t="s">
        <v>47</v>
      </c>
      <c r="AA1720" s="3" t="s">
        <v>47</v>
      </c>
      <c r="AB1720" s="12" t="s">
        <v>48</v>
      </c>
      <c r="AC1720" s="3" t="s">
        <v>52</v>
      </c>
      <c r="AE1720" s="3" t="s">
        <v>48</v>
      </c>
      <c r="AG1720" s="3" t="s">
        <v>48</v>
      </c>
      <c r="AH1720" s="3" t="s">
        <v>47</v>
      </c>
      <c r="AL1720" s="3" t="s">
        <v>48</v>
      </c>
      <c r="AM1720" s="3" t="s">
        <v>47</v>
      </c>
      <c r="AO1720" s="3" t="s">
        <v>48</v>
      </c>
      <c r="AP1720" s="3" t="s">
        <v>48</v>
      </c>
      <c r="AU1720" s="3">
        <v>0</v>
      </c>
      <c r="AV1720" s="3">
        <v>7</v>
      </c>
      <c r="AW1720" s="3">
        <v>1</v>
      </c>
      <c r="AX1720" s="3">
        <v>7</v>
      </c>
      <c r="AY1720" s="3">
        <v>100</v>
      </c>
      <c r="AZ1720" s="6" t="str">
        <f t="shared" si="186"/>
        <v>1541.1</v>
      </c>
      <c r="BC1720" s="12" t="s">
        <v>3612</v>
      </c>
      <c r="BJ1720" s="12">
        <f t="shared" si="187"/>
        <v>1</v>
      </c>
      <c r="BK1720" s="12">
        <f t="shared" si="188"/>
        <v>0</v>
      </c>
      <c r="CQ1720" s="3" t="str">
        <f>CONCATENATE(baseURL!$A$1,baseURL!$B$1,baseURL!$C$1,".",C1720,".",L1720,".pkl&amp;seq=",BC1720)</f>
        <v>http://proteomics.broadinstitute.org/millscripts/viewfeed.pl?side=xl&amp;cycle=1&amp;fixedMods=iaaC&amp;file=msdataSM/iPRG2012_nd/cpick_in/iPRG2012_nd.1541.1.4.pkl&amp;seq=TATVSKKWAAAAVCEK</v>
      </c>
    </row>
    <row r="1721" spans="1:95" x14ac:dyDescent="0.2">
      <c r="A1721" s="3">
        <v>3603</v>
      </c>
      <c r="B1721" s="2" t="s">
        <v>3607</v>
      </c>
      <c r="C1721" s="2" t="s">
        <v>3608</v>
      </c>
      <c r="D1721" s="3">
        <v>4288</v>
      </c>
      <c r="E1721" s="3">
        <v>4285</v>
      </c>
      <c r="F1721" s="3">
        <v>32372</v>
      </c>
      <c r="G1721" s="3">
        <v>5825</v>
      </c>
      <c r="H1721" s="3">
        <v>20.094899999999999</v>
      </c>
      <c r="I1721" s="30">
        <v>687.86509000000001</v>
      </c>
      <c r="J1721" s="30">
        <v>687.86447559999999</v>
      </c>
      <c r="K1721" s="30">
        <v>6.0999999999999997E-4</v>
      </c>
      <c r="L1721" s="3">
        <v>2</v>
      </c>
      <c r="M1721" s="3">
        <v>2</v>
      </c>
      <c r="N1721" s="10">
        <f t="shared" si="182"/>
        <v>1</v>
      </c>
      <c r="O1721" s="35">
        <v>2</v>
      </c>
      <c r="P1721" s="17"/>
      <c r="Q1721" s="40">
        <v>1374.7223300000001</v>
      </c>
      <c r="R1721" s="40">
        <v>687.86481000000003</v>
      </c>
      <c r="S1721" s="18">
        <f t="shared" si="183"/>
        <v>0.40705672961404871</v>
      </c>
      <c r="T1721" s="18">
        <f t="shared" si="184"/>
        <v>-0.48614203718675253</v>
      </c>
      <c r="U1721" s="18">
        <f t="shared" si="185"/>
        <v>-0.15991514388319589</v>
      </c>
      <c r="V1721" s="30">
        <v>687.86469999999997</v>
      </c>
      <c r="W1721" s="3" t="s">
        <v>47</v>
      </c>
      <c r="X1721" s="3" t="s">
        <v>47</v>
      </c>
      <c r="Y1721" s="3" t="s">
        <v>47</v>
      </c>
      <c r="Z1721" s="3" t="s">
        <v>47</v>
      </c>
      <c r="AA1721" s="3" t="s">
        <v>47</v>
      </c>
      <c r="AB1721" s="12" t="s">
        <v>47</v>
      </c>
      <c r="AC1721" s="3" t="s">
        <v>47</v>
      </c>
      <c r="AE1721" s="3" t="s">
        <v>48</v>
      </c>
      <c r="AF1721" s="3" t="s">
        <v>47</v>
      </c>
      <c r="AG1721" s="3" t="s">
        <v>48</v>
      </c>
      <c r="AH1721" s="3" t="s">
        <v>47</v>
      </c>
      <c r="AI1721" s="3" t="s">
        <v>47</v>
      </c>
      <c r="AJ1721" s="3" t="s">
        <v>47</v>
      </c>
      <c r="AL1721" s="3" t="s">
        <v>47</v>
      </c>
      <c r="AU1721" s="3">
        <v>0</v>
      </c>
      <c r="AV1721" s="3">
        <v>12</v>
      </c>
      <c r="AW1721" s="3">
        <v>1</v>
      </c>
      <c r="AX1721" s="3">
        <v>12</v>
      </c>
      <c r="AY1721" s="3">
        <v>100</v>
      </c>
      <c r="AZ1721" s="6" t="str">
        <f t="shared" si="186"/>
        <v>1541.10</v>
      </c>
      <c r="BC1721" s="12" t="s">
        <v>3609</v>
      </c>
      <c r="BJ1721" s="12">
        <f t="shared" si="187"/>
        <v>0</v>
      </c>
      <c r="BK1721" s="12">
        <f t="shared" si="188"/>
        <v>0</v>
      </c>
      <c r="CQ1721" s="3" t="str">
        <f>CONCATENATE(baseURL!$A$1,baseURL!$B$1,baseURL!$C$1,".",C1721,".",L1721,".pkl&amp;seq=",BC1721)</f>
        <v>http://proteomics.broadinstitute.org/millscripts/viewfeed.pl?side=xl&amp;cycle=1&amp;fixedMods=iaaC&amp;file=msdataSM/iPRG2012_nd/cpick_in/iPRG2012_nd.1541.10.2.pkl&amp;seq=TASGNLLPSSTGAAK</v>
      </c>
    </row>
    <row r="1722" spans="1:95" x14ac:dyDescent="0.2">
      <c r="A1722" s="3">
        <v>7436</v>
      </c>
      <c r="B1722" s="2" t="s">
        <v>3613</v>
      </c>
      <c r="C1722" s="2" t="s">
        <v>3614</v>
      </c>
      <c r="D1722" s="3">
        <v>4281</v>
      </c>
      <c r="E1722" s="3">
        <v>4278</v>
      </c>
      <c r="F1722" s="3">
        <v>32365</v>
      </c>
      <c r="G1722" s="3">
        <v>5818</v>
      </c>
      <c r="H1722" s="3">
        <v>20.083200000000001</v>
      </c>
      <c r="I1722" s="30">
        <v>506.75871999999998</v>
      </c>
      <c r="J1722" s="30">
        <v>506.75848230000003</v>
      </c>
      <c r="K1722" s="30">
        <v>2.4000000000000001E-4</v>
      </c>
      <c r="L1722" s="3">
        <v>2</v>
      </c>
      <c r="M1722" s="3">
        <v>2</v>
      </c>
      <c r="N1722" s="10">
        <f t="shared" si="182"/>
        <v>1</v>
      </c>
      <c r="O1722" s="35">
        <v>2</v>
      </c>
      <c r="P1722" s="17"/>
      <c r="Q1722" s="40">
        <v>1012.5058</v>
      </c>
      <c r="R1722" s="40">
        <v>506.75653999999997</v>
      </c>
      <c r="S1722" s="18">
        <f t="shared" si="183"/>
        <v>4.301868506738642</v>
      </c>
      <c r="T1722" s="18">
        <f t="shared" si="184"/>
        <v>3.8328069728570453</v>
      </c>
      <c r="U1722" s="18">
        <f t="shared" si="185"/>
        <v>3.8677349877984737</v>
      </c>
      <c r="V1722" s="30">
        <v>506.75850000000003</v>
      </c>
      <c r="Y1722" s="3" t="s">
        <v>47</v>
      </c>
      <c r="Z1722" s="3" t="s">
        <v>47</v>
      </c>
      <c r="AB1722" s="12" t="s">
        <v>47</v>
      </c>
      <c r="AC1722" s="3" t="s">
        <v>47</v>
      </c>
      <c r="AE1722" s="3" t="s">
        <v>48</v>
      </c>
      <c r="AG1722" s="3" t="s">
        <v>47</v>
      </c>
      <c r="AI1722" s="3" t="s">
        <v>47</v>
      </c>
      <c r="AK1722" s="3" t="s">
        <v>52</v>
      </c>
      <c r="AL1722" s="3" t="s">
        <v>48</v>
      </c>
      <c r="AU1722" s="3">
        <v>0</v>
      </c>
      <c r="AV1722" s="3">
        <v>6</v>
      </c>
      <c r="AW1722" s="3">
        <v>1</v>
      </c>
      <c r="AX1722" s="3">
        <v>6</v>
      </c>
      <c r="AY1722" s="3">
        <v>100</v>
      </c>
      <c r="AZ1722" s="6" t="str">
        <f t="shared" si="186"/>
        <v>1541.3</v>
      </c>
      <c r="BC1722" s="12" t="s">
        <v>3615</v>
      </c>
      <c r="BJ1722" s="12">
        <f t="shared" si="187"/>
        <v>0</v>
      </c>
      <c r="BK1722" s="12">
        <f t="shared" si="188"/>
        <v>0</v>
      </c>
      <c r="CQ1722" s="3" t="str">
        <f>CONCATENATE(baseURL!$A$1,baseURL!$B$1,baseURL!$C$1,".",C1722,".",L1722,".pkl&amp;seq=",BC1722)</f>
        <v>http://proteomics.broadinstitute.org/millscripts/viewfeed.pl?side=xl&amp;cycle=1&amp;fixedMods=iaaC&amp;file=msdataSM/iPRG2012_nd/cpick_in/iPRG2012_nd.1541.3.2.pkl&amp;seq=SGFSSVSVSR</v>
      </c>
    </row>
    <row r="1723" spans="1:95" x14ac:dyDescent="0.2">
      <c r="A1723" s="3">
        <v>4778</v>
      </c>
      <c r="B1723" s="2" t="s">
        <v>3616</v>
      </c>
      <c r="C1723" s="2" t="s">
        <v>3617</v>
      </c>
      <c r="D1723" s="3">
        <v>4282</v>
      </c>
      <c r="E1723" s="3">
        <v>4279</v>
      </c>
      <c r="F1723" s="3">
        <v>32366</v>
      </c>
      <c r="G1723" s="3">
        <v>5819</v>
      </c>
      <c r="H1723" s="3">
        <v>20.084900000000001</v>
      </c>
      <c r="I1723" s="30">
        <v>510.28311000000002</v>
      </c>
      <c r="J1723" s="30">
        <v>510.28184279999999</v>
      </c>
      <c r="K1723" s="30">
        <v>1.2700000000000001E-3</v>
      </c>
      <c r="L1723" s="3">
        <v>2</v>
      </c>
      <c r="M1723" s="3">
        <v>2</v>
      </c>
      <c r="N1723" s="10">
        <f t="shared" si="182"/>
        <v>1</v>
      </c>
      <c r="O1723" s="35">
        <v>2</v>
      </c>
      <c r="P1723" s="17"/>
      <c r="Q1723" s="40">
        <v>1019.55539</v>
      </c>
      <c r="R1723" s="40">
        <v>510.28133000000003</v>
      </c>
      <c r="S1723" s="18">
        <f t="shared" si="183"/>
        <v>3.4882718519146332</v>
      </c>
      <c r="T1723" s="18">
        <f t="shared" si="184"/>
        <v>1.0049358458151474</v>
      </c>
      <c r="U1723" s="18">
        <f t="shared" si="185"/>
        <v>0.52911988765184992</v>
      </c>
      <c r="V1723" s="30">
        <v>510.28160000000003</v>
      </c>
      <c r="W1723" s="3" t="s">
        <v>47</v>
      </c>
      <c r="X1723" s="3" t="s">
        <v>47</v>
      </c>
      <c r="Y1723" s="3" t="s">
        <v>47</v>
      </c>
      <c r="Z1723" s="3" t="s">
        <v>47</v>
      </c>
      <c r="AA1723" s="3" t="s">
        <v>47</v>
      </c>
      <c r="AB1723" s="12" t="s">
        <v>47</v>
      </c>
      <c r="AC1723" s="3" t="s">
        <v>47</v>
      </c>
      <c r="AD1723" s="3" t="s">
        <v>47</v>
      </c>
      <c r="AE1723" s="3" t="s">
        <v>47</v>
      </c>
      <c r="AF1723" s="3" t="s">
        <v>47</v>
      </c>
      <c r="AG1723" s="3" t="s">
        <v>47</v>
      </c>
      <c r="AH1723" s="3" t="s">
        <v>47</v>
      </c>
      <c r="AI1723" s="3" t="s">
        <v>47</v>
      </c>
      <c r="AJ1723" s="3" t="s">
        <v>47</v>
      </c>
      <c r="AK1723" s="3" t="s">
        <v>47</v>
      </c>
      <c r="AL1723" s="3" t="s">
        <v>48</v>
      </c>
      <c r="AM1723" s="3" t="s">
        <v>47</v>
      </c>
      <c r="AN1723" s="3" t="s">
        <v>47</v>
      </c>
      <c r="AU1723" s="3">
        <v>0</v>
      </c>
      <c r="AV1723" s="3">
        <v>17</v>
      </c>
      <c r="AW1723" s="3">
        <v>1</v>
      </c>
      <c r="AX1723" s="3">
        <v>17</v>
      </c>
      <c r="AY1723" s="3">
        <v>100</v>
      </c>
      <c r="AZ1723" s="6" t="str">
        <f t="shared" si="186"/>
        <v>1541.4</v>
      </c>
      <c r="BC1723" s="12" t="s">
        <v>3618</v>
      </c>
      <c r="BJ1723" s="12">
        <f t="shared" si="187"/>
        <v>0</v>
      </c>
      <c r="BK1723" s="12">
        <f t="shared" si="188"/>
        <v>0</v>
      </c>
      <c r="CQ1723" s="3" t="str">
        <f>CONCATENATE(baseURL!$A$1,baseURL!$B$1,baseURL!$C$1,".",C1723,".",L1723,".pkl&amp;seq=",BC1723)</f>
        <v>http://proteomics.broadinstitute.org/millscripts/viewfeed.pl?side=xl&amp;cycle=1&amp;fixedMods=iaaC&amp;file=msdataSM/iPRG2012_nd/cpick_in/iPRG2012_nd.1541.4.2.pkl&amp;seq=AMLSQQLTK</v>
      </c>
    </row>
    <row r="1724" spans="1:95" x14ac:dyDescent="0.2">
      <c r="A1724" s="3">
        <v>7289</v>
      </c>
      <c r="B1724" s="2" t="s">
        <v>3619</v>
      </c>
      <c r="C1724" s="2" t="s">
        <v>3620</v>
      </c>
      <c r="D1724" s="3">
        <v>4284</v>
      </c>
      <c r="E1724" s="3">
        <v>4281</v>
      </c>
      <c r="F1724" s="3">
        <v>32368</v>
      </c>
      <c r="G1724" s="3">
        <v>5821</v>
      </c>
      <c r="H1724" s="3">
        <v>20.088200000000001</v>
      </c>
      <c r="I1724" s="30">
        <v>579.29670999999996</v>
      </c>
      <c r="J1724" s="30">
        <v>579.295658</v>
      </c>
      <c r="K1724" s="30">
        <v>1.0499999999999999E-3</v>
      </c>
      <c r="L1724" s="3">
        <v>0</v>
      </c>
      <c r="M1724" s="3">
        <v>2</v>
      </c>
      <c r="N1724" s="10">
        <f t="shared" si="182"/>
        <v>1</v>
      </c>
      <c r="O1724" s="35">
        <v>2</v>
      </c>
      <c r="P1724" s="17"/>
      <c r="Q1724" s="40">
        <v>1157.5837200000001</v>
      </c>
      <c r="R1724" s="40">
        <v>579.29549999999995</v>
      </c>
      <c r="S1724" s="18">
        <f t="shared" si="183"/>
        <v>2.0887440002806659</v>
      </c>
      <c r="T1724" s="18">
        <f t="shared" si="184"/>
        <v>0.27274508442726675</v>
      </c>
      <c r="U1724" s="18">
        <f t="shared" si="185"/>
        <v>0.34524694230057501</v>
      </c>
      <c r="V1724" s="30">
        <v>579.29570000000001</v>
      </c>
      <c r="W1724" s="3" t="s">
        <v>47</v>
      </c>
      <c r="X1724" s="3" t="s">
        <v>47</v>
      </c>
      <c r="Y1724" s="3" t="s">
        <v>47</v>
      </c>
      <c r="AA1724" s="3" t="s">
        <v>47</v>
      </c>
      <c r="AB1724" s="12" t="s">
        <v>47</v>
      </c>
      <c r="AC1724" s="3" t="s">
        <v>47</v>
      </c>
      <c r="AD1724" s="3" t="s">
        <v>65</v>
      </c>
      <c r="AE1724" s="3" t="s">
        <v>48</v>
      </c>
      <c r="AF1724" s="3" t="s">
        <v>47</v>
      </c>
      <c r="AG1724" s="3" t="s">
        <v>47</v>
      </c>
      <c r="AH1724" s="3" t="s">
        <v>48</v>
      </c>
      <c r="AI1724" s="3" t="s">
        <v>48</v>
      </c>
      <c r="AL1724" s="3" t="s">
        <v>48</v>
      </c>
      <c r="AU1724" s="3">
        <v>1</v>
      </c>
      <c r="AV1724" s="3">
        <v>8</v>
      </c>
      <c r="AW1724" s="3">
        <v>1</v>
      </c>
      <c r="AX1724" s="3">
        <v>8</v>
      </c>
      <c r="AY1724" s="3">
        <v>100</v>
      </c>
      <c r="AZ1724" s="6" t="str">
        <f t="shared" si="186"/>
        <v>1541.6</v>
      </c>
      <c r="BC1724" s="12" t="s">
        <v>3621</v>
      </c>
      <c r="BJ1724" s="12">
        <f t="shared" si="187"/>
        <v>0</v>
      </c>
      <c r="BK1724" s="12">
        <f t="shared" si="188"/>
        <v>0</v>
      </c>
      <c r="BZ1724" s="3" t="s">
        <v>3622</v>
      </c>
      <c r="CQ1724" s="3" t="str">
        <f>CONCATENATE(baseURL!$A$1,baseURL!$B$1,baseURL!$C$1,".",C1724,".",L1724,".pkl&amp;seq=",BC1724)</f>
        <v>http://proteomics.broadinstitute.org/millscripts/viewfeed.pl?side=xl&amp;cycle=1&amp;fixedMods=iaaC&amp;file=msdataSM/iPRG2012_nd/cpick_in/iPRG2012_nd.1541.6.0.pkl&amp;seq=FVYQGETVSK</v>
      </c>
    </row>
    <row r="1725" spans="1:95" x14ac:dyDescent="0.2">
      <c r="A1725" s="3">
        <v>7777</v>
      </c>
      <c r="B1725" s="2" t="s">
        <v>3626</v>
      </c>
      <c r="C1725" s="2" t="s">
        <v>3610</v>
      </c>
      <c r="D1725" s="3">
        <v>4290</v>
      </c>
      <c r="E1725" s="3">
        <v>4287</v>
      </c>
      <c r="F1725" s="3">
        <v>32385</v>
      </c>
      <c r="G1725" s="3">
        <v>5828</v>
      </c>
      <c r="H1725" s="3">
        <v>20.106000000000002</v>
      </c>
      <c r="I1725" s="30">
        <v>457.79257000000001</v>
      </c>
      <c r="J1725" s="30">
        <v>457.78460589999997</v>
      </c>
      <c r="K1725" s="30">
        <v>7.9600000000000001E-3</v>
      </c>
      <c r="L1725" s="3">
        <v>2</v>
      </c>
      <c r="M1725" s="3">
        <v>2</v>
      </c>
      <c r="N1725" s="10">
        <f t="shared" si="182"/>
        <v>1</v>
      </c>
      <c r="O1725" s="35">
        <v>2</v>
      </c>
      <c r="P1725" s="17"/>
      <c r="Q1725" s="40">
        <v>914.57817999999997</v>
      </c>
      <c r="R1725" s="40">
        <v>457.79273000000001</v>
      </c>
      <c r="S1725" s="18">
        <f t="shared" si="183"/>
        <v>-0.34950314740459676</v>
      </c>
      <c r="T1725" s="18">
        <f t="shared" si="184"/>
        <v>-17.74624074967689</v>
      </c>
      <c r="U1725" s="18">
        <f t="shared" si="185"/>
        <v>-18.414447079647985</v>
      </c>
      <c r="V1725" s="30">
        <v>457.78429999999997</v>
      </c>
      <c r="W1725" s="3" t="s">
        <v>52</v>
      </c>
      <c r="AA1725" s="3" t="s">
        <v>47</v>
      </c>
      <c r="AB1725" s="12" t="s">
        <v>52</v>
      </c>
      <c r="AD1725" s="3" t="s">
        <v>47</v>
      </c>
      <c r="AF1725" s="3" t="s">
        <v>52</v>
      </c>
      <c r="AG1725" s="3" t="s">
        <v>48</v>
      </c>
      <c r="AJ1725" s="3" t="s">
        <v>47</v>
      </c>
      <c r="AM1725" s="3" t="s">
        <v>47</v>
      </c>
      <c r="AP1725" s="3" t="s">
        <v>65</v>
      </c>
      <c r="AU1725" s="3">
        <v>1</v>
      </c>
      <c r="AV1725" s="3">
        <v>4</v>
      </c>
      <c r="AW1725" s="3">
        <v>1</v>
      </c>
      <c r="AX1725" s="3">
        <v>4</v>
      </c>
      <c r="AY1725" s="3">
        <v>100</v>
      </c>
      <c r="AZ1725" s="6" t="str">
        <f t="shared" si="186"/>
        <v>1542.2</v>
      </c>
      <c r="BC1725" s="12" t="s">
        <v>3627</v>
      </c>
      <c r="BJ1725" s="12">
        <f t="shared" si="187"/>
        <v>0</v>
      </c>
      <c r="BK1725" s="12">
        <f t="shared" si="188"/>
        <v>0</v>
      </c>
      <c r="CL1725" s="3" t="s">
        <v>3628</v>
      </c>
      <c r="CQ1725" s="3" t="str">
        <f>CONCATENATE(baseURL!$A$1,baseURL!$B$1,baseURL!$C$1,".",C1725,".",L1725,".pkl&amp;seq=",BC1725)</f>
        <v>http://proteomics.broadinstitute.org/millscripts/viewfeed.pl?side=xl&amp;cycle=1&amp;fixedMods=iaaC&amp;file=msdataSM/iPRG2012_nd/cpick_in/iPRG2012_nd.1542.2.2.pkl&amp;seq=LKLGGSLAR</v>
      </c>
    </row>
    <row r="1726" spans="1:95" x14ac:dyDescent="0.2">
      <c r="A1726" s="3">
        <v>3844</v>
      </c>
      <c r="B1726" s="2" t="s">
        <v>3629</v>
      </c>
      <c r="C1726" s="2" t="s">
        <v>3613</v>
      </c>
      <c r="D1726" s="3">
        <v>4292</v>
      </c>
      <c r="E1726" s="3">
        <v>4289</v>
      </c>
      <c r="F1726" s="3">
        <v>32387</v>
      </c>
      <c r="G1726" s="3">
        <v>5830</v>
      </c>
      <c r="H1726" s="3">
        <v>20.109300000000001</v>
      </c>
      <c r="I1726" s="30">
        <v>531.77734999999996</v>
      </c>
      <c r="J1726" s="30">
        <v>531.77791920000004</v>
      </c>
      <c r="K1726" s="30">
        <v>-5.6999999999999998E-4</v>
      </c>
      <c r="L1726" s="3">
        <v>4</v>
      </c>
      <c r="M1726" s="3">
        <v>4</v>
      </c>
      <c r="N1726" s="10">
        <f t="shared" si="182"/>
        <v>1</v>
      </c>
      <c r="O1726" s="35">
        <v>4</v>
      </c>
      <c r="P1726" s="17"/>
      <c r="Q1726" s="40">
        <v>2124.0832399999999</v>
      </c>
      <c r="R1726" s="40">
        <v>531.77626999999995</v>
      </c>
      <c r="S1726" s="18">
        <f t="shared" si="183"/>
        <v>2.0309292853585705</v>
      </c>
      <c r="T1726" s="18">
        <f t="shared" si="184"/>
        <v>3.1013042385062768</v>
      </c>
      <c r="U1726" s="18">
        <f t="shared" si="185"/>
        <v>2.6891008130685785</v>
      </c>
      <c r="V1726" s="30">
        <v>531.77769999999998</v>
      </c>
      <c r="W1726" s="3" t="s">
        <v>47</v>
      </c>
      <c r="X1726" s="3" t="s">
        <v>47</v>
      </c>
      <c r="Y1726" s="3" t="s">
        <v>47</v>
      </c>
      <c r="Z1726" s="3" t="s">
        <v>47</v>
      </c>
      <c r="AA1726" s="3" t="s">
        <v>47</v>
      </c>
      <c r="AB1726" s="12" t="s">
        <v>47</v>
      </c>
      <c r="AC1726" s="3" t="s">
        <v>52</v>
      </c>
      <c r="AD1726" s="3" t="s">
        <v>47</v>
      </c>
      <c r="AE1726" s="3" t="s">
        <v>48</v>
      </c>
      <c r="AF1726" s="3" t="s">
        <v>47</v>
      </c>
      <c r="AG1726" s="3" t="s">
        <v>47</v>
      </c>
      <c r="AH1726" s="3" t="s">
        <v>47</v>
      </c>
      <c r="AL1726" s="3" t="s">
        <v>48</v>
      </c>
      <c r="AU1726" s="3">
        <v>0</v>
      </c>
      <c r="AV1726" s="3">
        <v>10</v>
      </c>
      <c r="AW1726" s="3">
        <v>1</v>
      </c>
      <c r="AX1726" s="3">
        <v>10</v>
      </c>
      <c r="AY1726" s="3">
        <v>100</v>
      </c>
      <c r="AZ1726" s="6" t="str">
        <f t="shared" si="186"/>
        <v>1542.4</v>
      </c>
      <c r="BC1726" s="12" t="s">
        <v>3527</v>
      </c>
      <c r="BJ1726" s="12">
        <f t="shared" si="187"/>
        <v>0</v>
      </c>
      <c r="BK1726" s="12">
        <f t="shared" si="188"/>
        <v>0</v>
      </c>
      <c r="CQ1726" s="3" t="str">
        <f>CONCATENATE(baseURL!$A$1,baseURL!$B$1,baseURL!$C$1,".",C1726,".",L1726,".pkl&amp;seq=",BC1726)</f>
        <v>http://proteomics.broadinstitute.org/millscripts/viewfeed.pl?side=xl&amp;cycle=1&amp;fixedMods=iaaC&amp;file=msdataSM/iPRG2012_nd/cpick_in/iPRG2012_nd.1542.4.4.pkl&amp;seq=GATYGKPTNQGVNELKYQR</v>
      </c>
    </row>
    <row r="1727" spans="1:95" x14ac:dyDescent="0.2">
      <c r="A1727" s="3">
        <v>5433</v>
      </c>
      <c r="B1727" s="2" t="s">
        <v>3630</v>
      </c>
      <c r="C1727" s="2" t="s">
        <v>3619</v>
      </c>
      <c r="D1727" s="3">
        <v>4295</v>
      </c>
      <c r="E1727" s="3">
        <v>4292</v>
      </c>
      <c r="F1727" s="3">
        <v>32390</v>
      </c>
      <c r="G1727" s="3">
        <v>5833</v>
      </c>
      <c r="H1727" s="3">
        <v>20.1143</v>
      </c>
      <c r="I1727" s="30">
        <v>580.27607</v>
      </c>
      <c r="J1727" s="30">
        <v>580.27483119999999</v>
      </c>
      <c r="K1727" s="30">
        <v>1.24E-3</v>
      </c>
      <c r="L1727" s="3">
        <v>3</v>
      </c>
      <c r="M1727" s="3">
        <v>3</v>
      </c>
      <c r="N1727" s="10">
        <f t="shared" si="182"/>
        <v>1</v>
      </c>
      <c r="O1727" s="35">
        <v>3</v>
      </c>
      <c r="P1727" s="17"/>
      <c r="Q1727" s="40">
        <v>1738.80781</v>
      </c>
      <c r="R1727" s="40">
        <v>580.27412000000004</v>
      </c>
      <c r="S1727" s="18">
        <f t="shared" si="183"/>
        <v>3.3604807327358612</v>
      </c>
      <c r="T1727" s="18">
        <f t="shared" si="184"/>
        <v>1.2256276394941925</v>
      </c>
      <c r="U1727" s="18">
        <f t="shared" si="185"/>
        <v>1.1718599478268437</v>
      </c>
      <c r="V1727" s="30">
        <v>580.27480000000003</v>
      </c>
      <c r="W1727" s="3" t="s">
        <v>47</v>
      </c>
      <c r="X1727" s="3" t="s">
        <v>47</v>
      </c>
      <c r="Y1727" s="3" t="s">
        <v>47</v>
      </c>
      <c r="Z1727" s="3" t="s">
        <v>47</v>
      </c>
      <c r="AA1727" s="3" t="s">
        <v>47</v>
      </c>
      <c r="AB1727" s="12" t="s">
        <v>47</v>
      </c>
      <c r="AC1727" s="3" t="s">
        <v>47</v>
      </c>
      <c r="AD1727" s="3" t="s">
        <v>47</v>
      </c>
      <c r="AE1727" s="3" t="s">
        <v>47</v>
      </c>
      <c r="AF1727" s="3" t="s">
        <v>47</v>
      </c>
      <c r="AG1727" s="3" t="s">
        <v>47</v>
      </c>
      <c r="AH1727" s="3" t="s">
        <v>47</v>
      </c>
      <c r="AI1727" s="3" t="s">
        <v>47</v>
      </c>
      <c r="AJ1727" s="3" t="s">
        <v>47</v>
      </c>
      <c r="AK1727" s="3" t="s">
        <v>47</v>
      </c>
      <c r="AL1727" s="3" t="s">
        <v>48</v>
      </c>
      <c r="AM1727" s="3" t="s">
        <v>47</v>
      </c>
      <c r="AU1727" s="3">
        <v>0</v>
      </c>
      <c r="AV1727" s="3">
        <v>16</v>
      </c>
      <c r="AW1727" s="3">
        <v>1</v>
      </c>
      <c r="AX1727" s="3">
        <v>16</v>
      </c>
      <c r="AY1727" s="3">
        <v>100</v>
      </c>
      <c r="AZ1727" s="6" t="str">
        <f t="shared" si="186"/>
        <v>1542.7</v>
      </c>
      <c r="BC1727" s="12" t="s">
        <v>3631</v>
      </c>
      <c r="BJ1727" s="12">
        <f t="shared" si="187"/>
        <v>0</v>
      </c>
      <c r="BK1727" s="12">
        <f t="shared" si="188"/>
        <v>0</v>
      </c>
      <c r="CQ1727" s="3" t="str">
        <f>CONCATENATE(baseURL!$A$1,baseURL!$B$1,baseURL!$C$1,".",C1727,".",L1727,".pkl&amp;seq=",BC1727)</f>
        <v>http://proteomics.broadinstitute.org/millscripts/viewfeed.pl?side=xl&amp;cycle=1&amp;fixedMods=iaaC&amp;file=msdataSM/iPRG2012_nd/cpick_in/iPRG2012_nd.1542.7.3.pkl&amp;seq=MTPSGHNWVSGQGAGPR</v>
      </c>
    </row>
    <row r="1728" spans="1:95" x14ac:dyDescent="0.2">
      <c r="A1728" s="3">
        <v>4806</v>
      </c>
      <c r="B1728" s="2" t="s">
        <v>3623</v>
      </c>
      <c r="C1728" s="2" t="s">
        <v>3624</v>
      </c>
      <c r="D1728" s="3">
        <v>4297</v>
      </c>
      <c r="E1728" s="3">
        <v>4294</v>
      </c>
      <c r="F1728" s="3">
        <v>32392</v>
      </c>
      <c r="G1728" s="3">
        <v>5835</v>
      </c>
      <c r="H1728" s="3">
        <v>20.119299999999999</v>
      </c>
      <c r="I1728" s="30">
        <v>602.37062000000003</v>
      </c>
      <c r="J1728" s="30">
        <v>602.36910550000005</v>
      </c>
      <c r="K1728" s="30">
        <v>1.5100000000000001E-3</v>
      </c>
      <c r="L1728" s="3">
        <v>2</v>
      </c>
      <c r="M1728" s="3">
        <v>2</v>
      </c>
      <c r="N1728" s="10">
        <f t="shared" si="182"/>
        <v>1</v>
      </c>
      <c r="O1728" s="35">
        <v>2</v>
      </c>
      <c r="P1728" s="17"/>
      <c r="Q1728" s="40">
        <v>1203.73071</v>
      </c>
      <c r="R1728" s="40">
        <v>602.36900000000003</v>
      </c>
      <c r="S1728" s="18">
        <f t="shared" si="183"/>
        <v>2.6893814256753239</v>
      </c>
      <c r="T1728" s="18">
        <f t="shared" si="184"/>
        <v>0.17514181509648602</v>
      </c>
      <c r="U1728" s="18">
        <f t="shared" si="185"/>
        <v>0.16601119907382011</v>
      </c>
      <c r="V1728" s="30">
        <v>602.3691</v>
      </c>
      <c r="W1728" s="3" t="s">
        <v>47</v>
      </c>
      <c r="X1728" s="3" t="s">
        <v>47</v>
      </c>
      <c r="Y1728" s="3" t="s">
        <v>47</v>
      </c>
      <c r="Z1728" s="3" t="s">
        <v>47</v>
      </c>
      <c r="AA1728" s="3" t="s">
        <v>48</v>
      </c>
      <c r="AB1728" s="12" t="s">
        <v>47</v>
      </c>
      <c r="AC1728" s="3" t="s">
        <v>47</v>
      </c>
      <c r="AD1728" s="3" t="s">
        <v>47</v>
      </c>
      <c r="AE1728" s="3" t="s">
        <v>47</v>
      </c>
      <c r="AF1728" s="3" t="s">
        <v>47</v>
      </c>
      <c r="AG1728" s="3" t="s">
        <v>47</v>
      </c>
      <c r="AH1728" s="3" t="s">
        <v>47</v>
      </c>
      <c r="AI1728" s="3" t="s">
        <v>47</v>
      </c>
      <c r="AJ1728" s="3" t="s">
        <v>47</v>
      </c>
      <c r="AK1728" s="3" t="s">
        <v>48</v>
      </c>
      <c r="AL1728" s="3" t="s">
        <v>47</v>
      </c>
      <c r="AM1728" s="3" t="s">
        <v>47</v>
      </c>
      <c r="AN1728" s="3" t="s">
        <v>47</v>
      </c>
      <c r="AU1728" s="3">
        <v>0</v>
      </c>
      <c r="AV1728" s="3">
        <v>16</v>
      </c>
      <c r="AW1728" s="3">
        <v>1</v>
      </c>
      <c r="AX1728" s="3">
        <v>16</v>
      </c>
      <c r="AY1728" s="3">
        <v>100</v>
      </c>
      <c r="AZ1728" s="6" t="str">
        <f t="shared" si="186"/>
        <v>1542.9</v>
      </c>
      <c r="BC1728" s="12" t="s">
        <v>3625</v>
      </c>
      <c r="BJ1728" s="12">
        <f t="shared" si="187"/>
        <v>0</v>
      </c>
      <c r="BK1728" s="12">
        <f t="shared" si="188"/>
        <v>0</v>
      </c>
      <c r="CQ1728" s="3" t="str">
        <f>CONCATENATE(baseURL!$A$1,baseURL!$B$1,baseURL!$C$1,".",C1728,".",L1728,".pkl&amp;seq=",BC1728)</f>
        <v>http://proteomics.broadinstitute.org/millscripts/viewfeed.pl?side=xl&amp;cycle=1&amp;fixedMods=iaaC&amp;file=msdataSM/iPRG2012_nd/cpick_in/iPRG2012_nd.1542.9.2.pkl&amp;seq=GKLLTGTVVSTK</v>
      </c>
    </row>
    <row r="1729" spans="1:95" x14ac:dyDescent="0.2">
      <c r="A1729" s="3">
        <v>4876</v>
      </c>
      <c r="B1729" s="2" t="s">
        <v>3632</v>
      </c>
      <c r="C1729" s="2" t="s">
        <v>3633</v>
      </c>
      <c r="D1729" s="3">
        <v>4298</v>
      </c>
      <c r="E1729" s="3">
        <v>4295</v>
      </c>
      <c r="F1729" s="3">
        <v>32405</v>
      </c>
      <c r="G1729" s="3">
        <v>5837</v>
      </c>
      <c r="H1729" s="3">
        <v>20.1296</v>
      </c>
      <c r="I1729" s="30">
        <v>461.72354000000001</v>
      </c>
      <c r="J1729" s="30">
        <v>461.72237560000002</v>
      </c>
      <c r="K1729" s="30">
        <v>1.16E-3</v>
      </c>
      <c r="L1729" s="3">
        <v>2</v>
      </c>
      <c r="M1729" s="3">
        <v>2</v>
      </c>
      <c r="N1729" s="10">
        <f t="shared" si="182"/>
        <v>1</v>
      </c>
      <c r="O1729" s="35">
        <v>2</v>
      </c>
      <c r="P1729" s="17"/>
      <c r="Q1729" s="40">
        <v>922.43724999999995</v>
      </c>
      <c r="R1729" s="40">
        <v>461.72226000000001</v>
      </c>
      <c r="S1729" s="18">
        <f t="shared" si="183"/>
        <v>2.7722293484580653</v>
      </c>
      <c r="T1729" s="18">
        <f t="shared" si="184"/>
        <v>0.25036696306366629</v>
      </c>
      <c r="U1729" s="18">
        <f t="shared" si="185"/>
        <v>-0.3465286685418692</v>
      </c>
      <c r="V1729" s="30">
        <v>461.72210000000001</v>
      </c>
      <c r="W1729" s="3" t="s">
        <v>47</v>
      </c>
      <c r="X1729" s="3" t="s">
        <v>47</v>
      </c>
      <c r="Y1729" s="3" t="s">
        <v>47</v>
      </c>
      <c r="Z1729" s="3" t="s">
        <v>47</v>
      </c>
      <c r="AA1729" s="3" t="s">
        <v>48</v>
      </c>
      <c r="AB1729" s="12" t="s">
        <v>47</v>
      </c>
      <c r="AC1729" s="3" t="s">
        <v>47</v>
      </c>
      <c r="AD1729" s="3" t="s">
        <v>47</v>
      </c>
      <c r="AE1729" s="3" t="s">
        <v>47</v>
      </c>
      <c r="AF1729" s="3" t="s">
        <v>47</v>
      </c>
      <c r="AG1729" s="3" t="s">
        <v>47</v>
      </c>
      <c r="AH1729" s="3" t="s">
        <v>47</v>
      </c>
      <c r="AI1729" s="3" t="s">
        <v>47</v>
      </c>
      <c r="AJ1729" s="3" t="s">
        <v>47</v>
      </c>
      <c r="AK1729" s="3" t="s">
        <v>47</v>
      </c>
      <c r="AL1729" s="3" t="s">
        <v>47</v>
      </c>
      <c r="AM1729" s="3" t="s">
        <v>47</v>
      </c>
      <c r="AN1729" s="3" t="s">
        <v>47</v>
      </c>
      <c r="AU1729" s="3">
        <v>0</v>
      </c>
      <c r="AV1729" s="3">
        <v>17</v>
      </c>
      <c r="AW1729" s="3">
        <v>1</v>
      </c>
      <c r="AX1729" s="3">
        <v>17</v>
      </c>
      <c r="AY1729" s="3">
        <v>100</v>
      </c>
      <c r="AZ1729" s="6" t="str">
        <f t="shared" si="186"/>
        <v>1543.1</v>
      </c>
      <c r="BC1729" s="12" t="s">
        <v>3634</v>
      </c>
      <c r="BJ1729" s="12">
        <f t="shared" si="187"/>
        <v>0</v>
      </c>
      <c r="BK1729" s="12">
        <f t="shared" si="188"/>
        <v>0</v>
      </c>
      <c r="CQ1729" s="3" t="str">
        <f>CONCATENATE(baseURL!$A$1,baseURL!$B$1,baseURL!$C$1,".",C1729,".",L1729,".pkl&amp;seq=",BC1729)</f>
        <v>http://proteomics.broadinstitute.org/millscripts/viewfeed.pl?side=xl&amp;cycle=1&amp;fixedMods=iaaC&amp;file=msdataSM/iPRG2012_nd/cpick_in/iPRG2012_nd.1543.1.2.pkl&amp;seq=MVAEVDMK</v>
      </c>
    </row>
    <row r="1730" spans="1:95" x14ac:dyDescent="0.2">
      <c r="A1730" s="3">
        <v>3483</v>
      </c>
      <c r="B1730" s="2" t="s">
        <v>3635</v>
      </c>
      <c r="C1730" s="2" t="s">
        <v>3636</v>
      </c>
      <c r="D1730" s="3">
        <v>4299</v>
      </c>
      <c r="E1730" s="3">
        <v>4296</v>
      </c>
      <c r="F1730" s="3">
        <v>32406</v>
      </c>
      <c r="G1730" s="3">
        <v>5838</v>
      </c>
      <c r="H1730" s="3">
        <v>20.132100000000001</v>
      </c>
      <c r="I1730" s="30">
        <v>468.94671</v>
      </c>
      <c r="J1730" s="30">
        <v>468.9454801</v>
      </c>
      <c r="K1730" s="30">
        <v>1.23E-3</v>
      </c>
      <c r="L1730" s="3">
        <v>3</v>
      </c>
      <c r="M1730" s="3">
        <v>3</v>
      </c>
      <c r="N1730" s="10">
        <f t="shared" ref="N1730:N1793" si="189">IF(AND(M1730&gt;0,L1730&gt;0), IF(M1730=L1730,1,-1), 1)</f>
        <v>1</v>
      </c>
      <c r="O1730" s="35">
        <v>3</v>
      </c>
      <c r="P1730" s="17"/>
      <c r="Q1730" s="40">
        <v>1404.8209300000001</v>
      </c>
      <c r="R1730" s="40">
        <v>468.94515999999999</v>
      </c>
      <c r="S1730" s="18">
        <f t="shared" ref="S1730:S1793" si="190">1000000*(I1730-R1730)/R1730</f>
        <v>3.3052905376160022</v>
      </c>
      <c r="T1730" s="18">
        <f t="shared" ref="T1730:T1793" si="191">1000000*(J1730-R1730)/R1730</f>
        <v>0.68259580717363721</v>
      </c>
      <c r="U1730" s="18">
        <f t="shared" ref="U1730:U1793" si="192">1000000*(V1730-R1730)/R1730</f>
        <v>8.5297820352163448E-2</v>
      </c>
      <c r="V1730" s="30">
        <v>468.9452</v>
      </c>
      <c r="W1730" s="3" t="s">
        <v>47</v>
      </c>
      <c r="X1730" s="3" t="s">
        <v>47</v>
      </c>
      <c r="Y1730" s="3" t="s">
        <v>47</v>
      </c>
      <c r="Z1730" s="3" t="s">
        <v>47</v>
      </c>
      <c r="AA1730" s="3" t="s">
        <v>47</v>
      </c>
      <c r="AB1730" s="12" t="s">
        <v>47</v>
      </c>
      <c r="AC1730" s="3" t="s">
        <v>47</v>
      </c>
      <c r="AE1730" s="3" t="s">
        <v>47</v>
      </c>
      <c r="AF1730" s="3" t="s">
        <v>47</v>
      </c>
      <c r="AH1730" s="3" t="s">
        <v>47</v>
      </c>
      <c r="AI1730" s="3" t="s">
        <v>48</v>
      </c>
      <c r="AK1730" s="3" t="s">
        <v>47</v>
      </c>
      <c r="AL1730" s="3" t="s">
        <v>52</v>
      </c>
      <c r="AM1730" s="3" t="s">
        <v>47</v>
      </c>
      <c r="AU1730" s="3">
        <v>0</v>
      </c>
      <c r="AV1730" s="3">
        <v>12</v>
      </c>
      <c r="AW1730" s="3">
        <v>1</v>
      </c>
      <c r="AX1730" s="3">
        <v>12</v>
      </c>
      <c r="AY1730" s="3">
        <v>100</v>
      </c>
      <c r="AZ1730" s="6" t="str">
        <f t="shared" ref="AZ1730:AZ1793" si="193">HYPERLINK(CQ1730,C1730)</f>
        <v>1543.2</v>
      </c>
      <c r="BC1730" s="12" t="s">
        <v>3637</v>
      </c>
      <c r="BJ1730" s="12">
        <f t="shared" ref="BJ1730:BJ1793" si="194">LEN(BC1730)-LEN(SUBSTITUTE(BC1730,"C",""))</f>
        <v>0</v>
      </c>
      <c r="BK1730" s="12">
        <f t="shared" ref="BK1730:BK1793" si="195">LEN(BC1730)-LEN(SUBSTITUTE(BC1730,"c",""))</f>
        <v>0</v>
      </c>
      <c r="CQ1730" s="3" t="str">
        <f>CONCATENATE(baseURL!$A$1,baseURL!$B$1,baseURL!$C$1,".",C1730,".",L1730,".pkl&amp;seq=",BC1730)</f>
        <v>http://proteomics.broadinstitute.org/millscripts/viewfeed.pl?side=xl&amp;cycle=1&amp;fixedMods=iaaC&amp;file=msdataSM/iPRG2012_nd/cpick_in/iPRG2012_nd.1543.2.3.pkl&amp;seq=LVRYGLAEKVEK</v>
      </c>
    </row>
    <row r="1731" spans="1:95" x14ac:dyDescent="0.2">
      <c r="A1731" s="3">
        <v>1442</v>
      </c>
      <c r="B1731" s="2" t="s">
        <v>3638</v>
      </c>
      <c r="C1731" s="2" t="s">
        <v>3626</v>
      </c>
      <c r="D1731" s="3">
        <v>4300</v>
      </c>
      <c r="E1731" s="3">
        <v>4297</v>
      </c>
      <c r="F1731" s="3">
        <v>32407</v>
      </c>
      <c r="G1731" s="3">
        <v>5839</v>
      </c>
      <c r="H1731" s="3">
        <v>20.134599999999999</v>
      </c>
      <c r="I1731" s="30">
        <v>476.22393</v>
      </c>
      <c r="J1731" s="30">
        <v>476.2240999</v>
      </c>
      <c r="K1731" s="30">
        <v>-1.7000000000000001E-4</v>
      </c>
      <c r="L1731" s="3">
        <v>2</v>
      </c>
      <c r="M1731" s="3">
        <v>2</v>
      </c>
      <c r="N1731" s="10">
        <f t="shared" si="189"/>
        <v>1</v>
      </c>
      <c r="O1731" s="35">
        <v>2</v>
      </c>
      <c r="P1731" s="17"/>
      <c r="Q1731" s="40">
        <v>951.44179999999994</v>
      </c>
      <c r="R1731" s="40">
        <v>476.22453999999999</v>
      </c>
      <c r="S1731" s="18">
        <f t="shared" si="190"/>
        <v>-1.2809083714893617</v>
      </c>
      <c r="T1731" s="18">
        <f t="shared" si="191"/>
        <v>-0.92414389227320515</v>
      </c>
      <c r="U1731" s="18">
        <f t="shared" si="192"/>
        <v>-0.92393390724705571</v>
      </c>
      <c r="V1731" s="30">
        <v>476.22410000000002</v>
      </c>
      <c r="W1731" s="3" t="s">
        <v>48</v>
      </c>
      <c r="X1731" s="3" t="s">
        <v>47</v>
      </c>
      <c r="Y1731" s="3" t="s">
        <v>47</v>
      </c>
      <c r="Z1731" s="3" t="s">
        <v>48</v>
      </c>
      <c r="AA1731" s="3" t="s">
        <v>47</v>
      </c>
      <c r="AB1731" s="12" t="s">
        <v>48</v>
      </c>
      <c r="AC1731" s="3" t="s">
        <v>52</v>
      </c>
      <c r="AE1731" s="3" t="s">
        <v>48</v>
      </c>
      <c r="AK1731" s="3" t="s">
        <v>52</v>
      </c>
      <c r="AL1731" s="3" t="s">
        <v>48</v>
      </c>
      <c r="AP1731" s="3" t="s">
        <v>52</v>
      </c>
      <c r="AU1731" s="3">
        <v>0</v>
      </c>
      <c r="AV1731" s="3">
        <v>3</v>
      </c>
      <c r="AW1731" s="3">
        <v>1</v>
      </c>
      <c r="AX1731" s="3">
        <v>3</v>
      </c>
      <c r="AY1731" s="3">
        <v>100</v>
      </c>
      <c r="AZ1731" s="6" t="str">
        <f t="shared" si="193"/>
        <v>1543.3</v>
      </c>
      <c r="BC1731" s="12" t="s">
        <v>3639</v>
      </c>
      <c r="BJ1731" s="12">
        <f t="shared" si="194"/>
        <v>0</v>
      </c>
      <c r="BK1731" s="12">
        <f t="shared" si="195"/>
        <v>0</v>
      </c>
      <c r="CQ1731" s="3" t="str">
        <f>CONCATENATE(baseURL!$A$1,baseURL!$B$1,baseURL!$C$1,".",C1731,".",L1731,".pkl&amp;seq=",BC1731)</f>
        <v>http://proteomics.broadinstitute.org/millscripts/viewfeed.pl?side=xl&amp;cycle=1&amp;fixedMods=iaaC&amp;file=msdataSM/iPRG2012_nd/cpick_in/iPRG2012_nd.1543.3.2.pkl&amp;seq=DLGEENFK</v>
      </c>
    </row>
    <row r="1732" spans="1:95" x14ac:dyDescent="0.2">
      <c r="A1732" s="3">
        <v>3672</v>
      </c>
      <c r="B1732" s="2" t="s">
        <v>3640</v>
      </c>
      <c r="C1732" s="2" t="s">
        <v>3641</v>
      </c>
      <c r="D1732" s="3">
        <v>4301</v>
      </c>
      <c r="E1732" s="3">
        <v>4298</v>
      </c>
      <c r="F1732" s="3">
        <v>32408</v>
      </c>
      <c r="G1732" s="3">
        <v>5840</v>
      </c>
      <c r="H1732" s="3">
        <v>20.1371</v>
      </c>
      <c r="I1732" s="30">
        <v>549.32072000000005</v>
      </c>
      <c r="J1732" s="30">
        <v>549.31996860000004</v>
      </c>
      <c r="K1732" s="30">
        <v>7.5000000000000002E-4</v>
      </c>
      <c r="L1732" s="3">
        <v>2</v>
      </c>
      <c r="M1732" s="3">
        <v>2</v>
      </c>
      <c r="N1732" s="10">
        <f t="shared" si="189"/>
        <v>1</v>
      </c>
      <c r="O1732" s="35">
        <v>2</v>
      </c>
      <c r="P1732" s="17"/>
      <c r="Q1732" s="40">
        <v>1097.6313299999999</v>
      </c>
      <c r="R1732" s="40">
        <v>549.31930999999997</v>
      </c>
      <c r="S1732" s="18">
        <f t="shared" si="190"/>
        <v>2.5668130983381436</v>
      </c>
      <c r="T1732" s="18">
        <f t="shared" si="191"/>
        <v>1.1989383735030812</v>
      </c>
      <c r="U1732" s="18">
        <f t="shared" si="192"/>
        <v>0.52792609832636006</v>
      </c>
      <c r="V1732" s="30">
        <v>549.31960000000004</v>
      </c>
      <c r="W1732" s="3" t="s">
        <v>47</v>
      </c>
      <c r="X1732" s="3" t="s">
        <v>47</v>
      </c>
      <c r="Y1732" s="3" t="s">
        <v>47</v>
      </c>
      <c r="Z1732" s="3" t="s">
        <v>47</v>
      </c>
      <c r="AA1732" s="3" t="s">
        <v>47</v>
      </c>
      <c r="AB1732" s="12" t="s">
        <v>47</v>
      </c>
      <c r="AC1732" s="3" t="s">
        <v>47</v>
      </c>
      <c r="AE1732" s="3" t="s">
        <v>48</v>
      </c>
      <c r="AF1732" s="3" t="s">
        <v>48</v>
      </c>
      <c r="AG1732" s="3" t="s">
        <v>47</v>
      </c>
      <c r="AH1732" s="3" t="s">
        <v>47</v>
      </c>
      <c r="AL1732" s="3" t="s">
        <v>48</v>
      </c>
      <c r="AU1732" s="3">
        <v>0</v>
      </c>
      <c r="AV1732" s="3">
        <v>9</v>
      </c>
      <c r="AW1732" s="3">
        <v>1</v>
      </c>
      <c r="AX1732" s="3">
        <v>9</v>
      </c>
      <c r="AY1732" s="3">
        <v>100</v>
      </c>
      <c r="AZ1732" s="6" t="str">
        <f t="shared" si="193"/>
        <v>1543.4</v>
      </c>
      <c r="BC1732" s="12" t="s">
        <v>3459</v>
      </c>
      <c r="BJ1732" s="12">
        <f t="shared" si="194"/>
        <v>0</v>
      </c>
      <c r="BK1732" s="12">
        <f t="shared" si="195"/>
        <v>0</v>
      </c>
      <c r="CQ1732" s="3" t="str">
        <f>CONCATENATE(baseURL!$A$1,baseURL!$B$1,baseURL!$C$1,".",C1732,".",L1732,".pkl&amp;seq=",BC1732)</f>
        <v>http://proteomics.broadinstitute.org/millscripts/viewfeed.pl?side=xl&amp;cycle=1&amp;fixedMods=iaaC&amp;file=msdataSM/iPRG2012_nd/cpick_in/iPRG2012_nd.1543.4.2.pkl&amp;seq=ALPNQQVLSK</v>
      </c>
    </row>
    <row r="1733" spans="1:95" x14ac:dyDescent="0.2">
      <c r="A1733" s="3">
        <v>4090</v>
      </c>
      <c r="B1733" s="2" t="s">
        <v>3642</v>
      </c>
      <c r="C1733" s="2" t="s">
        <v>3643</v>
      </c>
      <c r="D1733" s="3">
        <v>4304</v>
      </c>
      <c r="E1733" s="3">
        <v>4301</v>
      </c>
      <c r="F1733" s="3">
        <v>32426</v>
      </c>
      <c r="G1733" s="3">
        <v>5844</v>
      </c>
      <c r="H1733" s="3">
        <v>20.1601</v>
      </c>
      <c r="I1733" s="30">
        <v>401.22332</v>
      </c>
      <c r="J1733" s="30">
        <v>401.91569290000001</v>
      </c>
      <c r="K1733" s="30">
        <v>-0.69237000000000004</v>
      </c>
      <c r="L1733" s="3">
        <v>2</v>
      </c>
      <c r="M1733" s="3">
        <v>3</v>
      </c>
      <c r="N1733" s="10">
        <f t="shared" si="189"/>
        <v>-1</v>
      </c>
      <c r="O1733" s="35">
        <v>3</v>
      </c>
      <c r="P1733" s="17"/>
      <c r="Q1733" s="40">
        <v>1203.73071</v>
      </c>
      <c r="R1733" s="40">
        <v>401.91509000000002</v>
      </c>
      <c r="S1733" s="18">
        <f t="shared" si="190"/>
        <v>-1721.1844422164381</v>
      </c>
      <c r="T1733" s="18">
        <f t="shared" si="191"/>
        <v>1.5000680864952314</v>
      </c>
      <c r="U1733" s="18">
        <f t="shared" si="192"/>
        <v>0.27368964924032535</v>
      </c>
      <c r="V1733" s="30">
        <v>401.91520000000003</v>
      </c>
      <c r="W1733" s="3" t="s">
        <v>47</v>
      </c>
      <c r="Y1733" s="3" t="s">
        <v>47</v>
      </c>
      <c r="Z1733" s="3" t="s">
        <v>47</v>
      </c>
      <c r="AA1733" s="3" t="s">
        <v>48</v>
      </c>
      <c r="AB1733" s="12" t="s">
        <v>47</v>
      </c>
      <c r="AC1733" s="3" t="s">
        <v>47</v>
      </c>
      <c r="AD1733" s="3" t="s">
        <v>52</v>
      </c>
      <c r="AE1733" s="3" t="s">
        <v>47</v>
      </c>
      <c r="AF1733" s="3" t="s">
        <v>47</v>
      </c>
      <c r="AG1733" s="3" t="s">
        <v>52</v>
      </c>
      <c r="AH1733" s="3" t="s">
        <v>47</v>
      </c>
      <c r="AI1733" s="3" t="s">
        <v>47</v>
      </c>
      <c r="AK1733" s="3" t="s">
        <v>47</v>
      </c>
      <c r="AL1733" s="3" t="s">
        <v>47</v>
      </c>
      <c r="AU1733" s="3">
        <v>0</v>
      </c>
      <c r="AV1733" s="3">
        <v>11</v>
      </c>
      <c r="AW1733" s="3">
        <v>1</v>
      </c>
      <c r="AX1733" s="3">
        <v>11</v>
      </c>
      <c r="AY1733" s="3">
        <v>100</v>
      </c>
      <c r="AZ1733" s="6" t="str">
        <f t="shared" si="193"/>
        <v>1544.1</v>
      </c>
      <c r="BC1733" s="12" t="s">
        <v>3625</v>
      </c>
      <c r="BJ1733" s="12">
        <f t="shared" si="194"/>
        <v>0</v>
      </c>
      <c r="BK1733" s="12">
        <f t="shared" si="195"/>
        <v>0</v>
      </c>
      <c r="CQ1733" s="3" t="str">
        <f>CONCATENATE(baseURL!$A$1,baseURL!$B$1,baseURL!$C$1,".",C1733,".",L1733,".pkl&amp;seq=",BC1733)</f>
        <v>http://proteomics.broadinstitute.org/millscripts/viewfeed.pl?side=xl&amp;cycle=1&amp;fixedMods=iaaC&amp;file=msdataSM/iPRG2012_nd/cpick_in/iPRG2012_nd.1544.1.2.pkl&amp;seq=GKLLTGTVVSTK</v>
      </c>
    </row>
    <row r="1734" spans="1:95" x14ac:dyDescent="0.2">
      <c r="A1734" s="3">
        <v>3322</v>
      </c>
      <c r="B1734" s="2" t="s">
        <v>3644</v>
      </c>
      <c r="C1734" s="2" t="s">
        <v>3632</v>
      </c>
      <c r="D1734" s="3">
        <v>4305</v>
      </c>
      <c r="E1734" s="3">
        <v>4302</v>
      </c>
      <c r="F1734" s="3">
        <v>32427</v>
      </c>
      <c r="G1734" s="3">
        <v>5845</v>
      </c>
      <c r="H1734" s="3">
        <v>20.168399999999998</v>
      </c>
      <c r="I1734" s="30">
        <v>481.26582999999999</v>
      </c>
      <c r="J1734" s="30">
        <v>481.2661382</v>
      </c>
      <c r="K1734" s="30">
        <v>-3.1E-4</v>
      </c>
      <c r="L1734" s="3">
        <v>3</v>
      </c>
      <c r="M1734" s="3">
        <v>3</v>
      </c>
      <c r="N1734" s="10">
        <f t="shared" si="189"/>
        <v>1</v>
      </c>
      <c r="O1734" s="35">
        <v>3</v>
      </c>
      <c r="P1734" s="17"/>
      <c r="Q1734" s="40">
        <v>1441.77577</v>
      </c>
      <c r="R1734" s="40">
        <v>481.26344</v>
      </c>
      <c r="S1734" s="18">
        <f t="shared" si="190"/>
        <v>4.9660950767239509</v>
      </c>
      <c r="T1734" s="18">
        <f t="shared" si="191"/>
        <v>5.606492776591427</v>
      </c>
      <c r="U1734" s="18">
        <f t="shared" si="192"/>
        <v>1.9947494869348481</v>
      </c>
      <c r="V1734" s="30">
        <v>481.26440000000002</v>
      </c>
      <c r="X1734" s="3" t="s">
        <v>47</v>
      </c>
      <c r="Y1734" s="3" t="s">
        <v>47</v>
      </c>
      <c r="Z1734" s="3" t="s">
        <v>47</v>
      </c>
      <c r="AA1734" s="3" t="s">
        <v>47</v>
      </c>
      <c r="AB1734" s="12" t="s">
        <v>47</v>
      </c>
      <c r="AC1734" s="3" t="s">
        <v>47</v>
      </c>
      <c r="AD1734" s="3" t="s">
        <v>47</v>
      </c>
      <c r="AE1734" s="3" t="s">
        <v>47</v>
      </c>
      <c r="AF1734" s="3" t="s">
        <v>47</v>
      </c>
      <c r="AG1734" s="3" t="s">
        <v>47</v>
      </c>
      <c r="AH1734" s="3" t="s">
        <v>47</v>
      </c>
      <c r="AI1734" s="3" t="s">
        <v>48</v>
      </c>
      <c r="AK1734" s="3" t="s">
        <v>48</v>
      </c>
      <c r="AL1734" s="3" t="s">
        <v>48</v>
      </c>
      <c r="AM1734" s="3" t="s">
        <v>47</v>
      </c>
      <c r="AO1734" s="3" t="s">
        <v>52</v>
      </c>
      <c r="AU1734" s="3">
        <v>0</v>
      </c>
      <c r="AV1734" s="3">
        <v>12</v>
      </c>
      <c r="AW1734" s="3">
        <v>1</v>
      </c>
      <c r="AX1734" s="3">
        <v>12</v>
      </c>
      <c r="AY1734" s="3">
        <v>100</v>
      </c>
      <c r="AZ1734" s="6" t="str">
        <f t="shared" si="193"/>
        <v>1544.2</v>
      </c>
      <c r="BC1734" s="12" t="s">
        <v>3645</v>
      </c>
      <c r="BJ1734" s="12">
        <f t="shared" si="194"/>
        <v>0</v>
      </c>
      <c r="BK1734" s="12">
        <f t="shared" si="195"/>
        <v>0</v>
      </c>
      <c r="CQ1734" s="3" t="str">
        <f>CONCATENATE(baseURL!$A$1,baseURL!$B$1,baseURL!$C$1,".",C1734,".",L1734,".pkl&amp;seq=",BC1734)</f>
        <v>http://proteomics.broadinstitute.org/millscripts/viewfeed.pl?side=xl&amp;cycle=1&amp;fixedMods=iaaC&amp;file=msdataSM/iPRG2012_nd/cpick_in/iPRG2012_nd.1544.2.3.pkl&amp;seq=LLGKNGDNLNDLR</v>
      </c>
    </row>
    <row r="1735" spans="1:95" x14ac:dyDescent="0.2">
      <c r="A1735" s="3">
        <v>1285</v>
      </c>
      <c r="B1735" s="2" t="s">
        <v>3646</v>
      </c>
      <c r="C1735" s="2" t="s">
        <v>3647</v>
      </c>
      <c r="D1735" s="3">
        <v>4309</v>
      </c>
      <c r="E1735" s="3">
        <v>4306</v>
      </c>
      <c r="F1735" s="3">
        <v>32450</v>
      </c>
      <c r="G1735" s="3">
        <v>5850</v>
      </c>
      <c r="H1735" s="3">
        <v>20.1831</v>
      </c>
      <c r="I1735" s="30">
        <v>498.79613000000001</v>
      </c>
      <c r="J1735" s="30">
        <v>498.7955182</v>
      </c>
      <c r="K1735" s="30">
        <v>6.0999999999999997E-4</v>
      </c>
      <c r="L1735" s="3">
        <v>2</v>
      </c>
      <c r="M1735" s="3">
        <v>2</v>
      </c>
      <c r="N1735" s="10">
        <f t="shared" si="189"/>
        <v>1</v>
      </c>
      <c r="O1735" s="35">
        <v>2</v>
      </c>
      <c r="P1735" s="17"/>
      <c r="Q1735" s="40">
        <v>996.58366000000001</v>
      </c>
      <c r="R1735" s="40">
        <v>498.79547000000002</v>
      </c>
      <c r="S1735" s="18">
        <f t="shared" si="190"/>
        <v>1.3231876383763455</v>
      </c>
      <c r="T1735" s="18">
        <f t="shared" si="191"/>
        <v>9.663279416034963E-2</v>
      </c>
      <c r="U1735" s="18">
        <f t="shared" si="192"/>
        <v>6.0144892617209809E-2</v>
      </c>
      <c r="V1735" s="30">
        <v>498.7955</v>
      </c>
      <c r="X1735" s="3" t="s">
        <v>47</v>
      </c>
      <c r="Y1735" s="3" t="s">
        <v>47</v>
      </c>
      <c r="Z1735" s="3" t="s">
        <v>47</v>
      </c>
      <c r="AB1735" s="12" t="s">
        <v>47</v>
      </c>
      <c r="AC1735" s="3" t="s">
        <v>47</v>
      </c>
      <c r="AF1735" s="3" t="s">
        <v>48</v>
      </c>
      <c r="AH1735" s="3" t="s">
        <v>47</v>
      </c>
      <c r="AI1735" s="3" t="s">
        <v>48</v>
      </c>
      <c r="AL1735" s="3" t="s">
        <v>48</v>
      </c>
      <c r="AP1735" s="3" t="s">
        <v>52</v>
      </c>
      <c r="AU1735" s="3">
        <v>0</v>
      </c>
      <c r="AV1735" s="3">
        <v>6</v>
      </c>
      <c r="AW1735" s="3">
        <v>1</v>
      </c>
      <c r="AX1735" s="3">
        <v>6</v>
      </c>
      <c r="AY1735" s="3">
        <v>100</v>
      </c>
      <c r="AZ1735" s="6" t="str">
        <f t="shared" si="193"/>
        <v>1545.4</v>
      </c>
      <c r="BC1735" s="12" t="s">
        <v>3648</v>
      </c>
      <c r="BJ1735" s="12">
        <f t="shared" si="194"/>
        <v>0</v>
      </c>
      <c r="BK1735" s="12">
        <f t="shared" si="195"/>
        <v>0</v>
      </c>
      <c r="CQ1735" s="3" t="str">
        <f>CONCATENATE(baseURL!$A$1,baseURL!$B$1,baseURL!$C$1,".",C1735,".",L1735,".pkl&amp;seq=",BC1735)</f>
        <v>http://proteomics.broadinstitute.org/millscripts/viewfeed.pl?side=xl&amp;cycle=1&amp;fixedMods=iaaC&amp;file=msdataSM/iPRG2012_nd/cpick_in/iPRG2012_nd.1545.4.2.pkl&amp;seq=LAVLGPNGAGK</v>
      </c>
    </row>
    <row r="1736" spans="1:95" x14ac:dyDescent="0.2">
      <c r="A1736" s="3">
        <v>19</v>
      </c>
      <c r="B1736" s="2" t="s">
        <v>3649</v>
      </c>
      <c r="C1736" s="2" t="s">
        <v>3650</v>
      </c>
      <c r="D1736" s="3">
        <v>4311</v>
      </c>
      <c r="E1736" s="3">
        <v>4308</v>
      </c>
      <c r="F1736" s="3">
        <v>32452</v>
      </c>
      <c r="G1736" s="3">
        <v>5852</v>
      </c>
      <c r="H1736" s="3">
        <v>20.188099999999999</v>
      </c>
      <c r="I1736" s="30">
        <v>512.27400999999998</v>
      </c>
      <c r="J1736" s="30">
        <v>512.27401020000002</v>
      </c>
      <c r="K1736" s="30">
        <v>0</v>
      </c>
      <c r="L1736" s="3">
        <v>2</v>
      </c>
      <c r="M1736" s="3">
        <v>2</v>
      </c>
      <c r="N1736" s="10">
        <f t="shared" si="189"/>
        <v>1</v>
      </c>
      <c r="O1736" s="35">
        <v>2</v>
      </c>
      <c r="P1736" s="17"/>
      <c r="Q1736" s="40">
        <v>1023.54041</v>
      </c>
      <c r="R1736" s="40">
        <v>512.27383999999995</v>
      </c>
      <c r="S1736" s="18">
        <f t="shared" si="190"/>
        <v>0.33185376014035506</v>
      </c>
      <c r="T1736" s="18">
        <f t="shared" si="191"/>
        <v>0.33224417641648146</v>
      </c>
      <c r="U1736" s="18">
        <f t="shared" si="192"/>
        <v>-0.27329133181502008</v>
      </c>
      <c r="V1736" s="30">
        <v>512.27369999999996</v>
      </c>
      <c r="W1736" s="3" t="s">
        <v>48</v>
      </c>
      <c r="Z1736" s="3" t="s">
        <v>48</v>
      </c>
      <c r="AA1736" s="3" t="s">
        <v>47</v>
      </c>
      <c r="AB1736" s="12" t="s">
        <v>52</v>
      </c>
      <c r="AE1736" s="3" t="s">
        <v>48</v>
      </c>
      <c r="AG1736" s="3" t="s">
        <v>47</v>
      </c>
      <c r="AH1736" s="3" t="s">
        <v>48</v>
      </c>
      <c r="AI1736" s="3" t="s">
        <v>52</v>
      </c>
      <c r="AL1736" s="3" t="s">
        <v>48</v>
      </c>
      <c r="AM1736" s="3" t="s">
        <v>47</v>
      </c>
      <c r="AO1736" s="3" t="s">
        <v>48</v>
      </c>
      <c r="AP1736" s="3" t="s">
        <v>48</v>
      </c>
      <c r="AU1736" s="3">
        <v>0</v>
      </c>
      <c r="AV1736" s="3">
        <v>3</v>
      </c>
      <c r="AW1736" s="3">
        <v>1</v>
      </c>
      <c r="AX1736" s="3">
        <v>3</v>
      </c>
      <c r="AY1736" s="3">
        <v>100</v>
      </c>
      <c r="AZ1736" s="6" t="str">
        <f t="shared" si="193"/>
        <v>1545.6</v>
      </c>
      <c r="BC1736" s="12" t="s">
        <v>3651</v>
      </c>
      <c r="BJ1736" s="12">
        <f t="shared" si="194"/>
        <v>1</v>
      </c>
      <c r="BK1736" s="12">
        <f t="shared" si="195"/>
        <v>0</v>
      </c>
      <c r="CQ1736" s="3" t="str">
        <f>CONCATENATE(baseURL!$A$1,baseURL!$B$1,baseURL!$C$1,".",C1736,".",L1736,".pkl&amp;seq=",BC1736)</f>
        <v>http://proteomics.broadinstitute.org/millscripts/viewfeed.pl?side=xl&amp;cycle=1&amp;fixedMods=iaaC&amp;file=msdataSM/iPRG2012_nd/cpick_in/iPRG2012_nd.1545.6.2.pkl&amp;seq=KYGLNLCR</v>
      </c>
    </row>
    <row r="1737" spans="1:95" x14ac:dyDescent="0.2">
      <c r="A1737" s="3">
        <v>5539</v>
      </c>
      <c r="B1737" s="2" t="s">
        <v>3652</v>
      </c>
      <c r="C1737" s="2" t="s">
        <v>3653</v>
      </c>
      <c r="D1737" s="3">
        <v>4315</v>
      </c>
      <c r="E1737" s="3">
        <v>4312</v>
      </c>
      <c r="F1737" s="3">
        <v>32469</v>
      </c>
      <c r="G1737" s="3">
        <v>5857</v>
      </c>
      <c r="H1737" s="3">
        <v>20.206199999999999</v>
      </c>
      <c r="I1737" s="30">
        <v>445.56641000000002</v>
      </c>
      <c r="J1737" s="30">
        <v>445.56588190000002</v>
      </c>
      <c r="K1737" s="30">
        <v>5.2999999999999998E-4</v>
      </c>
      <c r="L1737" s="3">
        <v>3</v>
      </c>
      <c r="M1737" s="3">
        <v>3</v>
      </c>
      <c r="N1737" s="10">
        <f t="shared" si="189"/>
        <v>1</v>
      </c>
      <c r="O1737" s="35">
        <v>3</v>
      </c>
      <c r="P1737" s="17"/>
      <c r="Q1737" s="40">
        <v>1334.6797999999999</v>
      </c>
      <c r="R1737" s="40">
        <v>445.56477999999998</v>
      </c>
      <c r="S1737" s="18">
        <f t="shared" si="190"/>
        <v>3.6582783765678588</v>
      </c>
      <c r="T1737" s="18">
        <f t="shared" si="191"/>
        <v>2.4730410694431537</v>
      </c>
      <c r="U1737" s="18">
        <f t="shared" si="192"/>
        <v>1.6159266448330234</v>
      </c>
      <c r="V1737" s="30">
        <v>445.56549999999999</v>
      </c>
      <c r="W1737" s="3" t="s">
        <v>47</v>
      </c>
      <c r="X1737" s="3" t="s">
        <v>47</v>
      </c>
      <c r="Y1737" s="3" t="s">
        <v>47</v>
      </c>
      <c r="Z1737" s="3" t="s">
        <v>47</v>
      </c>
      <c r="AA1737" s="3" t="s">
        <v>48</v>
      </c>
      <c r="AB1737" s="12" t="s">
        <v>47</v>
      </c>
      <c r="AC1737" s="3" t="s">
        <v>47</v>
      </c>
      <c r="AD1737" s="3" t="s">
        <v>47</v>
      </c>
      <c r="AE1737" s="3" t="s">
        <v>47</v>
      </c>
      <c r="AF1737" s="3" t="s">
        <v>47</v>
      </c>
      <c r="AG1737" s="3" t="s">
        <v>47</v>
      </c>
      <c r="AH1737" s="3" t="s">
        <v>47</v>
      </c>
      <c r="AI1737" s="3" t="s">
        <v>47</v>
      </c>
      <c r="AJ1737" s="3" t="s">
        <v>47</v>
      </c>
      <c r="AK1737" s="3" t="s">
        <v>47</v>
      </c>
      <c r="AL1737" s="3" t="s">
        <v>47</v>
      </c>
      <c r="AM1737" s="3" t="s">
        <v>47</v>
      </c>
      <c r="AU1737" s="3">
        <v>0</v>
      </c>
      <c r="AV1737" s="3">
        <v>16</v>
      </c>
      <c r="AW1737" s="3">
        <v>1</v>
      </c>
      <c r="AX1737" s="3">
        <v>16</v>
      </c>
      <c r="AY1737" s="3">
        <v>100</v>
      </c>
      <c r="AZ1737" s="6" t="str">
        <f t="shared" si="193"/>
        <v>1546.2</v>
      </c>
      <c r="BC1737" s="12" t="s">
        <v>3654</v>
      </c>
      <c r="BJ1737" s="12">
        <f t="shared" si="194"/>
        <v>0</v>
      </c>
      <c r="BK1737" s="12">
        <f t="shared" si="195"/>
        <v>0</v>
      </c>
      <c r="CQ1737" s="3" t="str">
        <f>CONCATENATE(baseURL!$A$1,baseURL!$B$1,baseURL!$C$1,".",C1737,".",L1737,".pkl&amp;seq=",BC1737)</f>
        <v>http://proteomics.broadinstitute.org/millscripts/viewfeed.pl?side=xl&amp;cycle=1&amp;fixedMods=iaaC&amp;file=msdataSM/iPRG2012_nd/cpick_in/iPRG2012_nd.1546.2.3.pkl&amp;seq=SLASDLTDEQKK</v>
      </c>
    </row>
    <row r="1738" spans="1:95" x14ac:dyDescent="0.2">
      <c r="A1738" s="3">
        <v>5538</v>
      </c>
      <c r="B1738" s="2" t="s">
        <v>3655</v>
      </c>
      <c r="C1738" s="2" t="s">
        <v>3656</v>
      </c>
      <c r="D1738" s="3">
        <v>4317</v>
      </c>
      <c r="E1738" s="3">
        <v>4314</v>
      </c>
      <c r="F1738" s="3">
        <v>32471</v>
      </c>
      <c r="G1738" s="3">
        <v>5859</v>
      </c>
      <c r="H1738" s="3">
        <v>20.211200000000002</v>
      </c>
      <c r="I1738" s="30">
        <v>521.79372000000001</v>
      </c>
      <c r="J1738" s="30">
        <v>521.79356819999998</v>
      </c>
      <c r="K1738" s="30">
        <v>1.4999999999999999E-4</v>
      </c>
      <c r="L1738" s="3">
        <v>2</v>
      </c>
      <c r="M1738" s="3">
        <v>2</v>
      </c>
      <c r="N1738" s="10">
        <f t="shared" si="189"/>
        <v>1</v>
      </c>
      <c r="O1738" s="35">
        <v>2</v>
      </c>
      <c r="P1738" s="17"/>
      <c r="Q1738" s="40">
        <v>1042.57924</v>
      </c>
      <c r="R1738" s="40">
        <v>521.79326000000003</v>
      </c>
      <c r="S1738" s="18">
        <f t="shared" si="190"/>
        <v>0.88157520466147832</v>
      </c>
      <c r="T1738" s="18">
        <f t="shared" si="191"/>
        <v>0.59065538705782739</v>
      </c>
      <c r="U1738" s="18">
        <f t="shared" si="192"/>
        <v>0.65159906422974945</v>
      </c>
      <c r="V1738" s="30">
        <v>521.79359999999997</v>
      </c>
      <c r="W1738" s="3" t="s">
        <v>47</v>
      </c>
      <c r="X1738" s="3" t="s">
        <v>47</v>
      </c>
      <c r="Y1738" s="3" t="s">
        <v>47</v>
      </c>
      <c r="Z1738" s="3" t="s">
        <v>47</v>
      </c>
      <c r="AA1738" s="3" t="s">
        <v>48</v>
      </c>
      <c r="AB1738" s="12" t="s">
        <v>47</v>
      </c>
      <c r="AC1738" s="3" t="s">
        <v>47</v>
      </c>
      <c r="AD1738" s="3" t="s">
        <v>47</v>
      </c>
      <c r="AE1738" s="3" t="s">
        <v>47</v>
      </c>
      <c r="AF1738" s="3" t="s">
        <v>47</v>
      </c>
      <c r="AG1738" s="3" t="s">
        <v>47</v>
      </c>
      <c r="AH1738" s="3" t="s">
        <v>47</v>
      </c>
      <c r="AI1738" s="3" t="s">
        <v>47</v>
      </c>
      <c r="AJ1738" s="3" t="s">
        <v>47</v>
      </c>
      <c r="AK1738" s="3" t="s">
        <v>47</v>
      </c>
      <c r="AL1738" s="3" t="s">
        <v>47</v>
      </c>
      <c r="AM1738" s="3" t="s">
        <v>47</v>
      </c>
      <c r="AU1738" s="3">
        <v>0</v>
      </c>
      <c r="AV1738" s="3">
        <v>16</v>
      </c>
      <c r="AW1738" s="3">
        <v>1</v>
      </c>
      <c r="AX1738" s="3">
        <v>16</v>
      </c>
      <c r="AY1738" s="3">
        <v>100</v>
      </c>
      <c r="AZ1738" s="6" t="str">
        <f t="shared" si="193"/>
        <v>1546.4</v>
      </c>
      <c r="BC1738" s="12" t="s">
        <v>3567</v>
      </c>
      <c r="BJ1738" s="12">
        <f t="shared" si="194"/>
        <v>0</v>
      </c>
      <c r="BK1738" s="12">
        <f t="shared" si="195"/>
        <v>0</v>
      </c>
      <c r="CQ1738" s="3" t="str">
        <f>CONCATENATE(baseURL!$A$1,baseURL!$B$1,baseURL!$C$1,".",C1738,".",L1738,".pkl&amp;seq=",BC1738)</f>
        <v>http://proteomics.broadinstitute.org/millscripts/viewfeed.pl?side=xl&amp;cycle=1&amp;fixedMods=iaaC&amp;file=msdataSM/iPRG2012_nd/cpick_in/iPRG2012_nd.1546.4.2.pkl&amp;seq=GALAAAHYLR</v>
      </c>
    </row>
    <row r="1739" spans="1:95" x14ac:dyDescent="0.2">
      <c r="A1739" s="3">
        <v>6036</v>
      </c>
      <c r="B1739" s="2" t="s">
        <v>3657</v>
      </c>
      <c r="C1739" s="2" t="s">
        <v>3646</v>
      </c>
      <c r="D1739" s="3">
        <v>4318</v>
      </c>
      <c r="E1739" s="3">
        <v>4315</v>
      </c>
      <c r="F1739" s="3">
        <v>32472</v>
      </c>
      <c r="G1739" s="3">
        <v>5860</v>
      </c>
      <c r="H1739" s="3">
        <v>20.214500000000001</v>
      </c>
      <c r="I1739" s="30">
        <v>605.24333999999999</v>
      </c>
      <c r="J1739" s="30">
        <v>605.24150320000001</v>
      </c>
      <c r="K1739" s="30">
        <v>1.8400000000000001E-3</v>
      </c>
      <c r="L1739" s="3">
        <v>2</v>
      </c>
      <c r="M1739" s="3">
        <v>2</v>
      </c>
      <c r="N1739" s="10">
        <f t="shared" si="189"/>
        <v>1</v>
      </c>
      <c r="O1739" s="35">
        <v>2</v>
      </c>
      <c r="P1739" s="17"/>
      <c r="Q1739" s="40">
        <v>1209.47622</v>
      </c>
      <c r="R1739" s="40">
        <v>605.24175000000002</v>
      </c>
      <c r="S1739" s="18">
        <f t="shared" si="190"/>
        <v>2.6270494392772394</v>
      </c>
      <c r="T1739" s="18">
        <f t="shared" si="191"/>
        <v>-0.40777094444250778</v>
      </c>
      <c r="U1739" s="18">
        <f t="shared" si="192"/>
        <v>-0.24783485289313525</v>
      </c>
      <c r="V1739" s="30">
        <v>605.24159999999995</v>
      </c>
      <c r="W1739" s="3" t="s">
        <v>47</v>
      </c>
      <c r="X1739" s="3" t="s">
        <v>47</v>
      </c>
      <c r="Y1739" s="3" t="s">
        <v>47</v>
      </c>
      <c r="Z1739" s="3" t="s">
        <v>47</v>
      </c>
      <c r="AA1739" s="3" t="s">
        <v>47</v>
      </c>
      <c r="AB1739" s="12" t="s">
        <v>47</v>
      </c>
      <c r="AC1739" s="3" t="s">
        <v>47</v>
      </c>
      <c r="AD1739" s="3" t="s">
        <v>47</v>
      </c>
      <c r="AE1739" s="3" t="s">
        <v>47</v>
      </c>
      <c r="AF1739" s="3" t="s">
        <v>47</v>
      </c>
      <c r="AG1739" s="3" t="s">
        <v>47</v>
      </c>
      <c r="AH1739" s="3" t="s">
        <v>47</v>
      </c>
      <c r="AI1739" s="3" t="s">
        <v>47</v>
      </c>
      <c r="AK1739" s="3" t="s">
        <v>52</v>
      </c>
      <c r="AL1739" s="3" t="s">
        <v>47</v>
      </c>
      <c r="AU1739" s="3">
        <v>0</v>
      </c>
      <c r="AV1739" s="3">
        <v>14</v>
      </c>
      <c r="AW1739" s="3">
        <v>1</v>
      </c>
      <c r="AX1739" s="3">
        <v>14</v>
      </c>
      <c r="AY1739" s="3">
        <v>100</v>
      </c>
      <c r="AZ1739" s="6" t="str">
        <f t="shared" si="193"/>
        <v>1546.5</v>
      </c>
      <c r="BC1739" s="12" t="s">
        <v>3658</v>
      </c>
      <c r="BJ1739" s="12">
        <f t="shared" si="194"/>
        <v>0</v>
      </c>
      <c r="BK1739" s="12">
        <f t="shared" si="195"/>
        <v>0</v>
      </c>
      <c r="CQ1739" s="3" t="str">
        <f>CONCATENATE(baseURL!$A$1,baseURL!$B$1,baseURL!$C$1,".",C1739,".",L1739,".pkl&amp;seq=",BC1739)</f>
        <v>http://proteomics.broadinstitute.org/millscripts/viewfeed.pl?side=xl&amp;cycle=1&amp;fixedMods=iaaC&amp;file=msdataSM/iPRG2012_nd/cpick_in/iPRG2012_nd.1546.5.2.pkl&amp;seq=DSSMSSYMSSK</v>
      </c>
    </row>
    <row r="1740" spans="1:95" x14ac:dyDescent="0.2">
      <c r="A1740" s="3">
        <v>3943</v>
      </c>
      <c r="B1740" s="2" t="s">
        <v>3659</v>
      </c>
      <c r="C1740" s="2" t="s">
        <v>3660</v>
      </c>
      <c r="D1740" s="3">
        <v>4329</v>
      </c>
      <c r="E1740" s="3">
        <v>4326</v>
      </c>
      <c r="F1740" s="3">
        <v>32498</v>
      </c>
      <c r="G1740" s="3">
        <v>5872</v>
      </c>
      <c r="H1740" s="3">
        <v>20.2393</v>
      </c>
      <c r="I1740" s="30">
        <v>586.7894</v>
      </c>
      <c r="J1740" s="30">
        <v>586.79111709999995</v>
      </c>
      <c r="K1740" s="30">
        <v>-1.72E-3</v>
      </c>
      <c r="L1740" s="3">
        <v>2</v>
      </c>
      <c r="M1740" s="3">
        <v>2</v>
      </c>
      <c r="N1740" s="10">
        <f t="shared" si="189"/>
        <v>1</v>
      </c>
      <c r="O1740" s="35">
        <v>2</v>
      </c>
      <c r="P1740" s="17"/>
      <c r="Q1740" s="40">
        <v>1172.5694599999999</v>
      </c>
      <c r="R1740" s="40">
        <v>586.78836999999999</v>
      </c>
      <c r="S1740" s="18">
        <f t="shared" si="190"/>
        <v>1.7553176795482455</v>
      </c>
      <c r="T1740" s="18">
        <f t="shared" si="191"/>
        <v>4.6815856285035613</v>
      </c>
      <c r="U1740" s="18">
        <f t="shared" si="192"/>
        <v>1.0736409107784781</v>
      </c>
      <c r="V1740" s="30">
        <v>586.78899999999999</v>
      </c>
      <c r="X1740" s="3" t="s">
        <v>47</v>
      </c>
      <c r="Y1740" s="3" t="s">
        <v>47</v>
      </c>
      <c r="Z1740" s="3" t="s">
        <v>47</v>
      </c>
      <c r="AA1740" s="3" t="s">
        <v>47</v>
      </c>
      <c r="AB1740" s="12" t="s">
        <v>47</v>
      </c>
      <c r="AC1740" s="3" t="s">
        <v>48</v>
      </c>
      <c r="AD1740" s="3" t="s">
        <v>47</v>
      </c>
      <c r="AF1740" s="3" t="s">
        <v>48</v>
      </c>
      <c r="AG1740" s="3" t="s">
        <v>48</v>
      </c>
      <c r="AI1740" s="3" t="s">
        <v>48</v>
      </c>
      <c r="AL1740" s="3" t="s">
        <v>48</v>
      </c>
      <c r="AM1740" s="3" t="s">
        <v>47</v>
      </c>
      <c r="AU1740" s="3">
        <v>0</v>
      </c>
      <c r="AV1740" s="3">
        <v>7</v>
      </c>
      <c r="AW1740" s="3">
        <v>1</v>
      </c>
      <c r="AX1740" s="3">
        <v>7</v>
      </c>
      <c r="AY1740" s="3">
        <v>100</v>
      </c>
      <c r="AZ1740" s="6" t="str">
        <f t="shared" si="193"/>
        <v>1547.10</v>
      </c>
      <c r="BC1740" s="12" t="s">
        <v>3661</v>
      </c>
      <c r="BJ1740" s="12">
        <f t="shared" si="194"/>
        <v>0</v>
      </c>
      <c r="BK1740" s="12">
        <f t="shared" si="195"/>
        <v>0</v>
      </c>
      <c r="CQ1740" s="3" t="str">
        <f>CONCATENATE(baseURL!$A$1,baseURL!$B$1,baseURL!$C$1,".",C1740,".",L1740,".pkl&amp;seq=",BC1740)</f>
        <v>http://proteomics.broadinstitute.org/millscripts/viewfeed.pl?side=xl&amp;cycle=1&amp;fixedMods=iaaC&amp;file=msdataSM/iPRG2012_nd/cpick_in/iPRG2012_nd.1547.10.2.pkl&amp;seq=GNFDEALAAHK</v>
      </c>
    </row>
    <row r="1741" spans="1:95" x14ac:dyDescent="0.2">
      <c r="A1741" s="3">
        <v>4443</v>
      </c>
      <c r="B1741" s="2" t="s">
        <v>3662</v>
      </c>
      <c r="C1741" s="2" t="s">
        <v>3663</v>
      </c>
      <c r="D1741" s="3">
        <v>4326</v>
      </c>
      <c r="E1741" s="3">
        <v>4323</v>
      </c>
      <c r="F1741" s="3">
        <v>32495</v>
      </c>
      <c r="G1741" s="3">
        <v>5869</v>
      </c>
      <c r="H1741" s="3">
        <v>20.234300000000001</v>
      </c>
      <c r="I1741" s="30">
        <v>536.31159000000002</v>
      </c>
      <c r="J1741" s="30">
        <v>536.31166929999995</v>
      </c>
      <c r="K1741" s="30">
        <v>-8.0000000000000007E-5</v>
      </c>
      <c r="L1741" s="3">
        <v>2</v>
      </c>
      <c r="M1741" s="3">
        <v>2</v>
      </c>
      <c r="N1741" s="10">
        <f t="shared" si="189"/>
        <v>1</v>
      </c>
      <c r="O1741" s="35">
        <v>2</v>
      </c>
      <c r="P1741" s="17"/>
      <c r="Q1741" s="40">
        <v>1071.6156800000001</v>
      </c>
      <c r="R1741" s="40">
        <v>536.31147999999996</v>
      </c>
      <c r="S1741" s="18">
        <f t="shared" si="190"/>
        <v>0.20510469039994672</v>
      </c>
      <c r="T1741" s="18">
        <f t="shared" si="191"/>
        <v>0.35296652607208684</v>
      </c>
      <c r="U1741" s="18">
        <f t="shared" si="192"/>
        <v>0.22375057128758394</v>
      </c>
      <c r="V1741" s="30">
        <v>536.3116</v>
      </c>
      <c r="W1741" s="3" t="s">
        <v>47</v>
      </c>
      <c r="X1741" s="3" t="s">
        <v>47</v>
      </c>
      <c r="Y1741" s="3" t="s">
        <v>47</v>
      </c>
      <c r="Z1741" s="3" t="s">
        <v>47</v>
      </c>
      <c r="AA1741" s="3" t="s">
        <v>47</v>
      </c>
      <c r="AB1741" s="12" t="s">
        <v>47</v>
      </c>
      <c r="AC1741" s="3" t="s">
        <v>47</v>
      </c>
      <c r="AD1741" s="3" t="s">
        <v>47</v>
      </c>
      <c r="AE1741" s="3" t="s">
        <v>47</v>
      </c>
      <c r="AF1741" s="3" t="s">
        <v>47</v>
      </c>
      <c r="AG1741" s="3" t="s">
        <v>47</v>
      </c>
      <c r="AH1741" s="3" t="s">
        <v>47</v>
      </c>
      <c r="AI1741" s="3" t="s">
        <v>48</v>
      </c>
      <c r="AK1741" s="3" t="s">
        <v>48</v>
      </c>
      <c r="AL1741" s="3" t="s">
        <v>47</v>
      </c>
      <c r="AM1741" s="3" t="s">
        <v>47</v>
      </c>
      <c r="AN1741" s="3" t="s">
        <v>47</v>
      </c>
      <c r="AU1741" s="3">
        <v>0</v>
      </c>
      <c r="AV1741" s="3">
        <v>15</v>
      </c>
      <c r="AW1741" s="3">
        <v>1</v>
      </c>
      <c r="AX1741" s="3">
        <v>15</v>
      </c>
      <c r="AY1741" s="3">
        <v>100</v>
      </c>
      <c r="AZ1741" s="6" t="str">
        <f t="shared" si="193"/>
        <v>1547.7</v>
      </c>
      <c r="BC1741" s="12" t="s">
        <v>3664</v>
      </c>
      <c r="BJ1741" s="12">
        <f t="shared" si="194"/>
        <v>0</v>
      </c>
      <c r="BK1741" s="12">
        <f t="shared" si="195"/>
        <v>0</v>
      </c>
      <c r="CQ1741" s="3" t="str">
        <f>CONCATENATE(baseURL!$A$1,baseURL!$B$1,baseURL!$C$1,".",C1741,".",L1741,".pkl&amp;seq=",BC1741)</f>
        <v>http://proteomics.broadinstitute.org/millscripts/viewfeed.pl?side=xl&amp;cycle=1&amp;fixedMods=iaaC&amp;file=msdataSM/iPRG2012_nd/cpick_in/iPRG2012_nd.1547.7.2.pkl&amp;seq=AKLLDNELR</v>
      </c>
    </row>
    <row r="1742" spans="1:95" x14ac:dyDescent="0.2">
      <c r="A1742" s="3">
        <v>6999</v>
      </c>
      <c r="B1742" s="2" t="s">
        <v>3667</v>
      </c>
      <c r="C1742" s="2" t="s">
        <v>3668</v>
      </c>
      <c r="D1742" s="3">
        <v>4334</v>
      </c>
      <c r="E1742" s="3">
        <v>4331</v>
      </c>
      <c r="F1742" s="3">
        <v>32512</v>
      </c>
      <c r="G1742" s="3">
        <v>5878</v>
      </c>
      <c r="H1742" s="3">
        <v>20.254100000000001</v>
      </c>
      <c r="I1742" s="30">
        <v>440.75335999999999</v>
      </c>
      <c r="J1742" s="30">
        <v>440.7537921</v>
      </c>
      <c r="K1742" s="30">
        <v>-4.2999999999999999E-4</v>
      </c>
      <c r="L1742" s="3">
        <v>2</v>
      </c>
      <c r="M1742" s="3">
        <v>2</v>
      </c>
      <c r="N1742" s="10">
        <f t="shared" si="189"/>
        <v>1</v>
      </c>
      <c r="O1742" s="35">
        <v>2</v>
      </c>
      <c r="P1742" s="17"/>
      <c r="Q1742" s="40">
        <v>880.49992999999995</v>
      </c>
      <c r="R1742" s="40">
        <v>440.75360000000001</v>
      </c>
      <c r="S1742" s="18">
        <f t="shared" si="190"/>
        <v>-0.54452192794190646</v>
      </c>
      <c r="T1742" s="18">
        <f t="shared" si="191"/>
        <v>0.43584442643798904</v>
      </c>
      <c r="U1742" s="18">
        <f t="shared" si="192"/>
        <v>0.45376827326342722</v>
      </c>
      <c r="V1742" s="30">
        <v>440.75380000000001</v>
      </c>
      <c r="X1742" s="3" t="s">
        <v>47</v>
      </c>
      <c r="Y1742" s="3" t="s">
        <v>47</v>
      </c>
      <c r="Z1742" s="3" t="s">
        <v>47</v>
      </c>
      <c r="AB1742" s="12" t="s">
        <v>48</v>
      </c>
      <c r="AD1742" s="3" t="s">
        <v>48</v>
      </c>
      <c r="AE1742" s="3" t="s">
        <v>48</v>
      </c>
      <c r="AF1742" s="3" t="s">
        <v>47</v>
      </c>
      <c r="AG1742" s="3" t="s">
        <v>48</v>
      </c>
      <c r="AH1742" s="3" t="s">
        <v>48</v>
      </c>
      <c r="AK1742" s="3" t="s">
        <v>52</v>
      </c>
      <c r="AL1742" s="3" t="s">
        <v>48</v>
      </c>
      <c r="AN1742" s="3" t="s">
        <v>48</v>
      </c>
      <c r="AU1742" s="3">
        <v>0</v>
      </c>
      <c r="AV1742" s="3">
        <v>4</v>
      </c>
      <c r="AW1742" s="3">
        <v>1</v>
      </c>
      <c r="AX1742" s="3">
        <v>4</v>
      </c>
      <c r="AY1742" s="3">
        <v>100</v>
      </c>
      <c r="AZ1742" s="6" t="str">
        <f t="shared" si="193"/>
        <v>1548.3</v>
      </c>
      <c r="BC1742" s="12" t="s">
        <v>3669</v>
      </c>
      <c r="BJ1742" s="12">
        <f t="shared" si="194"/>
        <v>0</v>
      </c>
      <c r="BK1742" s="12">
        <f t="shared" si="195"/>
        <v>0</v>
      </c>
      <c r="CQ1742" s="3" t="str">
        <f>CONCATENATE(baseURL!$A$1,baseURL!$B$1,baseURL!$C$1,".",C1742,".",L1742,".pkl&amp;seq=",BC1742)</f>
        <v>http://proteomics.broadinstitute.org/millscripts/viewfeed.pl?side=xl&amp;cycle=1&amp;fixedMods=iaaC&amp;file=msdataSM/iPRG2012_nd/cpick_in/iPRG2012_nd.1548.3.2.pkl&amp;seq=GLNNPLPR</v>
      </c>
    </row>
    <row r="1743" spans="1:95" x14ac:dyDescent="0.2">
      <c r="A1743" s="3">
        <v>4455</v>
      </c>
      <c r="B1743" s="2" t="s">
        <v>3670</v>
      </c>
      <c r="C1743" s="2" t="s">
        <v>3671</v>
      </c>
      <c r="D1743" s="3">
        <v>4336</v>
      </c>
      <c r="E1743" s="3">
        <v>4333</v>
      </c>
      <c r="F1743" s="3">
        <v>32514</v>
      </c>
      <c r="G1743" s="3">
        <v>5880</v>
      </c>
      <c r="H1743" s="3">
        <v>20.257400000000001</v>
      </c>
      <c r="I1743" s="30">
        <v>523.61612000000002</v>
      </c>
      <c r="J1743" s="30">
        <v>523.61646589999998</v>
      </c>
      <c r="K1743" s="30">
        <v>-3.5E-4</v>
      </c>
      <c r="L1743" s="3">
        <v>3</v>
      </c>
      <c r="M1743" s="3">
        <v>3</v>
      </c>
      <c r="N1743" s="10">
        <f t="shared" si="189"/>
        <v>1</v>
      </c>
      <c r="O1743" s="35">
        <v>3</v>
      </c>
      <c r="P1743" s="17"/>
      <c r="Q1743" s="40">
        <v>1568.83322</v>
      </c>
      <c r="R1743" s="40">
        <v>523.61593000000005</v>
      </c>
      <c r="S1743" s="18">
        <f t="shared" si="190"/>
        <v>0.3628613819580383</v>
      </c>
      <c r="T1743" s="18">
        <f t="shared" si="191"/>
        <v>1.023460076800268</v>
      </c>
      <c r="U1743" s="18">
        <f t="shared" si="192"/>
        <v>0.32466544688938659</v>
      </c>
      <c r="V1743" s="30">
        <v>523.61609999999996</v>
      </c>
      <c r="W1743" s="3" t="s">
        <v>47</v>
      </c>
      <c r="X1743" s="3" t="s">
        <v>47</v>
      </c>
      <c r="Y1743" s="3" t="s">
        <v>47</v>
      </c>
      <c r="Z1743" s="3" t="s">
        <v>47</v>
      </c>
      <c r="AA1743" s="3" t="s">
        <v>47</v>
      </c>
      <c r="AB1743" s="12" t="s">
        <v>47</v>
      </c>
      <c r="AC1743" s="3" t="s">
        <v>47</v>
      </c>
      <c r="AD1743" s="3" t="s">
        <v>47</v>
      </c>
      <c r="AE1743" s="3" t="s">
        <v>47</v>
      </c>
      <c r="AF1743" s="3" t="s">
        <v>47</v>
      </c>
      <c r="AG1743" s="3" t="s">
        <v>47</v>
      </c>
      <c r="AH1743" s="3" t="s">
        <v>47</v>
      </c>
      <c r="AI1743" s="3" t="s">
        <v>48</v>
      </c>
      <c r="AK1743" s="3" t="s">
        <v>47</v>
      </c>
      <c r="AL1743" s="3" t="s">
        <v>47</v>
      </c>
      <c r="AM1743" s="3" t="s">
        <v>47</v>
      </c>
      <c r="AN1743" s="3" t="s">
        <v>47</v>
      </c>
      <c r="AU1743" s="3">
        <v>0</v>
      </c>
      <c r="AV1743" s="3">
        <v>16</v>
      </c>
      <c r="AW1743" s="3">
        <v>1</v>
      </c>
      <c r="AX1743" s="3">
        <v>16</v>
      </c>
      <c r="AY1743" s="3">
        <v>100</v>
      </c>
      <c r="AZ1743" s="6" t="str">
        <f t="shared" si="193"/>
        <v>1548.5</v>
      </c>
      <c r="BC1743" s="12" t="s">
        <v>3672</v>
      </c>
      <c r="BJ1743" s="12">
        <f t="shared" si="194"/>
        <v>0</v>
      </c>
      <c r="BK1743" s="12">
        <f t="shared" si="195"/>
        <v>0</v>
      </c>
      <c r="CQ1743" s="3" t="str">
        <f>CONCATENATE(baseURL!$A$1,baseURL!$B$1,baseURL!$C$1,".",C1743,".",L1743,".pkl&amp;seq=",BC1743)</f>
        <v>http://proteomics.broadinstitute.org/millscripts/viewfeed.pl?side=xl&amp;cycle=1&amp;fixedMods=iaaC&amp;file=msdataSM/iPRG2012_nd/cpick_in/iPRG2012_nd.1548.5.3.pkl&amp;seq=AFQKQPHLFNNPK</v>
      </c>
    </row>
    <row r="1744" spans="1:95" x14ac:dyDescent="0.2">
      <c r="A1744" s="3">
        <v>6318</v>
      </c>
      <c r="B1744" s="2" t="s">
        <v>3676</v>
      </c>
      <c r="C1744" s="2" t="s">
        <v>3662</v>
      </c>
      <c r="D1744" s="3">
        <v>4339</v>
      </c>
      <c r="E1744" s="3">
        <v>4336</v>
      </c>
      <c r="F1744" s="3">
        <v>32517</v>
      </c>
      <c r="G1744" s="3">
        <v>5883</v>
      </c>
      <c r="H1744" s="3">
        <v>20.2624</v>
      </c>
      <c r="I1744" s="30">
        <v>596.78776000000005</v>
      </c>
      <c r="J1744" s="30">
        <v>596.78785689999995</v>
      </c>
      <c r="K1744" s="30">
        <v>-1E-4</v>
      </c>
      <c r="L1744" s="3">
        <v>2</v>
      </c>
      <c r="M1744" s="3">
        <v>2</v>
      </c>
      <c r="N1744" s="10">
        <f t="shared" si="189"/>
        <v>1</v>
      </c>
      <c r="O1744" s="35">
        <v>2</v>
      </c>
      <c r="P1744" s="17"/>
      <c r="Q1744" s="40">
        <v>1192.5691899999999</v>
      </c>
      <c r="R1744" s="40">
        <v>596.78823</v>
      </c>
      <c r="S1744" s="18">
        <f t="shared" si="190"/>
        <v>-0.7875490439049585</v>
      </c>
      <c r="T1744" s="18">
        <f t="shared" si="191"/>
        <v>-0.62517989010454944</v>
      </c>
      <c r="U1744" s="18">
        <f t="shared" si="192"/>
        <v>-0.88808721986041961</v>
      </c>
      <c r="V1744" s="30">
        <v>596.78769999999997</v>
      </c>
      <c r="W1744" s="3" t="s">
        <v>47</v>
      </c>
      <c r="X1744" s="3" t="s">
        <v>47</v>
      </c>
      <c r="Y1744" s="3" t="s">
        <v>47</v>
      </c>
      <c r="Z1744" s="3" t="s">
        <v>47</v>
      </c>
      <c r="AA1744" s="3" t="s">
        <v>47</v>
      </c>
      <c r="AB1744" s="12" t="s">
        <v>47</v>
      </c>
      <c r="AC1744" s="3" t="s">
        <v>47</v>
      </c>
      <c r="AD1744" s="3" t="s">
        <v>47</v>
      </c>
      <c r="AE1744" s="3" t="s">
        <v>47</v>
      </c>
      <c r="AF1744" s="3" t="s">
        <v>47</v>
      </c>
      <c r="AG1744" s="3" t="s">
        <v>47</v>
      </c>
      <c r="AH1744" s="3" t="s">
        <v>47</v>
      </c>
      <c r="AI1744" s="3" t="s">
        <v>47</v>
      </c>
      <c r="AJ1744" s="3" t="s">
        <v>47</v>
      </c>
      <c r="AK1744" s="3" t="s">
        <v>52</v>
      </c>
      <c r="AL1744" s="3" t="s">
        <v>48</v>
      </c>
      <c r="AU1744" s="3">
        <v>0</v>
      </c>
      <c r="AV1744" s="3">
        <v>14</v>
      </c>
      <c r="AW1744" s="3">
        <v>1</v>
      </c>
      <c r="AX1744" s="3">
        <v>14</v>
      </c>
      <c r="AY1744" s="3">
        <v>100</v>
      </c>
      <c r="AZ1744" s="6" t="str">
        <f t="shared" si="193"/>
        <v>1548.8</v>
      </c>
      <c r="BC1744" s="12" t="s">
        <v>3677</v>
      </c>
      <c r="BJ1744" s="12">
        <f t="shared" si="194"/>
        <v>0</v>
      </c>
      <c r="BK1744" s="12">
        <f t="shared" si="195"/>
        <v>0</v>
      </c>
      <c r="CQ1744" s="3" t="str">
        <f>CONCATENATE(baseURL!$A$1,baseURL!$B$1,baseURL!$C$1,".",C1744,".",L1744,".pkl&amp;seq=",BC1744)</f>
        <v>http://proteomics.broadinstitute.org/millscripts/viewfeed.pl?side=xl&amp;cycle=1&amp;fixedMods=iaaC&amp;file=msdataSM/iPRG2012_nd/cpick_in/iPRG2012_nd.1548.8.2.pkl&amp;seq=SVVADLSDSDGK</v>
      </c>
    </row>
    <row r="1745" spans="1:95" x14ac:dyDescent="0.2">
      <c r="A1745" s="3">
        <v>2345</v>
      </c>
      <c r="B1745" s="2" t="s">
        <v>3678</v>
      </c>
      <c r="C1745" s="2" t="s">
        <v>3670</v>
      </c>
      <c r="D1745" s="3">
        <v>4348</v>
      </c>
      <c r="E1745" s="3">
        <v>4345</v>
      </c>
      <c r="F1745" s="3">
        <v>32536</v>
      </c>
      <c r="G1745" s="3">
        <v>5893</v>
      </c>
      <c r="H1745" s="3">
        <v>20.287199999999999</v>
      </c>
      <c r="I1745" s="30">
        <v>535.78333999999995</v>
      </c>
      <c r="J1745" s="30">
        <v>536.31166929999995</v>
      </c>
      <c r="K1745" s="30">
        <v>-0.52832999999999997</v>
      </c>
      <c r="L1745" s="3">
        <v>0</v>
      </c>
      <c r="M1745" s="3">
        <v>2</v>
      </c>
      <c r="N1745" s="10">
        <f t="shared" si="189"/>
        <v>1</v>
      </c>
      <c r="O1745" s="35">
        <v>2</v>
      </c>
      <c r="P1745" s="17"/>
      <c r="Q1745" s="40">
        <v>1071.6156800000001</v>
      </c>
      <c r="R1745" s="40">
        <v>536.31147999999996</v>
      </c>
      <c r="S1745" s="18">
        <f t="shared" si="190"/>
        <v>-984.76355568597489</v>
      </c>
      <c r="T1745" s="18">
        <f t="shared" si="191"/>
        <v>0.35296652607208684</v>
      </c>
      <c r="U1745" s="18">
        <f t="shared" si="192"/>
        <v>0.22375057128758394</v>
      </c>
      <c r="V1745" s="30">
        <v>536.3116</v>
      </c>
      <c r="W1745" s="3" t="s">
        <v>47</v>
      </c>
      <c r="Z1745" s="3" t="s">
        <v>48</v>
      </c>
      <c r="AA1745" s="3" t="s">
        <v>47</v>
      </c>
      <c r="AB1745" s="12" t="s">
        <v>48</v>
      </c>
      <c r="AC1745" s="3" t="s">
        <v>48</v>
      </c>
      <c r="AF1745" s="3" t="s">
        <v>48</v>
      </c>
      <c r="AG1745" s="3" t="s">
        <v>52</v>
      </c>
      <c r="AH1745" s="3" t="s">
        <v>47</v>
      </c>
      <c r="AI1745" s="3" t="s">
        <v>52</v>
      </c>
      <c r="AL1745" s="3" t="s">
        <v>48</v>
      </c>
      <c r="AU1745" s="3">
        <v>0</v>
      </c>
      <c r="AV1745" s="3">
        <v>3</v>
      </c>
      <c r="AW1745" s="3">
        <v>1</v>
      </c>
      <c r="AX1745" s="3">
        <v>3</v>
      </c>
      <c r="AY1745" s="3">
        <v>100</v>
      </c>
      <c r="AZ1745" s="6" t="str">
        <f t="shared" si="193"/>
        <v>1549.6</v>
      </c>
      <c r="BC1745" s="12" t="s">
        <v>3664</v>
      </c>
      <c r="BJ1745" s="12">
        <f t="shared" si="194"/>
        <v>0</v>
      </c>
      <c r="BK1745" s="12">
        <f t="shared" si="195"/>
        <v>0</v>
      </c>
      <c r="CQ1745" s="3" t="str">
        <f>CONCATENATE(baseURL!$A$1,baseURL!$B$1,baseURL!$C$1,".",C1745,".",L1745,".pkl&amp;seq=",BC1745)</f>
        <v>http://proteomics.broadinstitute.org/millscripts/viewfeed.pl?side=xl&amp;cycle=1&amp;fixedMods=iaaC&amp;file=msdataSM/iPRG2012_nd/cpick_in/iPRG2012_nd.1549.6.0.pkl&amp;seq=AKLLDNELR</v>
      </c>
    </row>
    <row r="1746" spans="1:95" x14ac:dyDescent="0.2">
      <c r="A1746" s="3">
        <v>6669</v>
      </c>
      <c r="B1746" s="2" t="s">
        <v>3684</v>
      </c>
      <c r="C1746" s="2" t="s">
        <v>3673</v>
      </c>
      <c r="D1746" s="3">
        <v>4350</v>
      </c>
      <c r="E1746" s="3">
        <v>4347</v>
      </c>
      <c r="F1746" s="3">
        <v>32538</v>
      </c>
      <c r="G1746" s="3">
        <v>5895</v>
      </c>
      <c r="H1746" s="3">
        <v>20.292200000000001</v>
      </c>
      <c r="I1746" s="30">
        <v>730.38229999999999</v>
      </c>
      <c r="J1746" s="30">
        <v>730.38185529999998</v>
      </c>
      <c r="K1746" s="30">
        <v>4.4000000000000002E-4</v>
      </c>
      <c r="L1746" s="3">
        <v>3</v>
      </c>
      <c r="M1746" s="3">
        <v>3</v>
      </c>
      <c r="N1746" s="10">
        <f t="shared" si="189"/>
        <v>1</v>
      </c>
      <c r="O1746" s="35">
        <v>3</v>
      </c>
      <c r="P1746" s="17"/>
      <c r="Q1746" s="40">
        <v>2189.1309200000001</v>
      </c>
      <c r="R1746" s="40">
        <v>730.38181999999995</v>
      </c>
      <c r="S1746" s="18">
        <f t="shared" si="190"/>
        <v>0.65719050898428955</v>
      </c>
      <c r="T1746" s="18">
        <f t="shared" si="191"/>
        <v>4.8330885393521421E-2</v>
      </c>
      <c r="U1746" s="18">
        <f t="shared" si="192"/>
        <v>0.10953175152332392</v>
      </c>
      <c r="V1746" s="30">
        <v>730.38189999999997</v>
      </c>
      <c r="W1746" s="3" t="s">
        <v>47</v>
      </c>
      <c r="X1746" s="3" t="s">
        <v>47</v>
      </c>
      <c r="Y1746" s="3" t="s">
        <v>47</v>
      </c>
      <c r="Z1746" s="3" t="s">
        <v>47</v>
      </c>
      <c r="AA1746" s="3" t="s">
        <v>47</v>
      </c>
      <c r="AB1746" s="12" t="s">
        <v>47</v>
      </c>
      <c r="AC1746" s="3" t="s">
        <v>47</v>
      </c>
      <c r="AD1746" s="3" t="s">
        <v>47</v>
      </c>
      <c r="AE1746" s="3" t="s">
        <v>47</v>
      </c>
      <c r="AF1746" s="3" t="s">
        <v>47</v>
      </c>
      <c r="AG1746" s="3" t="s">
        <v>47</v>
      </c>
      <c r="AI1746" s="3" t="s">
        <v>47</v>
      </c>
      <c r="AJ1746" s="3" t="s">
        <v>47</v>
      </c>
      <c r="AK1746" s="3" t="s">
        <v>47</v>
      </c>
      <c r="AL1746" s="3" t="s">
        <v>47</v>
      </c>
      <c r="AU1746" s="3">
        <v>0</v>
      </c>
      <c r="AV1746" s="3">
        <v>15</v>
      </c>
      <c r="AW1746" s="3">
        <v>1</v>
      </c>
      <c r="AX1746" s="3">
        <v>15</v>
      </c>
      <c r="AY1746" s="3">
        <v>100</v>
      </c>
      <c r="AZ1746" s="6" t="str">
        <f t="shared" si="193"/>
        <v>1549.8</v>
      </c>
      <c r="BC1746" s="12" t="s">
        <v>3685</v>
      </c>
      <c r="BJ1746" s="12">
        <f t="shared" si="194"/>
        <v>0</v>
      </c>
      <c r="BK1746" s="12">
        <f t="shared" si="195"/>
        <v>0</v>
      </c>
      <c r="CQ1746" s="3" t="str">
        <f>CONCATENATE(baseURL!$A$1,baseURL!$B$1,baseURL!$C$1,".",C1746,".",L1746,".pkl&amp;seq=",BC1746)</f>
        <v>http://proteomics.broadinstitute.org/millscripts/viewfeed.pl?side=xl&amp;cycle=1&amp;fixedMods=iaaC&amp;file=msdataSM/iPRG2012_nd/cpick_in/iPRG2012_nd.1549.8.3.pkl&amp;seq=NSRAPTASQLQNPPPPPSTTK</v>
      </c>
    </row>
    <row r="1747" spans="1:95" x14ac:dyDescent="0.2">
      <c r="A1747" s="3">
        <v>7523</v>
      </c>
      <c r="B1747" s="2" t="s">
        <v>3686</v>
      </c>
      <c r="C1747" s="2" t="s">
        <v>3687</v>
      </c>
      <c r="D1747" s="3">
        <v>4353</v>
      </c>
      <c r="E1747" s="3">
        <v>4350</v>
      </c>
      <c r="F1747" s="3">
        <v>32554</v>
      </c>
      <c r="G1747" s="3">
        <v>5899</v>
      </c>
      <c r="H1747" s="3">
        <v>20.305399999999999</v>
      </c>
      <c r="I1747" s="30">
        <v>486.28019999999998</v>
      </c>
      <c r="J1747" s="30">
        <v>486.28056880000003</v>
      </c>
      <c r="K1747" s="30">
        <v>-3.6999999999999999E-4</v>
      </c>
      <c r="L1747" s="3">
        <v>2</v>
      </c>
      <c r="M1747" s="3">
        <v>2</v>
      </c>
      <c r="N1747" s="10">
        <f t="shared" si="189"/>
        <v>1</v>
      </c>
      <c r="O1747" s="35">
        <v>2</v>
      </c>
      <c r="P1747" s="17"/>
      <c r="Q1747" s="40">
        <v>971.55201999999997</v>
      </c>
      <c r="R1747" s="40">
        <v>486.27965</v>
      </c>
      <c r="S1747" s="18">
        <f t="shared" si="190"/>
        <v>1.1310364313530816</v>
      </c>
      <c r="T1747" s="18">
        <f t="shared" si="191"/>
        <v>1.8894477694515941</v>
      </c>
      <c r="U1747" s="18">
        <f t="shared" si="192"/>
        <v>0.92539344387684652</v>
      </c>
      <c r="V1747" s="30">
        <v>486.2801</v>
      </c>
      <c r="W1747" s="3" t="s">
        <v>47</v>
      </c>
      <c r="X1747" s="3" t="s">
        <v>47</v>
      </c>
      <c r="Y1747" s="3" t="s">
        <v>47</v>
      </c>
      <c r="AD1747" s="3" t="s">
        <v>48</v>
      </c>
      <c r="AF1747" s="3" t="s">
        <v>52</v>
      </c>
      <c r="AG1747" s="3" t="s">
        <v>47</v>
      </c>
      <c r="AH1747" s="3" t="s">
        <v>48</v>
      </c>
      <c r="AK1747" s="3" t="s">
        <v>52</v>
      </c>
      <c r="AL1747" s="3" t="s">
        <v>52</v>
      </c>
      <c r="AU1747" s="3">
        <v>0</v>
      </c>
      <c r="AV1747" s="3">
        <v>4</v>
      </c>
      <c r="AW1747" s="3">
        <v>1</v>
      </c>
      <c r="AX1747" s="3">
        <v>4</v>
      </c>
      <c r="AY1747" s="3">
        <v>100</v>
      </c>
      <c r="AZ1747" s="6" t="str">
        <f t="shared" si="193"/>
        <v>1550.3</v>
      </c>
      <c r="BC1747" s="12" t="s">
        <v>3515</v>
      </c>
      <c r="BJ1747" s="12">
        <f t="shared" si="194"/>
        <v>0</v>
      </c>
      <c r="BK1747" s="12">
        <f t="shared" si="195"/>
        <v>0</v>
      </c>
      <c r="CQ1747" s="3" t="str">
        <f>CONCATENATE(baseURL!$A$1,baseURL!$B$1,baseURL!$C$1,".",C1747,".",L1747,".pkl&amp;seq=",BC1747)</f>
        <v>http://proteomics.broadinstitute.org/millscripts/viewfeed.pl?side=xl&amp;cycle=1&amp;fixedMods=iaaC&amp;file=msdataSM/iPRG2012_nd/cpick_in/iPRG2012_nd.1550.3.2.pkl&amp;seq=LAQNDGLLK</v>
      </c>
    </row>
    <row r="1748" spans="1:95" x14ac:dyDescent="0.2">
      <c r="A1748" s="3">
        <v>7593</v>
      </c>
      <c r="B1748" s="2" t="s">
        <v>3688</v>
      </c>
      <c r="C1748" s="2" t="s">
        <v>3689</v>
      </c>
      <c r="D1748" s="3">
        <v>4354</v>
      </c>
      <c r="E1748" s="3">
        <v>4351</v>
      </c>
      <c r="F1748" s="3">
        <v>32555</v>
      </c>
      <c r="G1748" s="3">
        <v>5900</v>
      </c>
      <c r="H1748" s="3">
        <v>20.307099999999998</v>
      </c>
      <c r="I1748" s="30">
        <v>490.18758000000003</v>
      </c>
      <c r="J1748" s="30">
        <v>490.18572549999999</v>
      </c>
      <c r="K1748" s="30">
        <v>1.8500000000000001E-3</v>
      </c>
      <c r="L1748" s="3">
        <v>2</v>
      </c>
      <c r="M1748" s="3">
        <v>2</v>
      </c>
      <c r="N1748" s="10">
        <f t="shared" si="189"/>
        <v>1</v>
      </c>
      <c r="O1748" s="35">
        <v>2</v>
      </c>
      <c r="P1748" s="17"/>
      <c r="Q1748" s="37">
        <v>979.36481000000003</v>
      </c>
      <c r="R1748" s="37">
        <v>490.18605000000002</v>
      </c>
      <c r="S1748" s="18">
        <f t="shared" si="190"/>
        <v>3.1212638548209886</v>
      </c>
      <c r="T1748" s="18">
        <f t="shared" si="191"/>
        <v>-0.66199354313197512</v>
      </c>
      <c r="U1748" s="18">
        <f t="shared" si="192"/>
        <v>-0.91801878082970245</v>
      </c>
      <c r="V1748" s="30">
        <v>490.18560000000002</v>
      </c>
      <c r="W1748" s="3" t="s">
        <v>47</v>
      </c>
      <c r="X1748" s="3" t="s">
        <v>47</v>
      </c>
      <c r="Y1748" s="3" t="s">
        <v>47</v>
      </c>
      <c r="AB1748" s="12" t="s">
        <v>48</v>
      </c>
      <c r="AE1748" s="3" t="s">
        <v>48</v>
      </c>
      <c r="AH1748" s="3" t="s">
        <v>47</v>
      </c>
      <c r="AI1748" s="3" t="s">
        <v>52</v>
      </c>
      <c r="AK1748" s="3" t="s">
        <v>47</v>
      </c>
      <c r="AP1748" s="3" t="s">
        <v>47</v>
      </c>
      <c r="AU1748" s="3">
        <v>0</v>
      </c>
      <c r="AV1748" s="3">
        <v>6</v>
      </c>
      <c r="AW1748" s="3">
        <v>1</v>
      </c>
      <c r="AX1748" s="3">
        <v>6</v>
      </c>
      <c r="AY1748" s="3">
        <v>100</v>
      </c>
      <c r="AZ1748" s="6" t="str">
        <f t="shared" si="193"/>
        <v>1550.4</v>
      </c>
      <c r="BC1748" s="12" t="s">
        <v>3598</v>
      </c>
      <c r="BI1748" s="12" t="s">
        <v>594</v>
      </c>
      <c r="BJ1748" s="12">
        <f t="shared" si="194"/>
        <v>1</v>
      </c>
      <c r="BK1748" s="12">
        <f t="shared" si="195"/>
        <v>1</v>
      </c>
      <c r="BR1748" s="3" t="s">
        <v>594</v>
      </c>
      <c r="CQ1748" s="3" t="str">
        <f>CONCATENATE(baseURL!$A$1,baseURL!$B$1,baseURL!$C$1,".",C1748,".",L1748,".pkl&amp;seq=",BC1748,"&amp;varMods=ReducedCys-C")</f>
        <v>http://proteomics.broadinstitute.org/millscripts/viewfeed.pl?side=xl&amp;cycle=1&amp;fixedMods=iaaC&amp;file=msdataSM/iPRG2012_nd/cpick_in/iPRG2012_nd.1550.4.2.pkl&amp;seq=YDcSFCGK&amp;varMods=ReducedCys-C</v>
      </c>
    </row>
    <row r="1749" spans="1:95" x14ac:dyDescent="0.2">
      <c r="A1749" s="3">
        <v>1008</v>
      </c>
      <c r="B1749" s="2" t="s">
        <v>3690</v>
      </c>
      <c r="C1749" s="2" t="s">
        <v>3691</v>
      </c>
      <c r="D1749" s="3">
        <v>4355</v>
      </c>
      <c r="E1749" s="3">
        <v>4352</v>
      </c>
      <c r="F1749" s="3">
        <v>32556</v>
      </c>
      <c r="G1749" s="3">
        <v>5901</v>
      </c>
      <c r="H1749" s="3">
        <v>20.308700000000002</v>
      </c>
      <c r="I1749" s="30">
        <v>503.31092999999998</v>
      </c>
      <c r="J1749" s="30">
        <v>503.31120399999998</v>
      </c>
      <c r="K1749" s="30">
        <v>-2.7E-4</v>
      </c>
      <c r="L1749" s="3">
        <v>3</v>
      </c>
      <c r="M1749" s="3">
        <v>3</v>
      </c>
      <c r="N1749" s="10">
        <f t="shared" si="189"/>
        <v>1</v>
      </c>
      <c r="O1749" s="35">
        <v>3</v>
      </c>
      <c r="P1749" s="17"/>
      <c r="Q1749" s="40">
        <v>1507.91796</v>
      </c>
      <c r="R1749" s="40">
        <v>503.31083999999998</v>
      </c>
      <c r="S1749" s="18">
        <f t="shared" si="190"/>
        <v>0.17881593807942925</v>
      </c>
      <c r="T1749" s="18">
        <f t="shared" si="191"/>
        <v>0.72321112732339132</v>
      </c>
      <c r="U1749" s="18">
        <f t="shared" si="192"/>
        <v>0.1192106254239325</v>
      </c>
      <c r="V1749" s="30">
        <v>503.3109</v>
      </c>
      <c r="W1749" s="3" t="s">
        <v>47</v>
      </c>
      <c r="Z1749" s="3" t="s">
        <v>47</v>
      </c>
      <c r="AA1749" s="3" t="s">
        <v>47</v>
      </c>
      <c r="AB1749" s="12" t="s">
        <v>52</v>
      </c>
      <c r="AC1749" s="3" t="s">
        <v>52</v>
      </c>
      <c r="AE1749" s="3" t="s">
        <v>47</v>
      </c>
      <c r="AI1749" s="3" t="s">
        <v>52</v>
      </c>
      <c r="AK1749" s="3" t="s">
        <v>52</v>
      </c>
      <c r="AU1749" s="3">
        <v>0</v>
      </c>
      <c r="AV1749" s="3">
        <v>4</v>
      </c>
      <c r="AW1749" s="3">
        <v>1</v>
      </c>
      <c r="AX1749" s="3">
        <v>4</v>
      </c>
      <c r="AY1749" s="3">
        <v>100</v>
      </c>
      <c r="AZ1749" s="6" t="str">
        <f t="shared" si="193"/>
        <v>1550.5</v>
      </c>
      <c r="BC1749" s="12" t="s">
        <v>3692</v>
      </c>
      <c r="BJ1749" s="12">
        <f t="shared" si="194"/>
        <v>0</v>
      </c>
      <c r="BK1749" s="12">
        <f t="shared" si="195"/>
        <v>0</v>
      </c>
      <c r="CQ1749" s="3" t="str">
        <f>CONCATENATE(baseURL!$A$1,baseURL!$B$1,baseURL!$C$1,".",C1749,".",L1749,".pkl&amp;seq=",BC1749)</f>
        <v>http://proteomics.broadinstitute.org/millscripts/viewfeed.pl?side=xl&amp;cycle=1&amp;fixedMods=iaaC&amp;file=msdataSM/iPRG2012_nd/cpick_in/iPRG2012_nd.1550.5.3.pkl&amp;seq=LQRLVTPQRLQR</v>
      </c>
    </row>
    <row r="1750" spans="1:95" x14ac:dyDescent="0.2">
      <c r="A1750" s="3">
        <v>3453</v>
      </c>
      <c r="B1750" s="2" t="s">
        <v>3693</v>
      </c>
      <c r="C1750" s="2" t="s">
        <v>3694</v>
      </c>
      <c r="D1750" s="3">
        <v>4356</v>
      </c>
      <c r="E1750" s="3">
        <v>4353</v>
      </c>
      <c r="F1750" s="3">
        <v>32557</v>
      </c>
      <c r="G1750" s="3">
        <v>5902</v>
      </c>
      <c r="H1750" s="3">
        <v>20.310400000000001</v>
      </c>
      <c r="I1750" s="30">
        <v>527.29107999999997</v>
      </c>
      <c r="J1750" s="30">
        <v>527.28977320000001</v>
      </c>
      <c r="K1750" s="30">
        <v>1.31E-3</v>
      </c>
      <c r="L1750" s="3">
        <v>3</v>
      </c>
      <c r="M1750" s="3">
        <v>3</v>
      </c>
      <c r="N1750" s="10">
        <f t="shared" si="189"/>
        <v>1</v>
      </c>
      <c r="O1750" s="35">
        <v>3</v>
      </c>
      <c r="P1750" s="17"/>
      <c r="Q1750" s="40">
        <v>1579.85508</v>
      </c>
      <c r="R1750" s="40">
        <v>527.28988000000004</v>
      </c>
      <c r="S1750" s="18">
        <f t="shared" si="190"/>
        <v>2.2757880350864101</v>
      </c>
      <c r="T1750" s="18">
        <f t="shared" si="191"/>
        <v>-0.2025451351843538</v>
      </c>
      <c r="U1750" s="18">
        <f t="shared" si="192"/>
        <v>-0.7206662112759944</v>
      </c>
      <c r="V1750" s="30">
        <v>527.28949999999998</v>
      </c>
      <c r="W1750" s="3" t="s">
        <v>47</v>
      </c>
      <c r="X1750" s="3" t="s">
        <v>48</v>
      </c>
      <c r="Y1750" s="3" t="s">
        <v>47</v>
      </c>
      <c r="Z1750" s="3" t="s">
        <v>47</v>
      </c>
      <c r="AA1750" s="3" t="s">
        <v>47</v>
      </c>
      <c r="AB1750" s="12" t="s">
        <v>47</v>
      </c>
      <c r="AC1750" s="3" t="s">
        <v>47</v>
      </c>
      <c r="AE1750" s="3" t="s">
        <v>47</v>
      </c>
      <c r="AF1750" s="3" t="s">
        <v>48</v>
      </c>
      <c r="AG1750" s="3" t="s">
        <v>47</v>
      </c>
      <c r="AH1750" s="3" t="s">
        <v>47</v>
      </c>
      <c r="AI1750" s="3" t="s">
        <v>48</v>
      </c>
      <c r="AL1750" s="3" t="s">
        <v>48</v>
      </c>
      <c r="AM1750" s="3" t="s">
        <v>48</v>
      </c>
      <c r="AU1750" s="3">
        <v>0</v>
      </c>
      <c r="AV1750" s="3">
        <v>9</v>
      </c>
      <c r="AW1750" s="3">
        <v>1</v>
      </c>
      <c r="AX1750" s="3">
        <v>9</v>
      </c>
      <c r="AY1750" s="3">
        <v>100</v>
      </c>
      <c r="AZ1750" s="6" t="str">
        <f t="shared" si="193"/>
        <v>1550.6</v>
      </c>
      <c r="BC1750" s="12" t="s">
        <v>3695</v>
      </c>
      <c r="BJ1750" s="12">
        <f t="shared" si="194"/>
        <v>0</v>
      </c>
      <c r="BK1750" s="12">
        <f t="shared" si="195"/>
        <v>0</v>
      </c>
      <c r="CQ1750" s="3" t="str">
        <f>CONCATENATE(baseURL!$A$1,baseURL!$B$1,baseURL!$C$1,".",C1750,".",L1750,".pkl&amp;seq=",BC1750)</f>
        <v>http://proteomics.broadinstitute.org/millscripts/viewfeed.pl?side=xl&amp;cycle=1&amp;fixedMods=iaaC&amp;file=msdataSM/iPRG2012_nd/cpick_in/iPRG2012_nd.1550.6.3.pkl&amp;seq=LVTGVNPASAHSTAVR</v>
      </c>
    </row>
    <row r="1751" spans="1:95" x14ac:dyDescent="0.2">
      <c r="A1751" s="3">
        <v>4766</v>
      </c>
      <c r="B1751" s="2" t="s">
        <v>3696</v>
      </c>
      <c r="C1751" s="2" t="s">
        <v>3697</v>
      </c>
      <c r="D1751" s="3">
        <v>4360</v>
      </c>
      <c r="E1751" s="3">
        <v>4357</v>
      </c>
      <c r="F1751" s="3">
        <v>32573</v>
      </c>
      <c r="G1751" s="3">
        <v>5907</v>
      </c>
      <c r="H1751" s="3">
        <v>20.328499999999998</v>
      </c>
      <c r="I1751" s="30">
        <v>423.89702999999997</v>
      </c>
      <c r="J1751" s="30">
        <v>423.89667559999998</v>
      </c>
      <c r="K1751" s="30">
        <v>3.5E-4</v>
      </c>
      <c r="L1751" s="3">
        <v>3</v>
      </c>
      <c r="M1751" s="3">
        <v>3</v>
      </c>
      <c r="N1751" s="10">
        <f t="shared" si="189"/>
        <v>1</v>
      </c>
      <c r="O1751" s="35">
        <v>3</v>
      </c>
      <c r="P1751" s="17"/>
      <c r="Q1751" s="40">
        <v>1269.6732199999999</v>
      </c>
      <c r="R1751" s="40">
        <v>423.89591999999999</v>
      </c>
      <c r="S1751" s="18">
        <f t="shared" si="190"/>
        <v>2.6185673124262365</v>
      </c>
      <c r="T1751" s="18">
        <f t="shared" si="191"/>
        <v>1.7825130281765005</v>
      </c>
      <c r="U1751" s="18">
        <f t="shared" si="192"/>
        <v>0.66053950231941938</v>
      </c>
      <c r="V1751" s="30">
        <v>423.89620000000002</v>
      </c>
      <c r="W1751" s="3" t="s">
        <v>47</v>
      </c>
      <c r="X1751" s="3" t="s">
        <v>47</v>
      </c>
      <c r="Y1751" s="3" t="s">
        <v>47</v>
      </c>
      <c r="Z1751" s="3" t="s">
        <v>47</v>
      </c>
      <c r="AA1751" s="3" t="s">
        <v>48</v>
      </c>
      <c r="AB1751" s="12" t="s">
        <v>47</v>
      </c>
      <c r="AC1751" s="3" t="s">
        <v>47</v>
      </c>
      <c r="AD1751" s="3" t="s">
        <v>47</v>
      </c>
      <c r="AE1751" s="3" t="s">
        <v>47</v>
      </c>
      <c r="AF1751" s="3" t="s">
        <v>47</v>
      </c>
      <c r="AG1751" s="3" t="s">
        <v>47</v>
      </c>
      <c r="AH1751" s="3" t="s">
        <v>47</v>
      </c>
      <c r="AI1751" s="3" t="s">
        <v>47</v>
      </c>
      <c r="AJ1751" s="3" t="s">
        <v>47</v>
      </c>
      <c r="AK1751" s="3" t="s">
        <v>47</v>
      </c>
      <c r="AL1751" s="3" t="s">
        <v>48</v>
      </c>
      <c r="AM1751" s="3" t="s">
        <v>47</v>
      </c>
      <c r="AN1751" s="3" t="s">
        <v>47</v>
      </c>
      <c r="AU1751" s="3">
        <v>0</v>
      </c>
      <c r="AV1751" s="3">
        <v>16</v>
      </c>
      <c r="AW1751" s="3">
        <v>1</v>
      </c>
      <c r="AX1751" s="3">
        <v>16</v>
      </c>
      <c r="AY1751" s="3">
        <v>100</v>
      </c>
      <c r="AZ1751" s="6" t="str">
        <f t="shared" si="193"/>
        <v>1551.1</v>
      </c>
      <c r="BC1751" s="12" t="s">
        <v>3587</v>
      </c>
      <c r="BJ1751" s="12">
        <f t="shared" si="194"/>
        <v>0</v>
      </c>
      <c r="BK1751" s="12">
        <f t="shared" si="195"/>
        <v>0</v>
      </c>
      <c r="CQ1751" s="3" t="str">
        <f>CONCATENATE(baseURL!$A$1,baseURL!$B$1,baseURL!$C$1,".",C1751,".",L1751,".pkl&amp;seq=",BC1751)</f>
        <v>http://proteomics.broadinstitute.org/millscripts/viewfeed.pl?side=xl&amp;cycle=1&amp;fixedMods=iaaC&amp;file=msdataSM/iPRG2012_nd/cpick_in/iPRG2012_nd.1551.1.3.pkl&amp;seq=TVMLAAHGNSLR</v>
      </c>
    </row>
    <row r="1752" spans="1:95" x14ac:dyDescent="0.2">
      <c r="A1752" s="3">
        <v>4047</v>
      </c>
      <c r="B1752" s="2" t="s">
        <v>3698</v>
      </c>
      <c r="C1752" s="2" t="s">
        <v>3699</v>
      </c>
      <c r="D1752" s="3">
        <v>4362</v>
      </c>
      <c r="E1752" s="3">
        <v>4359</v>
      </c>
      <c r="F1752" s="3">
        <v>32575</v>
      </c>
      <c r="G1752" s="3">
        <v>5909</v>
      </c>
      <c r="H1752" s="3">
        <v>20.335100000000001</v>
      </c>
      <c r="I1752" s="30">
        <v>491.58936999999997</v>
      </c>
      <c r="J1752" s="30">
        <v>491.58803519999998</v>
      </c>
      <c r="K1752" s="30">
        <v>1.33E-3</v>
      </c>
      <c r="L1752" s="3">
        <v>3</v>
      </c>
      <c r="M1752" s="3">
        <v>3</v>
      </c>
      <c r="N1752" s="10">
        <f t="shared" si="189"/>
        <v>1</v>
      </c>
      <c r="O1752" s="35">
        <v>3</v>
      </c>
      <c r="P1752" s="17"/>
      <c r="Q1752" s="40">
        <v>1472.7492199999999</v>
      </c>
      <c r="R1752" s="40">
        <v>491.58792</v>
      </c>
      <c r="S1752" s="18">
        <f t="shared" si="190"/>
        <v>2.9496249622592043</v>
      </c>
      <c r="T1752" s="18">
        <f t="shared" si="191"/>
        <v>0.23434261765829473</v>
      </c>
      <c r="U1752" s="18">
        <f t="shared" si="192"/>
        <v>-4.0684482251614876E-2</v>
      </c>
      <c r="V1752" s="30">
        <v>491.58789999999999</v>
      </c>
      <c r="W1752" s="3" t="s">
        <v>47</v>
      </c>
      <c r="X1752" s="3" t="s">
        <v>47</v>
      </c>
      <c r="Y1752" s="3" t="s">
        <v>47</v>
      </c>
      <c r="Z1752" s="3" t="s">
        <v>47</v>
      </c>
      <c r="AA1752" s="3" t="s">
        <v>47</v>
      </c>
      <c r="AB1752" s="12" t="s">
        <v>47</v>
      </c>
      <c r="AC1752" s="3" t="s">
        <v>47</v>
      </c>
      <c r="AE1752" s="3" t="s">
        <v>47</v>
      </c>
      <c r="AF1752" s="3" t="s">
        <v>48</v>
      </c>
      <c r="AG1752" s="3" t="s">
        <v>47</v>
      </c>
      <c r="AH1752" s="3" t="s">
        <v>47</v>
      </c>
      <c r="AJ1752" s="3" t="s">
        <v>47</v>
      </c>
      <c r="AK1752" s="3" t="s">
        <v>52</v>
      </c>
      <c r="AL1752" s="3" t="s">
        <v>48</v>
      </c>
      <c r="AM1752" s="3" t="s">
        <v>47</v>
      </c>
      <c r="AP1752" s="3" t="s">
        <v>52</v>
      </c>
      <c r="AU1752" s="3">
        <v>0</v>
      </c>
      <c r="AV1752" s="3">
        <v>12</v>
      </c>
      <c r="AW1752" s="3">
        <v>1</v>
      </c>
      <c r="AX1752" s="3">
        <v>12</v>
      </c>
      <c r="AY1752" s="3">
        <v>100</v>
      </c>
      <c r="AZ1752" s="6" t="str">
        <f t="shared" si="193"/>
        <v>1551.3</v>
      </c>
      <c r="BC1752" s="12" t="s">
        <v>3700</v>
      </c>
      <c r="BJ1752" s="12">
        <f t="shared" si="194"/>
        <v>0</v>
      </c>
      <c r="BK1752" s="12">
        <f t="shared" si="195"/>
        <v>0</v>
      </c>
      <c r="CQ1752" s="3" t="str">
        <f>CONCATENATE(baseURL!$A$1,baseURL!$B$1,baseURL!$C$1,".",C1752,".",L1752,".pkl&amp;seq=",BC1752)</f>
        <v>http://proteomics.broadinstitute.org/millscripts/viewfeed.pl?side=xl&amp;cycle=1&amp;fixedMods=iaaC&amp;file=msdataSM/iPRG2012_nd/cpick_in/iPRG2012_nd.1551.3.3.pkl&amp;seq=LFDGSGRPLDNGPK</v>
      </c>
    </row>
    <row r="1753" spans="1:95" x14ac:dyDescent="0.2">
      <c r="A1753" s="3">
        <v>4877</v>
      </c>
      <c r="B1753" s="2" t="s">
        <v>3701</v>
      </c>
      <c r="C1753" s="2" t="s">
        <v>3688</v>
      </c>
      <c r="D1753" s="3">
        <v>4364</v>
      </c>
      <c r="E1753" s="3">
        <v>4361</v>
      </c>
      <c r="F1753" s="3">
        <v>32577</v>
      </c>
      <c r="G1753" s="3">
        <v>5911</v>
      </c>
      <c r="H1753" s="3">
        <v>20.341799999999999</v>
      </c>
      <c r="I1753" s="30">
        <v>746.36882000000003</v>
      </c>
      <c r="J1753" s="30">
        <v>746.3676676</v>
      </c>
      <c r="K1753" s="30">
        <v>1.15E-3</v>
      </c>
      <c r="L1753" s="3">
        <v>2</v>
      </c>
      <c r="M1753" s="3">
        <v>2</v>
      </c>
      <c r="N1753" s="10">
        <f t="shared" si="189"/>
        <v>1</v>
      </c>
      <c r="O1753" s="35">
        <v>2</v>
      </c>
      <c r="P1753" s="17"/>
      <c r="Q1753" s="40">
        <v>1491.7285400000001</v>
      </c>
      <c r="R1753" s="40">
        <v>746.36791000000005</v>
      </c>
      <c r="S1753" s="18">
        <f t="shared" si="190"/>
        <v>1.2192378420666659</v>
      </c>
      <c r="T1753" s="18">
        <f t="shared" si="191"/>
        <v>-0.32477280547522802</v>
      </c>
      <c r="U1753" s="18">
        <f t="shared" si="192"/>
        <v>-0.28136257899704603</v>
      </c>
      <c r="V1753" s="30">
        <v>746.36770000000001</v>
      </c>
      <c r="W1753" s="3" t="s">
        <v>47</v>
      </c>
      <c r="X1753" s="3" t="s">
        <v>47</v>
      </c>
      <c r="Y1753" s="3" t="s">
        <v>47</v>
      </c>
      <c r="Z1753" s="3" t="s">
        <v>47</v>
      </c>
      <c r="AA1753" s="3" t="s">
        <v>48</v>
      </c>
      <c r="AB1753" s="12" t="s">
        <v>47</v>
      </c>
      <c r="AC1753" s="3" t="s">
        <v>47</v>
      </c>
      <c r="AD1753" s="3" t="s">
        <v>47</v>
      </c>
      <c r="AE1753" s="3" t="s">
        <v>47</v>
      </c>
      <c r="AF1753" s="3" t="s">
        <v>47</v>
      </c>
      <c r="AG1753" s="3" t="s">
        <v>47</v>
      </c>
      <c r="AH1753" s="3" t="s">
        <v>47</v>
      </c>
      <c r="AI1753" s="3" t="s">
        <v>47</v>
      </c>
      <c r="AJ1753" s="3" t="s">
        <v>47</v>
      </c>
      <c r="AK1753" s="3" t="s">
        <v>47</v>
      </c>
      <c r="AL1753" s="3" t="s">
        <v>47</v>
      </c>
      <c r="AM1753" s="3" t="s">
        <v>47</v>
      </c>
      <c r="AN1753" s="3" t="s">
        <v>47</v>
      </c>
      <c r="AU1753" s="3">
        <v>0</v>
      </c>
      <c r="AV1753" s="3">
        <v>17</v>
      </c>
      <c r="AW1753" s="3">
        <v>1</v>
      </c>
      <c r="AX1753" s="3">
        <v>17</v>
      </c>
      <c r="AY1753" s="3">
        <v>100</v>
      </c>
      <c r="AZ1753" s="6" t="str">
        <f t="shared" si="193"/>
        <v>1551.5</v>
      </c>
      <c r="BC1753" s="12" t="s">
        <v>3601</v>
      </c>
      <c r="BJ1753" s="12">
        <f t="shared" si="194"/>
        <v>0</v>
      </c>
      <c r="BK1753" s="12">
        <f t="shared" si="195"/>
        <v>0</v>
      </c>
      <c r="CQ1753" s="3" t="str">
        <f>CONCATENATE(baseURL!$A$1,baseURL!$B$1,baseURL!$C$1,".",C1753,".",L1753,".pkl&amp;seq=",BC1753)</f>
        <v>http://proteomics.broadinstitute.org/millscripts/viewfeed.pl?side=xl&amp;cycle=1&amp;fixedMods=iaaC&amp;file=msdataSM/iPRG2012_nd/cpick_in/iPRG2012_nd.1551.5.2.pkl&amp;seq=TVASSGQELSVEER</v>
      </c>
    </row>
    <row r="1754" spans="1:95" x14ac:dyDescent="0.2">
      <c r="A1754" s="3">
        <v>5141</v>
      </c>
      <c r="B1754" s="2" t="s">
        <v>3704</v>
      </c>
      <c r="C1754" s="2" t="s">
        <v>3705</v>
      </c>
      <c r="D1754" s="3">
        <v>4375</v>
      </c>
      <c r="E1754" s="3">
        <v>4372</v>
      </c>
      <c r="F1754" s="3">
        <v>32604</v>
      </c>
      <c r="G1754" s="3">
        <v>5923</v>
      </c>
      <c r="H1754" s="3">
        <v>20.364799999999999</v>
      </c>
      <c r="I1754" s="30">
        <v>687.86671999999999</v>
      </c>
      <c r="J1754" s="30">
        <v>687.86503149999999</v>
      </c>
      <c r="K1754" s="30">
        <v>1.6900000000000001E-3</v>
      </c>
      <c r="L1754" s="3">
        <v>2</v>
      </c>
      <c r="M1754" s="3">
        <v>2</v>
      </c>
      <c r="N1754" s="10">
        <f t="shared" si="189"/>
        <v>1</v>
      </c>
      <c r="O1754" s="35">
        <v>2</v>
      </c>
      <c r="P1754" s="17"/>
      <c r="Q1754" s="40">
        <v>1374.7223300000001</v>
      </c>
      <c r="R1754" s="40">
        <v>687.86481000000003</v>
      </c>
      <c r="S1754" s="18">
        <f t="shared" si="190"/>
        <v>2.7767084057586269</v>
      </c>
      <c r="T1754" s="18">
        <f t="shared" si="191"/>
        <v>0.32201094856467077</v>
      </c>
      <c r="U1754" s="18">
        <f t="shared" si="192"/>
        <v>0.56697187333196963</v>
      </c>
      <c r="V1754" s="30">
        <v>687.86519999999996</v>
      </c>
      <c r="W1754" s="3" t="s">
        <v>47</v>
      </c>
      <c r="X1754" s="3" t="s">
        <v>47</v>
      </c>
      <c r="Y1754" s="3" t="s">
        <v>47</v>
      </c>
      <c r="Z1754" s="3" t="s">
        <v>47</v>
      </c>
      <c r="AA1754" s="3" t="s">
        <v>47</v>
      </c>
      <c r="AB1754" s="12" t="s">
        <v>47</v>
      </c>
      <c r="AC1754" s="3" t="s">
        <v>47</v>
      </c>
      <c r="AD1754" s="3" t="s">
        <v>47</v>
      </c>
      <c r="AE1754" s="3" t="s">
        <v>47</v>
      </c>
      <c r="AF1754" s="3" t="s">
        <v>47</v>
      </c>
      <c r="AG1754" s="3" t="s">
        <v>47</v>
      </c>
      <c r="AH1754" s="3" t="s">
        <v>47</v>
      </c>
      <c r="AI1754" s="3" t="s">
        <v>47</v>
      </c>
      <c r="AJ1754" s="3" t="s">
        <v>47</v>
      </c>
      <c r="AK1754" s="3" t="s">
        <v>47</v>
      </c>
      <c r="AL1754" s="3" t="s">
        <v>47</v>
      </c>
      <c r="AM1754" s="3" t="s">
        <v>47</v>
      </c>
      <c r="AN1754" s="3" t="s">
        <v>47</v>
      </c>
      <c r="AU1754" s="3">
        <v>0</v>
      </c>
      <c r="AV1754" s="3">
        <v>18</v>
      </c>
      <c r="AW1754" s="3">
        <v>1</v>
      </c>
      <c r="AX1754" s="3">
        <v>18</v>
      </c>
      <c r="AY1754" s="3">
        <v>100</v>
      </c>
      <c r="AZ1754" s="6" t="str">
        <f t="shared" si="193"/>
        <v>1552.11</v>
      </c>
      <c r="BC1754" s="12" t="s">
        <v>3609</v>
      </c>
      <c r="BJ1754" s="12">
        <f t="shared" si="194"/>
        <v>0</v>
      </c>
      <c r="BK1754" s="12">
        <f t="shared" si="195"/>
        <v>0</v>
      </c>
      <c r="CQ1754" s="3" t="str">
        <f>CONCATENATE(baseURL!$A$1,baseURL!$B$1,baseURL!$C$1,".",C1754,".",L1754,".pkl&amp;seq=",BC1754)</f>
        <v>http://proteomics.broadinstitute.org/millscripts/viewfeed.pl?side=xl&amp;cycle=1&amp;fixedMods=iaaC&amp;file=msdataSM/iPRG2012_nd/cpick_in/iPRG2012_nd.1552.11.2.pkl&amp;seq=TASGNLLPSSTGAAK</v>
      </c>
    </row>
    <row r="1755" spans="1:95" x14ac:dyDescent="0.2">
      <c r="A1755" s="3">
        <v>3721</v>
      </c>
      <c r="B1755" s="2" t="s">
        <v>3702</v>
      </c>
      <c r="C1755" s="2" t="s">
        <v>3703</v>
      </c>
      <c r="D1755" s="3">
        <v>4373</v>
      </c>
      <c r="E1755" s="3">
        <v>4370</v>
      </c>
      <c r="F1755" s="3">
        <v>32602</v>
      </c>
      <c r="G1755" s="3">
        <v>5921</v>
      </c>
      <c r="H1755" s="3">
        <v>20.3614</v>
      </c>
      <c r="I1755" s="30">
        <v>579.29661999999996</v>
      </c>
      <c r="J1755" s="30">
        <v>579.29605679999997</v>
      </c>
      <c r="K1755" s="30">
        <v>5.5999999999999995E-4</v>
      </c>
      <c r="L1755" s="3">
        <v>4</v>
      </c>
      <c r="M1755" s="3">
        <v>2</v>
      </c>
      <c r="N1755" s="10">
        <f t="shared" si="189"/>
        <v>-1</v>
      </c>
      <c r="O1755" s="35">
        <v>2</v>
      </c>
      <c r="P1755" s="17"/>
      <c r="Q1755" s="40">
        <v>1157.5837200000001</v>
      </c>
      <c r="R1755" s="40">
        <v>579.29549999999995</v>
      </c>
      <c r="S1755" s="18">
        <f t="shared" si="190"/>
        <v>1.9333828762944696</v>
      </c>
      <c r="T1755" s="18">
        <f t="shared" si="191"/>
        <v>0.96116748710575062</v>
      </c>
      <c r="U1755" s="18">
        <f t="shared" si="192"/>
        <v>1.0357408267054748</v>
      </c>
      <c r="V1755" s="30">
        <v>579.29610000000002</v>
      </c>
      <c r="W1755" s="3" t="s">
        <v>47</v>
      </c>
      <c r="X1755" s="3" t="s">
        <v>47</v>
      </c>
      <c r="Y1755" s="3" t="s">
        <v>47</v>
      </c>
      <c r="Z1755" s="3" t="s">
        <v>47</v>
      </c>
      <c r="AA1755" s="3" t="s">
        <v>47</v>
      </c>
      <c r="AB1755" s="12" t="s">
        <v>47</v>
      </c>
      <c r="AC1755" s="3" t="s">
        <v>47</v>
      </c>
      <c r="AE1755" s="3" t="s">
        <v>48</v>
      </c>
      <c r="AH1755" s="3" t="s">
        <v>48</v>
      </c>
      <c r="AI1755" s="3" t="s">
        <v>48</v>
      </c>
      <c r="AL1755" s="3" t="s">
        <v>48</v>
      </c>
      <c r="AM1755" s="3" t="s">
        <v>48</v>
      </c>
      <c r="AU1755" s="3">
        <v>0</v>
      </c>
      <c r="AV1755" s="3">
        <v>7</v>
      </c>
      <c r="AW1755" s="3">
        <v>1</v>
      </c>
      <c r="AX1755" s="3">
        <v>7</v>
      </c>
      <c r="AY1755" s="3">
        <v>100</v>
      </c>
      <c r="AZ1755" s="6" t="str">
        <f t="shared" si="193"/>
        <v>1552.9</v>
      </c>
      <c r="BC1755" s="12" t="s">
        <v>3621</v>
      </c>
      <c r="BJ1755" s="12">
        <f t="shared" si="194"/>
        <v>0</v>
      </c>
      <c r="BK1755" s="12">
        <f t="shared" si="195"/>
        <v>0</v>
      </c>
      <c r="CQ1755" s="3" t="str">
        <f>CONCATENATE(baseURL!$A$1,baseURL!$B$1,baseURL!$C$1,".",C1755,".",L1755,".pkl&amp;seq=",BC1755)</f>
        <v>http://proteomics.broadinstitute.org/millscripts/viewfeed.pl?side=xl&amp;cycle=1&amp;fixedMods=iaaC&amp;file=msdataSM/iPRG2012_nd/cpick_in/iPRG2012_nd.1552.9.4.pkl&amp;seq=FVYQGETVSK</v>
      </c>
    </row>
    <row r="1756" spans="1:95" x14ac:dyDescent="0.2">
      <c r="A1756" s="3">
        <v>2508</v>
      </c>
      <c r="B1756" s="2" t="s">
        <v>3706</v>
      </c>
      <c r="C1756" s="2" t="s">
        <v>3707</v>
      </c>
      <c r="D1756" s="3">
        <v>4378</v>
      </c>
      <c r="E1756" s="3">
        <v>4375</v>
      </c>
      <c r="F1756" s="3">
        <v>32616</v>
      </c>
      <c r="G1756" s="3">
        <v>5927</v>
      </c>
      <c r="H1756" s="3">
        <v>20.378399999999999</v>
      </c>
      <c r="I1756" s="30">
        <v>458.21942999999999</v>
      </c>
      <c r="J1756" s="30">
        <v>458.9132998</v>
      </c>
      <c r="K1756" s="30">
        <v>-0.69386999999999999</v>
      </c>
      <c r="L1756" s="3">
        <v>0</v>
      </c>
      <c r="M1756" s="3">
        <v>3</v>
      </c>
      <c r="N1756" s="10">
        <f t="shared" si="189"/>
        <v>1</v>
      </c>
      <c r="O1756" s="35">
        <v>3</v>
      </c>
      <c r="P1756" s="17"/>
      <c r="Q1756" s="40">
        <v>1374.7223300000001</v>
      </c>
      <c r="R1756" s="40">
        <v>458.91230000000002</v>
      </c>
      <c r="S1756" s="18">
        <f t="shared" si="190"/>
        <v>-1509.8091726894825</v>
      </c>
      <c r="T1756" s="18">
        <f t="shared" si="191"/>
        <v>2.1786297730268434</v>
      </c>
      <c r="U1756" s="18">
        <f t="shared" si="192"/>
        <v>1.0895327930591021</v>
      </c>
      <c r="V1756" s="30">
        <v>458.9128</v>
      </c>
      <c r="W1756" s="3" t="s">
        <v>47</v>
      </c>
      <c r="Z1756" s="3" t="s">
        <v>47</v>
      </c>
      <c r="AA1756" s="3" t="s">
        <v>47</v>
      </c>
      <c r="AB1756" s="12" t="s">
        <v>47</v>
      </c>
      <c r="AC1756" s="3" t="s">
        <v>47</v>
      </c>
      <c r="AE1756" s="3" t="s">
        <v>47</v>
      </c>
      <c r="AF1756" s="3" t="s">
        <v>48</v>
      </c>
      <c r="AG1756" s="3" t="s">
        <v>52</v>
      </c>
      <c r="AH1756" s="3" t="s">
        <v>47</v>
      </c>
      <c r="AU1756" s="3">
        <v>0</v>
      </c>
      <c r="AV1756" s="3">
        <v>7</v>
      </c>
      <c r="AW1756" s="3">
        <v>1</v>
      </c>
      <c r="AX1756" s="3">
        <v>7</v>
      </c>
      <c r="AY1756" s="3">
        <v>100</v>
      </c>
      <c r="AZ1756" s="6" t="str">
        <f t="shared" si="193"/>
        <v>1553.2</v>
      </c>
      <c r="BC1756" s="12" t="s">
        <v>3609</v>
      </c>
      <c r="BJ1756" s="12">
        <f t="shared" si="194"/>
        <v>0</v>
      </c>
      <c r="BK1756" s="12">
        <f t="shared" si="195"/>
        <v>0</v>
      </c>
      <c r="CQ1756" s="3" t="str">
        <f>CONCATENATE(baseURL!$A$1,baseURL!$B$1,baseURL!$C$1,".",C1756,".",L1756,".pkl&amp;seq=",BC1756)</f>
        <v>http://proteomics.broadinstitute.org/millscripts/viewfeed.pl?side=xl&amp;cycle=1&amp;fixedMods=iaaC&amp;file=msdataSM/iPRG2012_nd/cpick_in/iPRG2012_nd.1553.2.0.pkl&amp;seq=TASGNLLPSSTGAAK</v>
      </c>
    </row>
    <row r="1757" spans="1:95" x14ac:dyDescent="0.2">
      <c r="A1757" s="3">
        <v>6165</v>
      </c>
      <c r="B1757" s="2" t="s">
        <v>3708</v>
      </c>
      <c r="C1757" s="2" t="s">
        <v>3709</v>
      </c>
      <c r="D1757" s="3">
        <v>4381</v>
      </c>
      <c r="E1757" s="3">
        <v>4378</v>
      </c>
      <c r="F1757" s="3">
        <v>32619</v>
      </c>
      <c r="G1757" s="3">
        <v>5930</v>
      </c>
      <c r="H1757" s="3">
        <v>20.385899999999999</v>
      </c>
      <c r="I1757" s="30">
        <v>580.27716999999996</v>
      </c>
      <c r="J1757" s="30">
        <v>580.27481880000005</v>
      </c>
      <c r="K1757" s="30">
        <v>2.3500000000000001E-3</v>
      </c>
      <c r="L1757" s="3">
        <v>0</v>
      </c>
      <c r="M1757" s="3">
        <v>3</v>
      </c>
      <c r="N1757" s="10">
        <f t="shared" si="189"/>
        <v>1</v>
      </c>
      <c r="O1757" s="35">
        <v>3</v>
      </c>
      <c r="P1757" s="17"/>
      <c r="Q1757" s="40">
        <v>1738.80781</v>
      </c>
      <c r="R1757" s="40">
        <v>580.27412000000004</v>
      </c>
      <c r="S1757" s="18">
        <f t="shared" si="190"/>
        <v>5.2561365306391883</v>
      </c>
      <c r="T1757" s="18">
        <f t="shared" si="191"/>
        <v>1.2042584287736531</v>
      </c>
      <c r="U1757" s="18">
        <f t="shared" si="192"/>
        <v>1.1718599478268437</v>
      </c>
      <c r="V1757" s="30">
        <v>580.27480000000003</v>
      </c>
      <c r="W1757" s="3" t="s">
        <v>47</v>
      </c>
      <c r="X1757" s="3" t="s">
        <v>47</v>
      </c>
      <c r="Y1757" s="3" t="s">
        <v>47</v>
      </c>
      <c r="Z1757" s="3" t="s">
        <v>47</v>
      </c>
      <c r="AA1757" s="3" t="s">
        <v>47</v>
      </c>
      <c r="AB1757" s="12" t="s">
        <v>47</v>
      </c>
      <c r="AC1757" s="3" t="s">
        <v>47</v>
      </c>
      <c r="AD1757" s="3" t="s">
        <v>47</v>
      </c>
      <c r="AE1757" s="3" t="s">
        <v>47</v>
      </c>
      <c r="AF1757" s="3" t="s">
        <v>48</v>
      </c>
      <c r="AG1757" s="3" t="s">
        <v>47</v>
      </c>
      <c r="AH1757" s="3" t="s">
        <v>47</v>
      </c>
      <c r="AI1757" s="3" t="s">
        <v>47</v>
      </c>
      <c r="AK1757" s="3" t="s">
        <v>47</v>
      </c>
      <c r="AL1757" s="3" t="s">
        <v>47</v>
      </c>
      <c r="AN1757" s="3" t="s">
        <v>47</v>
      </c>
      <c r="AU1757" s="3">
        <v>0</v>
      </c>
      <c r="AV1757" s="3">
        <v>15</v>
      </c>
      <c r="AW1757" s="3">
        <v>1</v>
      </c>
      <c r="AX1757" s="3">
        <v>15</v>
      </c>
      <c r="AY1757" s="3">
        <v>100</v>
      </c>
      <c r="AZ1757" s="6" t="str">
        <f t="shared" si="193"/>
        <v>1553.5</v>
      </c>
      <c r="BC1757" s="12" t="s">
        <v>3631</v>
      </c>
      <c r="BJ1757" s="12">
        <f t="shared" si="194"/>
        <v>0</v>
      </c>
      <c r="BK1757" s="12">
        <f t="shared" si="195"/>
        <v>0</v>
      </c>
      <c r="CQ1757" s="3" t="str">
        <f>CONCATENATE(baseURL!$A$1,baseURL!$B$1,baseURL!$C$1,".",C1757,".",L1757,".pkl&amp;seq=",BC1757)</f>
        <v>http://proteomics.broadinstitute.org/millscripts/viewfeed.pl?side=xl&amp;cycle=1&amp;fixedMods=iaaC&amp;file=msdataSM/iPRG2012_nd/cpick_in/iPRG2012_nd.1553.5.0.pkl&amp;seq=MTPSGHNWVSGQGAGPR</v>
      </c>
    </row>
    <row r="1758" spans="1:95" x14ac:dyDescent="0.2">
      <c r="A1758" s="3">
        <v>5682</v>
      </c>
      <c r="B1758" s="2" t="s">
        <v>3710</v>
      </c>
      <c r="C1758" s="2" t="s">
        <v>3711</v>
      </c>
      <c r="D1758" s="3">
        <v>4383</v>
      </c>
      <c r="E1758" s="3">
        <v>4380</v>
      </c>
      <c r="F1758" s="3">
        <v>32621</v>
      </c>
      <c r="G1758" s="3">
        <v>5932</v>
      </c>
      <c r="H1758" s="3">
        <v>20.390899999999998</v>
      </c>
      <c r="I1758" s="30">
        <v>818.71852000000001</v>
      </c>
      <c r="J1758" s="30">
        <v>818.71437709999998</v>
      </c>
      <c r="K1758" s="30">
        <v>4.1399999999999996E-3</v>
      </c>
      <c r="L1758" s="3">
        <v>3</v>
      </c>
      <c r="M1758" s="3">
        <v>3</v>
      </c>
      <c r="N1758" s="10">
        <f t="shared" si="189"/>
        <v>1</v>
      </c>
      <c r="O1758" s="35">
        <v>3</v>
      </c>
      <c r="P1758" s="17"/>
      <c r="Q1758" s="40">
        <v>2454.1280200000001</v>
      </c>
      <c r="R1758" s="40">
        <v>818.71419000000003</v>
      </c>
      <c r="S1758" s="18">
        <f t="shared" si="190"/>
        <v>5.2887809358498323</v>
      </c>
      <c r="T1758" s="18">
        <f t="shared" si="191"/>
        <v>0.22852907917506499</v>
      </c>
      <c r="U1758" s="18">
        <f t="shared" si="192"/>
        <v>1.2214274647850463E-2</v>
      </c>
      <c r="V1758" s="30">
        <v>818.71420000000001</v>
      </c>
      <c r="W1758" s="3" t="s">
        <v>47</v>
      </c>
      <c r="X1758" s="3" t="s">
        <v>47</v>
      </c>
      <c r="Y1758" s="3" t="s">
        <v>47</v>
      </c>
      <c r="Z1758" s="3" t="s">
        <v>47</v>
      </c>
      <c r="AA1758" s="3" t="s">
        <v>47</v>
      </c>
      <c r="AB1758" s="12" t="s">
        <v>47</v>
      </c>
      <c r="AC1758" s="3" t="s">
        <v>47</v>
      </c>
      <c r="AD1758" s="3" t="s">
        <v>47</v>
      </c>
      <c r="AE1758" s="3" t="s">
        <v>47</v>
      </c>
      <c r="AF1758" s="3" t="s">
        <v>47</v>
      </c>
      <c r="AG1758" s="3" t="s">
        <v>47</v>
      </c>
      <c r="AI1758" s="3" t="s">
        <v>47</v>
      </c>
      <c r="AJ1758" s="3" t="s">
        <v>47</v>
      </c>
      <c r="AK1758" s="3" t="s">
        <v>47</v>
      </c>
      <c r="AL1758" s="3" t="s">
        <v>48</v>
      </c>
      <c r="AM1758" s="3" t="s">
        <v>47</v>
      </c>
      <c r="AN1758" s="3" t="s">
        <v>47</v>
      </c>
      <c r="AU1758" s="3">
        <v>0</v>
      </c>
      <c r="AV1758" s="3">
        <v>16</v>
      </c>
      <c r="AW1758" s="3">
        <v>1</v>
      </c>
      <c r="AX1758" s="3">
        <v>16</v>
      </c>
      <c r="AY1758" s="3">
        <v>100</v>
      </c>
      <c r="AZ1758" s="6" t="str">
        <f t="shared" si="193"/>
        <v>1553.7</v>
      </c>
      <c r="BC1758" s="12" t="s">
        <v>3712</v>
      </c>
      <c r="BJ1758" s="12">
        <f t="shared" si="194"/>
        <v>0</v>
      </c>
      <c r="BK1758" s="12">
        <f t="shared" si="195"/>
        <v>0</v>
      </c>
      <c r="CQ1758" s="3" t="str">
        <f>CONCATENATE(baseURL!$A$1,baseURL!$B$1,baseURL!$C$1,".",C1758,".",L1758,".pkl&amp;seq=",BC1758)</f>
        <v>http://proteomics.broadinstitute.org/millscripts/viewfeed.pl?side=xl&amp;cycle=1&amp;fixedMods=iaaC&amp;file=msdataSM/iPRG2012_nd/cpick_in/iPRG2012_nd.1553.7.3.pkl&amp;seq=ASQQRFQPGTSNETPEETYQR</v>
      </c>
    </row>
    <row r="1759" spans="1:95" x14ac:dyDescent="0.2">
      <c r="A1759" s="3">
        <v>5312</v>
      </c>
      <c r="B1759" s="2" t="s">
        <v>3713</v>
      </c>
      <c r="C1759" s="2" t="s">
        <v>3714</v>
      </c>
      <c r="D1759" s="3">
        <v>4384</v>
      </c>
      <c r="E1759" s="3">
        <v>4381</v>
      </c>
      <c r="F1759" s="3">
        <v>32636</v>
      </c>
      <c r="G1759" s="3">
        <v>5934</v>
      </c>
      <c r="H1759" s="3">
        <v>20.401199999999999</v>
      </c>
      <c r="I1759" s="30">
        <v>436.57405999999997</v>
      </c>
      <c r="J1759" s="30">
        <v>436.57348580000001</v>
      </c>
      <c r="K1759" s="30">
        <v>5.6999999999999998E-4</v>
      </c>
      <c r="L1759" s="3">
        <v>3</v>
      </c>
      <c r="M1759" s="3">
        <v>3</v>
      </c>
      <c r="N1759" s="10">
        <f t="shared" si="189"/>
        <v>1</v>
      </c>
      <c r="O1759" s="35">
        <v>3</v>
      </c>
      <c r="P1759" s="17"/>
      <c r="Q1759" s="40">
        <v>1307.7066199999999</v>
      </c>
      <c r="R1759" s="40">
        <v>436.57373000000001</v>
      </c>
      <c r="S1759" s="18">
        <f t="shared" si="190"/>
        <v>0.75588606754382115</v>
      </c>
      <c r="T1759" s="18">
        <f t="shared" si="191"/>
        <v>-0.55935569003971719</v>
      </c>
      <c r="U1759" s="18">
        <f t="shared" si="192"/>
        <v>-1.2139988359494756</v>
      </c>
      <c r="V1759" s="30">
        <v>436.57319999999999</v>
      </c>
      <c r="W1759" s="3" t="s">
        <v>47</v>
      </c>
      <c r="X1759" s="3" t="s">
        <v>47</v>
      </c>
      <c r="Y1759" s="3" t="s">
        <v>47</v>
      </c>
      <c r="Z1759" s="3" t="s">
        <v>47</v>
      </c>
      <c r="AA1759" s="3" t="s">
        <v>47</v>
      </c>
      <c r="AB1759" s="12" t="s">
        <v>47</v>
      </c>
      <c r="AC1759" s="3" t="s">
        <v>47</v>
      </c>
      <c r="AD1759" s="3" t="s">
        <v>47</v>
      </c>
      <c r="AE1759" s="3" t="s">
        <v>47</v>
      </c>
      <c r="AF1759" s="3" t="s">
        <v>48</v>
      </c>
      <c r="AG1759" s="3" t="s">
        <v>48</v>
      </c>
      <c r="AH1759" s="3" t="s">
        <v>47</v>
      </c>
      <c r="AI1759" s="3" t="s">
        <v>47</v>
      </c>
      <c r="AJ1759" s="3" t="s">
        <v>47</v>
      </c>
      <c r="AK1759" s="3" t="s">
        <v>47</v>
      </c>
      <c r="AL1759" s="3" t="s">
        <v>48</v>
      </c>
      <c r="AM1759" s="3" t="s">
        <v>47</v>
      </c>
      <c r="AN1759" s="3" t="s">
        <v>47</v>
      </c>
      <c r="AU1759" s="3">
        <v>0</v>
      </c>
      <c r="AV1759" s="3">
        <v>15</v>
      </c>
      <c r="AW1759" s="3">
        <v>1</v>
      </c>
      <c r="AX1759" s="3">
        <v>15</v>
      </c>
      <c r="AY1759" s="3">
        <v>100</v>
      </c>
      <c r="AZ1759" s="6" t="str">
        <f t="shared" si="193"/>
        <v>1554.1</v>
      </c>
      <c r="BC1759" s="12" t="s">
        <v>3715</v>
      </c>
      <c r="BJ1759" s="12">
        <f t="shared" si="194"/>
        <v>0</v>
      </c>
      <c r="BK1759" s="12">
        <f t="shared" si="195"/>
        <v>0</v>
      </c>
      <c r="CQ1759" s="3" t="str">
        <f>CONCATENATE(baseURL!$A$1,baseURL!$B$1,baseURL!$C$1,".",C1759,".",L1759,".pkl&amp;seq=",BC1759)</f>
        <v>http://proteomics.broadinstitute.org/millscripts/viewfeed.pl?side=xl&amp;cycle=1&amp;fixedMods=iaaC&amp;file=msdataSM/iPRG2012_nd/cpick_in/iPRG2012_nd.1554.1.3.pkl&amp;seq=SLNLKGSYVGNR</v>
      </c>
    </row>
    <row r="1760" spans="1:95" x14ac:dyDescent="0.2">
      <c r="A1760" s="3">
        <v>5675</v>
      </c>
      <c r="B1760" s="2" t="s">
        <v>3716</v>
      </c>
      <c r="C1760" s="2" t="s">
        <v>3717</v>
      </c>
      <c r="D1760" s="3">
        <v>4385</v>
      </c>
      <c r="E1760" s="3">
        <v>4382</v>
      </c>
      <c r="F1760" s="3">
        <v>32637</v>
      </c>
      <c r="G1760" s="3">
        <v>5935</v>
      </c>
      <c r="H1760" s="3">
        <v>20.403700000000001</v>
      </c>
      <c r="I1760" s="30">
        <v>476.22366</v>
      </c>
      <c r="J1760" s="30">
        <v>476.22365969999998</v>
      </c>
      <c r="K1760" s="30">
        <v>0</v>
      </c>
      <c r="L1760" s="3">
        <v>2</v>
      </c>
      <c r="M1760" s="3">
        <v>0</v>
      </c>
      <c r="N1760" s="10">
        <f t="shared" si="189"/>
        <v>1</v>
      </c>
      <c r="O1760" s="35">
        <v>2</v>
      </c>
      <c r="P1760" s="17"/>
      <c r="Q1760" s="40">
        <v>951.44179999999994</v>
      </c>
      <c r="R1760" s="40">
        <v>476.22453999999999</v>
      </c>
      <c r="S1760" s="18">
        <f t="shared" si="190"/>
        <v>-1.8478678146134739</v>
      </c>
      <c r="T1760" s="18">
        <f t="shared" si="191"/>
        <v>-1.8484977695725595</v>
      </c>
      <c r="U1760" s="18">
        <f t="shared" si="192"/>
        <v>-1.9738588020141754</v>
      </c>
      <c r="V1760" s="30">
        <v>476.22359999999998</v>
      </c>
      <c r="W1760" s="3" t="s">
        <v>47</v>
      </c>
      <c r="X1760" s="3" t="s">
        <v>47</v>
      </c>
      <c r="Y1760" s="3" t="s">
        <v>47</v>
      </c>
      <c r="Z1760" s="3" t="s">
        <v>47</v>
      </c>
      <c r="AA1760" s="3" t="s">
        <v>47</v>
      </c>
      <c r="AB1760" s="12" t="s">
        <v>47</v>
      </c>
      <c r="AC1760" s="3" t="s">
        <v>47</v>
      </c>
      <c r="AD1760" s="3" t="s">
        <v>47</v>
      </c>
      <c r="AE1760" s="3" t="s">
        <v>47</v>
      </c>
      <c r="AF1760" s="3" t="s">
        <v>47</v>
      </c>
      <c r="AG1760" s="3" t="s">
        <v>47</v>
      </c>
      <c r="AI1760" s="3" t="s">
        <v>48</v>
      </c>
      <c r="AJ1760" s="3" t="s">
        <v>47</v>
      </c>
      <c r="AK1760" s="3" t="s">
        <v>48</v>
      </c>
      <c r="AL1760" s="3" t="s">
        <v>47</v>
      </c>
      <c r="AM1760" s="3" t="s">
        <v>47</v>
      </c>
      <c r="AN1760" s="3" t="s">
        <v>47</v>
      </c>
      <c r="AU1760" s="3">
        <v>0</v>
      </c>
      <c r="AV1760" s="3">
        <v>15</v>
      </c>
      <c r="AW1760" s="3">
        <v>1</v>
      </c>
      <c r="AX1760" s="3">
        <v>15</v>
      </c>
      <c r="AY1760" s="3">
        <v>100</v>
      </c>
      <c r="AZ1760" s="6" t="str">
        <f t="shared" si="193"/>
        <v>1554.2</v>
      </c>
      <c r="BC1760" s="12" t="s">
        <v>3639</v>
      </c>
      <c r="BJ1760" s="12">
        <f t="shared" si="194"/>
        <v>0</v>
      </c>
      <c r="BK1760" s="12">
        <f t="shared" si="195"/>
        <v>0</v>
      </c>
      <c r="CQ1760" s="3" t="str">
        <f>CONCATENATE(baseURL!$A$1,baseURL!$B$1,baseURL!$C$1,".",C1760,".",L1760,".pkl&amp;seq=",BC1760)</f>
        <v>http://proteomics.broadinstitute.org/millscripts/viewfeed.pl?side=xl&amp;cycle=1&amp;fixedMods=iaaC&amp;file=msdataSM/iPRG2012_nd/cpick_in/iPRG2012_nd.1554.2.2.pkl&amp;seq=DLGEENFK</v>
      </c>
    </row>
    <row r="1761" spans="1:95" x14ac:dyDescent="0.2">
      <c r="A1761" s="3">
        <v>6247</v>
      </c>
      <c r="B1761" s="2" t="s">
        <v>3718</v>
      </c>
      <c r="C1761" s="2" t="s">
        <v>3708</v>
      </c>
      <c r="D1761" s="3">
        <v>4389</v>
      </c>
      <c r="E1761" s="3">
        <v>4386</v>
      </c>
      <c r="F1761" s="3">
        <v>32641</v>
      </c>
      <c r="G1761" s="3">
        <v>5939</v>
      </c>
      <c r="H1761" s="3">
        <v>20.415400000000002</v>
      </c>
      <c r="I1761" s="30">
        <v>810.89513999999997</v>
      </c>
      <c r="J1761" s="30">
        <v>810.89602669999999</v>
      </c>
      <c r="K1761" s="30">
        <v>-8.8999999999999995E-4</v>
      </c>
      <c r="L1761" s="3">
        <v>2</v>
      </c>
      <c r="M1761" s="3">
        <v>2</v>
      </c>
      <c r="N1761" s="10">
        <f t="shared" si="189"/>
        <v>1</v>
      </c>
      <c r="O1761" s="35">
        <v>2</v>
      </c>
      <c r="P1761" s="17"/>
      <c r="Q1761" s="40">
        <v>1620.7823699999999</v>
      </c>
      <c r="R1761" s="40">
        <v>810.89481999999998</v>
      </c>
      <c r="S1761" s="18">
        <f t="shared" si="190"/>
        <v>0.3946257789486009</v>
      </c>
      <c r="T1761" s="18">
        <f t="shared" si="191"/>
        <v>1.4881091483745714</v>
      </c>
      <c r="U1761" s="18">
        <f t="shared" si="192"/>
        <v>1.7018236718297535</v>
      </c>
      <c r="V1761" s="30">
        <v>810.89620000000002</v>
      </c>
      <c r="W1761" s="3" t="s">
        <v>47</v>
      </c>
      <c r="X1761" s="3" t="s">
        <v>47</v>
      </c>
      <c r="Y1761" s="3" t="s">
        <v>47</v>
      </c>
      <c r="Z1761" s="3" t="s">
        <v>47</v>
      </c>
      <c r="AA1761" s="3" t="s">
        <v>48</v>
      </c>
      <c r="AB1761" s="12" t="s">
        <v>47</v>
      </c>
      <c r="AC1761" s="3" t="s">
        <v>47</v>
      </c>
      <c r="AD1761" s="3" t="s">
        <v>47</v>
      </c>
      <c r="AE1761" s="3" t="s">
        <v>47</v>
      </c>
      <c r="AF1761" s="3" t="s">
        <v>47</v>
      </c>
      <c r="AG1761" s="3" t="s">
        <v>47</v>
      </c>
      <c r="AH1761" s="3" t="s">
        <v>47</v>
      </c>
      <c r="AI1761" s="3" t="s">
        <v>47</v>
      </c>
      <c r="AJ1761" s="3" t="s">
        <v>47</v>
      </c>
      <c r="AK1761" s="3" t="s">
        <v>47</v>
      </c>
      <c r="AL1761" s="3" t="s">
        <v>47</v>
      </c>
      <c r="AN1761" s="3" t="s">
        <v>47</v>
      </c>
      <c r="AO1761" s="3" t="s">
        <v>52</v>
      </c>
      <c r="AU1761" s="3">
        <v>0</v>
      </c>
      <c r="AV1761" s="3">
        <v>16</v>
      </c>
      <c r="AW1761" s="3">
        <v>1</v>
      </c>
      <c r="AX1761" s="3">
        <v>16</v>
      </c>
      <c r="AY1761" s="3">
        <v>100</v>
      </c>
      <c r="AZ1761" s="6" t="str">
        <f t="shared" si="193"/>
        <v>1554.6</v>
      </c>
      <c r="BC1761" s="12" t="s">
        <v>3719</v>
      </c>
      <c r="BJ1761" s="12">
        <f t="shared" si="194"/>
        <v>0</v>
      </c>
      <c r="BK1761" s="12">
        <f t="shared" si="195"/>
        <v>0</v>
      </c>
      <c r="CQ1761" s="3" t="str">
        <f>CONCATENATE(baseURL!$A$1,baseURL!$B$1,baseURL!$C$1,".",C1761,".",L1761,".pkl&amp;seq=",BC1761)</f>
        <v>http://proteomics.broadinstitute.org/millscripts/viewfeed.pl?side=xl&amp;cycle=1&amp;fixedMods=iaaC&amp;file=msdataSM/iPRG2012_nd/cpick_in/iPRG2012_nd.1554.6.2.pkl&amp;seq=TNEAAGDGTTSATVLGR</v>
      </c>
    </row>
    <row r="1762" spans="1:95" x14ac:dyDescent="0.2">
      <c r="A1762" s="3">
        <v>4473</v>
      </c>
      <c r="B1762" s="2" t="s">
        <v>3720</v>
      </c>
      <c r="C1762" s="2" t="s">
        <v>3721</v>
      </c>
      <c r="D1762" s="3">
        <v>4390</v>
      </c>
      <c r="E1762" s="3">
        <v>4387</v>
      </c>
      <c r="F1762" s="3">
        <v>32657</v>
      </c>
      <c r="G1762" s="3">
        <v>5941</v>
      </c>
      <c r="H1762" s="3">
        <v>20.426300000000001</v>
      </c>
      <c r="I1762" s="30">
        <v>480.94857999999999</v>
      </c>
      <c r="J1762" s="30">
        <v>480.94746550000002</v>
      </c>
      <c r="K1762" s="30">
        <v>1.1100000000000001E-3</v>
      </c>
      <c r="L1762" s="3">
        <v>3</v>
      </c>
      <c r="M1762" s="3">
        <v>3</v>
      </c>
      <c r="N1762" s="10">
        <f t="shared" si="189"/>
        <v>1</v>
      </c>
      <c r="O1762" s="35">
        <v>3</v>
      </c>
      <c r="P1762" s="17"/>
      <c r="Q1762" s="40">
        <v>1440.8281400000001</v>
      </c>
      <c r="R1762" s="40">
        <v>480.94756000000001</v>
      </c>
      <c r="S1762" s="18">
        <f t="shared" si="190"/>
        <v>2.1208133377008949</v>
      </c>
      <c r="T1762" s="18">
        <f t="shared" si="191"/>
        <v>-0.19648711803171245</v>
      </c>
      <c r="U1762" s="18">
        <f t="shared" si="192"/>
        <v>-0.74852235449657356</v>
      </c>
      <c r="V1762" s="30">
        <v>480.94720000000001</v>
      </c>
      <c r="W1762" s="3" t="s">
        <v>47</v>
      </c>
      <c r="X1762" s="3" t="s">
        <v>47</v>
      </c>
      <c r="Y1762" s="3" t="s">
        <v>47</v>
      </c>
      <c r="Z1762" s="3" t="s">
        <v>47</v>
      </c>
      <c r="AA1762" s="3" t="s">
        <v>47</v>
      </c>
      <c r="AB1762" s="12" t="s">
        <v>47</v>
      </c>
      <c r="AC1762" s="3" t="s">
        <v>47</v>
      </c>
      <c r="AD1762" s="3" t="s">
        <v>47</v>
      </c>
      <c r="AE1762" s="3" t="s">
        <v>47</v>
      </c>
      <c r="AF1762" s="3" t="s">
        <v>47</v>
      </c>
      <c r="AG1762" s="3" t="s">
        <v>47</v>
      </c>
      <c r="AH1762" s="3" t="s">
        <v>47</v>
      </c>
      <c r="AI1762" s="3" t="s">
        <v>47</v>
      </c>
      <c r="AK1762" s="3" t="s">
        <v>47</v>
      </c>
      <c r="AL1762" s="3" t="s">
        <v>47</v>
      </c>
      <c r="AM1762" s="3" t="s">
        <v>47</v>
      </c>
      <c r="AN1762" s="3" t="s">
        <v>47</v>
      </c>
      <c r="AU1762" s="3">
        <v>0</v>
      </c>
      <c r="AV1762" s="3">
        <v>17</v>
      </c>
      <c r="AW1762" s="3">
        <v>1</v>
      </c>
      <c r="AX1762" s="3">
        <v>17</v>
      </c>
      <c r="AY1762" s="3">
        <v>100</v>
      </c>
      <c r="AZ1762" s="6" t="str">
        <f t="shared" si="193"/>
        <v>1555.1</v>
      </c>
      <c r="BC1762" s="12" t="s">
        <v>3722</v>
      </c>
      <c r="BJ1762" s="12">
        <f t="shared" si="194"/>
        <v>0</v>
      </c>
      <c r="BK1762" s="12">
        <f t="shared" si="195"/>
        <v>0</v>
      </c>
      <c r="CQ1762" s="3" t="str">
        <f>CONCATENATE(baseURL!$A$1,baseURL!$B$1,baseURL!$C$1,".",C1762,".",L1762,".pkl&amp;seq=",BC1762)</f>
        <v>http://proteomics.broadinstitute.org/millscripts/viewfeed.pl?side=xl&amp;cycle=1&amp;fixedMods=iaaC&amp;file=msdataSM/iPRG2012_nd/cpick_in/iPRG2012_nd.1555.1.3.pkl&amp;seq=LLGNKGSNLQQLR</v>
      </c>
    </row>
    <row r="1763" spans="1:95" x14ac:dyDescent="0.2">
      <c r="A1763" s="3">
        <v>7608</v>
      </c>
      <c r="B1763" s="2" t="s">
        <v>3723</v>
      </c>
      <c r="C1763" s="2" t="s">
        <v>3724</v>
      </c>
      <c r="D1763" s="3">
        <v>4394</v>
      </c>
      <c r="E1763" s="3">
        <v>4391</v>
      </c>
      <c r="F1763" s="3">
        <v>32661</v>
      </c>
      <c r="G1763" s="3">
        <v>5945</v>
      </c>
      <c r="H1763" s="3">
        <v>20.439599999999999</v>
      </c>
      <c r="I1763" s="30">
        <v>590.27409999999998</v>
      </c>
      <c r="J1763" s="30">
        <v>590.27113599999996</v>
      </c>
      <c r="K1763" s="30">
        <v>2.96E-3</v>
      </c>
      <c r="L1763" s="3">
        <v>3</v>
      </c>
      <c r="M1763" s="3">
        <v>3</v>
      </c>
      <c r="N1763" s="10">
        <f t="shared" si="189"/>
        <v>1</v>
      </c>
      <c r="O1763" s="35">
        <v>3</v>
      </c>
      <c r="Q1763" s="40">
        <v>1768.7965999999999</v>
      </c>
      <c r="R1763" s="40">
        <v>590.27038000000005</v>
      </c>
      <c r="S1763" s="18">
        <f t="shared" si="190"/>
        <v>6.3021966305173969</v>
      </c>
      <c r="T1763" s="18">
        <f t="shared" si="191"/>
        <v>1.2807689925255488</v>
      </c>
      <c r="U1763" s="18">
        <f t="shared" si="192"/>
        <v>0.71153832920226057</v>
      </c>
      <c r="V1763" s="30">
        <v>590.27080000000001</v>
      </c>
      <c r="W1763" s="3" t="s">
        <v>47</v>
      </c>
      <c r="X1763" s="3" t="s">
        <v>47</v>
      </c>
      <c r="Y1763" s="3" t="s">
        <v>47</v>
      </c>
      <c r="AB1763" s="12" t="s">
        <v>52</v>
      </c>
      <c r="AD1763" s="3" t="s">
        <v>47</v>
      </c>
      <c r="AH1763" s="3" t="s">
        <v>47</v>
      </c>
      <c r="AJ1763" s="3" t="s">
        <v>47</v>
      </c>
      <c r="AL1763" s="3" t="s">
        <v>52</v>
      </c>
      <c r="AU1763" s="3">
        <v>0</v>
      </c>
      <c r="AV1763" s="3">
        <v>6</v>
      </c>
      <c r="AW1763" s="3">
        <v>2</v>
      </c>
      <c r="AX1763" s="3">
        <v>5</v>
      </c>
      <c r="AY1763" s="3">
        <v>83.33</v>
      </c>
      <c r="AZ1763" s="6" t="str">
        <f t="shared" si="193"/>
        <v>1555.5</v>
      </c>
      <c r="BC1763" s="12" t="s">
        <v>3725</v>
      </c>
      <c r="BI1763" s="12" t="s">
        <v>594</v>
      </c>
      <c r="BJ1763" s="12">
        <f t="shared" si="194"/>
        <v>0</v>
      </c>
      <c r="BK1763" s="12">
        <f t="shared" si="195"/>
        <v>1</v>
      </c>
      <c r="BR1763" s="3" t="s">
        <v>594</v>
      </c>
      <c r="BZ1763" s="3" t="s">
        <v>3726</v>
      </c>
      <c r="CQ1763" s="3" t="str">
        <f>CONCATENATE(baseURL!$A$1,baseURL!$B$1,baseURL!$C$1,".",C1763,".",L1763,".pkl&amp;seq=",BC1763,"&amp;varMods=ReducedCys-C")</f>
        <v>http://proteomics.broadinstitute.org/millscripts/viewfeed.pl?side=xl&amp;cycle=1&amp;fixedMods=iaaC&amp;file=msdataSM/iPRG2012_nd/cpick_in/iPRG2012_nd.1555.5.3.pkl&amp;seq=VGGGGTGRSGQGAFGNMcR&amp;varMods=ReducedCys-C</v>
      </c>
    </row>
    <row r="1764" spans="1:95" x14ac:dyDescent="0.2">
      <c r="A1764" s="3">
        <v>4186</v>
      </c>
      <c r="B1764" s="2" t="s">
        <v>3727</v>
      </c>
      <c r="C1764" s="2" t="s">
        <v>3728</v>
      </c>
      <c r="D1764" s="3">
        <v>4395</v>
      </c>
      <c r="E1764" s="3">
        <v>4392</v>
      </c>
      <c r="F1764" s="3">
        <v>32678</v>
      </c>
      <c r="G1764" s="3">
        <v>5947</v>
      </c>
      <c r="H1764" s="3">
        <v>20.450399999999998</v>
      </c>
      <c r="I1764" s="30">
        <v>498.79640000000001</v>
      </c>
      <c r="J1764" s="30">
        <v>498.79570159999997</v>
      </c>
      <c r="K1764" s="30">
        <v>6.9999999999999999E-4</v>
      </c>
      <c r="L1764" s="3">
        <v>2</v>
      </c>
      <c r="M1764" s="3">
        <v>2</v>
      </c>
      <c r="N1764" s="10">
        <f t="shared" si="189"/>
        <v>1</v>
      </c>
      <c r="O1764" s="35">
        <v>2</v>
      </c>
      <c r="P1764" s="17"/>
      <c r="Q1764" s="40">
        <v>996.58366000000001</v>
      </c>
      <c r="R1764" s="40">
        <v>498.79547000000002</v>
      </c>
      <c r="S1764" s="18">
        <f t="shared" si="190"/>
        <v>1.864491672273118</v>
      </c>
      <c r="T1764" s="18">
        <f t="shared" si="191"/>
        <v>0.46431857119631487</v>
      </c>
      <c r="U1764" s="18">
        <f t="shared" si="192"/>
        <v>0.26062786808388344</v>
      </c>
      <c r="V1764" s="30">
        <v>498.79559999999998</v>
      </c>
      <c r="W1764" s="3" t="s">
        <v>47</v>
      </c>
      <c r="X1764" s="3" t="s">
        <v>47</v>
      </c>
      <c r="Y1764" s="3" t="s">
        <v>47</v>
      </c>
      <c r="Z1764" s="3" t="s">
        <v>47</v>
      </c>
      <c r="AB1764" s="12" t="s">
        <v>47</v>
      </c>
      <c r="AC1764" s="3" t="s">
        <v>47</v>
      </c>
      <c r="AD1764" s="3" t="s">
        <v>47</v>
      </c>
      <c r="AE1764" s="3" t="s">
        <v>47</v>
      </c>
      <c r="AF1764" s="3" t="s">
        <v>47</v>
      </c>
      <c r="AG1764" s="3" t="s">
        <v>47</v>
      </c>
      <c r="AH1764" s="3" t="s">
        <v>47</v>
      </c>
      <c r="AI1764" s="3" t="s">
        <v>47</v>
      </c>
      <c r="AJ1764" s="3" t="s">
        <v>47</v>
      </c>
      <c r="AK1764" s="3" t="s">
        <v>47</v>
      </c>
      <c r="AL1764" s="3" t="s">
        <v>48</v>
      </c>
      <c r="AM1764" s="3" t="s">
        <v>47</v>
      </c>
      <c r="AN1764" s="3" t="s">
        <v>47</v>
      </c>
      <c r="AU1764" s="3">
        <v>0</v>
      </c>
      <c r="AV1764" s="3">
        <v>16</v>
      </c>
      <c r="AW1764" s="3">
        <v>1</v>
      </c>
      <c r="AX1764" s="3">
        <v>16</v>
      </c>
      <c r="AY1764" s="3">
        <v>100</v>
      </c>
      <c r="AZ1764" s="6" t="str">
        <f t="shared" si="193"/>
        <v>1556.1</v>
      </c>
      <c r="BC1764" s="12" t="s">
        <v>3648</v>
      </c>
      <c r="BJ1764" s="12">
        <f t="shared" si="194"/>
        <v>0</v>
      </c>
      <c r="BK1764" s="12">
        <f t="shared" si="195"/>
        <v>0</v>
      </c>
      <c r="CQ1764" s="3" t="str">
        <f>CONCATENATE(baseURL!$A$1,baseURL!$B$1,baseURL!$C$1,".",C1764,".",L1764,".pkl&amp;seq=",BC1764)</f>
        <v>http://proteomics.broadinstitute.org/millscripts/viewfeed.pl?side=xl&amp;cycle=1&amp;fixedMods=iaaC&amp;file=msdataSM/iPRG2012_nd/cpick_in/iPRG2012_nd.1556.1.2.pkl&amp;seq=LAVLGPNGAGK</v>
      </c>
    </row>
    <row r="1765" spans="1:95" x14ac:dyDescent="0.2">
      <c r="A1765" s="3">
        <v>4558</v>
      </c>
      <c r="B1765" s="2" t="s">
        <v>3729</v>
      </c>
      <c r="C1765" s="2" t="s">
        <v>3730</v>
      </c>
      <c r="D1765" s="3">
        <v>4397</v>
      </c>
      <c r="E1765" s="3">
        <v>4394</v>
      </c>
      <c r="F1765" s="3">
        <v>32680</v>
      </c>
      <c r="G1765" s="3">
        <v>5949</v>
      </c>
      <c r="H1765" s="3">
        <v>20.457000000000001</v>
      </c>
      <c r="I1765" s="30">
        <v>519.30687</v>
      </c>
      <c r="J1765" s="30">
        <v>519.30735140000002</v>
      </c>
      <c r="K1765" s="30">
        <v>-4.8000000000000001E-4</v>
      </c>
      <c r="L1765" s="3">
        <v>3</v>
      </c>
      <c r="M1765" s="3">
        <v>3</v>
      </c>
      <c r="N1765" s="10">
        <f t="shared" si="189"/>
        <v>1</v>
      </c>
      <c r="O1765" s="35">
        <v>3</v>
      </c>
      <c r="P1765" s="17"/>
      <c r="Q1765" s="40">
        <v>1555.9053799999999</v>
      </c>
      <c r="R1765" s="40">
        <v>519.30664999999999</v>
      </c>
      <c r="S1765" s="18">
        <f t="shared" si="190"/>
        <v>0.42364179240336625</v>
      </c>
      <c r="T1765" s="18">
        <f t="shared" si="191"/>
        <v>1.3506470599315208</v>
      </c>
      <c r="U1765" s="18">
        <f t="shared" si="192"/>
        <v>1.0591044808989554</v>
      </c>
      <c r="V1765" s="30">
        <v>519.30719999999997</v>
      </c>
      <c r="W1765" s="3" t="s">
        <v>47</v>
      </c>
      <c r="X1765" s="3" t="s">
        <v>47</v>
      </c>
      <c r="Y1765" s="3" t="s">
        <v>47</v>
      </c>
      <c r="Z1765" s="3" t="s">
        <v>47</v>
      </c>
      <c r="AA1765" s="3" t="s">
        <v>47</v>
      </c>
      <c r="AB1765" s="12" t="s">
        <v>47</v>
      </c>
      <c r="AC1765" s="3" t="s">
        <v>47</v>
      </c>
      <c r="AD1765" s="3" t="s">
        <v>47</v>
      </c>
      <c r="AE1765" s="3" t="s">
        <v>47</v>
      </c>
      <c r="AF1765" s="3" t="s">
        <v>47</v>
      </c>
      <c r="AG1765" s="3" t="s">
        <v>47</v>
      </c>
      <c r="AH1765" s="3" t="s">
        <v>47</v>
      </c>
      <c r="AI1765" s="3" t="s">
        <v>48</v>
      </c>
      <c r="AM1765" s="3" t="s">
        <v>47</v>
      </c>
      <c r="AU1765" s="3">
        <v>0</v>
      </c>
      <c r="AV1765" s="3">
        <v>13</v>
      </c>
      <c r="AW1765" s="3">
        <v>1</v>
      </c>
      <c r="AX1765" s="3">
        <v>13</v>
      </c>
      <c r="AY1765" s="3">
        <v>100</v>
      </c>
      <c r="AZ1765" s="6" t="str">
        <f t="shared" si="193"/>
        <v>1556.3</v>
      </c>
      <c r="BC1765" s="12" t="s">
        <v>3731</v>
      </c>
      <c r="BJ1765" s="12">
        <f t="shared" si="194"/>
        <v>0</v>
      </c>
      <c r="BK1765" s="12">
        <f t="shared" si="195"/>
        <v>0</v>
      </c>
      <c r="CQ1765" s="3" t="str">
        <f>CONCATENATE(baseURL!$A$1,baseURL!$B$1,baseURL!$C$1,".",C1765,".",L1765,".pkl&amp;seq=",BC1765)</f>
        <v>http://proteomics.broadinstitute.org/millscripts/viewfeed.pl?side=xl&amp;cycle=1&amp;fixedMods=iaaC&amp;file=msdataSM/iPRG2012_nd/cpick_in/iPRG2012_nd.1556.3.3.pkl&amp;seq=AAEKLLTPESQLKK</v>
      </c>
    </row>
    <row r="1766" spans="1:95" x14ac:dyDescent="0.2">
      <c r="A1766" s="3">
        <v>2478</v>
      </c>
      <c r="B1766" s="2" t="s">
        <v>3732</v>
      </c>
      <c r="C1766" s="2" t="s">
        <v>3733</v>
      </c>
      <c r="D1766" s="3">
        <v>4398</v>
      </c>
      <c r="E1766" s="3">
        <v>4395</v>
      </c>
      <c r="F1766" s="3">
        <v>32681</v>
      </c>
      <c r="G1766" s="3">
        <v>5950</v>
      </c>
      <c r="H1766" s="3">
        <v>20.4604</v>
      </c>
      <c r="I1766" s="30">
        <v>550.80646999999999</v>
      </c>
      <c r="J1766" s="30">
        <v>550.80726790000006</v>
      </c>
      <c r="K1766" s="30">
        <v>-8.0000000000000004E-4</v>
      </c>
      <c r="L1766" s="3">
        <v>2</v>
      </c>
      <c r="M1766" s="3">
        <v>2</v>
      </c>
      <c r="N1766" s="10">
        <f t="shared" si="189"/>
        <v>1</v>
      </c>
      <c r="O1766" s="35">
        <v>2</v>
      </c>
      <c r="P1766" s="17"/>
      <c r="Q1766" s="40">
        <v>1100.6058499999999</v>
      </c>
      <c r="R1766" s="40">
        <v>550.80655999999999</v>
      </c>
      <c r="S1766" s="18">
        <f t="shared" si="190"/>
        <v>-0.16339674676377405</v>
      </c>
      <c r="T1766" s="18">
        <f t="shared" si="191"/>
        <v>1.2852061893849263</v>
      </c>
      <c r="U1766" s="18">
        <f t="shared" si="192"/>
        <v>1.1619324213854154</v>
      </c>
      <c r="V1766" s="30">
        <v>550.80719999999997</v>
      </c>
      <c r="W1766" s="3" t="s">
        <v>47</v>
      </c>
      <c r="Z1766" s="3" t="s">
        <v>47</v>
      </c>
      <c r="AA1766" s="3" t="s">
        <v>47</v>
      </c>
      <c r="AB1766" s="12" t="s">
        <v>47</v>
      </c>
      <c r="AC1766" s="3" t="s">
        <v>47</v>
      </c>
      <c r="AE1766" s="3" t="s">
        <v>47</v>
      </c>
      <c r="AF1766" s="3" t="s">
        <v>47</v>
      </c>
      <c r="AH1766" s="3" t="s">
        <v>47</v>
      </c>
      <c r="AI1766" s="3" t="s">
        <v>48</v>
      </c>
      <c r="AK1766" s="3" t="s">
        <v>48</v>
      </c>
      <c r="AL1766" s="3" t="s">
        <v>48</v>
      </c>
      <c r="AN1766" s="3" t="s">
        <v>47</v>
      </c>
      <c r="AU1766" s="3">
        <v>0</v>
      </c>
      <c r="AV1766" s="3">
        <v>9</v>
      </c>
      <c r="AW1766" s="3">
        <v>1</v>
      </c>
      <c r="AX1766" s="3">
        <v>9</v>
      </c>
      <c r="AY1766" s="3">
        <v>100</v>
      </c>
      <c r="AZ1766" s="6" t="str">
        <f t="shared" si="193"/>
        <v>1556.4</v>
      </c>
      <c r="BC1766" s="12" t="s">
        <v>3734</v>
      </c>
      <c r="BJ1766" s="12">
        <f t="shared" si="194"/>
        <v>0</v>
      </c>
      <c r="BK1766" s="12">
        <f t="shared" si="195"/>
        <v>0</v>
      </c>
      <c r="CQ1766" s="3" t="str">
        <f>CONCATENATE(baseURL!$A$1,baseURL!$B$1,baseURL!$C$1,".",C1766,".",L1766,".pkl&amp;seq=",BC1766)</f>
        <v>http://proteomics.broadinstitute.org/millscripts/viewfeed.pl?side=xl&amp;cycle=1&amp;fixedMods=iaaC&amp;file=msdataSM/iPRG2012_nd/cpick_in/iPRG2012_nd.1556.4.2.pkl&amp;seq=RDDEVLVVR</v>
      </c>
    </row>
    <row r="1767" spans="1:95" x14ac:dyDescent="0.2">
      <c r="A1767" s="3">
        <v>3315</v>
      </c>
      <c r="B1767" s="2" t="s">
        <v>3735</v>
      </c>
      <c r="C1767" s="2" t="s">
        <v>3736</v>
      </c>
      <c r="D1767" s="3">
        <v>4409</v>
      </c>
      <c r="E1767" s="3">
        <v>4406</v>
      </c>
      <c r="F1767" s="3">
        <v>32708</v>
      </c>
      <c r="G1767" s="3">
        <v>5962</v>
      </c>
      <c r="H1767" s="3">
        <v>20.484400000000001</v>
      </c>
      <c r="I1767" s="30">
        <v>605.24442999999997</v>
      </c>
      <c r="J1767" s="30">
        <v>605.24176999999997</v>
      </c>
      <c r="K1767" s="30">
        <v>2.66E-3</v>
      </c>
      <c r="L1767" s="3">
        <v>2</v>
      </c>
      <c r="M1767" s="3">
        <v>2</v>
      </c>
      <c r="N1767" s="10">
        <f t="shared" si="189"/>
        <v>1</v>
      </c>
      <c r="O1767" s="35">
        <v>2</v>
      </c>
      <c r="P1767" s="17"/>
      <c r="Q1767" s="40">
        <v>1209.47622</v>
      </c>
      <c r="R1767" s="40">
        <v>605.24175000000002</v>
      </c>
      <c r="S1767" s="18">
        <f t="shared" si="190"/>
        <v>4.4279827026823142</v>
      </c>
      <c r="T1767" s="18">
        <f t="shared" si="191"/>
        <v>3.3044646952238264E-2</v>
      </c>
      <c r="U1767" s="18">
        <f t="shared" si="192"/>
        <v>8.261161756843273E-2</v>
      </c>
      <c r="V1767" s="30">
        <v>605.24180000000001</v>
      </c>
      <c r="X1767" s="3" t="s">
        <v>47</v>
      </c>
      <c r="Y1767" s="3" t="s">
        <v>47</v>
      </c>
      <c r="Z1767" s="3" t="s">
        <v>47</v>
      </c>
      <c r="AA1767" s="3" t="s">
        <v>47</v>
      </c>
      <c r="AB1767" s="12" t="s">
        <v>47</v>
      </c>
      <c r="AC1767" s="3" t="s">
        <v>47</v>
      </c>
      <c r="AE1767" s="3" t="s">
        <v>48</v>
      </c>
      <c r="AF1767" s="3" t="s">
        <v>48</v>
      </c>
      <c r="AG1767" s="3" t="s">
        <v>48</v>
      </c>
      <c r="AH1767" s="3" t="s">
        <v>47</v>
      </c>
      <c r="AI1767" s="3" t="s">
        <v>47</v>
      </c>
      <c r="AK1767" s="3" t="s">
        <v>48</v>
      </c>
      <c r="AL1767" s="3" t="s">
        <v>47</v>
      </c>
      <c r="AM1767" s="3" t="s">
        <v>47</v>
      </c>
      <c r="AN1767" s="3" t="s">
        <v>47</v>
      </c>
      <c r="AP1767" s="3" t="s">
        <v>52</v>
      </c>
      <c r="AU1767" s="3">
        <v>0</v>
      </c>
      <c r="AV1767" s="3">
        <v>11</v>
      </c>
      <c r="AW1767" s="3">
        <v>1</v>
      </c>
      <c r="AX1767" s="3">
        <v>11</v>
      </c>
      <c r="AY1767" s="3">
        <v>100</v>
      </c>
      <c r="AZ1767" s="6" t="str">
        <f t="shared" si="193"/>
        <v>1557.10</v>
      </c>
      <c r="BC1767" s="12" t="s">
        <v>3658</v>
      </c>
      <c r="BJ1767" s="12">
        <f t="shared" si="194"/>
        <v>0</v>
      </c>
      <c r="BK1767" s="12">
        <f t="shared" si="195"/>
        <v>0</v>
      </c>
      <c r="CQ1767" s="3" t="str">
        <f>CONCATENATE(baseURL!$A$1,baseURL!$B$1,baseURL!$C$1,".",C1767,".",L1767,".pkl&amp;seq=",BC1767)</f>
        <v>http://proteomics.broadinstitute.org/millscripts/viewfeed.pl?side=xl&amp;cycle=1&amp;fixedMods=iaaC&amp;file=msdataSM/iPRG2012_nd/cpick_in/iPRG2012_nd.1557.10.2.pkl&amp;seq=DSSMSSYMSSK</v>
      </c>
    </row>
    <row r="1768" spans="1:95" x14ac:dyDescent="0.2">
      <c r="A1768" s="3">
        <v>3859</v>
      </c>
      <c r="B1768" s="2" t="s">
        <v>3737</v>
      </c>
      <c r="C1768" s="2" t="s">
        <v>3738</v>
      </c>
      <c r="D1768" s="3">
        <v>4413</v>
      </c>
      <c r="E1768" s="3">
        <v>4410</v>
      </c>
      <c r="F1768" s="3">
        <v>32721</v>
      </c>
      <c r="G1768" s="3">
        <v>5967</v>
      </c>
      <c r="H1768" s="3">
        <v>20.503499999999999</v>
      </c>
      <c r="I1768" s="30">
        <v>438.23072000000002</v>
      </c>
      <c r="J1768" s="30">
        <v>438.23209229999998</v>
      </c>
      <c r="K1768" s="30">
        <v>-1.3699999999999999E-3</v>
      </c>
      <c r="L1768" s="3">
        <v>3</v>
      </c>
      <c r="M1768" s="3">
        <v>3</v>
      </c>
      <c r="N1768" s="10">
        <f t="shared" si="189"/>
        <v>1</v>
      </c>
      <c r="O1768" s="35">
        <v>3</v>
      </c>
      <c r="P1768" s="17"/>
      <c r="Q1768" s="40">
        <v>1312.67903</v>
      </c>
      <c r="R1768" s="40">
        <v>438.23119000000003</v>
      </c>
      <c r="S1768" s="18">
        <f t="shared" si="190"/>
        <v>-1.0724932655000567</v>
      </c>
      <c r="T1768" s="18">
        <f t="shared" si="191"/>
        <v>2.0589588795589231</v>
      </c>
      <c r="U1768" s="18">
        <f t="shared" si="192"/>
        <v>1.6201494009807205</v>
      </c>
      <c r="V1768" s="30">
        <v>438.2319</v>
      </c>
      <c r="W1768" s="3" t="s">
        <v>47</v>
      </c>
      <c r="X1768" s="3" t="s">
        <v>47</v>
      </c>
      <c r="Y1768" s="3" t="s">
        <v>47</v>
      </c>
      <c r="Z1768" s="3" t="s">
        <v>47</v>
      </c>
      <c r="AA1768" s="3" t="s">
        <v>47</v>
      </c>
      <c r="AB1768" s="12" t="s">
        <v>47</v>
      </c>
      <c r="AC1768" s="3" t="s">
        <v>47</v>
      </c>
      <c r="AD1768" s="3" t="s">
        <v>47</v>
      </c>
      <c r="AE1768" s="3" t="s">
        <v>48</v>
      </c>
      <c r="AF1768" s="3" t="s">
        <v>48</v>
      </c>
      <c r="AG1768" s="3" t="s">
        <v>47</v>
      </c>
      <c r="AH1768" s="3" t="s">
        <v>47</v>
      </c>
      <c r="AL1768" s="3" t="s">
        <v>48</v>
      </c>
      <c r="AM1768" s="3" t="s">
        <v>48</v>
      </c>
      <c r="AU1768" s="3">
        <v>0</v>
      </c>
      <c r="AV1768" s="3">
        <v>10</v>
      </c>
      <c r="AW1768" s="3">
        <v>1</v>
      </c>
      <c r="AX1768" s="3">
        <v>10</v>
      </c>
      <c r="AY1768" s="3">
        <v>100</v>
      </c>
      <c r="AZ1768" s="6" t="str">
        <f t="shared" si="193"/>
        <v>1558.2</v>
      </c>
      <c r="BC1768" s="12" t="s">
        <v>3739</v>
      </c>
      <c r="BJ1768" s="12">
        <f t="shared" si="194"/>
        <v>0</v>
      </c>
      <c r="BK1768" s="12">
        <f t="shared" si="195"/>
        <v>0</v>
      </c>
      <c r="CQ1768" s="3" t="str">
        <f>CONCATENATE(baseURL!$A$1,baseURL!$B$1,baseURL!$C$1,".",C1768,".",L1768,".pkl&amp;seq=",BC1768)</f>
        <v>http://proteomics.broadinstitute.org/millscripts/viewfeed.pl?side=xl&amp;cycle=1&amp;fixedMods=iaaC&amp;file=msdataSM/iPRG2012_nd/cpick_in/iPRG2012_nd.1558.2.3.pkl&amp;seq=TSLQHVGMLNGR</v>
      </c>
    </row>
    <row r="1769" spans="1:95" x14ac:dyDescent="0.2">
      <c r="A1769" s="3">
        <v>5140</v>
      </c>
      <c r="B1769" s="2" t="s">
        <v>3745</v>
      </c>
      <c r="C1769" s="2" t="s">
        <v>3746</v>
      </c>
      <c r="D1769" s="3">
        <v>4425</v>
      </c>
      <c r="E1769" s="3">
        <v>4422</v>
      </c>
      <c r="F1769" s="3">
        <v>32750</v>
      </c>
      <c r="G1769" s="3">
        <v>5980</v>
      </c>
      <c r="H1769" s="3">
        <v>20.529199999999999</v>
      </c>
      <c r="I1769" s="30">
        <v>596.78854999999999</v>
      </c>
      <c r="J1769" s="30">
        <v>596.78814090000003</v>
      </c>
      <c r="K1769" s="30">
        <v>4.0999999999999999E-4</v>
      </c>
      <c r="L1769" s="3">
        <v>2</v>
      </c>
      <c r="M1769" s="3">
        <v>2</v>
      </c>
      <c r="N1769" s="10">
        <f t="shared" si="189"/>
        <v>1</v>
      </c>
      <c r="O1769" s="35">
        <v>2</v>
      </c>
      <c r="P1769" s="17"/>
      <c r="Q1769" s="40">
        <v>1192.5691899999999</v>
      </c>
      <c r="R1769" s="40">
        <v>596.78823</v>
      </c>
      <c r="S1769" s="18">
        <f t="shared" si="190"/>
        <v>0.53620360439730108</v>
      </c>
      <c r="T1769" s="18">
        <f t="shared" si="191"/>
        <v>-0.14929919105192765</v>
      </c>
      <c r="U1769" s="18">
        <f t="shared" si="192"/>
        <v>-0.21783271431616885</v>
      </c>
      <c r="V1769" s="30">
        <v>596.78809999999999</v>
      </c>
      <c r="W1769" s="3" t="s">
        <v>47</v>
      </c>
      <c r="X1769" s="3" t="s">
        <v>47</v>
      </c>
      <c r="Y1769" s="3" t="s">
        <v>47</v>
      </c>
      <c r="Z1769" s="3" t="s">
        <v>47</v>
      </c>
      <c r="AA1769" s="3" t="s">
        <v>47</v>
      </c>
      <c r="AB1769" s="12" t="s">
        <v>47</v>
      </c>
      <c r="AC1769" s="3" t="s">
        <v>47</v>
      </c>
      <c r="AD1769" s="3" t="s">
        <v>47</v>
      </c>
      <c r="AE1769" s="3" t="s">
        <v>47</v>
      </c>
      <c r="AF1769" s="3" t="s">
        <v>47</v>
      </c>
      <c r="AG1769" s="3" t="s">
        <v>47</v>
      </c>
      <c r="AH1769" s="3" t="s">
        <v>47</v>
      </c>
      <c r="AI1769" s="3" t="s">
        <v>47</v>
      </c>
      <c r="AJ1769" s="3" t="s">
        <v>47</v>
      </c>
      <c r="AK1769" s="3" t="s">
        <v>47</v>
      </c>
      <c r="AL1769" s="3" t="s">
        <v>47</v>
      </c>
      <c r="AM1769" s="3" t="s">
        <v>47</v>
      </c>
      <c r="AN1769" s="3" t="s">
        <v>47</v>
      </c>
      <c r="AU1769" s="3">
        <v>0</v>
      </c>
      <c r="AV1769" s="3">
        <v>18</v>
      </c>
      <c r="AW1769" s="3">
        <v>1</v>
      </c>
      <c r="AX1769" s="3">
        <v>18</v>
      </c>
      <c r="AY1769" s="3">
        <v>100</v>
      </c>
      <c r="AZ1769" s="6" t="str">
        <f t="shared" si="193"/>
        <v>1559.10</v>
      </c>
      <c r="BC1769" s="12" t="s">
        <v>3677</v>
      </c>
      <c r="BJ1769" s="12">
        <f t="shared" si="194"/>
        <v>0</v>
      </c>
      <c r="BK1769" s="12">
        <f t="shared" si="195"/>
        <v>0</v>
      </c>
      <c r="CQ1769" s="3" t="str">
        <f>CONCATENATE(baseURL!$A$1,baseURL!$B$1,baseURL!$C$1,".",C1769,".",L1769,".pkl&amp;seq=",BC1769)</f>
        <v>http://proteomics.broadinstitute.org/millscripts/viewfeed.pl?side=xl&amp;cycle=1&amp;fixedMods=iaaC&amp;file=msdataSM/iPRG2012_nd/cpick_in/iPRG2012_nd.1559.10.2.pkl&amp;seq=SVVADLSDSDGK</v>
      </c>
    </row>
    <row r="1770" spans="1:95" x14ac:dyDescent="0.2">
      <c r="A1770" s="3">
        <v>4753</v>
      </c>
      <c r="B1770" s="2" t="s">
        <v>3749</v>
      </c>
      <c r="C1770" s="2" t="s">
        <v>3750</v>
      </c>
      <c r="D1770" s="3">
        <v>4417</v>
      </c>
      <c r="E1770" s="3">
        <v>4414</v>
      </c>
      <c r="F1770" s="3">
        <v>32742</v>
      </c>
      <c r="G1770" s="3">
        <v>5972</v>
      </c>
      <c r="H1770" s="3">
        <v>20.520800000000001</v>
      </c>
      <c r="I1770" s="30">
        <v>419.5917</v>
      </c>
      <c r="J1770" s="30">
        <v>419.59009500000002</v>
      </c>
      <c r="K1770" s="30">
        <v>1.6100000000000001E-3</v>
      </c>
      <c r="L1770" s="3">
        <v>3</v>
      </c>
      <c r="M1770" s="3">
        <v>3</v>
      </c>
      <c r="N1770" s="10">
        <f t="shared" si="189"/>
        <v>1</v>
      </c>
      <c r="O1770" s="35">
        <v>3</v>
      </c>
      <c r="P1770" s="17"/>
      <c r="Q1770" s="40">
        <v>1256.7572600000001</v>
      </c>
      <c r="R1770" s="40">
        <v>419.59061000000003</v>
      </c>
      <c r="S1770" s="18">
        <f t="shared" si="190"/>
        <v>2.5977702407985217</v>
      </c>
      <c r="T1770" s="18">
        <f t="shared" si="191"/>
        <v>-1.2273868569345454</v>
      </c>
      <c r="U1770" s="18">
        <f t="shared" si="192"/>
        <v>-1.9304531147665807</v>
      </c>
      <c r="V1770" s="30">
        <v>419.58980000000003</v>
      </c>
      <c r="W1770" s="3" t="s">
        <v>47</v>
      </c>
      <c r="X1770" s="3" t="s">
        <v>47</v>
      </c>
      <c r="Y1770" s="3" t="s">
        <v>47</v>
      </c>
      <c r="Z1770" s="3" t="s">
        <v>47</v>
      </c>
      <c r="AA1770" s="3" t="s">
        <v>48</v>
      </c>
      <c r="AB1770" s="12" t="s">
        <v>47</v>
      </c>
      <c r="AC1770" s="3" t="s">
        <v>47</v>
      </c>
      <c r="AD1770" s="3" t="s">
        <v>47</v>
      </c>
      <c r="AE1770" s="3" t="s">
        <v>47</v>
      </c>
      <c r="AF1770" s="3" t="s">
        <v>47</v>
      </c>
      <c r="AG1770" s="3" t="s">
        <v>47</v>
      </c>
      <c r="AH1770" s="3" t="s">
        <v>47</v>
      </c>
      <c r="AI1770" s="3" t="s">
        <v>48</v>
      </c>
      <c r="AJ1770" s="3" t="s">
        <v>47</v>
      </c>
      <c r="AK1770" s="3" t="s">
        <v>47</v>
      </c>
      <c r="AL1770" s="3" t="s">
        <v>47</v>
      </c>
      <c r="AM1770" s="3" t="s">
        <v>47</v>
      </c>
      <c r="AN1770" s="3" t="s">
        <v>47</v>
      </c>
      <c r="AU1770" s="3">
        <v>0</v>
      </c>
      <c r="AV1770" s="3">
        <v>16</v>
      </c>
      <c r="AW1770" s="3">
        <v>1</v>
      </c>
      <c r="AX1770" s="3">
        <v>16</v>
      </c>
      <c r="AY1770" s="3">
        <v>100</v>
      </c>
      <c r="AZ1770" s="6" t="str">
        <f t="shared" si="193"/>
        <v>1559.2</v>
      </c>
      <c r="BC1770" s="12" t="s">
        <v>3751</v>
      </c>
      <c r="BJ1770" s="12">
        <f t="shared" si="194"/>
        <v>0</v>
      </c>
      <c r="BK1770" s="12">
        <f t="shared" si="195"/>
        <v>0</v>
      </c>
      <c r="CQ1770" s="3" t="str">
        <f>CONCATENATE(baseURL!$A$1,baseURL!$B$1,baseURL!$C$1,".",C1770,".",L1770,".pkl&amp;seq=",BC1770)</f>
        <v>http://proteomics.broadinstitute.org/millscripts/viewfeed.pl?side=xl&amp;cycle=1&amp;fixedMods=iaaC&amp;file=msdataSM/iPRG2012_nd/cpick_in/iPRG2012_nd.1559.2.3.pkl&amp;seq=VTPTKTEVLLR</v>
      </c>
    </row>
    <row r="1771" spans="1:95" x14ac:dyDescent="0.2">
      <c r="A1771" s="3">
        <v>5423</v>
      </c>
      <c r="B1771" s="2" t="s">
        <v>3752</v>
      </c>
      <c r="C1771" s="2" t="s">
        <v>3753</v>
      </c>
      <c r="D1771" s="3">
        <v>4419</v>
      </c>
      <c r="E1771" s="3">
        <v>4416</v>
      </c>
      <c r="F1771" s="3">
        <v>32744</v>
      </c>
      <c r="G1771" s="3">
        <v>5974</v>
      </c>
      <c r="H1771" s="3">
        <v>20.522500000000001</v>
      </c>
      <c r="I1771" s="30">
        <v>440.59431999999998</v>
      </c>
      <c r="J1771" s="30">
        <v>440.59571269999998</v>
      </c>
      <c r="K1771" s="30">
        <v>-1.39E-3</v>
      </c>
      <c r="L1771" s="3">
        <v>3</v>
      </c>
      <c r="M1771" s="3">
        <v>3</v>
      </c>
      <c r="N1771" s="10">
        <f t="shared" si="189"/>
        <v>1</v>
      </c>
      <c r="O1771" s="35">
        <v>3</v>
      </c>
      <c r="P1771" s="17"/>
      <c r="Q1771" s="40">
        <v>1319.7681600000001</v>
      </c>
      <c r="R1771" s="40">
        <v>440.59424000000001</v>
      </c>
      <c r="S1771" s="18">
        <f t="shared" si="190"/>
        <v>0.1815729592119717</v>
      </c>
      <c r="T1771" s="18">
        <f t="shared" si="191"/>
        <v>3.3425312141285448</v>
      </c>
      <c r="U1771" s="18">
        <f t="shared" si="192"/>
        <v>2.8597741087174384</v>
      </c>
      <c r="V1771" s="30">
        <v>440.59550000000002</v>
      </c>
      <c r="W1771" s="3" t="s">
        <v>47</v>
      </c>
      <c r="X1771" s="3" t="s">
        <v>47</v>
      </c>
      <c r="Y1771" s="3" t="s">
        <v>47</v>
      </c>
      <c r="Z1771" s="3" t="s">
        <v>47</v>
      </c>
      <c r="AA1771" s="3" t="s">
        <v>47</v>
      </c>
      <c r="AB1771" s="12" t="s">
        <v>47</v>
      </c>
      <c r="AC1771" s="3" t="s">
        <v>47</v>
      </c>
      <c r="AD1771" s="3" t="s">
        <v>47</v>
      </c>
      <c r="AE1771" s="3" t="s">
        <v>47</v>
      </c>
      <c r="AF1771" s="3" t="s">
        <v>48</v>
      </c>
      <c r="AG1771" s="3" t="s">
        <v>47</v>
      </c>
      <c r="AH1771" s="3" t="s">
        <v>47</v>
      </c>
      <c r="AI1771" s="3" t="s">
        <v>48</v>
      </c>
      <c r="AJ1771" s="3" t="s">
        <v>47</v>
      </c>
      <c r="AK1771" s="3" t="s">
        <v>47</v>
      </c>
      <c r="AL1771" s="3" t="s">
        <v>48</v>
      </c>
      <c r="AM1771" s="3" t="s">
        <v>47</v>
      </c>
      <c r="AU1771" s="3">
        <v>0</v>
      </c>
      <c r="AV1771" s="3">
        <v>14</v>
      </c>
      <c r="AW1771" s="3">
        <v>1</v>
      </c>
      <c r="AX1771" s="3">
        <v>14</v>
      </c>
      <c r="AY1771" s="3">
        <v>100</v>
      </c>
      <c r="AZ1771" s="6" t="str">
        <f t="shared" si="193"/>
        <v>1559.4</v>
      </c>
      <c r="BC1771" s="12" t="s">
        <v>3754</v>
      </c>
      <c r="BJ1771" s="12">
        <f t="shared" si="194"/>
        <v>0</v>
      </c>
      <c r="BK1771" s="12">
        <f t="shared" si="195"/>
        <v>0</v>
      </c>
      <c r="CQ1771" s="3" t="str">
        <f>CONCATENATE(baseURL!$A$1,baseURL!$B$1,baseURL!$C$1,".",C1771,".",L1771,".pkl&amp;seq=",BC1771)</f>
        <v>http://proteomics.broadinstitute.org/millscripts/viewfeed.pl?side=xl&amp;cycle=1&amp;fixedMods=iaaC&amp;file=msdataSM/iPRG2012_nd/cpick_in/iPRG2012_nd.1559.4.3.pkl&amp;seq=FVSKLAEEKLR</v>
      </c>
    </row>
    <row r="1772" spans="1:95" x14ac:dyDescent="0.2">
      <c r="A1772" s="3">
        <v>2390</v>
      </c>
      <c r="B1772" s="2" t="s">
        <v>3757</v>
      </c>
      <c r="C1772" s="2" t="s">
        <v>3758</v>
      </c>
      <c r="D1772" s="3">
        <v>4435</v>
      </c>
      <c r="E1772" s="3">
        <v>4432</v>
      </c>
      <c r="F1772" s="3">
        <v>32767</v>
      </c>
      <c r="G1772" s="3">
        <v>5991</v>
      </c>
      <c r="H1772" s="3">
        <v>20.557300000000001</v>
      </c>
      <c r="I1772" s="30">
        <v>588.29375000000005</v>
      </c>
      <c r="J1772" s="30">
        <v>588.29851150000002</v>
      </c>
      <c r="K1772" s="30">
        <v>-4.7600000000000003E-3</v>
      </c>
      <c r="L1772" s="3">
        <v>0</v>
      </c>
      <c r="M1772" s="3">
        <v>2</v>
      </c>
      <c r="N1772" s="10">
        <f t="shared" si="189"/>
        <v>1</v>
      </c>
      <c r="O1772" s="35">
        <v>2</v>
      </c>
      <c r="P1772" s="17"/>
      <c r="Q1772" s="40">
        <v>1175.5902599999999</v>
      </c>
      <c r="R1772" s="40">
        <v>588.29876999999999</v>
      </c>
      <c r="S1772" s="18">
        <f t="shared" si="190"/>
        <v>-8.5330792038626182</v>
      </c>
      <c r="T1772" s="18">
        <f t="shared" si="191"/>
        <v>-0.43940258445998087</v>
      </c>
      <c r="U1772" s="18">
        <f t="shared" si="192"/>
        <v>-0.28896881770726568</v>
      </c>
      <c r="V1772" s="30">
        <v>588.29859999999996</v>
      </c>
      <c r="W1772" s="3" t="s">
        <v>47</v>
      </c>
      <c r="Z1772" s="3" t="s">
        <v>47</v>
      </c>
      <c r="AA1772" s="3" t="s">
        <v>47</v>
      </c>
      <c r="AB1772" s="12" t="s">
        <v>47</v>
      </c>
      <c r="AC1772" s="3" t="s">
        <v>47</v>
      </c>
      <c r="AE1772" s="3" t="s">
        <v>48</v>
      </c>
      <c r="AF1772" s="3" t="s">
        <v>47</v>
      </c>
      <c r="AH1772" s="3" t="s">
        <v>47</v>
      </c>
      <c r="AI1772" s="3" t="s">
        <v>48</v>
      </c>
      <c r="AL1772" s="3" t="s">
        <v>47</v>
      </c>
      <c r="AN1772" s="3" t="s">
        <v>47</v>
      </c>
      <c r="AU1772" s="3">
        <v>0</v>
      </c>
      <c r="AV1772" s="3">
        <v>9</v>
      </c>
      <c r="AW1772" s="3">
        <v>1</v>
      </c>
      <c r="AX1772" s="3">
        <v>9</v>
      </c>
      <c r="AY1772" s="3">
        <v>100</v>
      </c>
      <c r="AZ1772" s="6" t="str">
        <f t="shared" si="193"/>
        <v>1560.6</v>
      </c>
      <c r="BC1772" s="12" t="s">
        <v>3759</v>
      </c>
      <c r="BJ1772" s="12">
        <f t="shared" si="194"/>
        <v>0</v>
      </c>
      <c r="BK1772" s="12">
        <f t="shared" si="195"/>
        <v>0</v>
      </c>
      <c r="CQ1772" s="3" t="str">
        <f>CONCATENATE(baseURL!$A$1,baseURL!$B$1,baseURL!$C$1,".",C1772,".",L1772,".pkl&amp;seq=",BC1772)</f>
        <v>http://proteomics.broadinstitute.org/millscripts/viewfeed.pl?side=xl&amp;cycle=1&amp;fixedMods=iaaC&amp;file=msdataSM/iPRG2012_nd/cpick_in/iPRG2012_nd.1560.6.0.pkl&amp;seq=NASNELELSAK</v>
      </c>
    </row>
    <row r="1773" spans="1:95" x14ac:dyDescent="0.2">
      <c r="A1773" s="3">
        <v>5812</v>
      </c>
      <c r="B1773" s="2" t="s">
        <v>3760</v>
      </c>
      <c r="C1773" s="2" t="s">
        <v>3761</v>
      </c>
      <c r="D1773" s="3">
        <v>4436</v>
      </c>
      <c r="E1773" s="3">
        <v>4433</v>
      </c>
      <c r="F1773" s="3">
        <v>32768</v>
      </c>
      <c r="G1773" s="3">
        <v>5992</v>
      </c>
      <c r="H1773" s="3">
        <v>20.559799999999999</v>
      </c>
      <c r="I1773" s="30">
        <v>730.38076999999998</v>
      </c>
      <c r="J1773" s="30">
        <v>730.38230269999997</v>
      </c>
      <c r="K1773" s="30">
        <v>-1.5299999999999999E-3</v>
      </c>
      <c r="L1773" s="3">
        <v>3</v>
      </c>
      <c r="M1773" s="3">
        <v>3</v>
      </c>
      <c r="N1773" s="10">
        <f t="shared" si="189"/>
        <v>1</v>
      </c>
      <c r="O1773" s="35">
        <v>3</v>
      </c>
      <c r="P1773" s="17"/>
      <c r="Q1773" s="40">
        <v>2189.1309200000001</v>
      </c>
      <c r="R1773" s="40">
        <v>730.38181999999995</v>
      </c>
      <c r="S1773" s="18">
        <f t="shared" si="190"/>
        <v>-1.437604238237751</v>
      </c>
      <c r="T1773" s="18">
        <f t="shared" si="191"/>
        <v>0.66088720557212965</v>
      </c>
      <c r="U1773" s="18">
        <f t="shared" si="192"/>
        <v>0.52027581965796166</v>
      </c>
      <c r="V1773" s="30">
        <v>730.38220000000001</v>
      </c>
      <c r="W1773" s="3" t="s">
        <v>47</v>
      </c>
      <c r="X1773" s="3" t="s">
        <v>47</v>
      </c>
      <c r="Y1773" s="3" t="s">
        <v>47</v>
      </c>
      <c r="Z1773" s="3" t="s">
        <v>47</v>
      </c>
      <c r="AA1773" s="3" t="s">
        <v>47</v>
      </c>
      <c r="AB1773" s="12" t="s">
        <v>47</v>
      </c>
      <c r="AC1773" s="3" t="s">
        <v>47</v>
      </c>
      <c r="AD1773" s="3" t="s">
        <v>47</v>
      </c>
      <c r="AE1773" s="3" t="s">
        <v>47</v>
      </c>
      <c r="AF1773" s="3" t="s">
        <v>47</v>
      </c>
      <c r="AG1773" s="3" t="s">
        <v>47</v>
      </c>
      <c r="AI1773" s="3" t="s">
        <v>47</v>
      </c>
      <c r="AJ1773" s="3" t="s">
        <v>47</v>
      </c>
      <c r="AK1773" s="3" t="s">
        <v>47</v>
      </c>
      <c r="AL1773" s="3" t="s">
        <v>47</v>
      </c>
      <c r="AM1773" s="3" t="s">
        <v>47</v>
      </c>
      <c r="AN1773" s="3" t="s">
        <v>47</v>
      </c>
      <c r="AU1773" s="3">
        <v>0</v>
      </c>
      <c r="AV1773" s="3">
        <v>17</v>
      </c>
      <c r="AW1773" s="3">
        <v>1</v>
      </c>
      <c r="AX1773" s="3">
        <v>17</v>
      </c>
      <c r="AY1773" s="3">
        <v>100</v>
      </c>
      <c r="AZ1773" s="6" t="str">
        <f t="shared" si="193"/>
        <v>1560.7</v>
      </c>
      <c r="BC1773" s="12" t="s">
        <v>3685</v>
      </c>
      <c r="BJ1773" s="12">
        <f t="shared" si="194"/>
        <v>0</v>
      </c>
      <c r="BK1773" s="12">
        <f t="shared" si="195"/>
        <v>0</v>
      </c>
      <c r="CQ1773" s="3" t="str">
        <f>CONCATENATE(baseURL!$A$1,baseURL!$B$1,baseURL!$C$1,".",C1773,".",L1773,".pkl&amp;seq=",BC1773)</f>
        <v>http://proteomics.broadinstitute.org/millscripts/viewfeed.pl?side=xl&amp;cycle=1&amp;fixedMods=iaaC&amp;file=msdataSM/iPRG2012_nd/cpick_in/iPRG2012_nd.1560.7.3.pkl&amp;seq=NSRAPTASQLQNPPPPPSTTK</v>
      </c>
    </row>
    <row r="1774" spans="1:95" x14ac:dyDescent="0.2">
      <c r="A1774" s="3">
        <v>1377</v>
      </c>
      <c r="B1774" s="2" t="s">
        <v>3762</v>
      </c>
      <c r="C1774" s="2" t="s">
        <v>3763</v>
      </c>
      <c r="D1774" s="3">
        <v>4437</v>
      </c>
      <c r="E1774" s="3">
        <v>4434</v>
      </c>
      <c r="F1774" s="3">
        <v>32783</v>
      </c>
      <c r="G1774" s="3">
        <v>5994</v>
      </c>
      <c r="H1774" s="3">
        <v>20.568899999999999</v>
      </c>
      <c r="I1774" s="30">
        <v>447.73399000000001</v>
      </c>
      <c r="J1774" s="30">
        <v>447.73399269999999</v>
      </c>
      <c r="K1774" s="30">
        <v>0</v>
      </c>
      <c r="L1774" s="3">
        <v>0</v>
      </c>
      <c r="M1774" s="3">
        <v>0</v>
      </c>
      <c r="N1774" s="10">
        <f t="shared" si="189"/>
        <v>1</v>
      </c>
      <c r="O1774" s="35">
        <v>2</v>
      </c>
      <c r="P1774" s="17"/>
      <c r="Q1774" s="40">
        <v>894.46795999999995</v>
      </c>
      <c r="R1774" s="40">
        <v>447.73761999999999</v>
      </c>
      <c r="S1774" s="18">
        <f t="shared" si="190"/>
        <v>-8.1074268451842872</v>
      </c>
      <c r="T1774" s="18">
        <f t="shared" si="191"/>
        <v>-8.1013965277367284</v>
      </c>
      <c r="U1774" s="18">
        <f t="shared" si="192"/>
        <v>-8.0850923360252125</v>
      </c>
      <c r="V1774" s="30">
        <v>447.73399999999998</v>
      </c>
      <c r="X1774" s="3" t="s">
        <v>47</v>
      </c>
      <c r="Y1774" s="3" t="s">
        <v>48</v>
      </c>
      <c r="Z1774" s="3" t="s">
        <v>47</v>
      </c>
      <c r="AA1774" s="3" t="s">
        <v>47</v>
      </c>
      <c r="AB1774" s="12" t="s">
        <v>48</v>
      </c>
      <c r="AC1774" s="3" t="s">
        <v>48</v>
      </c>
      <c r="AL1774" s="3" t="s">
        <v>48</v>
      </c>
      <c r="AM1774" s="3" t="s">
        <v>47</v>
      </c>
      <c r="AU1774" s="3">
        <v>0</v>
      </c>
      <c r="AV1774" s="3">
        <v>4</v>
      </c>
      <c r="AW1774" s="3">
        <v>1</v>
      </c>
      <c r="AX1774" s="3">
        <v>4</v>
      </c>
      <c r="AY1774" s="3">
        <v>100</v>
      </c>
      <c r="AZ1774" s="6" t="str">
        <f t="shared" si="193"/>
        <v>1561.1</v>
      </c>
      <c r="BC1774" s="12" t="s">
        <v>3764</v>
      </c>
      <c r="BJ1774" s="12">
        <f t="shared" si="194"/>
        <v>0</v>
      </c>
      <c r="BK1774" s="12">
        <f t="shared" si="195"/>
        <v>0</v>
      </c>
      <c r="CQ1774" s="3" t="str">
        <f>CONCATENATE(baseURL!$A$1,baseURL!$B$1,baseURL!$C$1,".",C1774,".",L1774,".pkl&amp;seq=",BC1774)</f>
        <v>http://proteomics.broadinstitute.org/millscripts/viewfeed.pl?side=xl&amp;cycle=1&amp;fixedMods=iaaC&amp;file=msdataSM/iPRG2012_nd/cpick_in/iPRG2012_nd.1561.1.0.pkl&amp;seq=VASLADYR</v>
      </c>
    </row>
    <row r="1775" spans="1:95" x14ac:dyDescent="0.2">
      <c r="A1775" s="3">
        <v>1170</v>
      </c>
      <c r="B1775" s="2" t="s">
        <v>3765</v>
      </c>
      <c r="C1775" s="2" t="s">
        <v>3766</v>
      </c>
      <c r="D1775" s="3">
        <v>4440</v>
      </c>
      <c r="E1775" s="3">
        <v>4437</v>
      </c>
      <c r="F1775" s="3">
        <v>32786</v>
      </c>
      <c r="G1775" s="3">
        <v>5997</v>
      </c>
      <c r="H1775" s="3">
        <v>20.573899999999998</v>
      </c>
      <c r="I1775" s="30">
        <v>494.62452999999999</v>
      </c>
      <c r="J1775" s="30">
        <v>494.62498900000003</v>
      </c>
      <c r="K1775" s="30">
        <v>-4.6000000000000001E-4</v>
      </c>
      <c r="L1775" s="3">
        <v>3</v>
      </c>
      <c r="M1775" s="3">
        <v>3</v>
      </c>
      <c r="N1775" s="10">
        <f t="shared" si="189"/>
        <v>1</v>
      </c>
      <c r="O1775" s="35">
        <v>3</v>
      </c>
      <c r="P1775" s="17"/>
      <c r="Q1775" s="40">
        <v>1481.8546899999999</v>
      </c>
      <c r="R1775" s="40">
        <v>494.62308000000002</v>
      </c>
      <c r="S1775" s="18">
        <f t="shared" si="190"/>
        <v>2.9315251523990362</v>
      </c>
      <c r="T1775" s="18">
        <f t="shared" si="191"/>
        <v>3.8595044938297844</v>
      </c>
      <c r="U1775" s="18">
        <f t="shared" si="192"/>
        <v>3.4773953532000919</v>
      </c>
      <c r="V1775" s="30">
        <v>494.62479999999999</v>
      </c>
      <c r="W1775" s="3" t="s">
        <v>47</v>
      </c>
      <c r="Z1775" s="3" t="s">
        <v>47</v>
      </c>
      <c r="AB1775" s="12" t="s">
        <v>47</v>
      </c>
      <c r="AC1775" s="3" t="s">
        <v>47</v>
      </c>
      <c r="AE1775" s="3" t="s">
        <v>47</v>
      </c>
      <c r="AH1775" s="3" t="s">
        <v>48</v>
      </c>
      <c r="AK1775" s="3" t="s">
        <v>52</v>
      </c>
      <c r="AU1775" s="3">
        <v>0</v>
      </c>
      <c r="AV1775" s="3">
        <v>5</v>
      </c>
      <c r="AW1775" s="3">
        <v>1</v>
      </c>
      <c r="AX1775" s="3">
        <v>5</v>
      </c>
      <c r="AY1775" s="3">
        <v>100</v>
      </c>
      <c r="AZ1775" s="6" t="str">
        <f t="shared" si="193"/>
        <v>1561.4</v>
      </c>
      <c r="BC1775" s="12" t="s">
        <v>3767</v>
      </c>
      <c r="BJ1775" s="12">
        <f t="shared" si="194"/>
        <v>0</v>
      </c>
      <c r="BK1775" s="12">
        <f t="shared" si="195"/>
        <v>0</v>
      </c>
      <c r="CQ1775" s="3" t="str">
        <f>CONCATENATE(baseURL!$A$1,baseURL!$B$1,baseURL!$C$1,".",C1775,".",L1775,".pkl&amp;seq=",BC1775)</f>
        <v>http://proteomics.broadinstitute.org/millscripts/viewfeed.pl?side=xl&amp;cycle=1&amp;fixedMods=iaaC&amp;file=msdataSM/iPRG2012_nd/cpick_in/iPRG2012_nd.1561.4.3.pkl&amp;seq=DNLQGLTKPALRR</v>
      </c>
    </row>
    <row r="1776" spans="1:95" x14ac:dyDescent="0.2">
      <c r="A1776" s="3">
        <v>7362</v>
      </c>
      <c r="B1776" s="2" t="s">
        <v>3768</v>
      </c>
      <c r="C1776" s="2" t="s">
        <v>3757</v>
      </c>
      <c r="D1776" s="3">
        <v>4443</v>
      </c>
      <c r="E1776" s="3">
        <v>4440</v>
      </c>
      <c r="F1776" s="3">
        <v>32789</v>
      </c>
      <c r="G1776" s="3">
        <v>6000</v>
      </c>
      <c r="H1776" s="3">
        <v>20.581399999999999</v>
      </c>
      <c r="I1776" s="30">
        <v>667.91777999999999</v>
      </c>
      <c r="J1776" s="30">
        <v>667.91639190000001</v>
      </c>
      <c r="K1776" s="30">
        <v>1.39E-3</v>
      </c>
      <c r="L1776" s="3">
        <v>2</v>
      </c>
      <c r="M1776" s="3">
        <v>2</v>
      </c>
      <c r="N1776" s="10">
        <f t="shared" si="189"/>
        <v>1</v>
      </c>
      <c r="O1776" s="35">
        <v>2</v>
      </c>
      <c r="P1776" s="17"/>
      <c r="Q1776" s="40">
        <v>1334.8266799999999</v>
      </c>
      <c r="R1776" s="40">
        <v>667.91697999999997</v>
      </c>
      <c r="S1776" s="18">
        <f t="shared" si="190"/>
        <v>1.1977536490037388</v>
      </c>
      <c r="T1776" s="18">
        <f t="shared" si="191"/>
        <v>-0.88049865113327874</v>
      </c>
      <c r="U1776" s="18">
        <f t="shared" si="192"/>
        <v>-1.3175290137679438</v>
      </c>
      <c r="V1776" s="30">
        <v>667.91610000000003</v>
      </c>
      <c r="W1776" s="3" t="s">
        <v>47</v>
      </c>
      <c r="X1776" s="3" t="s">
        <v>47</v>
      </c>
      <c r="Y1776" s="3" t="s">
        <v>47</v>
      </c>
      <c r="AA1776" s="3" t="s">
        <v>47</v>
      </c>
      <c r="AB1776" s="12" t="s">
        <v>47</v>
      </c>
      <c r="AC1776" s="3" t="s">
        <v>48</v>
      </c>
      <c r="AE1776" s="3" t="s">
        <v>47</v>
      </c>
      <c r="AH1776" s="3" t="s">
        <v>48</v>
      </c>
      <c r="AK1776" s="3" t="s">
        <v>52</v>
      </c>
      <c r="AL1776" s="3" t="s">
        <v>52</v>
      </c>
      <c r="AM1776" s="3" t="s">
        <v>48</v>
      </c>
      <c r="AU1776" s="3">
        <v>0</v>
      </c>
      <c r="AV1776" s="3">
        <v>6</v>
      </c>
      <c r="AW1776" s="3">
        <v>1</v>
      </c>
      <c r="AX1776" s="3">
        <v>6</v>
      </c>
      <c r="AY1776" s="3">
        <v>100</v>
      </c>
      <c r="AZ1776" s="6" t="str">
        <f t="shared" si="193"/>
        <v>1561.7</v>
      </c>
      <c r="BC1776" s="12" t="s">
        <v>3769</v>
      </c>
      <c r="BJ1776" s="12">
        <f t="shared" si="194"/>
        <v>0</v>
      </c>
      <c r="BK1776" s="12">
        <f t="shared" si="195"/>
        <v>0</v>
      </c>
      <c r="CQ1776" s="3" t="str">
        <f>CONCATENATE(baseURL!$A$1,baseURL!$B$1,baseURL!$C$1,".",C1776,".",L1776,".pkl&amp;seq=",BC1776)</f>
        <v>http://proteomics.broadinstitute.org/millscripts/viewfeed.pl?side=xl&amp;cycle=1&amp;fixedMods=iaaC&amp;file=msdataSM/iPRG2012_nd/cpick_in/iPRG2012_nd.1561.7.2.pkl&amp;seq=VLLTQRHLAVGK</v>
      </c>
    </row>
    <row r="1777" spans="1:95" x14ac:dyDescent="0.2">
      <c r="A1777" s="3">
        <v>3873</v>
      </c>
      <c r="B1777" s="2" t="s">
        <v>3770</v>
      </c>
      <c r="C1777" s="2" t="s">
        <v>3760</v>
      </c>
      <c r="D1777" s="3">
        <v>4444</v>
      </c>
      <c r="E1777" s="3">
        <v>4441</v>
      </c>
      <c r="F1777" s="3">
        <v>32790</v>
      </c>
      <c r="G1777" s="3">
        <v>6001</v>
      </c>
      <c r="H1777" s="3">
        <v>20.5839</v>
      </c>
      <c r="I1777" s="30">
        <v>748.43358000000001</v>
      </c>
      <c r="J1777" s="30">
        <v>748.43118589999995</v>
      </c>
      <c r="K1777" s="30">
        <v>2.3900000000000002E-3</v>
      </c>
      <c r="L1777" s="3">
        <v>2</v>
      </c>
      <c r="M1777" s="3">
        <v>2</v>
      </c>
      <c r="N1777" s="10">
        <f t="shared" si="189"/>
        <v>1</v>
      </c>
      <c r="O1777" s="35">
        <v>2</v>
      </c>
      <c r="P1777" s="17"/>
      <c r="Q1777" s="40">
        <v>1495.8590999999999</v>
      </c>
      <c r="R1777" s="40">
        <v>748.43318999999997</v>
      </c>
      <c r="S1777" s="18">
        <f t="shared" si="190"/>
        <v>0.52108859581511369</v>
      </c>
      <c r="T1777" s="18">
        <f t="shared" si="191"/>
        <v>-2.6777273199521465</v>
      </c>
      <c r="U1777" s="18">
        <f t="shared" si="192"/>
        <v>-2.6588879629696192</v>
      </c>
      <c r="V1777" s="30">
        <v>748.43119999999999</v>
      </c>
      <c r="W1777" s="3" t="s">
        <v>47</v>
      </c>
      <c r="X1777" s="3" t="s">
        <v>47</v>
      </c>
      <c r="Y1777" s="3" t="s">
        <v>47</v>
      </c>
      <c r="AA1777" s="3" t="s">
        <v>47</v>
      </c>
      <c r="AB1777" s="12" t="s">
        <v>48</v>
      </c>
      <c r="AD1777" s="3" t="s">
        <v>47</v>
      </c>
      <c r="AF1777" s="3" t="s">
        <v>48</v>
      </c>
      <c r="AH1777" s="3" t="s">
        <v>47</v>
      </c>
      <c r="AL1777" s="3" t="s">
        <v>48</v>
      </c>
      <c r="AU1777" s="3">
        <v>0</v>
      </c>
      <c r="AV1777" s="3">
        <v>6</v>
      </c>
      <c r="AW1777" s="3">
        <v>1</v>
      </c>
      <c r="AX1777" s="3">
        <v>6</v>
      </c>
      <c r="AY1777" s="3">
        <v>100</v>
      </c>
      <c r="AZ1777" s="6" t="str">
        <f t="shared" si="193"/>
        <v>1561.8</v>
      </c>
      <c r="BC1777" s="12" t="s">
        <v>3771</v>
      </c>
      <c r="BJ1777" s="12">
        <f t="shared" si="194"/>
        <v>0</v>
      </c>
      <c r="BK1777" s="12">
        <f t="shared" si="195"/>
        <v>0</v>
      </c>
      <c r="CQ1777" s="3" t="str">
        <f>CONCATENATE(baseURL!$A$1,baseURL!$B$1,baseURL!$C$1,".",C1777,".",L1777,".pkl&amp;seq=",BC1777)</f>
        <v>http://proteomics.broadinstitute.org/millscripts/viewfeed.pl?side=xl&amp;cycle=1&amp;fixedMods=iaaC&amp;file=msdataSM/iPRG2012_nd/cpick_in/iPRG2012_nd.1561.8.2.pkl&amp;seq=TLLLADSRRPEPK</v>
      </c>
    </row>
    <row r="1778" spans="1:95" x14ac:dyDescent="0.2">
      <c r="A1778" s="3">
        <v>3499</v>
      </c>
      <c r="B1778" s="2" t="s">
        <v>3772</v>
      </c>
      <c r="C1778" s="2" t="s">
        <v>3773</v>
      </c>
      <c r="D1778" s="3">
        <v>4447</v>
      </c>
      <c r="E1778" s="3">
        <v>4444</v>
      </c>
      <c r="F1778" s="3">
        <v>32806</v>
      </c>
      <c r="G1778" s="3">
        <v>6005</v>
      </c>
      <c r="H1778" s="3">
        <v>20.597899999999999</v>
      </c>
      <c r="I1778" s="30">
        <v>499.59665000000001</v>
      </c>
      <c r="J1778" s="30">
        <v>499.2923988</v>
      </c>
      <c r="K1778" s="30">
        <v>0.30425000000000002</v>
      </c>
      <c r="L1778" s="3">
        <v>0</v>
      </c>
      <c r="M1778" s="3">
        <v>3</v>
      </c>
      <c r="N1778" s="10">
        <f t="shared" si="189"/>
        <v>1</v>
      </c>
      <c r="O1778" s="35">
        <v>3</v>
      </c>
      <c r="P1778" s="17"/>
      <c r="Q1778" s="40">
        <v>1495.8590999999999</v>
      </c>
      <c r="R1778" s="40">
        <v>499.29122000000001</v>
      </c>
      <c r="S1778" s="18">
        <f t="shared" si="190"/>
        <v>611.72715995286524</v>
      </c>
      <c r="T1778" s="18">
        <f t="shared" si="191"/>
        <v>2.3609467837047937</v>
      </c>
      <c r="U1778" s="18">
        <f t="shared" si="192"/>
        <v>1.9627823617046678</v>
      </c>
      <c r="V1778" s="30">
        <v>499.29219999999998</v>
      </c>
      <c r="W1778" s="3" t="s">
        <v>47</v>
      </c>
      <c r="X1778" s="3" t="s">
        <v>47</v>
      </c>
      <c r="Y1778" s="3" t="s">
        <v>47</v>
      </c>
      <c r="Z1778" s="3" t="s">
        <v>47</v>
      </c>
      <c r="AA1778" s="3" t="s">
        <v>47</v>
      </c>
      <c r="AB1778" s="12" t="s">
        <v>47</v>
      </c>
      <c r="AC1778" s="3" t="s">
        <v>48</v>
      </c>
      <c r="AD1778" s="3" t="s">
        <v>47</v>
      </c>
      <c r="AE1778" s="3" t="s">
        <v>47</v>
      </c>
      <c r="AF1778" s="3" t="s">
        <v>47</v>
      </c>
      <c r="AH1778" s="3" t="s">
        <v>47</v>
      </c>
      <c r="AI1778" s="3" t="s">
        <v>48</v>
      </c>
      <c r="AK1778" s="3" t="s">
        <v>52</v>
      </c>
      <c r="AL1778" s="3" t="s">
        <v>48</v>
      </c>
      <c r="AM1778" s="3" t="s">
        <v>48</v>
      </c>
      <c r="AU1778" s="3">
        <v>0</v>
      </c>
      <c r="AV1778" s="3">
        <v>10</v>
      </c>
      <c r="AW1778" s="3">
        <v>1</v>
      </c>
      <c r="AX1778" s="3">
        <v>10</v>
      </c>
      <c r="AY1778" s="3">
        <v>100</v>
      </c>
      <c r="AZ1778" s="6" t="str">
        <f t="shared" si="193"/>
        <v>1562.3</v>
      </c>
      <c r="BC1778" s="12" t="s">
        <v>3771</v>
      </c>
      <c r="BJ1778" s="12">
        <f t="shared" si="194"/>
        <v>0</v>
      </c>
      <c r="BK1778" s="12">
        <f t="shared" si="195"/>
        <v>0</v>
      </c>
      <c r="CQ1778" s="3" t="str">
        <f>CONCATENATE(baseURL!$A$1,baseURL!$B$1,baseURL!$C$1,".",C1778,".",L1778,".pkl&amp;seq=",BC1778)</f>
        <v>http://proteomics.broadinstitute.org/millscripts/viewfeed.pl?side=xl&amp;cycle=1&amp;fixedMods=iaaC&amp;file=msdataSM/iPRG2012_nd/cpick_in/iPRG2012_nd.1562.3.0.pkl&amp;seq=TLLLADSRRPEPK</v>
      </c>
    </row>
    <row r="1779" spans="1:95" x14ac:dyDescent="0.2">
      <c r="A1779" s="3">
        <v>453</v>
      </c>
      <c r="B1779" s="2" t="s">
        <v>3774</v>
      </c>
      <c r="C1779" s="2" t="s">
        <v>3775</v>
      </c>
      <c r="D1779" s="3">
        <v>4448</v>
      </c>
      <c r="E1779" s="3">
        <v>4445</v>
      </c>
      <c r="F1779" s="3">
        <v>32807</v>
      </c>
      <c r="G1779" s="3">
        <v>6006</v>
      </c>
      <c r="H1779" s="3">
        <v>20.6004</v>
      </c>
      <c r="I1779" s="30">
        <v>539.31951000000004</v>
      </c>
      <c r="J1779" s="30">
        <v>539.31979809999996</v>
      </c>
      <c r="K1779" s="30">
        <v>-2.9E-4</v>
      </c>
      <c r="L1779" s="3">
        <v>4</v>
      </c>
      <c r="M1779" s="3">
        <v>2</v>
      </c>
      <c r="N1779" s="10">
        <f t="shared" si="189"/>
        <v>-1</v>
      </c>
      <c r="O1779" s="35">
        <v>2</v>
      </c>
      <c r="P1779" s="17"/>
      <c r="Q1779" s="40">
        <v>1077.6302700000001</v>
      </c>
      <c r="R1779" s="40">
        <v>539.31876999999997</v>
      </c>
      <c r="S1779" s="18">
        <f t="shared" si="190"/>
        <v>1.372101327132293</v>
      </c>
      <c r="T1779" s="18">
        <f t="shared" si="191"/>
        <v>1.9062937490289618</v>
      </c>
      <c r="U1779" s="18">
        <f t="shared" si="192"/>
        <v>1.5389785155530586</v>
      </c>
      <c r="V1779" s="30">
        <v>539.31960000000004</v>
      </c>
      <c r="W1779" s="3" t="s">
        <v>47</v>
      </c>
      <c r="Z1779" s="3" t="s">
        <v>47</v>
      </c>
      <c r="AA1779" s="3" t="s">
        <v>47</v>
      </c>
      <c r="AC1779" s="3" t="s">
        <v>52</v>
      </c>
      <c r="AH1779" s="3" t="s">
        <v>47</v>
      </c>
      <c r="AK1779" s="3" t="s">
        <v>52</v>
      </c>
      <c r="AL1779" s="3" t="s">
        <v>48</v>
      </c>
      <c r="AM1779" s="3" t="s">
        <v>47</v>
      </c>
      <c r="AU1779" s="3">
        <v>0</v>
      </c>
      <c r="AV1779" s="3">
        <v>5</v>
      </c>
      <c r="AW1779" s="3">
        <v>1</v>
      </c>
      <c r="AX1779" s="3">
        <v>5</v>
      </c>
      <c r="AY1779" s="3">
        <v>100</v>
      </c>
      <c r="AZ1779" s="6" t="str">
        <f t="shared" si="193"/>
        <v>1562.4</v>
      </c>
      <c r="BC1779" s="12" t="s">
        <v>3776</v>
      </c>
      <c r="BJ1779" s="12">
        <f t="shared" si="194"/>
        <v>0</v>
      </c>
      <c r="BK1779" s="12">
        <f t="shared" si="195"/>
        <v>0</v>
      </c>
      <c r="CQ1779" s="3" t="str">
        <f>CONCATENATE(baseURL!$A$1,baseURL!$B$1,baseURL!$C$1,".",C1779,".",L1779,".pkl&amp;seq=",BC1779)</f>
        <v>http://proteomics.broadinstitute.org/millscripts/viewfeed.pl?side=xl&amp;cycle=1&amp;fixedMods=iaaC&amp;file=msdataSM/iPRG2012_nd/cpick_in/iPRG2012_nd.1562.4.4.pkl&amp;seq=FLGKVDVATK</v>
      </c>
    </row>
    <row r="1780" spans="1:95" x14ac:dyDescent="0.2">
      <c r="A1780" s="3">
        <v>5413</v>
      </c>
      <c r="B1780" s="2" t="s">
        <v>3777</v>
      </c>
      <c r="C1780" s="2" t="s">
        <v>3765</v>
      </c>
      <c r="D1780" s="3">
        <v>4449</v>
      </c>
      <c r="E1780" s="3">
        <v>4446</v>
      </c>
      <c r="F1780" s="3">
        <v>32808</v>
      </c>
      <c r="G1780" s="3">
        <v>6007</v>
      </c>
      <c r="H1780" s="3">
        <v>20.602900000000002</v>
      </c>
      <c r="I1780" s="30">
        <v>575.63779999999997</v>
      </c>
      <c r="J1780" s="30">
        <v>575.63458639999999</v>
      </c>
      <c r="K1780" s="30">
        <v>3.2100000000000002E-3</v>
      </c>
      <c r="L1780" s="3">
        <v>3</v>
      </c>
      <c r="M1780" s="3">
        <v>3</v>
      </c>
      <c r="N1780" s="10">
        <f t="shared" si="189"/>
        <v>1</v>
      </c>
      <c r="O1780" s="35">
        <v>3</v>
      </c>
      <c r="P1780" s="17"/>
      <c r="Q1780" s="40">
        <v>1724.8853799999999</v>
      </c>
      <c r="R1780" s="40">
        <v>575.63331000000005</v>
      </c>
      <c r="S1780" s="18">
        <f t="shared" si="190"/>
        <v>7.8001045490554333</v>
      </c>
      <c r="T1780" s="18">
        <f t="shared" si="191"/>
        <v>2.21738384100443</v>
      </c>
      <c r="U1780" s="18">
        <f t="shared" si="192"/>
        <v>2.0672882880099426</v>
      </c>
      <c r="V1780" s="30">
        <v>575.6345</v>
      </c>
      <c r="W1780" s="3" t="s">
        <v>47</v>
      </c>
      <c r="X1780" s="3" t="s">
        <v>47</v>
      </c>
      <c r="Y1780" s="3" t="s">
        <v>47</v>
      </c>
      <c r="Z1780" s="3" t="s">
        <v>47</v>
      </c>
      <c r="AA1780" s="3" t="s">
        <v>47</v>
      </c>
      <c r="AB1780" s="12" t="s">
        <v>47</v>
      </c>
      <c r="AC1780" s="3" t="s">
        <v>48</v>
      </c>
      <c r="AD1780" s="3" t="s">
        <v>47</v>
      </c>
      <c r="AE1780" s="3" t="s">
        <v>48</v>
      </c>
      <c r="AF1780" s="3" t="s">
        <v>48</v>
      </c>
      <c r="AG1780" s="3" t="s">
        <v>47</v>
      </c>
      <c r="AH1780" s="3" t="s">
        <v>47</v>
      </c>
      <c r="AI1780" s="3" t="s">
        <v>48</v>
      </c>
      <c r="AJ1780" s="3" t="s">
        <v>47</v>
      </c>
      <c r="AK1780" s="3" t="s">
        <v>48</v>
      </c>
      <c r="AL1780" s="3" t="s">
        <v>48</v>
      </c>
      <c r="AM1780" s="3" t="s">
        <v>47</v>
      </c>
      <c r="AU1780" s="3">
        <v>0</v>
      </c>
      <c r="AV1780" s="3">
        <v>11</v>
      </c>
      <c r="AW1780" s="3">
        <v>1</v>
      </c>
      <c r="AX1780" s="3">
        <v>11</v>
      </c>
      <c r="AY1780" s="3">
        <v>100</v>
      </c>
      <c r="AZ1780" s="6" t="str">
        <f t="shared" si="193"/>
        <v>1562.5</v>
      </c>
      <c r="BC1780" s="12" t="s">
        <v>3778</v>
      </c>
      <c r="BJ1780" s="12">
        <f t="shared" si="194"/>
        <v>0</v>
      </c>
      <c r="BK1780" s="12">
        <f t="shared" si="195"/>
        <v>0</v>
      </c>
      <c r="CQ1780" s="3" t="str">
        <f>CONCATENATE(baseURL!$A$1,baseURL!$B$1,baseURL!$C$1,".",C1780,".",L1780,".pkl&amp;seq=",BC1780)</f>
        <v>http://proteomics.broadinstitute.org/millscripts/viewfeed.pl?side=xl&amp;cycle=1&amp;fixedMods=iaaC&amp;file=msdataSM/iPRG2012_nd/cpick_in/iPRG2012_nd.1562.5.3.pkl&amp;seq=YAQGKPEEALEAYKK</v>
      </c>
    </row>
    <row r="1781" spans="1:95" x14ac:dyDescent="0.2">
      <c r="A1781" s="3">
        <v>3987</v>
      </c>
      <c r="B1781" s="2" t="s">
        <v>3779</v>
      </c>
      <c r="C1781" s="2" t="s">
        <v>3780</v>
      </c>
      <c r="D1781" s="3">
        <v>4451</v>
      </c>
      <c r="E1781" s="3">
        <v>4448</v>
      </c>
      <c r="F1781" s="3">
        <v>32810</v>
      </c>
      <c r="G1781" s="3">
        <v>6009</v>
      </c>
      <c r="H1781" s="3">
        <v>20.607900000000001</v>
      </c>
      <c r="I1781" s="30">
        <v>746.36922000000004</v>
      </c>
      <c r="J1781" s="30">
        <v>746.36636490000001</v>
      </c>
      <c r="K1781" s="30">
        <v>2.8600000000000001E-3</v>
      </c>
      <c r="L1781" s="3">
        <v>2</v>
      </c>
      <c r="M1781" s="3">
        <v>2</v>
      </c>
      <c r="N1781" s="10">
        <f t="shared" si="189"/>
        <v>1</v>
      </c>
      <c r="O1781" s="35">
        <v>2</v>
      </c>
      <c r="P1781" s="17"/>
      <c r="Q1781" s="40">
        <v>1491.7285400000001</v>
      </c>
      <c r="R1781" s="40">
        <v>746.36791000000005</v>
      </c>
      <c r="S1781" s="18">
        <f t="shared" si="190"/>
        <v>1.7551665638860146</v>
      </c>
      <c r="T1781" s="18">
        <f t="shared" si="191"/>
        <v>-2.0701586701978258</v>
      </c>
      <c r="U1781" s="18">
        <f t="shared" si="192"/>
        <v>-2.4250774662744403</v>
      </c>
      <c r="V1781" s="30">
        <v>746.36609999999996</v>
      </c>
      <c r="W1781" s="3" t="s">
        <v>47</v>
      </c>
      <c r="X1781" s="3" t="s">
        <v>47</v>
      </c>
      <c r="Y1781" s="3" t="s">
        <v>47</v>
      </c>
      <c r="Z1781" s="3" t="s">
        <v>47</v>
      </c>
      <c r="AA1781" s="3" t="s">
        <v>47</v>
      </c>
      <c r="AB1781" s="12" t="s">
        <v>48</v>
      </c>
      <c r="AC1781" s="3" t="s">
        <v>47</v>
      </c>
      <c r="AD1781" s="3" t="s">
        <v>47</v>
      </c>
      <c r="AE1781" s="3" t="s">
        <v>48</v>
      </c>
      <c r="AF1781" s="3" t="s">
        <v>48</v>
      </c>
      <c r="AG1781" s="3" t="s">
        <v>47</v>
      </c>
      <c r="AL1781" s="3" t="s">
        <v>48</v>
      </c>
      <c r="AU1781" s="3">
        <v>0</v>
      </c>
      <c r="AV1781" s="3">
        <v>8</v>
      </c>
      <c r="AW1781" s="3">
        <v>1</v>
      </c>
      <c r="AX1781" s="3">
        <v>8</v>
      </c>
      <c r="AY1781" s="3">
        <v>100</v>
      </c>
      <c r="AZ1781" s="6" t="str">
        <f t="shared" si="193"/>
        <v>1562.7</v>
      </c>
      <c r="BC1781" s="12" t="s">
        <v>3601</v>
      </c>
      <c r="BJ1781" s="12">
        <f t="shared" si="194"/>
        <v>0</v>
      </c>
      <c r="BK1781" s="12">
        <f t="shared" si="195"/>
        <v>0</v>
      </c>
      <c r="CQ1781" s="3" t="str">
        <f>CONCATENATE(baseURL!$A$1,baseURL!$B$1,baseURL!$C$1,".",C1781,".",L1781,".pkl&amp;seq=",BC1781)</f>
        <v>http://proteomics.broadinstitute.org/millscripts/viewfeed.pl?side=xl&amp;cycle=1&amp;fixedMods=iaaC&amp;file=msdataSM/iPRG2012_nd/cpick_in/iPRG2012_nd.1562.7.2.pkl&amp;seq=TVASSGQELSVEER</v>
      </c>
    </row>
    <row r="1782" spans="1:95" x14ac:dyDescent="0.2">
      <c r="A1782" s="3">
        <v>1215</v>
      </c>
      <c r="B1782" s="2" t="s">
        <v>3781</v>
      </c>
      <c r="C1782" s="2" t="s">
        <v>3782</v>
      </c>
      <c r="D1782" s="3">
        <v>4453</v>
      </c>
      <c r="E1782" s="3">
        <v>4450</v>
      </c>
      <c r="F1782" s="3">
        <v>32826</v>
      </c>
      <c r="G1782" s="3">
        <v>6012</v>
      </c>
      <c r="H1782" s="3">
        <v>20.618600000000001</v>
      </c>
      <c r="I1782" s="30">
        <v>431.27046999999999</v>
      </c>
      <c r="J1782" s="30">
        <v>431.8940738</v>
      </c>
      <c r="K1782" s="30">
        <v>-0.62360000000000004</v>
      </c>
      <c r="L1782" s="3">
        <v>0</v>
      </c>
      <c r="M1782" s="3">
        <v>3</v>
      </c>
      <c r="N1782" s="10">
        <f t="shared" si="189"/>
        <v>1</v>
      </c>
      <c r="O1782" s="35">
        <v>3</v>
      </c>
      <c r="P1782" s="17"/>
      <c r="Q1782" s="40">
        <v>1293.66535</v>
      </c>
      <c r="R1782" s="40">
        <v>431.89330000000001</v>
      </c>
      <c r="S1782" s="18">
        <f t="shared" si="190"/>
        <v>-1442.0922945552102</v>
      </c>
      <c r="T1782" s="18">
        <f t="shared" si="191"/>
        <v>1.7916462237093924</v>
      </c>
      <c r="U1782" s="18">
        <f t="shared" si="192"/>
        <v>1.8523093550414276</v>
      </c>
      <c r="V1782" s="30">
        <v>431.89409999999998</v>
      </c>
      <c r="Y1782" s="3" t="s">
        <v>47</v>
      </c>
      <c r="Z1782" s="3" t="s">
        <v>47</v>
      </c>
      <c r="AA1782" s="3" t="s">
        <v>47</v>
      </c>
      <c r="AB1782" s="12" t="s">
        <v>48</v>
      </c>
      <c r="AC1782" s="3" t="s">
        <v>47</v>
      </c>
      <c r="AE1782" s="3" t="s">
        <v>48</v>
      </c>
      <c r="AH1782" s="3" t="s">
        <v>47</v>
      </c>
      <c r="AL1782" s="3" t="s">
        <v>48</v>
      </c>
      <c r="AM1782" s="3" t="s">
        <v>48</v>
      </c>
      <c r="AN1782" s="3" t="s">
        <v>48</v>
      </c>
      <c r="AU1782" s="3">
        <v>0</v>
      </c>
      <c r="AV1782" s="3">
        <v>5</v>
      </c>
      <c r="AW1782" s="3">
        <v>1</v>
      </c>
      <c r="AX1782" s="3">
        <v>5</v>
      </c>
      <c r="AY1782" s="3">
        <v>100</v>
      </c>
      <c r="AZ1782" s="6" t="str">
        <f t="shared" si="193"/>
        <v>1563.2</v>
      </c>
      <c r="BC1782" s="12" t="s">
        <v>3783</v>
      </c>
      <c r="BJ1782" s="12">
        <f t="shared" si="194"/>
        <v>0</v>
      </c>
      <c r="BK1782" s="12">
        <f t="shared" si="195"/>
        <v>0</v>
      </c>
      <c r="CQ1782" s="3" t="str">
        <f>CONCATENATE(baseURL!$A$1,baseURL!$B$1,baseURL!$C$1,".",C1782,".",L1782,".pkl&amp;seq=",BC1782)</f>
        <v>http://proteomics.broadinstitute.org/millscripts/viewfeed.pl?side=xl&amp;cycle=1&amp;fixedMods=iaaC&amp;file=msdataSM/iPRG2012_nd/cpick_in/iPRG2012_nd.1563.2.0.pkl&amp;seq=LMKSALGEGMTR</v>
      </c>
    </row>
    <row r="1783" spans="1:95" x14ac:dyDescent="0.2">
      <c r="A1783" s="3">
        <v>4549</v>
      </c>
      <c r="B1783" s="2" t="s">
        <v>3784</v>
      </c>
      <c r="C1783" s="2" t="s">
        <v>3785</v>
      </c>
      <c r="D1783" s="3">
        <v>4454</v>
      </c>
      <c r="E1783" s="3">
        <v>4451</v>
      </c>
      <c r="F1783" s="3">
        <v>32827</v>
      </c>
      <c r="G1783" s="3">
        <v>6013</v>
      </c>
      <c r="H1783" s="3">
        <v>20.620200000000001</v>
      </c>
      <c r="I1783" s="30">
        <v>449.91341</v>
      </c>
      <c r="J1783" s="30">
        <v>449.91094759999999</v>
      </c>
      <c r="K1783" s="30">
        <v>2.4599999999999999E-3</v>
      </c>
      <c r="L1783" s="3">
        <v>3</v>
      </c>
      <c r="M1783" s="3">
        <v>3</v>
      </c>
      <c r="N1783" s="10">
        <f t="shared" si="189"/>
        <v>1</v>
      </c>
      <c r="O1783" s="35">
        <v>3</v>
      </c>
      <c r="P1783" s="17"/>
      <c r="Q1783" s="40">
        <v>1347.7167999999999</v>
      </c>
      <c r="R1783" s="40">
        <v>449.91045000000003</v>
      </c>
      <c r="S1783" s="18">
        <f t="shared" si="190"/>
        <v>6.5790870160344266</v>
      </c>
      <c r="T1783" s="18">
        <f t="shared" si="191"/>
        <v>1.1059978712655594</v>
      </c>
      <c r="U1783" s="18">
        <f t="shared" si="192"/>
        <v>0.1111332265953124</v>
      </c>
      <c r="V1783" s="30">
        <v>449.91050000000001</v>
      </c>
      <c r="W1783" s="3" t="s">
        <v>47</v>
      </c>
      <c r="X1783" s="3" t="s">
        <v>47</v>
      </c>
      <c r="Y1783" s="3" t="s">
        <v>47</v>
      </c>
      <c r="Z1783" s="3" t="s">
        <v>47</v>
      </c>
      <c r="AA1783" s="3" t="s">
        <v>47</v>
      </c>
      <c r="AB1783" s="12" t="s">
        <v>47</v>
      </c>
      <c r="AC1783" s="3" t="s">
        <v>47</v>
      </c>
      <c r="AD1783" s="3" t="s">
        <v>47</v>
      </c>
      <c r="AE1783" s="3" t="s">
        <v>47</v>
      </c>
      <c r="AF1783" s="3" t="s">
        <v>47</v>
      </c>
      <c r="AG1783" s="3" t="s">
        <v>47</v>
      </c>
      <c r="AH1783" s="3" t="s">
        <v>47</v>
      </c>
      <c r="AI1783" s="3" t="s">
        <v>48</v>
      </c>
      <c r="AL1783" s="3" t="s">
        <v>48</v>
      </c>
      <c r="AM1783" s="3" t="s">
        <v>48</v>
      </c>
      <c r="AU1783" s="3">
        <v>0</v>
      </c>
      <c r="AV1783" s="3">
        <v>12</v>
      </c>
      <c r="AW1783" s="3">
        <v>1</v>
      </c>
      <c r="AX1783" s="3">
        <v>12</v>
      </c>
      <c r="AY1783" s="3">
        <v>100</v>
      </c>
      <c r="AZ1783" s="6" t="str">
        <f t="shared" si="193"/>
        <v>1563.3</v>
      </c>
      <c r="BC1783" s="12" t="s">
        <v>3786</v>
      </c>
      <c r="BJ1783" s="12">
        <f t="shared" si="194"/>
        <v>0</v>
      </c>
      <c r="BK1783" s="12">
        <f t="shared" si="195"/>
        <v>0</v>
      </c>
      <c r="CQ1783" s="3" t="str">
        <f>CONCATENATE(baseURL!$A$1,baseURL!$B$1,baseURL!$C$1,".",C1783,".",L1783,".pkl&amp;seq=",BC1783)</f>
        <v>http://proteomics.broadinstitute.org/millscripts/viewfeed.pl?side=xl&amp;cycle=1&amp;fixedMods=iaaC&amp;file=msdataSM/iPRG2012_nd/cpick_in/iPRG2012_nd.1563.3.3.pkl&amp;seq=AHFKEYQVLGR</v>
      </c>
    </row>
    <row r="1784" spans="1:95" x14ac:dyDescent="0.2">
      <c r="A1784" s="3">
        <v>2381</v>
      </c>
      <c r="B1784" s="2" t="s">
        <v>3787</v>
      </c>
      <c r="C1784" s="2" t="s">
        <v>3772</v>
      </c>
      <c r="D1784" s="3">
        <v>4455</v>
      </c>
      <c r="E1784" s="3">
        <v>4452</v>
      </c>
      <c r="F1784" s="3">
        <v>32828</v>
      </c>
      <c r="G1784" s="3">
        <v>6014</v>
      </c>
      <c r="H1784" s="3">
        <v>20.6219</v>
      </c>
      <c r="I1784" s="30">
        <v>481.79505999999998</v>
      </c>
      <c r="J1784" s="30">
        <v>481.79286189999999</v>
      </c>
      <c r="K1784" s="30">
        <v>2.2000000000000001E-3</v>
      </c>
      <c r="L1784" s="3">
        <v>2</v>
      </c>
      <c r="M1784" s="3">
        <v>2</v>
      </c>
      <c r="N1784" s="10">
        <f t="shared" si="189"/>
        <v>1</v>
      </c>
      <c r="O1784" s="35">
        <v>2</v>
      </c>
      <c r="P1784" s="17"/>
      <c r="Q1784" s="40">
        <v>962.57817999999997</v>
      </c>
      <c r="R1784" s="40">
        <v>481.79273000000001</v>
      </c>
      <c r="S1784" s="18">
        <f t="shared" si="190"/>
        <v>4.8361045214862157</v>
      </c>
      <c r="T1784" s="18">
        <f t="shared" si="191"/>
        <v>0.27376917867836581</v>
      </c>
      <c r="U1784" s="18">
        <f t="shared" si="192"/>
        <v>-0.26982557419005071</v>
      </c>
      <c r="V1784" s="30">
        <v>481.79259999999999</v>
      </c>
      <c r="W1784" s="3" t="s">
        <v>47</v>
      </c>
      <c r="Z1784" s="3" t="s">
        <v>47</v>
      </c>
      <c r="AA1784" s="3" t="s">
        <v>47</v>
      </c>
      <c r="AB1784" s="12" t="s">
        <v>47</v>
      </c>
      <c r="AC1784" s="3" t="s">
        <v>47</v>
      </c>
      <c r="AE1784" s="3" t="s">
        <v>47</v>
      </c>
      <c r="AF1784" s="3" t="s">
        <v>48</v>
      </c>
      <c r="AH1784" s="3" t="s">
        <v>47</v>
      </c>
      <c r="AI1784" s="3" t="s">
        <v>52</v>
      </c>
      <c r="AJ1784" s="3" t="s">
        <v>47</v>
      </c>
      <c r="AL1784" s="3" t="s">
        <v>48</v>
      </c>
      <c r="AN1784" s="3" t="s">
        <v>47</v>
      </c>
      <c r="AU1784" s="3">
        <v>0</v>
      </c>
      <c r="AV1784" s="3">
        <v>9</v>
      </c>
      <c r="AW1784" s="3">
        <v>1</v>
      </c>
      <c r="AX1784" s="3">
        <v>9</v>
      </c>
      <c r="AY1784" s="3">
        <v>100</v>
      </c>
      <c r="AZ1784" s="6" t="str">
        <f t="shared" si="193"/>
        <v>1563.4</v>
      </c>
      <c r="BC1784" s="12" t="s">
        <v>3788</v>
      </c>
      <c r="BJ1784" s="12">
        <f t="shared" si="194"/>
        <v>0</v>
      </c>
      <c r="BK1784" s="12">
        <f t="shared" si="195"/>
        <v>0</v>
      </c>
      <c r="CQ1784" s="3" t="str">
        <f>CONCATENATE(baseURL!$A$1,baseURL!$B$1,baseURL!$C$1,".",C1784,".",L1784,".pkl&amp;seq=",BC1784)</f>
        <v>http://proteomics.broadinstitute.org/millscripts/viewfeed.pl?side=xl&amp;cycle=1&amp;fixedMods=iaaC&amp;file=msdataSM/iPRG2012_nd/cpick_in/iPRG2012_nd.1563.4.2.pkl&amp;seq=TVRFNVVK</v>
      </c>
    </row>
    <row r="1785" spans="1:95" x14ac:dyDescent="0.2">
      <c r="A1785" s="3">
        <v>6406</v>
      </c>
      <c r="B1785" s="2" t="s">
        <v>3789</v>
      </c>
      <c r="C1785" s="2" t="s">
        <v>3779</v>
      </c>
      <c r="D1785" s="3">
        <v>4459</v>
      </c>
      <c r="E1785" s="3">
        <v>4456</v>
      </c>
      <c r="F1785" s="3">
        <v>32832</v>
      </c>
      <c r="G1785" s="3">
        <v>6018</v>
      </c>
      <c r="H1785" s="3">
        <v>20.631900000000002</v>
      </c>
      <c r="I1785" s="30">
        <v>687.86684000000002</v>
      </c>
      <c r="J1785" s="30">
        <v>687.86517630000003</v>
      </c>
      <c r="K1785" s="30">
        <v>1.66E-3</v>
      </c>
      <c r="L1785" s="3">
        <v>2</v>
      </c>
      <c r="M1785" s="3">
        <v>2</v>
      </c>
      <c r="N1785" s="10">
        <f t="shared" si="189"/>
        <v>1</v>
      </c>
      <c r="O1785" s="35">
        <v>2</v>
      </c>
      <c r="P1785" s="17"/>
      <c r="Q1785" s="40">
        <v>1374.7223300000001</v>
      </c>
      <c r="R1785" s="40">
        <v>687.86481000000003</v>
      </c>
      <c r="S1785" s="18">
        <f t="shared" si="190"/>
        <v>2.9511612899497655</v>
      </c>
      <c r="T1785" s="18">
        <f t="shared" si="191"/>
        <v>0.53251742881867259</v>
      </c>
      <c r="U1785" s="18">
        <f t="shared" si="192"/>
        <v>0.56697187333196963</v>
      </c>
      <c r="V1785" s="30">
        <v>687.86519999999996</v>
      </c>
      <c r="W1785" s="3" t="s">
        <v>47</v>
      </c>
      <c r="X1785" s="3" t="s">
        <v>47</v>
      </c>
      <c r="Y1785" s="3" t="s">
        <v>47</v>
      </c>
      <c r="Z1785" s="3" t="s">
        <v>47</v>
      </c>
      <c r="AA1785" s="3" t="s">
        <v>47</v>
      </c>
      <c r="AB1785" s="12" t="s">
        <v>47</v>
      </c>
      <c r="AC1785" s="3" t="s">
        <v>47</v>
      </c>
      <c r="AD1785" s="3" t="s">
        <v>47</v>
      </c>
      <c r="AE1785" s="3" t="s">
        <v>47</v>
      </c>
      <c r="AF1785" s="3" t="s">
        <v>47</v>
      </c>
      <c r="AG1785" s="3" t="s">
        <v>47</v>
      </c>
      <c r="AH1785" s="3" t="s">
        <v>47</v>
      </c>
      <c r="AI1785" s="3" t="s">
        <v>47</v>
      </c>
      <c r="AJ1785" s="3" t="s">
        <v>47</v>
      </c>
      <c r="AK1785" s="3" t="s">
        <v>47</v>
      </c>
      <c r="AL1785" s="3" t="s">
        <v>47</v>
      </c>
      <c r="AU1785" s="3">
        <v>0</v>
      </c>
      <c r="AV1785" s="3">
        <v>16</v>
      </c>
      <c r="AW1785" s="3">
        <v>1</v>
      </c>
      <c r="AX1785" s="3">
        <v>16</v>
      </c>
      <c r="AY1785" s="3">
        <v>100</v>
      </c>
      <c r="AZ1785" s="6" t="str">
        <f t="shared" si="193"/>
        <v>1563.8</v>
      </c>
      <c r="BC1785" s="12" t="s">
        <v>3609</v>
      </c>
      <c r="BJ1785" s="12">
        <f t="shared" si="194"/>
        <v>0</v>
      </c>
      <c r="BK1785" s="12">
        <f t="shared" si="195"/>
        <v>0</v>
      </c>
      <c r="CQ1785" s="3" t="str">
        <f>CONCATENATE(baseURL!$A$1,baseURL!$B$1,baseURL!$C$1,".",C1785,".",L1785,".pkl&amp;seq=",BC1785)</f>
        <v>http://proteomics.broadinstitute.org/millscripts/viewfeed.pl?side=xl&amp;cycle=1&amp;fixedMods=iaaC&amp;file=msdataSM/iPRG2012_nd/cpick_in/iPRG2012_nd.1563.8.2.pkl&amp;seq=TASGNLLPSSTGAAK</v>
      </c>
    </row>
    <row r="1786" spans="1:95" x14ac:dyDescent="0.2">
      <c r="A1786" s="3">
        <v>380</v>
      </c>
      <c r="B1786" s="2" t="s">
        <v>3790</v>
      </c>
      <c r="C1786" s="2" t="s">
        <v>3791</v>
      </c>
      <c r="D1786" s="3">
        <v>4467</v>
      </c>
      <c r="E1786" s="3">
        <v>4464</v>
      </c>
      <c r="F1786" s="3">
        <v>32867</v>
      </c>
      <c r="G1786" s="3">
        <v>6028</v>
      </c>
      <c r="H1786" s="3">
        <v>20.666499999999999</v>
      </c>
      <c r="I1786" s="30">
        <v>476.22705000000002</v>
      </c>
      <c r="J1786" s="30">
        <v>476.22439150000002</v>
      </c>
      <c r="K1786" s="30">
        <v>2.66E-3</v>
      </c>
      <c r="L1786" s="3">
        <v>2</v>
      </c>
      <c r="M1786" s="3">
        <v>2</v>
      </c>
      <c r="N1786" s="10">
        <f t="shared" si="189"/>
        <v>1</v>
      </c>
      <c r="O1786" s="35">
        <v>2</v>
      </c>
      <c r="P1786" s="17"/>
      <c r="Q1786" s="40">
        <v>951.44179999999994</v>
      </c>
      <c r="R1786" s="40">
        <v>476.22453999999999</v>
      </c>
      <c r="S1786" s="18">
        <f t="shared" si="190"/>
        <v>5.2706229713179464</v>
      </c>
      <c r="T1786" s="18">
        <f t="shared" si="191"/>
        <v>-0.3118276936466442</v>
      </c>
      <c r="U1786" s="18">
        <f t="shared" si="192"/>
        <v>-0.92393390724705571</v>
      </c>
      <c r="V1786" s="30">
        <v>476.22410000000002</v>
      </c>
      <c r="W1786" s="3" t="s">
        <v>48</v>
      </c>
      <c r="Z1786" s="3" t="s">
        <v>65</v>
      </c>
      <c r="AA1786" s="3" t="s">
        <v>47</v>
      </c>
      <c r="AB1786" s="12" t="s">
        <v>48</v>
      </c>
      <c r="AC1786" s="3" t="s">
        <v>52</v>
      </c>
      <c r="AE1786" s="3" t="s">
        <v>48</v>
      </c>
      <c r="AF1786" s="3" t="s">
        <v>47</v>
      </c>
      <c r="AG1786" s="3" t="s">
        <v>47</v>
      </c>
      <c r="AL1786" s="3" t="s">
        <v>52</v>
      </c>
      <c r="AP1786" s="3" t="s">
        <v>52</v>
      </c>
      <c r="AU1786" s="3">
        <v>1</v>
      </c>
      <c r="AV1786" s="3">
        <v>3</v>
      </c>
      <c r="AW1786" s="3">
        <v>1</v>
      </c>
      <c r="AX1786" s="3">
        <v>3</v>
      </c>
      <c r="AY1786" s="3">
        <v>100</v>
      </c>
      <c r="AZ1786" s="6" t="str">
        <f t="shared" si="193"/>
        <v>1565.1</v>
      </c>
      <c r="BC1786" s="12" t="s">
        <v>3639</v>
      </c>
      <c r="BJ1786" s="12">
        <f t="shared" si="194"/>
        <v>0</v>
      </c>
      <c r="BK1786" s="12">
        <f t="shared" si="195"/>
        <v>0</v>
      </c>
      <c r="BV1786" s="3" t="s">
        <v>3792</v>
      </c>
      <c r="CQ1786" s="3" t="str">
        <f>CONCATENATE(baseURL!$A$1,baseURL!$B$1,baseURL!$C$1,".",C1786,".",L1786,".pkl&amp;seq=",BC1786)</f>
        <v>http://proteomics.broadinstitute.org/millscripts/viewfeed.pl?side=xl&amp;cycle=1&amp;fixedMods=iaaC&amp;file=msdataSM/iPRG2012_nd/cpick_in/iPRG2012_nd.1565.1.2.pkl&amp;seq=DLGEENFK</v>
      </c>
    </row>
    <row r="1787" spans="1:95" x14ac:dyDescent="0.2">
      <c r="A1787" s="3">
        <v>1404</v>
      </c>
      <c r="B1787" s="2" t="s">
        <v>3793</v>
      </c>
      <c r="C1787" s="2" t="s">
        <v>3794</v>
      </c>
      <c r="D1787" s="3">
        <v>4470</v>
      </c>
      <c r="E1787" s="3">
        <v>4467</v>
      </c>
      <c r="F1787" s="3">
        <v>32870</v>
      </c>
      <c r="G1787" s="3">
        <v>6031</v>
      </c>
      <c r="H1787" s="3">
        <v>20.676500000000001</v>
      </c>
      <c r="I1787" s="30">
        <v>599.33969999999999</v>
      </c>
      <c r="J1787" s="30">
        <v>599.33695609999995</v>
      </c>
      <c r="K1787" s="30">
        <v>2.7399999999999998E-3</v>
      </c>
      <c r="L1787" s="3">
        <v>3</v>
      </c>
      <c r="M1787" s="3">
        <v>3</v>
      </c>
      <c r="N1787" s="10">
        <f t="shared" si="189"/>
        <v>1</v>
      </c>
      <c r="O1787" s="35">
        <v>3</v>
      </c>
      <c r="P1787" s="17"/>
      <c r="Q1787" s="40">
        <v>1795.9965999999999</v>
      </c>
      <c r="R1787" s="40">
        <v>599.33704999999998</v>
      </c>
      <c r="S1787" s="18">
        <f t="shared" si="190"/>
        <v>4.4215521133174009</v>
      </c>
      <c r="T1787" s="18">
        <f t="shared" si="191"/>
        <v>-0.15667311077198551</v>
      </c>
      <c r="U1787" s="18">
        <f t="shared" si="192"/>
        <v>-0.25027653465165706</v>
      </c>
      <c r="V1787" s="30">
        <v>599.33690000000001</v>
      </c>
      <c r="W1787" s="3" t="s">
        <v>47</v>
      </c>
      <c r="X1787" s="3" t="s">
        <v>47</v>
      </c>
      <c r="Y1787" s="3" t="s">
        <v>47</v>
      </c>
      <c r="Z1787" s="3" t="s">
        <v>47</v>
      </c>
      <c r="AA1787" s="3" t="s">
        <v>47</v>
      </c>
      <c r="AB1787" s="12" t="s">
        <v>48</v>
      </c>
      <c r="AF1787" s="3" t="s">
        <v>48</v>
      </c>
      <c r="AM1787" s="3" t="s">
        <v>48</v>
      </c>
      <c r="AU1787" s="3">
        <v>0</v>
      </c>
      <c r="AV1787" s="3">
        <v>5</v>
      </c>
      <c r="AW1787" s="3">
        <v>1</v>
      </c>
      <c r="AX1787" s="3">
        <v>5</v>
      </c>
      <c r="AY1787" s="3">
        <v>100</v>
      </c>
      <c r="AZ1787" s="6" t="str">
        <f t="shared" si="193"/>
        <v>1565.4</v>
      </c>
      <c r="BC1787" s="12" t="s">
        <v>3795</v>
      </c>
      <c r="BJ1787" s="12">
        <f t="shared" si="194"/>
        <v>0</v>
      </c>
      <c r="BK1787" s="12">
        <f t="shared" si="195"/>
        <v>0</v>
      </c>
      <c r="CQ1787" s="3" t="str">
        <f>CONCATENATE(baseURL!$A$1,baseURL!$B$1,baseURL!$C$1,".",C1787,".",L1787,".pkl&amp;seq=",BC1787)</f>
        <v>http://proteomics.broadinstitute.org/millscripts/viewfeed.pl?side=xl&amp;cycle=1&amp;fixedMods=iaaC&amp;file=msdataSM/iPRG2012_nd/cpick_in/iPRG2012_nd.1565.4.3.pkl&amp;seq=AFQKQPHLFNNPKVK</v>
      </c>
    </row>
    <row r="1788" spans="1:95" x14ac:dyDescent="0.2">
      <c r="A1788" s="3">
        <v>4566</v>
      </c>
      <c r="B1788" s="2" t="s">
        <v>3796</v>
      </c>
      <c r="C1788" s="2" t="s">
        <v>3797</v>
      </c>
      <c r="D1788" s="3">
        <v>4471</v>
      </c>
      <c r="E1788" s="3">
        <v>4468</v>
      </c>
      <c r="F1788" s="3">
        <v>32871</v>
      </c>
      <c r="G1788" s="3">
        <v>6032</v>
      </c>
      <c r="H1788" s="3">
        <v>20.6798</v>
      </c>
      <c r="I1788" s="30">
        <v>810.89734999999996</v>
      </c>
      <c r="J1788" s="30">
        <v>810.89569070000005</v>
      </c>
      <c r="K1788" s="30">
        <v>1.66E-3</v>
      </c>
      <c r="L1788" s="3">
        <v>2</v>
      </c>
      <c r="M1788" s="3">
        <v>2</v>
      </c>
      <c r="N1788" s="10">
        <f t="shared" si="189"/>
        <v>1</v>
      </c>
      <c r="O1788" s="35">
        <v>2</v>
      </c>
      <c r="P1788" s="17"/>
      <c r="Q1788" s="40">
        <v>1620.7823699999999</v>
      </c>
      <c r="R1788" s="40">
        <v>810.89481999999998</v>
      </c>
      <c r="S1788" s="18">
        <f t="shared" si="190"/>
        <v>3.120010064904382</v>
      </c>
      <c r="T1788" s="18">
        <f t="shared" si="191"/>
        <v>1.0737520805276102</v>
      </c>
      <c r="U1788" s="18">
        <f t="shared" si="192"/>
        <v>1.085220892213802</v>
      </c>
      <c r="V1788" s="30">
        <v>810.89570000000003</v>
      </c>
      <c r="W1788" s="3" t="s">
        <v>47</v>
      </c>
      <c r="X1788" s="3" t="s">
        <v>47</v>
      </c>
      <c r="Y1788" s="3" t="s">
        <v>47</v>
      </c>
      <c r="Z1788" s="3" t="s">
        <v>47</v>
      </c>
      <c r="AA1788" s="3" t="s">
        <v>48</v>
      </c>
      <c r="AB1788" s="12" t="s">
        <v>47</v>
      </c>
      <c r="AC1788" s="3" t="s">
        <v>47</v>
      </c>
      <c r="AD1788" s="3" t="s">
        <v>47</v>
      </c>
      <c r="AE1788" s="3" t="s">
        <v>47</v>
      </c>
      <c r="AF1788" s="3" t="s">
        <v>47</v>
      </c>
      <c r="AG1788" s="3" t="s">
        <v>47</v>
      </c>
      <c r="AH1788" s="3" t="s">
        <v>47</v>
      </c>
      <c r="AI1788" s="3" t="s">
        <v>47</v>
      </c>
      <c r="AK1788" s="3" t="s">
        <v>48</v>
      </c>
      <c r="AL1788" s="3" t="s">
        <v>47</v>
      </c>
      <c r="AM1788" s="3" t="s">
        <v>47</v>
      </c>
      <c r="AO1788" s="3" t="s">
        <v>52</v>
      </c>
      <c r="AU1788" s="3">
        <v>0</v>
      </c>
      <c r="AV1788" s="3">
        <v>14</v>
      </c>
      <c r="AW1788" s="3">
        <v>1</v>
      </c>
      <c r="AX1788" s="3">
        <v>14</v>
      </c>
      <c r="AY1788" s="3">
        <v>100</v>
      </c>
      <c r="AZ1788" s="6" t="str">
        <f t="shared" si="193"/>
        <v>1565.5</v>
      </c>
      <c r="BC1788" s="12" t="s">
        <v>3719</v>
      </c>
      <c r="BJ1788" s="12">
        <f t="shared" si="194"/>
        <v>0</v>
      </c>
      <c r="BK1788" s="12">
        <f t="shared" si="195"/>
        <v>0</v>
      </c>
      <c r="CQ1788" s="3" t="str">
        <f>CONCATENATE(baseURL!$A$1,baseURL!$B$1,baseURL!$C$1,".",C1788,".",L1788,".pkl&amp;seq=",BC1788)</f>
        <v>http://proteomics.broadinstitute.org/millscripts/viewfeed.pl?side=xl&amp;cycle=1&amp;fixedMods=iaaC&amp;file=msdataSM/iPRG2012_nd/cpick_in/iPRG2012_nd.1565.5.2.pkl&amp;seq=TNEAAGDGTTSATVLGR</v>
      </c>
    </row>
    <row r="1789" spans="1:95" x14ac:dyDescent="0.2">
      <c r="A1789" s="3">
        <v>4383</v>
      </c>
      <c r="B1789" s="2" t="s">
        <v>3798</v>
      </c>
      <c r="C1789" s="2" t="s">
        <v>3790</v>
      </c>
      <c r="D1789" s="3">
        <v>4473</v>
      </c>
      <c r="E1789" s="3">
        <v>4470</v>
      </c>
      <c r="F1789" s="3">
        <v>32889</v>
      </c>
      <c r="G1789" s="3">
        <v>6035</v>
      </c>
      <c r="H1789" s="3">
        <v>20.6938</v>
      </c>
      <c r="I1789" s="30">
        <v>509.27321999999998</v>
      </c>
      <c r="J1789" s="30">
        <v>509.2735022</v>
      </c>
      <c r="K1789" s="30">
        <v>-2.7999999999999998E-4</v>
      </c>
      <c r="L1789" s="3">
        <v>2</v>
      </c>
      <c r="M1789" s="3">
        <v>2</v>
      </c>
      <c r="N1789" s="10">
        <f t="shared" si="189"/>
        <v>1</v>
      </c>
      <c r="O1789" s="35">
        <v>2</v>
      </c>
      <c r="P1789" s="17"/>
      <c r="Q1789" s="40">
        <v>1017.53637</v>
      </c>
      <c r="R1789" s="40">
        <v>509.27181999999999</v>
      </c>
      <c r="S1789" s="18">
        <f t="shared" si="190"/>
        <v>2.7490231051653944</v>
      </c>
      <c r="T1789" s="18">
        <f t="shared" si="191"/>
        <v>3.3031476196832195</v>
      </c>
      <c r="U1789" s="18">
        <f t="shared" si="192"/>
        <v>2.5133925533291546</v>
      </c>
      <c r="V1789" s="30">
        <v>509.2731</v>
      </c>
      <c r="W1789" s="3" t="s">
        <v>47</v>
      </c>
      <c r="X1789" s="3" t="s">
        <v>47</v>
      </c>
      <c r="Y1789" s="3" t="s">
        <v>47</v>
      </c>
      <c r="Z1789" s="3" t="s">
        <v>47</v>
      </c>
      <c r="AA1789" s="3" t="s">
        <v>47</v>
      </c>
      <c r="AB1789" s="12" t="s">
        <v>47</v>
      </c>
      <c r="AC1789" s="3" t="s">
        <v>47</v>
      </c>
      <c r="AD1789" s="3" t="s">
        <v>47</v>
      </c>
      <c r="AE1789" s="3" t="s">
        <v>47</v>
      </c>
      <c r="AF1789" s="3" t="s">
        <v>48</v>
      </c>
      <c r="AG1789" s="3" t="s">
        <v>47</v>
      </c>
      <c r="AH1789" s="3" t="s">
        <v>47</v>
      </c>
      <c r="AK1789" s="3" t="s">
        <v>48</v>
      </c>
      <c r="AL1789" s="3" t="s">
        <v>47</v>
      </c>
      <c r="AM1789" s="3" t="s">
        <v>47</v>
      </c>
      <c r="AU1789" s="3">
        <v>0</v>
      </c>
      <c r="AV1789" s="3">
        <v>13</v>
      </c>
      <c r="AW1789" s="3">
        <v>1</v>
      </c>
      <c r="AX1789" s="3">
        <v>13</v>
      </c>
      <c r="AY1789" s="3">
        <v>100</v>
      </c>
      <c r="AZ1789" s="6" t="str">
        <f t="shared" si="193"/>
        <v>1566.2</v>
      </c>
      <c r="BC1789" s="12" t="s">
        <v>3799</v>
      </c>
      <c r="BJ1789" s="12">
        <f t="shared" si="194"/>
        <v>0</v>
      </c>
      <c r="BK1789" s="12">
        <f t="shared" si="195"/>
        <v>0</v>
      </c>
      <c r="CQ1789" s="3" t="str">
        <f>CONCATENATE(baseURL!$A$1,baseURL!$B$1,baseURL!$C$1,".",C1789,".",L1789,".pkl&amp;seq=",BC1789)</f>
        <v>http://proteomics.broadinstitute.org/millscripts/viewfeed.pl?side=xl&amp;cycle=1&amp;fixedMods=iaaC&amp;file=msdataSM/iPRG2012_nd/cpick_in/iPRG2012_nd.1566.2.2.pkl&amp;seq=EYTLNLHK</v>
      </c>
    </row>
    <row r="1790" spans="1:95" x14ac:dyDescent="0.2">
      <c r="A1790" s="3">
        <v>7610</v>
      </c>
      <c r="B1790" s="2" t="s">
        <v>3800</v>
      </c>
      <c r="C1790" s="2" t="s">
        <v>3793</v>
      </c>
      <c r="D1790" s="3">
        <v>4476</v>
      </c>
      <c r="E1790" s="3">
        <v>4473</v>
      </c>
      <c r="F1790" s="3">
        <v>32892</v>
      </c>
      <c r="G1790" s="3">
        <v>6038</v>
      </c>
      <c r="H1790" s="3">
        <v>20.703800000000001</v>
      </c>
      <c r="I1790" s="30">
        <v>590.27328999999997</v>
      </c>
      <c r="J1790" s="30">
        <v>590.27102190000005</v>
      </c>
      <c r="K1790" s="30">
        <v>2.2699999999999999E-3</v>
      </c>
      <c r="L1790" s="3">
        <v>3</v>
      </c>
      <c r="M1790" s="3">
        <v>3</v>
      </c>
      <c r="N1790" s="10">
        <f t="shared" si="189"/>
        <v>1</v>
      </c>
      <c r="O1790" s="35">
        <v>3</v>
      </c>
      <c r="Q1790" s="40">
        <v>1768.7965999999999</v>
      </c>
      <c r="R1790" s="40">
        <v>590.27038000000005</v>
      </c>
      <c r="S1790" s="18">
        <f t="shared" si="190"/>
        <v>4.9299441383606499</v>
      </c>
      <c r="T1790" s="18">
        <f t="shared" si="191"/>
        <v>1.0874677465690892</v>
      </c>
      <c r="U1790" s="18">
        <f t="shared" si="192"/>
        <v>0.71153832920226057</v>
      </c>
      <c r="V1790" s="30">
        <v>590.27080000000001</v>
      </c>
      <c r="W1790" s="3" t="s">
        <v>47</v>
      </c>
      <c r="X1790" s="3" t="s">
        <v>47</v>
      </c>
      <c r="Y1790" s="3" t="s">
        <v>47</v>
      </c>
      <c r="Z1790" s="3" t="s">
        <v>52</v>
      </c>
      <c r="AD1790" s="3" t="s">
        <v>47</v>
      </c>
      <c r="AH1790" s="3" t="s">
        <v>47</v>
      </c>
      <c r="AJ1790" s="3" t="s">
        <v>47</v>
      </c>
      <c r="AK1790" s="3" t="s">
        <v>48</v>
      </c>
      <c r="AL1790" s="3" t="s">
        <v>52</v>
      </c>
      <c r="AU1790" s="3">
        <v>0</v>
      </c>
      <c r="AV1790" s="3">
        <v>6</v>
      </c>
      <c r="AW1790" s="3">
        <v>2</v>
      </c>
      <c r="AX1790" s="3">
        <v>5</v>
      </c>
      <c r="AY1790" s="3">
        <v>83.33</v>
      </c>
      <c r="AZ1790" s="6" t="str">
        <f t="shared" si="193"/>
        <v>1566.5</v>
      </c>
      <c r="BC1790" s="12" t="s">
        <v>3725</v>
      </c>
      <c r="BI1790" s="12" t="s">
        <v>594</v>
      </c>
      <c r="BJ1790" s="12">
        <f t="shared" si="194"/>
        <v>0</v>
      </c>
      <c r="BK1790" s="12">
        <f t="shared" si="195"/>
        <v>1</v>
      </c>
      <c r="BR1790" s="3" t="s">
        <v>594</v>
      </c>
      <c r="BZ1790" s="3" t="s">
        <v>3726</v>
      </c>
      <c r="CQ1790" s="3" t="str">
        <f>CONCATENATE(baseURL!$A$1,baseURL!$B$1,baseURL!$C$1,".",C1790,".",L1790,".pkl&amp;seq=",BC1790,"&amp;varMods=ReducedCys-C")</f>
        <v>http://proteomics.broadinstitute.org/millscripts/viewfeed.pl?side=xl&amp;cycle=1&amp;fixedMods=iaaC&amp;file=msdataSM/iPRG2012_nd/cpick_in/iPRG2012_nd.1566.5.3.pkl&amp;seq=VGGGGTGRSGQGAFGNMcR&amp;varMods=ReducedCys-C</v>
      </c>
    </row>
    <row r="1791" spans="1:95" x14ac:dyDescent="0.2">
      <c r="A1791" s="3">
        <v>1976</v>
      </c>
      <c r="B1791" s="2" t="s">
        <v>3801</v>
      </c>
      <c r="C1791" s="2" t="s">
        <v>3802</v>
      </c>
      <c r="D1791" s="3">
        <v>4477</v>
      </c>
      <c r="E1791" s="3">
        <v>4474</v>
      </c>
      <c r="F1791" s="3">
        <v>32909</v>
      </c>
      <c r="G1791" s="3">
        <v>6040</v>
      </c>
      <c r="H1791" s="3">
        <v>20.7194</v>
      </c>
      <c r="I1791" s="30">
        <v>532.27682000000004</v>
      </c>
      <c r="J1791" s="30">
        <v>532.02284770000006</v>
      </c>
      <c r="K1791" s="30">
        <v>0.25396999999999997</v>
      </c>
      <c r="L1791" s="3">
        <v>4</v>
      </c>
      <c r="M1791" s="3">
        <v>4</v>
      </c>
      <c r="N1791" s="10">
        <f t="shared" si="189"/>
        <v>1</v>
      </c>
      <c r="O1791" s="35">
        <v>4</v>
      </c>
      <c r="P1791" s="17"/>
      <c r="Q1791" s="40">
        <v>2125.0672599999998</v>
      </c>
      <c r="R1791" s="40">
        <v>532.02227000000005</v>
      </c>
      <c r="S1791" s="18">
        <f t="shared" si="190"/>
        <v>478.45741494993189</v>
      </c>
      <c r="T1791" s="18">
        <f t="shared" si="191"/>
        <v>1.0858568007087521</v>
      </c>
      <c r="U1791" s="18">
        <f t="shared" si="192"/>
        <v>0.80823684305082921</v>
      </c>
      <c r="V1791" s="30">
        <v>532.02269999999999</v>
      </c>
      <c r="W1791" s="3" t="s">
        <v>47</v>
      </c>
      <c r="X1791" s="3" t="s">
        <v>47</v>
      </c>
      <c r="Y1791" s="3" t="s">
        <v>47</v>
      </c>
      <c r="Z1791" s="3" t="s">
        <v>47</v>
      </c>
      <c r="AA1791" s="3" t="s">
        <v>47</v>
      </c>
      <c r="AC1791" s="3" t="s">
        <v>47</v>
      </c>
      <c r="AD1791" s="3" t="s">
        <v>47</v>
      </c>
      <c r="AE1791" s="3" t="s">
        <v>48</v>
      </c>
      <c r="AF1791" s="3" t="s">
        <v>52</v>
      </c>
      <c r="AG1791" s="3" t="s">
        <v>47</v>
      </c>
      <c r="AH1791" s="3" t="s">
        <v>47</v>
      </c>
      <c r="AI1791" s="3" t="s">
        <v>48</v>
      </c>
      <c r="AM1791" s="3" t="s">
        <v>47</v>
      </c>
      <c r="AO1791" s="3" t="s">
        <v>48</v>
      </c>
      <c r="AU1791" s="3">
        <v>0</v>
      </c>
      <c r="AV1791" s="3">
        <v>10</v>
      </c>
      <c r="AW1791" s="3">
        <v>2</v>
      </c>
      <c r="AX1791" s="3">
        <v>9</v>
      </c>
      <c r="AY1791" s="3">
        <v>90</v>
      </c>
      <c r="AZ1791" s="6" t="str">
        <f t="shared" si="193"/>
        <v>1567.1</v>
      </c>
      <c r="BC1791" s="12" t="s">
        <v>3803</v>
      </c>
      <c r="BJ1791" s="12">
        <f t="shared" si="194"/>
        <v>0</v>
      </c>
      <c r="BK1791" s="12">
        <f t="shared" si="195"/>
        <v>0</v>
      </c>
      <c r="BO1791" s="3" t="s">
        <v>54</v>
      </c>
      <c r="BP1791" s="3" t="s">
        <v>54</v>
      </c>
      <c r="BR1791" s="3" t="s">
        <v>54</v>
      </c>
      <c r="CC1791" s="3" t="s">
        <v>3804</v>
      </c>
      <c r="CQ1791" s="3" t="str">
        <f>CONCATENATE(baseURL!$A$1,baseURL!$B$1,baseURL!$C$1,".",C1791,".",L1791,".pkl&amp;seq=",BC1791,"&amp;varMods=Deamidated-Q+Deamidated-N")</f>
        <v>http://proteomics.broadinstitute.org/millscripts/viewfeed.pl?side=xl&amp;cycle=1&amp;fixedMods=iaaC&amp;file=msdataSM/iPRG2012_nd/cpick_in/iPRG2012_nd.1567.1.4.pkl&amp;seq=GATYGKPTNQGVNELKYqR&amp;varMods=Deamidated-Q+Deamidated-N</v>
      </c>
    </row>
    <row r="1792" spans="1:95" x14ac:dyDescent="0.2">
      <c r="A1792" s="3">
        <v>35</v>
      </c>
      <c r="B1792" s="2" t="s">
        <v>3805</v>
      </c>
      <c r="C1792" s="2" t="s">
        <v>3806</v>
      </c>
      <c r="D1792" s="3">
        <v>4479</v>
      </c>
      <c r="E1792" s="3">
        <v>4476</v>
      </c>
      <c r="F1792" s="3">
        <v>32930</v>
      </c>
      <c r="G1792" s="3">
        <v>6043</v>
      </c>
      <c r="H1792" s="3">
        <v>20.738299999999999</v>
      </c>
      <c r="I1792" s="30">
        <v>402.21787999999998</v>
      </c>
      <c r="J1792" s="30">
        <v>402.21659460000001</v>
      </c>
      <c r="K1792" s="30">
        <v>1.2899999999999999E-3</v>
      </c>
      <c r="L1792" s="3">
        <v>2</v>
      </c>
      <c r="M1792" s="3">
        <v>2</v>
      </c>
      <c r="N1792" s="10">
        <f t="shared" si="189"/>
        <v>1</v>
      </c>
      <c r="O1792" s="35">
        <v>2</v>
      </c>
      <c r="P1792" s="17"/>
      <c r="Q1792" s="40">
        <v>803.42575999999997</v>
      </c>
      <c r="R1792" s="40">
        <v>402.21652</v>
      </c>
      <c r="S1792" s="18">
        <f t="shared" si="190"/>
        <v>3.381263405036012</v>
      </c>
      <c r="T1792" s="18">
        <f t="shared" si="191"/>
        <v>0.18547224267397255</v>
      </c>
      <c r="U1792" s="18">
        <f t="shared" si="192"/>
        <v>-1.0442136986805686</v>
      </c>
      <c r="V1792" s="30">
        <v>402.21609999999998</v>
      </c>
      <c r="W1792" s="3" t="s">
        <v>47</v>
      </c>
      <c r="Y1792" s="3" t="s">
        <v>65</v>
      </c>
      <c r="Z1792" s="3" t="s">
        <v>47</v>
      </c>
      <c r="AA1792" s="3" t="s">
        <v>48</v>
      </c>
      <c r="AB1792" s="12" t="s">
        <v>47</v>
      </c>
      <c r="AD1792" s="3" t="s">
        <v>47</v>
      </c>
      <c r="AF1792" s="3" t="s">
        <v>47</v>
      </c>
      <c r="AG1792" s="3" t="s">
        <v>47</v>
      </c>
      <c r="AH1792" s="3" t="s">
        <v>48</v>
      </c>
      <c r="AI1792" s="3" t="s">
        <v>47</v>
      </c>
      <c r="AJ1792" s="3" t="s">
        <v>47</v>
      </c>
      <c r="AK1792" s="3" t="s">
        <v>47</v>
      </c>
      <c r="AL1792" s="3" t="s">
        <v>47</v>
      </c>
      <c r="AM1792" s="3" t="s">
        <v>47</v>
      </c>
      <c r="AO1792" s="3" t="s">
        <v>47</v>
      </c>
      <c r="AP1792" s="3" t="s">
        <v>47</v>
      </c>
      <c r="AU1792" s="3">
        <v>1</v>
      </c>
      <c r="AV1792" s="3">
        <v>13</v>
      </c>
      <c r="AW1792" s="3">
        <v>1</v>
      </c>
      <c r="AX1792" s="3">
        <v>13</v>
      </c>
      <c r="AY1792" s="3">
        <v>100</v>
      </c>
      <c r="AZ1792" s="6" t="str">
        <f t="shared" si="193"/>
        <v>1568.1</v>
      </c>
      <c r="BB1792" s="12" t="s">
        <v>79</v>
      </c>
      <c r="BC1792" s="12" t="s">
        <v>3807</v>
      </c>
      <c r="BJ1792" s="12">
        <f t="shared" si="194"/>
        <v>0</v>
      </c>
      <c r="BK1792" s="12">
        <f t="shared" si="195"/>
        <v>0</v>
      </c>
      <c r="BU1792" s="3" t="s">
        <v>3808</v>
      </c>
      <c r="CQ1792" s="3" t="str">
        <f>CONCATENATE(baseURL!$A$1,baseURL!$B$1,"+Acetyl",baseURL!$C$1,".",C1792,".",L1792,".pkl&amp;seq=",BC1792)</f>
        <v>http://proteomics.broadinstitute.org/millscripts/viewfeed.pl?side=xl&amp;cycle=1&amp;fixedMods=iaaC+Acetyl&amp;file=msdataSM/iPRG2012_nd/cpick_in/iPRG2012_nd.1568.1.2.pkl&amp;seq=SDAVTLR</v>
      </c>
    </row>
    <row r="1793" spans="1:95" x14ac:dyDescent="0.2">
      <c r="A1793" s="3">
        <v>6503</v>
      </c>
      <c r="B1793" s="2" t="s">
        <v>3809</v>
      </c>
      <c r="C1793" s="2" t="s">
        <v>3801</v>
      </c>
      <c r="D1793" s="3">
        <v>4480</v>
      </c>
      <c r="E1793" s="3">
        <v>4477</v>
      </c>
      <c r="F1793" s="3">
        <v>32931</v>
      </c>
      <c r="G1793" s="3">
        <v>6044</v>
      </c>
      <c r="H1793" s="3">
        <v>20.741599999999998</v>
      </c>
      <c r="I1793" s="30">
        <v>418.23604999999998</v>
      </c>
      <c r="J1793" s="30">
        <v>418.23516549999999</v>
      </c>
      <c r="K1793" s="30">
        <v>8.8000000000000003E-4</v>
      </c>
      <c r="L1793" s="3">
        <v>3</v>
      </c>
      <c r="M1793" s="3">
        <v>3</v>
      </c>
      <c r="N1793" s="10">
        <f t="shared" si="189"/>
        <v>1</v>
      </c>
      <c r="O1793" s="35">
        <v>3</v>
      </c>
      <c r="P1793" s="17"/>
      <c r="Q1793" s="40">
        <v>1252.68958</v>
      </c>
      <c r="R1793" s="40">
        <v>418.23471000000001</v>
      </c>
      <c r="S1793" s="18">
        <f t="shared" si="190"/>
        <v>3.2039425899648237</v>
      </c>
      <c r="T1793" s="18">
        <f t="shared" si="191"/>
        <v>1.0891013803872027</v>
      </c>
      <c r="U1793" s="18">
        <f t="shared" si="192"/>
        <v>0.21519017395793266</v>
      </c>
      <c r="V1793" s="30">
        <v>418.23480000000001</v>
      </c>
      <c r="W1793" s="3" t="s">
        <v>47</v>
      </c>
      <c r="X1793" s="3" t="s">
        <v>47</v>
      </c>
      <c r="Y1793" s="3" t="s">
        <v>47</v>
      </c>
      <c r="Z1793" s="3" t="s">
        <v>47</v>
      </c>
      <c r="AA1793" s="3" t="s">
        <v>48</v>
      </c>
      <c r="AB1793" s="12" t="s">
        <v>47</v>
      </c>
      <c r="AC1793" s="3" t="s">
        <v>47</v>
      </c>
      <c r="AD1793" s="3" t="s">
        <v>47</v>
      </c>
      <c r="AE1793" s="3" t="s">
        <v>47</v>
      </c>
      <c r="AF1793" s="3" t="s">
        <v>47</v>
      </c>
      <c r="AG1793" s="3" t="s">
        <v>47</v>
      </c>
      <c r="AH1793" s="3" t="s">
        <v>47</v>
      </c>
      <c r="AI1793" s="3" t="s">
        <v>47</v>
      </c>
      <c r="AJ1793" s="3" t="s">
        <v>47</v>
      </c>
      <c r="AK1793" s="3" t="s">
        <v>47</v>
      </c>
      <c r="AL1793" s="3" t="s">
        <v>47</v>
      </c>
      <c r="AU1793" s="3">
        <v>0</v>
      </c>
      <c r="AV1793" s="3">
        <v>15</v>
      </c>
      <c r="AW1793" s="3">
        <v>1</v>
      </c>
      <c r="AX1793" s="3">
        <v>15</v>
      </c>
      <c r="AY1793" s="3">
        <v>100</v>
      </c>
      <c r="AZ1793" s="6" t="str">
        <f t="shared" si="193"/>
        <v>1568.2</v>
      </c>
      <c r="BC1793" s="12" t="s">
        <v>3810</v>
      </c>
      <c r="BJ1793" s="12">
        <f t="shared" si="194"/>
        <v>0</v>
      </c>
      <c r="BK1793" s="12">
        <f t="shared" si="195"/>
        <v>0</v>
      </c>
      <c r="CQ1793" s="3" t="str">
        <f>CONCATENATE(baseURL!$A$1,baseURL!$B$1,baseURL!$C$1,".",C1793,".",L1793,".pkl&amp;seq=",BC1793)</f>
        <v>http://proteomics.broadinstitute.org/millscripts/viewfeed.pl?side=xl&amp;cycle=1&amp;fixedMods=iaaC&amp;file=msdataSM/iPRG2012_nd/cpick_in/iPRG2012_nd.1568.2.3.pkl&amp;seq=RLPTESVPEPK</v>
      </c>
    </row>
    <row r="1794" spans="1:95" x14ac:dyDescent="0.2">
      <c r="A1794" s="3">
        <v>1407</v>
      </c>
      <c r="B1794" s="2" t="s">
        <v>3811</v>
      </c>
      <c r="C1794" s="2" t="s">
        <v>3805</v>
      </c>
      <c r="D1794" s="3">
        <v>4485</v>
      </c>
      <c r="E1794" s="3">
        <v>4482</v>
      </c>
      <c r="F1794" s="3">
        <v>32952</v>
      </c>
      <c r="G1794" s="3">
        <v>6050</v>
      </c>
      <c r="H1794" s="3">
        <v>20.769600000000001</v>
      </c>
      <c r="I1794" s="30">
        <v>534.27583000000004</v>
      </c>
      <c r="J1794" s="30">
        <v>534.30433400000004</v>
      </c>
      <c r="K1794" s="30">
        <v>-2.8500000000000001E-2</v>
      </c>
      <c r="L1794" s="3">
        <v>0</v>
      </c>
      <c r="M1794" s="3">
        <v>3</v>
      </c>
      <c r="N1794" s="10">
        <f t="shared" ref="N1794:N1857" si="196">IF(AND(M1794&gt;0,L1794&gt;0), IF(M1794=L1794,1,-1), 1)</f>
        <v>1</v>
      </c>
      <c r="O1794" s="35">
        <v>3</v>
      </c>
      <c r="P1794" s="17"/>
      <c r="Q1794" s="40">
        <v>1600.9016999999999</v>
      </c>
      <c r="R1794" s="40">
        <v>534.30542000000003</v>
      </c>
      <c r="S1794" s="18">
        <f t="shared" ref="S1794:S1857" si="197">1000000*(I1794-R1794)/R1794</f>
        <v>-55.380310384994189</v>
      </c>
      <c r="T1794" s="18">
        <f t="shared" ref="T1794:T1857" si="198">1000000*(J1794-R1794)/R1794</f>
        <v>-2.0325453557753499</v>
      </c>
      <c r="U1794" s="18">
        <f t="shared" ref="U1794:U1857" si="199">1000000*(V1794-R1794)/R1794</f>
        <v>-2.4704971176933324</v>
      </c>
      <c r="V1794" s="30">
        <v>534.30409999999995</v>
      </c>
      <c r="W1794" s="3" t="s">
        <v>47</v>
      </c>
      <c r="X1794" s="3" t="s">
        <v>47</v>
      </c>
      <c r="Y1794" s="3" t="s">
        <v>47</v>
      </c>
      <c r="Z1794" s="3" t="s">
        <v>48</v>
      </c>
      <c r="AA1794" s="3" t="s">
        <v>47</v>
      </c>
      <c r="AB1794" s="12" t="s">
        <v>52</v>
      </c>
      <c r="AC1794" s="3" t="s">
        <v>48</v>
      </c>
      <c r="AF1794" s="3" t="s">
        <v>48</v>
      </c>
      <c r="AG1794" s="3" t="s">
        <v>52</v>
      </c>
      <c r="AK1794" s="3" t="s">
        <v>52</v>
      </c>
      <c r="AL1794" s="3" t="s">
        <v>52</v>
      </c>
      <c r="AM1794" s="3" t="s">
        <v>48</v>
      </c>
      <c r="AU1794" s="3">
        <v>0</v>
      </c>
      <c r="AV1794" s="3">
        <v>4</v>
      </c>
      <c r="AW1794" s="3">
        <v>1</v>
      </c>
      <c r="AX1794" s="3">
        <v>4</v>
      </c>
      <c r="AY1794" s="3">
        <v>100</v>
      </c>
      <c r="AZ1794" s="6" t="str">
        <f t="shared" ref="AZ1794:AZ1857" si="200">HYPERLINK(CQ1794,C1794)</f>
        <v>1569.2</v>
      </c>
      <c r="BC1794" s="12" t="s">
        <v>3812</v>
      </c>
      <c r="BJ1794" s="12">
        <f t="shared" ref="BJ1794:BJ1857" si="201">LEN(BC1794)-LEN(SUBSTITUTE(BC1794,"C",""))</f>
        <v>0</v>
      </c>
      <c r="BK1794" s="12">
        <f t="shared" ref="BK1794:BK1857" si="202">LEN(BC1794)-LEN(SUBSTITUTE(BC1794,"c",""))</f>
        <v>0</v>
      </c>
      <c r="CQ1794" s="3" t="str">
        <f>CONCATENATE(baseURL!$A$1,baseURL!$B$1,baseURL!$C$1,".",C1794,".",L1794,".pkl&amp;seq=",BC1794)</f>
        <v>http://proteomics.broadinstitute.org/millscripts/viewfeed.pl?side=xl&amp;cycle=1&amp;fixedMods=iaaC&amp;file=msdataSM/iPRG2012_nd/cpick_in/iPRG2012_nd.1569.2.0.pkl&amp;seq=LNGSKQSLKELVER</v>
      </c>
    </row>
    <row r="1795" spans="1:95" x14ac:dyDescent="0.2">
      <c r="A1795" s="3">
        <v>2203</v>
      </c>
      <c r="B1795" s="2" t="s">
        <v>3814</v>
      </c>
      <c r="C1795" s="2" t="s">
        <v>3815</v>
      </c>
      <c r="D1795" s="3">
        <v>4487</v>
      </c>
      <c r="E1795" s="3">
        <v>4484</v>
      </c>
      <c r="F1795" s="3">
        <v>32972</v>
      </c>
      <c r="G1795" s="3">
        <v>6053</v>
      </c>
      <c r="H1795" s="3">
        <v>20.784400000000002</v>
      </c>
      <c r="I1795" s="30">
        <v>432.22836000000001</v>
      </c>
      <c r="J1795" s="30">
        <v>431.97768400000001</v>
      </c>
      <c r="K1795" s="30">
        <v>0.25068000000000001</v>
      </c>
      <c r="L1795" s="3">
        <v>0</v>
      </c>
      <c r="M1795" s="3">
        <v>4</v>
      </c>
      <c r="N1795" s="10">
        <f t="shared" si="196"/>
        <v>1</v>
      </c>
      <c r="O1795" s="35">
        <v>4</v>
      </c>
      <c r="P1795" s="17"/>
      <c r="Q1795" s="40">
        <v>1724.8853799999999</v>
      </c>
      <c r="R1795" s="40">
        <v>431.97680000000003</v>
      </c>
      <c r="S1795" s="18">
        <f t="shared" si="197"/>
        <v>582.34608895659107</v>
      </c>
      <c r="T1795" s="18">
        <f t="shared" si="198"/>
        <v>2.0464061958535917</v>
      </c>
      <c r="U1795" s="18">
        <f t="shared" si="199"/>
        <v>2.0834452220615902</v>
      </c>
      <c r="V1795" s="30">
        <v>431.97770000000003</v>
      </c>
      <c r="W1795" s="3" t="s">
        <v>65</v>
      </c>
      <c r="Y1795" s="3" t="s">
        <v>47</v>
      </c>
      <c r="Z1795" s="3" t="s">
        <v>47</v>
      </c>
      <c r="AA1795" s="3" t="s">
        <v>47</v>
      </c>
      <c r="AB1795" s="12" t="s">
        <v>52</v>
      </c>
      <c r="AC1795" s="3" t="s">
        <v>52</v>
      </c>
      <c r="AG1795" s="3" t="s">
        <v>52</v>
      </c>
      <c r="AU1795" s="3">
        <v>1</v>
      </c>
      <c r="AV1795" s="3">
        <v>3</v>
      </c>
      <c r="AW1795" s="3">
        <v>1</v>
      </c>
      <c r="AX1795" s="3">
        <v>3</v>
      </c>
      <c r="AY1795" s="3">
        <v>100</v>
      </c>
      <c r="AZ1795" s="6" t="str">
        <f t="shared" si="200"/>
        <v>1570.1</v>
      </c>
      <c r="BC1795" s="12" t="s">
        <v>3778</v>
      </c>
      <c r="BJ1795" s="12">
        <f t="shared" si="201"/>
        <v>0</v>
      </c>
      <c r="BK1795" s="12">
        <f t="shared" si="202"/>
        <v>0</v>
      </c>
      <c r="BS1795" s="3" t="s">
        <v>3816</v>
      </c>
      <c r="CQ1795" s="3" t="str">
        <f>CONCATENATE(baseURL!$A$1,baseURL!$B$1,baseURL!$C$1,".",C1795,".",L1795,".pkl&amp;seq=",BC1795)</f>
        <v>http://proteomics.broadinstitute.org/millscripts/viewfeed.pl?side=xl&amp;cycle=1&amp;fixedMods=iaaC&amp;file=msdataSM/iPRG2012_nd/cpick_in/iPRG2012_nd.1570.1.0.pkl&amp;seq=YAQGKPEEALEAYKK</v>
      </c>
    </row>
    <row r="1796" spans="1:95" x14ac:dyDescent="0.2">
      <c r="A1796" s="3">
        <v>4765</v>
      </c>
      <c r="B1796" s="2" t="s">
        <v>3817</v>
      </c>
      <c r="C1796" s="2" t="s">
        <v>3811</v>
      </c>
      <c r="D1796" s="3">
        <v>4489</v>
      </c>
      <c r="E1796" s="3">
        <v>4486</v>
      </c>
      <c r="F1796" s="3">
        <v>32974</v>
      </c>
      <c r="G1796" s="3">
        <v>6055</v>
      </c>
      <c r="H1796" s="3">
        <v>20.789400000000001</v>
      </c>
      <c r="I1796" s="30">
        <v>548.77913000000001</v>
      </c>
      <c r="J1796" s="30">
        <v>548.78011560000004</v>
      </c>
      <c r="K1796" s="30">
        <v>-9.8999999999999999E-4</v>
      </c>
      <c r="L1796" s="3">
        <v>2</v>
      </c>
      <c r="M1796" s="3">
        <v>2</v>
      </c>
      <c r="N1796" s="10">
        <f t="shared" si="196"/>
        <v>1</v>
      </c>
      <c r="O1796" s="35">
        <v>2</v>
      </c>
      <c r="P1796" s="17"/>
      <c r="Q1796" s="40">
        <v>1096.5520799999999</v>
      </c>
      <c r="R1796" s="40">
        <v>548.77967999999998</v>
      </c>
      <c r="S1796" s="18">
        <f t="shared" si="197"/>
        <v>-1.0022236974510892</v>
      </c>
      <c r="T1796" s="18">
        <f t="shared" si="198"/>
        <v>0.79376116852544809</v>
      </c>
      <c r="U1796" s="18">
        <f t="shared" si="199"/>
        <v>0.94755695045299104</v>
      </c>
      <c r="V1796" s="30">
        <v>548.78020000000004</v>
      </c>
      <c r="W1796" s="3" t="s">
        <v>47</v>
      </c>
      <c r="X1796" s="3" t="s">
        <v>47</v>
      </c>
      <c r="Y1796" s="3" t="s">
        <v>47</v>
      </c>
      <c r="Z1796" s="3" t="s">
        <v>47</v>
      </c>
      <c r="AA1796" s="3" t="s">
        <v>48</v>
      </c>
      <c r="AB1796" s="12" t="s">
        <v>47</v>
      </c>
      <c r="AC1796" s="3" t="s">
        <v>47</v>
      </c>
      <c r="AD1796" s="3" t="s">
        <v>47</v>
      </c>
      <c r="AE1796" s="3" t="s">
        <v>47</v>
      </c>
      <c r="AF1796" s="3" t="s">
        <v>47</v>
      </c>
      <c r="AG1796" s="3" t="s">
        <v>47</v>
      </c>
      <c r="AH1796" s="3" t="s">
        <v>47</v>
      </c>
      <c r="AI1796" s="3" t="s">
        <v>47</v>
      </c>
      <c r="AJ1796" s="3" t="s">
        <v>47</v>
      </c>
      <c r="AK1796" s="3" t="s">
        <v>48</v>
      </c>
      <c r="AL1796" s="3" t="s">
        <v>48</v>
      </c>
      <c r="AM1796" s="3" t="s">
        <v>47</v>
      </c>
      <c r="AN1796" s="3" t="s">
        <v>47</v>
      </c>
      <c r="AU1796" s="3">
        <v>0</v>
      </c>
      <c r="AV1796" s="3">
        <v>15</v>
      </c>
      <c r="AW1796" s="3">
        <v>1</v>
      </c>
      <c r="AX1796" s="3">
        <v>15</v>
      </c>
      <c r="AY1796" s="3">
        <v>100</v>
      </c>
      <c r="AZ1796" s="6" t="str">
        <f t="shared" si="200"/>
        <v>1570.3</v>
      </c>
      <c r="BC1796" s="12" t="s">
        <v>3818</v>
      </c>
      <c r="BJ1796" s="12">
        <f t="shared" si="201"/>
        <v>0</v>
      </c>
      <c r="BK1796" s="12">
        <f t="shared" si="202"/>
        <v>0</v>
      </c>
      <c r="CQ1796" s="3" t="str">
        <f>CONCATENATE(baseURL!$A$1,baseURL!$B$1,baseURL!$C$1,".",C1796,".",L1796,".pkl&amp;seq=",BC1796)</f>
        <v>http://proteomics.broadinstitute.org/millscripts/viewfeed.pl?side=xl&amp;cycle=1&amp;fixedMods=iaaC&amp;file=msdataSM/iPRG2012_nd/cpick_in/iPRG2012_nd.1570.3.2.pkl&amp;seq=TALEGSYLDK</v>
      </c>
    </row>
    <row r="1797" spans="1:95" x14ac:dyDescent="0.2">
      <c r="A1797" s="3">
        <v>2644</v>
      </c>
      <c r="B1797" s="2" t="s">
        <v>3824</v>
      </c>
      <c r="C1797" s="2" t="s">
        <v>3814</v>
      </c>
      <c r="D1797" s="3">
        <v>4495</v>
      </c>
      <c r="E1797" s="3">
        <v>4492</v>
      </c>
      <c r="F1797" s="3">
        <v>32994</v>
      </c>
      <c r="G1797" s="3">
        <v>6062</v>
      </c>
      <c r="H1797" s="3">
        <v>20.814900000000002</v>
      </c>
      <c r="I1797" s="30">
        <v>471.77271000000002</v>
      </c>
      <c r="J1797" s="30">
        <v>471.77182420000003</v>
      </c>
      <c r="K1797" s="30">
        <v>8.8999999999999995E-4</v>
      </c>
      <c r="L1797" s="3">
        <v>2</v>
      </c>
      <c r="M1797" s="3">
        <v>2</v>
      </c>
      <c r="N1797" s="10">
        <f t="shared" si="196"/>
        <v>1</v>
      </c>
      <c r="O1797" s="35">
        <v>2</v>
      </c>
      <c r="P1797" s="17"/>
      <c r="Q1797" s="40">
        <v>942.53670999999997</v>
      </c>
      <c r="R1797" s="40">
        <v>471.77199000000002</v>
      </c>
      <c r="S1797" s="18">
        <f t="shared" si="197"/>
        <v>1.5261609745020346</v>
      </c>
      <c r="T1797" s="18">
        <f t="shared" si="198"/>
        <v>-0.35144095771914702</v>
      </c>
      <c r="U1797" s="18">
        <f t="shared" si="199"/>
        <v>-0.82667052793559481</v>
      </c>
      <c r="V1797" s="30">
        <v>471.77159999999998</v>
      </c>
      <c r="W1797" s="3" t="s">
        <v>47</v>
      </c>
      <c r="Z1797" s="3" t="s">
        <v>47</v>
      </c>
      <c r="AA1797" s="3" t="s">
        <v>47</v>
      </c>
      <c r="AB1797" s="12" t="s">
        <v>47</v>
      </c>
      <c r="AC1797" s="3" t="s">
        <v>47</v>
      </c>
      <c r="AD1797" s="3" t="s">
        <v>47</v>
      </c>
      <c r="AE1797" s="3" t="s">
        <v>47</v>
      </c>
      <c r="AF1797" s="3" t="s">
        <v>47</v>
      </c>
      <c r="AG1797" s="3" t="s">
        <v>47</v>
      </c>
      <c r="AH1797" s="3" t="s">
        <v>47</v>
      </c>
      <c r="AI1797" s="3" t="s">
        <v>47</v>
      </c>
      <c r="AJ1797" s="3" t="s">
        <v>47</v>
      </c>
      <c r="AK1797" s="3" t="s">
        <v>47</v>
      </c>
      <c r="AL1797" s="3" t="s">
        <v>48</v>
      </c>
      <c r="AM1797" s="3" t="s">
        <v>52</v>
      </c>
      <c r="AN1797" s="3" t="s">
        <v>47</v>
      </c>
      <c r="AU1797" s="3">
        <v>0</v>
      </c>
      <c r="AV1797" s="3">
        <v>14</v>
      </c>
      <c r="AW1797" s="3">
        <v>1</v>
      </c>
      <c r="AX1797" s="3">
        <v>14</v>
      </c>
      <c r="AY1797" s="3">
        <v>100</v>
      </c>
      <c r="AZ1797" s="6" t="str">
        <f t="shared" si="200"/>
        <v>1571.2</v>
      </c>
      <c r="BC1797" s="12" t="s">
        <v>3825</v>
      </c>
      <c r="BJ1797" s="12">
        <f t="shared" si="201"/>
        <v>0</v>
      </c>
      <c r="BK1797" s="12">
        <f t="shared" si="202"/>
        <v>0</v>
      </c>
      <c r="CQ1797" s="3" t="str">
        <f>CONCATENATE(baseURL!$A$1,baseURL!$B$1,baseURL!$C$1,".",C1797,".",L1797,".pkl&amp;seq=",BC1797)</f>
        <v>http://proteomics.broadinstitute.org/millscripts/viewfeed.pl?side=xl&amp;cycle=1&amp;fixedMods=iaaC&amp;file=msdataSM/iPRG2012_nd/cpick_in/iPRG2012_nd.1571.2.2.pkl&amp;seq=NLVEAAAVR</v>
      </c>
    </row>
    <row r="1798" spans="1:95" x14ac:dyDescent="0.2">
      <c r="A1798" s="3">
        <v>2675</v>
      </c>
      <c r="B1798" s="2" t="s">
        <v>3826</v>
      </c>
      <c r="C1798" s="2" t="s">
        <v>3827</v>
      </c>
      <c r="D1798" s="3">
        <v>4496</v>
      </c>
      <c r="E1798" s="3">
        <v>4493</v>
      </c>
      <c r="F1798" s="3">
        <v>32995</v>
      </c>
      <c r="G1798" s="3">
        <v>6063</v>
      </c>
      <c r="H1798" s="3">
        <v>20.818999999999999</v>
      </c>
      <c r="I1798" s="30">
        <v>519.75707999999997</v>
      </c>
      <c r="J1798" s="30">
        <v>519.75426540000001</v>
      </c>
      <c r="K1798" s="30">
        <v>2.81E-3</v>
      </c>
      <c r="L1798" s="3">
        <v>2</v>
      </c>
      <c r="M1798" s="3">
        <v>2</v>
      </c>
      <c r="N1798" s="10">
        <f t="shared" si="196"/>
        <v>1</v>
      </c>
      <c r="O1798" s="35">
        <v>2</v>
      </c>
      <c r="P1798" s="17"/>
      <c r="Q1798" s="40">
        <v>1038.50369</v>
      </c>
      <c r="R1798" s="40">
        <v>519.75548000000003</v>
      </c>
      <c r="S1798" s="18">
        <f t="shared" si="197"/>
        <v>3.078370621391866</v>
      </c>
      <c r="T1798" s="18">
        <f t="shared" si="198"/>
        <v>-2.3368680981020375</v>
      </c>
      <c r="U1798" s="18">
        <f t="shared" si="199"/>
        <v>-2.4626964973322241</v>
      </c>
      <c r="V1798" s="30">
        <v>519.75419999999997</v>
      </c>
      <c r="W1798" s="3" t="s">
        <v>47</v>
      </c>
      <c r="Z1798" s="3" t="s">
        <v>47</v>
      </c>
      <c r="AA1798" s="3" t="s">
        <v>47</v>
      </c>
      <c r="AB1798" s="12" t="s">
        <v>47</v>
      </c>
      <c r="AC1798" s="3" t="s">
        <v>47</v>
      </c>
      <c r="AD1798" s="3" t="s">
        <v>47</v>
      </c>
      <c r="AE1798" s="3" t="s">
        <v>47</v>
      </c>
      <c r="AG1798" s="3" t="s">
        <v>47</v>
      </c>
      <c r="AH1798" s="3" t="s">
        <v>47</v>
      </c>
      <c r="AI1798" s="3" t="s">
        <v>47</v>
      </c>
      <c r="AJ1798" s="3" t="s">
        <v>47</v>
      </c>
      <c r="AK1798" s="3" t="s">
        <v>47</v>
      </c>
      <c r="AL1798" s="3" t="s">
        <v>47</v>
      </c>
      <c r="AU1798" s="3">
        <v>0</v>
      </c>
      <c r="AV1798" s="3">
        <v>13</v>
      </c>
      <c r="AW1798" s="3">
        <v>1</v>
      </c>
      <c r="AX1798" s="3">
        <v>13</v>
      </c>
      <c r="AY1798" s="3">
        <v>100</v>
      </c>
      <c r="AZ1798" s="6" t="str">
        <f t="shared" si="200"/>
        <v>1571.3</v>
      </c>
      <c r="BC1798" s="12" t="s">
        <v>3828</v>
      </c>
      <c r="BJ1798" s="12">
        <f t="shared" si="201"/>
        <v>0</v>
      </c>
      <c r="BK1798" s="12">
        <f t="shared" si="202"/>
        <v>0</v>
      </c>
      <c r="CQ1798" s="3" t="str">
        <f>CONCATENATE(baseURL!$A$1,baseURL!$B$1,baseURL!$C$1,".",C1798,".",L1798,".pkl&amp;seq=",BC1798)</f>
        <v>http://proteomics.broadinstitute.org/millscripts/viewfeed.pl?side=xl&amp;cycle=1&amp;fixedMods=iaaC&amp;file=msdataSM/iPRG2012_nd/cpick_in/iPRG2012_nd.1571.3.2.pkl&amp;seq=LAGYVMDNR</v>
      </c>
    </row>
    <row r="1799" spans="1:95" x14ac:dyDescent="0.2">
      <c r="A1799" s="3">
        <v>2413</v>
      </c>
      <c r="B1799" s="2" t="s">
        <v>3830</v>
      </c>
      <c r="C1799" s="2" t="s">
        <v>3831</v>
      </c>
      <c r="D1799" s="3">
        <v>4501</v>
      </c>
      <c r="E1799" s="3">
        <v>4498</v>
      </c>
      <c r="F1799" s="3">
        <v>33037</v>
      </c>
      <c r="G1799" s="3">
        <v>6070</v>
      </c>
      <c r="H1799" s="3">
        <v>20.860700000000001</v>
      </c>
      <c r="I1799" s="30">
        <v>510.52605999999997</v>
      </c>
      <c r="J1799" s="30">
        <v>510.52511829999997</v>
      </c>
      <c r="K1799" s="30">
        <v>9.3999999999999997E-4</v>
      </c>
      <c r="L1799" s="3">
        <v>4</v>
      </c>
      <c r="M1799" s="3">
        <v>4</v>
      </c>
      <c r="N1799" s="10">
        <f t="shared" si="196"/>
        <v>1</v>
      </c>
      <c r="O1799" s="35">
        <v>4</v>
      </c>
      <c r="P1799" s="17"/>
      <c r="Q1799" s="40">
        <v>2039.0780999999999</v>
      </c>
      <c r="R1799" s="40">
        <v>510.52498000000003</v>
      </c>
      <c r="S1799" s="18">
        <f t="shared" si="197"/>
        <v>2.1154694525327686</v>
      </c>
      <c r="T1799" s="18">
        <f t="shared" si="198"/>
        <v>0.27089761591374401</v>
      </c>
      <c r="U1799" s="18">
        <f t="shared" si="199"/>
        <v>3.9175360135178604E-2</v>
      </c>
      <c r="V1799" s="30">
        <v>510.52499999999998</v>
      </c>
      <c r="W1799" s="3" t="s">
        <v>47</v>
      </c>
      <c r="Z1799" s="3" t="s">
        <v>47</v>
      </c>
      <c r="AA1799" s="3" t="s">
        <v>47</v>
      </c>
      <c r="AB1799" s="12" t="s">
        <v>47</v>
      </c>
      <c r="AC1799" s="3" t="s">
        <v>47</v>
      </c>
      <c r="AD1799" s="3" t="s">
        <v>47</v>
      </c>
      <c r="AE1799" s="3" t="s">
        <v>47</v>
      </c>
      <c r="AF1799" s="3" t="s">
        <v>47</v>
      </c>
      <c r="AG1799" s="3" t="s">
        <v>47</v>
      </c>
      <c r="AH1799" s="3" t="s">
        <v>48</v>
      </c>
      <c r="AU1799" s="3">
        <v>0</v>
      </c>
      <c r="AV1799" s="3">
        <v>9</v>
      </c>
      <c r="AW1799" s="3">
        <v>1</v>
      </c>
      <c r="AX1799" s="3">
        <v>9</v>
      </c>
      <c r="AY1799" s="3">
        <v>100</v>
      </c>
      <c r="AZ1799" s="6" t="str">
        <f t="shared" si="200"/>
        <v>1573.3</v>
      </c>
      <c r="BC1799" s="12" t="s">
        <v>3832</v>
      </c>
      <c r="BJ1799" s="12">
        <f t="shared" si="201"/>
        <v>0</v>
      </c>
      <c r="BK1799" s="12">
        <f t="shared" si="202"/>
        <v>0</v>
      </c>
      <c r="CQ1799" s="3" t="str">
        <f>CONCATENATE(baseURL!$A$1,baseURL!$B$1,baseURL!$C$1,".",C1799,".",L1799,".pkl&amp;seq=",BC1799)</f>
        <v>http://proteomics.broadinstitute.org/millscripts/viewfeed.pl?side=xl&amp;cycle=1&amp;fixedMods=iaaC&amp;file=msdataSM/iPRG2012_nd/cpick_in/iPRG2012_nd.1573.3.4.pkl&amp;seq=YVVLASHLGRPNGERNEK</v>
      </c>
    </row>
    <row r="1800" spans="1:95" x14ac:dyDescent="0.2">
      <c r="A1800" s="3">
        <v>2448</v>
      </c>
      <c r="B1800" s="2" t="s">
        <v>3833</v>
      </c>
      <c r="C1800" s="2" t="s">
        <v>3834</v>
      </c>
      <c r="D1800" s="3">
        <v>4502</v>
      </c>
      <c r="E1800" s="3">
        <v>4499</v>
      </c>
      <c r="F1800" s="3">
        <v>33038</v>
      </c>
      <c r="G1800" s="3">
        <v>6071</v>
      </c>
      <c r="H1800" s="3">
        <v>20.863199999999999</v>
      </c>
      <c r="I1800" s="30">
        <v>588.29971</v>
      </c>
      <c r="J1800" s="30">
        <v>588.29862739999999</v>
      </c>
      <c r="K1800" s="30">
        <v>1.08E-3</v>
      </c>
      <c r="L1800" s="3">
        <v>0</v>
      </c>
      <c r="M1800" s="3">
        <v>2</v>
      </c>
      <c r="N1800" s="10">
        <f t="shared" si="196"/>
        <v>1</v>
      </c>
      <c r="O1800" s="35">
        <v>2</v>
      </c>
      <c r="P1800" s="17"/>
      <c r="Q1800" s="40">
        <v>1175.5902599999999</v>
      </c>
      <c r="R1800" s="40">
        <v>588.29876999999999</v>
      </c>
      <c r="S1800" s="18">
        <f t="shared" si="197"/>
        <v>1.5978275800477226</v>
      </c>
      <c r="T1800" s="18">
        <f t="shared" si="198"/>
        <v>-0.24239384352914337</v>
      </c>
      <c r="U1800" s="18">
        <f t="shared" si="199"/>
        <v>-0.28896881770726568</v>
      </c>
      <c r="V1800" s="30">
        <v>588.29859999999996</v>
      </c>
      <c r="W1800" s="3" t="s">
        <v>47</v>
      </c>
      <c r="Z1800" s="3" t="s">
        <v>47</v>
      </c>
      <c r="AA1800" s="3" t="s">
        <v>47</v>
      </c>
      <c r="AB1800" s="12" t="s">
        <v>47</v>
      </c>
      <c r="AC1800" s="3" t="s">
        <v>47</v>
      </c>
      <c r="AD1800" s="3" t="s">
        <v>47</v>
      </c>
      <c r="AE1800" s="3" t="s">
        <v>48</v>
      </c>
      <c r="AF1800" s="3" t="s">
        <v>48</v>
      </c>
      <c r="AH1800" s="3" t="s">
        <v>47</v>
      </c>
      <c r="AI1800" s="3" t="s">
        <v>48</v>
      </c>
      <c r="AL1800" s="3" t="s">
        <v>48</v>
      </c>
      <c r="AU1800" s="3">
        <v>0</v>
      </c>
      <c r="AV1800" s="3">
        <v>7</v>
      </c>
      <c r="AW1800" s="3">
        <v>1</v>
      </c>
      <c r="AX1800" s="3">
        <v>7</v>
      </c>
      <c r="AY1800" s="3">
        <v>100</v>
      </c>
      <c r="AZ1800" s="6" t="str">
        <f t="shared" si="200"/>
        <v>1573.4</v>
      </c>
      <c r="BC1800" s="12" t="s">
        <v>3759</v>
      </c>
      <c r="BJ1800" s="12">
        <f t="shared" si="201"/>
        <v>0</v>
      </c>
      <c r="BK1800" s="12">
        <f t="shared" si="202"/>
        <v>0</v>
      </c>
      <c r="CQ1800" s="3" t="str">
        <f>CONCATENATE(baseURL!$A$1,baseURL!$B$1,baseURL!$C$1,".",C1800,".",L1800,".pkl&amp;seq=",BC1800)</f>
        <v>http://proteomics.broadinstitute.org/millscripts/viewfeed.pl?side=xl&amp;cycle=1&amp;fixedMods=iaaC&amp;file=msdataSM/iPRG2012_nd/cpick_in/iPRG2012_nd.1573.4.0.pkl&amp;seq=NASNELELSAK</v>
      </c>
    </row>
    <row r="1801" spans="1:95" x14ac:dyDescent="0.2">
      <c r="A1801" s="3">
        <v>4735</v>
      </c>
      <c r="B1801" s="2" t="s">
        <v>3835</v>
      </c>
      <c r="C1801" s="2" t="s">
        <v>3836</v>
      </c>
      <c r="D1801" s="3">
        <v>4503</v>
      </c>
      <c r="E1801" s="3">
        <v>4500</v>
      </c>
      <c r="F1801" s="3">
        <v>33039</v>
      </c>
      <c r="G1801" s="3">
        <v>6072</v>
      </c>
      <c r="H1801" s="3">
        <v>20.8657</v>
      </c>
      <c r="I1801" s="30">
        <v>594.33609999999999</v>
      </c>
      <c r="J1801" s="30">
        <v>594.33467710000002</v>
      </c>
      <c r="K1801" s="30">
        <v>1.42E-3</v>
      </c>
      <c r="L1801" s="3">
        <v>2</v>
      </c>
      <c r="M1801" s="3">
        <v>2</v>
      </c>
      <c r="N1801" s="10">
        <f t="shared" si="196"/>
        <v>1</v>
      </c>
      <c r="O1801" s="35">
        <v>2</v>
      </c>
      <c r="P1801" s="17"/>
      <c r="Q1801" s="40">
        <v>1187.6630299999999</v>
      </c>
      <c r="R1801" s="40">
        <v>594.33515</v>
      </c>
      <c r="S1801" s="18">
        <f t="shared" si="197"/>
        <v>1.5984247271743968</v>
      </c>
      <c r="T1801" s="18">
        <f t="shared" si="198"/>
        <v>-0.79567900363459354</v>
      </c>
      <c r="U1801" s="18">
        <f t="shared" si="199"/>
        <v>-0.7571485549874134</v>
      </c>
      <c r="V1801" s="30">
        <v>594.3347</v>
      </c>
      <c r="W1801" s="3" t="s">
        <v>47</v>
      </c>
      <c r="X1801" s="3" t="s">
        <v>47</v>
      </c>
      <c r="Y1801" s="3" t="s">
        <v>47</v>
      </c>
      <c r="Z1801" s="3" t="s">
        <v>47</v>
      </c>
      <c r="AA1801" s="3" t="s">
        <v>47</v>
      </c>
      <c r="AB1801" s="12" t="s">
        <v>47</v>
      </c>
      <c r="AC1801" s="3" t="s">
        <v>47</v>
      </c>
      <c r="AD1801" s="3" t="s">
        <v>48</v>
      </c>
      <c r="AE1801" s="3" t="s">
        <v>47</v>
      </c>
      <c r="AF1801" s="3" t="s">
        <v>47</v>
      </c>
      <c r="AG1801" s="3" t="s">
        <v>47</v>
      </c>
      <c r="AH1801" s="3" t="s">
        <v>47</v>
      </c>
      <c r="AI1801" s="3" t="s">
        <v>48</v>
      </c>
      <c r="AJ1801" s="3" t="s">
        <v>47</v>
      </c>
      <c r="AK1801" s="3" t="s">
        <v>48</v>
      </c>
      <c r="AL1801" s="3" t="s">
        <v>47</v>
      </c>
      <c r="AM1801" s="3" t="s">
        <v>47</v>
      </c>
      <c r="AN1801" s="3" t="s">
        <v>48</v>
      </c>
      <c r="AU1801" s="3">
        <v>0</v>
      </c>
      <c r="AV1801" s="3">
        <v>14</v>
      </c>
      <c r="AW1801" s="3">
        <v>1</v>
      </c>
      <c r="AX1801" s="3">
        <v>14</v>
      </c>
      <c r="AY1801" s="3">
        <v>100</v>
      </c>
      <c r="AZ1801" s="6" t="str">
        <f t="shared" si="200"/>
        <v>1573.5</v>
      </c>
      <c r="BC1801" s="12" t="s">
        <v>3837</v>
      </c>
      <c r="BJ1801" s="12">
        <f t="shared" si="201"/>
        <v>0</v>
      </c>
      <c r="BK1801" s="12">
        <f t="shared" si="202"/>
        <v>0</v>
      </c>
      <c r="CQ1801" s="3" t="str">
        <f>CONCATENATE(baseURL!$A$1,baseURL!$B$1,baseURL!$C$1,".",C1801,".",L1801,".pkl&amp;seq=",BC1801)</f>
        <v>http://proteomics.broadinstitute.org/millscripts/viewfeed.pl?side=xl&amp;cycle=1&amp;fixedMods=iaaC&amp;file=msdataSM/iPRG2012_nd/cpick_in/iPRG2012_nd.1573.5.2.pkl&amp;seq=LQQDTLLQTK</v>
      </c>
    </row>
    <row r="1802" spans="1:95" x14ac:dyDescent="0.2">
      <c r="A1802" s="3">
        <v>246</v>
      </c>
      <c r="B1802" s="2" t="s">
        <v>3842</v>
      </c>
      <c r="C1802" s="2" t="s">
        <v>3843</v>
      </c>
      <c r="D1802" s="3">
        <v>4507</v>
      </c>
      <c r="E1802" s="3">
        <v>4504</v>
      </c>
      <c r="F1802" s="3">
        <v>33057</v>
      </c>
      <c r="G1802" s="3">
        <v>6077</v>
      </c>
      <c r="H1802" s="3">
        <v>20.8811</v>
      </c>
      <c r="I1802" s="30">
        <v>481.77256</v>
      </c>
      <c r="J1802" s="30">
        <v>481.79052969999998</v>
      </c>
      <c r="K1802" s="30">
        <v>-1.797E-2</v>
      </c>
      <c r="L1802" s="3">
        <v>2</v>
      </c>
      <c r="M1802" s="3">
        <v>2</v>
      </c>
      <c r="N1802" s="10">
        <f t="shared" si="196"/>
        <v>1</v>
      </c>
      <c r="O1802" s="35">
        <v>2</v>
      </c>
      <c r="P1802" s="17"/>
      <c r="Q1802" s="40">
        <v>962.53393000000005</v>
      </c>
      <c r="R1802" s="40">
        <v>481.7706</v>
      </c>
      <c r="S1802" s="18">
        <f t="shared" si="197"/>
        <v>4.0683262947071759</v>
      </c>
      <c r="T1802" s="18">
        <f t="shared" si="198"/>
        <v>41.367613548808087</v>
      </c>
      <c r="U1802" s="18">
        <f t="shared" si="199"/>
        <v>4.1513533619725855</v>
      </c>
      <c r="V1802" s="30">
        <v>481.77260000000001</v>
      </c>
      <c r="AB1802" s="12" t="s">
        <v>48</v>
      </c>
      <c r="AD1802" s="3" t="s">
        <v>47</v>
      </c>
      <c r="AF1802" s="3" t="s">
        <v>47</v>
      </c>
      <c r="AG1802" s="3" t="s">
        <v>47</v>
      </c>
      <c r="AK1802" s="3" t="s">
        <v>48</v>
      </c>
      <c r="AL1802" s="3" t="s">
        <v>52</v>
      </c>
      <c r="AU1802" s="3">
        <v>0</v>
      </c>
      <c r="AV1802" s="3">
        <v>3</v>
      </c>
      <c r="AW1802" s="3">
        <v>1</v>
      </c>
      <c r="AX1802" s="3">
        <v>3</v>
      </c>
      <c r="AY1802" s="3">
        <v>100</v>
      </c>
      <c r="AZ1802" s="6" t="str">
        <f t="shared" si="200"/>
        <v>1574.2</v>
      </c>
      <c r="BC1802" s="12" t="s">
        <v>3844</v>
      </c>
      <c r="BJ1802" s="12">
        <f t="shared" si="201"/>
        <v>0</v>
      </c>
      <c r="BK1802" s="12">
        <f t="shared" si="202"/>
        <v>0</v>
      </c>
      <c r="CQ1802" s="3" t="str">
        <f>CONCATENATE(baseURL!$A$1,baseURL!$B$1,baseURL!$C$1,".",C1802,".",L1802,".pkl&amp;seq=",BC1802)</f>
        <v>http://proteomics.broadinstitute.org/millscripts/viewfeed.pl?side=xl&amp;cycle=1&amp;fixedMods=iaaC&amp;file=msdataSM/iPRG2012_nd/cpick_in/iPRG2012_nd.1574.2.2.pkl&amp;seq=AQVVTMSVK</v>
      </c>
    </row>
    <row r="1803" spans="1:95" x14ac:dyDescent="0.2">
      <c r="A1803" s="3">
        <v>3460</v>
      </c>
      <c r="B1803" s="2" t="s">
        <v>3845</v>
      </c>
      <c r="C1803" s="2" t="s">
        <v>3846</v>
      </c>
      <c r="D1803" s="3">
        <v>4512</v>
      </c>
      <c r="E1803" s="3">
        <v>4509</v>
      </c>
      <c r="F1803" s="3">
        <v>33062</v>
      </c>
      <c r="G1803" s="3">
        <v>6082</v>
      </c>
      <c r="H1803" s="3">
        <v>20.889500000000002</v>
      </c>
      <c r="I1803" s="30">
        <v>547.79665</v>
      </c>
      <c r="J1803" s="30">
        <v>547.79470490000006</v>
      </c>
      <c r="K1803" s="30">
        <v>1.9499999999999999E-3</v>
      </c>
      <c r="L1803" s="3">
        <v>2</v>
      </c>
      <c r="M1803" s="3">
        <v>2</v>
      </c>
      <c r="N1803" s="10">
        <f t="shared" si="196"/>
        <v>1</v>
      </c>
      <c r="O1803" s="35">
        <v>2</v>
      </c>
      <c r="P1803" s="17"/>
      <c r="Q1803" s="40">
        <v>1094.5840499999999</v>
      </c>
      <c r="R1803" s="40">
        <v>547.79566</v>
      </c>
      <c r="S1803" s="18">
        <f t="shared" si="197"/>
        <v>1.8072432337298925</v>
      </c>
      <c r="T1803" s="18">
        <f t="shared" si="198"/>
        <v>-1.7435333458865334</v>
      </c>
      <c r="U1803" s="18">
        <f t="shared" si="199"/>
        <v>-1.7524782871840507</v>
      </c>
      <c r="V1803" s="30">
        <v>547.79470000000003</v>
      </c>
      <c r="W1803" s="3" t="s">
        <v>47</v>
      </c>
      <c r="X1803" s="3" t="s">
        <v>47</v>
      </c>
      <c r="Y1803" s="3" t="s">
        <v>47</v>
      </c>
      <c r="Z1803" s="3" t="s">
        <v>47</v>
      </c>
      <c r="AA1803" s="3" t="s">
        <v>47</v>
      </c>
      <c r="AB1803" s="12" t="s">
        <v>48</v>
      </c>
      <c r="AC1803" s="3" t="s">
        <v>47</v>
      </c>
      <c r="AE1803" s="3" t="s">
        <v>48</v>
      </c>
      <c r="AF1803" s="3" t="s">
        <v>48</v>
      </c>
      <c r="AG1803" s="3" t="s">
        <v>48</v>
      </c>
      <c r="AH1803" s="3" t="s">
        <v>47</v>
      </c>
      <c r="AI1803" s="3" t="s">
        <v>48</v>
      </c>
      <c r="AL1803" s="3" t="s">
        <v>48</v>
      </c>
      <c r="AM1803" s="3" t="s">
        <v>48</v>
      </c>
      <c r="AU1803" s="3">
        <v>0</v>
      </c>
      <c r="AV1803" s="3">
        <v>7</v>
      </c>
      <c r="AW1803" s="3">
        <v>1</v>
      </c>
      <c r="AX1803" s="3">
        <v>7</v>
      </c>
      <c r="AY1803" s="3">
        <v>100</v>
      </c>
      <c r="AZ1803" s="6" t="str">
        <f t="shared" si="200"/>
        <v>1574.7</v>
      </c>
      <c r="BC1803" s="12" t="s">
        <v>3847</v>
      </c>
      <c r="BJ1803" s="12">
        <f t="shared" si="201"/>
        <v>0</v>
      </c>
      <c r="BK1803" s="12">
        <f t="shared" si="202"/>
        <v>0</v>
      </c>
      <c r="CQ1803" s="3" t="str">
        <f>CONCATENATE(baseURL!$A$1,baseURL!$B$1,baseURL!$C$1,".",C1803,".",L1803,".pkl&amp;seq=",BC1803)</f>
        <v>http://proteomics.broadinstitute.org/millscripts/viewfeed.pl?side=xl&amp;cycle=1&amp;fixedMods=iaaC&amp;file=msdataSM/iPRG2012_nd/cpick_in/iPRG2012_nd.1574.7.2.pkl&amp;seq=LVTDSVAYAR</v>
      </c>
    </row>
    <row r="1804" spans="1:95" x14ac:dyDescent="0.2">
      <c r="A1804" s="3">
        <v>6309</v>
      </c>
      <c r="B1804" s="2" t="s">
        <v>3848</v>
      </c>
      <c r="C1804" s="2" t="s">
        <v>3849</v>
      </c>
      <c r="D1804" s="3">
        <v>4513</v>
      </c>
      <c r="E1804" s="3">
        <v>4510</v>
      </c>
      <c r="F1804" s="3">
        <v>33063</v>
      </c>
      <c r="G1804" s="3">
        <v>6083</v>
      </c>
      <c r="H1804" s="3">
        <v>20.891100000000002</v>
      </c>
      <c r="I1804" s="30">
        <v>687.86887999999999</v>
      </c>
      <c r="J1804" s="30">
        <v>687.86500699999999</v>
      </c>
      <c r="K1804" s="30">
        <v>3.8700000000000002E-3</v>
      </c>
      <c r="L1804" s="3">
        <v>2</v>
      </c>
      <c r="M1804" s="3">
        <v>2</v>
      </c>
      <c r="N1804" s="10">
        <f t="shared" si="196"/>
        <v>1</v>
      </c>
      <c r="O1804" s="35">
        <v>2</v>
      </c>
      <c r="P1804" s="17"/>
      <c r="Q1804" s="40">
        <v>1374.7223300000001</v>
      </c>
      <c r="R1804" s="40">
        <v>687.86481000000003</v>
      </c>
      <c r="S1804" s="18">
        <f t="shared" si="197"/>
        <v>5.9168603202074737</v>
      </c>
      <c r="T1804" s="18">
        <f t="shared" si="198"/>
        <v>0.28639348472757337</v>
      </c>
      <c r="U1804" s="18">
        <f t="shared" si="199"/>
        <v>0.56697187333196963</v>
      </c>
      <c r="V1804" s="30">
        <v>687.86519999999996</v>
      </c>
      <c r="W1804" s="3" t="s">
        <v>47</v>
      </c>
      <c r="X1804" s="3" t="s">
        <v>47</v>
      </c>
      <c r="Y1804" s="3" t="s">
        <v>47</v>
      </c>
      <c r="Z1804" s="3" t="s">
        <v>47</v>
      </c>
      <c r="AA1804" s="3" t="s">
        <v>47</v>
      </c>
      <c r="AB1804" s="12" t="s">
        <v>47</v>
      </c>
      <c r="AC1804" s="3" t="s">
        <v>47</v>
      </c>
      <c r="AD1804" s="3" t="s">
        <v>47</v>
      </c>
      <c r="AE1804" s="3" t="s">
        <v>47</v>
      </c>
      <c r="AF1804" s="3" t="s">
        <v>47</v>
      </c>
      <c r="AG1804" s="3" t="s">
        <v>47</v>
      </c>
      <c r="AH1804" s="3" t="s">
        <v>47</v>
      </c>
      <c r="AI1804" s="3" t="s">
        <v>47</v>
      </c>
      <c r="AJ1804" s="3" t="s">
        <v>47</v>
      </c>
      <c r="AL1804" s="3" t="s">
        <v>47</v>
      </c>
      <c r="AU1804" s="3">
        <v>0</v>
      </c>
      <c r="AV1804" s="3">
        <v>15</v>
      </c>
      <c r="AW1804" s="3">
        <v>1</v>
      </c>
      <c r="AX1804" s="3">
        <v>15</v>
      </c>
      <c r="AY1804" s="3">
        <v>100</v>
      </c>
      <c r="AZ1804" s="6" t="str">
        <f t="shared" si="200"/>
        <v>1574.8</v>
      </c>
      <c r="BC1804" s="12" t="s">
        <v>3609</v>
      </c>
      <c r="BJ1804" s="12">
        <f t="shared" si="201"/>
        <v>0</v>
      </c>
      <c r="BK1804" s="12">
        <f t="shared" si="202"/>
        <v>0</v>
      </c>
      <c r="CQ1804" s="3" t="str">
        <f>CONCATENATE(baseURL!$A$1,baseURL!$B$1,baseURL!$C$1,".",C1804,".",L1804,".pkl&amp;seq=",BC1804)</f>
        <v>http://proteomics.broadinstitute.org/millscripts/viewfeed.pl?side=xl&amp;cycle=1&amp;fixedMods=iaaC&amp;file=msdataSM/iPRG2012_nd/cpick_in/iPRG2012_nd.1574.8.2.pkl&amp;seq=TASGNLLPSSTGAAK</v>
      </c>
    </row>
    <row r="1805" spans="1:95" x14ac:dyDescent="0.2">
      <c r="A1805" s="3">
        <v>1224</v>
      </c>
      <c r="B1805" s="2" t="s">
        <v>3838</v>
      </c>
      <c r="C1805" s="2" t="s">
        <v>3839</v>
      </c>
      <c r="D1805" s="3">
        <v>4514</v>
      </c>
      <c r="E1805" s="3">
        <v>4511</v>
      </c>
      <c r="F1805" s="3">
        <v>33064</v>
      </c>
      <c r="G1805" s="3">
        <v>6084</v>
      </c>
      <c r="H1805" s="3">
        <v>20.892800000000001</v>
      </c>
      <c r="I1805" s="30">
        <v>699.35001999999997</v>
      </c>
      <c r="J1805" s="30">
        <v>699.34832329999995</v>
      </c>
      <c r="K1805" s="30">
        <v>1.6999999999999999E-3</v>
      </c>
      <c r="L1805" s="3">
        <v>2</v>
      </c>
      <c r="M1805" s="3">
        <v>2</v>
      </c>
      <c r="N1805" s="10">
        <f t="shared" si="196"/>
        <v>1</v>
      </c>
      <c r="O1805" s="35">
        <v>2</v>
      </c>
      <c r="P1805" s="17"/>
      <c r="Q1805" s="40">
        <v>1397.6907000000001</v>
      </c>
      <c r="R1805" s="40">
        <v>699.34898999999996</v>
      </c>
      <c r="S1805" s="18">
        <f t="shared" si="197"/>
        <v>1.4727982949032319</v>
      </c>
      <c r="T1805" s="18">
        <f t="shared" si="198"/>
        <v>-0.9533151681690113</v>
      </c>
      <c r="U1805" s="18">
        <f t="shared" si="199"/>
        <v>-0.98663186739315956</v>
      </c>
      <c r="V1805" s="30">
        <v>699.34829999999999</v>
      </c>
      <c r="Z1805" s="3" t="s">
        <v>47</v>
      </c>
      <c r="AA1805" s="3" t="s">
        <v>47</v>
      </c>
      <c r="AB1805" s="12" t="s">
        <v>65</v>
      </c>
      <c r="AC1805" s="3" t="s">
        <v>47</v>
      </c>
      <c r="AE1805" s="3" t="s">
        <v>48</v>
      </c>
      <c r="AF1805" s="3" t="s">
        <v>65</v>
      </c>
      <c r="AH1805" s="3" t="s">
        <v>47</v>
      </c>
      <c r="AI1805" s="3" t="s">
        <v>52</v>
      </c>
      <c r="AL1805" s="3" t="s">
        <v>65</v>
      </c>
      <c r="AO1805" s="3" t="s">
        <v>48</v>
      </c>
      <c r="AP1805" s="3" t="s">
        <v>52</v>
      </c>
      <c r="AU1805" s="3">
        <v>3</v>
      </c>
      <c r="AV1805" s="3">
        <v>4</v>
      </c>
      <c r="AW1805" s="3">
        <v>1</v>
      </c>
      <c r="AX1805" s="3">
        <v>4</v>
      </c>
      <c r="AY1805" s="3">
        <v>100</v>
      </c>
      <c r="AZ1805" s="6" t="str">
        <f t="shared" si="200"/>
        <v>1574.9</v>
      </c>
      <c r="BC1805" s="12" t="s">
        <v>3840</v>
      </c>
      <c r="BJ1805" s="12">
        <f t="shared" si="201"/>
        <v>0</v>
      </c>
      <c r="BK1805" s="12">
        <f t="shared" si="202"/>
        <v>0</v>
      </c>
      <c r="BO1805" s="3" t="s">
        <v>54</v>
      </c>
      <c r="BR1805" s="3" t="s">
        <v>54</v>
      </c>
      <c r="BX1805" s="3" t="s">
        <v>3841</v>
      </c>
      <c r="CB1805" s="3" t="s">
        <v>3841</v>
      </c>
      <c r="CH1805" s="3" t="s">
        <v>3841</v>
      </c>
      <c r="CQ1805" s="3" t="str">
        <f>CONCATENATE(baseURL!$A$1,baseURL!$B$1,baseURL!$C$1,".",C1805,".",L1805,".pkl&amp;seq=",BC1805,"&amp;varMods=Deamidated-Q")</f>
        <v>http://proteomics.broadinstitute.org/millscripts/viewfeed.pl?side=xl&amp;cycle=1&amp;fixedMods=iaaC&amp;file=msdataSM/iPRG2012_nd/cpick_in/iPRG2012_nd.1574.9.2.pkl&amp;seq=SqTREDSVYLAK&amp;varMods=Deamidated-Q</v>
      </c>
    </row>
    <row r="1806" spans="1:95" x14ac:dyDescent="0.2">
      <c r="A1806" s="3">
        <v>3534</v>
      </c>
      <c r="B1806" s="2" t="s">
        <v>3850</v>
      </c>
      <c r="C1806" s="2" t="s">
        <v>3842</v>
      </c>
      <c r="D1806" s="3">
        <v>4518</v>
      </c>
      <c r="E1806" s="3">
        <v>4515</v>
      </c>
      <c r="F1806" s="3">
        <v>33079</v>
      </c>
      <c r="G1806" s="3">
        <v>6089</v>
      </c>
      <c r="H1806" s="3">
        <v>20.908200000000001</v>
      </c>
      <c r="I1806" s="30">
        <v>539.78652999999997</v>
      </c>
      <c r="J1806" s="30">
        <v>539.78546029999995</v>
      </c>
      <c r="K1806" s="30">
        <v>1.07E-3</v>
      </c>
      <c r="L1806" s="3">
        <v>4</v>
      </c>
      <c r="M1806" s="3">
        <v>2</v>
      </c>
      <c r="N1806" s="10">
        <f t="shared" si="196"/>
        <v>-1</v>
      </c>
      <c r="O1806" s="35">
        <v>2</v>
      </c>
      <c r="P1806" s="17"/>
      <c r="Q1806" s="40">
        <v>1078.5639799999999</v>
      </c>
      <c r="R1806" s="40">
        <v>539.78562999999997</v>
      </c>
      <c r="S1806" s="18">
        <f t="shared" si="197"/>
        <v>1.6673285652333043</v>
      </c>
      <c r="T1806" s="18">
        <f t="shared" si="198"/>
        <v>-0.31438406393835894</v>
      </c>
      <c r="U1806" s="18">
        <f t="shared" si="199"/>
        <v>-0.79661253660557052</v>
      </c>
      <c r="V1806" s="30">
        <v>539.78520000000003</v>
      </c>
      <c r="W1806" s="3" t="s">
        <v>47</v>
      </c>
      <c r="X1806" s="3" t="s">
        <v>47</v>
      </c>
      <c r="Y1806" s="3" t="s">
        <v>47</v>
      </c>
      <c r="Z1806" s="3" t="s">
        <v>47</v>
      </c>
      <c r="AA1806" s="3" t="s">
        <v>47</v>
      </c>
      <c r="AB1806" s="12" t="s">
        <v>47</v>
      </c>
      <c r="AC1806" s="3" t="s">
        <v>47</v>
      </c>
      <c r="AE1806" s="3" t="s">
        <v>47</v>
      </c>
      <c r="AF1806" s="3" t="s">
        <v>47</v>
      </c>
      <c r="AG1806" s="3" t="s">
        <v>52</v>
      </c>
      <c r="AH1806" s="3" t="s">
        <v>47</v>
      </c>
      <c r="AI1806" s="3" t="s">
        <v>47</v>
      </c>
      <c r="AK1806" s="3" t="s">
        <v>47</v>
      </c>
      <c r="AL1806" s="3" t="s">
        <v>47</v>
      </c>
      <c r="AM1806" s="3" t="s">
        <v>47</v>
      </c>
      <c r="AN1806" s="3" t="s">
        <v>47</v>
      </c>
      <c r="AU1806" s="3">
        <v>0</v>
      </c>
      <c r="AV1806" s="3">
        <v>15</v>
      </c>
      <c r="AW1806" s="3">
        <v>1</v>
      </c>
      <c r="AX1806" s="3">
        <v>15</v>
      </c>
      <c r="AY1806" s="3">
        <v>100</v>
      </c>
      <c r="AZ1806" s="6" t="str">
        <f t="shared" si="200"/>
        <v>1575.3</v>
      </c>
      <c r="BC1806" s="12" t="s">
        <v>3851</v>
      </c>
      <c r="BJ1806" s="12">
        <f t="shared" si="201"/>
        <v>0</v>
      </c>
      <c r="BK1806" s="12">
        <f t="shared" si="202"/>
        <v>0</v>
      </c>
      <c r="CQ1806" s="3" t="str">
        <f>CONCATENATE(baseURL!$A$1,baseURL!$B$1,baseURL!$C$1,".",C1806,".",L1806,".pkl&amp;seq=",BC1806)</f>
        <v>http://proteomics.broadinstitute.org/millscripts/viewfeed.pl?side=xl&amp;cycle=1&amp;fixedMods=iaaC&amp;file=msdataSM/iPRG2012_nd/cpick_in/iPRG2012_nd.1575.3.4.pkl&amp;seq=RAALTDFER</v>
      </c>
    </row>
    <row r="1807" spans="1:95" x14ac:dyDescent="0.2">
      <c r="A1807" s="3">
        <v>5421</v>
      </c>
      <c r="B1807" s="2" t="s">
        <v>3855</v>
      </c>
      <c r="C1807" s="2" t="s">
        <v>3856</v>
      </c>
      <c r="D1807" s="3">
        <v>4520</v>
      </c>
      <c r="E1807" s="3">
        <v>4517</v>
      </c>
      <c r="F1807" s="3">
        <v>33081</v>
      </c>
      <c r="G1807" s="3">
        <v>6091</v>
      </c>
      <c r="H1807" s="3">
        <v>20.9132</v>
      </c>
      <c r="I1807" s="30">
        <v>564.27562999999998</v>
      </c>
      <c r="J1807" s="30">
        <v>564.27562790000002</v>
      </c>
      <c r="K1807" s="30">
        <v>0</v>
      </c>
      <c r="L1807" s="3">
        <v>2</v>
      </c>
      <c r="M1807" s="3">
        <v>0</v>
      </c>
      <c r="N1807" s="10">
        <f t="shared" si="196"/>
        <v>1</v>
      </c>
      <c r="O1807" s="35">
        <v>2</v>
      </c>
      <c r="P1807" s="17"/>
      <c r="Q1807" s="40">
        <v>1127.548</v>
      </c>
      <c r="R1807" s="40">
        <v>564.27764000000002</v>
      </c>
      <c r="S1807" s="18">
        <f t="shared" si="197"/>
        <v>-3.5620762857822004</v>
      </c>
      <c r="T1807" s="18">
        <f t="shared" si="198"/>
        <v>-3.5657978579511629</v>
      </c>
      <c r="U1807" s="18">
        <f t="shared" si="199"/>
        <v>-3.6152416033451242</v>
      </c>
      <c r="V1807" s="30">
        <v>564.27560000000005</v>
      </c>
      <c r="W1807" s="3" t="s">
        <v>47</v>
      </c>
      <c r="X1807" s="3" t="s">
        <v>47</v>
      </c>
      <c r="Y1807" s="3" t="s">
        <v>47</v>
      </c>
      <c r="Z1807" s="3" t="s">
        <v>47</v>
      </c>
      <c r="AA1807" s="3" t="s">
        <v>47</v>
      </c>
      <c r="AB1807" s="12" t="s">
        <v>47</v>
      </c>
      <c r="AC1807" s="3" t="s">
        <v>47</v>
      </c>
      <c r="AD1807" s="3" t="s">
        <v>47</v>
      </c>
      <c r="AE1807" s="3" t="s">
        <v>47</v>
      </c>
      <c r="AF1807" s="3" t="s">
        <v>47</v>
      </c>
      <c r="AG1807" s="3" t="s">
        <v>47</v>
      </c>
      <c r="AH1807" s="3" t="s">
        <v>47</v>
      </c>
      <c r="AI1807" s="3" t="s">
        <v>47</v>
      </c>
      <c r="AJ1807" s="3" t="s">
        <v>47</v>
      </c>
      <c r="AK1807" s="3" t="s">
        <v>48</v>
      </c>
      <c r="AL1807" s="3" t="s">
        <v>48</v>
      </c>
      <c r="AM1807" s="3" t="s">
        <v>47</v>
      </c>
      <c r="AU1807" s="3">
        <v>0</v>
      </c>
      <c r="AV1807" s="3">
        <v>15</v>
      </c>
      <c r="AW1807" s="3">
        <v>1</v>
      </c>
      <c r="AX1807" s="3">
        <v>15</v>
      </c>
      <c r="AY1807" s="3">
        <v>100</v>
      </c>
      <c r="AZ1807" s="6" t="str">
        <f t="shared" si="200"/>
        <v>1575.5</v>
      </c>
      <c r="BC1807" s="12" t="s">
        <v>3857</v>
      </c>
      <c r="BJ1807" s="12">
        <f t="shared" si="201"/>
        <v>0</v>
      </c>
      <c r="BK1807" s="12">
        <f t="shared" si="202"/>
        <v>0</v>
      </c>
      <c r="CQ1807" s="3" t="str">
        <f>CONCATENATE(baseURL!$A$1,baseURL!$B$1,baseURL!$C$1,".",C1807,".",L1807,".pkl&amp;seq=",BC1807)</f>
        <v>http://proteomics.broadinstitute.org/millscripts/viewfeed.pl?side=xl&amp;cycle=1&amp;fixedMods=iaaC&amp;file=msdataSM/iPRG2012_nd/cpick_in/iPRG2012_nd.1575.5.2.pkl&amp;seq=AYFTAPSSQR</v>
      </c>
    </row>
    <row r="1808" spans="1:95" x14ac:dyDescent="0.2">
      <c r="A1808" s="3">
        <v>4541</v>
      </c>
      <c r="B1808" s="2" t="s">
        <v>3858</v>
      </c>
      <c r="C1808" s="2" t="s">
        <v>3859</v>
      </c>
      <c r="D1808" s="3">
        <v>4521</v>
      </c>
      <c r="E1808" s="3">
        <v>4518</v>
      </c>
      <c r="F1808" s="3">
        <v>33082</v>
      </c>
      <c r="G1808" s="3">
        <v>6092</v>
      </c>
      <c r="H1808" s="3">
        <v>20.915700000000001</v>
      </c>
      <c r="I1808" s="30">
        <v>570.86870999999996</v>
      </c>
      <c r="J1808" s="30">
        <v>570.86901190000003</v>
      </c>
      <c r="K1808" s="30">
        <v>-2.9999999999999997E-4</v>
      </c>
      <c r="L1808" s="3">
        <v>2</v>
      </c>
      <c r="M1808" s="3">
        <v>2</v>
      </c>
      <c r="N1808" s="10">
        <f t="shared" si="196"/>
        <v>1</v>
      </c>
      <c r="O1808" s="35">
        <v>2</v>
      </c>
      <c r="P1808" s="17"/>
      <c r="Q1808" s="40">
        <v>1140.72855</v>
      </c>
      <c r="R1808" s="40">
        <v>570.86791000000005</v>
      </c>
      <c r="S1808" s="18">
        <f t="shared" si="197"/>
        <v>1.4013749694090711</v>
      </c>
      <c r="T1808" s="18">
        <f t="shared" si="198"/>
        <v>1.9302188486659899</v>
      </c>
      <c r="U1808" s="18">
        <f t="shared" si="199"/>
        <v>2.0845452671378859</v>
      </c>
      <c r="V1808" s="30">
        <v>570.8691</v>
      </c>
      <c r="W1808" s="3" t="s">
        <v>47</v>
      </c>
      <c r="X1808" s="3" t="s">
        <v>47</v>
      </c>
      <c r="Y1808" s="3" t="s">
        <v>47</v>
      </c>
      <c r="Z1808" s="3" t="s">
        <v>47</v>
      </c>
      <c r="AA1808" s="3" t="s">
        <v>47</v>
      </c>
      <c r="AB1808" s="12" t="s">
        <v>47</v>
      </c>
      <c r="AC1808" s="3" t="s">
        <v>47</v>
      </c>
      <c r="AD1808" s="3" t="s">
        <v>47</v>
      </c>
      <c r="AE1808" s="3" t="s">
        <v>47</v>
      </c>
      <c r="AF1808" s="3" t="s">
        <v>48</v>
      </c>
      <c r="AG1808" s="3" t="s">
        <v>47</v>
      </c>
      <c r="AH1808" s="3" t="s">
        <v>47</v>
      </c>
      <c r="AI1808" s="3" t="s">
        <v>48</v>
      </c>
      <c r="AJ1808" s="3" t="s">
        <v>52</v>
      </c>
      <c r="AL1808" s="3" t="s">
        <v>48</v>
      </c>
      <c r="AM1808" s="3" t="s">
        <v>47</v>
      </c>
      <c r="AU1808" s="3">
        <v>0</v>
      </c>
      <c r="AV1808" s="3">
        <v>12</v>
      </c>
      <c r="AW1808" s="3">
        <v>1</v>
      </c>
      <c r="AX1808" s="3">
        <v>12</v>
      </c>
      <c r="AY1808" s="3">
        <v>100</v>
      </c>
      <c r="AZ1808" s="6" t="str">
        <f t="shared" si="200"/>
        <v>1575.6</v>
      </c>
      <c r="BC1808" s="12" t="s">
        <v>3860</v>
      </c>
      <c r="BJ1808" s="12">
        <f t="shared" si="201"/>
        <v>0</v>
      </c>
      <c r="BK1808" s="12">
        <f t="shared" si="202"/>
        <v>0</v>
      </c>
      <c r="CQ1808" s="3" t="str">
        <f>CONCATENATE(baseURL!$A$1,baseURL!$B$1,baseURL!$C$1,".",C1808,".",L1808,".pkl&amp;seq=",BC1808)</f>
        <v>http://proteomics.broadinstitute.org/millscripts/viewfeed.pl?side=xl&amp;cycle=1&amp;fixedMods=iaaC&amp;file=msdataSM/iPRG2012_nd/cpick_in/iPRG2012_nd.1575.6.2.pkl&amp;seq=KKVMPALVVR</v>
      </c>
    </row>
    <row r="1809" spans="1:95" x14ac:dyDescent="0.2">
      <c r="A1809" s="3">
        <v>2129</v>
      </c>
      <c r="B1809" s="2" t="s">
        <v>3861</v>
      </c>
      <c r="C1809" s="2" t="s">
        <v>3855</v>
      </c>
      <c r="D1809" s="3">
        <v>4528</v>
      </c>
      <c r="E1809" s="3">
        <v>4525</v>
      </c>
      <c r="F1809" s="3">
        <v>33103</v>
      </c>
      <c r="G1809" s="3">
        <v>6100</v>
      </c>
      <c r="H1809" s="3">
        <v>20.935300000000002</v>
      </c>
      <c r="I1809" s="30">
        <v>492.77825000000001</v>
      </c>
      <c r="J1809" s="30">
        <v>492.7770964</v>
      </c>
      <c r="K1809" s="30">
        <v>1.15E-3</v>
      </c>
      <c r="L1809" s="3">
        <v>2</v>
      </c>
      <c r="M1809" s="3">
        <v>2</v>
      </c>
      <c r="N1809" s="10">
        <f t="shared" si="196"/>
        <v>1</v>
      </c>
      <c r="O1809" s="35">
        <v>2</v>
      </c>
      <c r="P1809" s="17"/>
      <c r="Q1809" s="40">
        <v>984.54727000000003</v>
      </c>
      <c r="R1809" s="40">
        <v>492.77726999999999</v>
      </c>
      <c r="S1809" s="18">
        <f t="shared" si="197"/>
        <v>1.9887280921598682</v>
      </c>
      <c r="T1809" s="18">
        <f t="shared" si="198"/>
        <v>-0.35228897627998029</v>
      </c>
      <c r="U1809" s="18">
        <f t="shared" si="199"/>
        <v>-0.34498344448536594</v>
      </c>
      <c r="V1809" s="30">
        <v>492.77710000000002</v>
      </c>
      <c r="W1809" s="3" t="s">
        <v>47</v>
      </c>
      <c r="X1809" s="3" t="s">
        <v>47</v>
      </c>
      <c r="Y1809" s="3" t="s">
        <v>47</v>
      </c>
      <c r="Z1809" s="3" t="s">
        <v>47</v>
      </c>
      <c r="AA1809" s="3" t="s">
        <v>47</v>
      </c>
      <c r="AB1809" s="12" t="s">
        <v>47</v>
      </c>
      <c r="AC1809" s="3" t="s">
        <v>47</v>
      </c>
      <c r="AD1809" s="3" t="s">
        <v>47</v>
      </c>
      <c r="AE1809" s="3" t="s">
        <v>47</v>
      </c>
      <c r="AF1809" s="3" t="s">
        <v>47</v>
      </c>
      <c r="AG1809" s="3" t="s">
        <v>47</v>
      </c>
      <c r="AH1809" s="3" t="s">
        <v>48</v>
      </c>
      <c r="AI1809" s="3" t="s">
        <v>48</v>
      </c>
      <c r="AJ1809" s="3" t="s">
        <v>47</v>
      </c>
      <c r="AK1809" s="3" t="s">
        <v>47</v>
      </c>
      <c r="AN1809" s="3" t="s">
        <v>47</v>
      </c>
      <c r="AO1809" s="3" t="s">
        <v>47</v>
      </c>
      <c r="AP1809" s="3" t="s">
        <v>52</v>
      </c>
      <c r="AU1809" s="3">
        <v>0</v>
      </c>
      <c r="AV1809" s="3">
        <v>15</v>
      </c>
      <c r="AW1809" s="3">
        <v>1</v>
      </c>
      <c r="AX1809" s="3">
        <v>15</v>
      </c>
      <c r="AY1809" s="3">
        <v>100</v>
      </c>
      <c r="AZ1809" s="6" t="str">
        <f t="shared" si="200"/>
        <v>1576.6</v>
      </c>
      <c r="BC1809" s="12" t="s">
        <v>3862</v>
      </c>
      <c r="BJ1809" s="12">
        <f t="shared" si="201"/>
        <v>0</v>
      </c>
      <c r="BK1809" s="12">
        <f t="shared" si="202"/>
        <v>0</v>
      </c>
      <c r="BO1809" s="3" t="s">
        <v>114</v>
      </c>
      <c r="BR1809" s="3" t="s">
        <v>114</v>
      </c>
      <c r="CQ1809" s="3" t="str">
        <f>CONCATENATE(baseURL!$A$1,baseURL!$B$1,baseURL!$C$1,".",C1809,".",L1809,".pkl&amp;seq=",BC1809,"&amp;varMods=pyroGlu-Q")</f>
        <v>http://proteomics.broadinstitute.org/millscripts/viewfeed.pl?side=xl&amp;cycle=1&amp;fixedMods=iaaC&amp;file=msdataSM/iPRG2012_nd/cpick_in/iPRG2012_nd.1576.6.2.pkl&amp;seq=qKGLDSVVR&amp;varMods=pyroGlu-Q</v>
      </c>
    </row>
    <row r="1810" spans="1:95" x14ac:dyDescent="0.2">
      <c r="A1810" s="3">
        <v>3876</v>
      </c>
      <c r="B1810" s="2" t="s">
        <v>3863</v>
      </c>
      <c r="C1810" s="2" t="s">
        <v>3858</v>
      </c>
      <c r="D1810" s="3">
        <v>4529</v>
      </c>
      <c r="E1810" s="3">
        <v>4526</v>
      </c>
      <c r="F1810" s="3">
        <v>33104</v>
      </c>
      <c r="G1810" s="3">
        <v>6101</v>
      </c>
      <c r="H1810" s="3">
        <v>20.937000000000001</v>
      </c>
      <c r="I1810" s="30">
        <v>499.57675999999998</v>
      </c>
      <c r="J1810" s="30">
        <v>499.57688059999998</v>
      </c>
      <c r="K1810" s="30">
        <v>-1.2E-4</v>
      </c>
      <c r="L1810" s="3">
        <v>3</v>
      </c>
      <c r="M1810" s="3">
        <v>3</v>
      </c>
      <c r="N1810" s="10">
        <f t="shared" si="196"/>
        <v>1</v>
      </c>
      <c r="O1810" s="35">
        <v>3</v>
      </c>
      <c r="P1810" s="17"/>
      <c r="Q1810" s="40">
        <v>1496.7162000000001</v>
      </c>
      <c r="R1810" s="40">
        <v>499.57691999999997</v>
      </c>
      <c r="S1810" s="18">
        <f t="shared" si="197"/>
        <v>-0.32027100049766666</v>
      </c>
      <c r="T1810" s="18">
        <f t="shared" si="198"/>
        <v>-7.8866733858469748E-2</v>
      </c>
      <c r="U1810" s="18">
        <f t="shared" si="199"/>
        <v>-0.24020325034480422</v>
      </c>
      <c r="V1810" s="30">
        <v>499.57679999999999</v>
      </c>
      <c r="W1810" s="3" t="s">
        <v>47</v>
      </c>
      <c r="X1810" s="3" t="s">
        <v>47</v>
      </c>
      <c r="Y1810" s="3" t="s">
        <v>47</v>
      </c>
      <c r="Z1810" s="3" t="s">
        <v>47</v>
      </c>
      <c r="AA1810" s="3" t="s">
        <v>47</v>
      </c>
      <c r="AB1810" s="12" t="s">
        <v>47</v>
      </c>
      <c r="AC1810" s="3" t="s">
        <v>47</v>
      </c>
      <c r="AD1810" s="3" t="s">
        <v>47</v>
      </c>
      <c r="AE1810" s="3" t="s">
        <v>47</v>
      </c>
      <c r="AF1810" s="3" t="s">
        <v>48</v>
      </c>
      <c r="AG1810" s="3" t="s">
        <v>47</v>
      </c>
      <c r="AH1810" s="3" t="s">
        <v>48</v>
      </c>
      <c r="AJ1810" s="3" t="s">
        <v>47</v>
      </c>
      <c r="AL1810" s="3" t="s">
        <v>48</v>
      </c>
      <c r="AM1810" s="3" t="s">
        <v>48</v>
      </c>
      <c r="AO1810" s="3" t="s">
        <v>48</v>
      </c>
      <c r="AU1810" s="3">
        <v>0</v>
      </c>
      <c r="AV1810" s="3">
        <v>11</v>
      </c>
      <c r="AW1810" s="3">
        <v>1</v>
      </c>
      <c r="AX1810" s="3">
        <v>11</v>
      </c>
      <c r="AY1810" s="3">
        <v>100</v>
      </c>
      <c r="AZ1810" s="6" t="str">
        <f t="shared" si="200"/>
        <v>1576.7</v>
      </c>
      <c r="BC1810" s="12" t="s">
        <v>3864</v>
      </c>
      <c r="BJ1810" s="12">
        <f t="shared" si="201"/>
        <v>1</v>
      </c>
      <c r="BK1810" s="12">
        <f t="shared" si="202"/>
        <v>0</v>
      </c>
      <c r="CQ1810" s="3" t="str">
        <f>CONCATENATE(baseURL!$A$1,baseURL!$B$1,baseURL!$C$1,".",C1810,".",L1810,".pkl&amp;seq=",BC1810)</f>
        <v>http://proteomics.broadinstitute.org/millscripts/viewfeed.pl?side=xl&amp;cycle=1&amp;fixedMods=iaaC&amp;file=msdataSM/iPRG2012_nd/cpick_in/iPRG2012_nd.1576.7.3.pkl&amp;seq=TAENFRALCTGEK</v>
      </c>
    </row>
    <row r="1811" spans="1:95" x14ac:dyDescent="0.2">
      <c r="A1811" s="3">
        <v>2414</v>
      </c>
      <c r="B1811" s="2" t="s">
        <v>3865</v>
      </c>
      <c r="C1811" s="2" t="s">
        <v>3866</v>
      </c>
      <c r="D1811" s="3">
        <v>4533</v>
      </c>
      <c r="E1811" s="3">
        <v>4530</v>
      </c>
      <c r="F1811" s="3">
        <v>33120</v>
      </c>
      <c r="G1811" s="3">
        <v>6106</v>
      </c>
      <c r="H1811" s="3">
        <v>20.9558</v>
      </c>
      <c r="I1811" s="30">
        <v>465.23680999999999</v>
      </c>
      <c r="J1811" s="30">
        <v>465.23467290000002</v>
      </c>
      <c r="K1811" s="30">
        <v>2.14E-3</v>
      </c>
      <c r="L1811" s="3">
        <v>0</v>
      </c>
      <c r="M1811" s="3">
        <v>3</v>
      </c>
      <c r="N1811" s="10">
        <f t="shared" si="196"/>
        <v>1</v>
      </c>
      <c r="O1811" s="35">
        <v>3</v>
      </c>
      <c r="P1811" s="17"/>
      <c r="Q1811" s="40">
        <v>1393.6892600000001</v>
      </c>
      <c r="R1811" s="40">
        <v>465.2346</v>
      </c>
      <c r="S1811" s="18">
        <f t="shared" si="197"/>
        <v>4.7502915733071909</v>
      </c>
      <c r="T1811" s="18">
        <f t="shared" si="198"/>
        <v>0.15669513836800078</v>
      </c>
      <c r="U1811" s="18">
        <f t="shared" si="199"/>
        <v>-0.21494532000607425</v>
      </c>
      <c r="V1811" s="30">
        <v>465.23450000000003</v>
      </c>
      <c r="W1811" s="3" t="s">
        <v>47</v>
      </c>
      <c r="Z1811" s="3" t="s">
        <v>47</v>
      </c>
      <c r="AA1811" s="3" t="s">
        <v>47</v>
      </c>
      <c r="AB1811" s="12" t="s">
        <v>47</v>
      </c>
      <c r="AC1811" s="3" t="s">
        <v>47</v>
      </c>
      <c r="AD1811" s="3" t="s">
        <v>47</v>
      </c>
      <c r="AE1811" s="3" t="s">
        <v>47</v>
      </c>
      <c r="AF1811" s="3" t="s">
        <v>48</v>
      </c>
      <c r="AG1811" s="3" t="s">
        <v>48</v>
      </c>
      <c r="AH1811" s="3" t="s">
        <v>47</v>
      </c>
      <c r="AK1811" s="3" t="s">
        <v>52</v>
      </c>
      <c r="AU1811" s="3">
        <v>0</v>
      </c>
      <c r="AV1811" s="3">
        <v>8</v>
      </c>
      <c r="AW1811" s="3">
        <v>1</v>
      </c>
      <c r="AX1811" s="3">
        <v>8</v>
      </c>
      <c r="AY1811" s="3">
        <v>100</v>
      </c>
      <c r="AZ1811" s="6" t="str">
        <f t="shared" si="200"/>
        <v>1577.2</v>
      </c>
      <c r="BC1811" s="12" t="s">
        <v>3867</v>
      </c>
      <c r="BJ1811" s="12">
        <f t="shared" si="201"/>
        <v>0</v>
      </c>
      <c r="BK1811" s="12">
        <f t="shared" si="202"/>
        <v>0</v>
      </c>
      <c r="CQ1811" s="3" t="str">
        <f>CONCATENATE(baseURL!$A$1,baseURL!$B$1,baseURL!$C$1,".",C1811,".",L1811,".pkl&amp;seq=",BC1811)</f>
        <v>http://proteomics.broadinstitute.org/millscripts/viewfeed.pl?side=xl&amp;cycle=1&amp;fixedMods=iaaC&amp;file=msdataSM/iPRG2012_nd/cpick_in/iPRG2012_nd.1577.2.0.pkl&amp;seq=WAVATSGTRDMAK</v>
      </c>
    </row>
    <row r="1812" spans="1:95" x14ac:dyDescent="0.2">
      <c r="A1812" s="3">
        <v>1033</v>
      </c>
      <c r="B1812" s="2" t="s">
        <v>3870</v>
      </c>
      <c r="C1812" s="2" t="s">
        <v>3871</v>
      </c>
      <c r="D1812" s="3">
        <v>4537</v>
      </c>
      <c r="E1812" s="3">
        <v>4534</v>
      </c>
      <c r="F1812" s="3">
        <v>33140</v>
      </c>
      <c r="G1812" s="3">
        <v>6111</v>
      </c>
      <c r="H1812" s="3">
        <v>20.9771</v>
      </c>
      <c r="I1812" s="30">
        <v>402.75769000000003</v>
      </c>
      <c r="J1812" s="30">
        <v>402.21656130000002</v>
      </c>
      <c r="K1812" s="30">
        <v>0.54113</v>
      </c>
      <c r="L1812" s="3">
        <v>0</v>
      </c>
      <c r="M1812" s="3">
        <v>2</v>
      </c>
      <c r="N1812" s="10">
        <f t="shared" si="196"/>
        <v>1</v>
      </c>
      <c r="O1812" s="35">
        <v>2</v>
      </c>
      <c r="P1812" s="17"/>
      <c r="Q1812" s="40">
        <v>803.42575999999997</v>
      </c>
      <c r="R1812" s="40">
        <v>402.21652</v>
      </c>
      <c r="S1812" s="18">
        <f t="shared" si="197"/>
        <v>1345.4693506870935</v>
      </c>
      <c r="T1812" s="18">
        <f t="shared" si="198"/>
        <v>0.10268101375046218</v>
      </c>
      <c r="U1812" s="18">
        <f t="shared" si="199"/>
        <v>-1.0442136986805686</v>
      </c>
      <c r="V1812" s="30">
        <v>402.21609999999998</v>
      </c>
      <c r="W1812" s="3" t="s">
        <v>47</v>
      </c>
      <c r="Y1812" s="3" t="s">
        <v>65</v>
      </c>
      <c r="AA1812" s="3" t="s">
        <v>47</v>
      </c>
      <c r="AB1812" s="12" t="s">
        <v>47</v>
      </c>
      <c r="AC1812" s="3" t="s">
        <v>47</v>
      </c>
      <c r="AD1812" s="3" t="s">
        <v>48</v>
      </c>
      <c r="AF1812" s="3" t="s">
        <v>47</v>
      </c>
      <c r="AG1812" s="3" t="s">
        <v>52</v>
      </c>
      <c r="AI1812" s="3" t="s">
        <v>47</v>
      </c>
      <c r="AK1812" s="3" t="s">
        <v>47</v>
      </c>
      <c r="AL1812" s="3" t="s">
        <v>47</v>
      </c>
      <c r="AO1812" s="3" t="s">
        <v>47</v>
      </c>
      <c r="AP1812" s="3" t="s">
        <v>47</v>
      </c>
      <c r="AU1812" s="3">
        <v>1</v>
      </c>
      <c r="AV1812" s="3">
        <v>10</v>
      </c>
      <c r="AW1812" s="3">
        <v>1</v>
      </c>
      <c r="AX1812" s="3">
        <v>10</v>
      </c>
      <c r="AY1812" s="3">
        <v>100</v>
      </c>
      <c r="AZ1812" s="6" t="str">
        <f t="shared" si="200"/>
        <v>1578.1</v>
      </c>
      <c r="BB1812" s="12" t="s">
        <v>79</v>
      </c>
      <c r="BC1812" s="12" t="s">
        <v>3807</v>
      </c>
      <c r="BJ1812" s="12">
        <f t="shared" si="201"/>
        <v>0</v>
      </c>
      <c r="BK1812" s="12">
        <f t="shared" si="202"/>
        <v>0</v>
      </c>
      <c r="BU1812" s="3" t="s">
        <v>3808</v>
      </c>
      <c r="CQ1812" s="3" t="str">
        <f>CONCATENATE(baseURL!$A$1,baseURL!$B$1,"+Acetyl",baseURL!$C$1,".",C1812,".",L1812,".pkl&amp;seq=",BC1812)</f>
        <v>http://proteomics.broadinstitute.org/millscripts/viewfeed.pl?side=xl&amp;cycle=1&amp;fixedMods=iaaC+Acetyl&amp;file=msdataSM/iPRG2012_nd/cpick_in/iPRG2012_nd.1578.1.0.pkl&amp;seq=SDAVTLR</v>
      </c>
    </row>
    <row r="1813" spans="1:95" x14ac:dyDescent="0.2">
      <c r="A1813" s="3">
        <v>5139</v>
      </c>
      <c r="B1813" s="2" t="s">
        <v>3872</v>
      </c>
      <c r="C1813" s="2" t="s">
        <v>3865</v>
      </c>
      <c r="D1813" s="3">
        <v>4539</v>
      </c>
      <c r="E1813" s="3">
        <v>4536</v>
      </c>
      <c r="F1813" s="3">
        <v>33142</v>
      </c>
      <c r="G1813" s="3">
        <v>6113</v>
      </c>
      <c r="H1813" s="3">
        <v>20.985499999999998</v>
      </c>
      <c r="I1813" s="30">
        <v>532.76310000000001</v>
      </c>
      <c r="J1813" s="30">
        <v>532.76397770000005</v>
      </c>
      <c r="K1813" s="30">
        <v>-8.8000000000000003E-4</v>
      </c>
      <c r="L1813" s="3">
        <v>2</v>
      </c>
      <c r="M1813" s="3">
        <v>2</v>
      </c>
      <c r="N1813" s="10">
        <f t="shared" si="196"/>
        <v>1</v>
      </c>
      <c r="O1813" s="35">
        <v>2</v>
      </c>
      <c r="P1813" s="17"/>
      <c r="Q1813" s="40">
        <v>1064.5193400000001</v>
      </c>
      <c r="R1813" s="40">
        <v>532.76331000000005</v>
      </c>
      <c r="S1813" s="18">
        <f t="shared" si="197"/>
        <v>-0.39417128788060712</v>
      </c>
      <c r="T1813" s="18">
        <f t="shared" si="198"/>
        <v>1.2532769946341713</v>
      </c>
      <c r="U1813" s="18">
        <f t="shared" si="199"/>
        <v>0.73203239150391064</v>
      </c>
      <c r="V1813" s="30">
        <v>532.76369999999997</v>
      </c>
      <c r="W1813" s="3" t="s">
        <v>47</v>
      </c>
      <c r="X1813" s="3" t="s">
        <v>47</v>
      </c>
      <c r="Y1813" s="3" t="s">
        <v>47</v>
      </c>
      <c r="Z1813" s="3" t="s">
        <v>47</v>
      </c>
      <c r="AA1813" s="3" t="s">
        <v>47</v>
      </c>
      <c r="AB1813" s="12" t="s">
        <v>47</v>
      </c>
      <c r="AC1813" s="3" t="s">
        <v>47</v>
      </c>
      <c r="AD1813" s="3" t="s">
        <v>47</v>
      </c>
      <c r="AE1813" s="3" t="s">
        <v>47</v>
      </c>
      <c r="AF1813" s="3" t="s">
        <v>47</v>
      </c>
      <c r="AG1813" s="3" t="s">
        <v>47</v>
      </c>
      <c r="AH1813" s="3" t="s">
        <v>47</v>
      </c>
      <c r="AI1813" s="3" t="s">
        <v>47</v>
      </c>
      <c r="AJ1813" s="3" t="s">
        <v>47</v>
      </c>
      <c r="AK1813" s="3" t="s">
        <v>47</v>
      </c>
      <c r="AL1813" s="3" t="s">
        <v>47</v>
      </c>
      <c r="AM1813" s="3" t="s">
        <v>47</v>
      </c>
      <c r="AN1813" s="3" t="s">
        <v>47</v>
      </c>
      <c r="AU1813" s="3">
        <v>0</v>
      </c>
      <c r="AV1813" s="3">
        <v>18</v>
      </c>
      <c r="AW1813" s="3">
        <v>1</v>
      </c>
      <c r="AX1813" s="3">
        <v>18</v>
      </c>
      <c r="AY1813" s="3">
        <v>100</v>
      </c>
      <c r="AZ1813" s="6" t="str">
        <f t="shared" si="200"/>
        <v>1578.3</v>
      </c>
      <c r="BC1813" s="12" t="s">
        <v>3873</v>
      </c>
      <c r="BJ1813" s="12">
        <f t="shared" si="201"/>
        <v>0</v>
      </c>
      <c r="BK1813" s="12">
        <f t="shared" si="202"/>
        <v>0</v>
      </c>
      <c r="CQ1813" s="3" t="str">
        <f>CONCATENATE(baseURL!$A$1,baseURL!$B$1,baseURL!$C$1,".",C1813,".",L1813,".pkl&amp;seq=",BC1813)</f>
        <v>http://proteomics.broadinstitute.org/millscripts/viewfeed.pl?side=xl&amp;cycle=1&amp;fixedMods=iaaC&amp;file=msdataSM/iPRG2012_nd/cpick_in/iPRG2012_nd.1578.3.2.pkl&amp;seq=MGPSYVSAPR</v>
      </c>
    </row>
    <row r="1814" spans="1:95" x14ac:dyDescent="0.2">
      <c r="A1814" s="3">
        <v>39</v>
      </c>
      <c r="B1814" s="2" t="s">
        <v>3874</v>
      </c>
      <c r="C1814" s="2" t="s">
        <v>3870</v>
      </c>
      <c r="D1814" s="3">
        <v>4542</v>
      </c>
      <c r="E1814" s="3">
        <v>4539</v>
      </c>
      <c r="F1814" s="3">
        <v>33162</v>
      </c>
      <c r="G1814" s="3">
        <v>6117</v>
      </c>
      <c r="H1814" s="3">
        <v>21.001000000000001</v>
      </c>
      <c r="I1814" s="30">
        <v>402.21715</v>
      </c>
      <c r="J1814" s="30">
        <v>402.21656130000002</v>
      </c>
      <c r="K1814" s="30">
        <v>5.9000000000000003E-4</v>
      </c>
      <c r="L1814" s="3">
        <v>2</v>
      </c>
      <c r="M1814" s="3">
        <v>2</v>
      </c>
      <c r="N1814" s="10">
        <f t="shared" si="196"/>
        <v>1</v>
      </c>
      <c r="O1814" s="35">
        <v>2</v>
      </c>
      <c r="P1814" s="17"/>
      <c r="Q1814" s="40">
        <v>803.42575999999997</v>
      </c>
      <c r="R1814" s="40">
        <v>402.21652</v>
      </c>
      <c r="S1814" s="18">
        <f t="shared" si="197"/>
        <v>1.5663205479501903</v>
      </c>
      <c r="T1814" s="18">
        <f t="shared" si="198"/>
        <v>0.10268101375046218</v>
      </c>
      <c r="U1814" s="18">
        <f t="shared" si="199"/>
        <v>-1.0442136986805686</v>
      </c>
      <c r="V1814" s="30">
        <v>402.21609999999998</v>
      </c>
      <c r="W1814" s="3" t="s">
        <v>47</v>
      </c>
      <c r="X1814" s="3" t="s">
        <v>52</v>
      </c>
      <c r="Y1814" s="3" t="s">
        <v>65</v>
      </c>
      <c r="Z1814" s="3" t="s">
        <v>47</v>
      </c>
      <c r="AA1814" s="3" t="s">
        <v>47</v>
      </c>
      <c r="AB1814" s="12" t="s">
        <v>47</v>
      </c>
      <c r="AD1814" s="3" t="s">
        <v>47</v>
      </c>
      <c r="AF1814" s="3" t="s">
        <v>47</v>
      </c>
      <c r="AG1814" s="3" t="s">
        <v>47</v>
      </c>
      <c r="AH1814" s="3" t="s">
        <v>47</v>
      </c>
      <c r="AI1814" s="3" t="s">
        <v>47</v>
      </c>
      <c r="AK1814" s="3" t="s">
        <v>47</v>
      </c>
      <c r="AL1814" s="3" t="s">
        <v>47</v>
      </c>
      <c r="AN1814" s="3" t="s">
        <v>47</v>
      </c>
      <c r="AO1814" s="3" t="s">
        <v>47</v>
      </c>
      <c r="AP1814" s="3" t="s">
        <v>47</v>
      </c>
      <c r="AU1814" s="3">
        <v>1</v>
      </c>
      <c r="AV1814" s="3">
        <v>14</v>
      </c>
      <c r="AW1814" s="3">
        <v>1</v>
      </c>
      <c r="AX1814" s="3">
        <v>14</v>
      </c>
      <c r="AY1814" s="3">
        <v>100</v>
      </c>
      <c r="AZ1814" s="6" t="str">
        <f t="shared" si="200"/>
        <v>1579.2</v>
      </c>
      <c r="BB1814" s="12" t="s">
        <v>79</v>
      </c>
      <c r="BC1814" s="12" t="s">
        <v>3807</v>
      </c>
      <c r="BJ1814" s="12">
        <f t="shared" si="201"/>
        <v>0</v>
      </c>
      <c r="BK1814" s="12">
        <f t="shared" si="202"/>
        <v>0</v>
      </c>
      <c r="BU1814" s="3" t="s">
        <v>3808</v>
      </c>
      <c r="CQ1814" s="3" t="str">
        <f>CONCATENATE(baseURL!$A$1,baseURL!$B$1,"+Acetyl",baseURL!$C$1,".",C1814,".",L1814,".pkl&amp;seq=",BC1814)</f>
        <v>http://proteomics.broadinstitute.org/millscripts/viewfeed.pl?side=xl&amp;cycle=1&amp;fixedMods=iaaC+Acetyl&amp;file=msdataSM/iPRG2012_nd/cpick_in/iPRG2012_nd.1579.2.2.pkl&amp;seq=SDAVTLR</v>
      </c>
    </row>
    <row r="1815" spans="1:95" x14ac:dyDescent="0.2">
      <c r="A1815" s="3">
        <v>4831</v>
      </c>
      <c r="B1815" s="2" t="s">
        <v>3875</v>
      </c>
      <c r="C1815" s="2" t="s">
        <v>3876</v>
      </c>
      <c r="D1815" s="3">
        <v>4543</v>
      </c>
      <c r="E1815" s="3">
        <v>4540</v>
      </c>
      <c r="F1815" s="3">
        <v>33163</v>
      </c>
      <c r="G1815" s="3">
        <v>6118</v>
      </c>
      <c r="H1815" s="3">
        <v>21.003499999999999</v>
      </c>
      <c r="I1815" s="30">
        <v>418.23575</v>
      </c>
      <c r="J1815" s="30">
        <v>418.23513279999997</v>
      </c>
      <c r="K1815" s="30">
        <v>6.2E-4</v>
      </c>
      <c r="L1815" s="3">
        <v>3</v>
      </c>
      <c r="M1815" s="3">
        <v>3</v>
      </c>
      <c r="N1815" s="10">
        <f t="shared" si="196"/>
        <v>1</v>
      </c>
      <c r="O1815" s="35">
        <v>3</v>
      </c>
      <c r="P1815" s="17"/>
      <c r="Q1815" s="40">
        <v>1252.68958</v>
      </c>
      <c r="R1815" s="40">
        <v>418.23471000000001</v>
      </c>
      <c r="S1815" s="18">
        <f t="shared" si="197"/>
        <v>2.4866420101503524</v>
      </c>
      <c r="T1815" s="18">
        <f t="shared" si="198"/>
        <v>1.0109156171353708</v>
      </c>
      <c r="U1815" s="18">
        <f t="shared" si="199"/>
        <v>0.21519017395793266</v>
      </c>
      <c r="V1815" s="30">
        <v>418.23480000000001</v>
      </c>
      <c r="W1815" s="3" t="s">
        <v>47</v>
      </c>
      <c r="X1815" s="3" t="s">
        <v>47</v>
      </c>
      <c r="Y1815" s="3" t="s">
        <v>47</v>
      </c>
      <c r="Z1815" s="3" t="s">
        <v>47</v>
      </c>
      <c r="AA1815" s="3" t="s">
        <v>48</v>
      </c>
      <c r="AB1815" s="12" t="s">
        <v>47</v>
      </c>
      <c r="AC1815" s="3" t="s">
        <v>47</v>
      </c>
      <c r="AD1815" s="3" t="s">
        <v>47</v>
      </c>
      <c r="AE1815" s="3" t="s">
        <v>47</v>
      </c>
      <c r="AF1815" s="3" t="s">
        <v>47</v>
      </c>
      <c r="AG1815" s="3" t="s">
        <v>47</v>
      </c>
      <c r="AH1815" s="3" t="s">
        <v>47</v>
      </c>
      <c r="AI1815" s="3" t="s">
        <v>47</v>
      </c>
      <c r="AJ1815" s="3" t="s">
        <v>47</v>
      </c>
      <c r="AK1815" s="3" t="s">
        <v>47</v>
      </c>
      <c r="AL1815" s="3" t="s">
        <v>47</v>
      </c>
      <c r="AM1815" s="3" t="s">
        <v>47</v>
      </c>
      <c r="AN1815" s="3" t="s">
        <v>47</v>
      </c>
      <c r="AU1815" s="3">
        <v>0</v>
      </c>
      <c r="AV1815" s="3">
        <v>17</v>
      </c>
      <c r="AW1815" s="3">
        <v>1</v>
      </c>
      <c r="AX1815" s="3">
        <v>17</v>
      </c>
      <c r="AY1815" s="3">
        <v>100</v>
      </c>
      <c r="AZ1815" s="6" t="str">
        <f t="shared" si="200"/>
        <v>1579.3</v>
      </c>
      <c r="BC1815" s="12" t="s">
        <v>3810</v>
      </c>
      <c r="BJ1815" s="12">
        <f t="shared" si="201"/>
        <v>0</v>
      </c>
      <c r="BK1815" s="12">
        <f t="shared" si="202"/>
        <v>0</v>
      </c>
      <c r="CQ1815" s="3" t="str">
        <f>CONCATENATE(baseURL!$A$1,baseURL!$B$1,baseURL!$C$1,".",C1815,".",L1815,".pkl&amp;seq=",BC1815)</f>
        <v>http://proteomics.broadinstitute.org/millscripts/viewfeed.pl?side=xl&amp;cycle=1&amp;fixedMods=iaaC&amp;file=msdataSM/iPRG2012_nd/cpick_in/iPRG2012_nd.1579.3.3.pkl&amp;seq=RLPTESVPEPK</v>
      </c>
    </row>
    <row r="1816" spans="1:95" x14ac:dyDescent="0.2">
      <c r="A1816" s="3">
        <v>4400</v>
      </c>
      <c r="B1816" s="2" t="s">
        <v>3877</v>
      </c>
      <c r="C1816" s="2" t="s">
        <v>3878</v>
      </c>
      <c r="D1816" s="3">
        <v>4545</v>
      </c>
      <c r="E1816" s="3">
        <v>4542</v>
      </c>
      <c r="F1816" s="3">
        <v>33165</v>
      </c>
      <c r="G1816" s="3">
        <v>6120</v>
      </c>
      <c r="H1816" s="3">
        <v>21.008500000000002</v>
      </c>
      <c r="I1816" s="30">
        <v>455.25671</v>
      </c>
      <c r="J1816" s="30">
        <v>455.25519830000002</v>
      </c>
      <c r="K1816" s="30">
        <v>1.5100000000000001E-3</v>
      </c>
      <c r="L1816" s="3">
        <v>2</v>
      </c>
      <c r="M1816" s="3">
        <v>2</v>
      </c>
      <c r="N1816" s="10">
        <f t="shared" si="196"/>
        <v>1</v>
      </c>
      <c r="O1816" s="35">
        <v>2</v>
      </c>
      <c r="P1816" s="17"/>
      <c r="Q1816" s="40">
        <v>909.50400999999999</v>
      </c>
      <c r="R1816" s="40">
        <v>455.25564000000003</v>
      </c>
      <c r="S1816" s="18">
        <f t="shared" si="197"/>
        <v>2.350327828931785</v>
      </c>
      <c r="T1816" s="18">
        <f t="shared" si="198"/>
        <v>-0.97022411410502096</v>
      </c>
      <c r="U1816" s="18">
        <f t="shared" si="199"/>
        <v>-1.1861467548230114</v>
      </c>
      <c r="V1816" s="30">
        <v>455.25510000000003</v>
      </c>
      <c r="W1816" s="3" t="s">
        <v>47</v>
      </c>
      <c r="X1816" s="3" t="s">
        <v>47</v>
      </c>
      <c r="Y1816" s="3" t="s">
        <v>47</v>
      </c>
      <c r="Z1816" s="3" t="s">
        <v>47</v>
      </c>
      <c r="AA1816" s="3" t="s">
        <v>47</v>
      </c>
      <c r="AB1816" s="12" t="s">
        <v>47</v>
      </c>
      <c r="AC1816" s="3" t="s">
        <v>47</v>
      </c>
      <c r="AD1816" s="3" t="s">
        <v>47</v>
      </c>
      <c r="AE1816" s="3" t="s">
        <v>47</v>
      </c>
      <c r="AF1816" s="3" t="s">
        <v>48</v>
      </c>
      <c r="AG1816" s="3" t="s">
        <v>47</v>
      </c>
      <c r="AH1816" s="3" t="s">
        <v>47</v>
      </c>
      <c r="AI1816" s="3" t="s">
        <v>48</v>
      </c>
      <c r="AK1816" s="3" t="s">
        <v>48</v>
      </c>
      <c r="AL1816" s="3" t="s">
        <v>48</v>
      </c>
      <c r="AM1816" s="3" t="s">
        <v>47</v>
      </c>
      <c r="AN1816" s="3" t="s">
        <v>47</v>
      </c>
      <c r="AU1816" s="3">
        <v>0</v>
      </c>
      <c r="AV1816" s="3">
        <v>13</v>
      </c>
      <c r="AW1816" s="3">
        <v>1</v>
      </c>
      <c r="AX1816" s="3">
        <v>13</v>
      </c>
      <c r="AY1816" s="3">
        <v>100</v>
      </c>
      <c r="AZ1816" s="6" t="str">
        <f t="shared" si="200"/>
        <v>1579.5</v>
      </c>
      <c r="BC1816" s="12" t="s">
        <v>3879</v>
      </c>
      <c r="BJ1816" s="12">
        <f t="shared" si="201"/>
        <v>0</v>
      </c>
      <c r="BK1816" s="12">
        <f t="shared" si="202"/>
        <v>0</v>
      </c>
      <c r="CQ1816" s="3" t="str">
        <f>CONCATENATE(baseURL!$A$1,baseURL!$B$1,baseURL!$C$1,".",C1816,".",L1816,".pkl&amp;seq=",BC1816)</f>
        <v>http://proteomics.broadinstitute.org/millscripts/viewfeed.pl?side=xl&amp;cycle=1&amp;fixedMods=iaaC&amp;file=msdataSM/iPRG2012_nd/cpick_in/iPRG2012_nd.1579.5.2.pkl&amp;seq=TLNYALSK</v>
      </c>
    </row>
    <row r="1817" spans="1:95" x14ac:dyDescent="0.2">
      <c r="A1817" s="3">
        <v>3704</v>
      </c>
      <c r="B1817" s="2" t="s">
        <v>3880</v>
      </c>
      <c r="C1817" s="2" t="s">
        <v>3881</v>
      </c>
      <c r="D1817" s="3">
        <v>4546</v>
      </c>
      <c r="E1817" s="3">
        <v>4543</v>
      </c>
      <c r="F1817" s="3">
        <v>33166</v>
      </c>
      <c r="G1817" s="3">
        <v>6121</v>
      </c>
      <c r="H1817" s="3">
        <v>21.010999999999999</v>
      </c>
      <c r="I1817" s="30">
        <v>469.72751</v>
      </c>
      <c r="J1817" s="30">
        <v>469.72750580000002</v>
      </c>
      <c r="K1817" s="30">
        <v>0</v>
      </c>
      <c r="L1817" s="3">
        <v>2</v>
      </c>
      <c r="M1817" s="3">
        <v>0</v>
      </c>
      <c r="N1817" s="10">
        <f t="shared" si="196"/>
        <v>1</v>
      </c>
      <c r="O1817" s="35">
        <v>2</v>
      </c>
      <c r="P1817" s="17"/>
      <c r="Q1817" s="40">
        <v>938.44655</v>
      </c>
      <c r="R1817" s="40">
        <v>469.72690999999998</v>
      </c>
      <c r="S1817" s="18">
        <f t="shared" si="197"/>
        <v>1.2773379324167695</v>
      </c>
      <c r="T1817" s="18">
        <f t="shared" si="198"/>
        <v>1.2683965669369264</v>
      </c>
      <c r="U1817" s="18">
        <f t="shared" si="199"/>
        <v>1.2560489669309463</v>
      </c>
      <c r="V1817" s="30">
        <v>469.72750000000002</v>
      </c>
      <c r="W1817" s="3" t="s">
        <v>48</v>
      </c>
      <c r="X1817" s="3" t="s">
        <v>47</v>
      </c>
      <c r="Y1817" s="3" t="s">
        <v>47</v>
      </c>
      <c r="Z1817" s="3" t="s">
        <v>47</v>
      </c>
      <c r="AA1817" s="3" t="s">
        <v>47</v>
      </c>
      <c r="AB1817" s="12" t="s">
        <v>47</v>
      </c>
      <c r="AC1817" s="3" t="s">
        <v>47</v>
      </c>
      <c r="AE1817" s="3" t="s">
        <v>47</v>
      </c>
      <c r="AF1817" s="3" t="s">
        <v>48</v>
      </c>
      <c r="AG1817" s="3" t="s">
        <v>47</v>
      </c>
      <c r="AH1817" s="3" t="s">
        <v>47</v>
      </c>
      <c r="AI1817" s="3" t="s">
        <v>47</v>
      </c>
      <c r="AK1817" s="3" t="s">
        <v>48</v>
      </c>
      <c r="AL1817" s="3" t="s">
        <v>48</v>
      </c>
      <c r="AU1817" s="3">
        <v>0</v>
      </c>
      <c r="AV1817" s="3">
        <v>10</v>
      </c>
      <c r="AW1817" s="3">
        <v>1</v>
      </c>
      <c r="AX1817" s="3">
        <v>10</v>
      </c>
      <c r="AY1817" s="3">
        <v>100</v>
      </c>
      <c r="AZ1817" s="6" t="str">
        <f t="shared" si="200"/>
        <v>1579.6</v>
      </c>
      <c r="BC1817" s="12" t="s">
        <v>3882</v>
      </c>
      <c r="BJ1817" s="12">
        <f t="shared" si="201"/>
        <v>0</v>
      </c>
      <c r="BK1817" s="12">
        <f t="shared" si="202"/>
        <v>0</v>
      </c>
      <c r="CQ1817" s="3" t="str">
        <f>CONCATENATE(baseURL!$A$1,baseURL!$B$1,baseURL!$C$1,".",C1817,".",L1817,".pkl&amp;seq=",BC1817)</f>
        <v>http://proteomics.broadinstitute.org/millscripts/viewfeed.pl?side=xl&amp;cycle=1&amp;fixedMods=iaaC&amp;file=msdataSM/iPRG2012_nd/cpick_in/iPRG2012_nd.1579.6.2.pkl&amp;seq=YDADVLDK</v>
      </c>
    </row>
    <row r="1818" spans="1:95" x14ac:dyDescent="0.2">
      <c r="A1818" s="3">
        <v>2299</v>
      </c>
      <c r="B1818" s="2" t="s">
        <v>3883</v>
      </c>
      <c r="C1818" s="2" t="s">
        <v>3884</v>
      </c>
      <c r="D1818" s="3">
        <v>4547</v>
      </c>
      <c r="E1818" s="3">
        <v>4544</v>
      </c>
      <c r="F1818" s="3">
        <v>33167</v>
      </c>
      <c r="G1818" s="3">
        <v>6122</v>
      </c>
      <c r="H1818" s="3">
        <v>21.013500000000001</v>
      </c>
      <c r="I1818" s="30">
        <v>492.24916000000002</v>
      </c>
      <c r="J1818" s="30">
        <v>492.7770964</v>
      </c>
      <c r="K1818" s="30">
        <v>-0.52793999999999996</v>
      </c>
      <c r="L1818" s="3">
        <v>2</v>
      </c>
      <c r="M1818" s="3">
        <v>2</v>
      </c>
      <c r="N1818" s="10">
        <f t="shared" si="196"/>
        <v>1</v>
      </c>
      <c r="O1818" s="35">
        <v>2</v>
      </c>
      <c r="P1818" s="17"/>
      <c r="Q1818" s="40">
        <v>984.54727000000003</v>
      </c>
      <c r="R1818" s="40">
        <v>492.77726999999999</v>
      </c>
      <c r="S1818" s="18">
        <f t="shared" si="197"/>
        <v>-1071.7012170629737</v>
      </c>
      <c r="T1818" s="18">
        <f t="shared" si="198"/>
        <v>-0.35228897627998029</v>
      </c>
      <c r="U1818" s="18">
        <f t="shared" si="199"/>
        <v>-0.34498344448536594</v>
      </c>
      <c r="V1818" s="30">
        <v>492.77710000000002</v>
      </c>
      <c r="W1818" s="3" t="s">
        <v>47</v>
      </c>
      <c r="Z1818" s="3" t="s">
        <v>47</v>
      </c>
      <c r="AA1818" s="3" t="s">
        <v>47</v>
      </c>
      <c r="AB1818" s="12" t="s">
        <v>47</v>
      </c>
      <c r="AC1818" s="3" t="s">
        <v>47</v>
      </c>
      <c r="AD1818" s="3" t="s">
        <v>47</v>
      </c>
      <c r="AE1818" s="3" t="s">
        <v>47</v>
      </c>
      <c r="AF1818" s="3" t="s">
        <v>47</v>
      </c>
      <c r="AG1818" s="3" t="s">
        <v>52</v>
      </c>
      <c r="AH1818" s="3" t="s">
        <v>47</v>
      </c>
      <c r="AI1818" s="3" t="s">
        <v>47</v>
      </c>
      <c r="AK1818" s="3" t="s">
        <v>47</v>
      </c>
      <c r="AO1818" s="3" t="s">
        <v>47</v>
      </c>
      <c r="AP1818" s="3" t="s">
        <v>52</v>
      </c>
      <c r="AU1818" s="3">
        <v>0</v>
      </c>
      <c r="AV1818" s="3">
        <v>12</v>
      </c>
      <c r="AW1818" s="3">
        <v>1</v>
      </c>
      <c r="AX1818" s="3">
        <v>12</v>
      </c>
      <c r="AY1818" s="3">
        <v>100</v>
      </c>
      <c r="AZ1818" s="6" t="str">
        <f t="shared" si="200"/>
        <v>1579.7</v>
      </c>
      <c r="BC1818" s="12" t="s">
        <v>3862</v>
      </c>
      <c r="BJ1818" s="12">
        <f t="shared" si="201"/>
        <v>0</v>
      </c>
      <c r="BK1818" s="12">
        <f t="shared" si="202"/>
        <v>0</v>
      </c>
      <c r="BO1818" s="3" t="s">
        <v>114</v>
      </c>
      <c r="BR1818" s="3" t="s">
        <v>114</v>
      </c>
      <c r="CQ1818" s="3" t="str">
        <f>CONCATENATE(baseURL!$A$1,baseURL!$B$1,baseURL!$C$1,".",C1818,".",L1818,".pkl&amp;seq=",BC1818,"&amp;varMods=pyroGlu-Q")</f>
        <v>http://proteomics.broadinstitute.org/millscripts/viewfeed.pl?side=xl&amp;cycle=1&amp;fixedMods=iaaC&amp;file=msdataSM/iPRG2012_nd/cpick_in/iPRG2012_nd.1579.7.2.pkl&amp;seq=qKGLDSVVR&amp;varMods=pyroGlu-Q</v>
      </c>
    </row>
    <row r="1819" spans="1:95" x14ac:dyDescent="0.2">
      <c r="A1819" s="3">
        <v>4303</v>
      </c>
      <c r="B1819" s="2" t="s">
        <v>3885</v>
      </c>
      <c r="C1819" s="2" t="s">
        <v>3886</v>
      </c>
      <c r="D1819" s="3">
        <v>4553</v>
      </c>
      <c r="E1819" s="3">
        <v>4550</v>
      </c>
      <c r="F1819" s="3">
        <v>33203</v>
      </c>
      <c r="G1819" s="3">
        <v>6130</v>
      </c>
      <c r="H1819" s="3">
        <v>21.046299999999999</v>
      </c>
      <c r="I1819" s="30">
        <v>431.74301000000003</v>
      </c>
      <c r="J1819" s="30">
        <v>431.74273010000002</v>
      </c>
      <c r="K1819" s="30">
        <v>2.7999999999999998E-4</v>
      </c>
      <c r="L1819" s="3">
        <v>2</v>
      </c>
      <c r="M1819" s="3">
        <v>2</v>
      </c>
      <c r="N1819" s="10">
        <f t="shared" si="196"/>
        <v>1</v>
      </c>
      <c r="O1819" s="35">
        <v>2</v>
      </c>
      <c r="P1819" s="17"/>
      <c r="Q1819" s="40">
        <v>862.47812999999996</v>
      </c>
      <c r="R1819" s="40">
        <v>431.74270000000001</v>
      </c>
      <c r="S1819" s="18">
        <f t="shared" si="197"/>
        <v>0.71802024681166143</v>
      </c>
      <c r="T1819" s="18">
        <f t="shared" si="198"/>
        <v>6.9717449776419124E-2</v>
      </c>
      <c r="U1819" s="18">
        <f t="shared" si="199"/>
        <v>-0.23161943451908129</v>
      </c>
      <c r="V1819" s="30">
        <v>431.74259999999998</v>
      </c>
      <c r="W1819" s="3" t="s">
        <v>47</v>
      </c>
      <c r="X1819" s="3" t="s">
        <v>47</v>
      </c>
      <c r="Y1819" s="3" t="s">
        <v>47</v>
      </c>
      <c r="Z1819" s="3" t="s">
        <v>47</v>
      </c>
      <c r="AA1819" s="3" t="s">
        <v>47</v>
      </c>
      <c r="AB1819" s="12" t="s">
        <v>47</v>
      </c>
      <c r="AC1819" s="3" t="s">
        <v>47</v>
      </c>
      <c r="AD1819" s="3" t="s">
        <v>47</v>
      </c>
      <c r="AF1819" s="3" t="s">
        <v>47</v>
      </c>
      <c r="AG1819" s="3" t="s">
        <v>47</v>
      </c>
      <c r="AH1819" s="3" t="s">
        <v>47</v>
      </c>
      <c r="AI1819" s="3" t="s">
        <v>47</v>
      </c>
      <c r="AJ1819" s="3" t="s">
        <v>47</v>
      </c>
      <c r="AK1819" s="3" t="s">
        <v>48</v>
      </c>
      <c r="AL1819" s="3" t="s">
        <v>47</v>
      </c>
      <c r="AM1819" s="3" t="s">
        <v>47</v>
      </c>
      <c r="AN1819" s="3" t="s">
        <v>47</v>
      </c>
      <c r="AU1819" s="3">
        <v>0</v>
      </c>
      <c r="AV1819" s="3">
        <v>16</v>
      </c>
      <c r="AW1819" s="3">
        <v>1</v>
      </c>
      <c r="AX1819" s="3">
        <v>16</v>
      </c>
      <c r="AY1819" s="3">
        <v>100</v>
      </c>
      <c r="AZ1819" s="6" t="str">
        <f t="shared" si="200"/>
        <v>1581.1</v>
      </c>
      <c r="BC1819" s="12" t="s">
        <v>3887</v>
      </c>
      <c r="BJ1819" s="12">
        <f t="shared" si="201"/>
        <v>0</v>
      </c>
      <c r="BK1819" s="12">
        <f t="shared" si="202"/>
        <v>0</v>
      </c>
      <c r="CQ1819" s="3" t="str">
        <f>CONCATENATE(baseURL!$A$1,baseURL!$B$1,baseURL!$C$1,".",C1819,".",L1819,".pkl&amp;seq=",BC1819)</f>
        <v>http://proteomics.broadinstitute.org/millscripts/viewfeed.pl?side=xl&amp;cycle=1&amp;fixedMods=iaaC&amp;file=msdataSM/iPRG2012_nd/cpick_in/iPRG2012_nd.1581.1.2.pkl&amp;seq=LVQFEAR</v>
      </c>
    </row>
    <row r="1820" spans="1:95" x14ac:dyDescent="0.2">
      <c r="A1820" s="3">
        <v>2796</v>
      </c>
      <c r="B1820" s="2" t="s">
        <v>3888</v>
      </c>
      <c r="C1820" s="2" t="s">
        <v>3889</v>
      </c>
      <c r="D1820" s="3">
        <v>4554</v>
      </c>
      <c r="E1820" s="3">
        <v>4551</v>
      </c>
      <c r="F1820" s="3">
        <v>33204</v>
      </c>
      <c r="G1820" s="3">
        <v>6131</v>
      </c>
      <c r="H1820" s="3">
        <v>21.047899999999998</v>
      </c>
      <c r="I1820" s="30">
        <v>483.27017000000001</v>
      </c>
      <c r="J1820" s="30">
        <v>483.26540770000003</v>
      </c>
      <c r="K1820" s="30">
        <v>4.7600000000000003E-3</v>
      </c>
      <c r="L1820" s="3">
        <v>2</v>
      </c>
      <c r="M1820" s="3">
        <v>2</v>
      </c>
      <c r="N1820" s="10">
        <f t="shared" si="196"/>
        <v>1</v>
      </c>
      <c r="O1820" s="35">
        <v>2</v>
      </c>
      <c r="P1820" s="17"/>
      <c r="Q1820" s="40">
        <v>965.52369999999996</v>
      </c>
      <c r="R1820" s="40">
        <v>483.26549</v>
      </c>
      <c r="S1820" s="18">
        <f t="shared" si="197"/>
        <v>9.6841179369285548</v>
      </c>
      <c r="T1820" s="18">
        <f t="shared" si="198"/>
        <v>-0.17029976623017593</v>
      </c>
      <c r="U1820" s="18">
        <f t="shared" si="199"/>
        <v>-0.18623303724862605</v>
      </c>
      <c r="V1820" s="30">
        <v>483.2654</v>
      </c>
      <c r="Z1820" s="3" t="s">
        <v>47</v>
      </c>
      <c r="AA1820" s="3" t="s">
        <v>47</v>
      </c>
      <c r="AB1820" s="12" t="s">
        <v>47</v>
      </c>
      <c r="AC1820" s="3" t="s">
        <v>52</v>
      </c>
      <c r="AE1820" s="3" t="s">
        <v>48</v>
      </c>
      <c r="AF1820" s="3" t="s">
        <v>52</v>
      </c>
      <c r="AG1820" s="3" t="s">
        <v>52</v>
      </c>
      <c r="AK1820" s="3" t="s">
        <v>52</v>
      </c>
      <c r="AU1820" s="3">
        <v>0</v>
      </c>
      <c r="AV1820" s="3">
        <v>3</v>
      </c>
      <c r="AW1820" s="3">
        <v>1</v>
      </c>
      <c r="AX1820" s="3">
        <v>3</v>
      </c>
      <c r="AY1820" s="3">
        <v>100</v>
      </c>
      <c r="AZ1820" s="6" t="str">
        <f t="shared" si="200"/>
        <v>1581.2</v>
      </c>
      <c r="BC1820" s="12" t="s">
        <v>3890</v>
      </c>
      <c r="BJ1820" s="12">
        <f t="shared" si="201"/>
        <v>0</v>
      </c>
      <c r="BK1820" s="12">
        <f t="shared" si="202"/>
        <v>0</v>
      </c>
      <c r="CQ1820" s="3" t="str">
        <f>CONCATENATE(baseURL!$A$1,baseURL!$B$1,baseURL!$C$1,".",C1820,".",L1820,".pkl&amp;seq=",BC1820)</f>
        <v>http://proteomics.broadinstitute.org/millscripts/viewfeed.pl?side=xl&amp;cycle=1&amp;fixedMods=iaaC&amp;file=msdataSM/iPRG2012_nd/cpick_in/iPRG2012_nd.1581.2.2.pkl&amp;seq=RLMEAFAK</v>
      </c>
    </row>
    <row r="1821" spans="1:95" x14ac:dyDescent="0.2">
      <c r="A1821" s="3">
        <v>3662</v>
      </c>
      <c r="B1821" s="2" t="s">
        <v>3891</v>
      </c>
      <c r="C1821" s="2" t="s">
        <v>3892</v>
      </c>
      <c r="D1821" s="3">
        <v>4556</v>
      </c>
      <c r="E1821" s="3">
        <v>4553</v>
      </c>
      <c r="F1821" s="3">
        <v>33206</v>
      </c>
      <c r="G1821" s="3">
        <v>6133</v>
      </c>
      <c r="H1821" s="3">
        <v>21.051300000000001</v>
      </c>
      <c r="I1821" s="30">
        <v>555.26152000000002</v>
      </c>
      <c r="J1821" s="30">
        <v>555.26151500000003</v>
      </c>
      <c r="K1821" s="30">
        <v>0</v>
      </c>
      <c r="L1821" s="3">
        <v>3</v>
      </c>
      <c r="M1821" s="3">
        <v>0</v>
      </c>
      <c r="N1821" s="10">
        <f t="shared" si="196"/>
        <v>1</v>
      </c>
      <c r="O1821" s="35">
        <v>3</v>
      </c>
      <c r="P1821" s="17"/>
      <c r="Q1821" s="40">
        <v>1663.77108</v>
      </c>
      <c r="R1821" s="40">
        <v>555.26188000000002</v>
      </c>
      <c r="S1821" s="18">
        <f t="shared" si="197"/>
        <v>-0.64834272433861673</v>
      </c>
      <c r="T1821" s="18">
        <f t="shared" si="198"/>
        <v>-0.65734748437612589</v>
      </c>
      <c r="U1821" s="18">
        <f t="shared" si="199"/>
        <v>-0.68436176469339793</v>
      </c>
      <c r="V1821" s="30">
        <v>555.26149999999996</v>
      </c>
      <c r="W1821" s="3" t="s">
        <v>47</v>
      </c>
      <c r="X1821" s="3" t="s">
        <v>47</v>
      </c>
      <c r="Y1821" s="3" t="s">
        <v>47</v>
      </c>
      <c r="Z1821" s="3" t="s">
        <v>47</v>
      </c>
      <c r="AA1821" s="3" t="s">
        <v>47</v>
      </c>
      <c r="AB1821" s="12" t="s">
        <v>47</v>
      </c>
      <c r="AC1821" s="3" t="s">
        <v>47</v>
      </c>
      <c r="AF1821" s="3" t="s">
        <v>48</v>
      </c>
      <c r="AG1821" s="3" t="s">
        <v>52</v>
      </c>
      <c r="AH1821" s="3" t="s">
        <v>48</v>
      </c>
      <c r="AI1821" s="3" t="s">
        <v>48</v>
      </c>
      <c r="AL1821" s="3" t="s">
        <v>48</v>
      </c>
      <c r="AU1821" s="3">
        <v>0</v>
      </c>
      <c r="AV1821" s="3">
        <v>7</v>
      </c>
      <c r="AW1821" s="3">
        <v>1</v>
      </c>
      <c r="AX1821" s="3">
        <v>7</v>
      </c>
      <c r="AY1821" s="3">
        <v>100</v>
      </c>
      <c r="AZ1821" s="6" t="str">
        <f t="shared" si="200"/>
        <v>1581.4</v>
      </c>
      <c r="BC1821" s="12" t="s">
        <v>3893</v>
      </c>
      <c r="BJ1821" s="12">
        <f t="shared" si="201"/>
        <v>0</v>
      </c>
      <c r="BK1821" s="12">
        <f t="shared" si="202"/>
        <v>0</v>
      </c>
      <c r="CQ1821" s="3" t="str">
        <f>CONCATENATE(baseURL!$A$1,baseURL!$B$1,baseURL!$C$1,".",C1821,".",L1821,".pkl&amp;seq=",BC1821)</f>
        <v>http://proteomics.broadinstitute.org/millscripts/viewfeed.pl?side=xl&amp;cycle=1&amp;fixedMods=iaaC&amp;file=msdataSM/iPRG2012_nd/cpick_in/iPRG2012_nd.1581.4.3.pkl&amp;seq=YSQEEPEHGTFLAR</v>
      </c>
    </row>
    <row r="1822" spans="1:95" x14ac:dyDescent="0.2">
      <c r="A1822" s="3">
        <v>4411</v>
      </c>
      <c r="B1822" s="2" t="s">
        <v>3894</v>
      </c>
      <c r="C1822" s="2" t="s">
        <v>3895</v>
      </c>
      <c r="D1822" s="3">
        <v>4557</v>
      </c>
      <c r="E1822" s="3">
        <v>4554</v>
      </c>
      <c r="F1822" s="3">
        <v>33207</v>
      </c>
      <c r="G1822" s="3">
        <v>6134</v>
      </c>
      <c r="H1822" s="3">
        <v>21.053799999999999</v>
      </c>
      <c r="I1822" s="30">
        <v>569.29309999999998</v>
      </c>
      <c r="J1822" s="30">
        <v>569.29230440000003</v>
      </c>
      <c r="K1822" s="30">
        <v>8.0000000000000004E-4</v>
      </c>
      <c r="L1822" s="3">
        <v>3</v>
      </c>
      <c r="M1822" s="3">
        <v>3</v>
      </c>
      <c r="N1822" s="10">
        <f t="shared" si="196"/>
        <v>1</v>
      </c>
      <c r="O1822" s="35">
        <v>3</v>
      </c>
      <c r="P1822" s="17"/>
      <c r="Q1822" s="40">
        <v>1705.8616199999999</v>
      </c>
      <c r="R1822" s="40">
        <v>569.29205999999999</v>
      </c>
      <c r="S1822" s="18">
        <f t="shared" si="197"/>
        <v>1.8268303267553911</v>
      </c>
      <c r="T1822" s="18">
        <f t="shared" si="198"/>
        <v>0.42930512686639788</v>
      </c>
      <c r="U1822" s="18">
        <f t="shared" si="199"/>
        <v>0.24591946704402393</v>
      </c>
      <c r="V1822" s="30">
        <v>569.29219999999998</v>
      </c>
      <c r="W1822" s="3" t="s">
        <v>47</v>
      </c>
      <c r="X1822" s="3" t="s">
        <v>47</v>
      </c>
      <c r="Y1822" s="3" t="s">
        <v>47</v>
      </c>
      <c r="Z1822" s="3" t="s">
        <v>47</v>
      </c>
      <c r="AA1822" s="3" t="s">
        <v>47</v>
      </c>
      <c r="AB1822" s="12" t="s">
        <v>47</v>
      </c>
      <c r="AC1822" s="3" t="s">
        <v>47</v>
      </c>
      <c r="AD1822" s="3" t="s">
        <v>47</v>
      </c>
      <c r="AE1822" s="3" t="s">
        <v>47</v>
      </c>
      <c r="AF1822" s="3" t="s">
        <v>48</v>
      </c>
      <c r="AG1822" s="3" t="s">
        <v>47</v>
      </c>
      <c r="AH1822" s="3" t="s">
        <v>47</v>
      </c>
      <c r="AI1822" s="3" t="s">
        <v>48</v>
      </c>
      <c r="AL1822" s="3" t="s">
        <v>47</v>
      </c>
      <c r="AM1822" s="3" t="s">
        <v>47</v>
      </c>
      <c r="AN1822" s="3" t="s">
        <v>48</v>
      </c>
      <c r="AU1822" s="3">
        <v>0</v>
      </c>
      <c r="AV1822" s="3">
        <v>13</v>
      </c>
      <c r="AW1822" s="3">
        <v>1</v>
      </c>
      <c r="AX1822" s="3">
        <v>13</v>
      </c>
      <c r="AY1822" s="3">
        <v>100</v>
      </c>
      <c r="AZ1822" s="6" t="str">
        <f t="shared" si="200"/>
        <v>1581.5</v>
      </c>
      <c r="BC1822" s="12" t="s">
        <v>3896</v>
      </c>
      <c r="BJ1822" s="12">
        <f t="shared" si="201"/>
        <v>0</v>
      </c>
      <c r="BK1822" s="12">
        <f t="shared" si="202"/>
        <v>0</v>
      </c>
      <c r="CQ1822" s="3" t="str">
        <f>CONCATENATE(baseURL!$A$1,baseURL!$B$1,baseURL!$C$1,".",C1822,".",L1822,".pkl&amp;seq=",BC1822)</f>
        <v>http://proteomics.broadinstitute.org/millscripts/viewfeed.pl?side=xl&amp;cycle=1&amp;fixedMods=iaaC&amp;file=msdataSM/iPRG2012_nd/cpick_in/iPRG2012_nd.1581.5.3.pkl&amp;seq=QQNSQNNSKLLFER</v>
      </c>
    </row>
    <row r="1823" spans="1:95" x14ac:dyDescent="0.2">
      <c r="A1823" s="3">
        <v>3006</v>
      </c>
      <c r="B1823" s="2" t="s">
        <v>3901</v>
      </c>
      <c r="C1823" s="2" t="s">
        <v>3885</v>
      </c>
      <c r="D1823" s="3">
        <v>4562</v>
      </c>
      <c r="E1823" s="3">
        <v>4559</v>
      </c>
      <c r="F1823" s="3">
        <v>33225</v>
      </c>
      <c r="G1823" s="3">
        <v>6140</v>
      </c>
      <c r="H1823" s="3">
        <v>21.072700000000001</v>
      </c>
      <c r="I1823" s="30">
        <v>427.22581000000002</v>
      </c>
      <c r="J1823" s="30">
        <v>426.89116580000001</v>
      </c>
      <c r="K1823" s="30">
        <v>0.33463999999999999</v>
      </c>
      <c r="L1823" s="3">
        <v>0</v>
      </c>
      <c r="M1823" s="3">
        <v>3</v>
      </c>
      <c r="N1823" s="10">
        <f t="shared" si="196"/>
        <v>1</v>
      </c>
      <c r="O1823" s="35">
        <v>3</v>
      </c>
      <c r="P1823" s="17"/>
      <c r="Q1823" s="40">
        <v>1278.65445</v>
      </c>
      <c r="R1823" s="40">
        <v>426.88967000000002</v>
      </c>
      <c r="S1823" s="18">
        <f t="shared" si="197"/>
        <v>787.4165706563017</v>
      </c>
      <c r="T1823" s="18">
        <f t="shared" si="198"/>
        <v>3.5039498612990618</v>
      </c>
      <c r="U1823" s="18">
        <f t="shared" si="199"/>
        <v>2.647053979987839</v>
      </c>
      <c r="V1823" s="30">
        <v>426.89080000000001</v>
      </c>
      <c r="W1823" s="3" t="s">
        <v>47</v>
      </c>
      <c r="X1823" s="3" t="s">
        <v>47</v>
      </c>
      <c r="Y1823" s="3" t="s">
        <v>47</v>
      </c>
      <c r="Z1823" s="3" t="s">
        <v>47</v>
      </c>
      <c r="AA1823" s="3" t="s">
        <v>47</v>
      </c>
      <c r="AB1823" s="12" t="s">
        <v>47</v>
      </c>
      <c r="AC1823" s="3" t="s">
        <v>47</v>
      </c>
      <c r="AE1823" s="3" t="s">
        <v>47</v>
      </c>
      <c r="AG1823" s="3" t="s">
        <v>48</v>
      </c>
      <c r="AH1823" s="3" t="s">
        <v>47</v>
      </c>
      <c r="AI1823" s="3" t="s">
        <v>48</v>
      </c>
      <c r="AK1823" s="3" t="s">
        <v>52</v>
      </c>
      <c r="AL1823" s="3" t="s">
        <v>48</v>
      </c>
      <c r="AM1823" s="3" t="s">
        <v>48</v>
      </c>
      <c r="AO1823" s="3" t="s">
        <v>47</v>
      </c>
      <c r="AP1823" s="3" t="s">
        <v>48</v>
      </c>
      <c r="AU1823" s="3">
        <v>0</v>
      </c>
      <c r="AV1823" s="3">
        <v>10</v>
      </c>
      <c r="AW1823" s="3">
        <v>1</v>
      </c>
      <c r="AX1823" s="3">
        <v>10</v>
      </c>
      <c r="AY1823" s="3">
        <v>100</v>
      </c>
      <c r="AZ1823" s="6" t="str">
        <f t="shared" si="200"/>
        <v>1582.2</v>
      </c>
      <c r="BC1823" s="12" t="s">
        <v>3902</v>
      </c>
      <c r="BJ1823" s="12">
        <f t="shared" si="201"/>
        <v>1</v>
      </c>
      <c r="BK1823" s="12">
        <f t="shared" si="202"/>
        <v>0</v>
      </c>
      <c r="CQ1823" s="3" t="str">
        <f>CONCATENATE(baseURL!$A$1,baseURL!$B$1,baseURL!$C$1,".",C1823,".",L1823,".pkl&amp;seq=",BC1823)</f>
        <v>http://proteomics.broadinstitute.org/millscripts/viewfeed.pl?side=xl&amp;cycle=1&amp;fixedMods=iaaC&amp;file=msdataSM/iPRG2012_nd/cpick_in/iPRG2012_nd.1582.2.0.pkl&amp;seq=KSAVLLDNMCK</v>
      </c>
    </row>
    <row r="1824" spans="1:95" x14ac:dyDescent="0.2">
      <c r="A1824" s="3">
        <v>3371</v>
      </c>
      <c r="B1824" s="2" t="s">
        <v>3903</v>
      </c>
      <c r="C1824" s="2" t="s">
        <v>3888</v>
      </c>
      <c r="D1824" s="3">
        <v>4563</v>
      </c>
      <c r="E1824" s="3">
        <v>4560</v>
      </c>
      <c r="F1824" s="3">
        <v>33226</v>
      </c>
      <c r="G1824" s="3">
        <v>6141</v>
      </c>
      <c r="H1824" s="3">
        <v>21.075199999999999</v>
      </c>
      <c r="I1824" s="30">
        <v>448.274</v>
      </c>
      <c r="J1824" s="30">
        <v>448.27329420000001</v>
      </c>
      <c r="K1824" s="30">
        <v>7.1000000000000002E-4</v>
      </c>
      <c r="L1824" s="3">
        <v>3</v>
      </c>
      <c r="M1824" s="3">
        <v>3</v>
      </c>
      <c r="N1824" s="10">
        <f t="shared" si="196"/>
        <v>1</v>
      </c>
      <c r="O1824" s="35">
        <v>3</v>
      </c>
      <c r="P1824" s="17"/>
      <c r="Q1824" s="40">
        <v>1342.80528</v>
      </c>
      <c r="R1824" s="40">
        <v>448.27328</v>
      </c>
      <c r="S1824" s="18">
        <f t="shared" si="197"/>
        <v>1.6061630976558856</v>
      </c>
      <c r="T1824" s="18">
        <f t="shared" si="198"/>
        <v>3.1677105558518194E-2</v>
      </c>
      <c r="U1824" s="18">
        <f t="shared" si="199"/>
        <v>-1.0707753983949886</v>
      </c>
      <c r="V1824" s="30">
        <v>448.27280000000002</v>
      </c>
      <c r="W1824" s="3" t="s">
        <v>47</v>
      </c>
      <c r="X1824" s="3" t="s">
        <v>47</v>
      </c>
      <c r="Y1824" s="3" t="s">
        <v>47</v>
      </c>
      <c r="Z1824" s="3" t="s">
        <v>47</v>
      </c>
      <c r="AA1824" s="3" t="s">
        <v>47</v>
      </c>
      <c r="AB1824" s="12" t="s">
        <v>47</v>
      </c>
      <c r="AC1824" s="3" t="s">
        <v>47</v>
      </c>
      <c r="AE1824" s="3" t="s">
        <v>47</v>
      </c>
      <c r="AF1824" s="3" t="s">
        <v>47</v>
      </c>
      <c r="AH1824" s="3" t="s">
        <v>47</v>
      </c>
      <c r="AK1824" s="3" t="s">
        <v>52</v>
      </c>
      <c r="AL1824" s="3" t="s">
        <v>48</v>
      </c>
      <c r="AM1824" s="3" t="s">
        <v>47</v>
      </c>
      <c r="AN1824" s="3" t="s">
        <v>48</v>
      </c>
      <c r="AU1824" s="3">
        <v>0</v>
      </c>
      <c r="AV1824" s="3">
        <v>11</v>
      </c>
      <c r="AW1824" s="3">
        <v>1</v>
      </c>
      <c r="AX1824" s="3">
        <v>11</v>
      </c>
      <c r="AY1824" s="3">
        <v>100</v>
      </c>
      <c r="AZ1824" s="6" t="str">
        <f t="shared" si="200"/>
        <v>1582.3</v>
      </c>
      <c r="BC1824" s="12" t="s">
        <v>3904</v>
      </c>
      <c r="BJ1824" s="12">
        <f t="shared" si="201"/>
        <v>0</v>
      </c>
      <c r="BK1824" s="12">
        <f t="shared" si="202"/>
        <v>0</v>
      </c>
      <c r="CQ1824" s="3" t="str">
        <f>CONCATENATE(baseURL!$A$1,baseURL!$B$1,baseURL!$C$1,".",C1824,".",L1824,".pkl&amp;seq=",BC1824)</f>
        <v>http://proteomics.broadinstitute.org/millscripts/viewfeed.pl?side=xl&amp;cycle=1&amp;fixedMods=iaaC&amp;file=msdataSM/iPRG2012_nd/cpick_in/iPRG2012_nd.1582.3.3.pkl&amp;seq=LVRVGVLSEDKK</v>
      </c>
    </row>
    <row r="1825" spans="1:95" x14ac:dyDescent="0.2">
      <c r="A1825" s="3">
        <v>5427</v>
      </c>
      <c r="B1825" s="2" t="s">
        <v>3905</v>
      </c>
      <c r="C1825" s="2" t="s">
        <v>3906</v>
      </c>
      <c r="D1825" s="3">
        <v>4564</v>
      </c>
      <c r="E1825" s="3">
        <v>4561</v>
      </c>
      <c r="F1825" s="3">
        <v>33227</v>
      </c>
      <c r="G1825" s="3">
        <v>6142</v>
      </c>
      <c r="H1825" s="3">
        <v>21.0777</v>
      </c>
      <c r="I1825" s="30">
        <v>464.60271</v>
      </c>
      <c r="J1825" s="30">
        <v>464.6013504</v>
      </c>
      <c r="K1825" s="30">
        <v>1.3600000000000001E-3</v>
      </c>
      <c r="L1825" s="3">
        <v>3</v>
      </c>
      <c r="M1825" s="3">
        <v>3</v>
      </c>
      <c r="N1825" s="10">
        <f t="shared" si="196"/>
        <v>1</v>
      </c>
      <c r="O1825" s="35">
        <v>3</v>
      </c>
      <c r="P1825" s="17"/>
      <c r="Q1825" s="40">
        <v>1391.7892899999999</v>
      </c>
      <c r="R1825" s="40">
        <v>464.60127999999997</v>
      </c>
      <c r="S1825" s="18">
        <f t="shared" si="197"/>
        <v>3.0779080075448264</v>
      </c>
      <c r="T1825" s="18">
        <f t="shared" si="198"/>
        <v>0.15152777888793892</v>
      </c>
      <c r="U1825" s="18">
        <f t="shared" si="199"/>
        <v>-0.17219065769373187</v>
      </c>
      <c r="V1825" s="30">
        <v>464.60120000000001</v>
      </c>
      <c r="W1825" s="3" t="s">
        <v>47</v>
      </c>
      <c r="X1825" s="3" t="s">
        <v>47</v>
      </c>
      <c r="Y1825" s="3" t="s">
        <v>47</v>
      </c>
      <c r="Z1825" s="3" t="s">
        <v>47</v>
      </c>
      <c r="AA1825" s="3" t="s">
        <v>47</v>
      </c>
      <c r="AB1825" s="12" t="s">
        <v>47</v>
      </c>
      <c r="AC1825" s="3" t="s">
        <v>47</v>
      </c>
      <c r="AD1825" s="3" t="s">
        <v>47</v>
      </c>
      <c r="AE1825" s="3" t="s">
        <v>47</v>
      </c>
      <c r="AF1825" s="3" t="s">
        <v>47</v>
      </c>
      <c r="AG1825" s="3" t="s">
        <v>47</v>
      </c>
      <c r="AH1825" s="3" t="s">
        <v>47</v>
      </c>
      <c r="AI1825" s="3" t="s">
        <v>48</v>
      </c>
      <c r="AJ1825" s="3" t="s">
        <v>47</v>
      </c>
      <c r="AK1825" s="3" t="s">
        <v>47</v>
      </c>
      <c r="AL1825" s="3" t="s">
        <v>48</v>
      </c>
      <c r="AM1825" s="3" t="s">
        <v>47</v>
      </c>
      <c r="AU1825" s="3">
        <v>0</v>
      </c>
      <c r="AV1825" s="3">
        <v>15</v>
      </c>
      <c r="AW1825" s="3">
        <v>1</v>
      </c>
      <c r="AX1825" s="3">
        <v>15</v>
      </c>
      <c r="AY1825" s="3">
        <v>100</v>
      </c>
      <c r="AZ1825" s="6" t="str">
        <f t="shared" si="200"/>
        <v>1582.4</v>
      </c>
      <c r="BC1825" s="12" t="s">
        <v>3907</v>
      </c>
      <c r="BJ1825" s="12">
        <f t="shared" si="201"/>
        <v>0</v>
      </c>
      <c r="BK1825" s="12">
        <f t="shared" si="202"/>
        <v>0</v>
      </c>
      <c r="CQ1825" s="3" t="str">
        <f>CONCATENATE(baseURL!$A$1,baseURL!$B$1,baseURL!$C$1,".",C1825,".",L1825,".pkl&amp;seq=",BC1825)</f>
        <v>http://proteomics.broadinstitute.org/millscripts/viewfeed.pl?side=xl&amp;cycle=1&amp;fixedMods=iaaC&amp;file=msdataSM/iPRG2012_nd/cpick_in/iPRG2012_nd.1582.4.3.pkl&amp;seq=FAVQVDKVTKEK</v>
      </c>
    </row>
    <row r="1826" spans="1:95" x14ac:dyDescent="0.2">
      <c r="A1826" s="3">
        <v>1504</v>
      </c>
      <c r="B1826" s="2" t="s">
        <v>3909</v>
      </c>
      <c r="C1826" s="2" t="s">
        <v>3910</v>
      </c>
      <c r="D1826" s="3">
        <v>4580</v>
      </c>
      <c r="E1826" s="3">
        <v>4577</v>
      </c>
      <c r="F1826" s="3">
        <v>33270</v>
      </c>
      <c r="G1826" s="3">
        <v>6160</v>
      </c>
      <c r="H1826" s="3">
        <v>21.1251</v>
      </c>
      <c r="I1826" s="30">
        <v>473.73219999999998</v>
      </c>
      <c r="J1826" s="30">
        <v>473.73071110000001</v>
      </c>
      <c r="K1826" s="30">
        <v>1.49E-3</v>
      </c>
      <c r="L1826" s="3">
        <v>2</v>
      </c>
      <c r="M1826" s="3">
        <v>2</v>
      </c>
      <c r="N1826" s="10">
        <f t="shared" si="196"/>
        <v>1</v>
      </c>
      <c r="O1826" s="35">
        <v>2</v>
      </c>
      <c r="P1826" s="17"/>
      <c r="Q1826" s="40">
        <v>946.45635000000004</v>
      </c>
      <c r="R1826" s="40">
        <v>473.73181</v>
      </c>
      <c r="S1826" s="18">
        <f t="shared" si="197"/>
        <v>0.82325060667064509</v>
      </c>
      <c r="T1826" s="18">
        <f t="shared" si="198"/>
        <v>-2.3196669018028033</v>
      </c>
      <c r="U1826" s="18">
        <f t="shared" si="199"/>
        <v>-2.3430978805979841</v>
      </c>
      <c r="V1826" s="30">
        <v>473.73070000000001</v>
      </c>
      <c r="X1826" s="3" t="s">
        <v>47</v>
      </c>
      <c r="Y1826" s="3" t="s">
        <v>47</v>
      </c>
      <c r="Z1826" s="3" t="s">
        <v>47</v>
      </c>
      <c r="AA1826" s="3" t="s">
        <v>47</v>
      </c>
      <c r="AE1826" s="3" t="s">
        <v>48</v>
      </c>
      <c r="AU1826" s="3">
        <v>0</v>
      </c>
      <c r="AV1826" s="3">
        <v>4</v>
      </c>
      <c r="AW1826" s="3">
        <v>1</v>
      </c>
      <c r="AX1826" s="3">
        <v>4</v>
      </c>
      <c r="AY1826" s="3">
        <v>100</v>
      </c>
      <c r="AZ1826" s="6" t="str">
        <f t="shared" si="200"/>
        <v>1584.5</v>
      </c>
      <c r="BC1826" s="12" t="s">
        <v>3911</v>
      </c>
      <c r="BJ1826" s="12">
        <f t="shared" si="201"/>
        <v>0</v>
      </c>
      <c r="BK1826" s="12">
        <f t="shared" si="202"/>
        <v>0</v>
      </c>
      <c r="CQ1826" s="3" t="str">
        <f>CONCATENATE(baseURL!$A$1,baseURL!$B$1,baseURL!$C$1,".",C1826,".",L1826,".pkl&amp;seq=",BC1826)</f>
        <v>http://proteomics.broadinstitute.org/millscripts/viewfeed.pl?side=xl&amp;cycle=1&amp;fixedMods=iaaC&amp;file=msdataSM/iPRG2012_nd/cpick_in/iPRG2012_nd.1584.5.2.pkl&amp;seq=NGMPPQFR</v>
      </c>
    </row>
    <row r="1827" spans="1:95" x14ac:dyDescent="0.2">
      <c r="A1827" s="3">
        <v>3399</v>
      </c>
      <c r="B1827" s="2" t="s">
        <v>3912</v>
      </c>
      <c r="C1827" s="2" t="s">
        <v>3913</v>
      </c>
      <c r="D1827" s="3">
        <v>4582</v>
      </c>
      <c r="E1827" s="3">
        <v>4579</v>
      </c>
      <c r="F1827" s="3">
        <v>33272</v>
      </c>
      <c r="G1827" s="3">
        <v>6162</v>
      </c>
      <c r="H1827" s="3">
        <v>21.128499999999999</v>
      </c>
      <c r="I1827" s="30">
        <v>523.77838999999994</v>
      </c>
      <c r="J1827" s="30">
        <v>523.77945179999995</v>
      </c>
      <c r="K1827" s="30">
        <v>-1.06E-3</v>
      </c>
      <c r="L1827" s="3">
        <v>2</v>
      </c>
      <c r="M1827" s="3">
        <v>2</v>
      </c>
      <c r="N1827" s="10">
        <f t="shared" si="196"/>
        <v>1</v>
      </c>
      <c r="O1827" s="35">
        <v>2</v>
      </c>
      <c r="P1827" s="17"/>
      <c r="Q1827" s="40">
        <v>1046.5530200000001</v>
      </c>
      <c r="R1827" s="40">
        <v>523.78015000000005</v>
      </c>
      <c r="S1827" s="18">
        <f t="shared" si="197"/>
        <v>-3.360188430401382</v>
      </c>
      <c r="T1827" s="18">
        <f t="shared" si="198"/>
        <v>-1.3330020240394345</v>
      </c>
      <c r="U1827" s="18">
        <f t="shared" si="199"/>
        <v>-1.8137380733168122</v>
      </c>
      <c r="V1827" s="30">
        <v>523.77919999999995</v>
      </c>
      <c r="W1827" s="3" t="s">
        <v>47</v>
      </c>
      <c r="X1827" s="3" t="s">
        <v>47</v>
      </c>
      <c r="Y1827" s="3" t="s">
        <v>47</v>
      </c>
      <c r="Z1827" s="3" t="s">
        <v>47</v>
      </c>
      <c r="AA1827" s="3" t="s">
        <v>47</v>
      </c>
      <c r="AB1827" s="12" t="s">
        <v>47</v>
      </c>
      <c r="AC1827" s="3" t="s">
        <v>47</v>
      </c>
      <c r="AE1827" s="3" t="s">
        <v>47</v>
      </c>
      <c r="AF1827" s="3" t="s">
        <v>48</v>
      </c>
      <c r="AG1827" s="3" t="s">
        <v>48</v>
      </c>
      <c r="AH1827" s="3" t="s">
        <v>47</v>
      </c>
      <c r="AI1827" s="3" t="s">
        <v>48</v>
      </c>
      <c r="AK1827" s="3" t="s">
        <v>48</v>
      </c>
      <c r="AL1827" s="3" t="s">
        <v>48</v>
      </c>
      <c r="AM1827" s="3" t="s">
        <v>47</v>
      </c>
      <c r="AN1827" s="3" t="s">
        <v>47</v>
      </c>
      <c r="AU1827" s="3">
        <v>0</v>
      </c>
      <c r="AV1827" s="3">
        <v>11</v>
      </c>
      <c r="AW1827" s="3">
        <v>1</v>
      </c>
      <c r="AX1827" s="3">
        <v>11</v>
      </c>
      <c r="AY1827" s="3">
        <v>100</v>
      </c>
      <c r="AZ1827" s="6" t="str">
        <f t="shared" si="200"/>
        <v>1584.7</v>
      </c>
      <c r="BC1827" s="12" t="s">
        <v>3914</v>
      </c>
      <c r="BJ1827" s="12">
        <f t="shared" si="201"/>
        <v>0</v>
      </c>
      <c r="BK1827" s="12">
        <f t="shared" si="202"/>
        <v>0</v>
      </c>
      <c r="CQ1827" s="3" t="str">
        <f>CONCATENATE(baseURL!$A$1,baseURL!$B$1,baseURL!$C$1,".",C1827,".",L1827,".pkl&amp;seq=",BC1827)</f>
        <v>http://proteomics.broadinstitute.org/millscripts/viewfeed.pl?side=xl&amp;cycle=1&amp;fixedMods=iaaC&amp;file=msdataSM/iPRG2012_nd/cpick_in/iPRG2012_nd.1584.7.2.pkl&amp;seq=FFLQHAQR</v>
      </c>
    </row>
    <row r="1828" spans="1:95" x14ac:dyDescent="0.2">
      <c r="A1828" s="3">
        <v>70</v>
      </c>
      <c r="B1828" s="2" t="s">
        <v>3915</v>
      </c>
      <c r="C1828" s="2" t="s">
        <v>3916</v>
      </c>
      <c r="D1828" s="3">
        <v>4595</v>
      </c>
      <c r="E1828" s="3">
        <v>4592</v>
      </c>
      <c r="F1828" s="3">
        <v>33297</v>
      </c>
      <c r="G1828" s="3">
        <v>6176</v>
      </c>
      <c r="H1828" s="3">
        <v>21.154299999999999</v>
      </c>
      <c r="I1828" s="30">
        <v>699.34947999999997</v>
      </c>
      <c r="J1828" s="30">
        <v>699.34805029999995</v>
      </c>
      <c r="K1828" s="30">
        <v>1.4300000000000001E-3</v>
      </c>
      <c r="L1828" s="3">
        <v>2</v>
      </c>
      <c r="M1828" s="3">
        <v>2</v>
      </c>
      <c r="N1828" s="10">
        <f t="shared" si="196"/>
        <v>1</v>
      </c>
      <c r="O1828" s="35">
        <v>2</v>
      </c>
      <c r="P1828" s="17"/>
      <c r="Q1828" s="40">
        <v>1397.6907000000001</v>
      </c>
      <c r="R1828" s="40">
        <v>699.34898999999996</v>
      </c>
      <c r="S1828" s="18">
        <f t="shared" si="197"/>
        <v>0.70065161603139536</v>
      </c>
      <c r="T1828" s="18">
        <f t="shared" si="198"/>
        <v>-1.3436782113656023</v>
      </c>
      <c r="U1828" s="18">
        <f t="shared" si="199"/>
        <v>-1.2726121187549237</v>
      </c>
      <c r="V1828" s="30">
        <v>699.34810000000004</v>
      </c>
      <c r="W1828" s="3" t="s">
        <v>47</v>
      </c>
      <c r="X1828" s="3" t="s">
        <v>65</v>
      </c>
      <c r="Y1828" s="3" t="s">
        <v>52</v>
      </c>
      <c r="Z1828" s="3" t="s">
        <v>47</v>
      </c>
      <c r="AA1828" s="3" t="s">
        <v>65</v>
      </c>
      <c r="AB1828" s="12" t="s">
        <v>65</v>
      </c>
      <c r="AC1828" s="3" t="s">
        <v>65</v>
      </c>
      <c r="AD1828" s="3" t="s">
        <v>47</v>
      </c>
      <c r="AE1828" s="3" t="s">
        <v>65</v>
      </c>
      <c r="AF1828" s="3" t="s">
        <v>47</v>
      </c>
      <c r="AH1828" s="3" t="s">
        <v>65</v>
      </c>
      <c r="AI1828" s="3" t="s">
        <v>48</v>
      </c>
      <c r="AJ1828" s="3" t="s">
        <v>47</v>
      </c>
      <c r="AK1828" s="3" t="s">
        <v>47</v>
      </c>
      <c r="AL1828" s="3" t="s">
        <v>47</v>
      </c>
      <c r="AN1828" s="3" t="s">
        <v>47</v>
      </c>
      <c r="AO1828" s="3" t="s">
        <v>65</v>
      </c>
      <c r="AP1828" s="3" t="s">
        <v>47</v>
      </c>
      <c r="AU1828" s="3">
        <v>7</v>
      </c>
      <c r="AV1828" s="3">
        <v>9</v>
      </c>
      <c r="AW1828" s="3">
        <v>1</v>
      </c>
      <c r="AX1828" s="3">
        <v>9</v>
      </c>
      <c r="AY1828" s="3">
        <v>100</v>
      </c>
      <c r="AZ1828" s="6" t="str">
        <f t="shared" si="200"/>
        <v>1585.11</v>
      </c>
      <c r="BB1828" s="12" t="s">
        <v>79</v>
      </c>
      <c r="BC1828" s="12" t="s">
        <v>3917</v>
      </c>
      <c r="BJ1828" s="12">
        <f t="shared" si="201"/>
        <v>0</v>
      </c>
      <c r="BK1828" s="12">
        <f t="shared" si="202"/>
        <v>0</v>
      </c>
      <c r="BT1828" s="3" t="s">
        <v>3918</v>
      </c>
      <c r="BW1828" s="3" t="s">
        <v>3918</v>
      </c>
      <c r="BX1828" s="3" t="s">
        <v>3918</v>
      </c>
      <c r="BY1828" s="3" t="s">
        <v>3918</v>
      </c>
      <c r="CA1828" s="3" t="s">
        <v>3918</v>
      </c>
      <c r="CD1828" s="3" t="s">
        <v>3918</v>
      </c>
      <c r="CK1828" s="3" t="s">
        <v>3918</v>
      </c>
      <c r="CQ1828" s="3" t="str">
        <f>CONCATENATE(baseURL!$A$1,baseURL!$B$1,"+Acetyl",baseURL!$C$1,".",C1828,".",L1828,".pkl&amp;seq=",BC1828)</f>
        <v>http://proteomics.broadinstitute.org/millscripts/viewfeed.pl?side=xl&amp;cycle=1&amp;fixedMods=iaaC+Acetyl&amp;file=msdataSM/iPRG2012_nd/cpick_in/iPRG2012_nd.1585.11.2.pkl&amp;seq=STSREDSVYLAK</v>
      </c>
    </row>
    <row r="1829" spans="1:95" x14ac:dyDescent="0.2">
      <c r="A1829" s="3">
        <v>2290</v>
      </c>
      <c r="B1829" s="2" t="s">
        <v>3919</v>
      </c>
      <c r="C1829" s="2" t="s">
        <v>3920</v>
      </c>
      <c r="D1829" s="3">
        <v>4597</v>
      </c>
      <c r="E1829" s="3">
        <v>4594</v>
      </c>
      <c r="F1829" s="3">
        <v>33299</v>
      </c>
      <c r="G1829" s="3">
        <v>6178</v>
      </c>
      <c r="H1829" s="3">
        <v>21.157599999999999</v>
      </c>
      <c r="I1829" s="30">
        <v>719.86226999999997</v>
      </c>
      <c r="J1829" s="30">
        <v>719.86072750000005</v>
      </c>
      <c r="K1829" s="30">
        <v>1.5399999999999999E-3</v>
      </c>
      <c r="L1829" s="3">
        <v>2</v>
      </c>
      <c r="M1829" s="3">
        <v>2</v>
      </c>
      <c r="N1829" s="10">
        <f t="shared" si="196"/>
        <v>1</v>
      </c>
      <c r="O1829" s="35">
        <v>2</v>
      </c>
      <c r="P1829" s="17"/>
      <c r="Q1829" s="40">
        <v>1438.7172499999999</v>
      </c>
      <c r="R1829" s="40">
        <v>719.86225999999999</v>
      </c>
      <c r="S1829" s="18">
        <f t="shared" si="197"/>
        <v>1.3891546383821299E-2</v>
      </c>
      <c r="T1829" s="18">
        <f t="shared" si="198"/>
        <v>-2.1288794886112221</v>
      </c>
      <c r="U1829" s="18">
        <f t="shared" si="199"/>
        <v>-2.1670812414036233</v>
      </c>
      <c r="V1829" s="30">
        <v>719.86069999999995</v>
      </c>
      <c r="W1829" s="3" t="s">
        <v>47</v>
      </c>
      <c r="Z1829" s="3" t="s">
        <v>47</v>
      </c>
      <c r="AA1829" s="3" t="s">
        <v>47</v>
      </c>
      <c r="AB1829" s="12" t="s">
        <v>47</v>
      </c>
      <c r="AC1829" s="3" t="s">
        <v>52</v>
      </c>
      <c r="AD1829" s="3" t="s">
        <v>48</v>
      </c>
      <c r="AE1829" s="3" t="s">
        <v>48</v>
      </c>
      <c r="AF1829" s="3" t="s">
        <v>47</v>
      </c>
      <c r="AG1829" s="3" t="s">
        <v>48</v>
      </c>
      <c r="AH1829" s="3" t="s">
        <v>47</v>
      </c>
      <c r="AI1829" s="3" t="s">
        <v>48</v>
      </c>
      <c r="AK1829" s="3" t="s">
        <v>47</v>
      </c>
      <c r="AL1829" s="3" t="s">
        <v>47</v>
      </c>
      <c r="AO1829" s="3" t="s">
        <v>48</v>
      </c>
      <c r="AP1829" s="3" t="s">
        <v>48</v>
      </c>
      <c r="AU1829" s="3">
        <v>0</v>
      </c>
      <c r="AV1829" s="3">
        <v>8</v>
      </c>
      <c r="AW1829" s="3">
        <v>1</v>
      </c>
      <c r="AX1829" s="3">
        <v>8</v>
      </c>
      <c r="AY1829" s="3">
        <v>100</v>
      </c>
      <c r="AZ1829" s="6" t="str">
        <f t="shared" si="200"/>
        <v>1585.13</v>
      </c>
      <c r="BB1829" s="12" t="s">
        <v>79</v>
      </c>
      <c r="BC1829" s="12" t="s">
        <v>3921</v>
      </c>
      <c r="BJ1829" s="12">
        <f t="shared" si="201"/>
        <v>0</v>
      </c>
      <c r="BK1829" s="12">
        <f t="shared" si="202"/>
        <v>0</v>
      </c>
      <c r="CQ1829" s="3" t="str">
        <f>CONCATENATE(baseURL!$A$1,baseURL!$B$1,"+Acetyl",baseURL!$C$1,".",C1829,".",L1829,".pkl&amp;seq=",BC1829)</f>
        <v>http://proteomics.broadinstitute.org/millscripts/viewfeed.pl?side=xl&amp;cycle=1&amp;fixedMods=iaaC+Acetyl&amp;file=msdataSM/iPRG2012_nd/cpick_in/iPRG2012_nd.1585.13.2.pkl&amp;seq=SQTREDSVYLAK</v>
      </c>
    </row>
    <row r="1830" spans="1:95" x14ac:dyDescent="0.2">
      <c r="A1830" s="3">
        <v>3578</v>
      </c>
      <c r="B1830" s="2" t="s">
        <v>3922</v>
      </c>
      <c r="C1830" s="2" t="s">
        <v>3923</v>
      </c>
      <c r="D1830" s="3">
        <v>4586</v>
      </c>
      <c r="E1830" s="3">
        <v>4583</v>
      </c>
      <c r="F1830" s="3">
        <v>33288</v>
      </c>
      <c r="G1830" s="3">
        <v>6167</v>
      </c>
      <c r="H1830" s="3">
        <v>21.142600000000002</v>
      </c>
      <c r="I1830" s="30">
        <v>431.22494999999998</v>
      </c>
      <c r="J1830" s="30">
        <v>431.74273010000002</v>
      </c>
      <c r="K1830" s="30">
        <v>-0.51778000000000002</v>
      </c>
      <c r="L1830" s="3">
        <v>0</v>
      </c>
      <c r="M1830" s="3">
        <v>2</v>
      </c>
      <c r="N1830" s="10">
        <f t="shared" si="196"/>
        <v>1</v>
      </c>
      <c r="O1830" s="35">
        <v>2</v>
      </c>
      <c r="P1830" s="17"/>
      <c r="Q1830" s="40">
        <v>862.47812999999996</v>
      </c>
      <c r="R1830" s="40">
        <v>431.74270000000001</v>
      </c>
      <c r="S1830" s="18">
        <f t="shared" si="197"/>
        <v>-1199.209621841979</v>
      </c>
      <c r="T1830" s="18">
        <f t="shared" si="198"/>
        <v>6.9717449776419124E-2</v>
      </c>
      <c r="U1830" s="18">
        <f t="shared" si="199"/>
        <v>-0.23161943451908129</v>
      </c>
      <c r="V1830" s="30">
        <v>431.74259999999998</v>
      </c>
      <c r="W1830" s="3" t="s">
        <v>47</v>
      </c>
      <c r="X1830" s="3" t="s">
        <v>47</v>
      </c>
      <c r="Y1830" s="3" t="s">
        <v>47</v>
      </c>
      <c r="Z1830" s="3" t="s">
        <v>47</v>
      </c>
      <c r="AA1830" s="3" t="s">
        <v>47</v>
      </c>
      <c r="AB1830" s="12" t="s">
        <v>47</v>
      </c>
      <c r="AC1830" s="3" t="s">
        <v>47</v>
      </c>
      <c r="AD1830" s="3" t="s">
        <v>52</v>
      </c>
      <c r="AF1830" s="3" t="s">
        <v>47</v>
      </c>
      <c r="AH1830" s="3" t="s">
        <v>47</v>
      </c>
      <c r="AI1830" s="3" t="s">
        <v>47</v>
      </c>
      <c r="AK1830" s="3" t="s">
        <v>47</v>
      </c>
      <c r="AL1830" s="3" t="s">
        <v>47</v>
      </c>
      <c r="AU1830" s="3">
        <v>0</v>
      </c>
      <c r="AV1830" s="3">
        <v>12</v>
      </c>
      <c r="AW1830" s="3">
        <v>1</v>
      </c>
      <c r="AX1830" s="3">
        <v>12</v>
      </c>
      <c r="AY1830" s="3">
        <v>100</v>
      </c>
      <c r="AZ1830" s="6" t="str">
        <f t="shared" si="200"/>
        <v>1585.2</v>
      </c>
      <c r="BC1830" s="12" t="s">
        <v>3887</v>
      </c>
      <c r="BJ1830" s="12">
        <f t="shared" si="201"/>
        <v>0</v>
      </c>
      <c r="BK1830" s="12">
        <f t="shared" si="202"/>
        <v>0</v>
      </c>
      <c r="CQ1830" s="3" t="str">
        <f>CONCATENATE(baseURL!$A$1,baseURL!$B$1,baseURL!$C$1,".",C1830,".",L1830,".pkl&amp;seq=",BC1830)</f>
        <v>http://proteomics.broadinstitute.org/millscripts/viewfeed.pl?side=xl&amp;cycle=1&amp;fixedMods=iaaC&amp;file=msdataSM/iPRG2012_nd/cpick_in/iPRG2012_nd.1585.2.0.pkl&amp;seq=LVQFEAR</v>
      </c>
    </row>
    <row r="1831" spans="1:95" x14ac:dyDescent="0.2">
      <c r="A1831" s="3">
        <v>7305</v>
      </c>
      <c r="B1831" s="2" t="s">
        <v>3924</v>
      </c>
      <c r="C1831" s="2" t="s">
        <v>3912</v>
      </c>
      <c r="D1831" s="3">
        <v>4592</v>
      </c>
      <c r="E1831" s="3">
        <v>4589</v>
      </c>
      <c r="F1831" s="3">
        <v>33294</v>
      </c>
      <c r="G1831" s="3">
        <v>6173</v>
      </c>
      <c r="H1831" s="3">
        <v>21.1493</v>
      </c>
      <c r="I1831" s="30">
        <v>531.55150000000003</v>
      </c>
      <c r="J1831" s="30">
        <v>531.55107999999996</v>
      </c>
      <c r="K1831" s="30">
        <v>4.2000000000000002E-4</v>
      </c>
      <c r="L1831" s="3">
        <v>4</v>
      </c>
      <c r="M1831" s="3">
        <v>4</v>
      </c>
      <c r="N1831" s="10">
        <f t="shared" si="196"/>
        <v>1</v>
      </c>
      <c r="O1831" s="35">
        <v>4</v>
      </c>
      <c r="P1831" s="17"/>
      <c r="Q1831" s="40">
        <v>2123.1818899999998</v>
      </c>
      <c r="R1831" s="40">
        <v>531.55092999999999</v>
      </c>
      <c r="S1831" s="18">
        <f t="shared" si="197"/>
        <v>1.0723337461545166</v>
      </c>
      <c r="T1831" s="18">
        <f t="shared" si="198"/>
        <v>0.28219309100324014</v>
      </c>
      <c r="U1831" s="18">
        <f t="shared" si="199"/>
        <v>-5.6438618286199067E-2</v>
      </c>
      <c r="V1831" s="30">
        <v>531.55089999999996</v>
      </c>
      <c r="W1831" s="3" t="s">
        <v>47</v>
      </c>
      <c r="X1831" s="3" t="s">
        <v>47</v>
      </c>
      <c r="Y1831" s="3" t="s">
        <v>47</v>
      </c>
      <c r="AA1831" s="3" t="s">
        <v>47</v>
      </c>
      <c r="AB1831" s="12" t="s">
        <v>47</v>
      </c>
      <c r="AC1831" s="3" t="s">
        <v>47</v>
      </c>
      <c r="AF1831" s="3" t="s">
        <v>47</v>
      </c>
      <c r="AG1831" s="3" t="s">
        <v>47</v>
      </c>
      <c r="AI1831" s="3" t="s">
        <v>48</v>
      </c>
      <c r="AU1831" s="3">
        <v>0</v>
      </c>
      <c r="AV1831" s="3">
        <v>8</v>
      </c>
      <c r="AW1831" s="3">
        <v>1</v>
      </c>
      <c r="AX1831" s="3">
        <v>8</v>
      </c>
      <c r="AY1831" s="3">
        <v>100</v>
      </c>
      <c r="AZ1831" s="6" t="str">
        <f t="shared" si="200"/>
        <v>1585.8</v>
      </c>
      <c r="BC1831" s="12" t="s">
        <v>3925</v>
      </c>
      <c r="BJ1831" s="12">
        <f t="shared" si="201"/>
        <v>0</v>
      </c>
      <c r="BK1831" s="12">
        <f t="shared" si="202"/>
        <v>0</v>
      </c>
      <c r="CQ1831" s="3" t="str">
        <f>CONCATENATE(baseURL!$A$1,baseURL!$B$1,baseURL!$C$1,".",C1831,".",L1831,".pkl&amp;seq=",BC1831)</f>
        <v>http://proteomics.broadinstitute.org/millscripts/viewfeed.pl?side=xl&amp;cycle=1&amp;fixedMods=iaaC&amp;file=msdataSM/iPRG2012_nd/cpick_in/iPRG2012_nd.1585.8.4.pkl&amp;seq=LATEASKLAAYNKKSTLSAR</v>
      </c>
    </row>
    <row r="1832" spans="1:95" x14ac:dyDescent="0.2">
      <c r="A1832" s="3">
        <v>252</v>
      </c>
      <c r="B1832" s="2" t="s">
        <v>3926</v>
      </c>
      <c r="C1832" s="2" t="s">
        <v>3927</v>
      </c>
      <c r="D1832" s="3">
        <v>4599</v>
      </c>
      <c r="E1832" s="3">
        <v>4596</v>
      </c>
      <c r="F1832" s="3">
        <v>33309</v>
      </c>
      <c r="G1832" s="3">
        <v>6181</v>
      </c>
      <c r="H1832" s="3">
        <v>21.173500000000001</v>
      </c>
      <c r="I1832" s="30">
        <v>542.85887000000002</v>
      </c>
      <c r="J1832" s="30">
        <v>542.75075070000003</v>
      </c>
      <c r="K1832" s="30">
        <v>0.10811999999999999</v>
      </c>
      <c r="L1832" s="3">
        <v>2</v>
      </c>
      <c r="M1832" s="3">
        <v>2</v>
      </c>
      <c r="N1832" s="10">
        <f t="shared" si="196"/>
        <v>1</v>
      </c>
      <c r="O1832" s="35">
        <v>2</v>
      </c>
      <c r="P1832" s="17"/>
      <c r="Q1832" s="40">
        <v>1084.70886</v>
      </c>
      <c r="R1832" s="40">
        <v>542.85807</v>
      </c>
      <c r="S1832" s="18">
        <f t="shared" si="197"/>
        <v>1.4736816936820287</v>
      </c>
      <c r="T1832" s="18">
        <f t="shared" si="198"/>
        <v>-197.6931097293477</v>
      </c>
      <c r="U1832" s="18">
        <f t="shared" si="199"/>
        <v>1.5289447570537442</v>
      </c>
      <c r="V1832" s="30">
        <v>542.85889999999995</v>
      </c>
      <c r="AC1832" s="3" t="s">
        <v>52</v>
      </c>
      <c r="AD1832" s="3" t="s">
        <v>47</v>
      </c>
      <c r="AF1832" s="3" t="s">
        <v>47</v>
      </c>
      <c r="AG1832" s="3" t="s">
        <v>47</v>
      </c>
      <c r="AH1832" s="3" t="s">
        <v>52</v>
      </c>
      <c r="AK1832" s="3" t="s">
        <v>48</v>
      </c>
      <c r="AL1832" s="3" t="s">
        <v>52</v>
      </c>
      <c r="AU1832" s="3">
        <v>0</v>
      </c>
      <c r="AV1832" s="3">
        <v>3</v>
      </c>
      <c r="AW1832" s="3">
        <v>1</v>
      </c>
      <c r="AX1832" s="3">
        <v>3</v>
      </c>
      <c r="AY1832" s="3">
        <v>100</v>
      </c>
      <c r="AZ1832" s="6" t="str">
        <f t="shared" si="200"/>
        <v>1586.2</v>
      </c>
      <c r="BC1832" s="12" t="s">
        <v>3928</v>
      </c>
      <c r="BJ1832" s="12">
        <f t="shared" si="201"/>
        <v>0</v>
      </c>
      <c r="BK1832" s="12">
        <f t="shared" si="202"/>
        <v>0</v>
      </c>
      <c r="CQ1832" s="3" t="str">
        <f>CONCATENATE(baseURL!$A$1,baseURL!$B$1,baseURL!$C$1,".",C1832,".",L1832,".pkl&amp;seq=",BC1832)</f>
        <v>http://proteomics.broadinstitute.org/millscripts/viewfeed.pl?side=xl&amp;cycle=1&amp;fixedMods=iaaC&amp;file=msdataSM/iPRG2012_nd/cpick_in/iPRG2012_nd.1586.2.2.pkl&amp;seq=KVVGASVVVVK</v>
      </c>
    </row>
    <row r="1833" spans="1:95" x14ac:dyDescent="0.2">
      <c r="A1833" s="3">
        <v>1707</v>
      </c>
      <c r="B1833" s="2" t="s">
        <v>3929</v>
      </c>
      <c r="C1833" s="2" t="s">
        <v>3930</v>
      </c>
      <c r="D1833" s="3">
        <v>4601</v>
      </c>
      <c r="E1833" s="3">
        <v>4598</v>
      </c>
      <c r="F1833" s="3">
        <v>33311</v>
      </c>
      <c r="G1833" s="3">
        <v>6183</v>
      </c>
      <c r="H1833" s="3">
        <v>21.181799999999999</v>
      </c>
      <c r="I1833" s="30">
        <v>637.81615999999997</v>
      </c>
      <c r="J1833" s="30">
        <v>638.32863399999997</v>
      </c>
      <c r="K1833" s="30">
        <v>-0.51246999999999998</v>
      </c>
      <c r="L1833" s="3">
        <v>2</v>
      </c>
      <c r="M1833" s="3">
        <v>2</v>
      </c>
      <c r="N1833" s="10">
        <f t="shared" si="196"/>
        <v>1</v>
      </c>
      <c r="O1833" s="35">
        <v>2</v>
      </c>
      <c r="P1833" s="17"/>
      <c r="Q1833" s="40">
        <v>1274.62229</v>
      </c>
      <c r="R1833" s="40">
        <v>637.81478000000004</v>
      </c>
      <c r="S1833" s="18">
        <f t="shared" si="197"/>
        <v>2.1636375374155485</v>
      </c>
      <c r="T1833" s="18">
        <f t="shared" si="198"/>
        <v>805.64768348567247</v>
      </c>
      <c r="U1833" s="18">
        <f t="shared" si="199"/>
        <v>-3.7314908256225734</v>
      </c>
      <c r="V1833" s="30">
        <v>637.81240000000003</v>
      </c>
      <c r="W1833" s="3" t="s">
        <v>65</v>
      </c>
      <c r="X1833" s="3" t="s">
        <v>47</v>
      </c>
      <c r="Y1833" s="3" t="s">
        <v>47</v>
      </c>
      <c r="AA1833" s="3" t="s">
        <v>47</v>
      </c>
      <c r="AB1833" s="12" t="s">
        <v>47</v>
      </c>
      <c r="AD1833" s="3" t="s">
        <v>47</v>
      </c>
      <c r="AF1833" s="3" t="s">
        <v>47</v>
      </c>
      <c r="AG1833" s="3" t="s">
        <v>47</v>
      </c>
      <c r="AJ1833" s="3" t="s">
        <v>47</v>
      </c>
      <c r="AK1833" s="3" t="s">
        <v>48</v>
      </c>
      <c r="AL1833" s="3" t="s">
        <v>52</v>
      </c>
      <c r="AO1833" s="3" t="s">
        <v>48</v>
      </c>
      <c r="AU1833" s="3">
        <v>1</v>
      </c>
      <c r="AV1833" s="3">
        <v>8</v>
      </c>
      <c r="AW1833" s="3">
        <v>2</v>
      </c>
      <c r="AX1833" s="3">
        <v>7</v>
      </c>
      <c r="AY1833" s="3">
        <v>87.5</v>
      </c>
      <c r="AZ1833" s="6" t="str">
        <f t="shared" si="200"/>
        <v>1586.4</v>
      </c>
      <c r="BC1833" s="12" t="s">
        <v>3931</v>
      </c>
      <c r="BJ1833" s="12">
        <f t="shared" si="201"/>
        <v>0</v>
      </c>
      <c r="BK1833" s="12">
        <f t="shared" si="202"/>
        <v>0</v>
      </c>
      <c r="BS1833" s="3" t="s">
        <v>3932</v>
      </c>
      <c r="BW1833" s="3" t="s">
        <v>3933</v>
      </c>
      <c r="CQ1833" s="3" t="str">
        <f>CONCATENATE(baseURL!$A$1,baseURL!$B$1,baseURL!$C$1,".",C1833,".",L1833,".pkl&amp;seq=",BC1833)</f>
        <v>http://proteomics.broadinstitute.org/millscripts/viewfeed.pl?side=xl&amp;cycle=1&amp;fixedMods=iaaC&amp;file=msdataSM/iPRG2012_nd/cpick_in/iPRG2012_nd.1586.4.2.pkl&amp;seq=AGELTQEELER</v>
      </c>
    </row>
    <row r="1834" spans="1:95" x14ac:dyDescent="0.2">
      <c r="A1834" s="3">
        <v>6261</v>
      </c>
      <c r="B1834" s="2" t="s">
        <v>3934</v>
      </c>
      <c r="C1834" s="2" t="s">
        <v>3935</v>
      </c>
      <c r="D1834" s="3">
        <v>4603</v>
      </c>
      <c r="E1834" s="3">
        <v>4600</v>
      </c>
      <c r="F1834" s="3">
        <v>33330</v>
      </c>
      <c r="G1834" s="3">
        <v>6186</v>
      </c>
      <c r="H1834" s="3">
        <v>21.192599999999999</v>
      </c>
      <c r="I1834" s="30">
        <v>458.77686999999997</v>
      </c>
      <c r="J1834" s="30">
        <v>458.77695640000002</v>
      </c>
      <c r="K1834" s="30">
        <v>-9.0000000000000006E-5</v>
      </c>
      <c r="L1834" s="3">
        <v>2</v>
      </c>
      <c r="M1834" s="3">
        <v>2</v>
      </c>
      <c r="N1834" s="10">
        <f t="shared" si="196"/>
        <v>1</v>
      </c>
      <c r="O1834" s="35">
        <v>2</v>
      </c>
      <c r="P1834" s="17"/>
      <c r="Q1834" s="40">
        <v>916.54620999999997</v>
      </c>
      <c r="R1834" s="40">
        <v>458.77674000000002</v>
      </c>
      <c r="S1834" s="18">
        <f t="shared" si="197"/>
        <v>0.28336222964572844</v>
      </c>
      <c r="T1834" s="18">
        <f t="shared" si="198"/>
        <v>0.47168912704541066</v>
      </c>
      <c r="U1834" s="18">
        <f t="shared" si="199"/>
        <v>-0.305159324434011</v>
      </c>
      <c r="V1834" s="30">
        <v>458.77659999999997</v>
      </c>
      <c r="W1834" s="3" t="s">
        <v>47</v>
      </c>
      <c r="X1834" s="3" t="s">
        <v>47</v>
      </c>
      <c r="Y1834" s="3" t="s">
        <v>47</v>
      </c>
      <c r="Z1834" s="3" t="s">
        <v>47</v>
      </c>
      <c r="AA1834" s="3" t="s">
        <v>48</v>
      </c>
      <c r="AB1834" s="12" t="s">
        <v>47</v>
      </c>
      <c r="AC1834" s="3" t="s">
        <v>47</v>
      </c>
      <c r="AD1834" s="3" t="s">
        <v>47</v>
      </c>
      <c r="AE1834" s="3" t="s">
        <v>47</v>
      </c>
      <c r="AF1834" s="3" t="s">
        <v>47</v>
      </c>
      <c r="AG1834" s="3" t="s">
        <v>47</v>
      </c>
      <c r="AH1834" s="3" t="s">
        <v>47</v>
      </c>
      <c r="AI1834" s="3" t="s">
        <v>47</v>
      </c>
      <c r="AJ1834" s="3" t="s">
        <v>47</v>
      </c>
      <c r="AK1834" s="3" t="s">
        <v>47</v>
      </c>
      <c r="AL1834" s="3" t="s">
        <v>47</v>
      </c>
      <c r="AN1834" s="3" t="s">
        <v>47</v>
      </c>
      <c r="AU1834" s="3">
        <v>0</v>
      </c>
      <c r="AV1834" s="3">
        <v>16</v>
      </c>
      <c r="AW1834" s="3">
        <v>1</v>
      </c>
      <c r="AX1834" s="3">
        <v>16</v>
      </c>
      <c r="AY1834" s="3">
        <v>100</v>
      </c>
      <c r="AZ1834" s="6" t="str">
        <f t="shared" si="200"/>
        <v>1587.2</v>
      </c>
      <c r="BC1834" s="12" t="s">
        <v>3936</v>
      </c>
      <c r="BJ1834" s="12">
        <f t="shared" si="201"/>
        <v>0</v>
      </c>
      <c r="BK1834" s="12">
        <f t="shared" si="202"/>
        <v>0</v>
      </c>
      <c r="CQ1834" s="3" t="str">
        <f>CONCATENATE(baseURL!$A$1,baseURL!$B$1,baseURL!$C$1,".",C1834,".",L1834,".pkl&amp;seq=",BC1834)</f>
        <v>http://proteomics.broadinstitute.org/millscripts/viewfeed.pl?side=xl&amp;cycle=1&amp;fixedMods=iaaC&amp;file=msdataSM/iPRG2012_nd/cpick_in/iPRG2012_nd.1587.2.2.pkl&amp;seq=SSVGVLLNK</v>
      </c>
    </row>
    <row r="1835" spans="1:95" x14ac:dyDescent="0.2">
      <c r="A1835" s="3">
        <v>2649</v>
      </c>
      <c r="B1835" s="2" t="s">
        <v>3937</v>
      </c>
      <c r="C1835" s="2" t="s">
        <v>3938</v>
      </c>
      <c r="D1835" s="3">
        <v>4605</v>
      </c>
      <c r="E1835" s="3">
        <v>4602</v>
      </c>
      <c r="F1835" s="3">
        <v>33332</v>
      </c>
      <c r="G1835" s="3">
        <v>6188</v>
      </c>
      <c r="H1835" s="3">
        <v>21.195900000000002</v>
      </c>
      <c r="I1835" s="30">
        <v>493.22708</v>
      </c>
      <c r="J1835" s="30">
        <v>493.22732550000001</v>
      </c>
      <c r="K1835" s="30">
        <v>-2.5000000000000001E-4</v>
      </c>
      <c r="L1835" s="3">
        <v>2</v>
      </c>
      <c r="M1835" s="3">
        <v>2</v>
      </c>
      <c r="N1835" s="10">
        <f t="shared" si="196"/>
        <v>1</v>
      </c>
      <c r="O1835" s="35">
        <v>2</v>
      </c>
      <c r="P1835" s="17"/>
      <c r="Q1835" s="40">
        <v>985.44862000000001</v>
      </c>
      <c r="R1835" s="40">
        <v>493.22795000000002</v>
      </c>
      <c r="S1835" s="18">
        <f t="shared" si="197"/>
        <v>-1.7638903067442842</v>
      </c>
      <c r="T1835" s="18">
        <f t="shared" si="198"/>
        <v>-1.266148846623361</v>
      </c>
      <c r="U1835" s="18">
        <f t="shared" si="199"/>
        <v>-1.7233411042784703</v>
      </c>
      <c r="V1835" s="30">
        <v>493.22710000000001</v>
      </c>
      <c r="W1835" s="3" t="s">
        <v>47</v>
      </c>
      <c r="Z1835" s="3" t="s">
        <v>47</v>
      </c>
      <c r="AA1835" s="3" t="s">
        <v>48</v>
      </c>
      <c r="AB1835" s="12" t="s">
        <v>47</v>
      </c>
      <c r="AC1835" s="3" t="s">
        <v>47</v>
      </c>
      <c r="AD1835" s="3" t="s">
        <v>47</v>
      </c>
      <c r="AE1835" s="3" t="s">
        <v>47</v>
      </c>
      <c r="AF1835" s="3" t="s">
        <v>47</v>
      </c>
      <c r="AG1835" s="3" t="s">
        <v>47</v>
      </c>
      <c r="AH1835" s="3" t="s">
        <v>47</v>
      </c>
      <c r="AI1835" s="3" t="s">
        <v>47</v>
      </c>
      <c r="AJ1835" s="3" t="s">
        <v>47</v>
      </c>
      <c r="AK1835" s="3" t="s">
        <v>48</v>
      </c>
      <c r="AL1835" s="3" t="s">
        <v>47</v>
      </c>
      <c r="AN1835" s="3" t="s">
        <v>47</v>
      </c>
      <c r="AU1835" s="3">
        <v>0</v>
      </c>
      <c r="AV1835" s="3">
        <v>13</v>
      </c>
      <c r="AW1835" s="3">
        <v>1</v>
      </c>
      <c r="AX1835" s="3">
        <v>13</v>
      </c>
      <c r="AY1835" s="3">
        <v>100</v>
      </c>
      <c r="AZ1835" s="6" t="str">
        <f t="shared" si="200"/>
        <v>1587.4</v>
      </c>
      <c r="BC1835" s="12" t="s">
        <v>3939</v>
      </c>
      <c r="BJ1835" s="12">
        <f t="shared" si="201"/>
        <v>0</v>
      </c>
      <c r="BK1835" s="12">
        <f t="shared" si="202"/>
        <v>0</v>
      </c>
      <c r="CQ1835" s="3" t="str">
        <f>CONCATENATE(baseURL!$A$1,baseURL!$B$1,baseURL!$C$1,".",C1835,".",L1835,".pkl&amp;seq=",BC1835)</f>
        <v>http://proteomics.broadinstitute.org/millscripts/viewfeed.pl?side=xl&amp;cycle=1&amp;fixedMods=iaaC&amp;file=msdataSM/iPRG2012_nd/cpick_in/iPRG2012_nd.1587.4.2.pkl&amp;seq=SGGFGGSFGGR</v>
      </c>
    </row>
    <row r="1836" spans="1:95" x14ac:dyDescent="0.2">
      <c r="A1836" s="3">
        <v>360</v>
      </c>
      <c r="B1836" s="2" t="s">
        <v>3940</v>
      </c>
      <c r="C1836" s="2" t="s">
        <v>3929</v>
      </c>
      <c r="D1836" s="3">
        <v>4606</v>
      </c>
      <c r="E1836" s="3">
        <v>4603</v>
      </c>
      <c r="F1836" s="3">
        <v>33333</v>
      </c>
      <c r="G1836" s="3">
        <v>6189</v>
      </c>
      <c r="H1836" s="3">
        <v>21.198399999999999</v>
      </c>
      <c r="I1836" s="30">
        <v>495.7482</v>
      </c>
      <c r="J1836" s="30">
        <v>495.7461697</v>
      </c>
      <c r="K1836" s="30">
        <v>2.0300000000000001E-3</v>
      </c>
      <c r="L1836" s="3">
        <v>2</v>
      </c>
      <c r="M1836" s="3">
        <v>2</v>
      </c>
      <c r="N1836" s="10">
        <f t="shared" si="196"/>
        <v>1</v>
      </c>
      <c r="O1836" s="35">
        <v>2</v>
      </c>
      <c r="P1836" s="17"/>
      <c r="Q1836" s="40">
        <v>990.48909000000003</v>
      </c>
      <c r="R1836" s="40">
        <v>495.74817999999999</v>
      </c>
      <c r="S1836" s="18">
        <f t="shared" si="197"/>
        <v>4.0343062896062015E-2</v>
      </c>
      <c r="T1836" s="18">
        <f t="shared" si="198"/>
        <v>-4.055082965700274</v>
      </c>
      <c r="U1836" s="18">
        <f t="shared" si="199"/>
        <v>-3.9939632254488591</v>
      </c>
      <c r="V1836" s="30">
        <v>495.74619999999999</v>
      </c>
      <c r="Y1836" s="3" t="s">
        <v>47</v>
      </c>
      <c r="Z1836" s="3" t="s">
        <v>48</v>
      </c>
      <c r="AA1836" s="3" t="s">
        <v>47</v>
      </c>
      <c r="AB1836" s="12" t="s">
        <v>48</v>
      </c>
      <c r="AC1836" s="3" t="s">
        <v>52</v>
      </c>
      <c r="AF1836" s="3" t="s">
        <v>48</v>
      </c>
      <c r="AG1836" s="3" t="s">
        <v>47</v>
      </c>
      <c r="AH1836" s="3" t="s">
        <v>48</v>
      </c>
      <c r="AJ1836" s="3" t="s">
        <v>47</v>
      </c>
      <c r="AL1836" s="3" t="s">
        <v>52</v>
      </c>
      <c r="AM1836" s="3" t="s">
        <v>48</v>
      </c>
      <c r="AU1836" s="3">
        <v>0</v>
      </c>
      <c r="AV1836" s="3">
        <v>4</v>
      </c>
      <c r="AW1836" s="3">
        <v>1</v>
      </c>
      <c r="AX1836" s="3">
        <v>4</v>
      </c>
      <c r="AY1836" s="3">
        <v>100</v>
      </c>
      <c r="AZ1836" s="6" t="str">
        <f t="shared" si="200"/>
        <v>1587.5</v>
      </c>
      <c r="BC1836" s="12" t="s">
        <v>3941</v>
      </c>
      <c r="BJ1836" s="12">
        <f t="shared" si="201"/>
        <v>0</v>
      </c>
      <c r="BK1836" s="12">
        <f t="shared" si="202"/>
        <v>0</v>
      </c>
      <c r="CQ1836" s="3" t="str">
        <f>CONCATENATE(baseURL!$A$1,baseURL!$B$1,baseURL!$C$1,".",C1836,".",L1836,".pkl&amp;seq=",BC1836)</f>
        <v>http://proteomics.broadinstitute.org/millscripts/viewfeed.pl?side=xl&amp;cycle=1&amp;fixedMods=iaaC&amp;file=msdataSM/iPRG2012_nd/cpick_in/iPRG2012_nd.1587.5.2.pkl&amp;seq=SEVVDQWK</v>
      </c>
    </row>
    <row r="1837" spans="1:95" x14ac:dyDescent="0.2">
      <c r="A1837" s="3">
        <v>207</v>
      </c>
      <c r="B1837" s="2" t="s">
        <v>3942</v>
      </c>
      <c r="C1837" s="2" t="s">
        <v>3943</v>
      </c>
      <c r="D1837" s="3">
        <v>4607</v>
      </c>
      <c r="E1837" s="3">
        <v>4604</v>
      </c>
      <c r="F1837" s="3">
        <v>33334</v>
      </c>
      <c r="G1837" s="3">
        <v>6190</v>
      </c>
      <c r="H1837" s="3">
        <v>21.200900000000001</v>
      </c>
      <c r="I1837" s="30">
        <v>499.57736999999997</v>
      </c>
      <c r="J1837" s="30">
        <v>499.57696670000001</v>
      </c>
      <c r="K1837" s="30">
        <v>4.0000000000000002E-4</v>
      </c>
      <c r="L1837" s="3">
        <v>3</v>
      </c>
      <c r="M1837" s="3">
        <v>3</v>
      </c>
      <c r="N1837" s="10">
        <f t="shared" si="196"/>
        <v>1</v>
      </c>
      <c r="O1837" s="35">
        <v>3</v>
      </c>
      <c r="P1837" s="17"/>
      <c r="Q1837" s="40">
        <v>1496.7162000000001</v>
      </c>
      <c r="R1837" s="40">
        <v>499.57691999999997</v>
      </c>
      <c r="S1837" s="18">
        <f t="shared" si="197"/>
        <v>0.90076218893524473</v>
      </c>
      <c r="T1837" s="18">
        <f t="shared" si="198"/>
        <v>9.347909835637605E-2</v>
      </c>
      <c r="U1837" s="18">
        <f t="shared" si="199"/>
        <v>-0.24020325034480422</v>
      </c>
      <c r="V1837" s="30">
        <v>499.57679999999999</v>
      </c>
      <c r="W1837" s="3" t="s">
        <v>47</v>
      </c>
      <c r="X1837" s="3" t="s">
        <v>48</v>
      </c>
      <c r="Z1837" s="3" t="s">
        <v>47</v>
      </c>
      <c r="AA1837" s="3" t="s">
        <v>47</v>
      </c>
      <c r="AB1837" s="12" t="s">
        <v>47</v>
      </c>
      <c r="AD1837" s="3" t="s">
        <v>47</v>
      </c>
      <c r="AE1837" s="3" t="s">
        <v>47</v>
      </c>
      <c r="AF1837" s="3" t="s">
        <v>48</v>
      </c>
      <c r="AG1837" s="3" t="s">
        <v>47</v>
      </c>
      <c r="AH1837" s="3" t="s">
        <v>47</v>
      </c>
      <c r="AJ1837" s="3" t="s">
        <v>47</v>
      </c>
      <c r="AK1837" s="3" t="s">
        <v>47</v>
      </c>
      <c r="AL1837" s="3" t="s">
        <v>48</v>
      </c>
      <c r="AO1837" s="3" t="s">
        <v>48</v>
      </c>
      <c r="AP1837" s="3" t="s">
        <v>48</v>
      </c>
      <c r="AU1837" s="3">
        <v>0</v>
      </c>
      <c r="AV1837" s="3">
        <v>10</v>
      </c>
      <c r="AW1837" s="3">
        <v>1</v>
      </c>
      <c r="AX1837" s="3">
        <v>10</v>
      </c>
      <c r="AY1837" s="3">
        <v>100</v>
      </c>
      <c r="AZ1837" s="6" t="str">
        <f t="shared" si="200"/>
        <v>1587.6</v>
      </c>
      <c r="BC1837" s="12" t="s">
        <v>3864</v>
      </c>
      <c r="BJ1837" s="12">
        <f t="shared" si="201"/>
        <v>1</v>
      </c>
      <c r="BK1837" s="12">
        <f t="shared" si="202"/>
        <v>0</v>
      </c>
      <c r="CQ1837" s="3" t="str">
        <f>CONCATENATE(baseURL!$A$1,baseURL!$B$1,baseURL!$C$1,".",C1837,".",L1837,".pkl&amp;seq=",BC1837)</f>
        <v>http://proteomics.broadinstitute.org/millscripts/viewfeed.pl?side=xl&amp;cycle=1&amp;fixedMods=iaaC&amp;file=msdataSM/iPRG2012_nd/cpick_in/iPRG2012_nd.1587.6.3.pkl&amp;seq=TAENFRALCTGEK</v>
      </c>
    </row>
    <row r="1838" spans="1:95" x14ac:dyDescent="0.2">
      <c r="A1838" s="3">
        <v>2495</v>
      </c>
      <c r="B1838" s="2" t="s">
        <v>3944</v>
      </c>
      <c r="C1838" s="2" t="s">
        <v>3945</v>
      </c>
      <c r="D1838" s="3">
        <v>4608</v>
      </c>
      <c r="E1838" s="3">
        <v>4605</v>
      </c>
      <c r="F1838" s="3">
        <v>33335</v>
      </c>
      <c r="G1838" s="3">
        <v>6191</v>
      </c>
      <c r="H1838" s="3">
        <v>21.203399999999998</v>
      </c>
      <c r="I1838" s="30">
        <v>571.84833000000003</v>
      </c>
      <c r="J1838" s="30">
        <v>571.8469695</v>
      </c>
      <c r="K1838" s="30">
        <v>1.3600000000000001E-3</v>
      </c>
      <c r="L1838" s="3">
        <v>2</v>
      </c>
      <c r="M1838" s="3">
        <v>2</v>
      </c>
      <c r="N1838" s="10">
        <f t="shared" si="196"/>
        <v>1</v>
      </c>
      <c r="O1838" s="35">
        <v>2</v>
      </c>
      <c r="P1838" s="17"/>
      <c r="Q1838" s="40">
        <v>1142.6891800000001</v>
      </c>
      <c r="R1838" s="40">
        <v>571.84822999999994</v>
      </c>
      <c r="S1838" s="18">
        <f t="shared" si="197"/>
        <v>0.17487157403387399</v>
      </c>
      <c r="T1838" s="18">
        <f t="shared" si="198"/>
        <v>-2.2042561886462981</v>
      </c>
      <c r="U1838" s="18">
        <f t="shared" si="199"/>
        <v>-2.1509203586484711</v>
      </c>
      <c r="V1838" s="30">
        <v>571.84699999999998</v>
      </c>
      <c r="W1838" s="3" t="s">
        <v>48</v>
      </c>
      <c r="Z1838" s="3" t="s">
        <v>47</v>
      </c>
      <c r="AA1838" s="3" t="s">
        <v>47</v>
      </c>
      <c r="AB1838" s="12" t="s">
        <v>47</v>
      </c>
      <c r="AC1838" s="3" t="s">
        <v>48</v>
      </c>
      <c r="AE1838" s="3" t="s">
        <v>47</v>
      </c>
      <c r="AF1838" s="3" t="s">
        <v>48</v>
      </c>
      <c r="AG1838" s="3" t="s">
        <v>52</v>
      </c>
      <c r="AH1838" s="3" t="s">
        <v>47</v>
      </c>
      <c r="AK1838" s="3" t="s">
        <v>52</v>
      </c>
      <c r="AL1838" s="3" t="s">
        <v>48</v>
      </c>
      <c r="AU1838" s="3">
        <v>0</v>
      </c>
      <c r="AV1838" s="3">
        <v>5</v>
      </c>
      <c r="AW1838" s="3">
        <v>1</v>
      </c>
      <c r="AX1838" s="3">
        <v>5</v>
      </c>
      <c r="AY1838" s="3">
        <v>100</v>
      </c>
      <c r="AZ1838" s="6" t="str">
        <f t="shared" si="200"/>
        <v>1587.7</v>
      </c>
      <c r="BC1838" s="12" t="s">
        <v>3946</v>
      </c>
      <c r="BJ1838" s="12">
        <f t="shared" si="201"/>
        <v>0</v>
      </c>
      <c r="BK1838" s="12">
        <f t="shared" si="202"/>
        <v>0</v>
      </c>
      <c r="CQ1838" s="3" t="str">
        <f>CONCATENATE(baseURL!$A$1,baseURL!$B$1,baseURL!$C$1,".",C1838,".",L1838,".pkl&amp;seq=",BC1838)</f>
        <v>http://proteomics.broadinstitute.org/millscripts/viewfeed.pl?side=xl&amp;cycle=1&amp;fixedMods=iaaC&amp;file=msdataSM/iPRG2012_nd/cpick_in/iPRG2012_nd.1587.7.2.pkl&amp;seq=ARLVVAKSGEL</v>
      </c>
    </row>
    <row r="1839" spans="1:95" x14ac:dyDescent="0.2">
      <c r="A1839" s="3">
        <v>3117</v>
      </c>
      <c r="B1839" s="2" t="s">
        <v>3947</v>
      </c>
      <c r="C1839" s="2" t="s">
        <v>3948</v>
      </c>
      <c r="D1839" s="3">
        <v>4611</v>
      </c>
      <c r="E1839" s="3">
        <v>4608</v>
      </c>
      <c r="F1839" s="3">
        <v>33351</v>
      </c>
      <c r="G1839" s="3">
        <v>6195</v>
      </c>
      <c r="H1839" s="3">
        <v>21.216699999999999</v>
      </c>
      <c r="I1839" s="30">
        <v>463.24579</v>
      </c>
      <c r="J1839" s="30">
        <v>463.24578150000002</v>
      </c>
      <c r="K1839" s="30">
        <v>1.0000000000000001E-5</v>
      </c>
      <c r="L1839" s="3">
        <v>3</v>
      </c>
      <c r="M1839" s="3">
        <v>3</v>
      </c>
      <c r="N1839" s="10">
        <f t="shared" si="196"/>
        <v>1</v>
      </c>
      <c r="O1839" s="35">
        <v>3</v>
      </c>
      <c r="P1839" s="17"/>
      <c r="Q1839" s="40">
        <v>1387.7216100000001</v>
      </c>
      <c r="R1839" s="40">
        <v>463.24538999999999</v>
      </c>
      <c r="S1839" s="18">
        <f t="shared" si="197"/>
        <v>0.86347324473812603</v>
      </c>
      <c r="T1839" s="18">
        <f t="shared" si="198"/>
        <v>0.84512443833437623</v>
      </c>
      <c r="U1839" s="18">
        <f t="shared" si="199"/>
        <v>0.23745514230911999</v>
      </c>
      <c r="V1839" s="30">
        <v>463.24549999999999</v>
      </c>
      <c r="W1839" s="3" t="s">
        <v>47</v>
      </c>
      <c r="X1839" s="3" t="s">
        <v>47</v>
      </c>
      <c r="Y1839" s="3" t="s">
        <v>47</v>
      </c>
      <c r="Z1839" s="3" t="s">
        <v>47</v>
      </c>
      <c r="AA1839" s="3" t="s">
        <v>47</v>
      </c>
      <c r="AB1839" s="12" t="s">
        <v>47</v>
      </c>
      <c r="AG1839" s="3" t="s">
        <v>48</v>
      </c>
      <c r="AH1839" s="3" t="s">
        <v>47</v>
      </c>
      <c r="AL1839" s="3" t="s">
        <v>48</v>
      </c>
      <c r="AM1839" s="3" t="s">
        <v>47</v>
      </c>
      <c r="AU1839" s="3">
        <v>0</v>
      </c>
      <c r="AV1839" s="3">
        <v>8</v>
      </c>
      <c r="AW1839" s="3">
        <v>1</v>
      </c>
      <c r="AX1839" s="3">
        <v>8</v>
      </c>
      <c r="AY1839" s="3">
        <v>100</v>
      </c>
      <c r="AZ1839" s="6" t="str">
        <f t="shared" si="200"/>
        <v>1588.2</v>
      </c>
      <c r="BC1839" s="12" t="s">
        <v>3949</v>
      </c>
      <c r="BJ1839" s="12">
        <f t="shared" si="201"/>
        <v>0</v>
      </c>
      <c r="BK1839" s="12">
        <f t="shared" si="202"/>
        <v>0</v>
      </c>
      <c r="CQ1839" s="3" t="str">
        <f>CONCATENATE(baseURL!$A$1,baseURL!$B$1,baseURL!$C$1,".",C1839,".",L1839,".pkl&amp;seq=",BC1839)</f>
        <v>http://proteomics.broadinstitute.org/millscripts/viewfeed.pl?side=xl&amp;cycle=1&amp;fixedMods=iaaC&amp;file=msdataSM/iPRG2012_nd/cpick_in/iPRG2012_nd.1588.2.3.pkl&amp;seq=NTEEKGWVPVTK</v>
      </c>
    </row>
    <row r="1840" spans="1:95" x14ac:dyDescent="0.2">
      <c r="A1840" s="3">
        <v>4830</v>
      </c>
      <c r="B1840" s="2" t="s">
        <v>3953</v>
      </c>
      <c r="C1840" s="2" t="s">
        <v>3942</v>
      </c>
      <c r="D1840" s="3">
        <v>4616</v>
      </c>
      <c r="E1840" s="3">
        <v>4613</v>
      </c>
      <c r="F1840" s="3">
        <v>33356</v>
      </c>
      <c r="G1840" s="3">
        <v>6200</v>
      </c>
      <c r="H1840" s="3">
        <v>21.225000000000001</v>
      </c>
      <c r="I1840" s="30">
        <v>559.83200999999997</v>
      </c>
      <c r="J1840" s="30">
        <v>559.83213699999999</v>
      </c>
      <c r="K1840" s="30">
        <v>-1.2999999999999999E-4</v>
      </c>
      <c r="L1840" s="3">
        <v>2</v>
      </c>
      <c r="M1840" s="3">
        <v>2</v>
      </c>
      <c r="N1840" s="10">
        <f t="shared" si="196"/>
        <v>1</v>
      </c>
      <c r="O1840" s="35">
        <v>2</v>
      </c>
      <c r="P1840" s="17"/>
      <c r="Q1840" s="40">
        <v>1118.6568199999999</v>
      </c>
      <c r="R1840" s="40">
        <v>559.83204999999998</v>
      </c>
      <c r="S1840" s="18">
        <f t="shared" si="197"/>
        <v>-7.1450000071801079E-2</v>
      </c>
      <c r="T1840" s="18">
        <f t="shared" si="198"/>
        <v>0.15540375012062957</v>
      </c>
      <c r="U1840" s="18">
        <f t="shared" si="199"/>
        <v>0.26793750011694922</v>
      </c>
      <c r="V1840" s="30">
        <v>559.83219999999994</v>
      </c>
      <c r="W1840" s="3" t="s">
        <v>47</v>
      </c>
      <c r="X1840" s="3" t="s">
        <v>47</v>
      </c>
      <c r="Y1840" s="3" t="s">
        <v>47</v>
      </c>
      <c r="Z1840" s="3" t="s">
        <v>47</v>
      </c>
      <c r="AA1840" s="3" t="s">
        <v>48</v>
      </c>
      <c r="AB1840" s="12" t="s">
        <v>47</v>
      </c>
      <c r="AC1840" s="3" t="s">
        <v>47</v>
      </c>
      <c r="AD1840" s="3" t="s">
        <v>47</v>
      </c>
      <c r="AE1840" s="3" t="s">
        <v>47</v>
      </c>
      <c r="AF1840" s="3" t="s">
        <v>47</v>
      </c>
      <c r="AG1840" s="3" t="s">
        <v>47</v>
      </c>
      <c r="AH1840" s="3" t="s">
        <v>47</v>
      </c>
      <c r="AI1840" s="3" t="s">
        <v>47</v>
      </c>
      <c r="AJ1840" s="3" t="s">
        <v>47</v>
      </c>
      <c r="AK1840" s="3" t="s">
        <v>47</v>
      </c>
      <c r="AL1840" s="3" t="s">
        <v>47</v>
      </c>
      <c r="AM1840" s="3" t="s">
        <v>47</v>
      </c>
      <c r="AN1840" s="3" t="s">
        <v>47</v>
      </c>
      <c r="AU1840" s="3">
        <v>0</v>
      </c>
      <c r="AV1840" s="3">
        <v>17</v>
      </c>
      <c r="AW1840" s="3">
        <v>1</v>
      </c>
      <c r="AX1840" s="3">
        <v>17</v>
      </c>
      <c r="AY1840" s="3">
        <v>100</v>
      </c>
      <c r="AZ1840" s="6" t="str">
        <f t="shared" si="200"/>
        <v>1588.7</v>
      </c>
      <c r="BC1840" s="12" t="s">
        <v>3954</v>
      </c>
      <c r="BJ1840" s="12">
        <f t="shared" si="201"/>
        <v>0</v>
      </c>
      <c r="BK1840" s="12">
        <f t="shared" si="202"/>
        <v>0</v>
      </c>
      <c r="CQ1840" s="3" t="str">
        <f>CONCATENATE(baseURL!$A$1,baseURL!$B$1,baseURL!$C$1,".",C1840,".",L1840,".pkl&amp;seq=",BC1840)</f>
        <v>http://proteomics.broadinstitute.org/millscripts/viewfeed.pl?side=xl&amp;cycle=1&amp;fixedMods=iaaC&amp;file=msdataSM/iPRG2012_nd/cpick_in/iPRG2012_nd.1588.7.2.pkl&amp;seq=LLKEVPTYR</v>
      </c>
    </row>
    <row r="1841" spans="1:95" x14ac:dyDescent="0.2">
      <c r="A1841" s="3">
        <v>7600</v>
      </c>
      <c r="B1841" s="2" t="s">
        <v>3955</v>
      </c>
      <c r="C1841" s="2" t="s">
        <v>3944</v>
      </c>
      <c r="D1841" s="3">
        <v>4617</v>
      </c>
      <c r="E1841" s="3">
        <v>4614</v>
      </c>
      <c r="F1841" s="3">
        <v>33357</v>
      </c>
      <c r="G1841" s="3">
        <v>6201</v>
      </c>
      <c r="H1841" s="3">
        <v>21.227499999999999</v>
      </c>
      <c r="I1841" s="30">
        <v>589.29804000000001</v>
      </c>
      <c r="J1841" s="30">
        <v>589.29737690000002</v>
      </c>
      <c r="K1841" s="30">
        <v>6.6E-4</v>
      </c>
      <c r="L1841" s="3">
        <v>2</v>
      </c>
      <c r="M1841" s="3">
        <v>2</v>
      </c>
      <c r="N1841" s="10">
        <f t="shared" si="196"/>
        <v>1</v>
      </c>
      <c r="O1841" s="35">
        <v>2</v>
      </c>
      <c r="Q1841" s="40">
        <v>1177.58815</v>
      </c>
      <c r="R1841" s="42">
        <v>589.29771000000005</v>
      </c>
      <c r="S1841" s="18">
        <f t="shared" si="197"/>
        <v>0.55998860060501154</v>
      </c>
      <c r="T1841" s="18">
        <f t="shared" si="198"/>
        <v>-0.5652490997027495</v>
      </c>
      <c r="U1841" s="18">
        <f t="shared" si="199"/>
        <v>-0.8654369284357406</v>
      </c>
      <c r="V1841" s="30">
        <v>589.29719999999998</v>
      </c>
      <c r="W1841" s="3" t="s">
        <v>47</v>
      </c>
      <c r="X1841" s="3" t="s">
        <v>47</v>
      </c>
      <c r="Y1841" s="3" t="s">
        <v>47</v>
      </c>
      <c r="AH1841" s="3" t="s">
        <v>47</v>
      </c>
      <c r="AU1841" s="3">
        <v>0</v>
      </c>
      <c r="AV1841" s="3">
        <v>4</v>
      </c>
      <c r="AW1841" s="3">
        <v>1</v>
      </c>
      <c r="AX1841" s="3">
        <v>4</v>
      </c>
      <c r="AY1841" s="3">
        <v>100</v>
      </c>
      <c r="AZ1841" s="6" t="str">
        <f t="shared" si="200"/>
        <v>1588.8</v>
      </c>
      <c r="BC1841" s="12" t="s">
        <v>3956</v>
      </c>
      <c r="BI1841" s="12" t="s">
        <v>594</v>
      </c>
      <c r="BJ1841" s="12">
        <f t="shared" si="201"/>
        <v>0</v>
      </c>
      <c r="BK1841" s="12">
        <f t="shared" si="202"/>
        <v>1</v>
      </c>
      <c r="BR1841" s="3" t="s">
        <v>594</v>
      </c>
      <c r="CQ1841" s="3" t="str">
        <f>CONCATENATE(baseURL!$A$1,baseURL!$B$1,baseURL!$C$1,".",C1841,".",L1841,".pkl&amp;seq=",BC1841,"&amp;varMods=ReducedCys-C")</f>
        <v>http://proteomics.broadinstitute.org/millscripts/viewfeed.pl?side=xl&amp;cycle=1&amp;fixedMods=iaaC&amp;file=msdataSM/iPRG2012_nd/cpick_in/iPRG2012_nd.1588.8.2.pkl&amp;seq=VALNSSEcLNK&amp;varMods=ReducedCys-C</v>
      </c>
    </row>
    <row r="1842" spans="1:95" x14ac:dyDescent="0.2">
      <c r="A1842" s="3">
        <v>36</v>
      </c>
      <c r="B1842" s="2" t="s">
        <v>3957</v>
      </c>
      <c r="C1842" s="2" t="s">
        <v>3958</v>
      </c>
      <c r="D1842" s="3">
        <v>4622</v>
      </c>
      <c r="E1842" s="3">
        <v>4619</v>
      </c>
      <c r="F1842" s="3">
        <v>33393</v>
      </c>
      <c r="G1842" s="3">
        <v>6208</v>
      </c>
      <c r="H1842" s="3">
        <v>21.265599999999999</v>
      </c>
      <c r="I1842" s="30">
        <v>402.21769</v>
      </c>
      <c r="J1842" s="30">
        <v>402.21659190000003</v>
      </c>
      <c r="K1842" s="30">
        <v>1.1000000000000001E-3</v>
      </c>
      <c r="L1842" s="3">
        <v>2</v>
      </c>
      <c r="M1842" s="3">
        <v>2</v>
      </c>
      <c r="N1842" s="10">
        <f t="shared" si="196"/>
        <v>1</v>
      </c>
      <c r="O1842" s="35">
        <v>2</v>
      </c>
      <c r="P1842" s="17"/>
      <c r="Q1842" s="40">
        <v>803.42575999999997</v>
      </c>
      <c r="R1842" s="40">
        <v>402.21652</v>
      </c>
      <c r="S1842" s="18">
        <f t="shared" si="197"/>
        <v>2.9088810176217819</v>
      </c>
      <c r="T1842" s="18">
        <f t="shared" si="198"/>
        <v>0.17875944037083871</v>
      </c>
      <c r="U1842" s="18">
        <f t="shared" si="199"/>
        <v>-1.0442136986805686</v>
      </c>
      <c r="V1842" s="30">
        <v>402.21609999999998</v>
      </c>
      <c r="W1842" s="3" t="s">
        <v>47</v>
      </c>
      <c r="Z1842" s="3" t="s">
        <v>47</v>
      </c>
      <c r="AA1842" s="3" t="s">
        <v>47</v>
      </c>
      <c r="AB1842" s="12" t="s">
        <v>47</v>
      </c>
      <c r="AD1842" s="3" t="s">
        <v>47</v>
      </c>
      <c r="AF1842" s="3" t="s">
        <v>47</v>
      </c>
      <c r="AG1842" s="3" t="s">
        <v>47</v>
      </c>
      <c r="AH1842" s="3" t="s">
        <v>48</v>
      </c>
      <c r="AI1842" s="3" t="s">
        <v>47</v>
      </c>
      <c r="AJ1842" s="3" t="s">
        <v>47</v>
      </c>
      <c r="AK1842" s="3" t="s">
        <v>47</v>
      </c>
      <c r="AL1842" s="3" t="s">
        <v>47</v>
      </c>
      <c r="AO1842" s="3" t="s">
        <v>47</v>
      </c>
      <c r="AP1842" s="3" t="s">
        <v>47</v>
      </c>
      <c r="AU1842" s="3">
        <v>0</v>
      </c>
      <c r="AV1842" s="3">
        <v>13</v>
      </c>
      <c r="AW1842" s="3">
        <v>1</v>
      </c>
      <c r="AX1842" s="3">
        <v>13</v>
      </c>
      <c r="AY1842" s="3">
        <v>100</v>
      </c>
      <c r="AZ1842" s="6" t="str">
        <f t="shared" si="200"/>
        <v>1590.2</v>
      </c>
      <c r="BB1842" s="12" t="s">
        <v>79</v>
      </c>
      <c r="BC1842" s="12" t="s">
        <v>3807</v>
      </c>
      <c r="BJ1842" s="12">
        <f t="shared" si="201"/>
        <v>0</v>
      </c>
      <c r="BK1842" s="12">
        <f t="shared" si="202"/>
        <v>0</v>
      </c>
      <c r="CQ1842" s="3" t="str">
        <f>CONCATENATE(baseURL!$A$1,baseURL!$B$1,"+Acetyl",baseURL!$C$1,".",C1842,".",L1842,".pkl&amp;seq=",BC1842)</f>
        <v>http://proteomics.broadinstitute.org/millscripts/viewfeed.pl?side=xl&amp;cycle=1&amp;fixedMods=iaaC+Acetyl&amp;file=msdataSM/iPRG2012_nd/cpick_in/iPRG2012_nd.1590.2.2.pkl&amp;seq=SDAVTLR</v>
      </c>
    </row>
    <row r="1843" spans="1:95" x14ac:dyDescent="0.2">
      <c r="A1843" s="3">
        <v>4829</v>
      </c>
      <c r="B1843" s="2" t="s">
        <v>3959</v>
      </c>
      <c r="C1843" s="2" t="s">
        <v>3960</v>
      </c>
      <c r="D1843" s="3">
        <v>4625</v>
      </c>
      <c r="E1843" s="3">
        <v>4622</v>
      </c>
      <c r="F1843" s="3">
        <v>33396</v>
      </c>
      <c r="G1843" s="3">
        <v>6211</v>
      </c>
      <c r="H1843" s="3">
        <v>21.273099999999999</v>
      </c>
      <c r="I1843" s="30">
        <v>469.72744</v>
      </c>
      <c r="J1843" s="30">
        <v>469.72667689999997</v>
      </c>
      <c r="K1843" s="30">
        <v>7.6000000000000004E-4</v>
      </c>
      <c r="L1843" s="3">
        <v>2</v>
      </c>
      <c r="M1843" s="3">
        <v>2</v>
      </c>
      <c r="N1843" s="10">
        <f t="shared" si="196"/>
        <v>1</v>
      </c>
      <c r="O1843" s="35">
        <v>2</v>
      </c>
      <c r="P1843" s="17"/>
      <c r="Q1843" s="40">
        <v>938.44655</v>
      </c>
      <c r="R1843" s="40">
        <v>469.72690999999998</v>
      </c>
      <c r="S1843" s="18">
        <f t="shared" si="197"/>
        <v>1.1283151736529651</v>
      </c>
      <c r="T1843" s="18">
        <f t="shared" si="198"/>
        <v>-0.49624578673308423</v>
      </c>
      <c r="U1843" s="18">
        <f t="shared" si="199"/>
        <v>-0.6599579316337012</v>
      </c>
      <c r="V1843" s="30">
        <v>469.72660000000002</v>
      </c>
      <c r="W1843" s="3" t="s">
        <v>47</v>
      </c>
      <c r="X1843" s="3" t="s">
        <v>47</v>
      </c>
      <c r="Y1843" s="3" t="s">
        <v>47</v>
      </c>
      <c r="Z1843" s="3" t="s">
        <v>47</v>
      </c>
      <c r="AA1843" s="3" t="s">
        <v>48</v>
      </c>
      <c r="AB1843" s="12" t="s">
        <v>47</v>
      </c>
      <c r="AC1843" s="3" t="s">
        <v>47</v>
      </c>
      <c r="AD1843" s="3" t="s">
        <v>47</v>
      </c>
      <c r="AE1843" s="3" t="s">
        <v>47</v>
      </c>
      <c r="AF1843" s="3" t="s">
        <v>47</v>
      </c>
      <c r="AG1843" s="3" t="s">
        <v>47</v>
      </c>
      <c r="AH1843" s="3" t="s">
        <v>47</v>
      </c>
      <c r="AI1843" s="3" t="s">
        <v>47</v>
      </c>
      <c r="AJ1843" s="3" t="s">
        <v>47</v>
      </c>
      <c r="AK1843" s="3" t="s">
        <v>47</v>
      </c>
      <c r="AL1843" s="3" t="s">
        <v>47</v>
      </c>
      <c r="AM1843" s="3" t="s">
        <v>47</v>
      </c>
      <c r="AN1843" s="3" t="s">
        <v>47</v>
      </c>
      <c r="AU1843" s="3">
        <v>0</v>
      </c>
      <c r="AV1843" s="3">
        <v>17</v>
      </c>
      <c r="AW1843" s="3">
        <v>1</v>
      </c>
      <c r="AX1843" s="3">
        <v>17</v>
      </c>
      <c r="AY1843" s="3">
        <v>100</v>
      </c>
      <c r="AZ1843" s="6" t="str">
        <f t="shared" si="200"/>
        <v>1590.5</v>
      </c>
      <c r="BC1843" s="12" t="s">
        <v>3882</v>
      </c>
      <c r="BJ1843" s="12">
        <f t="shared" si="201"/>
        <v>0</v>
      </c>
      <c r="BK1843" s="12">
        <f t="shared" si="202"/>
        <v>0</v>
      </c>
      <c r="CQ1843" s="3" t="str">
        <f>CONCATENATE(baseURL!$A$1,baseURL!$B$1,baseURL!$C$1,".",C1843,".",L1843,".pkl&amp;seq=",BC1843)</f>
        <v>http://proteomics.broadinstitute.org/millscripts/viewfeed.pl?side=xl&amp;cycle=1&amp;fixedMods=iaaC&amp;file=msdataSM/iPRG2012_nd/cpick_in/iPRG2012_nd.1590.5.2.pkl&amp;seq=YDADVLDK</v>
      </c>
    </row>
    <row r="1844" spans="1:95" x14ac:dyDescent="0.2">
      <c r="A1844" s="3">
        <v>1632</v>
      </c>
      <c r="B1844" s="2" t="s">
        <v>3961</v>
      </c>
      <c r="C1844" s="2" t="s">
        <v>3962</v>
      </c>
      <c r="D1844" s="3">
        <v>4626</v>
      </c>
      <c r="E1844" s="3">
        <v>4623</v>
      </c>
      <c r="F1844" s="3">
        <v>33397</v>
      </c>
      <c r="G1844" s="3">
        <v>6212</v>
      </c>
      <c r="H1844" s="3">
        <v>21.275600000000001</v>
      </c>
      <c r="I1844" s="30">
        <v>487.78447</v>
      </c>
      <c r="J1844" s="30">
        <v>487.78368180000001</v>
      </c>
      <c r="K1844" s="30">
        <v>7.9000000000000001E-4</v>
      </c>
      <c r="L1844" s="3">
        <v>2</v>
      </c>
      <c r="M1844" s="3">
        <v>2</v>
      </c>
      <c r="N1844" s="10">
        <f t="shared" si="196"/>
        <v>1</v>
      </c>
      <c r="O1844" s="35">
        <v>2</v>
      </c>
      <c r="P1844" s="17"/>
      <c r="Q1844" s="40">
        <v>974.56291999999996</v>
      </c>
      <c r="R1844" s="40">
        <v>487.7851</v>
      </c>
      <c r="S1844" s="18">
        <f t="shared" si="197"/>
        <v>-1.2915523659927675</v>
      </c>
      <c r="T1844" s="18">
        <f t="shared" si="198"/>
        <v>-2.9074278816412309</v>
      </c>
      <c r="U1844" s="18">
        <f t="shared" si="199"/>
        <v>-2.87011636884692</v>
      </c>
      <c r="V1844" s="30">
        <v>487.78370000000001</v>
      </c>
      <c r="X1844" s="3" t="s">
        <v>47</v>
      </c>
      <c r="Y1844" s="3" t="s">
        <v>47</v>
      </c>
      <c r="AA1844" s="3" t="s">
        <v>47</v>
      </c>
      <c r="AC1844" s="3" t="s">
        <v>48</v>
      </c>
      <c r="AD1844" s="3" t="s">
        <v>48</v>
      </c>
      <c r="AG1844" s="3" t="s">
        <v>47</v>
      </c>
      <c r="AL1844" s="3" t="s">
        <v>52</v>
      </c>
      <c r="AM1844" s="3" t="s">
        <v>52</v>
      </c>
      <c r="AU1844" s="3">
        <v>0</v>
      </c>
      <c r="AV1844" s="3">
        <v>4</v>
      </c>
      <c r="AW1844" s="3">
        <v>1</v>
      </c>
      <c r="AX1844" s="3">
        <v>4</v>
      </c>
      <c r="AY1844" s="3">
        <v>100</v>
      </c>
      <c r="AZ1844" s="6" t="str">
        <f t="shared" si="200"/>
        <v>1590.6</v>
      </c>
      <c r="BC1844" s="12" t="s">
        <v>3963</v>
      </c>
      <c r="BJ1844" s="12">
        <f t="shared" si="201"/>
        <v>0</v>
      </c>
      <c r="BK1844" s="12">
        <f t="shared" si="202"/>
        <v>0</v>
      </c>
      <c r="CQ1844" s="3" t="str">
        <f>CONCATENATE(baseURL!$A$1,baseURL!$B$1,baseURL!$C$1,".",C1844,".",L1844,".pkl&amp;seq=",BC1844)</f>
        <v>http://proteomics.broadinstitute.org/millscripts/viewfeed.pl?side=xl&amp;cycle=1&amp;fixedMods=iaaC&amp;file=msdataSM/iPRG2012_nd/cpick_in/iPRG2012_nd.1590.6.2.pkl&amp;seq=LATVSNLTR</v>
      </c>
    </row>
    <row r="1845" spans="1:95" x14ac:dyDescent="0.2">
      <c r="A1845" s="3">
        <v>3513</v>
      </c>
      <c r="B1845" s="2" t="s">
        <v>3964</v>
      </c>
      <c r="C1845" s="2" t="s">
        <v>3965</v>
      </c>
      <c r="D1845" s="3">
        <v>4628</v>
      </c>
      <c r="E1845" s="3">
        <v>4625</v>
      </c>
      <c r="F1845" s="3">
        <v>33413</v>
      </c>
      <c r="G1845" s="3">
        <v>6215</v>
      </c>
      <c r="H1845" s="3">
        <v>21.288900000000002</v>
      </c>
      <c r="I1845" s="30">
        <v>458.25146999999998</v>
      </c>
      <c r="J1845" s="30">
        <v>458.77695640000002</v>
      </c>
      <c r="K1845" s="30">
        <v>-0.52549000000000001</v>
      </c>
      <c r="L1845" s="3">
        <v>0</v>
      </c>
      <c r="M1845" s="3">
        <v>2</v>
      </c>
      <c r="N1845" s="10">
        <f t="shared" si="196"/>
        <v>1</v>
      </c>
      <c r="O1845" s="35">
        <v>2</v>
      </c>
      <c r="P1845" s="17"/>
      <c r="Q1845" s="40">
        <v>916.54620999999997</v>
      </c>
      <c r="R1845" s="40">
        <v>458.77674000000002</v>
      </c>
      <c r="S1845" s="18">
        <f t="shared" si="197"/>
        <v>-1144.9359878184639</v>
      </c>
      <c r="T1845" s="18">
        <f t="shared" si="198"/>
        <v>0.47168912704541066</v>
      </c>
      <c r="U1845" s="18">
        <f t="shared" si="199"/>
        <v>-0.305159324434011</v>
      </c>
      <c r="V1845" s="30">
        <v>458.77659999999997</v>
      </c>
      <c r="W1845" s="3" t="s">
        <v>47</v>
      </c>
      <c r="X1845" s="3" t="s">
        <v>47</v>
      </c>
      <c r="Y1845" s="3" t="s">
        <v>47</v>
      </c>
      <c r="Z1845" s="3" t="s">
        <v>47</v>
      </c>
      <c r="AA1845" s="3" t="s">
        <v>48</v>
      </c>
      <c r="AB1845" s="12" t="s">
        <v>47</v>
      </c>
      <c r="AC1845" s="3" t="s">
        <v>47</v>
      </c>
      <c r="AD1845" s="3" t="s">
        <v>47</v>
      </c>
      <c r="AE1845" s="3" t="s">
        <v>47</v>
      </c>
      <c r="AF1845" s="3" t="s">
        <v>47</v>
      </c>
      <c r="AH1845" s="3" t="s">
        <v>47</v>
      </c>
      <c r="AI1845" s="3" t="s">
        <v>47</v>
      </c>
      <c r="AK1845" s="3" t="s">
        <v>47</v>
      </c>
      <c r="AL1845" s="3" t="s">
        <v>47</v>
      </c>
      <c r="AM1845" s="3" t="s">
        <v>47</v>
      </c>
      <c r="AU1845" s="3">
        <v>0</v>
      </c>
      <c r="AV1845" s="3">
        <v>14</v>
      </c>
      <c r="AW1845" s="3">
        <v>1</v>
      </c>
      <c r="AX1845" s="3">
        <v>14</v>
      </c>
      <c r="AY1845" s="3">
        <v>100</v>
      </c>
      <c r="AZ1845" s="6" t="str">
        <f t="shared" si="200"/>
        <v>1591.1</v>
      </c>
      <c r="BC1845" s="12" t="s">
        <v>3936</v>
      </c>
      <c r="BJ1845" s="12">
        <f t="shared" si="201"/>
        <v>0</v>
      </c>
      <c r="BK1845" s="12">
        <f t="shared" si="202"/>
        <v>0</v>
      </c>
      <c r="CQ1845" s="3" t="str">
        <f>CONCATENATE(baseURL!$A$1,baseURL!$B$1,baseURL!$C$1,".",C1845,".",L1845,".pkl&amp;seq=",BC1845)</f>
        <v>http://proteomics.broadinstitute.org/millscripts/viewfeed.pl?side=xl&amp;cycle=1&amp;fixedMods=iaaC&amp;file=msdataSM/iPRG2012_nd/cpick_in/iPRG2012_nd.1591.1.0.pkl&amp;seq=SSVGVLLNK</v>
      </c>
    </row>
    <row r="1846" spans="1:95" x14ac:dyDescent="0.2">
      <c r="A1846" s="3">
        <v>5537</v>
      </c>
      <c r="B1846" s="2" t="s">
        <v>3966</v>
      </c>
      <c r="C1846" s="2" t="s">
        <v>3967</v>
      </c>
      <c r="D1846" s="3">
        <v>4629</v>
      </c>
      <c r="E1846" s="3">
        <v>4626</v>
      </c>
      <c r="F1846" s="3">
        <v>33414</v>
      </c>
      <c r="G1846" s="3">
        <v>6216</v>
      </c>
      <c r="H1846" s="3">
        <v>21.292300000000001</v>
      </c>
      <c r="I1846" s="30">
        <v>481.92950999999999</v>
      </c>
      <c r="J1846" s="30">
        <v>481.92922299999998</v>
      </c>
      <c r="K1846" s="30">
        <v>2.9E-4</v>
      </c>
      <c r="L1846" s="3">
        <v>3</v>
      </c>
      <c r="M1846" s="3">
        <v>3</v>
      </c>
      <c r="N1846" s="10">
        <f t="shared" si="196"/>
        <v>1</v>
      </c>
      <c r="O1846" s="35">
        <v>3</v>
      </c>
      <c r="P1846" s="17"/>
      <c r="Q1846" s="40">
        <v>1443.7702899999999</v>
      </c>
      <c r="R1846" s="40">
        <v>481.92827999999997</v>
      </c>
      <c r="S1846" s="18">
        <f t="shared" si="197"/>
        <v>2.5522469858397532</v>
      </c>
      <c r="T1846" s="18">
        <f t="shared" si="198"/>
        <v>1.9567226891241525</v>
      </c>
      <c r="U1846" s="18">
        <f t="shared" si="199"/>
        <v>1.0789987258090941</v>
      </c>
      <c r="V1846" s="30">
        <v>481.92880000000002</v>
      </c>
      <c r="W1846" s="3" t="s">
        <v>47</v>
      </c>
      <c r="X1846" s="3" t="s">
        <v>47</v>
      </c>
      <c r="Y1846" s="3" t="s">
        <v>47</v>
      </c>
      <c r="Z1846" s="3" t="s">
        <v>47</v>
      </c>
      <c r="AA1846" s="3" t="s">
        <v>48</v>
      </c>
      <c r="AB1846" s="12" t="s">
        <v>47</v>
      </c>
      <c r="AC1846" s="3" t="s">
        <v>47</v>
      </c>
      <c r="AD1846" s="3" t="s">
        <v>47</v>
      </c>
      <c r="AE1846" s="3" t="s">
        <v>47</v>
      </c>
      <c r="AF1846" s="3" t="s">
        <v>47</v>
      </c>
      <c r="AG1846" s="3" t="s">
        <v>47</v>
      </c>
      <c r="AH1846" s="3" t="s">
        <v>47</v>
      </c>
      <c r="AI1846" s="3" t="s">
        <v>47</v>
      </c>
      <c r="AJ1846" s="3" t="s">
        <v>47</v>
      </c>
      <c r="AK1846" s="3" t="s">
        <v>47</v>
      </c>
      <c r="AL1846" s="3" t="s">
        <v>47</v>
      </c>
      <c r="AM1846" s="3" t="s">
        <v>47</v>
      </c>
      <c r="AU1846" s="3">
        <v>0</v>
      </c>
      <c r="AV1846" s="3">
        <v>16</v>
      </c>
      <c r="AW1846" s="3">
        <v>1</v>
      </c>
      <c r="AX1846" s="3">
        <v>16</v>
      </c>
      <c r="AY1846" s="3">
        <v>100</v>
      </c>
      <c r="AZ1846" s="6" t="str">
        <f t="shared" si="200"/>
        <v>1591.2</v>
      </c>
      <c r="BC1846" s="12" t="s">
        <v>3968</v>
      </c>
      <c r="BJ1846" s="12">
        <f t="shared" si="201"/>
        <v>0</v>
      </c>
      <c r="BK1846" s="12">
        <f t="shared" si="202"/>
        <v>0</v>
      </c>
      <c r="CQ1846" s="3" t="str">
        <f>CONCATENATE(baseURL!$A$1,baseURL!$B$1,baseURL!$C$1,".",C1846,".",L1846,".pkl&amp;seq=",BC1846)</f>
        <v>http://proteomics.broadinstitute.org/millscripts/viewfeed.pl?side=xl&amp;cycle=1&amp;fixedMods=iaaC&amp;file=msdataSM/iPRG2012_nd/cpick_in/iPRG2012_nd.1591.2.3.pkl&amp;seq=VTGGGHVSQVYALR</v>
      </c>
    </row>
    <row r="1847" spans="1:95" x14ac:dyDescent="0.2">
      <c r="A1847" s="3">
        <v>1560</v>
      </c>
      <c r="B1847" s="2" t="s">
        <v>3969</v>
      </c>
      <c r="C1847" s="2" t="s">
        <v>3970</v>
      </c>
      <c r="D1847" s="3">
        <v>4632</v>
      </c>
      <c r="E1847" s="3">
        <v>4629</v>
      </c>
      <c r="F1847" s="3">
        <v>33417</v>
      </c>
      <c r="G1847" s="3">
        <v>6219</v>
      </c>
      <c r="H1847" s="3">
        <v>21.302299999999999</v>
      </c>
      <c r="I1847" s="30">
        <v>607.82246999999995</v>
      </c>
      <c r="J1847" s="30">
        <v>607.82128680000005</v>
      </c>
      <c r="K1847" s="30">
        <v>1.1800000000000001E-3</v>
      </c>
      <c r="L1847" s="3">
        <v>2</v>
      </c>
      <c r="M1847" s="3">
        <v>2</v>
      </c>
      <c r="N1847" s="10">
        <f t="shared" si="196"/>
        <v>1</v>
      </c>
      <c r="O1847" s="35">
        <v>2</v>
      </c>
      <c r="P1847" s="17"/>
      <c r="Q1847" s="40">
        <v>1214.6375399999999</v>
      </c>
      <c r="R1847" s="40">
        <v>607.82240999999999</v>
      </c>
      <c r="S1847" s="18">
        <f t="shared" si="197"/>
        <v>9.8713043440108436E-2</v>
      </c>
      <c r="T1847" s="18">
        <f t="shared" si="198"/>
        <v>-1.8479081742612147</v>
      </c>
      <c r="U1847" s="18">
        <f t="shared" si="199"/>
        <v>-1.8261913048577632</v>
      </c>
      <c r="V1847" s="30">
        <v>607.82129999999995</v>
      </c>
      <c r="X1847" s="3" t="s">
        <v>47</v>
      </c>
      <c r="Y1847" s="3" t="s">
        <v>47</v>
      </c>
      <c r="AB1847" s="12" t="s">
        <v>52</v>
      </c>
      <c r="AC1847" s="3" t="s">
        <v>48</v>
      </c>
      <c r="AD1847" s="3" t="s">
        <v>47</v>
      </c>
      <c r="AG1847" s="3" t="s">
        <v>47</v>
      </c>
      <c r="AK1847" s="3" t="s">
        <v>52</v>
      </c>
      <c r="AL1847" s="3" t="s">
        <v>52</v>
      </c>
      <c r="AU1847" s="3">
        <v>0</v>
      </c>
      <c r="AV1847" s="3">
        <v>4</v>
      </c>
      <c r="AW1847" s="3">
        <v>1</v>
      </c>
      <c r="AX1847" s="3">
        <v>4</v>
      </c>
      <c r="AY1847" s="3">
        <v>100</v>
      </c>
      <c r="AZ1847" s="6" t="str">
        <f t="shared" si="200"/>
        <v>1591.5</v>
      </c>
      <c r="BC1847" s="12" t="s">
        <v>3971</v>
      </c>
      <c r="BJ1847" s="12">
        <f t="shared" si="201"/>
        <v>0</v>
      </c>
      <c r="BK1847" s="12">
        <f t="shared" si="202"/>
        <v>0</v>
      </c>
      <c r="CQ1847" s="3" t="str">
        <f>CONCATENATE(baseURL!$A$1,baseURL!$B$1,baseURL!$C$1,".",C1847,".",L1847,".pkl&amp;seq=",BC1847)</f>
        <v>http://proteomics.broadinstitute.org/millscripts/viewfeed.pl?side=xl&amp;cycle=1&amp;fixedMods=iaaC&amp;file=msdataSM/iPRG2012_nd/cpick_in/iPRG2012_nd.1591.5.2.pkl&amp;seq=GQDSLTPQQLK</v>
      </c>
    </row>
    <row r="1848" spans="1:95" x14ac:dyDescent="0.2">
      <c r="A1848" s="3">
        <v>1267</v>
      </c>
      <c r="B1848" s="2" t="s">
        <v>3975</v>
      </c>
      <c r="C1848" s="2" t="s">
        <v>3976</v>
      </c>
      <c r="D1848" s="3">
        <v>4642</v>
      </c>
      <c r="E1848" s="3">
        <v>4639</v>
      </c>
      <c r="F1848" s="3">
        <v>33443</v>
      </c>
      <c r="G1848" s="3">
        <v>6230</v>
      </c>
      <c r="H1848" s="3">
        <v>21.3249</v>
      </c>
      <c r="I1848" s="30">
        <v>690.33282999999994</v>
      </c>
      <c r="J1848" s="30">
        <v>690.33273740000004</v>
      </c>
      <c r="K1848" s="30">
        <v>9.0000000000000006E-5</v>
      </c>
      <c r="L1848" s="3">
        <v>2</v>
      </c>
      <c r="M1848" s="3">
        <v>2</v>
      </c>
      <c r="N1848" s="10">
        <f t="shared" si="196"/>
        <v>1</v>
      </c>
      <c r="O1848" s="35">
        <v>2</v>
      </c>
      <c r="P1848" s="17"/>
      <c r="Q1848" s="40">
        <v>1379.6603399999999</v>
      </c>
      <c r="R1848" s="40">
        <v>690.33380999999997</v>
      </c>
      <c r="S1848" s="18">
        <f t="shared" si="197"/>
        <v>-1.4196030758320359</v>
      </c>
      <c r="T1848" s="18">
        <f t="shared" si="198"/>
        <v>-1.5537410806077714</v>
      </c>
      <c r="U1848" s="18">
        <f t="shared" si="199"/>
        <v>-2.1873475962871964</v>
      </c>
      <c r="V1848" s="30">
        <v>690.33230000000003</v>
      </c>
      <c r="X1848" s="3" t="s">
        <v>47</v>
      </c>
      <c r="Y1848" s="3" t="s">
        <v>47</v>
      </c>
      <c r="Z1848" s="3" t="s">
        <v>48</v>
      </c>
      <c r="AE1848" s="3" t="s">
        <v>48</v>
      </c>
      <c r="AF1848" s="3" t="s">
        <v>47</v>
      </c>
      <c r="AH1848" s="3" t="s">
        <v>48</v>
      </c>
      <c r="AI1848" s="3" t="s">
        <v>47</v>
      </c>
      <c r="AL1848" s="3" t="s">
        <v>48</v>
      </c>
      <c r="AU1848" s="3">
        <v>0</v>
      </c>
      <c r="AV1848" s="3">
        <v>4</v>
      </c>
      <c r="AW1848" s="3">
        <v>1</v>
      </c>
      <c r="AX1848" s="3">
        <v>4</v>
      </c>
      <c r="AY1848" s="3">
        <v>100</v>
      </c>
      <c r="AZ1848" s="6" t="str">
        <f t="shared" si="200"/>
        <v>1592.10</v>
      </c>
      <c r="BC1848" s="12" t="s">
        <v>3977</v>
      </c>
      <c r="BJ1848" s="12">
        <f t="shared" si="201"/>
        <v>0</v>
      </c>
      <c r="BK1848" s="12">
        <f t="shared" si="202"/>
        <v>0</v>
      </c>
      <c r="CQ1848" s="3" t="str">
        <f>CONCATENATE(baseURL!$A$1,baseURL!$B$1,baseURL!$C$1,".",C1848,".",L1848,".pkl&amp;seq=",BC1848)</f>
        <v>http://proteomics.broadinstitute.org/millscripts/viewfeed.pl?side=xl&amp;cycle=1&amp;fixedMods=iaaC&amp;file=msdataSM/iPRG2012_nd/cpick_in/iPRG2012_nd.1592.10.2.pkl&amp;seq=AHENVWFSHPR</v>
      </c>
    </row>
    <row r="1849" spans="1:95" x14ac:dyDescent="0.2">
      <c r="A1849" s="3">
        <v>4292</v>
      </c>
      <c r="B1849" s="2" t="s">
        <v>3978</v>
      </c>
      <c r="C1849" s="2" t="s">
        <v>3966</v>
      </c>
      <c r="D1849" s="3">
        <v>4635</v>
      </c>
      <c r="E1849" s="3">
        <v>4632</v>
      </c>
      <c r="F1849" s="3">
        <v>33436</v>
      </c>
      <c r="G1849" s="3">
        <v>6223</v>
      </c>
      <c r="H1849" s="3">
        <v>21.313199999999998</v>
      </c>
      <c r="I1849" s="30">
        <v>431.74270000000001</v>
      </c>
      <c r="J1849" s="30">
        <v>431.74253090000002</v>
      </c>
      <c r="K1849" s="30">
        <v>1.7000000000000001E-4</v>
      </c>
      <c r="L1849" s="3">
        <v>2</v>
      </c>
      <c r="M1849" s="3">
        <v>2</v>
      </c>
      <c r="N1849" s="10">
        <f t="shared" si="196"/>
        <v>1</v>
      </c>
      <c r="O1849" s="35">
        <v>2</v>
      </c>
      <c r="P1849" s="17"/>
      <c r="Q1849" s="40">
        <v>862.47812999999996</v>
      </c>
      <c r="R1849" s="40">
        <v>431.74270000000001</v>
      </c>
      <c r="S1849" s="18">
        <f t="shared" si="197"/>
        <v>0</v>
      </c>
      <c r="T1849" s="18">
        <f t="shared" si="198"/>
        <v>-0.39166846363286473</v>
      </c>
      <c r="U1849" s="18">
        <f t="shared" si="199"/>
        <v>-1.3897166067195066</v>
      </c>
      <c r="V1849" s="30">
        <v>431.74209999999999</v>
      </c>
      <c r="W1849" s="3" t="s">
        <v>47</v>
      </c>
      <c r="X1849" s="3" t="s">
        <v>47</v>
      </c>
      <c r="Y1849" s="3" t="s">
        <v>47</v>
      </c>
      <c r="Z1849" s="3" t="s">
        <v>47</v>
      </c>
      <c r="AA1849" s="3" t="s">
        <v>47</v>
      </c>
      <c r="AB1849" s="12" t="s">
        <v>47</v>
      </c>
      <c r="AC1849" s="3" t="s">
        <v>47</v>
      </c>
      <c r="AD1849" s="3" t="s">
        <v>47</v>
      </c>
      <c r="AF1849" s="3" t="s">
        <v>47</v>
      </c>
      <c r="AG1849" s="3" t="s">
        <v>47</v>
      </c>
      <c r="AH1849" s="3" t="s">
        <v>47</v>
      </c>
      <c r="AI1849" s="3" t="s">
        <v>47</v>
      </c>
      <c r="AJ1849" s="3" t="s">
        <v>47</v>
      </c>
      <c r="AK1849" s="3" t="s">
        <v>47</v>
      </c>
      <c r="AL1849" s="3" t="s">
        <v>47</v>
      </c>
      <c r="AU1849" s="3">
        <v>0</v>
      </c>
      <c r="AV1849" s="3">
        <v>15</v>
      </c>
      <c r="AW1849" s="3">
        <v>1</v>
      </c>
      <c r="AX1849" s="3">
        <v>15</v>
      </c>
      <c r="AY1849" s="3">
        <v>100</v>
      </c>
      <c r="AZ1849" s="6" t="str">
        <f t="shared" si="200"/>
        <v>1592.3</v>
      </c>
      <c r="BC1849" s="12" t="s">
        <v>3887</v>
      </c>
      <c r="BJ1849" s="12">
        <f t="shared" si="201"/>
        <v>0</v>
      </c>
      <c r="BK1849" s="12">
        <f t="shared" si="202"/>
        <v>0</v>
      </c>
      <c r="CQ1849" s="3" t="str">
        <f>CONCATENATE(baseURL!$A$1,baseURL!$B$1,baseURL!$C$1,".",C1849,".",L1849,".pkl&amp;seq=",BC1849)</f>
        <v>http://proteomics.broadinstitute.org/millscripts/viewfeed.pl?side=xl&amp;cycle=1&amp;fixedMods=iaaC&amp;file=msdataSM/iPRG2012_nd/cpick_in/iPRG2012_nd.1592.3.2.pkl&amp;seq=LVQFEAR</v>
      </c>
    </row>
    <row r="1850" spans="1:95" x14ac:dyDescent="0.2">
      <c r="A1850" s="3">
        <v>5138</v>
      </c>
      <c r="B1850" s="2" t="s">
        <v>3979</v>
      </c>
      <c r="C1850" s="2" t="s">
        <v>3969</v>
      </c>
      <c r="D1850" s="3">
        <v>4638</v>
      </c>
      <c r="E1850" s="3">
        <v>4635</v>
      </c>
      <c r="F1850" s="3">
        <v>33439</v>
      </c>
      <c r="G1850" s="3">
        <v>6226</v>
      </c>
      <c r="H1850" s="3">
        <v>21.318200000000001</v>
      </c>
      <c r="I1850" s="30">
        <v>555.2627</v>
      </c>
      <c r="J1850" s="30">
        <v>555.26167810000004</v>
      </c>
      <c r="K1850" s="30">
        <v>1.0200000000000001E-3</v>
      </c>
      <c r="L1850" s="3">
        <v>3</v>
      </c>
      <c r="M1850" s="3">
        <v>3</v>
      </c>
      <c r="N1850" s="10">
        <f t="shared" si="196"/>
        <v>1</v>
      </c>
      <c r="O1850" s="35">
        <v>3</v>
      </c>
      <c r="P1850" s="17"/>
      <c r="Q1850" s="40">
        <v>1663.77108</v>
      </c>
      <c r="R1850" s="40">
        <v>555.26188000000002</v>
      </c>
      <c r="S1850" s="18">
        <f t="shared" si="197"/>
        <v>1.4767806498369058</v>
      </c>
      <c r="T1850" s="18">
        <f t="shared" si="198"/>
        <v>-0.36361221119502191</v>
      </c>
      <c r="U1850" s="18">
        <f t="shared" si="199"/>
        <v>-0.68436176469339793</v>
      </c>
      <c r="V1850" s="30">
        <v>555.26149999999996</v>
      </c>
      <c r="W1850" s="3" t="s">
        <v>47</v>
      </c>
      <c r="X1850" s="3" t="s">
        <v>47</v>
      </c>
      <c r="Y1850" s="3" t="s">
        <v>47</v>
      </c>
      <c r="Z1850" s="3" t="s">
        <v>47</v>
      </c>
      <c r="AA1850" s="3" t="s">
        <v>47</v>
      </c>
      <c r="AB1850" s="12" t="s">
        <v>47</v>
      </c>
      <c r="AC1850" s="3" t="s">
        <v>47</v>
      </c>
      <c r="AD1850" s="3" t="s">
        <v>47</v>
      </c>
      <c r="AE1850" s="3" t="s">
        <v>47</v>
      </c>
      <c r="AF1850" s="3" t="s">
        <v>47</v>
      </c>
      <c r="AG1850" s="3" t="s">
        <v>47</v>
      </c>
      <c r="AH1850" s="3" t="s">
        <v>47</v>
      </c>
      <c r="AI1850" s="3" t="s">
        <v>47</v>
      </c>
      <c r="AJ1850" s="3" t="s">
        <v>47</v>
      </c>
      <c r="AK1850" s="3" t="s">
        <v>47</v>
      </c>
      <c r="AL1850" s="3" t="s">
        <v>47</v>
      </c>
      <c r="AM1850" s="3" t="s">
        <v>47</v>
      </c>
      <c r="AN1850" s="3" t="s">
        <v>47</v>
      </c>
      <c r="AU1850" s="3">
        <v>0</v>
      </c>
      <c r="AV1850" s="3">
        <v>18</v>
      </c>
      <c r="AW1850" s="3">
        <v>1</v>
      </c>
      <c r="AX1850" s="3">
        <v>18</v>
      </c>
      <c r="AY1850" s="3">
        <v>100</v>
      </c>
      <c r="AZ1850" s="6" t="str">
        <f t="shared" si="200"/>
        <v>1592.6</v>
      </c>
      <c r="BC1850" s="12" t="s">
        <v>3893</v>
      </c>
      <c r="BJ1850" s="12">
        <f t="shared" si="201"/>
        <v>0</v>
      </c>
      <c r="BK1850" s="12">
        <f t="shared" si="202"/>
        <v>0</v>
      </c>
      <c r="CQ1850" s="3" t="str">
        <f>CONCATENATE(baseURL!$A$1,baseURL!$B$1,baseURL!$C$1,".",C1850,".",L1850,".pkl&amp;seq=",BC1850)</f>
        <v>http://proteomics.broadinstitute.org/millscripts/viewfeed.pl?side=xl&amp;cycle=1&amp;fixedMods=iaaC&amp;file=msdataSM/iPRG2012_nd/cpick_in/iPRG2012_nd.1592.6.3.pkl&amp;seq=YSQEEPEHGTFLAR</v>
      </c>
    </row>
    <row r="1851" spans="1:95" x14ac:dyDescent="0.2">
      <c r="A1851" s="3">
        <v>3169</v>
      </c>
      <c r="B1851" s="2" t="s">
        <v>3972</v>
      </c>
      <c r="C1851" s="2" t="s">
        <v>3973</v>
      </c>
      <c r="D1851" s="3">
        <v>4641</v>
      </c>
      <c r="E1851" s="3">
        <v>4638</v>
      </c>
      <c r="F1851" s="3">
        <v>33442</v>
      </c>
      <c r="G1851" s="3">
        <v>6229</v>
      </c>
      <c r="H1851" s="3">
        <v>21.3232</v>
      </c>
      <c r="I1851" s="30">
        <v>647.87216000000001</v>
      </c>
      <c r="J1851" s="30">
        <v>647.87146370000005</v>
      </c>
      <c r="K1851" s="30">
        <v>6.9999999999999999E-4</v>
      </c>
      <c r="L1851" s="3">
        <v>2</v>
      </c>
      <c r="M1851" s="3">
        <v>2</v>
      </c>
      <c r="N1851" s="10">
        <f t="shared" si="196"/>
        <v>1</v>
      </c>
      <c r="O1851" s="35">
        <v>2</v>
      </c>
      <c r="P1851" s="17"/>
      <c r="Q1851" s="40">
        <v>1294.7365299999999</v>
      </c>
      <c r="R1851" s="40">
        <v>647.87189999999998</v>
      </c>
      <c r="S1851" s="18">
        <f t="shared" si="197"/>
        <v>0.40131390175385617</v>
      </c>
      <c r="T1851" s="18">
        <f t="shared" si="198"/>
        <v>-0.67343559727316249</v>
      </c>
      <c r="U1851" s="18">
        <f t="shared" si="199"/>
        <v>-0.46305450203717846</v>
      </c>
      <c r="V1851" s="30">
        <v>647.87159999999994</v>
      </c>
      <c r="W1851" s="3" t="s">
        <v>47</v>
      </c>
      <c r="X1851" s="3" t="s">
        <v>47</v>
      </c>
      <c r="Y1851" s="3" t="s">
        <v>47</v>
      </c>
      <c r="Z1851" s="3" t="s">
        <v>47</v>
      </c>
      <c r="AA1851" s="3" t="s">
        <v>47</v>
      </c>
      <c r="AB1851" s="12" t="s">
        <v>48</v>
      </c>
      <c r="AC1851" s="3" t="s">
        <v>48</v>
      </c>
      <c r="AE1851" s="3" t="s">
        <v>48</v>
      </c>
      <c r="AF1851" s="3" t="s">
        <v>48</v>
      </c>
      <c r="AG1851" s="3" t="s">
        <v>48</v>
      </c>
      <c r="AH1851" s="3" t="s">
        <v>48</v>
      </c>
      <c r="AM1851" s="3" t="s">
        <v>48</v>
      </c>
      <c r="AU1851" s="3">
        <v>0</v>
      </c>
      <c r="AV1851" s="3">
        <v>5</v>
      </c>
      <c r="AW1851" s="3">
        <v>1</v>
      </c>
      <c r="AX1851" s="3">
        <v>5</v>
      </c>
      <c r="AY1851" s="3">
        <v>100</v>
      </c>
      <c r="AZ1851" s="6" t="str">
        <f t="shared" si="200"/>
        <v>1592.9</v>
      </c>
      <c r="BC1851" s="12" t="s">
        <v>3974</v>
      </c>
      <c r="BJ1851" s="12">
        <f t="shared" si="201"/>
        <v>0</v>
      </c>
      <c r="BK1851" s="12">
        <f t="shared" si="202"/>
        <v>0</v>
      </c>
      <c r="CQ1851" s="3" t="str">
        <f>CONCATENATE(baseURL!$A$1,baseURL!$B$1,baseURL!$C$1,".",C1851,".",L1851,".pkl&amp;seq=",BC1851)</f>
        <v>http://proteomics.broadinstitute.org/millscripts/viewfeed.pl?side=xl&amp;cycle=1&amp;fixedMods=iaaC&amp;file=msdataSM/iPRG2012_nd/cpick_in/iPRG2012_nd.1592.9.2.pkl&amp;seq=ALQSLTSKGYVK</v>
      </c>
    </row>
    <row r="1852" spans="1:95" x14ac:dyDescent="0.2">
      <c r="A1852" s="3">
        <v>1409</v>
      </c>
      <c r="B1852" s="2" t="s">
        <v>3990</v>
      </c>
      <c r="C1852" s="2" t="s">
        <v>3991</v>
      </c>
      <c r="D1852" s="3">
        <v>4645</v>
      </c>
      <c r="E1852" s="3">
        <v>4642</v>
      </c>
      <c r="F1852" s="3">
        <v>33456</v>
      </c>
      <c r="G1852" s="3">
        <v>6234</v>
      </c>
      <c r="H1852" s="3">
        <v>21.337599999999998</v>
      </c>
      <c r="I1852" s="30">
        <v>432.58551999999997</v>
      </c>
      <c r="J1852" s="30">
        <v>432.58552420000001</v>
      </c>
      <c r="K1852" s="30">
        <v>0</v>
      </c>
      <c r="L1852" s="3">
        <v>0</v>
      </c>
      <c r="M1852" s="3">
        <v>0</v>
      </c>
      <c r="N1852" s="10">
        <f t="shared" si="196"/>
        <v>1</v>
      </c>
      <c r="O1852" s="35">
        <v>3</v>
      </c>
      <c r="P1852" s="17"/>
      <c r="Q1852" s="40">
        <v>1295.72054</v>
      </c>
      <c r="R1852" s="37">
        <v>432.57837000000001</v>
      </c>
      <c r="S1852" s="18">
        <f t="shared" si="197"/>
        <v>16.528796851232642</v>
      </c>
      <c r="T1852" s="18">
        <f t="shared" si="198"/>
        <v>16.538506074638498</v>
      </c>
      <c r="U1852" s="18">
        <f t="shared" si="199"/>
        <v>15.789046502670635</v>
      </c>
      <c r="V1852" s="30">
        <v>432.58519999999999</v>
      </c>
      <c r="W1852" s="3" t="s">
        <v>47</v>
      </c>
      <c r="X1852" s="3" t="s">
        <v>47</v>
      </c>
      <c r="Y1852" s="3" t="s">
        <v>47</v>
      </c>
      <c r="Z1852" s="3" t="s">
        <v>47</v>
      </c>
      <c r="AA1852" s="3" t="s">
        <v>47</v>
      </c>
      <c r="AB1852" s="12" t="s">
        <v>52</v>
      </c>
      <c r="AC1852" s="3" t="s">
        <v>52</v>
      </c>
      <c r="AD1852" s="3" t="s">
        <v>47</v>
      </c>
      <c r="AF1852" s="3" t="s">
        <v>52</v>
      </c>
      <c r="AG1852" s="3" t="s">
        <v>47</v>
      </c>
      <c r="AL1852" s="3" t="s">
        <v>52</v>
      </c>
      <c r="AM1852" s="3" t="s">
        <v>47</v>
      </c>
      <c r="AU1852" s="3">
        <v>0</v>
      </c>
      <c r="AV1852" s="3">
        <v>8</v>
      </c>
      <c r="AW1852" s="3">
        <v>2</v>
      </c>
      <c r="AX1852" s="3">
        <v>5</v>
      </c>
      <c r="AY1852" s="3">
        <v>62.5</v>
      </c>
      <c r="AZ1852" s="6" t="str">
        <f t="shared" si="200"/>
        <v>1593.2</v>
      </c>
      <c r="BC1852" s="12" t="s">
        <v>3992</v>
      </c>
      <c r="BJ1852" s="12">
        <f t="shared" si="201"/>
        <v>0</v>
      </c>
      <c r="BK1852" s="12">
        <f t="shared" si="202"/>
        <v>0</v>
      </c>
      <c r="BO1852" s="3" t="s">
        <v>54</v>
      </c>
      <c r="BR1852" s="3" t="s">
        <v>54</v>
      </c>
      <c r="BS1852" s="3" t="s">
        <v>3993</v>
      </c>
      <c r="BZ1852" s="3" t="s">
        <v>3993</v>
      </c>
      <c r="CC1852" s="3" t="s">
        <v>3993</v>
      </c>
      <c r="CQ1852" s="3" t="str">
        <f>CONCATENATE(baseURL!$A$1,baseURL!$B$1,baseURL!$C$1,".",C1852,".",L1852,".pkl&amp;seq=",BC1852,"&amp;varMods=Deamidated-Q")</f>
        <v>http://proteomics.broadinstitute.org/millscripts/viewfeed.pl?side=xl&amp;cycle=1&amp;fixedMods=iaaC&amp;file=msdataSM/iPRG2012_nd/cpick_in/iPRG2012_nd.1593.2.0.pkl&amp;seq=ALqSLTSKGYVK&amp;varMods=Deamidated-Q</v>
      </c>
    </row>
    <row r="1853" spans="1:95" x14ac:dyDescent="0.2">
      <c r="A1853" s="3">
        <v>3277</v>
      </c>
      <c r="B1853" s="2" t="s">
        <v>3994</v>
      </c>
      <c r="C1853" s="2" t="s">
        <v>3995</v>
      </c>
      <c r="D1853" s="3">
        <v>4648</v>
      </c>
      <c r="E1853" s="3">
        <v>4645</v>
      </c>
      <c r="F1853" s="3">
        <v>33459</v>
      </c>
      <c r="G1853" s="3">
        <v>6237</v>
      </c>
      <c r="H1853" s="3">
        <v>21.342600000000001</v>
      </c>
      <c r="I1853" s="30">
        <v>479.27609999999999</v>
      </c>
      <c r="J1853" s="30">
        <v>479.27790210000001</v>
      </c>
      <c r="K1853" s="30">
        <v>-1.8E-3</v>
      </c>
      <c r="L1853" s="3">
        <v>4</v>
      </c>
      <c r="M1853" s="3">
        <v>4</v>
      </c>
      <c r="N1853" s="10">
        <f t="shared" si="196"/>
        <v>1</v>
      </c>
      <c r="O1853" s="35">
        <v>4</v>
      </c>
      <c r="P1853" s="17"/>
      <c r="Q1853" s="40">
        <v>1914.0879299999999</v>
      </c>
      <c r="R1853" s="40">
        <v>479.27744000000001</v>
      </c>
      <c r="S1853" s="18">
        <f t="shared" si="197"/>
        <v>-2.7958753911459517</v>
      </c>
      <c r="T1853" s="18">
        <f t="shared" si="198"/>
        <v>0.96415971507633536</v>
      </c>
      <c r="U1853" s="18">
        <f t="shared" si="199"/>
        <v>0.5424832847730966</v>
      </c>
      <c r="V1853" s="30">
        <v>479.27769999999998</v>
      </c>
      <c r="W1853" s="3" t="s">
        <v>47</v>
      </c>
      <c r="Y1853" s="3" t="s">
        <v>47</v>
      </c>
      <c r="Z1853" s="3" t="s">
        <v>47</v>
      </c>
      <c r="AA1853" s="3" t="s">
        <v>47</v>
      </c>
      <c r="AB1853" s="12" t="s">
        <v>47</v>
      </c>
      <c r="AC1853" s="3" t="s">
        <v>52</v>
      </c>
      <c r="AE1853" s="3" t="s">
        <v>47</v>
      </c>
      <c r="AF1853" s="3" t="s">
        <v>48</v>
      </c>
      <c r="AG1853" s="3" t="s">
        <v>52</v>
      </c>
      <c r="AH1853" s="3" t="s">
        <v>47</v>
      </c>
      <c r="AI1853" s="3" t="s">
        <v>52</v>
      </c>
      <c r="AL1853" s="3" t="s">
        <v>48</v>
      </c>
      <c r="AM1853" s="3" t="s">
        <v>47</v>
      </c>
      <c r="AU1853" s="3">
        <v>0</v>
      </c>
      <c r="AV1853" s="3">
        <v>8</v>
      </c>
      <c r="AW1853" s="3">
        <v>1</v>
      </c>
      <c r="AX1853" s="3">
        <v>8</v>
      </c>
      <c r="AY1853" s="3">
        <v>100</v>
      </c>
      <c r="AZ1853" s="6" t="str">
        <f t="shared" si="200"/>
        <v>1593.5</v>
      </c>
      <c r="BC1853" s="12" t="s">
        <v>3996</v>
      </c>
      <c r="BJ1853" s="12">
        <f t="shared" si="201"/>
        <v>0</v>
      </c>
      <c r="BK1853" s="12">
        <f t="shared" si="202"/>
        <v>0</v>
      </c>
      <c r="CQ1853" s="3" t="str">
        <f>CONCATENATE(baseURL!$A$1,baseURL!$B$1,baseURL!$C$1,".",C1853,".",L1853,".pkl&amp;seq=",BC1853)</f>
        <v>http://proteomics.broadinstitute.org/millscripts/viewfeed.pl?side=xl&amp;cycle=1&amp;fixedMods=iaaC&amp;file=msdataSM/iPRG2012_nd/cpick_in/iPRG2012_nd.1593.5.4.pkl&amp;seq=ASTLSRGAVSGQKAGLLAAR</v>
      </c>
    </row>
    <row r="1854" spans="1:95" x14ac:dyDescent="0.2">
      <c r="A1854" s="3">
        <v>4675</v>
      </c>
      <c r="B1854" s="2" t="s">
        <v>3998</v>
      </c>
      <c r="C1854" s="2" t="s">
        <v>3990</v>
      </c>
      <c r="D1854" s="3">
        <v>4656</v>
      </c>
      <c r="E1854" s="3">
        <v>4653</v>
      </c>
      <c r="F1854" s="3">
        <v>33478</v>
      </c>
      <c r="G1854" s="3">
        <v>6246</v>
      </c>
      <c r="H1854" s="3">
        <v>21.3687</v>
      </c>
      <c r="I1854" s="30">
        <v>456.91507000000001</v>
      </c>
      <c r="J1854" s="30">
        <v>456.91330629999999</v>
      </c>
      <c r="K1854" s="30">
        <v>1.7600000000000001E-3</v>
      </c>
      <c r="L1854" s="3">
        <v>3</v>
      </c>
      <c r="M1854" s="3">
        <v>3</v>
      </c>
      <c r="N1854" s="10">
        <f t="shared" si="196"/>
        <v>1</v>
      </c>
      <c r="O1854" s="35">
        <v>3</v>
      </c>
      <c r="P1854" s="17"/>
      <c r="Q1854" s="40">
        <v>1368.7303999999999</v>
      </c>
      <c r="R1854" s="40">
        <v>456.91498000000001</v>
      </c>
      <c r="S1854" s="18">
        <f t="shared" si="197"/>
        <v>0.19697318744101039</v>
      </c>
      <c r="T1854" s="18">
        <f t="shared" si="198"/>
        <v>-3.6630447091627447</v>
      </c>
      <c r="U1854" s="18">
        <f t="shared" si="199"/>
        <v>-3.676832832273663</v>
      </c>
      <c r="V1854" s="30">
        <v>456.91329999999999</v>
      </c>
      <c r="X1854" s="3" t="s">
        <v>47</v>
      </c>
      <c r="Y1854" s="3" t="s">
        <v>47</v>
      </c>
      <c r="Z1854" s="3" t="s">
        <v>47</v>
      </c>
      <c r="AA1854" s="3" t="s">
        <v>47</v>
      </c>
      <c r="AB1854" s="12" t="s">
        <v>47</v>
      </c>
      <c r="AC1854" s="3" t="s">
        <v>47</v>
      </c>
      <c r="AD1854" s="3" t="s">
        <v>47</v>
      </c>
      <c r="AE1854" s="3" t="s">
        <v>47</v>
      </c>
      <c r="AG1854" s="3" t="s">
        <v>47</v>
      </c>
      <c r="AH1854" s="3" t="s">
        <v>47</v>
      </c>
      <c r="AI1854" s="3" t="s">
        <v>47</v>
      </c>
      <c r="AK1854" s="3" t="s">
        <v>47</v>
      </c>
      <c r="AL1854" s="3" t="s">
        <v>47</v>
      </c>
      <c r="AM1854" s="3" t="s">
        <v>47</v>
      </c>
      <c r="AU1854" s="3">
        <v>0</v>
      </c>
      <c r="AV1854" s="3">
        <v>14</v>
      </c>
      <c r="AW1854" s="3">
        <v>1</v>
      </c>
      <c r="AX1854" s="3">
        <v>14</v>
      </c>
      <c r="AY1854" s="3">
        <v>100</v>
      </c>
      <c r="AZ1854" s="6" t="str">
        <f t="shared" si="200"/>
        <v>1594.3</v>
      </c>
      <c r="BC1854" s="12" t="s">
        <v>3999</v>
      </c>
      <c r="BJ1854" s="12">
        <f t="shared" si="201"/>
        <v>0</v>
      </c>
      <c r="BK1854" s="12">
        <f t="shared" si="202"/>
        <v>0</v>
      </c>
      <c r="CQ1854" s="3" t="str">
        <f>CONCATENATE(baseURL!$A$1,baseURL!$B$1,baseURL!$C$1,".",C1854,".",L1854,".pkl&amp;seq=",BC1854)</f>
        <v>http://proteomics.broadinstitute.org/millscripts/viewfeed.pl?side=xl&amp;cycle=1&amp;fixedMods=iaaC&amp;file=msdataSM/iPRG2012_nd/cpick_in/iPRG2012_nd.1594.3.3.pkl&amp;seq=MLYASTKNTLAR</v>
      </c>
    </row>
    <row r="1855" spans="1:95" x14ac:dyDescent="0.2">
      <c r="A1855" s="3">
        <v>7166</v>
      </c>
      <c r="B1855" s="2" t="s">
        <v>4000</v>
      </c>
      <c r="C1855" s="2" t="s">
        <v>4001</v>
      </c>
      <c r="D1855" s="3">
        <v>4657</v>
      </c>
      <c r="E1855" s="3">
        <v>4654</v>
      </c>
      <c r="F1855" s="3">
        <v>33479</v>
      </c>
      <c r="G1855" s="3">
        <v>6247</v>
      </c>
      <c r="H1855" s="3">
        <v>21.3721</v>
      </c>
      <c r="I1855" s="30">
        <v>483.52501000000001</v>
      </c>
      <c r="J1855" s="30">
        <v>483.52344829999998</v>
      </c>
      <c r="K1855" s="30">
        <v>1.56E-3</v>
      </c>
      <c r="L1855" s="3">
        <v>4</v>
      </c>
      <c r="M1855" s="3">
        <v>4</v>
      </c>
      <c r="N1855" s="10">
        <f t="shared" si="196"/>
        <v>1</v>
      </c>
      <c r="O1855" s="35">
        <v>4</v>
      </c>
      <c r="P1855" s="17"/>
      <c r="Q1855" s="40">
        <v>1931.07089</v>
      </c>
      <c r="R1855" s="40">
        <v>483.52318000000002</v>
      </c>
      <c r="S1855" s="18">
        <f t="shared" si="197"/>
        <v>3.7847203105836851</v>
      </c>
      <c r="T1855" s="18">
        <f t="shared" si="198"/>
        <v>0.55488549682200117</v>
      </c>
      <c r="U1855" s="18">
        <f t="shared" si="199"/>
        <v>4.136306339957653E-2</v>
      </c>
      <c r="V1855" s="30">
        <v>483.52319999999997</v>
      </c>
      <c r="W1855" s="3" t="s">
        <v>47</v>
      </c>
      <c r="Y1855" s="3" t="s">
        <v>47</v>
      </c>
      <c r="AA1855" s="3" t="s">
        <v>47</v>
      </c>
      <c r="AB1855" s="12" t="s">
        <v>47</v>
      </c>
      <c r="AC1855" s="3" t="s">
        <v>52</v>
      </c>
      <c r="AD1855" s="3" t="s">
        <v>52</v>
      </c>
      <c r="AF1855" s="3" t="s">
        <v>47</v>
      </c>
      <c r="AG1855" s="3" t="s">
        <v>47</v>
      </c>
      <c r="AH1855" s="3" t="s">
        <v>47</v>
      </c>
      <c r="AM1855" s="3" t="s">
        <v>47</v>
      </c>
      <c r="AN1855" s="3" t="s">
        <v>48</v>
      </c>
      <c r="AU1855" s="3">
        <v>0</v>
      </c>
      <c r="AV1855" s="3">
        <v>8</v>
      </c>
      <c r="AW1855" s="3">
        <v>1</v>
      </c>
      <c r="AX1855" s="3">
        <v>8</v>
      </c>
      <c r="AY1855" s="3">
        <v>100</v>
      </c>
      <c r="AZ1855" s="6" t="str">
        <f t="shared" si="200"/>
        <v>1594.4</v>
      </c>
      <c r="BC1855" s="12" t="s">
        <v>4002</v>
      </c>
      <c r="BJ1855" s="12">
        <f t="shared" si="201"/>
        <v>0</v>
      </c>
      <c r="BK1855" s="12">
        <f t="shared" si="202"/>
        <v>0</v>
      </c>
      <c r="CQ1855" s="3" t="str">
        <f>CONCATENATE(baseURL!$A$1,baseURL!$B$1,baseURL!$C$1,".",C1855,".",L1855,".pkl&amp;seq=",BC1855)</f>
        <v>http://proteomics.broadinstitute.org/millscripts/viewfeed.pl?side=xl&amp;cycle=1&amp;fixedMods=iaaC&amp;file=msdataSM/iPRG2012_nd/cpick_in/iPRG2012_nd.1594.4.4.pkl&amp;seq=AVKGLGKPDQVYDGSKLR</v>
      </c>
    </row>
    <row r="1856" spans="1:95" x14ac:dyDescent="0.2">
      <c r="A1856" s="3">
        <v>2568</v>
      </c>
      <c r="B1856" s="2" t="s">
        <v>4003</v>
      </c>
      <c r="C1856" s="2" t="s">
        <v>3998</v>
      </c>
      <c r="D1856" s="3">
        <v>4662</v>
      </c>
      <c r="E1856" s="3">
        <v>4659</v>
      </c>
      <c r="F1856" s="3">
        <v>33500</v>
      </c>
      <c r="G1856" s="3">
        <v>6253</v>
      </c>
      <c r="H1856" s="3">
        <v>21.392499999999998</v>
      </c>
      <c r="I1856" s="30">
        <v>454.24856999999997</v>
      </c>
      <c r="J1856" s="30">
        <v>454.24768920000002</v>
      </c>
      <c r="K1856" s="30">
        <v>8.8000000000000003E-4</v>
      </c>
      <c r="L1856" s="3">
        <v>4</v>
      </c>
      <c r="M1856" s="3">
        <v>4</v>
      </c>
      <c r="N1856" s="10">
        <f t="shared" si="196"/>
        <v>1</v>
      </c>
      <c r="O1856" s="35">
        <v>4</v>
      </c>
      <c r="P1856" s="17"/>
      <c r="Q1856" s="40">
        <v>1813.96676</v>
      </c>
      <c r="R1856" s="40">
        <v>454.24714999999998</v>
      </c>
      <c r="S1856" s="18">
        <f t="shared" si="197"/>
        <v>3.1260515338312636</v>
      </c>
      <c r="T1856" s="18">
        <f t="shared" si="198"/>
        <v>1.1870190050688654</v>
      </c>
      <c r="U1856" s="18">
        <f t="shared" si="199"/>
        <v>0.77050565980618624</v>
      </c>
      <c r="V1856" s="30">
        <v>454.2475</v>
      </c>
      <c r="W1856" s="3" t="s">
        <v>47</v>
      </c>
      <c r="Z1856" s="3" t="s">
        <v>47</v>
      </c>
      <c r="AA1856" s="3" t="s">
        <v>65</v>
      </c>
      <c r="AB1856" s="12" t="s">
        <v>47</v>
      </c>
      <c r="AC1856" s="3" t="s">
        <v>52</v>
      </c>
      <c r="AD1856" s="3" t="s">
        <v>47</v>
      </c>
      <c r="AE1856" s="3" t="s">
        <v>48</v>
      </c>
      <c r="AF1856" s="3" t="s">
        <v>47</v>
      </c>
      <c r="AH1856" s="3" t="s">
        <v>48</v>
      </c>
      <c r="AL1856" s="3" t="s">
        <v>52</v>
      </c>
      <c r="AU1856" s="3">
        <v>1</v>
      </c>
      <c r="AV1856" s="3">
        <v>5</v>
      </c>
      <c r="AW1856" s="3">
        <v>1</v>
      </c>
      <c r="AX1856" s="3">
        <v>5</v>
      </c>
      <c r="AY1856" s="3">
        <v>100</v>
      </c>
      <c r="AZ1856" s="6" t="str">
        <f t="shared" si="200"/>
        <v>1595.4</v>
      </c>
      <c r="BC1856" s="12" t="s">
        <v>4004</v>
      </c>
      <c r="BJ1856" s="12">
        <f t="shared" si="201"/>
        <v>0</v>
      </c>
      <c r="BK1856" s="12">
        <f t="shared" si="202"/>
        <v>0</v>
      </c>
      <c r="BW1856" s="3" t="s">
        <v>4005</v>
      </c>
      <c r="CQ1856" s="3" t="str">
        <f>CONCATENATE(baseURL!$A$1,baseURL!$B$1,baseURL!$C$1,".",C1856,".",L1856,".pkl&amp;seq=",BC1856)</f>
        <v>http://proteomics.broadinstitute.org/millscripts/viewfeed.pl?side=xl&amp;cycle=1&amp;fixedMods=iaaC&amp;file=msdataSM/iPRG2012_nd/cpick_in/iPRG2012_nd.1595.4.4.pkl&amp;seq=QTLHVLEQPDRPQPR</v>
      </c>
    </row>
    <row r="1857" spans="1:95" x14ac:dyDescent="0.2">
      <c r="A1857" s="3">
        <v>1003</v>
      </c>
      <c r="B1857" s="2" t="s">
        <v>4006</v>
      </c>
      <c r="C1857" s="2" t="s">
        <v>4000</v>
      </c>
      <c r="D1857" s="3">
        <v>4663</v>
      </c>
      <c r="E1857" s="3">
        <v>4660</v>
      </c>
      <c r="F1857" s="3">
        <v>33501</v>
      </c>
      <c r="G1857" s="3">
        <v>6254</v>
      </c>
      <c r="H1857" s="3">
        <v>21.395</v>
      </c>
      <c r="I1857" s="30">
        <v>492.24862999999999</v>
      </c>
      <c r="J1857" s="30">
        <v>492.25315380000001</v>
      </c>
      <c r="K1857" s="30">
        <v>-4.5199999999999997E-3</v>
      </c>
      <c r="L1857" s="3">
        <v>3</v>
      </c>
      <c r="M1857" s="3">
        <v>3</v>
      </c>
      <c r="N1857" s="10">
        <f t="shared" si="196"/>
        <v>1</v>
      </c>
      <c r="O1857" s="35">
        <v>3</v>
      </c>
      <c r="P1857" s="17"/>
      <c r="Q1857" s="40">
        <v>1474.74711</v>
      </c>
      <c r="R1857" s="40">
        <v>492.25389000000001</v>
      </c>
      <c r="S1857" s="18">
        <f t="shared" si="197"/>
        <v>-10.685542779603299</v>
      </c>
      <c r="T1857" s="18">
        <f t="shared" si="198"/>
        <v>-1.4955696947478421</v>
      </c>
      <c r="U1857" s="18">
        <f t="shared" si="199"/>
        <v>-2.0111572912132818</v>
      </c>
      <c r="V1857" s="30">
        <v>492.25290000000001</v>
      </c>
      <c r="W1857" s="3" t="s">
        <v>47</v>
      </c>
      <c r="AA1857" s="3" t="s">
        <v>47</v>
      </c>
      <c r="AB1857" s="12" t="s">
        <v>47</v>
      </c>
      <c r="AE1857" s="3" t="s">
        <v>48</v>
      </c>
      <c r="AH1857" s="3" t="s">
        <v>52</v>
      </c>
      <c r="AO1857" s="3" t="s">
        <v>48</v>
      </c>
      <c r="AU1857" s="3">
        <v>0</v>
      </c>
      <c r="AV1857" s="3">
        <v>3</v>
      </c>
      <c r="AW1857" s="3">
        <v>1</v>
      </c>
      <c r="AX1857" s="3">
        <v>3</v>
      </c>
      <c r="AY1857" s="3">
        <v>100</v>
      </c>
      <c r="AZ1857" s="6" t="str">
        <f t="shared" si="200"/>
        <v>1595.5</v>
      </c>
      <c r="BC1857" s="12" t="s">
        <v>4007</v>
      </c>
      <c r="BJ1857" s="12">
        <f t="shared" si="201"/>
        <v>1</v>
      </c>
      <c r="BK1857" s="12">
        <f t="shared" si="202"/>
        <v>0</v>
      </c>
      <c r="CQ1857" s="3" t="str">
        <f>CONCATENATE(baseURL!$A$1,baseURL!$B$1,baseURL!$C$1,".",C1857,".",L1857,".pkl&amp;seq=",BC1857)</f>
        <v>http://proteomics.broadinstitute.org/millscripts/viewfeed.pl?side=xl&amp;cycle=1&amp;fixedMods=iaaC&amp;file=msdataSM/iPRG2012_nd/cpick_in/iPRG2012_nd.1595.5.3.pkl&amp;seq=VAHGCYLSNAALAK</v>
      </c>
    </row>
    <row r="1858" spans="1:95" x14ac:dyDescent="0.2">
      <c r="A1858" s="3">
        <v>7235</v>
      </c>
      <c r="B1858" s="2" t="s">
        <v>4008</v>
      </c>
      <c r="C1858" s="2" t="s">
        <v>4009</v>
      </c>
      <c r="D1858" s="3">
        <v>4664</v>
      </c>
      <c r="E1858" s="3">
        <v>4661</v>
      </c>
      <c r="F1858" s="3">
        <v>33502</v>
      </c>
      <c r="G1858" s="3">
        <v>6255</v>
      </c>
      <c r="H1858" s="3">
        <v>21.397500000000001</v>
      </c>
      <c r="I1858" s="30">
        <v>555.81219999999996</v>
      </c>
      <c r="J1858" s="30">
        <v>555.26167810000004</v>
      </c>
      <c r="K1858" s="30">
        <v>0.55052000000000001</v>
      </c>
      <c r="L1858" s="3">
        <v>2</v>
      </c>
      <c r="M1858" s="3">
        <v>3</v>
      </c>
      <c r="N1858" s="10">
        <f t="shared" ref="N1858:N1921" si="203">IF(AND(M1858&gt;0,L1858&gt;0), IF(M1858=L1858,1,-1), 1)</f>
        <v>-1</v>
      </c>
      <c r="O1858" s="35">
        <v>3</v>
      </c>
      <c r="P1858" s="17"/>
      <c r="Q1858" s="40">
        <v>1663.77108</v>
      </c>
      <c r="R1858" s="40">
        <v>555.26188000000002</v>
      </c>
      <c r="S1858" s="18">
        <f t="shared" ref="S1858:S1921" si="204">1000000*(I1858-R1858)/R1858</f>
        <v>991.09991127059243</v>
      </c>
      <c r="T1858" s="18">
        <f t="shared" ref="T1858:T1921" si="205">1000000*(J1858-R1858)/R1858</f>
        <v>-0.36361221119502191</v>
      </c>
      <c r="U1858" s="18">
        <f t="shared" ref="U1858:U1921" si="206">1000000*(V1858-R1858)/R1858</f>
        <v>-0.68436176469339793</v>
      </c>
      <c r="V1858" s="30">
        <v>555.26149999999996</v>
      </c>
      <c r="W1858" s="3" t="s">
        <v>47</v>
      </c>
      <c r="X1858" s="3" t="s">
        <v>47</v>
      </c>
      <c r="Y1858" s="3" t="s">
        <v>47</v>
      </c>
      <c r="AA1858" s="3" t="s">
        <v>47</v>
      </c>
      <c r="AB1858" s="12" t="s">
        <v>47</v>
      </c>
      <c r="AH1858" s="3" t="s">
        <v>48</v>
      </c>
      <c r="AI1858" s="3" t="s">
        <v>48</v>
      </c>
      <c r="AU1858" s="3">
        <v>0</v>
      </c>
      <c r="AV1858" s="3">
        <v>5</v>
      </c>
      <c r="AW1858" s="3">
        <v>1</v>
      </c>
      <c r="AX1858" s="3">
        <v>5</v>
      </c>
      <c r="AY1858" s="3">
        <v>100</v>
      </c>
      <c r="AZ1858" s="6" t="str">
        <f t="shared" ref="AZ1858:AZ1921" si="207">HYPERLINK(CQ1858,C1858)</f>
        <v>1595.6</v>
      </c>
      <c r="BC1858" s="12" t="s">
        <v>3893</v>
      </c>
      <c r="BJ1858" s="12">
        <f t="shared" ref="BJ1858:BJ1921" si="208">LEN(BC1858)-LEN(SUBSTITUTE(BC1858,"C",""))</f>
        <v>0</v>
      </c>
      <c r="BK1858" s="12">
        <f t="shared" ref="BK1858:BK1921" si="209">LEN(BC1858)-LEN(SUBSTITUTE(BC1858,"c",""))</f>
        <v>0</v>
      </c>
      <c r="CQ1858" s="3" t="str">
        <f>CONCATENATE(baseURL!$A$1,baseURL!$B$1,baseURL!$C$1,".",C1858,".",L1858,".pkl&amp;seq=",BC1858)</f>
        <v>http://proteomics.broadinstitute.org/millscripts/viewfeed.pl?side=xl&amp;cycle=1&amp;fixedMods=iaaC&amp;file=msdataSM/iPRG2012_nd/cpick_in/iPRG2012_nd.1595.6.2.pkl&amp;seq=YSQEEPEHGTFLAR</v>
      </c>
    </row>
    <row r="1859" spans="1:95" x14ac:dyDescent="0.2">
      <c r="A1859" s="3">
        <v>198</v>
      </c>
      <c r="B1859" s="2" t="s">
        <v>4010</v>
      </c>
      <c r="C1859" s="2" t="s">
        <v>4011</v>
      </c>
      <c r="D1859" s="3">
        <v>4668</v>
      </c>
      <c r="E1859" s="3">
        <v>4665</v>
      </c>
      <c r="F1859" s="3">
        <v>33520</v>
      </c>
      <c r="G1859" s="3">
        <v>6260</v>
      </c>
      <c r="H1859" s="3">
        <v>21.417999999999999</v>
      </c>
      <c r="I1859" s="30">
        <v>699.34709999999995</v>
      </c>
      <c r="J1859" s="30">
        <v>699.34769719999997</v>
      </c>
      <c r="K1859" s="30">
        <v>-5.9999999999999995E-4</v>
      </c>
      <c r="L1859" s="3">
        <v>2</v>
      </c>
      <c r="M1859" s="3">
        <v>2</v>
      </c>
      <c r="N1859" s="10">
        <f t="shared" si="203"/>
        <v>1</v>
      </c>
      <c r="O1859" s="35">
        <v>2</v>
      </c>
      <c r="P1859" s="17"/>
      <c r="Q1859" s="40">
        <v>1397.6907000000001</v>
      </c>
      <c r="R1859" s="40">
        <v>699.34898999999996</v>
      </c>
      <c r="S1859" s="18">
        <f t="shared" si="204"/>
        <v>-2.7025133760514275</v>
      </c>
      <c r="T1859" s="18">
        <f t="shared" si="205"/>
        <v>-1.8485763452485109</v>
      </c>
      <c r="U1859" s="18">
        <f t="shared" si="206"/>
        <v>-1.844572621641013</v>
      </c>
      <c r="V1859" s="30">
        <v>699.34770000000003</v>
      </c>
      <c r="W1859" s="3" t="s">
        <v>47</v>
      </c>
      <c r="Z1859" s="3" t="s">
        <v>65</v>
      </c>
      <c r="AA1859" s="3" t="s">
        <v>65</v>
      </c>
      <c r="AB1859" s="12" t="s">
        <v>47</v>
      </c>
      <c r="AC1859" s="3" t="s">
        <v>52</v>
      </c>
      <c r="AD1859" s="3" t="s">
        <v>47</v>
      </c>
      <c r="AE1859" s="3" t="s">
        <v>48</v>
      </c>
      <c r="AF1859" s="3" t="s">
        <v>47</v>
      </c>
      <c r="AG1859" s="3" t="s">
        <v>48</v>
      </c>
      <c r="AH1859" s="3" t="s">
        <v>65</v>
      </c>
      <c r="AI1859" s="3" t="s">
        <v>48</v>
      </c>
      <c r="AJ1859" s="3" t="s">
        <v>47</v>
      </c>
      <c r="AL1859" s="3" t="s">
        <v>47</v>
      </c>
      <c r="AO1859" s="3" t="s">
        <v>65</v>
      </c>
      <c r="AP1859" s="3" t="s">
        <v>47</v>
      </c>
      <c r="AU1859" s="3">
        <v>4</v>
      </c>
      <c r="AV1859" s="3">
        <v>7</v>
      </c>
      <c r="AW1859" s="3">
        <v>1</v>
      </c>
      <c r="AX1859" s="3">
        <v>7</v>
      </c>
      <c r="AY1859" s="3">
        <v>100</v>
      </c>
      <c r="AZ1859" s="6" t="str">
        <f t="shared" si="207"/>
        <v>1596.3</v>
      </c>
      <c r="BB1859" s="12" t="s">
        <v>79</v>
      </c>
      <c r="BC1859" s="12" t="s">
        <v>3917</v>
      </c>
      <c r="BJ1859" s="12">
        <f t="shared" si="208"/>
        <v>0</v>
      </c>
      <c r="BK1859" s="12">
        <f t="shared" si="209"/>
        <v>0</v>
      </c>
      <c r="BV1859" s="3" t="s">
        <v>3918</v>
      </c>
      <c r="BW1859" s="3" t="s">
        <v>3918</v>
      </c>
      <c r="CD1859" s="3" t="s">
        <v>3918</v>
      </c>
      <c r="CK1859" s="3" t="s">
        <v>3918</v>
      </c>
      <c r="CQ1859" s="3" t="str">
        <f>CONCATENATE(baseURL!$A$1,baseURL!$B$1,"+Acetyl",baseURL!$C$1,".",C1859,".",L1859,".pkl&amp;seq=",BC1859)</f>
        <v>http://proteomics.broadinstitute.org/millscripts/viewfeed.pl?side=xl&amp;cycle=1&amp;fixedMods=iaaC+Acetyl&amp;file=msdataSM/iPRG2012_nd/cpick_in/iPRG2012_nd.1596.3.2.pkl&amp;seq=STSREDSVYLAK</v>
      </c>
    </row>
    <row r="1860" spans="1:95" x14ac:dyDescent="0.2">
      <c r="A1860" s="3">
        <v>929</v>
      </c>
      <c r="B1860" s="2" t="s">
        <v>4012</v>
      </c>
      <c r="C1860" s="2" t="s">
        <v>4013</v>
      </c>
      <c r="D1860" s="3">
        <v>4669</v>
      </c>
      <c r="E1860" s="3">
        <v>4666</v>
      </c>
      <c r="F1860" s="3">
        <v>33521</v>
      </c>
      <c r="G1860" s="3">
        <v>6261</v>
      </c>
      <c r="H1860" s="3">
        <v>21.421299999999999</v>
      </c>
      <c r="I1860" s="30">
        <v>701.87046999999995</v>
      </c>
      <c r="J1860" s="30">
        <v>701.87022260000003</v>
      </c>
      <c r="K1860" s="30">
        <v>2.5000000000000001E-4</v>
      </c>
      <c r="L1860" s="3">
        <v>2</v>
      </c>
      <c r="M1860" s="3">
        <v>2</v>
      </c>
      <c r="N1860" s="10">
        <f t="shared" si="203"/>
        <v>1</v>
      </c>
      <c r="O1860" s="35">
        <v>2</v>
      </c>
      <c r="P1860" s="17"/>
      <c r="Q1860" s="40">
        <v>1402.73588</v>
      </c>
      <c r="R1860" s="40">
        <v>701.87157999999999</v>
      </c>
      <c r="S1860" s="18">
        <f t="shared" si="204"/>
        <v>-1.5814858895407766</v>
      </c>
      <c r="T1860" s="18">
        <f t="shared" si="205"/>
        <v>-1.9339720237151676</v>
      </c>
      <c r="U1860" s="18">
        <f t="shared" si="206"/>
        <v>-1.9661716464429675</v>
      </c>
      <c r="V1860" s="30">
        <v>701.87019999999995</v>
      </c>
      <c r="W1860" s="3" t="s">
        <v>47</v>
      </c>
      <c r="X1860" s="3" t="s">
        <v>47</v>
      </c>
      <c r="Y1860" s="3" t="s">
        <v>47</v>
      </c>
      <c r="AA1860" s="3" t="s">
        <v>47</v>
      </c>
      <c r="AB1860" s="12" t="s">
        <v>47</v>
      </c>
      <c r="AC1860" s="3" t="s">
        <v>47</v>
      </c>
      <c r="AD1860" s="3" t="s">
        <v>47</v>
      </c>
      <c r="AE1860" s="3" t="s">
        <v>47</v>
      </c>
      <c r="AF1860" s="3" t="s">
        <v>47</v>
      </c>
      <c r="AG1860" s="3" t="s">
        <v>47</v>
      </c>
      <c r="AH1860" s="3" t="s">
        <v>47</v>
      </c>
      <c r="AI1860" s="3" t="s">
        <v>47</v>
      </c>
      <c r="AK1860" s="3" t="s">
        <v>47</v>
      </c>
      <c r="AM1860" s="3" t="s">
        <v>47</v>
      </c>
      <c r="AN1860" s="3" t="s">
        <v>47</v>
      </c>
      <c r="AO1860" s="3" t="s">
        <v>47</v>
      </c>
      <c r="AP1860" s="3" t="s">
        <v>48</v>
      </c>
      <c r="AR1860" s="3" t="s">
        <v>47</v>
      </c>
      <c r="AU1860" s="3">
        <v>0</v>
      </c>
      <c r="AV1860" s="3">
        <v>17</v>
      </c>
      <c r="AW1860" s="3">
        <v>1</v>
      </c>
      <c r="AX1860" s="3">
        <v>17</v>
      </c>
      <c r="AY1860" s="3">
        <v>100</v>
      </c>
      <c r="AZ1860" s="6" t="str">
        <f t="shared" si="207"/>
        <v>1596.4</v>
      </c>
      <c r="BC1860" s="12" t="s">
        <v>4014</v>
      </c>
      <c r="BJ1860" s="12">
        <f t="shared" si="208"/>
        <v>0</v>
      </c>
      <c r="BK1860" s="12">
        <f t="shared" si="209"/>
        <v>0</v>
      </c>
      <c r="BN1860" s="3" t="s">
        <v>277</v>
      </c>
      <c r="BR1860" s="3" t="s">
        <v>277</v>
      </c>
      <c r="CQ1860" s="3" t="str">
        <f>CONCATENATE(baseURL!$A$1,baseURL!$B$1,baseURL!$C$1,".",C1860,".",L1860,".pkl&amp;seq=",BC1860,"&amp;varMods=Oxidation-M")</f>
        <v>http://proteomics.broadinstitute.org/millscripts/viewfeed.pl?side=xl&amp;cycle=1&amp;fixedMods=iaaC&amp;file=msdataSM/iPRG2012_nd/cpick_in/iPRG2012_nd.1596.4.2.pkl&amp;seq=ANGTTVLVGmPAGAK&amp;varMods=Oxidation-M</v>
      </c>
    </row>
    <row r="1861" spans="1:95" x14ac:dyDescent="0.2">
      <c r="A1861" s="3">
        <v>52</v>
      </c>
      <c r="B1861" s="2" t="s">
        <v>4015</v>
      </c>
      <c r="C1861" s="2" t="s">
        <v>4003</v>
      </c>
      <c r="D1861" s="3">
        <v>4670</v>
      </c>
      <c r="E1861" s="3">
        <v>4667</v>
      </c>
      <c r="F1861" s="3">
        <v>33522</v>
      </c>
      <c r="G1861" s="3">
        <v>6262</v>
      </c>
      <c r="H1861" s="3">
        <v>21.424700000000001</v>
      </c>
      <c r="I1861" s="30">
        <v>719.86077999999998</v>
      </c>
      <c r="J1861" s="30">
        <v>719.86129110000002</v>
      </c>
      <c r="K1861" s="30">
        <v>-5.1000000000000004E-4</v>
      </c>
      <c r="L1861" s="3">
        <v>2</v>
      </c>
      <c r="M1861" s="3">
        <v>2</v>
      </c>
      <c r="N1861" s="10">
        <f t="shared" si="203"/>
        <v>1</v>
      </c>
      <c r="O1861" s="35">
        <v>2</v>
      </c>
      <c r="P1861" s="17"/>
      <c r="Q1861" s="40">
        <v>1438.7172499999999</v>
      </c>
      <c r="R1861" s="40">
        <v>719.86225999999999</v>
      </c>
      <c r="S1861" s="18">
        <f t="shared" si="204"/>
        <v>-2.055948870017196</v>
      </c>
      <c r="T1861" s="18">
        <f t="shared" si="205"/>
        <v>-1.3459519324923248</v>
      </c>
      <c r="U1861" s="18">
        <f t="shared" si="206"/>
        <v>-1.6114193846294143</v>
      </c>
      <c r="V1861" s="30">
        <v>719.86109999999996</v>
      </c>
      <c r="W1861" s="3" t="s">
        <v>47</v>
      </c>
      <c r="X1861" s="3" t="s">
        <v>65</v>
      </c>
      <c r="Z1861" s="3" t="s">
        <v>47</v>
      </c>
      <c r="AA1861" s="3" t="s">
        <v>47</v>
      </c>
      <c r="AB1861" s="12" t="s">
        <v>47</v>
      </c>
      <c r="AC1861" s="3" t="s">
        <v>47</v>
      </c>
      <c r="AD1861" s="3" t="s">
        <v>47</v>
      </c>
      <c r="AE1861" s="3" t="s">
        <v>47</v>
      </c>
      <c r="AF1861" s="3" t="s">
        <v>47</v>
      </c>
      <c r="AG1861" s="3" t="s">
        <v>47</v>
      </c>
      <c r="AH1861" s="3" t="s">
        <v>47</v>
      </c>
      <c r="AI1861" s="3" t="s">
        <v>47</v>
      </c>
      <c r="AJ1861" s="3" t="s">
        <v>65</v>
      </c>
      <c r="AK1861" s="3" t="s">
        <v>47</v>
      </c>
      <c r="AL1861" s="3" t="s">
        <v>47</v>
      </c>
      <c r="AM1861" s="3" t="s">
        <v>47</v>
      </c>
      <c r="AN1861" s="3" t="s">
        <v>47</v>
      </c>
      <c r="AO1861" s="3" t="s">
        <v>47</v>
      </c>
      <c r="AP1861" s="3" t="s">
        <v>47</v>
      </c>
      <c r="AU1861" s="3">
        <v>2</v>
      </c>
      <c r="AV1861" s="3">
        <v>17</v>
      </c>
      <c r="AW1861" s="3">
        <v>1</v>
      </c>
      <c r="AX1861" s="3">
        <v>17</v>
      </c>
      <c r="AY1861" s="3">
        <v>100</v>
      </c>
      <c r="AZ1861" s="6" t="str">
        <f t="shared" si="207"/>
        <v>1596.5</v>
      </c>
      <c r="BB1861" s="12" t="s">
        <v>79</v>
      </c>
      <c r="BC1861" s="12" t="s">
        <v>3921</v>
      </c>
      <c r="BJ1861" s="12">
        <f t="shared" si="208"/>
        <v>0</v>
      </c>
      <c r="BK1861" s="12">
        <f t="shared" si="209"/>
        <v>0</v>
      </c>
      <c r="BT1861" s="3" t="s">
        <v>4016</v>
      </c>
      <c r="CF1861" s="3" t="s">
        <v>4017</v>
      </c>
      <c r="CQ1861" s="3" t="str">
        <f>CONCATENATE(baseURL!$A$1,baseURL!$B$1,"+Acetyl",baseURL!$C$1,".",C1861,".",L1861,".pkl&amp;seq=",BC1861)</f>
        <v>http://proteomics.broadinstitute.org/millscripts/viewfeed.pl?side=xl&amp;cycle=1&amp;fixedMods=iaaC+Acetyl&amp;file=msdataSM/iPRG2012_nd/cpick_in/iPRG2012_nd.1596.5.2.pkl&amp;seq=SQTREDSVYLAK</v>
      </c>
    </row>
    <row r="1862" spans="1:95" x14ac:dyDescent="0.2">
      <c r="A1862" s="3">
        <v>5715</v>
      </c>
      <c r="B1862" s="2" t="s">
        <v>4018</v>
      </c>
      <c r="C1862" s="2" t="s">
        <v>4019</v>
      </c>
      <c r="D1862" s="3">
        <v>4672</v>
      </c>
      <c r="E1862" s="3">
        <v>4669</v>
      </c>
      <c r="F1862" s="3">
        <v>33540</v>
      </c>
      <c r="G1862" s="3">
        <v>6265</v>
      </c>
      <c r="H1862" s="3">
        <v>21.4435</v>
      </c>
      <c r="I1862" s="30">
        <v>637.81564000000003</v>
      </c>
      <c r="J1862" s="30">
        <v>637.81460159999995</v>
      </c>
      <c r="K1862" s="30">
        <v>1.0399999999999999E-3</v>
      </c>
      <c r="L1862" s="3">
        <v>2</v>
      </c>
      <c r="M1862" s="3">
        <v>2</v>
      </c>
      <c r="N1862" s="10">
        <f t="shared" si="203"/>
        <v>1</v>
      </c>
      <c r="O1862" s="35">
        <v>2</v>
      </c>
      <c r="P1862" s="17"/>
      <c r="Q1862" s="40">
        <v>1274.62229</v>
      </c>
      <c r="R1862" s="40">
        <v>637.81478000000004</v>
      </c>
      <c r="S1862" s="18">
        <f t="shared" si="204"/>
        <v>1.3483538277190106</v>
      </c>
      <c r="T1862" s="18">
        <f t="shared" si="205"/>
        <v>-0.27970502674033376</v>
      </c>
      <c r="U1862" s="18">
        <f t="shared" si="206"/>
        <v>-0.28221359185231021</v>
      </c>
      <c r="V1862" s="30">
        <v>637.81460000000004</v>
      </c>
      <c r="W1862" s="3" t="s">
        <v>47</v>
      </c>
      <c r="X1862" s="3" t="s">
        <v>47</v>
      </c>
      <c r="Y1862" s="3" t="s">
        <v>47</v>
      </c>
      <c r="Z1862" s="3" t="s">
        <v>47</v>
      </c>
      <c r="AA1862" s="3" t="s">
        <v>48</v>
      </c>
      <c r="AB1862" s="12" t="s">
        <v>47</v>
      </c>
      <c r="AC1862" s="3" t="s">
        <v>47</v>
      </c>
      <c r="AD1862" s="3" t="s">
        <v>47</v>
      </c>
      <c r="AE1862" s="3" t="s">
        <v>47</v>
      </c>
      <c r="AF1862" s="3" t="s">
        <v>47</v>
      </c>
      <c r="AG1862" s="3" t="s">
        <v>47</v>
      </c>
      <c r="AI1862" s="3" t="s">
        <v>47</v>
      </c>
      <c r="AJ1862" s="3" t="s">
        <v>47</v>
      </c>
      <c r="AK1862" s="3" t="s">
        <v>47</v>
      </c>
      <c r="AL1862" s="3" t="s">
        <v>47</v>
      </c>
      <c r="AM1862" s="3" t="s">
        <v>47</v>
      </c>
      <c r="AN1862" s="3" t="s">
        <v>47</v>
      </c>
      <c r="AU1862" s="3">
        <v>0</v>
      </c>
      <c r="AV1862" s="3">
        <v>16</v>
      </c>
      <c r="AW1862" s="3">
        <v>1</v>
      </c>
      <c r="AX1862" s="3">
        <v>16</v>
      </c>
      <c r="AY1862" s="3">
        <v>100</v>
      </c>
      <c r="AZ1862" s="6" t="str">
        <f t="shared" si="207"/>
        <v>1597.2</v>
      </c>
      <c r="BC1862" s="12" t="s">
        <v>3931</v>
      </c>
      <c r="BJ1862" s="12">
        <f t="shared" si="208"/>
        <v>0</v>
      </c>
      <c r="BK1862" s="12">
        <f t="shared" si="209"/>
        <v>0</v>
      </c>
      <c r="CQ1862" s="3" t="str">
        <f>CONCATENATE(baseURL!$A$1,baseURL!$B$1,baseURL!$C$1,".",C1862,".",L1862,".pkl&amp;seq=",BC1862)</f>
        <v>http://proteomics.broadinstitute.org/millscripts/viewfeed.pl?side=xl&amp;cycle=1&amp;fixedMods=iaaC&amp;file=msdataSM/iPRG2012_nd/cpick_in/iPRG2012_nd.1597.2.2.pkl&amp;seq=AGELTQEELER</v>
      </c>
    </row>
    <row r="1863" spans="1:95" x14ac:dyDescent="0.2">
      <c r="A1863" s="3">
        <v>1322</v>
      </c>
      <c r="B1863" s="2" t="s">
        <v>4020</v>
      </c>
      <c r="C1863" s="2" t="s">
        <v>4021</v>
      </c>
      <c r="D1863" s="3">
        <v>4673</v>
      </c>
      <c r="E1863" s="3">
        <v>4670</v>
      </c>
      <c r="F1863" s="3">
        <v>33541</v>
      </c>
      <c r="G1863" s="3">
        <v>6266</v>
      </c>
      <c r="H1863" s="3">
        <v>21.449300000000001</v>
      </c>
      <c r="I1863" s="30">
        <v>641.32380000000001</v>
      </c>
      <c r="J1863" s="30">
        <v>641.32184900000004</v>
      </c>
      <c r="K1863" s="30">
        <v>1.9499999999999999E-3</v>
      </c>
      <c r="L1863" s="3">
        <v>2</v>
      </c>
      <c r="M1863" s="3">
        <v>2</v>
      </c>
      <c r="N1863" s="10">
        <f t="shared" si="203"/>
        <v>1</v>
      </c>
      <c r="O1863" s="35">
        <v>2</v>
      </c>
      <c r="P1863" s="17"/>
      <c r="Q1863" s="40">
        <v>1281.63615</v>
      </c>
      <c r="R1863" s="40">
        <v>641.32171000000005</v>
      </c>
      <c r="S1863" s="18">
        <f t="shared" si="204"/>
        <v>3.2588948219963605</v>
      </c>
      <c r="T1863" s="18">
        <f t="shared" si="205"/>
        <v>0.2167398948495276</v>
      </c>
      <c r="U1863" s="18">
        <f t="shared" si="206"/>
        <v>0.14033518372572404</v>
      </c>
      <c r="V1863" s="30">
        <v>641.32180000000005</v>
      </c>
      <c r="W1863" s="3" t="s">
        <v>48</v>
      </c>
      <c r="X1863" s="3" t="s">
        <v>47</v>
      </c>
      <c r="Y1863" s="3" t="s">
        <v>47</v>
      </c>
      <c r="Z1863" s="3" t="s">
        <v>47</v>
      </c>
      <c r="AA1863" s="3" t="s">
        <v>47</v>
      </c>
      <c r="AB1863" s="12" t="s">
        <v>47</v>
      </c>
      <c r="AF1863" s="3" t="s">
        <v>48</v>
      </c>
      <c r="AG1863" s="3" t="s">
        <v>48</v>
      </c>
      <c r="AH1863" s="3" t="s">
        <v>47</v>
      </c>
      <c r="AL1863" s="3" t="s">
        <v>48</v>
      </c>
      <c r="AM1863" s="3" t="s">
        <v>48</v>
      </c>
      <c r="AU1863" s="3">
        <v>0</v>
      </c>
      <c r="AV1863" s="3">
        <v>6</v>
      </c>
      <c r="AW1863" s="3">
        <v>1</v>
      </c>
      <c r="AX1863" s="3">
        <v>6</v>
      </c>
      <c r="AY1863" s="3">
        <v>100</v>
      </c>
      <c r="AZ1863" s="6" t="str">
        <f t="shared" si="207"/>
        <v>1597.3</v>
      </c>
      <c r="BC1863" s="12" t="s">
        <v>4022</v>
      </c>
      <c r="BJ1863" s="12">
        <f t="shared" si="208"/>
        <v>0</v>
      </c>
      <c r="BK1863" s="12">
        <f t="shared" si="209"/>
        <v>0</v>
      </c>
      <c r="CQ1863" s="3" t="str">
        <f>CONCATENATE(baseURL!$A$1,baseURL!$B$1,baseURL!$C$1,".",C1863,".",L1863,".pkl&amp;seq=",BC1863)</f>
        <v>http://proteomics.broadinstitute.org/millscripts/viewfeed.pl?side=xl&amp;cycle=1&amp;fixedMods=iaaC&amp;file=msdataSM/iPRG2012_nd/cpick_in/iPRG2012_nd.1597.3.2.pkl&amp;seq=KETYSSYLYK</v>
      </c>
    </row>
    <row r="1864" spans="1:95" x14ac:dyDescent="0.2">
      <c r="A1864" s="3">
        <v>2608</v>
      </c>
      <c r="B1864" s="2" t="s">
        <v>4023</v>
      </c>
      <c r="C1864" s="2" t="s">
        <v>4020</v>
      </c>
      <c r="D1864" s="3">
        <v>4677</v>
      </c>
      <c r="E1864" s="3">
        <v>4674</v>
      </c>
      <c r="F1864" s="3">
        <v>33563</v>
      </c>
      <c r="G1864" s="3">
        <v>6271</v>
      </c>
      <c r="H1864" s="3">
        <v>21.463999999999999</v>
      </c>
      <c r="I1864" s="30">
        <v>458.77751999999998</v>
      </c>
      <c r="J1864" s="30">
        <v>458.77664499999997</v>
      </c>
      <c r="K1864" s="30">
        <v>8.8000000000000003E-4</v>
      </c>
      <c r="L1864" s="3">
        <v>2</v>
      </c>
      <c r="M1864" s="3">
        <v>2</v>
      </c>
      <c r="N1864" s="10">
        <f t="shared" si="203"/>
        <v>1</v>
      </c>
      <c r="O1864" s="35">
        <v>2</v>
      </c>
      <c r="P1864" s="17"/>
      <c r="Q1864" s="40">
        <v>916.54620999999997</v>
      </c>
      <c r="R1864" s="40">
        <v>458.77674000000002</v>
      </c>
      <c r="S1864" s="18">
        <f t="shared" si="204"/>
        <v>1.7001733783699791</v>
      </c>
      <c r="T1864" s="18">
        <f t="shared" si="205"/>
        <v>-0.20707239875405442</v>
      </c>
      <c r="U1864" s="18">
        <f t="shared" si="206"/>
        <v>-1.3950140541837723</v>
      </c>
      <c r="V1864" s="30">
        <v>458.77609999999999</v>
      </c>
      <c r="W1864" s="3" t="s">
        <v>47</v>
      </c>
      <c r="Z1864" s="3" t="s">
        <v>47</v>
      </c>
      <c r="AA1864" s="3" t="s">
        <v>47</v>
      </c>
      <c r="AB1864" s="12" t="s">
        <v>47</v>
      </c>
      <c r="AC1864" s="3" t="s">
        <v>47</v>
      </c>
      <c r="AD1864" s="3" t="s">
        <v>47</v>
      </c>
      <c r="AE1864" s="3" t="s">
        <v>48</v>
      </c>
      <c r="AF1864" s="3" t="s">
        <v>47</v>
      </c>
      <c r="AG1864" s="3" t="s">
        <v>47</v>
      </c>
      <c r="AH1864" s="3" t="s">
        <v>47</v>
      </c>
      <c r="AI1864" s="3" t="s">
        <v>47</v>
      </c>
      <c r="AJ1864" s="3" t="s">
        <v>47</v>
      </c>
      <c r="AL1864" s="3" t="s">
        <v>47</v>
      </c>
      <c r="AU1864" s="3">
        <v>0</v>
      </c>
      <c r="AV1864" s="3">
        <v>12</v>
      </c>
      <c r="AW1864" s="3">
        <v>1</v>
      </c>
      <c r="AX1864" s="3">
        <v>12</v>
      </c>
      <c r="AY1864" s="3">
        <v>100</v>
      </c>
      <c r="AZ1864" s="6" t="str">
        <f t="shared" si="207"/>
        <v>1598.4</v>
      </c>
      <c r="BC1864" s="12" t="s">
        <v>3936</v>
      </c>
      <c r="BJ1864" s="12">
        <f t="shared" si="208"/>
        <v>0</v>
      </c>
      <c r="BK1864" s="12">
        <f t="shared" si="209"/>
        <v>0</v>
      </c>
      <c r="CQ1864" s="3" t="str">
        <f>CONCATENATE(baseURL!$A$1,baseURL!$B$1,baseURL!$C$1,".",C1864,".",L1864,".pkl&amp;seq=",BC1864)</f>
        <v>http://proteomics.broadinstitute.org/millscripts/viewfeed.pl?side=xl&amp;cycle=1&amp;fixedMods=iaaC&amp;file=msdataSM/iPRG2012_nd/cpick_in/iPRG2012_nd.1598.4.2.pkl&amp;seq=SSVGVLLNK</v>
      </c>
    </row>
    <row r="1865" spans="1:95" x14ac:dyDescent="0.2">
      <c r="A1865" s="3">
        <v>3422</v>
      </c>
      <c r="B1865" s="2" t="s">
        <v>4024</v>
      </c>
      <c r="C1865" s="2" t="s">
        <v>4025</v>
      </c>
      <c r="D1865" s="3">
        <v>4678</v>
      </c>
      <c r="E1865" s="3">
        <v>4675</v>
      </c>
      <c r="F1865" s="3">
        <v>33564</v>
      </c>
      <c r="G1865" s="3">
        <v>6272</v>
      </c>
      <c r="H1865" s="3">
        <v>21.465699999999998</v>
      </c>
      <c r="I1865" s="30">
        <v>493.22966000000002</v>
      </c>
      <c r="J1865" s="30">
        <v>493.22731959999999</v>
      </c>
      <c r="K1865" s="30">
        <v>2.3400000000000001E-3</v>
      </c>
      <c r="L1865" s="3">
        <v>2</v>
      </c>
      <c r="M1865" s="3">
        <v>2</v>
      </c>
      <c r="N1865" s="10">
        <f t="shared" si="203"/>
        <v>1</v>
      </c>
      <c r="O1865" s="35">
        <v>2</v>
      </c>
      <c r="P1865" s="17"/>
      <c r="Q1865" s="40">
        <v>985.44862000000001</v>
      </c>
      <c r="R1865" s="40">
        <v>493.22795000000002</v>
      </c>
      <c r="S1865" s="18">
        <f t="shared" si="204"/>
        <v>3.4669568097322236</v>
      </c>
      <c r="T1865" s="18">
        <f t="shared" si="205"/>
        <v>-1.2781108613859267</v>
      </c>
      <c r="U1865" s="18">
        <f t="shared" si="206"/>
        <v>-1.7233411042784703</v>
      </c>
      <c r="V1865" s="30">
        <v>493.22710000000001</v>
      </c>
      <c r="W1865" s="3" t="s">
        <v>47</v>
      </c>
      <c r="X1865" s="3" t="s">
        <v>47</v>
      </c>
      <c r="Y1865" s="3" t="s">
        <v>47</v>
      </c>
      <c r="Z1865" s="3" t="s">
        <v>47</v>
      </c>
      <c r="AA1865" s="3" t="s">
        <v>47</v>
      </c>
      <c r="AB1865" s="12" t="s">
        <v>48</v>
      </c>
      <c r="AC1865" s="3" t="s">
        <v>47</v>
      </c>
      <c r="AE1865" s="3" t="s">
        <v>48</v>
      </c>
      <c r="AF1865" s="3" t="s">
        <v>48</v>
      </c>
      <c r="AH1865" s="3" t="s">
        <v>47</v>
      </c>
      <c r="AI1865" s="3" t="s">
        <v>47</v>
      </c>
      <c r="AL1865" s="3" t="s">
        <v>48</v>
      </c>
      <c r="AM1865" s="3" t="s">
        <v>47</v>
      </c>
      <c r="AU1865" s="3">
        <v>0</v>
      </c>
      <c r="AV1865" s="3">
        <v>9</v>
      </c>
      <c r="AW1865" s="3">
        <v>1</v>
      </c>
      <c r="AX1865" s="3">
        <v>9</v>
      </c>
      <c r="AY1865" s="3">
        <v>100</v>
      </c>
      <c r="AZ1865" s="6" t="str">
        <f t="shared" si="207"/>
        <v>1598.5</v>
      </c>
      <c r="BC1865" s="12" t="s">
        <v>3939</v>
      </c>
      <c r="BJ1865" s="12">
        <f t="shared" si="208"/>
        <v>0</v>
      </c>
      <c r="BK1865" s="12">
        <f t="shared" si="209"/>
        <v>0</v>
      </c>
      <c r="CQ1865" s="3" t="str">
        <f>CONCATENATE(baseURL!$A$1,baseURL!$B$1,baseURL!$C$1,".",C1865,".",L1865,".pkl&amp;seq=",BC1865)</f>
        <v>http://proteomics.broadinstitute.org/millscripts/viewfeed.pl?side=xl&amp;cycle=1&amp;fixedMods=iaaC&amp;file=msdataSM/iPRG2012_nd/cpick_in/iPRG2012_nd.1598.5.2.pkl&amp;seq=SGGFGGSFGGR</v>
      </c>
    </row>
    <row r="1866" spans="1:95" x14ac:dyDescent="0.2">
      <c r="A1866" s="3">
        <v>6072</v>
      </c>
      <c r="B1866" s="2" t="s">
        <v>4026</v>
      </c>
      <c r="C1866" s="2" t="s">
        <v>4027</v>
      </c>
      <c r="D1866" s="3">
        <v>4679</v>
      </c>
      <c r="E1866" s="3">
        <v>4676</v>
      </c>
      <c r="F1866" s="3">
        <v>33565</v>
      </c>
      <c r="G1866" s="3">
        <v>6273</v>
      </c>
      <c r="H1866" s="3">
        <v>21.467300000000002</v>
      </c>
      <c r="I1866" s="30">
        <v>560.78666999999996</v>
      </c>
      <c r="J1866" s="30">
        <v>560.78531329999998</v>
      </c>
      <c r="K1866" s="30">
        <v>1.3600000000000001E-3</v>
      </c>
      <c r="L1866" s="3">
        <v>2</v>
      </c>
      <c r="M1866" s="3">
        <v>2</v>
      </c>
      <c r="N1866" s="10">
        <f t="shared" si="203"/>
        <v>1</v>
      </c>
      <c r="O1866" s="35">
        <v>2</v>
      </c>
      <c r="P1866" s="17"/>
      <c r="Q1866" s="40">
        <v>1120.56331</v>
      </c>
      <c r="R1866" s="40">
        <v>560.78530000000001</v>
      </c>
      <c r="S1866" s="18">
        <f t="shared" si="204"/>
        <v>2.4430026963112041</v>
      </c>
      <c r="T1866" s="18">
        <f t="shared" si="205"/>
        <v>2.3716741465565183E-2</v>
      </c>
      <c r="U1866" s="18">
        <f t="shared" si="206"/>
        <v>-0.17832136465577458</v>
      </c>
      <c r="V1866" s="30">
        <v>560.78520000000003</v>
      </c>
      <c r="W1866" s="3" t="s">
        <v>47</v>
      </c>
      <c r="X1866" s="3" t="s">
        <v>47</v>
      </c>
      <c r="Y1866" s="3" t="s">
        <v>47</v>
      </c>
      <c r="Z1866" s="3" t="s">
        <v>47</v>
      </c>
      <c r="AA1866" s="3" t="s">
        <v>48</v>
      </c>
      <c r="AB1866" s="12" t="s">
        <v>47</v>
      </c>
      <c r="AC1866" s="3" t="s">
        <v>47</v>
      </c>
      <c r="AD1866" s="3" t="s">
        <v>47</v>
      </c>
      <c r="AE1866" s="3" t="s">
        <v>47</v>
      </c>
      <c r="AF1866" s="3" t="s">
        <v>47</v>
      </c>
      <c r="AG1866" s="3" t="s">
        <v>47</v>
      </c>
      <c r="AH1866" s="3" t="s">
        <v>47</v>
      </c>
      <c r="AI1866" s="3" t="s">
        <v>47</v>
      </c>
      <c r="AK1866" s="3" t="s">
        <v>52</v>
      </c>
      <c r="AL1866" s="3" t="s">
        <v>48</v>
      </c>
      <c r="AU1866" s="3">
        <v>0</v>
      </c>
      <c r="AV1866" s="3">
        <v>12</v>
      </c>
      <c r="AW1866" s="3">
        <v>1</v>
      </c>
      <c r="AX1866" s="3">
        <v>12</v>
      </c>
      <c r="AY1866" s="3">
        <v>100</v>
      </c>
      <c r="AZ1866" s="6" t="str">
        <f t="shared" si="207"/>
        <v>1598.6</v>
      </c>
      <c r="BC1866" s="12" t="s">
        <v>4028</v>
      </c>
      <c r="BJ1866" s="12">
        <f t="shared" si="208"/>
        <v>0</v>
      </c>
      <c r="BK1866" s="12">
        <f t="shared" si="209"/>
        <v>0</v>
      </c>
      <c r="CQ1866" s="3" t="str">
        <f>CONCATENATE(baseURL!$A$1,baseURL!$B$1,baseURL!$C$1,".",C1866,".",L1866,".pkl&amp;seq=",BC1866)</f>
        <v>http://proteomics.broadinstitute.org/millscripts/viewfeed.pl?side=xl&amp;cycle=1&amp;fixedMods=iaaC&amp;file=msdataSM/iPRG2012_nd/cpick_in/iPRG2012_nd.1598.6.2.pkl&amp;seq=SPPVYSDLSR</v>
      </c>
    </row>
    <row r="1867" spans="1:95" x14ac:dyDescent="0.2">
      <c r="A1867" s="3">
        <v>357</v>
      </c>
      <c r="B1867" s="2" t="s">
        <v>4029</v>
      </c>
      <c r="C1867" s="2" t="s">
        <v>4030</v>
      </c>
      <c r="D1867" s="3">
        <v>4681</v>
      </c>
      <c r="E1867" s="3">
        <v>4678</v>
      </c>
      <c r="F1867" s="3">
        <v>33567</v>
      </c>
      <c r="G1867" s="3">
        <v>6275</v>
      </c>
      <c r="H1867" s="3">
        <v>21.471499999999999</v>
      </c>
      <c r="I1867" s="30">
        <v>619.34190000000001</v>
      </c>
      <c r="J1867" s="30">
        <v>619.34307239999998</v>
      </c>
      <c r="K1867" s="30">
        <v>-1.17E-3</v>
      </c>
      <c r="L1867" s="3">
        <v>2</v>
      </c>
      <c r="M1867" s="3">
        <v>2</v>
      </c>
      <c r="N1867" s="10">
        <f t="shared" si="203"/>
        <v>1</v>
      </c>
      <c r="O1867" s="35">
        <v>2</v>
      </c>
      <c r="P1867" s="17"/>
      <c r="Q1867" s="40">
        <v>1237.67868</v>
      </c>
      <c r="R1867" s="40">
        <v>619.34298000000001</v>
      </c>
      <c r="S1867" s="18">
        <f t="shared" si="204"/>
        <v>-1.7437833880053766</v>
      </c>
      <c r="T1867" s="18">
        <f t="shared" si="205"/>
        <v>0.14919035648284693</v>
      </c>
      <c r="U1867" s="18">
        <f t="shared" si="206"/>
        <v>0.19375370983956197</v>
      </c>
      <c r="V1867" s="30">
        <v>619.34310000000005</v>
      </c>
      <c r="Z1867" s="3" t="s">
        <v>47</v>
      </c>
      <c r="AA1867" s="3" t="s">
        <v>47</v>
      </c>
      <c r="AB1867" s="12" t="s">
        <v>52</v>
      </c>
      <c r="AC1867" s="3" t="s">
        <v>47</v>
      </c>
      <c r="AF1867" s="3" t="s">
        <v>48</v>
      </c>
      <c r="AG1867" s="3" t="s">
        <v>52</v>
      </c>
      <c r="AI1867" s="3" t="s">
        <v>48</v>
      </c>
      <c r="AL1867" s="3" t="s">
        <v>52</v>
      </c>
      <c r="AM1867" s="3" t="s">
        <v>48</v>
      </c>
      <c r="AU1867" s="3">
        <v>0</v>
      </c>
      <c r="AV1867" s="3">
        <v>3</v>
      </c>
      <c r="AW1867" s="3">
        <v>1</v>
      </c>
      <c r="AX1867" s="3">
        <v>3</v>
      </c>
      <c r="AY1867" s="3">
        <v>100</v>
      </c>
      <c r="AZ1867" s="6" t="str">
        <f t="shared" si="207"/>
        <v>1598.8</v>
      </c>
      <c r="BC1867" s="12" t="s">
        <v>4031</v>
      </c>
      <c r="BJ1867" s="12">
        <f t="shared" si="208"/>
        <v>0</v>
      </c>
      <c r="BK1867" s="12">
        <f t="shared" si="209"/>
        <v>0</v>
      </c>
      <c r="CQ1867" s="3" t="str">
        <f>CONCATENATE(baseURL!$A$1,baseURL!$B$1,baseURL!$C$1,".",C1867,".",L1867,".pkl&amp;seq=",BC1867)</f>
        <v>http://proteomics.broadinstitute.org/millscripts/viewfeed.pl?side=xl&amp;cycle=1&amp;fixedMods=iaaC&amp;file=msdataSM/iPRG2012_nd/cpick_in/iPRG2012_nd.1598.8.2.pkl&amp;seq=KLAFTGSTEVGK</v>
      </c>
    </row>
    <row r="1868" spans="1:95" x14ac:dyDescent="0.2">
      <c r="A1868" s="3">
        <v>3349</v>
      </c>
      <c r="B1868" s="2" t="s">
        <v>4032</v>
      </c>
      <c r="C1868" s="2" t="s">
        <v>4033</v>
      </c>
      <c r="D1868" s="3">
        <v>4686</v>
      </c>
      <c r="E1868" s="3">
        <v>4683</v>
      </c>
      <c r="F1868" s="3">
        <v>33584</v>
      </c>
      <c r="G1868" s="3">
        <v>6281</v>
      </c>
      <c r="H1868" s="3">
        <v>21.486899999999999</v>
      </c>
      <c r="I1868" s="30">
        <v>450.77960999999999</v>
      </c>
      <c r="J1868" s="30">
        <v>450.77967339999998</v>
      </c>
      <c r="K1868" s="30">
        <v>-6.0000000000000002E-5</v>
      </c>
      <c r="L1868" s="3">
        <v>2</v>
      </c>
      <c r="M1868" s="3">
        <v>2</v>
      </c>
      <c r="N1868" s="10">
        <f t="shared" si="203"/>
        <v>1</v>
      </c>
      <c r="O1868" s="35">
        <v>2</v>
      </c>
      <c r="P1868" s="17"/>
      <c r="Q1868" s="40">
        <v>900.55128999999999</v>
      </c>
      <c r="R1868" s="40">
        <v>450.77928000000003</v>
      </c>
      <c r="S1868" s="18">
        <f t="shared" si="204"/>
        <v>0.73206559086442025</v>
      </c>
      <c r="T1868" s="18">
        <f t="shared" si="205"/>
        <v>0.87271091952221325</v>
      </c>
      <c r="U1868" s="18">
        <f t="shared" si="206"/>
        <v>0.93171984294128041</v>
      </c>
      <c r="V1868" s="30">
        <v>450.77969999999999</v>
      </c>
      <c r="X1868" s="3" t="s">
        <v>47</v>
      </c>
      <c r="Y1868" s="3" t="s">
        <v>47</v>
      </c>
      <c r="Z1868" s="3" t="s">
        <v>47</v>
      </c>
      <c r="AA1868" s="3" t="s">
        <v>47</v>
      </c>
      <c r="AB1868" s="12" t="s">
        <v>47</v>
      </c>
      <c r="AC1868" s="3" t="s">
        <v>47</v>
      </c>
      <c r="AD1868" s="3" t="s">
        <v>52</v>
      </c>
      <c r="AE1868" s="3" t="s">
        <v>47</v>
      </c>
      <c r="AF1868" s="3" t="s">
        <v>48</v>
      </c>
      <c r="AG1868" s="3" t="s">
        <v>52</v>
      </c>
      <c r="AH1868" s="3" t="s">
        <v>47</v>
      </c>
      <c r="AI1868" s="3" t="s">
        <v>47</v>
      </c>
      <c r="AL1868" s="3" t="s">
        <v>52</v>
      </c>
      <c r="AU1868" s="3">
        <v>0</v>
      </c>
      <c r="AV1868" s="3">
        <v>9</v>
      </c>
      <c r="AW1868" s="3">
        <v>1</v>
      </c>
      <c r="AX1868" s="3">
        <v>9</v>
      </c>
      <c r="AY1868" s="3">
        <v>100</v>
      </c>
      <c r="AZ1868" s="6" t="str">
        <f t="shared" si="207"/>
        <v>1599.4</v>
      </c>
      <c r="BC1868" s="12" t="s">
        <v>4034</v>
      </c>
      <c r="BJ1868" s="12">
        <f t="shared" si="208"/>
        <v>0</v>
      </c>
      <c r="BK1868" s="12">
        <f t="shared" si="209"/>
        <v>0</v>
      </c>
      <c r="CQ1868" s="3" t="str">
        <f>CONCATENATE(baseURL!$A$1,baseURL!$B$1,baseURL!$C$1,".",C1868,".",L1868,".pkl&amp;seq=",BC1868)</f>
        <v>http://proteomics.broadinstitute.org/millscripts/viewfeed.pl?side=xl&amp;cycle=1&amp;fixedMods=iaaC&amp;file=msdataSM/iPRG2012_nd/cpick_in/iPRG2012_nd.1599.4.2.pkl&amp;seq=LAASVVGVGK</v>
      </c>
    </row>
    <row r="1869" spans="1:95" x14ac:dyDescent="0.2">
      <c r="A1869" s="3">
        <v>6217</v>
      </c>
      <c r="B1869" s="2" t="s">
        <v>4035</v>
      </c>
      <c r="C1869" s="2" t="s">
        <v>4023</v>
      </c>
      <c r="D1869" s="3">
        <v>4687</v>
      </c>
      <c r="E1869" s="3">
        <v>4684</v>
      </c>
      <c r="F1869" s="3">
        <v>33585</v>
      </c>
      <c r="G1869" s="3">
        <v>6282</v>
      </c>
      <c r="H1869" s="3">
        <v>21.488600000000002</v>
      </c>
      <c r="I1869" s="30">
        <v>463.24721</v>
      </c>
      <c r="J1869" s="30">
        <v>463.24594839999997</v>
      </c>
      <c r="K1869" s="30">
        <v>1.2600000000000001E-3</v>
      </c>
      <c r="L1869" s="3">
        <v>3</v>
      </c>
      <c r="M1869" s="3">
        <v>3</v>
      </c>
      <c r="N1869" s="10">
        <f t="shared" si="203"/>
        <v>1</v>
      </c>
      <c r="O1869" s="35">
        <v>3</v>
      </c>
      <c r="P1869" s="17"/>
      <c r="Q1869" s="40">
        <v>1387.7216100000001</v>
      </c>
      <c r="R1869" s="40">
        <v>463.24538999999999</v>
      </c>
      <c r="S1869" s="18">
        <f t="shared" si="204"/>
        <v>3.928803263448037</v>
      </c>
      <c r="T1869" s="18">
        <f t="shared" si="205"/>
        <v>1.2054086495896346</v>
      </c>
      <c r="U1869" s="18">
        <f t="shared" si="206"/>
        <v>0.88506007580136103</v>
      </c>
      <c r="V1869" s="30">
        <v>463.24579999999997</v>
      </c>
      <c r="W1869" s="3" t="s">
        <v>47</v>
      </c>
      <c r="X1869" s="3" t="s">
        <v>47</v>
      </c>
      <c r="Y1869" s="3" t="s">
        <v>47</v>
      </c>
      <c r="Z1869" s="3" t="s">
        <v>47</v>
      </c>
      <c r="AA1869" s="3" t="s">
        <v>47</v>
      </c>
      <c r="AB1869" s="12" t="s">
        <v>47</v>
      </c>
      <c r="AC1869" s="3" t="s">
        <v>47</v>
      </c>
      <c r="AD1869" s="3" t="s">
        <v>47</v>
      </c>
      <c r="AE1869" s="3" t="s">
        <v>47</v>
      </c>
      <c r="AF1869" s="3" t="s">
        <v>47</v>
      </c>
      <c r="AG1869" s="3" t="s">
        <v>47</v>
      </c>
      <c r="AH1869" s="3" t="s">
        <v>47</v>
      </c>
      <c r="AI1869" s="3" t="s">
        <v>47</v>
      </c>
      <c r="AJ1869" s="3" t="s">
        <v>47</v>
      </c>
      <c r="AK1869" s="3" t="s">
        <v>47</v>
      </c>
      <c r="AL1869" s="3" t="s">
        <v>47</v>
      </c>
      <c r="AN1869" s="3" t="s">
        <v>47</v>
      </c>
      <c r="AU1869" s="3">
        <v>0</v>
      </c>
      <c r="AV1869" s="3">
        <v>17</v>
      </c>
      <c r="AW1869" s="3">
        <v>1</v>
      </c>
      <c r="AX1869" s="3">
        <v>17</v>
      </c>
      <c r="AY1869" s="3">
        <v>100</v>
      </c>
      <c r="AZ1869" s="6" t="str">
        <f t="shared" si="207"/>
        <v>1599.5</v>
      </c>
      <c r="BC1869" s="12" t="s">
        <v>3949</v>
      </c>
      <c r="BJ1869" s="12">
        <f t="shared" si="208"/>
        <v>0</v>
      </c>
      <c r="BK1869" s="12">
        <f t="shared" si="209"/>
        <v>0</v>
      </c>
      <c r="CQ1869" s="3" t="str">
        <f>CONCATENATE(baseURL!$A$1,baseURL!$B$1,baseURL!$C$1,".",C1869,".",L1869,".pkl&amp;seq=",BC1869)</f>
        <v>http://proteomics.broadinstitute.org/millscripts/viewfeed.pl?side=xl&amp;cycle=1&amp;fixedMods=iaaC&amp;file=msdataSM/iPRG2012_nd/cpick_in/iPRG2012_nd.1599.5.3.pkl&amp;seq=NTEEKGWVPVTK</v>
      </c>
    </row>
    <row r="1870" spans="1:95" x14ac:dyDescent="0.2">
      <c r="A1870" s="3">
        <v>1596</v>
      </c>
      <c r="B1870" s="2" t="s">
        <v>4039</v>
      </c>
      <c r="C1870" s="2" t="s">
        <v>4040</v>
      </c>
      <c r="D1870" s="3">
        <v>4699</v>
      </c>
      <c r="E1870" s="3">
        <v>4696</v>
      </c>
      <c r="F1870" s="3">
        <v>33623</v>
      </c>
      <c r="G1870" s="3">
        <v>6296</v>
      </c>
      <c r="H1870" s="3">
        <v>21.533000000000001</v>
      </c>
      <c r="I1870" s="30">
        <v>411.22302999999999</v>
      </c>
      <c r="J1870" s="30">
        <v>411.22302710000002</v>
      </c>
      <c r="K1870" s="30">
        <v>0</v>
      </c>
      <c r="L1870" s="3">
        <v>0</v>
      </c>
      <c r="M1870" s="3">
        <v>0</v>
      </c>
      <c r="N1870" s="10">
        <f t="shared" si="203"/>
        <v>1</v>
      </c>
      <c r="O1870" s="35">
        <v>2</v>
      </c>
      <c r="P1870" s="17"/>
      <c r="Q1870" s="40">
        <v>821.44034999999997</v>
      </c>
      <c r="R1870" s="40">
        <v>411.22381000000001</v>
      </c>
      <c r="S1870" s="18">
        <f t="shared" si="204"/>
        <v>-1.896777329163428</v>
      </c>
      <c r="T1870" s="18">
        <f t="shared" si="205"/>
        <v>-1.9038294499293458</v>
      </c>
      <c r="U1870" s="18">
        <f t="shared" si="206"/>
        <v>-4.6446726905463089</v>
      </c>
      <c r="V1870" s="30">
        <v>411.22190000000001</v>
      </c>
      <c r="X1870" s="3" t="s">
        <v>47</v>
      </c>
      <c r="Y1870" s="3" t="s">
        <v>47</v>
      </c>
      <c r="Z1870" s="3" t="s">
        <v>47</v>
      </c>
      <c r="AA1870" s="3" t="s">
        <v>47</v>
      </c>
      <c r="AB1870" s="12" t="s">
        <v>47</v>
      </c>
      <c r="AC1870" s="3" t="s">
        <v>47</v>
      </c>
      <c r="AD1870" s="3" t="s">
        <v>47</v>
      </c>
      <c r="AF1870" s="3" t="s">
        <v>48</v>
      </c>
      <c r="AG1870" s="3" t="s">
        <v>47</v>
      </c>
      <c r="AH1870" s="3" t="s">
        <v>47</v>
      </c>
      <c r="AI1870" s="3" t="s">
        <v>47</v>
      </c>
      <c r="AJ1870" s="3" t="s">
        <v>47</v>
      </c>
      <c r="AK1870" s="3" t="s">
        <v>48</v>
      </c>
      <c r="AL1870" s="3" t="s">
        <v>47</v>
      </c>
      <c r="AM1870" s="3" t="s">
        <v>47</v>
      </c>
      <c r="AN1870" s="3" t="s">
        <v>47</v>
      </c>
      <c r="AU1870" s="3">
        <v>0</v>
      </c>
      <c r="AV1870" s="3">
        <v>14</v>
      </c>
      <c r="AW1870" s="3">
        <v>1</v>
      </c>
      <c r="AX1870" s="3">
        <v>14</v>
      </c>
      <c r="AY1870" s="3">
        <v>100</v>
      </c>
      <c r="AZ1870" s="6" t="str">
        <f t="shared" si="207"/>
        <v>1601.1</v>
      </c>
      <c r="BC1870" s="12" t="s">
        <v>4041</v>
      </c>
      <c r="BJ1870" s="12">
        <f t="shared" si="208"/>
        <v>0</v>
      </c>
      <c r="BK1870" s="12">
        <f t="shared" si="209"/>
        <v>0</v>
      </c>
      <c r="CQ1870" s="3" t="str">
        <f>CONCATENATE(baseURL!$A$1,baseURL!$B$1,baseURL!$C$1,".",C1870,".",L1870,".pkl&amp;seq=",BC1870)</f>
        <v>http://proteomics.broadinstitute.org/millscripts/viewfeed.pl?side=xl&amp;cycle=1&amp;fixedMods=iaaC&amp;file=msdataSM/iPRG2012_nd/cpick_in/iPRG2012_nd.1601.1.0.pkl&amp;seq=TFELSPK</v>
      </c>
    </row>
    <row r="1871" spans="1:95" x14ac:dyDescent="0.2">
      <c r="A1871" s="3">
        <v>6367</v>
      </c>
      <c r="B1871" s="2" t="s">
        <v>4042</v>
      </c>
      <c r="C1871" s="2" t="s">
        <v>4043</v>
      </c>
      <c r="D1871" s="3">
        <v>4704</v>
      </c>
      <c r="E1871" s="3">
        <v>4701</v>
      </c>
      <c r="F1871" s="3">
        <v>33628</v>
      </c>
      <c r="G1871" s="3">
        <v>6301</v>
      </c>
      <c r="H1871" s="3">
        <v>21.5413</v>
      </c>
      <c r="I1871" s="30">
        <v>469.72854999999998</v>
      </c>
      <c r="J1871" s="30">
        <v>469.72672030000001</v>
      </c>
      <c r="K1871" s="30">
        <v>1.83E-3</v>
      </c>
      <c r="L1871" s="3">
        <v>2</v>
      </c>
      <c r="M1871" s="3">
        <v>2</v>
      </c>
      <c r="N1871" s="10">
        <f t="shared" si="203"/>
        <v>1</v>
      </c>
      <c r="O1871" s="35">
        <v>2</v>
      </c>
      <c r="P1871" s="17"/>
      <c r="Q1871" s="40">
        <v>938.44655</v>
      </c>
      <c r="R1871" s="40">
        <v>469.72690999999998</v>
      </c>
      <c r="S1871" s="18">
        <f t="shared" si="204"/>
        <v>3.4913903485090256</v>
      </c>
      <c r="T1871" s="18">
        <f t="shared" si="205"/>
        <v>-0.40385167620997531</v>
      </c>
      <c r="U1871" s="18">
        <f t="shared" si="206"/>
        <v>-0.6599579316337012</v>
      </c>
      <c r="V1871" s="30">
        <v>469.72660000000002</v>
      </c>
      <c r="W1871" s="3" t="s">
        <v>47</v>
      </c>
      <c r="X1871" s="3" t="s">
        <v>47</v>
      </c>
      <c r="Y1871" s="3" t="s">
        <v>47</v>
      </c>
      <c r="Z1871" s="3" t="s">
        <v>47</v>
      </c>
      <c r="AA1871" s="3" t="s">
        <v>47</v>
      </c>
      <c r="AB1871" s="12" t="s">
        <v>47</v>
      </c>
      <c r="AC1871" s="3" t="s">
        <v>47</v>
      </c>
      <c r="AD1871" s="3" t="s">
        <v>47</v>
      </c>
      <c r="AE1871" s="3" t="s">
        <v>47</v>
      </c>
      <c r="AF1871" s="3" t="s">
        <v>47</v>
      </c>
      <c r="AG1871" s="3" t="s">
        <v>47</v>
      </c>
      <c r="AH1871" s="3" t="s">
        <v>47</v>
      </c>
      <c r="AI1871" s="3" t="s">
        <v>47</v>
      </c>
      <c r="AJ1871" s="3" t="s">
        <v>47</v>
      </c>
      <c r="AK1871" s="3" t="s">
        <v>48</v>
      </c>
      <c r="AL1871" s="3" t="s">
        <v>47</v>
      </c>
      <c r="AU1871" s="3">
        <v>0</v>
      </c>
      <c r="AV1871" s="3">
        <v>15</v>
      </c>
      <c r="AW1871" s="3">
        <v>1</v>
      </c>
      <c r="AX1871" s="3">
        <v>15</v>
      </c>
      <c r="AY1871" s="3">
        <v>100</v>
      </c>
      <c r="AZ1871" s="6" t="str">
        <f t="shared" si="207"/>
        <v>1601.6</v>
      </c>
      <c r="BC1871" s="12" t="s">
        <v>3882</v>
      </c>
      <c r="BJ1871" s="12">
        <f t="shared" si="208"/>
        <v>0</v>
      </c>
      <c r="BK1871" s="12">
        <f t="shared" si="209"/>
        <v>0</v>
      </c>
      <c r="CQ1871" s="3" t="str">
        <f>CONCATENATE(baseURL!$A$1,baseURL!$B$1,baseURL!$C$1,".",C1871,".",L1871,".pkl&amp;seq=",BC1871)</f>
        <v>http://proteomics.broadinstitute.org/millscripts/viewfeed.pl?side=xl&amp;cycle=1&amp;fixedMods=iaaC&amp;file=msdataSM/iPRG2012_nd/cpick_in/iPRG2012_nd.1601.6.2.pkl&amp;seq=YDADVLDK</v>
      </c>
    </row>
    <row r="1872" spans="1:95" x14ac:dyDescent="0.2">
      <c r="A1872" s="3">
        <v>2835</v>
      </c>
      <c r="B1872" s="2" t="s">
        <v>4044</v>
      </c>
      <c r="C1872" s="2" t="s">
        <v>4045</v>
      </c>
      <c r="D1872" s="3">
        <v>4710</v>
      </c>
      <c r="E1872" s="3">
        <v>4707</v>
      </c>
      <c r="F1872" s="3">
        <v>33646</v>
      </c>
      <c r="G1872" s="3">
        <v>6308</v>
      </c>
      <c r="H1872" s="3">
        <v>21.5686</v>
      </c>
      <c r="I1872" s="30">
        <v>481.93741</v>
      </c>
      <c r="J1872" s="30">
        <v>481.93060630000002</v>
      </c>
      <c r="K1872" s="30">
        <v>6.7999999999999996E-3</v>
      </c>
      <c r="L1872" s="3">
        <v>3</v>
      </c>
      <c r="M1872" s="3">
        <v>3</v>
      </c>
      <c r="N1872" s="10">
        <f t="shared" si="203"/>
        <v>1</v>
      </c>
      <c r="O1872" s="35">
        <v>3</v>
      </c>
      <c r="P1872" s="17"/>
      <c r="Q1872" s="40">
        <v>1443.7702899999999</v>
      </c>
      <c r="R1872" s="40">
        <v>481.92827999999997</v>
      </c>
      <c r="S1872" s="18">
        <f t="shared" si="204"/>
        <v>18.944727626333517</v>
      </c>
      <c r="T1872" s="18">
        <f t="shared" si="205"/>
        <v>4.8270667993373237</v>
      </c>
      <c r="U1872" s="18">
        <f t="shared" si="206"/>
        <v>4.8139943147853428</v>
      </c>
      <c r="V1872" s="30">
        <v>481.93060000000003</v>
      </c>
      <c r="X1872" s="3" t="s">
        <v>65</v>
      </c>
      <c r="Z1872" s="3" t="s">
        <v>47</v>
      </c>
      <c r="AA1872" s="3" t="s">
        <v>47</v>
      </c>
      <c r="AB1872" s="12" t="s">
        <v>47</v>
      </c>
      <c r="AC1872" s="3" t="s">
        <v>47</v>
      </c>
      <c r="AD1872" s="3" t="s">
        <v>65</v>
      </c>
      <c r="AE1872" s="3" t="s">
        <v>47</v>
      </c>
      <c r="AF1872" s="3" t="s">
        <v>47</v>
      </c>
      <c r="AI1872" s="3" t="s">
        <v>48</v>
      </c>
      <c r="AK1872" s="3" t="s">
        <v>52</v>
      </c>
      <c r="AL1872" s="3" t="s">
        <v>47</v>
      </c>
      <c r="AM1872" s="3" t="s">
        <v>65</v>
      </c>
      <c r="AU1872" s="3">
        <v>3</v>
      </c>
      <c r="AV1872" s="3">
        <v>7</v>
      </c>
      <c r="AW1872" s="3">
        <v>1</v>
      </c>
      <c r="AX1872" s="3">
        <v>7</v>
      </c>
      <c r="AY1872" s="3">
        <v>100</v>
      </c>
      <c r="AZ1872" s="6" t="str">
        <f t="shared" si="207"/>
        <v>1602.3</v>
      </c>
      <c r="BC1872" s="12" t="s">
        <v>3968</v>
      </c>
      <c r="BJ1872" s="12">
        <f t="shared" si="208"/>
        <v>0</v>
      </c>
      <c r="BK1872" s="12">
        <f t="shared" si="209"/>
        <v>0</v>
      </c>
      <c r="BT1872" s="3" t="s">
        <v>4046</v>
      </c>
      <c r="BZ1872" s="3" t="s">
        <v>4046</v>
      </c>
      <c r="CI1872" s="3" t="s">
        <v>4046</v>
      </c>
      <c r="CQ1872" s="3" t="str">
        <f>CONCATENATE(baseURL!$A$1,baseURL!$B$1,baseURL!$C$1,".",C1872,".",L1872,".pkl&amp;seq=",BC1872)</f>
        <v>http://proteomics.broadinstitute.org/millscripts/viewfeed.pl?side=xl&amp;cycle=1&amp;fixedMods=iaaC&amp;file=msdataSM/iPRG2012_nd/cpick_in/iPRG2012_nd.1602.3.3.pkl&amp;seq=VTGGGHVSQVYALR</v>
      </c>
    </row>
    <row r="1873" spans="1:95" x14ac:dyDescent="0.2">
      <c r="A1873" s="3">
        <v>4034</v>
      </c>
      <c r="B1873" s="2" t="s">
        <v>4050</v>
      </c>
      <c r="C1873" s="2" t="s">
        <v>4051</v>
      </c>
      <c r="D1873" s="3">
        <v>4721</v>
      </c>
      <c r="E1873" s="3">
        <v>4718</v>
      </c>
      <c r="F1873" s="3">
        <v>33674</v>
      </c>
      <c r="G1873" s="3">
        <v>6320</v>
      </c>
      <c r="H1873" s="3">
        <v>21.595800000000001</v>
      </c>
      <c r="I1873" s="30">
        <v>647.87085000000002</v>
      </c>
      <c r="J1873" s="30">
        <v>647.87150020000001</v>
      </c>
      <c r="K1873" s="30">
        <v>-6.4999999999999997E-4</v>
      </c>
      <c r="L1873" s="3">
        <v>2</v>
      </c>
      <c r="M1873" s="3">
        <v>2</v>
      </c>
      <c r="N1873" s="10">
        <f t="shared" si="203"/>
        <v>1</v>
      </c>
      <c r="O1873" s="35">
        <v>2</v>
      </c>
      <c r="P1873" s="17"/>
      <c r="Q1873" s="40">
        <v>1294.7365299999999</v>
      </c>
      <c r="R1873" s="40">
        <v>647.87189999999998</v>
      </c>
      <c r="S1873" s="18">
        <f t="shared" si="204"/>
        <v>-1.6206907568669087</v>
      </c>
      <c r="T1873" s="18">
        <f t="shared" si="205"/>
        <v>-0.61709729958701531</v>
      </c>
      <c r="U1873" s="18">
        <f t="shared" si="206"/>
        <v>-1.5435150065566252</v>
      </c>
      <c r="V1873" s="30">
        <v>647.87090000000001</v>
      </c>
      <c r="X1873" s="3" t="s">
        <v>47</v>
      </c>
      <c r="Y1873" s="3" t="s">
        <v>47</v>
      </c>
      <c r="Z1873" s="3" t="s">
        <v>47</v>
      </c>
      <c r="AA1873" s="3" t="s">
        <v>47</v>
      </c>
      <c r="AB1873" s="12" t="s">
        <v>52</v>
      </c>
      <c r="AC1873" s="3" t="s">
        <v>48</v>
      </c>
      <c r="AD1873" s="3" t="s">
        <v>47</v>
      </c>
      <c r="AF1873" s="3" t="s">
        <v>48</v>
      </c>
      <c r="AG1873" s="3" t="s">
        <v>48</v>
      </c>
      <c r="AI1873" s="3" t="s">
        <v>48</v>
      </c>
      <c r="AK1873" s="3" t="s">
        <v>52</v>
      </c>
      <c r="AL1873" s="3" t="s">
        <v>52</v>
      </c>
      <c r="AN1873" s="3" t="s">
        <v>48</v>
      </c>
      <c r="AU1873" s="3">
        <v>0</v>
      </c>
      <c r="AV1873" s="3">
        <v>5</v>
      </c>
      <c r="AW1873" s="3">
        <v>1</v>
      </c>
      <c r="AX1873" s="3">
        <v>5</v>
      </c>
      <c r="AY1873" s="3">
        <v>100</v>
      </c>
      <c r="AZ1873" s="6" t="str">
        <f t="shared" si="207"/>
        <v>1603.10</v>
      </c>
      <c r="BC1873" s="12" t="s">
        <v>3974</v>
      </c>
      <c r="BJ1873" s="12">
        <f t="shared" si="208"/>
        <v>0</v>
      </c>
      <c r="BK1873" s="12">
        <f t="shared" si="209"/>
        <v>0</v>
      </c>
      <c r="CQ1873" s="3" t="str">
        <f>CONCATENATE(baseURL!$A$1,baseURL!$B$1,baseURL!$C$1,".",C1873,".",L1873,".pkl&amp;seq=",BC1873)</f>
        <v>http://proteomics.broadinstitute.org/millscripts/viewfeed.pl?side=xl&amp;cycle=1&amp;fixedMods=iaaC&amp;file=msdataSM/iPRG2012_nd/cpick_in/iPRG2012_nd.1603.10.2.pkl&amp;seq=ALQSLTSKGYVK</v>
      </c>
    </row>
    <row r="1874" spans="1:95" x14ac:dyDescent="0.2">
      <c r="A1874" s="3">
        <v>1833</v>
      </c>
      <c r="B1874" s="2" t="s">
        <v>4052</v>
      </c>
      <c r="C1874" s="2" t="s">
        <v>4053</v>
      </c>
      <c r="D1874" s="3">
        <v>4722</v>
      </c>
      <c r="E1874" s="3">
        <v>4719</v>
      </c>
      <c r="F1874" s="3">
        <v>33675</v>
      </c>
      <c r="G1874" s="3">
        <v>6321</v>
      </c>
      <c r="H1874" s="3">
        <v>21.5975</v>
      </c>
      <c r="I1874" s="30">
        <v>688.36171000000002</v>
      </c>
      <c r="J1874" s="30">
        <v>688.35843609999995</v>
      </c>
      <c r="K1874" s="30">
        <v>3.2699999999999999E-3</v>
      </c>
      <c r="L1874" s="3">
        <v>2</v>
      </c>
      <c r="M1874" s="3">
        <v>2</v>
      </c>
      <c r="N1874" s="10">
        <f t="shared" si="203"/>
        <v>1</v>
      </c>
      <c r="O1874" s="35">
        <v>2</v>
      </c>
      <c r="P1874" s="17"/>
      <c r="Q1874" s="40">
        <v>1375.7063499999999</v>
      </c>
      <c r="R1874" s="40">
        <v>688.35681</v>
      </c>
      <c r="S1874" s="18">
        <f t="shared" si="204"/>
        <v>7.1184012838059303</v>
      </c>
      <c r="T1874" s="18">
        <f t="shared" si="205"/>
        <v>2.3622923116764287</v>
      </c>
      <c r="U1874" s="18">
        <f t="shared" si="206"/>
        <v>2.6003955710529802</v>
      </c>
      <c r="V1874" s="30">
        <v>688.35860000000002</v>
      </c>
      <c r="W1874" s="3" t="s">
        <v>47</v>
      </c>
      <c r="Z1874" s="3" t="s">
        <v>47</v>
      </c>
      <c r="AA1874" s="3" t="s">
        <v>47</v>
      </c>
      <c r="AD1874" s="3" t="s">
        <v>47</v>
      </c>
      <c r="AE1874" s="3" t="s">
        <v>48</v>
      </c>
      <c r="AG1874" s="3" t="s">
        <v>47</v>
      </c>
      <c r="AH1874" s="3" t="s">
        <v>48</v>
      </c>
      <c r="AK1874" s="3" t="s">
        <v>52</v>
      </c>
      <c r="AO1874" s="3" t="s">
        <v>48</v>
      </c>
      <c r="AU1874" s="3">
        <v>0</v>
      </c>
      <c r="AV1874" s="3">
        <v>5</v>
      </c>
      <c r="AW1874" s="3">
        <v>1</v>
      </c>
      <c r="AX1874" s="3">
        <v>5</v>
      </c>
      <c r="AY1874" s="3">
        <v>100</v>
      </c>
      <c r="AZ1874" s="6" t="str">
        <f t="shared" si="207"/>
        <v>1603.11</v>
      </c>
      <c r="BC1874" s="12" t="s">
        <v>4054</v>
      </c>
      <c r="BJ1874" s="12">
        <f t="shared" si="208"/>
        <v>0</v>
      </c>
      <c r="BK1874" s="12">
        <f t="shared" si="209"/>
        <v>0</v>
      </c>
      <c r="BP1874" s="3" t="s">
        <v>54</v>
      </c>
      <c r="BR1874" s="3" t="s">
        <v>54</v>
      </c>
      <c r="CQ1874" s="3" t="str">
        <f>CONCATENATE(baseURL!$A$1,baseURL!$B$1,baseURL!$C$1,".",C1874,".",L1874,".pkl&amp;seq=",BC1874,"&amp;varMods=Deamidated-N")</f>
        <v>http://proteomics.broadinstitute.org/millscripts/viewfeed.pl?side=xl&amp;cycle=1&amp;fixedMods=iaaC&amp;file=msdataSM/iPRG2012_nd/cpick_in/iPRG2012_nd.1603.11.2.pkl&amp;seq=TASGnLLPSSTGAAK&amp;varMods=Deamidated-N</v>
      </c>
    </row>
    <row r="1875" spans="1:95" x14ac:dyDescent="0.2">
      <c r="A1875" s="3">
        <v>318</v>
      </c>
      <c r="B1875" s="2" t="s">
        <v>4055</v>
      </c>
      <c r="C1875" s="2" t="s">
        <v>4056</v>
      </c>
      <c r="D1875" s="3">
        <v>4716</v>
      </c>
      <c r="E1875" s="3">
        <v>4713</v>
      </c>
      <c r="F1875" s="3">
        <v>33669</v>
      </c>
      <c r="G1875" s="3">
        <v>6315</v>
      </c>
      <c r="H1875" s="3">
        <v>21.587499999999999</v>
      </c>
      <c r="I1875" s="30">
        <v>491.57346999999999</v>
      </c>
      <c r="J1875" s="30">
        <v>492.25315380000001</v>
      </c>
      <c r="K1875" s="30">
        <v>-0.67967999999999995</v>
      </c>
      <c r="L1875" s="3">
        <v>3</v>
      </c>
      <c r="M1875" s="3">
        <v>3</v>
      </c>
      <c r="N1875" s="10">
        <f t="shared" si="203"/>
        <v>1</v>
      </c>
      <c r="O1875" s="35">
        <v>3</v>
      </c>
      <c r="P1875" s="17"/>
      <c r="Q1875" s="40">
        <v>1472.7016000000001</v>
      </c>
      <c r="R1875" s="40">
        <v>491.57204999999999</v>
      </c>
      <c r="S1875" s="18">
        <f t="shared" si="204"/>
        <v>2.888691494961888</v>
      </c>
      <c r="T1875" s="18">
        <f t="shared" si="205"/>
        <v>1385.5625029942544</v>
      </c>
      <c r="U1875" s="18">
        <f t="shared" si="206"/>
        <v>679.14764478571146</v>
      </c>
      <c r="V1875" s="30">
        <v>491.90589999999997</v>
      </c>
      <c r="X1875" s="3" t="s">
        <v>47</v>
      </c>
      <c r="Z1875" s="3" t="s">
        <v>52</v>
      </c>
      <c r="AA1875" s="3" t="s">
        <v>65</v>
      </c>
      <c r="AB1875" s="12" t="s">
        <v>52</v>
      </c>
      <c r="AC1875" s="3" t="s">
        <v>52</v>
      </c>
      <c r="AD1875" s="3" t="s">
        <v>47</v>
      </c>
      <c r="AF1875" s="3" t="s">
        <v>48</v>
      </c>
      <c r="AG1875" s="3" t="s">
        <v>47</v>
      </c>
      <c r="AH1875" s="3" t="s">
        <v>52</v>
      </c>
      <c r="AK1875" s="3" t="s">
        <v>48</v>
      </c>
      <c r="AL1875" s="3" t="s">
        <v>52</v>
      </c>
      <c r="AO1875" s="3" t="s">
        <v>52</v>
      </c>
      <c r="AU1875" s="3">
        <v>1</v>
      </c>
      <c r="AV1875" s="3">
        <v>3</v>
      </c>
      <c r="AW1875" s="3">
        <v>1</v>
      </c>
      <c r="AX1875" s="3">
        <v>3</v>
      </c>
      <c r="AY1875" s="3">
        <v>100</v>
      </c>
      <c r="AZ1875" s="6" t="str">
        <f t="shared" si="207"/>
        <v>1603.5</v>
      </c>
      <c r="BC1875" s="12" t="s">
        <v>4057</v>
      </c>
      <c r="BJ1875" s="12">
        <f t="shared" si="208"/>
        <v>0</v>
      </c>
      <c r="BK1875" s="12">
        <f t="shared" si="209"/>
        <v>0</v>
      </c>
      <c r="BW1875" s="3" t="s">
        <v>4058</v>
      </c>
      <c r="CQ1875" s="3" t="str">
        <f>CONCATENATE(baseURL!$A$1,baseURL!$B$1,baseURL!$C$1,".",C1875,".",L1875,".pkl&amp;seq=",BC1875)</f>
        <v>http://proteomics.broadinstitute.org/millscripts/viewfeed.pl?side=xl&amp;cycle=1&amp;fixedMods=iaaC&amp;file=msdataSM/iPRG2012_nd/cpick_in/iPRG2012_nd.1603.5.3.pkl&amp;seq=YLAEFSSGDAREK</v>
      </c>
    </row>
    <row r="1876" spans="1:95" x14ac:dyDescent="0.2">
      <c r="A1876" s="3">
        <v>5476</v>
      </c>
      <c r="B1876" s="2" t="s">
        <v>4059</v>
      </c>
      <c r="C1876" s="2" t="s">
        <v>4060</v>
      </c>
      <c r="D1876" s="3">
        <v>4717</v>
      </c>
      <c r="E1876" s="3">
        <v>4714</v>
      </c>
      <c r="F1876" s="3">
        <v>33670</v>
      </c>
      <c r="G1876" s="3">
        <v>6316</v>
      </c>
      <c r="H1876" s="3">
        <v>21.589099999999998</v>
      </c>
      <c r="I1876" s="30">
        <v>517.95921999999996</v>
      </c>
      <c r="J1876" s="30">
        <v>517.95902420000004</v>
      </c>
      <c r="K1876" s="30">
        <v>2.0000000000000001E-4</v>
      </c>
      <c r="L1876" s="3">
        <v>3</v>
      </c>
      <c r="M1876" s="3">
        <v>3</v>
      </c>
      <c r="N1876" s="10">
        <f t="shared" si="203"/>
        <v>1</v>
      </c>
      <c r="O1876" s="35">
        <v>3</v>
      </c>
      <c r="P1876" s="17"/>
      <c r="Q1876" s="40">
        <v>1551.8601699999999</v>
      </c>
      <c r="R1876" s="40">
        <v>517.95824000000005</v>
      </c>
      <c r="S1876" s="18">
        <f t="shared" si="204"/>
        <v>1.8920444241087107</v>
      </c>
      <c r="T1876" s="18">
        <f t="shared" si="205"/>
        <v>1.5140216709328462</v>
      </c>
      <c r="U1876" s="18">
        <f t="shared" si="206"/>
        <v>1.2742339998785923</v>
      </c>
      <c r="V1876" s="30">
        <v>517.95889999999997</v>
      </c>
      <c r="W1876" s="3" t="s">
        <v>47</v>
      </c>
      <c r="X1876" s="3" t="s">
        <v>47</v>
      </c>
      <c r="Y1876" s="3" t="s">
        <v>47</v>
      </c>
      <c r="Z1876" s="3" t="s">
        <v>47</v>
      </c>
      <c r="AA1876" s="3" t="s">
        <v>47</v>
      </c>
      <c r="AB1876" s="12" t="s">
        <v>47</v>
      </c>
      <c r="AC1876" s="3" t="s">
        <v>47</v>
      </c>
      <c r="AD1876" s="3" t="s">
        <v>47</v>
      </c>
      <c r="AE1876" s="3" t="s">
        <v>47</v>
      </c>
      <c r="AF1876" s="3" t="s">
        <v>47</v>
      </c>
      <c r="AG1876" s="3" t="s">
        <v>47</v>
      </c>
      <c r="AH1876" s="3" t="s">
        <v>47</v>
      </c>
      <c r="AI1876" s="3" t="s">
        <v>47</v>
      </c>
      <c r="AJ1876" s="3" t="s">
        <v>47</v>
      </c>
      <c r="AK1876" s="3" t="s">
        <v>47</v>
      </c>
      <c r="AL1876" s="3" t="s">
        <v>47</v>
      </c>
      <c r="AM1876" s="3" t="s">
        <v>47</v>
      </c>
      <c r="AU1876" s="3">
        <v>0</v>
      </c>
      <c r="AV1876" s="3">
        <v>17</v>
      </c>
      <c r="AW1876" s="3">
        <v>1</v>
      </c>
      <c r="AX1876" s="3">
        <v>17</v>
      </c>
      <c r="AY1876" s="3">
        <v>100</v>
      </c>
      <c r="AZ1876" s="6" t="str">
        <f t="shared" si="207"/>
        <v>1603.6</v>
      </c>
      <c r="BC1876" s="12" t="s">
        <v>4061</v>
      </c>
      <c r="BJ1876" s="12">
        <f t="shared" si="208"/>
        <v>0</v>
      </c>
      <c r="BK1876" s="12">
        <f t="shared" si="209"/>
        <v>0</v>
      </c>
      <c r="CQ1876" s="3" t="str">
        <f>CONCATENATE(baseURL!$A$1,baseURL!$B$1,baseURL!$C$1,".",C1876,".",L1876,".pkl&amp;seq=",BC1876)</f>
        <v>http://proteomics.broadinstitute.org/millscripts/viewfeed.pl?side=xl&amp;cycle=1&amp;fixedMods=iaaC&amp;file=msdataSM/iPRG2012_nd/cpick_in/iPRG2012_nd.1603.6.3.pkl&amp;seq=LLGDAAKNQAALNPR</v>
      </c>
    </row>
    <row r="1877" spans="1:95" x14ac:dyDescent="0.2">
      <c r="A1877" s="3">
        <v>3912</v>
      </c>
      <c r="B1877" s="2" t="s">
        <v>4047</v>
      </c>
      <c r="C1877" s="2" t="s">
        <v>4048</v>
      </c>
      <c r="D1877" s="3">
        <v>4720</v>
      </c>
      <c r="E1877" s="3">
        <v>4717</v>
      </c>
      <c r="F1877" s="3">
        <v>33673</v>
      </c>
      <c r="G1877" s="3">
        <v>6319</v>
      </c>
      <c r="H1877" s="3">
        <v>21.594100000000001</v>
      </c>
      <c r="I1877" s="30">
        <v>628.62183000000005</v>
      </c>
      <c r="J1877" s="30">
        <v>628.61873579999997</v>
      </c>
      <c r="K1877" s="30">
        <v>3.0899999999999999E-3</v>
      </c>
      <c r="L1877" s="3">
        <v>3</v>
      </c>
      <c r="M1877" s="3">
        <v>3</v>
      </c>
      <c r="N1877" s="10">
        <f t="shared" si="203"/>
        <v>1</v>
      </c>
      <c r="O1877" s="35">
        <v>3</v>
      </c>
      <c r="P1877" s="17"/>
      <c r="Q1877" s="40">
        <v>1883.84061</v>
      </c>
      <c r="R1877" s="40">
        <v>628.61838999999998</v>
      </c>
      <c r="S1877" s="18">
        <f t="shared" si="204"/>
        <v>5.4723184284645594</v>
      </c>
      <c r="T1877" s="18">
        <f t="shared" si="205"/>
        <v>0.55009526525458297</v>
      </c>
      <c r="U1877" s="18">
        <f t="shared" si="206"/>
        <v>0.65222399870934589</v>
      </c>
      <c r="V1877" s="30">
        <v>628.61879999999996</v>
      </c>
      <c r="W1877" s="3" t="s">
        <v>47</v>
      </c>
      <c r="X1877" s="3" t="s">
        <v>47</v>
      </c>
      <c r="Y1877" s="3" t="s">
        <v>47</v>
      </c>
      <c r="Z1877" s="3" t="s">
        <v>47</v>
      </c>
      <c r="AA1877" s="3" t="s">
        <v>47</v>
      </c>
      <c r="AB1877" s="12" t="s">
        <v>47</v>
      </c>
      <c r="AD1877" s="3" t="s">
        <v>47</v>
      </c>
      <c r="AE1877" s="3" t="s">
        <v>48</v>
      </c>
      <c r="AF1877" s="3" t="s">
        <v>47</v>
      </c>
      <c r="AG1877" s="3" t="s">
        <v>47</v>
      </c>
      <c r="AH1877" s="3" t="s">
        <v>47</v>
      </c>
      <c r="AJ1877" s="3" t="s">
        <v>47</v>
      </c>
      <c r="AL1877" s="3" t="s">
        <v>52</v>
      </c>
      <c r="AM1877" s="3" t="s">
        <v>48</v>
      </c>
      <c r="AP1877" s="3" t="s">
        <v>52</v>
      </c>
      <c r="AU1877" s="3">
        <v>0</v>
      </c>
      <c r="AV1877" s="3">
        <v>11</v>
      </c>
      <c r="AW1877" s="3">
        <v>1</v>
      </c>
      <c r="AX1877" s="3">
        <v>11</v>
      </c>
      <c r="AY1877" s="3">
        <v>100</v>
      </c>
      <c r="AZ1877" s="6" t="str">
        <f t="shared" si="207"/>
        <v>1603.9</v>
      </c>
      <c r="BC1877" s="12" t="s">
        <v>4049</v>
      </c>
      <c r="BJ1877" s="12">
        <f t="shared" si="208"/>
        <v>0</v>
      </c>
      <c r="BK1877" s="12">
        <f t="shared" si="209"/>
        <v>0</v>
      </c>
      <c r="CQ1877" s="3" t="str">
        <f>CONCATENATE(baseURL!$A$1,baseURL!$B$1,baseURL!$C$1,".",C1877,".",L1877,".pkl&amp;seq=",BC1877)</f>
        <v>http://proteomics.broadinstitute.org/millscripts/viewfeed.pl?side=xl&amp;cycle=1&amp;fixedMods=iaaC&amp;file=msdataSM/iPRG2012_nd/cpick_in/iPRG2012_nd.1603.9.3.pkl&amp;seq=FQPGTSNETPEETYQR</v>
      </c>
    </row>
    <row r="1878" spans="1:95" x14ac:dyDescent="0.2">
      <c r="A1878" s="3">
        <v>982</v>
      </c>
      <c r="B1878" s="2" t="s">
        <v>4064</v>
      </c>
      <c r="C1878" s="2" t="s">
        <v>4065</v>
      </c>
      <c r="D1878" s="3">
        <v>4724</v>
      </c>
      <c r="E1878" s="3">
        <v>4721</v>
      </c>
      <c r="F1878" s="3">
        <v>33687</v>
      </c>
      <c r="G1878" s="3">
        <v>6324</v>
      </c>
      <c r="H1878" s="3">
        <v>21.610600000000002</v>
      </c>
      <c r="I1878" s="30">
        <v>471.78849000000002</v>
      </c>
      <c r="J1878" s="30">
        <v>471.79039829999999</v>
      </c>
      <c r="K1878" s="30">
        <v>-1.91E-3</v>
      </c>
      <c r="L1878" s="3">
        <v>2</v>
      </c>
      <c r="M1878" s="3">
        <v>2</v>
      </c>
      <c r="N1878" s="10">
        <f t="shared" si="203"/>
        <v>1</v>
      </c>
      <c r="O1878" s="35">
        <v>2</v>
      </c>
      <c r="P1878" s="17"/>
      <c r="Q1878" s="40">
        <v>942.57308999999998</v>
      </c>
      <c r="R1878" s="40">
        <v>471.79018000000002</v>
      </c>
      <c r="S1878" s="18">
        <f t="shared" si="204"/>
        <v>-3.5821008398191259</v>
      </c>
      <c r="T1878" s="18">
        <f t="shared" si="205"/>
        <v>0.46270568830365422</v>
      </c>
      <c r="U1878" s="18">
        <f t="shared" si="206"/>
        <v>-0.16956690371425936</v>
      </c>
      <c r="V1878" s="30">
        <v>471.7901</v>
      </c>
      <c r="W1878" s="3" t="s">
        <v>47</v>
      </c>
      <c r="Z1878" s="3" t="s">
        <v>47</v>
      </c>
      <c r="AA1878" s="3" t="s">
        <v>47</v>
      </c>
      <c r="AB1878" s="12" t="s">
        <v>52</v>
      </c>
      <c r="AC1878" s="3" t="s">
        <v>47</v>
      </c>
      <c r="AE1878" s="3" t="s">
        <v>48</v>
      </c>
      <c r="AF1878" s="3" t="s">
        <v>47</v>
      </c>
      <c r="AG1878" s="3" t="s">
        <v>48</v>
      </c>
      <c r="AH1878" s="3" t="s">
        <v>47</v>
      </c>
      <c r="AI1878" s="3" t="s">
        <v>47</v>
      </c>
      <c r="AK1878" s="3" t="s">
        <v>52</v>
      </c>
      <c r="AM1878" s="3" t="s">
        <v>52</v>
      </c>
      <c r="AU1878" s="3">
        <v>0</v>
      </c>
      <c r="AV1878" s="3">
        <v>7</v>
      </c>
      <c r="AW1878" s="3">
        <v>1</v>
      </c>
      <c r="AX1878" s="3">
        <v>7</v>
      </c>
      <c r="AY1878" s="3">
        <v>100</v>
      </c>
      <c r="AZ1878" s="6" t="str">
        <f t="shared" si="207"/>
        <v>1604.2</v>
      </c>
      <c r="BC1878" s="12" t="s">
        <v>4066</v>
      </c>
      <c r="BJ1878" s="12">
        <f t="shared" si="208"/>
        <v>0</v>
      </c>
      <c r="BK1878" s="12">
        <f t="shared" si="209"/>
        <v>0</v>
      </c>
      <c r="CQ1878" s="3" t="str">
        <f>CONCATENATE(baseURL!$A$1,baseURL!$B$1,baseURL!$C$1,".",C1878,".",L1878,".pkl&amp;seq=",BC1878)</f>
        <v>http://proteomics.broadinstitute.org/millscripts/viewfeed.pl?side=xl&amp;cycle=1&amp;fixedMods=iaaC&amp;file=msdataSM/iPRG2012_nd/cpick_in/iPRG2012_nd.1604.2.2.pkl&amp;seq=GVEQLLKR</v>
      </c>
    </row>
    <row r="1879" spans="1:95" x14ac:dyDescent="0.2">
      <c r="A1879" s="3">
        <v>6918</v>
      </c>
      <c r="B1879" s="2" t="s">
        <v>4067</v>
      </c>
      <c r="C1879" s="2" t="s">
        <v>4068</v>
      </c>
      <c r="D1879" s="3">
        <v>4726</v>
      </c>
      <c r="E1879" s="3">
        <v>4723</v>
      </c>
      <c r="F1879" s="3">
        <v>33689</v>
      </c>
      <c r="G1879" s="3">
        <v>6326</v>
      </c>
      <c r="H1879" s="3">
        <v>21.615600000000001</v>
      </c>
      <c r="I1879" s="30">
        <v>541.27734999999996</v>
      </c>
      <c r="J1879" s="30">
        <v>541.27545339999995</v>
      </c>
      <c r="K1879" s="30">
        <v>1.9E-3</v>
      </c>
      <c r="L1879" s="3">
        <v>2</v>
      </c>
      <c r="M1879" s="3">
        <v>2</v>
      </c>
      <c r="N1879" s="10">
        <f t="shared" si="203"/>
        <v>1</v>
      </c>
      <c r="O1879" s="35">
        <v>2</v>
      </c>
      <c r="P1879" s="17"/>
      <c r="Q1879" s="40">
        <v>1081.5458900000001</v>
      </c>
      <c r="R1879" s="40">
        <v>541.27657999999997</v>
      </c>
      <c r="S1879" s="18">
        <f t="shared" si="204"/>
        <v>1.4225629344403061</v>
      </c>
      <c r="T1879" s="18">
        <f t="shared" si="205"/>
        <v>-2.0813758467445918</v>
      </c>
      <c r="U1879" s="18">
        <f t="shared" si="206"/>
        <v>-2.7342768091222882</v>
      </c>
      <c r="V1879" s="30">
        <v>541.27509999999995</v>
      </c>
      <c r="W1879" s="3" t="s">
        <v>47</v>
      </c>
      <c r="X1879" s="3" t="s">
        <v>47</v>
      </c>
      <c r="Y1879" s="3" t="s">
        <v>47</v>
      </c>
      <c r="Z1879" s="3" t="s">
        <v>47</v>
      </c>
      <c r="AA1879" s="3" t="s">
        <v>47</v>
      </c>
      <c r="AB1879" s="12" t="s">
        <v>47</v>
      </c>
      <c r="AC1879" s="3" t="s">
        <v>47</v>
      </c>
      <c r="AD1879" s="3" t="s">
        <v>47</v>
      </c>
      <c r="AE1879" s="3" t="s">
        <v>47</v>
      </c>
      <c r="AF1879" s="3" t="s">
        <v>47</v>
      </c>
      <c r="AG1879" s="3" t="s">
        <v>47</v>
      </c>
      <c r="AH1879" s="3" t="s">
        <v>47</v>
      </c>
      <c r="AI1879" s="3" t="s">
        <v>48</v>
      </c>
      <c r="AJ1879" s="3" t="s">
        <v>47</v>
      </c>
      <c r="AK1879" s="3" t="s">
        <v>47</v>
      </c>
      <c r="AL1879" s="3" t="s">
        <v>47</v>
      </c>
      <c r="AM1879" s="3" t="s">
        <v>47</v>
      </c>
      <c r="AO1879" s="3" t="s">
        <v>48</v>
      </c>
      <c r="AP1879" s="3" t="s">
        <v>47</v>
      </c>
      <c r="AU1879" s="3">
        <v>0</v>
      </c>
      <c r="AV1879" s="3">
        <v>17</v>
      </c>
      <c r="AW1879" s="3">
        <v>1</v>
      </c>
      <c r="AX1879" s="3">
        <v>17</v>
      </c>
      <c r="AY1879" s="3">
        <v>100</v>
      </c>
      <c r="AZ1879" s="6" t="str">
        <f t="shared" si="207"/>
        <v>1604.4</v>
      </c>
      <c r="BC1879" s="12" t="s">
        <v>4069</v>
      </c>
      <c r="BJ1879" s="12">
        <f t="shared" si="208"/>
        <v>1</v>
      </c>
      <c r="BK1879" s="12">
        <f t="shared" si="209"/>
        <v>0</v>
      </c>
      <c r="CQ1879" s="3" t="str">
        <f>CONCATENATE(baseURL!$A$1,baseURL!$B$1,baseURL!$C$1,".",C1879,".",L1879,".pkl&amp;seq=",BC1879)</f>
        <v>http://proteomics.broadinstitute.org/millscripts/viewfeed.pl?side=xl&amp;cycle=1&amp;fixedMods=iaaC&amp;file=msdataSM/iPRG2012_nd/cpick_in/iPRG2012_nd.1604.4.2.pkl&amp;seq=KYDLNLCR</v>
      </c>
    </row>
    <row r="1880" spans="1:95" x14ac:dyDescent="0.2">
      <c r="A1880" s="3">
        <v>4084</v>
      </c>
      <c r="B1880" s="2" t="s">
        <v>4071</v>
      </c>
      <c r="C1880" s="2" t="s">
        <v>4072</v>
      </c>
      <c r="D1880" s="3">
        <v>4729</v>
      </c>
      <c r="E1880" s="3">
        <v>4726</v>
      </c>
      <c r="F1880" s="3">
        <v>33707</v>
      </c>
      <c r="G1880" s="3">
        <v>6330</v>
      </c>
      <c r="H1880" s="3">
        <v>21.646999999999998</v>
      </c>
      <c r="I1880" s="30">
        <v>402.25304999999997</v>
      </c>
      <c r="J1880" s="30">
        <v>402.25302879999998</v>
      </c>
      <c r="K1880" s="30">
        <v>2.0000000000000002E-5</v>
      </c>
      <c r="L1880" s="3">
        <v>2</v>
      </c>
      <c r="M1880" s="3">
        <v>2</v>
      </c>
      <c r="N1880" s="10">
        <f t="shared" si="203"/>
        <v>1</v>
      </c>
      <c r="O1880" s="35">
        <v>2</v>
      </c>
      <c r="P1880" s="17"/>
      <c r="Q1880" s="40">
        <v>803.49852999999996</v>
      </c>
      <c r="R1880" s="40">
        <v>402.25290000000001</v>
      </c>
      <c r="S1880" s="18">
        <f t="shared" si="204"/>
        <v>0.37289973537132215</v>
      </c>
      <c r="T1880" s="18">
        <f t="shared" si="205"/>
        <v>0.3201965727789583</v>
      </c>
      <c r="U1880" s="18">
        <f t="shared" si="206"/>
        <v>-0.74579947102526956</v>
      </c>
      <c r="V1880" s="30">
        <v>402.25259999999997</v>
      </c>
      <c r="W1880" s="3" t="s">
        <v>47</v>
      </c>
      <c r="Y1880" s="3" t="s">
        <v>47</v>
      </c>
      <c r="Z1880" s="3" t="s">
        <v>47</v>
      </c>
      <c r="AA1880" s="3" t="s">
        <v>47</v>
      </c>
      <c r="AB1880" s="12" t="s">
        <v>47</v>
      </c>
      <c r="AC1880" s="3" t="s">
        <v>47</v>
      </c>
      <c r="AD1880" s="3" t="s">
        <v>47</v>
      </c>
      <c r="AG1880" s="3" t="s">
        <v>47</v>
      </c>
      <c r="AH1880" s="3" t="s">
        <v>47</v>
      </c>
      <c r="AI1880" s="3" t="s">
        <v>48</v>
      </c>
      <c r="AK1880" s="3" t="s">
        <v>47</v>
      </c>
      <c r="AL1880" s="3" t="s">
        <v>47</v>
      </c>
      <c r="AN1880" s="3" t="s">
        <v>47</v>
      </c>
      <c r="AU1880" s="3">
        <v>0</v>
      </c>
      <c r="AV1880" s="3">
        <v>12</v>
      </c>
      <c r="AW1880" s="3">
        <v>1</v>
      </c>
      <c r="AX1880" s="3">
        <v>12</v>
      </c>
      <c r="AY1880" s="3">
        <v>100</v>
      </c>
      <c r="AZ1880" s="6" t="str">
        <f t="shared" si="207"/>
        <v>1605.1</v>
      </c>
      <c r="BC1880" s="12" t="s">
        <v>4073</v>
      </c>
      <c r="BJ1880" s="12">
        <f t="shared" si="208"/>
        <v>0</v>
      </c>
      <c r="BK1880" s="12">
        <f t="shared" si="209"/>
        <v>0</v>
      </c>
      <c r="CQ1880" s="3" t="str">
        <f>CONCATENATE(baseURL!$A$1,baseURL!$B$1,baseURL!$C$1,".",C1880,".",L1880,".pkl&amp;seq=",BC1880)</f>
        <v>http://proteomics.broadinstitute.org/millscripts/viewfeed.pl?side=xl&amp;cycle=1&amp;fixedMods=iaaC&amp;file=msdataSM/iPRG2012_nd/cpick_in/iPRG2012_nd.1605.1.2.pkl&amp;seq=TSTLLLR</v>
      </c>
    </row>
    <row r="1881" spans="1:95" x14ac:dyDescent="0.2">
      <c r="A1881" s="3">
        <v>3890</v>
      </c>
      <c r="B1881" s="2" t="s">
        <v>4074</v>
      </c>
      <c r="C1881" s="2" t="s">
        <v>4075</v>
      </c>
      <c r="D1881" s="3">
        <v>4732</v>
      </c>
      <c r="E1881" s="3">
        <v>4729</v>
      </c>
      <c r="F1881" s="3">
        <v>33730</v>
      </c>
      <c r="G1881" s="3">
        <v>6334</v>
      </c>
      <c r="H1881" s="3">
        <v>21.661899999999999</v>
      </c>
      <c r="I1881" s="30">
        <v>443.93925999999999</v>
      </c>
      <c r="J1881" s="30">
        <v>443.9385987</v>
      </c>
      <c r="K1881" s="30">
        <v>6.6E-4</v>
      </c>
      <c r="L1881" s="3">
        <v>3</v>
      </c>
      <c r="M1881" s="3">
        <v>3</v>
      </c>
      <c r="N1881" s="10">
        <f t="shared" si="203"/>
        <v>1</v>
      </c>
      <c r="O1881" s="35">
        <v>3</v>
      </c>
      <c r="P1881" s="17"/>
      <c r="Q1881" s="40">
        <v>1329.8001300000001</v>
      </c>
      <c r="R1881" s="40">
        <v>443.93822999999998</v>
      </c>
      <c r="S1881" s="18">
        <f t="shared" si="204"/>
        <v>2.3201426018531843</v>
      </c>
      <c r="T1881" s="18">
        <f t="shared" si="205"/>
        <v>0.83052094888086447</v>
      </c>
      <c r="U1881" s="18">
        <f t="shared" si="206"/>
        <v>-6.7576968942505131E-2</v>
      </c>
      <c r="V1881" s="30">
        <v>443.93819999999999</v>
      </c>
      <c r="W1881" s="3" t="s">
        <v>47</v>
      </c>
      <c r="X1881" s="3" t="s">
        <v>47</v>
      </c>
      <c r="Y1881" s="3" t="s">
        <v>47</v>
      </c>
      <c r="Z1881" s="3" t="s">
        <v>47</v>
      </c>
      <c r="AA1881" s="3" t="s">
        <v>47</v>
      </c>
      <c r="AB1881" s="12" t="s">
        <v>47</v>
      </c>
      <c r="AC1881" s="3" t="s">
        <v>47</v>
      </c>
      <c r="AD1881" s="3" t="s">
        <v>47</v>
      </c>
      <c r="AE1881" s="3" t="s">
        <v>47</v>
      </c>
      <c r="AF1881" s="3" t="s">
        <v>48</v>
      </c>
      <c r="AG1881" s="3" t="s">
        <v>47</v>
      </c>
      <c r="AH1881" s="3" t="s">
        <v>48</v>
      </c>
      <c r="AJ1881" s="3" t="s">
        <v>47</v>
      </c>
      <c r="AK1881" s="3" t="s">
        <v>52</v>
      </c>
      <c r="AM1881" s="3" t="s">
        <v>48</v>
      </c>
      <c r="AU1881" s="3">
        <v>0</v>
      </c>
      <c r="AV1881" s="3">
        <v>11</v>
      </c>
      <c r="AW1881" s="3">
        <v>1</v>
      </c>
      <c r="AX1881" s="3">
        <v>11</v>
      </c>
      <c r="AY1881" s="3">
        <v>100</v>
      </c>
      <c r="AZ1881" s="6" t="str">
        <f t="shared" si="207"/>
        <v>1606.3</v>
      </c>
      <c r="BC1881" s="12" t="s">
        <v>4076</v>
      </c>
      <c r="BJ1881" s="12">
        <f t="shared" si="208"/>
        <v>0</v>
      </c>
      <c r="BK1881" s="12">
        <f t="shared" si="209"/>
        <v>0</v>
      </c>
      <c r="CQ1881" s="3" t="str">
        <f>CONCATENATE(baseURL!$A$1,baseURL!$B$1,baseURL!$C$1,".",C1881,".",L1881,".pkl&amp;seq=",BC1881)</f>
        <v>http://proteomics.broadinstitute.org/millscripts/viewfeed.pl?side=xl&amp;cycle=1&amp;fixedMods=iaaC&amp;file=msdataSM/iPRG2012_nd/cpick_in/iPRG2012_nd.1606.3.3.pkl&amp;seq=LQKGPVRGLSFK</v>
      </c>
    </row>
    <row r="1882" spans="1:95" x14ac:dyDescent="0.2">
      <c r="A1882" s="3">
        <v>6599</v>
      </c>
      <c r="B1882" s="2" t="s">
        <v>4080</v>
      </c>
      <c r="C1882" s="2" t="s">
        <v>4081</v>
      </c>
      <c r="D1882" s="3">
        <v>4736</v>
      </c>
      <c r="E1882" s="3">
        <v>4733</v>
      </c>
      <c r="F1882" s="3">
        <v>33734</v>
      </c>
      <c r="G1882" s="3">
        <v>6338</v>
      </c>
      <c r="H1882" s="3">
        <v>21.671900000000001</v>
      </c>
      <c r="I1882" s="30">
        <v>586.75031999999999</v>
      </c>
      <c r="J1882" s="30">
        <v>586.75133740000001</v>
      </c>
      <c r="K1882" s="30">
        <v>-1.0200000000000001E-3</v>
      </c>
      <c r="L1882" s="3">
        <v>2</v>
      </c>
      <c r="M1882" s="3">
        <v>2</v>
      </c>
      <c r="N1882" s="10">
        <f t="shared" si="203"/>
        <v>1</v>
      </c>
      <c r="O1882" s="35">
        <v>2</v>
      </c>
      <c r="P1882" s="17"/>
      <c r="Q1882" s="40">
        <v>1172.49622</v>
      </c>
      <c r="R1882" s="40">
        <v>586.75175000000002</v>
      </c>
      <c r="S1882" s="18">
        <f t="shared" si="204"/>
        <v>-2.4371465445609251</v>
      </c>
      <c r="T1882" s="18">
        <f t="shared" si="205"/>
        <v>-0.70319347152216249</v>
      </c>
      <c r="U1882" s="18">
        <f t="shared" si="206"/>
        <v>-0.93736405554073854</v>
      </c>
      <c r="V1882" s="30">
        <v>586.75120000000004</v>
      </c>
      <c r="W1882" s="3" t="s">
        <v>47</v>
      </c>
      <c r="X1882" s="3" t="s">
        <v>47</v>
      </c>
      <c r="Y1882" s="3" t="s">
        <v>47</v>
      </c>
      <c r="Z1882" s="3" t="s">
        <v>47</v>
      </c>
      <c r="AA1882" s="3" t="s">
        <v>47</v>
      </c>
      <c r="AB1882" s="12" t="s">
        <v>47</v>
      </c>
      <c r="AC1882" s="3" t="s">
        <v>47</v>
      </c>
      <c r="AD1882" s="3" t="s">
        <v>47</v>
      </c>
      <c r="AE1882" s="3" t="s">
        <v>47</v>
      </c>
      <c r="AF1882" s="3" t="s">
        <v>48</v>
      </c>
      <c r="AG1882" s="3" t="s">
        <v>48</v>
      </c>
      <c r="AI1882" s="3" t="s">
        <v>47</v>
      </c>
      <c r="AK1882" s="3" t="s">
        <v>48</v>
      </c>
      <c r="AL1882" s="3" t="s">
        <v>47</v>
      </c>
      <c r="AU1882" s="3">
        <v>0</v>
      </c>
      <c r="AV1882" s="3">
        <v>11</v>
      </c>
      <c r="AW1882" s="3">
        <v>1</v>
      </c>
      <c r="AX1882" s="3">
        <v>11</v>
      </c>
      <c r="AY1882" s="3">
        <v>100</v>
      </c>
      <c r="AZ1882" s="6" t="str">
        <f t="shared" si="207"/>
        <v>1606.7</v>
      </c>
      <c r="BC1882" s="12" t="s">
        <v>4082</v>
      </c>
      <c r="BJ1882" s="12">
        <f t="shared" si="208"/>
        <v>0</v>
      </c>
      <c r="BK1882" s="12">
        <f t="shared" si="209"/>
        <v>0</v>
      </c>
      <c r="CQ1882" s="3" t="str">
        <f>CONCATENATE(baseURL!$A$1,baseURL!$B$1,baseURL!$C$1,".",C1882,".",L1882,".pkl&amp;seq=",BC1882)</f>
        <v>http://proteomics.broadinstitute.org/millscripts/viewfeed.pl?side=xl&amp;cycle=1&amp;fixedMods=iaaC&amp;file=msdataSM/iPRG2012_nd/cpick_in/iPRG2012_nd.1606.7.2.pkl&amp;seq=YEEMVENMK</v>
      </c>
    </row>
    <row r="1883" spans="1:95" x14ac:dyDescent="0.2">
      <c r="A1883" s="3">
        <v>2730</v>
      </c>
      <c r="B1883" s="2" t="s">
        <v>4083</v>
      </c>
      <c r="C1883" s="2" t="s">
        <v>4084</v>
      </c>
      <c r="D1883" s="3">
        <v>4738</v>
      </c>
      <c r="E1883" s="3">
        <v>4735</v>
      </c>
      <c r="F1883" s="3">
        <v>33750</v>
      </c>
      <c r="G1883" s="3">
        <v>6341</v>
      </c>
      <c r="H1883" s="3">
        <v>21.684899999999999</v>
      </c>
      <c r="I1883" s="30">
        <v>454.57886999999999</v>
      </c>
      <c r="J1883" s="30">
        <v>454.57886810000002</v>
      </c>
      <c r="K1883" s="30">
        <v>0</v>
      </c>
      <c r="L1883" s="3">
        <v>0</v>
      </c>
      <c r="M1883" s="3">
        <v>0</v>
      </c>
      <c r="N1883" s="10">
        <f t="shared" si="203"/>
        <v>1</v>
      </c>
      <c r="O1883" s="35">
        <v>3</v>
      </c>
      <c r="P1883" s="17"/>
      <c r="Q1883" s="40">
        <v>1361.7171900000001</v>
      </c>
      <c r="R1883" s="40">
        <v>454.57724999999999</v>
      </c>
      <c r="S1883" s="18">
        <f t="shared" si="204"/>
        <v>3.5637507156432036</v>
      </c>
      <c r="T1883" s="18">
        <f t="shared" si="205"/>
        <v>3.5595710080743235</v>
      </c>
      <c r="U1883" s="18">
        <f t="shared" si="206"/>
        <v>3.6297460992245436</v>
      </c>
      <c r="V1883" s="30">
        <v>454.57889999999998</v>
      </c>
      <c r="Z1883" s="3" t="s">
        <v>47</v>
      </c>
      <c r="AA1883" s="3" t="s">
        <v>47</v>
      </c>
      <c r="AB1883" s="12" t="s">
        <v>48</v>
      </c>
      <c r="AD1883" s="3" t="s">
        <v>47</v>
      </c>
      <c r="AG1883" s="3" t="s">
        <v>52</v>
      </c>
      <c r="AH1883" s="3" t="s">
        <v>48</v>
      </c>
      <c r="AL1883" s="3" t="s">
        <v>52</v>
      </c>
      <c r="AU1883" s="3">
        <v>0</v>
      </c>
      <c r="AV1883" s="3">
        <v>3</v>
      </c>
      <c r="AW1883" s="3">
        <v>1</v>
      </c>
      <c r="AX1883" s="3">
        <v>3</v>
      </c>
      <c r="AY1883" s="3">
        <v>100</v>
      </c>
      <c r="AZ1883" s="6" t="str">
        <f t="shared" si="207"/>
        <v>1607.2</v>
      </c>
      <c r="BC1883" s="12" t="s">
        <v>4085</v>
      </c>
      <c r="BJ1883" s="12">
        <f t="shared" si="208"/>
        <v>0</v>
      </c>
      <c r="BK1883" s="12">
        <f t="shared" si="209"/>
        <v>0</v>
      </c>
      <c r="CQ1883" s="3" t="str">
        <f>CONCATENATE(baseURL!$A$1,baseURL!$B$1,baseURL!$C$1,".",C1883,".",L1883,".pkl&amp;seq=",BC1883)</f>
        <v>http://proteomics.broadinstitute.org/millscripts/viewfeed.pl?side=xl&amp;cycle=1&amp;fixedMods=iaaC&amp;file=msdataSM/iPRG2012_nd/cpick_in/iPRG2012_nd.1607.2.0.pkl&amp;seq=SKVEFLPQSGNR</v>
      </c>
    </row>
    <row r="1884" spans="1:95" x14ac:dyDescent="0.2">
      <c r="A1884" s="3">
        <v>6915</v>
      </c>
      <c r="B1884" s="2" t="s">
        <v>4086</v>
      </c>
      <c r="C1884" s="2" t="s">
        <v>4087</v>
      </c>
      <c r="D1884" s="3">
        <v>4742</v>
      </c>
      <c r="E1884" s="3">
        <v>4739</v>
      </c>
      <c r="F1884" s="3">
        <v>33754</v>
      </c>
      <c r="G1884" s="3">
        <v>6345</v>
      </c>
      <c r="H1884" s="3">
        <v>21.6966</v>
      </c>
      <c r="I1884" s="30">
        <v>598.80840000000001</v>
      </c>
      <c r="J1884" s="30">
        <v>598.80742220000002</v>
      </c>
      <c r="K1884" s="30">
        <v>9.7999999999999997E-4</v>
      </c>
      <c r="L1884" s="3">
        <v>2</v>
      </c>
      <c r="M1884" s="3">
        <v>2</v>
      </c>
      <c r="N1884" s="10">
        <f t="shared" si="203"/>
        <v>1</v>
      </c>
      <c r="O1884" s="35">
        <v>2</v>
      </c>
      <c r="P1884" s="17"/>
      <c r="Q1884" s="40">
        <v>1196.6092200000001</v>
      </c>
      <c r="R1884" s="40">
        <v>598.80825000000004</v>
      </c>
      <c r="S1884" s="18">
        <f t="shared" si="204"/>
        <v>0.25049755069731738</v>
      </c>
      <c r="T1884" s="18">
        <f t="shared" si="205"/>
        <v>-1.382412483502993</v>
      </c>
      <c r="U1884" s="18">
        <f t="shared" si="206"/>
        <v>-1.7534828554507873</v>
      </c>
      <c r="V1884" s="30">
        <v>598.80719999999997</v>
      </c>
      <c r="W1884" s="3" t="s">
        <v>47</v>
      </c>
      <c r="X1884" s="3" t="s">
        <v>47</v>
      </c>
      <c r="Y1884" s="3" t="s">
        <v>47</v>
      </c>
      <c r="Z1884" s="3" t="s">
        <v>47</v>
      </c>
      <c r="AA1884" s="3" t="s">
        <v>48</v>
      </c>
      <c r="AB1884" s="12" t="s">
        <v>47</v>
      </c>
      <c r="AC1884" s="3" t="s">
        <v>47</v>
      </c>
      <c r="AD1884" s="3" t="s">
        <v>47</v>
      </c>
      <c r="AE1884" s="3" t="s">
        <v>47</v>
      </c>
      <c r="AF1884" s="3" t="s">
        <v>47</v>
      </c>
      <c r="AG1884" s="3" t="s">
        <v>47</v>
      </c>
      <c r="AH1884" s="3" t="s">
        <v>47</v>
      </c>
      <c r="AI1884" s="3" t="s">
        <v>47</v>
      </c>
      <c r="AJ1884" s="3" t="s">
        <v>47</v>
      </c>
      <c r="AK1884" s="3" t="s">
        <v>47</v>
      </c>
      <c r="AL1884" s="3" t="s">
        <v>47</v>
      </c>
      <c r="AM1884" s="3" t="s">
        <v>47</v>
      </c>
      <c r="AO1884" s="3" t="s">
        <v>47</v>
      </c>
      <c r="AP1884" s="3" t="s">
        <v>48</v>
      </c>
      <c r="AU1884" s="3">
        <v>0</v>
      </c>
      <c r="AV1884" s="3">
        <v>17</v>
      </c>
      <c r="AW1884" s="3">
        <v>1</v>
      </c>
      <c r="AX1884" s="3">
        <v>17</v>
      </c>
      <c r="AY1884" s="3">
        <v>100</v>
      </c>
      <c r="AZ1884" s="6" t="str">
        <f t="shared" si="207"/>
        <v>1607.6</v>
      </c>
      <c r="BC1884" s="12" t="s">
        <v>4088</v>
      </c>
      <c r="BJ1884" s="12">
        <f t="shared" si="208"/>
        <v>1</v>
      </c>
      <c r="BK1884" s="12">
        <f t="shared" si="209"/>
        <v>0</v>
      </c>
      <c r="CQ1884" s="3" t="str">
        <f>CONCATENATE(baseURL!$A$1,baseURL!$B$1,baseURL!$C$1,".",C1884,".",L1884,".pkl&amp;seq=",BC1884)</f>
        <v>http://proteomics.broadinstitute.org/millscripts/viewfeed.pl?side=xl&amp;cycle=1&amp;fixedMods=iaaC&amp;file=msdataSM/iPRG2012_nd/cpick_in/iPRG2012_nd.1607.6.2.pkl&amp;seq=VLVAGTSAYCR</v>
      </c>
    </row>
    <row r="1885" spans="1:95" x14ac:dyDescent="0.2">
      <c r="A1885" s="3">
        <v>3039</v>
      </c>
      <c r="B1885" s="2" t="s">
        <v>4089</v>
      </c>
      <c r="C1885" s="2" t="s">
        <v>4090</v>
      </c>
      <c r="D1885" s="3">
        <v>4744</v>
      </c>
      <c r="E1885" s="3">
        <v>4741</v>
      </c>
      <c r="F1885" s="3">
        <v>33771</v>
      </c>
      <c r="G1885" s="3">
        <v>6348</v>
      </c>
      <c r="H1885" s="3">
        <v>21.709599999999998</v>
      </c>
      <c r="I1885" s="30">
        <v>499.29266000000001</v>
      </c>
      <c r="J1885" s="30">
        <v>499.28840350000002</v>
      </c>
      <c r="K1885" s="30">
        <v>4.2599999999999999E-3</v>
      </c>
      <c r="L1885" s="3">
        <v>4</v>
      </c>
      <c r="M1885" s="3">
        <v>2</v>
      </c>
      <c r="N1885" s="10">
        <f t="shared" si="203"/>
        <v>-1</v>
      </c>
      <c r="O1885" s="35">
        <v>2</v>
      </c>
      <c r="P1885" s="17"/>
      <c r="Q1885" s="40">
        <v>997.56767000000002</v>
      </c>
      <c r="R1885" s="40">
        <v>499.28746999999998</v>
      </c>
      <c r="S1885" s="18">
        <f t="shared" si="204"/>
        <v>10.394813232599928</v>
      </c>
      <c r="T1885" s="18">
        <f t="shared" si="205"/>
        <v>1.8696643839881715</v>
      </c>
      <c r="U1885" s="18">
        <f t="shared" si="206"/>
        <v>1.2617981380566563</v>
      </c>
      <c r="V1885" s="30">
        <v>499.28809999999999</v>
      </c>
      <c r="W1885" s="3" t="s">
        <v>47</v>
      </c>
      <c r="X1885" s="3" t="s">
        <v>47</v>
      </c>
      <c r="Y1885" s="3" t="s">
        <v>47</v>
      </c>
      <c r="Z1885" s="3" t="s">
        <v>47</v>
      </c>
      <c r="AA1885" s="3" t="s">
        <v>48</v>
      </c>
      <c r="AC1885" s="3" t="s">
        <v>47</v>
      </c>
      <c r="AE1885" s="3" t="s">
        <v>47</v>
      </c>
      <c r="AF1885" s="3" t="s">
        <v>52</v>
      </c>
      <c r="AH1885" s="3" t="s">
        <v>47</v>
      </c>
      <c r="AI1885" s="3" t="s">
        <v>47</v>
      </c>
      <c r="AO1885" s="3" t="s">
        <v>47</v>
      </c>
      <c r="AU1885" s="3">
        <v>0</v>
      </c>
      <c r="AV1885" s="3">
        <v>9</v>
      </c>
      <c r="AW1885" s="3">
        <v>1</v>
      </c>
      <c r="AX1885" s="3">
        <v>9</v>
      </c>
      <c r="AY1885" s="3">
        <v>100</v>
      </c>
      <c r="AZ1885" s="6" t="str">
        <f t="shared" si="207"/>
        <v>1608.2</v>
      </c>
      <c r="BC1885" s="12" t="s">
        <v>4091</v>
      </c>
      <c r="BJ1885" s="12">
        <f t="shared" si="208"/>
        <v>0</v>
      </c>
      <c r="BK1885" s="12">
        <f t="shared" si="209"/>
        <v>0</v>
      </c>
      <c r="BP1885" s="3" t="s">
        <v>54</v>
      </c>
      <c r="BR1885" s="3" t="s">
        <v>54</v>
      </c>
      <c r="CQ1885" s="3" t="str">
        <f>CONCATENATE(baseURL!$A$1,baseURL!$B$1,baseURL!$C$1,".",C1885,".",L1885,".pkl&amp;seq=",BC1885,"&amp;varMods=Deamidated-N")</f>
        <v>http://proteomics.broadinstitute.org/millscripts/viewfeed.pl?side=xl&amp;cycle=1&amp;fixedMods=iaaC&amp;file=msdataSM/iPRG2012_nd/cpick_in/iPRG2012_nd.1608.2.4.pkl&amp;seq=LAVLGPnGAGK&amp;varMods=Deamidated-N</v>
      </c>
    </row>
    <row r="1886" spans="1:95" x14ac:dyDescent="0.2">
      <c r="A1886" s="3">
        <v>1602</v>
      </c>
      <c r="B1886" s="2" t="s">
        <v>4092</v>
      </c>
      <c r="C1886" s="2" t="s">
        <v>4093</v>
      </c>
      <c r="D1886" s="3">
        <v>4746</v>
      </c>
      <c r="E1886" s="3">
        <v>4743</v>
      </c>
      <c r="F1886" s="3">
        <v>33773</v>
      </c>
      <c r="G1886" s="3">
        <v>6350</v>
      </c>
      <c r="H1886" s="3">
        <v>21.714600000000001</v>
      </c>
      <c r="I1886" s="30">
        <v>550.27936999999997</v>
      </c>
      <c r="J1886" s="30">
        <v>550.28137300000003</v>
      </c>
      <c r="K1886" s="30">
        <v>-2E-3</v>
      </c>
      <c r="L1886" s="3">
        <v>3</v>
      </c>
      <c r="M1886" s="3">
        <v>3</v>
      </c>
      <c r="N1886" s="10">
        <f t="shared" si="203"/>
        <v>1</v>
      </c>
      <c r="O1886" s="35">
        <v>3</v>
      </c>
      <c r="P1886" s="17"/>
      <c r="Q1886" s="40">
        <v>1648.8224</v>
      </c>
      <c r="R1886" s="40">
        <v>550.27898000000005</v>
      </c>
      <c r="S1886" s="18">
        <f t="shared" si="204"/>
        <v>0.70873141460871236</v>
      </c>
      <c r="T1886" s="18">
        <f t="shared" si="205"/>
        <v>4.3487032704459434</v>
      </c>
      <c r="U1886" s="18">
        <f t="shared" si="206"/>
        <v>-1.2357368258953929</v>
      </c>
      <c r="V1886" s="30">
        <v>550.27829999999994</v>
      </c>
      <c r="X1886" s="3" t="s">
        <v>47</v>
      </c>
      <c r="Y1886" s="3" t="s">
        <v>47</v>
      </c>
      <c r="Z1886" s="3" t="s">
        <v>47</v>
      </c>
      <c r="AA1886" s="3" t="s">
        <v>47</v>
      </c>
      <c r="AB1886" s="12" t="s">
        <v>48</v>
      </c>
      <c r="AC1886" s="3" t="s">
        <v>47</v>
      </c>
      <c r="AD1886" s="3" t="s">
        <v>47</v>
      </c>
      <c r="AF1886" s="3" t="s">
        <v>47</v>
      </c>
      <c r="AG1886" s="3" t="s">
        <v>47</v>
      </c>
      <c r="AH1886" s="3" t="s">
        <v>47</v>
      </c>
      <c r="AI1886" s="3" t="s">
        <v>48</v>
      </c>
      <c r="AK1886" s="3" t="s">
        <v>48</v>
      </c>
      <c r="AL1886" s="3" t="s">
        <v>48</v>
      </c>
      <c r="AM1886" s="3" t="s">
        <v>47</v>
      </c>
      <c r="AO1886" s="3" t="s">
        <v>48</v>
      </c>
      <c r="AP1886" s="3" t="s">
        <v>48</v>
      </c>
      <c r="AU1886" s="3">
        <v>0</v>
      </c>
      <c r="AV1886" s="3">
        <v>10</v>
      </c>
      <c r="AW1886" s="3">
        <v>1</v>
      </c>
      <c r="AX1886" s="3">
        <v>10</v>
      </c>
      <c r="AY1886" s="3">
        <v>100</v>
      </c>
      <c r="AZ1886" s="6" t="str">
        <f t="shared" si="207"/>
        <v>1608.4</v>
      </c>
      <c r="BC1886" s="12" t="s">
        <v>4094</v>
      </c>
      <c r="BJ1886" s="12">
        <f t="shared" si="208"/>
        <v>1</v>
      </c>
      <c r="BK1886" s="12">
        <f t="shared" si="209"/>
        <v>0</v>
      </c>
      <c r="CQ1886" s="3" t="str">
        <f>CONCATENATE(baseURL!$A$1,baseURL!$B$1,baseURL!$C$1,".",C1886,".",L1886,".pkl&amp;seq=",BC1886)</f>
        <v>http://proteomics.broadinstitute.org/millscripts/viewfeed.pl?side=xl&amp;cycle=1&amp;fixedMods=iaaC&amp;file=msdataSM/iPRG2012_nd/cpick_in/iPRG2012_nd.1608.4.3.pkl&amp;seq=AGQVLDGKACAQQFR</v>
      </c>
    </row>
    <row r="1887" spans="1:95" x14ac:dyDescent="0.2">
      <c r="A1887" s="3">
        <v>6668</v>
      </c>
      <c r="B1887" s="2" t="s">
        <v>4095</v>
      </c>
      <c r="C1887" s="2" t="s">
        <v>4096</v>
      </c>
      <c r="D1887" s="3">
        <v>4747</v>
      </c>
      <c r="E1887" s="3">
        <v>4744</v>
      </c>
      <c r="F1887" s="3">
        <v>33774</v>
      </c>
      <c r="G1887" s="3">
        <v>6351</v>
      </c>
      <c r="H1887" s="3">
        <v>21.7179</v>
      </c>
      <c r="I1887" s="30">
        <v>637.81552999999997</v>
      </c>
      <c r="J1887" s="30">
        <v>637.81456170000001</v>
      </c>
      <c r="K1887" s="30">
        <v>9.7000000000000005E-4</v>
      </c>
      <c r="L1887" s="3">
        <v>2</v>
      </c>
      <c r="M1887" s="3">
        <v>2</v>
      </c>
      <c r="N1887" s="10">
        <f t="shared" si="203"/>
        <v>1</v>
      </c>
      <c r="O1887" s="35">
        <v>2</v>
      </c>
      <c r="P1887" s="17"/>
      <c r="Q1887" s="40">
        <v>1274.62229</v>
      </c>
      <c r="R1887" s="40">
        <v>637.81478000000004</v>
      </c>
      <c r="S1887" s="18">
        <f t="shared" si="204"/>
        <v>1.1758899659324631</v>
      </c>
      <c r="T1887" s="18">
        <f t="shared" si="205"/>
        <v>-0.34226237282969257</v>
      </c>
      <c r="U1887" s="18">
        <f t="shared" si="206"/>
        <v>-0.28221359185231021</v>
      </c>
      <c r="V1887" s="30">
        <v>637.81460000000004</v>
      </c>
      <c r="W1887" s="3" t="s">
        <v>47</v>
      </c>
      <c r="X1887" s="3" t="s">
        <v>47</v>
      </c>
      <c r="Y1887" s="3" t="s">
        <v>47</v>
      </c>
      <c r="Z1887" s="3" t="s">
        <v>47</v>
      </c>
      <c r="AA1887" s="3" t="s">
        <v>47</v>
      </c>
      <c r="AB1887" s="12" t="s">
        <v>47</v>
      </c>
      <c r="AC1887" s="3" t="s">
        <v>47</v>
      </c>
      <c r="AD1887" s="3" t="s">
        <v>47</v>
      </c>
      <c r="AE1887" s="3" t="s">
        <v>47</v>
      </c>
      <c r="AF1887" s="3" t="s">
        <v>47</v>
      </c>
      <c r="AG1887" s="3" t="s">
        <v>47</v>
      </c>
      <c r="AI1887" s="3" t="s">
        <v>47</v>
      </c>
      <c r="AJ1887" s="3" t="s">
        <v>47</v>
      </c>
      <c r="AK1887" s="3" t="s">
        <v>47</v>
      </c>
      <c r="AL1887" s="3" t="s">
        <v>47</v>
      </c>
      <c r="AU1887" s="3">
        <v>0</v>
      </c>
      <c r="AV1887" s="3">
        <v>15</v>
      </c>
      <c r="AW1887" s="3">
        <v>1</v>
      </c>
      <c r="AX1887" s="3">
        <v>15</v>
      </c>
      <c r="AY1887" s="3">
        <v>100</v>
      </c>
      <c r="AZ1887" s="6" t="str">
        <f t="shared" si="207"/>
        <v>1608.5</v>
      </c>
      <c r="BC1887" s="12" t="s">
        <v>3931</v>
      </c>
      <c r="BJ1887" s="12">
        <f t="shared" si="208"/>
        <v>0</v>
      </c>
      <c r="BK1887" s="12">
        <f t="shared" si="209"/>
        <v>0</v>
      </c>
      <c r="CQ1887" s="3" t="str">
        <f>CONCATENATE(baseURL!$A$1,baseURL!$B$1,baseURL!$C$1,".",C1887,".",L1887,".pkl&amp;seq=",BC1887)</f>
        <v>http://proteomics.broadinstitute.org/millscripts/viewfeed.pl?side=xl&amp;cycle=1&amp;fixedMods=iaaC&amp;file=msdataSM/iPRG2012_nd/cpick_in/iPRG2012_nd.1608.5.2.pkl&amp;seq=AGELTQEELER</v>
      </c>
    </row>
    <row r="1888" spans="1:95" x14ac:dyDescent="0.2">
      <c r="A1888" s="3">
        <v>1637</v>
      </c>
      <c r="B1888" s="2" t="s">
        <v>4097</v>
      </c>
      <c r="C1888" s="2" t="s">
        <v>4098</v>
      </c>
      <c r="D1888" s="3">
        <v>4748</v>
      </c>
      <c r="E1888" s="3">
        <v>4745</v>
      </c>
      <c r="F1888" s="3">
        <v>33775</v>
      </c>
      <c r="G1888" s="3">
        <v>6352</v>
      </c>
      <c r="H1888" s="3">
        <v>21.7212</v>
      </c>
      <c r="I1888" s="30">
        <v>663.34766999999999</v>
      </c>
      <c r="J1888" s="30">
        <v>663.34938399999999</v>
      </c>
      <c r="K1888" s="30">
        <v>-1.7099999999999999E-3</v>
      </c>
      <c r="L1888" s="3">
        <v>2</v>
      </c>
      <c r="M1888" s="3">
        <v>2</v>
      </c>
      <c r="N1888" s="10">
        <f t="shared" si="203"/>
        <v>1</v>
      </c>
      <c r="O1888" s="35">
        <v>2</v>
      </c>
      <c r="P1888" s="17"/>
      <c r="Q1888" s="40">
        <v>1325.6920399999999</v>
      </c>
      <c r="R1888" s="40">
        <v>663.34965999999997</v>
      </c>
      <c r="S1888" s="18">
        <f t="shared" si="204"/>
        <v>-2.9999261625881499</v>
      </c>
      <c r="T1888" s="18">
        <f t="shared" si="205"/>
        <v>-0.4160701612258127</v>
      </c>
      <c r="U1888" s="18">
        <f t="shared" si="206"/>
        <v>-0.39195015193900024</v>
      </c>
      <c r="V1888" s="30">
        <v>663.34939999999995</v>
      </c>
      <c r="X1888" s="3" t="s">
        <v>47</v>
      </c>
      <c r="Y1888" s="3" t="s">
        <v>47</v>
      </c>
      <c r="AA1888" s="3" t="s">
        <v>47</v>
      </c>
      <c r="AB1888" s="12" t="s">
        <v>48</v>
      </c>
      <c r="AC1888" s="3" t="s">
        <v>48</v>
      </c>
      <c r="AD1888" s="3" t="s">
        <v>47</v>
      </c>
      <c r="AG1888" s="3" t="s">
        <v>48</v>
      </c>
      <c r="AH1888" s="3" t="s">
        <v>48</v>
      </c>
      <c r="AL1888" s="3" t="s">
        <v>52</v>
      </c>
      <c r="AU1888" s="3">
        <v>0</v>
      </c>
      <c r="AV1888" s="3">
        <v>4</v>
      </c>
      <c r="AW1888" s="3">
        <v>1</v>
      </c>
      <c r="AX1888" s="3">
        <v>4</v>
      </c>
      <c r="AY1888" s="3">
        <v>100</v>
      </c>
      <c r="AZ1888" s="6" t="str">
        <f t="shared" si="207"/>
        <v>1608.6</v>
      </c>
      <c r="BC1888" s="12" t="s">
        <v>4099</v>
      </c>
      <c r="BJ1888" s="12">
        <f t="shared" si="208"/>
        <v>0</v>
      </c>
      <c r="BK1888" s="12">
        <f t="shared" si="209"/>
        <v>0</v>
      </c>
      <c r="CQ1888" s="3" t="str">
        <f>CONCATENATE(baseURL!$A$1,baseURL!$B$1,baseURL!$C$1,".",C1888,".",L1888,".pkl&amp;seq=",BC1888)</f>
        <v>http://proteomics.broadinstitute.org/millscripts/viewfeed.pl?side=xl&amp;cycle=1&amp;fixedMods=iaaC&amp;file=msdataSM/iPRG2012_nd/cpick_in/iPRG2012_nd.1608.6.2.pkl&amp;seq=GDAAKNQAALNPR</v>
      </c>
    </row>
    <row r="1889" spans="1:95" x14ac:dyDescent="0.2">
      <c r="A1889" s="3">
        <v>6405</v>
      </c>
      <c r="B1889" s="2" t="s">
        <v>4100</v>
      </c>
      <c r="C1889" s="2" t="s">
        <v>4101</v>
      </c>
      <c r="D1889" s="3">
        <v>4750</v>
      </c>
      <c r="E1889" s="3">
        <v>4747</v>
      </c>
      <c r="F1889" s="3">
        <v>33792</v>
      </c>
      <c r="G1889" s="3">
        <v>6355</v>
      </c>
      <c r="H1889" s="3">
        <v>21.735099999999999</v>
      </c>
      <c r="I1889" s="30">
        <v>424.74793</v>
      </c>
      <c r="J1889" s="30">
        <v>424.74753859999998</v>
      </c>
      <c r="K1889" s="30">
        <v>3.8999999999999999E-4</v>
      </c>
      <c r="L1889" s="3">
        <v>2</v>
      </c>
      <c r="M1889" s="3">
        <v>2</v>
      </c>
      <c r="N1889" s="10">
        <f t="shared" si="203"/>
        <v>1</v>
      </c>
      <c r="O1889" s="35">
        <v>2</v>
      </c>
      <c r="P1889" s="17"/>
      <c r="Q1889" s="40">
        <v>848.48762999999997</v>
      </c>
      <c r="R1889" s="40">
        <v>424.74745000000001</v>
      </c>
      <c r="S1889" s="18">
        <f t="shared" si="204"/>
        <v>1.1300833000453052</v>
      </c>
      <c r="T1889" s="18">
        <f t="shared" si="205"/>
        <v>0.20859454240295999</v>
      </c>
      <c r="U1889" s="18">
        <f t="shared" si="206"/>
        <v>-0.82401907304170896</v>
      </c>
      <c r="V1889" s="30">
        <v>424.74709999999999</v>
      </c>
      <c r="W1889" s="3" t="s">
        <v>47</v>
      </c>
      <c r="X1889" s="3" t="s">
        <v>47</v>
      </c>
      <c r="Y1889" s="3" t="s">
        <v>47</v>
      </c>
      <c r="Z1889" s="3" t="s">
        <v>47</v>
      </c>
      <c r="AA1889" s="3" t="s">
        <v>47</v>
      </c>
      <c r="AB1889" s="12" t="s">
        <v>47</v>
      </c>
      <c r="AC1889" s="3" t="s">
        <v>47</v>
      </c>
      <c r="AD1889" s="3" t="s">
        <v>47</v>
      </c>
      <c r="AE1889" s="3" t="s">
        <v>47</v>
      </c>
      <c r="AF1889" s="3" t="s">
        <v>47</v>
      </c>
      <c r="AG1889" s="3" t="s">
        <v>47</v>
      </c>
      <c r="AH1889" s="3" t="s">
        <v>47</v>
      </c>
      <c r="AI1889" s="3" t="s">
        <v>47</v>
      </c>
      <c r="AJ1889" s="3" t="s">
        <v>47</v>
      </c>
      <c r="AK1889" s="3" t="s">
        <v>47</v>
      </c>
      <c r="AL1889" s="3" t="s">
        <v>47</v>
      </c>
      <c r="AU1889" s="3">
        <v>0</v>
      </c>
      <c r="AV1889" s="3">
        <v>16</v>
      </c>
      <c r="AW1889" s="3">
        <v>1</v>
      </c>
      <c r="AX1889" s="3">
        <v>16</v>
      </c>
      <c r="AY1889" s="3">
        <v>100</v>
      </c>
      <c r="AZ1889" s="6" t="str">
        <f t="shared" si="207"/>
        <v>1609.2</v>
      </c>
      <c r="BC1889" s="12" t="s">
        <v>4102</v>
      </c>
      <c r="BJ1889" s="12">
        <f t="shared" si="208"/>
        <v>0</v>
      </c>
      <c r="BK1889" s="12">
        <f t="shared" si="209"/>
        <v>0</v>
      </c>
      <c r="CQ1889" s="3" t="str">
        <f>CONCATENATE(baseURL!$A$1,baseURL!$B$1,baseURL!$C$1,".",C1889,".",L1889,".pkl&amp;seq=",BC1889)</f>
        <v>http://proteomics.broadinstitute.org/millscripts/viewfeed.pl?side=xl&amp;cycle=1&amp;fixedMods=iaaC&amp;file=msdataSM/iPRG2012_nd/cpick_in/iPRG2012_nd.1609.2.2.pkl&amp;seq=YSLAPVAK</v>
      </c>
    </row>
    <row r="1890" spans="1:95" x14ac:dyDescent="0.2">
      <c r="A1890" s="3">
        <v>5811</v>
      </c>
      <c r="B1890" s="2" t="s">
        <v>4103</v>
      </c>
      <c r="C1890" s="2" t="s">
        <v>4104</v>
      </c>
      <c r="D1890" s="3">
        <v>4752</v>
      </c>
      <c r="E1890" s="3">
        <v>4749</v>
      </c>
      <c r="F1890" s="3">
        <v>33794</v>
      </c>
      <c r="G1890" s="3">
        <v>6357</v>
      </c>
      <c r="H1890" s="3">
        <v>21.741800000000001</v>
      </c>
      <c r="I1890" s="30">
        <v>500.78030999999999</v>
      </c>
      <c r="J1890" s="30">
        <v>500.77807560000002</v>
      </c>
      <c r="K1890" s="30">
        <v>2.2300000000000002E-3</v>
      </c>
      <c r="L1890" s="3">
        <v>4</v>
      </c>
      <c r="M1890" s="3">
        <v>4</v>
      </c>
      <c r="N1890" s="10">
        <f t="shared" si="203"/>
        <v>1</v>
      </c>
      <c r="O1890" s="35">
        <v>4</v>
      </c>
      <c r="P1890" s="17"/>
      <c r="Q1890" s="40">
        <v>2000.08833</v>
      </c>
      <c r="R1890" s="40">
        <v>500.77753999999999</v>
      </c>
      <c r="S1890" s="18">
        <f t="shared" si="204"/>
        <v>5.5313982332317915</v>
      </c>
      <c r="T1890" s="18">
        <f t="shared" si="205"/>
        <v>1.0695367848061226</v>
      </c>
      <c r="U1890" s="18">
        <f t="shared" si="206"/>
        <v>0.3195031470339959</v>
      </c>
      <c r="V1890" s="30">
        <v>500.77769999999998</v>
      </c>
      <c r="W1890" s="3" t="s">
        <v>47</v>
      </c>
      <c r="X1890" s="3" t="s">
        <v>47</v>
      </c>
      <c r="Y1890" s="3" t="s">
        <v>47</v>
      </c>
      <c r="Z1890" s="3" t="s">
        <v>47</v>
      </c>
      <c r="AA1890" s="3" t="s">
        <v>47</v>
      </c>
      <c r="AB1890" s="12" t="s">
        <v>47</v>
      </c>
      <c r="AC1890" s="3" t="s">
        <v>47</v>
      </c>
      <c r="AD1890" s="3" t="s">
        <v>47</v>
      </c>
      <c r="AE1890" s="3" t="s">
        <v>47</v>
      </c>
      <c r="AF1890" s="3" t="s">
        <v>47</v>
      </c>
      <c r="AG1890" s="3" t="s">
        <v>47</v>
      </c>
      <c r="AI1890" s="3" t="s">
        <v>47</v>
      </c>
      <c r="AJ1890" s="3" t="s">
        <v>47</v>
      </c>
      <c r="AK1890" s="3" t="s">
        <v>47</v>
      </c>
      <c r="AL1890" s="3" t="s">
        <v>47</v>
      </c>
      <c r="AM1890" s="3" t="s">
        <v>47</v>
      </c>
      <c r="AN1890" s="3" t="s">
        <v>47</v>
      </c>
      <c r="AU1890" s="3">
        <v>0</v>
      </c>
      <c r="AV1890" s="3">
        <v>17</v>
      </c>
      <c r="AW1890" s="3">
        <v>1</v>
      </c>
      <c r="AX1890" s="3">
        <v>17</v>
      </c>
      <c r="AY1890" s="3">
        <v>100</v>
      </c>
      <c r="AZ1890" s="6" t="str">
        <f t="shared" si="207"/>
        <v>1609.4</v>
      </c>
      <c r="BC1890" s="12" t="s">
        <v>4105</v>
      </c>
      <c r="BJ1890" s="12">
        <f t="shared" si="208"/>
        <v>0</v>
      </c>
      <c r="BK1890" s="12">
        <f t="shared" si="209"/>
        <v>0</v>
      </c>
      <c r="CQ1890" s="3" t="str">
        <f>CONCATENATE(baseURL!$A$1,baseURL!$B$1,baseURL!$C$1,".",C1890,".",L1890,".pkl&amp;seq=",BC1890)</f>
        <v>http://proteomics.broadinstitute.org/millscripts/viewfeed.pl?side=xl&amp;cycle=1&amp;fixedMods=iaaC&amp;file=msdataSM/iPRG2012_nd/cpick_in/iPRG2012_nd.1609.4.4.pkl&amp;seq=GGRTASGNLLPSSTGAAKAVGK</v>
      </c>
    </row>
    <row r="1891" spans="1:95" x14ac:dyDescent="0.2">
      <c r="A1891" s="3">
        <v>4499</v>
      </c>
      <c r="B1891" s="2" t="s">
        <v>4106</v>
      </c>
      <c r="C1891" s="2" t="s">
        <v>4092</v>
      </c>
      <c r="D1891" s="3">
        <v>4753</v>
      </c>
      <c r="E1891" s="3">
        <v>4750</v>
      </c>
      <c r="F1891" s="3">
        <v>33795</v>
      </c>
      <c r="G1891" s="3">
        <v>6358</v>
      </c>
      <c r="H1891" s="3">
        <v>21.745200000000001</v>
      </c>
      <c r="I1891" s="30">
        <v>560.78686000000005</v>
      </c>
      <c r="J1891" s="30">
        <v>560.78513620000001</v>
      </c>
      <c r="K1891" s="30">
        <v>1.72E-3</v>
      </c>
      <c r="L1891" s="3">
        <v>2</v>
      </c>
      <c r="M1891" s="3">
        <v>2</v>
      </c>
      <c r="N1891" s="10">
        <f t="shared" si="203"/>
        <v>1</v>
      </c>
      <c r="O1891" s="35">
        <v>2</v>
      </c>
      <c r="P1891" s="17"/>
      <c r="Q1891" s="40">
        <v>1120.56331</v>
      </c>
      <c r="R1891" s="40">
        <v>560.78530000000001</v>
      </c>
      <c r="S1891" s="18">
        <f t="shared" si="204"/>
        <v>2.7818132894004495</v>
      </c>
      <c r="T1891" s="18">
        <f t="shared" si="205"/>
        <v>-0.29209039537184261</v>
      </c>
      <c r="U1891" s="18">
        <f t="shared" si="206"/>
        <v>-0.17832136465577458</v>
      </c>
      <c r="V1891" s="30">
        <v>560.78520000000003</v>
      </c>
      <c r="W1891" s="3" t="s">
        <v>47</v>
      </c>
      <c r="X1891" s="3" t="s">
        <v>47</v>
      </c>
      <c r="Y1891" s="3" t="s">
        <v>47</v>
      </c>
      <c r="Z1891" s="3" t="s">
        <v>47</v>
      </c>
      <c r="AA1891" s="3" t="s">
        <v>48</v>
      </c>
      <c r="AB1891" s="12" t="s">
        <v>47</v>
      </c>
      <c r="AC1891" s="3" t="s">
        <v>47</v>
      </c>
      <c r="AD1891" s="3" t="s">
        <v>47</v>
      </c>
      <c r="AE1891" s="3" t="s">
        <v>47</v>
      </c>
      <c r="AF1891" s="3" t="s">
        <v>47</v>
      </c>
      <c r="AG1891" s="3" t="s">
        <v>47</v>
      </c>
      <c r="AH1891" s="3" t="s">
        <v>47</v>
      </c>
      <c r="AI1891" s="3" t="s">
        <v>47</v>
      </c>
      <c r="AJ1891" s="3" t="s">
        <v>52</v>
      </c>
      <c r="AK1891" s="3" t="s">
        <v>47</v>
      </c>
      <c r="AL1891" s="3" t="s">
        <v>47</v>
      </c>
      <c r="AM1891" s="3" t="s">
        <v>47</v>
      </c>
      <c r="AN1891" s="3" t="s">
        <v>47</v>
      </c>
      <c r="AU1891" s="3">
        <v>0</v>
      </c>
      <c r="AV1891" s="3">
        <v>16</v>
      </c>
      <c r="AW1891" s="3">
        <v>1</v>
      </c>
      <c r="AX1891" s="3">
        <v>16</v>
      </c>
      <c r="AY1891" s="3">
        <v>100</v>
      </c>
      <c r="AZ1891" s="6" t="str">
        <f t="shared" si="207"/>
        <v>1609.5</v>
      </c>
      <c r="BC1891" s="12" t="s">
        <v>4028</v>
      </c>
      <c r="BJ1891" s="12">
        <f t="shared" si="208"/>
        <v>0</v>
      </c>
      <c r="BK1891" s="12">
        <f t="shared" si="209"/>
        <v>0</v>
      </c>
      <c r="CQ1891" s="3" t="str">
        <f>CONCATENATE(baseURL!$A$1,baseURL!$B$1,baseURL!$C$1,".",C1891,".",L1891,".pkl&amp;seq=",BC1891)</f>
        <v>http://proteomics.broadinstitute.org/millscripts/viewfeed.pl?side=xl&amp;cycle=1&amp;fixedMods=iaaC&amp;file=msdataSM/iPRG2012_nd/cpick_in/iPRG2012_nd.1609.5.2.pkl&amp;seq=SPPVYSDLSR</v>
      </c>
    </row>
    <row r="1892" spans="1:95" x14ac:dyDescent="0.2">
      <c r="A1892" s="3">
        <v>51</v>
      </c>
      <c r="B1892" s="2" t="s">
        <v>4107</v>
      </c>
      <c r="C1892" s="2" t="s">
        <v>4108</v>
      </c>
      <c r="D1892" s="3">
        <v>4755</v>
      </c>
      <c r="E1892" s="3">
        <v>4752</v>
      </c>
      <c r="F1892" s="3">
        <v>33813</v>
      </c>
      <c r="G1892" s="3">
        <v>6361</v>
      </c>
      <c r="H1892" s="3">
        <v>21.754100000000001</v>
      </c>
      <c r="I1892" s="30">
        <v>445.27186999999998</v>
      </c>
      <c r="J1892" s="30">
        <v>445.27158609999998</v>
      </c>
      <c r="K1892" s="30">
        <v>2.7999999999999998E-4</v>
      </c>
      <c r="L1892" s="3">
        <v>2</v>
      </c>
      <c r="M1892" s="3">
        <v>2</v>
      </c>
      <c r="N1892" s="10">
        <f t="shared" si="203"/>
        <v>1</v>
      </c>
      <c r="O1892" s="35">
        <v>2</v>
      </c>
      <c r="P1892" s="17"/>
      <c r="Q1892" s="40">
        <v>889.53530999999998</v>
      </c>
      <c r="R1892" s="40">
        <v>445.27129000000002</v>
      </c>
      <c r="S1892" s="18">
        <f t="shared" si="204"/>
        <v>1.3025766829851666</v>
      </c>
      <c r="T1892" s="18">
        <f t="shared" si="205"/>
        <v>0.66498785483626788</v>
      </c>
      <c r="U1892" s="18">
        <f t="shared" si="206"/>
        <v>-0.42670615487445163</v>
      </c>
      <c r="V1892" s="30">
        <v>445.27109999999999</v>
      </c>
      <c r="W1892" s="3" t="s">
        <v>47</v>
      </c>
      <c r="Z1892" s="3" t="s">
        <v>47</v>
      </c>
      <c r="AA1892" s="3" t="s">
        <v>48</v>
      </c>
      <c r="AB1892" s="12" t="s">
        <v>47</v>
      </c>
      <c r="AC1892" s="3" t="s">
        <v>47</v>
      </c>
      <c r="AD1892" s="3" t="s">
        <v>47</v>
      </c>
      <c r="AE1892" s="3" t="s">
        <v>47</v>
      </c>
      <c r="AF1892" s="3" t="s">
        <v>47</v>
      </c>
      <c r="AG1892" s="3" t="s">
        <v>47</v>
      </c>
      <c r="AH1892" s="3" t="s">
        <v>47</v>
      </c>
      <c r="AI1892" s="3" t="s">
        <v>52</v>
      </c>
      <c r="AJ1892" s="3" t="s">
        <v>65</v>
      </c>
      <c r="AK1892" s="3" t="s">
        <v>47</v>
      </c>
      <c r="AL1892" s="3" t="s">
        <v>47</v>
      </c>
      <c r="AM1892" s="3" t="s">
        <v>47</v>
      </c>
      <c r="AN1892" s="3" t="s">
        <v>47</v>
      </c>
      <c r="AO1892" s="3" t="s">
        <v>47</v>
      </c>
      <c r="AP1892" s="3" t="s">
        <v>47</v>
      </c>
      <c r="AS1892" s="3" t="s">
        <v>47</v>
      </c>
      <c r="AU1892" s="3">
        <v>1</v>
      </c>
      <c r="AV1892" s="3">
        <v>16</v>
      </c>
      <c r="AW1892" s="3">
        <v>2</v>
      </c>
      <c r="AX1892" s="3">
        <v>15</v>
      </c>
      <c r="AY1892" s="3">
        <v>93.75</v>
      </c>
      <c r="AZ1892" s="6" t="str">
        <f t="shared" si="207"/>
        <v>1610.2</v>
      </c>
      <c r="BB1892" s="12" t="s">
        <v>79</v>
      </c>
      <c r="BC1892" s="12" t="s">
        <v>4109</v>
      </c>
      <c r="BJ1892" s="12">
        <f t="shared" si="208"/>
        <v>0</v>
      </c>
      <c r="BK1892" s="12">
        <f t="shared" si="209"/>
        <v>0</v>
      </c>
      <c r="CF1892" s="3" t="s">
        <v>4110</v>
      </c>
      <c r="CO1892" s="3" t="s">
        <v>4111</v>
      </c>
      <c r="CQ1892" s="3" t="str">
        <f>CONCATENATE(baseURL!$A$1,baseURL!$B$1,"+Acetyl",baseURL!$C$1,".",C1892,".",L1892,".pkl&amp;seq=",BC1892)</f>
        <v>http://proteomics.broadinstitute.org/millscripts/viewfeed.pl?side=xl&amp;cycle=1&amp;fixedMods=iaaC+Acetyl&amp;file=msdataSM/iPRG2012_nd/cpick_in/iPRG2012_nd.1610.2.2.pkl&amp;seq=STLLKSAK</v>
      </c>
    </row>
    <row r="1893" spans="1:95" x14ac:dyDescent="0.2">
      <c r="A1893" s="3">
        <v>4187</v>
      </c>
      <c r="B1893" s="2" t="s">
        <v>4112</v>
      </c>
      <c r="C1893" s="2" t="s">
        <v>4100</v>
      </c>
      <c r="D1893" s="3">
        <v>4756</v>
      </c>
      <c r="E1893" s="3">
        <v>4753</v>
      </c>
      <c r="F1893" s="3">
        <v>33814</v>
      </c>
      <c r="G1893" s="3">
        <v>6362</v>
      </c>
      <c r="H1893" s="3">
        <v>21.755700000000001</v>
      </c>
      <c r="I1893" s="30">
        <v>450.77924000000002</v>
      </c>
      <c r="J1893" s="30">
        <v>450.77965390000003</v>
      </c>
      <c r="K1893" s="30">
        <v>-4.0999999999999999E-4</v>
      </c>
      <c r="L1893" s="3">
        <v>2</v>
      </c>
      <c r="M1893" s="3">
        <v>2</v>
      </c>
      <c r="N1893" s="10">
        <f t="shared" si="203"/>
        <v>1</v>
      </c>
      <c r="O1893" s="35">
        <v>2</v>
      </c>
      <c r="P1893" s="17"/>
      <c r="Q1893" s="40">
        <v>900.55128999999999</v>
      </c>
      <c r="R1893" s="40">
        <v>450.77928000000003</v>
      </c>
      <c r="S1893" s="18">
        <f t="shared" si="204"/>
        <v>-8.8735223173293465E-2</v>
      </c>
      <c r="T1893" s="18">
        <f t="shared" si="205"/>
        <v>0.82945249834818047</v>
      </c>
      <c r="U1893" s="18">
        <f t="shared" si="206"/>
        <v>-0.39930850415372027</v>
      </c>
      <c r="V1893" s="30">
        <v>450.77910000000003</v>
      </c>
      <c r="W1893" s="3" t="s">
        <v>47</v>
      </c>
      <c r="X1893" s="3" t="s">
        <v>47</v>
      </c>
      <c r="Y1893" s="3" t="s">
        <v>47</v>
      </c>
      <c r="Z1893" s="3" t="s">
        <v>47</v>
      </c>
      <c r="AA1893" s="3" t="s">
        <v>65</v>
      </c>
      <c r="AB1893" s="12" t="s">
        <v>47</v>
      </c>
      <c r="AC1893" s="3" t="s">
        <v>47</v>
      </c>
      <c r="AD1893" s="3" t="s">
        <v>48</v>
      </c>
      <c r="AE1893" s="3" t="s">
        <v>47</v>
      </c>
      <c r="AF1893" s="3" t="s">
        <v>47</v>
      </c>
      <c r="AG1893" s="3" t="s">
        <v>47</v>
      </c>
      <c r="AH1893" s="3" t="s">
        <v>47</v>
      </c>
      <c r="AI1893" s="3" t="s">
        <v>47</v>
      </c>
      <c r="AJ1893" s="3" t="s">
        <v>47</v>
      </c>
      <c r="AK1893" s="3" t="s">
        <v>47</v>
      </c>
      <c r="AL1893" s="3" t="s">
        <v>47</v>
      </c>
      <c r="AM1893" s="3" t="s">
        <v>47</v>
      </c>
      <c r="AN1893" s="3" t="s">
        <v>47</v>
      </c>
      <c r="AU1893" s="3">
        <v>1</v>
      </c>
      <c r="AV1893" s="3">
        <v>16</v>
      </c>
      <c r="AW1893" s="3">
        <v>1</v>
      </c>
      <c r="AX1893" s="3">
        <v>16</v>
      </c>
      <c r="AY1893" s="3">
        <v>100</v>
      </c>
      <c r="AZ1893" s="6" t="str">
        <f t="shared" si="207"/>
        <v>1610.3</v>
      </c>
      <c r="BC1893" s="12" t="s">
        <v>4034</v>
      </c>
      <c r="BJ1893" s="12">
        <f t="shared" si="208"/>
        <v>0</v>
      </c>
      <c r="BK1893" s="12">
        <f t="shared" si="209"/>
        <v>0</v>
      </c>
      <c r="BW1893" s="3" t="s">
        <v>4113</v>
      </c>
      <c r="CQ1893" s="3" t="str">
        <f>CONCATENATE(baseURL!$A$1,baseURL!$B$1,baseURL!$C$1,".",C1893,".",L1893,".pkl&amp;seq=",BC1893)</f>
        <v>http://proteomics.broadinstitute.org/millscripts/viewfeed.pl?side=xl&amp;cycle=1&amp;fixedMods=iaaC&amp;file=msdataSM/iPRG2012_nd/cpick_in/iPRG2012_nd.1610.3.2.pkl&amp;seq=LAASVVGVGK</v>
      </c>
    </row>
    <row r="1894" spans="1:95" x14ac:dyDescent="0.2">
      <c r="A1894" s="3">
        <v>3166</v>
      </c>
      <c r="B1894" s="2" t="s">
        <v>4114</v>
      </c>
      <c r="C1894" s="2" t="s">
        <v>4103</v>
      </c>
      <c r="D1894" s="3">
        <v>4758</v>
      </c>
      <c r="E1894" s="3">
        <v>4755</v>
      </c>
      <c r="F1894" s="3">
        <v>33816</v>
      </c>
      <c r="G1894" s="3">
        <v>6364</v>
      </c>
      <c r="H1894" s="3">
        <v>21.7591</v>
      </c>
      <c r="I1894" s="30">
        <v>457.28901000000002</v>
      </c>
      <c r="J1894" s="30">
        <v>457.28947360000001</v>
      </c>
      <c r="K1894" s="30">
        <v>-4.6000000000000001E-4</v>
      </c>
      <c r="L1894" s="3">
        <v>3</v>
      </c>
      <c r="M1894" s="3">
        <v>3</v>
      </c>
      <c r="N1894" s="10">
        <f t="shared" si="203"/>
        <v>1</v>
      </c>
      <c r="O1894" s="35">
        <v>3</v>
      </c>
      <c r="P1894" s="17"/>
      <c r="Q1894" s="40">
        <v>1369.85256</v>
      </c>
      <c r="R1894" s="40">
        <v>457.28904</v>
      </c>
      <c r="S1894" s="18">
        <f t="shared" si="204"/>
        <v>-6.5604021432704135E-2</v>
      </c>
      <c r="T1894" s="18">
        <f t="shared" si="205"/>
        <v>0.94819679038891369</v>
      </c>
      <c r="U1894" s="18">
        <f t="shared" si="206"/>
        <v>0.34988811451493079</v>
      </c>
      <c r="V1894" s="30">
        <v>457.28919999999999</v>
      </c>
      <c r="W1894" s="3" t="s">
        <v>47</v>
      </c>
      <c r="X1894" s="3" t="s">
        <v>47</v>
      </c>
      <c r="Y1894" s="3" t="s">
        <v>48</v>
      </c>
      <c r="Z1894" s="3" t="s">
        <v>47</v>
      </c>
      <c r="AA1894" s="3" t="s">
        <v>47</v>
      </c>
      <c r="AB1894" s="12" t="s">
        <v>48</v>
      </c>
      <c r="AC1894" s="3" t="s">
        <v>47</v>
      </c>
      <c r="AE1894" s="3" t="s">
        <v>47</v>
      </c>
      <c r="AF1894" s="3" t="s">
        <v>47</v>
      </c>
      <c r="AG1894" s="3" t="s">
        <v>48</v>
      </c>
      <c r="AH1894" s="3" t="s">
        <v>47</v>
      </c>
      <c r="AK1894" s="3" t="s">
        <v>52</v>
      </c>
      <c r="AL1894" s="3" t="s">
        <v>52</v>
      </c>
      <c r="AM1894" s="3" t="s">
        <v>48</v>
      </c>
      <c r="AP1894" s="3" t="s">
        <v>52</v>
      </c>
      <c r="AU1894" s="3">
        <v>0</v>
      </c>
      <c r="AV1894" s="3">
        <v>8</v>
      </c>
      <c r="AW1894" s="3">
        <v>1</v>
      </c>
      <c r="AX1894" s="3">
        <v>8</v>
      </c>
      <c r="AY1894" s="3">
        <v>100</v>
      </c>
      <c r="AZ1894" s="6" t="str">
        <f t="shared" si="207"/>
        <v>1610.5</v>
      </c>
      <c r="BC1894" s="12" t="s">
        <v>4115</v>
      </c>
      <c r="BJ1894" s="12">
        <f t="shared" si="208"/>
        <v>0</v>
      </c>
      <c r="BK1894" s="12">
        <f t="shared" si="209"/>
        <v>0</v>
      </c>
      <c r="CQ1894" s="3" t="str">
        <f>CONCATENATE(baseURL!$A$1,baseURL!$B$1,baseURL!$C$1,".",C1894,".",L1894,".pkl&amp;seq=",BC1894)</f>
        <v>http://proteomics.broadinstitute.org/millscripts/viewfeed.pl?side=xl&amp;cycle=1&amp;fixedMods=iaaC&amp;file=msdataSM/iPRG2012_nd/cpick_in/iPRG2012_nd.1610.5.3.pkl&amp;seq=AVKTGLALGLNKGK</v>
      </c>
    </row>
    <row r="1895" spans="1:95" x14ac:dyDescent="0.2">
      <c r="A1895" s="3">
        <v>4562</v>
      </c>
      <c r="B1895" s="2" t="s">
        <v>4116</v>
      </c>
      <c r="C1895" s="2" t="s">
        <v>4106</v>
      </c>
      <c r="D1895" s="3">
        <v>4759</v>
      </c>
      <c r="E1895" s="3">
        <v>4756</v>
      </c>
      <c r="F1895" s="3">
        <v>33817</v>
      </c>
      <c r="G1895" s="3">
        <v>6365</v>
      </c>
      <c r="H1895" s="3">
        <v>21.7607</v>
      </c>
      <c r="I1895" s="30">
        <v>480.76191</v>
      </c>
      <c r="J1895" s="30">
        <v>480.7613551</v>
      </c>
      <c r="K1895" s="30">
        <v>5.5000000000000003E-4</v>
      </c>
      <c r="L1895" s="3">
        <v>2</v>
      </c>
      <c r="M1895" s="3">
        <v>2</v>
      </c>
      <c r="N1895" s="10">
        <f t="shared" si="203"/>
        <v>1</v>
      </c>
      <c r="O1895" s="35">
        <v>2</v>
      </c>
      <c r="P1895" s="17"/>
      <c r="Q1895" s="40">
        <v>960.51490999999999</v>
      </c>
      <c r="R1895" s="40">
        <v>480.76109000000002</v>
      </c>
      <c r="S1895" s="18">
        <f t="shared" si="204"/>
        <v>1.7056288810229256</v>
      </c>
      <c r="T1895" s="18">
        <f t="shared" si="205"/>
        <v>0.55141733699518358</v>
      </c>
      <c r="U1895" s="18">
        <f t="shared" si="206"/>
        <v>2.080035215568803E-2</v>
      </c>
      <c r="V1895" s="30">
        <v>480.7611</v>
      </c>
      <c r="W1895" s="3" t="s">
        <v>47</v>
      </c>
      <c r="X1895" s="3" t="s">
        <v>47</v>
      </c>
      <c r="Y1895" s="3" t="s">
        <v>47</v>
      </c>
      <c r="Z1895" s="3" t="s">
        <v>47</v>
      </c>
      <c r="AA1895" s="3" t="s">
        <v>47</v>
      </c>
      <c r="AB1895" s="12" t="s">
        <v>47</v>
      </c>
      <c r="AC1895" s="3" t="s">
        <v>47</v>
      </c>
      <c r="AD1895" s="3" t="s">
        <v>47</v>
      </c>
      <c r="AE1895" s="3" t="s">
        <v>47</v>
      </c>
      <c r="AF1895" s="3" t="s">
        <v>47</v>
      </c>
      <c r="AG1895" s="3" t="s">
        <v>47</v>
      </c>
      <c r="AH1895" s="3" t="s">
        <v>47</v>
      </c>
      <c r="AI1895" s="3" t="s">
        <v>48</v>
      </c>
      <c r="AK1895" s="3" t="s">
        <v>48</v>
      </c>
      <c r="AM1895" s="3" t="s">
        <v>47</v>
      </c>
      <c r="AU1895" s="3">
        <v>0</v>
      </c>
      <c r="AV1895" s="3">
        <v>13</v>
      </c>
      <c r="AW1895" s="3">
        <v>1</v>
      </c>
      <c r="AX1895" s="3">
        <v>13</v>
      </c>
      <c r="AY1895" s="3">
        <v>100</v>
      </c>
      <c r="AZ1895" s="6" t="str">
        <f t="shared" si="207"/>
        <v>1610.6</v>
      </c>
      <c r="BC1895" s="12" t="s">
        <v>4117</v>
      </c>
      <c r="BJ1895" s="12">
        <f t="shared" si="208"/>
        <v>0</v>
      </c>
      <c r="BK1895" s="12">
        <f t="shared" si="209"/>
        <v>0</v>
      </c>
      <c r="CQ1895" s="3" t="str">
        <f>CONCATENATE(baseURL!$A$1,baseURL!$B$1,baseURL!$C$1,".",C1895,".",L1895,".pkl&amp;seq=",BC1895)</f>
        <v>http://proteomics.broadinstitute.org/millscripts/viewfeed.pl?side=xl&amp;cycle=1&amp;fixedMods=iaaC&amp;file=msdataSM/iPRG2012_nd/cpick_in/iPRG2012_nd.1610.6.2.pkl&amp;seq=HLDVTFTK</v>
      </c>
    </row>
    <row r="1896" spans="1:95" x14ac:dyDescent="0.2">
      <c r="A1896" s="3">
        <v>3726</v>
      </c>
      <c r="B1896" s="2" t="s">
        <v>4118</v>
      </c>
      <c r="C1896" s="2" t="s">
        <v>4119</v>
      </c>
      <c r="D1896" s="3">
        <v>4760</v>
      </c>
      <c r="E1896" s="3">
        <v>4757</v>
      </c>
      <c r="F1896" s="3">
        <v>33818</v>
      </c>
      <c r="G1896" s="3">
        <v>6366</v>
      </c>
      <c r="H1896" s="3">
        <v>21.7624</v>
      </c>
      <c r="I1896" s="30">
        <v>501.28370000000001</v>
      </c>
      <c r="J1896" s="30">
        <v>500.77809209999998</v>
      </c>
      <c r="K1896" s="30">
        <v>0.50561</v>
      </c>
      <c r="L1896" s="3">
        <v>0</v>
      </c>
      <c r="M1896" s="3">
        <v>4</v>
      </c>
      <c r="N1896" s="10">
        <f t="shared" si="203"/>
        <v>1</v>
      </c>
      <c r="O1896" s="35">
        <v>4</v>
      </c>
      <c r="P1896" s="17"/>
      <c r="Q1896" s="40">
        <v>2000.08833</v>
      </c>
      <c r="R1896" s="40">
        <v>500.77753999999999</v>
      </c>
      <c r="S1896" s="18">
        <f t="shared" si="204"/>
        <v>1010.7482056803558</v>
      </c>
      <c r="T1896" s="18">
        <f t="shared" si="205"/>
        <v>1.1024855467620631</v>
      </c>
      <c r="U1896" s="18">
        <f t="shared" si="206"/>
        <v>0.91857154782205974</v>
      </c>
      <c r="V1896" s="30">
        <v>500.77800000000002</v>
      </c>
      <c r="W1896" s="3" t="s">
        <v>47</v>
      </c>
      <c r="X1896" s="3" t="s">
        <v>47</v>
      </c>
      <c r="Y1896" s="3" t="s">
        <v>47</v>
      </c>
      <c r="Z1896" s="3" t="s">
        <v>47</v>
      </c>
      <c r="AA1896" s="3" t="s">
        <v>47</v>
      </c>
      <c r="AB1896" s="12" t="s">
        <v>47</v>
      </c>
      <c r="AC1896" s="3" t="s">
        <v>52</v>
      </c>
      <c r="AE1896" s="3" t="s">
        <v>47</v>
      </c>
      <c r="AF1896" s="3" t="s">
        <v>48</v>
      </c>
      <c r="AI1896" s="3" t="s">
        <v>48</v>
      </c>
      <c r="AP1896" s="3" t="s">
        <v>52</v>
      </c>
      <c r="AU1896" s="3">
        <v>0</v>
      </c>
      <c r="AV1896" s="3">
        <v>7</v>
      </c>
      <c r="AW1896" s="3">
        <v>1</v>
      </c>
      <c r="AX1896" s="3">
        <v>7</v>
      </c>
      <c r="AY1896" s="3">
        <v>100</v>
      </c>
      <c r="AZ1896" s="6" t="str">
        <f t="shared" si="207"/>
        <v>1610.7</v>
      </c>
      <c r="BC1896" s="12" t="s">
        <v>4105</v>
      </c>
      <c r="BJ1896" s="12">
        <f t="shared" si="208"/>
        <v>0</v>
      </c>
      <c r="BK1896" s="12">
        <f t="shared" si="209"/>
        <v>0</v>
      </c>
      <c r="CQ1896" s="3" t="str">
        <f>CONCATENATE(baseURL!$A$1,baseURL!$B$1,baseURL!$C$1,".",C1896,".",L1896,".pkl&amp;seq=",BC1896)</f>
        <v>http://proteomics.broadinstitute.org/millscripts/viewfeed.pl?side=xl&amp;cycle=1&amp;fixedMods=iaaC&amp;file=msdataSM/iPRG2012_nd/cpick_in/iPRG2012_nd.1610.7.0.pkl&amp;seq=GGRTASGNLLPSSTGAAKAVGK</v>
      </c>
    </row>
    <row r="1897" spans="1:95" x14ac:dyDescent="0.2">
      <c r="A1897" s="3">
        <v>4751</v>
      </c>
      <c r="B1897" s="2" t="s">
        <v>4125</v>
      </c>
      <c r="C1897" s="2" t="s">
        <v>4126</v>
      </c>
      <c r="D1897" s="3">
        <v>4772</v>
      </c>
      <c r="E1897" s="3">
        <v>4769</v>
      </c>
      <c r="F1897" s="3">
        <v>33855</v>
      </c>
      <c r="G1897" s="3">
        <v>6380</v>
      </c>
      <c r="H1897" s="3">
        <v>21.8035</v>
      </c>
      <c r="I1897" s="30">
        <v>410.75029000000001</v>
      </c>
      <c r="J1897" s="30">
        <v>410.74999050000002</v>
      </c>
      <c r="K1897" s="30">
        <v>2.9999999999999997E-4</v>
      </c>
      <c r="L1897" s="3">
        <v>2</v>
      </c>
      <c r="M1897" s="3">
        <v>2</v>
      </c>
      <c r="N1897" s="10">
        <f t="shared" si="203"/>
        <v>1</v>
      </c>
      <c r="O1897" s="35">
        <v>2</v>
      </c>
      <c r="P1897" s="17"/>
      <c r="Q1897" s="40">
        <v>820.49271999999996</v>
      </c>
      <c r="R1897" s="40">
        <v>410.75</v>
      </c>
      <c r="S1897" s="18">
        <f t="shared" si="204"/>
        <v>0.70602556301104036</v>
      </c>
      <c r="T1897" s="18">
        <f t="shared" si="205"/>
        <v>-2.3128423556944142E-2</v>
      </c>
      <c r="U1897" s="18">
        <f t="shared" si="206"/>
        <v>-0.97382836278339291</v>
      </c>
      <c r="V1897" s="30">
        <v>410.74959999999999</v>
      </c>
      <c r="W1897" s="3" t="s">
        <v>47</v>
      </c>
      <c r="X1897" s="3" t="s">
        <v>47</v>
      </c>
      <c r="Y1897" s="3" t="s">
        <v>47</v>
      </c>
      <c r="Z1897" s="3" t="s">
        <v>47</v>
      </c>
      <c r="AA1897" s="3" t="s">
        <v>47</v>
      </c>
      <c r="AB1897" s="12" t="s">
        <v>47</v>
      </c>
      <c r="AC1897" s="3" t="s">
        <v>47</v>
      </c>
      <c r="AD1897" s="3" t="s">
        <v>47</v>
      </c>
      <c r="AE1897" s="3" t="s">
        <v>47</v>
      </c>
      <c r="AF1897" s="3" t="s">
        <v>48</v>
      </c>
      <c r="AG1897" s="3" t="s">
        <v>47</v>
      </c>
      <c r="AH1897" s="3" t="s">
        <v>47</v>
      </c>
      <c r="AI1897" s="3" t="s">
        <v>47</v>
      </c>
      <c r="AJ1897" s="3" t="s">
        <v>47</v>
      </c>
      <c r="AK1897" s="3" t="s">
        <v>48</v>
      </c>
      <c r="AL1897" s="3" t="s">
        <v>47</v>
      </c>
      <c r="AM1897" s="3" t="s">
        <v>47</v>
      </c>
      <c r="AN1897" s="3" t="s">
        <v>47</v>
      </c>
      <c r="AU1897" s="3">
        <v>0</v>
      </c>
      <c r="AV1897" s="3">
        <v>16</v>
      </c>
      <c r="AW1897" s="3">
        <v>1</v>
      </c>
      <c r="AX1897" s="3">
        <v>16</v>
      </c>
      <c r="AY1897" s="3">
        <v>100</v>
      </c>
      <c r="AZ1897" s="6" t="str">
        <f t="shared" si="207"/>
        <v>1612.2</v>
      </c>
      <c r="BC1897" s="12" t="s">
        <v>4127</v>
      </c>
      <c r="BJ1897" s="12">
        <f t="shared" si="208"/>
        <v>0</v>
      </c>
      <c r="BK1897" s="12">
        <f t="shared" si="209"/>
        <v>0</v>
      </c>
      <c r="CQ1897" s="3" t="str">
        <f>CONCATENATE(baseURL!$A$1,baseURL!$B$1,baseURL!$C$1,".",C1897,".",L1897,".pkl&amp;seq=",BC1897)</f>
        <v>http://proteomics.broadinstitute.org/millscripts/viewfeed.pl?side=xl&amp;cycle=1&amp;fixedMods=iaaC&amp;file=msdataSM/iPRG2012_nd/cpick_in/iPRG2012_nd.1612.2.2.pkl&amp;seq=LFAATVAK</v>
      </c>
    </row>
    <row r="1898" spans="1:95" x14ac:dyDescent="0.2">
      <c r="A1898" s="3">
        <v>3511</v>
      </c>
      <c r="B1898" s="2" t="s">
        <v>4128</v>
      </c>
      <c r="C1898" s="2" t="s">
        <v>4129</v>
      </c>
      <c r="D1898" s="3">
        <v>4775</v>
      </c>
      <c r="E1898" s="3">
        <v>4772</v>
      </c>
      <c r="F1898" s="3">
        <v>33858</v>
      </c>
      <c r="G1898" s="3">
        <v>6383</v>
      </c>
      <c r="H1898" s="3">
        <v>21.8094</v>
      </c>
      <c r="I1898" s="30">
        <v>455.77713999999997</v>
      </c>
      <c r="J1898" s="30">
        <v>455.91015529999999</v>
      </c>
      <c r="K1898" s="30">
        <v>-0.13302</v>
      </c>
      <c r="L1898" s="3">
        <v>0</v>
      </c>
      <c r="M1898" s="3">
        <v>3</v>
      </c>
      <c r="N1898" s="10">
        <f t="shared" si="203"/>
        <v>1</v>
      </c>
      <c r="O1898" s="35">
        <v>3</v>
      </c>
      <c r="P1898" s="17"/>
      <c r="Q1898" s="40">
        <v>1365.7121</v>
      </c>
      <c r="R1898" s="40">
        <v>455.90888999999999</v>
      </c>
      <c r="S1898" s="18">
        <f t="shared" si="204"/>
        <v>-288.98317819600078</v>
      </c>
      <c r="T1898" s="18">
        <f t="shared" si="205"/>
        <v>2.775335221035117</v>
      </c>
      <c r="U1898" s="18">
        <f t="shared" si="206"/>
        <v>2.2153549144609772</v>
      </c>
      <c r="V1898" s="30">
        <v>455.90989999999999</v>
      </c>
      <c r="W1898" s="3" t="s">
        <v>47</v>
      </c>
      <c r="X1898" s="3" t="s">
        <v>47</v>
      </c>
      <c r="Y1898" s="3" t="s">
        <v>47</v>
      </c>
      <c r="Z1898" s="3" t="s">
        <v>47</v>
      </c>
      <c r="AA1898" s="3" t="s">
        <v>47</v>
      </c>
      <c r="AB1898" s="12" t="s">
        <v>47</v>
      </c>
      <c r="AC1898" s="3" t="s">
        <v>47</v>
      </c>
      <c r="AD1898" s="3" t="s">
        <v>47</v>
      </c>
      <c r="AE1898" s="3" t="s">
        <v>47</v>
      </c>
      <c r="AF1898" s="3" t="s">
        <v>47</v>
      </c>
      <c r="AH1898" s="3" t="s">
        <v>47</v>
      </c>
      <c r="AI1898" s="3" t="s">
        <v>47</v>
      </c>
      <c r="AK1898" s="3" t="s">
        <v>47</v>
      </c>
      <c r="AL1898" s="3" t="s">
        <v>47</v>
      </c>
      <c r="AM1898" s="3" t="s">
        <v>47</v>
      </c>
      <c r="AU1898" s="3">
        <v>0</v>
      </c>
      <c r="AV1898" s="3">
        <v>15</v>
      </c>
      <c r="AW1898" s="3">
        <v>1</v>
      </c>
      <c r="AX1898" s="3">
        <v>15</v>
      </c>
      <c r="AY1898" s="3">
        <v>100</v>
      </c>
      <c r="AZ1898" s="6" t="str">
        <f t="shared" si="207"/>
        <v>1612.5</v>
      </c>
      <c r="BC1898" s="12" t="s">
        <v>4130</v>
      </c>
      <c r="BJ1898" s="12">
        <f t="shared" si="208"/>
        <v>0</v>
      </c>
      <c r="BK1898" s="12">
        <f t="shared" si="209"/>
        <v>0</v>
      </c>
      <c r="CQ1898" s="3" t="str">
        <f>CONCATENATE(baseURL!$A$1,baseURL!$B$1,baseURL!$C$1,".",C1898,".",L1898,".pkl&amp;seq=",BC1898)</f>
        <v>http://proteomics.broadinstitute.org/millscripts/viewfeed.pl?side=xl&amp;cycle=1&amp;fixedMods=iaaC&amp;file=msdataSM/iPRG2012_nd/cpick_in/iPRG2012_nd.1612.5.0.pkl&amp;seq=AVRLEATDYATR</v>
      </c>
    </row>
    <row r="1899" spans="1:95" x14ac:dyDescent="0.2">
      <c r="A1899" s="3">
        <v>7479</v>
      </c>
      <c r="B1899" s="2" t="s">
        <v>4131</v>
      </c>
      <c r="C1899" s="2" t="s">
        <v>4123</v>
      </c>
      <c r="D1899" s="3">
        <v>4776</v>
      </c>
      <c r="E1899" s="3">
        <v>4773</v>
      </c>
      <c r="F1899" s="3">
        <v>33859</v>
      </c>
      <c r="G1899" s="3">
        <v>6384</v>
      </c>
      <c r="H1899" s="3">
        <v>21.811900000000001</v>
      </c>
      <c r="I1899" s="30">
        <v>465.24876</v>
      </c>
      <c r="J1899" s="30">
        <v>465.24699370000002</v>
      </c>
      <c r="K1899" s="30">
        <v>1.7700000000000001E-3</v>
      </c>
      <c r="L1899" s="3">
        <v>2</v>
      </c>
      <c r="M1899" s="3">
        <v>2</v>
      </c>
      <c r="N1899" s="10">
        <f t="shared" si="203"/>
        <v>1</v>
      </c>
      <c r="O1899" s="35">
        <v>2</v>
      </c>
      <c r="Q1899" s="40">
        <v>986.50878</v>
      </c>
      <c r="R1899" s="32">
        <v>465.24729000000002</v>
      </c>
      <c r="S1899" s="18">
        <f t="shared" si="204"/>
        <v>3.159610021550967</v>
      </c>
      <c r="T1899" s="18">
        <f t="shared" si="205"/>
        <v>-0.63686561183891588</v>
      </c>
      <c r="U1899" s="18">
        <f t="shared" si="206"/>
        <v>-1.4830822550735618</v>
      </c>
      <c r="V1899" s="30">
        <v>465.2466</v>
      </c>
      <c r="W1899" s="3" t="s">
        <v>47</v>
      </c>
      <c r="AA1899" s="3" t="s">
        <v>47</v>
      </c>
      <c r="AB1899" s="12" t="s">
        <v>48</v>
      </c>
      <c r="AC1899" s="3" t="s">
        <v>52</v>
      </c>
      <c r="AD1899" s="3" t="s">
        <v>48</v>
      </c>
      <c r="AH1899" s="3" t="s">
        <v>47</v>
      </c>
      <c r="AI1899" s="3" t="s">
        <v>52</v>
      </c>
      <c r="AK1899" s="3" t="s">
        <v>47</v>
      </c>
      <c r="AL1899" s="3" t="s">
        <v>52</v>
      </c>
      <c r="AO1899" s="3" t="s">
        <v>48</v>
      </c>
      <c r="AU1899" s="3">
        <v>0</v>
      </c>
      <c r="AV1899" s="3">
        <v>4</v>
      </c>
      <c r="AW1899" s="3">
        <v>1</v>
      </c>
      <c r="AX1899" s="3">
        <v>4</v>
      </c>
      <c r="AY1899" s="3">
        <v>100</v>
      </c>
      <c r="AZ1899" s="6" t="str">
        <f t="shared" si="207"/>
        <v>1612.6</v>
      </c>
      <c r="BC1899" s="12" t="s">
        <v>20222</v>
      </c>
      <c r="BI1899" s="12" t="s">
        <v>594</v>
      </c>
      <c r="BJ1899" s="12">
        <f t="shared" si="208"/>
        <v>0</v>
      </c>
      <c r="BK1899" s="12">
        <f t="shared" si="209"/>
        <v>1</v>
      </c>
      <c r="BR1899" s="3" t="s">
        <v>594</v>
      </c>
      <c r="CQ1899" s="3" t="str">
        <f>CONCATENATE(baseURL!$A$1,baseURL!$B$1,baseURL!$C$1,".",C1899,".",L1899,".pkl&amp;seq=",BC1899,"&amp;varMods=ReducedCys-C")</f>
        <v>http://proteomics.broadinstitute.org/millscripts/viewfeed.pl?side=xl&amp;cycle=1&amp;fixedMods=iaaC&amp;file=msdataSM/iPRG2012_nd/cpick_in/iPRG2012_nd.1612.6.2.pkl&amp;seq=AQcPLLER&amp;varMods=ReducedCys-C</v>
      </c>
    </row>
    <row r="1900" spans="1:95" x14ac:dyDescent="0.2">
      <c r="A1900" s="3">
        <v>6366</v>
      </c>
      <c r="B1900" s="2" t="s">
        <v>4132</v>
      </c>
      <c r="C1900" s="2" t="s">
        <v>4133</v>
      </c>
      <c r="D1900" s="3">
        <v>4778</v>
      </c>
      <c r="E1900" s="3">
        <v>4775</v>
      </c>
      <c r="F1900" s="3">
        <v>33861</v>
      </c>
      <c r="G1900" s="3">
        <v>6386</v>
      </c>
      <c r="H1900" s="3">
        <v>21.8169</v>
      </c>
      <c r="I1900" s="30">
        <v>708.35553000000004</v>
      </c>
      <c r="J1900" s="30">
        <v>708.35397020000005</v>
      </c>
      <c r="K1900" s="30">
        <v>1.56E-3</v>
      </c>
      <c r="L1900" s="3">
        <v>2</v>
      </c>
      <c r="M1900" s="3">
        <v>2</v>
      </c>
      <c r="N1900" s="10">
        <f t="shared" si="203"/>
        <v>1</v>
      </c>
      <c r="O1900" s="35">
        <v>2</v>
      </c>
      <c r="P1900" s="17"/>
      <c r="Q1900" s="40">
        <v>1415.70126</v>
      </c>
      <c r="R1900" s="40">
        <v>708.35427000000004</v>
      </c>
      <c r="S1900" s="18">
        <f t="shared" si="204"/>
        <v>1.7787709531306095</v>
      </c>
      <c r="T1900" s="18">
        <f t="shared" si="205"/>
        <v>-0.42323454899680479</v>
      </c>
      <c r="U1900" s="18">
        <f t="shared" si="206"/>
        <v>-9.8820608578586905E-2</v>
      </c>
      <c r="V1900" s="30">
        <v>708.35419999999999</v>
      </c>
      <c r="W1900" s="3" t="s">
        <v>47</v>
      </c>
      <c r="X1900" s="3" t="s">
        <v>47</v>
      </c>
      <c r="Y1900" s="3" t="s">
        <v>47</v>
      </c>
      <c r="Z1900" s="3" t="s">
        <v>47</v>
      </c>
      <c r="AA1900" s="3" t="s">
        <v>47</v>
      </c>
      <c r="AB1900" s="12" t="s">
        <v>47</v>
      </c>
      <c r="AC1900" s="3" t="s">
        <v>47</v>
      </c>
      <c r="AD1900" s="3" t="s">
        <v>47</v>
      </c>
      <c r="AE1900" s="3" t="s">
        <v>47</v>
      </c>
      <c r="AF1900" s="3" t="s">
        <v>47</v>
      </c>
      <c r="AG1900" s="3" t="s">
        <v>47</v>
      </c>
      <c r="AH1900" s="3" t="s">
        <v>47</v>
      </c>
      <c r="AI1900" s="3" t="s">
        <v>47</v>
      </c>
      <c r="AJ1900" s="3" t="s">
        <v>47</v>
      </c>
      <c r="AK1900" s="3" t="s">
        <v>48</v>
      </c>
      <c r="AL1900" s="3" t="s">
        <v>47</v>
      </c>
      <c r="AU1900" s="3">
        <v>0</v>
      </c>
      <c r="AV1900" s="3">
        <v>15</v>
      </c>
      <c r="AW1900" s="3">
        <v>1</v>
      </c>
      <c r="AX1900" s="3">
        <v>15</v>
      </c>
      <c r="AY1900" s="3">
        <v>100</v>
      </c>
      <c r="AZ1900" s="6" t="str">
        <f t="shared" si="207"/>
        <v>1612.8</v>
      </c>
      <c r="BC1900" s="12" t="s">
        <v>4134</v>
      </c>
      <c r="BJ1900" s="12">
        <f t="shared" si="208"/>
        <v>0</v>
      </c>
      <c r="BK1900" s="12">
        <f t="shared" si="209"/>
        <v>0</v>
      </c>
      <c r="CQ1900" s="3" t="str">
        <f>CONCATENATE(baseURL!$A$1,baseURL!$B$1,baseURL!$C$1,".",C1900,".",L1900,".pkl&amp;seq=",BC1900)</f>
        <v>http://proteomics.broadinstitute.org/millscripts/viewfeed.pl?side=xl&amp;cycle=1&amp;fixedMods=iaaC&amp;file=msdataSM/iPRG2012_nd/cpick_in/iPRG2012_nd.1612.8.2.pkl&amp;seq=LEDVTPVPSDSTR</v>
      </c>
    </row>
    <row r="1901" spans="1:95" x14ac:dyDescent="0.2">
      <c r="A1901" s="3">
        <v>2355</v>
      </c>
      <c r="B1901" s="2" t="s">
        <v>4135</v>
      </c>
      <c r="C1901" s="2" t="s">
        <v>4125</v>
      </c>
      <c r="D1901" s="3">
        <v>4781</v>
      </c>
      <c r="E1901" s="3">
        <v>4778</v>
      </c>
      <c r="F1901" s="3">
        <v>33877</v>
      </c>
      <c r="G1901" s="3">
        <v>6390</v>
      </c>
      <c r="H1901" s="3">
        <v>21.834199999999999</v>
      </c>
      <c r="I1901" s="30">
        <v>509.81171999999998</v>
      </c>
      <c r="J1901" s="30">
        <v>509.81108289999997</v>
      </c>
      <c r="K1901" s="30">
        <v>6.4000000000000005E-4</v>
      </c>
      <c r="L1901" s="3">
        <v>2</v>
      </c>
      <c r="M1901" s="3">
        <v>2</v>
      </c>
      <c r="N1901" s="10">
        <f t="shared" si="203"/>
        <v>1</v>
      </c>
      <c r="O1901" s="35">
        <v>2</v>
      </c>
      <c r="P1901" s="17"/>
      <c r="Q1901" s="40">
        <v>1018.61429</v>
      </c>
      <c r="R1901" s="40">
        <v>509.81078000000002</v>
      </c>
      <c r="S1901" s="18">
        <f t="shared" si="204"/>
        <v>1.8438213486919761</v>
      </c>
      <c r="T1901" s="18">
        <f t="shared" si="205"/>
        <v>0.59414200686670082</v>
      </c>
      <c r="U1901" s="18">
        <f t="shared" si="206"/>
        <v>0.62768386338924709</v>
      </c>
      <c r="V1901" s="30">
        <v>509.81110000000001</v>
      </c>
      <c r="W1901" s="3" t="s">
        <v>47</v>
      </c>
      <c r="Z1901" s="3" t="s">
        <v>47</v>
      </c>
      <c r="AA1901" s="3" t="s">
        <v>47</v>
      </c>
      <c r="AB1901" s="12" t="s">
        <v>47</v>
      </c>
      <c r="AC1901" s="3" t="s">
        <v>47</v>
      </c>
      <c r="AF1901" s="3" t="s">
        <v>47</v>
      </c>
      <c r="AG1901" s="3" t="s">
        <v>48</v>
      </c>
      <c r="AH1901" s="3" t="s">
        <v>47</v>
      </c>
      <c r="AI1901" s="3" t="s">
        <v>47</v>
      </c>
      <c r="AJ1901" s="3" t="s">
        <v>47</v>
      </c>
      <c r="AK1901" s="3" t="s">
        <v>48</v>
      </c>
      <c r="AL1901" s="3" t="s">
        <v>48</v>
      </c>
      <c r="AU1901" s="3">
        <v>0</v>
      </c>
      <c r="AV1901" s="3">
        <v>9</v>
      </c>
      <c r="AW1901" s="3">
        <v>1</v>
      </c>
      <c r="AX1901" s="3">
        <v>9</v>
      </c>
      <c r="AY1901" s="3">
        <v>100</v>
      </c>
      <c r="AZ1901" s="6" t="str">
        <f t="shared" si="207"/>
        <v>1613.3</v>
      </c>
      <c r="BC1901" s="12" t="s">
        <v>4136</v>
      </c>
      <c r="BJ1901" s="12">
        <f t="shared" si="208"/>
        <v>0</v>
      </c>
      <c r="BK1901" s="12">
        <f t="shared" si="209"/>
        <v>0</v>
      </c>
      <c r="CQ1901" s="3" t="str">
        <f>CONCATENATE(baseURL!$A$1,baseURL!$B$1,baseURL!$C$1,".",C1901,".",L1901,".pkl&amp;seq=",BC1901)</f>
        <v>http://proteomics.broadinstitute.org/millscripts/viewfeed.pl?side=xl&amp;cycle=1&amp;fixedMods=iaaC&amp;file=msdataSM/iPRG2012_nd/cpick_in/iPRG2012_nd.1613.3.2.pkl&amp;seq=LLTGTVVSTK</v>
      </c>
    </row>
    <row r="1902" spans="1:95" x14ac:dyDescent="0.2">
      <c r="A1902" s="3">
        <v>102</v>
      </c>
      <c r="B1902" s="2" t="s">
        <v>4137</v>
      </c>
      <c r="C1902" s="2" t="s">
        <v>4138</v>
      </c>
      <c r="D1902" s="3">
        <v>4783</v>
      </c>
      <c r="E1902" s="3">
        <v>4780</v>
      </c>
      <c r="F1902" s="3">
        <v>33879</v>
      </c>
      <c r="G1902" s="3">
        <v>6392</v>
      </c>
      <c r="H1902" s="3">
        <v>21.840900000000001</v>
      </c>
      <c r="I1902" s="30">
        <v>752.84864000000005</v>
      </c>
      <c r="J1902" s="30">
        <v>752.8488284</v>
      </c>
      <c r="K1902" s="30">
        <v>-1.9000000000000001E-4</v>
      </c>
      <c r="L1902" s="3">
        <v>2</v>
      </c>
      <c r="M1902" s="3">
        <v>2</v>
      </c>
      <c r="N1902" s="10">
        <f t="shared" si="203"/>
        <v>1</v>
      </c>
      <c r="O1902" s="35">
        <v>2</v>
      </c>
      <c r="P1902" s="17"/>
      <c r="Q1902" s="40">
        <v>1504.6914300000001</v>
      </c>
      <c r="R1902" s="40">
        <v>752.84934999999996</v>
      </c>
      <c r="S1902" s="18">
        <f t="shared" si="204"/>
        <v>-0.943083765580358</v>
      </c>
      <c r="T1902" s="18">
        <f t="shared" si="205"/>
        <v>-0.69283449598034352</v>
      </c>
      <c r="U1902" s="18">
        <f t="shared" si="206"/>
        <v>-0.9962152453547598</v>
      </c>
      <c r="V1902" s="30">
        <v>752.84860000000003</v>
      </c>
      <c r="W1902" s="3" t="s">
        <v>47</v>
      </c>
      <c r="Z1902" s="3" t="s">
        <v>47</v>
      </c>
      <c r="AB1902" s="12" t="s">
        <v>47</v>
      </c>
      <c r="AC1902" s="3" t="s">
        <v>47</v>
      </c>
      <c r="AE1902" s="3" t="s">
        <v>48</v>
      </c>
      <c r="AF1902" s="3" t="s">
        <v>47</v>
      </c>
      <c r="AG1902" s="3" t="s">
        <v>48</v>
      </c>
      <c r="AH1902" s="3" t="s">
        <v>48</v>
      </c>
      <c r="AL1902" s="3" t="s">
        <v>48</v>
      </c>
      <c r="AM1902" s="3" t="s">
        <v>48</v>
      </c>
      <c r="AU1902" s="3">
        <v>0</v>
      </c>
      <c r="AV1902" s="3">
        <v>5</v>
      </c>
      <c r="AW1902" s="3">
        <v>1</v>
      </c>
      <c r="AX1902" s="3">
        <v>5</v>
      </c>
      <c r="AY1902" s="3">
        <v>100</v>
      </c>
      <c r="AZ1902" s="6" t="str">
        <f t="shared" si="207"/>
        <v>1613.5</v>
      </c>
      <c r="BB1902" s="12" t="s">
        <v>79</v>
      </c>
      <c r="BC1902" s="12" t="s">
        <v>4139</v>
      </c>
      <c r="BJ1902" s="12">
        <f t="shared" si="208"/>
        <v>0</v>
      </c>
      <c r="BK1902" s="12">
        <f t="shared" si="209"/>
        <v>0</v>
      </c>
      <c r="CQ1902" s="3" t="str">
        <f>CONCATENATE(baseURL!$A$1,baseURL!$B$1,"+Acetyl",baseURL!$C$1,".",C1902,".",L1902,".pkl&amp;seq=",BC1902)</f>
        <v>http://proteomics.broadinstitute.org/millscripts/viewfeed.pl?side=xl&amp;cycle=1&amp;fixedMods=iaaC+Acetyl&amp;file=msdataSM/iPRG2012_nd/cpick_in/iPRG2012_nd.1613.5.2.pkl&amp;seq=STSASGPEHEFVSK</v>
      </c>
    </row>
    <row r="1903" spans="1:95" x14ac:dyDescent="0.2">
      <c r="A1903" s="3">
        <v>6502</v>
      </c>
      <c r="B1903" s="2" t="s">
        <v>4140</v>
      </c>
      <c r="C1903" s="2" t="s">
        <v>4141</v>
      </c>
      <c r="D1903" s="3">
        <v>4786</v>
      </c>
      <c r="E1903" s="3">
        <v>4783</v>
      </c>
      <c r="F1903" s="3">
        <v>33898</v>
      </c>
      <c r="G1903" s="3">
        <v>6396</v>
      </c>
      <c r="H1903" s="3">
        <v>21.853200000000001</v>
      </c>
      <c r="I1903" s="30">
        <v>484.59764999999999</v>
      </c>
      <c r="J1903" s="30">
        <v>484.59651650000001</v>
      </c>
      <c r="K1903" s="30">
        <v>1.1299999999999999E-3</v>
      </c>
      <c r="L1903" s="3">
        <v>3</v>
      </c>
      <c r="M1903" s="3">
        <v>3</v>
      </c>
      <c r="N1903" s="10">
        <f t="shared" si="203"/>
        <v>1</v>
      </c>
      <c r="O1903" s="35">
        <v>3</v>
      </c>
      <c r="P1903" s="17"/>
      <c r="Q1903" s="40">
        <v>1451.77404</v>
      </c>
      <c r="R1903" s="40">
        <v>484.59620000000001</v>
      </c>
      <c r="S1903" s="18">
        <f t="shared" si="204"/>
        <v>2.9921819444252362</v>
      </c>
      <c r="T1903" s="18">
        <f t="shared" si="205"/>
        <v>0.65312109339017144</v>
      </c>
      <c r="U1903" s="18">
        <f t="shared" si="206"/>
        <v>0</v>
      </c>
      <c r="V1903" s="30">
        <v>484.59620000000001</v>
      </c>
      <c r="W1903" s="3" t="s">
        <v>47</v>
      </c>
      <c r="X1903" s="3" t="s">
        <v>47</v>
      </c>
      <c r="Y1903" s="3" t="s">
        <v>47</v>
      </c>
      <c r="Z1903" s="3" t="s">
        <v>47</v>
      </c>
      <c r="AA1903" s="3" t="s">
        <v>48</v>
      </c>
      <c r="AB1903" s="12" t="s">
        <v>47</v>
      </c>
      <c r="AC1903" s="3" t="s">
        <v>47</v>
      </c>
      <c r="AD1903" s="3" t="s">
        <v>47</v>
      </c>
      <c r="AE1903" s="3" t="s">
        <v>47</v>
      </c>
      <c r="AF1903" s="3" t="s">
        <v>47</v>
      </c>
      <c r="AG1903" s="3" t="s">
        <v>47</v>
      </c>
      <c r="AH1903" s="3" t="s">
        <v>47</v>
      </c>
      <c r="AI1903" s="3" t="s">
        <v>47</v>
      </c>
      <c r="AJ1903" s="3" t="s">
        <v>47</v>
      </c>
      <c r="AK1903" s="3" t="s">
        <v>47</v>
      </c>
      <c r="AL1903" s="3" t="s">
        <v>47</v>
      </c>
      <c r="AU1903" s="3">
        <v>0</v>
      </c>
      <c r="AV1903" s="3">
        <v>15</v>
      </c>
      <c r="AW1903" s="3">
        <v>1</v>
      </c>
      <c r="AX1903" s="3">
        <v>15</v>
      </c>
      <c r="AY1903" s="3">
        <v>100</v>
      </c>
      <c r="AZ1903" s="6" t="str">
        <f t="shared" si="207"/>
        <v>1614.3</v>
      </c>
      <c r="BC1903" s="12" t="s">
        <v>4142</v>
      </c>
      <c r="BJ1903" s="12">
        <f t="shared" si="208"/>
        <v>0</v>
      </c>
      <c r="BK1903" s="12">
        <f t="shared" si="209"/>
        <v>0</v>
      </c>
      <c r="CQ1903" s="3" t="str">
        <f>CONCATENATE(baseURL!$A$1,baseURL!$B$1,baseURL!$C$1,".",C1903,".",L1903,".pkl&amp;seq=",BC1903)</f>
        <v>http://proteomics.broadinstitute.org/millscripts/viewfeed.pl?side=xl&amp;cycle=1&amp;fixedMods=iaaC&amp;file=msdataSM/iPRG2012_nd/cpick_in/iPRG2012_nd.1614.3.3.pkl&amp;seq=ALTKFEASQVTEK</v>
      </c>
    </row>
    <row r="1904" spans="1:95" x14ac:dyDescent="0.2">
      <c r="A1904" s="3">
        <v>6212</v>
      </c>
      <c r="B1904" s="2" t="s">
        <v>4143</v>
      </c>
      <c r="C1904" s="2" t="s">
        <v>4135</v>
      </c>
      <c r="D1904" s="3">
        <v>4787</v>
      </c>
      <c r="E1904" s="3">
        <v>4784</v>
      </c>
      <c r="F1904" s="3">
        <v>33899</v>
      </c>
      <c r="G1904" s="3">
        <v>6397</v>
      </c>
      <c r="H1904" s="3">
        <v>21.854900000000001</v>
      </c>
      <c r="I1904" s="30">
        <v>517.96028000000001</v>
      </c>
      <c r="J1904" s="30">
        <v>517.95911709999996</v>
      </c>
      <c r="K1904" s="30">
        <v>1.16E-3</v>
      </c>
      <c r="L1904" s="3">
        <v>3</v>
      </c>
      <c r="M1904" s="3">
        <v>3</v>
      </c>
      <c r="N1904" s="10">
        <f t="shared" si="203"/>
        <v>1</v>
      </c>
      <c r="O1904" s="35">
        <v>3</v>
      </c>
      <c r="P1904" s="17"/>
      <c r="Q1904" s="40">
        <v>1551.8601699999999</v>
      </c>
      <c r="R1904" s="40">
        <v>517.95824000000005</v>
      </c>
      <c r="S1904" s="18">
        <f t="shared" si="204"/>
        <v>3.938541454549314</v>
      </c>
      <c r="T1904" s="18">
        <f t="shared" si="205"/>
        <v>1.6933797595564444</v>
      </c>
      <c r="U1904" s="18">
        <f t="shared" si="206"/>
        <v>1.2742339998785923</v>
      </c>
      <c r="V1904" s="30">
        <v>517.95889999999997</v>
      </c>
      <c r="W1904" s="3" t="s">
        <v>47</v>
      </c>
      <c r="X1904" s="3" t="s">
        <v>47</v>
      </c>
      <c r="Y1904" s="3" t="s">
        <v>47</v>
      </c>
      <c r="Z1904" s="3" t="s">
        <v>47</v>
      </c>
      <c r="AA1904" s="3" t="s">
        <v>47</v>
      </c>
      <c r="AB1904" s="12" t="s">
        <v>47</v>
      </c>
      <c r="AC1904" s="3" t="s">
        <v>47</v>
      </c>
      <c r="AD1904" s="3" t="s">
        <v>47</v>
      </c>
      <c r="AE1904" s="3" t="s">
        <v>47</v>
      </c>
      <c r="AF1904" s="3" t="s">
        <v>47</v>
      </c>
      <c r="AG1904" s="3" t="s">
        <v>47</v>
      </c>
      <c r="AH1904" s="3" t="s">
        <v>47</v>
      </c>
      <c r="AI1904" s="3" t="s">
        <v>47</v>
      </c>
      <c r="AJ1904" s="3" t="s">
        <v>47</v>
      </c>
      <c r="AK1904" s="3" t="s">
        <v>47</v>
      </c>
      <c r="AL1904" s="3" t="s">
        <v>47</v>
      </c>
      <c r="AN1904" s="3" t="s">
        <v>47</v>
      </c>
      <c r="AU1904" s="3">
        <v>0</v>
      </c>
      <c r="AV1904" s="3">
        <v>17</v>
      </c>
      <c r="AW1904" s="3">
        <v>1</v>
      </c>
      <c r="AX1904" s="3">
        <v>17</v>
      </c>
      <c r="AY1904" s="3">
        <v>100</v>
      </c>
      <c r="AZ1904" s="6" t="str">
        <f t="shared" si="207"/>
        <v>1614.4</v>
      </c>
      <c r="BC1904" s="12" t="s">
        <v>4061</v>
      </c>
      <c r="BJ1904" s="12">
        <f t="shared" si="208"/>
        <v>0</v>
      </c>
      <c r="BK1904" s="12">
        <f t="shared" si="209"/>
        <v>0</v>
      </c>
      <c r="CQ1904" s="3" t="str">
        <f>CONCATENATE(baseURL!$A$1,baseURL!$B$1,baseURL!$C$1,".",C1904,".",L1904,".pkl&amp;seq=",BC1904)</f>
        <v>http://proteomics.broadinstitute.org/millscripts/viewfeed.pl?side=xl&amp;cycle=1&amp;fixedMods=iaaC&amp;file=msdataSM/iPRG2012_nd/cpick_in/iPRG2012_nd.1614.4.3.pkl&amp;seq=LLGDAAKNQAALNPR</v>
      </c>
    </row>
    <row r="1905" spans="1:95" x14ac:dyDescent="0.2">
      <c r="A1905" s="3">
        <v>3308</v>
      </c>
      <c r="B1905" s="2" t="s">
        <v>4146</v>
      </c>
      <c r="C1905" s="2" t="s">
        <v>4147</v>
      </c>
      <c r="D1905" s="3">
        <v>4804</v>
      </c>
      <c r="E1905" s="3">
        <v>4801</v>
      </c>
      <c r="F1905" s="3">
        <v>33928</v>
      </c>
      <c r="G1905" s="3">
        <v>6415</v>
      </c>
      <c r="H1905" s="3">
        <v>21.888999999999999</v>
      </c>
      <c r="I1905" s="30">
        <v>639.82091000000003</v>
      </c>
      <c r="J1905" s="30">
        <v>639.82090649999998</v>
      </c>
      <c r="K1905" s="30">
        <v>0</v>
      </c>
      <c r="L1905" s="3">
        <v>2</v>
      </c>
      <c r="M1905" s="3">
        <v>0</v>
      </c>
      <c r="N1905" s="10">
        <f t="shared" si="203"/>
        <v>1</v>
      </c>
      <c r="O1905" s="35">
        <v>2</v>
      </c>
      <c r="P1905" s="17"/>
      <c r="Q1905" s="40">
        <v>1278.63246</v>
      </c>
      <c r="R1905" s="40">
        <v>639.81987000000004</v>
      </c>
      <c r="S1905" s="18">
        <f t="shared" si="204"/>
        <v>1.6254574900730256</v>
      </c>
      <c r="T1905" s="18">
        <f t="shared" si="205"/>
        <v>1.619987200367883</v>
      </c>
      <c r="U1905" s="18">
        <f t="shared" si="206"/>
        <v>1.6098280911693117</v>
      </c>
      <c r="V1905" s="30">
        <v>639.82090000000005</v>
      </c>
      <c r="X1905" s="3" t="s">
        <v>47</v>
      </c>
      <c r="Y1905" s="3" t="s">
        <v>47</v>
      </c>
      <c r="Z1905" s="3" t="s">
        <v>47</v>
      </c>
      <c r="AA1905" s="3" t="s">
        <v>47</v>
      </c>
      <c r="AB1905" s="12" t="s">
        <v>47</v>
      </c>
      <c r="AC1905" s="3" t="s">
        <v>47</v>
      </c>
      <c r="AE1905" s="3" t="s">
        <v>47</v>
      </c>
      <c r="AF1905" s="3" t="s">
        <v>48</v>
      </c>
      <c r="AG1905" s="3" t="s">
        <v>47</v>
      </c>
      <c r="AH1905" s="3" t="s">
        <v>47</v>
      </c>
      <c r="AI1905" s="3" t="s">
        <v>48</v>
      </c>
      <c r="AK1905" s="3" t="s">
        <v>48</v>
      </c>
      <c r="AL1905" s="3" t="s">
        <v>48</v>
      </c>
      <c r="AM1905" s="3" t="s">
        <v>47</v>
      </c>
      <c r="AU1905" s="3">
        <v>0</v>
      </c>
      <c r="AV1905" s="3">
        <v>10</v>
      </c>
      <c r="AW1905" s="3">
        <v>1</v>
      </c>
      <c r="AX1905" s="3">
        <v>10</v>
      </c>
      <c r="AY1905" s="3">
        <v>100</v>
      </c>
      <c r="AZ1905" s="6" t="str">
        <f t="shared" si="207"/>
        <v>1615.12</v>
      </c>
      <c r="BC1905" s="12" t="s">
        <v>4148</v>
      </c>
      <c r="BJ1905" s="12">
        <f t="shared" si="208"/>
        <v>0</v>
      </c>
      <c r="BK1905" s="12">
        <f t="shared" si="209"/>
        <v>0</v>
      </c>
      <c r="CQ1905" s="3" t="str">
        <f>CONCATENATE(baseURL!$A$1,baseURL!$B$1,baseURL!$C$1,".",C1905,".",L1905,".pkl&amp;seq=",BC1905)</f>
        <v>http://proteomics.broadinstitute.org/millscripts/viewfeed.pl?side=xl&amp;cycle=1&amp;fixedMods=iaaC&amp;file=msdataSM/iPRG2012_nd/cpick_in/iPRG2012_nd.1615.12.2.pkl&amp;seq=FDELLEKNDR</v>
      </c>
    </row>
    <row r="1906" spans="1:95" x14ac:dyDescent="0.2">
      <c r="A1906" s="3">
        <v>4166</v>
      </c>
      <c r="B1906" s="2" t="s">
        <v>4149</v>
      </c>
      <c r="C1906" s="2" t="s">
        <v>4143</v>
      </c>
      <c r="D1906" s="3">
        <v>4797</v>
      </c>
      <c r="E1906" s="3">
        <v>4794</v>
      </c>
      <c r="F1906" s="3">
        <v>33921</v>
      </c>
      <c r="G1906" s="3">
        <v>6408</v>
      </c>
      <c r="H1906" s="3">
        <v>21.877300000000002</v>
      </c>
      <c r="I1906" s="30">
        <v>471.79091</v>
      </c>
      <c r="J1906" s="30">
        <v>471.79031479999998</v>
      </c>
      <c r="K1906" s="30">
        <v>5.9999999999999995E-4</v>
      </c>
      <c r="L1906" s="3">
        <v>2</v>
      </c>
      <c r="M1906" s="3">
        <v>2</v>
      </c>
      <c r="N1906" s="10">
        <f t="shared" si="203"/>
        <v>1</v>
      </c>
      <c r="O1906" s="35">
        <v>2</v>
      </c>
      <c r="P1906" s="17"/>
      <c r="Q1906" s="40">
        <v>942.57308999999998</v>
      </c>
      <c r="R1906" s="40">
        <v>471.79018000000002</v>
      </c>
      <c r="S1906" s="18">
        <f t="shared" si="204"/>
        <v>1.5472979958504363</v>
      </c>
      <c r="T1906" s="18">
        <f t="shared" si="205"/>
        <v>0.28572023257298085</v>
      </c>
      <c r="U1906" s="18">
        <f t="shared" si="206"/>
        <v>-0.16956690371425936</v>
      </c>
      <c r="V1906" s="30">
        <v>471.7901</v>
      </c>
      <c r="W1906" s="3" t="s">
        <v>47</v>
      </c>
      <c r="X1906" s="3" t="s">
        <v>47</v>
      </c>
      <c r="Y1906" s="3" t="s">
        <v>47</v>
      </c>
      <c r="Z1906" s="3" t="s">
        <v>47</v>
      </c>
      <c r="AA1906" s="3" t="s">
        <v>65</v>
      </c>
      <c r="AB1906" s="12" t="s">
        <v>47</v>
      </c>
      <c r="AC1906" s="3" t="s">
        <v>47</v>
      </c>
      <c r="AD1906" s="3" t="s">
        <v>47</v>
      </c>
      <c r="AE1906" s="3" t="s">
        <v>47</v>
      </c>
      <c r="AF1906" s="3" t="s">
        <v>47</v>
      </c>
      <c r="AG1906" s="3" t="s">
        <v>48</v>
      </c>
      <c r="AH1906" s="3" t="s">
        <v>47</v>
      </c>
      <c r="AI1906" s="3" t="s">
        <v>47</v>
      </c>
      <c r="AK1906" s="3" t="s">
        <v>65</v>
      </c>
      <c r="AL1906" s="3" t="s">
        <v>47</v>
      </c>
      <c r="AM1906" s="3" t="s">
        <v>47</v>
      </c>
      <c r="AN1906" s="3" t="s">
        <v>47</v>
      </c>
      <c r="AU1906" s="3">
        <v>2</v>
      </c>
      <c r="AV1906" s="3">
        <v>14</v>
      </c>
      <c r="AW1906" s="3">
        <v>1</v>
      </c>
      <c r="AX1906" s="3">
        <v>14</v>
      </c>
      <c r="AY1906" s="3">
        <v>100</v>
      </c>
      <c r="AZ1906" s="6" t="str">
        <f t="shared" si="207"/>
        <v>1615.5</v>
      </c>
      <c r="BC1906" s="12" t="s">
        <v>4066</v>
      </c>
      <c r="BJ1906" s="12">
        <f t="shared" si="208"/>
        <v>0</v>
      </c>
      <c r="BK1906" s="12">
        <f t="shared" si="209"/>
        <v>0</v>
      </c>
      <c r="BW1906" s="3" t="s">
        <v>4150</v>
      </c>
      <c r="CG1906" s="3" t="s">
        <v>4150</v>
      </c>
      <c r="CQ1906" s="3" t="str">
        <f>CONCATENATE(baseURL!$A$1,baseURL!$B$1,baseURL!$C$1,".",C1906,".",L1906,".pkl&amp;seq=",BC1906)</f>
        <v>http://proteomics.broadinstitute.org/millscripts/viewfeed.pl?side=xl&amp;cycle=1&amp;fixedMods=iaaC&amp;file=msdataSM/iPRG2012_nd/cpick_in/iPRG2012_nd.1615.5.2.pkl&amp;seq=GVEQLLKR</v>
      </c>
    </row>
    <row r="1907" spans="1:95" x14ac:dyDescent="0.2">
      <c r="A1907" s="3">
        <v>2464</v>
      </c>
      <c r="B1907" s="2" t="s">
        <v>4155</v>
      </c>
      <c r="C1907" s="2" t="s">
        <v>4156</v>
      </c>
      <c r="D1907" s="3">
        <v>4807</v>
      </c>
      <c r="E1907" s="3">
        <v>4804</v>
      </c>
      <c r="F1907" s="3">
        <v>33940</v>
      </c>
      <c r="G1907" s="3">
        <v>6419</v>
      </c>
      <c r="H1907" s="3">
        <v>21.904</v>
      </c>
      <c r="I1907" s="30">
        <v>426.59512999999998</v>
      </c>
      <c r="J1907" s="30">
        <v>426.88227649999999</v>
      </c>
      <c r="K1907" s="30">
        <v>-0.28715000000000002</v>
      </c>
      <c r="L1907" s="3">
        <v>0</v>
      </c>
      <c r="M1907" s="3">
        <v>3</v>
      </c>
      <c r="N1907" s="10">
        <f t="shared" si="203"/>
        <v>1</v>
      </c>
      <c r="O1907" s="35">
        <v>3</v>
      </c>
      <c r="P1907" s="17"/>
      <c r="Q1907" s="40">
        <v>1278.63246</v>
      </c>
      <c r="R1907" s="40">
        <v>426.88234</v>
      </c>
      <c r="S1907" s="18">
        <f t="shared" si="204"/>
        <v>-672.80834339508158</v>
      </c>
      <c r="T1907" s="18">
        <f t="shared" si="205"/>
        <v>-0.14875293274068954</v>
      </c>
      <c r="U1907" s="18">
        <f t="shared" si="206"/>
        <v>-1.2649855695620322</v>
      </c>
      <c r="V1907" s="30">
        <v>426.8818</v>
      </c>
      <c r="W1907" s="3" t="s">
        <v>47</v>
      </c>
      <c r="Z1907" s="3" t="s">
        <v>47</v>
      </c>
      <c r="AA1907" s="3" t="s">
        <v>47</v>
      </c>
      <c r="AB1907" s="12" t="s">
        <v>47</v>
      </c>
      <c r="AC1907" s="3" t="s">
        <v>47</v>
      </c>
      <c r="AD1907" s="3" t="s">
        <v>47</v>
      </c>
      <c r="AE1907" s="3" t="s">
        <v>47</v>
      </c>
      <c r="AF1907" s="3" t="s">
        <v>47</v>
      </c>
      <c r="AH1907" s="3" t="s">
        <v>47</v>
      </c>
      <c r="AI1907" s="3" t="s">
        <v>48</v>
      </c>
      <c r="AK1907" s="3" t="s">
        <v>47</v>
      </c>
      <c r="AL1907" s="3" t="s">
        <v>47</v>
      </c>
      <c r="AN1907" s="3" t="s">
        <v>47</v>
      </c>
      <c r="AU1907" s="3">
        <v>0</v>
      </c>
      <c r="AV1907" s="3">
        <v>12</v>
      </c>
      <c r="AW1907" s="3">
        <v>1</v>
      </c>
      <c r="AX1907" s="3">
        <v>12</v>
      </c>
      <c r="AY1907" s="3">
        <v>100</v>
      </c>
      <c r="AZ1907" s="6" t="str">
        <f t="shared" si="207"/>
        <v>1616.3</v>
      </c>
      <c r="BC1907" s="12" t="s">
        <v>4148</v>
      </c>
      <c r="BJ1907" s="12">
        <f t="shared" si="208"/>
        <v>0</v>
      </c>
      <c r="BK1907" s="12">
        <f t="shared" si="209"/>
        <v>0</v>
      </c>
      <c r="CQ1907" s="3" t="str">
        <f>CONCATENATE(baseURL!$A$1,baseURL!$B$1,baseURL!$C$1,".",C1907,".",L1907,".pkl&amp;seq=",BC1907)</f>
        <v>http://proteomics.broadinstitute.org/millscripts/viewfeed.pl?side=xl&amp;cycle=1&amp;fixedMods=iaaC&amp;file=msdataSM/iPRG2012_nd/cpick_in/iPRG2012_nd.1616.3.0.pkl&amp;seq=FDELLEKNDR</v>
      </c>
    </row>
    <row r="1908" spans="1:95" x14ac:dyDescent="0.2">
      <c r="A1908" s="3">
        <v>1025</v>
      </c>
      <c r="B1908" s="2" t="s">
        <v>4159</v>
      </c>
      <c r="C1908" s="2" t="s">
        <v>4160</v>
      </c>
      <c r="D1908" s="3">
        <v>4813</v>
      </c>
      <c r="E1908" s="3">
        <v>4810</v>
      </c>
      <c r="F1908" s="3">
        <v>33961</v>
      </c>
      <c r="G1908" s="3">
        <v>6426</v>
      </c>
      <c r="H1908" s="3">
        <v>21.925799999999999</v>
      </c>
      <c r="I1908" s="30">
        <v>446.00024000000002</v>
      </c>
      <c r="J1908" s="30">
        <v>445.77235039999999</v>
      </c>
      <c r="K1908" s="30">
        <v>0.22789000000000001</v>
      </c>
      <c r="L1908" s="3">
        <v>0</v>
      </c>
      <c r="M1908" s="3">
        <v>2</v>
      </c>
      <c r="N1908" s="10">
        <f t="shared" si="203"/>
        <v>1</v>
      </c>
      <c r="O1908" s="35">
        <v>2</v>
      </c>
      <c r="P1908" s="17"/>
      <c r="Q1908" s="37">
        <v>890.53056000000004</v>
      </c>
      <c r="R1908" s="37">
        <v>445.76891999999998</v>
      </c>
      <c r="S1908" s="18">
        <f t="shared" si="204"/>
        <v>518.92357143256936</v>
      </c>
      <c r="T1908" s="18">
        <f t="shared" si="205"/>
        <v>7.6954669697774767</v>
      </c>
      <c r="U1908" s="18">
        <f t="shared" si="206"/>
        <v>7.1337409526959332</v>
      </c>
      <c r="V1908" s="30">
        <v>445.77210000000002</v>
      </c>
      <c r="W1908" s="3" t="s">
        <v>47</v>
      </c>
      <c r="Z1908" s="3" t="s">
        <v>52</v>
      </c>
      <c r="AA1908" s="3" t="s">
        <v>47</v>
      </c>
      <c r="AB1908" s="12" t="s">
        <v>52</v>
      </c>
      <c r="AC1908" s="3" t="s">
        <v>47</v>
      </c>
      <c r="AD1908" s="3" t="s">
        <v>48</v>
      </c>
      <c r="AF1908" s="3" t="s">
        <v>65</v>
      </c>
      <c r="AO1908" s="3" t="s">
        <v>48</v>
      </c>
      <c r="AU1908" s="3">
        <v>1</v>
      </c>
      <c r="AV1908" s="3">
        <v>3</v>
      </c>
      <c r="AW1908" s="3">
        <v>1</v>
      </c>
      <c r="AX1908" s="3">
        <v>3</v>
      </c>
      <c r="AY1908" s="3">
        <v>100</v>
      </c>
      <c r="AZ1908" s="6" t="str">
        <f t="shared" si="207"/>
        <v>1617.3</v>
      </c>
      <c r="BB1908" s="12" t="s">
        <v>19900</v>
      </c>
      <c r="BC1908" s="12" t="s">
        <v>4109</v>
      </c>
      <c r="BJ1908" s="12">
        <f t="shared" si="208"/>
        <v>0</v>
      </c>
      <c r="BK1908" s="12">
        <f t="shared" si="209"/>
        <v>0</v>
      </c>
      <c r="CB1908" s="3" t="s">
        <v>4161</v>
      </c>
      <c r="CQ1908" s="3" t="str">
        <f>CONCATENATE(baseURL!$A$1,baseURL!$B$1,"+Carbamyl",baseURL!$C$1,".",C1908,".",L1908,".pkl&amp;seq=",BC1908)</f>
        <v>http://proteomics.broadinstitute.org/millscripts/viewfeed.pl?side=xl&amp;cycle=1&amp;fixedMods=iaaC+Carbamyl&amp;file=msdataSM/iPRG2012_nd/cpick_in/iPRG2012_nd.1617.3.0.pkl&amp;seq=STLLKSAK</v>
      </c>
    </row>
    <row r="1909" spans="1:95" x14ac:dyDescent="0.2">
      <c r="A1909" s="3">
        <v>5810</v>
      </c>
      <c r="B1909" s="2" t="s">
        <v>4157</v>
      </c>
      <c r="C1909" s="2" t="s">
        <v>4158</v>
      </c>
      <c r="D1909" s="3">
        <v>4819</v>
      </c>
      <c r="E1909" s="3">
        <v>4816</v>
      </c>
      <c r="F1909" s="3">
        <v>33967</v>
      </c>
      <c r="G1909" s="3">
        <v>6432</v>
      </c>
      <c r="H1909" s="3">
        <v>21.9375</v>
      </c>
      <c r="I1909" s="30">
        <v>586.75122999999996</v>
      </c>
      <c r="J1909" s="30">
        <v>586.75091550000002</v>
      </c>
      <c r="K1909" s="30">
        <v>3.1E-4</v>
      </c>
      <c r="L1909" s="3">
        <v>2</v>
      </c>
      <c r="M1909" s="3">
        <v>2</v>
      </c>
      <c r="N1909" s="10">
        <f t="shared" si="203"/>
        <v>1</v>
      </c>
      <c r="O1909" s="35">
        <v>2</v>
      </c>
      <c r="P1909" s="17"/>
      <c r="Q1909" s="40">
        <v>1172.49622</v>
      </c>
      <c r="R1909" s="40">
        <v>586.75175000000002</v>
      </c>
      <c r="S1909" s="18">
        <f t="shared" si="204"/>
        <v>-0.8862351071835205</v>
      </c>
      <c r="T1909" s="18">
        <f t="shared" si="205"/>
        <v>-1.4222369170544382</v>
      </c>
      <c r="U1909" s="18">
        <f t="shared" si="206"/>
        <v>-1.7895131969590241</v>
      </c>
      <c r="V1909" s="30">
        <v>586.75070000000005</v>
      </c>
      <c r="W1909" s="3" t="s">
        <v>47</v>
      </c>
      <c r="X1909" s="3" t="s">
        <v>47</v>
      </c>
      <c r="Y1909" s="3" t="s">
        <v>47</v>
      </c>
      <c r="Z1909" s="3" t="s">
        <v>47</v>
      </c>
      <c r="AA1909" s="3" t="s">
        <v>47</v>
      </c>
      <c r="AB1909" s="12" t="s">
        <v>47</v>
      </c>
      <c r="AC1909" s="3" t="s">
        <v>47</v>
      </c>
      <c r="AD1909" s="3" t="s">
        <v>47</v>
      </c>
      <c r="AE1909" s="3" t="s">
        <v>47</v>
      </c>
      <c r="AF1909" s="3" t="s">
        <v>47</v>
      </c>
      <c r="AG1909" s="3" t="s">
        <v>47</v>
      </c>
      <c r="AI1909" s="3" t="s">
        <v>47</v>
      </c>
      <c r="AJ1909" s="3" t="s">
        <v>47</v>
      </c>
      <c r="AK1909" s="3" t="s">
        <v>47</v>
      </c>
      <c r="AL1909" s="3" t="s">
        <v>47</v>
      </c>
      <c r="AM1909" s="3" t="s">
        <v>47</v>
      </c>
      <c r="AN1909" s="3" t="s">
        <v>47</v>
      </c>
      <c r="AU1909" s="3">
        <v>0</v>
      </c>
      <c r="AV1909" s="3">
        <v>17</v>
      </c>
      <c r="AW1909" s="3">
        <v>1</v>
      </c>
      <c r="AX1909" s="3">
        <v>17</v>
      </c>
      <c r="AY1909" s="3">
        <v>100</v>
      </c>
      <c r="AZ1909" s="6" t="str">
        <f t="shared" si="207"/>
        <v>1617.9</v>
      </c>
      <c r="BC1909" s="12" t="s">
        <v>4082</v>
      </c>
      <c r="BJ1909" s="12">
        <f t="shared" si="208"/>
        <v>0</v>
      </c>
      <c r="BK1909" s="12">
        <f t="shared" si="209"/>
        <v>0</v>
      </c>
      <c r="CQ1909" s="3" t="str">
        <f>CONCATENATE(baseURL!$A$1,baseURL!$B$1,baseURL!$C$1,".",C1909,".",L1909,".pkl&amp;seq=",BC1909)</f>
        <v>http://proteomics.broadinstitute.org/millscripts/viewfeed.pl?side=xl&amp;cycle=1&amp;fixedMods=iaaC&amp;file=msdataSM/iPRG2012_nd/cpick_in/iPRG2012_nd.1617.9.2.pkl&amp;seq=YEEMVENMK</v>
      </c>
    </row>
    <row r="1910" spans="1:95" x14ac:dyDescent="0.2">
      <c r="A1910" s="3">
        <v>7210</v>
      </c>
      <c r="B1910" s="2" t="s">
        <v>4167</v>
      </c>
      <c r="C1910" s="2" t="s">
        <v>4159</v>
      </c>
      <c r="D1910" s="3">
        <v>4823</v>
      </c>
      <c r="E1910" s="3">
        <v>4820</v>
      </c>
      <c r="F1910" s="3">
        <v>33983</v>
      </c>
      <c r="G1910" s="3">
        <v>6437</v>
      </c>
      <c r="H1910" s="3">
        <v>21.955300000000001</v>
      </c>
      <c r="I1910" s="30">
        <v>562.80934000000002</v>
      </c>
      <c r="J1910" s="30">
        <v>563.30813379999995</v>
      </c>
      <c r="K1910" s="30">
        <v>-0.49879000000000001</v>
      </c>
      <c r="L1910" s="3">
        <v>0</v>
      </c>
      <c r="M1910" s="3">
        <v>2</v>
      </c>
      <c r="N1910" s="10">
        <f t="shared" si="203"/>
        <v>1</v>
      </c>
      <c r="O1910" s="35">
        <v>2</v>
      </c>
      <c r="P1910" s="17"/>
      <c r="Q1910" s="40">
        <v>1125.58986</v>
      </c>
      <c r="R1910" s="40">
        <v>563.29857000000004</v>
      </c>
      <c r="S1910" s="18">
        <f t="shared" si="204"/>
        <v>-868.50921705698715</v>
      </c>
      <c r="T1910" s="18">
        <f t="shared" si="205"/>
        <v>16.978207489342392</v>
      </c>
      <c r="U1910" s="18">
        <f t="shared" si="206"/>
        <v>17.095729534721826</v>
      </c>
      <c r="V1910" s="30">
        <v>563.30820000000006</v>
      </c>
      <c r="W1910" s="3" t="s">
        <v>47</v>
      </c>
      <c r="X1910" s="3" t="s">
        <v>47</v>
      </c>
      <c r="Y1910" s="3" t="s">
        <v>47</v>
      </c>
      <c r="AA1910" s="3" t="s">
        <v>47</v>
      </c>
      <c r="AB1910" s="12" t="s">
        <v>47</v>
      </c>
      <c r="AC1910" s="3" t="s">
        <v>48</v>
      </c>
      <c r="AF1910" s="3" t="s">
        <v>47</v>
      </c>
      <c r="AG1910" s="3" t="s">
        <v>48</v>
      </c>
      <c r="AM1910" s="3" t="s">
        <v>47</v>
      </c>
      <c r="AO1910" s="3" t="s">
        <v>48</v>
      </c>
      <c r="AU1910" s="3">
        <v>0</v>
      </c>
      <c r="AV1910" s="3">
        <v>7</v>
      </c>
      <c r="AW1910" s="3">
        <v>2</v>
      </c>
      <c r="AX1910" s="3">
        <v>4</v>
      </c>
      <c r="AY1910" s="3">
        <v>57.14</v>
      </c>
      <c r="AZ1910" s="6" t="str">
        <f t="shared" si="207"/>
        <v>1618.4</v>
      </c>
      <c r="BC1910" s="12" t="s">
        <v>4168</v>
      </c>
      <c r="BJ1910" s="12">
        <f t="shared" si="208"/>
        <v>0</v>
      </c>
      <c r="BK1910" s="12">
        <f t="shared" si="209"/>
        <v>0</v>
      </c>
      <c r="BP1910" s="3" t="s">
        <v>54</v>
      </c>
      <c r="BR1910" s="3" t="s">
        <v>54</v>
      </c>
      <c r="BS1910" s="3" t="s">
        <v>4169</v>
      </c>
      <c r="BX1910" s="3" t="s">
        <v>4169</v>
      </c>
      <c r="CB1910" s="3" t="s">
        <v>4169</v>
      </c>
      <c r="CQ1910" s="3" t="str">
        <f>CONCATENATE(baseURL!$A$1,baseURL!$B$1,baseURL!$C$1,".",C1910,".",L1910,".pkl&amp;seq=",BC1910,"&amp;varMods=Deamidated-N")</f>
        <v>http://proteomics.broadinstitute.org/millscripts/viewfeed.pl?side=xl&amp;cycle=1&amp;fixedMods=iaaC&amp;file=msdataSM/iPRG2012_nd/cpick_in/iPRG2012_nd.1618.4.0.pkl&amp;seq=GnNLGSPLGAPK&amp;varMods=Deamidated-N</v>
      </c>
    </row>
    <row r="1911" spans="1:95" x14ac:dyDescent="0.2">
      <c r="A1911" s="3">
        <v>562</v>
      </c>
      <c r="B1911" s="2" t="s">
        <v>4170</v>
      </c>
      <c r="C1911" s="2" t="s">
        <v>4171</v>
      </c>
      <c r="D1911" s="3">
        <v>4824</v>
      </c>
      <c r="E1911" s="3">
        <v>4821</v>
      </c>
      <c r="F1911" s="3">
        <v>33984</v>
      </c>
      <c r="G1911" s="3">
        <v>6438</v>
      </c>
      <c r="H1911" s="3">
        <v>21.9587</v>
      </c>
      <c r="I1911" s="30">
        <v>598.80782999999997</v>
      </c>
      <c r="J1911" s="30">
        <v>598.80759550000005</v>
      </c>
      <c r="K1911" s="30">
        <v>2.3000000000000001E-4</v>
      </c>
      <c r="L1911" s="3">
        <v>2</v>
      </c>
      <c r="M1911" s="3">
        <v>2</v>
      </c>
      <c r="N1911" s="10">
        <f t="shared" si="203"/>
        <v>1</v>
      </c>
      <c r="O1911" s="35">
        <v>2</v>
      </c>
      <c r="P1911" s="17"/>
      <c r="Q1911" s="40">
        <v>1196.6092200000001</v>
      </c>
      <c r="R1911" s="40">
        <v>598.80825000000004</v>
      </c>
      <c r="S1911" s="18">
        <f t="shared" si="204"/>
        <v>-0.70139314225625693</v>
      </c>
      <c r="T1911" s="18">
        <f t="shared" si="205"/>
        <v>-1.0930043131436573</v>
      </c>
      <c r="U1911" s="18">
        <f t="shared" si="206"/>
        <v>-0.91849101960320745</v>
      </c>
      <c r="V1911" s="30">
        <v>598.80769999999995</v>
      </c>
      <c r="W1911" s="3" t="s">
        <v>47</v>
      </c>
      <c r="X1911" s="3" t="s">
        <v>47</v>
      </c>
      <c r="Y1911" s="3" t="s">
        <v>47</v>
      </c>
      <c r="Z1911" s="3" t="s">
        <v>47</v>
      </c>
      <c r="AA1911" s="3" t="s">
        <v>65</v>
      </c>
      <c r="AB1911" s="12" t="s">
        <v>47</v>
      </c>
      <c r="AC1911" s="3" t="s">
        <v>47</v>
      </c>
      <c r="AD1911" s="3" t="s">
        <v>47</v>
      </c>
      <c r="AE1911" s="3" t="s">
        <v>47</v>
      </c>
      <c r="AF1911" s="3" t="s">
        <v>47</v>
      </c>
      <c r="AG1911" s="3" t="s">
        <v>47</v>
      </c>
      <c r="AH1911" s="3" t="s">
        <v>47</v>
      </c>
      <c r="AI1911" s="3" t="s">
        <v>47</v>
      </c>
      <c r="AJ1911" s="3" t="s">
        <v>47</v>
      </c>
      <c r="AK1911" s="3" t="s">
        <v>47</v>
      </c>
      <c r="AL1911" s="3" t="s">
        <v>47</v>
      </c>
      <c r="AN1911" s="3" t="s">
        <v>47</v>
      </c>
      <c r="AO1911" s="3" t="s">
        <v>47</v>
      </c>
      <c r="AP1911" s="3" t="s">
        <v>47</v>
      </c>
      <c r="AU1911" s="3">
        <v>1</v>
      </c>
      <c r="AV1911" s="3">
        <v>18</v>
      </c>
      <c r="AW1911" s="3">
        <v>1</v>
      </c>
      <c r="AX1911" s="3">
        <v>18</v>
      </c>
      <c r="AY1911" s="3">
        <v>100</v>
      </c>
      <c r="AZ1911" s="6" t="str">
        <f t="shared" si="207"/>
        <v>1618.5</v>
      </c>
      <c r="BC1911" s="12" t="s">
        <v>4088</v>
      </c>
      <c r="BJ1911" s="12">
        <f t="shared" si="208"/>
        <v>1</v>
      </c>
      <c r="BK1911" s="12">
        <f t="shared" si="209"/>
        <v>0</v>
      </c>
      <c r="BW1911" s="3" t="s">
        <v>4172</v>
      </c>
      <c r="CQ1911" s="3" t="str">
        <f>CONCATENATE(baseURL!$A$1,baseURL!$B$1,baseURL!$C$1,".",C1911,".",L1911,".pkl&amp;seq=",BC1911)</f>
        <v>http://proteomics.broadinstitute.org/millscripts/viewfeed.pl?side=xl&amp;cycle=1&amp;fixedMods=iaaC&amp;file=msdataSM/iPRG2012_nd/cpick_in/iPRG2012_nd.1618.5.2.pkl&amp;seq=VLVAGTSAYCR</v>
      </c>
    </row>
    <row r="1912" spans="1:95" x14ac:dyDescent="0.2">
      <c r="A1912" s="3">
        <v>1983</v>
      </c>
      <c r="B1912" s="2" t="s">
        <v>4173</v>
      </c>
      <c r="C1912" s="2" t="s">
        <v>4174</v>
      </c>
      <c r="D1912" s="3">
        <v>4829</v>
      </c>
      <c r="E1912" s="3">
        <v>4826</v>
      </c>
      <c r="F1912" s="3">
        <v>34004</v>
      </c>
      <c r="G1912" s="3">
        <v>6444</v>
      </c>
      <c r="H1912" s="3">
        <v>21.976500000000001</v>
      </c>
      <c r="I1912" s="30">
        <v>499.28753</v>
      </c>
      <c r="J1912" s="30">
        <v>499.28764749999999</v>
      </c>
      <c r="K1912" s="30">
        <v>-1.2E-4</v>
      </c>
      <c r="L1912" s="3">
        <v>0</v>
      </c>
      <c r="M1912" s="3">
        <v>2</v>
      </c>
      <c r="N1912" s="10">
        <f t="shared" si="203"/>
        <v>1</v>
      </c>
      <c r="O1912" s="35">
        <v>2</v>
      </c>
      <c r="P1912" s="17"/>
      <c r="Q1912" s="40">
        <v>997.56767000000002</v>
      </c>
      <c r="R1912" s="40">
        <v>499.28746999999998</v>
      </c>
      <c r="S1912" s="18">
        <f t="shared" si="204"/>
        <v>0.12017125128144077</v>
      </c>
      <c r="T1912" s="18">
        <f t="shared" si="205"/>
        <v>0.35550661827464436</v>
      </c>
      <c r="U1912" s="18">
        <f t="shared" si="206"/>
        <v>0.26037104438619713</v>
      </c>
      <c r="V1912" s="30">
        <v>499.2876</v>
      </c>
      <c r="W1912" s="3" t="s">
        <v>47</v>
      </c>
      <c r="X1912" s="3" t="s">
        <v>47</v>
      </c>
      <c r="Y1912" s="3" t="s">
        <v>47</v>
      </c>
      <c r="Z1912" s="3" t="s">
        <v>47</v>
      </c>
      <c r="AA1912" s="3" t="s">
        <v>48</v>
      </c>
      <c r="AB1912" s="12" t="s">
        <v>47</v>
      </c>
      <c r="AC1912" s="3" t="s">
        <v>47</v>
      </c>
      <c r="AD1912" s="3" t="s">
        <v>47</v>
      </c>
      <c r="AE1912" s="3" t="s">
        <v>47</v>
      </c>
      <c r="AG1912" s="3" t="s">
        <v>47</v>
      </c>
      <c r="AH1912" s="3" t="s">
        <v>47</v>
      </c>
      <c r="AI1912" s="3" t="s">
        <v>47</v>
      </c>
      <c r="AM1912" s="3" t="s">
        <v>47</v>
      </c>
      <c r="AO1912" s="3" t="s">
        <v>47</v>
      </c>
      <c r="AU1912" s="3">
        <v>0</v>
      </c>
      <c r="AV1912" s="3">
        <v>13</v>
      </c>
      <c r="AW1912" s="3">
        <v>2</v>
      </c>
      <c r="AX1912" s="3">
        <v>12</v>
      </c>
      <c r="AY1912" s="3">
        <v>92.31</v>
      </c>
      <c r="AZ1912" s="6" t="str">
        <f t="shared" si="207"/>
        <v>1619.4</v>
      </c>
      <c r="BC1912" s="12" t="s">
        <v>4091</v>
      </c>
      <c r="BJ1912" s="12">
        <f t="shared" si="208"/>
        <v>0</v>
      </c>
      <c r="BK1912" s="12">
        <f t="shared" si="209"/>
        <v>0</v>
      </c>
      <c r="BP1912" s="3" t="s">
        <v>54</v>
      </c>
      <c r="BR1912" s="3" t="s">
        <v>54</v>
      </c>
      <c r="BX1912" s="3" t="s">
        <v>4175</v>
      </c>
      <c r="CQ1912" s="3" t="str">
        <f>CONCATENATE(baseURL!$A$1,baseURL!$B$1,baseURL!$C$1,".",C1912,".",L1912,".pkl&amp;seq=",BC1912,"&amp;varMods=Deamidated-N")</f>
        <v>http://proteomics.broadinstitute.org/millscripts/viewfeed.pl?side=xl&amp;cycle=1&amp;fixedMods=iaaC&amp;file=msdataSM/iPRG2012_nd/cpick_in/iPRG2012_nd.1619.4.0.pkl&amp;seq=LAVLGPnGAGK&amp;varMods=Deamidated-N</v>
      </c>
    </row>
    <row r="1913" spans="1:95" x14ac:dyDescent="0.2">
      <c r="A1913" s="3">
        <v>4379</v>
      </c>
      <c r="B1913" s="2" t="s">
        <v>4176</v>
      </c>
      <c r="C1913" s="2" t="s">
        <v>4170</v>
      </c>
      <c r="D1913" s="3">
        <v>4831</v>
      </c>
      <c r="E1913" s="3">
        <v>4828</v>
      </c>
      <c r="F1913" s="3">
        <v>34006</v>
      </c>
      <c r="G1913" s="3">
        <v>6446</v>
      </c>
      <c r="H1913" s="3">
        <v>21.979800000000001</v>
      </c>
      <c r="I1913" s="30">
        <v>549.95687999999996</v>
      </c>
      <c r="J1913" s="30">
        <v>549.95389120000004</v>
      </c>
      <c r="K1913" s="30">
        <v>2.99E-3</v>
      </c>
      <c r="L1913" s="3">
        <v>3</v>
      </c>
      <c r="M1913" s="3">
        <v>3</v>
      </c>
      <c r="N1913" s="10">
        <f t="shared" si="203"/>
        <v>1</v>
      </c>
      <c r="O1913" s="35">
        <v>3</v>
      </c>
      <c r="P1913" s="17"/>
      <c r="Q1913" s="40">
        <v>1647.8489300000001</v>
      </c>
      <c r="R1913" s="40">
        <v>549.95448999999996</v>
      </c>
      <c r="S1913" s="18">
        <f t="shared" si="204"/>
        <v>4.3458141418051381</v>
      </c>
      <c r="T1913" s="18">
        <f t="shared" si="205"/>
        <v>-1.0888173672709347</v>
      </c>
      <c r="U1913" s="18">
        <f t="shared" si="206"/>
        <v>-1.0728160433571914</v>
      </c>
      <c r="V1913" s="30">
        <v>549.95389999999998</v>
      </c>
      <c r="W1913" s="3" t="s">
        <v>47</v>
      </c>
      <c r="X1913" s="3" t="s">
        <v>47</v>
      </c>
      <c r="Y1913" s="3" t="s">
        <v>47</v>
      </c>
      <c r="Z1913" s="3" t="s">
        <v>47</v>
      </c>
      <c r="AA1913" s="3" t="s">
        <v>47</v>
      </c>
      <c r="AB1913" s="12" t="s">
        <v>47</v>
      </c>
      <c r="AC1913" s="3" t="s">
        <v>48</v>
      </c>
      <c r="AD1913" s="3" t="s">
        <v>47</v>
      </c>
      <c r="AE1913" s="3" t="s">
        <v>47</v>
      </c>
      <c r="AF1913" s="3" t="s">
        <v>47</v>
      </c>
      <c r="AG1913" s="3" t="s">
        <v>47</v>
      </c>
      <c r="AH1913" s="3" t="s">
        <v>47</v>
      </c>
      <c r="AK1913" s="3" t="s">
        <v>47</v>
      </c>
      <c r="AL1913" s="3" t="s">
        <v>47</v>
      </c>
      <c r="AM1913" s="3" t="s">
        <v>47</v>
      </c>
      <c r="AN1913" s="3" t="s">
        <v>48</v>
      </c>
      <c r="AU1913" s="3">
        <v>0</v>
      </c>
      <c r="AV1913" s="3">
        <v>14</v>
      </c>
      <c r="AW1913" s="3">
        <v>1</v>
      </c>
      <c r="AX1913" s="3">
        <v>14</v>
      </c>
      <c r="AY1913" s="3">
        <v>100</v>
      </c>
      <c r="AZ1913" s="6" t="str">
        <f t="shared" si="207"/>
        <v>1619.6</v>
      </c>
      <c r="BC1913" s="12" t="s">
        <v>4177</v>
      </c>
      <c r="BJ1913" s="12">
        <f t="shared" si="208"/>
        <v>0</v>
      </c>
      <c r="BK1913" s="12">
        <f t="shared" si="209"/>
        <v>0</v>
      </c>
      <c r="CQ1913" s="3" t="str">
        <f>CONCATENATE(baseURL!$A$1,baseURL!$B$1,baseURL!$C$1,".",C1913,".",L1913,".pkl&amp;seq=",BC1913)</f>
        <v>http://proteomics.broadinstitute.org/millscripts/viewfeed.pl?side=xl&amp;cycle=1&amp;fixedMods=iaaC&amp;file=msdataSM/iPRG2012_nd/cpick_in/iPRG2012_nd.1619.6.3.pkl&amp;seq=WYPSEDVAAPKKTR</v>
      </c>
    </row>
    <row r="1914" spans="1:95" x14ac:dyDescent="0.2">
      <c r="A1914" s="3">
        <v>3007</v>
      </c>
      <c r="B1914" s="2" t="s">
        <v>4178</v>
      </c>
      <c r="C1914" s="2" t="s">
        <v>4179</v>
      </c>
      <c r="D1914" s="3">
        <v>4832</v>
      </c>
      <c r="E1914" s="3">
        <v>4829</v>
      </c>
      <c r="F1914" s="3">
        <v>34007</v>
      </c>
      <c r="G1914" s="3">
        <v>6447</v>
      </c>
      <c r="H1914" s="3">
        <v>21.9815</v>
      </c>
      <c r="I1914" s="30">
        <v>553.24901</v>
      </c>
      <c r="J1914" s="30">
        <v>553.24921459999996</v>
      </c>
      <c r="K1914" s="30">
        <v>-2.0000000000000001E-4</v>
      </c>
      <c r="L1914" s="3">
        <v>2</v>
      </c>
      <c r="M1914" s="3">
        <v>3</v>
      </c>
      <c r="N1914" s="10">
        <f t="shared" si="203"/>
        <v>-1</v>
      </c>
      <c r="O1914" s="35">
        <v>3</v>
      </c>
      <c r="P1914" s="17"/>
      <c r="Q1914" s="40">
        <v>1657.7308700000001</v>
      </c>
      <c r="R1914" s="40">
        <v>553.24847</v>
      </c>
      <c r="S1914" s="18">
        <f t="shared" si="204"/>
        <v>0.97605330928592193</v>
      </c>
      <c r="T1914" s="18">
        <f t="shared" si="205"/>
        <v>1.3458690630663515</v>
      </c>
      <c r="U1914" s="18">
        <f t="shared" si="206"/>
        <v>1.3194794736186375</v>
      </c>
      <c r="V1914" s="30">
        <v>553.24919999999997</v>
      </c>
      <c r="W1914" s="3" t="s">
        <v>47</v>
      </c>
      <c r="X1914" s="3" t="s">
        <v>47</v>
      </c>
      <c r="Y1914" s="3" t="s">
        <v>47</v>
      </c>
      <c r="Z1914" s="3" t="s">
        <v>47</v>
      </c>
      <c r="AA1914" s="3" t="s">
        <v>47</v>
      </c>
      <c r="AB1914" s="12" t="s">
        <v>47</v>
      </c>
      <c r="AC1914" s="3" t="s">
        <v>47</v>
      </c>
      <c r="AE1914" s="3" t="s">
        <v>47</v>
      </c>
      <c r="AG1914" s="3" t="s">
        <v>52</v>
      </c>
      <c r="AH1914" s="3" t="s">
        <v>47</v>
      </c>
      <c r="AL1914" s="3" t="s">
        <v>48</v>
      </c>
      <c r="AM1914" s="3" t="s">
        <v>48</v>
      </c>
      <c r="AO1914" s="3" t="s">
        <v>47</v>
      </c>
      <c r="AP1914" s="3" t="s">
        <v>48</v>
      </c>
      <c r="AU1914" s="3">
        <v>0</v>
      </c>
      <c r="AV1914" s="3">
        <v>10</v>
      </c>
      <c r="AW1914" s="3">
        <v>1</v>
      </c>
      <c r="AX1914" s="3">
        <v>10</v>
      </c>
      <c r="AY1914" s="3">
        <v>100</v>
      </c>
      <c r="AZ1914" s="6" t="str">
        <f t="shared" si="207"/>
        <v>1619.7</v>
      </c>
      <c r="BC1914" s="12" t="s">
        <v>4180</v>
      </c>
      <c r="BJ1914" s="12">
        <f t="shared" si="208"/>
        <v>1</v>
      </c>
      <c r="BK1914" s="12">
        <f t="shared" si="209"/>
        <v>0</v>
      </c>
      <c r="CQ1914" s="3" t="str">
        <f>CONCATENATE(baseURL!$A$1,baseURL!$B$1,baseURL!$C$1,".",C1914,".",L1914,".pkl&amp;seq=",BC1914)</f>
        <v>http://proteomics.broadinstitute.org/millscripts/viewfeed.pl?side=xl&amp;cycle=1&amp;fixedMods=iaaC&amp;file=msdataSM/iPRG2012_nd/cpick_in/iPRG2012_nd.1619.7.2.pkl&amp;seq=HLVEDCDMTPVGER</v>
      </c>
    </row>
    <row r="1915" spans="1:95" x14ac:dyDescent="0.2">
      <c r="A1915" s="3">
        <v>5137</v>
      </c>
      <c r="B1915" s="2" t="s">
        <v>4181</v>
      </c>
      <c r="C1915" s="2" t="s">
        <v>4182</v>
      </c>
      <c r="D1915" s="3">
        <v>4836</v>
      </c>
      <c r="E1915" s="3">
        <v>4833</v>
      </c>
      <c r="F1915" s="3">
        <v>34022</v>
      </c>
      <c r="G1915" s="3">
        <v>6452</v>
      </c>
      <c r="H1915" s="3">
        <v>21.9986</v>
      </c>
      <c r="I1915" s="30">
        <v>424.74822</v>
      </c>
      <c r="J1915" s="30">
        <v>424.74759640000002</v>
      </c>
      <c r="K1915" s="30">
        <v>6.2E-4</v>
      </c>
      <c r="L1915" s="3">
        <v>2</v>
      </c>
      <c r="M1915" s="3">
        <v>2</v>
      </c>
      <c r="N1915" s="10">
        <f t="shared" si="203"/>
        <v>1</v>
      </c>
      <c r="O1915" s="35">
        <v>2</v>
      </c>
      <c r="P1915" s="17"/>
      <c r="Q1915" s="40">
        <v>848.48762999999997</v>
      </c>
      <c r="R1915" s="40">
        <v>424.74745000000001</v>
      </c>
      <c r="S1915" s="18">
        <f t="shared" si="204"/>
        <v>1.8128419605311652</v>
      </c>
      <c r="T1915" s="18">
        <f t="shared" si="205"/>
        <v>0.34467540653991469</v>
      </c>
      <c r="U1915" s="18">
        <f t="shared" si="206"/>
        <v>-0.82401907304170896</v>
      </c>
      <c r="V1915" s="30">
        <v>424.74709999999999</v>
      </c>
      <c r="W1915" s="3" t="s">
        <v>47</v>
      </c>
      <c r="X1915" s="3" t="s">
        <v>47</v>
      </c>
      <c r="Y1915" s="3" t="s">
        <v>47</v>
      </c>
      <c r="Z1915" s="3" t="s">
        <v>47</v>
      </c>
      <c r="AA1915" s="3" t="s">
        <v>47</v>
      </c>
      <c r="AB1915" s="12" t="s">
        <v>47</v>
      </c>
      <c r="AC1915" s="3" t="s">
        <v>47</v>
      </c>
      <c r="AD1915" s="3" t="s">
        <v>47</v>
      </c>
      <c r="AE1915" s="3" t="s">
        <v>47</v>
      </c>
      <c r="AF1915" s="3" t="s">
        <v>47</v>
      </c>
      <c r="AG1915" s="3" t="s">
        <v>47</v>
      </c>
      <c r="AH1915" s="3" t="s">
        <v>47</v>
      </c>
      <c r="AI1915" s="3" t="s">
        <v>47</v>
      </c>
      <c r="AJ1915" s="3" t="s">
        <v>47</v>
      </c>
      <c r="AK1915" s="3" t="s">
        <v>47</v>
      </c>
      <c r="AL1915" s="3" t="s">
        <v>47</v>
      </c>
      <c r="AM1915" s="3" t="s">
        <v>47</v>
      </c>
      <c r="AN1915" s="3" t="s">
        <v>47</v>
      </c>
      <c r="AU1915" s="3">
        <v>0</v>
      </c>
      <c r="AV1915" s="3">
        <v>18</v>
      </c>
      <c r="AW1915" s="3">
        <v>1</v>
      </c>
      <c r="AX1915" s="3">
        <v>18</v>
      </c>
      <c r="AY1915" s="3">
        <v>100</v>
      </c>
      <c r="AZ1915" s="6" t="str">
        <f t="shared" si="207"/>
        <v>1620.1</v>
      </c>
      <c r="BC1915" s="12" t="s">
        <v>4102</v>
      </c>
      <c r="BJ1915" s="12">
        <f t="shared" si="208"/>
        <v>0</v>
      </c>
      <c r="BK1915" s="12">
        <f t="shared" si="209"/>
        <v>0</v>
      </c>
      <c r="CQ1915" s="3" t="str">
        <f>CONCATENATE(baseURL!$A$1,baseURL!$B$1,baseURL!$C$1,".",C1915,".",L1915,".pkl&amp;seq=",BC1915)</f>
        <v>http://proteomics.broadinstitute.org/millscripts/viewfeed.pl?side=xl&amp;cycle=1&amp;fixedMods=iaaC&amp;file=msdataSM/iPRG2012_nd/cpick_in/iPRG2012_nd.1620.1.2.pkl&amp;seq=YSLAPVAK</v>
      </c>
    </row>
    <row r="1916" spans="1:95" x14ac:dyDescent="0.2">
      <c r="A1916" s="3">
        <v>2185</v>
      </c>
      <c r="B1916" s="2" t="s">
        <v>4183</v>
      </c>
      <c r="C1916" s="2" t="s">
        <v>4184</v>
      </c>
      <c r="D1916" s="3">
        <v>4837</v>
      </c>
      <c r="E1916" s="3">
        <v>4834</v>
      </c>
      <c r="F1916" s="3">
        <v>34023</v>
      </c>
      <c r="G1916" s="3">
        <v>6453</v>
      </c>
      <c r="H1916" s="3">
        <v>22.002800000000001</v>
      </c>
      <c r="I1916" s="30">
        <v>451.98826000000003</v>
      </c>
      <c r="J1916" s="30">
        <v>451.98767800000002</v>
      </c>
      <c r="K1916" s="30">
        <v>5.8E-4</v>
      </c>
      <c r="L1916" s="3">
        <v>4</v>
      </c>
      <c r="M1916" s="3">
        <v>4</v>
      </c>
      <c r="N1916" s="10">
        <f t="shared" si="203"/>
        <v>1</v>
      </c>
      <c r="O1916" s="35">
        <v>4</v>
      </c>
      <c r="P1916" s="17"/>
      <c r="Q1916" s="40">
        <v>1804.9262000000001</v>
      </c>
      <c r="R1916" s="40">
        <v>451.98701</v>
      </c>
      <c r="S1916" s="18">
        <f t="shared" si="204"/>
        <v>2.7655662051599332</v>
      </c>
      <c r="T1916" s="18">
        <f t="shared" si="205"/>
        <v>1.4779185800467245</v>
      </c>
      <c r="U1916" s="18">
        <f t="shared" si="206"/>
        <v>1.0841019524287305</v>
      </c>
      <c r="V1916" s="30">
        <v>451.98750000000001</v>
      </c>
      <c r="W1916" s="3" t="s">
        <v>47</v>
      </c>
      <c r="Y1916" s="3" t="s">
        <v>47</v>
      </c>
      <c r="Z1916" s="3" t="s">
        <v>47</v>
      </c>
      <c r="AA1916" s="3" t="s">
        <v>47</v>
      </c>
      <c r="AB1916" s="12" t="s">
        <v>48</v>
      </c>
      <c r="AF1916" s="3" t="s">
        <v>48</v>
      </c>
      <c r="AG1916" s="3" t="s">
        <v>48</v>
      </c>
      <c r="AH1916" s="3" t="s">
        <v>48</v>
      </c>
      <c r="AL1916" s="3" t="s">
        <v>48</v>
      </c>
      <c r="AM1916" s="3" t="s">
        <v>47</v>
      </c>
      <c r="AU1916" s="3">
        <v>0</v>
      </c>
      <c r="AV1916" s="3">
        <v>5</v>
      </c>
      <c r="AW1916" s="3">
        <v>1</v>
      </c>
      <c r="AX1916" s="3">
        <v>5</v>
      </c>
      <c r="AY1916" s="3">
        <v>100</v>
      </c>
      <c r="AZ1916" s="6" t="str">
        <f t="shared" si="207"/>
        <v>1620.2</v>
      </c>
      <c r="BC1916" s="12" t="s">
        <v>4185</v>
      </c>
      <c r="BJ1916" s="12">
        <f t="shared" si="208"/>
        <v>0</v>
      </c>
      <c r="BK1916" s="12">
        <f t="shared" si="209"/>
        <v>0</v>
      </c>
      <c r="CQ1916" s="3" t="str">
        <f>CONCATENATE(baseURL!$A$1,baseURL!$B$1,baseURL!$C$1,".",C1916,".",L1916,".pkl&amp;seq=",BC1916)</f>
        <v>http://proteomics.broadinstitute.org/millscripts/viewfeed.pl?side=xl&amp;cycle=1&amp;fixedMods=iaaC&amp;file=msdataSM/iPRG2012_nd/cpick_in/iPRG2012_nd.1620.2.4.pkl&amp;seq=FVGHKSDVMSVDLDKK</v>
      </c>
    </row>
    <row r="1917" spans="1:95" x14ac:dyDescent="0.2">
      <c r="A1917" s="3">
        <v>6667</v>
      </c>
      <c r="B1917" s="2" t="s">
        <v>4186</v>
      </c>
      <c r="C1917" s="2" t="s">
        <v>4187</v>
      </c>
      <c r="D1917" s="3">
        <v>4838</v>
      </c>
      <c r="E1917" s="3">
        <v>4835</v>
      </c>
      <c r="F1917" s="3">
        <v>34024</v>
      </c>
      <c r="G1917" s="3">
        <v>6454</v>
      </c>
      <c r="H1917" s="3">
        <v>22.007000000000001</v>
      </c>
      <c r="I1917" s="30">
        <v>500.77967000000001</v>
      </c>
      <c r="J1917" s="30">
        <v>500.77811179999998</v>
      </c>
      <c r="K1917" s="30">
        <v>1.56E-3</v>
      </c>
      <c r="L1917" s="3">
        <v>4</v>
      </c>
      <c r="M1917" s="3">
        <v>4</v>
      </c>
      <c r="N1917" s="10">
        <f t="shared" si="203"/>
        <v>1</v>
      </c>
      <c r="O1917" s="35">
        <v>4</v>
      </c>
      <c r="P1917" s="17"/>
      <c r="Q1917" s="40">
        <v>2000.08833</v>
      </c>
      <c r="R1917" s="40">
        <v>500.77753999999999</v>
      </c>
      <c r="S1917" s="18">
        <f t="shared" si="204"/>
        <v>4.2533856450958076</v>
      </c>
      <c r="T1917" s="18">
        <f t="shared" si="205"/>
        <v>1.1418243717336005</v>
      </c>
      <c r="U1917" s="18">
        <f t="shared" si="206"/>
        <v>0.91857154782205974</v>
      </c>
      <c r="V1917" s="30">
        <v>500.77800000000002</v>
      </c>
      <c r="W1917" s="3" t="s">
        <v>47</v>
      </c>
      <c r="X1917" s="3" t="s">
        <v>47</v>
      </c>
      <c r="Y1917" s="3" t="s">
        <v>47</v>
      </c>
      <c r="Z1917" s="3" t="s">
        <v>47</v>
      </c>
      <c r="AA1917" s="3" t="s">
        <v>47</v>
      </c>
      <c r="AB1917" s="12" t="s">
        <v>47</v>
      </c>
      <c r="AC1917" s="3" t="s">
        <v>47</v>
      </c>
      <c r="AD1917" s="3" t="s">
        <v>47</v>
      </c>
      <c r="AE1917" s="3" t="s">
        <v>47</v>
      </c>
      <c r="AF1917" s="3" t="s">
        <v>47</v>
      </c>
      <c r="AG1917" s="3" t="s">
        <v>47</v>
      </c>
      <c r="AI1917" s="3" t="s">
        <v>47</v>
      </c>
      <c r="AJ1917" s="3" t="s">
        <v>47</v>
      </c>
      <c r="AK1917" s="3" t="s">
        <v>47</v>
      </c>
      <c r="AL1917" s="3" t="s">
        <v>47</v>
      </c>
      <c r="AU1917" s="3">
        <v>0</v>
      </c>
      <c r="AV1917" s="3">
        <v>15</v>
      </c>
      <c r="AW1917" s="3">
        <v>1</v>
      </c>
      <c r="AX1917" s="3">
        <v>15</v>
      </c>
      <c r="AY1917" s="3">
        <v>100</v>
      </c>
      <c r="AZ1917" s="6" t="str">
        <f t="shared" si="207"/>
        <v>1620.3</v>
      </c>
      <c r="BC1917" s="12" t="s">
        <v>4105</v>
      </c>
      <c r="BJ1917" s="12">
        <f t="shared" si="208"/>
        <v>0</v>
      </c>
      <c r="BK1917" s="12">
        <f t="shared" si="209"/>
        <v>0</v>
      </c>
      <c r="CQ1917" s="3" t="str">
        <f>CONCATENATE(baseURL!$A$1,baseURL!$B$1,baseURL!$C$1,".",C1917,".",L1917,".pkl&amp;seq=",BC1917)</f>
        <v>http://proteomics.broadinstitute.org/millscripts/viewfeed.pl?side=xl&amp;cycle=1&amp;fixedMods=iaaC&amp;file=msdataSM/iPRG2012_nd/cpick_in/iPRG2012_nd.1620.3.4.pkl&amp;seq=GGRTASGNLLPSSTGAAKAVGK</v>
      </c>
    </row>
    <row r="1918" spans="1:95" x14ac:dyDescent="0.2">
      <c r="A1918" s="3">
        <v>3702</v>
      </c>
      <c r="B1918" s="2" t="s">
        <v>4188</v>
      </c>
      <c r="C1918" s="2" t="s">
        <v>4189</v>
      </c>
      <c r="D1918" s="3">
        <v>4839</v>
      </c>
      <c r="E1918" s="3">
        <v>4836</v>
      </c>
      <c r="F1918" s="3">
        <v>34025</v>
      </c>
      <c r="G1918" s="3">
        <v>6455</v>
      </c>
      <c r="H1918" s="3">
        <v>22.011099999999999</v>
      </c>
      <c r="I1918" s="30">
        <v>560.78556000000003</v>
      </c>
      <c r="J1918" s="30">
        <v>560.78533040000002</v>
      </c>
      <c r="K1918" s="30">
        <v>2.3000000000000001E-4</v>
      </c>
      <c r="L1918" s="3">
        <v>2</v>
      </c>
      <c r="M1918" s="3">
        <v>2</v>
      </c>
      <c r="N1918" s="10">
        <f t="shared" si="203"/>
        <v>1</v>
      </c>
      <c r="O1918" s="35">
        <v>2</v>
      </c>
      <c r="P1918" s="17"/>
      <c r="Q1918" s="40">
        <v>1120.56331</v>
      </c>
      <c r="R1918" s="40">
        <v>560.78530000000001</v>
      </c>
      <c r="S1918" s="18">
        <f t="shared" si="204"/>
        <v>0.46363554826719627</v>
      </c>
      <c r="T1918" s="18">
        <f t="shared" si="205"/>
        <v>5.4209694894279237E-2</v>
      </c>
      <c r="U1918" s="18">
        <f t="shared" si="206"/>
        <v>-0.17832136465577458</v>
      </c>
      <c r="V1918" s="30">
        <v>560.78520000000003</v>
      </c>
      <c r="W1918" s="3" t="s">
        <v>47</v>
      </c>
      <c r="X1918" s="3" t="s">
        <v>47</v>
      </c>
      <c r="Y1918" s="3" t="s">
        <v>47</v>
      </c>
      <c r="Z1918" s="3" t="s">
        <v>47</v>
      </c>
      <c r="AA1918" s="3" t="s">
        <v>47</v>
      </c>
      <c r="AB1918" s="12" t="s">
        <v>47</v>
      </c>
      <c r="AC1918" s="3" t="s">
        <v>47</v>
      </c>
      <c r="AE1918" s="3" t="s">
        <v>47</v>
      </c>
      <c r="AF1918" s="3" t="s">
        <v>47</v>
      </c>
      <c r="AG1918" s="3" t="s">
        <v>47</v>
      </c>
      <c r="AH1918" s="3" t="s">
        <v>47</v>
      </c>
      <c r="AI1918" s="3" t="s">
        <v>48</v>
      </c>
      <c r="AK1918" s="3" t="s">
        <v>52</v>
      </c>
      <c r="AL1918" s="3" t="s">
        <v>48</v>
      </c>
      <c r="AU1918" s="3">
        <v>0</v>
      </c>
      <c r="AV1918" s="3">
        <v>11</v>
      </c>
      <c r="AW1918" s="3">
        <v>1</v>
      </c>
      <c r="AX1918" s="3">
        <v>11</v>
      </c>
      <c r="AY1918" s="3">
        <v>100</v>
      </c>
      <c r="AZ1918" s="6" t="str">
        <f t="shared" si="207"/>
        <v>1620.4</v>
      </c>
      <c r="BC1918" s="12" t="s">
        <v>4028</v>
      </c>
      <c r="BJ1918" s="12">
        <f t="shared" si="208"/>
        <v>0</v>
      </c>
      <c r="BK1918" s="12">
        <f t="shared" si="209"/>
        <v>0</v>
      </c>
      <c r="CQ1918" s="3" t="str">
        <f>CONCATENATE(baseURL!$A$1,baseURL!$B$1,baseURL!$C$1,".",C1918,".",L1918,".pkl&amp;seq=",BC1918)</f>
        <v>http://proteomics.broadinstitute.org/millscripts/viewfeed.pl?side=xl&amp;cycle=1&amp;fixedMods=iaaC&amp;file=msdataSM/iPRG2012_nd/cpick_in/iPRG2012_nd.1620.4.2.pkl&amp;seq=SPPVYSDLSR</v>
      </c>
    </row>
    <row r="1919" spans="1:95" x14ac:dyDescent="0.2">
      <c r="A1919" s="3">
        <v>3650</v>
      </c>
      <c r="B1919" s="2" t="s">
        <v>4190</v>
      </c>
      <c r="C1919" s="2" t="s">
        <v>4186</v>
      </c>
      <c r="D1919" s="3">
        <v>4843</v>
      </c>
      <c r="E1919" s="3">
        <v>4840</v>
      </c>
      <c r="F1919" s="3">
        <v>34046</v>
      </c>
      <c r="G1919" s="3">
        <v>6460</v>
      </c>
      <c r="H1919" s="3">
        <v>22.028199999999998</v>
      </c>
      <c r="I1919" s="30">
        <v>531.75801000000001</v>
      </c>
      <c r="J1919" s="30">
        <v>531.75660749999997</v>
      </c>
      <c r="K1919" s="30">
        <v>1.4E-3</v>
      </c>
      <c r="L1919" s="3">
        <v>4</v>
      </c>
      <c r="M1919" s="3">
        <v>2</v>
      </c>
      <c r="N1919" s="10">
        <f t="shared" si="203"/>
        <v>-1</v>
      </c>
      <c r="O1919" s="35">
        <v>2</v>
      </c>
      <c r="P1919" s="17"/>
      <c r="Q1919" s="40">
        <v>1062.5061900000001</v>
      </c>
      <c r="R1919" s="40">
        <v>531.75674000000004</v>
      </c>
      <c r="S1919" s="18">
        <f t="shared" si="204"/>
        <v>2.3883101133363906</v>
      </c>
      <c r="T1919" s="18">
        <f t="shared" si="205"/>
        <v>-0.2491740867513472</v>
      </c>
      <c r="U1919" s="18">
        <f t="shared" si="206"/>
        <v>-7.5222365799625865E-2</v>
      </c>
      <c r="V1919" s="30">
        <v>531.75670000000002</v>
      </c>
      <c r="W1919" s="3" t="s">
        <v>47</v>
      </c>
      <c r="X1919" s="3" t="s">
        <v>47</v>
      </c>
      <c r="Y1919" s="3" t="s">
        <v>47</v>
      </c>
      <c r="Z1919" s="3" t="s">
        <v>47</v>
      </c>
      <c r="AA1919" s="3" t="s">
        <v>47</v>
      </c>
      <c r="AB1919" s="12" t="s">
        <v>47</v>
      </c>
      <c r="AC1919" s="3" t="s">
        <v>47</v>
      </c>
      <c r="AD1919" s="3" t="s">
        <v>52</v>
      </c>
      <c r="AE1919" s="3" t="s">
        <v>47</v>
      </c>
      <c r="AF1919" s="3" t="s">
        <v>47</v>
      </c>
      <c r="AG1919" s="3" t="s">
        <v>52</v>
      </c>
      <c r="AH1919" s="3" t="s">
        <v>47</v>
      </c>
      <c r="AI1919" s="3" t="s">
        <v>47</v>
      </c>
      <c r="AK1919" s="3" t="s">
        <v>47</v>
      </c>
      <c r="AL1919" s="3" t="s">
        <v>47</v>
      </c>
      <c r="AU1919" s="3">
        <v>0</v>
      </c>
      <c r="AV1919" s="3">
        <v>13</v>
      </c>
      <c r="AW1919" s="3">
        <v>1</v>
      </c>
      <c r="AX1919" s="3">
        <v>13</v>
      </c>
      <c r="AY1919" s="3">
        <v>100</v>
      </c>
      <c r="AZ1919" s="6" t="str">
        <f t="shared" si="207"/>
        <v>1621.4</v>
      </c>
      <c r="BC1919" s="12" t="s">
        <v>4191</v>
      </c>
      <c r="BJ1919" s="12">
        <f t="shared" si="208"/>
        <v>0</v>
      </c>
      <c r="BK1919" s="12">
        <f t="shared" si="209"/>
        <v>0</v>
      </c>
      <c r="CQ1919" s="3" t="str">
        <f>CONCATENATE(baseURL!$A$1,baseURL!$B$1,baseURL!$C$1,".",C1919,".",L1919,".pkl&amp;seq=",BC1919)</f>
        <v>http://proteomics.broadinstitute.org/millscripts/viewfeed.pl?side=xl&amp;cycle=1&amp;fixedMods=iaaC&amp;file=msdataSM/iPRG2012_nd/cpick_in/iPRG2012_nd.1621.4.4.pkl&amp;seq=TGLDLSDDAR</v>
      </c>
    </row>
    <row r="1920" spans="1:95" x14ac:dyDescent="0.2">
      <c r="A1920" s="3">
        <v>4564</v>
      </c>
      <c r="B1920" s="2" t="s">
        <v>4192</v>
      </c>
      <c r="C1920" s="2" t="s">
        <v>4188</v>
      </c>
      <c r="D1920" s="3">
        <v>4844</v>
      </c>
      <c r="E1920" s="3">
        <v>4841</v>
      </c>
      <c r="F1920" s="3">
        <v>34047</v>
      </c>
      <c r="G1920" s="3">
        <v>6461</v>
      </c>
      <c r="H1920" s="3">
        <v>22.0307</v>
      </c>
      <c r="I1920" s="30">
        <v>536.33082999999999</v>
      </c>
      <c r="J1920" s="30">
        <v>536.32853420000004</v>
      </c>
      <c r="K1920" s="30">
        <v>2.3E-3</v>
      </c>
      <c r="L1920" s="3">
        <v>2</v>
      </c>
      <c r="M1920" s="3">
        <v>2</v>
      </c>
      <c r="N1920" s="10">
        <f t="shared" si="203"/>
        <v>1</v>
      </c>
      <c r="O1920" s="35">
        <v>2</v>
      </c>
      <c r="P1920" s="17"/>
      <c r="Q1920" s="40">
        <v>1071.6520700000001</v>
      </c>
      <c r="R1920" s="40">
        <v>536.32966999999996</v>
      </c>
      <c r="S1920" s="18">
        <f t="shared" si="204"/>
        <v>2.1628488314419365</v>
      </c>
      <c r="T1920" s="18">
        <f t="shared" si="205"/>
        <v>-2.1177273297766224</v>
      </c>
      <c r="U1920" s="18">
        <f t="shared" si="206"/>
        <v>-1.8085891088934332</v>
      </c>
      <c r="V1920" s="30">
        <v>536.32870000000003</v>
      </c>
      <c r="W1920" s="3" t="s">
        <v>47</v>
      </c>
      <c r="X1920" s="3" t="s">
        <v>47</v>
      </c>
      <c r="Y1920" s="3" t="s">
        <v>47</v>
      </c>
      <c r="Z1920" s="3" t="s">
        <v>47</v>
      </c>
      <c r="AA1920" s="3" t="s">
        <v>47</v>
      </c>
      <c r="AB1920" s="12" t="s">
        <v>47</v>
      </c>
      <c r="AC1920" s="3" t="s">
        <v>47</v>
      </c>
      <c r="AD1920" s="3" t="s">
        <v>47</v>
      </c>
      <c r="AE1920" s="3" t="s">
        <v>47</v>
      </c>
      <c r="AF1920" s="3" t="s">
        <v>47</v>
      </c>
      <c r="AG1920" s="3" t="s">
        <v>48</v>
      </c>
      <c r="AH1920" s="3" t="s">
        <v>47</v>
      </c>
      <c r="AI1920" s="3" t="s">
        <v>48</v>
      </c>
      <c r="AK1920" s="3" t="s">
        <v>52</v>
      </c>
      <c r="AL1920" s="3" t="s">
        <v>52</v>
      </c>
      <c r="AM1920" s="3" t="s">
        <v>47</v>
      </c>
      <c r="AU1920" s="3">
        <v>0</v>
      </c>
      <c r="AV1920" s="3">
        <v>12</v>
      </c>
      <c r="AW1920" s="3">
        <v>1</v>
      </c>
      <c r="AX1920" s="3">
        <v>12</v>
      </c>
      <c r="AY1920" s="3">
        <v>100</v>
      </c>
      <c r="AZ1920" s="6" t="str">
        <f t="shared" si="207"/>
        <v>1621.5</v>
      </c>
      <c r="BC1920" s="12" t="s">
        <v>4193</v>
      </c>
      <c r="BJ1920" s="12">
        <f t="shared" si="208"/>
        <v>0</v>
      </c>
      <c r="BK1920" s="12">
        <f t="shared" si="209"/>
        <v>0</v>
      </c>
      <c r="CQ1920" s="3" t="str">
        <f>CONCATENATE(baseURL!$A$1,baseURL!$B$1,baseURL!$C$1,".",C1920,".",L1920,".pkl&amp;seq=",BC1920)</f>
        <v>http://proteomics.broadinstitute.org/millscripts/viewfeed.pl?side=xl&amp;cycle=1&amp;fixedMods=iaaC&amp;file=msdataSM/iPRG2012_nd/cpick_in/iPRG2012_nd.1621.5.2.pkl&amp;seq=TGLALGLNKGK</v>
      </c>
    </row>
    <row r="1921" spans="1:95" x14ac:dyDescent="0.2">
      <c r="A1921" s="3">
        <v>7722</v>
      </c>
      <c r="B1921" s="2" t="s">
        <v>4194</v>
      </c>
      <c r="C1921" s="2" t="s">
        <v>4195</v>
      </c>
      <c r="D1921" s="3">
        <v>4846</v>
      </c>
      <c r="E1921" s="3">
        <v>4843</v>
      </c>
      <c r="F1921" s="3">
        <v>34049</v>
      </c>
      <c r="G1921" s="3">
        <v>6463</v>
      </c>
      <c r="H1921" s="3">
        <v>22.035699999999999</v>
      </c>
      <c r="I1921" s="30">
        <v>564.23965999999996</v>
      </c>
      <c r="J1921" s="30">
        <v>564.23835169999995</v>
      </c>
      <c r="K1921" s="30">
        <v>1.31E-3</v>
      </c>
      <c r="L1921" s="3">
        <v>2</v>
      </c>
      <c r="M1921" s="3">
        <v>2</v>
      </c>
      <c r="N1921" s="10">
        <f t="shared" si="203"/>
        <v>1</v>
      </c>
      <c r="O1921" s="35">
        <v>2</v>
      </c>
      <c r="Q1921" s="40">
        <v>1127.47207</v>
      </c>
      <c r="R1921" s="40">
        <v>564.23967000000005</v>
      </c>
      <c r="S1921" s="18">
        <f t="shared" si="204"/>
        <v>-1.7722965293169239E-2</v>
      </c>
      <c r="T1921" s="18">
        <f t="shared" si="205"/>
        <v>-2.3364184941012498</v>
      </c>
      <c r="U1921" s="18">
        <f t="shared" si="206"/>
        <v>-2.6052758751263845</v>
      </c>
      <c r="V1921" s="30">
        <v>564.23820000000001</v>
      </c>
      <c r="W1921" s="3" t="s">
        <v>47</v>
      </c>
      <c r="X1921" s="3" t="s">
        <v>47</v>
      </c>
      <c r="Y1921" s="3" t="s">
        <v>47</v>
      </c>
      <c r="AA1921" s="3" t="s">
        <v>47</v>
      </c>
      <c r="AB1921" s="12" t="s">
        <v>52</v>
      </c>
      <c r="AD1921" s="3" t="s">
        <v>47</v>
      </c>
      <c r="AH1921" s="3" t="s">
        <v>47</v>
      </c>
      <c r="AJ1921" s="3" t="s">
        <v>47</v>
      </c>
      <c r="AK1921" s="3" t="s">
        <v>47</v>
      </c>
      <c r="AO1921" s="3" t="s">
        <v>47</v>
      </c>
      <c r="AU1921" s="3">
        <v>0</v>
      </c>
      <c r="AV1921" s="3">
        <v>9</v>
      </c>
      <c r="AW1921" s="3">
        <v>2</v>
      </c>
      <c r="AX1921" s="3">
        <v>8</v>
      </c>
      <c r="AY1921" s="3">
        <v>88.89</v>
      </c>
      <c r="AZ1921" s="6" t="str">
        <f t="shared" si="207"/>
        <v>1621.7</v>
      </c>
      <c r="BC1921" s="12" t="s">
        <v>4196</v>
      </c>
      <c r="BI1921" s="12" t="s">
        <v>594</v>
      </c>
      <c r="BJ1921" s="12">
        <f t="shared" si="208"/>
        <v>0</v>
      </c>
      <c r="BK1921" s="12">
        <f t="shared" si="209"/>
        <v>1</v>
      </c>
      <c r="BR1921" s="3" t="s">
        <v>594</v>
      </c>
      <c r="BZ1921" s="3" t="s">
        <v>4197</v>
      </c>
      <c r="CQ1921" s="3" t="str">
        <f>CONCATENATE(baseURL!$A$1,baseURL!$B$1,baseURL!$C$1,".",C1921,".",L1921,".pkl&amp;seq=",BC1921,"&amp;varMods=ReducedCys-C")</f>
        <v>http://proteomics.broadinstitute.org/millscripts/viewfeed.pl?side=xl&amp;cycle=1&amp;fixedMods=iaaC&amp;file=msdataSM/iPRG2012_nd/cpick_in/iPRG2012_nd.1621.7.2.pkl&amp;seq=SGQGAFGNMcR&amp;varMods=ReducedCys-C</v>
      </c>
    </row>
    <row r="1922" spans="1:95" x14ac:dyDescent="0.2">
      <c r="A1922" s="3">
        <v>7595</v>
      </c>
      <c r="B1922" s="2" t="s">
        <v>4201</v>
      </c>
      <c r="C1922" s="2" t="s">
        <v>4202</v>
      </c>
      <c r="D1922" s="3">
        <v>4850</v>
      </c>
      <c r="E1922" s="3">
        <v>4847</v>
      </c>
      <c r="F1922" s="3">
        <v>34067</v>
      </c>
      <c r="G1922" s="3">
        <v>6468</v>
      </c>
      <c r="H1922" s="3">
        <v>22.0501</v>
      </c>
      <c r="I1922" s="30">
        <v>474.73365999999999</v>
      </c>
      <c r="J1922" s="30">
        <v>474.73358330000002</v>
      </c>
      <c r="K1922" s="30">
        <v>8.0000000000000007E-5</v>
      </c>
      <c r="L1922" s="3">
        <v>2</v>
      </c>
      <c r="M1922" s="3">
        <v>2</v>
      </c>
      <c r="N1922" s="10">
        <f t="shared" ref="N1922:N1985" si="210">IF(AND(M1922&gt;0,L1922&gt;0), IF(M1922=L1922,1,-1), 1)</f>
        <v>1</v>
      </c>
      <c r="O1922" s="35">
        <v>2</v>
      </c>
      <c r="Q1922" s="40">
        <v>948.46076000000005</v>
      </c>
      <c r="R1922" s="42">
        <v>474.73401999999999</v>
      </c>
      <c r="S1922" s="18">
        <f t="shared" ref="S1922:S1985" si="211">1000000*(I1922-R1922)/R1922</f>
        <v>-0.75831936375779874</v>
      </c>
      <c r="T1922" s="18">
        <f t="shared" ref="T1922:T1985" si="212">1000000*(J1922-R1922)/R1922</f>
        <v>-0.91988351701884519</v>
      </c>
      <c r="U1922" s="18">
        <f t="shared" ref="U1922:U1985" si="213">1000000*(V1922-R1922)/R1922</f>
        <v>-1.9379272629499009</v>
      </c>
      <c r="V1922" s="30">
        <v>474.73309999999998</v>
      </c>
      <c r="W1922" s="3" t="s">
        <v>47</v>
      </c>
      <c r="X1922" s="3" t="s">
        <v>47</v>
      </c>
      <c r="Y1922" s="3" t="s">
        <v>47</v>
      </c>
      <c r="AB1922" s="12" t="s">
        <v>52</v>
      </c>
      <c r="AC1922" s="3" t="s">
        <v>52</v>
      </c>
      <c r="AH1922" s="3" t="s">
        <v>47</v>
      </c>
      <c r="AL1922" s="3" t="s">
        <v>52</v>
      </c>
      <c r="AM1922" s="3" t="s">
        <v>52</v>
      </c>
      <c r="AU1922" s="3">
        <v>0</v>
      </c>
      <c r="AV1922" s="3">
        <v>4</v>
      </c>
      <c r="AW1922" s="3">
        <v>1</v>
      </c>
      <c r="AX1922" s="3">
        <v>4</v>
      </c>
      <c r="AY1922" s="3">
        <v>100</v>
      </c>
      <c r="AZ1922" s="6" t="str">
        <f t="shared" ref="AZ1922:AZ1985" si="214">HYPERLINK(CQ1922,C1922)</f>
        <v>1622.4</v>
      </c>
      <c r="BC1922" s="12" t="s">
        <v>4203</v>
      </c>
      <c r="BI1922" s="12" t="s">
        <v>594</v>
      </c>
      <c r="BJ1922" s="12">
        <f t="shared" ref="BJ1922:BJ1985" si="215">LEN(BC1922)-LEN(SUBSTITUTE(BC1922,"C",""))</f>
        <v>0</v>
      </c>
      <c r="BK1922" s="12">
        <f t="shared" ref="BK1922:BK1985" si="216">LEN(BC1922)-LEN(SUBSTITUTE(BC1922,"c",""))</f>
        <v>1</v>
      </c>
      <c r="BR1922" s="3" t="s">
        <v>594</v>
      </c>
      <c r="CQ1922" s="3" t="str">
        <f>CONCATENATE(baseURL!$A$1,baseURL!$B$1,baseURL!$C$1,".",C1922,".",L1922,".pkl&amp;seq=",BC1922,"&amp;varMods=ReducedCys-C")</f>
        <v>http://proteomics.broadinstitute.org/millscripts/viewfeed.pl?side=xl&amp;cycle=1&amp;fixedMods=iaaC&amp;file=msdataSM/iPRG2012_nd/cpick_in/iPRG2012_nd.1622.4.2.pkl&amp;seq=WAAAAVcEK&amp;varMods=ReducedCys-C</v>
      </c>
    </row>
    <row r="1923" spans="1:95" x14ac:dyDescent="0.2">
      <c r="A1923" s="3">
        <v>4277</v>
      </c>
      <c r="B1923" s="2" t="s">
        <v>4208</v>
      </c>
      <c r="C1923" s="2" t="s">
        <v>4209</v>
      </c>
      <c r="D1923" s="3">
        <v>4855</v>
      </c>
      <c r="E1923" s="3">
        <v>4852</v>
      </c>
      <c r="F1923" s="3">
        <v>34085</v>
      </c>
      <c r="G1923" s="3">
        <v>6474</v>
      </c>
      <c r="H1923" s="3">
        <v>22.069400000000002</v>
      </c>
      <c r="I1923" s="30">
        <v>404.22176000000002</v>
      </c>
      <c r="J1923" s="30">
        <v>404.22173959999998</v>
      </c>
      <c r="K1923" s="30">
        <v>2.0000000000000002E-5</v>
      </c>
      <c r="L1923" s="3">
        <v>2</v>
      </c>
      <c r="M1923" s="3">
        <v>2</v>
      </c>
      <c r="N1923" s="10">
        <f t="shared" si="210"/>
        <v>1</v>
      </c>
      <c r="O1923" s="35">
        <v>2</v>
      </c>
      <c r="P1923" s="17"/>
      <c r="Q1923" s="40">
        <v>807.43592999999998</v>
      </c>
      <c r="R1923" s="40">
        <v>404.22160000000002</v>
      </c>
      <c r="S1923" s="18">
        <f t="shared" si="211"/>
        <v>0.39582248943139792</v>
      </c>
      <c r="T1923" s="18">
        <f t="shared" si="212"/>
        <v>0.34535512192940293</v>
      </c>
      <c r="U1923" s="18">
        <f t="shared" si="213"/>
        <v>-1.2369452796313209</v>
      </c>
      <c r="V1923" s="30">
        <v>404.22109999999998</v>
      </c>
      <c r="W1923" s="3" t="s">
        <v>47</v>
      </c>
      <c r="X1923" s="3" t="s">
        <v>47</v>
      </c>
      <c r="Y1923" s="3" t="s">
        <v>47</v>
      </c>
      <c r="Z1923" s="3" t="s">
        <v>47</v>
      </c>
      <c r="AA1923" s="3" t="s">
        <v>47</v>
      </c>
      <c r="AB1923" s="12" t="s">
        <v>47</v>
      </c>
      <c r="AC1923" s="3" t="s">
        <v>47</v>
      </c>
      <c r="AD1923" s="3" t="s">
        <v>47</v>
      </c>
      <c r="AF1923" s="3" t="s">
        <v>47</v>
      </c>
      <c r="AG1923" s="3" t="s">
        <v>47</v>
      </c>
      <c r="AH1923" s="3" t="s">
        <v>47</v>
      </c>
      <c r="AI1923" s="3" t="s">
        <v>65</v>
      </c>
      <c r="AJ1923" s="3" t="s">
        <v>47</v>
      </c>
      <c r="AK1923" s="3" t="s">
        <v>52</v>
      </c>
      <c r="AL1923" s="3" t="s">
        <v>48</v>
      </c>
      <c r="AM1923" s="3" t="s">
        <v>47</v>
      </c>
      <c r="AN1923" s="3" t="s">
        <v>47</v>
      </c>
      <c r="AU1923" s="3">
        <v>1</v>
      </c>
      <c r="AV1923" s="3">
        <v>14</v>
      </c>
      <c r="AW1923" s="3">
        <v>1</v>
      </c>
      <c r="AX1923" s="3">
        <v>14</v>
      </c>
      <c r="AY1923" s="3">
        <v>100</v>
      </c>
      <c r="AZ1923" s="6" t="str">
        <f t="shared" si="214"/>
        <v>1623.1</v>
      </c>
      <c r="BC1923" s="12" t="s">
        <v>4210</v>
      </c>
      <c r="BJ1923" s="12">
        <f t="shared" si="215"/>
        <v>0</v>
      </c>
      <c r="BK1923" s="12">
        <f t="shared" si="216"/>
        <v>0</v>
      </c>
      <c r="CE1923" s="3" t="s">
        <v>4211</v>
      </c>
      <c r="CQ1923" s="3" t="str">
        <f>CONCATENATE(baseURL!$A$1,baseURL!$B$1,baseURL!$C$1,".",C1923,".",L1923,".pkl&amp;seq=",BC1923)</f>
        <v>http://proteomics.broadinstitute.org/millscripts/viewfeed.pl?side=xl&amp;cycle=1&amp;fixedMods=iaaC&amp;file=msdataSM/iPRG2012_nd/cpick_in/iPRG2012_nd.1623.1.2.pkl&amp;seq=TFAEALR</v>
      </c>
    </row>
    <row r="1924" spans="1:95" x14ac:dyDescent="0.2">
      <c r="A1924" s="3">
        <v>5136</v>
      </c>
      <c r="B1924" s="2" t="s">
        <v>4206</v>
      </c>
      <c r="C1924" s="2" t="s">
        <v>4207</v>
      </c>
      <c r="D1924" s="3">
        <v>4863</v>
      </c>
      <c r="E1924" s="3">
        <v>4860</v>
      </c>
      <c r="F1924" s="3">
        <v>34093</v>
      </c>
      <c r="G1924" s="3">
        <v>6482</v>
      </c>
      <c r="H1924" s="3">
        <v>22.084399999999999</v>
      </c>
      <c r="I1924" s="30">
        <v>708.35433</v>
      </c>
      <c r="J1924" s="30">
        <v>708.35333549999996</v>
      </c>
      <c r="K1924" s="30">
        <v>9.8999999999999999E-4</v>
      </c>
      <c r="L1924" s="3">
        <v>2</v>
      </c>
      <c r="M1924" s="3">
        <v>2</v>
      </c>
      <c r="N1924" s="10">
        <f t="shared" si="210"/>
        <v>1</v>
      </c>
      <c r="O1924" s="35">
        <v>2</v>
      </c>
      <c r="P1924" s="17"/>
      <c r="Q1924" s="40">
        <v>1415.70126</v>
      </c>
      <c r="R1924" s="40">
        <v>708.35427000000004</v>
      </c>
      <c r="S1924" s="18">
        <f t="shared" si="211"/>
        <v>8.4703378667007112E-2</v>
      </c>
      <c r="T1924" s="18">
        <f t="shared" si="212"/>
        <v>-1.3192551236895647</v>
      </c>
      <c r="U1924" s="18">
        <f t="shared" si="213"/>
        <v>-1.6517158850498519</v>
      </c>
      <c r="V1924" s="30">
        <v>708.35310000000004</v>
      </c>
      <c r="W1924" s="3" t="s">
        <v>47</v>
      </c>
      <c r="X1924" s="3" t="s">
        <v>47</v>
      </c>
      <c r="Y1924" s="3" t="s">
        <v>47</v>
      </c>
      <c r="Z1924" s="3" t="s">
        <v>47</v>
      </c>
      <c r="AA1924" s="3" t="s">
        <v>47</v>
      </c>
      <c r="AB1924" s="12" t="s">
        <v>47</v>
      </c>
      <c r="AC1924" s="3" t="s">
        <v>47</v>
      </c>
      <c r="AD1924" s="3" t="s">
        <v>47</v>
      </c>
      <c r="AE1924" s="3" t="s">
        <v>47</v>
      </c>
      <c r="AF1924" s="3" t="s">
        <v>47</v>
      </c>
      <c r="AG1924" s="3" t="s">
        <v>47</v>
      </c>
      <c r="AH1924" s="3" t="s">
        <v>47</v>
      </c>
      <c r="AI1924" s="3" t="s">
        <v>47</v>
      </c>
      <c r="AJ1924" s="3" t="s">
        <v>47</v>
      </c>
      <c r="AK1924" s="3" t="s">
        <v>47</v>
      </c>
      <c r="AL1924" s="3" t="s">
        <v>47</v>
      </c>
      <c r="AM1924" s="3" t="s">
        <v>47</v>
      </c>
      <c r="AN1924" s="3" t="s">
        <v>47</v>
      </c>
      <c r="AU1924" s="3">
        <v>0</v>
      </c>
      <c r="AV1924" s="3">
        <v>18</v>
      </c>
      <c r="AW1924" s="3">
        <v>1</v>
      </c>
      <c r="AX1924" s="3">
        <v>18</v>
      </c>
      <c r="AY1924" s="3">
        <v>100</v>
      </c>
      <c r="AZ1924" s="6" t="str">
        <f t="shared" si="214"/>
        <v>1623.9</v>
      </c>
      <c r="BC1924" s="12" t="s">
        <v>4134</v>
      </c>
      <c r="BJ1924" s="12">
        <f t="shared" si="215"/>
        <v>0</v>
      </c>
      <c r="BK1924" s="12">
        <f t="shared" si="216"/>
        <v>0</v>
      </c>
      <c r="CQ1924" s="3" t="str">
        <f>CONCATENATE(baseURL!$A$1,baseURL!$B$1,baseURL!$C$1,".",C1924,".",L1924,".pkl&amp;seq=",BC1924)</f>
        <v>http://proteomics.broadinstitute.org/millscripts/viewfeed.pl?side=xl&amp;cycle=1&amp;fixedMods=iaaC&amp;file=msdataSM/iPRG2012_nd/cpick_in/iPRG2012_nd.1623.9.2.pkl&amp;seq=LEDVTPVPSDSTR</v>
      </c>
    </row>
    <row r="1925" spans="1:95" x14ac:dyDescent="0.2">
      <c r="A1925" s="3">
        <v>2257</v>
      </c>
      <c r="B1925" s="2" t="s">
        <v>4212</v>
      </c>
      <c r="C1925" s="2" t="s">
        <v>4213</v>
      </c>
      <c r="D1925" s="3">
        <v>4867</v>
      </c>
      <c r="E1925" s="3">
        <v>4864</v>
      </c>
      <c r="F1925" s="3">
        <v>34109</v>
      </c>
      <c r="G1925" s="3">
        <v>6487</v>
      </c>
      <c r="H1925" s="3">
        <v>22.101099999999999</v>
      </c>
      <c r="I1925" s="30">
        <v>503.77069</v>
      </c>
      <c r="J1925" s="30">
        <v>503.76906259999998</v>
      </c>
      <c r="K1925" s="30">
        <v>1.6299999999999999E-3</v>
      </c>
      <c r="L1925" s="3">
        <v>2</v>
      </c>
      <c r="M1925" s="3">
        <v>2</v>
      </c>
      <c r="N1925" s="10">
        <f t="shared" si="210"/>
        <v>1</v>
      </c>
      <c r="O1925" s="35">
        <v>2</v>
      </c>
      <c r="P1925" s="17"/>
      <c r="Q1925" s="40">
        <v>1006.53162</v>
      </c>
      <c r="R1925" s="40">
        <v>503.76945000000001</v>
      </c>
      <c r="S1925" s="18">
        <f t="shared" si="211"/>
        <v>2.4614434241609708</v>
      </c>
      <c r="T1925" s="18">
        <f t="shared" si="212"/>
        <v>-0.76900256659540034</v>
      </c>
      <c r="U1925" s="18">
        <f t="shared" si="213"/>
        <v>-1.6872797665956247</v>
      </c>
      <c r="V1925" s="30">
        <v>503.76859999999999</v>
      </c>
      <c r="W1925" s="3" t="s">
        <v>47</v>
      </c>
      <c r="X1925" s="3" t="s">
        <v>47</v>
      </c>
      <c r="Z1925" s="3" t="s">
        <v>47</v>
      </c>
      <c r="AA1925" s="3" t="s">
        <v>47</v>
      </c>
      <c r="AB1925" s="12" t="s">
        <v>47</v>
      </c>
      <c r="AE1925" s="3" t="s">
        <v>47</v>
      </c>
      <c r="AF1925" s="3" t="s">
        <v>47</v>
      </c>
      <c r="AG1925" s="3" t="s">
        <v>48</v>
      </c>
      <c r="AH1925" s="3" t="s">
        <v>47</v>
      </c>
      <c r="AI1925" s="3" t="s">
        <v>48</v>
      </c>
      <c r="AK1925" s="3" t="s">
        <v>48</v>
      </c>
      <c r="AL1925" s="3" t="s">
        <v>48</v>
      </c>
      <c r="AU1925" s="3">
        <v>0</v>
      </c>
      <c r="AV1925" s="3">
        <v>8</v>
      </c>
      <c r="AW1925" s="3">
        <v>1</v>
      </c>
      <c r="AX1925" s="3">
        <v>8</v>
      </c>
      <c r="AY1925" s="3">
        <v>100</v>
      </c>
      <c r="AZ1925" s="6" t="str">
        <f t="shared" si="214"/>
        <v>1624.4</v>
      </c>
      <c r="BC1925" s="12" t="s">
        <v>4214</v>
      </c>
      <c r="BJ1925" s="12">
        <f t="shared" si="215"/>
        <v>0</v>
      </c>
      <c r="BK1925" s="12">
        <f t="shared" si="216"/>
        <v>0</v>
      </c>
      <c r="CQ1925" s="3" t="str">
        <f>CONCATENATE(baseURL!$A$1,baseURL!$B$1,baseURL!$C$1,".",C1925,".",L1925,".pkl&amp;seq=",BC1925)</f>
        <v>http://proteomics.broadinstitute.org/millscripts/viewfeed.pl?side=xl&amp;cycle=1&amp;fixedMods=iaaC&amp;file=msdataSM/iPRG2012_nd/cpick_in/iPRG2012_nd.1624.4.2.pkl&amp;seq=PQSFTSLAR</v>
      </c>
    </row>
    <row r="1926" spans="1:95" x14ac:dyDescent="0.2">
      <c r="A1926" s="3">
        <v>4828</v>
      </c>
      <c r="B1926" s="2" t="s">
        <v>4215</v>
      </c>
      <c r="C1926" s="2" t="s">
        <v>4216</v>
      </c>
      <c r="D1926" s="3">
        <v>4868</v>
      </c>
      <c r="E1926" s="3">
        <v>4865</v>
      </c>
      <c r="F1926" s="3">
        <v>34110</v>
      </c>
      <c r="G1926" s="3">
        <v>6488</v>
      </c>
      <c r="H1926" s="3">
        <v>22.1036</v>
      </c>
      <c r="I1926" s="30">
        <v>509.81148999999999</v>
      </c>
      <c r="J1926" s="30">
        <v>509.81082529999998</v>
      </c>
      <c r="K1926" s="30">
        <v>6.6E-4</v>
      </c>
      <c r="L1926" s="3">
        <v>2</v>
      </c>
      <c r="M1926" s="3">
        <v>2</v>
      </c>
      <c r="N1926" s="10">
        <f t="shared" si="210"/>
        <v>1</v>
      </c>
      <c r="O1926" s="35">
        <v>2</v>
      </c>
      <c r="P1926" s="17"/>
      <c r="Q1926" s="40">
        <v>1018.61429</v>
      </c>
      <c r="R1926" s="40">
        <v>509.81078000000002</v>
      </c>
      <c r="S1926" s="18">
        <f t="shared" si="211"/>
        <v>1.3926735718879233</v>
      </c>
      <c r="T1926" s="18">
        <f t="shared" si="212"/>
        <v>8.8856496823861972E-2</v>
      </c>
      <c r="U1926" s="18">
        <f t="shared" si="213"/>
        <v>-0.35307217317038886</v>
      </c>
      <c r="V1926" s="30">
        <v>509.81060000000002</v>
      </c>
      <c r="W1926" s="3" t="s">
        <v>47</v>
      </c>
      <c r="X1926" s="3" t="s">
        <v>47</v>
      </c>
      <c r="Y1926" s="3" t="s">
        <v>47</v>
      </c>
      <c r="Z1926" s="3" t="s">
        <v>47</v>
      </c>
      <c r="AA1926" s="3" t="s">
        <v>48</v>
      </c>
      <c r="AB1926" s="12" t="s">
        <v>47</v>
      </c>
      <c r="AC1926" s="3" t="s">
        <v>47</v>
      </c>
      <c r="AD1926" s="3" t="s">
        <v>47</v>
      </c>
      <c r="AE1926" s="3" t="s">
        <v>47</v>
      </c>
      <c r="AF1926" s="3" t="s">
        <v>47</v>
      </c>
      <c r="AG1926" s="3" t="s">
        <v>47</v>
      </c>
      <c r="AH1926" s="3" t="s">
        <v>47</v>
      </c>
      <c r="AI1926" s="3" t="s">
        <v>47</v>
      </c>
      <c r="AJ1926" s="3" t="s">
        <v>47</v>
      </c>
      <c r="AK1926" s="3" t="s">
        <v>47</v>
      </c>
      <c r="AL1926" s="3" t="s">
        <v>47</v>
      </c>
      <c r="AM1926" s="3" t="s">
        <v>47</v>
      </c>
      <c r="AN1926" s="3" t="s">
        <v>47</v>
      </c>
      <c r="AU1926" s="3">
        <v>0</v>
      </c>
      <c r="AV1926" s="3">
        <v>17</v>
      </c>
      <c r="AW1926" s="3">
        <v>1</v>
      </c>
      <c r="AX1926" s="3">
        <v>17</v>
      </c>
      <c r="AY1926" s="3">
        <v>100</v>
      </c>
      <c r="AZ1926" s="6" t="str">
        <f t="shared" si="214"/>
        <v>1624.5</v>
      </c>
      <c r="BC1926" s="12" t="s">
        <v>4136</v>
      </c>
      <c r="BJ1926" s="12">
        <f t="shared" si="215"/>
        <v>0</v>
      </c>
      <c r="BK1926" s="12">
        <f t="shared" si="216"/>
        <v>0</v>
      </c>
      <c r="CQ1926" s="3" t="str">
        <f>CONCATENATE(baseURL!$A$1,baseURL!$B$1,baseURL!$C$1,".",C1926,".",L1926,".pkl&amp;seq=",BC1926)</f>
        <v>http://proteomics.broadinstitute.org/millscripts/viewfeed.pl?side=xl&amp;cycle=1&amp;fixedMods=iaaC&amp;file=msdataSM/iPRG2012_nd/cpick_in/iPRG2012_nd.1624.5.2.pkl&amp;seq=LLTGTVVSTK</v>
      </c>
    </row>
    <row r="1927" spans="1:95" x14ac:dyDescent="0.2">
      <c r="A1927" s="3">
        <v>3833</v>
      </c>
      <c r="B1927" s="2" t="s">
        <v>4217</v>
      </c>
      <c r="C1927" s="2" t="s">
        <v>4218</v>
      </c>
      <c r="D1927" s="3">
        <v>4869</v>
      </c>
      <c r="E1927" s="3">
        <v>4866</v>
      </c>
      <c r="F1927" s="3">
        <v>34111</v>
      </c>
      <c r="G1927" s="3">
        <v>6489</v>
      </c>
      <c r="H1927" s="3">
        <v>22.106100000000001</v>
      </c>
      <c r="I1927" s="30">
        <v>572.27689999999996</v>
      </c>
      <c r="J1927" s="30">
        <v>572.27687379999998</v>
      </c>
      <c r="K1927" s="30">
        <v>3.0000000000000001E-5</v>
      </c>
      <c r="L1927" s="3">
        <v>0</v>
      </c>
      <c r="M1927" s="3">
        <v>3</v>
      </c>
      <c r="N1927" s="10">
        <f t="shared" si="210"/>
        <v>1</v>
      </c>
      <c r="O1927" s="35">
        <v>3</v>
      </c>
      <c r="P1927" s="17"/>
      <c r="Q1927" s="40">
        <v>1714.8130000000001</v>
      </c>
      <c r="R1927" s="40">
        <v>572.27584999999999</v>
      </c>
      <c r="S1927" s="18">
        <f t="shared" si="211"/>
        <v>1.8347795035624903</v>
      </c>
      <c r="T1927" s="18">
        <f t="shared" si="212"/>
        <v>1.788997386460526</v>
      </c>
      <c r="U1927" s="18">
        <f t="shared" si="213"/>
        <v>1.8347795035624903</v>
      </c>
      <c r="V1927" s="30">
        <v>572.27689999999996</v>
      </c>
      <c r="W1927" s="3" t="s">
        <v>47</v>
      </c>
      <c r="X1927" s="3" t="s">
        <v>47</v>
      </c>
      <c r="Y1927" s="3" t="s">
        <v>47</v>
      </c>
      <c r="Z1927" s="3" t="s">
        <v>47</v>
      </c>
      <c r="AA1927" s="3" t="s">
        <v>47</v>
      </c>
      <c r="AB1927" s="12" t="s">
        <v>47</v>
      </c>
      <c r="AD1927" s="3" t="s">
        <v>47</v>
      </c>
      <c r="AE1927" s="3" t="s">
        <v>47</v>
      </c>
      <c r="AF1927" s="3" t="s">
        <v>47</v>
      </c>
      <c r="AG1927" s="3" t="s">
        <v>47</v>
      </c>
      <c r="AH1927" s="3" t="s">
        <v>47</v>
      </c>
      <c r="AK1927" s="3" t="s">
        <v>52</v>
      </c>
      <c r="AL1927" s="3" t="s">
        <v>48</v>
      </c>
      <c r="AM1927" s="3" t="s">
        <v>48</v>
      </c>
      <c r="AU1927" s="3">
        <v>0</v>
      </c>
      <c r="AV1927" s="3">
        <v>11</v>
      </c>
      <c r="AW1927" s="3">
        <v>1</v>
      </c>
      <c r="AX1927" s="3">
        <v>11</v>
      </c>
      <c r="AY1927" s="3">
        <v>100</v>
      </c>
      <c r="AZ1927" s="6" t="str">
        <f t="shared" si="214"/>
        <v>1624.6</v>
      </c>
      <c r="BC1927" s="12" t="s">
        <v>4219</v>
      </c>
      <c r="BJ1927" s="12">
        <f t="shared" si="215"/>
        <v>0</v>
      </c>
      <c r="BK1927" s="12">
        <f t="shared" si="216"/>
        <v>0</v>
      </c>
      <c r="CQ1927" s="3" t="str">
        <f>CONCATENATE(baseURL!$A$1,baseURL!$B$1,baseURL!$C$1,".",C1927,".",L1927,".pkl&amp;seq=",BC1927)</f>
        <v>http://proteomics.broadinstitute.org/millscripts/viewfeed.pl?side=xl&amp;cycle=1&amp;fixedMods=iaaC&amp;file=msdataSM/iPRG2012_nd/cpick_in/iPRG2012_nd.1624.6.0.pkl&amp;seq=SVVADLSDSDGKSYSGK</v>
      </c>
    </row>
    <row r="1928" spans="1:95" x14ac:dyDescent="0.2">
      <c r="A1928" s="3">
        <v>4346</v>
      </c>
      <c r="B1928" s="2" t="s">
        <v>4220</v>
      </c>
      <c r="C1928" s="2" t="s">
        <v>4221</v>
      </c>
      <c r="D1928" s="3">
        <v>4871</v>
      </c>
      <c r="E1928" s="3">
        <v>4868</v>
      </c>
      <c r="F1928" s="3">
        <v>34127</v>
      </c>
      <c r="G1928" s="3">
        <v>6492</v>
      </c>
      <c r="H1928" s="3">
        <v>22.117799999999999</v>
      </c>
      <c r="I1928" s="30">
        <v>412.78978000000001</v>
      </c>
      <c r="J1928" s="30">
        <v>412.78961980000003</v>
      </c>
      <c r="K1928" s="30">
        <v>1.6000000000000001E-4</v>
      </c>
      <c r="L1928" s="3">
        <v>2</v>
      </c>
      <c r="M1928" s="3">
        <v>2</v>
      </c>
      <c r="N1928" s="10">
        <f t="shared" si="210"/>
        <v>1</v>
      </c>
      <c r="O1928" s="35">
        <v>2</v>
      </c>
      <c r="P1928" s="17"/>
      <c r="Q1928" s="40">
        <v>824.57163000000003</v>
      </c>
      <c r="R1928" s="40">
        <v>412.78946000000002</v>
      </c>
      <c r="S1928" s="18">
        <f t="shared" si="211"/>
        <v>0.77521359190684158</v>
      </c>
      <c r="T1928" s="18">
        <f t="shared" si="212"/>
        <v>0.38712228748722505</v>
      </c>
      <c r="U1928" s="18">
        <f t="shared" si="213"/>
        <v>-0.87211529092962325</v>
      </c>
      <c r="V1928" s="30">
        <v>412.78910000000002</v>
      </c>
      <c r="W1928" s="3" t="s">
        <v>47</v>
      </c>
      <c r="X1928" s="3" t="s">
        <v>47</v>
      </c>
      <c r="Z1928" s="3" t="s">
        <v>47</v>
      </c>
      <c r="AA1928" s="3" t="s">
        <v>48</v>
      </c>
      <c r="AB1928" s="12" t="s">
        <v>47</v>
      </c>
      <c r="AC1928" s="3" t="s">
        <v>47</v>
      </c>
      <c r="AD1928" s="3" t="s">
        <v>47</v>
      </c>
      <c r="AF1928" s="3" t="s">
        <v>47</v>
      </c>
      <c r="AG1928" s="3" t="s">
        <v>47</v>
      </c>
      <c r="AH1928" s="3" t="s">
        <v>47</v>
      </c>
      <c r="AI1928" s="3" t="s">
        <v>47</v>
      </c>
      <c r="AK1928" s="3" t="s">
        <v>47</v>
      </c>
      <c r="AL1928" s="3" t="s">
        <v>47</v>
      </c>
      <c r="AM1928" s="3" t="s">
        <v>47</v>
      </c>
      <c r="AN1928" s="3" t="s">
        <v>47</v>
      </c>
      <c r="AU1928" s="3">
        <v>0</v>
      </c>
      <c r="AV1928" s="3">
        <v>14</v>
      </c>
      <c r="AW1928" s="3">
        <v>1</v>
      </c>
      <c r="AX1928" s="3">
        <v>14</v>
      </c>
      <c r="AY1928" s="3">
        <v>100</v>
      </c>
      <c r="AZ1928" s="6" t="str">
        <f t="shared" si="214"/>
        <v>1625.1</v>
      </c>
      <c r="BC1928" s="12" t="s">
        <v>4222</v>
      </c>
      <c r="BJ1928" s="12">
        <f t="shared" si="215"/>
        <v>0</v>
      </c>
      <c r="BK1928" s="12">
        <f t="shared" si="216"/>
        <v>0</v>
      </c>
      <c r="CQ1928" s="3" t="str">
        <f>CONCATENATE(baseURL!$A$1,baseURL!$B$1,baseURL!$C$1,".",C1928,".",L1928,".pkl&amp;seq=",BC1928)</f>
        <v>http://proteomics.broadinstitute.org/millscripts/viewfeed.pl?side=xl&amp;cycle=1&amp;fixedMods=iaaC&amp;file=msdataSM/iPRG2012_nd/cpick_in/iPRG2012_nd.1625.1.2.pkl&amp;seq=PKLVLVR</v>
      </c>
    </row>
    <row r="1929" spans="1:95" x14ac:dyDescent="0.2">
      <c r="A1929" s="3">
        <v>721</v>
      </c>
      <c r="B1929" s="2" t="s">
        <v>4223</v>
      </c>
      <c r="C1929" s="2" t="s">
        <v>4224</v>
      </c>
      <c r="D1929" s="3">
        <v>4873</v>
      </c>
      <c r="E1929" s="3">
        <v>4870</v>
      </c>
      <c r="F1929" s="3">
        <v>34129</v>
      </c>
      <c r="G1929" s="3">
        <v>6494</v>
      </c>
      <c r="H1929" s="3">
        <v>22.122800000000002</v>
      </c>
      <c r="I1929" s="30">
        <v>440.57923</v>
      </c>
      <c r="J1929" s="30">
        <v>440.57999969999997</v>
      </c>
      <c r="K1929" s="30">
        <v>-7.6999999999999996E-4</v>
      </c>
      <c r="L1929" s="3">
        <v>6</v>
      </c>
      <c r="M1929" s="3">
        <v>3</v>
      </c>
      <c r="N1929" s="10">
        <f t="shared" si="210"/>
        <v>-1</v>
      </c>
      <c r="O1929" s="35">
        <v>3</v>
      </c>
      <c r="P1929" s="17"/>
      <c r="Q1929" s="40">
        <v>1319.7239099999999</v>
      </c>
      <c r="R1929" s="40">
        <v>440.57949000000002</v>
      </c>
      <c r="S1929" s="18">
        <f t="shared" si="211"/>
        <v>-0.59013187387747923</v>
      </c>
      <c r="T1929" s="18">
        <f t="shared" si="212"/>
        <v>1.1568854463749951</v>
      </c>
      <c r="U1929" s="18">
        <f t="shared" si="213"/>
        <v>0.70361877253135341</v>
      </c>
      <c r="V1929" s="30">
        <v>440.57979999999998</v>
      </c>
      <c r="W1929" s="3" t="s">
        <v>47</v>
      </c>
      <c r="AA1929" s="3" t="s">
        <v>47</v>
      </c>
      <c r="AB1929" s="12" t="s">
        <v>52</v>
      </c>
      <c r="AE1929" s="3" t="s">
        <v>47</v>
      </c>
      <c r="AF1929" s="3" t="s">
        <v>48</v>
      </c>
      <c r="AH1929" s="3" t="s">
        <v>48</v>
      </c>
      <c r="AK1929" s="3" t="s">
        <v>52</v>
      </c>
      <c r="AU1929" s="3">
        <v>0</v>
      </c>
      <c r="AV1929" s="3">
        <v>3</v>
      </c>
      <c r="AW1929" s="3">
        <v>1</v>
      </c>
      <c r="AX1929" s="3">
        <v>3</v>
      </c>
      <c r="AY1929" s="3">
        <v>100</v>
      </c>
      <c r="AZ1929" s="6" t="str">
        <f t="shared" si="214"/>
        <v>1625.3</v>
      </c>
      <c r="BC1929" s="12" t="s">
        <v>4225</v>
      </c>
      <c r="BJ1929" s="12">
        <f t="shared" si="215"/>
        <v>0</v>
      </c>
      <c r="BK1929" s="12">
        <f t="shared" si="216"/>
        <v>0</v>
      </c>
      <c r="CQ1929" s="3" t="str">
        <f>CONCATENATE(baseURL!$A$1,baseURL!$B$1,baseURL!$C$1,".",C1929,".",L1929,".pkl&amp;seq=",BC1929)</f>
        <v>http://proteomics.broadinstitute.org/millscripts/viewfeed.pl?side=xl&amp;cycle=1&amp;fixedMods=iaaC&amp;file=msdataSM/iPRG2012_nd/cpick_in/iPRG2012_nd.1625.3.6.pkl&amp;seq=MLLLEQSKETK</v>
      </c>
    </row>
    <row r="1930" spans="1:95" x14ac:dyDescent="0.2">
      <c r="A1930" s="3">
        <v>4827</v>
      </c>
      <c r="B1930" s="2" t="s">
        <v>4226</v>
      </c>
      <c r="C1930" s="2" t="s">
        <v>4212</v>
      </c>
      <c r="D1930" s="3">
        <v>4875</v>
      </c>
      <c r="E1930" s="3">
        <v>4872</v>
      </c>
      <c r="F1930" s="3">
        <v>34131</v>
      </c>
      <c r="G1930" s="3">
        <v>6496</v>
      </c>
      <c r="H1930" s="3">
        <v>22.127800000000001</v>
      </c>
      <c r="I1930" s="30">
        <v>484.59573999999998</v>
      </c>
      <c r="J1930" s="30">
        <v>484.59648870000001</v>
      </c>
      <c r="K1930" s="30">
        <v>-7.5000000000000002E-4</v>
      </c>
      <c r="L1930" s="3">
        <v>3</v>
      </c>
      <c r="M1930" s="3">
        <v>3</v>
      </c>
      <c r="N1930" s="10">
        <f t="shared" si="210"/>
        <v>1</v>
      </c>
      <c r="O1930" s="35">
        <v>3</v>
      </c>
      <c r="P1930" s="17"/>
      <c r="Q1930" s="40">
        <v>1451.77404</v>
      </c>
      <c r="R1930" s="40">
        <v>484.59620000000001</v>
      </c>
      <c r="S1930" s="18">
        <f t="shared" si="211"/>
        <v>-0.94924392727867746</v>
      </c>
      <c r="T1930" s="18">
        <f t="shared" si="212"/>
        <v>0.59575374301056905</v>
      </c>
      <c r="U1930" s="18">
        <f t="shared" si="213"/>
        <v>0</v>
      </c>
      <c r="V1930" s="30">
        <v>484.59620000000001</v>
      </c>
      <c r="W1930" s="3" t="s">
        <v>47</v>
      </c>
      <c r="X1930" s="3" t="s">
        <v>47</v>
      </c>
      <c r="Y1930" s="3" t="s">
        <v>47</v>
      </c>
      <c r="Z1930" s="3" t="s">
        <v>47</v>
      </c>
      <c r="AA1930" s="3" t="s">
        <v>48</v>
      </c>
      <c r="AB1930" s="12" t="s">
        <v>47</v>
      </c>
      <c r="AC1930" s="3" t="s">
        <v>47</v>
      </c>
      <c r="AD1930" s="3" t="s">
        <v>47</v>
      </c>
      <c r="AE1930" s="3" t="s">
        <v>47</v>
      </c>
      <c r="AF1930" s="3" t="s">
        <v>47</v>
      </c>
      <c r="AG1930" s="3" t="s">
        <v>47</v>
      </c>
      <c r="AH1930" s="3" t="s">
        <v>47</v>
      </c>
      <c r="AI1930" s="3" t="s">
        <v>47</v>
      </c>
      <c r="AJ1930" s="3" t="s">
        <v>47</v>
      </c>
      <c r="AK1930" s="3" t="s">
        <v>47</v>
      </c>
      <c r="AL1930" s="3" t="s">
        <v>47</v>
      </c>
      <c r="AM1930" s="3" t="s">
        <v>47</v>
      </c>
      <c r="AN1930" s="3" t="s">
        <v>47</v>
      </c>
      <c r="AU1930" s="3">
        <v>0</v>
      </c>
      <c r="AV1930" s="3">
        <v>17</v>
      </c>
      <c r="AW1930" s="3">
        <v>1</v>
      </c>
      <c r="AX1930" s="3">
        <v>17</v>
      </c>
      <c r="AY1930" s="3">
        <v>100</v>
      </c>
      <c r="AZ1930" s="6" t="str">
        <f t="shared" si="214"/>
        <v>1625.5</v>
      </c>
      <c r="BC1930" s="12" t="s">
        <v>4142</v>
      </c>
      <c r="BJ1930" s="12">
        <f t="shared" si="215"/>
        <v>0</v>
      </c>
      <c r="BK1930" s="12">
        <f t="shared" si="216"/>
        <v>0</v>
      </c>
      <c r="CQ1930" s="3" t="str">
        <f>CONCATENATE(baseURL!$A$1,baseURL!$B$1,baseURL!$C$1,".",C1930,".",L1930,".pkl&amp;seq=",BC1930)</f>
        <v>http://proteomics.broadinstitute.org/millscripts/viewfeed.pl?side=xl&amp;cycle=1&amp;fixedMods=iaaC&amp;file=msdataSM/iPRG2012_nd/cpick_in/iPRG2012_nd.1625.5.3.pkl&amp;seq=ALTKFEASQVTEK</v>
      </c>
    </row>
    <row r="1931" spans="1:95" x14ac:dyDescent="0.2">
      <c r="A1931" s="3">
        <v>4171</v>
      </c>
      <c r="B1931" s="2" t="s">
        <v>4227</v>
      </c>
      <c r="C1931" s="2" t="s">
        <v>4228</v>
      </c>
      <c r="D1931" s="3">
        <v>4878</v>
      </c>
      <c r="E1931" s="3">
        <v>4875</v>
      </c>
      <c r="F1931" s="3">
        <v>34148</v>
      </c>
      <c r="G1931" s="3">
        <v>6500</v>
      </c>
      <c r="H1931" s="3">
        <v>22.141999999999999</v>
      </c>
      <c r="I1931" s="30">
        <v>414.27134999999998</v>
      </c>
      <c r="J1931" s="30">
        <v>414.27086800000001</v>
      </c>
      <c r="K1931" s="30">
        <v>4.8000000000000001E-4</v>
      </c>
      <c r="L1931" s="3">
        <v>2</v>
      </c>
      <c r="M1931" s="3">
        <v>2</v>
      </c>
      <c r="N1931" s="10">
        <f t="shared" si="210"/>
        <v>1</v>
      </c>
      <c r="O1931" s="35">
        <v>2</v>
      </c>
      <c r="P1931" s="17"/>
      <c r="Q1931" s="40">
        <v>827.53492000000006</v>
      </c>
      <c r="R1931" s="40">
        <v>414.27109999999999</v>
      </c>
      <c r="S1931" s="18">
        <f t="shared" si="211"/>
        <v>0.6034695637568932</v>
      </c>
      <c r="T1931" s="18">
        <f t="shared" si="212"/>
        <v>-0.56001975513785662</v>
      </c>
      <c r="U1931" s="18">
        <f t="shared" si="213"/>
        <v>-1.2069391275137864</v>
      </c>
      <c r="V1931" s="30">
        <v>414.2706</v>
      </c>
      <c r="W1931" s="3" t="s">
        <v>47</v>
      </c>
      <c r="X1931" s="3" t="s">
        <v>47</v>
      </c>
      <c r="Y1931" s="3" t="s">
        <v>47</v>
      </c>
      <c r="Z1931" s="3" t="s">
        <v>47</v>
      </c>
      <c r="AA1931" s="3" t="s">
        <v>65</v>
      </c>
      <c r="AB1931" s="12" t="s">
        <v>47</v>
      </c>
      <c r="AC1931" s="3" t="s">
        <v>47</v>
      </c>
      <c r="AD1931" s="3" t="s">
        <v>47</v>
      </c>
      <c r="AE1931" s="3" t="s">
        <v>47</v>
      </c>
      <c r="AF1931" s="3" t="s">
        <v>47</v>
      </c>
      <c r="AG1931" s="3" t="s">
        <v>47</v>
      </c>
      <c r="AH1931" s="3" t="s">
        <v>47</v>
      </c>
      <c r="AI1931" s="3" t="s">
        <v>52</v>
      </c>
      <c r="AJ1931" s="3" t="s">
        <v>65</v>
      </c>
      <c r="AK1931" s="3" t="s">
        <v>47</v>
      </c>
      <c r="AL1931" s="3" t="s">
        <v>47</v>
      </c>
      <c r="AM1931" s="3" t="s">
        <v>47</v>
      </c>
      <c r="AN1931" s="3" t="s">
        <v>47</v>
      </c>
      <c r="AU1931" s="3">
        <v>2</v>
      </c>
      <c r="AV1931" s="3">
        <v>15</v>
      </c>
      <c r="AW1931" s="3">
        <v>1</v>
      </c>
      <c r="AX1931" s="3">
        <v>15</v>
      </c>
      <c r="AY1931" s="3">
        <v>100</v>
      </c>
      <c r="AZ1931" s="6" t="str">
        <f t="shared" si="214"/>
        <v>1626.1</v>
      </c>
      <c r="BC1931" s="12" t="s">
        <v>4229</v>
      </c>
      <c r="BJ1931" s="12">
        <f t="shared" si="215"/>
        <v>0</v>
      </c>
      <c r="BK1931" s="12">
        <f t="shared" si="216"/>
        <v>0</v>
      </c>
      <c r="BW1931" s="3" t="s">
        <v>4230</v>
      </c>
      <c r="CF1931" s="3" t="s">
        <v>4230</v>
      </c>
      <c r="CQ1931" s="3" t="str">
        <f>CONCATENATE(baseURL!$A$1,baseURL!$B$1,baseURL!$C$1,".",C1931,".",L1931,".pkl&amp;seq=",BC1931)</f>
        <v>http://proteomics.broadinstitute.org/millscripts/viewfeed.pl?side=xl&amp;cycle=1&amp;fixedMods=iaaC&amp;file=msdataSM/iPRG2012_nd/cpick_in/iPRG2012_nd.1626.1.2.pkl&amp;seq=VQAVAVLK</v>
      </c>
    </row>
    <row r="1932" spans="1:95" x14ac:dyDescent="0.2">
      <c r="A1932" s="3">
        <v>3214</v>
      </c>
      <c r="B1932" s="2" t="s">
        <v>4231</v>
      </c>
      <c r="C1932" s="2" t="s">
        <v>4220</v>
      </c>
      <c r="D1932" s="3">
        <v>4879</v>
      </c>
      <c r="E1932" s="3">
        <v>4876</v>
      </c>
      <c r="F1932" s="3">
        <v>34149</v>
      </c>
      <c r="G1932" s="3">
        <v>6501</v>
      </c>
      <c r="H1932" s="3">
        <v>22.143599999999999</v>
      </c>
      <c r="I1932" s="30">
        <v>443.22784000000001</v>
      </c>
      <c r="J1932" s="30">
        <v>443.2270729</v>
      </c>
      <c r="K1932" s="30">
        <v>7.6999999999999996E-4</v>
      </c>
      <c r="L1932" s="3">
        <v>2</v>
      </c>
      <c r="M1932" s="3">
        <v>2</v>
      </c>
      <c r="N1932" s="10">
        <f t="shared" si="210"/>
        <v>1</v>
      </c>
      <c r="O1932" s="35">
        <v>2</v>
      </c>
      <c r="P1932" s="17"/>
      <c r="Q1932" s="40">
        <v>885.44649000000004</v>
      </c>
      <c r="R1932" s="40">
        <v>443.22689000000003</v>
      </c>
      <c r="S1932" s="18">
        <f t="shared" si="211"/>
        <v>2.1433717615573915</v>
      </c>
      <c r="T1932" s="18">
        <f t="shared" si="212"/>
        <v>0.4126554685574963</v>
      </c>
      <c r="U1932" s="18">
        <f t="shared" si="213"/>
        <v>0.47379796830781573</v>
      </c>
      <c r="V1932" s="30">
        <v>443.22710000000001</v>
      </c>
      <c r="W1932" s="3" t="s">
        <v>48</v>
      </c>
      <c r="X1932" s="3" t="s">
        <v>47</v>
      </c>
      <c r="Y1932" s="3" t="s">
        <v>47</v>
      </c>
      <c r="Z1932" s="3" t="s">
        <v>47</v>
      </c>
      <c r="AA1932" s="3" t="s">
        <v>47</v>
      </c>
      <c r="AB1932" s="12" t="s">
        <v>48</v>
      </c>
      <c r="AC1932" s="3" t="s">
        <v>52</v>
      </c>
      <c r="AG1932" s="3" t="s">
        <v>48</v>
      </c>
      <c r="AH1932" s="3" t="s">
        <v>48</v>
      </c>
      <c r="AL1932" s="3" t="s">
        <v>48</v>
      </c>
      <c r="AU1932" s="3">
        <v>0</v>
      </c>
      <c r="AV1932" s="3">
        <v>4</v>
      </c>
      <c r="AW1932" s="3">
        <v>1</v>
      </c>
      <c r="AX1932" s="3">
        <v>4</v>
      </c>
      <c r="AY1932" s="3">
        <v>100</v>
      </c>
      <c r="AZ1932" s="6" t="str">
        <f t="shared" si="214"/>
        <v>1626.2</v>
      </c>
      <c r="BC1932" s="12" t="s">
        <v>4232</v>
      </c>
      <c r="BJ1932" s="12">
        <f t="shared" si="215"/>
        <v>0</v>
      </c>
      <c r="BK1932" s="12">
        <f t="shared" si="216"/>
        <v>0</v>
      </c>
      <c r="CQ1932" s="3" t="str">
        <f>CONCATENATE(baseURL!$A$1,baseURL!$B$1,baseURL!$C$1,".",C1932,".",L1932,".pkl&amp;seq=",BC1932)</f>
        <v>http://proteomics.broadinstitute.org/millscripts/viewfeed.pl?side=xl&amp;cycle=1&amp;fixedMods=iaaC&amp;file=msdataSM/iPRG2012_nd/cpick_in/iPRG2012_nd.1626.2.2.pkl&amp;seq=LASFYER</v>
      </c>
    </row>
    <row r="1933" spans="1:95" x14ac:dyDescent="0.2">
      <c r="A1933" s="3">
        <v>1337</v>
      </c>
      <c r="B1933" s="2" t="s">
        <v>4238</v>
      </c>
      <c r="C1933" s="2" t="s">
        <v>4239</v>
      </c>
      <c r="D1933" s="3">
        <v>4899</v>
      </c>
      <c r="E1933" s="3">
        <v>4896</v>
      </c>
      <c r="F1933" s="3">
        <v>34193</v>
      </c>
      <c r="G1933" s="3">
        <v>6523</v>
      </c>
      <c r="H1933" s="3">
        <v>22.1953</v>
      </c>
      <c r="I1933" s="30">
        <v>458.27978000000002</v>
      </c>
      <c r="J1933" s="30">
        <v>458.27871049999999</v>
      </c>
      <c r="K1933" s="30">
        <v>1.07E-3</v>
      </c>
      <c r="L1933" s="3">
        <v>2</v>
      </c>
      <c r="M1933" s="3">
        <v>2</v>
      </c>
      <c r="N1933" s="10">
        <f t="shared" si="210"/>
        <v>1</v>
      </c>
      <c r="O1933" s="35">
        <v>2</v>
      </c>
      <c r="P1933" s="17"/>
      <c r="Q1933" s="40">
        <v>915.55096000000003</v>
      </c>
      <c r="R1933" s="40">
        <v>458.27911999999998</v>
      </c>
      <c r="S1933" s="18">
        <f t="shared" si="211"/>
        <v>1.4401703486708335</v>
      </c>
      <c r="T1933" s="18">
        <f t="shared" si="212"/>
        <v>-0.89356023898556292</v>
      </c>
      <c r="U1933" s="18">
        <f t="shared" si="213"/>
        <v>-0.91647203992794501</v>
      </c>
      <c r="V1933" s="30">
        <v>458.27870000000001</v>
      </c>
      <c r="X1933" s="3" t="s">
        <v>47</v>
      </c>
      <c r="Y1933" s="3" t="s">
        <v>47</v>
      </c>
      <c r="Z1933" s="3" t="s">
        <v>47</v>
      </c>
      <c r="AA1933" s="3" t="s">
        <v>47</v>
      </c>
      <c r="AB1933" s="12" t="s">
        <v>65</v>
      </c>
      <c r="AC1933" s="3" t="s">
        <v>47</v>
      </c>
      <c r="AD1933" s="3" t="s">
        <v>47</v>
      </c>
      <c r="AE1933" s="3" t="s">
        <v>47</v>
      </c>
      <c r="AF1933" s="3" t="s">
        <v>47</v>
      </c>
      <c r="AG1933" s="3" t="s">
        <v>47</v>
      </c>
      <c r="AH1933" s="3" t="s">
        <v>47</v>
      </c>
      <c r="AI1933" s="3" t="s">
        <v>48</v>
      </c>
      <c r="AJ1933" s="3" t="s">
        <v>47</v>
      </c>
      <c r="AK1933" s="3" t="s">
        <v>52</v>
      </c>
      <c r="AM1933" s="3" t="s">
        <v>47</v>
      </c>
      <c r="AN1933" s="3" t="s">
        <v>48</v>
      </c>
      <c r="AU1933" s="3">
        <v>1</v>
      </c>
      <c r="AV1933" s="3">
        <v>12</v>
      </c>
      <c r="AW1933" s="3">
        <v>1</v>
      </c>
      <c r="AX1933" s="3">
        <v>12</v>
      </c>
      <c r="AY1933" s="3">
        <v>100</v>
      </c>
      <c r="AZ1933" s="6" t="str">
        <f t="shared" si="214"/>
        <v>1628.4</v>
      </c>
      <c r="BC1933" s="12" t="s">
        <v>4240</v>
      </c>
      <c r="BJ1933" s="12">
        <f t="shared" si="215"/>
        <v>0</v>
      </c>
      <c r="BK1933" s="12">
        <f t="shared" si="216"/>
        <v>0</v>
      </c>
      <c r="BX1933" s="3" t="s">
        <v>4241</v>
      </c>
      <c r="CQ1933" s="3" t="str">
        <f>CONCATENATE(baseURL!$A$1,baseURL!$B$1,baseURL!$C$1,".",C1933,".",L1933,".pkl&amp;seq=",BC1933)</f>
        <v>http://proteomics.broadinstitute.org/millscripts/viewfeed.pl?side=xl&amp;cycle=1&amp;fixedMods=iaaC&amp;file=msdataSM/iPRG2012_nd/cpick_in/iPRG2012_nd.1628.4.2.pkl&amp;seq=LVVAKSGEL</v>
      </c>
    </row>
    <row r="1934" spans="1:95" x14ac:dyDescent="0.2">
      <c r="A1934" s="3">
        <v>2328</v>
      </c>
      <c r="B1934" s="2" t="s">
        <v>4242</v>
      </c>
      <c r="C1934" s="2" t="s">
        <v>4243</v>
      </c>
      <c r="D1934" s="3">
        <v>4900</v>
      </c>
      <c r="E1934" s="3">
        <v>4897</v>
      </c>
      <c r="F1934" s="3">
        <v>34194</v>
      </c>
      <c r="G1934" s="3">
        <v>6524</v>
      </c>
      <c r="H1934" s="3">
        <v>22.196999999999999</v>
      </c>
      <c r="I1934" s="30">
        <v>468.74311999999998</v>
      </c>
      <c r="J1934" s="30">
        <v>468.74263500000001</v>
      </c>
      <c r="K1934" s="30">
        <v>4.8999999999999998E-4</v>
      </c>
      <c r="L1934" s="3">
        <v>2</v>
      </c>
      <c r="M1934" s="3">
        <v>2</v>
      </c>
      <c r="N1934" s="10">
        <f t="shared" si="210"/>
        <v>1</v>
      </c>
      <c r="O1934" s="35">
        <v>2</v>
      </c>
      <c r="P1934" s="17"/>
      <c r="Q1934" s="40">
        <v>936.47852</v>
      </c>
      <c r="R1934" s="40">
        <v>468.74290000000002</v>
      </c>
      <c r="S1934" s="18">
        <f t="shared" si="211"/>
        <v>0.46934044218300514</v>
      </c>
      <c r="T1934" s="18">
        <f t="shared" si="212"/>
        <v>-0.56534189640645294</v>
      </c>
      <c r="U1934" s="18">
        <f t="shared" si="213"/>
        <v>-0.64000969409537867</v>
      </c>
      <c r="V1934" s="30">
        <v>468.74259999999998</v>
      </c>
      <c r="W1934" s="3" t="s">
        <v>47</v>
      </c>
      <c r="Z1934" s="3" t="s">
        <v>47</v>
      </c>
      <c r="AA1934" s="3" t="s">
        <v>47</v>
      </c>
      <c r="AB1934" s="12" t="s">
        <v>47</v>
      </c>
      <c r="AC1934" s="3" t="s">
        <v>47</v>
      </c>
      <c r="AF1934" s="3" t="s">
        <v>47</v>
      </c>
      <c r="AG1934" s="3" t="s">
        <v>47</v>
      </c>
      <c r="AH1934" s="3" t="s">
        <v>47</v>
      </c>
      <c r="AI1934" s="3" t="s">
        <v>48</v>
      </c>
      <c r="AJ1934" s="3" t="s">
        <v>52</v>
      </c>
      <c r="AK1934" s="3" t="s">
        <v>48</v>
      </c>
      <c r="AL1934" s="3" t="s">
        <v>48</v>
      </c>
      <c r="AN1934" s="3" t="s">
        <v>47</v>
      </c>
      <c r="AU1934" s="3">
        <v>0</v>
      </c>
      <c r="AV1934" s="3">
        <v>9</v>
      </c>
      <c r="AW1934" s="3">
        <v>1</v>
      </c>
      <c r="AX1934" s="3">
        <v>9</v>
      </c>
      <c r="AY1934" s="3">
        <v>100</v>
      </c>
      <c r="AZ1934" s="6" t="str">
        <f t="shared" si="214"/>
        <v>1628.5</v>
      </c>
      <c r="BC1934" s="12" t="s">
        <v>4244</v>
      </c>
      <c r="BJ1934" s="12">
        <f t="shared" si="215"/>
        <v>0</v>
      </c>
      <c r="BK1934" s="12">
        <f t="shared" si="216"/>
        <v>0</v>
      </c>
      <c r="CQ1934" s="3" t="str">
        <f>CONCATENATE(baseURL!$A$1,baseURL!$B$1,baseURL!$C$1,".",C1934,".",L1934,".pkl&amp;seq=",BC1934)</f>
        <v>http://proteomics.broadinstitute.org/millscripts/viewfeed.pl?side=xl&amp;cycle=1&amp;fixedMods=iaaC&amp;file=msdataSM/iPRG2012_nd/cpick_in/iPRG2012_nd.1628.5.2.pkl&amp;seq=YLELDQR</v>
      </c>
    </row>
    <row r="1935" spans="1:95" x14ac:dyDescent="0.2">
      <c r="A1935" s="3">
        <v>1598</v>
      </c>
      <c r="B1935" s="2" t="s">
        <v>4245</v>
      </c>
      <c r="C1935" s="2" t="s">
        <v>4246</v>
      </c>
      <c r="D1935" s="3">
        <v>4902</v>
      </c>
      <c r="E1935" s="3">
        <v>4899</v>
      </c>
      <c r="F1935" s="3">
        <v>34196</v>
      </c>
      <c r="G1935" s="3">
        <v>6526</v>
      </c>
      <c r="H1935" s="3">
        <v>22.200299999999999</v>
      </c>
      <c r="I1935" s="30">
        <v>497.78258</v>
      </c>
      <c r="J1935" s="30">
        <v>497.78130729999998</v>
      </c>
      <c r="K1935" s="30">
        <v>1.2700000000000001E-3</v>
      </c>
      <c r="L1935" s="3">
        <v>2</v>
      </c>
      <c r="M1935" s="3">
        <v>2</v>
      </c>
      <c r="N1935" s="10">
        <f t="shared" si="210"/>
        <v>1</v>
      </c>
      <c r="O1935" s="35">
        <v>2</v>
      </c>
      <c r="P1935" s="17"/>
      <c r="Q1935" s="40">
        <v>994.55677000000003</v>
      </c>
      <c r="R1935" s="40">
        <v>497.78201999999999</v>
      </c>
      <c r="S1935" s="18">
        <f t="shared" si="211"/>
        <v>1.124990412484608</v>
      </c>
      <c r="T1935" s="18">
        <f t="shared" si="212"/>
        <v>-1.4317511910298131</v>
      </c>
      <c r="U1935" s="18">
        <f t="shared" si="213"/>
        <v>-1.4464162446067541</v>
      </c>
      <c r="V1935" s="30">
        <v>497.78129999999999</v>
      </c>
      <c r="W1935" s="3" t="s">
        <v>65</v>
      </c>
      <c r="X1935" s="3" t="s">
        <v>47</v>
      </c>
      <c r="Y1935" s="3" t="s">
        <v>47</v>
      </c>
      <c r="Z1935" s="3" t="s">
        <v>47</v>
      </c>
      <c r="AA1935" s="3" t="s">
        <v>48</v>
      </c>
      <c r="AB1935" s="12" t="s">
        <v>47</v>
      </c>
      <c r="AC1935" s="3" t="s">
        <v>47</v>
      </c>
      <c r="AD1935" s="3" t="s">
        <v>48</v>
      </c>
      <c r="AE1935" s="3" t="s">
        <v>65</v>
      </c>
      <c r="AF1935" s="3" t="s">
        <v>47</v>
      </c>
      <c r="AG1935" s="3" t="s">
        <v>48</v>
      </c>
      <c r="AH1935" s="3" t="s">
        <v>47</v>
      </c>
      <c r="AK1935" s="3" t="s">
        <v>47</v>
      </c>
      <c r="AL1935" s="3" t="s">
        <v>48</v>
      </c>
      <c r="AM1935" s="3" t="s">
        <v>47</v>
      </c>
      <c r="AN1935" s="3" t="s">
        <v>47</v>
      </c>
      <c r="AU1935" s="3">
        <v>2</v>
      </c>
      <c r="AV1935" s="3">
        <v>10</v>
      </c>
      <c r="AW1935" s="3">
        <v>1</v>
      </c>
      <c r="AX1935" s="3">
        <v>10</v>
      </c>
      <c r="AY1935" s="3">
        <v>100</v>
      </c>
      <c r="AZ1935" s="6" t="str">
        <f t="shared" si="214"/>
        <v>1628.7</v>
      </c>
      <c r="BC1935" s="12" t="s">
        <v>4247</v>
      </c>
      <c r="BJ1935" s="12">
        <f t="shared" si="215"/>
        <v>0</v>
      </c>
      <c r="BK1935" s="12">
        <f t="shared" si="216"/>
        <v>0</v>
      </c>
      <c r="BS1935" s="3" t="s">
        <v>4248</v>
      </c>
      <c r="CA1935" s="3" t="s">
        <v>4249</v>
      </c>
      <c r="CQ1935" s="3" t="str">
        <f>CONCATENATE(baseURL!$A$1,baseURL!$B$1,baseURL!$C$1,".",C1935,".",L1935,".pkl&amp;seq=",BC1935)</f>
        <v>http://proteomics.broadinstitute.org/millscripts/viewfeed.pl?side=xl&amp;cycle=1&amp;fixedMods=iaaC&amp;file=msdataSM/iPRG2012_nd/cpick_in/iPRG2012_nd.1628.7.2.pkl&amp;seq=GSFKDSLLK</v>
      </c>
    </row>
    <row r="1936" spans="1:95" x14ac:dyDescent="0.2">
      <c r="A1936" s="3">
        <v>4434</v>
      </c>
      <c r="B1936" s="2" t="s">
        <v>4250</v>
      </c>
      <c r="C1936" s="2" t="s">
        <v>4251</v>
      </c>
      <c r="D1936" s="3">
        <v>4905</v>
      </c>
      <c r="E1936" s="3">
        <v>4902</v>
      </c>
      <c r="F1936" s="3">
        <v>34211</v>
      </c>
      <c r="G1936" s="3">
        <v>6530</v>
      </c>
      <c r="H1936" s="3">
        <v>22.217099999999999</v>
      </c>
      <c r="I1936" s="30">
        <v>415.56806</v>
      </c>
      <c r="J1936" s="30">
        <v>415.56622320000002</v>
      </c>
      <c r="K1936" s="30">
        <v>1.8400000000000001E-3</v>
      </c>
      <c r="L1936" s="3">
        <v>3</v>
      </c>
      <c r="M1936" s="3">
        <v>3</v>
      </c>
      <c r="N1936" s="10">
        <f t="shared" si="210"/>
        <v>1</v>
      </c>
      <c r="O1936" s="35">
        <v>3</v>
      </c>
      <c r="P1936" s="17"/>
      <c r="Q1936" s="40">
        <v>1244.6844900000001</v>
      </c>
      <c r="R1936" s="40">
        <v>415.56635</v>
      </c>
      <c r="S1936" s="18">
        <f t="shared" si="211"/>
        <v>4.1148663745338494</v>
      </c>
      <c r="T1936" s="18">
        <f t="shared" si="212"/>
        <v>-0.30512576385322476</v>
      </c>
      <c r="U1936" s="18">
        <f t="shared" si="213"/>
        <v>-1.0828595722457499</v>
      </c>
      <c r="V1936" s="30">
        <v>415.5659</v>
      </c>
      <c r="W1936" s="3" t="s">
        <v>47</v>
      </c>
      <c r="X1936" s="3" t="s">
        <v>47</v>
      </c>
      <c r="Y1936" s="3" t="s">
        <v>47</v>
      </c>
      <c r="Z1936" s="3" t="s">
        <v>47</v>
      </c>
      <c r="AA1936" s="3" t="s">
        <v>48</v>
      </c>
      <c r="AB1936" s="12" t="s">
        <v>47</v>
      </c>
      <c r="AC1936" s="3" t="s">
        <v>47</v>
      </c>
      <c r="AD1936" s="3" t="s">
        <v>47</v>
      </c>
      <c r="AE1936" s="3" t="s">
        <v>48</v>
      </c>
      <c r="AF1936" s="3" t="s">
        <v>47</v>
      </c>
      <c r="AG1936" s="3" t="s">
        <v>48</v>
      </c>
      <c r="AH1936" s="3" t="s">
        <v>47</v>
      </c>
      <c r="AI1936" s="3" t="s">
        <v>48</v>
      </c>
      <c r="AK1936" s="3" t="s">
        <v>48</v>
      </c>
      <c r="AL1936" s="3" t="s">
        <v>48</v>
      </c>
      <c r="AM1936" s="3" t="s">
        <v>47</v>
      </c>
      <c r="AN1936" s="3" t="s">
        <v>47</v>
      </c>
      <c r="AP1936" s="3" t="s">
        <v>52</v>
      </c>
      <c r="AU1936" s="3">
        <v>0</v>
      </c>
      <c r="AV1936" s="3">
        <v>11</v>
      </c>
      <c r="AW1936" s="3">
        <v>1</v>
      </c>
      <c r="AX1936" s="3">
        <v>11</v>
      </c>
      <c r="AY1936" s="3">
        <v>100</v>
      </c>
      <c r="AZ1936" s="6" t="str">
        <f t="shared" si="214"/>
        <v>1629.1</v>
      </c>
      <c r="BC1936" s="12" t="s">
        <v>4252</v>
      </c>
      <c r="BJ1936" s="12">
        <f t="shared" si="215"/>
        <v>0</v>
      </c>
      <c r="BK1936" s="12">
        <f t="shared" si="216"/>
        <v>0</v>
      </c>
      <c r="CQ1936" s="3" t="str">
        <f>CONCATENATE(baseURL!$A$1,baseURL!$B$1,baseURL!$C$1,".",C1936,".",L1936,".pkl&amp;seq=",BC1936)</f>
        <v>http://proteomics.broadinstitute.org/millscripts/viewfeed.pl?side=xl&amp;cycle=1&amp;fixedMods=iaaC&amp;file=msdataSM/iPRG2012_nd/cpick_in/iPRG2012_nd.1629.1.3.pkl&amp;seq=DLKTGNAVKGEL</v>
      </c>
    </row>
    <row r="1937" spans="1:95" x14ac:dyDescent="0.2">
      <c r="A1937" s="3">
        <v>5135</v>
      </c>
      <c r="B1937" s="2" t="s">
        <v>4253</v>
      </c>
      <c r="C1937" s="2" t="s">
        <v>4254</v>
      </c>
      <c r="D1937" s="3">
        <v>4907</v>
      </c>
      <c r="E1937" s="3">
        <v>4904</v>
      </c>
      <c r="F1937" s="3">
        <v>34213</v>
      </c>
      <c r="G1937" s="3">
        <v>6532</v>
      </c>
      <c r="H1937" s="3">
        <v>22.2255</v>
      </c>
      <c r="I1937" s="30">
        <v>513.28593999999998</v>
      </c>
      <c r="J1937" s="30">
        <v>513.28495750000002</v>
      </c>
      <c r="K1937" s="30">
        <v>9.7999999999999997E-4</v>
      </c>
      <c r="L1937" s="3">
        <v>2</v>
      </c>
      <c r="M1937" s="3">
        <v>2</v>
      </c>
      <c r="N1937" s="10">
        <f t="shared" si="210"/>
        <v>1</v>
      </c>
      <c r="O1937" s="35">
        <v>2</v>
      </c>
      <c r="P1937" s="17"/>
      <c r="Q1937" s="40">
        <v>1025.56259</v>
      </c>
      <c r="R1937" s="40">
        <v>513.28493000000003</v>
      </c>
      <c r="S1937" s="18">
        <f t="shared" si="211"/>
        <v>1.967718007912497</v>
      </c>
      <c r="T1937" s="18">
        <f t="shared" si="212"/>
        <v>5.3576480391529499E-2</v>
      </c>
      <c r="U1937" s="18">
        <f t="shared" si="213"/>
        <v>-0.4480941998194648</v>
      </c>
      <c r="V1937" s="30">
        <v>513.28470000000004</v>
      </c>
      <c r="W1937" s="3" t="s">
        <v>47</v>
      </c>
      <c r="X1937" s="3" t="s">
        <v>47</v>
      </c>
      <c r="Y1937" s="3" t="s">
        <v>47</v>
      </c>
      <c r="Z1937" s="3" t="s">
        <v>47</v>
      </c>
      <c r="AA1937" s="3" t="s">
        <v>47</v>
      </c>
      <c r="AB1937" s="12" t="s">
        <v>47</v>
      </c>
      <c r="AC1937" s="3" t="s">
        <v>47</v>
      </c>
      <c r="AD1937" s="3" t="s">
        <v>47</v>
      </c>
      <c r="AE1937" s="3" t="s">
        <v>47</v>
      </c>
      <c r="AF1937" s="3" t="s">
        <v>47</v>
      </c>
      <c r="AG1937" s="3" t="s">
        <v>47</v>
      </c>
      <c r="AH1937" s="3" t="s">
        <v>47</v>
      </c>
      <c r="AI1937" s="3" t="s">
        <v>47</v>
      </c>
      <c r="AJ1937" s="3" t="s">
        <v>47</v>
      </c>
      <c r="AK1937" s="3" t="s">
        <v>47</v>
      </c>
      <c r="AL1937" s="3" t="s">
        <v>47</v>
      </c>
      <c r="AM1937" s="3" t="s">
        <v>47</v>
      </c>
      <c r="AN1937" s="3" t="s">
        <v>47</v>
      </c>
      <c r="AU1937" s="3">
        <v>0</v>
      </c>
      <c r="AV1937" s="3">
        <v>18</v>
      </c>
      <c r="AW1937" s="3">
        <v>1</v>
      </c>
      <c r="AX1937" s="3">
        <v>18</v>
      </c>
      <c r="AY1937" s="3">
        <v>100</v>
      </c>
      <c r="AZ1937" s="6" t="str">
        <f t="shared" si="214"/>
        <v>1629.3</v>
      </c>
      <c r="BC1937" s="12" t="s">
        <v>4255</v>
      </c>
      <c r="BJ1937" s="12">
        <f t="shared" si="215"/>
        <v>0</v>
      </c>
      <c r="BK1937" s="12">
        <f t="shared" si="216"/>
        <v>0</v>
      </c>
      <c r="CQ1937" s="3" t="str">
        <f>CONCATENATE(baseURL!$A$1,baseURL!$B$1,baseURL!$C$1,".",C1937,".",L1937,".pkl&amp;seq=",BC1937)</f>
        <v>http://proteomics.broadinstitute.org/millscripts/viewfeed.pl?side=xl&amp;cycle=1&amp;fixedMods=iaaC&amp;file=msdataSM/iPRG2012_nd/cpick_in/iPRG2012_nd.1629.3.2.pkl&amp;seq=SLPLDNPAAK</v>
      </c>
    </row>
    <row r="1938" spans="1:95" x14ac:dyDescent="0.2">
      <c r="A1938" s="3">
        <v>6051</v>
      </c>
      <c r="B1938" s="2" t="s">
        <v>4256</v>
      </c>
      <c r="C1938" s="2" t="s">
        <v>4257</v>
      </c>
      <c r="D1938" s="3">
        <v>4908</v>
      </c>
      <c r="E1938" s="3">
        <v>4905</v>
      </c>
      <c r="F1938" s="3">
        <v>34214</v>
      </c>
      <c r="G1938" s="3">
        <v>6533</v>
      </c>
      <c r="H1938" s="3">
        <v>22.229600000000001</v>
      </c>
      <c r="I1938" s="30">
        <v>517.95893999999998</v>
      </c>
      <c r="J1938" s="30">
        <v>517.95788379999999</v>
      </c>
      <c r="K1938" s="30">
        <v>1.06E-3</v>
      </c>
      <c r="L1938" s="3">
        <v>0</v>
      </c>
      <c r="M1938" s="3">
        <v>3</v>
      </c>
      <c r="N1938" s="10">
        <f t="shared" si="210"/>
        <v>1</v>
      </c>
      <c r="O1938" s="35">
        <v>3</v>
      </c>
      <c r="P1938" s="17"/>
      <c r="Q1938" s="40">
        <v>1551.8601699999999</v>
      </c>
      <c r="R1938" s="40">
        <v>517.95824000000005</v>
      </c>
      <c r="S1938" s="18">
        <f t="shared" si="211"/>
        <v>1.3514603029347934</v>
      </c>
      <c r="T1938" s="18">
        <f t="shared" si="212"/>
        <v>-0.68770022860462821</v>
      </c>
      <c r="U1938" s="18">
        <f t="shared" si="213"/>
        <v>-0.84948933339872179</v>
      </c>
      <c r="V1938" s="30">
        <v>517.95780000000002</v>
      </c>
      <c r="W1938" s="3" t="s">
        <v>47</v>
      </c>
      <c r="X1938" s="3" t="s">
        <v>47</v>
      </c>
      <c r="Y1938" s="3" t="s">
        <v>47</v>
      </c>
      <c r="Z1938" s="3" t="s">
        <v>47</v>
      </c>
      <c r="AA1938" s="3" t="s">
        <v>47</v>
      </c>
      <c r="AB1938" s="12" t="s">
        <v>47</v>
      </c>
      <c r="AC1938" s="3" t="s">
        <v>47</v>
      </c>
      <c r="AD1938" s="3" t="s">
        <v>47</v>
      </c>
      <c r="AE1938" s="3" t="s">
        <v>47</v>
      </c>
      <c r="AF1938" s="3" t="s">
        <v>48</v>
      </c>
      <c r="AG1938" s="3" t="s">
        <v>47</v>
      </c>
      <c r="AH1938" s="3" t="s">
        <v>47</v>
      </c>
      <c r="AI1938" s="3" t="s">
        <v>48</v>
      </c>
      <c r="AL1938" s="3" t="s">
        <v>48</v>
      </c>
      <c r="AU1938" s="3">
        <v>0</v>
      </c>
      <c r="AV1938" s="3">
        <v>11</v>
      </c>
      <c r="AW1938" s="3">
        <v>1</v>
      </c>
      <c r="AX1938" s="3">
        <v>11</v>
      </c>
      <c r="AY1938" s="3">
        <v>100</v>
      </c>
      <c r="AZ1938" s="6" t="str">
        <f t="shared" si="214"/>
        <v>1629.4</v>
      </c>
      <c r="BC1938" s="12" t="s">
        <v>4061</v>
      </c>
      <c r="BJ1938" s="12">
        <f t="shared" si="215"/>
        <v>0</v>
      </c>
      <c r="BK1938" s="12">
        <f t="shared" si="216"/>
        <v>0</v>
      </c>
      <c r="CQ1938" s="3" t="str">
        <f>CONCATENATE(baseURL!$A$1,baseURL!$B$1,baseURL!$C$1,".",C1938,".",L1938,".pkl&amp;seq=",BC1938)</f>
        <v>http://proteomics.broadinstitute.org/millscripts/viewfeed.pl?side=xl&amp;cycle=1&amp;fixedMods=iaaC&amp;file=msdataSM/iPRG2012_nd/cpick_in/iPRG2012_nd.1629.4.0.pkl&amp;seq=LLGDAAKNQAALNPR</v>
      </c>
    </row>
    <row r="1939" spans="1:95" x14ac:dyDescent="0.2">
      <c r="A1939" s="3">
        <v>2428</v>
      </c>
      <c r="B1939" s="2" t="s">
        <v>4258</v>
      </c>
      <c r="C1939" s="2" t="s">
        <v>4259</v>
      </c>
      <c r="D1939" s="3">
        <v>4911</v>
      </c>
      <c r="E1939" s="3">
        <v>4908</v>
      </c>
      <c r="F1939" s="3">
        <v>34234</v>
      </c>
      <c r="G1939" s="3">
        <v>6537</v>
      </c>
      <c r="H1939" s="3">
        <v>22.2439</v>
      </c>
      <c r="I1939" s="30">
        <v>490.25907999999998</v>
      </c>
      <c r="J1939" s="30">
        <v>490.25844569999998</v>
      </c>
      <c r="K1939" s="30">
        <v>6.3000000000000003E-4</v>
      </c>
      <c r="L1939" s="3">
        <v>2</v>
      </c>
      <c r="M1939" s="3">
        <v>2</v>
      </c>
      <c r="N1939" s="10">
        <f t="shared" si="210"/>
        <v>1</v>
      </c>
      <c r="O1939" s="35">
        <v>2</v>
      </c>
      <c r="P1939" s="17"/>
      <c r="Q1939" s="40">
        <v>979.50949000000003</v>
      </c>
      <c r="R1939" s="40">
        <v>490.25837999999999</v>
      </c>
      <c r="S1939" s="18">
        <f t="shared" si="211"/>
        <v>1.4278185311076497</v>
      </c>
      <c r="T1939" s="18">
        <f t="shared" si="212"/>
        <v>0.1340109678355422</v>
      </c>
      <c r="U1939" s="18">
        <f t="shared" si="213"/>
        <v>-0.57112741239668152</v>
      </c>
      <c r="V1939" s="30">
        <v>490.25810000000001</v>
      </c>
      <c r="W1939" s="3" t="s">
        <v>47</v>
      </c>
      <c r="Z1939" s="3" t="s">
        <v>47</v>
      </c>
      <c r="AA1939" s="3" t="s">
        <v>47</v>
      </c>
      <c r="AB1939" s="12" t="s">
        <v>47</v>
      </c>
      <c r="AC1939" s="3" t="s">
        <v>47</v>
      </c>
      <c r="AD1939" s="3" t="s">
        <v>47</v>
      </c>
      <c r="AE1939" s="3" t="s">
        <v>47</v>
      </c>
      <c r="AF1939" s="3" t="s">
        <v>47</v>
      </c>
      <c r="AG1939" s="3" t="s">
        <v>47</v>
      </c>
      <c r="AH1939" s="3" t="s">
        <v>47</v>
      </c>
      <c r="AI1939" s="3" t="s">
        <v>47</v>
      </c>
      <c r="AJ1939" s="3" t="s">
        <v>52</v>
      </c>
      <c r="AK1939" s="3" t="s">
        <v>52</v>
      </c>
      <c r="AL1939" s="3" t="s">
        <v>47</v>
      </c>
      <c r="AN1939" s="3" t="s">
        <v>47</v>
      </c>
      <c r="AU1939" s="3">
        <v>0</v>
      </c>
      <c r="AV1939" s="3">
        <v>13</v>
      </c>
      <c r="AW1939" s="3">
        <v>1</v>
      </c>
      <c r="AX1939" s="3">
        <v>13</v>
      </c>
      <c r="AY1939" s="3">
        <v>100</v>
      </c>
      <c r="AZ1939" s="6" t="str">
        <f t="shared" si="214"/>
        <v>1630.3</v>
      </c>
      <c r="BC1939" s="12" t="s">
        <v>4260</v>
      </c>
      <c r="BJ1939" s="12">
        <f t="shared" si="215"/>
        <v>0</v>
      </c>
      <c r="BK1939" s="12">
        <f t="shared" si="216"/>
        <v>0</v>
      </c>
      <c r="CQ1939" s="3" t="str">
        <f>CONCATENATE(baseURL!$A$1,baseURL!$B$1,baseURL!$C$1,".",C1939,".",L1939,".pkl&amp;seq=",BC1939)</f>
        <v>http://proteomics.broadinstitute.org/millscripts/viewfeed.pl?side=xl&amp;cycle=1&amp;fixedMods=iaaC&amp;file=msdataSM/iPRG2012_nd/cpick_in/iPRG2012_nd.1630.3.2.pkl&amp;seq=VSQLFEEK</v>
      </c>
    </row>
    <row r="1940" spans="1:95" x14ac:dyDescent="0.2">
      <c r="A1940" s="3">
        <v>2977</v>
      </c>
      <c r="B1940" s="2" t="s">
        <v>4261</v>
      </c>
      <c r="C1940" s="2" t="s">
        <v>4262</v>
      </c>
      <c r="D1940" s="3">
        <v>4914</v>
      </c>
      <c r="E1940" s="3">
        <v>4911</v>
      </c>
      <c r="F1940" s="3">
        <v>34237</v>
      </c>
      <c r="G1940" s="3">
        <v>6540</v>
      </c>
      <c r="H1940" s="3">
        <v>22.2514</v>
      </c>
      <c r="I1940" s="30">
        <v>549.85357999999997</v>
      </c>
      <c r="J1940" s="30">
        <v>549.85297700000001</v>
      </c>
      <c r="K1940" s="30">
        <v>5.9999999999999995E-4</v>
      </c>
      <c r="L1940" s="3">
        <v>2</v>
      </c>
      <c r="M1940" s="3">
        <v>2</v>
      </c>
      <c r="N1940" s="10">
        <f t="shared" si="210"/>
        <v>1</v>
      </c>
      <c r="O1940" s="35">
        <v>2</v>
      </c>
      <c r="P1940" s="17"/>
      <c r="Q1940" s="40">
        <v>1098.6993500000001</v>
      </c>
      <c r="R1940" s="40">
        <v>549.85332000000005</v>
      </c>
      <c r="S1940" s="18">
        <f t="shared" si="211"/>
        <v>0.47285337826458385</v>
      </c>
      <c r="T1940" s="18">
        <f t="shared" si="212"/>
        <v>-0.62380272623161193</v>
      </c>
      <c r="U1940" s="18">
        <f t="shared" si="213"/>
        <v>-1.1275734409065061</v>
      </c>
      <c r="V1940" s="30">
        <v>549.85270000000003</v>
      </c>
      <c r="W1940" s="3" t="s">
        <v>47</v>
      </c>
      <c r="X1940" s="3" t="s">
        <v>47</v>
      </c>
      <c r="Y1940" s="3" t="s">
        <v>47</v>
      </c>
      <c r="Z1940" s="3" t="s">
        <v>47</v>
      </c>
      <c r="AA1940" s="3" t="s">
        <v>48</v>
      </c>
      <c r="AB1940" s="12" t="s">
        <v>65</v>
      </c>
      <c r="AC1940" s="3" t="s">
        <v>47</v>
      </c>
      <c r="AD1940" s="3" t="s">
        <v>47</v>
      </c>
      <c r="AE1940" s="3" t="s">
        <v>47</v>
      </c>
      <c r="AF1940" s="3" t="s">
        <v>47</v>
      </c>
      <c r="AG1940" s="3" t="s">
        <v>47</v>
      </c>
      <c r="AH1940" s="3" t="s">
        <v>47</v>
      </c>
      <c r="AI1940" s="3" t="s">
        <v>47</v>
      </c>
      <c r="AJ1940" s="3" t="s">
        <v>47</v>
      </c>
      <c r="AK1940" s="3" t="s">
        <v>47</v>
      </c>
      <c r="AL1940" s="3" t="s">
        <v>47</v>
      </c>
      <c r="AM1940" s="3" t="s">
        <v>47</v>
      </c>
      <c r="AN1940" s="3" t="s">
        <v>47</v>
      </c>
      <c r="AU1940" s="3">
        <v>1</v>
      </c>
      <c r="AV1940" s="3">
        <v>16</v>
      </c>
      <c r="AW1940" s="3">
        <v>1</v>
      </c>
      <c r="AX1940" s="3">
        <v>16</v>
      </c>
      <c r="AY1940" s="3">
        <v>100</v>
      </c>
      <c r="AZ1940" s="6" t="str">
        <f t="shared" si="214"/>
        <v>1630.6</v>
      </c>
      <c r="BC1940" s="12" t="s">
        <v>4263</v>
      </c>
      <c r="BJ1940" s="12">
        <f t="shared" si="215"/>
        <v>0</v>
      </c>
      <c r="BK1940" s="12">
        <f t="shared" si="216"/>
        <v>0</v>
      </c>
      <c r="BX1940" s="3" t="s">
        <v>4264</v>
      </c>
      <c r="CQ1940" s="3" t="str">
        <f>CONCATENATE(baseURL!$A$1,baseURL!$B$1,baseURL!$C$1,".",C1940,".",L1940,".pkl&amp;seq=",BC1940)</f>
        <v>http://proteomics.broadinstitute.org/millscripts/viewfeed.pl?side=xl&amp;cycle=1&amp;fixedMods=iaaC&amp;file=msdataSM/iPRG2012_nd/cpick_in/iPRG2012_nd.1630.6.2.pkl&amp;seq=LLLNKTQLR</v>
      </c>
    </row>
    <row r="1941" spans="1:95" x14ac:dyDescent="0.2">
      <c r="A1941" s="3">
        <v>3113</v>
      </c>
      <c r="B1941" s="2" t="s">
        <v>4265</v>
      </c>
      <c r="C1941" s="2" t="s">
        <v>4266</v>
      </c>
      <c r="D1941" s="3">
        <v>4915</v>
      </c>
      <c r="E1941" s="3">
        <v>4912</v>
      </c>
      <c r="F1941" s="3">
        <v>34238</v>
      </c>
      <c r="G1941" s="3">
        <v>6541</v>
      </c>
      <c r="H1941" s="3">
        <v>22.254000000000001</v>
      </c>
      <c r="I1941" s="30">
        <v>595.32501999999999</v>
      </c>
      <c r="J1941" s="30">
        <v>595.32113059999995</v>
      </c>
      <c r="K1941" s="30">
        <v>3.8899999999999998E-3</v>
      </c>
      <c r="L1941" s="3">
        <v>2</v>
      </c>
      <c r="M1941" s="3">
        <v>2</v>
      </c>
      <c r="N1941" s="10">
        <f t="shared" si="210"/>
        <v>1</v>
      </c>
      <c r="O1941" s="35">
        <v>2</v>
      </c>
      <c r="P1941" s="17"/>
      <c r="Q1941" s="40">
        <v>1189.6357700000001</v>
      </c>
      <c r="R1941" s="40">
        <v>595.32151999999996</v>
      </c>
      <c r="S1941" s="18">
        <f t="shared" si="211"/>
        <v>5.8791760123687835</v>
      </c>
      <c r="T1941" s="18">
        <f t="shared" si="212"/>
        <v>-0.65410032551368835</v>
      </c>
      <c r="U1941" s="18">
        <f t="shared" si="213"/>
        <v>-0.53752466396290455</v>
      </c>
      <c r="V1941" s="30">
        <v>595.32119999999998</v>
      </c>
      <c r="W1941" s="3" t="s">
        <v>47</v>
      </c>
      <c r="X1941" s="3" t="s">
        <v>47</v>
      </c>
      <c r="Y1941" s="3" t="s">
        <v>47</v>
      </c>
      <c r="Z1941" s="3" t="s">
        <v>48</v>
      </c>
      <c r="AA1941" s="3" t="s">
        <v>47</v>
      </c>
      <c r="AB1941" s="12" t="s">
        <v>48</v>
      </c>
      <c r="AC1941" s="3" t="s">
        <v>52</v>
      </c>
      <c r="AF1941" s="3" t="s">
        <v>48</v>
      </c>
      <c r="AG1941" s="3" t="s">
        <v>47</v>
      </c>
      <c r="AH1941" s="3" t="s">
        <v>48</v>
      </c>
      <c r="AI1941" s="3" t="s">
        <v>48</v>
      </c>
      <c r="AM1941" s="3" t="s">
        <v>48</v>
      </c>
      <c r="AU1941" s="3">
        <v>0</v>
      </c>
      <c r="AV1941" s="3">
        <v>5</v>
      </c>
      <c r="AW1941" s="3">
        <v>1</v>
      </c>
      <c r="AX1941" s="3">
        <v>5</v>
      </c>
      <c r="AY1941" s="3">
        <v>100</v>
      </c>
      <c r="AZ1941" s="6" t="str">
        <f t="shared" si="214"/>
        <v>1630.7</v>
      </c>
      <c r="BC1941" s="12" t="s">
        <v>4267</v>
      </c>
      <c r="BJ1941" s="12">
        <f t="shared" si="215"/>
        <v>0</v>
      </c>
      <c r="BK1941" s="12">
        <f t="shared" si="216"/>
        <v>0</v>
      </c>
      <c r="CQ1941" s="3" t="str">
        <f>CONCATENATE(baseURL!$A$1,baseURL!$B$1,baseURL!$C$1,".",C1941,".",L1941,".pkl&amp;seq=",BC1941)</f>
        <v>http://proteomics.broadinstitute.org/millscripts/viewfeed.pl?side=xl&amp;cycle=1&amp;fixedMods=iaaC&amp;file=msdataSM/iPRG2012_nd/cpick_in/iPRG2012_nd.1630.7.2.pkl&amp;seq=LLASGGTANMVR</v>
      </c>
    </row>
    <row r="1942" spans="1:95" x14ac:dyDescent="0.2">
      <c r="A1942" s="3">
        <v>1157</v>
      </c>
      <c r="B1942" s="2" t="s">
        <v>4268</v>
      </c>
      <c r="C1942" s="2" t="s">
        <v>4269</v>
      </c>
      <c r="D1942" s="3">
        <v>4925</v>
      </c>
      <c r="E1942" s="3">
        <v>4922</v>
      </c>
      <c r="F1942" s="3">
        <v>34262</v>
      </c>
      <c r="G1942" s="3">
        <v>6552</v>
      </c>
      <c r="H1942" s="3">
        <v>22.276800000000001</v>
      </c>
      <c r="I1942" s="30">
        <v>620.28641000000005</v>
      </c>
      <c r="J1942" s="30">
        <v>620.2874855</v>
      </c>
      <c r="K1942" s="30">
        <v>-1.08E-3</v>
      </c>
      <c r="L1942" s="3">
        <v>3</v>
      </c>
      <c r="M1942" s="3">
        <v>3</v>
      </c>
      <c r="N1942" s="10">
        <f t="shared" si="210"/>
        <v>1</v>
      </c>
      <c r="O1942" s="35">
        <v>3</v>
      </c>
      <c r="P1942" s="17"/>
      <c r="Q1942" s="40">
        <v>1858.8467000000001</v>
      </c>
      <c r="R1942" s="40">
        <v>620.28707999999995</v>
      </c>
      <c r="S1942" s="18">
        <f t="shared" si="211"/>
        <v>-1.0801450191418276</v>
      </c>
      <c r="T1942" s="18">
        <f t="shared" si="212"/>
        <v>0.6537295602807589</v>
      </c>
      <c r="U1942" s="18">
        <f t="shared" si="213"/>
        <v>0.67710583311919115</v>
      </c>
      <c r="V1942" s="30">
        <v>620.28750000000002</v>
      </c>
      <c r="W1942" s="3" t="s">
        <v>47</v>
      </c>
      <c r="AB1942" s="12" t="s">
        <v>47</v>
      </c>
      <c r="AC1942" s="3" t="s">
        <v>52</v>
      </c>
      <c r="AE1942" s="3" t="s">
        <v>48</v>
      </c>
      <c r="AG1942" s="3" t="s">
        <v>52</v>
      </c>
      <c r="AH1942" s="3" t="s">
        <v>47</v>
      </c>
      <c r="AI1942" s="3" t="s">
        <v>47</v>
      </c>
      <c r="AU1942" s="3">
        <v>0</v>
      </c>
      <c r="AV1942" s="3">
        <v>4</v>
      </c>
      <c r="AW1942" s="3">
        <v>1</v>
      </c>
      <c r="AX1942" s="3">
        <v>4</v>
      </c>
      <c r="AY1942" s="3">
        <v>100</v>
      </c>
      <c r="AZ1942" s="6" t="str">
        <f t="shared" si="214"/>
        <v>1631.10</v>
      </c>
      <c r="BC1942" s="12" t="s">
        <v>4270</v>
      </c>
      <c r="BJ1942" s="12">
        <f t="shared" si="215"/>
        <v>0</v>
      </c>
      <c r="BK1942" s="12">
        <f t="shared" si="216"/>
        <v>0</v>
      </c>
      <c r="CQ1942" s="3" t="str">
        <f>CONCATENATE(baseURL!$A$1,baseURL!$B$1,baseURL!$C$1,".",C1942,".",L1942,".pkl&amp;seq=",BC1942)</f>
        <v>http://proteomics.broadinstitute.org/millscripts/viewfeed.pl?side=xl&amp;cycle=1&amp;fixedMods=iaaC&amp;file=msdataSM/iPRG2012_nd/cpick_in/iPRG2012_nd.1631.10.3.pkl&amp;seq=AFHDTEWATQDPRER</v>
      </c>
    </row>
    <row r="1943" spans="1:95" x14ac:dyDescent="0.2">
      <c r="A1943" s="3">
        <v>3019</v>
      </c>
      <c r="B1943" s="2" t="s">
        <v>4271</v>
      </c>
      <c r="C1943" s="2" t="s">
        <v>4272</v>
      </c>
      <c r="D1943" s="3">
        <v>4920</v>
      </c>
      <c r="E1943" s="3">
        <v>4917</v>
      </c>
      <c r="F1943" s="3">
        <v>34257</v>
      </c>
      <c r="G1943" s="3">
        <v>6547</v>
      </c>
      <c r="H1943" s="3">
        <v>22.2684</v>
      </c>
      <c r="I1943" s="30">
        <v>496.23833999999999</v>
      </c>
      <c r="J1943" s="30">
        <v>496.23977760000002</v>
      </c>
      <c r="K1943" s="30">
        <v>-1.4400000000000001E-3</v>
      </c>
      <c r="L1943" s="3">
        <v>6</v>
      </c>
      <c r="M1943" s="3">
        <v>3</v>
      </c>
      <c r="N1943" s="10">
        <f t="shared" si="210"/>
        <v>-1</v>
      </c>
      <c r="O1943" s="35">
        <v>3</v>
      </c>
      <c r="P1943" s="17"/>
      <c r="Q1943" s="40">
        <v>1486.7041999999999</v>
      </c>
      <c r="R1943" s="40">
        <v>496.23957999999999</v>
      </c>
      <c r="S1943" s="18">
        <f t="shared" si="211"/>
        <v>-2.498793022506768</v>
      </c>
      <c r="T1943" s="18">
        <f t="shared" si="212"/>
        <v>0.39819475914322694</v>
      </c>
      <c r="U1943" s="18">
        <f t="shared" si="213"/>
        <v>-0.16121245300213594</v>
      </c>
      <c r="V1943" s="30">
        <v>496.23950000000002</v>
      </c>
      <c r="W1943" s="3" t="s">
        <v>47</v>
      </c>
      <c r="X1943" s="3" t="s">
        <v>47</v>
      </c>
      <c r="Y1943" s="3" t="s">
        <v>47</v>
      </c>
      <c r="Z1943" s="3" t="s">
        <v>47</v>
      </c>
      <c r="AA1943" s="3" t="s">
        <v>47</v>
      </c>
      <c r="AB1943" s="12" t="s">
        <v>47</v>
      </c>
      <c r="AC1943" s="3" t="s">
        <v>47</v>
      </c>
      <c r="AG1943" s="3" t="s">
        <v>52</v>
      </c>
      <c r="AH1943" s="3" t="s">
        <v>47</v>
      </c>
      <c r="AI1943" s="3" t="s">
        <v>47</v>
      </c>
      <c r="AK1943" s="3" t="s">
        <v>47</v>
      </c>
      <c r="AL1943" s="3" t="s">
        <v>48</v>
      </c>
      <c r="AM1943" s="3" t="s">
        <v>47</v>
      </c>
      <c r="AO1943" s="3" t="s">
        <v>48</v>
      </c>
      <c r="AP1943" s="3" t="s">
        <v>48</v>
      </c>
      <c r="AU1943" s="3">
        <v>0</v>
      </c>
      <c r="AV1943" s="3">
        <v>11</v>
      </c>
      <c r="AW1943" s="3">
        <v>1</v>
      </c>
      <c r="AX1943" s="3">
        <v>11</v>
      </c>
      <c r="AY1943" s="3">
        <v>100</v>
      </c>
      <c r="AZ1943" s="6" t="str">
        <f t="shared" si="214"/>
        <v>1631.5</v>
      </c>
      <c r="BC1943" s="12" t="s">
        <v>4273</v>
      </c>
      <c r="BJ1943" s="12">
        <f t="shared" si="215"/>
        <v>2</v>
      </c>
      <c r="BK1943" s="12">
        <f t="shared" si="216"/>
        <v>0</v>
      </c>
      <c r="CQ1943" s="3" t="str">
        <f>CONCATENATE(baseURL!$A$1,baseURL!$B$1,baseURL!$C$1,".",C1943,".",L1943,".pkl&amp;seq=",BC1943)</f>
        <v>http://proteomics.broadinstitute.org/millscripts/viewfeed.pl?side=xl&amp;cycle=1&amp;fixedMods=iaaC&amp;file=msdataSM/iPRG2012_nd/cpick_in/iPRG2012_nd.1631.5.6.pkl&amp;seq=LHYCVSCALHAR</v>
      </c>
    </row>
    <row r="1944" spans="1:95" x14ac:dyDescent="0.2">
      <c r="A1944" s="3">
        <v>5134</v>
      </c>
      <c r="B1944" s="2" t="s">
        <v>4274</v>
      </c>
      <c r="C1944" s="2" t="s">
        <v>4275</v>
      </c>
      <c r="D1944" s="3">
        <v>4931</v>
      </c>
      <c r="E1944" s="3">
        <v>4928</v>
      </c>
      <c r="F1944" s="3">
        <v>34278</v>
      </c>
      <c r="G1944" s="3">
        <v>6559</v>
      </c>
      <c r="H1944" s="3">
        <v>22.299600000000002</v>
      </c>
      <c r="I1944" s="30">
        <v>531.75696000000005</v>
      </c>
      <c r="J1944" s="30">
        <v>531.75660270000003</v>
      </c>
      <c r="K1944" s="30">
        <v>3.6000000000000002E-4</v>
      </c>
      <c r="L1944" s="3">
        <v>2</v>
      </c>
      <c r="M1944" s="3">
        <v>2</v>
      </c>
      <c r="N1944" s="10">
        <f t="shared" si="210"/>
        <v>1</v>
      </c>
      <c r="O1944" s="35">
        <v>2</v>
      </c>
      <c r="P1944" s="17"/>
      <c r="Q1944" s="40">
        <v>1062.5061900000001</v>
      </c>
      <c r="R1944" s="40">
        <v>531.75674000000004</v>
      </c>
      <c r="S1944" s="18">
        <f t="shared" si="211"/>
        <v>0.41372301179104487</v>
      </c>
      <c r="T1944" s="18">
        <f t="shared" si="212"/>
        <v>-0.258200770536129</v>
      </c>
      <c r="U1944" s="18">
        <f t="shared" si="213"/>
        <v>-7.5222365799625865E-2</v>
      </c>
      <c r="V1944" s="30">
        <v>531.75670000000002</v>
      </c>
      <c r="W1944" s="3" t="s">
        <v>47</v>
      </c>
      <c r="X1944" s="3" t="s">
        <v>47</v>
      </c>
      <c r="Y1944" s="3" t="s">
        <v>47</v>
      </c>
      <c r="Z1944" s="3" t="s">
        <v>47</v>
      </c>
      <c r="AA1944" s="3" t="s">
        <v>47</v>
      </c>
      <c r="AB1944" s="12" t="s">
        <v>47</v>
      </c>
      <c r="AC1944" s="3" t="s">
        <v>47</v>
      </c>
      <c r="AD1944" s="3" t="s">
        <v>47</v>
      </c>
      <c r="AE1944" s="3" t="s">
        <v>47</v>
      </c>
      <c r="AF1944" s="3" t="s">
        <v>47</v>
      </c>
      <c r="AG1944" s="3" t="s">
        <v>47</v>
      </c>
      <c r="AH1944" s="3" t="s">
        <v>47</v>
      </c>
      <c r="AI1944" s="3" t="s">
        <v>47</v>
      </c>
      <c r="AJ1944" s="3" t="s">
        <v>47</v>
      </c>
      <c r="AK1944" s="3" t="s">
        <v>47</v>
      </c>
      <c r="AL1944" s="3" t="s">
        <v>47</v>
      </c>
      <c r="AM1944" s="3" t="s">
        <v>47</v>
      </c>
      <c r="AN1944" s="3" t="s">
        <v>47</v>
      </c>
      <c r="AU1944" s="3">
        <v>0</v>
      </c>
      <c r="AV1944" s="3">
        <v>18</v>
      </c>
      <c r="AW1944" s="3">
        <v>1</v>
      </c>
      <c r="AX1944" s="3">
        <v>18</v>
      </c>
      <c r="AY1944" s="3">
        <v>100</v>
      </c>
      <c r="AZ1944" s="6" t="str">
        <f t="shared" si="214"/>
        <v>1632.5</v>
      </c>
      <c r="BC1944" s="12" t="s">
        <v>4191</v>
      </c>
      <c r="BJ1944" s="12">
        <f t="shared" si="215"/>
        <v>0</v>
      </c>
      <c r="BK1944" s="12">
        <f t="shared" si="216"/>
        <v>0</v>
      </c>
      <c r="CQ1944" s="3" t="str">
        <f>CONCATENATE(baseURL!$A$1,baseURL!$B$1,baseURL!$C$1,".",C1944,".",L1944,".pkl&amp;seq=",BC1944)</f>
        <v>http://proteomics.broadinstitute.org/millscripts/viewfeed.pl?side=xl&amp;cycle=1&amp;fixedMods=iaaC&amp;file=msdataSM/iPRG2012_nd/cpick_in/iPRG2012_nd.1632.5.2.pkl&amp;seq=TGLDLSDDAR</v>
      </c>
    </row>
    <row r="1945" spans="1:95" x14ac:dyDescent="0.2">
      <c r="A1945" s="3">
        <v>7609</v>
      </c>
      <c r="B1945" s="2" t="s">
        <v>4276</v>
      </c>
      <c r="C1945" s="2" t="s">
        <v>4271</v>
      </c>
      <c r="D1945" s="3">
        <v>4932</v>
      </c>
      <c r="E1945" s="3">
        <v>4929</v>
      </c>
      <c r="F1945" s="3">
        <v>34279</v>
      </c>
      <c r="G1945" s="3">
        <v>6560</v>
      </c>
      <c r="H1945" s="3">
        <v>22.302900000000001</v>
      </c>
      <c r="I1945" s="30">
        <v>564.23901000000001</v>
      </c>
      <c r="J1945" s="30">
        <v>564.23794210000005</v>
      </c>
      <c r="K1945" s="30">
        <v>1.07E-3</v>
      </c>
      <c r="L1945" s="3">
        <v>2</v>
      </c>
      <c r="M1945" s="3">
        <v>2</v>
      </c>
      <c r="N1945" s="10">
        <f t="shared" si="210"/>
        <v>1</v>
      </c>
      <c r="O1945" s="35">
        <v>2</v>
      </c>
      <c r="Q1945" s="40">
        <v>1127.47207</v>
      </c>
      <c r="R1945" s="42">
        <v>564.23967000000005</v>
      </c>
      <c r="S1945" s="18">
        <f t="shared" si="211"/>
        <v>-1.1697156990733435</v>
      </c>
      <c r="T1945" s="18">
        <f t="shared" si="212"/>
        <v>-3.0623511459087549</v>
      </c>
      <c r="U1945" s="18">
        <f t="shared" si="213"/>
        <v>-3.4914241319268617</v>
      </c>
      <c r="V1945" s="30">
        <v>564.23770000000002</v>
      </c>
      <c r="W1945" s="3" t="s">
        <v>47</v>
      </c>
      <c r="X1945" s="3" t="s">
        <v>47</v>
      </c>
      <c r="Y1945" s="3" t="s">
        <v>47</v>
      </c>
      <c r="AB1945" s="12" t="s">
        <v>52</v>
      </c>
      <c r="AC1945" s="3" t="s">
        <v>52</v>
      </c>
      <c r="AD1945" s="3" t="s">
        <v>47</v>
      </c>
      <c r="AH1945" s="3" t="s">
        <v>47</v>
      </c>
      <c r="AJ1945" s="3" t="s">
        <v>47</v>
      </c>
      <c r="AK1945" s="3" t="s">
        <v>52</v>
      </c>
      <c r="AL1945" s="3" t="s">
        <v>52</v>
      </c>
      <c r="AU1945" s="3">
        <v>0</v>
      </c>
      <c r="AV1945" s="3">
        <v>6</v>
      </c>
      <c r="AW1945" s="3">
        <v>2</v>
      </c>
      <c r="AX1945" s="3">
        <v>5</v>
      </c>
      <c r="AY1945" s="3">
        <v>83.33</v>
      </c>
      <c r="AZ1945" s="6" t="str">
        <f t="shared" si="214"/>
        <v>1632.6</v>
      </c>
      <c r="BC1945" s="12" t="s">
        <v>4196</v>
      </c>
      <c r="BI1945" s="12" t="s">
        <v>594</v>
      </c>
      <c r="BJ1945" s="12">
        <f t="shared" si="215"/>
        <v>0</v>
      </c>
      <c r="BK1945" s="12">
        <f t="shared" si="216"/>
        <v>1</v>
      </c>
      <c r="BR1945" s="3" t="s">
        <v>594</v>
      </c>
      <c r="BZ1945" s="3" t="s">
        <v>4197</v>
      </c>
      <c r="CQ1945" s="3" t="str">
        <f>CONCATENATE(baseURL!$A$1,baseURL!$B$1,baseURL!$C$1,".",C1945,".",L1945,".pkl&amp;seq=",BC1945,"&amp;varMods=ReducedCys-C")</f>
        <v>http://proteomics.broadinstitute.org/millscripts/viewfeed.pl?side=xl&amp;cycle=1&amp;fixedMods=iaaC&amp;file=msdataSM/iPRG2012_nd/cpick_in/iPRG2012_nd.1632.6.2.pkl&amp;seq=SGQGAFGNMcR&amp;varMods=ReducedCys-C</v>
      </c>
    </row>
    <row r="1946" spans="1:95" x14ac:dyDescent="0.2">
      <c r="A1946" s="3">
        <v>347</v>
      </c>
      <c r="B1946" s="2" t="s">
        <v>4277</v>
      </c>
      <c r="C1946" s="2" t="s">
        <v>4278</v>
      </c>
      <c r="D1946" s="3">
        <v>4933</v>
      </c>
      <c r="E1946" s="3">
        <v>4930</v>
      </c>
      <c r="F1946" s="3">
        <v>34295</v>
      </c>
      <c r="G1946" s="3">
        <v>6562</v>
      </c>
      <c r="H1946" s="3">
        <v>22.3123</v>
      </c>
      <c r="I1946" s="30">
        <v>408.23363999999998</v>
      </c>
      <c r="J1946" s="30">
        <v>408.23329710000002</v>
      </c>
      <c r="K1946" s="30">
        <v>3.4000000000000002E-4</v>
      </c>
      <c r="L1946" s="3">
        <v>4</v>
      </c>
      <c r="M1946" s="3">
        <v>4</v>
      </c>
      <c r="N1946" s="10">
        <f t="shared" si="210"/>
        <v>1</v>
      </c>
      <c r="O1946" s="35">
        <v>4</v>
      </c>
      <c r="P1946" s="17"/>
      <c r="Q1946" s="40">
        <v>1629.9071200000001</v>
      </c>
      <c r="R1946" s="40">
        <v>408.23223999999999</v>
      </c>
      <c r="S1946" s="18">
        <f t="shared" si="211"/>
        <v>3.4294204690683712</v>
      </c>
      <c r="T1946" s="18">
        <f t="shared" si="212"/>
        <v>2.5894574128330903</v>
      </c>
      <c r="U1946" s="18">
        <f t="shared" si="213"/>
        <v>2.5965612123025803</v>
      </c>
      <c r="V1946" s="30">
        <v>408.23329999999999</v>
      </c>
      <c r="Z1946" s="3" t="s">
        <v>47</v>
      </c>
      <c r="AA1946" s="3" t="s">
        <v>47</v>
      </c>
      <c r="AB1946" s="12" t="s">
        <v>52</v>
      </c>
      <c r="AC1946" s="3" t="s">
        <v>52</v>
      </c>
      <c r="AF1946" s="3" t="s">
        <v>47</v>
      </c>
      <c r="AG1946" s="3" t="s">
        <v>47</v>
      </c>
      <c r="AU1946" s="3">
        <v>0</v>
      </c>
      <c r="AV1946" s="3">
        <v>4</v>
      </c>
      <c r="AW1946" s="3">
        <v>1</v>
      </c>
      <c r="AX1946" s="3">
        <v>4</v>
      </c>
      <c r="AY1946" s="3">
        <v>100</v>
      </c>
      <c r="AZ1946" s="6" t="str">
        <f t="shared" si="214"/>
        <v>1633.1</v>
      </c>
      <c r="BC1946" s="12" t="s">
        <v>4279</v>
      </c>
      <c r="BJ1946" s="12">
        <f t="shared" si="215"/>
        <v>0</v>
      </c>
      <c r="BK1946" s="12">
        <f t="shared" si="216"/>
        <v>0</v>
      </c>
      <c r="CQ1946" s="3" t="str">
        <f>CONCATENATE(baseURL!$A$1,baseURL!$B$1,baseURL!$C$1,".",C1946,".",L1946,".pkl&amp;seq=",BC1946)</f>
        <v>http://proteomics.broadinstitute.org/millscripts/viewfeed.pl?side=xl&amp;cycle=1&amp;fixedMods=iaaC&amp;file=msdataSM/iPRG2012_nd/cpick_in/iPRG2012_nd.1633.1.4.pkl&amp;seq=FELGRQPANTKLGAK</v>
      </c>
    </row>
    <row r="1947" spans="1:95" x14ac:dyDescent="0.2">
      <c r="A1947" s="3">
        <v>2515</v>
      </c>
      <c r="B1947" s="2" t="s">
        <v>4280</v>
      </c>
      <c r="C1947" s="2" t="s">
        <v>4281</v>
      </c>
      <c r="D1947" s="3">
        <v>4936</v>
      </c>
      <c r="E1947" s="3">
        <v>4933</v>
      </c>
      <c r="F1947" s="3">
        <v>34298</v>
      </c>
      <c r="G1947" s="3">
        <v>6565</v>
      </c>
      <c r="H1947" s="3">
        <v>22.317299999999999</v>
      </c>
      <c r="I1947" s="30">
        <v>465.77318000000002</v>
      </c>
      <c r="J1947" s="30">
        <v>465.46794820000002</v>
      </c>
      <c r="K1947" s="30">
        <v>0.30523</v>
      </c>
      <c r="L1947" s="3">
        <v>0</v>
      </c>
      <c r="M1947" s="3">
        <v>4</v>
      </c>
      <c r="N1947" s="10">
        <f t="shared" si="210"/>
        <v>1</v>
      </c>
      <c r="O1947" s="35">
        <v>4</v>
      </c>
      <c r="P1947" s="17"/>
      <c r="Q1947" s="40">
        <v>1858.8467000000001</v>
      </c>
      <c r="R1947" s="40">
        <v>465.46713</v>
      </c>
      <c r="S1947" s="18">
        <f t="shared" si="211"/>
        <v>657.51151966418649</v>
      </c>
      <c r="T1947" s="18">
        <f t="shared" si="212"/>
        <v>1.7578040366160366</v>
      </c>
      <c r="U1947" s="18">
        <f t="shared" si="213"/>
        <v>1.2245762659588311</v>
      </c>
      <c r="V1947" s="30">
        <v>465.46769999999998</v>
      </c>
      <c r="W1947" s="3" t="s">
        <v>47</v>
      </c>
      <c r="Z1947" s="3" t="s">
        <v>47</v>
      </c>
      <c r="AA1947" s="3" t="s">
        <v>47</v>
      </c>
      <c r="AB1947" s="12" t="s">
        <v>47</v>
      </c>
      <c r="AC1947" s="3" t="s">
        <v>47</v>
      </c>
      <c r="AE1947" s="3" t="s">
        <v>47</v>
      </c>
      <c r="AF1947" s="3" t="s">
        <v>48</v>
      </c>
      <c r="AG1947" s="3" t="s">
        <v>52</v>
      </c>
      <c r="AH1947" s="3" t="s">
        <v>47</v>
      </c>
      <c r="AI1947" s="3" t="s">
        <v>47</v>
      </c>
      <c r="AK1947" s="3" t="s">
        <v>47</v>
      </c>
      <c r="AL1947" s="3" t="s">
        <v>48</v>
      </c>
      <c r="AU1947" s="3">
        <v>0</v>
      </c>
      <c r="AV1947" s="3">
        <v>9</v>
      </c>
      <c r="AW1947" s="3">
        <v>1</v>
      </c>
      <c r="AX1947" s="3">
        <v>9</v>
      </c>
      <c r="AY1947" s="3">
        <v>100</v>
      </c>
      <c r="AZ1947" s="6" t="str">
        <f t="shared" si="214"/>
        <v>1633.4</v>
      </c>
      <c r="BC1947" s="12" t="s">
        <v>4270</v>
      </c>
      <c r="BJ1947" s="12">
        <f t="shared" si="215"/>
        <v>0</v>
      </c>
      <c r="BK1947" s="12">
        <f t="shared" si="216"/>
        <v>0</v>
      </c>
      <c r="CQ1947" s="3" t="str">
        <f>CONCATENATE(baseURL!$A$1,baseURL!$B$1,baseURL!$C$1,".",C1947,".",L1947,".pkl&amp;seq=",BC1947)</f>
        <v>http://proteomics.broadinstitute.org/millscripts/viewfeed.pl?side=xl&amp;cycle=1&amp;fixedMods=iaaC&amp;file=msdataSM/iPRG2012_nd/cpick_in/iPRG2012_nd.1633.4.0.pkl&amp;seq=AFHDTEWATQDPRER</v>
      </c>
    </row>
    <row r="1948" spans="1:95" x14ac:dyDescent="0.2">
      <c r="A1948" s="3">
        <v>2296</v>
      </c>
      <c r="B1948" s="2" t="s">
        <v>4284</v>
      </c>
      <c r="C1948" s="2" t="s">
        <v>4285</v>
      </c>
      <c r="D1948" s="3">
        <v>4946</v>
      </c>
      <c r="E1948" s="3">
        <v>4943</v>
      </c>
      <c r="F1948" s="3">
        <v>34319</v>
      </c>
      <c r="G1948" s="3">
        <v>6576</v>
      </c>
      <c r="H1948" s="3">
        <v>22.341699999999999</v>
      </c>
      <c r="I1948" s="30">
        <v>500.91618999999997</v>
      </c>
      <c r="J1948" s="30">
        <v>500.91457350000002</v>
      </c>
      <c r="K1948" s="30">
        <v>1.6199999999999999E-3</v>
      </c>
      <c r="L1948" s="3">
        <v>3</v>
      </c>
      <c r="M1948" s="3">
        <v>3</v>
      </c>
      <c r="N1948" s="10">
        <f t="shared" si="210"/>
        <v>1</v>
      </c>
      <c r="O1948" s="35">
        <v>3</v>
      </c>
      <c r="P1948" s="17"/>
      <c r="Q1948" s="40">
        <v>1500.72975</v>
      </c>
      <c r="R1948" s="40">
        <v>500.91476999999998</v>
      </c>
      <c r="S1948" s="18">
        <f t="shared" si="211"/>
        <v>2.8348135951271312</v>
      </c>
      <c r="T1948" s="18">
        <f t="shared" si="212"/>
        <v>-0.39228230375126</v>
      </c>
      <c r="U1948" s="18">
        <f t="shared" si="213"/>
        <v>-1.1379181332224919</v>
      </c>
      <c r="V1948" s="30">
        <v>500.91419999999999</v>
      </c>
      <c r="W1948" s="3" t="s">
        <v>47</v>
      </c>
      <c r="Z1948" s="3" t="s">
        <v>47</v>
      </c>
      <c r="AA1948" s="3" t="s">
        <v>47</v>
      </c>
      <c r="AB1948" s="12" t="s">
        <v>47</v>
      </c>
      <c r="AC1948" s="3" t="s">
        <v>47</v>
      </c>
      <c r="AD1948" s="3" t="s">
        <v>47</v>
      </c>
      <c r="AE1948" s="3" t="s">
        <v>47</v>
      </c>
      <c r="AF1948" s="3" t="s">
        <v>48</v>
      </c>
      <c r="AG1948" s="3" t="s">
        <v>47</v>
      </c>
      <c r="AH1948" s="3" t="s">
        <v>47</v>
      </c>
      <c r="AI1948" s="3" t="s">
        <v>47</v>
      </c>
      <c r="AK1948" s="3" t="s">
        <v>47</v>
      </c>
      <c r="AL1948" s="3" t="s">
        <v>47</v>
      </c>
      <c r="AO1948" s="3" t="s">
        <v>48</v>
      </c>
      <c r="AP1948" s="3" t="s">
        <v>47</v>
      </c>
      <c r="AU1948" s="3">
        <v>0</v>
      </c>
      <c r="AV1948" s="3">
        <v>13</v>
      </c>
      <c r="AW1948" s="3">
        <v>1</v>
      </c>
      <c r="AX1948" s="3">
        <v>13</v>
      </c>
      <c r="AY1948" s="3">
        <v>100</v>
      </c>
      <c r="AZ1948" s="6" t="str">
        <f t="shared" si="214"/>
        <v>1634.4</v>
      </c>
      <c r="BC1948" s="12" t="s">
        <v>4286</v>
      </c>
      <c r="BJ1948" s="12">
        <f t="shared" si="215"/>
        <v>1</v>
      </c>
      <c r="BK1948" s="12">
        <f t="shared" si="216"/>
        <v>0</v>
      </c>
      <c r="CQ1948" s="3" t="str">
        <f>CONCATENATE(baseURL!$A$1,baseURL!$B$1,baseURL!$C$1,".",C1948,".",L1948,".pkl&amp;seq=",BC1948)</f>
        <v>http://proteomics.broadinstitute.org/millscripts/viewfeed.pl?side=xl&amp;cycle=1&amp;fixedMods=iaaC&amp;file=msdataSM/iPRG2012_nd/cpick_in/iPRG2012_nd.1634.4.3.pkl&amp;seq=LCANKYMTTVSGR</v>
      </c>
    </row>
    <row r="1949" spans="1:95" x14ac:dyDescent="0.2">
      <c r="A1949" s="3">
        <v>3330</v>
      </c>
      <c r="B1949" s="2" t="s">
        <v>4287</v>
      </c>
      <c r="C1949" s="2" t="s">
        <v>4280</v>
      </c>
      <c r="D1949" s="3">
        <v>4947</v>
      </c>
      <c r="E1949" s="3">
        <v>4944</v>
      </c>
      <c r="F1949" s="3">
        <v>34320</v>
      </c>
      <c r="G1949" s="3">
        <v>6577</v>
      </c>
      <c r="H1949" s="3">
        <v>22.344200000000001</v>
      </c>
      <c r="I1949" s="30">
        <v>539.26625999999999</v>
      </c>
      <c r="J1949" s="30">
        <v>539.26625520000005</v>
      </c>
      <c r="K1949" s="30">
        <v>0</v>
      </c>
      <c r="L1949" s="3">
        <v>2</v>
      </c>
      <c r="M1949" s="3">
        <v>0</v>
      </c>
      <c r="N1949" s="10">
        <f t="shared" si="210"/>
        <v>1</v>
      </c>
      <c r="O1949" s="35">
        <v>2</v>
      </c>
      <c r="P1949" s="17"/>
      <c r="Q1949" s="40">
        <v>1077.5179599999999</v>
      </c>
      <c r="R1949" s="40">
        <v>539.26261999999997</v>
      </c>
      <c r="S1949" s="18">
        <f t="shared" si="211"/>
        <v>6.7499579333322188</v>
      </c>
      <c r="T1949" s="18">
        <f t="shared" si="212"/>
        <v>6.7410568900104941</v>
      </c>
      <c r="U1949" s="18">
        <f t="shared" si="213"/>
        <v>6.6386948905457528</v>
      </c>
      <c r="V1949" s="30">
        <v>539.26620000000003</v>
      </c>
      <c r="X1949" s="3" t="s">
        <v>47</v>
      </c>
      <c r="Y1949" s="3" t="s">
        <v>47</v>
      </c>
      <c r="Z1949" s="3" t="s">
        <v>47</v>
      </c>
      <c r="AA1949" s="3" t="s">
        <v>47</v>
      </c>
      <c r="AB1949" s="12" t="s">
        <v>47</v>
      </c>
      <c r="AC1949" s="3" t="s">
        <v>48</v>
      </c>
      <c r="AF1949" s="3" t="s">
        <v>48</v>
      </c>
      <c r="AG1949" s="3" t="s">
        <v>48</v>
      </c>
      <c r="AH1949" s="3" t="s">
        <v>47</v>
      </c>
      <c r="AI1949" s="3" t="s">
        <v>48</v>
      </c>
      <c r="AO1949" s="3" t="s">
        <v>48</v>
      </c>
      <c r="AU1949" s="3">
        <v>0</v>
      </c>
      <c r="AV1949" s="3">
        <v>6</v>
      </c>
      <c r="AW1949" s="3">
        <v>1</v>
      </c>
      <c r="AX1949" s="3">
        <v>6</v>
      </c>
      <c r="AY1949" s="3">
        <v>100</v>
      </c>
      <c r="AZ1949" s="6" t="str">
        <f t="shared" si="214"/>
        <v>1634.5</v>
      </c>
      <c r="BC1949" s="12" t="s">
        <v>4288</v>
      </c>
      <c r="BJ1949" s="12">
        <f t="shared" si="215"/>
        <v>1</v>
      </c>
      <c r="BK1949" s="12">
        <f t="shared" si="216"/>
        <v>0</v>
      </c>
      <c r="CQ1949" s="3" t="str">
        <f>CONCATENATE(baseURL!$A$1,baseURL!$B$1,baseURL!$C$1,".",C1949,".",L1949,".pkl&amp;seq=",BC1949)</f>
        <v>http://proteomics.broadinstitute.org/millscripts/viewfeed.pl?side=xl&amp;cycle=1&amp;fixedMods=iaaC&amp;file=msdataSM/iPRG2012_nd/cpick_in/iPRG2012_nd.1634.5.2.pkl&amp;seq=MELLCQQR</v>
      </c>
    </row>
    <row r="1950" spans="1:95" x14ac:dyDescent="0.2">
      <c r="A1950" s="3">
        <v>2363</v>
      </c>
      <c r="B1950" s="2" t="s">
        <v>4289</v>
      </c>
      <c r="C1950" s="2" t="s">
        <v>4290</v>
      </c>
      <c r="D1950" s="3">
        <v>4949</v>
      </c>
      <c r="E1950" s="3">
        <v>4946</v>
      </c>
      <c r="F1950" s="3">
        <v>34322</v>
      </c>
      <c r="G1950" s="3">
        <v>6579</v>
      </c>
      <c r="H1950" s="3">
        <v>22.3492</v>
      </c>
      <c r="I1950" s="30">
        <v>627.36887999999999</v>
      </c>
      <c r="J1950" s="30">
        <v>627.36966319999999</v>
      </c>
      <c r="K1950" s="30">
        <v>-7.7999999999999999E-4</v>
      </c>
      <c r="L1950" s="3">
        <v>2</v>
      </c>
      <c r="M1950" s="3">
        <v>2</v>
      </c>
      <c r="N1950" s="10">
        <f t="shared" si="210"/>
        <v>1</v>
      </c>
      <c r="O1950" s="35">
        <v>2</v>
      </c>
      <c r="P1950" s="17"/>
      <c r="Q1950" s="40">
        <v>1253.73245</v>
      </c>
      <c r="R1950" s="40">
        <v>627.36986000000002</v>
      </c>
      <c r="S1950" s="18">
        <f t="shared" si="211"/>
        <v>-1.5620769541381032</v>
      </c>
      <c r="T1950" s="18">
        <f t="shared" si="212"/>
        <v>-0.31369055572112953</v>
      </c>
      <c r="U1950" s="18">
        <f t="shared" si="213"/>
        <v>-0.25503297217814414</v>
      </c>
      <c r="V1950" s="30">
        <v>627.36969999999997</v>
      </c>
      <c r="W1950" s="3" t="s">
        <v>47</v>
      </c>
      <c r="Z1950" s="3" t="s">
        <v>47</v>
      </c>
      <c r="AA1950" s="3" t="s">
        <v>47</v>
      </c>
      <c r="AB1950" s="12" t="s">
        <v>47</v>
      </c>
      <c r="AF1950" s="3" t="s">
        <v>48</v>
      </c>
      <c r="AH1950" s="3" t="s">
        <v>47</v>
      </c>
      <c r="AL1950" s="3" t="s">
        <v>48</v>
      </c>
      <c r="AU1950" s="3">
        <v>0</v>
      </c>
      <c r="AV1950" s="3">
        <v>5</v>
      </c>
      <c r="AW1950" s="3">
        <v>1</v>
      </c>
      <c r="AX1950" s="3">
        <v>5</v>
      </c>
      <c r="AY1950" s="3">
        <v>100</v>
      </c>
      <c r="AZ1950" s="6" t="str">
        <f t="shared" si="214"/>
        <v>1634.7</v>
      </c>
      <c r="BC1950" s="12" t="s">
        <v>4291</v>
      </c>
      <c r="BJ1950" s="12">
        <f t="shared" si="215"/>
        <v>0</v>
      </c>
      <c r="BK1950" s="12">
        <f t="shared" si="216"/>
        <v>0</v>
      </c>
      <c r="CQ1950" s="3" t="str">
        <f>CONCATENATE(baseURL!$A$1,baseURL!$B$1,baseURL!$C$1,".",C1950,".",L1950,".pkl&amp;seq=",BC1950)</f>
        <v>http://proteomics.broadinstitute.org/millscripts/viewfeed.pl?side=xl&amp;cycle=1&amp;fixedMods=iaaC&amp;file=msdataSM/iPRG2012_nd/cpick_in/iPRG2012_nd.1634.7.2.pkl&amp;seq=RVNNPNVSLLK</v>
      </c>
    </row>
    <row r="1951" spans="1:95" x14ac:dyDescent="0.2">
      <c r="A1951" s="3">
        <v>6336</v>
      </c>
      <c r="B1951" s="2" t="s">
        <v>4292</v>
      </c>
      <c r="C1951" s="2" t="s">
        <v>4293</v>
      </c>
      <c r="D1951" s="3">
        <v>4950</v>
      </c>
      <c r="E1951" s="3">
        <v>4947</v>
      </c>
      <c r="F1951" s="3">
        <v>34323</v>
      </c>
      <c r="G1951" s="3">
        <v>6580</v>
      </c>
      <c r="H1951" s="3">
        <v>22.351700000000001</v>
      </c>
      <c r="I1951" s="30">
        <v>708.35740999999996</v>
      </c>
      <c r="J1951" s="30">
        <v>708.35336080000002</v>
      </c>
      <c r="K1951" s="30">
        <v>4.0499999999999998E-3</v>
      </c>
      <c r="L1951" s="3">
        <v>2</v>
      </c>
      <c r="M1951" s="3">
        <v>2</v>
      </c>
      <c r="N1951" s="10">
        <f t="shared" si="210"/>
        <v>1</v>
      </c>
      <c r="O1951" s="35">
        <v>2</v>
      </c>
      <c r="P1951" s="17"/>
      <c r="Q1951" s="40">
        <v>1415.70126</v>
      </c>
      <c r="R1951" s="40">
        <v>708.35427000000004</v>
      </c>
      <c r="S1951" s="18">
        <f t="shared" si="211"/>
        <v>4.4328101529149446</v>
      </c>
      <c r="T1951" s="18">
        <f t="shared" si="212"/>
        <v>-1.2835385322427746</v>
      </c>
      <c r="U1951" s="18">
        <f t="shared" si="213"/>
        <v>-1.6517158850498519</v>
      </c>
      <c r="V1951" s="30">
        <v>708.35310000000004</v>
      </c>
      <c r="W1951" s="3" t="s">
        <v>47</v>
      </c>
      <c r="X1951" s="3" t="s">
        <v>47</v>
      </c>
      <c r="Y1951" s="3" t="s">
        <v>47</v>
      </c>
      <c r="Z1951" s="3" t="s">
        <v>47</v>
      </c>
      <c r="AA1951" s="3" t="s">
        <v>47</v>
      </c>
      <c r="AB1951" s="12" t="s">
        <v>47</v>
      </c>
      <c r="AC1951" s="3" t="s">
        <v>47</v>
      </c>
      <c r="AD1951" s="3" t="s">
        <v>47</v>
      </c>
      <c r="AE1951" s="3" t="s">
        <v>47</v>
      </c>
      <c r="AF1951" s="3" t="s">
        <v>47</v>
      </c>
      <c r="AG1951" s="3" t="s">
        <v>47</v>
      </c>
      <c r="AH1951" s="3" t="s">
        <v>47</v>
      </c>
      <c r="AI1951" s="3" t="s">
        <v>47</v>
      </c>
      <c r="AJ1951" s="3" t="s">
        <v>47</v>
      </c>
      <c r="AK1951" s="3" t="s">
        <v>48</v>
      </c>
      <c r="AL1951" s="3" t="s">
        <v>48</v>
      </c>
      <c r="AU1951" s="3">
        <v>0</v>
      </c>
      <c r="AV1951" s="3">
        <v>14</v>
      </c>
      <c r="AW1951" s="3">
        <v>1</v>
      </c>
      <c r="AX1951" s="3">
        <v>14</v>
      </c>
      <c r="AY1951" s="3">
        <v>100</v>
      </c>
      <c r="AZ1951" s="6" t="str">
        <f t="shared" si="214"/>
        <v>1634.8</v>
      </c>
      <c r="BC1951" s="12" t="s">
        <v>4134</v>
      </c>
      <c r="BJ1951" s="12">
        <f t="shared" si="215"/>
        <v>0</v>
      </c>
      <c r="BK1951" s="12">
        <f t="shared" si="216"/>
        <v>0</v>
      </c>
      <c r="CQ1951" s="3" t="str">
        <f>CONCATENATE(baseURL!$A$1,baseURL!$B$1,baseURL!$C$1,".",C1951,".",L1951,".pkl&amp;seq=",BC1951)</f>
        <v>http://proteomics.broadinstitute.org/millscripts/viewfeed.pl?side=xl&amp;cycle=1&amp;fixedMods=iaaC&amp;file=msdataSM/iPRG2012_nd/cpick_in/iPRG2012_nd.1634.8.2.pkl&amp;seq=LEDVTPVPSDSTR</v>
      </c>
    </row>
    <row r="1952" spans="1:95" x14ac:dyDescent="0.2">
      <c r="A1952" s="3">
        <v>7279</v>
      </c>
      <c r="B1952" s="2" t="s">
        <v>4294</v>
      </c>
      <c r="C1952" s="2" t="s">
        <v>4295</v>
      </c>
      <c r="D1952" s="3">
        <v>4960</v>
      </c>
      <c r="E1952" s="3">
        <v>4957</v>
      </c>
      <c r="F1952" s="3">
        <v>34346</v>
      </c>
      <c r="G1952" s="3">
        <v>6591</v>
      </c>
      <c r="H1952" s="3">
        <v>22.374500000000001</v>
      </c>
      <c r="I1952" s="30">
        <v>560.80548999999996</v>
      </c>
      <c r="J1952" s="30">
        <v>560.8043725</v>
      </c>
      <c r="K1952" s="30">
        <v>1.1199999999999999E-3</v>
      </c>
      <c r="L1952" s="3">
        <v>2</v>
      </c>
      <c r="M1952" s="3">
        <v>2</v>
      </c>
      <c r="N1952" s="10">
        <f t="shared" si="210"/>
        <v>1</v>
      </c>
      <c r="O1952" s="35">
        <v>2</v>
      </c>
      <c r="P1952" s="17"/>
      <c r="Q1952" s="40">
        <v>1120.6030699999999</v>
      </c>
      <c r="R1952" s="40">
        <v>560.80516999999998</v>
      </c>
      <c r="S1952" s="18">
        <f t="shared" si="211"/>
        <v>0.57060814897245959</v>
      </c>
      <c r="T1952" s="18">
        <f t="shared" si="212"/>
        <v>-1.4220624962783881</v>
      </c>
      <c r="U1952" s="18">
        <f t="shared" si="213"/>
        <v>-1.9079709982470272</v>
      </c>
      <c r="V1952" s="30">
        <v>560.80409999999995</v>
      </c>
      <c r="W1952" s="3" t="s">
        <v>47</v>
      </c>
      <c r="X1952" s="3" t="s">
        <v>47</v>
      </c>
      <c r="Y1952" s="3" t="s">
        <v>47</v>
      </c>
      <c r="AA1952" s="3" t="s">
        <v>47</v>
      </c>
      <c r="AB1952" s="12" t="s">
        <v>47</v>
      </c>
      <c r="AC1952" s="3" t="s">
        <v>47</v>
      </c>
      <c r="AE1952" s="3" t="s">
        <v>48</v>
      </c>
      <c r="AF1952" s="3" t="s">
        <v>48</v>
      </c>
      <c r="AG1952" s="3" t="s">
        <v>52</v>
      </c>
      <c r="AH1952" s="3" t="s">
        <v>47</v>
      </c>
      <c r="AI1952" s="3" t="s">
        <v>48</v>
      </c>
      <c r="AK1952" s="3" t="s">
        <v>52</v>
      </c>
      <c r="AM1952" s="3" t="s">
        <v>48</v>
      </c>
      <c r="AO1952" s="3" t="s">
        <v>48</v>
      </c>
      <c r="AU1952" s="3">
        <v>0</v>
      </c>
      <c r="AV1952" s="3">
        <v>7</v>
      </c>
      <c r="AW1952" s="3">
        <v>1</v>
      </c>
      <c r="AX1952" s="3">
        <v>7</v>
      </c>
      <c r="AY1952" s="3">
        <v>100</v>
      </c>
      <c r="AZ1952" s="6" t="str">
        <f t="shared" si="214"/>
        <v>1635.10</v>
      </c>
      <c r="BC1952" s="12" t="s">
        <v>4296</v>
      </c>
      <c r="BJ1952" s="12">
        <f t="shared" si="215"/>
        <v>1</v>
      </c>
      <c r="BK1952" s="12">
        <f t="shared" si="216"/>
        <v>0</v>
      </c>
      <c r="CQ1952" s="3" t="str">
        <f>CONCATENATE(baseURL!$A$1,baseURL!$B$1,baseURL!$C$1,".",C1952,".",L1952,".pkl&amp;seq=",BC1952)</f>
        <v>http://proteomics.broadinstitute.org/millscripts/viewfeed.pl?side=xl&amp;cycle=1&amp;fixedMods=iaaC&amp;file=msdataSM/iPRG2012_nd/cpick_in/iPRG2012_nd.1635.10.2.pkl&amp;seq=SVVLCNSTLK</v>
      </c>
    </row>
    <row r="1953" spans="1:95" x14ac:dyDescent="0.2">
      <c r="A1953" s="3">
        <v>2489</v>
      </c>
      <c r="B1953" s="2" t="s">
        <v>4297</v>
      </c>
      <c r="C1953" s="2" t="s">
        <v>4298</v>
      </c>
      <c r="D1953" s="3">
        <v>4952</v>
      </c>
      <c r="E1953" s="3">
        <v>4949</v>
      </c>
      <c r="F1953" s="3">
        <v>34338</v>
      </c>
      <c r="G1953" s="3">
        <v>6583</v>
      </c>
      <c r="H1953" s="3">
        <v>22.3612</v>
      </c>
      <c r="I1953" s="30">
        <v>465.27152999999998</v>
      </c>
      <c r="J1953" s="30">
        <v>465.46794820000002</v>
      </c>
      <c r="K1953" s="30">
        <v>-0.19642000000000001</v>
      </c>
      <c r="L1953" s="3">
        <v>2</v>
      </c>
      <c r="M1953" s="3">
        <v>4</v>
      </c>
      <c r="N1953" s="10">
        <f t="shared" si="210"/>
        <v>-1</v>
      </c>
      <c r="O1953" s="35">
        <v>4</v>
      </c>
      <c r="P1953" s="17"/>
      <c r="Q1953" s="40">
        <v>1858.8467000000001</v>
      </c>
      <c r="R1953" s="40">
        <v>465.46713</v>
      </c>
      <c r="S1953" s="18">
        <f t="shared" si="211"/>
        <v>-420.2230133844534</v>
      </c>
      <c r="T1953" s="18">
        <f t="shared" si="212"/>
        <v>1.7578040366160366</v>
      </c>
      <c r="U1953" s="18">
        <f t="shared" si="213"/>
        <v>1.2245762659588311</v>
      </c>
      <c r="V1953" s="30">
        <v>465.46769999999998</v>
      </c>
      <c r="W1953" s="3" t="s">
        <v>47</v>
      </c>
      <c r="Z1953" s="3" t="s">
        <v>47</v>
      </c>
      <c r="AA1953" s="3" t="s">
        <v>47</v>
      </c>
      <c r="AB1953" s="12" t="s">
        <v>48</v>
      </c>
      <c r="AC1953" s="3" t="s">
        <v>52</v>
      </c>
      <c r="AE1953" s="3" t="s">
        <v>47</v>
      </c>
      <c r="AF1953" s="3" t="s">
        <v>48</v>
      </c>
      <c r="AH1953" s="3" t="s">
        <v>47</v>
      </c>
      <c r="AI1953" s="3" t="s">
        <v>48</v>
      </c>
      <c r="AL1953" s="3" t="s">
        <v>48</v>
      </c>
      <c r="AU1953" s="3">
        <v>0</v>
      </c>
      <c r="AV1953" s="3">
        <v>5</v>
      </c>
      <c r="AW1953" s="3">
        <v>1</v>
      </c>
      <c r="AX1953" s="3">
        <v>5</v>
      </c>
      <c r="AY1953" s="3">
        <v>100</v>
      </c>
      <c r="AZ1953" s="6" t="str">
        <f t="shared" si="214"/>
        <v>1635.2</v>
      </c>
      <c r="BC1953" s="12" t="s">
        <v>4270</v>
      </c>
      <c r="BJ1953" s="12">
        <f t="shared" si="215"/>
        <v>0</v>
      </c>
      <c r="BK1953" s="12">
        <f t="shared" si="216"/>
        <v>0</v>
      </c>
      <c r="CQ1953" s="3" t="str">
        <f>CONCATENATE(baseURL!$A$1,baseURL!$B$1,baseURL!$C$1,".",C1953,".",L1953,".pkl&amp;seq=",BC1953)</f>
        <v>http://proteomics.broadinstitute.org/millscripts/viewfeed.pl?side=xl&amp;cycle=1&amp;fixedMods=iaaC&amp;file=msdataSM/iPRG2012_nd/cpick_in/iPRG2012_nd.1635.2.2.pkl&amp;seq=AFHDTEWATQDPRER</v>
      </c>
    </row>
    <row r="1954" spans="1:95" x14ac:dyDescent="0.2">
      <c r="A1954" s="3">
        <v>3592</v>
      </c>
      <c r="B1954" s="2" t="s">
        <v>4299</v>
      </c>
      <c r="C1954" s="2" t="s">
        <v>4300</v>
      </c>
      <c r="D1954" s="3">
        <v>4954</v>
      </c>
      <c r="E1954" s="3">
        <v>4951</v>
      </c>
      <c r="F1954" s="3">
        <v>34340</v>
      </c>
      <c r="G1954" s="3">
        <v>6585</v>
      </c>
      <c r="H1954" s="3">
        <v>22.3645</v>
      </c>
      <c r="I1954" s="30">
        <v>478.28895999999997</v>
      </c>
      <c r="J1954" s="30">
        <v>478.28870389999997</v>
      </c>
      <c r="K1954" s="30">
        <v>2.5999999999999998E-4</v>
      </c>
      <c r="L1954" s="3">
        <v>2</v>
      </c>
      <c r="M1954" s="3">
        <v>2</v>
      </c>
      <c r="N1954" s="10">
        <f t="shared" si="210"/>
        <v>1</v>
      </c>
      <c r="O1954" s="35">
        <v>2</v>
      </c>
      <c r="P1954" s="17"/>
      <c r="Q1954" s="40">
        <v>955.56834000000003</v>
      </c>
      <c r="R1954" s="40">
        <v>478.28780999999998</v>
      </c>
      <c r="S1954" s="18">
        <f t="shared" si="211"/>
        <v>2.4044100141200411</v>
      </c>
      <c r="T1954" s="18">
        <f t="shared" si="212"/>
        <v>1.8689583579270375</v>
      </c>
      <c r="U1954" s="18">
        <f t="shared" si="213"/>
        <v>1.6517251401305031</v>
      </c>
      <c r="V1954" s="30">
        <v>478.28859999999997</v>
      </c>
      <c r="W1954" s="3" t="s">
        <v>47</v>
      </c>
      <c r="X1954" s="3" t="s">
        <v>47</v>
      </c>
      <c r="Y1954" s="3" t="s">
        <v>47</v>
      </c>
      <c r="Z1954" s="3" t="s">
        <v>47</v>
      </c>
      <c r="AA1954" s="3" t="s">
        <v>47</v>
      </c>
      <c r="AB1954" s="12" t="s">
        <v>47</v>
      </c>
      <c r="AC1954" s="3" t="s">
        <v>47</v>
      </c>
      <c r="AE1954" s="3" t="s">
        <v>47</v>
      </c>
      <c r="AF1954" s="3" t="s">
        <v>48</v>
      </c>
      <c r="AG1954" s="3" t="s">
        <v>47</v>
      </c>
      <c r="AH1954" s="3" t="s">
        <v>47</v>
      </c>
      <c r="AI1954" s="3" t="s">
        <v>47</v>
      </c>
      <c r="AK1954" s="3" t="s">
        <v>48</v>
      </c>
      <c r="AL1954" s="3" t="s">
        <v>48</v>
      </c>
      <c r="AN1954" s="3" t="s">
        <v>47</v>
      </c>
      <c r="AU1954" s="3">
        <v>0</v>
      </c>
      <c r="AV1954" s="3">
        <v>12</v>
      </c>
      <c r="AW1954" s="3">
        <v>1</v>
      </c>
      <c r="AX1954" s="3">
        <v>12</v>
      </c>
      <c r="AY1954" s="3">
        <v>100</v>
      </c>
      <c r="AZ1954" s="6" t="str">
        <f t="shared" si="214"/>
        <v>1635.4</v>
      </c>
      <c r="BC1954" s="12" t="s">
        <v>4301</v>
      </c>
      <c r="BJ1954" s="12">
        <f t="shared" si="215"/>
        <v>0</v>
      </c>
      <c r="BK1954" s="12">
        <f t="shared" si="216"/>
        <v>0</v>
      </c>
      <c r="CQ1954" s="3" t="str">
        <f>CONCATENATE(baseURL!$A$1,baseURL!$B$1,baseURL!$C$1,".",C1954,".",L1954,".pkl&amp;seq=",BC1954)</f>
        <v>http://proteomics.broadinstitute.org/millscripts/viewfeed.pl?side=xl&amp;cycle=1&amp;fixedMods=iaaC&amp;file=msdataSM/iPRG2012_nd/cpick_in/iPRG2012_nd.1635.4.2.pkl&amp;seq=QQLQVLAR</v>
      </c>
    </row>
    <row r="1955" spans="1:95" x14ac:dyDescent="0.2">
      <c r="A1955" s="3">
        <v>3611</v>
      </c>
      <c r="B1955" s="2" t="s">
        <v>4302</v>
      </c>
      <c r="C1955" s="2" t="s">
        <v>4284</v>
      </c>
      <c r="D1955" s="3">
        <v>4955</v>
      </c>
      <c r="E1955" s="3">
        <v>4952</v>
      </c>
      <c r="F1955" s="3">
        <v>34341</v>
      </c>
      <c r="G1955" s="3">
        <v>6586</v>
      </c>
      <c r="H1955" s="3">
        <v>22.366199999999999</v>
      </c>
      <c r="I1955" s="30">
        <v>479.25304</v>
      </c>
      <c r="J1955" s="30">
        <v>479.25429689999999</v>
      </c>
      <c r="K1955" s="30">
        <v>-1.2600000000000001E-3</v>
      </c>
      <c r="L1955" s="3">
        <v>2</v>
      </c>
      <c r="M1955" s="3">
        <v>2</v>
      </c>
      <c r="N1955" s="10">
        <f t="shared" si="210"/>
        <v>1</v>
      </c>
      <c r="O1955" s="35">
        <v>2</v>
      </c>
      <c r="P1955" s="17"/>
      <c r="Q1955" s="40">
        <v>957.49999000000003</v>
      </c>
      <c r="R1955" s="40">
        <v>479.25362999999999</v>
      </c>
      <c r="S1955" s="18">
        <f t="shared" si="211"/>
        <v>-1.2310809205312061</v>
      </c>
      <c r="T1955" s="18">
        <f t="shared" si="212"/>
        <v>1.3915387557915933</v>
      </c>
      <c r="U1955" s="18">
        <f t="shared" si="213"/>
        <v>0.98069158079632257</v>
      </c>
      <c r="V1955" s="30">
        <v>479.25409999999999</v>
      </c>
      <c r="W1955" s="3" t="s">
        <v>47</v>
      </c>
      <c r="X1955" s="3" t="s">
        <v>47</v>
      </c>
      <c r="Y1955" s="3" t="s">
        <v>47</v>
      </c>
      <c r="Z1955" s="3" t="s">
        <v>47</v>
      </c>
      <c r="AA1955" s="3" t="s">
        <v>48</v>
      </c>
      <c r="AB1955" s="12" t="s">
        <v>47</v>
      </c>
      <c r="AC1955" s="3" t="s">
        <v>47</v>
      </c>
      <c r="AE1955" s="3" t="s">
        <v>47</v>
      </c>
      <c r="AF1955" s="3" t="s">
        <v>48</v>
      </c>
      <c r="AG1955" s="3" t="s">
        <v>48</v>
      </c>
      <c r="AH1955" s="3" t="s">
        <v>47</v>
      </c>
      <c r="AI1955" s="3" t="s">
        <v>47</v>
      </c>
      <c r="AJ1955" s="3" t="s">
        <v>47</v>
      </c>
      <c r="AK1955" s="3" t="s">
        <v>52</v>
      </c>
      <c r="AL1955" s="3" t="s">
        <v>48</v>
      </c>
      <c r="AR1955" s="3" t="s">
        <v>65</v>
      </c>
      <c r="AU1955" s="3">
        <v>1</v>
      </c>
      <c r="AV1955" s="3">
        <v>10</v>
      </c>
      <c r="AW1955" s="3">
        <v>1</v>
      </c>
      <c r="AX1955" s="3">
        <v>10</v>
      </c>
      <c r="AY1955" s="3">
        <v>100</v>
      </c>
      <c r="AZ1955" s="6" t="str">
        <f t="shared" si="214"/>
        <v>1635.5</v>
      </c>
      <c r="BC1955" s="12" t="s">
        <v>4303</v>
      </c>
      <c r="BJ1955" s="12">
        <f t="shared" si="215"/>
        <v>0</v>
      </c>
      <c r="BK1955" s="12">
        <f t="shared" si="216"/>
        <v>0</v>
      </c>
      <c r="CN1955" s="3" t="s">
        <v>4304</v>
      </c>
      <c r="CQ1955" s="3" t="str">
        <f>CONCATENATE(baseURL!$A$1,baseURL!$B$1,baseURL!$C$1,".",C1955,".",L1955,".pkl&amp;seq=",BC1955)</f>
        <v>http://proteomics.broadinstitute.org/millscripts/viewfeed.pl?side=xl&amp;cycle=1&amp;fixedMods=iaaC&amp;file=msdataSM/iPRG2012_nd/cpick_in/iPRG2012_nd.1635.5.2.pkl&amp;seq=GLDTPALDR</v>
      </c>
    </row>
    <row r="1956" spans="1:95" x14ac:dyDescent="0.2">
      <c r="A1956" s="3">
        <v>4474</v>
      </c>
      <c r="B1956" s="2" t="s">
        <v>4305</v>
      </c>
      <c r="C1956" s="2" t="s">
        <v>4287</v>
      </c>
      <c r="D1956" s="3">
        <v>4956</v>
      </c>
      <c r="E1956" s="3">
        <v>4953</v>
      </c>
      <c r="F1956" s="3">
        <v>34342</v>
      </c>
      <c r="G1956" s="3">
        <v>6587</v>
      </c>
      <c r="H1956" s="3">
        <v>22.367799999999999</v>
      </c>
      <c r="I1956" s="30">
        <v>503.77057000000002</v>
      </c>
      <c r="J1956" s="30">
        <v>503.769226</v>
      </c>
      <c r="K1956" s="30">
        <v>1.34E-3</v>
      </c>
      <c r="L1956" s="3">
        <v>2</v>
      </c>
      <c r="M1956" s="3">
        <v>2</v>
      </c>
      <c r="N1956" s="10">
        <f t="shared" si="210"/>
        <v>1</v>
      </c>
      <c r="O1956" s="35">
        <v>2</v>
      </c>
      <c r="P1956" s="17"/>
      <c r="Q1956" s="40">
        <v>1006.53162</v>
      </c>
      <c r="R1956" s="40">
        <v>503.76945000000001</v>
      </c>
      <c r="S1956" s="18">
        <f t="shared" si="211"/>
        <v>2.223239221859211</v>
      </c>
      <c r="T1956" s="18">
        <f t="shared" si="212"/>
        <v>-0.44464784437184224</v>
      </c>
      <c r="U1956" s="18">
        <f t="shared" si="213"/>
        <v>-0.69476225687331705</v>
      </c>
      <c r="V1956" s="30">
        <v>503.76909999999998</v>
      </c>
      <c r="W1956" s="3" t="s">
        <v>47</v>
      </c>
      <c r="X1956" s="3" t="s">
        <v>47</v>
      </c>
      <c r="Y1956" s="3" t="s">
        <v>47</v>
      </c>
      <c r="Z1956" s="3" t="s">
        <v>47</v>
      </c>
      <c r="AA1956" s="3" t="s">
        <v>47</v>
      </c>
      <c r="AB1956" s="12" t="s">
        <v>47</v>
      </c>
      <c r="AC1956" s="3" t="s">
        <v>47</v>
      </c>
      <c r="AD1956" s="3" t="s">
        <v>47</v>
      </c>
      <c r="AE1956" s="3" t="s">
        <v>47</v>
      </c>
      <c r="AF1956" s="3" t="s">
        <v>47</v>
      </c>
      <c r="AG1956" s="3" t="s">
        <v>47</v>
      </c>
      <c r="AH1956" s="3" t="s">
        <v>47</v>
      </c>
      <c r="AI1956" s="3" t="s">
        <v>47</v>
      </c>
      <c r="AK1956" s="3" t="s">
        <v>47</v>
      </c>
      <c r="AL1956" s="3" t="s">
        <v>47</v>
      </c>
      <c r="AM1956" s="3" t="s">
        <v>47</v>
      </c>
      <c r="AN1956" s="3" t="s">
        <v>47</v>
      </c>
      <c r="AU1956" s="3">
        <v>0</v>
      </c>
      <c r="AV1956" s="3">
        <v>17</v>
      </c>
      <c r="AW1956" s="3">
        <v>1</v>
      </c>
      <c r="AX1956" s="3">
        <v>17</v>
      </c>
      <c r="AY1956" s="3">
        <v>100</v>
      </c>
      <c r="AZ1956" s="6" t="str">
        <f t="shared" si="214"/>
        <v>1635.6</v>
      </c>
      <c r="BC1956" s="12" t="s">
        <v>4214</v>
      </c>
      <c r="BJ1956" s="12">
        <f t="shared" si="215"/>
        <v>0</v>
      </c>
      <c r="BK1956" s="12">
        <f t="shared" si="216"/>
        <v>0</v>
      </c>
      <c r="CQ1956" s="3" t="str">
        <f>CONCATENATE(baseURL!$A$1,baseURL!$B$1,baseURL!$C$1,".",C1956,".",L1956,".pkl&amp;seq=",BC1956)</f>
        <v>http://proteomics.broadinstitute.org/millscripts/viewfeed.pl?side=xl&amp;cycle=1&amp;fixedMods=iaaC&amp;file=msdataSM/iPRG2012_nd/cpick_in/iPRG2012_nd.1635.6.2.pkl&amp;seq=PQSFTSLAR</v>
      </c>
    </row>
    <row r="1957" spans="1:95" x14ac:dyDescent="0.2">
      <c r="A1957" s="3">
        <v>2615</v>
      </c>
      <c r="B1957" s="2" t="s">
        <v>4306</v>
      </c>
      <c r="C1957" s="2" t="s">
        <v>4307</v>
      </c>
      <c r="D1957" s="3">
        <v>4957</v>
      </c>
      <c r="E1957" s="3">
        <v>4954</v>
      </c>
      <c r="F1957" s="3">
        <v>34343</v>
      </c>
      <c r="G1957" s="3">
        <v>6588</v>
      </c>
      <c r="H1957" s="3">
        <v>22.369499999999999</v>
      </c>
      <c r="I1957" s="30">
        <v>509.81124</v>
      </c>
      <c r="J1957" s="30">
        <v>509.81069400000001</v>
      </c>
      <c r="K1957" s="30">
        <v>5.5000000000000003E-4</v>
      </c>
      <c r="L1957" s="3">
        <v>2</v>
      </c>
      <c r="M1957" s="3">
        <v>2</v>
      </c>
      <c r="N1957" s="10">
        <f t="shared" si="210"/>
        <v>1</v>
      </c>
      <c r="O1957" s="35">
        <v>2</v>
      </c>
      <c r="P1957" s="17"/>
      <c r="Q1957" s="40">
        <v>1018.61429</v>
      </c>
      <c r="R1957" s="40">
        <v>509.81078000000002</v>
      </c>
      <c r="S1957" s="18">
        <f t="shared" si="211"/>
        <v>0.90229555360810532</v>
      </c>
      <c r="T1957" s="18">
        <f t="shared" si="212"/>
        <v>-0.1686900383123412</v>
      </c>
      <c r="U1957" s="18">
        <f t="shared" si="213"/>
        <v>-0.35307217317038886</v>
      </c>
      <c r="V1957" s="30">
        <v>509.81060000000002</v>
      </c>
      <c r="W1957" s="3" t="s">
        <v>47</v>
      </c>
      <c r="Z1957" s="3" t="s">
        <v>47</v>
      </c>
      <c r="AA1957" s="3" t="s">
        <v>47</v>
      </c>
      <c r="AB1957" s="12" t="s">
        <v>47</v>
      </c>
      <c r="AC1957" s="3" t="s">
        <v>47</v>
      </c>
      <c r="AD1957" s="3" t="s">
        <v>47</v>
      </c>
      <c r="AE1957" s="3" t="s">
        <v>47</v>
      </c>
      <c r="AF1957" s="3" t="s">
        <v>48</v>
      </c>
      <c r="AG1957" s="3" t="s">
        <v>47</v>
      </c>
      <c r="AH1957" s="3" t="s">
        <v>47</v>
      </c>
      <c r="AI1957" s="3" t="s">
        <v>47</v>
      </c>
      <c r="AJ1957" s="3" t="s">
        <v>47</v>
      </c>
      <c r="AK1957" s="3" t="s">
        <v>48</v>
      </c>
      <c r="AL1957" s="3" t="s">
        <v>48</v>
      </c>
      <c r="AU1957" s="3">
        <v>0</v>
      </c>
      <c r="AV1957" s="3">
        <v>11</v>
      </c>
      <c r="AW1957" s="3">
        <v>1</v>
      </c>
      <c r="AX1957" s="3">
        <v>11</v>
      </c>
      <c r="AY1957" s="3">
        <v>100</v>
      </c>
      <c r="AZ1957" s="6" t="str">
        <f t="shared" si="214"/>
        <v>1635.7</v>
      </c>
      <c r="BC1957" s="12" t="s">
        <v>4136</v>
      </c>
      <c r="BJ1957" s="12">
        <f t="shared" si="215"/>
        <v>0</v>
      </c>
      <c r="BK1957" s="12">
        <f t="shared" si="216"/>
        <v>0</v>
      </c>
      <c r="CQ1957" s="3" t="str">
        <f>CONCATENATE(baseURL!$A$1,baseURL!$B$1,baseURL!$C$1,".",C1957,".",L1957,".pkl&amp;seq=",BC1957)</f>
        <v>http://proteomics.broadinstitute.org/millscripts/viewfeed.pl?side=xl&amp;cycle=1&amp;fixedMods=iaaC&amp;file=msdataSM/iPRG2012_nd/cpick_in/iPRG2012_nd.1635.7.2.pkl&amp;seq=LLTGTVVSTK</v>
      </c>
    </row>
    <row r="1958" spans="1:95" x14ac:dyDescent="0.2">
      <c r="A1958" s="3">
        <v>2756</v>
      </c>
      <c r="B1958" s="2" t="s">
        <v>4308</v>
      </c>
      <c r="C1958" s="2" t="s">
        <v>4309</v>
      </c>
      <c r="D1958" s="3">
        <v>4963</v>
      </c>
      <c r="E1958" s="3">
        <v>4960</v>
      </c>
      <c r="F1958" s="3">
        <v>34359</v>
      </c>
      <c r="G1958" s="3">
        <v>6595</v>
      </c>
      <c r="H1958" s="3">
        <v>22.388200000000001</v>
      </c>
      <c r="I1958" s="30">
        <v>412.79014000000001</v>
      </c>
      <c r="J1958" s="30">
        <v>412.78966229999997</v>
      </c>
      <c r="K1958" s="30">
        <v>4.8000000000000001E-4</v>
      </c>
      <c r="L1958" s="3">
        <v>2</v>
      </c>
      <c r="M1958" s="3">
        <v>2</v>
      </c>
      <c r="N1958" s="10">
        <f t="shared" si="210"/>
        <v>1</v>
      </c>
      <c r="O1958" s="35">
        <v>2</v>
      </c>
      <c r="P1958" s="17"/>
      <c r="Q1958" s="40">
        <v>824.57163000000003</v>
      </c>
      <c r="R1958" s="40">
        <v>412.78946000000002</v>
      </c>
      <c r="S1958" s="18">
        <f t="shared" si="211"/>
        <v>1.6473288828364647</v>
      </c>
      <c r="T1958" s="18">
        <f t="shared" si="212"/>
        <v>0.49008034254401173</v>
      </c>
      <c r="U1958" s="18">
        <f t="shared" si="213"/>
        <v>-0.87211529092962325</v>
      </c>
      <c r="V1958" s="30">
        <v>412.78910000000002</v>
      </c>
      <c r="W1958" s="3" t="s">
        <v>47</v>
      </c>
      <c r="Z1958" s="3" t="s">
        <v>47</v>
      </c>
      <c r="AA1958" s="3" t="s">
        <v>48</v>
      </c>
      <c r="AB1958" s="12" t="s">
        <v>47</v>
      </c>
      <c r="AC1958" s="3" t="s">
        <v>47</v>
      </c>
      <c r="AD1958" s="3" t="s">
        <v>47</v>
      </c>
      <c r="AF1958" s="3" t="s">
        <v>47</v>
      </c>
      <c r="AG1958" s="3" t="s">
        <v>47</v>
      </c>
      <c r="AH1958" s="3" t="s">
        <v>47</v>
      </c>
      <c r="AI1958" s="3" t="s">
        <v>48</v>
      </c>
      <c r="AJ1958" s="3" t="s">
        <v>52</v>
      </c>
      <c r="AK1958" s="3" t="s">
        <v>47</v>
      </c>
      <c r="AL1958" s="3" t="s">
        <v>47</v>
      </c>
      <c r="AU1958" s="3">
        <v>0</v>
      </c>
      <c r="AV1958" s="3">
        <v>10</v>
      </c>
      <c r="AW1958" s="3">
        <v>1</v>
      </c>
      <c r="AX1958" s="3">
        <v>10</v>
      </c>
      <c r="AY1958" s="3">
        <v>100</v>
      </c>
      <c r="AZ1958" s="6" t="str">
        <f t="shared" si="214"/>
        <v>1636.2</v>
      </c>
      <c r="BC1958" s="12" t="s">
        <v>4222</v>
      </c>
      <c r="BJ1958" s="12">
        <f t="shared" si="215"/>
        <v>0</v>
      </c>
      <c r="BK1958" s="12">
        <f t="shared" si="216"/>
        <v>0</v>
      </c>
      <c r="CQ1958" s="3" t="str">
        <f>CONCATENATE(baseURL!$A$1,baseURL!$B$1,baseURL!$C$1,".",C1958,".",L1958,".pkl&amp;seq=",BC1958)</f>
        <v>http://proteomics.broadinstitute.org/millscripts/viewfeed.pl?side=xl&amp;cycle=1&amp;fixedMods=iaaC&amp;file=msdataSM/iPRG2012_nd/cpick_in/iPRG2012_nd.1636.2.2.pkl&amp;seq=PKLVLVR</v>
      </c>
    </row>
    <row r="1959" spans="1:95" x14ac:dyDescent="0.2">
      <c r="A1959" s="3">
        <v>3680</v>
      </c>
      <c r="B1959" s="2" t="s">
        <v>4310</v>
      </c>
      <c r="C1959" s="2" t="s">
        <v>4297</v>
      </c>
      <c r="D1959" s="3">
        <v>4964</v>
      </c>
      <c r="E1959" s="3">
        <v>4961</v>
      </c>
      <c r="F1959" s="3">
        <v>34360</v>
      </c>
      <c r="G1959" s="3">
        <v>6596</v>
      </c>
      <c r="H1959" s="3">
        <v>22.390699999999999</v>
      </c>
      <c r="I1959" s="30">
        <v>457.75116000000003</v>
      </c>
      <c r="J1959" s="30">
        <v>457.75061579999999</v>
      </c>
      <c r="K1959" s="30">
        <v>5.4000000000000001E-4</v>
      </c>
      <c r="L1959" s="3">
        <v>2</v>
      </c>
      <c r="M1959" s="3">
        <v>2</v>
      </c>
      <c r="N1959" s="10">
        <f t="shared" si="210"/>
        <v>1</v>
      </c>
      <c r="O1959" s="35">
        <v>2</v>
      </c>
      <c r="P1959" s="17"/>
      <c r="Q1959" s="40">
        <v>914.49417000000005</v>
      </c>
      <c r="R1959" s="40">
        <v>457.75072</v>
      </c>
      <c r="S1959" s="18">
        <f t="shared" si="211"/>
        <v>0.96122186334513071</v>
      </c>
      <c r="T1959" s="18">
        <f t="shared" si="212"/>
        <v>-0.22763481400918104</v>
      </c>
      <c r="U1959" s="18">
        <f t="shared" si="213"/>
        <v>-1.3544489892364695</v>
      </c>
      <c r="V1959" s="30">
        <v>457.75009999999997</v>
      </c>
      <c r="W1959" s="3" t="s">
        <v>47</v>
      </c>
      <c r="X1959" s="3" t="s">
        <v>47</v>
      </c>
      <c r="Y1959" s="3" t="s">
        <v>47</v>
      </c>
      <c r="Z1959" s="3" t="s">
        <v>48</v>
      </c>
      <c r="AA1959" s="3" t="s">
        <v>47</v>
      </c>
      <c r="AB1959" s="12" t="s">
        <v>47</v>
      </c>
      <c r="AC1959" s="3" t="s">
        <v>47</v>
      </c>
      <c r="AE1959" s="3" t="s">
        <v>47</v>
      </c>
      <c r="AF1959" s="3" t="s">
        <v>48</v>
      </c>
      <c r="AG1959" s="3" t="s">
        <v>48</v>
      </c>
      <c r="AH1959" s="3" t="s">
        <v>47</v>
      </c>
      <c r="AI1959" s="3" t="s">
        <v>48</v>
      </c>
      <c r="AK1959" s="3" t="s">
        <v>52</v>
      </c>
      <c r="AL1959" s="3" t="s">
        <v>48</v>
      </c>
      <c r="AM1959" s="3" t="s">
        <v>65</v>
      </c>
      <c r="AU1959" s="3">
        <v>1</v>
      </c>
      <c r="AV1959" s="3">
        <v>8</v>
      </c>
      <c r="AW1959" s="3">
        <v>1</v>
      </c>
      <c r="AX1959" s="3">
        <v>8</v>
      </c>
      <c r="AY1959" s="3">
        <v>100</v>
      </c>
      <c r="AZ1959" s="6" t="str">
        <f t="shared" si="214"/>
        <v>1636.3</v>
      </c>
      <c r="BC1959" s="12" t="s">
        <v>4311</v>
      </c>
      <c r="BJ1959" s="12">
        <f t="shared" si="215"/>
        <v>0</v>
      </c>
      <c r="BK1959" s="12">
        <f t="shared" si="216"/>
        <v>0</v>
      </c>
      <c r="CI1959" s="3" t="s">
        <v>4312</v>
      </c>
      <c r="CQ1959" s="3" t="str">
        <f>CONCATENATE(baseURL!$A$1,baseURL!$B$1,baseURL!$C$1,".",C1959,".",L1959,".pkl&amp;seq=",BC1959)</f>
        <v>http://proteomics.broadinstitute.org/millscripts/viewfeed.pl?side=xl&amp;cycle=1&amp;fixedMods=iaaC&amp;file=msdataSM/iPRG2012_nd/cpick_in/iPRG2012_nd.1636.3.2.pkl&amp;seq=TLDLPAER</v>
      </c>
    </row>
    <row r="1960" spans="1:95" x14ac:dyDescent="0.2">
      <c r="A1960" s="3">
        <v>5133</v>
      </c>
      <c r="B1960" s="2" t="s">
        <v>4313</v>
      </c>
      <c r="C1960" s="2" t="s">
        <v>4314</v>
      </c>
      <c r="D1960" s="3">
        <v>4965</v>
      </c>
      <c r="E1960" s="3">
        <v>4962</v>
      </c>
      <c r="F1960" s="3">
        <v>34361</v>
      </c>
      <c r="G1960" s="3">
        <v>6597</v>
      </c>
      <c r="H1960" s="3">
        <v>22.3931</v>
      </c>
      <c r="I1960" s="30">
        <v>458.92266999999998</v>
      </c>
      <c r="J1960" s="30">
        <v>458.92140419999998</v>
      </c>
      <c r="K1960" s="30">
        <v>1.2700000000000001E-3</v>
      </c>
      <c r="L1960" s="3">
        <v>3</v>
      </c>
      <c r="M1960" s="3">
        <v>3</v>
      </c>
      <c r="N1960" s="10">
        <f t="shared" si="210"/>
        <v>1</v>
      </c>
      <c r="O1960" s="35">
        <v>3</v>
      </c>
      <c r="P1960" s="17"/>
      <c r="Q1960" s="40">
        <v>1374.74882</v>
      </c>
      <c r="R1960" s="40">
        <v>458.92113000000001</v>
      </c>
      <c r="S1960" s="18">
        <f t="shared" si="211"/>
        <v>3.3556964351962315</v>
      </c>
      <c r="T1960" s="18">
        <f t="shared" si="212"/>
        <v>0.59748828731957471</v>
      </c>
      <c r="U1960" s="18">
        <f t="shared" si="213"/>
        <v>0.15253165613402295</v>
      </c>
      <c r="V1960" s="30">
        <v>458.9212</v>
      </c>
      <c r="W1960" s="3" t="s">
        <v>47</v>
      </c>
      <c r="X1960" s="3" t="s">
        <v>47</v>
      </c>
      <c r="Y1960" s="3" t="s">
        <v>47</v>
      </c>
      <c r="Z1960" s="3" t="s">
        <v>47</v>
      </c>
      <c r="AA1960" s="3" t="s">
        <v>47</v>
      </c>
      <c r="AB1960" s="12" t="s">
        <v>47</v>
      </c>
      <c r="AC1960" s="3" t="s">
        <v>47</v>
      </c>
      <c r="AD1960" s="3" t="s">
        <v>47</v>
      </c>
      <c r="AE1960" s="3" t="s">
        <v>47</v>
      </c>
      <c r="AF1960" s="3" t="s">
        <v>47</v>
      </c>
      <c r="AG1960" s="3" t="s">
        <v>47</v>
      </c>
      <c r="AH1960" s="3" t="s">
        <v>47</v>
      </c>
      <c r="AI1960" s="3" t="s">
        <v>47</v>
      </c>
      <c r="AJ1960" s="3" t="s">
        <v>47</v>
      </c>
      <c r="AK1960" s="3" t="s">
        <v>47</v>
      </c>
      <c r="AL1960" s="3" t="s">
        <v>47</v>
      </c>
      <c r="AM1960" s="3" t="s">
        <v>47</v>
      </c>
      <c r="AN1960" s="3" t="s">
        <v>47</v>
      </c>
      <c r="AU1960" s="3">
        <v>0</v>
      </c>
      <c r="AV1960" s="3">
        <v>18</v>
      </c>
      <c r="AW1960" s="3">
        <v>1</v>
      </c>
      <c r="AX1960" s="3">
        <v>18</v>
      </c>
      <c r="AY1960" s="3">
        <v>100</v>
      </c>
      <c r="AZ1960" s="6" t="str">
        <f t="shared" si="214"/>
        <v>1636.4</v>
      </c>
      <c r="BC1960" s="12" t="s">
        <v>4315</v>
      </c>
      <c r="BJ1960" s="12">
        <f t="shared" si="215"/>
        <v>0</v>
      </c>
      <c r="BK1960" s="12">
        <f t="shared" si="216"/>
        <v>0</v>
      </c>
      <c r="CQ1960" s="3" t="str">
        <f>CONCATENATE(baseURL!$A$1,baseURL!$B$1,baseURL!$C$1,".",C1960,".",L1960,".pkl&amp;seq=",BC1960)</f>
        <v>http://proteomics.broadinstitute.org/millscripts/viewfeed.pl?side=xl&amp;cycle=1&amp;fixedMods=iaaC&amp;file=msdataSM/iPRG2012_nd/cpick_in/iPRG2012_nd.1636.4.3.pkl&amp;seq=NNLPAKTFGASVR</v>
      </c>
    </row>
    <row r="1961" spans="1:95" x14ac:dyDescent="0.2">
      <c r="A1961" s="3">
        <v>2382</v>
      </c>
      <c r="B1961" s="2" t="s">
        <v>4318</v>
      </c>
      <c r="C1961" s="2" t="s">
        <v>4305</v>
      </c>
      <c r="D1961" s="3">
        <v>4968</v>
      </c>
      <c r="E1961" s="3">
        <v>4965</v>
      </c>
      <c r="F1961" s="3">
        <v>34364</v>
      </c>
      <c r="G1961" s="3">
        <v>6600</v>
      </c>
      <c r="H1961" s="3">
        <v>22.400600000000001</v>
      </c>
      <c r="I1961" s="30">
        <v>671.34036000000003</v>
      </c>
      <c r="J1961" s="30">
        <v>671.34105139999997</v>
      </c>
      <c r="K1961" s="30">
        <v>-6.8999999999999997E-4</v>
      </c>
      <c r="L1961" s="3">
        <v>2</v>
      </c>
      <c r="M1961" s="3">
        <v>2</v>
      </c>
      <c r="N1961" s="10">
        <f t="shared" si="210"/>
        <v>1</v>
      </c>
      <c r="O1961" s="35">
        <v>2</v>
      </c>
      <c r="P1961" s="17"/>
      <c r="Q1961" s="40">
        <v>1341.67572</v>
      </c>
      <c r="R1961" s="40">
        <v>671.3415</v>
      </c>
      <c r="S1961" s="18">
        <f t="shared" si="211"/>
        <v>-1.6980925504589657</v>
      </c>
      <c r="T1961" s="18">
        <f t="shared" si="212"/>
        <v>-0.66821431421564081</v>
      </c>
      <c r="U1961" s="18">
        <f t="shared" si="213"/>
        <v>-0.5958219475680836</v>
      </c>
      <c r="V1961" s="30">
        <v>671.34109999999998</v>
      </c>
      <c r="W1961" s="3" t="s">
        <v>48</v>
      </c>
      <c r="Z1961" s="3" t="s">
        <v>47</v>
      </c>
      <c r="AA1961" s="3" t="s">
        <v>47</v>
      </c>
      <c r="AB1961" s="12" t="s">
        <v>47</v>
      </c>
      <c r="AC1961" s="3" t="s">
        <v>47</v>
      </c>
      <c r="AE1961" s="3" t="s">
        <v>47</v>
      </c>
      <c r="AF1961" s="3" t="s">
        <v>47</v>
      </c>
      <c r="AH1961" s="3" t="s">
        <v>47</v>
      </c>
      <c r="AJ1961" s="3" t="s">
        <v>47</v>
      </c>
      <c r="AK1961" s="3" t="s">
        <v>52</v>
      </c>
      <c r="AL1961" s="3" t="s">
        <v>47</v>
      </c>
      <c r="AU1961" s="3">
        <v>0</v>
      </c>
      <c r="AV1961" s="3">
        <v>9</v>
      </c>
      <c r="AW1961" s="3">
        <v>1</v>
      </c>
      <c r="AX1961" s="3">
        <v>9</v>
      </c>
      <c r="AY1961" s="3">
        <v>100</v>
      </c>
      <c r="AZ1961" s="6" t="str">
        <f t="shared" si="214"/>
        <v>1636.7</v>
      </c>
      <c r="BC1961" s="12" t="s">
        <v>4319</v>
      </c>
      <c r="BJ1961" s="12">
        <f t="shared" si="215"/>
        <v>0</v>
      </c>
      <c r="BK1961" s="12">
        <f t="shared" si="216"/>
        <v>0</v>
      </c>
      <c r="CQ1961" s="3" t="str">
        <f>CONCATENATE(baseURL!$A$1,baseURL!$B$1,baseURL!$C$1,".",C1961,".",L1961,".pkl&amp;seq=",BC1961)</f>
        <v>http://proteomics.broadinstitute.org/millscripts/viewfeed.pl?side=xl&amp;cycle=1&amp;fixedMods=iaaC&amp;file=msdataSM/iPRG2012_nd/cpick_in/iPRG2012_nd.1636.7.2.pkl&amp;seq=AGAGHSNTLQVSTV</v>
      </c>
    </row>
    <row r="1962" spans="1:95" x14ac:dyDescent="0.2">
      <c r="A1962" s="3">
        <v>6869</v>
      </c>
      <c r="B1962" s="2" t="s">
        <v>4327</v>
      </c>
      <c r="C1962" s="2" t="s">
        <v>4328</v>
      </c>
      <c r="D1962" s="3">
        <v>4980</v>
      </c>
      <c r="E1962" s="3">
        <v>4977</v>
      </c>
      <c r="F1962" s="3">
        <v>34390</v>
      </c>
      <c r="G1962" s="3">
        <v>6613</v>
      </c>
      <c r="H1962" s="3">
        <v>22.421900000000001</v>
      </c>
      <c r="I1962" s="30">
        <v>573.28691000000003</v>
      </c>
      <c r="J1962" s="30">
        <v>573.28660360000003</v>
      </c>
      <c r="K1962" s="30">
        <v>3.1E-4</v>
      </c>
      <c r="L1962" s="3">
        <v>3</v>
      </c>
      <c r="M1962" s="3">
        <v>3</v>
      </c>
      <c r="N1962" s="10">
        <f t="shared" si="210"/>
        <v>1</v>
      </c>
      <c r="O1962" s="35">
        <v>3</v>
      </c>
      <c r="P1962" s="17"/>
      <c r="Q1962" s="40">
        <v>1717.8438599999999</v>
      </c>
      <c r="R1962" s="40">
        <v>573.28614000000005</v>
      </c>
      <c r="S1962" s="18">
        <f t="shared" si="211"/>
        <v>1.3431338144484237</v>
      </c>
      <c r="T1962" s="18">
        <f t="shared" si="212"/>
        <v>0.80867121606869519</v>
      </c>
      <c r="U1962" s="18">
        <f t="shared" si="213"/>
        <v>0.62795866650566856</v>
      </c>
      <c r="V1962" s="30">
        <v>573.28650000000005</v>
      </c>
      <c r="W1962" s="3" t="s">
        <v>47</v>
      </c>
      <c r="X1962" s="3" t="s">
        <v>47</v>
      </c>
      <c r="Y1962" s="3" t="s">
        <v>47</v>
      </c>
      <c r="Z1962" s="3" t="s">
        <v>47</v>
      </c>
      <c r="AA1962" s="3" t="s">
        <v>47</v>
      </c>
      <c r="AB1962" s="12" t="s">
        <v>47</v>
      </c>
      <c r="AC1962" s="3" t="s">
        <v>47</v>
      </c>
      <c r="AD1962" s="3" t="s">
        <v>47</v>
      </c>
      <c r="AE1962" s="3" t="s">
        <v>47</v>
      </c>
      <c r="AF1962" s="3" t="s">
        <v>47</v>
      </c>
      <c r="AG1962" s="3" t="s">
        <v>47</v>
      </c>
      <c r="AH1962" s="3" t="s">
        <v>47</v>
      </c>
      <c r="AI1962" s="3" t="s">
        <v>47</v>
      </c>
      <c r="AK1962" s="3" t="s">
        <v>48</v>
      </c>
      <c r="AL1962" s="3" t="s">
        <v>47</v>
      </c>
      <c r="AM1962" s="3" t="s">
        <v>47</v>
      </c>
      <c r="AN1962" s="3" t="s">
        <v>47</v>
      </c>
      <c r="AO1962" s="3" t="s">
        <v>47</v>
      </c>
      <c r="AP1962" s="3" t="s">
        <v>48</v>
      </c>
      <c r="AU1962" s="3">
        <v>0</v>
      </c>
      <c r="AV1962" s="3">
        <v>17</v>
      </c>
      <c r="AW1962" s="3">
        <v>1</v>
      </c>
      <c r="AX1962" s="3">
        <v>17</v>
      </c>
      <c r="AY1962" s="3">
        <v>100</v>
      </c>
      <c r="AZ1962" s="6" t="str">
        <f t="shared" si="214"/>
        <v>1637.12</v>
      </c>
      <c r="BC1962" s="12" t="s">
        <v>4329</v>
      </c>
      <c r="BJ1962" s="12">
        <f t="shared" si="215"/>
        <v>1</v>
      </c>
      <c r="BK1962" s="12">
        <f t="shared" si="216"/>
        <v>0</v>
      </c>
      <c r="CQ1962" s="3" t="str">
        <f>CONCATENATE(baseURL!$A$1,baseURL!$B$1,baseURL!$C$1,".",C1962,".",L1962,".pkl&amp;seq=",BC1962)</f>
        <v>http://proteomics.broadinstitute.org/millscripts/viewfeed.pl?side=xl&amp;cycle=1&amp;fixedMods=iaaC&amp;file=msdataSM/iPRG2012_nd/cpick_in/iPRG2012_nd.1637.12.3.pkl&amp;seq=SLYGRHDAEGVVCVR</v>
      </c>
    </row>
    <row r="1963" spans="1:95" x14ac:dyDescent="0.2">
      <c r="A1963" s="3">
        <v>4456</v>
      </c>
      <c r="B1963" s="2" t="s">
        <v>4330</v>
      </c>
      <c r="C1963" s="2" t="s">
        <v>4331</v>
      </c>
      <c r="D1963" s="3">
        <v>4982</v>
      </c>
      <c r="E1963" s="3">
        <v>4979</v>
      </c>
      <c r="F1963" s="3">
        <v>34392</v>
      </c>
      <c r="G1963" s="3">
        <v>6615</v>
      </c>
      <c r="H1963" s="3">
        <v>22.4252</v>
      </c>
      <c r="I1963" s="30">
        <v>721.90891999999997</v>
      </c>
      <c r="J1963" s="30">
        <v>721.91044950000003</v>
      </c>
      <c r="K1963" s="30">
        <v>-1.5299999999999999E-3</v>
      </c>
      <c r="L1963" s="3">
        <v>2</v>
      </c>
      <c r="M1963" s="3">
        <v>2</v>
      </c>
      <c r="N1963" s="10">
        <f t="shared" si="210"/>
        <v>1</v>
      </c>
      <c r="O1963" s="35">
        <v>2</v>
      </c>
      <c r="P1963" s="17"/>
      <c r="Q1963" s="40">
        <v>1442.8148000000001</v>
      </c>
      <c r="R1963" s="40">
        <v>721.91103999999996</v>
      </c>
      <c r="S1963" s="18">
        <f t="shared" si="211"/>
        <v>-2.9366499229472871</v>
      </c>
      <c r="T1963" s="18">
        <f t="shared" si="212"/>
        <v>-0.81796782042592997</v>
      </c>
      <c r="U1963" s="18">
        <f t="shared" si="213"/>
        <v>-0.60949338011548948</v>
      </c>
      <c r="V1963" s="30">
        <v>721.91060000000004</v>
      </c>
      <c r="W1963" s="3" t="s">
        <v>47</v>
      </c>
      <c r="X1963" s="3" t="s">
        <v>47</v>
      </c>
      <c r="Y1963" s="3" t="s">
        <v>47</v>
      </c>
      <c r="Z1963" s="3" t="s">
        <v>47</v>
      </c>
      <c r="AA1963" s="3" t="s">
        <v>47</v>
      </c>
      <c r="AB1963" s="12" t="s">
        <v>47</v>
      </c>
      <c r="AC1963" s="3" t="s">
        <v>47</v>
      </c>
      <c r="AD1963" s="3" t="s">
        <v>47</v>
      </c>
      <c r="AE1963" s="3" t="s">
        <v>47</v>
      </c>
      <c r="AF1963" s="3" t="s">
        <v>47</v>
      </c>
      <c r="AG1963" s="3" t="s">
        <v>47</v>
      </c>
      <c r="AH1963" s="3" t="s">
        <v>47</v>
      </c>
      <c r="AI1963" s="3" t="s">
        <v>48</v>
      </c>
      <c r="AK1963" s="3" t="s">
        <v>47</v>
      </c>
      <c r="AL1963" s="3" t="s">
        <v>47</v>
      </c>
      <c r="AM1963" s="3" t="s">
        <v>47</v>
      </c>
      <c r="AN1963" s="3" t="s">
        <v>47</v>
      </c>
      <c r="AU1963" s="3">
        <v>0</v>
      </c>
      <c r="AV1963" s="3">
        <v>16</v>
      </c>
      <c r="AW1963" s="3">
        <v>1</v>
      </c>
      <c r="AX1963" s="3">
        <v>16</v>
      </c>
      <c r="AY1963" s="3">
        <v>100</v>
      </c>
      <c r="AZ1963" s="6" t="str">
        <f t="shared" si="214"/>
        <v>1637.14</v>
      </c>
      <c r="BC1963" s="12" t="s">
        <v>4332</v>
      </c>
      <c r="BJ1963" s="12">
        <f t="shared" si="215"/>
        <v>0</v>
      </c>
      <c r="BK1963" s="12">
        <f t="shared" si="216"/>
        <v>0</v>
      </c>
      <c r="CQ1963" s="3" t="str">
        <f>CONCATENATE(baseURL!$A$1,baseURL!$B$1,baseURL!$C$1,".",C1963,".",L1963,".pkl&amp;seq=",BC1963)</f>
        <v>http://proteomics.broadinstitute.org/millscripts/viewfeed.pl?side=xl&amp;cycle=1&amp;fixedMods=iaaC&amp;file=msdataSM/iPRG2012_nd/cpick_in/iPRG2012_nd.1637.14.2.pkl&amp;seq=LLTGTVVSTKMHR</v>
      </c>
    </row>
    <row r="1964" spans="1:95" x14ac:dyDescent="0.2">
      <c r="A1964" s="3">
        <v>4301</v>
      </c>
      <c r="B1964" s="2" t="s">
        <v>4333</v>
      </c>
      <c r="C1964" s="2" t="s">
        <v>4310</v>
      </c>
      <c r="D1964" s="3">
        <v>4972</v>
      </c>
      <c r="E1964" s="3">
        <v>4969</v>
      </c>
      <c r="F1964" s="3">
        <v>34382</v>
      </c>
      <c r="G1964" s="3">
        <v>6605</v>
      </c>
      <c r="H1964" s="3">
        <v>22.411899999999999</v>
      </c>
      <c r="I1964" s="30">
        <v>443.22723000000002</v>
      </c>
      <c r="J1964" s="30">
        <v>443.22706249999999</v>
      </c>
      <c r="K1964" s="30">
        <v>1.7000000000000001E-4</v>
      </c>
      <c r="L1964" s="3">
        <v>2</v>
      </c>
      <c r="M1964" s="3">
        <v>2</v>
      </c>
      <c r="N1964" s="10">
        <f t="shared" si="210"/>
        <v>1</v>
      </c>
      <c r="O1964" s="35">
        <v>2</v>
      </c>
      <c r="P1964" s="17"/>
      <c r="Q1964" s="40">
        <v>885.44649000000004</v>
      </c>
      <c r="R1964" s="40">
        <v>443.22689000000003</v>
      </c>
      <c r="S1964" s="18">
        <f t="shared" si="211"/>
        <v>0.76710147255333216</v>
      </c>
      <c r="T1964" s="18">
        <f t="shared" si="212"/>
        <v>0.38919118820246507</v>
      </c>
      <c r="U1964" s="18">
        <f t="shared" si="213"/>
        <v>-0.654292432498364</v>
      </c>
      <c r="V1964" s="30">
        <v>443.22660000000002</v>
      </c>
      <c r="W1964" s="3" t="s">
        <v>47</v>
      </c>
      <c r="X1964" s="3" t="s">
        <v>47</v>
      </c>
      <c r="Y1964" s="3" t="s">
        <v>47</v>
      </c>
      <c r="Z1964" s="3" t="s">
        <v>47</v>
      </c>
      <c r="AA1964" s="3" t="s">
        <v>47</v>
      </c>
      <c r="AB1964" s="12" t="s">
        <v>47</v>
      </c>
      <c r="AC1964" s="3" t="s">
        <v>47</v>
      </c>
      <c r="AF1964" s="3" t="s">
        <v>48</v>
      </c>
      <c r="AG1964" s="3" t="s">
        <v>47</v>
      </c>
      <c r="AH1964" s="3" t="s">
        <v>47</v>
      </c>
      <c r="AI1964" s="3" t="s">
        <v>47</v>
      </c>
      <c r="AJ1964" s="3" t="s">
        <v>47</v>
      </c>
      <c r="AK1964" s="3" t="s">
        <v>48</v>
      </c>
      <c r="AL1964" s="3" t="s">
        <v>48</v>
      </c>
      <c r="AM1964" s="3" t="s">
        <v>47</v>
      </c>
      <c r="AN1964" s="3" t="s">
        <v>47</v>
      </c>
      <c r="AU1964" s="3">
        <v>0</v>
      </c>
      <c r="AV1964" s="3">
        <v>13</v>
      </c>
      <c r="AW1964" s="3">
        <v>1</v>
      </c>
      <c r="AX1964" s="3">
        <v>13</v>
      </c>
      <c r="AY1964" s="3">
        <v>100</v>
      </c>
      <c r="AZ1964" s="6" t="str">
        <f t="shared" si="214"/>
        <v>1637.4</v>
      </c>
      <c r="BC1964" s="12" t="s">
        <v>4232</v>
      </c>
      <c r="BJ1964" s="12">
        <f t="shared" si="215"/>
        <v>0</v>
      </c>
      <c r="BK1964" s="12">
        <f t="shared" si="216"/>
        <v>0</v>
      </c>
      <c r="CQ1964" s="3" t="str">
        <f>CONCATENATE(baseURL!$A$1,baseURL!$B$1,baseURL!$C$1,".",C1964,".",L1964,".pkl&amp;seq=",BC1964)</f>
        <v>http://proteomics.broadinstitute.org/millscripts/viewfeed.pl?side=xl&amp;cycle=1&amp;fixedMods=iaaC&amp;file=msdataSM/iPRG2012_nd/cpick_in/iPRG2012_nd.1637.4.2.pkl&amp;seq=LASFYER</v>
      </c>
    </row>
    <row r="1965" spans="1:95" x14ac:dyDescent="0.2">
      <c r="A1965" s="3">
        <v>1518</v>
      </c>
      <c r="B1965" s="2" t="s">
        <v>4334</v>
      </c>
      <c r="C1965" s="2" t="s">
        <v>4335</v>
      </c>
      <c r="D1965" s="3">
        <v>4975</v>
      </c>
      <c r="E1965" s="3">
        <v>4972</v>
      </c>
      <c r="F1965" s="3">
        <v>34385</v>
      </c>
      <c r="G1965" s="3">
        <v>6608</v>
      </c>
      <c r="H1965" s="3">
        <v>22.414400000000001</v>
      </c>
      <c r="I1965" s="30">
        <v>467.26328000000001</v>
      </c>
      <c r="J1965" s="30">
        <v>467.26257270000002</v>
      </c>
      <c r="K1965" s="30">
        <v>7.1000000000000002E-4</v>
      </c>
      <c r="L1965" s="3">
        <v>2</v>
      </c>
      <c r="M1965" s="3">
        <v>2</v>
      </c>
      <c r="N1965" s="10">
        <f t="shared" si="210"/>
        <v>1</v>
      </c>
      <c r="O1965" s="35">
        <v>2</v>
      </c>
      <c r="P1965" s="17"/>
      <c r="Q1965" s="40">
        <v>933.51860999999997</v>
      </c>
      <c r="R1965" s="40">
        <v>467.26294000000001</v>
      </c>
      <c r="S1965" s="18">
        <f t="shared" si="211"/>
        <v>0.72764169996925887</v>
      </c>
      <c r="T1965" s="18">
        <f t="shared" si="212"/>
        <v>-0.78606704823095963</v>
      </c>
      <c r="U1965" s="18">
        <f t="shared" si="213"/>
        <v>-0.72764169996925887</v>
      </c>
      <c r="V1965" s="30">
        <v>467.26260000000002</v>
      </c>
      <c r="X1965" s="3" t="s">
        <v>47</v>
      </c>
      <c r="Y1965" s="3" t="s">
        <v>47</v>
      </c>
      <c r="Z1965" s="3" t="s">
        <v>47</v>
      </c>
      <c r="AA1965" s="3" t="s">
        <v>47</v>
      </c>
      <c r="AB1965" s="12" t="s">
        <v>47</v>
      </c>
      <c r="AC1965" s="3" t="s">
        <v>47</v>
      </c>
      <c r="AE1965" s="3" t="s">
        <v>47</v>
      </c>
      <c r="AF1965" s="3" t="s">
        <v>48</v>
      </c>
      <c r="AG1965" s="3" t="s">
        <v>48</v>
      </c>
      <c r="AL1965" s="3" t="s">
        <v>48</v>
      </c>
      <c r="AM1965" s="3" t="s">
        <v>47</v>
      </c>
      <c r="AN1965" s="3" t="s">
        <v>47</v>
      </c>
      <c r="AO1965" s="3" t="s">
        <v>47</v>
      </c>
      <c r="AP1965" s="3" t="s">
        <v>52</v>
      </c>
      <c r="AU1965" s="3">
        <v>0</v>
      </c>
      <c r="AV1965" s="3">
        <v>10</v>
      </c>
      <c r="AW1965" s="3">
        <v>1</v>
      </c>
      <c r="AX1965" s="3">
        <v>10</v>
      </c>
      <c r="AY1965" s="3">
        <v>100</v>
      </c>
      <c r="AZ1965" s="6" t="str">
        <f t="shared" si="214"/>
        <v>1637.7</v>
      </c>
      <c r="BC1965" s="12" t="s">
        <v>4336</v>
      </c>
      <c r="BJ1965" s="12">
        <f t="shared" si="215"/>
        <v>1</v>
      </c>
      <c r="BK1965" s="12">
        <f t="shared" si="216"/>
        <v>0</v>
      </c>
      <c r="CQ1965" s="3" t="str">
        <f>CONCATENATE(baseURL!$A$1,baseURL!$B$1,baseURL!$C$1,".",C1965,".",L1965,".pkl&amp;seq=",BC1965)</f>
        <v>http://proteomics.broadinstitute.org/millscripts/viewfeed.pl?side=xl&amp;cycle=1&amp;fixedMods=iaaC&amp;file=msdataSM/iPRG2012_nd/cpick_in/iPRG2012_nd.1637.7.2.pkl&amp;seq=LCTVATLR</v>
      </c>
    </row>
    <row r="1966" spans="1:95" x14ac:dyDescent="0.2">
      <c r="A1966" s="3">
        <v>230</v>
      </c>
      <c r="B1966" s="2" t="s">
        <v>4320</v>
      </c>
      <c r="C1966" s="2" t="s">
        <v>4321</v>
      </c>
      <c r="D1966" s="3">
        <v>4977</v>
      </c>
      <c r="E1966" s="3">
        <v>4974</v>
      </c>
      <c r="F1966" s="3">
        <v>34387</v>
      </c>
      <c r="G1966" s="3">
        <v>6610</v>
      </c>
      <c r="H1966" s="3">
        <v>22.416899999999998</v>
      </c>
      <c r="I1966" s="30">
        <v>477.22822000000002</v>
      </c>
      <c r="J1966" s="30">
        <v>477.57238030000002</v>
      </c>
      <c r="K1966" s="30">
        <v>-0.34416000000000002</v>
      </c>
      <c r="L1966" s="3">
        <v>3</v>
      </c>
      <c r="M1966" s="3">
        <v>3</v>
      </c>
      <c r="N1966" s="10">
        <f t="shared" si="210"/>
        <v>1</v>
      </c>
      <c r="O1966" s="35">
        <v>3</v>
      </c>
      <c r="P1966" s="17"/>
      <c r="Q1966" s="40">
        <v>1430.70227</v>
      </c>
      <c r="R1966" s="40">
        <v>477.57227</v>
      </c>
      <c r="S1966" s="18">
        <f t="shared" si="211"/>
        <v>-720.41452490527047</v>
      </c>
      <c r="T1966" s="18">
        <f t="shared" si="212"/>
        <v>0.23095980848533154</v>
      </c>
      <c r="U1966" s="18">
        <f t="shared" si="213"/>
        <v>0.27221010971353521</v>
      </c>
      <c r="V1966" s="30">
        <v>477.57240000000002</v>
      </c>
      <c r="Z1966" s="3" t="s">
        <v>47</v>
      </c>
      <c r="AB1966" s="12" t="s">
        <v>48</v>
      </c>
      <c r="AC1966" s="3" t="s">
        <v>52</v>
      </c>
      <c r="AD1966" s="3" t="s">
        <v>47</v>
      </c>
      <c r="AF1966" s="3" t="s">
        <v>48</v>
      </c>
      <c r="AH1966" s="3" t="s">
        <v>47</v>
      </c>
      <c r="AI1966" s="3" t="s">
        <v>52</v>
      </c>
      <c r="AL1966" s="3" t="s">
        <v>52</v>
      </c>
      <c r="AP1966" s="3" t="s">
        <v>52</v>
      </c>
      <c r="AU1966" s="3">
        <v>0</v>
      </c>
      <c r="AV1966" s="3">
        <v>3</v>
      </c>
      <c r="AW1966" s="3">
        <v>1</v>
      </c>
      <c r="AX1966" s="3">
        <v>3</v>
      </c>
      <c r="AY1966" s="3">
        <v>100</v>
      </c>
      <c r="AZ1966" s="6" t="str">
        <f t="shared" si="214"/>
        <v>1637.9</v>
      </c>
      <c r="BC1966" s="12" t="s">
        <v>4322</v>
      </c>
      <c r="BJ1966" s="12">
        <f t="shared" si="215"/>
        <v>0</v>
      </c>
      <c r="BK1966" s="12">
        <f t="shared" si="216"/>
        <v>0</v>
      </c>
      <c r="CQ1966" s="3" t="str">
        <f>CONCATENATE(baseURL!$A$1,baseURL!$B$1,baseURL!$C$1,".",C1966,".",L1966,".pkl&amp;seq=",BC1966)</f>
        <v>http://proteomics.broadinstitute.org/millscripts/viewfeed.pl?side=xl&amp;cycle=1&amp;fixedMods=iaaC&amp;file=msdataSM/iPRG2012_nd/cpick_in/iPRG2012_nd.1637.9.3.pkl&amp;seq=TFELDDEHRLR</v>
      </c>
    </row>
    <row r="1967" spans="1:95" x14ac:dyDescent="0.2">
      <c r="A1967" s="3">
        <v>4331</v>
      </c>
      <c r="B1967" s="2" t="s">
        <v>4337</v>
      </c>
      <c r="C1967" s="2" t="s">
        <v>4338</v>
      </c>
      <c r="D1967" s="3">
        <v>4989</v>
      </c>
      <c r="E1967" s="3">
        <v>4986</v>
      </c>
      <c r="F1967" s="3">
        <v>34406</v>
      </c>
      <c r="G1967" s="3">
        <v>6623</v>
      </c>
      <c r="H1967" s="3">
        <v>22.439800000000002</v>
      </c>
      <c r="I1967" s="30">
        <v>456.22273999999999</v>
      </c>
      <c r="J1967" s="30">
        <v>456.22238299999998</v>
      </c>
      <c r="K1967" s="30">
        <v>3.6000000000000002E-4</v>
      </c>
      <c r="L1967" s="3">
        <v>2</v>
      </c>
      <c r="M1967" s="3">
        <v>2</v>
      </c>
      <c r="N1967" s="10">
        <f t="shared" si="210"/>
        <v>1</v>
      </c>
      <c r="O1967" s="35">
        <v>2</v>
      </c>
      <c r="P1967" s="17"/>
      <c r="Q1967" s="40">
        <v>911.43699000000004</v>
      </c>
      <c r="R1967" s="40">
        <v>456.22212999999999</v>
      </c>
      <c r="S1967" s="18">
        <f t="shared" si="211"/>
        <v>1.3370679760639195</v>
      </c>
      <c r="T1967" s="18">
        <f t="shared" si="212"/>
        <v>0.55455442283458278</v>
      </c>
      <c r="U1967" s="18">
        <f t="shared" si="213"/>
        <v>-6.5757441404915407E-2</v>
      </c>
      <c r="V1967" s="30">
        <v>456.22210000000001</v>
      </c>
      <c r="W1967" s="3" t="s">
        <v>47</v>
      </c>
      <c r="X1967" s="3" t="s">
        <v>47</v>
      </c>
      <c r="Y1967" s="3" t="s">
        <v>47</v>
      </c>
      <c r="Z1967" s="3" t="s">
        <v>47</v>
      </c>
      <c r="AA1967" s="3" t="s">
        <v>47</v>
      </c>
      <c r="AB1967" s="12" t="s">
        <v>47</v>
      </c>
      <c r="AC1967" s="3" t="s">
        <v>47</v>
      </c>
      <c r="AD1967" s="3" t="s">
        <v>47</v>
      </c>
      <c r="AF1967" s="3" t="s">
        <v>47</v>
      </c>
      <c r="AG1967" s="3" t="s">
        <v>47</v>
      </c>
      <c r="AH1967" s="3" t="s">
        <v>47</v>
      </c>
      <c r="AI1967" s="3" t="s">
        <v>48</v>
      </c>
      <c r="AJ1967" s="3" t="s">
        <v>47</v>
      </c>
      <c r="AK1967" s="3" t="s">
        <v>47</v>
      </c>
      <c r="AL1967" s="3" t="s">
        <v>48</v>
      </c>
      <c r="AM1967" s="3" t="s">
        <v>47</v>
      </c>
      <c r="AU1967" s="3">
        <v>0</v>
      </c>
      <c r="AV1967" s="3">
        <v>14</v>
      </c>
      <c r="AW1967" s="3">
        <v>1</v>
      </c>
      <c r="AX1967" s="3">
        <v>14</v>
      </c>
      <c r="AY1967" s="3">
        <v>100</v>
      </c>
      <c r="AZ1967" s="6" t="str">
        <f t="shared" si="214"/>
        <v>1638.7</v>
      </c>
      <c r="BC1967" s="12" t="s">
        <v>4339</v>
      </c>
      <c r="BJ1967" s="12">
        <f t="shared" si="215"/>
        <v>0</v>
      </c>
      <c r="BK1967" s="12">
        <f t="shared" si="216"/>
        <v>0</v>
      </c>
      <c r="CQ1967" s="3" t="str">
        <f>CONCATENATE(baseURL!$A$1,baseURL!$B$1,baseURL!$C$1,".",C1967,".",L1967,".pkl&amp;seq=",BC1967)</f>
        <v>http://proteomics.broadinstitute.org/millscripts/viewfeed.pl?side=xl&amp;cycle=1&amp;fixedMods=iaaC&amp;file=msdataSM/iPRG2012_nd/cpick_in/iPRG2012_nd.1638.7.2.pkl&amp;seq=NVWSYSR</v>
      </c>
    </row>
    <row r="1968" spans="1:95" x14ac:dyDescent="0.2">
      <c r="A1968" s="3">
        <v>200</v>
      </c>
      <c r="B1968" s="2" t="s">
        <v>4340</v>
      </c>
      <c r="C1968" s="2" t="s">
        <v>4341</v>
      </c>
      <c r="D1968" s="3">
        <v>4998</v>
      </c>
      <c r="E1968" s="3">
        <v>4995</v>
      </c>
      <c r="F1968" s="3">
        <v>34423</v>
      </c>
      <c r="G1968" s="3">
        <v>6633</v>
      </c>
      <c r="H1968" s="3">
        <v>22.462700000000002</v>
      </c>
      <c r="I1968" s="30">
        <v>475.75445000000002</v>
      </c>
      <c r="J1968" s="30">
        <v>475.75320149999999</v>
      </c>
      <c r="K1968" s="30">
        <v>1.25E-3</v>
      </c>
      <c r="L1968" s="3">
        <v>2</v>
      </c>
      <c r="M1968" s="3">
        <v>2</v>
      </c>
      <c r="N1968" s="10">
        <f t="shared" si="210"/>
        <v>1</v>
      </c>
      <c r="O1968" s="35">
        <v>2</v>
      </c>
      <c r="P1968" s="17"/>
      <c r="Q1968" s="40">
        <v>950.49417000000005</v>
      </c>
      <c r="R1968" s="40">
        <v>475.75072</v>
      </c>
      <c r="S1968" s="18">
        <f t="shared" si="211"/>
        <v>7.8402403679360964</v>
      </c>
      <c r="T1968" s="18">
        <f t="shared" si="212"/>
        <v>5.215966882798603</v>
      </c>
      <c r="U1968" s="18">
        <f t="shared" si="213"/>
        <v>4.5822316359496851</v>
      </c>
      <c r="V1968" s="30">
        <v>475.75290000000001</v>
      </c>
      <c r="Z1968" s="3" t="s">
        <v>48</v>
      </c>
      <c r="AA1968" s="3" t="s">
        <v>47</v>
      </c>
      <c r="AB1968" s="12" t="s">
        <v>48</v>
      </c>
      <c r="AC1968" s="3" t="s">
        <v>65</v>
      </c>
      <c r="AD1968" s="3" t="s">
        <v>48</v>
      </c>
      <c r="AF1968" s="3" t="s">
        <v>52</v>
      </c>
      <c r="AG1968" s="3" t="s">
        <v>47</v>
      </c>
      <c r="AH1968" s="3" t="s">
        <v>47</v>
      </c>
      <c r="AJ1968" s="3" t="s">
        <v>47</v>
      </c>
      <c r="AK1968" s="3" t="s">
        <v>48</v>
      </c>
      <c r="AL1968" s="3" t="s">
        <v>48</v>
      </c>
      <c r="AU1968" s="3">
        <v>1</v>
      </c>
      <c r="AV1968" s="3">
        <v>4</v>
      </c>
      <c r="AW1968" s="3">
        <v>1</v>
      </c>
      <c r="AX1968" s="3">
        <v>4</v>
      </c>
      <c r="AY1968" s="3">
        <v>100</v>
      </c>
      <c r="AZ1968" s="6" t="str">
        <f t="shared" si="214"/>
        <v>1639.3</v>
      </c>
      <c r="BC1968" s="12" t="s">
        <v>4342</v>
      </c>
      <c r="BJ1968" s="12">
        <f t="shared" si="215"/>
        <v>0</v>
      </c>
      <c r="BK1968" s="12">
        <f t="shared" si="216"/>
        <v>0</v>
      </c>
      <c r="BY1968" s="3" t="s">
        <v>4343</v>
      </c>
      <c r="CQ1968" s="3" t="str">
        <f>CONCATENATE(baseURL!$A$1,baseURL!$B$1,baseURL!$C$1,".",C1968,".",L1968,".pkl&amp;seq=",BC1968)</f>
        <v>http://proteomics.broadinstitute.org/millscripts/viewfeed.pl?side=xl&amp;cycle=1&amp;fixedMods=iaaC&amp;file=msdataSM/iPRG2012_nd/cpick_in/iPRG2012_nd.1639.3.2.pkl&amp;seq=YLEELQR</v>
      </c>
    </row>
    <row r="1969" spans="1:101" x14ac:dyDescent="0.2">
      <c r="A1969" s="3">
        <v>2536</v>
      </c>
      <c r="B1969" s="2" t="s">
        <v>4344</v>
      </c>
      <c r="C1969" s="2" t="s">
        <v>4345</v>
      </c>
      <c r="D1969" s="3">
        <v>5010</v>
      </c>
      <c r="E1969" s="3">
        <v>5007</v>
      </c>
      <c r="F1969" s="3">
        <v>34446</v>
      </c>
      <c r="G1969" s="3">
        <v>6646</v>
      </c>
      <c r="H1969" s="3">
        <v>22.4937</v>
      </c>
      <c r="I1969" s="30">
        <v>567.80368999999996</v>
      </c>
      <c r="J1969" s="30">
        <v>567.80248689999996</v>
      </c>
      <c r="K1969" s="30">
        <v>1.1999999999999999E-3</v>
      </c>
      <c r="L1969" s="3">
        <v>2</v>
      </c>
      <c r="M1969" s="3">
        <v>2</v>
      </c>
      <c r="N1969" s="10">
        <f t="shared" si="210"/>
        <v>1</v>
      </c>
      <c r="O1969" s="35">
        <v>2</v>
      </c>
      <c r="P1969" s="17"/>
      <c r="Q1969" s="40">
        <v>1134.5975900000001</v>
      </c>
      <c r="R1969" s="40">
        <v>567.80242999999996</v>
      </c>
      <c r="S1969" s="18">
        <f t="shared" si="211"/>
        <v>2.219081732358978</v>
      </c>
      <c r="T1969" s="18">
        <f t="shared" si="212"/>
        <v>0.10021091315888557</v>
      </c>
      <c r="U1969" s="18">
        <f t="shared" si="213"/>
        <v>-0.40507047493216969</v>
      </c>
      <c r="V1969" s="30">
        <v>567.80219999999997</v>
      </c>
      <c r="W1969" s="3" t="s">
        <v>47</v>
      </c>
      <c r="Z1969" s="3" t="s">
        <v>47</v>
      </c>
      <c r="AA1969" s="3" t="s">
        <v>47</v>
      </c>
      <c r="AB1969" s="12" t="s">
        <v>47</v>
      </c>
      <c r="AC1969" s="3" t="s">
        <v>47</v>
      </c>
      <c r="AE1969" s="3" t="s">
        <v>48</v>
      </c>
      <c r="AF1969" s="3" t="s">
        <v>48</v>
      </c>
      <c r="AG1969" s="3" t="s">
        <v>47</v>
      </c>
      <c r="AH1969" s="3" t="s">
        <v>47</v>
      </c>
      <c r="AI1969" s="3" t="s">
        <v>47</v>
      </c>
      <c r="AL1969" s="3" t="s">
        <v>48</v>
      </c>
      <c r="AU1969" s="3">
        <v>0</v>
      </c>
      <c r="AV1969" s="3">
        <v>8</v>
      </c>
      <c r="AW1969" s="3">
        <v>1</v>
      </c>
      <c r="AX1969" s="3">
        <v>8</v>
      </c>
      <c r="AY1969" s="3">
        <v>100</v>
      </c>
      <c r="AZ1969" s="6" t="str">
        <f t="shared" si="214"/>
        <v>1640.5</v>
      </c>
      <c r="BC1969" s="12" t="s">
        <v>4346</v>
      </c>
      <c r="BJ1969" s="12">
        <f t="shared" si="215"/>
        <v>0</v>
      </c>
      <c r="BK1969" s="12">
        <f t="shared" si="216"/>
        <v>0</v>
      </c>
      <c r="CQ1969" s="3" t="str">
        <f>CONCATENATE(baseURL!$A$1,baseURL!$B$1,baseURL!$C$1,".",C1969,".",L1969,".pkl&amp;seq=",BC1969)</f>
        <v>http://proteomics.broadinstitute.org/millscripts/viewfeed.pl?side=xl&amp;cycle=1&amp;fixedMods=iaaC&amp;file=msdataSM/iPRG2012_nd/cpick_in/iPRG2012_nd.1640.5.2.pkl&amp;seq=LAGYTTHLMK</v>
      </c>
    </row>
    <row r="1970" spans="1:101" x14ac:dyDescent="0.2">
      <c r="A1970" s="3">
        <v>4429</v>
      </c>
      <c r="B1970" s="2" t="s">
        <v>4347</v>
      </c>
      <c r="C1970" s="2" t="s">
        <v>4348</v>
      </c>
      <c r="D1970" s="3">
        <v>5016</v>
      </c>
      <c r="E1970" s="3">
        <v>5013</v>
      </c>
      <c r="F1970" s="3">
        <v>34466</v>
      </c>
      <c r="G1970" s="3">
        <v>6653</v>
      </c>
      <c r="H1970" s="3">
        <v>22.512499999999999</v>
      </c>
      <c r="I1970" s="30">
        <v>548.79548999999997</v>
      </c>
      <c r="J1970" s="30">
        <v>548.79890339999997</v>
      </c>
      <c r="K1970" s="30">
        <v>-3.4099999999999998E-3</v>
      </c>
      <c r="L1970" s="3">
        <v>2</v>
      </c>
      <c r="M1970" s="3">
        <v>2</v>
      </c>
      <c r="N1970" s="10">
        <f t="shared" si="210"/>
        <v>1</v>
      </c>
      <c r="O1970" s="35">
        <v>2</v>
      </c>
      <c r="P1970" s="17"/>
      <c r="Q1970" s="40">
        <v>1096.5884699999999</v>
      </c>
      <c r="R1970" s="40">
        <v>548.79786999999999</v>
      </c>
      <c r="S1970" s="18">
        <f t="shared" si="211"/>
        <v>-4.3367515256873723</v>
      </c>
      <c r="T1970" s="18">
        <f t="shared" si="212"/>
        <v>1.8830248010674235</v>
      </c>
      <c r="U1970" s="18">
        <f t="shared" si="213"/>
        <v>1.3301800897585783</v>
      </c>
      <c r="V1970" s="30">
        <v>548.79859999999996</v>
      </c>
      <c r="W1970" s="3" t="s">
        <v>47</v>
      </c>
      <c r="X1970" s="3" t="s">
        <v>47</v>
      </c>
      <c r="Y1970" s="3" t="s">
        <v>47</v>
      </c>
      <c r="Z1970" s="3" t="s">
        <v>47</v>
      </c>
      <c r="AA1970" s="3" t="s">
        <v>47</v>
      </c>
      <c r="AB1970" s="12" t="s">
        <v>47</v>
      </c>
      <c r="AC1970" s="3" t="s">
        <v>47</v>
      </c>
      <c r="AD1970" s="3" t="s">
        <v>48</v>
      </c>
      <c r="AE1970" s="3" t="s">
        <v>48</v>
      </c>
      <c r="AF1970" s="3" t="s">
        <v>48</v>
      </c>
      <c r="AG1970" s="3" t="s">
        <v>48</v>
      </c>
      <c r="AH1970" s="3" t="s">
        <v>47</v>
      </c>
      <c r="AI1970" s="3" t="s">
        <v>47</v>
      </c>
      <c r="AL1970" s="3" t="s">
        <v>47</v>
      </c>
      <c r="AM1970" s="3" t="s">
        <v>47</v>
      </c>
      <c r="AN1970" s="3" t="s">
        <v>48</v>
      </c>
      <c r="AU1970" s="3">
        <v>0</v>
      </c>
      <c r="AV1970" s="3">
        <v>11</v>
      </c>
      <c r="AW1970" s="3">
        <v>1</v>
      </c>
      <c r="AX1970" s="3">
        <v>11</v>
      </c>
      <c r="AY1970" s="3">
        <v>100</v>
      </c>
      <c r="AZ1970" s="6" t="str">
        <f t="shared" si="214"/>
        <v>1641.4</v>
      </c>
      <c r="BC1970" s="12" t="s">
        <v>4349</v>
      </c>
      <c r="BJ1970" s="12">
        <f t="shared" si="215"/>
        <v>0</v>
      </c>
      <c r="BK1970" s="12">
        <f t="shared" si="216"/>
        <v>0</v>
      </c>
      <c r="CQ1970" s="3" t="str">
        <f>CONCATENATE(baseURL!$A$1,baseURL!$B$1,baseURL!$C$1,".",C1970,".",L1970,".pkl&amp;seq=",BC1970)</f>
        <v>http://proteomics.broadinstitute.org/millscripts/viewfeed.pl?side=xl&amp;cycle=1&amp;fixedMods=iaaC&amp;file=msdataSM/iPRG2012_nd/cpick_in/iPRG2012_nd.1641.4.2.pkl&amp;seq=LPTESVPEPK</v>
      </c>
      <c r="CU1970" s="7"/>
      <c r="CV1970" s="7"/>
      <c r="CW1970" s="7"/>
    </row>
    <row r="1971" spans="1:101" x14ac:dyDescent="0.2">
      <c r="A1971" s="3">
        <v>1473</v>
      </c>
      <c r="B1971" s="2" t="s">
        <v>4350</v>
      </c>
      <c r="C1971" s="2" t="s">
        <v>4344</v>
      </c>
      <c r="D1971" s="3">
        <v>5018</v>
      </c>
      <c r="E1971" s="3">
        <v>5015</v>
      </c>
      <c r="F1971" s="3">
        <v>34468</v>
      </c>
      <c r="G1971" s="3">
        <v>6655</v>
      </c>
      <c r="H1971" s="3">
        <v>22.515799999999999</v>
      </c>
      <c r="I1971" s="30">
        <v>555.29942000000005</v>
      </c>
      <c r="J1971" s="30">
        <v>555.29695260000005</v>
      </c>
      <c r="K1971" s="30">
        <v>2.47E-3</v>
      </c>
      <c r="L1971" s="3">
        <v>3</v>
      </c>
      <c r="M1971" s="3">
        <v>3</v>
      </c>
      <c r="N1971" s="10">
        <f t="shared" si="210"/>
        <v>1</v>
      </c>
      <c r="O1971" s="35">
        <v>3</v>
      </c>
      <c r="Q1971" s="40">
        <v>1663.8835999999999</v>
      </c>
      <c r="R1971" s="40">
        <v>555.29939000000002</v>
      </c>
      <c r="S1971" s="18">
        <f t="shared" si="211"/>
        <v>5.4024910846640975E-2</v>
      </c>
      <c r="T1971" s="18">
        <f t="shared" si="212"/>
        <v>-4.3893439176342488</v>
      </c>
      <c r="U1971" s="18">
        <f t="shared" si="213"/>
        <v>-4.4840675945387414</v>
      </c>
      <c r="V1971" s="30">
        <v>555.29690000000005</v>
      </c>
      <c r="X1971" s="3" t="s">
        <v>47</v>
      </c>
      <c r="Y1971" s="3" t="s">
        <v>47</v>
      </c>
      <c r="Z1971" s="3" t="s">
        <v>52</v>
      </c>
      <c r="AA1971" s="3" t="s">
        <v>47</v>
      </c>
      <c r="AB1971" s="12" t="s">
        <v>52</v>
      </c>
      <c r="AH1971" s="3" t="s">
        <v>47</v>
      </c>
      <c r="AO1971" s="3" t="s">
        <v>48</v>
      </c>
      <c r="AU1971" s="3">
        <v>0</v>
      </c>
      <c r="AV1971" s="3">
        <v>4</v>
      </c>
      <c r="AW1971" s="3">
        <v>1</v>
      </c>
      <c r="AX1971" s="3">
        <v>4</v>
      </c>
      <c r="AY1971" s="3">
        <v>100</v>
      </c>
      <c r="AZ1971" s="6" t="str">
        <f t="shared" si="214"/>
        <v>1641.6</v>
      </c>
      <c r="BC1971" s="12" t="s">
        <v>4351</v>
      </c>
      <c r="BI1971" s="12" t="s">
        <v>594</v>
      </c>
      <c r="BJ1971" s="12">
        <f t="shared" si="215"/>
        <v>0</v>
      </c>
      <c r="BK1971" s="12">
        <f t="shared" si="216"/>
        <v>1</v>
      </c>
      <c r="BR1971" s="3" t="s">
        <v>594</v>
      </c>
      <c r="CQ1971" s="3" t="str">
        <f>CONCATENATE(baseURL!$A$1,baseURL!$B$1,baseURL!$C$1,".",C1971,".",L1971,".pkl&amp;seq=",BC1971,"&amp;varMods=ReducedCys-C")</f>
        <v>http://proteomics.broadinstitute.org/millscripts/viewfeed.pl?side=xl&amp;cycle=1&amp;fixedMods=iaaC&amp;file=msdataSM/iPRG2012_nd/cpick_in/iPRG2012_nd.1641.6.3.pkl&amp;seq=TATVSKKWAAAAVcEK&amp;varMods=ReducedCys-C</v>
      </c>
    </row>
    <row r="1972" spans="1:101" x14ac:dyDescent="0.2">
      <c r="A1972" s="3">
        <v>7163</v>
      </c>
      <c r="B1972" s="2" t="s">
        <v>4352</v>
      </c>
      <c r="C1972" s="2" t="s">
        <v>4353</v>
      </c>
      <c r="D1972" s="3">
        <v>5020</v>
      </c>
      <c r="E1972" s="3">
        <v>5017</v>
      </c>
      <c r="F1972" s="3">
        <v>34470</v>
      </c>
      <c r="G1972" s="3">
        <v>6657</v>
      </c>
      <c r="H1972" s="3">
        <v>22.519200000000001</v>
      </c>
      <c r="I1972" s="30">
        <v>663.36154999999997</v>
      </c>
      <c r="J1972" s="30">
        <v>663.36155389999999</v>
      </c>
      <c r="K1972" s="30">
        <v>0</v>
      </c>
      <c r="L1972" s="3">
        <v>2</v>
      </c>
      <c r="M1972" s="3">
        <v>0</v>
      </c>
      <c r="N1972" s="10">
        <f t="shared" si="210"/>
        <v>1</v>
      </c>
      <c r="O1972" s="35">
        <v>2</v>
      </c>
      <c r="P1972" s="17"/>
      <c r="Q1972" s="40">
        <v>1325.7212099999999</v>
      </c>
      <c r="R1972" s="40">
        <v>663.36424</v>
      </c>
      <c r="S1972" s="18">
        <f t="shared" si="211"/>
        <v>-4.0550874434075812</v>
      </c>
      <c r="T1972" s="18">
        <f t="shared" si="212"/>
        <v>-4.0492083203118598</v>
      </c>
      <c r="U1972" s="18">
        <f t="shared" si="213"/>
        <v>-3.9797140708732872</v>
      </c>
      <c r="V1972" s="30">
        <v>663.36159999999995</v>
      </c>
      <c r="X1972" s="3" t="s">
        <v>47</v>
      </c>
      <c r="Y1972" s="3" t="s">
        <v>47</v>
      </c>
      <c r="Z1972" s="3" t="s">
        <v>52</v>
      </c>
      <c r="AA1972" s="3" t="s">
        <v>47</v>
      </c>
      <c r="AF1972" s="3" t="s">
        <v>48</v>
      </c>
      <c r="AG1972" s="3" t="s">
        <v>47</v>
      </c>
      <c r="AH1972" s="3" t="s">
        <v>48</v>
      </c>
      <c r="AK1972" s="3" t="s">
        <v>52</v>
      </c>
      <c r="AM1972" s="3" t="s">
        <v>48</v>
      </c>
      <c r="AU1972" s="3">
        <v>0</v>
      </c>
      <c r="AV1972" s="3">
        <v>4</v>
      </c>
      <c r="AW1972" s="3">
        <v>1</v>
      </c>
      <c r="AX1972" s="3">
        <v>4</v>
      </c>
      <c r="AY1972" s="3">
        <v>100</v>
      </c>
      <c r="AZ1972" s="6" t="str">
        <f t="shared" si="214"/>
        <v>1641.8</v>
      </c>
      <c r="BC1972" s="12" t="s">
        <v>4354</v>
      </c>
      <c r="BJ1972" s="12">
        <f t="shared" si="215"/>
        <v>0</v>
      </c>
      <c r="BK1972" s="12">
        <f t="shared" si="216"/>
        <v>0</v>
      </c>
      <c r="CQ1972" s="3" t="str">
        <f>CONCATENATE(baseURL!$A$1,baseURL!$B$1,baseURL!$C$1,".",C1972,".",L1972,".pkl&amp;seq=",BC1972)</f>
        <v>http://proteomics.broadinstitute.org/millscripts/viewfeed.pl?side=xl&amp;cycle=1&amp;fixedMods=iaaC&amp;file=msdataSM/iPRG2012_nd/cpick_in/iPRG2012_nd.1641.8.2.pkl&amp;seq=YLKYSLASQPR</v>
      </c>
    </row>
    <row r="1973" spans="1:101" x14ac:dyDescent="0.2">
      <c r="A1973" s="3">
        <v>3400</v>
      </c>
      <c r="B1973" s="2" t="s">
        <v>4355</v>
      </c>
      <c r="C1973" s="2" t="s">
        <v>4356</v>
      </c>
      <c r="D1973" s="3">
        <v>5025</v>
      </c>
      <c r="E1973" s="3">
        <v>5022</v>
      </c>
      <c r="F1973" s="3">
        <v>34486</v>
      </c>
      <c r="G1973" s="3">
        <v>6663</v>
      </c>
      <c r="H1973" s="3">
        <v>22.537099999999999</v>
      </c>
      <c r="I1973" s="30">
        <v>504.73678999999998</v>
      </c>
      <c r="J1973" s="30">
        <v>504.73574450000001</v>
      </c>
      <c r="K1973" s="30">
        <v>1.0499999999999999E-3</v>
      </c>
      <c r="L1973" s="3">
        <v>2</v>
      </c>
      <c r="M1973" s="3">
        <v>2</v>
      </c>
      <c r="N1973" s="10">
        <f t="shared" si="210"/>
        <v>1</v>
      </c>
      <c r="O1973" s="35">
        <v>2</v>
      </c>
      <c r="P1973" s="17"/>
      <c r="Q1973" s="40">
        <v>1008.4646</v>
      </c>
      <c r="R1973" s="40">
        <v>504.73594000000003</v>
      </c>
      <c r="S1973" s="18">
        <f t="shared" si="211"/>
        <v>1.6840488909055351</v>
      </c>
      <c r="T1973" s="18">
        <f t="shared" si="212"/>
        <v>-0.38733124496345694</v>
      </c>
      <c r="U1973" s="18">
        <f t="shared" si="213"/>
        <v>-0.67361955649735816</v>
      </c>
      <c r="V1973" s="30">
        <v>504.73559999999998</v>
      </c>
      <c r="W1973" s="3" t="s">
        <v>47</v>
      </c>
      <c r="X1973" s="3" t="s">
        <v>47</v>
      </c>
      <c r="Y1973" s="3" t="s">
        <v>47</v>
      </c>
      <c r="Z1973" s="3" t="s">
        <v>47</v>
      </c>
      <c r="AA1973" s="3" t="s">
        <v>47</v>
      </c>
      <c r="AB1973" s="12" t="s">
        <v>47</v>
      </c>
      <c r="AC1973" s="3" t="s">
        <v>47</v>
      </c>
      <c r="AE1973" s="3" t="s">
        <v>47</v>
      </c>
      <c r="AF1973" s="3" t="s">
        <v>48</v>
      </c>
      <c r="AG1973" s="3" t="s">
        <v>48</v>
      </c>
      <c r="AH1973" s="3" t="s">
        <v>47</v>
      </c>
      <c r="AI1973" s="3" t="s">
        <v>47</v>
      </c>
      <c r="AK1973" s="3" t="s">
        <v>48</v>
      </c>
      <c r="AL1973" s="3" t="s">
        <v>47</v>
      </c>
      <c r="AM1973" s="3" t="s">
        <v>47</v>
      </c>
      <c r="AN1973" s="3" t="s">
        <v>48</v>
      </c>
      <c r="AU1973" s="3">
        <v>0</v>
      </c>
      <c r="AV1973" s="3">
        <v>12</v>
      </c>
      <c r="AW1973" s="3">
        <v>1</v>
      </c>
      <c r="AX1973" s="3">
        <v>12</v>
      </c>
      <c r="AY1973" s="3">
        <v>100</v>
      </c>
      <c r="AZ1973" s="6" t="str">
        <f t="shared" si="214"/>
        <v>1642.3</v>
      </c>
      <c r="BC1973" s="12" t="s">
        <v>4357</v>
      </c>
      <c r="BJ1973" s="12">
        <f t="shared" si="215"/>
        <v>0</v>
      </c>
      <c r="BK1973" s="12">
        <f t="shared" si="216"/>
        <v>0</v>
      </c>
      <c r="CQ1973" s="3" t="str">
        <f>CONCATENATE(baseURL!$A$1,baseURL!$B$1,baseURL!$C$1,".",C1973,".",L1973,".pkl&amp;seq=",BC1973)</f>
        <v>http://proteomics.broadinstitute.org/millscripts/viewfeed.pl?side=xl&amp;cycle=1&amp;fixedMods=iaaC&amp;file=msdataSM/iPRG2012_nd/cpick_in/iPRG2012_nd.1642.3.2.pkl&amp;seq=QGFNGGSRW</v>
      </c>
    </row>
    <row r="1974" spans="1:101" x14ac:dyDescent="0.2">
      <c r="A1974" s="3">
        <v>7083</v>
      </c>
      <c r="B1974" s="2" t="s">
        <v>4358</v>
      </c>
      <c r="C1974" s="2" t="s">
        <v>4359</v>
      </c>
      <c r="D1974" s="3">
        <v>5034</v>
      </c>
      <c r="E1974" s="3">
        <v>5031</v>
      </c>
      <c r="F1974" s="3">
        <v>34510</v>
      </c>
      <c r="G1974" s="3">
        <v>6673</v>
      </c>
      <c r="H1974" s="3">
        <v>22.563400000000001</v>
      </c>
      <c r="I1974" s="30">
        <v>530.81721000000005</v>
      </c>
      <c r="J1974" s="30">
        <v>530.81622200000004</v>
      </c>
      <c r="K1974" s="30">
        <v>9.8999999999999999E-4</v>
      </c>
      <c r="L1974" s="3">
        <v>2</v>
      </c>
      <c r="M1974" s="3">
        <v>2</v>
      </c>
      <c r="N1974" s="10">
        <f t="shared" si="210"/>
        <v>1</v>
      </c>
      <c r="O1974" s="35">
        <v>2</v>
      </c>
      <c r="P1974" s="17"/>
      <c r="Q1974" s="40">
        <v>1060.6248499999999</v>
      </c>
      <c r="R1974" s="40">
        <v>530.81605999999999</v>
      </c>
      <c r="S1974" s="18">
        <f t="shared" si="211"/>
        <v>2.1664755208280377</v>
      </c>
      <c r="T1974" s="18">
        <f t="shared" si="212"/>
        <v>0.30519046474542738</v>
      </c>
      <c r="U1974" s="18">
        <f t="shared" si="213"/>
        <v>0.26374484597846287</v>
      </c>
      <c r="V1974" s="30">
        <v>530.81619999999998</v>
      </c>
      <c r="X1974" s="3" t="s">
        <v>47</v>
      </c>
      <c r="Y1974" s="3" t="s">
        <v>47</v>
      </c>
      <c r="Z1974" s="3" t="s">
        <v>52</v>
      </c>
      <c r="AA1974" s="3" t="s">
        <v>65</v>
      </c>
      <c r="AB1974" s="12" t="s">
        <v>47</v>
      </c>
      <c r="AC1974" s="3" t="s">
        <v>47</v>
      </c>
      <c r="AD1974" s="3" t="s">
        <v>47</v>
      </c>
      <c r="AG1974" s="3" t="s">
        <v>47</v>
      </c>
      <c r="AH1974" s="3" t="s">
        <v>47</v>
      </c>
      <c r="AI1974" s="3" t="s">
        <v>47</v>
      </c>
      <c r="AJ1974" s="3" t="s">
        <v>52</v>
      </c>
      <c r="AU1974" s="3">
        <v>1</v>
      </c>
      <c r="AV1974" s="3">
        <v>8</v>
      </c>
      <c r="AW1974" s="3">
        <v>1</v>
      </c>
      <c r="AX1974" s="3">
        <v>8</v>
      </c>
      <c r="AY1974" s="3">
        <v>100</v>
      </c>
      <c r="AZ1974" s="6" t="str">
        <f t="shared" si="214"/>
        <v>1643.6</v>
      </c>
      <c r="BC1974" s="12" t="s">
        <v>4360</v>
      </c>
      <c r="BJ1974" s="12">
        <f t="shared" si="215"/>
        <v>0</v>
      </c>
      <c r="BK1974" s="12">
        <f t="shared" si="216"/>
        <v>0</v>
      </c>
      <c r="BW1974" s="3" t="s">
        <v>4361</v>
      </c>
      <c r="CQ1974" s="3" t="str">
        <f>CONCATENATE(baseURL!$A$1,baseURL!$B$1,baseURL!$C$1,".",C1974,".",L1974,".pkl&amp;seq=",BC1974)</f>
        <v>http://proteomics.broadinstitute.org/millscripts/viewfeed.pl?side=xl&amp;cycle=1&amp;fixedMods=iaaC&amp;file=msdataSM/iPRG2012_nd/cpick_in/iPRG2012_nd.1643.6.2.pkl&amp;seq=LTTLTPVSTK</v>
      </c>
    </row>
    <row r="1975" spans="1:101" x14ac:dyDescent="0.2">
      <c r="A1975" s="3">
        <v>3661</v>
      </c>
      <c r="B1975" s="2" t="s">
        <v>4362</v>
      </c>
      <c r="C1975" s="2" t="s">
        <v>4363</v>
      </c>
      <c r="D1975" s="3">
        <v>5038</v>
      </c>
      <c r="E1975" s="3">
        <v>5035</v>
      </c>
      <c r="F1975" s="3">
        <v>34526</v>
      </c>
      <c r="G1975" s="3">
        <v>6678</v>
      </c>
      <c r="H1975" s="3">
        <v>22.581399999999999</v>
      </c>
      <c r="I1975" s="30">
        <v>443.72870999999998</v>
      </c>
      <c r="J1975" s="30">
        <v>443.22701840000002</v>
      </c>
      <c r="K1975" s="30">
        <v>0.50168999999999997</v>
      </c>
      <c r="L1975" s="3">
        <v>0</v>
      </c>
      <c r="M1975" s="3">
        <v>2</v>
      </c>
      <c r="N1975" s="10">
        <f t="shared" si="210"/>
        <v>1</v>
      </c>
      <c r="O1975" s="35">
        <v>2</v>
      </c>
      <c r="P1975" s="17"/>
      <c r="Q1975" s="40">
        <v>885.44649000000004</v>
      </c>
      <c r="R1975" s="40">
        <v>443.22689000000003</v>
      </c>
      <c r="S1975" s="18">
        <f t="shared" si="211"/>
        <v>1132.1966498917798</v>
      </c>
      <c r="T1975" s="18">
        <f t="shared" si="212"/>
        <v>0.28969361492066581</v>
      </c>
      <c r="U1975" s="18">
        <f t="shared" si="213"/>
        <v>-0.654292432498364</v>
      </c>
      <c r="V1975" s="30">
        <v>443.22660000000002</v>
      </c>
      <c r="W1975" s="3" t="s">
        <v>47</v>
      </c>
      <c r="X1975" s="3" t="s">
        <v>47</v>
      </c>
      <c r="Y1975" s="3" t="s">
        <v>47</v>
      </c>
      <c r="Z1975" s="3" t="s">
        <v>47</v>
      </c>
      <c r="AA1975" s="3" t="s">
        <v>47</v>
      </c>
      <c r="AB1975" s="12" t="s">
        <v>47</v>
      </c>
      <c r="AC1975" s="3" t="s">
        <v>47</v>
      </c>
      <c r="AD1975" s="3" t="s">
        <v>52</v>
      </c>
      <c r="AF1975" s="3" t="s">
        <v>48</v>
      </c>
      <c r="AG1975" s="3" t="s">
        <v>47</v>
      </c>
      <c r="AH1975" s="3" t="s">
        <v>48</v>
      </c>
      <c r="AI1975" s="3" t="s">
        <v>47</v>
      </c>
      <c r="AL1975" s="3" t="s">
        <v>48</v>
      </c>
      <c r="AU1975" s="3">
        <v>0</v>
      </c>
      <c r="AV1975" s="3">
        <v>9</v>
      </c>
      <c r="AW1975" s="3">
        <v>1</v>
      </c>
      <c r="AX1975" s="3">
        <v>9</v>
      </c>
      <c r="AY1975" s="3">
        <v>100</v>
      </c>
      <c r="AZ1975" s="6" t="str">
        <f t="shared" si="214"/>
        <v>1644.1</v>
      </c>
      <c r="BC1975" s="12" t="s">
        <v>4232</v>
      </c>
      <c r="BJ1975" s="12">
        <f t="shared" si="215"/>
        <v>0</v>
      </c>
      <c r="BK1975" s="12">
        <f t="shared" si="216"/>
        <v>0</v>
      </c>
      <c r="CQ1975" s="3" t="str">
        <f>CONCATENATE(baseURL!$A$1,baseURL!$B$1,baseURL!$C$1,".",C1975,".",L1975,".pkl&amp;seq=",BC1975)</f>
        <v>http://proteomics.broadinstitute.org/millscripts/viewfeed.pl?side=xl&amp;cycle=1&amp;fixedMods=iaaC&amp;file=msdataSM/iPRG2012_nd/cpick_in/iPRG2012_nd.1644.1.0.pkl&amp;seq=LASFYER</v>
      </c>
    </row>
    <row r="1976" spans="1:101" x14ac:dyDescent="0.2">
      <c r="A1976" s="3">
        <v>2643</v>
      </c>
      <c r="B1976" s="2" t="s">
        <v>4364</v>
      </c>
      <c r="C1976" s="2" t="s">
        <v>4365</v>
      </c>
      <c r="D1976" s="3">
        <v>5041</v>
      </c>
      <c r="E1976" s="3">
        <v>5038</v>
      </c>
      <c r="F1976" s="3">
        <v>34529</v>
      </c>
      <c r="G1976" s="3">
        <v>6681</v>
      </c>
      <c r="H1976" s="3">
        <v>22.593900000000001</v>
      </c>
      <c r="I1976" s="30">
        <v>618.80957999999998</v>
      </c>
      <c r="J1976" s="30">
        <v>618.80958310000005</v>
      </c>
      <c r="K1976" s="30">
        <v>0</v>
      </c>
      <c r="L1976" s="3">
        <v>2</v>
      </c>
      <c r="M1976" s="3">
        <v>0</v>
      </c>
      <c r="N1976" s="10">
        <f t="shared" si="210"/>
        <v>1</v>
      </c>
      <c r="O1976" s="35">
        <v>2</v>
      </c>
      <c r="P1976" s="17"/>
      <c r="Q1976" s="40">
        <v>1236.61403</v>
      </c>
      <c r="R1976" s="40">
        <v>618.81065000000001</v>
      </c>
      <c r="S1976" s="18">
        <f t="shared" si="211"/>
        <v>-1.7291234403076188</v>
      </c>
      <c r="T1976" s="18">
        <f t="shared" si="212"/>
        <v>-1.724113830224544</v>
      </c>
      <c r="U1976" s="18">
        <f t="shared" si="213"/>
        <v>-1.5352030544220663</v>
      </c>
      <c r="V1976" s="30">
        <v>618.80970000000002</v>
      </c>
      <c r="W1976" s="3" t="s">
        <v>47</v>
      </c>
      <c r="Z1976" s="3" t="s">
        <v>47</v>
      </c>
      <c r="AA1976" s="3" t="s">
        <v>47</v>
      </c>
      <c r="AB1976" s="12" t="s">
        <v>47</v>
      </c>
      <c r="AC1976" s="3" t="s">
        <v>47</v>
      </c>
      <c r="AD1976" s="3" t="s">
        <v>47</v>
      </c>
      <c r="AE1976" s="3" t="s">
        <v>48</v>
      </c>
      <c r="AF1976" s="3" t="s">
        <v>47</v>
      </c>
      <c r="AG1976" s="3" t="s">
        <v>47</v>
      </c>
      <c r="AH1976" s="3" t="s">
        <v>47</v>
      </c>
      <c r="AI1976" s="3" t="s">
        <v>47</v>
      </c>
      <c r="AJ1976" s="3" t="s">
        <v>47</v>
      </c>
      <c r="AK1976" s="3" t="s">
        <v>48</v>
      </c>
      <c r="AL1976" s="3" t="s">
        <v>47</v>
      </c>
      <c r="AN1976" s="3" t="s">
        <v>47</v>
      </c>
      <c r="AU1976" s="3">
        <v>0</v>
      </c>
      <c r="AV1976" s="3">
        <v>13</v>
      </c>
      <c r="AW1976" s="3">
        <v>1</v>
      </c>
      <c r="AX1976" s="3">
        <v>13</v>
      </c>
      <c r="AY1976" s="3">
        <v>100</v>
      </c>
      <c r="AZ1976" s="6" t="str">
        <f t="shared" si="214"/>
        <v>1644.4</v>
      </c>
      <c r="BC1976" s="12" t="s">
        <v>4366</v>
      </c>
      <c r="BJ1976" s="12">
        <f t="shared" si="215"/>
        <v>0</v>
      </c>
      <c r="BK1976" s="12">
        <f t="shared" si="216"/>
        <v>0</v>
      </c>
      <c r="CQ1976" s="3" t="str">
        <f>CONCATENATE(baseURL!$A$1,baseURL!$B$1,baseURL!$C$1,".",C1976,".",L1976,".pkl&amp;seq=",BC1976)</f>
        <v>http://proteomics.broadinstitute.org/millscripts/viewfeed.pl?side=xl&amp;cycle=1&amp;fixedMods=iaaC&amp;file=msdataSM/iPRG2012_nd/cpick_in/iPRG2012_nd.1644.4.2.pkl&amp;seq=SDVMSVDLDKK</v>
      </c>
    </row>
    <row r="1977" spans="1:101" x14ac:dyDescent="0.2">
      <c r="A1977" s="3">
        <v>7478</v>
      </c>
      <c r="B1977" s="2" t="s">
        <v>4367</v>
      </c>
      <c r="C1977" s="2" t="s">
        <v>4368</v>
      </c>
      <c r="D1977" s="3">
        <v>5042</v>
      </c>
      <c r="E1977" s="3">
        <v>5039</v>
      </c>
      <c r="F1977" s="3">
        <v>34547</v>
      </c>
      <c r="G1977" s="3">
        <v>6683</v>
      </c>
      <c r="H1977" s="3">
        <v>22.6036</v>
      </c>
      <c r="I1977" s="30">
        <v>481.91291999999999</v>
      </c>
      <c r="J1977" s="30">
        <v>481.90697610000001</v>
      </c>
      <c r="K1977" s="30">
        <v>5.94E-3</v>
      </c>
      <c r="L1977" s="3">
        <v>3</v>
      </c>
      <c r="M1977" s="3">
        <v>3</v>
      </c>
      <c r="N1977" s="10">
        <f t="shared" si="210"/>
        <v>1</v>
      </c>
      <c r="O1977" s="35">
        <v>3</v>
      </c>
      <c r="Q1977" s="40">
        <v>1500.72975</v>
      </c>
      <c r="R1977" s="32">
        <v>481.90760999999998</v>
      </c>
      <c r="S1977" s="18">
        <f t="shared" si="211"/>
        <v>11.018709582130453</v>
      </c>
      <c r="T1977" s="18">
        <f t="shared" si="212"/>
        <v>-1.3153973641720136</v>
      </c>
      <c r="U1977" s="18">
        <f t="shared" si="213"/>
        <v>-1.4733114506524774</v>
      </c>
      <c r="V1977" s="30">
        <v>481.90690000000001</v>
      </c>
      <c r="W1977" s="3" t="s">
        <v>47</v>
      </c>
      <c r="AA1977" s="3" t="s">
        <v>48</v>
      </c>
      <c r="AB1977" s="12" t="s">
        <v>47</v>
      </c>
      <c r="AC1977" s="3" t="s">
        <v>52</v>
      </c>
      <c r="AF1977" s="3" t="s">
        <v>52</v>
      </c>
      <c r="AH1977" s="3" t="s">
        <v>47</v>
      </c>
      <c r="AK1977" s="3" t="s">
        <v>47</v>
      </c>
      <c r="AO1977" s="3" t="s">
        <v>47</v>
      </c>
      <c r="AU1977" s="3">
        <v>0</v>
      </c>
      <c r="AV1977" s="3">
        <v>5</v>
      </c>
      <c r="AW1977" s="3">
        <v>1</v>
      </c>
      <c r="AX1977" s="3">
        <v>5</v>
      </c>
      <c r="AY1977" s="3">
        <v>100</v>
      </c>
      <c r="AZ1977" s="6" t="str">
        <f t="shared" si="214"/>
        <v>1645.1</v>
      </c>
      <c r="BC1977" s="12" t="s">
        <v>4466</v>
      </c>
      <c r="BI1977" s="12" t="s">
        <v>594</v>
      </c>
      <c r="BJ1977" s="12">
        <f t="shared" si="215"/>
        <v>0</v>
      </c>
      <c r="BK1977" s="12">
        <f t="shared" si="216"/>
        <v>1</v>
      </c>
      <c r="BR1977" s="3" t="s">
        <v>594</v>
      </c>
      <c r="CQ1977" s="3" t="str">
        <f>CONCATENATE(baseURL!$A$1,baseURL!$B$1,baseURL!$C$1,".",C1977,".",L1977,".pkl&amp;seq=",BC1977,"&amp;varMods=ReducedCys-C")</f>
        <v>http://proteomics.broadinstitute.org/millscripts/viewfeed.pl?side=xl&amp;cycle=1&amp;fixedMods=iaaC&amp;file=msdataSM/iPRG2012_nd/cpick_in/iPRG2012_nd.1645.1.3.pkl&amp;seq=LcANKYMTTVSGR&amp;varMods=ReducedCys-C</v>
      </c>
    </row>
    <row r="1978" spans="1:101" x14ac:dyDescent="0.2">
      <c r="A1978" s="3">
        <v>6889</v>
      </c>
      <c r="B1978" s="2" t="s">
        <v>4369</v>
      </c>
      <c r="C1978" s="2" t="s">
        <v>4362</v>
      </c>
      <c r="D1978" s="3">
        <v>5043</v>
      </c>
      <c r="E1978" s="3">
        <v>5040</v>
      </c>
      <c r="F1978" s="3">
        <v>34548</v>
      </c>
      <c r="G1978" s="3">
        <v>6684</v>
      </c>
      <c r="H1978" s="3">
        <v>22.606100000000001</v>
      </c>
      <c r="I1978" s="30">
        <v>500.91361999999998</v>
      </c>
      <c r="J1978" s="30">
        <v>500.91442050000001</v>
      </c>
      <c r="K1978" s="30">
        <v>-8.0000000000000004E-4</v>
      </c>
      <c r="L1978" s="3">
        <v>3</v>
      </c>
      <c r="M1978" s="3">
        <v>3</v>
      </c>
      <c r="N1978" s="10">
        <f t="shared" si="210"/>
        <v>1</v>
      </c>
      <c r="O1978" s="35">
        <v>3</v>
      </c>
      <c r="P1978" s="17"/>
      <c r="Q1978" s="40">
        <v>1500.72975</v>
      </c>
      <c r="R1978" s="40">
        <v>500.91476999999998</v>
      </c>
      <c r="S1978" s="18">
        <f t="shared" si="211"/>
        <v>-2.2957997425301384</v>
      </c>
      <c r="T1978" s="18">
        <f t="shared" si="212"/>
        <v>-0.69772348691225183</v>
      </c>
      <c r="U1978" s="18">
        <f t="shared" si="213"/>
        <v>-1.1379181332224919</v>
      </c>
      <c r="V1978" s="30">
        <v>500.91419999999999</v>
      </c>
      <c r="W1978" s="3" t="s">
        <v>47</v>
      </c>
      <c r="X1978" s="3" t="s">
        <v>47</v>
      </c>
      <c r="Y1978" s="3" t="s">
        <v>47</v>
      </c>
      <c r="Z1978" s="3" t="s">
        <v>47</v>
      </c>
      <c r="AA1978" s="3" t="s">
        <v>48</v>
      </c>
      <c r="AB1978" s="12" t="s">
        <v>47</v>
      </c>
      <c r="AC1978" s="3" t="s">
        <v>47</v>
      </c>
      <c r="AD1978" s="3" t="s">
        <v>47</v>
      </c>
      <c r="AE1978" s="3" t="s">
        <v>47</v>
      </c>
      <c r="AF1978" s="3" t="s">
        <v>47</v>
      </c>
      <c r="AG1978" s="3" t="s">
        <v>47</v>
      </c>
      <c r="AH1978" s="3" t="s">
        <v>47</v>
      </c>
      <c r="AI1978" s="3" t="s">
        <v>47</v>
      </c>
      <c r="AJ1978" s="3" t="s">
        <v>47</v>
      </c>
      <c r="AK1978" s="3" t="s">
        <v>47</v>
      </c>
      <c r="AL1978" s="3" t="s">
        <v>47</v>
      </c>
      <c r="AM1978" s="3" t="s">
        <v>47</v>
      </c>
      <c r="AN1978" s="3" t="s">
        <v>47</v>
      </c>
      <c r="AO1978" s="3" t="s">
        <v>47</v>
      </c>
      <c r="AP1978" s="3" t="s">
        <v>47</v>
      </c>
      <c r="AU1978" s="3">
        <v>0</v>
      </c>
      <c r="AV1978" s="3">
        <v>19</v>
      </c>
      <c r="AW1978" s="3">
        <v>1</v>
      </c>
      <c r="AX1978" s="3">
        <v>19</v>
      </c>
      <c r="AY1978" s="3">
        <v>100</v>
      </c>
      <c r="AZ1978" s="6" t="str">
        <f t="shared" si="214"/>
        <v>1645.2</v>
      </c>
      <c r="BC1978" s="12" t="s">
        <v>4286</v>
      </c>
      <c r="BJ1978" s="12">
        <f t="shared" si="215"/>
        <v>1</v>
      </c>
      <c r="BK1978" s="12">
        <f t="shared" si="216"/>
        <v>0</v>
      </c>
      <c r="CQ1978" s="3" t="str">
        <f>CONCATENATE(baseURL!$A$1,baseURL!$B$1,baseURL!$C$1,".",C1978,".",L1978,".pkl&amp;seq=",BC1978)</f>
        <v>http://proteomics.broadinstitute.org/millscripts/viewfeed.pl?side=xl&amp;cycle=1&amp;fixedMods=iaaC&amp;file=msdataSM/iPRG2012_nd/cpick_in/iPRG2012_nd.1645.2.3.pkl&amp;seq=LCANKYMTTVSGR</v>
      </c>
    </row>
    <row r="1979" spans="1:101" x14ac:dyDescent="0.2">
      <c r="A1979" s="3">
        <v>6870</v>
      </c>
      <c r="B1979" s="2" t="s">
        <v>4370</v>
      </c>
      <c r="C1979" s="2" t="s">
        <v>4371</v>
      </c>
      <c r="D1979" s="3">
        <v>5044</v>
      </c>
      <c r="E1979" s="3">
        <v>5041</v>
      </c>
      <c r="F1979" s="3">
        <v>34549</v>
      </c>
      <c r="G1979" s="3">
        <v>6685</v>
      </c>
      <c r="H1979" s="3">
        <v>22.608599999999999</v>
      </c>
      <c r="I1979" s="30">
        <v>539.26499000000001</v>
      </c>
      <c r="J1979" s="30">
        <v>539.26263559999995</v>
      </c>
      <c r="K1979" s="30">
        <v>2.3500000000000001E-3</v>
      </c>
      <c r="L1979" s="3">
        <v>2</v>
      </c>
      <c r="M1979" s="3">
        <v>2</v>
      </c>
      <c r="N1979" s="10">
        <f t="shared" si="210"/>
        <v>1</v>
      </c>
      <c r="O1979" s="35">
        <v>2</v>
      </c>
      <c r="P1979" s="17"/>
      <c r="Q1979" s="40">
        <v>1077.5179599999999</v>
      </c>
      <c r="R1979" s="40">
        <v>539.26261999999997</v>
      </c>
      <c r="S1979" s="18">
        <f t="shared" si="211"/>
        <v>4.3948901929114381</v>
      </c>
      <c r="T1979" s="18">
        <f t="shared" si="212"/>
        <v>2.8928391111831847E-2</v>
      </c>
      <c r="U1979" s="18">
        <f t="shared" si="213"/>
        <v>-3.7087680858548765E-2</v>
      </c>
      <c r="V1979" s="30">
        <v>539.26260000000002</v>
      </c>
      <c r="W1979" s="3" t="s">
        <v>47</v>
      </c>
      <c r="X1979" s="3" t="s">
        <v>47</v>
      </c>
      <c r="Y1979" s="3" t="s">
        <v>47</v>
      </c>
      <c r="Z1979" s="3" t="s">
        <v>47</v>
      </c>
      <c r="AA1979" s="3" t="s">
        <v>48</v>
      </c>
      <c r="AB1979" s="12" t="s">
        <v>47</v>
      </c>
      <c r="AC1979" s="3" t="s">
        <v>47</v>
      </c>
      <c r="AD1979" s="3" t="s">
        <v>47</v>
      </c>
      <c r="AE1979" s="3" t="s">
        <v>47</v>
      </c>
      <c r="AF1979" s="3" t="s">
        <v>47</v>
      </c>
      <c r="AG1979" s="3" t="s">
        <v>47</v>
      </c>
      <c r="AH1979" s="3" t="s">
        <v>47</v>
      </c>
      <c r="AI1979" s="3" t="s">
        <v>47</v>
      </c>
      <c r="AK1979" s="3" t="s">
        <v>47</v>
      </c>
      <c r="AL1979" s="3" t="s">
        <v>47</v>
      </c>
      <c r="AM1979" s="3" t="s">
        <v>47</v>
      </c>
      <c r="AN1979" s="3" t="s">
        <v>47</v>
      </c>
      <c r="AO1979" s="3" t="s">
        <v>47</v>
      </c>
      <c r="AP1979" s="3" t="s">
        <v>47</v>
      </c>
      <c r="AU1979" s="3">
        <v>0</v>
      </c>
      <c r="AV1979" s="3">
        <v>18</v>
      </c>
      <c r="AW1979" s="3">
        <v>1</v>
      </c>
      <c r="AX1979" s="3">
        <v>18</v>
      </c>
      <c r="AY1979" s="3">
        <v>100</v>
      </c>
      <c r="AZ1979" s="6" t="str">
        <f t="shared" si="214"/>
        <v>1645.3</v>
      </c>
      <c r="BC1979" s="12" t="s">
        <v>4288</v>
      </c>
      <c r="BJ1979" s="12">
        <f t="shared" si="215"/>
        <v>1</v>
      </c>
      <c r="BK1979" s="12">
        <f t="shared" si="216"/>
        <v>0</v>
      </c>
      <c r="CQ1979" s="3" t="str">
        <f>CONCATENATE(baseURL!$A$1,baseURL!$B$1,baseURL!$C$1,".",C1979,".",L1979,".pkl&amp;seq=",BC1979)</f>
        <v>http://proteomics.broadinstitute.org/millscripts/viewfeed.pl?side=xl&amp;cycle=1&amp;fixedMods=iaaC&amp;file=msdataSM/iPRG2012_nd/cpick_in/iPRG2012_nd.1645.3.2.pkl&amp;seq=MELLCQQR</v>
      </c>
    </row>
    <row r="1980" spans="1:101" x14ac:dyDescent="0.2">
      <c r="A1980" s="3">
        <v>973</v>
      </c>
      <c r="B1980" s="2" t="s">
        <v>4372</v>
      </c>
      <c r="C1980" s="2" t="s">
        <v>4373</v>
      </c>
      <c r="D1980" s="3">
        <v>5045</v>
      </c>
      <c r="E1980" s="3">
        <v>5042</v>
      </c>
      <c r="F1980" s="3">
        <v>34550</v>
      </c>
      <c r="G1980" s="3">
        <v>6686</v>
      </c>
      <c r="H1980" s="3">
        <v>22.6111</v>
      </c>
      <c r="I1980" s="30">
        <v>574.83603000000005</v>
      </c>
      <c r="J1980" s="30">
        <v>574.83730639999999</v>
      </c>
      <c r="K1980" s="30">
        <v>-1.2800000000000001E-3</v>
      </c>
      <c r="L1980" s="3">
        <v>2</v>
      </c>
      <c r="M1980" s="3">
        <v>2</v>
      </c>
      <c r="N1980" s="10">
        <f t="shared" si="210"/>
        <v>1</v>
      </c>
      <c r="O1980" s="35">
        <v>2</v>
      </c>
      <c r="P1980" s="17"/>
      <c r="Q1980" s="40">
        <v>1148.6673900000001</v>
      </c>
      <c r="R1980" s="40">
        <v>574.83732999999995</v>
      </c>
      <c r="S1980" s="18">
        <f t="shared" si="211"/>
        <v>-2.2615093558747255</v>
      </c>
      <c r="T1980" s="18">
        <f t="shared" si="212"/>
        <v>-4.1055092861058795E-2</v>
      </c>
      <c r="U1980" s="18">
        <f t="shared" si="213"/>
        <v>-0.2261509354292548</v>
      </c>
      <c r="V1980" s="30">
        <v>574.83720000000005</v>
      </c>
      <c r="W1980" s="3" t="s">
        <v>47</v>
      </c>
      <c r="Z1980" s="3" t="s">
        <v>47</v>
      </c>
      <c r="AA1980" s="3" t="s">
        <v>47</v>
      </c>
      <c r="AB1980" s="12" t="s">
        <v>48</v>
      </c>
      <c r="AC1980" s="3" t="s">
        <v>47</v>
      </c>
      <c r="AD1980" s="3" t="s">
        <v>52</v>
      </c>
      <c r="AE1980" s="3" t="s">
        <v>48</v>
      </c>
      <c r="AF1980" s="3" t="s">
        <v>48</v>
      </c>
      <c r="AG1980" s="3" t="s">
        <v>47</v>
      </c>
      <c r="AH1980" s="3" t="s">
        <v>48</v>
      </c>
      <c r="AK1980" s="3" t="s">
        <v>52</v>
      </c>
      <c r="AL1980" s="3" t="s">
        <v>52</v>
      </c>
      <c r="AP1980" s="3" t="s">
        <v>52</v>
      </c>
      <c r="AU1980" s="3">
        <v>0</v>
      </c>
      <c r="AV1980" s="3">
        <v>5</v>
      </c>
      <c r="AW1980" s="3">
        <v>1</v>
      </c>
      <c r="AX1980" s="3">
        <v>5</v>
      </c>
      <c r="AY1980" s="3">
        <v>100</v>
      </c>
      <c r="AZ1980" s="6" t="str">
        <f t="shared" si="214"/>
        <v>1645.4</v>
      </c>
      <c r="BC1980" s="12" t="s">
        <v>4374</v>
      </c>
      <c r="BJ1980" s="12">
        <f t="shared" si="215"/>
        <v>0</v>
      </c>
      <c r="BK1980" s="12">
        <f t="shared" si="216"/>
        <v>0</v>
      </c>
      <c r="CQ1980" s="3" t="str">
        <f>CONCATENATE(baseURL!$A$1,baseURL!$B$1,baseURL!$C$1,".",C1980,".",L1980,".pkl&amp;seq=",BC1980)</f>
        <v>http://proteomics.broadinstitute.org/millscripts/viewfeed.pl?side=xl&amp;cycle=1&amp;fixedMods=iaaC&amp;file=msdataSM/iPRG2012_nd/cpick_in/iPRG2012_nd.1645.4.2.pkl&amp;seq=FLKSGDAALVK</v>
      </c>
    </row>
    <row r="1981" spans="1:101" x14ac:dyDescent="0.2">
      <c r="A1981" s="3">
        <v>3831</v>
      </c>
      <c r="B1981" s="2" t="s">
        <v>4375</v>
      </c>
      <c r="C1981" s="2" t="s">
        <v>4376</v>
      </c>
      <c r="D1981" s="3">
        <v>5048</v>
      </c>
      <c r="E1981" s="3">
        <v>5045</v>
      </c>
      <c r="F1981" s="3">
        <v>34568</v>
      </c>
      <c r="G1981" s="3">
        <v>6690</v>
      </c>
      <c r="H1981" s="3">
        <v>22.627500000000001</v>
      </c>
      <c r="I1981" s="30">
        <v>468.57548000000003</v>
      </c>
      <c r="J1981" s="30">
        <v>468.57490790000003</v>
      </c>
      <c r="K1981" s="30">
        <v>5.6999999999999998E-4</v>
      </c>
      <c r="L1981" s="3">
        <v>3</v>
      </c>
      <c r="M1981" s="3">
        <v>3</v>
      </c>
      <c r="N1981" s="10">
        <f t="shared" si="210"/>
        <v>1</v>
      </c>
      <c r="O1981" s="35">
        <v>3</v>
      </c>
      <c r="P1981" s="17"/>
      <c r="Q1981" s="40">
        <v>1403.71</v>
      </c>
      <c r="R1981" s="40">
        <v>468.57485000000003</v>
      </c>
      <c r="S1981" s="18">
        <f t="shared" si="211"/>
        <v>1.3445023777973115</v>
      </c>
      <c r="T1981" s="18">
        <f t="shared" si="212"/>
        <v>0.12356617091508312</v>
      </c>
      <c r="U1981" s="18">
        <f t="shared" si="213"/>
        <v>-0.74694576549686698</v>
      </c>
      <c r="V1981" s="30">
        <v>468.5745</v>
      </c>
      <c r="W1981" s="3" t="s">
        <v>47</v>
      </c>
      <c r="X1981" s="3" t="s">
        <v>47</v>
      </c>
      <c r="Y1981" s="3" t="s">
        <v>47</v>
      </c>
      <c r="Z1981" s="3" t="s">
        <v>47</v>
      </c>
      <c r="AA1981" s="3" t="s">
        <v>47</v>
      </c>
      <c r="AB1981" s="12" t="s">
        <v>47</v>
      </c>
      <c r="AD1981" s="3" t="s">
        <v>47</v>
      </c>
      <c r="AF1981" s="3" t="s">
        <v>48</v>
      </c>
      <c r="AG1981" s="3" t="s">
        <v>47</v>
      </c>
      <c r="AH1981" s="3" t="s">
        <v>47</v>
      </c>
      <c r="AL1981" s="3" t="s">
        <v>48</v>
      </c>
      <c r="AM1981" s="3" t="s">
        <v>48</v>
      </c>
      <c r="AP1981" s="3" t="s">
        <v>52</v>
      </c>
      <c r="AU1981" s="3">
        <v>0</v>
      </c>
      <c r="AV1981" s="3">
        <v>9</v>
      </c>
      <c r="AW1981" s="3">
        <v>1</v>
      </c>
      <c r="AX1981" s="3">
        <v>9</v>
      </c>
      <c r="AY1981" s="3">
        <v>100</v>
      </c>
      <c r="AZ1981" s="6" t="str">
        <f t="shared" si="214"/>
        <v>1646.1</v>
      </c>
      <c r="BC1981" s="12" t="s">
        <v>4377</v>
      </c>
      <c r="BJ1981" s="12">
        <f t="shared" si="215"/>
        <v>0</v>
      </c>
      <c r="BK1981" s="12">
        <f t="shared" si="216"/>
        <v>0</v>
      </c>
      <c r="CQ1981" s="3" t="str">
        <f>CONCATENATE(baseURL!$A$1,baseURL!$B$1,baseURL!$C$1,".",C1981,".",L1981,".pkl&amp;seq=",BC1981)</f>
        <v>http://proteomics.broadinstitute.org/millscripts/viewfeed.pl?side=xl&amp;cycle=1&amp;fixedMods=iaaC&amp;file=msdataSM/iPRG2012_nd/cpick_in/iPRG2012_nd.1646.1.3.pkl&amp;seq=FAKLHMGTEDVR</v>
      </c>
    </row>
    <row r="1982" spans="1:101" x14ac:dyDescent="0.2">
      <c r="A1982" s="3">
        <v>3834</v>
      </c>
      <c r="B1982" s="2" t="s">
        <v>4378</v>
      </c>
      <c r="C1982" s="2" t="s">
        <v>4367</v>
      </c>
      <c r="D1982" s="3">
        <v>5049</v>
      </c>
      <c r="E1982" s="3">
        <v>5046</v>
      </c>
      <c r="F1982" s="3">
        <v>34569</v>
      </c>
      <c r="G1982" s="3">
        <v>6691</v>
      </c>
      <c r="H1982" s="3">
        <v>22.63</v>
      </c>
      <c r="I1982" s="30">
        <v>478.28674000000001</v>
      </c>
      <c r="J1982" s="30">
        <v>478.28871240000001</v>
      </c>
      <c r="K1982" s="30">
        <v>-1.97E-3</v>
      </c>
      <c r="L1982" s="3">
        <v>0</v>
      </c>
      <c r="M1982" s="3">
        <v>2</v>
      </c>
      <c r="N1982" s="10">
        <f t="shared" si="210"/>
        <v>1</v>
      </c>
      <c r="O1982" s="35">
        <v>2</v>
      </c>
      <c r="P1982" s="17"/>
      <c r="Q1982" s="40">
        <v>955.56834000000003</v>
      </c>
      <c r="R1982" s="40">
        <v>478.28780999999998</v>
      </c>
      <c r="S1982" s="18">
        <f t="shared" si="211"/>
        <v>-2.2371467087362116</v>
      </c>
      <c r="T1982" s="18">
        <f t="shared" si="212"/>
        <v>1.8867300841924068</v>
      </c>
      <c r="U1982" s="18">
        <f t="shared" si="213"/>
        <v>1.6517251401305031</v>
      </c>
      <c r="V1982" s="30">
        <v>478.28859999999997</v>
      </c>
      <c r="W1982" s="3" t="s">
        <v>47</v>
      </c>
      <c r="X1982" s="3" t="s">
        <v>47</v>
      </c>
      <c r="Y1982" s="3" t="s">
        <v>47</v>
      </c>
      <c r="Z1982" s="3" t="s">
        <v>47</v>
      </c>
      <c r="AA1982" s="3" t="s">
        <v>47</v>
      </c>
      <c r="AB1982" s="12" t="s">
        <v>48</v>
      </c>
      <c r="AD1982" s="3" t="s">
        <v>47</v>
      </c>
      <c r="AE1982" s="3" t="s">
        <v>47</v>
      </c>
      <c r="AF1982" s="3" t="s">
        <v>48</v>
      </c>
      <c r="AG1982" s="3" t="s">
        <v>47</v>
      </c>
      <c r="AH1982" s="3" t="s">
        <v>47</v>
      </c>
      <c r="AK1982" s="3" t="s">
        <v>52</v>
      </c>
      <c r="AL1982" s="3" t="s">
        <v>48</v>
      </c>
      <c r="AM1982" s="3" t="s">
        <v>47</v>
      </c>
      <c r="AU1982" s="3">
        <v>0</v>
      </c>
      <c r="AV1982" s="3">
        <v>10</v>
      </c>
      <c r="AW1982" s="3">
        <v>1</v>
      </c>
      <c r="AX1982" s="3">
        <v>10</v>
      </c>
      <c r="AY1982" s="3">
        <v>100</v>
      </c>
      <c r="AZ1982" s="6" t="str">
        <f t="shared" si="214"/>
        <v>1646.2</v>
      </c>
      <c r="BC1982" s="12" t="s">
        <v>4301</v>
      </c>
      <c r="BJ1982" s="12">
        <f t="shared" si="215"/>
        <v>0</v>
      </c>
      <c r="BK1982" s="12">
        <f t="shared" si="216"/>
        <v>0</v>
      </c>
      <c r="CQ1982" s="3" t="str">
        <f>CONCATENATE(baseURL!$A$1,baseURL!$B$1,baseURL!$C$1,".",C1982,".",L1982,".pkl&amp;seq=",BC1982)</f>
        <v>http://proteomics.broadinstitute.org/millscripts/viewfeed.pl?side=xl&amp;cycle=1&amp;fixedMods=iaaC&amp;file=msdataSM/iPRG2012_nd/cpick_in/iPRG2012_nd.1646.2.0.pkl&amp;seq=QQLQVLAR</v>
      </c>
    </row>
    <row r="1983" spans="1:101" x14ac:dyDescent="0.2">
      <c r="A1983" s="3">
        <v>4710</v>
      </c>
      <c r="B1983" s="2" t="s">
        <v>4379</v>
      </c>
      <c r="C1983" s="2" t="s">
        <v>4369</v>
      </c>
      <c r="D1983" s="3">
        <v>5050</v>
      </c>
      <c r="E1983" s="3">
        <v>5047</v>
      </c>
      <c r="F1983" s="3">
        <v>34570</v>
      </c>
      <c r="G1983" s="3">
        <v>6692</v>
      </c>
      <c r="H1983" s="3">
        <v>22.632400000000001</v>
      </c>
      <c r="I1983" s="30">
        <v>479.25423000000001</v>
      </c>
      <c r="J1983" s="30">
        <v>479.25407949999999</v>
      </c>
      <c r="K1983" s="30">
        <v>1.4999999999999999E-4</v>
      </c>
      <c r="L1983" s="3">
        <v>2</v>
      </c>
      <c r="M1983" s="3">
        <v>2</v>
      </c>
      <c r="N1983" s="10">
        <f t="shared" si="210"/>
        <v>1</v>
      </c>
      <c r="O1983" s="35">
        <v>2</v>
      </c>
      <c r="P1983" s="17"/>
      <c r="Q1983" s="40">
        <v>957.49999000000003</v>
      </c>
      <c r="R1983" s="40">
        <v>479.25362999999999</v>
      </c>
      <c r="S1983" s="18">
        <f t="shared" si="211"/>
        <v>1.2519466989116346</v>
      </c>
      <c r="T1983" s="18">
        <f t="shared" si="212"/>
        <v>0.93791673524098296</v>
      </c>
      <c r="U1983" s="18">
        <f t="shared" si="213"/>
        <v>-6.2597334904068852E-2</v>
      </c>
      <c r="V1983" s="30">
        <v>479.25360000000001</v>
      </c>
      <c r="W1983" s="3" t="s">
        <v>47</v>
      </c>
      <c r="X1983" s="3" t="s">
        <v>47</v>
      </c>
      <c r="Y1983" s="3" t="s">
        <v>47</v>
      </c>
      <c r="Z1983" s="3" t="s">
        <v>47</v>
      </c>
      <c r="AA1983" s="3" t="s">
        <v>48</v>
      </c>
      <c r="AB1983" s="12" t="s">
        <v>47</v>
      </c>
      <c r="AC1983" s="3" t="s">
        <v>47</v>
      </c>
      <c r="AD1983" s="3" t="s">
        <v>47</v>
      </c>
      <c r="AE1983" s="3" t="s">
        <v>47</v>
      </c>
      <c r="AF1983" s="3" t="s">
        <v>47</v>
      </c>
      <c r="AG1983" s="3" t="s">
        <v>47</v>
      </c>
      <c r="AH1983" s="3" t="s">
        <v>47</v>
      </c>
      <c r="AI1983" s="3" t="s">
        <v>47</v>
      </c>
      <c r="AJ1983" s="3" t="s">
        <v>47</v>
      </c>
      <c r="AL1983" s="3" t="s">
        <v>47</v>
      </c>
      <c r="AM1983" s="3" t="s">
        <v>47</v>
      </c>
      <c r="AN1983" s="3" t="s">
        <v>47</v>
      </c>
      <c r="AU1983" s="3">
        <v>0</v>
      </c>
      <c r="AV1983" s="3">
        <v>16</v>
      </c>
      <c r="AW1983" s="3">
        <v>1</v>
      </c>
      <c r="AX1983" s="3">
        <v>16</v>
      </c>
      <c r="AY1983" s="3">
        <v>100</v>
      </c>
      <c r="AZ1983" s="6" t="str">
        <f t="shared" si="214"/>
        <v>1646.3</v>
      </c>
      <c r="BC1983" s="12" t="s">
        <v>4303</v>
      </c>
      <c r="BJ1983" s="12">
        <f t="shared" si="215"/>
        <v>0</v>
      </c>
      <c r="BK1983" s="12">
        <f t="shared" si="216"/>
        <v>0</v>
      </c>
      <c r="CQ1983" s="3" t="str">
        <f>CONCATENATE(baseURL!$A$1,baseURL!$B$1,baseURL!$C$1,".",C1983,".",L1983,".pkl&amp;seq=",BC1983)</f>
        <v>http://proteomics.broadinstitute.org/millscripts/viewfeed.pl?side=xl&amp;cycle=1&amp;fixedMods=iaaC&amp;file=msdataSM/iPRG2012_nd/cpick_in/iPRG2012_nd.1646.3.2.pkl&amp;seq=GLDTPALDR</v>
      </c>
    </row>
    <row r="1984" spans="1:101" x14ac:dyDescent="0.2">
      <c r="A1984" s="3">
        <v>4518</v>
      </c>
      <c r="B1984" s="2" t="s">
        <v>4380</v>
      </c>
      <c r="C1984" s="2" t="s">
        <v>4370</v>
      </c>
      <c r="D1984" s="3">
        <v>5051</v>
      </c>
      <c r="E1984" s="3">
        <v>5048</v>
      </c>
      <c r="F1984" s="3">
        <v>34571</v>
      </c>
      <c r="G1984" s="3">
        <v>6693</v>
      </c>
      <c r="H1984" s="3">
        <v>22.635000000000002</v>
      </c>
      <c r="I1984" s="30">
        <v>519.33308999999997</v>
      </c>
      <c r="J1984" s="30">
        <v>519.33229870000002</v>
      </c>
      <c r="K1984" s="30">
        <v>7.9000000000000001E-4</v>
      </c>
      <c r="L1984" s="3">
        <v>2</v>
      </c>
      <c r="M1984" s="3">
        <v>2</v>
      </c>
      <c r="N1984" s="10">
        <f t="shared" si="210"/>
        <v>1</v>
      </c>
      <c r="O1984" s="35">
        <v>2</v>
      </c>
      <c r="P1984" s="17"/>
      <c r="Q1984" s="40">
        <v>1037.6578199999999</v>
      </c>
      <c r="R1984" s="40">
        <v>519.33254999999997</v>
      </c>
      <c r="S1984" s="18">
        <f t="shared" si="211"/>
        <v>1.0397961768444384</v>
      </c>
      <c r="T1984" s="18">
        <f t="shared" si="212"/>
        <v>-0.4838903318217419</v>
      </c>
      <c r="U1984" s="18">
        <f t="shared" si="213"/>
        <v>-0.67394196652189364</v>
      </c>
      <c r="V1984" s="30">
        <v>519.33219999999994</v>
      </c>
      <c r="W1984" s="3" t="s">
        <v>47</v>
      </c>
      <c r="X1984" s="3" t="s">
        <v>47</v>
      </c>
      <c r="Y1984" s="3" t="s">
        <v>47</v>
      </c>
      <c r="Z1984" s="3" t="s">
        <v>47</v>
      </c>
      <c r="AA1984" s="3" t="s">
        <v>47</v>
      </c>
      <c r="AB1984" s="12" t="s">
        <v>47</v>
      </c>
      <c r="AC1984" s="3" t="s">
        <v>47</v>
      </c>
      <c r="AD1984" s="3" t="s">
        <v>47</v>
      </c>
      <c r="AE1984" s="3" t="s">
        <v>47</v>
      </c>
      <c r="AF1984" s="3" t="s">
        <v>47</v>
      </c>
      <c r="AG1984" s="3" t="s">
        <v>48</v>
      </c>
      <c r="AH1984" s="3" t="s">
        <v>47</v>
      </c>
      <c r="AI1984" s="3" t="s">
        <v>47</v>
      </c>
      <c r="AK1984" s="3" t="s">
        <v>48</v>
      </c>
      <c r="AL1984" s="3" t="s">
        <v>48</v>
      </c>
      <c r="AM1984" s="3" t="s">
        <v>47</v>
      </c>
      <c r="AN1984" s="3" t="s">
        <v>47</v>
      </c>
      <c r="AU1984" s="3">
        <v>0</v>
      </c>
      <c r="AV1984" s="3">
        <v>14</v>
      </c>
      <c r="AW1984" s="3">
        <v>1</v>
      </c>
      <c r="AX1984" s="3">
        <v>14</v>
      </c>
      <c r="AY1984" s="3">
        <v>100</v>
      </c>
      <c r="AZ1984" s="6" t="str">
        <f t="shared" si="214"/>
        <v>1646.4</v>
      </c>
      <c r="BC1984" s="12" t="s">
        <v>4381</v>
      </c>
      <c r="BJ1984" s="12">
        <f t="shared" si="215"/>
        <v>0</v>
      </c>
      <c r="BK1984" s="12">
        <f t="shared" si="216"/>
        <v>0</v>
      </c>
      <c r="CQ1984" s="3" t="str">
        <f>CONCATENATE(baseURL!$A$1,baseURL!$B$1,baseURL!$C$1,".",C1984,".",L1984,".pkl&amp;seq=",BC1984)</f>
        <v>http://proteomics.broadinstitute.org/millscripts/viewfeed.pl?side=xl&amp;cycle=1&amp;fixedMods=iaaC&amp;file=msdataSM/iPRG2012_nd/cpick_in/iPRG2012_nd.1646.4.2.pkl&amp;seq=RVVVPQALR</v>
      </c>
    </row>
    <row r="1985" spans="1:95" x14ac:dyDescent="0.2">
      <c r="A1985" s="3">
        <v>6082</v>
      </c>
      <c r="B1985" s="2" t="s">
        <v>4382</v>
      </c>
      <c r="C1985" s="2" t="s">
        <v>4378</v>
      </c>
      <c r="D1985" s="3">
        <v>5056</v>
      </c>
      <c r="E1985" s="3">
        <v>5053</v>
      </c>
      <c r="F1985" s="3">
        <v>34591</v>
      </c>
      <c r="G1985" s="3">
        <v>6699</v>
      </c>
      <c r="H1985" s="3">
        <v>22.6555</v>
      </c>
      <c r="I1985" s="30">
        <v>458.92178000000001</v>
      </c>
      <c r="J1985" s="30">
        <v>458.9213555</v>
      </c>
      <c r="K1985" s="30">
        <v>4.2000000000000002E-4</v>
      </c>
      <c r="L1985" s="3">
        <v>0</v>
      </c>
      <c r="M1985" s="3">
        <v>3</v>
      </c>
      <c r="N1985" s="10">
        <f t="shared" si="210"/>
        <v>1</v>
      </c>
      <c r="O1985" s="35">
        <v>3</v>
      </c>
      <c r="P1985" s="17"/>
      <c r="Q1985" s="40">
        <v>1374.74882</v>
      </c>
      <c r="R1985" s="40">
        <v>458.92113000000001</v>
      </c>
      <c r="S1985" s="18">
        <f t="shared" si="211"/>
        <v>1.4163653785289139</v>
      </c>
      <c r="T1985" s="18">
        <f t="shared" si="212"/>
        <v>0.49136983515904231</v>
      </c>
      <c r="U1985" s="18">
        <f t="shared" si="213"/>
        <v>0.15253165613402295</v>
      </c>
      <c r="V1985" s="30">
        <v>458.9212</v>
      </c>
      <c r="W1985" s="3" t="s">
        <v>47</v>
      </c>
      <c r="X1985" s="3" t="s">
        <v>47</v>
      </c>
      <c r="Y1985" s="3" t="s">
        <v>47</v>
      </c>
      <c r="Z1985" s="3" t="s">
        <v>47</v>
      </c>
      <c r="AA1985" s="3" t="s">
        <v>47</v>
      </c>
      <c r="AB1985" s="12" t="s">
        <v>47</v>
      </c>
      <c r="AC1985" s="3" t="s">
        <v>47</v>
      </c>
      <c r="AD1985" s="3" t="s">
        <v>47</v>
      </c>
      <c r="AE1985" s="3" t="s">
        <v>47</v>
      </c>
      <c r="AF1985" s="3" t="s">
        <v>47</v>
      </c>
      <c r="AG1985" s="3" t="s">
        <v>47</v>
      </c>
      <c r="AH1985" s="3" t="s">
        <v>47</v>
      </c>
      <c r="AI1985" s="3" t="s">
        <v>48</v>
      </c>
      <c r="AK1985" s="3" t="s">
        <v>47</v>
      </c>
      <c r="AL1985" s="3" t="s">
        <v>48</v>
      </c>
      <c r="AU1985" s="3">
        <v>0</v>
      </c>
      <c r="AV1985" s="3">
        <v>13</v>
      </c>
      <c r="AW1985" s="3">
        <v>1</v>
      </c>
      <c r="AX1985" s="3">
        <v>13</v>
      </c>
      <c r="AY1985" s="3">
        <v>100</v>
      </c>
      <c r="AZ1985" s="6" t="str">
        <f t="shared" si="214"/>
        <v>1647.3</v>
      </c>
      <c r="BC1985" s="12" t="s">
        <v>4315</v>
      </c>
      <c r="BJ1985" s="12">
        <f t="shared" si="215"/>
        <v>0</v>
      </c>
      <c r="BK1985" s="12">
        <f t="shared" si="216"/>
        <v>0</v>
      </c>
      <c r="CQ1985" s="3" t="str">
        <f>CONCATENATE(baseURL!$A$1,baseURL!$B$1,baseURL!$C$1,".",C1985,".",L1985,".pkl&amp;seq=",BC1985)</f>
        <v>http://proteomics.broadinstitute.org/millscripts/viewfeed.pl?side=xl&amp;cycle=1&amp;fixedMods=iaaC&amp;file=msdataSM/iPRG2012_nd/cpick_in/iPRG2012_nd.1647.3.0.pkl&amp;seq=NNLPAKTFGASVR</v>
      </c>
    </row>
    <row r="1986" spans="1:95" x14ac:dyDescent="0.2">
      <c r="A1986" s="3">
        <v>5364</v>
      </c>
      <c r="B1986" s="2" t="s">
        <v>4385</v>
      </c>
      <c r="C1986" s="2" t="s">
        <v>4386</v>
      </c>
      <c r="D1986" s="3">
        <v>5060</v>
      </c>
      <c r="E1986" s="3">
        <v>5057</v>
      </c>
      <c r="F1986" s="3">
        <v>34595</v>
      </c>
      <c r="G1986" s="3">
        <v>6703</v>
      </c>
      <c r="H1986" s="3">
        <v>22.665500000000002</v>
      </c>
      <c r="I1986" s="30">
        <v>671.34257000000002</v>
      </c>
      <c r="J1986" s="30">
        <v>671.34104230000003</v>
      </c>
      <c r="K1986" s="30">
        <v>1.5299999999999999E-3</v>
      </c>
      <c r="L1986" s="3">
        <v>2</v>
      </c>
      <c r="M1986" s="3">
        <v>2</v>
      </c>
      <c r="N1986" s="10">
        <f t="shared" ref="N1986:N2049" si="217">IF(AND(M1986&gt;0,L1986&gt;0), IF(M1986=L1986,1,-1), 1)</f>
        <v>1</v>
      </c>
      <c r="O1986" s="35">
        <v>2</v>
      </c>
      <c r="P1986" s="17"/>
      <c r="Q1986" s="40">
        <v>1341.67572</v>
      </c>
      <c r="R1986" s="40">
        <v>671.3415</v>
      </c>
      <c r="S1986" s="18">
        <f t="shared" ref="S1986:S2049" si="218">1000000*(I1986-R1986)/R1986</f>
        <v>1.593823709731923</v>
      </c>
      <c r="T1986" s="18">
        <f t="shared" ref="T1986:T2049" si="219">1000000*(J1986-R1986)/R1986</f>
        <v>-0.6817692634373389</v>
      </c>
      <c r="U1986" s="18">
        <f t="shared" ref="U1986:U2049" si="220">1000000*(V1986-R1986)/R1986</f>
        <v>-0.44686646071839842</v>
      </c>
      <c r="V1986" s="30">
        <v>671.34119999999996</v>
      </c>
      <c r="W1986" s="3" t="s">
        <v>47</v>
      </c>
      <c r="X1986" s="3" t="s">
        <v>47</v>
      </c>
      <c r="Y1986" s="3" t="s">
        <v>47</v>
      </c>
      <c r="Z1986" s="3" t="s">
        <v>47</v>
      </c>
      <c r="AA1986" s="3" t="s">
        <v>48</v>
      </c>
      <c r="AB1986" s="12" t="s">
        <v>47</v>
      </c>
      <c r="AC1986" s="3" t="s">
        <v>47</v>
      </c>
      <c r="AD1986" s="3" t="s">
        <v>47</v>
      </c>
      <c r="AE1986" s="3" t="s">
        <v>47</v>
      </c>
      <c r="AF1986" s="3" t="s">
        <v>47</v>
      </c>
      <c r="AG1986" s="3" t="s">
        <v>52</v>
      </c>
      <c r="AH1986" s="3" t="s">
        <v>47</v>
      </c>
      <c r="AI1986" s="3" t="s">
        <v>47</v>
      </c>
      <c r="AJ1986" s="3" t="s">
        <v>47</v>
      </c>
      <c r="AK1986" s="3" t="s">
        <v>47</v>
      </c>
      <c r="AL1986" s="3" t="s">
        <v>47</v>
      </c>
      <c r="AM1986" s="3" t="s">
        <v>48</v>
      </c>
      <c r="AN1986" s="3" t="s">
        <v>47</v>
      </c>
      <c r="AU1986" s="3">
        <v>0</v>
      </c>
      <c r="AV1986" s="3">
        <v>15</v>
      </c>
      <c r="AW1986" s="3">
        <v>1</v>
      </c>
      <c r="AX1986" s="3">
        <v>15</v>
      </c>
      <c r="AY1986" s="3">
        <v>100</v>
      </c>
      <c r="AZ1986" s="6" t="str">
        <f t="shared" ref="AZ1986:AZ2049" si="221">HYPERLINK(CQ1986,C1986)</f>
        <v>1647.7</v>
      </c>
      <c r="BC1986" s="12" t="s">
        <v>4319</v>
      </c>
      <c r="BJ1986" s="12">
        <f t="shared" ref="BJ1986:BJ2049" si="222">LEN(BC1986)-LEN(SUBSTITUTE(BC1986,"C",""))</f>
        <v>0</v>
      </c>
      <c r="BK1986" s="12">
        <f t="shared" ref="BK1986:BK2049" si="223">LEN(BC1986)-LEN(SUBSTITUTE(BC1986,"c",""))</f>
        <v>0</v>
      </c>
      <c r="CQ1986" s="3" t="str">
        <f>CONCATENATE(baseURL!$A$1,baseURL!$B$1,baseURL!$C$1,".",C1986,".",L1986,".pkl&amp;seq=",BC1986)</f>
        <v>http://proteomics.broadinstitute.org/millscripts/viewfeed.pl?side=xl&amp;cycle=1&amp;fixedMods=iaaC&amp;file=msdataSM/iPRG2012_nd/cpick_in/iPRG2012_nd.1647.7.2.pkl&amp;seq=AGAGHSNTLQVSTV</v>
      </c>
    </row>
    <row r="1987" spans="1:95" x14ac:dyDescent="0.2">
      <c r="A1987" s="3">
        <v>7624</v>
      </c>
      <c r="B1987" s="2" t="s">
        <v>4387</v>
      </c>
      <c r="C1987" s="2" t="s">
        <v>4388</v>
      </c>
      <c r="D1987" s="3">
        <v>5065</v>
      </c>
      <c r="E1987" s="3">
        <v>5062</v>
      </c>
      <c r="F1987" s="3">
        <v>34614</v>
      </c>
      <c r="G1987" s="3">
        <v>6709</v>
      </c>
      <c r="H1987" s="3">
        <v>22.6844</v>
      </c>
      <c r="I1987" s="30">
        <v>477.23086000000001</v>
      </c>
      <c r="J1987" s="30">
        <v>477.23301679999997</v>
      </c>
      <c r="K1987" s="30">
        <v>-2.16E-3</v>
      </c>
      <c r="L1987" s="3">
        <v>3</v>
      </c>
      <c r="M1987" s="3">
        <v>3</v>
      </c>
      <c r="N1987" s="10">
        <f t="shared" si="217"/>
        <v>1</v>
      </c>
      <c r="O1987" s="35">
        <v>3</v>
      </c>
      <c r="Q1987" s="40">
        <v>1429.68274</v>
      </c>
      <c r="R1987" s="40">
        <v>477.23243000000002</v>
      </c>
      <c r="S1987" s="18">
        <f t="shared" si="218"/>
        <v>-3.2898015753354612</v>
      </c>
      <c r="T1987" s="18">
        <f t="shared" si="219"/>
        <v>1.2295895313546201</v>
      </c>
      <c r="U1987" s="18">
        <f t="shared" si="220"/>
        <v>0.77530355591160161</v>
      </c>
      <c r="V1987" s="30">
        <v>477.2328</v>
      </c>
      <c r="W1987" s="3" t="s">
        <v>47</v>
      </c>
      <c r="X1987" s="3" t="s">
        <v>47</v>
      </c>
      <c r="Y1987" s="3" t="s">
        <v>47</v>
      </c>
      <c r="AB1987" s="12" t="s">
        <v>52</v>
      </c>
      <c r="AC1987" s="3" t="s">
        <v>52</v>
      </c>
      <c r="AD1987" s="3" t="s">
        <v>47</v>
      </c>
      <c r="AG1987" s="3" t="s">
        <v>52</v>
      </c>
      <c r="AH1987" s="3" t="s">
        <v>47</v>
      </c>
      <c r="AP1987" s="3" t="s">
        <v>47</v>
      </c>
      <c r="AU1987" s="3">
        <v>0</v>
      </c>
      <c r="AV1987" s="3">
        <v>6</v>
      </c>
      <c r="AW1987" s="3">
        <v>2</v>
      </c>
      <c r="AX1987" s="3">
        <v>5</v>
      </c>
      <c r="AY1987" s="3">
        <v>83.33</v>
      </c>
      <c r="AZ1987" s="6" t="str">
        <f t="shared" si="221"/>
        <v>1648.5</v>
      </c>
      <c r="BC1987" s="12" t="s">
        <v>4389</v>
      </c>
      <c r="BI1987" s="12" t="s">
        <v>594</v>
      </c>
      <c r="BJ1987" s="12">
        <f t="shared" si="222"/>
        <v>1</v>
      </c>
      <c r="BK1987" s="12">
        <f t="shared" si="223"/>
        <v>1</v>
      </c>
      <c r="BR1987" s="3" t="s">
        <v>594</v>
      </c>
      <c r="BZ1987" s="3" t="s">
        <v>20251</v>
      </c>
      <c r="CQ1987" s="3" t="str">
        <f>CONCATENATE(baseURL!$A$1,baseURL!$B$1,baseURL!$C$1,".",C1987,".",L1987,".pkl&amp;seq=",BC1987,"&amp;varMods=ReducedCys-C")</f>
        <v>http://proteomics.broadinstitute.org/millscripts/viewfeed.pl?side=xl&amp;cycle=1&amp;fixedMods=iaaC&amp;file=msdataSM/iPRG2012_nd/cpick_in/iPRG2012_nd.1648.5.3.pkl&amp;seq=LHYcVSCALHAR&amp;varMods=ReducedCys-C</v>
      </c>
    </row>
    <row r="1988" spans="1:95" x14ac:dyDescent="0.2">
      <c r="A1988" s="3">
        <v>3949</v>
      </c>
      <c r="B1988" s="2" t="s">
        <v>4393</v>
      </c>
      <c r="C1988" s="2" t="s">
        <v>4394</v>
      </c>
      <c r="D1988" s="3">
        <v>5068</v>
      </c>
      <c r="E1988" s="3">
        <v>5065</v>
      </c>
      <c r="F1988" s="3">
        <v>34631</v>
      </c>
      <c r="G1988" s="3">
        <v>6713</v>
      </c>
      <c r="H1988" s="3">
        <v>22.6983</v>
      </c>
      <c r="I1988" s="30">
        <v>442.26643999999999</v>
      </c>
      <c r="J1988" s="30">
        <v>442.26316750000001</v>
      </c>
      <c r="K1988" s="30">
        <v>3.2699999999999999E-3</v>
      </c>
      <c r="L1988" s="3">
        <v>2</v>
      </c>
      <c r="M1988" s="3">
        <v>2</v>
      </c>
      <c r="N1988" s="10">
        <f t="shared" si="217"/>
        <v>1</v>
      </c>
      <c r="O1988" s="35">
        <v>2</v>
      </c>
      <c r="P1988" s="17"/>
      <c r="Q1988" s="40">
        <v>883.52473999999995</v>
      </c>
      <c r="R1988" s="40">
        <v>442.26600999999999</v>
      </c>
      <c r="S1988" s="18">
        <f t="shared" si="218"/>
        <v>0.9722655376441417</v>
      </c>
      <c r="T1988" s="18">
        <f t="shared" si="219"/>
        <v>-6.4271274204084738</v>
      </c>
      <c r="U1988" s="18">
        <f t="shared" si="220"/>
        <v>-6.3536422344797865</v>
      </c>
      <c r="V1988" s="30">
        <v>442.26319999999998</v>
      </c>
      <c r="W1988" s="3" t="s">
        <v>52</v>
      </c>
      <c r="X1988" s="3" t="s">
        <v>47</v>
      </c>
      <c r="Y1988" s="3" t="s">
        <v>47</v>
      </c>
      <c r="Z1988" s="3" t="s">
        <v>47</v>
      </c>
      <c r="AA1988" s="3" t="s">
        <v>47</v>
      </c>
      <c r="AB1988" s="12" t="s">
        <v>47</v>
      </c>
      <c r="AC1988" s="3" t="s">
        <v>47</v>
      </c>
      <c r="AD1988" s="3" t="s">
        <v>47</v>
      </c>
      <c r="AF1988" s="3" t="s">
        <v>47</v>
      </c>
      <c r="AG1988" s="3" t="s">
        <v>47</v>
      </c>
      <c r="AI1988" s="3" t="s">
        <v>48</v>
      </c>
      <c r="AJ1988" s="3" t="s">
        <v>47</v>
      </c>
      <c r="AK1988" s="3" t="s">
        <v>48</v>
      </c>
      <c r="AL1988" s="3" t="s">
        <v>47</v>
      </c>
      <c r="AM1988" s="3" t="s">
        <v>47</v>
      </c>
      <c r="AO1988" s="3" t="s">
        <v>52</v>
      </c>
      <c r="AU1988" s="3">
        <v>0</v>
      </c>
      <c r="AV1988" s="3">
        <v>12</v>
      </c>
      <c r="AW1988" s="3">
        <v>1</v>
      </c>
      <c r="AX1988" s="3">
        <v>12</v>
      </c>
      <c r="AY1988" s="3">
        <v>100</v>
      </c>
      <c r="AZ1988" s="6" t="str">
        <f t="shared" si="221"/>
        <v>1649.1</v>
      </c>
      <c r="BC1988" s="12" t="s">
        <v>4395</v>
      </c>
      <c r="BJ1988" s="12">
        <f t="shared" si="222"/>
        <v>0</v>
      </c>
      <c r="BK1988" s="12">
        <f t="shared" si="223"/>
        <v>0</v>
      </c>
      <c r="CQ1988" s="3" t="str">
        <f>CONCATENATE(baseURL!$A$1,baseURL!$B$1,baseURL!$C$1,".",C1988,".",L1988,".pkl&amp;seq=",BC1988)</f>
        <v>http://proteomics.broadinstitute.org/millscripts/viewfeed.pl?side=xl&amp;cycle=1&amp;fixedMods=iaaC&amp;file=msdataSM/iPRG2012_nd/cpick_in/iPRG2012_nd.1649.1.2.pkl&amp;seq=VLPELQGK</v>
      </c>
    </row>
    <row r="1989" spans="1:95" x14ac:dyDescent="0.2">
      <c r="A1989" s="3">
        <v>4284</v>
      </c>
      <c r="B1989" s="2" t="s">
        <v>4396</v>
      </c>
      <c r="C1989" s="2" t="s">
        <v>4397</v>
      </c>
      <c r="D1989" s="3">
        <v>5069</v>
      </c>
      <c r="E1989" s="3">
        <v>5066</v>
      </c>
      <c r="F1989" s="3">
        <v>34632</v>
      </c>
      <c r="G1989" s="3">
        <v>6714</v>
      </c>
      <c r="H1989" s="3">
        <v>22.7</v>
      </c>
      <c r="I1989" s="30">
        <v>456.22280999999998</v>
      </c>
      <c r="J1989" s="30">
        <v>456.22235949999998</v>
      </c>
      <c r="K1989" s="30">
        <v>4.4999999999999999E-4</v>
      </c>
      <c r="L1989" s="3">
        <v>2</v>
      </c>
      <c r="M1989" s="3">
        <v>2</v>
      </c>
      <c r="N1989" s="10">
        <f t="shared" si="217"/>
        <v>1</v>
      </c>
      <c r="O1989" s="35">
        <v>2</v>
      </c>
      <c r="P1989" s="17"/>
      <c r="Q1989" s="40">
        <v>911.43699000000004</v>
      </c>
      <c r="R1989" s="40">
        <v>456.22212999999999</v>
      </c>
      <c r="S1989" s="18">
        <f t="shared" si="218"/>
        <v>1.4905020060917862</v>
      </c>
      <c r="T1989" s="18">
        <f t="shared" si="219"/>
        <v>0.50304442704040331</v>
      </c>
      <c r="U1989" s="18">
        <f t="shared" si="220"/>
        <v>-6.5757441404915407E-2</v>
      </c>
      <c r="V1989" s="30">
        <v>456.22210000000001</v>
      </c>
      <c r="W1989" s="3" t="s">
        <v>47</v>
      </c>
      <c r="X1989" s="3" t="s">
        <v>47</v>
      </c>
      <c r="Y1989" s="3" t="s">
        <v>47</v>
      </c>
      <c r="Z1989" s="3" t="s">
        <v>47</v>
      </c>
      <c r="AA1989" s="3" t="s">
        <v>47</v>
      </c>
      <c r="AB1989" s="12" t="s">
        <v>47</v>
      </c>
      <c r="AC1989" s="3" t="s">
        <v>47</v>
      </c>
      <c r="AD1989" s="3" t="s">
        <v>47</v>
      </c>
      <c r="AF1989" s="3" t="s">
        <v>47</v>
      </c>
      <c r="AG1989" s="3" t="s">
        <v>47</v>
      </c>
      <c r="AH1989" s="3" t="s">
        <v>47</v>
      </c>
      <c r="AI1989" s="3" t="s">
        <v>48</v>
      </c>
      <c r="AJ1989" s="3" t="s">
        <v>47</v>
      </c>
      <c r="AK1989" s="3" t="s">
        <v>47</v>
      </c>
      <c r="AL1989" s="3" t="s">
        <v>48</v>
      </c>
      <c r="AN1989" s="3" t="s">
        <v>48</v>
      </c>
      <c r="AU1989" s="3">
        <v>0</v>
      </c>
      <c r="AV1989" s="3">
        <v>13</v>
      </c>
      <c r="AW1989" s="3">
        <v>1</v>
      </c>
      <c r="AX1989" s="3">
        <v>13</v>
      </c>
      <c r="AY1989" s="3">
        <v>100</v>
      </c>
      <c r="AZ1989" s="6" t="str">
        <f t="shared" si="221"/>
        <v>1649.2</v>
      </c>
      <c r="BC1989" s="12" t="s">
        <v>4339</v>
      </c>
      <c r="BJ1989" s="12">
        <f t="shared" si="222"/>
        <v>0</v>
      </c>
      <c r="BK1989" s="12">
        <f t="shared" si="223"/>
        <v>0</v>
      </c>
      <c r="CQ1989" s="3" t="str">
        <f>CONCATENATE(baseURL!$A$1,baseURL!$B$1,baseURL!$C$1,".",C1989,".",L1989,".pkl&amp;seq=",BC1989)</f>
        <v>http://proteomics.broadinstitute.org/millscripts/viewfeed.pl?side=xl&amp;cycle=1&amp;fixedMods=iaaC&amp;file=msdataSM/iPRG2012_nd/cpick_in/iPRG2012_nd.1649.2.2.pkl&amp;seq=NVWSYSR</v>
      </c>
    </row>
    <row r="1990" spans="1:95" x14ac:dyDescent="0.2">
      <c r="A1990" s="3">
        <v>2698</v>
      </c>
      <c r="B1990" s="2" t="s">
        <v>4398</v>
      </c>
      <c r="C1990" s="2" t="s">
        <v>4399</v>
      </c>
      <c r="D1990" s="3">
        <v>5070</v>
      </c>
      <c r="E1990" s="3">
        <v>5067</v>
      </c>
      <c r="F1990" s="3">
        <v>34633</v>
      </c>
      <c r="G1990" s="3">
        <v>6715</v>
      </c>
      <c r="H1990" s="3">
        <v>22.701699999999999</v>
      </c>
      <c r="I1990" s="30">
        <v>485.76983999999999</v>
      </c>
      <c r="J1990" s="30">
        <v>485.76945970000003</v>
      </c>
      <c r="K1990" s="30">
        <v>3.8000000000000002E-4</v>
      </c>
      <c r="L1990" s="3">
        <v>2</v>
      </c>
      <c r="M1990" s="3">
        <v>2</v>
      </c>
      <c r="N1990" s="10">
        <f t="shared" si="217"/>
        <v>1</v>
      </c>
      <c r="O1990" s="35">
        <v>2</v>
      </c>
      <c r="P1990" s="17"/>
      <c r="Q1990" s="40">
        <v>970.53161999999998</v>
      </c>
      <c r="R1990" s="40">
        <v>485.76945000000001</v>
      </c>
      <c r="S1990" s="18">
        <f t="shared" si="218"/>
        <v>0.80284999392547796</v>
      </c>
      <c r="T1990" s="18">
        <f t="shared" si="219"/>
        <v>1.9968320405872764E-2</v>
      </c>
      <c r="U1990" s="18">
        <f t="shared" si="220"/>
        <v>-0.72050640489192896</v>
      </c>
      <c r="V1990" s="30">
        <v>485.76909999999998</v>
      </c>
      <c r="W1990" s="3" t="s">
        <v>47</v>
      </c>
      <c r="Z1990" s="3" t="s">
        <v>47</v>
      </c>
      <c r="AA1990" s="3" t="s">
        <v>47</v>
      </c>
      <c r="AB1990" s="12" t="s">
        <v>47</v>
      </c>
      <c r="AC1990" s="3" t="s">
        <v>47</v>
      </c>
      <c r="AD1990" s="3" t="s">
        <v>47</v>
      </c>
      <c r="AE1990" s="3" t="s">
        <v>47</v>
      </c>
      <c r="AF1990" s="3" t="s">
        <v>47</v>
      </c>
      <c r="AG1990" s="3" t="s">
        <v>47</v>
      </c>
      <c r="AH1990" s="3" t="s">
        <v>47</v>
      </c>
      <c r="AI1990" s="3" t="s">
        <v>47</v>
      </c>
      <c r="AJ1990" s="3" t="s">
        <v>47</v>
      </c>
      <c r="AK1990" s="3" t="s">
        <v>47</v>
      </c>
      <c r="AL1990" s="3" t="s">
        <v>48</v>
      </c>
      <c r="AM1990" s="3" t="s">
        <v>47</v>
      </c>
      <c r="AN1990" s="3" t="s">
        <v>48</v>
      </c>
      <c r="AU1990" s="3">
        <v>0</v>
      </c>
      <c r="AV1990" s="3">
        <v>14</v>
      </c>
      <c r="AW1990" s="3">
        <v>1</v>
      </c>
      <c r="AX1990" s="3">
        <v>14</v>
      </c>
      <c r="AY1990" s="3">
        <v>100</v>
      </c>
      <c r="AZ1990" s="6" t="str">
        <f t="shared" si="221"/>
        <v>1649.3</v>
      </c>
      <c r="BC1990" s="12" t="s">
        <v>4400</v>
      </c>
      <c r="BJ1990" s="12">
        <f t="shared" si="222"/>
        <v>0</v>
      </c>
      <c r="BK1990" s="12">
        <f t="shared" si="223"/>
        <v>0</v>
      </c>
      <c r="CQ1990" s="3" t="str">
        <f>CONCATENATE(baseURL!$A$1,baseURL!$B$1,baseURL!$C$1,".",C1990,".",L1990,".pkl&amp;seq=",BC1990)</f>
        <v>http://proteomics.broadinstitute.org/millscripts/viewfeed.pl?side=xl&amp;cycle=1&amp;fixedMods=iaaC&amp;file=msdataSM/iPRG2012_nd/cpick_in/iPRG2012_nd.1649.3.2.pkl&amp;seq=NLDAAPTLR</v>
      </c>
    </row>
    <row r="1991" spans="1:95" x14ac:dyDescent="0.2">
      <c r="A1991" s="3">
        <v>1166</v>
      </c>
      <c r="B1991" s="2" t="s">
        <v>4401</v>
      </c>
      <c r="C1991" s="2" t="s">
        <v>4402</v>
      </c>
      <c r="D1991" s="3">
        <v>5071</v>
      </c>
      <c r="E1991" s="3">
        <v>5068</v>
      </c>
      <c r="F1991" s="3">
        <v>34634</v>
      </c>
      <c r="G1991" s="3">
        <v>6716</v>
      </c>
      <c r="H1991" s="3">
        <v>22.703299999999999</v>
      </c>
      <c r="I1991" s="30">
        <v>506.27008999999998</v>
      </c>
      <c r="J1991" s="30">
        <v>506.27184940000001</v>
      </c>
      <c r="K1991" s="30">
        <v>-1.7600000000000001E-3</v>
      </c>
      <c r="L1991" s="3">
        <v>3</v>
      </c>
      <c r="M1991" s="3">
        <v>3</v>
      </c>
      <c r="N1991" s="10">
        <f t="shared" si="217"/>
        <v>1</v>
      </c>
      <c r="O1991" s="35">
        <v>3</v>
      </c>
      <c r="P1991" s="17"/>
      <c r="Q1991" s="40">
        <v>1516.80529</v>
      </c>
      <c r="R1991" s="40">
        <v>506.27328</v>
      </c>
      <c r="S1991" s="18">
        <f t="shared" si="218"/>
        <v>-6.3009448178220859</v>
      </c>
      <c r="T1991" s="18">
        <f t="shared" si="219"/>
        <v>-2.825746600713265</v>
      </c>
      <c r="U1991" s="18">
        <f t="shared" si="220"/>
        <v>-3.5158877039621013</v>
      </c>
      <c r="V1991" s="30">
        <v>506.2715</v>
      </c>
      <c r="W1991" s="3" t="s">
        <v>47</v>
      </c>
      <c r="Z1991" s="3" t="s">
        <v>48</v>
      </c>
      <c r="AC1991" s="3" t="s">
        <v>47</v>
      </c>
      <c r="AE1991" s="3" t="s">
        <v>47</v>
      </c>
      <c r="AP1991" s="3" t="s">
        <v>52</v>
      </c>
      <c r="AU1991" s="3">
        <v>0</v>
      </c>
      <c r="AV1991" s="3">
        <v>3</v>
      </c>
      <c r="AW1991" s="3">
        <v>1</v>
      </c>
      <c r="AX1991" s="3">
        <v>3</v>
      </c>
      <c r="AY1991" s="3">
        <v>100</v>
      </c>
      <c r="AZ1991" s="6" t="str">
        <f t="shared" si="221"/>
        <v>1649.4</v>
      </c>
      <c r="BC1991" s="12" t="s">
        <v>4403</v>
      </c>
      <c r="BJ1991" s="12">
        <f t="shared" si="222"/>
        <v>0</v>
      </c>
      <c r="BK1991" s="12">
        <f t="shared" si="223"/>
        <v>0</v>
      </c>
      <c r="CQ1991" s="3" t="str">
        <f>CONCATENATE(baseURL!$A$1,baseURL!$B$1,baseURL!$C$1,".",C1991,".",L1991,".pkl&amp;seq=",BC1991)</f>
        <v>http://proteomics.broadinstitute.org/millscripts/viewfeed.pl?side=xl&amp;cycle=1&amp;fixedMods=iaaC&amp;file=msdataSM/iPRG2012_nd/cpick_in/iPRG2012_nd.1649.4.3.pkl&amp;seq=LMWSQRDPSLRK</v>
      </c>
    </row>
    <row r="1992" spans="1:95" x14ac:dyDescent="0.2">
      <c r="A1992" s="3">
        <v>1969</v>
      </c>
      <c r="B1992" s="2" t="s">
        <v>4404</v>
      </c>
      <c r="C1992" s="2" t="s">
        <v>4387</v>
      </c>
      <c r="D1992" s="3">
        <v>5073</v>
      </c>
      <c r="E1992" s="3">
        <v>5070</v>
      </c>
      <c r="F1992" s="3">
        <v>34636</v>
      </c>
      <c r="G1992" s="3">
        <v>6718</v>
      </c>
      <c r="H1992" s="3">
        <v>22.708300000000001</v>
      </c>
      <c r="I1992" s="30">
        <v>518.28713000000005</v>
      </c>
      <c r="J1992" s="30">
        <v>518.28751820000002</v>
      </c>
      <c r="K1992" s="30">
        <v>-3.8999999999999999E-4</v>
      </c>
      <c r="L1992" s="3">
        <v>0</v>
      </c>
      <c r="M1992" s="3">
        <v>3</v>
      </c>
      <c r="N1992" s="10">
        <f t="shared" si="217"/>
        <v>1</v>
      </c>
      <c r="O1992" s="35">
        <v>3</v>
      </c>
      <c r="P1992" s="17"/>
      <c r="Q1992" s="40">
        <v>1552.8441800000001</v>
      </c>
      <c r="R1992" s="40">
        <v>518.28624000000002</v>
      </c>
      <c r="S1992" s="18">
        <f t="shared" si="218"/>
        <v>1.7171978172268334</v>
      </c>
      <c r="T1992" s="18">
        <f t="shared" si="219"/>
        <v>2.4662047751867027</v>
      </c>
      <c r="U1992" s="18">
        <f t="shared" si="220"/>
        <v>1.8522583195796527</v>
      </c>
      <c r="V1992" s="30">
        <v>518.28719999999998</v>
      </c>
      <c r="W1992" s="3" t="s">
        <v>47</v>
      </c>
      <c r="Y1992" s="3" t="s">
        <v>47</v>
      </c>
      <c r="Z1992" s="3" t="s">
        <v>47</v>
      </c>
      <c r="AA1992" s="3" t="s">
        <v>47</v>
      </c>
      <c r="AB1992" s="12" t="s">
        <v>48</v>
      </c>
      <c r="AC1992" s="3" t="s">
        <v>47</v>
      </c>
      <c r="AD1992" s="3" t="s">
        <v>47</v>
      </c>
      <c r="AE1992" s="3" t="s">
        <v>47</v>
      </c>
      <c r="AG1992" s="3" t="s">
        <v>47</v>
      </c>
      <c r="AH1992" s="3" t="s">
        <v>47</v>
      </c>
      <c r="AK1992" s="3" t="s">
        <v>52</v>
      </c>
      <c r="AL1992" s="3" t="s">
        <v>52</v>
      </c>
      <c r="AM1992" s="3" t="s">
        <v>47</v>
      </c>
      <c r="AO1992" s="3" t="s">
        <v>48</v>
      </c>
      <c r="AU1992" s="3">
        <v>0</v>
      </c>
      <c r="AV1992" s="3">
        <v>10</v>
      </c>
      <c r="AW1992" s="3">
        <v>2</v>
      </c>
      <c r="AX1992" s="3">
        <v>6</v>
      </c>
      <c r="AY1992" s="3">
        <v>60</v>
      </c>
      <c r="AZ1992" s="6" t="str">
        <f t="shared" si="221"/>
        <v>1649.6</v>
      </c>
      <c r="BC1992" s="12" t="s">
        <v>4405</v>
      </c>
      <c r="BJ1992" s="12">
        <f t="shared" si="222"/>
        <v>0</v>
      </c>
      <c r="BK1992" s="12">
        <f t="shared" si="223"/>
        <v>0</v>
      </c>
      <c r="BO1992" s="3" t="s">
        <v>54</v>
      </c>
      <c r="BP1992" s="3" t="s">
        <v>54</v>
      </c>
      <c r="BR1992" s="3" t="s">
        <v>54</v>
      </c>
      <c r="BU1992" s="3" t="s">
        <v>4406</v>
      </c>
      <c r="BV1992" s="3" t="s">
        <v>4406</v>
      </c>
      <c r="BY1992" s="3" t="s">
        <v>4406</v>
      </c>
      <c r="CA1992" s="3" t="s">
        <v>4406</v>
      </c>
      <c r="CQ1992" s="3" t="str">
        <f>CONCATENATE(baseURL!$A$1,baseURL!$B$1,baseURL!$C$1,".",C1992,".",L1992,".pkl&amp;seq=",BC1992,"&amp;varMods=Deamidated-Q+Deamidated-N")</f>
        <v>http://proteomics.broadinstitute.org/millscripts/viewfeed.pl?side=xl&amp;cycle=1&amp;fixedMods=iaaC&amp;file=msdataSM/iPRG2012_nd/cpick_in/iPRG2012_nd.1649.6.0.pkl&amp;seq=LLGDAAKnQAALNPR&amp;varMods=Deamidated-Q+Deamidated-N</v>
      </c>
    </row>
    <row r="1993" spans="1:95" x14ac:dyDescent="0.2">
      <c r="A1993" s="3">
        <v>7040</v>
      </c>
      <c r="B1993" s="2" t="s">
        <v>4407</v>
      </c>
      <c r="C1993" s="2" t="s">
        <v>4390</v>
      </c>
      <c r="D1993" s="3">
        <v>5074</v>
      </c>
      <c r="E1993" s="3">
        <v>5071</v>
      </c>
      <c r="F1993" s="3">
        <v>34637</v>
      </c>
      <c r="G1993" s="3">
        <v>6719</v>
      </c>
      <c r="H1993" s="3">
        <v>22.710799999999999</v>
      </c>
      <c r="I1993" s="30">
        <v>530.28821000000005</v>
      </c>
      <c r="J1993" s="30">
        <v>530.8161887</v>
      </c>
      <c r="K1993" s="30">
        <v>-0.52798</v>
      </c>
      <c r="L1993" s="3">
        <v>2</v>
      </c>
      <c r="M1993" s="3">
        <v>2</v>
      </c>
      <c r="N1993" s="10">
        <f t="shared" si="217"/>
        <v>1</v>
      </c>
      <c r="O1993" s="35">
        <v>2</v>
      </c>
      <c r="P1993" s="17"/>
      <c r="Q1993" s="40">
        <v>1060.6248499999999</v>
      </c>
      <c r="R1993" s="40">
        <v>530.81605999999999</v>
      </c>
      <c r="S1993" s="18">
        <f t="shared" si="218"/>
        <v>-994.41226401466452</v>
      </c>
      <c r="T1993" s="18">
        <f t="shared" si="219"/>
        <v>0.24245686915493017</v>
      </c>
      <c r="U1993" s="18">
        <f t="shared" si="220"/>
        <v>-0.11303350535814874</v>
      </c>
      <c r="V1993" s="30">
        <v>530.81600000000003</v>
      </c>
      <c r="X1993" s="3" t="s">
        <v>47</v>
      </c>
      <c r="Y1993" s="3" t="s">
        <v>47</v>
      </c>
      <c r="Z1993" s="3" t="s">
        <v>65</v>
      </c>
      <c r="AA1993" s="3" t="s">
        <v>65</v>
      </c>
      <c r="AB1993" s="12" t="s">
        <v>47</v>
      </c>
      <c r="AC1993" s="3" t="s">
        <v>47</v>
      </c>
      <c r="AD1993" s="3" t="s">
        <v>52</v>
      </c>
      <c r="AF1993" s="3" t="s">
        <v>65</v>
      </c>
      <c r="AH1993" s="3" t="s">
        <v>48</v>
      </c>
      <c r="AI1993" s="3" t="s">
        <v>47</v>
      </c>
      <c r="AJ1993" s="3" t="s">
        <v>52</v>
      </c>
      <c r="AM1993" s="3" t="s">
        <v>52</v>
      </c>
      <c r="AU1993" s="3">
        <v>3</v>
      </c>
      <c r="AV1993" s="3">
        <v>5</v>
      </c>
      <c r="AW1993" s="3">
        <v>1</v>
      </c>
      <c r="AX1993" s="3">
        <v>5</v>
      </c>
      <c r="AY1993" s="3">
        <v>100</v>
      </c>
      <c r="AZ1993" s="6" t="str">
        <f t="shared" si="221"/>
        <v>1649.7</v>
      </c>
      <c r="BC1993" s="12" t="s">
        <v>4360</v>
      </c>
      <c r="BJ1993" s="12">
        <f t="shared" si="222"/>
        <v>0</v>
      </c>
      <c r="BK1993" s="12">
        <f t="shared" si="223"/>
        <v>0</v>
      </c>
      <c r="BV1993" s="3" t="s">
        <v>4408</v>
      </c>
      <c r="BW1993" s="3" t="s">
        <v>4361</v>
      </c>
      <c r="CB1993" s="3" t="s">
        <v>4409</v>
      </c>
      <c r="CQ1993" s="3" t="str">
        <f>CONCATENATE(baseURL!$A$1,baseURL!$B$1,baseURL!$C$1,".",C1993,".",L1993,".pkl&amp;seq=",BC1993)</f>
        <v>http://proteomics.broadinstitute.org/millscripts/viewfeed.pl?side=xl&amp;cycle=1&amp;fixedMods=iaaC&amp;file=msdataSM/iPRG2012_nd/cpick_in/iPRG2012_nd.1649.7.2.pkl&amp;seq=LTTLTPVSTK</v>
      </c>
    </row>
    <row r="1994" spans="1:95" x14ac:dyDescent="0.2">
      <c r="A1994" s="3">
        <v>5132</v>
      </c>
      <c r="B1994" s="2" t="s">
        <v>4410</v>
      </c>
      <c r="C1994" s="2" t="s">
        <v>4411</v>
      </c>
      <c r="D1994" s="3">
        <v>5075</v>
      </c>
      <c r="E1994" s="3">
        <v>5072</v>
      </c>
      <c r="F1994" s="3">
        <v>34638</v>
      </c>
      <c r="G1994" s="3">
        <v>6720</v>
      </c>
      <c r="H1994" s="3">
        <v>22.7133</v>
      </c>
      <c r="I1994" s="30">
        <v>557.78665999999998</v>
      </c>
      <c r="J1994" s="30">
        <v>557.78437770000005</v>
      </c>
      <c r="K1994" s="30">
        <v>2.2799999999999999E-3</v>
      </c>
      <c r="L1994" s="3">
        <v>2</v>
      </c>
      <c r="M1994" s="3">
        <v>2</v>
      </c>
      <c r="N1994" s="10">
        <f t="shared" si="217"/>
        <v>1</v>
      </c>
      <c r="O1994" s="35">
        <v>2</v>
      </c>
      <c r="P1994" s="17"/>
      <c r="Q1994" s="40">
        <v>1114.56014</v>
      </c>
      <c r="R1994" s="40">
        <v>557.78371000000004</v>
      </c>
      <c r="S1994" s="18">
        <f t="shared" si="218"/>
        <v>5.2887883727217675</v>
      </c>
      <c r="T1994" s="18">
        <f t="shared" si="219"/>
        <v>1.1970589818913022</v>
      </c>
      <c r="U1994" s="18">
        <f t="shared" si="220"/>
        <v>0.8784767127986296</v>
      </c>
      <c r="V1994" s="30">
        <v>557.78420000000006</v>
      </c>
      <c r="W1994" s="3" t="s">
        <v>47</v>
      </c>
      <c r="X1994" s="3" t="s">
        <v>47</v>
      </c>
      <c r="Y1994" s="3" t="s">
        <v>47</v>
      </c>
      <c r="Z1994" s="3" t="s">
        <v>47</v>
      </c>
      <c r="AA1994" s="3" t="s">
        <v>47</v>
      </c>
      <c r="AB1994" s="12" t="s">
        <v>47</v>
      </c>
      <c r="AC1994" s="3" t="s">
        <v>47</v>
      </c>
      <c r="AD1994" s="3" t="s">
        <v>47</v>
      </c>
      <c r="AE1994" s="3" t="s">
        <v>47</v>
      </c>
      <c r="AF1994" s="3" t="s">
        <v>47</v>
      </c>
      <c r="AG1994" s="3" t="s">
        <v>47</v>
      </c>
      <c r="AH1994" s="3" t="s">
        <v>47</v>
      </c>
      <c r="AI1994" s="3" t="s">
        <v>47</v>
      </c>
      <c r="AJ1994" s="3" t="s">
        <v>47</v>
      </c>
      <c r="AK1994" s="3" t="s">
        <v>47</v>
      </c>
      <c r="AL1994" s="3" t="s">
        <v>47</v>
      </c>
      <c r="AM1994" s="3" t="s">
        <v>47</v>
      </c>
      <c r="AN1994" s="3" t="s">
        <v>47</v>
      </c>
      <c r="AU1994" s="3">
        <v>0</v>
      </c>
      <c r="AV1994" s="3">
        <v>18</v>
      </c>
      <c r="AW1994" s="3">
        <v>1</v>
      </c>
      <c r="AX1994" s="3">
        <v>18</v>
      </c>
      <c r="AY1994" s="3">
        <v>100</v>
      </c>
      <c r="AZ1994" s="6" t="str">
        <f t="shared" si="221"/>
        <v>1649.8</v>
      </c>
      <c r="BC1994" s="12" t="s">
        <v>4412</v>
      </c>
      <c r="BJ1994" s="12">
        <f t="shared" si="222"/>
        <v>0</v>
      </c>
      <c r="BK1994" s="12">
        <f t="shared" si="223"/>
        <v>0</v>
      </c>
      <c r="CQ1994" s="3" t="str">
        <f>CONCATENATE(baseURL!$A$1,baseURL!$B$1,baseURL!$C$1,".",C1994,".",L1994,".pkl&amp;seq=",BC1994)</f>
        <v>http://proteomics.broadinstitute.org/millscripts/viewfeed.pl?side=xl&amp;cycle=1&amp;fixedMods=iaaC&amp;file=msdataSM/iPRG2012_nd/cpick_in/iPRG2012_nd.1649.8.2.pkl&amp;seq=FSKYMPDVK</v>
      </c>
    </row>
    <row r="1995" spans="1:95" x14ac:dyDescent="0.2">
      <c r="A1995" s="3">
        <v>3663</v>
      </c>
      <c r="B1995" s="2" t="s">
        <v>4413</v>
      </c>
      <c r="C1995" s="2" t="s">
        <v>4414</v>
      </c>
      <c r="D1995" s="3">
        <v>5087</v>
      </c>
      <c r="E1995" s="3">
        <v>5084</v>
      </c>
      <c r="F1995" s="3">
        <v>34663</v>
      </c>
      <c r="G1995" s="3">
        <v>6733</v>
      </c>
      <c r="H1995" s="3">
        <v>22.737300000000001</v>
      </c>
      <c r="I1995" s="30">
        <v>866.42893000000004</v>
      </c>
      <c r="J1995" s="30">
        <v>866.42783139999995</v>
      </c>
      <c r="K1995" s="30">
        <v>1.1000000000000001E-3</v>
      </c>
      <c r="L1995" s="3">
        <v>2</v>
      </c>
      <c r="M1995" s="3">
        <v>2</v>
      </c>
      <c r="N1995" s="10">
        <f t="shared" si="217"/>
        <v>1</v>
      </c>
      <c r="O1995" s="35">
        <v>2</v>
      </c>
      <c r="P1995" s="17"/>
      <c r="Q1995" s="40">
        <v>1731.85212</v>
      </c>
      <c r="R1995" s="40">
        <v>866.42970000000003</v>
      </c>
      <c r="S1995" s="18">
        <f t="shared" si="218"/>
        <v>-0.8887045307756799</v>
      </c>
      <c r="T1995" s="18">
        <f t="shared" si="219"/>
        <v>-2.1566666055882235</v>
      </c>
      <c r="U1995" s="18">
        <f t="shared" si="220"/>
        <v>-2.3083234566709718</v>
      </c>
      <c r="V1995" s="30">
        <v>866.42769999999996</v>
      </c>
      <c r="W1995" s="3" t="s">
        <v>47</v>
      </c>
      <c r="X1995" s="3" t="s">
        <v>47</v>
      </c>
      <c r="Y1995" s="3" t="s">
        <v>47</v>
      </c>
      <c r="Z1995" s="3" t="s">
        <v>47</v>
      </c>
      <c r="AA1995" s="3" t="s">
        <v>47</v>
      </c>
      <c r="AB1995" s="12" t="s">
        <v>47</v>
      </c>
      <c r="AC1995" s="3" t="s">
        <v>47</v>
      </c>
      <c r="AF1995" s="3" t="s">
        <v>47</v>
      </c>
      <c r="AG1995" s="3" t="s">
        <v>47</v>
      </c>
      <c r="AH1995" s="3" t="s">
        <v>47</v>
      </c>
      <c r="AI1995" s="3" t="s">
        <v>48</v>
      </c>
      <c r="AL1995" s="3" t="s">
        <v>48</v>
      </c>
      <c r="AU1995" s="3">
        <v>0</v>
      </c>
      <c r="AV1995" s="3">
        <v>10</v>
      </c>
      <c r="AW1995" s="3">
        <v>1</v>
      </c>
      <c r="AX1995" s="3">
        <v>10</v>
      </c>
      <c r="AY1995" s="3">
        <v>100</v>
      </c>
      <c r="AZ1995" s="6" t="str">
        <f t="shared" si="221"/>
        <v>1650.12</v>
      </c>
      <c r="BC1995" s="12" t="s">
        <v>4415</v>
      </c>
      <c r="BJ1995" s="12">
        <f t="shared" si="222"/>
        <v>0</v>
      </c>
      <c r="BK1995" s="12">
        <f t="shared" si="223"/>
        <v>0</v>
      </c>
      <c r="CQ1995" s="3" t="str">
        <f>CONCATENATE(baseURL!$A$1,baseURL!$B$1,baseURL!$C$1,".",C1995,".",L1995,".pkl&amp;seq=",BC1995)</f>
        <v>http://proteomics.broadinstitute.org/millscripts/viewfeed.pl?side=xl&amp;cycle=1&amp;fixedMods=iaaC&amp;file=msdataSM/iPRG2012_nd/cpick_in/iPRG2012_nd.1650.12.2.pkl&amp;seq=QNRNQELFDANVQR</v>
      </c>
    </row>
    <row r="1996" spans="1:95" x14ac:dyDescent="0.2">
      <c r="A1996" s="3">
        <v>2593</v>
      </c>
      <c r="B1996" s="2" t="s">
        <v>4416</v>
      </c>
      <c r="C1996" s="2" t="s">
        <v>4407</v>
      </c>
      <c r="D1996" s="3">
        <v>5083</v>
      </c>
      <c r="E1996" s="3">
        <v>5080</v>
      </c>
      <c r="F1996" s="3">
        <v>34659</v>
      </c>
      <c r="G1996" s="3">
        <v>6729</v>
      </c>
      <c r="H1996" s="3">
        <v>22.730699999999999</v>
      </c>
      <c r="I1996" s="30">
        <v>544.62109999999996</v>
      </c>
      <c r="J1996" s="30">
        <v>544.62083929999994</v>
      </c>
      <c r="K1996" s="30">
        <v>2.5999999999999998E-4</v>
      </c>
      <c r="L1996" s="3">
        <v>3</v>
      </c>
      <c r="M1996" s="3">
        <v>3</v>
      </c>
      <c r="N1996" s="10">
        <f t="shared" si="217"/>
        <v>1</v>
      </c>
      <c r="O1996" s="35">
        <v>3</v>
      </c>
      <c r="P1996" s="17"/>
      <c r="Q1996" s="40">
        <v>1631.85337</v>
      </c>
      <c r="R1996" s="40">
        <v>544.62264000000005</v>
      </c>
      <c r="S1996" s="18">
        <f t="shared" si="218"/>
        <v>-2.8276459459909948</v>
      </c>
      <c r="T1996" s="18">
        <f t="shared" si="219"/>
        <v>-3.306326009699966</v>
      </c>
      <c r="U1996" s="18">
        <f t="shared" si="220"/>
        <v>-3.3784860651690991</v>
      </c>
      <c r="V1996" s="30">
        <v>544.62080000000003</v>
      </c>
      <c r="W1996" s="3" t="s">
        <v>47</v>
      </c>
      <c r="Z1996" s="3" t="s">
        <v>47</v>
      </c>
      <c r="AA1996" s="3" t="s">
        <v>47</v>
      </c>
      <c r="AB1996" s="12" t="s">
        <v>47</v>
      </c>
      <c r="AC1996" s="3" t="s">
        <v>47</v>
      </c>
      <c r="AD1996" s="3" t="s">
        <v>47</v>
      </c>
      <c r="AE1996" s="3" t="s">
        <v>47</v>
      </c>
      <c r="AF1996" s="3" t="s">
        <v>47</v>
      </c>
      <c r="AG1996" s="3" t="s">
        <v>47</v>
      </c>
      <c r="AH1996" s="3" t="s">
        <v>47</v>
      </c>
      <c r="AJ1996" s="3" t="s">
        <v>47</v>
      </c>
      <c r="AK1996" s="3" t="s">
        <v>47</v>
      </c>
      <c r="AL1996" s="3" t="s">
        <v>48</v>
      </c>
      <c r="AU1996" s="3">
        <v>0</v>
      </c>
      <c r="AV1996" s="3">
        <v>12</v>
      </c>
      <c r="AW1996" s="3">
        <v>1</v>
      </c>
      <c r="AX1996" s="3">
        <v>12</v>
      </c>
      <c r="AY1996" s="3">
        <v>100</v>
      </c>
      <c r="AZ1996" s="6" t="str">
        <f t="shared" si="221"/>
        <v>1650.8</v>
      </c>
      <c r="BC1996" s="12" t="s">
        <v>4417</v>
      </c>
      <c r="BJ1996" s="12">
        <f t="shared" si="222"/>
        <v>0</v>
      </c>
      <c r="BK1996" s="12">
        <f t="shared" si="223"/>
        <v>0</v>
      </c>
      <c r="CQ1996" s="3" t="str">
        <f>CONCATENATE(baseURL!$A$1,baseURL!$B$1,baseURL!$C$1,".",C1996,".",L1996,".pkl&amp;seq=",BC1996)</f>
        <v>http://proteomics.broadinstitute.org/millscripts/viewfeed.pl?side=xl&amp;cycle=1&amp;fixedMods=iaaC&amp;file=msdataSM/iPRG2012_nd/cpick_in/iPRG2012_nd.1650.8.3.pkl&amp;seq=LMTGELTPQSGRVSR</v>
      </c>
    </row>
    <row r="1997" spans="1:95" x14ac:dyDescent="0.2">
      <c r="A1997" s="3">
        <v>3904</v>
      </c>
      <c r="B1997" s="2" t="s">
        <v>4418</v>
      </c>
      <c r="C1997" s="2" t="s">
        <v>4419</v>
      </c>
      <c r="D1997" s="3">
        <v>5089</v>
      </c>
      <c r="E1997" s="3">
        <v>5086</v>
      </c>
      <c r="F1997" s="3">
        <v>34674</v>
      </c>
      <c r="G1997" s="3">
        <v>6736</v>
      </c>
      <c r="H1997" s="3">
        <v>22.748899999999999</v>
      </c>
      <c r="I1997" s="30">
        <v>435.58724000000001</v>
      </c>
      <c r="J1997" s="30">
        <v>435.58560970000002</v>
      </c>
      <c r="K1997" s="30">
        <v>1.6299999999999999E-3</v>
      </c>
      <c r="L1997" s="3">
        <v>3</v>
      </c>
      <c r="M1997" s="3">
        <v>3</v>
      </c>
      <c r="N1997" s="10">
        <f t="shared" si="217"/>
        <v>1</v>
      </c>
      <c r="O1997" s="35">
        <v>3</v>
      </c>
      <c r="P1997" s="17"/>
      <c r="Q1997" s="40">
        <v>1304.74334</v>
      </c>
      <c r="R1997" s="40">
        <v>435.58596999999997</v>
      </c>
      <c r="S1997" s="18">
        <f t="shared" si="218"/>
        <v>2.915612732048356</v>
      </c>
      <c r="T1997" s="18">
        <f t="shared" si="219"/>
        <v>-0.82716162771346824</v>
      </c>
      <c r="U1997" s="18">
        <f t="shared" si="220"/>
        <v>-1.7677337036099054</v>
      </c>
      <c r="V1997" s="30">
        <v>435.58519999999999</v>
      </c>
      <c r="W1997" s="3" t="s">
        <v>47</v>
      </c>
      <c r="X1997" s="3" t="s">
        <v>47</v>
      </c>
      <c r="Y1997" s="3" t="s">
        <v>48</v>
      </c>
      <c r="Z1997" s="3" t="s">
        <v>47</v>
      </c>
      <c r="AA1997" s="3" t="s">
        <v>47</v>
      </c>
      <c r="AB1997" s="12" t="s">
        <v>48</v>
      </c>
      <c r="AC1997" s="3" t="s">
        <v>52</v>
      </c>
      <c r="AD1997" s="3" t="s">
        <v>47</v>
      </c>
      <c r="AE1997" s="3" t="s">
        <v>47</v>
      </c>
      <c r="AF1997" s="3" t="s">
        <v>47</v>
      </c>
      <c r="AG1997" s="3" t="s">
        <v>48</v>
      </c>
      <c r="AH1997" s="3" t="s">
        <v>47</v>
      </c>
      <c r="AI1997" s="3" t="s">
        <v>52</v>
      </c>
      <c r="AJ1997" s="3" t="s">
        <v>47</v>
      </c>
      <c r="AK1997" s="3" t="s">
        <v>52</v>
      </c>
      <c r="AL1997" s="3" t="s">
        <v>48</v>
      </c>
      <c r="AM1997" s="3" t="s">
        <v>48</v>
      </c>
      <c r="AU1997" s="3">
        <v>0</v>
      </c>
      <c r="AV1997" s="3">
        <v>9</v>
      </c>
      <c r="AW1997" s="3">
        <v>1</v>
      </c>
      <c r="AX1997" s="3">
        <v>9</v>
      </c>
      <c r="AY1997" s="3">
        <v>100</v>
      </c>
      <c r="AZ1997" s="6" t="str">
        <f t="shared" si="221"/>
        <v>1651.2</v>
      </c>
      <c r="BC1997" s="12" t="s">
        <v>4420</v>
      </c>
      <c r="BJ1997" s="12">
        <f t="shared" si="222"/>
        <v>0</v>
      </c>
      <c r="BK1997" s="12">
        <f t="shared" si="223"/>
        <v>0</v>
      </c>
      <c r="CQ1997" s="3" t="str">
        <f>CONCATENATE(baseURL!$A$1,baseURL!$B$1,baseURL!$C$1,".",C1997,".",L1997,".pkl&amp;seq=",BC1997)</f>
        <v>http://proteomics.broadinstitute.org/millscripts/viewfeed.pl?side=xl&amp;cycle=1&amp;fixedMods=iaaC&amp;file=msdataSM/iPRG2012_nd/cpick_in/iPRG2012_nd.1651.2.3.pkl&amp;seq=LVYVTGGRNLGR</v>
      </c>
    </row>
    <row r="1998" spans="1:95" x14ac:dyDescent="0.2">
      <c r="A1998" s="3">
        <v>3156</v>
      </c>
      <c r="B1998" s="2" t="s">
        <v>4421</v>
      </c>
      <c r="C1998" s="2" t="s">
        <v>4422</v>
      </c>
      <c r="D1998" s="3">
        <v>5093</v>
      </c>
      <c r="E1998" s="3">
        <v>5090</v>
      </c>
      <c r="F1998" s="3">
        <v>34678</v>
      </c>
      <c r="G1998" s="3">
        <v>6740</v>
      </c>
      <c r="H1998" s="3">
        <v>22.758900000000001</v>
      </c>
      <c r="I1998" s="30">
        <v>510.26517000000001</v>
      </c>
      <c r="J1998" s="30">
        <v>510.26359209999998</v>
      </c>
      <c r="K1998" s="30">
        <v>1.58E-3</v>
      </c>
      <c r="L1998" s="3">
        <v>3</v>
      </c>
      <c r="M1998" s="3">
        <v>3</v>
      </c>
      <c r="N1998" s="10">
        <f t="shared" si="217"/>
        <v>1</v>
      </c>
      <c r="O1998" s="35">
        <v>3</v>
      </c>
      <c r="P1998" s="17"/>
      <c r="Q1998" s="40">
        <v>1528.7763</v>
      </c>
      <c r="R1998" s="40">
        <v>510.26362</v>
      </c>
      <c r="S1998" s="18">
        <f t="shared" si="218"/>
        <v>3.0376455213656466</v>
      </c>
      <c r="T1998" s="18">
        <f t="shared" si="219"/>
        <v>-5.4677619424462871E-2</v>
      </c>
      <c r="U1998" s="18">
        <f t="shared" si="220"/>
        <v>-0.23517255645473259</v>
      </c>
      <c r="V1998" s="30">
        <v>510.26350000000002</v>
      </c>
      <c r="W1998" s="3" t="s">
        <v>47</v>
      </c>
      <c r="X1998" s="3" t="s">
        <v>47</v>
      </c>
      <c r="Y1998" s="3" t="s">
        <v>47</v>
      </c>
      <c r="Z1998" s="3" t="s">
        <v>47</v>
      </c>
      <c r="AA1998" s="3" t="s">
        <v>47</v>
      </c>
      <c r="AB1998" s="12" t="s">
        <v>47</v>
      </c>
      <c r="AC1998" s="3" t="s">
        <v>52</v>
      </c>
      <c r="AE1998" s="3" t="s">
        <v>47</v>
      </c>
      <c r="AF1998" s="3" t="s">
        <v>48</v>
      </c>
      <c r="AG1998" s="3" t="s">
        <v>52</v>
      </c>
      <c r="AH1998" s="3" t="s">
        <v>47</v>
      </c>
      <c r="AL1998" s="3" t="s">
        <v>48</v>
      </c>
      <c r="AM1998" s="3" t="s">
        <v>48</v>
      </c>
      <c r="AU1998" s="3">
        <v>0</v>
      </c>
      <c r="AV1998" s="3">
        <v>8</v>
      </c>
      <c r="AW1998" s="3">
        <v>1</v>
      </c>
      <c r="AX1998" s="3">
        <v>8</v>
      </c>
      <c r="AY1998" s="3">
        <v>100</v>
      </c>
      <c r="AZ1998" s="6" t="str">
        <f t="shared" si="221"/>
        <v>1651.6</v>
      </c>
      <c r="BC1998" s="12" t="s">
        <v>4423</v>
      </c>
      <c r="BJ1998" s="12">
        <f t="shared" si="222"/>
        <v>0</v>
      </c>
      <c r="BK1998" s="12">
        <f t="shared" si="223"/>
        <v>0</v>
      </c>
      <c r="CQ1998" s="3" t="str">
        <f>CONCATENATE(baseURL!$A$1,baseURL!$B$1,baseURL!$C$1,".",C1998,".",L1998,".pkl&amp;seq=",BC1998)</f>
        <v>http://proteomics.broadinstitute.org/millscripts/viewfeed.pl?side=xl&amp;cycle=1&amp;fixedMods=iaaC&amp;file=msdataSM/iPRG2012_nd/cpick_in/iPRG2012_nd.1651.6.3.pkl&amp;seq=FARGMTSKPAGFMK</v>
      </c>
    </row>
    <row r="1999" spans="1:95" x14ac:dyDescent="0.2">
      <c r="A1999" s="3">
        <v>4586</v>
      </c>
      <c r="B1999" s="2" t="s">
        <v>4424</v>
      </c>
      <c r="C1999" s="2" t="s">
        <v>4425</v>
      </c>
      <c r="D1999" s="3">
        <v>5094</v>
      </c>
      <c r="E1999" s="3">
        <v>5091</v>
      </c>
      <c r="F1999" s="3">
        <v>34679</v>
      </c>
      <c r="G1999" s="3">
        <v>6741</v>
      </c>
      <c r="H1999" s="3">
        <v>22.761399999999998</v>
      </c>
      <c r="I1999" s="30">
        <v>645.33086000000003</v>
      </c>
      <c r="J1999" s="30">
        <v>645.32811839999999</v>
      </c>
      <c r="K1999" s="30">
        <v>2.7399999999999998E-3</v>
      </c>
      <c r="L1999" s="3">
        <v>2</v>
      </c>
      <c r="M1999" s="3">
        <v>2</v>
      </c>
      <c r="N1999" s="10">
        <f t="shared" si="217"/>
        <v>1</v>
      </c>
      <c r="O1999" s="35">
        <v>2</v>
      </c>
      <c r="P1999" s="17"/>
      <c r="Q1999" s="40">
        <v>1289.6518100000001</v>
      </c>
      <c r="R1999" s="40">
        <v>645.32953999999995</v>
      </c>
      <c r="S1999" s="18">
        <f t="shared" si="218"/>
        <v>2.0454665690306468</v>
      </c>
      <c r="T1999" s="18">
        <f t="shared" si="219"/>
        <v>-2.2029055108151945</v>
      </c>
      <c r="U1999" s="18">
        <f t="shared" si="220"/>
        <v>-2.0764584864869873</v>
      </c>
      <c r="V1999" s="30">
        <v>645.32820000000004</v>
      </c>
      <c r="W1999" s="3" t="s">
        <v>47</v>
      </c>
      <c r="X1999" s="3" t="s">
        <v>47</v>
      </c>
      <c r="Y1999" s="3" t="s">
        <v>47</v>
      </c>
      <c r="Z1999" s="3" t="s">
        <v>47</v>
      </c>
      <c r="AA1999" s="3" t="s">
        <v>47</v>
      </c>
      <c r="AB1999" s="12" t="s">
        <v>47</v>
      </c>
      <c r="AC1999" s="3" t="s">
        <v>47</v>
      </c>
      <c r="AD1999" s="3" t="s">
        <v>47</v>
      </c>
      <c r="AE1999" s="3" t="s">
        <v>47</v>
      </c>
      <c r="AF1999" s="3" t="s">
        <v>47</v>
      </c>
      <c r="AG1999" s="3" t="s">
        <v>47</v>
      </c>
      <c r="AH1999" s="3" t="s">
        <v>47</v>
      </c>
      <c r="AI1999" s="3" t="s">
        <v>47</v>
      </c>
      <c r="AK1999" s="3" t="s">
        <v>47</v>
      </c>
      <c r="AL1999" s="3" t="s">
        <v>47</v>
      </c>
      <c r="AM1999" s="3" t="s">
        <v>47</v>
      </c>
      <c r="AU1999" s="3">
        <v>0</v>
      </c>
      <c r="AV1999" s="3">
        <v>16</v>
      </c>
      <c r="AW1999" s="3">
        <v>1</v>
      </c>
      <c r="AX1999" s="3">
        <v>16</v>
      </c>
      <c r="AY1999" s="3">
        <v>100</v>
      </c>
      <c r="AZ1999" s="6" t="str">
        <f t="shared" si="221"/>
        <v>1651.7</v>
      </c>
      <c r="BC1999" s="12" t="s">
        <v>4426</v>
      </c>
      <c r="BJ1999" s="12">
        <f t="shared" si="222"/>
        <v>0</v>
      </c>
      <c r="BK1999" s="12">
        <f t="shared" si="223"/>
        <v>0</v>
      </c>
      <c r="CQ1999" s="3" t="str">
        <f>CONCATENATE(baseURL!$A$1,baseURL!$B$1,baseURL!$C$1,".",C1999,".",L1999,".pkl&amp;seq=",BC1999)</f>
        <v>http://proteomics.broadinstitute.org/millscripts/viewfeed.pl?side=xl&amp;cycle=1&amp;fixedMods=iaaC&amp;file=msdataSM/iPRG2012_nd/cpick_in/iPRG2012_nd.1651.7.2.pkl&amp;seq=LMTGELTPQSGR</v>
      </c>
    </row>
    <row r="2000" spans="1:95" x14ac:dyDescent="0.2">
      <c r="A2000" s="3">
        <v>3185</v>
      </c>
      <c r="B2000" s="2" t="s">
        <v>4427</v>
      </c>
      <c r="C2000" s="2" t="s">
        <v>4428</v>
      </c>
      <c r="D2000" s="3">
        <v>5105</v>
      </c>
      <c r="E2000" s="3">
        <v>5102</v>
      </c>
      <c r="F2000" s="3">
        <v>34704</v>
      </c>
      <c r="G2000" s="3">
        <v>6753</v>
      </c>
      <c r="H2000" s="3">
        <v>22.7803</v>
      </c>
      <c r="I2000" s="30">
        <v>548.31701999999996</v>
      </c>
      <c r="J2000" s="30">
        <v>548.31634020000001</v>
      </c>
      <c r="K2000" s="30">
        <v>6.8000000000000005E-4</v>
      </c>
      <c r="L2000" s="3">
        <v>2</v>
      </c>
      <c r="M2000" s="3">
        <v>2</v>
      </c>
      <c r="N2000" s="10">
        <f t="shared" si="217"/>
        <v>1</v>
      </c>
      <c r="O2000" s="35">
        <v>2</v>
      </c>
      <c r="P2000" s="17"/>
      <c r="Q2000" s="40">
        <v>1095.6269199999999</v>
      </c>
      <c r="R2000" s="40">
        <v>548.31709999999998</v>
      </c>
      <c r="S2000" s="18">
        <f t="shared" si="218"/>
        <v>-0.14590097595970122</v>
      </c>
      <c r="T2000" s="18">
        <f t="shared" si="219"/>
        <v>-1.3856945186806886</v>
      </c>
      <c r="U2000" s="18">
        <f t="shared" si="220"/>
        <v>-1.6413859790282945</v>
      </c>
      <c r="V2000" s="30">
        <v>548.31619999999998</v>
      </c>
      <c r="W2000" s="3" t="s">
        <v>47</v>
      </c>
      <c r="X2000" s="3" t="s">
        <v>47</v>
      </c>
      <c r="Y2000" s="3" t="s">
        <v>48</v>
      </c>
      <c r="Z2000" s="3" t="s">
        <v>48</v>
      </c>
      <c r="AA2000" s="3" t="s">
        <v>47</v>
      </c>
      <c r="AB2000" s="12" t="s">
        <v>47</v>
      </c>
      <c r="AE2000" s="3" t="s">
        <v>48</v>
      </c>
      <c r="AF2000" s="3" t="s">
        <v>47</v>
      </c>
      <c r="AG2000" s="3" t="s">
        <v>48</v>
      </c>
      <c r="AH2000" s="3" t="s">
        <v>47</v>
      </c>
      <c r="AI2000" s="3" t="s">
        <v>48</v>
      </c>
      <c r="AL2000" s="3" t="s">
        <v>52</v>
      </c>
      <c r="AM2000" s="3" t="s">
        <v>47</v>
      </c>
      <c r="AP2000" s="3" t="s">
        <v>52</v>
      </c>
      <c r="AU2000" s="3">
        <v>0</v>
      </c>
      <c r="AV2000" s="3">
        <v>7</v>
      </c>
      <c r="AW2000" s="3">
        <v>1</v>
      </c>
      <c r="AX2000" s="3">
        <v>7</v>
      </c>
      <c r="AY2000" s="3">
        <v>100</v>
      </c>
      <c r="AZ2000" s="6" t="str">
        <f t="shared" si="221"/>
        <v>1652.11</v>
      </c>
      <c r="BC2000" s="12" t="s">
        <v>4429</v>
      </c>
      <c r="BJ2000" s="12">
        <f t="shared" si="222"/>
        <v>0</v>
      </c>
      <c r="BK2000" s="12">
        <f t="shared" si="223"/>
        <v>0</v>
      </c>
      <c r="CQ2000" s="3" t="str">
        <f>CONCATENATE(baseURL!$A$1,baseURL!$B$1,baseURL!$C$1,".",C2000,".",L2000,".pkl&amp;seq=",BC2000)</f>
        <v>http://proteomics.broadinstitute.org/millscripts/viewfeed.pl?side=xl&amp;cycle=1&amp;fixedMods=iaaC&amp;file=msdataSM/iPRG2012_nd/cpick_in/iPRG2012_nd.1652.11.2.pkl&amp;seq=SLVGSGGHLLR</v>
      </c>
    </row>
    <row r="2001" spans="1:99" x14ac:dyDescent="0.2">
      <c r="A2001" s="3">
        <v>4421</v>
      </c>
      <c r="B2001" s="2" t="s">
        <v>4430</v>
      </c>
      <c r="C2001" s="2" t="s">
        <v>4431</v>
      </c>
      <c r="D2001" s="3">
        <v>5096</v>
      </c>
      <c r="E2001" s="3">
        <v>5093</v>
      </c>
      <c r="F2001" s="3">
        <v>34695</v>
      </c>
      <c r="G2001" s="3">
        <v>6744</v>
      </c>
      <c r="H2001" s="3">
        <v>22.770399999999999</v>
      </c>
      <c r="I2001" s="30">
        <v>420.25898000000001</v>
      </c>
      <c r="J2001" s="30">
        <v>420.25832589999999</v>
      </c>
      <c r="K2001" s="30">
        <v>6.4999999999999997E-4</v>
      </c>
      <c r="L2001" s="3">
        <v>2</v>
      </c>
      <c r="M2001" s="3">
        <v>2</v>
      </c>
      <c r="N2001" s="10">
        <f t="shared" si="217"/>
        <v>1</v>
      </c>
      <c r="O2001" s="35">
        <v>2</v>
      </c>
      <c r="P2001" s="17"/>
      <c r="Q2001" s="40">
        <v>839.50976000000003</v>
      </c>
      <c r="R2001" s="40">
        <v>420.25851999999998</v>
      </c>
      <c r="S2001" s="18">
        <f t="shared" si="218"/>
        <v>1.0945643648874113</v>
      </c>
      <c r="T2001" s="18">
        <f t="shared" si="219"/>
        <v>-0.46185857216512671</v>
      </c>
      <c r="U2001" s="18">
        <f t="shared" si="220"/>
        <v>-0.99938485473842031</v>
      </c>
      <c r="V2001" s="30">
        <v>420.25810000000001</v>
      </c>
      <c r="W2001" s="3" t="s">
        <v>47</v>
      </c>
      <c r="X2001" s="3" t="s">
        <v>47</v>
      </c>
      <c r="Y2001" s="3" t="s">
        <v>47</v>
      </c>
      <c r="Z2001" s="3" t="s">
        <v>47</v>
      </c>
      <c r="AA2001" s="3" t="s">
        <v>47</v>
      </c>
      <c r="AB2001" s="12" t="s">
        <v>47</v>
      </c>
      <c r="AC2001" s="3" t="s">
        <v>47</v>
      </c>
      <c r="AD2001" s="3" t="s">
        <v>47</v>
      </c>
      <c r="AE2001" s="3" t="s">
        <v>47</v>
      </c>
      <c r="AF2001" s="3" t="s">
        <v>48</v>
      </c>
      <c r="AG2001" s="3" t="s">
        <v>47</v>
      </c>
      <c r="AH2001" s="3" t="s">
        <v>47</v>
      </c>
      <c r="AI2001" s="3" t="s">
        <v>47</v>
      </c>
      <c r="AK2001" s="3" t="s">
        <v>52</v>
      </c>
      <c r="AL2001" s="3" t="s">
        <v>47</v>
      </c>
      <c r="AM2001" s="3" t="s">
        <v>47</v>
      </c>
      <c r="AN2001" s="3" t="s">
        <v>47</v>
      </c>
      <c r="AU2001" s="3">
        <v>0</v>
      </c>
      <c r="AV2001" s="3">
        <v>15</v>
      </c>
      <c r="AW2001" s="3">
        <v>1</v>
      </c>
      <c r="AX2001" s="3">
        <v>15</v>
      </c>
      <c r="AY2001" s="3">
        <v>100</v>
      </c>
      <c r="AZ2001" s="6" t="str">
        <f t="shared" si="221"/>
        <v>1652.2</v>
      </c>
      <c r="BC2001" s="12" t="s">
        <v>4432</v>
      </c>
      <c r="BJ2001" s="12">
        <f t="shared" si="222"/>
        <v>0</v>
      </c>
      <c r="BK2001" s="12">
        <f t="shared" si="223"/>
        <v>0</v>
      </c>
      <c r="CQ2001" s="3" t="str">
        <f>CONCATENATE(baseURL!$A$1,baseURL!$B$1,baseURL!$C$1,".",C2001,".",L2001,".pkl&amp;seq=",BC2001)</f>
        <v>http://proteomics.broadinstitute.org/millscripts/viewfeed.pl?side=xl&amp;cycle=1&amp;fixedMods=iaaC&amp;file=msdataSM/iPRG2012_nd/cpick_in/iPRG2012_nd.1652.2.2.pkl&amp;seq=LAGLNPVR</v>
      </c>
    </row>
    <row r="2002" spans="1:99" x14ac:dyDescent="0.2">
      <c r="A2002" s="3">
        <v>4304</v>
      </c>
      <c r="B2002" s="2" t="s">
        <v>4436</v>
      </c>
      <c r="C2002" s="2" t="s">
        <v>4437</v>
      </c>
      <c r="D2002" s="3">
        <v>5110</v>
      </c>
      <c r="E2002" s="3">
        <v>5107</v>
      </c>
      <c r="F2002" s="3">
        <v>34716</v>
      </c>
      <c r="G2002" s="3">
        <v>6759</v>
      </c>
      <c r="H2002" s="3">
        <v>22.796800000000001</v>
      </c>
      <c r="I2002" s="30">
        <v>504.27503000000002</v>
      </c>
      <c r="J2002" s="30">
        <v>504.2743327</v>
      </c>
      <c r="K2002" s="30">
        <v>6.9999999999999999E-4</v>
      </c>
      <c r="L2002" s="3">
        <v>2</v>
      </c>
      <c r="M2002" s="3">
        <v>2</v>
      </c>
      <c r="N2002" s="10">
        <f t="shared" si="217"/>
        <v>1</v>
      </c>
      <c r="O2002" s="35">
        <v>2</v>
      </c>
      <c r="P2002" s="17"/>
      <c r="Q2002" s="40">
        <v>1007.54213</v>
      </c>
      <c r="R2002" s="40">
        <v>504.2747</v>
      </c>
      <c r="S2002" s="18">
        <f t="shared" si="218"/>
        <v>0.65440522798284617</v>
      </c>
      <c r="T2002" s="18">
        <f t="shared" si="219"/>
        <v>-0.7283728491505127</v>
      </c>
      <c r="U2002" s="18">
        <f t="shared" si="220"/>
        <v>-1.1898276872107958</v>
      </c>
      <c r="V2002" s="30">
        <v>504.27409999999998</v>
      </c>
      <c r="W2002" s="3" t="s">
        <v>47</v>
      </c>
      <c r="X2002" s="3" t="s">
        <v>47</v>
      </c>
      <c r="Y2002" s="3" t="s">
        <v>47</v>
      </c>
      <c r="Z2002" s="3" t="s">
        <v>47</v>
      </c>
      <c r="AA2002" s="3" t="s">
        <v>47</v>
      </c>
      <c r="AB2002" s="12" t="s">
        <v>47</v>
      </c>
      <c r="AC2002" s="3" t="s">
        <v>47</v>
      </c>
      <c r="AD2002" s="3" t="s">
        <v>47</v>
      </c>
      <c r="AF2002" s="3" t="s">
        <v>47</v>
      </c>
      <c r="AG2002" s="3" t="s">
        <v>47</v>
      </c>
      <c r="AH2002" s="3" t="s">
        <v>47</v>
      </c>
      <c r="AI2002" s="3" t="s">
        <v>47</v>
      </c>
      <c r="AJ2002" s="3" t="s">
        <v>47</v>
      </c>
      <c r="AK2002" s="3" t="s">
        <v>48</v>
      </c>
      <c r="AL2002" s="3" t="s">
        <v>48</v>
      </c>
      <c r="AM2002" s="3" t="s">
        <v>47</v>
      </c>
      <c r="AN2002" s="3" t="s">
        <v>48</v>
      </c>
      <c r="AU2002" s="3">
        <v>0</v>
      </c>
      <c r="AV2002" s="3">
        <v>14</v>
      </c>
      <c r="AW2002" s="3">
        <v>1</v>
      </c>
      <c r="AX2002" s="3">
        <v>14</v>
      </c>
      <c r="AY2002" s="3">
        <v>100</v>
      </c>
      <c r="AZ2002" s="6" t="str">
        <f t="shared" si="221"/>
        <v>1653.2</v>
      </c>
      <c r="BC2002" s="12" t="s">
        <v>4438</v>
      </c>
      <c r="BJ2002" s="12">
        <f t="shared" si="222"/>
        <v>0</v>
      </c>
      <c r="BK2002" s="12">
        <f t="shared" si="223"/>
        <v>0</v>
      </c>
      <c r="CQ2002" s="3" t="str">
        <f>CONCATENATE(baseURL!$A$1,baseURL!$B$1,baseURL!$C$1,".",C2002,".",L2002,".pkl&amp;seq=",BC2002)</f>
        <v>http://proteomics.broadinstitute.org/millscripts/viewfeed.pl?side=xl&amp;cycle=1&amp;fixedMods=iaaC&amp;file=msdataSM/iPRG2012_nd/cpick_in/iPRG2012_nd.1653.2.2.pkl&amp;seq=VRVWEYR</v>
      </c>
    </row>
    <row r="2003" spans="1:99" x14ac:dyDescent="0.2">
      <c r="A2003" s="3">
        <v>6361</v>
      </c>
      <c r="B2003" s="2" t="s">
        <v>4439</v>
      </c>
      <c r="C2003" s="2" t="s">
        <v>4440</v>
      </c>
      <c r="D2003" s="3">
        <v>5115</v>
      </c>
      <c r="E2003" s="3">
        <v>5112</v>
      </c>
      <c r="F2003" s="3">
        <v>34721</v>
      </c>
      <c r="G2003" s="3">
        <v>6764</v>
      </c>
      <c r="H2003" s="3">
        <v>22.8093</v>
      </c>
      <c r="I2003" s="30">
        <v>725.33686999999998</v>
      </c>
      <c r="J2003" s="30">
        <v>725.33494440000004</v>
      </c>
      <c r="K2003" s="30">
        <v>1.9300000000000001E-3</v>
      </c>
      <c r="L2003" s="3">
        <v>2</v>
      </c>
      <c r="M2003" s="3">
        <v>2</v>
      </c>
      <c r="N2003" s="10">
        <f t="shared" si="217"/>
        <v>1</v>
      </c>
      <c r="O2003" s="35">
        <v>2</v>
      </c>
      <c r="P2003" s="17"/>
      <c r="Q2003" s="40">
        <v>1449.6647</v>
      </c>
      <c r="R2003" s="40">
        <v>725.33599000000004</v>
      </c>
      <c r="S2003" s="18">
        <f t="shared" si="218"/>
        <v>1.2132308503515226</v>
      </c>
      <c r="T2003" s="18">
        <f t="shared" si="219"/>
        <v>-1.4415388377428346</v>
      </c>
      <c r="U2003" s="18">
        <f t="shared" si="220"/>
        <v>-1.2270175646829584</v>
      </c>
      <c r="V2003" s="30">
        <v>725.33510000000001</v>
      </c>
      <c r="W2003" s="3" t="s">
        <v>47</v>
      </c>
      <c r="X2003" s="3" t="s">
        <v>47</v>
      </c>
      <c r="Y2003" s="3" t="s">
        <v>47</v>
      </c>
      <c r="Z2003" s="3" t="s">
        <v>47</v>
      </c>
      <c r="AA2003" s="3" t="s">
        <v>48</v>
      </c>
      <c r="AB2003" s="12" t="s">
        <v>47</v>
      </c>
      <c r="AC2003" s="3" t="s">
        <v>47</v>
      </c>
      <c r="AD2003" s="3" t="s">
        <v>47</v>
      </c>
      <c r="AE2003" s="3" t="s">
        <v>47</v>
      </c>
      <c r="AF2003" s="3" t="s">
        <v>47</v>
      </c>
      <c r="AG2003" s="3" t="s">
        <v>47</v>
      </c>
      <c r="AH2003" s="3" t="s">
        <v>47</v>
      </c>
      <c r="AI2003" s="3" t="s">
        <v>47</v>
      </c>
      <c r="AJ2003" s="3" t="s">
        <v>47</v>
      </c>
      <c r="AK2003" s="3" t="s">
        <v>48</v>
      </c>
      <c r="AL2003" s="3" t="s">
        <v>47</v>
      </c>
      <c r="AU2003" s="3">
        <v>0</v>
      </c>
      <c r="AV2003" s="3">
        <v>14</v>
      </c>
      <c r="AW2003" s="3">
        <v>1</v>
      </c>
      <c r="AX2003" s="3">
        <v>14</v>
      </c>
      <c r="AY2003" s="3">
        <v>100</v>
      </c>
      <c r="AZ2003" s="6" t="str">
        <f t="shared" si="221"/>
        <v>1653.7</v>
      </c>
      <c r="BC2003" s="12" t="s">
        <v>4441</v>
      </c>
      <c r="BJ2003" s="12">
        <f t="shared" si="222"/>
        <v>0</v>
      </c>
      <c r="BK2003" s="12">
        <f t="shared" si="223"/>
        <v>0</v>
      </c>
      <c r="CQ2003" s="3" t="str">
        <f>CONCATENATE(baseURL!$A$1,baseURL!$B$1,baseURL!$C$1,".",C2003,".",L2003,".pkl&amp;seq=",BC2003)</f>
        <v>http://proteomics.broadinstitute.org/millscripts/viewfeed.pl?side=xl&amp;cycle=1&amp;fixedMods=iaaC&amp;file=msdataSM/iPRG2012_nd/cpick_in/iPRG2012_nd.1653.7.2.pkl&amp;seq=MMSNPGAMQNLQK</v>
      </c>
    </row>
    <row r="2004" spans="1:99" x14ac:dyDescent="0.2">
      <c r="A2004" s="3">
        <v>1438</v>
      </c>
      <c r="B2004" s="2" t="s">
        <v>4445</v>
      </c>
      <c r="C2004" s="2" t="s">
        <v>4446</v>
      </c>
      <c r="D2004" s="3">
        <v>5116</v>
      </c>
      <c r="E2004" s="3">
        <v>5113</v>
      </c>
      <c r="F2004" s="3">
        <v>34736</v>
      </c>
      <c r="G2004" s="3">
        <v>6766</v>
      </c>
      <c r="H2004" s="3">
        <v>22.817499999999999</v>
      </c>
      <c r="I2004" s="30">
        <v>430.24410999999998</v>
      </c>
      <c r="J2004" s="30">
        <v>430.24399290000002</v>
      </c>
      <c r="K2004" s="30">
        <v>1.2E-4</v>
      </c>
      <c r="L2004" s="3">
        <v>2</v>
      </c>
      <c r="M2004" s="3">
        <v>2</v>
      </c>
      <c r="N2004" s="10">
        <f t="shared" si="217"/>
        <v>1</v>
      </c>
      <c r="O2004" s="35">
        <v>2</v>
      </c>
      <c r="P2004" s="17"/>
      <c r="Q2004" s="40">
        <v>859.48182999999995</v>
      </c>
      <c r="R2004" s="40">
        <v>430.24455</v>
      </c>
      <c r="S2004" s="18">
        <f t="shared" si="218"/>
        <v>-1.0226741977928022</v>
      </c>
      <c r="T2004" s="18">
        <f t="shared" si="219"/>
        <v>-1.2948449898562042</v>
      </c>
      <c r="U2004" s="18">
        <f t="shared" si="220"/>
        <v>-2.2080465632601372</v>
      </c>
      <c r="V2004" s="30">
        <v>430.24360000000001</v>
      </c>
      <c r="X2004" s="3" t="s">
        <v>47</v>
      </c>
      <c r="Y2004" s="3" t="s">
        <v>47</v>
      </c>
      <c r="AA2004" s="3" t="s">
        <v>47</v>
      </c>
      <c r="AF2004" s="3" t="s">
        <v>48</v>
      </c>
      <c r="AG2004" s="3" t="s">
        <v>48</v>
      </c>
      <c r="AL2004" s="3" t="s">
        <v>52</v>
      </c>
      <c r="AM2004" s="3" t="s">
        <v>48</v>
      </c>
      <c r="AP2004" s="3" t="s">
        <v>65</v>
      </c>
      <c r="AU2004" s="3">
        <v>1</v>
      </c>
      <c r="AV2004" s="3">
        <v>3</v>
      </c>
      <c r="AW2004" s="3">
        <v>1</v>
      </c>
      <c r="AX2004" s="3">
        <v>3</v>
      </c>
      <c r="AY2004" s="3">
        <v>100</v>
      </c>
      <c r="AZ2004" s="6" t="str">
        <f t="shared" si="221"/>
        <v>1654.1</v>
      </c>
      <c r="BC2004" s="12" t="s">
        <v>4447</v>
      </c>
      <c r="BJ2004" s="12">
        <f t="shared" si="222"/>
        <v>0</v>
      </c>
      <c r="BK2004" s="12">
        <f t="shared" si="223"/>
        <v>0</v>
      </c>
      <c r="CL2004" s="3" t="s">
        <v>4448</v>
      </c>
      <c r="CQ2004" s="3" t="str">
        <f>CONCATENATE(baseURL!$A$1,baseURL!$B$1,baseURL!$C$1,".",C2004,".",L2004,".pkl&amp;seq=",BC2004)</f>
        <v>http://proteomics.broadinstitute.org/millscripts/viewfeed.pl?side=xl&amp;cycle=1&amp;fixedMods=iaaC&amp;file=msdataSM/iPRG2012_nd/cpick_in/iPRG2012_nd.1654.1.2.pkl&amp;seq=QLQMLAR</v>
      </c>
    </row>
    <row r="2005" spans="1:99" x14ac:dyDescent="0.2">
      <c r="A2005" s="3">
        <v>6062</v>
      </c>
      <c r="B2005" s="13" t="s">
        <v>4442</v>
      </c>
      <c r="C2005" s="13" t="s">
        <v>4443</v>
      </c>
      <c r="D2005" s="7">
        <v>5126</v>
      </c>
      <c r="E2005" s="7">
        <v>5123</v>
      </c>
      <c r="F2005" s="7">
        <v>34746</v>
      </c>
      <c r="G2005" s="7">
        <v>6776</v>
      </c>
      <c r="H2005" s="7">
        <v>22.833300000000001</v>
      </c>
      <c r="I2005" s="31">
        <v>697.30278999999996</v>
      </c>
      <c r="J2005" s="31">
        <v>697.30637969999998</v>
      </c>
      <c r="K2005" s="31">
        <v>-3.5899999999999999E-3</v>
      </c>
      <c r="L2005" s="7">
        <v>2</v>
      </c>
      <c r="M2005" s="7">
        <v>2</v>
      </c>
      <c r="N2005" s="26">
        <f t="shared" si="217"/>
        <v>1</v>
      </c>
      <c r="O2005" s="36">
        <v>2</v>
      </c>
      <c r="P2005" s="16"/>
      <c r="Q2005" s="41">
        <v>1393.60526</v>
      </c>
      <c r="R2005" s="41">
        <v>697.30627000000004</v>
      </c>
      <c r="S2005" s="27">
        <f t="shared" si="218"/>
        <v>-4.9906334559151713</v>
      </c>
      <c r="T2005" s="27">
        <f t="shared" si="219"/>
        <v>0.15731968097610696</v>
      </c>
      <c r="U2005" s="27">
        <f t="shared" si="220"/>
        <v>-0.1003863052179936</v>
      </c>
      <c r="V2005" s="31">
        <v>697.30619999999999</v>
      </c>
      <c r="W2005" s="7" t="s">
        <v>47</v>
      </c>
      <c r="X2005" s="7" t="s">
        <v>47</v>
      </c>
      <c r="Y2005" s="7" t="s">
        <v>47</v>
      </c>
      <c r="Z2005" s="7" t="s">
        <v>47</v>
      </c>
      <c r="AA2005" s="7" t="s">
        <v>48</v>
      </c>
      <c r="AB2005" s="25" t="s">
        <v>47</v>
      </c>
      <c r="AC2005" s="7" t="s">
        <v>47</v>
      </c>
      <c r="AD2005" s="7" t="s">
        <v>47</v>
      </c>
      <c r="AE2005" s="7" t="s">
        <v>48</v>
      </c>
      <c r="AF2005" s="7" t="s">
        <v>47</v>
      </c>
      <c r="AG2005" s="7" t="s">
        <v>47</v>
      </c>
      <c r="AH2005" s="7" t="s">
        <v>47</v>
      </c>
      <c r="AI2005" s="7" t="s">
        <v>47</v>
      </c>
      <c r="AJ2005" s="7"/>
      <c r="AK2005" s="7"/>
      <c r="AL2005" s="7" t="s">
        <v>48</v>
      </c>
      <c r="AM2005" s="7"/>
      <c r="AN2005" s="7"/>
      <c r="AO2005" s="7"/>
      <c r="AP2005" s="7"/>
      <c r="AQ2005" s="7"/>
      <c r="AR2005" s="7"/>
      <c r="AS2005" s="7"/>
      <c r="AT2005" s="7"/>
      <c r="AU2005" s="7">
        <v>0</v>
      </c>
      <c r="AV2005" s="7">
        <v>11</v>
      </c>
      <c r="AW2005" s="7">
        <v>1</v>
      </c>
      <c r="AX2005" s="7">
        <v>11</v>
      </c>
      <c r="AY2005" s="7">
        <v>100</v>
      </c>
      <c r="AZ2005" s="14" t="str">
        <f t="shared" si="221"/>
        <v>1654.11</v>
      </c>
      <c r="BA2005" s="15"/>
      <c r="BB2005" s="25"/>
      <c r="BC2005" s="25" t="s">
        <v>4444</v>
      </c>
      <c r="BD2005" s="25"/>
      <c r="BE2005" s="25"/>
      <c r="BF2005" s="25"/>
      <c r="BG2005" s="25"/>
      <c r="BH2005" s="25"/>
      <c r="BI2005" s="25"/>
      <c r="BJ2005" s="25">
        <f t="shared" si="222"/>
        <v>0</v>
      </c>
      <c r="BK2005" s="25">
        <f t="shared" si="223"/>
        <v>0</v>
      </c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/>
      <c r="CE2005" s="7"/>
      <c r="CF2005" s="7"/>
      <c r="CG2005" s="7"/>
      <c r="CH2005" s="7"/>
      <c r="CI2005" s="7"/>
      <c r="CJ2005" s="7"/>
      <c r="CK2005" s="7"/>
      <c r="CL2005" s="7"/>
      <c r="CM2005" s="7"/>
      <c r="CN2005" s="7"/>
      <c r="CO2005" s="7"/>
      <c r="CP2005" s="7"/>
      <c r="CQ2005" s="7" t="str">
        <f>CONCATENATE(baseURL!$A$1,baseURL!$B$1,baseURL!$C$1,".",C2005,".",L2005,".pkl&amp;seq=",BC2005)</f>
        <v>http://proteomics.broadinstitute.org/millscripts/viewfeed.pl?side=xl&amp;cycle=1&amp;fixedMods=iaaC&amp;file=msdataSM/iPRG2012_nd/cpick_in/iPRG2012_nd.1654.11.2.pkl&amp;seq=NFNDPEVQGDMK</v>
      </c>
      <c r="CR2005" s="7"/>
      <c r="CS2005" s="7"/>
      <c r="CT2005" s="7"/>
      <c r="CU2005" s="7"/>
    </row>
    <row r="2006" spans="1:99" x14ac:dyDescent="0.2">
      <c r="A2006" s="3">
        <v>4826</v>
      </c>
      <c r="B2006" s="2" t="s">
        <v>4449</v>
      </c>
      <c r="C2006" s="2" t="s">
        <v>4450</v>
      </c>
      <c r="D2006" s="3">
        <v>5117</v>
      </c>
      <c r="E2006" s="3">
        <v>5114</v>
      </c>
      <c r="F2006" s="3">
        <v>34737</v>
      </c>
      <c r="G2006" s="3">
        <v>6767</v>
      </c>
      <c r="H2006" s="3">
        <v>22.818300000000001</v>
      </c>
      <c r="I2006" s="30">
        <v>450.26954999999998</v>
      </c>
      <c r="J2006" s="30">
        <v>450.26896169999998</v>
      </c>
      <c r="K2006" s="30">
        <v>5.9000000000000003E-4</v>
      </c>
      <c r="L2006" s="3">
        <v>2</v>
      </c>
      <c r="M2006" s="3">
        <v>2</v>
      </c>
      <c r="N2006" s="10">
        <f t="shared" si="217"/>
        <v>1</v>
      </c>
      <c r="O2006" s="35">
        <v>2</v>
      </c>
      <c r="P2006" s="17"/>
      <c r="Q2006" s="40">
        <v>899.53089</v>
      </c>
      <c r="R2006" s="40">
        <v>450.26907999999997</v>
      </c>
      <c r="S2006" s="18">
        <f t="shared" si="218"/>
        <v>1.0438202863209614</v>
      </c>
      <c r="T2006" s="18">
        <f t="shared" si="219"/>
        <v>-0.26273178695038751</v>
      </c>
      <c r="U2006" s="18">
        <f t="shared" si="220"/>
        <v>-1.066029228526703</v>
      </c>
      <c r="V2006" s="30">
        <v>450.26859999999999</v>
      </c>
      <c r="W2006" s="3" t="s">
        <v>47</v>
      </c>
      <c r="X2006" s="3" t="s">
        <v>47</v>
      </c>
      <c r="Y2006" s="3" t="s">
        <v>47</v>
      </c>
      <c r="Z2006" s="3" t="s">
        <v>47</v>
      </c>
      <c r="AA2006" s="3" t="s">
        <v>48</v>
      </c>
      <c r="AB2006" s="12" t="s">
        <v>47</v>
      </c>
      <c r="AC2006" s="3" t="s">
        <v>47</v>
      </c>
      <c r="AD2006" s="3" t="s">
        <v>47</v>
      </c>
      <c r="AE2006" s="3" t="s">
        <v>47</v>
      </c>
      <c r="AF2006" s="3" t="s">
        <v>47</v>
      </c>
      <c r="AG2006" s="3" t="s">
        <v>47</v>
      </c>
      <c r="AH2006" s="3" t="s">
        <v>47</v>
      </c>
      <c r="AI2006" s="3" t="s">
        <v>47</v>
      </c>
      <c r="AJ2006" s="3" t="s">
        <v>47</v>
      </c>
      <c r="AK2006" s="3" t="s">
        <v>47</v>
      </c>
      <c r="AL2006" s="3" t="s">
        <v>47</v>
      </c>
      <c r="AM2006" s="3" t="s">
        <v>47</v>
      </c>
      <c r="AN2006" s="3" t="s">
        <v>47</v>
      </c>
      <c r="AU2006" s="3">
        <v>0</v>
      </c>
      <c r="AV2006" s="3">
        <v>17</v>
      </c>
      <c r="AW2006" s="3">
        <v>1</v>
      </c>
      <c r="AX2006" s="3">
        <v>17</v>
      </c>
      <c r="AY2006" s="3">
        <v>100</v>
      </c>
      <c r="AZ2006" s="6" t="str">
        <f t="shared" si="221"/>
        <v>1654.2</v>
      </c>
      <c r="BC2006" s="12" t="s">
        <v>4451</v>
      </c>
      <c r="BJ2006" s="12">
        <f t="shared" si="222"/>
        <v>0</v>
      </c>
      <c r="BK2006" s="12">
        <f t="shared" si="223"/>
        <v>0</v>
      </c>
      <c r="CQ2006" s="3" t="str">
        <f>CONCATENATE(baseURL!$A$1,baseURL!$B$1,baseURL!$C$1,".",C2006,".",L2006,".pkl&amp;seq=",BC2006)</f>
        <v>http://proteomics.broadinstitute.org/millscripts/viewfeed.pl?side=xl&amp;cycle=1&amp;fixedMods=iaaC&amp;file=msdataSM/iPRG2012_nd/cpick_in/iPRG2012_nd.1654.2.2.pkl&amp;seq=AGELVLAAR</v>
      </c>
    </row>
    <row r="2007" spans="1:99" x14ac:dyDescent="0.2">
      <c r="A2007" s="3">
        <v>2785</v>
      </c>
      <c r="B2007" s="2" t="s">
        <v>4452</v>
      </c>
      <c r="C2007" s="2" t="s">
        <v>4453</v>
      </c>
      <c r="D2007" s="3">
        <v>5121</v>
      </c>
      <c r="E2007" s="3">
        <v>5118</v>
      </c>
      <c r="F2007" s="3">
        <v>34741</v>
      </c>
      <c r="G2007" s="3">
        <v>6771</v>
      </c>
      <c r="H2007" s="3">
        <v>22.824999999999999</v>
      </c>
      <c r="I2007" s="30">
        <v>530.81627000000003</v>
      </c>
      <c r="J2007" s="30">
        <v>530.81583699999999</v>
      </c>
      <c r="K2007" s="30">
        <v>4.2999999999999999E-4</v>
      </c>
      <c r="L2007" s="3">
        <v>2</v>
      </c>
      <c r="M2007" s="3">
        <v>2</v>
      </c>
      <c r="N2007" s="10">
        <f t="shared" si="217"/>
        <v>1</v>
      </c>
      <c r="O2007" s="35">
        <v>2</v>
      </c>
      <c r="P2007" s="17"/>
      <c r="Q2007" s="40">
        <v>1060.6248499999999</v>
      </c>
      <c r="R2007" s="40">
        <v>530.81605999999999</v>
      </c>
      <c r="S2007" s="18">
        <f t="shared" si="218"/>
        <v>0.39561726907478112</v>
      </c>
      <c r="T2007" s="18">
        <f t="shared" si="219"/>
        <v>-0.42010786185597571</v>
      </c>
      <c r="U2007" s="18">
        <f t="shared" si="220"/>
        <v>-1.9969252624695542</v>
      </c>
      <c r="V2007" s="30">
        <v>530.81500000000005</v>
      </c>
      <c r="Z2007" s="3" t="s">
        <v>52</v>
      </c>
      <c r="AA2007" s="3" t="s">
        <v>65</v>
      </c>
      <c r="AB2007" s="12" t="s">
        <v>47</v>
      </c>
      <c r="AC2007" s="3" t="s">
        <v>47</v>
      </c>
      <c r="AD2007" s="3" t="s">
        <v>48</v>
      </c>
      <c r="AG2007" s="3" t="s">
        <v>47</v>
      </c>
      <c r="AH2007" s="3" t="s">
        <v>48</v>
      </c>
      <c r="AI2007" s="3" t="s">
        <v>47</v>
      </c>
      <c r="AL2007" s="3" t="s">
        <v>52</v>
      </c>
      <c r="AU2007" s="3">
        <v>1</v>
      </c>
      <c r="AV2007" s="3">
        <v>4</v>
      </c>
      <c r="AW2007" s="3">
        <v>1</v>
      </c>
      <c r="AX2007" s="3">
        <v>4</v>
      </c>
      <c r="AY2007" s="3">
        <v>100</v>
      </c>
      <c r="AZ2007" s="6" t="str">
        <f t="shared" si="221"/>
        <v>1654.6</v>
      </c>
      <c r="BC2007" s="12" t="s">
        <v>4360</v>
      </c>
      <c r="BJ2007" s="12">
        <f t="shared" si="222"/>
        <v>0</v>
      </c>
      <c r="BK2007" s="12">
        <f t="shared" si="223"/>
        <v>0</v>
      </c>
      <c r="BW2007" s="3" t="s">
        <v>4361</v>
      </c>
      <c r="CQ2007" s="3" t="str">
        <f>CONCATENATE(baseURL!$A$1,baseURL!$B$1,baseURL!$C$1,".",C2007,".",L2007,".pkl&amp;seq=",BC2007)</f>
        <v>http://proteomics.broadinstitute.org/millscripts/viewfeed.pl?side=xl&amp;cycle=1&amp;fixedMods=iaaC&amp;file=msdataSM/iPRG2012_nd/cpick_in/iPRG2012_nd.1654.6.2.pkl&amp;seq=LTTLTPVSTK</v>
      </c>
    </row>
    <row r="2008" spans="1:99" x14ac:dyDescent="0.2">
      <c r="A2008" s="3">
        <v>5327</v>
      </c>
      <c r="B2008" s="2" t="s">
        <v>4455</v>
      </c>
      <c r="C2008" s="2" t="s">
        <v>4456</v>
      </c>
      <c r="D2008" s="3">
        <v>5131</v>
      </c>
      <c r="E2008" s="3">
        <v>5128</v>
      </c>
      <c r="F2008" s="3">
        <v>34761</v>
      </c>
      <c r="G2008" s="3">
        <v>6782</v>
      </c>
      <c r="H2008" s="3">
        <v>22.857399999999998</v>
      </c>
      <c r="I2008" s="30">
        <v>761.85233000000005</v>
      </c>
      <c r="J2008" s="30">
        <v>761.85073090000003</v>
      </c>
      <c r="K2008" s="30">
        <v>1.6000000000000001E-3</v>
      </c>
      <c r="L2008" s="3">
        <v>2</v>
      </c>
      <c r="M2008" s="3">
        <v>2</v>
      </c>
      <c r="N2008" s="10">
        <f t="shared" si="217"/>
        <v>1</v>
      </c>
      <c r="O2008" s="35">
        <v>2</v>
      </c>
      <c r="P2008" s="17"/>
      <c r="Q2008" s="40">
        <v>1522.6954699999999</v>
      </c>
      <c r="R2008" s="40">
        <v>761.85136999999997</v>
      </c>
      <c r="S2008" s="18">
        <f t="shared" si="218"/>
        <v>1.2600883031520222</v>
      </c>
      <c r="T2008" s="18">
        <f t="shared" si="219"/>
        <v>-0.83887753584263725</v>
      </c>
      <c r="U2008" s="18">
        <f t="shared" si="220"/>
        <v>-1.0106958263901438</v>
      </c>
      <c r="V2008" s="30">
        <v>761.85059999999999</v>
      </c>
      <c r="W2008" s="3" t="s">
        <v>47</v>
      </c>
      <c r="X2008" s="3" t="s">
        <v>47</v>
      </c>
      <c r="Y2008" s="3" t="s">
        <v>47</v>
      </c>
      <c r="Z2008" s="3" t="s">
        <v>47</v>
      </c>
      <c r="AA2008" s="3" t="s">
        <v>47</v>
      </c>
      <c r="AB2008" s="12" t="s">
        <v>47</v>
      </c>
      <c r="AC2008" s="3" t="s">
        <v>47</v>
      </c>
      <c r="AD2008" s="3" t="s">
        <v>47</v>
      </c>
      <c r="AE2008" s="3" t="s">
        <v>47</v>
      </c>
      <c r="AF2008" s="3" t="s">
        <v>47</v>
      </c>
      <c r="AG2008" s="3" t="s">
        <v>47</v>
      </c>
      <c r="AH2008" s="3" t="s">
        <v>47</v>
      </c>
      <c r="AI2008" s="3" t="s">
        <v>47</v>
      </c>
      <c r="AJ2008" s="3" t="s">
        <v>47</v>
      </c>
      <c r="AK2008" s="3" t="s">
        <v>47</v>
      </c>
      <c r="AL2008" s="3" t="s">
        <v>47</v>
      </c>
      <c r="AM2008" s="3" t="s">
        <v>47</v>
      </c>
      <c r="AN2008" s="3" t="s">
        <v>48</v>
      </c>
      <c r="AU2008" s="3">
        <v>0</v>
      </c>
      <c r="AV2008" s="3">
        <v>17</v>
      </c>
      <c r="AW2008" s="3">
        <v>1</v>
      </c>
      <c r="AX2008" s="3">
        <v>17</v>
      </c>
      <c r="AY2008" s="3">
        <v>100</v>
      </c>
      <c r="AZ2008" s="6" t="str">
        <f t="shared" si="221"/>
        <v>1655.5</v>
      </c>
      <c r="BC2008" s="12" t="s">
        <v>4457</v>
      </c>
      <c r="BJ2008" s="12">
        <f t="shared" si="222"/>
        <v>0</v>
      </c>
      <c r="BK2008" s="12">
        <f t="shared" si="223"/>
        <v>0</v>
      </c>
      <c r="CQ2008" s="3" t="str">
        <f>CONCATENATE(baseURL!$A$1,baseURL!$B$1,baseURL!$C$1,".",C2008,".",L2008,".pkl&amp;seq=",BC2008)</f>
        <v>http://proteomics.broadinstitute.org/millscripts/viewfeed.pl?side=xl&amp;cycle=1&amp;fixedMods=iaaC&amp;file=msdataSM/iPRG2012_nd/cpick_in/iPRG2012_nd.1655.5.2.pkl&amp;seq=AVMNAWNGTESQSK</v>
      </c>
    </row>
    <row r="2009" spans="1:99" x14ac:dyDescent="0.2">
      <c r="A2009" s="3">
        <v>23</v>
      </c>
      <c r="B2009" s="2" t="s">
        <v>4458</v>
      </c>
      <c r="C2009" s="2" t="s">
        <v>4459</v>
      </c>
      <c r="D2009" s="3">
        <v>5141</v>
      </c>
      <c r="E2009" s="3">
        <v>5138</v>
      </c>
      <c r="F2009" s="3">
        <v>34787</v>
      </c>
      <c r="G2009" s="3">
        <v>6793</v>
      </c>
      <c r="H2009" s="3">
        <v>22.881399999999999</v>
      </c>
      <c r="I2009" s="30">
        <v>596.30101999999999</v>
      </c>
      <c r="J2009" s="30">
        <v>596.29656780000005</v>
      </c>
      <c r="K2009" s="30">
        <v>4.45E-3</v>
      </c>
      <c r="L2009" s="3">
        <v>2</v>
      </c>
      <c r="M2009" s="3">
        <v>2</v>
      </c>
      <c r="N2009" s="10">
        <f t="shared" si="217"/>
        <v>1</v>
      </c>
      <c r="O2009" s="35">
        <v>2</v>
      </c>
      <c r="P2009" s="17"/>
      <c r="Q2009" s="40">
        <v>1191.5851700000001</v>
      </c>
      <c r="R2009" s="40">
        <v>596.29621999999995</v>
      </c>
      <c r="S2009" s="18">
        <f t="shared" si="218"/>
        <v>8.0496904710307522</v>
      </c>
      <c r="T2009" s="18">
        <f t="shared" si="219"/>
        <v>0.58326715554158004</v>
      </c>
      <c r="U2009" s="18">
        <f t="shared" si="220"/>
        <v>0.80496904716027173</v>
      </c>
      <c r="V2009" s="30">
        <v>596.29669999999999</v>
      </c>
      <c r="W2009" s="3" t="s">
        <v>47</v>
      </c>
      <c r="Z2009" s="3" t="s">
        <v>47</v>
      </c>
      <c r="AA2009" s="3" t="s">
        <v>47</v>
      </c>
      <c r="AC2009" s="3" t="s">
        <v>52</v>
      </c>
      <c r="AE2009" s="3" t="s">
        <v>47</v>
      </c>
      <c r="AF2009" s="3" t="s">
        <v>47</v>
      </c>
      <c r="AG2009" s="3" t="s">
        <v>48</v>
      </c>
      <c r="AK2009" s="3" t="s">
        <v>52</v>
      </c>
      <c r="AL2009" s="3" t="s">
        <v>47</v>
      </c>
      <c r="AO2009" s="3" t="s">
        <v>47</v>
      </c>
      <c r="AP2009" s="3" t="s">
        <v>48</v>
      </c>
      <c r="AU2009" s="3">
        <v>0</v>
      </c>
      <c r="AV2009" s="3">
        <v>7</v>
      </c>
      <c r="AW2009" s="3">
        <v>1</v>
      </c>
      <c r="AX2009" s="3">
        <v>7</v>
      </c>
      <c r="AY2009" s="3">
        <v>100</v>
      </c>
      <c r="AZ2009" s="6" t="str">
        <f t="shared" si="221"/>
        <v>1656.10</v>
      </c>
      <c r="BB2009" s="12" t="s">
        <v>79</v>
      </c>
      <c r="BC2009" s="12" t="s">
        <v>4460</v>
      </c>
      <c r="BJ2009" s="12">
        <f t="shared" si="222"/>
        <v>0</v>
      </c>
      <c r="BK2009" s="12">
        <f t="shared" si="223"/>
        <v>0</v>
      </c>
      <c r="CQ2009" s="3" t="str">
        <f>CONCATENATE(baseURL!$A$1,baseURL!$B$1,"+Acetyl",baseURL!$C$1,".",C2009,".",L2009,".pkl&amp;seq=",BC2009)</f>
        <v>http://proteomics.broadinstitute.org/millscripts/viewfeed.pl?side=xl&amp;cycle=1&amp;fixedMods=iaaC+Acetyl&amp;file=msdataSM/iPRG2012_nd/cpick_in/iPRG2012_nd.1656.10.2.pkl&amp;seq=STELTVQSER</v>
      </c>
    </row>
    <row r="2010" spans="1:99" x14ac:dyDescent="0.2">
      <c r="A2010" s="3">
        <v>6295</v>
      </c>
      <c r="B2010" s="2" t="s">
        <v>4461</v>
      </c>
      <c r="C2010" s="2" t="s">
        <v>4462</v>
      </c>
      <c r="D2010" s="3">
        <v>5133</v>
      </c>
      <c r="E2010" s="3">
        <v>5130</v>
      </c>
      <c r="F2010" s="3">
        <v>34779</v>
      </c>
      <c r="G2010" s="3">
        <v>6785</v>
      </c>
      <c r="H2010" s="3">
        <v>22.868099999999998</v>
      </c>
      <c r="I2010" s="30">
        <v>474.59789999999998</v>
      </c>
      <c r="J2010" s="30">
        <v>474.59696889999998</v>
      </c>
      <c r="K2010" s="30">
        <v>9.3000000000000005E-4</v>
      </c>
      <c r="L2010" s="3">
        <v>3</v>
      </c>
      <c r="M2010" s="3">
        <v>3</v>
      </c>
      <c r="N2010" s="10">
        <f t="shared" si="217"/>
        <v>1</v>
      </c>
      <c r="O2010" s="35">
        <v>3</v>
      </c>
      <c r="P2010" s="17"/>
      <c r="Q2010" s="40">
        <v>1421.7746999999999</v>
      </c>
      <c r="R2010" s="40">
        <v>474.59642000000002</v>
      </c>
      <c r="S2010" s="18">
        <f t="shared" si="218"/>
        <v>3.1184390306993497</v>
      </c>
      <c r="T2010" s="18">
        <f t="shared" si="219"/>
        <v>1.156561610716881</v>
      </c>
      <c r="U2010" s="18">
        <f t="shared" si="220"/>
        <v>1.0113856315684562</v>
      </c>
      <c r="V2010" s="30">
        <v>474.59690000000001</v>
      </c>
      <c r="W2010" s="3" t="s">
        <v>47</v>
      </c>
      <c r="X2010" s="3" t="s">
        <v>47</v>
      </c>
      <c r="Y2010" s="3" t="s">
        <v>47</v>
      </c>
      <c r="Z2010" s="3" t="s">
        <v>47</v>
      </c>
      <c r="AA2010" s="3" t="s">
        <v>47</v>
      </c>
      <c r="AB2010" s="12" t="s">
        <v>47</v>
      </c>
      <c r="AC2010" s="3" t="s">
        <v>47</v>
      </c>
      <c r="AD2010" s="3" t="s">
        <v>47</v>
      </c>
      <c r="AE2010" s="3" t="s">
        <v>47</v>
      </c>
      <c r="AF2010" s="3" t="s">
        <v>47</v>
      </c>
      <c r="AG2010" s="3" t="s">
        <v>47</v>
      </c>
      <c r="AH2010" s="3" t="s">
        <v>47</v>
      </c>
      <c r="AI2010" s="3" t="s">
        <v>48</v>
      </c>
      <c r="AJ2010" s="3" t="s">
        <v>47</v>
      </c>
      <c r="AL2010" s="3" t="s">
        <v>48</v>
      </c>
      <c r="AU2010" s="3">
        <v>0</v>
      </c>
      <c r="AV2010" s="3">
        <v>13</v>
      </c>
      <c r="AW2010" s="3">
        <v>1</v>
      </c>
      <c r="AX2010" s="3">
        <v>13</v>
      </c>
      <c r="AY2010" s="3">
        <v>100</v>
      </c>
      <c r="AZ2010" s="6" t="str">
        <f t="shared" si="221"/>
        <v>1656.2</v>
      </c>
      <c r="BC2010" s="12" t="s">
        <v>4463</v>
      </c>
      <c r="BJ2010" s="12">
        <f t="shared" si="222"/>
        <v>0</v>
      </c>
      <c r="BK2010" s="12">
        <f t="shared" si="223"/>
        <v>0</v>
      </c>
      <c r="CQ2010" s="3" t="str">
        <f>CONCATENATE(baseURL!$A$1,baseURL!$B$1,baseURL!$C$1,".",C2010,".",L2010,".pkl&amp;seq=",BC2010)</f>
        <v>http://proteomics.broadinstitute.org/millscripts/viewfeed.pl?side=xl&amp;cycle=1&amp;fixedMods=iaaC&amp;file=msdataSM/iPRG2012_nd/cpick_in/iPRG2012_nd.1656.2.3.pkl&amp;seq=GQLVGRYVVDTSK</v>
      </c>
    </row>
    <row r="2011" spans="1:99" x14ac:dyDescent="0.2">
      <c r="A2011" s="3">
        <v>7613</v>
      </c>
      <c r="B2011" s="2" t="s">
        <v>4464</v>
      </c>
      <c r="C2011" s="2" t="s">
        <v>4465</v>
      </c>
      <c r="D2011" s="3">
        <v>5134</v>
      </c>
      <c r="E2011" s="3">
        <v>5131</v>
      </c>
      <c r="F2011" s="3">
        <v>34780</v>
      </c>
      <c r="G2011" s="3">
        <v>6786</v>
      </c>
      <c r="H2011" s="3">
        <v>22.869800000000001</v>
      </c>
      <c r="I2011" s="30">
        <v>481.90917000000002</v>
      </c>
      <c r="J2011" s="30">
        <v>481.90726139999998</v>
      </c>
      <c r="K2011" s="30">
        <v>1.91E-3</v>
      </c>
      <c r="L2011" s="3">
        <v>3</v>
      </c>
      <c r="M2011" s="3">
        <v>3</v>
      </c>
      <c r="N2011" s="10">
        <f t="shared" si="217"/>
        <v>1</v>
      </c>
      <c r="O2011" s="35">
        <v>3</v>
      </c>
      <c r="Q2011" s="40">
        <v>1443.7082800000001</v>
      </c>
      <c r="R2011" s="40">
        <v>481.90760999999998</v>
      </c>
      <c r="S2011" s="18">
        <f t="shared" si="218"/>
        <v>3.2371350185576402</v>
      </c>
      <c r="T2011" s="18">
        <f t="shared" si="219"/>
        <v>-0.72337517142602969</v>
      </c>
      <c r="U2011" s="18">
        <f t="shared" si="220"/>
        <v>-1.4733114506524774</v>
      </c>
      <c r="V2011" s="30">
        <v>481.90690000000001</v>
      </c>
      <c r="W2011" s="3" t="s">
        <v>47</v>
      </c>
      <c r="X2011" s="3" t="s">
        <v>47</v>
      </c>
      <c r="Y2011" s="3" t="s">
        <v>47</v>
      </c>
      <c r="AB2011" s="12" t="s">
        <v>48</v>
      </c>
      <c r="AC2011" s="3" t="s">
        <v>52</v>
      </c>
      <c r="AD2011" s="3" t="s">
        <v>47</v>
      </c>
      <c r="AH2011" s="3" t="s">
        <v>47</v>
      </c>
      <c r="AI2011" s="3" t="s">
        <v>52</v>
      </c>
      <c r="AJ2011" s="3" t="s">
        <v>47</v>
      </c>
      <c r="AK2011" s="3" t="s">
        <v>47</v>
      </c>
      <c r="AL2011" s="3" t="s">
        <v>52</v>
      </c>
      <c r="AU2011" s="3">
        <v>0</v>
      </c>
      <c r="AV2011" s="3">
        <v>7</v>
      </c>
      <c r="AW2011" s="3">
        <v>2</v>
      </c>
      <c r="AX2011" s="3">
        <v>6</v>
      </c>
      <c r="AY2011" s="3">
        <v>85.71</v>
      </c>
      <c r="AZ2011" s="6" t="str">
        <f t="shared" si="221"/>
        <v>1656.3</v>
      </c>
      <c r="BC2011" s="12" t="s">
        <v>4466</v>
      </c>
      <c r="BI2011" s="12" t="s">
        <v>594</v>
      </c>
      <c r="BJ2011" s="12">
        <f t="shared" si="222"/>
        <v>0</v>
      </c>
      <c r="BK2011" s="12">
        <f t="shared" si="223"/>
        <v>1</v>
      </c>
      <c r="BR2011" s="3" t="s">
        <v>594</v>
      </c>
      <c r="BZ2011" s="3" t="s">
        <v>4467</v>
      </c>
      <c r="CQ2011" s="3" t="str">
        <f>CONCATENATE(baseURL!$A$1,baseURL!$B$1,baseURL!$C$1,".",C2011,".",L2011,".pkl&amp;seq=",BC2011,"&amp;varMods=ReducedCys-C")</f>
        <v>http://proteomics.broadinstitute.org/millscripts/viewfeed.pl?side=xl&amp;cycle=1&amp;fixedMods=iaaC&amp;file=msdataSM/iPRG2012_nd/cpick_in/iPRG2012_nd.1656.3.3.pkl&amp;seq=LcANKYMTTVSGR&amp;varMods=ReducedCys-C</v>
      </c>
    </row>
    <row r="2012" spans="1:99" x14ac:dyDescent="0.2">
      <c r="A2012" s="3">
        <v>2914</v>
      </c>
      <c r="B2012" s="2" t="s">
        <v>4468</v>
      </c>
      <c r="C2012" s="2" t="s">
        <v>4454</v>
      </c>
      <c r="D2012" s="3">
        <v>5135</v>
      </c>
      <c r="E2012" s="3">
        <v>5132</v>
      </c>
      <c r="F2012" s="3">
        <v>34781</v>
      </c>
      <c r="G2012" s="3">
        <v>6787</v>
      </c>
      <c r="H2012" s="3">
        <v>22.871400000000001</v>
      </c>
      <c r="I2012" s="30">
        <v>492.28332</v>
      </c>
      <c r="J2012" s="30">
        <v>492.28263490000001</v>
      </c>
      <c r="K2012" s="30">
        <v>6.8999999999999997E-4</v>
      </c>
      <c r="L2012" s="3">
        <v>3</v>
      </c>
      <c r="M2012" s="3">
        <v>3</v>
      </c>
      <c r="N2012" s="10">
        <f t="shared" si="217"/>
        <v>1</v>
      </c>
      <c r="O2012" s="35">
        <v>3</v>
      </c>
      <c r="P2012" s="17"/>
      <c r="Q2012" s="40">
        <v>1474.83448</v>
      </c>
      <c r="R2012" s="40">
        <v>492.28300999999999</v>
      </c>
      <c r="S2012" s="18">
        <f t="shared" si="218"/>
        <v>0.62971907158269202</v>
      </c>
      <c r="T2012" s="18">
        <f t="shared" si="219"/>
        <v>-0.76196007655270415</v>
      </c>
      <c r="U2012" s="18">
        <f t="shared" si="220"/>
        <v>-0.83285425590460871</v>
      </c>
      <c r="V2012" s="30">
        <v>492.2826</v>
      </c>
      <c r="Z2012" s="3" t="s">
        <v>47</v>
      </c>
      <c r="AA2012" s="3" t="s">
        <v>65</v>
      </c>
      <c r="AB2012" s="12" t="s">
        <v>48</v>
      </c>
      <c r="AE2012" s="3" t="s">
        <v>47</v>
      </c>
      <c r="AH2012" s="3" t="s">
        <v>47</v>
      </c>
      <c r="AI2012" s="3" t="s">
        <v>48</v>
      </c>
      <c r="AL2012" s="3" t="s">
        <v>48</v>
      </c>
      <c r="AU2012" s="3">
        <v>1</v>
      </c>
      <c r="AV2012" s="3">
        <v>3</v>
      </c>
      <c r="AW2012" s="3">
        <v>1</v>
      </c>
      <c r="AX2012" s="3">
        <v>3</v>
      </c>
      <c r="AY2012" s="3">
        <v>100</v>
      </c>
      <c r="AZ2012" s="6" t="str">
        <f t="shared" si="221"/>
        <v>1656.4</v>
      </c>
      <c r="BC2012" s="12" t="s">
        <v>4469</v>
      </c>
      <c r="BJ2012" s="12">
        <f t="shared" si="222"/>
        <v>0</v>
      </c>
      <c r="BK2012" s="12">
        <f t="shared" si="223"/>
        <v>0</v>
      </c>
      <c r="BW2012" s="3" t="s">
        <v>4470</v>
      </c>
      <c r="CQ2012" s="3" t="str">
        <f>CONCATENATE(baseURL!$A$1,baseURL!$B$1,baseURL!$C$1,".",C2012,".",L2012,".pkl&amp;seq=",BC2012)</f>
        <v>http://proteomics.broadinstitute.org/millscripts/viewfeed.pl?side=xl&amp;cycle=1&amp;fixedMods=iaaC&amp;file=msdataSM/iPRG2012_nd/cpick_in/iPRG2012_nd.1656.4.3.pkl&amp;seq=AVVLMGKNTMVRR</v>
      </c>
    </row>
    <row r="2013" spans="1:99" x14ac:dyDescent="0.2">
      <c r="A2013" s="3">
        <v>5131</v>
      </c>
      <c r="B2013" s="2" t="s">
        <v>4471</v>
      </c>
      <c r="C2013" s="2" t="s">
        <v>4472</v>
      </c>
      <c r="D2013" s="3">
        <v>5147</v>
      </c>
      <c r="E2013" s="3">
        <v>5144</v>
      </c>
      <c r="F2013" s="3">
        <v>34804</v>
      </c>
      <c r="G2013" s="3">
        <v>6800</v>
      </c>
      <c r="H2013" s="3">
        <v>22.898900000000001</v>
      </c>
      <c r="I2013" s="30">
        <v>524.29759999999999</v>
      </c>
      <c r="J2013" s="30">
        <v>524.29805469999997</v>
      </c>
      <c r="K2013" s="30">
        <v>-4.4999999999999999E-4</v>
      </c>
      <c r="L2013" s="3">
        <v>3</v>
      </c>
      <c r="M2013" s="3">
        <v>3</v>
      </c>
      <c r="N2013" s="10">
        <f t="shared" si="217"/>
        <v>1</v>
      </c>
      <c r="O2013" s="35">
        <v>3</v>
      </c>
      <c r="P2013" s="17"/>
      <c r="Q2013" s="40">
        <v>1570.8798999999999</v>
      </c>
      <c r="R2013" s="40">
        <v>524.29814999999996</v>
      </c>
      <c r="S2013" s="18">
        <f t="shared" si="218"/>
        <v>-1.0490214393768613</v>
      </c>
      <c r="T2013" s="18">
        <f t="shared" si="219"/>
        <v>-0.18176680577288512</v>
      </c>
      <c r="U2013" s="18">
        <f t="shared" si="220"/>
        <v>-0.47682792689092052</v>
      </c>
      <c r="V2013" s="30">
        <v>524.29790000000003</v>
      </c>
      <c r="W2013" s="3" t="s">
        <v>47</v>
      </c>
      <c r="X2013" s="3" t="s">
        <v>47</v>
      </c>
      <c r="Y2013" s="3" t="s">
        <v>47</v>
      </c>
      <c r="Z2013" s="3" t="s">
        <v>47</v>
      </c>
      <c r="AA2013" s="3" t="s">
        <v>47</v>
      </c>
      <c r="AB2013" s="12" t="s">
        <v>47</v>
      </c>
      <c r="AC2013" s="3" t="s">
        <v>47</v>
      </c>
      <c r="AD2013" s="3" t="s">
        <v>47</v>
      </c>
      <c r="AE2013" s="3" t="s">
        <v>47</v>
      </c>
      <c r="AF2013" s="3" t="s">
        <v>47</v>
      </c>
      <c r="AG2013" s="3" t="s">
        <v>47</v>
      </c>
      <c r="AH2013" s="3" t="s">
        <v>47</v>
      </c>
      <c r="AI2013" s="3" t="s">
        <v>47</v>
      </c>
      <c r="AJ2013" s="3" t="s">
        <v>47</v>
      </c>
      <c r="AK2013" s="3" t="s">
        <v>47</v>
      </c>
      <c r="AL2013" s="3" t="s">
        <v>47</v>
      </c>
      <c r="AM2013" s="3" t="s">
        <v>47</v>
      </c>
      <c r="AN2013" s="3" t="s">
        <v>47</v>
      </c>
      <c r="AU2013" s="3">
        <v>0</v>
      </c>
      <c r="AV2013" s="3">
        <v>18</v>
      </c>
      <c r="AW2013" s="3">
        <v>1</v>
      </c>
      <c r="AX2013" s="3">
        <v>18</v>
      </c>
      <c r="AY2013" s="3">
        <v>100</v>
      </c>
      <c r="AZ2013" s="6" t="str">
        <f t="shared" si="221"/>
        <v>1657.6</v>
      </c>
      <c r="BC2013" s="12" t="s">
        <v>4473</v>
      </c>
      <c r="BJ2013" s="12">
        <f t="shared" si="222"/>
        <v>0</v>
      </c>
      <c r="BK2013" s="12">
        <f t="shared" si="223"/>
        <v>0</v>
      </c>
      <c r="CQ2013" s="3" t="str">
        <f>CONCATENATE(baseURL!$A$1,baseURL!$B$1,baseURL!$C$1,".",C2013,".",L2013,".pkl&amp;seq=",BC2013)</f>
        <v>http://proteomics.broadinstitute.org/millscripts/viewfeed.pl?side=xl&amp;cycle=1&amp;fixedMods=iaaC&amp;file=msdataSM/iPRG2012_nd/cpick_in/iPRG2012_nd.1657.6.3.pkl&amp;seq=KAEAGVQGELAELKK</v>
      </c>
    </row>
    <row r="2014" spans="1:99" x14ac:dyDescent="0.2">
      <c r="A2014" s="3">
        <v>1060</v>
      </c>
      <c r="B2014" s="2" t="s">
        <v>4474</v>
      </c>
      <c r="C2014" s="2" t="s">
        <v>4475</v>
      </c>
      <c r="D2014" s="3">
        <v>5148</v>
      </c>
      <c r="E2014" s="3">
        <v>5145</v>
      </c>
      <c r="F2014" s="3">
        <v>34805</v>
      </c>
      <c r="G2014" s="3">
        <v>6801</v>
      </c>
      <c r="H2014" s="3">
        <v>22.900500000000001</v>
      </c>
      <c r="I2014" s="30">
        <v>552.81334000000004</v>
      </c>
      <c r="J2014" s="30">
        <v>552.81343779999997</v>
      </c>
      <c r="K2014" s="30">
        <v>-1E-4</v>
      </c>
      <c r="L2014" s="3">
        <v>4</v>
      </c>
      <c r="M2014" s="3">
        <v>4</v>
      </c>
      <c r="N2014" s="10">
        <f t="shared" si="217"/>
        <v>1</v>
      </c>
      <c r="O2014" s="35">
        <v>4</v>
      </c>
      <c r="P2014" s="17"/>
      <c r="Q2014" s="40">
        <v>2208.2319699999998</v>
      </c>
      <c r="R2014" s="40">
        <v>552.81344999999999</v>
      </c>
      <c r="S2014" s="18">
        <f t="shared" si="218"/>
        <v>-0.19898213393623179</v>
      </c>
      <c r="T2014" s="18">
        <f t="shared" si="219"/>
        <v>-2.206892761866177E-2</v>
      </c>
      <c r="U2014" s="18">
        <f t="shared" si="220"/>
        <v>-0.45223212267582286</v>
      </c>
      <c r="V2014" s="30">
        <v>552.81320000000005</v>
      </c>
      <c r="W2014" s="3" t="s">
        <v>47</v>
      </c>
      <c r="AA2014" s="3" t="s">
        <v>47</v>
      </c>
      <c r="AB2014" s="12" t="s">
        <v>48</v>
      </c>
      <c r="AC2014" s="3" t="s">
        <v>47</v>
      </c>
      <c r="AF2014" s="3" t="s">
        <v>48</v>
      </c>
      <c r="AG2014" s="3" t="s">
        <v>52</v>
      </c>
      <c r="AL2014" s="3" t="s">
        <v>52</v>
      </c>
      <c r="AU2014" s="3">
        <v>0</v>
      </c>
      <c r="AV2014" s="3">
        <v>3</v>
      </c>
      <c r="AW2014" s="3">
        <v>1</v>
      </c>
      <c r="AX2014" s="3">
        <v>3</v>
      </c>
      <c r="AY2014" s="3">
        <v>100</v>
      </c>
      <c r="AZ2014" s="6" t="str">
        <f t="shared" si="221"/>
        <v>1657.7</v>
      </c>
      <c r="BC2014" s="12" t="s">
        <v>4476</v>
      </c>
      <c r="BJ2014" s="12">
        <f t="shared" si="222"/>
        <v>0</v>
      </c>
      <c r="BK2014" s="12">
        <f t="shared" si="223"/>
        <v>0</v>
      </c>
      <c r="CQ2014" s="3" t="str">
        <f>CONCATENATE(baseURL!$A$1,baseURL!$B$1,baseURL!$C$1,".",C2014,".",L2014,".pkl&amp;seq=",BC2014)</f>
        <v>http://proteomics.broadinstitute.org/millscripts/viewfeed.pl?side=xl&amp;cycle=1&amp;fixedMods=iaaC&amp;file=msdataSM/iPRG2012_nd/cpick_in/iPRG2012_nd.1657.7.4.pkl&amp;seq=ATGGTRTKTPGPGGQAALRALAR</v>
      </c>
    </row>
    <row r="2015" spans="1:99" x14ac:dyDescent="0.2">
      <c r="A2015" s="3">
        <v>3469</v>
      </c>
      <c r="B2015" s="2" t="s">
        <v>4479</v>
      </c>
      <c r="C2015" s="2" t="s">
        <v>4480</v>
      </c>
      <c r="D2015" s="3">
        <v>5156</v>
      </c>
      <c r="E2015" s="3">
        <v>5153</v>
      </c>
      <c r="F2015" s="3">
        <v>34824</v>
      </c>
      <c r="G2015" s="3">
        <v>6810</v>
      </c>
      <c r="H2015" s="3">
        <v>22.921399999999998</v>
      </c>
      <c r="I2015" s="30">
        <v>545.27904000000001</v>
      </c>
      <c r="J2015" s="30">
        <v>545.27681570000004</v>
      </c>
      <c r="K2015" s="30">
        <v>2.2200000000000002E-3</v>
      </c>
      <c r="L2015" s="3">
        <v>3</v>
      </c>
      <c r="M2015" s="3">
        <v>3</v>
      </c>
      <c r="N2015" s="10">
        <f t="shared" si="217"/>
        <v>1</v>
      </c>
      <c r="O2015" s="35">
        <v>3</v>
      </c>
      <c r="P2015" s="17"/>
      <c r="Q2015" s="40">
        <v>1633.8115</v>
      </c>
      <c r="R2015" s="40">
        <v>545.27535</v>
      </c>
      <c r="S2015" s="18">
        <f t="shared" si="218"/>
        <v>6.7672232020133798</v>
      </c>
      <c r="T2015" s="18">
        <f t="shared" si="219"/>
        <v>2.6879997418547532</v>
      </c>
      <c r="U2015" s="18">
        <f t="shared" si="220"/>
        <v>2.842600531918376</v>
      </c>
      <c r="V2015" s="30">
        <v>545.27689999999996</v>
      </c>
      <c r="W2015" s="3" t="s">
        <v>47</v>
      </c>
      <c r="X2015" s="3" t="s">
        <v>47</v>
      </c>
      <c r="Y2015" s="3" t="s">
        <v>47</v>
      </c>
      <c r="Z2015" s="3" t="s">
        <v>47</v>
      </c>
      <c r="AA2015" s="3" t="s">
        <v>47</v>
      </c>
      <c r="AB2015" s="12" t="s">
        <v>47</v>
      </c>
      <c r="AC2015" s="3" t="s">
        <v>47</v>
      </c>
      <c r="AE2015" s="3" t="s">
        <v>47</v>
      </c>
      <c r="AF2015" s="3" t="s">
        <v>48</v>
      </c>
      <c r="AG2015" s="3" t="s">
        <v>48</v>
      </c>
      <c r="AH2015" s="3" t="s">
        <v>47</v>
      </c>
      <c r="AI2015" s="3" t="s">
        <v>47</v>
      </c>
      <c r="AK2015" s="3" t="s">
        <v>52</v>
      </c>
      <c r="AL2015" s="3" t="s">
        <v>48</v>
      </c>
      <c r="AM2015" s="3" t="s">
        <v>48</v>
      </c>
      <c r="AO2015" s="3" t="s">
        <v>47</v>
      </c>
      <c r="AU2015" s="3">
        <v>0</v>
      </c>
      <c r="AV2015" s="3">
        <v>11</v>
      </c>
      <c r="AW2015" s="3">
        <v>1</v>
      </c>
      <c r="AX2015" s="3">
        <v>11</v>
      </c>
      <c r="AY2015" s="3">
        <v>100</v>
      </c>
      <c r="AZ2015" s="6" t="str">
        <f t="shared" si="221"/>
        <v>1658.5</v>
      </c>
      <c r="BC2015" s="12" t="s">
        <v>4481</v>
      </c>
      <c r="BJ2015" s="12">
        <f t="shared" si="222"/>
        <v>1</v>
      </c>
      <c r="BK2015" s="12">
        <f t="shared" si="223"/>
        <v>0</v>
      </c>
      <c r="CQ2015" s="3" t="str">
        <f>CONCATENATE(baseURL!$A$1,baseURL!$B$1,baseURL!$C$1,".",C2015,".",L2015,".pkl&amp;seq=",BC2015)</f>
        <v>http://proteomics.broadinstitute.org/millscripts/viewfeed.pl?side=xl&amp;cycle=1&amp;fixedMods=iaaC&amp;file=msdataSM/iPRG2012_nd/cpick_in/iPRG2012_nd.1658.5.3.pkl&amp;seq=YVHCLNSTLAATQR</v>
      </c>
    </row>
    <row r="2016" spans="1:99" x14ac:dyDescent="0.2">
      <c r="A2016" s="3">
        <v>2718</v>
      </c>
      <c r="B2016" s="2" t="s">
        <v>4477</v>
      </c>
      <c r="C2016" s="2" t="s">
        <v>4478</v>
      </c>
      <c r="D2016" s="3">
        <v>5160</v>
      </c>
      <c r="E2016" s="3">
        <v>5157</v>
      </c>
      <c r="F2016" s="3">
        <v>34828</v>
      </c>
      <c r="G2016" s="3">
        <v>6814</v>
      </c>
      <c r="H2016" s="3">
        <v>22.9297</v>
      </c>
      <c r="I2016" s="30">
        <v>671.35180000000003</v>
      </c>
      <c r="J2016" s="30">
        <v>671.34056499999997</v>
      </c>
      <c r="K2016" s="30">
        <v>1.123E-2</v>
      </c>
      <c r="L2016" s="3">
        <v>2</v>
      </c>
      <c r="M2016" s="3">
        <v>2</v>
      </c>
      <c r="N2016" s="10">
        <f t="shared" si="217"/>
        <v>1</v>
      </c>
      <c r="O2016" s="35">
        <v>2</v>
      </c>
      <c r="P2016" s="17"/>
      <c r="Q2016" s="40">
        <v>1341.67572</v>
      </c>
      <c r="R2016" s="40">
        <v>671.3415</v>
      </c>
      <c r="S2016" s="18">
        <f t="shared" si="218"/>
        <v>15.342415149412462</v>
      </c>
      <c r="T2016" s="18">
        <f t="shared" si="219"/>
        <v>-1.3927338024340452</v>
      </c>
      <c r="U2016" s="18">
        <f t="shared" si="220"/>
        <v>-1.3405993819858526</v>
      </c>
      <c r="V2016" s="30">
        <v>671.34059999999999</v>
      </c>
      <c r="Z2016" s="3" t="s">
        <v>47</v>
      </c>
      <c r="AA2016" s="3" t="s">
        <v>47</v>
      </c>
      <c r="AB2016" s="12" t="s">
        <v>47</v>
      </c>
      <c r="AC2016" s="3" t="s">
        <v>47</v>
      </c>
      <c r="AD2016" s="3" t="s">
        <v>48</v>
      </c>
      <c r="AE2016" s="3" t="s">
        <v>48</v>
      </c>
      <c r="AF2016" s="3" t="s">
        <v>48</v>
      </c>
      <c r="AH2016" s="3" t="s">
        <v>47</v>
      </c>
      <c r="AI2016" s="3" t="s">
        <v>48</v>
      </c>
      <c r="AJ2016" s="3" t="s">
        <v>48</v>
      </c>
      <c r="AL2016" s="3" t="s">
        <v>47</v>
      </c>
      <c r="AP2016" s="3" t="s">
        <v>52</v>
      </c>
      <c r="AU2016" s="3">
        <v>0</v>
      </c>
      <c r="AV2016" s="3">
        <v>6</v>
      </c>
      <c r="AW2016" s="3">
        <v>1</v>
      </c>
      <c r="AX2016" s="3">
        <v>6</v>
      </c>
      <c r="AY2016" s="3">
        <v>100</v>
      </c>
      <c r="AZ2016" s="6" t="str">
        <f t="shared" si="221"/>
        <v>1658.9</v>
      </c>
      <c r="BC2016" s="12" t="s">
        <v>4319</v>
      </c>
      <c r="BJ2016" s="12">
        <f t="shared" si="222"/>
        <v>0</v>
      </c>
      <c r="BK2016" s="12">
        <f t="shared" si="223"/>
        <v>0</v>
      </c>
      <c r="CQ2016" s="3" t="str">
        <f>CONCATENATE(baseURL!$A$1,baseURL!$B$1,baseURL!$C$1,".",C2016,".",L2016,".pkl&amp;seq=",BC2016)</f>
        <v>http://proteomics.broadinstitute.org/millscripts/viewfeed.pl?side=xl&amp;cycle=1&amp;fixedMods=iaaC&amp;file=msdataSM/iPRG2012_nd/cpick_in/iPRG2012_nd.1658.9.2.pkl&amp;seq=AGAGHSNTLQVSTV</v>
      </c>
    </row>
    <row r="2017" spans="1:95" x14ac:dyDescent="0.2">
      <c r="A2017" s="3">
        <v>3531</v>
      </c>
      <c r="B2017" s="2" t="s">
        <v>4483</v>
      </c>
      <c r="C2017" s="2" t="s">
        <v>4477</v>
      </c>
      <c r="D2017" s="3">
        <v>5170</v>
      </c>
      <c r="E2017" s="3">
        <v>5167</v>
      </c>
      <c r="F2017" s="3">
        <v>34850</v>
      </c>
      <c r="G2017" s="3">
        <v>6825</v>
      </c>
      <c r="H2017" s="3">
        <v>22.952300000000001</v>
      </c>
      <c r="I2017" s="30">
        <v>577.83175000000006</v>
      </c>
      <c r="J2017" s="30">
        <v>577.95556759999999</v>
      </c>
      <c r="K2017" s="30">
        <v>-0.12382</v>
      </c>
      <c r="L2017" s="3">
        <v>2</v>
      </c>
      <c r="M2017" s="3">
        <v>3</v>
      </c>
      <c r="N2017" s="10">
        <f t="shared" si="217"/>
        <v>-1</v>
      </c>
      <c r="O2017" s="35">
        <v>3</v>
      </c>
      <c r="P2017" s="17"/>
      <c r="Q2017" s="40">
        <v>1731.85212</v>
      </c>
      <c r="R2017" s="40">
        <v>577.95555999999999</v>
      </c>
      <c r="S2017" s="18">
        <f t="shared" si="218"/>
        <v>-214.22062277579772</v>
      </c>
      <c r="T2017" s="18">
        <f t="shared" si="219"/>
        <v>1.3149799966539318E-2</v>
      </c>
      <c r="U2017" s="18">
        <f t="shared" si="220"/>
        <v>-0.10381421014827057</v>
      </c>
      <c r="V2017" s="30">
        <v>577.95550000000003</v>
      </c>
      <c r="W2017" s="3" t="s">
        <v>47</v>
      </c>
      <c r="X2017" s="3" t="s">
        <v>47</v>
      </c>
      <c r="Y2017" s="3" t="s">
        <v>47</v>
      </c>
      <c r="Z2017" s="3" t="s">
        <v>47</v>
      </c>
      <c r="AA2017" s="3" t="s">
        <v>47</v>
      </c>
      <c r="AB2017" s="12" t="s">
        <v>47</v>
      </c>
      <c r="AC2017" s="3" t="s">
        <v>47</v>
      </c>
      <c r="AD2017" s="3" t="s">
        <v>65</v>
      </c>
      <c r="AE2017" s="3" t="s">
        <v>47</v>
      </c>
      <c r="AF2017" s="3" t="s">
        <v>47</v>
      </c>
      <c r="AG2017" s="3" t="s">
        <v>52</v>
      </c>
      <c r="AH2017" s="3" t="s">
        <v>47</v>
      </c>
      <c r="AI2017" s="3" t="s">
        <v>48</v>
      </c>
      <c r="AK2017" s="3" t="s">
        <v>47</v>
      </c>
      <c r="AL2017" s="3" t="s">
        <v>47</v>
      </c>
      <c r="AM2017" s="3" t="s">
        <v>47</v>
      </c>
      <c r="AN2017" s="3" t="s">
        <v>47</v>
      </c>
      <c r="AU2017" s="3">
        <v>1</v>
      </c>
      <c r="AV2017" s="3">
        <v>14</v>
      </c>
      <c r="AW2017" s="3">
        <v>1</v>
      </c>
      <c r="AX2017" s="3">
        <v>14</v>
      </c>
      <c r="AY2017" s="3">
        <v>100</v>
      </c>
      <c r="AZ2017" s="6" t="str">
        <f t="shared" si="221"/>
        <v>1659.10</v>
      </c>
      <c r="BC2017" s="12" t="s">
        <v>4415</v>
      </c>
      <c r="BJ2017" s="12">
        <f t="shared" si="222"/>
        <v>0</v>
      </c>
      <c r="BK2017" s="12">
        <f t="shared" si="223"/>
        <v>0</v>
      </c>
      <c r="BZ2017" s="3" t="s">
        <v>4484</v>
      </c>
      <c r="CQ2017" s="3" t="str">
        <f>CONCATENATE(baseURL!$A$1,baseURL!$B$1,baseURL!$C$1,".",C2017,".",L2017,".pkl&amp;seq=",BC2017)</f>
        <v>http://proteomics.broadinstitute.org/millscripts/viewfeed.pl?side=xl&amp;cycle=1&amp;fixedMods=iaaC&amp;file=msdataSM/iPRG2012_nd/cpick_in/iPRG2012_nd.1659.10.2.pkl&amp;seq=QNRNQELFDANVQR</v>
      </c>
    </row>
    <row r="2018" spans="1:95" x14ac:dyDescent="0.2">
      <c r="A2018" s="3">
        <v>2246</v>
      </c>
      <c r="B2018" s="2" t="s">
        <v>4485</v>
      </c>
      <c r="C2018" s="2" t="s">
        <v>4486</v>
      </c>
      <c r="D2018" s="3">
        <v>5171</v>
      </c>
      <c r="E2018" s="3">
        <v>5168</v>
      </c>
      <c r="F2018" s="3">
        <v>34851</v>
      </c>
      <c r="G2018" s="3">
        <v>6826</v>
      </c>
      <c r="H2018" s="3">
        <v>22.954000000000001</v>
      </c>
      <c r="I2018" s="30">
        <v>674.31127000000004</v>
      </c>
      <c r="J2018" s="30">
        <v>674.3123329</v>
      </c>
      <c r="K2018" s="30">
        <v>-1.06E-3</v>
      </c>
      <c r="L2018" s="3">
        <v>3</v>
      </c>
      <c r="M2018" s="3">
        <v>3</v>
      </c>
      <c r="N2018" s="10">
        <f t="shared" si="217"/>
        <v>1</v>
      </c>
      <c r="O2018" s="35">
        <v>3</v>
      </c>
      <c r="P2018" s="17"/>
      <c r="Q2018" s="40">
        <v>2020.92065</v>
      </c>
      <c r="R2018" s="40">
        <v>674.31173999999999</v>
      </c>
      <c r="S2018" s="18">
        <f t="shared" si="218"/>
        <v>-0.69700699553330103</v>
      </c>
      <c r="T2018" s="18">
        <f t="shared" si="219"/>
        <v>0.8792669100127285</v>
      </c>
      <c r="U2018" s="18">
        <f t="shared" si="220"/>
        <v>0.83047642039283609</v>
      </c>
      <c r="V2018" s="30">
        <v>674.31230000000005</v>
      </c>
      <c r="Z2018" s="3" t="s">
        <v>47</v>
      </c>
      <c r="AA2018" s="3" t="s">
        <v>47</v>
      </c>
      <c r="AB2018" s="12" t="s">
        <v>47</v>
      </c>
      <c r="AG2018" s="3" t="s">
        <v>48</v>
      </c>
      <c r="AH2018" s="3" t="s">
        <v>47</v>
      </c>
      <c r="AI2018" s="3" t="s">
        <v>47</v>
      </c>
      <c r="AL2018" s="3" t="s">
        <v>48</v>
      </c>
      <c r="AN2018" s="3" t="s">
        <v>47</v>
      </c>
      <c r="AU2018" s="3">
        <v>0</v>
      </c>
      <c r="AV2018" s="3">
        <v>6</v>
      </c>
      <c r="AW2018" s="3">
        <v>1</v>
      </c>
      <c r="AX2018" s="3">
        <v>6</v>
      </c>
      <c r="AY2018" s="3">
        <v>100</v>
      </c>
      <c r="AZ2018" s="6" t="str">
        <f t="shared" si="221"/>
        <v>1659.11</v>
      </c>
      <c r="BC2018" s="12" t="s">
        <v>4487</v>
      </c>
      <c r="BJ2018" s="12">
        <f t="shared" si="222"/>
        <v>0</v>
      </c>
      <c r="BK2018" s="12">
        <f t="shared" si="223"/>
        <v>0</v>
      </c>
      <c r="CQ2018" s="3" t="str">
        <f>CONCATENATE(baseURL!$A$1,baseURL!$B$1,baseURL!$C$1,".",C2018,".",L2018,".pkl&amp;seq=",BC2018)</f>
        <v>http://proteomics.broadinstitute.org/millscripts/viewfeed.pl?side=xl&amp;cycle=1&amp;fixedMods=iaaC&amp;file=msdataSM/iPRG2012_nd/cpick_in/iPRG2012_nd.1659.11.3.pkl&amp;seq=HNDVLENVEEDKEVHTN</v>
      </c>
    </row>
    <row r="2019" spans="1:95" x14ac:dyDescent="0.2">
      <c r="A2019" s="3">
        <v>3386</v>
      </c>
      <c r="B2019" s="2" t="s">
        <v>4488</v>
      </c>
      <c r="C2019" s="2" t="s">
        <v>4489</v>
      </c>
      <c r="D2019" s="3">
        <v>5162</v>
      </c>
      <c r="E2019" s="3">
        <v>5159</v>
      </c>
      <c r="F2019" s="3">
        <v>34842</v>
      </c>
      <c r="G2019" s="3">
        <v>6817</v>
      </c>
      <c r="H2019" s="3">
        <v>22.9389</v>
      </c>
      <c r="I2019" s="30">
        <v>453.2824</v>
      </c>
      <c r="J2019" s="30">
        <v>453.2812098</v>
      </c>
      <c r="K2019" s="30">
        <v>1.1900000000000001E-3</v>
      </c>
      <c r="L2019" s="3">
        <v>2</v>
      </c>
      <c r="M2019" s="3">
        <v>2</v>
      </c>
      <c r="N2019" s="10">
        <f t="shared" si="217"/>
        <v>1</v>
      </c>
      <c r="O2019" s="35">
        <v>2</v>
      </c>
      <c r="P2019" s="17"/>
      <c r="Q2019" s="40">
        <v>905.55670999999995</v>
      </c>
      <c r="R2019" s="40">
        <v>453.28199000000001</v>
      </c>
      <c r="S2019" s="18">
        <f t="shared" si="218"/>
        <v>0.90451420756432666</v>
      </c>
      <c r="T2019" s="18">
        <f t="shared" si="219"/>
        <v>-1.7212243530971423</v>
      </c>
      <c r="U2019" s="18">
        <f t="shared" si="220"/>
        <v>-1.9634576701948885</v>
      </c>
      <c r="V2019" s="30">
        <v>453.28109999999998</v>
      </c>
      <c r="W2019" s="3" t="s">
        <v>47</v>
      </c>
      <c r="X2019" s="3" t="s">
        <v>48</v>
      </c>
      <c r="Y2019" s="3" t="s">
        <v>48</v>
      </c>
      <c r="Z2019" s="3" t="s">
        <v>48</v>
      </c>
      <c r="AA2019" s="3" t="s">
        <v>47</v>
      </c>
      <c r="AB2019" s="12" t="s">
        <v>47</v>
      </c>
      <c r="AC2019" s="3" t="s">
        <v>47</v>
      </c>
      <c r="AE2019" s="3" t="s">
        <v>47</v>
      </c>
      <c r="AF2019" s="3" t="s">
        <v>48</v>
      </c>
      <c r="AG2019" s="3" t="s">
        <v>48</v>
      </c>
      <c r="AH2019" s="3" t="s">
        <v>47</v>
      </c>
      <c r="AI2019" s="3" t="s">
        <v>48</v>
      </c>
      <c r="AK2019" s="3" t="s">
        <v>52</v>
      </c>
      <c r="AL2019" s="3" t="s">
        <v>48</v>
      </c>
      <c r="AM2019" s="3" t="s">
        <v>47</v>
      </c>
      <c r="AN2019" s="3" t="s">
        <v>48</v>
      </c>
      <c r="AU2019" s="3">
        <v>0</v>
      </c>
      <c r="AV2019" s="3">
        <v>7</v>
      </c>
      <c r="AW2019" s="3">
        <v>1</v>
      </c>
      <c r="AX2019" s="3">
        <v>7</v>
      </c>
      <c r="AY2019" s="3">
        <v>100</v>
      </c>
      <c r="AZ2019" s="6" t="str">
        <f t="shared" si="221"/>
        <v>1659.2</v>
      </c>
      <c r="BC2019" s="12" t="s">
        <v>4490</v>
      </c>
      <c r="BJ2019" s="12">
        <f t="shared" si="222"/>
        <v>0</v>
      </c>
      <c r="BK2019" s="12">
        <f t="shared" si="223"/>
        <v>0</v>
      </c>
      <c r="CQ2019" s="3" t="str">
        <f>CONCATENATE(baseURL!$A$1,baseURL!$B$1,baseURL!$C$1,".",C2019,".",L2019,".pkl&amp;seq=",BC2019)</f>
        <v>http://proteomics.broadinstitute.org/millscripts/viewfeed.pl?side=xl&amp;cycle=1&amp;fixedMods=iaaC&amp;file=msdataSM/iPRG2012_nd/cpick_in/iPRG2012_nd.1659.2.2.pkl&amp;seq=RLLGTAFK</v>
      </c>
    </row>
    <row r="2020" spans="1:95" x14ac:dyDescent="0.2">
      <c r="A2020" s="3">
        <v>3566</v>
      </c>
      <c r="B2020" s="2" t="s">
        <v>4491</v>
      </c>
      <c r="C2020" s="2" t="s">
        <v>4479</v>
      </c>
      <c r="D2020" s="3">
        <v>5166</v>
      </c>
      <c r="E2020" s="3">
        <v>5163</v>
      </c>
      <c r="F2020" s="3">
        <v>34846</v>
      </c>
      <c r="G2020" s="3">
        <v>6821</v>
      </c>
      <c r="H2020" s="3">
        <v>22.945599999999999</v>
      </c>
      <c r="I2020" s="30">
        <v>529.30174</v>
      </c>
      <c r="J2020" s="30">
        <v>529.30321309999999</v>
      </c>
      <c r="K2020" s="30">
        <v>-1.47E-3</v>
      </c>
      <c r="L2020" s="3">
        <v>2</v>
      </c>
      <c r="M2020" s="3">
        <v>2</v>
      </c>
      <c r="N2020" s="10">
        <f t="shared" si="217"/>
        <v>1</v>
      </c>
      <c r="O2020" s="35">
        <v>2</v>
      </c>
      <c r="P2020" s="17"/>
      <c r="Q2020" s="40">
        <v>1057.6000300000001</v>
      </c>
      <c r="R2020" s="40">
        <v>529.30366000000004</v>
      </c>
      <c r="S2020" s="18">
        <f t="shared" si="218"/>
        <v>-3.6274073752692355</v>
      </c>
      <c r="T2020" s="18">
        <f t="shared" si="219"/>
        <v>-0.84431685214997454</v>
      </c>
      <c r="U2020" s="18">
        <f t="shared" si="220"/>
        <v>-0.8690663504748235</v>
      </c>
      <c r="V2020" s="30">
        <v>529.30319999999995</v>
      </c>
      <c r="W2020" s="3" t="s">
        <v>47</v>
      </c>
      <c r="X2020" s="3" t="s">
        <v>47</v>
      </c>
      <c r="Y2020" s="3" t="s">
        <v>47</v>
      </c>
      <c r="Z2020" s="3" t="s">
        <v>48</v>
      </c>
      <c r="AA2020" s="3" t="s">
        <v>48</v>
      </c>
      <c r="AB2020" s="12" t="s">
        <v>52</v>
      </c>
      <c r="AC2020" s="3" t="s">
        <v>47</v>
      </c>
      <c r="AD2020" s="3" t="s">
        <v>47</v>
      </c>
      <c r="AE2020" s="3" t="s">
        <v>47</v>
      </c>
      <c r="AF2020" s="3" t="s">
        <v>47</v>
      </c>
      <c r="AG2020" s="3" t="s">
        <v>48</v>
      </c>
      <c r="AH2020" s="3" t="s">
        <v>47</v>
      </c>
      <c r="AI2020" s="3" t="s">
        <v>47</v>
      </c>
      <c r="AL2020" s="3" t="s">
        <v>48</v>
      </c>
      <c r="AM2020" s="3" t="s">
        <v>47</v>
      </c>
      <c r="AN2020" s="3" t="s">
        <v>48</v>
      </c>
      <c r="AU2020" s="3">
        <v>0</v>
      </c>
      <c r="AV2020" s="3">
        <v>10</v>
      </c>
      <c r="AW2020" s="3">
        <v>1</v>
      </c>
      <c r="AX2020" s="3">
        <v>10</v>
      </c>
      <c r="AY2020" s="3">
        <v>100</v>
      </c>
      <c r="AZ2020" s="6" t="str">
        <f t="shared" si="221"/>
        <v>1659.6</v>
      </c>
      <c r="BC2020" s="12" t="s">
        <v>4492</v>
      </c>
      <c r="BJ2020" s="12">
        <f t="shared" si="222"/>
        <v>0</v>
      </c>
      <c r="BK2020" s="12">
        <f t="shared" si="223"/>
        <v>0</v>
      </c>
      <c r="CQ2020" s="3" t="str">
        <f>CONCATENATE(baseURL!$A$1,baseURL!$B$1,baseURL!$C$1,".",C2020,".",L2020,".pkl&amp;seq=",BC2020)</f>
        <v>http://proteomics.broadinstitute.org/millscripts/viewfeed.pl?side=xl&amp;cycle=1&amp;fixedMods=iaaC&amp;file=msdataSM/iPRG2012_nd/cpick_in/iPRG2012_nd.1659.6.2.pkl&amp;seq=TALLEGVAQR</v>
      </c>
    </row>
    <row r="2021" spans="1:95" x14ac:dyDescent="0.2">
      <c r="A2021" s="3">
        <v>1398</v>
      </c>
      <c r="B2021" s="2" t="s">
        <v>4496</v>
      </c>
      <c r="C2021" s="2" t="s">
        <v>4497</v>
      </c>
      <c r="D2021" s="3">
        <v>5173</v>
      </c>
      <c r="E2021" s="3">
        <v>5170</v>
      </c>
      <c r="F2021" s="3">
        <v>34863</v>
      </c>
      <c r="G2021" s="3">
        <v>6829</v>
      </c>
      <c r="H2021" s="3">
        <v>22.9649</v>
      </c>
      <c r="I2021" s="30">
        <v>442.25871999999998</v>
      </c>
      <c r="J2021" s="30">
        <v>442.26269860000002</v>
      </c>
      <c r="K2021" s="30">
        <v>-3.98E-3</v>
      </c>
      <c r="L2021" s="3">
        <v>2</v>
      </c>
      <c r="M2021" s="3">
        <v>2</v>
      </c>
      <c r="N2021" s="10">
        <f t="shared" si="217"/>
        <v>1</v>
      </c>
      <c r="O2021" s="35">
        <v>2</v>
      </c>
      <c r="P2021" s="17"/>
      <c r="Q2021" s="40">
        <v>883.49959000000001</v>
      </c>
      <c r="R2021" s="40">
        <v>442.25342999999998</v>
      </c>
      <c r="S2021" s="18">
        <f t="shared" si="218"/>
        <v>11.961467432829718</v>
      </c>
      <c r="T2021" s="18">
        <f t="shared" si="219"/>
        <v>20.957666738822716</v>
      </c>
      <c r="U2021" s="18">
        <f t="shared" si="220"/>
        <v>13.272932671241934</v>
      </c>
      <c r="V2021" s="30">
        <v>442.2593</v>
      </c>
      <c r="W2021" s="3" t="s">
        <v>52</v>
      </c>
      <c r="X2021" s="3" t="s">
        <v>47</v>
      </c>
      <c r="Y2021" s="3" t="s">
        <v>47</v>
      </c>
      <c r="Z2021" s="3" t="s">
        <v>52</v>
      </c>
      <c r="AA2021" s="3" t="s">
        <v>47</v>
      </c>
      <c r="AB2021" s="12" t="s">
        <v>52</v>
      </c>
      <c r="AF2021" s="3" t="s">
        <v>52</v>
      </c>
      <c r="AG2021" s="3" t="s">
        <v>52</v>
      </c>
      <c r="AK2021" s="3" t="s">
        <v>48</v>
      </c>
      <c r="AL2021" s="3" t="s">
        <v>52</v>
      </c>
      <c r="AM2021" s="3" t="s">
        <v>47</v>
      </c>
      <c r="AU2021" s="3">
        <v>0</v>
      </c>
      <c r="AV2021" s="3">
        <v>4</v>
      </c>
      <c r="AW2021" s="3">
        <v>1</v>
      </c>
      <c r="AX2021" s="3">
        <v>4</v>
      </c>
      <c r="AY2021" s="3">
        <v>100</v>
      </c>
      <c r="AZ2021" s="6" t="str">
        <f t="shared" si="221"/>
        <v>1660.2</v>
      </c>
      <c r="BC2021" s="12" t="s">
        <v>4498</v>
      </c>
      <c r="BJ2021" s="12">
        <f t="shared" si="222"/>
        <v>0</v>
      </c>
      <c r="BK2021" s="12">
        <f t="shared" si="223"/>
        <v>0</v>
      </c>
      <c r="CQ2021" s="3" t="str">
        <f>CONCATENATE(baseURL!$A$1,baseURL!$B$1,baseURL!$C$1,".",C2021,".",L2021,".pkl&amp;seq=",BC2021)</f>
        <v>http://proteomics.broadinstitute.org/millscripts/viewfeed.pl?side=xl&amp;cycle=1&amp;fixedMods=iaaC&amp;file=msdataSM/iPRG2012_nd/cpick_in/iPRG2012_nd.1660.2.2.pkl&amp;seq=ALPELNAR</v>
      </c>
    </row>
    <row r="2022" spans="1:95" x14ac:dyDescent="0.2">
      <c r="A2022" s="3">
        <v>5975</v>
      </c>
      <c r="B2022" s="2" t="s">
        <v>4499</v>
      </c>
      <c r="C2022" s="2" t="s">
        <v>4488</v>
      </c>
      <c r="D2022" s="3">
        <v>5174</v>
      </c>
      <c r="E2022" s="3">
        <v>5171</v>
      </c>
      <c r="F2022" s="3">
        <v>34864</v>
      </c>
      <c r="G2022" s="3">
        <v>6830</v>
      </c>
      <c r="H2022" s="3">
        <v>22.9666</v>
      </c>
      <c r="I2022" s="30">
        <v>456.22296999999998</v>
      </c>
      <c r="J2022" s="30">
        <v>456.22226910000001</v>
      </c>
      <c r="K2022" s="30">
        <v>6.9999999999999999E-4</v>
      </c>
      <c r="L2022" s="3">
        <v>2</v>
      </c>
      <c r="M2022" s="3">
        <v>2</v>
      </c>
      <c r="N2022" s="10">
        <f t="shared" si="217"/>
        <v>1</v>
      </c>
      <c r="O2022" s="35">
        <v>2</v>
      </c>
      <c r="P2022" s="17"/>
      <c r="Q2022" s="40">
        <v>911.43699000000004</v>
      </c>
      <c r="R2022" s="40">
        <v>456.22212999999999</v>
      </c>
      <c r="S2022" s="18">
        <f t="shared" si="218"/>
        <v>1.8412083604589948</v>
      </c>
      <c r="T2022" s="18">
        <f t="shared" si="219"/>
        <v>0.30489533686716191</v>
      </c>
      <c r="U2022" s="18">
        <f t="shared" si="220"/>
        <v>-6.5757441404915407E-2</v>
      </c>
      <c r="V2022" s="30">
        <v>456.22210000000001</v>
      </c>
      <c r="W2022" s="3" t="s">
        <v>47</v>
      </c>
      <c r="X2022" s="3" t="s">
        <v>47</v>
      </c>
      <c r="Y2022" s="3" t="s">
        <v>47</v>
      </c>
      <c r="Z2022" s="3" t="s">
        <v>47</v>
      </c>
      <c r="AA2022" s="3" t="s">
        <v>47</v>
      </c>
      <c r="AB2022" s="12" t="s">
        <v>47</v>
      </c>
      <c r="AC2022" s="3" t="s">
        <v>47</v>
      </c>
      <c r="AD2022" s="3" t="s">
        <v>48</v>
      </c>
      <c r="AE2022" s="3" t="s">
        <v>52</v>
      </c>
      <c r="AF2022" s="3" t="s">
        <v>48</v>
      </c>
      <c r="AG2022" s="3" t="s">
        <v>47</v>
      </c>
      <c r="AH2022" s="3" t="s">
        <v>47</v>
      </c>
      <c r="AI2022" s="3" t="s">
        <v>47</v>
      </c>
      <c r="AK2022" s="3" t="s">
        <v>47</v>
      </c>
      <c r="AL2022" s="3" t="s">
        <v>48</v>
      </c>
      <c r="AU2022" s="3">
        <v>0</v>
      </c>
      <c r="AV2022" s="3">
        <v>11</v>
      </c>
      <c r="AW2022" s="3">
        <v>1</v>
      </c>
      <c r="AX2022" s="3">
        <v>11</v>
      </c>
      <c r="AY2022" s="3">
        <v>100</v>
      </c>
      <c r="AZ2022" s="6" t="str">
        <f t="shared" si="221"/>
        <v>1660.3</v>
      </c>
      <c r="BC2022" s="12" t="s">
        <v>4339</v>
      </c>
      <c r="BJ2022" s="12">
        <f t="shared" si="222"/>
        <v>0</v>
      </c>
      <c r="BK2022" s="12">
        <f t="shared" si="223"/>
        <v>0</v>
      </c>
      <c r="CQ2022" s="3" t="str">
        <f>CONCATENATE(baseURL!$A$1,baseURL!$B$1,baseURL!$C$1,".",C2022,".",L2022,".pkl&amp;seq=",BC2022)</f>
        <v>http://proteomics.broadinstitute.org/millscripts/viewfeed.pl?side=xl&amp;cycle=1&amp;fixedMods=iaaC&amp;file=msdataSM/iPRG2012_nd/cpick_in/iPRG2012_nd.1660.3.2.pkl&amp;seq=NVWSYSR</v>
      </c>
    </row>
    <row r="2023" spans="1:95" x14ac:dyDescent="0.2">
      <c r="A2023" s="3">
        <v>262</v>
      </c>
      <c r="B2023" s="2" t="s">
        <v>4500</v>
      </c>
      <c r="C2023" s="2" t="s">
        <v>4491</v>
      </c>
      <c r="D2023" s="3">
        <v>5178</v>
      </c>
      <c r="E2023" s="3">
        <v>5175</v>
      </c>
      <c r="F2023" s="3">
        <v>34868</v>
      </c>
      <c r="G2023" s="3">
        <v>6834</v>
      </c>
      <c r="H2023" s="3">
        <v>22.9758</v>
      </c>
      <c r="I2023" s="30">
        <v>511.77782999999999</v>
      </c>
      <c r="J2023" s="30">
        <v>511.72098419999998</v>
      </c>
      <c r="K2023" s="30">
        <v>5.6849999999999998E-2</v>
      </c>
      <c r="L2023" s="3">
        <v>2</v>
      </c>
      <c r="M2023" s="3">
        <v>2</v>
      </c>
      <c r="N2023" s="10">
        <f t="shared" si="217"/>
        <v>1</v>
      </c>
      <c r="O2023" s="35">
        <v>2</v>
      </c>
      <c r="P2023" s="17"/>
      <c r="Q2023" s="40">
        <v>1022.55169</v>
      </c>
      <c r="R2023" s="40">
        <v>511.77947999999998</v>
      </c>
      <c r="S2023" s="18">
        <f t="shared" si="218"/>
        <v>-3.2240448561628927</v>
      </c>
      <c r="T2023" s="18">
        <f t="shared" si="219"/>
        <v>-114.29883824182023</v>
      </c>
      <c r="U2023" s="18">
        <f t="shared" si="220"/>
        <v>-3.2826638535113224</v>
      </c>
      <c r="V2023" s="30">
        <v>511.77780000000001</v>
      </c>
      <c r="W2023" s="3" t="s">
        <v>52</v>
      </c>
      <c r="AB2023" s="12" t="s">
        <v>52</v>
      </c>
      <c r="AC2023" s="3" t="s">
        <v>52</v>
      </c>
      <c r="AD2023" s="3" t="s">
        <v>47</v>
      </c>
      <c r="AF2023" s="3" t="s">
        <v>47</v>
      </c>
      <c r="AG2023" s="3" t="s">
        <v>47</v>
      </c>
      <c r="AI2023" s="3" t="s">
        <v>52</v>
      </c>
      <c r="AL2023" s="3" t="s">
        <v>52</v>
      </c>
      <c r="AU2023" s="3">
        <v>0</v>
      </c>
      <c r="AV2023" s="3">
        <v>3</v>
      </c>
      <c r="AW2023" s="3">
        <v>1</v>
      </c>
      <c r="AX2023" s="3">
        <v>3</v>
      </c>
      <c r="AY2023" s="3">
        <v>100</v>
      </c>
      <c r="AZ2023" s="6" t="str">
        <f t="shared" si="221"/>
        <v>1660.7</v>
      </c>
      <c r="BC2023" s="12" t="s">
        <v>4501</v>
      </c>
      <c r="BJ2023" s="12">
        <f t="shared" si="222"/>
        <v>0</v>
      </c>
      <c r="BK2023" s="12">
        <f t="shared" si="223"/>
        <v>0</v>
      </c>
      <c r="CQ2023" s="3" t="str">
        <f>CONCATENATE(baseURL!$A$1,baseURL!$B$1,baseURL!$C$1,".",C2023,".",L2023,".pkl&amp;seq=",BC2023)</f>
        <v>http://proteomics.broadinstitute.org/millscripts/viewfeed.pl?side=xl&amp;cycle=1&amp;fixedMods=iaaC&amp;file=msdataSM/iPRG2012_nd/cpick_in/iPRG2012_nd.1660.7.2.pkl&amp;seq=AQAVETYLK</v>
      </c>
    </row>
    <row r="2024" spans="1:95" x14ac:dyDescent="0.2">
      <c r="A2024" s="3">
        <v>4709</v>
      </c>
      <c r="B2024" s="2" t="s">
        <v>4505</v>
      </c>
      <c r="C2024" s="2" t="s">
        <v>4506</v>
      </c>
      <c r="D2024" s="3">
        <v>5180</v>
      </c>
      <c r="E2024" s="3">
        <v>5177</v>
      </c>
      <c r="F2024" s="3">
        <v>34883</v>
      </c>
      <c r="G2024" s="3">
        <v>6837</v>
      </c>
      <c r="H2024" s="3">
        <v>22.987500000000001</v>
      </c>
      <c r="I2024" s="30">
        <v>436.27242999999999</v>
      </c>
      <c r="J2024" s="30">
        <v>436.27140109999999</v>
      </c>
      <c r="K2024" s="30">
        <v>1.0300000000000001E-3</v>
      </c>
      <c r="L2024" s="3">
        <v>2</v>
      </c>
      <c r="M2024" s="3">
        <v>2</v>
      </c>
      <c r="N2024" s="10">
        <f t="shared" si="217"/>
        <v>1</v>
      </c>
      <c r="O2024" s="35">
        <v>2</v>
      </c>
      <c r="P2024" s="17"/>
      <c r="Q2024" s="40">
        <v>871.53598</v>
      </c>
      <c r="R2024" s="40">
        <v>436.27163000000002</v>
      </c>
      <c r="S2024" s="18">
        <f t="shared" si="218"/>
        <v>1.8337199692992043</v>
      </c>
      <c r="T2024" s="18">
        <f t="shared" si="219"/>
        <v>-0.52467312629203799</v>
      </c>
      <c r="U2024" s="18">
        <f t="shared" si="220"/>
        <v>-1.2148394797665865</v>
      </c>
      <c r="V2024" s="30">
        <v>436.27109999999999</v>
      </c>
      <c r="W2024" s="3" t="s">
        <v>47</v>
      </c>
      <c r="X2024" s="3" t="s">
        <v>47</v>
      </c>
      <c r="Y2024" s="3" t="s">
        <v>47</v>
      </c>
      <c r="Z2024" s="3" t="s">
        <v>47</v>
      </c>
      <c r="AA2024" s="3" t="s">
        <v>48</v>
      </c>
      <c r="AB2024" s="12" t="s">
        <v>47</v>
      </c>
      <c r="AC2024" s="3" t="s">
        <v>47</v>
      </c>
      <c r="AD2024" s="3" t="s">
        <v>47</v>
      </c>
      <c r="AE2024" s="3" t="s">
        <v>47</v>
      </c>
      <c r="AF2024" s="3" t="s">
        <v>47</v>
      </c>
      <c r="AG2024" s="3" t="s">
        <v>47</v>
      </c>
      <c r="AH2024" s="3" t="s">
        <v>47</v>
      </c>
      <c r="AI2024" s="3" t="s">
        <v>47</v>
      </c>
      <c r="AJ2024" s="3" t="s">
        <v>47</v>
      </c>
      <c r="AK2024" s="3" t="s">
        <v>65</v>
      </c>
      <c r="AL2024" s="3" t="s">
        <v>47</v>
      </c>
      <c r="AM2024" s="3" t="s">
        <v>47</v>
      </c>
      <c r="AN2024" s="3" t="s">
        <v>47</v>
      </c>
      <c r="AU2024" s="3">
        <v>1</v>
      </c>
      <c r="AV2024" s="3">
        <v>16</v>
      </c>
      <c r="AW2024" s="3">
        <v>1</v>
      </c>
      <c r="AX2024" s="3">
        <v>16</v>
      </c>
      <c r="AY2024" s="3">
        <v>100</v>
      </c>
      <c r="AZ2024" s="6" t="str">
        <f t="shared" si="221"/>
        <v>1661.1</v>
      </c>
      <c r="BC2024" s="12" t="s">
        <v>4507</v>
      </c>
      <c r="BJ2024" s="12">
        <f t="shared" si="222"/>
        <v>0</v>
      </c>
      <c r="BK2024" s="12">
        <f t="shared" si="223"/>
        <v>0</v>
      </c>
      <c r="CG2024" s="3" t="s">
        <v>4508</v>
      </c>
      <c r="CQ2024" s="3" t="str">
        <f>CONCATENATE(baseURL!$A$1,baseURL!$B$1,baseURL!$C$1,".",C2024,".",L2024,".pkl&amp;seq=",BC2024)</f>
        <v>http://proteomics.broadinstitute.org/millscripts/viewfeed.pl?side=xl&amp;cycle=1&amp;fixedMods=iaaC&amp;file=msdataSM/iPRG2012_nd/cpick_in/iPRG2012_nd.1661.1.2.pkl&amp;seq=LSGGVAVLR</v>
      </c>
    </row>
    <row r="2025" spans="1:95" x14ac:dyDescent="0.2">
      <c r="A2025" s="3">
        <v>1328</v>
      </c>
      <c r="B2025" s="2" t="s">
        <v>4509</v>
      </c>
      <c r="C2025" s="2" t="s">
        <v>4510</v>
      </c>
      <c r="D2025" s="3">
        <v>5181</v>
      </c>
      <c r="E2025" s="3">
        <v>5178</v>
      </c>
      <c r="F2025" s="3">
        <v>34884</v>
      </c>
      <c r="G2025" s="3">
        <v>6838</v>
      </c>
      <c r="H2025" s="3">
        <v>22.9892</v>
      </c>
      <c r="I2025" s="30">
        <v>446.74907000000002</v>
      </c>
      <c r="J2025" s="30">
        <v>446.74821370000001</v>
      </c>
      <c r="K2025" s="30">
        <v>8.5999999999999998E-4</v>
      </c>
      <c r="L2025" s="3">
        <v>2</v>
      </c>
      <c r="M2025" s="3">
        <v>2</v>
      </c>
      <c r="N2025" s="10">
        <f t="shared" si="217"/>
        <v>1</v>
      </c>
      <c r="O2025" s="35">
        <v>2</v>
      </c>
      <c r="P2025" s="17"/>
      <c r="Q2025" s="40">
        <v>892.48869000000002</v>
      </c>
      <c r="R2025" s="40">
        <v>446.74797999999998</v>
      </c>
      <c r="S2025" s="18">
        <f t="shared" si="218"/>
        <v>2.4398543447993704</v>
      </c>
      <c r="T2025" s="18">
        <f t="shared" si="219"/>
        <v>0.52311372515634691</v>
      </c>
      <c r="U2025" s="18">
        <f t="shared" si="220"/>
        <v>0.49244766593681655</v>
      </c>
      <c r="V2025" s="30">
        <v>446.7482</v>
      </c>
      <c r="X2025" s="3" t="s">
        <v>47</v>
      </c>
      <c r="Y2025" s="3" t="s">
        <v>47</v>
      </c>
      <c r="Z2025" s="3" t="s">
        <v>47</v>
      </c>
      <c r="AA2025" s="3" t="s">
        <v>47</v>
      </c>
      <c r="AB2025" s="12" t="s">
        <v>47</v>
      </c>
      <c r="AE2025" s="3" t="s">
        <v>52</v>
      </c>
      <c r="AF2025" s="3" t="s">
        <v>48</v>
      </c>
      <c r="AG2025" s="3" t="s">
        <v>48</v>
      </c>
      <c r="AH2025" s="3" t="s">
        <v>48</v>
      </c>
      <c r="AK2025" s="3" t="s">
        <v>52</v>
      </c>
      <c r="AL2025" s="3" t="s">
        <v>48</v>
      </c>
      <c r="AM2025" s="3" t="s">
        <v>47</v>
      </c>
      <c r="AN2025" s="3" t="s">
        <v>48</v>
      </c>
      <c r="AU2025" s="3">
        <v>0</v>
      </c>
      <c r="AV2025" s="3">
        <v>6</v>
      </c>
      <c r="AW2025" s="3">
        <v>1</v>
      </c>
      <c r="AX2025" s="3">
        <v>6</v>
      </c>
      <c r="AY2025" s="3">
        <v>100</v>
      </c>
      <c r="AZ2025" s="6" t="str">
        <f t="shared" si="221"/>
        <v>1661.2</v>
      </c>
      <c r="BC2025" s="12" t="s">
        <v>4511</v>
      </c>
      <c r="BJ2025" s="12">
        <f t="shared" si="222"/>
        <v>0</v>
      </c>
      <c r="BK2025" s="12">
        <f t="shared" si="223"/>
        <v>0</v>
      </c>
      <c r="CQ2025" s="3" t="str">
        <f>CONCATENATE(baseURL!$A$1,baseURL!$B$1,baseURL!$C$1,".",C2025,".",L2025,".pkl&amp;seq=",BC2025)</f>
        <v>http://proteomics.broadinstitute.org/millscripts/viewfeed.pl?side=xl&amp;cycle=1&amp;fixedMods=iaaC&amp;file=msdataSM/iPRG2012_nd/cpick_in/iPRG2012_nd.1661.2.2.pkl&amp;seq=ELAYQLR</v>
      </c>
    </row>
    <row r="2026" spans="1:95" x14ac:dyDescent="0.2">
      <c r="A2026" s="3">
        <v>3653</v>
      </c>
      <c r="B2026" s="2" t="s">
        <v>4512</v>
      </c>
      <c r="C2026" s="2" t="s">
        <v>4496</v>
      </c>
      <c r="D2026" s="3">
        <v>5182</v>
      </c>
      <c r="E2026" s="3">
        <v>5179</v>
      </c>
      <c r="F2026" s="3">
        <v>34885</v>
      </c>
      <c r="G2026" s="3">
        <v>6839</v>
      </c>
      <c r="H2026" s="3">
        <v>22.9909</v>
      </c>
      <c r="I2026" s="30">
        <v>483.76400000000001</v>
      </c>
      <c r="J2026" s="30">
        <v>483.89277629999998</v>
      </c>
      <c r="K2026" s="30">
        <v>-0.12878000000000001</v>
      </c>
      <c r="L2026" s="3">
        <v>2</v>
      </c>
      <c r="M2026" s="3">
        <v>3</v>
      </c>
      <c r="N2026" s="10">
        <f t="shared" si="217"/>
        <v>-1</v>
      </c>
      <c r="O2026" s="35">
        <v>3</v>
      </c>
      <c r="P2026" s="17"/>
      <c r="Q2026" s="40">
        <v>1449.6647</v>
      </c>
      <c r="R2026" s="40">
        <v>483.89308</v>
      </c>
      <c r="S2026" s="18">
        <f t="shared" si="218"/>
        <v>-266.75314307034034</v>
      </c>
      <c r="T2026" s="18">
        <f t="shared" si="219"/>
        <v>-0.62761798539807678</v>
      </c>
      <c r="U2026" s="18">
        <f t="shared" si="220"/>
        <v>-1.1986118917294077</v>
      </c>
      <c r="V2026" s="30">
        <v>483.89249999999998</v>
      </c>
      <c r="W2026" s="3" t="s">
        <v>47</v>
      </c>
      <c r="X2026" s="3" t="s">
        <v>47</v>
      </c>
      <c r="Y2026" s="3" t="s">
        <v>47</v>
      </c>
      <c r="Z2026" s="3" t="s">
        <v>47</v>
      </c>
      <c r="AA2026" s="3" t="s">
        <v>48</v>
      </c>
      <c r="AB2026" s="12" t="s">
        <v>47</v>
      </c>
      <c r="AC2026" s="3" t="s">
        <v>47</v>
      </c>
      <c r="AE2026" s="3" t="s">
        <v>47</v>
      </c>
      <c r="AF2026" s="3" t="s">
        <v>47</v>
      </c>
      <c r="AG2026" s="3" t="s">
        <v>52</v>
      </c>
      <c r="AH2026" s="3" t="s">
        <v>47</v>
      </c>
      <c r="AI2026" s="3" t="s">
        <v>47</v>
      </c>
      <c r="AK2026" s="3" t="s">
        <v>47</v>
      </c>
      <c r="AL2026" s="3" t="s">
        <v>47</v>
      </c>
      <c r="AU2026" s="3">
        <v>0</v>
      </c>
      <c r="AV2026" s="3">
        <v>12</v>
      </c>
      <c r="AW2026" s="3">
        <v>1</v>
      </c>
      <c r="AX2026" s="3">
        <v>12</v>
      </c>
      <c r="AY2026" s="3">
        <v>100</v>
      </c>
      <c r="AZ2026" s="6" t="str">
        <f t="shared" si="221"/>
        <v>1661.3</v>
      </c>
      <c r="BC2026" s="12" t="s">
        <v>4441</v>
      </c>
      <c r="BJ2026" s="12">
        <f t="shared" si="222"/>
        <v>0</v>
      </c>
      <c r="BK2026" s="12">
        <f t="shared" si="223"/>
        <v>0</v>
      </c>
      <c r="CQ2026" s="3" t="str">
        <f>CONCATENATE(baseURL!$A$1,baseURL!$B$1,baseURL!$C$1,".",C2026,".",L2026,".pkl&amp;seq=",BC2026)</f>
        <v>http://proteomics.broadinstitute.org/millscripts/viewfeed.pl?side=xl&amp;cycle=1&amp;fixedMods=iaaC&amp;file=msdataSM/iPRG2012_nd/cpick_in/iPRG2012_nd.1661.3.2.pkl&amp;seq=MMSNPGAMQNLQK</v>
      </c>
    </row>
    <row r="2027" spans="1:95" x14ac:dyDescent="0.2">
      <c r="A2027" s="3">
        <v>3316</v>
      </c>
      <c r="B2027" s="2" t="s">
        <v>4513</v>
      </c>
      <c r="C2027" s="2" t="s">
        <v>4499</v>
      </c>
      <c r="D2027" s="3">
        <v>5183</v>
      </c>
      <c r="E2027" s="3">
        <v>5180</v>
      </c>
      <c r="F2027" s="3">
        <v>34886</v>
      </c>
      <c r="G2027" s="3">
        <v>6840</v>
      </c>
      <c r="H2027" s="3">
        <v>22.9925</v>
      </c>
      <c r="I2027" s="30">
        <v>489.23644000000002</v>
      </c>
      <c r="J2027" s="30">
        <v>489.23705630000001</v>
      </c>
      <c r="K2027" s="30">
        <v>-6.2E-4</v>
      </c>
      <c r="L2027" s="3">
        <v>0</v>
      </c>
      <c r="M2027" s="3">
        <v>2</v>
      </c>
      <c r="N2027" s="10">
        <f t="shared" si="217"/>
        <v>1</v>
      </c>
      <c r="O2027" s="35">
        <v>2</v>
      </c>
      <c r="P2027" s="17"/>
      <c r="Q2027" s="40">
        <v>977.46869000000004</v>
      </c>
      <c r="R2027" s="40">
        <v>489.23797999999999</v>
      </c>
      <c r="S2027" s="18">
        <f t="shared" si="218"/>
        <v>-3.1477523473897637</v>
      </c>
      <c r="T2027" s="18">
        <f t="shared" si="219"/>
        <v>-1.8880382099261657</v>
      </c>
      <c r="U2027" s="18">
        <f t="shared" si="220"/>
        <v>-1.7987156270964633</v>
      </c>
      <c r="V2027" s="30">
        <v>489.2371</v>
      </c>
      <c r="X2027" s="3" t="s">
        <v>47</v>
      </c>
      <c r="Y2027" s="3" t="s">
        <v>47</v>
      </c>
      <c r="Z2027" s="3" t="s">
        <v>47</v>
      </c>
      <c r="AA2027" s="3" t="s">
        <v>47</v>
      </c>
      <c r="AB2027" s="12" t="s">
        <v>47</v>
      </c>
      <c r="AC2027" s="3" t="s">
        <v>47</v>
      </c>
      <c r="AE2027" s="3" t="s">
        <v>47</v>
      </c>
      <c r="AF2027" s="3" t="s">
        <v>48</v>
      </c>
      <c r="AG2027" s="3" t="s">
        <v>48</v>
      </c>
      <c r="AH2027" s="3" t="s">
        <v>47</v>
      </c>
      <c r="AI2027" s="3" t="s">
        <v>47</v>
      </c>
      <c r="AK2027" s="3" t="s">
        <v>48</v>
      </c>
      <c r="AL2027" s="3" t="s">
        <v>48</v>
      </c>
      <c r="AM2027" s="3" t="s">
        <v>47</v>
      </c>
      <c r="AN2027" s="3" t="s">
        <v>47</v>
      </c>
      <c r="AU2027" s="3">
        <v>0</v>
      </c>
      <c r="AV2027" s="3">
        <v>11</v>
      </c>
      <c r="AW2027" s="3">
        <v>1</v>
      </c>
      <c r="AX2027" s="3">
        <v>11</v>
      </c>
      <c r="AY2027" s="3">
        <v>100</v>
      </c>
      <c r="AZ2027" s="6" t="str">
        <f t="shared" si="221"/>
        <v>1661.4</v>
      </c>
      <c r="BC2027" s="12" t="s">
        <v>4514</v>
      </c>
      <c r="BJ2027" s="12">
        <f t="shared" si="222"/>
        <v>0</v>
      </c>
      <c r="BK2027" s="12">
        <f t="shared" si="223"/>
        <v>0</v>
      </c>
      <c r="CQ2027" s="3" t="str">
        <f>CONCATENATE(baseURL!$A$1,baseURL!$B$1,baseURL!$C$1,".",C2027,".",L2027,".pkl&amp;seq=",BC2027)</f>
        <v>http://proteomics.broadinstitute.org/millscripts/viewfeed.pl?side=xl&amp;cycle=1&amp;fixedMods=iaaC&amp;file=msdataSM/iPRG2012_nd/cpick_in/iPRG2012_nd.1661.4.0.pkl&amp;seq=LSPDDFQR</v>
      </c>
    </row>
    <row r="2028" spans="1:95" x14ac:dyDescent="0.2">
      <c r="A2028" s="3">
        <v>7089</v>
      </c>
      <c r="B2028" s="2" t="s">
        <v>4502</v>
      </c>
      <c r="C2028" s="2" t="s">
        <v>4503</v>
      </c>
      <c r="D2028" s="3">
        <v>5188</v>
      </c>
      <c r="E2028" s="3">
        <v>5185</v>
      </c>
      <c r="F2028" s="3">
        <v>34891</v>
      </c>
      <c r="G2028" s="3">
        <v>6845</v>
      </c>
      <c r="H2028" s="3">
        <v>23.002500000000001</v>
      </c>
      <c r="I2028" s="30">
        <v>620.81357000000003</v>
      </c>
      <c r="J2028" s="30">
        <v>620.81194149999999</v>
      </c>
      <c r="K2028" s="30">
        <v>1.6299999999999999E-3</v>
      </c>
      <c r="L2028" s="3">
        <v>2</v>
      </c>
      <c r="M2028" s="3">
        <v>2</v>
      </c>
      <c r="N2028" s="10">
        <f t="shared" si="217"/>
        <v>1</v>
      </c>
      <c r="O2028" s="35">
        <v>2</v>
      </c>
      <c r="P2028" s="17"/>
      <c r="Q2028" s="40">
        <v>1240.61681</v>
      </c>
      <c r="R2028" s="40">
        <v>620.81204000000002</v>
      </c>
      <c r="S2028" s="18">
        <f t="shared" si="218"/>
        <v>2.4645140580754101</v>
      </c>
      <c r="T2028" s="18">
        <f t="shared" si="219"/>
        <v>-0.15866316000496461</v>
      </c>
      <c r="U2028" s="18">
        <f t="shared" si="220"/>
        <v>-6.4431740100750215E-2</v>
      </c>
      <c r="V2028" s="30">
        <v>620.81200000000001</v>
      </c>
      <c r="W2028" s="3" t="s">
        <v>52</v>
      </c>
      <c r="X2028" s="3" t="s">
        <v>47</v>
      </c>
      <c r="Y2028" s="3" t="s">
        <v>47</v>
      </c>
      <c r="AA2028" s="3" t="s">
        <v>47</v>
      </c>
      <c r="AB2028" s="12" t="s">
        <v>47</v>
      </c>
      <c r="AC2028" s="3" t="s">
        <v>47</v>
      </c>
      <c r="AD2028" s="3" t="s">
        <v>47</v>
      </c>
      <c r="AG2028" s="3" t="s">
        <v>47</v>
      </c>
      <c r="AH2028" s="3" t="s">
        <v>47</v>
      </c>
      <c r="AI2028" s="3" t="s">
        <v>47</v>
      </c>
      <c r="AJ2028" s="3" t="s">
        <v>52</v>
      </c>
      <c r="AK2028" s="3" t="s">
        <v>52</v>
      </c>
      <c r="AL2028" s="3" t="s">
        <v>52</v>
      </c>
      <c r="AM2028" s="3" t="s">
        <v>52</v>
      </c>
      <c r="AU2028" s="3">
        <v>0</v>
      </c>
      <c r="AV2028" s="3">
        <v>9</v>
      </c>
      <c r="AW2028" s="3">
        <v>1</v>
      </c>
      <c r="AX2028" s="3">
        <v>9</v>
      </c>
      <c r="AY2028" s="3">
        <v>100</v>
      </c>
      <c r="AZ2028" s="6" t="str">
        <f t="shared" si="221"/>
        <v>1661.9</v>
      </c>
      <c r="BC2028" s="12" t="s">
        <v>4504</v>
      </c>
      <c r="BJ2028" s="12">
        <f t="shared" si="222"/>
        <v>0</v>
      </c>
      <c r="BK2028" s="12">
        <f t="shared" si="223"/>
        <v>0</v>
      </c>
      <c r="CQ2028" s="3" t="str">
        <f>CONCATENATE(baseURL!$A$1,baseURL!$B$1,baseURL!$C$1,".",C2028,".",L2028,".pkl&amp;seq=",BC2028)</f>
        <v>http://proteomics.broadinstitute.org/millscripts/viewfeed.pl?side=xl&amp;cycle=1&amp;fixedMods=iaaC&amp;file=msdataSM/iPRG2012_nd/cpick_in/iPRG2012_nd.1661.9.2.pkl&amp;seq=SLVPSGASTGVHE</v>
      </c>
    </row>
    <row r="2029" spans="1:95" x14ac:dyDescent="0.2">
      <c r="A2029" s="3">
        <v>5463</v>
      </c>
      <c r="B2029" s="2" t="s">
        <v>4515</v>
      </c>
      <c r="C2029" s="2" t="s">
        <v>4516</v>
      </c>
      <c r="D2029" s="3">
        <v>5189</v>
      </c>
      <c r="E2029" s="3">
        <v>5186</v>
      </c>
      <c r="F2029" s="3">
        <v>34904</v>
      </c>
      <c r="G2029" s="3">
        <v>6847</v>
      </c>
      <c r="H2029" s="3">
        <v>23.014299999999999</v>
      </c>
      <c r="I2029" s="30">
        <v>437.75425000000001</v>
      </c>
      <c r="J2029" s="30">
        <v>437.75454760000002</v>
      </c>
      <c r="K2029" s="30">
        <v>-2.9999999999999997E-4</v>
      </c>
      <c r="L2029" s="3">
        <v>2</v>
      </c>
      <c r="M2029" s="3">
        <v>2</v>
      </c>
      <c r="N2029" s="10">
        <f t="shared" si="217"/>
        <v>1</v>
      </c>
      <c r="O2029" s="35">
        <v>2</v>
      </c>
      <c r="P2029" s="17"/>
      <c r="Q2029" s="40">
        <v>874.49926000000005</v>
      </c>
      <c r="R2029" s="40">
        <v>437.75326999999999</v>
      </c>
      <c r="S2029" s="18">
        <f t="shared" si="218"/>
        <v>2.2387040079148885</v>
      </c>
      <c r="T2029" s="18">
        <f t="shared" si="219"/>
        <v>2.9185390209356572</v>
      </c>
      <c r="U2029" s="18">
        <f t="shared" si="220"/>
        <v>1.8960452311587712</v>
      </c>
      <c r="V2029" s="30">
        <v>437.75409999999999</v>
      </c>
      <c r="W2029" s="3" t="s">
        <v>47</v>
      </c>
      <c r="X2029" s="3" t="s">
        <v>47</v>
      </c>
      <c r="Y2029" s="3" t="s">
        <v>47</v>
      </c>
      <c r="Z2029" s="3" t="s">
        <v>47</v>
      </c>
      <c r="AA2029" s="3" t="s">
        <v>47</v>
      </c>
      <c r="AB2029" s="12" t="s">
        <v>47</v>
      </c>
      <c r="AC2029" s="3" t="s">
        <v>47</v>
      </c>
      <c r="AD2029" s="3" t="s">
        <v>47</v>
      </c>
      <c r="AE2029" s="3" t="s">
        <v>47</v>
      </c>
      <c r="AF2029" s="3" t="s">
        <v>47</v>
      </c>
      <c r="AG2029" s="3" t="s">
        <v>47</v>
      </c>
      <c r="AH2029" s="3" t="s">
        <v>47</v>
      </c>
      <c r="AI2029" s="3" t="s">
        <v>47</v>
      </c>
      <c r="AJ2029" s="3" t="s">
        <v>47</v>
      </c>
      <c r="AK2029" s="3" t="s">
        <v>47</v>
      </c>
      <c r="AL2029" s="3" t="s">
        <v>47</v>
      </c>
      <c r="AM2029" s="3" t="s">
        <v>47</v>
      </c>
      <c r="AU2029" s="3">
        <v>0</v>
      </c>
      <c r="AV2029" s="3">
        <v>17</v>
      </c>
      <c r="AW2029" s="3">
        <v>1</v>
      </c>
      <c r="AX2029" s="3">
        <v>17</v>
      </c>
      <c r="AY2029" s="3">
        <v>100</v>
      </c>
      <c r="AZ2029" s="6" t="str">
        <f t="shared" si="221"/>
        <v>1662.1</v>
      </c>
      <c r="BC2029" s="12" t="s">
        <v>4517</v>
      </c>
      <c r="BJ2029" s="12">
        <f t="shared" si="222"/>
        <v>0</v>
      </c>
      <c r="BK2029" s="12">
        <f t="shared" si="223"/>
        <v>0</v>
      </c>
      <c r="CQ2029" s="3" t="str">
        <f>CONCATENATE(baseURL!$A$1,baseURL!$B$1,baseURL!$C$1,".",C2029,".",L2029,".pkl&amp;seq=",BC2029)</f>
        <v>http://proteomics.broadinstitute.org/millscripts/viewfeed.pl?side=xl&amp;cycle=1&amp;fixedMods=iaaC&amp;file=msdataSM/iPRG2012_nd/cpick_in/iPRG2012_nd.1662.1.2.pkl&amp;seq=SLVNLGGSK</v>
      </c>
    </row>
    <row r="2030" spans="1:95" x14ac:dyDescent="0.2">
      <c r="A2030" s="3">
        <v>260</v>
      </c>
      <c r="B2030" s="2" t="s">
        <v>4518</v>
      </c>
      <c r="C2030" s="2" t="s">
        <v>4519</v>
      </c>
      <c r="D2030" s="3">
        <v>5195</v>
      </c>
      <c r="E2030" s="3">
        <v>5192</v>
      </c>
      <c r="F2030" s="3">
        <v>34927</v>
      </c>
      <c r="G2030" s="3">
        <v>6854</v>
      </c>
      <c r="H2030" s="3">
        <v>23.038</v>
      </c>
      <c r="I2030" s="30">
        <v>452.60293000000001</v>
      </c>
      <c r="J2030" s="30">
        <v>453.28123690000001</v>
      </c>
      <c r="K2030" s="30">
        <v>-0.67830999999999997</v>
      </c>
      <c r="L2030" s="3">
        <v>3</v>
      </c>
      <c r="M2030" s="3">
        <v>2</v>
      </c>
      <c r="N2030" s="10">
        <f t="shared" si="217"/>
        <v>-1</v>
      </c>
      <c r="O2030" s="35">
        <v>3</v>
      </c>
      <c r="P2030" s="17"/>
      <c r="Q2030" s="40">
        <v>1355.7892899999999</v>
      </c>
      <c r="R2030" s="40">
        <v>452.60127999999997</v>
      </c>
      <c r="S2030" s="18">
        <f t="shared" si="218"/>
        <v>3.6455928715901194</v>
      </c>
      <c r="T2030" s="18">
        <f t="shared" si="219"/>
        <v>1502.3309257986105</v>
      </c>
      <c r="U2030" s="18">
        <f t="shared" si="220"/>
        <v>3.5793093647517291</v>
      </c>
      <c r="V2030" s="30">
        <v>452.60289999999998</v>
      </c>
      <c r="AB2030" s="12" t="s">
        <v>52</v>
      </c>
      <c r="AC2030" s="3" t="s">
        <v>52</v>
      </c>
      <c r="AD2030" s="3" t="s">
        <v>47</v>
      </c>
      <c r="AF2030" s="3" t="s">
        <v>47</v>
      </c>
      <c r="AG2030" s="3" t="s">
        <v>47</v>
      </c>
      <c r="AH2030" s="3" t="s">
        <v>52</v>
      </c>
      <c r="AL2030" s="3" t="s">
        <v>52</v>
      </c>
      <c r="AU2030" s="3">
        <v>0</v>
      </c>
      <c r="AV2030" s="3">
        <v>3</v>
      </c>
      <c r="AW2030" s="3">
        <v>1</v>
      </c>
      <c r="AX2030" s="3">
        <v>3</v>
      </c>
      <c r="AY2030" s="3">
        <v>100</v>
      </c>
      <c r="AZ2030" s="6" t="str">
        <f t="shared" si="221"/>
        <v>1663.3</v>
      </c>
      <c r="BC2030" s="12" t="s">
        <v>4520</v>
      </c>
      <c r="BJ2030" s="12">
        <f t="shared" si="222"/>
        <v>0</v>
      </c>
      <c r="BK2030" s="12">
        <f t="shared" si="223"/>
        <v>0</v>
      </c>
      <c r="CQ2030" s="3" t="str">
        <f>CONCATENATE(baseURL!$A$1,baseURL!$B$1,baseURL!$C$1,".",C2030,".",L2030,".pkl&amp;seq=",BC2030)</f>
        <v>http://proteomics.broadinstitute.org/millscripts/viewfeed.pl?side=xl&amp;cycle=1&amp;fixedMods=iaaC&amp;file=msdataSM/iPRG2012_nd/cpick_in/iPRG2012_nd.1663.3.3.pkl&amp;seq=VTEPVTKALAQAK</v>
      </c>
    </row>
    <row r="2031" spans="1:95" x14ac:dyDescent="0.2">
      <c r="A2031" s="3">
        <v>1430</v>
      </c>
      <c r="B2031" s="2" t="s">
        <v>4521</v>
      </c>
      <c r="C2031" s="2" t="s">
        <v>4522</v>
      </c>
      <c r="D2031" s="3">
        <v>5198</v>
      </c>
      <c r="E2031" s="3">
        <v>5195</v>
      </c>
      <c r="F2031" s="3">
        <v>34930</v>
      </c>
      <c r="G2031" s="3">
        <v>6857</v>
      </c>
      <c r="H2031" s="3">
        <v>23.042999999999999</v>
      </c>
      <c r="I2031" s="30">
        <v>473.28440999999998</v>
      </c>
      <c r="J2031" s="30">
        <v>473.28433460000002</v>
      </c>
      <c r="K2031" s="30">
        <v>8.0000000000000007E-5</v>
      </c>
      <c r="L2031" s="3">
        <v>0</v>
      </c>
      <c r="M2031" s="3">
        <v>2</v>
      </c>
      <c r="N2031" s="10">
        <f t="shared" si="217"/>
        <v>1</v>
      </c>
      <c r="O2031" s="35">
        <v>2</v>
      </c>
      <c r="P2031" s="17"/>
      <c r="Q2031" s="40">
        <v>945.56151999999997</v>
      </c>
      <c r="R2031" s="40">
        <v>473.28440000000001</v>
      </c>
      <c r="S2031" s="18">
        <f t="shared" si="218"/>
        <v>2.1128944826308296E-2</v>
      </c>
      <c r="T2031" s="18">
        <f t="shared" si="219"/>
        <v>-0.13818329947632704</v>
      </c>
      <c r="U2031" s="18">
        <f t="shared" si="220"/>
        <v>-0.21128944886360371</v>
      </c>
      <c r="V2031" s="30">
        <v>473.28429999999997</v>
      </c>
      <c r="X2031" s="3" t="s">
        <v>47</v>
      </c>
      <c r="Y2031" s="3" t="s">
        <v>47</v>
      </c>
      <c r="AA2031" s="3" t="s">
        <v>47</v>
      </c>
      <c r="AC2031" s="3" t="s">
        <v>52</v>
      </c>
      <c r="AE2031" s="3" t="s">
        <v>52</v>
      </c>
      <c r="AH2031" s="3" t="s">
        <v>48</v>
      </c>
      <c r="AK2031" s="3" t="s">
        <v>52</v>
      </c>
      <c r="AL2031" s="3" t="s">
        <v>48</v>
      </c>
      <c r="AM2031" s="3" t="s">
        <v>48</v>
      </c>
      <c r="AU2031" s="3">
        <v>0</v>
      </c>
      <c r="AV2031" s="3">
        <v>3</v>
      </c>
      <c r="AW2031" s="3">
        <v>1</v>
      </c>
      <c r="AX2031" s="3">
        <v>3</v>
      </c>
      <c r="AY2031" s="3">
        <v>100</v>
      </c>
      <c r="AZ2031" s="6" t="str">
        <f t="shared" si="221"/>
        <v>1663.6</v>
      </c>
      <c r="BC2031" s="12" t="s">
        <v>4523</v>
      </c>
      <c r="BJ2031" s="12">
        <f t="shared" si="222"/>
        <v>0</v>
      </c>
      <c r="BK2031" s="12">
        <f t="shared" si="223"/>
        <v>0</v>
      </c>
      <c r="CQ2031" s="3" t="str">
        <f>CONCATENATE(baseURL!$A$1,baseURL!$B$1,baseURL!$C$1,".",C2031,".",L2031,".pkl&amp;seq=",BC2031)</f>
        <v>http://proteomics.broadinstitute.org/millscripts/viewfeed.pl?side=xl&amp;cycle=1&amp;fixedMods=iaaC&amp;file=msdataSM/iPRG2012_nd/cpick_in/iPRG2012_nd.1663.6.0.pkl&amp;seq=LLAVDTVSK</v>
      </c>
    </row>
    <row r="2032" spans="1:95" x14ac:dyDescent="0.2">
      <c r="A2032" s="3">
        <v>2187</v>
      </c>
      <c r="B2032" s="2" t="s">
        <v>4526</v>
      </c>
      <c r="C2032" s="2" t="s">
        <v>4527</v>
      </c>
      <c r="D2032" s="3">
        <v>5205</v>
      </c>
      <c r="E2032" s="3">
        <v>5202</v>
      </c>
      <c r="F2032" s="3">
        <v>34947</v>
      </c>
      <c r="G2032" s="3">
        <v>6865</v>
      </c>
      <c r="H2032" s="3">
        <v>23.0624</v>
      </c>
      <c r="I2032" s="30">
        <v>485.99310000000003</v>
      </c>
      <c r="J2032" s="30">
        <v>485.99289920000001</v>
      </c>
      <c r="K2032" s="30">
        <v>2.0000000000000001E-4</v>
      </c>
      <c r="L2032" s="3">
        <v>2</v>
      </c>
      <c r="M2032" s="3">
        <v>4</v>
      </c>
      <c r="N2032" s="10">
        <f t="shared" si="217"/>
        <v>-1</v>
      </c>
      <c r="O2032" s="35">
        <v>4</v>
      </c>
      <c r="P2032" s="17"/>
      <c r="Q2032" s="40">
        <v>1940.9460799999999</v>
      </c>
      <c r="R2032" s="40">
        <v>485.99198000000001</v>
      </c>
      <c r="S2032" s="18">
        <f t="shared" si="218"/>
        <v>2.3045647790616686</v>
      </c>
      <c r="T2032" s="18">
        <f t="shared" si="219"/>
        <v>1.8913892365023277</v>
      </c>
      <c r="U2032" s="18">
        <f t="shared" si="220"/>
        <v>1.4815059293800776</v>
      </c>
      <c r="V2032" s="30">
        <v>485.99270000000001</v>
      </c>
      <c r="W2032" s="3" t="s">
        <v>47</v>
      </c>
      <c r="Y2032" s="3" t="s">
        <v>47</v>
      </c>
      <c r="Z2032" s="3" t="s">
        <v>47</v>
      </c>
      <c r="AA2032" s="3" t="s">
        <v>47</v>
      </c>
      <c r="AB2032" s="12" t="s">
        <v>48</v>
      </c>
      <c r="AH2032" s="3" t="s">
        <v>47</v>
      </c>
      <c r="AL2032" s="3" t="s">
        <v>48</v>
      </c>
      <c r="AM2032" s="3" t="s">
        <v>48</v>
      </c>
      <c r="AU2032" s="3">
        <v>0</v>
      </c>
      <c r="AV2032" s="3">
        <v>5</v>
      </c>
      <c r="AW2032" s="3">
        <v>1</v>
      </c>
      <c r="AX2032" s="3">
        <v>5</v>
      </c>
      <c r="AY2032" s="3">
        <v>100</v>
      </c>
      <c r="AZ2032" s="6" t="str">
        <f t="shared" si="221"/>
        <v>1664.2</v>
      </c>
      <c r="BC2032" s="12" t="s">
        <v>4528</v>
      </c>
      <c r="BJ2032" s="12">
        <f t="shared" si="222"/>
        <v>0</v>
      </c>
      <c r="BK2032" s="12">
        <f t="shared" si="223"/>
        <v>0</v>
      </c>
      <c r="CQ2032" s="3" t="str">
        <f>CONCATENATE(baseURL!$A$1,baseURL!$B$1,baseURL!$C$1,".",C2032,".",L2032,".pkl&amp;seq=",BC2032)</f>
        <v>http://proteomics.broadinstitute.org/millscripts/viewfeed.pl?side=xl&amp;cycle=1&amp;fixedMods=iaaC&amp;file=msdataSM/iPRG2012_nd/cpick_in/iPRG2012_nd.1664.2.2.pkl&amp;seq=TASAQLEGGVHNLHSYEK</v>
      </c>
    </row>
    <row r="2033" spans="1:95" x14ac:dyDescent="0.2">
      <c r="A2033" s="3">
        <v>3372</v>
      </c>
      <c r="B2033" s="2" t="s">
        <v>4529</v>
      </c>
      <c r="C2033" s="2" t="s">
        <v>4518</v>
      </c>
      <c r="D2033" s="3">
        <v>5207</v>
      </c>
      <c r="E2033" s="3">
        <v>5204</v>
      </c>
      <c r="F2033" s="3">
        <v>34949</v>
      </c>
      <c r="G2033" s="3">
        <v>6867</v>
      </c>
      <c r="H2033" s="3">
        <v>23.065799999999999</v>
      </c>
      <c r="I2033" s="30">
        <v>517.78584999999998</v>
      </c>
      <c r="J2033" s="30">
        <v>517.78575369999999</v>
      </c>
      <c r="K2033" s="30">
        <v>1E-4</v>
      </c>
      <c r="L2033" s="3">
        <v>2</v>
      </c>
      <c r="M2033" s="3">
        <v>2</v>
      </c>
      <c r="N2033" s="10">
        <f t="shared" si="217"/>
        <v>1</v>
      </c>
      <c r="O2033" s="35">
        <v>2</v>
      </c>
      <c r="P2033" s="17"/>
      <c r="Q2033" s="40">
        <v>1034.5629200000001</v>
      </c>
      <c r="R2033" s="40">
        <v>517.78510000000006</v>
      </c>
      <c r="S2033" s="18">
        <f t="shared" si="218"/>
        <v>1.4484773701008804</v>
      </c>
      <c r="T2033" s="18">
        <f t="shared" si="219"/>
        <v>1.2624928757699152</v>
      </c>
      <c r="U2033" s="18">
        <f t="shared" si="220"/>
        <v>0.9656515801404415</v>
      </c>
      <c r="V2033" s="30">
        <v>517.78560000000004</v>
      </c>
      <c r="W2033" s="3" t="s">
        <v>47</v>
      </c>
      <c r="X2033" s="3" t="s">
        <v>47</v>
      </c>
      <c r="Y2033" s="3" t="s">
        <v>47</v>
      </c>
      <c r="Z2033" s="3" t="s">
        <v>47</v>
      </c>
      <c r="AA2033" s="3" t="s">
        <v>47</v>
      </c>
      <c r="AB2033" s="12" t="s">
        <v>47</v>
      </c>
      <c r="AC2033" s="3" t="s">
        <v>47</v>
      </c>
      <c r="AE2033" s="3" t="s">
        <v>48</v>
      </c>
      <c r="AF2033" s="3" t="s">
        <v>48</v>
      </c>
      <c r="AH2033" s="3" t="s">
        <v>47</v>
      </c>
      <c r="AK2033" s="3" t="s">
        <v>52</v>
      </c>
      <c r="AL2033" s="3" t="s">
        <v>48</v>
      </c>
      <c r="AM2033" s="3" t="s">
        <v>47</v>
      </c>
      <c r="AN2033" s="3" t="s">
        <v>47</v>
      </c>
      <c r="AU2033" s="3">
        <v>0</v>
      </c>
      <c r="AV2033" s="3">
        <v>10</v>
      </c>
      <c r="AW2033" s="3">
        <v>1</v>
      </c>
      <c r="AX2033" s="3">
        <v>10</v>
      </c>
      <c r="AY2033" s="3">
        <v>100</v>
      </c>
      <c r="AZ2033" s="6" t="str">
        <f t="shared" si="221"/>
        <v>1664.4</v>
      </c>
      <c r="BC2033" s="12" t="s">
        <v>4530</v>
      </c>
      <c r="BJ2033" s="12">
        <f t="shared" si="222"/>
        <v>0</v>
      </c>
      <c r="BK2033" s="12">
        <f t="shared" si="223"/>
        <v>0</v>
      </c>
      <c r="CQ2033" s="3" t="str">
        <f>CONCATENATE(baseURL!$A$1,baseURL!$B$1,baseURL!$C$1,".",C2033,".",L2033,".pkl&amp;seq=",BC2033)</f>
        <v>http://proteomics.broadinstitute.org/millscripts/viewfeed.pl?side=xl&amp;cycle=1&amp;fixedMods=iaaC&amp;file=msdataSM/iPRG2012_nd/cpick_in/iPRG2012_nd.1664.4.2.pkl&amp;seq=DGAKFLEVR</v>
      </c>
    </row>
    <row r="2034" spans="1:95" x14ac:dyDescent="0.2">
      <c r="A2034" s="3">
        <v>4825</v>
      </c>
      <c r="B2034" s="2" t="s">
        <v>4531</v>
      </c>
      <c r="C2034" s="2" t="s">
        <v>4532</v>
      </c>
      <c r="D2034" s="3">
        <v>5211</v>
      </c>
      <c r="E2034" s="3">
        <v>5208</v>
      </c>
      <c r="F2034" s="3">
        <v>34953</v>
      </c>
      <c r="G2034" s="3">
        <v>6871</v>
      </c>
      <c r="H2034" s="3">
        <v>23.075800000000001</v>
      </c>
      <c r="I2034" s="30">
        <v>725.33610999999996</v>
      </c>
      <c r="J2034" s="30">
        <v>725.33508470000004</v>
      </c>
      <c r="K2034" s="30">
        <v>1.0300000000000001E-3</v>
      </c>
      <c r="L2034" s="3">
        <v>2</v>
      </c>
      <c r="M2034" s="3">
        <v>2</v>
      </c>
      <c r="N2034" s="10">
        <f t="shared" si="217"/>
        <v>1</v>
      </c>
      <c r="O2034" s="35">
        <v>2</v>
      </c>
      <c r="P2034" s="17"/>
      <c r="Q2034" s="40">
        <v>1449.6647</v>
      </c>
      <c r="R2034" s="40">
        <v>725.33599000000004</v>
      </c>
      <c r="S2034" s="18">
        <f t="shared" si="218"/>
        <v>0.16544057040986315</v>
      </c>
      <c r="T2034" s="18">
        <f t="shared" si="219"/>
        <v>-1.2481112373859218</v>
      </c>
      <c r="U2034" s="18">
        <f t="shared" si="220"/>
        <v>-1.2270175646829584</v>
      </c>
      <c r="V2034" s="30">
        <v>725.33510000000001</v>
      </c>
      <c r="W2034" s="3" t="s">
        <v>47</v>
      </c>
      <c r="X2034" s="3" t="s">
        <v>47</v>
      </c>
      <c r="Y2034" s="3" t="s">
        <v>47</v>
      </c>
      <c r="Z2034" s="3" t="s">
        <v>47</v>
      </c>
      <c r="AA2034" s="3" t="s">
        <v>48</v>
      </c>
      <c r="AB2034" s="12" t="s">
        <v>47</v>
      </c>
      <c r="AC2034" s="3" t="s">
        <v>47</v>
      </c>
      <c r="AD2034" s="3" t="s">
        <v>47</v>
      </c>
      <c r="AE2034" s="3" t="s">
        <v>47</v>
      </c>
      <c r="AF2034" s="3" t="s">
        <v>47</v>
      </c>
      <c r="AG2034" s="3" t="s">
        <v>47</v>
      </c>
      <c r="AH2034" s="3" t="s">
        <v>47</v>
      </c>
      <c r="AI2034" s="3" t="s">
        <v>47</v>
      </c>
      <c r="AJ2034" s="3" t="s">
        <v>47</v>
      </c>
      <c r="AK2034" s="3" t="s">
        <v>47</v>
      </c>
      <c r="AL2034" s="3" t="s">
        <v>47</v>
      </c>
      <c r="AM2034" s="3" t="s">
        <v>47</v>
      </c>
      <c r="AN2034" s="3" t="s">
        <v>47</v>
      </c>
      <c r="AU2034" s="3">
        <v>0</v>
      </c>
      <c r="AV2034" s="3">
        <v>17</v>
      </c>
      <c r="AW2034" s="3">
        <v>1</v>
      </c>
      <c r="AX2034" s="3">
        <v>17</v>
      </c>
      <c r="AY2034" s="3">
        <v>100</v>
      </c>
      <c r="AZ2034" s="6" t="str">
        <f t="shared" si="221"/>
        <v>1664.8</v>
      </c>
      <c r="BC2034" s="12" t="s">
        <v>4441</v>
      </c>
      <c r="BJ2034" s="12">
        <f t="shared" si="222"/>
        <v>0</v>
      </c>
      <c r="BK2034" s="12">
        <f t="shared" si="223"/>
        <v>0</v>
      </c>
      <c r="CQ2034" s="3" t="str">
        <f>CONCATENATE(baseURL!$A$1,baseURL!$B$1,baseURL!$C$1,".",C2034,".",L2034,".pkl&amp;seq=",BC2034)</f>
        <v>http://proteomics.broadinstitute.org/millscripts/viewfeed.pl?side=xl&amp;cycle=1&amp;fixedMods=iaaC&amp;file=msdataSM/iPRG2012_nd/cpick_in/iPRG2012_nd.1664.8.2.pkl&amp;seq=MMSNPGAMQNLQK</v>
      </c>
    </row>
    <row r="2035" spans="1:95" x14ac:dyDescent="0.2">
      <c r="A2035" s="3">
        <v>2391</v>
      </c>
      <c r="B2035" s="2" t="s">
        <v>4533</v>
      </c>
      <c r="C2035" s="2" t="s">
        <v>4534</v>
      </c>
      <c r="D2035" s="3">
        <v>5212</v>
      </c>
      <c r="E2035" s="3">
        <v>5209</v>
      </c>
      <c r="F2035" s="3">
        <v>34967</v>
      </c>
      <c r="G2035" s="3">
        <v>6873</v>
      </c>
      <c r="H2035" s="3">
        <v>23.0853</v>
      </c>
      <c r="I2035" s="30">
        <v>430.24529000000001</v>
      </c>
      <c r="J2035" s="30">
        <v>430.24434200000002</v>
      </c>
      <c r="K2035" s="30">
        <v>9.5E-4</v>
      </c>
      <c r="L2035" s="3">
        <v>2</v>
      </c>
      <c r="M2035" s="3">
        <v>2</v>
      </c>
      <c r="N2035" s="10">
        <f t="shared" si="217"/>
        <v>1</v>
      </c>
      <c r="O2035" s="35">
        <v>2</v>
      </c>
      <c r="P2035" s="17"/>
      <c r="Q2035" s="40">
        <v>859.48182999999995</v>
      </c>
      <c r="R2035" s="40">
        <v>430.24455</v>
      </c>
      <c r="S2035" s="18">
        <f t="shared" si="218"/>
        <v>1.7199520598401825</v>
      </c>
      <c r="T2035" s="18">
        <f t="shared" si="219"/>
        <v>-0.48344598435108882</v>
      </c>
      <c r="U2035" s="18">
        <f t="shared" si="220"/>
        <v>-1.04591679313713</v>
      </c>
      <c r="V2035" s="30">
        <v>430.2441</v>
      </c>
      <c r="W2035" s="3" t="s">
        <v>47</v>
      </c>
      <c r="Z2035" s="3" t="s">
        <v>47</v>
      </c>
      <c r="AA2035" s="3" t="s">
        <v>47</v>
      </c>
      <c r="AB2035" s="12" t="s">
        <v>47</v>
      </c>
      <c r="AC2035" s="3" t="s">
        <v>47</v>
      </c>
      <c r="AE2035" s="3" t="s">
        <v>52</v>
      </c>
      <c r="AF2035" s="3" t="s">
        <v>48</v>
      </c>
      <c r="AH2035" s="3" t="s">
        <v>47</v>
      </c>
      <c r="AL2035" s="3" t="s">
        <v>47</v>
      </c>
      <c r="AN2035" s="3" t="s">
        <v>47</v>
      </c>
      <c r="AU2035" s="3">
        <v>0</v>
      </c>
      <c r="AV2035" s="3">
        <v>8</v>
      </c>
      <c r="AW2035" s="3">
        <v>1</v>
      </c>
      <c r="AX2035" s="3">
        <v>8</v>
      </c>
      <c r="AY2035" s="3">
        <v>100</v>
      </c>
      <c r="AZ2035" s="6" t="str">
        <f t="shared" si="221"/>
        <v>1665.1</v>
      </c>
      <c r="BC2035" s="12" t="s">
        <v>4447</v>
      </c>
      <c r="BJ2035" s="12">
        <f t="shared" si="222"/>
        <v>0</v>
      </c>
      <c r="BK2035" s="12">
        <f t="shared" si="223"/>
        <v>0</v>
      </c>
      <c r="CQ2035" s="3" t="str">
        <f>CONCATENATE(baseURL!$A$1,baseURL!$B$1,baseURL!$C$1,".",C2035,".",L2035,".pkl&amp;seq=",BC2035)</f>
        <v>http://proteomics.broadinstitute.org/millscripts/viewfeed.pl?side=xl&amp;cycle=1&amp;fixedMods=iaaC&amp;file=msdataSM/iPRG2012_nd/cpick_in/iPRG2012_nd.1665.1.2.pkl&amp;seq=QLQMLAR</v>
      </c>
    </row>
    <row r="2036" spans="1:95" x14ac:dyDescent="0.2">
      <c r="A2036" s="3">
        <v>6321</v>
      </c>
      <c r="B2036" s="2" t="s">
        <v>4535</v>
      </c>
      <c r="C2036" s="2" t="s">
        <v>4526</v>
      </c>
      <c r="D2036" s="3">
        <v>5214</v>
      </c>
      <c r="E2036" s="3">
        <v>5211</v>
      </c>
      <c r="F2036" s="3">
        <v>34969</v>
      </c>
      <c r="G2036" s="3">
        <v>6875</v>
      </c>
      <c r="H2036" s="3">
        <v>23.090299999999999</v>
      </c>
      <c r="I2036" s="30">
        <v>450.27064000000001</v>
      </c>
      <c r="J2036" s="30">
        <v>450.26897889999998</v>
      </c>
      <c r="K2036" s="30">
        <v>1.66E-3</v>
      </c>
      <c r="L2036" s="3">
        <v>2</v>
      </c>
      <c r="M2036" s="3">
        <v>2</v>
      </c>
      <c r="N2036" s="10">
        <f t="shared" si="217"/>
        <v>1</v>
      </c>
      <c r="O2036" s="35">
        <v>2</v>
      </c>
      <c r="P2036" s="17"/>
      <c r="Q2036" s="40">
        <v>899.53089</v>
      </c>
      <c r="R2036" s="40">
        <v>450.26907999999997</v>
      </c>
      <c r="S2036" s="18">
        <f t="shared" si="218"/>
        <v>3.4645949929327102</v>
      </c>
      <c r="T2036" s="18">
        <f t="shared" si="219"/>
        <v>-0.22453240625551746</v>
      </c>
      <c r="U2036" s="18">
        <f t="shared" si="220"/>
        <v>-1.066029228526703</v>
      </c>
      <c r="V2036" s="30">
        <v>450.26859999999999</v>
      </c>
      <c r="W2036" s="3" t="s">
        <v>47</v>
      </c>
      <c r="X2036" s="3" t="s">
        <v>47</v>
      </c>
      <c r="Y2036" s="3" t="s">
        <v>47</v>
      </c>
      <c r="Z2036" s="3" t="s">
        <v>47</v>
      </c>
      <c r="AA2036" s="3" t="s">
        <v>48</v>
      </c>
      <c r="AB2036" s="12" t="s">
        <v>47</v>
      </c>
      <c r="AC2036" s="3" t="s">
        <v>47</v>
      </c>
      <c r="AD2036" s="3" t="s">
        <v>47</v>
      </c>
      <c r="AE2036" s="3" t="s">
        <v>47</v>
      </c>
      <c r="AF2036" s="3" t="s">
        <v>47</v>
      </c>
      <c r="AG2036" s="3" t="s">
        <v>47</v>
      </c>
      <c r="AH2036" s="3" t="s">
        <v>47</v>
      </c>
      <c r="AI2036" s="3" t="s">
        <v>47</v>
      </c>
      <c r="AJ2036" s="3" t="s">
        <v>47</v>
      </c>
      <c r="AK2036" s="3" t="s">
        <v>52</v>
      </c>
      <c r="AL2036" s="3" t="s">
        <v>48</v>
      </c>
      <c r="AU2036" s="3">
        <v>0</v>
      </c>
      <c r="AV2036" s="3">
        <v>13</v>
      </c>
      <c r="AW2036" s="3">
        <v>1</v>
      </c>
      <c r="AX2036" s="3">
        <v>13</v>
      </c>
      <c r="AY2036" s="3">
        <v>100</v>
      </c>
      <c r="AZ2036" s="6" t="str">
        <f t="shared" si="221"/>
        <v>1665.3</v>
      </c>
      <c r="BC2036" s="12" t="s">
        <v>4451</v>
      </c>
      <c r="BJ2036" s="12">
        <f t="shared" si="222"/>
        <v>0</v>
      </c>
      <c r="BK2036" s="12">
        <f t="shared" si="223"/>
        <v>0</v>
      </c>
      <c r="CQ2036" s="3" t="str">
        <f>CONCATENATE(baseURL!$A$1,baseURL!$B$1,baseURL!$C$1,".",C2036,".",L2036,".pkl&amp;seq=",BC2036)</f>
        <v>http://proteomics.broadinstitute.org/millscripts/viewfeed.pl?side=xl&amp;cycle=1&amp;fixedMods=iaaC&amp;file=msdataSM/iPRG2012_nd/cpick_in/iPRG2012_nd.1665.3.2.pkl&amp;seq=AGELVLAAR</v>
      </c>
    </row>
    <row r="2037" spans="1:95" x14ac:dyDescent="0.2">
      <c r="A2037" s="3">
        <v>5130</v>
      </c>
      <c r="B2037" s="2" t="s">
        <v>4536</v>
      </c>
      <c r="C2037" s="2" t="s">
        <v>4537</v>
      </c>
      <c r="D2037" s="3">
        <v>5215</v>
      </c>
      <c r="E2037" s="3">
        <v>5212</v>
      </c>
      <c r="F2037" s="3">
        <v>34970</v>
      </c>
      <c r="G2037" s="3">
        <v>6876</v>
      </c>
      <c r="H2037" s="3">
        <v>23.0928</v>
      </c>
      <c r="I2037" s="30">
        <v>480.25531000000001</v>
      </c>
      <c r="J2037" s="30">
        <v>480.25362849999999</v>
      </c>
      <c r="K2037" s="30">
        <v>1.6800000000000001E-3</v>
      </c>
      <c r="L2037" s="3">
        <v>3</v>
      </c>
      <c r="M2037" s="3">
        <v>3</v>
      </c>
      <c r="N2037" s="10">
        <f t="shared" si="217"/>
        <v>1</v>
      </c>
      <c r="O2037" s="35">
        <v>3</v>
      </c>
      <c r="P2037" s="17"/>
      <c r="Q2037" s="40">
        <v>1438.7437399999999</v>
      </c>
      <c r="R2037" s="40">
        <v>480.25276000000002</v>
      </c>
      <c r="S2037" s="18">
        <f t="shared" si="218"/>
        <v>5.309703998338656</v>
      </c>
      <c r="T2037" s="18">
        <f t="shared" si="219"/>
        <v>1.8084227146707041</v>
      </c>
      <c r="U2037" s="18">
        <f t="shared" si="220"/>
        <v>1.5408552778554963</v>
      </c>
      <c r="V2037" s="30">
        <v>480.25349999999997</v>
      </c>
      <c r="W2037" s="3" t="s">
        <v>47</v>
      </c>
      <c r="X2037" s="3" t="s">
        <v>47</v>
      </c>
      <c r="Y2037" s="3" t="s">
        <v>47</v>
      </c>
      <c r="Z2037" s="3" t="s">
        <v>47</v>
      </c>
      <c r="AA2037" s="3" t="s">
        <v>47</v>
      </c>
      <c r="AB2037" s="12" t="s">
        <v>47</v>
      </c>
      <c r="AC2037" s="3" t="s">
        <v>47</v>
      </c>
      <c r="AD2037" s="3" t="s">
        <v>47</v>
      </c>
      <c r="AE2037" s="3" t="s">
        <v>47</v>
      </c>
      <c r="AF2037" s="3" t="s">
        <v>47</v>
      </c>
      <c r="AG2037" s="3" t="s">
        <v>47</v>
      </c>
      <c r="AH2037" s="3" t="s">
        <v>47</v>
      </c>
      <c r="AI2037" s="3" t="s">
        <v>47</v>
      </c>
      <c r="AJ2037" s="3" t="s">
        <v>47</v>
      </c>
      <c r="AK2037" s="3" t="s">
        <v>47</v>
      </c>
      <c r="AL2037" s="3" t="s">
        <v>47</v>
      </c>
      <c r="AM2037" s="3" t="s">
        <v>47</v>
      </c>
      <c r="AN2037" s="3" t="s">
        <v>47</v>
      </c>
      <c r="AU2037" s="3">
        <v>0</v>
      </c>
      <c r="AV2037" s="3">
        <v>18</v>
      </c>
      <c r="AW2037" s="3">
        <v>1</v>
      </c>
      <c r="AX2037" s="3">
        <v>18</v>
      </c>
      <c r="AY2037" s="3">
        <v>100</v>
      </c>
      <c r="AZ2037" s="6" t="str">
        <f t="shared" si="221"/>
        <v>1665.4</v>
      </c>
      <c r="BC2037" s="12" t="s">
        <v>4538</v>
      </c>
      <c r="BJ2037" s="12">
        <f t="shared" si="222"/>
        <v>0</v>
      </c>
      <c r="BK2037" s="12">
        <f t="shared" si="223"/>
        <v>0</v>
      </c>
      <c r="CQ2037" s="3" t="str">
        <f>CONCATENATE(baseURL!$A$1,baseURL!$B$1,baseURL!$C$1,".",C2037,".",L2037,".pkl&amp;seq=",BC2037)</f>
        <v>http://proteomics.broadinstitute.org/millscripts/viewfeed.pl?side=xl&amp;cycle=1&amp;fixedMods=iaaC&amp;file=msdataSM/iPRG2012_nd/cpick_in/iPRG2012_nd.1665.4.3.pkl&amp;seq=EKANDLGFNKFR</v>
      </c>
    </row>
    <row r="2038" spans="1:95" x14ac:dyDescent="0.2">
      <c r="A2038" s="3">
        <v>4437</v>
      </c>
      <c r="B2038" s="2" t="s">
        <v>4539</v>
      </c>
      <c r="C2038" s="2" t="s">
        <v>4540</v>
      </c>
      <c r="D2038" s="3">
        <v>5217</v>
      </c>
      <c r="E2038" s="3">
        <v>5214</v>
      </c>
      <c r="F2038" s="3">
        <v>34972</v>
      </c>
      <c r="G2038" s="3">
        <v>6878</v>
      </c>
      <c r="H2038" s="3">
        <v>23.097799999999999</v>
      </c>
      <c r="I2038" s="30">
        <v>694.33932000000004</v>
      </c>
      <c r="J2038" s="30">
        <v>694.34016599999995</v>
      </c>
      <c r="K2038" s="30">
        <v>-8.4999999999999995E-4</v>
      </c>
      <c r="L2038" s="3">
        <v>3</v>
      </c>
      <c r="M2038" s="3">
        <v>3</v>
      </c>
      <c r="N2038" s="10">
        <f t="shared" si="217"/>
        <v>1</v>
      </c>
      <c r="O2038" s="35">
        <v>3</v>
      </c>
      <c r="P2038" s="17"/>
      <c r="Q2038" s="40">
        <v>2081.0046600000001</v>
      </c>
      <c r="R2038" s="40">
        <v>694.33974000000001</v>
      </c>
      <c r="S2038" s="18">
        <f t="shared" si="218"/>
        <v>-0.60489120205446323</v>
      </c>
      <c r="T2038" s="18">
        <f t="shared" si="219"/>
        <v>0.61353250491990408</v>
      </c>
      <c r="U2038" s="18">
        <f t="shared" si="220"/>
        <v>0.66249988798780268</v>
      </c>
      <c r="V2038" s="30">
        <v>694.34019999999998</v>
      </c>
      <c r="W2038" s="3" t="s">
        <v>47</v>
      </c>
      <c r="X2038" s="3" t="s">
        <v>47</v>
      </c>
      <c r="Y2038" s="3" t="s">
        <v>47</v>
      </c>
      <c r="Z2038" s="3" t="s">
        <v>47</v>
      </c>
      <c r="AA2038" s="3" t="s">
        <v>47</v>
      </c>
      <c r="AB2038" s="12" t="s">
        <v>47</v>
      </c>
      <c r="AC2038" s="3" t="s">
        <v>47</v>
      </c>
      <c r="AD2038" s="3" t="s">
        <v>47</v>
      </c>
      <c r="AE2038" s="3" t="s">
        <v>47</v>
      </c>
      <c r="AF2038" s="3" t="s">
        <v>47</v>
      </c>
      <c r="AG2038" s="3" t="s">
        <v>47</v>
      </c>
      <c r="AH2038" s="3" t="s">
        <v>47</v>
      </c>
      <c r="AI2038" s="3" t="s">
        <v>47</v>
      </c>
      <c r="AK2038" s="3" t="s">
        <v>48</v>
      </c>
      <c r="AL2038" s="3" t="s">
        <v>48</v>
      </c>
      <c r="AM2038" s="3" t="s">
        <v>47</v>
      </c>
      <c r="AN2038" s="3" t="s">
        <v>48</v>
      </c>
      <c r="AU2038" s="3">
        <v>0</v>
      </c>
      <c r="AV2038" s="3">
        <v>14</v>
      </c>
      <c r="AW2038" s="3">
        <v>1</v>
      </c>
      <c r="AX2038" s="3">
        <v>14</v>
      </c>
      <c r="AY2038" s="3">
        <v>100</v>
      </c>
      <c r="AZ2038" s="6" t="str">
        <f t="shared" si="221"/>
        <v>1665.6</v>
      </c>
      <c r="BC2038" s="12" t="s">
        <v>4541</v>
      </c>
      <c r="BJ2038" s="12">
        <f t="shared" si="222"/>
        <v>0</v>
      </c>
      <c r="BK2038" s="12">
        <f t="shared" si="223"/>
        <v>0</v>
      </c>
      <c r="CQ2038" s="3" t="str">
        <f>CONCATENATE(baseURL!$A$1,baseURL!$B$1,baseURL!$C$1,".",C2038,".",L2038,".pkl&amp;seq=",BC2038)</f>
        <v>http://proteomics.broadinstitute.org/millscripts/viewfeed.pl?side=xl&amp;cycle=1&amp;fixedMods=iaaC&amp;file=msdataSM/iPRG2012_nd/cpick_in/iPRG2012_nd.1665.6.3.pkl&amp;seq=LGSEFTEHTSANNNRYLK</v>
      </c>
    </row>
    <row r="2039" spans="1:95" x14ac:dyDescent="0.2">
      <c r="A2039" s="3">
        <v>4824</v>
      </c>
      <c r="B2039" s="2" t="s">
        <v>4542</v>
      </c>
      <c r="C2039" s="2" t="s">
        <v>4543</v>
      </c>
      <c r="D2039" s="3">
        <v>5218</v>
      </c>
      <c r="E2039" s="3">
        <v>5215</v>
      </c>
      <c r="F2039" s="3">
        <v>34973</v>
      </c>
      <c r="G2039" s="3">
        <v>6879</v>
      </c>
      <c r="H2039" s="3">
        <v>23.100300000000001</v>
      </c>
      <c r="I2039" s="30">
        <v>697.30744000000004</v>
      </c>
      <c r="J2039" s="30">
        <v>697.30702789999998</v>
      </c>
      <c r="K2039" s="30">
        <v>4.0999999999999999E-4</v>
      </c>
      <c r="L2039" s="3">
        <v>2</v>
      </c>
      <c r="M2039" s="3">
        <v>2</v>
      </c>
      <c r="N2039" s="10">
        <f t="shared" si="217"/>
        <v>1</v>
      </c>
      <c r="O2039" s="35">
        <v>2</v>
      </c>
      <c r="P2039" s="17"/>
      <c r="Q2039" s="40">
        <v>1393.60526</v>
      </c>
      <c r="R2039" s="40">
        <v>697.30627000000004</v>
      </c>
      <c r="S2039" s="18">
        <f t="shared" si="218"/>
        <v>1.6778853860039029</v>
      </c>
      <c r="T2039" s="18">
        <f t="shared" si="219"/>
        <v>1.0868968666230148</v>
      </c>
      <c r="U2039" s="18">
        <f t="shared" si="220"/>
        <v>1.3337037682533852</v>
      </c>
      <c r="V2039" s="30">
        <v>697.30719999999997</v>
      </c>
      <c r="W2039" s="3" t="s">
        <v>47</v>
      </c>
      <c r="X2039" s="3" t="s">
        <v>47</v>
      </c>
      <c r="Y2039" s="3" t="s">
        <v>47</v>
      </c>
      <c r="Z2039" s="3" t="s">
        <v>47</v>
      </c>
      <c r="AA2039" s="3" t="s">
        <v>48</v>
      </c>
      <c r="AB2039" s="12" t="s">
        <v>47</v>
      </c>
      <c r="AC2039" s="3" t="s">
        <v>47</v>
      </c>
      <c r="AD2039" s="3" t="s">
        <v>47</v>
      </c>
      <c r="AE2039" s="3" t="s">
        <v>47</v>
      </c>
      <c r="AF2039" s="3" t="s">
        <v>47</v>
      </c>
      <c r="AG2039" s="3" t="s">
        <v>47</v>
      </c>
      <c r="AH2039" s="3" t="s">
        <v>47</v>
      </c>
      <c r="AI2039" s="3" t="s">
        <v>47</v>
      </c>
      <c r="AJ2039" s="3" t="s">
        <v>47</v>
      </c>
      <c r="AK2039" s="3" t="s">
        <v>47</v>
      </c>
      <c r="AL2039" s="3" t="s">
        <v>47</v>
      </c>
      <c r="AM2039" s="3" t="s">
        <v>47</v>
      </c>
      <c r="AN2039" s="3" t="s">
        <v>47</v>
      </c>
      <c r="AU2039" s="3">
        <v>0</v>
      </c>
      <c r="AV2039" s="3">
        <v>17</v>
      </c>
      <c r="AW2039" s="3">
        <v>1</v>
      </c>
      <c r="AX2039" s="3">
        <v>17</v>
      </c>
      <c r="AY2039" s="3">
        <v>100</v>
      </c>
      <c r="AZ2039" s="6" t="str">
        <f t="shared" si="221"/>
        <v>1665.7</v>
      </c>
      <c r="BC2039" s="12" t="s">
        <v>4444</v>
      </c>
      <c r="BJ2039" s="12">
        <f t="shared" si="222"/>
        <v>0</v>
      </c>
      <c r="BK2039" s="12">
        <f t="shared" si="223"/>
        <v>0</v>
      </c>
      <c r="CQ2039" s="3" t="str">
        <f>CONCATENATE(baseURL!$A$1,baseURL!$B$1,baseURL!$C$1,".",C2039,".",L2039,".pkl&amp;seq=",BC2039)</f>
        <v>http://proteomics.broadinstitute.org/millscripts/viewfeed.pl?side=xl&amp;cycle=1&amp;fixedMods=iaaC&amp;file=msdataSM/iPRG2012_nd/cpick_in/iPRG2012_nd.1665.7.2.pkl&amp;seq=NFNDPEVQGDMK</v>
      </c>
    </row>
    <row r="2040" spans="1:95" x14ac:dyDescent="0.2">
      <c r="A2040" s="3">
        <v>2878</v>
      </c>
      <c r="B2040" s="2" t="s">
        <v>4551</v>
      </c>
      <c r="C2040" s="2" t="s">
        <v>4552</v>
      </c>
      <c r="D2040" s="3">
        <v>5232</v>
      </c>
      <c r="E2040" s="3">
        <v>5229</v>
      </c>
      <c r="F2040" s="3">
        <v>35001</v>
      </c>
      <c r="G2040" s="3">
        <v>6894</v>
      </c>
      <c r="H2040" s="3">
        <v>23.1233</v>
      </c>
      <c r="I2040" s="30">
        <v>600.84358999999995</v>
      </c>
      <c r="J2040" s="30">
        <v>600.62903500000004</v>
      </c>
      <c r="K2040" s="30">
        <v>0.21454999999999999</v>
      </c>
      <c r="L2040" s="3">
        <v>0</v>
      </c>
      <c r="M2040" s="3">
        <v>3</v>
      </c>
      <c r="N2040" s="10">
        <f t="shared" si="217"/>
        <v>1</v>
      </c>
      <c r="O2040" s="35">
        <v>3</v>
      </c>
      <c r="P2040" s="17"/>
      <c r="Q2040" s="40">
        <v>1799.86663</v>
      </c>
      <c r="R2040" s="40">
        <v>600.62706000000003</v>
      </c>
      <c r="S2040" s="18">
        <f t="shared" si="218"/>
        <v>360.5065679190688</v>
      </c>
      <c r="T2040" s="18">
        <f t="shared" si="219"/>
        <v>3.2882301373764697</v>
      </c>
      <c r="U2040" s="18">
        <f t="shared" si="220"/>
        <v>2.8969723740502502</v>
      </c>
      <c r="V2040" s="30">
        <v>600.62879999999996</v>
      </c>
      <c r="W2040" s="3" t="s">
        <v>47</v>
      </c>
      <c r="Z2040" s="3" t="s">
        <v>47</v>
      </c>
      <c r="AA2040" s="3" t="s">
        <v>47</v>
      </c>
      <c r="AB2040" s="12" t="s">
        <v>47</v>
      </c>
      <c r="AC2040" s="3" t="s">
        <v>47</v>
      </c>
      <c r="AD2040" s="3" t="s">
        <v>52</v>
      </c>
      <c r="AE2040" s="3" t="s">
        <v>47</v>
      </c>
      <c r="AF2040" s="3" t="s">
        <v>48</v>
      </c>
      <c r="AG2040" s="3" t="s">
        <v>52</v>
      </c>
      <c r="AH2040" s="3" t="s">
        <v>47</v>
      </c>
      <c r="AO2040" s="3" t="s">
        <v>48</v>
      </c>
      <c r="AP2040" s="3" t="s">
        <v>48</v>
      </c>
      <c r="AU2040" s="3">
        <v>0</v>
      </c>
      <c r="AV2040" s="3">
        <v>7</v>
      </c>
      <c r="AW2040" s="3">
        <v>1</v>
      </c>
      <c r="AX2040" s="3">
        <v>7</v>
      </c>
      <c r="AY2040" s="3">
        <v>100</v>
      </c>
      <c r="AZ2040" s="6" t="str">
        <f t="shared" si="221"/>
        <v>1666.14</v>
      </c>
      <c r="BC2040" s="12" t="s">
        <v>4553</v>
      </c>
      <c r="BJ2040" s="12">
        <f t="shared" si="222"/>
        <v>1</v>
      </c>
      <c r="BK2040" s="12">
        <f t="shared" si="223"/>
        <v>0</v>
      </c>
      <c r="CQ2040" s="3" t="str">
        <f>CONCATENATE(baseURL!$A$1,baseURL!$B$1,baseURL!$C$1,".",C2040,".",L2040,".pkl&amp;seq=",BC2040)</f>
        <v>http://proteomics.broadinstitute.org/millscripts/viewfeed.pl?side=xl&amp;cycle=1&amp;fixedMods=iaaC&amp;file=msdataSM/iPRG2012_nd/cpick_in/iPRG2012_nd.1666.14.0.pkl&amp;seq=YVMESGAKGCEVVVSGK</v>
      </c>
    </row>
    <row r="2041" spans="1:95" x14ac:dyDescent="0.2">
      <c r="A2041" s="3">
        <v>6342</v>
      </c>
      <c r="B2041" s="2" t="s">
        <v>4554</v>
      </c>
      <c r="C2041" s="2" t="s">
        <v>4555</v>
      </c>
      <c r="D2041" s="3">
        <v>5233</v>
      </c>
      <c r="E2041" s="3">
        <v>5230</v>
      </c>
      <c r="F2041" s="3">
        <v>35002</v>
      </c>
      <c r="G2041" s="3">
        <v>6895</v>
      </c>
      <c r="H2041" s="3">
        <v>23.125</v>
      </c>
      <c r="I2041" s="30">
        <v>761.85582999999997</v>
      </c>
      <c r="J2041" s="30">
        <v>761.85227580000003</v>
      </c>
      <c r="K2041" s="30">
        <v>3.5500000000000002E-3</v>
      </c>
      <c r="L2041" s="3">
        <v>2</v>
      </c>
      <c r="M2041" s="3">
        <v>2</v>
      </c>
      <c r="N2041" s="10">
        <f t="shared" si="217"/>
        <v>1</v>
      </c>
      <c r="O2041" s="35">
        <v>2</v>
      </c>
      <c r="P2041" s="17"/>
      <c r="Q2041" s="40">
        <v>1522.6954699999999</v>
      </c>
      <c r="R2041" s="40">
        <v>761.85136999999997</v>
      </c>
      <c r="S2041" s="18">
        <f t="shared" si="218"/>
        <v>5.8541602412483416</v>
      </c>
      <c r="T2041" s="18">
        <f t="shared" si="219"/>
        <v>1.1889458176796659</v>
      </c>
      <c r="U2041" s="18">
        <f t="shared" si="220"/>
        <v>1.0894513454304104</v>
      </c>
      <c r="V2041" s="30">
        <v>761.85220000000004</v>
      </c>
      <c r="W2041" s="3" t="s">
        <v>47</v>
      </c>
      <c r="X2041" s="3" t="s">
        <v>47</v>
      </c>
      <c r="Y2041" s="3" t="s">
        <v>47</v>
      </c>
      <c r="Z2041" s="3" t="s">
        <v>47</v>
      </c>
      <c r="AA2041" s="3" t="s">
        <v>47</v>
      </c>
      <c r="AB2041" s="12" t="s">
        <v>47</v>
      </c>
      <c r="AC2041" s="3" t="s">
        <v>47</v>
      </c>
      <c r="AD2041" s="3" t="s">
        <v>47</v>
      </c>
      <c r="AE2041" s="3" t="s">
        <v>47</v>
      </c>
      <c r="AF2041" s="3" t="s">
        <v>47</v>
      </c>
      <c r="AG2041" s="3" t="s">
        <v>47</v>
      </c>
      <c r="AH2041" s="3" t="s">
        <v>47</v>
      </c>
      <c r="AI2041" s="3" t="s">
        <v>47</v>
      </c>
      <c r="AJ2041" s="3" t="s">
        <v>47</v>
      </c>
      <c r="AK2041" s="3" t="s">
        <v>47</v>
      </c>
      <c r="AL2041" s="3" t="s">
        <v>48</v>
      </c>
      <c r="AU2041" s="3">
        <v>0</v>
      </c>
      <c r="AV2041" s="3">
        <v>15</v>
      </c>
      <c r="AW2041" s="3">
        <v>1</v>
      </c>
      <c r="AX2041" s="3">
        <v>15</v>
      </c>
      <c r="AY2041" s="3">
        <v>100</v>
      </c>
      <c r="AZ2041" s="6" t="str">
        <f t="shared" si="221"/>
        <v>1666.15</v>
      </c>
      <c r="BC2041" s="12" t="s">
        <v>4457</v>
      </c>
      <c r="BJ2041" s="12">
        <f t="shared" si="222"/>
        <v>0</v>
      </c>
      <c r="BK2041" s="12">
        <f t="shared" si="223"/>
        <v>0</v>
      </c>
      <c r="CQ2041" s="3" t="str">
        <f>CONCATENATE(baseURL!$A$1,baseURL!$B$1,baseURL!$C$1,".",C2041,".",L2041,".pkl&amp;seq=",BC2041)</f>
        <v>http://proteomics.broadinstitute.org/millscripts/viewfeed.pl?side=xl&amp;cycle=1&amp;fixedMods=iaaC&amp;file=msdataSM/iPRG2012_nd/cpick_in/iPRG2012_nd.1666.15.2.pkl&amp;seq=AVMNAWNGTESQSK</v>
      </c>
    </row>
    <row r="2042" spans="1:95" x14ac:dyDescent="0.2">
      <c r="A2042" s="3">
        <v>1240</v>
      </c>
      <c r="B2042" s="2" t="s">
        <v>4556</v>
      </c>
      <c r="C2042" s="2" t="s">
        <v>4542</v>
      </c>
      <c r="D2042" s="3">
        <v>5226</v>
      </c>
      <c r="E2042" s="3">
        <v>5223</v>
      </c>
      <c r="F2042" s="3">
        <v>34995</v>
      </c>
      <c r="G2042" s="3">
        <v>6888</v>
      </c>
      <c r="H2042" s="3">
        <v>23.114999999999998</v>
      </c>
      <c r="I2042" s="30">
        <v>487.77086000000003</v>
      </c>
      <c r="J2042" s="30">
        <v>487.76969810000003</v>
      </c>
      <c r="K2042" s="30">
        <v>1.16E-3</v>
      </c>
      <c r="L2042" s="3">
        <v>2</v>
      </c>
      <c r="M2042" s="3">
        <v>2</v>
      </c>
      <c r="N2042" s="10">
        <f t="shared" si="217"/>
        <v>1</v>
      </c>
      <c r="O2042" s="35">
        <v>2</v>
      </c>
      <c r="P2042" s="17"/>
      <c r="Q2042" s="40">
        <v>974.53056000000004</v>
      </c>
      <c r="R2042" s="40">
        <v>487.76891999999998</v>
      </c>
      <c r="S2042" s="18">
        <f t="shared" si="218"/>
        <v>3.977293182286703</v>
      </c>
      <c r="T2042" s="18">
        <f t="shared" si="219"/>
        <v>1.5952225903358981</v>
      </c>
      <c r="U2042" s="18">
        <f t="shared" si="220"/>
        <v>1.5991178774166444</v>
      </c>
      <c r="V2042" s="30">
        <v>487.7697</v>
      </c>
      <c r="X2042" s="3" t="s">
        <v>47</v>
      </c>
      <c r="Y2042" s="3" t="s">
        <v>47</v>
      </c>
      <c r="Z2042" s="3" t="s">
        <v>47</v>
      </c>
      <c r="AE2042" s="3" t="s">
        <v>48</v>
      </c>
      <c r="AG2042" s="3" t="s">
        <v>52</v>
      </c>
      <c r="AH2042" s="3" t="s">
        <v>48</v>
      </c>
      <c r="AL2042" s="3" t="s">
        <v>48</v>
      </c>
      <c r="AM2042" s="3" t="s">
        <v>47</v>
      </c>
      <c r="AU2042" s="3">
        <v>0</v>
      </c>
      <c r="AV2042" s="3">
        <v>4</v>
      </c>
      <c r="AW2042" s="3">
        <v>1</v>
      </c>
      <c r="AX2042" s="3">
        <v>4</v>
      </c>
      <c r="AY2042" s="3">
        <v>100</v>
      </c>
      <c r="AZ2042" s="6" t="str">
        <f t="shared" si="221"/>
        <v>1666.8</v>
      </c>
      <c r="BC2042" s="12" t="s">
        <v>4557</v>
      </c>
      <c r="BJ2042" s="12">
        <f t="shared" si="222"/>
        <v>0</v>
      </c>
      <c r="BK2042" s="12">
        <f t="shared" si="223"/>
        <v>0</v>
      </c>
      <c r="CQ2042" s="3" t="str">
        <f>CONCATENATE(baseURL!$A$1,baseURL!$B$1,baseURL!$C$1,".",C2042,".",L2042,".pkl&amp;seq=",BC2042)</f>
        <v>http://proteomics.broadinstitute.org/millscripts/viewfeed.pl?side=xl&amp;cycle=1&amp;fixedMods=iaaC&amp;file=msdataSM/iPRG2012_nd/cpick_in/iPRG2012_nd.1666.8.2.pkl&amp;seq=YLDLSHVK</v>
      </c>
    </row>
    <row r="2043" spans="1:95" x14ac:dyDescent="0.2">
      <c r="A2043" s="3">
        <v>7545</v>
      </c>
      <c r="B2043" s="2" t="s">
        <v>4558</v>
      </c>
      <c r="C2043" s="2" t="s">
        <v>4559</v>
      </c>
      <c r="D2043" s="3">
        <v>5235</v>
      </c>
      <c r="E2043" s="3">
        <v>5232</v>
      </c>
      <c r="F2043" s="3">
        <v>35010</v>
      </c>
      <c r="G2043" s="3">
        <v>6898</v>
      </c>
      <c r="H2043" s="3">
        <v>23.135400000000001</v>
      </c>
      <c r="I2043" s="30">
        <v>456.72329999999999</v>
      </c>
      <c r="J2043" s="30">
        <v>456.22222820000002</v>
      </c>
      <c r="K2043" s="30">
        <v>0.50107000000000002</v>
      </c>
      <c r="L2043" s="3">
        <v>0</v>
      </c>
      <c r="M2043" s="3">
        <v>2</v>
      </c>
      <c r="N2043" s="10">
        <f t="shared" si="217"/>
        <v>1</v>
      </c>
      <c r="O2043" s="35">
        <v>2</v>
      </c>
      <c r="P2043" s="17"/>
      <c r="Q2043" s="40">
        <v>911.43699000000004</v>
      </c>
      <c r="R2043" s="40">
        <v>456.22212999999999</v>
      </c>
      <c r="S2043" s="18">
        <f t="shared" si="218"/>
        <v>1098.521897655429</v>
      </c>
      <c r="T2043" s="18">
        <f t="shared" si="219"/>
        <v>0.21524602505563956</v>
      </c>
      <c r="U2043" s="18">
        <f t="shared" si="220"/>
        <v>0.15343403002786657</v>
      </c>
      <c r="V2043" s="30">
        <v>456.22219999999999</v>
      </c>
      <c r="W2043" s="3" t="s">
        <v>48</v>
      </c>
      <c r="X2043" s="3" t="s">
        <v>47</v>
      </c>
      <c r="Y2043" s="3" t="s">
        <v>47</v>
      </c>
      <c r="AB2043" s="12" t="s">
        <v>48</v>
      </c>
      <c r="AC2043" s="3" t="s">
        <v>52</v>
      </c>
      <c r="AG2043" s="3" t="s">
        <v>47</v>
      </c>
      <c r="AL2043" s="3" t="s">
        <v>52</v>
      </c>
      <c r="AU2043" s="3">
        <v>0</v>
      </c>
      <c r="AV2043" s="3">
        <v>3</v>
      </c>
      <c r="AW2043" s="3">
        <v>1</v>
      </c>
      <c r="AX2043" s="3">
        <v>3</v>
      </c>
      <c r="AY2043" s="3">
        <v>100</v>
      </c>
      <c r="AZ2043" s="6" t="str">
        <f t="shared" si="221"/>
        <v>1667.2</v>
      </c>
      <c r="BC2043" s="12" t="s">
        <v>4339</v>
      </c>
      <c r="BJ2043" s="12">
        <f t="shared" si="222"/>
        <v>0</v>
      </c>
      <c r="BK2043" s="12">
        <f t="shared" si="223"/>
        <v>0</v>
      </c>
      <c r="CQ2043" s="3" t="str">
        <f>CONCATENATE(baseURL!$A$1,baseURL!$B$1,baseURL!$C$1,".",C2043,".",L2043,".pkl&amp;seq=",BC2043)</f>
        <v>http://proteomics.broadinstitute.org/millscripts/viewfeed.pl?side=xl&amp;cycle=1&amp;fixedMods=iaaC&amp;file=msdataSM/iPRG2012_nd/cpick_in/iPRG2012_nd.1667.2.0.pkl&amp;seq=NVWSYSR</v>
      </c>
    </row>
    <row r="2044" spans="1:95" x14ac:dyDescent="0.2">
      <c r="A2044" s="3">
        <v>5399</v>
      </c>
      <c r="B2044" s="2" t="s">
        <v>4560</v>
      </c>
      <c r="C2044" s="2" t="s">
        <v>4561</v>
      </c>
      <c r="D2044" s="3">
        <v>5236</v>
      </c>
      <c r="E2044" s="3">
        <v>5233</v>
      </c>
      <c r="F2044" s="3">
        <v>35011</v>
      </c>
      <c r="G2044" s="3">
        <v>6899</v>
      </c>
      <c r="H2044" s="3">
        <v>23.1371</v>
      </c>
      <c r="I2044" s="30">
        <v>474.59688</v>
      </c>
      <c r="J2044" s="30">
        <v>474.59697849999998</v>
      </c>
      <c r="K2044" s="30">
        <v>-1E-4</v>
      </c>
      <c r="L2044" s="3">
        <v>3</v>
      </c>
      <c r="M2044" s="3">
        <v>3</v>
      </c>
      <c r="N2044" s="10">
        <f t="shared" si="217"/>
        <v>1</v>
      </c>
      <c r="O2044" s="35">
        <v>3</v>
      </c>
      <c r="P2044" s="17"/>
      <c r="Q2044" s="40">
        <v>1421.7746999999999</v>
      </c>
      <c r="R2044" s="40">
        <v>474.59642000000002</v>
      </c>
      <c r="S2044" s="18">
        <f t="shared" si="218"/>
        <v>0.9692445635714656</v>
      </c>
      <c r="T2044" s="18">
        <f t="shared" si="219"/>
        <v>1.1767893233458548</v>
      </c>
      <c r="U2044" s="18">
        <f t="shared" si="220"/>
        <v>1.0113856315684562</v>
      </c>
      <c r="V2044" s="30">
        <v>474.59690000000001</v>
      </c>
      <c r="W2044" s="3" t="s">
        <v>47</v>
      </c>
      <c r="X2044" s="3" t="s">
        <v>47</v>
      </c>
      <c r="Y2044" s="3" t="s">
        <v>47</v>
      </c>
      <c r="Z2044" s="3" t="s">
        <v>47</v>
      </c>
      <c r="AA2044" s="3" t="s">
        <v>47</v>
      </c>
      <c r="AB2044" s="12" t="s">
        <v>47</v>
      </c>
      <c r="AC2044" s="3" t="s">
        <v>47</v>
      </c>
      <c r="AD2044" s="3" t="s">
        <v>47</v>
      </c>
      <c r="AE2044" s="3" t="s">
        <v>47</v>
      </c>
      <c r="AF2044" s="3" t="s">
        <v>48</v>
      </c>
      <c r="AG2044" s="3" t="s">
        <v>47</v>
      </c>
      <c r="AH2044" s="3" t="s">
        <v>47</v>
      </c>
      <c r="AI2044" s="3" t="s">
        <v>48</v>
      </c>
      <c r="AJ2044" s="3" t="s">
        <v>47</v>
      </c>
      <c r="AK2044" s="3" t="s">
        <v>52</v>
      </c>
      <c r="AL2044" s="3" t="s">
        <v>48</v>
      </c>
      <c r="AM2044" s="3" t="s">
        <v>47</v>
      </c>
      <c r="AU2044" s="3">
        <v>0</v>
      </c>
      <c r="AV2044" s="3">
        <v>13</v>
      </c>
      <c r="AW2044" s="3">
        <v>1</v>
      </c>
      <c r="AX2044" s="3">
        <v>13</v>
      </c>
      <c r="AY2044" s="3">
        <v>100</v>
      </c>
      <c r="AZ2044" s="6" t="str">
        <f t="shared" si="221"/>
        <v>1667.3</v>
      </c>
      <c r="BC2044" s="12" t="s">
        <v>4463</v>
      </c>
      <c r="BJ2044" s="12">
        <f t="shared" si="222"/>
        <v>0</v>
      </c>
      <c r="BK2044" s="12">
        <f t="shared" si="223"/>
        <v>0</v>
      </c>
      <c r="CQ2044" s="3" t="str">
        <f>CONCATENATE(baseURL!$A$1,baseURL!$B$1,baseURL!$C$1,".",C2044,".",L2044,".pkl&amp;seq=",BC2044)</f>
        <v>http://proteomics.broadinstitute.org/millscripts/viewfeed.pl?side=xl&amp;cycle=1&amp;fixedMods=iaaC&amp;file=msdataSM/iPRG2012_nd/cpick_in/iPRG2012_nd.1667.3.3.pkl&amp;seq=GQLVGRYVVDTSK</v>
      </c>
    </row>
    <row r="2045" spans="1:95" x14ac:dyDescent="0.2">
      <c r="A2045" s="3">
        <v>4823</v>
      </c>
      <c r="B2045" s="2" t="s">
        <v>4562</v>
      </c>
      <c r="C2045" s="2" t="s">
        <v>4563</v>
      </c>
      <c r="D2045" s="3">
        <v>5237</v>
      </c>
      <c r="E2045" s="3">
        <v>5234</v>
      </c>
      <c r="F2045" s="3">
        <v>35012</v>
      </c>
      <c r="G2045" s="3">
        <v>6900</v>
      </c>
      <c r="H2045" s="3">
        <v>23.1388</v>
      </c>
      <c r="I2045" s="30">
        <v>492.77852000000001</v>
      </c>
      <c r="J2045" s="30">
        <v>492.77777120000002</v>
      </c>
      <c r="K2045" s="30">
        <v>7.5000000000000002E-4</v>
      </c>
      <c r="L2045" s="3">
        <v>2</v>
      </c>
      <c r="M2045" s="3">
        <v>2</v>
      </c>
      <c r="N2045" s="10">
        <f t="shared" si="217"/>
        <v>1</v>
      </c>
      <c r="O2045" s="35">
        <v>2</v>
      </c>
      <c r="P2045" s="17"/>
      <c r="Q2045" s="40">
        <v>984.54727000000003</v>
      </c>
      <c r="R2045" s="40">
        <v>492.77726999999999</v>
      </c>
      <c r="S2045" s="18">
        <f t="shared" si="218"/>
        <v>2.5366429746795847</v>
      </c>
      <c r="T2045" s="18">
        <f t="shared" si="219"/>
        <v>1.0170923671674661</v>
      </c>
      <c r="U2045" s="18">
        <f t="shared" si="220"/>
        <v>0.66967374534032664</v>
      </c>
      <c r="V2045" s="30">
        <v>492.77760000000001</v>
      </c>
      <c r="W2045" s="3" t="s">
        <v>47</v>
      </c>
      <c r="X2045" s="3" t="s">
        <v>47</v>
      </c>
      <c r="Y2045" s="3" t="s">
        <v>47</v>
      </c>
      <c r="Z2045" s="3" t="s">
        <v>47</v>
      </c>
      <c r="AA2045" s="3" t="s">
        <v>48</v>
      </c>
      <c r="AB2045" s="12" t="s">
        <v>47</v>
      </c>
      <c r="AC2045" s="3" t="s">
        <v>47</v>
      </c>
      <c r="AD2045" s="3" t="s">
        <v>47</v>
      </c>
      <c r="AE2045" s="3" t="s">
        <v>47</v>
      </c>
      <c r="AF2045" s="3" t="s">
        <v>47</v>
      </c>
      <c r="AG2045" s="3" t="s">
        <v>47</v>
      </c>
      <c r="AH2045" s="3" t="s">
        <v>47</v>
      </c>
      <c r="AI2045" s="3" t="s">
        <v>47</v>
      </c>
      <c r="AJ2045" s="3" t="s">
        <v>47</v>
      </c>
      <c r="AK2045" s="3" t="s">
        <v>47</v>
      </c>
      <c r="AL2045" s="3" t="s">
        <v>47</v>
      </c>
      <c r="AM2045" s="3" t="s">
        <v>47</v>
      </c>
      <c r="AN2045" s="3" t="s">
        <v>47</v>
      </c>
      <c r="AU2045" s="3">
        <v>0</v>
      </c>
      <c r="AV2045" s="3">
        <v>17</v>
      </c>
      <c r="AW2045" s="3">
        <v>1</v>
      </c>
      <c r="AX2045" s="3">
        <v>17</v>
      </c>
      <c r="AY2045" s="3">
        <v>100</v>
      </c>
      <c r="AZ2045" s="6" t="str">
        <f t="shared" si="221"/>
        <v>1667.4</v>
      </c>
      <c r="BC2045" s="12" t="s">
        <v>4564</v>
      </c>
      <c r="BJ2045" s="12">
        <f t="shared" si="222"/>
        <v>0</v>
      </c>
      <c r="BK2045" s="12">
        <f t="shared" si="223"/>
        <v>0</v>
      </c>
      <c r="CQ2045" s="3" t="str">
        <f>CONCATENATE(baseURL!$A$1,baseURL!$B$1,baseURL!$C$1,".",C2045,".",L2045,".pkl&amp;seq=",BC2045)</f>
        <v>http://proteomics.broadinstitute.org/millscripts/viewfeed.pl?side=xl&amp;cycle=1&amp;fixedMods=iaaC&amp;file=msdataSM/iPRG2012_nd/cpick_in/iPRG2012_nd.1667.4.2.pkl&amp;seq=QAVDVSPLR</v>
      </c>
    </row>
    <row r="2046" spans="1:95" x14ac:dyDescent="0.2">
      <c r="A2046" s="3">
        <v>3552</v>
      </c>
      <c r="B2046" s="2" t="s">
        <v>4565</v>
      </c>
      <c r="C2046" s="2" t="s">
        <v>4566</v>
      </c>
      <c r="D2046" s="3">
        <v>5238</v>
      </c>
      <c r="E2046" s="3">
        <v>5235</v>
      </c>
      <c r="F2046" s="3">
        <v>35013</v>
      </c>
      <c r="G2046" s="3">
        <v>6901</v>
      </c>
      <c r="H2046" s="3">
        <v>23.1404</v>
      </c>
      <c r="I2046" s="30">
        <v>507.80624999999998</v>
      </c>
      <c r="J2046" s="30">
        <v>507.8064736</v>
      </c>
      <c r="K2046" s="30">
        <v>-2.2000000000000001E-4</v>
      </c>
      <c r="L2046" s="3">
        <v>2</v>
      </c>
      <c r="M2046" s="3">
        <v>2</v>
      </c>
      <c r="N2046" s="10">
        <f t="shared" si="217"/>
        <v>1</v>
      </c>
      <c r="O2046" s="35">
        <v>2</v>
      </c>
      <c r="P2046" s="17"/>
      <c r="Q2046" s="40">
        <v>1014.60545</v>
      </c>
      <c r="R2046" s="40">
        <v>507.80637000000002</v>
      </c>
      <c r="S2046" s="18">
        <f t="shared" si="218"/>
        <v>-0.23631054497817669</v>
      </c>
      <c r="T2046" s="18">
        <f t="shared" si="219"/>
        <v>0.20401477041051333</v>
      </c>
      <c r="U2046" s="18">
        <f t="shared" si="220"/>
        <v>-0.53169872603298884</v>
      </c>
      <c r="V2046" s="30">
        <v>507.80610000000001</v>
      </c>
      <c r="W2046" s="3" t="s">
        <v>47</v>
      </c>
      <c r="X2046" s="3" t="s">
        <v>47</v>
      </c>
      <c r="Y2046" s="3" t="s">
        <v>47</v>
      </c>
      <c r="Z2046" s="3" t="s">
        <v>47</v>
      </c>
      <c r="AA2046" s="3" t="s">
        <v>48</v>
      </c>
      <c r="AB2046" s="12" t="s">
        <v>47</v>
      </c>
      <c r="AC2046" s="3" t="s">
        <v>47</v>
      </c>
      <c r="AD2046" s="3" t="s">
        <v>47</v>
      </c>
      <c r="AE2046" s="3" t="s">
        <v>47</v>
      </c>
      <c r="AF2046" s="3" t="s">
        <v>47</v>
      </c>
      <c r="AH2046" s="3" t="s">
        <v>47</v>
      </c>
      <c r="AI2046" s="3" t="s">
        <v>47</v>
      </c>
      <c r="AK2046" s="3" t="s">
        <v>47</v>
      </c>
      <c r="AL2046" s="3" t="s">
        <v>47</v>
      </c>
      <c r="AM2046" s="3" t="s">
        <v>47</v>
      </c>
      <c r="AN2046" s="3" t="s">
        <v>47</v>
      </c>
      <c r="AU2046" s="3">
        <v>0</v>
      </c>
      <c r="AV2046" s="3">
        <v>15</v>
      </c>
      <c r="AW2046" s="3">
        <v>1</v>
      </c>
      <c r="AX2046" s="3">
        <v>15</v>
      </c>
      <c r="AY2046" s="3">
        <v>100</v>
      </c>
      <c r="AZ2046" s="6" t="str">
        <f t="shared" si="221"/>
        <v>1667.5</v>
      </c>
      <c r="BC2046" s="12" t="s">
        <v>4567</v>
      </c>
      <c r="BJ2046" s="12">
        <f t="shared" si="222"/>
        <v>0</v>
      </c>
      <c r="BK2046" s="12">
        <f t="shared" si="223"/>
        <v>0</v>
      </c>
      <c r="CQ2046" s="3" t="str">
        <f>CONCATENATE(baseURL!$A$1,baseURL!$B$1,baseURL!$C$1,".",C2046,".",L2046,".pkl&amp;seq=",BC2046)</f>
        <v>http://proteomics.broadinstitute.org/millscripts/viewfeed.pl?side=xl&amp;cycle=1&amp;fixedMods=iaaC&amp;file=msdataSM/iPRG2012_nd/cpick_in/iPRG2012_nd.1667.5.2.pkl&amp;seq=RLSELLGAR</v>
      </c>
    </row>
    <row r="2047" spans="1:95" x14ac:dyDescent="0.2">
      <c r="A2047" s="3">
        <v>2319</v>
      </c>
      <c r="B2047" s="2" t="s">
        <v>4568</v>
      </c>
      <c r="C2047" s="2" t="s">
        <v>4569</v>
      </c>
      <c r="D2047" s="3">
        <v>5241</v>
      </c>
      <c r="E2047" s="3">
        <v>5238</v>
      </c>
      <c r="F2047" s="3">
        <v>35016</v>
      </c>
      <c r="G2047" s="3">
        <v>6904</v>
      </c>
      <c r="H2047" s="3">
        <v>23.1463</v>
      </c>
      <c r="I2047" s="30">
        <v>596.29699000000005</v>
      </c>
      <c r="J2047" s="30">
        <v>596.29636219999998</v>
      </c>
      <c r="K2047" s="30">
        <v>6.3000000000000003E-4</v>
      </c>
      <c r="L2047" s="3">
        <v>2</v>
      </c>
      <c r="M2047" s="3">
        <v>2</v>
      </c>
      <c r="N2047" s="10">
        <f t="shared" si="217"/>
        <v>1</v>
      </c>
      <c r="O2047" s="35">
        <v>2</v>
      </c>
      <c r="P2047" s="17"/>
      <c r="Q2047" s="40">
        <v>1191.5851700000001</v>
      </c>
      <c r="R2047" s="40">
        <v>596.29621999999995</v>
      </c>
      <c r="S2047" s="18">
        <f t="shared" si="218"/>
        <v>1.2913045132204595</v>
      </c>
      <c r="T2047" s="18">
        <f t="shared" si="219"/>
        <v>0.23847208024816052</v>
      </c>
      <c r="U2047" s="18">
        <f t="shared" si="220"/>
        <v>-0.2012422616470767</v>
      </c>
      <c r="V2047" s="30">
        <v>596.29610000000002</v>
      </c>
      <c r="W2047" s="3" t="s">
        <v>47</v>
      </c>
      <c r="X2047" s="3" t="s">
        <v>65</v>
      </c>
      <c r="Y2047" s="3" t="s">
        <v>65</v>
      </c>
      <c r="Z2047" s="3" t="s">
        <v>47</v>
      </c>
      <c r="AA2047" s="3" t="s">
        <v>48</v>
      </c>
      <c r="AB2047" s="12" t="s">
        <v>47</v>
      </c>
      <c r="AC2047" s="3" t="s">
        <v>47</v>
      </c>
      <c r="AD2047" s="3" t="s">
        <v>47</v>
      </c>
      <c r="AE2047" s="3" t="s">
        <v>47</v>
      </c>
      <c r="AF2047" s="3" t="s">
        <v>47</v>
      </c>
      <c r="AG2047" s="3" t="s">
        <v>47</v>
      </c>
      <c r="AH2047" s="3" t="s">
        <v>47</v>
      </c>
      <c r="AI2047" s="3" t="s">
        <v>47</v>
      </c>
      <c r="AJ2047" s="3" t="s">
        <v>47</v>
      </c>
      <c r="AK2047" s="3" t="s">
        <v>47</v>
      </c>
      <c r="AL2047" s="3" t="s">
        <v>47</v>
      </c>
      <c r="AO2047" s="3" t="s">
        <v>47</v>
      </c>
      <c r="AP2047" s="3" t="s">
        <v>47</v>
      </c>
      <c r="AQ2047" s="3" t="s">
        <v>47</v>
      </c>
      <c r="AU2047" s="3">
        <v>2</v>
      </c>
      <c r="AV2047" s="3">
        <v>16</v>
      </c>
      <c r="AW2047" s="3">
        <v>1</v>
      </c>
      <c r="AX2047" s="3">
        <v>16</v>
      </c>
      <c r="AY2047" s="3">
        <v>100</v>
      </c>
      <c r="AZ2047" s="6" t="str">
        <f t="shared" si="221"/>
        <v>1667.8</v>
      </c>
      <c r="BB2047" s="12" t="s">
        <v>79</v>
      </c>
      <c r="BC2047" s="12" t="s">
        <v>4460</v>
      </c>
      <c r="BJ2047" s="12">
        <f t="shared" si="222"/>
        <v>0</v>
      </c>
      <c r="BK2047" s="12">
        <f t="shared" si="223"/>
        <v>0</v>
      </c>
      <c r="BT2047" s="3" t="s">
        <v>4570</v>
      </c>
      <c r="BU2047" s="3" t="s">
        <v>4570</v>
      </c>
      <c r="CQ2047" s="3" t="str">
        <f>CONCATENATE(baseURL!$A$1,baseURL!$B$1,"+Acetyl",baseURL!$C$1,".",C2047,".",L2047,".pkl&amp;seq=",BC2047)</f>
        <v>http://proteomics.broadinstitute.org/millscripts/viewfeed.pl?side=xl&amp;cycle=1&amp;fixedMods=iaaC+Acetyl&amp;file=msdataSM/iPRG2012_nd/cpick_in/iPRG2012_nd.1667.8.2.pkl&amp;seq=STELTVQSER</v>
      </c>
    </row>
    <row r="2048" spans="1:95" x14ac:dyDescent="0.2">
      <c r="A2048" s="3">
        <v>6211</v>
      </c>
      <c r="B2048" s="2" t="s">
        <v>4571</v>
      </c>
      <c r="C2048" s="2" t="s">
        <v>4572</v>
      </c>
      <c r="D2048" s="3">
        <v>5246</v>
      </c>
      <c r="E2048" s="3">
        <v>5243</v>
      </c>
      <c r="F2048" s="3">
        <v>35052</v>
      </c>
      <c r="G2048" s="3">
        <v>6911</v>
      </c>
      <c r="H2048" s="3">
        <v>23.183499999999999</v>
      </c>
      <c r="I2048" s="30">
        <v>432.91469000000001</v>
      </c>
      <c r="J2048" s="30">
        <v>432.91601900000001</v>
      </c>
      <c r="K2048" s="30">
        <v>-1.33E-3</v>
      </c>
      <c r="L2048" s="3">
        <v>3</v>
      </c>
      <c r="M2048" s="3">
        <v>3</v>
      </c>
      <c r="N2048" s="10">
        <f t="shared" si="217"/>
        <v>1</v>
      </c>
      <c r="O2048" s="35">
        <v>3</v>
      </c>
      <c r="P2048" s="17"/>
      <c r="Q2048" s="40">
        <v>1296.7310500000001</v>
      </c>
      <c r="R2048" s="40">
        <v>432.91520000000003</v>
      </c>
      <c r="S2048" s="18">
        <f t="shared" si="218"/>
        <v>-1.1780598140692966</v>
      </c>
      <c r="T2048" s="18">
        <f t="shared" si="219"/>
        <v>1.8918254660002394</v>
      </c>
      <c r="U2048" s="18">
        <f t="shared" si="220"/>
        <v>1.6169448427655482</v>
      </c>
      <c r="V2048" s="30">
        <v>432.91590000000002</v>
      </c>
      <c r="W2048" s="3" t="s">
        <v>47</v>
      </c>
      <c r="X2048" s="3" t="s">
        <v>47</v>
      </c>
      <c r="Y2048" s="3" t="s">
        <v>47</v>
      </c>
      <c r="Z2048" s="3" t="s">
        <v>47</v>
      </c>
      <c r="AA2048" s="3" t="s">
        <v>47</v>
      </c>
      <c r="AB2048" s="12" t="s">
        <v>47</v>
      </c>
      <c r="AC2048" s="3" t="s">
        <v>47</v>
      </c>
      <c r="AD2048" s="3" t="s">
        <v>47</v>
      </c>
      <c r="AE2048" s="3" t="s">
        <v>47</v>
      </c>
      <c r="AF2048" s="3" t="s">
        <v>47</v>
      </c>
      <c r="AG2048" s="3" t="s">
        <v>47</v>
      </c>
      <c r="AH2048" s="3" t="s">
        <v>47</v>
      </c>
      <c r="AI2048" s="3" t="s">
        <v>47</v>
      </c>
      <c r="AJ2048" s="3" t="s">
        <v>47</v>
      </c>
      <c r="AK2048" s="3" t="s">
        <v>47</v>
      </c>
      <c r="AL2048" s="3" t="s">
        <v>47</v>
      </c>
      <c r="AN2048" s="3" t="s">
        <v>47</v>
      </c>
      <c r="AU2048" s="3">
        <v>0</v>
      </c>
      <c r="AV2048" s="3">
        <v>17</v>
      </c>
      <c r="AW2048" s="3">
        <v>1</v>
      </c>
      <c r="AX2048" s="3">
        <v>17</v>
      </c>
      <c r="AY2048" s="3">
        <v>100</v>
      </c>
      <c r="AZ2048" s="6" t="str">
        <f t="shared" si="221"/>
        <v>1669.2</v>
      </c>
      <c r="BC2048" s="12" t="s">
        <v>4573</v>
      </c>
      <c r="BJ2048" s="12">
        <f t="shared" si="222"/>
        <v>0</v>
      </c>
      <c r="BK2048" s="12">
        <f t="shared" si="223"/>
        <v>0</v>
      </c>
      <c r="CQ2048" s="3" t="str">
        <f>CONCATENATE(baseURL!$A$1,baseURL!$B$1,baseURL!$C$1,".",C2048,".",L2048,".pkl&amp;seq=",BC2048)</f>
        <v>http://proteomics.broadinstitute.org/millscripts/viewfeed.pl?side=xl&amp;cycle=1&amp;fixedMods=iaaC&amp;file=msdataSM/iPRG2012_nd/cpick_in/iPRG2012_nd.1669.2.3.pkl&amp;seq=VLLVYAHQEPK</v>
      </c>
    </row>
    <row r="2049" spans="1:95" x14ac:dyDescent="0.2">
      <c r="A2049" s="3">
        <v>7153</v>
      </c>
      <c r="B2049" s="2" t="s">
        <v>4574</v>
      </c>
      <c r="C2049" s="2" t="s">
        <v>4575</v>
      </c>
      <c r="D2049" s="3">
        <v>5247</v>
      </c>
      <c r="E2049" s="3">
        <v>5244</v>
      </c>
      <c r="F2049" s="3">
        <v>35053</v>
      </c>
      <c r="G2049" s="3">
        <v>6912</v>
      </c>
      <c r="H2049" s="3">
        <v>23.186</v>
      </c>
      <c r="I2049" s="30">
        <v>444.91674</v>
      </c>
      <c r="J2049" s="30">
        <v>444.91673659999998</v>
      </c>
      <c r="K2049" s="30">
        <v>0</v>
      </c>
      <c r="L2049" s="3">
        <v>3</v>
      </c>
      <c r="M2049" s="3">
        <v>0</v>
      </c>
      <c r="N2049" s="10">
        <f t="shared" si="217"/>
        <v>1</v>
      </c>
      <c r="O2049" s="35">
        <v>3</v>
      </c>
      <c r="P2049" s="17"/>
      <c r="Q2049" s="40">
        <v>1332.7303999999999</v>
      </c>
      <c r="R2049" s="40">
        <v>444.91498000000001</v>
      </c>
      <c r="S2049" s="18">
        <f t="shared" si="218"/>
        <v>3.9558119620746726</v>
      </c>
      <c r="T2049" s="18">
        <f t="shared" si="219"/>
        <v>3.9481700525450769</v>
      </c>
      <c r="U2049" s="18">
        <f t="shared" si="220"/>
        <v>3.4163830581089401</v>
      </c>
      <c r="V2049" s="30">
        <v>444.91649999999998</v>
      </c>
      <c r="W2049" s="3" t="s">
        <v>47</v>
      </c>
      <c r="X2049" s="3" t="s">
        <v>47</v>
      </c>
      <c r="Y2049" s="3" t="s">
        <v>47</v>
      </c>
      <c r="Z2049" s="3" t="s">
        <v>52</v>
      </c>
      <c r="AA2049" s="3" t="s">
        <v>48</v>
      </c>
      <c r="AB2049" s="12" t="s">
        <v>47</v>
      </c>
      <c r="AC2049" s="3" t="s">
        <v>48</v>
      </c>
      <c r="AD2049" s="3" t="s">
        <v>47</v>
      </c>
      <c r="AF2049" s="3" t="s">
        <v>47</v>
      </c>
      <c r="AG2049" s="3" t="s">
        <v>47</v>
      </c>
      <c r="AH2049" s="3" t="s">
        <v>47</v>
      </c>
      <c r="AI2049" s="3" t="s">
        <v>48</v>
      </c>
      <c r="AL2049" s="3" t="s">
        <v>52</v>
      </c>
      <c r="AM2049" s="3" t="s">
        <v>47</v>
      </c>
      <c r="AO2049" s="3" t="s">
        <v>47</v>
      </c>
      <c r="AR2049" s="3" t="s">
        <v>47</v>
      </c>
      <c r="AU2049" s="3">
        <v>0</v>
      </c>
      <c r="AV2049" s="3">
        <v>11</v>
      </c>
      <c r="AW2049" s="3">
        <v>1</v>
      </c>
      <c r="AX2049" s="3">
        <v>11</v>
      </c>
      <c r="AY2049" s="3">
        <v>100</v>
      </c>
      <c r="AZ2049" s="6" t="str">
        <f t="shared" si="221"/>
        <v>1669.3</v>
      </c>
      <c r="BC2049" s="12" t="s">
        <v>4576</v>
      </c>
      <c r="BJ2049" s="12">
        <f t="shared" si="222"/>
        <v>0</v>
      </c>
      <c r="BK2049" s="12">
        <f t="shared" si="223"/>
        <v>0</v>
      </c>
      <c r="BN2049" s="3" t="s">
        <v>277</v>
      </c>
      <c r="BR2049" s="3" t="s">
        <v>277</v>
      </c>
      <c r="CQ2049" s="3" t="str">
        <f>CONCATENATE(baseURL!$A$1,baseURL!$B$1,baseURL!$C$1,".",C2049,".",L2049,".pkl&amp;seq=",BC2049,"&amp;varMods=Oxidation-M")</f>
        <v>http://proteomics.broadinstitute.org/millscripts/viewfeed.pl?side=xl&amp;cycle=1&amp;fixedMods=iaaC&amp;file=msdataSM/iPRG2012_nd/cpick_in/iPRG2012_nd.1669.3.3.pkl&amp;seq=DmRQTVAVGVLK&amp;varMods=Oxidation-M</v>
      </c>
    </row>
    <row r="2050" spans="1:95" x14ac:dyDescent="0.2">
      <c r="A2050" s="3">
        <v>369</v>
      </c>
      <c r="B2050" s="2" t="s">
        <v>4580</v>
      </c>
      <c r="C2050" s="2" t="s">
        <v>4581</v>
      </c>
      <c r="D2050" s="3">
        <v>5251</v>
      </c>
      <c r="E2050" s="3">
        <v>5248</v>
      </c>
      <c r="F2050" s="3">
        <v>35057</v>
      </c>
      <c r="G2050" s="3">
        <v>6916</v>
      </c>
      <c r="H2050" s="3">
        <v>23.196000000000002</v>
      </c>
      <c r="I2050" s="30">
        <v>648.32149000000004</v>
      </c>
      <c r="J2050" s="30">
        <v>648.31988639999997</v>
      </c>
      <c r="K2050" s="30">
        <v>1.6000000000000001E-3</v>
      </c>
      <c r="L2050" s="3">
        <v>2</v>
      </c>
      <c r="M2050" s="3">
        <v>2</v>
      </c>
      <c r="N2050" s="10">
        <f t="shared" ref="N2050:N2113" si="224">IF(AND(M2050&gt;0,L2050&gt;0), IF(M2050=L2050,1,-1), 1)</f>
        <v>1</v>
      </c>
      <c r="O2050" s="35">
        <v>2</v>
      </c>
      <c r="P2050" s="17"/>
      <c r="Q2050" s="40">
        <v>1295.6412499999999</v>
      </c>
      <c r="R2050" s="40">
        <v>648.32425999999998</v>
      </c>
      <c r="S2050" s="18">
        <f t="shared" ref="S2050:S2113" si="225">1000000*(I2050-R2050)/R2050</f>
        <v>-4.2725533669545541</v>
      </c>
      <c r="T2050" s="18">
        <f t="shared" ref="T2050:T2113" si="226">1000000*(J2050-R2050)/R2050</f>
        <v>-6.7460070058277353</v>
      </c>
      <c r="U2050" s="18">
        <f t="shared" ref="U2050:U2113" si="227">1000000*(V2050-R2050)/R2050</f>
        <v>-7.1877612599972354</v>
      </c>
      <c r="V2050" s="30">
        <v>648.31960000000004</v>
      </c>
      <c r="Y2050" s="3" t="s">
        <v>48</v>
      </c>
      <c r="AA2050" s="3" t="s">
        <v>47</v>
      </c>
      <c r="AB2050" s="12" t="s">
        <v>48</v>
      </c>
      <c r="AD2050" s="3" t="s">
        <v>52</v>
      </c>
      <c r="AF2050" s="3" t="s">
        <v>47</v>
      </c>
      <c r="AG2050" s="3" t="s">
        <v>47</v>
      </c>
      <c r="AH2050" s="3" t="s">
        <v>48</v>
      </c>
      <c r="AL2050" s="3" t="s">
        <v>52</v>
      </c>
      <c r="AO2050" s="3" t="s">
        <v>48</v>
      </c>
      <c r="AU2050" s="3">
        <v>0</v>
      </c>
      <c r="AV2050" s="3">
        <v>3</v>
      </c>
      <c r="AW2050" s="3">
        <v>1</v>
      </c>
      <c r="AX2050" s="3">
        <v>3</v>
      </c>
      <c r="AY2050" s="3">
        <v>100</v>
      </c>
      <c r="AZ2050" s="6" t="str">
        <f t="shared" ref="AZ2050:AZ2113" si="228">HYPERLINK(CQ2050,C2050)</f>
        <v>1669.7</v>
      </c>
      <c r="BC2050" s="12" t="s">
        <v>4582</v>
      </c>
      <c r="BJ2050" s="12">
        <f t="shared" ref="BJ2050:BJ2113" si="229">LEN(BC2050)-LEN(SUBSTITUTE(BC2050,"C",""))</f>
        <v>1</v>
      </c>
      <c r="BK2050" s="12">
        <f t="shared" ref="BK2050:BK2113" si="230">LEN(BC2050)-LEN(SUBSTITUTE(BC2050,"c",""))</f>
        <v>0</v>
      </c>
      <c r="CQ2050" s="3" t="str">
        <f>CONCATENATE(baseURL!$A$1,baseURL!$B$1,baseURL!$C$1,".",C2050,".",L2050,".pkl&amp;seq=",BC2050)</f>
        <v>http://proteomics.broadinstitute.org/millscripts/viewfeed.pl?side=xl&amp;cycle=1&amp;fixedMods=iaaC&amp;file=msdataSM/iPRG2012_nd/cpick_in/iPRG2012_nd.1669.7.2.pkl&amp;seq=ACAAQTNATFLK</v>
      </c>
    </row>
    <row r="2051" spans="1:95" x14ac:dyDescent="0.2">
      <c r="A2051" s="3">
        <v>3009</v>
      </c>
      <c r="B2051" s="2" t="s">
        <v>4584</v>
      </c>
      <c r="C2051" s="2" t="s">
        <v>4577</v>
      </c>
      <c r="D2051" s="3">
        <v>5256</v>
      </c>
      <c r="E2051" s="3">
        <v>5253</v>
      </c>
      <c r="F2051" s="3">
        <v>35076</v>
      </c>
      <c r="G2051" s="3">
        <v>6922</v>
      </c>
      <c r="H2051" s="3">
        <v>23.2196</v>
      </c>
      <c r="I2051" s="30">
        <v>600.34023999999999</v>
      </c>
      <c r="J2051" s="30">
        <v>600.6290851</v>
      </c>
      <c r="K2051" s="30">
        <v>-0.28885</v>
      </c>
      <c r="L2051" s="3">
        <v>0</v>
      </c>
      <c r="M2051" s="3">
        <v>3</v>
      </c>
      <c r="N2051" s="10">
        <f t="shared" si="224"/>
        <v>1</v>
      </c>
      <c r="O2051" s="35">
        <v>3</v>
      </c>
      <c r="P2051" s="17"/>
      <c r="Q2051" s="40">
        <v>1799.86663</v>
      </c>
      <c r="R2051" s="40">
        <v>600.62706000000003</v>
      </c>
      <c r="S2051" s="18">
        <f t="shared" si="225"/>
        <v>-477.53426227588591</v>
      </c>
      <c r="T2051" s="18">
        <f t="shared" si="226"/>
        <v>3.3716429625546933</v>
      </c>
      <c r="U2051" s="18">
        <f t="shared" si="227"/>
        <v>2.8969723740502502</v>
      </c>
      <c r="V2051" s="30">
        <v>600.62879999999996</v>
      </c>
      <c r="W2051" s="3" t="s">
        <v>47</v>
      </c>
      <c r="X2051" s="3" t="s">
        <v>47</v>
      </c>
      <c r="Y2051" s="3" t="s">
        <v>47</v>
      </c>
      <c r="Z2051" s="3" t="s">
        <v>47</v>
      </c>
      <c r="AA2051" s="3" t="s">
        <v>47</v>
      </c>
      <c r="AB2051" s="12" t="s">
        <v>47</v>
      </c>
      <c r="AC2051" s="3" t="s">
        <v>48</v>
      </c>
      <c r="AD2051" s="3" t="s">
        <v>47</v>
      </c>
      <c r="AE2051" s="3" t="s">
        <v>47</v>
      </c>
      <c r="AF2051" s="3" t="s">
        <v>47</v>
      </c>
      <c r="AH2051" s="3" t="s">
        <v>47</v>
      </c>
      <c r="AL2051" s="3" t="s">
        <v>48</v>
      </c>
      <c r="AM2051" s="3" t="s">
        <v>47</v>
      </c>
      <c r="AO2051" s="3" t="s">
        <v>48</v>
      </c>
      <c r="AP2051" s="3" t="s">
        <v>48</v>
      </c>
      <c r="AU2051" s="3">
        <v>0</v>
      </c>
      <c r="AV2051" s="3">
        <v>11</v>
      </c>
      <c r="AW2051" s="3">
        <v>1</v>
      </c>
      <c r="AX2051" s="3">
        <v>11</v>
      </c>
      <c r="AY2051" s="3">
        <v>100</v>
      </c>
      <c r="AZ2051" s="6" t="str">
        <f t="shared" si="228"/>
        <v>1670.5</v>
      </c>
      <c r="BC2051" s="12" t="s">
        <v>4553</v>
      </c>
      <c r="BJ2051" s="12">
        <f t="shared" si="229"/>
        <v>1</v>
      </c>
      <c r="BK2051" s="12">
        <f t="shared" si="230"/>
        <v>0</v>
      </c>
      <c r="CQ2051" s="3" t="str">
        <f>CONCATENATE(baseURL!$A$1,baseURL!$B$1,baseURL!$C$1,".",C2051,".",L2051,".pkl&amp;seq=",BC2051)</f>
        <v>http://proteomics.broadinstitute.org/millscripts/viewfeed.pl?side=xl&amp;cycle=1&amp;fixedMods=iaaC&amp;file=msdataSM/iPRG2012_nd/cpick_in/iPRG2012_nd.1670.5.0.pkl&amp;seq=YVMESGAKGCEVVVSGK</v>
      </c>
    </row>
    <row r="2052" spans="1:95" x14ac:dyDescent="0.2">
      <c r="A2052" s="3">
        <v>4368</v>
      </c>
      <c r="B2052" s="2" t="s">
        <v>4585</v>
      </c>
      <c r="C2052" s="2" t="s">
        <v>4586</v>
      </c>
      <c r="D2052" s="3">
        <v>5257</v>
      </c>
      <c r="E2052" s="3">
        <v>5254</v>
      </c>
      <c r="F2052" s="3">
        <v>35093</v>
      </c>
      <c r="G2052" s="3">
        <v>6924</v>
      </c>
      <c r="H2052" s="3">
        <v>23.2315</v>
      </c>
      <c r="I2052" s="30">
        <v>425.76576999999997</v>
      </c>
      <c r="J2052" s="30">
        <v>425.76694259999999</v>
      </c>
      <c r="K2052" s="30">
        <v>-1.17E-3</v>
      </c>
      <c r="L2052" s="3">
        <v>2</v>
      </c>
      <c r="M2052" s="3">
        <v>2</v>
      </c>
      <c r="N2052" s="10">
        <f t="shared" si="224"/>
        <v>1</v>
      </c>
      <c r="O2052" s="35">
        <v>2</v>
      </c>
      <c r="P2052" s="17"/>
      <c r="Q2052" s="40">
        <v>850.52575000000002</v>
      </c>
      <c r="R2052" s="40">
        <v>425.76650999999998</v>
      </c>
      <c r="S2052" s="18">
        <f t="shared" si="225"/>
        <v>-1.7380418201692578</v>
      </c>
      <c r="T2052" s="18">
        <f t="shared" si="226"/>
        <v>1.0160498532647679</v>
      </c>
      <c r="U2052" s="18">
        <f t="shared" si="227"/>
        <v>0.21138346461337582</v>
      </c>
      <c r="V2052" s="30">
        <v>425.76659999999998</v>
      </c>
      <c r="W2052" s="3" t="s">
        <v>47</v>
      </c>
      <c r="X2052" s="3" t="s">
        <v>47</v>
      </c>
      <c r="Y2052" s="3" t="s">
        <v>47</v>
      </c>
      <c r="Z2052" s="3" t="s">
        <v>47</v>
      </c>
      <c r="AA2052" s="3" t="s">
        <v>47</v>
      </c>
      <c r="AB2052" s="12" t="s">
        <v>47</v>
      </c>
      <c r="AC2052" s="3" t="s">
        <v>47</v>
      </c>
      <c r="AD2052" s="3" t="s">
        <v>47</v>
      </c>
      <c r="AF2052" s="3" t="s">
        <v>47</v>
      </c>
      <c r="AG2052" s="3" t="s">
        <v>48</v>
      </c>
      <c r="AH2052" s="3" t="s">
        <v>47</v>
      </c>
      <c r="AI2052" s="3" t="s">
        <v>48</v>
      </c>
      <c r="AL2052" s="3" t="s">
        <v>48</v>
      </c>
      <c r="AM2052" s="3" t="s">
        <v>47</v>
      </c>
      <c r="AN2052" s="3" t="s">
        <v>47</v>
      </c>
      <c r="AU2052" s="3">
        <v>0</v>
      </c>
      <c r="AV2052" s="3">
        <v>12</v>
      </c>
      <c r="AW2052" s="3">
        <v>1</v>
      </c>
      <c r="AX2052" s="3">
        <v>12</v>
      </c>
      <c r="AY2052" s="3">
        <v>100</v>
      </c>
      <c r="AZ2052" s="6" t="str">
        <f t="shared" si="228"/>
        <v>1671.1</v>
      </c>
      <c r="BC2052" s="12" t="s">
        <v>4587</v>
      </c>
      <c r="BJ2052" s="12">
        <f t="shared" si="229"/>
        <v>0</v>
      </c>
      <c r="BK2052" s="12">
        <f t="shared" si="230"/>
        <v>0</v>
      </c>
      <c r="CQ2052" s="3" t="str">
        <f>CONCATENATE(baseURL!$A$1,baseURL!$B$1,baseURL!$C$1,".",C2052,".",L2052,".pkl&amp;seq=",BC2052)</f>
        <v>http://proteomics.broadinstitute.org/millscripts/viewfeed.pl?side=xl&amp;cycle=1&amp;fixedMods=iaaC&amp;file=msdataSM/iPRG2012_nd/cpick_in/iPRG2012_nd.1671.1.2.pkl&amp;seq=HLQLALR</v>
      </c>
    </row>
    <row r="2053" spans="1:95" x14ac:dyDescent="0.2">
      <c r="A2053" s="3">
        <v>6289</v>
      </c>
      <c r="B2053" s="2" t="s">
        <v>4588</v>
      </c>
      <c r="C2053" s="2" t="s">
        <v>4589</v>
      </c>
      <c r="D2053" s="3">
        <v>5258</v>
      </c>
      <c r="E2053" s="3">
        <v>5255</v>
      </c>
      <c r="F2053" s="3">
        <v>35094</v>
      </c>
      <c r="G2053" s="3">
        <v>6925</v>
      </c>
      <c r="H2053" s="3">
        <v>23.237400000000001</v>
      </c>
      <c r="I2053" s="30">
        <v>457.78701000000001</v>
      </c>
      <c r="J2053" s="30">
        <v>457.78727980000002</v>
      </c>
      <c r="K2053" s="30">
        <v>-2.7E-4</v>
      </c>
      <c r="L2053" s="3">
        <v>2</v>
      </c>
      <c r="M2053" s="3">
        <v>2</v>
      </c>
      <c r="N2053" s="10">
        <f t="shared" si="224"/>
        <v>1</v>
      </c>
      <c r="O2053" s="35">
        <v>2</v>
      </c>
      <c r="P2053" s="17"/>
      <c r="Q2053" s="40">
        <v>914.56694000000005</v>
      </c>
      <c r="R2053" s="40">
        <v>457.78710999999998</v>
      </c>
      <c r="S2053" s="18">
        <f t="shared" si="225"/>
        <v>-0.21844214874223511</v>
      </c>
      <c r="T2053" s="18">
        <f t="shared" si="226"/>
        <v>0.37091476873914658</v>
      </c>
      <c r="U2053" s="18">
        <f t="shared" si="227"/>
        <v>-2.1844214824555518E-2</v>
      </c>
      <c r="V2053" s="30">
        <v>457.78710000000001</v>
      </c>
      <c r="W2053" s="3" t="s">
        <v>47</v>
      </c>
      <c r="X2053" s="3" t="s">
        <v>47</v>
      </c>
      <c r="Y2053" s="3" t="s">
        <v>47</v>
      </c>
      <c r="Z2053" s="3" t="s">
        <v>47</v>
      </c>
      <c r="AA2053" s="3" t="s">
        <v>47</v>
      </c>
      <c r="AB2053" s="12" t="s">
        <v>47</v>
      </c>
      <c r="AC2053" s="3" t="s">
        <v>47</v>
      </c>
      <c r="AD2053" s="3" t="s">
        <v>47</v>
      </c>
      <c r="AE2053" s="3" t="s">
        <v>47</v>
      </c>
      <c r="AF2053" s="3" t="s">
        <v>48</v>
      </c>
      <c r="AG2053" s="3" t="s">
        <v>47</v>
      </c>
      <c r="AH2053" s="3" t="s">
        <v>47</v>
      </c>
      <c r="AI2053" s="3" t="s">
        <v>48</v>
      </c>
      <c r="AJ2053" s="3" t="s">
        <v>47</v>
      </c>
      <c r="AK2053" s="3" t="s">
        <v>52</v>
      </c>
      <c r="AL2053" s="3" t="s">
        <v>47</v>
      </c>
      <c r="AU2053" s="3">
        <v>0</v>
      </c>
      <c r="AV2053" s="3">
        <v>13</v>
      </c>
      <c r="AW2053" s="3">
        <v>1</v>
      </c>
      <c r="AX2053" s="3">
        <v>13</v>
      </c>
      <c r="AY2053" s="3">
        <v>100</v>
      </c>
      <c r="AZ2053" s="6" t="str">
        <f t="shared" si="228"/>
        <v>1671.2</v>
      </c>
      <c r="BC2053" s="12" t="s">
        <v>4590</v>
      </c>
      <c r="BJ2053" s="12">
        <f t="shared" si="229"/>
        <v>0</v>
      </c>
      <c r="BK2053" s="12">
        <f t="shared" si="230"/>
        <v>0</v>
      </c>
      <c r="CQ2053" s="3" t="str">
        <f>CONCATENATE(baseURL!$A$1,baseURL!$B$1,baseURL!$C$1,".",C2053,".",L2053,".pkl&amp;seq=",BC2053)</f>
        <v>http://proteomics.broadinstitute.org/millscripts/viewfeed.pl?side=xl&amp;cycle=1&amp;fixedMods=iaaC&amp;file=msdataSM/iPRG2012_nd/cpick_in/iPRG2012_nd.1671.2.2.pkl&amp;seq=QTVAVGVLK</v>
      </c>
    </row>
    <row r="2054" spans="1:95" x14ac:dyDescent="0.2">
      <c r="A2054" s="3">
        <v>5129</v>
      </c>
      <c r="B2054" s="2" t="s">
        <v>4591</v>
      </c>
      <c r="C2054" s="2" t="s">
        <v>4592</v>
      </c>
      <c r="D2054" s="3">
        <v>5259</v>
      </c>
      <c r="E2054" s="3">
        <v>5256</v>
      </c>
      <c r="F2054" s="3">
        <v>35095</v>
      </c>
      <c r="G2054" s="3">
        <v>6926</v>
      </c>
      <c r="H2054" s="3">
        <v>23.243200000000002</v>
      </c>
      <c r="I2054" s="30">
        <v>511.77737999999999</v>
      </c>
      <c r="J2054" s="30">
        <v>511.78015529999999</v>
      </c>
      <c r="K2054" s="30">
        <v>-2.7799999999999999E-3</v>
      </c>
      <c r="L2054" s="3">
        <v>2</v>
      </c>
      <c r="M2054" s="3">
        <v>2</v>
      </c>
      <c r="N2054" s="10">
        <f t="shared" si="224"/>
        <v>1</v>
      </c>
      <c r="O2054" s="35">
        <v>2</v>
      </c>
      <c r="P2054" s="17"/>
      <c r="Q2054" s="40">
        <v>1022.55169</v>
      </c>
      <c r="R2054" s="40">
        <v>511.77947999999998</v>
      </c>
      <c r="S2054" s="18">
        <f t="shared" si="225"/>
        <v>-4.1033298169446883</v>
      </c>
      <c r="T2054" s="18">
        <f t="shared" si="226"/>
        <v>1.3195136311672806</v>
      </c>
      <c r="U2054" s="18">
        <f t="shared" si="227"/>
        <v>1.2114592793487269</v>
      </c>
      <c r="V2054" s="30">
        <v>511.7801</v>
      </c>
      <c r="W2054" s="3" t="s">
        <v>47</v>
      </c>
      <c r="X2054" s="3" t="s">
        <v>47</v>
      </c>
      <c r="Y2054" s="3" t="s">
        <v>47</v>
      </c>
      <c r="Z2054" s="3" t="s">
        <v>47</v>
      </c>
      <c r="AA2054" s="3" t="s">
        <v>47</v>
      </c>
      <c r="AB2054" s="12" t="s">
        <v>47</v>
      </c>
      <c r="AC2054" s="3" t="s">
        <v>47</v>
      </c>
      <c r="AD2054" s="3" t="s">
        <v>47</v>
      </c>
      <c r="AE2054" s="3" t="s">
        <v>47</v>
      </c>
      <c r="AF2054" s="3" t="s">
        <v>47</v>
      </c>
      <c r="AG2054" s="3" t="s">
        <v>47</v>
      </c>
      <c r="AH2054" s="3" t="s">
        <v>47</v>
      </c>
      <c r="AI2054" s="3" t="s">
        <v>47</v>
      </c>
      <c r="AJ2054" s="3" t="s">
        <v>47</v>
      </c>
      <c r="AK2054" s="3" t="s">
        <v>47</v>
      </c>
      <c r="AL2054" s="3" t="s">
        <v>47</v>
      </c>
      <c r="AM2054" s="3" t="s">
        <v>47</v>
      </c>
      <c r="AN2054" s="3" t="s">
        <v>47</v>
      </c>
      <c r="AU2054" s="3">
        <v>0</v>
      </c>
      <c r="AV2054" s="3">
        <v>18</v>
      </c>
      <c r="AW2054" s="3">
        <v>1</v>
      </c>
      <c r="AX2054" s="3">
        <v>18</v>
      </c>
      <c r="AY2054" s="3">
        <v>100</v>
      </c>
      <c r="AZ2054" s="6" t="str">
        <f t="shared" si="228"/>
        <v>1671.3</v>
      </c>
      <c r="BC2054" s="12" t="s">
        <v>4501</v>
      </c>
      <c r="BJ2054" s="12">
        <f t="shared" si="229"/>
        <v>0</v>
      </c>
      <c r="BK2054" s="12">
        <f t="shared" si="230"/>
        <v>0</v>
      </c>
      <c r="CQ2054" s="3" t="str">
        <f>CONCATENATE(baseURL!$A$1,baseURL!$B$1,baseURL!$C$1,".",C2054,".",L2054,".pkl&amp;seq=",BC2054)</f>
        <v>http://proteomics.broadinstitute.org/millscripts/viewfeed.pl?side=xl&amp;cycle=1&amp;fixedMods=iaaC&amp;file=msdataSM/iPRG2012_nd/cpick_in/iPRG2012_nd.1671.3.2.pkl&amp;seq=AQAVETYLK</v>
      </c>
    </row>
    <row r="2055" spans="1:95" x14ac:dyDescent="0.2">
      <c r="A2055" s="3">
        <v>4502</v>
      </c>
      <c r="B2055" s="2" t="s">
        <v>4593</v>
      </c>
      <c r="C2055" s="2" t="s">
        <v>4585</v>
      </c>
      <c r="D2055" s="3">
        <v>5261</v>
      </c>
      <c r="E2055" s="3">
        <v>5258</v>
      </c>
      <c r="F2055" s="3">
        <v>35115</v>
      </c>
      <c r="G2055" s="3">
        <v>6929</v>
      </c>
      <c r="H2055" s="3">
        <v>23.258500000000002</v>
      </c>
      <c r="I2055" s="30">
        <v>567.82735000000002</v>
      </c>
      <c r="J2055" s="30">
        <v>567.83029699999997</v>
      </c>
      <c r="K2055" s="30">
        <v>-2.9499999999999999E-3</v>
      </c>
      <c r="L2055" s="3">
        <v>2</v>
      </c>
      <c r="M2055" s="3">
        <v>2</v>
      </c>
      <c r="N2055" s="10">
        <f t="shared" si="224"/>
        <v>1</v>
      </c>
      <c r="O2055" s="35">
        <v>2</v>
      </c>
      <c r="P2055" s="17"/>
      <c r="Q2055" s="40">
        <v>1134.65174</v>
      </c>
      <c r="R2055" s="40">
        <v>567.82951000000003</v>
      </c>
      <c r="S2055" s="18">
        <f t="shared" si="225"/>
        <v>-3.8039586917620616</v>
      </c>
      <c r="T2055" s="18">
        <f t="shared" si="226"/>
        <v>1.3859793936135729</v>
      </c>
      <c r="U2055" s="18">
        <f t="shared" si="227"/>
        <v>1.0390442722646134</v>
      </c>
      <c r="V2055" s="30">
        <v>567.83010000000002</v>
      </c>
      <c r="W2055" s="3" t="s">
        <v>47</v>
      </c>
      <c r="X2055" s="3" t="s">
        <v>47</v>
      </c>
      <c r="Y2055" s="3" t="s">
        <v>47</v>
      </c>
      <c r="Z2055" s="3" t="s">
        <v>47</v>
      </c>
      <c r="AA2055" s="3" t="s">
        <v>48</v>
      </c>
      <c r="AB2055" s="12" t="s">
        <v>47</v>
      </c>
      <c r="AC2055" s="3" t="s">
        <v>47</v>
      </c>
      <c r="AD2055" s="3" t="s">
        <v>47</v>
      </c>
      <c r="AE2055" s="3" t="s">
        <v>47</v>
      </c>
      <c r="AF2055" s="3" t="s">
        <v>47</v>
      </c>
      <c r="AG2055" s="3" t="s">
        <v>47</v>
      </c>
      <c r="AH2055" s="3" t="s">
        <v>47</v>
      </c>
      <c r="AI2055" s="3" t="s">
        <v>47</v>
      </c>
      <c r="AK2055" s="3" t="s">
        <v>47</v>
      </c>
      <c r="AL2055" s="3" t="s">
        <v>47</v>
      </c>
      <c r="AM2055" s="3" t="s">
        <v>47</v>
      </c>
      <c r="AN2055" s="3" t="s">
        <v>47</v>
      </c>
      <c r="AU2055" s="3">
        <v>0</v>
      </c>
      <c r="AV2055" s="3">
        <v>16</v>
      </c>
      <c r="AW2055" s="3">
        <v>1</v>
      </c>
      <c r="AX2055" s="3">
        <v>16</v>
      </c>
      <c r="AY2055" s="3">
        <v>100</v>
      </c>
      <c r="AZ2055" s="6" t="str">
        <f t="shared" si="228"/>
        <v>1672.2</v>
      </c>
      <c r="BC2055" s="12" t="s">
        <v>4594</v>
      </c>
      <c r="BJ2055" s="12">
        <f t="shared" si="229"/>
        <v>0</v>
      </c>
      <c r="BK2055" s="12">
        <f t="shared" si="230"/>
        <v>0</v>
      </c>
      <c r="CQ2055" s="3" t="str">
        <f>CONCATENATE(baseURL!$A$1,baseURL!$B$1,baseURL!$C$1,".",C2055,".",L2055,".pkl&amp;seq=",BC2055)</f>
        <v>http://proteomics.broadinstitute.org/millscripts/viewfeed.pl?side=xl&amp;cycle=1&amp;fixedMods=iaaC&amp;file=msdataSM/iPRG2012_nd/cpick_in/iPRG2012_nd.1672.2.2.pkl&amp;seq=FAVQVDKVTK</v>
      </c>
    </row>
    <row r="2056" spans="1:95" x14ac:dyDescent="0.2">
      <c r="A2056" s="3">
        <v>7084</v>
      </c>
      <c r="B2056" s="2" t="s">
        <v>4595</v>
      </c>
      <c r="C2056" s="2" t="s">
        <v>4588</v>
      </c>
      <c r="D2056" s="3">
        <v>5262</v>
      </c>
      <c r="E2056" s="3">
        <v>5259</v>
      </c>
      <c r="F2056" s="3">
        <v>35116</v>
      </c>
      <c r="G2056" s="3">
        <v>6930</v>
      </c>
      <c r="H2056" s="3">
        <v>23.262699999999999</v>
      </c>
      <c r="I2056" s="30">
        <v>620.81299999999999</v>
      </c>
      <c r="J2056" s="30">
        <v>620.81181170000002</v>
      </c>
      <c r="K2056" s="30">
        <v>1.1900000000000001E-3</v>
      </c>
      <c r="L2056" s="3">
        <v>2</v>
      </c>
      <c r="M2056" s="3">
        <v>2</v>
      </c>
      <c r="N2056" s="10">
        <f t="shared" si="224"/>
        <v>1</v>
      </c>
      <c r="O2056" s="35">
        <v>2</v>
      </c>
      <c r="P2056" s="17"/>
      <c r="Q2056" s="40">
        <v>1240.61681</v>
      </c>
      <c r="R2056" s="40">
        <v>620.81204000000002</v>
      </c>
      <c r="S2056" s="18">
        <f t="shared" si="225"/>
        <v>1.5463617618686269</v>
      </c>
      <c r="T2056" s="18">
        <f t="shared" si="226"/>
        <v>-0.36774415651378278</v>
      </c>
      <c r="U2056" s="18">
        <f t="shared" si="227"/>
        <v>-1.514145891909815</v>
      </c>
      <c r="V2056" s="30">
        <v>620.81110000000001</v>
      </c>
      <c r="X2056" s="3" t="s">
        <v>47</v>
      </c>
      <c r="Y2056" s="3" t="s">
        <v>47</v>
      </c>
      <c r="AB2056" s="12" t="s">
        <v>47</v>
      </c>
      <c r="AC2056" s="3" t="s">
        <v>47</v>
      </c>
      <c r="AD2056" s="3" t="s">
        <v>48</v>
      </c>
      <c r="AG2056" s="3" t="s">
        <v>47</v>
      </c>
      <c r="AH2056" s="3" t="s">
        <v>48</v>
      </c>
      <c r="AI2056" s="3" t="s">
        <v>47</v>
      </c>
      <c r="AU2056" s="3">
        <v>0</v>
      </c>
      <c r="AV2056" s="3">
        <v>6</v>
      </c>
      <c r="AW2056" s="3">
        <v>1</v>
      </c>
      <c r="AX2056" s="3">
        <v>6</v>
      </c>
      <c r="AY2056" s="3">
        <v>100</v>
      </c>
      <c r="AZ2056" s="6" t="str">
        <f t="shared" si="228"/>
        <v>1672.3</v>
      </c>
      <c r="BC2056" s="12" t="s">
        <v>4504</v>
      </c>
      <c r="BJ2056" s="12">
        <f t="shared" si="229"/>
        <v>0</v>
      </c>
      <c r="BK2056" s="12">
        <f t="shared" si="230"/>
        <v>0</v>
      </c>
      <c r="CQ2056" s="3" t="str">
        <f>CONCATENATE(baseURL!$A$1,baseURL!$B$1,baseURL!$C$1,".",C2056,".",L2056,".pkl&amp;seq=",BC2056)</f>
        <v>http://proteomics.broadinstitute.org/millscripts/viewfeed.pl?side=xl&amp;cycle=1&amp;fixedMods=iaaC&amp;file=msdataSM/iPRG2012_nd/cpick_in/iPRG2012_nd.1672.3.2.pkl&amp;seq=SLVPSGASTGVHE</v>
      </c>
    </row>
    <row r="2057" spans="1:95" x14ac:dyDescent="0.2">
      <c r="A2057" s="3">
        <v>7091</v>
      </c>
      <c r="B2057" s="2" t="s">
        <v>4596</v>
      </c>
      <c r="C2057" s="2" t="s">
        <v>4591</v>
      </c>
      <c r="D2057" s="3">
        <v>5263</v>
      </c>
      <c r="E2057" s="3">
        <v>5260</v>
      </c>
      <c r="F2057" s="3">
        <v>35117</v>
      </c>
      <c r="G2057" s="3">
        <v>6931</v>
      </c>
      <c r="H2057" s="3">
        <v>23.2668</v>
      </c>
      <c r="I2057" s="30">
        <v>656.33141999999998</v>
      </c>
      <c r="J2057" s="30">
        <v>656.33132599999999</v>
      </c>
      <c r="K2057" s="30">
        <v>9.0000000000000006E-5</v>
      </c>
      <c r="L2057" s="3">
        <v>2</v>
      </c>
      <c r="M2057" s="3">
        <v>2</v>
      </c>
      <c r="N2057" s="10">
        <f t="shared" si="224"/>
        <v>1</v>
      </c>
      <c r="O2057" s="35">
        <v>2</v>
      </c>
      <c r="P2057" s="17"/>
      <c r="Q2057" s="40">
        <v>1311.65392</v>
      </c>
      <c r="R2057" s="40">
        <v>656.3306</v>
      </c>
      <c r="S2057" s="18">
        <f t="shared" si="225"/>
        <v>1.2493703630092245</v>
      </c>
      <c r="T2057" s="18">
        <f t="shared" si="226"/>
        <v>1.1061498579923221</v>
      </c>
      <c r="U2057" s="18">
        <f t="shared" si="227"/>
        <v>0</v>
      </c>
      <c r="V2057" s="30">
        <v>656.3306</v>
      </c>
      <c r="W2057" s="3" t="s">
        <v>65</v>
      </c>
      <c r="X2057" s="3" t="s">
        <v>47</v>
      </c>
      <c r="Y2057" s="3" t="s">
        <v>47</v>
      </c>
      <c r="AA2057" s="3" t="s">
        <v>47</v>
      </c>
      <c r="AB2057" s="12" t="s">
        <v>47</v>
      </c>
      <c r="AC2057" s="3" t="s">
        <v>47</v>
      </c>
      <c r="AD2057" s="3" t="s">
        <v>47</v>
      </c>
      <c r="AF2057" s="3" t="s">
        <v>65</v>
      </c>
      <c r="AG2057" s="3" t="s">
        <v>47</v>
      </c>
      <c r="AH2057" s="3" t="s">
        <v>47</v>
      </c>
      <c r="AI2057" s="3" t="s">
        <v>47</v>
      </c>
      <c r="AJ2057" s="3" t="s">
        <v>65</v>
      </c>
      <c r="AK2057" s="3" t="s">
        <v>52</v>
      </c>
      <c r="AL2057" s="3" t="s">
        <v>52</v>
      </c>
      <c r="AU2057" s="3">
        <v>3</v>
      </c>
      <c r="AV2057" s="3">
        <v>9</v>
      </c>
      <c r="AW2057" s="3">
        <v>1</v>
      </c>
      <c r="AX2057" s="3">
        <v>9</v>
      </c>
      <c r="AY2057" s="3">
        <v>100</v>
      </c>
      <c r="AZ2057" s="6" t="str">
        <f t="shared" si="228"/>
        <v>1672.4</v>
      </c>
      <c r="BC2057" s="12" t="s">
        <v>4597</v>
      </c>
      <c r="BJ2057" s="12">
        <f t="shared" si="229"/>
        <v>0</v>
      </c>
      <c r="BK2057" s="12">
        <f t="shared" si="230"/>
        <v>0</v>
      </c>
      <c r="BS2057" s="3" t="s">
        <v>4598</v>
      </c>
      <c r="CB2057" s="3" t="s">
        <v>4599</v>
      </c>
      <c r="CF2057" s="3" t="s">
        <v>4600</v>
      </c>
      <c r="CQ2057" s="3" t="str">
        <f>CONCATENATE(baseURL!$A$1,baseURL!$B$1,baseURL!$C$1,".",C2057,".",L2057,".pkl&amp;seq=",BC2057)</f>
        <v>http://proteomics.broadinstitute.org/millscripts/viewfeed.pl?side=xl&amp;cycle=1&amp;fixedMods=iaaC&amp;file=msdataSM/iPRG2012_nd/cpick_in/iPRG2012_nd.1672.4.2.pkl&amp;seq=SLVPSGASTGVHEA</v>
      </c>
    </row>
    <row r="2058" spans="1:95" x14ac:dyDescent="0.2">
      <c r="A2058" s="3">
        <v>6343</v>
      </c>
      <c r="B2058" s="2" t="s">
        <v>4605</v>
      </c>
      <c r="C2058" s="2" t="s">
        <v>4606</v>
      </c>
      <c r="D2058" s="3">
        <v>5265</v>
      </c>
      <c r="E2058" s="3">
        <v>5262</v>
      </c>
      <c r="F2058" s="3">
        <v>35136</v>
      </c>
      <c r="G2058" s="3">
        <v>6934</v>
      </c>
      <c r="H2058" s="3">
        <v>23.290400000000002</v>
      </c>
      <c r="I2058" s="30">
        <v>609.82177999999999</v>
      </c>
      <c r="J2058" s="30">
        <v>609.8250031</v>
      </c>
      <c r="K2058" s="30">
        <v>-3.2200000000000002E-3</v>
      </c>
      <c r="L2058" s="3">
        <v>2</v>
      </c>
      <c r="M2058" s="3">
        <v>2</v>
      </c>
      <c r="N2058" s="10">
        <f t="shared" si="224"/>
        <v>1</v>
      </c>
      <c r="O2058" s="35">
        <v>2</v>
      </c>
      <c r="P2058" s="17"/>
      <c r="Q2058" s="40">
        <v>1218.6436900000001</v>
      </c>
      <c r="R2058" s="40">
        <v>609.82547999999997</v>
      </c>
      <c r="S2058" s="18">
        <f t="shared" si="225"/>
        <v>-6.0673096177954369</v>
      </c>
      <c r="T2058" s="18">
        <f t="shared" si="226"/>
        <v>-0.78202701528135177</v>
      </c>
      <c r="U2058" s="18">
        <f t="shared" si="227"/>
        <v>-0.62312909580309261</v>
      </c>
      <c r="V2058" s="30">
        <v>609.82510000000002</v>
      </c>
      <c r="W2058" s="3" t="s">
        <v>47</v>
      </c>
      <c r="X2058" s="3" t="s">
        <v>47</v>
      </c>
      <c r="Y2058" s="3" t="s">
        <v>47</v>
      </c>
      <c r="Z2058" s="3" t="s">
        <v>47</v>
      </c>
      <c r="AA2058" s="3" t="s">
        <v>47</v>
      </c>
      <c r="AB2058" s="12" t="s">
        <v>47</v>
      </c>
      <c r="AC2058" s="3" t="s">
        <v>47</v>
      </c>
      <c r="AD2058" s="3" t="s">
        <v>47</v>
      </c>
      <c r="AE2058" s="3" t="s">
        <v>47</v>
      </c>
      <c r="AF2058" s="3" t="s">
        <v>47</v>
      </c>
      <c r="AG2058" s="3" t="s">
        <v>47</v>
      </c>
      <c r="AH2058" s="3" t="s">
        <v>47</v>
      </c>
      <c r="AI2058" s="3" t="s">
        <v>47</v>
      </c>
      <c r="AJ2058" s="3" t="s">
        <v>47</v>
      </c>
      <c r="AK2058" s="3" t="s">
        <v>47</v>
      </c>
      <c r="AL2058" s="3" t="s">
        <v>48</v>
      </c>
      <c r="AU2058" s="3">
        <v>0</v>
      </c>
      <c r="AV2058" s="3">
        <v>15</v>
      </c>
      <c r="AW2058" s="3">
        <v>1</v>
      </c>
      <c r="AX2058" s="3">
        <v>15</v>
      </c>
      <c r="AY2058" s="3">
        <v>100</v>
      </c>
      <c r="AZ2058" s="6" t="str">
        <f t="shared" si="228"/>
        <v>1673.2</v>
      </c>
      <c r="BC2058" s="12" t="s">
        <v>4607</v>
      </c>
      <c r="BJ2058" s="12">
        <f t="shared" si="229"/>
        <v>0</v>
      </c>
      <c r="BK2058" s="12">
        <f t="shared" si="230"/>
        <v>0</v>
      </c>
      <c r="CQ2058" s="3" t="str">
        <f>CONCATENATE(baseURL!$A$1,baseURL!$B$1,baseURL!$C$1,".",C2058,".",L2058,".pkl&amp;seq=",BC2058)</f>
        <v>http://proteomics.broadinstitute.org/millscripts/viewfeed.pl?side=xl&amp;cycle=1&amp;fixedMods=iaaC&amp;file=msdataSM/iPRG2012_nd/cpick_in/iPRG2012_nd.1673.2.2.pkl&amp;seq=SSNLTLSNAVGR</v>
      </c>
    </row>
    <row r="2059" spans="1:95" x14ac:dyDescent="0.2">
      <c r="A2059" s="3">
        <v>4086</v>
      </c>
      <c r="B2059" s="2" t="s">
        <v>4608</v>
      </c>
      <c r="C2059" s="2" t="s">
        <v>4605</v>
      </c>
      <c r="D2059" s="3">
        <v>5268</v>
      </c>
      <c r="E2059" s="3">
        <v>5265</v>
      </c>
      <c r="F2059" s="3">
        <v>35158</v>
      </c>
      <c r="G2059" s="3">
        <v>6938</v>
      </c>
      <c r="H2059" s="3">
        <v>23.307400000000001</v>
      </c>
      <c r="I2059" s="30">
        <v>452.26438000000002</v>
      </c>
      <c r="J2059" s="30">
        <v>452.26413079999998</v>
      </c>
      <c r="K2059" s="30">
        <v>2.5000000000000001E-4</v>
      </c>
      <c r="L2059" s="3">
        <v>0</v>
      </c>
      <c r="M2059" s="3">
        <v>3</v>
      </c>
      <c r="N2059" s="10">
        <f t="shared" si="224"/>
        <v>1</v>
      </c>
      <c r="O2059" s="35">
        <v>3</v>
      </c>
      <c r="P2059" s="17"/>
      <c r="Q2059" s="40">
        <v>1354.7801199999999</v>
      </c>
      <c r="R2059" s="40">
        <v>452.26488999999998</v>
      </c>
      <c r="S2059" s="18">
        <f t="shared" si="225"/>
        <v>-1.1276577316513094</v>
      </c>
      <c r="T2059" s="18">
        <f t="shared" si="226"/>
        <v>-1.6786622547784151</v>
      </c>
      <c r="U2059" s="18">
        <f t="shared" si="227"/>
        <v>-2.1889826557210772</v>
      </c>
      <c r="V2059" s="30">
        <v>452.26389999999998</v>
      </c>
      <c r="W2059" s="3" t="s">
        <v>47</v>
      </c>
      <c r="Y2059" s="3" t="s">
        <v>47</v>
      </c>
      <c r="Z2059" s="3" t="s">
        <v>47</v>
      </c>
      <c r="AA2059" s="3" t="s">
        <v>47</v>
      </c>
      <c r="AB2059" s="12" t="s">
        <v>47</v>
      </c>
      <c r="AC2059" s="3" t="s">
        <v>47</v>
      </c>
      <c r="AD2059" s="3" t="s">
        <v>47</v>
      </c>
      <c r="AE2059" s="3" t="s">
        <v>47</v>
      </c>
      <c r="AG2059" s="3" t="s">
        <v>47</v>
      </c>
      <c r="AH2059" s="3" t="s">
        <v>47</v>
      </c>
      <c r="AI2059" s="3" t="s">
        <v>47</v>
      </c>
      <c r="AK2059" s="3" t="s">
        <v>47</v>
      </c>
      <c r="AL2059" s="3" t="s">
        <v>47</v>
      </c>
      <c r="AN2059" s="3" t="s">
        <v>47</v>
      </c>
      <c r="AU2059" s="3">
        <v>0</v>
      </c>
      <c r="AV2059" s="3">
        <v>14</v>
      </c>
      <c r="AW2059" s="3">
        <v>1</v>
      </c>
      <c r="AX2059" s="3">
        <v>14</v>
      </c>
      <c r="AY2059" s="3">
        <v>100</v>
      </c>
      <c r="AZ2059" s="6" t="str">
        <f t="shared" si="228"/>
        <v>1674.3</v>
      </c>
      <c r="BC2059" s="12" t="s">
        <v>4609</v>
      </c>
      <c r="BJ2059" s="12">
        <f t="shared" si="229"/>
        <v>0</v>
      </c>
      <c r="BK2059" s="12">
        <f t="shared" si="230"/>
        <v>0</v>
      </c>
      <c r="CQ2059" s="3" t="str">
        <f>CONCATENATE(baseURL!$A$1,baseURL!$B$1,baseURL!$C$1,".",C2059,".",L2059,".pkl&amp;seq=",BC2059)</f>
        <v>http://proteomics.broadinstitute.org/millscripts/viewfeed.pl?side=xl&amp;cycle=1&amp;fixedMods=iaaC&amp;file=msdataSM/iPRG2012_nd/cpick_in/iPRG2012_nd.1674.3.0.pkl&amp;seq=LRQVLEAQELR</v>
      </c>
    </row>
    <row r="2060" spans="1:95" x14ac:dyDescent="0.2">
      <c r="A2060" s="3">
        <v>2773</v>
      </c>
      <c r="B2060" s="2" t="s">
        <v>4610</v>
      </c>
      <c r="C2060" s="2" t="s">
        <v>4611</v>
      </c>
      <c r="D2060" s="3">
        <v>5271</v>
      </c>
      <c r="E2060" s="3">
        <v>5268</v>
      </c>
      <c r="F2060" s="3">
        <v>35177</v>
      </c>
      <c r="G2060" s="3">
        <v>6942</v>
      </c>
      <c r="H2060" s="3">
        <v>23.325199999999999</v>
      </c>
      <c r="I2060" s="30">
        <v>436.27462000000003</v>
      </c>
      <c r="J2060" s="30">
        <v>436.27350740000003</v>
      </c>
      <c r="K2060" s="30">
        <v>1.1100000000000001E-3</v>
      </c>
      <c r="L2060" s="3">
        <v>0</v>
      </c>
      <c r="M2060" s="3">
        <v>2</v>
      </c>
      <c r="N2060" s="10">
        <f t="shared" si="224"/>
        <v>1</v>
      </c>
      <c r="O2060" s="35">
        <v>2</v>
      </c>
      <c r="P2060" s="17"/>
      <c r="Q2060" s="40">
        <v>871.53598</v>
      </c>
      <c r="R2060" s="40">
        <v>436.27163000000002</v>
      </c>
      <c r="S2060" s="18">
        <f t="shared" si="225"/>
        <v>6.8535283855407929</v>
      </c>
      <c r="T2060" s="18">
        <f t="shared" si="226"/>
        <v>4.3032823381436245</v>
      </c>
      <c r="U2060" s="18">
        <f t="shared" si="227"/>
        <v>3.5986754397904051</v>
      </c>
      <c r="V2060" s="30">
        <v>436.27319999999997</v>
      </c>
      <c r="Z2060" s="3" t="s">
        <v>48</v>
      </c>
      <c r="AA2060" s="3" t="s">
        <v>47</v>
      </c>
      <c r="AB2060" s="12" t="s">
        <v>52</v>
      </c>
      <c r="AC2060" s="3" t="s">
        <v>47</v>
      </c>
      <c r="AD2060" s="3" t="s">
        <v>48</v>
      </c>
      <c r="AF2060" s="3" t="s">
        <v>48</v>
      </c>
      <c r="AG2060" s="3" t="s">
        <v>47</v>
      </c>
      <c r="AH2060" s="3" t="s">
        <v>47</v>
      </c>
      <c r="AK2060" s="3" t="s">
        <v>65</v>
      </c>
      <c r="AL2060" s="3" t="s">
        <v>48</v>
      </c>
      <c r="AM2060" s="3" t="s">
        <v>65</v>
      </c>
      <c r="AU2060" s="3">
        <v>2</v>
      </c>
      <c r="AV2060" s="3">
        <v>4</v>
      </c>
      <c r="AW2060" s="3">
        <v>1</v>
      </c>
      <c r="AX2060" s="3">
        <v>4</v>
      </c>
      <c r="AY2060" s="3">
        <v>100</v>
      </c>
      <c r="AZ2060" s="6" t="str">
        <f t="shared" si="228"/>
        <v>1675.1</v>
      </c>
      <c r="BC2060" s="12" t="s">
        <v>4612</v>
      </c>
      <c r="BJ2060" s="12">
        <f t="shared" si="229"/>
        <v>0</v>
      </c>
      <c r="BK2060" s="12">
        <f t="shared" si="230"/>
        <v>0</v>
      </c>
      <c r="CG2060" s="3" t="s">
        <v>4613</v>
      </c>
      <c r="CI2060" s="3" t="s">
        <v>4614</v>
      </c>
      <c r="CQ2060" s="3" t="str">
        <f>CONCATENATE(baseURL!$A$1,baseURL!$B$1,baseURL!$C$1,".",C2060,".",L2060,".pkl&amp;seq=",BC2060)</f>
        <v>http://proteomics.broadinstitute.org/millscripts/viewfeed.pl?side=xl&amp;cycle=1&amp;fixedMods=iaaC&amp;file=msdataSM/iPRG2012_nd/cpick_in/iPRG2012_nd.1675.1.0.pkl&amp;seq=QLALVTAR</v>
      </c>
    </row>
    <row r="2061" spans="1:95" x14ac:dyDescent="0.2">
      <c r="A2061" s="3">
        <v>5976</v>
      </c>
      <c r="B2061" s="2" t="s">
        <v>4617</v>
      </c>
      <c r="C2061" s="2" t="s">
        <v>4608</v>
      </c>
      <c r="D2061" s="3">
        <v>5274</v>
      </c>
      <c r="E2061" s="3">
        <v>5271</v>
      </c>
      <c r="F2061" s="3">
        <v>35180</v>
      </c>
      <c r="G2061" s="3">
        <v>6945</v>
      </c>
      <c r="H2061" s="3">
        <v>23.337700000000002</v>
      </c>
      <c r="I2061" s="30">
        <v>545.28053999999997</v>
      </c>
      <c r="J2061" s="30">
        <v>545.28184239999996</v>
      </c>
      <c r="K2061" s="30">
        <v>-1.2999999999999999E-3</v>
      </c>
      <c r="L2061" s="3">
        <v>2</v>
      </c>
      <c r="M2061" s="3">
        <v>2</v>
      </c>
      <c r="N2061" s="10">
        <f t="shared" si="224"/>
        <v>1</v>
      </c>
      <c r="O2061" s="35">
        <v>2</v>
      </c>
      <c r="P2061" s="17"/>
      <c r="Q2061" s="40">
        <v>1089.5574999999999</v>
      </c>
      <c r="R2061" s="40">
        <v>545.28238999999996</v>
      </c>
      <c r="S2061" s="18">
        <f t="shared" si="225"/>
        <v>-3.3927374767968566</v>
      </c>
      <c r="T2061" s="18">
        <f t="shared" si="226"/>
        <v>-1.0042502931452131</v>
      </c>
      <c r="U2061" s="18">
        <f t="shared" si="227"/>
        <v>-1.2653993831768895</v>
      </c>
      <c r="V2061" s="30">
        <v>545.2817</v>
      </c>
      <c r="W2061" s="3" t="s">
        <v>47</v>
      </c>
      <c r="X2061" s="3" t="s">
        <v>47</v>
      </c>
      <c r="Y2061" s="3" t="s">
        <v>47</v>
      </c>
      <c r="Z2061" s="3" t="s">
        <v>47</v>
      </c>
      <c r="AA2061" s="3" t="s">
        <v>47</v>
      </c>
      <c r="AB2061" s="12" t="s">
        <v>47</v>
      </c>
      <c r="AC2061" s="3" t="s">
        <v>47</v>
      </c>
      <c r="AD2061" s="3" t="s">
        <v>47</v>
      </c>
      <c r="AF2061" s="3" t="s">
        <v>48</v>
      </c>
      <c r="AG2061" s="3" t="s">
        <v>47</v>
      </c>
      <c r="AH2061" s="3" t="s">
        <v>47</v>
      </c>
      <c r="AI2061" s="3" t="s">
        <v>47</v>
      </c>
      <c r="AK2061" s="3" t="s">
        <v>48</v>
      </c>
      <c r="AL2061" s="3" t="s">
        <v>48</v>
      </c>
      <c r="AU2061" s="3">
        <v>0</v>
      </c>
      <c r="AV2061" s="3">
        <v>11</v>
      </c>
      <c r="AW2061" s="3">
        <v>1</v>
      </c>
      <c r="AX2061" s="3">
        <v>11</v>
      </c>
      <c r="AY2061" s="3">
        <v>100</v>
      </c>
      <c r="AZ2061" s="6" t="str">
        <f t="shared" si="228"/>
        <v>1675.4</v>
      </c>
      <c r="BC2061" s="12" t="s">
        <v>4618</v>
      </c>
      <c r="BJ2061" s="12">
        <f t="shared" si="229"/>
        <v>0</v>
      </c>
      <c r="BK2061" s="12">
        <f t="shared" si="230"/>
        <v>0</v>
      </c>
      <c r="CQ2061" s="3" t="str">
        <f>CONCATENATE(baseURL!$A$1,baseURL!$B$1,baseURL!$C$1,".",C2061,".",L2061,".pkl&amp;seq=",BC2061)</f>
        <v>http://proteomics.broadinstitute.org/millscripts/viewfeed.pl?side=xl&amp;cycle=1&amp;fixedMods=iaaC&amp;file=msdataSM/iPRG2012_nd/cpick_in/iPRG2012_nd.1675.4.2.pkl&amp;seq=LSPGDGATFPK</v>
      </c>
    </row>
    <row r="2062" spans="1:95" x14ac:dyDescent="0.2">
      <c r="A2062" s="3">
        <v>4234</v>
      </c>
      <c r="B2062" s="2" t="s">
        <v>4619</v>
      </c>
      <c r="C2062" s="2" t="s">
        <v>4620</v>
      </c>
      <c r="D2062" s="3">
        <v>5275</v>
      </c>
      <c r="E2062" s="3">
        <v>5272</v>
      </c>
      <c r="F2062" s="3">
        <v>35198</v>
      </c>
      <c r="G2062" s="3">
        <v>6947</v>
      </c>
      <c r="H2062" s="3">
        <v>23.346299999999999</v>
      </c>
      <c r="I2062" s="30">
        <v>429.7577</v>
      </c>
      <c r="J2062" s="30">
        <v>429.75599649999998</v>
      </c>
      <c r="K2062" s="30">
        <v>1.6999999999999999E-3</v>
      </c>
      <c r="L2062" s="3">
        <v>2</v>
      </c>
      <c r="M2062" s="3">
        <v>2</v>
      </c>
      <c r="N2062" s="10">
        <f t="shared" si="224"/>
        <v>1</v>
      </c>
      <c r="O2062" s="35">
        <v>2</v>
      </c>
      <c r="P2062" s="17"/>
      <c r="Q2062" s="40">
        <v>858.50433999999996</v>
      </c>
      <c r="R2062" s="40">
        <v>429.75581</v>
      </c>
      <c r="S2062" s="18">
        <f t="shared" si="225"/>
        <v>4.397846302538774</v>
      </c>
      <c r="T2062" s="18">
        <f t="shared" si="226"/>
        <v>0.43396737320172618</v>
      </c>
      <c r="U2062" s="18">
        <f t="shared" si="227"/>
        <v>-0.48864958912688522</v>
      </c>
      <c r="V2062" s="30">
        <v>429.75560000000002</v>
      </c>
      <c r="W2062" s="3" t="s">
        <v>47</v>
      </c>
      <c r="X2062" s="3" t="s">
        <v>47</v>
      </c>
      <c r="Y2062" s="3" t="s">
        <v>47</v>
      </c>
      <c r="Z2062" s="3" t="s">
        <v>47</v>
      </c>
      <c r="AA2062" s="3" t="s">
        <v>65</v>
      </c>
      <c r="AB2062" s="12" t="s">
        <v>47</v>
      </c>
      <c r="AC2062" s="3" t="s">
        <v>47</v>
      </c>
      <c r="AD2062" s="3" t="s">
        <v>47</v>
      </c>
      <c r="AE2062" s="3" t="s">
        <v>47</v>
      </c>
      <c r="AF2062" s="3" t="s">
        <v>47</v>
      </c>
      <c r="AH2062" s="3" t="s">
        <v>47</v>
      </c>
      <c r="AI2062" s="3" t="s">
        <v>48</v>
      </c>
      <c r="AJ2062" s="3" t="s">
        <v>47</v>
      </c>
      <c r="AL2062" s="3" t="s">
        <v>47</v>
      </c>
      <c r="AU2062" s="3">
        <v>1</v>
      </c>
      <c r="AV2062" s="3">
        <v>12</v>
      </c>
      <c r="AW2062" s="3">
        <v>1</v>
      </c>
      <c r="AX2062" s="3">
        <v>12</v>
      </c>
      <c r="AY2062" s="3">
        <v>100</v>
      </c>
      <c r="AZ2062" s="6" t="str">
        <f t="shared" si="228"/>
        <v>1676.1</v>
      </c>
      <c r="BC2062" s="12" t="s">
        <v>4621</v>
      </c>
      <c r="BJ2062" s="12">
        <f t="shared" si="229"/>
        <v>0</v>
      </c>
      <c r="BK2062" s="12">
        <f t="shared" si="230"/>
        <v>0</v>
      </c>
      <c r="BW2062" s="3" t="s">
        <v>4622</v>
      </c>
      <c r="CQ2062" s="3" t="str">
        <f>CONCATENATE(baseURL!$A$1,baseURL!$B$1,baseURL!$C$1,".",C2062,".",L2062,".pkl&amp;seq=",BC2062)</f>
        <v>http://proteomics.broadinstitute.org/millscripts/viewfeed.pl?side=xl&amp;cycle=1&amp;fixedMods=iaaC&amp;file=msdataSM/iPRG2012_nd/cpick_in/iPRG2012_nd.1676.1.2.pkl&amp;seq=LSELLGAR</v>
      </c>
    </row>
    <row r="2063" spans="1:95" x14ac:dyDescent="0.2">
      <c r="A2063" s="3">
        <v>5328</v>
      </c>
      <c r="B2063" s="2" t="s">
        <v>4623</v>
      </c>
      <c r="C2063" s="2" t="s">
        <v>4610</v>
      </c>
      <c r="D2063" s="3">
        <v>5276</v>
      </c>
      <c r="E2063" s="3">
        <v>5273</v>
      </c>
      <c r="F2063" s="3">
        <v>35199</v>
      </c>
      <c r="G2063" s="3">
        <v>6948</v>
      </c>
      <c r="H2063" s="3">
        <v>23.347999999999999</v>
      </c>
      <c r="I2063" s="30">
        <v>447.59183999999999</v>
      </c>
      <c r="J2063" s="30">
        <v>447.58934879999998</v>
      </c>
      <c r="K2063" s="30">
        <v>2.49E-3</v>
      </c>
      <c r="L2063" s="3">
        <v>3</v>
      </c>
      <c r="M2063" s="3">
        <v>3</v>
      </c>
      <c r="N2063" s="10">
        <f t="shared" si="224"/>
        <v>1</v>
      </c>
      <c r="O2063" s="35">
        <v>3</v>
      </c>
      <c r="P2063" s="17"/>
      <c r="Q2063" s="40">
        <v>1340.75324</v>
      </c>
      <c r="R2063" s="40">
        <v>447.58926000000002</v>
      </c>
      <c r="S2063" s="18">
        <f t="shared" si="225"/>
        <v>5.7642133771625259</v>
      </c>
      <c r="T2063" s="18">
        <f t="shared" si="226"/>
        <v>0.19839618126158901</v>
      </c>
      <c r="U2063" s="18">
        <f t="shared" si="227"/>
        <v>-1.0277279665564885</v>
      </c>
      <c r="V2063" s="30">
        <v>447.58879999999999</v>
      </c>
      <c r="W2063" s="3" t="s">
        <v>47</v>
      </c>
      <c r="X2063" s="3" t="s">
        <v>47</v>
      </c>
      <c r="Y2063" s="3" t="s">
        <v>47</v>
      </c>
      <c r="Z2063" s="3" t="s">
        <v>47</v>
      </c>
      <c r="AA2063" s="3" t="s">
        <v>47</v>
      </c>
      <c r="AB2063" s="12" t="s">
        <v>47</v>
      </c>
      <c r="AC2063" s="3" t="s">
        <v>47</v>
      </c>
      <c r="AD2063" s="3" t="s">
        <v>47</v>
      </c>
      <c r="AE2063" s="3" t="s">
        <v>47</v>
      </c>
      <c r="AF2063" s="3" t="s">
        <v>47</v>
      </c>
      <c r="AG2063" s="3" t="s">
        <v>47</v>
      </c>
      <c r="AH2063" s="3" t="s">
        <v>47</v>
      </c>
      <c r="AI2063" s="3" t="s">
        <v>47</v>
      </c>
      <c r="AJ2063" s="3" t="s">
        <v>47</v>
      </c>
      <c r="AK2063" s="3" t="s">
        <v>47</v>
      </c>
      <c r="AL2063" s="3" t="s">
        <v>47</v>
      </c>
      <c r="AM2063" s="3" t="s">
        <v>47</v>
      </c>
      <c r="AN2063" s="3" t="s">
        <v>48</v>
      </c>
      <c r="AU2063" s="3">
        <v>0</v>
      </c>
      <c r="AV2063" s="3">
        <v>17</v>
      </c>
      <c r="AW2063" s="3">
        <v>1</v>
      </c>
      <c r="AX2063" s="3">
        <v>17</v>
      </c>
      <c r="AY2063" s="3">
        <v>100</v>
      </c>
      <c r="AZ2063" s="6" t="str">
        <f t="shared" si="228"/>
        <v>1676.2</v>
      </c>
      <c r="BC2063" s="12" t="s">
        <v>4624</v>
      </c>
      <c r="BJ2063" s="12">
        <f t="shared" si="229"/>
        <v>0</v>
      </c>
      <c r="BK2063" s="12">
        <f t="shared" si="230"/>
        <v>0</v>
      </c>
      <c r="CQ2063" s="3" t="str">
        <f>CONCATENATE(baseURL!$A$1,baseURL!$B$1,baseURL!$C$1,".",C2063,".",L2063,".pkl&amp;seq=",BC2063)</f>
        <v>http://proteomics.broadinstitute.org/millscripts/viewfeed.pl?side=xl&amp;cycle=1&amp;fixedMods=iaaC&amp;file=msdataSM/iPRG2012_nd/cpick_in/iPRG2012_nd.1676.2.3.pkl&amp;seq=LLSHAGSLTNLSK</v>
      </c>
    </row>
    <row r="2064" spans="1:95" x14ac:dyDescent="0.2">
      <c r="A2064" s="3">
        <v>364</v>
      </c>
      <c r="B2064" s="2" t="s">
        <v>4625</v>
      </c>
      <c r="C2064" s="2" t="s">
        <v>4617</v>
      </c>
      <c r="D2064" s="3">
        <v>5279</v>
      </c>
      <c r="E2064" s="3">
        <v>5276</v>
      </c>
      <c r="F2064" s="3">
        <v>35202</v>
      </c>
      <c r="G2064" s="3">
        <v>6951</v>
      </c>
      <c r="H2064" s="3">
        <v>23.353000000000002</v>
      </c>
      <c r="I2064" s="30">
        <v>541.31361000000004</v>
      </c>
      <c r="J2064" s="30">
        <v>541.31361179999999</v>
      </c>
      <c r="K2064" s="30">
        <v>0</v>
      </c>
      <c r="L2064" s="3">
        <v>0</v>
      </c>
      <c r="M2064" s="3">
        <v>0</v>
      </c>
      <c r="N2064" s="10">
        <f t="shared" si="224"/>
        <v>1</v>
      </c>
      <c r="O2064" s="35">
        <v>2</v>
      </c>
      <c r="P2064" s="17"/>
      <c r="Q2064" s="40">
        <v>1081.61529</v>
      </c>
      <c r="R2064" s="40">
        <v>541.31128000000001</v>
      </c>
      <c r="S2064" s="18">
        <f t="shared" si="225"/>
        <v>4.3043625472372034</v>
      </c>
      <c r="T2064" s="18">
        <f t="shared" si="226"/>
        <v>4.3076878057649415</v>
      </c>
      <c r="U2064" s="18">
        <f t="shared" si="227"/>
        <v>4.2858888880730355</v>
      </c>
      <c r="V2064" s="30">
        <v>541.31359999999995</v>
      </c>
      <c r="W2064" s="3" t="s">
        <v>48</v>
      </c>
      <c r="Z2064" s="3" t="s">
        <v>47</v>
      </c>
      <c r="AA2064" s="3" t="s">
        <v>47</v>
      </c>
      <c r="AB2064" s="12" t="s">
        <v>52</v>
      </c>
      <c r="AD2064" s="3" t="s">
        <v>65</v>
      </c>
      <c r="AF2064" s="3" t="s">
        <v>47</v>
      </c>
      <c r="AG2064" s="3" t="s">
        <v>47</v>
      </c>
      <c r="AH2064" s="3" t="s">
        <v>48</v>
      </c>
      <c r="AL2064" s="3" t="s">
        <v>52</v>
      </c>
      <c r="AM2064" s="3" t="s">
        <v>48</v>
      </c>
      <c r="AU2064" s="3">
        <v>1</v>
      </c>
      <c r="AV2064" s="3">
        <v>4</v>
      </c>
      <c r="AW2064" s="3">
        <v>1</v>
      </c>
      <c r="AX2064" s="3">
        <v>4</v>
      </c>
      <c r="AY2064" s="3">
        <v>100</v>
      </c>
      <c r="AZ2064" s="6" t="str">
        <f t="shared" si="228"/>
        <v>1676.5</v>
      </c>
      <c r="BC2064" s="12" t="s">
        <v>4626</v>
      </c>
      <c r="BJ2064" s="12">
        <f t="shared" si="229"/>
        <v>0</v>
      </c>
      <c r="BK2064" s="12">
        <f t="shared" si="230"/>
        <v>0</v>
      </c>
      <c r="BZ2064" s="3" t="s">
        <v>4627</v>
      </c>
      <c r="CQ2064" s="3" t="str">
        <f>CONCATENATE(baseURL!$A$1,baseURL!$B$1,baseURL!$C$1,".",C2064,".",L2064,".pkl&amp;seq=",BC2064)</f>
        <v>http://proteomics.broadinstitute.org/millscripts/viewfeed.pl?side=xl&amp;cycle=1&amp;fixedMods=iaaC&amp;file=msdataSM/iPRG2012_nd/cpick_in/iPRG2012_nd.1676.5.0.pkl&amp;seq=AKQGFVLYR</v>
      </c>
    </row>
    <row r="2065" spans="1:95" x14ac:dyDescent="0.2">
      <c r="A2065" s="3">
        <v>2049</v>
      </c>
      <c r="B2065" s="2" t="s">
        <v>4632</v>
      </c>
      <c r="C2065" s="2" t="s">
        <v>4619</v>
      </c>
      <c r="D2065" s="3">
        <v>5285</v>
      </c>
      <c r="E2065" s="3">
        <v>5282</v>
      </c>
      <c r="F2065" s="3">
        <v>35220</v>
      </c>
      <c r="G2065" s="3">
        <v>6958</v>
      </c>
      <c r="H2065" s="3">
        <v>23.371600000000001</v>
      </c>
      <c r="I2065" s="30">
        <v>445.89371</v>
      </c>
      <c r="J2065" s="30">
        <v>445.8937694</v>
      </c>
      <c r="K2065" s="30">
        <v>-6.0000000000000002E-5</v>
      </c>
      <c r="L2065" s="3">
        <v>3</v>
      </c>
      <c r="M2065" s="3">
        <v>3</v>
      </c>
      <c r="N2065" s="10">
        <f t="shared" si="224"/>
        <v>1</v>
      </c>
      <c r="O2065" s="35">
        <v>3</v>
      </c>
      <c r="P2065" s="17"/>
      <c r="Q2065" s="40">
        <v>1335.66382</v>
      </c>
      <c r="R2065" s="40">
        <v>445.89278999999999</v>
      </c>
      <c r="S2065" s="18">
        <f t="shared" si="225"/>
        <v>2.0632762418244157</v>
      </c>
      <c r="T2065" s="18">
        <f t="shared" si="226"/>
        <v>2.1964921209101087</v>
      </c>
      <c r="U2065" s="18">
        <f t="shared" si="227"/>
        <v>1.5923110127580482</v>
      </c>
      <c r="V2065" s="30">
        <v>445.89350000000002</v>
      </c>
      <c r="W2065" s="3" t="s">
        <v>47</v>
      </c>
      <c r="X2065" s="3" t="s">
        <v>47</v>
      </c>
      <c r="Y2065" s="3" t="s">
        <v>47</v>
      </c>
      <c r="Z2065" s="3" t="s">
        <v>47</v>
      </c>
      <c r="AA2065" s="3" t="s">
        <v>47</v>
      </c>
      <c r="AB2065" s="12" t="s">
        <v>47</v>
      </c>
      <c r="AC2065" s="3" t="s">
        <v>47</v>
      </c>
      <c r="AD2065" s="3" t="s">
        <v>47</v>
      </c>
      <c r="AE2065" s="3" t="s">
        <v>47</v>
      </c>
      <c r="AG2065" s="3" t="s">
        <v>47</v>
      </c>
      <c r="AH2065" s="3" t="s">
        <v>47</v>
      </c>
      <c r="AJ2065" s="3" t="s">
        <v>47</v>
      </c>
      <c r="AK2065" s="3" t="s">
        <v>52</v>
      </c>
      <c r="AL2065" s="3" t="s">
        <v>52</v>
      </c>
      <c r="AM2065" s="3" t="s">
        <v>47</v>
      </c>
      <c r="AO2065" s="3" t="s">
        <v>47</v>
      </c>
      <c r="AQ2065" s="3" t="s">
        <v>47</v>
      </c>
      <c r="AU2065" s="3">
        <v>0</v>
      </c>
      <c r="AV2065" s="3">
        <v>15</v>
      </c>
      <c r="AW2065" s="3">
        <v>2</v>
      </c>
      <c r="AX2065" s="3">
        <v>14</v>
      </c>
      <c r="AY2065" s="3">
        <v>93.33</v>
      </c>
      <c r="AZ2065" s="6" t="str">
        <f t="shared" si="228"/>
        <v>1677.2</v>
      </c>
      <c r="BC2065" s="12" t="s">
        <v>4633</v>
      </c>
      <c r="BJ2065" s="12">
        <f t="shared" si="229"/>
        <v>0</v>
      </c>
      <c r="BK2065" s="12">
        <f t="shared" si="230"/>
        <v>0</v>
      </c>
      <c r="BO2065" s="3" t="s">
        <v>54</v>
      </c>
      <c r="BP2065" s="3" t="s">
        <v>54</v>
      </c>
      <c r="BR2065" s="3" t="s">
        <v>54</v>
      </c>
      <c r="CF2065" s="3" t="s">
        <v>4634</v>
      </c>
      <c r="CQ2065" s="3" t="str">
        <f>CONCATENATE(baseURL!$A$1,baseURL!$B$1,baseURL!$C$1,".",C2065,".",L2065,".pkl&amp;seq=",BC2065,"&amp;varMods=Deamidated-Q+Deamidated-N")</f>
        <v>http://proteomics.broadinstitute.org/millscripts/viewfeed.pl?side=xl&amp;cycle=1&amp;fixedMods=iaaC&amp;file=msdataSM/iPRG2012_nd/cpick_in/iPRG2012_nd.1677.2.3.pkl&amp;seq=SLASDLTDEqKK&amp;varMods=Deamidated-Q+Deamidated-N</v>
      </c>
    </row>
    <row r="2066" spans="1:95" x14ac:dyDescent="0.2">
      <c r="A2066" s="3">
        <v>4050</v>
      </c>
      <c r="B2066" s="2" t="s">
        <v>4635</v>
      </c>
      <c r="C2066" s="2" t="s">
        <v>4623</v>
      </c>
      <c r="D2066" s="3">
        <v>5286</v>
      </c>
      <c r="E2066" s="3">
        <v>5283</v>
      </c>
      <c r="F2066" s="3">
        <v>35221</v>
      </c>
      <c r="G2066" s="3">
        <v>6959</v>
      </c>
      <c r="H2066" s="3">
        <v>23.3733</v>
      </c>
      <c r="I2066" s="30">
        <v>471.80169999999998</v>
      </c>
      <c r="J2066" s="30">
        <v>471.8030852</v>
      </c>
      <c r="K2066" s="30">
        <v>-1.39E-3</v>
      </c>
      <c r="L2066" s="3">
        <v>2</v>
      </c>
      <c r="M2066" s="3">
        <v>2</v>
      </c>
      <c r="N2066" s="10">
        <f t="shared" si="224"/>
        <v>1</v>
      </c>
      <c r="O2066" s="35">
        <v>2</v>
      </c>
      <c r="P2066" s="17"/>
      <c r="Q2066" s="40">
        <v>942.59824000000003</v>
      </c>
      <c r="R2066" s="40">
        <v>471.80275999999998</v>
      </c>
      <c r="S2066" s="18">
        <f t="shared" si="225"/>
        <v>-2.2467015665516623</v>
      </c>
      <c r="T2066" s="18">
        <f t="shared" si="226"/>
        <v>0.68927108442568574</v>
      </c>
      <c r="U2066" s="18">
        <f t="shared" si="227"/>
        <v>-0.33912476475114894</v>
      </c>
      <c r="V2066" s="30">
        <v>471.80259999999998</v>
      </c>
      <c r="W2066" s="3" t="s">
        <v>47</v>
      </c>
      <c r="X2066" s="3" t="s">
        <v>47</v>
      </c>
      <c r="Y2066" s="3" t="s">
        <v>47</v>
      </c>
      <c r="Z2066" s="3" t="s">
        <v>48</v>
      </c>
      <c r="AA2066" s="3" t="s">
        <v>47</v>
      </c>
      <c r="AB2066" s="12" t="s">
        <v>47</v>
      </c>
      <c r="AC2066" s="3" t="s">
        <v>47</v>
      </c>
      <c r="AF2066" s="3" t="s">
        <v>47</v>
      </c>
      <c r="AG2066" s="3" t="s">
        <v>47</v>
      </c>
      <c r="AH2066" s="3" t="s">
        <v>48</v>
      </c>
      <c r="AI2066" s="3" t="s">
        <v>48</v>
      </c>
      <c r="AJ2066" s="3" t="s">
        <v>47</v>
      </c>
      <c r="AK2066" s="3" t="s">
        <v>52</v>
      </c>
      <c r="AM2066" s="3" t="s">
        <v>48</v>
      </c>
      <c r="AN2066" s="3" t="s">
        <v>47</v>
      </c>
      <c r="AR2066" s="3" t="s">
        <v>65</v>
      </c>
      <c r="AU2066" s="3">
        <v>1</v>
      </c>
      <c r="AV2066" s="3">
        <v>10</v>
      </c>
      <c r="AW2066" s="3">
        <v>1</v>
      </c>
      <c r="AX2066" s="3">
        <v>10</v>
      </c>
      <c r="AY2066" s="3">
        <v>100</v>
      </c>
      <c r="AZ2066" s="6" t="str">
        <f t="shared" si="228"/>
        <v>1677.3</v>
      </c>
      <c r="BC2066" s="12" t="s">
        <v>4636</v>
      </c>
      <c r="BJ2066" s="12">
        <f t="shared" si="229"/>
        <v>0</v>
      </c>
      <c r="BK2066" s="12">
        <f t="shared" si="230"/>
        <v>0</v>
      </c>
      <c r="CN2066" s="3" t="s">
        <v>4637</v>
      </c>
      <c r="CQ2066" s="3" t="str">
        <f>CONCATENATE(baseURL!$A$1,baseURL!$B$1,baseURL!$C$1,".",C2066,".",L2066,".pkl&amp;seq=",BC2066)</f>
        <v>http://proteomics.broadinstitute.org/millscripts/viewfeed.pl?side=xl&amp;cycle=1&amp;fixedMods=iaaC&amp;file=msdataSM/iPRG2012_nd/cpick_in/iPRG2012_nd.1677.3.2.pkl&amp;seq=KAADALLLK</v>
      </c>
    </row>
    <row r="2067" spans="1:95" x14ac:dyDescent="0.2">
      <c r="A2067" s="3">
        <v>5967</v>
      </c>
      <c r="B2067" s="2" t="s">
        <v>4638</v>
      </c>
      <c r="C2067" s="2" t="s">
        <v>4639</v>
      </c>
      <c r="D2067" s="3">
        <v>5287</v>
      </c>
      <c r="E2067" s="3">
        <v>5284</v>
      </c>
      <c r="F2067" s="3">
        <v>35222</v>
      </c>
      <c r="G2067" s="3">
        <v>6960</v>
      </c>
      <c r="H2067" s="3">
        <v>23.375</v>
      </c>
      <c r="I2067" s="30">
        <v>504.27096</v>
      </c>
      <c r="J2067" s="30">
        <v>504.23958920000001</v>
      </c>
      <c r="K2067" s="30">
        <v>3.1370000000000002E-2</v>
      </c>
      <c r="L2067" s="3">
        <v>4</v>
      </c>
      <c r="M2067" s="3">
        <v>4</v>
      </c>
      <c r="N2067" s="10">
        <f t="shared" si="224"/>
        <v>1</v>
      </c>
      <c r="O2067" s="35">
        <v>4</v>
      </c>
      <c r="P2067" s="17"/>
      <c r="Q2067" s="40">
        <v>2013.9334699999999</v>
      </c>
      <c r="R2067" s="40">
        <v>504.23881999999998</v>
      </c>
      <c r="S2067" s="18">
        <f t="shared" si="225"/>
        <v>63.739638292876187</v>
      </c>
      <c r="T2067" s="18">
        <f t="shared" si="226"/>
        <v>1.5254676346341356</v>
      </c>
      <c r="U2067" s="18">
        <f t="shared" si="227"/>
        <v>1.3485673317364004</v>
      </c>
      <c r="V2067" s="30">
        <v>504.23950000000002</v>
      </c>
      <c r="W2067" s="3" t="s">
        <v>47</v>
      </c>
      <c r="X2067" s="3" t="s">
        <v>47</v>
      </c>
      <c r="Y2067" s="3" t="s">
        <v>47</v>
      </c>
      <c r="Z2067" s="3" t="s">
        <v>47</v>
      </c>
      <c r="AA2067" s="3" t="s">
        <v>47</v>
      </c>
      <c r="AB2067" s="12" t="s">
        <v>47</v>
      </c>
      <c r="AC2067" s="3" t="s">
        <v>47</v>
      </c>
      <c r="AD2067" s="3" t="s">
        <v>47</v>
      </c>
      <c r="AE2067" s="3" t="s">
        <v>47</v>
      </c>
      <c r="AF2067" s="3" t="s">
        <v>48</v>
      </c>
      <c r="AG2067" s="3" t="s">
        <v>52</v>
      </c>
      <c r="AH2067" s="3" t="s">
        <v>47</v>
      </c>
      <c r="AK2067" s="3" t="s">
        <v>47</v>
      </c>
      <c r="AL2067" s="3" t="s">
        <v>47</v>
      </c>
      <c r="AU2067" s="3">
        <v>0</v>
      </c>
      <c r="AV2067" s="3">
        <v>12</v>
      </c>
      <c r="AW2067" s="3">
        <v>1</v>
      </c>
      <c r="AX2067" s="3">
        <v>12</v>
      </c>
      <c r="AY2067" s="3">
        <v>100</v>
      </c>
      <c r="AZ2067" s="6" t="str">
        <f t="shared" si="228"/>
        <v>1677.4</v>
      </c>
      <c r="BC2067" s="12" t="s">
        <v>4640</v>
      </c>
      <c r="BJ2067" s="12">
        <f t="shared" si="229"/>
        <v>0</v>
      </c>
      <c r="BK2067" s="12">
        <f t="shared" si="230"/>
        <v>0</v>
      </c>
      <c r="CQ2067" s="3" t="str">
        <f>CONCATENATE(baseURL!$A$1,baseURL!$B$1,baseURL!$C$1,".",C2067,".",L2067,".pkl&amp;seq=",BC2067)</f>
        <v>http://proteomics.broadinstitute.org/millscripts/viewfeed.pl?side=xl&amp;cycle=1&amp;fixedMods=iaaC&amp;file=msdataSM/iPRG2012_nd/cpick_in/iPRG2012_nd.1677.4.4.pkl&amp;seq=KTPNGEGSKTWETYEMR</v>
      </c>
    </row>
    <row r="2068" spans="1:95" x14ac:dyDescent="0.2">
      <c r="A2068" s="3">
        <v>4736</v>
      </c>
      <c r="B2068" s="2" t="s">
        <v>4642</v>
      </c>
      <c r="C2068" s="2" t="s">
        <v>4628</v>
      </c>
      <c r="D2068" s="3">
        <v>5290</v>
      </c>
      <c r="E2068" s="3">
        <v>5287</v>
      </c>
      <c r="F2068" s="3">
        <v>35225</v>
      </c>
      <c r="G2068" s="3">
        <v>6963</v>
      </c>
      <c r="H2068" s="3">
        <v>23.3825</v>
      </c>
      <c r="I2068" s="30">
        <v>546.31192999999996</v>
      </c>
      <c r="J2068" s="30">
        <v>546.31463740000004</v>
      </c>
      <c r="K2068" s="30">
        <v>-2.7100000000000002E-3</v>
      </c>
      <c r="L2068" s="3">
        <v>2</v>
      </c>
      <c r="M2068" s="3">
        <v>2</v>
      </c>
      <c r="N2068" s="10">
        <f t="shared" si="224"/>
        <v>1</v>
      </c>
      <c r="O2068" s="35">
        <v>2</v>
      </c>
      <c r="P2068" s="17"/>
      <c r="Q2068" s="40">
        <v>1091.62077</v>
      </c>
      <c r="R2068" s="40">
        <v>546.31402000000003</v>
      </c>
      <c r="S2068" s="18">
        <f t="shared" si="225"/>
        <v>-3.8256385953019083</v>
      </c>
      <c r="T2068" s="18">
        <f t="shared" si="226"/>
        <v>1.1301192673219207</v>
      </c>
      <c r="U2068" s="18">
        <f t="shared" si="227"/>
        <v>1.0616604714145348</v>
      </c>
      <c r="V2068" s="30">
        <v>546.31460000000004</v>
      </c>
      <c r="W2068" s="3" t="s">
        <v>47</v>
      </c>
      <c r="X2068" s="3" t="s">
        <v>47</v>
      </c>
      <c r="Y2068" s="3" t="s">
        <v>47</v>
      </c>
      <c r="Z2068" s="3" t="s">
        <v>47</v>
      </c>
      <c r="AA2068" s="3" t="s">
        <v>47</v>
      </c>
      <c r="AB2068" s="12" t="s">
        <v>47</v>
      </c>
      <c r="AC2068" s="3" t="s">
        <v>47</v>
      </c>
      <c r="AD2068" s="3" t="s">
        <v>48</v>
      </c>
      <c r="AE2068" s="3" t="s">
        <v>47</v>
      </c>
      <c r="AF2068" s="3" t="s">
        <v>47</v>
      </c>
      <c r="AG2068" s="3" t="s">
        <v>48</v>
      </c>
      <c r="AH2068" s="3" t="s">
        <v>47</v>
      </c>
      <c r="AI2068" s="3" t="s">
        <v>48</v>
      </c>
      <c r="AJ2068" s="3" t="s">
        <v>47</v>
      </c>
      <c r="AK2068" s="3" t="s">
        <v>48</v>
      </c>
      <c r="AL2068" s="3" t="s">
        <v>48</v>
      </c>
      <c r="AM2068" s="3" t="s">
        <v>47</v>
      </c>
      <c r="AN2068" s="3" t="s">
        <v>47</v>
      </c>
      <c r="AU2068" s="3">
        <v>0</v>
      </c>
      <c r="AV2068" s="3">
        <v>13</v>
      </c>
      <c r="AW2068" s="3">
        <v>1</v>
      </c>
      <c r="AX2068" s="3">
        <v>13</v>
      </c>
      <c r="AY2068" s="3">
        <v>100</v>
      </c>
      <c r="AZ2068" s="6" t="str">
        <f t="shared" si="228"/>
        <v>1677.7</v>
      </c>
      <c r="BC2068" s="12" t="s">
        <v>4643</v>
      </c>
      <c r="BJ2068" s="12">
        <f t="shared" si="229"/>
        <v>0</v>
      </c>
      <c r="BK2068" s="12">
        <f t="shared" si="230"/>
        <v>0</v>
      </c>
      <c r="CQ2068" s="3" t="str">
        <f>CONCATENATE(baseURL!$A$1,baseURL!$B$1,baseURL!$C$1,".",C2068,".",L2068,".pkl&amp;seq=",BC2068)</f>
        <v>http://proteomics.broadinstitute.org/millscripts/viewfeed.pl?side=xl&amp;cycle=1&amp;fixedMods=iaaC&amp;file=msdataSM/iPRG2012_nd/cpick_in/iPRG2012_nd.1677.7.2.pkl&amp;seq=LLGLKYNDR</v>
      </c>
    </row>
    <row r="2069" spans="1:95" x14ac:dyDescent="0.2">
      <c r="A2069" s="3">
        <v>7588</v>
      </c>
      <c r="B2069" s="2" t="s">
        <v>4644</v>
      </c>
      <c r="C2069" s="2" t="s">
        <v>4645</v>
      </c>
      <c r="D2069" s="3">
        <v>5291</v>
      </c>
      <c r="E2069" s="3">
        <v>5288</v>
      </c>
      <c r="F2069" s="3">
        <v>35226</v>
      </c>
      <c r="G2069" s="3">
        <v>6964</v>
      </c>
      <c r="H2069" s="3">
        <v>23.385000000000002</v>
      </c>
      <c r="I2069" s="30">
        <v>588.27706000000001</v>
      </c>
      <c r="J2069" s="30">
        <v>588.27621239999996</v>
      </c>
      <c r="K2069" s="30">
        <v>8.4999999999999995E-4</v>
      </c>
      <c r="L2069" s="3">
        <v>2</v>
      </c>
      <c r="M2069" s="3">
        <v>2</v>
      </c>
      <c r="N2069" s="10">
        <f t="shared" si="224"/>
        <v>1</v>
      </c>
      <c r="O2069" s="35">
        <v>2</v>
      </c>
      <c r="Q2069" s="40">
        <v>1232.56881</v>
      </c>
      <c r="R2069" s="32">
        <v>588.27731000000006</v>
      </c>
      <c r="S2069" s="18">
        <f t="shared" si="225"/>
        <v>-0.42496964577969476</v>
      </c>
      <c r="T2069" s="18">
        <f t="shared" si="226"/>
        <v>-1.8657867326103987</v>
      </c>
      <c r="U2069" s="18">
        <f t="shared" si="227"/>
        <v>-1.8868652269449084</v>
      </c>
      <c r="V2069" s="30">
        <v>588.27620000000002</v>
      </c>
      <c r="W2069" s="3" t="s">
        <v>47</v>
      </c>
      <c r="X2069" s="3" t="s">
        <v>47</v>
      </c>
      <c r="AC2069" s="3" t="s">
        <v>52</v>
      </c>
      <c r="AH2069" s="3" t="s">
        <v>47</v>
      </c>
      <c r="AI2069" s="3" t="s">
        <v>52</v>
      </c>
      <c r="AK2069" s="3" t="s">
        <v>48</v>
      </c>
      <c r="AU2069" s="3">
        <v>0</v>
      </c>
      <c r="AV2069" s="3">
        <v>3</v>
      </c>
      <c r="AW2069" s="3">
        <v>1</v>
      </c>
      <c r="AX2069" s="3">
        <v>3</v>
      </c>
      <c r="AY2069" s="3">
        <v>100</v>
      </c>
      <c r="AZ2069" s="6" t="str">
        <f t="shared" si="228"/>
        <v>1677.8</v>
      </c>
      <c r="BC2069" s="12" t="s">
        <v>4646</v>
      </c>
      <c r="BI2069" s="12" t="s">
        <v>594</v>
      </c>
      <c r="BJ2069" s="12">
        <f t="shared" si="229"/>
        <v>0</v>
      </c>
      <c r="BK2069" s="12">
        <f t="shared" si="230"/>
        <v>1</v>
      </c>
      <c r="BR2069" s="3" t="s">
        <v>594</v>
      </c>
      <c r="CQ2069" s="3" t="str">
        <f>CONCATENATE(baseURL!$A$1,baseURL!$B$1,baseURL!$C$1,".",C2069,".",L2069,".pkl&amp;seq=",BC2069,"&amp;varMods=ReducedCys-C")</f>
        <v>http://proteomics.broadinstitute.org/millscripts/viewfeed.pl?side=xl&amp;cycle=1&amp;fixedMods=iaaC&amp;file=msdataSM/iPRG2012_nd/cpick_in/iPRG2012_nd.1677.8.2.pkl&amp;seq=DLALAcGNNER&amp;varMods=ReducedCys-C</v>
      </c>
    </row>
    <row r="2070" spans="1:95" x14ac:dyDescent="0.2">
      <c r="A2070" s="3">
        <v>7181</v>
      </c>
      <c r="B2070" s="2" t="s">
        <v>4647</v>
      </c>
      <c r="C2070" s="2" t="s">
        <v>4648</v>
      </c>
      <c r="D2070" s="3">
        <v>5293</v>
      </c>
      <c r="E2070" s="3">
        <v>5290</v>
      </c>
      <c r="F2070" s="3">
        <v>35241</v>
      </c>
      <c r="G2070" s="3">
        <v>6967</v>
      </c>
      <c r="H2070" s="3">
        <v>23.395299999999999</v>
      </c>
      <c r="I2070" s="30">
        <v>442.78300000000002</v>
      </c>
      <c r="J2070" s="30">
        <v>442.78233460000001</v>
      </c>
      <c r="K2070" s="30">
        <v>6.7000000000000002E-4</v>
      </c>
      <c r="L2070" s="3">
        <v>2</v>
      </c>
      <c r="M2070" s="3">
        <v>2</v>
      </c>
      <c r="N2070" s="10">
        <f t="shared" si="224"/>
        <v>1</v>
      </c>
      <c r="O2070" s="35">
        <v>2</v>
      </c>
      <c r="P2070" s="17"/>
      <c r="Q2070" s="40">
        <v>884.55637999999999</v>
      </c>
      <c r="R2070" s="40">
        <v>442.78183000000001</v>
      </c>
      <c r="S2070" s="18">
        <f t="shared" si="225"/>
        <v>2.6423848512525723</v>
      </c>
      <c r="T2070" s="18">
        <f t="shared" si="226"/>
        <v>1.1396131589214038</v>
      </c>
      <c r="U2070" s="18">
        <f t="shared" si="227"/>
        <v>0.60978111951982439</v>
      </c>
      <c r="V2070" s="30">
        <v>442.78210000000001</v>
      </c>
      <c r="W2070" s="3" t="s">
        <v>47</v>
      </c>
      <c r="X2070" s="3" t="s">
        <v>47</v>
      </c>
      <c r="AA2070" s="3" t="s">
        <v>47</v>
      </c>
      <c r="AB2070" s="12" t="s">
        <v>47</v>
      </c>
      <c r="AC2070" s="3" t="s">
        <v>47</v>
      </c>
      <c r="AD2070" s="3" t="s">
        <v>47</v>
      </c>
      <c r="AE2070" s="3" t="s">
        <v>47</v>
      </c>
      <c r="AF2070" s="3" t="s">
        <v>48</v>
      </c>
      <c r="AG2070" s="3" t="s">
        <v>47</v>
      </c>
      <c r="AH2070" s="3" t="s">
        <v>47</v>
      </c>
      <c r="AI2070" s="3" t="s">
        <v>47</v>
      </c>
      <c r="AK2070" s="3" t="s">
        <v>52</v>
      </c>
      <c r="AL2070" s="3" t="s">
        <v>48</v>
      </c>
      <c r="AM2070" s="3" t="s">
        <v>47</v>
      </c>
      <c r="AN2070" s="3" t="s">
        <v>47</v>
      </c>
      <c r="AU2070" s="3">
        <v>0</v>
      </c>
      <c r="AV2070" s="3">
        <v>12</v>
      </c>
      <c r="AW2070" s="3">
        <v>1</v>
      </c>
      <c r="AX2070" s="3">
        <v>12</v>
      </c>
      <c r="AY2070" s="3">
        <v>100</v>
      </c>
      <c r="AZ2070" s="6" t="str">
        <f t="shared" si="228"/>
        <v>1678.2</v>
      </c>
      <c r="BC2070" s="12" t="s">
        <v>4649</v>
      </c>
      <c r="BJ2070" s="12">
        <f t="shared" si="229"/>
        <v>0</v>
      </c>
      <c r="BK2070" s="12">
        <f t="shared" si="230"/>
        <v>0</v>
      </c>
      <c r="CQ2070" s="3" t="str">
        <f>CONCATENATE(baseURL!$A$1,baseURL!$B$1,baseURL!$C$1,".",C2070,".",L2070,".pkl&amp;seq=",BC2070)</f>
        <v>http://proteomics.broadinstitute.org/millscripts/viewfeed.pl?side=xl&amp;cycle=1&amp;fixedMods=iaaC&amp;file=msdataSM/iPRG2012_nd/cpick_in/iPRG2012_nd.1678.2.2.pkl&amp;seq=QLLVAVNK</v>
      </c>
    </row>
    <row r="2071" spans="1:95" x14ac:dyDescent="0.2">
      <c r="A2071" s="3">
        <v>6104</v>
      </c>
      <c r="B2071" s="2" t="s">
        <v>4650</v>
      </c>
      <c r="C2071" s="2" t="s">
        <v>4635</v>
      </c>
      <c r="D2071" s="3">
        <v>5295</v>
      </c>
      <c r="E2071" s="3">
        <v>5292</v>
      </c>
      <c r="F2071" s="3">
        <v>35243</v>
      </c>
      <c r="G2071" s="3">
        <v>6969</v>
      </c>
      <c r="H2071" s="3">
        <v>23.398700000000002</v>
      </c>
      <c r="I2071" s="30">
        <v>492.77679999999998</v>
      </c>
      <c r="J2071" s="30">
        <v>492.77679899999998</v>
      </c>
      <c r="K2071" s="30">
        <v>0</v>
      </c>
      <c r="L2071" s="3">
        <v>2</v>
      </c>
      <c r="M2071" s="3">
        <v>0</v>
      </c>
      <c r="N2071" s="10">
        <f t="shared" si="224"/>
        <v>1</v>
      </c>
      <c r="O2071" s="35">
        <v>2</v>
      </c>
      <c r="P2071" s="17"/>
      <c r="Q2071" s="40">
        <v>984.54727000000003</v>
      </c>
      <c r="R2071" s="40">
        <v>492.77726999999999</v>
      </c>
      <c r="S2071" s="18">
        <f t="shared" si="225"/>
        <v>-0.95377775847306412</v>
      </c>
      <c r="T2071" s="18">
        <f t="shared" si="226"/>
        <v>-0.95580707284763988</v>
      </c>
      <c r="U2071" s="18">
        <f t="shared" si="227"/>
        <v>-1.3596406344264118</v>
      </c>
      <c r="V2071" s="30">
        <v>492.77659999999997</v>
      </c>
      <c r="W2071" s="3" t="s">
        <v>47</v>
      </c>
      <c r="X2071" s="3" t="s">
        <v>47</v>
      </c>
      <c r="Y2071" s="3" t="s">
        <v>47</v>
      </c>
      <c r="Z2071" s="3" t="s">
        <v>47</v>
      </c>
      <c r="AA2071" s="3" t="s">
        <v>48</v>
      </c>
      <c r="AB2071" s="12" t="s">
        <v>47</v>
      </c>
      <c r="AC2071" s="3" t="s">
        <v>47</v>
      </c>
      <c r="AD2071" s="3" t="s">
        <v>47</v>
      </c>
      <c r="AE2071" s="3" t="s">
        <v>48</v>
      </c>
      <c r="AF2071" s="3" t="s">
        <v>47</v>
      </c>
      <c r="AG2071" s="3" t="s">
        <v>47</v>
      </c>
      <c r="AH2071" s="3" t="s">
        <v>47</v>
      </c>
      <c r="AI2071" s="3" t="s">
        <v>47</v>
      </c>
      <c r="AK2071" s="3" t="s">
        <v>47</v>
      </c>
      <c r="AL2071" s="3" t="s">
        <v>47</v>
      </c>
      <c r="AU2071" s="3">
        <v>0</v>
      </c>
      <c r="AV2071" s="3">
        <v>13</v>
      </c>
      <c r="AW2071" s="3">
        <v>1</v>
      </c>
      <c r="AX2071" s="3">
        <v>13</v>
      </c>
      <c r="AY2071" s="3">
        <v>100</v>
      </c>
      <c r="AZ2071" s="6" t="str">
        <f t="shared" si="228"/>
        <v>1678.4</v>
      </c>
      <c r="BC2071" s="12" t="s">
        <v>4564</v>
      </c>
      <c r="BJ2071" s="12">
        <f t="shared" si="229"/>
        <v>0</v>
      </c>
      <c r="BK2071" s="12">
        <f t="shared" si="230"/>
        <v>0</v>
      </c>
      <c r="CQ2071" s="3" t="str">
        <f>CONCATENATE(baseURL!$A$1,baseURL!$B$1,baseURL!$C$1,".",C2071,".",L2071,".pkl&amp;seq=",BC2071)</f>
        <v>http://proteomics.broadinstitute.org/millscripts/viewfeed.pl?side=xl&amp;cycle=1&amp;fixedMods=iaaC&amp;file=msdataSM/iPRG2012_nd/cpick_in/iPRG2012_nd.1678.4.2.pkl&amp;seq=QAVDVSPLR</v>
      </c>
    </row>
    <row r="2072" spans="1:95" x14ac:dyDescent="0.2">
      <c r="A2072" s="3">
        <v>6597</v>
      </c>
      <c r="B2072" s="2" t="s">
        <v>4651</v>
      </c>
      <c r="C2072" s="2" t="s">
        <v>4652</v>
      </c>
      <c r="D2072" s="3">
        <v>5297</v>
      </c>
      <c r="E2072" s="3">
        <v>5294</v>
      </c>
      <c r="F2072" s="3">
        <v>35245</v>
      </c>
      <c r="G2072" s="3">
        <v>6971</v>
      </c>
      <c r="H2072" s="3">
        <v>23.403700000000001</v>
      </c>
      <c r="I2072" s="30">
        <v>559.76378999999997</v>
      </c>
      <c r="J2072" s="30">
        <v>559.76340459999994</v>
      </c>
      <c r="K2072" s="30">
        <v>3.8999999999999999E-4</v>
      </c>
      <c r="L2072" s="3">
        <v>2</v>
      </c>
      <c r="M2072" s="3">
        <v>2</v>
      </c>
      <c r="N2072" s="10">
        <f t="shared" si="224"/>
        <v>1</v>
      </c>
      <c r="O2072" s="35">
        <v>2</v>
      </c>
      <c r="P2072" s="17"/>
      <c r="Q2072" s="40">
        <v>1118.52118</v>
      </c>
      <c r="R2072" s="40">
        <v>559.76423</v>
      </c>
      <c r="S2072" s="18">
        <f t="shared" si="225"/>
        <v>-0.78604522483684813</v>
      </c>
      <c r="T2072" s="18">
        <f t="shared" si="226"/>
        <v>-1.4745493831454324</v>
      </c>
      <c r="U2072" s="18">
        <f t="shared" si="227"/>
        <v>-1.8400604126031728</v>
      </c>
      <c r="V2072" s="30">
        <v>559.76319999999998</v>
      </c>
      <c r="W2072" s="3" t="s">
        <v>47</v>
      </c>
      <c r="X2072" s="3" t="s">
        <v>47</v>
      </c>
      <c r="Y2072" s="3" t="s">
        <v>47</v>
      </c>
      <c r="Z2072" s="3" t="s">
        <v>47</v>
      </c>
      <c r="AA2072" s="3" t="s">
        <v>47</v>
      </c>
      <c r="AB2072" s="12" t="s">
        <v>47</v>
      </c>
      <c r="AC2072" s="3" t="s">
        <v>47</v>
      </c>
      <c r="AD2072" s="3" t="s">
        <v>47</v>
      </c>
      <c r="AE2072" s="3" t="s">
        <v>47</v>
      </c>
      <c r="AF2072" s="3" t="s">
        <v>47</v>
      </c>
      <c r="AG2072" s="3" t="s">
        <v>52</v>
      </c>
      <c r="AI2072" s="3" t="s">
        <v>47</v>
      </c>
      <c r="AK2072" s="3" t="s">
        <v>47</v>
      </c>
      <c r="AL2072" s="3" t="s">
        <v>47</v>
      </c>
      <c r="AU2072" s="3">
        <v>0</v>
      </c>
      <c r="AV2072" s="3">
        <v>13</v>
      </c>
      <c r="AW2072" s="3">
        <v>1</v>
      </c>
      <c r="AX2072" s="3">
        <v>13</v>
      </c>
      <c r="AY2072" s="3">
        <v>100</v>
      </c>
      <c r="AZ2072" s="6" t="str">
        <f t="shared" si="228"/>
        <v>1678.6</v>
      </c>
      <c r="BC2072" s="12" t="s">
        <v>4653</v>
      </c>
      <c r="BJ2072" s="12">
        <f t="shared" si="229"/>
        <v>0</v>
      </c>
      <c r="BK2072" s="12">
        <f t="shared" si="230"/>
        <v>0</v>
      </c>
      <c r="CQ2072" s="3" t="str">
        <f>CONCATENATE(baseURL!$A$1,baseURL!$B$1,baseURL!$C$1,".",C2072,".",L2072,".pkl&amp;seq=",BC2072)</f>
        <v>http://proteomics.broadinstitute.org/millscripts/viewfeed.pl?side=xl&amp;cycle=1&amp;fixedMods=iaaC&amp;file=msdataSM/iPRG2012_nd/cpick_in/iPRG2012_nd.1678.6.2.pkl&amp;seq=LAAQTLEEDE</v>
      </c>
    </row>
    <row r="2073" spans="1:95" x14ac:dyDescent="0.2">
      <c r="A2073" s="3">
        <v>175</v>
      </c>
      <c r="B2073" s="2" t="s">
        <v>4654</v>
      </c>
      <c r="C2073" s="2" t="s">
        <v>4641</v>
      </c>
      <c r="D2073" s="3">
        <v>5298</v>
      </c>
      <c r="E2073" s="3">
        <v>5295</v>
      </c>
      <c r="F2073" s="3">
        <v>35246</v>
      </c>
      <c r="G2073" s="3">
        <v>6972</v>
      </c>
      <c r="H2073" s="3">
        <v>23.406199999999998</v>
      </c>
      <c r="I2073" s="30">
        <v>596.29677000000004</v>
      </c>
      <c r="J2073" s="30">
        <v>596.29613879999999</v>
      </c>
      <c r="K2073" s="30">
        <v>6.3000000000000003E-4</v>
      </c>
      <c r="L2073" s="3">
        <v>2</v>
      </c>
      <c r="M2073" s="3">
        <v>2</v>
      </c>
      <c r="N2073" s="10">
        <f t="shared" si="224"/>
        <v>1</v>
      </c>
      <c r="O2073" s="35">
        <v>2</v>
      </c>
      <c r="P2073" s="17"/>
      <c r="Q2073" s="40">
        <v>1191.5851700000001</v>
      </c>
      <c r="R2073" s="40">
        <v>596.29621999999995</v>
      </c>
      <c r="S2073" s="18">
        <f t="shared" si="225"/>
        <v>0.92236036661327891</v>
      </c>
      <c r="T2073" s="18">
        <f t="shared" si="226"/>
        <v>-0.1361739303900858</v>
      </c>
      <c r="U2073" s="18">
        <f t="shared" si="227"/>
        <v>-0.2012422616470767</v>
      </c>
      <c r="V2073" s="30">
        <v>596.29610000000002</v>
      </c>
      <c r="W2073" s="3" t="s">
        <v>47</v>
      </c>
      <c r="X2073" s="3" t="s">
        <v>47</v>
      </c>
      <c r="Y2073" s="3" t="s">
        <v>65</v>
      </c>
      <c r="Z2073" s="3" t="s">
        <v>47</v>
      </c>
      <c r="AA2073" s="3" t="s">
        <v>48</v>
      </c>
      <c r="AB2073" s="12" t="s">
        <v>47</v>
      </c>
      <c r="AC2073" s="3" t="s">
        <v>47</v>
      </c>
      <c r="AD2073" s="3" t="s">
        <v>47</v>
      </c>
      <c r="AE2073" s="3" t="s">
        <v>47</v>
      </c>
      <c r="AF2073" s="3" t="s">
        <v>47</v>
      </c>
      <c r="AG2073" s="3" t="s">
        <v>47</v>
      </c>
      <c r="AH2073" s="3" t="s">
        <v>47</v>
      </c>
      <c r="AI2073" s="3" t="s">
        <v>47</v>
      </c>
      <c r="AJ2073" s="3" t="s">
        <v>47</v>
      </c>
      <c r="AK2073" s="3" t="s">
        <v>47</v>
      </c>
      <c r="AL2073" s="3" t="s">
        <v>47</v>
      </c>
      <c r="AM2073" s="3" t="s">
        <v>47</v>
      </c>
      <c r="AN2073" s="3" t="s">
        <v>47</v>
      </c>
      <c r="AO2073" s="3" t="s">
        <v>47</v>
      </c>
      <c r="AP2073" s="3" t="s">
        <v>47</v>
      </c>
      <c r="AQ2073" s="3" t="s">
        <v>47</v>
      </c>
      <c r="AU2073" s="3">
        <v>1</v>
      </c>
      <c r="AV2073" s="3">
        <v>19</v>
      </c>
      <c r="AW2073" s="3">
        <v>1</v>
      </c>
      <c r="AX2073" s="3">
        <v>19</v>
      </c>
      <c r="AY2073" s="3">
        <v>100</v>
      </c>
      <c r="AZ2073" s="6" t="str">
        <f t="shared" si="228"/>
        <v>1678.7</v>
      </c>
      <c r="BB2073" s="12" t="s">
        <v>79</v>
      </c>
      <c r="BC2073" s="12" t="s">
        <v>4460</v>
      </c>
      <c r="BJ2073" s="12">
        <f t="shared" si="229"/>
        <v>0</v>
      </c>
      <c r="BK2073" s="12">
        <f t="shared" si="230"/>
        <v>0</v>
      </c>
      <c r="BU2073" s="3" t="s">
        <v>4570</v>
      </c>
      <c r="CQ2073" s="3" t="str">
        <f>CONCATENATE(baseURL!$A$1,baseURL!$B$1,"+Acetyl",baseURL!$C$1,".",C2073,".",L2073,".pkl&amp;seq=",BC2073)</f>
        <v>http://proteomics.broadinstitute.org/millscripts/viewfeed.pl?side=xl&amp;cycle=1&amp;fixedMods=iaaC+Acetyl&amp;file=msdataSM/iPRG2012_nd/cpick_in/iPRG2012_nd.1678.7.2.pkl&amp;seq=STELTVQSER</v>
      </c>
    </row>
    <row r="2074" spans="1:95" x14ac:dyDescent="0.2">
      <c r="A2074" s="3">
        <v>4501</v>
      </c>
      <c r="B2074" s="2" t="s">
        <v>4655</v>
      </c>
      <c r="C2074" s="2" t="s">
        <v>4642</v>
      </c>
      <c r="D2074" s="3">
        <v>5299</v>
      </c>
      <c r="E2074" s="3">
        <v>5296</v>
      </c>
      <c r="F2074" s="3">
        <v>35247</v>
      </c>
      <c r="G2074" s="3">
        <v>6973</v>
      </c>
      <c r="H2074" s="3">
        <v>23.4087</v>
      </c>
      <c r="I2074" s="30">
        <v>671.98257000000001</v>
      </c>
      <c r="J2074" s="30">
        <v>671.98352990000001</v>
      </c>
      <c r="K2074" s="30">
        <v>-9.6000000000000002E-4</v>
      </c>
      <c r="L2074" s="3">
        <v>0</v>
      </c>
      <c r="M2074" s="3">
        <v>3</v>
      </c>
      <c r="N2074" s="10">
        <f t="shared" si="224"/>
        <v>1</v>
      </c>
      <c r="O2074" s="35">
        <v>3</v>
      </c>
      <c r="P2074" s="17"/>
      <c r="Q2074" s="40">
        <v>2013.9334699999999</v>
      </c>
      <c r="R2074" s="40">
        <v>671.98266999999998</v>
      </c>
      <c r="S2074" s="18">
        <f t="shared" si="225"/>
        <v>-0.14881336147388735</v>
      </c>
      <c r="T2074" s="18">
        <f t="shared" si="226"/>
        <v>1.2796460956695761</v>
      </c>
      <c r="U2074" s="18">
        <f t="shared" si="227"/>
        <v>1.2351509006392998</v>
      </c>
      <c r="V2074" s="30">
        <v>671.98350000000005</v>
      </c>
      <c r="W2074" s="3" t="s">
        <v>47</v>
      </c>
      <c r="X2074" s="3" t="s">
        <v>47</v>
      </c>
      <c r="Y2074" s="3" t="s">
        <v>47</v>
      </c>
      <c r="Z2074" s="3" t="s">
        <v>47</v>
      </c>
      <c r="AA2074" s="3" t="s">
        <v>48</v>
      </c>
      <c r="AB2074" s="12" t="s">
        <v>47</v>
      </c>
      <c r="AC2074" s="3" t="s">
        <v>47</v>
      </c>
      <c r="AD2074" s="3" t="s">
        <v>47</v>
      </c>
      <c r="AE2074" s="3" t="s">
        <v>47</v>
      </c>
      <c r="AF2074" s="3" t="s">
        <v>47</v>
      </c>
      <c r="AG2074" s="3" t="s">
        <v>47</v>
      </c>
      <c r="AH2074" s="3" t="s">
        <v>47</v>
      </c>
      <c r="AI2074" s="3" t="s">
        <v>47</v>
      </c>
      <c r="AK2074" s="3" t="s">
        <v>47</v>
      </c>
      <c r="AL2074" s="3" t="s">
        <v>47</v>
      </c>
      <c r="AM2074" s="3" t="s">
        <v>47</v>
      </c>
      <c r="AN2074" s="3" t="s">
        <v>47</v>
      </c>
      <c r="AU2074" s="3">
        <v>0</v>
      </c>
      <c r="AV2074" s="3">
        <v>16</v>
      </c>
      <c r="AW2074" s="3">
        <v>1</v>
      </c>
      <c r="AX2074" s="3">
        <v>16</v>
      </c>
      <c r="AY2074" s="3">
        <v>100</v>
      </c>
      <c r="AZ2074" s="6" t="str">
        <f t="shared" si="228"/>
        <v>1678.8</v>
      </c>
      <c r="BC2074" s="12" t="s">
        <v>4640</v>
      </c>
      <c r="BJ2074" s="12">
        <f t="shared" si="229"/>
        <v>0</v>
      </c>
      <c r="BK2074" s="12">
        <f t="shared" si="230"/>
        <v>0</v>
      </c>
      <c r="CQ2074" s="3" t="str">
        <f>CONCATENATE(baseURL!$A$1,baseURL!$B$1,baseURL!$C$1,".",C2074,".",L2074,".pkl&amp;seq=",BC2074)</f>
        <v>http://proteomics.broadinstitute.org/millscripts/viewfeed.pl?side=xl&amp;cycle=1&amp;fixedMods=iaaC&amp;file=msdataSM/iPRG2012_nd/cpick_in/iPRG2012_nd.1678.8.0.pkl&amp;seq=KTPNGEGSKTWETYEMR</v>
      </c>
    </row>
    <row r="2075" spans="1:95" x14ac:dyDescent="0.2">
      <c r="A2075" s="3">
        <v>1037</v>
      </c>
      <c r="B2075" s="2" t="s">
        <v>4656</v>
      </c>
      <c r="C2075" s="2" t="s">
        <v>4657</v>
      </c>
      <c r="D2075" s="3">
        <v>5303</v>
      </c>
      <c r="E2075" s="3">
        <v>5300</v>
      </c>
      <c r="F2075" s="3">
        <v>35264</v>
      </c>
      <c r="G2075" s="3">
        <v>6978</v>
      </c>
      <c r="H2075" s="3">
        <v>23.4224</v>
      </c>
      <c r="I2075" s="30">
        <v>474.74876999999998</v>
      </c>
      <c r="J2075" s="30">
        <v>474.74760029999999</v>
      </c>
      <c r="K2075" s="30">
        <v>1.17E-3</v>
      </c>
      <c r="L2075" s="3">
        <v>2</v>
      </c>
      <c r="M2075" s="3">
        <v>2</v>
      </c>
      <c r="N2075" s="10">
        <f t="shared" si="224"/>
        <v>1</v>
      </c>
      <c r="O2075" s="35">
        <v>2</v>
      </c>
      <c r="P2075" s="17"/>
      <c r="Q2075" s="40">
        <v>948.48928999999998</v>
      </c>
      <c r="R2075" s="40">
        <v>474.74828000000002</v>
      </c>
      <c r="S2075" s="18">
        <f t="shared" si="225"/>
        <v>1.032125908821788</v>
      </c>
      <c r="T2075" s="18">
        <f t="shared" si="226"/>
        <v>-1.4317060822941785</v>
      </c>
      <c r="U2075" s="18">
        <f t="shared" si="227"/>
        <v>-2.4855276990861084</v>
      </c>
      <c r="V2075" s="30">
        <v>474.74709999999999</v>
      </c>
      <c r="W2075" s="3" t="s">
        <v>47</v>
      </c>
      <c r="Z2075" s="3" t="s">
        <v>65</v>
      </c>
      <c r="AA2075" s="3" t="s">
        <v>47</v>
      </c>
      <c r="AB2075" s="12" t="s">
        <v>47</v>
      </c>
      <c r="AC2075" s="3" t="s">
        <v>47</v>
      </c>
      <c r="AE2075" s="3" t="s">
        <v>48</v>
      </c>
      <c r="AF2075" s="3" t="s">
        <v>48</v>
      </c>
      <c r="AG2075" s="3" t="s">
        <v>47</v>
      </c>
      <c r="AH2075" s="3" t="s">
        <v>47</v>
      </c>
      <c r="AI2075" s="3" t="s">
        <v>48</v>
      </c>
      <c r="AK2075" s="3" t="s">
        <v>48</v>
      </c>
      <c r="AO2075" s="3" t="s">
        <v>47</v>
      </c>
      <c r="AP2075" s="3" t="s">
        <v>48</v>
      </c>
      <c r="AU2075" s="3">
        <v>1</v>
      </c>
      <c r="AV2075" s="3">
        <v>7</v>
      </c>
      <c r="AW2075" s="3">
        <v>1</v>
      </c>
      <c r="AX2075" s="3">
        <v>7</v>
      </c>
      <c r="AY2075" s="3">
        <v>100</v>
      </c>
      <c r="AZ2075" s="6" t="str">
        <f t="shared" si="228"/>
        <v>1679.4</v>
      </c>
      <c r="BC2075" s="12" t="s">
        <v>4658</v>
      </c>
      <c r="BJ2075" s="12">
        <f t="shared" si="229"/>
        <v>0</v>
      </c>
      <c r="BK2075" s="12">
        <f t="shared" si="230"/>
        <v>0</v>
      </c>
      <c r="BN2075" s="3" t="s">
        <v>277</v>
      </c>
      <c r="BR2075" s="3" t="s">
        <v>277</v>
      </c>
      <c r="BV2075" s="3" t="s">
        <v>4659</v>
      </c>
      <c r="CQ2075" s="3" t="str">
        <f>CONCATENATE(baseURL!$A$1,baseURL!$B$1,baseURL!$C$1,".",C2075,".",L2075,".pkl&amp;seq=",BC2075,"&amp;varMods=Oxidation-M")</f>
        <v>http://proteomics.broadinstitute.org/millscripts/viewfeed.pl?side=xl&amp;cycle=1&amp;fixedMods=iaaC&amp;file=msdataSM/iPRG2012_nd/cpick_in/iPRG2012_nd.1679.4.2.pkl&amp;seq=MLAPmLEK&amp;varMods=Oxidation-M</v>
      </c>
    </row>
    <row r="2076" spans="1:95" x14ac:dyDescent="0.2">
      <c r="A2076" s="3">
        <v>2222</v>
      </c>
      <c r="B2076" s="2" t="s">
        <v>4660</v>
      </c>
      <c r="C2076" s="2" t="s">
        <v>4661</v>
      </c>
      <c r="D2076" s="3">
        <v>5305</v>
      </c>
      <c r="E2076" s="3">
        <v>5302</v>
      </c>
      <c r="F2076" s="3">
        <v>35266</v>
      </c>
      <c r="G2076" s="3">
        <v>6980</v>
      </c>
      <c r="H2076" s="3">
        <v>23.425699999999999</v>
      </c>
      <c r="I2076" s="30">
        <v>498.74680999999998</v>
      </c>
      <c r="J2076" s="30">
        <v>498.74533159999999</v>
      </c>
      <c r="K2076" s="30">
        <v>1.48E-3</v>
      </c>
      <c r="L2076" s="3">
        <v>0</v>
      </c>
      <c r="M2076" s="3">
        <v>2</v>
      </c>
      <c r="N2076" s="10">
        <f t="shared" si="224"/>
        <v>1</v>
      </c>
      <c r="O2076" s="35">
        <v>2</v>
      </c>
      <c r="P2076" s="17"/>
      <c r="Q2076" s="40">
        <v>996.48189000000002</v>
      </c>
      <c r="R2076" s="40">
        <v>498.74457999999998</v>
      </c>
      <c r="S2076" s="18">
        <f t="shared" si="225"/>
        <v>4.471226534426278</v>
      </c>
      <c r="T2076" s="18">
        <f t="shared" si="226"/>
        <v>1.5069837951942509</v>
      </c>
      <c r="U2076" s="18">
        <f t="shared" si="227"/>
        <v>1.4436247106708693</v>
      </c>
      <c r="V2076" s="30">
        <v>498.74529999999999</v>
      </c>
      <c r="Z2076" s="3" t="s">
        <v>47</v>
      </c>
      <c r="AA2076" s="3" t="s">
        <v>47</v>
      </c>
      <c r="AE2076" s="3" t="s">
        <v>47</v>
      </c>
      <c r="AF2076" s="3" t="s">
        <v>48</v>
      </c>
      <c r="AG2076" s="3" t="s">
        <v>47</v>
      </c>
      <c r="AH2076" s="3" t="s">
        <v>47</v>
      </c>
      <c r="AI2076" s="3" t="s">
        <v>52</v>
      </c>
      <c r="AK2076" s="3" t="s">
        <v>52</v>
      </c>
      <c r="AL2076" s="3" t="s">
        <v>48</v>
      </c>
      <c r="AN2076" s="3" t="s">
        <v>47</v>
      </c>
      <c r="AU2076" s="3">
        <v>0</v>
      </c>
      <c r="AV2076" s="3">
        <v>6</v>
      </c>
      <c r="AW2076" s="3">
        <v>1</v>
      </c>
      <c r="AX2076" s="3">
        <v>6</v>
      </c>
      <c r="AY2076" s="3">
        <v>100</v>
      </c>
      <c r="AZ2076" s="6" t="str">
        <f t="shared" si="228"/>
        <v>1679.6</v>
      </c>
      <c r="BC2076" s="12" t="s">
        <v>4662</v>
      </c>
      <c r="BJ2076" s="12">
        <f t="shared" si="229"/>
        <v>0</v>
      </c>
      <c r="BK2076" s="12">
        <f t="shared" si="230"/>
        <v>0</v>
      </c>
      <c r="CQ2076" s="3" t="str">
        <f>CONCATENATE(baseURL!$A$1,baseURL!$B$1,baseURL!$C$1,".",C2076,".",L2076,".pkl&amp;seq=",BC2076)</f>
        <v>http://proteomics.broadinstitute.org/millscripts/viewfeed.pl?side=xl&amp;cycle=1&amp;fixedMods=iaaC&amp;file=msdataSM/iPRG2012_nd/cpick_in/iPRG2012_nd.1679.6.0.pkl&amp;seq=LYEVEGMR</v>
      </c>
    </row>
    <row r="2077" spans="1:95" x14ac:dyDescent="0.2">
      <c r="A2077" s="3">
        <v>430</v>
      </c>
      <c r="B2077" s="2" t="s">
        <v>4663</v>
      </c>
      <c r="C2077" s="2" t="s">
        <v>4651</v>
      </c>
      <c r="D2077" s="3">
        <v>5306</v>
      </c>
      <c r="E2077" s="3">
        <v>5303</v>
      </c>
      <c r="F2077" s="3">
        <v>35267</v>
      </c>
      <c r="G2077" s="3">
        <v>6981</v>
      </c>
      <c r="H2077" s="3">
        <v>23.427399999999999</v>
      </c>
      <c r="I2077" s="30">
        <v>565.80799999999999</v>
      </c>
      <c r="J2077" s="30">
        <v>565.80576269999995</v>
      </c>
      <c r="K2077" s="30">
        <v>2.2399999999999998E-3</v>
      </c>
      <c r="L2077" s="3">
        <v>2</v>
      </c>
      <c r="M2077" s="3">
        <v>2</v>
      </c>
      <c r="N2077" s="10">
        <f t="shared" si="224"/>
        <v>1</v>
      </c>
      <c r="O2077" s="35">
        <v>2</v>
      </c>
      <c r="P2077" s="17"/>
      <c r="Q2077" s="40">
        <v>1130.60518</v>
      </c>
      <c r="R2077" s="40">
        <v>565.80623000000003</v>
      </c>
      <c r="S2077" s="18">
        <f t="shared" si="225"/>
        <v>3.1282794464192558</v>
      </c>
      <c r="T2077" s="18">
        <f t="shared" si="226"/>
        <v>-0.82590112180649689</v>
      </c>
      <c r="U2077" s="18">
        <f t="shared" si="227"/>
        <v>-0.93671644447273172</v>
      </c>
      <c r="V2077" s="30">
        <v>565.8057</v>
      </c>
      <c r="W2077" s="3" t="s">
        <v>47</v>
      </c>
      <c r="Z2077" s="3" t="s">
        <v>47</v>
      </c>
      <c r="AA2077" s="3" t="s">
        <v>47</v>
      </c>
      <c r="AB2077" s="12" t="s">
        <v>47</v>
      </c>
      <c r="AC2077" s="3" t="s">
        <v>52</v>
      </c>
      <c r="AD2077" s="3" t="s">
        <v>48</v>
      </c>
      <c r="AF2077" s="3" t="s">
        <v>47</v>
      </c>
      <c r="AG2077" s="3" t="s">
        <v>52</v>
      </c>
      <c r="AI2077" s="3" t="s">
        <v>52</v>
      </c>
      <c r="AK2077" s="3" t="s">
        <v>52</v>
      </c>
      <c r="AP2077" s="3" t="s">
        <v>52</v>
      </c>
      <c r="AU2077" s="3">
        <v>0</v>
      </c>
      <c r="AV2077" s="3">
        <v>5</v>
      </c>
      <c r="AW2077" s="3">
        <v>1</v>
      </c>
      <c r="AX2077" s="3">
        <v>5</v>
      </c>
      <c r="AY2077" s="3">
        <v>100</v>
      </c>
      <c r="AZ2077" s="6" t="str">
        <f t="shared" si="228"/>
        <v>1679.7</v>
      </c>
      <c r="BC2077" s="12" t="s">
        <v>4664</v>
      </c>
      <c r="BJ2077" s="12">
        <f t="shared" si="229"/>
        <v>0</v>
      </c>
      <c r="BK2077" s="12">
        <f t="shared" si="230"/>
        <v>0</v>
      </c>
      <c r="CQ2077" s="3" t="str">
        <f>CONCATENATE(baseURL!$A$1,baseURL!$B$1,baseURL!$C$1,".",C2077,".",L2077,".pkl&amp;seq=",BC2077)</f>
        <v>http://proteomics.broadinstitute.org/millscripts/viewfeed.pl?side=xl&amp;cycle=1&amp;fixedMods=iaaC&amp;file=msdataSM/iPRG2012_nd/cpick_in/iPRG2012_nd.1679.7.2.pkl&amp;seq=REDLVEELK</v>
      </c>
    </row>
    <row r="2078" spans="1:95" x14ac:dyDescent="0.2">
      <c r="A2078" s="3">
        <v>3948</v>
      </c>
      <c r="B2078" s="2" t="s">
        <v>4665</v>
      </c>
      <c r="C2078" s="2" t="s">
        <v>4666</v>
      </c>
      <c r="D2078" s="3">
        <v>5312</v>
      </c>
      <c r="E2078" s="3">
        <v>5309</v>
      </c>
      <c r="F2078" s="3">
        <v>35285</v>
      </c>
      <c r="G2078" s="3">
        <v>6988</v>
      </c>
      <c r="H2078" s="3">
        <v>23.446100000000001</v>
      </c>
      <c r="I2078" s="30">
        <v>432.91730000000001</v>
      </c>
      <c r="J2078" s="30">
        <v>432.91729909999998</v>
      </c>
      <c r="K2078" s="30">
        <v>0</v>
      </c>
      <c r="L2078" s="3">
        <v>3</v>
      </c>
      <c r="M2078" s="3">
        <v>0</v>
      </c>
      <c r="N2078" s="10">
        <f t="shared" si="224"/>
        <v>1</v>
      </c>
      <c r="O2078" s="35">
        <v>3</v>
      </c>
      <c r="P2078" s="17"/>
      <c r="Q2078" s="40">
        <v>1296.7310500000001</v>
      </c>
      <c r="R2078" s="40">
        <v>432.91520000000003</v>
      </c>
      <c r="S2078" s="18">
        <f t="shared" si="225"/>
        <v>4.8508345282966445</v>
      </c>
      <c r="T2078" s="18">
        <f t="shared" si="226"/>
        <v>4.8487555991395395</v>
      </c>
      <c r="U2078" s="18">
        <f t="shared" si="227"/>
        <v>4.8508345282966445</v>
      </c>
      <c r="V2078" s="30">
        <v>432.91730000000001</v>
      </c>
      <c r="X2078" s="3" t="s">
        <v>47</v>
      </c>
      <c r="Y2078" s="3" t="s">
        <v>47</v>
      </c>
      <c r="Z2078" s="3" t="s">
        <v>47</v>
      </c>
      <c r="AA2078" s="3" t="s">
        <v>47</v>
      </c>
      <c r="AB2078" s="12" t="s">
        <v>47</v>
      </c>
      <c r="AC2078" s="3" t="s">
        <v>47</v>
      </c>
      <c r="AD2078" s="3" t="s">
        <v>47</v>
      </c>
      <c r="AF2078" s="3" t="s">
        <v>48</v>
      </c>
      <c r="AG2078" s="3" t="s">
        <v>47</v>
      </c>
      <c r="AI2078" s="3" t="s">
        <v>48</v>
      </c>
      <c r="AJ2078" s="3" t="s">
        <v>47</v>
      </c>
      <c r="AL2078" s="3" t="s">
        <v>47</v>
      </c>
      <c r="AM2078" s="3" t="s">
        <v>47</v>
      </c>
      <c r="AU2078" s="3">
        <v>0</v>
      </c>
      <c r="AV2078" s="3">
        <v>11</v>
      </c>
      <c r="AW2078" s="3">
        <v>1</v>
      </c>
      <c r="AX2078" s="3">
        <v>11</v>
      </c>
      <c r="AY2078" s="3">
        <v>100</v>
      </c>
      <c r="AZ2078" s="6" t="str">
        <f t="shared" si="228"/>
        <v>1680.4</v>
      </c>
      <c r="BC2078" s="12" t="s">
        <v>4573</v>
      </c>
      <c r="BJ2078" s="12">
        <f t="shared" si="229"/>
        <v>0</v>
      </c>
      <c r="BK2078" s="12">
        <f t="shared" si="230"/>
        <v>0</v>
      </c>
      <c r="CQ2078" s="3" t="str">
        <f>CONCATENATE(baseURL!$A$1,baseURL!$B$1,baseURL!$C$1,".",C2078,".",L2078,".pkl&amp;seq=",BC2078)</f>
        <v>http://proteomics.broadinstitute.org/millscripts/viewfeed.pl?side=xl&amp;cycle=1&amp;fixedMods=iaaC&amp;file=msdataSM/iPRG2012_nd/cpick_in/iPRG2012_nd.1680.4.3.pkl&amp;seq=VLLVYAHQEPK</v>
      </c>
    </row>
    <row r="2079" spans="1:95" x14ac:dyDescent="0.2">
      <c r="A2079" s="3">
        <v>3192</v>
      </c>
      <c r="B2079" s="2" t="s">
        <v>4669</v>
      </c>
      <c r="C2079" s="2" t="s">
        <v>4660</v>
      </c>
      <c r="D2079" s="3">
        <v>5315</v>
      </c>
      <c r="E2079" s="3">
        <v>5312</v>
      </c>
      <c r="F2079" s="3">
        <v>35288</v>
      </c>
      <c r="G2079" s="3">
        <v>6991</v>
      </c>
      <c r="H2079" s="3">
        <v>23.453600000000002</v>
      </c>
      <c r="I2079" s="30">
        <v>517.77704000000006</v>
      </c>
      <c r="J2079" s="30">
        <v>518.27025630000003</v>
      </c>
      <c r="K2079" s="30">
        <v>-0.49321999999999999</v>
      </c>
      <c r="L2079" s="3">
        <v>2</v>
      </c>
      <c r="M2079" s="3">
        <v>2</v>
      </c>
      <c r="N2079" s="10">
        <f t="shared" si="224"/>
        <v>1</v>
      </c>
      <c r="O2079" s="35">
        <v>2</v>
      </c>
      <c r="P2079" s="17"/>
      <c r="Q2079" s="40">
        <v>1035.52918</v>
      </c>
      <c r="R2079" s="40">
        <v>518.26823000000002</v>
      </c>
      <c r="S2079" s="18">
        <f t="shared" si="225"/>
        <v>-947.75247944478565</v>
      </c>
      <c r="T2079" s="18">
        <f t="shared" si="226"/>
        <v>3.9097515200022208</v>
      </c>
      <c r="U2079" s="18">
        <f t="shared" si="227"/>
        <v>3.6081702325065614</v>
      </c>
      <c r="V2079" s="30">
        <v>518.27009999999996</v>
      </c>
      <c r="W2079" s="3" t="s">
        <v>47</v>
      </c>
      <c r="X2079" s="3" t="s">
        <v>47</v>
      </c>
      <c r="Y2079" s="3" t="s">
        <v>48</v>
      </c>
      <c r="Z2079" s="3" t="s">
        <v>48</v>
      </c>
      <c r="AA2079" s="3" t="s">
        <v>47</v>
      </c>
      <c r="AC2079" s="3" t="s">
        <v>52</v>
      </c>
      <c r="AE2079" s="3" t="s">
        <v>47</v>
      </c>
      <c r="AF2079" s="3" t="s">
        <v>48</v>
      </c>
      <c r="AG2079" s="3" t="s">
        <v>48</v>
      </c>
      <c r="AK2079" s="3" t="s">
        <v>48</v>
      </c>
      <c r="AM2079" s="3" t="s">
        <v>48</v>
      </c>
      <c r="AU2079" s="3">
        <v>0</v>
      </c>
      <c r="AV2079" s="3">
        <v>4</v>
      </c>
      <c r="AW2079" s="3">
        <v>2</v>
      </c>
      <c r="AX2079" s="3">
        <v>3</v>
      </c>
      <c r="AY2079" s="3">
        <v>75</v>
      </c>
      <c r="AZ2079" s="6" t="str">
        <f t="shared" si="228"/>
        <v>1680.7</v>
      </c>
      <c r="BC2079" s="12" t="s">
        <v>4670</v>
      </c>
      <c r="BJ2079" s="12">
        <f t="shared" si="229"/>
        <v>0</v>
      </c>
      <c r="BK2079" s="12">
        <f t="shared" si="230"/>
        <v>0</v>
      </c>
      <c r="BO2079" s="3" t="s">
        <v>54</v>
      </c>
      <c r="BR2079" s="3" t="s">
        <v>54</v>
      </c>
      <c r="BT2079" s="3" t="s">
        <v>4671</v>
      </c>
      <c r="CQ2079" s="3" t="str">
        <f>CONCATENATE(baseURL!$A$1,baseURL!$B$1,baseURL!$C$1,".",C2079,".",L2079,".pkl&amp;seq=",BC2079,"&amp;varMods=Deamidated-Q")</f>
        <v>http://proteomics.broadinstitute.org/millscripts/viewfeed.pl?side=xl&amp;cycle=1&amp;fixedMods=iaaC&amp;file=msdataSM/iPRG2012_nd/cpick_in/iPRG2012_nd.1680.7.2.pkl&amp;seq=MqPLKFDR&amp;varMods=Deamidated-Q</v>
      </c>
    </row>
    <row r="2080" spans="1:95" x14ac:dyDescent="0.2">
      <c r="A2080" s="3">
        <v>1530</v>
      </c>
      <c r="B2080" s="2" t="s">
        <v>4672</v>
      </c>
      <c r="C2080" s="2" t="s">
        <v>4665</v>
      </c>
      <c r="D2080" s="3">
        <v>5321</v>
      </c>
      <c r="E2080" s="3">
        <v>5318</v>
      </c>
      <c r="F2080" s="3">
        <v>35307</v>
      </c>
      <c r="G2080" s="3">
        <v>6998</v>
      </c>
      <c r="H2080" s="3">
        <v>23.472300000000001</v>
      </c>
      <c r="I2080" s="30">
        <v>523.80652999999995</v>
      </c>
      <c r="J2080" s="30">
        <v>523.80628230000002</v>
      </c>
      <c r="K2080" s="30">
        <v>2.5000000000000001E-4</v>
      </c>
      <c r="L2080" s="3">
        <v>2</v>
      </c>
      <c r="M2080" s="3">
        <v>2</v>
      </c>
      <c r="N2080" s="10">
        <f t="shared" si="224"/>
        <v>1</v>
      </c>
      <c r="O2080" s="35">
        <v>2</v>
      </c>
      <c r="Q2080" s="40">
        <v>1046.6092000000001</v>
      </c>
      <c r="R2080" s="40">
        <v>523.80823999999996</v>
      </c>
      <c r="S2080" s="18">
        <f t="shared" si="225"/>
        <v>-3.2645534556744753</v>
      </c>
      <c r="T2080" s="18">
        <f t="shared" si="226"/>
        <v>-3.7374364327190581</v>
      </c>
      <c r="U2080" s="18">
        <f t="shared" si="227"/>
        <v>-3.7036454409165174</v>
      </c>
      <c r="V2080" s="30">
        <v>523.80629999999996</v>
      </c>
      <c r="X2080" s="3" t="s">
        <v>47</v>
      </c>
      <c r="Y2080" s="3" t="s">
        <v>47</v>
      </c>
      <c r="Z2080" s="3" t="s">
        <v>52</v>
      </c>
      <c r="AA2080" s="3" t="s">
        <v>65</v>
      </c>
      <c r="AB2080" s="12" t="s">
        <v>48</v>
      </c>
      <c r="AC2080" s="3" t="s">
        <v>65</v>
      </c>
      <c r="AD2080" s="3" t="s">
        <v>48</v>
      </c>
      <c r="AE2080" s="3" t="s">
        <v>65</v>
      </c>
      <c r="AG2080" s="3" t="s">
        <v>52</v>
      </c>
      <c r="AH2080" s="3" t="s">
        <v>52</v>
      </c>
      <c r="AJ2080" s="3" t="s">
        <v>48</v>
      </c>
      <c r="AL2080" s="3" t="s">
        <v>52</v>
      </c>
      <c r="AO2080" s="3" t="s">
        <v>47</v>
      </c>
      <c r="AS2080" s="3" t="s">
        <v>47</v>
      </c>
      <c r="AU2080" s="3">
        <v>3</v>
      </c>
      <c r="AV2080" s="3">
        <v>4</v>
      </c>
      <c r="AW2080" s="3">
        <v>2</v>
      </c>
      <c r="AX2080" s="3">
        <v>3</v>
      </c>
      <c r="AY2080" s="3">
        <v>75</v>
      </c>
      <c r="AZ2080" s="6" t="str">
        <f t="shared" si="228"/>
        <v>1681.5</v>
      </c>
      <c r="BC2080" s="12" t="s">
        <v>4673</v>
      </c>
      <c r="BF2080" s="12" t="s">
        <v>3182</v>
      </c>
      <c r="BJ2080" s="12">
        <f t="shared" si="229"/>
        <v>0</v>
      </c>
      <c r="BK2080" s="12">
        <f t="shared" si="230"/>
        <v>0</v>
      </c>
      <c r="BW2080" s="3" t="s">
        <v>4674</v>
      </c>
      <c r="BY2080" s="3" t="s">
        <v>4675</v>
      </c>
      <c r="CA2080" s="3" t="s">
        <v>4674</v>
      </c>
      <c r="CK2080" s="3" t="s">
        <v>4676</v>
      </c>
      <c r="CQ2080" s="3" t="str">
        <f>CONCATENATE(baseURL!$A$1,baseURL!$B$1,baseURL!$C$1,".",C2080,".",L2080,".pkl&amp;seq=",BC2080,"&amp;varMods=Formyl-STY")</f>
        <v>http://proteomics.broadinstitute.org/millscripts/viewfeed.pl?side=xl&amp;cycle=1&amp;fixedMods=iaaC&amp;file=msdataSM/iPRG2012_nd/cpick_in/iPRG2012_nd.1681.5.2.pkl&amp;seq=LLTGTVVStK&amp;varMods=Formyl-STY</v>
      </c>
    </row>
    <row r="2081" spans="1:101" x14ac:dyDescent="0.2">
      <c r="A2081" s="3">
        <v>231</v>
      </c>
      <c r="B2081" s="2" t="s">
        <v>4682</v>
      </c>
      <c r="C2081" s="2" t="s">
        <v>4669</v>
      </c>
      <c r="D2081" s="3">
        <v>5324</v>
      </c>
      <c r="E2081" s="3">
        <v>5321</v>
      </c>
      <c r="F2081" s="3">
        <v>35310</v>
      </c>
      <c r="G2081" s="3">
        <v>7001</v>
      </c>
      <c r="H2081" s="3">
        <v>23.479800000000001</v>
      </c>
      <c r="I2081" s="30">
        <v>612.31861000000004</v>
      </c>
      <c r="J2081" s="30">
        <v>612.31908729999998</v>
      </c>
      <c r="K2081" s="30">
        <v>-4.8000000000000001E-4</v>
      </c>
      <c r="L2081" s="3">
        <v>0</v>
      </c>
      <c r="M2081" s="3">
        <v>2</v>
      </c>
      <c r="N2081" s="10">
        <f t="shared" si="224"/>
        <v>1</v>
      </c>
      <c r="O2081" s="35">
        <v>3</v>
      </c>
      <c r="P2081" s="17"/>
      <c r="Q2081" s="40">
        <v>1834.95452</v>
      </c>
      <c r="R2081" s="37">
        <v>612.32302000000004</v>
      </c>
      <c r="S2081" s="18">
        <f t="shared" si="225"/>
        <v>-7.2020810192749734</v>
      </c>
      <c r="T2081" s="18">
        <f t="shared" si="226"/>
        <v>-6.4225904818407118</v>
      </c>
      <c r="U2081" s="18">
        <f t="shared" si="227"/>
        <v>-7.0550997739836481</v>
      </c>
      <c r="V2081" s="30">
        <v>612.31870000000004</v>
      </c>
      <c r="Z2081" s="3" t="s">
        <v>52</v>
      </c>
      <c r="AB2081" s="12" t="s">
        <v>47</v>
      </c>
      <c r="AD2081" s="3" t="s">
        <v>47</v>
      </c>
      <c r="AF2081" s="3" t="s">
        <v>48</v>
      </c>
      <c r="AH2081" s="3" t="s">
        <v>47</v>
      </c>
      <c r="AL2081" s="3" t="s">
        <v>52</v>
      </c>
      <c r="AU2081" s="3">
        <v>0</v>
      </c>
      <c r="AV2081" s="3">
        <v>3</v>
      </c>
      <c r="AW2081" s="3">
        <v>1</v>
      </c>
      <c r="AX2081" s="3">
        <v>3</v>
      </c>
      <c r="AY2081" s="3">
        <v>100</v>
      </c>
      <c r="AZ2081" s="6" t="str">
        <f t="shared" si="228"/>
        <v>1681.8</v>
      </c>
      <c r="BC2081" s="12" t="s">
        <v>4683</v>
      </c>
      <c r="BJ2081" s="12">
        <f t="shared" si="229"/>
        <v>0</v>
      </c>
      <c r="BK2081" s="12">
        <f t="shared" si="230"/>
        <v>0</v>
      </c>
      <c r="CQ2081" s="3" t="str">
        <f>CONCATENATE(baseURL!$A$1,baseURL!$B$1,baseURL!$C$1,".",C2081,".",L2081,".pkl&amp;seq=",BC2081)</f>
        <v>http://proteomics.broadinstitute.org/millscripts/viewfeed.pl?side=xl&amp;cycle=1&amp;fixedMods=iaaC&amp;file=msdataSM/iPRG2012_nd/cpick_in/iPRG2012_nd.1681.8.0.pkl&amp;seq=AASDALPPASPKADAPLDK</v>
      </c>
    </row>
    <row r="2082" spans="1:101" x14ac:dyDescent="0.2">
      <c r="A2082" s="3">
        <v>2233</v>
      </c>
      <c r="B2082" s="2" t="s">
        <v>4686</v>
      </c>
      <c r="C2082" s="2" t="s">
        <v>4687</v>
      </c>
      <c r="D2082" s="3">
        <v>5325</v>
      </c>
      <c r="E2082" s="3">
        <v>5322</v>
      </c>
      <c r="F2082" s="3">
        <v>35324</v>
      </c>
      <c r="G2082" s="3">
        <v>7003</v>
      </c>
      <c r="H2082" s="3">
        <v>23.488600000000002</v>
      </c>
      <c r="I2082" s="30">
        <v>417.23671999999999</v>
      </c>
      <c r="J2082" s="30">
        <v>417.23672420000003</v>
      </c>
      <c r="K2082" s="30">
        <v>0</v>
      </c>
      <c r="L2082" s="3">
        <v>0</v>
      </c>
      <c r="M2082" s="3">
        <v>0</v>
      </c>
      <c r="N2082" s="10">
        <f t="shared" si="224"/>
        <v>1</v>
      </c>
      <c r="O2082" s="35">
        <v>2</v>
      </c>
      <c r="P2082" s="17"/>
      <c r="Q2082" s="40">
        <v>833.46280999999999</v>
      </c>
      <c r="R2082" s="40">
        <v>417.23504000000003</v>
      </c>
      <c r="S2082" s="18">
        <f t="shared" si="225"/>
        <v>4.0265074571992336</v>
      </c>
      <c r="T2082" s="18">
        <f t="shared" si="226"/>
        <v>4.0365737259260186</v>
      </c>
      <c r="U2082" s="18">
        <f t="shared" si="227"/>
        <v>3.2595536558409264</v>
      </c>
      <c r="V2082" s="30">
        <v>417.2364</v>
      </c>
      <c r="Z2082" s="3" t="s">
        <v>48</v>
      </c>
      <c r="AA2082" s="3" t="s">
        <v>47</v>
      </c>
      <c r="AB2082" s="12" t="s">
        <v>48</v>
      </c>
      <c r="AC2082" s="3" t="s">
        <v>47</v>
      </c>
      <c r="AF2082" s="3" t="s">
        <v>52</v>
      </c>
      <c r="AH2082" s="3" t="s">
        <v>47</v>
      </c>
      <c r="AL2082" s="3" t="s">
        <v>48</v>
      </c>
      <c r="AU2082" s="3">
        <v>0</v>
      </c>
      <c r="AV2082" s="3">
        <v>3</v>
      </c>
      <c r="AW2082" s="3">
        <v>1</v>
      </c>
      <c r="AX2082" s="3">
        <v>3</v>
      </c>
      <c r="AY2082" s="3">
        <v>100</v>
      </c>
      <c r="AZ2082" s="6" t="str">
        <f t="shared" si="228"/>
        <v>1682.1</v>
      </c>
      <c r="BC2082" s="12" t="s">
        <v>4688</v>
      </c>
      <c r="BJ2082" s="12">
        <f t="shared" si="229"/>
        <v>0</v>
      </c>
      <c r="BK2082" s="12">
        <f t="shared" si="230"/>
        <v>0</v>
      </c>
      <c r="CQ2082" s="3" t="str">
        <f>CONCATENATE(baseURL!$A$1,baseURL!$B$1,baseURL!$C$1,".",C2082,".",L2082,".pkl&amp;seq=",BC2082)</f>
        <v>http://proteomics.broadinstitute.org/millscripts/viewfeed.pl?side=xl&amp;cycle=1&amp;fixedMods=iaaC&amp;file=msdataSM/iPRG2012_nd/cpick_in/iPRG2012_nd.1682.1.0.pkl&amp;seq=VALNGFGR</v>
      </c>
    </row>
    <row r="2083" spans="1:101" x14ac:dyDescent="0.2">
      <c r="A2083" s="3">
        <v>5323</v>
      </c>
      <c r="B2083" s="2" t="s">
        <v>4689</v>
      </c>
      <c r="C2083" s="2" t="s">
        <v>4690</v>
      </c>
      <c r="D2083" s="3">
        <v>5327</v>
      </c>
      <c r="E2083" s="3">
        <v>5324</v>
      </c>
      <c r="F2083" s="3">
        <v>35326</v>
      </c>
      <c r="G2083" s="3">
        <v>7005</v>
      </c>
      <c r="H2083" s="3">
        <v>23.491900000000001</v>
      </c>
      <c r="I2083" s="30">
        <v>457.78777000000002</v>
      </c>
      <c r="J2083" s="30">
        <v>457.78731679999999</v>
      </c>
      <c r="K2083" s="30">
        <v>4.4999999999999999E-4</v>
      </c>
      <c r="L2083" s="3">
        <v>2</v>
      </c>
      <c r="M2083" s="3">
        <v>2</v>
      </c>
      <c r="N2083" s="10">
        <f t="shared" si="224"/>
        <v>1</v>
      </c>
      <c r="O2083" s="35">
        <v>2</v>
      </c>
      <c r="P2083" s="17"/>
      <c r="Q2083" s="40">
        <v>914.56694000000005</v>
      </c>
      <c r="R2083" s="40">
        <v>457.78710999999998</v>
      </c>
      <c r="S2083" s="18">
        <f t="shared" si="225"/>
        <v>1.4417181821457636</v>
      </c>
      <c r="T2083" s="18">
        <f t="shared" si="226"/>
        <v>0.45173836371417198</v>
      </c>
      <c r="U2083" s="18">
        <f t="shared" si="227"/>
        <v>-2.1844214824555518E-2</v>
      </c>
      <c r="V2083" s="30">
        <v>457.78710000000001</v>
      </c>
      <c r="W2083" s="3" t="s">
        <v>47</v>
      </c>
      <c r="X2083" s="3" t="s">
        <v>47</v>
      </c>
      <c r="Y2083" s="3" t="s">
        <v>47</v>
      </c>
      <c r="Z2083" s="3" t="s">
        <v>47</v>
      </c>
      <c r="AA2083" s="3" t="s">
        <v>48</v>
      </c>
      <c r="AB2083" s="12" t="s">
        <v>47</v>
      </c>
      <c r="AC2083" s="3" t="s">
        <v>47</v>
      </c>
      <c r="AD2083" s="3" t="s">
        <v>47</v>
      </c>
      <c r="AE2083" s="3" t="s">
        <v>47</v>
      </c>
      <c r="AF2083" s="3" t="s">
        <v>47</v>
      </c>
      <c r="AG2083" s="3" t="s">
        <v>48</v>
      </c>
      <c r="AH2083" s="3" t="s">
        <v>47</v>
      </c>
      <c r="AI2083" s="3" t="s">
        <v>47</v>
      </c>
      <c r="AJ2083" s="3" t="s">
        <v>47</v>
      </c>
      <c r="AK2083" s="3" t="s">
        <v>47</v>
      </c>
      <c r="AL2083" s="3" t="s">
        <v>47</v>
      </c>
      <c r="AM2083" s="3" t="s">
        <v>47</v>
      </c>
      <c r="AN2083" s="3" t="s">
        <v>47</v>
      </c>
      <c r="AU2083" s="3">
        <v>0</v>
      </c>
      <c r="AV2083" s="3">
        <v>16</v>
      </c>
      <c r="AW2083" s="3">
        <v>1</v>
      </c>
      <c r="AX2083" s="3">
        <v>16</v>
      </c>
      <c r="AY2083" s="3">
        <v>100</v>
      </c>
      <c r="AZ2083" s="6" t="str">
        <f t="shared" si="228"/>
        <v>1682.3</v>
      </c>
      <c r="BC2083" s="12" t="s">
        <v>4590</v>
      </c>
      <c r="BJ2083" s="12">
        <f t="shared" si="229"/>
        <v>0</v>
      </c>
      <c r="BK2083" s="12">
        <f t="shared" si="230"/>
        <v>0</v>
      </c>
      <c r="CQ2083" s="3" t="str">
        <f>CONCATENATE(baseURL!$A$1,baseURL!$B$1,baseURL!$C$1,".",C2083,".",L2083,".pkl&amp;seq=",BC2083)</f>
        <v>http://proteomics.broadinstitute.org/millscripts/viewfeed.pl?side=xl&amp;cycle=1&amp;fixedMods=iaaC&amp;file=msdataSM/iPRG2012_nd/cpick_in/iPRG2012_nd.1682.3.2.pkl&amp;seq=QTVAVGVLK</v>
      </c>
    </row>
    <row r="2084" spans="1:101" x14ac:dyDescent="0.2">
      <c r="A2084" s="3">
        <v>5387</v>
      </c>
      <c r="B2084" s="2" t="s">
        <v>4691</v>
      </c>
      <c r="C2084" s="2" t="s">
        <v>4692</v>
      </c>
      <c r="D2084" s="3">
        <v>5328</v>
      </c>
      <c r="E2084" s="3">
        <v>5325</v>
      </c>
      <c r="F2084" s="3">
        <v>35327</v>
      </c>
      <c r="G2084" s="3">
        <v>7006</v>
      </c>
      <c r="H2084" s="3">
        <v>23.493600000000001</v>
      </c>
      <c r="I2084" s="30">
        <v>461.92773999999997</v>
      </c>
      <c r="J2084" s="30">
        <v>461.92856740000002</v>
      </c>
      <c r="K2084" s="30">
        <v>-8.3000000000000001E-4</v>
      </c>
      <c r="L2084" s="3">
        <v>3</v>
      </c>
      <c r="M2084" s="3">
        <v>3</v>
      </c>
      <c r="N2084" s="10">
        <f t="shared" si="224"/>
        <v>1</v>
      </c>
      <c r="O2084" s="35">
        <v>3</v>
      </c>
      <c r="P2084" s="17"/>
      <c r="Q2084" s="40">
        <v>1383.7702899999999</v>
      </c>
      <c r="R2084" s="40">
        <v>461.92827999999997</v>
      </c>
      <c r="S2084" s="18">
        <f t="shared" si="225"/>
        <v>-1.1690126441292426</v>
      </c>
      <c r="T2084" s="18">
        <f t="shared" si="226"/>
        <v>0.62217450736606827</v>
      </c>
      <c r="U2084" s="18">
        <f t="shared" si="227"/>
        <v>-0.17318705832115253</v>
      </c>
      <c r="V2084" s="30">
        <v>461.9282</v>
      </c>
      <c r="W2084" s="3" t="s">
        <v>47</v>
      </c>
      <c r="X2084" s="3" t="s">
        <v>47</v>
      </c>
      <c r="Y2084" s="3" t="s">
        <v>47</v>
      </c>
      <c r="Z2084" s="3" t="s">
        <v>47</v>
      </c>
      <c r="AA2084" s="3" t="s">
        <v>47</v>
      </c>
      <c r="AB2084" s="12" t="s">
        <v>47</v>
      </c>
      <c r="AC2084" s="3" t="s">
        <v>47</v>
      </c>
      <c r="AD2084" s="3" t="s">
        <v>47</v>
      </c>
      <c r="AE2084" s="3" t="s">
        <v>47</v>
      </c>
      <c r="AF2084" s="3" t="s">
        <v>47</v>
      </c>
      <c r="AG2084" s="3" t="s">
        <v>48</v>
      </c>
      <c r="AH2084" s="3" t="s">
        <v>47</v>
      </c>
      <c r="AI2084" s="3" t="s">
        <v>48</v>
      </c>
      <c r="AJ2084" s="3" t="s">
        <v>47</v>
      </c>
      <c r="AK2084" s="3" t="s">
        <v>52</v>
      </c>
      <c r="AL2084" s="3" t="s">
        <v>48</v>
      </c>
      <c r="AM2084" s="3" t="s">
        <v>47</v>
      </c>
      <c r="AU2084" s="3">
        <v>0</v>
      </c>
      <c r="AV2084" s="3">
        <v>13</v>
      </c>
      <c r="AW2084" s="3">
        <v>1</v>
      </c>
      <c r="AX2084" s="3">
        <v>13</v>
      </c>
      <c r="AY2084" s="3">
        <v>100</v>
      </c>
      <c r="AZ2084" s="6" t="str">
        <f t="shared" si="228"/>
        <v>1682.4</v>
      </c>
      <c r="BC2084" s="12" t="s">
        <v>4693</v>
      </c>
      <c r="BJ2084" s="12">
        <f t="shared" si="229"/>
        <v>0</v>
      </c>
      <c r="BK2084" s="12">
        <f t="shared" si="230"/>
        <v>0</v>
      </c>
      <c r="CQ2084" s="3" t="str">
        <f>CONCATENATE(baseURL!$A$1,baseURL!$B$1,baseURL!$C$1,".",C2084,".",L2084,".pkl&amp;seq=",BC2084)</f>
        <v>http://proteomics.broadinstitute.org/millscripts/viewfeed.pl?side=xl&amp;cycle=1&amp;fixedMods=iaaC&amp;file=msdataSM/iPRG2012_nd/cpick_in/iPRG2012_nd.1682.4.3.pkl&amp;seq=TVGAALTNDPRLR</v>
      </c>
    </row>
    <row r="2085" spans="1:101" x14ac:dyDescent="0.2">
      <c r="A2085" s="3">
        <v>3586</v>
      </c>
      <c r="B2085" s="2" t="s">
        <v>4684</v>
      </c>
      <c r="C2085" s="2" t="s">
        <v>4682</v>
      </c>
      <c r="D2085" s="3">
        <v>5333</v>
      </c>
      <c r="E2085" s="3">
        <v>5330</v>
      </c>
      <c r="F2085" s="3">
        <v>35332</v>
      </c>
      <c r="G2085" s="3">
        <v>7011</v>
      </c>
      <c r="H2085" s="3">
        <v>23.501899999999999</v>
      </c>
      <c r="I2085" s="30">
        <v>525.28290000000004</v>
      </c>
      <c r="J2085" s="30">
        <v>525.28559010000004</v>
      </c>
      <c r="K2085" s="30">
        <v>-2.6900000000000001E-3</v>
      </c>
      <c r="L2085" s="3">
        <v>2</v>
      </c>
      <c r="M2085" s="3">
        <v>2</v>
      </c>
      <c r="N2085" s="10">
        <f t="shared" si="224"/>
        <v>1</v>
      </c>
      <c r="O2085" s="35">
        <v>2</v>
      </c>
      <c r="P2085" s="17"/>
      <c r="Q2085" s="40">
        <v>1049.56259</v>
      </c>
      <c r="R2085" s="40">
        <v>525.28493000000003</v>
      </c>
      <c r="S2085" s="18">
        <f t="shared" si="225"/>
        <v>-3.8645692728909058</v>
      </c>
      <c r="T2085" s="18">
        <f t="shared" si="226"/>
        <v>1.2566513187511474</v>
      </c>
      <c r="U2085" s="18">
        <f t="shared" si="227"/>
        <v>0.70437962112359565</v>
      </c>
      <c r="V2085" s="30">
        <v>525.28530000000001</v>
      </c>
      <c r="W2085" s="3" t="s">
        <v>48</v>
      </c>
      <c r="X2085" s="3" t="s">
        <v>48</v>
      </c>
      <c r="Y2085" s="3" t="s">
        <v>48</v>
      </c>
      <c r="Z2085" s="3" t="s">
        <v>48</v>
      </c>
      <c r="AA2085" s="3" t="s">
        <v>47</v>
      </c>
      <c r="AB2085" s="12" t="s">
        <v>47</v>
      </c>
      <c r="AC2085" s="3" t="s">
        <v>47</v>
      </c>
      <c r="AF2085" s="3" t="s">
        <v>48</v>
      </c>
      <c r="AG2085" s="3" t="s">
        <v>52</v>
      </c>
      <c r="AL2085" s="3" t="s">
        <v>52</v>
      </c>
      <c r="AU2085" s="3">
        <v>0</v>
      </c>
      <c r="AV2085" s="3">
        <v>3</v>
      </c>
      <c r="AW2085" s="3">
        <v>1</v>
      </c>
      <c r="AX2085" s="3">
        <v>3</v>
      </c>
      <c r="AY2085" s="3">
        <v>100</v>
      </c>
      <c r="AZ2085" s="6" t="str">
        <f t="shared" si="228"/>
        <v>1682.9</v>
      </c>
      <c r="BC2085" s="12" t="s">
        <v>4685</v>
      </c>
      <c r="BJ2085" s="12">
        <f t="shared" si="229"/>
        <v>0</v>
      </c>
      <c r="BK2085" s="12">
        <f t="shared" si="230"/>
        <v>0</v>
      </c>
      <c r="CQ2085" s="3" t="str">
        <f>CONCATENATE(baseURL!$A$1,baseURL!$B$1,baseURL!$C$1,".",C2085,".",L2085,".pkl&amp;seq=",BC2085)</f>
        <v>http://proteomics.broadinstitute.org/millscripts/viewfeed.pl?side=xl&amp;cycle=1&amp;fixedMods=iaaC&amp;file=msdataSM/iPRG2012_nd/cpick_in/iPRG2012_nd.1682.9.2.pkl&amp;seq=QALGEQLYK</v>
      </c>
      <c r="CV2085" s="7"/>
      <c r="CW2085" s="7"/>
    </row>
    <row r="2086" spans="1:101" x14ac:dyDescent="0.2">
      <c r="A2086" s="3">
        <v>4476</v>
      </c>
      <c r="B2086" s="2" t="s">
        <v>4694</v>
      </c>
      <c r="C2086" s="2" t="s">
        <v>4695</v>
      </c>
      <c r="D2086" s="3">
        <v>5337</v>
      </c>
      <c r="E2086" s="3">
        <v>5334</v>
      </c>
      <c r="F2086" s="3">
        <v>35347</v>
      </c>
      <c r="G2086" s="3">
        <v>7016</v>
      </c>
      <c r="H2086" s="3">
        <v>23.5182</v>
      </c>
      <c r="I2086" s="30">
        <v>556.83765000000005</v>
      </c>
      <c r="J2086" s="30">
        <v>556.8368408</v>
      </c>
      <c r="K2086" s="30">
        <v>8.0999999999999996E-4</v>
      </c>
      <c r="L2086" s="3">
        <v>2</v>
      </c>
      <c r="M2086" s="3">
        <v>2</v>
      </c>
      <c r="N2086" s="10">
        <f t="shared" si="224"/>
        <v>1</v>
      </c>
      <c r="O2086" s="35">
        <v>2</v>
      </c>
      <c r="P2086" s="17"/>
      <c r="Q2086" s="40">
        <v>1112.6673900000001</v>
      </c>
      <c r="R2086" s="40">
        <v>556.83732999999995</v>
      </c>
      <c r="S2086" s="18">
        <f t="shared" si="225"/>
        <v>0.57467411551156677</v>
      </c>
      <c r="T2086" s="18">
        <f t="shared" si="226"/>
        <v>-0.87853305371468515</v>
      </c>
      <c r="U2086" s="18">
        <f t="shared" si="227"/>
        <v>-1.1313896645561077</v>
      </c>
      <c r="V2086" s="30">
        <v>556.83669999999995</v>
      </c>
      <c r="W2086" s="3" t="s">
        <v>47</v>
      </c>
      <c r="X2086" s="3" t="s">
        <v>47</v>
      </c>
      <c r="Y2086" s="3" t="s">
        <v>47</v>
      </c>
      <c r="Z2086" s="3" t="s">
        <v>47</v>
      </c>
      <c r="AA2086" s="3" t="s">
        <v>47</v>
      </c>
      <c r="AB2086" s="12" t="s">
        <v>47</v>
      </c>
      <c r="AC2086" s="3" t="s">
        <v>47</v>
      </c>
      <c r="AD2086" s="3" t="s">
        <v>47</v>
      </c>
      <c r="AE2086" s="3" t="s">
        <v>47</v>
      </c>
      <c r="AF2086" s="3" t="s">
        <v>47</v>
      </c>
      <c r="AG2086" s="3" t="s">
        <v>47</v>
      </c>
      <c r="AH2086" s="3" t="s">
        <v>47</v>
      </c>
      <c r="AI2086" s="3" t="s">
        <v>47</v>
      </c>
      <c r="AK2086" s="3" t="s">
        <v>47</v>
      </c>
      <c r="AL2086" s="3" t="s">
        <v>47</v>
      </c>
      <c r="AM2086" s="3" t="s">
        <v>47</v>
      </c>
      <c r="AN2086" s="3" t="s">
        <v>47</v>
      </c>
      <c r="AU2086" s="3">
        <v>0</v>
      </c>
      <c r="AV2086" s="3">
        <v>17</v>
      </c>
      <c r="AW2086" s="3">
        <v>1</v>
      </c>
      <c r="AX2086" s="3">
        <v>17</v>
      </c>
      <c r="AY2086" s="3">
        <v>100</v>
      </c>
      <c r="AZ2086" s="6" t="str">
        <f t="shared" si="228"/>
        <v>1683.3</v>
      </c>
      <c r="BC2086" s="12" t="s">
        <v>4696</v>
      </c>
      <c r="BJ2086" s="12">
        <f t="shared" si="229"/>
        <v>0</v>
      </c>
      <c r="BK2086" s="12">
        <f t="shared" si="230"/>
        <v>0</v>
      </c>
      <c r="CQ2086" s="3" t="str">
        <f>CONCATENATE(baseURL!$A$1,baseURL!$B$1,baseURL!$C$1,".",C2086,".",L2086,".pkl&amp;seq=",BC2086)</f>
        <v>http://proteomics.broadinstitute.org/millscripts/viewfeed.pl?side=xl&amp;cycle=1&amp;fixedMods=iaaC&amp;file=msdataSM/iPRG2012_nd/cpick_in/iPRG2012_nd.1683.3.2.pkl&amp;seq=APTQLDLKVK</v>
      </c>
    </row>
    <row r="2087" spans="1:101" x14ac:dyDescent="0.2">
      <c r="A2087" s="3">
        <v>828</v>
      </c>
      <c r="B2087" s="2" t="s">
        <v>4697</v>
      </c>
      <c r="C2087" s="2" t="s">
        <v>4689</v>
      </c>
      <c r="D2087" s="3">
        <v>5338</v>
      </c>
      <c r="E2087" s="3">
        <v>5335</v>
      </c>
      <c r="F2087" s="3">
        <v>35348</v>
      </c>
      <c r="G2087" s="3">
        <v>7017</v>
      </c>
      <c r="H2087" s="3">
        <v>23.520700000000001</v>
      </c>
      <c r="I2087" s="30">
        <v>570.75477999999998</v>
      </c>
      <c r="J2087" s="30">
        <v>570.75457340000003</v>
      </c>
      <c r="K2087" s="30">
        <v>2.1000000000000001E-4</v>
      </c>
      <c r="L2087" s="3">
        <v>2</v>
      </c>
      <c r="M2087" s="3">
        <v>2</v>
      </c>
      <c r="N2087" s="10">
        <f t="shared" si="224"/>
        <v>1</v>
      </c>
      <c r="O2087" s="35">
        <v>2</v>
      </c>
      <c r="P2087" s="17"/>
      <c r="Q2087" s="40">
        <v>1140.5031200000001</v>
      </c>
      <c r="R2087" s="40">
        <v>570.75519999999995</v>
      </c>
      <c r="S2087" s="18">
        <f t="shared" si="225"/>
        <v>-0.73586714577945767</v>
      </c>
      <c r="T2087" s="18">
        <f t="shared" si="226"/>
        <v>-1.0978436988723947</v>
      </c>
      <c r="U2087" s="18">
        <f t="shared" si="227"/>
        <v>-1.0512387797133949</v>
      </c>
      <c r="V2087" s="30">
        <v>570.75459999999998</v>
      </c>
      <c r="W2087" s="3" t="s">
        <v>47</v>
      </c>
      <c r="X2087" s="3" t="s">
        <v>47</v>
      </c>
      <c r="Y2087" s="3" t="s">
        <v>47</v>
      </c>
      <c r="Z2087" s="3" t="s">
        <v>52</v>
      </c>
      <c r="AA2087" s="3" t="s">
        <v>47</v>
      </c>
      <c r="AC2087" s="3" t="s">
        <v>52</v>
      </c>
      <c r="AD2087" s="3" t="s">
        <v>47</v>
      </c>
      <c r="AE2087" s="3" t="s">
        <v>47</v>
      </c>
      <c r="AF2087" s="3" t="s">
        <v>47</v>
      </c>
      <c r="AG2087" s="3" t="s">
        <v>52</v>
      </c>
      <c r="AJ2087" s="3" t="s">
        <v>47</v>
      </c>
      <c r="AK2087" s="3" t="s">
        <v>52</v>
      </c>
      <c r="AO2087" s="3" t="s">
        <v>47</v>
      </c>
      <c r="AU2087" s="3">
        <v>0</v>
      </c>
      <c r="AV2087" s="3">
        <v>9</v>
      </c>
      <c r="AW2087" s="3">
        <v>2</v>
      </c>
      <c r="AX2087" s="3">
        <v>8</v>
      </c>
      <c r="AY2087" s="3">
        <v>88.89</v>
      </c>
      <c r="AZ2087" s="6" t="str">
        <f t="shared" si="228"/>
        <v>1683.4</v>
      </c>
      <c r="BC2087" s="12" t="s">
        <v>4698</v>
      </c>
      <c r="BJ2087" s="12">
        <f t="shared" si="229"/>
        <v>0</v>
      </c>
      <c r="BK2087" s="12">
        <f t="shared" si="230"/>
        <v>0</v>
      </c>
      <c r="BM2087" s="3" t="s">
        <v>162</v>
      </c>
      <c r="BR2087" s="3" t="s">
        <v>162</v>
      </c>
      <c r="CF2087" s="3" t="s">
        <v>4699</v>
      </c>
      <c r="CQ2087" s="3" t="str">
        <f>CONCATENATE(baseURL!$A$1,baseURL!$B$1,baseURL!$C$1,".",C2087,".",L2087,".pkl&amp;seq=",BC2087,"&amp;varMods=Sodiated-E")</f>
        <v>http://proteomics.broadinstitute.org/millscripts/viewfeed.pl?side=xl&amp;cycle=1&amp;fixedMods=iaaC&amp;file=msdataSM/iPRG2012_nd/cpick_in/iPRG2012_nd.1683.4.2.pkl&amp;seq=LAAQTLEeDE&amp;varMods=Sodiated-E</v>
      </c>
    </row>
    <row r="2088" spans="1:101" x14ac:dyDescent="0.2">
      <c r="A2088" s="3">
        <v>7085</v>
      </c>
      <c r="B2088" s="2" t="s">
        <v>4700</v>
      </c>
      <c r="C2088" s="2" t="s">
        <v>4691</v>
      </c>
      <c r="D2088" s="3">
        <v>5339</v>
      </c>
      <c r="E2088" s="3">
        <v>5336</v>
      </c>
      <c r="F2088" s="3">
        <v>35349</v>
      </c>
      <c r="G2088" s="3">
        <v>7018</v>
      </c>
      <c r="H2088" s="3">
        <v>23.524000000000001</v>
      </c>
      <c r="I2088" s="30">
        <v>656.33217000000002</v>
      </c>
      <c r="J2088" s="30">
        <v>656.33073879999995</v>
      </c>
      <c r="K2088" s="30">
        <v>1.4300000000000001E-3</v>
      </c>
      <c r="L2088" s="3">
        <v>2</v>
      </c>
      <c r="M2088" s="3">
        <v>2</v>
      </c>
      <c r="N2088" s="10">
        <f t="shared" si="224"/>
        <v>1</v>
      </c>
      <c r="O2088" s="35">
        <v>2</v>
      </c>
      <c r="P2088" s="17"/>
      <c r="Q2088" s="40">
        <v>1311.65392</v>
      </c>
      <c r="R2088" s="40">
        <v>656.3306</v>
      </c>
      <c r="S2088" s="18">
        <f t="shared" si="225"/>
        <v>2.3920871585374357</v>
      </c>
      <c r="T2088" s="18">
        <f t="shared" si="226"/>
        <v>0.21147878819782204</v>
      </c>
      <c r="U2088" s="18">
        <f t="shared" si="227"/>
        <v>0.15236223935757062</v>
      </c>
      <c r="V2088" s="30">
        <v>656.33069999999998</v>
      </c>
      <c r="W2088" s="3" t="s">
        <v>65</v>
      </c>
      <c r="X2088" s="3" t="s">
        <v>47</v>
      </c>
      <c r="Y2088" s="3" t="s">
        <v>47</v>
      </c>
      <c r="Z2088" s="3" t="s">
        <v>52</v>
      </c>
      <c r="AA2088" s="3" t="s">
        <v>47</v>
      </c>
      <c r="AB2088" s="12" t="s">
        <v>47</v>
      </c>
      <c r="AC2088" s="3" t="s">
        <v>47</v>
      </c>
      <c r="AD2088" s="3" t="s">
        <v>48</v>
      </c>
      <c r="AF2088" s="3" t="s">
        <v>52</v>
      </c>
      <c r="AG2088" s="3" t="s">
        <v>48</v>
      </c>
      <c r="AH2088" s="3" t="s">
        <v>47</v>
      </c>
      <c r="AI2088" s="3" t="s">
        <v>47</v>
      </c>
      <c r="AJ2088" s="3" t="s">
        <v>52</v>
      </c>
      <c r="AL2088" s="3" t="s">
        <v>52</v>
      </c>
      <c r="AU2088" s="3">
        <v>1</v>
      </c>
      <c r="AV2088" s="3">
        <v>7</v>
      </c>
      <c r="AW2088" s="3">
        <v>1</v>
      </c>
      <c r="AX2088" s="3">
        <v>7</v>
      </c>
      <c r="AY2088" s="3">
        <v>100</v>
      </c>
      <c r="AZ2088" s="6" t="str">
        <f t="shared" si="228"/>
        <v>1683.5</v>
      </c>
      <c r="BC2088" s="12" t="s">
        <v>4597</v>
      </c>
      <c r="BJ2088" s="12">
        <f t="shared" si="229"/>
        <v>0</v>
      </c>
      <c r="BK2088" s="12">
        <f t="shared" si="230"/>
        <v>0</v>
      </c>
      <c r="BS2088" s="3" t="s">
        <v>4701</v>
      </c>
      <c r="CQ2088" s="3" t="str">
        <f>CONCATENATE(baseURL!$A$1,baseURL!$B$1,baseURL!$C$1,".",C2088,".",L2088,".pkl&amp;seq=",BC2088)</f>
        <v>http://proteomics.broadinstitute.org/millscripts/viewfeed.pl?side=xl&amp;cycle=1&amp;fixedMods=iaaC&amp;file=msdataSM/iPRG2012_nd/cpick_in/iPRG2012_nd.1683.5.2.pkl&amp;seq=SLVPSGASTGVHEA</v>
      </c>
    </row>
    <row r="2089" spans="1:101" x14ac:dyDescent="0.2">
      <c r="A2089" s="3">
        <v>4369</v>
      </c>
      <c r="B2089" s="2" t="s">
        <v>4702</v>
      </c>
      <c r="C2089" s="2" t="s">
        <v>4703</v>
      </c>
      <c r="D2089" s="3">
        <v>5340</v>
      </c>
      <c r="E2089" s="3">
        <v>5337</v>
      </c>
      <c r="F2089" s="3">
        <v>35350</v>
      </c>
      <c r="G2089" s="3">
        <v>7019</v>
      </c>
      <c r="H2089" s="3">
        <v>23.5274</v>
      </c>
      <c r="I2089" s="30">
        <v>870.98355000000004</v>
      </c>
      <c r="J2089" s="30">
        <v>870.98354840000002</v>
      </c>
      <c r="K2089" s="30">
        <v>0</v>
      </c>
      <c r="L2089" s="3">
        <v>2</v>
      </c>
      <c r="M2089" s="3">
        <v>0</v>
      </c>
      <c r="N2089" s="10">
        <f t="shared" si="224"/>
        <v>1</v>
      </c>
      <c r="O2089" s="35">
        <v>2</v>
      </c>
      <c r="P2089" s="17"/>
      <c r="Q2089" s="40">
        <v>1740.96027</v>
      </c>
      <c r="R2089" s="40">
        <v>870.98377000000005</v>
      </c>
      <c r="S2089" s="18">
        <f t="shared" si="225"/>
        <v>-0.25258794433447085</v>
      </c>
      <c r="T2089" s="18">
        <f t="shared" si="226"/>
        <v>-0.25442494758735323</v>
      </c>
      <c r="U2089" s="18">
        <f t="shared" si="227"/>
        <v>-0.19518159336716298</v>
      </c>
      <c r="V2089" s="30">
        <v>870.98360000000002</v>
      </c>
      <c r="W2089" s="3" t="s">
        <v>47</v>
      </c>
      <c r="X2089" s="3" t="s">
        <v>47</v>
      </c>
      <c r="Y2089" s="3" t="s">
        <v>47</v>
      </c>
      <c r="Z2089" s="3" t="s">
        <v>47</v>
      </c>
      <c r="AA2089" s="3" t="s">
        <v>47</v>
      </c>
      <c r="AB2089" s="12" t="s">
        <v>47</v>
      </c>
      <c r="AC2089" s="3" t="s">
        <v>47</v>
      </c>
      <c r="AD2089" s="3" t="s">
        <v>47</v>
      </c>
      <c r="AF2089" s="3" t="s">
        <v>48</v>
      </c>
      <c r="AG2089" s="3" t="s">
        <v>48</v>
      </c>
      <c r="AH2089" s="3" t="s">
        <v>47</v>
      </c>
      <c r="AI2089" s="3" t="s">
        <v>48</v>
      </c>
      <c r="AL2089" s="3" t="s">
        <v>48</v>
      </c>
      <c r="AM2089" s="3" t="s">
        <v>47</v>
      </c>
      <c r="AN2089" s="3" t="s">
        <v>47</v>
      </c>
      <c r="AU2089" s="3">
        <v>0</v>
      </c>
      <c r="AV2089" s="3">
        <v>11</v>
      </c>
      <c r="AW2089" s="3">
        <v>1</v>
      </c>
      <c r="AX2089" s="3">
        <v>11</v>
      </c>
      <c r="AY2089" s="3">
        <v>100</v>
      </c>
      <c r="AZ2089" s="6" t="str">
        <f t="shared" si="228"/>
        <v>1683.6</v>
      </c>
      <c r="BC2089" s="12" t="s">
        <v>4704</v>
      </c>
      <c r="BJ2089" s="12">
        <f t="shared" si="229"/>
        <v>0</v>
      </c>
      <c r="BK2089" s="12">
        <f t="shared" si="230"/>
        <v>0</v>
      </c>
      <c r="CQ2089" s="3" t="str">
        <f>CONCATENATE(baseURL!$A$1,baseURL!$B$1,baseURL!$C$1,".",C2089,".",L2089,".pkl&amp;seq=",BC2089)</f>
        <v>http://proteomics.broadinstitute.org/millscripts/viewfeed.pl?side=xl&amp;cycle=1&amp;fixedMods=iaaC&amp;file=msdataSM/iPRG2012_nd/cpick_in/iPRG2012_nd.1683.6.2.pkl&amp;seq=VLEQLSGQTPVQSKAR</v>
      </c>
    </row>
    <row r="2090" spans="1:101" x14ac:dyDescent="0.2">
      <c r="A2090" s="3">
        <v>2560</v>
      </c>
      <c r="B2090" s="2" t="s">
        <v>4705</v>
      </c>
      <c r="C2090" s="2" t="s">
        <v>4706</v>
      </c>
      <c r="D2090" s="3">
        <v>5342</v>
      </c>
      <c r="E2090" s="3">
        <v>5339</v>
      </c>
      <c r="F2090" s="3">
        <v>35367</v>
      </c>
      <c r="G2090" s="3">
        <v>7022</v>
      </c>
      <c r="H2090" s="3">
        <v>23.537800000000001</v>
      </c>
      <c r="I2090" s="30">
        <v>421.75889999999998</v>
      </c>
      <c r="J2090" s="30">
        <v>421.75936280000002</v>
      </c>
      <c r="K2090" s="30">
        <v>-4.6000000000000001E-4</v>
      </c>
      <c r="L2090" s="3">
        <v>2</v>
      </c>
      <c r="M2090" s="3">
        <v>2</v>
      </c>
      <c r="N2090" s="10">
        <f t="shared" si="224"/>
        <v>1</v>
      </c>
      <c r="O2090" s="35">
        <v>2</v>
      </c>
      <c r="P2090" s="17"/>
      <c r="Q2090" s="40">
        <v>842.50942999999995</v>
      </c>
      <c r="R2090" s="40">
        <v>421.75835000000001</v>
      </c>
      <c r="S2090" s="18">
        <f t="shared" si="225"/>
        <v>1.3040642822498369</v>
      </c>
      <c r="T2090" s="18">
        <f t="shared" si="226"/>
        <v>2.4013751002493451</v>
      </c>
      <c r="U2090" s="18">
        <f t="shared" si="227"/>
        <v>1.7782694758319897</v>
      </c>
      <c r="V2090" s="30">
        <v>421.75909999999999</v>
      </c>
      <c r="W2090" s="3" t="s">
        <v>47</v>
      </c>
      <c r="Z2090" s="3" t="s">
        <v>47</v>
      </c>
      <c r="AB2090" s="12" t="s">
        <v>47</v>
      </c>
      <c r="AC2090" s="3" t="s">
        <v>47</v>
      </c>
      <c r="AD2090" s="3" t="s">
        <v>47</v>
      </c>
      <c r="AE2090" s="3" t="s">
        <v>47</v>
      </c>
      <c r="AF2090" s="3" t="s">
        <v>47</v>
      </c>
      <c r="AG2090" s="3" t="s">
        <v>47</v>
      </c>
      <c r="AH2090" s="3" t="s">
        <v>47</v>
      </c>
      <c r="AI2090" s="3" t="s">
        <v>47</v>
      </c>
      <c r="AJ2090" s="3" t="s">
        <v>47</v>
      </c>
      <c r="AK2090" s="3" t="s">
        <v>47</v>
      </c>
      <c r="AL2090" s="3" t="s">
        <v>47</v>
      </c>
      <c r="AU2090" s="3">
        <v>0</v>
      </c>
      <c r="AV2090" s="3">
        <v>13</v>
      </c>
      <c r="AW2090" s="3">
        <v>1</v>
      </c>
      <c r="AX2090" s="3">
        <v>13</v>
      </c>
      <c r="AY2090" s="3">
        <v>100</v>
      </c>
      <c r="AZ2090" s="6" t="str">
        <f t="shared" si="228"/>
        <v>1684.2</v>
      </c>
      <c r="BC2090" s="12" t="s">
        <v>4707</v>
      </c>
      <c r="BJ2090" s="12">
        <f t="shared" si="229"/>
        <v>0</v>
      </c>
      <c r="BK2090" s="12">
        <f t="shared" si="230"/>
        <v>0</v>
      </c>
      <c r="CQ2090" s="3" t="str">
        <f>CONCATENATE(baseURL!$A$1,baseURL!$B$1,baseURL!$C$1,".",C2090,".",L2090,".pkl&amp;seq=",BC2090)</f>
        <v>http://proteomics.broadinstitute.org/millscripts/viewfeed.pl?side=xl&amp;cycle=1&amp;fixedMods=iaaC&amp;file=msdataSM/iPRG2012_nd/cpick_in/iPRG2012_nd.1684.2.2.pkl&amp;seq=VATVSLPR</v>
      </c>
    </row>
    <row r="2091" spans="1:101" x14ac:dyDescent="0.2">
      <c r="A2091" s="3">
        <v>5128</v>
      </c>
      <c r="B2091" s="2" t="s">
        <v>4708</v>
      </c>
      <c r="C2091" s="2" t="s">
        <v>4702</v>
      </c>
      <c r="D2091" s="3">
        <v>5347</v>
      </c>
      <c r="E2091" s="3">
        <v>5344</v>
      </c>
      <c r="F2091" s="3">
        <v>35372</v>
      </c>
      <c r="G2091" s="3">
        <v>7027</v>
      </c>
      <c r="H2091" s="3">
        <v>23.5486</v>
      </c>
      <c r="I2091" s="30">
        <v>609.82443999999998</v>
      </c>
      <c r="J2091" s="30">
        <v>609.82528209999998</v>
      </c>
      <c r="K2091" s="30">
        <v>-8.4000000000000003E-4</v>
      </c>
      <c r="L2091" s="3">
        <v>2</v>
      </c>
      <c r="M2091" s="3">
        <v>2</v>
      </c>
      <c r="N2091" s="10">
        <f t="shared" si="224"/>
        <v>1</v>
      </c>
      <c r="O2091" s="35">
        <v>2</v>
      </c>
      <c r="P2091" s="17"/>
      <c r="Q2091" s="40">
        <v>1218.6436900000001</v>
      </c>
      <c r="R2091" s="40">
        <v>609.82547999999997</v>
      </c>
      <c r="S2091" s="18">
        <f t="shared" si="225"/>
        <v>-1.7054059466145131</v>
      </c>
      <c r="T2091" s="18">
        <f t="shared" si="226"/>
        <v>-0.32451907386553269</v>
      </c>
      <c r="U2091" s="18">
        <f t="shared" si="227"/>
        <v>-0.62312909580309261</v>
      </c>
      <c r="V2091" s="30">
        <v>609.82510000000002</v>
      </c>
      <c r="W2091" s="3" t="s">
        <v>47</v>
      </c>
      <c r="X2091" s="3" t="s">
        <v>47</v>
      </c>
      <c r="Y2091" s="3" t="s">
        <v>47</v>
      </c>
      <c r="Z2091" s="3" t="s">
        <v>47</v>
      </c>
      <c r="AA2091" s="3" t="s">
        <v>47</v>
      </c>
      <c r="AB2091" s="12" t="s">
        <v>47</v>
      </c>
      <c r="AC2091" s="3" t="s">
        <v>47</v>
      </c>
      <c r="AD2091" s="3" t="s">
        <v>47</v>
      </c>
      <c r="AE2091" s="3" t="s">
        <v>47</v>
      </c>
      <c r="AF2091" s="3" t="s">
        <v>47</v>
      </c>
      <c r="AG2091" s="3" t="s">
        <v>47</v>
      </c>
      <c r="AH2091" s="3" t="s">
        <v>47</v>
      </c>
      <c r="AI2091" s="3" t="s">
        <v>47</v>
      </c>
      <c r="AJ2091" s="3" t="s">
        <v>47</v>
      </c>
      <c r="AK2091" s="3" t="s">
        <v>47</v>
      </c>
      <c r="AL2091" s="3" t="s">
        <v>47</v>
      </c>
      <c r="AM2091" s="3" t="s">
        <v>47</v>
      </c>
      <c r="AN2091" s="3" t="s">
        <v>47</v>
      </c>
      <c r="AU2091" s="3">
        <v>0</v>
      </c>
      <c r="AV2091" s="3">
        <v>18</v>
      </c>
      <c r="AW2091" s="3">
        <v>1</v>
      </c>
      <c r="AX2091" s="3">
        <v>18</v>
      </c>
      <c r="AY2091" s="3">
        <v>100</v>
      </c>
      <c r="AZ2091" s="6" t="str">
        <f t="shared" si="228"/>
        <v>1684.7</v>
      </c>
      <c r="BC2091" s="12" t="s">
        <v>4607</v>
      </c>
      <c r="BJ2091" s="12">
        <f t="shared" si="229"/>
        <v>0</v>
      </c>
      <c r="BK2091" s="12">
        <f t="shared" si="230"/>
        <v>0</v>
      </c>
      <c r="CQ2091" s="3" t="str">
        <f>CONCATENATE(baseURL!$A$1,baseURL!$B$1,baseURL!$C$1,".",C2091,".",L2091,".pkl&amp;seq=",BC2091)</f>
        <v>http://proteomics.broadinstitute.org/millscripts/viewfeed.pl?side=xl&amp;cycle=1&amp;fixedMods=iaaC&amp;file=msdataSM/iPRG2012_nd/cpick_in/iPRG2012_nd.1684.7.2.pkl&amp;seq=SSNLTLSNAVGR</v>
      </c>
    </row>
    <row r="2092" spans="1:101" x14ac:dyDescent="0.2">
      <c r="A2092" s="3">
        <v>6652</v>
      </c>
      <c r="B2092" s="2" t="s">
        <v>4709</v>
      </c>
      <c r="C2092" s="2" t="s">
        <v>4710</v>
      </c>
      <c r="D2092" s="3">
        <v>5348</v>
      </c>
      <c r="E2092" s="3">
        <v>5345</v>
      </c>
      <c r="F2092" s="3">
        <v>35373</v>
      </c>
      <c r="G2092" s="3">
        <v>7028</v>
      </c>
      <c r="H2092" s="3">
        <v>23.551100000000002</v>
      </c>
      <c r="I2092" s="30">
        <v>640.01403000000005</v>
      </c>
      <c r="J2092" s="30">
        <v>640.01262770000005</v>
      </c>
      <c r="K2092" s="30">
        <v>1.4E-3</v>
      </c>
      <c r="L2092" s="3">
        <v>3</v>
      </c>
      <c r="M2092" s="3">
        <v>3</v>
      </c>
      <c r="N2092" s="10">
        <f t="shared" si="224"/>
        <v>1</v>
      </c>
      <c r="O2092" s="35">
        <v>3</v>
      </c>
      <c r="P2092" s="17"/>
      <c r="Q2092" s="40">
        <v>1918.0239999999999</v>
      </c>
      <c r="R2092" s="40">
        <v>640.01284999999996</v>
      </c>
      <c r="S2092" s="18">
        <f t="shared" si="225"/>
        <v>1.8437129818414288</v>
      </c>
      <c r="T2092" s="18">
        <f t="shared" si="226"/>
        <v>-0.34733677598014245</v>
      </c>
      <c r="U2092" s="18">
        <f t="shared" si="227"/>
        <v>-0.54686401985857447</v>
      </c>
      <c r="V2092" s="30">
        <v>640.01250000000005</v>
      </c>
      <c r="W2092" s="3" t="s">
        <v>47</v>
      </c>
      <c r="X2092" s="3" t="s">
        <v>47</v>
      </c>
      <c r="Y2092" s="3" t="s">
        <v>47</v>
      </c>
      <c r="Z2092" s="3" t="s">
        <v>47</v>
      </c>
      <c r="AA2092" s="3" t="s">
        <v>47</v>
      </c>
      <c r="AB2092" s="12" t="s">
        <v>47</v>
      </c>
      <c r="AC2092" s="3" t="s">
        <v>47</v>
      </c>
      <c r="AD2092" s="3" t="s">
        <v>47</v>
      </c>
      <c r="AE2092" s="3" t="s">
        <v>47</v>
      </c>
      <c r="AF2092" s="3" t="s">
        <v>47</v>
      </c>
      <c r="AG2092" s="3" t="s">
        <v>47</v>
      </c>
      <c r="AI2092" s="3" t="s">
        <v>47</v>
      </c>
      <c r="AJ2092" s="3" t="s">
        <v>47</v>
      </c>
      <c r="AK2092" s="3" t="s">
        <v>47</v>
      </c>
      <c r="AL2092" s="3" t="s">
        <v>48</v>
      </c>
      <c r="AU2092" s="3">
        <v>0</v>
      </c>
      <c r="AV2092" s="3">
        <v>14</v>
      </c>
      <c r="AW2092" s="3">
        <v>1</v>
      </c>
      <c r="AX2092" s="3">
        <v>14</v>
      </c>
      <c r="AY2092" s="3">
        <v>100</v>
      </c>
      <c r="AZ2092" s="6" t="str">
        <f t="shared" si="228"/>
        <v>1684.8</v>
      </c>
      <c r="BC2092" s="12" t="s">
        <v>4711</v>
      </c>
      <c r="BJ2092" s="12">
        <f t="shared" si="229"/>
        <v>0</v>
      </c>
      <c r="BK2092" s="12">
        <f t="shared" si="230"/>
        <v>0</v>
      </c>
      <c r="CQ2092" s="3" t="str">
        <f>CONCATENATE(baseURL!$A$1,baseURL!$B$1,baseURL!$C$1,".",C2092,".",L2092,".pkl&amp;seq=",BC2092)</f>
        <v>http://proteomics.broadinstitute.org/millscripts/viewfeed.pl?side=xl&amp;cycle=1&amp;fixedMods=iaaC&amp;file=msdataSM/iPRG2012_nd/cpick_in/iPRG2012_nd.1684.8.3.pkl&amp;seq=SSAAGNTVLLGGGDTATVAKK</v>
      </c>
    </row>
    <row r="2093" spans="1:101" x14ac:dyDescent="0.2">
      <c r="A2093" s="3">
        <v>1481</v>
      </c>
      <c r="B2093" s="2" t="s">
        <v>4712</v>
      </c>
      <c r="C2093" s="2" t="s">
        <v>4713</v>
      </c>
      <c r="D2093" s="3">
        <v>5349</v>
      </c>
      <c r="E2093" s="3">
        <v>5346</v>
      </c>
      <c r="F2093" s="3">
        <v>35387</v>
      </c>
      <c r="G2093" s="3">
        <v>7030</v>
      </c>
      <c r="H2093" s="3">
        <v>23.559899999999999</v>
      </c>
      <c r="I2093" s="30">
        <v>400.25087000000002</v>
      </c>
      <c r="J2093" s="30">
        <v>400.25023249999998</v>
      </c>
      <c r="K2093" s="30">
        <v>6.4000000000000005E-4</v>
      </c>
      <c r="L2093" s="3">
        <v>2</v>
      </c>
      <c r="M2093" s="3">
        <v>2</v>
      </c>
      <c r="N2093" s="10">
        <f t="shared" si="224"/>
        <v>1</v>
      </c>
      <c r="O2093" s="35">
        <v>2</v>
      </c>
      <c r="P2093" s="17"/>
      <c r="Q2093" s="40">
        <v>799.49238000000003</v>
      </c>
      <c r="R2093" s="40">
        <v>400.24982999999997</v>
      </c>
      <c r="S2093" s="18">
        <f t="shared" si="225"/>
        <v>2.5983771187258049</v>
      </c>
      <c r="T2093" s="18">
        <f t="shared" si="226"/>
        <v>1.005621913710661</v>
      </c>
      <c r="U2093" s="18">
        <f t="shared" si="227"/>
        <v>0.92442262881705151</v>
      </c>
      <c r="V2093" s="30">
        <v>400.25020000000001</v>
      </c>
      <c r="W2093" s="3" t="s">
        <v>65</v>
      </c>
      <c r="X2093" s="3" t="s">
        <v>47</v>
      </c>
      <c r="Y2093" s="3" t="s">
        <v>47</v>
      </c>
      <c r="Z2093" s="3" t="s">
        <v>65</v>
      </c>
      <c r="AA2093" s="3" t="s">
        <v>47</v>
      </c>
      <c r="AB2093" s="12" t="s">
        <v>65</v>
      </c>
      <c r="AD2093" s="3" t="s">
        <v>48</v>
      </c>
      <c r="AG2093" s="3" t="s">
        <v>48</v>
      </c>
      <c r="AI2093" s="3" t="s">
        <v>48</v>
      </c>
      <c r="AK2093" s="3" t="s">
        <v>52</v>
      </c>
      <c r="AU2093" s="3">
        <v>3</v>
      </c>
      <c r="AV2093" s="3">
        <v>3</v>
      </c>
      <c r="AW2093" s="3">
        <v>1</v>
      </c>
      <c r="AX2093" s="3">
        <v>3</v>
      </c>
      <c r="AY2093" s="3">
        <v>100</v>
      </c>
      <c r="AZ2093" s="6" t="str">
        <f t="shared" si="228"/>
        <v>1685.1</v>
      </c>
      <c r="BC2093" s="12" t="s">
        <v>4714</v>
      </c>
      <c r="BJ2093" s="12">
        <f t="shared" si="229"/>
        <v>0</v>
      </c>
      <c r="BK2093" s="12">
        <f t="shared" si="230"/>
        <v>0</v>
      </c>
      <c r="BS2093" s="3" t="s">
        <v>4715</v>
      </c>
      <c r="BV2093" s="3" t="s">
        <v>4715</v>
      </c>
      <c r="BX2093" s="3" t="s">
        <v>4716</v>
      </c>
      <c r="CQ2093" s="3" t="str">
        <f>CONCATENATE(baseURL!$A$1,baseURL!$B$1,baseURL!$C$1,".",C2093,".",L2093,".pkl&amp;seq=",BC2093)</f>
        <v>http://proteomics.broadinstitute.org/millscripts/viewfeed.pl?side=xl&amp;cycle=1&amp;fixedMods=iaaC&amp;file=msdataSM/iPRG2012_nd/cpick_in/iPRG2012_nd.1685.1.2.pkl&amp;seq=LLEPSLK</v>
      </c>
    </row>
    <row r="2094" spans="1:101" x14ac:dyDescent="0.2">
      <c r="A2094" s="3">
        <v>7389</v>
      </c>
      <c r="B2094" s="2" t="s">
        <v>4717</v>
      </c>
      <c r="C2094" s="2" t="s">
        <v>4718</v>
      </c>
      <c r="D2094" s="3">
        <v>5350</v>
      </c>
      <c r="E2094" s="3">
        <v>5347</v>
      </c>
      <c r="F2094" s="3">
        <v>35388</v>
      </c>
      <c r="G2094" s="3">
        <v>7031</v>
      </c>
      <c r="H2094" s="3">
        <v>23.5624</v>
      </c>
      <c r="I2094" s="30">
        <v>445.22627999999997</v>
      </c>
      <c r="J2094" s="30">
        <v>445.89330419999999</v>
      </c>
      <c r="K2094" s="30">
        <v>-0.66701999999999995</v>
      </c>
      <c r="L2094" s="3">
        <v>0</v>
      </c>
      <c r="M2094" s="3">
        <v>3</v>
      </c>
      <c r="N2094" s="10">
        <f t="shared" si="224"/>
        <v>1</v>
      </c>
      <c r="O2094" s="35">
        <v>3</v>
      </c>
      <c r="P2094" s="17"/>
      <c r="Q2094" s="40">
        <v>1335.66382</v>
      </c>
      <c r="R2094" s="40">
        <v>445.89278999999999</v>
      </c>
      <c r="S2094" s="18">
        <f t="shared" si="225"/>
        <v>-1494.7763564421316</v>
      </c>
      <c r="T2094" s="18">
        <f t="shared" si="226"/>
        <v>1.1531920038397565</v>
      </c>
      <c r="U2094" s="18">
        <f t="shared" si="227"/>
        <v>1.1437726993068724</v>
      </c>
      <c r="V2094" s="30">
        <v>445.89330000000001</v>
      </c>
      <c r="W2094" s="3" t="s">
        <v>48</v>
      </c>
      <c r="X2094" s="3" t="s">
        <v>47</v>
      </c>
      <c r="Y2094" s="3" t="s">
        <v>47</v>
      </c>
      <c r="AA2094" s="3" t="s">
        <v>47</v>
      </c>
      <c r="AB2094" s="12" t="s">
        <v>48</v>
      </c>
      <c r="AC2094" s="3" t="s">
        <v>47</v>
      </c>
      <c r="AF2094" s="3" t="s">
        <v>65</v>
      </c>
      <c r="AO2094" s="3" t="s">
        <v>48</v>
      </c>
      <c r="AU2094" s="3">
        <v>1</v>
      </c>
      <c r="AV2094" s="3">
        <v>4</v>
      </c>
      <c r="AW2094" s="3">
        <v>1</v>
      </c>
      <c r="AX2094" s="3">
        <v>4</v>
      </c>
      <c r="AY2094" s="3">
        <v>100</v>
      </c>
      <c r="AZ2094" s="6" t="str">
        <f t="shared" si="228"/>
        <v>1685.2</v>
      </c>
      <c r="BC2094" s="12" t="s">
        <v>4633</v>
      </c>
      <c r="BJ2094" s="12">
        <f t="shared" si="229"/>
        <v>0</v>
      </c>
      <c r="BK2094" s="12">
        <f t="shared" si="230"/>
        <v>0</v>
      </c>
      <c r="BO2094" s="3" t="s">
        <v>54</v>
      </c>
      <c r="BR2094" s="3" t="s">
        <v>54</v>
      </c>
      <c r="CB2094" s="3" t="s">
        <v>4719</v>
      </c>
      <c r="CQ2094" s="3" t="str">
        <f>CONCATENATE(baseURL!$A$1,baseURL!$B$1,baseURL!$C$1,".",C2094,".",L2094,".pkl&amp;seq=",BC2094,"&amp;varMods=Deamidated-Q")</f>
        <v>http://proteomics.broadinstitute.org/millscripts/viewfeed.pl?side=xl&amp;cycle=1&amp;fixedMods=iaaC&amp;file=msdataSM/iPRG2012_nd/cpick_in/iPRG2012_nd.1685.2.0.pkl&amp;seq=SLASDLTDEqKK&amp;varMods=Deamidated-Q</v>
      </c>
    </row>
    <row r="2095" spans="1:101" x14ac:dyDescent="0.2">
      <c r="A2095" s="3">
        <v>2252</v>
      </c>
      <c r="B2095" s="2" t="s">
        <v>4720</v>
      </c>
      <c r="C2095" s="2" t="s">
        <v>4721</v>
      </c>
      <c r="D2095" s="3">
        <v>5352</v>
      </c>
      <c r="E2095" s="3">
        <v>5349</v>
      </c>
      <c r="F2095" s="3">
        <v>35390</v>
      </c>
      <c r="G2095" s="3">
        <v>7033</v>
      </c>
      <c r="H2095" s="3">
        <v>23.567399999999999</v>
      </c>
      <c r="I2095" s="30">
        <v>532.26531999999997</v>
      </c>
      <c r="J2095" s="30">
        <v>532.26531539999996</v>
      </c>
      <c r="K2095" s="30">
        <v>0</v>
      </c>
      <c r="L2095" s="3">
        <v>2</v>
      </c>
      <c r="M2095" s="3">
        <v>0</v>
      </c>
      <c r="N2095" s="10">
        <f t="shared" si="224"/>
        <v>1</v>
      </c>
      <c r="O2095" s="35">
        <v>2</v>
      </c>
      <c r="P2095" s="17"/>
      <c r="Q2095" s="40">
        <v>1063.50884</v>
      </c>
      <c r="R2095" s="40">
        <v>532.25806</v>
      </c>
      <c r="S2095" s="18">
        <f t="shared" si="225"/>
        <v>13.64000011568419</v>
      </c>
      <c r="T2095" s="18">
        <f t="shared" si="226"/>
        <v>13.631357691347539</v>
      </c>
      <c r="U2095" s="18">
        <f t="shared" si="227"/>
        <v>13.602424357884479</v>
      </c>
      <c r="V2095" s="30">
        <v>532.26530000000002</v>
      </c>
      <c r="Z2095" s="3" t="s">
        <v>47</v>
      </c>
      <c r="AA2095" s="3" t="s">
        <v>47</v>
      </c>
      <c r="AB2095" s="12" t="s">
        <v>48</v>
      </c>
      <c r="AH2095" s="3" t="s">
        <v>47</v>
      </c>
      <c r="AI2095" s="3" t="s">
        <v>52</v>
      </c>
      <c r="AK2095" s="3" t="s">
        <v>52</v>
      </c>
      <c r="AL2095" s="3" t="s">
        <v>52</v>
      </c>
      <c r="AU2095" s="3">
        <v>0</v>
      </c>
      <c r="AV2095" s="3">
        <v>3</v>
      </c>
      <c r="AW2095" s="3">
        <v>1</v>
      </c>
      <c r="AX2095" s="3">
        <v>3</v>
      </c>
      <c r="AY2095" s="3">
        <v>100</v>
      </c>
      <c r="AZ2095" s="6" t="str">
        <f t="shared" si="228"/>
        <v>1685.4</v>
      </c>
      <c r="BC2095" s="12" t="s">
        <v>4722</v>
      </c>
      <c r="BJ2095" s="12">
        <f t="shared" si="229"/>
        <v>0</v>
      </c>
      <c r="BK2095" s="12">
        <f t="shared" si="230"/>
        <v>0</v>
      </c>
      <c r="CQ2095" s="3" t="str">
        <f>CONCATENATE(baseURL!$A$1,baseURL!$B$1,baseURL!$C$1,".",C2095,".",L2095,".pkl&amp;seq=",BC2095)</f>
        <v>http://proteomics.broadinstitute.org/millscripts/viewfeed.pl?side=xl&amp;cycle=1&amp;fixedMods=iaaC&amp;file=msdataSM/iPRG2012_nd/cpick_in/iPRG2012_nd.1685.4.2.pkl&amp;seq=MESDAELLR</v>
      </c>
    </row>
    <row r="2096" spans="1:101" x14ac:dyDescent="0.2">
      <c r="A2096" s="3">
        <v>7303</v>
      </c>
      <c r="B2096" s="2" t="s">
        <v>4723</v>
      </c>
      <c r="C2096" s="2" t="s">
        <v>4724</v>
      </c>
      <c r="D2096" s="3">
        <v>5355</v>
      </c>
      <c r="E2096" s="3">
        <v>5352</v>
      </c>
      <c r="F2096" s="3">
        <v>35393</v>
      </c>
      <c r="G2096" s="3">
        <v>7036</v>
      </c>
      <c r="H2096" s="3">
        <v>23.5749</v>
      </c>
      <c r="I2096" s="30">
        <v>645.57349999999997</v>
      </c>
      <c r="J2096" s="30">
        <v>645.57379419999995</v>
      </c>
      <c r="K2096" s="30">
        <v>-2.9E-4</v>
      </c>
      <c r="L2096" s="3">
        <v>4</v>
      </c>
      <c r="M2096" s="3">
        <v>4</v>
      </c>
      <c r="N2096" s="10">
        <f t="shared" si="224"/>
        <v>1</v>
      </c>
      <c r="O2096" s="35">
        <v>4</v>
      </c>
      <c r="P2096" s="17"/>
      <c r="Q2096" s="40">
        <v>2579.2696000000001</v>
      </c>
      <c r="R2096" s="40">
        <v>645.57285999999999</v>
      </c>
      <c r="S2096" s="18">
        <f t="shared" si="225"/>
        <v>0.9913675738719423</v>
      </c>
      <c r="T2096" s="18">
        <f t="shared" si="226"/>
        <v>1.4470868554799272</v>
      </c>
      <c r="U2096" s="18">
        <f t="shared" si="227"/>
        <v>1.3011699408169881</v>
      </c>
      <c r="V2096" s="30">
        <v>645.57370000000003</v>
      </c>
      <c r="W2096" s="3" t="s">
        <v>47</v>
      </c>
      <c r="X2096" s="3" t="s">
        <v>47</v>
      </c>
      <c r="Y2096" s="3" t="s">
        <v>47</v>
      </c>
      <c r="AA2096" s="3" t="s">
        <v>47</v>
      </c>
      <c r="AB2096" s="12" t="s">
        <v>47</v>
      </c>
      <c r="AC2096" s="3" t="s">
        <v>47</v>
      </c>
      <c r="AD2096" s="3" t="s">
        <v>52</v>
      </c>
      <c r="AF2096" s="3" t="s">
        <v>47</v>
      </c>
      <c r="AG2096" s="3" t="s">
        <v>47</v>
      </c>
      <c r="AI2096" s="3" t="s">
        <v>48</v>
      </c>
      <c r="AU2096" s="3">
        <v>0</v>
      </c>
      <c r="AV2096" s="3">
        <v>8</v>
      </c>
      <c r="AW2096" s="3">
        <v>1</v>
      </c>
      <c r="AX2096" s="3">
        <v>8</v>
      </c>
      <c r="AY2096" s="3">
        <v>100</v>
      </c>
      <c r="AZ2096" s="6" t="str">
        <f t="shared" si="228"/>
        <v>1685.7</v>
      </c>
      <c r="BC2096" s="12" t="s">
        <v>4725</v>
      </c>
      <c r="BJ2096" s="12">
        <f t="shared" si="229"/>
        <v>0</v>
      </c>
      <c r="BK2096" s="12">
        <f t="shared" si="230"/>
        <v>0</v>
      </c>
      <c r="CQ2096" s="3" t="str">
        <f>CONCATENATE(baseURL!$A$1,baseURL!$B$1,baseURL!$C$1,".",C2096,".",L2096,".pkl&amp;seq=",BC2096)</f>
        <v>http://proteomics.broadinstitute.org/millscripts/viewfeed.pl?side=xl&amp;cycle=1&amp;fixedMods=iaaC&amp;file=msdataSM/iPRG2012_nd/cpick_in/iPRG2012_nd.1685.7.4.pkl&amp;seq=VGGASEVEVGEKKDRYDDALNATR</v>
      </c>
    </row>
    <row r="2097" spans="1:95" x14ac:dyDescent="0.2">
      <c r="A2097" s="3">
        <v>3334</v>
      </c>
      <c r="B2097" s="2" t="s">
        <v>4726</v>
      </c>
      <c r="C2097" s="2" t="s">
        <v>4712</v>
      </c>
      <c r="D2097" s="3">
        <v>5357</v>
      </c>
      <c r="E2097" s="3">
        <v>5354</v>
      </c>
      <c r="F2097" s="3">
        <v>35409</v>
      </c>
      <c r="G2097" s="3">
        <v>7039</v>
      </c>
      <c r="H2097" s="3">
        <v>23.5853</v>
      </c>
      <c r="I2097" s="30">
        <v>428.27080999999998</v>
      </c>
      <c r="J2097" s="30">
        <v>428.27081440000001</v>
      </c>
      <c r="K2097" s="30">
        <v>0</v>
      </c>
      <c r="L2097" s="3">
        <v>2</v>
      </c>
      <c r="M2097" s="3">
        <v>0</v>
      </c>
      <c r="N2097" s="10">
        <f t="shared" si="224"/>
        <v>1</v>
      </c>
      <c r="O2097" s="35">
        <v>2</v>
      </c>
      <c r="P2097" s="17"/>
      <c r="Q2097" s="40">
        <v>855.52982999999995</v>
      </c>
      <c r="R2097" s="40">
        <v>428.26855</v>
      </c>
      <c r="S2097" s="18">
        <f t="shared" si="225"/>
        <v>5.2770627214592114</v>
      </c>
      <c r="T2097" s="18">
        <f t="shared" si="226"/>
        <v>5.2873366489353177</v>
      </c>
      <c r="U2097" s="18">
        <f t="shared" si="227"/>
        <v>5.2537128864672367</v>
      </c>
      <c r="V2097" s="30">
        <v>428.27080000000001</v>
      </c>
      <c r="X2097" s="3" t="s">
        <v>47</v>
      </c>
      <c r="Y2097" s="3" t="s">
        <v>47</v>
      </c>
      <c r="Z2097" s="3" t="s">
        <v>47</v>
      </c>
      <c r="AA2097" s="3" t="s">
        <v>47</v>
      </c>
      <c r="AB2097" s="12" t="s">
        <v>47</v>
      </c>
      <c r="AC2097" s="3" t="s">
        <v>47</v>
      </c>
      <c r="AF2097" s="3" t="s">
        <v>47</v>
      </c>
      <c r="AG2097" s="3" t="s">
        <v>47</v>
      </c>
      <c r="AH2097" s="3" t="s">
        <v>47</v>
      </c>
      <c r="AI2097" s="3" t="s">
        <v>47</v>
      </c>
      <c r="AK2097" s="3" t="s">
        <v>48</v>
      </c>
      <c r="AL2097" s="3" t="s">
        <v>48</v>
      </c>
      <c r="AU2097" s="3">
        <v>0</v>
      </c>
      <c r="AV2097" s="3">
        <v>10</v>
      </c>
      <c r="AW2097" s="3">
        <v>1</v>
      </c>
      <c r="AX2097" s="3">
        <v>10</v>
      </c>
      <c r="AY2097" s="3">
        <v>100</v>
      </c>
      <c r="AZ2097" s="6" t="str">
        <f t="shared" si="228"/>
        <v>1686.2</v>
      </c>
      <c r="BC2097" s="12" t="s">
        <v>4727</v>
      </c>
      <c r="BJ2097" s="12">
        <f t="shared" si="229"/>
        <v>0</v>
      </c>
      <c r="BK2097" s="12">
        <f t="shared" si="230"/>
        <v>0</v>
      </c>
      <c r="CQ2097" s="3" t="str">
        <f>CONCATENATE(baseURL!$A$1,baseURL!$B$1,baseURL!$C$1,".",C2097,".",L2097,".pkl&amp;seq=",BC2097)</f>
        <v>http://proteomics.broadinstitute.org/millscripts/viewfeed.pl?side=xl&amp;cycle=1&amp;fixedMods=iaaC&amp;file=msdataSM/iPRG2012_nd/cpick_in/iPRG2012_nd.1686.2.2.pkl&amp;seq=LLGPQLSK</v>
      </c>
    </row>
    <row r="2098" spans="1:95" x14ac:dyDescent="0.2">
      <c r="A2098" s="3">
        <v>2689</v>
      </c>
      <c r="B2098" s="2" t="s">
        <v>4729</v>
      </c>
      <c r="C2098" s="2" t="s">
        <v>4720</v>
      </c>
      <c r="D2098" s="3">
        <v>5360</v>
      </c>
      <c r="E2098" s="3">
        <v>5357</v>
      </c>
      <c r="F2098" s="3">
        <v>35412</v>
      </c>
      <c r="G2098" s="3">
        <v>7042</v>
      </c>
      <c r="H2098" s="3">
        <v>23.590299999999999</v>
      </c>
      <c r="I2098" s="30">
        <v>472.75837999999999</v>
      </c>
      <c r="J2098" s="30">
        <v>472.75693360000002</v>
      </c>
      <c r="K2098" s="30">
        <v>1.4499999999999999E-3</v>
      </c>
      <c r="L2098" s="3">
        <v>2</v>
      </c>
      <c r="M2098" s="3">
        <v>2</v>
      </c>
      <c r="N2098" s="10">
        <f t="shared" si="224"/>
        <v>1</v>
      </c>
      <c r="O2098" s="35">
        <v>2</v>
      </c>
      <c r="P2098" s="17"/>
      <c r="Q2098" s="40">
        <v>944.50473999999997</v>
      </c>
      <c r="R2098" s="40">
        <v>472.75601</v>
      </c>
      <c r="S2098" s="18">
        <f t="shared" si="225"/>
        <v>5.0131567867003621</v>
      </c>
      <c r="T2098" s="18">
        <f t="shared" si="226"/>
        <v>1.9536504676512769</v>
      </c>
      <c r="U2098" s="18">
        <f t="shared" si="227"/>
        <v>1.2480010565879893</v>
      </c>
      <c r="V2098" s="30">
        <v>472.75659999999999</v>
      </c>
      <c r="W2098" s="3" t="s">
        <v>47</v>
      </c>
      <c r="Z2098" s="3" t="s">
        <v>47</v>
      </c>
      <c r="AA2098" s="3" t="s">
        <v>47</v>
      </c>
      <c r="AB2098" s="12" t="s">
        <v>47</v>
      </c>
      <c r="AC2098" s="3" t="s">
        <v>47</v>
      </c>
      <c r="AD2098" s="3" t="s">
        <v>47</v>
      </c>
      <c r="AE2098" s="3" t="s">
        <v>47</v>
      </c>
      <c r="AF2098" s="3" t="s">
        <v>47</v>
      </c>
      <c r="AG2098" s="3" t="s">
        <v>47</v>
      </c>
      <c r="AI2098" s="3" t="s">
        <v>48</v>
      </c>
      <c r="AJ2098" s="3" t="s">
        <v>47</v>
      </c>
      <c r="AK2098" s="3" t="s">
        <v>48</v>
      </c>
      <c r="AL2098" s="3" t="s">
        <v>47</v>
      </c>
      <c r="AM2098" s="3" t="s">
        <v>52</v>
      </c>
      <c r="AU2098" s="3">
        <v>0</v>
      </c>
      <c r="AV2098" s="3">
        <v>11</v>
      </c>
      <c r="AW2098" s="3">
        <v>1</v>
      </c>
      <c r="AX2098" s="3">
        <v>11</v>
      </c>
      <c r="AY2098" s="3">
        <v>100</v>
      </c>
      <c r="AZ2098" s="6" t="str">
        <f t="shared" si="228"/>
        <v>1686.5</v>
      </c>
      <c r="BC2098" s="12" t="s">
        <v>4730</v>
      </c>
      <c r="BJ2098" s="12">
        <f t="shared" si="229"/>
        <v>0</v>
      </c>
      <c r="BK2098" s="12">
        <f t="shared" si="230"/>
        <v>0</v>
      </c>
      <c r="CQ2098" s="3" t="str">
        <f>CONCATENATE(baseURL!$A$1,baseURL!$B$1,baseURL!$C$1,".",C2098,".",L2098,".pkl&amp;seq=",BC2098)</f>
        <v>http://proteomics.broadinstitute.org/millscripts/viewfeed.pl?side=xl&amp;cycle=1&amp;fixedMods=iaaC&amp;file=msdataSM/iPRG2012_nd/cpick_in/iPRG2012_nd.1686.5.2.pkl&amp;seq=LGEEVELR</v>
      </c>
    </row>
    <row r="2099" spans="1:95" x14ac:dyDescent="0.2">
      <c r="A2099" s="3">
        <v>2239</v>
      </c>
      <c r="B2099" s="2" t="s">
        <v>4731</v>
      </c>
      <c r="C2099" s="2" t="s">
        <v>4732</v>
      </c>
      <c r="D2099" s="3">
        <v>5362</v>
      </c>
      <c r="E2099" s="3">
        <v>5359</v>
      </c>
      <c r="F2099" s="3">
        <v>35414</v>
      </c>
      <c r="G2099" s="3">
        <v>7044</v>
      </c>
      <c r="H2099" s="3">
        <v>23.593599999999999</v>
      </c>
      <c r="I2099" s="30">
        <v>491.77359999999999</v>
      </c>
      <c r="J2099" s="30">
        <v>491.77313839999999</v>
      </c>
      <c r="K2099" s="30">
        <v>4.6000000000000001E-4</v>
      </c>
      <c r="L2099" s="3">
        <v>0</v>
      </c>
      <c r="M2099" s="3">
        <v>2</v>
      </c>
      <c r="N2099" s="10">
        <f t="shared" si="224"/>
        <v>1</v>
      </c>
      <c r="O2099" s="35">
        <v>2</v>
      </c>
      <c r="P2099" s="17"/>
      <c r="Q2099" s="40">
        <v>982.53563999999994</v>
      </c>
      <c r="R2099" s="40">
        <v>491.77145999999999</v>
      </c>
      <c r="S2099" s="18">
        <f t="shared" si="225"/>
        <v>4.3516148741066516</v>
      </c>
      <c r="T2099" s="18">
        <f t="shared" si="226"/>
        <v>3.4129674788426447</v>
      </c>
      <c r="U2099" s="18">
        <f t="shared" si="227"/>
        <v>3.3348824269081572</v>
      </c>
      <c r="V2099" s="30">
        <v>491.7731</v>
      </c>
      <c r="Z2099" s="3" t="s">
        <v>47</v>
      </c>
      <c r="AA2099" s="3" t="s">
        <v>47</v>
      </c>
      <c r="AB2099" s="12" t="s">
        <v>47</v>
      </c>
      <c r="AC2099" s="3" t="s">
        <v>47</v>
      </c>
      <c r="AE2099" s="3" t="s">
        <v>48</v>
      </c>
      <c r="AF2099" s="3" t="s">
        <v>48</v>
      </c>
      <c r="AH2099" s="3" t="s">
        <v>47</v>
      </c>
      <c r="AI2099" s="3" t="s">
        <v>47</v>
      </c>
      <c r="AK2099" s="3" t="s">
        <v>52</v>
      </c>
      <c r="AL2099" s="3" t="s">
        <v>48</v>
      </c>
      <c r="AP2099" s="3" t="s">
        <v>52</v>
      </c>
      <c r="AU2099" s="3">
        <v>0</v>
      </c>
      <c r="AV2099" s="3">
        <v>6</v>
      </c>
      <c r="AW2099" s="3">
        <v>1</v>
      </c>
      <c r="AX2099" s="3">
        <v>6</v>
      </c>
      <c r="AY2099" s="3">
        <v>100</v>
      </c>
      <c r="AZ2099" s="6" t="str">
        <f t="shared" si="228"/>
        <v>1686.7</v>
      </c>
      <c r="BC2099" s="12" t="s">
        <v>4733</v>
      </c>
      <c r="BJ2099" s="12">
        <f t="shared" si="229"/>
        <v>0</v>
      </c>
      <c r="BK2099" s="12">
        <f t="shared" si="230"/>
        <v>0</v>
      </c>
      <c r="CQ2099" s="3" t="str">
        <f>CONCATENATE(baseURL!$A$1,baseURL!$B$1,baseURL!$C$1,".",C2099,".",L2099,".pkl&amp;seq=",BC2099)</f>
        <v>http://proteomics.broadinstitute.org/millscripts/viewfeed.pl?side=xl&amp;cycle=1&amp;fixedMods=iaaC&amp;file=msdataSM/iPRG2012_nd/cpick_in/iPRG2012_nd.1686.7.0.pkl&amp;seq=GVFKEFGAK</v>
      </c>
    </row>
    <row r="2100" spans="1:95" x14ac:dyDescent="0.2">
      <c r="A2100" s="3">
        <v>6404</v>
      </c>
      <c r="B2100" s="2" t="s">
        <v>4734</v>
      </c>
      <c r="C2100" s="2" t="s">
        <v>4723</v>
      </c>
      <c r="D2100" s="3">
        <v>5363</v>
      </c>
      <c r="E2100" s="3">
        <v>5360</v>
      </c>
      <c r="F2100" s="3">
        <v>35415</v>
      </c>
      <c r="G2100" s="3">
        <v>7045</v>
      </c>
      <c r="H2100" s="3">
        <v>23.5961</v>
      </c>
      <c r="I2100" s="30">
        <v>545.28408000000002</v>
      </c>
      <c r="J2100" s="30">
        <v>545.28203719999999</v>
      </c>
      <c r="K2100" s="30">
        <v>2.0400000000000001E-3</v>
      </c>
      <c r="L2100" s="3">
        <v>2</v>
      </c>
      <c r="M2100" s="3">
        <v>2</v>
      </c>
      <c r="N2100" s="10">
        <f t="shared" si="224"/>
        <v>1</v>
      </c>
      <c r="O2100" s="35">
        <v>2</v>
      </c>
      <c r="P2100" s="17"/>
      <c r="Q2100" s="40">
        <v>1089.5574999999999</v>
      </c>
      <c r="R2100" s="40">
        <v>545.28238999999996</v>
      </c>
      <c r="S2100" s="18">
        <f t="shared" si="225"/>
        <v>3.0993115329714942</v>
      </c>
      <c r="T2100" s="18">
        <f t="shared" si="226"/>
        <v>-0.64700420634028843</v>
      </c>
      <c r="U2100" s="18">
        <f t="shared" si="227"/>
        <v>-0.34844330838383297</v>
      </c>
      <c r="V2100" s="30">
        <v>545.28219999999999</v>
      </c>
      <c r="W2100" s="3" t="s">
        <v>47</v>
      </c>
      <c r="X2100" s="3" t="s">
        <v>47</v>
      </c>
      <c r="Y2100" s="3" t="s">
        <v>47</v>
      </c>
      <c r="Z2100" s="3" t="s">
        <v>47</v>
      </c>
      <c r="AA2100" s="3" t="s">
        <v>47</v>
      </c>
      <c r="AB2100" s="12" t="s">
        <v>47</v>
      </c>
      <c r="AC2100" s="3" t="s">
        <v>47</v>
      </c>
      <c r="AD2100" s="3" t="s">
        <v>47</v>
      </c>
      <c r="AE2100" s="3" t="s">
        <v>47</v>
      </c>
      <c r="AF2100" s="3" t="s">
        <v>47</v>
      </c>
      <c r="AG2100" s="3" t="s">
        <v>47</v>
      </c>
      <c r="AH2100" s="3" t="s">
        <v>47</v>
      </c>
      <c r="AI2100" s="3" t="s">
        <v>47</v>
      </c>
      <c r="AJ2100" s="3" t="s">
        <v>47</v>
      </c>
      <c r="AK2100" s="3" t="s">
        <v>47</v>
      </c>
      <c r="AL2100" s="3" t="s">
        <v>47</v>
      </c>
      <c r="AU2100" s="3">
        <v>0</v>
      </c>
      <c r="AV2100" s="3">
        <v>16</v>
      </c>
      <c r="AW2100" s="3">
        <v>1</v>
      </c>
      <c r="AX2100" s="3">
        <v>16</v>
      </c>
      <c r="AY2100" s="3">
        <v>100</v>
      </c>
      <c r="AZ2100" s="6" t="str">
        <f t="shared" si="228"/>
        <v>1686.8</v>
      </c>
      <c r="BC2100" s="12" t="s">
        <v>4618</v>
      </c>
      <c r="BJ2100" s="12">
        <f t="shared" si="229"/>
        <v>0</v>
      </c>
      <c r="BK2100" s="12">
        <f t="shared" si="230"/>
        <v>0</v>
      </c>
      <c r="CQ2100" s="3" t="str">
        <f>CONCATENATE(baseURL!$A$1,baseURL!$B$1,baseURL!$C$1,".",C2100,".",L2100,".pkl&amp;seq=",BC2100)</f>
        <v>http://proteomics.broadinstitute.org/millscripts/viewfeed.pl?side=xl&amp;cycle=1&amp;fixedMods=iaaC&amp;file=msdataSM/iPRG2012_nd/cpick_in/iPRG2012_nd.1686.8.2.pkl&amp;seq=LSPGDGATFPK</v>
      </c>
    </row>
    <row r="2101" spans="1:95" x14ac:dyDescent="0.2">
      <c r="A2101" s="3">
        <v>1711</v>
      </c>
      <c r="B2101" s="2" t="s">
        <v>4735</v>
      </c>
      <c r="C2101" s="2" t="s">
        <v>4726</v>
      </c>
      <c r="D2101" s="3">
        <v>5367</v>
      </c>
      <c r="E2101" s="3">
        <v>5364</v>
      </c>
      <c r="F2101" s="3">
        <v>35431</v>
      </c>
      <c r="G2101" s="3">
        <v>7050</v>
      </c>
      <c r="H2101" s="3">
        <v>23.6157</v>
      </c>
      <c r="I2101" s="30">
        <v>461.28017999999997</v>
      </c>
      <c r="J2101" s="30">
        <v>461.92862280000003</v>
      </c>
      <c r="K2101" s="30">
        <v>-0.64844000000000002</v>
      </c>
      <c r="L2101" s="3">
        <v>3</v>
      </c>
      <c r="M2101" s="3">
        <v>3</v>
      </c>
      <c r="N2101" s="10">
        <f t="shared" si="224"/>
        <v>1</v>
      </c>
      <c r="O2101" s="35">
        <v>3</v>
      </c>
      <c r="P2101" s="17"/>
      <c r="Q2101" s="40">
        <v>1381.8274100000001</v>
      </c>
      <c r="R2101" s="40">
        <v>461.28064999999998</v>
      </c>
      <c r="S2101" s="18">
        <f t="shared" si="225"/>
        <v>-1.0189024837852529</v>
      </c>
      <c r="T2101" s="18">
        <f t="shared" si="226"/>
        <v>1404.7257347561572</v>
      </c>
      <c r="U2101" s="18">
        <f t="shared" si="227"/>
        <v>725.69703498302465</v>
      </c>
      <c r="V2101" s="30">
        <v>461.61540000000002</v>
      </c>
      <c r="X2101" s="3" t="s">
        <v>47</v>
      </c>
      <c r="AB2101" s="12" t="s">
        <v>52</v>
      </c>
      <c r="AC2101" s="3" t="s">
        <v>52</v>
      </c>
      <c r="AD2101" s="3" t="s">
        <v>47</v>
      </c>
      <c r="AF2101" s="3" t="s">
        <v>47</v>
      </c>
      <c r="AG2101" s="3" t="s">
        <v>47</v>
      </c>
      <c r="AI2101" s="3" t="s">
        <v>52</v>
      </c>
      <c r="AJ2101" s="3" t="s">
        <v>47</v>
      </c>
      <c r="AK2101" s="3" t="s">
        <v>48</v>
      </c>
      <c r="AL2101" s="3" t="s">
        <v>52</v>
      </c>
      <c r="AU2101" s="3">
        <v>0</v>
      </c>
      <c r="AV2101" s="3">
        <v>5</v>
      </c>
      <c r="AW2101" s="3">
        <v>1</v>
      </c>
      <c r="AX2101" s="3">
        <v>5</v>
      </c>
      <c r="AY2101" s="3">
        <v>100</v>
      </c>
      <c r="AZ2101" s="6" t="str">
        <f t="shared" si="228"/>
        <v>1687.3</v>
      </c>
      <c r="BC2101" s="12" t="s">
        <v>4736</v>
      </c>
      <c r="BJ2101" s="12">
        <f t="shared" si="229"/>
        <v>0</v>
      </c>
      <c r="BK2101" s="12">
        <f t="shared" si="230"/>
        <v>0</v>
      </c>
      <c r="CQ2101" s="3" t="str">
        <f>CONCATENATE(baseURL!$A$1,baseURL!$B$1,baseURL!$C$1,".",C2101,".",L2101,".pkl&amp;seq=",BC2101)</f>
        <v>http://proteomics.broadinstitute.org/millscripts/viewfeed.pl?side=xl&amp;cycle=1&amp;fixedMods=iaaC&amp;file=msdataSM/iPRG2012_nd/cpick_in/iPRG2012_nd.1687.3.3.pkl&amp;seq=LGLVELSPKGGRR</v>
      </c>
    </row>
    <row r="2102" spans="1:95" x14ac:dyDescent="0.2">
      <c r="A2102" s="3">
        <v>4767</v>
      </c>
      <c r="B2102" s="2" t="s">
        <v>4737</v>
      </c>
      <c r="C2102" s="2" t="s">
        <v>4728</v>
      </c>
      <c r="D2102" s="3">
        <v>5368</v>
      </c>
      <c r="E2102" s="3">
        <v>5365</v>
      </c>
      <c r="F2102" s="3">
        <v>35432</v>
      </c>
      <c r="G2102" s="3">
        <v>7051</v>
      </c>
      <c r="H2102" s="3">
        <v>23.619</v>
      </c>
      <c r="I2102" s="30">
        <v>510.29604</v>
      </c>
      <c r="J2102" s="30">
        <v>510.2975629</v>
      </c>
      <c r="K2102" s="30">
        <v>-1.5200000000000001E-3</v>
      </c>
      <c r="L2102" s="3">
        <v>2</v>
      </c>
      <c r="M2102" s="3">
        <v>2</v>
      </c>
      <c r="N2102" s="10">
        <f t="shared" si="224"/>
        <v>1</v>
      </c>
      <c r="O2102" s="35">
        <v>2</v>
      </c>
      <c r="P2102" s="17"/>
      <c r="Q2102" s="40">
        <v>1019.58841</v>
      </c>
      <c r="R2102" s="40">
        <v>510.29784000000001</v>
      </c>
      <c r="S2102" s="18">
        <f t="shared" si="225"/>
        <v>-3.5273517912654899</v>
      </c>
      <c r="T2102" s="18">
        <f t="shared" si="226"/>
        <v>-0.54301621187588833</v>
      </c>
      <c r="U2102" s="18">
        <f t="shared" si="227"/>
        <v>-1.4501335141993006</v>
      </c>
      <c r="V2102" s="30">
        <v>510.2971</v>
      </c>
      <c r="W2102" s="3" t="s">
        <v>47</v>
      </c>
      <c r="X2102" s="3" t="s">
        <v>47</v>
      </c>
      <c r="Y2102" s="3" t="s">
        <v>47</v>
      </c>
      <c r="Z2102" s="3" t="s">
        <v>47</v>
      </c>
      <c r="AA2102" s="3" t="s">
        <v>48</v>
      </c>
      <c r="AB2102" s="12" t="s">
        <v>47</v>
      </c>
      <c r="AC2102" s="3" t="s">
        <v>47</v>
      </c>
      <c r="AD2102" s="3" t="s">
        <v>47</v>
      </c>
      <c r="AE2102" s="3" t="s">
        <v>47</v>
      </c>
      <c r="AF2102" s="3" t="s">
        <v>47</v>
      </c>
      <c r="AG2102" s="3" t="s">
        <v>47</v>
      </c>
      <c r="AH2102" s="3" t="s">
        <v>47</v>
      </c>
      <c r="AI2102" s="3" t="s">
        <v>47</v>
      </c>
      <c r="AJ2102" s="3" t="s">
        <v>47</v>
      </c>
      <c r="AK2102" s="3" t="s">
        <v>47</v>
      </c>
      <c r="AL2102" s="3" t="s">
        <v>48</v>
      </c>
      <c r="AM2102" s="3" t="s">
        <v>47</v>
      </c>
      <c r="AN2102" s="3" t="s">
        <v>47</v>
      </c>
      <c r="AU2102" s="3">
        <v>0</v>
      </c>
      <c r="AV2102" s="3">
        <v>16</v>
      </c>
      <c r="AW2102" s="3">
        <v>1</v>
      </c>
      <c r="AX2102" s="3">
        <v>16</v>
      </c>
      <c r="AY2102" s="3">
        <v>100</v>
      </c>
      <c r="AZ2102" s="6" t="str">
        <f t="shared" si="228"/>
        <v>1687.4</v>
      </c>
      <c r="BC2102" s="12" t="s">
        <v>4738</v>
      </c>
      <c r="BJ2102" s="12">
        <f t="shared" si="229"/>
        <v>0</v>
      </c>
      <c r="BK2102" s="12">
        <f t="shared" si="230"/>
        <v>0</v>
      </c>
      <c r="CQ2102" s="3" t="str">
        <f>CONCATENATE(baseURL!$A$1,baseURL!$B$1,baseURL!$C$1,".",C2102,".",L2102,".pkl&amp;seq=",BC2102)</f>
        <v>http://proteomics.broadinstitute.org/millscripts/viewfeed.pl?side=xl&amp;cycle=1&amp;fixedMods=iaaC&amp;file=msdataSM/iPRG2012_nd/cpick_in/iPRG2012_nd.1687.4.2.pkl&amp;seq=LNFGLEKAK</v>
      </c>
    </row>
    <row r="2103" spans="1:95" x14ac:dyDescent="0.2">
      <c r="A2103" s="3">
        <v>3527</v>
      </c>
      <c r="B2103" s="2" t="s">
        <v>4739</v>
      </c>
      <c r="C2103" s="2" t="s">
        <v>4737</v>
      </c>
      <c r="D2103" s="3">
        <v>5374</v>
      </c>
      <c r="E2103" s="3">
        <v>5371</v>
      </c>
      <c r="F2103" s="3">
        <v>35454</v>
      </c>
      <c r="G2103" s="3">
        <v>7058</v>
      </c>
      <c r="H2103" s="3">
        <v>23.6388</v>
      </c>
      <c r="I2103" s="30">
        <v>464.27742999999998</v>
      </c>
      <c r="J2103" s="30">
        <v>464.2768825</v>
      </c>
      <c r="K2103" s="30">
        <v>5.5000000000000003E-4</v>
      </c>
      <c r="L2103" s="3">
        <v>3</v>
      </c>
      <c r="M2103" s="3">
        <v>3</v>
      </c>
      <c r="N2103" s="10">
        <f t="shared" si="224"/>
        <v>1</v>
      </c>
      <c r="O2103" s="35">
        <v>3</v>
      </c>
      <c r="P2103" s="17"/>
      <c r="Q2103" s="40">
        <v>1390.8165100000001</v>
      </c>
      <c r="R2103" s="40">
        <v>464.27701999999999</v>
      </c>
      <c r="S2103" s="18">
        <f t="shared" si="225"/>
        <v>0.88309345999513622</v>
      </c>
      <c r="T2103" s="18">
        <f t="shared" si="226"/>
        <v>-0.29615939206706027</v>
      </c>
      <c r="U2103" s="18">
        <f t="shared" si="227"/>
        <v>-1.1200209736732714</v>
      </c>
      <c r="V2103" s="30">
        <v>464.2765</v>
      </c>
      <c r="W2103" s="3" t="s">
        <v>47</v>
      </c>
      <c r="X2103" s="3" t="s">
        <v>47</v>
      </c>
      <c r="Y2103" s="3" t="s">
        <v>47</v>
      </c>
      <c r="Z2103" s="3" t="s">
        <v>47</v>
      </c>
      <c r="AA2103" s="3" t="s">
        <v>47</v>
      </c>
      <c r="AB2103" s="12" t="s">
        <v>47</v>
      </c>
      <c r="AC2103" s="3" t="s">
        <v>47</v>
      </c>
      <c r="AE2103" s="3" t="s">
        <v>47</v>
      </c>
      <c r="AF2103" s="3" t="s">
        <v>48</v>
      </c>
      <c r="AH2103" s="3" t="s">
        <v>47</v>
      </c>
      <c r="AI2103" s="3" t="s">
        <v>48</v>
      </c>
      <c r="AK2103" s="3" t="s">
        <v>47</v>
      </c>
      <c r="AL2103" s="3" t="s">
        <v>48</v>
      </c>
      <c r="AM2103" s="3" t="s">
        <v>47</v>
      </c>
      <c r="AN2103" s="3" t="s">
        <v>47</v>
      </c>
      <c r="AU2103" s="3">
        <v>0</v>
      </c>
      <c r="AV2103" s="3">
        <v>12</v>
      </c>
      <c r="AW2103" s="3">
        <v>1</v>
      </c>
      <c r="AX2103" s="3">
        <v>12</v>
      </c>
      <c r="AY2103" s="3">
        <v>100</v>
      </c>
      <c r="AZ2103" s="6" t="str">
        <f t="shared" si="228"/>
        <v>1688.5</v>
      </c>
      <c r="BC2103" s="12" t="s">
        <v>4740</v>
      </c>
      <c r="BJ2103" s="12">
        <f t="shared" si="229"/>
        <v>0</v>
      </c>
      <c r="BK2103" s="12">
        <f t="shared" si="230"/>
        <v>0</v>
      </c>
      <c r="CQ2103" s="3" t="str">
        <f>CONCATENATE(baseURL!$A$1,baseURL!$B$1,baseURL!$C$1,".",C2103,".",L2103,".pkl&amp;seq=",BC2103)</f>
        <v>http://proteomics.broadinstitute.org/millscripts/viewfeed.pl?side=xl&amp;cycle=1&amp;fixedMods=iaaC&amp;file=msdataSM/iPRG2012_nd/cpick_in/iPRG2012_nd.1688.5.3.pkl&amp;seq=RFQKSTELLLR</v>
      </c>
    </row>
    <row r="2104" spans="1:95" x14ac:dyDescent="0.2">
      <c r="A2104" s="3">
        <v>6260</v>
      </c>
      <c r="B2104" s="2" t="s">
        <v>4741</v>
      </c>
      <c r="C2104" s="2" t="s">
        <v>4742</v>
      </c>
      <c r="D2104" s="3">
        <v>5376</v>
      </c>
      <c r="E2104" s="3">
        <v>5373</v>
      </c>
      <c r="F2104" s="3">
        <v>35456</v>
      </c>
      <c r="G2104" s="3">
        <v>7060</v>
      </c>
      <c r="H2104" s="3">
        <v>23.643799999999999</v>
      </c>
      <c r="I2104" s="30">
        <v>506.28699</v>
      </c>
      <c r="J2104" s="30">
        <v>506.28829389999999</v>
      </c>
      <c r="K2104" s="30">
        <v>-1.2999999999999999E-3</v>
      </c>
      <c r="L2104" s="3">
        <v>3</v>
      </c>
      <c r="M2104" s="3">
        <v>3</v>
      </c>
      <c r="N2104" s="10">
        <f t="shared" si="224"/>
        <v>1</v>
      </c>
      <c r="O2104" s="35">
        <v>3</v>
      </c>
      <c r="P2104" s="17"/>
      <c r="Q2104" s="40">
        <v>1516.8481999999999</v>
      </c>
      <c r="R2104" s="40">
        <v>506.28759000000002</v>
      </c>
      <c r="S2104" s="18">
        <f t="shared" si="225"/>
        <v>-1.1850971895635796</v>
      </c>
      <c r="T2104" s="18">
        <f t="shared" si="226"/>
        <v>1.3903165194355878</v>
      </c>
      <c r="U2104" s="18">
        <f t="shared" si="227"/>
        <v>1.2048488093391156</v>
      </c>
      <c r="V2104" s="30">
        <v>506.28820000000002</v>
      </c>
      <c r="W2104" s="3" t="s">
        <v>47</v>
      </c>
      <c r="X2104" s="3" t="s">
        <v>47</v>
      </c>
      <c r="Y2104" s="3" t="s">
        <v>47</v>
      </c>
      <c r="Z2104" s="3" t="s">
        <v>47</v>
      </c>
      <c r="AA2104" s="3" t="s">
        <v>48</v>
      </c>
      <c r="AB2104" s="12" t="s">
        <v>47</v>
      </c>
      <c r="AC2104" s="3" t="s">
        <v>47</v>
      </c>
      <c r="AD2104" s="3" t="s">
        <v>47</v>
      </c>
      <c r="AE2104" s="3" t="s">
        <v>47</v>
      </c>
      <c r="AF2104" s="3" t="s">
        <v>47</v>
      </c>
      <c r="AG2104" s="3" t="s">
        <v>47</v>
      </c>
      <c r="AH2104" s="3" t="s">
        <v>47</v>
      </c>
      <c r="AI2104" s="3" t="s">
        <v>47</v>
      </c>
      <c r="AJ2104" s="3" t="s">
        <v>47</v>
      </c>
      <c r="AK2104" s="3" t="s">
        <v>47</v>
      </c>
      <c r="AL2104" s="3" t="s">
        <v>47</v>
      </c>
      <c r="AN2104" s="3" t="s">
        <v>47</v>
      </c>
      <c r="AU2104" s="3">
        <v>0</v>
      </c>
      <c r="AV2104" s="3">
        <v>16</v>
      </c>
      <c r="AW2104" s="3">
        <v>1</v>
      </c>
      <c r="AX2104" s="3">
        <v>16</v>
      </c>
      <c r="AY2104" s="3">
        <v>100</v>
      </c>
      <c r="AZ2104" s="6" t="str">
        <f t="shared" si="228"/>
        <v>1688.7</v>
      </c>
      <c r="BC2104" s="12" t="s">
        <v>4743</v>
      </c>
      <c r="BJ2104" s="12">
        <f t="shared" si="229"/>
        <v>0</v>
      </c>
      <c r="BK2104" s="12">
        <f t="shared" si="230"/>
        <v>0</v>
      </c>
      <c r="CQ2104" s="3" t="str">
        <f>CONCATENATE(baseURL!$A$1,baseURL!$B$1,baseURL!$C$1,".",C2104,".",L2104,".pkl&amp;seq=",BC2104)</f>
        <v>http://proteomics.broadinstitute.org/millscripts/viewfeed.pl?side=xl&amp;cycle=1&amp;fixedMods=iaaC&amp;file=msdataSM/iPRG2012_nd/cpick_in/iPRG2012_nd.1688.7.3.pkl&amp;seq=KPQVTVGAQNAYLK</v>
      </c>
    </row>
    <row r="2105" spans="1:95" x14ac:dyDescent="0.2">
      <c r="A2105" s="3">
        <v>1535</v>
      </c>
      <c r="B2105" s="2" t="s">
        <v>4744</v>
      </c>
      <c r="C2105" s="2" t="s">
        <v>4745</v>
      </c>
      <c r="D2105" s="3">
        <v>5377</v>
      </c>
      <c r="E2105" s="3">
        <v>5374</v>
      </c>
      <c r="F2105" s="3">
        <v>35457</v>
      </c>
      <c r="G2105" s="3">
        <v>7061</v>
      </c>
      <c r="H2105" s="3">
        <v>23.6463</v>
      </c>
      <c r="I2105" s="30">
        <v>701.86288999999999</v>
      </c>
      <c r="J2105" s="30">
        <v>701.86247149999997</v>
      </c>
      <c r="K2105" s="30">
        <v>4.2000000000000002E-4</v>
      </c>
      <c r="L2105" s="3">
        <v>2</v>
      </c>
      <c r="M2105" s="3">
        <v>2</v>
      </c>
      <c r="N2105" s="10">
        <f t="shared" si="224"/>
        <v>1</v>
      </c>
      <c r="O2105" s="35">
        <v>2</v>
      </c>
      <c r="Q2105" s="40">
        <v>1402.7172499999999</v>
      </c>
      <c r="R2105" s="40">
        <v>701.86225999999999</v>
      </c>
      <c r="S2105" s="18">
        <f t="shared" si="225"/>
        <v>0.89761201863314122</v>
      </c>
      <c r="T2105" s="18">
        <f t="shared" si="226"/>
        <v>0.30134117765158736</v>
      </c>
      <c r="U2105" s="18">
        <f t="shared" si="227"/>
        <v>-0.51292115350465217</v>
      </c>
      <c r="V2105" s="30">
        <v>701.86189999999999</v>
      </c>
      <c r="X2105" s="3" t="s">
        <v>47</v>
      </c>
      <c r="Y2105" s="3" t="s">
        <v>47</v>
      </c>
      <c r="Z2105" s="3" t="s">
        <v>52</v>
      </c>
      <c r="AA2105" s="3" t="s">
        <v>65</v>
      </c>
      <c r="AB2105" s="12" t="s">
        <v>47</v>
      </c>
      <c r="AC2105" s="3" t="s">
        <v>52</v>
      </c>
      <c r="AD2105" s="3" t="s">
        <v>47</v>
      </c>
      <c r="AG2105" s="3" t="s">
        <v>52</v>
      </c>
      <c r="AI2105" s="3" t="s">
        <v>48</v>
      </c>
      <c r="AL2105" s="3" t="s">
        <v>52</v>
      </c>
      <c r="AS2105" s="3" t="s">
        <v>47</v>
      </c>
      <c r="AU2105" s="3">
        <v>1</v>
      </c>
      <c r="AV2105" s="3">
        <v>5</v>
      </c>
      <c r="AW2105" s="3">
        <v>3</v>
      </c>
      <c r="AX2105" s="3">
        <v>2</v>
      </c>
      <c r="AY2105" s="3">
        <v>40</v>
      </c>
      <c r="AZ2105" s="6" t="str">
        <f t="shared" si="228"/>
        <v>1688.8</v>
      </c>
      <c r="BC2105" s="12" t="s">
        <v>4746</v>
      </c>
      <c r="BF2105" s="12" t="s">
        <v>3182</v>
      </c>
      <c r="BJ2105" s="12">
        <f t="shared" si="229"/>
        <v>0</v>
      </c>
      <c r="BK2105" s="12">
        <f t="shared" si="230"/>
        <v>0</v>
      </c>
      <c r="BW2105" s="3" t="s">
        <v>4747</v>
      </c>
      <c r="BX2105" s="3" t="s">
        <v>4748</v>
      </c>
      <c r="BZ2105" s="3" t="s">
        <v>4749</v>
      </c>
      <c r="CO2105" s="3" t="s">
        <v>4749</v>
      </c>
      <c r="CQ2105" s="3" t="str">
        <f>CONCATENATE(baseURL!$A$1,baseURL!$B$1,baseURL!$C$1,".",C2105,".",L2105,".pkl&amp;seq=",BC2105,"&amp;varMods=Formyl-STY")</f>
        <v>http://proteomics.broadinstitute.org/millscripts/viewfeed.pl?side=xl&amp;cycle=1&amp;fixedMods=iaaC&amp;file=msdataSM/iPRG2012_nd/cpick_in/iPRG2012_nd.1688.8.2.pkl&amp;seq=TASGNLLPSStGAAK&amp;varMods=Formyl-STY</v>
      </c>
    </row>
    <row r="2106" spans="1:95" x14ac:dyDescent="0.2">
      <c r="A2106" s="3">
        <v>1597</v>
      </c>
      <c r="B2106" s="2" t="s">
        <v>4755</v>
      </c>
      <c r="C2106" s="2" t="s">
        <v>4756</v>
      </c>
      <c r="D2106" s="3">
        <v>5378</v>
      </c>
      <c r="E2106" s="3">
        <v>5375</v>
      </c>
      <c r="F2106" s="3">
        <v>35471</v>
      </c>
      <c r="G2106" s="3">
        <v>7063</v>
      </c>
      <c r="H2106" s="3">
        <v>23.654299999999999</v>
      </c>
      <c r="I2106" s="30">
        <v>405.21523999999999</v>
      </c>
      <c r="J2106" s="30">
        <v>405.21493090000001</v>
      </c>
      <c r="K2106" s="30">
        <v>3.1E-4</v>
      </c>
      <c r="L2106" s="3">
        <v>2</v>
      </c>
      <c r="M2106" s="3">
        <v>2</v>
      </c>
      <c r="N2106" s="10">
        <f t="shared" si="224"/>
        <v>1</v>
      </c>
      <c r="O2106" s="35">
        <v>2</v>
      </c>
      <c r="P2106" s="17"/>
      <c r="Q2106" s="40">
        <v>809.42259000000001</v>
      </c>
      <c r="R2106" s="40">
        <v>405.21492999999998</v>
      </c>
      <c r="S2106" s="18">
        <f t="shared" si="225"/>
        <v>0.765026106054713</v>
      </c>
      <c r="T2106" s="18">
        <f t="shared" si="226"/>
        <v>2.2210436121733465E-3</v>
      </c>
      <c r="U2106" s="18">
        <f t="shared" si="227"/>
        <v>-2.7886435477320521</v>
      </c>
      <c r="V2106" s="30">
        <v>405.21379999999999</v>
      </c>
      <c r="X2106" s="3" t="s">
        <v>47</v>
      </c>
      <c r="Y2106" s="3" t="s">
        <v>47</v>
      </c>
      <c r="Z2106" s="3" t="s">
        <v>47</v>
      </c>
      <c r="AA2106" s="3" t="s">
        <v>47</v>
      </c>
      <c r="AB2106" s="12" t="s">
        <v>47</v>
      </c>
      <c r="AC2106" s="3" t="s">
        <v>47</v>
      </c>
      <c r="AD2106" s="3" t="s">
        <v>48</v>
      </c>
      <c r="AF2106" s="3" t="s">
        <v>48</v>
      </c>
      <c r="AG2106" s="3" t="s">
        <v>47</v>
      </c>
      <c r="AH2106" s="3" t="s">
        <v>47</v>
      </c>
      <c r="AI2106" s="3" t="s">
        <v>47</v>
      </c>
      <c r="AK2106" s="3" t="s">
        <v>48</v>
      </c>
      <c r="AL2106" s="3" t="s">
        <v>47</v>
      </c>
      <c r="AM2106" s="3" t="s">
        <v>47</v>
      </c>
      <c r="AN2106" s="3" t="s">
        <v>47</v>
      </c>
      <c r="AU2106" s="3">
        <v>0</v>
      </c>
      <c r="AV2106" s="3">
        <v>12</v>
      </c>
      <c r="AW2106" s="3">
        <v>1</v>
      </c>
      <c r="AX2106" s="3">
        <v>12</v>
      </c>
      <c r="AY2106" s="3">
        <v>100</v>
      </c>
      <c r="AZ2106" s="6" t="str">
        <f t="shared" si="228"/>
        <v>1689.1</v>
      </c>
      <c r="BC2106" s="12" t="s">
        <v>4757</v>
      </c>
      <c r="BJ2106" s="12">
        <f t="shared" si="229"/>
        <v>0</v>
      </c>
      <c r="BK2106" s="12">
        <f t="shared" si="230"/>
        <v>0</v>
      </c>
      <c r="CQ2106" s="3" t="str">
        <f>CONCATENATE(baseURL!$A$1,baseURL!$B$1,baseURL!$C$1,".",C2106,".",L2106,".pkl&amp;seq=",BC2106)</f>
        <v>http://proteomics.broadinstitute.org/millscripts/viewfeed.pl?side=xl&amp;cycle=1&amp;fixedMods=iaaC&amp;file=msdataSM/iPRG2012_nd/cpick_in/iPRG2012_nd.1689.1.2.pkl&amp;seq=LMEAFAK</v>
      </c>
    </row>
    <row r="2107" spans="1:95" x14ac:dyDescent="0.2">
      <c r="A2107" s="3">
        <v>5782</v>
      </c>
      <c r="B2107" s="2" t="s">
        <v>4750</v>
      </c>
      <c r="C2107" s="2" t="s">
        <v>4751</v>
      </c>
      <c r="D2107" s="3">
        <v>5387</v>
      </c>
      <c r="E2107" s="3">
        <v>5384</v>
      </c>
      <c r="F2107" s="3">
        <v>35480</v>
      </c>
      <c r="G2107" s="3">
        <v>7072</v>
      </c>
      <c r="H2107" s="3">
        <v>23.665099999999999</v>
      </c>
      <c r="I2107" s="30">
        <v>559.76502000000005</v>
      </c>
      <c r="J2107" s="30">
        <v>559.76369560000001</v>
      </c>
      <c r="K2107" s="30">
        <v>1.32E-3</v>
      </c>
      <c r="L2107" s="3">
        <v>2</v>
      </c>
      <c r="M2107" s="3">
        <v>2</v>
      </c>
      <c r="N2107" s="10">
        <f t="shared" si="224"/>
        <v>1</v>
      </c>
      <c r="O2107" s="35">
        <v>2</v>
      </c>
      <c r="P2107" s="17"/>
      <c r="Q2107" s="40">
        <v>1118.52118</v>
      </c>
      <c r="R2107" s="40">
        <v>559.76423</v>
      </c>
      <c r="S2107" s="18">
        <f t="shared" si="225"/>
        <v>1.4113084718753908</v>
      </c>
      <c r="T2107" s="18">
        <f t="shared" si="226"/>
        <v>-0.95468765482259266</v>
      </c>
      <c r="U2107" s="18">
        <f t="shared" si="227"/>
        <v>-0.94682720263515352</v>
      </c>
      <c r="V2107" s="30">
        <v>559.76369999999997</v>
      </c>
      <c r="W2107" s="3" t="s">
        <v>47</v>
      </c>
      <c r="X2107" s="3" t="s">
        <v>47</v>
      </c>
      <c r="Y2107" s="3" t="s">
        <v>47</v>
      </c>
      <c r="Z2107" s="3" t="s">
        <v>47</v>
      </c>
      <c r="AA2107" s="3" t="s">
        <v>47</v>
      </c>
      <c r="AB2107" s="12" t="s">
        <v>47</v>
      </c>
      <c r="AC2107" s="3" t="s">
        <v>47</v>
      </c>
      <c r="AD2107" s="3" t="s">
        <v>47</v>
      </c>
      <c r="AE2107" s="3" t="s">
        <v>47</v>
      </c>
      <c r="AF2107" s="3" t="s">
        <v>47</v>
      </c>
      <c r="AG2107" s="3" t="s">
        <v>48</v>
      </c>
      <c r="AI2107" s="3" t="s">
        <v>47</v>
      </c>
      <c r="AJ2107" s="3" t="s">
        <v>47</v>
      </c>
      <c r="AK2107" s="3" t="s">
        <v>47</v>
      </c>
      <c r="AL2107" s="3" t="s">
        <v>47</v>
      </c>
      <c r="AM2107" s="3" t="s">
        <v>47</v>
      </c>
      <c r="AN2107" s="3" t="s">
        <v>47</v>
      </c>
      <c r="AU2107" s="3">
        <v>0</v>
      </c>
      <c r="AV2107" s="3">
        <v>16</v>
      </c>
      <c r="AW2107" s="3">
        <v>1</v>
      </c>
      <c r="AX2107" s="3">
        <v>16</v>
      </c>
      <c r="AY2107" s="3">
        <v>100</v>
      </c>
      <c r="AZ2107" s="6" t="str">
        <f t="shared" si="228"/>
        <v>1689.10</v>
      </c>
      <c r="BC2107" s="12" t="s">
        <v>4653</v>
      </c>
      <c r="BJ2107" s="12">
        <f t="shared" si="229"/>
        <v>0</v>
      </c>
      <c r="BK2107" s="12">
        <f t="shared" si="230"/>
        <v>0</v>
      </c>
      <c r="CQ2107" s="3" t="str">
        <f>CONCATENATE(baseURL!$A$1,baseURL!$B$1,baseURL!$C$1,".",C2107,".",L2107,".pkl&amp;seq=",BC2107)</f>
        <v>http://proteomics.broadinstitute.org/millscripts/viewfeed.pl?side=xl&amp;cycle=1&amp;fixedMods=iaaC&amp;file=msdataSM/iPRG2012_nd/cpick_in/iPRG2012_nd.1689.10.2.pkl&amp;seq=LAAQTLEEDE</v>
      </c>
    </row>
    <row r="2108" spans="1:95" x14ac:dyDescent="0.2">
      <c r="A2108" s="3">
        <v>2313</v>
      </c>
      <c r="B2108" s="2" t="s">
        <v>4752</v>
      </c>
      <c r="C2108" s="2" t="s">
        <v>4753</v>
      </c>
      <c r="D2108" s="3">
        <v>5389</v>
      </c>
      <c r="E2108" s="3">
        <v>5386</v>
      </c>
      <c r="F2108" s="3">
        <v>35482</v>
      </c>
      <c r="G2108" s="3">
        <v>7074</v>
      </c>
      <c r="H2108" s="3">
        <v>23.668399999999998</v>
      </c>
      <c r="I2108" s="30">
        <v>596.29627000000005</v>
      </c>
      <c r="J2108" s="30">
        <v>596.29629690000002</v>
      </c>
      <c r="K2108" s="30">
        <v>-3.0000000000000001E-5</v>
      </c>
      <c r="L2108" s="3">
        <v>2</v>
      </c>
      <c r="M2108" s="3">
        <v>2</v>
      </c>
      <c r="N2108" s="10">
        <f t="shared" si="224"/>
        <v>1</v>
      </c>
      <c r="O2108" s="35">
        <v>2</v>
      </c>
      <c r="P2108" s="17"/>
      <c r="Q2108" s="40">
        <v>1191.5851700000001</v>
      </c>
      <c r="R2108" s="40">
        <v>596.29621999999995</v>
      </c>
      <c r="S2108" s="18">
        <f t="shared" si="225"/>
        <v>8.3850942575379422E-2</v>
      </c>
      <c r="T2108" s="18">
        <f t="shared" si="226"/>
        <v>0.12896274953298531</v>
      </c>
      <c r="U2108" s="18">
        <f t="shared" si="227"/>
        <v>-0.2012422616470767</v>
      </c>
      <c r="V2108" s="30">
        <v>596.29610000000002</v>
      </c>
      <c r="W2108" s="3" t="s">
        <v>47</v>
      </c>
      <c r="X2108" s="3" t="s">
        <v>65</v>
      </c>
      <c r="Y2108" s="3" t="s">
        <v>65</v>
      </c>
      <c r="Z2108" s="3" t="s">
        <v>47</v>
      </c>
      <c r="AA2108" s="3" t="s">
        <v>48</v>
      </c>
      <c r="AB2108" s="12" t="s">
        <v>47</v>
      </c>
      <c r="AC2108" s="3" t="s">
        <v>47</v>
      </c>
      <c r="AD2108" s="3" t="s">
        <v>47</v>
      </c>
      <c r="AE2108" s="3" t="s">
        <v>47</v>
      </c>
      <c r="AF2108" s="3" t="s">
        <v>47</v>
      </c>
      <c r="AG2108" s="3" t="s">
        <v>47</v>
      </c>
      <c r="AH2108" s="3" t="s">
        <v>47</v>
      </c>
      <c r="AI2108" s="3" t="s">
        <v>47</v>
      </c>
      <c r="AJ2108" s="3" t="s">
        <v>47</v>
      </c>
      <c r="AK2108" s="3" t="s">
        <v>47</v>
      </c>
      <c r="AL2108" s="3" t="s">
        <v>47</v>
      </c>
      <c r="AO2108" s="3" t="s">
        <v>47</v>
      </c>
      <c r="AP2108" s="3" t="s">
        <v>47</v>
      </c>
      <c r="AQ2108" s="3" t="s">
        <v>47</v>
      </c>
      <c r="AS2108" s="3" t="s">
        <v>47</v>
      </c>
      <c r="AU2108" s="3">
        <v>2</v>
      </c>
      <c r="AV2108" s="3">
        <v>17</v>
      </c>
      <c r="AW2108" s="3">
        <v>2</v>
      </c>
      <c r="AX2108" s="3">
        <v>16</v>
      </c>
      <c r="AY2108" s="3">
        <v>94.12</v>
      </c>
      <c r="AZ2108" s="6" t="str">
        <f t="shared" si="228"/>
        <v>1689.12</v>
      </c>
      <c r="BB2108" s="12" t="s">
        <v>79</v>
      </c>
      <c r="BC2108" s="12" t="s">
        <v>4460</v>
      </c>
      <c r="BJ2108" s="12">
        <f t="shared" si="229"/>
        <v>0</v>
      </c>
      <c r="BK2108" s="12">
        <f t="shared" si="230"/>
        <v>0</v>
      </c>
      <c r="BT2108" s="3" t="s">
        <v>4570</v>
      </c>
      <c r="BU2108" s="3" t="s">
        <v>4570</v>
      </c>
      <c r="CO2108" s="3" t="s">
        <v>4754</v>
      </c>
      <c r="CQ2108" s="3" t="str">
        <f>CONCATENATE(baseURL!$A$1,baseURL!$B$1,"+Acetyl",baseURL!$C$1,".",C2108,".",L2108,".pkl&amp;seq=",BC2108)</f>
        <v>http://proteomics.broadinstitute.org/millscripts/viewfeed.pl?side=xl&amp;cycle=1&amp;fixedMods=iaaC+Acetyl&amp;file=msdataSM/iPRG2012_nd/cpick_in/iPRG2012_nd.1689.12.2.pkl&amp;seq=STELTVQSER</v>
      </c>
    </row>
    <row r="2109" spans="1:95" x14ac:dyDescent="0.2">
      <c r="A2109" s="3">
        <v>2559</v>
      </c>
      <c r="B2109" s="2" t="s">
        <v>4758</v>
      </c>
      <c r="C2109" s="2" t="s">
        <v>4759</v>
      </c>
      <c r="D2109" s="3">
        <v>5380</v>
      </c>
      <c r="E2109" s="3">
        <v>5377</v>
      </c>
      <c r="F2109" s="3">
        <v>35473</v>
      </c>
      <c r="G2109" s="3">
        <v>7065</v>
      </c>
      <c r="H2109" s="3">
        <v>23.655899999999999</v>
      </c>
      <c r="I2109" s="30">
        <v>430.89956000000001</v>
      </c>
      <c r="J2109" s="30">
        <v>430.89955909999998</v>
      </c>
      <c r="K2109" s="30">
        <v>0</v>
      </c>
      <c r="L2109" s="3">
        <v>3</v>
      </c>
      <c r="M2109" s="3">
        <v>3</v>
      </c>
      <c r="N2109" s="10">
        <f t="shared" si="224"/>
        <v>1</v>
      </c>
      <c r="O2109" s="35">
        <v>3</v>
      </c>
      <c r="P2109" s="17"/>
      <c r="Q2109" s="40">
        <v>1290.6800800000001</v>
      </c>
      <c r="R2109" s="40">
        <v>430.89821000000001</v>
      </c>
      <c r="S2109" s="18">
        <f t="shared" si="225"/>
        <v>3.1329905037251899</v>
      </c>
      <c r="T2109" s="18">
        <f t="shared" si="226"/>
        <v>3.1309018433154989</v>
      </c>
      <c r="U2109" s="18">
        <f t="shared" si="227"/>
        <v>2.2975263693984727</v>
      </c>
      <c r="V2109" s="30">
        <v>430.89920000000001</v>
      </c>
      <c r="W2109" s="3" t="s">
        <v>47</v>
      </c>
      <c r="Z2109" s="3" t="s">
        <v>47</v>
      </c>
      <c r="AB2109" s="12" t="s">
        <v>47</v>
      </c>
      <c r="AC2109" s="3" t="s">
        <v>47</v>
      </c>
      <c r="AD2109" s="3" t="s">
        <v>47</v>
      </c>
      <c r="AE2109" s="3" t="s">
        <v>47</v>
      </c>
      <c r="AF2109" s="3" t="s">
        <v>47</v>
      </c>
      <c r="AG2109" s="3" t="s">
        <v>47</v>
      </c>
      <c r="AH2109" s="3" t="s">
        <v>47</v>
      </c>
      <c r="AI2109" s="3" t="s">
        <v>48</v>
      </c>
      <c r="AJ2109" s="3" t="s">
        <v>47</v>
      </c>
      <c r="AL2109" s="3" t="s">
        <v>48</v>
      </c>
      <c r="AU2109" s="3">
        <v>0</v>
      </c>
      <c r="AV2109" s="3">
        <v>10</v>
      </c>
      <c r="AW2109" s="3">
        <v>1</v>
      </c>
      <c r="AX2109" s="3">
        <v>10</v>
      </c>
      <c r="AY2109" s="3">
        <v>100</v>
      </c>
      <c r="AZ2109" s="6" t="str">
        <f t="shared" si="228"/>
        <v>1689.3</v>
      </c>
      <c r="BC2109" s="12" t="s">
        <v>4760</v>
      </c>
      <c r="BJ2109" s="12">
        <f t="shared" si="229"/>
        <v>0</v>
      </c>
      <c r="BK2109" s="12">
        <f t="shared" si="230"/>
        <v>0</v>
      </c>
      <c r="CQ2109" s="3" t="str">
        <f>CONCATENATE(baseURL!$A$1,baseURL!$B$1,baseURL!$C$1,".",C2109,".",L2109,".pkl&amp;seq=",BC2109)</f>
        <v>http://proteomics.broadinstitute.org/millscripts/viewfeed.pl?side=xl&amp;cycle=1&amp;fixedMods=iaaC&amp;file=msdataSM/iPRG2012_nd/cpick_in/iPRG2012_nd.1689.3.3.pkl&amp;seq=ELAGLSPYERR</v>
      </c>
    </row>
    <row r="2110" spans="1:95" x14ac:dyDescent="0.2">
      <c r="A2110" s="3">
        <v>4358</v>
      </c>
      <c r="B2110" s="2" t="s">
        <v>4761</v>
      </c>
      <c r="C2110" s="2" t="s">
        <v>4762</v>
      </c>
      <c r="D2110" s="3">
        <v>5384</v>
      </c>
      <c r="E2110" s="3">
        <v>5381</v>
      </c>
      <c r="F2110" s="3">
        <v>35477</v>
      </c>
      <c r="G2110" s="3">
        <v>7069</v>
      </c>
      <c r="H2110" s="3">
        <v>23.6601</v>
      </c>
      <c r="I2110" s="30">
        <v>501.25792000000001</v>
      </c>
      <c r="J2110" s="30">
        <v>501.25855189999999</v>
      </c>
      <c r="K2110" s="30">
        <v>-6.3000000000000003E-4</v>
      </c>
      <c r="L2110" s="3">
        <v>2</v>
      </c>
      <c r="M2110" s="3">
        <v>2</v>
      </c>
      <c r="N2110" s="10">
        <f t="shared" si="224"/>
        <v>1</v>
      </c>
      <c r="O2110" s="35">
        <v>2</v>
      </c>
      <c r="P2110" s="17"/>
      <c r="Q2110" s="40">
        <v>1001.50844</v>
      </c>
      <c r="R2110" s="40">
        <v>501.25785999999999</v>
      </c>
      <c r="S2110" s="18">
        <f t="shared" si="225"/>
        <v>0.11969887119384985</v>
      </c>
      <c r="T2110" s="18">
        <f t="shared" si="226"/>
        <v>1.3803274825307059</v>
      </c>
      <c r="U2110" s="18">
        <f t="shared" si="227"/>
        <v>0.47879548466199784</v>
      </c>
      <c r="V2110" s="30">
        <v>501.25810000000001</v>
      </c>
      <c r="W2110" s="3" t="s">
        <v>47</v>
      </c>
      <c r="X2110" s="3" t="s">
        <v>47</v>
      </c>
      <c r="Y2110" s="3" t="s">
        <v>47</v>
      </c>
      <c r="Z2110" s="3" t="s">
        <v>47</v>
      </c>
      <c r="AA2110" s="3" t="s">
        <v>47</v>
      </c>
      <c r="AB2110" s="12" t="s">
        <v>47</v>
      </c>
      <c r="AC2110" s="3" t="s">
        <v>47</v>
      </c>
      <c r="AD2110" s="3" t="s">
        <v>47</v>
      </c>
      <c r="AF2110" s="3" t="s">
        <v>47</v>
      </c>
      <c r="AG2110" s="3" t="s">
        <v>47</v>
      </c>
      <c r="AH2110" s="3" t="s">
        <v>47</v>
      </c>
      <c r="AI2110" s="3" t="s">
        <v>47</v>
      </c>
      <c r="AK2110" s="3" t="s">
        <v>48</v>
      </c>
      <c r="AL2110" s="3" t="s">
        <v>48</v>
      </c>
      <c r="AM2110" s="3" t="s">
        <v>47</v>
      </c>
      <c r="AN2110" s="3" t="s">
        <v>47</v>
      </c>
      <c r="AP2110" s="3" t="s">
        <v>52</v>
      </c>
      <c r="AU2110" s="3">
        <v>0</v>
      </c>
      <c r="AV2110" s="3">
        <v>14</v>
      </c>
      <c r="AW2110" s="3">
        <v>1</v>
      </c>
      <c r="AX2110" s="3">
        <v>14</v>
      </c>
      <c r="AY2110" s="3">
        <v>100</v>
      </c>
      <c r="AZ2110" s="6" t="str">
        <f t="shared" si="228"/>
        <v>1689.7</v>
      </c>
      <c r="BC2110" s="12" t="s">
        <v>4763</v>
      </c>
      <c r="BJ2110" s="12">
        <f t="shared" si="229"/>
        <v>0</v>
      </c>
      <c r="BK2110" s="12">
        <f t="shared" si="230"/>
        <v>0</v>
      </c>
      <c r="CQ2110" s="3" t="str">
        <f>CONCATENATE(baseURL!$A$1,baseURL!$B$1,baseURL!$C$1,".",C2110,".",L2110,".pkl&amp;seq=",BC2110)</f>
        <v>http://proteomics.broadinstitute.org/millscripts/viewfeed.pl?side=xl&amp;cycle=1&amp;fixedMods=iaaC&amp;file=msdataSM/iPRG2012_nd/cpick_in/iPRG2012_nd.1689.7.2.pkl&amp;seq=LPLDQMER</v>
      </c>
    </row>
    <row r="2111" spans="1:95" x14ac:dyDescent="0.2">
      <c r="A2111" s="3">
        <v>6109</v>
      </c>
      <c r="B2111" s="2" t="s">
        <v>4764</v>
      </c>
      <c r="C2111" s="2" t="s">
        <v>4741</v>
      </c>
      <c r="D2111" s="3">
        <v>5385</v>
      </c>
      <c r="E2111" s="3">
        <v>5382</v>
      </c>
      <c r="F2111" s="3">
        <v>35478</v>
      </c>
      <c r="G2111" s="3">
        <v>7070</v>
      </c>
      <c r="H2111" s="3">
        <v>23.661799999999999</v>
      </c>
      <c r="I2111" s="30">
        <v>504.24340999999998</v>
      </c>
      <c r="J2111" s="30">
        <v>504.23950689999998</v>
      </c>
      <c r="K2111" s="30">
        <v>3.8999999999999998E-3</v>
      </c>
      <c r="L2111" s="3">
        <v>4</v>
      </c>
      <c r="M2111" s="3">
        <v>4</v>
      </c>
      <c r="N2111" s="10">
        <f t="shared" si="224"/>
        <v>1</v>
      </c>
      <c r="O2111" s="35">
        <v>4</v>
      </c>
      <c r="P2111" s="17"/>
      <c r="Q2111" s="40">
        <v>2013.9334699999999</v>
      </c>
      <c r="R2111" s="40">
        <v>504.23881999999998</v>
      </c>
      <c r="S2111" s="18">
        <f t="shared" si="225"/>
        <v>9.1028294886288634</v>
      </c>
      <c r="T2111" s="18">
        <f t="shared" si="226"/>
        <v>1.3622513236984666</v>
      </c>
      <c r="U2111" s="18">
        <f t="shared" si="227"/>
        <v>0.75361115593386951</v>
      </c>
      <c r="V2111" s="30">
        <v>504.23919999999998</v>
      </c>
      <c r="W2111" s="3" t="s">
        <v>47</v>
      </c>
      <c r="X2111" s="3" t="s">
        <v>47</v>
      </c>
      <c r="Y2111" s="3" t="s">
        <v>47</v>
      </c>
      <c r="Z2111" s="3" t="s">
        <v>47</v>
      </c>
      <c r="AA2111" s="3" t="s">
        <v>48</v>
      </c>
      <c r="AB2111" s="12" t="s">
        <v>47</v>
      </c>
      <c r="AC2111" s="3" t="s">
        <v>47</v>
      </c>
      <c r="AD2111" s="3" t="s">
        <v>47</v>
      </c>
      <c r="AE2111" s="3" t="s">
        <v>47</v>
      </c>
      <c r="AF2111" s="3" t="s">
        <v>47</v>
      </c>
      <c r="AG2111" s="3" t="s">
        <v>47</v>
      </c>
      <c r="AH2111" s="3" t="s">
        <v>47</v>
      </c>
      <c r="AI2111" s="3" t="s">
        <v>47</v>
      </c>
      <c r="AK2111" s="3" t="s">
        <v>47</v>
      </c>
      <c r="AL2111" s="3" t="s">
        <v>47</v>
      </c>
      <c r="AU2111" s="3">
        <v>0</v>
      </c>
      <c r="AV2111" s="3">
        <v>14</v>
      </c>
      <c r="AW2111" s="3">
        <v>1</v>
      </c>
      <c r="AX2111" s="3">
        <v>14</v>
      </c>
      <c r="AY2111" s="3">
        <v>100</v>
      </c>
      <c r="AZ2111" s="6" t="str">
        <f t="shared" si="228"/>
        <v>1689.8</v>
      </c>
      <c r="BC2111" s="12" t="s">
        <v>4640</v>
      </c>
      <c r="BJ2111" s="12">
        <f t="shared" si="229"/>
        <v>0</v>
      </c>
      <c r="BK2111" s="12">
        <f t="shared" si="230"/>
        <v>0</v>
      </c>
      <c r="CQ2111" s="3" t="str">
        <f>CONCATENATE(baseURL!$A$1,baseURL!$B$1,baseURL!$C$1,".",C2111,".",L2111,".pkl&amp;seq=",BC2111)</f>
        <v>http://proteomics.broadinstitute.org/millscripts/viewfeed.pl?side=xl&amp;cycle=1&amp;fixedMods=iaaC&amp;file=msdataSM/iPRG2012_nd/cpick_in/iPRG2012_nd.1689.8.4.pkl&amp;seq=KTPNGEGSKTWETYEMR</v>
      </c>
    </row>
    <row r="2112" spans="1:95" x14ac:dyDescent="0.2">
      <c r="A2112" s="3">
        <v>4157</v>
      </c>
      <c r="B2112" s="2" t="s">
        <v>4765</v>
      </c>
      <c r="C2112" s="2" t="s">
        <v>4766</v>
      </c>
      <c r="D2112" s="3">
        <v>5394</v>
      </c>
      <c r="E2112" s="3">
        <v>5391</v>
      </c>
      <c r="F2112" s="3">
        <v>35515</v>
      </c>
      <c r="G2112" s="3">
        <v>7081</v>
      </c>
      <c r="H2112" s="3">
        <v>23.7056</v>
      </c>
      <c r="I2112" s="30">
        <v>418.74561</v>
      </c>
      <c r="J2112" s="30">
        <v>418.74643830000002</v>
      </c>
      <c r="K2112" s="30">
        <v>-8.3000000000000001E-4</v>
      </c>
      <c r="L2112" s="3">
        <v>4</v>
      </c>
      <c r="M2112" s="3">
        <v>2</v>
      </c>
      <c r="N2112" s="10">
        <f t="shared" si="224"/>
        <v>-1</v>
      </c>
      <c r="O2112" s="35">
        <v>2</v>
      </c>
      <c r="P2112" s="17"/>
      <c r="Q2112" s="40">
        <v>836.48762999999997</v>
      </c>
      <c r="R2112" s="40">
        <v>418.74745000000001</v>
      </c>
      <c r="S2112" s="18">
        <f t="shared" si="225"/>
        <v>-4.3940566086207973</v>
      </c>
      <c r="T2112" s="18">
        <f t="shared" si="226"/>
        <v>-2.4160147124293849</v>
      </c>
      <c r="U2112" s="18">
        <f t="shared" si="227"/>
        <v>-3.2239002291289958</v>
      </c>
      <c r="V2112" s="30">
        <v>418.74610000000001</v>
      </c>
      <c r="W2112" s="3" t="s">
        <v>47</v>
      </c>
      <c r="X2112" s="3" t="s">
        <v>47</v>
      </c>
      <c r="Y2112" s="3" t="s">
        <v>47</v>
      </c>
      <c r="Z2112" s="3" t="s">
        <v>47</v>
      </c>
      <c r="AA2112" s="3" t="s">
        <v>65</v>
      </c>
      <c r="AB2112" s="12" t="s">
        <v>47</v>
      </c>
      <c r="AC2112" s="3" t="s">
        <v>47</v>
      </c>
      <c r="AE2112" s="3" t="s">
        <v>47</v>
      </c>
      <c r="AF2112" s="3" t="s">
        <v>48</v>
      </c>
      <c r="AG2112" s="3" t="s">
        <v>52</v>
      </c>
      <c r="AH2112" s="3" t="s">
        <v>47</v>
      </c>
      <c r="AI2112" s="3" t="s">
        <v>47</v>
      </c>
      <c r="AK2112" s="3" t="s">
        <v>47</v>
      </c>
      <c r="AL2112" s="3" t="s">
        <v>47</v>
      </c>
      <c r="AM2112" s="3" t="s">
        <v>47</v>
      </c>
      <c r="AU2112" s="3">
        <v>1</v>
      </c>
      <c r="AV2112" s="3">
        <v>12</v>
      </c>
      <c r="AW2112" s="3">
        <v>1</v>
      </c>
      <c r="AX2112" s="3">
        <v>12</v>
      </c>
      <c r="AY2112" s="3">
        <v>100</v>
      </c>
      <c r="AZ2112" s="6" t="str">
        <f t="shared" si="228"/>
        <v>1691.3</v>
      </c>
      <c r="BC2112" s="12" t="s">
        <v>4767</v>
      </c>
      <c r="BJ2112" s="12">
        <f t="shared" si="229"/>
        <v>0</v>
      </c>
      <c r="BK2112" s="12">
        <f t="shared" si="230"/>
        <v>0</v>
      </c>
      <c r="BW2112" s="3" t="s">
        <v>4768</v>
      </c>
      <c r="CQ2112" s="3" t="str">
        <f>CONCATENATE(baseURL!$A$1,baseURL!$B$1,baseURL!$C$1,".",C2112,".",L2112,".pkl&amp;seq=",BC2112)</f>
        <v>http://proteomics.broadinstitute.org/millscripts/viewfeed.pl?side=xl&amp;cycle=1&amp;fixedMods=iaaC&amp;file=msdataSM/iPRG2012_nd/cpick_in/iPRG2012_nd.1691.3.4.pkl&amp;seq=TAFVGLTK</v>
      </c>
    </row>
    <row r="2113" spans="1:95" x14ac:dyDescent="0.2">
      <c r="A2113" s="3">
        <v>4733</v>
      </c>
      <c r="B2113" s="2" t="s">
        <v>4769</v>
      </c>
      <c r="C2113" s="2" t="s">
        <v>4770</v>
      </c>
      <c r="D2113" s="3">
        <v>5397</v>
      </c>
      <c r="E2113" s="3">
        <v>5394</v>
      </c>
      <c r="F2113" s="3">
        <v>35518</v>
      </c>
      <c r="G2113" s="3">
        <v>7084</v>
      </c>
      <c r="H2113" s="3">
        <v>23.710599999999999</v>
      </c>
      <c r="I2113" s="30">
        <v>437.26038999999997</v>
      </c>
      <c r="J2113" s="30">
        <v>437.26200740000002</v>
      </c>
      <c r="K2113" s="30">
        <v>-1.6199999999999999E-3</v>
      </c>
      <c r="L2113" s="3">
        <v>2</v>
      </c>
      <c r="M2113" s="3">
        <v>2</v>
      </c>
      <c r="N2113" s="10">
        <f t="shared" si="224"/>
        <v>1</v>
      </c>
      <c r="O2113" s="35">
        <v>2</v>
      </c>
      <c r="P2113" s="17"/>
      <c r="Q2113" s="40">
        <v>873.51523999999995</v>
      </c>
      <c r="R2113" s="40">
        <v>437.26125999999999</v>
      </c>
      <c r="S2113" s="18">
        <f t="shared" si="225"/>
        <v>-1.9896571674800427</v>
      </c>
      <c r="T2113" s="18">
        <f t="shared" si="226"/>
        <v>1.7092755942361217</v>
      </c>
      <c r="U2113" s="18">
        <f t="shared" si="227"/>
        <v>0.77756716886886756</v>
      </c>
      <c r="V2113" s="30">
        <v>437.26159999999999</v>
      </c>
      <c r="W2113" s="3" t="s">
        <v>47</v>
      </c>
      <c r="X2113" s="3" t="s">
        <v>47</v>
      </c>
      <c r="Y2113" s="3" t="s">
        <v>47</v>
      </c>
      <c r="Z2113" s="3" t="s">
        <v>47</v>
      </c>
      <c r="AA2113" s="3" t="s">
        <v>47</v>
      </c>
      <c r="AB2113" s="12" t="s">
        <v>47</v>
      </c>
      <c r="AC2113" s="3" t="s">
        <v>47</v>
      </c>
      <c r="AD2113" s="3" t="s">
        <v>48</v>
      </c>
      <c r="AE2113" s="3" t="s">
        <v>47</v>
      </c>
      <c r="AF2113" s="3" t="s">
        <v>48</v>
      </c>
      <c r="AG2113" s="3" t="s">
        <v>47</v>
      </c>
      <c r="AH2113" s="3" t="s">
        <v>47</v>
      </c>
      <c r="AI2113" s="3" t="s">
        <v>48</v>
      </c>
      <c r="AJ2113" s="3" t="s">
        <v>47</v>
      </c>
      <c r="AK2113" s="3" t="s">
        <v>52</v>
      </c>
      <c r="AL2113" s="3" t="s">
        <v>48</v>
      </c>
      <c r="AM2113" s="3" t="s">
        <v>47</v>
      </c>
      <c r="AN2113" s="3" t="s">
        <v>47</v>
      </c>
      <c r="AR2113" s="3" t="s">
        <v>65</v>
      </c>
      <c r="AU2113" s="3">
        <v>1</v>
      </c>
      <c r="AV2113" s="3">
        <v>13</v>
      </c>
      <c r="AW2113" s="3">
        <v>1</v>
      </c>
      <c r="AX2113" s="3">
        <v>13</v>
      </c>
      <c r="AY2113" s="3">
        <v>100</v>
      </c>
      <c r="AZ2113" s="6" t="str">
        <f t="shared" si="228"/>
        <v>1691.6</v>
      </c>
      <c r="BC2113" s="12" t="s">
        <v>4771</v>
      </c>
      <c r="BJ2113" s="12">
        <f t="shared" si="229"/>
        <v>0</v>
      </c>
      <c r="BK2113" s="12">
        <f t="shared" si="230"/>
        <v>0</v>
      </c>
      <c r="CN2113" s="3" t="s">
        <v>4772</v>
      </c>
      <c r="CQ2113" s="3" t="str">
        <f>CONCATENATE(baseURL!$A$1,baseURL!$B$1,baseURL!$C$1,".",C2113,".",L2113,".pkl&amp;seq=",BC2113)</f>
        <v>http://proteomics.broadinstitute.org/millscripts/viewfeed.pl?side=xl&amp;cycle=1&amp;fixedMods=iaaC&amp;file=msdataSM/iPRG2012_nd/cpick_in/iPRG2012_nd.1691.6.2.pkl&amp;seq=STLVNLAR</v>
      </c>
    </row>
    <row r="2114" spans="1:95" x14ac:dyDescent="0.2">
      <c r="A2114" s="3">
        <v>4542</v>
      </c>
      <c r="B2114" s="2" t="s">
        <v>4773</v>
      </c>
      <c r="C2114" s="2" t="s">
        <v>4774</v>
      </c>
      <c r="D2114" s="3">
        <v>5399</v>
      </c>
      <c r="E2114" s="3">
        <v>5396</v>
      </c>
      <c r="F2114" s="3">
        <v>35520</v>
      </c>
      <c r="G2114" s="3">
        <v>7086</v>
      </c>
      <c r="H2114" s="3">
        <v>23.713899999999999</v>
      </c>
      <c r="I2114" s="30">
        <v>538.26238999999998</v>
      </c>
      <c r="J2114" s="30">
        <v>538.25843420000001</v>
      </c>
      <c r="K2114" s="30">
        <v>3.96E-3</v>
      </c>
      <c r="L2114" s="3">
        <v>3</v>
      </c>
      <c r="M2114" s="3">
        <v>3</v>
      </c>
      <c r="N2114" s="10">
        <f t="shared" ref="N2114:N2177" si="231">IF(AND(M2114&gt;0,L2114&gt;0), IF(M2114=L2114,1,-1), 1)</f>
        <v>1</v>
      </c>
      <c r="O2114" s="35">
        <v>3</v>
      </c>
      <c r="P2114" s="17"/>
      <c r="Q2114" s="40">
        <v>1612.76018</v>
      </c>
      <c r="R2114" s="40">
        <v>538.25824</v>
      </c>
      <c r="S2114" s="18">
        <f t="shared" ref="S2114:S2177" si="232">1000000*(I2114-R2114)/R2114</f>
        <v>7.7100538209715959</v>
      </c>
      <c r="T2114" s="18">
        <f t="shared" ref="T2114:T2177" si="233">1000000*(J2114-R2114)/R2114</f>
        <v>0.36079336195561856</v>
      </c>
      <c r="U2114" s="18">
        <f t="shared" ref="U2114:U2177" si="234">1000000*(V2114-R2114)/R2114</f>
        <v>-7.4313771792321376E-2</v>
      </c>
      <c r="V2114" s="30">
        <v>538.25819999999999</v>
      </c>
      <c r="W2114" s="3" t="s">
        <v>47</v>
      </c>
      <c r="X2114" s="3" t="s">
        <v>47</v>
      </c>
      <c r="Y2114" s="3" t="s">
        <v>47</v>
      </c>
      <c r="Z2114" s="3" t="s">
        <v>47</v>
      </c>
      <c r="AA2114" s="3" t="s">
        <v>47</v>
      </c>
      <c r="AB2114" s="12" t="s">
        <v>47</v>
      </c>
      <c r="AC2114" s="3" t="s">
        <v>47</v>
      </c>
      <c r="AD2114" s="3" t="s">
        <v>47</v>
      </c>
      <c r="AE2114" s="3" t="s">
        <v>47</v>
      </c>
      <c r="AF2114" s="3" t="s">
        <v>48</v>
      </c>
      <c r="AG2114" s="3" t="s">
        <v>47</v>
      </c>
      <c r="AH2114" s="3" t="s">
        <v>47</v>
      </c>
      <c r="AI2114" s="3" t="s">
        <v>48</v>
      </c>
      <c r="AL2114" s="3" t="s">
        <v>48</v>
      </c>
      <c r="AM2114" s="3" t="s">
        <v>47</v>
      </c>
      <c r="AU2114" s="3">
        <v>0</v>
      </c>
      <c r="AV2114" s="3">
        <v>12</v>
      </c>
      <c r="AW2114" s="3">
        <v>1</v>
      </c>
      <c r="AX2114" s="3">
        <v>12</v>
      </c>
      <c r="AY2114" s="3">
        <v>100</v>
      </c>
      <c r="AZ2114" s="6" t="str">
        <f t="shared" ref="AZ2114:AZ2177" si="235">HYPERLINK(CQ2114,C2114)</f>
        <v>1691.8</v>
      </c>
      <c r="BC2114" s="12" t="s">
        <v>4775</v>
      </c>
      <c r="BJ2114" s="12">
        <f t="shared" ref="BJ2114:BJ2177" si="236">LEN(BC2114)-LEN(SUBSTITUTE(BC2114,"C",""))</f>
        <v>0</v>
      </c>
      <c r="BK2114" s="12">
        <f t="shared" ref="BK2114:BK2177" si="237">LEN(BC2114)-LEN(SUBSTITUTE(BC2114,"c",""))</f>
        <v>0</v>
      </c>
      <c r="CQ2114" s="3" t="str">
        <f>CONCATENATE(baseURL!$A$1,baseURL!$B$1,baseURL!$C$1,".",C2114,".",L2114,".pkl&amp;seq=",BC2114)</f>
        <v>http://proteomics.broadinstitute.org/millscripts/viewfeed.pl?side=xl&amp;cycle=1&amp;fixedMods=iaaC&amp;file=msdataSM/iPRG2012_nd/cpick_in/iPRG2012_nd.1691.8.3.pkl&amp;seq=SLEFNSQPDYREK</v>
      </c>
    </row>
    <row r="2115" spans="1:95" x14ac:dyDescent="0.2">
      <c r="A2115" s="3">
        <v>4752</v>
      </c>
      <c r="B2115" s="2" t="s">
        <v>4780</v>
      </c>
      <c r="C2115" s="2" t="s">
        <v>4781</v>
      </c>
      <c r="D2115" s="3">
        <v>5404</v>
      </c>
      <c r="E2115" s="3">
        <v>5401</v>
      </c>
      <c r="F2115" s="3">
        <v>35536</v>
      </c>
      <c r="G2115" s="3">
        <v>7092</v>
      </c>
      <c r="H2115" s="3">
        <v>23.736599999999999</v>
      </c>
      <c r="I2115" s="30">
        <v>510.79838000000001</v>
      </c>
      <c r="J2115" s="30">
        <v>510.7957644</v>
      </c>
      <c r="K2115" s="30">
        <v>2.6199999999999999E-3</v>
      </c>
      <c r="L2115" s="3">
        <v>2</v>
      </c>
      <c r="M2115" s="3">
        <v>2</v>
      </c>
      <c r="N2115" s="10">
        <f t="shared" si="231"/>
        <v>1</v>
      </c>
      <c r="O2115" s="35">
        <v>2</v>
      </c>
      <c r="P2115" s="17"/>
      <c r="Q2115" s="40">
        <v>1020.58366</v>
      </c>
      <c r="R2115" s="40">
        <v>510.79547000000002</v>
      </c>
      <c r="S2115" s="18">
        <f t="shared" si="232"/>
        <v>5.6969964905635466</v>
      </c>
      <c r="T2115" s="18">
        <f t="shared" si="233"/>
        <v>0.57635593356561776</v>
      </c>
      <c r="U2115" s="18">
        <f t="shared" si="234"/>
        <v>0.25450499777532998</v>
      </c>
      <c r="V2115" s="30">
        <v>510.79559999999998</v>
      </c>
      <c r="W2115" s="3" t="s">
        <v>47</v>
      </c>
      <c r="X2115" s="3" t="s">
        <v>47</v>
      </c>
      <c r="Y2115" s="3" t="s">
        <v>47</v>
      </c>
      <c r="Z2115" s="3" t="s">
        <v>47</v>
      </c>
      <c r="AA2115" s="3" t="s">
        <v>48</v>
      </c>
      <c r="AB2115" s="12" t="s">
        <v>47</v>
      </c>
      <c r="AC2115" s="3" t="s">
        <v>47</v>
      </c>
      <c r="AD2115" s="3" t="s">
        <v>47</v>
      </c>
      <c r="AE2115" s="3" t="s">
        <v>47</v>
      </c>
      <c r="AF2115" s="3" t="s">
        <v>47</v>
      </c>
      <c r="AG2115" s="3" t="s">
        <v>47</v>
      </c>
      <c r="AH2115" s="3" t="s">
        <v>47</v>
      </c>
      <c r="AI2115" s="3" t="s">
        <v>48</v>
      </c>
      <c r="AJ2115" s="3" t="s">
        <v>47</v>
      </c>
      <c r="AK2115" s="3" t="s">
        <v>47</v>
      </c>
      <c r="AL2115" s="3" t="s">
        <v>48</v>
      </c>
      <c r="AM2115" s="3" t="s">
        <v>47</v>
      </c>
      <c r="AN2115" s="3" t="s">
        <v>47</v>
      </c>
      <c r="AU2115" s="3">
        <v>0</v>
      </c>
      <c r="AV2115" s="3">
        <v>15</v>
      </c>
      <c r="AW2115" s="3">
        <v>1</v>
      </c>
      <c r="AX2115" s="3">
        <v>15</v>
      </c>
      <c r="AY2115" s="3">
        <v>100</v>
      </c>
      <c r="AZ2115" s="6" t="str">
        <f t="shared" si="235"/>
        <v>1692.3</v>
      </c>
      <c r="BC2115" s="12" t="s">
        <v>4782</v>
      </c>
      <c r="BJ2115" s="12">
        <f t="shared" si="236"/>
        <v>0</v>
      </c>
      <c r="BK2115" s="12">
        <f t="shared" si="237"/>
        <v>0</v>
      </c>
      <c r="CQ2115" s="3" t="str">
        <f>CONCATENATE(baseURL!$A$1,baseURL!$B$1,baseURL!$C$1,".",C2115,".",L2115,".pkl&amp;seq=",BC2115)</f>
        <v>http://proteomics.broadinstitute.org/millscripts/viewfeed.pl?side=xl&amp;cycle=1&amp;fixedMods=iaaC&amp;file=msdataSM/iPRG2012_nd/cpick_in/iPRG2012_nd.1692.3.2.pkl&amp;seq=TSATFRLPK</v>
      </c>
    </row>
    <row r="2116" spans="1:95" x14ac:dyDescent="0.2">
      <c r="A2116" s="3">
        <v>5127</v>
      </c>
      <c r="B2116" s="2" t="s">
        <v>4784</v>
      </c>
      <c r="C2116" s="2" t="s">
        <v>4785</v>
      </c>
      <c r="D2116" s="3">
        <v>5412</v>
      </c>
      <c r="E2116" s="3">
        <v>5409</v>
      </c>
      <c r="F2116" s="3">
        <v>35577</v>
      </c>
      <c r="G2116" s="3">
        <v>7102</v>
      </c>
      <c r="H2116" s="3">
        <v>23.782</v>
      </c>
      <c r="I2116" s="30">
        <v>497.27188999999998</v>
      </c>
      <c r="J2116" s="30">
        <v>497.27194220000001</v>
      </c>
      <c r="K2116" s="30">
        <v>-5.0000000000000002E-5</v>
      </c>
      <c r="L2116" s="3">
        <v>2</v>
      </c>
      <c r="M2116" s="3">
        <v>2</v>
      </c>
      <c r="N2116" s="10">
        <f t="shared" si="231"/>
        <v>1</v>
      </c>
      <c r="O2116" s="35">
        <v>2</v>
      </c>
      <c r="P2116" s="17"/>
      <c r="Q2116" s="40">
        <v>993.53637000000003</v>
      </c>
      <c r="R2116" s="40">
        <v>497.27181999999999</v>
      </c>
      <c r="S2116" s="18">
        <f t="shared" si="232"/>
        <v>0.14076808131576257</v>
      </c>
      <c r="T2116" s="18">
        <f t="shared" si="233"/>
        <v>0.24574085058985745</v>
      </c>
      <c r="U2116" s="18">
        <f t="shared" si="234"/>
        <v>-0.44241396991485982</v>
      </c>
      <c r="V2116" s="30">
        <v>497.27159999999998</v>
      </c>
      <c r="W2116" s="3" t="s">
        <v>47</v>
      </c>
      <c r="X2116" s="3" t="s">
        <v>47</v>
      </c>
      <c r="Y2116" s="3" t="s">
        <v>47</v>
      </c>
      <c r="Z2116" s="3" t="s">
        <v>47</v>
      </c>
      <c r="AA2116" s="3" t="s">
        <v>47</v>
      </c>
      <c r="AB2116" s="12" t="s">
        <v>47</v>
      </c>
      <c r="AC2116" s="3" t="s">
        <v>47</v>
      </c>
      <c r="AD2116" s="3" t="s">
        <v>47</v>
      </c>
      <c r="AE2116" s="3" t="s">
        <v>47</v>
      </c>
      <c r="AF2116" s="3" t="s">
        <v>47</v>
      </c>
      <c r="AG2116" s="3" t="s">
        <v>47</v>
      </c>
      <c r="AH2116" s="3" t="s">
        <v>47</v>
      </c>
      <c r="AI2116" s="3" t="s">
        <v>47</v>
      </c>
      <c r="AJ2116" s="3" t="s">
        <v>47</v>
      </c>
      <c r="AK2116" s="3" t="s">
        <v>47</v>
      </c>
      <c r="AL2116" s="3" t="s">
        <v>47</v>
      </c>
      <c r="AM2116" s="3" t="s">
        <v>47</v>
      </c>
      <c r="AN2116" s="3" t="s">
        <v>47</v>
      </c>
      <c r="AU2116" s="3">
        <v>0</v>
      </c>
      <c r="AV2116" s="3">
        <v>18</v>
      </c>
      <c r="AW2116" s="3">
        <v>1</v>
      </c>
      <c r="AX2116" s="3">
        <v>18</v>
      </c>
      <c r="AY2116" s="3">
        <v>100</v>
      </c>
      <c r="AZ2116" s="6" t="str">
        <f t="shared" si="235"/>
        <v>1694.2</v>
      </c>
      <c r="BC2116" s="12" t="s">
        <v>4786</v>
      </c>
      <c r="BJ2116" s="12">
        <f t="shared" si="236"/>
        <v>0</v>
      </c>
      <c r="BK2116" s="12">
        <f t="shared" si="237"/>
        <v>0</v>
      </c>
      <c r="CQ2116" s="3" t="str">
        <f>CONCATENATE(baseURL!$A$1,baseURL!$B$1,baseURL!$C$1,".",C2116,".",L2116,".pkl&amp;seq=",BC2116)</f>
        <v>http://proteomics.broadinstitute.org/millscripts/viewfeed.pl?side=xl&amp;cycle=1&amp;fixedMods=iaaC&amp;file=msdataSM/iPRG2012_nd/cpick_in/iPRG2012_nd.1694.2.2.pkl&amp;seq=LYSNLVER</v>
      </c>
    </row>
    <row r="2117" spans="1:95" x14ac:dyDescent="0.2">
      <c r="A2117" s="3">
        <v>815</v>
      </c>
      <c r="B2117" s="2" t="s">
        <v>4787</v>
      </c>
      <c r="C2117" s="2" t="s">
        <v>4788</v>
      </c>
      <c r="D2117" s="3">
        <v>5413</v>
      </c>
      <c r="E2117" s="3">
        <v>5410</v>
      </c>
      <c r="F2117" s="3">
        <v>35578</v>
      </c>
      <c r="G2117" s="3">
        <v>7103</v>
      </c>
      <c r="H2117" s="3">
        <v>23.7879</v>
      </c>
      <c r="I2117" s="30">
        <v>570.75459000000001</v>
      </c>
      <c r="J2117" s="30">
        <v>570.75459369999999</v>
      </c>
      <c r="K2117" s="30">
        <v>0</v>
      </c>
      <c r="L2117" s="3">
        <v>2</v>
      </c>
      <c r="M2117" s="3">
        <v>0</v>
      </c>
      <c r="N2117" s="10">
        <f t="shared" si="231"/>
        <v>1</v>
      </c>
      <c r="O2117" s="35">
        <v>2</v>
      </c>
      <c r="P2117" s="17"/>
      <c r="Q2117" s="40">
        <v>1140.5031200000001</v>
      </c>
      <c r="R2117" s="40">
        <v>570.75519999999995</v>
      </c>
      <c r="S2117" s="18">
        <f t="shared" si="232"/>
        <v>-1.0687594259987943</v>
      </c>
      <c r="T2117" s="18">
        <f t="shared" si="233"/>
        <v>-1.0622767868931151</v>
      </c>
      <c r="U2117" s="18">
        <f t="shared" si="234"/>
        <v>-1.0512387797133949</v>
      </c>
      <c r="V2117" s="30">
        <v>570.75459999999998</v>
      </c>
      <c r="W2117" s="3" t="s">
        <v>47</v>
      </c>
      <c r="X2117" s="3" t="s">
        <v>47</v>
      </c>
      <c r="Y2117" s="3" t="s">
        <v>47</v>
      </c>
      <c r="Z2117" s="3" t="s">
        <v>52</v>
      </c>
      <c r="AA2117" s="3" t="s">
        <v>47</v>
      </c>
      <c r="AD2117" s="3" t="s">
        <v>47</v>
      </c>
      <c r="AE2117" s="3" t="s">
        <v>47</v>
      </c>
      <c r="AF2117" s="3" t="s">
        <v>47</v>
      </c>
      <c r="AJ2117" s="3" t="s">
        <v>48</v>
      </c>
      <c r="AU2117" s="3">
        <v>0</v>
      </c>
      <c r="AV2117" s="3">
        <v>7</v>
      </c>
      <c r="AW2117" s="3">
        <v>2</v>
      </c>
      <c r="AX2117" s="3">
        <v>6</v>
      </c>
      <c r="AY2117" s="3">
        <v>85.71</v>
      </c>
      <c r="AZ2117" s="6" t="str">
        <f t="shared" si="235"/>
        <v>1694.3</v>
      </c>
      <c r="BC2117" s="12" t="s">
        <v>4698</v>
      </c>
      <c r="BJ2117" s="12">
        <f t="shared" si="236"/>
        <v>0</v>
      </c>
      <c r="BK2117" s="12">
        <f t="shared" si="237"/>
        <v>0</v>
      </c>
      <c r="BM2117" s="3" t="s">
        <v>162</v>
      </c>
      <c r="BR2117" s="3" t="s">
        <v>162</v>
      </c>
      <c r="CB2117" s="3" t="s">
        <v>4789</v>
      </c>
      <c r="CQ2117" s="3" t="str">
        <f>CONCATENATE(baseURL!$A$1,baseURL!$B$1,baseURL!$C$1,".",C2117,".",L2117,".pkl&amp;seq=",BC2117,"&amp;varMods=Sodiated-E")</f>
        <v>http://proteomics.broadinstitute.org/millscripts/viewfeed.pl?side=xl&amp;cycle=1&amp;fixedMods=iaaC&amp;file=msdataSM/iPRG2012_nd/cpick_in/iPRG2012_nd.1694.3.2.pkl&amp;seq=LAAQTLEeDE&amp;varMods=Sodiated-E</v>
      </c>
    </row>
    <row r="2118" spans="1:95" x14ac:dyDescent="0.2">
      <c r="A2118" s="3">
        <v>6403</v>
      </c>
      <c r="B2118" s="2" t="s">
        <v>4790</v>
      </c>
      <c r="C2118" s="2" t="s">
        <v>4791</v>
      </c>
      <c r="D2118" s="3">
        <v>5414</v>
      </c>
      <c r="E2118" s="3">
        <v>5411</v>
      </c>
      <c r="F2118" s="3">
        <v>35597</v>
      </c>
      <c r="G2118" s="3">
        <v>7105</v>
      </c>
      <c r="H2118" s="3">
        <v>23.803000000000001</v>
      </c>
      <c r="I2118" s="30">
        <v>421.75986999999998</v>
      </c>
      <c r="J2118" s="30">
        <v>421.75938330000002</v>
      </c>
      <c r="K2118" s="30">
        <v>4.8999999999999998E-4</v>
      </c>
      <c r="L2118" s="3">
        <v>2</v>
      </c>
      <c r="M2118" s="3">
        <v>2</v>
      </c>
      <c r="N2118" s="10">
        <f t="shared" si="231"/>
        <v>1</v>
      </c>
      <c r="O2118" s="35">
        <v>2</v>
      </c>
      <c r="P2118" s="17"/>
      <c r="Q2118" s="40">
        <v>842.50942999999995</v>
      </c>
      <c r="R2118" s="40">
        <v>421.75835000000001</v>
      </c>
      <c r="S2118" s="18">
        <f t="shared" si="232"/>
        <v>3.6039594710356724</v>
      </c>
      <c r="T2118" s="18">
        <f t="shared" si="233"/>
        <v>2.4499811326019607</v>
      </c>
      <c r="U2118" s="18">
        <f t="shared" si="234"/>
        <v>1.7782694758319897</v>
      </c>
      <c r="V2118" s="30">
        <v>421.75909999999999</v>
      </c>
      <c r="W2118" s="3" t="s">
        <v>47</v>
      </c>
      <c r="X2118" s="3" t="s">
        <v>47</v>
      </c>
      <c r="Y2118" s="3" t="s">
        <v>47</v>
      </c>
      <c r="Z2118" s="3" t="s">
        <v>47</v>
      </c>
      <c r="AA2118" s="3" t="s">
        <v>47</v>
      </c>
      <c r="AB2118" s="12" t="s">
        <v>47</v>
      </c>
      <c r="AC2118" s="3" t="s">
        <v>47</v>
      </c>
      <c r="AD2118" s="3" t="s">
        <v>47</v>
      </c>
      <c r="AE2118" s="3" t="s">
        <v>47</v>
      </c>
      <c r="AF2118" s="3" t="s">
        <v>47</v>
      </c>
      <c r="AG2118" s="3" t="s">
        <v>47</v>
      </c>
      <c r="AH2118" s="3" t="s">
        <v>47</v>
      </c>
      <c r="AI2118" s="3" t="s">
        <v>47</v>
      </c>
      <c r="AJ2118" s="3" t="s">
        <v>47</v>
      </c>
      <c r="AK2118" s="3" t="s">
        <v>47</v>
      </c>
      <c r="AL2118" s="3" t="s">
        <v>47</v>
      </c>
      <c r="AU2118" s="3">
        <v>0</v>
      </c>
      <c r="AV2118" s="3">
        <v>16</v>
      </c>
      <c r="AW2118" s="3">
        <v>1</v>
      </c>
      <c r="AX2118" s="3">
        <v>16</v>
      </c>
      <c r="AY2118" s="3">
        <v>100</v>
      </c>
      <c r="AZ2118" s="6" t="str">
        <f t="shared" si="235"/>
        <v>1695.1</v>
      </c>
      <c r="BC2118" s="12" t="s">
        <v>4707</v>
      </c>
      <c r="BJ2118" s="12">
        <f t="shared" si="236"/>
        <v>0</v>
      </c>
      <c r="BK2118" s="12">
        <f t="shared" si="237"/>
        <v>0</v>
      </c>
      <c r="CQ2118" s="3" t="str">
        <f>CONCATENATE(baseURL!$A$1,baseURL!$B$1,baseURL!$C$1,".",C2118,".",L2118,".pkl&amp;seq=",BC2118)</f>
        <v>http://proteomics.broadinstitute.org/millscripts/viewfeed.pl?side=xl&amp;cycle=1&amp;fixedMods=iaaC&amp;file=msdataSM/iPRG2012_nd/cpick_in/iPRG2012_nd.1695.1.2.pkl&amp;seq=VATVSLPR</v>
      </c>
    </row>
    <row r="2119" spans="1:95" x14ac:dyDescent="0.2">
      <c r="A2119" s="3">
        <v>5714</v>
      </c>
      <c r="B2119" s="2" t="s">
        <v>4792</v>
      </c>
      <c r="C2119" s="2" t="s">
        <v>4793</v>
      </c>
      <c r="D2119" s="3">
        <v>5415</v>
      </c>
      <c r="E2119" s="3">
        <v>5412</v>
      </c>
      <c r="F2119" s="3">
        <v>35598</v>
      </c>
      <c r="G2119" s="3">
        <v>7106</v>
      </c>
      <c r="H2119" s="3">
        <v>23.811399999999999</v>
      </c>
      <c r="I2119" s="30">
        <v>640.01336000000003</v>
      </c>
      <c r="J2119" s="30">
        <v>640.01314969999999</v>
      </c>
      <c r="K2119" s="30">
        <v>2.1000000000000001E-4</v>
      </c>
      <c r="L2119" s="3">
        <v>3</v>
      </c>
      <c r="M2119" s="3">
        <v>3</v>
      </c>
      <c r="N2119" s="10">
        <f t="shared" si="231"/>
        <v>1</v>
      </c>
      <c r="O2119" s="35">
        <v>3</v>
      </c>
      <c r="P2119" s="17"/>
      <c r="Q2119" s="40">
        <v>1918.0239999999999</v>
      </c>
      <c r="R2119" s="40">
        <v>640.01284999999996</v>
      </c>
      <c r="S2119" s="18">
        <f t="shared" si="232"/>
        <v>0.79685900068508919</v>
      </c>
      <c r="T2119" s="18">
        <f t="shared" si="233"/>
        <v>0.46827184802269117</v>
      </c>
      <c r="U2119" s="18">
        <f t="shared" si="234"/>
        <v>0.5468640200362066</v>
      </c>
      <c r="V2119" s="30">
        <v>640.01319999999998</v>
      </c>
      <c r="W2119" s="3" t="s">
        <v>47</v>
      </c>
      <c r="X2119" s="3" t="s">
        <v>47</v>
      </c>
      <c r="Y2119" s="3" t="s">
        <v>47</v>
      </c>
      <c r="Z2119" s="3" t="s">
        <v>47</v>
      </c>
      <c r="AA2119" s="3" t="s">
        <v>48</v>
      </c>
      <c r="AB2119" s="12" t="s">
        <v>47</v>
      </c>
      <c r="AC2119" s="3" t="s">
        <v>47</v>
      </c>
      <c r="AD2119" s="3" t="s">
        <v>47</v>
      </c>
      <c r="AE2119" s="3" t="s">
        <v>47</v>
      </c>
      <c r="AF2119" s="3" t="s">
        <v>47</v>
      </c>
      <c r="AG2119" s="3" t="s">
        <v>47</v>
      </c>
      <c r="AI2119" s="3" t="s">
        <v>47</v>
      </c>
      <c r="AJ2119" s="3" t="s">
        <v>47</v>
      </c>
      <c r="AK2119" s="3" t="s">
        <v>47</v>
      </c>
      <c r="AL2119" s="3" t="s">
        <v>47</v>
      </c>
      <c r="AM2119" s="3" t="s">
        <v>47</v>
      </c>
      <c r="AN2119" s="3" t="s">
        <v>47</v>
      </c>
      <c r="AU2119" s="3">
        <v>0</v>
      </c>
      <c r="AV2119" s="3">
        <v>16</v>
      </c>
      <c r="AW2119" s="3">
        <v>1</v>
      </c>
      <c r="AX2119" s="3">
        <v>16</v>
      </c>
      <c r="AY2119" s="3">
        <v>100</v>
      </c>
      <c r="AZ2119" s="6" t="str">
        <f t="shared" si="235"/>
        <v>1695.2</v>
      </c>
      <c r="BC2119" s="12" t="s">
        <v>4711</v>
      </c>
      <c r="BJ2119" s="12">
        <f t="shared" si="236"/>
        <v>0</v>
      </c>
      <c r="BK2119" s="12">
        <f t="shared" si="237"/>
        <v>0</v>
      </c>
      <c r="CQ2119" s="3" t="str">
        <f>CONCATENATE(baseURL!$A$1,baseURL!$B$1,baseURL!$C$1,".",C2119,".",L2119,".pkl&amp;seq=",BC2119)</f>
        <v>http://proteomics.broadinstitute.org/millscripts/viewfeed.pl?side=xl&amp;cycle=1&amp;fixedMods=iaaC&amp;file=msdataSM/iPRG2012_nd/cpick_in/iPRG2012_nd.1695.2.3.pkl&amp;seq=SSAAGNTVLLGGGDTATVAKK</v>
      </c>
    </row>
    <row r="2120" spans="1:95" x14ac:dyDescent="0.2">
      <c r="A2120" s="3">
        <v>2632</v>
      </c>
      <c r="B2120" s="2" t="s">
        <v>4798</v>
      </c>
      <c r="C2120" s="2" t="s">
        <v>4799</v>
      </c>
      <c r="D2120" s="3">
        <v>5422</v>
      </c>
      <c r="E2120" s="3">
        <v>5419</v>
      </c>
      <c r="F2120" s="3">
        <v>35641</v>
      </c>
      <c r="G2120" s="3">
        <v>7115</v>
      </c>
      <c r="H2120" s="3">
        <v>23.854299999999999</v>
      </c>
      <c r="I2120" s="30">
        <v>468.28381000000002</v>
      </c>
      <c r="J2120" s="30">
        <v>468.28206249999999</v>
      </c>
      <c r="K2120" s="30">
        <v>1.75E-3</v>
      </c>
      <c r="L2120" s="3">
        <v>3</v>
      </c>
      <c r="M2120" s="3">
        <v>3</v>
      </c>
      <c r="N2120" s="10">
        <f t="shared" si="231"/>
        <v>1</v>
      </c>
      <c r="O2120" s="35">
        <v>3</v>
      </c>
      <c r="P2120" s="17"/>
      <c r="Q2120" s="40">
        <v>1402.8277399999999</v>
      </c>
      <c r="R2120" s="40">
        <v>468.28077000000002</v>
      </c>
      <c r="S2120" s="18">
        <f t="shared" si="232"/>
        <v>6.4918318127789005</v>
      </c>
      <c r="T2120" s="18">
        <f t="shared" si="233"/>
        <v>2.7600962558783397</v>
      </c>
      <c r="U2120" s="18">
        <f t="shared" si="234"/>
        <v>2.4130822198596693</v>
      </c>
      <c r="V2120" s="30">
        <v>468.28190000000001</v>
      </c>
      <c r="W2120" s="3" t="s">
        <v>47</v>
      </c>
      <c r="X2120" s="3" t="s">
        <v>65</v>
      </c>
      <c r="Y2120" s="3" t="s">
        <v>65</v>
      </c>
      <c r="Z2120" s="3" t="s">
        <v>47</v>
      </c>
      <c r="AA2120" s="3" t="s">
        <v>47</v>
      </c>
      <c r="AB2120" s="12" t="s">
        <v>47</v>
      </c>
      <c r="AC2120" s="3" t="s">
        <v>47</v>
      </c>
      <c r="AD2120" s="3" t="s">
        <v>47</v>
      </c>
      <c r="AE2120" s="3" t="s">
        <v>47</v>
      </c>
      <c r="AF2120" s="3" t="s">
        <v>47</v>
      </c>
      <c r="AG2120" s="3" t="s">
        <v>47</v>
      </c>
      <c r="AH2120" s="3" t="s">
        <v>47</v>
      </c>
      <c r="AI2120" s="3" t="s">
        <v>48</v>
      </c>
      <c r="AJ2120" s="3" t="s">
        <v>47</v>
      </c>
      <c r="AK2120" s="3" t="s">
        <v>47</v>
      </c>
      <c r="AL2120" s="3" t="s">
        <v>47</v>
      </c>
      <c r="AU2120" s="3">
        <v>2</v>
      </c>
      <c r="AV2120" s="3">
        <v>13</v>
      </c>
      <c r="AW2120" s="3">
        <v>1</v>
      </c>
      <c r="AX2120" s="3">
        <v>13</v>
      </c>
      <c r="AY2120" s="3">
        <v>100</v>
      </c>
      <c r="AZ2120" s="6" t="str">
        <f t="shared" si="235"/>
        <v>1697.3</v>
      </c>
      <c r="BC2120" s="12" t="s">
        <v>4800</v>
      </c>
      <c r="BJ2120" s="12">
        <f t="shared" si="236"/>
        <v>0</v>
      </c>
      <c r="BK2120" s="12">
        <f t="shared" si="237"/>
        <v>0</v>
      </c>
      <c r="BT2120" s="3" t="s">
        <v>4801</v>
      </c>
      <c r="BU2120" s="3" t="s">
        <v>4801</v>
      </c>
      <c r="CQ2120" s="3" t="str">
        <f>CONCATENATE(baseURL!$A$1,baseURL!$B$1,baseURL!$C$1,".",C2120,".",L2120,".pkl&amp;seq=",BC2120)</f>
        <v>http://proteomics.broadinstitute.org/millscripts/viewfeed.pl?side=xl&amp;cycle=1&amp;fixedMods=iaaC&amp;file=msdataSM/iPRG2012_nd/cpick_in/iPRG2012_nd.1697.3.3.pkl&amp;seq=FVNVTLVNGKRR</v>
      </c>
    </row>
    <row r="2121" spans="1:95" x14ac:dyDescent="0.2">
      <c r="A2121" s="3">
        <v>4884</v>
      </c>
      <c r="B2121" s="2" t="s">
        <v>4802</v>
      </c>
      <c r="C2121" s="2" t="s">
        <v>4803</v>
      </c>
      <c r="D2121" s="3">
        <v>5423</v>
      </c>
      <c r="E2121" s="3">
        <v>5420</v>
      </c>
      <c r="F2121" s="3">
        <v>35642</v>
      </c>
      <c r="G2121" s="3">
        <v>7116</v>
      </c>
      <c r="H2121" s="3">
        <v>23.8584</v>
      </c>
      <c r="I2121" s="30">
        <v>545.28429000000006</v>
      </c>
      <c r="J2121" s="30">
        <v>545.28265780000004</v>
      </c>
      <c r="K2121" s="30">
        <v>1.6299999999999999E-3</v>
      </c>
      <c r="L2121" s="3">
        <v>2</v>
      </c>
      <c r="M2121" s="3">
        <v>2</v>
      </c>
      <c r="N2121" s="10">
        <f t="shared" si="231"/>
        <v>1</v>
      </c>
      <c r="O2121" s="35">
        <v>2</v>
      </c>
      <c r="P2121" s="17"/>
      <c r="Q2121" s="40">
        <v>1089.5574999999999</v>
      </c>
      <c r="R2121" s="40">
        <v>545.28238999999996</v>
      </c>
      <c r="S2121" s="18">
        <f t="shared" si="232"/>
        <v>3.4844330844638045</v>
      </c>
      <c r="T2121" s="18">
        <f t="shared" si="233"/>
        <v>0.49112167380685656</v>
      </c>
      <c r="U2121" s="18">
        <f t="shared" si="234"/>
        <v>0.56851276640922355</v>
      </c>
      <c r="V2121" s="30">
        <v>545.28269999999998</v>
      </c>
      <c r="W2121" s="3" t="s">
        <v>47</v>
      </c>
      <c r="X2121" s="3" t="s">
        <v>47</v>
      </c>
      <c r="Y2121" s="3" t="s">
        <v>47</v>
      </c>
      <c r="Z2121" s="3" t="s">
        <v>47</v>
      </c>
      <c r="AA2121" s="3" t="s">
        <v>48</v>
      </c>
      <c r="AB2121" s="12" t="s">
        <v>47</v>
      </c>
      <c r="AC2121" s="3" t="s">
        <v>47</v>
      </c>
      <c r="AD2121" s="3" t="s">
        <v>47</v>
      </c>
      <c r="AE2121" s="3" t="s">
        <v>47</v>
      </c>
      <c r="AF2121" s="3" t="s">
        <v>47</v>
      </c>
      <c r="AG2121" s="3" t="s">
        <v>47</v>
      </c>
      <c r="AH2121" s="3" t="s">
        <v>47</v>
      </c>
      <c r="AI2121" s="3" t="s">
        <v>47</v>
      </c>
      <c r="AJ2121" s="3" t="s">
        <v>47</v>
      </c>
      <c r="AK2121" s="3" t="s">
        <v>47</v>
      </c>
      <c r="AL2121" s="3" t="s">
        <v>47</v>
      </c>
      <c r="AM2121" s="3" t="s">
        <v>47</v>
      </c>
      <c r="AN2121" s="3" t="s">
        <v>47</v>
      </c>
      <c r="AU2121" s="3">
        <v>0</v>
      </c>
      <c r="AV2121" s="3">
        <v>17</v>
      </c>
      <c r="AW2121" s="3">
        <v>1</v>
      </c>
      <c r="AX2121" s="3">
        <v>17</v>
      </c>
      <c r="AY2121" s="3">
        <v>100</v>
      </c>
      <c r="AZ2121" s="6" t="str">
        <f t="shared" si="235"/>
        <v>1697.4</v>
      </c>
      <c r="BC2121" s="12" t="s">
        <v>4618</v>
      </c>
      <c r="BJ2121" s="12">
        <f t="shared" si="236"/>
        <v>0</v>
      </c>
      <c r="BK2121" s="12">
        <f t="shared" si="237"/>
        <v>0</v>
      </c>
      <c r="CQ2121" s="3" t="str">
        <f>CONCATENATE(baseURL!$A$1,baseURL!$B$1,baseURL!$C$1,".",C2121,".",L2121,".pkl&amp;seq=",BC2121)</f>
        <v>http://proteomics.broadinstitute.org/millscripts/viewfeed.pl?side=xl&amp;cycle=1&amp;fixedMods=iaaC&amp;file=msdataSM/iPRG2012_nd/cpick_in/iPRG2012_nd.1697.4.2.pkl&amp;seq=LSPGDGATFPK</v>
      </c>
    </row>
    <row r="2122" spans="1:95" x14ac:dyDescent="0.2">
      <c r="A2122" s="3">
        <v>6402</v>
      </c>
      <c r="B2122" s="2" t="s">
        <v>4810</v>
      </c>
      <c r="C2122" s="2" t="s">
        <v>4798</v>
      </c>
      <c r="D2122" s="3">
        <v>5427</v>
      </c>
      <c r="E2122" s="3">
        <v>5424</v>
      </c>
      <c r="F2122" s="3">
        <v>35663</v>
      </c>
      <c r="G2122" s="3">
        <v>7121</v>
      </c>
      <c r="H2122" s="3">
        <v>23.882000000000001</v>
      </c>
      <c r="I2122" s="30">
        <v>546.77869999999996</v>
      </c>
      <c r="J2122" s="30">
        <v>546.77638809999996</v>
      </c>
      <c r="K2122" s="30">
        <v>2.31E-3</v>
      </c>
      <c r="L2122" s="3">
        <v>2</v>
      </c>
      <c r="M2122" s="3">
        <v>2</v>
      </c>
      <c r="N2122" s="10">
        <f t="shared" si="231"/>
        <v>1</v>
      </c>
      <c r="O2122" s="35">
        <v>2</v>
      </c>
      <c r="P2122" s="17"/>
      <c r="Q2122" s="40">
        <v>1092.5432499999999</v>
      </c>
      <c r="R2122" s="40">
        <v>546.77526</v>
      </c>
      <c r="S2122" s="18">
        <f t="shared" si="232"/>
        <v>6.2914331565679005</v>
      </c>
      <c r="T2122" s="18">
        <f t="shared" si="233"/>
        <v>2.0631877162106531</v>
      </c>
      <c r="U2122" s="18">
        <f t="shared" si="234"/>
        <v>1.7191706881802804</v>
      </c>
      <c r="V2122" s="30">
        <v>546.77620000000002</v>
      </c>
      <c r="W2122" s="3" t="s">
        <v>47</v>
      </c>
      <c r="X2122" s="3" t="s">
        <v>47</v>
      </c>
      <c r="Y2122" s="3" t="s">
        <v>47</v>
      </c>
      <c r="Z2122" s="3" t="s">
        <v>47</v>
      </c>
      <c r="AA2122" s="3" t="s">
        <v>47</v>
      </c>
      <c r="AB2122" s="12" t="s">
        <v>47</v>
      </c>
      <c r="AC2122" s="3" t="s">
        <v>47</v>
      </c>
      <c r="AD2122" s="3" t="s">
        <v>47</v>
      </c>
      <c r="AE2122" s="3" t="s">
        <v>47</v>
      </c>
      <c r="AF2122" s="3" t="s">
        <v>47</v>
      </c>
      <c r="AG2122" s="3" t="s">
        <v>47</v>
      </c>
      <c r="AH2122" s="3" t="s">
        <v>47</v>
      </c>
      <c r="AI2122" s="3" t="s">
        <v>47</v>
      </c>
      <c r="AJ2122" s="3" t="s">
        <v>47</v>
      </c>
      <c r="AK2122" s="3" t="s">
        <v>47</v>
      </c>
      <c r="AL2122" s="3" t="s">
        <v>47</v>
      </c>
      <c r="AU2122" s="3">
        <v>0</v>
      </c>
      <c r="AV2122" s="3">
        <v>16</v>
      </c>
      <c r="AW2122" s="3">
        <v>1</v>
      </c>
      <c r="AX2122" s="3">
        <v>16</v>
      </c>
      <c r="AY2122" s="3">
        <v>100</v>
      </c>
      <c r="AZ2122" s="6" t="str">
        <f t="shared" si="235"/>
        <v>1698.4</v>
      </c>
      <c r="BC2122" s="12" t="s">
        <v>4811</v>
      </c>
      <c r="BJ2122" s="12">
        <f t="shared" si="236"/>
        <v>0</v>
      </c>
      <c r="BK2122" s="12">
        <f t="shared" si="237"/>
        <v>0</v>
      </c>
      <c r="CQ2122" s="3" t="str">
        <f>CONCATENATE(baseURL!$A$1,baseURL!$B$1,baseURL!$C$1,".",C2122,".",L2122,".pkl&amp;seq=",BC2122)</f>
        <v>http://proteomics.broadinstitute.org/millscripts/viewfeed.pl?side=xl&amp;cycle=1&amp;fixedMods=iaaC&amp;file=msdataSM/iPRG2012_nd/cpick_in/iPRG2012_nd.1698.4.2.pkl&amp;seq=DNSQVFGVAR</v>
      </c>
    </row>
    <row r="2123" spans="1:95" x14ac:dyDescent="0.2">
      <c r="A2123" s="3">
        <v>7018</v>
      </c>
      <c r="B2123" s="2" t="s">
        <v>4812</v>
      </c>
      <c r="C2123" s="2" t="s">
        <v>4804</v>
      </c>
      <c r="D2123" s="3">
        <v>5429</v>
      </c>
      <c r="E2123" s="3">
        <v>5426</v>
      </c>
      <c r="F2123" s="3">
        <v>35682</v>
      </c>
      <c r="G2123" s="3">
        <v>7124</v>
      </c>
      <c r="H2123" s="3">
        <v>23.895499999999998</v>
      </c>
      <c r="I2123" s="30">
        <v>453.27760999999998</v>
      </c>
      <c r="J2123" s="30">
        <v>453.27707700000002</v>
      </c>
      <c r="K2123" s="30">
        <v>5.2999999999999998E-4</v>
      </c>
      <c r="L2123" s="3">
        <v>2</v>
      </c>
      <c r="M2123" s="3">
        <v>2</v>
      </c>
      <c r="N2123" s="10">
        <f t="shared" si="231"/>
        <v>1</v>
      </c>
      <c r="O2123" s="35">
        <v>2</v>
      </c>
      <c r="P2123" s="17"/>
      <c r="Q2123" s="40">
        <v>905.54548</v>
      </c>
      <c r="R2123" s="40">
        <v>453.27638000000002</v>
      </c>
      <c r="S2123" s="18">
        <f t="shared" si="232"/>
        <v>2.7135762070022116</v>
      </c>
      <c r="T2123" s="18">
        <f t="shared" si="233"/>
        <v>1.5376931840180821</v>
      </c>
      <c r="U2123" s="18">
        <f t="shared" si="234"/>
        <v>0.4853550938527707</v>
      </c>
      <c r="V2123" s="30">
        <v>453.27659999999997</v>
      </c>
      <c r="W2123" s="3" t="s">
        <v>47</v>
      </c>
      <c r="X2123" s="3" t="s">
        <v>47</v>
      </c>
      <c r="Y2123" s="3" t="s">
        <v>47</v>
      </c>
      <c r="Z2123" s="3" t="s">
        <v>47</v>
      </c>
      <c r="AA2123" s="3" t="s">
        <v>65</v>
      </c>
      <c r="AB2123" s="12" t="s">
        <v>65</v>
      </c>
      <c r="AD2123" s="3" t="s">
        <v>47</v>
      </c>
      <c r="AE2123" s="3" t="s">
        <v>47</v>
      </c>
      <c r="AF2123" s="3" t="s">
        <v>47</v>
      </c>
      <c r="AH2123" s="3" t="s">
        <v>47</v>
      </c>
      <c r="AI2123" s="3" t="s">
        <v>48</v>
      </c>
      <c r="AJ2123" s="3" t="s">
        <v>47</v>
      </c>
      <c r="AL2123" s="3" t="s">
        <v>48</v>
      </c>
      <c r="AM2123" s="3" t="s">
        <v>47</v>
      </c>
      <c r="AN2123" s="3" t="s">
        <v>48</v>
      </c>
      <c r="AO2123" s="3" t="s">
        <v>52</v>
      </c>
      <c r="AU2123" s="3">
        <v>2</v>
      </c>
      <c r="AV2123" s="3">
        <v>10</v>
      </c>
      <c r="AW2123" s="3">
        <v>1</v>
      </c>
      <c r="AX2123" s="3">
        <v>10</v>
      </c>
      <c r="AY2123" s="3">
        <v>100</v>
      </c>
      <c r="AZ2123" s="6" t="str">
        <f t="shared" si="235"/>
        <v>1699.2</v>
      </c>
      <c r="BC2123" s="12" t="s">
        <v>4813</v>
      </c>
      <c r="BJ2123" s="12">
        <f t="shared" si="236"/>
        <v>0</v>
      </c>
      <c r="BK2123" s="12">
        <f t="shared" si="237"/>
        <v>0</v>
      </c>
      <c r="BW2123" s="3" t="s">
        <v>4814</v>
      </c>
      <c r="BX2123" s="3" t="s">
        <v>4815</v>
      </c>
      <c r="CQ2123" s="3" t="str">
        <f>CONCATENATE(baseURL!$A$1,baseURL!$B$1,baseURL!$C$1,".",C2123,".",L2123,".pkl&amp;seq=",BC2123)</f>
        <v>http://proteomics.broadinstitute.org/millscripts/viewfeed.pl?side=xl&amp;cycle=1&amp;fixedMods=iaaC&amp;file=msdataSM/iPRG2012_nd/cpick_in/iPRG2012_nd.1699.2.2.pkl&amp;seq=AKEFGLLK</v>
      </c>
    </row>
    <row r="2124" spans="1:95" x14ac:dyDescent="0.2">
      <c r="A2124" s="3">
        <v>5521</v>
      </c>
      <c r="B2124" s="2" t="s">
        <v>4816</v>
      </c>
      <c r="C2124" s="2" t="s">
        <v>4817</v>
      </c>
      <c r="D2124" s="3">
        <v>5430</v>
      </c>
      <c r="E2124" s="3">
        <v>5427</v>
      </c>
      <c r="F2124" s="3">
        <v>35683</v>
      </c>
      <c r="G2124" s="3">
        <v>7125</v>
      </c>
      <c r="H2124" s="3">
        <v>23.898800000000001</v>
      </c>
      <c r="I2124" s="30">
        <v>506.29021999999998</v>
      </c>
      <c r="J2124" s="30">
        <v>506.28902679999999</v>
      </c>
      <c r="K2124" s="30">
        <v>1.1900000000000001E-3</v>
      </c>
      <c r="L2124" s="3">
        <v>3</v>
      </c>
      <c r="M2124" s="3">
        <v>3</v>
      </c>
      <c r="N2124" s="10">
        <f t="shared" si="231"/>
        <v>1</v>
      </c>
      <c r="O2124" s="35">
        <v>3</v>
      </c>
      <c r="P2124" s="17"/>
      <c r="Q2124" s="40">
        <v>1516.8481999999999</v>
      </c>
      <c r="R2124" s="40">
        <v>506.28759000000002</v>
      </c>
      <c r="S2124" s="18">
        <f t="shared" si="232"/>
        <v>5.1946760139898451</v>
      </c>
      <c r="T2124" s="18">
        <f t="shared" si="233"/>
        <v>2.8379127364447796</v>
      </c>
      <c r="U2124" s="18">
        <f t="shared" si="234"/>
        <v>2.5874621971071545</v>
      </c>
      <c r="V2124" s="30">
        <v>506.28890000000001</v>
      </c>
      <c r="W2124" s="3" t="s">
        <v>47</v>
      </c>
      <c r="X2124" s="3" t="s">
        <v>47</v>
      </c>
      <c r="Y2124" s="3" t="s">
        <v>47</v>
      </c>
      <c r="Z2124" s="3" t="s">
        <v>47</v>
      </c>
      <c r="AA2124" s="3" t="s">
        <v>48</v>
      </c>
      <c r="AB2124" s="12" t="s">
        <v>47</v>
      </c>
      <c r="AC2124" s="3" t="s">
        <v>47</v>
      </c>
      <c r="AD2124" s="3" t="s">
        <v>47</v>
      </c>
      <c r="AE2124" s="3" t="s">
        <v>47</v>
      </c>
      <c r="AF2124" s="3" t="s">
        <v>47</v>
      </c>
      <c r="AG2124" s="3" t="s">
        <v>47</v>
      </c>
      <c r="AH2124" s="3" t="s">
        <v>47</v>
      </c>
      <c r="AI2124" s="3" t="s">
        <v>47</v>
      </c>
      <c r="AJ2124" s="3" t="s">
        <v>47</v>
      </c>
      <c r="AK2124" s="3" t="s">
        <v>47</v>
      </c>
      <c r="AL2124" s="3" t="s">
        <v>47</v>
      </c>
      <c r="AM2124" s="3" t="s">
        <v>47</v>
      </c>
      <c r="AO2124" s="3" t="s">
        <v>52</v>
      </c>
      <c r="AU2124" s="3">
        <v>0</v>
      </c>
      <c r="AV2124" s="3">
        <v>16</v>
      </c>
      <c r="AW2124" s="3">
        <v>1</v>
      </c>
      <c r="AX2124" s="3">
        <v>16</v>
      </c>
      <c r="AY2124" s="3">
        <v>100</v>
      </c>
      <c r="AZ2124" s="6" t="str">
        <f t="shared" si="235"/>
        <v>1699.3</v>
      </c>
      <c r="BC2124" s="12" t="s">
        <v>4743</v>
      </c>
      <c r="BJ2124" s="12">
        <f t="shared" si="236"/>
        <v>0</v>
      </c>
      <c r="BK2124" s="12">
        <f t="shared" si="237"/>
        <v>0</v>
      </c>
      <c r="CQ2124" s="3" t="str">
        <f>CONCATENATE(baseURL!$A$1,baseURL!$B$1,baseURL!$C$1,".",C2124,".",L2124,".pkl&amp;seq=",BC2124)</f>
        <v>http://proteomics.broadinstitute.org/millscripts/viewfeed.pl?side=xl&amp;cycle=1&amp;fixedMods=iaaC&amp;file=msdataSM/iPRG2012_nd/cpick_in/iPRG2012_nd.1699.3.3.pkl&amp;seq=KPQVTVGAQNAYLK</v>
      </c>
    </row>
    <row r="2125" spans="1:95" x14ac:dyDescent="0.2">
      <c r="A2125" s="3">
        <v>3068</v>
      </c>
      <c r="B2125" s="2" t="s">
        <v>4818</v>
      </c>
      <c r="C2125" s="2" t="s">
        <v>4810</v>
      </c>
      <c r="D2125" s="3">
        <v>5432</v>
      </c>
      <c r="E2125" s="3">
        <v>5429</v>
      </c>
      <c r="F2125" s="3">
        <v>35685</v>
      </c>
      <c r="G2125" s="3">
        <v>7127</v>
      </c>
      <c r="H2125" s="3">
        <v>23.9054</v>
      </c>
      <c r="I2125" s="30">
        <v>557.25735999999995</v>
      </c>
      <c r="J2125" s="30">
        <v>557.78280989999996</v>
      </c>
      <c r="K2125" s="30">
        <v>-0.52544999999999997</v>
      </c>
      <c r="L2125" s="3">
        <v>0</v>
      </c>
      <c r="M2125" s="3">
        <v>2</v>
      </c>
      <c r="N2125" s="10">
        <f t="shared" si="231"/>
        <v>1</v>
      </c>
      <c r="O2125" s="35">
        <v>2</v>
      </c>
      <c r="P2125" s="17"/>
      <c r="Q2125" s="40">
        <v>1114.5527500000001</v>
      </c>
      <c r="R2125" s="40">
        <v>557.78000999999995</v>
      </c>
      <c r="S2125" s="18">
        <f t="shared" si="232"/>
        <v>-937.01816241137567</v>
      </c>
      <c r="T2125" s="18">
        <f t="shared" si="233"/>
        <v>5.0197209469977642</v>
      </c>
      <c r="U2125" s="18">
        <f t="shared" si="234"/>
        <v>5.0019720140284543</v>
      </c>
      <c r="V2125" s="30">
        <v>557.78279999999995</v>
      </c>
      <c r="X2125" s="3" t="s">
        <v>47</v>
      </c>
      <c r="Y2125" s="3" t="s">
        <v>47</v>
      </c>
      <c r="Z2125" s="3" t="s">
        <v>47</v>
      </c>
      <c r="AA2125" s="3" t="s">
        <v>47</v>
      </c>
      <c r="AB2125" s="12" t="s">
        <v>47</v>
      </c>
      <c r="AC2125" s="3" t="s">
        <v>47</v>
      </c>
      <c r="AF2125" s="3" t="s">
        <v>48</v>
      </c>
      <c r="AH2125" s="3" t="s">
        <v>47</v>
      </c>
      <c r="AL2125" s="3" t="s">
        <v>48</v>
      </c>
      <c r="AM2125" s="3" t="s">
        <v>47</v>
      </c>
      <c r="AU2125" s="3">
        <v>0</v>
      </c>
      <c r="AV2125" s="3">
        <v>8</v>
      </c>
      <c r="AW2125" s="3">
        <v>1</v>
      </c>
      <c r="AX2125" s="3">
        <v>8</v>
      </c>
      <c r="AY2125" s="3">
        <v>100</v>
      </c>
      <c r="AZ2125" s="6" t="str">
        <f t="shared" si="235"/>
        <v>1699.5</v>
      </c>
      <c r="BC2125" s="12" t="s">
        <v>4819</v>
      </c>
      <c r="BJ2125" s="12">
        <f t="shared" si="236"/>
        <v>0</v>
      </c>
      <c r="BK2125" s="12">
        <f t="shared" si="237"/>
        <v>0</v>
      </c>
      <c r="CQ2125" s="3" t="str">
        <f>CONCATENATE(baseURL!$A$1,baseURL!$B$1,baseURL!$C$1,".",C2125,".",L2125,".pkl&amp;seq=",BC2125)</f>
        <v>http://proteomics.broadinstitute.org/millscripts/viewfeed.pl?side=xl&amp;cycle=1&amp;fixedMods=iaaC&amp;file=msdataSM/iPRG2012_nd/cpick_in/iPRG2012_nd.1699.5.0.pkl&amp;seq=FSPVSTASYR</v>
      </c>
    </row>
    <row r="2126" spans="1:95" x14ac:dyDescent="0.2">
      <c r="A2126" s="3">
        <v>351</v>
      </c>
      <c r="B2126" s="2" t="s">
        <v>4820</v>
      </c>
      <c r="C2126" s="2" t="s">
        <v>4821</v>
      </c>
      <c r="D2126" s="3">
        <v>5433</v>
      </c>
      <c r="E2126" s="3">
        <v>5430</v>
      </c>
      <c r="F2126" s="3">
        <v>35702</v>
      </c>
      <c r="G2126" s="3">
        <v>7129</v>
      </c>
      <c r="H2126" s="3">
        <v>23.914000000000001</v>
      </c>
      <c r="I2126" s="30">
        <v>405.21424000000002</v>
      </c>
      <c r="J2126" s="30">
        <v>405.21519469999998</v>
      </c>
      <c r="K2126" s="30">
        <v>-9.5E-4</v>
      </c>
      <c r="L2126" s="3">
        <v>2</v>
      </c>
      <c r="M2126" s="3">
        <v>2</v>
      </c>
      <c r="N2126" s="10">
        <f t="shared" si="231"/>
        <v>1</v>
      </c>
      <c r="O2126" s="35">
        <v>2</v>
      </c>
      <c r="P2126" s="17"/>
      <c r="Q2126" s="40">
        <v>809.42259000000001</v>
      </c>
      <c r="R2126" s="40">
        <v>405.21492999999998</v>
      </c>
      <c r="S2126" s="18">
        <f t="shared" si="232"/>
        <v>-1.7028000423459719</v>
      </c>
      <c r="T2126" s="18">
        <f t="shared" si="233"/>
        <v>0.65323358150315214</v>
      </c>
      <c r="U2126" s="18">
        <f t="shared" si="234"/>
        <v>0.66631306008501856</v>
      </c>
      <c r="V2126" s="30">
        <v>405.21519999999998</v>
      </c>
      <c r="W2126" s="3" t="s">
        <v>48</v>
      </c>
      <c r="X2126" s="3" t="s">
        <v>48</v>
      </c>
      <c r="Z2126" s="3" t="s">
        <v>47</v>
      </c>
      <c r="AA2126" s="3" t="s">
        <v>47</v>
      </c>
      <c r="AB2126" s="12" t="s">
        <v>48</v>
      </c>
      <c r="AC2126" s="3" t="s">
        <v>47</v>
      </c>
      <c r="AF2126" s="3" t="s">
        <v>48</v>
      </c>
      <c r="AG2126" s="3" t="s">
        <v>47</v>
      </c>
      <c r="AI2126" s="3" t="s">
        <v>48</v>
      </c>
      <c r="AP2126" s="3" t="s">
        <v>52</v>
      </c>
      <c r="AU2126" s="3">
        <v>0</v>
      </c>
      <c r="AV2126" s="3">
        <v>4</v>
      </c>
      <c r="AW2126" s="3">
        <v>1</v>
      </c>
      <c r="AX2126" s="3">
        <v>4</v>
      </c>
      <c r="AY2126" s="3">
        <v>100</v>
      </c>
      <c r="AZ2126" s="6" t="str">
        <f t="shared" si="235"/>
        <v>1700.1</v>
      </c>
      <c r="BC2126" s="12" t="s">
        <v>4757</v>
      </c>
      <c r="BJ2126" s="12">
        <f t="shared" si="236"/>
        <v>0</v>
      </c>
      <c r="BK2126" s="12">
        <f t="shared" si="237"/>
        <v>0</v>
      </c>
      <c r="CQ2126" s="3" t="str">
        <f>CONCATENATE(baseURL!$A$1,baseURL!$B$1,baseURL!$C$1,".",C2126,".",L2126,".pkl&amp;seq=",BC2126)</f>
        <v>http://proteomics.broadinstitute.org/millscripts/viewfeed.pl?side=xl&amp;cycle=1&amp;fixedMods=iaaC&amp;file=msdataSM/iPRG2012_nd/cpick_in/iPRG2012_nd.1700.1.2.pkl&amp;seq=LMEAFAK</v>
      </c>
    </row>
    <row r="2127" spans="1:95" x14ac:dyDescent="0.2">
      <c r="A2127" s="3">
        <v>1167</v>
      </c>
      <c r="B2127" s="2" t="s">
        <v>4822</v>
      </c>
      <c r="C2127" s="2" t="s">
        <v>4823</v>
      </c>
      <c r="D2127" s="3">
        <v>5434</v>
      </c>
      <c r="E2127" s="3">
        <v>5431</v>
      </c>
      <c r="F2127" s="3">
        <v>35703</v>
      </c>
      <c r="G2127" s="3">
        <v>7130</v>
      </c>
      <c r="H2127" s="3">
        <v>23.915600000000001</v>
      </c>
      <c r="I2127" s="30">
        <v>418.23406999999997</v>
      </c>
      <c r="J2127" s="30">
        <v>418.23575829999999</v>
      </c>
      <c r="K2127" s="30">
        <v>-1.6900000000000001E-3</v>
      </c>
      <c r="L2127" s="3">
        <v>3</v>
      </c>
      <c r="M2127" s="3">
        <v>3</v>
      </c>
      <c r="N2127" s="10">
        <f t="shared" si="231"/>
        <v>1</v>
      </c>
      <c r="O2127" s="35">
        <v>3</v>
      </c>
      <c r="P2127" s="17"/>
      <c r="Q2127" s="40">
        <v>1252.69092</v>
      </c>
      <c r="R2127" s="40">
        <v>418.23516000000001</v>
      </c>
      <c r="S2127" s="18">
        <f t="shared" si="232"/>
        <v>-2.606189302767711</v>
      </c>
      <c r="T2127" s="18">
        <f t="shared" si="233"/>
        <v>1.4305349171952335</v>
      </c>
      <c r="U2127" s="18">
        <f t="shared" si="234"/>
        <v>0.81293978247604481</v>
      </c>
      <c r="V2127" s="30">
        <v>418.2355</v>
      </c>
      <c r="W2127" s="3" t="s">
        <v>47</v>
      </c>
      <c r="Z2127" s="3" t="s">
        <v>47</v>
      </c>
      <c r="AC2127" s="3" t="s">
        <v>47</v>
      </c>
      <c r="AD2127" s="3" t="s">
        <v>52</v>
      </c>
      <c r="AE2127" s="3" t="s">
        <v>47</v>
      </c>
      <c r="AF2127" s="3" t="s">
        <v>48</v>
      </c>
      <c r="AH2127" s="3" t="s">
        <v>48</v>
      </c>
      <c r="AK2127" s="3" t="s">
        <v>52</v>
      </c>
      <c r="AU2127" s="3">
        <v>0</v>
      </c>
      <c r="AV2127" s="3">
        <v>4</v>
      </c>
      <c r="AW2127" s="3">
        <v>1</v>
      </c>
      <c r="AX2127" s="3">
        <v>4</v>
      </c>
      <c r="AY2127" s="3">
        <v>100</v>
      </c>
      <c r="AZ2127" s="6" t="str">
        <f t="shared" si="235"/>
        <v>1700.2</v>
      </c>
      <c r="BC2127" s="12" t="s">
        <v>4824</v>
      </c>
      <c r="BJ2127" s="12">
        <f t="shared" si="236"/>
        <v>0</v>
      </c>
      <c r="BK2127" s="12">
        <f t="shared" si="237"/>
        <v>0</v>
      </c>
      <c r="CQ2127" s="3" t="str">
        <f>CONCATENATE(baseURL!$A$1,baseURL!$B$1,baseURL!$C$1,".",C2127,".",L2127,".pkl&amp;seq=",BC2127)</f>
        <v>http://proteomics.broadinstitute.org/millscripts/viewfeed.pl?side=xl&amp;cycle=1&amp;fixedMods=iaaC&amp;file=msdataSM/iPRG2012_nd/cpick_in/iPRG2012_nd.1700.2.3.pkl&amp;seq=WVLLGHSERR</v>
      </c>
    </row>
    <row r="2128" spans="1:95" x14ac:dyDescent="0.2">
      <c r="A2128" s="3">
        <v>2404</v>
      </c>
      <c r="B2128" s="2" t="s">
        <v>4825</v>
      </c>
      <c r="C2128" s="2" t="s">
        <v>4812</v>
      </c>
      <c r="D2128" s="3">
        <v>5435</v>
      </c>
      <c r="E2128" s="3">
        <v>5432</v>
      </c>
      <c r="F2128" s="3">
        <v>35704</v>
      </c>
      <c r="G2128" s="3">
        <v>7131</v>
      </c>
      <c r="H2128" s="3">
        <v>23.917300000000001</v>
      </c>
      <c r="I2128" s="30">
        <v>430.90005000000002</v>
      </c>
      <c r="J2128" s="30">
        <v>430.89949810000002</v>
      </c>
      <c r="K2128" s="30">
        <v>5.5000000000000003E-4</v>
      </c>
      <c r="L2128" s="3">
        <v>3</v>
      </c>
      <c r="M2128" s="3">
        <v>3</v>
      </c>
      <c r="N2128" s="10">
        <f t="shared" si="231"/>
        <v>1</v>
      </c>
      <c r="O2128" s="35">
        <v>3</v>
      </c>
      <c r="P2128" s="17"/>
      <c r="Q2128" s="40">
        <v>1290.6800800000001</v>
      </c>
      <c r="R2128" s="40">
        <v>430.89821000000001</v>
      </c>
      <c r="S2128" s="18">
        <f t="shared" si="232"/>
        <v>4.2701500199214264</v>
      </c>
      <c r="T2128" s="18">
        <f t="shared" si="233"/>
        <v>2.9893370873150582</v>
      </c>
      <c r="U2128" s="18">
        <f t="shared" si="234"/>
        <v>2.2975263693984727</v>
      </c>
      <c r="V2128" s="30">
        <v>430.89920000000001</v>
      </c>
      <c r="W2128" s="3" t="s">
        <v>47</v>
      </c>
      <c r="X2128" s="3" t="s">
        <v>65</v>
      </c>
      <c r="Y2128" s="3" t="s">
        <v>65</v>
      </c>
      <c r="Z2128" s="3" t="s">
        <v>47</v>
      </c>
      <c r="AA2128" s="3" t="s">
        <v>47</v>
      </c>
      <c r="AB2128" s="12" t="s">
        <v>48</v>
      </c>
      <c r="AC2128" s="3" t="s">
        <v>52</v>
      </c>
      <c r="AD2128" s="3" t="s">
        <v>47</v>
      </c>
      <c r="AE2128" s="3" t="s">
        <v>47</v>
      </c>
      <c r="AF2128" s="3" t="s">
        <v>47</v>
      </c>
      <c r="AG2128" s="3" t="s">
        <v>47</v>
      </c>
      <c r="AH2128" s="3" t="s">
        <v>47</v>
      </c>
      <c r="AK2128" s="3" t="s">
        <v>47</v>
      </c>
      <c r="AL2128" s="3" t="s">
        <v>48</v>
      </c>
      <c r="AP2128" s="3" t="s">
        <v>52</v>
      </c>
      <c r="AU2128" s="3">
        <v>2</v>
      </c>
      <c r="AV2128" s="3">
        <v>9</v>
      </c>
      <c r="AW2128" s="3">
        <v>1</v>
      </c>
      <c r="AX2128" s="3">
        <v>9</v>
      </c>
      <c r="AY2128" s="3">
        <v>100</v>
      </c>
      <c r="AZ2128" s="6" t="str">
        <f t="shared" si="235"/>
        <v>1700.3</v>
      </c>
      <c r="BC2128" s="12" t="s">
        <v>4760</v>
      </c>
      <c r="BJ2128" s="12">
        <f t="shared" si="236"/>
        <v>0</v>
      </c>
      <c r="BK2128" s="12">
        <f t="shared" si="237"/>
        <v>0</v>
      </c>
      <c r="BT2128" s="3" t="s">
        <v>4826</v>
      </c>
      <c r="BU2128" s="3" t="s">
        <v>4826</v>
      </c>
      <c r="CQ2128" s="3" t="str">
        <f>CONCATENATE(baseURL!$A$1,baseURL!$B$1,baseURL!$C$1,".",C2128,".",L2128,".pkl&amp;seq=",BC2128)</f>
        <v>http://proteomics.broadinstitute.org/millscripts/viewfeed.pl?side=xl&amp;cycle=1&amp;fixedMods=iaaC&amp;file=msdataSM/iPRG2012_nd/cpick_in/iPRG2012_nd.1700.3.3.pkl&amp;seq=ELAGLSPYERR</v>
      </c>
    </row>
    <row r="2129" spans="1:95" x14ac:dyDescent="0.2">
      <c r="A2129" s="3">
        <v>1410</v>
      </c>
      <c r="B2129" s="2" t="s">
        <v>4827</v>
      </c>
      <c r="C2129" s="2" t="s">
        <v>4816</v>
      </c>
      <c r="D2129" s="3">
        <v>5436</v>
      </c>
      <c r="E2129" s="3">
        <v>5433</v>
      </c>
      <c r="F2129" s="3">
        <v>35705</v>
      </c>
      <c r="G2129" s="3">
        <v>7132</v>
      </c>
      <c r="H2129" s="3">
        <v>23.919</v>
      </c>
      <c r="I2129" s="30">
        <v>439.24212</v>
      </c>
      <c r="J2129" s="30">
        <v>438.91341999999997</v>
      </c>
      <c r="K2129" s="30">
        <v>0.32869999999999999</v>
      </c>
      <c r="L2129" s="3">
        <v>0</v>
      </c>
      <c r="M2129" s="3">
        <v>3</v>
      </c>
      <c r="N2129" s="10">
        <f t="shared" si="231"/>
        <v>1</v>
      </c>
      <c r="O2129" s="35">
        <v>3</v>
      </c>
      <c r="P2129" s="17"/>
      <c r="Q2129" s="40">
        <v>1314.7276899999999</v>
      </c>
      <c r="R2129" s="40">
        <v>438.91408000000001</v>
      </c>
      <c r="S2129" s="18">
        <f t="shared" si="232"/>
        <v>747.39001309775085</v>
      </c>
      <c r="T2129" s="18">
        <f t="shared" si="233"/>
        <v>-1.5037111592295302</v>
      </c>
      <c r="U2129" s="18">
        <f t="shared" si="234"/>
        <v>-2.0049482121765312</v>
      </c>
      <c r="V2129" s="30">
        <v>438.91320000000002</v>
      </c>
      <c r="W2129" s="3" t="s">
        <v>47</v>
      </c>
      <c r="X2129" s="3" t="s">
        <v>47</v>
      </c>
      <c r="Y2129" s="3" t="s">
        <v>47</v>
      </c>
      <c r="Z2129" s="3" t="s">
        <v>47</v>
      </c>
      <c r="AA2129" s="3" t="s">
        <v>47</v>
      </c>
      <c r="AB2129" s="12" t="s">
        <v>48</v>
      </c>
      <c r="AD2129" s="3" t="s">
        <v>47</v>
      </c>
      <c r="AG2129" s="3" t="s">
        <v>48</v>
      </c>
      <c r="AH2129" s="3" t="s">
        <v>48</v>
      </c>
      <c r="AK2129" s="3" t="s">
        <v>52</v>
      </c>
      <c r="AM2129" s="3" t="s">
        <v>48</v>
      </c>
      <c r="AU2129" s="3">
        <v>0</v>
      </c>
      <c r="AV2129" s="3">
        <v>6</v>
      </c>
      <c r="AW2129" s="3">
        <v>1</v>
      </c>
      <c r="AX2129" s="3">
        <v>6</v>
      </c>
      <c r="AY2129" s="3">
        <v>100</v>
      </c>
      <c r="AZ2129" s="6" t="str">
        <f t="shared" si="235"/>
        <v>1700.4</v>
      </c>
      <c r="BC2129" s="12" t="s">
        <v>4828</v>
      </c>
      <c r="BJ2129" s="12">
        <f t="shared" si="236"/>
        <v>0</v>
      </c>
      <c r="BK2129" s="12">
        <f t="shared" si="237"/>
        <v>0</v>
      </c>
      <c r="CQ2129" s="3" t="str">
        <f>CONCATENATE(baseURL!$A$1,baseURL!$B$1,baseURL!$C$1,".",C2129,".",L2129,".pkl&amp;seq=",BC2129)</f>
        <v>http://proteomics.broadinstitute.org/millscripts/viewfeed.pl?side=xl&amp;cycle=1&amp;fixedMods=iaaC&amp;file=msdataSM/iPRG2012_nd/cpick_in/iPRG2012_nd.1700.4.0.pkl&amp;seq=NFGLGQAVQPKR</v>
      </c>
    </row>
    <row r="2130" spans="1:95" x14ac:dyDescent="0.2">
      <c r="A2130" s="3">
        <v>6620</v>
      </c>
      <c r="B2130" s="2" t="s">
        <v>4829</v>
      </c>
      <c r="C2130" s="2" t="s">
        <v>4830</v>
      </c>
      <c r="D2130" s="3">
        <v>5437</v>
      </c>
      <c r="E2130" s="3">
        <v>5434</v>
      </c>
      <c r="F2130" s="3">
        <v>35706</v>
      </c>
      <c r="G2130" s="3">
        <v>7133</v>
      </c>
      <c r="H2130" s="3">
        <v>23.921500000000002</v>
      </c>
      <c r="I2130" s="30">
        <v>559.76463000000001</v>
      </c>
      <c r="J2130" s="30">
        <v>559.76437729999998</v>
      </c>
      <c r="K2130" s="30">
        <v>2.5000000000000001E-4</v>
      </c>
      <c r="L2130" s="3">
        <v>2</v>
      </c>
      <c r="M2130" s="3">
        <v>2</v>
      </c>
      <c r="N2130" s="10">
        <f t="shared" si="231"/>
        <v>1</v>
      </c>
      <c r="O2130" s="35">
        <v>2</v>
      </c>
      <c r="P2130" s="17"/>
      <c r="Q2130" s="40">
        <v>1118.52118</v>
      </c>
      <c r="R2130" s="40">
        <v>559.76423</v>
      </c>
      <c r="S2130" s="18">
        <f t="shared" si="232"/>
        <v>0.71458656801503484</v>
      </c>
      <c r="T2130" s="18">
        <f t="shared" si="233"/>
        <v>0.26314650362802289</v>
      </c>
      <c r="U2130" s="18">
        <f t="shared" si="234"/>
        <v>-5.3593992667134376E-2</v>
      </c>
      <c r="V2130" s="30">
        <v>559.76419999999996</v>
      </c>
      <c r="W2130" s="3" t="s">
        <v>47</v>
      </c>
      <c r="X2130" s="3" t="s">
        <v>47</v>
      </c>
      <c r="Y2130" s="3" t="s">
        <v>47</v>
      </c>
      <c r="Z2130" s="3" t="s">
        <v>47</v>
      </c>
      <c r="AA2130" s="3" t="s">
        <v>47</v>
      </c>
      <c r="AB2130" s="12" t="s">
        <v>47</v>
      </c>
      <c r="AC2130" s="3" t="s">
        <v>47</v>
      </c>
      <c r="AD2130" s="3" t="s">
        <v>47</v>
      </c>
      <c r="AE2130" s="3" t="s">
        <v>47</v>
      </c>
      <c r="AF2130" s="3" t="s">
        <v>47</v>
      </c>
      <c r="AI2130" s="3" t="s">
        <v>47</v>
      </c>
      <c r="AJ2130" s="3" t="s">
        <v>47</v>
      </c>
      <c r="AK2130" s="3" t="s">
        <v>47</v>
      </c>
      <c r="AL2130" s="3" t="s">
        <v>47</v>
      </c>
      <c r="AU2130" s="3">
        <v>0</v>
      </c>
      <c r="AV2130" s="3">
        <v>14</v>
      </c>
      <c r="AW2130" s="3">
        <v>1</v>
      </c>
      <c r="AX2130" s="3">
        <v>14</v>
      </c>
      <c r="AY2130" s="3">
        <v>100</v>
      </c>
      <c r="AZ2130" s="6" t="str">
        <f t="shared" si="235"/>
        <v>1700.5</v>
      </c>
      <c r="BC2130" s="12" t="s">
        <v>4653</v>
      </c>
      <c r="BJ2130" s="12">
        <f t="shared" si="236"/>
        <v>0</v>
      </c>
      <c r="BK2130" s="12">
        <f t="shared" si="237"/>
        <v>0</v>
      </c>
      <c r="CQ2130" s="3" t="str">
        <f>CONCATENATE(baseURL!$A$1,baseURL!$B$1,baseURL!$C$1,".",C2130,".",L2130,".pkl&amp;seq=",BC2130)</f>
        <v>http://proteomics.broadinstitute.org/millscripts/viewfeed.pl?side=xl&amp;cycle=1&amp;fixedMods=iaaC&amp;file=msdataSM/iPRG2012_nd/cpick_in/iPRG2012_nd.1700.5.2.pkl&amp;seq=LAAQTLEEDE</v>
      </c>
    </row>
    <row r="2131" spans="1:95" x14ac:dyDescent="0.2">
      <c r="A2131" s="3">
        <v>4885</v>
      </c>
      <c r="B2131" s="2" t="s">
        <v>4831</v>
      </c>
      <c r="C2131" s="2" t="s">
        <v>4818</v>
      </c>
      <c r="D2131" s="3">
        <v>5438</v>
      </c>
      <c r="E2131" s="3">
        <v>5435</v>
      </c>
      <c r="F2131" s="3">
        <v>35707</v>
      </c>
      <c r="G2131" s="3">
        <v>7134</v>
      </c>
      <c r="H2131" s="3">
        <v>23.923999999999999</v>
      </c>
      <c r="I2131" s="30">
        <v>583.60323000000005</v>
      </c>
      <c r="J2131" s="30">
        <v>583.60394410000004</v>
      </c>
      <c r="K2131" s="30">
        <v>-7.1000000000000002E-4</v>
      </c>
      <c r="L2131" s="3">
        <v>3</v>
      </c>
      <c r="M2131" s="3">
        <v>3</v>
      </c>
      <c r="N2131" s="10">
        <f t="shared" si="231"/>
        <v>1</v>
      </c>
      <c r="O2131" s="35">
        <v>3</v>
      </c>
      <c r="P2131" s="17"/>
      <c r="Q2131" s="40">
        <v>1748.7942</v>
      </c>
      <c r="R2131" s="40">
        <v>583.60292000000004</v>
      </c>
      <c r="S2131" s="18">
        <f t="shared" si="232"/>
        <v>0.53118308594674801</v>
      </c>
      <c r="T2131" s="18">
        <f t="shared" si="233"/>
        <v>1.754789026749707</v>
      </c>
      <c r="U2131" s="18">
        <f t="shared" si="234"/>
        <v>1.5078745663888444</v>
      </c>
      <c r="V2131" s="30">
        <v>583.60379999999998</v>
      </c>
      <c r="W2131" s="3" t="s">
        <v>47</v>
      </c>
      <c r="X2131" s="3" t="s">
        <v>47</v>
      </c>
      <c r="Y2131" s="3" t="s">
        <v>47</v>
      </c>
      <c r="Z2131" s="3" t="s">
        <v>47</v>
      </c>
      <c r="AA2131" s="3" t="s">
        <v>48</v>
      </c>
      <c r="AB2131" s="12" t="s">
        <v>47</v>
      </c>
      <c r="AC2131" s="3" t="s">
        <v>47</v>
      </c>
      <c r="AD2131" s="3" t="s">
        <v>47</v>
      </c>
      <c r="AE2131" s="3" t="s">
        <v>47</v>
      </c>
      <c r="AF2131" s="3" t="s">
        <v>47</v>
      </c>
      <c r="AG2131" s="3" t="s">
        <v>47</v>
      </c>
      <c r="AH2131" s="3" t="s">
        <v>47</v>
      </c>
      <c r="AI2131" s="3" t="s">
        <v>47</v>
      </c>
      <c r="AJ2131" s="3" t="s">
        <v>47</v>
      </c>
      <c r="AK2131" s="3" t="s">
        <v>47</v>
      </c>
      <c r="AL2131" s="3" t="s">
        <v>47</v>
      </c>
      <c r="AM2131" s="3" t="s">
        <v>47</v>
      </c>
      <c r="AN2131" s="3" t="s">
        <v>47</v>
      </c>
      <c r="AU2131" s="3">
        <v>0</v>
      </c>
      <c r="AV2131" s="3">
        <v>17</v>
      </c>
      <c r="AW2131" s="3">
        <v>1</v>
      </c>
      <c r="AX2131" s="3">
        <v>17</v>
      </c>
      <c r="AY2131" s="3">
        <v>100</v>
      </c>
      <c r="AZ2131" s="6" t="str">
        <f t="shared" si="235"/>
        <v>1700.6</v>
      </c>
      <c r="BC2131" s="12" t="s">
        <v>4832</v>
      </c>
      <c r="BJ2131" s="12">
        <f t="shared" si="236"/>
        <v>0</v>
      </c>
      <c r="BK2131" s="12">
        <f t="shared" si="237"/>
        <v>0</v>
      </c>
      <c r="CQ2131" s="3" t="str">
        <f>CONCATENATE(baseURL!$A$1,baseURL!$B$1,baseURL!$C$1,".",C2131,".",L2131,".pkl&amp;seq=",BC2131)</f>
        <v>http://proteomics.broadinstitute.org/millscripts/viewfeed.pl?side=xl&amp;cycle=1&amp;fixedMods=iaaC&amp;file=msdataSM/iPRG2012_nd/cpick_in/iPRG2012_nd.1700.6.3.pkl&amp;seq=AQALRDSSMSSYMSSK</v>
      </c>
    </row>
    <row r="2132" spans="1:95" x14ac:dyDescent="0.2">
      <c r="A2132" s="3">
        <v>4886</v>
      </c>
      <c r="B2132" s="2" t="s">
        <v>4833</v>
      </c>
      <c r="C2132" s="2" t="s">
        <v>4834</v>
      </c>
      <c r="D2132" s="3">
        <v>5440</v>
      </c>
      <c r="E2132" s="3">
        <v>5437</v>
      </c>
      <c r="F2132" s="3">
        <v>35709</v>
      </c>
      <c r="G2132" s="3">
        <v>7136</v>
      </c>
      <c r="H2132" s="3">
        <v>23.928999999999998</v>
      </c>
      <c r="I2132" s="30">
        <v>634.82654000000002</v>
      </c>
      <c r="J2132" s="30">
        <v>634.82862990000001</v>
      </c>
      <c r="K2132" s="30">
        <v>-2.0899999999999998E-3</v>
      </c>
      <c r="L2132" s="3">
        <v>2</v>
      </c>
      <c r="M2132" s="3">
        <v>2</v>
      </c>
      <c r="N2132" s="10">
        <f t="shared" si="231"/>
        <v>1</v>
      </c>
      <c r="O2132" s="35">
        <v>2</v>
      </c>
      <c r="P2132" s="17"/>
      <c r="Q2132" s="40">
        <v>1268.6481100000001</v>
      </c>
      <c r="R2132" s="40">
        <v>634.82768999999996</v>
      </c>
      <c r="S2132" s="18">
        <f t="shared" si="232"/>
        <v>-1.8115151844411514</v>
      </c>
      <c r="T2132" s="18">
        <f t="shared" si="233"/>
        <v>1.4805592365520639</v>
      </c>
      <c r="U2132" s="18">
        <f t="shared" si="234"/>
        <v>1.5909829013047501</v>
      </c>
      <c r="V2132" s="30">
        <v>634.82870000000003</v>
      </c>
      <c r="W2132" s="3" t="s">
        <v>47</v>
      </c>
      <c r="X2132" s="3" t="s">
        <v>47</v>
      </c>
      <c r="Y2132" s="3" t="s">
        <v>47</v>
      </c>
      <c r="Z2132" s="3" t="s">
        <v>47</v>
      </c>
      <c r="AA2132" s="3" t="s">
        <v>48</v>
      </c>
      <c r="AB2132" s="12" t="s">
        <v>47</v>
      </c>
      <c r="AC2132" s="3" t="s">
        <v>47</v>
      </c>
      <c r="AD2132" s="3" t="s">
        <v>47</v>
      </c>
      <c r="AE2132" s="3" t="s">
        <v>47</v>
      </c>
      <c r="AF2132" s="3" t="s">
        <v>47</v>
      </c>
      <c r="AG2132" s="3" t="s">
        <v>47</v>
      </c>
      <c r="AH2132" s="3" t="s">
        <v>47</v>
      </c>
      <c r="AI2132" s="3" t="s">
        <v>47</v>
      </c>
      <c r="AJ2132" s="3" t="s">
        <v>47</v>
      </c>
      <c r="AK2132" s="3" t="s">
        <v>47</v>
      </c>
      <c r="AL2132" s="3" t="s">
        <v>47</v>
      </c>
      <c r="AM2132" s="3" t="s">
        <v>47</v>
      </c>
      <c r="AN2132" s="3" t="s">
        <v>47</v>
      </c>
      <c r="AU2132" s="3">
        <v>0</v>
      </c>
      <c r="AV2132" s="3">
        <v>17</v>
      </c>
      <c r="AW2132" s="3">
        <v>1</v>
      </c>
      <c r="AX2132" s="3">
        <v>17</v>
      </c>
      <c r="AY2132" s="3">
        <v>100</v>
      </c>
      <c r="AZ2132" s="6" t="str">
        <f t="shared" si="235"/>
        <v>1700.8</v>
      </c>
      <c r="BC2132" s="12" t="s">
        <v>4835</v>
      </c>
      <c r="BJ2132" s="12">
        <f t="shared" si="236"/>
        <v>0</v>
      </c>
      <c r="BK2132" s="12">
        <f t="shared" si="237"/>
        <v>0</v>
      </c>
      <c r="CQ2132" s="3" t="str">
        <f>CONCATENATE(baseURL!$A$1,baseURL!$B$1,baseURL!$C$1,".",C2132,".",L2132,".pkl&amp;seq=",BC2132)</f>
        <v>http://proteomics.broadinstitute.org/millscripts/viewfeed.pl?side=xl&amp;cycle=1&amp;fixedMods=iaaC&amp;file=msdataSM/iPRG2012_nd/cpick_in/iPRG2012_nd.1700.8.2.pkl&amp;seq=HLEGLSDADLAK</v>
      </c>
    </row>
    <row r="2133" spans="1:95" x14ac:dyDescent="0.2">
      <c r="A2133" s="3">
        <v>5995</v>
      </c>
      <c r="B2133" s="2" t="s">
        <v>4836</v>
      </c>
      <c r="C2133" s="2" t="s">
        <v>4837</v>
      </c>
      <c r="D2133" s="3">
        <v>5441</v>
      </c>
      <c r="E2133" s="3">
        <v>5438</v>
      </c>
      <c r="F2133" s="3">
        <v>35723</v>
      </c>
      <c r="G2133" s="3">
        <v>7138</v>
      </c>
      <c r="H2133" s="3">
        <v>23.944199999999999</v>
      </c>
      <c r="I2133" s="30">
        <v>421.16550000000001</v>
      </c>
      <c r="J2133" s="30">
        <v>421.7593799</v>
      </c>
      <c r="K2133" s="30">
        <v>-0.59387999999999996</v>
      </c>
      <c r="L2133" s="3">
        <v>0</v>
      </c>
      <c r="M2133" s="3">
        <v>2</v>
      </c>
      <c r="N2133" s="10">
        <f t="shared" si="231"/>
        <v>1</v>
      </c>
      <c r="O2133" s="35">
        <v>2</v>
      </c>
      <c r="P2133" s="17"/>
      <c r="Q2133" s="40">
        <v>842.50942999999995</v>
      </c>
      <c r="R2133" s="40">
        <v>421.75835000000001</v>
      </c>
      <c r="S2133" s="18">
        <f t="shared" si="232"/>
        <v>-1405.6627450292297</v>
      </c>
      <c r="T2133" s="18">
        <f t="shared" si="233"/>
        <v>2.4419196442508189</v>
      </c>
      <c r="U2133" s="18">
        <f t="shared" si="234"/>
        <v>1.7782694758319897</v>
      </c>
      <c r="V2133" s="30">
        <v>421.75909999999999</v>
      </c>
      <c r="W2133" s="3" t="s">
        <v>47</v>
      </c>
      <c r="X2133" s="3" t="s">
        <v>47</v>
      </c>
      <c r="Y2133" s="3" t="s">
        <v>47</v>
      </c>
      <c r="Z2133" s="3" t="s">
        <v>47</v>
      </c>
      <c r="AA2133" s="3" t="s">
        <v>47</v>
      </c>
      <c r="AB2133" s="12" t="s">
        <v>47</v>
      </c>
      <c r="AC2133" s="3" t="s">
        <v>47</v>
      </c>
      <c r="AD2133" s="3" t="s">
        <v>48</v>
      </c>
      <c r="AE2133" s="3" t="s">
        <v>47</v>
      </c>
      <c r="AF2133" s="3" t="s">
        <v>47</v>
      </c>
      <c r="AH2133" s="3" t="s">
        <v>47</v>
      </c>
      <c r="AI2133" s="3" t="s">
        <v>47</v>
      </c>
      <c r="AK2133" s="3" t="s">
        <v>47</v>
      </c>
      <c r="AL2133" s="3" t="s">
        <v>47</v>
      </c>
      <c r="AU2133" s="3">
        <v>0</v>
      </c>
      <c r="AV2133" s="3">
        <v>13</v>
      </c>
      <c r="AW2133" s="3">
        <v>1</v>
      </c>
      <c r="AX2133" s="3">
        <v>13</v>
      </c>
      <c r="AY2133" s="3">
        <v>100</v>
      </c>
      <c r="AZ2133" s="6" t="str">
        <f t="shared" si="235"/>
        <v>1701.1</v>
      </c>
      <c r="BC2133" s="12" t="s">
        <v>4707</v>
      </c>
      <c r="BJ2133" s="12">
        <f t="shared" si="236"/>
        <v>0</v>
      </c>
      <c r="BK2133" s="12">
        <f t="shared" si="237"/>
        <v>0</v>
      </c>
      <c r="CQ2133" s="3" t="str">
        <f>CONCATENATE(baseURL!$A$1,baseURL!$B$1,baseURL!$C$1,".",C2133,".",L2133,".pkl&amp;seq=",BC2133)</f>
        <v>http://proteomics.broadinstitute.org/millscripts/viewfeed.pl?side=xl&amp;cycle=1&amp;fixedMods=iaaC&amp;file=msdataSM/iPRG2012_nd/cpick_in/iPRG2012_nd.1701.1.0.pkl&amp;seq=VATVSLPR</v>
      </c>
    </row>
    <row r="2134" spans="1:95" x14ac:dyDescent="0.2">
      <c r="A2134" s="3">
        <v>272</v>
      </c>
      <c r="B2134" s="2" t="s">
        <v>4838</v>
      </c>
      <c r="C2134" s="2" t="s">
        <v>4836</v>
      </c>
      <c r="D2134" s="3">
        <v>5444</v>
      </c>
      <c r="E2134" s="3">
        <v>5441</v>
      </c>
      <c r="F2134" s="3">
        <v>35745</v>
      </c>
      <c r="G2134" s="3">
        <v>7142</v>
      </c>
      <c r="H2134" s="3">
        <v>23.970300000000002</v>
      </c>
      <c r="I2134" s="30">
        <v>429.27834000000001</v>
      </c>
      <c r="J2134" s="30">
        <v>428.75571930000001</v>
      </c>
      <c r="K2134" s="30">
        <v>0.52261999999999997</v>
      </c>
      <c r="L2134" s="3">
        <v>0</v>
      </c>
      <c r="M2134" s="3">
        <v>2</v>
      </c>
      <c r="N2134" s="10">
        <f t="shared" si="231"/>
        <v>1</v>
      </c>
      <c r="O2134" s="35">
        <v>2</v>
      </c>
      <c r="P2134" s="17"/>
      <c r="Q2134" s="40">
        <v>857.54548</v>
      </c>
      <c r="R2134" s="40">
        <v>429.27638000000002</v>
      </c>
      <c r="S2134" s="18">
        <f t="shared" si="232"/>
        <v>4.5658230718327735</v>
      </c>
      <c r="T2134" s="18">
        <f t="shared" si="233"/>
        <v>-1212.8799166634969</v>
      </c>
      <c r="U2134" s="18">
        <f t="shared" si="234"/>
        <v>4.4726430091125824</v>
      </c>
      <c r="V2134" s="30">
        <v>429.2783</v>
      </c>
      <c r="Z2134" s="3" t="s">
        <v>52</v>
      </c>
      <c r="AB2134" s="12" t="s">
        <v>52</v>
      </c>
      <c r="AC2134" s="3" t="s">
        <v>52</v>
      </c>
      <c r="AD2134" s="3" t="s">
        <v>47</v>
      </c>
      <c r="AF2134" s="3" t="s">
        <v>47</v>
      </c>
      <c r="AG2134" s="3" t="s">
        <v>47</v>
      </c>
      <c r="AU2134" s="3">
        <v>0</v>
      </c>
      <c r="AV2134" s="3">
        <v>3</v>
      </c>
      <c r="AW2134" s="3">
        <v>1</v>
      </c>
      <c r="AX2134" s="3">
        <v>3</v>
      </c>
      <c r="AY2134" s="3">
        <v>100</v>
      </c>
      <c r="AZ2134" s="6" t="str">
        <f t="shared" si="235"/>
        <v>1702.2</v>
      </c>
      <c r="BC2134" s="12" t="s">
        <v>4839</v>
      </c>
      <c r="BJ2134" s="12">
        <f t="shared" si="236"/>
        <v>0</v>
      </c>
      <c r="BK2134" s="12">
        <f t="shared" si="237"/>
        <v>0</v>
      </c>
      <c r="CQ2134" s="3" t="str">
        <f>CONCATENATE(baseURL!$A$1,baseURL!$B$1,baseURL!$C$1,".",C2134,".",L2134,".pkl&amp;seq=",BC2134)</f>
        <v>http://proteomics.broadinstitute.org/millscripts/viewfeed.pl?side=xl&amp;cycle=1&amp;fixedMods=iaaC&amp;file=msdataSM/iPRG2012_nd/cpick_in/iPRG2012_nd.1702.2.0.pkl&amp;seq=LLALATQK</v>
      </c>
    </row>
    <row r="2135" spans="1:95" x14ac:dyDescent="0.2">
      <c r="A2135" s="3">
        <v>3211</v>
      </c>
      <c r="B2135" s="2" t="s">
        <v>4842</v>
      </c>
      <c r="C2135" s="2" t="s">
        <v>4843</v>
      </c>
      <c r="D2135" s="3">
        <v>5447</v>
      </c>
      <c r="E2135" s="3">
        <v>5444</v>
      </c>
      <c r="F2135" s="3">
        <v>35766</v>
      </c>
      <c r="G2135" s="3">
        <v>7146</v>
      </c>
      <c r="H2135" s="3">
        <v>23.991299999999999</v>
      </c>
      <c r="I2135" s="30">
        <v>451.23002000000002</v>
      </c>
      <c r="J2135" s="30">
        <v>451.81400380000002</v>
      </c>
      <c r="K2135" s="30">
        <v>-0.58398000000000005</v>
      </c>
      <c r="L2135" s="3">
        <v>0</v>
      </c>
      <c r="M2135" s="3">
        <v>5</v>
      </c>
      <c r="N2135" s="10">
        <f t="shared" si="231"/>
        <v>1</v>
      </c>
      <c r="O2135" s="35">
        <v>5</v>
      </c>
      <c r="P2135" s="17"/>
      <c r="Q2135" s="40">
        <v>2255.0298299999999</v>
      </c>
      <c r="R2135" s="40">
        <v>451.81178999999997</v>
      </c>
      <c r="S2135" s="18">
        <f t="shared" si="232"/>
        <v>-1287.6379343707456</v>
      </c>
      <c r="T2135" s="18">
        <f t="shared" si="233"/>
        <v>4.8998278687007248</v>
      </c>
      <c r="U2135" s="18">
        <f t="shared" si="234"/>
        <v>1.1287886046970408</v>
      </c>
      <c r="V2135" s="30">
        <v>451.81229999999999</v>
      </c>
      <c r="X2135" s="3" t="s">
        <v>47</v>
      </c>
      <c r="Y2135" s="3" t="s">
        <v>47</v>
      </c>
      <c r="Z2135" s="3" t="s">
        <v>47</v>
      </c>
      <c r="AA2135" s="3" t="s">
        <v>47</v>
      </c>
      <c r="AB2135" s="12" t="s">
        <v>48</v>
      </c>
      <c r="AC2135" s="3" t="s">
        <v>52</v>
      </c>
      <c r="AH2135" s="3" t="s">
        <v>48</v>
      </c>
      <c r="AL2135" s="3" t="s">
        <v>52</v>
      </c>
      <c r="AU2135" s="3">
        <v>0</v>
      </c>
      <c r="AV2135" s="3">
        <v>4</v>
      </c>
      <c r="AW2135" s="3">
        <v>1</v>
      </c>
      <c r="AX2135" s="3">
        <v>4</v>
      </c>
      <c r="AY2135" s="3">
        <v>100</v>
      </c>
      <c r="AZ2135" s="6" t="str">
        <f t="shared" si="235"/>
        <v>1703.2</v>
      </c>
      <c r="BC2135" s="12" t="s">
        <v>4844</v>
      </c>
      <c r="BJ2135" s="12">
        <f t="shared" si="236"/>
        <v>0</v>
      </c>
      <c r="BK2135" s="12">
        <f t="shared" si="237"/>
        <v>0</v>
      </c>
      <c r="CQ2135" s="3" t="str">
        <f>CONCATENATE(baseURL!$A$1,baseURL!$B$1,baseURL!$C$1,".",C2135,".",L2135,".pkl&amp;seq=",BC2135)</f>
        <v>http://proteomics.broadinstitute.org/millscripts/viewfeed.pl?side=xl&amp;cycle=1&amp;fixedMods=iaaC&amp;file=msdataSM/iPRG2012_nd/cpick_in/iPRG2012_nd.1703.2.0.pkl&amp;seq=MNFSHGSYEYHKSVLDNAR</v>
      </c>
    </row>
    <row r="2136" spans="1:95" x14ac:dyDescent="0.2">
      <c r="A2136" s="3">
        <v>1332</v>
      </c>
      <c r="B2136" s="2" t="s">
        <v>4845</v>
      </c>
      <c r="C2136" s="2" t="s">
        <v>4838</v>
      </c>
      <c r="D2136" s="3">
        <v>5448</v>
      </c>
      <c r="E2136" s="3">
        <v>5445</v>
      </c>
      <c r="F2136" s="3">
        <v>35767</v>
      </c>
      <c r="G2136" s="3">
        <v>7147</v>
      </c>
      <c r="H2136" s="3">
        <v>23.9955</v>
      </c>
      <c r="I2136" s="30">
        <v>564.76877000000002</v>
      </c>
      <c r="J2136" s="30">
        <v>564.51571139999999</v>
      </c>
      <c r="K2136" s="30">
        <v>0.25306000000000001</v>
      </c>
      <c r="L2136" s="3">
        <v>0</v>
      </c>
      <c r="M2136" s="3">
        <v>4</v>
      </c>
      <c r="N2136" s="10">
        <f t="shared" si="231"/>
        <v>1</v>
      </c>
      <c r="O2136" s="35">
        <v>4</v>
      </c>
      <c r="P2136" s="17"/>
      <c r="Q2136" s="40">
        <v>2255.0298299999999</v>
      </c>
      <c r="R2136" s="40">
        <v>564.51291000000003</v>
      </c>
      <c r="S2136" s="18">
        <f t="shared" si="232"/>
        <v>453.24029879136725</v>
      </c>
      <c r="T2136" s="18">
        <f t="shared" si="233"/>
        <v>4.9625082975568997</v>
      </c>
      <c r="U2136" s="18">
        <f t="shared" si="234"/>
        <v>0.15942948054127853</v>
      </c>
      <c r="V2136" s="30">
        <v>564.51300000000003</v>
      </c>
      <c r="X2136" s="3" t="s">
        <v>47</v>
      </c>
      <c r="Y2136" s="3" t="s">
        <v>47</v>
      </c>
      <c r="Z2136" s="3" t="s">
        <v>47</v>
      </c>
      <c r="AA2136" s="3" t="s">
        <v>47</v>
      </c>
      <c r="AB2136" s="12" t="s">
        <v>47</v>
      </c>
      <c r="AC2136" s="3" t="s">
        <v>52</v>
      </c>
      <c r="AE2136" s="3" t="s">
        <v>47</v>
      </c>
      <c r="AF2136" s="3" t="s">
        <v>47</v>
      </c>
      <c r="AH2136" s="3" t="s">
        <v>47</v>
      </c>
      <c r="AK2136" s="3" t="s">
        <v>48</v>
      </c>
      <c r="AL2136" s="3" t="s">
        <v>47</v>
      </c>
      <c r="AM2136" s="3" t="s">
        <v>47</v>
      </c>
      <c r="AU2136" s="3">
        <v>0</v>
      </c>
      <c r="AV2136" s="3">
        <v>10</v>
      </c>
      <c r="AW2136" s="3">
        <v>1</v>
      </c>
      <c r="AX2136" s="3">
        <v>10</v>
      </c>
      <c r="AY2136" s="3">
        <v>100</v>
      </c>
      <c r="AZ2136" s="6" t="str">
        <f t="shared" si="235"/>
        <v>1703.3</v>
      </c>
      <c r="BC2136" s="12" t="s">
        <v>4844</v>
      </c>
      <c r="BJ2136" s="12">
        <f t="shared" si="236"/>
        <v>0</v>
      </c>
      <c r="BK2136" s="12">
        <f t="shared" si="237"/>
        <v>0</v>
      </c>
      <c r="CQ2136" s="3" t="str">
        <f>CONCATENATE(baseURL!$A$1,baseURL!$B$1,baseURL!$C$1,".",C2136,".",L2136,".pkl&amp;seq=",BC2136)</f>
        <v>http://proteomics.broadinstitute.org/millscripts/viewfeed.pl?side=xl&amp;cycle=1&amp;fixedMods=iaaC&amp;file=msdataSM/iPRG2012_nd/cpick_in/iPRG2012_nd.1703.3.0.pkl&amp;seq=MNFSHGSYEYHKSVLDNAR</v>
      </c>
    </row>
    <row r="2137" spans="1:95" x14ac:dyDescent="0.2">
      <c r="A2137" s="3">
        <v>7037</v>
      </c>
      <c r="B2137" s="2" t="s">
        <v>4848</v>
      </c>
      <c r="C2137" s="2" t="s">
        <v>4849</v>
      </c>
      <c r="D2137" s="3">
        <v>5450</v>
      </c>
      <c r="E2137" s="3">
        <v>5447</v>
      </c>
      <c r="F2137" s="3">
        <v>35786</v>
      </c>
      <c r="G2137" s="3">
        <v>7150</v>
      </c>
      <c r="H2137" s="3">
        <v>24.009</v>
      </c>
      <c r="I2137" s="30">
        <v>412.21287000000001</v>
      </c>
      <c r="J2137" s="30">
        <v>412.75309590000001</v>
      </c>
      <c r="K2137" s="30">
        <v>-0.54022999999999999</v>
      </c>
      <c r="L2137" s="3">
        <v>0</v>
      </c>
      <c r="M2137" s="3">
        <v>2</v>
      </c>
      <c r="N2137" s="10">
        <f t="shared" si="231"/>
        <v>1</v>
      </c>
      <c r="O2137" s="35">
        <v>2</v>
      </c>
      <c r="P2137" s="17"/>
      <c r="Q2137" s="40">
        <v>824.49886000000004</v>
      </c>
      <c r="R2137" s="40">
        <v>412.75306999999998</v>
      </c>
      <c r="S2137" s="18">
        <f t="shared" si="232"/>
        <v>-1308.7728214837271</v>
      </c>
      <c r="T2137" s="18">
        <f t="shared" si="233"/>
        <v>6.2749381913884392E-2</v>
      </c>
      <c r="U2137" s="18">
        <f t="shared" si="234"/>
        <v>7.2682681773739738E-2</v>
      </c>
      <c r="V2137" s="30">
        <v>412.75310000000002</v>
      </c>
      <c r="X2137" s="3" t="s">
        <v>47</v>
      </c>
      <c r="Y2137" s="3" t="s">
        <v>47</v>
      </c>
      <c r="Z2137" s="3" t="s">
        <v>52</v>
      </c>
      <c r="AA2137" s="3" t="s">
        <v>65</v>
      </c>
      <c r="AB2137" s="12" t="s">
        <v>52</v>
      </c>
      <c r="AC2137" s="3" t="s">
        <v>47</v>
      </c>
      <c r="AE2137" s="3" t="s">
        <v>52</v>
      </c>
      <c r="AG2137" s="3" t="s">
        <v>52</v>
      </c>
      <c r="AK2137" s="3" t="s">
        <v>52</v>
      </c>
      <c r="AL2137" s="3" t="s">
        <v>52</v>
      </c>
      <c r="AO2137" s="3" t="s">
        <v>65</v>
      </c>
      <c r="AU2137" s="3">
        <v>2</v>
      </c>
      <c r="AV2137" s="3">
        <v>3</v>
      </c>
      <c r="AW2137" s="3">
        <v>1</v>
      </c>
      <c r="AX2137" s="3">
        <v>3</v>
      </c>
      <c r="AY2137" s="3">
        <v>100</v>
      </c>
      <c r="AZ2137" s="6" t="str">
        <f t="shared" si="235"/>
        <v>1704.1</v>
      </c>
      <c r="BC2137" s="12" t="s">
        <v>4850</v>
      </c>
      <c r="BJ2137" s="12">
        <f t="shared" si="236"/>
        <v>0</v>
      </c>
      <c r="BK2137" s="12">
        <f t="shared" si="237"/>
        <v>0</v>
      </c>
      <c r="BW2137" s="3" t="s">
        <v>4851</v>
      </c>
      <c r="CK2137" s="3" t="s">
        <v>4851</v>
      </c>
      <c r="CQ2137" s="3" t="str">
        <f>CONCATENATE(baseURL!$A$1,baseURL!$B$1,baseURL!$C$1,".",C2137,".",L2137,".pkl&amp;seq=",BC2137)</f>
        <v>http://proteomics.broadinstitute.org/millscripts/viewfeed.pl?side=xl&amp;cycle=1&amp;fixedMods=iaaC&amp;file=msdataSM/iPRG2012_nd/cpick_in/iPRG2012_nd.1704.1.0.pkl&amp;seq=VGPVSLPR</v>
      </c>
    </row>
    <row r="2138" spans="1:95" x14ac:dyDescent="0.2">
      <c r="A2138" s="3">
        <v>7425</v>
      </c>
      <c r="B2138" s="2" t="s">
        <v>4852</v>
      </c>
      <c r="C2138" s="2" t="s">
        <v>4840</v>
      </c>
      <c r="D2138" s="3">
        <v>5451</v>
      </c>
      <c r="E2138" s="3">
        <v>5448</v>
      </c>
      <c r="F2138" s="3">
        <v>35787</v>
      </c>
      <c r="G2138" s="3">
        <v>7151</v>
      </c>
      <c r="H2138" s="3">
        <v>24.011600000000001</v>
      </c>
      <c r="I2138" s="30">
        <v>417.23788000000002</v>
      </c>
      <c r="J2138" s="30">
        <v>417.23787859999999</v>
      </c>
      <c r="K2138" s="30">
        <v>0</v>
      </c>
      <c r="L2138" s="3">
        <v>2</v>
      </c>
      <c r="M2138" s="3">
        <v>0</v>
      </c>
      <c r="N2138" s="10">
        <f t="shared" si="231"/>
        <v>1</v>
      </c>
      <c r="O2138" s="35">
        <v>2</v>
      </c>
      <c r="P2138" s="17"/>
      <c r="Q2138" s="40">
        <v>833.46280999999999</v>
      </c>
      <c r="R2138" s="40">
        <v>417.23504000000003</v>
      </c>
      <c r="S2138" s="18">
        <f t="shared" si="232"/>
        <v>6.8067149872933967</v>
      </c>
      <c r="T2138" s="18">
        <f t="shared" si="233"/>
        <v>6.8033595643390559</v>
      </c>
      <c r="U2138" s="18">
        <f t="shared" si="234"/>
        <v>4.6975920334899319</v>
      </c>
      <c r="V2138" s="30">
        <v>417.23700000000002</v>
      </c>
      <c r="X2138" s="3" t="s">
        <v>47</v>
      </c>
      <c r="Y2138" s="3" t="s">
        <v>47</v>
      </c>
      <c r="Z2138" s="3" t="s">
        <v>47</v>
      </c>
      <c r="AA2138" s="3" t="s">
        <v>47</v>
      </c>
      <c r="AB2138" s="12" t="s">
        <v>47</v>
      </c>
      <c r="AC2138" s="3" t="s">
        <v>47</v>
      </c>
      <c r="AD2138" s="3" t="s">
        <v>47</v>
      </c>
      <c r="AF2138" s="3" t="s">
        <v>65</v>
      </c>
      <c r="AG2138" s="3" t="s">
        <v>47</v>
      </c>
      <c r="AH2138" s="3" t="s">
        <v>47</v>
      </c>
      <c r="AI2138" s="3" t="s">
        <v>48</v>
      </c>
      <c r="AJ2138" s="3" t="s">
        <v>47</v>
      </c>
      <c r="AK2138" s="3" t="s">
        <v>48</v>
      </c>
      <c r="AL2138" s="3" t="s">
        <v>47</v>
      </c>
      <c r="AM2138" s="3" t="s">
        <v>47</v>
      </c>
      <c r="AU2138" s="3">
        <v>1</v>
      </c>
      <c r="AV2138" s="3">
        <v>12</v>
      </c>
      <c r="AW2138" s="3">
        <v>1</v>
      </c>
      <c r="AX2138" s="3">
        <v>12</v>
      </c>
      <c r="AY2138" s="3">
        <v>100</v>
      </c>
      <c r="AZ2138" s="6" t="str">
        <f t="shared" si="235"/>
        <v>1704.2</v>
      </c>
      <c r="BC2138" s="12" t="s">
        <v>4688</v>
      </c>
      <c r="BJ2138" s="12">
        <f t="shared" si="236"/>
        <v>0</v>
      </c>
      <c r="BK2138" s="12">
        <f t="shared" si="237"/>
        <v>0</v>
      </c>
      <c r="CB2138" s="3" t="s">
        <v>4853</v>
      </c>
      <c r="CQ2138" s="3" t="str">
        <f>CONCATENATE(baseURL!$A$1,baseURL!$B$1,baseURL!$C$1,".",C2138,".",L2138,".pkl&amp;seq=",BC2138)</f>
        <v>http://proteomics.broadinstitute.org/millscripts/viewfeed.pl?side=xl&amp;cycle=1&amp;fixedMods=iaaC&amp;file=msdataSM/iPRG2012_nd/cpick_in/iPRG2012_nd.1704.2.2.pkl&amp;seq=VALNGFGR</v>
      </c>
    </row>
    <row r="2139" spans="1:95" x14ac:dyDescent="0.2">
      <c r="A2139" s="3">
        <v>4145</v>
      </c>
      <c r="B2139" s="2" t="s">
        <v>4854</v>
      </c>
      <c r="C2139" s="2" t="s">
        <v>4855</v>
      </c>
      <c r="D2139" s="3">
        <v>5456</v>
      </c>
      <c r="E2139" s="3">
        <v>5453</v>
      </c>
      <c r="F2139" s="3">
        <v>35807</v>
      </c>
      <c r="G2139" s="3">
        <v>7157</v>
      </c>
      <c r="H2139" s="3">
        <v>24.034300000000002</v>
      </c>
      <c r="I2139" s="30">
        <v>442.27296999999999</v>
      </c>
      <c r="J2139" s="30">
        <v>442.27278719999998</v>
      </c>
      <c r="K2139" s="30">
        <v>1.8000000000000001E-4</v>
      </c>
      <c r="L2139" s="3">
        <v>2</v>
      </c>
      <c r="M2139" s="3">
        <v>2</v>
      </c>
      <c r="N2139" s="10">
        <f t="shared" si="231"/>
        <v>1</v>
      </c>
      <c r="O2139" s="35">
        <v>2</v>
      </c>
      <c r="P2139" s="17"/>
      <c r="Q2139" s="40">
        <v>883.53598</v>
      </c>
      <c r="R2139" s="40">
        <v>442.27163000000002</v>
      </c>
      <c r="S2139" s="18">
        <f t="shared" si="232"/>
        <v>3.0298122445036477</v>
      </c>
      <c r="T2139" s="18">
        <f t="shared" si="233"/>
        <v>2.6164915890399674</v>
      </c>
      <c r="U2139" s="18">
        <f t="shared" si="234"/>
        <v>2.1932222964318386</v>
      </c>
      <c r="V2139" s="30">
        <v>442.27260000000001</v>
      </c>
      <c r="W2139" s="3" t="s">
        <v>47</v>
      </c>
      <c r="X2139" s="3" t="s">
        <v>47</v>
      </c>
      <c r="Y2139" s="3" t="s">
        <v>47</v>
      </c>
      <c r="Z2139" s="3" t="s">
        <v>47</v>
      </c>
      <c r="AA2139" s="3" t="s">
        <v>65</v>
      </c>
      <c r="AB2139" s="12" t="s">
        <v>47</v>
      </c>
      <c r="AC2139" s="3" t="s">
        <v>47</v>
      </c>
      <c r="AD2139" s="3" t="s">
        <v>47</v>
      </c>
      <c r="AE2139" s="3" t="s">
        <v>47</v>
      </c>
      <c r="AF2139" s="3" t="s">
        <v>47</v>
      </c>
      <c r="AG2139" s="3" t="s">
        <v>47</v>
      </c>
      <c r="AH2139" s="3" t="s">
        <v>47</v>
      </c>
      <c r="AI2139" s="3" t="s">
        <v>47</v>
      </c>
      <c r="AK2139" s="3" t="s">
        <v>47</v>
      </c>
      <c r="AL2139" s="3" t="s">
        <v>47</v>
      </c>
      <c r="AM2139" s="3" t="s">
        <v>47</v>
      </c>
      <c r="AU2139" s="3">
        <v>1</v>
      </c>
      <c r="AV2139" s="3">
        <v>15</v>
      </c>
      <c r="AW2139" s="3">
        <v>1</v>
      </c>
      <c r="AX2139" s="3">
        <v>15</v>
      </c>
      <c r="AY2139" s="3">
        <v>100</v>
      </c>
      <c r="AZ2139" s="6" t="str">
        <f t="shared" si="235"/>
        <v>1705.1</v>
      </c>
      <c r="BC2139" s="12" t="s">
        <v>4856</v>
      </c>
      <c r="BJ2139" s="12">
        <f t="shared" si="236"/>
        <v>0</v>
      </c>
      <c r="BK2139" s="12">
        <f t="shared" si="237"/>
        <v>0</v>
      </c>
      <c r="BW2139" s="3" t="s">
        <v>4857</v>
      </c>
      <c r="CQ2139" s="3" t="str">
        <f>CONCATENATE(baseURL!$A$1,baseURL!$B$1,baseURL!$C$1,".",C2139,".",L2139,".pkl&amp;seq=",BC2139)</f>
        <v>http://proteomics.broadinstitute.org/millscripts/viewfeed.pl?side=xl&amp;cycle=1&amp;fixedMods=iaaC&amp;file=msdataSM/iPRG2012_nd/cpick_in/iPRG2012_nd.1705.1.2.pkl&amp;seq=QGVLLPTR</v>
      </c>
    </row>
    <row r="2140" spans="1:95" x14ac:dyDescent="0.2">
      <c r="A2140" s="3">
        <v>6078</v>
      </c>
      <c r="B2140" s="2" t="s">
        <v>4858</v>
      </c>
      <c r="C2140" s="2" t="s">
        <v>4848</v>
      </c>
      <c r="D2140" s="3">
        <v>5457</v>
      </c>
      <c r="E2140" s="3">
        <v>5454</v>
      </c>
      <c r="F2140" s="3">
        <v>35808</v>
      </c>
      <c r="G2140" s="3">
        <v>7158</v>
      </c>
      <c r="H2140" s="3">
        <v>24.038399999999999</v>
      </c>
      <c r="I2140" s="30">
        <v>497.27535</v>
      </c>
      <c r="J2140" s="30">
        <v>497.27240089999998</v>
      </c>
      <c r="K2140" s="30">
        <v>2.9499999999999999E-3</v>
      </c>
      <c r="L2140" s="3">
        <v>2</v>
      </c>
      <c r="M2140" s="3">
        <v>2</v>
      </c>
      <c r="N2140" s="10">
        <f t="shared" si="231"/>
        <v>1</v>
      </c>
      <c r="O2140" s="35">
        <v>2</v>
      </c>
      <c r="P2140" s="17"/>
      <c r="Q2140" s="40">
        <v>993.53637000000003</v>
      </c>
      <c r="R2140" s="40">
        <v>497.27181999999999</v>
      </c>
      <c r="S2140" s="18">
        <f t="shared" si="232"/>
        <v>7.0987332441480868</v>
      </c>
      <c r="T2140" s="18">
        <f t="shared" si="233"/>
        <v>1.1681739777423141</v>
      </c>
      <c r="U2140" s="18">
        <f t="shared" si="234"/>
        <v>0.56307232537736085</v>
      </c>
      <c r="V2140" s="30">
        <v>497.27210000000002</v>
      </c>
      <c r="W2140" s="3" t="s">
        <v>47</v>
      </c>
      <c r="X2140" s="3" t="s">
        <v>47</v>
      </c>
      <c r="Y2140" s="3" t="s">
        <v>47</v>
      </c>
      <c r="Z2140" s="3" t="s">
        <v>47</v>
      </c>
      <c r="AA2140" s="3" t="s">
        <v>47</v>
      </c>
      <c r="AB2140" s="12" t="s">
        <v>47</v>
      </c>
      <c r="AC2140" s="3" t="s">
        <v>47</v>
      </c>
      <c r="AD2140" s="3" t="s">
        <v>48</v>
      </c>
      <c r="AE2140" s="3" t="s">
        <v>47</v>
      </c>
      <c r="AF2140" s="3" t="s">
        <v>47</v>
      </c>
      <c r="AG2140" s="3" t="s">
        <v>47</v>
      </c>
      <c r="AH2140" s="3" t="s">
        <v>47</v>
      </c>
      <c r="AI2140" s="3" t="s">
        <v>47</v>
      </c>
      <c r="AK2140" s="3" t="s">
        <v>48</v>
      </c>
      <c r="AL2140" s="3" t="s">
        <v>48</v>
      </c>
      <c r="AU2140" s="3">
        <v>0</v>
      </c>
      <c r="AV2140" s="3">
        <v>12</v>
      </c>
      <c r="AW2140" s="3">
        <v>1</v>
      </c>
      <c r="AX2140" s="3">
        <v>12</v>
      </c>
      <c r="AY2140" s="3">
        <v>100</v>
      </c>
      <c r="AZ2140" s="6" t="str">
        <f t="shared" si="235"/>
        <v>1705.2</v>
      </c>
      <c r="BC2140" s="12" t="s">
        <v>4786</v>
      </c>
      <c r="BJ2140" s="12">
        <f t="shared" si="236"/>
        <v>0</v>
      </c>
      <c r="BK2140" s="12">
        <f t="shared" si="237"/>
        <v>0</v>
      </c>
      <c r="CQ2140" s="3" t="str">
        <f>CONCATENATE(baseURL!$A$1,baseURL!$B$1,baseURL!$C$1,".",C2140,".",L2140,".pkl&amp;seq=",BC2140)</f>
        <v>http://proteomics.broadinstitute.org/millscripts/viewfeed.pl?side=xl&amp;cycle=1&amp;fixedMods=iaaC&amp;file=msdataSM/iPRG2012_nd/cpick_in/iPRG2012_nd.1705.2.2.pkl&amp;seq=LYSNLVER</v>
      </c>
    </row>
    <row r="2141" spans="1:95" x14ac:dyDescent="0.2">
      <c r="A2141" s="3">
        <v>3236</v>
      </c>
      <c r="B2141" s="2" t="s">
        <v>4859</v>
      </c>
      <c r="C2141" s="2" t="s">
        <v>4852</v>
      </c>
      <c r="D2141" s="3">
        <v>5458</v>
      </c>
      <c r="E2141" s="3">
        <v>5455</v>
      </c>
      <c r="F2141" s="3">
        <v>35809</v>
      </c>
      <c r="G2141" s="3">
        <v>7159</v>
      </c>
      <c r="H2141" s="3">
        <v>24.0426</v>
      </c>
      <c r="I2141" s="30">
        <v>510.79646000000002</v>
      </c>
      <c r="J2141" s="30">
        <v>510.7959032</v>
      </c>
      <c r="K2141" s="30">
        <v>5.5999999999999995E-4</v>
      </c>
      <c r="L2141" s="3">
        <v>2</v>
      </c>
      <c r="M2141" s="3">
        <v>2</v>
      </c>
      <c r="N2141" s="10">
        <f t="shared" si="231"/>
        <v>1</v>
      </c>
      <c r="O2141" s="35">
        <v>2</v>
      </c>
      <c r="P2141" s="17"/>
      <c r="Q2141" s="40">
        <v>1020.58366</v>
      </c>
      <c r="R2141" s="40">
        <v>510.79547000000002</v>
      </c>
      <c r="S2141" s="18">
        <f t="shared" si="232"/>
        <v>1.9381534452558882</v>
      </c>
      <c r="T2141" s="18">
        <f t="shared" si="233"/>
        <v>0.84808896205546103</v>
      </c>
      <c r="U2141" s="18">
        <f t="shared" si="234"/>
        <v>-2.2905449807569589</v>
      </c>
      <c r="V2141" s="30">
        <v>510.79430000000002</v>
      </c>
      <c r="W2141" s="3" t="s">
        <v>48</v>
      </c>
      <c r="X2141" s="3" t="s">
        <v>47</v>
      </c>
      <c r="Y2141" s="3" t="s">
        <v>47</v>
      </c>
      <c r="Z2141" s="3" t="s">
        <v>47</v>
      </c>
      <c r="AA2141" s="3" t="s">
        <v>47</v>
      </c>
      <c r="AB2141" s="12" t="s">
        <v>52</v>
      </c>
      <c r="AD2141" s="3" t="s">
        <v>65</v>
      </c>
      <c r="AE2141" s="3" t="s">
        <v>48</v>
      </c>
      <c r="AF2141" s="3" t="s">
        <v>48</v>
      </c>
      <c r="AH2141" s="3" t="s">
        <v>48</v>
      </c>
      <c r="AK2141" s="3" t="s">
        <v>52</v>
      </c>
      <c r="AU2141" s="3">
        <v>1</v>
      </c>
      <c r="AV2141" s="3">
        <v>4</v>
      </c>
      <c r="AW2141" s="3">
        <v>1</v>
      </c>
      <c r="AX2141" s="3">
        <v>4</v>
      </c>
      <c r="AY2141" s="3">
        <v>100</v>
      </c>
      <c r="AZ2141" s="6" t="str">
        <f t="shared" si="235"/>
        <v>1705.3</v>
      </c>
      <c r="BC2141" s="12" t="s">
        <v>4782</v>
      </c>
      <c r="BJ2141" s="12">
        <f t="shared" si="236"/>
        <v>0</v>
      </c>
      <c r="BK2141" s="12">
        <f t="shared" si="237"/>
        <v>0</v>
      </c>
      <c r="BZ2141" s="3" t="s">
        <v>4860</v>
      </c>
      <c r="CQ2141" s="3" t="str">
        <f>CONCATENATE(baseURL!$A$1,baseURL!$B$1,baseURL!$C$1,".",C2141,".",L2141,".pkl&amp;seq=",BC2141)</f>
        <v>http://proteomics.broadinstitute.org/millscripts/viewfeed.pl?side=xl&amp;cycle=1&amp;fixedMods=iaaC&amp;file=msdataSM/iPRG2012_nd/cpick_in/iPRG2012_nd.1705.3.2.pkl&amp;seq=TSATFRLPK</v>
      </c>
    </row>
    <row r="2142" spans="1:95" x14ac:dyDescent="0.2">
      <c r="A2142" s="3">
        <v>6401</v>
      </c>
      <c r="B2142" s="2" t="s">
        <v>4861</v>
      </c>
      <c r="C2142" s="2" t="s">
        <v>4862</v>
      </c>
      <c r="D2142" s="3">
        <v>5460</v>
      </c>
      <c r="E2142" s="3">
        <v>5457</v>
      </c>
      <c r="F2142" s="3">
        <v>35828</v>
      </c>
      <c r="G2142" s="3">
        <v>7162</v>
      </c>
      <c r="H2142" s="3">
        <v>24.062000000000001</v>
      </c>
      <c r="I2142" s="30">
        <v>421.75997999999998</v>
      </c>
      <c r="J2142" s="30">
        <v>421.75936460000003</v>
      </c>
      <c r="K2142" s="30">
        <v>6.2E-4</v>
      </c>
      <c r="L2142" s="3">
        <v>2</v>
      </c>
      <c r="M2142" s="3">
        <v>2</v>
      </c>
      <c r="N2142" s="10">
        <f t="shared" si="231"/>
        <v>1</v>
      </c>
      <c r="O2142" s="35">
        <v>2</v>
      </c>
      <c r="P2142" s="17"/>
      <c r="Q2142" s="40">
        <v>842.50942999999995</v>
      </c>
      <c r="R2142" s="40">
        <v>421.75835000000001</v>
      </c>
      <c r="S2142" s="18">
        <f t="shared" si="232"/>
        <v>3.8647723275125951</v>
      </c>
      <c r="T2142" s="18">
        <f t="shared" si="233"/>
        <v>2.4056429470076228</v>
      </c>
      <c r="U2142" s="18">
        <f t="shared" si="234"/>
        <v>1.7782694758319897</v>
      </c>
      <c r="V2142" s="30">
        <v>421.75909999999999</v>
      </c>
      <c r="W2142" s="3" t="s">
        <v>47</v>
      </c>
      <c r="X2142" s="3" t="s">
        <v>47</v>
      </c>
      <c r="Y2142" s="3" t="s">
        <v>47</v>
      </c>
      <c r="Z2142" s="3" t="s">
        <v>47</v>
      </c>
      <c r="AA2142" s="3" t="s">
        <v>47</v>
      </c>
      <c r="AB2142" s="12" t="s">
        <v>47</v>
      </c>
      <c r="AC2142" s="3" t="s">
        <v>47</v>
      </c>
      <c r="AD2142" s="3" t="s">
        <v>47</v>
      </c>
      <c r="AE2142" s="3" t="s">
        <v>47</v>
      </c>
      <c r="AF2142" s="3" t="s">
        <v>47</v>
      </c>
      <c r="AG2142" s="3" t="s">
        <v>47</v>
      </c>
      <c r="AH2142" s="3" t="s">
        <v>47</v>
      </c>
      <c r="AI2142" s="3" t="s">
        <v>47</v>
      </c>
      <c r="AJ2142" s="3" t="s">
        <v>47</v>
      </c>
      <c r="AK2142" s="3" t="s">
        <v>47</v>
      </c>
      <c r="AL2142" s="3" t="s">
        <v>47</v>
      </c>
      <c r="AU2142" s="3">
        <v>0</v>
      </c>
      <c r="AV2142" s="3">
        <v>16</v>
      </c>
      <c r="AW2142" s="3">
        <v>1</v>
      </c>
      <c r="AX2142" s="3">
        <v>16</v>
      </c>
      <c r="AY2142" s="3">
        <v>100</v>
      </c>
      <c r="AZ2142" s="6" t="str">
        <f t="shared" si="235"/>
        <v>1706.1</v>
      </c>
      <c r="BC2142" s="12" t="s">
        <v>4707</v>
      </c>
      <c r="BJ2142" s="12">
        <f t="shared" si="236"/>
        <v>0</v>
      </c>
      <c r="BK2142" s="12">
        <f t="shared" si="237"/>
        <v>0</v>
      </c>
      <c r="CQ2142" s="3" t="str">
        <f>CONCATENATE(baseURL!$A$1,baseURL!$B$1,baseURL!$C$1,".",C2142,".",L2142,".pkl&amp;seq=",BC2142)</f>
        <v>http://proteomics.broadinstitute.org/millscripts/viewfeed.pl?side=xl&amp;cycle=1&amp;fixedMods=iaaC&amp;file=msdataSM/iPRG2012_nd/cpick_in/iPRG2012_nd.1706.1.2.pkl&amp;seq=VATVSLPR</v>
      </c>
    </row>
    <row r="2143" spans="1:95" x14ac:dyDescent="0.2">
      <c r="A2143" s="3">
        <v>3574</v>
      </c>
      <c r="B2143" s="2" t="s">
        <v>4863</v>
      </c>
      <c r="C2143" s="2" t="s">
        <v>4861</v>
      </c>
      <c r="D2143" s="3">
        <v>5463</v>
      </c>
      <c r="E2143" s="3">
        <v>5460</v>
      </c>
      <c r="F2143" s="3">
        <v>35850</v>
      </c>
      <c r="G2143" s="3">
        <v>7166</v>
      </c>
      <c r="H2143" s="3">
        <v>24.0838</v>
      </c>
      <c r="I2143" s="30">
        <v>444.75603999999998</v>
      </c>
      <c r="J2143" s="30">
        <v>444.75647679999997</v>
      </c>
      <c r="K2143" s="30">
        <v>-4.4000000000000002E-4</v>
      </c>
      <c r="L2143" s="3">
        <v>2</v>
      </c>
      <c r="M2143" s="3">
        <v>2</v>
      </c>
      <c r="N2143" s="10">
        <f t="shared" si="231"/>
        <v>1</v>
      </c>
      <c r="O2143" s="35">
        <v>2</v>
      </c>
      <c r="P2143" s="17"/>
      <c r="Q2143" s="40">
        <v>888.50367000000006</v>
      </c>
      <c r="R2143" s="40">
        <v>444.75547999999998</v>
      </c>
      <c r="S2143" s="18">
        <f t="shared" si="232"/>
        <v>1.25911883088483</v>
      </c>
      <c r="T2143" s="18">
        <f t="shared" si="233"/>
        <v>2.241231518936655</v>
      </c>
      <c r="U2143" s="18">
        <f t="shared" si="234"/>
        <v>1.3940244199492859</v>
      </c>
      <c r="V2143" s="30">
        <v>444.7561</v>
      </c>
      <c r="W2143" s="3" t="s">
        <v>47</v>
      </c>
      <c r="X2143" s="3" t="s">
        <v>47</v>
      </c>
      <c r="Y2143" s="3" t="s">
        <v>47</v>
      </c>
      <c r="AA2143" s="3" t="s">
        <v>47</v>
      </c>
      <c r="AB2143" s="12" t="s">
        <v>47</v>
      </c>
      <c r="AC2143" s="3" t="s">
        <v>47</v>
      </c>
      <c r="AD2143" s="3" t="s">
        <v>48</v>
      </c>
      <c r="AE2143" s="3" t="s">
        <v>47</v>
      </c>
      <c r="AF2143" s="3" t="s">
        <v>47</v>
      </c>
      <c r="AG2143" s="3" t="s">
        <v>65</v>
      </c>
      <c r="AH2143" s="3" t="s">
        <v>47</v>
      </c>
      <c r="AI2143" s="3" t="s">
        <v>47</v>
      </c>
      <c r="AK2143" s="3" t="s">
        <v>52</v>
      </c>
      <c r="AL2143" s="3" t="s">
        <v>48</v>
      </c>
      <c r="AM2143" s="3" t="s">
        <v>47</v>
      </c>
      <c r="AU2143" s="3">
        <v>1</v>
      </c>
      <c r="AV2143" s="3">
        <v>11</v>
      </c>
      <c r="AW2143" s="3">
        <v>1</v>
      </c>
      <c r="AX2143" s="3">
        <v>11</v>
      </c>
      <c r="AY2143" s="3">
        <v>100</v>
      </c>
      <c r="AZ2143" s="6" t="str">
        <f t="shared" si="235"/>
        <v>1707.2</v>
      </c>
      <c r="BC2143" s="12" t="s">
        <v>4864</v>
      </c>
      <c r="BJ2143" s="12">
        <f t="shared" si="236"/>
        <v>0</v>
      </c>
      <c r="BK2143" s="12">
        <f t="shared" si="237"/>
        <v>0</v>
      </c>
      <c r="CC2143" s="3" t="s">
        <v>4865</v>
      </c>
      <c r="CQ2143" s="3" t="str">
        <f>CONCATENATE(baseURL!$A$1,baseURL!$B$1,baseURL!$C$1,".",C2143,".",L2143,".pkl&amp;seq=",BC2143)</f>
        <v>http://proteomics.broadinstitute.org/millscripts/viewfeed.pl?side=xl&amp;cycle=1&amp;fixedMods=iaaC&amp;file=msdataSM/iPRG2012_nd/cpick_in/iPRG2012_nd.1707.2.2.pkl&amp;seq=ALEEVSLK</v>
      </c>
    </row>
    <row r="2144" spans="1:95" x14ac:dyDescent="0.2">
      <c r="A2144" s="3">
        <v>4887</v>
      </c>
      <c r="B2144" s="2" t="s">
        <v>4869</v>
      </c>
      <c r="C2144" s="2" t="s">
        <v>4870</v>
      </c>
      <c r="D2144" s="3">
        <v>5466</v>
      </c>
      <c r="E2144" s="3">
        <v>5463</v>
      </c>
      <c r="F2144" s="3">
        <v>35853</v>
      </c>
      <c r="G2144" s="3">
        <v>7169</v>
      </c>
      <c r="H2144" s="3">
        <v>24.093800000000002</v>
      </c>
      <c r="I2144" s="30">
        <v>707.33344999999997</v>
      </c>
      <c r="J2144" s="30">
        <v>707.33349950000002</v>
      </c>
      <c r="K2144" s="30">
        <v>-5.0000000000000002E-5</v>
      </c>
      <c r="L2144" s="3">
        <v>2</v>
      </c>
      <c r="M2144" s="3">
        <v>2</v>
      </c>
      <c r="N2144" s="10">
        <f t="shared" si="231"/>
        <v>1</v>
      </c>
      <c r="O2144" s="35">
        <v>2</v>
      </c>
      <c r="P2144" s="17"/>
      <c r="Q2144" s="40">
        <v>1413.6604600000001</v>
      </c>
      <c r="R2144" s="40">
        <v>707.33387000000005</v>
      </c>
      <c r="S2144" s="18">
        <f t="shared" si="232"/>
        <v>-0.59377900294308017</v>
      </c>
      <c r="T2144" s="18">
        <f t="shared" si="233"/>
        <v>-0.52379790611598387</v>
      </c>
      <c r="U2144" s="18">
        <f t="shared" si="234"/>
        <v>-0.24033912023121218</v>
      </c>
      <c r="V2144" s="30">
        <v>707.33370000000002</v>
      </c>
      <c r="W2144" s="3" t="s">
        <v>47</v>
      </c>
      <c r="X2144" s="3" t="s">
        <v>47</v>
      </c>
      <c r="Y2144" s="3" t="s">
        <v>47</v>
      </c>
      <c r="Z2144" s="3" t="s">
        <v>47</v>
      </c>
      <c r="AA2144" s="3" t="s">
        <v>48</v>
      </c>
      <c r="AB2144" s="12" t="s">
        <v>47</v>
      </c>
      <c r="AC2144" s="3" t="s">
        <v>47</v>
      </c>
      <c r="AD2144" s="3" t="s">
        <v>47</v>
      </c>
      <c r="AE2144" s="3" t="s">
        <v>47</v>
      </c>
      <c r="AF2144" s="3" t="s">
        <v>47</v>
      </c>
      <c r="AG2144" s="3" t="s">
        <v>47</v>
      </c>
      <c r="AH2144" s="3" t="s">
        <v>47</v>
      </c>
      <c r="AI2144" s="3" t="s">
        <v>47</v>
      </c>
      <c r="AJ2144" s="3" t="s">
        <v>47</v>
      </c>
      <c r="AK2144" s="3" t="s">
        <v>47</v>
      </c>
      <c r="AL2144" s="3" t="s">
        <v>47</v>
      </c>
      <c r="AM2144" s="3" t="s">
        <v>47</v>
      </c>
      <c r="AN2144" s="3" t="s">
        <v>47</v>
      </c>
      <c r="AU2144" s="3">
        <v>0</v>
      </c>
      <c r="AV2144" s="3">
        <v>17</v>
      </c>
      <c r="AW2144" s="3">
        <v>1</v>
      </c>
      <c r="AX2144" s="3">
        <v>17</v>
      </c>
      <c r="AY2144" s="3">
        <v>100</v>
      </c>
      <c r="AZ2144" s="6" t="str">
        <f t="shared" si="235"/>
        <v>1707.5</v>
      </c>
      <c r="BC2144" s="12" t="s">
        <v>4871</v>
      </c>
      <c r="BJ2144" s="12">
        <f t="shared" si="236"/>
        <v>0</v>
      </c>
      <c r="BK2144" s="12">
        <f t="shared" si="237"/>
        <v>0</v>
      </c>
      <c r="CQ2144" s="3" t="str">
        <f>CONCATENATE(baseURL!$A$1,baseURL!$B$1,baseURL!$C$1,".",C2144,".",L2144,".pkl&amp;seq=",BC2144)</f>
        <v>http://proteomics.broadinstitute.org/millscripts/viewfeed.pl?side=xl&amp;cycle=1&amp;fixedMods=iaaC&amp;file=msdataSM/iPRG2012_nd/cpick_in/iPRG2012_nd.1707.5.2.pkl&amp;seq=NDVDVLANPDGER</v>
      </c>
    </row>
    <row r="2145" spans="1:95" x14ac:dyDescent="0.2">
      <c r="A2145" s="3">
        <v>6858</v>
      </c>
      <c r="B2145" s="2" t="s">
        <v>4872</v>
      </c>
      <c r="C2145" s="2" t="s">
        <v>4873</v>
      </c>
      <c r="D2145" s="3">
        <v>5468</v>
      </c>
      <c r="E2145" s="3">
        <v>5465</v>
      </c>
      <c r="F2145" s="3">
        <v>35871</v>
      </c>
      <c r="G2145" s="3">
        <v>7172</v>
      </c>
      <c r="H2145" s="3">
        <v>24.1173</v>
      </c>
      <c r="I2145" s="30">
        <v>478.58927</v>
      </c>
      <c r="J2145" s="30">
        <v>478.58587119999999</v>
      </c>
      <c r="K2145" s="30">
        <v>3.3999999999999998E-3</v>
      </c>
      <c r="L2145" s="3">
        <v>3</v>
      </c>
      <c r="M2145" s="3">
        <v>3</v>
      </c>
      <c r="N2145" s="10">
        <f t="shared" si="231"/>
        <v>1</v>
      </c>
      <c r="O2145" s="35">
        <v>3</v>
      </c>
      <c r="P2145" s="17"/>
      <c r="Q2145" s="40">
        <v>1433.7416900000001</v>
      </c>
      <c r="R2145" s="40">
        <v>478.58541000000002</v>
      </c>
      <c r="S2145" s="18">
        <f t="shared" si="232"/>
        <v>8.0654360106269465</v>
      </c>
      <c r="T2145" s="18">
        <f t="shared" si="233"/>
        <v>0.96367333881131401</v>
      </c>
      <c r="U2145" s="18">
        <f t="shared" si="234"/>
        <v>0.18805420750320306</v>
      </c>
      <c r="V2145" s="30">
        <v>478.58550000000002</v>
      </c>
      <c r="W2145" s="3" t="s">
        <v>47</v>
      </c>
      <c r="Y2145" s="3" t="s">
        <v>47</v>
      </c>
      <c r="Z2145" s="3" t="s">
        <v>47</v>
      </c>
      <c r="AA2145" s="3" t="s">
        <v>48</v>
      </c>
      <c r="AB2145" s="12" t="s">
        <v>47</v>
      </c>
      <c r="AC2145" s="3" t="s">
        <v>47</v>
      </c>
      <c r="AD2145" s="3" t="s">
        <v>47</v>
      </c>
      <c r="AE2145" s="3" t="s">
        <v>47</v>
      </c>
      <c r="AF2145" s="3" t="s">
        <v>47</v>
      </c>
      <c r="AG2145" s="3" t="s">
        <v>47</v>
      </c>
      <c r="AH2145" s="3" t="s">
        <v>47</v>
      </c>
      <c r="AI2145" s="3" t="s">
        <v>52</v>
      </c>
      <c r="AJ2145" s="3" t="s">
        <v>47</v>
      </c>
      <c r="AK2145" s="3" t="s">
        <v>47</v>
      </c>
      <c r="AL2145" s="3" t="s">
        <v>47</v>
      </c>
      <c r="AM2145" s="3" t="s">
        <v>52</v>
      </c>
      <c r="AN2145" s="3" t="s">
        <v>47</v>
      </c>
      <c r="AO2145" s="3" t="s">
        <v>47</v>
      </c>
      <c r="AP2145" s="3" t="s">
        <v>47</v>
      </c>
      <c r="AU2145" s="3">
        <v>0</v>
      </c>
      <c r="AV2145" s="3">
        <v>16</v>
      </c>
      <c r="AW2145" s="3">
        <v>2</v>
      </c>
      <c r="AX2145" s="3">
        <v>15</v>
      </c>
      <c r="AY2145" s="3">
        <v>93.75</v>
      </c>
      <c r="AZ2145" s="6" t="str">
        <f t="shared" si="235"/>
        <v>1708.2</v>
      </c>
      <c r="BC2145" s="12" t="s">
        <v>4874</v>
      </c>
      <c r="BJ2145" s="12">
        <f t="shared" si="236"/>
        <v>1</v>
      </c>
      <c r="BK2145" s="12">
        <f t="shared" si="237"/>
        <v>0</v>
      </c>
      <c r="BU2145" s="3" t="s">
        <v>4875</v>
      </c>
      <c r="CQ2145" s="3" t="str">
        <f>CONCATENATE(baseURL!$A$1,baseURL!$B$1,baseURL!$C$1,".",C2145,".",L2145,".pkl&amp;seq=",BC2145)</f>
        <v>http://proteomics.broadinstitute.org/millscripts/viewfeed.pl?side=xl&amp;cycle=1&amp;fixedMods=iaaC&amp;file=msdataSM/iPRG2012_nd/cpick_in/iPRG2012_nd.1708.2.3.pkl&amp;seq=LCDELATLQSKR</v>
      </c>
    </row>
    <row r="2146" spans="1:95" x14ac:dyDescent="0.2">
      <c r="A2146" s="3">
        <v>5478</v>
      </c>
      <c r="B2146" s="2" t="s">
        <v>4876</v>
      </c>
      <c r="C2146" s="2" t="s">
        <v>4877</v>
      </c>
      <c r="D2146" s="3">
        <v>5470</v>
      </c>
      <c r="E2146" s="3">
        <v>5467</v>
      </c>
      <c r="F2146" s="3">
        <v>35892</v>
      </c>
      <c r="G2146" s="3">
        <v>7175</v>
      </c>
      <c r="H2146" s="3">
        <v>24.1325</v>
      </c>
      <c r="I2146" s="30">
        <v>546.77624000000003</v>
      </c>
      <c r="J2146" s="30">
        <v>546.7755429</v>
      </c>
      <c r="K2146" s="30">
        <v>6.9999999999999999E-4</v>
      </c>
      <c r="L2146" s="3">
        <v>2</v>
      </c>
      <c r="M2146" s="3">
        <v>2</v>
      </c>
      <c r="N2146" s="10">
        <f t="shared" si="231"/>
        <v>1</v>
      </c>
      <c r="O2146" s="35">
        <v>2</v>
      </c>
      <c r="P2146" s="17"/>
      <c r="Q2146" s="40">
        <v>1092.5432499999999</v>
      </c>
      <c r="R2146" s="40">
        <v>546.77526</v>
      </c>
      <c r="S2146" s="18">
        <f t="shared" si="232"/>
        <v>1.7923268876994329</v>
      </c>
      <c r="T2146" s="18">
        <f t="shared" si="233"/>
        <v>0.51739722093858675</v>
      </c>
      <c r="U2146" s="18">
        <f t="shared" si="234"/>
        <v>0.62182769580883601</v>
      </c>
      <c r="V2146" s="30">
        <v>546.77560000000005</v>
      </c>
      <c r="W2146" s="3" t="s">
        <v>47</v>
      </c>
      <c r="X2146" s="3" t="s">
        <v>47</v>
      </c>
      <c r="Y2146" s="3" t="s">
        <v>47</v>
      </c>
      <c r="Z2146" s="3" t="s">
        <v>47</v>
      </c>
      <c r="AA2146" s="3" t="s">
        <v>47</v>
      </c>
      <c r="AB2146" s="12" t="s">
        <v>47</v>
      </c>
      <c r="AC2146" s="3" t="s">
        <v>47</v>
      </c>
      <c r="AD2146" s="3" t="s">
        <v>47</v>
      </c>
      <c r="AE2146" s="3" t="s">
        <v>47</v>
      </c>
      <c r="AF2146" s="3" t="s">
        <v>47</v>
      </c>
      <c r="AG2146" s="3" t="s">
        <v>47</v>
      </c>
      <c r="AH2146" s="3" t="s">
        <v>47</v>
      </c>
      <c r="AI2146" s="3" t="s">
        <v>47</v>
      </c>
      <c r="AJ2146" s="3" t="s">
        <v>47</v>
      </c>
      <c r="AK2146" s="3" t="s">
        <v>47</v>
      </c>
      <c r="AL2146" s="3" t="s">
        <v>47</v>
      </c>
      <c r="AM2146" s="3" t="s">
        <v>47</v>
      </c>
      <c r="AU2146" s="3">
        <v>0</v>
      </c>
      <c r="AV2146" s="3">
        <v>17</v>
      </c>
      <c r="AW2146" s="3">
        <v>1</v>
      </c>
      <c r="AX2146" s="3">
        <v>17</v>
      </c>
      <c r="AY2146" s="3">
        <v>100</v>
      </c>
      <c r="AZ2146" s="6" t="str">
        <f t="shared" si="235"/>
        <v>1709.2</v>
      </c>
      <c r="BC2146" s="12" t="s">
        <v>4811</v>
      </c>
      <c r="BJ2146" s="12">
        <f t="shared" si="236"/>
        <v>0</v>
      </c>
      <c r="BK2146" s="12">
        <f t="shared" si="237"/>
        <v>0</v>
      </c>
      <c r="CQ2146" s="3" t="str">
        <f>CONCATENATE(baseURL!$A$1,baseURL!$B$1,baseURL!$C$1,".",C2146,".",L2146,".pkl&amp;seq=",BC2146)</f>
        <v>http://proteomics.broadinstitute.org/millscripts/viewfeed.pl?side=xl&amp;cycle=1&amp;fixedMods=iaaC&amp;file=msdataSM/iPRG2012_nd/cpick_in/iPRG2012_nd.1709.2.2.pkl&amp;seq=DNSQVFGVAR</v>
      </c>
    </row>
    <row r="2147" spans="1:95" x14ac:dyDescent="0.2">
      <c r="A2147" s="3">
        <v>5479</v>
      </c>
      <c r="B2147" s="2" t="s">
        <v>4878</v>
      </c>
      <c r="C2147" s="2" t="s">
        <v>4879</v>
      </c>
      <c r="D2147" s="3">
        <v>5472</v>
      </c>
      <c r="E2147" s="3">
        <v>5469</v>
      </c>
      <c r="F2147" s="3">
        <v>35894</v>
      </c>
      <c r="G2147" s="3">
        <v>7177</v>
      </c>
      <c r="H2147" s="3">
        <v>24.140899999999998</v>
      </c>
      <c r="I2147" s="30">
        <v>684.67179999999996</v>
      </c>
      <c r="J2147" s="30">
        <v>684.66889219999996</v>
      </c>
      <c r="K2147" s="30">
        <v>2.9099999999999998E-3</v>
      </c>
      <c r="L2147" s="3">
        <v>3</v>
      </c>
      <c r="M2147" s="3">
        <v>3</v>
      </c>
      <c r="N2147" s="10">
        <f t="shared" si="231"/>
        <v>1</v>
      </c>
      <c r="O2147" s="35">
        <v>3</v>
      </c>
      <c r="P2147" s="17"/>
      <c r="Q2147" s="40">
        <v>2051.9879999999998</v>
      </c>
      <c r="R2147" s="40">
        <v>684.66751999999997</v>
      </c>
      <c r="S2147" s="18">
        <f t="shared" si="232"/>
        <v>6.2512093460988023</v>
      </c>
      <c r="T2147" s="18">
        <f t="shared" si="233"/>
        <v>2.0041844543634961</v>
      </c>
      <c r="U2147" s="18">
        <f t="shared" si="234"/>
        <v>1.8695205522020806</v>
      </c>
      <c r="V2147" s="30">
        <v>684.66880000000003</v>
      </c>
      <c r="W2147" s="3" t="s">
        <v>47</v>
      </c>
      <c r="X2147" s="3" t="s">
        <v>47</v>
      </c>
      <c r="Y2147" s="3" t="s">
        <v>47</v>
      </c>
      <c r="Z2147" s="3" t="s">
        <v>47</v>
      </c>
      <c r="AA2147" s="3" t="s">
        <v>47</v>
      </c>
      <c r="AB2147" s="12" t="s">
        <v>47</v>
      </c>
      <c r="AC2147" s="3" t="s">
        <v>47</v>
      </c>
      <c r="AD2147" s="3" t="s">
        <v>47</v>
      </c>
      <c r="AE2147" s="3" t="s">
        <v>47</v>
      </c>
      <c r="AF2147" s="3" t="s">
        <v>47</v>
      </c>
      <c r="AG2147" s="3" t="s">
        <v>47</v>
      </c>
      <c r="AH2147" s="3" t="s">
        <v>47</v>
      </c>
      <c r="AI2147" s="3" t="s">
        <v>47</v>
      </c>
      <c r="AJ2147" s="3" t="s">
        <v>47</v>
      </c>
      <c r="AK2147" s="3" t="s">
        <v>47</v>
      </c>
      <c r="AL2147" s="3" t="s">
        <v>47</v>
      </c>
      <c r="AM2147" s="3" t="s">
        <v>47</v>
      </c>
      <c r="AU2147" s="3">
        <v>0</v>
      </c>
      <c r="AV2147" s="3">
        <v>17</v>
      </c>
      <c r="AW2147" s="3">
        <v>1</v>
      </c>
      <c r="AX2147" s="3">
        <v>17</v>
      </c>
      <c r="AY2147" s="3">
        <v>100</v>
      </c>
      <c r="AZ2147" s="6" t="str">
        <f t="shared" si="235"/>
        <v>1709.4</v>
      </c>
      <c r="BC2147" s="12" t="s">
        <v>4880</v>
      </c>
      <c r="BJ2147" s="12">
        <f t="shared" si="236"/>
        <v>0</v>
      </c>
      <c r="BK2147" s="12">
        <f t="shared" si="237"/>
        <v>0</v>
      </c>
      <c r="CQ2147" s="3" t="str">
        <f>CONCATENATE(baseURL!$A$1,baseURL!$B$1,baseURL!$C$1,".",C2147,".",L2147,".pkl&amp;seq=",BC2147)</f>
        <v>http://proteomics.broadinstitute.org/millscripts/viewfeed.pl?side=xl&amp;cycle=1&amp;fixedMods=iaaC&amp;file=msdataSM/iPRG2012_nd/cpick_in/iPRG2012_nd.1709.4.3.pkl&amp;seq=SVVSTETFEQPSQREEAK</v>
      </c>
    </row>
    <row r="2148" spans="1:95" x14ac:dyDescent="0.2">
      <c r="A2148" s="3">
        <v>4340</v>
      </c>
      <c r="B2148" s="2" t="s">
        <v>4881</v>
      </c>
      <c r="C2148" s="2" t="s">
        <v>4882</v>
      </c>
      <c r="D2148" s="3">
        <v>5473</v>
      </c>
      <c r="E2148" s="3">
        <v>5470</v>
      </c>
      <c r="F2148" s="3">
        <v>35912</v>
      </c>
      <c r="G2148" s="3">
        <v>7179</v>
      </c>
      <c r="H2148" s="3">
        <v>24.152799999999999</v>
      </c>
      <c r="I2148" s="30">
        <v>401.25821000000002</v>
      </c>
      <c r="J2148" s="30">
        <v>401.25819799999999</v>
      </c>
      <c r="K2148" s="30">
        <v>1.0000000000000001E-5</v>
      </c>
      <c r="L2148" s="3">
        <v>2</v>
      </c>
      <c r="M2148" s="3">
        <v>2</v>
      </c>
      <c r="N2148" s="10">
        <f t="shared" si="231"/>
        <v>1</v>
      </c>
      <c r="O2148" s="35">
        <v>2</v>
      </c>
      <c r="P2148" s="17"/>
      <c r="Q2148" s="40">
        <v>801.50802999999996</v>
      </c>
      <c r="R2148" s="40">
        <v>401.25765000000001</v>
      </c>
      <c r="S2148" s="18">
        <f t="shared" si="232"/>
        <v>1.3956120213713592</v>
      </c>
      <c r="T2148" s="18">
        <f t="shared" si="233"/>
        <v>1.3657060494190578</v>
      </c>
      <c r="U2148" s="18">
        <f t="shared" si="234"/>
        <v>-0.12460821616098527</v>
      </c>
      <c r="V2148" s="30">
        <v>401.25760000000002</v>
      </c>
      <c r="W2148" s="3" t="s">
        <v>47</v>
      </c>
      <c r="X2148" s="3" t="s">
        <v>47</v>
      </c>
      <c r="Y2148" s="3" t="s">
        <v>47</v>
      </c>
      <c r="Z2148" s="3" t="s">
        <v>48</v>
      </c>
      <c r="AA2148" s="3" t="s">
        <v>47</v>
      </c>
      <c r="AB2148" s="12" t="s">
        <v>47</v>
      </c>
      <c r="AC2148" s="3" t="s">
        <v>47</v>
      </c>
      <c r="AD2148" s="3" t="s">
        <v>47</v>
      </c>
      <c r="AG2148" s="3" t="s">
        <v>47</v>
      </c>
      <c r="AH2148" s="3" t="s">
        <v>47</v>
      </c>
      <c r="AI2148" s="3" t="s">
        <v>48</v>
      </c>
      <c r="AJ2148" s="3" t="s">
        <v>47</v>
      </c>
      <c r="AK2148" s="3" t="s">
        <v>52</v>
      </c>
      <c r="AL2148" s="3" t="s">
        <v>48</v>
      </c>
      <c r="AM2148" s="3" t="s">
        <v>47</v>
      </c>
      <c r="AU2148" s="3">
        <v>0</v>
      </c>
      <c r="AV2148" s="3">
        <v>11</v>
      </c>
      <c r="AW2148" s="3">
        <v>1</v>
      </c>
      <c r="AX2148" s="3">
        <v>11</v>
      </c>
      <c r="AY2148" s="3">
        <v>100</v>
      </c>
      <c r="AZ2148" s="6" t="str">
        <f t="shared" si="235"/>
        <v>1710.1</v>
      </c>
      <c r="BC2148" s="12" t="s">
        <v>4883</v>
      </c>
      <c r="BJ2148" s="12">
        <f t="shared" si="236"/>
        <v>0</v>
      </c>
      <c r="BK2148" s="12">
        <f t="shared" si="237"/>
        <v>0</v>
      </c>
      <c r="CQ2148" s="3" t="str">
        <f>CONCATENATE(baseURL!$A$1,baseURL!$B$1,baseURL!$C$1,".",C2148,".",L2148,".pkl&amp;seq=",BC2148)</f>
        <v>http://proteomics.broadinstitute.org/millscripts/viewfeed.pl?side=xl&amp;cycle=1&amp;fixedMods=iaaC&amp;file=msdataSM/iPRG2012_nd/cpick_in/iPRG2012_nd.1710.1.2.pkl&amp;seq=VVETLLK</v>
      </c>
    </row>
    <row r="2149" spans="1:95" x14ac:dyDescent="0.2">
      <c r="A2149" s="3">
        <v>279</v>
      </c>
      <c r="B2149" s="2" t="s">
        <v>4884</v>
      </c>
      <c r="C2149" s="2" t="s">
        <v>4885</v>
      </c>
      <c r="D2149" s="3">
        <v>5474</v>
      </c>
      <c r="E2149" s="3">
        <v>5471</v>
      </c>
      <c r="F2149" s="3">
        <v>35913</v>
      </c>
      <c r="G2149" s="3">
        <v>7180</v>
      </c>
      <c r="H2149" s="3">
        <v>24.1586</v>
      </c>
      <c r="I2149" s="30">
        <v>447.74986999999999</v>
      </c>
      <c r="J2149" s="30">
        <v>448.48670679999998</v>
      </c>
      <c r="K2149" s="30">
        <v>-0.73684000000000005</v>
      </c>
      <c r="L2149" s="3">
        <v>0</v>
      </c>
      <c r="M2149" s="3">
        <v>4</v>
      </c>
      <c r="N2149" s="10">
        <f t="shared" si="231"/>
        <v>1</v>
      </c>
      <c r="O2149" s="35">
        <v>2</v>
      </c>
      <c r="P2149" s="17"/>
      <c r="Q2149" s="40">
        <v>894.49311</v>
      </c>
      <c r="R2149" s="37">
        <v>447.75018999999998</v>
      </c>
      <c r="S2149" s="18">
        <f t="shared" si="232"/>
        <v>-0.71468423048103125</v>
      </c>
      <c r="T2149" s="18">
        <f t="shared" si="233"/>
        <v>1644.9279452008809</v>
      </c>
      <c r="U2149" s="18">
        <f t="shared" si="234"/>
        <v>-0.71468423048103125</v>
      </c>
      <c r="V2149" s="30">
        <v>447.74986999999999</v>
      </c>
      <c r="Z2149" s="3" t="s">
        <v>52</v>
      </c>
      <c r="AB2149" s="12" t="s">
        <v>52</v>
      </c>
      <c r="AC2149" s="3" t="s">
        <v>52</v>
      </c>
      <c r="AF2149" s="3" t="s">
        <v>47</v>
      </c>
      <c r="AG2149" s="3" t="s">
        <v>47</v>
      </c>
      <c r="AJ2149" s="3" t="s">
        <v>47</v>
      </c>
      <c r="AL2149" s="3" t="s">
        <v>52</v>
      </c>
      <c r="AU2149" s="3">
        <v>0</v>
      </c>
      <c r="AV2149" s="3">
        <v>3</v>
      </c>
      <c r="AW2149" s="3">
        <v>1</v>
      </c>
      <c r="AX2149" s="3">
        <v>3</v>
      </c>
      <c r="AY2149" s="3">
        <v>100</v>
      </c>
      <c r="AZ2149" s="6" t="str">
        <f t="shared" si="235"/>
        <v>1710.2</v>
      </c>
      <c r="BC2149" s="12" t="s">
        <v>4886</v>
      </c>
      <c r="BJ2149" s="12">
        <f t="shared" si="236"/>
        <v>0</v>
      </c>
      <c r="BK2149" s="12">
        <f t="shared" si="237"/>
        <v>0</v>
      </c>
      <c r="CQ2149" s="3" t="str">
        <f>CONCATENATE(baseURL!$A$1,baseURL!$B$1,baseURL!$C$1,".",C2149,".",L2149,".pkl&amp;seq=",BC2149)</f>
        <v>http://proteomics.broadinstitute.org/millscripts/viewfeed.pl?side=xl&amp;cycle=1&amp;fixedMods=iaaC&amp;file=msdataSM/iPRG2012_nd/cpick_in/iPRG2012_nd.1710.2.0.pkl&amp;seq=ALFTESVK</v>
      </c>
    </row>
    <row r="2150" spans="1:95" x14ac:dyDescent="0.2">
      <c r="A2150" s="3">
        <v>214</v>
      </c>
      <c r="B2150" s="2" t="s">
        <v>4887</v>
      </c>
      <c r="C2150" s="2" t="s">
        <v>4876</v>
      </c>
      <c r="D2150" s="3">
        <v>5475</v>
      </c>
      <c r="E2150" s="3">
        <v>5472</v>
      </c>
      <c r="F2150" s="3">
        <v>35914</v>
      </c>
      <c r="G2150" s="3">
        <v>7181</v>
      </c>
      <c r="H2150" s="3">
        <v>24.164400000000001</v>
      </c>
      <c r="I2150" s="30">
        <v>557.26005999999995</v>
      </c>
      <c r="J2150" s="30">
        <v>557.26176669999995</v>
      </c>
      <c r="K2150" s="30">
        <v>-1.7099999999999999E-3</v>
      </c>
      <c r="L2150" s="3">
        <v>3</v>
      </c>
      <c r="M2150" s="3">
        <v>3</v>
      </c>
      <c r="N2150" s="10">
        <f t="shared" si="231"/>
        <v>1</v>
      </c>
      <c r="O2150" s="35">
        <v>3</v>
      </c>
      <c r="P2150" s="17"/>
      <c r="Q2150" s="40">
        <v>1669.7672500000001</v>
      </c>
      <c r="R2150" s="40">
        <v>557.26059999999995</v>
      </c>
      <c r="S2150" s="18">
        <f t="shared" si="232"/>
        <v>-0.96902598174152843</v>
      </c>
      <c r="T2150" s="18">
        <f t="shared" si="233"/>
        <v>2.0936344683238954</v>
      </c>
      <c r="U2150" s="18">
        <f t="shared" si="234"/>
        <v>1.6150433029025473</v>
      </c>
      <c r="V2150" s="30">
        <v>557.26149999999996</v>
      </c>
      <c r="W2150" s="3" t="s">
        <v>47</v>
      </c>
      <c r="Z2150" s="3" t="s">
        <v>47</v>
      </c>
      <c r="AB2150" s="12" t="s">
        <v>48</v>
      </c>
      <c r="AD2150" s="3" t="s">
        <v>47</v>
      </c>
      <c r="AE2150" s="3" t="s">
        <v>47</v>
      </c>
      <c r="AF2150" s="3" t="s">
        <v>47</v>
      </c>
      <c r="AG2150" s="3" t="s">
        <v>48</v>
      </c>
      <c r="AH2150" s="3" t="s">
        <v>47</v>
      </c>
      <c r="AJ2150" s="3" t="s">
        <v>47</v>
      </c>
      <c r="AL2150" s="3" t="s">
        <v>48</v>
      </c>
      <c r="AU2150" s="3">
        <v>0</v>
      </c>
      <c r="AV2150" s="3">
        <v>7</v>
      </c>
      <c r="AW2150" s="3">
        <v>1</v>
      </c>
      <c r="AX2150" s="3">
        <v>7</v>
      </c>
      <c r="AY2150" s="3">
        <v>100</v>
      </c>
      <c r="AZ2150" s="6" t="str">
        <f t="shared" si="235"/>
        <v>1710.3</v>
      </c>
      <c r="BC2150" s="12" t="s">
        <v>4888</v>
      </c>
      <c r="BJ2150" s="12">
        <f t="shared" si="236"/>
        <v>0</v>
      </c>
      <c r="BK2150" s="12">
        <f t="shared" si="237"/>
        <v>0</v>
      </c>
      <c r="CQ2150" s="3" t="str">
        <f>CONCATENATE(baseURL!$A$1,baseURL!$B$1,baseURL!$C$1,".",C2150,".",L2150,".pkl&amp;seq=",BC2150)</f>
        <v>http://proteomics.broadinstitute.org/millscripts/viewfeed.pl?side=xl&amp;cycle=1&amp;fixedMods=iaaC&amp;file=msdataSM/iPRG2012_nd/cpick_in/iPRG2012_nd.1710.3.3.pkl&amp;seq=LMEMGYQREEVER</v>
      </c>
    </row>
    <row r="2151" spans="1:95" x14ac:dyDescent="0.2">
      <c r="A2151" s="3">
        <v>6013</v>
      </c>
      <c r="B2151" s="2" t="s">
        <v>4891</v>
      </c>
      <c r="C2151" s="2" t="s">
        <v>4892</v>
      </c>
      <c r="D2151" s="3">
        <v>5480</v>
      </c>
      <c r="E2151" s="3">
        <v>5477</v>
      </c>
      <c r="F2151" s="3">
        <v>35937</v>
      </c>
      <c r="G2151" s="3">
        <v>7187</v>
      </c>
      <c r="H2151" s="3">
        <v>24.184699999999999</v>
      </c>
      <c r="I2151" s="30">
        <v>559.75738999999999</v>
      </c>
      <c r="J2151" s="30">
        <v>559.76530219999995</v>
      </c>
      <c r="K2151" s="30">
        <v>-7.9100000000000004E-3</v>
      </c>
      <c r="L2151" s="3">
        <v>0</v>
      </c>
      <c r="M2151" s="3">
        <v>2</v>
      </c>
      <c r="N2151" s="10">
        <f t="shared" si="231"/>
        <v>1</v>
      </c>
      <c r="O2151" s="35">
        <v>2</v>
      </c>
      <c r="P2151" s="17"/>
      <c r="Q2151" s="40">
        <v>1118.52118</v>
      </c>
      <c r="R2151" s="40">
        <v>559.76423</v>
      </c>
      <c r="S2151" s="18">
        <f t="shared" si="232"/>
        <v>-12.219430312671211</v>
      </c>
      <c r="T2151" s="18">
        <f t="shared" si="233"/>
        <v>1.9154492954171567</v>
      </c>
      <c r="U2151" s="18">
        <f t="shared" si="234"/>
        <v>1.5542257853159196</v>
      </c>
      <c r="V2151" s="30">
        <v>559.76509999999996</v>
      </c>
      <c r="W2151" s="3" t="s">
        <v>47</v>
      </c>
      <c r="X2151" s="3" t="s">
        <v>47</v>
      </c>
      <c r="Y2151" s="3" t="s">
        <v>47</v>
      </c>
      <c r="Z2151" s="3" t="s">
        <v>47</v>
      </c>
      <c r="AA2151" s="3" t="s">
        <v>47</v>
      </c>
      <c r="AB2151" s="12" t="s">
        <v>47</v>
      </c>
      <c r="AC2151" s="3" t="s">
        <v>47</v>
      </c>
      <c r="AD2151" s="3" t="s">
        <v>47</v>
      </c>
      <c r="AE2151" s="3" t="s">
        <v>47</v>
      </c>
      <c r="AF2151" s="3" t="s">
        <v>47</v>
      </c>
      <c r="AG2151" s="3" t="s">
        <v>52</v>
      </c>
      <c r="AH2151" s="3" t="s">
        <v>47</v>
      </c>
      <c r="AI2151" s="3" t="s">
        <v>47</v>
      </c>
      <c r="AK2151" s="3" t="s">
        <v>48</v>
      </c>
      <c r="AL2151" s="3" t="s">
        <v>48</v>
      </c>
      <c r="AU2151" s="3">
        <v>0</v>
      </c>
      <c r="AV2151" s="3">
        <v>12</v>
      </c>
      <c r="AW2151" s="3">
        <v>1</v>
      </c>
      <c r="AX2151" s="3">
        <v>12</v>
      </c>
      <c r="AY2151" s="3">
        <v>100</v>
      </c>
      <c r="AZ2151" s="6" t="str">
        <f t="shared" si="235"/>
        <v>1711.5</v>
      </c>
      <c r="BC2151" s="12" t="s">
        <v>4653</v>
      </c>
      <c r="BJ2151" s="12">
        <f t="shared" si="236"/>
        <v>0</v>
      </c>
      <c r="BK2151" s="12">
        <f t="shared" si="237"/>
        <v>0</v>
      </c>
      <c r="CQ2151" s="3" t="str">
        <f>CONCATENATE(baseURL!$A$1,baseURL!$B$1,baseURL!$C$1,".",C2151,".",L2151,".pkl&amp;seq=",BC2151)</f>
        <v>http://proteomics.broadinstitute.org/millscripts/viewfeed.pl?side=xl&amp;cycle=1&amp;fixedMods=iaaC&amp;file=msdataSM/iPRG2012_nd/cpick_in/iPRG2012_nd.1711.5.0.pkl&amp;seq=LAAQTLEEDE</v>
      </c>
    </row>
    <row r="2152" spans="1:95" x14ac:dyDescent="0.2">
      <c r="A2152" s="3">
        <v>3906</v>
      </c>
      <c r="B2152" s="2" t="s">
        <v>4893</v>
      </c>
      <c r="C2152" s="2" t="s">
        <v>4894</v>
      </c>
      <c r="D2152" s="3">
        <v>5482</v>
      </c>
      <c r="E2152" s="3">
        <v>5479</v>
      </c>
      <c r="F2152" s="3">
        <v>35954</v>
      </c>
      <c r="G2152" s="3">
        <v>7190</v>
      </c>
      <c r="H2152" s="3">
        <v>24.203199999999999</v>
      </c>
      <c r="I2152" s="30">
        <v>482.50859000000003</v>
      </c>
      <c r="J2152" s="30">
        <v>482.50748920000001</v>
      </c>
      <c r="K2152" s="30">
        <v>1.1000000000000001E-3</v>
      </c>
      <c r="L2152" s="3">
        <v>4</v>
      </c>
      <c r="M2152" s="3">
        <v>4</v>
      </c>
      <c r="N2152" s="10">
        <f t="shared" si="231"/>
        <v>1</v>
      </c>
      <c r="O2152" s="35">
        <v>4</v>
      </c>
      <c r="P2152" s="17"/>
      <c r="Q2152" s="40">
        <v>1927.0032000000001</v>
      </c>
      <c r="R2152" s="40">
        <v>482.50626</v>
      </c>
      <c r="S2152" s="18">
        <f t="shared" si="232"/>
        <v>4.8289528928164192</v>
      </c>
      <c r="T2152" s="18">
        <f t="shared" si="233"/>
        <v>2.5475317149493306</v>
      </c>
      <c r="U2152" s="18">
        <f t="shared" si="234"/>
        <v>1.9481612529009504</v>
      </c>
      <c r="V2152" s="30">
        <v>482.50720000000001</v>
      </c>
      <c r="W2152" s="3" t="s">
        <v>47</v>
      </c>
      <c r="X2152" s="3" t="s">
        <v>47</v>
      </c>
      <c r="Y2152" s="3" t="s">
        <v>47</v>
      </c>
      <c r="Z2152" s="3" t="s">
        <v>47</v>
      </c>
      <c r="AA2152" s="3" t="s">
        <v>47</v>
      </c>
      <c r="AB2152" s="12" t="s">
        <v>48</v>
      </c>
      <c r="AC2152" s="3" t="s">
        <v>52</v>
      </c>
      <c r="AD2152" s="3" t="s">
        <v>47</v>
      </c>
      <c r="AE2152" s="3" t="s">
        <v>47</v>
      </c>
      <c r="AF2152" s="3" t="s">
        <v>47</v>
      </c>
      <c r="AG2152" s="3" t="s">
        <v>47</v>
      </c>
      <c r="AH2152" s="3" t="s">
        <v>48</v>
      </c>
      <c r="AJ2152" s="3" t="s">
        <v>47</v>
      </c>
      <c r="AK2152" s="3" t="s">
        <v>47</v>
      </c>
      <c r="AL2152" s="3" t="s">
        <v>48</v>
      </c>
      <c r="AM2152" s="3" t="s">
        <v>47</v>
      </c>
      <c r="AU2152" s="3">
        <v>0</v>
      </c>
      <c r="AV2152" s="3">
        <v>12</v>
      </c>
      <c r="AW2152" s="3">
        <v>1</v>
      </c>
      <c r="AX2152" s="3">
        <v>12</v>
      </c>
      <c r="AY2152" s="3">
        <v>100</v>
      </c>
      <c r="AZ2152" s="6" t="str">
        <f t="shared" si="235"/>
        <v>1712.1</v>
      </c>
      <c r="BC2152" s="12" t="s">
        <v>4895</v>
      </c>
      <c r="BJ2152" s="12">
        <f t="shared" si="236"/>
        <v>0</v>
      </c>
      <c r="BK2152" s="12">
        <f t="shared" si="237"/>
        <v>0</v>
      </c>
      <c r="CQ2152" s="3" t="str">
        <f>CONCATENATE(baseURL!$A$1,baseURL!$B$1,baseURL!$C$1,".",C2152,".",L2152,".pkl&amp;seq=",BC2152)</f>
        <v>http://proteomics.broadinstitute.org/millscripts/viewfeed.pl?side=xl&amp;cycle=1&amp;fixedMods=iaaC&amp;file=msdataSM/iPRG2012_nd/cpick_in/iPRG2012_nd.1712.1.4.pkl&amp;seq=FNSSLGRTAQGKEFGVTK</v>
      </c>
    </row>
    <row r="2153" spans="1:95" x14ac:dyDescent="0.2">
      <c r="A2153" s="3">
        <v>4888</v>
      </c>
      <c r="B2153" s="2" t="s">
        <v>4896</v>
      </c>
      <c r="C2153" s="2" t="s">
        <v>4897</v>
      </c>
      <c r="D2153" s="3">
        <v>5486</v>
      </c>
      <c r="E2153" s="3">
        <v>5483</v>
      </c>
      <c r="F2153" s="3">
        <v>35977</v>
      </c>
      <c r="G2153" s="3">
        <v>7195</v>
      </c>
      <c r="H2153" s="3">
        <v>24.235099999999999</v>
      </c>
      <c r="I2153" s="30">
        <v>486.61921000000001</v>
      </c>
      <c r="J2153" s="30">
        <v>486.61641179999998</v>
      </c>
      <c r="K2153" s="30">
        <v>2.8E-3</v>
      </c>
      <c r="L2153" s="3">
        <v>3</v>
      </c>
      <c r="M2153" s="3">
        <v>3</v>
      </c>
      <c r="N2153" s="10">
        <f t="shared" si="231"/>
        <v>1</v>
      </c>
      <c r="O2153" s="35">
        <v>3</v>
      </c>
      <c r="P2153" s="17"/>
      <c r="Q2153" s="40">
        <v>1457.83222</v>
      </c>
      <c r="R2153" s="40">
        <v>486.61559</v>
      </c>
      <c r="S2153" s="18">
        <f t="shared" si="232"/>
        <v>7.439136917113915</v>
      </c>
      <c r="T2153" s="18">
        <f t="shared" si="233"/>
        <v>1.6888073807558985</v>
      </c>
      <c r="U2153" s="18">
        <f t="shared" si="234"/>
        <v>1.2535562208244713</v>
      </c>
      <c r="V2153" s="30">
        <v>486.61619999999999</v>
      </c>
      <c r="W2153" s="3" t="s">
        <v>47</v>
      </c>
      <c r="X2153" s="3" t="s">
        <v>47</v>
      </c>
      <c r="Y2153" s="3" t="s">
        <v>47</v>
      </c>
      <c r="Z2153" s="3" t="s">
        <v>47</v>
      </c>
      <c r="AA2153" s="3" t="s">
        <v>48</v>
      </c>
      <c r="AB2153" s="12" t="s">
        <v>47</v>
      </c>
      <c r="AC2153" s="3" t="s">
        <v>47</v>
      </c>
      <c r="AD2153" s="3" t="s">
        <v>47</v>
      </c>
      <c r="AE2153" s="3" t="s">
        <v>47</v>
      </c>
      <c r="AF2153" s="3" t="s">
        <v>47</v>
      </c>
      <c r="AG2153" s="3" t="s">
        <v>47</v>
      </c>
      <c r="AH2153" s="3" t="s">
        <v>47</v>
      </c>
      <c r="AI2153" s="3" t="s">
        <v>47</v>
      </c>
      <c r="AJ2153" s="3" t="s">
        <v>47</v>
      </c>
      <c r="AK2153" s="3" t="s">
        <v>47</v>
      </c>
      <c r="AL2153" s="3" t="s">
        <v>47</v>
      </c>
      <c r="AM2153" s="3" t="s">
        <v>47</v>
      </c>
      <c r="AN2153" s="3" t="s">
        <v>47</v>
      </c>
      <c r="AU2153" s="3">
        <v>0</v>
      </c>
      <c r="AV2153" s="3">
        <v>17</v>
      </c>
      <c r="AW2153" s="3">
        <v>1</v>
      </c>
      <c r="AX2153" s="3">
        <v>17</v>
      </c>
      <c r="AY2153" s="3">
        <v>100</v>
      </c>
      <c r="AZ2153" s="6" t="str">
        <f t="shared" si="235"/>
        <v>1713.3</v>
      </c>
      <c r="BC2153" s="12" t="s">
        <v>4898</v>
      </c>
      <c r="BJ2153" s="12">
        <f t="shared" si="236"/>
        <v>0</v>
      </c>
      <c r="BK2153" s="12">
        <f t="shared" si="237"/>
        <v>0</v>
      </c>
      <c r="CQ2153" s="3" t="str">
        <f>CONCATENATE(baseURL!$A$1,baseURL!$B$1,baseURL!$C$1,".",C2153,".",L2153,".pkl&amp;seq=",BC2153)</f>
        <v>http://proteomics.broadinstitute.org/millscripts/viewfeed.pl?side=xl&amp;cycle=1&amp;fixedMods=iaaC&amp;file=msdataSM/iPRG2012_nd/cpick_in/iPRG2012_nd.1713.3.3.pkl&amp;seq=VKQLENVSSNLVK</v>
      </c>
    </row>
    <row r="2154" spans="1:95" x14ac:dyDescent="0.2">
      <c r="A2154" s="3">
        <v>7038</v>
      </c>
      <c r="B2154" s="2" t="s">
        <v>4899</v>
      </c>
      <c r="C2154" s="2" t="s">
        <v>4900</v>
      </c>
      <c r="D2154" s="3">
        <v>5487</v>
      </c>
      <c r="E2154" s="3">
        <v>5484</v>
      </c>
      <c r="F2154" s="3">
        <v>35996</v>
      </c>
      <c r="G2154" s="3">
        <v>7197</v>
      </c>
      <c r="H2154" s="3">
        <v>24.244499999999999</v>
      </c>
      <c r="I2154" s="30">
        <v>412.75231000000002</v>
      </c>
      <c r="J2154" s="30">
        <v>412.75374570000002</v>
      </c>
      <c r="K2154" s="30">
        <v>-1.4400000000000001E-3</v>
      </c>
      <c r="L2154" s="3">
        <v>2</v>
      </c>
      <c r="M2154" s="3">
        <v>2</v>
      </c>
      <c r="N2154" s="10">
        <f t="shared" si="231"/>
        <v>1</v>
      </c>
      <c r="O2154" s="35">
        <v>2</v>
      </c>
      <c r="P2154" s="17"/>
      <c r="Q2154" s="40">
        <v>824.49886000000004</v>
      </c>
      <c r="R2154" s="40">
        <v>412.75306999999998</v>
      </c>
      <c r="S2154" s="18">
        <f t="shared" si="232"/>
        <v>-1.8412946025017265</v>
      </c>
      <c r="T2154" s="18">
        <f t="shared" si="233"/>
        <v>1.6370562671885125</v>
      </c>
      <c r="U2154" s="18">
        <f t="shared" si="234"/>
        <v>-2.5923489799122521</v>
      </c>
      <c r="V2154" s="30">
        <v>412.75200000000001</v>
      </c>
      <c r="X2154" s="3" t="s">
        <v>47</v>
      </c>
      <c r="Y2154" s="3" t="s">
        <v>47</v>
      </c>
      <c r="Z2154" s="3" t="s">
        <v>52</v>
      </c>
      <c r="AA2154" s="3" t="s">
        <v>65</v>
      </c>
      <c r="AB2154" s="12" t="s">
        <v>48</v>
      </c>
      <c r="AC2154" s="3" t="s">
        <v>47</v>
      </c>
      <c r="AE2154" s="3" t="s">
        <v>52</v>
      </c>
      <c r="AG2154" s="3" t="s">
        <v>48</v>
      </c>
      <c r="AI2154" s="3" t="s">
        <v>48</v>
      </c>
      <c r="AJ2154" s="3" t="s">
        <v>52</v>
      </c>
      <c r="AK2154" s="3" t="s">
        <v>52</v>
      </c>
      <c r="AL2154" s="3" t="s">
        <v>52</v>
      </c>
      <c r="AO2154" s="3" t="s">
        <v>65</v>
      </c>
      <c r="AU2154" s="3">
        <v>2</v>
      </c>
      <c r="AV2154" s="3">
        <v>3</v>
      </c>
      <c r="AW2154" s="3">
        <v>1</v>
      </c>
      <c r="AX2154" s="3">
        <v>3</v>
      </c>
      <c r="AY2154" s="3">
        <v>100</v>
      </c>
      <c r="AZ2154" s="6" t="str">
        <f t="shared" si="235"/>
        <v>1714.1</v>
      </c>
      <c r="BC2154" s="12" t="s">
        <v>4850</v>
      </c>
      <c r="BJ2154" s="12">
        <f t="shared" si="236"/>
        <v>0</v>
      </c>
      <c r="BK2154" s="12">
        <f t="shared" si="237"/>
        <v>0</v>
      </c>
      <c r="BW2154" s="3" t="s">
        <v>4851</v>
      </c>
      <c r="CK2154" s="3" t="s">
        <v>4851</v>
      </c>
      <c r="CQ2154" s="3" t="str">
        <f>CONCATENATE(baseURL!$A$1,baseURL!$B$1,baseURL!$C$1,".",C2154,".",L2154,".pkl&amp;seq=",BC2154)</f>
        <v>http://proteomics.broadinstitute.org/millscripts/viewfeed.pl?side=xl&amp;cycle=1&amp;fixedMods=iaaC&amp;file=msdataSM/iPRG2012_nd/cpick_in/iPRG2012_nd.1714.1.2.pkl&amp;seq=VGPVSLPR</v>
      </c>
    </row>
    <row r="2155" spans="1:95" x14ac:dyDescent="0.2">
      <c r="A2155" s="3">
        <v>3419</v>
      </c>
      <c r="B2155" s="2" t="s">
        <v>4901</v>
      </c>
      <c r="C2155" s="2" t="s">
        <v>4902</v>
      </c>
      <c r="D2155" s="3">
        <v>5489</v>
      </c>
      <c r="E2155" s="3">
        <v>5486</v>
      </c>
      <c r="F2155" s="3">
        <v>35998</v>
      </c>
      <c r="G2155" s="3">
        <v>7199</v>
      </c>
      <c r="H2155" s="3">
        <v>24.249500000000001</v>
      </c>
      <c r="I2155" s="30">
        <v>501.29651000000001</v>
      </c>
      <c r="J2155" s="30">
        <v>501.29690879999998</v>
      </c>
      <c r="K2155" s="30">
        <v>-4.0000000000000002E-4</v>
      </c>
      <c r="L2155" s="3">
        <v>2</v>
      </c>
      <c r="M2155" s="3">
        <v>2</v>
      </c>
      <c r="N2155" s="10">
        <f t="shared" si="231"/>
        <v>1</v>
      </c>
      <c r="O2155" s="35">
        <v>2</v>
      </c>
      <c r="P2155" s="17"/>
      <c r="Q2155" s="40">
        <v>1001.58908</v>
      </c>
      <c r="R2155" s="40">
        <v>501.29818</v>
      </c>
      <c r="S2155" s="18">
        <f t="shared" si="232"/>
        <v>-3.3313506144986769</v>
      </c>
      <c r="T2155" s="18">
        <f t="shared" si="233"/>
        <v>-2.5358161085269346</v>
      </c>
      <c r="U2155" s="18">
        <f t="shared" si="234"/>
        <v>-3.1518167490452944</v>
      </c>
      <c r="V2155" s="30">
        <v>501.29660000000001</v>
      </c>
      <c r="W2155" s="3" t="s">
        <v>47</v>
      </c>
      <c r="X2155" s="3" t="s">
        <v>48</v>
      </c>
      <c r="Y2155" s="3" t="s">
        <v>48</v>
      </c>
      <c r="Z2155" s="3" t="s">
        <v>47</v>
      </c>
      <c r="AA2155" s="3" t="s">
        <v>47</v>
      </c>
      <c r="AB2155" s="12" t="s">
        <v>48</v>
      </c>
      <c r="AC2155" s="3" t="s">
        <v>48</v>
      </c>
      <c r="AE2155" s="3" t="s">
        <v>47</v>
      </c>
      <c r="AF2155" s="3" t="s">
        <v>47</v>
      </c>
      <c r="AG2155" s="3" t="s">
        <v>52</v>
      </c>
      <c r="AH2155" s="3" t="s">
        <v>48</v>
      </c>
      <c r="AI2155" s="3" t="s">
        <v>48</v>
      </c>
      <c r="AL2155" s="3" t="s">
        <v>52</v>
      </c>
      <c r="AM2155" s="3" t="s">
        <v>48</v>
      </c>
      <c r="AU2155" s="3">
        <v>0</v>
      </c>
      <c r="AV2155" s="3">
        <v>5</v>
      </c>
      <c r="AW2155" s="3">
        <v>1</v>
      </c>
      <c r="AX2155" s="3">
        <v>5</v>
      </c>
      <c r="AY2155" s="3">
        <v>100</v>
      </c>
      <c r="AZ2155" s="6" t="str">
        <f t="shared" si="235"/>
        <v>1714.3</v>
      </c>
      <c r="BC2155" s="12" t="s">
        <v>4903</v>
      </c>
      <c r="BJ2155" s="12">
        <f t="shared" si="236"/>
        <v>0</v>
      </c>
      <c r="BK2155" s="12">
        <f t="shared" si="237"/>
        <v>0</v>
      </c>
      <c r="CQ2155" s="3" t="str">
        <f>CONCATENATE(baseURL!$A$1,baseURL!$B$1,baseURL!$C$1,".",C2155,".",L2155,".pkl&amp;seq=",BC2155)</f>
        <v>http://proteomics.broadinstitute.org/millscripts/viewfeed.pl?side=xl&amp;cycle=1&amp;fixedMods=iaaC&amp;file=msdataSM/iPRG2012_nd/cpick_in/iPRG2012_nd.1714.3.2.pkl&amp;seq=KRFGLVPGQ</v>
      </c>
    </row>
    <row r="2156" spans="1:95" x14ac:dyDescent="0.2">
      <c r="A2156" s="3">
        <v>2061</v>
      </c>
      <c r="B2156" s="2" t="s">
        <v>4904</v>
      </c>
      <c r="C2156" s="2" t="s">
        <v>4896</v>
      </c>
      <c r="D2156" s="3">
        <v>5490</v>
      </c>
      <c r="E2156" s="3">
        <v>5487</v>
      </c>
      <c r="F2156" s="3">
        <v>35999</v>
      </c>
      <c r="G2156" s="3">
        <v>7200</v>
      </c>
      <c r="H2156" s="3">
        <v>24.251999999999999</v>
      </c>
      <c r="I2156" s="30">
        <v>518.28580999999997</v>
      </c>
      <c r="J2156" s="30">
        <v>518.28720429999998</v>
      </c>
      <c r="K2156" s="30">
        <v>-1.39E-3</v>
      </c>
      <c r="L2156" s="3">
        <v>3</v>
      </c>
      <c r="M2156" s="3">
        <v>3</v>
      </c>
      <c r="N2156" s="10">
        <f t="shared" si="231"/>
        <v>1</v>
      </c>
      <c r="O2156" s="35">
        <v>3</v>
      </c>
      <c r="P2156" s="17"/>
      <c r="Q2156" s="40">
        <v>1552.8441800000001</v>
      </c>
      <c r="R2156" s="40">
        <v>518.28624000000002</v>
      </c>
      <c r="S2156" s="18">
        <f t="shared" si="232"/>
        <v>-0.82965737244195936</v>
      </c>
      <c r="T2156" s="18">
        <f t="shared" si="233"/>
        <v>1.8605548933040723</v>
      </c>
      <c r="U2156" s="18">
        <f t="shared" si="234"/>
        <v>1.0804840196999594</v>
      </c>
      <c r="V2156" s="30">
        <v>518.28679999999997</v>
      </c>
      <c r="W2156" s="3" t="s">
        <v>47</v>
      </c>
      <c r="X2156" s="3" t="s">
        <v>47</v>
      </c>
      <c r="Y2156" s="3" t="s">
        <v>47</v>
      </c>
      <c r="Z2156" s="3" t="s">
        <v>47</v>
      </c>
      <c r="AA2156" s="3" t="s">
        <v>47</v>
      </c>
      <c r="AB2156" s="12" t="s">
        <v>47</v>
      </c>
      <c r="AC2156" s="3" t="s">
        <v>47</v>
      </c>
      <c r="AD2156" s="3" t="s">
        <v>47</v>
      </c>
      <c r="AE2156" s="3" t="s">
        <v>47</v>
      </c>
      <c r="AG2156" s="3" t="s">
        <v>47</v>
      </c>
      <c r="AH2156" s="3" t="s">
        <v>47</v>
      </c>
      <c r="AI2156" s="3" t="s">
        <v>48</v>
      </c>
      <c r="AJ2156" s="3" t="s">
        <v>47</v>
      </c>
      <c r="AL2156" s="3" t="s">
        <v>52</v>
      </c>
      <c r="AM2156" s="3" t="s">
        <v>47</v>
      </c>
      <c r="AO2156" s="3" t="s">
        <v>47</v>
      </c>
      <c r="AP2156" s="3" t="s">
        <v>52</v>
      </c>
      <c r="AQ2156" s="3" t="s">
        <v>47</v>
      </c>
      <c r="AU2156" s="3">
        <v>0</v>
      </c>
      <c r="AV2156" s="3">
        <v>15</v>
      </c>
      <c r="AW2156" s="3">
        <v>2</v>
      </c>
      <c r="AX2156" s="3">
        <v>13</v>
      </c>
      <c r="AY2156" s="3">
        <v>86.67</v>
      </c>
      <c r="AZ2156" s="6" t="str">
        <f t="shared" si="235"/>
        <v>1714.4</v>
      </c>
      <c r="BC2156" s="12" t="s">
        <v>4905</v>
      </c>
      <c r="BJ2156" s="12">
        <f t="shared" si="236"/>
        <v>0</v>
      </c>
      <c r="BK2156" s="12">
        <f t="shared" si="237"/>
        <v>0</v>
      </c>
      <c r="BO2156" s="3" t="s">
        <v>54</v>
      </c>
      <c r="BP2156" s="3" t="s">
        <v>54</v>
      </c>
      <c r="BR2156" s="3" t="s">
        <v>54</v>
      </c>
      <c r="BZ2156" s="3" t="s">
        <v>4906</v>
      </c>
      <c r="CF2156" s="3" t="s">
        <v>4906</v>
      </c>
      <c r="CQ2156" s="3" t="str">
        <f>CONCATENATE(baseURL!$A$1,baseURL!$B$1,baseURL!$C$1,".",C2156,".",L2156,".pkl&amp;seq=",BC2156,"&amp;varMods=Deamidated-Q+Deamidated-N")</f>
        <v>http://proteomics.broadinstitute.org/millscripts/viewfeed.pl?side=xl&amp;cycle=1&amp;fixedMods=iaaC&amp;file=msdataSM/iPRG2012_nd/cpick_in/iPRG2012_nd.1714.4.3.pkl&amp;seq=LLGDAAKNqAALNPR&amp;varMods=Deamidated-Q+Deamidated-N</v>
      </c>
    </row>
    <row r="2157" spans="1:95" x14ac:dyDescent="0.2">
      <c r="A2157" s="3">
        <v>3898</v>
      </c>
      <c r="B2157" s="2" t="s">
        <v>4913</v>
      </c>
      <c r="C2157" s="2" t="s">
        <v>4914</v>
      </c>
      <c r="D2157" s="3">
        <v>5495</v>
      </c>
      <c r="E2157" s="3">
        <v>5492</v>
      </c>
      <c r="F2157" s="3">
        <v>36038</v>
      </c>
      <c r="G2157" s="3">
        <v>7207</v>
      </c>
      <c r="H2157" s="3">
        <v>24.2925</v>
      </c>
      <c r="I2157" s="30">
        <v>417.73149000000001</v>
      </c>
      <c r="J2157" s="30">
        <v>417.73085529999997</v>
      </c>
      <c r="K2157" s="30">
        <v>6.3000000000000003E-4</v>
      </c>
      <c r="L2157" s="3">
        <v>4</v>
      </c>
      <c r="M2157" s="3">
        <v>4</v>
      </c>
      <c r="N2157" s="10">
        <f t="shared" si="231"/>
        <v>1</v>
      </c>
      <c r="O2157" s="35">
        <v>4</v>
      </c>
      <c r="P2157" s="17"/>
      <c r="Q2157" s="40">
        <v>1667.89761</v>
      </c>
      <c r="R2157" s="40">
        <v>417.72985999999997</v>
      </c>
      <c r="S2157" s="18">
        <f t="shared" si="232"/>
        <v>3.9020432966755485</v>
      </c>
      <c r="T2157" s="18">
        <f t="shared" si="233"/>
        <v>2.3826403025141372</v>
      </c>
      <c r="U2157" s="18">
        <f t="shared" si="234"/>
        <v>1.532090619599505</v>
      </c>
      <c r="V2157" s="30">
        <v>417.73050000000001</v>
      </c>
      <c r="W2157" s="3" t="s">
        <v>47</v>
      </c>
      <c r="X2157" s="3" t="s">
        <v>47</v>
      </c>
      <c r="Y2157" s="3" t="s">
        <v>47</v>
      </c>
      <c r="Z2157" s="3" t="s">
        <v>47</v>
      </c>
      <c r="AA2157" s="3" t="s">
        <v>47</v>
      </c>
      <c r="AB2157" s="12" t="s">
        <v>48</v>
      </c>
      <c r="AC2157" s="3" t="s">
        <v>47</v>
      </c>
      <c r="AD2157" s="3" t="s">
        <v>47</v>
      </c>
      <c r="AE2157" s="3" t="s">
        <v>47</v>
      </c>
      <c r="AF2157" s="3" t="s">
        <v>47</v>
      </c>
      <c r="AG2157" s="3" t="s">
        <v>47</v>
      </c>
      <c r="AH2157" s="3" t="s">
        <v>47</v>
      </c>
      <c r="AJ2157" s="3" t="s">
        <v>47</v>
      </c>
      <c r="AK2157" s="3" t="s">
        <v>47</v>
      </c>
      <c r="AL2157" s="3" t="s">
        <v>48</v>
      </c>
      <c r="AM2157" s="3" t="s">
        <v>48</v>
      </c>
      <c r="AU2157" s="3">
        <v>0</v>
      </c>
      <c r="AV2157" s="3">
        <v>13</v>
      </c>
      <c r="AW2157" s="3">
        <v>1</v>
      </c>
      <c r="AX2157" s="3">
        <v>13</v>
      </c>
      <c r="AY2157" s="3">
        <v>100</v>
      </c>
      <c r="AZ2157" s="6" t="str">
        <f t="shared" si="235"/>
        <v>1716.1</v>
      </c>
      <c r="BC2157" s="12" t="s">
        <v>4915</v>
      </c>
      <c r="BJ2157" s="12">
        <f t="shared" si="236"/>
        <v>0</v>
      </c>
      <c r="BK2157" s="12">
        <f t="shared" si="237"/>
        <v>0</v>
      </c>
      <c r="CQ2157" s="3" t="str">
        <f>CONCATENATE(baseURL!$A$1,baseURL!$B$1,baseURL!$C$1,".",C2157,".",L2157,".pkl&amp;seq=",BC2157)</f>
        <v>http://proteomics.broadinstitute.org/millscripts/viewfeed.pl?side=xl&amp;cycle=1&amp;fixedMods=iaaC&amp;file=msdataSM/iPRG2012_nd/cpick_in/iPRG2012_nd.1716.1.4.pkl&amp;seq=YVVLASHLGRPNGER</v>
      </c>
    </row>
    <row r="2158" spans="1:95" x14ac:dyDescent="0.2">
      <c r="A2158" s="3">
        <v>3504</v>
      </c>
      <c r="B2158" s="2" t="s">
        <v>4916</v>
      </c>
      <c r="C2158" s="2" t="s">
        <v>4917</v>
      </c>
      <c r="D2158" s="3">
        <v>5496</v>
      </c>
      <c r="E2158" s="3">
        <v>5493</v>
      </c>
      <c r="F2158" s="3">
        <v>36039</v>
      </c>
      <c r="G2158" s="3">
        <v>7208</v>
      </c>
      <c r="H2158" s="3">
        <v>24.2959</v>
      </c>
      <c r="I2158" s="30">
        <v>421.20686999999998</v>
      </c>
      <c r="J2158" s="30">
        <v>421.75925289999998</v>
      </c>
      <c r="K2158" s="30">
        <v>-0.55237999999999998</v>
      </c>
      <c r="L2158" s="3">
        <v>0</v>
      </c>
      <c r="M2158" s="3">
        <v>2</v>
      </c>
      <c r="N2158" s="10">
        <f t="shared" si="231"/>
        <v>1</v>
      </c>
      <c r="O2158" s="35">
        <v>2</v>
      </c>
      <c r="P2158" s="17"/>
      <c r="Q2158" s="40">
        <v>842.50942999999995</v>
      </c>
      <c r="R2158" s="40">
        <v>421.75835000000001</v>
      </c>
      <c r="S2158" s="18">
        <f t="shared" si="232"/>
        <v>-1307.5734007400836</v>
      </c>
      <c r="T2158" s="18">
        <f t="shared" si="233"/>
        <v>2.1407993462877406</v>
      </c>
      <c r="U2158" s="18">
        <f t="shared" si="234"/>
        <v>1.7782694758319897</v>
      </c>
      <c r="V2158" s="30">
        <v>421.75909999999999</v>
      </c>
      <c r="W2158" s="3" t="s">
        <v>47</v>
      </c>
      <c r="X2158" s="3" t="s">
        <v>47</v>
      </c>
      <c r="Y2158" s="3" t="s">
        <v>47</v>
      </c>
      <c r="Z2158" s="3" t="s">
        <v>47</v>
      </c>
      <c r="AA2158" s="3" t="s">
        <v>47</v>
      </c>
      <c r="AB2158" s="12" t="s">
        <v>47</v>
      </c>
      <c r="AC2158" s="3" t="s">
        <v>47</v>
      </c>
      <c r="AD2158" s="3" t="s">
        <v>48</v>
      </c>
      <c r="AE2158" s="3" t="s">
        <v>47</v>
      </c>
      <c r="AF2158" s="3" t="s">
        <v>47</v>
      </c>
      <c r="AH2158" s="3" t="s">
        <v>47</v>
      </c>
      <c r="AI2158" s="3" t="s">
        <v>47</v>
      </c>
      <c r="AK2158" s="3" t="s">
        <v>47</v>
      </c>
      <c r="AL2158" s="3" t="s">
        <v>47</v>
      </c>
      <c r="AM2158" s="3" t="s">
        <v>47</v>
      </c>
      <c r="AU2158" s="3">
        <v>0</v>
      </c>
      <c r="AV2158" s="3">
        <v>14</v>
      </c>
      <c r="AW2158" s="3">
        <v>1</v>
      </c>
      <c r="AX2158" s="3">
        <v>14</v>
      </c>
      <c r="AY2158" s="3">
        <v>100</v>
      </c>
      <c r="AZ2158" s="6" t="str">
        <f t="shared" si="235"/>
        <v>1716.2</v>
      </c>
      <c r="BC2158" s="12" t="s">
        <v>4707</v>
      </c>
      <c r="BJ2158" s="12">
        <f t="shared" si="236"/>
        <v>0</v>
      </c>
      <c r="BK2158" s="12">
        <f t="shared" si="237"/>
        <v>0</v>
      </c>
      <c r="CQ2158" s="3" t="str">
        <f>CONCATENATE(baseURL!$A$1,baseURL!$B$1,baseURL!$C$1,".",C2158,".",L2158,".pkl&amp;seq=",BC2158)</f>
        <v>http://proteomics.broadinstitute.org/millscripts/viewfeed.pl?side=xl&amp;cycle=1&amp;fixedMods=iaaC&amp;file=msdataSM/iPRG2012_nd/cpick_in/iPRG2012_nd.1716.2.0.pkl&amp;seq=VATVSLPR</v>
      </c>
    </row>
    <row r="2159" spans="1:95" x14ac:dyDescent="0.2">
      <c r="A2159" s="3">
        <v>4170</v>
      </c>
      <c r="B2159" s="2" t="s">
        <v>4918</v>
      </c>
      <c r="C2159" s="2" t="s">
        <v>4919</v>
      </c>
      <c r="D2159" s="3">
        <v>5498</v>
      </c>
      <c r="E2159" s="3">
        <v>5495</v>
      </c>
      <c r="F2159" s="3">
        <v>36041</v>
      </c>
      <c r="G2159" s="3">
        <v>7210</v>
      </c>
      <c r="H2159" s="3">
        <v>24.302499999999998</v>
      </c>
      <c r="I2159" s="30">
        <v>442.26943</v>
      </c>
      <c r="J2159" s="30">
        <v>442.27238690000001</v>
      </c>
      <c r="K2159" s="30">
        <v>-2.96E-3</v>
      </c>
      <c r="L2159" s="3">
        <v>2</v>
      </c>
      <c r="M2159" s="3">
        <v>2</v>
      </c>
      <c r="N2159" s="10">
        <f t="shared" si="231"/>
        <v>1</v>
      </c>
      <c r="O2159" s="35">
        <v>2</v>
      </c>
      <c r="P2159" s="17"/>
      <c r="Q2159" s="40">
        <v>883.53598</v>
      </c>
      <c r="R2159" s="40">
        <v>442.27163000000002</v>
      </c>
      <c r="S2159" s="18">
        <f t="shared" si="232"/>
        <v>-4.9743186105249144</v>
      </c>
      <c r="T2159" s="18">
        <f t="shared" si="233"/>
        <v>1.7113917073969904</v>
      </c>
      <c r="U2159" s="18">
        <f t="shared" si="234"/>
        <v>1.0626953395294105</v>
      </c>
      <c r="V2159" s="30">
        <v>442.27210000000002</v>
      </c>
      <c r="W2159" s="3" t="s">
        <v>47</v>
      </c>
      <c r="X2159" s="3" t="s">
        <v>47</v>
      </c>
      <c r="Y2159" s="3" t="s">
        <v>47</v>
      </c>
      <c r="Z2159" s="3" t="s">
        <v>47</v>
      </c>
      <c r="AA2159" s="3" t="s">
        <v>65</v>
      </c>
      <c r="AB2159" s="12" t="s">
        <v>47</v>
      </c>
      <c r="AC2159" s="3" t="s">
        <v>47</v>
      </c>
      <c r="AD2159" s="3" t="s">
        <v>47</v>
      </c>
      <c r="AE2159" s="3" t="s">
        <v>47</v>
      </c>
      <c r="AF2159" s="3" t="s">
        <v>47</v>
      </c>
      <c r="AG2159" s="3" t="s">
        <v>47</v>
      </c>
      <c r="AH2159" s="3" t="s">
        <v>47</v>
      </c>
      <c r="AI2159" s="3" t="s">
        <v>47</v>
      </c>
      <c r="AK2159" s="3" t="s">
        <v>47</v>
      </c>
      <c r="AL2159" s="3" t="s">
        <v>47</v>
      </c>
      <c r="AN2159" s="3" t="s">
        <v>47</v>
      </c>
      <c r="AU2159" s="3">
        <v>1</v>
      </c>
      <c r="AV2159" s="3">
        <v>15</v>
      </c>
      <c r="AW2159" s="3">
        <v>1</v>
      </c>
      <c r="AX2159" s="3">
        <v>15</v>
      </c>
      <c r="AY2159" s="3">
        <v>100</v>
      </c>
      <c r="AZ2159" s="6" t="str">
        <f t="shared" si="235"/>
        <v>1716.4</v>
      </c>
      <c r="BC2159" s="12" t="s">
        <v>4856</v>
      </c>
      <c r="BJ2159" s="12">
        <f t="shared" si="236"/>
        <v>0</v>
      </c>
      <c r="BK2159" s="12">
        <f t="shared" si="237"/>
        <v>0</v>
      </c>
      <c r="BW2159" s="3" t="s">
        <v>4857</v>
      </c>
      <c r="CQ2159" s="3" t="str">
        <f>CONCATENATE(baseURL!$A$1,baseURL!$B$1,baseURL!$C$1,".",C2159,".",L2159,".pkl&amp;seq=",BC2159)</f>
        <v>http://proteomics.broadinstitute.org/millscripts/viewfeed.pl?side=xl&amp;cycle=1&amp;fixedMods=iaaC&amp;file=msdataSM/iPRG2012_nd/cpick_in/iPRG2012_nd.1716.4.2.pkl&amp;seq=QGVLLPTR</v>
      </c>
    </row>
    <row r="2160" spans="1:95" x14ac:dyDescent="0.2">
      <c r="A2160" s="3">
        <v>384</v>
      </c>
      <c r="B2160" s="2" t="s">
        <v>4920</v>
      </c>
      <c r="C2160" s="2" t="s">
        <v>4921</v>
      </c>
      <c r="D2160" s="3">
        <v>5499</v>
      </c>
      <c r="E2160" s="3">
        <v>5496</v>
      </c>
      <c r="F2160" s="3">
        <v>36042</v>
      </c>
      <c r="G2160" s="3">
        <v>7211</v>
      </c>
      <c r="H2160" s="3">
        <v>24.305900000000001</v>
      </c>
      <c r="I2160" s="30">
        <v>493.21222999999998</v>
      </c>
      <c r="J2160" s="30">
        <v>493.21223270000002</v>
      </c>
      <c r="K2160" s="30">
        <v>0</v>
      </c>
      <c r="L2160" s="3">
        <v>2</v>
      </c>
      <c r="M2160" s="3">
        <v>0</v>
      </c>
      <c r="N2160" s="10">
        <f t="shared" si="231"/>
        <v>1</v>
      </c>
      <c r="O2160" s="35">
        <v>2</v>
      </c>
      <c r="P2160" s="17"/>
      <c r="Q2160" s="40">
        <v>985.42615000000001</v>
      </c>
      <c r="R2160" s="40">
        <v>493.21670999999998</v>
      </c>
      <c r="S2160" s="18">
        <f t="shared" si="232"/>
        <v>-9.0832283439888482</v>
      </c>
      <c r="T2160" s="18">
        <f t="shared" si="233"/>
        <v>-9.077754076828155</v>
      </c>
      <c r="U2160" s="18">
        <f t="shared" si="234"/>
        <v>-9.144053533754013</v>
      </c>
      <c r="V2160" s="30">
        <v>493.2122</v>
      </c>
      <c r="W2160" s="3" t="s">
        <v>52</v>
      </c>
      <c r="Z2160" s="3" t="s">
        <v>47</v>
      </c>
      <c r="AB2160" s="12" t="s">
        <v>48</v>
      </c>
      <c r="AC2160" s="3" t="s">
        <v>52</v>
      </c>
      <c r="AD2160" s="3" t="s">
        <v>47</v>
      </c>
      <c r="AF2160" s="3" t="s">
        <v>47</v>
      </c>
      <c r="AL2160" s="3" t="s">
        <v>48</v>
      </c>
      <c r="AU2160" s="3">
        <v>0</v>
      </c>
      <c r="AV2160" s="3">
        <v>3</v>
      </c>
      <c r="AW2160" s="3">
        <v>1</v>
      </c>
      <c r="AX2160" s="3">
        <v>3</v>
      </c>
      <c r="AY2160" s="3">
        <v>100</v>
      </c>
      <c r="AZ2160" s="6" t="str">
        <f t="shared" si="235"/>
        <v>1716.5</v>
      </c>
      <c r="BC2160" s="12" t="s">
        <v>4922</v>
      </c>
      <c r="BJ2160" s="12">
        <f t="shared" si="236"/>
        <v>0</v>
      </c>
      <c r="BK2160" s="12">
        <f t="shared" si="237"/>
        <v>0</v>
      </c>
      <c r="CQ2160" s="3" t="str">
        <f>CONCATENATE(baseURL!$A$1,baseURL!$B$1,baseURL!$C$1,".",C2160,".",L2160,".pkl&amp;seq=",BC2160)</f>
        <v>http://proteomics.broadinstitute.org/millscripts/viewfeed.pl?side=xl&amp;cycle=1&amp;fixedMods=iaaC&amp;file=msdataSM/iPRG2012_nd/cpick_in/iPRG2012_nd.1716.5.2.pkl&amp;seq=ADFDNEFK</v>
      </c>
    </row>
    <row r="2161" spans="1:95" x14ac:dyDescent="0.2">
      <c r="A2161" s="3">
        <v>6400</v>
      </c>
      <c r="B2161" s="2" t="s">
        <v>4923</v>
      </c>
      <c r="C2161" s="2" t="s">
        <v>4924</v>
      </c>
      <c r="D2161" s="3">
        <v>5500</v>
      </c>
      <c r="E2161" s="3">
        <v>5497</v>
      </c>
      <c r="F2161" s="3">
        <v>36059</v>
      </c>
      <c r="G2161" s="3">
        <v>7213</v>
      </c>
      <c r="H2161" s="3">
        <v>24.316099999999999</v>
      </c>
      <c r="I2161" s="30">
        <v>421.75934999999998</v>
      </c>
      <c r="J2161" s="30">
        <v>421.75920760000002</v>
      </c>
      <c r="K2161" s="30">
        <v>1.3999999999999999E-4</v>
      </c>
      <c r="L2161" s="3">
        <v>2</v>
      </c>
      <c r="M2161" s="3">
        <v>2</v>
      </c>
      <c r="N2161" s="10">
        <f t="shared" si="231"/>
        <v>1</v>
      </c>
      <c r="O2161" s="35">
        <v>2</v>
      </c>
      <c r="P2161" s="17"/>
      <c r="Q2161" s="40">
        <v>842.50942999999995</v>
      </c>
      <c r="R2161" s="40">
        <v>421.75835000000001</v>
      </c>
      <c r="S2161" s="18">
        <f t="shared" si="232"/>
        <v>2.3710259677759864</v>
      </c>
      <c r="T2161" s="18">
        <f t="shared" si="233"/>
        <v>2.0333918700543934</v>
      </c>
      <c r="U2161" s="18">
        <f t="shared" si="234"/>
        <v>0.5927564919439966</v>
      </c>
      <c r="V2161" s="30">
        <v>421.7586</v>
      </c>
      <c r="W2161" s="3" t="s">
        <v>47</v>
      </c>
      <c r="X2161" s="3" t="s">
        <v>47</v>
      </c>
      <c r="Y2161" s="3" t="s">
        <v>47</v>
      </c>
      <c r="Z2161" s="3" t="s">
        <v>47</v>
      </c>
      <c r="AA2161" s="3" t="s">
        <v>47</v>
      </c>
      <c r="AB2161" s="12" t="s">
        <v>47</v>
      </c>
      <c r="AC2161" s="3" t="s">
        <v>47</v>
      </c>
      <c r="AD2161" s="3" t="s">
        <v>47</v>
      </c>
      <c r="AE2161" s="3" t="s">
        <v>47</v>
      </c>
      <c r="AF2161" s="3" t="s">
        <v>47</v>
      </c>
      <c r="AG2161" s="3" t="s">
        <v>47</v>
      </c>
      <c r="AH2161" s="3" t="s">
        <v>47</v>
      </c>
      <c r="AI2161" s="3" t="s">
        <v>47</v>
      </c>
      <c r="AJ2161" s="3" t="s">
        <v>47</v>
      </c>
      <c r="AK2161" s="3" t="s">
        <v>47</v>
      </c>
      <c r="AL2161" s="3" t="s">
        <v>47</v>
      </c>
      <c r="AU2161" s="3">
        <v>0</v>
      </c>
      <c r="AV2161" s="3">
        <v>16</v>
      </c>
      <c r="AW2161" s="3">
        <v>1</v>
      </c>
      <c r="AX2161" s="3">
        <v>16</v>
      </c>
      <c r="AY2161" s="3">
        <v>100</v>
      </c>
      <c r="AZ2161" s="6" t="str">
        <f t="shared" si="235"/>
        <v>1717.1</v>
      </c>
      <c r="BC2161" s="12" t="s">
        <v>4707</v>
      </c>
      <c r="BJ2161" s="12">
        <f t="shared" si="236"/>
        <v>0</v>
      </c>
      <c r="BK2161" s="12">
        <f t="shared" si="237"/>
        <v>0</v>
      </c>
      <c r="CQ2161" s="3" t="str">
        <f>CONCATENATE(baseURL!$A$1,baseURL!$B$1,baseURL!$C$1,".",C2161,".",L2161,".pkl&amp;seq=",BC2161)</f>
        <v>http://proteomics.broadinstitute.org/millscripts/viewfeed.pl?side=xl&amp;cycle=1&amp;fixedMods=iaaC&amp;file=msdataSM/iPRG2012_nd/cpick_in/iPRG2012_nd.1717.1.2.pkl&amp;seq=VATVSLPR</v>
      </c>
    </row>
    <row r="2162" spans="1:95" x14ac:dyDescent="0.2">
      <c r="A2162" s="3">
        <v>1245</v>
      </c>
      <c r="B2162" s="2" t="s">
        <v>4927</v>
      </c>
      <c r="C2162" s="2" t="s">
        <v>4928</v>
      </c>
      <c r="D2162" s="3">
        <v>5505</v>
      </c>
      <c r="E2162" s="3">
        <v>5502</v>
      </c>
      <c r="F2162" s="3">
        <v>36080</v>
      </c>
      <c r="G2162" s="3">
        <v>7219</v>
      </c>
      <c r="H2162" s="3">
        <v>24.338100000000001</v>
      </c>
      <c r="I2162" s="30">
        <v>444.27755999999999</v>
      </c>
      <c r="J2162" s="30">
        <v>444.75995039999998</v>
      </c>
      <c r="K2162" s="30">
        <v>-0.48238999999999999</v>
      </c>
      <c r="L2162" s="3">
        <v>0</v>
      </c>
      <c r="M2162" s="3">
        <v>2</v>
      </c>
      <c r="N2162" s="10">
        <f t="shared" si="231"/>
        <v>1</v>
      </c>
      <c r="O2162" s="35">
        <v>2</v>
      </c>
      <c r="P2162" s="17"/>
      <c r="Q2162" s="40">
        <v>887.40463</v>
      </c>
      <c r="R2162" s="40">
        <v>444.20594999999997</v>
      </c>
      <c r="S2162" s="18">
        <f t="shared" si="232"/>
        <v>161.20900676819176</v>
      </c>
      <c r="T2162" s="18">
        <f t="shared" si="233"/>
        <v>1247.1701470905709</v>
      </c>
      <c r="U2162" s="18">
        <f t="shared" si="234"/>
        <v>-7.7666676909362211</v>
      </c>
      <c r="V2162" s="30">
        <v>444.20249999999999</v>
      </c>
      <c r="X2162" s="3" t="s">
        <v>47</v>
      </c>
      <c r="Y2162" s="3" t="s">
        <v>47</v>
      </c>
      <c r="AL2162" s="3" t="s">
        <v>52</v>
      </c>
      <c r="AM2162" s="3" t="s">
        <v>47</v>
      </c>
      <c r="AU2162" s="3">
        <v>0</v>
      </c>
      <c r="AV2162" s="3">
        <v>3</v>
      </c>
      <c r="AW2162" s="3">
        <v>1</v>
      </c>
      <c r="AX2162" s="3">
        <v>3</v>
      </c>
      <c r="AY2162" s="3">
        <v>100</v>
      </c>
      <c r="AZ2162" s="6" t="str">
        <f t="shared" si="235"/>
        <v>1718.1</v>
      </c>
      <c r="BC2162" s="12" t="s">
        <v>4929</v>
      </c>
      <c r="BJ2162" s="12">
        <f t="shared" si="236"/>
        <v>0</v>
      </c>
      <c r="BK2162" s="12">
        <f t="shared" si="237"/>
        <v>0</v>
      </c>
      <c r="CQ2162" s="3" t="str">
        <f>CONCATENATE(baseURL!$A$1,baseURL!$B$1,baseURL!$C$1,".",C2162,".",L2162,".pkl&amp;seq=",BC2162)</f>
        <v>http://proteomics.broadinstitute.org/millscripts/viewfeed.pl?side=xl&amp;cycle=1&amp;fixedMods=iaaC&amp;file=msdataSM/iPRG2012_nd/cpick_in/iPRG2012_nd.1718.1.0.pkl&amp;seq=EAYWYR</v>
      </c>
    </row>
    <row r="2163" spans="1:95" x14ac:dyDescent="0.2">
      <c r="A2163" s="3">
        <v>3434</v>
      </c>
      <c r="B2163" s="2" t="s">
        <v>4930</v>
      </c>
      <c r="C2163" s="2" t="s">
        <v>4931</v>
      </c>
      <c r="D2163" s="3">
        <v>5507</v>
      </c>
      <c r="E2163" s="3">
        <v>5504</v>
      </c>
      <c r="F2163" s="3">
        <v>36082</v>
      </c>
      <c r="G2163" s="3">
        <v>7221</v>
      </c>
      <c r="H2163" s="3">
        <v>24.3415</v>
      </c>
      <c r="I2163" s="30">
        <v>504.27954999999997</v>
      </c>
      <c r="J2163" s="30">
        <v>504.27859180000002</v>
      </c>
      <c r="K2163" s="30">
        <v>9.6000000000000002E-4</v>
      </c>
      <c r="L2163" s="3">
        <v>2</v>
      </c>
      <c r="M2163" s="3">
        <v>2</v>
      </c>
      <c r="N2163" s="10">
        <f t="shared" si="231"/>
        <v>1</v>
      </c>
      <c r="O2163" s="35">
        <v>2</v>
      </c>
      <c r="P2163" s="17"/>
      <c r="Q2163" s="40">
        <v>1007.55202</v>
      </c>
      <c r="R2163" s="40">
        <v>504.27965</v>
      </c>
      <c r="S2163" s="18">
        <f t="shared" si="232"/>
        <v>-0.19830266803695404</v>
      </c>
      <c r="T2163" s="18">
        <f t="shared" si="233"/>
        <v>-2.0984388324783159</v>
      </c>
      <c r="U2163" s="18">
        <f t="shared" si="234"/>
        <v>-2.0821780137680461</v>
      </c>
      <c r="V2163" s="30">
        <v>504.27859999999998</v>
      </c>
      <c r="W2163" s="3" t="s">
        <v>47</v>
      </c>
      <c r="X2163" s="3" t="s">
        <v>47</v>
      </c>
      <c r="Y2163" s="3" t="s">
        <v>47</v>
      </c>
      <c r="Z2163" s="3" t="s">
        <v>47</v>
      </c>
      <c r="AA2163" s="3" t="s">
        <v>47</v>
      </c>
      <c r="AB2163" s="12" t="s">
        <v>47</v>
      </c>
      <c r="AC2163" s="3" t="s">
        <v>47</v>
      </c>
      <c r="AE2163" s="3" t="s">
        <v>47</v>
      </c>
      <c r="AF2163" s="3" t="s">
        <v>48</v>
      </c>
      <c r="AG2163" s="3" t="s">
        <v>48</v>
      </c>
      <c r="AH2163" s="3" t="s">
        <v>47</v>
      </c>
      <c r="AI2163" s="3" t="s">
        <v>47</v>
      </c>
      <c r="AK2163" s="3" t="s">
        <v>48</v>
      </c>
      <c r="AL2163" s="3" t="s">
        <v>48</v>
      </c>
      <c r="AM2163" s="3" t="s">
        <v>47</v>
      </c>
      <c r="AU2163" s="3">
        <v>0</v>
      </c>
      <c r="AV2163" s="3">
        <v>11</v>
      </c>
      <c r="AW2163" s="3">
        <v>1</v>
      </c>
      <c r="AX2163" s="3">
        <v>11</v>
      </c>
      <c r="AY2163" s="3">
        <v>100</v>
      </c>
      <c r="AZ2163" s="6" t="str">
        <f t="shared" si="235"/>
        <v>1718.3</v>
      </c>
      <c r="BC2163" s="12" t="s">
        <v>4932</v>
      </c>
      <c r="BJ2163" s="12">
        <f t="shared" si="236"/>
        <v>0</v>
      </c>
      <c r="BK2163" s="12">
        <f t="shared" si="237"/>
        <v>0</v>
      </c>
      <c r="CQ2163" s="3" t="str">
        <f>CONCATENATE(baseURL!$A$1,baseURL!$B$1,baseURL!$C$1,".",C2163,".",L2163,".pkl&amp;seq=",BC2163)</f>
        <v>http://proteomics.broadinstitute.org/millscripts/viewfeed.pl?side=xl&amp;cycle=1&amp;fixedMods=iaaC&amp;file=msdataSM/iPRG2012_nd/cpick_in/iPRG2012_nd.1718.3.2.pkl&amp;seq=TLEYQVVR</v>
      </c>
    </row>
    <row r="2164" spans="1:95" x14ac:dyDescent="0.2">
      <c r="A2164" s="3">
        <v>3026</v>
      </c>
      <c r="B2164" s="2" t="s">
        <v>4935</v>
      </c>
      <c r="C2164" s="2" t="s">
        <v>4936</v>
      </c>
      <c r="D2164" s="3">
        <v>5510</v>
      </c>
      <c r="E2164" s="3">
        <v>5507</v>
      </c>
      <c r="F2164" s="3">
        <v>36085</v>
      </c>
      <c r="G2164" s="3">
        <v>7224</v>
      </c>
      <c r="H2164" s="3">
        <v>24.346499999999999</v>
      </c>
      <c r="I2164" s="30">
        <v>600.77065000000005</v>
      </c>
      <c r="J2164" s="30">
        <v>600.77170369999999</v>
      </c>
      <c r="K2164" s="30">
        <v>-1.0499999999999999E-3</v>
      </c>
      <c r="L2164" s="3">
        <v>0</v>
      </c>
      <c r="M2164" s="3">
        <v>2</v>
      </c>
      <c r="N2164" s="10">
        <f t="shared" si="231"/>
        <v>1</v>
      </c>
      <c r="O2164" s="35">
        <v>2</v>
      </c>
      <c r="P2164" s="17"/>
      <c r="Q2164" s="40">
        <v>1200.53539</v>
      </c>
      <c r="R2164" s="40">
        <v>600.77133000000003</v>
      </c>
      <c r="S2164" s="18">
        <f t="shared" si="232"/>
        <v>-1.1318782472333817</v>
      </c>
      <c r="T2164" s="18">
        <f t="shared" si="233"/>
        <v>0.62203367786313002</v>
      </c>
      <c r="U2164" s="18">
        <f t="shared" si="234"/>
        <v>0.61587492861108151</v>
      </c>
      <c r="V2164" s="30">
        <v>600.77170000000001</v>
      </c>
      <c r="W2164" s="3" t="s">
        <v>47</v>
      </c>
      <c r="X2164" s="3" t="s">
        <v>47</v>
      </c>
      <c r="Y2164" s="3" t="s">
        <v>47</v>
      </c>
      <c r="Z2164" s="3" t="s">
        <v>47</v>
      </c>
      <c r="AA2164" s="3" t="s">
        <v>47</v>
      </c>
      <c r="AB2164" s="12" t="s">
        <v>47</v>
      </c>
      <c r="AC2164" s="3" t="s">
        <v>47</v>
      </c>
      <c r="AE2164" s="3" t="s">
        <v>48</v>
      </c>
      <c r="AF2164" s="3" t="s">
        <v>48</v>
      </c>
      <c r="AG2164" s="3" t="s">
        <v>48</v>
      </c>
      <c r="AH2164" s="3" t="s">
        <v>47</v>
      </c>
      <c r="AI2164" s="3" t="s">
        <v>47</v>
      </c>
      <c r="AK2164" s="3" t="s">
        <v>52</v>
      </c>
      <c r="AL2164" s="3" t="s">
        <v>48</v>
      </c>
      <c r="AO2164" s="3" t="s">
        <v>48</v>
      </c>
      <c r="AP2164" s="3" t="s">
        <v>48</v>
      </c>
      <c r="AU2164" s="3">
        <v>0</v>
      </c>
      <c r="AV2164" s="3">
        <v>9</v>
      </c>
      <c r="AW2164" s="3">
        <v>1</v>
      </c>
      <c r="AX2164" s="3">
        <v>9</v>
      </c>
      <c r="AY2164" s="3">
        <v>100</v>
      </c>
      <c r="AZ2164" s="6" t="str">
        <f t="shared" si="235"/>
        <v>1718.6</v>
      </c>
      <c r="BC2164" s="12" t="s">
        <v>4937</v>
      </c>
      <c r="BJ2164" s="12">
        <f t="shared" si="236"/>
        <v>1</v>
      </c>
      <c r="BK2164" s="12">
        <f t="shared" si="237"/>
        <v>0</v>
      </c>
      <c r="CQ2164" s="3" t="str">
        <f>CONCATENATE(baseURL!$A$1,baseURL!$B$1,baseURL!$C$1,".",C2164,".",L2164,".pkl&amp;seq=",BC2164)</f>
        <v>http://proteomics.broadinstitute.org/millscripts/viewfeed.pl?side=xl&amp;cycle=1&amp;fixedMods=iaaC&amp;file=msdataSM/iPRG2012_nd/cpick_in/iPRG2012_nd.1718.6.0.pkl&amp;seq=FASDPGCAFTK</v>
      </c>
    </row>
    <row r="2165" spans="1:95" x14ac:dyDescent="0.2">
      <c r="A2165" s="3">
        <v>2639</v>
      </c>
      <c r="B2165" s="2" t="s">
        <v>4938</v>
      </c>
      <c r="C2165" s="2" t="s">
        <v>4939</v>
      </c>
      <c r="D2165" s="3">
        <v>5511</v>
      </c>
      <c r="E2165" s="3">
        <v>5508</v>
      </c>
      <c r="F2165" s="3">
        <v>36086</v>
      </c>
      <c r="G2165" s="3">
        <v>7225</v>
      </c>
      <c r="H2165" s="3">
        <v>24.348099999999999</v>
      </c>
      <c r="I2165" s="30">
        <v>603.79650000000004</v>
      </c>
      <c r="J2165" s="30">
        <v>603.79649500000005</v>
      </c>
      <c r="K2165" s="30">
        <v>0</v>
      </c>
      <c r="L2165" s="3">
        <v>2</v>
      </c>
      <c r="M2165" s="3">
        <v>0</v>
      </c>
      <c r="N2165" s="10">
        <f t="shared" si="231"/>
        <v>1</v>
      </c>
      <c r="O2165" s="35">
        <v>2</v>
      </c>
      <c r="P2165" s="17"/>
      <c r="Q2165" s="40">
        <v>1206.58484</v>
      </c>
      <c r="R2165" s="40">
        <v>603.79606000000001</v>
      </c>
      <c r="S2165" s="18">
        <f t="shared" si="232"/>
        <v>0.72872287378949629</v>
      </c>
      <c r="T2165" s="18">
        <f t="shared" si="233"/>
        <v>0.72044193206328466</v>
      </c>
      <c r="U2165" s="18">
        <f t="shared" si="234"/>
        <v>1.059960543591111</v>
      </c>
      <c r="V2165" s="30">
        <v>603.79669999999999</v>
      </c>
      <c r="W2165" s="3" t="s">
        <v>47</v>
      </c>
      <c r="Z2165" s="3" t="s">
        <v>47</v>
      </c>
      <c r="AA2165" s="3" t="s">
        <v>47</v>
      </c>
      <c r="AB2165" s="12" t="s">
        <v>47</v>
      </c>
      <c r="AC2165" s="3" t="s">
        <v>47</v>
      </c>
      <c r="AD2165" s="3" t="s">
        <v>47</v>
      </c>
      <c r="AE2165" s="3" t="s">
        <v>47</v>
      </c>
      <c r="AF2165" s="3" t="s">
        <v>47</v>
      </c>
      <c r="AG2165" s="3" t="s">
        <v>47</v>
      </c>
      <c r="AH2165" s="3" t="s">
        <v>47</v>
      </c>
      <c r="AI2165" s="3" t="s">
        <v>48</v>
      </c>
      <c r="AJ2165" s="3" t="s">
        <v>47</v>
      </c>
      <c r="AK2165" s="3" t="s">
        <v>52</v>
      </c>
      <c r="AL2165" s="3" t="s">
        <v>47</v>
      </c>
      <c r="AN2165" s="3" t="s">
        <v>47</v>
      </c>
      <c r="AU2165" s="3">
        <v>0</v>
      </c>
      <c r="AV2165" s="3">
        <v>13</v>
      </c>
      <c r="AW2165" s="3">
        <v>1</v>
      </c>
      <c r="AX2165" s="3">
        <v>13</v>
      </c>
      <c r="AY2165" s="3">
        <v>100</v>
      </c>
      <c r="AZ2165" s="6" t="str">
        <f t="shared" si="235"/>
        <v>1718.7</v>
      </c>
      <c r="BC2165" s="12" t="s">
        <v>4940</v>
      </c>
      <c r="BJ2165" s="12">
        <f t="shared" si="236"/>
        <v>0</v>
      </c>
      <c r="BK2165" s="12">
        <f t="shared" si="237"/>
        <v>0</v>
      </c>
      <c r="CQ2165" s="3" t="str">
        <f>CONCATENATE(baseURL!$A$1,baseURL!$B$1,baseURL!$C$1,".",C2165,".",L2165,".pkl&amp;seq=",BC2165)</f>
        <v>http://proteomics.broadinstitute.org/millscripts/viewfeed.pl?side=xl&amp;cycle=1&amp;fixedMods=iaaC&amp;file=msdataSM/iPRG2012_nd/cpick_in/iPRG2012_nd.1718.7.2.pkl&amp;seq=SLASDLTDEQK</v>
      </c>
    </row>
    <row r="2166" spans="1:95" x14ac:dyDescent="0.2">
      <c r="A2166" s="3">
        <v>3602</v>
      </c>
      <c r="B2166" s="2" t="s">
        <v>4941</v>
      </c>
      <c r="C2166" s="2" t="s">
        <v>4942</v>
      </c>
      <c r="D2166" s="3">
        <v>5512</v>
      </c>
      <c r="E2166" s="3">
        <v>5509</v>
      </c>
      <c r="F2166" s="3">
        <v>36087</v>
      </c>
      <c r="G2166" s="3">
        <v>7226</v>
      </c>
      <c r="H2166" s="3">
        <v>24.3506</v>
      </c>
      <c r="I2166" s="30">
        <v>629.82565999999997</v>
      </c>
      <c r="J2166" s="30">
        <v>629.82694289999995</v>
      </c>
      <c r="K2166" s="30">
        <v>-1.2800000000000001E-3</v>
      </c>
      <c r="L2166" s="3">
        <v>2</v>
      </c>
      <c r="M2166" s="3">
        <v>2</v>
      </c>
      <c r="N2166" s="10">
        <f t="shared" si="231"/>
        <v>1</v>
      </c>
      <c r="O2166" s="35">
        <v>2</v>
      </c>
      <c r="P2166" s="17"/>
      <c r="Q2166" s="40">
        <v>1258.646</v>
      </c>
      <c r="R2166" s="40">
        <v>629.82664</v>
      </c>
      <c r="S2166" s="18">
        <f t="shared" si="232"/>
        <v>-1.55598372280164</v>
      </c>
      <c r="T2166" s="18">
        <f t="shared" si="233"/>
        <v>0.48092598933490349</v>
      </c>
      <c r="U2166" s="18">
        <f t="shared" si="234"/>
        <v>0.73035970656223759</v>
      </c>
      <c r="V2166" s="30">
        <v>629.82709999999997</v>
      </c>
      <c r="W2166" s="3" t="s">
        <v>47</v>
      </c>
      <c r="X2166" s="3" t="s">
        <v>47</v>
      </c>
      <c r="Y2166" s="3" t="s">
        <v>47</v>
      </c>
      <c r="Z2166" s="3" t="s">
        <v>47</v>
      </c>
      <c r="AA2166" s="3" t="s">
        <v>47</v>
      </c>
      <c r="AB2166" s="12" t="s">
        <v>47</v>
      </c>
      <c r="AC2166" s="3" t="s">
        <v>47</v>
      </c>
      <c r="AF2166" s="3" t="s">
        <v>48</v>
      </c>
      <c r="AG2166" s="3" t="s">
        <v>48</v>
      </c>
      <c r="AH2166" s="3" t="s">
        <v>47</v>
      </c>
      <c r="AJ2166" s="3" t="s">
        <v>47</v>
      </c>
      <c r="AL2166" s="3" t="s">
        <v>48</v>
      </c>
      <c r="AU2166" s="3">
        <v>0</v>
      </c>
      <c r="AV2166" s="3">
        <v>9</v>
      </c>
      <c r="AW2166" s="3">
        <v>1</v>
      </c>
      <c r="AX2166" s="3">
        <v>9</v>
      </c>
      <c r="AY2166" s="3">
        <v>100</v>
      </c>
      <c r="AZ2166" s="6" t="str">
        <f t="shared" si="235"/>
        <v>1718.8</v>
      </c>
      <c r="BC2166" s="12" t="s">
        <v>4943</v>
      </c>
      <c r="BJ2166" s="12">
        <f t="shared" si="236"/>
        <v>0</v>
      </c>
      <c r="BK2166" s="12">
        <f t="shared" si="237"/>
        <v>0</v>
      </c>
      <c r="CQ2166" s="3" t="str">
        <f>CONCATENATE(baseURL!$A$1,baseURL!$B$1,baseURL!$C$1,".",C2166,".",L2166,".pkl&amp;seq=",BC2166)</f>
        <v>http://proteomics.broadinstitute.org/millscripts/viewfeed.pl?side=xl&amp;cycle=1&amp;fixedMods=iaaC&amp;file=msdataSM/iPRG2012_nd/cpick_in/iPRG2012_nd.1718.8.2.pkl&amp;seq=EKLPLDQMER</v>
      </c>
    </row>
    <row r="2167" spans="1:95" x14ac:dyDescent="0.2">
      <c r="A2167" s="3">
        <v>6777</v>
      </c>
      <c r="B2167" s="2" t="s">
        <v>4925</v>
      </c>
      <c r="C2167" s="2" t="s">
        <v>4926</v>
      </c>
      <c r="D2167" s="3">
        <v>5513</v>
      </c>
      <c r="E2167" s="3">
        <v>5510</v>
      </c>
      <c r="F2167" s="3">
        <v>36088</v>
      </c>
      <c r="G2167" s="3">
        <v>7227</v>
      </c>
      <c r="H2167" s="3">
        <v>24.353100000000001</v>
      </c>
      <c r="I2167" s="30">
        <v>707.33839999999998</v>
      </c>
      <c r="J2167" s="30">
        <v>707.33839590000002</v>
      </c>
      <c r="K2167" s="30">
        <v>0</v>
      </c>
      <c r="L2167" s="3">
        <v>2</v>
      </c>
      <c r="M2167" s="3">
        <v>0</v>
      </c>
      <c r="N2167" s="10">
        <f t="shared" si="231"/>
        <v>1</v>
      </c>
      <c r="O2167" s="35">
        <v>2</v>
      </c>
      <c r="P2167" s="17"/>
      <c r="Q2167" s="40">
        <v>1413.6604600000001</v>
      </c>
      <c r="R2167" s="40">
        <v>707.33387000000005</v>
      </c>
      <c r="S2167" s="18">
        <f t="shared" si="232"/>
        <v>6.4043306733375189</v>
      </c>
      <c r="T2167" s="18">
        <f t="shared" si="233"/>
        <v>6.3985342593250776</v>
      </c>
      <c r="U2167" s="18">
        <f t="shared" si="234"/>
        <v>5.6974509080745088</v>
      </c>
      <c r="V2167" s="30">
        <v>707.33789999999999</v>
      </c>
      <c r="X2167" s="3" t="s">
        <v>47</v>
      </c>
      <c r="Y2167" s="3" t="s">
        <v>47</v>
      </c>
      <c r="Z2167" s="3" t="s">
        <v>47</v>
      </c>
      <c r="AA2167" s="3" t="s">
        <v>48</v>
      </c>
      <c r="AB2167" s="12" t="s">
        <v>47</v>
      </c>
      <c r="AC2167" s="3" t="s">
        <v>47</v>
      </c>
      <c r="AD2167" s="3" t="s">
        <v>47</v>
      </c>
      <c r="AE2167" s="3" t="s">
        <v>47</v>
      </c>
      <c r="AG2167" s="3" t="s">
        <v>47</v>
      </c>
      <c r="AH2167" s="3" t="s">
        <v>47</v>
      </c>
      <c r="AI2167" s="3" t="s">
        <v>47</v>
      </c>
      <c r="AJ2167" s="3" t="s">
        <v>47</v>
      </c>
      <c r="AK2167" s="3" t="s">
        <v>48</v>
      </c>
      <c r="AL2167" s="3" t="s">
        <v>47</v>
      </c>
      <c r="AU2167" s="3">
        <v>0</v>
      </c>
      <c r="AV2167" s="3">
        <v>12</v>
      </c>
      <c r="AW2167" s="3">
        <v>1</v>
      </c>
      <c r="AX2167" s="3">
        <v>12</v>
      </c>
      <c r="AY2167" s="3">
        <v>100</v>
      </c>
      <c r="AZ2167" s="6" t="str">
        <f t="shared" si="235"/>
        <v>1718.9</v>
      </c>
      <c r="BC2167" s="12" t="s">
        <v>4871</v>
      </c>
      <c r="BJ2167" s="12">
        <f t="shared" si="236"/>
        <v>0</v>
      </c>
      <c r="BK2167" s="12">
        <f t="shared" si="237"/>
        <v>0</v>
      </c>
      <c r="CQ2167" s="3" t="str">
        <f>CONCATENATE(baseURL!$A$1,baseURL!$B$1,baseURL!$C$1,".",C2167,".",L2167,".pkl&amp;seq=",BC2167)</f>
        <v>http://proteomics.broadinstitute.org/millscripts/viewfeed.pl?side=xl&amp;cycle=1&amp;fixedMods=iaaC&amp;file=msdataSM/iPRG2012_nd/cpick_in/iPRG2012_nd.1718.9.2.pkl&amp;seq=NDVDVLANPDGER</v>
      </c>
    </row>
    <row r="2168" spans="1:95" x14ac:dyDescent="0.2">
      <c r="A2168" s="3">
        <v>2582</v>
      </c>
      <c r="B2168" s="2" t="s">
        <v>4944</v>
      </c>
      <c r="C2168" s="2" t="s">
        <v>4945</v>
      </c>
      <c r="D2168" s="3">
        <v>5516</v>
      </c>
      <c r="E2168" s="3">
        <v>5513</v>
      </c>
      <c r="F2168" s="3">
        <v>36103</v>
      </c>
      <c r="G2168" s="3">
        <v>7231</v>
      </c>
      <c r="H2168" s="3">
        <v>24.370100000000001</v>
      </c>
      <c r="I2168" s="30">
        <v>573.95492000000002</v>
      </c>
      <c r="J2168" s="30">
        <v>573.95492460000003</v>
      </c>
      <c r="K2168" s="30">
        <v>0</v>
      </c>
      <c r="L2168" s="3">
        <v>3</v>
      </c>
      <c r="M2168" s="3">
        <v>0</v>
      </c>
      <c r="N2168" s="10">
        <f t="shared" si="231"/>
        <v>1</v>
      </c>
      <c r="O2168" s="35">
        <v>3</v>
      </c>
      <c r="P2168" s="17"/>
      <c r="Q2168" s="40">
        <v>1719.85078</v>
      </c>
      <c r="R2168" s="40">
        <v>573.95510999999999</v>
      </c>
      <c r="S2168" s="18">
        <f t="shared" si="232"/>
        <v>-0.33103634180562219</v>
      </c>
      <c r="T2168" s="18">
        <f t="shared" si="233"/>
        <v>-0.32302177772042134</v>
      </c>
      <c r="U2168" s="18">
        <f t="shared" si="234"/>
        <v>-0.5401119261977354</v>
      </c>
      <c r="V2168" s="30">
        <v>573.95479999999998</v>
      </c>
      <c r="W2168" s="3" t="s">
        <v>47</v>
      </c>
      <c r="Z2168" s="3" t="s">
        <v>47</v>
      </c>
      <c r="AA2168" s="3" t="s">
        <v>47</v>
      </c>
      <c r="AB2168" s="12" t="s">
        <v>47</v>
      </c>
      <c r="AC2168" s="3" t="s">
        <v>47</v>
      </c>
      <c r="AD2168" s="3" t="s">
        <v>47</v>
      </c>
      <c r="AF2168" s="3" t="s">
        <v>47</v>
      </c>
      <c r="AG2168" s="3" t="s">
        <v>47</v>
      </c>
      <c r="AH2168" s="3" t="s">
        <v>47</v>
      </c>
      <c r="AI2168" s="3" t="s">
        <v>47</v>
      </c>
      <c r="AJ2168" s="3" t="s">
        <v>47</v>
      </c>
      <c r="AK2168" s="3" t="s">
        <v>52</v>
      </c>
      <c r="AL2168" s="3" t="s">
        <v>47</v>
      </c>
      <c r="AN2168" s="3" t="s">
        <v>47</v>
      </c>
      <c r="AU2168" s="3">
        <v>0</v>
      </c>
      <c r="AV2168" s="3">
        <v>13</v>
      </c>
      <c r="AW2168" s="3">
        <v>1</v>
      </c>
      <c r="AX2168" s="3">
        <v>13</v>
      </c>
      <c r="AY2168" s="3">
        <v>100</v>
      </c>
      <c r="AZ2168" s="6" t="str">
        <f t="shared" si="235"/>
        <v>1719.3</v>
      </c>
      <c r="BC2168" s="12" t="s">
        <v>4946</v>
      </c>
      <c r="BJ2168" s="12">
        <f t="shared" si="236"/>
        <v>0</v>
      </c>
      <c r="BK2168" s="12">
        <f t="shared" si="237"/>
        <v>0</v>
      </c>
      <c r="CQ2168" s="3" t="str">
        <f>CONCATENATE(baseURL!$A$1,baseURL!$B$1,baseURL!$C$1,".",C2168,".",L2168,".pkl&amp;seq=",BC2168)</f>
        <v>http://proteomics.broadinstitute.org/millscripts/viewfeed.pl?side=xl&amp;cycle=1&amp;fixedMods=iaaC&amp;file=msdataSM/iPRG2012_nd/cpick_in/iPRG2012_nd.1719.3.3.pkl&amp;seq=GASRATVLTDDELESR</v>
      </c>
    </row>
    <row r="2169" spans="1:95" x14ac:dyDescent="0.2">
      <c r="A2169" s="3">
        <v>5944</v>
      </c>
      <c r="B2169" s="2" t="s">
        <v>4947</v>
      </c>
      <c r="C2169" s="2" t="s">
        <v>4933</v>
      </c>
      <c r="D2169" s="3">
        <v>5518</v>
      </c>
      <c r="E2169" s="3">
        <v>5515</v>
      </c>
      <c r="F2169" s="3">
        <v>36105</v>
      </c>
      <c r="G2169" s="3">
        <v>7233</v>
      </c>
      <c r="H2169" s="3">
        <v>24.376799999999999</v>
      </c>
      <c r="I2169" s="30">
        <v>988.81633999999997</v>
      </c>
      <c r="J2169" s="30">
        <v>988.81202859999996</v>
      </c>
      <c r="K2169" s="30">
        <v>4.3099999999999996E-3</v>
      </c>
      <c r="L2169" s="3">
        <v>3</v>
      </c>
      <c r="M2169" s="3">
        <v>3</v>
      </c>
      <c r="N2169" s="10">
        <f t="shared" si="231"/>
        <v>1</v>
      </c>
      <c r="O2169" s="35">
        <v>3</v>
      </c>
      <c r="P2169" s="17"/>
      <c r="Q2169" s="40">
        <v>2964.4194499999999</v>
      </c>
      <c r="R2169" s="40">
        <v>988.81133</v>
      </c>
      <c r="S2169" s="18">
        <f t="shared" si="232"/>
        <v>5.0666895169680197</v>
      </c>
      <c r="T2169" s="18">
        <f t="shared" si="233"/>
        <v>0.70650484957959014</v>
      </c>
      <c r="U2169" s="18">
        <f t="shared" si="234"/>
        <v>0.47531817819101291</v>
      </c>
      <c r="V2169" s="30">
        <v>988.81179999999995</v>
      </c>
      <c r="W2169" s="3" t="s">
        <v>47</v>
      </c>
      <c r="X2169" s="3" t="s">
        <v>47</v>
      </c>
      <c r="Y2169" s="3" t="s">
        <v>47</v>
      </c>
      <c r="Z2169" s="3" t="s">
        <v>47</v>
      </c>
      <c r="AA2169" s="3" t="s">
        <v>47</v>
      </c>
      <c r="AB2169" s="12" t="s">
        <v>47</v>
      </c>
      <c r="AC2169" s="3" t="s">
        <v>47</v>
      </c>
      <c r="AD2169" s="3" t="s">
        <v>47</v>
      </c>
      <c r="AE2169" s="3" t="s">
        <v>47</v>
      </c>
      <c r="AF2169" s="3" t="s">
        <v>47</v>
      </c>
      <c r="AG2169" s="3" t="s">
        <v>47</v>
      </c>
      <c r="AI2169" s="3" t="s">
        <v>47</v>
      </c>
      <c r="AJ2169" s="3" t="s">
        <v>47</v>
      </c>
      <c r="AK2169" s="3" t="s">
        <v>47</v>
      </c>
      <c r="AL2169" s="3" t="s">
        <v>47</v>
      </c>
      <c r="AM2169" s="3" t="s">
        <v>47</v>
      </c>
      <c r="AU2169" s="3">
        <v>0</v>
      </c>
      <c r="AV2169" s="3">
        <v>16</v>
      </c>
      <c r="AW2169" s="3">
        <v>1</v>
      </c>
      <c r="AX2169" s="3">
        <v>16</v>
      </c>
      <c r="AY2169" s="3">
        <v>100</v>
      </c>
      <c r="AZ2169" s="6" t="str">
        <f t="shared" si="235"/>
        <v>1719.5</v>
      </c>
      <c r="BC2169" s="12" t="s">
        <v>4948</v>
      </c>
      <c r="BJ2169" s="12">
        <f t="shared" si="236"/>
        <v>0</v>
      </c>
      <c r="BK2169" s="12">
        <f t="shared" si="237"/>
        <v>0</v>
      </c>
      <c r="CQ2169" s="3" t="str">
        <f>CONCATENATE(baseURL!$A$1,baseURL!$B$1,baseURL!$C$1,".",C2169,".",L2169,".pkl&amp;seq=",BC2169)</f>
        <v>http://proteomics.broadinstitute.org/millscripts/viewfeed.pl?side=xl&amp;cycle=1&amp;fixedMods=iaaC&amp;file=msdataSM/iPRG2012_nd/cpick_in/iPRG2012_nd.1719.5.3.pkl&amp;seq=QQADQAPPPYSSQSTPQVQAGAQAQQPR</v>
      </c>
    </row>
    <row r="2170" spans="1:95" x14ac:dyDescent="0.2">
      <c r="A2170" s="3">
        <v>2696</v>
      </c>
      <c r="B2170" s="2" t="s">
        <v>4949</v>
      </c>
      <c r="C2170" s="2" t="s">
        <v>4950</v>
      </c>
      <c r="D2170" s="3">
        <v>5521</v>
      </c>
      <c r="E2170" s="3">
        <v>5518</v>
      </c>
      <c r="F2170" s="3">
        <v>36124</v>
      </c>
      <c r="G2170" s="3">
        <v>7237</v>
      </c>
      <c r="H2170" s="3">
        <v>24.393799999999999</v>
      </c>
      <c r="I2170" s="30">
        <v>532.92839000000004</v>
      </c>
      <c r="J2170" s="30">
        <v>532.92737299999999</v>
      </c>
      <c r="K2170" s="30">
        <v>1.0200000000000001E-3</v>
      </c>
      <c r="L2170" s="3">
        <v>3</v>
      </c>
      <c r="M2170" s="3">
        <v>3</v>
      </c>
      <c r="N2170" s="10">
        <f t="shared" si="231"/>
        <v>1</v>
      </c>
      <c r="O2170" s="35">
        <v>3</v>
      </c>
      <c r="P2170" s="17"/>
      <c r="Q2170" s="40">
        <v>1596.7621099999999</v>
      </c>
      <c r="R2170" s="40">
        <v>532.92555000000004</v>
      </c>
      <c r="S2170" s="18">
        <f t="shared" si="232"/>
        <v>5.3290745770998589</v>
      </c>
      <c r="T2170" s="18">
        <f t="shared" si="233"/>
        <v>3.4207404766854221</v>
      </c>
      <c r="U2170" s="18">
        <f t="shared" si="234"/>
        <v>3.0961172717781622</v>
      </c>
      <c r="V2170" s="30">
        <v>532.92719999999997</v>
      </c>
      <c r="W2170" s="3" t="s">
        <v>47</v>
      </c>
      <c r="Z2170" s="3" t="s">
        <v>47</v>
      </c>
      <c r="AA2170" s="3" t="s">
        <v>47</v>
      </c>
      <c r="AB2170" s="12" t="s">
        <v>47</v>
      </c>
      <c r="AC2170" s="3" t="s">
        <v>47</v>
      </c>
      <c r="AD2170" s="3" t="s">
        <v>47</v>
      </c>
      <c r="AE2170" s="3" t="s">
        <v>47</v>
      </c>
      <c r="AF2170" s="3" t="s">
        <v>47</v>
      </c>
      <c r="AG2170" s="3" t="s">
        <v>47</v>
      </c>
      <c r="AH2170" s="3" t="s">
        <v>47</v>
      </c>
      <c r="AI2170" s="3" t="s">
        <v>47</v>
      </c>
      <c r="AJ2170" s="3" t="s">
        <v>47</v>
      </c>
      <c r="AK2170" s="3" t="s">
        <v>47</v>
      </c>
      <c r="AL2170" s="3" t="s">
        <v>47</v>
      </c>
      <c r="AM2170" s="3" t="s">
        <v>47</v>
      </c>
      <c r="AU2170" s="3">
        <v>0</v>
      </c>
      <c r="AV2170" s="3">
        <v>15</v>
      </c>
      <c r="AW2170" s="3">
        <v>1</v>
      </c>
      <c r="AX2170" s="3">
        <v>15</v>
      </c>
      <c r="AY2170" s="3">
        <v>100</v>
      </c>
      <c r="AZ2170" s="6" t="str">
        <f t="shared" si="235"/>
        <v>1720.3</v>
      </c>
      <c r="BC2170" s="12" t="s">
        <v>4951</v>
      </c>
      <c r="BJ2170" s="12">
        <f t="shared" si="236"/>
        <v>0</v>
      </c>
      <c r="BK2170" s="12">
        <f t="shared" si="237"/>
        <v>0</v>
      </c>
      <c r="CQ2170" s="3" t="str">
        <f>CONCATENATE(baseURL!$A$1,baseURL!$B$1,baseURL!$C$1,".",C2170,".",L2170,".pkl&amp;seq=",BC2170)</f>
        <v>http://proteomics.broadinstitute.org/millscripts/viewfeed.pl?side=xl&amp;cycle=1&amp;fixedMods=iaaC&amp;file=msdataSM/iPRG2012_nd/cpick_in/iPRG2012_nd.1720.3.3.pkl&amp;seq=HVMLDQNQEPMVR</v>
      </c>
    </row>
    <row r="2171" spans="1:95" x14ac:dyDescent="0.2">
      <c r="A2171" s="3">
        <v>6399</v>
      </c>
      <c r="B2171" s="2" t="s">
        <v>4952</v>
      </c>
      <c r="C2171" s="2" t="s">
        <v>4944</v>
      </c>
      <c r="D2171" s="3">
        <v>5522</v>
      </c>
      <c r="E2171" s="3">
        <v>5519</v>
      </c>
      <c r="F2171" s="3">
        <v>36125</v>
      </c>
      <c r="G2171" s="3">
        <v>7238</v>
      </c>
      <c r="H2171" s="3">
        <v>24.397099999999998</v>
      </c>
      <c r="I2171" s="30">
        <v>546.77670000000001</v>
      </c>
      <c r="J2171" s="30">
        <v>546.77570700000001</v>
      </c>
      <c r="K2171" s="30">
        <v>9.8999999999999999E-4</v>
      </c>
      <c r="L2171" s="3">
        <v>2</v>
      </c>
      <c r="M2171" s="3">
        <v>2</v>
      </c>
      <c r="N2171" s="10">
        <f t="shared" si="231"/>
        <v>1</v>
      </c>
      <c r="O2171" s="35">
        <v>2</v>
      </c>
      <c r="P2171" s="17"/>
      <c r="Q2171" s="40">
        <v>1092.5432499999999</v>
      </c>
      <c r="R2171" s="40">
        <v>546.77526</v>
      </c>
      <c r="S2171" s="18">
        <f t="shared" si="232"/>
        <v>2.6336231818578044</v>
      </c>
      <c r="T2171" s="18">
        <f t="shared" si="233"/>
        <v>0.81752052938222164</v>
      </c>
      <c r="U2171" s="18">
        <f t="shared" si="234"/>
        <v>0.62182769580883601</v>
      </c>
      <c r="V2171" s="30">
        <v>546.77560000000005</v>
      </c>
      <c r="W2171" s="3" t="s">
        <v>47</v>
      </c>
      <c r="X2171" s="3" t="s">
        <v>47</v>
      </c>
      <c r="Y2171" s="3" t="s">
        <v>47</v>
      </c>
      <c r="Z2171" s="3" t="s">
        <v>47</v>
      </c>
      <c r="AA2171" s="3" t="s">
        <v>47</v>
      </c>
      <c r="AB2171" s="12" t="s">
        <v>47</v>
      </c>
      <c r="AC2171" s="3" t="s">
        <v>47</v>
      </c>
      <c r="AD2171" s="3" t="s">
        <v>47</v>
      </c>
      <c r="AE2171" s="3" t="s">
        <v>47</v>
      </c>
      <c r="AF2171" s="3" t="s">
        <v>47</v>
      </c>
      <c r="AG2171" s="3" t="s">
        <v>47</v>
      </c>
      <c r="AH2171" s="3" t="s">
        <v>47</v>
      </c>
      <c r="AI2171" s="3" t="s">
        <v>47</v>
      </c>
      <c r="AJ2171" s="3" t="s">
        <v>47</v>
      </c>
      <c r="AK2171" s="3" t="s">
        <v>47</v>
      </c>
      <c r="AL2171" s="3" t="s">
        <v>47</v>
      </c>
      <c r="AU2171" s="3">
        <v>0</v>
      </c>
      <c r="AV2171" s="3">
        <v>16</v>
      </c>
      <c r="AW2171" s="3">
        <v>1</v>
      </c>
      <c r="AX2171" s="3">
        <v>16</v>
      </c>
      <c r="AY2171" s="3">
        <v>100</v>
      </c>
      <c r="AZ2171" s="6" t="str">
        <f t="shared" si="235"/>
        <v>1720.4</v>
      </c>
      <c r="BC2171" s="12" t="s">
        <v>4811</v>
      </c>
      <c r="BJ2171" s="12">
        <f t="shared" si="236"/>
        <v>0</v>
      </c>
      <c r="BK2171" s="12">
        <f t="shared" si="237"/>
        <v>0</v>
      </c>
      <c r="CQ2171" s="3" t="str">
        <f>CONCATENATE(baseURL!$A$1,baseURL!$B$1,baseURL!$C$1,".",C2171,".",L2171,".pkl&amp;seq=",BC2171)</f>
        <v>http://proteomics.broadinstitute.org/millscripts/viewfeed.pl?side=xl&amp;cycle=1&amp;fixedMods=iaaC&amp;file=msdataSM/iPRG2012_nd/cpick_in/iPRG2012_nd.1720.4.2.pkl&amp;seq=DNSQVFGVAR</v>
      </c>
    </row>
    <row r="2172" spans="1:95" x14ac:dyDescent="0.2">
      <c r="A2172" s="3">
        <v>2505</v>
      </c>
      <c r="B2172" s="2" t="s">
        <v>4953</v>
      </c>
      <c r="C2172" s="2" t="s">
        <v>4954</v>
      </c>
      <c r="D2172" s="3">
        <v>5526</v>
      </c>
      <c r="E2172" s="3">
        <v>5523</v>
      </c>
      <c r="F2172" s="3">
        <v>36145</v>
      </c>
      <c r="G2172" s="3">
        <v>7243</v>
      </c>
      <c r="H2172" s="3">
        <v>24.414200000000001</v>
      </c>
      <c r="I2172" s="30">
        <v>485.59106000000003</v>
      </c>
      <c r="J2172" s="30">
        <v>485.58809919999999</v>
      </c>
      <c r="K2172" s="30">
        <v>2.96E-3</v>
      </c>
      <c r="L2172" s="3">
        <v>0</v>
      </c>
      <c r="M2172" s="3">
        <v>3</v>
      </c>
      <c r="N2172" s="10">
        <f t="shared" si="231"/>
        <v>1</v>
      </c>
      <c r="O2172" s="35">
        <v>3</v>
      </c>
      <c r="P2172" s="17"/>
      <c r="Q2172" s="40">
        <v>1454.74605</v>
      </c>
      <c r="R2172" s="40">
        <v>485.58686999999998</v>
      </c>
      <c r="S2172" s="18">
        <f t="shared" si="232"/>
        <v>8.6287341337112071</v>
      </c>
      <c r="T2172" s="18">
        <f t="shared" si="233"/>
        <v>2.5313699277156894</v>
      </c>
      <c r="U2172" s="18">
        <f t="shared" si="234"/>
        <v>2.1211446677178429</v>
      </c>
      <c r="V2172" s="30">
        <v>485.58789999999999</v>
      </c>
      <c r="W2172" s="3" t="s">
        <v>47</v>
      </c>
      <c r="Z2172" s="3" t="s">
        <v>47</v>
      </c>
      <c r="AA2172" s="3" t="s">
        <v>47</v>
      </c>
      <c r="AB2172" s="12" t="s">
        <v>48</v>
      </c>
      <c r="AC2172" s="3" t="s">
        <v>47</v>
      </c>
      <c r="AE2172" s="3" t="s">
        <v>48</v>
      </c>
      <c r="AG2172" s="3" t="s">
        <v>48</v>
      </c>
      <c r="AH2172" s="3" t="s">
        <v>48</v>
      </c>
      <c r="AI2172" s="3" t="s">
        <v>52</v>
      </c>
      <c r="AK2172" s="3" t="s">
        <v>52</v>
      </c>
      <c r="AL2172" s="3" t="s">
        <v>52</v>
      </c>
      <c r="AU2172" s="3">
        <v>0</v>
      </c>
      <c r="AV2172" s="3">
        <v>4</v>
      </c>
      <c r="AW2172" s="3">
        <v>1</v>
      </c>
      <c r="AX2172" s="3">
        <v>4</v>
      </c>
      <c r="AY2172" s="3">
        <v>100</v>
      </c>
      <c r="AZ2172" s="6" t="str">
        <f t="shared" si="235"/>
        <v>1721.3</v>
      </c>
      <c r="BC2172" s="12" t="s">
        <v>4955</v>
      </c>
      <c r="BJ2172" s="12">
        <f t="shared" si="236"/>
        <v>0</v>
      </c>
      <c r="BK2172" s="12">
        <f t="shared" si="237"/>
        <v>0</v>
      </c>
      <c r="CQ2172" s="3" t="str">
        <f>CONCATENATE(baseURL!$A$1,baseURL!$B$1,baseURL!$C$1,".",C2172,".",L2172,".pkl&amp;seq=",BC2172)</f>
        <v>http://proteomics.broadinstitute.org/millscripts/viewfeed.pl?side=xl&amp;cycle=1&amp;fixedMods=iaaC&amp;file=msdataSM/iPRG2012_nd/cpick_in/iPRG2012_nd.1721.3.0.pkl&amp;seq=VMENWTPGAPKPK</v>
      </c>
    </row>
    <row r="2173" spans="1:95" x14ac:dyDescent="0.2">
      <c r="A2173" s="3">
        <v>7095</v>
      </c>
      <c r="B2173" s="2" t="s">
        <v>4956</v>
      </c>
      <c r="C2173" s="2" t="s">
        <v>4949</v>
      </c>
      <c r="D2173" s="3">
        <v>5527</v>
      </c>
      <c r="E2173" s="3">
        <v>5524</v>
      </c>
      <c r="F2173" s="3">
        <v>36146</v>
      </c>
      <c r="G2173" s="3">
        <v>7244</v>
      </c>
      <c r="H2173" s="3">
        <v>24.416699999999999</v>
      </c>
      <c r="I2173" s="30">
        <v>503.28053</v>
      </c>
      <c r="J2173" s="30">
        <v>503.28147890000002</v>
      </c>
      <c r="K2173" s="30">
        <v>-9.5E-4</v>
      </c>
      <c r="L2173" s="3">
        <v>3</v>
      </c>
      <c r="M2173" s="3">
        <v>3</v>
      </c>
      <c r="N2173" s="10">
        <f t="shared" si="231"/>
        <v>1</v>
      </c>
      <c r="O2173" s="35">
        <v>3</v>
      </c>
      <c r="P2173" s="17"/>
      <c r="Q2173" s="40">
        <v>1507.82674</v>
      </c>
      <c r="R2173" s="40">
        <v>503.28043000000002</v>
      </c>
      <c r="S2173" s="18">
        <f t="shared" si="232"/>
        <v>0.19869638081277657</v>
      </c>
      <c r="T2173" s="18">
        <f t="shared" si="233"/>
        <v>2.084126338869734</v>
      </c>
      <c r="U2173" s="18">
        <f t="shared" si="234"/>
        <v>2.1260512751710818</v>
      </c>
      <c r="V2173" s="30">
        <v>503.28149999999999</v>
      </c>
      <c r="X2173" s="3" t="s">
        <v>47</v>
      </c>
      <c r="Y2173" s="3" t="s">
        <v>47</v>
      </c>
      <c r="AA2173" s="3" t="s">
        <v>47</v>
      </c>
      <c r="AB2173" s="12" t="s">
        <v>48</v>
      </c>
      <c r="AC2173" s="3" t="s">
        <v>48</v>
      </c>
      <c r="AD2173" s="3" t="s">
        <v>48</v>
      </c>
      <c r="AG2173" s="3" t="s">
        <v>48</v>
      </c>
      <c r="AH2173" s="3" t="s">
        <v>47</v>
      </c>
      <c r="AI2173" s="3" t="s">
        <v>47</v>
      </c>
      <c r="AK2173" s="3" t="s">
        <v>52</v>
      </c>
      <c r="AU2173" s="3">
        <v>0</v>
      </c>
      <c r="AV2173" s="3">
        <v>5</v>
      </c>
      <c r="AW2173" s="3">
        <v>1</v>
      </c>
      <c r="AX2173" s="3">
        <v>5</v>
      </c>
      <c r="AY2173" s="3">
        <v>100</v>
      </c>
      <c r="AZ2173" s="6" t="str">
        <f t="shared" si="235"/>
        <v>1721.4</v>
      </c>
      <c r="BC2173" s="12" t="s">
        <v>4957</v>
      </c>
      <c r="BJ2173" s="12">
        <f t="shared" si="236"/>
        <v>0</v>
      </c>
      <c r="BK2173" s="12">
        <f t="shared" si="237"/>
        <v>0</v>
      </c>
      <c r="CQ2173" s="3" t="str">
        <f>CONCATENATE(baseURL!$A$1,baseURL!$B$1,baseURL!$C$1,".",C2173,".",L2173,".pkl&amp;seq=",BC2173)</f>
        <v>http://proteomics.broadinstitute.org/millscripts/viewfeed.pl?side=xl&amp;cycle=1&amp;fixedMods=iaaC&amp;file=msdataSM/iPRG2012_nd/cpick_in/iPRG2012_nd.1721.4.3.pkl&amp;seq=GKKVFFDPAVNGTK</v>
      </c>
    </row>
    <row r="2174" spans="1:95" x14ac:dyDescent="0.2">
      <c r="A2174" s="3">
        <v>3616</v>
      </c>
      <c r="B2174" s="2" t="s">
        <v>4958</v>
      </c>
      <c r="C2174" s="2" t="s">
        <v>4959</v>
      </c>
      <c r="D2174" s="3">
        <v>5529</v>
      </c>
      <c r="E2174" s="3">
        <v>5526</v>
      </c>
      <c r="F2174" s="3">
        <v>36148</v>
      </c>
      <c r="G2174" s="3">
        <v>7246</v>
      </c>
      <c r="H2174" s="3">
        <v>24.421700000000001</v>
      </c>
      <c r="I2174" s="30">
        <v>612.32380000000001</v>
      </c>
      <c r="J2174" s="30">
        <v>612.32345210000005</v>
      </c>
      <c r="K2174" s="30">
        <v>3.5E-4</v>
      </c>
      <c r="L2174" s="3">
        <v>3</v>
      </c>
      <c r="M2174" s="3">
        <v>3</v>
      </c>
      <c r="N2174" s="10">
        <f t="shared" si="231"/>
        <v>1</v>
      </c>
      <c r="O2174" s="35">
        <v>3</v>
      </c>
      <c r="P2174" s="17"/>
      <c r="Q2174" s="40">
        <v>1834.95452</v>
      </c>
      <c r="R2174" s="40">
        <v>612.32302000000004</v>
      </c>
      <c r="S2174" s="18">
        <f t="shared" si="232"/>
        <v>1.2738374591296038</v>
      </c>
      <c r="T2174" s="18">
        <f t="shared" si="233"/>
        <v>0.70567328991128686</v>
      </c>
      <c r="U2174" s="18">
        <f t="shared" si="234"/>
        <v>0.78389997476329543</v>
      </c>
      <c r="V2174" s="30">
        <v>612.32349999999997</v>
      </c>
      <c r="W2174" s="3" t="s">
        <v>47</v>
      </c>
      <c r="X2174" s="3" t="s">
        <v>47</v>
      </c>
      <c r="Y2174" s="3" t="s">
        <v>47</v>
      </c>
      <c r="Z2174" s="3" t="s">
        <v>47</v>
      </c>
      <c r="AA2174" s="3" t="s">
        <v>47</v>
      </c>
      <c r="AB2174" s="12" t="s">
        <v>47</v>
      </c>
      <c r="AC2174" s="3" t="s">
        <v>47</v>
      </c>
      <c r="AE2174" s="3" t="s">
        <v>48</v>
      </c>
      <c r="AF2174" s="3" t="s">
        <v>48</v>
      </c>
      <c r="AG2174" s="3" t="s">
        <v>52</v>
      </c>
      <c r="AH2174" s="3" t="s">
        <v>47</v>
      </c>
      <c r="AI2174" s="3" t="s">
        <v>48</v>
      </c>
      <c r="AJ2174" s="3" t="s">
        <v>47</v>
      </c>
      <c r="AU2174" s="3">
        <v>0</v>
      </c>
      <c r="AV2174" s="3">
        <v>9</v>
      </c>
      <c r="AW2174" s="3">
        <v>1</v>
      </c>
      <c r="AX2174" s="3">
        <v>9</v>
      </c>
      <c r="AY2174" s="3">
        <v>100</v>
      </c>
      <c r="AZ2174" s="6" t="str">
        <f t="shared" si="235"/>
        <v>1721.6</v>
      </c>
      <c r="BC2174" s="12" t="s">
        <v>4683</v>
      </c>
      <c r="BJ2174" s="12">
        <f t="shared" si="236"/>
        <v>0</v>
      </c>
      <c r="BK2174" s="12">
        <f t="shared" si="237"/>
        <v>0</v>
      </c>
      <c r="CQ2174" s="3" t="str">
        <f>CONCATENATE(baseURL!$A$1,baseURL!$B$1,baseURL!$C$1,".",C2174,".",L2174,".pkl&amp;seq=",BC2174)</f>
        <v>http://proteomics.broadinstitute.org/millscripts/viewfeed.pl?side=xl&amp;cycle=1&amp;fixedMods=iaaC&amp;file=msdataSM/iPRG2012_nd/cpick_in/iPRG2012_nd.1721.6.3.pkl&amp;seq=AASDALPPASPKADAPLDK</v>
      </c>
    </row>
    <row r="2175" spans="1:95" x14ac:dyDescent="0.2">
      <c r="A2175" s="3">
        <v>1388</v>
      </c>
      <c r="B2175" s="2" t="s">
        <v>4960</v>
      </c>
      <c r="C2175" s="2" t="s">
        <v>4961</v>
      </c>
      <c r="D2175" s="3">
        <v>5530</v>
      </c>
      <c r="E2175" s="3">
        <v>5527</v>
      </c>
      <c r="F2175" s="3">
        <v>36149</v>
      </c>
      <c r="G2175" s="3">
        <v>7247</v>
      </c>
      <c r="H2175" s="3">
        <v>24.424199999999999</v>
      </c>
      <c r="I2175" s="30">
        <v>701.37764000000004</v>
      </c>
      <c r="J2175" s="30">
        <v>701.87383309999996</v>
      </c>
      <c r="K2175" s="30">
        <v>-0.49619000000000002</v>
      </c>
      <c r="L2175" s="3">
        <v>2</v>
      </c>
      <c r="M2175" s="3">
        <v>2</v>
      </c>
      <c r="N2175" s="10">
        <f t="shared" si="231"/>
        <v>1</v>
      </c>
      <c r="O2175" s="35">
        <v>2</v>
      </c>
      <c r="P2175" s="17"/>
      <c r="Q2175" s="40">
        <v>1401.7444700000001</v>
      </c>
      <c r="R2175" s="40">
        <v>701.37586999999996</v>
      </c>
      <c r="S2175" s="18">
        <f t="shared" si="232"/>
        <v>2.5236111987694319</v>
      </c>
      <c r="T2175" s="18">
        <f t="shared" si="233"/>
        <v>709.98037043959425</v>
      </c>
      <c r="U2175" s="18">
        <f t="shared" si="234"/>
        <v>-0.24238073646852404</v>
      </c>
      <c r="V2175" s="30">
        <v>701.37570000000005</v>
      </c>
      <c r="X2175" s="3" t="s">
        <v>47</v>
      </c>
      <c r="Y2175" s="3" t="s">
        <v>47</v>
      </c>
      <c r="Z2175" s="3" t="s">
        <v>48</v>
      </c>
      <c r="AA2175" s="3" t="s">
        <v>47</v>
      </c>
      <c r="AB2175" s="12" t="s">
        <v>47</v>
      </c>
      <c r="AC2175" s="3" t="s">
        <v>48</v>
      </c>
      <c r="AF2175" s="3" t="s">
        <v>47</v>
      </c>
      <c r="AG2175" s="3" t="s">
        <v>47</v>
      </c>
      <c r="AK2175" s="3" t="s">
        <v>48</v>
      </c>
      <c r="AL2175" s="3" t="s">
        <v>52</v>
      </c>
      <c r="AM2175" s="3" t="s">
        <v>47</v>
      </c>
      <c r="AU2175" s="3">
        <v>0</v>
      </c>
      <c r="AV2175" s="3">
        <v>7</v>
      </c>
      <c r="AW2175" s="3">
        <v>1</v>
      </c>
      <c r="AX2175" s="3">
        <v>7</v>
      </c>
      <c r="AY2175" s="3">
        <v>100</v>
      </c>
      <c r="AZ2175" s="6" t="str">
        <f t="shared" si="235"/>
        <v>1721.7</v>
      </c>
      <c r="BC2175" s="12" t="s">
        <v>4962</v>
      </c>
      <c r="BJ2175" s="12">
        <f t="shared" si="236"/>
        <v>0</v>
      </c>
      <c r="BK2175" s="12">
        <f t="shared" si="237"/>
        <v>0</v>
      </c>
      <c r="CQ2175" s="3" t="str">
        <f>CONCATENATE(baseURL!$A$1,baseURL!$B$1,baseURL!$C$1,".",C2175,".",L2175,".pkl&amp;seq=",BC2175)</f>
        <v>http://proteomics.broadinstitute.org/millscripts/viewfeed.pl?side=xl&amp;cycle=1&amp;fixedMods=iaaC&amp;file=msdataSM/iPRG2012_nd/cpick_in/iPRG2012_nd.1721.7.2.pkl&amp;seq=ATNQTNLNSLAVR</v>
      </c>
    </row>
    <row r="2176" spans="1:95" x14ac:dyDescent="0.2">
      <c r="A2176" s="3">
        <v>2934</v>
      </c>
      <c r="B2176" s="2" t="s">
        <v>4963</v>
      </c>
      <c r="C2176" s="2" t="s">
        <v>4953</v>
      </c>
      <c r="D2176" s="3">
        <v>5534</v>
      </c>
      <c r="E2176" s="3">
        <v>5531</v>
      </c>
      <c r="F2176" s="3">
        <v>36167</v>
      </c>
      <c r="G2176" s="3">
        <v>7252</v>
      </c>
      <c r="H2176" s="3">
        <v>24.4405</v>
      </c>
      <c r="I2176" s="30">
        <v>555.26692000000003</v>
      </c>
      <c r="J2176" s="30">
        <v>555.26547089999997</v>
      </c>
      <c r="K2176" s="30">
        <v>1.4499999999999999E-3</v>
      </c>
      <c r="L2176" s="3">
        <v>2</v>
      </c>
      <c r="M2176" s="3">
        <v>2</v>
      </c>
      <c r="N2176" s="10">
        <f t="shared" si="231"/>
        <v>1</v>
      </c>
      <c r="O2176" s="35">
        <v>2</v>
      </c>
      <c r="P2176" s="17"/>
      <c r="Q2176" s="40">
        <v>1109.5221799999999</v>
      </c>
      <c r="R2176" s="40">
        <v>555.26472999999999</v>
      </c>
      <c r="S2176" s="18">
        <f t="shared" si="232"/>
        <v>3.9440646627086084</v>
      </c>
      <c r="T2176" s="18">
        <f t="shared" si="233"/>
        <v>1.3343184970212367</v>
      </c>
      <c r="U2176" s="18">
        <f t="shared" si="234"/>
        <v>1.2066316548031337</v>
      </c>
      <c r="V2176" s="30">
        <v>555.2654</v>
      </c>
      <c r="X2176" s="3" t="s">
        <v>47</v>
      </c>
      <c r="Z2176" s="3" t="s">
        <v>47</v>
      </c>
      <c r="AB2176" s="12" t="s">
        <v>47</v>
      </c>
      <c r="AC2176" s="3" t="s">
        <v>47</v>
      </c>
      <c r="AE2176" s="3" t="s">
        <v>48</v>
      </c>
      <c r="AG2176" s="3" t="s">
        <v>47</v>
      </c>
      <c r="AH2176" s="3" t="s">
        <v>47</v>
      </c>
      <c r="AI2176" s="3" t="s">
        <v>47</v>
      </c>
      <c r="AL2176" s="3" t="s">
        <v>48</v>
      </c>
      <c r="AU2176" s="3">
        <v>0</v>
      </c>
      <c r="AV2176" s="3">
        <v>7</v>
      </c>
      <c r="AW2176" s="3">
        <v>1</v>
      </c>
      <c r="AX2176" s="3">
        <v>7</v>
      </c>
      <c r="AY2176" s="3">
        <v>100</v>
      </c>
      <c r="AZ2176" s="6" t="str">
        <f t="shared" si="235"/>
        <v>1722.4</v>
      </c>
      <c r="BC2176" s="12" t="s">
        <v>4964</v>
      </c>
      <c r="BJ2176" s="12">
        <f t="shared" si="236"/>
        <v>0</v>
      </c>
      <c r="BK2176" s="12">
        <f t="shared" si="237"/>
        <v>0</v>
      </c>
      <c r="CQ2176" s="3" t="str">
        <f>CONCATENATE(baseURL!$A$1,baseURL!$B$1,baseURL!$C$1,".",C2176,".",L2176,".pkl&amp;seq=",BC2176)</f>
        <v>http://proteomics.broadinstitute.org/millscripts/viewfeed.pl?side=xl&amp;cycle=1&amp;fixedMods=iaaC&amp;file=msdataSM/iPRG2012_nd/cpick_in/iPRG2012_nd.1722.4.2.pkl&amp;seq=SNNLEEFTR</v>
      </c>
    </row>
    <row r="2177" spans="1:95" x14ac:dyDescent="0.2">
      <c r="A2177" s="3">
        <v>6578</v>
      </c>
      <c r="B2177" s="2" t="s">
        <v>4965</v>
      </c>
      <c r="C2177" s="2" t="s">
        <v>4966</v>
      </c>
      <c r="D2177" s="3">
        <v>5536</v>
      </c>
      <c r="E2177" s="3">
        <v>5533</v>
      </c>
      <c r="F2177" s="3">
        <v>36169</v>
      </c>
      <c r="G2177" s="3">
        <v>7254</v>
      </c>
      <c r="H2177" s="3">
        <v>24.445499999999999</v>
      </c>
      <c r="I2177" s="30">
        <v>568.78706</v>
      </c>
      <c r="J2177" s="30">
        <v>568.78142160000004</v>
      </c>
      <c r="K2177" s="30">
        <v>5.64E-3</v>
      </c>
      <c r="L2177" s="3">
        <v>2</v>
      </c>
      <c r="M2177" s="3">
        <v>2</v>
      </c>
      <c r="N2177" s="10">
        <f t="shared" si="231"/>
        <v>1</v>
      </c>
      <c r="O2177" s="35">
        <v>2</v>
      </c>
      <c r="P2177" s="17"/>
      <c r="Q2177" s="40">
        <v>1136.5550800000001</v>
      </c>
      <c r="R2177" s="40">
        <v>568.78117999999995</v>
      </c>
      <c r="S2177" s="18">
        <f t="shared" si="232"/>
        <v>10.337894794703656</v>
      </c>
      <c r="T2177" s="18">
        <f t="shared" si="233"/>
        <v>0.42476792234032262</v>
      </c>
      <c r="U2177" s="18">
        <f t="shared" si="234"/>
        <v>3.5162907575795127E-2</v>
      </c>
      <c r="V2177" s="30">
        <v>568.78120000000001</v>
      </c>
      <c r="W2177" s="3" t="s">
        <v>47</v>
      </c>
      <c r="X2177" s="3" t="s">
        <v>47</v>
      </c>
      <c r="Y2177" s="3" t="s">
        <v>47</v>
      </c>
      <c r="Z2177" s="3" t="s">
        <v>47</v>
      </c>
      <c r="AA2177" s="3" t="s">
        <v>48</v>
      </c>
      <c r="AB2177" s="12" t="s">
        <v>47</v>
      </c>
      <c r="AC2177" s="3" t="s">
        <v>47</v>
      </c>
      <c r="AD2177" s="3" t="s">
        <v>47</v>
      </c>
      <c r="AE2177" s="3" t="s">
        <v>47</v>
      </c>
      <c r="AF2177" s="3" t="s">
        <v>47</v>
      </c>
      <c r="AH2177" s="3" t="s">
        <v>47</v>
      </c>
      <c r="AI2177" s="3" t="s">
        <v>47</v>
      </c>
      <c r="AJ2177" s="3" t="s">
        <v>47</v>
      </c>
      <c r="AK2177" s="3" t="s">
        <v>47</v>
      </c>
      <c r="AL2177" s="3" t="s">
        <v>47</v>
      </c>
      <c r="AU2177" s="3">
        <v>0</v>
      </c>
      <c r="AV2177" s="3">
        <v>14</v>
      </c>
      <c r="AW2177" s="3">
        <v>1</v>
      </c>
      <c r="AX2177" s="3">
        <v>14</v>
      </c>
      <c r="AY2177" s="3">
        <v>100</v>
      </c>
      <c r="AZ2177" s="6" t="str">
        <f t="shared" si="235"/>
        <v>1722.6</v>
      </c>
      <c r="BC2177" s="12" t="s">
        <v>4967</v>
      </c>
      <c r="BJ2177" s="12">
        <f t="shared" si="236"/>
        <v>0</v>
      </c>
      <c r="BK2177" s="12">
        <f t="shared" si="237"/>
        <v>0</v>
      </c>
      <c r="CQ2177" s="3" t="str">
        <f>CONCATENATE(baseURL!$A$1,baseURL!$B$1,baseURL!$C$1,".",C2177,".",L2177,".pkl&amp;seq=",BC2177)</f>
        <v>http://proteomics.broadinstitute.org/millscripts/viewfeed.pl?side=xl&amp;cycle=1&amp;fixedMods=iaaC&amp;file=msdataSM/iPRG2012_nd/cpick_in/iPRG2012_nd.1722.6.2.pkl&amp;seq=LTNSLMMNGR</v>
      </c>
    </row>
    <row r="2178" spans="1:95" x14ac:dyDescent="0.2">
      <c r="A2178" s="3">
        <v>6298</v>
      </c>
      <c r="B2178" s="2" t="s">
        <v>4968</v>
      </c>
      <c r="C2178" s="2" t="s">
        <v>4958</v>
      </c>
      <c r="D2178" s="3">
        <v>5537</v>
      </c>
      <c r="E2178" s="3">
        <v>5534</v>
      </c>
      <c r="F2178" s="3">
        <v>36170</v>
      </c>
      <c r="G2178" s="3">
        <v>7255</v>
      </c>
      <c r="H2178" s="3">
        <v>24.448</v>
      </c>
      <c r="I2178" s="30">
        <v>577.31777</v>
      </c>
      <c r="J2178" s="30">
        <v>577.32115190000002</v>
      </c>
      <c r="K2178" s="30">
        <v>-3.3800000000000002E-3</v>
      </c>
      <c r="L2178" s="3">
        <v>3</v>
      </c>
      <c r="M2178" s="3">
        <v>3</v>
      </c>
      <c r="N2178" s="10">
        <f t="shared" ref="N2178:N2241" si="238">IF(AND(M2178&gt;0,L2178&gt;0), IF(M2178=L2178,1,-1), 1)</f>
        <v>1</v>
      </c>
      <c r="O2178" s="35">
        <v>3</v>
      </c>
      <c r="P2178" s="17"/>
      <c r="Q2178" s="40">
        <v>1729.9442899999999</v>
      </c>
      <c r="R2178" s="40">
        <v>577.31961000000001</v>
      </c>
      <c r="S2178" s="18">
        <f t="shared" ref="S2178:S2241" si="239">1000000*(I2178-R2178)/R2178</f>
        <v>-3.1871427336681095</v>
      </c>
      <c r="T2178" s="18">
        <f t="shared" ref="T2178:T2241" si="240">1000000*(J2178-R2178)/R2178</f>
        <v>2.6707909679467412</v>
      </c>
      <c r="U2178" s="18">
        <f t="shared" ref="U2178:U2241" si="241">1000000*(V2178-R2178)/R2178</f>
        <v>2.2344641991980514</v>
      </c>
      <c r="V2178" s="30">
        <v>577.32090000000005</v>
      </c>
      <c r="W2178" s="3" t="s">
        <v>47</v>
      </c>
      <c r="X2178" s="3" t="s">
        <v>47</v>
      </c>
      <c r="Y2178" s="3" t="s">
        <v>47</v>
      </c>
      <c r="Z2178" s="3" t="s">
        <v>47</v>
      </c>
      <c r="AA2178" s="3" t="s">
        <v>47</v>
      </c>
      <c r="AB2178" s="12" t="s">
        <v>47</v>
      </c>
      <c r="AC2178" s="3" t="s">
        <v>47</v>
      </c>
      <c r="AD2178" s="3" t="s">
        <v>47</v>
      </c>
      <c r="AE2178" s="3" t="s">
        <v>47</v>
      </c>
      <c r="AF2178" s="3" t="s">
        <v>48</v>
      </c>
      <c r="AG2178" s="3" t="s">
        <v>47</v>
      </c>
      <c r="AH2178" s="3" t="s">
        <v>47</v>
      </c>
      <c r="AI2178" s="3" t="s">
        <v>48</v>
      </c>
      <c r="AJ2178" s="3" t="s">
        <v>47</v>
      </c>
      <c r="AL2178" s="3" t="s">
        <v>48</v>
      </c>
      <c r="AU2178" s="3">
        <v>0</v>
      </c>
      <c r="AV2178" s="3">
        <v>12</v>
      </c>
      <c r="AW2178" s="3">
        <v>1</v>
      </c>
      <c r="AX2178" s="3">
        <v>12</v>
      </c>
      <c r="AY2178" s="3">
        <v>100</v>
      </c>
      <c r="AZ2178" s="6" t="str">
        <f t="shared" ref="AZ2178:AZ2241" si="242">HYPERLINK(CQ2178,C2178)</f>
        <v>1722.7</v>
      </c>
      <c r="BC2178" s="12" t="s">
        <v>4969</v>
      </c>
      <c r="BJ2178" s="12">
        <f t="shared" ref="BJ2178:BJ2241" si="243">LEN(BC2178)-LEN(SUBSTITUTE(BC2178,"C",""))</f>
        <v>0</v>
      </c>
      <c r="BK2178" s="12">
        <f t="shared" ref="BK2178:BK2241" si="244">LEN(BC2178)-LEN(SUBSTITUTE(BC2178,"c",""))</f>
        <v>0</v>
      </c>
      <c r="CQ2178" s="3" t="str">
        <f>CONCATENATE(baseURL!$A$1,baseURL!$B$1,baseURL!$C$1,".",C2178,".",L2178,".pkl&amp;seq=",BC2178)</f>
        <v>http://proteomics.broadinstitute.org/millscripts/viewfeed.pl?side=xl&amp;cycle=1&amp;fixedMods=iaaC&amp;file=msdataSM/iPRG2012_nd/cpick_in/iPRG2012_nd.1722.7.3.pkl&amp;seq=TASGNLLPSSTGAAKAVGK</v>
      </c>
    </row>
    <row r="2179" spans="1:95" x14ac:dyDescent="0.2">
      <c r="A2179" s="3">
        <v>5416</v>
      </c>
      <c r="B2179" s="2" t="s">
        <v>4972</v>
      </c>
      <c r="C2179" s="2" t="s">
        <v>4973</v>
      </c>
      <c r="D2179" s="3">
        <v>5541</v>
      </c>
      <c r="E2179" s="3">
        <v>5538</v>
      </c>
      <c r="F2179" s="3">
        <v>36188</v>
      </c>
      <c r="G2179" s="3">
        <v>7260</v>
      </c>
      <c r="H2179" s="3">
        <v>24.471800000000002</v>
      </c>
      <c r="I2179" s="30">
        <v>528.01298999999995</v>
      </c>
      <c r="J2179" s="30">
        <v>528.01442480000003</v>
      </c>
      <c r="K2179" s="30">
        <v>-1.4300000000000001E-3</v>
      </c>
      <c r="L2179" s="3">
        <v>4</v>
      </c>
      <c r="M2179" s="3">
        <v>4</v>
      </c>
      <c r="N2179" s="10">
        <f t="shared" si="238"/>
        <v>1</v>
      </c>
      <c r="O2179" s="35">
        <v>4</v>
      </c>
      <c r="P2179" s="17"/>
      <c r="Q2179" s="40">
        <v>2109.02943</v>
      </c>
      <c r="R2179" s="40">
        <v>528.01282000000003</v>
      </c>
      <c r="S2179" s="18">
        <f t="shared" si="239"/>
        <v>0.32196187947075178</v>
      </c>
      <c r="T2179" s="18">
        <f t="shared" si="240"/>
        <v>3.0393201437713593</v>
      </c>
      <c r="U2179" s="18">
        <f t="shared" si="241"/>
        <v>2.6135729051549164</v>
      </c>
      <c r="V2179" s="30">
        <v>528.01419999999996</v>
      </c>
      <c r="W2179" s="3" t="s">
        <v>47</v>
      </c>
      <c r="X2179" s="3" t="s">
        <v>47</v>
      </c>
      <c r="Y2179" s="3" t="s">
        <v>47</v>
      </c>
      <c r="Z2179" s="3" t="s">
        <v>47</v>
      </c>
      <c r="AA2179" s="3" t="s">
        <v>47</v>
      </c>
      <c r="AB2179" s="12" t="s">
        <v>48</v>
      </c>
      <c r="AC2179" s="3" t="s">
        <v>47</v>
      </c>
      <c r="AD2179" s="3" t="s">
        <v>47</v>
      </c>
      <c r="AE2179" s="3" t="s">
        <v>47</v>
      </c>
      <c r="AF2179" s="3" t="s">
        <v>47</v>
      </c>
      <c r="AG2179" s="3" t="s">
        <v>47</v>
      </c>
      <c r="AH2179" s="3" t="s">
        <v>47</v>
      </c>
      <c r="AI2179" s="3" t="s">
        <v>48</v>
      </c>
      <c r="AJ2179" s="3" t="s">
        <v>47</v>
      </c>
      <c r="AK2179" s="3" t="s">
        <v>47</v>
      </c>
      <c r="AL2179" s="3" t="s">
        <v>47</v>
      </c>
      <c r="AM2179" s="3" t="s">
        <v>47</v>
      </c>
      <c r="AU2179" s="3">
        <v>0</v>
      </c>
      <c r="AV2179" s="3">
        <v>15</v>
      </c>
      <c r="AW2179" s="3">
        <v>1</v>
      </c>
      <c r="AX2179" s="3">
        <v>15</v>
      </c>
      <c r="AY2179" s="3">
        <v>100</v>
      </c>
      <c r="AZ2179" s="6" t="str">
        <f t="shared" si="242"/>
        <v>1723.4</v>
      </c>
      <c r="BC2179" s="12" t="s">
        <v>4974</v>
      </c>
      <c r="BJ2179" s="12">
        <f t="shared" si="243"/>
        <v>0</v>
      </c>
      <c r="BK2179" s="12">
        <f t="shared" si="244"/>
        <v>0</v>
      </c>
      <c r="CQ2179" s="3" t="str">
        <f>CONCATENATE(baseURL!$A$1,baseURL!$B$1,baseURL!$C$1,".",C2179,".",L2179,".pkl&amp;seq=",BC2179)</f>
        <v>http://proteomics.broadinstitute.org/millscripts/viewfeed.pl?side=xl&amp;cycle=1&amp;fixedMods=iaaC&amp;file=msdataSM/iPRG2012_nd/cpick_in/iPRG2012_nd.1723.4.4.pkl&amp;seq=MTPSGHNWVSGQGAGPRLEK</v>
      </c>
    </row>
    <row r="2180" spans="1:95" x14ac:dyDescent="0.2">
      <c r="A2180" s="3">
        <v>1977</v>
      </c>
      <c r="B2180" s="2" t="s">
        <v>4975</v>
      </c>
      <c r="C2180" s="2" t="s">
        <v>4976</v>
      </c>
      <c r="D2180" s="3">
        <v>5543</v>
      </c>
      <c r="E2180" s="3">
        <v>5540</v>
      </c>
      <c r="F2180" s="3">
        <v>36207</v>
      </c>
      <c r="G2180" s="3">
        <v>7263</v>
      </c>
      <c r="H2180" s="3">
        <v>24.489899999999999</v>
      </c>
      <c r="I2180" s="30">
        <v>578.28841999999997</v>
      </c>
      <c r="J2180" s="30">
        <v>578.28511509999998</v>
      </c>
      <c r="K2180" s="30">
        <v>3.3E-3</v>
      </c>
      <c r="L2180" s="3">
        <v>3</v>
      </c>
      <c r="M2180" s="3">
        <v>3</v>
      </c>
      <c r="N2180" s="10">
        <f t="shared" si="238"/>
        <v>1</v>
      </c>
      <c r="O2180" s="35">
        <v>3</v>
      </c>
      <c r="P2180" s="17"/>
      <c r="Q2180" s="40">
        <v>1732.8361399999999</v>
      </c>
      <c r="R2180" s="40">
        <v>578.28355999999997</v>
      </c>
      <c r="S2180" s="18">
        <f t="shared" si="239"/>
        <v>8.4041815057095146</v>
      </c>
      <c r="T2180" s="18">
        <f t="shared" si="240"/>
        <v>2.6891651563096195</v>
      </c>
      <c r="U2180" s="18">
        <f t="shared" si="241"/>
        <v>2.3172023082022779</v>
      </c>
      <c r="V2180" s="30">
        <v>578.28489999999999</v>
      </c>
      <c r="W2180" s="3" t="s">
        <v>47</v>
      </c>
      <c r="X2180" s="3" t="s">
        <v>48</v>
      </c>
      <c r="Y2180" s="3" t="s">
        <v>47</v>
      </c>
      <c r="Z2180" s="3" t="s">
        <v>47</v>
      </c>
      <c r="AA2180" s="3" t="s">
        <v>47</v>
      </c>
      <c r="AC2180" s="3" t="s">
        <v>47</v>
      </c>
      <c r="AD2180" s="3" t="s">
        <v>48</v>
      </c>
      <c r="AE2180" s="3" t="s">
        <v>47</v>
      </c>
      <c r="AG2180" s="3" t="s">
        <v>47</v>
      </c>
      <c r="AH2180" s="3" t="s">
        <v>47</v>
      </c>
      <c r="AI2180" s="3" t="s">
        <v>48</v>
      </c>
      <c r="AO2180" s="3" t="s">
        <v>47</v>
      </c>
      <c r="AU2180" s="3">
        <v>0</v>
      </c>
      <c r="AV2180" s="3">
        <v>9</v>
      </c>
      <c r="AW2180" s="3">
        <v>3</v>
      </c>
      <c r="AX2180" s="3">
        <v>7</v>
      </c>
      <c r="AY2180" s="3">
        <v>77.78</v>
      </c>
      <c r="AZ2180" s="6" t="str">
        <f t="shared" si="242"/>
        <v>1724.2</v>
      </c>
      <c r="BC2180" s="12" t="s">
        <v>4977</v>
      </c>
      <c r="BJ2180" s="12">
        <f t="shared" si="243"/>
        <v>0</v>
      </c>
      <c r="BK2180" s="12">
        <f t="shared" si="244"/>
        <v>0</v>
      </c>
      <c r="BP2180" s="3" t="s">
        <v>54</v>
      </c>
      <c r="BR2180" s="3" t="s">
        <v>54</v>
      </c>
      <c r="BU2180" s="3" t="s">
        <v>4978</v>
      </c>
      <c r="CC2180" s="3" t="s">
        <v>4979</v>
      </c>
      <c r="CQ2180" s="3" t="str">
        <f>CONCATENATE(baseURL!$A$1,baseURL!$B$1,baseURL!$C$1,".",C2180,".",L2180,".pkl&amp;seq=",BC2180,"&amp;varMods=Deamidated-N")</f>
        <v>http://proteomics.broadinstitute.org/millscripts/viewfeed.pl?side=xl&amp;cycle=1&amp;fixedMods=iaaC&amp;file=msdataSM/iPRG2012_nd/cpick_in/iPRG2012_nd.1724.2.3.pkl&amp;seq=QNRNQELFDAnVQR&amp;varMods=Deamidated-N</v>
      </c>
    </row>
    <row r="2181" spans="1:95" x14ac:dyDescent="0.2">
      <c r="A2181" s="3">
        <v>5126</v>
      </c>
      <c r="B2181" s="2" t="s">
        <v>4980</v>
      </c>
      <c r="C2181" s="2" t="s">
        <v>4981</v>
      </c>
      <c r="D2181" s="3">
        <v>5552</v>
      </c>
      <c r="E2181" s="3">
        <v>5549</v>
      </c>
      <c r="F2181" s="3">
        <v>36248</v>
      </c>
      <c r="G2181" s="3">
        <v>7274</v>
      </c>
      <c r="H2181" s="3">
        <v>24.531099999999999</v>
      </c>
      <c r="I2181" s="30">
        <v>407.91728999999998</v>
      </c>
      <c r="J2181" s="30">
        <v>407.91602289999997</v>
      </c>
      <c r="K2181" s="30">
        <v>1.2700000000000001E-3</v>
      </c>
      <c r="L2181" s="3">
        <v>3</v>
      </c>
      <c r="M2181" s="3">
        <v>3</v>
      </c>
      <c r="N2181" s="10">
        <f t="shared" si="238"/>
        <v>1</v>
      </c>
      <c r="O2181" s="35">
        <v>3</v>
      </c>
      <c r="P2181" s="17"/>
      <c r="Q2181" s="40">
        <v>1221.7313799999999</v>
      </c>
      <c r="R2181" s="40">
        <v>407.91530999999998</v>
      </c>
      <c r="S2181" s="18">
        <f t="shared" si="239"/>
        <v>4.8539487277474374</v>
      </c>
      <c r="T2181" s="18">
        <f t="shared" si="240"/>
        <v>1.7476666909029539</v>
      </c>
      <c r="U2181" s="18">
        <f t="shared" si="241"/>
        <v>0.46578295880065618</v>
      </c>
      <c r="V2181" s="30">
        <v>407.91550000000001</v>
      </c>
      <c r="W2181" s="3" t="s">
        <v>47</v>
      </c>
      <c r="X2181" s="3" t="s">
        <v>47</v>
      </c>
      <c r="Y2181" s="3" t="s">
        <v>47</v>
      </c>
      <c r="Z2181" s="3" t="s">
        <v>47</v>
      </c>
      <c r="AA2181" s="3" t="s">
        <v>47</v>
      </c>
      <c r="AB2181" s="12" t="s">
        <v>47</v>
      </c>
      <c r="AC2181" s="3" t="s">
        <v>47</v>
      </c>
      <c r="AD2181" s="3" t="s">
        <v>47</v>
      </c>
      <c r="AE2181" s="3" t="s">
        <v>47</v>
      </c>
      <c r="AF2181" s="3" t="s">
        <v>47</v>
      </c>
      <c r="AG2181" s="3" t="s">
        <v>47</v>
      </c>
      <c r="AH2181" s="3" t="s">
        <v>47</v>
      </c>
      <c r="AI2181" s="3" t="s">
        <v>47</v>
      </c>
      <c r="AJ2181" s="3" t="s">
        <v>47</v>
      </c>
      <c r="AK2181" s="3" t="s">
        <v>47</v>
      </c>
      <c r="AL2181" s="3" t="s">
        <v>47</v>
      </c>
      <c r="AM2181" s="3" t="s">
        <v>47</v>
      </c>
      <c r="AN2181" s="3" t="s">
        <v>47</v>
      </c>
      <c r="AU2181" s="3">
        <v>0</v>
      </c>
      <c r="AV2181" s="3">
        <v>18</v>
      </c>
      <c r="AW2181" s="3">
        <v>1</v>
      </c>
      <c r="AX2181" s="3">
        <v>18</v>
      </c>
      <c r="AY2181" s="3">
        <v>100</v>
      </c>
      <c r="AZ2181" s="6" t="str">
        <f t="shared" si="242"/>
        <v>1726.1</v>
      </c>
      <c r="BC2181" s="12" t="s">
        <v>4982</v>
      </c>
      <c r="BJ2181" s="12">
        <f t="shared" si="243"/>
        <v>0</v>
      </c>
      <c r="BK2181" s="12">
        <f t="shared" si="244"/>
        <v>0</v>
      </c>
      <c r="CQ2181" s="3" t="str">
        <f>CONCATENATE(baseURL!$A$1,baseURL!$B$1,baseURL!$C$1,".",C2181,".",L2181,".pkl&amp;seq=",BC2181)</f>
        <v>http://proteomics.broadinstitute.org/millscripts/viewfeed.pl?side=xl&amp;cycle=1&amp;fixedMods=iaaC&amp;file=msdataSM/iPRG2012_nd/cpick_in/iPRG2012_nd.1726.1.3.pkl&amp;seq=VLLDGPKAGVPR</v>
      </c>
    </row>
    <row r="2182" spans="1:95" x14ac:dyDescent="0.2">
      <c r="A2182" s="3">
        <v>2496</v>
      </c>
      <c r="B2182" s="2" t="s">
        <v>4983</v>
      </c>
      <c r="C2182" s="2" t="s">
        <v>4984</v>
      </c>
      <c r="D2182" s="3">
        <v>5553</v>
      </c>
      <c r="E2182" s="3">
        <v>5550</v>
      </c>
      <c r="F2182" s="3">
        <v>36249</v>
      </c>
      <c r="G2182" s="3">
        <v>7275</v>
      </c>
      <c r="H2182" s="3">
        <v>24.5352</v>
      </c>
      <c r="I2182" s="30">
        <v>445.12301000000002</v>
      </c>
      <c r="J2182" s="30">
        <v>444.7609751</v>
      </c>
      <c r="K2182" s="30">
        <v>0.36203000000000002</v>
      </c>
      <c r="L2182" s="3">
        <v>0</v>
      </c>
      <c r="M2182" s="3">
        <v>2</v>
      </c>
      <c r="N2182" s="10">
        <f t="shared" si="238"/>
        <v>1</v>
      </c>
      <c r="O2182" s="35">
        <v>2</v>
      </c>
      <c r="P2182" s="17"/>
      <c r="Q2182" s="40">
        <v>888.51490999999999</v>
      </c>
      <c r="R2182" s="40">
        <v>444.76109000000002</v>
      </c>
      <c r="S2182" s="18">
        <f t="shared" si="239"/>
        <v>813.74024872543987</v>
      </c>
      <c r="T2182" s="18">
        <f t="shared" si="240"/>
        <v>-0.2583409444118156</v>
      </c>
      <c r="U2182" s="18">
        <f t="shared" si="241"/>
        <v>-1.1017150803669091</v>
      </c>
      <c r="V2182" s="30">
        <v>444.76060000000001</v>
      </c>
      <c r="W2182" s="3" t="s">
        <v>47</v>
      </c>
      <c r="Z2182" s="3" t="s">
        <v>48</v>
      </c>
      <c r="AA2182" s="3" t="s">
        <v>47</v>
      </c>
      <c r="AB2182" s="12" t="s">
        <v>47</v>
      </c>
      <c r="AC2182" s="3" t="s">
        <v>47</v>
      </c>
      <c r="AE2182" s="3" t="s">
        <v>47</v>
      </c>
      <c r="AF2182" s="3" t="s">
        <v>48</v>
      </c>
      <c r="AG2182" s="3" t="s">
        <v>52</v>
      </c>
      <c r="AH2182" s="3" t="s">
        <v>47</v>
      </c>
      <c r="AK2182" s="3" t="s">
        <v>52</v>
      </c>
      <c r="AL2182" s="3" t="s">
        <v>48</v>
      </c>
      <c r="AU2182" s="3">
        <v>0</v>
      </c>
      <c r="AV2182" s="3">
        <v>6</v>
      </c>
      <c r="AW2182" s="3">
        <v>1</v>
      </c>
      <c r="AX2182" s="3">
        <v>6</v>
      </c>
      <c r="AY2182" s="3">
        <v>100</v>
      </c>
      <c r="AZ2182" s="6" t="str">
        <f t="shared" si="242"/>
        <v>1726.2</v>
      </c>
      <c r="BC2182" s="12" t="s">
        <v>4985</v>
      </c>
      <c r="BJ2182" s="12">
        <f t="shared" si="243"/>
        <v>0</v>
      </c>
      <c r="BK2182" s="12">
        <f t="shared" si="244"/>
        <v>0</v>
      </c>
      <c r="CQ2182" s="3" t="str">
        <f>CONCATENATE(baseURL!$A$1,baseURL!$B$1,baseURL!$C$1,".",C2182,".",L2182,".pkl&amp;seq=",BC2182)</f>
        <v>http://proteomics.broadinstitute.org/millscripts/viewfeed.pl?side=xl&amp;cycle=1&amp;fixedMods=iaaC&amp;file=msdataSM/iPRG2012_nd/cpick_in/iPRG2012_nd.1726.2.0.pkl&amp;seq=TLLLADSR</v>
      </c>
    </row>
    <row r="2183" spans="1:95" x14ac:dyDescent="0.2">
      <c r="A2183" s="3">
        <v>7408</v>
      </c>
      <c r="B2183" s="2" t="s">
        <v>4986</v>
      </c>
      <c r="C2183" s="2" t="s">
        <v>4987</v>
      </c>
      <c r="D2183" s="3">
        <v>5554</v>
      </c>
      <c r="E2183" s="3">
        <v>5551</v>
      </c>
      <c r="F2183" s="3">
        <v>36250</v>
      </c>
      <c r="G2183" s="3">
        <v>7276</v>
      </c>
      <c r="H2183" s="3">
        <v>24.539400000000001</v>
      </c>
      <c r="I2183" s="30">
        <v>488.26423</v>
      </c>
      <c r="J2183" s="30">
        <v>488.93625109999999</v>
      </c>
      <c r="K2183" s="30">
        <v>-0.67201999999999995</v>
      </c>
      <c r="L2183" s="3">
        <v>0</v>
      </c>
      <c r="M2183" s="3">
        <v>3</v>
      </c>
      <c r="N2183" s="10">
        <f t="shared" si="238"/>
        <v>1</v>
      </c>
      <c r="O2183" s="35">
        <v>3</v>
      </c>
      <c r="P2183" s="17"/>
      <c r="Q2183" s="40">
        <v>1464.7766799999999</v>
      </c>
      <c r="R2183" s="40">
        <v>488.93040999999999</v>
      </c>
      <c r="S2183" s="18">
        <f t="shared" si="239"/>
        <v>-1362.5251904458082</v>
      </c>
      <c r="T2183" s="18">
        <f t="shared" si="240"/>
        <v>11.946689918505628</v>
      </c>
      <c r="U2183" s="18">
        <f t="shared" si="241"/>
        <v>11.228591815364638</v>
      </c>
      <c r="V2183" s="30">
        <v>488.9359</v>
      </c>
      <c r="W2183" s="3" t="s">
        <v>47</v>
      </c>
      <c r="X2183" s="3" t="s">
        <v>47</v>
      </c>
      <c r="Y2183" s="3" t="s">
        <v>47</v>
      </c>
      <c r="Z2183" s="3" t="s">
        <v>47</v>
      </c>
      <c r="AA2183" s="3" t="s">
        <v>47</v>
      </c>
      <c r="AB2183" s="12" t="s">
        <v>48</v>
      </c>
      <c r="AC2183" s="3" t="s">
        <v>48</v>
      </c>
      <c r="AD2183" s="3" t="s">
        <v>47</v>
      </c>
      <c r="AF2183" s="3" t="s">
        <v>52</v>
      </c>
      <c r="AG2183" s="3" t="s">
        <v>52</v>
      </c>
      <c r="AI2183" s="3" t="s">
        <v>52</v>
      </c>
      <c r="AK2183" s="3" t="s">
        <v>48</v>
      </c>
      <c r="AL2183" s="3" t="s">
        <v>52</v>
      </c>
      <c r="AM2183" s="3" t="s">
        <v>65</v>
      </c>
      <c r="AO2183" s="3" t="s">
        <v>48</v>
      </c>
      <c r="AP2183" s="3" t="s">
        <v>52</v>
      </c>
      <c r="AU2183" s="3">
        <v>1</v>
      </c>
      <c r="AV2183" s="3">
        <v>6</v>
      </c>
      <c r="AW2183" s="3">
        <v>2</v>
      </c>
      <c r="AX2183" s="3">
        <v>4</v>
      </c>
      <c r="AY2183" s="3">
        <v>66.67</v>
      </c>
      <c r="AZ2183" s="6" t="str">
        <f t="shared" si="242"/>
        <v>1726.3</v>
      </c>
      <c r="BC2183" s="12" t="s">
        <v>4988</v>
      </c>
      <c r="BJ2183" s="12">
        <f t="shared" si="243"/>
        <v>0</v>
      </c>
      <c r="BK2183" s="12">
        <f t="shared" si="244"/>
        <v>0</v>
      </c>
      <c r="BO2183" s="3" t="s">
        <v>54</v>
      </c>
      <c r="BR2183" s="3" t="s">
        <v>54</v>
      </c>
      <c r="BS2183" s="3" t="s">
        <v>4989</v>
      </c>
      <c r="BZ2183" s="3" t="s">
        <v>4989</v>
      </c>
      <c r="CI2183" s="3" t="s">
        <v>4990</v>
      </c>
      <c r="CQ2183" s="3" t="str">
        <f>CONCATENATE(baseURL!$A$1,baseURL!$B$1,baseURL!$C$1,".",C2183,".",L2183,".pkl&amp;seq=",BC2183,"&amp;varMods=Deamidated-Q")</f>
        <v>http://proteomics.broadinstitute.org/millscripts/viewfeed.pl?side=xl&amp;cycle=1&amp;fixedMods=iaaC&amp;file=msdataSM/iPRG2012_nd/cpick_in/iPRG2012_nd.1726.3.0.pkl&amp;seq=VTqMTPAPKLSYK&amp;varMods=Deamidated-Q</v>
      </c>
    </row>
    <row r="2184" spans="1:95" x14ac:dyDescent="0.2">
      <c r="A2184" s="3">
        <v>5125</v>
      </c>
      <c r="B2184" s="2" t="s">
        <v>4991</v>
      </c>
      <c r="C2184" s="2" t="s">
        <v>4992</v>
      </c>
      <c r="D2184" s="3">
        <v>5555</v>
      </c>
      <c r="E2184" s="3">
        <v>5552</v>
      </c>
      <c r="F2184" s="3">
        <v>36251</v>
      </c>
      <c r="G2184" s="3">
        <v>7277</v>
      </c>
      <c r="H2184" s="3">
        <v>24.543600000000001</v>
      </c>
      <c r="I2184" s="30">
        <v>553.62536</v>
      </c>
      <c r="J2184" s="30">
        <v>553.62620240000001</v>
      </c>
      <c r="K2184" s="30">
        <v>-8.4000000000000003E-4</v>
      </c>
      <c r="L2184" s="3">
        <v>3</v>
      </c>
      <c r="M2184" s="3">
        <v>3</v>
      </c>
      <c r="N2184" s="10">
        <f t="shared" si="238"/>
        <v>1</v>
      </c>
      <c r="O2184" s="35">
        <v>3</v>
      </c>
      <c r="P2184" s="17"/>
      <c r="Q2184" s="40">
        <v>1658.8608899999999</v>
      </c>
      <c r="R2184" s="40">
        <v>553.62514999999996</v>
      </c>
      <c r="S2184" s="18">
        <f t="shared" si="239"/>
        <v>0.37931802779955925</v>
      </c>
      <c r="T2184" s="18">
        <f t="shared" si="240"/>
        <v>1.9009252019144944</v>
      </c>
      <c r="U2184" s="18">
        <f t="shared" si="241"/>
        <v>1.354707241965269</v>
      </c>
      <c r="V2184" s="30">
        <v>553.6259</v>
      </c>
      <c r="W2184" s="3" t="s">
        <v>47</v>
      </c>
      <c r="X2184" s="3" t="s">
        <v>47</v>
      </c>
      <c r="Y2184" s="3" t="s">
        <v>47</v>
      </c>
      <c r="Z2184" s="3" t="s">
        <v>47</v>
      </c>
      <c r="AA2184" s="3" t="s">
        <v>47</v>
      </c>
      <c r="AB2184" s="12" t="s">
        <v>47</v>
      </c>
      <c r="AC2184" s="3" t="s">
        <v>47</v>
      </c>
      <c r="AD2184" s="3" t="s">
        <v>47</v>
      </c>
      <c r="AE2184" s="3" t="s">
        <v>47</v>
      </c>
      <c r="AF2184" s="3" t="s">
        <v>47</v>
      </c>
      <c r="AG2184" s="3" t="s">
        <v>47</v>
      </c>
      <c r="AH2184" s="3" t="s">
        <v>47</v>
      </c>
      <c r="AI2184" s="3" t="s">
        <v>47</v>
      </c>
      <c r="AJ2184" s="3" t="s">
        <v>47</v>
      </c>
      <c r="AK2184" s="3" t="s">
        <v>47</v>
      </c>
      <c r="AL2184" s="3" t="s">
        <v>47</v>
      </c>
      <c r="AM2184" s="3" t="s">
        <v>47</v>
      </c>
      <c r="AN2184" s="3" t="s">
        <v>47</v>
      </c>
      <c r="AU2184" s="3">
        <v>0</v>
      </c>
      <c r="AV2184" s="3">
        <v>18</v>
      </c>
      <c r="AW2184" s="3">
        <v>1</v>
      </c>
      <c r="AX2184" s="3">
        <v>18</v>
      </c>
      <c r="AY2184" s="3">
        <v>100</v>
      </c>
      <c r="AZ2184" s="6" t="str">
        <f t="shared" si="242"/>
        <v>1726.4</v>
      </c>
      <c r="BC2184" s="12" t="s">
        <v>4993</v>
      </c>
      <c r="BJ2184" s="12">
        <f t="shared" si="243"/>
        <v>0</v>
      </c>
      <c r="BK2184" s="12">
        <f t="shared" si="244"/>
        <v>0</v>
      </c>
      <c r="CQ2184" s="3" t="str">
        <f>CONCATENATE(baseURL!$A$1,baseURL!$B$1,baseURL!$C$1,".",C2184,".",L2184,".pkl&amp;seq=",BC2184)</f>
        <v>http://proteomics.broadinstitute.org/millscripts/viewfeed.pl?side=xl&amp;cycle=1&amp;fixedMods=iaaC&amp;file=msdataSM/iPRG2012_nd/cpick_in/iPRG2012_nd.1726.4.3.pkl&amp;seq=TYAAELAHNLSAKNR</v>
      </c>
    </row>
    <row r="2185" spans="1:95" x14ac:dyDescent="0.2">
      <c r="A2185" s="3">
        <v>3168</v>
      </c>
      <c r="B2185" s="2" t="s">
        <v>4997</v>
      </c>
      <c r="C2185" s="2" t="s">
        <v>4991</v>
      </c>
      <c r="D2185" s="3">
        <v>5560</v>
      </c>
      <c r="E2185" s="3">
        <v>5557</v>
      </c>
      <c r="F2185" s="3">
        <v>36273</v>
      </c>
      <c r="G2185" s="3">
        <v>7283</v>
      </c>
      <c r="H2185" s="3">
        <v>24.5641</v>
      </c>
      <c r="I2185" s="30">
        <v>530.81029000000001</v>
      </c>
      <c r="J2185" s="30">
        <v>530.80931899999996</v>
      </c>
      <c r="K2185" s="30">
        <v>9.7000000000000005E-4</v>
      </c>
      <c r="L2185" s="3">
        <v>2</v>
      </c>
      <c r="M2185" s="3">
        <v>2</v>
      </c>
      <c r="N2185" s="10">
        <f t="shared" si="238"/>
        <v>1</v>
      </c>
      <c r="O2185" s="35">
        <v>2</v>
      </c>
      <c r="P2185" s="17"/>
      <c r="Q2185" s="40">
        <v>1060.6149600000001</v>
      </c>
      <c r="R2185" s="40">
        <v>530.81111999999996</v>
      </c>
      <c r="S2185" s="18">
        <f t="shared" si="239"/>
        <v>-1.5636447102894426</v>
      </c>
      <c r="T2185" s="18">
        <f t="shared" si="240"/>
        <v>-3.3929206306009299</v>
      </c>
      <c r="U2185" s="18">
        <f t="shared" si="241"/>
        <v>-3.805496765056275</v>
      </c>
      <c r="V2185" s="30">
        <v>530.80909999999994</v>
      </c>
      <c r="W2185" s="3" t="s">
        <v>47</v>
      </c>
      <c r="X2185" s="3" t="s">
        <v>47</v>
      </c>
      <c r="Y2185" s="3" t="s">
        <v>47</v>
      </c>
      <c r="Z2185" s="3" t="s">
        <v>47</v>
      </c>
      <c r="AA2185" s="3" t="s">
        <v>47</v>
      </c>
      <c r="AB2185" s="12" t="s">
        <v>47</v>
      </c>
      <c r="AC2185" s="3" t="s">
        <v>47</v>
      </c>
      <c r="AE2185" s="3" t="s">
        <v>47</v>
      </c>
      <c r="AF2185" s="3" t="s">
        <v>48</v>
      </c>
      <c r="AG2185" s="3" t="s">
        <v>48</v>
      </c>
      <c r="AH2185" s="3" t="s">
        <v>47</v>
      </c>
      <c r="AK2185" s="3" t="s">
        <v>52</v>
      </c>
      <c r="AL2185" s="3" t="s">
        <v>48</v>
      </c>
      <c r="AM2185" s="3" t="s">
        <v>47</v>
      </c>
      <c r="AU2185" s="3">
        <v>0</v>
      </c>
      <c r="AV2185" s="3">
        <v>10</v>
      </c>
      <c r="AW2185" s="3">
        <v>1</v>
      </c>
      <c r="AX2185" s="3">
        <v>10</v>
      </c>
      <c r="AY2185" s="3">
        <v>100</v>
      </c>
      <c r="AZ2185" s="6" t="str">
        <f t="shared" si="242"/>
        <v>1727.5</v>
      </c>
      <c r="BC2185" s="12" t="s">
        <v>4998</v>
      </c>
      <c r="BJ2185" s="12">
        <f t="shared" si="243"/>
        <v>0</v>
      </c>
      <c r="BK2185" s="12">
        <f t="shared" si="244"/>
        <v>0</v>
      </c>
      <c r="CQ2185" s="3" t="str">
        <f>CONCATENATE(baseURL!$A$1,baseURL!$B$1,baseURL!$C$1,".",C2185,".",L2185,".pkl&amp;seq=",BC2185)</f>
        <v>http://proteomics.broadinstitute.org/millscripts/viewfeed.pl?side=xl&amp;cycle=1&amp;fixedMods=iaaC&amp;file=msdataSM/iPRG2012_nd/cpick_in/iPRG2012_nd.1727.5.2.pkl&amp;seq=LFKLEGTPR</v>
      </c>
    </row>
    <row r="2186" spans="1:95" x14ac:dyDescent="0.2">
      <c r="A2186" s="3">
        <v>4223</v>
      </c>
      <c r="B2186" s="2" t="s">
        <v>4999</v>
      </c>
      <c r="C2186" s="2" t="s">
        <v>5000</v>
      </c>
      <c r="D2186" s="3">
        <v>5561</v>
      </c>
      <c r="E2186" s="3">
        <v>5558</v>
      </c>
      <c r="F2186" s="3">
        <v>36274</v>
      </c>
      <c r="G2186" s="3">
        <v>7284</v>
      </c>
      <c r="H2186" s="3">
        <v>24.567499999999999</v>
      </c>
      <c r="I2186" s="30">
        <v>562.92773999999997</v>
      </c>
      <c r="J2186" s="30">
        <v>562.92937419999998</v>
      </c>
      <c r="K2186" s="30">
        <v>-1.6299999999999999E-3</v>
      </c>
      <c r="L2186" s="3">
        <v>3</v>
      </c>
      <c r="M2186" s="3">
        <v>3</v>
      </c>
      <c r="N2186" s="10">
        <f t="shared" si="238"/>
        <v>1</v>
      </c>
      <c r="O2186" s="35">
        <v>3</v>
      </c>
      <c r="P2186" s="17"/>
      <c r="Q2186" s="40">
        <v>1686.7718</v>
      </c>
      <c r="R2186" s="40">
        <v>562.92879000000005</v>
      </c>
      <c r="S2186" s="18">
        <f t="shared" si="239"/>
        <v>-1.865244803125967</v>
      </c>
      <c r="T2186" s="18">
        <f t="shared" si="240"/>
        <v>1.0377866797943547</v>
      </c>
      <c r="U2186" s="18">
        <f t="shared" si="241"/>
        <v>0.55069132260839992</v>
      </c>
      <c r="V2186" s="30">
        <v>562.92909999999995</v>
      </c>
      <c r="W2186" s="3" t="s">
        <v>47</v>
      </c>
      <c r="X2186" s="3" t="s">
        <v>47</v>
      </c>
      <c r="Y2186" s="3" t="s">
        <v>47</v>
      </c>
      <c r="Z2186" s="3" t="s">
        <v>47</v>
      </c>
      <c r="AA2186" s="3" t="s">
        <v>65</v>
      </c>
      <c r="AB2186" s="12" t="s">
        <v>47</v>
      </c>
      <c r="AC2186" s="3" t="s">
        <v>47</v>
      </c>
      <c r="AD2186" s="3" t="s">
        <v>47</v>
      </c>
      <c r="AE2186" s="3" t="s">
        <v>47</v>
      </c>
      <c r="AF2186" s="3" t="s">
        <v>47</v>
      </c>
      <c r="AG2186" s="3" t="s">
        <v>47</v>
      </c>
      <c r="AH2186" s="3" t="s">
        <v>47</v>
      </c>
      <c r="AI2186" s="3" t="s">
        <v>47</v>
      </c>
      <c r="AJ2186" s="3" t="s">
        <v>47</v>
      </c>
      <c r="AK2186" s="3" t="s">
        <v>47</v>
      </c>
      <c r="AL2186" s="3" t="s">
        <v>47</v>
      </c>
      <c r="AM2186" s="3" t="s">
        <v>47</v>
      </c>
      <c r="AU2186" s="3">
        <v>1</v>
      </c>
      <c r="AV2186" s="3">
        <v>16</v>
      </c>
      <c r="AW2186" s="3">
        <v>1</v>
      </c>
      <c r="AX2186" s="3">
        <v>16</v>
      </c>
      <c r="AY2186" s="3">
        <v>100</v>
      </c>
      <c r="AZ2186" s="6" t="str">
        <f t="shared" si="242"/>
        <v>1727.6</v>
      </c>
      <c r="BC2186" s="12" t="s">
        <v>5001</v>
      </c>
      <c r="BJ2186" s="12">
        <f t="shared" si="243"/>
        <v>0</v>
      </c>
      <c r="BK2186" s="12">
        <f t="shared" si="244"/>
        <v>0</v>
      </c>
      <c r="BW2186" s="3" t="s">
        <v>5002</v>
      </c>
      <c r="CQ2186" s="3" t="str">
        <f>CONCATENATE(baseURL!$A$1,baseURL!$B$1,baseURL!$C$1,".",C2186,".",L2186,".pkl&amp;seq=",BC2186)</f>
        <v>http://proteomics.broadinstitute.org/millscripts/viewfeed.pl?side=xl&amp;cycle=1&amp;fixedMods=iaaC&amp;file=msdataSM/iPRG2012_nd/cpick_in/iPRG2012_nd.1727.6.3.pkl&amp;seq=SEYDRGVSTFSPEGR</v>
      </c>
    </row>
    <row r="2187" spans="1:95" x14ac:dyDescent="0.2">
      <c r="A2187" s="3">
        <v>4251</v>
      </c>
      <c r="B2187" s="2" t="s">
        <v>5003</v>
      </c>
      <c r="C2187" s="2" t="s">
        <v>5004</v>
      </c>
      <c r="D2187" s="3">
        <v>5562</v>
      </c>
      <c r="E2187" s="3">
        <v>5559</v>
      </c>
      <c r="F2187" s="3">
        <v>36290</v>
      </c>
      <c r="G2187" s="3">
        <v>7286</v>
      </c>
      <c r="H2187" s="3">
        <v>24.5763</v>
      </c>
      <c r="I2187" s="30">
        <v>421.75925000000001</v>
      </c>
      <c r="J2187" s="30">
        <v>421.75938129999997</v>
      </c>
      <c r="K2187" s="30">
        <v>-1.2999999999999999E-4</v>
      </c>
      <c r="L2187" s="3">
        <v>2</v>
      </c>
      <c r="M2187" s="3">
        <v>2</v>
      </c>
      <c r="N2187" s="10">
        <f t="shared" si="238"/>
        <v>1</v>
      </c>
      <c r="O2187" s="35">
        <v>2</v>
      </c>
      <c r="P2187" s="17"/>
      <c r="Q2187" s="40">
        <v>842.50942999999995</v>
      </c>
      <c r="R2187" s="40">
        <v>421.75835000000001</v>
      </c>
      <c r="S2187" s="18">
        <f t="shared" si="239"/>
        <v>2.1339233710522985</v>
      </c>
      <c r="T2187" s="18">
        <f t="shared" si="240"/>
        <v>2.4452390805434923</v>
      </c>
      <c r="U2187" s="18">
        <f t="shared" si="241"/>
        <v>1.7782694758319897</v>
      </c>
      <c r="V2187" s="30">
        <v>421.75909999999999</v>
      </c>
      <c r="W2187" s="3" t="s">
        <v>47</v>
      </c>
      <c r="X2187" s="3" t="s">
        <v>47</v>
      </c>
      <c r="Y2187" s="3" t="s">
        <v>47</v>
      </c>
      <c r="Z2187" s="3" t="s">
        <v>47</v>
      </c>
      <c r="AB2187" s="12" t="s">
        <v>47</v>
      </c>
      <c r="AC2187" s="3" t="s">
        <v>47</v>
      </c>
      <c r="AD2187" s="3" t="s">
        <v>47</v>
      </c>
      <c r="AE2187" s="3" t="s">
        <v>47</v>
      </c>
      <c r="AF2187" s="3" t="s">
        <v>47</v>
      </c>
      <c r="AG2187" s="3" t="s">
        <v>47</v>
      </c>
      <c r="AH2187" s="3" t="s">
        <v>47</v>
      </c>
      <c r="AI2187" s="3" t="s">
        <v>47</v>
      </c>
      <c r="AJ2187" s="3" t="s">
        <v>47</v>
      </c>
      <c r="AK2187" s="3" t="s">
        <v>47</v>
      </c>
      <c r="AL2187" s="3" t="s">
        <v>47</v>
      </c>
      <c r="AU2187" s="3">
        <v>0</v>
      </c>
      <c r="AV2187" s="3">
        <v>15</v>
      </c>
      <c r="AW2187" s="3">
        <v>1</v>
      </c>
      <c r="AX2187" s="3">
        <v>15</v>
      </c>
      <c r="AY2187" s="3">
        <v>100</v>
      </c>
      <c r="AZ2187" s="6" t="str">
        <f t="shared" si="242"/>
        <v>1728.1</v>
      </c>
      <c r="BC2187" s="12" t="s">
        <v>4707</v>
      </c>
      <c r="BJ2187" s="12">
        <f t="shared" si="243"/>
        <v>0</v>
      </c>
      <c r="BK2187" s="12">
        <f t="shared" si="244"/>
        <v>0</v>
      </c>
      <c r="CQ2187" s="3" t="str">
        <f>CONCATENATE(baseURL!$A$1,baseURL!$B$1,baseURL!$C$1,".",C2187,".",L2187,".pkl&amp;seq=",BC2187)</f>
        <v>http://proteomics.broadinstitute.org/millscripts/viewfeed.pl?side=xl&amp;cycle=1&amp;fixedMods=iaaC&amp;file=msdataSM/iPRG2012_nd/cpick_in/iPRG2012_nd.1728.1.2.pkl&amp;seq=VATVSLPR</v>
      </c>
    </row>
    <row r="2188" spans="1:95" x14ac:dyDescent="0.2">
      <c r="A2188" s="3">
        <v>3159</v>
      </c>
      <c r="B2188" s="2" t="s">
        <v>5005</v>
      </c>
      <c r="C2188" s="2" t="s">
        <v>5006</v>
      </c>
      <c r="D2188" s="3">
        <v>5566</v>
      </c>
      <c r="E2188" s="3">
        <v>5563</v>
      </c>
      <c r="F2188" s="3">
        <v>36294</v>
      </c>
      <c r="G2188" s="3">
        <v>7290</v>
      </c>
      <c r="H2188" s="3">
        <v>24.5838</v>
      </c>
      <c r="I2188" s="30">
        <v>490.59258</v>
      </c>
      <c r="J2188" s="30">
        <v>490.59178470000001</v>
      </c>
      <c r="K2188" s="30">
        <v>8.0000000000000004E-4</v>
      </c>
      <c r="L2188" s="3">
        <v>3</v>
      </c>
      <c r="M2188" s="3">
        <v>3</v>
      </c>
      <c r="N2188" s="10">
        <f t="shared" si="238"/>
        <v>1</v>
      </c>
      <c r="O2188" s="35">
        <v>3</v>
      </c>
      <c r="P2188" s="17"/>
      <c r="Q2188" s="40">
        <v>1469.75945</v>
      </c>
      <c r="R2188" s="40">
        <v>490.59133000000003</v>
      </c>
      <c r="S2188" s="18">
        <f t="shared" si="239"/>
        <v>2.5479455578035619</v>
      </c>
      <c r="T2188" s="18">
        <f t="shared" si="240"/>
        <v>0.92684067608266241</v>
      </c>
      <c r="U2188" s="18">
        <f t="shared" si="241"/>
        <v>0.34652059580566819</v>
      </c>
      <c r="V2188" s="30">
        <v>490.5915</v>
      </c>
      <c r="W2188" s="3" t="s">
        <v>47</v>
      </c>
      <c r="X2188" s="3" t="s">
        <v>47</v>
      </c>
      <c r="Y2188" s="3" t="s">
        <v>47</v>
      </c>
      <c r="Z2188" s="3" t="s">
        <v>47</v>
      </c>
      <c r="AA2188" s="3" t="s">
        <v>47</v>
      </c>
      <c r="AB2188" s="12" t="s">
        <v>47</v>
      </c>
      <c r="AC2188" s="3" t="s">
        <v>52</v>
      </c>
      <c r="AE2188" s="3" t="s">
        <v>47</v>
      </c>
      <c r="AF2188" s="3" t="s">
        <v>48</v>
      </c>
      <c r="AG2188" s="3" t="s">
        <v>52</v>
      </c>
      <c r="AH2188" s="3" t="s">
        <v>47</v>
      </c>
      <c r="AM2188" s="3" t="s">
        <v>48</v>
      </c>
      <c r="AU2188" s="3">
        <v>0</v>
      </c>
      <c r="AV2188" s="3">
        <v>8</v>
      </c>
      <c r="AW2188" s="3">
        <v>1</v>
      </c>
      <c r="AX2188" s="3">
        <v>8</v>
      </c>
      <c r="AY2188" s="3">
        <v>100</v>
      </c>
      <c r="AZ2188" s="6" t="str">
        <f t="shared" si="242"/>
        <v>1728.5</v>
      </c>
      <c r="BC2188" s="12" t="s">
        <v>5007</v>
      </c>
      <c r="BJ2188" s="12">
        <f t="shared" si="243"/>
        <v>0</v>
      </c>
      <c r="BK2188" s="12">
        <f t="shared" si="244"/>
        <v>0</v>
      </c>
      <c r="CQ2188" s="3" t="str">
        <f>CONCATENATE(baseURL!$A$1,baseURL!$B$1,baseURL!$C$1,".",C2188,".",L2188,".pkl&amp;seq=",BC2188)</f>
        <v>http://proteomics.broadinstitute.org/millscripts/viewfeed.pl?side=xl&amp;cycle=1&amp;fixedMods=iaaC&amp;file=msdataSM/iPRG2012_nd/cpick_in/iPRG2012_nd.1728.5.3.pkl&amp;seq=AQVDLPEDRADLK</v>
      </c>
    </row>
    <row r="2189" spans="1:95" x14ac:dyDescent="0.2">
      <c r="A2189" s="3">
        <v>6105</v>
      </c>
      <c r="B2189" s="2" t="s">
        <v>5012</v>
      </c>
      <c r="C2189" s="2" t="s">
        <v>5013</v>
      </c>
      <c r="D2189" s="3">
        <v>5579</v>
      </c>
      <c r="E2189" s="3">
        <v>5576</v>
      </c>
      <c r="F2189" s="3">
        <v>36320</v>
      </c>
      <c r="G2189" s="3">
        <v>7304</v>
      </c>
      <c r="H2189" s="3">
        <v>24.615200000000002</v>
      </c>
      <c r="I2189" s="30">
        <v>698.83756000000005</v>
      </c>
      <c r="J2189" s="30">
        <v>698.83837349999999</v>
      </c>
      <c r="K2189" s="30">
        <v>-8.0999999999999996E-4</v>
      </c>
      <c r="L2189" s="3">
        <v>0</v>
      </c>
      <c r="M2189" s="3">
        <v>2</v>
      </c>
      <c r="N2189" s="10">
        <f t="shared" si="238"/>
        <v>1</v>
      </c>
      <c r="O2189" s="35">
        <v>2</v>
      </c>
      <c r="P2189" s="17"/>
      <c r="Q2189" s="40">
        <v>1396.6703</v>
      </c>
      <c r="R2189" s="40">
        <v>698.83879000000002</v>
      </c>
      <c r="S2189" s="18">
        <f t="shared" si="239"/>
        <v>-1.7600625746090786</v>
      </c>
      <c r="T2189" s="18">
        <f t="shared" si="240"/>
        <v>-0.59598866861477962</v>
      </c>
      <c r="U2189" s="18">
        <f t="shared" si="241"/>
        <v>-0.98735217597640801</v>
      </c>
      <c r="V2189" s="30">
        <v>698.83810000000005</v>
      </c>
      <c r="W2189" s="3" t="s">
        <v>47</v>
      </c>
      <c r="X2189" s="3" t="s">
        <v>47</v>
      </c>
      <c r="Y2189" s="3" t="s">
        <v>47</v>
      </c>
      <c r="Z2189" s="3" t="s">
        <v>47</v>
      </c>
      <c r="AA2189" s="3" t="s">
        <v>48</v>
      </c>
      <c r="AB2189" s="12" t="s">
        <v>47</v>
      </c>
      <c r="AC2189" s="3" t="s">
        <v>47</v>
      </c>
      <c r="AD2189" s="3" t="s">
        <v>47</v>
      </c>
      <c r="AE2189" s="3" t="s">
        <v>47</v>
      </c>
      <c r="AF2189" s="3" t="s">
        <v>47</v>
      </c>
      <c r="AG2189" s="3" t="s">
        <v>47</v>
      </c>
      <c r="AH2189" s="3" t="s">
        <v>47</v>
      </c>
      <c r="AI2189" s="3" t="s">
        <v>47</v>
      </c>
      <c r="AK2189" s="3" t="s">
        <v>47</v>
      </c>
      <c r="AL2189" s="3" t="s">
        <v>47</v>
      </c>
      <c r="AO2189" s="3" t="s">
        <v>52</v>
      </c>
      <c r="AU2189" s="3">
        <v>0</v>
      </c>
      <c r="AV2189" s="3">
        <v>14</v>
      </c>
      <c r="AW2189" s="3">
        <v>1</v>
      </c>
      <c r="AX2189" s="3">
        <v>14</v>
      </c>
      <c r="AY2189" s="3">
        <v>100</v>
      </c>
      <c r="AZ2189" s="6" t="str">
        <f t="shared" si="242"/>
        <v>1729.10</v>
      </c>
      <c r="BC2189" s="12" t="s">
        <v>5014</v>
      </c>
      <c r="BJ2189" s="12">
        <f t="shared" si="243"/>
        <v>0</v>
      </c>
      <c r="BK2189" s="12">
        <f t="shared" si="244"/>
        <v>0</v>
      </c>
      <c r="CQ2189" s="3" t="str">
        <f>CONCATENATE(baseURL!$A$1,baseURL!$B$1,baseURL!$C$1,".",C2189,".",L2189,".pkl&amp;seq=",BC2189)</f>
        <v>http://proteomics.broadinstitute.org/millscripts/viewfeed.pl?side=xl&amp;cycle=1&amp;fixedMods=iaaC&amp;file=msdataSM/iPRG2012_nd/cpick_in/iPRG2012_nd.1729.10.0.pkl&amp;seq=LESSVESQFSAGR</v>
      </c>
    </row>
    <row r="2190" spans="1:95" x14ac:dyDescent="0.2">
      <c r="A2190" s="3">
        <v>3157</v>
      </c>
      <c r="B2190" s="2" t="s">
        <v>5015</v>
      </c>
      <c r="C2190" s="2" t="s">
        <v>5003</v>
      </c>
      <c r="D2190" s="3">
        <v>5571</v>
      </c>
      <c r="E2190" s="3">
        <v>5568</v>
      </c>
      <c r="F2190" s="3">
        <v>36312</v>
      </c>
      <c r="G2190" s="3">
        <v>7296</v>
      </c>
      <c r="H2190" s="3">
        <v>24.601900000000001</v>
      </c>
      <c r="I2190" s="30">
        <v>420.22429</v>
      </c>
      <c r="J2190" s="30">
        <v>420.22073610000001</v>
      </c>
      <c r="K2190" s="30">
        <v>3.5500000000000002E-3</v>
      </c>
      <c r="L2190" s="3">
        <v>6</v>
      </c>
      <c r="M2190" s="3">
        <v>3</v>
      </c>
      <c r="N2190" s="10">
        <f t="shared" si="238"/>
        <v>-1</v>
      </c>
      <c r="O2190" s="35">
        <v>3</v>
      </c>
      <c r="P2190" s="17"/>
      <c r="Q2190" s="40">
        <v>1258.646</v>
      </c>
      <c r="R2190" s="40">
        <v>420.22018000000003</v>
      </c>
      <c r="S2190" s="18">
        <f t="shared" si="239"/>
        <v>9.7805869293777121</v>
      </c>
      <c r="T2190" s="18">
        <f t="shared" si="240"/>
        <v>1.3233538664967539</v>
      </c>
      <c r="U2190" s="18">
        <f t="shared" si="241"/>
        <v>0.76150555165600453</v>
      </c>
      <c r="V2190" s="30">
        <v>420.22050000000002</v>
      </c>
      <c r="W2190" s="3" t="s">
        <v>47</v>
      </c>
      <c r="X2190" s="3" t="s">
        <v>47</v>
      </c>
      <c r="Y2190" s="3" t="s">
        <v>47</v>
      </c>
      <c r="Z2190" s="3" t="s">
        <v>47</v>
      </c>
      <c r="AA2190" s="3" t="s">
        <v>47</v>
      </c>
      <c r="AB2190" s="12" t="s">
        <v>47</v>
      </c>
      <c r="AE2190" s="3" t="s">
        <v>47</v>
      </c>
      <c r="AF2190" s="3" t="s">
        <v>48</v>
      </c>
      <c r="AH2190" s="3" t="s">
        <v>47</v>
      </c>
      <c r="AL2190" s="3" t="s">
        <v>48</v>
      </c>
      <c r="AM2190" s="3" t="s">
        <v>47</v>
      </c>
      <c r="AU2190" s="3">
        <v>0</v>
      </c>
      <c r="AV2190" s="3">
        <v>9</v>
      </c>
      <c r="AW2190" s="3">
        <v>1</v>
      </c>
      <c r="AX2190" s="3">
        <v>9</v>
      </c>
      <c r="AY2190" s="3">
        <v>100</v>
      </c>
      <c r="AZ2190" s="6" t="str">
        <f t="shared" si="242"/>
        <v>1729.2</v>
      </c>
      <c r="BC2190" s="12" t="s">
        <v>4943</v>
      </c>
      <c r="BJ2190" s="12">
        <f t="shared" si="243"/>
        <v>0</v>
      </c>
      <c r="BK2190" s="12">
        <f t="shared" si="244"/>
        <v>0</v>
      </c>
      <c r="CQ2190" s="3" t="str">
        <f>CONCATENATE(baseURL!$A$1,baseURL!$B$1,baseURL!$C$1,".",C2190,".",L2190,".pkl&amp;seq=",BC2190)</f>
        <v>http://proteomics.broadinstitute.org/millscripts/viewfeed.pl?side=xl&amp;cycle=1&amp;fixedMods=iaaC&amp;file=msdataSM/iPRG2012_nd/cpick_in/iPRG2012_nd.1729.2.6.pkl&amp;seq=EKLPLDQMER</v>
      </c>
    </row>
    <row r="2191" spans="1:95" x14ac:dyDescent="0.2">
      <c r="A2191" s="3">
        <v>3502</v>
      </c>
      <c r="B2191" s="2" t="s">
        <v>5016</v>
      </c>
      <c r="C2191" s="2" t="s">
        <v>5017</v>
      </c>
      <c r="D2191" s="3">
        <v>5574</v>
      </c>
      <c r="E2191" s="3">
        <v>5571</v>
      </c>
      <c r="F2191" s="3">
        <v>36315</v>
      </c>
      <c r="G2191" s="3">
        <v>7299</v>
      </c>
      <c r="H2191" s="3">
        <v>24.6069</v>
      </c>
      <c r="I2191" s="30">
        <v>504.26726000000002</v>
      </c>
      <c r="J2191" s="30">
        <v>504.26532689999999</v>
      </c>
      <c r="K2191" s="30">
        <v>1.9300000000000001E-3</v>
      </c>
      <c r="L2191" s="3">
        <v>2</v>
      </c>
      <c r="M2191" s="3">
        <v>2</v>
      </c>
      <c r="N2191" s="10">
        <f t="shared" si="238"/>
        <v>1</v>
      </c>
      <c r="O2191" s="35">
        <v>2</v>
      </c>
      <c r="P2191" s="17"/>
      <c r="Q2191" s="40">
        <v>1007.51564</v>
      </c>
      <c r="R2191" s="40">
        <v>504.26146</v>
      </c>
      <c r="S2191" s="18">
        <f t="shared" si="239"/>
        <v>11.501969633019366</v>
      </c>
      <c r="T2191" s="18">
        <f t="shared" si="240"/>
        <v>7.6684424782162548</v>
      </c>
      <c r="U2191" s="18">
        <f t="shared" si="241"/>
        <v>7.615097136364847</v>
      </c>
      <c r="V2191" s="30">
        <v>504.26530000000002</v>
      </c>
      <c r="W2191" s="3" t="s">
        <v>52</v>
      </c>
      <c r="X2191" s="3" t="s">
        <v>47</v>
      </c>
      <c r="Y2191" s="3" t="s">
        <v>47</v>
      </c>
      <c r="Z2191" s="3" t="s">
        <v>47</v>
      </c>
      <c r="AA2191" s="3" t="s">
        <v>47</v>
      </c>
      <c r="AB2191" s="12" t="s">
        <v>47</v>
      </c>
      <c r="AC2191" s="3" t="s">
        <v>47</v>
      </c>
      <c r="AD2191" s="3" t="s">
        <v>47</v>
      </c>
      <c r="AE2191" s="3" t="s">
        <v>47</v>
      </c>
      <c r="AF2191" s="3" t="s">
        <v>47</v>
      </c>
      <c r="AH2191" s="3" t="s">
        <v>47</v>
      </c>
      <c r="AI2191" s="3" t="s">
        <v>48</v>
      </c>
      <c r="AJ2191" s="3" t="s">
        <v>52</v>
      </c>
      <c r="AK2191" s="3" t="s">
        <v>48</v>
      </c>
      <c r="AL2191" s="3" t="s">
        <v>47</v>
      </c>
      <c r="AM2191" s="3" t="s">
        <v>47</v>
      </c>
      <c r="AU2191" s="3">
        <v>0</v>
      </c>
      <c r="AV2191" s="3">
        <v>12</v>
      </c>
      <c r="AW2191" s="3">
        <v>1</v>
      </c>
      <c r="AX2191" s="3">
        <v>12</v>
      </c>
      <c r="AY2191" s="3">
        <v>100</v>
      </c>
      <c r="AZ2191" s="6" t="str">
        <f t="shared" si="242"/>
        <v>1729.5</v>
      </c>
      <c r="BC2191" s="12" t="s">
        <v>5018</v>
      </c>
      <c r="BJ2191" s="12">
        <f t="shared" si="243"/>
        <v>0</v>
      </c>
      <c r="BK2191" s="12">
        <f t="shared" si="244"/>
        <v>0</v>
      </c>
      <c r="CQ2191" s="3" t="str">
        <f>CONCATENATE(baseURL!$A$1,baseURL!$B$1,baseURL!$C$1,".",C2191,".",L2191,".pkl&amp;seq=",BC2191)</f>
        <v>http://proteomics.broadinstitute.org/millscripts/viewfeed.pl?side=xl&amp;cycle=1&amp;fixedMods=iaaC&amp;file=msdataSM/iPRG2012_nd/cpick_in/iPRG2012_nd.1729.5.2.pkl&amp;seq=TTLFSPEGR</v>
      </c>
    </row>
    <row r="2192" spans="1:95" x14ac:dyDescent="0.2">
      <c r="A2192" s="3">
        <v>6890</v>
      </c>
      <c r="B2192" s="2" t="s">
        <v>5011</v>
      </c>
      <c r="C2192" s="2" t="s">
        <v>5008</v>
      </c>
      <c r="D2192" s="3">
        <v>5578</v>
      </c>
      <c r="E2192" s="3">
        <v>5575</v>
      </c>
      <c r="F2192" s="3">
        <v>36319</v>
      </c>
      <c r="G2192" s="3">
        <v>7303</v>
      </c>
      <c r="H2192" s="3">
        <v>24.613600000000002</v>
      </c>
      <c r="I2192" s="30">
        <v>600.77377999999999</v>
      </c>
      <c r="J2192" s="30">
        <v>600.77139810000006</v>
      </c>
      <c r="K2192" s="30">
        <v>2.3800000000000002E-3</v>
      </c>
      <c r="L2192" s="3">
        <v>2</v>
      </c>
      <c r="M2192" s="3">
        <v>2</v>
      </c>
      <c r="N2192" s="10">
        <f t="shared" si="238"/>
        <v>1</v>
      </c>
      <c r="O2192" s="35">
        <v>2</v>
      </c>
      <c r="P2192" s="17"/>
      <c r="Q2192" s="40">
        <v>1200.53539</v>
      </c>
      <c r="R2192" s="40">
        <v>600.77133000000003</v>
      </c>
      <c r="S2192" s="18">
        <f t="shared" si="239"/>
        <v>4.0780907437001588</v>
      </c>
      <c r="T2192" s="18">
        <f t="shared" si="240"/>
        <v>0.11335427744418437</v>
      </c>
      <c r="U2192" s="18">
        <f t="shared" si="241"/>
        <v>-0.21638848846672171</v>
      </c>
      <c r="V2192" s="30">
        <v>600.77120000000002</v>
      </c>
      <c r="W2192" s="3" t="s">
        <v>47</v>
      </c>
      <c r="X2192" s="3" t="s">
        <v>47</v>
      </c>
      <c r="Y2192" s="3" t="s">
        <v>47</v>
      </c>
      <c r="Z2192" s="3" t="s">
        <v>47</v>
      </c>
      <c r="AA2192" s="3" t="s">
        <v>48</v>
      </c>
      <c r="AB2192" s="12" t="s">
        <v>47</v>
      </c>
      <c r="AC2192" s="3" t="s">
        <v>47</v>
      </c>
      <c r="AD2192" s="3" t="s">
        <v>47</v>
      </c>
      <c r="AE2192" s="3" t="s">
        <v>47</v>
      </c>
      <c r="AF2192" s="3" t="s">
        <v>47</v>
      </c>
      <c r="AG2192" s="3" t="s">
        <v>47</v>
      </c>
      <c r="AH2192" s="3" t="s">
        <v>47</v>
      </c>
      <c r="AI2192" s="3" t="s">
        <v>47</v>
      </c>
      <c r="AJ2192" s="3" t="s">
        <v>47</v>
      </c>
      <c r="AK2192" s="3" t="s">
        <v>47</v>
      </c>
      <c r="AL2192" s="3" t="s">
        <v>47</v>
      </c>
      <c r="AM2192" s="3" t="s">
        <v>47</v>
      </c>
      <c r="AN2192" s="3" t="s">
        <v>47</v>
      </c>
      <c r="AO2192" s="3" t="s">
        <v>47</v>
      </c>
      <c r="AP2192" s="3" t="s">
        <v>47</v>
      </c>
      <c r="AU2192" s="3">
        <v>0</v>
      </c>
      <c r="AV2192" s="3">
        <v>19</v>
      </c>
      <c r="AW2192" s="3">
        <v>1</v>
      </c>
      <c r="AX2192" s="3">
        <v>19</v>
      </c>
      <c r="AY2192" s="3">
        <v>100</v>
      </c>
      <c r="AZ2192" s="6" t="str">
        <f t="shared" si="242"/>
        <v>1729.9</v>
      </c>
      <c r="BC2192" s="12" t="s">
        <v>4937</v>
      </c>
      <c r="BJ2192" s="12">
        <f t="shared" si="243"/>
        <v>1</v>
      </c>
      <c r="BK2192" s="12">
        <f t="shared" si="244"/>
        <v>0</v>
      </c>
      <c r="CQ2192" s="3" t="str">
        <f>CONCATENATE(baseURL!$A$1,baseURL!$B$1,baseURL!$C$1,".",C2192,".",L2192,".pkl&amp;seq=",BC2192)</f>
        <v>http://proteomics.broadinstitute.org/millscripts/viewfeed.pl?side=xl&amp;cycle=1&amp;fixedMods=iaaC&amp;file=msdataSM/iPRG2012_nd/cpick_in/iPRG2012_nd.1729.9.2.pkl&amp;seq=FASDPGCAFTK</v>
      </c>
    </row>
    <row r="2193" spans="1:95" x14ac:dyDescent="0.2">
      <c r="A2193" s="3">
        <v>2259</v>
      </c>
      <c r="B2193" s="2" t="s">
        <v>5022</v>
      </c>
      <c r="C2193" s="2" t="s">
        <v>5023</v>
      </c>
      <c r="D2193" s="3">
        <v>5580</v>
      </c>
      <c r="E2193" s="3">
        <v>5577</v>
      </c>
      <c r="F2193" s="3">
        <v>36332</v>
      </c>
      <c r="G2193" s="3">
        <v>7306</v>
      </c>
      <c r="H2193" s="3">
        <v>24.6266</v>
      </c>
      <c r="I2193" s="30">
        <v>483.76267999999999</v>
      </c>
      <c r="J2193" s="30">
        <v>483.76415209999999</v>
      </c>
      <c r="K2193" s="30">
        <v>-1.47E-3</v>
      </c>
      <c r="L2193" s="3">
        <v>2</v>
      </c>
      <c r="M2193" s="3">
        <v>2</v>
      </c>
      <c r="N2193" s="10">
        <f t="shared" si="238"/>
        <v>1</v>
      </c>
      <c r="O2193" s="35">
        <v>2</v>
      </c>
      <c r="P2193" s="17"/>
      <c r="Q2193" s="40">
        <v>966.51423999999997</v>
      </c>
      <c r="R2193" s="40">
        <v>483.76076</v>
      </c>
      <c r="S2193" s="18">
        <f t="shared" si="239"/>
        <v>3.9689039681187794</v>
      </c>
      <c r="T2193" s="18">
        <f t="shared" si="240"/>
        <v>7.011937057451747</v>
      </c>
      <c r="U2193" s="18">
        <f t="shared" si="241"/>
        <v>6.490811697859697</v>
      </c>
      <c r="V2193" s="30">
        <v>483.76389999999998</v>
      </c>
      <c r="X2193" s="3" t="s">
        <v>48</v>
      </c>
      <c r="Z2193" s="3" t="s">
        <v>48</v>
      </c>
      <c r="AA2193" s="3" t="s">
        <v>47</v>
      </c>
      <c r="AB2193" s="12" t="s">
        <v>48</v>
      </c>
      <c r="AC2193" s="3" t="s">
        <v>52</v>
      </c>
      <c r="AE2193" s="3" t="s">
        <v>52</v>
      </c>
      <c r="AF2193" s="3" t="s">
        <v>47</v>
      </c>
      <c r="AH2193" s="3" t="s">
        <v>47</v>
      </c>
      <c r="AK2193" s="3" t="s">
        <v>52</v>
      </c>
      <c r="AL2193" s="3" t="s">
        <v>52</v>
      </c>
      <c r="AM2193" s="3" t="s">
        <v>48</v>
      </c>
      <c r="AU2193" s="3">
        <v>0</v>
      </c>
      <c r="AV2193" s="3">
        <v>3</v>
      </c>
      <c r="AW2193" s="3">
        <v>1</v>
      </c>
      <c r="AX2193" s="3">
        <v>3</v>
      </c>
      <c r="AY2193" s="3">
        <v>100</v>
      </c>
      <c r="AZ2193" s="6" t="str">
        <f t="shared" si="242"/>
        <v>1730.1</v>
      </c>
      <c r="BC2193" s="12" t="s">
        <v>5024</v>
      </c>
      <c r="BJ2193" s="12">
        <f t="shared" si="243"/>
        <v>0</v>
      </c>
      <c r="BK2193" s="12">
        <f t="shared" si="244"/>
        <v>0</v>
      </c>
      <c r="CQ2193" s="3" t="str">
        <f>CONCATENATE(baseURL!$A$1,baseURL!$B$1,baseURL!$C$1,".",C2193,".",L2193,".pkl&amp;seq=",BC2193)</f>
        <v>http://proteomics.broadinstitute.org/millscripts/viewfeed.pl?side=xl&amp;cycle=1&amp;fixedMods=iaaC&amp;file=msdataSM/iPRG2012_nd/cpick_in/iPRG2012_nd.1730.1.2.pkl&amp;seq=AYLETELK</v>
      </c>
    </row>
    <row r="2194" spans="1:95" x14ac:dyDescent="0.2">
      <c r="A2194" s="3">
        <v>415</v>
      </c>
      <c r="B2194" s="2" t="s">
        <v>5025</v>
      </c>
      <c r="C2194" s="2" t="s">
        <v>5015</v>
      </c>
      <c r="D2194" s="3">
        <v>5582</v>
      </c>
      <c r="E2194" s="3">
        <v>5579</v>
      </c>
      <c r="F2194" s="3">
        <v>36334</v>
      </c>
      <c r="G2194" s="3">
        <v>7308</v>
      </c>
      <c r="H2194" s="3">
        <v>24.634899999999998</v>
      </c>
      <c r="I2194" s="30">
        <v>717.37929999999994</v>
      </c>
      <c r="J2194" s="30">
        <v>717.37838680000004</v>
      </c>
      <c r="K2194" s="30">
        <v>9.1E-4</v>
      </c>
      <c r="L2194" s="3">
        <v>2</v>
      </c>
      <c r="M2194" s="3">
        <v>2</v>
      </c>
      <c r="N2194" s="10">
        <f t="shared" si="238"/>
        <v>1</v>
      </c>
      <c r="O2194" s="35">
        <v>2</v>
      </c>
      <c r="P2194" s="17"/>
      <c r="Q2194" s="40">
        <v>1433.74955</v>
      </c>
      <c r="R2194" s="40">
        <v>717.37841000000003</v>
      </c>
      <c r="S2194" s="18">
        <f t="shared" si="239"/>
        <v>1.2406283594637535</v>
      </c>
      <c r="T2194" s="18">
        <f t="shared" si="240"/>
        <v>-3.2339975197888053E-2</v>
      </c>
      <c r="U2194" s="18">
        <f t="shared" si="241"/>
        <v>0.40424969013207607</v>
      </c>
      <c r="V2194" s="30">
        <v>717.37869999999998</v>
      </c>
      <c r="W2194" s="3" t="s">
        <v>47</v>
      </c>
      <c r="Z2194" s="3" t="s">
        <v>47</v>
      </c>
      <c r="AA2194" s="3" t="s">
        <v>47</v>
      </c>
      <c r="AB2194" s="12" t="s">
        <v>52</v>
      </c>
      <c r="AC2194" s="3" t="s">
        <v>52</v>
      </c>
      <c r="AD2194" s="3" t="s">
        <v>47</v>
      </c>
      <c r="AF2194" s="3" t="s">
        <v>47</v>
      </c>
      <c r="AG2194" s="3" t="s">
        <v>48</v>
      </c>
      <c r="AJ2194" s="3" t="s">
        <v>47</v>
      </c>
      <c r="AL2194" s="3" t="s">
        <v>48</v>
      </c>
      <c r="AN2194" s="3" t="s">
        <v>48</v>
      </c>
      <c r="AO2194" s="3" t="s">
        <v>48</v>
      </c>
      <c r="AP2194" s="3" t="s">
        <v>48</v>
      </c>
      <c r="AU2194" s="3">
        <v>0</v>
      </c>
      <c r="AV2194" s="3">
        <v>6</v>
      </c>
      <c r="AW2194" s="3">
        <v>1</v>
      </c>
      <c r="AX2194" s="3">
        <v>6</v>
      </c>
      <c r="AY2194" s="3">
        <v>100</v>
      </c>
      <c r="AZ2194" s="6" t="str">
        <f t="shared" si="242"/>
        <v>1730.3</v>
      </c>
      <c r="BB2194" s="12" t="s">
        <v>79</v>
      </c>
      <c r="BC2194" s="12" t="s">
        <v>5026</v>
      </c>
      <c r="BJ2194" s="12">
        <f t="shared" si="243"/>
        <v>0</v>
      </c>
      <c r="BK2194" s="12">
        <f t="shared" si="244"/>
        <v>0</v>
      </c>
      <c r="CQ2194" s="3" t="str">
        <f>CONCATENATE(baseURL!$A$1,baseURL!$B$1,"+Acetyl",baseURL!$C$1,".",C2194,".",L2194,".pkl&amp;seq=",BC2194)</f>
        <v>http://proteomics.broadinstitute.org/millscripts/viewfeed.pl?side=xl&amp;cycle=1&amp;fixedMods=iaaC+Acetyl&amp;file=msdataSM/iPRG2012_nd/cpick_in/iPRG2012_nd.1730.3.2.pkl&amp;seq=SQGTLYLNRSPR</v>
      </c>
    </row>
    <row r="2195" spans="1:95" x14ac:dyDescent="0.2">
      <c r="A2195" s="3">
        <v>6749</v>
      </c>
      <c r="B2195" s="2" t="s">
        <v>5027</v>
      </c>
      <c r="C2195" s="2" t="s">
        <v>5028</v>
      </c>
      <c r="D2195" s="3">
        <v>5583</v>
      </c>
      <c r="E2195" s="3">
        <v>5580</v>
      </c>
      <c r="F2195" s="3">
        <v>36335</v>
      </c>
      <c r="G2195" s="3">
        <v>7309</v>
      </c>
      <c r="H2195" s="3">
        <v>24.639099999999999</v>
      </c>
      <c r="I2195" s="30">
        <v>988.81224999999995</v>
      </c>
      <c r="J2195" s="30">
        <v>988.81264659999999</v>
      </c>
      <c r="K2195" s="30">
        <v>-4.0000000000000002E-4</v>
      </c>
      <c r="L2195" s="3">
        <v>3</v>
      </c>
      <c r="M2195" s="3">
        <v>3</v>
      </c>
      <c r="N2195" s="10">
        <f t="shared" si="238"/>
        <v>1</v>
      </c>
      <c r="O2195" s="35">
        <v>3</v>
      </c>
      <c r="P2195" s="17"/>
      <c r="Q2195" s="40">
        <v>2964.4194499999999</v>
      </c>
      <c r="R2195" s="40">
        <v>988.81133</v>
      </c>
      <c r="S2195" s="18">
        <f t="shared" si="239"/>
        <v>0.93041005097601381</v>
      </c>
      <c r="T2195" s="18">
        <f t="shared" si="240"/>
        <v>1.3314976882349843</v>
      </c>
      <c r="U2195" s="18">
        <f t="shared" si="241"/>
        <v>1.2843703965010087</v>
      </c>
      <c r="V2195" s="30">
        <v>988.81259999999997</v>
      </c>
      <c r="W2195" s="3" t="s">
        <v>47</v>
      </c>
      <c r="X2195" s="3" t="s">
        <v>47</v>
      </c>
      <c r="Y2195" s="3" t="s">
        <v>47</v>
      </c>
      <c r="Z2195" s="3" t="s">
        <v>47</v>
      </c>
      <c r="AA2195" s="3" t="s">
        <v>47</v>
      </c>
      <c r="AB2195" s="12" t="s">
        <v>47</v>
      </c>
      <c r="AC2195" s="3" t="s">
        <v>47</v>
      </c>
      <c r="AD2195" s="3" t="s">
        <v>47</v>
      </c>
      <c r="AE2195" s="3" t="s">
        <v>47</v>
      </c>
      <c r="AF2195" s="3" t="s">
        <v>47</v>
      </c>
      <c r="AG2195" s="3" t="s">
        <v>47</v>
      </c>
      <c r="AI2195" s="3" t="s">
        <v>47</v>
      </c>
      <c r="AJ2195" s="3" t="s">
        <v>47</v>
      </c>
      <c r="AK2195" s="3" t="s">
        <v>47</v>
      </c>
      <c r="AL2195" s="3" t="s">
        <v>47</v>
      </c>
      <c r="AN2195" s="3" t="s">
        <v>47</v>
      </c>
      <c r="AU2195" s="3">
        <v>0</v>
      </c>
      <c r="AV2195" s="3">
        <v>16</v>
      </c>
      <c r="AW2195" s="3">
        <v>1</v>
      </c>
      <c r="AX2195" s="3">
        <v>16</v>
      </c>
      <c r="AY2195" s="3">
        <v>100</v>
      </c>
      <c r="AZ2195" s="6" t="str">
        <f t="shared" si="242"/>
        <v>1730.4</v>
      </c>
      <c r="BC2195" s="12" t="s">
        <v>4948</v>
      </c>
      <c r="BJ2195" s="12">
        <f t="shared" si="243"/>
        <v>0</v>
      </c>
      <c r="BK2195" s="12">
        <f t="shared" si="244"/>
        <v>0</v>
      </c>
      <c r="CQ2195" s="3" t="str">
        <f>CONCATENATE(baseURL!$A$1,baseURL!$B$1,baseURL!$C$1,".",C2195,".",L2195,".pkl&amp;seq=",BC2195)</f>
        <v>http://proteomics.broadinstitute.org/millscripts/viewfeed.pl?side=xl&amp;cycle=1&amp;fixedMods=iaaC&amp;file=msdataSM/iPRG2012_nd/cpick_in/iPRG2012_nd.1730.4.3.pkl&amp;seq=QQADQAPPPYSSQSTPQVQAGAQAQQPR</v>
      </c>
    </row>
    <row r="2196" spans="1:95" x14ac:dyDescent="0.2">
      <c r="A2196" s="3">
        <v>7818</v>
      </c>
      <c r="B2196" s="2" t="s">
        <v>5029</v>
      </c>
      <c r="C2196" s="2" t="s">
        <v>5030</v>
      </c>
      <c r="D2196" s="3">
        <v>5584</v>
      </c>
      <c r="E2196" s="3">
        <v>5581</v>
      </c>
      <c r="F2196" s="3">
        <v>36353</v>
      </c>
      <c r="G2196" s="3">
        <v>7311</v>
      </c>
      <c r="H2196" s="3">
        <v>24.651299999999999</v>
      </c>
      <c r="I2196" s="30">
        <v>428.76801999999998</v>
      </c>
      <c r="J2196" s="30">
        <v>428.76647939999998</v>
      </c>
      <c r="K2196" s="30">
        <v>1.5399999999999999E-3</v>
      </c>
      <c r="L2196" s="3">
        <v>2</v>
      </c>
      <c r="M2196" s="3">
        <v>2</v>
      </c>
      <c r="N2196" s="10">
        <f t="shared" si="238"/>
        <v>1</v>
      </c>
      <c r="O2196" s="35">
        <v>2</v>
      </c>
      <c r="Q2196" s="37">
        <v>856.52508</v>
      </c>
      <c r="R2196" s="37">
        <v>428.76618000000002</v>
      </c>
      <c r="S2196" s="18">
        <f t="shared" si="239"/>
        <v>4.2913832428638923</v>
      </c>
      <c r="T2196" s="18">
        <f t="shared" si="240"/>
        <v>0.69828268628909751</v>
      </c>
      <c r="U2196" s="18">
        <f t="shared" si="241"/>
        <v>0.74632752048654005</v>
      </c>
      <c r="V2196" s="30">
        <v>428.76650000000001</v>
      </c>
      <c r="X2196" s="3" t="s">
        <v>47</v>
      </c>
      <c r="Y2196" s="3" t="s">
        <v>47</v>
      </c>
      <c r="AB2196" s="12" t="s">
        <v>65</v>
      </c>
      <c r="AC2196" s="3" t="s">
        <v>65</v>
      </c>
      <c r="AE2196" s="3" t="s">
        <v>65</v>
      </c>
      <c r="AH2196" s="3" t="s">
        <v>47</v>
      </c>
      <c r="AJ2196" s="3" t="s">
        <v>47</v>
      </c>
      <c r="AK2196" s="3" t="s">
        <v>65</v>
      </c>
      <c r="AP2196" s="3" t="s">
        <v>47</v>
      </c>
      <c r="AU2196" s="3">
        <v>4</v>
      </c>
      <c r="AV2196" s="3">
        <v>5</v>
      </c>
      <c r="AW2196" s="3">
        <v>2</v>
      </c>
      <c r="AX2196" s="3">
        <v>4</v>
      </c>
      <c r="AY2196" s="3">
        <v>80</v>
      </c>
      <c r="AZ2196" s="6" t="str">
        <f t="shared" si="242"/>
        <v>1731.1</v>
      </c>
      <c r="BB2196" s="12" t="s">
        <v>20311</v>
      </c>
      <c r="BC2196" s="12" t="s">
        <v>4707</v>
      </c>
      <c r="BJ2196" s="12">
        <f t="shared" si="243"/>
        <v>0</v>
      </c>
      <c r="BK2196" s="12">
        <f t="shared" si="244"/>
        <v>0</v>
      </c>
      <c r="BX2196" s="3" t="s">
        <v>5031</v>
      </c>
      <c r="BY2196" s="3" t="s">
        <v>5032</v>
      </c>
      <c r="CA2196" s="3" t="s">
        <v>5033</v>
      </c>
      <c r="CD2196" s="3" t="s">
        <v>5034</v>
      </c>
      <c r="CG2196" s="3" t="s">
        <v>5035</v>
      </c>
      <c r="CQ2196" s="3" t="str">
        <f>CONCATENATE(baseURL!$A$1,baseURL!$B$1,"+Methylation",baseURL!$C$1,".",C2196,".",L2196,".pkl&amp;seq=",BC2196)</f>
        <v>http://proteomics.broadinstitute.org/millscripts/viewfeed.pl?side=xl&amp;cycle=1&amp;fixedMods=iaaC+Methylation&amp;file=msdataSM/iPRG2012_nd/cpick_in/iPRG2012_nd.1731.1.2.pkl&amp;seq=VATVSLPR</v>
      </c>
    </row>
    <row r="2197" spans="1:95" x14ac:dyDescent="0.2">
      <c r="A2197" s="3">
        <v>6210</v>
      </c>
      <c r="B2197" s="2" t="s">
        <v>5036</v>
      </c>
      <c r="C2197" s="2" t="s">
        <v>5037</v>
      </c>
      <c r="D2197" s="3">
        <v>5586</v>
      </c>
      <c r="E2197" s="3">
        <v>5583</v>
      </c>
      <c r="F2197" s="3">
        <v>36355</v>
      </c>
      <c r="G2197" s="3">
        <v>7313</v>
      </c>
      <c r="H2197" s="3">
        <v>24.6629</v>
      </c>
      <c r="I2197" s="30">
        <v>546.77679000000001</v>
      </c>
      <c r="J2197" s="30">
        <v>546.77611460000003</v>
      </c>
      <c r="K2197" s="30">
        <v>6.8000000000000005E-4</v>
      </c>
      <c r="L2197" s="3">
        <v>2</v>
      </c>
      <c r="M2197" s="3">
        <v>2</v>
      </c>
      <c r="N2197" s="10">
        <f t="shared" si="238"/>
        <v>1</v>
      </c>
      <c r="O2197" s="35">
        <v>2</v>
      </c>
      <c r="P2197" s="17"/>
      <c r="Q2197" s="40">
        <v>1092.5432499999999</v>
      </c>
      <c r="R2197" s="40">
        <v>546.77526</v>
      </c>
      <c r="S2197" s="18">
        <f t="shared" si="239"/>
        <v>2.7982246307239174</v>
      </c>
      <c r="T2197" s="18">
        <f t="shared" si="240"/>
        <v>1.5629822022765436</v>
      </c>
      <c r="U2197" s="18">
        <f t="shared" si="241"/>
        <v>1.7191706881802804</v>
      </c>
      <c r="V2197" s="30">
        <v>546.77620000000002</v>
      </c>
      <c r="W2197" s="3" t="s">
        <v>47</v>
      </c>
      <c r="X2197" s="3" t="s">
        <v>47</v>
      </c>
      <c r="Y2197" s="3" t="s">
        <v>47</v>
      </c>
      <c r="Z2197" s="3" t="s">
        <v>47</v>
      </c>
      <c r="AA2197" s="3" t="s">
        <v>47</v>
      </c>
      <c r="AB2197" s="12" t="s">
        <v>47</v>
      </c>
      <c r="AC2197" s="3" t="s">
        <v>47</v>
      </c>
      <c r="AD2197" s="3" t="s">
        <v>47</v>
      </c>
      <c r="AE2197" s="3" t="s">
        <v>47</v>
      </c>
      <c r="AF2197" s="3" t="s">
        <v>47</v>
      </c>
      <c r="AG2197" s="3" t="s">
        <v>47</v>
      </c>
      <c r="AH2197" s="3" t="s">
        <v>47</v>
      </c>
      <c r="AI2197" s="3" t="s">
        <v>47</v>
      </c>
      <c r="AJ2197" s="3" t="s">
        <v>47</v>
      </c>
      <c r="AK2197" s="3" t="s">
        <v>47</v>
      </c>
      <c r="AL2197" s="3" t="s">
        <v>47</v>
      </c>
      <c r="AN2197" s="3" t="s">
        <v>47</v>
      </c>
      <c r="AU2197" s="3">
        <v>0</v>
      </c>
      <c r="AV2197" s="3">
        <v>17</v>
      </c>
      <c r="AW2197" s="3">
        <v>1</v>
      </c>
      <c r="AX2197" s="3">
        <v>17</v>
      </c>
      <c r="AY2197" s="3">
        <v>100</v>
      </c>
      <c r="AZ2197" s="6" t="str">
        <f t="shared" si="242"/>
        <v>1731.3</v>
      </c>
      <c r="BC2197" s="12" t="s">
        <v>4811</v>
      </c>
      <c r="BJ2197" s="12">
        <f t="shared" si="243"/>
        <v>0</v>
      </c>
      <c r="BK2197" s="12">
        <f t="shared" si="244"/>
        <v>0</v>
      </c>
      <c r="CQ2197" s="3" t="str">
        <f>CONCATENATE(baseURL!$A$1,baseURL!$B$1,baseURL!$C$1,".",C2197,".",L2197,".pkl&amp;seq=",BC2197)</f>
        <v>http://proteomics.broadinstitute.org/millscripts/viewfeed.pl?side=xl&amp;cycle=1&amp;fixedMods=iaaC&amp;file=msdataSM/iPRG2012_nd/cpick_in/iPRG2012_nd.1731.3.2.pkl&amp;seq=DNSQVFGVAR</v>
      </c>
    </row>
    <row r="2198" spans="1:95" x14ac:dyDescent="0.2">
      <c r="A2198" s="3">
        <v>7299</v>
      </c>
      <c r="B2198" s="2" t="s">
        <v>5038</v>
      </c>
      <c r="C2198" s="2" t="s">
        <v>5039</v>
      </c>
      <c r="D2198" s="3">
        <v>5591</v>
      </c>
      <c r="E2198" s="3">
        <v>5588</v>
      </c>
      <c r="F2198" s="3">
        <v>36378</v>
      </c>
      <c r="G2198" s="3">
        <v>7319</v>
      </c>
      <c r="H2198" s="3">
        <v>24.686699999999998</v>
      </c>
      <c r="I2198" s="30">
        <v>593.81832999999995</v>
      </c>
      <c r="J2198" s="30">
        <v>593.81660569999997</v>
      </c>
      <c r="K2198" s="30">
        <v>1.72E-3</v>
      </c>
      <c r="L2198" s="3">
        <v>4</v>
      </c>
      <c r="M2198" s="3">
        <v>4</v>
      </c>
      <c r="N2198" s="10">
        <f t="shared" si="238"/>
        <v>1</v>
      </c>
      <c r="O2198" s="35">
        <v>4</v>
      </c>
      <c r="P2198" s="17"/>
      <c r="Q2198" s="40">
        <v>2372.2357200000001</v>
      </c>
      <c r="R2198" s="40">
        <v>593.81439</v>
      </c>
      <c r="S2198" s="18">
        <f t="shared" si="239"/>
        <v>6.6350699247002272</v>
      </c>
      <c r="T2198" s="18">
        <f t="shared" si="240"/>
        <v>3.7313006172942047</v>
      </c>
      <c r="U2198" s="18">
        <f t="shared" si="241"/>
        <v>3.3848960784549957</v>
      </c>
      <c r="V2198" s="30">
        <v>593.81640000000004</v>
      </c>
      <c r="W2198" s="3" t="s">
        <v>47</v>
      </c>
      <c r="X2198" s="3" t="s">
        <v>47</v>
      </c>
      <c r="Y2198" s="3" t="s">
        <v>47</v>
      </c>
      <c r="AA2198" s="3" t="s">
        <v>48</v>
      </c>
      <c r="AB2198" s="12" t="s">
        <v>47</v>
      </c>
      <c r="AC2198" s="3" t="s">
        <v>47</v>
      </c>
      <c r="AF2198" s="3" t="s">
        <v>47</v>
      </c>
      <c r="AG2198" s="3" t="s">
        <v>47</v>
      </c>
      <c r="AI2198" s="3" t="s">
        <v>48</v>
      </c>
      <c r="AK2198" s="3" t="s">
        <v>52</v>
      </c>
      <c r="AL2198" s="3" t="s">
        <v>52</v>
      </c>
      <c r="AU2198" s="3">
        <v>0</v>
      </c>
      <c r="AV2198" s="3">
        <v>7</v>
      </c>
      <c r="AW2198" s="3">
        <v>1</v>
      </c>
      <c r="AX2198" s="3">
        <v>7</v>
      </c>
      <c r="AY2198" s="3">
        <v>100</v>
      </c>
      <c r="AZ2198" s="6" t="str">
        <f t="shared" si="242"/>
        <v>1732.5</v>
      </c>
      <c r="BC2198" s="12" t="s">
        <v>5040</v>
      </c>
      <c r="BJ2198" s="12">
        <f t="shared" si="243"/>
        <v>0</v>
      </c>
      <c r="BK2198" s="12">
        <f t="shared" si="244"/>
        <v>0</v>
      </c>
      <c r="CQ2198" s="3" t="str">
        <f>CONCATENATE(baseURL!$A$1,baseURL!$B$1,baseURL!$C$1,".",C2198,".",L2198,".pkl&amp;seq=",BC2198)</f>
        <v>http://proteomics.broadinstitute.org/millscripts/viewfeed.pl?side=xl&amp;cycle=1&amp;fixedMods=iaaC&amp;file=msdataSM/iPRG2012_nd/cpick_in/iPRG2012_nd.1732.5.4.pkl&amp;seq=TAQQAPKWYPSEDVAAPKKTR</v>
      </c>
    </row>
    <row r="2199" spans="1:95" x14ac:dyDescent="0.2">
      <c r="A2199" s="3">
        <v>2386</v>
      </c>
      <c r="B2199" s="2" t="s">
        <v>5041</v>
      </c>
      <c r="C2199" s="2" t="s">
        <v>5042</v>
      </c>
      <c r="D2199" s="3">
        <v>5592</v>
      </c>
      <c r="E2199" s="3">
        <v>5589</v>
      </c>
      <c r="F2199" s="3">
        <v>36395</v>
      </c>
      <c r="G2199" s="3">
        <v>7321</v>
      </c>
      <c r="H2199" s="3">
        <v>24.695499999999999</v>
      </c>
      <c r="I2199" s="30">
        <v>400.67538000000002</v>
      </c>
      <c r="J2199" s="30">
        <v>400.67546390000001</v>
      </c>
      <c r="K2199" s="30">
        <v>-8.0000000000000007E-5</v>
      </c>
      <c r="L2199" s="3">
        <v>2</v>
      </c>
      <c r="M2199" s="3">
        <v>2</v>
      </c>
      <c r="N2199" s="10">
        <f t="shared" si="238"/>
        <v>1</v>
      </c>
      <c r="O2199" s="35">
        <v>2</v>
      </c>
      <c r="P2199" s="17"/>
      <c r="Q2199" s="40">
        <v>800.34295999999995</v>
      </c>
      <c r="R2199" s="40">
        <v>400.67511999999999</v>
      </c>
      <c r="S2199" s="18">
        <f t="shared" si="239"/>
        <v>0.64890477857892481</v>
      </c>
      <c r="T2199" s="18">
        <f t="shared" si="240"/>
        <v>0.85830135901249194</v>
      </c>
      <c r="U2199" s="18">
        <f t="shared" si="241"/>
        <v>-4.9915752209291842E-2</v>
      </c>
      <c r="V2199" s="30">
        <v>400.67509999999999</v>
      </c>
      <c r="W2199" s="3" t="s">
        <v>47</v>
      </c>
      <c r="Z2199" s="3" t="s">
        <v>47</v>
      </c>
      <c r="AA2199" s="3" t="s">
        <v>47</v>
      </c>
      <c r="AC2199" s="3" t="s">
        <v>52</v>
      </c>
      <c r="AF2199" s="3" t="s">
        <v>48</v>
      </c>
      <c r="AG2199" s="3" t="s">
        <v>48</v>
      </c>
      <c r="AH2199" s="3" t="s">
        <v>47</v>
      </c>
      <c r="AL2199" s="3" t="s">
        <v>48</v>
      </c>
      <c r="AM2199" s="3" t="s">
        <v>52</v>
      </c>
      <c r="AN2199" s="3" t="s">
        <v>48</v>
      </c>
      <c r="AU2199" s="3">
        <v>0</v>
      </c>
      <c r="AV2199" s="3">
        <v>4</v>
      </c>
      <c r="AW2199" s="3">
        <v>1</v>
      </c>
      <c r="AX2199" s="3">
        <v>4</v>
      </c>
      <c r="AY2199" s="3">
        <v>100</v>
      </c>
      <c r="AZ2199" s="6" t="str">
        <f t="shared" si="242"/>
        <v>1733.1</v>
      </c>
      <c r="BC2199" s="12" t="s">
        <v>5043</v>
      </c>
      <c r="BJ2199" s="12">
        <f t="shared" si="243"/>
        <v>0</v>
      </c>
      <c r="BK2199" s="12">
        <f t="shared" si="244"/>
        <v>0</v>
      </c>
      <c r="CQ2199" s="3" t="str">
        <f>CONCATENATE(baseURL!$A$1,baseURL!$B$1,baseURL!$C$1,".",C2199,".",L2199,".pkl&amp;seq=",BC2199)</f>
        <v>http://proteomics.broadinstitute.org/millscripts/viewfeed.pl?side=xl&amp;cycle=1&amp;fixedMods=iaaC&amp;file=msdataSM/iPRG2012_nd/cpick_in/iPRG2012_nd.1733.1.2.pkl&amp;seq=TFDMMR</v>
      </c>
    </row>
    <row r="2200" spans="1:95" x14ac:dyDescent="0.2">
      <c r="A2200" s="3">
        <v>3537</v>
      </c>
      <c r="B2200" s="2" t="s">
        <v>5044</v>
      </c>
      <c r="C2200" s="2" t="s">
        <v>5045</v>
      </c>
      <c r="D2200" s="3">
        <v>5595</v>
      </c>
      <c r="E2200" s="3">
        <v>5592</v>
      </c>
      <c r="F2200" s="3">
        <v>36398</v>
      </c>
      <c r="G2200" s="3">
        <v>7324</v>
      </c>
      <c r="H2200" s="3">
        <v>24.700500000000002</v>
      </c>
      <c r="I2200" s="30">
        <v>480.77122000000003</v>
      </c>
      <c r="J2200" s="30">
        <v>480.77224260000003</v>
      </c>
      <c r="K2200" s="30">
        <v>-1.0200000000000001E-3</v>
      </c>
      <c r="L2200" s="3">
        <v>0</v>
      </c>
      <c r="M2200" s="3">
        <v>4</v>
      </c>
      <c r="N2200" s="10">
        <f t="shared" si="238"/>
        <v>1</v>
      </c>
      <c r="O2200" s="35">
        <v>4</v>
      </c>
      <c r="P2200" s="17"/>
      <c r="Q2200" s="40">
        <v>1920.0661399999999</v>
      </c>
      <c r="R2200" s="40">
        <v>480.77199000000002</v>
      </c>
      <c r="S2200" s="18">
        <f t="shared" si="239"/>
        <v>-1.6015908081263492</v>
      </c>
      <c r="T2200" s="18">
        <f t="shared" si="240"/>
        <v>0.52540498461705576</v>
      </c>
      <c r="U2200" s="18">
        <f t="shared" si="241"/>
        <v>2.0799880572810465E-2</v>
      </c>
      <c r="V2200" s="30">
        <v>480.77199999999999</v>
      </c>
      <c r="W2200" s="3" t="s">
        <v>47</v>
      </c>
      <c r="X2200" s="3" t="s">
        <v>47</v>
      </c>
      <c r="Y2200" s="3" t="s">
        <v>47</v>
      </c>
      <c r="Z2200" s="3" t="s">
        <v>47</v>
      </c>
      <c r="AA2200" s="3" t="s">
        <v>47</v>
      </c>
      <c r="AB2200" s="12" t="s">
        <v>47</v>
      </c>
      <c r="AC2200" s="3" t="s">
        <v>47</v>
      </c>
      <c r="AE2200" s="3" t="s">
        <v>47</v>
      </c>
      <c r="AF2200" s="3" t="s">
        <v>47</v>
      </c>
      <c r="AH2200" s="3" t="s">
        <v>47</v>
      </c>
      <c r="AI2200" s="3" t="s">
        <v>47</v>
      </c>
      <c r="AK2200" s="3" t="s">
        <v>47</v>
      </c>
      <c r="AL2200" s="3" t="s">
        <v>47</v>
      </c>
      <c r="AM2200" s="3" t="s">
        <v>47</v>
      </c>
      <c r="AN2200" s="3" t="s">
        <v>47</v>
      </c>
      <c r="AU2200" s="3">
        <v>0</v>
      </c>
      <c r="AV2200" s="3">
        <v>15</v>
      </c>
      <c r="AW2200" s="3">
        <v>1</v>
      </c>
      <c r="AX2200" s="3">
        <v>15</v>
      </c>
      <c r="AY2200" s="3">
        <v>100</v>
      </c>
      <c r="AZ2200" s="6" t="str">
        <f t="shared" si="242"/>
        <v>1733.4</v>
      </c>
      <c r="BC2200" s="12" t="s">
        <v>5046</v>
      </c>
      <c r="BJ2200" s="12">
        <f t="shared" si="243"/>
        <v>0</v>
      </c>
      <c r="BK2200" s="12">
        <f t="shared" si="244"/>
        <v>0</v>
      </c>
      <c r="CQ2200" s="3" t="str">
        <f>CONCATENATE(baseURL!$A$1,baseURL!$B$1,baseURL!$C$1,".",C2200,".",L2200,".pkl&amp;seq=",BC2200)</f>
        <v>http://proteomics.broadinstitute.org/millscripts/viewfeed.pl?side=xl&amp;cycle=1&amp;fixedMods=iaaC&amp;file=msdataSM/iPRG2012_nd/cpick_in/iPRG2012_nd.1733.4.0.pkl&amp;seq=ALVEHLLQAKADAQREK</v>
      </c>
    </row>
    <row r="2201" spans="1:95" x14ac:dyDescent="0.2">
      <c r="A2201" s="3">
        <v>4889</v>
      </c>
      <c r="B2201" s="2" t="s">
        <v>5047</v>
      </c>
      <c r="C2201" s="2" t="s">
        <v>5048</v>
      </c>
      <c r="D2201" s="3">
        <v>5596</v>
      </c>
      <c r="E2201" s="3">
        <v>5593</v>
      </c>
      <c r="F2201" s="3">
        <v>36399</v>
      </c>
      <c r="G2201" s="3">
        <v>7325</v>
      </c>
      <c r="H2201" s="3">
        <v>24.702999999999999</v>
      </c>
      <c r="I2201" s="30">
        <v>568.78193999999996</v>
      </c>
      <c r="J2201" s="30">
        <v>568.78144150000003</v>
      </c>
      <c r="K2201" s="30">
        <v>5.0000000000000001E-4</v>
      </c>
      <c r="L2201" s="3">
        <v>2</v>
      </c>
      <c r="M2201" s="3">
        <v>2</v>
      </c>
      <c r="N2201" s="10">
        <f t="shared" si="238"/>
        <v>1</v>
      </c>
      <c r="O2201" s="35">
        <v>2</v>
      </c>
      <c r="P2201" s="17"/>
      <c r="Q2201" s="40">
        <v>1136.5550800000001</v>
      </c>
      <c r="R2201" s="40">
        <v>568.78117999999995</v>
      </c>
      <c r="S2201" s="18">
        <f t="shared" si="239"/>
        <v>1.3361904836827772</v>
      </c>
      <c r="T2201" s="18">
        <f t="shared" si="240"/>
        <v>0.45975501523932355</v>
      </c>
      <c r="U2201" s="18">
        <f t="shared" si="241"/>
        <v>3.5162907575795127E-2</v>
      </c>
      <c r="V2201" s="30">
        <v>568.78120000000001</v>
      </c>
      <c r="W2201" s="3" t="s">
        <v>47</v>
      </c>
      <c r="X2201" s="3" t="s">
        <v>47</v>
      </c>
      <c r="Y2201" s="3" t="s">
        <v>47</v>
      </c>
      <c r="Z2201" s="3" t="s">
        <v>47</v>
      </c>
      <c r="AA2201" s="3" t="s">
        <v>48</v>
      </c>
      <c r="AB2201" s="12" t="s">
        <v>47</v>
      </c>
      <c r="AC2201" s="3" t="s">
        <v>47</v>
      </c>
      <c r="AD2201" s="3" t="s">
        <v>47</v>
      </c>
      <c r="AE2201" s="3" t="s">
        <v>47</v>
      </c>
      <c r="AF2201" s="3" t="s">
        <v>47</v>
      </c>
      <c r="AG2201" s="3" t="s">
        <v>47</v>
      </c>
      <c r="AH2201" s="3" t="s">
        <v>47</v>
      </c>
      <c r="AI2201" s="3" t="s">
        <v>47</v>
      </c>
      <c r="AJ2201" s="3" t="s">
        <v>47</v>
      </c>
      <c r="AK2201" s="3" t="s">
        <v>47</v>
      </c>
      <c r="AL2201" s="3" t="s">
        <v>47</v>
      </c>
      <c r="AM2201" s="3" t="s">
        <v>47</v>
      </c>
      <c r="AN2201" s="3" t="s">
        <v>47</v>
      </c>
      <c r="AU2201" s="3">
        <v>0</v>
      </c>
      <c r="AV2201" s="3">
        <v>17</v>
      </c>
      <c r="AW2201" s="3">
        <v>1</v>
      </c>
      <c r="AX2201" s="3">
        <v>17</v>
      </c>
      <c r="AY2201" s="3">
        <v>100</v>
      </c>
      <c r="AZ2201" s="6" t="str">
        <f t="shared" si="242"/>
        <v>1733.5</v>
      </c>
      <c r="BC2201" s="12" t="s">
        <v>4967</v>
      </c>
      <c r="BJ2201" s="12">
        <f t="shared" si="243"/>
        <v>0</v>
      </c>
      <c r="BK2201" s="12">
        <f t="shared" si="244"/>
        <v>0</v>
      </c>
      <c r="CQ2201" s="3" t="str">
        <f>CONCATENATE(baseURL!$A$1,baseURL!$B$1,baseURL!$C$1,".",C2201,".",L2201,".pkl&amp;seq=",BC2201)</f>
        <v>http://proteomics.broadinstitute.org/millscripts/viewfeed.pl?side=xl&amp;cycle=1&amp;fixedMods=iaaC&amp;file=msdataSM/iPRG2012_nd/cpick_in/iPRG2012_nd.1733.5.2.pkl&amp;seq=LTNSLMMNGR</v>
      </c>
    </row>
    <row r="2202" spans="1:95" x14ac:dyDescent="0.2">
      <c r="A2202" s="3">
        <v>5462</v>
      </c>
      <c r="B2202" s="2" t="s">
        <v>5049</v>
      </c>
      <c r="C2202" s="2" t="s">
        <v>5038</v>
      </c>
      <c r="D2202" s="3">
        <v>5597</v>
      </c>
      <c r="E2202" s="3">
        <v>5594</v>
      </c>
      <c r="F2202" s="3">
        <v>36400</v>
      </c>
      <c r="G2202" s="3">
        <v>7326</v>
      </c>
      <c r="H2202" s="3">
        <v>24.705500000000001</v>
      </c>
      <c r="I2202" s="30">
        <v>577.32141999999999</v>
      </c>
      <c r="J2202" s="30">
        <v>577.32076830000005</v>
      </c>
      <c r="K2202" s="30">
        <v>6.4999999999999997E-4</v>
      </c>
      <c r="L2202" s="3">
        <v>3</v>
      </c>
      <c r="M2202" s="3">
        <v>3</v>
      </c>
      <c r="N2202" s="10">
        <f t="shared" si="238"/>
        <v>1</v>
      </c>
      <c r="O2202" s="35">
        <v>3</v>
      </c>
      <c r="P2202" s="17"/>
      <c r="Q2202" s="40">
        <v>1729.9442899999999</v>
      </c>
      <c r="R2202" s="40">
        <v>577.31961000000001</v>
      </c>
      <c r="S2202" s="18">
        <f t="shared" si="239"/>
        <v>3.1351784499017152</v>
      </c>
      <c r="T2202" s="18">
        <f t="shared" si="240"/>
        <v>2.0063409937569938</v>
      </c>
      <c r="U2202" s="18">
        <f t="shared" si="241"/>
        <v>1.5416070831661213</v>
      </c>
      <c r="V2202" s="30">
        <v>577.32050000000004</v>
      </c>
      <c r="W2202" s="3" t="s">
        <v>47</v>
      </c>
      <c r="X2202" s="3" t="s">
        <v>47</v>
      </c>
      <c r="Y2202" s="3" t="s">
        <v>47</v>
      </c>
      <c r="Z2202" s="3" t="s">
        <v>47</v>
      </c>
      <c r="AA2202" s="3" t="s">
        <v>47</v>
      </c>
      <c r="AB2202" s="12" t="s">
        <v>47</v>
      </c>
      <c r="AC2202" s="3" t="s">
        <v>47</v>
      </c>
      <c r="AD2202" s="3" t="s">
        <v>47</v>
      </c>
      <c r="AE2202" s="3" t="s">
        <v>47</v>
      </c>
      <c r="AF2202" s="3" t="s">
        <v>47</v>
      </c>
      <c r="AG2202" s="3" t="s">
        <v>47</v>
      </c>
      <c r="AH2202" s="3" t="s">
        <v>47</v>
      </c>
      <c r="AI2202" s="3" t="s">
        <v>47</v>
      </c>
      <c r="AJ2202" s="3" t="s">
        <v>47</v>
      </c>
      <c r="AK2202" s="3" t="s">
        <v>47</v>
      </c>
      <c r="AL2202" s="3" t="s">
        <v>47</v>
      </c>
      <c r="AM2202" s="3" t="s">
        <v>47</v>
      </c>
      <c r="AU2202" s="3">
        <v>0</v>
      </c>
      <c r="AV2202" s="3">
        <v>17</v>
      </c>
      <c r="AW2202" s="3">
        <v>1</v>
      </c>
      <c r="AX2202" s="3">
        <v>17</v>
      </c>
      <c r="AY2202" s="3">
        <v>100</v>
      </c>
      <c r="AZ2202" s="6" t="str">
        <f t="shared" si="242"/>
        <v>1733.6</v>
      </c>
      <c r="BC2202" s="12" t="s">
        <v>4969</v>
      </c>
      <c r="BJ2202" s="12">
        <f t="shared" si="243"/>
        <v>0</v>
      </c>
      <c r="BK2202" s="12">
        <f t="shared" si="244"/>
        <v>0</v>
      </c>
      <c r="CQ2202" s="3" t="str">
        <f>CONCATENATE(baseURL!$A$1,baseURL!$B$1,baseURL!$C$1,".",C2202,".",L2202,".pkl&amp;seq=",BC2202)</f>
        <v>http://proteomics.broadinstitute.org/millscripts/viewfeed.pl?side=xl&amp;cycle=1&amp;fixedMods=iaaC&amp;file=msdataSM/iPRG2012_nd/cpick_in/iPRG2012_nd.1733.6.3.pkl&amp;seq=TASGNLLPSSTGAAKAVGK</v>
      </c>
    </row>
    <row r="2203" spans="1:95" x14ac:dyDescent="0.2">
      <c r="A2203" s="3">
        <v>7452</v>
      </c>
      <c r="B2203" s="2" t="s">
        <v>5050</v>
      </c>
      <c r="C2203" s="2" t="s">
        <v>5051</v>
      </c>
      <c r="D2203" s="3">
        <v>5600</v>
      </c>
      <c r="E2203" s="3">
        <v>5597</v>
      </c>
      <c r="F2203" s="3">
        <v>36416</v>
      </c>
      <c r="G2203" s="3">
        <v>7330</v>
      </c>
      <c r="H2203" s="3">
        <v>24.725899999999999</v>
      </c>
      <c r="I2203" s="30">
        <v>464.22672</v>
      </c>
      <c r="J2203" s="30">
        <v>464.2245274</v>
      </c>
      <c r="K2203" s="30">
        <v>2.1900000000000001E-3</v>
      </c>
      <c r="L2203" s="3">
        <v>4</v>
      </c>
      <c r="M2203" s="3">
        <v>4</v>
      </c>
      <c r="N2203" s="10">
        <f t="shared" si="238"/>
        <v>1</v>
      </c>
      <c r="O2203" s="35">
        <v>4</v>
      </c>
      <c r="Q2203" s="40">
        <v>1910.89598</v>
      </c>
      <c r="R2203" s="32">
        <v>464.22408999999999</v>
      </c>
      <c r="S2203" s="18">
        <f t="shared" si="239"/>
        <v>5.6653673444878061</v>
      </c>
      <c r="T2203" s="18">
        <f t="shared" si="240"/>
        <v>0.94221736749982576</v>
      </c>
      <c r="U2203" s="18">
        <f t="shared" si="241"/>
        <v>0.23695452772925635</v>
      </c>
      <c r="V2203" s="30">
        <v>464.2242</v>
      </c>
      <c r="W2203" s="3" t="s">
        <v>47</v>
      </c>
      <c r="AB2203" s="12" t="s">
        <v>52</v>
      </c>
      <c r="AD2203" s="3" t="s">
        <v>47</v>
      </c>
      <c r="AF2203" s="3" t="s">
        <v>52</v>
      </c>
      <c r="AG2203" s="3" t="s">
        <v>52</v>
      </c>
      <c r="AH2203" s="3" t="s">
        <v>47</v>
      </c>
      <c r="AK2203" s="3" t="s">
        <v>47</v>
      </c>
      <c r="AL2203" s="3" t="s">
        <v>52</v>
      </c>
      <c r="AU2203" s="3">
        <v>0</v>
      </c>
      <c r="AV2203" s="3">
        <v>4</v>
      </c>
      <c r="AW2203" s="3">
        <v>2</v>
      </c>
      <c r="AX2203" s="3">
        <v>3</v>
      </c>
      <c r="AY2203" s="3">
        <v>75</v>
      </c>
      <c r="AZ2203" s="6" t="str">
        <f t="shared" si="242"/>
        <v>1734.1</v>
      </c>
      <c r="BC2203" s="12" t="s">
        <v>20223</v>
      </c>
      <c r="BI2203" s="12" t="s">
        <v>594</v>
      </c>
      <c r="BJ2203" s="12">
        <f t="shared" si="243"/>
        <v>0</v>
      </c>
      <c r="BK2203" s="12">
        <f t="shared" si="244"/>
        <v>1</v>
      </c>
      <c r="BR2203" s="3" t="s">
        <v>594</v>
      </c>
      <c r="BZ2203" s="3" t="s">
        <v>20252</v>
      </c>
      <c r="CQ2203" s="3" t="str">
        <f>CONCATENATE(baseURL!$A$1,baseURL!$B$1,baseURL!$C$1,".",C2203,".",L2203,".pkl&amp;seq=",BC2203,"&amp;varMods=ReducedCys-C")</f>
        <v>http://proteomics.broadinstitute.org/millscripts/viewfeed.pl?side=xl&amp;cycle=1&amp;fixedMods=iaaC&amp;file=msdataSM/iPRG2012_nd/cpick_in/iPRG2012_nd.1734.1.4.pkl&amp;seq=MLGNGRVEAScFDGNKR&amp;varMods=ReducedCys-C</v>
      </c>
    </row>
    <row r="2204" spans="1:95" x14ac:dyDescent="0.2">
      <c r="A2204" s="3">
        <v>3230</v>
      </c>
      <c r="B2204" s="2" t="s">
        <v>5052</v>
      </c>
      <c r="C2204" s="2" t="s">
        <v>5041</v>
      </c>
      <c r="D2204" s="3">
        <v>5601</v>
      </c>
      <c r="E2204" s="3">
        <v>5598</v>
      </c>
      <c r="F2204" s="3">
        <v>36417</v>
      </c>
      <c r="G2204" s="3">
        <v>7331</v>
      </c>
      <c r="H2204" s="3">
        <v>24.734200000000001</v>
      </c>
      <c r="I2204" s="30">
        <v>481.27632</v>
      </c>
      <c r="J2204" s="30">
        <v>480.77217760000002</v>
      </c>
      <c r="K2204" s="30">
        <v>0.50414000000000003</v>
      </c>
      <c r="L2204" s="3">
        <v>0</v>
      </c>
      <c r="M2204" s="3">
        <v>4</v>
      </c>
      <c r="N2204" s="10">
        <f t="shared" si="238"/>
        <v>1</v>
      </c>
      <c r="O2204" s="35">
        <v>4</v>
      </c>
      <c r="P2204" s="17"/>
      <c r="Q2204" s="40">
        <v>1920.0661399999999</v>
      </c>
      <c r="R2204" s="40">
        <v>480.77199000000002</v>
      </c>
      <c r="S2204" s="18">
        <f t="shared" si="239"/>
        <v>1049.0003795769835</v>
      </c>
      <c r="T2204" s="18">
        <f t="shared" si="240"/>
        <v>0.39020576053908684</v>
      </c>
      <c r="U2204" s="18">
        <f t="shared" si="241"/>
        <v>2.0799880572810465E-2</v>
      </c>
      <c r="V2204" s="30">
        <v>480.77199999999999</v>
      </c>
      <c r="W2204" s="3" t="s">
        <v>47</v>
      </c>
      <c r="X2204" s="3" t="s">
        <v>47</v>
      </c>
      <c r="Y2204" s="3" t="s">
        <v>47</v>
      </c>
      <c r="Z2204" s="3" t="s">
        <v>47</v>
      </c>
      <c r="AA2204" s="3" t="s">
        <v>47</v>
      </c>
      <c r="AB2204" s="12" t="s">
        <v>47</v>
      </c>
      <c r="AC2204" s="3" t="s">
        <v>52</v>
      </c>
      <c r="AD2204" s="3" t="s">
        <v>52</v>
      </c>
      <c r="AE2204" s="3" t="s">
        <v>48</v>
      </c>
      <c r="AF2204" s="3" t="s">
        <v>48</v>
      </c>
      <c r="AG2204" s="3" t="s">
        <v>52</v>
      </c>
      <c r="AH2204" s="3" t="s">
        <v>48</v>
      </c>
      <c r="AI2204" s="3" t="s">
        <v>48</v>
      </c>
      <c r="AL2204" s="3" t="s">
        <v>48</v>
      </c>
      <c r="AU2204" s="3">
        <v>0</v>
      </c>
      <c r="AV2204" s="3">
        <v>6</v>
      </c>
      <c r="AW2204" s="3">
        <v>1</v>
      </c>
      <c r="AX2204" s="3">
        <v>6</v>
      </c>
      <c r="AY2204" s="3">
        <v>100</v>
      </c>
      <c r="AZ2204" s="6" t="str">
        <f t="shared" si="242"/>
        <v>1734.2</v>
      </c>
      <c r="BC2204" s="12" t="s">
        <v>5046</v>
      </c>
      <c r="BJ2204" s="12">
        <f t="shared" si="243"/>
        <v>0</v>
      </c>
      <c r="BK2204" s="12">
        <f t="shared" si="244"/>
        <v>0</v>
      </c>
      <c r="CQ2204" s="3" t="str">
        <f>CONCATENATE(baseURL!$A$1,baseURL!$B$1,baseURL!$C$1,".",C2204,".",L2204,".pkl&amp;seq=",BC2204)</f>
        <v>http://proteomics.broadinstitute.org/millscripts/viewfeed.pl?side=xl&amp;cycle=1&amp;fixedMods=iaaC&amp;file=msdataSM/iPRG2012_nd/cpick_in/iPRG2012_nd.1734.2.0.pkl&amp;seq=ALVEHLLQAKADAQREK</v>
      </c>
    </row>
    <row r="2205" spans="1:95" x14ac:dyDescent="0.2">
      <c r="A2205" s="3">
        <v>4890</v>
      </c>
      <c r="B2205" s="2" t="s">
        <v>5053</v>
      </c>
      <c r="C2205" s="2" t="s">
        <v>5050</v>
      </c>
      <c r="D2205" s="3">
        <v>5603</v>
      </c>
      <c r="E2205" s="3">
        <v>5600</v>
      </c>
      <c r="F2205" s="3">
        <v>36438</v>
      </c>
      <c r="G2205" s="3">
        <v>7334</v>
      </c>
      <c r="H2205" s="3">
        <v>24.752099999999999</v>
      </c>
      <c r="I2205" s="30">
        <v>460.63080000000002</v>
      </c>
      <c r="J2205" s="30">
        <v>460.62930920000002</v>
      </c>
      <c r="K2205" s="30">
        <v>1.49E-3</v>
      </c>
      <c r="L2205" s="3">
        <v>3</v>
      </c>
      <c r="M2205" s="3">
        <v>3</v>
      </c>
      <c r="N2205" s="10">
        <f t="shared" si="238"/>
        <v>1</v>
      </c>
      <c r="O2205" s="35">
        <v>3</v>
      </c>
      <c r="P2205" s="17"/>
      <c r="Q2205" s="40">
        <v>1379.8733</v>
      </c>
      <c r="R2205" s="40">
        <v>460.62927999999999</v>
      </c>
      <c r="S2205" s="18">
        <f t="shared" si="239"/>
        <v>3.2998336537089465</v>
      </c>
      <c r="T2205" s="18">
        <f t="shared" si="240"/>
        <v>6.3391541303225968E-2</v>
      </c>
      <c r="U2205" s="18">
        <f t="shared" si="241"/>
        <v>-1.0420527326917393</v>
      </c>
      <c r="V2205" s="30">
        <v>460.62880000000001</v>
      </c>
      <c r="W2205" s="3" t="s">
        <v>47</v>
      </c>
      <c r="X2205" s="3" t="s">
        <v>47</v>
      </c>
      <c r="Y2205" s="3" t="s">
        <v>47</v>
      </c>
      <c r="Z2205" s="3" t="s">
        <v>47</v>
      </c>
      <c r="AA2205" s="3" t="s">
        <v>48</v>
      </c>
      <c r="AB2205" s="12" t="s">
        <v>47</v>
      </c>
      <c r="AC2205" s="3" t="s">
        <v>47</v>
      </c>
      <c r="AD2205" s="3" t="s">
        <v>47</v>
      </c>
      <c r="AE2205" s="3" t="s">
        <v>47</v>
      </c>
      <c r="AF2205" s="3" t="s">
        <v>47</v>
      </c>
      <c r="AG2205" s="3" t="s">
        <v>47</v>
      </c>
      <c r="AH2205" s="3" t="s">
        <v>47</v>
      </c>
      <c r="AI2205" s="3" t="s">
        <v>47</v>
      </c>
      <c r="AJ2205" s="3" t="s">
        <v>47</v>
      </c>
      <c r="AK2205" s="3" t="s">
        <v>47</v>
      </c>
      <c r="AL2205" s="3" t="s">
        <v>47</v>
      </c>
      <c r="AM2205" s="3" t="s">
        <v>47</v>
      </c>
      <c r="AN2205" s="3" t="s">
        <v>47</v>
      </c>
      <c r="AU2205" s="3">
        <v>0</v>
      </c>
      <c r="AV2205" s="3">
        <v>17</v>
      </c>
      <c r="AW2205" s="3">
        <v>1</v>
      </c>
      <c r="AX2205" s="3">
        <v>17</v>
      </c>
      <c r="AY2205" s="3">
        <v>100</v>
      </c>
      <c r="AZ2205" s="6" t="str">
        <f t="shared" si="242"/>
        <v>1735.2</v>
      </c>
      <c r="BC2205" s="12" t="s">
        <v>5054</v>
      </c>
      <c r="BJ2205" s="12">
        <f t="shared" si="243"/>
        <v>0</v>
      </c>
      <c r="BK2205" s="12">
        <f t="shared" si="244"/>
        <v>0</v>
      </c>
      <c r="CQ2205" s="3" t="str">
        <f>CONCATENATE(baseURL!$A$1,baseURL!$B$1,baseURL!$C$1,".",C2205,".",L2205,".pkl&amp;seq=",BC2205)</f>
        <v>http://proteomics.broadinstitute.org/millscripts/viewfeed.pl?side=xl&amp;cycle=1&amp;fixedMods=iaaC&amp;file=msdataSM/iPRG2012_nd/cpick_in/iPRG2012_nd.1735.2.3.pkl&amp;seq=LKPVVVLNKVDR</v>
      </c>
    </row>
    <row r="2206" spans="1:95" x14ac:dyDescent="0.2">
      <c r="A2206" s="3">
        <v>7612</v>
      </c>
      <c r="B2206" s="2" t="s">
        <v>5055</v>
      </c>
      <c r="C2206" s="2" t="s">
        <v>5056</v>
      </c>
      <c r="D2206" s="3">
        <v>5606</v>
      </c>
      <c r="E2206" s="3">
        <v>5603</v>
      </c>
      <c r="F2206" s="3">
        <v>36459</v>
      </c>
      <c r="G2206" s="3">
        <v>7338</v>
      </c>
      <c r="H2206" s="3">
        <v>24.773299999999999</v>
      </c>
      <c r="I2206" s="30">
        <v>512.76430000000005</v>
      </c>
      <c r="J2206" s="30">
        <v>512.76565240000002</v>
      </c>
      <c r="K2206" s="30">
        <v>-1.3500000000000001E-3</v>
      </c>
      <c r="L2206" s="3">
        <v>2</v>
      </c>
      <c r="M2206" s="3">
        <v>2</v>
      </c>
      <c r="N2206" s="10">
        <f t="shared" si="238"/>
        <v>1</v>
      </c>
      <c r="O2206" s="35">
        <v>2</v>
      </c>
      <c r="Q2206" s="40">
        <v>1081.5458900000001</v>
      </c>
      <c r="R2206" s="32">
        <v>512.76585</v>
      </c>
      <c r="S2206" s="18">
        <f t="shared" si="239"/>
        <v>-3.0228222100827868</v>
      </c>
      <c r="T2206" s="18">
        <f t="shared" si="240"/>
        <v>-0.3853610765588088</v>
      </c>
      <c r="U2206" s="18">
        <f t="shared" si="241"/>
        <v>-0.29253118155654656</v>
      </c>
      <c r="V2206" s="30">
        <v>512.76570000000004</v>
      </c>
      <c r="W2206" s="3" t="s">
        <v>47</v>
      </c>
      <c r="X2206" s="3" t="s">
        <v>47</v>
      </c>
      <c r="Y2206" s="3" t="s">
        <v>47</v>
      </c>
      <c r="AB2206" s="12" t="s">
        <v>47</v>
      </c>
      <c r="AC2206" s="3" t="s">
        <v>52</v>
      </c>
      <c r="AD2206" s="3" t="s">
        <v>47</v>
      </c>
      <c r="AG2206" s="3" t="s">
        <v>52</v>
      </c>
      <c r="AH2206" s="3" t="s">
        <v>47</v>
      </c>
      <c r="AJ2206" s="3" t="s">
        <v>48</v>
      </c>
      <c r="AK2206" s="3" t="s">
        <v>47</v>
      </c>
      <c r="AL2206" s="3" t="s">
        <v>52</v>
      </c>
      <c r="AU2206" s="3">
        <v>0</v>
      </c>
      <c r="AV2206" s="3">
        <v>7</v>
      </c>
      <c r="AW2206" s="3">
        <v>2</v>
      </c>
      <c r="AX2206" s="3">
        <v>6</v>
      </c>
      <c r="AY2206" s="3">
        <v>85.71</v>
      </c>
      <c r="AZ2206" s="6" t="str">
        <f t="shared" si="242"/>
        <v>1736.2</v>
      </c>
      <c r="BC2206" s="12" t="s">
        <v>20214</v>
      </c>
      <c r="BI2206" s="12" t="s">
        <v>594</v>
      </c>
      <c r="BJ2206" s="12">
        <f t="shared" si="243"/>
        <v>0</v>
      </c>
      <c r="BK2206" s="12">
        <f t="shared" si="244"/>
        <v>1</v>
      </c>
      <c r="BR2206" s="3" t="s">
        <v>594</v>
      </c>
      <c r="BZ2206" s="3" t="s">
        <v>20253</v>
      </c>
      <c r="CQ2206" s="3" t="str">
        <f>CONCATENATE(baseURL!$A$1,baseURL!$B$1,baseURL!$C$1,".",C2206,".",L2206,".pkl&amp;seq=",BC2206,"&amp;varMods=ReducedCys-C")</f>
        <v>http://proteomics.broadinstitute.org/millscripts/viewfeed.pl?side=xl&amp;cycle=1&amp;fixedMods=iaaC&amp;file=msdataSM/iPRG2012_nd/cpick_in/iPRG2012_nd.1736.2.2.pkl&amp;seq=KYDLNLcR&amp;varMods=ReducedCys-C</v>
      </c>
    </row>
    <row r="2207" spans="1:95" x14ac:dyDescent="0.2">
      <c r="A2207" s="3">
        <v>4724</v>
      </c>
      <c r="B2207" s="2" t="s">
        <v>5057</v>
      </c>
      <c r="C2207" s="2" t="s">
        <v>5053</v>
      </c>
      <c r="D2207" s="3">
        <v>5607</v>
      </c>
      <c r="E2207" s="3">
        <v>5604</v>
      </c>
      <c r="F2207" s="3">
        <v>36460</v>
      </c>
      <c r="G2207" s="3">
        <v>7339</v>
      </c>
      <c r="H2207" s="3">
        <v>24.7775</v>
      </c>
      <c r="I2207" s="30">
        <v>554.82027000000005</v>
      </c>
      <c r="J2207" s="30">
        <v>554.82191920000002</v>
      </c>
      <c r="K2207" s="30">
        <v>-1.65E-3</v>
      </c>
      <c r="L2207" s="3">
        <v>2</v>
      </c>
      <c r="M2207" s="3">
        <v>2</v>
      </c>
      <c r="N2207" s="10">
        <f t="shared" si="238"/>
        <v>1</v>
      </c>
      <c r="O2207" s="35">
        <v>2</v>
      </c>
      <c r="P2207" s="17"/>
      <c r="Q2207" s="40">
        <v>1108.63609</v>
      </c>
      <c r="R2207" s="40">
        <v>554.82168000000001</v>
      </c>
      <c r="S2207" s="18">
        <f t="shared" si="239"/>
        <v>-2.5413570716349514</v>
      </c>
      <c r="T2207" s="18">
        <f t="shared" si="240"/>
        <v>0.43112951175589781</v>
      </c>
      <c r="U2207" s="18">
        <f t="shared" si="241"/>
        <v>3.6047617947274256E-2</v>
      </c>
      <c r="V2207" s="30">
        <v>554.82169999999996</v>
      </c>
      <c r="W2207" s="3" t="s">
        <v>47</v>
      </c>
      <c r="X2207" s="3" t="s">
        <v>47</v>
      </c>
      <c r="Y2207" s="3" t="s">
        <v>47</v>
      </c>
      <c r="Z2207" s="3" t="s">
        <v>47</v>
      </c>
      <c r="AA2207" s="3" t="s">
        <v>47</v>
      </c>
      <c r="AB2207" s="12" t="s">
        <v>47</v>
      </c>
      <c r="AC2207" s="3" t="s">
        <v>47</v>
      </c>
      <c r="AD2207" s="3" t="s">
        <v>47</v>
      </c>
      <c r="AE2207" s="3" t="s">
        <v>47</v>
      </c>
      <c r="AF2207" s="3" t="s">
        <v>47</v>
      </c>
      <c r="AG2207" s="3" t="s">
        <v>47</v>
      </c>
      <c r="AH2207" s="3" t="s">
        <v>47</v>
      </c>
      <c r="AI2207" s="3" t="s">
        <v>47</v>
      </c>
      <c r="AJ2207" s="3" t="s">
        <v>47</v>
      </c>
      <c r="AL2207" s="3" t="s">
        <v>48</v>
      </c>
      <c r="AM2207" s="3" t="s">
        <v>47</v>
      </c>
      <c r="AN2207" s="3" t="s">
        <v>47</v>
      </c>
      <c r="AU2207" s="3">
        <v>0</v>
      </c>
      <c r="AV2207" s="3">
        <v>16</v>
      </c>
      <c r="AW2207" s="3">
        <v>1</v>
      </c>
      <c r="AX2207" s="3">
        <v>16</v>
      </c>
      <c r="AY2207" s="3">
        <v>100</v>
      </c>
      <c r="AZ2207" s="6" t="str">
        <f t="shared" si="242"/>
        <v>1736.3</v>
      </c>
      <c r="BC2207" s="12" t="s">
        <v>5058</v>
      </c>
      <c r="BJ2207" s="12">
        <f t="shared" si="243"/>
        <v>0</v>
      </c>
      <c r="BK2207" s="12">
        <f t="shared" si="244"/>
        <v>0</v>
      </c>
      <c r="CQ2207" s="3" t="str">
        <f>CONCATENATE(baseURL!$A$1,baseURL!$B$1,baseURL!$C$1,".",C2207,".",L2207,".pkl&amp;seq=",BC2207)</f>
        <v>http://proteomics.broadinstitute.org/millscripts/viewfeed.pl?side=xl&amp;cycle=1&amp;fixedMods=iaaC&amp;file=msdataSM/iPRG2012_nd/cpick_in/iPRG2012_nd.1736.3.2.pkl&amp;seq=VVDLVEHVAK</v>
      </c>
    </row>
    <row r="2208" spans="1:95" x14ac:dyDescent="0.2">
      <c r="A2208" s="3">
        <v>2551</v>
      </c>
      <c r="B2208" s="2" t="s">
        <v>5059</v>
      </c>
      <c r="C2208" s="2" t="s">
        <v>5060</v>
      </c>
      <c r="D2208" s="3">
        <v>5610</v>
      </c>
      <c r="E2208" s="3">
        <v>5607</v>
      </c>
      <c r="F2208" s="3">
        <v>36480</v>
      </c>
      <c r="G2208" s="3">
        <v>7343</v>
      </c>
      <c r="H2208" s="3">
        <v>24.7971</v>
      </c>
      <c r="I2208" s="30">
        <v>444.7604</v>
      </c>
      <c r="J2208" s="30">
        <v>444.76096410000002</v>
      </c>
      <c r="K2208" s="30">
        <v>-5.5999999999999995E-4</v>
      </c>
      <c r="L2208" s="3">
        <v>2</v>
      </c>
      <c r="M2208" s="3">
        <v>2</v>
      </c>
      <c r="N2208" s="10">
        <f t="shared" si="238"/>
        <v>1</v>
      </c>
      <c r="O2208" s="35">
        <v>2</v>
      </c>
      <c r="P2208" s="17"/>
      <c r="Q2208" s="40">
        <v>888.51490999999999</v>
      </c>
      <c r="R2208" s="40">
        <v>444.76109000000002</v>
      </c>
      <c r="S2208" s="18">
        <f t="shared" si="239"/>
        <v>-1.5513947050090722</v>
      </c>
      <c r="T2208" s="18">
        <f t="shared" si="240"/>
        <v>-0.28307332370387028</v>
      </c>
      <c r="U2208" s="18">
        <f t="shared" si="241"/>
        <v>-1.1017150803669091</v>
      </c>
      <c r="V2208" s="30">
        <v>444.76060000000001</v>
      </c>
      <c r="W2208" s="3" t="s">
        <v>47</v>
      </c>
      <c r="Z2208" s="3" t="s">
        <v>47</v>
      </c>
      <c r="AA2208" s="3" t="s">
        <v>65</v>
      </c>
      <c r="AB2208" s="12" t="s">
        <v>47</v>
      </c>
      <c r="AC2208" s="3" t="s">
        <v>47</v>
      </c>
      <c r="AE2208" s="3" t="s">
        <v>47</v>
      </c>
      <c r="AF2208" s="3" t="s">
        <v>47</v>
      </c>
      <c r="AG2208" s="3" t="s">
        <v>47</v>
      </c>
      <c r="AH2208" s="3" t="s">
        <v>47</v>
      </c>
      <c r="AI2208" s="3" t="s">
        <v>47</v>
      </c>
      <c r="AJ2208" s="3" t="s">
        <v>47</v>
      </c>
      <c r="AK2208" s="3" t="s">
        <v>47</v>
      </c>
      <c r="AL2208" s="3" t="s">
        <v>48</v>
      </c>
      <c r="AN2208" s="3" t="s">
        <v>47</v>
      </c>
      <c r="AU2208" s="3">
        <v>1</v>
      </c>
      <c r="AV2208" s="3">
        <v>12</v>
      </c>
      <c r="AW2208" s="3">
        <v>1</v>
      </c>
      <c r="AX2208" s="3">
        <v>12</v>
      </c>
      <c r="AY2208" s="3">
        <v>100</v>
      </c>
      <c r="AZ2208" s="6" t="str">
        <f t="shared" si="242"/>
        <v>1737.2</v>
      </c>
      <c r="BC2208" s="12" t="s">
        <v>4985</v>
      </c>
      <c r="BJ2208" s="12">
        <f t="shared" si="243"/>
        <v>0</v>
      </c>
      <c r="BK2208" s="12">
        <f t="shared" si="244"/>
        <v>0</v>
      </c>
      <c r="BW2208" s="3" t="s">
        <v>5061</v>
      </c>
      <c r="CQ2208" s="3" t="str">
        <f>CONCATENATE(baseURL!$A$1,baseURL!$B$1,baseURL!$C$1,".",C2208,".",L2208,".pkl&amp;seq=",BC2208)</f>
        <v>http://proteomics.broadinstitute.org/millscripts/viewfeed.pl?side=xl&amp;cycle=1&amp;fixedMods=iaaC&amp;file=msdataSM/iPRG2012_nd/cpick_in/iPRG2012_nd.1737.2.2.pkl&amp;seq=TLLLADSR</v>
      </c>
    </row>
    <row r="2209" spans="1:95" x14ac:dyDescent="0.2">
      <c r="A2209" s="3">
        <v>2782</v>
      </c>
      <c r="B2209" s="2" t="s">
        <v>5062</v>
      </c>
      <c r="C2209" s="2" t="s">
        <v>5055</v>
      </c>
      <c r="D2209" s="3">
        <v>5611</v>
      </c>
      <c r="E2209" s="3">
        <v>5608</v>
      </c>
      <c r="F2209" s="3">
        <v>36481</v>
      </c>
      <c r="G2209" s="3">
        <v>7344</v>
      </c>
      <c r="H2209" s="3">
        <v>24.801200000000001</v>
      </c>
      <c r="I2209" s="30">
        <v>629.66935000000001</v>
      </c>
      <c r="J2209" s="30">
        <v>629.66934800000001</v>
      </c>
      <c r="K2209" s="30">
        <v>0</v>
      </c>
      <c r="L2209" s="3">
        <v>3</v>
      </c>
      <c r="M2209" s="3">
        <v>0</v>
      </c>
      <c r="N2209" s="10">
        <f t="shared" si="238"/>
        <v>1</v>
      </c>
      <c r="O2209" s="35">
        <v>3</v>
      </c>
      <c r="P2209" s="17"/>
      <c r="Q2209" s="40">
        <v>1886.9858200000001</v>
      </c>
      <c r="R2209" s="40">
        <v>629.66678999999999</v>
      </c>
      <c r="S2209" s="18">
        <f t="shared" si="239"/>
        <v>4.065642401144852</v>
      </c>
      <c r="T2209" s="18">
        <f t="shared" si="240"/>
        <v>4.0624661180269976</v>
      </c>
      <c r="U2209" s="18">
        <f t="shared" si="241"/>
        <v>4.1450494792717594</v>
      </c>
      <c r="V2209" s="30">
        <v>629.6694</v>
      </c>
      <c r="Z2209" s="3" t="s">
        <v>47</v>
      </c>
      <c r="AA2209" s="3" t="s">
        <v>48</v>
      </c>
      <c r="AB2209" s="12" t="s">
        <v>47</v>
      </c>
      <c r="AC2209" s="3" t="s">
        <v>47</v>
      </c>
      <c r="AD2209" s="3" t="s">
        <v>47</v>
      </c>
      <c r="AF2209" s="3" t="s">
        <v>47</v>
      </c>
      <c r="AG2209" s="3" t="s">
        <v>47</v>
      </c>
      <c r="AH2209" s="3" t="s">
        <v>47</v>
      </c>
      <c r="AI2209" s="3" t="s">
        <v>47</v>
      </c>
      <c r="AJ2209" s="3" t="s">
        <v>47</v>
      </c>
      <c r="AL2209" s="3" t="s">
        <v>47</v>
      </c>
      <c r="AU2209" s="3">
        <v>0</v>
      </c>
      <c r="AV2209" s="3">
        <v>10</v>
      </c>
      <c r="AW2209" s="3">
        <v>1</v>
      </c>
      <c r="AX2209" s="3">
        <v>10</v>
      </c>
      <c r="AY2209" s="3">
        <v>100</v>
      </c>
      <c r="AZ2209" s="6" t="str">
        <f t="shared" si="242"/>
        <v>1737.3</v>
      </c>
      <c r="BC2209" s="12" t="s">
        <v>5063</v>
      </c>
      <c r="BJ2209" s="12">
        <f t="shared" si="243"/>
        <v>0</v>
      </c>
      <c r="BK2209" s="12">
        <f t="shared" si="244"/>
        <v>0</v>
      </c>
      <c r="CQ2209" s="3" t="str">
        <f>CONCATENATE(baseURL!$A$1,baseURL!$B$1,baseURL!$C$1,".",C2209,".",L2209,".pkl&amp;seq=",BC2209)</f>
        <v>http://proteomics.broadinstitute.org/millscripts/viewfeed.pl?side=xl&amp;cycle=1&amp;fixedMods=iaaC&amp;file=msdataSM/iPRG2012_nd/cpick_in/iPRG2012_nd.1737.3.3.pkl&amp;seq=AKLQETNPEEVPKFEK</v>
      </c>
    </row>
    <row r="2210" spans="1:95" x14ac:dyDescent="0.2">
      <c r="A2210" s="3">
        <v>2326</v>
      </c>
      <c r="B2210" s="2" t="s">
        <v>5064</v>
      </c>
      <c r="C2210" s="2" t="s">
        <v>5065</v>
      </c>
      <c r="D2210" s="3">
        <v>5613</v>
      </c>
      <c r="E2210" s="3">
        <v>5610</v>
      </c>
      <c r="F2210" s="3">
        <v>36500</v>
      </c>
      <c r="G2210" s="3">
        <v>7347</v>
      </c>
      <c r="H2210" s="3">
        <v>24.816500000000001</v>
      </c>
      <c r="I2210" s="30">
        <v>432.73291999999998</v>
      </c>
      <c r="J2210" s="30">
        <v>432.73291829999999</v>
      </c>
      <c r="K2210" s="30">
        <v>0</v>
      </c>
      <c r="L2210" s="3">
        <v>0</v>
      </c>
      <c r="M2210" s="3">
        <v>0</v>
      </c>
      <c r="N2210" s="10">
        <f t="shared" si="238"/>
        <v>1</v>
      </c>
      <c r="O2210" s="35">
        <v>2</v>
      </c>
      <c r="P2210" s="17"/>
      <c r="Q2210" s="40">
        <v>864.45739000000003</v>
      </c>
      <c r="R2210" s="40">
        <v>432.73232999999999</v>
      </c>
      <c r="S2210" s="18">
        <f t="shared" si="239"/>
        <v>1.3634294437587366</v>
      </c>
      <c r="T2210" s="18">
        <f t="shared" si="240"/>
        <v>1.3595009182789344</v>
      </c>
      <c r="U2210" s="18">
        <f t="shared" si="241"/>
        <v>0.62394228783515338</v>
      </c>
      <c r="V2210" s="30">
        <v>432.73259999999999</v>
      </c>
      <c r="W2210" s="3" t="s">
        <v>47</v>
      </c>
      <c r="Z2210" s="3" t="s">
        <v>47</v>
      </c>
      <c r="AA2210" s="3" t="s">
        <v>47</v>
      </c>
      <c r="AB2210" s="12" t="s">
        <v>47</v>
      </c>
      <c r="AC2210" s="3" t="s">
        <v>47</v>
      </c>
      <c r="AD2210" s="3" t="s">
        <v>48</v>
      </c>
      <c r="AF2210" s="3" t="s">
        <v>48</v>
      </c>
      <c r="AG2210" s="3" t="s">
        <v>47</v>
      </c>
      <c r="AH2210" s="3" t="s">
        <v>47</v>
      </c>
      <c r="AI2210" s="3" t="s">
        <v>48</v>
      </c>
      <c r="AK2210" s="3" t="s">
        <v>48</v>
      </c>
      <c r="AL2210" s="3" t="s">
        <v>48</v>
      </c>
      <c r="AN2210" s="3" t="s">
        <v>48</v>
      </c>
      <c r="AU2210" s="3">
        <v>0</v>
      </c>
      <c r="AV2210" s="3">
        <v>7</v>
      </c>
      <c r="AW2210" s="3">
        <v>1</v>
      </c>
      <c r="AX2210" s="3">
        <v>7</v>
      </c>
      <c r="AY2210" s="3">
        <v>100</v>
      </c>
      <c r="AZ2210" s="6" t="str">
        <f t="shared" si="242"/>
        <v>1738.1</v>
      </c>
      <c r="BC2210" s="12" t="s">
        <v>5066</v>
      </c>
      <c r="BJ2210" s="12">
        <f t="shared" si="243"/>
        <v>0</v>
      </c>
      <c r="BK2210" s="12">
        <f t="shared" si="244"/>
        <v>0</v>
      </c>
      <c r="CQ2210" s="3" t="str">
        <f>CONCATENATE(baseURL!$A$1,baseURL!$B$1,baseURL!$C$1,".",C2210,".",L2210,".pkl&amp;seq=",BC2210)</f>
        <v>http://proteomics.broadinstitute.org/millscripts/viewfeed.pl?side=xl&amp;cycle=1&amp;fixedMods=iaaC&amp;file=msdataSM/iPRG2012_nd/cpick_in/iPRG2012_nd.1738.1.0.pkl&amp;seq=FSNLDLR</v>
      </c>
    </row>
    <row r="2211" spans="1:95" x14ac:dyDescent="0.2">
      <c r="A2211" s="3">
        <v>6209</v>
      </c>
      <c r="B2211" s="2" t="s">
        <v>5067</v>
      </c>
      <c r="C2211" s="2" t="s">
        <v>5059</v>
      </c>
      <c r="D2211" s="3">
        <v>5615</v>
      </c>
      <c r="E2211" s="3">
        <v>5612</v>
      </c>
      <c r="F2211" s="3">
        <v>36502</v>
      </c>
      <c r="G2211" s="3">
        <v>7349</v>
      </c>
      <c r="H2211" s="3">
        <v>24.8249</v>
      </c>
      <c r="I2211" s="30">
        <v>562.92966000000001</v>
      </c>
      <c r="J2211" s="30">
        <v>562.92929560000005</v>
      </c>
      <c r="K2211" s="30">
        <v>3.6000000000000002E-4</v>
      </c>
      <c r="L2211" s="3">
        <v>3</v>
      </c>
      <c r="M2211" s="3">
        <v>3</v>
      </c>
      <c r="N2211" s="10">
        <f t="shared" si="238"/>
        <v>1</v>
      </c>
      <c r="O2211" s="35">
        <v>3</v>
      </c>
      <c r="P2211" s="17"/>
      <c r="Q2211" s="40">
        <v>1686.7718</v>
      </c>
      <c r="R2211" s="40">
        <v>562.92879000000005</v>
      </c>
      <c r="S2211" s="18">
        <f t="shared" si="239"/>
        <v>1.5454885509826404</v>
      </c>
      <c r="T2211" s="18">
        <f t="shared" si="240"/>
        <v>0.89815978322369205</v>
      </c>
      <c r="U2211" s="18">
        <f t="shared" si="241"/>
        <v>0.55069132260839992</v>
      </c>
      <c r="V2211" s="30">
        <v>562.92909999999995</v>
      </c>
      <c r="W2211" s="3" t="s">
        <v>47</v>
      </c>
      <c r="X2211" s="3" t="s">
        <v>47</v>
      </c>
      <c r="Y2211" s="3" t="s">
        <v>47</v>
      </c>
      <c r="Z2211" s="3" t="s">
        <v>47</v>
      </c>
      <c r="AA2211" s="3" t="s">
        <v>47</v>
      </c>
      <c r="AB2211" s="12" t="s">
        <v>47</v>
      </c>
      <c r="AC2211" s="3" t="s">
        <v>47</v>
      </c>
      <c r="AD2211" s="3" t="s">
        <v>47</v>
      </c>
      <c r="AE2211" s="3" t="s">
        <v>47</v>
      </c>
      <c r="AF2211" s="3" t="s">
        <v>47</v>
      </c>
      <c r="AG2211" s="3" t="s">
        <v>47</v>
      </c>
      <c r="AH2211" s="3" t="s">
        <v>47</v>
      </c>
      <c r="AI2211" s="3" t="s">
        <v>47</v>
      </c>
      <c r="AJ2211" s="3" t="s">
        <v>47</v>
      </c>
      <c r="AK2211" s="3" t="s">
        <v>47</v>
      </c>
      <c r="AL2211" s="3" t="s">
        <v>47</v>
      </c>
      <c r="AN2211" s="3" t="s">
        <v>47</v>
      </c>
      <c r="AU2211" s="3">
        <v>0</v>
      </c>
      <c r="AV2211" s="3">
        <v>17</v>
      </c>
      <c r="AW2211" s="3">
        <v>1</v>
      </c>
      <c r="AX2211" s="3">
        <v>17</v>
      </c>
      <c r="AY2211" s="3">
        <v>100</v>
      </c>
      <c r="AZ2211" s="6" t="str">
        <f t="shared" si="242"/>
        <v>1738.3</v>
      </c>
      <c r="BC2211" s="12" t="s">
        <v>5001</v>
      </c>
      <c r="BJ2211" s="12">
        <f t="shared" si="243"/>
        <v>0</v>
      </c>
      <c r="BK2211" s="12">
        <f t="shared" si="244"/>
        <v>0</v>
      </c>
      <c r="CQ2211" s="3" t="str">
        <f>CONCATENATE(baseURL!$A$1,baseURL!$B$1,baseURL!$C$1,".",C2211,".",L2211,".pkl&amp;seq=",BC2211)</f>
        <v>http://proteomics.broadinstitute.org/millscripts/viewfeed.pl?side=xl&amp;cycle=1&amp;fixedMods=iaaC&amp;file=msdataSM/iPRG2012_nd/cpick_in/iPRG2012_nd.1738.3.3.pkl&amp;seq=SEYDRGVSTFSPEGR</v>
      </c>
    </row>
    <row r="2212" spans="1:95" x14ac:dyDescent="0.2">
      <c r="A2212" s="3">
        <v>6259</v>
      </c>
      <c r="B2212" s="2" t="s">
        <v>5068</v>
      </c>
      <c r="C2212" s="2" t="s">
        <v>5062</v>
      </c>
      <c r="D2212" s="3">
        <v>5616</v>
      </c>
      <c r="E2212" s="3">
        <v>5613</v>
      </c>
      <c r="F2212" s="3">
        <v>36503</v>
      </c>
      <c r="G2212" s="3">
        <v>7350</v>
      </c>
      <c r="H2212" s="3">
        <v>24.829000000000001</v>
      </c>
      <c r="I2212" s="30">
        <v>649.36289999999997</v>
      </c>
      <c r="J2212" s="30">
        <v>649.35956160000001</v>
      </c>
      <c r="K2212" s="30">
        <v>3.3400000000000001E-3</v>
      </c>
      <c r="L2212" s="3">
        <v>2</v>
      </c>
      <c r="M2212" s="3">
        <v>2</v>
      </c>
      <c r="N2212" s="10">
        <f t="shared" si="238"/>
        <v>1</v>
      </c>
      <c r="O2212" s="35">
        <v>2</v>
      </c>
      <c r="P2212" s="17"/>
      <c r="Q2212" s="40">
        <v>1297.7110399999999</v>
      </c>
      <c r="R2212" s="40">
        <v>649.35915999999997</v>
      </c>
      <c r="S2212" s="18">
        <f t="shared" si="239"/>
        <v>5.7595245133577775</v>
      </c>
      <c r="T2212" s="18">
        <f t="shared" si="240"/>
        <v>0.61845589431891035</v>
      </c>
      <c r="U2212" s="18">
        <f t="shared" si="241"/>
        <v>0.83158910086195315</v>
      </c>
      <c r="V2212" s="30">
        <v>649.35969999999998</v>
      </c>
      <c r="W2212" s="3" t="s">
        <v>47</v>
      </c>
      <c r="X2212" s="3" t="s">
        <v>47</v>
      </c>
      <c r="Y2212" s="3" t="s">
        <v>47</v>
      </c>
      <c r="Z2212" s="3" t="s">
        <v>47</v>
      </c>
      <c r="AA2212" s="3" t="s">
        <v>48</v>
      </c>
      <c r="AB2212" s="12" t="s">
        <v>47</v>
      </c>
      <c r="AC2212" s="3" t="s">
        <v>47</v>
      </c>
      <c r="AD2212" s="3" t="s">
        <v>47</v>
      </c>
      <c r="AE2212" s="3" t="s">
        <v>47</v>
      </c>
      <c r="AF2212" s="3" t="s">
        <v>47</v>
      </c>
      <c r="AG2212" s="3" t="s">
        <v>47</v>
      </c>
      <c r="AH2212" s="3" t="s">
        <v>47</v>
      </c>
      <c r="AI2212" s="3" t="s">
        <v>47</v>
      </c>
      <c r="AJ2212" s="3" t="s">
        <v>47</v>
      </c>
      <c r="AK2212" s="3" t="s">
        <v>47</v>
      </c>
      <c r="AL2212" s="3" t="s">
        <v>47</v>
      </c>
      <c r="AN2212" s="3" t="s">
        <v>47</v>
      </c>
      <c r="AU2212" s="3">
        <v>0</v>
      </c>
      <c r="AV2212" s="3">
        <v>16</v>
      </c>
      <c r="AW2212" s="3">
        <v>1</v>
      </c>
      <c r="AX2212" s="3">
        <v>16</v>
      </c>
      <c r="AY2212" s="3">
        <v>100</v>
      </c>
      <c r="AZ2212" s="6" t="str">
        <f t="shared" si="242"/>
        <v>1738.4</v>
      </c>
      <c r="BC2212" s="12" t="s">
        <v>5069</v>
      </c>
      <c r="BJ2212" s="12">
        <f t="shared" si="243"/>
        <v>0</v>
      </c>
      <c r="BK2212" s="12">
        <f t="shared" si="244"/>
        <v>0</v>
      </c>
      <c r="CQ2212" s="3" t="str">
        <f>CONCATENATE(baseURL!$A$1,baseURL!$B$1,baseURL!$C$1,".",C2212,".",L2212,".pkl&amp;seq=",BC2212)</f>
        <v>http://proteomics.broadinstitute.org/millscripts/viewfeed.pl?side=xl&amp;cycle=1&amp;fixedMods=iaaC&amp;file=msdataSM/iPRG2012_nd/cpick_in/iPRG2012_nd.1738.4.2.pkl&amp;seq=AVGGEVGASAALAPK</v>
      </c>
    </row>
    <row r="2213" spans="1:95" x14ac:dyDescent="0.2">
      <c r="A2213" s="3">
        <v>4246</v>
      </c>
      <c r="B2213" s="2" t="s">
        <v>5070</v>
      </c>
      <c r="C2213" s="2" t="s">
        <v>5071</v>
      </c>
      <c r="D2213" s="3">
        <v>5617</v>
      </c>
      <c r="E2213" s="3">
        <v>5614</v>
      </c>
      <c r="F2213" s="3">
        <v>36521</v>
      </c>
      <c r="G2213" s="3">
        <v>7352</v>
      </c>
      <c r="H2213" s="3">
        <v>24.839300000000001</v>
      </c>
      <c r="I2213" s="30">
        <v>421.75769000000003</v>
      </c>
      <c r="J2213" s="30">
        <v>421.75858479999999</v>
      </c>
      <c r="K2213" s="30">
        <v>-8.8999999999999995E-4</v>
      </c>
      <c r="L2213" s="3">
        <v>2</v>
      </c>
      <c r="M2213" s="3">
        <v>2</v>
      </c>
      <c r="N2213" s="10">
        <f t="shared" si="238"/>
        <v>1</v>
      </c>
      <c r="O2213" s="35">
        <v>2</v>
      </c>
      <c r="P2213" s="17"/>
      <c r="Q2213" s="40">
        <v>842.50942999999995</v>
      </c>
      <c r="R2213" s="40">
        <v>421.75835000000001</v>
      </c>
      <c r="S2213" s="18">
        <f t="shared" si="239"/>
        <v>-1.5648771387267599</v>
      </c>
      <c r="T2213" s="18">
        <f t="shared" si="240"/>
        <v>0.55671689721611883</v>
      </c>
      <c r="U2213" s="18">
        <f t="shared" si="241"/>
        <v>-0.5927564919439966</v>
      </c>
      <c r="V2213" s="30">
        <v>421.75810000000001</v>
      </c>
      <c r="W2213" s="3" t="s">
        <v>47</v>
      </c>
      <c r="X2213" s="3" t="s">
        <v>47</v>
      </c>
      <c r="Y2213" s="3" t="s">
        <v>47</v>
      </c>
      <c r="Z2213" s="3" t="s">
        <v>47</v>
      </c>
      <c r="AB2213" s="12" t="s">
        <v>47</v>
      </c>
      <c r="AC2213" s="3" t="s">
        <v>47</v>
      </c>
      <c r="AD2213" s="3" t="s">
        <v>47</v>
      </c>
      <c r="AE2213" s="3" t="s">
        <v>47</v>
      </c>
      <c r="AF2213" s="3" t="s">
        <v>47</v>
      </c>
      <c r="AG2213" s="3" t="s">
        <v>47</v>
      </c>
      <c r="AH2213" s="3" t="s">
        <v>47</v>
      </c>
      <c r="AI2213" s="3" t="s">
        <v>47</v>
      </c>
      <c r="AJ2213" s="3" t="s">
        <v>47</v>
      </c>
      <c r="AK2213" s="3" t="s">
        <v>47</v>
      </c>
      <c r="AL2213" s="3" t="s">
        <v>47</v>
      </c>
      <c r="AN2213" s="3" t="s">
        <v>47</v>
      </c>
      <c r="AU2213" s="3">
        <v>0</v>
      </c>
      <c r="AV2213" s="3">
        <v>16</v>
      </c>
      <c r="AW2213" s="3">
        <v>1</v>
      </c>
      <c r="AX2213" s="3">
        <v>16</v>
      </c>
      <c r="AY2213" s="3">
        <v>100</v>
      </c>
      <c r="AZ2213" s="6" t="str">
        <f t="shared" si="242"/>
        <v>1739.1</v>
      </c>
      <c r="BC2213" s="12" t="s">
        <v>4707</v>
      </c>
      <c r="BJ2213" s="12">
        <f t="shared" si="243"/>
        <v>0</v>
      </c>
      <c r="BK2213" s="12">
        <f t="shared" si="244"/>
        <v>0</v>
      </c>
      <c r="CQ2213" s="3" t="str">
        <f>CONCATENATE(baseURL!$A$1,baseURL!$B$1,baseURL!$C$1,".",C2213,".",L2213,".pkl&amp;seq=",BC2213)</f>
        <v>http://proteomics.broadinstitute.org/millscripts/viewfeed.pl?side=xl&amp;cycle=1&amp;fixedMods=iaaC&amp;file=msdataSM/iPRG2012_nd/cpick_in/iPRG2012_nd.1739.1.2.pkl&amp;seq=VATVSLPR</v>
      </c>
    </row>
    <row r="2214" spans="1:95" x14ac:dyDescent="0.2">
      <c r="A2214" s="3">
        <v>6968</v>
      </c>
      <c r="B2214" s="2" t="s">
        <v>5075</v>
      </c>
      <c r="C2214" s="2" t="s">
        <v>5076</v>
      </c>
      <c r="D2214" s="3">
        <v>5625</v>
      </c>
      <c r="E2214" s="3">
        <v>5622</v>
      </c>
      <c r="F2214" s="3">
        <v>36545</v>
      </c>
      <c r="G2214" s="3">
        <v>7361</v>
      </c>
      <c r="H2214" s="3">
        <v>24.873000000000001</v>
      </c>
      <c r="I2214" s="30">
        <v>600.77318000000002</v>
      </c>
      <c r="J2214" s="30">
        <v>600.77136759999996</v>
      </c>
      <c r="K2214" s="30">
        <v>1.81E-3</v>
      </c>
      <c r="L2214" s="3">
        <v>2</v>
      </c>
      <c r="M2214" s="3">
        <v>2</v>
      </c>
      <c r="N2214" s="10">
        <f t="shared" si="238"/>
        <v>1</v>
      </c>
      <c r="O2214" s="35">
        <v>2</v>
      </c>
      <c r="P2214" s="17"/>
      <c r="Q2214" s="40">
        <v>1200.53539</v>
      </c>
      <c r="R2214" s="40">
        <v>600.77133000000003</v>
      </c>
      <c r="S2214" s="18">
        <f t="shared" si="239"/>
        <v>3.0793746432446421</v>
      </c>
      <c r="T2214" s="18">
        <f t="shared" si="240"/>
        <v>6.2586208845562735E-2</v>
      </c>
      <c r="U2214" s="18">
        <f t="shared" si="241"/>
        <v>-0.21638848846672171</v>
      </c>
      <c r="V2214" s="30">
        <v>600.77120000000002</v>
      </c>
      <c r="W2214" s="3" t="s">
        <v>47</v>
      </c>
      <c r="X2214" s="3" t="s">
        <v>47</v>
      </c>
      <c r="Y2214" s="3" t="s">
        <v>47</v>
      </c>
      <c r="Z2214" s="3" t="s">
        <v>47</v>
      </c>
      <c r="AA2214" s="3" t="s">
        <v>48</v>
      </c>
      <c r="AB2214" s="12" t="s">
        <v>47</v>
      </c>
      <c r="AC2214" s="3" t="s">
        <v>47</v>
      </c>
      <c r="AD2214" s="3" t="s">
        <v>47</v>
      </c>
      <c r="AE2214" s="3" t="s">
        <v>47</v>
      </c>
      <c r="AF2214" s="3" t="s">
        <v>47</v>
      </c>
      <c r="AG2214" s="3" t="s">
        <v>47</v>
      </c>
      <c r="AH2214" s="3" t="s">
        <v>47</v>
      </c>
      <c r="AI2214" s="3" t="s">
        <v>47</v>
      </c>
      <c r="AJ2214" s="3" t="s">
        <v>47</v>
      </c>
      <c r="AK2214" s="3" t="s">
        <v>47</v>
      </c>
      <c r="AL2214" s="3" t="s">
        <v>47</v>
      </c>
      <c r="AO2214" s="3" t="s">
        <v>47</v>
      </c>
      <c r="AP2214" s="3" t="s">
        <v>47</v>
      </c>
      <c r="AU2214" s="3">
        <v>0</v>
      </c>
      <c r="AV2214" s="3">
        <v>17</v>
      </c>
      <c r="AW2214" s="3">
        <v>1</v>
      </c>
      <c r="AX2214" s="3">
        <v>17</v>
      </c>
      <c r="AY2214" s="3">
        <v>100</v>
      </c>
      <c r="AZ2214" s="6" t="str">
        <f t="shared" si="242"/>
        <v>1740.4</v>
      </c>
      <c r="BC2214" s="12" t="s">
        <v>4937</v>
      </c>
      <c r="BJ2214" s="12">
        <f t="shared" si="243"/>
        <v>1</v>
      </c>
      <c r="BK2214" s="12">
        <f t="shared" si="244"/>
        <v>0</v>
      </c>
      <c r="CQ2214" s="3" t="str">
        <f>CONCATENATE(baseURL!$A$1,baseURL!$B$1,baseURL!$C$1,".",C2214,".",L2214,".pkl&amp;seq=",BC2214)</f>
        <v>http://proteomics.broadinstitute.org/millscripts/viewfeed.pl?side=xl&amp;cycle=1&amp;fixedMods=iaaC&amp;file=msdataSM/iPRG2012_nd/cpick_in/iPRG2012_nd.1740.4.2.pkl&amp;seq=FASDPGCAFTK</v>
      </c>
    </row>
    <row r="2215" spans="1:95" x14ac:dyDescent="0.2">
      <c r="A2215" s="3">
        <v>4818</v>
      </c>
      <c r="B2215" s="2" t="s">
        <v>5077</v>
      </c>
      <c r="C2215" s="2" t="s">
        <v>5078</v>
      </c>
      <c r="D2215" s="3">
        <v>5626</v>
      </c>
      <c r="E2215" s="3">
        <v>5623</v>
      </c>
      <c r="F2215" s="3">
        <v>36546</v>
      </c>
      <c r="G2215" s="3">
        <v>7362</v>
      </c>
      <c r="H2215" s="3">
        <v>24.876300000000001</v>
      </c>
      <c r="I2215" s="30">
        <v>698.83772999999997</v>
      </c>
      <c r="J2215" s="30">
        <v>698.83852539999998</v>
      </c>
      <c r="K2215" s="30">
        <v>-8.0000000000000004E-4</v>
      </c>
      <c r="L2215" s="3">
        <v>2</v>
      </c>
      <c r="M2215" s="3">
        <v>2</v>
      </c>
      <c r="N2215" s="10">
        <f t="shared" si="238"/>
        <v>1</v>
      </c>
      <c r="O2215" s="35">
        <v>2</v>
      </c>
      <c r="P2215" s="17"/>
      <c r="Q2215" s="40">
        <v>1396.6703</v>
      </c>
      <c r="R2215" s="40">
        <v>698.83879000000002</v>
      </c>
      <c r="S2215" s="18">
        <f t="shared" si="239"/>
        <v>-1.5168018936845811</v>
      </c>
      <c r="T2215" s="18">
        <f t="shared" si="240"/>
        <v>-0.37862809538206604</v>
      </c>
      <c r="U2215" s="18">
        <f t="shared" si="241"/>
        <v>-0.12878506643877841</v>
      </c>
      <c r="V2215" s="30">
        <v>698.83870000000002</v>
      </c>
      <c r="W2215" s="3" t="s">
        <v>47</v>
      </c>
      <c r="X2215" s="3" t="s">
        <v>47</v>
      </c>
      <c r="Y2215" s="3" t="s">
        <v>47</v>
      </c>
      <c r="Z2215" s="3" t="s">
        <v>47</v>
      </c>
      <c r="AA2215" s="3" t="s">
        <v>48</v>
      </c>
      <c r="AB2215" s="12" t="s">
        <v>47</v>
      </c>
      <c r="AC2215" s="3" t="s">
        <v>47</v>
      </c>
      <c r="AD2215" s="3" t="s">
        <v>47</v>
      </c>
      <c r="AE2215" s="3" t="s">
        <v>47</v>
      </c>
      <c r="AF2215" s="3" t="s">
        <v>47</v>
      </c>
      <c r="AG2215" s="3" t="s">
        <v>47</v>
      </c>
      <c r="AH2215" s="3" t="s">
        <v>47</v>
      </c>
      <c r="AI2215" s="3" t="s">
        <v>47</v>
      </c>
      <c r="AJ2215" s="3" t="s">
        <v>47</v>
      </c>
      <c r="AK2215" s="3" t="s">
        <v>47</v>
      </c>
      <c r="AL2215" s="3" t="s">
        <v>47</v>
      </c>
      <c r="AM2215" s="3" t="s">
        <v>47</v>
      </c>
      <c r="AN2215" s="3" t="s">
        <v>47</v>
      </c>
      <c r="AO2215" s="3" t="s">
        <v>52</v>
      </c>
      <c r="AU2215" s="3">
        <v>0</v>
      </c>
      <c r="AV2215" s="3">
        <v>17</v>
      </c>
      <c r="AW2215" s="3">
        <v>1</v>
      </c>
      <c r="AX2215" s="3">
        <v>17</v>
      </c>
      <c r="AY2215" s="3">
        <v>100</v>
      </c>
      <c r="AZ2215" s="6" t="str">
        <f t="shared" si="242"/>
        <v>1740.5</v>
      </c>
      <c r="BC2215" s="12" t="s">
        <v>5014</v>
      </c>
      <c r="BJ2215" s="12">
        <f t="shared" si="243"/>
        <v>0</v>
      </c>
      <c r="BK2215" s="12">
        <f t="shared" si="244"/>
        <v>0</v>
      </c>
      <c r="CQ2215" s="3" t="str">
        <f>CONCATENATE(baseURL!$A$1,baseURL!$B$1,baseURL!$C$1,".",C2215,".",L2215,".pkl&amp;seq=",BC2215)</f>
        <v>http://proteomics.broadinstitute.org/millscripts/viewfeed.pl?side=xl&amp;cycle=1&amp;fixedMods=iaaC&amp;file=msdataSM/iPRG2012_nd/cpick_in/iPRG2012_nd.1740.5.2.pkl&amp;seq=LESSVESQFSAGR</v>
      </c>
    </row>
    <row r="2216" spans="1:95" x14ac:dyDescent="0.2">
      <c r="A2216" s="3">
        <v>5447</v>
      </c>
      <c r="B2216" s="2" t="s">
        <v>5079</v>
      </c>
      <c r="C2216" s="2" t="s">
        <v>5074</v>
      </c>
      <c r="D2216" s="3">
        <v>5629</v>
      </c>
      <c r="E2216" s="3">
        <v>5626</v>
      </c>
      <c r="F2216" s="3">
        <v>36565</v>
      </c>
      <c r="G2216" s="3">
        <v>7366</v>
      </c>
      <c r="H2216" s="3">
        <v>24.888400000000001</v>
      </c>
      <c r="I2216" s="30">
        <v>468.25743</v>
      </c>
      <c r="J2216" s="30">
        <v>468.25634009999999</v>
      </c>
      <c r="K2216" s="30">
        <v>1.09E-3</v>
      </c>
      <c r="L2216" s="3">
        <v>4</v>
      </c>
      <c r="M2216" s="3">
        <v>4</v>
      </c>
      <c r="N2216" s="10">
        <f t="shared" si="238"/>
        <v>1</v>
      </c>
      <c r="O2216" s="35">
        <v>4</v>
      </c>
      <c r="P2216" s="17"/>
      <c r="Q2216" s="40">
        <v>1870.00287</v>
      </c>
      <c r="R2216" s="40">
        <v>468.25617</v>
      </c>
      <c r="S2216" s="18">
        <f t="shared" si="239"/>
        <v>2.6908348052350006</v>
      </c>
      <c r="T2216" s="18">
        <f t="shared" si="240"/>
        <v>0.36326269868730204</v>
      </c>
      <c r="U2216" s="18">
        <f t="shared" si="241"/>
        <v>6.4067495322273488E-2</v>
      </c>
      <c r="V2216" s="30">
        <v>468.25619999999998</v>
      </c>
      <c r="W2216" s="3" t="s">
        <v>47</v>
      </c>
      <c r="X2216" s="3" t="s">
        <v>47</v>
      </c>
      <c r="Y2216" s="3" t="s">
        <v>47</v>
      </c>
      <c r="Z2216" s="3" t="s">
        <v>47</v>
      </c>
      <c r="AA2216" s="3" t="s">
        <v>47</v>
      </c>
      <c r="AB2216" s="12" t="s">
        <v>47</v>
      </c>
      <c r="AC2216" s="3" t="s">
        <v>47</v>
      </c>
      <c r="AD2216" s="3" t="s">
        <v>47</v>
      </c>
      <c r="AE2216" s="3" t="s">
        <v>47</v>
      </c>
      <c r="AF2216" s="3" t="s">
        <v>47</v>
      </c>
      <c r="AG2216" s="3" t="s">
        <v>48</v>
      </c>
      <c r="AH2216" s="3" t="s">
        <v>47</v>
      </c>
      <c r="AI2216" s="3" t="s">
        <v>47</v>
      </c>
      <c r="AJ2216" s="3" t="s">
        <v>47</v>
      </c>
      <c r="AK2216" s="3" t="s">
        <v>47</v>
      </c>
      <c r="AL2216" s="3" t="s">
        <v>48</v>
      </c>
      <c r="AM2216" s="3" t="s">
        <v>47</v>
      </c>
      <c r="AU2216" s="3">
        <v>0</v>
      </c>
      <c r="AV2216" s="3">
        <v>15</v>
      </c>
      <c r="AW2216" s="3">
        <v>1</v>
      </c>
      <c r="AX2216" s="3">
        <v>15</v>
      </c>
      <c r="AY2216" s="3">
        <v>100</v>
      </c>
      <c r="AZ2216" s="6" t="str">
        <f t="shared" si="242"/>
        <v>1741.3</v>
      </c>
      <c r="BC2216" s="12" t="s">
        <v>5080</v>
      </c>
      <c r="BJ2216" s="12">
        <f t="shared" si="243"/>
        <v>0</v>
      </c>
      <c r="BK2216" s="12">
        <f t="shared" si="244"/>
        <v>0</v>
      </c>
      <c r="CQ2216" s="3" t="str">
        <f>CONCATENATE(baseURL!$A$1,baseURL!$B$1,baseURL!$C$1,".",C2216,".",L2216,".pkl&amp;seq=",BC2216)</f>
        <v>http://proteomics.broadinstitute.org/millscripts/viewfeed.pl?side=xl&amp;cycle=1&amp;fixedMods=iaaC&amp;file=msdataSM/iPRG2012_nd/cpick_in/iPRG2012_nd.1741.3.4.pkl&amp;seq=LGRLEDVTPVPSDSTRK</v>
      </c>
    </row>
    <row r="2217" spans="1:95" x14ac:dyDescent="0.2">
      <c r="A2217" s="3">
        <v>3145</v>
      </c>
      <c r="B2217" s="2" t="s">
        <v>5081</v>
      </c>
      <c r="C2217" s="2" t="s">
        <v>5082</v>
      </c>
      <c r="D2217" s="3">
        <v>5630</v>
      </c>
      <c r="E2217" s="3">
        <v>5627</v>
      </c>
      <c r="F2217" s="3">
        <v>36566</v>
      </c>
      <c r="G2217" s="3">
        <v>7367</v>
      </c>
      <c r="H2217" s="3">
        <v>24.89</v>
      </c>
      <c r="I2217" s="30">
        <v>504.26445999999999</v>
      </c>
      <c r="J2217" s="30">
        <v>504.26208000000003</v>
      </c>
      <c r="K2217" s="30">
        <v>2.3800000000000002E-3</v>
      </c>
      <c r="L2217" s="3">
        <v>2</v>
      </c>
      <c r="M2217" s="3">
        <v>2</v>
      </c>
      <c r="N2217" s="10">
        <f t="shared" si="238"/>
        <v>1</v>
      </c>
      <c r="O2217" s="35">
        <v>2</v>
      </c>
      <c r="P2217" s="17"/>
      <c r="Q2217" s="40">
        <v>1007.51564</v>
      </c>
      <c r="R2217" s="40">
        <v>504.26146</v>
      </c>
      <c r="S2217" s="18">
        <f t="shared" si="239"/>
        <v>5.9492946377181051</v>
      </c>
      <c r="T2217" s="18">
        <f t="shared" si="240"/>
        <v>1.2295208918529412</v>
      </c>
      <c r="U2217" s="18">
        <f t="shared" si="241"/>
        <v>1.2691828560044447</v>
      </c>
      <c r="V2217" s="30">
        <v>504.26209999999998</v>
      </c>
      <c r="W2217" s="3" t="s">
        <v>47</v>
      </c>
      <c r="X2217" s="3" t="s">
        <v>47</v>
      </c>
      <c r="Y2217" s="3" t="s">
        <v>47</v>
      </c>
      <c r="Z2217" s="3" t="s">
        <v>47</v>
      </c>
      <c r="AA2217" s="3" t="s">
        <v>47</v>
      </c>
      <c r="AB2217" s="12" t="s">
        <v>48</v>
      </c>
      <c r="AC2217" s="3" t="s">
        <v>47</v>
      </c>
      <c r="AE2217" s="3" t="s">
        <v>48</v>
      </c>
      <c r="AF2217" s="3" t="s">
        <v>48</v>
      </c>
      <c r="AG2217" s="3" t="s">
        <v>48</v>
      </c>
      <c r="AH2217" s="3" t="s">
        <v>47</v>
      </c>
      <c r="AK2217" s="3" t="s">
        <v>52</v>
      </c>
      <c r="AL2217" s="3" t="s">
        <v>52</v>
      </c>
      <c r="AN2217" s="3" t="s">
        <v>48</v>
      </c>
      <c r="AU2217" s="3">
        <v>0</v>
      </c>
      <c r="AV2217" s="3">
        <v>7</v>
      </c>
      <c r="AW2217" s="3">
        <v>1</v>
      </c>
      <c r="AX2217" s="3">
        <v>7</v>
      </c>
      <c r="AY2217" s="3">
        <v>100</v>
      </c>
      <c r="AZ2217" s="6" t="str">
        <f t="shared" si="242"/>
        <v>1741.4</v>
      </c>
      <c r="BC2217" s="12" t="s">
        <v>5018</v>
      </c>
      <c r="BJ2217" s="12">
        <f t="shared" si="243"/>
        <v>0</v>
      </c>
      <c r="BK2217" s="12">
        <f t="shared" si="244"/>
        <v>0</v>
      </c>
      <c r="CQ2217" s="3" t="str">
        <f>CONCATENATE(baseURL!$A$1,baseURL!$B$1,baseURL!$C$1,".",C2217,".",L2217,".pkl&amp;seq=",BC2217)</f>
        <v>http://proteomics.broadinstitute.org/millscripts/viewfeed.pl?side=xl&amp;cycle=1&amp;fixedMods=iaaC&amp;file=msdataSM/iPRG2012_nd/cpick_in/iPRG2012_nd.1741.4.2.pkl&amp;seq=TTLFSPEGR</v>
      </c>
    </row>
    <row r="2218" spans="1:95" x14ac:dyDescent="0.2">
      <c r="A2218" s="3">
        <v>5536</v>
      </c>
      <c r="B2218" s="2" t="s">
        <v>5083</v>
      </c>
      <c r="C2218" s="2" t="s">
        <v>5077</v>
      </c>
      <c r="D2218" s="3">
        <v>5632</v>
      </c>
      <c r="E2218" s="3">
        <v>5629</v>
      </c>
      <c r="F2218" s="3">
        <v>36568</v>
      </c>
      <c r="G2218" s="3">
        <v>7369</v>
      </c>
      <c r="H2218" s="3">
        <v>24.895</v>
      </c>
      <c r="I2218" s="30">
        <v>569.29809</v>
      </c>
      <c r="J2218" s="30">
        <v>569.29815029999997</v>
      </c>
      <c r="K2218" s="30">
        <v>-6.0000000000000002E-5</v>
      </c>
      <c r="L2218" s="3">
        <v>2</v>
      </c>
      <c r="M2218" s="3">
        <v>2</v>
      </c>
      <c r="N2218" s="10">
        <f t="shared" si="238"/>
        <v>1</v>
      </c>
      <c r="O2218" s="35">
        <v>2</v>
      </c>
      <c r="P2218" s="17"/>
      <c r="Q2218" s="40">
        <v>1137.58986</v>
      </c>
      <c r="R2218" s="40">
        <v>569.29857000000004</v>
      </c>
      <c r="S2218" s="18">
        <f t="shared" si="239"/>
        <v>-0.84314281702599692</v>
      </c>
      <c r="T2218" s="18">
        <f t="shared" si="240"/>
        <v>-0.73722300069339541</v>
      </c>
      <c r="U2218" s="18">
        <f t="shared" si="241"/>
        <v>-0.64992258822821447</v>
      </c>
      <c r="V2218" s="30">
        <v>569.29819999999995</v>
      </c>
      <c r="W2218" s="3" t="s">
        <v>47</v>
      </c>
      <c r="X2218" s="3" t="s">
        <v>47</v>
      </c>
      <c r="Y2218" s="3" t="s">
        <v>47</v>
      </c>
      <c r="Z2218" s="3" t="s">
        <v>47</v>
      </c>
      <c r="AA2218" s="3" t="s">
        <v>48</v>
      </c>
      <c r="AB2218" s="12" t="s">
        <v>47</v>
      </c>
      <c r="AC2218" s="3" t="s">
        <v>47</v>
      </c>
      <c r="AD2218" s="3" t="s">
        <v>47</v>
      </c>
      <c r="AE2218" s="3" t="s">
        <v>47</v>
      </c>
      <c r="AF2218" s="3" t="s">
        <v>47</v>
      </c>
      <c r="AG2218" s="3" t="s">
        <v>47</v>
      </c>
      <c r="AH2218" s="3" t="s">
        <v>47</v>
      </c>
      <c r="AI2218" s="3" t="s">
        <v>47</v>
      </c>
      <c r="AJ2218" s="3" t="s">
        <v>47</v>
      </c>
      <c r="AK2218" s="3" t="s">
        <v>47</v>
      </c>
      <c r="AL2218" s="3" t="s">
        <v>47</v>
      </c>
      <c r="AM2218" s="3" t="s">
        <v>47</v>
      </c>
      <c r="AU2218" s="3">
        <v>0</v>
      </c>
      <c r="AV2218" s="3">
        <v>16</v>
      </c>
      <c r="AW2218" s="3">
        <v>1</v>
      </c>
      <c r="AX2218" s="3">
        <v>16</v>
      </c>
      <c r="AY2218" s="3">
        <v>100</v>
      </c>
      <c r="AZ2218" s="6" t="str">
        <f t="shared" si="242"/>
        <v>1741.6</v>
      </c>
      <c r="BC2218" s="12" t="s">
        <v>5084</v>
      </c>
      <c r="BJ2218" s="12">
        <f t="shared" si="243"/>
        <v>0</v>
      </c>
      <c r="BK2218" s="12">
        <f t="shared" si="244"/>
        <v>0</v>
      </c>
      <c r="CQ2218" s="3" t="str">
        <f>CONCATENATE(baseURL!$A$1,baseURL!$B$1,baseURL!$C$1,".",C2218,".",L2218,".pkl&amp;seq=",BC2218)</f>
        <v>http://proteomics.broadinstitute.org/millscripts/viewfeed.pl?side=xl&amp;cycle=1&amp;fixedMods=iaaC&amp;file=msdataSM/iPRG2012_nd/cpick_in/iPRG2012_nd.1741.6.2.pkl&amp;seq=GLSSSALPYSR</v>
      </c>
    </row>
    <row r="2219" spans="1:95" x14ac:dyDescent="0.2">
      <c r="A2219" s="3">
        <v>1368</v>
      </c>
      <c r="B2219" s="2" t="s">
        <v>5085</v>
      </c>
      <c r="C2219" s="2" t="s">
        <v>5086</v>
      </c>
      <c r="D2219" s="3">
        <v>5640</v>
      </c>
      <c r="E2219" s="3">
        <v>5637</v>
      </c>
      <c r="F2219" s="3">
        <v>36589</v>
      </c>
      <c r="G2219" s="3">
        <v>7378</v>
      </c>
      <c r="H2219" s="3">
        <v>24.918700000000001</v>
      </c>
      <c r="I2219" s="30">
        <v>502.25958000000003</v>
      </c>
      <c r="J2219" s="30">
        <v>502.25709030000002</v>
      </c>
      <c r="K2219" s="30">
        <v>2.49E-3</v>
      </c>
      <c r="L2219" s="3">
        <v>0</v>
      </c>
      <c r="M2219" s="3">
        <v>2</v>
      </c>
      <c r="N2219" s="10">
        <f t="shared" si="238"/>
        <v>1</v>
      </c>
      <c r="O2219" s="35">
        <v>2</v>
      </c>
      <c r="P2219" s="17"/>
      <c r="Q2219" s="40">
        <v>1003.49959</v>
      </c>
      <c r="R2219" s="40">
        <v>502.25342999999998</v>
      </c>
      <c r="S2219" s="18">
        <f t="shared" si="239"/>
        <v>12.244814336156628</v>
      </c>
      <c r="T2219" s="18">
        <f t="shared" si="240"/>
        <v>7.2877551080845322</v>
      </c>
      <c r="U2219" s="18">
        <f t="shared" si="241"/>
        <v>-1.0552441622335507</v>
      </c>
      <c r="V2219" s="30">
        <v>502.25290000000001</v>
      </c>
      <c r="X2219" s="3" t="s">
        <v>47</v>
      </c>
      <c r="Y2219" s="3" t="s">
        <v>47</v>
      </c>
      <c r="Z2219" s="3" t="s">
        <v>47</v>
      </c>
      <c r="AA2219" s="3" t="s">
        <v>47</v>
      </c>
      <c r="AB2219" s="12" t="s">
        <v>48</v>
      </c>
      <c r="AC2219" s="3" t="s">
        <v>52</v>
      </c>
      <c r="AG2219" s="3" t="s">
        <v>52</v>
      </c>
      <c r="AH2219" s="3" t="s">
        <v>48</v>
      </c>
      <c r="AL2219" s="3" t="s">
        <v>52</v>
      </c>
      <c r="AM2219" s="3" t="s">
        <v>47</v>
      </c>
      <c r="AO2219" s="3" t="s">
        <v>48</v>
      </c>
      <c r="AU2219" s="3">
        <v>0</v>
      </c>
      <c r="AV2219" s="3">
        <v>5</v>
      </c>
      <c r="AW2219" s="3">
        <v>1</v>
      </c>
      <c r="AX2219" s="3">
        <v>5</v>
      </c>
      <c r="AY2219" s="3">
        <v>100</v>
      </c>
      <c r="AZ2219" s="6" t="str">
        <f t="shared" si="242"/>
        <v>1742.6</v>
      </c>
      <c r="BC2219" s="12" t="s">
        <v>5087</v>
      </c>
      <c r="BJ2219" s="12">
        <f t="shared" si="243"/>
        <v>0</v>
      </c>
      <c r="BK2219" s="12">
        <f t="shared" si="244"/>
        <v>0</v>
      </c>
      <c r="BP2219" s="3" t="s">
        <v>54</v>
      </c>
      <c r="BR2219" s="3" t="s">
        <v>54</v>
      </c>
      <c r="CQ2219" s="3" t="str">
        <f>CONCATENATE(baseURL!$A$1,baseURL!$B$1,baseURL!$C$1,".",C2219,".",L2219,".pkl&amp;seq=",BC2219,"&amp;varMods=Deamidated-N")</f>
        <v>http://proteomics.broadinstitute.org/millscripts/viewfeed.pl?side=xl&amp;cycle=1&amp;fixedMods=iaaC&amp;file=msdataSM/iPRG2012_nd/cpick_in/iPRG2012_nd.1742.6.0.pkl&amp;seq=WFnHLASK&amp;varMods=Deamidated-N</v>
      </c>
    </row>
    <row r="2220" spans="1:95" x14ac:dyDescent="0.2">
      <c r="A2220" s="3">
        <v>1026</v>
      </c>
      <c r="B2220" s="2" t="s">
        <v>5088</v>
      </c>
      <c r="C2220" s="2" t="s">
        <v>5089</v>
      </c>
      <c r="D2220" s="3">
        <v>5647</v>
      </c>
      <c r="E2220" s="3">
        <v>5644</v>
      </c>
      <c r="F2220" s="3">
        <v>36609</v>
      </c>
      <c r="G2220" s="3">
        <v>7386</v>
      </c>
      <c r="H2220" s="3">
        <v>24.943999999999999</v>
      </c>
      <c r="I2220" s="30">
        <v>546.77500999999995</v>
      </c>
      <c r="J2220" s="30">
        <v>547.30264920000002</v>
      </c>
      <c r="K2220" s="30">
        <v>-0.52764</v>
      </c>
      <c r="L2220" s="3">
        <v>0</v>
      </c>
      <c r="M2220" s="3">
        <v>4</v>
      </c>
      <c r="N2220" s="10">
        <f t="shared" si="238"/>
        <v>1</v>
      </c>
      <c r="O2220" s="35">
        <v>4</v>
      </c>
      <c r="P2220" s="17"/>
      <c r="Q2220" s="40">
        <v>2186.1703299999999</v>
      </c>
      <c r="R2220" s="40">
        <v>547.29804000000001</v>
      </c>
      <c r="S2220" s="18">
        <f t="shared" si="239"/>
        <v>-955.65845622261406</v>
      </c>
      <c r="T2220" s="18">
        <f t="shared" si="240"/>
        <v>8.4217367195475816</v>
      </c>
      <c r="U2220" s="18">
        <f t="shared" si="241"/>
        <v>7.9664089424103937</v>
      </c>
      <c r="V2220" s="30">
        <v>547.30240000000003</v>
      </c>
      <c r="W2220" s="3" t="s">
        <v>47</v>
      </c>
      <c r="AA2220" s="3" t="s">
        <v>47</v>
      </c>
      <c r="AB2220" s="12" t="s">
        <v>52</v>
      </c>
      <c r="AC2220" s="3" t="s">
        <v>48</v>
      </c>
      <c r="AF2220" s="3" t="s">
        <v>65</v>
      </c>
      <c r="AO2220" s="3" t="s">
        <v>47</v>
      </c>
      <c r="AU2220" s="3">
        <v>1</v>
      </c>
      <c r="AV2220" s="3">
        <v>3</v>
      </c>
      <c r="AW2220" s="3">
        <v>2</v>
      </c>
      <c r="AX2220" s="3">
        <v>2</v>
      </c>
      <c r="AY2220" s="3">
        <v>66.67</v>
      </c>
      <c r="AZ2220" s="6" t="str">
        <f t="shared" si="242"/>
        <v>1743.5</v>
      </c>
      <c r="BC2220" s="12" t="s">
        <v>5090</v>
      </c>
      <c r="BJ2220" s="12">
        <f t="shared" si="243"/>
        <v>0</v>
      </c>
      <c r="BK2220" s="12">
        <f t="shared" si="244"/>
        <v>0</v>
      </c>
      <c r="BP2220" s="3" t="s">
        <v>54</v>
      </c>
      <c r="BR2220" s="3" t="s">
        <v>54</v>
      </c>
      <c r="BS2220" s="3" t="s">
        <v>5091</v>
      </c>
      <c r="CB2220" s="3" t="s">
        <v>5092</v>
      </c>
      <c r="CQ2220" s="3" t="str">
        <f>CONCATENATE(baseURL!$A$1,baseURL!$B$1,baseURL!$C$1,".",C2220,".",L2220,".pkl&amp;seq=",BC2220,"&amp;varMods=Deamidated-N")</f>
        <v>http://proteomics.broadinstitute.org/millscripts/viewfeed.pl?side=xl&amp;cycle=1&amp;fixedMods=iaaC&amp;file=msdataSM/iPRG2012_nd/cpick_in/iPRG2012_nd.1743.5.0.pkl&amp;seq=AVKAKLQETnPEEVPKFEK&amp;varMods=Deamidated-N</v>
      </c>
    </row>
    <row r="2221" spans="1:95" x14ac:dyDescent="0.2">
      <c r="A2221" s="3">
        <v>7422</v>
      </c>
      <c r="B2221" s="2" t="s">
        <v>5093</v>
      </c>
      <c r="C2221" s="2" t="s">
        <v>5094</v>
      </c>
      <c r="D2221" s="3">
        <v>5648</v>
      </c>
      <c r="E2221" s="3">
        <v>5645</v>
      </c>
      <c r="F2221" s="3">
        <v>36610</v>
      </c>
      <c r="G2221" s="3">
        <v>7387</v>
      </c>
      <c r="H2221" s="3">
        <v>24.947299999999998</v>
      </c>
      <c r="I2221" s="30">
        <v>560.29246000000001</v>
      </c>
      <c r="J2221" s="30">
        <v>560.29245969999999</v>
      </c>
      <c r="K2221" s="30">
        <v>0</v>
      </c>
      <c r="L2221" s="3">
        <v>2</v>
      </c>
      <c r="M2221" s="3">
        <v>0</v>
      </c>
      <c r="N2221" s="10">
        <f t="shared" si="238"/>
        <v>1</v>
      </c>
      <c r="O2221" s="35">
        <v>2</v>
      </c>
      <c r="P2221" s="17"/>
      <c r="Q2221" s="40">
        <v>1119.56807</v>
      </c>
      <c r="R2221" s="40">
        <v>560.28767000000005</v>
      </c>
      <c r="S2221" s="18">
        <f t="shared" si="239"/>
        <v>8.5491797453926068</v>
      </c>
      <c r="T2221" s="18">
        <f t="shared" si="240"/>
        <v>8.5486443061411759</v>
      </c>
      <c r="U2221" s="18">
        <f t="shared" si="241"/>
        <v>8.6205716430809787</v>
      </c>
      <c r="V2221" s="30">
        <v>560.29250000000002</v>
      </c>
      <c r="Z2221" s="3" t="s">
        <v>47</v>
      </c>
      <c r="AA2221" s="3" t="s">
        <v>47</v>
      </c>
      <c r="AB2221" s="12" t="s">
        <v>47</v>
      </c>
      <c r="AC2221" s="3" t="s">
        <v>47</v>
      </c>
      <c r="AD2221" s="3" t="s">
        <v>47</v>
      </c>
      <c r="AF2221" s="3" t="s">
        <v>48</v>
      </c>
      <c r="AG2221" s="3" t="s">
        <v>47</v>
      </c>
      <c r="AH2221" s="3" t="s">
        <v>47</v>
      </c>
      <c r="AI2221" s="3" t="s">
        <v>47</v>
      </c>
      <c r="AJ2221" s="3" t="s">
        <v>47</v>
      </c>
      <c r="AK2221" s="3" t="s">
        <v>48</v>
      </c>
      <c r="AL2221" s="3" t="s">
        <v>48</v>
      </c>
      <c r="AM2221" s="3" t="s">
        <v>47</v>
      </c>
      <c r="AU2221" s="3">
        <v>0</v>
      </c>
      <c r="AV2221" s="3">
        <v>10</v>
      </c>
      <c r="AW2221" s="3">
        <v>1</v>
      </c>
      <c r="AX2221" s="3">
        <v>10</v>
      </c>
      <c r="AY2221" s="3">
        <v>100</v>
      </c>
      <c r="AZ2221" s="6" t="str">
        <f t="shared" si="242"/>
        <v>1743.6</v>
      </c>
      <c r="BC2221" s="12" t="s">
        <v>5095</v>
      </c>
      <c r="BJ2221" s="12">
        <f t="shared" si="243"/>
        <v>0</v>
      </c>
      <c r="BK2221" s="12">
        <f t="shared" si="244"/>
        <v>0</v>
      </c>
      <c r="CQ2221" s="3" t="str">
        <f>CONCATENATE(baseURL!$A$1,baseURL!$B$1,baseURL!$C$1,".",C2221,".",L2221,".pkl&amp;seq=",BC2221)</f>
        <v>http://proteomics.broadinstitute.org/millscripts/viewfeed.pl?side=xl&amp;cycle=1&amp;fixedMods=iaaC&amp;file=msdataSM/iPRG2012_nd/cpick_in/iPRG2012_nd.1743.6.2.pkl&amp;seq=LVPEYDVER</v>
      </c>
    </row>
    <row r="2222" spans="1:95" x14ac:dyDescent="0.2">
      <c r="A2222" s="3">
        <v>1348</v>
      </c>
      <c r="B2222" s="2" t="s">
        <v>5096</v>
      </c>
      <c r="C2222" s="2" t="s">
        <v>5097</v>
      </c>
      <c r="D2222" s="3">
        <v>5649</v>
      </c>
      <c r="E2222" s="3">
        <v>5646</v>
      </c>
      <c r="F2222" s="3">
        <v>36626</v>
      </c>
      <c r="G2222" s="3">
        <v>7389</v>
      </c>
      <c r="H2222" s="3">
        <v>24.956</v>
      </c>
      <c r="I2222" s="30">
        <v>400.67790000000002</v>
      </c>
      <c r="J2222" s="30">
        <v>400.67503490000001</v>
      </c>
      <c r="K2222" s="30">
        <v>2.8700000000000002E-3</v>
      </c>
      <c r="L2222" s="3">
        <v>2</v>
      </c>
      <c r="M2222" s="3">
        <v>2</v>
      </c>
      <c r="N2222" s="10">
        <f t="shared" si="238"/>
        <v>1</v>
      </c>
      <c r="O2222" s="35">
        <v>2</v>
      </c>
      <c r="P2222" s="17"/>
      <c r="Q2222" s="40">
        <v>800.34295999999995</v>
      </c>
      <c r="R2222" s="40">
        <v>400.67511999999999</v>
      </c>
      <c r="S2222" s="18">
        <f t="shared" si="239"/>
        <v>6.9382895549635295</v>
      </c>
      <c r="T2222" s="18">
        <f t="shared" si="240"/>
        <v>-0.21239152552923871</v>
      </c>
      <c r="U2222" s="18">
        <f t="shared" si="241"/>
        <v>-0.29949451311388192</v>
      </c>
      <c r="V2222" s="30">
        <v>400.67500000000001</v>
      </c>
      <c r="X2222" s="3" t="s">
        <v>47</v>
      </c>
      <c r="Y2222" s="3" t="s">
        <v>47</v>
      </c>
      <c r="Z2222" s="3" t="s">
        <v>47</v>
      </c>
      <c r="AA2222" s="3" t="s">
        <v>47</v>
      </c>
      <c r="AC2222" s="3" t="s">
        <v>52</v>
      </c>
      <c r="AD2222" s="3" t="s">
        <v>47</v>
      </c>
      <c r="AF2222" s="3" t="s">
        <v>47</v>
      </c>
      <c r="AG2222" s="3" t="s">
        <v>47</v>
      </c>
      <c r="AH2222" s="3" t="s">
        <v>47</v>
      </c>
      <c r="AL2222" s="3" t="s">
        <v>47</v>
      </c>
      <c r="AM2222" s="3" t="s">
        <v>47</v>
      </c>
      <c r="AU2222" s="3">
        <v>0</v>
      </c>
      <c r="AV2222" s="3">
        <v>10</v>
      </c>
      <c r="AW2222" s="3">
        <v>1</v>
      </c>
      <c r="AX2222" s="3">
        <v>10</v>
      </c>
      <c r="AY2222" s="3">
        <v>100</v>
      </c>
      <c r="AZ2222" s="6" t="str">
        <f t="shared" si="242"/>
        <v>1744.1</v>
      </c>
      <c r="BC2222" s="12" t="s">
        <v>5043</v>
      </c>
      <c r="BJ2222" s="12">
        <f t="shared" si="243"/>
        <v>0</v>
      </c>
      <c r="BK2222" s="12">
        <f t="shared" si="244"/>
        <v>0</v>
      </c>
      <c r="CQ2222" s="3" t="str">
        <f>CONCATENATE(baseURL!$A$1,baseURL!$B$1,baseURL!$C$1,".",C2222,".",L2222,".pkl&amp;seq=",BC2222)</f>
        <v>http://proteomics.broadinstitute.org/millscripts/viewfeed.pl?side=xl&amp;cycle=1&amp;fixedMods=iaaC&amp;file=msdataSM/iPRG2012_nd/cpick_in/iPRG2012_nd.1744.1.2.pkl&amp;seq=TFDMMR</v>
      </c>
    </row>
    <row r="2223" spans="1:95" x14ac:dyDescent="0.2">
      <c r="A2223" s="3">
        <v>4338</v>
      </c>
      <c r="B2223" s="2" t="s">
        <v>5098</v>
      </c>
      <c r="C2223" s="2" t="s">
        <v>5099</v>
      </c>
      <c r="D2223" s="3">
        <v>5651</v>
      </c>
      <c r="E2223" s="3">
        <v>5648</v>
      </c>
      <c r="F2223" s="3">
        <v>36628</v>
      </c>
      <c r="G2223" s="3">
        <v>7391</v>
      </c>
      <c r="H2223" s="3">
        <v>24.960999999999999</v>
      </c>
      <c r="I2223" s="30">
        <v>417.23246999999998</v>
      </c>
      <c r="J2223" s="30">
        <v>417.2324749</v>
      </c>
      <c r="K2223" s="30">
        <v>0</v>
      </c>
      <c r="L2223" s="3">
        <v>2</v>
      </c>
      <c r="M2223" s="3">
        <v>0</v>
      </c>
      <c r="N2223" s="10">
        <f t="shared" si="238"/>
        <v>1</v>
      </c>
      <c r="O2223" s="35">
        <v>2</v>
      </c>
      <c r="P2223" s="17"/>
      <c r="Q2223" s="40">
        <v>833.45158000000004</v>
      </c>
      <c r="R2223" s="40">
        <v>417.22942999999998</v>
      </c>
      <c r="S2223" s="18">
        <f t="shared" si="239"/>
        <v>7.2861590803855796</v>
      </c>
      <c r="T2223" s="18">
        <f t="shared" si="240"/>
        <v>7.2979032184290888</v>
      </c>
      <c r="U2223" s="18">
        <f t="shared" si="241"/>
        <v>7.3580619661382558</v>
      </c>
      <c r="V2223" s="30">
        <v>417.23250000000002</v>
      </c>
      <c r="W2223" s="3" t="s">
        <v>52</v>
      </c>
      <c r="X2223" s="3" t="s">
        <v>47</v>
      </c>
      <c r="Y2223" s="3" t="s">
        <v>47</v>
      </c>
      <c r="Z2223" s="3" t="s">
        <v>47</v>
      </c>
      <c r="AA2223" s="3" t="s">
        <v>47</v>
      </c>
      <c r="AB2223" s="12" t="s">
        <v>47</v>
      </c>
      <c r="AC2223" s="3" t="s">
        <v>47</v>
      </c>
      <c r="AD2223" s="3" t="s">
        <v>47</v>
      </c>
      <c r="AF2223" s="3" t="s">
        <v>47</v>
      </c>
      <c r="AG2223" s="3" t="s">
        <v>47</v>
      </c>
      <c r="AH2223" s="3" t="s">
        <v>47</v>
      </c>
      <c r="AI2223" s="3" t="s">
        <v>52</v>
      </c>
      <c r="AJ2223" s="3" t="s">
        <v>47</v>
      </c>
      <c r="AK2223" s="3" t="s">
        <v>48</v>
      </c>
      <c r="AL2223" s="3" t="s">
        <v>48</v>
      </c>
      <c r="AM2223" s="3" t="s">
        <v>47</v>
      </c>
      <c r="AU2223" s="3">
        <v>0</v>
      </c>
      <c r="AV2223" s="3">
        <v>12</v>
      </c>
      <c r="AW2223" s="3">
        <v>1</v>
      </c>
      <c r="AX2223" s="3">
        <v>12</v>
      </c>
      <c r="AY2223" s="3">
        <v>100</v>
      </c>
      <c r="AZ2223" s="6" t="str">
        <f t="shared" si="242"/>
        <v>1744.3</v>
      </c>
      <c r="BC2223" s="12" t="s">
        <v>5100</v>
      </c>
      <c r="BJ2223" s="12">
        <f t="shared" si="243"/>
        <v>0</v>
      </c>
      <c r="BK2223" s="12">
        <f t="shared" si="244"/>
        <v>0</v>
      </c>
      <c r="CQ2223" s="3" t="str">
        <f>CONCATENATE(baseURL!$A$1,baseURL!$B$1,baseURL!$C$1,".",C2223,".",L2223,".pkl&amp;seq=",BC2223)</f>
        <v>http://proteomics.broadinstitute.org/millscripts/viewfeed.pl?side=xl&amp;cycle=1&amp;fixedMods=iaaC&amp;file=msdataSM/iPRG2012_nd/cpick_in/iPRG2012_nd.1744.3.2.pkl&amp;seq=SWNVLSK</v>
      </c>
    </row>
    <row r="2224" spans="1:95" x14ac:dyDescent="0.2">
      <c r="A2224" s="3">
        <v>4684</v>
      </c>
      <c r="B2224" s="2" t="s">
        <v>5105</v>
      </c>
      <c r="C2224" s="2" t="s">
        <v>5093</v>
      </c>
      <c r="D2224" s="3">
        <v>5655</v>
      </c>
      <c r="E2224" s="3">
        <v>5652</v>
      </c>
      <c r="F2224" s="3">
        <v>36632</v>
      </c>
      <c r="G2224" s="3">
        <v>7395</v>
      </c>
      <c r="H2224" s="3">
        <v>24.971</v>
      </c>
      <c r="I2224" s="30">
        <v>615.84124999999995</v>
      </c>
      <c r="J2224" s="30">
        <v>615.83842819999995</v>
      </c>
      <c r="K2224" s="30">
        <v>2.82E-3</v>
      </c>
      <c r="L2224" s="3">
        <v>2</v>
      </c>
      <c r="M2224" s="3">
        <v>2</v>
      </c>
      <c r="N2224" s="10">
        <f t="shared" si="238"/>
        <v>1</v>
      </c>
      <c r="O2224" s="35">
        <v>2</v>
      </c>
      <c r="P2224" s="17"/>
      <c r="Q2224" s="40">
        <v>1230.66884</v>
      </c>
      <c r="R2224" s="40">
        <v>615.83806000000004</v>
      </c>
      <c r="S2224" s="18">
        <f t="shared" si="239"/>
        <v>5.179933179031031</v>
      </c>
      <c r="T2224" s="18">
        <f t="shared" si="240"/>
        <v>0.59788445019404446</v>
      </c>
      <c r="U2224" s="18">
        <f t="shared" si="241"/>
        <v>6.4952140198506966E-2</v>
      </c>
      <c r="V2224" s="30">
        <v>615.83810000000005</v>
      </c>
      <c r="W2224" s="3" t="s">
        <v>47</v>
      </c>
      <c r="X2224" s="3" t="s">
        <v>47</v>
      </c>
      <c r="Y2224" s="3" t="s">
        <v>47</v>
      </c>
      <c r="Z2224" s="3" t="s">
        <v>47</v>
      </c>
      <c r="AA2224" s="3" t="s">
        <v>47</v>
      </c>
      <c r="AB2224" s="12" t="s">
        <v>47</v>
      </c>
      <c r="AC2224" s="3" t="s">
        <v>47</v>
      </c>
      <c r="AD2224" s="3" t="s">
        <v>47</v>
      </c>
      <c r="AE2224" s="3" t="s">
        <v>47</v>
      </c>
      <c r="AF2224" s="3" t="s">
        <v>47</v>
      </c>
      <c r="AG2224" s="3" t="s">
        <v>47</v>
      </c>
      <c r="AH2224" s="3" t="s">
        <v>47</v>
      </c>
      <c r="AJ2224" s="3" t="s">
        <v>47</v>
      </c>
      <c r="AL2224" s="3" t="s">
        <v>48</v>
      </c>
      <c r="AM2224" s="3" t="s">
        <v>47</v>
      </c>
      <c r="AN2224" s="3" t="s">
        <v>47</v>
      </c>
      <c r="AU2224" s="3">
        <v>0</v>
      </c>
      <c r="AV2224" s="3">
        <v>15</v>
      </c>
      <c r="AW2224" s="3">
        <v>1</v>
      </c>
      <c r="AX2224" s="3">
        <v>15</v>
      </c>
      <c r="AY2224" s="3">
        <v>100</v>
      </c>
      <c r="AZ2224" s="6" t="str">
        <f t="shared" si="242"/>
        <v>1744.7</v>
      </c>
      <c r="BC2224" s="12" t="s">
        <v>5106</v>
      </c>
      <c r="BJ2224" s="12">
        <f t="shared" si="243"/>
        <v>0</v>
      </c>
      <c r="BK2224" s="12">
        <f t="shared" si="244"/>
        <v>0</v>
      </c>
      <c r="CQ2224" s="3" t="str">
        <f>CONCATENATE(baseURL!$A$1,baseURL!$B$1,baseURL!$C$1,".",C2224,".",L2224,".pkl&amp;seq=",BC2224)</f>
        <v>http://proteomics.broadinstitute.org/millscripts/viewfeed.pl?side=xl&amp;cycle=1&amp;fixedMods=iaaC&amp;file=msdataSM/iPRG2012_nd/cpick_in/iPRG2012_nd.1744.7.2.pkl&amp;seq=QLENVSSNLVK</v>
      </c>
    </row>
    <row r="2225" spans="1:99" x14ac:dyDescent="0.2">
      <c r="A2225" s="3">
        <v>2583</v>
      </c>
      <c r="B2225" s="2" t="s">
        <v>5107</v>
      </c>
      <c r="C2225" s="2" t="s">
        <v>5108</v>
      </c>
      <c r="D2225" s="3">
        <v>5662</v>
      </c>
      <c r="E2225" s="3">
        <v>5659</v>
      </c>
      <c r="F2225" s="3">
        <v>36669</v>
      </c>
      <c r="G2225" s="3">
        <v>7404</v>
      </c>
      <c r="H2225" s="3">
        <v>25.006599999999999</v>
      </c>
      <c r="I2225" s="30">
        <v>456.62090999999998</v>
      </c>
      <c r="J2225" s="30">
        <v>456.62090719999998</v>
      </c>
      <c r="K2225" s="30">
        <v>0</v>
      </c>
      <c r="L2225" s="3">
        <v>3</v>
      </c>
      <c r="M2225" s="3">
        <v>0</v>
      </c>
      <c r="N2225" s="10">
        <f t="shared" si="238"/>
        <v>1</v>
      </c>
      <c r="O2225" s="35">
        <v>3</v>
      </c>
      <c r="P2225" s="17"/>
      <c r="Q2225" s="40">
        <v>1367.8481400000001</v>
      </c>
      <c r="R2225" s="40">
        <v>456.62090000000001</v>
      </c>
      <c r="S2225" s="18">
        <f t="shared" si="239"/>
        <v>2.1900004959808952E-2</v>
      </c>
      <c r="T2225" s="18">
        <f t="shared" si="240"/>
        <v>1.5768003546165022E-2</v>
      </c>
      <c r="U2225" s="18">
        <f t="shared" si="241"/>
        <v>-0.87600020063312611</v>
      </c>
      <c r="V2225" s="30">
        <v>456.62049999999999</v>
      </c>
      <c r="W2225" s="3" t="s">
        <v>47</v>
      </c>
      <c r="Z2225" s="3" t="s">
        <v>47</v>
      </c>
      <c r="AA2225" s="3" t="s">
        <v>48</v>
      </c>
      <c r="AB2225" s="12" t="s">
        <v>47</v>
      </c>
      <c r="AC2225" s="3" t="s">
        <v>47</v>
      </c>
      <c r="AD2225" s="3" t="s">
        <v>47</v>
      </c>
      <c r="AF2225" s="3" t="s">
        <v>47</v>
      </c>
      <c r="AG2225" s="3" t="s">
        <v>48</v>
      </c>
      <c r="AH2225" s="3" t="s">
        <v>47</v>
      </c>
      <c r="AI2225" s="3" t="s">
        <v>47</v>
      </c>
      <c r="AJ2225" s="3" t="s">
        <v>47</v>
      </c>
      <c r="AL2225" s="3" t="s">
        <v>48</v>
      </c>
      <c r="AN2225" s="3" t="s">
        <v>47</v>
      </c>
      <c r="AU2225" s="3">
        <v>0</v>
      </c>
      <c r="AV2225" s="3">
        <v>10</v>
      </c>
      <c r="AW2225" s="3">
        <v>1</v>
      </c>
      <c r="AX2225" s="3">
        <v>10</v>
      </c>
      <c r="AY2225" s="3">
        <v>100</v>
      </c>
      <c r="AZ2225" s="6" t="str">
        <f t="shared" si="242"/>
        <v>1746.2</v>
      </c>
      <c r="BC2225" s="12" t="s">
        <v>5109</v>
      </c>
      <c r="BJ2225" s="12">
        <f t="shared" si="243"/>
        <v>0</v>
      </c>
      <c r="BK2225" s="12">
        <f t="shared" si="244"/>
        <v>0</v>
      </c>
      <c r="CQ2225" s="3" t="str">
        <f>CONCATENATE(baseURL!$A$1,baseURL!$B$1,baseURL!$C$1,".",C2225,".",L2225,".pkl&amp;seq=",BC2225)</f>
        <v>http://proteomics.broadinstitute.org/millscripts/viewfeed.pl?side=xl&amp;cycle=1&amp;fixedMods=iaaC&amp;file=msdataSM/iPRG2012_nd/cpick_in/iPRG2012_nd.1746.2.3.pkl&amp;seq=TRKVLSNPLLAR</v>
      </c>
    </row>
    <row r="2226" spans="1:99" x14ac:dyDescent="0.2">
      <c r="A2226" s="3">
        <v>7458</v>
      </c>
      <c r="B2226" s="2" t="s">
        <v>5110</v>
      </c>
      <c r="C2226" s="2" t="s">
        <v>5111</v>
      </c>
      <c r="D2226" s="3">
        <v>5663</v>
      </c>
      <c r="E2226" s="3">
        <v>5660</v>
      </c>
      <c r="F2226" s="3">
        <v>36670</v>
      </c>
      <c r="G2226" s="3">
        <v>7405</v>
      </c>
      <c r="H2226" s="3">
        <v>25.0091</v>
      </c>
      <c r="I2226" s="30">
        <v>464.22399000000001</v>
      </c>
      <c r="J2226" s="30">
        <v>464.22461850000002</v>
      </c>
      <c r="K2226" s="30">
        <v>-6.3000000000000003E-4</v>
      </c>
      <c r="L2226" s="3">
        <v>4</v>
      </c>
      <c r="M2226" s="3">
        <v>4</v>
      </c>
      <c r="N2226" s="10">
        <f t="shared" si="238"/>
        <v>1</v>
      </c>
      <c r="O2226" s="35">
        <v>4</v>
      </c>
      <c r="Q2226" s="40">
        <v>1910.89598</v>
      </c>
      <c r="R2226" s="32">
        <v>464.22408999999999</v>
      </c>
      <c r="S2226" s="18">
        <f t="shared" si="239"/>
        <v>-0.21541320695980673</v>
      </c>
      <c r="T2226" s="18">
        <f t="shared" si="240"/>
        <v>1.1384587991327806</v>
      </c>
      <c r="U2226" s="18">
        <f t="shared" si="241"/>
        <v>0.23695452772925635</v>
      </c>
      <c r="V2226" s="30">
        <v>464.2242</v>
      </c>
      <c r="W2226" s="3" t="s">
        <v>47</v>
      </c>
      <c r="AB2226" s="12" t="s">
        <v>52</v>
      </c>
      <c r="AC2226" s="3" t="s">
        <v>52</v>
      </c>
      <c r="AD2226" s="3" t="s">
        <v>47</v>
      </c>
      <c r="AH2226" s="3" t="s">
        <v>47</v>
      </c>
      <c r="AK2226" s="3" t="s">
        <v>52</v>
      </c>
      <c r="AL2226" s="3" t="s">
        <v>52</v>
      </c>
      <c r="AU2226" s="3">
        <v>0</v>
      </c>
      <c r="AV2226" s="3">
        <v>3</v>
      </c>
      <c r="AW2226" s="3">
        <v>2</v>
      </c>
      <c r="AX2226" s="3">
        <v>2</v>
      </c>
      <c r="AY2226" s="3">
        <v>66.67</v>
      </c>
      <c r="AZ2226" s="6" t="str">
        <f t="shared" si="242"/>
        <v>1746.3</v>
      </c>
      <c r="BC2226" s="12" t="s">
        <v>20223</v>
      </c>
      <c r="BI2226" s="12" t="s">
        <v>594</v>
      </c>
      <c r="BJ2226" s="12">
        <f t="shared" si="243"/>
        <v>0</v>
      </c>
      <c r="BK2226" s="12">
        <f t="shared" si="244"/>
        <v>1</v>
      </c>
      <c r="BR2226" s="3" t="s">
        <v>594</v>
      </c>
      <c r="BZ2226" s="3" t="s">
        <v>20252</v>
      </c>
      <c r="CQ2226" s="3" t="str">
        <f>CONCATENATE(baseURL!$A$1,baseURL!$B$1,baseURL!$C$1,".",C2226,".",L2226,".pkl&amp;seq=",BC2226,"&amp;varMods=ReducedCys-C")</f>
        <v>http://proteomics.broadinstitute.org/millscripts/viewfeed.pl?side=xl&amp;cycle=1&amp;fixedMods=iaaC&amp;file=msdataSM/iPRG2012_nd/cpick_in/iPRG2012_nd.1746.3.4.pkl&amp;seq=MLGNGRVEAScFDGNKR&amp;varMods=ReducedCys-C</v>
      </c>
    </row>
    <row r="2227" spans="1:99" x14ac:dyDescent="0.2">
      <c r="A2227" s="3">
        <v>257</v>
      </c>
      <c r="B2227" s="2" t="s">
        <v>5112</v>
      </c>
      <c r="C2227" s="2" t="s">
        <v>5113</v>
      </c>
      <c r="D2227" s="3">
        <v>5665</v>
      </c>
      <c r="E2227" s="3">
        <v>5662</v>
      </c>
      <c r="F2227" s="3">
        <v>36672</v>
      </c>
      <c r="G2227" s="3">
        <v>7407</v>
      </c>
      <c r="H2227" s="3">
        <v>25.015000000000001</v>
      </c>
      <c r="I2227" s="30">
        <v>520.93799000000001</v>
      </c>
      <c r="J2227" s="30">
        <v>521.2560459</v>
      </c>
      <c r="K2227" s="30">
        <v>-0.31806000000000001</v>
      </c>
      <c r="L2227" s="3">
        <v>0</v>
      </c>
      <c r="M2227" s="3">
        <v>2</v>
      </c>
      <c r="N2227" s="26">
        <f t="shared" si="238"/>
        <v>1</v>
      </c>
      <c r="O2227" s="36">
        <v>3</v>
      </c>
      <c r="P2227" s="16"/>
      <c r="Q2227" s="41">
        <v>1560.7976200000001</v>
      </c>
      <c r="R2227" s="41">
        <v>520.93739000000005</v>
      </c>
      <c r="S2227" s="27">
        <f t="shared" si="239"/>
        <v>1.1517698892050625</v>
      </c>
      <c r="T2227" s="27">
        <f t="shared" si="240"/>
        <v>611.69711776678832</v>
      </c>
      <c r="U2227" s="27">
        <f t="shared" si="241"/>
        <v>1.1709660539778626</v>
      </c>
      <c r="V2227" s="30">
        <v>520.93799999999999</v>
      </c>
      <c r="X2227" s="3" t="s">
        <v>65</v>
      </c>
      <c r="Z2227" s="3" t="s">
        <v>52</v>
      </c>
      <c r="AB2227" s="12" t="s">
        <v>52</v>
      </c>
      <c r="AD2227" s="3" t="s">
        <v>47</v>
      </c>
      <c r="AF2227" s="3" t="s">
        <v>47</v>
      </c>
      <c r="AG2227" s="3" t="s">
        <v>47</v>
      </c>
      <c r="AH2227" s="3" t="s">
        <v>52</v>
      </c>
      <c r="AL2227" s="3" t="s">
        <v>52</v>
      </c>
      <c r="AU2227" s="3">
        <v>1</v>
      </c>
      <c r="AV2227" s="3">
        <v>3</v>
      </c>
      <c r="AW2227" s="3">
        <v>1</v>
      </c>
      <c r="AX2227" s="3">
        <v>3</v>
      </c>
      <c r="AY2227" s="3">
        <v>100</v>
      </c>
      <c r="AZ2227" s="6" t="str">
        <f t="shared" si="242"/>
        <v>1746.5</v>
      </c>
      <c r="BA2227" s="15"/>
      <c r="BC2227" s="12" t="s">
        <v>5114</v>
      </c>
      <c r="BJ2227" s="12">
        <f t="shared" si="243"/>
        <v>0</v>
      </c>
      <c r="BK2227" s="12">
        <f t="shared" si="244"/>
        <v>0</v>
      </c>
      <c r="BT2227" s="3" t="s">
        <v>5115</v>
      </c>
      <c r="CQ2227" s="3" t="str">
        <f>CONCATENATE(baseURL!$A$1,baseURL!$B$1,baseURL!$C$1,".",C2227,".",L2227,".pkl&amp;seq=",BC2227)</f>
        <v>http://proteomics.broadinstitute.org/millscripts/viewfeed.pl?side=xl&amp;cycle=1&amp;fixedMods=iaaC&amp;file=msdataSM/iPRG2012_nd/cpick_in/iPRG2012_nd.1746.5.0.pkl&amp;seq=SLDELLGSNKAGSNR</v>
      </c>
    </row>
    <row r="2228" spans="1:99" x14ac:dyDescent="0.2">
      <c r="A2228" s="3">
        <v>421</v>
      </c>
      <c r="B2228" s="2" t="s">
        <v>5116</v>
      </c>
      <c r="C2228" s="2" t="s">
        <v>5117</v>
      </c>
      <c r="D2228" s="3">
        <v>5668</v>
      </c>
      <c r="E2228" s="3">
        <v>5665</v>
      </c>
      <c r="F2228" s="3">
        <v>36690</v>
      </c>
      <c r="G2228" s="3">
        <v>7411</v>
      </c>
      <c r="H2228" s="3">
        <v>25.036100000000001</v>
      </c>
      <c r="I2228" s="30">
        <v>473.7552</v>
      </c>
      <c r="J2228" s="30">
        <v>473.75519850000001</v>
      </c>
      <c r="K2228" s="30">
        <v>0</v>
      </c>
      <c r="L2228" s="3">
        <v>0</v>
      </c>
      <c r="M2228" s="3">
        <v>0</v>
      </c>
      <c r="N2228" s="10">
        <f t="shared" si="238"/>
        <v>1</v>
      </c>
      <c r="O2228" s="35">
        <v>2</v>
      </c>
      <c r="P2228" s="17"/>
      <c r="Q2228" s="40">
        <v>946.50262999999995</v>
      </c>
      <c r="R2228" s="40">
        <v>473.75495000000001</v>
      </c>
      <c r="S2228" s="18">
        <f t="shared" si="239"/>
        <v>0.52769897178718295</v>
      </c>
      <c r="T2228" s="18">
        <f t="shared" si="240"/>
        <v>0.52453277796437892</v>
      </c>
      <c r="U2228" s="18">
        <f t="shared" si="241"/>
        <v>0.31661938312030374</v>
      </c>
      <c r="V2228" s="30">
        <v>473.75510000000003</v>
      </c>
      <c r="W2228" s="3" t="s">
        <v>47</v>
      </c>
      <c r="AA2228" s="3" t="s">
        <v>47</v>
      </c>
      <c r="AB2228" s="12" t="s">
        <v>47</v>
      </c>
      <c r="AC2228" s="3" t="s">
        <v>47</v>
      </c>
      <c r="AD2228" s="3" t="s">
        <v>47</v>
      </c>
      <c r="AE2228" s="3" t="s">
        <v>47</v>
      </c>
      <c r="AF2228" s="3" t="s">
        <v>47</v>
      </c>
      <c r="AG2228" s="3" t="s">
        <v>47</v>
      </c>
      <c r="AH2228" s="3" t="s">
        <v>47</v>
      </c>
      <c r="AI2228" s="3" t="s">
        <v>47</v>
      </c>
      <c r="AJ2228" s="3" t="s">
        <v>47</v>
      </c>
      <c r="AK2228" s="3" t="s">
        <v>48</v>
      </c>
      <c r="AL2228" s="3" t="s">
        <v>52</v>
      </c>
      <c r="AN2228" s="3" t="s">
        <v>47</v>
      </c>
      <c r="AO2228" s="3" t="s">
        <v>47</v>
      </c>
      <c r="AR2228" s="3" t="s">
        <v>48</v>
      </c>
      <c r="AS2228" s="3" t="s">
        <v>65</v>
      </c>
      <c r="AU2228" s="3">
        <v>1</v>
      </c>
      <c r="AV2228" s="3">
        <v>13</v>
      </c>
      <c r="AW2228" s="3">
        <v>1</v>
      </c>
      <c r="AX2228" s="3">
        <v>13</v>
      </c>
      <c r="AY2228" s="3">
        <v>100</v>
      </c>
      <c r="AZ2228" s="6" t="str">
        <f t="shared" si="242"/>
        <v>1747.2</v>
      </c>
      <c r="BC2228" s="12" t="s">
        <v>5118</v>
      </c>
      <c r="BJ2228" s="12">
        <f t="shared" si="243"/>
        <v>0</v>
      </c>
      <c r="BK2228" s="12">
        <f t="shared" si="244"/>
        <v>0</v>
      </c>
      <c r="BN2228" s="3" t="s">
        <v>277</v>
      </c>
      <c r="BR2228" s="3" t="s">
        <v>277</v>
      </c>
      <c r="CO2228" s="3" t="s">
        <v>5119</v>
      </c>
      <c r="CQ2228" s="3" t="str">
        <f>CONCATENATE(baseURL!$A$1,baseURL!$B$1,baseURL!$C$1,".",C2228,".",L2228,".pkl&amp;seq=",BC2228,"&amp;varMods=Oxidation-M")</f>
        <v>http://proteomics.broadinstitute.org/millscripts/viewfeed.pl?side=xl&amp;cycle=1&amp;fixedMods=iaaC&amp;file=msdataSM/iPRG2012_nd/cpick_in/iPRG2012_nd.1747.2.0.pkl&amp;seq=SLVPLmDR&amp;varMods=Oxidation-M</v>
      </c>
    </row>
    <row r="2229" spans="1:99" x14ac:dyDescent="0.2">
      <c r="A2229" s="3">
        <v>2482</v>
      </c>
      <c r="B2229" s="2" t="s">
        <v>5120</v>
      </c>
      <c r="C2229" s="2" t="s">
        <v>5121</v>
      </c>
      <c r="D2229" s="3">
        <v>5670</v>
      </c>
      <c r="E2229" s="3">
        <v>5667</v>
      </c>
      <c r="F2229" s="3">
        <v>36710</v>
      </c>
      <c r="G2229" s="3">
        <v>7414</v>
      </c>
      <c r="H2229" s="3">
        <v>25.057300000000001</v>
      </c>
      <c r="I2229" s="30">
        <v>472.50175999999999</v>
      </c>
      <c r="J2229" s="30">
        <v>472.50277410000001</v>
      </c>
      <c r="K2229" s="30">
        <v>-1.01E-3</v>
      </c>
      <c r="L2229" s="3">
        <v>0</v>
      </c>
      <c r="M2229" s="3">
        <v>4</v>
      </c>
      <c r="N2229" s="10">
        <f t="shared" si="238"/>
        <v>1</v>
      </c>
      <c r="O2229" s="35">
        <v>4</v>
      </c>
      <c r="P2229" s="17"/>
      <c r="Q2229" s="40">
        <v>1886.9858200000001</v>
      </c>
      <c r="R2229" s="40">
        <v>472.50191000000001</v>
      </c>
      <c r="S2229" s="18">
        <f t="shared" si="239"/>
        <v>-0.31745903422737559</v>
      </c>
      <c r="T2229" s="18">
        <f t="shared" si="240"/>
        <v>1.8287756762742917</v>
      </c>
      <c r="U2229" s="18">
        <f t="shared" si="241"/>
        <v>1.2486722011098792</v>
      </c>
      <c r="V2229" s="30">
        <v>472.5025</v>
      </c>
      <c r="W2229" s="3" t="s">
        <v>47</v>
      </c>
      <c r="X2229" s="3" t="s">
        <v>65</v>
      </c>
      <c r="Z2229" s="3" t="s">
        <v>47</v>
      </c>
      <c r="AA2229" s="3" t="s">
        <v>48</v>
      </c>
      <c r="AB2229" s="12" t="s">
        <v>47</v>
      </c>
      <c r="AC2229" s="3" t="s">
        <v>47</v>
      </c>
      <c r="AD2229" s="3" t="s">
        <v>52</v>
      </c>
      <c r="AE2229" s="3" t="s">
        <v>47</v>
      </c>
      <c r="AF2229" s="3" t="s">
        <v>47</v>
      </c>
      <c r="AH2229" s="3" t="s">
        <v>47</v>
      </c>
      <c r="AI2229" s="3" t="s">
        <v>48</v>
      </c>
      <c r="AK2229" s="3" t="s">
        <v>47</v>
      </c>
      <c r="AL2229" s="3" t="s">
        <v>47</v>
      </c>
      <c r="AN2229" s="3" t="s">
        <v>47</v>
      </c>
      <c r="AU2229" s="3">
        <v>1</v>
      </c>
      <c r="AV2229" s="3">
        <v>10</v>
      </c>
      <c r="AW2229" s="3">
        <v>1</v>
      </c>
      <c r="AX2229" s="3">
        <v>10</v>
      </c>
      <c r="AY2229" s="3">
        <v>100</v>
      </c>
      <c r="AZ2229" s="6" t="str">
        <f t="shared" si="242"/>
        <v>1748.1</v>
      </c>
      <c r="BC2229" s="12" t="s">
        <v>5063</v>
      </c>
      <c r="BJ2229" s="12">
        <f t="shared" si="243"/>
        <v>0</v>
      </c>
      <c r="BK2229" s="12">
        <f t="shared" si="244"/>
        <v>0</v>
      </c>
      <c r="BT2229" s="3" t="s">
        <v>5122</v>
      </c>
      <c r="CQ2229" s="3" t="str">
        <f>CONCATENATE(baseURL!$A$1,baseURL!$B$1,baseURL!$C$1,".",C2229,".",L2229,".pkl&amp;seq=",BC2229)</f>
        <v>http://proteomics.broadinstitute.org/millscripts/viewfeed.pl?side=xl&amp;cycle=1&amp;fixedMods=iaaC&amp;file=msdataSM/iPRG2012_nd/cpick_in/iPRG2012_nd.1748.1.0.pkl&amp;seq=AKLQETNPEEVPKFEK</v>
      </c>
    </row>
    <row r="2230" spans="1:99" x14ac:dyDescent="0.2">
      <c r="A2230" s="3">
        <v>4093</v>
      </c>
      <c r="B2230" s="2" t="s">
        <v>5123</v>
      </c>
      <c r="C2230" s="2" t="s">
        <v>5124</v>
      </c>
      <c r="D2230" s="3">
        <v>5671</v>
      </c>
      <c r="E2230" s="3">
        <v>5668</v>
      </c>
      <c r="F2230" s="3">
        <v>36711</v>
      </c>
      <c r="G2230" s="3">
        <v>7415</v>
      </c>
      <c r="H2230" s="3">
        <v>25.0657</v>
      </c>
      <c r="I2230" s="30">
        <v>544.31116999999995</v>
      </c>
      <c r="J2230" s="30">
        <v>544.31468150000001</v>
      </c>
      <c r="K2230" s="30">
        <v>-3.5100000000000001E-3</v>
      </c>
      <c r="L2230" s="3">
        <v>0</v>
      </c>
      <c r="M2230" s="3">
        <v>3</v>
      </c>
      <c r="N2230" s="10">
        <f t="shared" si="238"/>
        <v>1</v>
      </c>
      <c r="O2230" s="35">
        <v>3</v>
      </c>
      <c r="P2230" s="17"/>
      <c r="Q2230" s="40">
        <v>1630.92752</v>
      </c>
      <c r="R2230" s="40">
        <v>544.31402000000003</v>
      </c>
      <c r="S2230" s="18">
        <f t="shared" si="239"/>
        <v>-5.2359481757982262</v>
      </c>
      <c r="T2230" s="18">
        <f t="shared" si="240"/>
        <v>1.215291129150655</v>
      </c>
      <c r="U2230" s="18">
        <f t="shared" si="241"/>
        <v>0.88184390312963989</v>
      </c>
      <c r="V2230" s="30">
        <v>544.31449999999995</v>
      </c>
      <c r="W2230" s="3" t="s">
        <v>47</v>
      </c>
      <c r="Y2230" s="3" t="s">
        <v>47</v>
      </c>
      <c r="Z2230" s="3" t="s">
        <v>47</v>
      </c>
      <c r="AA2230" s="3" t="s">
        <v>48</v>
      </c>
      <c r="AB2230" s="12" t="s">
        <v>47</v>
      </c>
      <c r="AC2230" s="3" t="s">
        <v>47</v>
      </c>
      <c r="AD2230" s="3" t="s">
        <v>47</v>
      </c>
      <c r="AE2230" s="3" t="s">
        <v>47</v>
      </c>
      <c r="AF2230" s="3" t="s">
        <v>47</v>
      </c>
      <c r="AG2230" s="3" t="s">
        <v>47</v>
      </c>
      <c r="AH2230" s="3" t="s">
        <v>47</v>
      </c>
      <c r="AI2230" s="3" t="s">
        <v>47</v>
      </c>
      <c r="AK2230" s="3" t="s">
        <v>47</v>
      </c>
      <c r="AL2230" s="3" t="s">
        <v>47</v>
      </c>
      <c r="AN2230" s="3" t="s">
        <v>47</v>
      </c>
      <c r="AU2230" s="3">
        <v>0</v>
      </c>
      <c r="AV2230" s="3">
        <v>14</v>
      </c>
      <c r="AW2230" s="3">
        <v>1</v>
      </c>
      <c r="AX2230" s="3">
        <v>14</v>
      </c>
      <c r="AY2230" s="3">
        <v>100</v>
      </c>
      <c r="AZ2230" s="6" t="str">
        <f t="shared" si="242"/>
        <v>1748.2</v>
      </c>
      <c r="BC2230" s="12" t="s">
        <v>5125</v>
      </c>
      <c r="BJ2230" s="12">
        <f t="shared" si="243"/>
        <v>0</v>
      </c>
      <c r="BK2230" s="12">
        <f t="shared" si="244"/>
        <v>0</v>
      </c>
      <c r="CQ2230" s="3" t="str">
        <f>CONCATENATE(baseURL!$A$1,baseURL!$B$1,baseURL!$C$1,".",C2230,".",L2230,".pkl&amp;seq=",BC2230)</f>
        <v>http://proteomics.broadinstitute.org/millscripts/viewfeed.pl?side=xl&amp;cycle=1&amp;fixedMods=iaaC&amp;file=msdataSM/iPRG2012_nd/cpick_in/iPRG2012_nd.1748.2.0.pkl&amp;seq=KALEQLNYTPLKGR</v>
      </c>
      <c r="CU2230" s="7"/>
    </row>
    <row r="2231" spans="1:99" x14ac:dyDescent="0.2">
      <c r="A2231" s="3">
        <v>3291</v>
      </c>
      <c r="B2231" s="2" t="s">
        <v>5126</v>
      </c>
      <c r="C2231" s="2" t="s">
        <v>5127</v>
      </c>
      <c r="D2231" s="3">
        <v>5672</v>
      </c>
      <c r="E2231" s="3">
        <v>5669</v>
      </c>
      <c r="F2231" s="3">
        <v>36731</v>
      </c>
      <c r="G2231" s="3">
        <v>7417</v>
      </c>
      <c r="H2231" s="3">
        <v>25.076000000000001</v>
      </c>
      <c r="I2231" s="30">
        <v>408.21706999999998</v>
      </c>
      <c r="J2231" s="30">
        <v>408.48842089999999</v>
      </c>
      <c r="K2231" s="30">
        <v>-0.27134999999999998</v>
      </c>
      <c r="L2231" s="3">
        <v>0</v>
      </c>
      <c r="M2231" s="3">
        <v>4</v>
      </c>
      <c r="N2231" s="10">
        <f t="shared" si="238"/>
        <v>1</v>
      </c>
      <c r="O2231" s="35">
        <v>4</v>
      </c>
      <c r="P2231" s="17"/>
      <c r="Q2231" s="40">
        <v>1630.92752</v>
      </c>
      <c r="R2231" s="40">
        <v>408.48734000000002</v>
      </c>
      <c r="S2231" s="18">
        <f t="shared" si="239"/>
        <v>-661.63617212724171</v>
      </c>
      <c r="T2231" s="18">
        <f t="shared" si="240"/>
        <v>2.6461040383203467</v>
      </c>
      <c r="U2231" s="18">
        <f t="shared" si="241"/>
        <v>1.6157171480078656</v>
      </c>
      <c r="V2231" s="30">
        <v>408.488</v>
      </c>
      <c r="W2231" s="3" t="s">
        <v>47</v>
      </c>
      <c r="Y2231" s="3" t="s">
        <v>47</v>
      </c>
      <c r="Z2231" s="3" t="s">
        <v>47</v>
      </c>
      <c r="AA2231" s="3" t="s">
        <v>47</v>
      </c>
      <c r="AB2231" s="12" t="s">
        <v>47</v>
      </c>
      <c r="AC2231" s="3" t="s">
        <v>47</v>
      </c>
      <c r="AE2231" s="3" t="s">
        <v>47</v>
      </c>
      <c r="AF2231" s="3" t="s">
        <v>47</v>
      </c>
      <c r="AH2231" s="3" t="s">
        <v>47</v>
      </c>
      <c r="AI2231" s="3" t="s">
        <v>48</v>
      </c>
      <c r="AK2231" s="3" t="s">
        <v>47</v>
      </c>
      <c r="AL2231" s="3" t="s">
        <v>47</v>
      </c>
      <c r="AM2231" s="3" t="s">
        <v>47</v>
      </c>
      <c r="AU2231" s="3">
        <v>0</v>
      </c>
      <c r="AV2231" s="3">
        <v>12</v>
      </c>
      <c r="AW2231" s="3">
        <v>1</v>
      </c>
      <c r="AX2231" s="3">
        <v>12</v>
      </c>
      <c r="AY2231" s="3">
        <v>100</v>
      </c>
      <c r="AZ2231" s="6" t="str">
        <f t="shared" si="242"/>
        <v>1749.1</v>
      </c>
      <c r="BC2231" s="12" t="s">
        <v>5125</v>
      </c>
      <c r="BJ2231" s="12">
        <f t="shared" si="243"/>
        <v>0</v>
      </c>
      <c r="BK2231" s="12">
        <f t="shared" si="244"/>
        <v>0</v>
      </c>
      <c r="CQ2231" s="3" t="str">
        <f>CONCATENATE(baseURL!$A$1,baseURL!$B$1,baseURL!$C$1,".",C2231,".",L2231,".pkl&amp;seq=",BC2231)</f>
        <v>http://proteomics.broadinstitute.org/millscripts/viewfeed.pl?side=xl&amp;cycle=1&amp;fixedMods=iaaC&amp;file=msdataSM/iPRG2012_nd/cpick_in/iPRG2012_nd.1749.1.0.pkl&amp;seq=KALEQLNYTPLKGR</v>
      </c>
    </row>
    <row r="2232" spans="1:99" x14ac:dyDescent="0.2">
      <c r="A2232" s="3">
        <v>4891</v>
      </c>
      <c r="B2232" s="2" t="s">
        <v>5128</v>
      </c>
      <c r="C2232" s="2" t="s">
        <v>5123</v>
      </c>
      <c r="D2232" s="3">
        <v>5674</v>
      </c>
      <c r="E2232" s="3">
        <v>5671</v>
      </c>
      <c r="F2232" s="3">
        <v>36733</v>
      </c>
      <c r="G2232" s="3">
        <v>7419</v>
      </c>
      <c r="H2232" s="3">
        <v>25.082699999999999</v>
      </c>
      <c r="I2232" s="30">
        <v>505.28496000000001</v>
      </c>
      <c r="J2232" s="30">
        <v>505.28266760000002</v>
      </c>
      <c r="K2232" s="30">
        <v>2.2899999999999999E-3</v>
      </c>
      <c r="L2232" s="3">
        <v>3</v>
      </c>
      <c r="M2232" s="3">
        <v>3</v>
      </c>
      <c r="N2232" s="10">
        <f t="shared" si="238"/>
        <v>1</v>
      </c>
      <c r="O2232" s="35">
        <v>3</v>
      </c>
      <c r="P2232" s="17"/>
      <c r="Q2232" s="40">
        <v>1513.8332800000001</v>
      </c>
      <c r="R2232" s="40">
        <v>505.28260999999998</v>
      </c>
      <c r="S2232" s="18">
        <f t="shared" si="239"/>
        <v>4.6508626133707223</v>
      </c>
      <c r="T2232" s="18">
        <f t="shared" si="240"/>
        <v>0.11399561138239372</v>
      </c>
      <c r="U2232" s="18">
        <f t="shared" si="241"/>
        <v>-0.21769995201230136</v>
      </c>
      <c r="V2232" s="30">
        <v>505.28250000000003</v>
      </c>
      <c r="W2232" s="3" t="s">
        <v>47</v>
      </c>
      <c r="X2232" s="3" t="s">
        <v>47</v>
      </c>
      <c r="Y2232" s="3" t="s">
        <v>47</v>
      </c>
      <c r="Z2232" s="3" t="s">
        <v>47</v>
      </c>
      <c r="AA2232" s="3" t="s">
        <v>48</v>
      </c>
      <c r="AB2232" s="12" t="s">
        <v>47</v>
      </c>
      <c r="AC2232" s="3" t="s">
        <v>47</v>
      </c>
      <c r="AD2232" s="3" t="s">
        <v>47</v>
      </c>
      <c r="AE2232" s="3" t="s">
        <v>47</v>
      </c>
      <c r="AF2232" s="3" t="s">
        <v>47</v>
      </c>
      <c r="AG2232" s="3" t="s">
        <v>47</v>
      </c>
      <c r="AH2232" s="3" t="s">
        <v>47</v>
      </c>
      <c r="AI2232" s="3" t="s">
        <v>47</v>
      </c>
      <c r="AJ2232" s="3" t="s">
        <v>47</v>
      </c>
      <c r="AK2232" s="3" t="s">
        <v>47</v>
      </c>
      <c r="AL2232" s="3" t="s">
        <v>47</v>
      </c>
      <c r="AM2232" s="3" t="s">
        <v>47</v>
      </c>
      <c r="AN2232" s="3" t="s">
        <v>47</v>
      </c>
      <c r="AU2232" s="3">
        <v>0</v>
      </c>
      <c r="AV2232" s="3">
        <v>17</v>
      </c>
      <c r="AW2232" s="3">
        <v>1</v>
      </c>
      <c r="AX2232" s="3">
        <v>17</v>
      </c>
      <c r="AY2232" s="3">
        <v>100</v>
      </c>
      <c r="AZ2232" s="6" t="str">
        <f t="shared" si="242"/>
        <v>1749.3</v>
      </c>
      <c r="BC2232" s="12" t="s">
        <v>5129</v>
      </c>
      <c r="BJ2232" s="12">
        <f t="shared" si="243"/>
        <v>0</v>
      </c>
      <c r="BK2232" s="12">
        <f t="shared" si="244"/>
        <v>0</v>
      </c>
      <c r="CQ2232" s="3" t="str">
        <f>CONCATENATE(baseURL!$A$1,baseURL!$B$1,baseURL!$C$1,".",C2232,".",L2232,".pkl&amp;seq=",BC2232)</f>
        <v>http://proteomics.broadinstitute.org/millscripts/viewfeed.pl?side=xl&amp;cycle=1&amp;fixedMods=iaaC&amp;file=msdataSM/iPRG2012_nd/cpick_in/iPRG2012_nd.1749.3.3.pkl&amp;seq=ALQTANLALEKADR</v>
      </c>
    </row>
    <row r="2233" spans="1:99" x14ac:dyDescent="0.2">
      <c r="A2233" s="3">
        <v>2873</v>
      </c>
      <c r="B2233" s="2" t="s">
        <v>5130</v>
      </c>
      <c r="C2233" s="2" t="s">
        <v>5131</v>
      </c>
      <c r="D2233" s="3">
        <v>5675</v>
      </c>
      <c r="E2233" s="3">
        <v>5672</v>
      </c>
      <c r="F2233" s="3">
        <v>36734</v>
      </c>
      <c r="G2233" s="3">
        <v>7420</v>
      </c>
      <c r="H2233" s="3">
        <v>25.085999999999999</v>
      </c>
      <c r="I2233" s="30">
        <v>589.28476999999998</v>
      </c>
      <c r="J2233" s="30">
        <v>589.29078600000003</v>
      </c>
      <c r="K2233" s="30">
        <v>-6.0200000000000002E-3</v>
      </c>
      <c r="L2233" s="3">
        <v>0</v>
      </c>
      <c r="M2233" s="3">
        <v>2</v>
      </c>
      <c r="N2233" s="10">
        <f t="shared" si="238"/>
        <v>1</v>
      </c>
      <c r="O2233" s="35">
        <v>2</v>
      </c>
      <c r="P2233" s="17"/>
      <c r="Q2233" s="40">
        <v>1177.5735500000001</v>
      </c>
      <c r="R2233" s="40">
        <v>589.29040999999995</v>
      </c>
      <c r="S2233" s="18">
        <f t="shared" si="239"/>
        <v>-9.5708328258238993</v>
      </c>
      <c r="T2233" s="18">
        <f t="shared" si="240"/>
        <v>0.63805552185020764</v>
      </c>
      <c r="U2233" s="18">
        <f t="shared" si="241"/>
        <v>0.32242167336259608</v>
      </c>
      <c r="V2233" s="30">
        <v>589.29060000000004</v>
      </c>
      <c r="W2233" s="3" t="s">
        <v>47</v>
      </c>
      <c r="Z2233" s="3" t="s">
        <v>47</v>
      </c>
      <c r="AA2233" s="3" t="s">
        <v>47</v>
      </c>
      <c r="AB2233" s="12" t="s">
        <v>48</v>
      </c>
      <c r="AC2233" s="3" t="s">
        <v>48</v>
      </c>
      <c r="AE2233" s="3" t="s">
        <v>47</v>
      </c>
      <c r="AF2233" s="3" t="s">
        <v>48</v>
      </c>
      <c r="AH2233" s="3" t="s">
        <v>52</v>
      </c>
      <c r="AK2233" s="3" t="s">
        <v>48</v>
      </c>
      <c r="AO2233" s="3" t="s">
        <v>47</v>
      </c>
      <c r="AU2233" s="3">
        <v>0</v>
      </c>
      <c r="AV2233" s="3">
        <v>5</v>
      </c>
      <c r="AW2233" s="3">
        <v>1</v>
      </c>
      <c r="AX2233" s="3">
        <v>5</v>
      </c>
      <c r="AY2233" s="3">
        <v>100</v>
      </c>
      <c r="AZ2233" s="6" t="str">
        <f t="shared" si="242"/>
        <v>1749.4</v>
      </c>
      <c r="BC2233" s="12" t="s">
        <v>5132</v>
      </c>
      <c r="BJ2233" s="12">
        <f t="shared" si="243"/>
        <v>0</v>
      </c>
      <c r="BK2233" s="12">
        <f t="shared" si="244"/>
        <v>0</v>
      </c>
      <c r="BO2233" s="3" t="s">
        <v>114</v>
      </c>
      <c r="BR2233" s="3" t="s">
        <v>114</v>
      </c>
      <c r="CQ2233" s="3" t="str">
        <f>CONCATENATE(baseURL!$A$1,baseURL!$B$1,baseURL!$C$1,".",C2233,".",L2233,".pkl&amp;seq=",BC2233,"&amp;varMods=pyroGlu-Q")</f>
        <v>http://proteomics.broadinstitute.org/millscripts/viewfeed.pl?side=xl&amp;cycle=1&amp;fixedMods=iaaC&amp;file=msdataSM/iPRG2012_nd/cpick_in/iPRG2012_nd.1749.4.0.pkl&amp;seq=qKYDADVLDK&amp;varMods=pyroGlu-Q</v>
      </c>
    </row>
    <row r="2234" spans="1:99" x14ac:dyDescent="0.2">
      <c r="A2234" s="3">
        <v>6501</v>
      </c>
      <c r="B2234" s="2" t="s">
        <v>5133</v>
      </c>
      <c r="C2234" s="2" t="s">
        <v>5134</v>
      </c>
      <c r="D2234" s="3">
        <v>5676</v>
      </c>
      <c r="E2234" s="3">
        <v>5673</v>
      </c>
      <c r="F2234" s="3">
        <v>36735</v>
      </c>
      <c r="G2234" s="3">
        <v>7421</v>
      </c>
      <c r="H2234" s="3">
        <v>25.089300000000001</v>
      </c>
      <c r="I2234" s="30">
        <v>649.35990000000004</v>
      </c>
      <c r="J2234" s="30">
        <v>649.35904300000004</v>
      </c>
      <c r="K2234" s="30">
        <v>8.5999999999999998E-4</v>
      </c>
      <c r="L2234" s="3">
        <v>2</v>
      </c>
      <c r="M2234" s="3">
        <v>2</v>
      </c>
      <c r="N2234" s="10">
        <f t="shared" si="238"/>
        <v>1</v>
      </c>
      <c r="O2234" s="35">
        <v>2</v>
      </c>
      <c r="P2234" s="17"/>
      <c r="Q2234" s="40">
        <v>1297.7110399999999</v>
      </c>
      <c r="R2234" s="40">
        <v>649.35915999999997</v>
      </c>
      <c r="S2234" s="18">
        <f t="shared" si="239"/>
        <v>1.139585064241422</v>
      </c>
      <c r="T2234" s="18">
        <f t="shared" si="240"/>
        <v>-0.18017763841504458</v>
      </c>
      <c r="U2234" s="18">
        <f t="shared" si="241"/>
        <v>6.1599192675893796E-2</v>
      </c>
      <c r="V2234" s="30">
        <v>649.35919999999999</v>
      </c>
      <c r="W2234" s="3" t="s">
        <v>47</v>
      </c>
      <c r="X2234" s="3" t="s">
        <v>47</v>
      </c>
      <c r="Y2234" s="3" t="s">
        <v>47</v>
      </c>
      <c r="Z2234" s="3" t="s">
        <v>47</v>
      </c>
      <c r="AA2234" s="3" t="s">
        <v>48</v>
      </c>
      <c r="AB2234" s="12" t="s">
        <v>47</v>
      </c>
      <c r="AC2234" s="3" t="s">
        <v>47</v>
      </c>
      <c r="AD2234" s="3" t="s">
        <v>47</v>
      </c>
      <c r="AE2234" s="3" t="s">
        <v>47</v>
      </c>
      <c r="AF2234" s="3" t="s">
        <v>47</v>
      </c>
      <c r="AG2234" s="3" t="s">
        <v>47</v>
      </c>
      <c r="AH2234" s="3" t="s">
        <v>47</v>
      </c>
      <c r="AI2234" s="3" t="s">
        <v>47</v>
      </c>
      <c r="AJ2234" s="3" t="s">
        <v>47</v>
      </c>
      <c r="AK2234" s="3" t="s">
        <v>47</v>
      </c>
      <c r="AL2234" s="3" t="s">
        <v>47</v>
      </c>
      <c r="AU2234" s="3">
        <v>0</v>
      </c>
      <c r="AV2234" s="3">
        <v>15</v>
      </c>
      <c r="AW2234" s="3">
        <v>1</v>
      </c>
      <c r="AX2234" s="3">
        <v>15</v>
      </c>
      <c r="AY2234" s="3">
        <v>100</v>
      </c>
      <c r="AZ2234" s="6" t="str">
        <f t="shared" si="242"/>
        <v>1749.5</v>
      </c>
      <c r="BC2234" s="12" t="s">
        <v>5069</v>
      </c>
      <c r="BJ2234" s="12">
        <f t="shared" si="243"/>
        <v>0</v>
      </c>
      <c r="BK2234" s="12">
        <f t="shared" si="244"/>
        <v>0</v>
      </c>
      <c r="CQ2234" s="3" t="str">
        <f>CONCATENATE(baseURL!$A$1,baseURL!$B$1,baseURL!$C$1,".",C2234,".",L2234,".pkl&amp;seq=",BC2234)</f>
        <v>http://proteomics.broadinstitute.org/millscripts/viewfeed.pl?side=xl&amp;cycle=1&amp;fixedMods=iaaC&amp;file=msdataSM/iPRG2012_nd/cpick_in/iPRG2012_nd.1749.5.2.pkl&amp;seq=AVGGEVGASAALAPK</v>
      </c>
    </row>
    <row r="2235" spans="1:99" x14ac:dyDescent="0.2">
      <c r="A2235" s="3">
        <v>6099</v>
      </c>
      <c r="B2235" s="2" t="s">
        <v>5138</v>
      </c>
      <c r="C2235" s="2" t="s">
        <v>5139</v>
      </c>
      <c r="D2235" s="3">
        <v>5679</v>
      </c>
      <c r="E2235" s="3">
        <v>5676</v>
      </c>
      <c r="F2235" s="3">
        <v>36754</v>
      </c>
      <c r="G2235" s="3">
        <v>7425</v>
      </c>
      <c r="H2235" s="3">
        <v>25.101299999999998</v>
      </c>
      <c r="I2235" s="30">
        <v>421.76026999999999</v>
      </c>
      <c r="J2235" s="30">
        <v>421.75891689999997</v>
      </c>
      <c r="K2235" s="30">
        <v>1.3500000000000001E-3</v>
      </c>
      <c r="L2235" s="3">
        <v>2</v>
      </c>
      <c r="M2235" s="3">
        <v>2</v>
      </c>
      <c r="N2235" s="10">
        <f t="shared" si="238"/>
        <v>1</v>
      </c>
      <c r="O2235" s="35">
        <v>2</v>
      </c>
      <c r="P2235" s="17"/>
      <c r="Q2235" s="40">
        <v>842.50942999999995</v>
      </c>
      <c r="R2235" s="40">
        <v>421.75835000000001</v>
      </c>
      <c r="S2235" s="18">
        <f t="shared" si="239"/>
        <v>4.5523698581999774</v>
      </c>
      <c r="T2235" s="18">
        <f t="shared" si="240"/>
        <v>1.3441346210858971</v>
      </c>
      <c r="U2235" s="18">
        <f t="shared" si="241"/>
        <v>0.5927564919439966</v>
      </c>
      <c r="V2235" s="30">
        <v>421.7586</v>
      </c>
      <c r="W2235" s="3" t="s">
        <v>47</v>
      </c>
      <c r="X2235" s="3" t="s">
        <v>47</v>
      </c>
      <c r="Y2235" s="3" t="s">
        <v>47</v>
      </c>
      <c r="Z2235" s="3" t="s">
        <v>47</v>
      </c>
      <c r="AA2235" s="3" t="s">
        <v>47</v>
      </c>
      <c r="AB2235" s="12" t="s">
        <v>47</v>
      </c>
      <c r="AC2235" s="3" t="s">
        <v>47</v>
      </c>
      <c r="AD2235" s="3" t="s">
        <v>47</v>
      </c>
      <c r="AE2235" s="3" t="s">
        <v>47</v>
      </c>
      <c r="AF2235" s="3" t="s">
        <v>47</v>
      </c>
      <c r="AG2235" s="3" t="s">
        <v>47</v>
      </c>
      <c r="AH2235" s="3" t="s">
        <v>47</v>
      </c>
      <c r="AI2235" s="3" t="s">
        <v>47</v>
      </c>
      <c r="AK2235" s="3" t="s">
        <v>48</v>
      </c>
      <c r="AL2235" s="3" t="s">
        <v>47</v>
      </c>
      <c r="AU2235" s="3">
        <v>0</v>
      </c>
      <c r="AV2235" s="3">
        <v>14</v>
      </c>
      <c r="AW2235" s="3">
        <v>1</v>
      </c>
      <c r="AX2235" s="3">
        <v>14</v>
      </c>
      <c r="AY2235" s="3">
        <v>100</v>
      </c>
      <c r="AZ2235" s="6" t="str">
        <f t="shared" si="242"/>
        <v>1750.3</v>
      </c>
      <c r="BC2235" s="12" t="s">
        <v>4707</v>
      </c>
      <c r="BJ2235" s="12">
        <f t="shared" si="243"/>
        <v>0</v>
      </c>
      <c r="BK2235" s="12">
        <f t="shared" si="244"/>
        <v>0</v>
      </c>
      <c r="CQ2235" s="3" t="str">
        <f>CONCATENATE(baseURL!$A$1,baseURL!$B$1,baseURL!$C$1,".",C2235,".",L2235,".pkl&amp;seq=",BC2235)</f>
        <v>http://proteomics.broadinstitute.org/millscripts/viewfeed.pl?side=xl&amp;cycle=1&amp;fixedMods=iaaC&amp;file=msdataSM/iPRG2012_nd/cpick_in/iPRG2012_nd.1750.3.2.pkl&amp;seq=VATVSLPR</v>
      </c>
    </row>
    <row r="2236" spans="1:99" x14ac:dyDescent="0.2">
      <c r="A2236" s="3">
        <v>6856</v>
      </c>
      <c r="B2236" s="2" t="s">
        <v>5140</v>
      </c>
      <c r="C2236" s="2" t="s">
        <v>5130</v>
      </c>
      <c r="D2236" s="3">
        <v>5681</v>
      </c>
      <c r="E2236" s="3">
        <v>5678</v>
      </c>
      <c r="F2236" s="3">
        <v>36756</v>
      </c>
      <c r="G2236" s="3">
        <v>7427</v>
      </c>
      <c r="H2236" s="3">
        <v>25.104600000000001</v>
      </c>
      <c r="I2236" s="30">
        <v>448.22683000000001</v>
      </c>
      <c r="J2236" s="30">
        <v>448.22592850000001</v>
      </c>
      <c r="K2236" s="30">
        <v>8.9999999999999998E-4</v>
      </c>
      <c r="L2236" s="3">
        <v>2</v>
      </c>
      <c r="M2236" s="3">
        <v>2</v>
      </c>
      <c r="N2236" s="10">
        <f t="shared" si="238"/>
        <v>1</v>
      </c>
      <c r="O2236" s="35">
        <v>2</v>
      </c>
      <c r="P2236" s="17"/>
      <c r="Q2236" s="40">
        <v>895.44545000000005</v>
      </c>
      <c r="R2236" s="40">
        <v>448.22636</v>
      </c>
      <c r="S2236" s="18">
        <f t="shared" si="239"/>
        <v>1.0485773304521311</v>
      </c>
      <c r="T2236" s="18">
        <f t="shared" si="240"/>
        <v>-0.96268322994344235</v>
      </c>
      <c r="U2236" s="18">
        <f t="shared" si="241"/>
        <v>-1.6955718535024595</v>
      </c>
      <c r="V2236" s="30">
        <v>448.22559999999999</v>
      </c>
      <c r="W2236" s="3" t="s">
        <v>47</v>
      </c>
      <c r="X2236" s="3" t="s">
        <v>47</v>
      </c>
      <c r="Y2236" s="3" t="s">
        <v>47</v>
      </c>
      <c r="Z2236" s="3" t="s">
        <v>47</v>
      </c>
      <c r="AA2236" s="3" t="s">
        <v>47</v>
      </c>
      <c r="AB2236" s="12" t="s">
        <v>47</v>
      </c>
      <c r="AC2236" s="3" t="s">
        <v>47</v>
      </c>
      <c r="AD2236" s="3" t="s">
        <v>47</v>
      </c>
      <c r="AE2236" s="3" t="s">
        <v>65</v>
      </c>
      <c r="AF2236" s="3" t="s">
        <v>47</v>
      </c>
      <c r="AG2236" s="3" t="s">
        <v>47</v>
      </c>
      <c r="AH2236" s="3" t="s">
        <v>47</v>
      </c>
      <c r="AI2236" s="3" t="s">
        <v>47</v>
      </c>
      <c r="AJ2236" s="3" t="s">
        <v>47</v>
      </c>
      <c r="AK2236" s="3" t="s">
        <v>47</v>
      </c>
      <c r="AL2236" s="3" t="s">
        <v>47</v>
      </c>
      <c r="AN2236" s="3" t="s">
        <v>47</v>
      </c>
      <c r="AO2236" s="3" t="s">
        <v>47</v>
      </c>
      <c r="AP2236" s="3" t="s">
        <v>47</v>
      </c>
      <c r="AU2236" s="3">
        <v>1</v>
      </c>
      <c r="AV2236" s="3">
        <v>18</v>
      </c>
      <c r="AW2236" s="3">
        <v>1</v>
      </c>
      <c r="AX2236" s="3">
        <v>18</v>
      </c>
      <c r="AY2236" s="3">
        <v>100</v>
      </c>
      <c r="AZ2236" s="6" t="str">
        <f t="shared" si="242"/>
        <v>1750.5</v>
      </c>
      <c r="BC2236" s="12" t="s">
        <v>5141</v>
      </c>
      <c r="BJ2236" s="12">
        <f t="shared" si="243"/>
        <v>1</v>
      </c>
      <c r="BK2236" s="12">
        <f t="shared" si="244"/>
        <v>0</v>
      </c>
      <c r="CA2236" s="3" t="s">
        <v>5142</v>
      </c>
      <c r="CQ2236" s="3" t="str">
        <f>CONCATENATE(baseURL!$A$1,baseURL!$B$1,baseURL!$C$1,".",C2236,".",L2236,".pkl&amp;seq=",BC2236)</f>
        <v>http://proteomics.broadinstitute.org/millscripts/viewfeed.pl?side=xl&amp;cycle=1&amp;fixedMods=iaaC&amp;file=msdataSM/iPRG2012_nd/cpick_in/iPRG2012_nd.1750.5.2.pkl&amp;seq=YGLNLCR</v>
      </c>
    </row>
    <row r="2237" spans="1:99" x14ac:dyDescent="0.2">
      <c r="A2237" s="3">
        <v>4112</v>
      </c>
      <c r="B2237" s="2" t="s">
        <v>5143</v>
      </c>
      <c r="C2237" s="2" t="s">
        <v>5133</v>
      </c>
      <c r="D2237" s="3">
        <v>5682</v>
      </c>
      <c r="E2237" s="3">
        <v>5679</v>
      </c>
      <c r="F2237" s="3">
        <v>36757</v>
      </c>
      <c r="G2237" s="3">
        <v>7428</v>
      </c>
      <c r="H2237" s="3">
        <v>25.106300000000001</v>
      </c>
      <c r="I2237" s="30">
        <v>452.25832000000003</v>
      </c>
      <c r="J2237" s="30">
        <v>452.59387199999998</v>
      </c>
      <c r="K2237" s="30">
        <v>-0.33555000000000001</v>
      </c>
      <c r="L2237" s="3">
        <v>0</v>
      </c>
      <c r="M2237" s="3">
        <v>3</v>
      </c>
      <c r="N2237" s="10">
        <f t="shared" si="238"/>
        <v>1</v>
      </c>
      <c r="O2237" s="35">
        <v>3</v>
      </c>
      <c r="P2237" s="17"/>
      <c r="Q2237" s="40">
        <v>1355.76414</v>
      </c>
      <c r="R2237" s="40">
        <v>452.59289999999999</v>
      </c>
      <c r="S2237" s="18">
        <f t="shared" si="239"/>
        <v>-739.25154371612962</v>
      </c>
      <c r="T2237" s="18">
        <f t="shared" si="240"/>
        <v>2.1476253825241249</v>
      </c>
      <c r="U2237" s="18">
        <f t="shared" si="241"/>
        <v>1.325694680627818</v>
      </c>
      <c r="V2237" s="30">
        <v>452.59350000000001</v>
      </c>
      <c r="W2237" s="3" t="s">
        <v>47</v>
      </c>
      <c r="Y2237" s="3" t="s">
        <v>47</v>
      </c>
      <c r="Z2237" s="3" t="s">
        <v>47</v>
      </c>
      <c r="AA2237" s="3" t="s">
        <v>48</v>
      </c>
      <c r="AB2237" s="12" t="s">
        <v>47</v>
      </c>
      <c r="AC2237" s="3" t="s">
        <v>47</v>
      </c>
      <c r="AD2237" s="3" t="s">
        <v>47</v>
      </c>
      <c r="AE2237" s="3" t="s">
        <v>47</v>
      </c>
      <c r="AF2237" s="3" t="s">
        <v>48</v>
      </c>
      <c r="AG2237" s="3" t="s">
        <v>52</v>
      </c>
      <c r="AH2237" s="3" t="s">
        <v>47</v>
      </c>
      <c r="AI2237" s="3" t="s">
        <v>47</v>
      </c>
      <c r="AK2237" s="3" t="s">
        <v>47</v>
      </c>
      <c r="AL2237" s="3" t="s">
        <v>47</v>
      </c>
      <c r="AM2237" s="3" t="s">
        <v>48</v>
      </c>
      <c r="AU2237" s="3">
        <v>0</v>
      </c>
      <c r="AV2237" s="3">
        <v>11</v>
      </c>
      <c r="AW2237" s="3">
        <v>1</v>
      </c>
      <c r="AX2237" s="3">
        <v>11</v>
      </c>
      <c r="AY2237" s="3">
        <v>100</v>
      </c>
      <c r="AZ2237" s="6" t="str">
        <f t="shared" si="242"/>
        <v>1750.6</v>
      </c>
      <c r="BC2237" s="12" t="s">
        <v>5144</v>
      </c>
      <c r="BJ2237" s="12">
        <f t="shared" si="243"/>
        <v>0</v>
      </c>
      <c r="BK2237" s="12">
        <f t="shared" si="244"/>
        <v>0</v>
      </c>
      <c r="CQ2237" s="3" t="str">
        <f>CONCATENATE(baseURL!$A$1,baseURL!$B$1,baseURL!$C$1,".",C2237,".",L2237,".pkl&amp;seq=",BC2237)</f>
        <v>http://proteomics.broadinstitute.org/millscripts/viewfeed.pl?side=xl&amp;cycle=1&amp;fixedMods=iaaC&amp;file=msdataSM/iPRG2012_nd/cpick_in/iPRG2012_nd.1750.6.0.pkl&amp;seq=LRAEVAALAAENK</v>
      </c>
    </row>
    <row r="2238" spans="1:99" x14ac:dyDescent="0.2">
      <c r="A2238" s="3">
        <v>6208</v>
      </c>
      <c r="B2238" s="2" t="s">
        <v>5145</v>
      </c>
      <c r="C2238" s="2" t="s">
        <v>5146</v>
      </c>
      <c r="D2238" s="3">
        <v>5684</v>
      </c>
      <c r="E2238" s="3">
        <v>5681</v>
      </c>
      <c r="F2238" s="3">
        <v>36759</v>
      </c>
      <c r="G2238" s="3">
        <v>7430</v>
      </c>
      <c r="H2238" s="3">
        <v>25.110499999999998</v>
      </c>
      <c r="I2238" s="30">
        <v>521.93551000000002</v>
      </c>
      <c r="J2238" s="30">
        <v>521.9340254</v>
      </c>
      <c r="K2238" s="30">
        <v>1.48E-3</v>
      </c>
      <c r="L2238" s="3">
        <v>3</v>
      </c>
      <c r="M2238" s="3">
        <v>3</v>
      </c>
      <c r="N2238" s="10">
        <f t="shared" si="238"/>
        <v>1</v>
      </c>
      <c r="O2238" s="35">
        <v>3</v>
      </c>
      <c r="P2238" s="17"/>
      <c r="Q2238" s="40">
        <v>1563.78739</v>
      </c>
      <c r="R2238" s="40">
        <v>521.93398000000002</v>
      </c>
      <c r="S2238" s="18">
        <f t="shared" si="239"/>
        <v>2.9314052325209285</v>
      </c>
      <c r="T2238" s="18">
        <f t="shared" si="240"/>
        <v>8.6984181363944701E-2</v>
      </c>
      <c r="U2238" s="18">
        <f t="shared" si="241"/>
        <v>-0.34487120382599162</v>
      </c>
      <c r="V2238" s="30">
        <v>521.93380000000002</v>
      </c>
      <c r="W2238" s="3" t="s">
        <v>47</v>
      </c>
      <c r="X2238" s="3" t="s">
        <v>47</v>
      </c>
      <c r="Y2238" s="3" t="s">
        <v>47</v>
      </c>
      <c r="Z2238" s="3" t="s">
        <v>47</v>
      </c>
      <c r="AA2238" s="3" t="s">
        <v>47</v>
      </c>
      <c r="AB2238" s="12" t="s">
        <v>47</v>
      </c>
      <c r="AC2238" s="3" t="s">
        <v>47</v>
      </c>
      <c r="AD2238" s="3" t="s">
        <v>47</v>
      </c>
      <c r="AE2238" s="3" t="s">
        <v>47</v>
      </c>
      <c r="AF2238" s="3" t="s">
        <v>47</v>
      </c>
      <c r="AG2238" s="3" t="s">
        <v>47</v>
      </c>
      <c r="AH2238" s="3" t="s">
        <v>47</v>
      </c>
      <c r="AI2238" s="3" t="s">
        <v>47</v>
      </c>
      <c r="AJ2238" s="3" t="s">
        <v>47</v>
      </c>
      <c r="AK2238" s="3" t="s">
        <v>47</v>
      </c>
      <c r="AL2238" s="3" t="s">
        <v>47</v>
      </c>
      <c r="AN2238" s="3" t="s">
        <v>47</v>
      </c>
      <c r="AU2238" s="3">
        <v>0</v>
      </c>
      <c r="AV2238" s="3">
        <v>17</v>
      </c>
      <c r="AW2238" s="3">
        <v>1</v>
      </c>
      <c r="AX2238" s="3">
        <v>17</v>
      </c>
      <c r="AY2238" s="3">
        <v>100</v>
      </c>
      <c r="AZ2238" s="6" t="str">
        <f t="shared" si="242"/>
        <v>1750.8</v>
      </c>
      <c r="BC2238" s="12" t="s">
        <v>5147</v>
      </c>
      <c r="BJ2238" s="12">
        <f t="shared" si="243"/>
        <v>0</v>
      </c>
      <c r="BK2238" s="12">
        <f t="shared" si="244"/>
        <v>0</v>
      </c>
      <c r="CQ2238" s="3" t="str">
        <f>CONCATENATE(baseURL!$A$1,baseURL!$B$1,baseURL!$C$1,".",C2238,".",L2238,".pkl&amp;seq=",BC2238)</f>
        <v>http://proteomics.broadinstitute.org/millscripts/viewfeed.pl?side=xl&amp;cycle=1&amp;fixedMods=iaaC&amp;file=msdataSM/iPRG2012_nd/cpick_in/iPRG2012_nd.1750.8.3.pkl&amp;seq=AVQDNGESAFRTLR</v>
      </c>
    </row>
    <row r="2239" spans="1:99" x14ac:dyDescent="0.2">
      <c r="A2239" s="3">
        <v>3568</v>
      </c>
      <c r="B2239" s="2" t="s">
        <v>5135</v>
      </c>
      <c r="C2239" s="2" t="s">
        <v>5136</v>
      </c>
      <c r="D2239" s="3">
        <v>5685</v>
      </c>
      <c r="E2239" s="3">
        <v>5682</v>
      </c>
      <c r="F2239" s="3">
        <v>36760</v>
      </c>
      <c r="G2239" s="3">
        <v>7431</v>
      </c>
      <c r="H2239" s="3">
        <v>25.113</v>
      </c>
      <c r="I2239" s="30">
        <v>537.25026000000003</v>
      </c>
      <c r="J2239" s="30">
        <v>537.60860009999999</v>
      </c>
      <c r="K2239" s="30">
        <v>-0.35833999999999999</v>
      </c>
      <c r="L2239" s="3">
        <v>0</v>
      </c>
      <c r="M2239" s="3">
        <v>3</v>
      </c>
      <c r="N2239" s="10">
        <f t="shared" si="238"/>
        <v>1</v>
      </c>
      <c r="O2239" s="35">
        <v>3</v>
      </c>
      <c r="P2239" s="17"/>
      <c r="Q2239" s="40">
        <v>1610.8132700000001</v>
      </c>
      <c r="R2239" s="40">
        <v>537.60928000000001</v>
      </c>
      <c r="S2239" s="18">
        <f t="shared" si="239"/>
        <v>-667.80841283094435</v>
      </c>
      <c r="T2239" s="18">
        <f t="shared" si="240"/>
        <v>-1.2646731098518726</v>
      </c>
      <c r="U2239" s="18">
        <f t="shared" si="241"/>
        <v>-1.4508678123327141</v>
      </c>
      <c r="V2239" s="30">
        <v>537.60850000000005</v>
      </c>
      <c r="W2239" s="3" t="s">
        <v>47</v>
      </c>
      <c r="X2239" s="3" t="s">
        <v>47</v>
      </c>
      <c r="Y2239" s="3" t="s">
        <v>47</v>
      </c>
      <c r="Z2239" s="3" t="s">
        <v>47</v>
      </c>
      <c r="AA2239" s="3" t="s">
        <v>47</v>
      </c>
      <c r="AB2239" s="12" t="s">
        <v>47</v>
      </c>
      <c r="AC2239" s="3" t="s">
        <v>47</v>
      </c>
      <c r="AD2239" s="3" t="s">
        <v>47</v>
      </c>
      <c r="AE2239" s="3" t="s">
        <v>47</v>
      </c>
      <c r="AF2239" s="3" t="s">
        <v>47</v>
      </c>
      <c r="AH2239" s="3" t="s">
        <v>47</v>
      </c>
      <c r="AI2239" s="3" t="s">
        <v>47</v>
      </c>
      <c r="AL2239" s="3" t="s">
        <v>47</v>
      </c>
      <c r="AM2239" s="3" t="s">
        <v>47</v>
      </c>
      <c r="AN2239" s="3" t="s">
        <v>47</v>
      </c>
      <c r="AU2239" s="3">
        <v>0</v>
      </c>
      <c r="AV2239" s="3">
        <v>15</v>
      </c>
      <c r="AW2239" s="3">
        <v>1</v>
      </c>
      <c r="AX2239" s="3">
        <v>15</v>
      </c>
      <c r="AY2239" s="3">
        <v>100</v>
      </c>
      <c r="AZ2239" s="6" t="str">
        <f t="shared" si="242"/>
        <v>1750.9</v>
      </c>
      <c r="BC2239" s="12" t="s">
        <v>5137</v>
      </c>
      <c r="BJ2239" s="12">
        <f t="shared" si="243"/>
        <v>0</v>
      </c>
      <c r="BK2239" s="12">
        <f t="shared" si="244"/>
        <v>0</v>
      </c>
      <c r="CQ2239" s="3" t="str">
        <f>CONCATENATE(baseURL!$A$1,baseURL!$B$1,baseURL!$C$1,".",C2239,".",L2239,".pkl&amp;seq=",BC2239)</f>
        <v>http://proteomics.broadinstitute.org/millscripts/viewfeed.pl?side=xl&amp;cycle=1&amp;fixedMods=iaaC&amp;file=msdataSM/iPRG2012_nd/cpick_in/iPRG2012_nd.1750.9.0.pkl&amp;seq=LSQLHEDGLNEVTR</v>
      </c>
    </row>
    <row r="2240" spans="1:99" x14ac:dyDescent="0.2">
      <c r="A2240" s="3">
        <v>2757</v>
      </c>
      <c r="B2240" s="2" t="s">
        <v>5148</v>
      </c>
      <c r="C2240" s="2" t="s">
        <v>5149</v>
      </c>
      <c r="D2240" s="3">
        <v>5686</v>
      </c>
      <c r="E2240" s="3">
        <v>5683</v>
      </c>
      <c r="F2240" s="3">
        <v>36773</v>
      </c>
      <c r="G2240" s="3">
        <v>7433</v>
      </c>
      <c r="H2240" s="3">
        <v>25.121700000000001</v>
      </c>
      <c r="I2240" s="30">
        <v>431.90300000000002</v>
      </c>
      <c r="J2240" s="30">
        <v>431.90300300000001</v>
      </c>
      <c r="K2240" s="30">
        <v>0</v>
      </c>
      <c r="L2240" s="3">
        <v>0</v>
      </c>
      <c r="M2240" s="3">
        <v>0</v>
      </c>
      <c r="N2240" s="10">
        <f t="shared" si="238"/>
        <v>1</v>
      </c>
      <c r="O2240" s="35">
        <v>3</v>
      </c>
      <c r="P2240" s="17"/>
      <c r="Q2240" s="40">
        <v>1293.6909700000001</v>
      </c>
      <c r="R2240" s="40">
        <v>431.90183999999999</v>
      </c>
      <c r="S2240" s="18">
        <f t="shared" si="239"/>
        <v>2.6857954576603316</v>
      </c>
      <c r="T2240" s="18">
        <f t="shared" si="240"/>
        <v>2.6927414803779608</v>
      </c>
      <c r="U2240" s="18">
        <f t="shared" si="241"/>
        <v>2.2227272753005636</v>
      </c>
      <c r="V2240" s="30">
        <v>431.90280000000001</v>
      </c>
      <c r="W2240" s="3" t="s">
        <v>47</v>
      </c>
      <c r="Z2240" s="3" t="s">
        <v>47</v>
      </c>
      <c r="AA2240" s="3" t="s">
        <v>47</v>
      </c>
      <c r="AB2240" s="12" t="s">
        <v>47</v>
      </c>
      <c r="AC2240" s="3" t="s">
        <v>47</v>
      </c>
      <c r="AD2240" s="3" t="s">
        <v>47</v>
      </c>
      <c r="AF2240" s="3" t="s">
        <v>48</v>
      </c>
      <c r="AG2240" s="3" t="s">
        <v>47</v>
      </c>
      <c r="AH2240" s="3" t="s">
        <v>47</v>
      </c>
      <c r="AI2240" s="3" t="s">
        <v>48</v>
      </c>
      <c r="AL2240" s="3" t="s">
        <v>48</v>
      </c>
      <c r="AU2240" s="3">
        <v>0</v>
      </c>
      <c r="AV2240" s="3">
        <v>8</v>
      </c>
      <c r="AW2240" s="3">
        <v>1</v>
      </c>
      <c r="AX2240" s="3">
        <v>8</v>
      </c>
      <c r="AY2240" s="3">
        <v>100</v>
      </c>
      <c r="AZ2240" s="6" t="str">
        <f t="shared" si="242"/>
        <v>1751.1</v>
      </c>
      <c r="BC2240" s="12" t="s">
        <v>5150</v>
      </c>
      <c r="BJ2240" s="12">
        <f t="shared" si="243"/>
        <v>0</v>
      </c>
      <c r="BK2240" s="12">
        <f t="shared" si="244"/>
        <v>0</v>
      </c>
      <c r="CQ2240" s="3" t="str">
        <f>CONCATENATE(baseURL!$A$1,baseURL!$B$1,baseURL!$C$1,".",C2240,".",L2240,".pkl&amp;seq=",BC2240)</f>
        <v>http://proteomics.broadinstitute.org/millscripts/viewfeed.pl?side=xl&amp;cycle=1&amp;fixedMods=iaaC&amp;file=msdataSM/iPRG2012_nd/cpick_in/iPRG2012_nd.1751.1.0.pkl&amp;seq=VSGDLNPLHVSR</v>
      </c>
    </row>
    <row r="2241" spans="1:95" x14ac:dyDescent="0.2">
      <c r="A2241" s="3">
        <v>1539</v>
      </c>
      <c r="B2241" s="2" t="s">
        <v>5151</v>
      </c>
      <c r="C2241" s="2" t="s">
        <v>5152</v>
      </c>
      <c r="D2241" s="3">
        <v>5687</v>
      </c>
      <c r="E2241" s="3">
        <v>5684</v>
      </c>
      <c r="F2241" s="3">
        <v>36774</v>
      </c>
      <c r="G2241" s="3">
        <v>7434</v>
      </c>
      <c r="H2241" s="3">
        <v>25.1234</v>
      </c>
      <c r="I2241" s="30">
        <v>435.21321</v>
      </c>
      <c r="J2241" s="30">
        <v>435.75547119999999</v>
      </c>
      <c r="K2241" s="30">
        <v>-0.54225999999999996</v>
      </c>
      <c r="L2241" s="3">
        <v>0</v>
      </c>
      <c r="M2241" s="3">
        <v>2</v>
      </c>
      <c r="N2241" s="10">
        <f t="shared" si="238"/>
        <v>1</v>
      </c>
      <c r="O2241" s="35">
        <v>2</v>
      </c>
      <c r="Q2241" s="40">
        <v>870.50433999999996</v>
      </c>
      <c r="R2241" s="40">
        <v>435.75581</v>
      </c>
      <c r="S2241" s="18">
        <f t="shared" si="239"/>
        <v>-1245.1928064940616</v>
      </c>
      <c r="T2241" s="18">
        <f t="shared" si="240"/>
        <v>-0.77749967351813898</v>
      </c>
      <c r="U2241" s="18">
        <f t="shared" si="241"/>
        <v>-0.71140761155458399</v>
      </c>
      <c r="V2241" s="30">
        <v>435.75549999999998</v>
      </c>
      <c r="W2241" s="3" t="s">
        <v>65</v>
      </c>
      <c r="X2241" s="3" t="s">
        <v>47</v>
      </c>
      <c r="Y2241" s="3" t="s">
        <v>47</v>
      </c>
      <c r="AA2241" s="3" t="s">
        <v>65</v>
      </c>
      <c r="AB2241" s="12" t="s">
        <v>48</v>
      </c>
      <c r="AD2241" s="3" t="s">
        <v>48</v>
      </c>
      <c r="AE2241" s="3" t="s">
        <v>52</v>
      </c>
      <c r="AH2241" s="3" t="s">
        <v>52</v>
      </c>
      <c r="AK2241" s="3" t="s">
        <v>52</v>
      </c>
      <c r="AS2241" s="3" t="s">
        <v>47</v>
      </c>
      <c r="AU2241" s="3">
        <v>2</v>
      </c>
      <c r="AV2241" s="3">
        <v>3</v>
      </c>
      <c r="AW2241" s="3">
        <v>1</v>
      </c>
      <c r="AX2241" s="3">
        <v>3</v>
      </c>
      <c r="AY2241" s="3">
        <v>100</v>
      </c>
      <c r="AZ2241" s="6" t="str">
        <f t="shared" si="242"/>
        <v>1751.2</v>
      </c>
      <c r="BC2241" s="12" t="s">
        <v>5153</v>
      </c>
      <c r="BF2241" s="12" t="s">
        <v>3182</v>
      </c>
      <c r="BJ2241" s="12">
        <f t="shared" si="243"/>
        <v>0</v>
      </c>
      <c r="BK2241" s="12">
        <f t="shared" si="244"/>
        <v>0</v>
      </c>
      <c r="BS2241" s="3" t="s">
        <v>5154</v>
      </c>
      <c r="BW2241" s="3" t="s">
        <v>5154</v>
      </c>
      <c r="CQ2241" s="3" t="str">
        <f>CONCATENATE(baseURL!$A$1,baseURL!$B$1,baseURL!$C$1,".",C2241,".",L2241,".pkl&amp;seq=",BC2241,"&amp;varMods=Formyl-STY")</f>
        <v>http://proteomics.broadinstitute.org/millscripts/viewfeed.pl?side=xl&amp;cycle=1&amp;fixedMods=iaaC&amp;file=msdataSM/iPRG2012_nd/cpick_in/iPRG2012_nd.1751.2.0.pkl&amp;seq=VATVsLPR&amp;varMods=Formyl-STY</v>
      </c>
    </row>
    <row r="2242" spans="1:95" x14ac:dyDescent="0.2">
      <c r="A2242" s="3">
        <v>6151</v>
      </c>
      <c r="B2242" s="2" t="s">
        <v>5155</v>
      </c>
      <c r="C2242" s="2" t="s">
        <v>5156</v>
      </c>
      <c r="D2242" s="3">
        <v>5688</v>
      </c>
      <c r="E2242" s="3">
        <v>5685</v>
      </c>
      <c r="F2242" s="3">
        <v>36775</v>
      </c>
      <c r="G2242" s="3">
        <v>7435</v>
      </c>
      <c r="H2242" s="3">
        <v>25.125</v>
      </c>
      <c r="I2242" s="30">
        <v>490.75020000000001</v>
      </c>
      <c r="J2242" s="30">
        <v>490.75014800000002</v>
      </c>
      <c r="K2242" s="30">
        <v>5.0000000000000002E-5</v>
      </c>
      <c r="L2242" s="3">
        <v>2</v>
      </c>
      <c r="M2242" s="3">
        <v>2</v>
      </c>
      <c r="N2242" s="10">
        <f t="shared" ref="N2242:N2305" si="245">IF(AND(M2242&gt;0,L2242&gt;0), IF(M2242=L2242,1,-1), 1)</f>
        <v>1</v>
      </c>
      <c r="O2242" s="35">
        <v>2</v>
      </c>
      <c r="P2242" s="17"/>
      <c r="Q2242" s="40">
        <v>980.49350000000004</v>
      </c>
      <c r="R2242" s="40">
        <v>490.75038999999998</v>
      </c>
      <c r="S2242" s="18">
        <f t="shared" ref="S2242:S2305" si="246">1000000*(I2242-R2242)/R2242</f>
        <v>-0.38716219863838208</v>
      </c>
      <c r="T2242" s="18">
        <f t="shared" ref="T2242:T2305" si="247">1000000*(J2242-R2242)/R2242</f>
        <v>-0.49312237929641367</v>
      </c>
      <c r="U2242" s="18">
        <f t="shared" ref="U2242:U2305" si="248">1000000*(V2242-R2242)/R2242</f>
        <v>-0.59093177696055388</v>
      </c>
      <c r="V2242" s="30">
        <v>490.75009999999997</v>
      </c>
      <c r="W2242" s="3" t="s">
        <v>47</v>
      </c>
      <c r="X2242" s="3" t="s">
        <v>47</v>
      </c>
      <c r="Y2242" s="3" t="s">
        <v>47</v>
      </c>
      <c r="Z2242" s="3" t="s">
        <v>47</v>
      </c>
      <c r="AA2242" s="3" t="s">
        <v>47</v>
      </c>
      <c r="AB2242" s="12" t="s">
        <v>47</v>
      </c>
      <c r="AC2242" s="3" t="s">
        <v>47</v>
      </c>
      <c r="AD2242" s="3" t="s">
        <v>47</v>
      </c>
      <c r="AE2242" s="3" t="s">
        <v>47</v>
      </c>
      <c r="AF2242" s="3" t="s">
        <v>48</v>
      </c>
      <c r="AG2242" s="3" t="s">
        <v>47</v>
      </c>
      <c r="AH2242" s="3" t="s">
        <v>47</v>
      </c>
      <c r="AI2242" s="3" t="s">
        <v>48</v>
      </c>
      <c r="AK2242" s="3" t="s">
        <v>48</v>
      </c>
      <c r="AL2242" s="3" t="s">
        <v>48</v>
      </c>
      <c r="AU2242" s="3">
        <v>0</v>
      </c>
      <c r="AV2242" s="3">
        <v>11</v>
      </c>
      <c r="AW2242" s="3">
        <v>1</v>
      </c>
      <c r="AX2242" s="3">
        <v>11</v>
      </c>
      <c r="AY2242" s="3">
        <v>100</v>
      </c>
      <c r="AZ2242" s="6" t="str">
        <f t="shared" ref="AZ2242:AZ2305" si="249">HYPERLINK(CQ2242,C2242)</f>
        <v>1751.3</v>
      </c>
      <c r="BC2242" s="12" t="s">
        <v>5157</v>
      </c>
      <c r="BJ2242" s="12">
        <f t="shared" ref="BJ2242:BJ2305" si="250">LEN(BC2242)-LEN(SUBSTITUTE(BC2242,"C",""))</f>
        <v>0</v>
      </c>
      <c r="BK2242" s="12">
        <f t="shared" ref="BK2242:BK2305" si="251">LEN(BC2242)-LEN(SUBSTITUTE(BC2242,"c",""))</f>
        <v>0</v>
      </c>
      <c r="CQ2242" s="3" t="str">
        <f>CONCATENATE(baseURL!$A$1,baseURL!$B$1,baseURL!$C$1,".",C2242,".",L2242,".pkl&amp;seq=",BC2242)</f>
        <v>http://proteomics.broadinstitute.org/millscripts/viewfeed.pl?side=xl&amp;cycle=1&amp;fixedMods=iaaC&amp;file=msdataSM/iPRG2012_nd/cpick_in/iPRG2012_nd.1751.3.2.pkl&amp;seq=ELDAEYLK</v>
      </c>
    </row>
    <row r="2243" spans="1:95" x14ac:dyDescent="0.2">
      <c r="A2243" s="3">
        <v>3075</v>
      </c>
      <c r="B2243" s="2" t="s">
        <v>5159</v>
      </c>
      <c r="C2243" s="2" t="s">
        <v>5160</v>
      </c>
      <c r="D2243" s="3">
        <v>5690</v>
      </c>
      <c r="E2243" s="3">
        <v>5687</v>
      </c>
      <c r="F2243" s="3">
        <v>36777</v>
      </c>
      <c r="G2243" s="3">
        <v>7437</v>
      </c>
      <c r="H2243" s="3">
        <v>25.129200000000001</v>
      </c>
      <c r="I2243" s="30">
        <v>599.27925000000005</v>
      </c>
      <c r="J2243" s="30">
        <v>599.27925130000006</v>
      </c>
      <c r="K2243" s="30">
        <v>0</v>
      </c>
      <c r="L2243" s="3">
        <v>2</v>
      </c>
      <c r="M2243" s="3">
        <v>0</v>
      </c>
      <c r="N2243" s="10">
        <f t="shared" si="245"/>
        <v>1</v>
      </c>
      <c r="O2243" s="35">
        <v>2</v>
      </c>
      <c r="P2243" s="17"/>
      <c r="Q2243" s="40">
        <v>1197.5568499999999</v>
      </c>
      <c r="R2243" s="40">
        <v>599.28206</v>
      </c>
      <c r="S2243" s="18">
        <f t="shared" si="246"/>
        <v>-4.6889439673098439</v>
      </c>
      <c r="T2243" s="18">
        <f t="shared" si="247"/>
        <v>-4.6867747049626836</v>
      </c>
      <c r="U2243" s="18">
        <f t="shared" si="248"/>
        <v>-4.7723771341580816</v>
      </c>
      <c r="V2243" s="30">
        <v>599.27919999999995</v>
      </c>
      <c r="X2243" s="3" t="s">
        <v>47</v>
      </c>
      <c r="Y2243" s="3" t="s">
        <v>47</v>
      </c>
      <c r="Z2243" s="3" t="s">
        <v>47</v>
      </c>
      <c r="AA2243" s="3" t="s">
        <v>48</v>
      </c>
      <c r="AB2243" s="12" t="s">
        <v>47</v>
      </c>
      <c r="AC2243" s="3" t="s">
        <v>47</v>
      </c>
      <c r="AF2243" s="3" t="s">
        <v>47</v>
      </c>
      <c r="AG2243" s="3" t="s">
        <v>47</v>
      </c>
      <c r="AH2243" s="3" t="s">
        <v>47</v>
      </c>
      <c r="AI2243" s="3" t="s">
        <v>48</v>
      </c>
      <c r="AK2243" s="3" t="s">
        <v>48</v>
      </c>
      <c r="AL2243" s="3" t="s">
        <v>48</v>
      </c>
      <c r="AM2243" s="3" t="s">
        <v>47</v>
      </c>
      <c r="AU2243" s="3">
        <v>0</v>
      </c>
      <c r="AV2243" s="3">
        <v>9</v>
      </c>
      <c r="AW2243" s="3">
        <v>1</v>
      </c>
      <c r="AX2243" s="3">
        <v>9</v>
      </c>
      <c r="AY2243" s="3">
        <v>100</v>
      </c>
      <c r="AZ2243" s="6" t="str">
        <f t="shared" si="249"/>
        <v>1751.5</v>
      </c>
      <c r="BC2243" s="12" t="s">
        <v>5161</v>
      </c>
      <c r="BJ2243" s="12">
        <f t="shared" si="250"/>
        <v>0</v>
      </c>
      <c r="BK2243" s="12">
        <f t="shared" si="251"/>
        <v>0</v>
      </c>
      <c r="CQ2243" s="3" t="str">
        <f>CONCATENATE(baseURL!$A$1,baseURL!$B$1,baseURL!$C$1,".",C2243,".",L2243,".pkl&amp;seq=",BC2243)</f>
        <v>http://proteomics.broadinstitute.org/millscripts/viewfeed.pl?side=xl&amp;cycle=1&amp;fixedMods=iaaC&amp;file=msdataSM/iPRG2012_nd/cpick_in/iPRG2012_nd.1751.5.2.pkl&amp;seq=YALDMTEQAR</v>
      </c>
    </row>
    <row r="2244" spans="1:95" x14ac:dyDescent="0.2">
      <c r="A2244" s="3">
        <v>6095</v>
      </c>
      <c r="B2244" s="2" t="s">
        <v>5162</v>
      </c>
      <c r="C2244" s="2" t="s">
        <v>5140</v>
      </c>
      <c r="D2244" s="3">
        <v>5691</v>
      </c>
      <c r="E2244" s="3">
        <v>5688</v>
      </c>
      <c r="F2244" s="3">
        <v>36778</v>
      </c>
      <c r="G2244" s="3">
        <v>7438</v>
      </c>
      <c r="H2244" s="3">
        <v>25.131699999999999</v>
      </c>
      <c r="I2244" s="30">
        <v>600.83228999999994</v>
      </c>
      <c r="J2244" s="30">
        <v>600.83235709999997</v>
      </c>
      <c r="K2244" s="30">
        <v>-6.9999999999999994E-5</v>
      </c>
      <c r="L2244" s="3">
        <v>2</v>
      </c>
      <c r="M2244" s="3">
        <v>2</v>
      </c>
      <c r="N2244" s="10">
        <f t="shared" si="245"/>
        <v>1</v>
      </c>
      <c r="O2244" s="35">
        <v>2</v>
      </c>
      <c r="P2244" s="17"/>
      <c r="Q2244" s="40">
        <v>1200.6582800000001</v>
      </c>
      <c r="R2244" s="40">
        <v>600.83277999999996</v>
      </c>
      <c r="S2244" s="18">
        <f t="shared" si="246"/>
        <v>-0.81553473166597901</v>
      </c>
      <c r="T2244" s="18">
        <f t="shared" si="247"/>
        <v>-0.70385640408895089</v>
      </c>
      <c r="U2244" s="18">
        <f t="shared" si="248"/>
        <v>-0.96532682523341973</v>
      </c>
      <c r="V2244" s="30">
        <v>600.83219999999994</v>
      </c>
      <c r="W2244" s="3" t="s">
        <v>47</v>
      </c>
      <c r="X2244" s="3" t="s">
        <v>47</v>
      </c>
      <c r="Y2244" s="3" t="s">
        <v>47</v>
      </c>
      <c r="Z2244" s="3" t="s">
        <v>47</v>
      </c>
      <c r="AA2244" s="3" t="s">
        <v>47</v>
      </c>
      <c r="AB2244" s="12" t="s">
        <v>47</v>
      </c>
      <c r="AC2244" s="3" t="s">
        <v>47</v>
      </c>
      <c r="AD2244" s="3" t="s">
        <v>47</v>
      </c>
      <c r="AE2244" s="3" t="s">
        <v>47</v>
      </c>
      <c r="AF2244" s="3" t="s">
        <v>47</v>
      </c>
      <c r="AG2244" s="3" t="s">
        <v>47</v>
      </c>
      <c r="AH2244" s="3" t="s">
        <v>47</v>
      </c>
      <c r="AI2244" s="3" t="s">
        <v>48</v>
      </c>
      <c r="AK2244" s="3" t="s">
        <v>48</v>
      </c>
      <c r="AL2244" s="3" t="s">
        <v>47</v>
      </c>
      <c r="AU2244" s="3">
        <v>0</v>
      </c>
      <c r="AV2244" s="3">
        <v>13</v>
      </c>
      <c r="AW2244" s="3">
        <v>1</v>
      </c>
      <c r="AX2244" s="3">
        <v>13</v>
      </c>
      <c r="AY2244" s="3">
        <v>100</v>
      </c>
      <c r="AZ2244" s="6" t="str">
        <f t="shared" si="249"/>
        <v>1751.6</v>
      </c>
      <c r="BC2244" s="12" t="s">
        <v>5163</v>
      </c>
      <c r="BJ2244" s="12">
        <f t="shared" si="250"/>
        <v>0</v>
      </c>
      <c r="BK2244" s="12">
        <f t="shared" si="251"/>
        <v>0</v>
      </c>
      <c r="CQ2244" s="3" t="str">
        <f>CONCATENATE(baseURL!$A$1,baseURL!$B$1,baseURL!$C$1,".",C2244,".",L2244,".pkl&amp;seq=",BC2244)</f>
        <v>http://proteomics.broadinstitute.org/millscripts/viewfeed.pl?side=xl&amp;cycle=1&amp;fixedMods=iaaC&amp;file=msdataSM/iPRG2012_nd/cpick_in/iPRG2012_nd.1751.6.2.pkl&amp;seq=LLNTNVDGNLK</v>
      </c>
    </row>
    <row r="2245" spans="1:95" x14ac:dyDescent="0.2">
      <c r="A2245" s="3">
        <v>5352</v>
      </c>
      <c r="B2245" s="2" t="s">
        <v>5164</v>
      </c>
      <c r="C2245" s="2" t="s">
        <v>5165</v>
      </c>
      <c r="D2245" s="3">
        <v>5693</v>
      </c>
      <c r="E2245" s="3">
        <v>5690</v>
      </c>
      <c r="F2245" s="3">
        <v>36780</v>
      </c>
      <c r="G2245" s="3">
        <v>7440</v>
      </c>
      <c r="H2245" s="3">
        <v>25.136700000000001</v>
      </c>
      <c r="I2245" s="30">
        <v>691.82609000000002</v>
      </c>
      <c r="J2245" s="30">
        <v>691.82608900000002</v>
      </c>
      <c r="K2245" s="30">
        <v>0</v>
      </c>
      <c r="L2245" s="3">
        <v>2</v>
      </c>
      <c r="M2245" s="3">
        <v>0</v>
      </c>
      <c r="N2245" s="10">
        <f t="shared" si="245"/>
        <v>1</v>
      </c>
      <c r="O2245" s="35">
        <v>2</v>
      </c>
      <c r="P2245" s="17"/>
      <c r="Q2245" s="40">
        <v>1382.6434200000001</v>
      </c>
      <c r="R2245" s="40">
        <v>691.82534999999996</v>
      </c>
      <c r="S2245" s="18">
        <f t="shared" si="246"/>
        <v>1.0696341209011146</v>
      </c>
      <c r="T2245" s="18">
        <f t="shared" si="247"/>
        <v>1.0681886693901583</v>
      </c>
      <c r="U2245" s="18">
        <f t="shared" si="248"/>
        <v>1.2286337874349447</v>
      </c>
      <c r="V2245" s="30">
        <v>691.82619999999997</v>
      </c>
      <c r="W2245" s="3" t="s">
        <v>47</v>
      </c>
      <c r="X2245" s="3" t="s">
        <v>47</v>
      </c>
      <c r="Y2245" s="3" t="s">
        <v>47</v>
      </c>
      <c r="Z2245" s="3" t="s">
        <v>47</v>
      </c>
      <c r="AA2245" s="3" t="s">
        <v>48</v>
      </c>
      <c r="AB2245" s="12" t="s">
        <v>47</v>
      </c>
      <c r="AC2245" s="3" t="s">
        <v>47</v>
      </c>
      <c r="AD2245" s="3" t="s">
        <v>47</v>
      </c>
      <c r="AE2245" s="3" t="s">
        <v>47</v>
      </c>
      <c r="AF2245" s="3" t="s">
        <v>52</v>
      </c>
      <c r="AG2245" s="3" t="s">
        <v>47</v>
      </c>
      <c r="AH2245" s="3" t="s">
        <v>47</v>
      </c>
      <c r="AI2245" s="3" t="s">
        <v>47</v>
      </c>
      <c r="AJ2245" s="3" t="s">
        <v>47</v>
      </c>
      <c r="AK2245" s="3" t="s">
        <v>47</v>
      </c>
      <c r="AL2245" s="3" t="s">
        <v>47</v>
      </c>
      <c r="AM2245" s="3" t="s">
        <v>47</v>
      </c>
      <c r="AN2245" s="3" t="s">
        <v>47</v>
      </c>
      <c r="AU2245" s="3">
        <v>0</v>
      </c>
      <c r="AV2245" s="3">
        <v>16</v>
      </c>
      <c r="AW2245" s="3">
        <v>1</v>
      </c>
      <c r="AX2245" s="3">
        <v>16</v>
      </c>
      <c r="AY2245" s="3">
        <v>100</v>
      </c>
      <c r="AZ2245" s="6" t="str">
        <f t="shared" si="249"/>
        <v>1751.8</v>
      </c>
      <c r="BC2245" s="12" t="s">
        <v>5166</v>
      </c>
      <c r="BJ2245" s="12">
        <f t="shared" si="250"/>
        <v>0</v>
      </c>
      <c r="BK2245" s="12">
        <f t="shared" si="251"/>
        <v>0</v>
      </c>
      <c r="CQ2245" s="3" t="str">
        <f>CONCATENATE(baseURL!$A$1,baseURL!$B$1,baseURL!$C$1,".",C2245,".",L2245,".pkl&amp;seq=",BC2245)</f>
        <v>http://proteomics.broadinstitute.org/millscripts/viewfeed.pl?side=xl&amp;cycle=1&amp;fixedMods=iaaC&amp;file=msdataSM/iPRG2012_nd/cpick_in/iPRG2012_nd.1751.8.2.pkl&amp;seq=TASEFDSALAQDK</v>
      </c>
    </row>
    <row r="2246" spans="1:95" x14ac:dyDescent="0.2">
      <c r="A2246" s="3">
        <v>3941</v>
      </c>
      <c r="B2246" s="2" t="s">
        <v>5167</v>
      </c>
      <c r="C2246" s="2" t="s">
        <v>5168</v>
      </c>
      <c r="D2246" s="3">
        <v>5703</v>
      </c>
      <c r="E2246" s="3">
        <v>5700</v>
      </c>
      <c r="F2246" s="3">
        <v>36803</v>
      </c>
      <c r="G2246" s="3">
        <v>7451</v>
      </c>
      <c r="H2246" s="3">
        <v>25.160399999999999</v>
      </c>
      <c r="I2246" s="30">
        <v>698.83311000000003</v>
      </c>
      <c r="J2246" s="30">
        <v>698.83574090000002</v>
      </c>
      <c r="K2246" s="30">
        <v>-2.63E-3</v>
      </c>
      <c r="L2246" s="3">
        <v>2</v>
      </c>
      <c r="M2246" s="3">
        <v>2</v>
      </c>
      <c r="N2246" s="10">
        <f t="shared" si="245"/>
        <v>1</v>
      </c>
      <c r="O2246" s="35">
        <v>2</v>
      </c>
      <c r="P2246" s="17"/>
      <c r="Q2246" s="40">
        <v>1396.6703</v>
      </c>
      <c r="R2246" s="40">
        <v>698.83879000000002</v>
      </c>
      <c r="S2246" s="18">
        <f t="shared" si="246"/>
        <v>-8.1277686374334195</v>
      </c>
      <c r="T2246" s="18">
        <f t="shared" si="247"/>
        <v>-4.3630949564181485</v>
      </c>
      <c r="U2246" s="18">
        <f t="shared" si="248"/>
        <v>-8.4282671258447959</v>
      </c>
      <c r="V2246" s="30">
        <v>698.8329</v>
      </c>
      <c r="X2246" s="3" t="s">
        <v>47</v>
      </c>
      <c r="Y2246" s="3" t="s">
        <v>47</v>
      </c>
      <c r="Z2246" s="3" t="s">
        <v>47</v>
      </c>
      <c r="AA2246" s="3" t="s">
        <v>48</v>
      </c>
      <c r="AB2246" s="12" t="s">
        <v>47</v>
      </c>
      <c r="AC2246" s="3" t="s">
        <v>47</v>
      </c>
      <c r="AD2246" s="3" t="s">
        <v>47</v>
      </c>
      <c r="AF2246" s="3" t="s">
        <v>47</v>
      </c>
      <c r="AI2246" s="3" t="s">
        <v>48</v>
      </c>
      <c r="AK2246" s="3" t="s">
        <v>48</v>
      </c>
      <c r="AL2246" s="3" t="s">
        <v>47</v>
      </c>
      <c r="AO2246" s="3" t="s">
        <v>52</v>
      </c>
      <c r="AU2246" s="3">
        <v>0</v>
      </c>
      <c r="AV2246" s="3">
        <v>8</v>
      </c>
      <c r="AW2246" s="3">
        <v>1</v>
      </c>
      <c r="AX2246" s="3">
        <v>8</v>
      </c>
      <c r="AY2246" s="3">
        <v>100</v>
      </c>
      <c r="AZ2246" s="6" t="str">
        <f t="shared" si="249"/>
        <v>1752.10</v>
      </c>
      <c r="BC2246" s="12" t="s">
        <v>5014</v>
      </c>
      <c r="BJ2246" s="12">
        <f t="shared" si="250"/>
        <v>0</v>
      </c>
      <c r="BK2246" s="12">
        <f t="shared" si="251"/>
        <v>0</v>
      </c>
      <c r="CQ2246" s="3" t="str">
        <f>CONCATENATE(baseURL!$A$1,baseURL!$B$1,baseURL!$C$1,".",C2246,".",L2246,".pkl&amp;seq=",BC2246)</f>
        <v>http://proteomics.broadinstitute.org/millscripts/viewfeed.pl?side=xl&amp;cycle=1&amp;fixedMods=iaaC&amp;file=msdataSM/iPRG2012_nd/cpick_in/iPRG2012_nd.1752.10.2.pkl&amp;seq=LESSVESQFSAGR</v>
      </c>
    </row>
    <row r="2247" spans="1:95" x14ac:dyDescent="0.2">
      <c r="A2247" s="3">
        <v>398</v>
      </c>
      <c r="B2247" s="2" t="s">
        <v>5169</v>
      </c>
      <c r="C2247" s="2" t="s">
        <v>5151</v>
      </c>
      <c r="D2247" s="3">
        <v>5696</v>
      </c>
      <c r="E2247" s="3">
        <v>5693</v>
      </c>
      <c r="F2247" s="3">
        <v>36796</v>
      </c>
      <c r="G2247" s="3">
        <v>7444</v>
      </c>
      <c r="H2247" s="3">
        <v>25.148800000000001</v>
      </c>
      <c r="I2247" s="30">
        <v>516.30402000000004</v>
      </c>
      <c r="J2247" s="30">
        <v>516.30402379999998</v>
      </c>
      <c r="K2247" s="30">
        <v>0</v>
      </c>
      <c r="L2247" s="3">
        <v>0</v>
      </c>
      <c r="M2247" s="3">
        <v>0</v>
      </c>
      <c r="N2247" s="10">
        <f t="shared" si="245"/>
        <v>1</v>
      </c>
      <c r="O2247" s="35">
        <v>2</v>
      </c>
      <c r="P2247" s="17"/>
      <c r="Q2247" s="40">
        <v>1031.6095399999999</v>
      </c>
      <c r="R2247" s="40">
        <v>516.30840999999998</v>
      </c>
      <c r="S2247" s="18">
        <f t="shared" si="246"/>
        <v>-8.5026699447795924</v>
      </c>
      <c r="T2247" s="18">
        <f t="shared" si="247"/>
        <v>-8.495310002792726</v>
      </c>
      <c r="U2247" s="18">
        <f t="shared" si="248"/>
        <v>-9.1224545421056078</v>
      </c>
      <c r="V2247" s="30">
        <v>516.30370000000005</v>
      </c>
      <c r="Z2247" s="3" t="s">
        <v>48</v>
      </c>
      <c r="AA2247" s="3" t="s">
        <v>47</v>
      </c>
      <c r="AB2247" s="12" t="s">
        <v>47</v>
      </c>
      <c r="AC2247" s="3" t="s">
        <v>48</v>
      </c>
      <c r="AD2247" s="3" t="s">
        <v>48</v>
      </c>
      <c r="AF2247" s="3" t="s">
        <v>47</v>
      </c>
      <c r="AI2247" s="3" t="s">
        <v>48</v>
      </c>
      <c r="AJ2247" s="3" t="s">
        <v>48</v>
      </c>
      <c r="AL2247" s="3" t="s">
        <v>48</v>
      </c>
      <c r="AU2247" s="3">
        <v>0</v>
      </c>
      <c r="AV2247" s="3">
        <v>3</v>
      </c>
      <c r="AW2247" s="3">
        <v>1</v>
      </c>
      <c r="AX2247" s="3">
        <v>3</v>
      </c>
      <c r="AY2247" s="3">
        <v>100</v>
      </c>
      <c r="AZ2247" s="6" t="str">
        <f t="shared" si="249"/>
        <v>1752.3</v>
      </c>
      <c r="BC2247" s="12" t="s">
        <v>5170</v>
      </c>
      <c r="BJ2247" s="12">
        <f t="shared" si="250"/>
        <v>0</v>
      </c>
      <c r="BK2247" s="12">
        <f t="shared" si="251"/>
        <v>0</v>
      </c>
      <c r="CQ2247" s="3" t="str">
        <f>CONCATENATE(baseURL!$A$1,baseURL!$B$1,baseURL!$C$1,".",C2247,".",L2247,".pkl&amp;seq=",BC2247)</f>
        <v>http://proteomics.broadinstitute.org/millscripts/viewfeed.pl?side=xl&amp;cycle=1&amp;fixedMods=iaaC&amp;file=msdataSM/iPRG2012_nd/cpick_in/iPRG2012_nd.1752.3.0.pkl&amp;seq=LGSTALGLATK</v>
      </c>
    </row>
    <row r="2248" spans="1:95" x14ac:dyDescent="0.2">
      <c r="A2248" s="3">
        <v>6180</v>
      </c>
      <c r="B2248" s="2" t="s">
        <v>5171</v>
      </c>
      <c r="C2248" s="2" t="s">
        <v>5159</v>
      </c>
      <c r="D2248" s="3">
        <v>5699</v>
      </c>
      <c r="E2248" s="3">
        <v>5696</v>
      </c>
      <c r="F2248" s="3">
        <v>36799</v>
      </c>
      <c r="G2248" s="3">
        <v>7447</v>
      </c>
      <c r="H2248" s="3">
        <v>25.1538</v>
      </c>
      <c r="I2248" s="30">
        <v>569.29962999999998</v>
      </c>
      <c r="J2248" s="30">
        <v>569.29823490000001</v>
      </c>
      <c r="K2248" s="30">
        <v>1.4E-3</v>
      </c>
      <c r="L2248" s="3">
        <v>2</v>
      </c>
      <c r="M2248" s="3">
        <v>2</v>
      </c>
      <c r="N2248" s="10">
        <f t="shared" si="245"/>
        <v>1</v>
      </c>
      <c r="O2248" s="35">
        <v>2</v>
      </c>
      <c r="P2248" s="17"/>
      <c r="Q2248" s="40">
        <v>1137.58986</v>
      </c>
      <c r="R2248" s="40">
        <v>569.29857000000004</v>
      </c>
      <c r="S2248" s="18">
        <f t="shared" si="246"/>
        <v>1.8619403873411353</v>
      </c>
      <c r="T2248" s="18">
        <f t="shared" si="247"/>
        <v>-0.5886190791403928</v>
      </c>
      <c r="U2248" s="18">
        <f t="shared" si="248"/>
        <v>-0.64992258822821447</v>
      </c>
      <c r="V2248" s="30">
        <v>569.29819999999995</v>
      </c>
      <c r="W2248" s="3" t="s">
        <v>47</v>
      </c>
      <c r="X2248" s="3" t="s">
        <v>47</v>
      </c>
      <c r="Y2248" s="3" t="s">
        <v>47</v>
      </c>
      <c r="Z2248" s="3" t="s">
        <v>47</v>
      </c>
      <c r="AA2248" s="3" t="s">
        <v>47</v>
      </c>
      <c r="AB2248" s="12" t="s">
        <v>47</v>
      </c>
      <c r="AC2248" s="3" t="s">
        <v>47</v>
      </c>
      <c r="AD2248" s="3" t="s">
        <v>47</v>
      </c>
      <c r="AE2248" s="3" t="s">
        <v>47</v>
      </c>
      <c r="AF2248" s="3" t="s">
        <v>47</v>
      </c>
      <c r="AG2248" s="3" t="s">
        <v>47</v>
      </c>
      <c r="AH2248" s="3" t="s">
        <v>47</v>
      </c>
      <c r="AI2248" s="3" t="s">
        <v>47</v>
      </c>
      <c r="AJ2248" s="3" t="s">
        <v>47</v>
      </c>
      <c r="AK2248" s="3" t="s">
        <v>52</v>
      </c>
      <c r="AL2248" s="3" t="s">
        <v>47</v>
      </c>
      <c r="AN2248" s="3" t="s">
        <v>47</v>
      </c>
      <c r="AU2248" s="3">
        <v>0</v>
      </c>
      <c r="AV2248" s="3">
        <v>16</v>
      </c>
      <c r="AW2248" s="3">
        <v>1</v>
      </c>
      <c r="AX2248" s="3">
        <v>16</v>
      </c>
      <c r="AY2248" s="3">
        <v>100</v>
      </c>
      <c r="AZ2248" s="6" t="str">
        <f t="shared" si="249"/>
        <v>1752.6</v>
      </c>
      <c r="BC2248" s="12" t="s">
        <v>5084</v>
      </c>
      <c r="BJ2248" s="12">
        <f t="shared" si="250"/>
        <v>0</v>
      </c>
      <c r="BK2248" s="12">
        <f t="shared" si="251"/>
        <v>0</v>
      </c>
      <c r="CQ2248" s="3" t="str">
        <f>CONCATENATE(baseURL!$A$1,baseURL!$B$1,baseURL!$C$1,".",C2248,".",L2248,".pkl&amp;seq=",BC2248)</f>
        <v>http://proteomics.broadinstitute.org/millscripts/viewfeed.pl?side=xl&amp;cycle=1&amp;fixedMods=iaaC&amp;file=msdataSM/iPRG2012_nd/cpick_in/iPRG2012_nd.1752.6.2.pkl&amp;seq=GLSSSALPYSR</v>
      </c>
    </row>
    <row r="2249" spans="1:95" x14ac:dyDescent="0.2">
      <c r="A2249" s="3">
        <v>989</v>
      </c>
      <c r="B2249" s="2" t="s">
        <v>5177</v>
      </c>
      <c r="C2249" s="2" t="s">
        <v>5169</v>
      </c>
      <c r="D2249" s="3">
        <v>5707</v>
      </c>
      <c r="E2249" s="3">
        <v>5704</v>
      </c>
      <c r="F2249" s="3">
        <v>36818</v>
      </c>
      <c r="G2249" s="3">
        <v>7456</v>
      </c>
      <c r="H2249" s="3">
        <v>25.174099999999999</v>
      </c>
      <c r="I2249" s="30">
        <v>435.75682</v>
      </c>
      <c r="J2249" s="30">
        <v>435.75547119999999</v>
      </c>
      <c r="K2249" s="30">
        <v>1.3500000000000001E-3</v>
      </c>
      <c r="L2249" s="3">
        <v>2</v>
      </c>
      <c r="M2249" s="3">
        <v>2</v>
      </c>
      <c r="N2249" s="10">
        <f t="shared" si="245"/>
        <v>1</v>
      </c>
      <c r="O2249" s="35">
        <v>2</v>
      </c>
      <c r="P2249" s="17"/>
      <c r="Q2249" s="40">
        <v>870.50433999999996</v>
      </c>
      <c r="R2249" s="40">
        <v>435.75581</v>
      </c>
      <c r="S2249" s="18">
        <f t="shared" si="246"/>
        <v>2.3178118956301441</v>
      </c>
      <c r="T2249" s="18">
        <f t="shared" si="247"/>
        <v>-0.77749967351813898</v>
      </c>
      <c r="U2249" s="18">
        <f t="shared" si="248"/>
        <v>-1.6293529166474414</v>
      </c>
      <c r="V2249" s="30">
        <v>435.75510000000003</v>
      </c>
      <c r="W2249" s="3" t="s">
        <v>47</v>
      </c>
      <c r="X2249" s="3" t="s">
        <v>65</v>
      </c>
      <c r="Y2249" s="3" t="s">
        <v>47</v>
      </c>
      <c r="AA2249" s="3" t="s">
        <v>47</v>
      </c>
      <c r="AB2249" s="12" t="s">
        <v>65</v>
      </c>
      <c r="AC2249" s="3" t="s">
        <v>52</v>
      </c>
      <c r="AD2249" s="3" t="s">
        <v>52</v>
      </c>
      <c r="AE2249" s="3" t="s">
        <v>47</v>
      </c>
      <c r="AF2249" s="3" t="s">
        <v>48</v>
      </c>
      <c r="AH2249" s="3" t="s">
        <v>47</v>
      </c>
      <c r="AJ2249" s="3" t="s">
        <v>65</v>
      </c>
      <c r="AK2249" s="3" t="s">
        <v>52</v>
      </c>
      <c r="AM2249" s="3" t="s">
        <v>48</v>
      </c>
      <c r="AU2249" s="3">
        <v>3</v>
      </c>
      <c r="AV2249" s="3">
        <v>5</v>
      </c>
      <c r="AW2249" s="3">
        <v>1</v>
      </c>
      <c r="AX2249" s="3">
        <v>5</v>
      </c>
      <c r="AY2249" s="3">
        <v>100</v>
      </c>
      <c r="AZ2249" s="6" t="str">
        <f t="shared" si="249"/>
        <v>1753.4</v>
      </c>
      <c r="BC2249" s="12" t="s">
        <v>5178</v>
      </c>
      <c r="BJ2249" s="12">
        <f t="shared" si="250"/>
        <v>0</v>
      </c>
      <c r="BK2249" s="12">
        <f t="shared" si="251"/>
        <v>0</v>
      </c>
      <c r="BT2249" s="3" t="s">
        <v>5179</v>
      </c>
      <c r="BX2249" s="3" t="s">
        <v>5180</v>
      </c>
      <c r="CF2249" s="3" t="s">
        <v>5181</v>
      </c>
      <c r="CQ2249" s="3" t="str">
        <f>CONCATENATE(baseURL!$A$1,baseURL!$B$1,baseURL!$C$1,".",C2249,".",L2249,".pkl&amp;seq=",BC2249)</f>
        <v>http://proteomics.broadinstitute.org/millscripts/viewfeed.pl?side=xl&amp;cycle=1&amp;fixedMods=iaaC&amp;file=msdataSM/iPRG2012_nd/cpick_in/iPRG2012_nd.1753.4.2.pkl&amp;seq=SLGLDLPR</v>
      </c>
    </row>
    <row r="2250" spans="1:95" x14ac:dyDescent="0.2">
      <c r="A2250" s="3">
        <v>5990</v>
      </c>
      <c r="B2250" s="2" t="s">
        <v>5182</v>
      </c>
      <c r="C2250" s="2" t="s">
        <v>5171</v>
      </c>
      <c r="D2250" s="3">
        <v>5710</v>
      </c>
      <c r="E2250" s="3">
        <v>5707</v>
      </c>
      <c r="F2250" s="3">
        <v>36821</v>
      </c>
      <c r="G2250" s="3">
        <v>7459</v>
      </c>
      <c r="H2250" s="3">
        <v>25.179099999999998</v>
      </c>
      <c r="I2250" s="30">
        <v>505.83274</v>
      </c>
      <c r="J2250" s="30">
        <v>505.28266760000002</v>
      </c>
      <c r="K2250" s="30">
        <v>0.55006999999999995</v>
      </c>
      <c r="L2250" s="3">
        <v>0</v>
      </c>
      <c r="M2250" s="3">
        <v>3</v>
      </c>
      <c r="N2250" s="10">
        <f t="shared" si="245"/>
        <v>1</v>
      </c>
      <c r="O2250" s="35">
        <v>3</v>
      </c>
      <c r="P2250" s="17"/>
      <c r="Q2250" s="40">
        <v>1513.8332800000001</v>
      </c>
      <c r="R2250" s="40">
        <v>505.28260999999998</v>
      </c>
      <c r="S2250" s="18">
        <f t="shared" si="246"/>
        <v>1088.7570423213738</v>
      </c>
      <c r="T2250" s="18">
        <f t="shared" si="247"/>
        <v>0.11399561138239372</v>
      </c>
      <c r="U2250" s="18">
        <f t="shared" si="248"/>
        <v>-0.21769995201230136</v>
      </c>
      <c r="V2250" s="30">
        <v>505.28250000000003</v>
      </c>
      <c r="W2250" s="3" t="s">
        <v>47</v>
      </c>
      <c r="X2250" s="3" t="s">
        <v>47</v>
      </c>
      <c r="Y2250" s="3" t="s">
        <v>47</v>
      </c>
      <c r="Z2250" s="3" t="s">
        <v>47</v>
      </c>
      <c r="AA2250" s="3" t="s">
        <v>47</v>
      </c>
      <c r="AB2250" s="12" t="s">
        <v>47</v>
      </c>
      <c r="AC2250" s="3" t="s">
        <v>47</v>
      </c>
      <c r="AD2250" s="3" t="s">
        <v>47</v>
      </c>
      <c r="AE2250" s="3" t="s">
        <v>47</v>
      </c>
      <c r="AF2250" s="3" t="s">
        <v>47</v>
      </c>
      <c r="AH2250" s="3" t="s">
        <v>47</v>
      </c>
      <c r="AI2250" s="3" t="s">
        <v>47</v>
      </c>
      <c r="AK2250" s="3" t="s">
        <v>47</v>
      </c>
      <c r="AL2250" s="3" t="s">
        <v>47</v>
      </c>
      <c r="AU2250" s="3">
        <v>0</v>
      </c>
      <c r="AV2250" s="3">
        <v>14</v>
      </c>
      <c r="AW2250" s="3">
        <v>2</v>
      </c>
      <c r="AX2250" s="3">
        <v>13</v>
      </c>
      <c r="AY2250" s="3">
        <v>92.86</v>
      </c>
      <c r="AZ2250" s="6" t="str">
        <f t="shared" si="249"/>
        <v>1753.7</v>
      </c>
      <c r="BC2250" s="12" t="s">
        <v>5129</v>
      </c>
      <c r="BJ2250" s="12">
        <f t="shared" si="250"/>
        <v>0</v>
      </c>
      <c r="BK2250" s="12">
        <f t="shared" si="251"/>
        <v>0</v>
      </c>
      <c r="BZ2250" s="3" t="s">
        <v>5183</v>
      </c>
      <c r="CQ2250" s="3" t="str">
        <f>CONCATENATE(baseURL!$A$1,baseURL!$B$1,baseURL!$C$1,".",C2250,".",L2250,".pkl&amp;seq=",BC2250)</f>
        <v>http://proteomics.broadinstitute.org/millscripts/viewfeed.pl?side=xl&amp;cycle=1&amp;fixedMods=iaaC&amp;file=msdataSM/iPRG2012_nd/cpick_in/iPRG2012_nd.1753.7.0.pkl&amp;seq=ALQTANLALEKADR</v>
      </c>
    </row>
    <row r="2251" spans="1:95" x14ac:dyDescent="0.2">
      <c r="A2251" s="3">
        <v>4579</v>
      </c>
      <c r="B2251" s="2" t="s">
        <v>5184</v>
      </c>
      <c r="C2251" s="2" t="s">
        <v>5185</v>
      </c>
      <c r="D2251" s="3">
        <v>5716</v>
      </c>
      <c r="E2251" s="3">
        <v>5713</v>
      </c>
      <c r="F2251" s="3">
        <v>36838</v>
      </c>
      <c r="G2251" s="3">
        <v>7466</v>
      </c>
      <c r="H2251" s="3">
        <v>25.196300000000001</v>
      </c>
      <c r="I2251" s="30">
        <v>479.59440999999998</v>
      </c>
      <c r="J2251" s="30">
        <v>479.59288900000001</v>
      </c>
      <c r="K2251" s="30">
        <v>1.5200000000000001E-3</v>
      </c>
      <c r="L2251" s="3">
        <v>3</v>
      </c>
      <c r="M2251" s="3">
        <v>3</v>
      </c>
      <c r="N2251" s="10">
        <f t="shared" si="245"/>
        <v>1</v>
      </c>
      <c r="O2251" s="35">
        <v>3</v>
      </c>
      <c r="P2251" s="17"/>
      <c r="Q2251" s="40">
        <v>1436.76785</v>
      </c>
      <c r="R2251" s="40">
        <v>479.59413000000001</v>
      </c>
      <c r="S2251" s="18">
        <f t="shared" si="246"/>
        <v>0.58382699549552242</v>
      </c>
      <c r="T2251" s="18">
        <f t="shared" si="247"/>
        <v>-2.5876046481076909</v>
      </c>
      <c r="U2251" s="18">
        <f t="shared" si="248"/>
        <v>-3.3987071527214381</v>
      </c>
      <c r="V2251" s="30">
        <v>479.59249999999997</v>
      </c>
      <c r="W2251" s="3" t="s">
        <v>47</v>
      </c>
      <c r="X2251" s="3" t="s">
        <v>47</v>
      </c>
      <c r="Y2251" s="3" t="s">
        <v>47</v>
      </c>
      <c r="Z2251" s="3" t="s">
        <v>47</v>
      </c>
      <c r="AA2251" s="3" t="s">
        <v>47</v>
      </c>
      <c r="AB2251" s="12" t="s">
        <v>47</v>
      </c>
      <c r="AC2251" s="3" t="s">
        <v>47</v>
      </c>
      <c r="AD2251" s="3" t="s">
        <v>47</v>
      </c>
      <c r="AE2251" s="3" t="s">
        <v>47</v>
      </c>
      <c r="AF2251" s="3" t="s">
        <v>47</v>
      </c>
      <c r="AG2251" s="3" t="s">
        <v>47</v>
      </c>
      <c r="AH2251" s="3" t="s">
        <v>47</v>
      </c>
      <c r="AI2251" s="3" t="s">
        <v>52</v>
      </c>
      <c r="AK2251" s="3" t="s">
        <v>47</v>
      </c>
      <c r="AL2251" s="3" t="s">
        <v>47</v>
      </c>
      <c r="AM2251" s="3" t="s">
        <v>47</v>
      </c>
      <c r="AU2251" s="3">
        <v>0</v>
      </c>
      <c r="AV2251" s="3">
        <v>15</v>
      </c>
      <c r="AW2251" s="3">
        <v>1</v>
      </c>
      <c r="AX2251" s="3">
        <v>15</v>
      </c>
      <c r="AY2251" s="3">
        <v>100</v>
      </c>
      <c r="AZ2251" s="6" t="str">
        <f t="shared" si="249"/>
        <v>1754.3</v>
      </c>
      <c r="BC2251" s="12" t="s">
        <v>5186</v>
      </c>
      <c r="BJ2251" s="12">
        <f t="shared" si="250"/>
        <v>0</v>
      </c>
      <c r="BK2251" s="12">
        <f t="shared" si="251"/>
        <v>0</v>
      </c>
      <c r="CQ2251" s="3" t="str">
        <f>CONCATENATE(baseURL!$A$1,baseURL!$B$1,baseURL!$C$1,".",C2251,".",L2251,".pkl&amp;seq=",BC2251)</f>
        <v>http://proteomics.broadinstitute.org/millscripts/viewfeed.pl?side=xl&amp;cycle=1&amp;fixedMods=iaaC&amp;file=msdataSM/iPRG2012_nd/cpick_in/iPRG2012_nd.1754.3.3.pkl&amp;seq=YVAMNNLQSLKR</v>
      </c>
    </row>
    <row r="2252" spans="1:95" x14ac:dyDescent="0.2">
      <c r="A2252" s="3">
        <v>3991</v>
      </c>
      <c r="B2252" s="2" t="s">
        <v>5187</v>
      </c>
      <c r="C2252" s="2" t="s">
        <v>5188</v>
      </c>
      <c r="D2252" s="3">
        <v>5720</v>
      </c>
      <c r="E2252" s="3">
        <v>5717</v>
      </c>
      <c r="F2252" s="3">
        <v>36842</v>
      </c>
      <c r="G2252" s="3">
        <v>7470</v>
      </c>
      <c r="H2252" s="3">
        <v>25.2029</v>
      </c>
      <c r="I2252" s="30">
        <v>582.78994999999998</v>
      </c>
      <c r="J2252" s="30">
        <v>582.78900829999998</v>
      </c>
      <c r="K2252" s="30">
        <v>9.3999999999999997E-4</v>
      </c>
      <c r="L2252" s="3">
        <v>2</v>
      </c>
      <c r="M2252" s="3">
        <v>2</v>
      </c>
      <c r="N2252" s="10">
        <f t="shared" si="245"/>
        <v>1</v>
      </c>
      <c r="O2252" s="35">
        <v>2</v>
      </c>
      <c r="P2252" s="17"/>
      <c r="Q2252" s="40">
        <v>1164.57177</v>
      </c>
      <c r="R2252" s="40">
        <v>582.78952000000004</v>
      </c>
      <c r="S2252" s="18">
        <f t="shared" si="246"/>
        <v>0.73783070076060375</v>
      </c>
      <c r="T2252" s="18">
        <f t="shared" si="247"/>
        <v>-0.87801853413725595</v>
      </c>
      <c r="U2252" s="18">
        <f t="shared" si="248"/>
        <v>-0.5490833122529134</v>
      </c>
      <c r="V2252" s="30">
        <v>582.78920000000005</v>
      </c>
      <c r="W2252" s="3" t="s">
        <v>47</v>
      </c>
      <c r="X2252" s="3" t="s">
        <v>47</v>
      </c>
      <c r="Y2252" s="3" t="s">
        <v>47</v>
      </c>
      <c r="Z2252" s="3" t="s">
        <v>47</v>
      </c>
      <c r="AA2252" s="3" t="s">
        <v>47</v>
      </c>
      <c r="AB2252" s="12" t="s">
        <v>47</v>
      </c>
      <c r="AC2252" s="3" t="s">
        <v>47</v>
      </c>
      <c r="AD2252" s="3" t="s">
        <v>47</v>
      </c>
      <c r="AE2252" s="3" t="s">
        <v>48</v>
      </c>
      <c r="AF2252" s="3" t="s">
        <v>48</v>
      </c>
      <c r="AG2252" s="3" t="s">
        <v>47</v>
      </c>
      <c r="AI2252" s="3" t="s">
        <v>48</v>
      </c>
      <c r="AL2252" s="3" t="s">
        <v>47</v>
      </c>
      <c r="AU2252" s="3">
        <v>0</v>
      </c>
      <c r="AV2252" s="3">
        <v>10</v>
      </c>
      <c r="AW2252" s="3">
        <v>1</v>
      </c>
      <c r="AX2252" s="3">
        <v>10</v>
      </c>
      <c r="AY2252" s="3">
        <v>100</v>
      </c>
      <c r="AZ2252" s="6" t="str">
        <f t="shared" si="249"/>
        <v>1754.7</v>
      </c>
      <c r="BC2252" s="12" t="s">
        <v>5189</v>
      </c>
      <c r="BJ2252" s="12">
        <f t="shared" si="250"/>
        <v>0</v>
      </c>
      <c r="BK2252" s="12">
        <f t="shared" si="251"/>
        <v>0</v>
      </c>
      <c r="CQ2252" s="3" t="str">
        <f>CONCATENATE(baseURL!$A$1,baseURL!$B$1,baseURL!$C$1,".",C2252,".",L2252,".pkl&amp;seq=",BC2252)</f>
        <v>http://proteomics.broadinstitute.org/millscripts/viewfeed.pl?side=xl&amp;cycle=1&amp;fixedMods=iaaC&amp;file=msdataSM/iPRG2012_nd/cpick_in/iPRG2012_nd.1754.7.2.pkl&amp;seq=ATAVMPDGQFK</v>
      </c>
    </row>
    <row r="2253" spans="1:95" x14ac:dyDescent="0.2">
      <c r="A2253" s="3">
        <v>212</v>
      </c>
      <c r="B2253" s="2" t="s">
        <v>5190</v>
      </c>
      <c r="C2253" s="2" t="s">
        <v>5191</v>
      </c>
      <c r="D2253" s="3">
        <v>5723</v>
      </c>
      <c r="E2253" s="3">
        <v>5720</v>
      </c>
      <c r="F2253" s="3">
        <v>36857</v>
      </c>
      <c r="G2253" s="3">
        <v>7474</v>
      </c>
      <c r="H2253" s="3">
        <v>25.217500000000001</v>
      </c>
      <c r="I2253" s="30">
        <v>499.27638999999999</v>
      </c>
      <c r="J2253" s="30">
        <v>499.27667409999998</v>
      </c>
      <c r="K2253" s="30">
        <v>-2.7999999999999998E-4</v>
      </c>
      <c r="L2253" s="3">
        <v>3</v>
      </c>
      <c r="M2253" s="3">
        <v>3</v>
      </c>
      <c r="N2253" s="10">
        <f t="shared" si="245"/>
        <v>1</v>
      </c>
      <c r="O2253" s="35">
        <v>3</v>
      </c>
      <c r="P2253" s="17"/>
      <c r="Q2253" s="40">
        <v>1495.8155099999999</v>
      </c>
      <c r="R2253" s="40">
        <v>499.27668999999997</v>
      </c>
      <c r="S2253" s="18">
        <f t="shared" si="246"/>
        <v>-0.60086922940772036</v>
      </c>
      <c r="T2253" s="18">
        <f t="shared" si="247"/>
        <v>-3.1846069148476389E-2</v>
      </c>
      <c r="U2253" s="18">
        <f t="shared" si="248"/>
        <v>-0.38055051193165751</v>
      </c>
      <c r="V2253" s="30">
        <v>499.2765</v>
      </c>
      <c r="W2253" s="3" t="s">
        <v>47</v>
      </c>
      <c r="Z2253" s="3" t="s">
        <v>47</v>
      </c>
      <c r="AB2253" s="12" t="s">
        <v>48</v>
      </c>
      <c r="AC2253" s="3" t="s">
        <v>52</v>
      </c>
      <c r="AD2253" s="3" t="s">
        <v>48</v>
      </c>
      <c r="AE2253" s="3" t="s">
        <v>47</v>
      </c>
      <c r="AH2253" s="3" t="s">
        <v>47</v>
      </c>
      <c r="AJ2253" s="3" t="s">
        <v>47</v>
      </c>
      <c r="AK2253" s="3" t="s">
        <v>65</v>
      </c>
      <c r="AM2253" s="3" t="s">
        <v>52</v>
      </c>
      <c r="AU2253" s="3">
        <v>1</v>
      </c>
      <c r="AV2253" s="3">
        <v>5</v>
      </c>
      <c r="AW2253" s="3">
        <v>1</v>
      </c>
      <c r="AX2253" s="3">
        <v>5</v>
      </c>
      <c r="AY2253" s="3">
        <v>100</v>
      </c>
      <c r="AZ2253" s="6" t="str">
        <f t="shared" si="249"/>
        <v>1755.1</v>
      </c>
      <c r="BC2253" s="12" t="s">
        <v>5192</v>
      </c>
      <c r="BJ2253" s="12">
        <f t="shared" si="250"/>
        <v>0</v>
      </c>
      <c r="BK2253" s="12">
        <f t="shared" si="251"/>
        <v>0</v>
      </c>
      <c r="CG2253" s="3" t="s">
        <v>5193</v>
      </c>
      <c r="CQ2253" s="3" t="str">
        <f>CONCATENATE(baseURL!$A$1,baseURL!$B$1,baseURL!$C$1,".",C2253,".",L2253,".pkl&amp;seq=",BC2253)</f>
        <v>http://proteomics.broadinstitute.org/millscripts/viewfeed.pl?side=xl&amp;cycle=1&amp;fixedMods=iaaC&amp;file=msdataSM/iPRG2012_nd/cpick_in/iPRG2012_nd.1755.1.3.pkl&amp;seq=TYKYPSLKGVDPK</v>
      </c>
    </row>
    <row r="2254" spans="1:95" x14ac:dyDescent="0.2">
      <c r="A2254" s="3">
        <v>4892</v>
      </c>
      <c r="B2254" s="2" t="s">
        <v>5194</v>
      </c>
      <c r="C2254" s="2" t="s">
        <v>5195</v>
      </c>
      <c r="D2254" s="3">
        <v>5727</v>
      </c>
      <c r="E2254" s="3">
        <v>5724</v>
      </c>
      <c r="F2254" s="3">
        <v>36861</v>
      </c>
      <c r="G2254" s="3">
        <v>7478</v>
      </c>
      <c r="H2254" s="3">
        <v>25.228300000000001</v>
      </c>
      <c r="I2254" s="30">
        <v>633.00680999999997</v>
      </c>
      <c r="J2254" s="30">
        <v>633.0090715</v>
      </c>
      <c r="K2254" s="30">
        <v>-2.2599999999999999E-3</v>
      </c>
      <c r="L2254" s="3">
        <v>3</v>
      </c>
      <c r="M2254" s="3">
        <v>3</v>
      </c>
      <c r="N2254" s="10">
        <f t="shared" si="245"/>
        <v>1</v>
      </c>
      <c r="O2254" s="35">
        <v>3</v>
      </c>
      <c r="P2254" s="17"/>
      <c r="Q2254" s="40">
        <v>1897.01377</v>
      </c>
      <c r="R2254" s="40">
        <v>633.00944000000004</v>
      </c>
      <c r="S2254" s="18">
        <f t="shared" si="246"/>
        <v>-4.1547563651932453</v>
      </c>
      <c r="T2254" s="18">
        <f t="shared" si="247"/>
        <v>-0.58213981775052992</v>
      </c>
      <c r="U2254" s="18">
        <f t="shared" si="248"/>
        <v>-0.85306784682527492</v>
      </c>
      <c r="V2254" s="30">
        <v>633.00890000000004</v>
      </c>
      <c r="W2254" s="3" t="s">
        <v>47</v>
      </c>
      <c r="X2254" s="3" t="s">
        <v>47</v>
      </c>
      <c r="Y2254" s="3" t="s">
        <v>47</v>
      </c>
      <c r="Z2254" s="3" t="s">
        <v>47</v>
      </c>
      <c r="AA2254" s="3" t="s">
        <v>48</v>
      </c>
      <c r="AB2254" s="12" t="s">
        <v>47</v>
      </c>
      <c r="AC2254" s="3" t="s">
        <v>47</v>
      </c>
      <c r="AD2254" s="3" t="s">
        <v>47</v>
      </c>
      <c r="AE2254" s="3" t="s">
        <v>47</v>
      </c>
      <c r="AF2254" s="3" t="s">
        <v>47</v>
      </c>
      <c r="AG2254" s="3" t="s">
        <v>47</v>
      </c>
      <c r="AH2254" s="3" t="s">
        <v>47</v>
      </c>
      <c r="AI2254" s="3" t="s">
        <v>47</v>
      </c>
      <c r="AJ2254" s="3" t="s">
        <v>47</v>
      </c>
      <c r="AK2254" s="3" t="s">
        <v>47</v>
      </c>
      <c r="AL2254" s="3" t="s">
        <v>47</v>
      </c>
      <c r="AM2254" s="3" t="s">
        <v>47</v>
      </c>
      <c r="AN2254" s="3" t="s">
        <v>47</v>
      </c>
      <c r="AU2254" s="3">
        <v>0</v>
      </c>
      <c r="AV2254" s="3">
        <v>17</v>
      </c>
      <c r="AW2254" s="3">
        <v>1</v>
      </c>
      <c r="AX2254" s="3">
        <v>17</v>
      </c>
      <c r="AY2254" s="3">
        <v>100</v>
      </c>
      <c r="AZ2254" s="6" t="str">
        <f t="shared" si="249"/>
        <v>1755.5</v>
      </c>
      <c r="BC2254" s="12" t="s">
        <v>5196</v>
      </c>
      <c r="BJ2254" s="12">
        <f t="shared" si="250"/>
        <v>0</v>
      </c>
      <c r="BK2254" s="12">
        <f t="shared" si="251"/>
        <v>0</v>
      </c>
      <c r="CQ2254" s="3" t="str">
        <f>CONCATENATE(baseURL!$A$1,baseURL!$B$1,baseURL!$C$1,".",C2254,".",L2254,".pkl&amp;seq=",BC2254)</f>
        <v>http://proteomics.broadinstitute.org/millscripts/viewfeed.pl?side=xl&amp;cycle=1&amp;fixedMods=iaaC&amp;file=msdataSM/iPRG2012_nd/cpick_in/iPRG2012_nd.1755.5.3.pkl&amp;seq=VEEQEQQQQQLLKLR</v>
      </c>
    </row>
    <row r="2255" spans="1:95" x14ac:dyDescent="0.2">
      <c r="A2255" s="3">
        <v>6002</v>
      </c>
      <c r="B2255" s="2" t="s">
        <v>5197</v>
      </c>
      <c r="C2255" s="2" t="s">
        <v>5198</v>
      </c>
      <c r="D2255" s="3">
        <v>5733</v>
      </c>
      <c r="E2255" s="3">
        <v>5730</v>
      </c>
      <c r="F2255" s="3">
        <v>36882</v>
      </c>
      <c r="G2255" s="3">
        <v>7485</v>
      </c>
      <c r="H2255" s="3">
        <v>25.248000000000001</v>
      </c>
      <c r="I2255" s="30">
        <v>504.73482999999999</v>
      </c>
      <c r="J2255" s="30">
        <v>505.28266760000002</v>
      </c>
      <c r="K2255" s="30">
        <v>-0.54783999999999999</v>
      </c>
      <c r="L2255" s="3">
        <v>0</v>
      </c>
      <c r="M2255" s="3">
        <v>3</v>
      </c>
      <c r="N2255" s="10">
        <f t="shared" si="245"/>
        <v>1</v>
      </c>
      <c r="O2255" s="35">
        <v>3</v>
      </c>
      <c r="P2255" s="17"/>
      <c r="Q2255" s="40">
        <v>1513.8332800000001</v>
      </c>
      <c r="R2255" s="40">
        <v>505.28260999999998</v>
      </c>
      <c r="S2255" s="18">
        <f t="shared" si="246"/>
        <v>-1084.1061797080031</v>
      </c>
      <c r="T2255" s="18">
        <f t="shared" si="247"/>
        <v>0.11399561138239372</v>
      </c>
      <c r="U2255" s="18">
        <f t="shared" si="248"/>
        <v>-0.21769995201230136</v>
      </c>
      <c r="V2255" s="30">
        <v>505.28250000000003</v>
      </c>
      <c r="W2255" s="3" t="s">
        <v>47</v>
      </c>
      <c r="X2255" s="3" t="s">
        <v>47</v>
      </c>
      <c r="Y2255" s="3" t="s">
        <v>47</v>
      </c>
      <c r="Z2255" s="3" t="s">
        <v>47</v>
      </c>
      <c r="AA2255" s="3" t="s">
        <v>48</v>
      </c>
      <c r="AB2255" s="12" t="s">
        <v>47</v>
      </c>
      <c r="AC2255" s="3" t="s">
        <v>47</v>
      </c>
      <c r="AD2255" s="3" t="s">
        <v>47</v>
      </c>
      <c r="AE2255" s="3" t="s">
        <v>47</v>
      </c>
      <c r="AF2255" s="3" t="s">
        <v>47</v>
      </c>
      <c r="AH2255" s="3" t="s">
        <v>47</v>
      </c>
      <c r="AI2255" s="3" t="s">
        <v>47</v>
      </c>
      <c r="AK2255" s="3" t="s">
        <v>47</v>
      </c>
      <c r="AL2255" s="3" t="s">
        <v>47</v>
      </c>
      <c r="AU2255" s="3">
        <v>0</v>
      </c>
      <c r="AV2255" s="3">
        <v>13</v>
      </c>
      <c r="AW2255" s="3">
        <v>1</v>
      </c>
      <c r="AX2255" s="3">
        <v>13</v>
      </c>
      <c r="AY2255" s="3">
        <v>100</v>
      </c>
      <c r="AZ2255" s="6" t="str">
        <f t="shared" si="249"/>
        <v>1756.5</v>
      </c>
      <c r="BC2255" s="12" t="s">
        <v>5129</v>
      </c>
      <c r="BJ2255" s="12">
        <f t="shared" si="250"/>
        <v>0</v>
      </c>
      <c r="BK2255" s="12">
        <f t="shared" si="251"/>
        <v>0</v>
      </c>
      <c r="CQ2255" s="3" t="str">
        <f>CONCATENATE(baseURL!$A$1,baseURL!$B$1,baseURL!$C$1,".",C2255,".",L2255,".pkl&amp;seq=",BC2255)</f>
        <v>http://proteomics.broadinstitute.org/millscripts/viewfeed.pl?side=xl&amp;cycle=1&amp;fixedMods=iaaC&amp;file=msdataSM/iPRG2012_nd/cpick_in/iPRG2012_nd.1756.5.0.pkl&amp;seq=ALQTANLALEKADR</v>
      </c>
    </row>
    <row r="2256" spans="1:95" x14ac:dyDescent="0.2">
      <c r="A2256" s="3">
        <v>256</v>
      </c>
      <c r="B2256" s="2" t="s">
        <v>5199</v>
      </c>
      <c r="C2256" s="2" t="s">
        <v>5194</v>
      </c>
      <c r="D2256" s="3">
        <v>5734</v>
      </c>
      <c r="E2256" s="3">
        <v>5731</v>
      </c>
      <c r="F2256" s="3">
        <v>36883</v>
      </c>
      <c r="G2256" s="3">
        <v>7486</v>
      </c>
      <c r="H2256" s="3">
        <v>25.250499999999999</v>
      </c>
      <c r="I2256" s="30">
        <v>506.82118000000003</v>
      </c>
      <c r="J2256" s="30">
        <v>506.28698759999997</v>
      </c>
      <c r="K2256" s="30">
        <v>0.53419000000000005</v>
      </c>
      <c r="L2256" s="3">
        <v>2</v>
      </c>
      <c r="M2256" s="3">
        <v>3</v>
      </c>
      <c r="N2256" s="10">
        <f t="shared" si="245"/>
        <v>-1</v>
      </c>
      <c r="O2256" s="35">
        <v>2</v>
      </c>
      <c r="P2256" s="17"/>
      <c r="Q2256" s="40">
        <v>1012.6335800000001</v>
      </c>
      <c r="R2256" s="40">
        <v>506.82042999999999</v>
      </c>
      <c r="S2256" s="18">
        <f t="shared" si="246"/>
        <v>1.4798140636104751</v>
      </c>
      <c r="T2256" s="18">
        <f t="shared" si="247"/>
        <v>-1052.5274208066407</v>
      </c>
      <c r="U2256" s="18">
        <f t="shared" si="248"/>
        <v>1.519275771871732</v>
      </c>
      <c r="V2256" s="30">
        <v>506.82119999999998</v>
      </c>
      <c r="Z2256" s="3" t="s">
        <v>52</v>
      </c>
      <c r="AD2256" s="3" t="s">
        <v>47</v>
      </c>
      <c r="AF2256" s="3" t="s">
        <v>47</v>
      </c>
      <c r="AG2256" s="3" t="s">
        <v>47</v>
      </c>
      <c r="AL2256" s="3" t="s">
        <v>52</v>
      </c>
      <c r="AU2256" s="3">
        <v>0</v>
      </c>
      <c r="AV2256" s="3">
        <v>3</v>
      </c>
      <c r="AW2256" s="3">
        <v>1</v>
      </c>
      <c r="AX2256" s="3">
        <v>3</v>
      </c>
      <c r="AY2256" s="3">
        <v>100</v>
      </c>
      <c r="AZ2256" s="6" t="str">
        <f t="shared" si="249"/>
        <v>1756.6</v>
      </c>
      <c r="BC2256" s="12" t="s">
        <v>5200</v>
      </c>
      <c r="BJ2256" s="12">
        <f t="shared" si="250"/>
        <v>0</v>
      </c>
      <c r="BK2256" s="12">
        <f t="shared" si="251"/>
        <v>0</v>
      </c>
      <c r="CQ2256" s="3" t="str">
        <f>CONCATENATE(baseURL!$A$1,baseURL!$B$1,baseURL!$C$1,".",C2256,".",L2256,".pkl&amp;seq=",BC2256)</f>
        <v>http://proteomics.broadinstitute.org/millscripts/viewfeed.pl?side=xl&amp;cycle=1&amp;fixedMods=iaaC&amp;file=msdataSM/iPRG2012_nd/cpick_in/iPRG2012_nd.1756.6.2.pkl&amp;seq=KVMPALVVR</v>
      </c>
    </row>
    <row r="2257" spans="1:95" x14ac:dyDescent="0.2">
      <c r="A2257" s="3">
        <v>1975</v>
      </c>
      <c r="B2257" s="2" t="s">
        <v>5201</v>
      </c>
      <c r="C2257" s="2" t="s">
        <v>5202</v>
      </c>
      <c r="D2257" s="3">
        <v>5736</v>
      </c>
      <c r="E2257" s="3">
        <v>5733</v>
      </c>
      <c r="F2257" s="3">
        <v>36885</v>
      </c>
      <c r="G2257" s="3">
        <v>7488</v>
      </c>
      <c r="H2257" s="3">
        <v>25.255500000000001</v>
      </c>
      <c r="I2257" s="30">
        <v>547.27021999999999</v>
      </c>
      <c r="J2257" s="30">
        <v>547.2692174</v>
      </c>
      <c r="K2257" s="30">
        <v>1E-3</v>
      </c>
      <c r="L2257" s="3">
        <v>2</v>
      </c>
      <c r="M2257" s="3">
        <v>2</v>
      </c>
      <c r="N2257" s="10">
        <f t="shared" si="245"/>
        <v>1</v>
      </c>
      <c r="O2257" s="35">
        <v>2</v>
      </c>
      <c r="P2257" s="17"/>
      <c r="Q2257" s="40">
        <v>1093.5272600000001</v>
      </c>
      <c r="R2257" s="40">
        <v>547.26727000000005</v>
      </c>
      <c r="S2257" s="18">
        <f t="shared" si="246"/>
        <v>5.3904192003691547</v>
      </c>
      <c r="T2257" s="18">
        <f t="shared" si="247"/>
        <v>3.5584075765193925</v>
      </c>
      <c r="U2257" s="18">
        <f t="shared" si="248"/>
        <v>3.5266132394543992</v>
      </c>
      <c r="V2257" s="30">
        <v>547.26919999999996</v>
      </c>
      <c r="W2257" s="3" t="s">
        <v>47</v>
      </c>
      <c r="X2257" s="3" t="s">
        <v>47</v>
      </c>
      <c r="Y2257" s="3" t="s">
        <v>47</v>
      </c>
      <c r="Z2257" s="3" t="s">
        <v>47</v>
      </c>
      <c r="AA2257" s="3" t="s">
        <v>47</v>
      </c>
      <c r="AB2257" s="12" t="s">
        <v>52</v>
      </c>
      <c r="AC2257" s="3" t="s">
        <v>47</v>
      </c>
      <c r="AD2257" s="3" t="s">
        <v>47</v>
      </c>
      <c r="AE2257" s="3" t="s">
        <v>47</v>
      </c>
      <c r="AG2257" s="3" t="s">
        <v>47</v>
      </c>
      <c r="AH2257" s="3" t="s">
        <v>48</v>
      </c>
      <c r="AI2257" s="3" t="s">
        <v>47</v>
      </c>
      <c r="AK2257" s="3" t="s">
        <v>52</v>
      </c>
      <c r="AL2257" s="3" t="s">
        <v>52</v>
      </c>
      <c r="AM2257" s="3" t="s">
        <v>47</v>
      </c>
      <c r="AO2257" s="3" t="s">
        <v>47</v>
      </c>
      <c r="AU2257" s="3">
        <v>0</v>
      </c>
      <c r="AV2257" s="3">
        <v>12</v>
      </c>
      <c r="AW2257" s="3">
        <v>1</v>
      </c>
      <c r="AX2257" s="3">
        <v>12</v>
      </c>
      <c r="AY2257" s="3">
        <v>100</v>
      </c>
      <c r="AZ2257" s="6" t="str">
        <f t="shared" si="249"/>
        <v>1756.8</v>
      </c>
      <c r="BC2257" s="12" t="s">
        <v>5203</v>
      </c>
      <c r="BJ2257" s="12">
        <f t="shared" si="250"/>
        <v>0</v>
      </c>
      <c r="BK2257" s="12">
        <f t="shared" si="251"/>
        <v>0</v>
      </c>
      <c r="BP2257" s="3" t="s">
        <v>54</v>
      </c>
      <c r="BR2257" s="3" t="s">
        <v>54</v>
      </c>
      <c r="CQ2257" s="3" t="str">
        <f>CONCATENATE(baseURL!$A$1,baseURL!$B$1,baseURL!$C$1,".",C2257,".",L2257,".pkl&amp;seq=",BC2257,"&amp;varMods=Deamidated-N")</f>
        <v>http://proteomics.broadinstitute.org/millscripts/viewfeed.pl?side=xl&amp;cycle=1&amp;fixedMods=iaaC&amp;file=msdataSM/iPRG2012_nd/cpick_in/iPRG2012_nd.1756.8.2.pkl&amp;seq=DnSQVFGVAR&amp;varMods=Deamidated-N</v>
      </c>
    </row>
    <row r="2258" spans="1:95" x14ac:dyDescent="0.2">
      <c r="A2258" s="3">
        <v>5432</v>
      </c>
      <c r="B2258" s="2" t="s">
        <v>5204</v>
      </c>
      <c r="C2258" s="2" t="s">
        <v>5205</v>
      </c>
      <c r="D2258" s="3">
        <v>5737</v>
      </c>
      <c r="E2258" s="3">
        <v>5734</v>
      </c>
      <c r="F2258" s="3">
        <v>36899</v>
      </c>
      <c r="G2258" s="3">
        <v>7490</v>
      </c>
      <c r="H2258" s="3">
        <v>25.267600000000002</v>
      </c>
      <c r="I2258" s="30">
        <v>416.99518</v>
      </c>
      <c r="J2258" s="30">
        <v>416.99533839999998</v>
      </c>
      <c r="K2258" s="30">
        <v>-1.6000000000000001E-4</v>
      </c>
      <c r="L2258" s="3">
        <v>4</v>
      </c>
      <c r="M2258" s="3">
        <v>4</v>
      </c>
      <c r="N2258" s="10">
        <f t="shared" si="245"/>
        <v>1</v>
      </c>
      <c r="O2258" s="35">
        <v>4</v>
      </c>
      <c r="P2258" s="17"/>
      <c r="Q2258" s="40">
        <v>1664.9554599999999</v>
      </c>
      <c r="R2258" s="40">
        <v>416.99432000000002</v>
      </c>
      <c r="S2258" s="18">
        <f t="shared" si="246"/>
        <v>2.0623782117434084</v>
      </c>
      <c r="T2258" s="18">
        <f t="shared" si="247"/>
        <v>2.4422395009217479</v>
      </c>
      <c r="U2258" s="18">
        <f t="shared" si="248"/>
        <v>1.6307176557907732</v>
      </c>
      <c r="V2258" s="30">
        <v>416.995</v>
      </c>
      <c r="W2258" s="3" t="s">
        <v>47</v>
      </c>
      <c r="X2258" s="3" t="s">
        <v>47</v>
      </c>
      <c r="Y2258" s="3" t="s">
        <v>47</v>
      </c>
      <c r="Z2258" s="3" t="s">
        <v>47</v>
      </c>
      <c r="AA2258" s="3" t="s">
        <v>47</v>
      </c>
      <c r="AB2258" s="12" t="s">
        <v>47</v>
      </c>
      <c r="AC2258" s="3" t="s">
        <v>47</v>
      </c>
      <c r="AD2258" s="3" t="s">
        <v>47</v>
      </c>
      <c r="AE2258" s="3" t="s">
        <v>47</v>
      </c>
      <c r="AF2258" s="3" t="s">
        <v>47</v>
      </c>
      <c r="AG2258" s="3" t="s">
        <v>47</v>
      </c>
      <c r="AH2258" s="3" t="s">
        <v>47</v>
      </c>
      <c r="AI2258" s="3" t="s">
        <v>47</v>
      </c>
      <c r="AJ2258" s="3" t="s">
        <v>47</v>
      </c>
      <c r="AK2258" s="3" t="s">
        <v>47</v>
      </c>
      <c r="AL2258" s="3" t="s">
        <v>48</v>
      </c>
      <c r="AM2258" s="3" t="s">
        <v>47</v>
      </c>
      <c r="AU2258" s="3">
        <v>0</v>
      </c>
      <c r="AV2258" s="3">
        <v>16</v>
      </c>
      <c r="AW2258" s="3">
        <v>1</v>
      </c>
      <c r="AX2258" s="3">
        <v>16</v>
      </c>
      <c r="AY2258" s="3">
        <v>100</v>
      </c>
      <c r="AZ2258" s="6" t="str">
        <f t="shared" si="249"/>
        <v>1757.1</v>
      </c>
      <c r="BC2258" s="12" t="s">
        <v>5206</v>
      </c>
      <c r="BJ2258" s="12">
        <f t="shared" si="250"/>
        <v>0</v>
      </c>
      <c r="BK2258" s="12">
        <f t="shared" si="251"/>
        <v>0</v>
      </c>
      <c r="CQ2258" s="3" t="str">
        <f>CONCATENATE(baseURL!$A$1,baseURL!$B$1,baseURL!$C$1,".",C2258,".",L2258,".pkl&amp;seq=",BC2258)</f>
        <v>http://proteomics.broadinstitute.org/millscripts/viewfeed.pl?side=xl&amp;cycle=1&amp;fixedMods=iaaC&amp;file=msdataSM/iPRG2012_nd/cpick_in/iPRG2012_nd.1757.1.4.pkl&amp;seq=TKTPGPGGQAALRALAR</v>
      </c>
    </row>
    <row r="2259" spans="1:95" x14ac:dyDescent="0.2">
      <c r="A2259" s="3">
        <v>2989</v>
      </c>
      <c r="B2259" s="2" t="s">
        <v>5207</v>
      </c>
      <c r="C2259" s="2" t="s">
        <v>5208</v>
      </c>
      <c r="D2259" s="3">
        <v>5743</v>
      </c>
      <c r="E2259" s="3">
        <v>5740</v>
      </c>
      <c r="F2259" s="3">
        <v>36923</v>
      </c>
      <c r="G2259" s="3">
        <v>7497</v>
      </c>
      <c r="H2259" s="3">
        <v>25.2957</v>
      </c>
      <c r="I2259" s="30">
        <v>513.76346999999998</v>
      </c>
      <c r="J2259" s="30">
        <v>513.76458660000003</v>
      </c>
      <c r="K2259" s="30">
        <v>-1.1199999999999999E-3</v>
      </c>
      <c r="L2259" s="3">
        <v>2</v>
      </c>
      <c r="M2259" s="3">
        <v>2</v>
      </c>
      <c r="N2259" s="10">
        <f t="shared" si="245"/>
        <v>1</v>
      </c>
      <c r="O2259" s="35">
        <v>2</v>
      </c>
      <c r="P2259" s="17"/>
      <c r="Q2259" s="40">
        <v>1026.52145</v>
      </c>
      <c r="R2259" s="40">
        <v>513.76436000000001</v>
      </c>
      <c r="S2259" s="18">
        <f t="shared" si="246"/>
        <v>-1.7323116769460278</v>
      </c>
      <c r="T2259" s="18">
        <f t="shared" si="247"/>
        <v>0.44105823148001461</v>
      </c>
      <c r="U2259" s="18">
        <f t="shared" si="248"/>
        <v>0.46714022740404265</v>
      </c>
      <c r="V2259" s="30">
        <v>513.76459999999997</v>
      </c>
      <c r="X2259" s="3" t="s">
        <v>47</v>
      </c>
      <c r="Y2259" s="3" t="s">
        <v>47</v>
      </c>
      <c r="Z2259" s="3" t="s">
        <v>47</v>
      </c>
      <c r="AA2259" s="3" t="s">
        <v>47</v>
      </c>
      <c r="AB2259" s="12" t="s">
        <v>47</v>
      </c>
      <c r="AC2259" s="3" t="s">
        <v>47</v>
      </c>
      <c r="AE2259" s="3" t="s">
        <v>47</v>
      </c>
      <c r="AG2259" s="3" t="s">
        <v>65</v>
      </c>
      <c r="AI2259" s="3" t="s">
        <v>47</v>
      </c>
      <c r="AL2259" s="3" t="s">
        <v>47</v>
      </c>
      <c r="AN2259" s="3" t="s">
        <v>47</v>
      </c>
      <c r="AU2259" s="3">
        <v>1</v>
      </c>
      <c r="AV2259" s="3">
        <v>10</v>
      </c>
      <c r="AW2259" s="3">
        <v>1</v>
      </c>
      <c r="AX2259" s="3">
        <v>10</v>
      </c>
      <c r="AY2259" s="3">
        <v>100</v>
      </c>
      <c r="AZ2259" s="6" t="str">
        <f t="shared" si="249"/>
        <v>1758.4</v>
      </c>
      <c r="BC2259" s="12" t="s">
        <v>5209</v>
      </c>
      <c r="BJ2259" s="12">
        <f t="shared" si="250"/>
        <v>0</v>
      </c>
      <c r="BK2259" s="12">
        <f t="shared" si="251"/>
        <v>0</v>
      </c>
      <c r="CC2259" s="3" t="s">
        <v>5210</v>
      </c>
      <c r="CQ2259" s="3" t="str">
        <f>CONCATENATE(baseURL!$A$1,baseURL!$B$1,baseURL!$C$1,".",C2259,".",L2259,".pkl&amp;seq=",BC2259)</f>
        <v>http://proteomics.broadinstitute.org/millscripts/viewfeed.pl?side=xl&amp;cycle=1&amp;fixedMods=iaaC&amp;file=msdataSM/iPRG2012_nd/cpick_in/iPRG2012_nd.1758.4.2.pkl&amp;seq=SGFSSLSVSR</v>
      </c>
    </row>
    <row r="2260" spans="1:95" x14ac:dyDescent="0.2">
      <c r="A2260" s="3">
        <v>1323</v>
      </c>
      <c r="B2260" s="2" t="s">
        <v>5211</v>
      </c>
      <c r="C2260" s="2" t="s">
        <v>5212</v>
      </c>
      <c r="D2260" s="3">
        <v>5744</v>
      </c>
      <c r="E2260" s="3">
        <v>5741</v>
      </c>
      <c r="F2260" s="3">
        <v>36924</v>
      </c>
      <c r="G2260" s="3">
        <v>7498</v>
      </c>
      <c r="H2260" s="3">
        <v>25.298200000000001</v>
      </c>
      <c r="I2260" s="30">
        <v>523.94647999999995</v>
      </c>
      <c r="J2260" s="30">
        <v>523.94366449999995</v>
      </c>
      <c r="K2260" s="30">
        <v>2.82E-3</v>
      </c>
      <c r="L2260" s="3">
        <v>3</v>
      </c>
      <c r="M2260" s="3">
        <v>3</v>
      </c>
      <c r="N2260" s="10">
        <f t="shared" si="245"/>
        <v>1</v>
      </c>
      <c r="O2260" s="35">
        <v>3</v>
      </c>
      <c r="P2260" s="17"/>
      <c r="Q2260" s="40">
        <v>1569.82311</v>
      </c>
      <c r="R2260" s="40">
        <v>523.94588999999996</v>
      </c>
      <c r="S2260" s="18">
        <f t="shared" si="246"/>
        <v>1.1260704802710106</v>
      </c>
      <c r="T2260" s="18">
        <f t="shared" si="247"/>
        <v>-4.2475760235635232</v>
      </c>
      <c r="U2260" s="18">
        <f t="shared" si="248"/>
        <v>-4.1798209351880784</v>
      </c>
      <c r="V2260" s="30">
        <v>523.94370000000004</v>
      </c>
      <c r="X2260" s="3" t="s">
        <v>47</v>
      </c>
      <c r="Y2260" s="3" t="s">
        <v>47</v>
      </c>
      <c r="Z2260" s="3" t="s">
        <v>47</v>
      </c>
      <c r="AA2260" s="3" t="s">
        <v>47</v>
      </c>
      <c r="AB2260" s="12" t="s">
        <v>48</v>
      </c>
      <c r="AF2260" s="3" t="s">
        <v>48</v>
      </c>
      <c r="AG2260" s="3" t="s">
        <v>47</v>
      </c>
      <c r="AH2260" s="3" t="s">
        <v>48</v>
      </c>
      <c r="AL2260" s="3" t="s">
        <v>48</v>
      </c>
      <c r="AM2260" s="3" t="s">
        <v>48</v>
      </c>
      <c r="AU2260" s="3">
        <v>0</v>
      </c>
      <c r="AV2260" s="3">
        <v>5</v>
      </c>
      <c r="AW2260" s="3">
        <v>1</v>
      </c>
      <c r="AX2260" s="3">
        <v>5</v>
      </c>
      <c r="AY2260" s="3">
        <v>100</v>
      </c>
      <c r="AZ2260" s="6" t="str">
        <f t="shared" si="249"/>
        <v>1758.5</v>
      </c>
      <c r="BC2260" s="12" t="s">
        <v>5213</v>
      </c>
      <c r="BJ2260" s="12">
        <f t="shared" si="250"/>
        <v>0</v>
      </c>
      <c r="BK2260" s="12">
        <f t="shared" si="251"/>
        <v>0</v>
      </c>
      <c r="CQ2260" s="3" t="str">
        <f>CONCATENATE(baseURL!$A$1,baseURL!$B$1,baseURL!$C$1,".",C2260,".",L2260,".pkl&amp;seq=",BC2260)</f>
        <v>http://proteomics.broadinstitute.org/millscripts/viewfeed.pl?side=xl&amp;cycle=1&amp;fixedMods=iaaC&amp;file=msdataSM/iPRG2012_nd/cpick_in/iPRG2012_nd.1758.5.3.pkl&amp;seq=QSDNGDLAVKLANPK</v>
      </c>
    </row>
    <row r="2261" spans="1:95" x14ac:dyDescent="0.2">
      <c r="A2261" s="3">
        <v>4893</v>
      </c>
      <c r="B2261" s="2" t="s">
        <v>5214</v>
      </c>
      <c r="C2261" s="2" t="s">
        <v>5215</v>
      </c>
      <c r="D2261" s="3">
        <v>5746</v>
      </c>
      <c r="E2261" s="3">
        <v>5743</v>
      </c>
      <c r="F2261" s="3">
        <v>36926</v>
      </c>
      <c r="G2261" s="3">
        <v>7500</v>
      </c>
      <c r="H2261" s="3">
        <v>25.3032</v>
      </c>
      <c r="I2261" s="30">
        <v>535.28943000000004</v>
      </c>
      <c r="J2261" s="30">
        <v>535.28751609999995</v>
      </c>
      <c r="K2261" s="30">
        <v>1.91E-3</v>
      </c>
      <c r="L2261" s="3">
        <v>3</v>
      </c>
      <c r="M2261" s="3">
        <v>3</v>
      </c>
      <c r="N2261" s="10">
        <f t="shared" si="245"/>
        <v>1</v>
      </c>
      <c r="O2261" s="35">
        <v>3</v>
      </c>
      <c r="P2261" s="17"/>
      <c r="Q2261" s="40">
        <v>1603.8478700000001</v>
      </c>
      <c r="R2261" s="40">
        <v>535.28746999999998</v>
      </c>
      <c r="S2261" s="18">
        <f t="shared" si="246"/>
        <v>3.6615839336827678</v>
      </c>
      <c r="T2261" s="18">
        <f t="shared" si="247"/>
        <v>8.6121948573146076E-2</v>
      </c>
      <c r="U2261" s="18">
        <f t="shared" si="248"/>
        <v>-0.50440186840248025</v>
      </c>
      <c r="V2261" s="30">
        <v>535.28719999999998</v>
      </c>
      <c r="W2261" s="3" t="s">
        <v>47</v>
      </c>
      <c r="X2261" s="3" t="s">
        <v>47</v>
      </c>
      <c r="Y2261" s="3" t="s">
        <v>47</v>
      </c>
      <c r="Z2261" s="3" t="s">
        <v>47</v>
      </c>
      <c r="AA2261" s="3" t="s">
        <v>48</v>
      </c>
      <c r="AB2261" s="12" t="s">
        <v>47</v>
      </c>
      <c r="AC2261" s="3" t="s">
        <v>47</v>
      </c>
      <c r="AD2261" s="3" t="s">
        <v>47</v>
      </c>
      <c r="AE2261" s="3" t="s">
        <v>47</v>
      </c>
      <c r="AF2261" s="3" t="s">
        <v>47</v>
      </c>
      <c r="AG2261" s="3" t="s">
        <v>47</v>
      </c>
      <c r="AH2261" s="3" t="s">
        <v>47</v>
      </c>
      <c r="AI2261" s="3" t="s">
        <v>47</v>
      </c>
      <c r="AJ2261" s="3" t="s">
        <v>47</v>
      </c>
      <c r="AK2261" s="3" t="s">
        <v>47</v>
      </c>
      <c r="AL2261" s="3" t="s">
        <v>47</v>
      </c>
      <c r="AM2261" s="3" t="s">
        <v>47</v>
      </c>
      <c r="AN2261" s="3" t="s">
        <v>47</v>
      </c>
      <c r="AU2261" s="3">
        <v>0</v>
      </c>
      <c r="AV2261" s="3">
        <v>17</v>
      </c>
      <c r="AW2261" s="3">
        <v>1</v>
      </c>
      <c r="AX2261" s="3">
        <v>17</v>
      </c>
      <c r="AY2261" s="3">
        <v>100</v>
      </c>
      <c r="AZ2261" s="6" t="str">
        <f t="shared" si="249"/>
        <v>1758.7</v>
      </c>
      <c r="BC2261" s="12" t="s">
        <v>5216</v>
      </c>
      <c r="BJ2261" s="12">
        <f t="shared" si="250"/>
        <v>0</v>
      </c>
      <c r="BK2261" s="12">
        <f t="shared" si="251"/>
        <v>0</v>
      </c>
      <c r="CQ2261" s="3" t="str">
        <f>CONCATENATE(baseURL!$A$1,baseURL!$B$1,baseURL!$C$1,".",C2261,".",L2261,".pkl&amp;seq=",BC2261)</f>
        <v>http://proteomics.broadinstitute.org/millscripts/viewfeed.pl?side=xl&amp;cycle=1&amp;fixedMods=iaaC&amp;file=msdataSM/iPRG2012_nd/cpick_in/iPRG2012_nd.1758.7.3.pkl&amp;seq=FYQGKTGVVYNVTK</v>
      </c>
    </row>
    <row r="2262" spans="1:95" x14ac:dyDescent="0.2">
      <c r="A2262" s="3">
        <v>1220</v>
      </c>
      <c r="B2262" s="2" t="s">
        <v>5217</v>
      </c>
      <c r="C2262" s="2" t="s">
        <v>5218</v>
      </c>
      <c r="D2262" s="3">
        <v>5747</v>
      </c>
      <c r="E2262" s="3">
        <v>5744</v>
      </c>
      <c r="F2262" s="3">
        <v>36941</v>
      </c>
      <c r="G2262" s="3">
        <v>7502</v>
      </c>
      <c r="H2262" s="3">
        <v>25.311299999999999</v>
      </c>
      <c r="I2262" s="30">
        <v>430.92592000000002</v>
      </c>
      <c r="J2262" s="30">
        <v>430.92507310000002</v>
      </c>
      <c r="K2262" s="30">
        <v>8.4999999999999995E-4</v>
      </c>
      <c r="L2262" s="3">
        <v>0</v>
      </c>
      <c r="M2262" s="3">
        <v>3</v>
      </c>
      <c r="N2262" s="10">
        <f t="shared" si="245"/>
        <v>1</v>
      </c>
      <c r="O2262" s="35">
        <v>3</v>
      </c>
      <c r="P2262" s="17"/>
      <c r="Q2262" s="40">
        <v>1290.7602400000001</v>
      </c>
      <c r="R2262" s="40">
        <v>430.92493000000002</v>
      </c>
      <c r="S2262" s="18">
        <f t="shared" si="246"/>
        <v>2.2973839086116477</v>
      </c>
      <c r="T2262" s="18">
        <f t="shared" si="247"/>
        <v>0.33207640134096</v>
      </c>
      <c r="U2262" s="18">
        <f t="shared" si="248"/>
        <v>0.39450026706204994</v>
      </c>
      <c r="V2262" s="30">
        <v>430.92509999999999</v>
      </c>
      <c r="X2262" s="3" t="s">
        <v>47</v>
      </c>
      <c r="Y2262" s="3" t="s">
        <v>48</v>
      </c>
      <c r="Z2262" s="3" t="s">
        <v>47</v>
      </c>
      <c r="AA2262" s="3" t="s">
        <v>47</v>
      </c>
      <c r="AC2262" s="3" t="s">
        <v>47</v>
      </c>
      <c r="AE2262" s="3" t="s">
        <v>47</v>
      </c>
      <c r="AI2262" s="3" t="s">
        <v>48</v>
      </c>
      <c r="AK2262" s="3" t="s">
        <v>52</v>
      </c>
      <c r="AM2262" s="3" t="s">
        <v>47</v>
      </c>
      <c r="AU2262" s="3">
        <v>0</v>
      </c>
      <c r="AV2262" s="3">
        <v>6</v>
      </c>
      <c r="AW2262" s="3">
        <v>1</v>
      </c>
      <c r="AX2262" s="3">
        <v>6</v>
      </c>
      <c r="AY2262" s="3">
        <v>100</v>
      </c>
      <c r="AZ2262" s="6" t="str">
        <f t="shared" si="249"/>
        <v>1759.1</v>
      </c>
      <c r="BC2262" s="12" t="s">
        <v>5219</v>
      </c>
      <c r="BJ2262" s="12">
        <f t="shared" si="250"/>
        <v>0</v>
      </c>
      <c r="BK2262" s="12">
        <f t="shared" si="251"/>
        <v>0</v>
      </c>
      <c r="CQ2262" s="3" t="str">
        <f>CONCATENATE(baseURL!$A$1,baseURL!$B$1,baseURL!$C$1,".",C2262,".",L2262,".pkl&amp;seq=",BC2262)</f>
        <v>http://proteomics.broadinstitute.org/millscripts/viewfeed.pl?side=xl&amp;cycle=1&amp;fixedMods=iaaC&amp;file=msdataSM/iPRG2012_nd/cpick_in/iPRG2012_nd.1759.1.0.pkl&amp;seq=KMGVPYALVKGK</v>
      </c>
    </row>
    <row r="2263" spans="1:95" x14ac:dyDescent="0.2">
      <c r="A2263" s="3">
        <v>6126</v>
      </c>
      <c r="B2263" s="2" t="s">
        <v>5220</v>
      </c>
      <c r="C2263" s="2" t="s">
        <v>5221</v>
      </c>
      <c r="D2263" s="3">
        <v>5764</v>
      </c>
      <c r="E2263" s="3">
        <v>5761</v>
      </c>
      <c r="F2263" s="3">
        <v>36967</v>
      </c>
      <c r="G2263" s="3">
        <v>7520</v>
      </c>
      <c r="H2263" s="3">
        <v>25.3445</v>
      </c>
      <c r="I2263" s="30">
        <v>505.28458000000001</v>
      </c>
      <c r="J2263" s="30">
        <v>505.28267460000001</v>
      </c>
      <c r="K2263" s="30">
        <v>1.91E-3</v>
      </c>
      <c r="L2263" s="3">
        <v>3</v>
      </c>
      <c r="M2263" s="3">
        <v>3</v>
      </c>
      <c r="N2263" s="10">
        <f t="shared" si="245"/>
        <v>1</v>
      </c>
      <c r="O2263" s="35">
        <v>3</v>
      </c>
      <c r="P2263" s="17"/>
      <c r="Q2263" s="40">
        <v>1513.8332800000001</v>
      </c>
      <c r="R2263" s="40">
        <v>505.28260999999998</v>
      </c>
      <c r="S2263" s="18">
        <f t="shared" si="246"/>
        <v>3.8988082333339142</v>
      </c>
      <c r="T2263" s="18">
        <f t="shared" si="247"/>
        <v>0.12784924466363151</v>
      </c>
      <c r="U2263" s="18">
        <f t="shared" si="248"/>
        <v>-0.21769995201230136</v>
      </c>
      <c r="V2263" s="30">
        <v>505.28250000000003</v>
      </c>
      <c r="W2263" s="3" t="s">
        <v>47</v>
      </c>
      <c r="X2263" s="3" t="s">
        <v>47</v>
      </c>
      <c r="Y2263" s="3" t="s">
        <v>47</v>
      </c>
      <c r="Z2263" s="3" t="s">
        <v>47</v>
      </c>
      <c r="AA2263" s="3" t="s">
        <v>47</v>
      </c>
      <c r="AB2263" s="12" t="s">
        <v>47</v>
      </c>
      <c r="AC2263" s="3" t="s">
        <v>47</v>
      </c>
      <c r="AD2263" s="3" t="s">
        <v>47</v>
      </c>
      <c r="AE2263" s="3" t="s">
        <v>47</v>
      </c>
      <c r="AF2263" s="3" t="s">
        <v>47</v>
      </c>
      <c r="AG2263" s="3" t="s">
        <v>47</v>
      </c>
      <c r="AH2263" s="3" t="s">
        <v>47</v>
      </c>
      <c r="AI2263" s="3" t="s">
        <v>47</v>
      </c>
      <c r="AK2263" s="3" t="s">
        <v>47</v>
      </c>
      <c r="AL2263" s="3" t="s">
        <v>47</v>
      </c>
      <c r="AU2263" s="3">
        <v>0</v>
      </c>
      <c r="AV2263" s="3">
        <v>15</v>
      </c>
      <c r="AW2263" s="3">
        <v>1</v>
      </c>
      <c r="AX2263" s="3">
        <v>15</v>
      </c>
      <c r="AY2263" s="3">
        <v>100</v>
      </c>
      <c r="AZ2263" s="6" t="str">
        <f t="shared" si="249"/>
        <v>1760.6</v>
      </c>
      <c r="BC2263" s="12" t="s">
        <v>5129</v>
      </c>
      <c r="BJ2263" s="12">
        <f t="shared" si="250"/>
        <v>0</v>
      </c>
      <c r="BK2263" s="12">
        <f t="shared" si="251"/>
        <v>0</v>
      </c>
      <c r="CQ2263" s="3" t="str">
        <f>CONCATENATE(baseURL!$A$1,baseURL!$B$1,baseURL!$C$1,".",C2263,".",L2263,".pkl&amp;seq=",BC2263)</f>
        <v>http://proteomics.broadinstitute.org/millscripts/viewfeed.pl?side=xl&amp;cycle=1&amp;fixedMods=iaaC&amp;file=msdataSM/iPRG2012_nd/cpick_in/iPRG2012_nd.1760.6.3.pkl&amp;seq=ALQTANLALEKADR</v>
      </c>
    </row>
    <row r="2264" spans="1:95" x14ac:dyDescent="0.2">
      <c r="A2264" s="3">
        <v>2128</v>
      </c>
      <c r="B2264" s="2" t="s">
        <v>5222</v>
      </c>
      <c r="C2264" s="2" t="s">
        <v>5223</v>
      </c>
      <c r="D2264" s="3">
        <v>5765</v>
      </c>
      <c r="E2264" s="3">
        <v>5762</v>
      </c>
      <c r="F2264" s="3">
        <v>36968</v>
      </c>
      <c r="G2264" s="3">
        <v>7521</v>
      </c>
      <c r="H2264" s="3">
        <v>25.3462</v>
      </c>
      <c r="I2264" s="30">
        <v>589.28989999999999</v>
      </c>
      <c r="J2264" s="30">
        <v>589.29028189999997</v>
      </c>
      <c r="K2264" s="30">
        <v>-3.8000000000000002E-4</v>
      </c>
      <c r="L2264" s="3">
        <v>2</v>
      </c>
      <c r="M2264" s="3">
        <v>2</v>
      </c>
      <c r="N2264" s="10">
        <f t="shared" si="245"/>
        <v>1</v>
      </c>
      <c r="O2264" s="35">
        <v>2</v>
      </c>
      <c r="P2264" s="17"/>
      <c r="Q2264" s="40">
        <v>1177.5735500000001</v>
      </c>
      <c r="R2264" s="40">
        <v>589.29040999999995</v>
      </c>
      <c r="S2264" s="18">
        <f t="shared" si="246"/>
        <v>-0.86544764908515825</v>
      </c>
      <c r="T2264" s="18">
        <f t="shared" si="247"/>
        <v>-0.21738008596395292</v>
      </c>
      <c r="U2264" s="18">
        <f t="shared" si="248"/>
        <v>-0.35636079657998904</v>
      </c>
      <c r="V2264" s="30">
        <v>589.29020000000003</v>
      </c>
      <c r="W2264" s="3" t="s">
        <v>47</v>
      </c>
      <c r="X2264" s="3" t="s">
        <v>47</v>
      </c>
      <c r="Y2264" s="3" t="s">
        <v>47</v>
      </c>
      <c r="Z2264" s="3" t="s">
        <v>47</v>
      </c>
      <c r="AA2264" s="3" t="s">
        <v>65</v>
      </c>
      <c r="AB2264" s="12" t="s">
        <v>47</v>
      </c>
      <c r="AC2264" s="3" t="s">
        <v>47</v>
      </c>
      <c r="AD2264" s="3" t="s">
        <v>47</v>
      </c>
      <c r="AE2264" s="3" t="s">
        <v>47</v>
      </c>
      <c r="AF2264" s="3" t="s">
        <v>47</v>
      </c>
      <c r="AG2264" s="3" t="s">
        <v>47</v>
      </c>
      <c r="AH2264" s="3" t="s">
        <v>47</v>
      </c>
      <c r="AI2264" s="3" t="s">
        <v>47</v>
      </c>
      <c r="AJ2264" s="3" t="s">
        <v>48</v>
      </c>
      <c r="AK2264" s="3" t="s">
        <v>47</v>
      </c>
      <c r="AL2264" s="3" t="s">
        <v>52</v>
      </c>
      <c r="AN2264" s="3" t="s">
        <v>47</v>
      </c>
      <c r="AO2264" s="3" t="s">
        <v>47</v>
      </c>
      <c r="AU2264" s="3">
        <v>1</v>
      </c>
      <c r="AV2264" s="3">
        <v>15</v>
      </c>
      <c r="AW2264" s="3">
        <v>1</v>
      </c>
      <c r="AX2264" s="3">
        <v>15</v>
      </c>
      <c r="AY2264" s="3">
        <v>100</v>
      </c>
      <c r="AZ2264" s="6" t="str">
        <f t="shared" si="249"/>
        <v>1760.7</v>
      </c>
      <c r="BC2264" s="12" t="s">
        <v>5132</v>
      </c>
      <c r="BJ2264" s="12">
        <f t="shared" si="250"/>
        <v>0</v>
      </c>
      <c r="BK2264" s="12">
        <f t="shared" si="251"/>
        <v>0</v>
      </c>
      <c r="BO2264" s="3" t="s">
        <v>114</v>
      </c>
      <c r="BR2264" s="3" t="s">
        <v>114</v>
      </c>
      <c r="BW2264" s="3" t="s">
        <v>5224</v>
      </c>
      <c r="CQ2264" s="3" t="str">
        <f>CONCATENATE(baseURL!$A$1,baseURL!$B$1,baseURL!$C$1,".",C2264,".",L2264,".pkl&amp;seq=",BC2264,"&amp;varMods=pyroGlu-Q")</f>
        <v>http://proteomics.broadinstitute.org/millscripts/viewfeed.pl?side=xl&amp;cycle=1&amp;fixedMods=iaaC&amp;file=msdataSM/iPRG2012_nd/cpick_in/iPRG2012_nd.1760.7.2.pkl&amp;seq=qKYDADVLDK&amp;varMods=pyroGlu-Q</v>
      </c>
    </row>
    <row r="2265" spans="1:95" x14ac:dyDescent="0.2">
      <c r="A2265" s="3">
        <v>6500</v>
      </c>
      <c r="B2265" s="2" t="s">
        <v>5225</v>
      </c>
      <c r="C2265" s="2" t="s">
        <v>5226</v>
      </c>
      <c r="D2265" s="3">
        <v>5766</v>
      </c>
      <c r="E2265" s="3">
        <v>5763</v>
      </c>
      <c r="F2265" s="3">
        <v>36969</v>
      </c>
      <c r="G2265" s="3">
        <v>7522</v>
      </c>
      <c r="H2265" s="3">
        <v>25.348700000000001</v>
      </c>
      <c r="I2265" s="30">
        <v>649.36010999999996</v>
      </c>
      <c r="J2265" s="30">
        <v>649.35848620000002</v>
      </c>
      <c r="K2265" s="30">
        <v>1.6199999999999999E-3</v>
      </c>
      <c r="L2265" s="3">
        <v>2</v>
      </c>
      <c r="M2265" s="3">
        <v>2</v>
      </c>
      <c r="N2265" s="10">
        <f t="shared" si="245"/>
        <v>1</v>
      </c>
      <c r="O2265" s="35">
        <v>2</v>
      </c>
      <c r="P2265" s="17"/>
      <c r="Q2265" s="40">
        <v>1297.7110399999999</v>
      </c>
      <c r="R2265" s="40">
        <v>649.35915999999997</v>
      </c>
      <c r="S2265" s="18">
        <f t="shared" si="246"/>
        <v>1.4629808255710202</v>
      </c>
      <c r="T2265" s="18">
        <f t="shared" si="247"/>
        <v>-1.0376384002323866</v>
      </c>
      <c r="U2265" s="18">
        <f t="shared" si="248"/>
        <v>-0.86238869711236232</v>
      </c>
      <c r="V2265" s="30">
        <v>649.35860000000002</v>
      </c>
      <c r="W2265" s="3" t="s">
        <v>47</v>
      </c>
      <c r="X2265" s="3" t="s">
        <v>47</v>
      </c>
      <c r="Y2265" s="3" t="s">
        <v>47</v>
      </c>
      <c r="Z2265" s="3" t="s">
        <v>47</v>
      </c>
      <c r="AA2265" s="3" t="s">
        <v>48</v>
      </c>
      <c r="AB2265" s="12" t="s">
        <v>47</v>
      </c>
      <c r="AC2265" s="3" t="s">
        <v>47</v>
      </c>
      <c r="AD2265" s="3" t="s">
        <v>47</v>
      </c>
      <c r="AE2265" s="3" t="s">
        <v>47</v>
      </c>
      <c r="AF2265" s="3" t="s">
        <v>47</v>
      </c>
      <c r="AG2265" s="3" t="s">
        <v>47</v>
      </c>
      <c r="AH2265" s="3" t="s">
        <v>47</v>
      </c>
      <c r="AI2265" s="3" t="s">
        <v>47</v>
      </c>
      <c r="AJ2265" s="3" t="s">
        <v>47</v>
      </c>
      <c r="AK2265" s="3" t="s">
        <v>47</v>
      </c>
      <c r="AL2265" s="3" t="s">
        <v>47</v>
      </c>
      <c r="AU2265" s="3">
        <v>0</v>
      </c>
      <c r="AV2265" s="3">
        <v>15</v>
      </c>
      <c r="AW2265" s="3">
        <v>1</v>
      </c>
      <c r="AX2265" s="3">
        <v>15</v>
      </c>
      <c r="AY2265" s="3">
        <v>100</v>
      </c>
      <c r="AZ2265" s="6" t="str">
        <f t="shared" si="249"/>
        <v>1760.8</v>
      </c>
      <c r="BC2265" s="12" t="s">
        <v>5069</v>
      </c>
      <c r="BJ2265" s="12">
        <f t="shared" si="250"/>
        <v>0</v>
      </c>
      <c r="BK2265" s="12">
        <f t="shared" si="251"/>
        <v>0</v>
      </c>
      <c r="CQ2265" s="3" t="str">
        <f>CONCATENATE(baseURL!$A$1,baseURL!$B$1,baseURL!$C$1,".",C2265,".",L2265,".pkl&amp;seq=",BC2265)</f>
        <v>http://proteomics.broadinstitute.org/millscripts/viewfeed.pl?side=xl&amp;cycle=1&amp;fixedMods=iaaC&amp;file=msdataSM/iPRG2012_nd/cpick_in/iPRG2012_nd.1760.8.2.pkl&amp;seq=AVGGEVGASAALAPK</v>
      </c>
    </row>
    <row r="2266" spans="1:95" x14ac:dyDescent="0.2">
      <c r="A2266" s="3">
        <v>4055</v>
      </c>
      <c r="B2266" s="2" t="s">
        <v>5227</v>
      </c>
      <c r="C2266" s="2" t="s">
        <v>5228</v>
      </c>
      <c r="D2266" s="3">
        <v>5769</v>
      </c>
      <c r="E2266" s="3">
        <v>5766</v>
      </c>
      <c r="F2266" s="3">
        <v>36984</v>
      </c>
      <c r="G2266" s="3">
        <v>7526</v>
      </c>
      <c r="H2266" s="3">
        <v>25.361899999999999</v>
      </c>
      <c r="I2266" s="30">
        <v>421.75909000000001</v>
      </c>
      <c r="J2266" s="30">
        <v>421.7584655</v>
      </c>
      <c r="K2266" s="30">
        <v>6.2E-4</v>
      </c>
      <c r="L2266" s="3">
        <v>2</v>
      </c>
      <c r="M2266" s="3">
        <v>2</v>
      </c>
      <c r="N2266" s="10">
        <f t="shared" si="245"/>
        <v>1</v>
      </c>
      <c r="O2266" s="35">
        <v>2</v>
      </c>
      <c r="P2266" s="17"/>
      <c r="Q2266" s="40">
        <v>842.50942999999995</v>
      </c>
      <c r="R2266" s="40">
        <v>421.75835000000001</v>
      </c>
      <c r="S2266" s="18">
        <f t="shared" si="246"/>
        <v>1.7545592162135317</v>
      </c>
      <c r="T2266" s="18">
        <f t="shared" si="247"/>
        <v>0.2738534992670747</v>
      </c>
      <c r="U2266" s="18">
        <f t="shared" si="248"/>
        <v>-0.5927564919439966</v>
      </c>
      <c r="V2266" s="30">
        <v>421.75810000000001</v>
      </c>
      <c r="W2266" s="3" t="s">
        <v>47</v>
      </c>
      <c r="X2266" s="3" t="s">
        <v>47</v>
      </c>
      <c r="Y2266" s="3" t="s">
        <v>47</v>
      </c>
      <c r="Z2266" s="3" t="s">
        <v>47</v>
      </c>
      <c r="AA2266" s="3" t="s">
        <v>47</v>
      </c>
      <c r="AC2266" s="3" t="s">
        <v>47</v>
      </c>
      <c r="AE2266" s="3" t="s">
        <v>47</v>
      </c>
      <c r="AF2266" s="3" t="s">
        <v>47</v>
      </c>
      <c r="AG2266" s="3" t="s">
        <v>47</v>
      </c>
      <c r="AH2266" s="3" t="s">
        <v>52</v>
      </c>
      <c r="AI2266" s="3" t="s">
        <v>47</v>
      </c>
      <c r="AJ2266" s="3" t="s">
        <v>47</v>
      </c>
      <c r="AK2266" s="3" t="s">
        <v>52</v>
      </c>
      <c r="AL2266" s="3" t="s">
        <v>48</v>
      </c>
      <c r="AU2266" s="3">
        <v>0</v>
      </c>
      <c r="AV2266" s="3">
        <v>11</v>
      </c>
      <c r="AW2266" s="3">
        <v>1</v>
      </c>
      <c r="AX2266" s="3">
        <v>11</v>
      </c>
      <c r="AY2266" s="3">
        <v>100</v>
      </c>
      <c r="AZ2266" s="6" t="str">
        <f t="shared" si="249"/>
        <v>1761.2</v>
      </c>
      <c r="BC2266" s="12" t="s">
        <v>4707</v>
      </c>
      <c r="BJ2266" s="12">
        <f t="shared" si="250"/>
        <v>0</v>
      </c>
      <c r="BK2266" s="12">
        <f t="shared" si="251"/>
        <v>0</v>
      </c>
      <c r="CQ2266" s="3" t="str">
        <f>CONCATENATE(baseURL!$A$1,baseURL!$B$1,baseURL!$C$1,".",C2266,".",L2266,".pkl&amp;seq=",BC2266)</f>
        <v>http://proteomics.broadinstitute.org/millscripts/viewfeed.pl?side=xl&amp;cycle=1&amp;fixedMods=iaaC&amp;file=msdataSM/iPRG2012_nd/cpick_in/iPRG2012_nd.1761.2.2.pkl&amp;seq=VATVSLPR</v>
      </c>
    </row>
    <row r="2267" spans="1:95" x14ac:dyDescent="0.2">
      <c r="A2267" s="3">
        <v>3018</v>
      </c>
      <c r="B2267" s="2" t="s">
        <v>5229</v>
      </c>
      <c r="C2267" s="2" t="s">
        <v>5230</v>
      </c>
      <c r="D2267" s="3">
        <v>5772</v>
      </c>
      <c r="E2267" s="3">
        <v>5769</v>
      </c>
      <c r="F2267" s="3">
        <v>36987</v>
      </c>
      <c r="G2267" s="3">
        <v>7529</v>
      </c>
      <c r="H2267" s="3">
        <v>25.366900000000001</v>
      </c>
      <c r="I2267" s="30">
        <v>448.22734000000003</v>
      </c>
      <c r="J2267" s="30">
        <v>448.22579910000002</v>
      </c>
      <c r="K2267" s="30">
        <v>1.5399999999999999E-3</v>
      </c>
      <c r="L2267" s="3">
        <v>2</v>
      </c>
      <c r="M2267" s="3">
        <v>2</v>
      </c>
      <c r="N2267" s="10">
        <f t="shared" si="245"/>
        <v>1</v>
      </c>
      <c r="O2267" s="35">
        <v>2</v>
      </c>
      <c r="P2267" s="17"/>
      <c r="Q2267" s="40">
        <v>895.44545000000005</v>
      </c>
      <c r="R2267" s="40">
        <v>448.22636</v>
      </c>
      <c r="S2267" s="18">
        <f t="shared" si="246"/>
        <v>2.1863952847995112</v>
      </c>
      <c r="T2267" s="18">
        <f t="shared" si="247"/>
        <v>-1.2513766481342412</v>
      </c>
      <c r="U2267" s="18">
        <f t="shared" si="248"/>
        <v>-1.6955718535024595</v>
      </c>
      <c r="V2267" s="30">
        <v>448.22559999999999</v>
      </c>
      <c r="W2267" s="3" t="s">
        <v>47</v>
      </c>
      <c r="X2267" s="3" t="s">
        <v>47</v>
      </c>
      <c r="Y2267" s="3" t="s">
        <v>47</v>
      </c>
      <c r="Z2267" s="3" t="s">
        <v>47</v>
      </c>
      <c r="AA2267" s="3" t="s">
        <v>47</v>
      </c>
      <c r="AB2267" s="12" t="s">
        <v>47</v>
      </c>
      <c r="AC2267" s="3" t="s">
        <v>47</v>
      </c>
      <c r="AF2267" s="3" t="s">
        <v>47</v>
      </c>
      <c r="AG2267" s="3" t="s">
        <v>47</v>
      </c>
      <c r="AH2267" s="3" t="s">
        <v>47</v>
      </c>
      <c r="AI2267" s="3" t="s">
        <v>47</v>
      </c>
      <c r="AJ2267" s="3" t="s">
        <v>52</v>
      </c>
      <c r="AK2267" s="3" t="s">
        <v>47</v>
      </c>
      <c r="AL2267" s="3" t="s">
        <v>48</v>
      </c>
      <c r="AM2267" s="3" t="s">
        <v>47</v>
      </c>
      <c r="AO2267" s="3" t="s">
        <v>47</v>
      </c>
      <c r="AP2267" s="3" t="s">
        <v>47</v>
      </c>
      <c r="AU2267" s="3">
        <v>0</v>
      </c>
      <c r="AV2267" s="3">
        <v>15</v>
      </c>
      <c r="AW2267" s="3">
        <v>1</v>
      </c>
      <c r="AX2267" s="3">
        <v>15</v>
      </c>
      <c r="AY2267" s="3">
        <v>100</v>
      </c>
      <c r="AZ2267" s="6" t="str">
        <f t="shared" si="249"/>
        <v>1761.5</v>
      </c>
      <c r="BC2267" s="12" t="s">
        <v>5141</v>
      </c>
      <c r="BJ2267" s="12">
        <f t="shared" si="250"/>
        <v>1</v>
      </c>
      <c r="BK2267" s="12">
        <f t="shared" si="251"/>
        <v>0</v>
      </c>
      <c r="CQ2267" s="3" t="str">
        <f>CONCATENATE(baseURL!$A$1,baseURL!$B$1,baseURL!$C$1,".",C2267,".",L2267,".pkl&amp;seq=",BC2267)</f>
        <v>http://proteomics.broadinstitute.org/millscripts/viewfeed.pl?side=xl&amp;cycle=1&amp;fixedMods=iaaC&amp;file=msdataSM/iPRG2012_nd/cpick_in/iPRG2012_nd.1761.5.2.pkl&amp;seq=YGLNLCR</v>
      </c>
    </row>
    <row r="2268" spans="1:95" x14ac:dyDescent="0.2">
      <c r="A2268" s="3">
        <v>6866</v>
      </c>
      <c r="B2268" s="2" t="s">
        <v>5231</v>
      </c>
      <c r="C2268" s="2" t="s">
        <v>5220</v>
      </c>
      <c r="D2268" s="3">
        <v>5774</v>
      </c>
      <c r="E2268" s="3">
        <v>5771</v>
      </c>
      <c r="F2268" s="3">
        <v>36989</v>
      </c>
      <c r="G2268" s="3">
        <v>7531</v>
      </c>
      <c r="H2268" s="3">
        <v>25.370200000000001</v>
      </c>
      <c r="I2268" s="30">
        <v>495.76796000000002</v>
      </c>
      <c r="J2268" s="30">
        <v>495.76519999999999</v>
      </c>
      <c r="K2268" s="30">
        <v>2.7599999999999999E-3</v>
      </c>
      <c r="L2268" s="3">
        <v>0</v>
      </c>
      <c r="M2268" s="3">
        <v>2</v>
      </c>
      <c r="N2268" s="10">
        <f t="shared" si="245"/>
        <v>1</v>
      </c>
      <c r="O2268" s="35">
        <v>2</v>
      </c>
      <c r="P2268" s="17"/>
      <c r="Q2268" s="40">
        <v>990.52232000000004</v>
      </c>
      <c r="R2268" s="40">
        <v>495.76479999999998</v>
      </c>
      <c r="S2268" s="18">
        <f t="shared" si="246"/>
        <v>6.3739902470620926</v>
      </c>
      <c r="T2268" s="18">
        <f t="shared" si="247"/>
        <v>0.80683420850628895</v>
      </c>
      <c r="U2268" s="18">
        <f t="shared" si="248"/>
        <v>0.80683420850628895</v>
      </c>
      <c r="V2268" s="30">
        <v>495.76519999999999</v>
      </c>
      <c r="X2268" s="3" t="s">
        <v>47</v>
      </c>
      <c r="Y2268" s="3" t="s">
        <v>47</v>
      </c>
      <c r="Z2268" s="3" t="s">
        <v>47</v>
      </c>
      <c r="AA2268" s="3" t="s">
        <v>47</v>
      </c>
      <c r="AB2268" s="12" t="s">
        <v>47</v>
      </c>
      <c r="AC2268" s="3" t="s">
        <v>47</v>
      </c>
      <c r="AD2268" s="3" t="s">
        <v>47</v>
      </c>
      <c r="AE2268" s="3" t="s">
        <v>47</v>
      </c>
      <c r="AF2268" s="3" t="s">
        <v>48</v>
      </c>
      <c r="AG2268" s="3" t="s">
        <v>47</v>
      </c>
      <c r="AH2268" s="3" t="s">
        <v>47</v>
      </c>
      <c r="AI2268" s="3" t="s">
        <v>47</v>
      </c>
      <c r="AK2268" s="3" t="s">
        <v>47</v>
      </c>
      <c r="AL2268" s="3" t="s">
        <v>47</v>
      </c>
      <c r="AM2268" s="3" t="s">
        <v>47</v>
      </c>
      <c r="AN2268" s="3" t="s">
        <v>47</v>
      </c>
      <c r="AO2268" s="3" t="s">
        <v>47</v>
      </c>
      <c r="AP2268" s="3" t="s">
        <v>47</v>
      </c>
      <c r="AU2268" s="3">
        <v>0</v>
      </c>
      <c r="AV2268" s="3">
        <v>17</v>
      </c>
      <c r="AW2268" s="3">
        <v>1</v>
      </c>
      <c r="AX2268" s="3">
        <v>17</v>
      </c>
      <c r="AY2268" s="3">
        <v>100</v>
      </c>
      <c r="AZ2268" s="6" t="str">
        <f t="shared" si="249"/>
        <v>1761.7</v>
      </c>
      <c r="BC2268" s="12" t="s">
        <v>5232</v>
      </c>
      <c r="BJ2268" s="12">
        <f t="shared" si="250"/>
        <v>1</v>
      </c>
      <c r="BK2268" s="12">
        <f t="shared" si="251"/>
        <v>0</v>
      </c>
      <c r="CQ2268" s="3" t="str">
        <f>CONCATENATE(baseURL!$A$1,baseURL!$B$1,baseURL!$C$1,".",C2268,".",L2268,".pkl&amp;seq=",BC2268)</f>
        <v>http://proteomics.broadinstitute.org/millscripts/viewfeed.pl?side=xl&amp;cycle=1&amp;fixedMods=iaaC&amp;file=msdataSM/iPRG2012_nd/cpick_in/iPRG2012_nd.1761.7.0.pkl&amp;seq=VACQLLMR</v>
      </c>
    </row>
    <row r="2269" spans="1:95" x14ac:dyDescent="0.2">
      <c r="A2269" s="3">
        <v>5604</v>
      </c>
      <c r="B2269" s="2" t="s">
        <v>5233</v>
      </c>
      <c r="C2269" s="2" t="s">
        <v>5222</v>
      </c>
      <c r="D2269" s="3">
        <v>5775</v>
      </c>
      <c r="E2269" s="3">
        <v>5772</v>
      </c>
      <c r="F2269" s="3">
        <v>36990</v>
      </c>
      <c r="G2269" s="3">
        <v>7532</v>
      </c>
      <c r="H2269" s="3">
        <v>25.372699999999998</v>
      </c>
      <c r="I2269" s="30">
        <v>521.93524000000002</v>
      </c>
      <c r="J2269" s="30">
        <v>521.93408380000005</v>
      </c>
      <c r="K2269" s="30">
        <v>1.16E-3</v>
      </c>
      <c r="L2269" s="3">
        <v>3</v>
      </c>
      <c r="M2269" s="3">
        <v>3</v>
      </c>
      <c r="N2269" s="10">
        <f t="shared" si="245"/>
        <v>1</v>
      </c>
      <c r="O2269" s="35">
        <v>3</v>
      </c>
      <c r="P2269" s="17"/>
      <c r="Q2269" s="40">
        <v>1563.78739</v>
      </c>
      <c r="R2269" s="40">
        <v>521.93398000000002</v>
      </c>
      <c r="S2269" s="18">
        <f t="shared" si="246"/>
        <v>2.4140984267819414</v>
      </c>
      <c r="T2269" s="18">
        <f t="shared" si="247"/>
        <v>0.19887572760354857</v>
      </c>
      <c r="U2269" s="18">
        <f t="shared" si="248"/>
        <v>-0.34487120382599162</v>
      </c>
      <c r="V2269" s="30">
        <v>521.93380000000002</v>
      </c>
      <c r="W2269" s="3" t="s">
        <v>47</v>
      </c>
      <c r="X2269" s="3" t="s">
        <v>47</v>
      </c>
      <c r="Y2269" s="3" t="s">
        <v>47</v>
      </c>
      <c r="Z2269" s="3" t="s">
        <v>47</v>
      </c>
      <c r="AA2269" s="3" t="s">
        <v>47</v>
      </c>
      <c r="AB2269" s="12" t="s">
        <v>47</v>
      </c>
      <c r="AC2269" s="3" t="s">
        <v>47</v>
      </c>
      <c r="AD2269" s="3" t="s">
        <v>47</v>
      </c>
      <c r="AE2269" s="3" t="s">
        <v>47</v>
      </c>
      <c r="AF2269" s="3" t="s">
        <v>47</v>
      </c>
      <c r="AG2269" s="3" t="s">
        <v>47</v>
      </c>
      <c r="AH2269" s="3" t="s">
        <v>47</v>
      </c>
      <c r="AI2269" s="3" t="s">
        <v>47</v>
      </c>
      <c r="AJ2269" s="3" t="s">
        <v>47</v>
      </c>
      <c r="AK2269" s="3" t="s">
        <v>47</v>
      </c>
      <c r="AL2269" s="3" t="s">
        <v>47</v>
      </c>
      <c r="AM2269" s="3" t="s">
        <v>48</v>
      </c>
      <c r="AU2269" s="3">
        <v>0</v>
      </c>
      <c r="AV2269" s="3">
        <v>16</v>
      </c>
      <c r="AW2269" s="3">
        <v>1</v>
      </c>
      <c r="AX2269" s="3">
        <v>16</v>
      </c>
      <c r="AY2269" s="3">
        <v>100</v>
      </c>
      <c r="AZ2269" s="6" t="str">
        <f t="shared" si="249"/>
        <v>1761.8</v>
      </c>
      <c r="BC2269" s="12" t="s">
        <v>5147</v>
      </c>
      <c r="BJ2269" s="12">
        <f t="shared" si="250"/>
        <v>0</v>
      </c>
      <c r="BK2269" s="12">
        <f t="shared" si="251"/>
        <v>0</v>
      </c>
      <c r="CQ2269" s="3" t="str">
        <f>CONCATENATE(baseURL!$A$1,baseURL!$B$1,baseURL!$C$1,".",C2269,".",L2269,".pkl&amp;seq=",BC2269)</f>
        <v>http://proteomics.broadinstitute.org/millscripts/viewfeed.pl?side=xl&amp;cycle=1&amp;fixedMods=iaaC&amp;file=msdataSM/iPRG2012_nd/cpick_in/iPRG2012_nd.1761.8.3.pkl&amp;seq=AVQDNGESAFRTLR</v>
      </c>
    </row>
    <row r="2270" spans="1:95" x14ac:dyDescent="0.2">
      <c r="A2270" s="3">
        <v>1316</v>
      </c>
      <c r="B2270" s="2" t="s">
        <v>5234</v>
      </c>
      <c r="C2270" s="2" t="s">
        <v>5227</v>
      </c>
      <c r="D2270" s="3">
        <v>5779</v>
      </c>
      <c r="E2270" s="3">
        <v>5776</v>
      </c>
      <c r="F2270" s="3">
        <v>37006</v>
      </c>
      <c r="G2270" s="3">
        <v>7537</v>
      </c>
      <c r="H2270" s="3">
        <v>25.387799999999999</v>
      </c>
      <c r="I2270" s="30">
        <v>477.93587000000002</v>
      </c>
      <c r="J2270" s="30">
        <v>477.93571880000002</v>
      </c>
      <c r="K2270" s="30">
        <v>1.4999999999999999E-4</v>
      </c>
      <c r="L2270" s="3">
        <v>3</v>
      </c>
      <c r="M2270" s="3">
        <v>3</v>
      </c>
      <c r="N2270" s="10">
        <f t="shared" si="245"/>
        <v>1</v>
      </c>
      <c r="O2270" s="35">
        <v>3</v>
      </c>
      <c r="P2270" s="17"/>
      <c r="Q2270" s="40">
        <v>1431.79142</v>
      </c>
      <c r="R2270" s="40">
        <v>477.93531999999999</v>
      </c>
      <c r="S2270" s="18">
        <f t="shared" si="246"/>
        <v>1.1507833320049854</v>
      </c>
      <c r="T2270" s="18">
        <f t="shared" si="247"/>
        <v>0.83442253237881026</v>
      </c>
      <c r="U2270" s="18">
        <f t="shared" si="248"/>
        <v>0.79508666571646214</v>
      </c>
      <c r="V2270" s="30">
        <v>477.9357</v>
      </c>
      <c r="X2270" s="3" t="s">
        <v>47</v>
      </c>
      <c r="Y2270" s="3" t="s">
        <v>48</v>
      </c>
      <c r="Z2270" s="3" t="s">
        <v>47</v>
      </c>
      <c r="AA2270" s="3" t="s">
        <v>47</v>
      </c>
      <c r="AE2270" s="3" t="s">
        <v>48</v>
      </c>
      <c r="AG2270" s="3" t="s">
        <v>48</v>
      </c>
      <c r="AH2270" s="3" t="s">
        <v>48</v>
      </c>
      <c r="AP2270" s="3" t="s">
        <v>52</v>
      </c>
      <c r="AU2270" s="3">
        <v>0</v>
      </c>
      <c r="AV2270" s="3">
        <v>3</v>
      </c>
      <c r="AW2270" s="3">
        <v>1</v>
      </c>
      <c r="AX2270" s="3">
        <v>3</v>
      </c>
      <c r="AY2270" s="3">
        <v>100</v>
      </c>
      <c r="AZ2270" s="6" t="str">
        <f t="shared" si="249"/>
        <v>1762.3</v>
      </c>
      <c r="BC2270" s="12" t="s">
        <v>5235</v>
      </c>
      <c r="BJ2270" s="12">
        <f t="shared" si="250"/>
        <v>0</v>
      </c>
      <c r="BK2270" s="12">
        <f t="shared" si="251"/>
        <v>0</v>
      </c>
      <c r="CQ2270" s="3" t="str">
        <f>CONCATENATE(baseURL!$A$1,baseURL!$B$1,baseURL!$C$1,".",C2270,".",L2270,".pkl&amp;seq=",BC2270)</f>
        <v>http://proteomics.broadinstitute.org/millscripts/viewfeed.pl?side=xl&amp;cycle=1&amp;fixedMods=iaaC&amp;file=msdataSM/iPRG2012_nd/cpick_in/iPRG2012_nd.1762.3.3.pkl&amp;seq=STLSARELQTAVR</v>
      </c>
    </row>
    <row r="2271" spans="1:95" x14ac:dyDescent="0.2">
      <c r="A2271" s="3">
        <v>4790</v>
      </c>
      <c r="B2271" s="2" t="s">
        <v>5236</v>
      </c>
      <c r="C2271" s="2" t="s">
        <v>5237</v>
      </c>
      <c r="D2271" s="3">
        <v>5780</v>
      </c>
      <c r="E2271" s="3">
        <v>5777</v>
      </c>
      <c r="F2271" s="3">
        <v>37007</v>
      </c>
      <c r="G2271" s="3">
        <v>7538</v>
      </c>
      <c r="H2271" s="3">
        <v>25.389399999999998</v>
      </c>
      <c r="I2271" s="30">
        <v>490.75161000000003</v>
      </c>
      <c r="J2271" s="30">
        <v>490.75070340000002</v>
      </c>
      <c r="K2271" s="30">
        <v>9.1E-4</v>
      </c>
      <c r="L2271" s="3">
        <v>2</v>
      </c>
      <c r="M2271" s="3">
        <v>2</v>
      </c>
      <c r="N2271" s="10">
        <f t="shared" si="245"/>
        <v>1</v>
      </c>
      <c r="O2271" s="35">
        <v>2</v>
      </c>
      <c r="P2271" s="17"/>
      <c r="Q2271" s="40">
        <v>980.49350000000004</v>
      </c>
      <c r="R2271" s="40">
        <v>490.75038999999998</v>
      </c>
      <c r="S2271" s="18">
        <f t="shared" si="246"/>
        <v>2.4859888548355187</v>
      </c>
      <c r="T2271" s="18">
        <f t="shared" si="247"/>
        <v>0.63861385833774886</v>
      </c>
      <c r="U2271" s="18">
        <f t="shared" si="248"/>
        <v>0.42791611441864602</v>
      </c>
      <c r="V2271" s="30">
        <v>490.75060000000002</v>
      </c>
      <c r="W2271" s="3" t="s">
        <v>47</v>
      </c>
      <c r="X2271" s="3" t="s">
        <v>47</v>
      </c>
      <c r="Y2271" s="3" t="s">
        <v>47</v>
      </c>
      <c r="Z2271" s="3" t="s">
        <v>47</v>
      </c>
      <c r="AA2271" s="3" t="s">
        <v>47</v>
      </c>
      <c r="AB2271" s="12" t="s">
        <v>47</v>
      </c>
      <c r="AC2271" s="3" t="s">
        <v>47</v>
      </c>
      <c r="AD2271" s="3" t="s">
        <v>47</v>
      </c>
      <c r="AE2271" s="3" t="s">
        <v>47</v>
      </c>
      <c r="AF2271" s="3" t="s">
        <v>47</v>
      </c>
      <c r="AG2271" s="3" t="s">
        <v>47</v>
      </c>
      <c r="AH2271" s="3" t="s">
        <v>47</v>
      </c>
      <c r="AI2271" s="3" t="s">
        <v>47</v>
      </c>
      <c r="AJ2271" s="3" t="s">
        <v>47</v>
      </c>
      <c r="AK2271" s="3" t="s">
        <v>48</v>
      </c>
      <c r="AL2271" s="3" t="s">
        <v>47</v>
      </c>
      <c r="AM2271" s="3" t="s">
        <v>47</v>
      </c>
      <c r="AN2271" s="3" t="s">
        <v>47</v>
      </c>
      <c r="AU2271" s="3">
        <v>0</v>
      </c>
      <c r="AV2271" s="3">
        <v>17</v>
      </c>
      <c r="AW2271" s="3">
        <v>1</v>
      </c>
      <c r="AX2271" s="3">
        <v>17</v>
      </c>
      <c r="AY2271" s="3">
        <v>100</v>
      </c>
      <c r="AZ2271" s="6" t="str">
        <f t="shared" si="249"/>
        <v>1762.4</v>
      </c>
      <c r="BC2271" s="12" t="s">
        <v>5157</v>
      </c>
      <c r="BJ2271" s="12">
        <f t="shared" si="250"/>
        <v>0</v>
      </c>
      <c r="BK2271" s="12">
        <f t="shared" si="251"/>
        <v>0</v>
      </c>
      <c r="CQ2271" s="3" t="str">
        <f>CONCATENATE(baseURL!$A$1,baseURL!$B$1,baseURL!$C$1,".",C2271,".",L2271,".pkl&amp;seq=",BC2271)</f>
        <v>http://proteomics.broadinstitute.org/millscripts/viewfeed.pl?side=xl&amp;cycle=1&amp;fixedMods=iaaC&amp;file=msdataSM/iPRG2012_nd/cpick_in/iPRG2012_nd.1762.4.2.pkl&amp;seq=ELDAEYLK</v>
      </c>
    </row>
    <row r="2272" spans="1:95" x14ac:dyDescent="0.2">
      <c r="A2272" s="3">
        <v>4895</v>
      </c>
      <c r="B2272" s="2" t="s">
        <v>5240</v>
      </c>
      <c r="C2272" s="2" t="s">
        <v>5229</v>
      </c>
      <c r="D2272" s="3">
        <v>5782</v>
      </c>
      <c r="E2272" s="3">
        <v>5779</v>
      </c>
      <c r="F2272" s="3">
        <v>37009</v>
      </c>
      <c r="G2272" s="3">
        <v>7540</v>
      </c>
      <c r="H2272" s="3">
        <v>25.394400000000001</v>
      </c>
      <c r="I2272" s="30">
        <v>600.83412999999996</v>
      </c>
      <c r="J2272" s="30">
        <v>600.83251589999998</v>
      </c>
      <c r="K2272" s="30">
        <v>1.6100000000000001E-3</v>
      </c>
      <c r="L2272" s="3">
        <v>2</v>
      </c>
      <c r="M2272" s="3">
        <v>2</v>
      </c>
      <c r="N2272" s="10">
        <f t="shared" si="245"/>
        <v>1</v>
      </c>
      <c r="O2272" s="35">
        <v>2</v>
      </c>
      <c r="P2272" s="17"/>
      <c r="Q2272" s="40">
        <v>1200.6582800000001</v>
      </c>
      <c r="R2272" s="40">
        <v>600.83277999999996</v>
      </c>
      <c r="S2272" s="18">
        <f t="shared" si="246"/>
        <v>2.2468814035116109</v>
      </c>
      <c r="T2272" s="18">
        <f t="shared" si="247"/>
        <v>-0.43955657675872245</v>
      </c>
      <c r="U2272" s="18">
        <f t="shared" si="248"/>
        <v>-0.29958418713488144</v>
      </c>
      <c r="V2272" s="30">
        <v>600.83259999999996</v>
      </c>
      <c r="W2272" s="3" t="s">
        <v>47</v>
      </c>
      <c r="X2272" s="3" t="s">
        <v>47</v>
      </c>
      <c r="Y2272" s="3" t="s">
        <v>47</v>
      </c>
      <c r="Z2272" s="3" t="s">
        <v>47</v>
      </c>
      <c r="AA2272" s="3" t="s">
        <v>48</v>
      </c>
      <c r="AB2272" s="12" t="s">
        <v>47</v>
      </c>
      <c r="AC2272" s="3" t="s">
        <v>47</v>
      </c>
      <c r="AD2272" s="3" t="s">
        <v>47</v>
      </c>
      <c r="AE2272" s="3" t="s">
        <v>47</v>
      </c>
      <c r="AF2272" s="3" t="s">
        <v>47</v>
      </c>
      <c r="AG2272" s="3" t="s">
        <v>47</v>
      </c>
      <c r="AH2272" s="3" t="s">
        <v>47</v>
      </c>
      <c r="AI2272" s="3" t="s">
        <v>47</v>
      </c>
      <c r="AJ2272" s="3" t="s">
        <v>47</v>
      </c>
      <c r="AK2272" s="3" t="s">
        <v>47</v>
      </c>
      <c r="AL2272" s="3" t="s">
        <v>47</v>
      </c>
      <c r="AM2272" s="3" t="s">
        <v>47</v>
      </c>
      <c r="AN2272" s="3" t="s">
        <v>47</v>
      </c>
      <c r="AU2272" s="3">
        <v>0</v>
      </c>
      <c r="AV2272" s="3">
        <v>17</v>
      </c>
      <c r="AW2272" s="3">
        <v>1</v>
      </c>
      <c r="AX2272" s="3">
        <v>17</v>
      </c>
      <c r="AY2272" s="3">
        <v>100</v>
      </c>
      <c r="AZ2272" s="6" t="str">
        <f t="shared" si="249"/>
        <v>1762.6</v>
      </c>
      <c r="BC2272" s="12" t="s">
        <v>5163</v>
      </c>
      <c r="BJ2272" s="12">
        <f t="shared" si="250"/>
        <v>0</v>
      </c>
      <c r="BK2272" s="12">
        <f t="shared" si="251"/>
        <v>0</v>
      </c>
      <c r="CQ2272" s="3" t="str">
        <f>CONCATENATE(baseURL!$A$1,baseURL!$B$1,baseURL!$C$1,".",C2272,".",L2272,".pkl&amp;seq=",BC2272)</f>
        <v>http://proteomics.broadinstitute.org/millscripts/viewfeed.pl?side=xl&amp;cycle=1&amp;fixedMods=iaaC&amp;file=msdataSM/iPRG2012_nd/cpick_in/iPRG2012_nd.1762.6.2.pkl&amp;seq=LLNTNVDGNLK</v>
      </c>
    </row>
    <row r="2273" spans="1:95" x14ac:dyDescent="0.2">
      <c r="A2273" s="3">
        <v>4560</v>
      </c>
      <c r="B2273" s="2" t="s">
        <v>5241</v>
      </c>
      <c r="C2273" s="2" t="s">
        <v>5242</v>
      </c>
      <c r="D2273" s="3">
        <v>5783</v>
      </c>
      <c r="E2273" s="3">
        <v>5780</v>
      </c>
      <c r="F2273" s="3">
        <v>37010</v>
      </c>
      <c r="G2273" s="3">
        <v>7541</v>
      </c>
      <c r="H2273" s="3">
        <v>25.396899999999999</v>
      </c>
      <c r="I2273" s="30">
        <v>626.31569999999999</v>
      </c>
      <c r="J2273" s="30">
        <v>626.31527510000001</v>
      </c>
      <c r="K2273" s="30">
        <v>4.2000000000000002E-4</v>
      </c>
      <c r="L2273" s="3">
        <v>0</v>
      </c>
      <c r="M2273" s="3">
        <v>3</v>
      </c>
      <c r="N2273" s="10">
        <f t="shared" si="245"/>
        <v>1</v>
      </c>
      <c r="O2273" s="35">
        <v>3</v>
      </c>
      <c r="P2273" s="17"/>
      <c r="Q2273" s="40">
        <v>1876.93004</v>
      </c>
      <c r="R2273" s="40">
        <v>626.31485999999995</v>
      </c>
      <c r="S2273" s="18">
        <f t="shared" si="246"/>
        <v>1.3411784610048272</v>
      </c>
      <c r="T2273" s="18">
        <f t="shared" si="247"/>
        <v>0.66276568953630699</v>
      </c>
      <c r="U2273" s="18">
        <f t="shared" si="248"/>
        <v>0.54285794855813774</v>
      </c>
      <c r="V2273" s="30">
        <v>626.3152</v>
      </c>
      <c r="W2273" s="3" t="s">
        <v>47</v>
      </c>
      <c r="X2273" s="3" t="s">
        <v>47</v>
      </c>
      <c r="Y2273" s="3" t="s">
        <v>47</v>
      </c>
      <c r="Z2273" s="3" t="s">
        <v>47</v>
      </c>
      <c r="AA2273" s="3" t="s">
        <v>47</v>
      </c>
      <c r="AB2273" s="12" t="s">
        <v>47</v>
      </c>
      <c r="AC2273" s="3" t="s">
        <v>47</v>
      </c>
      <c r="AD2273" s="3" t="s">
        <v>47</v>
      </c>
      <c r="AE2273" s="3" t="s">
        <v>47</v>
      </c>
      <c r="AF2273" s="3" t="s">
        <v>48</v>
      </c>
      <c r="AG2273" s="3" t="s">
        <v>47</v>
      </c>
      <c r="AH2273" s="3" t="s">
        <v>47</v>
      </c>
      <c r="AI2273" s="3" t="s">
        <v>48</v>
      </c>
      <c r="AK2273" s="3" t="s">
        <v>52</v>
      </c>
      <c r="AM2273" s="3" t="s">
        <v>48</v>
      </c>
      <c r="AU2273" s="3">
        <v>0</v>
      </c>
      <c r="AV2273" s="3">
        <v>11</v>
      </c>
      <c r="AW2273" s="3">
        <v>1</v>
      </c>
      <c r="AX2273" s="3">
        <v>11</v>
      </c>
      <c r="AY2273" s="3">
        <v>100</v>
      </c>
      <c r="AZ2273" s="6" t="str">
        <f t="shared" si="249"/>
        <v>1762.7</v>
      </c>
      <c r="BC2273" s="12" t="s">
        <v>5243</v>
      </c>
      <c r="BJ2273" s="12">
        <f t="shared" si="250"/>
        <v>0</v>
      </c>
      <c r="BK2273" s="12">
        <f t="shared" si="251"/>
        <v>0</v>
      </c>
      <c r="CQ2273" s="3" t="str">
        <f>CONCATENATE(baseURL!$A$1,baseURL!$B$1,baseURL!$C$1,".",C2273,".",L2273,".pkl&amp;seq=",BC2273)</f>
        <v>http://proteomics.broadinstitute.org/millscripts/viewfeed.pl?side=xl&amp;cycle=1&amp;fixedMods=iaaC&amp;file=msdataSM/iPRG2012_nd/cpick_in/iPRG2012_nd.1762.7.0.pkl&amp;seq=LLYGHLDDPHGQDLQR</v>
      </c>
    </row>
    <row r="2274" spans="1:95" x14ac:dyDescent="0.2">
      <c r="A2274" s="3">
        <v>1599</v>
      </c>
      <c r="B2274" s="2" t="s">
        <v>5244</v>
      </c>
      <c r="C2274" s="2" t="s">
        <v>5231</v>
      </c>
      <c r="D2274" s="3">
        <v>5784</v>
      </c>
      <c r="E2274" s="3">
        <v>5781</v>
      </c>
      <c r="F2274" s="3">
        <v>37011</v>
      </c>
      <c r="G2274" s="3">
        <v>7542</v>
      </c>
      <c r="H2274" s="3">
        <v>25.3994</v>
      </c>
      <c r="I2274" s="30">
        <v>723.38706999999999</v>
      </c>
      <c r="J2274" s="30">
        <v>723.39004709999995</v>
      </c>
      <c r="K2274" s="30">
        <v>-2.98E-3</v>
      </c>
      <c r="L2274" s="3">
        <v>2</v>
      </c>
      <c r="M2274" s="3">
        <v>2</v>
      </c>
      <c r="N2274" s="10">
        <f t="shared" si="245"/>
        <v>1</v>
      </c>
      <c r="O2274" s="35">
        <v>2</v>
      </c>
      <c r="P2274" s="17"/>
      <c r="Q2274" s="40">
        <v>1445.75945</v>
      </c>
      <c r="R2274" s="40">
        <v>723.38336000000004</v>
      </c>
      <c r="S2274" s="18">
        <f t="shared" si="246"/>
        <v>5.128677552045807</v>
      </c>
      <c r="T2274" s="18">
        <f t="shared" si="247"/>
        <v>9.2441993687942183</v>
      </c>
      <c r="U2274" s="18">
        <f t="shared" si="248"/>
        <v>4.2024743283309087</v>
      </c>
      <c r="V2274" s="30">
        <v>723.38639999999998</v>
      </c>
      <c r="W2274" s="3" t="s">
        <v>65</v>
      </c>
      <c r="X2274" s="3" t="s">
        <v>47</v>
      </c>
      <c r="Y2274" s="3" t="s">
        <v>47</v>
      </c>
      <c r="Z2274" s="3" t="s">
        <v>47</v>
      </c>
      <c r="AB2274" s="12" t="s">
        <v>47</v>
      </c>
      <c r="AC2274" s="3" t="s">
        <v>47</v>
      </c>
      <c r="AD2274" s="3" t="s">
        <v>47</v>
      </c>
      <c r="AE2274" s="3" t="s">
        <v>65</v>
      </c>
      <c r="AF2274" s="3" t="s">
        <v>47</v>
      </c>
      <c r="AG2274" s="3" t="s">
        <v>47</v>
      </c>
      <c r="AH2274" s="3" t="s">
        <v>47</v>
      </c>
      <c r="AK2274" s="3" t="s">
        <v>48</v>
      </c>
      <c r="AL2274" s="3" t="s">
        <v>47</v>
      </c>
      <c r="AM2274" s="3" t="s">
        <v>47</v>
      </c>
      <c r="AU2274" s="3">
        <v>2</v>
      </c>
      <c r="AV2274" s="3">
        <v>11</v>
      </c>
      <c r="AW2274" s="3">
        <v>1</v>
      </c>
      <c r="AX2274" s="3">
        <v>11</v>
      </c>
      <c r="AY2274" s="3">
        <v>100</v>
      </c>
      <c r="AZ2274" s="6" t="str">
        <f t="shared" si="249"/>
        <v>1762.8</v>
      </c>
      <c r="BC2274" s="12" t="s">
        <v>5245</v>
      </c>
      <c r="BJ2274" s="12">
        <f t="shared" si="250"/>
        <v>0</v>
      </c>
      <c r="BK2274" s="12">
        <f t="shared" si="251"/>
        <v>0</v>
      </c>
      <c r="BS2274" s="3" t="s">
        <v>5246</v>
      </c>
      <c r="CA2274" s="3" t="s">
        <v>5247</v>
      </c>
      <c r="CQ2274" s="3" t="str">
        <f>CONCATENATE(baseURL!$A$1,baseURL!$B$1,baseURL!$C$1,".",C2274,".",L2274,".pkl&amp;seq=",BC2274)</f>
        <v>http://proteomics.broadinstitute.org/millscripts/viewfeed.pl?side=xl&amp;cycle=1&amp;fixedMods=iaaC&amp;file=msdataSM/iPRG2012_nd/cpick_in/iPRG2012_nd.1762.8.2.pkl&amp;seq=VTSNVVLVSGEGER</v>
      </c>
    </row>
    <row r="2275" spans="1:95" x14ac:dyDescent="0.2">
      <c r="A2275" s="3">
        <v>2733</v>
      </c>
      <c r="B2275" s="2" t="s">
        <v>5248</v>
      </c>
      <c r="C2275" s="2" t="s">
        <v>5234</v>
      </c>
      <c r="D2275" s="3">
        <v>5788</v>
      </c>
      <c r="E2275" s="3">
        <v>5785</v>
      </c>
      <c r="F2275" s="3">
        <v>37028</v>
      </c>
      <c r="G2275" s="3">
        <v>7547</v>
      </c>
      <c r="H2275" s="3">
        <v>25.413799999999998</v>
      </c>
      <c r="I2275" s="30">
        <v>555.6576</v>
      </c>
      <c r="J2275" s="30">
        <v>555.65648069999997</v>
      </c>
      <c r="K2275" s="30">
        <v>1.1199999999999999E-3</v>
      </c>
      <c r="L2275" s="3">
        <v>3</v>
      </c>
      <c r="M2275" s="3">
        <v>3</v>
      </c>
      <c r="N2275" s="10">
        <f t="shared" si="245"/>
        <v>1</v>
      </c>
      <c r="O2275" s="35">
        <v>3</v>
      </c>
      <c r="P2275" s="17"/>
      <c r="Q2275" s="40">
        <v>1664.9554599999999</v>
      </c>
      <c r="R2275" s="40">
        <v>555.65666999999996</v>
      </c>
      <c r="S2275" s="18">
        <f t="shared" si="246"/>
        <v>1.6736953774700472</v>
      </c>
      <c r="T2275" s="18">
        <f t="shared" si="247"/>
        <v>-0.34067799453964892</v>
      </c>
      <c r="U2275" s="18">
        <f t="shared" si="248"/>
        <v>-0.30594431614012979</v>
      </c>
      <c r="V2275" s="30">
        <v>555.65650000000005</v>
      </c>
      <c r="Z2275" s="3" t="s">
        <v>47</v>
      </c>
      <c r="AA2275" s="3" t="s">
        <v>47</v>
      </c>
      <c r="AB2275" s="12" t="s">
        <v>47</v>
      </c>
      <c r="AC2275" s="3" t="s">
        <v>52</v>
      </c>
      <c r="AD2275" s="3" t="s">
        <v>47</v>
      </c>
      <c r="AE2275" s="3" t="s">
        <v>47</v>
      </c>
      <c r="AF2275" s="3" t="s">
        <v>48</v>
      </c>
      <c r="AG2275" s="3" t="s">
        <v>48</v>
      </c>
      <c r="AH2275" s="3" t="s">
        <v>47</v>
      </c>
      <c r="AK2275" s="3" t="s">
        <v>52</v>
      </c>
      <c r="AL2275" s="3" t="s">
        <v>48</v>
      </c>
      <c r="AU2275" s="3">
        <v>0</v>
      </c>
      <c r="AV2275" s="3">
        <v>6</v>
      </c>
      <c r="AW2275" s="3">
        <v>1</v>
      </c>
      <c r="AX2275" s="3">
        <v>6</v>
      </c>
      <c r="AY2275" s="3">
        <v>100</v>
      </c>
      <c r="AZ2275" s="6" t="str">
        <f t="shared" si="249"/>
        <v>1763.4</v>
      </c>
      <c r="BC2275" s="12" t="s">
        <v>5206</v>
      </c>
      <c r="BJ2275" s="12">
        <f t="shared" si="250"/>
        <v>0</v>
      </c>
      <c r="BK2275" s="12">
        <f t="shared" si="251"/>
        <v>0</v>
      </c>
      <c r="CQ2275" s="3" t="str">
        <f>CONCATENATE(baseURL!$A$1,baseURL!$B$1,baseURL!$C$1,".",C2275,".",L2275,".pkl&amp;seq=",BC2275)</f>
        <v>http://proteomics.broadinstitute.org/millscripts/viewfeed.pl?side=xl&amp;cycle=1&amp;fixedMods=iaaC&amp;file=msdataSM/iPRG2012_nd/cpick_in/iPRG2012_nd.1763.4.3.pkl&amp;seq=TKTPGPGGQAALRALAR</v>
      </c>
    </row>
    <row r="2276" spans="1:95" x14ac:dyDescent="0.2">
      <c r="A2276" s="3">
        <v>5124</v>
      </c>
      <c r="B2276" s="2" t="s">
        <v>5249</v>
      </c>
      <c r="C2276" s="2" t="s">
        <v>5240</v>
      </c>
      <c r="D2276" s="3">
        <v>5791</v>
      </c>
      <c r="E2276" s="3">
        <v>5788</v>
      </c>
      <c r="F2276" s="3">
        <v>37031</v>
      </c>
      <c r="G2276" s="3">
        <v>7550</v>
      </c>
      <c r="H2276" s="3">
        <v>25.418700000000001</v>
      </c>
      <c r="I2276" s="30">
        <v>570.84211000000005</v>
      </c>
      <c r="J2276" s="30">
        <v>570.83971940000004</v>
      </c>
      <c r="K2276" s="30">
        <v>2.3900000000000002E-3</v>
      </c>
      <c r="L2276" s="3">
        <v>2</v>
      </c>
      <c r="M2276" s="3">
        <v>2</v>
      </c>
      <c r="N2276" s="10">
        <f t="shared" si="245"/>
        <v>1</v>
      </c>
      <c r="O2276" s="35">
        <v>2</v>
      </c>
      <c r="P2276" s="17"/>
      <c r="Q2276" s="40">
        <v>1140.67353</v>
      </c>
      <c r="R2276" s="40">
        <v>570.84041000000002</v>
      </c>
      <c r="S2276" s="18">
        <f t="shared" si="246"/>
        <v>2.9780652705158213</v>
      </c>
      <c r="T2276" s="18">
        <f t="shared" si="247"/>
        <v>-1.2097952210223564</v>
      </c>
      <c r="U2276" s="18">
        <f t="shared" si="248"/>
        <v>-1.2437802012412045</v>
      </c>
      <c r="V2276" s="30">
        <v>570.83969999999999</v>
      </c>
      <c r="W2276" s="3" t="s">
        <v>47</v>
      </c>
      <c r="X2276" s="3" t="s">
        <v>47</v>
      </c>
      <c r="Y2276" s="3" t="s">
        <v>47</v>
      </c>
      <c r="Z2276" s="3" t="s">
        <v>47</v>
      </c>
      <c r="AA2276" s="3" t="s">
        <v>47</v>
      </c>
      <c r="AB2276" s="12" t="s">
        <v>47</v>
      </c>
      <c r="AC2276" s="3" t="s">
        <v>47</v>
      </c>
      <c r="AD2276" s="3" t="s">
        <v>47</v>
      </c>
      <c r="AE2276" s="3" t="s">
        <v>47</v>
      </c>
      <c r="AF2276" s="3" t="s">
        <v>47</v>
      </c>
      <c r="AG2276" s="3" t="s">
        <v>47</v>
      </c>
      <c r="AH2276" s="3" t="s">
        <v>47</v>
      </c>
      <c r="AI2276" s="3" t="s">
        <v>47</v>
      </c>
      <c r="AJ2276" s="3" t="s">
        <v>47</v>
      </c>
      <c r="AK2276" s="3" t="s">
        <v>47</v>
      </c>
      <c r="AL2276" s="3" t="s">
        <v>47</v>
      </c>
      <c r="AM2276" s="3" t="s">
        <v>47</v>
      </c>
      <c r="AN2276" s="3" t="s">
        <v>47</v>
      </c>
      <c r="AU2276" s="3">
        <v>0</v>
      </c>
      <c r="AV2276" s="3">
        <v>18</v>
      </c>
      <c r="AW2276" s="3">
        <v>1</v>
      </c>
      <c r="AX2276" s="3">
        <v>18</v>
      </c>
      <c r="AY2276" s="3">
        <v>100</v>
      </c>
      <c r="AZ2276" s="6" t="str">
        <f t="shared" si="249"/>
        <v>1763.7</v>
      </c>
      <c r="BC2276" s="12" t="s">
        <v>5250</v>
      </c>
      <c r="BJ2276" s="12">
        <f t="shared" si="250"/>
        <v>0</v>
      </c>
      <c r="BK2276" s="12">
        <f t="shared" si="251"/>
        <v>0</v>
      </c>
      <c r="CQ2276" s="3" t="str">
        <f>CONCATENATE(baseURL!$A$1,baseURL!$B$1,baseURL!$C$1,".",C2276,".",L2276,".pkl&amp;seq=",BC2276)</f>
        <v>http://proteomics.broadinstitute.org/millscripts/viewfeed.pl?side=xl&amp;cycle=1&amp;fixedMods=iaaC&amp;file=msdataSM/iPRG2012_nd/cpick_in/iPRG2012_nd.1763.7.2.pkl&amp;seq=VAAKLAALAGQQ</v>
      </c>
    </row>
    <row r="2277" spans="1:95" x14ac:dyDescent="0.2">
      <c r="A2277" s="3">
        <v>1577</v>
      </c>
      <c r="B2277" s="2" t="s">
        <v>5252</v>
      </c>
      <c r="C2277" s="2" t="s">
        <v>5253</v>
      </c>
      <c r="D2277" s="3">
        <v>5797</v>
      </c>
      <c r="E2277" s="3">
        <v>5794</v>
      </c>
      <c r="F2277" s="3">
        <v>37048</v>
      </c>
      <c r="G2277" s="3">
        <v>7557</v>
      </c>
      <c r="H2277" s="3">
        <v>25.4391</v>
      </c>
      <c r="I2277" s="30">
        <v>435.75648000000001</v>
      </c>
      <c r="J2277" s="30">
        <v>435.75551760000002</v>
      </c>
      <c r="K2277" s="30">
        <v>9.6000000000000002E-4</v>
      </c>
      <c r="L2277" s="3">
        <v>2</v>
      </c>
      <c r="M2277" s="3">
        <v>2</v>
      </c>
      <c r="N2277" s="10">
        <f t="shared" si="245"/>
        <v>1</v>
      </c>
      <c r="O2277" s="35">
        <v>2</v>
      </c>
      <c r="Q2277" s="40">
        <v>870.50433999999996</v>
      </c>
      <c r="R2277" s="40">
        <v>435.75581</v>
      </c>
      <c r="S2277" s="18">
        <f t="shared" si="246"/>
        <v>1.5375583862294693</v>
      </c>
      <c r="T2277" s="18">
        <f t="shared" si="247"/>
        <v>-0.67101801804544625</v>
      </c>
      <c r="U2277" s="18">
        <f t="shared" si="248"/>
        <v>-0.71140761155458399</v>
      </c>
      <c r="V2277" s="30">
        <v>435.75549999999998</v>
      </c>
      <c r="W2277" s="3" t="s">
        <v>65</v>
      </c>
      <c r="X2277" s="3" t="s">
        <v>47</v>
      </c>
      <c r="Y2277" s="3" t="s">
        <v>47</v>
      </c>
      <c r="AA2277" s="3" t="s">
        <v>65</v>
      </c>
      <c r="AC2277" s="3" t="s">
        <v>52</v>
      </c>
      <c r="AD2277" s="3" t="s">
        <v>48</v>
      </c>
      <c r="AE2277" s="3" t="s">
        <v>52</v>
      </c>
      <c r="AF2277" s="3" t="s">
        <v>52</v>
      </c>
      <c r="AH2277" s="3" t="s">
        <v>52</v>
      </c>
      <c r="AJ2277" s="3" t="s">
        <v>47</v>
      </c>
      <c r="AK2277" s="3" t="s">
        <v>52</v>
      </c>
      <c r="AL2277" s="3" t="s">
        <v>52</v>
      </c>
      <c r="AU2277" s="3">
        <v>2</v>
      </c>
      <c r="AV2277" s="3">
        <v>3</v>
      </c>
      <c r="AW2277" s="3">
        <v>2</v>
      </c>
      <c r="AX2277" s="3">
        <v>2</v>
      </c>
      <c r="AY2277" s="3">
        <v>66.67</v>
      </c>
      <c r="AZ2277" s="6" t="str">
        <f t="shared" si="249"/>
        <v>1764.3</v>
      </c>
      <c r="BC2277" s="12" t="s">
        <v>5153</v>
      </c>
      <c r="BF2277" s="12" t="s">
        <v>3182</v>
      </c>
      <c r="BJ2277" s="12">
        <f t="shared" si="250"/>
        <v>0</v>
      </c>
      <c r="BK2277" s="12">
        <f t="shared" si="251"/>
        <v>0</v>
      </c>
      <c r="BS2277" s="3" t="s">
        <v>5154</v>
      </c>
      <c r="BW2277" s="3" t="s">
        <v>5154</v>
      </c>
      <c r="CF2277" s="3" t="s">
        <v>5254</v>
      </c>
      <c r="CQ2277" s="3" t="str">
        <f>CONCATENATE(baseURL!$A$1,baseURL!$B$1,baseURL!$C$1,".",C2277,".",L2277,".pkl&amp;seq=",BC2277,"&amp;varMods=Formyl-STY")</f>
        <v>http://proteomics.broadinstitute.org/millscripts/viewfeed.pl?side=xl&amp;cycle=1&amp;fixedMods=iaaC&amp;file=msdataSM/iPRG2012_nd/cpick_in/iPRG2012_nd.1764.3.2.pkl&amp;seq=VATVsLPR&amp;varMods=Formyl-STY</v>
      </c>
    </row>
    <row r="2278" spans="1:95" x14ac:dyDescent="0.2">
      <c r="A2278" s="3">
        <v>3071</v>
      </c>
      <c r="B2278" s="2" t="s">
        <v>5255</v>
      </c>
      <c r="C2278" s="2" t="s">
        <v>5256</v>
      </c>
      <c r="D2278" s="3">
        <v>5801</v>
      </c>
      <c r="E2278" s="3">
        <v>5798</v>
      </c>
      <c r="F2278" s="3">
        <v>37067</v>
      </c>
      <c r="G2278" s="3">
        <v>7562</v>
      </c>
      <c r="H2278" s="3">
        <v>25.459599999999998</v>
      </c>
      <c r="I2278" s="30">
        <v>404.21762000000001</v>
      </c>
      <c r="J2278" s="30">
        <v>404.21815550000002</v>
      </c>
      <c r="K2278" s="30">
        <v>-5.4000000000000001E-4</v>
      </c>
      <c r="L2278" s="3">
        <v>2</v>
      </c>
      <c r="M2278" s="3">
        <v>2</v>
      </c>
      <c r="N2278" s="10">
        <f t="shared" si="245"/>
        <v>1</v>
      </c>
      <c r="O2278" s="35">
        <v>2</v>
      </c>
      <c r="P2278" s="17"/>
      <c r="Q2278" s="40">
        <v>807.42470000000003</v>
      </c>
      <c r="R2278" s="40">
        <v>404.21598999999998</v>
      </c>
      <c r="S2278" s="18">
        <f t="shared" si="246"/>
        <v>4.0324975764422764</v>
      </c>
      <c r="T2278" s="18">
        <f t="shared" si="247"/>
        <v>5.3572843569262307</v>
      </c>
      <c r="U2278" s="18">
        <f t="shared" si="248"/>
        <v>3.7356265891315323</v>
      </c>
      <c r="V2278" s="30">
        <v>404.21749999999997</v>
      </c>
      <c r="X2278" s="3" t="s">
        <v>47</v>
      </c>
      <c r="Y2278" s="3" t="s">
        <v>47</v>
      </c>
      <c r="Z2278" s="3" t="s">
        <v>47</v>
      </c>
      <c r="AA2278" s="3" t="s">
        <v>47</v>
      </c>
      <c r="AB2278" s="12" t="s">
        <v>48</v>
      </c>
      <c r="AC2278" s="3" t="s">
        <v>47</v>
      </c>
      <c r="AF2278" s="3" t="s">
        <v>48</v>
      </c>
      <c r="AG2278" s="3" t="s">
        <v>47</v>
      </c>
      <c r="AH2278" s="3" t="s">
        <v>47</v>
      </c>
      <c r="AK2278" s="3" t="s">
        <v>52</v>
      </c>
      <c r="AL2278" s="3" t="s">
        <v>48</v>
      </c>
      <c r="AM2278" s="3" t="s">
        <v>47</v>
      </c>
      <c r="AU2278" s="3">
        <v>0</v>
      </c>
      <c r="AV2278" s="3">
        <v>8</v>
      </c>
      <c r="AW2278" s="3">
        <v>1</v>
      </c>
      <c r="AX2278" s="3">
        <v>8</v>
      </c>
      <c r="AY2278" s="3">
        <v>100</v>
      </c>
      <c r="AZ2278" s="6" t="str">
        <f t="shared" si="249"/>
        <v>1765.1</v>
      </c>
      <c r="BC2278" s="12" t="s">
        <v>5257</v>
      </c>
      <c r="BJ2278" s="12">
        <f t="shared" si="250"/>
        <v>0</v>
      </c>
      <c r="BK2278" s="12">
        <f t="shared" si="251"/>
        <v>0</v>
      </c>
      <c r="CQ2278" s="3" t="str">
        <f>CONCATENATE(baseURL!$A$1,baseURL!$B$1,baseURL!$C$1,".",C2278,".",L2278,".pkl&amp;seq=",BC2278)</f>
        <v>http://proteomics.broadinstitute.org/millscripts/viewfeed.pl?side=xl&amp;cycle=1&amp;fixedMods=iaaC&amp;file=msdataSM/iPRG2012_nd/cpick_in/iPRG2012_nd.1765.1.2.pkl&amp;seq=SELPSFK</v>
      </c>
    </row>
    <row r="2279" spans="1:95" x14ac:dyDescent="0.2">
      <c r="A2279" s="3">
        <v>5618</v>
      </c>
      <c r="B2279" s="2" t="s">
        <v>5258</v>
      </c>
      <c r="C2279" s="2" t="s">
        <v>5259</v>
      </c>
      <c r="D2279" s="3">
        <v>5803</v>
      </c>
      <c r="E2279" s="3">
        <v>5800</v>
      </c>
      <c r="F2279" s="3">
        <v>37069</v>
      </c>
      <c r="G2279" s="3">
        <v>7564</v>
      </c>
      <c r="H2279" s="3">
        <v>25.466200000000001</v>
      </c>
      <c r="I2279" s="30">
        <v>489.25711999999999</v>
      </c>
      <c r="J2279" s="30">
        <v>489.25191610000002</v>
      </c>
      <c r="K2279" s="30">
        <v>5.1999999999999998E-3</v>
      </c>
      <c r="L2279" s="3">
        <v>2</v>
      </c>
      <c r="M2279" s="3">
        <v>2</v>
      </c>
      <c r="N2279" s="10">
        <f t="shared" si="245"/>
        <v>1</v>
      </c>
      <c r="O2279" s="35">
        <v>2</v>
      </c>
      <c r="P2279" s="17"/>
      <c r="Q2279" s="40">
        <v>977.49721</v>
      </c>
      <c r="R2279" s="40">
        <v>489.25223999999997</v>
      </c>
      <c r="S2279" s="18">
        <f t="shared" si="246"/>
        <v>9.9744050226815659</v>
      </c>
      <c r="T2279" s="18">
        <f t="shared" si="247"/>
        <v>-0.66203069393264635</v>
      </c>
      <c r="U2279" s="18">
        <f t="shared" si="248"/>
        <v>-1.3081186914458911</v>
      </c>
      <c r="V2279" s="30">
        <v>489.2516</v>
      </c>
      <c r="W2279" s="3" t="s">
        <v>47</v>
      </c>
      <c r="X2279" s="3" t="s">
        <v>48</v>
      </c>
      <c r="Y2279" s="3" t="s">
        <v>47</v>
      </c>
      <c r="Z2279" s="3" t="s">
        <v>47</v>
      </c>
      <c r="AA2279" s="3" t="s">
        <v>47</v>
      </c>
      <c r="AB2279" s="12" t="s">
        <v>47</v>
      </c>
      <c r="AC2279" s="3" t="s">
        <v>47</v>
      </c>
      <c r="AD2279" s="3" t="s">
        <v>48</v>
      </c>
      <c r="AE2279" s="3" t="s">
        <v>47</v>
      </c>
      <c r="AF2279" s="3" t="s">
        <v>48</v>
      </c>
      <c r="AH2279" s="3" t="s">
        <v>47</v>
      </c>
      <c r="AI2279" s="3" t="s">
        <v>48</v>
      </c>
      <c r="AJ2279" s="3" t="s">
        <v>47</v>
      </c>
      <c r="AK2279" s="3" t="s">
        <v>52</v>
      </c>
      <c r="AL2279" s="3" t="s">
        <v>48</v>
      </c>
      <c r="AM2279" s="3" t="s">
        <v>48</v>
      </c>
      <c r="AU2279" s="3">
        <v>0</v>
      </c>
      <c r="AV2279" s="3">
        <v>9</v>
      </c>
      <c r="AW2279" s="3">
        <v>1</v>
      </c>
      <c r="AX2279" s="3">
        <v>9</v>
      </c>
      <c r="AY2279" s="3">
        <v>100</v>
      </c>
      <c r="AZ2279" s="6" t="str">
        <f t="shared" si="249"/>
        <v>1765.3</v>
      </c>
      <c r="BC2279" s="12" t="s">
        <v>5260</v>
      </c>
      <c r="BJ2279" s="12">
        <f t="shared" si="250"/>
        <v>0</v>
      </c>
      <c r="BK2279" s="12">
        <f t="shared" si="251"/>
        <v>0</v>
      </c>
      <c r="CQ2279" s="3" t="str">
        <f>CONCATENATE(baseURL!$A$1,baseURL!$B$1,baseURL!$C$1,".",C2279,".",L2279,".pkl&amp;seq=",BC2279)</f>
        <v>http://proteomics.broadinstitute.org/millscripts/viewfeed.pl?side=xl&amp;cycle=1&amp;fixedMods=iaaC&amp;file=msdataSM/iPRG2012_nd/cpick_in/iPRG2012_nd.1765.3.2.pkl&amp;seq=SLDSLPMSK</v>
      </c>
    </row>
    <row r="2280" spans="1:95" x14ac:dyDescent="0.2">
      <c r="A2280" s="3">
        <v>5123</v>
      </c>
      <c r="B2280" s="2" t="s">
        <v>5261</v>
      </c>
      <c r="C2280" s="2" t="s">
        <v>5252</v>
      </c>
      <c r="D2280" s="3">
        <v>5804</v>
      </c>
      <c r="E2280" s="3">
        <v>5801</v>
      </c>
      <c r="F2280" s="3">
        <v>37070</v>
      </c>
      <c r="G2280" s="3">
        <v>7565</v>
      </c>
      <c r="H2280" s="3">
        <v>25.4696</v>
      </c>
      <c r="I2280" s="30">
        <v>582.79051000000004</v>
      </c>
      <c r="J2280" s="30">
        <v>582.78930730000002</v>
      </c>
      <c r="K2280" s="30">
        <v>1.1999999999999999E-3</v>
      </c>
      <c r="L2280" s="3">
        <v>2</v>
      </c>
      <c r="M2280" s="3">
        <v>2</v>
      </c>
      <c r="N2280" s="10">
        <f t="shared" si="245"/>
        <v>1</v>
      </c>
      <c r="O2280" s="35">
        <v>2</v>
      </c>
      <c r="P2280" s="17"/>
      <c r="Q2280" s="40">
        <v>1164.57177</v>
      </c>
      <c r="R2280" s="40">
        <v>582.78952000000004</v>
      </c>
      <c r="S2280" s="18">
        <f t="shared" si="246"/>
        <v>1.6987264973495073</v>
      </c>
      <c r="T2280" s="18">
        <f t="shared" si="247"/>
        <v>-0.36496881416132809</v>
      </c>
      <c r="U2280" s="18">
        <f t="shared" si="248"/>
        <v>-0.5490833122529134</v>
      </c>
      <c r="V2280" s="30">
        <v>582.78920000000005</v>
      </c>
      <c r="W2280" s="3" t="s">
        <v>47</v>
      </c>
      <c r="X2280" s="3" t="s">
        <v>47</v>
      </c>
      <c r="Y2280" s="3" t="s">
        <v>47</v>
      </c>
      <c r="Z2280" s="3" t="s">
        <v>47</v>
      </c>
      <c r="AA2280" s="3" t="s">
        <v>47</v>
      </c>
      <c r="AB2280" s="12" t="s">
        <v>47</v>
      </c>
      <c r="AC2280" s="3" t="s">
        <v>47</v>
      </c>
      <c r="AD2280" s="3" t="s">
        <v>47</v>
      </c>
      <c r="AE2280" s="3" t="s">
        <v>47</v>
      </c>
      <c r="AF2280" s="3" t="s">
        <v>47</v>
      </c>
      <c r="AG2280" s="3" t="s">
        <v>47</v>
      </c>
      <c r="AH2280" s="3" t="s">
        <v>47</v>
      </c>
      <c r="AI2280" s="3" t="s">
        <v>47</v>
      </c>
      <c r="AJ2280" s="3" t="s">
        <v>47</v>
      </c>
      <c r="AK2280" s="3" t="s">
        <v>47</v>
      </c>
      <c r="AL2280" s="3" t="s">
        <v>47</v>
      </c>
      <c r="AM2280" s="3" t="s">
        <v>47</v>
      </c>
      <c r="AN2280" s="3" t="s">
        <v>47</v>
      </c>
      <c r="AU2280" s="3">
        <v>0</v>
      </c>
      <c r="AV2280" s="3">
        <v>18</v>
      </c>
      <c r="AW2280" s="3">
        <v>1</v>
      </c>
      <c r="AX2280" s="3">
        <v>18</v>
      </c>
      <c r="AY2280" s="3">
        <v>100</v>
      </c>
      <c r="AZ2280" s="6" t="str">
        <f t="shared" si="249"/>
        <v>1765.4</v>
      </c>
      <c r="BC2280" s="12" t="s">
        <v>5189</v>
      </c>
      <c r="BJ2280" s="12">
        <f t="shared" si="250"/>
        <v>0</v>
      </c>
      <c r="BK2280" s="12">
        <f t="shared" si="251"/>
        <v>0</v>
      </c>
      <c r="CQ2280" s="3" t="str">
        <f>CONCATENATE(baseURL!$A$1,baseURL!$B$1,baseURL!$C$1,".",C2280,".",L2280,".pkl&amp;seq=",BC2280)</f>
        <v>http://proteomics.broadinstitute.org/millscripts/viewfeed.pl?side=xl&amp;cycle=1&amp;fixedMods=iaaC&amp;file=msdataSM/iPRG2012_nd/cpick_in/iPRG2012_nd.1765.4.2.pkl&amp;seq=ATAVMPDGQFK</v>
      </c>
    </row>
    <row r="2281" spans="1:95" x14ac:dyDescent="0.2">
      <c r="A2281" s="3">
        <v>915</v>
      </c>
      <c r="B2281" s="2" t="s">
        <v>5262</v>
      </c>
      <c r="C2281" s="2" t="s">
        <v>5263</v>
      </c>
      <c r="D2281" s="3">
        <v>5805</v>
      </c>
      <c r="E2281" s="3">
        <v>5802</v>
      </c>
      <c r="F2281" s="3">
        <v>37071</v>
      </c>
      <c r="G2281" s="3">
        <v>7566</v>
      </c>
      <c r="H2281" s="3">
        <v>25.472899999999999</v>
      </c>
      <c r="I2281" s="30">
        <v>699.39147000000003</v>
      </c>
      <c r="J2281" s="30">
        <v>699.39050499999996</v>
      </c>
      <c r="K2281" s="30">
        <v>9.7000000000000005E-4</v>
      </c>
      <c r="L2281" s="3">
        <v>2</v>
      </c>
      <c r="M2281" s="3">
        <v>2</v>
      </c>
      <c r="N2281" s="10">
        <f t="shared" si="245"/>
        <v>1</v>
      </c>
      <c r="O2281" s="35">
        <v>2</v>
      </c>
      <c r="P2281" s="17"/>
      <c r="Q2281" s="40">
        <v>1397.7746999999999</v>
      </c>
      <c r="R2281" s="40">
        <v>699.39098999999999</v>
      </c>
      <c r="S2281" s="18">
        <f t="shared" si="246"/>
        <v>0.68631138648021717</v>
      </c>
      <c r="T2281" s="18">
        <f t="shared" si="247"/>
        <v>-0.69346046340409384</v>
      </c>
      <c r="U2281" s="18">
        <f t="shared" si="248"/>
        <v>-0.41464646256015025</v>
      </c>
      <c r="V2281" s="30">
        <v>699.39070000000004</v>
      </c>
      <c r="W2281" s="3" t="s">
        <v>47</v>
      </c>
      <c r="X2281" s="3" t="s">
        <v>47</v>
      </c>
      <c r="Y2281" s="3" t="s">
        <v>48</v>
      </c>
      <c r="Z2281" s="3" t="s">
        <v>47</v>
      </c>
      <c r="AA2281" s="3" t="s">
        <v>48</v>
      </c>
      <c r="AB2281" s="12" t="s">
        <v>47</v>
      </c>
      <c r="AC2281" s="3" t="s">
        <v>47</v>
      </c>
      <c r="AD2281" s="3" t="s">
        <v>47</v>
      </c>
      <c r="AE2281" s="3" t="s">
        <v>47</v>
      </c>
      <c r="AF2281" s="3" t="s">
        <v>47</v>
      </c>
      <c r="AG2281" s="3" t="s">
        <v>47</v>
      </c>
      <c r="AH2281" s="3" t="s">
        <v>47</v>
      </c>
      <c r="AI2281" s="3" t="s">
        <v>47</v>
      </c>
      <c r="AJ2281" s="3" t="s">
        <v>47</v>
      </c>
      <c r="AK2281" s="3" t="s">
        <v>47</v>
      </c>
      <c r="AL2281" s="3" t="s">
        <v>47</v>
      </c>
      <c r="AM2281" s="3" t="s">
        <v>47</v>
      </c>
      <c r="AN2281" s="3" t="s">
        <v>47</v>
      </c>
      <c r="AO2281" s="3" t="s">
        <v>47</v>
      </c>
      <c r="AP2281" s="3" t="s">
        <v>47</v>
      </c>
      <c r="AQ2281" s="3" t="s">
        <v>47</v>
      </c>
      <c r="AS2281" s="3" t="s">
        <v>47</v>
      </c>
      <c r="AU2281" s="3">
        <v>0</v>
      </c>
      <c r="AV2281" s="3">
        <v>20</v>
      </c>
      <c r="AW2281" s="3">
        <v>2</v>
      </c>
      <c r="AX2281" s="3">
        <v>19</v>
      </c>
      <c r="AY2281" s="3">
        <v>95</v>
      </c>
      <c r="AZ2281" s="6" t="str">
        <f t="shared" si="249"/>
        <v>1765.5</v>
      </c>
      <c r="BB2281" s="12" t="s">
        <v>79</v>
      </c>
      <c r="BC2281" s="12" t="s">
        <v>5264</v>
      </c>
      <c r="BJ2281" s="12">
        <f t="shared" si="250"/>
        <v>0</v>
      </c>
      <c r="BK2281" s="12">
        <f t="shared" si="251"/>
        <v>0</v>
      </c>
      <c r="CO2281" s="3" t="s">
        <v>5265</v>
      </c>
      <c r="CQ2281" s="3" t="str">
        <f>CONCATENATE(baseURL!$A$1,baseURL!$B$1,"+Acetyl",baseURL!$C$1,".",C2281,".",L2281,".pkl&amp;seq=",BC2281)</f>
        <v>http://proteomics.broadinstitute.org/millscripts/viewfeed.pl?side=xl&amp;cycle=1&amp;fixedMods=iaaC+Acetyl&amp;file=msdataSM/iPRG2012_nd/cpick_in/iPRG2012_nd.1765.5.2.pkl&amp;seq=SRPLVLSGPSGTGK</v>
      </c>
    </row>
    <row r="2282" spans="1:95" x14ac:dyDescent="0.2">
      <c r="A2282" s="3">
        <v>1426</v>
      </c>
      <c r="B2282" s="2" t="s">
        <v>5266</v>
      </c>
      <c r="C2282" s="2" t="s">
        <v>5255</v>
      </c>
      <c r="D2282" s="3">
        <v>5807</v>
      </c>
      <c r="E2282" s="3">
        <v>5804</v>
      </c>
      <c r="F2282" s="3">
        <v>37089</v>
      </c>
      <c r="G2282" s="3">
        <v>7569</v>
      </c>
      <c r="H2282" s="3">
        <v>25.4861</v>
      </c>
      <c r="I2282" s="30">
        <v>549.35240999999996</v>
      </c>
      <c r="J2282" s="30">
        <v>549.3502158</v>
      </c>
      <c r="K2282" s="30">
        <v>2.1900000000000001E-3</v>
      </c>
      <c r="L2282" s="3">
        <v>2</v>
      </c>
      <c r="M2282" s="3">
        <v>2</v>
      </c>
      <c r="N2282" s="10">
        <f t="shared" si="245"/>
        <v>1</v>
      </c>
      <c r="O2282" s="35">
        <v>2</v>
      </c>
      <c r="P2282" s="17"/>
      <c r="Q2282" s="40">
        <v>1097.6928700000001</v>
      </c>
      <c r="R2282" s="40">
        <v>549.35006999999996</v>
      </c>
      <c r="S2282" s="18">
        <f t="shared" si="246"/>
        <v>4.2595789602862588</v>
      </c>
      <c r="T2282" s="18">
        <f t="shared" si="247"/>
        <v>0.26540453529233737</v>
      </c>
      <c r="U2282" s="18">
        <f t="shared" si="248"/>
        <v>0.23664327559445306</v>
      </c>
      <c r="V2282" s="30">
        <v>549.35019999999997</v>
      </c>
      <c r="W2282" s="3" t="s">
        <v>47</v>
      </c>
      <c r="X2282" s="3" t="s">
        <v>48</v>
      </c>
      <c r="Y2282" s="3" t="s">
        <v>48</v>
      </c>
      <c r="Z2282" s="3" t="s">
        <v>47</v>
      </c>
      <c r="AA2282" s="3" t="s">
        <v>47</v>
      </c>
      <c r="AB2282" s="12" t="s">
        <v>47</v>
      </c>
      <c r="AE2282" s="3" t="s">
        <v>47</v>
      </c>
      <c r="AF2282" s="3" t="s">
        <v>47</v>
      </c>
      <c r="AG2282" s="3" t="s">
        <v>52</v>
      </c>
      <c r="AI2282" s="3" t="s">
        <v>48</v>
      </c>
      <c r="AK2282" s="3" t="s">
        <v>52</v>
      </c>
      <c r="AL2282" s="3" t="s">
        <v>52</v>
      </c>
      <c r="AM2282" s="3" t="s">
        <v>47</v>
      </c>
      <c r="AU2282" s="3">
        <v>0</v>
      </c>
      <c r="AV2282" s="3">
        <v>7</v>
      </c>
      <c r="AW2282" s="3">
        <v>1</v>
      </c>
      <c r="AX2282" s="3">
        <v>7</v>
      </c>
      <c r="AY2282" s="3">
        <v>100</v>
      </c>
      <c r="AZ2282" s="6" t="str">
        <f t="shared" si="249"/>
        <v>1766.2</v>
      </c>
      <c r="BC2282" s="12" t="s">
        <v>5267</v>
      </c>
      <c r="BJ2282" s="12">
        <f t="shared" si="250"/>
        <v>0</v>
      </c>
      <c r="BK2282" s="12">
        <f t="shared" si="251"/>
        <v>0</v>
      </c>
      <c r="CQ2282" s="3" t="str">
        <f>CONCATENATE(baseURL!$A$1,baseURL!$B$1,baseURL!$C$1,".",C2282,".",L2282,".pkl&amp;seq=",BC2282)</f>
        <v>http://proteomics.broadinstitute.org/millscripts/viewfeed.pl?side=xl&amp;cycle=1&amp;fixedMods=iaaC&amp;file=msdataSM/iPRG2012_nd/cpick_in/iPRG2012_nd.1766.2.2.pkl&amp;seq=PLTTKPLSLK</v>
      </c>
    </row>
    <row r="2283" spans="1:95" x14ac:dyDescent="0.2">
      <c r="A2283" s="3">
        <v>2614</v>
      </c>
      <c r="B2283" s="2" t="s">
        <v>5268</v>
      </c>
      <c r="C2283" s="2" t="s">
        <v>5269</v>
      </c>
      <c r="D2283" s="3">
        <v>5808</v>
      </c>
      <c r="E2283" s="3">
        <v>5805</v>
      </c>
      <c r="F2283" s="3">
        <v>37090</v>
      </c>
      <c r="G2283" s="3">
        <v>7570</v>
      </c>
      <c r="H2283" s="3">
        <v>25.488600000000002</v>
      </c>
      <c r="I2283" s="30">
        <v>608.28545999999994</v>
      </c>
      <c r="J2283" s="30">
        <v>608.28573089999998</v>
      </c>
      <c r="K2283" s="30">
        <v>-2.7E-4</v>
      </c>
      <c r="L2283" s="3">
        <v>2</v>
      </c>
      <c r="M2283" s="3">
        <v>2</v>
      </c>
      <c r="N2283" s="10">
        <f t="shared" si="245"/>
        <v>1</v>
      </c>
      <c r="O2283" s="35">
        <v>2</v>
      </c>
      <c r="P2283" s="17"/>
      <c r="Q2283" s="40">
        <v>1215.56404</v>
      </c>
      <c r="R2283" s="40">
        <v>608.28566000000001</v>
      </c>
      <c r="S2283" s="18">
        <f t="shared" si="246"/>
        <v>-0.3287928899449688</v>
      </c>
      <c r="T2283" s="18">
        <f t="shared" si="247"/>
        <v>0.11655707939718256</v>
      </c>
      <c r="U2283" s="18">
        <f t="shared" si="248"/>
        <v>-9.8637866890042086E-2</v>
      </c>
      <c r="V2283" s="30">
        <v>608.28560000000004</v>
      </c>
      <c r="W2283" s="3" t="s">
        <v>47</v>
      </c>
      <c r="Z2283" s="3" t="s">
        <v>47</v>
      </c>
      <c r="AA2283" s="3" t="s">
        <v>47</v>
      </c>
      <c r="AB2283" s="12" t="s">
        <v>47</v>
      </c>
      <c r="AC2283" s="3" t="s">
        <v>47</v>
      </c>
      <c r="AD2283" s="3" t="s">
        <v>47</v>
      </c>
      <c r="AE2283" s="3" t="s">
        <v>47</v>
      </c>
      <c r="AF2283" s="3" t="s">
        <v>47</v>
      </c>
      <c r="AG2283" s="3" t="s">
        <v>48</v>
      </c>
      <c r="AH2283" s="3" t="s">
        <v>47</v>
      </c>
      <c r="AI2283" s="3" t="s">
        <v>47</v>
      </c>
      <c r="AJ2283" s="3" t="s">
        <v>47</v>
      </c>
      <c r="AK2283" s="3" t="s">
        <v>48</v>
      </c>
      <c r="AL2283" s="3" t="s">
        <v>47</v>
      </c>
      <c r="AU2283" s="3">
        <v>0</v>
      </c>
      <c r="AV2283" s="3">
        <v>12</v>
      </c>
      <c r="AW2283" s="3">
        <v>1</v>
      </c>
      <c r="AX2283" s="3">
        <v>12</v>
      </c>
      <c r="AY2283" s="3">
        <v>100</v>
      </c>
      <c r="AZ2283" s="6" t="str">
        <f t="shared" si="249"/>
        <v>1766.3</v>
      </c>
      <c r="BC2283" s="12" t="s">
        <v>5270</v>
      </c>
      <c r="BJ2283" s="12">
        <f t="shared" si="250"/>
        <v>0</v>
      </c>
      <c r="BK2283" s="12">
        <f t="shared" si="251"/>
        <v>0</v>
      </c>
      <c r="CQ2283" s="3" t="str">
        <f>CONCATENATE(baseURL!$A$1,baseURL!$B$1,baseURL!$C$1,".",C2283,".",L2283,".pkl&amp;seq=",BC2283)</f>
        <v>http://proteomics.broadinstitute.org/millscripts/viewfeed.pl?side=xl&amp;cycle=1&amp;fixedMods=iaaC&amp;file=msdataSM/iPRG2012_nd/cpick_in/iPRG2012_nd.1766.3.2.pkl&amp;seq=YLAEFSSGDAR</v>
      </c>
    </row>
    <row r="2284" spans="1:95" x14ac:dyDescent="0.2">
      <c r="A2284" s="3">
        <v>7720</v>
      </c>
      <c r="B2284" s="2" t="s">
        <v>5271</v>
      </c>
      <c r="C2284" s="2" t="s">
        <v>5258</v>
      </c>
      <c r="D2284" s="3">
        <v>5809</v>
      </c>
      <c r="E2284" s="3">
        <v>5806</v>
      </c>
      <c r="F2284" s="3">
        <v>37091</v>
      </c>
      <c r="G2284" s="3">
        <v>7571</v>
      </c>
      <c r="H2284" s="3">
        <v>25.491099999999999</v>
      </c>
      <c r="I2284" s="30">
        <v>617.31617000000006</v>
      </c>
      <c r="J2284" s="30">
        <v>617.31582289999994</v>
      </c>
      <c r="K2284" s="30">
        <v>3.5E-4</v>
      </c>
      <c r="L2284" s="3">
        <v>2</v>
      </c>
      <c r="M2284" s="3">
        <v>2</v>
      </c>
      <c r="N2284" s="10">
        <f t="shared" si="245"/>
        <v>1</v>
      </c>
      <c r="O2284" s="35">
        <v>2</v>
      </c>
      <c r="Q2284" s="40">
        <v>1233.6256000000001</v>
      </c>
      <c r="R2284" s="42">
        <v>617.31643999999994</v>
      </c>
      <c r="S2284" s="18">
        <f t="shared" si="246"/>
        <v>-0.43737697944145104</v>
      </c>
      <c r="T2284" s="18">
        <f t="shared" si="247"/>
        <v>-0.99964938565297567</v>
      </c>
      <c r="U2284" s="18">
        <f t="shared" si="248"/>
        <v>-1.198736907040203</v>
      </c>
      <c r="V2284" s="30">
        <v>617.31569999999999</v>
      </c>
      <c r="W2284" s="3" t="s">
        <v>47</v>
      </c>
      <c r="X2284" s="3" t="s">
        <v>47</v>
      </c>
      <c r="Y2284" s="3" t="s">
        <v>47</v>
      </c>
      <c r="AA2284" s="3" t="s">
        <v>48</v>
      </c>
      <c r="AC2284" s="3" t="s">
        <v>52</v>
      </c>
      <c r="AD2284" s="3" t="s">
        <v>48</v>
      </c>
      <c r="AH2284" s="3" t="s">
        <v>47</v>
      </c>
      <c r="AJ2284" s="3" t="s">
        <v>47</v>
      </c>
      <c r="AK2284" s="3" t="s">
        <v>48</v>
      </c>
      <c r="AM2284" s="3" t="s">
        <v>52</v>
      </c>
      <c r="AO2284" s="3" t="s">
        <v>47</v>
      </c>
      <c r="AU2284" s="3">
        <v>0</v>
      </c>
      <c r="AV2284" s="3">
        <v>6</v>
      </c>
      <c r="AW2284" s="3">
        <v>1</v>
      </c>
      <c r="AX2284" s="3">
        <v>6</v>
      </c>
      <c r="AY2284" s="3">
        <v>100</v>
      </c>
      <c r="AZ2284" s="6" t="str">
        <f t="shared" si="249"/>
        <v>1766.4</v>
      </c>
      <c r="BC2284" s="12" t="s">
        <v>5272</v>
      </c>
      <c r="BI2284" s="12" t="s">
        <v>594</v>
      </c>
      <c r="BJ2284" s="12">
        <f t="shared" si="250"/>
        <v>0</v>
      </c>
      <c r="BK2284" s="12">
        <f t="shared" si="251"/>
        <v>1</v>
      </c>
      <c r="BR2284" s="3" t="s">
        <v>594</v>
      </c>
      <c r="CQ2284" s="3" t="str">
        <f>CONCATENATE(baseURL!$A$1,baseURL!$B$1,baseURL!$C$1,".",C2284,".",L2284,".pkl&amp;seq=",BC2284,"&amp;varMods=ReducedCys-C")</f>
        <v>http://proteomics.broadinstitute.org/millscripts/viewfeed.pl?side=xl&amp;cycle=1&amp;fixedMods=iaaC&amp;file=msdataSM/iPRG2012_nd/cpick_in/iPRG2012_nd.1766.4.2.pkl&amp;seq=ELLGTAQSVGcR&amp;varMods=ReducedCys-C</v>
      </c>
    </row>
    <row r="2285" spans="1:95" x14ac:dyDescent="0.2">
      <c r="A2285" s="3">
        <v>3686</v>
      </c>
      <c r="B2285" s="2" t="s">
        <v>5273</v>
      </c>
      <c r="C2285" s="2" t="s">
        <v>5261</v>
      </c>
      <c r="D2285" s="3">
        <v>5810</v>
      </c>
      <c r="E2285" s="3">
        <v>5807</v>
      </c>
      <c r="F2285" s="3">
        <v>37092</v>
      </c>
      <c r="G2285" s="3">
        <v>7572</v>
      </c>
      <c r="H2285" s="3">
        <v>25.494399999999999</v>
      </c>
      <c r="I2285" s="30">
        <v>633.01143000000002</v>
      </c>
      <c r="J2285" s="30">
        <v>633.00918979999994</v>
      </c>
      <c r="K2285" s="30">
        <v>2.2399999999999998E-3</v>
      </c>
      <c r="L2285" s="3">
        <v>3</v>
      </c>
      <c r="M2285" s="3">
        <v>3</v>
      </c>
      <c r="N2285" s="10">
        <f t="shared" si="245"/>
        <v>1</v>
      </c>
      <c r="O2285" s="35">
        <v>3</v>
      </c>
      <c r="P2285" s="17"/>
      <c r="Q2285" s="40">
        <v>1897.01377</v>
      </c>
      <c r="R2285" s="40">
        <v>633.00944000000004</v>
      </c>
      <c r="S2285" s="18">
        <f t="shared" si="246"/>
        <v>3.1437129910384174</v>
      </c>
      <c r="T2285" s="18">
        <f t="shared" si="247"/>
        <v>-0.39525476917990587</v>
      </c>
      <c r="U2285" s="18">
        <f t="shared" si="248"/>
        <v>-0.37914126537540932</v>
      </c>
      <c r="V2285" s="30">
        <v>633.00919999999996</v>
      </c>
      <c r="W2285" s="3" t="s">
        <v>47</v>
      </c>
      <c r="X2285" s="3" t="s">
        <v>47</v>
      </c>
      <c r="Y2285" s="3" t="s">
        <v>47</v>
      </c>
      <c r="Z2285" s="3" t="s">
        <v>47</v>
      </c>
      <c r="AA2285" s="3" t="s">
        <v>47</v>
      </c>
      <c r="AB2285" s="12" t="s">
        <v>47</v>
      </c>
      <c r="AC2285" s="3" t="s">
        <v>47</v>
      </c>
      <c r="AE2285" s="3" t="s">
        <v>47</v>
      </c>
      <c r="AF2285" s="3" t="s">
        <v>48</v>
      </c>
      <c r="AG2285" s="3" t="s">
        <v>47</v>
      </c>
      <c r="AH2285" s="3" t="s">
        <v>47</v>
      </c>
      <c r="AI2285" s="3" t="s">
        <v>48</v>
      </c>
      <c r="AL2285" s="3" t="s">
        <v>48</v>
      </c>
      <c r="AU2285" s="3">
        <v>0</v>
      </c>
      <c r="AV2285" s="3">
        <v>10</v>
      </c>
      <c r="AW2285" s="3">
        <v>1</v>
      </c>
      <c r="AX2285" s="3">
        <v>10</v>
      </c>
      <c r="AY2285" s="3">
        <v>100</v>
      </c>
      <c r="AZ2285" s="6" t="str">
        <f t="shared" si="249"/>
        <v>1766.5</v>
      </c>
      <c r="BC2285" s="12" t="s">
        <v>5196</v>
      </c>
      <c r="BJ2285" s="12">
        <f t="shared" si="250"/>
        <v>0</v>
      </c>
      <c r="BK2285" s="12">
        <f t="shared" si="251"/>
        <v>0</v>
      </c>
      <c r="CQ2285" s="3" t="str">
        <f>CONCATENATE(baseURL!$A$1,baseURL!$B$1,baseURL!$C$1,".",C2285,".",L2285,".pkl&amp;seq=",BC2285)</f>
        <v>http://proteomics.broadinstitute.org/millscripts/viewfeed.pl?side=xl&amp;cycle=1&amp;fixedMods=iaaC&amp;file=msdataSM/iPRG2012_nd/cpick_in/iPRG2012_nd.1766.5.3.pkl&amp;seq=VEEQEQQQQQLLKLR</v>
      </c>
    </row>
    <row r="2286" spans="1:95" x14ac:dyDescent="0.2">
      <c r="A2286" s="3">
        <v>4302</v>
      </c>
      <c r="B2286" s="2" t="s">
        <v>5274</v>
      </c>
      <c r="C2286" s="2" t="s">
        <v>5275</v>
      </c>
      <c r="D2286" s="3">
        <v>5813</v>
      </c>
      <c r="E2286" s="3">
        <v>5810</v>
      </c>
      <c r="F2286" s="3">
        <v>37110</v>
      </c>
      <c r="G2286" s="3">
        <v>7576</v>
      </c>
      <c r="H2286" s="3">
        <v>25.510100000000001</v>
      </c>
      <c r="I2286" s="30">
        <v>460.21942000000001</v>
      </c>
      <c r="J2286" s="30">
        <v>460.21949419999999</v>
      </c>
      <c r="K2286" s="30">
        <v>-6.9999999999999994E-5</v>
      </c>
      <c r="L2286" s="3">
        <v>2</v>
      </c>
      <c r="M2286" s="3">
        <v>2</v>
      </c>
      <c r="N2286" s="10">
        <f t="shared" si="245"/>
        <v>1</v>
      </c>
      <c r="O2286" s="35">
        <v>2</v>
      </c>
      <c r="P2286" s="17"/>
      <c r="Q2286" s="40">
        <v>919.43083999999999</v>
      </c>
      <c r="R2286" s="40">
        <v>460.21906000000001</v>
      </c>
      <c r="S2286" s="18">
        <f t="shared" si="246"/>
        <v>0.78223618117985394</v>
      </c>
      <c r="T2286" s="18">
        <f t="shared" si="247"/>
        <v>0.94346374957266366</v>
      </c>
      <c r="U2286" s="18">
        <f t="shared" si="248"/>
        <v>8.6915131269653514E-2</v>
      </c>
      <c r="V2286" s="30">
        <v>460.21910000000003</v>
      </c>
      <c r="W2286" s="3" t="s">
        <v>47</v>
      </c>
      <c r="X2286" s="3" t="s">
        <v>47</v>
      </c>
      <c r="Y2286" s="3" t="s">
        <v>47</v>
      </c>
      <c r="Z2286" s="3" t="s">
        <v>47</v>
      </c>
      <c r="AA2286" s="3" t="s">
        <v>47</v>
      </c>
      <c r="AB2286" s="12" t="s">
        <v>47</v>
      </c>
      <c r="AC2286" s="3" t="s">
        <v>47</v>
      </c>
      <c r="AF2286" s="3" t="s">
        <v>47</v>
      </c>
      <c r="AG2286" s="3" t="s">
        <v>47</v>
      </c>
      <c r="AH2286" s="3" t="s">
        <v>47</v>
      </c>
      <c r="AI2286" s="3" t="s">
        <v>47</v>
      </c>
      <c r="AJ2286" s="3" t="s">
        <v>47</v>
      </c>
      <c r="AK2286" s="3" t="s">
        <v>47</v>
      </c>
      <c r="AL2286" s="3" t="s">
        <v>47</v>
      </c>
      <c r="AM2286" s="3" t="s">
        <v>47</v>
      </c>
      <c r="AN2286" s="3" t="s">
        <v>47</v>
      </c>
      <c r="AU2286" s="3">
        <v>0</v>
      </c>
      <c r="AV2286" s="3">
        <v>16</v>
      </c>
      <c r="AW2286" s="3">
        <v>1</v>
      </c>
      <c r="AX2286" s="3">
        <v>16</v>
      </c>
      <c r="AY2286" s="3">
        <v>100</v>
      </c>
      <c r="AZ2286" s="6" t="str">
        <f t="shared" si="249"/>
        <v>1767.2</v>
      </c>
      <c r="BC2286" s="12" t="s">
        <v>5276</v>
      </c>
      <c r="BJ2286" s="12">
        <f t="shared" si="250"/>
        <v>0</v>
      </c>
      <c r="BK2286" s="12">
        <f t="shared" si="251"/>
        <v>0</v>
      </c>
      <c r="CQ2286" s="3" t="str">
        <f>CONCATENATE(baseURL!$A$1,baseURL!$B$1,baseURL!$C$1,".",C2286,".",L2286,".pkl&amp;seq=",BC2286)</f>
        <v>http://proteomics.broadinstitute.org/millscripts/viewfeed.pl?side=xl&amp;cycle=1&amp;fixedMods=iaaC&amp;file=msdataSM/iPRG2012_nd/cpick_in/iPRG2012_nd.1767.2.2.pkl&amp;seq=YAFEYAR</v>
      </c>
    </row>
    <row r="2287" spans="1:95" x14ac:dyDescent="0.2">
      <c r="A2287" s="3">
        <v>4193</v>
      </c>
      <c r="B2287" s="2" t="s">
        <v>5277</v>
      </c>
      <c r="C2287" s="2" t="s">
        <v>5266</v>
      </c>
      <c r="D2287" s="3">
        <v>5814</v>
      </c>
      <c r="E2287" s="3">
        <v>5811</v>
      </c>
      <c r="F2287" s="3">
        <v>37111</v>
      </c>
      <c r="G2287" s="3">
        <v>7577</v>
      </c>
      <c r="H2287" s="3">
        <v>25.512599999999999</v>
      </c>
      <c r="I2287" s="30">
        <v>468.28181999999998</v>
      </c>
      <c r="J2287" s="30">
        <v>468.28133259999998</v>
      </c>
      <c r="K2287" s="30">
        <v>4.8999999999999998E-4</v>
      </c>
      <c r="L2287" s="3">
        <v>3</v>
      </c>
      <c r="M2287" s="3">
        <v>3</v>
      </c>
      <c r="N2287" s="10">
        <f t="shared" si="245"/>
        <v>1</v>
      </c>
      <c r="O2287" s="35">
        <v>3</v>
      </c>
      <c r="P2287" s="17"/>
      <c r="Q2287" s="40">
        <v>1402.8277399999999</v>
      </c>
      <c r="R2287" s="40">
        <v>468.28077000000002</v>
      </c>
      <c r="S2287" s="18">
        <f t="shared" si="246"/>
        <v>2.2422445405217091</v>
      </c>
      <c r="T2287" s="18">
        <f t="shared" si="247"/>
        <v>1.2014159794914299</v>
      </c>
      <c r="U2287" s="18">
        <f t="shared" si="248"/>
        <v>0.9182525261380674</v>
      </c>
      <c r="V2287" s="30">
        <v>468.28120000000001</v>
      </c>
      <c r="W2287" s="3" t="s">
        <v>47</v>
      </c>
      <c r="X2287" s="3" t="s">
        <v>47</v>
      </c>
      <c r="Y2287" s="3" t="s">
        <v>47</v>
      </c>
      <c r="Z2287" s="3" t="s">
        <v>47</v>
      </c>
      <c r="AA2287" s="3" t="s">
        <v>65</v>
      </c>
      <c r="AB2287" s="12" t="s">
        <v>47</v>
      </c>
      <c r="AC2287" s="3" t="s">
        <v>47</v>
      </c>
      <c r="AD2287" s="3" t="s">
        <v>47</v>
      </c>
      <c r="AE2287" s="3" t="s">
        <v>47</v>
      </c>
      <c r="AF2287" s="3" t="s">
        <v>47</v>
      </c>
      <c r="AG2287" s="3" t="s">
        <v>47</v>
      </c>
      <c r="AH2287" s="3" t="s">
        <v>47</v>
      </c>
      <c r="AI2287" s="3" t="s">
        <v>47</v>
      </c>
      <c r="AJ2287" s="3" t="s">
        <v>47</v>
      </c>
      <c r="AK2287" s="3" t="s">
        <v>47</v>
      </c>
      <c r="AL2287" s="3" t="s">
        <v>47</v>
      </c>
      <c r="AM2287" s="3" t="s">
        <v>47</v>
      </c>
      <c r="AN2287" s="3" t="s">
        <v>47</v>
      </c>
      <c r="AU2287" s="3">
        <v>1</v>
      </c>
      <c r="AV2287" s="3">
        <v>17</v>
      </c>
      <c r="AW2287" s="3">
        <v>1</v>
      </c>
      <c r="AX2287" s="3">
        <v>17</v>
      </c>
      <c r="AY2287" s="3">
        <v>100</v>
      </c>
      <c r="AZ2287" s="6" t="str">
        <f t="shared" si="249"/>
        <v>1767.3</v>
      </c>
      <c r="BC2287" s="12" t="s">
        <v>5278</v>
      </c>
      <c r="BJ2287" s="12">
        <f t="shared" si="250"/>
        <v>0</v>
      </c>
      <c r="BK2287" s="12">
        <f t="shared" si="251"/>
        <v>0</v>
      </c>
      <c r="BW2287" s="3" t="s">
        <v>5279</v>
      </c>
      <c r="CQ2287" s="3" t="str">
        <f>CONCATENATE(baseURL!$A$1,baseURL!$B$1,baseURL!$C$1,".",C2287,".",L2287,".pkl&amp;seq=",BC2287)</f>
        <v>http://proteomics.broadinstitute.org/millscripts/viewfeed.pl?side=xl&amp;cycle=1&amp;fixedMods=iaaC&amp;file=msdataSM/iPRG2012_nd/cpick_in/iPRG2012_nd.1767.3.3.pkl&amp;seq=RFVNVTLVNGKR</v>
      </c>
    </row>
    <row r="2288" spans="1:95" x14ac:dyDescent="0.2">
      <c r="A2288" s="3">
        <v>4509</v>
      </c>
      <c r="B2288" s="2" t="s">
        <v>5280</v>
      </c>
      <c r="C2288" s="2" t="s">
        <v>5268</v>
      </c>
      <c r="D2288" s="3">
        <v>5815</v>
      </c>
      <c r="E2288" s="3">
        <v>5812</v>
      </c>
      <c r="F2288" s="3">
        <v>37112</v>
      </c>
      <c r="G2288" s="3">
        <v>7578</v>
      </c>
      <c r="H2288" s="3">
        <v>25.5151</v>
      </c>
      <c r="I2288" s="30">
        <v>486.59633000000002</v>
      </c>
      <c r="J2288" s="30">
        <v>486.59677570000002</v>
      </c>
      <c r="K2288" s="30">
        <v>-4.4999999999999999E-4</v>
      </c>
      <c r="L2288" s="3">
        <v>3</v>
      </c>
      <c r="M2288" s="3">
        <v>3</v>
      </c>
      <c r="N2288" s="10">
        <f t="shared" si="245"/>
        <v>1</v>
      </c>
      <c r="O2288" s="35">
        <v>3</v>
      </c>
      <c r="P2288" s="17"/>
      <c r="Q2288" s="40">
        <v>1457.7746999999999</v>
      </c>
      <c r="R2288" s="40">
        <v>486.59642000000002</v>
      </c>
      <c r="S2288" s="18">
        <f t="shared" si="246"/>
        <v>-0.18495820417286571</v>
      </c>
      <c r="T2288" s="18">
        <f t="shared" si="247"/>
        <v>0.73099592471327646</v>
      </c>
      <c r="U2288" s="18">
        <f t="shared" si="248"/>
        <v>0.16440729253320374</v>
      </c>
      <c r="V2288" s="30">
        <v>486.59649999999999</v>
      </c>
      <c r="W2288" s="3" t="s">
        <v>47</v>
      </c>
      <c r="X2288" s="3" t="s">
        <v>47</v>
      </c>
      <c r="Y2288" s="3" t="s">
        <v>47</v>
      </c>
      <c r="Z2288" s="3" t="s">
        <v>47</v>
      </c>
      <c r="AA2288" s="3" t="s">
        <v>48</v>
      </c>
      <c r="AB2288" s="12" t="s">
        <v>47</v>
      </c>
      <c r="AC2288" s="3" t="s">
        <v>47</v>
      </c>
      <c r="AD2288" s="3" t="s">
        <v>47</v>
      </c>
      <c r="AE2288" s="3" t="s">
        <v>47</v>
      </c>
      <c r="AF2288" s="3" t="s">
        <v>47</v>
      </c>
      <c r="AG2288" s="3" t="s">
        <v>47</v>
      </c>
      <c r="AH2288" s="3" t="s">
        <v>47</v>
      </c>
      <c r="AI2288" s="3" t="s">
        <v>47</v>
      </c>
      <c r="AK2288" s="3" t="s">
        <v>47</v>
      </c>
      <c r="AL2288" s="3" t="s">
        <v>47</v>
      </c>
      <c r="AM2288" s="3" t="s">
        <v>47</v>
      </c>
      <c r="AN2288" s="3" t="s">
        <v>47</v>
      </c>
      <c r="AU2288" s="3">
        <v>0</v>
      </c>
      <c r="AV2288" s="3">
        <v>16</v>
      </c>
      <c r="AW2288" s="3">
        <v>1</v>
      </c>
      <c r="AX2288" s="3">
        <v>16</v>
      </c>
      <c r="AY2288" s="3">
        <v>100</v>
      </c>
      <c r="AZ2288" s="6" t="str">
        <f t="shared" si="249"/>
        <v>1767.4</v>
      </c>
      <c r="BC2288" s="12" t="s">
        <v>5281</v>
      </c>
      <c r="BJ2288" s="12">
        <f t="shared" si="250"/>
        <v>0</v>
      </c>
      <c r="BK2288" s="12">
        <f t="shared" si="251"/>
        <v>0</v>
      </c>
      <c r="CQ2288" s="3" t="str">
        <f>CONCATENATE(baseURL!$A$1,baseURL!$B$1,baseURL!$C$1,".",C2288,".",L2288,".pkl&amp;seq=",BC2288)</f>
        <v>http://proteomics.broadinstitute.org/millscripts/viewfeed.pl?side=xl&amp;cycle=1&amp;fixedMods=iaaC&amp;file=msdataSM/iPRG2012_nd/cpick_in/iPRG2012_nd.1767.4.3.pkl&amp;seq=SAHLVFDDANLKK</v>
      </c>
    </row>
    <row r="2289" spans="1:95" x14ac:dyDescent="0.2">
      <c r="A2289" s="3">
        <v>3471</v>
      </c>
      <c r="B2289" s="2" t="s">
        <v>5285</v>
      </c>
      <c r="C2289" s="2" t="s">
        <v>5274</v>
      </c>
      <c r="D2289" s="3">
        <v>5821</v>
      </c>
      <c r="E2289" s="3">
        <v>5818</v>
      </c>
      <c r="F2289" s="3">
        <v>37132</v>
      </c>
      <c r="G2289" s="3">
        <v>7585</v>
      </c>
      <c r="H2289" s="3">
        <v>25.535799999999998</v>
      </c>
      <c r="I2289" s="30">
        <v>465.93982</v>
      </c>
      <c r="J2289" s="30">
        <v>465.93705690000002</v>
      </c>
      <c r="K2289" s="30">
        <v>2.7599999999999999E-3</v>
      </c>
      <c r="L2289" s="3">
        <v>3</v>
      </c>
      <c r="M2289" s="3">
        <v>3</v>
      </c>
      <c r="N2289" s="10">
        <f t="shared" si="245"/>
        <v>1</v>
      </c>
      <c r="O2289" s="35">
        <v>3</v>
      </c>
      <c r="P2289" s="17"/>
      <c r="Q2289" s="40">
        <v>1395.7954400000001</v>
      </c>
      <c r="R2289" s="40">
        <v>465.93666000000002</v>
      </c>
      <c r="S2289" s="18">
        <f t="shared" si="246"/>
        <v>6.7820377129797977</v>
      </c>
      <c r="T2289" s="18">
        <f t="shared" si="247"/>
        <v>0.8518325216100574</v>
      </c>
      <c r="U2289" s="18">
        <f t="shared" si="248"/>
        <v>0.5150914717946693</v>
      </c>
      <c r="V2289" s="30">
        <v>465.93689999999998</v>
      </c>
      <c r="W2289" s="3" t="s">
        <v>47</v>
      </c>
      <c r="X2289" s="3" t="s">
        <v>47</v>
      </c>
      <c r="Y2289" s="3" t="s">
        <v>47</v>
      </c>
      <c r="Z2289" s="3" t="s">
        <v>47</v>
      </c>
      <c r="AA2289" s="3" t="s">
        <v>47</v>
      </c>
      <c r="AB2289" s="12" t="s">
        <v>47</v>
      </c>
      <c r="AC2289" s="3" t="s">
        <v>47</v>
      </c>
      <c r="AE2289" s="3" t="s">
        <v>47</v>
      </c>
      <c r="AG2289" s="3" t="s">
        <v>48</v>
      </c>
      <c r="AH2289" s="3" t="s">
        <v>47</v>
      </c>
      <c r="AI2289" s="3" t="s">
        <v>48</v>
      </c>
      <c r="AK2289" s="3" t="s">
        <v>52</v>
      </c>
      <c r="AL2289" s="3" t="s">
        <v>52</v>
      </c>
      <c r="AM2289" s="3" t="s">
        <v>47</v>
      </c>
      <c r="AU2289" s="3">
        <v>0</v>
      </c>
      <c r="AV2289" s="3">
        <v>10</v>
      </c>
      <c r="AW2289" s="3">
        <v>1</v>
      </c>
      <c r="AX2289" s="3">
        <v>10</v>
      </c>
      <c r="AY2289" s="3">
        <v>100</v>
      </c>
      <c r="AZ2289" s="6" t="str">
        <f t="shared" si="249"/>
        <v>1768.3</v>
      </c>
      <c r="BC2289" s="12" t="s">
        <v>5286</v>
      </c>
      <c r="BJ2289" s="12">
        <f t="shared" si="250"/>
        <v>0</v>
      </c>
      <c r="BK2289" s="12">
        <f t="shared" si="251"/>
        <v>0</v>
      </c>
      <c r="CQ2289" s="3" t="str">
        <f>CONCATENATE(baseURL!$A$1,baseURL!$B$1,baseURL!$C$1,".",C2289,".",L2289,".pkl&amp;seq=",BC2289)</f>
        <v>http://proteomics.broadinstitute.org/millscripts/viewfeed.pl?side=xl&amp;cycle=1&amp;fixedMods=iaaC&amp;file=msdataSM/iPRG2012_nd/cpick_in/iPRG2012_nd.1768.3.3.pkl&amp;seq=LLDNAGKPGELLR</v>
      </c>
    </row>
    <row r="2290" spans="1:95" x14ac:dyDescent="0.2">
      <c r="A2290" s="3">
        <v>1256</v>
      </c>
      <c r="B2290" s="2" t="s">
        <v>5287</v>
      </c>
      <c r="C2290" s="2" t="s">
        <v>5280</v>
      </c>
      <c r="D2290" s="3">
        <v>5823</v>
      </c>
      <c r="E2290" s="3">
        <v>5820</v>
      </c>
      <c r="F2290" s="3">
        <v>37134</v>
      </c>
      <c r="G2290" s="3">
        <v>7587</v>
      </c>
      <c r="H2290" s="3">
        <v>25.539100000000001</v>
      </c>
      <c r="I2290" s="30">
        <v>493.79214999999999</v>
      </c>
      <c r="J2290" s="30">
        <v>493.79224479999999</v>
      </c>
      <c r="K2290" s="30">
        <v>-9.0000000000000006E-5</v>
      </c>
      <c r="L2290" s="3">
        <v>4</v>
      </c>
      <c r="M2290" s="3">
        <v>4</v>
      </c>
      <c r="N2290" s="10">
        <f t="shared" si="245"/>
        <v>1</v>
      </c>
      <c r="O2290" s="35">
        <v>4</v>
      </c>
      <c r="P2290" s="17"/>
      <c r="Q2290" s="40">
        <v>1972.14372</v>
      </c>
      <c r="R2290" s="40">
        <v>493.79138999999998</v>
      </c>
      <c r="S2290" s="18">
        <f t="shared" si="246"/>
        <v>1.5391114859533308</v>
      </c>
      <c r="T2290" s="18">
        <f t="shared" si="247"/>
        <v>1.7310953923543626</v>
      </c>
      <c r="U2290" s="18">
        <f t="shared" si="248"/>
        <v>1.2353394821134294</v>
      </c>
      <c r="V2290" s="30">
        <v>493.79199999999997</v>
      </c>
      <c r="W2290" s="3" t="s">
        <v>47</v>
      </c>
      <c r="X2290" s="3" t="s">
        <v>47</v>
      </c>
      <c r="Y2290" s="3" t="s">
        <v>47</v>
      </c>
      <c r="AF2290" s="3" t="s">
        <v>47</v>
      </c>
      <c r="AG2290" s="3" t="s">
        <v>47</v>
      </c>
      <c r="AK2290" s="3" t="s">
        <v>52</v>
      </c>
      <c r="AU2290" s="3">
        <v>0</v>
      </c>
      <c r="AV2290" s="3">
        <v>5</v>
      </c>
      <c r="AW2290" s="3">
        <v>1</v>
      </c>
      <c r="AX2290" s="3">
        <v>5</v>
      </c>
      <c r="AY2290" s="3">
        <v>100</v>
      </c>
      <c r="AZ2290" s="6" t="str">
        <f t="shared" si="249"/>
        <v>1768.5</v>
      </c>
      <c r="BC2290" s="12" t="s">
        <v>5288</v>
      </c>
      <c r="BJ2290" s="12">
        <f t="shared" si="250"/>
        <v>0</v>
      </c>
      <c r="BK2290" s="12">
        <f t="shared" si="251"/>
        <v>0</v>
      </c>
      <c r="CQ2290" s="3" t="str">
        <f>CONCATENATE(baseURL!$A$1,baseURL!$B$1,baseURL!$C$1,".",C2290,".",L2290,".pkl&amp;seq=",BC2290)</f>
        <v>http://proteomics.broadinstitute.org/millscripts/viewfeed.pl?side=xl&amp;cycle=1&amp;fixedMods=iaaC&amp;file=msdataSM/iPRG2012_nd/cpick_in/iPRG2012_nd.1768.5.4.pkl&amp;seq=QTVAVGVLKSVDKTEKAAK</v>
      </c>
    </row>
    <row r="2291" spans="1:95" x14ac:dyDescent="0.2">
      <c r="A2291" s="3">
        <v>2179</v>
      </c>
      <c r="B2291" s="2" t="s">
        <v>5289</v>
      </c>
      <c r="C2291" s="2" t="s">
        <v>5290</v>
      </c>
      <c r="D2291" s="3">
        <v>5825</v>
      </c>
      <c r="E2291" s="3">
        <v>5822</v>
      </c>
      <c r="F2291" s="3">
        <v>37136</v>
      </c>
      <c r="G2291" s="3">
        <v>7589</v>
      </c>
      <c r="H2291" s="3">
        <v>25.5425</v>
      </c>
      <c r="I2291" s="30">
        <v>504.48588000000001</v>
      </c>
      <c r="J2291" s="30">
        <v>504.48614600000002</v>
      </c>
      <c r="K2291" s="30">
        <v>-2.7E-4</v>
      </c>
      <c r="L2291" s="3">
        <v>0</v>
      </c>
      <c r="M2291" s="3">
        <v>4</v>
      </c>
      <c r="N2291" s="10">
        <f t="shared" si="245"/>
        <v>1</v>
      </c>
      <c r="O2291" s="35">
        <v>4</v>
      </c>
      <c r="P2291" s="17"/>
      <c r="Q2291" s="40">
        <v>2014.9174800000001</v>
      </c>
      <c r="R2291" s="40">
        <v>504.48482999999999</v>
      </c>
      <c r="S2291" s="18">
        <f t="shared" si="246"/>
        <v>2.0813311671247785</v>
      </c>
      <c r="T2291" s="18">
        <f t="shared" si="247"/>
        <v>2.6086017294735724</v>
      </c>
      <c r="U2291" s="18">
        <f t="shared" si="248"/>
        <v>2.5174196021585686</v>
      </c>
      <c r="V2291" s="30">
        <v>504.48610000000002</v>
      </c>
      <c r="W2291" s="3" t="s">
        <v>48</v>
      </c>
      <c r="Y2291" s="3" t="s">
        <v>47</v>
      </c>
      <c r="Z2291" s="3" t="s">
        <v>47</v>
      </c>
      <c r="AA2291" s="3" t="s">
        <v>47</v>
      </c>
      <c r="AB2291" s="12" t="s">
        <v>52</v>
      </c>
      <c r="AE2291" s="3" t="s">
        <v>47</v>
      </c>
      <c r="AG2291" s="3" t="s">
        <v>52</v>
      </c>
      <c r="AH2291" s="3" t="s">
        <v>47</v>
      </c>
      <c r="AM2291" s="3" t="s">
        <v>47</v>
      </c>
      <c r="AO2291" s="3" t="s">
        <v>48</v>
      </c>
      <c r="AU2291" s="3">
        <v>0</v>
      </c>
      <c r="AV2291" s="3">
        <v>6</v>
      </c>
      <c r="AW2291" s="3">
        <v>1</v>
      </c>
      <c r="AX2291" s="3">
        <v>6</v>
      </c>
      <c r="AY2291" s="3">
        <v>100</v>
      </c>
      <c r="AZ2291" s="6" t="str">
        <f t="shared" si="249"/>
        <v>1768.7</v>
      </c>
      <c r="BC2291" s="12" t="s">
        <v>5291</v>
      </c>
      <c r="BJ2291" s="12">
        <f t="shared" si="250"/>
        <v>0</v>
      </c>
      <c r="BK2291" s="12">
        <f t="shared" si="251"/>
        <v>0</v>
      </c>
      <c r="BP2291" s="3" t="s">
        <v>54</v>
      </c>
      <c r="BR2291" s="3" t="s">
        <v>54</v>
      </c>
      <c r="CQ2291" s="3" t="str">
        <f>CONCATENATE(baseURL!$A$1,baseURL!$B$1,baseURL!$C$1,".",C2291,".",L2291,".pkl&amp;seq=",BC2291,"&amp;varMods=Deamidated-N")</f>
        <v>http://proteomics.broadinstitute.org/millscripts/viewfeed.pl?side=xl&amp;cycle=1&amp;fixedMods=iaaC&amp;file=msdataSM/iPRG2012_nd/cpick_in/iPRG2012_nd.1768.7.0.pkl&amp;seq=KTPnGEGSKTWETYEMR&amp;varMods=Deamidated-N</v>
      </c>
    </row>
    <row r="2292" spans="1:95" x14ac:dyDescent="0.2">
      <c r="A2292" s="3">
        <v>5122</v>
      </c>
      <c r="B2292" s="2" t="s">
        <v>5282</v>
      </c>
      <c r="C2292" s="2" t="s">
        <v>5283</v>
      </c>
      <c r="D2292" s="3">
        <v>5827</v>
      </c>
      <c r="E2292" s="3">
        <v>5824</v>
      </c>
      <c r="F2292" s="3">
        <v>37138</v>
      </c>
      <c r="G2292" s="3">
        <v>7591</v>
      </c>
      <c r="H2292" s="3">
        <v>25.547499999999999</v>
      </c>
      <c r="I2292" s="30">
        <v>720.84361000000001</v>
      </c>
      <c r="J2292" s="30">
        <v>720.8425115</v>
      </c>
      <c r="K2292" s="30">
        <v>1.1000000000000001E-3</v>
      </c>
      <c r="L2292" s="3">
        <v>2</v>
      </c>
      <c r="M2292" s="3">
        <v>2</v>
      </c>
      <c r="N2292" s="10">
        <f t="shared" si="245"/>
        <v>1</v>
      </c>
      <c r="O2292" s="35">
        <v>2</v>
      </c>
      <c r="P2292" s="17"/>
      <c r="Q2292" s="40">
        <v>1440.67876</v>
      </c>
      <c r="R2292" s="40">
        <v>720.84302000000002</v>
      </c>
      <c r="S2292" s="18">
        <f t="shared" si="246"/>
        <v>0.81848611087102163</v>
      </c>
      <c r="T2292" s="18">
        <f t="shared" si="247"/>
        <v>-0.70542404644989076</v>
      </c>
      <c r="U2292" s="18">
        <f t="shared" si="248"/>
        <v>-0.44392467029490768</v>
      </c>
      <c r="V2292" s="30">
        <v>720.84270000000004</v>
      </c>
      <c r="W2292" s="3" t="s">
        <v>47</v>
      </c>
      <c r="X2292" s="3" t="s">
        <v>47</v>
      </c>
      <c r="Y2292" s="3" t="s">
        <v>47</v>
      </c>
      <c r="Z2292" s="3" t="s">
        <v>47</v>
      </c>
      <c r="AA2292" s="3" t="s">
        <v>47</v>
      </c>
      <c r="AB2292" s="12" t="s">
        <v>47</v>
      </c>
      <c r="AC2292" s="3" t="s">
        <v>47</v>
      </c>
      <c r="AD2292" s="3" t="s">
        <v>47</v>
      </c>
      <c r="AE2292" s="3" t="s">
        <v>47</v>
      </c>
      <c r="AF2292" s="3" t="s">
        <v>47</v>
      </c>
      <c r="AG2292" s="3" t="s">
        <v>47</v>
      </c>
      <c r="AH2292" s="3" t="s">
        <v>47</v>
      </c>
      <c r="AI2292" s="3" t="s">
        <v>47</v>
      </c>
      <c r="AJ2292" s="3" t="s">
        <v>47</v>
      </c>
      <c r="AK2292" s="3" t="s">
        <v>47</v>
      </c>
      <c r="AL2292" s="3" t="s">
        <v>47</v>
      </c>
      <c r="AM2292" s="3" t="s">
        <v>47</v>
      </c>
      <c r="AN2292" s="3" t="s">
        <v>47</v>
      </c>
      <c r="AU2292" s="3">
        <v>0</v>
      </c>
      <c r="AV2292" s="3">
        <v>18</v>
      </c>
      <c r="AW2292" s="3">
        <v>1</v>
      </c>
      <c r="AX2292" s="3">
        <v>18</v>
      </c>
      <c r="AY2292" s="3">
        <v>100</v>
      </c>
      <c r="AZ2292" s="6" t="str">
        <f t="shared" si="249"/>
        <v>1768.9</v>
      </c>
      <c r="BC2292" s="12" t="s">
        <v>5284</v>
      </c>
      <c r="BJ2292" s="12">
        <f t="shared" si="250"/>
        <v>0</v>
      </c>
      <c r="BK2292" s="12">
        <f t="shared" si="251"/>
        <v>0</v>
      </c>
      <c r="CQ2292" s="3" t="str">
        <f>CONCATENATE(baseURL!$A$1,baseURL!$B$1,baseURL!$C$1,".",C2292,".",L2292,".pkl&amp;seq=",BC2292)</f>
        <v>http://proteomics.broadinstitute.org/millscripts/viewfeed.pl?side=xl&amp;cycle=1&amp;fixedMods=iaaC&amp;file=msdataSM/iPRG2012_nd/cpick_in/iPRG2012_nd.1768.9.2.pkl&amp;seq=SMYQVQNDLGTGK</v>
      </c>
    </row>
    <row r="2293" spans="1:95" x14ac:dyDescent="0.2">
      <c r="A2293" s="3">
        <v>1493</v>
      </c>
      <c r="B2293" s="2" t="s">
        <v>5292</v>
      </c>
      <c r="C2293" s="2" t="s">
        <v>5293</v>
      </c>
      <c r="D2293" s="3">
        <v>5830</v>
      </c>
      <c r="E2293" s="3">
        <v>5827</v>
      </c>
      <c r="F2293" s="3">
        <v>37153</v>
      </c>
      <c r="G2293" s="3">
        <v>7595</v>
      </c>
      <c r="H2293" s="3">
        <v>25.560700000000001</v>
      </c>
      <c r="I2293" s="30">
        <v>473.75511</v>
      </c>
      <c r="J2293" s="30">
        <v>473.75420229999997</v>
      </c>
      <c r="K2293" s="30">
        <v>9.1E-4</v>
      </c>
      <c r="L2293" s="3">
        <v>2</v>
      </c>
      <c r="M2293" s="3">
        <v>2</v>
      </c>
      <c r="N2293" s="10">
        <f t="shared" si="245"/>
        <v>1</v>
      </c>
      <c r="O2293" s="35">
        <v>2</v>
      </c>
      <c r="P2293" s="17"/>
      <c r="Q2293" s="40">
        <v>946.50262999999995</v>
      </c>
      <c r="R2293" s="40">
        <v>473.75495000000001</v>
      </c>
      <c r="S2293" s="18">
        <f t="shared" si="246"/>
        <v>0.33772734193899773</v>
      </c>
      <c r="T2293" s="18">
        <f t="shared" si="247"/>
        <v>-1.5782420849292371</v>
      </c>
      <c r="U2293" s="18">
        <f t="shared" si="248"/>
        <v>-1.794176504148413</v>
      </c>
      <c r="V2293" s="30">
        <v>473.75409999999999</v>
      </c>
      <c r="W2293" s="3" t="s">
        <v>47</v>
      </c>
      <c r="X2293" s="3" t="s">
        <v>47</v>
      </c>
      <c r="Y2293" s="3" t="s">
        <v>47</v>
      </c>
      <c r="Z2293" s="3" t="s">
        <v>52</v>
      </c>
      <c r="AA2293" s="3" t="s">
        <v>47</v>
      </c>
      <c r="AB2293" s="12" t="s">
        <v>52</v>
      </c>
      <c r="AE2293" s="3" t="s">
        <v>48</v>
      </c>
      <c r="AF2293" s="3" t="s">
        <v>48</v>
      </c>
      <c r="AG2293" s="3" t="s">
        <v>48</v>
      </c>
      <c r="AH2293" s="3" t="s">
        <v>48</v>
      </c>
      <c r="AK2293" s="3" t="s">
        <v>52</v>
      </c>
      <c r="AM2293" s="3" t="s">
        <v>48</v>
      </c>
      <c r="AO2293" s="3" t="s">
        <v>48</v>
      </c>
      <c r="AP2293" s="3" t="s">
        <v>48</v>
      </c>
      <c r="AU2293" s="3">
        <v>0</v>
      </c>
      <c r="AV2293" s="3">
        <v>4</v>
      </c>
      <c r="AW2293" s="3">
        <v>1</v>
      </c>
      <c r="AX2293" s="3">
        <v>4</v>
      </c>
      <c r="AY2293" s="3">
        <v>100</v>
      </c>
      <c r="AZ2293" s="6" t="str">
        <f t="shared" si="249"/>
        <v>1769.3</v>
      </c>
      <c r="BC2293" s="12" t="s">
        <v>5118</v>
      </c>
      <c r="BJ2293" s="12">
        <f t="shared" si="250"/>
        <v>0</v>
      </c>
      <c r="BK2293" s="12">
        <f t="shared" si="251"/>
        <v>0</v>
      </c>
      <c r="BN2293" s="3" t="s">
        <v>277</v>
      </c>
      <c r="BR2293" s="3" t="s">
        <v>277</v>
      </c>
      <c r="CQ2293" s="3" t="str">
        <f>CONCATENATE(baseURL!$A$1,baseURL!$B$1,baseURL!$C$1,".",C2293,".",L2293,".pkl&amp;seq=",BC2293,"&amp;varMods=Oxidation-M")</f>
        <v>http://proteomics.broadinstitute.org/millscripts/viewfeed.pl?side=xl&amp;cycle=1&amp;fixedMods=iaaC&amp;file=msdataSM/iPRG2012_nd/cpick_in/iPRG2012_nd.1769.3.2.pkl&amp;seq=SLVPLmDR&amp;varMods=Oxidation-M</v>
      </c>
    </row>
    <row r="2294" spans="1:95" x14ac:dyDescent="0.2">
      <c r="A2294" s="3">
        <v>2427</v>
      </c>
      <c r="B2294" s="2" t="s">
        <v>5294</v>
      </c>
      <c r="C2294" s="2" t="s">
        <v>5295</v>
      </c>
      <c r="D2294" s="3">
        <v>5834</v>
      </c>
      <c r="E2294" s="3">
        <v>5831</v>
      </c>
      <c r="F2294" s="3">
        <v>37157</v>
      </c>
      <c r="G2294" s="3">
        <v>7599</v>
      </c>
      <c r="H2294" s="3">
        <v>25.569900000000001</v>
      </c>
      <c r="I2294" s="30">
        <v>575.95866999999998</v>
      </c>
      <c r="J2294" s="30">
        <v>575.95849269999997</v>
      </c>
      <c r="K2294" s="30">
        <v>1.8000000000000001E-4</v>
      </c>
      <c r="L2294" s="3">
        <v>3</v>
      </c>
      <c r="M2294" s="3">
        <v>3</v>
      </c>
      <c r="N2294" s="10">
        <f t="shared" si="245"/>
        <v>1</v>
      </c>
      <c r="O2294" s="35">
        <v>3</v>
      </c>
      <c r="P2294" s="17"/>
      <c r="Q2294" s="40">
        <v>1725.8588400000001</v>
      </c>
      <c r="R2294" s="40">
        <v>575.95780000000002</v>
      </c>
      <c r="S2294" s="18">
        <f t="shared" si="246"/>
        <v>1.5105273337100584</v>
      </c>
      <c r="T2294" s="18">
        <f t="shared" si="247"/>
        <v>1.2026922804848454</v>
      </c>
      <c r="U2294" s="18">
        <f t="shared" si="248"/>
        <v>1.2153668201697632</v>
      </c>
      <c r="V2294" s="30">
        <v>575.95849999999996</v>
      </c>
      <c r="W2294" s="3" t="s">
        <v>47</v>
      </c>
      <c r="Z2294" s="3" t="s">
        <v>47</v>
      </c>
      <c r="AA2294" s="3" t="s">
        <v>47</v>
      </c>
      <c r="AB2294" s="12" t="s">
        <v>47</v>
      </c>
      <c r="AC2294" s="3" t="s">
        <v>47</v>
      </c>
      <c r="AD2294" s="3" t="s">
        <v>47</v>
      </c>
      <c r="AE2294" s="3" t="s">
        <v>47</v>
      </c>
      <c r="AF2294" s="3" t="s">
        <v>47</v>
      </c>
      <c r="AG2294" s="3" t="s">
        <v>47</v>
      </c>
      <c r="AH2294" s="3" t="s">
        <v>47</v>
      </c>
      <c r="AI2294" s="3" t="s">
        <v>47</v>
      </c>
      <c r="AJ2294" s="3" t="s">
        <v>52</v>
      </c>
      <c r="AK2294" s="3" t="s">
        <v>52</v>
      </c>
      <c r="AL2294" s="3" t="s">
        <v>48</v>
      </c>
      <c r="AN2294" s="3" t="s">
        <v>48</v>
      </c>
      <c r="AU2294" s="3">
        <v>0</v>
      </c>
      <c r="AV2294" s="3">
        <v>11</v>
      </c>
      <c r="AW2294" s="3">
        <v>1</v>
      </c>
      <c r="AX2294" s="3">
        <v>11</v>
      </c>
      <c r="AY2294" s="3">
        <v>100</v>
      </c>
      <c r="AZ2294" s="6" t="str">
        <f t="shared" si="249"/>
        <v>1769.7</v>
      </c>
      <c r="BC2294" s="12" t="s">
        <v>5296</v>
      </c>
      <c r="BJ2294" s="12">
        <f t="shared" si="250"/>
        <v>0</v>
      </c>
      <c r="BK2294" s="12">
        <f t="shared" si="251"/>
        <v>0</v>
      </c>
      <c r="CQ2294" s="3" t="str">
        <f>CONCATENATE(baseURL!$A$1,baseURL!$B$1,baseURL!$C$1,".",C2294,".",L2294,".pkl&amp;seq=",BC2294)</f>
        <v>http://proteomics.broadinstitute.org/millscripts/viewfeed.pl?side=xl&amp;cycle=1&amp;fixedMods=iaaC&amp;file=msdataSM/iPRG2012_nd/cpick_in/iPRG2012_nd.1769.7.3.pkl&amp;seq=AVGVGSTLNNSEMYKR</v>
      </c>
    </row>
    <row r="2295" spans="1:95" x14ac:dyDescent="0.2">
      <c r="A2295" s="3">
        <v>3263</v>
      </c>
      <c r="B2295" s="2" t="s">
        <v>5297</v>
      </c>
      <c r="C2295" s="2" t="s">
        <v>5289</v>
      </c>
      <c r="D2295" s="3">
        <v>5835</v>
      </c>
      <c r="E2295" s="3">
        <v>5832</v>
      </c>
      <c r="F2295" s="3">
        <v>37158</v>
      </c>
      <c r="G2295" s="3">
        <v>7600</v>
      </c>
      <c r="H2295" s="3">
        <v>25.572399999999998</v>
      </c>
      <c r="I2295" s="30">
        <v>652.82844</v>
      </c>
      <c r="J2295" s="30">
        <v>652.82900659999996</v>
      </c>
      <c r="K2295" s="30">
        <v>-5.6999999999999998E-4</v>
      </c>
      <c r="L2295" s="3">
        <v>2</v>
      </c>
      <c r="M2295" s="3">
        <v>2</v>
      </c>
      <c r="N2295" s="10">
        <f t="shared" si="245"/>
        <v>1</v>
      </c>
      <c r="O2295" s="35">
        <v>2</v>
      </c>
      <c r="P2295" s="17"/>
      <c r="Q2295" s="40">
        <v>1304.6481100000001</v>
      </c>
      <c r="R2295" s="40">
        <v>652.82768999999996</v>
      </c>
      <c r="S2295" s="18">
        <f t="shared" si="246"/>
        <v>1.1488483278629134</v>
      </c>
      <c r="T2295" s="18">
        <f t="shared" si="247"/>
        <v>2.0167649445071185</v>
      </c>
      <c r="U2295" s="18">
        <f t="shared" si="248"/>
        <v>2.3130146333911923</v>
      </c>
      <c r="V2295" s="30">
        <v>652.82920000000001</v>
      </c>
      <c r="W2295" s="3" t="s">
        <v>47</v>
      </c>
      <c r="Y2295" s="3" t="s">
        <v>48</v>
      </c>
      <c r="Z2295" s="3" t="s">
        <v>47</v>
      </c>
      <c r="AA2295" s="3" t="s">
        <v>47</v>
      </c>
      <c r="AB2295" s="12" t="s">
        <v>47</v>
      </c>
      <c r="AC2295" s="3" t="s">
        <v>52</v>
      </c>
      <c r="AE2295" s="3" t="s">
        <v>48</v>
      </c>
      <c r="AF2295" s="3" t="s">
        <v>47</v>
      </c>
      <c r="AG2295" s="3" t="s">
        <v>48</v>
      </c>
      <c r="AH2295" s="3" t="s">
        <v>47</v>
      </c>
      <c r="AM2295" s="3" t="s">
        <v>48</v>
      </c>
      <c r="AU2295" s="3">
        <v>0</v>
      </c>
      <c r="AV2295" s="3">
        <v>6</v>
      </c>
      <c r="AW2295" s="3">
        <v>1</v>
      </c>
      <c r="AX2295" s="3">
        <v>6</v>
      </c>
      <c r="AY2295" s="3">
        <v>100</v>
      </c>
      <c r="AZ2295" s="6" t="str">
        <f t="shared" si="249"/>
        <v>1769.8</v>
      </c>
      <c r="BC2295" s="12" t="s">
        <v>5298</v>
      </c>
      <c r="BJ2295" s="12">
        <f t="shared" si="250"/>
        <v>0</v>
      </c>
      <c r="BK2295" s="12">
        <f t="shared" si="251"/>
        <v>0</v>
      </c>
      <c r="CQ2295" s="3" t="str">
        <f>CONCATENATE(baseURL!$A$1,baseURL!$B$1,baseURL!$C$1,".",C2295,".",L2295,".pkl&amp;seq=",BC2295)</f>
        <v>http://proteomics.broadinstitute.org/millscripts/viewfeed.pl?side=xl&amp;cycle=1&amp;fixedMods=iaaC&amp;file=msdataSM/iPRG2012_nd/cpick_in/iPRG2012_nd.1769.8.2.pkl&amp;seq=EANLFPEQQTK</v>
      </c>
    </row>
    <row r="2296" spans="1:95" x14ac:dyDescent="0.2">
      <c r="A2296" s="3">
        <v>2230</v>
      </c>
      <c r="B2296" s="2" t="s">
        <v>5301</v>
      </c>
      <c r="C2296" s="2" t="s">
        <v>5302</v>
      </c>
      <c r="D2296" s="3">
        <v>5838</v>
      </c>
      <c r="E2296" s="3">
        <v>5835</v>
      </c>
      <c r="F2296" s="3">
        <v>37174</v>
      </c>
      <c r="G2296" s="3">
        <v>7604</v>
      </c>
      <c r="H2296" s="3">
        <v>25.5855</v>
      </c>
      <c r="I2296" s="30">
        <v>447.00490000000002</v>
      </c>
      <c r="J2296" s="30">
        <v>447.00567819999998</v>
      </c>
      <c r="K2296" s="30">
        <v>-7.7999999999999999E-4</v>
      </c>
      <c r="L2296" s="3">
        <v>0</v>
      </c>
      <c r="M2296" s="3">
        <v>4</v>
      </c>
      <c r="N2296" s="10">
        <f t="shared" si="245"/>
        <v>1</v>
      </c>
      <c r="O2296" s="35">
        <v>4</v>
      </c>
      <c r="P2296" s="17"/>
      <c r="Q2296" s="40">
        <v>1784.98783</v>
      </c>
      <c r="R2296" s="40">
        <v>447.00241</v>
      </c>
      <c r="S2296" s="18">
        <f t="shared" si="246"/>
        <v>5.5704397656893478</v>
      </c>
      <c r="T2296" s="18">
        <f t="shared" si="247"/>
        <v>7.3113699766842766</v>
      </c>
      <c r="U2296" s="18">
        <f t="shared" si="248"/>
        <v>7.3601392887181252</v>
      </c>
      <c r="V2296" s="30">
        <v>447.00569999999999</v>
      </c>
      <c r="Z2296" s="3" t="s">
        <v>47</v>
      </c>
      <c r="AA2296" s="3" t="s">
        <v>47</v>
      </c>
      <c r="AB2296" s="12" t="s">
        <v>48</v>
      </c>
      <c r="AC2296" s="3" t="s">
        <v>52</v>
      </c>
      <c r="AF2296" s="3" t="s">
        <v>48</v>
      </c>
      <c r="AG2296" s="3" t="s">
        <v>52</v>
      </c>
      <c r="AH2296" s="3" t="s">
        <v>47</v>
      </c>
      <c r="AL2296" s="3" t="s">
        <v>48</v>
      </c>
      <c r="AU2296" s="3">
        <v>0</v>
      </c>
      <c r="AV2296" s="3">
        <v>3</v>
      </c>
      <c r="AW2296" s="3">
        <v>1</v>
      </c>
      <c r="AX2296" s="3">
        <v>3</v>
      </c>
      <c r="AY2296" s="3">
        <v>100</v>
      </c>
      <c r="AZ2296" s="6" t="str">
        <f t="shared" si="249"/>
        <v>1770.3</v>
      </c>
      <c r="BC2296" s="12" t="s">
        <v>5303</v>
      </c>
      <c r="BJ2296" s="12">
        <f t="shared" si="250"/>
        <v>0</v>
      </c>
      <c r="BK2296" s="12">
        <f t="shared" si="251"/>
        <v>0</v>
      </c>
      <c r="CQ2296" s="3" t="str">
        <f>CONCATENATE(baseURL!$A$1,baseURL!$B$1,baseURL!$C$1,".",C2296,".",L2296,".pkl&amp;seq=",BC2296)</f>
        <v>http://proteomics.broadinstitute.org/millscripts/viewfeed.pl?side=xl&amp;cycle=1&amp;fixedMods=iaaC&amp;file=msdataSM/iPRG2012_nd/cpick_in/iPRG2012_nd.1770.3.0.pkl&amp;seq=NFGLGQAVQPKRNLSR</v>
      </c>
    </row>
    <row r="2297" spans="1:95" x14ac:dyDescent="0.2">
      <c r="A2297" s="3">
        <v>249</v>
      </c>
      <c r="B2297" s="2" t="s">
        <v>5304</v>
      </c>
      <c r="C2297" s="2" t="s">
        <v>5305</v>
      </c>
      <c r="D2297" s="3">
        <v>5841</v>
      </c>
      <c r="E2297" s="3">
        <v>5838</v>
      </c>
      <c r="F2297" s="3">
        <v>37177</v>
      </c>
      <c r="G2297" s="3">
        <v>7607</v>
      </c>
      <c r="H2297" s="3">
        <v>25.590499999999999</v>
      </c>
      <c r="I2297" s="30">
        <v>472.75509</v>
      </c>
      <c r="J2297" s="30">
        <v>472.31352770000001</v>
      </c>
      <c r="K2297" s="30">
        <v>0.44156000000000001</v>
      </c>
      <c r="L2297" s="3">
        <v>0</v>
      </c>
      <c r="M2297" s="3">
        <v>2</v>
      </c>
      <c r="N2297" s="10">
        <f t="shared" si="245"/>
        <v>1</v>
      </c>
      <c r="O2297" s="35">
        <v>2</v>
      </c>
      <c r="P2297" s="17"/>
      <c r="Q2297" s="40">
        <v>944.50473999999997</v>
      </c>
      <c r="R2297" s="40">
        <v>472.75601</v>
      </c>
      <c r="S2297" s="18">
        <f t="shared" si="246"/>
        <v>-1.9460355459210417</v>
      </c>
      <c r="T2297" s="18">
        <f t="shared" si="247"/>
        <v>-935.96335242780879</v>
      </c>
      <c r="U2297" s="18">
        <f t="shared" si="248"/>
        <v>-1.9248829855726375</v>
      </c>
      <c r="V2297" s="30">
        <v>472.75510000000003</v>
      </c>
      <c r="AD2297" s="3" t="s">
        <v>47</v>
      </c>
      <c r="AF2297" s="3" t="s">
        <v>47</v>
      </c>
      <c r="AG2297" s="3" t="s">
        <v>47</v>
      </c>
      <c r="AI2297" s="3" t="s">
        <v>52</v>
      </c>
      <c r="AK2297" s="3" t="s">
        <v>48</v>
      </c>
      <c r="AU2297" s="3">
        <v>0</v>
      </c>
      <c r="AV2297" s="3">
        <v>3</v>
      </c>
      <c r="AW2297" s="3">
        <v>1</v>
      </c>
      <c r="AX2297" s="3">
        <v>3</v>
      </c>
      <c r="AY2297" s="3">
        <v>100</v>
      </c>
      <c r="AZ2297" s="6" t="str">
        <f t="shared" si="249"/>
        <v>1770.6</v>
      </c>
      <c r="BC2297" s="12" t="s">
        <v>5306</v>
      </c>
      <c r="BJ2297" s="12">
        <f t="shared" si="250"/>
        <v>0</v>
      </c>
      <c r="BK2297" s="12">
        <f t="shared" si="251"/>
        <v>0</v>
      </c>
      <c r="CQ2297" s="3" t="str">
        <f>CONCATENATE(baseURL!$A$1,baseURL!$B$1,baseURL!$C$1,".",C2297,".",L2297,".pkl&amp;seq=",BC2297)</f>
        <v>http://proteomics.broadinstitute.org/millscripts/viewfeed.pl?side=xl&amp;cycle=1&amp;fixedMods=iaaC&amp;file=msdataSM/iPRG2012_nd/cpick_in/iPRG2012_nd.1770.6.0.pkl&amp;seq=DDEVLVVR</v>
      </c>
    </row>
    <row r="2298" spans="1:95" x14ac:dyDescent="0.2">
      <c r="A2298" s="3">
        <v>4380</v>
      </c>
      <c r="B2298" s="2" t="s">
        <v>5307</v>
      </c>
      <c r="C2298" s="2" t="s">
        <v>5294</v>
      </c>
      <c r="D2298" s="3">
        <v>5843</v>
      </c>
      <c r="E2298" s="3">
        <v>5840</v>
      </c>
      <c r="F2298" s="3">
        <v>37179</v>
      </c>
      <c r="G2298" s="3">
        <v>7609</v>
      </c>
      <c r="H2298" s="3">
        <v>25.5947</v>
      </c>
      <c r="I2298" s="30">
        <v>551.61433</v>
      </c>
      <c r="J2298" s="30">
        <v>551.61354059999996</v>
      </c>
      <c r="K2298" s="30">
        <v>7.9000000000000001E-4</v>
      </c>
      <c r="L2298" s="3">
        <v>3</v>
      </c>
      <c r="M2298" s="3">
        <v>3</v>
      </c>
      <c r="N2298" s="10">
        <f t="shared" si="245"/>
        <v>1</v>
      </c>
      <c r="O2298" s="35">
        <v>3</v>
      </c>
      <c r="P2298" s="17"/>
      <c r="Q2298" s="40">
        <v>1652.82384</v>
      </c>
      <c r="R2298" s="40">
        <v>551.61279999999999</v>
      </c>
      <c r="S2298" s="18">
        <f t="shared" si="246"/>
        <v>2.7736847295829135</v>
      </c>
      <c r="T2298" s="18">
        <f t="shared" si="247"/>
        <v>1.3426084383319088</v>
      </c>
      <c r="U2298" s="18">
        <f t="shared" si="248"/>
        <v>1.2690060855216907</v>
      </c>
      <c r="V2298" s="30">
        <v>551.61350000000004</v>
      </c>
      <c r="W2298" s="3" t="s">
        <v>47</v>
      </c>
      <c r="X2298" s="3" t="s">
        <v>47</v>
      </c>
      <c r="Y2298" s="3" t="s">
        <v>47</v>
      </c>
      <c r="Z2298" s="3" t="s">
        <v>47</v>
      </c>
      <c r="AA2298" s="3" t="s">
        <v>47</v>
      </c>
      <c r="AB2298" s="12" t="s">
        <v>47</v>
      </c>
      <c r="AC2298" s="3" t="s">
        <v>47</v>
      </c>
      <c r="AD2298" s="3" t="s">
        <v>47</v>
      </c>
      <c r="AE2298" s="3" t="s">
        <v>47</v>
      </c>
      <c r="AF2298" s="3" t="s">
        <v>48</v>
      </c>
      <c r="AG2298" s="3" t="s">
        <v>47</v>
      </c>
      <c r="AH2298" s="3" t="s">
        <v>47</v>
      </c>
      <c r="AK2298" s="3" t="s">
        <v>47</v>
      </c>
      <c r="AL2298" s="3" t="s">
        <v>47</v>
      </c>
      <c r="AM2298" s="3" t="s">
        <v>47</v>
      </c>
      <c r="AN2298" s="3" t="s">
        <v>47</v>
      </c>
      <c r="AU2298" s="3">
        <v>0</v>
      </c>
      <c r="AV2298" s="3">
        <v>15</v>
      </c>
      <c r="AW2298" s="3">
        <v>1</v>
      </c>
      <c r="AX2298" s="3">
        <v>15</v>
      </c>
      <c r="AY2298" s="3">
        <v>100</v>
      </c>
      <c r="AZ2298" s="6" t="str">
        <f t="shared" si="249"/>
        <v>1770.8</v>
      </c>
      <c r="BC2298" s="12" t="s">
        <v>5308</v>
      </c>
      <c r="BJ2298" s="12">
        <f t="shared" si="250"/>
        <v>0</v>
      </c>
      <c r="BK2298" s="12">
        <f t="shared" si="251"/>
        <v>0</v>
      </c>
      <c r="CQ2298" s="3" t="str">
        <f>CONCATENATE(baseURL!$A$1,baseURL!$B$1,baseURL!$C$1,".",C2298,".",L2298,".pkl&amp;seq=",BC2298)</f>
        <v>http://proteomics.broadinstitute.org/millscripts/viewfeed.pl?side=xl&amp;cycle=1&amp;fixedMods=iaaC&amp;file=msdataSM/iPRG2012_nd/cpick_in/iPRG2012_nd.1770.8.3.pkl&amp;seq=NKSLNSESFSSPSLR</v>
      </c>
    </row>
    <row r="2299" spans="1:95" x14ac:dyDescent="0.2">
      <c r="A2299" s="3">
        <v>4791</v>
      </c>
      <c r="B2299" s="2" t="s">
        <v>5299</v>
      </c>
      <c r="C2299" s="2" t="s">
        <v>5297</v>
      </c>
      <c r="D2299" s="3">
        <v>5844</v>
      </c>
      <c r="E2299" s="3">
        <v>5841</v>
      </c>
      <c r="F2299" s="3">
        <v>37180</v>
      </c>
      <c r="G2299" s="3">
        <v>7610</v>
      </c>
      <c r="H2299" s="3">
        <v>25.597200000000001</v>
      </c>
      <c r="I2299" s="30">
        <v>553.27278999999999</v>
      </c>
      <c r="J2299" s="30">
        <v>553.27116490000003</v>
      </c>
      <c r="K2299" s="30">
        <v>1.6299999999999999E-3</v>
      </c>
      <c r="L2299" s="3">
        <v>2</v>
      </c>
      <c r="M2299" s="3">
        <v>2</v>
      </c>
      <c r="N2299" s="10">
        <f t="shared" si="245"/>
        <v>1</v>
      </c>
      <c r="O2299" s="35">
        <v>2</v>
      </c>
      <c r="P2299" s="17"/>
      <c r="Q2299" s="40">
        <v>1105.53466</v>
      </c>
      <c r="R2299" s="40">
        <v>553.27097000000003</v>
      </c>
      <c r="S2299" s="18">
        <f t="shared" si="246"/>
        <v>3.2895273720079965</v>
      </c>
      <c r="T2299" s="18">
        <f t="shared" si="247"/>
        <v>0.35226861802775988</v>
      </c>
      <c r="U2299" s="18">
        <f t="shared" si="248"/>
        <v>0.41570950304466542</v>
      </c>
      <c r="V2299" s="30">
        <v>553.27120000000002</v>
      </c>
      <c r="W2299" s="3" t="s">
        <v>47</v>
      </c>
      <c r="X2299" s="3" t="s">
        <v>47</v>
      </c>
      <c r="Y2299" s="3" t="s">
        <v>47</v>
      </c>
      <c r="Z2299" s="3" t="s">
        <v>47</v>
      </c>
      <c r="AA2299" s="3" t="s">
        <v>47</v>
      </c>
      <c r="AB2299" s="12" t="s">
        <v>47</v>
      </c>
      <c r="AC2299" s="3" t="s">
        <v>47</v>
      </c>
      <c r="AD2299" s="3" t="s">
        <v>47</v>
      </c>
      <c r="AE2299" s="3" t="s">
        <v>47</v>
      </c>
      <c r="AF2299" s="3" t="s">
        <v>47</v>
      </c>
      <c r="AG2299" s="3" t="s">
        <v>47</v>
      </c>
      <c r="AH2299" s="3" t="s">
        <v>47</v>
      </c>
      <c r="AI2299" s="3" t="s">
        <v>47</v>
      </c>
      <c r="AJ2299" s="3" t="s">
        <v>47</v>
      </c>
      <c r="AK2299" s="3" t="s">
        <v>48</v>
      </c>
      <c r="AL2299" s="3" t="s">
        <v>47</v>
      </c>
      <c r="AM2299" s="3" t="s">
        <v>47</v>
      </c>
      <c r="AN2299" s="3" t="s">
        <v>47</v>
      </c>
      <c r="AU2299" s="3">
        <v>0</v>
      </c>
      <c r="AV2299" s="3">
        <v>17</v>
      </c>
      <c r="AW2299" s="3">
        <v>1</v>
      </c>
      <c r="AX2299" s="3">
        <v>17</v>
      </c>
      <c r="AY2299" s="3">
        <v>100</v>
      </c>
      <c r="AZ2299" s="6" t="str">
        <f t="shared" si="249"/>
        <v>1770.9</v>
      </c>
      <c r="BC2299" s="12" t="s">
        <v>5300</v>
      </c>
      <c r="BJ2299" s="12">
        <f t="shared" si="250"/>
        <v>0</v>
      </c>
      <c r="BK2299" s="12">
        <f t="shared" si="251"/>
        <v>0</v>
      </c>
      <c r="CQ2299" s="3" t="str">
        <f>CONCATENATE(baseURL!$A$1,baseURL!$B$1,baseURL!$C$1,".",C2299,".",L2299,".pkl&amp;seq=",BC2299)</f>
        <v>http://proteomics.broadinstitute.org/millscripts/viewfeed.pl?side=xl&amp;cycle=1&amp;fixedMods=iaaC&amp;file=msdataSM/iPRG2012_nd/cpick_in/iPRG2012_nd.1770.9.2.pkl&amp;seq=MPQTVEWSK</v>
      </c>
    </row>
    <row r="2300" spans="1:95" x14ac:dyDescent="0.2">
      <c r="A2300" s="3">
        <v>6302</v>
      </c>
      <c r="B2300" s="2" t="s">
        <v>5310</v>
      </c>
      <c r="C2300" s="2" t="s">
        <v>5299</v>
      </c>
      <c r="D2300" s="3">
        <v>5854</v>
      </c>
      <c r="E2300" s="3">
        <v>5851</v>
      </c>
      <c r="F2300" s="3">
        <v>37202</v>
      </c>
      <c r="G2300" s="3">
        <v>7621</v>
      </c>
      <c r="H2300" s="3">
        <v>25.6205</v>
      </c>
      <c r="I2300" s="30">
        <v>649.36170000000004</v>
      </c>
      <c r="J2300" s="30">
        <v>649.35854089999998</v>
      </c>
      <c r="K2300" s="30">
        <v>3.16E-3</v>
      </c>
      <c r="L2300" s="3">
        <v>2</v>
      </c>
      <c r="M2300" s="3">
        <v>2</v>
      </c>
      <c r="N2300" s="10">
        <f t="shared" si="245"/>
        <v>1</v>
      </c>
      <c r="O2300" s="35">
        <v>2</v>
      </c>
      <c r="P2300" s="17"/>
      <c r="Q2300" s="40">
        <v>1297.7110399999999</v>
      </c>
      <c r="R2300" s="40">
        <v>649.35915999999997</v>
      </c>
      <c r="S2300" s="18">
        <f t="shared" si="246"/>
        <v>3.9115487337812658</v>
      </c>
      <c r="T2300" s="18">
        <f t="shared" si="247"/>
        <v>-0.95340150432994963</v>
      </c>
      <c r="U2300" s="18">
        <f t="shared" si="248"/>
        <v>-0.86238869711236232</v>
      </c>
      <c r="V2300" s="30">
        <v>649.35860000000002</v>
      </c>
      <c r="W2300" s="3" t="s">
        <v>47</v>
      </c>
      <c r="X2300" s="3" t="s">
        <v>47</v>
      </c>
      <c r="Y2300" s="3" t="s">
        <v>47</v>
      </c>
      <c r="Z2300" s="3" t="s">
        <v>47</v>
      </c>
      <c r="AA2300" s="3" t="s">
        <v>48</v>
      </c>
      <c r="AB2300" s="12" t="s">
        <v>47</v>
      </c>
      <c r="AC2300" s="3" t="s">
        <v>47</v>
      </c>
      <c r="AD2300" s="3" t="s">
        <v>47</v>
      </c>
      <c r="AE2300" s="3" t="s">
        <v>47</v>
      </c>
      <c r="AF2300" s="3" t="s">
        <v>47</v>
      </c>
      <c r="AG2300" s="3" t="s">
        <v>47</v>
      </c>
      <c r="AH2300" s="3" t="s">
        <v>47</v>
      </c>
      <c r="AI2300" s="3" t="s">
        <v>47</v>
      </c>
      <c r="AJ2300" s="3" t="s">
        <v>47</v>
      </c>
      <c r="AK2300" s="3" t="s">
        <v>52</v>
      </c>
      <c r="AL2300" s="3" t="s">
        <v>47</v>
      </c>
      <c r="AU2300" s="3">
        <v>0</v>
      </c>
      <c r="AV2300" s="3">
        <v>14</v>
      </c>
      <c r="AW2300" s="3">
        <v>1</v>
      </c>
      <c r="AX2300" s="3">
        <v>14</v>
      </c>
      <c r="AY2300" s="3">
        <v>100</v>
      </c>
      <c r="AZ2300" s="6" t="str">
        <f t="shared" si="249"/>
        <v>1771.10</v>
      </c>
      <c r="BC2300" s="12" t="s">
        <v>5069</v>
      </c>
      <c r="BJ2300" s="12">
        <f t="shared" si="250"/>
        <v>0</v>
      </c>
      <c r="BK2300" s="12">
        <f t="shared" si="251"/>
        <v>0</v>
      </c>
      <c r="CQ2300" s="3" t="str">
        <f>CONCATENATE(baseURL!$A$1,baseURL!$B$1,baseURL!$C$1,".",C2300,".",L2300,".pkl&amp;seq=",BC2300)</f>
        <v>http://proteomics.broadinstitute.org/millscripts/viewfeed.pl?side=xl&amp;cycle=1&amp;fixedMods=iaaC&amp;file=msdataSM/iPRG2012_nd/cpick_in/iPRG2012_nd.1771.10.2.pkl&amp;seq=AVGGEVGASAALAPK</v>
      </c>
    </row>
    <row r="2301" spans="1:95" x14ac:dyDescent="0.2">
      <c r="A2301" s="3">
        <v>6258</v>
      </c>
      <c r="B2301" s="2" t="s">
        <v>5311</v>
      </c>
      <c r="C2301" s="2" t="s">
        <v>5312</v>
      </c>
      <c r="D2301" s="3">
        <v>5855</v>
      </c>
      <c r="E2301" s="3">
        <v>5852</v>
      </c>
      <c r="F2301" s="3">
        <v>37203</v>
      </c>
      <c r="G2301" s="3">
        <v>7622</v>
      </c>
      <c r="H2301" s="3">
        <v>25.6221</v>
      </c>
      <c r="I2301" s="30">
        <v>757.41661999999997</v>
      </c>
      <c r="J2301" s="30">
        <v>757.41436429999999</v>
      </c>
      <c r="K2301" s="30">
        <v>2.2599999999999999E-3</v>
      </c>
      <c r="L2301" s="3">
        <v>2</v>
      </c>
      <c r="M2301" s="3">
        <v>2</v>
      </c>
      <c r="N2301" s="10">
        <f t="shared" si="245"/>
        <v>1</v>
      </c>
      <c r="O2301" s="35">
        <v>2</v>
      </c>
      <c r="P2301" s="17"/>
      <c r="Q2301" s="40">
        <v>1513.82205</v>
      </c>
      <c r="R2301" s="40">
        <v>757.41466000000003</v>
      </c>
      <c r="S2301" s="18">
        <f t="shared" si="246"/>
        <v>2.5877502819129612</v>
      </c>
      <c r="T2301" s="18">
        <f t="shared" si="247"/>
        <v>-0.39040701963422314</v>
      </c>
      <c r="U2301" s="18">
        <f t="shared" si="248"/>
        <v>-0.60732914778211455</v>
      </c>
      <c r="V2301" s="30">
        <v>757.41420000000005</v>
      </c>
      <c r="W2301" s="3" t="s">
        <v>47</v>
      </c>
      <c r="X2301" s="3" t="s">
        <v>47</v>
      </c>
      <c r="Y2301" s="3" t="s">
        <v>47</v>
      </c>
      <c r="Z2301" s="3" t="s">
        <v>47</v>
      </c>
      <c r="AA2301" s="3" t="s">
        <v>48</v>
      </c>
      <c r="AB2301" s="12" t="s">
        <v>47</v>
      </c>
      <c r="AC2301" s="3" t="s">
        <v>47</v>
      </c>
      <c r="AD2301" s="3" t="s">
        <v>47</v>
      </c>
      <c r="AE2301" s="3" t="s">
        <v>47</v>
      </c>
      <c r="AF2301" s="3" t="s">
        <v>47</v>
      </c>
      <c r="AG2301" s="3" t="s">
        <v>47</v>
      </c>
      <c r="AH2301" s="3" t="s">
        <v>47</v>
      </c>
      <c r="AI2301" s="3" t="s">
        <v>47</v>
      </c>
      <c r="AJ2301" s="3" t="s">
        <v>47</v>
      </c>
      <c r="AK2301" s="3" t="s">
        <v>47</v>
      </c>
      <c r="AL2301" s="3" t="s">
        <v>47</v>
      </c>
      <c r="AN2301" s="3" t="s">
        <v>47</v>
      </c>
      <c r="AU2301" s="3">
        <v>0</v>
      </c>
      <c r="AV2301" s="3">
        <v>16</v>
      </c>
      <c r="AW2301" s="3">
        <v>1</v>
      </c>
      <c r="AX2301" s="3">
        <v>16</v>
      </c>
      <c r="AY2301" s="3">
        <v>100</v>
      </c>
      <c r="AZ2301" s="6" t="str">
        <f t="shared" si="249"/>
        <v>1771.11</v>
      </c>
      <c r="BC2301" s="12" t="s">
        <v>5313</v>
      </c>
      <c r="BJ2301" s="12">
        <f t="shared" si="250"/>
        <v>0</v>
      </c>
      <c r="BK2301" s="12">
        <f t="shared" si="251"/>
        <v>0</v>
      </c>
      <c r="CQ2301" s="3" t="str">
        <f>CONCATENATE(baseURL!$A$1,baseURL!$B$1,baseURL!$C$1,".",C2301,".",L2301,".pkl&amp;seq=",BC2301)</f>
        <v>http://proteomics.broadinstitute.org/millscripts/viewfeed.pl?side=xl&amp;cycle=1&amp;fixedMods=iaaC&amp;file=msdataSM/iPRG2012_nd/cpick_in/iPRG2012_nd.1771.11.2.pkl&amp;seq=VLEQLSGQTPVQSK</v>
      </c>
    </row>
    <row r="2302" spans="1:95" x14ac:dyDescent="0.2">
      <c r="A2302" s="3">
        <v>3222</v>
      </c>
      <c r="B2302" s="2" t="s">
        <v>5314</v>
      </c>
      <c r="C2302" s="2" t="s">
        <v>5315</v>
      </c>
      <c r="D2302" s="3">
        <v>5846</v>
      </c>
      <c r="E2302" s="3">
        <v>5843</v>
      </c>
      <c r="F2302" s="3">
        <v>37194</v>
      </c>
      <c r="G2302" s="3">
        <v>7613</v>
      </c>
      <c r="H2302" s="3">
        <v>25.607199999999999</v>
      </c>
      <c r="I2302" s="30">
        <v>428.23847000000001</v>
      </c>
      <c r="J2302" s="30">
        <v>427.7269751</v>
      </c>
      <c r="K2302" s="30">
        <v>0.51149</v>
      </c>
      <c r="L2302" s="3">
        <v>0</v>
      </c>
      <c r="M2302" s="3">
        <v>4</v>
      </c>
      <c r="N2302" s="10">
        <f t="shared" si="245"/>
        <v>1</v>
      </c>
      <c r="O2302" s="35">
        <v>4</v>
      </c>
      <c r="P2302" s="17"/>
      <c r="Q2302" s="40">
        <v>1707.8846699999999</v>
      </c>
      <c r="R2302" s="40">
        <v>427.72662000000003</v>
      </c>
      <c r="S2302" s="18">
        <f t="shared" si="246"/>
        <v>1196.6755774984995</v>
      </c>
      <c r="T2302" s="18">
        <f t="shared" si="247"/>
        <v>0.83020317972925628</v>
      </c>
      <c r="U2302" s="18">
        <f t="shared" si="248"/>
        <v>0.18703535442463148</v>
      </c>
      <c r="V2302" s="30">
        <v>427.72669999999999</v>
      </c>
      <c r="W2302" s="3" t="s">
        <v>47</v>
      </c>
      <c r="X2302" s="3" t="s">
        <v>47</v>
      </c>
      <c r="Y2302" s="3" t="s">
        <v>47</v>
      </c>
      <c r="Z2302" s="3" t="s">
        <v>47</v>
      </c>
      <c r="AA2302" s="3" t="s">
        <v>47</v>
      </c>
      <c r="AB2302" s="12" t="s">
        <v>52</v>
      </c>
      <c r="AC2302" s="3" t="s">
        <v>52</v>
      </c>
      <c r="AD2302" s="3" t="s">
        <v>52</v>
      </c>
      <c r="AL2302" s="3" t="s">
        <v>52</v>
      </c>
      <c r="AU2302" s="3">
        <v>0</v>
      </c>
      <c r="AV2302" s="3">
        <v>5</v>
      </c>
      <c r="AW2302" s="3">
        <v>1</v>
      </c>
      <c r="AX2302" s="3">
        <v>5</v>
      </c>
      <c r="AY2302" s="3">
        <v>100</v>
      </c>
      <c r="AZ2302" s="6" t="str">
        <f t="shared" si="249"/>
        <v>1771.2</v>
      </c>
      <c r="BC2302" s="12" t="s">
        <v>5316</v>
      </c>
      <c r="BJ2302" s="12">
        <f t="shared" si="250"/>
        <v>0</v>
      </c>
      <c r="BK2302" s="12">
        <f t="shared" si="251"/>
        <v>0</v>
      </c>
      <c r="CQ2302" s="3" t="str">
        <f>CONCATENATE(baseURL!$A$1,baseURL!$B$1,baseURL!$C$1,".",C2302,".",L2302,".pkl&amp;seq=",BC2302)</f>
        <v>http://proteomics.broadinstitute.org/millscripts/viewfeed.pl?side=xl&amp;cycle=1&amp;fixedMods=iaaC&amp;file=msdataSM/iPRG2012_nd/cpick_in/iPRG2012_nd.1771.2.0.pkl&amp;seq=LLEVHVEPGMKDGQR</v>
      </c>
    </row>
    <row r="2303" spans="1:95" x14ac:dyDescent="0.2">
      <c r="A2303" s="3">
        <v>3848</v>
      </c>
      <c r="B2303" s="2" t="s">
        <v>5317</v>
      </c>
      <c r="C2303" s="2" t="s">
        <v>5301</v>
      </c>
      <c r="D2303" s="3">
        <v>5848</v>
      </c>
      <c r="E2303" s="3">
        <v>5845</v>
      </c>
      <c r="F2303" s="3">
        <v>37196</v>
      </c>
      <c r="G2303" s="3">
        <v>7615</v>
      </c>
      <c r="H2303" s="3">
        <v>25.610499999999998</v>
      </c>
      <c r="I2303" s="30">
        <v>433.22134999999997</v>
      </c>
      <c r="J2303" s="30">
        <v>433.22034200000002</v>
      </c>
      <c r="K2303" s="30">
        <v>1.01E-3</v>
      </c>
      <c r="L2303" s="3">
        <v>3</v>
      </c>
      <c r="M2303" s="3">
        <v>3</v>
      </c>
      <c r="N2303" s="10">
        <f t="shared" si="245"/>
        <v>1</v>
      </c>
      <c r="O2303" s="35">
        <v>3</v>
      </c>
      <c r="P2303" s="17"/>
      <c r="Q2303" s="40">
        <v>1297.6456599999999</v>
      </c>
      <c r="R2303" s="40">
        <v>433.22007000000002</v>
      </c>
      <c r="S2303" s="18">
        <f t="shared" si="246"/>
        <v>2.9546184228065475</v>
      </c>
      <c r="T2303" s="18">
        <f t="shared" si="247"/>
        <v>0.62785641485951249</v>
      </c>
      <c r="U2303" s="18">
        <f t="shared" si="248"/>
        <v>-0.62323982358535823</v>
      </c>
      <c r="V2303" s="30">
        <v>433.21980000000002</v>
      </c>
      <c r="W2303" s="3" t="s">
        <v>47</v>
      </c>
      <c r="X2303" s="3" t="s">
        <v>47</v>
      </c>
      <c r="Y2303" s="3" t="s">
        <v>47</v>
      </c>
      <c r="Z2303" s="3" t="s">
        <v>47</v>
      </c>
      <c r="AA2303" s="3" t="s">
        <v>47</v>
      </c>
      <c r="AB2303" s="12" t="s">
        <v>47</v>
      </c>
      <c r="AD2303" s="3" t="s">
        <v>47</v>
      </c>
      <c r="AE2303" s="3" t="s">
        <v>47</v>
      </c>
      <c r="AF2303" s="3" t="s">
        <v>48</v>
      </c>
      <c r="AG2303" s="3" t="s">
        <v>47</v>
      </c>
      <c r="AH2303" s="3" t="s">
        <v>47</v>
      </c>
      <c r="AL2303" s="3" t="s">
        <v>48</v>
      </c>
      <c r="AU2303" s="3">
        <v>0</v>
      </c>
      <c r="AV2303" s="3">
        <v>10</v>
      </c>
      <c r="AW2303" s="3">
        <v>1</v>
      </c>
      <c r="AX2303" s="3">
        <v>10</v>
      </c>
      <c r="AY2303" s="3">
        <v>100</v>
      </c>
      <c r="AZ2303" s="6" t="str">
        <f t="shared" si="249"/>
        <v>1771.4</v>
      </c>
      <c r="BC2303" s="12" t="s">
        <v>5318</v>
      </c>
      <c r="BJ2303" s="12">
        <f t="shared" si="250"/>
        <v>0</v>
      </c>
      <c r="BK2303" s="12">
        <f t="shared" si="251"/>
        <v>0</v>
      </c>
      <c r="CQ2303" s="3" t="str">
        <f>CONCATENATE(baseURL!$A$1,baseURL!$B$1,baseURL!$C$1,".",C2303,".",L2303,".pkl&amp;seq=",BC2303)</f>
        <v>http://proteomics.broadinstitute.org/millscripts/viewfeed.pl?side=xl&amp;cycle=1&amp;fixedMods=iaaC&amp;file=msdataSM/iPRG2012_nd/cpick_in/iPRG2012_nd.1771.4.3.pkl&amp;seq=MKVEVDSFSGAK</v>
      </c>
    </row>
    <row r="2304" spans="1:95" x14ac:dyDescent="0.2">
      <c r="A2304" s="3">
        <v>1217</v>
      </c>
      <c r="B2304" s="2" t="s">
        <v>5319</v>
      </c>
      <c r="C2304" s="2" t="s">
        <v>5320</v>
      </c>
      <c r="D2304" s="3">
        <v>5850</v>
      </c>
      <c r="E2304" s="3">
        <v>5847</v>
      </c>
      <c r="F2304" s="3">
        <v>37198</v>
      </c>
      <c r="G2304" s="3">
        <v>7617</v>
      </c>
      <c r="H2304" s="3">
        <v>25.613800000000001</v>
      </c>
      <c r="I2304" s="30">
        <v>495.25902000000002</v>
      </c>
      <c r="J2304" s="30">
        <v>495.76519830000001</v>
      </c>
      <c r="K2304" s="30">
        <v>-0.50617999999999996</v>
      </c>
      <c r="L2304" s="3">
        <v>2</v>
      </c>
      <c r="M2304" s="3">
        <v>2</v>
      </c>
      <c r="N2304" s="10">
        <f t="shared" si="245"/>
        <v>1</v>
      </c>
      <c r="O2304" s="35">
        <v>2</v>
      </c>
      <c r="P2304" s="17"/>
      <c r="Q2304" s="40">
        <v>990.52232000000004</v>
      </c>
      <c r="R2304" s="40">
        <v>495.76479999999998</v>
      </c>
      <c r="S2304" s="18">
        <f t="shared" si="246"/>
        <v>-1020.2015149118267</v>
      </c>
      <c r="T2304" s="18">
        <f t="shared" si="247"/>
        <v>0.80340516315184018</v>
      </c>
      <c r="U2304" s="18">
        <f t="shared" si="248"/>
        <v>0.80683420850628895</v>
      </c>
      <c r="V2304" s="30">
        <v>495.76519999999999</v>
      </c>
      <c r="X2304" s="3" t="s">
        <v>47</v>
      </c>
      <c r="Y2304" s="3" t="s">
        <v>47</v>
      </c>
      <c r="Z2304" s="3" t="s">
        <v>47</v>
      </c>
      <c r="AA2304" s="3" t="s">
        <v>47</v>
      </c>
      <c r="AB2304" s="12" t="s">
        <v>48</v>
      </c>
      <c r="AC2304" s="3" t="s">
        <v>48</v>
      </c>
      <c r="AE2304" s="3" t="s">
        <v>48</v>
      </c>
      <c r="AH2304" s="3" t="s">
        <v>48</v>
      </c>
      <c r="AL2304" s="3" t="s">
        <v>48</v>
      </c>
      <c r="AO2304" s="3" t="s">
        <v>48</v>
      </c>
      <c r="AP2304" s="3" t="s">
        <v>48</v>
      </c>
      <c r="AU2304" s="3">
        <v>0</v>
      </c>
      <c r="AV2304" s="3">
        <v>4</v>
      </c>
      <c r="AW2304" s="3">
        <v>1</v>
      </c>
      <c r="AX2304" s="3">
        <v>4</v>
      </c>
      <c r="AY2304" s="3">
        <v>100</v>
      </c>
      <c r="AZ2304" s="6" t="str">
        <f t="shared" si="249"/>
        <v>1771.6</v>
      </c>
      <c r="BC2304" s="12" t="s">
        <v>5232</v>
      </c>
      <c r="BJ2304" s="12">
        <f t="shared" si="250"/>
        <v>1</v>
      </c>
      <c r="BK2304" s="12">
        <f t="shared" si="251"/>
        <v>0</v>
      </c>
      <c r="CQ2304" s="3" t="str">
        <f>CONCATENATE(baseURL!$A$1,baseURL!$B$1,baseURL!$C$1,".",C2304,".",L2304,".pkl&amp;seq=",BC2304)</f>
        <v>http://proteomics.broadinstitute.org/millscripts/viewfeed.pl?side=xl&amp;cycle=1&amp;fixedMods=iaaC&amp;file=msdataSM/iPRG2012_nd/cpick_in/iPRG2012_nd.1771.6.2.pkl&amp;seq=VACQLLMR</v>
      </c>
    </row>
    <row r="2305" spans="1:95" x14ac:dyDescent="0.2">
      <c r="A2305" s="3">
        <v>5963</v>
      </c>
      <c r="B2305" s="2" t="s">
        <v>5321</v>
      </c>
      <c r="C2305" s="2" t="s">
        <v>5322</v>
      </c>
      <c r="D2305" s="3">
        <v>5852</v>
      </c>
      <c r="E2305" s="3">
        <v>5849</v>
      </c>
      <c r="F2305" s="3">
        <v>37200</v>
      </c>
      <c r="G2305" s="3">
        <v>7619</v>
      </c>
      <c r="H2305" s="3">
        <v>25.617100000000001</v>
      </c>
      <c r="I2305" s="30">
        <v>565.27246000000002</v>
      </c>
      <c r="J2305" s="30">
        <v>565.26898679999999</v>
      </c>
      <c r="K2305" s="30">
        <v>3.47E-3</v>
      </c>
      <c r="L2305" s="3">
        <v>3</v>
      </c>
      <c r="M2305" s="3">
        <v>3</v>
      </c>
      <c r="N2305" s="10">
        <f t="shared" si="245"/>
        <v>1</v>
      </c>
      <c r="O2305" s="35">
        <v>3</v>
      </c>
      <c r="P2305" s="17"/>
      <c r="Q2305" s="40">
        <v>1693.7930899999999</v>
      </c>
      <c r="R2305" s="40">
        <v>565.26921000000004</v>
      </c>
      <c r="S2305" s="18">
        <f t="shared" si="246"/>
        <v>5.7494728927124665</v>
      </c>
      <c r="T2305" s="18">
        <f t="shared" si="247"/>
        <v>-0.39485610767723062</v>
      </c>
      <c r="U2305" s="18">
        <f t="shared" si="248"/>
        <v>-0.54841126056226042</v>
      </c>
      <c r="V2305" s="30">
        <v>565.26890000000003</v>
      </c>
      <c r="W2305" s="3" t="s">
        <v>47</v>
      </c>
      <c r="X2305" s="3" t="s">
        <v>47</v>
      </c>
      <c r="Y2305" s="3" t="s">
        <v>47</v>
      </c>
      <c r="Z2305" s="3" t="s">
        <v>47</v>
      </c>
      <c r="AA2305" s="3" t="s">
        <v>47</v>
      </c>
      <c r="AB2305" s="12" t="s">
        <v>47</v>
      </c>
      <c r="AC2305" s="3" t="s">
        <v>47</v>
      </c>
      <c r="AD2305" s="3" t="s">
        <v>47</v>
      </c>
      <c r="AE2305" s="3" t="s">
        <v>47</v>
      </c>
      <c r="AF2305" s="3" t="s">
        <v>47</v>
      </c>
      <c r="AG2305" s="3" t="s">
        <v>48</v>
      </c>
      <c r="AH2305" s="3" t="s">
        <v>47</v>
      </c>
      <c r="AK2305" s="3" t="s">
        <v>47</v>
      </c>
      <c r="AL2305" s="3" t="s">
        <v>52</v>
      </c>
      <c r="AO2305" s="3" t="s">
        <v>48</v>
      </c>
      <c r="AP2305" s="3" t="s">
        <v>48</v>
      </c>
      <c r="AU2305" s="3">
        <v>0</v>
      </c>
      <c r="AV2305" s="3">
        <v>12</v>
      </c>
      <c r="AW2305" s="3">
        <v>1</v>
      </c>
      <c r="AX2305" s="3">
        <v>12</v>
      </c>
      <c r="AY2305" s="3">
        <v>100</v>
      </c>
      <c r="AZ2305" s="6" t="str">
        <f t="shared" si="249"/>
        <v>1771.8</v>
      </c>
      <c r="BC2305" s="12" t="s">
        <v>5323</v>
      </c>
      <c r="BJ2305" s="12">
        <f t="shared" si="250"/>
        <v>1</v>
      </c>
      <c r="BK2305" s="12">
        <f t="shared" si="251"/>
        <v>0</v>
      </c>
      <c r="CQ2305" s="3" t="str">
        <f>CONCATENATE(baseURL!$A$1,baseURL!$B$1,baseURL!$C$1,".",C2305,".",L2305,".pkl&amp;seq=",BC2305)</f>
        <v>http://proteomics.broadinstitute.org/millscripts/viewfeed.pl?side=xl&amp;cycle=1&amp;fixedMods=iaaC&amp;file=msdataSM/iPRG2012_nd/cpick_in/iPRG2012_nd.1771.8.3.pkl&amp;seq=MLSCAGADRLQQGMR</v>
      </c>
    </row>
    <row r="2306" spans="1:95" x14ac:dyDescent="0.2">
      <c r="A2306" s="3">
        <v>2867</v>
      </c>
      <c r="B2306" s="2" t="s">
        <v>5309</v>
      </c>
      <c r="C2306" s="2" t="s">
        <v>5307</v>
      </c>
      <c r="D2306" s="3">
        <v>5853</v>
      </c>
      <c r="E2306" s="3">
        <v>5850</v>
      </c>
      <c r="F2306" s="3">
        <v>37201</v>
      </c>
      <c r="G2306" s="3">
        <v>7620</v>
      </c>
      <c r="H2306" s="3">
        <v>25.6188</v>
      </c>
      <c r="I2306" s="30">
        <v>589.29220999999995</v>
      </c>
      <c r="J2306" s="30">
        <v>589.29019840000001</v>
      </c>
      <c r="K2306" s="30">
        <v>2.0100000000000001E-3</v>
      </c>
      <c r="L2306" s="3">
        <v>2</v>
      </c>
      <c r="M2306" s="3">
        <v>2</v>
      </c>
      <c r="N2306" s="10">
        <f t="shared" ref="N2306:N2369" si="252">IF(AND(M2306&gt;0,L2306&gt;0), IF(M2306=L2306,1,-1), 1)</f>
        <v>1</v>
      </c>
      <c r="O2306" s="35">
        <v>2</v>
      </c>
      <c r="P2306" s="17"/>
      <c r="Q2306" s="40">
        <v>1177.5735500000001</v>
      </c>
      <c r="R2306" s="40">
        <v>589.29040999999995</v>
      </c>
      <c r="S2306" s="18">
        <f t="shared" ref="S2306:S2369" si="253">1000000*(I2306-R2306)/R2306</f>
        <v>3.0545211146451723</v>
      </c>
      <c r="T2306" s="18">
        <f t="shared" ref="T2306:T2369" si="254">1000000*(J2306-R2306)/R2306</f>
        <v>-0.35907592649139852</v>
      </c>
      <c r="U2306" s="18">
        <f t="shared" ref="U2306:U2369" si="255">1000000*(V2306-R2306)/R2306</f>
        <v>-0.35636079657998904</v>
      </c>
      <c r="V2306" s="30">
        <v>589.29020000000003</v>
      </c>
      <c r="Z2306" s="3" t="s">
        <v>47</v>
      </c>
      <c r="AA2306" s="3" t="s">
        <v>47</v>
      </c>
      <c r="AB2306" s="12" t="s">
        <v>47</v>
      </c>
      <c r="AC2306" s="3" t="s">
        <v>47</v>
      </c>
      <c r="AE2306" s="3" t="s">
        <v>48</v>
      </c>
      <c r="AF2306" s="3" t="s">
        <v>48</v>
      </c>
      <c r="AG2306" s="3" t="s">
        <v>48</v>
      </c>
      <c r="AH2306" s="3" t="s">
        <v>48</v>
      </c>
      <c r="AI2306" s="3" t="s">
        <v>47</v>
      </c>
      <c r="AK2306" s="3" t="s">
        <v>48</v>
      </c>
      <c r="AO2306" s="3" t="s">
        <v>47</v>
      </c>
      <c r="AU2306" s="3">
        <v>0</v>
      </c>
      <c r="AV2306" s="3">
        <v>6</v>
      </c>
      <c r="AW2306" s="3">
        <v>1</v>
      </c>
      <c r="AX2306" s="3">
        <v>6</v>
      </c>
      <c r="AY2306" s="3">
        <v>100</v>
      </c>
      <c r="AZ2306" s="6" t="str">
        <f t="shared" ref="AZ2306:AZ2369" si="256">HYPERLINK(CQ2306,C2306)</f>
        <v>1771.9</v>
      </c>
      <c r="BC2306" s="12" t="s">
        <v>5132</v>
      </c>
      <c r="BJ2306" s="12">
        <f t="shared" ref="BJ2306:BJ2369" si="257">LEN(BC2306)-LEN(SUBSTITUTE(BC2306,"C",""))</f>
        <v>0</v>
      </c>
      <c r="BK2306" s="12">
        <f t="shared" ref="BK2306:BK2369" si="258">LEN(BC2306)-LEN(SUBSTITUTE(BC2306,"c",""))</f>
        <v>0</v>
      </c>
      <c r="BO2306" s="3" t="s">
        <v>114</v>
      </c>
      <c r="BR2306" s="3" t="s">
        <v>114</v>
      </c>
      <c r="CQ2306" s="3" t="str">
        <f>CONCATENATE(baseURL!$A$1,baseURL!$B$1,baseURL!$C$1,".",C2306,".",L2306,".pkl&amp;seq=",BC2306,"&amp;varMods=pyroGlu-Q")</f>
        <v>http://proteomics.broadinstitute.org/millscripts/viewfeed.pl?side=xl&amp;cycle=1&amp;fixedMods=iaaC&amp;file=msdataSM/iPRG2012_nd/cpick_in/iPRG2012_nd.1771.9.2.pkl&amp;seq=qKYDADVLDK&amp;varMods=pyroGlu-Q</v>
      </c>
    </row>
    <row r="2307" spans="1:95" x14ac:dyDescent="0.2">
      <c r="A2307" s="3">
        <v>4569</v>
      </c>
      <c r="B2307" s="2" t="s">
        <v>5325</v>
      </c>
      <c r="C2307" s="2" t="s">
        <v>5311</v>
      </c>
      <c r="D2307" s="3">
        <v>5867</v>
      </c>
      <c r="E2307" s="3">
        <v>5864</v>
      </c>
      <c r="F2307" s="3">
        <v>37225</v>
      </c>
      <c r="G2307" s="3">
        <v>7635</v>
      </c>
      <c r="H2307" s="3">
        <v>25.645299999999999</v>
      </c>
      <c r="I2307" s="30">
        <v>569.96696999999995</v>
      </c>
      <c r="J2307" s="30">
        <v>569.96588710000003</v>
      </c>
      <c r="K2307" s="30">
        <v>1.08E-3</v>
      </c>
      <c r="L2307" s="3">
        <v>0</v>
      </c>
      <c r="M2307" s="3">
        <v>3</v>
      </c>
      <c r="N2307" s="10">
        <f t="shared" si="252"/>
        <v>1</v>
      </c>
      <c r="O2307" s="35">
        <v>3</v>
      </c>
      <c r="P2307" s="17"/>
      <c r="Q2307" s="40">
        <v>1707.8846699999999</v>
      </c>
      <c r="R2307" s="40">
        <v>569.96641</v>
      </c>
      <c r="S2307" s="18">
        <f t="shared" si="253"/>
        <v>0.98251403964380635</v>
      </c>
      <c r="T2307" s="18">
        <f t="shared" si="254"/>
        <v>-0.91742248453635311</v>
      </c>
      <c r="U2307" s="18">
        <f t="shared" si="255"/>
        <v>-0.89478957183271379</v>
      </c>
      <c r="V2307" s="30">
        <v>569.96590000000003</v>
      </c>
      <c r="W2307" s="3" t="s">
        <v>47</v>
      </c>
      <c r="X2307" s="3" t="s">
        <v>47</v>
      </c>
      <c r="Y2307" s="3" t="s">
        <v>47</v>
      </c>
      <c r="Z2307" s="3" t="s">
        <v>47</v>
      </c>
      <c r="AA2307" s="3" t="s">
        <v>47</v>
      </c>
      <c r="AB2307" s="12" t="s">
        <v>47</v>
      </c>
      <c r="AC2307" s="3" t="s">
        <v>47</v>
      </c>
      <c r="AD2307" s="3" t="s">
        <v>47</v>
      </c>
      <c r="AE2307" s="3" t="s">
        <v>47</v>
      </c>
      <c r="AF2307" s="3" t="s">
        <v>48</v>
      </c>
      <c r="AG2307" s="3" t="s">
        <v>48</v>
      </c>
      <c r="AH2307" s="3" t="s">
        <v>47</v>
      </c>
      <c r="AI2307" s="3" t="s">
        <v>48</v>
      </c>
      <c r="AK2307" s="3" t="s">
        <v>47</v>
      </c>
      <c r="AL2307" s="3" t="s">
        <v>48</v>
      </c>
      <c r="AM2307" s="3" t="s">
        <v>47</v>
      </c>
      <c r="AU2307" s="3">
        <v>0</v>
      </c>
      <c r="AV2307" s="3">
        <v>12</v>
      </c>
      <c r="AW2307" s="3">
        <v>1</v>
      </c>
      <c r="AX2307" s="3">
        <v>12</v>
      </c>
      <c r="AY2307" s="3">
        <v>100</v>
      </c>
      <c r="AZ2307" s="6" t="str">
        <f t="shared" si="256"/>
        <v>1772.12</v>
      </c>
      <c r="BC2307" s="12" t="s">
        <v>5316</v>
      </c>
      <c r="BJ2307" s="12">
        <f t="shared" si="257"/>
        <v>0</v>
      </c>
      <c r="BK2307" s="12">
        <f t="shared" si="258"/>
        <v>0</v>
      </c>
      <c r="CQ2307" s="3" t="str">
        <f>CONCATENATE(baseURL!$A$1,baseURL!$B$1,baseURL!$C$1,".",C2307,".",L2307,".pkl&amp;seq=",BC2307)</f>
        <v>http://proteomics.broadinstitute.org/millscripts/viewfeed.pl?side=xl&amp;cycle=1&amp;fixedMods=iaaC&amp;file=msdataSM/iPRG2012_nd/cpick_in/iPRG2012_nd.1772.12.0.pkl&amp;seq=LLEVHVEPGMKDGQR</v>
      </c>
    </row>
    <row r="2308" spans="1:95" x14ac:dyDescent="0.2">
      <c r="A2308" s="3">
        <v>1140</v>
      </c>
      <c r="B2308" s="2" t="s">
        <v>5326</v>
      </c>
      <c r="C2308" s="2" t="s">
        <v>5327</v>
      </c>
      <c r="D2308" s="3">
        <v>5857</v>
      </c>
      <c r="E2308" s="3">
        <v>5854</v>
      </c>
      <c r="F2308" s="3">
        <v>37215</v>
      </c>
      <c r="G2308" s="3">
        <v>7625</v>
      </c>
      <c r="H2308" s="3">
        <v>25.632000000000001</v>
      </c>
      <c r="I2308" s="30">
        <v>421.75911000000002</v>
      </c>
      <c r="J2308" s="30">
        <v>421.75867920000002</v>
      </c>
      <c r="K2308" s="30">
        <v>4.2999999999999999E-4</v>
      </c>
      <c r="L2308" s="3">
        <v>2</v>
      </c>
      <c r="M2308" s="3">
        <v>2</v>
      </c>
      <c r="N2308" s="10">
        <f t="shared" si="252"/>
        <v>1</v>
      </c>
      <c r="O2308" s="35">
        <v>2</v>
      </c>
      <c r="P2308" s="17"/>
      <c r="Q2308" s="40">
        <v>842.50942999999995</v>
      </c>
      <c r="R2308" s="40">
        <v>421.75835000000001</v>
      </c>
      <c r="S2308" s="18">
        <f t="shared" si="253"/>
        <v>1.8019797355852247</v>
      </c>
      <c r="T2308" s="18">
        <f t="shared" si="254"/>
        <v>0.78054174863433645</v>
      </c>
      <c r="U2308" s="18">
        <f t="shared" si="255"/>
        <v>0.82985908866768432</v>
      </c>
      <c r="V2308" s="30">
        <v>421.75869999999998</v>
      </c>
      <c r="Z2308" s="3" t="s">
        <v>47</v>
      </c>
      <c r="AA2308" s="3" t="s">
        <v>47</v>
      </c>
      <c r="AE2308" s="3" t="s">
        <v>47</v>
      </c>
      <c r="AF2308" s="3" t="s">
        <v>48</v>
      </c>
      <c r="AG2308" s="3" t="s">
        <v>48</v>
      </c>
      <c r="AI2308" s="3" t="s">
        <v>47</v>
      </c>
      <c r="AK2308" s="3" t="s">
        <v>52</v>
      </c>
      <c r="AL2308" s="3" t="s">
        <v>47</v>
      </c>
      <c r="AU2308" s="3">
        <v>0</v>
      </c>
      <c r="AV2308" s="3">
        <v>5</v>
      </c>
      <c r="AW2308" s="3">
        <v>1</v>
      </c>
      <c r="AX2308" s="3">
        <v>5</v>
      </c>
      <c r="AY2308" s="3">
        <v>100</v>
      </c>
      <c r="AZ2308" s="6" t="str">
        <f t="shared" si="256"/>
        <v>1772.2</v>
      </c>
      <c r="BC2308" s="12" t="s">
        <v>4707</v>
      </c>
      <c r="BJ2308" s="12">
        <f t="shared" si="257"/>
        <v>0</v>
      </c>
      <c r="BK2308" s="12">
        <f t="shared" si="258"/>
        <v>0</v>
      </c>
      <c r="CQ2308" s="3" t="str">
        <f>CONCATENATE(baseURL!$A$1,baseURL!$B$1,baseURL!$C$1,".",C2308,".",L2308,".pkl&amp;seq=",BC2308)</f>
        <v>http://proteomics.broadinstitute.org/millscripts/viewfeed.pl?side=xl&amp;cycle=1&amp;fixedMods=iaaC&amp;file=msdataSM/iPRG2012_nd/cpick_in/iPRG2012_nd.1772.2.2.pkl&amp;seq=VATVSLPR</v>
      </c>
    </row>
    <row r="2309" spans="1:95" x14ac:dyDescent="0.2">
      <c r="A2309" s="3">
        <v>4412</v>
      </c>
      <c r="B2309" s="2" t="s">
        <v>5328</v>
      </c>
      <c r="C2309" s="2" t="s">
        <v>5317</v>
      </c>
      <c r="D2309" s="3">
        <v>5860</v>
      </c>
      <c r="E2309" s="3">
        <v>5857</v>
      </c>
      <c r="F2309" s="3">
        <v>37218</v>
      </c>
      <c r="G2309" s="3">
        <v>7628</v>
      </c>
      <c r="H2309" s="3">
        <v>25.634499999999999</v>
      </c>
      <c r="I2309" s="30">
        <v>444.25567999999998</v>
      </c>
      <c r="J2309" s="30">
        <v>444.2548951</v>
      </c>
      <c r="K2309" s="30">
        <v>7.7999999999999999E-4</v>
      </c>
      <c r="L2309" s="3">
        <v>3</v>
      </c>
      <c r="M2309" s="3">
        <v>3</v>
      </c>
      <c r="N2309" s="10">
        <f t="shared" si="252"/>
        <v>1</v>
      </c>
      <c r="O2309" s="35">
        <v>3</v>
      </c>
      <c r="P2309" s="17"/>
      <c r="Q2309" s="40">
        <v>1330.74776</v>
      </c>
      <c r="R2309" s="40">
        <v>444.25409999999999</v>
      </c>
      <c r="S2309" s="18">
        <f t="shared" si="253"/>
        <v>3.5565231699379316</v>
      </c>
      <c r="T2309" s="18">
        <f t="shared" si="254"/>
        <v>1.7897415015524281</v>
      </c>
      <c r="U2309" s="18">
        <f t="shared" si="255"/>
        <v>0.90038561267814665</v>
      </c>
      <c r="V2309" s="30">
        <v>444.25450000000001</v>
      </c>
      <c r="W2309" s="3" t="s">
        <v>47</v>
      </c>
      <c r="X2309" s="3" t="s">
        <v>47</v>
      </c>
      <c r="Y2309" s="3" t="s">
        <v>47</v>
      </c>
      <c r="Z2309" s="3" t="s">
        <v>47</v>
      </c>
      <c r="AA2309" s="3" t="s">
        <v>47</v>
      </c>
      <c r="AB2309" s="12" t="s">
        <v>47</v>
      </c>
      <c r="AC2309" s="3" t="s">
        <v>47</v>
      </c>
      <c r="AD2309" s="3" t="s">
        <v>47</v>
      </c>
      <c r="AE2309" s="3" t="s">
        <v>47</v>
      </c>
      <c r="AF2309" s="3" t="s">
        <v>48</v>
      </c>
      <c r="AG2309" s="3" t="s">
        <v>47</v>
      </c>
      <c r="AH2309" s="3" t="s">
        <v>47</v>
      </c>
      <c r="AI2309" s="3" t="s">
        <v>48</v>
      </c>
      <c r="AL2309" s="3" t="s">
        <v>48</v>
      </c>
      <c r="AM2309" s="3" t="s">
        <v>47</v>
      </c>
      <c r="AN2309" s="3" t="s">
        <v>47</v>
      </c>
      <c r="AU2309" s="3">
        <v>0</v>
      </c>
      <c r="AV2309" s="3">
        <v>13</v>
      </c>
      <c r="AW2309" s="3">
        <v>1</v>
      </c>
      <c r="AX2309" s="3">
        <v>13</v>
      </c>
      <c r="AY2309" s="3">
        <v>100</v>
      </c>
      <c r="AZ2309" s="6" t="str">
        <f t="shared" si="256"/>
        <v>1772.5</v>
      </c>
      <c r="BC2309" s="12" t="s">
        <v>5329</v>
      </c>
      <c r="BJ2309" s="12">
        <f t="shared" si="257"/>
        <v>0</v>
      </c>
      <c r="BK2309" s="12">
        <f t="shared" si="258"/>
        <v>0</v>
      </c>
      <c r="CQ2309" s="3" t="str">
        <f>CONCATENATE(baseURL!$A$1,baseURL!$B$1,baseURL!$C$1,".",C2309,".",L2309,".pkl&amp;seq=",BC2309)</f>
        <v>http://proteomics.broadinstitute.org/millscripts/viewfeed.pl?side=xl&amp;cycle=1&amp;fixedMods=iaaC&amp;file=msdataSM/iPRG2012_nd/cpick_in/iPRG2012_nd.1772.5.3.pkl&amp;seq=TFLAVKPDGVQR</v>
      </c>
    </row>
    <row r="2310" spans="1:95" x14ac:dyDescent="0.2">
      <c r="A2310" s="3">
        <v>3668</v>
      </c>
      <c r="B2310" s="2" t="s">
        <v>5324</v>
      </c>
      <c r="C2310" s="2" t="s">
        <v>5321</v>
      </c>
      <c r="D2310" s="3">
        <v>5864</v>
      </c>
      <c r="E2310" s="3">
        <v>5861</v>
      </c>
      <c r="F2310" s="3">
        <v>37222</v>
      </c>
      <c r="G2310" s="3">
        <v>7632</v>
      </c>
      <c r="H2310" s="3">
        <v>25.6403</v>
      </c>
      <c r="I2310" s="30">
        <v>467.75756000000001</v>
      </c>
      <c r="J2310" s="30">
        <v>468.28133259999998</v>
      </c>
      <c r="K2310" s="30">
        <v>-0.52376999999999996</v>
      </c>
      <c r="L2310" s="3">
        <v>2</v>
      </c>
      <c r="M2310" s="3">
        <v>3</v>
      </c>
      <c r="N2310" s="10">
        <f t="shared" si="252"/>
        <v>-1</v>
      </c>
      <c r="O2310" s="35">
        <v>3</v>
      </c>
      <c r="P2310" s="17"/>
      <c r="Q2310" s="40">
        <v>1402.8277399999999</v>
      </c>
      <c r="R2310" s="40">
        <v>468.28077000000002</v>
      </c>
      <c r="S2310" s="18">
        <f t="shared" si="253"/>
        <v>-1117.2997772255433</v>
      </c>
      <c r="T2310" s="18">
        <f t="shared" si="254"/>
        <v>1.2014159794914299</v>
      </c>
      <c r="U2310" s="18">
        <f t="shared" si="255"/>
        <v>0.9182525261380674</v>
      </c>
      <c r="V2310" s="30">
        <v>468.28120000000001</v>
      </c>
      <c r="W2310" s="3" t="s">
        <v>47</v>
      </c>
      <c r="X2310" s="3" t="s">
        <v>47</v>
      </c>
      <c r="Y2310" s="3" t="s">
        <v>47</v>
      </c>
      <c r="Z2310" s="3" t="s">
        <v>47</v>
      </c>
      <c r="AA2310" s="3" t="s">
        <v>47</v>
      </c>
      <c r="AB2310" s="12" t="s">
        <v>47</v>
      </c>
      <c r="AC2310" s="3" t="s">
        <v>47</v>
      </c>
      <c r="AE2310" s="3" t="s">
        <v>47</v>
      </c>
      <c r="AF2310" s="3" t="s">
        <v>48</v>
      </c>
      <c r="AH2310" s="3" t="s">
        <v>47</v>
      </c>
      <c r="AK2310" s="3" t="s">
        <v>52</v>
      </c>
      <c r="AL2310" s="3" t="s">
        <v>48</v>
      </c>
      <c r="AU2310" s="3">
        <v>0</v>
      </c>
      <c r="AV2310" s="3">
        <v>9</v>
      </c>
      <c r="AW2310" s="3">
        <v>1</v>
      </c>
      <c r="AX2310" s="3">
        <v>9</v>
      </c>
      <c r="AY2310" s="3">
        <v>100</v>
      </c>
      <c r="AZ2310" s="6" t="str">
        <f t="shared" si="256"/>
        <v>1772.9</v>
      </c>
      <c r="BC2310" s="12" t="s">
        <v>5278</v>
      </c>
      <c r="BJ2310" s="12">
        <f t="shared" si="257"/>
        <v>0</v>
      </c>
      <c r="BK2310" s="12">
        <f t="shared" si="258"/>
        <v>0</v>
      </c>
      <c r="CQ2310" s="3" t="str">
        <f>CONCATENATE(baseURL!$A$1,baseURL!$B$1,baseURL!$C$1,".",C2310,".",L2310,".pkl&amp;seq=",BC2310)</f>
        <v>http://proteomics.broadinstitute.org/millscripts/viewfeed.pl?side=xl&amp;cycle=1&amp;fixedMods=iaaC&amp;file=msdataSM/iPRG2012_nd/cpick_in/iPRG2012_nd.1772.9.2.pkl&amp;seq=RFVNVTLVNGKR</v>
      </c>
    </row>
    <row r="2311" spans="1:95" x14ac:dyDescent="0.2">
      <c r="A2311" s="3">
        <v>3049</v>
      </c>
      <c r="B2311" s="2" t="s">
        <v>5330</v>
      </c>
      <c r="C2311" s="2" t="s">
        <v>5331</v>
      </c>
      <c r="D2311" s="3">
        <v>5873</v>
      </c>
      <c r="E2311" s="3">
        <v>5870</v>
      </c>
      <c r="F2311" s="3">
        <v>37239</v>
      </c>
      <c r="G2311" s="3">
        <v>7642</v>
      </c>
      <c r="H2311" s="3">
        <v>25.659400000000002</v>
      </c>
      <c r="I2311" s="30">
        <v>477.93630999999999</v>
      </c>
      <c r="J2311" s="30">
        <v>477.93572710000001</v>
      </c>
      <c r="K2311" s="30">
        <v>5.8E-4</v>
      </c>
      <c r="L2311" s="3">
        <v>3</v>
      </c>
      <c r="M2311" s="3">
        <v>3</v>
      </c>
      <c r="N2311" s="10">
        <f t="shared" si="252"/>
        <v>1</v>
      </c>
      <c r="O2311" s="35">
        <v>3</v>
      </c>
      <c r="P2311" s="17"/>
      <c r="Q2311" s="40">
        <v>1431.79142</v>
      </c>
      <c r="R2311" s="40">
        <v>477.93531999999999</v>
      </c>
      <c r="S2311" s="18">
        <f t="shared" si="253"/>
        <v>2.0714099974900386</v>
      </c>
      <c r="T2311" s="18">
        <f t="shared" si="254"/>
        <v>0.85178889900434696</v>
      </c>
      <c r="U2311" s="18">
        <f t="shared" si="255"/>
        <v>0.37661999954364334</v>
      </c>
      <c r="V2311" s="30">
        <v>477.93549999999999</v>
      </c>
      <c r="W2311" s="3" t="s">
        <v>47</v>
      </c>
      <c r="X2311" s="3" t="s">
        <v>47</v>
      </c>
      <c r="Y2311" s="3" t="s">
        <v>47</v>
      </c>
      <c r="Z2311" s="3" t="s">
        <v>47</v>
      </c>
      <c r="AA2311" s="3" t="s">
        <v>47</v>
      </c>
      <c r="AC2311" s="3" t="s">
        <v>52</v>
      </c>
      <c r="AF2311" s="3" t="s">
        <v>48</v>
      </c>
      <c r="AH2311" s="3" t="s">
        <v>48</v>
      </c>
      <c r="AL2311" s="3" t="s">
        <v>52</v>
      </c>
      <c r="AM2311" s="3" t="s">
        <v>48</v>
      </c>
      <c r="AP2311" s="3" t="s">
        <v>52</v>
      </c>
      <c r="AU2311" s="3">
        <v>0</v>
      </c>
      <c r="AV2311" s="3">
        <v>5</v>
      </c>
      <c r="AW2311" s="3">
        <v>1</v>
      </c>
      <c r="AX2311" s="3">
        <v>5</v>
      </c>
      <c r="AY2311" s="3">
        <v>100</v>
      </c>
      <c r="AZ2311" s="6" t="str">
        <f t="shared" si="256"/>
        <v>1773.5</v>
      </c>
      <c r="BC2311" s="12" t="s">
        <v>5235</v>
      </c>
      <c r="BJ2311" s="12">
        <f t="shared" si="257"/>
        <v>0</v>
      </c>
      <c r="BK2311" s="12">
        <f t="shared" si="258"/>
        <v>0</v>
      </c>
      <c r="CQ2311" s="3" t="str">
        <f>CONCATENATE(baseURL!$A$1,baseURL!$B$1,baseURL!$C$1,".",C2311,".",L2311,".pkl&amp;seq=",BC2311)</f>
        <v>http://proteomics.broadinstitute.org/millscripts/viewfeed.pl?side=xl&amp;cycle=1&amp;fixedMods=iaaC&amp;file=msdataSM/iPRG2012_nd/cpick_in/iPRG2012_nd.1773.5.3.pkl&amp;seq=STLSARELQTAVR</v>
      </c>
    </row>
    <row r="2312" spans="1:95" x14ac:dyDescent="0.2">
      <c r="A2312" s="3">
        <v>2542</v>
      </c>
      <c r="B2312" s="2" t="s">
        <v>5338</v>
      </c>
      <c r="C2312" s="2" t="s">
        <v>5339</v>
      </c>
      <c r="D2312" s="3">
        <v>5892</v>
      </c>
      <c r="E2312" s="3">
        <v>5889</v>
      </c>
      <c r="F2312" s="3">
        <v>37281</v>
      </c>
      <c r="G2312" s="3">
        <v>7663</v>
      </c>
      <c r="H2312" s="3">
        <v>25.718699999999998</v>
      </c>
      <c r="I2312" s="30">
        <v>601.32434999999998</v>
      </c>
      <c r="J2312" s="30">
        <v>601.82415749999996</v>
      </c>
      <c r="K2312" s="30">
        <v>-0.49980999999999998</v>
      </c>
      <c r="L2312" s="3">
        <v>0</v>
      </c>
      <c r="M2312" s="3">
        <v>2</v>
      </c>
      <c r="N2312" s="10">
        <f t="shared" si="252"/>
        <v>1</v>
      </c>
      <c r="O2312" s="35">
        <v>2</v>
      </c>
      <c r="P2312" s="17"/>
      <c r="Q2312" s="40">
        <v>1202.6375399999999</v>
      </c>
      <c r="R2312" s="40">
        <v>601.82240999999999</v>
      </c>
      <c r="S2312" s="18">
        <f t="shared" si="253"/>
        <v>-827.58633065858999</v>
      </c>
      <c r="T2312" s="18">
        <f t="shared" si="254"/>
        <v>2.9036805059567818</v>
      </c>
      <c r="U2312" s="18">
        <f t="shared" si="255"/>
        <v>2.9742993452639261</v>
      </c>
      <c r="V2312" s="30">
        <v>601.82420000000002</v>
      </c>
      <c r="W2312" s="3" t="s">
        <v>47</v>
      </c>
      <c r="Z2312" s="3" t="s">
        <v>47</v>
      </c>
      <c r="AA2312" s="3" t="s">
        <v>47</v>
      </c>
      <c r="AB2312" s="12" t="s">
        <v>47</v>
      </c>
      <c r="AC2312" s="3" t="s">
        <v>47</v>
      </c>
      <c r="AE2312" s="3" t="s">
        <v>47</v>
      </c>
      <c r="AF2312" s="3" t="s">
        <v>65</v>
      </c>
      <c r="AH2312" s="3" t="s">
        <v>47</v>
      </c>
      <c r="AI2312" s="3" t="s">
        <v>47</v>
      </c>
      <c r="AK2312" s="3" t="s">
        <v>47</v>
      </c>
      <c r="AL2312" s="3" t="s">
        <v>48</v>
      </c>
      <c r="AU2312" s="3">
        <v>1</v>
      </c>
      <c r="AV2312" s="3">
        <v>9</v>
      </c>
      <c r="AW2312" s="3">
        <v>1</v>
      </c>
      <c r="AX2312" s="3">
        <v>9</v>
      </c>
      <c r="AY2312" s="3">
        <v>100</v>
      </c>
      <c r="AZ2312" s="6" t="str">
        <f t="shared" si="256"/>
        <v>1775.5</v>
      </c>
      <c r="BC2312" s="12" t="s">
        <v>5340</v>
      </c>
      <c r="BJ2312" s="12">
        <f t="shared" si="257"/>
        <v>0</v>
      </c>
      <c r="BK2312" s="12">
        <f t="shared" si="258"/>
        <v>0</v>
      </c>
      <c r="CB2312" s="3" t="s">
        <v>5341</v>
      </c>
      <c r="CQ2312" s="3" t="str">
        <f>CONCATENATE(baseURL!$A$1,baseURL!$B$1,baseURL!$C$1,".",C2312,".",L2312,".pkl&amp;seq=",BC2312)</f>
        <v>http://proteomics.broadinstitute.org/millscripts/viewfeed.pl?side=xl&amp;cycle=1&amp;fixedMods=iaaC&amp;file=msdataSM/iPRG2012_nd/cpick_in/iPRG2012_nd.1775.5.0.pkl&amp;seq=SLVVDSEGQLR</v>
      </c>
    </row>
    <row r="2313" spans="1:95" x14ac:dyDescent="0.2">
      <c r="A2313" s="3">
        <v>4601</v>
      </c>
      <c r="B2313" s="2" t="s">
        <v>5342</v>
      </c>
      <c r="C2313" s="2" t="s">
        <v>5343</v>
      </c>
      <c r="D2313" s="3">
        <v>5893</v>
      </c>
      <c r="E2313" s="3">
        <v>5890</v>
      </c>
      <c r="F2313" s="3">
        <v>37298</v>
      </c>
      <c r="G2313" s="3">
        <v>7665</v>
      </c>
      <c r="H2313" s="3">
        <v>25.727399999999999</v>
      </c>
      <c r="I2313" s="30">
        <v>404.58287999999999</v>
      </c>
      <c r="J2313" s="30">
        <v>404.58199839999997</v>
      </c>
      <c r="K2313" s="30">
        <v>8.8000000000000003E-4</v>
      </c>
      <c r="L2313" s="3">
        <v>3</v>
      </c>
      <c r="M2313" s="3">
        <v>3</v>
      </c>
      <c r="N2313" s="10">
        <f t="shared" si="252"/>
        <v>1</v>
      </c>
      <c r="O2313" s="35">
        <v>3</v>
      </c>
      <c r="P2313" s="17"/>
      <c r="Q2313" s="40">
        <v>1211.72927</v>
      </c>
      <c r="R2313" s="40">
        <v>404.58127999999999</v>
      </c>
      <c r="S2313" s="18">
        <f t="shared" si="253"/>
        <v>3.9547059616704736</v>
      </c>
      <c r="T2313" s="18">
        <f t="shared" si="254"/>
        <v>1.7756629767508432</v>
      </c>
      <c r="U2313" s="18">
        <f t="shared" si="255"/>
        <v>0.5437720697630587</v>
      </c>
      <c r="V2313" s="30">
        <v>404.58150000000001</v>
      </c>
      <c r="W2313" s="3" t="s">
        <v>47</v>
      </c>
      <c r="X2313" s="3" t="s">
        <v>47</v>
      </c>
      <c r="Y2313" s="3" t="s">
        <v>47</v>
      </c>
      <c r="Z2313" s="3" t="s">
        <v>47</v>
      </c>
      <c r="AA2313" s="3" t="s">
        <v>47</v>
      </c>
      <c r="AB2313" s="12" t="s">
        <v>47</v>
      </c>
      <c r="AC2313" s="3" t="s">
        <v>47</v>
      </c>
      <c r="AD2313" s="3" t="s">
        <v>47</v>
      </c>
      <c r="AE2313" s="3" t="s">
        <v>47</v>
      </c>
      <c r="AF2313" s="3" t="s">
        <v>48</v>
      </c>
      <c r="AG2313" s="3" t="s">
        <v>47</v>
      </c>
      <c r="AH2313" s="3" t="s">
        <v>47</v>
      </c>
      <c r="AI2313" s="3" t="s">
        <v>47</v>
      </c>
      <c r="AK2313" s="3" t="s">
        <v>47</v>
      </c>
      <c r="AL2313" s="3" t="s">
        <v>48</v>
      </c>
      <c r="AM2313" s="3" t="s">
        <v>47</v>
      </c>
      <c r="AU2313" s="3">
        <v>0</v>
      </c>
      <c r="AV2313" s="3">
        <v>14</v>
      </c>
      <c r="AW2313" s="3">
        <v>1</v>
      </c>
      <c r="AX2313" s="3">
        <v>14</v>
      </c>
      <c r="AY2313" s="3">
        <v>100</v>
      </c>
      <c r="AZ2313" s="6" t="str">
        <f t="shared" si="256"/>
        <v>1776.1</v>
      </c>
      <c r="BC2313" s="12" t="s">
        <v>5344</v>
      </c>
      <c r="BJ2313" s="12">
        <f t="shared" si="257"/>
        <v>0</v>
      </c>
      <c r="BK2313" s="12">
        <f t="shared" si="258"/>
        <v>0</v>
      </c>
      <c r="CQ2313" s="3" t="str">
        <f>CONCATENATE(baseURL!$A$1,baseURL!$B$1,baseURL!$C$1,".",C2313,".",L2313,".pkl&amp;seq=",BC2313)</f>
        <v>http://proteomics.broadinstitute.org/millscripts/viewfeed.pl?side=xl&amp;cycle=1&amp;fixedMods=iaaC&amp;file=msdataSM/iPRG2012_nd/cpick_in/iPRG2012_nd.1776.1.3.pkl&amp;seq=VMPALVVRQAK</v>
      </c>
    </row>
    <row r="2314" spans="1:95" x14ac:dyDescent="0.2">
      <c r="A2314" s="3">
        <v>4298</v>
      </c>
      <c r="B2314" s="2" t="s">
        <v>5345</v>
      </c>
      <c r="C2314" s="2" t="s">
        <v>5335</v>
      </c>
      <c r="D2314" s="3">
        <v>5894</v>
      </c>
      <c r="E2314" s="3">
        <v>5891</v>
      </c>
      <c r="F2314" s="3">
        <v>37299</v>
      </c>
      <c r="G2314" s="3">
        <v>7666</v>
      </c>
      <c r="H2314" s="3">
        <v>25.729800000000001</v>
      </c>
      <c r="I2314" s="30">
        <v>416.25216</v>
      </c>
      <c r="J2314" s="30">
        <v>416.25103030000002</v>
      </c>
      <c r="K2314" s="30">
        <v>1.1299999999999999E-3</v>
      </c>
      <c r="L2314" s="3">
        <v>2</v>
      </c>
      <c r="M2314" s="3">
        <v>2</v>
      </c>
      <c r="N2314" s="10">
        <f t="shared" si="252"/>
        <v>1</v>
      </c>
      <c r="O2314" s="35">
        <v>2</v>
      </c>
      <c r="P2314" s="17"/>
      <c r="Q2314" s="40">
        <v>831.49343999999996</v>
      </c>
      <c r="R2314" s="40">
        <v>416.25036</v>
      </c>
      <c r="S2314" s="18">
        <f t="shared" si="253"/>
        <v>4.3243205843783787</v>
      </c>
      <c r="T2314" s="18">
        <f t="shared" si="254"/>
        <v>1.6103289376718533</v>
      </c>
      <c r="U2314" s="18">
        <f t="shared" si="255"/>
        <v>0.57657607796263732</v>
      </c>
      <c r="V2314" s="30">
        <v>416.25060000000002</v>
      </c>
      <c r="W2314" s="3" t="s">
        <v>47</v>
      </c>
      <c r="X2314" s="3" t="s">
        <v>47</v>
      </c>
      <c r="Y2314" s="3" t="s">
        <v>47</v>
      </c>
      <c r="Z2314" s="3" t="s">
        <v>47</v>
      </c>
      <c r="AA2314" s="3" t="s">
        <v>47</v>
      </c>
      <c r="AB2314" s="12" t="s">
        <v>47</v>
      </c>
      <c r="AC2314" s="3" t="s">
        <v>47</v>
      </c>
      <c r="AD2314" s="3" t="s">
        <v>48</v>
      </c>
      <c r="AE2314" s="3" t="s">
        <v>52</v>
      </c>
      <c r="AF2314" s="3" t="s">
        <v>48</v>
      </c>
      <c r="AG2314" s="3" t="s">
        <v>47</v>
      </c>
      <c r="AH2314" s="3" t="s">
        <v>47</v>
      </c>
      <c r="AI2314" s="3" t="s">
        <v>48</v>
      </c>
      <c r="AJ2314" s="3" t="s">
        <v>47</v>
      </c>
      <c r="AK2314" s="3" t="s">
        <v>52</v>
      </c>
      <c r="AP2314" s="3" t="s">
        <v>65</v>
      </c>
      <c r="AS2314" s="3" t="s">
        <v>65</v>
      </c>
      <c r="AU2314" s="3">
        <v>2</v>
      </c>
      <c r="AV2314" s="3">
        <v>10</v>
      </c>
      <c r="AW2314" s="3">
        <v>1</v>
      </c>
      <c r="AX2314" s="3">
        <v>10</v>
      </c>
      <c r="AY2314" s="3">
        <v>100</v>
      </c>
      <c r="AZ2314" s="6" t="str">
        <f t="shared" si="256"/>
        <v>1776.2</v>
      </c>
      <c r="BC2314" s="12" t="s">
        <v>5346</v>
      </c>
      <c r="BJ2314" s="12">
        <f t="shared" si="257"/>
        <v>0</v>
      </c>
      <c r="BK2314" s="12">
        <f t="shared" si="258"/>
        <v>0</v>
      </c>
      <c r="CL2314" s="3" t="s">
        <v>5347</v>
      </c>
      <c r="CO2314" s="3" t="s">
        <v>5348</v>
      </c>
      <c r="CQ2314" s="3" t="str">
        <f>CONCATENATE(baseURL!$A$1,baseURL!$B$1,baseURL!$C$1,".",C2314,".",L2314,".pkl&amp;seq=",BC2314)</f>
        <v>http://proteomics.broadinstitute.org/millscripts/viewfeed.pl?side=xl&amp;cycle=1&amp;fixedMods=iaaC&amp;file=msdataSM/iPRG2012_nd/cpick_in/iPRG2012_nd.1776.2.2.pkl&amp;seq=STELLLR</v>
      </c>
    </row>
    <row r="2315" spans="1:95" x14ac:dyDescent="0.2">
      <c r="A2315" s="3">
        <v>269</v>
      </c>
      <c r="B2315" s="2" t="s">
        <v>5349</v>
      </c>
      <c r="C2315" s="2" t="s">
        <v>5350</v>
      </c>
      <c r="D2315" s="3">
        <v>5896</v>
      </c>
      <c r="E2315" s="3">
        <v>5893</v>
      </c>
      <c r="F2315" s="3">
        <v>37301</v>
      </c>
      <c r="G2315" s="3">
        <v>7668</v>
      </c>
      <c r="H2315" s="3">
        <v>25.7348</v>
      </c>
      <c r="I2315" s="30">
        <v>429.55628000000002</v>
      </c>
      <c r="J2315" s="30">
        <v>430.18900780000001</v>
      </c>
      <c r="K2315" s="30">
        <v>-0.63273000000000001</v>
      </c>
      <c r="L2315" s="3">
        <v>3</v>
      </c>
      <c r="M2315" s="3">
        <v>2</v>
      </c>
      <c r="N2315" s="10">
        <f t="shared" si="252"/>
        <v>-1</v>
      </c>
      <c r="O2315" s="35">
        <v>3</v>
      </c>
      <c r="P2315" s="17"/>
      <c r="Q2315" s="40">
        <v>1286.64878</v>
      </c>
      <c r="R2315" s="40">
        <v>429.55444</v>
      </c>
      <c r="S2315" s="18">
        <f t="shared" si="253"/>
        <v>4.2835082789869592</v>
      </c>
      <c r="T2315" s="18">
        <f t="shared" si="254"/>
        <v>1477.2697961171427</v>
      </c>
      <c r="U2315" s="18">
        <f t="shared" si="255"/>
        <v>4.3300681515990274</v>
      </c>
      <c r="V2315" s="30">
        <v>429.55630000000002</v>
      </c>
      <c r="AC2315" s="3" t="s">
        <v>52</v>
      </c>
      <c r="AD2315" s="3" t="s">
        <v>47</v>
      </c>
      <c r="AF2315" s="3" t="s">
        <v>47</v>
      </c>
      <c r="AG2315" s="3" t="s">
        <v>47</v>
      </c>
      <c r="AL2315" s="3" t="s">
        <v>52</v>
      </c>
      <c r="AU2315" s="3">
        <v>0</v>
      </c>
      <c r="AV2315" s="3">
        <v>3</v>
      </c>
      <c r="AW2315" s="3">
        <v>1</v>
      </c>
      <c r="AX2315" s="3">
        <v>3</v>
      </c>
      <c r="AY2315" s="3">
        <v>100</v>
      </c>
      <c r="AZ2315" s="6" t="str">
        <f t="shared" si="256"/>
        <v>1776.4</v>
      </c>
      <c r="BC2315" s="12" t="s">
        <v>5351</v>
      </c>
      <c r="BJ2315" s="12">
        <f t="shared" si="257"/>
        <v>0</v>
      </c>
      <c r="BK2315" s="12">
        <f t="shared" si="258"/>
        <v>0</v>
      </c>
      <c r="CQ2315" s="3" t="str">
        <f>CONCATENATE(baseURL!$A$1,baseURL!$B$1,baseURL!$C$1,".",C2315,".",L2315,".pkl&amp;seq=",BC2315)</f>
        <v>http://proteomics.broadinstitute.org/millscripts/viewfeed.pl?side=xl&amp;cycle=1&amp;fixedMods=iaaC&amp;file=msdataSM/iPRG2012_nd/cpick_in/iPRG2012_nd.1776.4.3.pkl&amp;seq=YLDQVLDHQR</v>
      </c>
    </row>
    <row r="2316" spans="1:95" x14ac:dyDescent="0.2">
      <c r="A2316" s="3">
        <v>6198</v>
      </c>
      <c r="B2316" s="2" t="s">
        <v>5352</v>
      </c>
      <c r="C2316" s="2" t="s">
        <v>5353</v>
      </c>
      <c r="D2316" s="3">
        <v>5897</v>
      </c>
      <c r="E2316" s="3">
        <v>5894</v>
      </c>
      <c r="F2316" s="3">
        <v>37302</v>
      </c>
      <c r="G2316" s="3">
        <v>7669</v>
      </c>
      <c r="H2316" s="3">
        <v>25.737300000000001</v>
      </c>
      <c r="I2316" s="30">
        <v>453.72739000000001</v>
      </c>
      <c r="J2316" s="30">
        <v>453.72732139999999</v>
      </c>
      <c r="K2316" s="30">
        <v>6.9999999999999994E-5</v>
      </c>
      <c r="L2316" s="3">
        <v>2</v>
      </c>
      <c r="M2316" s="3">
        <v>2</v>
      </c>
      <c r="N2316" s="10">
        <f t="shared" si="252"/>
        <v>1</v>
      </c>
      <c r="O2316" s="35">
        <v>2</v>
      </c>
      <c r="P2316" s="17"/>
      <c r="Q2316" s="40">
        <v>906.44682999999998</v>
      </c>
      <c r="R2316" s="40">
        <v>453.72705000000002</v>
      </c>
      <c r="S2316" s="18">
        <f t="shared" si="253"/>
        <v>0.74934919572071756</v>
      </c>
      <c r="T2316" s="18">
        <f t="shared" si="254"/>
        <v>0.59815697559615311</v>
      </c>
      <c r="U2316" s="18">
        <f t="shared" si="255"/>
        <v>0.11019841110960647</v>
      </c>
      <c r="V2316" s="30">
        <v>453.72710000000001</v>
      </c>
      <c r="W2316" s="3" t="s">
        <v>47</v>
      </c>
      <c r="X2316" s="3" t="s">
        <v>47</v>
      </c>
      <c r="Y2316" s="3" t="s">
        <v>47</v>
      </c>
      <c r="Z2316" s="3" t="s">
        <v>47</v>
      </c>
      <c r="AA2316" s="3" t="s">
        <v>47</v>
      </c>
      <c r="AB2316" s="12" t="s">
        <v>47</v>
      </c>
      <c r="AC2316" s="3" t="s">
        <v>47</v>
      </c>
      <c r="AD2316" s="3" t="s">
        <v>47</v>
      </c>
      <c r="AE2316" s="3" t="s">
        <v>47</v>
      </c>
      <c r="AF2316" s="3" t="s">
        <v>47</v>
      </c>
      <c r="AG2316" s="3" t="s">
        <v>47</v>
      </c>
      <c r="AH2316" s="3" t="s">
        <v>47</v>
      </c>
      <c r="AI2316" s="3" t="s">
        <v>48</v>
      </c>
      <c r="AJ2316" s="3" t="s">
        <v>47</v>
      </c>
      <c r="AK2316" s="3" t="s">
        <v>47</v>
      </c>
      <c r="AL2316" s="3" t="s">
        <v>47</v>
      </c>
      <c r="AN2316" s="3" t="s">
        <v>47</v>
      </c>
      <c r="AU2316" s="3">
        <v>0</v>
      </c>
      <c r="AV2316" s="3">
        <v>16</v>
      </c>
      <c r="AW2316" s="3">
        <v>1</v>
      </c>
      <c r="AX2316" s="3">
        <v>16</v>
      </c>
      <c r="AY2316" s="3">
        <v>100</v>
      </c>
      <c r="AZ2316" s="6" t="str">
        <f t="shared" si="256"/>
        <v>1776.5</v>
      </c>
      <c r="BC2316" s="12" t="s">
        <v>5354</v>
      </c>
      <c r="BJ2316" s="12">
        <f t="shared" si="257"/>
        <v>0</v>
      </c>
      <c r="BK2316" s="12">
        <f t="shared" si="258"/>
        <v>0</v>
      </c>
      <c r="CQ2316" s="3" t="str">
        <f>CONCATENATE(baseURL!$A$1,baseURL!$B$1,baseURL!$C$1,".",C2316,".",L2316,".pkl&amp;seq=",BC2316)</f>
        <v>http://proteomics.broadinstitute.org/millscripts/viewfeed.pl?side=xl&amp;cycle=1&amp;fixedMods=iaaC&amp;file=msdataSM/iPRG2012_nd/cpick_in/iPRG2012_nd.1776.5.2.pkl&amp;seq=WAASSWAK</v>
      </c>
    </row>
    <row r="2317" spans="1:95" x14ac:dyDescent="0.2">
      <c r="A2317" s="3">
        <v>3882</v>
      </c>
      <c r="B2317" s="2" t="s">
        <v>5355</v>
      </c>
      <c r="C2317" s="2" t="s">
        <v>5338</v>
      </c>
      <c r="D2317" s="3">
        <v>5898</v>
      </c>
      <c r="E2317" s="3">
        <v>5895</v>
      </c>
      <c r="F2317" s="3">
        <v>37303</v>
      </c>
      <c r="G2317" s="3">
        <v>7670</v>
      </c>
      <c r="H2317" s="3">
        <v>25.739899999999999</v>
      </c>
      <c r="I2317" s="30">
        <v>516.94731999999999</v>
      </c>
      <c r="J2317" s="30">
        <v>516.94722899999999</v>
      </c>
      <c r="K2317" s="30">
        <v>9.0000000000000006E-5</v>
      </c>
      <c r="L2317" s="3">
        <v>3</v>
      </c>
      <c r="M2317" s="3">
        <v>3</v>
      </c>
      <c r="N2317" s="10">
        <f t="shared" si="252"/>
        <v>1</v>
      </c>
      <c r="O2317" s="35">
        <v>3</v>
      </c>
      <c r="P2317" s="17"/>
      <c r="Q2317" s="40">
        <v>1548.8268</v>
      </c>
      <c r="R2317" s="40">
        <v>516.94712000000004</v>
      </c>
      <c r="S2317" s="18">
        <f t="shared" si="253"/>
        <v>0.38688676696718199</v>
      </c>
      <c r="T2317" s="18">
        <f t="shared" si="254"/>
        <v>0.21085328795752867</v>
      </c>
      <c r="U2317" s="18">
        <f t="shared" si="255"/>
        <v>-0.61901882727944302</v>
      </c>
      <c r="V2317" s="30">
        <v>516.94680000000005</v>
      </c>
      <c r="W2317" s="3" t="s">
        <v>47</v>
      </c>
      <c r="X2317" s="3" t="s">
        <v>47</v>
      </c>
      <c r="Y2317" s="3" t="s">
        <v>47</v>
      </c>
      <c r="Z2317" s="3" t="s">
        <v>47</v>
      </c>
      <c r="AA2317" s="3" t="s">
        <v>47</v>
      </c>
      <c r="AB2317" s="12" t="s">
        <v>47</v>
      </c>
      <c r="AC2317" s="3" t="s">
        <v>47</v>
      </c>
      <c r="AD2317" s="3" t="s">
        <v>47</v>
      </c>
      <c r="AE2317" s="3" t="s">
        <v>47</v>
      </c>
      <c r="AF2317" s="3" t="s">
        <v>48</v>
      </c>
      <c r="AG2317" s="3" t="s">
        <v>48</v>
      </c>
      <c r="AH2317" s="3" t="s">
        <v>47</v>
      </c>
      <c r="AJ2317" s="3" t="s">
        <v>47</v>
      </c>
      <c r="AL2317" s="3" t="s">
        <v>48</v>
      </c>
      <c r="AU2317" s="3">
        <v>0</v>
      </c>
      <c r="AV2317" s="3">
        <v>11</v>
      </c>
      <c r="AW2317" s="3">
        <v>1</v>
      </c>
      <c r="AX2317" s="3">
        <v>11</v>
      </c>
      <c r="AY2317" s="3">
        <v>100</v>
      </c>
      <c r="AZ2317" s="6" t="str">
        <f t="shared" si="256"/>
        <v>1776.6</v>
      </c>
      <c r="BC2317" s="12" t="s">
        <v>5356</v>
      </c>
      <c r="BJ2317" s="12">
        <f t="shared" si="257"/>
        <v>0</v>
      </c>
      <c r="BK2317" s="12">
        <f t="shared" si="258"/>
        <v>0</v>
      </c>
      <c r="CQ2317" s="3" t="str">
        <f>CONCATENATE(baseURL!$A$1,baseURL!$B$1,baseURL!$C$1,".",C2317,".",L2317,".pkl&amp;seq=",BC2317)</f>
        <v>http://proteomics.broadinstitute.org/millscripts/viewfeed.pl?side=xl&amp;cycle=1&amp;fixedMods=iaaC&amp;file=msdataSM/iPRG2012_nd/cpick_in/iPRG2012_nd.1776.6.3.pkl&amp;seq=TASGLYLPEKNVEK</v>
      </c>
    </row>
    <row r="2318" spans="1:95" x14ac:dyDescent="0.2">
      <c r="A2318" s="3">
        <v>1269</v>
      </c>
      <c r="B2318" s="2" t="s">
        <v>5357</v>
      </c>
      <c r="C2318" s="2" t="s">
        <v>5342</v>
      </c>
      <c r="D2318" s="3">
        <v>5901</v>
      </c>
      <c r="E2318" s="3">
        <v>5898</v>
      </c>
      <c r="F2318" s="3">
        <v>37320</v>
      </c>
      <c r="G2318" s="3">
        <v>7674</v>
      </c>
      <c r="H2318" s="3">
        <v>25.753499999999999</v>
      </c>
      <c r="I2318" s="30">
        <v>437.74085000000002</v>
      </c>
      <c r="J2318" s="30">
        <v>437.74084570000002</v>
      </c>
      <c r="K2318" s="30">
        <v>0</v>
      </c>
      <c r="L2318" s="3">
        <v>0</v>
      </c>
      <c r="M2318" s="3">
        <v>0</v>
      </c>
      <c r="N2318" s="10">
        <f t="shared" si="252"/>
        <v>1</v>
      </c>
      <c r="O2318" s="35">
        <v>2</v>
      </c>
      <c r="P2318" s="17"/>
      <c r="Q2318" s="40">
        <v>874.47812999999996</v>
      </c>
      <c r="R2318" s="40">
        <v>437.74270000000001</v>
      </c>
      <c r="S2318" s="18">
        <f t="shared" si="253"/>
        <v>-4.2262269593310391</v>
      </c>
      <c r="T2318" s="18">
        <f t="shared" si="254"/>
        <v>-4.236050081453949</v>
      </c>
      <c r="U2318" s="18">
        <f t="shared" si="255"/>
        <v>-4.3404493096850087</v>
      </c>
      <c r="V2318" s="30">
        <v>437.74079999999998</v>
      </c>
      <c r="X2318" s="3" t="s">
        <v>47</v>
      </c>
      <c r="Y2318" s="3" t="s">
        <v>47</v>
      </c>
      <c r="Z2318" s="3" t="s">
        <v>47</v>
      </c>
      <c r="AB2318" s="12" t="s">
        <v>52</v>
      </c>
      <c r="AC2318" s="3" t="s">
        <v>52</v>
      </c>
      <c r="AG2318" s="3" t="s">
        <v>52</v>
      </c>
      <c r="AK2318" s="3" t="s">
        <v>52</v>
      </c>
      <c r="AL2318" s="3" t="s">
        <v>48</v>
      </c>
      <c r="AU2318" s="3">
        <v>0</v>
      </c>
      <c r="AV2318" s="3">
        <v>3</v>
      </c>
      <c r="AW2318" s="3">
        <v>1</v>
      </c>
      <c r="AX2318" s="3">
        <v>3</v>
      </c>
      <c r="AY2318" s="3">
        <v>100</v>
      </c>
      <c r="AZ2318" s="6" t="str">
        <f t="shared" si="256"/>
        <v>1777.2</v>
      </c>
      <c r="BC2318" s="12" t="s">
        <v>5358</v>
      </c>
      <c r="BJ2318" s="12">
        <f t="shared" si="257"/>
        <v>0</v>
      </c>
      <c r="BK2318" s="12">
        <f t="shared" si="258"/>
        <v>0</v>
      </c>
      <c r="CQ2318" s="3" t="str">
        <f>CONCATENATE(baseURL!$A$1,baseURL!$B$1,baseURL!$C$1,".",C2318,".",L2318,".pkl&amp;seq=",BC2318)</f>
        <v>http://proteomics.broadinstitute.org/millscripts/viewfeed.pl?side=xl&amp;cycle=1&amp;fixedMods=iaaC&amp;file=msdataSM/iPRG2012_nd/cpick_in/iPRG2012_nd.1777.2.0.pkl&amp;seq=EAGVFVPR</v>
      </c>
    </row>
    <row r="2319" spans="1:95" x14ac:dyDescent="0.2">
      <c r="A2319" s="3">
        <v>6499</v>
      </c>
      <c r="B2319" s="2" t="s">
        <v>5359</v>
      </c>
      <c r="C2319" s="2" t="s">
        <v>5349</v>
      </c>
      <c r="D2319" s="3">
        <v>5904</v>
      </c>
      <c r="E2319" s="3">
        <v>5901</v>
      </c>
      <c r="F2319" s="3">
        <v>37323</v>
      </c>
      <c r="G2319" s="3">
        <v>7677</v>
      </c>
      <c r="H2319" s="3">
        <v>25.760999999999999</v>
      </c>
      <c r="I2319" s="30">
        <v>531.80010000000004</v>
      </c>
      <c r="J2319" s="30">
        <v>531.80018229999996</v>
      </c>
      <c r="K2319" s="30">
        <v>-8.0000000000000007E-5</v>
      </c>
      <c r="L2319" s="3">
        <v>2</v>
      </c>
      <c r="M2319" s="3">
        <v>2</v>
      </c>
      <c r="N2319" s="10">
        <f t="shared" si="252"/>
        <v>1</v>
      </c>
      <c r="O2319" s="35">
        <v>2</v>
      </c>
      <c r="P2319" s="17"/>
      <c r="Q2319" s="40">
        <v>1062.59422</v>
      </c>
      <c r="R2319" s="40">
        <v>531.80074999999999</v>
      </c>
      <c r="S2319" s="18">
        <f t="shared" si="253"/>
        <v>-1.222262285170759</v>
      </c>
      <c r="T2319" s="18">
        <f t="shared" si="254"/>
        <v>-1.0675050759767741</v>
      </c>
      <c r="U2319" s="18">
        <f t="shared" si="255"/>
        <v>-1.0342219336389156</v>
      </c>
      <c r="V2319" s="30">
        <v>531.80020000000002</v>
      </c>
      <c r="W2319" s="3" t="s">
        <v>47</v>
      </c>
      <c r="X2319" s="3" t="s">
        <v>47</v>
      </c>
      <c r="Y2319" s="3" t="s">
        <v>47</v>
      </c>
      <c r="Z2319" s="3" t="s">
        <v>47</v>
      </c>
      <c r="AA2319" s="3" t="s">
        <v>48</v>
      </c>
      <c r="AB2319" s="12" t="s">
        <v>47</v>
      </c>
      <c r="AC2319" s="3" t="s">
        <v>47</v>
      </c>
      <c r="AD2319" s="3" t="s">
        <v>47</v>
      </c>
      <c r="AE2319" s="3" t="s">
        <v>47</v>
      </c>
      <c r="AF2319" s="3" t="s">
        <v>47</v>
      </c>
      <c r="AG2319" s="3" t="s">
        <v>47</v>
      </c>
      <c r="AH2319" s="3" t="s">
        <v>47</v>
      </c>
      <c r="AI2319" s="3" t="s">
        <v>47</v>
      </c>
      <c r="AJ2319" s="3" t="s">
        <v>47</v>
      </c>
      <c r="AK2319" s="3" t="s">
        <v>47</v>
      </c>
      <c r="AL2319" s="3" t="s">
        <v>47</v>
      </c>
      <c r="AU2319" s="3">
        <v>0</v>
      </c>
      <c r="AV2319" s="3">
        <v>15</v>
      </c>
      <c r="AW2319" s="3">
        <v>1</v>
      </c>
      <c r="AX2319" s="3">
        <v>15</v>
      </c>
      <c r="AY2319" s="3">
        <v>100</v>
      </c>
      <c r="AZ2319" s="6" t="str">
        <f t="shared" si="256"/>
        <v>1777.5</v>
      </c>
      <c r="BC2319" s="12" t="s">
        <v>5360</v>
      </c>
      <c r="BJ2319" s="12">
        <f t="shared" si="257"/>
        <v>0</v>
      </c>
      <c r="BK2319" s="12">
        <f t="shared" si="258"/>
        <v>0</v>
      </c>
      <c r="CQ2319" s="3" t="str">
        <f>CONCATENATE(baseURL!$A$1,baseURL!$B$1,baseURL!$C$1,".",C2319,".",L2319,".pkl&amp;seq=",BC2319)</f>
        <v>http://proteomics.broadinstitute.org/millscripts/viewfeed.pl?side=xl&amp;cycle=1&amp;fixedMods=iaaC&amp;file=msdataSM/iPRG2012_nd/cpick_in/iPRG2012_nd.1777.5.2.pkl&amp;seq=TVYVSVAAPR</v>
      </c>
    </row>
    <row r="2320" spans="1:95" x14ac:dyDescent="0.2">
      <c r="A2320" s="3">
        <v>7161</v>
      </c>
      <c r="B2320" s="2" t="s">
        <v>5361</v>
      </c>
      <c r="C2320" s="2" t="s">
        <v>5352</v>
      </c>
      <c r="D2320" s="3">
        <v>5905</v>
      </c>
      <c r="E2320" s="3">
        <v>5902</v>
      </c>
      <c r="F2320" s="3">
        <v>37324</v>
      </c>
      <c r="G2320" s="3">
        <v>7678</v>
      </c>
      <c r="H2320" s="3">
        <v>25.763500000000001</v>
      </c>
      <c r="I2320" s="30">
        <v>549.32096000000001</v>
      </c>
      <c r="J2320" s="30">
        <v>549.33415660000003</v>
      </c>
      <c r="K2320" s="30">
        <v>-1.32E-2</v>
      </c>
      <c r="L2320" s="3">
        <v>2</v>
      </c>
      <c r="M2320" s="3">
        <v>2</v>
      </c>
      <c r="N2320" s="10">
        <f t="shared" si="252"/>
        <v>1</v>
      </c>
      <c r="O2320" s="35">
        <v>2</v>
      </c>
      <c r="P2320" s="17"/>
      <c r="Q2320" s="40">
        <v>1097.6313299999999</v>
      </c>
      <c r="R2320" s="40">
        <v>549.31930999999997</v>
      </c>
      <c r="S2320" s="18">
        <f t="shared" si="253"/>
        <v>3.0037174554096113</v>
      </c>
      <c r="T2320" s="18">
        <f t="shared" si="254"/>
        <v>27.02726761972983</v>
      </c>
      <c r="U2320" s="18">
        <f t="shared" si="255"/>
        <v>27.106274490945363</v>
      </c>
      <c r="V2320" s="30">
        <v>549.33420000000001</v>
      </c>
      <c r="W2320" s="3" t="s">
        <v>52</v>
      </c>
      <c r="X2320" s="3" t="s">
        <v>47</v>
      </c>
      <c r="AA2320" s="3" t="s">
        <v>47</v>
      </c>
      <c r="AB2320" s="12" t="s">
        <v>48</v>
      </c>
      <c r="AF2320" s="3" t="s">
        <v>47</v>
      </c>
      <c r="AG2320" s="3" t="s">
        <v>48</v>
      </c>
      <c r="AH2320" s="3" t="s">
        <v>52</v>
      </c>
      <c r="AK2320" s="3" t="s">
        <v>52</v>
      </c>
      <c r="AM2320" s="3" t="s">
        <v>47</v>
      </c>
      <c r="AU2320" s="3">
        <v>0</v>
      </c>
      <c r="AV2320" s="3">
        <v>4</v>
      </c>
      <c r="AW2320" s="3">
        <v>1</v>
      </c>
      <c r="AX2320" s="3">
        <v>4</v>
      </c>
      <c r="AY2320" s="3">
        <v>100</v>
      </c>
      <c r="AZ2320" s="6" t="str">
        <f t="shared" si="256"/>
        <v>1777.6</v>
      </c>
      <c r="BC2320" s="12" t="s">
        <v>5362</v>
      </c>
      <c r="BJ2320" s="12">
        <f t="shared" si="257"/>
        <v>0</v>
      </c>
      <c r="BK2320" s="12">
        <f t="shared" si="258"/>
        <v>0</v>
      </c>
      <c r="CQ2320" s="3" t="str">
        <f>CONCATENATE(baseURL!$A$1,baseURL!$B$1,baseURL!$C$1,".",C2320,".",L2320,".pkl&amp;seq=",BC2320)</f>
        <v>http://proteomics.broadinstitute.org/millscripts/viewfeed.pl?side=xl&amp;cycle=1&amp;fixedMods=iaaC&amp;file=msdataSM/iPRG2012_nd/cpick_in/iPRG2012_nd.1777.6.2.pkl&amp;seq=VNNPNVSLLK</v>
      </c>
    </row>
    <row r="2321" spans="1:99" x14ac:dyDescent="0.2">
      <c r="A2321" s="3">
        <v>5121</v>
      </c>
      <c r="B2321" s="2" t="s">
        <v>5363</v>
      </c>
      <c r="C2321" s="2" t="s">
        <v>5355</v>
      </c>
      <c r="D2321" s="3">
        <v>5906</v>
      </c>
      <c r="E2321" s="3">
        <v>5903</v>
      </c>
      <c r="F2321" s="3">
        <v>37325</v>
      </c>
      <c r="G2321" s="3">
        <v>7679</v>
      </c>
      <c r="H2321" s="3">
        <v>25.765999999999998</v>
      </c>
      <c r="I2321" s="30">
        <v>608.29022999999995</v>
      </c>
      <c r="J2321" s="30">
        <v>608.28501029999995</v>
      </c>
      <c r="K2321" s="30">
        <v>5.2199999999999998E-3</v>
      </c>
      <c r="L2321" s="3">
        <v>2</v>
      </c>
      <c r="M2321" s="3">
        <v>2</v>
      </c>
      <c r="N2321" s="10">
        <f t="shared" si="252"/>
        <v>1</v>
      </c>
      <c r="O2321" s="35">
        <v>2</v>
      </c>
      <c r="P2321" s="17"/>
      <c r="Q2321" s="40">
        <v>1215.56404</v>
      </c>
      <c r="R2321" s="40">
        <v>608.28566000000001</v>
      </c>
      <c r="S2321" s="18">
        <f t="shared" si="253"/>
        <v>7.512917532766151</v>
      </c>
      <c r="T2321" s="18">
        <f t="shared" si="254"/>
        <v>-1.0680837027353218</v>
      </c>
      <c r="U2321" s="18">
        <f t="shared" si="255"/>
        <v>-0.75622364659308261</v>
      </c>
      <c r="V2321" s="30">
        <v>608.28520000000003</v>
      </c>
      <c r="W2321" s="3" t="s">
        <v>47</v>
      </c>
      <c r="X2321" s="3" t="s">
        <v>47</v>
      </c>
      <c r="Y2321" s="3" t="s">
        <v>47</v>
      </c>
      <c r="Z2321" s="3" t="s">
        <v>47</v>
      </c>
      <c r="AA2321" s="3" t="s">
        <v>47</v>
      </c>
      <c r="AB2321" s="12" t="s">
        <v>47</v>
      </c>
      <c r="AC2321" s="3" t="s">
        <v>47</v>
      </c>
      <c r="AD2321" s="3" t="s">
        <v>47</v>
      </c>
      <c r="AE2321" s="3" t="s">
        <v>47</v>
      </c>
      <c r="AF2321" s="3" t="s">
        <v>47</v>
      </c>
      <c r="AG2321" s="3" t="s">
        <v>47</v>
      </c>
      <c r="AH2321" s="3" t="s">
        <v>47</v>
      </c>
      <c r="AI2321" s="3" t="s">
        <v>47</v>
      </c>
      <c r="AJ2321" s="3" t="s">
        <v>47</v>
      </c>
      <c r="AK2321" s="3" t="s">
        <v>47</v>
      </c>
      <c r="AL2321" s="3" t="s">
        <v>47</v>
      </c>
      <c r="AM2321" s="3" t="s">
        <v>47</v>
      </c>
      <c r="AN2321" s="3" t="s">
        <v>47</v>
      </c>
      <c r="AU2321" s="3">
        <v>0</v>
      </c>
      <c r="AV2321" s="3">
        <v>18</v>
      </c>
      <c r="AW2321" s="3">
        <v>1</v>
      </c>
      <c r="AX2321" s="3">
        <v>18</v>
      </c>
      <c r="AY2321" s="3">
        <v>100</v>
      </c>
      <c r="AZ2321" s="6" t="str">
        <f t="shared" si="256"/>
        <v>1777.7</v>
      </c>
      <c r="BC2321" s="12" t="s">
        <v>5270</v>
      </c>
      <c r="BJ2321" s="12">
        <f t="shared" si="257"/>
        <v>0</v>
      </c>
      <c r="BK2321" s="12">
        <f t="shared" si="258"/>
        <v>0</v>
      </c>
      <c r="CQ2321" s="3" t="str">
        <f>CONCATENATE(baseURL!$A$1,baseURL!$B$1,baseURL!$C$1,".",C2321,".",L2321,".pkl&amp;seq=",BC2321)</f>
        <v>http://proteomics.broadinstitute.org/millscripts/viewfeed.pl?side=xl&amp;cycle=1&amp;fixedMods=iaaC&amp;file=msdataSM/iPRG2012_nd/cpick_in/iPRG2012_nd.1777.7.2.pkl&amp;seq=YLAEFSSGDAR</v>
      </c>
    </row>
    <row r="2322" spans="1:99" x14ac:dyDescent="0.2">
      <c r="A2322" s="3">
        <v>2915</v>
      </c>
      <c r="B2322" s="2" t="s">
        <v>5364</v>
      </c>
      <c r="C2322" s="2" t="s">
        <v>5365</v>
      </c>
      <c r="D2322" s="3">
        <v>5910</v>
      </c>
      <c r="E2322" s="3">
        <v>5907</v>
      </c>
      <c r="F2322" s="3">
        <v>37343</v>
      </c>
      <c r="G2322" s="3">
        <v>7684</v>
      </c>
      <c r="H2322" s="3">
        <v>25.7896</v>
      </c>
      <c r="I2322" s="30">
        <v>559.83295999999996</v>
      </c>
      <c r="J2322" s="30">
        <v>559.83251859999996</v>
      </c>
      <c r="K2322" s="30">
        <v>4.4000000000000002E-4</v>
      </c>
      <c r="L2322" s="3">
        <v>2</v>
      </c>
      <c r="M2322" s="3">
        <v>2</v>
      </c>
      <c r="N2322" s="10">
        <f t="shared" si="252"/>
        <v>1</v>
      </c>
      <c r="O2322" s="35">
        <v>2</v>
      </c>
      <c r="P2322" s="17"/>
      <c r="Q2322" s="40">
        <v>1118.6568199999999</v>
      </c>
      <c r="R2322" s="40">
        <v>559.83204999999998</v>
      </c>
      <c r="S2322" s="18">
        <f t="shared" si="253"/>
        <v>1.6254875010750236</v>
      </c>
      <c r="T2322" s="18">
        <f t="shared" si="254"/>
        <v>0.83703675053349391</v>
      </c>
      <c r="U2322" s="18">
        <f t="shared" si="255"/>
        <v>0.80381250055392084</v>
      </c>
      <c r="V2322" s="30">
        <v>559.83249999999998</v>
      </c>
      <c r="Z2322" s="3" t="s">
        <v>47</v>
      </c>
      <c r="AB2322" s="12" t="s">
        <v>47</v>
      </c>
      <c r="AC2322" s="3" t="s">
        <v>52</v>
      </c>
      <c r="AE2322" s="3" t="s">
        <v>47</v>
      </c>
      <c r="AH2322" s="3" t="s">
        <v>47</v>
      </c>
      <c r="AK2322" s="3" t="s">
        <v>52</v>
      </c>
      <c r="AU2322" s="3">
        <v>0</v>
      </c>
      <c r="AV2322" s="3">
        <v>4</v>
      </c>
      <c r="AW2322" s="3">
        <v>1</v>
      </c>
      <c r="AX2322" s="3">
        <v>4</v>
      </c>
      <c r="AY2322" s="3">
        <v>100</v>
      </c>
      <c r="AZ2322" s="6" t="str">
        <f t="shared" si="256"/>
        <v>1778.4</v>
      </c>
      <c r="BC2322" s="12" t="s">
        <v>5366</v>
      </c>
      <c r="BJ2322" s="12">
        <f t="shared" si="257"/>
        <v>0</v>
      </c>
      <c r="BK2322" s="12">
        <f t="shared" si="258"/>
        <v>0</v>
      </c>
      <c r="CQ2322" s="3" t="str">
        <f>CONCATENATE(baseURL!$A$1,baseURL!$B$1,baseURL!$C$1,".",C2322,".",L2322,".pkl&amp;seq=",BC2322)</f>
        <v>http://proteomics.broadinstitute.org/millscripts/viewfeed.pl?side=xl&amp;cycle=1&amp;fixedMods=iaaC&amp;file=msdataSM/iPRG2012_nd/cpick_in/iPRG2012_nd.1778.4.2.pkl&amp;seq=RLTPEYLVK</v>
      </c>
    </row>
    <row r="2323" spans="1:99" x14ac:dyDescent="0.2">
      <c r="A2323" s="3">
        <v>5120</v>
      </c>
      <c r="B2323" s="2" t="s">
        <v>5367</v>
      </c>
      <c r="C2323" s="2" t="s">
        <v>5368</v>
      </c>
      <c r="D2323" s="3">
        <v>5912</v>
      </c>
      <c r="E2323" s="3">
        <v>5909</v>
      </c>
      <c r="F2323" s="3">
        <v>37362</v>
      </c>
      <c r="G2323" s="3">
        <v>7687</v>
      </c>
      <c r="H2323" s="3">
        <v>25.800799999999999</v>
      </c>
      <c r="I2323" s="30">
        <v>461.73651999999998</v>
      </c>
      <c r="J2323" s="30">
        <v>461.73505890000001</v>
      </c>
      <c r="K2323" s="30">
        <v>1.4599999999999999E-3</v>
      </c>
      <c r="L2323" s="3">
        <v>2</v>
      </c>
      <c r="M2323" s="3">
        <v>2</v>
      </c>
      <c r="N2323" s="10">
        <f t="shared" si="252"/>
        <v>1</v>
      </c>
      <c r="O2323" s="35">
        <v>2</v>
      </c>
      <c r="P2323" s="17"/>
      <c r="Q2323" s="40">
        <v>922.46286999999995</v>
      </c>
      <c r="R2323" s="40">
        <v>461.73507000000001</v>
      </c>
      <c r="S2323" s="18">
        <f t="shared" si="253"/>
        <v>3.1403289335962303</v>
      </c>
      <c r="T2323" s="18">
        <f t="shared" si="254"/>
        <v>-2.4039759411630921E-2</v>
      </c>
      <c r="U2323" s="18">
        <f t="shared" si="255"/>
        <v>-1.0178997233350195</v>
      </c>
      <c r="V2323" s="30">
        <v>461.7346</v>
      </c>
      <c r="W2323" s="3" t="s">
        <v>47</v>
      </c>
      <c r="X2323" s="3" t="s">
        <v>47</v>
      </c>
      <c r="Y2323" s="3" t="s">
        <v>47</v>
      </c>
      <c r="Z2323" s="3" t="s">
        <v>47</v>
      </c>
      <c r="AA2323" s="3" t="s">
        <v>47</v>
      </c>
      <c r="AB2323" s="12" t="s">
        <v>47</v>
      </c>
      <c r="AC2323" s="3" t="s">
        <v>47</v>
      </c>
      <c r="AD2323" s="3" t="s">
        <v>47</v>
      </c>
      <c r="AE2323" s="3" t="s">
        <v>47</v>
      </c>
      <c r="AF2323" s="3" t="s">
        <v>47</v>
      </c>
      <c r="AG2323" s="3" t="s">
        <v>47</v>
      </c>
      <c r="AH2323" s="3" t="s">
        <v>47</v>
      </c>
      <c r="AI2323" s="3" t="s">
        <v>47</v>
      </c>
      <c r="AJ2323" s="3" t="s">
        <v>47</v>
      </c>
      <c r="AK2323" s="3" t="s">
        <v>47</v>
      </c>
      <c r="AL2323" s="3" t="s">
        <v>47</v>
      </c>
      <c r="AM2323" s="3" t="s">
        <v>47</v>
      </c>
      <c r="AN2323" s="3" t="s">
        <v>47</v>
      </c>
      <c r="AU2323" s="3">
        <v>0</v>
      </c>
      <c r="AV2323" s="3">
        <v>18</v>
      </c>
      <c r="AW2323" s="3">
        <v>1</v>
      </c>
      <c r="AX2323" s="3">
        <v>18</v>
      </c>
      <c r="AY2323" s="3">
        <v>100</v>
      </c>
      <c r="AZ2323" s="6" t="str">
        <f t="shared" si="256"/>
        <v>1779.2</v>
      </c>
      <c r="BC2323" s="12" t="s">
        <v>5369</v>
      </c>
      <c r="BJ2323" s="12">
        <f t="shared" si="257"/>
        <v>0</v>
      </c>
      <c r="BK2323" s="12">
        <f t="shared" si="258"/>
        <v>0</v>
      </c>
      <c r="CQ2323" s="3" t="str">
        <f>CONCATENATE(baseURL!$A$1,baseURL!$B$1,baseURL!$C$1,".",C2323,".",L2323,".pkl&amp;seq=",BC2323)</f>
        <v>http://proteomics.broadinstitute.org/millscripts/viewfeed.pl?side=xl&amp;cycle=1&amp;fixedMods=iaaC&amp;file=msdataSM/iPRG2012_nd/cpick_in/iPRG2012_nd.1779.2.2.pkl&amp;seq=AALTDFER</v>
      </c>
    </row>
    <row r="2324" spans="1:99" x14ac:dyDescent="0.2">
      <c r="A2324" s="3">
        <v>302</v>
      </c>
      <c r="B2324" s="2" t="s">
        <v>5374</v>
      </c>
      <c r="C2324" s="2" t="s">
        <v>5364</v>
      </c>
      <c r="D2324" s="3">
        <v>5915</v>
      </c>
      <c r="E2324" s="3">
        <v>5912</v>
      </c>
      <c r="F2324" s="3">
        <v>37365</v>
      </c>
      <c r="G2324" s="3">
        <v>7690</v>
      </c>
      <c r="H2324" s="3">
        <v>25.808299999999999</v>
      </c>
      <c r="I2324" s="30">
        <v>582.31673000000001</v>
      </c>
      <c r="J2324" s="30">
        <v>582.25869729999999</v>
      </c>
      <c r="K2324" s="30">
        <v>5.8029999999999998E-2</v>
      </c>
      <c r="L2324" s="3">
        <v>3</v>
      </c>
      <c r="M2324" s="3">
        <v>2</v>
      </c>
      <c r="N2324" s="10">
        <f t="shared" si="252"/>
        <v>-1</v>
      </c>
      <c r="O2324" s="35">
        <v>3</v>
      </c>
      <c r="P2324" s="17"/>
      <c r="Q2324" s="40">
        <v>1744.9374299999999</v>
      </c>
      <c r="R2324" s="40">
        <v>582.31732999999997</v>
      </c>
      <c r="S2324" s="18">
        <f t="shared" si="253"/>
        <v>-1.0303660376432118</v>
      </c>
      <c r="T2324" s="18">
        <f t="shared" si="254"/>
        <v>-100.68857129835989</v>
      </c>
      <c r="U2324" s="18">
        <f t="shared" si="255"/>
        <v>-1.0818843395937034</v>
      </c>
      <c r="V2324" s="30">
        <v>582.31669999999997</v>
      </c>
      <c r="AD2324" s="3" t="s">
        <v>47</v>
      </c>
      <c r="AF2324" s="3" t="s">
        <v>47</v>
      </c>
      <c r="AG2324" s="3" t="s">
        <v>48</v>
      </c>
      <c r="AJ2324" s="3" t="s">
        <v>47</v>
      </c>
      <c r="AP2324" s="3" t="s">
        <v>52</v>
      </c>
      <c r="AU2324" s="3">
        <v>0</v>
      </c>
      <c r="AV2324" s="3">
        <v>3</v>
      </c>
      <c r="AW2324" s="3">
        <v>1</v>
      </c>
      <c r="AX2324" s="3">
        <v>3</v>
      </c>
      <c r="AY2324" s="3">
        <v>100</v>
      </c>
      <c r="AZ2324" s="6" t="str">
        <f t="shared" si="256"/>
        <v>1779.5</v>
      </c>
      <c r="BC2324" s="12" t="s">
        <v>5375</v>
      </c>
      <c r="BJ2324" s="12">
        <f t="shared" si="257"/>
        <v>0</v>
      </c>
      <c r="BK2324" s="12">
        <f t="shared" si="258"/>
        <v>0</v>
      </c>
      <c r="CQ2324" s="3" t="str">
        <f>CONCATENATE(baseURL!$A$1,baseURL!$B$1,baseURL!$C$1,".",C2324,".",L2324,".pkl&amp;seq=",BC2324)</f>
        <v>http://proteomics.broadinstitute.org/millscripts/viewfeed.pl?side=xl&amp;cycle=1&amp;fixedMods=iaaC&amp;file=msdataSM/iPRG2012_nd/cpick_in/iPRG2012_nd.1779.5.3.pkl&amp;seq=AKAKVEEMNNLLAASR</v>
      </c>
    </row>
    <row r="2325" spans="1:99" x14ac:dyDescent="0.2">
      <c r="A2325" s="3">
        <v>6121</v>
      </c>
      <c r="B2325" s="2" t="s">
        <v>5376</v>
      </c>
      <c r="C2325" s="2" t="s">
        <v>5377</v>
      </c>
      <c r="D2325" s="3">
        <v>5916</v>
      </c>
      <c r="E2325" s="3">
        <v>5913</v>
      </c>
      <c r="F2325" s="3">
        <v>37366</v>
      </c>
      <c r="G2325" s="3">
        <v>7691</v>
      </c>
      <c r="H2325" s="3">
        <v>25.8108</v>
      </c>
      <c r="I2325" s="30">
        <v>588.62022000000002</v>
      </c>
      <c r="J2325" s="30">
        <v>588.621578</v>
      </c>
      <c r="K2325" s="30">
        <v>-1.3600000000000001E-3</v>
      </c>
      <c r="L2325" s="3">
        <v>0</v>
      </c>
      <c r="M2325" s="3">
        <v>3</v>
      </c>
      <c r="N2325" s="10">
        <f t="shared" si="252"/>
        <v>1</v>
      </c>
      <c r="O2325" s="35">
        <v>3</v>
      </c>
      <c r="P2325" s="17"/>
      <c r="Q2325" s="40">
        <v>1763.84934</v>
      </c>
      <c r="R2325" s="40">
        <v>588.62130000000002</v>
      </c>
      <c r="S2325" s="18">
        <f t="shared" si="253"/>
        <v>-1.8347959885273371</v>
      </c>
      <c r="T2325" s="18">
        <f t="shared" si="254"/>
        <v>0.4722900784939969</v>
      </c>
      <c r="U2325" s="18">
        <f t="shared" si="255"/>
        <v>0.33977703482662941</v>
      </c>
      <c r="V2325" s="30">
        <v>588.62149999999997</v>
      </c>
      <c r="W2325" s="3" t="s">
        <v>47</v>
      </c>
      <c r="X2325" s="3" t="s">
        <v>47</v>
      </c>
      <c r="Y2325" s="3" t="s">
        <v>47</v>
      </c>
      <c r="Z2325" s="3" t="s">
        <v>47</v>
      </c>
      <c r="AA2325" s="3" t="s">
        <v>47</v>
      </c>
      <c r="AB2325" s="12" t="s">
        <v>47</v>
      </c>
      <c r="AC2325" s="3" t="s">
        <v>47</v>
      </c>
      <c r="AD2325" s="3" t="s">
        <v>47</v>
      </c>
      <c r="AE2325" s="3" t="s">
        <v>47</v>
      </c>
      <c r="AF2325" s="3" t="s">
        <v>47</v>
      </c>
      <c r="AG2325" s="3" t="s">
        <v>47</v>
      </c>
      <c r="AH2325" s="3" t="s">
        <v>47</v>
      </c>
      <c r="AI2325" s="3" t="s">
        <v>47</v>
      </c>
      <c r="AK2325" s="3" t="s">
        <v>47</v>
      </c>
      <c r="AL2325" s="3" t="s">
        <v>47</v>
      </c>
      <c r="AO2325" s="3" t="s">
        <v>65</v>
      </c>
      <c r="AU2325" s="3">
        <v>1</v>
      </c>
      <c r="AV2325" s="3">
        <v>15</v>
      </c>
      <c r="AW2325" s="3">
        <v>1</v>
      </c>
      <c r="AX2325" s="3">
        <v>15</v>
      </c>
      <c r="AY2325" s="3">
        <v>100</v>
      </c>
      <c r="AZ2325" s="6" t="str">
        <f t="shared" si="256"/>
        <v>1779.6</v>
      </c>
      <c r="BC2325" s="12" t="s">
        <v>5378</v>
      </c>
      <c r="BJ2325" s="12">
        <f t="shared" si="257"/>
        <v>0</v>
      </c>
      <c r="BK2325" s="12">
        <f t="shared" si="258"/>
        <v>0</v>
      </c>
      <c r="CK2325" s="3" t="s">
        <v>5379</v>
      </c>
      <c r="CQ2325" s="3" t="str">
        <f>CONCATENATE(baseURL!$A$1,baseURL!$B$1,baseURL!$C$1,".",C2325,".",L2325,".pkl&amp;seq=",BC2325)</f>
        <v>http://proteomics.broadinstitute.org/millscripts/viewfeed.pl?side=xl&amp;cycle=1&amp;fixedMods=iaaC&amp;file=msdataSM/iPRG2012_nd/cpick_in/iPRG2012_nd.1779.6.0.pkl&amp;seq=NQAAMNPSNTVFDAKR</v>
      </c>
    </row>
    <row r="2326" spans="1:99" x14ac:dyDescent="0.2">
      <c r="A2326" s="3">
        <v>2171</v>
      </c>
      <c r="B2326" s="2" t="s">
        <v>5380</v>
      </c>
      <c r="C2326" s="2" t="s">
        <v>5381</v>
      </c>
      <c r="D2326" s="3">
        <v>5923</v>
      </c>
      <c r="E2326" s="3">
        <v>5920</v>
      </c>
      <c r="F2326" s="3">
        <v>37406</v>
      </c>
      <c r="G2326" s="3">
        <v>7700</v>
      </c>
      <c r="H2326" s="3">
        <v>25.8538</v>
      </c>
      <c r="I2326" s="30">
        <v>503.23158000000001</v>
      </c>
      <c r="J2326" s="30">
        <v>503.23306409999998</v>
      </c>
      <c r="K2326" s="30">
        <v>-1.48E-3</v>
      </c>
      <c r="L2326" s="3">
        <v>2</v>
      </c>
      <c r="M2326" s="3">
        <v>2</v>
      </c>
      <c r="N2326" s="10">
        <f t="shared" si="252"/>
        <v>1</v>
      </c>
      <c r="O2326" s="35">
        <v>2</v>
      </c>
      <c r="P2326" s="17"/>
      <c r="Q2326" s="40">
        <v>1005.45708</v>
      </c>
      <c r="R2326" s="40">
        <v>503.23218000000003</v>
      </c>
      <c r="S2326" s="18">
        <f t="shared" si="253"/>
        <v>-1.1922925915030274</v>
      </c>
      <c r="T2326" s="18">
        <f t="shared" si="254"/>
        <v>1.7568431334233223</v>
      </c>
      <c r="U2326" s="18">
        <f t="shared" si="255"/>
        <v>1.2320356777848005</v>
      </c>
      <c r="V2326" s="30">
        <v>503.2328</v>
      </c>
      <c r="W2326" s="3" t="s">
        <v>48</v>
      </c>
      <c r="AA2326" s="3" t="s">
        <v>47</v>
      </c>
      <c r="AC2326" s="3" t="s">
        <v>52</v>
      </c>
      <c r="AD2326" s="3" t="s">
        <v>47</v>
      </c>
      <c r="AF2326" s="3" t="s">
        <v>47</v>
      </c>
      <c r="AG2326" s="3" t="s">
        <v>48</v>
      </c>
      <c r="AL2326" s="3" t="s">
        <v>48</v>
      </c>
      <c r="AM2326" s="3" t="s">
        <v>48</v>
      </c>
      <c r="AO2326" s="3" t="s">
        <v>48</v>
      </c>
      <c r="AU2326" s="3">
        <v>0</v>
      </c>
      <c r="AV2326" s="3">
        <v>3</v>
      </c>
      <c r="AW2326" s="3">
        <v>1</v>
      </c>
      <c r="AX2326" s="3">
        <v>3</v>
      </c>
      <c r="AY2326" s="3">
        <v>100</v>
      </c>
      <c r="AZ2326" s="6" t="str">
        <f t="shared" si="256"/>
        <v>1781.4</v>
      </c>
      <c r="BB2326" s="12" t="s">
        <v>79</v>
      </c>
      <c r="BC2326" s="12" t="s">
        <v>5382</v>
      </c>
      <c r="BJ2326" s="12">
        <f t="shared" si="257"/>
        <v>0</v>
      </c>
      <c r="BK2326" s="12">
        <f t="shared" si="258"/>
        <v>0</v>
      </c>
      <c r="CQ2326" s="3" t="str">
        <f>CONCATENATE(baseURL!$A$1,baseURL!$B$1,"+Acetyl",baseURL!$C$1,".",C2326,".",L2326,".pkl&amp;seq=",BC2326)</f>
        <v>http://proteomics.broadinstitute.org/millscripts/viewfeed.pl?side=xl&amp;cycle=1&amp;fixedMods=iaaC+Acetyl&amp;file=msdataSM/iPRG2012_nd/cpick_in/iPRG2012_nd.1781.4.2.pkl&amp;seq=MEADWRR</v>
      </c>
    </row>
    <row r="2327" spans="1:99" x14ac:dyDescent="0.2">
      <c r="A2327" s="3">
        <v>3651</v>
      </c>
      <c r="B2327" s="2" t="s">
        <v>5383</v>
      </c>
      <c r="C2327" s="2" t="s">
        <v>5384</v>
      </c>
      <c r="D2327" s="3">
        <v>5924</v>
      </c>
      <c r="E2327" s="3">
        <v>5921</v>
      </c>
      <c r="F2327" s="3">
        <v>37407</v>
      </c>
      <c r="G2327" s="3">
        <v>7701</v>
      </c>
      <c r="H2327" s="3">
        <v>25.857099999999999</v>
      </c>
      <c r="I2327" s="30">
        <v>514.25868000000003</v>
      </c>
      <c r="J2327" s="30">
        <v>514.00501080000004</v>
      </c>
      <c r="K2327" s="30">
        <v>0.25367000000000001</v>
      </c>
      <c r="L2327" s="3">
        <v>0</v>
      </c>
      <c r="M2327" s="3">
        <v>4</v>
      </c>
      <c r="N2327" s="10">
        <f t="shared" si="252"/>
        <v>1</v>
      </c>
      <c r="O2327" s="35">
        <v>4</v>
      </c>
      <c r="P2327" s="17"/>
      <c r="Q2327" s="40">
        <v>2052.99449</v>
      </c>
      <c r="R2327" s="40">
        <v>514.00408000000004</v>
      </c>
      <c r="S2327" s="18">
        <f t="shared" si="253"/>
        <v>495.32680752258261</v>
      </c>
      <c r="T2327" s="18">
        <f t="shared" si="254"/>
        <v>1.8108805673135993</v>
      </c>
      <c r="U2327" s="18">
        <f t="shared" si="255"/>
        <v>1.20621610613009</v>
      </c>
      <c r="V2327" s="30">
        <v>514.00469999999996</v>
      </c>
      <c r="W2327" s="3" t="s">
        <v>47</v>
      </c>
      <c r="X2327" s="3" t="s">
        <v>47</v>
      </c>
      <c r="Y2327" s="3" t="s">
        <v>47</v>
      </c>
      <c r="Z2327" s="3" t="s">
        <v>47</v>
      </c>
      <c r="AA2327" s="3" t="s">
        <v>47</v>
      </c>
      <c r="AB2327" s="12" t="s">
        <v>47</v>
      </c>
      <c r="AC2327" s="3" t="s">
        <v>47</v>
      </c>
      <c r="AE2327" s="3" t="s">
        <v>47</v>
      </c>
      <c r="AF2327" s="3" t="s">
        <v>47</v>
      </c>
      <c r="AG2327" s="3" t="s">
        <v>52</v>
      </c>
      <c r="AH2327" s="3" t="s">
        <v>47</v>
      </c>
      <c r="AI2327" s="3" t="s">
        <v>47</v>
      </c>
      <c r="AK2327" s="3" t="s">
        <v>47</v>
      </c>
      <c r="AL2327" s="3" t="s">
        <v>47</v>
      </c>
      <c r="AU2327" s="3">
        <v>0</v>
      </c>
      <c r="AV2327" s="3">
        <v>13</v>
      </c>
      <c r="AW2327" s="3">
        <v>1</v>
      </c>
      <c r="AX2327" s="3">
        <v>13</v>
      </c>
      <c r="AY2327" s="3">
        <v>100</v>
      </c>
      <c r="AZ2327" s="6" t="str">
        <f t="shared" si="256"/>
        <v>1781.5</v>
      </c>
      <c r="BC2327" s="12" t="s">
        <v>5385</v>
      </c>
      <c r="BJ2327" s="12">
        <f t="shared" si="257"/>
        <v>0</v>
      </c>
      <c r="BK2327" s="12">
        <f t="shared" si="258"/>
        <v>0</v>
      </c>
      <c r="CQ2327" s="3" t="str">
        <f>CONCATENATE(baseURL!$A$1,baseURL!$B$1,baseURL!$C$1,".",C2327,".",L2327,".pkl&amp;seq=",BC2327)</f>
        <v>http://proteomics.broadinstitute.org/millscripts/viewfeed.pl?side=xl&amp;cycle=1&amp;fixedMods=iaaC&amp;file=msdataSM/iPRG2012_nd/cpick_in/iPRG2012_nd.1781.5.0.pkl&amp;seq=ADDHASVQLNVAKVDEEGR</v>
      </c>
    </row>
    <row r="2328" spans="1:99" x14ac:dyDescent="0.2">
      <c r="A2328" s="3">
        <v>5119</v>
      </c>
      <c r="B2328" s="2" t="s">
        <v>5386</v>
      </c>
      <c r="C2328" s="2" t="s">
        <v>5387</v>
      </c>
      <c r="D2328" s="3">
        <v>5926</v>
      </c>
      <c r="E2328" s="3">
        <v>5923</v>
      </c>
      <c r="F2328" s="3">
        <v>37424</v>
      </c>
      <c r="G2328" s="3">
        <v>7704</v>
      </c>
      <c r="H2328" s="3">
        <v>25.869800000000001</v>
      </c>
      <c r="I2328" s="30">
        <v>433.22084999999998</v>
      </c>
      <c r="J2328" s="30">
        <v>433.22027229999998</v>
      </c>
      <c r="K2328" s="30">
        <v>5.8E-4</v>
      </c>
      <c r="L2328" s="3">
        <v>3</v>
      </c>
      <c r="M2328" s="3">
        <v>3</v>
      </c>
      <c r="N2328" s="10">
        <f t="shared" si="252"/>
        <v>1</v>
      </c>
      <c r="O2328" s="35">
        <v>3</v>
      </c>
      <c r="P2328" s="17"/>
      <c r="Q2328" s="40">
        <v>1297.6456599999999</v>
      </c>
      <c r="R2328" s="40">
        <v>433.22007000000002</v>
      </c>
      <c r="S2328" s="18">
        <f t="shared" si="253"/>
        <v>1.8004706013813383</v>
      </c>
      <c r="T2328" s="18">
        <f t="shared" si="254"/>
        <v>0.46696820845663412</v>
      </c>
      <c r="U2328" s="18">
        <f t="shared" si="255"/>
        <v>-0.62323982358535823</v>
      </c>
      <c r="V2328" s="30">
        <v>433.21980000000002</v>
      </c>
      <c r="W2328" s="3" t="s">
        <v>47</v>
      </c>
      <c r="X2328" s="3" t="s">
        <v>47</v>
      </c>
      <c r="Y2328" s="3" t="s">
        <v>47</v>
      </c>
      <c r="Z2328" s="3" t="s">
        <v>47</v>
      </c>
      <c r="AA2328" s="3" t="s">
        <v>47</v>
      </c>
      <c r="AB2328" s="12" t="s">
        <v>47</v>
      </c>
      <c r="AC2328" s="3" t="s">
        <v>47</v>
      </c>
      <c r="AD2328" s="3" t="s">
        <v>47</v>
      </c>
      <c r="AE2328" s="3" t="s">
        <v>47</v>
      </c>
      <c r="AF2328" s="3" t="s">
        <v>47</v>
      </c>
      <c r="AG2328" s="3" t="s">
        <v>47</v>
      </c>
      <c r="AH2328" s="3" t="s">
        <v>47</v>
      </c>
      <c r="AI2328" s="3" t="s">
        <v>47</v>
      </c>
      <c r="AJ2328" s="3" t="s">
        <v>47</v>
      </c>
      <c r="AK2328" s="3" t="s">
        <v>47</v>
      </c>
      <c r="AL2328" s="3" t="s">
        <v>47</v>
      </c>
      <c r="AM2328" s="3" t="s">
        <v>47</v>
      </c>
      <c r="AN2328" s="3" t="s">
        <v>47</v>
      </c>
      <c r="AU2328" s="3">
        <v>0</v>
      </c>
      <c r="AV2328" s="3">
        <v>18</v>
      </c>
      <c r="AW2328" s="3">
        <v>1</v>
      </c>
      <c r="AX2328" s="3">
        <v>18</v>
      </c>
      <c r="AY2328" s="3">
        <v>100</v>
      </c>
      <c r="AZ2328" s="6" t="str">
        <f t="shared" si="256"/>
        <v>1782.1</v>
      </c>
      <c r="BC2328" s="12" t="s">
        <v>5318</v>
      </c>
      <c r="BJ2328" s="12">
        <f t="shared" si="257"/>
        <v>0</v>
      </c>
      <c r="BK2328" s="12">
        <f t="shared" si="258"/>
        <v>0</v>
      </c>
      <c r="CQ2328" s="3" t="str">
        <f>CONCATENATE(baseURL!$A$1,baseURL!$B$1,baseURL!$C$1,".",C2328,".",L2328,".pkl&amp;seq=",BC2328)</f>
        <v>http://proteomics.broadinstitute.org/millscripts/viewfeed.pl?side=xl&amp;cycle=1&amp;fixedMods=iaaC&amp;file=msdataSM/iPRG2012_nd/cpick_in/iPRG2012_nd.1782.1.3.pkl&amp;seq=MKVEVDSFSGAK</v>
      </c>
    </row>
    <row r="2329" spans="1:99" x14ac:dyDescent="0.2">
      <c r="A2329" s="3">
        <v>3569</v>
      </c>
      <c r="B2329" s="2" t="s">
        <v>5388</v>
      </c>
      <c r="C2329" s="2" t="s">
        <v>5389</v>
      </c>
      <c r="D2329" s="3">
        <v>5927</v>
      </c>
      <c r="E2329" s="3">
        <v>5924</v>
      </c>
      <c r="F2329" s="3">
        <v>37425</v>
      </c>
      <c r="G2329" s="3">
        <v>7705</v>
      </c>
      <c r="H2329" s="3">
        <v>25.872299999999999</v>
      </c>
      <c r="I2329" s="30">
        <v>472.27782000000002</v>
      </c>
      <c r="J2329" s="30">
        <v>472.75583369999998</v>
      </c>
      <c r="K2329" s="30">
        <v>-0.47800999999999999</v>
      </c>
      <c r="L2329" s="3">
        <v>0</v>
      </c>
      <c r="M2329" s="3">
        <v>2</v>
      </c>
      <c r="N2329" s="10">
        <f t="shared" si="252"/>
        <v>1</v>
      </c>
      <c r="O2329" s="35">
        <v>2</v>
      </c>
      <c r="P2329" s="17"/>
      <c r="Q2329" s="40">
        <v>944.50473999999997</v>
      </c>
      <c r="R2329" s="40">
        <v>472.75601</v>
      </c>
      <c r="S2329" s="18">
        <f t="shared" si="253"/>
        <v>-1011.4942801044109</v>
      </c>
      <c r="T2329" s="18">
        <f t="shared" si="254"/>
        <v>-0.37291963780852055</v>
      </c>
      <c r="U2329" s="18">
        <f t="shared" si="255"/>
        <v>-0.86725497151909514</v>
      </c>
      <c r="V2329" s="30">
        <v>472.75560000000002</v>
      </c>
      <c r="W2329" s="3" t="s">
        <v>47</v>
      </c>
      <c r="X2329" s="3" t="s">
        <v>47</v>
      </c>
      <c r="Y2329" s="3" t="s">
        <v>47</v>
      </c>
      <c r="Z2329" s="3" t="s">
        <v>47</v>
      </c>
      <c r="AA2329" s="3" t="s">
        <v>48</v>
      </c>
      <c r="AB2329" s="12" t="s">
        <v>47</v>
      </c>
      <c r="AC2329" s="3" t="s">
        <v>47</v>
      </c>
      <c r="AD2329" s="3" t="s">
        <v>47</v>
      </c>
      <c r="AE2329" s="3" t="s">
        <v>47</v>
      </c>
      <c r="AF2329" s="3" t="s">
        <v>47</v>
      </c>
      <c r="AH2329" s="3" t="s">
        <v>47</v>
      </c>
      <c r="AI2329" s="3" t="s">
        <v>47</v>
      </c>
      <c r="AL2329" s="3" t="s">
        <v>48</v>
      </c>
      <c r="AM2329" s="3" t="s">
        <v>47</v>
      </c>
      <c r="AN2329" s="3" t="s">
        <v>47</v>
      </c>
      <c r="AU2329" s="3">
        <v>0</v>
      </c>
      <c r="AV2329" s="3">
        <v>13</v>
      </c>
      <c r="AW2329" s="3">
        <v>1</v>
      </c>
      <c r="AX2329" s="3">
        <v>13</v>
      </c>
      <c r="AY2329" s="3">
        <v>100</v>
      </c>
      <c r="AZ2329" s="6" t="str">
        <f t="shared" si="256"/>
        <v>1782.2</v>
      </c>
      <c r="BC2329" s="12" t="s">
        <v>5306</v>
      </c>
      <c r="BJ2329" s="12">
        <f t="shared" si="257"/>
        <v>0</v>
      </c>
      <c r="BK2329" s="12">
        <f t="shared" si="258"/>
        <v>0</v>
      </c>
      <c r="CQ2329" s="3" t="str">
        <f>CONCATENATE(baseURL!$A$1,baseURL!$B$1,baseURL!$C$1,".",C2329,".",L2329,".pkl&amp;seq=",BC2329)</f>
        <v>http://proteomics.broadinstitute.org/millscripts/viewfeed.pl?side=xl&amp;cycle=1&amp;fixedMods=iaaC&amp;file=msdataSM/iPRG2012_nd/cpick_in/iPRG2012_nd.1782.2.0.pkl&amp;seq=DDEVLVVR</v>
      </c>
    </row>
    <row r="2330" spans="1:99" x14ac:dyDescent="0.2">
      <c r="A2330" s="3">
        <v>4119</v>
      </c>
      <c r="B2330" s="2" t="s">
        <v>5390</v>
      </c>
      <c r="C2330" s="2" t="s">
        <v>5391</v>
      </c>
      <c r="D2330" s="3">
        <v>5928</v>
      </c>
      <c r="E2330" s="3">
        <v>5925</v>
      </c>
      <c r="F2330" s="3">
        <v>37426</v>
      </c>
      <c r="G2330" s="3">
        <v>7706</v>
      </c>
      <c r="H2330" s="3">
        <v>25.8748</v>
      </c>
      <c r="I2330" s="30">
        <v>550.27756999999997</v>
      </c>
      <c r="J2330" s="30">
        <v>550.27889029999994</v>
      </c>
      <c r="K2330" s="30">
        <v>-1.32E-3</v>
      </c>
      <c r="L2330" s="3">
        <v>4</v>
      </c>
      <c r="M2330" s="3">
        <v>4</v>
      </c>
      <c r="N2330" s="10">
        <f t="shared" si="252"/>
        <v>1</v>
      </c>
      <c r="O2330" s="35">
        <v>4</v>
      </c>
      <c r="P2330" s="17"/>
      <c r="Q2330" s="40">
        <v>2198.0935300000001</v>
      </c>
      <c r="R2330" s="40">
        <v>550.27883999999995</v>
      </c>
      <c r="S2330" s="18">
        <f t="shared" si="253"/>
        <v>-2.307920835147486</v>
      </c>
      <c r="T2330" s="18">
        <f t="shared" si="254"/>
        <v>9.1408203153986872E-2</v>
      </c>
      <c r="U2330" s="18">
        <f t="shared" si="255"/>
        <v>-0.25441646999836393</v>
      </c>
      <c r="V2330" s="30">
        <v>550.27869999999996</v>
      </c>
      <c r="W2330" s="3" t="s">
        <v>47</v>
      </c>
      <c r="Y2330" s="3" t="s">
        <v>47</v>
      </c>
      <c r="Z2330" s="3" t="s">
        <v>47</v>
      </c>
      <c r="AA2330" s="3" t="s">
        <v>47</v>
      </c>
      <c r="AB2330" s="12" t="s">
        <v>47</v>
      </c>
      <c r="AC2330" s="3" t="s">
        <v>47</v>
      </c>
      <c r="AD2330" s="3" t="s">
        <v>47</v>
      </c>
      <c r="AE2330" s="3" t="s">
        <v>47</v>
      </c>
      <c r="AF2330" s="3" t="s">
        <v>47</v>
      </c>
      <c r="AG2330" s="3" t="s">
        <v>47</v>
      </c>
      <c r="AI2330" s="3" t="s">
        <v>47</v>
      </c>
      <c r="AJ2330" s="3" t="s">
        <v>47</v>
      </c>
      <c r="AK2330" s="3" t="s">
        <v>47</v>
      </c>
      <c r="AL2330" s="3" t="s">
        <v>48</v>
      </c>
      <c r="AM2330" s="3" t="s">
        <v>48</v>
      </c>
      <c r="AU2330" s="3">
        <v>0</v>
      </c>
      <c r="AV2330" s="3">
        <v>13</v>
      </c>
      <c r="AW2330" s="3">
        <v>1</v>
      </c>
      <c r="AX2330" s="3">
        <v>13</v>
      </c>
      <c r="AY2330" s="3">
        <v>100</v>
      </c>
      <c r="AZ2330" s="6" t="str">
        <f t="shared" si="256"/>
        <v>1782.3</v>
      </c>
      <c r="BC2330" s="12" t="s">
        <v>5392</v>
      </c>
      <c r="BJ2330" s="12">
        <f t="shared" si="257"/>
        <v>0</v>
      </c>
      <c r="BK2330" s="12">
        <f t="shared" si="258"/>
        <v>0</v>
      </c>
      <c r="CQ2330" s="3" t="str">
        <f>CONCATENATE(baseURL!$A$1,baseURL!$B$1,baseURL!$C$1,".",C2330,".",L2330,".pkl&amp;seq=",BC2330)</f>
        <v>http://proteomics.broadinstitute.org/millscripts/viewfeed.pl?side=xl&amp;cycle=1&amp;fixedMods=iaaC&amp;file=msdataSM/iPRG2012_nd/cpick_in/iPRG2012_nd.1782.3.4.pkl&amp;seq=SVVLHAGQDDLGKGDTEESLK</v>
      </c>
    </row>
    <row r="2331" spans="1:99" x14ac:dyDescent="0.2">
      <c r="A2331" s="3">
        <v>6885</v>
      </c>
      <c r="B2331" s="2" t="s">
        <v>5393</v>
      </c>
      <c r="C2331" s="2" t="s">
        <v>5394</v>
      </c>
      <c r="D2331" s="3">
        <v>5929</v>
      </c>
      <c r="E2331" s="3">
        <v>5926</v>
      </c>
      <c r="F2331" s="3">
        <v>37427</v>
      </c>
      <c r="G2331" s="3">
        <v>7707</v>
      </c>
      <c r="H2331" s="3">
        <v>25.877300000000002</v>
      </c>
      <c r="I2331" s="30">
        <v>565.27176999999995</v>
      </c>
      <c r="J2331" s="30">
        <v>565.26898430000006</v>
      </c>
      <c r="K2331" s="30">
        <v>2.7899999999999999E-3</v>
      </c>
      <c r="L2331" s="3">
        <v>3</v>
      </c>
      <c r="M2331" s="3">
        <v>3</v>
      </c>
      <c r="N2331" s="10">
        <f t="shared" si="252"/>
        <v>1</v>
      </c>
      <c r="O2331" s="35">
        <v>3</v>
      </c>
      <c r="P2331" s="17"/>
      <c r="Q2331" s="40">
        <v>1693.7930899999999</v>
      </c>
      <c r="R2331" s="40">
        <v>565.26921000000004</v>
      </c>
      <c r="S2331" s="18">
        <f t="shared" si="253"/>
        <v>4.5288155707314823</v>
      </c>
      <c r="T2331" s="18">
        <f t="shared" si="254"/>
        <v>-0.39927877902146441</v>
      </c>
      <c r="U2331" s="18">
        <f t="shared" si="255"/>
        <v>-0.54841126056226042</v>
      </c>
      <c r="V2331" s="30">
        <v>565.26890000000003</v>
      </c>
      <c r="W2331" s="3" t="s">
        <v>47</v>
      </c>
      <c r="X2331" s="3" t="s">
        <v>47</v>
      </c>
      <c r="Y2331" s="3" t="s">
        <v>47</v>
      </c>
      <c r="Z2331" s="3" t="s">
        <v>47</v>
      </c>
      <c r="AA2331" s="3" t="s">
        <v>47</v>
      </c>
      <c r="AB2331" s="12" t="s">
        <v>47</v>
      </c>
      <c r="AC2331" s="3" t="s">
        <v>47</v>
      </c>
      <c r="AD2331" s="3" t="s">
        <v>47</v>
      </c>
      <c r="AE2331" s="3" t="s">
        <v>47</v>
      </c>
      <c r="AF2331" s="3" t="s">
        <v>47</v>
      </c>
      <c r="AG2331" s="3" t="s">
        <v>47</v>
      </c>
      <c r="AH2331" s="3" t="s">
        <v>47</v>
      </c>
      <c r="AI2331" s="3" t="s">
        <v>48</v>
      </c>
      <c r="AJ2331" s="3" t="s">
        <v>47</v>
      </c>
      <c r="AK2331" s="3" t="s">
        <v>47</v>
      </c>
      <c r="AL2331" s="3" t="s">
        <v>47</v>
      </c>
      <c r="AM2331" s="3" t="s">
        <v>47</v>
      </c>
      <c r="AN2331" s="3" t="s">
        <v>47</v>
      </c>
      <c r="AO2331" s="3" t="s">
        <v>48</v>
      </c>
      <c r="AP2331" s="3" t="s">
        <v>47</v>
      </c>
      <c r="AU2331" s="3">
        <v>0</v>
      </c>
      <c r="AV2331" s="3">
        <v>18</v>
      </c>
      <c r="AW2331" s="3">
        <v>1</v>
      </c>
      <c r="AX2331" s="3">
        <v>18</v>
      </c>
      <c r="AY2331" s="3">
        <v>100</v>
      </c>
      <c r="AZ2331" s="6" t="str">
        <f t="shared" si="256"/>
        <v>1782.4</v>
      </c>
      <c r="BC2331" s="12" t="s">
        <v>5323</v>
      </c>
      <c r="BJ2331" s="12">
        <f t="shared" si="257"/>
        <v>1</v>
      </c>
      <c r="BK2331" s="12">
        <f t="shared" si="258"/>
        <v>0</v>
      </c>
      <c r="CQ2331" s="3" t="str">
        <f>CONCATENATE(baseURL!$A$1,baseURL!$B$1,baseURL!$C$1,".",C2331,".",L2331,".pkl&amp;seq=",BC2331)</f>
        <v>http://proteomics.broadinstitute.org/millscripts/viewfeed.pl?side=xl&amp;cycle=1&amp;fixedMods=iaaC&amp;file=msdataSM/iPRG2012_nd/cpick_in/iPRG2012_nd.1782.4.3.pkl&amp;seq=MLSCAGADRLQQGMR</v>
      </c>
    </row>
    <row r="2332" spans="1:99" x14ac:dyDescent="0.2">
      <c r="A2332" s="3">
        <v>6891</v>
      </c>
      <c r="B2332" s="2" t="s">
        <v>5395</v>
      </c>
      <c r="C2332" s="2" t="s">
        <v>5380</v>
      </c>
      <c r="D2332" s="3">
        <v>5930</v>
      </c>
      <c r="E2332" s="3">
        <v>5927</v>
      </c>
      <c r="F2332" s="3">
        <v>37428</v>
      </c>
      <c r="G2332" s="3">
        <v>7708</v>
      </c>
      <c r="H2332" s="3">
        <v>25.880700000000001</v>
      </c>
      <c r="I2332" s="30">
        <v>590.93956000000003</v>
      </c>
      <c r="J2332" s="30">
        <v>590.94007959999999</v>
      </c>
      <c r="K2332" s="30">
        <v>-5.1999999999999995E-4</v>
      </c>
      <c r="L2332" s="3">
        <v>3</v>
      </c>
      <c r="M2332" s="3">
        <v>3</v>
      </c>
      <c r="N2332" s="10">
        <f t="shared" si="252"/>
        <v>1</v>
      </c>
      <c r="O2332" s="35">
        <v>3</v>
      </c>
      <c r="P2332" s="17"/>
      <c r="Q2332" s="40">
        <v>1770.8084100000001</v>
      </c>
      <c r="R2332" s="40">
        <v>590.94099000000006</v>
      </c>
      <c r="S2332" s="18">
        <f t="shared" si="253"/>
        <v>-2.4198693680524275</v>
      </c>
      <c r="T2332" s="18">
        <f t="shared" si="254"/>
        <v>-1.5405937571975623</v>
      </c>
      <c r="U2332" s="18">
        <f t="shared" si="255"/>
        <v>-1.8445158121290341</v>
      </c>
      <c r="V2332" s="30">
        <v>590.93989999999997</v>
      </c>
      <c r="W2332" s="3" t="s">
        <v>47</v>
      </c>
      <c r="X2332" s="3" t="s">
        <v>47</v>
      </c>
      <c r="Y2332" s="3" t="s">
        <v>47</v>
      </c>
      <c r="Z2332" s="3" t="s">
        <v>47</v>
      </c>
      <c r="AA2332" s="3" t="s">
        <v>48</v>
      </c>
      <c r="AB2332" s="12" t="s">
        <v>47</v>
      </c>
      <c r="AC2332" s="3" t="s">
        <v>47</v>
      </c>
      <c r="AD2332" s="3" t="s">
        <v>47</v>
      </c>
      <c r="AE2332" s="3" t="s">
        <v>47</v>
      </c>
      <c r="AF2332" s="3" t="s">
        <v>47</v>
      </c>
      <c r="AG2332" s="3" t="s">
        <v>47</v>
      </c>
      <c r="AH2332" s="3" t="s">
        <v>47</v>
      </c>
      <c r="AI2332" s="3" t="s">
        <v>47</v>
      </c>
      <c r="AJ2332" s="3" t="s">
        <v>47</v>
      </c>
      <c r="AK2332" s="3" t="s">
        <v>47</v>
      </c>
      <c r="AL2332" s="3" t="s">
        <v>47</v>
      </c>
      <c r="AM2332" s="3" t="s">
        <v>47</v>
      </c>
      <c r="AN2332" s="3" t="s">
        <v>47</v>
      </c>
      <c r="AO2332" s="3" t="s">
        <v>47</v>
      </c>
      <c r="AP2332" s="3" t="s">
        <v>47</v>
      </c>
      <c r="AU2332" s="3">
        <v>0</v>
      </c>
      <c r="AV2332" s="3">
        <v>19</v>
      </c>
      <c r="AW2332" s="3">
        <v>1</v>
      </c>
      <c r="AX2332" s="3">
        <v>19</v>
      </c>
      <c r="AY2332" s="3">
        <v>100</v>
      </c>
      <c r="AZ2332" s="6" t="str">
        <f t="shared" si="256"/>
        <v>1782.5</v>
      </c>
      <c r="BC2332" s="12" t="s">
        <v>5396</v>
      </c>
      <c r="BJ2332" s="12">
        <f t="shared" si="257"/>
        <v>2</v>
      </c>
      <c r="BK2332" s="12">
        <f t="shared" si="258"/>
        <v>0</v>
      </c>
      <c r="CQ2332" s="3" t="str">
        <f>CONCATENATE(baseURL!$A$1,baseURL!$B$1,baseURL!$C$1,".",C2332,".",L2332,".pkl&amp;seq=",BC2332)</f>
        <v>http://proteomics.broadinstitute.org/millscripts/viewfeed.pl?side=xl&amp;cycle=1&amp;fixedMods=iaaC&amp;file=msdataSM/iPRG2012_nd/cpick_in/iPRG2012_nd.1782.5.3.pkl&amp;seq=YGLCGPNGCGKSTLMR</v>
      </c>
    </row>
    <row r="2333" spans="1:99" x14ac:dyDescent="0.2">
      <c r="A2333" s="3">
        <v>5535</v>
      </c>
      <c r="B2333" s="2" t="s">
        <v>5397</v>
      </c>
      <c r="C2333" s="2" t="s">
        <v>5383</v>
      </c>
      <c r="D2333" s="3">
        <v>5931</v>
      </c>
      <c r="E2333" s="3">
        <v>5928</v>
      </c>
      <c r="F2333" s="3">
        <v>37429</v>
      </c>
      <c r="G2333" s="3">
        <v>7709</v>
      </c>
      <c r="H2333" s="3">
        <v>25.884</v>
      </c>
      <c r="I2333" s="30">
        <v>757.41314</v>
      </c>
      <c r="J2333" s="30">
        <v>757.4142531</v>
      </c>
      <c r="K2333" s="30">
        <v>-1.1100000000000001E-3</v>
      </c>
      <c r="L2333" s="3">
        <v>2</v>
      </c>
      <c r="M2333" s="3">
        <v>2</v>
      </c>
      <c r="N2333" s="10">
        <f t="shared" si="252"/>
        <v>1</v>
      </c>
      <c r="O2333" s="35">
        <v>2</v>
      </c>
      <c r="P2333" s="17"/>
      <c r="Q2333" s="40">
        <v>1513.82205</v>
      </c>
      <c r="R2333" s="40">
        <v>757.41466000000003</v>
      </c>
      <c r="S2333" s="18">
        <f t="shared" si="253"/>
        <v>-2.0068267493366467</v>
      </c>
      <c r="T2333" s="18">
        <f t="shared" si="254"/>
        <v>-0.53722223970415861</v>
      </c>
      <c r="U2333" s="18">
        <f t="shared" si="255"/>
        <v>-0.60732914778211455</v>
      </c>
      <c r="V2333" s="30">
        <v>757.41420000000005</v>
      </c>
      <c r="W2333" s="3" t="s">
        <v>47</v>
      </c>
      <c r="X2333" s="3" t="s">
        <v>47</v>
      </c>
      <c r="Y2333" s="3" t="s">
        <v>47</v>
      </c>
      <c r="Z2333" s="3" t="s">
        <v>47</v>
      </c>
      <c r="AA2333" s="3" t="s">
        <v>48</v>
      </c>
      <c r="AB2333" s="12" t="s">
        <v>47</v>
      </c>
      <c r="AC2333" s="3" t="s">
        <v>47</v>
      </c>
      <c r="AD2333" s="3" t="s">
        <v>47</v>
      </c>
      <c r="AE2333" s="3" t="s">
        <v>47</v>
      </c>
      <c r="AF2333" s="3" t="s">
        <v>47</v>
      </c>
      <c r="AG2333" s="3" t="s">
        <v>47</v>
      </c>
      <c r="AH2333" s="3" t="s">
        <v>47</v>
      </c>
      <c r="AI2333" s="3" t="s">
        <v>47</v>
      </c>
      <c r="AJ2333" s="3" t="s">
        <v>47</v>
      </c>
      <c r="AK2333" s="3" t="s">
        <v>47</v>
      </c>
      <c r="AL2333" s="3" t="s">
        <v>47</v>
      </c>
      <c r="AM2333" s="3" t="s">
        <v>47</v>
      </c>
      <c r="AU2333" s="3">
        <v>0</v>
      </c>
      <c r="AV2333" s="3">
        <v>16</v>
      </c>
      <c r="AW2333" s="3">
        <v>1</v>
      </c>
      <c r="AX2333" s="3">
        <v>16</v>
      </c>
      <c r="AY2333" s="3">
        <v>100</v>
      </c>
      <c r="AZ2333" s="6" t="str">
        <f t="shared" si="256"/>
        <v>1782.6</v>
      </c>
      <c r="BC2333" s="12" t="s">
        <v>5313</v>
      </c>
      <c r="BJ2333" s="12">
        <f t="shared" si="257"/>
        <v>0</v>
      </c>
      <c r="BK2333" s="12">
        <f t="shared" si="258"/>
        <v>0</v>
      </c>
      <c r="CQ2333" s="3" t="str">
        <f>CONCATENATE(baseURL!$A$1,baseURL!$B$1,baseURL!$C$1,".",C2333,".",L2333,".pkl&amp;seq=",BC2333)</f>
        <v>http://proteomics.broadinstitute.org/millscripts/viewfeed.pl?side=xl&amp;cycle=1&amp;fixedMods=iaaC&amp;file=msdataSM/iPRG2012_nd/cpick_in/iPRG2012_nd.1782.6.2.pkl&amp;seq=VLEQLSGQTPVQSK</v>
      </c>
    </row>
    <row r="2334" spans="1:99" x14ac:dyDescent="0.2">
      <c r="A2334" s="3">
        <v>1369</v>
      </c>
      <c r="B2334" s="2" t="s">
        <v>5398</v>
      </c>
      <c r="C2334" s="2" t="s">
        <v>5386</v>
      </c>
      <c r="D2334" s="3">
        <v>5933</v>
      </c>
      <c r="E2334" s="3">
        <v>5930</v>
      </c>
      <c r="F2334" s="3">
        <v>37446</v>
      </c>
      <c r="G2334" s="3">
        <v>7712</v>
      </c>
      <c r="H2334" s="3">
        <v>25.895099999999999</v>
      </c>
      <c r="I2334" s="30">
        <v>452.25909000000001</v>
      </c>
      <c r="J2334" s="30">
        <v>452.25984699999998</v>
      </c>
      <c r="K2334" s="30">
        <v>-7.6000000000000004E-4</v>
      </c>
      <c r="L2334" s="3">
        <v>0</v>
      </c>
      <c r="M2334" s="3">
        <v>2</v>
      </c>
      <c r="N2334" s="10">
        <f t="shared" si="252"/>
        <v>1</v>
      </c>
      <c r="O2334" s="35">
        <v>2</v>
      </c>
      <c r="P2334" s="17"/>
      <c r="Q2334" s="40">
        <v>903.50805000000003</v>
      </c>
      <c r="R2334" s="40">
        <v>452.25765999999999</v>
      </c>
      <c r="S2334" s="18">
        <f t="shared" si="253"/>
        <v>3.1619143831142096</v>
      </c>
      <c r="T2334" s="18">
        <f t="shared" si="254"/>
        <v>4.8357389900088537</v>
      </c>
      <c r="U2334" s="18">
        <f t="shared" si="255"/>
        <v>4.9529288238675395</v>
      </c>
      <c r="V2334" s="30">
        <v>452.25990000000002</v>
      </c>
      <c r="X2334" s="3" t="s">
        <v>47</v>
      </c>
      <c r="Y2334" s="3" t="s">
        <v>47</v>
      </c>
      <c r="Z2334" s="3" t="s">
        <v>48</v>
      </c>
      <c r="AA2334" s="3" t="s">
        <v>47</v>
      </c>
      <c r="AB2334" s="12" t="s">
        <v>48</v>
      </c>
      <c r="AC2334" s="3" t="s">
        <v>52</v>
      </c>
      <c r="AF2334" s="3" t="s">
        <v>48</v>
      </c>
      <c r="AG2334" s="3" t="s">
        <v>48</v>
      </c>
      <c r="AH2334" s="3" t="s">
        <v>48</v>
      </c>
      <c r="AL2334" s="3" t="s">
        <v>48</v>
      </c>
      <c r="AM2334" s="3" t="s">
        <v>47</v>
      </c>
      <c r="AO2334" s="3" t="s">
        <v>48</v>
      </c>
      <c r="AU2334" s="3">
        <v>0</v>
      </c>
      <c r="AV2334" s="3">
        <v>4</v>
      </c>
      <c r="AW2334" s="3">
        <v>1</v>
      </c>
      <c r="AX2334" s="3">
        <v>4</v>
      </c>
      <c r="AY2334" s="3">
        <v>100</v>
      </c>
      <c r="AZ2334" s="6" t="str">
        <f t="shared" si="256"/>
        <v>1783.2</v>
      </c>
      <c r="BC2334" s="12" t="s">
        <v>5399</v>
      </c>
      <c r="BJ2334" s="12">
        <f t="shared" si="257"/>
        <v>1</v>
      </c>
      <c r="BK2334" s="12">
        <f t="shared" si="258"/>
        <v>0</v>
      </c>
      <c r="CQ2334" s="3" t="str">
        <f>CONCATENATE(baseURL!$A$1,baseURL!$B$1,baseURL!$C$1,".",C2334,".",L2334,".pkl&amp;seq=",BC2334)</f>
        <v>http://proteomics.broadinstitute.org/millscripts/viewfeed.pl?side=xl&amp;cycle=1&amp;fixedMods=iaaC&amp;file=msdataSM/iPRG2012_nd/cpick_in/iPRG2012_nd.1783.2.0.pkl&amp;seq=LCGVSLVR</v>
      </c>
    </row>
    <row r="2335" spans="1:99" x14ac:dyDescent="0.2">
      <c r="A2335" s="3">
        <v>289</v>
      </c>
      <c r="B2335" s="2" t="s">
        <v>5400</v>
      </c>
      <c r="C2335" s="2" t="s">
        <v>5390</v>
      </c>
      <c r="D2335" s="3">
        <v>5935</v>
      </c>
      <c r="E2335" s="3">
        <v>5932</v>
      </c>
      <c r="F2335" s="3">
        <v>37448</v>
      </c>
      <c r="G2335" s="3">
        <v>7714</v>
      </c>
      <c r="H2335" s="3">
        <v>25.900099999999998</v>
      </c>
      <c r="I2335" s="30">
        <v>463.27388999999999</v>
      </c>
      <c r="J2335" s="30">
        <v>462.7361434</v>
      </c>
      <c r="K2335" s="30">
        <v>0.53774999999999995</v>
      </c>
      <c r="L2335" s="3">
        <v>3</v>
      </c>
      <c r="M2335" s="3">
        <v>2</v>
      </c>
      <c r="N2335" s="10">
        <f t="shared" si="252"/>
        <v>-1</v>
      </c>
      <c r="O2335" s="35">
        <v>3</v>
      </c>
      <c r="P2335" s="17"/>
      <c r="Q2335" s="40">
        <v>1387.8056099999999</v>
      </c>
      <c r="R2335" s="40">
        <v>463.27339000000001</v>
      </c>
      <c r="S2335" s="18">
        <f t="shared" si="253"/>
        <v>1.0792763210254241</v>
      </c>
      <c r="T2335" s="18">
        <f t="shared" si="254"/>
        <v>-1159.6750678902647</v>
      </c>
      <c r="U2335" s="18">
        <f t="shared" si="255"/>
        <v>1.1008618475146446</v>
      </c>
      <c r="V2335" s="30">
        <v>463.27390000000003</v>
      </c>
      <c r="W2335" s="3" t="s">
        <v>52</v>
      </c>
      <c r="AB2335" s="12" t="s">
        <v>52</v>
      </c>
      <c r="AD2335" s="3" t="s">
        <v>47</v>
      </c>
      <c r="AF2335" s="3" t="s">
        <v>47</v>
      </c>
      <c r="AG2335" s="3" t="s">
        <v>47</v>
      </c>
      <c r="AJ2335" s="3" t="s">
        <v>47</v>
      </c>
      <c r="AK2335" s="3" t="s">
        <v>52</v>
      </c>
      <c r="AL2335" s="3" t="s">
        <v>52</v>
      </c>
      <c r="AU2335" s="3">
        <v>0</v>
      </c>
      <c r="AV2335" s="3">
        <v>4</v>
      </c>
      <c r="AW2335" s="3">
        <v>1</v>
      </c>
      <c r="AX2335" s="3">
        <v>4</v>
      </c>
      <c r="AY2335" s="3">
        <v>100</v>
      </c>
      <c r="AZ2335" s="6" t="str">
        <f t="shared" si="256"/>
        <v>1783.4</v>
      </c>
      <c r="BC2335" s="12" t="s">
        <v>5401</v>
      </c>
      <c r="BJ2335" s="12">
        <f t="shared" si="257"/>
        <v>0</v>
      </c>
      <c r="BK2335" s="12">
        <f t="shared" si="258"/>
        <v>0</v>
      </c>
      <c r="CQ2335" s="3" t="str">
        <f>CONCATENATE(baseURL!$A$1,baseURL!$B$1,baseURL!$C$1,".",C2335,".",L2335,".pkl&amp;seq=",BC2335)</f>
        <v>http://proteomics.broadinstitute.org/millscripts/viewfeed.pl?side=xl&amp;cycle=1&amp;fixedMods=iaaC&amp;file=msdataSM/iPRG2012_nd/cpick_in/iPRG2012_nd.1783.4.3.pkl&amp;seq=RTDAPFNKVVLK</v>
      </c>
    </row>
    <row r="2336" spans="1:99" x14ac:dyDescent="0.2">
      <c r="A2336" s="3">
        <v>3451</v>
      </c>
      <c r="B2336" s="2" t="s">
        <v>5402</v>
      </c>
      <c r="C2336" s="2" t="s">
        <v>5395</v>
      </c>
      <c r="D2336" s="3">
        <v>5937</v>
      </c>
      <c r="E2336" s="3">
        <v>5934</v>
      </c>
      <c r="F2336" s="3">
        <v>37450</v>
      </c>
      <c r="G2336" s="3">
        <v>7716</v>
      </c>
      <c r="H2336" s="3">
        <v>25.905100000000001</v>
      </c>
      <c r="I2336" s="30">
        <v>539.28162999999995</v>
      </c>
      <c r="J2336" s="30">
        <v>539.28490850000003</v>
      </c>
      <c r="K2336" s="30">
        <v>-3.2799999999999999E-3</v>
      </c>
      <c r="L2336" s="3">
        <v>4</v>
      </c>
      <c r="M2336" s="3">
        <v>4</v>
      </c>
      <c r="N2336" s="10">
        <f t="shared" si="252"/>
        <v>1</v>
      </c>
      <c r="O2336" s="35">
        <v>4</v>
      </c>
      <c r="P2336" s="17"/>
      <c r="Q2336" s="40">
        <v>2154.1164600000002</v>
      </c>
      <c r="R2336" s="40">
        <v>539.28457000000003</v>
      </c>
      <c r="S2336" s="18">
        <f t="shared" si="253"/>
        <v>-5.4516671969319361</v>
      </c>
      <c r="T2336" s="18">
        <f t="shared" si="254"/>
        <v>0.62768345105446077</v>
      </c>
      <c r="U2336" s="18">
        <f t="shared" si="255"/>
        <v>0.24106011416726064</v>
      </c>
      <c r="V2336" s="30">
        <v>539.28470000000004</v>
      </c>
      <c r="W2336" s="3" t="s">
        <v>47</v>
      </c>
      <c r="X2336" s="3" t="s">
        <v>47</v>
      </c>
      <c r="Y2336" s="3" t="s">
        <v>47</v>
      </c>
      <c r="Z2336" s="3" t="s">
        <v>47</v>
      </c>
      <c r="AA2336" s="3" t="s">
        <v>47</v>
      </c>
      <c r="AB2336" s="12" t="s">
        <v>48</v>
      </c>
      <c r="AC2336" s="3" t="s">
        <v>47</v>
      </c>
      <c r="AE2336" s="3" t="s">
        <v>47</v>
      </c>
      <c r="AF2336" s="3" t="s">
        <v>48</v>
      </c>
      <c r="AG2336" s="3" t="s">
        <v>47</v>
      </c>
      <c r="AH2336" s="3" t="s">
        <v>47</v>
      </c>
      <c r="AI2336" s="3" t="s">
        <v>48</v>
      </c>
      <c r="AL2336" s="3" t="s">
        <v>48</v>
      </c>
      <c r="AM2336" s="3" t="s">
        <v>47</v>
      </c>
      <c r="AU2336" s="3">
        <v>0</v>
      </c>
      <c r="AV2336" s="3">
        <v>10</v>
      </c>
      <c r="AW2336" s="3">
        <v>1</v>
      </c>
      <c r="AX2336" s="3">
        <v>10</v>
      </c>
      <c r="AY2336" s="3">
        <v>100</v>
      </c>
      <c r="AZ2336" s="6" t="str">
        <f t="shared" si="256"/>
        <v>1783.6</v>
      </c>
      <c r="BC2336" s="12" t="s">
        <v>5403</v>
      </c>
      <c r="BJ2336" s="12">
        <f t="shared" si="257"/>
        <v>0</v>
      </c>
      <c r="BK2336" s="12">
        <f t="shared" si="258"/>
        <v>0</v>
      </c>
      <c r="CQ2336" s="3" t="str">
        <f>CONCATENATE(baseURL!$A$1,baseURL!$B$1,baseURL!$C$1,".",C2336,".",L2336,".pkl&amp;seq=",BC2336)</f>
        <v>http://proteomics.broadinstitute.org/millscripts/viewfeed.pl?side=xl&amp;cycle=1&amp;fixedMods=iaaC&amp;file=msdataSM/iPRG2012_nd/cpick_in/iPRG2012_nd.1783.6.4.pkl&amp;seq=GMPHKFYQGKTGVVYNVTK</v>
      </c>
      <c r="CU2336" s="7"/>
    </row>
    <row r="2337" spans="1:95" x14ac:dyDescent="0.2">
      <c r="A2337" s="3">
        <v>2721</v>
      </c>
      <c r="B2337" s="2" t="s">
        <v>5406</v>
      </c>
      <c r="C2337" s="2" t="s">
        <v>5407</v>
      </c>
      <c r="D2337" s="3">
        <v>5940</v>
      </c>
      <c r="E2337" s="3">
        <v>5937</v>
      </c>
      <c r="F2337" s="3">
        <v>37467</v>
      </c>
      <c r="G2337" s="3">
        <v>7720</v>
      </c>
      <c r="H2337" s="3">
        <v>25.9253</v>
      </c>
      <c r="I2337" s="30">
        <v>571.84454000000005</v>
      </c>
      <c r="J2337" s="30">
        <v>571.84603679999998</v>
      </c>
      <c r="K2337" s="30">
        <v>-1.5E-3</v>
      </c>
      <c r="L2337" s="3">
        <v>2</v>
      </c>
      <c r="M2337" s="3">
        <v>2</v>
      </c>
      <c r="N2337" s="10">
        <f t="shared" si="252"/>
        <v>1</v>
      </c>
      <c r="O2337" s="35">
        <v>2</v>
      </c>
      <c r="P2337" s="17"/>
      <c r="Q2337" s="40">
        <v>1142.6891800000001</v>
      </c>
      <c r="R2337" s="40">
        <v>571.84822999999994</v>
      </c>
      <c r="S2337" s="18">
        <f t="shared" si="253"/>
        <v>-6.4527610759454124</v>
      </c>
      <c r="T2337" s="18">
        <f t="shared" si="254"/>
        <v>-3.8352833582524957</v>
      </c>
      <c r="U2337" s="18">
        <f t="shared" si="255"/>
        <v>-3.7247645235616949</v>
      </c>
      <c r="V2337" s="30">
        <v>571.84609999999998</v>
      </c>
      <c r="Z2337" s="3" t="s">
        <v>47</v>
      </c>
      <c r="AA2337" s="3" t="s">
        <v>48</v>
      </c>
      <c r="AB2337" s="12" t="s">
        <v>47</v>
      </c>
      <c r="AC2337" s="3" t="s">
        <v>47</v>
      </c>
      <c r="AD2337" s="3" t="s">
        <v>47</v>
      </c>
      <c r="AE2337" s="3" t="s">
        <v>47</v>
      </c>
      <c r="AF2337" s="3" t="s">
        <v>47</v>
      </c>
      <c r="AH2337" s="3" t="s">
        <v>47</v>
      </c>
      <c r="AI2337" s="3" t="s">
        <v>47</v>
      </c>
      <c r="AK2337" s="3" t="s">
        <v>47</v>
      </c>
      <c r="AL2337" s="3" t="s">
        <v>47</v>
      </c>
      <c r="AU2337" s="3">
        <v>0</v>
      </c>
      <c r="AV2337" s="3">
        <v>10</v>
      </c>
      <c r="AW2337" s="3">
        <v>1</v>
      </c>
      <c r="AX2337" s="3">
        <v>10</v>
      </c>
      <c r="AY2337" s="3">
        <v>100</v>
      </c>
      <c r="AZ2337" s="6" t="str">
        <f t="shared" si="256"/>
        <v>1784.2</v>
      </c>
      <c r="BC2337" s="12" t="s">
        <v>5408</v>
      </c>
      <c r="BJ2337" s="12">
        <f t="shared" si="257"/>
        <v>0</v>
      </c>
      <c r="BK2337" s="12">
        <f t="shared" si="258"/>
        <v>0</v>
      </c>
      <c r="CQ2337" s="3" t="str">
        <f>CONCATENATE(baseURL!$A$1,baseURL!$B$1,baseURL!$C$1,".",C2337,".",L2337,".pkl&amp;seq=",BC2337)</f>
        <v>http://proteomics.broadinstitute.org/millscripts/viewfeed.pl?side=xl&amp;cycle=1&amp;fixedMods=iaaC&amp;file=msdataSM/iPRG2012_nd/cpick_in/iPRG2012_nd.1784.2.2.pkl&amp;seq=RTSLLGTLGPK</v>
      </c>
    </row>
    <row r="2338" spans="1:95" x14ac:dyDescent="0.2">
      <c r="A2338" s="3">
        <v>1569</v>
      </c>
      <c r="B2338" s="2" t="s">
        <v>5409</v>
      </c>
      <c r="C2338" s="2" t="s">
        <v>5398</v>
      </c>
      <c r="D2338" s="3">
        <v>5941</v>
      </c>
      <c r="E2338" s="3">
        <v>5938</v>
      </c>
      <c r="F2338" s="3">
        <v>37468</v>
      </c>
      <c r="G2338" s="3">
        <v>7721</v>
      </c>
      <c r="H2338" s="3">
        <v>25.9312</v>
      </c>
      <c r="I2338" s="30">
        <v>649.34789999999998</v>
      </c>
      <c r="J2338" s="30">
        <v>649.33732569999995</v>
      </c>
      <c r="K2338" s="30">
        <v>1.057E-2</v>
      </c>
      <c r="L2338" s="3">
        <v>2</v>
      </c>
      <c r="M2338" s="3">
        <v>2</v>
      </c>
      <c r="N2338" s="10">
        <f t="shared" si="252"/>
        <v>1</v>
      </c>
      <c r="O2338" s="35">
        <v>2</v>
      </c>
      <c r="P2338" s="17"/>
      <c r="Q2338" s="40">
        <v>1297.7110399999999</v>
      </c>
      <c r="R2338" s="40">
        <v>649.35915999999997</v>
      </c>
      <c r="S2338" s="18">
        <f t="shared" si="253"/>
        <v>-17.340172732749227</v>
      </c>
      <c r="T2338" s="18">
        <f t="shared" si="254"/>
        <v>-33.624381305444551</v>
      </c>
      <c r="U2338" s="18">
        <f t="shared" si="255"/>
        <v>-39.82387805227237</v>
      </c>
      <c r="V2338" s="30">
        <v>649.33330000000001</v>
      </c>
      <c r="X2338" s="3" t="s">
        <v>47</v>
      </c>
      <c r="Z2338" s="3" t="s">
        <v>52</v>
      </c>
      <c r="AA2338" s="3" t="s">
        <v>65</v>
      </c>
      <c r="AB2338" s="12" t="s">
        <v>47</v>
      </c>
      <c r="AC2338" s="3" t="s">
        <v>52</v>
      </c>
      <c r="AD2338" s="3" t="s">
        <v>47</v>
      </c>
      <c r="AJ2338" s="3" t="s">
        <v>47</v>
      </c>
      <c r="AK2338" s="3" t="s">
        <v>48</v>
      </c>
      <c r="AU2338" s="3">
        <v>1</v>
      </c>
      <c r="AV2338" s="3">
        <v>4</v>
      </c>
      <c r="AW2338" s="3">
        <v>1</v>
      </c>
      <c r="AX2338" s="3">
        <v>4</v>
      </c>
      <c r="AY2338" s="3">
        <v>100</v>
      </c>
      <c r="AZ2338" s="6" t="str">
        <f t="shared" si="256"/>
        <v>1784.3</v>
      </c>
      <c r="BC2338" s="12" t="s">
        <v>5069</v>
      </c>
      <c r="BJ2338" s="12">
        <f t="shared" si="257"/>
        <v>0</v>
      </c>
      <c r="BK2338" s="12">
        <f t="shared" si="258"/>
        <v>0</v>
      </c>
      <c r="BW2338" s="3" t="s">
        <v>5410</v>
      </c>
      <c r="CQ2338" s="3" t="str">
        <f>CONCATENATE(baseURL!$A$1,baseURL!$B$1,baseURL!$C$1,".",C2338,".",L2338,".pkl&amp;seq=",BC2338)</f>
        <v>http://proteomics.broadinstitute.org/millscripts/viewfeed.pl?side=xl&amp;cycle=1&amp;fixedMods=iaaC&amp;file=msdataSM/iPRG2012_nd/cpick_in/iPRG2012_nd.1784.3.2.pkl&amp;seq=AVGGEVGASAALAPK</v>
      </c>
    </row>
    <row r="2339" spans="1:95" x14ac:dyDescent="0.2">
      <c r="A2339" s="3">
        <v>5118</v>
      </c>
      <c r="B2339" s="2" t="s">
        <v>5411</v>
      </c>
      <c r="C2339" s="2" t="s">
        <v>5404</v>
      </c>
      <c r="D2339" s="3">
        <v>5943</v>
      </c>
      <c r="E2339" s="3">
        <v>5940</v>
      </c>
      <c r="F2339" s="3">
        <v>37488</v>
      </c>
      <c r="G2339" s="3">
        <v>7724</v>
      </c>
      <c r="H2339" s="3">
        <v>25.944800000000001</v>
      </c>
      <c r="I2339" s="30">
        <v>426.25056000000001</v>
      </c>
      <c r="J2339" s="30">
        <v>426.24983589999999</v>
      </c>
      <c r="K2339" s="30">
        <v>7.2000000000000005E-4</v>
      </c>
      <c r="L2339" s="3">
        <v>4</v>
      </c>
      <c r="M2339" s="3">
        <v>4</v>
      </c>
      <c r="N2339" s="10">
        <f t="shared" si="252"/>
        <v>1</v>
      </c>
      <c r="O2339" s="35">
        <v>4</v>
      </c>
      <c r="P2339" s="17"/>
      <c r="Q2339" s="40">
        <v>1701.97453</v>
      </c>
      <c r="R2339" s="40">
        <v>426.24909000000002</v>
      </c>
      <c r="S2339" s="18">
        <f t="shared" si="253"/>
        <v>3.4486877144615815</v>
      </c>
      <c r="T2339" s="18">
        <f t="shared" si="254"/>
        <v>1.7499157592802812</v>
      </c>
      <c r="U2339" s="18">
        <f t="shared" si="255"/>
        <v>0.96187888632919083</v>
      </c>
      <c r="V2339" s="30">
        <v>426.24950000000001</v>
      </c>
      <c r="W2339" s="3" t="s">
        <v>47</v>
      </c>
      <c r="X2339" s="3" t="s">
        <v>47</v>
      </c>
      <c r="Y2339" s="3" t="s">
        <v>47</v>
      </c>
      <c r="Z2339" s="3" t="s">
        <v>47</v>
      </c>
      <c r="AA2339" s="3" t="s">
        <v>47</v>
      </c>
      <c r="AB2339" s="12" t="s">
        <v>47</v>
      </c>
      <c r="AC2339" s="3" t="s">
        <v>47</v>
      </c>
      <c r="AD2339" s="3" t="s">
        <v>47</v>
      </c>
      <c r="AE2339" s="3" t="s">
        <v>47</v>
      </c>
      <c r="AF2339" s="3" t="s">
        <v>47</v>
      </c>
      <c r="AG2339" s="3" t="s">
        <v>47</v>
      </c>
      <c r="AH2339" s="3" t="s">
        <v>47</v>
      </c>
      <c r="AI2339" s="3" t="s">
        <v>47</v>
      </c>
      <c r="AJ2339" s="3" t="s">
        <v>47</v>
      </c>
      <c r="AK2339" s="3" t="s">
        <v>47</v>
      </c>
      <c r="AL2339" s="3" t="s">
        <v>47</v>
      </c>
      <c r="AM2339" s="3" t="s">
        <v>47</v>
      </c>
      <c r="AN2339" s="3" t="s">
        <v>47</v>
      </c>
      <c r="AU2339" s="3">
        <v>0</v>
      </c>
      <c r="AV2339" s="3">
        <v>18</v>
      </c>
      <c r="AW2339" s="3">
        <v>1</v>
      </c>
      <c r="AX2339" s="3">
        <v>18</v>
      </c>
      <c r="AY2339" s="3">
        <v>100</v>
      </c>
      <c r="AZ2339" s="6" t="str">
        <f t="shared" si="256"/>
        <v>1785.2</v>
      </c>
      <c r="BC2339" s="12" t="s">
        <v>5412</v>
      </c>
      <c r="BJ2339" s="12">
        <f t="shared" si="257"/>
        <v>0</v>
      </c>
      <c r="BK2339" s="12">
        <f t="shared" si="258"/>
        <v>0</v>
      </c>
      <c r="CQ2339" s="3" t="str">
        <f>CONCATENATE(baseURL!$A$1,baseURL!$B$1,baseURL!$C$1,".",C2339,".",L2339,".pkl&amp;seq=",BC2339)</f>
        <v>http://proteomics.broadinstitute.org/millscripts/viewfeed.pl?side=xl&amp;cycle=1&amp;fixedMods=iaaC&amp;file=msdataSM/iPRG2012_nd/cpick_in/iPRG2012_nd.1785.2.4.pkl&amp;seq=QTVAVGVLKSVDKTEK</v>
      </c>
    </row>
    <row r="2340" spans="1:95" x14ac:dyDescent="0.2">
      <c r="A2340" s="3">
        <v>916</v>
      </c>
      <c r="B2340" s="2" t="s">
        <v>5413</v>
      </c>
      <c r="C2340" s="2" t="s">
        <v>5406</v>
      </c>
      <c r="D2340" s="3">
        <v>5944</v>
      </c>
      <c r="E2340" s="3">
        <v>5941</v>
      </c>
      <c r="F2340" s="3">
        <v>37489</v>
      </c>
      <c r="G2340" s="3">
        <v>7725</v>
      </c>
      <c r="H2340" s="3">
        <v>25.9481</v>
      </c>
      <c r="I2340" s="30">
        <v>473.60611</v>
      </c>
      <c r="J2340" s="30">
        <v>473.60505540000003</v>
      </c>
      <c r="K2340" s="30">
        <v>1.0499999999999999E-3</v>
      </c>
      <c r="L2340" s="3">
        <v>3</v>
      </c>
      <c r="M2340" s="3">
        <v>3</v>
      </c>
      <c r="N2340" s="10">
        <f t="shared" si="252"/>
        <v>1</v>
      </c>
      <c r="O2340" s="35">
        <v>3</v>
      </c>
      <c r="P2340" s="17"/>
      <c r="Q2340" s="40">
        <v>1418.8001899999999</v>
      </c>
      <c r="R2340" s="40">
        <v>473.60491000000002</v>
      </c>
      <c r="S2340" s="18">
        <f t="shared" si="253"/>
        <v>2.5337575152736327</v>
      </c>
      <c r="T2340" s="18">
        <f t="shared" si="254"/>
        <v>0.30700695228870589</v>
      </c>
      <c r="U2340" s="18">
        <f t="shared" si="255"/>
        <v>-2.1114646027626371E-2</v>
      </c>
      <c r="V2340" s="30">
        <v>473.60489999999999</v>
      </c>
      <c r="W2340" s="3" t="s">
        <v>47</v>
      </c>
      <c r="X2340" s="3" t="s">
        <v>47</v>
      </c>
      <c r="Y2340" s="3" t="s">
        <v>47</v>
      </c>
      <c r="Z2340" s="3" t="s">
        <v>47</v>
      </c>
      <c r="AA2340" s="3" t="s">
        <v>47</v>
      </c>
      <c r="AB2340" s="12" t="s">
        <v>47</v>
      </c>
      <c r="AC2340" s="3" t="s">
        <v>47</v>
      </c>
      <c r="AD2340" s="3" t="s">
        <v>47</v>
      </c>
      <c r="AE2340" s="3" t="s">
        <v>47</v>
      </c>
      <c r="AF2340" s="3" t="s">
        <v>47</v>
      </c>
      <c r="AG2340" s="3" t="s">
        <v>47</v>
      </c>
      <c r="AH2340" s="3" t="s">
        <v>47</v>
      </c>
      <c r="AI2340" s="3" t="s">
        <v>47</v>
      </c>
      <c r="AJ2340" s="3" t="s">
        <v>47</v>
      </c>
      <c r="AK2340" s="3" t="s">
        <v>47</v>
      </c>
      <c r="AL2340" s="3" t="s">
        <v>47</v>
      </c>
      <c r="AM2340" s="3" t="s">
        <v>47</v>
      </c>
      <c r="AN2340" s="3" t="s">
        <v>47</v>
      </c>
      <c r="AO2340" s="3" t="s">
        <v>47</v>
      </c>
      <c r="AP2340" s="3" t="s">
        <v>47</v>
      </c>
      <c r="AQ2340" s="3" t="s">
        <v>47</v>
      </c>
      <c r="AS2340" s="3" t="s">
        <v>47</v>
      </c>
      <c r="AU2340" s="3">
        <v>0</v>
      </c>
      <c r="AV2340" s="3">
        <v>22</v>
      </c>
      <c r="AW2340" s="3">
        <v>2</v>
      </c>
      <c r="AX2340" s="3">
        <v>20</v>
      </c>
      <c r="AY2340" s="3">
        <v>90.91</v>
      </c>
      <c r="AZ2340" s="6" t="str">
        <f t="shared" si="256"/>
        <v>1785.3</v>
      </c>
      <c r="BB2340" s="12" t="s">
        <v>79</v>
      </c>
      <c r="BC2340" s="12" t="s">
        <v>5414</v>
      </c>
      <c r="BJ2340" s="12">
        <f t="shared" si="257"/>
        <v>0</v>
      </c>
      <c r="BK2340" s="12">
        <f t="shared" si="258"/>
        <v>0</v>
      </c>
      <c r="BU2340" s="3" t="s">
        <v>5415</v>
      </c>
      <c r="CO2340" s="3" t="s">
        <v>5415</v>
      </c>
      <c r="CQ2340" s="3" t="str">
        <f>CONCATENATE(baseURL!$A$1,baseURL!$B$1,"+Acetyl",baseURL!$C$1,".",C2340,".",L2340,".pkl&amp;seq=",BC2340)</f>
        <v>http://proteomics.broadinstitute.org/millscripts/viewfeed.pl?side=xl&amp;cycle=1&amp;fixedMods=iaaC+Acetyl&amp;file=msdataSM/iPRG2012_nd/cpick_in/iPRG2012_nd.1785.3.3.pkl&amp;seq=SAVPSVQTFGKKK</v>
      </c>
    </row>
    <row r="2341" spans="1:95" x14ac:dyDescent="0.2">
      <c r="A2341" s="3">
        <v>1710</v>
      </c>
      <c r="B2341" s="2" t="s">
        <v>5418</v>
      </c>
      <c r="C2341" s="2" t="s">
        <v>5419</v>
      </c>
      <c r="D2341" s="3">
        <v>5946</v>
      </c>
      <c r="E2341" s="3">
        <v>5943</v>
      </c>
      <c r="F2341" s="3">
        <v>37491</v>
      </c>
      <c r="G2341" s="3">
        <v>7727</v>
      </c>
      <c r="H2341" s="3">
        <v>25.954799999999999</v>
      </c>
      <c r="I2341" s="30">
        <v>649.35976000000005</v>
      </c>
      <c r="J2341" s="30">
        <v>649.33732569999995</v>
      </c>
      <c r="K2341" s="30">
        <v>2.2429999999999999E-2</v>
      </c>
      <c r="L2341" s="3">
        <v>2</v>
      </c>
      <c r="M2341" s="3">
        <v>2</v>
      </c>
      <c r="N2341" s="10">
        <f t="shared" si="252"/>
        <v>1</v>
      </c>
      <c r="O2341" s="35">
        <v>2</v>
      </c>
      <c r="P2341" s="17"/>
      <c r="Q2341" s="40">
        <v>1297.7110399999999</v>
      </c>
      <c r="R2341" s="40">
        <v>649.35915999999997</v>
      </c>
      <c r="S2341" s="18">
        <f t="shared" si="253"/>
        <v>0.92398788996333148</v>
      </c>
      <c r="T2341" s="18">
        <f t="shared" si="254"/>
        <v>-33.624381305444551</v>
      </c>
      <c r="U2341" s="18">
        <f t="shared" si="255"/>
        <v>-54.607684289759845</v>
      </c>
      <c r="V2341" s="30">
        <v>649.32370000000003</v>
      </c>
      <c r="X2341" s="3" t="s">
        <v>47</v>
      </c>
      <c r="Z2341" s="3" t="s">
        <v>52</v>
      </c>
      <c r="AB2341" s="12" t="s">
        <v>47</v>
      </c>
      <c r="AD2341" s="3" t="s">
        <v>47</v>
      </c>
      <c r="AF2341" s="3" t="s">
        <v>47</v>
      </c>
      <c r="AG2341" s="3" t="s">
        <v>47</v>
      </c>
      <c r="AI2341" s="3" t="s">
        <v>52</v>
      </c>
      <c r="AJ2341" s="3" t="s">
        <v>47</v>
      </c>
      <c r="AU2341" s="3">
        <v>0</v>
      </c>
      <c r="AV2341" s="3">
        <v>6</v>
      </c>
      <c r="AW2341" s="3">
        <v>1</v>
      </c>
      <c r="AX2341" s="3">
        <v>6</v>
      </c>
      <c r="AY2341" s="3">
        <v>100</v>
      </c>
      <c r="AZ2341" s="6" t="str">
        <f t="shared" si="256"/>
        <v>1785.5</v>
      </c>
      <c r="BC2341" s="12" t="s">
        <v>5069</v>
      </c>
      <c r="BJ2341" s="12">
        <f t="shared" si="257"/>
        <v>0</v>
      </c>
      <c r="BK2341" s="12">
        <f t="shared" si="258"/>
        <v>0</v>
      </c>
      <c r="CQ2341" s="3" t="str">
        <f>CONCATENATE(baseURL!$A$1,baseURL!$B$1,baseURL!$C$1,".",C2341,".",L2341,".pkl&amp;seq=",BC2341)</f>
        <v>http://proteomics.broadinstitute.org/millscripts/viewfeed.pl?side=xl&amp;cycle=1&amp;fixedMods=iaaC&amp;file=msdataSM/iPRG2012_nd/cpick_in/iPRG2012_nd.1785.5.2.pkl&amp;seq=AVGGEVGASAALAPK</v>
      </c>
    </row>
    <row r="2342" spans="1:95" x14ac:dyDescent="0.2">
      <c r="A2342" s="3">
        <v>961</v>
      </c>
      <c r="B2342" s="2" t="s">
        <v>5420</v>
      </c>
      <c r="C2342" s="2" t="s">
        <v>5421</v>
      </c>
      <c r="D2342" s="3">
        <v>5947</v>
      </c>
      <c r="E2342" s="3">
        <v>5944</v>
      </c>
      <c r="F2342" s="3">
        <v>37508</v>
      </c>
      <c r="G2342" s="3">
        <v>7729</v>
      </c>
      <c r="H2342" s="3">
        <v>25.966799999999999</v>
      </c>
      <c r="I2342" s="30">
        <v>421.75581</v>
      </c>
      <c r="J2342" s="30">
        <v>421.75713880000001</v>
      </c>
      <c r="K2342" s="30">
        <v>-1.33E-3</v>
      </c>
      <c r="L2342" s="3">
        <v>2</v>
      </c>
      <c r="M2342" s="3">
        <v>2</v>
      </c>
      <c r="N2342" s="10">
        <f t="shared" si="252"/>
        <v>1</v>
      </c>
      <c r="O2342" s="35">
        <v>2</v>
      </c>
      <c r="P2342" s="17"/>
      <c r="Q2342" s="40">
        <v>842.50942999999995</v>
      </c>
      <c r="R2342" s="40">
        <v>421.75835000000001</v>
      </c>
      <c r="S2342" s="18">
        <f t="shared" si="253"/>
        <v>-6.0224059583181289</v>
      </c>
      <c r="T2342" s="18">
        <f t="shared" si="254"/>
        <v>-2.8717866522386335</v>
      </c>
      <c r="U2342" s="18">
        <f t="shared" si="255"/>
        <v>-4.1492954437427532</v>
      </c>
      <c r="V2342" s="30">
        <v>421.75659999999999</v>
      </c>
      <c r="W2342" s="3" t="s">
        <v>47</v>
      </c>
      <c r="Z2342" s="3" t="s">
        <v>47</v>
      </c>
      <c r="AA2342" s="3" t="s">
        <v>47</v>
      </c>
      <c r="AC2342" s="3" t="s">
        <v>52</v>
      </c>
      <c r="AD2342" s="3" t="s">
        <v>52</v>
      </c>
      <c r="AE2342" s="3" t="s">
        <v>65</v>
      </c>
      <c r="AF2342" s="3" t="s">
        <v>52</v>
      </c>
      <c r="AH2342" s="3" t="s">
        <v>47</v>
      </c>
      <c r="AI2342" s="3" t="s">
        <v>48</v>
      </c>
      <c r="AK2342" s="3" t="s">
        <v>47</v>
      </c>
      <c r="AL2342" s="3" t="s">
        <v>48</v>
      </c>
      <c r="AU2342" s="3">
        <v>1</v>
      </c>
      <c r="AV2342" s="3">
        <v>5</v>
      </c>
      <c r="AW2342" s="3">
        <v>1</v>
      </c>
      <c r="AX2342" s="3">
        <v>5</v>
      </c>
      <c r="AY2342" s="3">
        <v>100</v>
      </c>
      <c r="AZ2342" s="6" t="str">
        <f t="shared" si="256"/>
        <v>1786.1</v>
      </c>
      <c r="BC2342" s="12" t="s">
        <v>5422</v>
      </c>
      <c r="BJ2342" s="12">
        <f t="shared" si="257"/>
        <v>0</v>
      </c>
      <c r="BK2342" s="12">
        <f t="shared" si="258"/>
        <v>0</v>
      </c>
      <c r="CA2342" s="3" t="s">
        <v>5181</v>
      </c>
      <c r="CQ2342" s="3" t="str">
        <f>CONCATENATE(baseURL!$A$1,baseURL!$B$1,baseURL!$C$1,".",C2342,".",L2342,".pkl&amp;seq=",BC2342)</f>
        <v>http://proteomics.broadinstitute.org/millscripts/viewfeed.pl?side=xl&amp;cycle=1&amp;fixedMods=iaaC&amp;file=msdataSM/iPRG2012_nd/cpick_in/iPRG2012_nd.1786.1.2.pkl&amp;seq=QLALLER</v>
      </c>
    </row>
    <row r="2343" spans="1:95" x14ac:dyDescent="0.2">
      <c r="A2343" s="3">
        <v>5631</v>
      </c>
      <c r="B2343" s="2" t="s">
        <v>5425</v>
      </c>
      <c r="C2343" s="2" t="s">
        <v>5411</v>
      </c>
      <c r="D2343" s="3">
        <v>5949</v>
      </c>
      <c r="E2343" s="3">
        <v>5946</v>
      </c>
      <c r="F2343" s="3">
        <v>37510</v>
      </c>
      <c r="G2343" s="3">
        <v>7731</v>
      </c>
      <c r="H2343" s="3">
        <v>25.9785</v>
      </c>
      <c r="I2343" s="30">
        <v>952.93088</v>
      </c>
      <c r="J2343" s="30">
        <v>952.93088360000002</v>
      </c>
      <c r="K2343" s="30">
        <v>0</v>
      </c>
      <c r="L2343" s="3">
        <v>2</v>
      </c>
      <c r="M2343" s="3">
        <v>0</v>
      </c>
      <c r="N2343" s="10">
        <f t="shared" si="252"/>
        <v>1</v>
      </c>
      <c r="O2343" s="35">
        <v>2</v>
      </c>
      <c r="P2343" s="17"/>
      <c r="Q2343" s="40">
        <v>1904.8508400000001</v>
      </c>
      <c r="R2343" s="40">
        <v>952.92906000000005</v>
      </c>
      <c r="S2343" s="18">
        <f t="shared" si="253"/>
        <v>1.9099008271952742</v>
      </c>
      <c r="T2343" s="18">
        <f t="shared" si="254"/>
        <v>1.91367865302173</v>
      </c>
      <c r="U2343" s="18">
        <f t="shared" si="255"/>
        <v>1.7210095365882998</v>
      </c>
      <c r="V2343" s="30">
        <v>952.9307</v>
      </c>
      <c r="W2343" s="3" t="s">
        <v>47</v>
      </c>
      <c r="X2343" s="3" t="s">
        <v>47</v>
      </c>
      <c r="Y2343" s="3" t="s">
        <v>47</v>
      </c>
      <c r="Z2343" s="3" t="s">
        <v>47</v>
      </c>
      <c r="AA2343" s="3" t="s">
        <v>47</v>
      </c>
      <c r="AB2343" s="12" t="s">
        <v>47</v>
      </c>
      <c r="AC2343" s="3" t="s">
        <v>47</v>
      </c>
      <c r="AD2343" s="3" t="s">
        <v>47</v>
      </c>
      <c r="AE2343" s="3" t="s">
        <v>47</v>
      </c>
      <c r="AF2343" s="3" t="s">
        <v>47</v>
      </c>
      <c r="AG2343" s="3" t="s">
        <v>52</v>
      </c>
      <c r="AH2343" s="3" t="s">
        <v>47</v>
      </c>
      <c r="AI2343" s="3" t="s">
        <v>48</v>
      </c>
      <c r="AJ2343" s="3" t="s">
        <v>47</v>
      </c>
      <c r="AK2343" s="3" t="s">
        <v>48</v>
      </c>
      <c r="AL2343" s="3" t="s">
        <v>48</v>
      </c>
      <c r="AM2343" s="3" t="s">
        <v>48</v>
      </c>
      <c r="AU2343" s="3">
        <v>0</v>
      </c>
      <c r="AV2343" s="3">
        <v>12</v>
      </c>
      <c r="AW2343" s="3">
        <v>1</v>
      </c>
      <c r="AX2343" s="3">
        <v>12</v>
      </c>
      <c r="AY2343" s="3">
        <v>100</v>
      </c>
      <c r="AZ2343" s="6" t="str">
        <f t="shared" si="256"/>
        <v>1786.3</v>
      </c>
      <c r="BC2343" s="12" t="s">
        <v>5426</v>
      </c>
      <c r="BJ2343" s="12">
        <f t="shared" si="257"/>
        <v>0</v>
      </c>
      <c r="BK2343" s="12">
        <f t="shared" si="258"/>
        <v>0</v>
      </c>
      <c r="CQ2343" s="3" t="str">
        <f>CONCATENATE(baseURL!$A$1,baseURL!$B$1,baseURL!$C$1,".",C2343,".",L2343,".pkl&amp;seq=",BC2343)</f>
        <v>http://proteomics.broadinstitute.org/millscripts/viewfeed.pl?side=xl&amp;cycle=1&amp;fixedMods=iaaC&amp;file=msdataSM/iPRG2012_nd/cpick_in/iPRG2012_nd.1786.3.2.pkl&amp;seq=DYRPAEETEAQAEPVEA</v>
      </c>
    </row>
    <row r="2344" spans="1:95" x14ac:dyDescent="0.2">
      <c r="A2344" s="3">
        <v>4361</v>
      </c>
      <c r="B2344" s="2" t="s">
        <v>5427</v>
      </c>
      <c r="C2344" s="2" t="s">
        <v>5428</v>
      </c>
      <c r="D2344" s="3">
        <v>5950</v>
      </c>
      <c r="E2344" s="3">
        <v>5947</v>
      </c>
      <c r="F2344" s="3">
        <v>37529</v>
      </c>
      <c r="G2344" s="3">
        <v>7733</v>
      </c>
      <c r="H2344" s="3">
        <v>25.989599999999999</v>
      </c>
      <c r="I2344" s="30">
        <v>416.25144</v>
      </c>
      <c r="J2344" s="30">
        <v>416.25028429999998</v>
      </c>
      <c r="K2344" s="30">
        <v>1.16E-3</v>
      </c>
      <c r="L2344" s="3">
        <v>2</v>
      </c>
      <c r="M2344" s="3">
        <v>2</v>
      </c>
      <c r="N2344" s="10">
        <f t="shared" si="252"/>
        <v>1</v>
      </c>
      <c r="O2344" s="35">
        <v>2</v>
      </c>
      <c r="P2344" s="17"/>
      <c r="Q2344" s="40">
        <v>831.49343999999996</v>
      </c>
      <c r="R2344" s="40">
        <v>416.25036</v>
      </c>
      <c r="S2344" s="18">
        <f t="shared" si="253"/>
        <v>2.594592350627027</v>
      </c>
      <c r="T2344" s="18">
        <f t="shared" si="254"/>
        <v>-0.18186170463583712</v>
      </c>
      <c r="U2344" s="18">
        <f t="shared" si="255"/>
        <v>-0.62462408447090378</v>
      </c>
      <c r="V2344" s="30">
        <v>416.25009999999997</v>
      </c>
      <c r="W2344" s="3" t="s">
        <v>47</v>
      </c>
      <c r="X2344" s="3" t="s">
        <v>47</v>
      </c>
      <c r="Y2344" s="3" t="s">
        <v>47</v>
      </c>
      <c r="Z2344" s="3" t="s">
        <v>47</v>
      </c>
      <c r="AA2344" s="3" t="s">
        <v>47</v>
      </c>
      <c r="AB2344" s="12" t="s">
        <v>47</v>
      </c>
      <c r="AC2344" s="3" t="s">
        <v>47</v>
      </c>
      <c r="AD2344" s="3" t="s">
        <v>47</v>
      </c>
      <c r="AF2344" s="3" t="s">
        <v>47</v>
      </c>
      <c r="AG2344" s="3" t="s">
        <v>47</v>
      </c>
      <c r="AH2344" s="3" t="s">
        <v>47</v>
      </c>
      <c r="AI2344" s="3" t="s">
        <v>47</v>
      </c>
      <c r="AK2344" s="3" t="s">
        <v>47</v>
      </c>
      <c r="AL2344" s="3" t="s">
        <v>47</v>
      </c>
      <c r="AM2344" s="3" t="s">
        <v>47</v>
      </c>
      <c r="AN2344" s="3" t="s">
        <v>47</v>
      </c>
      <c r="AU2344" s="3">
        <v>0</v>
      </c>
      <c r="AV2344" s="3">
        <v>16</v>
      </c>
      <c r="AW2344" s="3">
        <v>1</v>
      </c>
      <c r="AX2344" s="3">
        <v>16</v>
      </c>
      <c r="AY2344" s="3">
        <v>100</v>
      </c>
      <c r="AZ2344" s="6" t="str">
        <f t="shared" si="256"/>
        <v>1787.1</v>
      </c>
      <c r="BC2344" s="12" t="s">
        <v>5346</v>
      </c>
      <c r="BJ2344" s="12">
        <f t="shared" si="257"/>
        <v>0</v>
      </c>
      <c r="BK2344" s="12">
        <f t="shared" si="258"/>
        <v>0</v>
      </c>
      <c r="CQ2344" s="3" t="str">
        <f>CONCATENATE(baseURL!$A$1,baseURL!$B$1,baseURL!$C$1,".",C2344,".",L2344,".pkl&amp;seq=",BC2344)</f>
        <v>http://proteomics.broadinstitute.org/millscripts/viewfeed.pl?side=xl&amp;cycle=1&amp;fixedMods=iaaC&amp;file=msdataSM/iPRG2012_nd/cpick_in/iPRG2012_nd.1787.1.2.pkl&amp;seq=STELLLR</v>
      </c>
    </row>
    <row r="2345" spans="1:95" x14ac:dyDescent="0.2">
      <c r="A2345" s="3">
        <v>4585</v>
      </c>
      <c r="B2345" s="2" t="s">
        <v>5429</v>
      </c>
      <c r="C2345" s="2" t="s">
        <v>5420</v>
      </c>
      <c r="D2345" s="3">
        <v>5951</v>
      </c>
      <c r="E2345" s="3">
        <v>5948</v>
      </c>
      <c r="F2345" s="3">
        <v>37530</v>
      </c>
      <c r="G2345" s="3">
        <v>7734</v>
      </c>
      <c r="H2345" s="3">
        <v>25.9937</v>
      </c>
      <c r="I2345" s="30">
        <v>453.72629000000001</v>
      </c>
      <c r="J2345" s="30">
        <v>453.72739630000001</v>
      </c>
      <c r="K2345" s="30">
        <v>-1.1100000000000001E-3</v>
      </c>
      <c r="L2345" s="3">
        <v>2</v>
      </c>
      <c r="M2345" s="3">
        <v>2</v>
      </c>
      <c r="N2345" s="10">
        <f t="shared" si="252"/>
        <v>1</v>
      </c>
      <c r="O2345" s="35">
        <v>2</v>
      </c>
      <c r="P2345" s="17"/>
      <c r="Q2345" s="40">
        <v>906.44682999999998</v>
      </c>
      <c r="R2345" s="40">
        <v>453.72705000000002</v>
      </c>
      <c r="S2345" s="18">
        <f t="shared" si="253"/>
        <v>-1.6750158493170302</v>
      </c>
      <c r="T2345" s="18">
        <f t="shared" si="254"/>
        <v>0.76323419551401328</v>
      </c>
      <c r="U2345" s="18">
        <f t="shared" si="255"/>
        <v>0.11019841110960647</v>
      </c>
      <c r="V2345" s="30">
        <v>453.72710000000001</v>
      </c>
      <c r="W2345" s="3" t="s">
        <v>47</v>
      </c>
      <c r="X2345" s="3" t="s">
        <v>47</v>
      </c>
      <c r="Y2345" s="3" t="s">
        <v>47</v>
      </c>
      <c r="Z2345" s="3" t="s">
        <v>47</v>
      </c>
      <c r="AA2345" s="3" t="s">
        <v>47</v>
      </c>
      <c r="AB2345" s="12" t="s">
        <v>47</v>
      </c>
      <c r="AC2345" s="3" t="s">
        <v>47</v>
      </c>
      <c r="AD2345" s="3" t="s">
        <v>47</v>
      </c>
      <c r="AE2345" s="3" t="s">
        <v>47</v>
      </c>
      <c r="AF2345" s="3" t="s">
        <v>47</v>
      </c>
      <c r="AG2345" s="3" t="s">
        <v>47</v>
      </c>
      <c r="AH2345" s="3" t="s">
        <v>47</v>
      </c>
      <c r="AI2345" s="3" t="s">
        <v>47</v>
      </c>
      <c r="AK2345" s="3" t="s">
        <v>47</v>
      </c>
      <c r="AL2345" s="3" t="s">
        <v>47</v>
      </c>
      <c r="AM2345" s="3" t="s">
        <v>47</v>
      </c>
      <c r="AU2345" s="3">
        <v>0</v>
      </c>
      <c r="AV2345" s="3">
        <v>16</v>
      </c>
      <c r="AW2345" s="3">
        <v>1</v>
      </c>
      <c r="AX2345" s="3">
        <v>16</v>
      </c>
      <c r="AY2345" s="3">
        <v>100</v>
      </c>
      <c r="AZ2345" s="6" t="str">
        <f t="shared" si="256"/>
        <v>1787.2</v>
      </c>
      <c r="BC2345" s="12" t="s">
        <v>5354</v>
      </c>
      <c r="BJ2345" s="12">
        <f t="shared" si="257"/>
        <v>0</v>
      </c>
      <c r="BK2345" s="12">
        <f t="shared" si="258"/>
        <v>0</v>
      </c>
      <c r="CQ2345" s="3" t="str">
        <f>CONCATENATE(baseURL!$A$1,baseURL!$B$1,baseURL!$C$1,".",C2345,".",L2345,".pkl&amp;seq=",BC2345)</f>
        <v>http://proteomics.broadinstitute.org/millscripts/viewfeed.pl?side=xl&amp;cycle=1&amp;fixedMods=iaaC&amp;file=msdataSM/iPRG2012_nd/cpick_in/iPRG2012_nd.1787.2.2.pkl&amp;seq=WAASSWAK</v>
      </c>
    </row>
    <row r="2346" spans="1:95" x14ac:dyDescent="0.2">
      <c r="A2346" s="3">
        <v>4772</v>
      </c>
      <c r="B2346" s="2" t="s">
        <v>5430</v>
      </c>
      <c r="C2346" s="2" t="s">
        <v>5423</v>
      </c>
      <c r="D2346" s="3">
        <v>5952</v>
      </c>
      <c r="E2346" s="3">
        <v>5949</v>
      </c>
      <c r="F2346" s="3">
        <v>37531</v>
      </c>
      <c r="G2346" s="3">
        <v>7735</v>
      </c>
      <c r="H2346" s="3">
        <v>25.997900000000001</v>
      </c>
      <c r="I2346" s="30">
        <v>516.94893999999999</v>
      </c>
      <c r="J2346" s="30">
        <v>516.94691690000002</v>
      </c>
      <c r="K2346" s="30">
        <v>2.0200000000000001E-3</v>
      </c>
      <c r="L2346" s="3">
        <v>3</v>
      </c>
      <c r="M2346" s="3">
        <v>3</v>
      </c>
      <c r="N2346" s="10">
        <f t="shared" si="252"/>
        <v>1</v>
      </c>
      <c r="O2346" s="35">
        <v>3</v>
      </c>
      <c r="P2346" s="17"/>
      <c r="Q2346" s="40">
        <v>1548.8268</v>
      </c>
      <c r="R2346" s="40">
        <v>516.94712000000004</v>
      </c>
      <c r="S2346" s="18">
        <f t="shared" si="253"/>
        <v>3.5206695801930672</v>
      </c>
      <c r="T2346" s="18">
        <f t="shared" si="254"/>
        <v>-0.3928835119954821</v>
      </c>
      <c r="U2346" s="18">
        <f t="shared" si="255"/>
        <v>-0.61901882727944302</v>
      </c>
      <c r="V2346" s="30">
        <v>516.94680000000005</v>
      </c>
      <c r="W2346" s="3" t="s">
        <v>47</v>
      </c>
      <c r="X2346" s="3" t="s">
        <v>47</v>
      </c>
      <c r="Y2346" s="3" t="s">
        <v>47</v>
      </c>
      <c r="Z2346" s="3" t="s">
        <v>47</v>
      </c>
      <c r="AA2346" s="3" t="s">
        <v>47</v>
      </c>
      <c r="AB2346" s="12" t="s">
        <v>47</v>
      </c>
      <c r="AC2346" s="3" t="s">
        <v>47</v>
      </c>
      <c r="AD2346" s="3" t="s">
        <v>47</v>
      </c>
      <c r="AE2346" s="3" t="s">
        <v>47</v>
      </c>
      <c r="AF2346" s="3" t="s">
        <v>47</v>
      </c>
      <c r="AG2346" s="3" t="s">
        <v>47</v>
      </c>
      <c r="AH2346" s="3" t="s">
        <v>47</v>
      </c>
      <c r="AI2346" s="3" t="s">
        <v>48</v>
      </c>
      <c r="AJ2346" s="3" t="s">
        <v>47</v>
      </c>
      <c r="AK2346" s="3" t="s">
        <v>47</v>
      </c>
      <c r="AL2346" s="3" t="s">
        <v>48</v>
      </c>
      <c r="AM2346" s="3" t="s">
        <v>47</v>
      </c>
      <c r="AN2346" s="3" t="s">
        <v>47</v>
      </c>
      <c r="AU2346" s="3">
        <v>0</v>
      </c>
      <c r="AV2346" s="3">
        <v>16</v>
      </c>
      <c r="AW2346" s="3">
        <v>1</v>
      </c>
      <c r="AX2346" s="3">
        <v>16</v>
      </c>
      <c r="AY2346" s="3">
        <v>100</v>
      </c>
      <c r="AZ2346" s="6" t="str">
        <f t="shared" si="256"/>
        <v>1787.3</v>
      </c>
      <c r="BC2346" s="12" t="s">
        <v>5356</v>
      </c>
      <c r="BJ2346" s="12">
        <f t="shared" si="257"/>
        <v>0</v>
      </c>
      <c r="BK2346" s="12">
        <f t="shared" si="258"/>
        <v>0</v>
      </c>
      <c r="CQ2346" s="3" t="str">
        <f>CONCATENATE(baseURL!$A$1,baseURL!$B$1,baseURL!$C$1,".",C2346,".",L2346,".pkl&amp;seq=",BC2346)</f>
        <v>http://proteomics.broadinstitute.org/millscripts/viewfeed.pl?side=xl&amp;cycle=1&amp;fixedMods=iaaC&amp;file=msdataSM/iPRG2012_nd/cpick_in/iPRG2012_nd.1787.3.3.pkl&amp;seq=TASGLYLPEKNVEK</v>
      </c>
    </row>
    <row r="2347" spans="1:95" x14ac:dyDescent="0.2">
      <c r="A2347" s="3">
        <v>4896</v>
      </c>
      <c r="B2347" s="2" t="s">
        <v>5431</v>
      </c>
      <c r="C2347" s="2" t="s">
        <v>5429</v>
      </c>
      <c r="D2347" s="3">
        <v>5956</v>
      </c>
      <c r="E2347" s="3">
        <v>5953</v>
      </c>
      <c r="F2347" s="3">
        <v>37552</v>
      </c>
      <c r="G2347" s="3">
        <v>7740</v>
      </c>
      <c r="H2347" s="3">
        <v>26.018999999999998</v>
      </c>
      <c r="I2347" s="30">
        <v>531.80079999999998</v>
      </c>
      <c r="J2347" s="30">
        <v>531.80015289999994</v>
      </c>
      <c r="K2347" s="30">
        <v>6.4999999999999997E-4</v>
      </c>
      <c r="L2347" s="3">
        <v>2</v>
      </c>
      <c r="M2347" s="3">
        <v>2</v>
      </c>
      <c r="N2347" s="10">
        <f t="shared" si="252"/>
        <v>1</v>
      </c>
      <c r="O2347" s="35">
        <v>2</v>
      </c>
      <c r="P2347" s="17"/>
      <c r="Q2347" s="40">
        <v>1062.59422</v>
      </c>
      <c r="R2347" s="40">
        <v>531.80074999999999</v>
      </c>
      <c r="S2347" s="18">
        <f t="shared" si="253"/>
        <v>9.4020175765921685E-2</v>
      </c>
      <c r="T2347" s="18">
        <f t="shared" si="254"/>
        <v>-1.1227889393724568</v>
      </c>
      <c r="U2347" s="18">
        <f t="shared" si="255"/>
        <v>-1.0342219336389156</v>
      </c>
      <c r="V2347" s="30">
        <v>531.80020000000002</v>
      </c>
      <c r="W2347" s="3" t="s">
        <v>47</v>
      </c>
      <c r="X2347" s="3" t="s">
        <v>47</v>
      </c>
      <c r="Y2347" s="3" t="s">
        <v>47</v>
      </c>
      <c r="Z2347" s="3" t="s">
        <v>47</v>
      </c>
      <c r="AA2347" s="3" t="s">
        <v>48</v>
      </c>
      <c r="AB2347" s="12" t="s">
        <v>47</v>
      </c>
      <c r="AC2347" s="3" t="s">
        <v>47</v>
      </c>
      <c r="AD2347" s="3" t="s">
        <v>47</v>
      </c>
      <c r="AE2347" s="3" t="s">
        <v>47</v>
      </c>
      <c r="AF2347" s="3" t="s">
        <v>47</v>
      </c>
      <c r="AG2347" s="3" t="s">
        <v>47</v>
      </c>
      <c r="AH2347" s="3" t="s">
        <v>47</v>
      </c>
      <c r="AI2347" s="3" t="s">
        <v>47</v>
      </c>
      <c r="AJ2347" s="3" t="s">
        <v>47</v>
      </c>
      <c r="AK2347" s="3" t="s">
        <v>47</v>
      </c>
      <c r="AL2347" s="3" t="s">
        <v>47</v>
      </c>
      <c r="AM2347" s="3" t="s">
        <v>47</v>
      </c>
      <c r="AN2347" s="3" t="s">
        <v>47</v>
      </c>
      <c r="AU2347" s="3">
        <v>0</v>
      </c>
      <c r="AV2347" s="3">
        <v>17</v>
      </c>
      <c r="AW2347" s="3">
        <v>1</v>
      </c>
      <c r="AX2347" s="3">
        <v>17</v>
      </c>
      <c r="AY2347" s="3">
        <v>100</v>
      </c>
      <c r="AZ2347" s="6" t="str">
        <f t="shared" si="256"/>
        <v>1788.3</v>
      </c>
      <c r="BC2347" s="12" t="s">
        <v>5360</v>
      </c>
      <c r="BJ2347" s="12">
        <f t="shared" si="257"/>
        <v>0</v>
      </c>
      <c r="BK2347" s="12">
        <f t="shared" si="258"/>
        <v>0</v>
      </c>
      <c r="CQ2347" s="3" t="str">
        <f>CONCATENATE(baseURL!$A$1,baseURL!$B$1,baseURL!$C$1,".",C2347,".",L2347,".pkl&amp;seq=",BC2347)</f>
        <v>http://proteomics.broadinstitute.org/millscripts/viewfeed.pl?side=xl&amp;cycle=1&amp;fixedMods=iaaC&amp;file=msdataSM/iPRG2012_nd/cpick_in/iPRG2012_nd.1788.3.2.pkl&amp;seq=TVYVSVAAPR</v>
      </c>
    </row>
    <row r="2348" spans="1:95" x14ac:dyDescent="0.2">
      <c r="A2348" s="3">
        <v>385</v>
      </c>
      <c r="B2348" s="2" t="s">
        <v>5432</v>
      </c>
      <c r="C2348" s="2" t="s">
        <v>5430</v>
      </c>
      <c r="D2348" s="3">
        <v>5957</v>
      </c>
      <c r="E2348" s="3">
        <v>5954</v>
      </c>
      <c r="F2348" s="3">
        <v>37553</v>
      </c>
      <c r="G2348" s="3">
        <v>7741</v>
      </c>
      <c r="H2348" s="3">
        <v>26.022300000000001</v>
      </c>
      <c r="I2348" s="30">
        <v>547.94178999999997</v>
      </c>
      <c r="J2348" s="30">
        <v>547.94179389999999</v>
      </c>
      <c r="K2348" s="30">
        <v>0</v>
      </c>
      <c r="L2348" s="3">
        <v>0</v>
      </c>
      <c r="M2348" s="3">
        <v>0</v>
      </c>
      <c r="N2348" s="10">
        <f t="shared" si="252"/>
        <v>1</v>
      </c>
      <c r="O2348" s="35">
        <v>3</v>
      </c>
      <c r="P2348" s="17"/>
      <c r="Q2348" s="40">
        <v>1641.82311</v>
      </c>
      <c r="R2348" s="40">
        <v>547.94588999999996</v>
      </c>
      <c r="S2348" s="18">
        <f t="shared" si="253"/>
        <v>-7.4824906524875976</v>
      </c>
      <c r="T2348" s="18">
        <f t="shared" si="254"/>
        <v>-7.4753731613348506</v>
      </c>
      <c r="U2348" s="18">
        <f t="shared" si="255"/>
        <v>-7.4642406753324586</v>
      </c>
      <c r="V2348" s="30">
        <v>547.94179999999994</v>
      </c>
      <c r="Z2348" s="3" t="s">
        <v>47</v>
      </c>
      <c r="AA2348" s="3" t="s">
        <v>47</v>
      </c>
      <c r="AB2348" s="12" t="s">
        <v>47</v>
      </c>
      <c r="AC2348" s="3" t="s">
        <v>48</v>
      </c>
      <c r="AD2348" s="3" t="s">
        <v>47</v>
      </c>
      <c r="AF2348" s="3" t="s">
        <v>47</v>
      </c>
      <c r="AK2348" s="3" t="s">
        <v>52</v>
      </c>
      <c r="AL2348" s="3" t="s">
        <v>48</v>
      </c>
      <c r="AU2348" s="3">
        <v>0</v>
      </c>
      <c r="AV2348" s="3">
        <v>5</v>
      </c>
      <c r="AW2348" s="3">
        <v>1</v>
      </c>
      <c r="AX2348" s="3">
        <v>5</v>
      </c>
      <c r="AY2348" s="3">
        <v>100</v>
      </c>
      <c r="AZ2348" s="6" t="str">
        <f t="shared" si="256"/>
        <v>1788.4</v>
      </c>
      <c r="BC2348" s="12" t="s">
        <v>5433</v>
      </c>
      <c r="BJ2348" s="12">
        <f t="shared" si="257"/>
        <v>0</v>
      </c>
      <c r="BK2348" s="12">
        <f t="shared" si="258"/>
        <v>0</v>
      </c>
      <c r="CQ2348" s="3" t="str">
        <f>CONCATENATE(baseURL!$A$1,baseURL!$B$1,baseURL!$C$1,".",C2348,".",L2348,".pkl&amp;seq=",BC2348)</f>
        <v>http://proteomics.broadinstitute.org/millscripts/viewfeed.pl?side=xl&amp;cycle=1&amp;fixedMods=iaaC&amp;file=msdataSM/iPRG2012_nd/cpick_in/iPRG2012_nd.1788.4.0.pkl&amp;seq=ELDQLYYKASQQR</v>
      </c>
    </row>
    <row r="2349" spans="1:95" x14ac:dyDescent="0.2">
      <c r="A2349" s="3">
        <v>4616</v>
      </c>
      <c r="B2349" s="2" t="s">
        <v>5434</v>
      </c>
      <c r="C2349" s="2" t="s">
        <v>5435</v>
      </c>
      <c r="D2349" s="3">
        <v>5958</v>
      </c>
      <c r="E2349" s="3">
        <v>5955</v>
      </c>
      <c r="F2349" s="3">
        <v>37554</v>
      </c>
      <c r="G2349" s="3">
        <v>7742</v>
      </c>
      <c r="H2349" s="3">
        <v>26.025700000000001</v>
      </c>
      <c r="I2349" s="30">
        <v>548.93745999999999</v>
      </c>
      <c r="J2349" s="30">
        <v>548.93801529999996</v>
      </c>
      <c r="K2349" s="30">
        <v>-5.5999999999999995E-4</v>
      </c>
      <c r="L2349" s="3">
        <v>0</v>
      </c>
      <c r="M2349" s="3">
        <v>3</v>
      </c>
      <c r="N2349" s="10">
        <f t="shared" si="252"/>
        <v>1</v>
      </c>
      <c r="O2349" s="35">
        <v>3</v>
      </c>
      <c r="P2349" s="17"/>
      <c r="Q2349" s="40">
        <v>1644.7976200000001</v>
      </c>
      <c r="R2349" s="40">
        <v>548.93739000000005</v>
      </c>
      <c r="S2349" s="18">
        <f t="shared" si="253"/>
        <v>0.12751909637081529</v>
      </c>
      <c r="T2349" s="18">
        <f t="shared" si="254"/>
        <v>1.1391098717297554</v>
      </c>
      <c r="U2349" s="18">
        <f t="shared" si="255"/>
        <v>0.74689756510852912</v>
      </c>
      <c r="V2349" s="30">
        <v>548.93780000000004</v>
      </c>
      <c r="W2349" s="3" t="s">
        <v>47</v>
      </c>
      <c r="X2349" s="3" t="s">
        <v>47</v>
      </c>
      <c r="Y2349" s="3" t="s">
        <v>47</v>
      </c>
      <c r="Z2349" s="3" t="s">
        <v>47</v>
      </c>
      <c r="AA2349" s="3" t="s">
        <v>47</v>
      </c>
      <c r="AB2349" s="12" t="s">
        <v>47</v>
      </c>
      <c r="AC2349" s="3" t="s">
        <v>47</v>
      </c>
      <c r="AD2349" s="3" t="s">
        <v>47</v>
      </c>
      <c r="AE2349" s="3" t="s">
        <v>47</v>
      </c>
      <c r="AF2349" s="3" t="s">
        <v>47</v>
      </c>
      <c r="AG2349" s="3" t="s">
        <v>47</v>
      </c>
      <c r="AK2349" s="3" t="s">
        <v>47</v>
      </c>
      <c r="AL2349" s="3" t="s">
        <v>47</v>
      </c>
      <c r="AM2349" s="3" t="s">
        <v>47</v>
      </c>
      <c r="AN2349" s="3" t="s">
        <v>47</v>
      </c>
      <c r="AU2349" s="3">
        <v>0</v>
      </c>
      <c r="AV2349" s="3">
        <v>15</v>
      </c>
      <c r="AW2349" s="3">
        <v>1</v>
      </c>
      <c r="AX2349" s="3">
        <v>15</v>
      </c>
      <c r="AY2349" s="3">
        <v>100</v>
      </c>
      <c r="AZ2349" s="6" t="str">
        <f t="shared" si="256"/>
        <v>1788.5</v>
      </c>
      <c r="BC2349" s="12" t="s">
        <v>5436</v>
      </c>
      <c r="BJ2349" s="12">
        <f t="shared" si="257"/>
        <v>0</v>
      </c>
      <c r="BK2349" s="12">
        <f t="shared" si="258"/>
        <v>0</v>
      </c>
      <c r="CQ2349" s="3" t="str">
        <f>CONCATENATE(baseURL!$A$1,baseURL!$B$1,baseURL!$C$1,".",C2349,".",L2349,".pkl&amp;seq=",BC2349)</f>
        <v>http://proteomics.broadinstitute.org/millscripts/viewfeed.pl?side=xl&amp;cycle=1&amp;fixedMods=iaaC&amp;file=msdataSM/iPRG2012_nd/cpick_in/iPRG2012_nd.1788.5.0.pkl&amp;seq=VAALEEQREEWER</v>
      </c>
    </row>
    <row r="2350" spans="1:95" x14ac:dyDescent="0.2">
      <c r="A2350" s="3">
        <v>6398</v>
      </c>
      <c r="B2350" s="2" t="s">
        <v>5437</v>
      </c>
      <c r="C2350" s="2" t="s">
        <v>5438</v>
      </c>
      <c r="D2350" s="3">
        <v>5962</v>
      </c>
      <c r="E2350" s="3">
        <v>5959</v>
      </c>
      <c r="F2350" s="3">
        <v>37593</v>
      </c>
      <c r="G2350" s="3">
        <v>7748</v>
      </c>
      <c r="H2350" s="3">
        <v>26.0596</v>
      </c>
      <c r="I2350" s="30">
        <v>461.73557</v>
      </c>
      <c r="J2350" s="30">
        <v>461.73487490000002</v>
      </c>
      <c r="K2350" s="30">
        <v>6.9999999999999999E-4</v>
      </c>
      <c r="L2350" s="3">
        <v>2</v>
      </c>
      <c r="M2350" s="3">
        <v>2</v>
      </c>
      <c r="N2350" s="10">
        <f t="shared" si="252"/>
        <v>1</v>
      </c>
      <c r="O2350" s="35">
        <v>2</v>
      </c>
      <c r="P2350" s="17"/>
      <c r="Q2350" s="40">
        <v>922.46286999999995</v>
      </c>
      <c r="R2350" s="40">
        <v>461.73507000000001</v>
      </c>
      <c r="S2350" s="18">
        <f t="shared" si="253"/>
        <v>1.0828720460591754</v>
      </c>
      <c r="T2350" s="18">
        <f t="shared" si="254"/>
        <v>-0.42253667234958908</v>
      </c>
      <c r="U2350" s="18">
        <f t="shared" si="255"/>
        <v>-1.0178997233350195</v>
      </c>
      <c r="V2350" s="30">
        <v>461.7346</v>
      </c>
      <c r="W2350" s="3" t="s">
        <v>47</v>
      </c>
      <c r="X2350" s="3" t="s">
        <v>47</v>
      </c>
      <c r="Y2350" s="3" t="s">
        <v>47</v>
      </c>
      <c r="Z2350" s="3" t="s">
        <v>47</v>
      </c>
      <c r="AA2350" s="3" t="s">
        <v>47</v>
      </c>
      <c r="AB2350" s="12" t="s">
        <v>47</v>
      </c>
      <c r="AC2350" s="3" t="s">
        <v>47</v>
      </c>
      <c r="AD2350" s="3" t="s">
        <v>47</v>
      </c>
      <c r="AE2350" s="3" t="s">
        <v>47</v>
      </c>
      <c r="AF2350" s="3" t="s">
        <v>47</v>
      </c>
      <c r="AG2350" s="3" t="s">
        <v>47</v>
      </c>
      <c r="AH2350" s="3" t="s">
        <v>47</v>
      </c>
      <c r="AI2350" s="3" t="s">
        <v>47</v>
      </c>
      <c r="AJ2350" s="3" t="s">
        <v>47</v>
      </c>
      <c r="AK2350" s="3" t="s">
        <v>47</v>
      </c>
      <c r="AL2350" s="3" t="s">
        <v>47</v>
      </c>
      <c r="AU2350" s="3">
        <v>0</v>
      </c>
      <c r="AV2350" s="3">
        <v>16</v>
      </c>
      <c r="AW2350" s="3">
        <v>1</v>
      </c>
      <c r="AX2350" s="3">
        <v>16</v>
      </c>
      <c r="AY2350" s="3">
        <v>100</v>
      </c>
      <c r="AZ2350" s="6" t="str">
        <f t="shared" si="256"/>
        <v>1790.2</v>
      </c>
      <c r="BC2350" s="12" t="s">
        <v>5369</v>
      </c>
      <c r="BJ2350" s="12">
        <f t="shared" si="257"/>
        <v>0</v>
      </c>
      <c r="BK2350" s="12">
        <f t="shared" si="258"/>
        <v>0</v>
      </c>
      <c r="CQ2350" s="3" t="str">
        <f>CONCATENATE(baseURL!$A$1,baseURL!$B$1,baseURL!$C$1,".",C2350,".",L2350,".pkl&amp;seq=",BC2350)</f>
        <v>http://proteomics.broadinstitute.org/millscripts/viewfeed.pl?side=xl&amp;cycle=1&amp;fixedMods=iaaC&amp;file=msdataSM/iPRG2012_nd/cpick_in/iPRG2012_nd.1790.2.2.pkl&amp;seq=AALTDFER</v>
      </c>
    </row>
    <row r="2351" spans="1:95" x14ac:dyDescent="0.2">
      <c r="A2351" s="3">
        <v>5461</v>
      </c>
      <c r="B2351" s="2" t="s">
        <v>5439</v>
      </c>
      <c r="C2351" s="2" t="s">
        <v>5440</v>
      </c>
      <c r="D2351" s="3">
        <v>5963</v>
      </c>
      <c r="E2351" s="3">
        <v>5960</v>
      </c>
      <c r="F2351" s="3">
        <v>37594</v>
      </c>
      <c r="G2351" s="3">
        <v>7749</v>
      </c>
      <c r="H2351" s="3">
        <v>26.061299999999999</v>
      </c>
      <c r="I2351" s="30">
        <v>485.78791999999999</v>
      </c>
      <c r="J2351" s="30">
        <v>485.7861102</v>
      </c>
      <c r="K2351" s="30">
        <v>1.81E-3</v>
      </c>
      <c r="L2351" s="3">
        <v>0</v>
      </c>
      <c r="M2351" s="3">
        <v>2</v>
      </c>
      <c r="N2351" s="10">
        <f t="shared" si="252"/>
        <v>1</v>
      </c>
      <c r="O2351" s="35">
        <v>2</v>
      </c>
      <c r="P2351" s="17"/>
      <c r="Q2351" s="40">
        <v>970.56800999999996</v>
      </c>
      <c r="R2351" s="40">
        <v>485.78764000000001</v>
      </c>
      <c r="S2351" s="18">
        <f t="shared" si="253"/>
        <v>0.57638354070760012</v>
      </c>
      <c r="T2351" s="18">
        <f t="shared" si="254"/>
        <v>-3.1491126452174605</v>
      </c>
      <c r="U2351" s="18">
        <f t="shared" si="255"/>
        <v>-3.1701094742428393</v>
      </c>
      <c r="V2351" s="30">
        <v>485.78609999999998</v>
      </c>
      <c r="W2351" s="3" t="s">
        <v>47</v>
      </c>
      <c r="X2351" s="3" t="s">
        <v>47</v>
      </c>
      <c r="Y2351" s="3" t="s">
        <v>47</v>
      </c>
      <c r="Z2351" s="3" t="s">
        <v>47</v>
      </c>
      <c r="AA2351" s="3" t="s">
        <v>47</v>
      </c>
      <c r="AB2351" s="12" t="s">
        <v>47</v>
      </c>
      <c r="AC2351" s="3" t="s">
        <v>47</v>
      </c>
      <c r="AD2351" s="3" t="s">
        <v>47</v>
      </c>
      <c r="AE2351" s="3" t="s">
        <v>47</v>
      </c>
      <c r="AF2351" s="3" t="s">
        <v>47</v>
      </c>
      <c r="AG2351" s="3" t="s">
        <v>47</v>
      </c>
      <c r="AH2351" s="3" t="s">
        <v>47</v>
      </c>
      <c r="AI2351" s="3" t="s">
        <v>47</v>
      </c>
      <c r="AJ2351" s="3" t="s">
        <v>47</v>
      </c>
      <c r="AK2351" s="3" t="s">
        <v>47</v>
      </c>
      <c r="AL2351" s="3" t="s">
        <v>47</v>
      </c>
      <c r="AM2351" s="3" t="s">
        <v>47</v>
      </c>
      <c r="AU2351" s="3">
        <v>0</v>
      </c>
      <c r="AV2351" s="3">
        <v>17</v>
      </c>
      <c r="AW2351" s="3">
        <v>1</v>
      </c>
      <c r="AX2351" s="3">
        <v>17</v>
      </c>
      <c r="AY2351" s="3">
        <v>100</v>
      </c>
      <c r="AZ2351" s="6" t="str">
        <f t="shared" si="256"/>
        <v>1790.3</v>
      </c>
      <c r="BC2351" s="12" t="s">
        <v>5441</v>
      </c>
      <c r="BJ2351" s="12">
        <f t="shared" si="257"/>
        <v>0</v>
      </c>
      <c r="BK2351" s="12">
        <f t="shared" si="258"/>
        <v>0</v>
      </c>
      <c r="CQ2351" s="3" t="str">
        <f>CONCATENATE(baseURL!$A$1,baseURL!$B$1,baseURL!$C$1,".",C2351,".",L2351,".pkl&amp;seq=",BC2351)</f>
        <v>http://proteomics.broadinstitute.org/millscripts/viewfeed.pl?side=xl&amp;cycle=1&amp;fixedMods=iaaC&amp;file=msdataSM/iPRG2012_nd/cpick_in/iPRG2012_nd.1790.3.0.pkl&amp;seq=VLAVGDGLAR</v>
      </c>
    </row>
    <row r="2352" spans="1:95" x14ac:dyDescent="0.2">
      <c r="A2352" s="3">
        <v>5117</v>
      </c>
      <c r="B2352" s="2" t="s">
        <v>5444</v>
      </c>
      <c r="C2352" s="2" t="s">
        <v>5445</v>
      </c>
      <c r="D2352" s="3">
        <v>5966</v>
      </c>
      <c r="E2352" s="3">
        <v>5963</v>
      </c>
      <c r="F2352" s="3">
        <v>37597</v>
      </c>
      <c r="G2352" s="3">
        <v>7752</v>
      </c>
      <c r="H2352" s="3">
        <v>26.068000000000001</v>
      </c>
      <c r="I2352" s="30">
        <v>588.62544000000003</v>
      </c>
      <c r="J2352" s="30">
        <v>588.62174809999999</v>
      </c>
      <c r="K2352" s="30">
        <v>3.6900000000000001E-3</v>
      </c>
      <c r="L2352" s="3">
        <v>3</v>
      </c>
      <c r="M2352" s="3">
        <v>3</v>
      </c>
      <c r="N2352" s="10">
        <f t="shared" si="252"/>
        <v>1</v>
      </c>
      <c r="O2352" s="35">
        <v>3</v>
      </c>
      <c r="P2352" s="17"/>
      <c r="Q2352" s="40">
        <v>1763.84934</v>
      </c>
      <c r="R2352" s="40">
        <v>588.62130000000002</v>
      </c>
      <c r="S2352" s="18">
        <f t="shared" si="253"/>
        <v>7.0333846226881249</v>
      </c>
      <c r="T2352" s="18">
        <f t="shared" si="254"/>
        <v>0.76127044667160115</v>
      </c>
      <c r="U2352" s="18">
        <f t="shared" si="255"/>
        <v>0.33977703482662941</v>
      </c>
      <c r="V2352" s="30">
        <v>588.62149999999997</v>
      </c>
      <c r="W2352" s="3" t="s">
        <v>47</v>
      </c>
      <c r="X2352" s="3" t="s">
        <v>47</v>
      </c>
      <c r="Y2352" s="3" t="s">
        <v>47</v>
      </c>
      <c r="Z2352" s="3" t="s">
        <v>47</v>
      </c>
      <c r="AA2352" s="3" t="s">
        <v>47</v>
      </c>
      <c r="AB2352" s="12" t="s">
        <v>47</v>
      </c>
      <c r="AC2352" s="3" t="s">
        <v>47</v>
      </c>
      <c r="AD2352" s="3" t="s">
        <v>47</v>
      </c>
      <c r="AE2352" s="3" t="s">
        <v>47</v>
      </c>
      <c r="AF2352" s="3" t="s">
        <v>47</v>
      </c>
      <c r="AG2352" s="3" t="s">
        <v>47</v>
      </c>
      <c r="AH2352" s="3" t="s">
        <v>47</v>
      </c>
      <c r="AI2352" s="3" t="s">
        <v>47</v>
      </c>
      <c r="AJ2352" s="3" t="s">
        <v>47</v>
      </c>
      <c r="AK2352" s="3" t="s">
        <v>47</v>
      </c>
      <c r="AL2352" s="3" t="s">
        <v>47</v>
      </c>
      <c r="AM2352" s="3" t="s">
        <v>47</v>
      </c>
      <c r="AN2352" s="3" t="s">
        <v>47</v>
      </c>
      <c r="AU2352" s="3">
        <v>0</v>
      </c>
      <c r="AV2352" s="3">
        <v>18</v>
      </c>
      <c r="AW2352" s="3">
        <v>1</v>
      </c>
      <c r="AX2352" s="3">
        <v>18</v>
      </c>
      <c r="AY2352" s="3">
        <v>100</v>
      </c>
      <c r="AZ2352" s="6" t="str">
        <f t="shared" si="256"/>
        <v>1790.6</v>
      </c>
      <c r="BC2352" s="12" t="s">
        <v>5378</v>
      </c>
      <c r="BJ2352" s="12">
        <f t="shared" si="257"/>
        <v>0</v>
      </c>
      <c r="BK2352" s="12">
        <f t="shared" si="258"/>
        <v>0</v>
      </c>
      <c r="CQ2352" s="3" t="str">
        <f>CONCATENATE(baseURL!$A$1,baseURL!$B$1,baseURL!$C$1,".",C2352,".",L2352,".pkl&amp;seq=",BC2352)</f>
        <v>http://proteomics.broadinstitute.org/millscripts/viewfeed.pl?side=xl&amp;cycle=1&amp;fixedMods=iaaC&amp;file=msdataSM/iPRG2012_nd/cpick_in/iPRG2012_nd.1790.6.3.pkl&amp;seq=NQAAMNPSNTVFDAKR</v>
      </c>
    </row>
    <row r="2353" spans="1:95" x14ac:dyDescent="0.2">
      <c r="A2353" s="3">
        <v>6207</v>
      </c>
      <c r="B2353" s="2" t="s">
        <v>5446</v>
      </c>
      <c r="C2353" s="2" t="s">
        <v>5447</v>
      </c>
      <c r="D2353" s="3">
        <v>5967</v>
      </c>
      <c r="E2353" s="3">
        <v>5964</v>
      </c>
      <c r="F2353" s="3">
        <v>37598</v>
      </c>
      <c r="G2353" s="3">
        <v>7753</v>
      </c>
      <c r="H2353" s="3">
        <v>26.070499999999999</v>
      </c>
      <c r="I2353" s="30">
        <v>685.00373999999999</v>
      </c>
      <c r="J2353" s="30">
        <v>685.00304519999997</v>
      </c>
      <c r="K2353" s="30">
        <v>6.8999999999999997E-4</v>
      </c>
      <c r="L2353" s="3">
        <v>3</v>
      </c>
      <c r="M2353" s="3">
        <v>3</v>
      </c>
      <c r="N2353" s="10">
        <f t="shared" si="252"/>
        <v>1</v>
      </c>
      <c r="O2353" s="35">
        <v>3</v>
      </c>
      <c r="P2353" s="17"/>
      <c r="Q2353" s="40">
        <v>2052.99449</v>
      </c>
      <c r="R2353" s="40">
        <v>685.00301000000002</v>
      </c>
      <c r="S2353" s="18">
        <f t="shared" si="253"/>
        <v>1.0656887478142856</v>
      </c>
      <c r="T2353" s="18">
        <f t="shared" si="254"/>
        <v>5.1386635449387701E-2</v>
      </c>
      <c r="U2353" s="18">
        <f t="shared" si="255"/>
        <v>-0.30656799601250678</v>
      </c>
      <c r="V2353" s="30">
        <v>685.00279999999998</v>
      </c>
      <c r="W2353" s="3" t="s">
        <v>47</v>
      </c>
      <c r="X2353" s="3" t="s">
        <v>47</v>
      </c>
      <c r="Y2353" s="3" t="s">
        <v>47</v>
      </c>
      <c r="Z2353" s="3" t="s">
        <v>47</v>
      </c>
      <c r="AA2353" s="3" t="s">
        <v>47</v>
      </c>
      <c r="AB2353" s="12" t="s">
        <v>47</v>
      </c>
      <c r="AC2353" s="3" t="s">
        <v>47</v>
      </c>
      <c r="AD2353" s="3" t="s">
        <v>47</v>
      </c>
      <c r="AE2353" s="3" t="s">
        <v>47</v>
      </c>
      <c r="AF2353" s="3" t="s">
        <v>47</v>
      </c>
      <c r="AG2353" s="3" t="s">
        <v>47</v>
      </c>
      <c r="AH2353" s="3" t="s">
        <v>47</v>
      </c>
      <c r="AI2353" s="3" t="s">
        <v>47</v>
      </c>
      <c r="AJ2353" s="3" t="s">
        <v>47</v>
      </c>
      <c r="AK2353" s="3" t="s">
        <v>47</v>
      </c>
      <c r="AL2353" s="3" t="s">
        <v>47</v>
      </c>
      <c r="AN2353" s="3" t="s">
        <v>47</v>
      </c>
      <c r="AU2353" s="3">
        <v>0</v>
      </c>
      <c r="AV2353" s="3">
        <v>17</v>
      </c>
      <c r="AW2353" s="3">
        <v>1</v>
      </c>
      <c r="AX2353" s="3">
        <v>17</v>
      </c>
      <c r="AY2353" s="3">
        <v>100</v>
      </c>
      <c r="AZ2353" s="6" t="str">
        <f t="shared" si="256"/>
        <v>1790.7</v>
      </c>
      <c r="BC2353" s="12" t="s">
        <v>5385</v>
      </c>
      <c r="BJ2353" s="12">
        <f t="shared" si="257"/>
        <v>0</v>
      </c>
      <c r="BK2353" s="12">
        <f t="shared" si="258"/>
        <v>0</v>
      </c>
      <c r="CQ2353" s="3" t="str">
        <f>CONCATENATE(baseURL!$A$1,baseURL!$B$1,baseURL!$C$1,".",C2353,".",L2353,".pkl&amp;seq=",BC2353)</f>
        <v>http://proteomics.broadinstitute.org/millscripts/viewfeed.pl?side=xl&amp;cycle=1&amp;fixedMods=iaaC&amp;file=msdataSM/iPRG2012_nd/cpick_in/iPRG2012_nd.1790.7.3.pkl&amp;seq=ADDHASVQLNVAKVDEEGR</v>
      </c>
    </row>
    <row r="2354" spans="1:95" x14ac:dyDescent="0.2">
      <c r="A2354" s="3">
        <v>2273</v>
      </c>
      <c r="B2354" s="2" t="s">
        <v>5448</v>
      </c>
      <c r="C2354" s="2" t="s">
        <v>5449</v>
      </c>
      <c r="D2354" s="3">
        <v>5968</v>
      </c>
      <c r="E2354" s="3">
        <v>5965</v>
      </c>
      <c r="F2354" s="3">
        <v>37599</v>
      </c>
      <c r="G2354" s="3">
        <v>7754</v>
      </c>
      <c r="H2354" s="3">
        <v>26.073</v>
      </c>
      <c r="I2354" s="30">
        <v>727.36273000000006</v>
      </c>
      <c r="J2354" s="30">
        <v>727.36223629999995</v>
      </c>
      <c r="K2354" s="30">
        <v>4.8999999999999998E-4</v>
      </c>
      <c r="L2354" s="3">
        <v>2</v>
      </c>
      <c r="M2354" s="3">
        <v>2</v>
      </c>
      <c r="N2354" s="10">
        <f t="shared" si="252"/>
        <v>1</v>
      </c>
      <c r="O2354" s="35">
        <v>2</v>
      </c>
      <c r="P2354" s="17"/>
      <c r="Q2354" s="40">
        <v>1453.7169100000001</v>
      </c>
      <c r="R2354" s="40">
        <v>727.36210000000005</v>
      </c>
      <c r="S2354" s="18">
        <f t="shared" si="253"/>
        <v>0.86614356178445173</v>
      </c>
      <c r="T2354" s="18">
        <f t="shared" si="254"/>
        <v>0.18738947203135539</v>
      </c>
      <c r="U2354" s="18">
        <f t="shared" si="255"/>
        <v>0.13748310501041769</v>
      </c>
      <c r="V2354" s="30">
        <v>727.36220000000003</v>
      </c>
      <c r="X2354" s="3" t="s">
        <v>48</v>
      </c>
      <c r="Z2354" s="3" t="s">
        <v>52</v>
      </c>
      <c r="AA2354" s="3" t="s">
        <v>48</v>
      </c>
      <c r="AB2354" s="12" t="s">
        <v>47</v>
      </c>
      <c r="AC2354" s="3" t="s">
        <v>47</v>
      </c>
      <c r="AD2354" s="3" t="s">
        <v>47</v>
      </c>
      <c r="AE2354" s="3" t="s">
        <v>47</v>
      </c>
      <c r="AG2354" s="3" t="s">
        <v>47</v>
      </c>
      <c r="AH2354" s="3" t="s">
        <v>47</v>
      </c>
      <c r="AI2354" s="3" t="s">
        <v>48</v>
      </c>
      <c r="AK2354" s="3" t="s">
        <v>52</v>
      </c>
      <c r="AL2354" s="3" t="s">
        <v>52</v>
      </c>
      <c r="AO2354" s="3" t="s">
        <v>47</v>
      </c>
      <c r="AU2354" s="3">
        <v>0</v>
      </c>
      <c r="AV2354" s="3">
        <v>7</v>
      </c>
      <c r="AW2354" s="3">
        <v>1</v>
      </c>
      <c r="AX2354" s="3">
        <v>7</v>
      </c>
      <c r="AY2354" s="3">
        <v>100</v>
      </c>
      <c r="AZ2354" s="6" t="str">
        <f t="shared" si="256"/>
        <v>1790.8</v>
      </c>
      <c r="BC2354" s="12" t="s">
        <v>5450</v>
      </c>
      <c r="BJ2354" s="12">
        <f t="shared" si="257"/>
        <v>0</v>
      </c>
      <c r="BK2354" s="12">
        <f t="shared" si="258"/>
        <v>0</v>
      </c>
      <c r="BO2354" s="3" t="s">
        <v>114</v>
      </c>
      <c r="BR2354" s="3" t="s">
        <v>114</v>
      </c>
      <c r="CQ2354" s="3" t="str">
        <f>CONCATENATE(baseURL!$A$1,baseURL!$B$1,baseURL!$C$1,".",C2354,".",L2354,".pkl&amp;seq=",BC2354,"&amp;varMods=pyroGlu-Q")</f>
        <v>http://proteomics.broadinstitute.org/millscripts/viewfeed.pl?side=xl&amp;cycle=1&amp;fixedMods=iaaC&amp;file=msdataSM/iPRG2012_nd/cpick_in/iPRG2012_nd.1790.8.2.pkl&amp;seq=qQEAVAPEDSAVVK&amp;varMods=pyroGlu-Q</v>
      </c>
    </row>
    <row r="2355" spans="1:95" x14ac:dyDescent="0.2">
      <c r="A2355" s="3">
        <v>1085</v>
      </c>
      <c r="B2355" s="2" t="s">
        <v>5451</v>
      </c>
      <c r="C2355" s="2" t="s">
        <v>5452</v>
      </c>
      <c r="D2355" s="3">
        <v>5969</v>
      </c>
      <c r="E2355" s="3">
        <v>5966</v>
      </c>
      <c r="F2355" s="3">
        <v>37613</v>
      </c>
      <c r="G2355" s="3">
        <v>7756</v>
      </c>
      <c r="H2355" s="3">
        <v>26.084199999999999</v>
      </c>
      <c r="I2355" s="30">
        <v>444.27512999999999</v>
      </c>
      <c r="J2355" s="30">
        <v>444.27461820000002</v>
      </c>
      <c r="K2355" s="30">
        <v>5.1000000000000004E-4</v>
      </c>
      <c r="L2355" s="3">
        <v>3</v>
      </c>
      <c r="M2355" s="3">
        <v>3</v>
      </c>
      <c r="N2355" s="10">
        <f t="shared" si="252"/>
        <v>1</v>
      </c>
      <c r="O2355" s="35">
        <v>3</v>
      </c>
      <c r="P2355" s="17"/>
      <c r="Q2355" s="40">
        <v>1330.8092999999999</v>
      </c>
      <c r="R2355" s="40">
        <v>444.27462000000003</v>
      </c>
      <c r="S2355" s="18">
        <f t="shared" si="253"/>
        <v>1.1479386330079557</v>
      </c>
      <c r="T2355" s="18">
        <f t="shared" si="254"/>
        <v>-4.0515481321533077E-3</v>
      </c>
      <c r="U2355" s="18">
        <f t="shared" si="255"/>
        <v>-0.94536122729591632</v>
      </c>
      <c r="V2355" s="30">
        <v>444.27420000000001</v>
      </c>
      <c r="W2355" s="3" t="s">
        <v>47</v>
      </c>
      <c r="AA2355" s="3" t="s">
        <v>47</v>
      </c>
      <c r="AC2355" s="3" t="s">
        <v>52</v>
      </c>
      <c r="AF2355" s="3" t="s">
        <v>48</v>
      </c>
      <c r="AG2355" s="3" t="s">
        <v>47</v>
      </c>
      <c r="AI2355" s="3" t="s">
        <v>52</v>
      </c>
      <c r="AU2355" s="3">
        <v>0</v>
      </c>
      <c r="AV2355" s="3">
        <v>3</v>
      </c>
      <c r="AW2355" s="3">
        <v>1</v>
      </c>
      <c r="AX2355" s="3">
        <v>3</v>
      </c>
      <c r="AY2355" s="3">
        <v>100</v>
      </c>
      <c r="AZ2355" s="6" t="str">
        <f t="shared" si="256"/>
        <v>1791.1</v>
      </c>
      <c r="BC2355" s="12" t="s">
        <v>5453</v>
      </c>
      <c r="BJ2355" s="12">
        <f t="shared" si="257"/>
        <v>0</v>
      </c>
      <c r="BK2355" s="12">
        <f t="shared" si="258"/>
        <v>0</v>
      </c>
      <c r="CQ2355" s="3" t="str">
        <f>CONCATENATE(baseURL!$A$1,baseURL!$B$1,baseURL!$C$1,".",C2355,".",L2355,".pkl&amp;seq=",BC2355)</f>
        <v>http://proteomics.broadinstitute.org/millscripts/viewfeed.pl?side=xl&amp;cycle=1&amp;fixedMods=iaaC&amp;file=msdataSM/iPRG2012_nd/cpick_in/iPRG2012_nd.1791.1.3.pkl&amp;seq=DLKQVPYKLVK</v>
      </c>
    </row>
    <row r="2356" spans="1:95" x14ac:dyDescent="0.2">
      <c r="A2356" s="3">
        <v>6397</v>
      </c>
      <c r="B2356" s="2" t="s">
        <v>5454</v>
      </c>
      <c r="C2356" s="2" t="s">
        <v>5437</v>
      </c>
      <c r="D2356" s="3">
        <v>5971</v>
      </c>
      <c r="E2356" s="3">
        <v>5968</v>
      </c>
      <c r="F2356" s="3">
        <v>37615</v>
      </c>
      <c r="G2356" s="3">
        <v>7758</v>
      </c>
      <c r="H2356" s="3">
        <v>26.092500000000001</v>
      </c>
      <c r="I2356" s="30">
        <v>563.29092000000003</v>
      </c>
      <c r="J2356" s="30">
        <v>563.28984749999995</v>
      </c>
      <c r="K2356" s="30">
        <v>1.07E-3</v>
      </c>
      <c r="L2356" s="3">
        <v>3</v>
      </c>
      <c r="M2356" s="3">
        <v>3</v>
      </c>
      <c r="N2356" s="10">
        <f t="shared" si="252"/>
        <v>1</v>
      </c>
      <c r="O2356" s="35">
        <v>3</v>
      </c>
      <c r="P2356" s="17"/>
      <c r="Q2356" s="40">
        <v>1687.85374</v>
      </c>
      <c r="R2356" s="40">
        <v>563.28943000000004</v>
      </c>
      <c r="S2356" s="18">
        <f t="shared" si="253"/>
        <v>2.6451765657839119</v>
      </c>
      <c r="T2356" s="18">
        <f t="shared" si="254"/>
        <v>0.74118202415453083</v>
      </c>
      <c r="U2356" s="18">
        <f t="shared" si="255"/>
        <v>0.83438455422504987</v>
      </c>
      <c r="V2356" s="30">
        <v>563.28989999999999</v>
      </c>
      <c r="W2356" s="3" t="s">
        <v>47</v>
      </c>
      <c r="X2356" s="3" t="s">
        <v>47</v>
      </c>
      <c r="Y2356" s="3" t="s">
        <v>47</v>
      </c>
      <c r="Z2356" s="3" t="s">
        <v>47</v>
      </c>
      <c r="AA2356" s="3" t="s">
        <v>47</v>
      </c>
      <c r="AB2356" s="12" t="s">
        <v>47</v>
      </c>
      <c r="AC2356" s="3" t="s">
        <v>47</v>
      </c>
      <c r="AD2356" s="3" t="s">
        <v>47</v>
      </c>
      <c r="AE2356" s="3" t="s">
        <v>47</v>
      </c>
      <c r="AF2356" s="3" t="s">
        <v>47</v>
      </c>
      <c r="AG2356" s="3" t="s">
        <v>47</v>
      </c>
      <c r="AH2356" s="3" t="s">
        <v>47</v>
      </c>
      <c r="AI2356" s="3" t="s">
        <v>47</v>
      </c>
      <c r="AJ2356" s="3" t="s">
        <v>47</v>
      </c>
      <c r="AK2356" s="3" t="s">
        <v>47</v>
      </c>
      <c r="AL2356" s="3" t="s">
        <v>47</v>
      </c>
      <c r="AU2356" s="3">
        <v>0</v>
      </c>
      <c r="AV2356" s="3">
        <v>16</v>
      </c>
      <c r="AW2356" s="3">
        <v>1</v>
      </c>
      <c r="AX2356" s="3">
        <v>16</v>
      </c>
      <c r="AY2356" s="3">
        <v>100</v>
      </c>
      <c r="AZ2356" s="6" t="str">
        <f t="shared" si="256"/>
        <v>1791.3</v>
      </c>
      <c r="BC2356" s="12" t="s">
        <v>5455</v>
      </c>
      <c r="BJ2356" s="12">
        <f t="shared" si="257"/>
        <v>0</v>
      </c>
      <c r="BK2356" s="12">
        <f t="shared" si="258"/>
        <v>0</v>
      </c>
      <c r="CQ2356" s="3" t="str">
        <f>CONCATENATE(baseURL!$A$1,baseURL!$B$1,baseURL!$C$1,".",C2356,".",L2356,".pkl&amp;seq=",BC2356)</f>
        <v>http://proteomics.broadinstitute.org/millscripts/viewfeed.pl?side=xl&amp;cycle=1&amp;fixedMods=iaaC&amp;file=msdataSM/iPRG2012_nd/cpick_in/iPRG2012_nd.1791.3.3.pkl&amp;seq=LQETNPEEVPKFEK</v>
      </c>
    </row>
    <row r="2357" spans="1:95" x14ac:dyDescent="0.2">
      <c r="A2357" s="3">
        <v>3099</v>
      </c>
      <c r="B2357" s="2" t="s">
        <v>5456</v>
      </c>
      <c r="C2357" s="2" t="s">
        <v>5439</v>
      </c>
      <c r="D2357" s="3">
        <v>5972</v>
      </c>
      <c r="E2357" s="3">
        <v>5969</v>
      </c>
      <c r="F2357" s="3">
        <v>37616</v>
      </c>
      <c r="G2357" s="3">
        <v>7759</v>
      </c>
      <c r="H2357" s="3">
        <v>26.096699999999998</v>
      </c>
      <c r="I2357" s="30">
        <v>704.31830000000002</v>
      </c>
      <c r="J2357" s="30">
        <v>704.3158426</v>
      </c>
      <c r="K2357" s="30">
        <v>2.4599999999999999E-3</v>
      </c>
      <c r="L2357" s="3">
        <v>2</v>
      </c>
      <c r="M2357" s="3">
        <v>2</v>
      </c>
      <c r="N2357" s="10">
        <f t="shared" si="252"/>
        <v>1</v>
      </c>
      <c r="O2357" s="35">
        <v>2</v>
      </c>
      <c r="P2357" s="17"/>
      <c r="Q2357" s="40">
        <v>1407.6209100000001</v>
      </c>
      <c r="R2357" s="40">
        <v>704.31408999999996</v>
      </c>
      <c r="S2357" s="18">
        <f t="shared" si="253"/>
        <v>5.9774467951611401</v>
      </c>
      <c r="T2357" s="18">
        <f t="shared" si="254"/>
        <v>2.4883784449515054</v>
      </c>
      <c r="U2357" s="18">
        <f t="shared" si="255"/>
        <v>2.2859119573028379</v>
      </c>
      <c r="V2357" s="30">
        <v>704.31569999999999</v>
      </c>
      <c r="W2357" s="3" t="s">
        <v>47</v>
      </c>
      <c r="X2357" s="3" t="s">
        <v>47</v>
      </c>
      <c r="Y2357" s="3" t="s">
        <v>47</v>
      </c>
      <c r="Z2357" s="3" t="s">
        <v>47</v>
      </c>
      <c r="AA2357" s="3" t="s">
        <v>47</v>
      </c>
      <c r="AB2357" s="12" t="s">
        <v>47</v>
      </c>
      <c r="AC2357" s="3" t="s">
        <v>47</v>
      </c>
      <c r="AF2357" s="3" t="s">
        <v>47</v>
      </c>
      <c r="AG2357" s="3" t="s">
        <v>48</v>
      </c>
      <c r="AH2357" s="3" t="s">
        <v>47</v>
      </c>
      <c r="AI2357" s="3" t="s">
        <v>48</v>
      </c>
      <c r="AL2357" s="3" t="s">
        <v>48</v>
      </c>
      <c r="AM2357" s="3" t="s">
        <v>48</v>
      </c>
      <c r="AO2357" s="3" t="s">
        <v>52</v>
      </c>
      <c r="AU2357" s="3">
        <v>0</v>
      </c>
      <c r="AV2357" s="3">
        <v>9</v>
      </c>
      <c r="AW2357" s="3">
        <v>1</v>
      </c>
      <c r="AX2357" s="3">
        <v>9</v>
      </c>
      <c r="AY2357" s="3">
        <v>100</v>
      </c>
      <c r="AZ2357" s="6" t="str">
        <f t="shared" si="256"/>
        <v>1791.4</v>
      </c>
      <c r="BC2357" s="12" t="s">
        <v>5457</v>
      </c>
      <c r="BJ2357" s="12">
        <f t="shared" si="257"/>
        <v>0</v>
      </c>
      <c r="BK2357" s="12">
        <f t="shared" si="258"/>
        <v>0</v>
      </c>
      <c r="CQ2357" s="3" t="str">
        <f>CONCATENATE(baseURL!$A$1,baseURL!$B$1,baseURL!$C$1,".",C2357,".",L2357,".pkl&amp;seq=",BC2357)</f>
        <v>http://proteomics.broadinstitute.org/millscripts/viewfeed.pl?side=xl&amp;cycle=1&amp;fixedMods=iaaC&amp;file=msdataSM/iPRG2012_nd/cpick_in/iPRG2012_nd.1791.4.2.pkl&amp;seq=NFNDPEVQADMK</v>
      </c>
    </row>
    <row r="2358" spans="1:95" x14ac:dyDescent="0.2">
      <c r="A2358" s="3">
        <v>2368</v>
      </c>
      <c r="B2358" s="2" t="s">
        <v>5458</v>
      </c>
      <c r="C2358" s="2" t="s">
        <v>5451</v>
      </c>
      <c r="D2358" s="3">
        <v>5974</v>
      </c>
      <c r="E2358" s="3">
        <v>5971</v>
      </c>
      <c r="F2358" s="3">
        <v>37635</v>
      </c>
      <c r="G2358" s="3">
        <v>7762</v>
      </c>
      <c r="H2358" s="3">
        <v>26.110399999999998</v>
      </c>
      <c r="I2358" s="30">
        <v>447.25101000000001</v>
      </c>
      <c r="J2358" s="30">
        <v>447.25012299999997</v>
      </c>
      <c r="K2358" s="30">
        <v>8.8999999999999995E-4</v>
      </c>
      <c r="L2358" s="3">
        <v>2</v>
      </c>
      <c r="M2358" s="3">
        <v>2</v>
      </c>
      <c r="N2358" s="10">
        <f t="shared" si="252"/>
        <v>1</v>
      </c>
      <c r="O2358" s="35">
        <v>2</v>
      </c>
      <c r="P2358" s="17"/>
      <c r="Q2358" s="40">
        <v>893.49134000000004</v>
      </c>
      <c r="R2358" s="40">
        <v>447.24930999999998</v>
      </c>
      <c r="S2358" s="18">
        <f t="shared" si="253"/>
        <v>3.8010120128033567</v>
      </c>
      <c r="T2358" s="18">
        <f t="shared" si="254"/>
        <v>1.817778097843763</v>
      </c>
      <c r="U2358" s="18">
        <f t="shared" si="255"/>
        <v>0.64840793160035248</v>
      </c>
      <c r="V2358" s="30">
        <v>447.24959999999999</v>
      </c>
      <c r="W2358" s="3" t="s">
        <v>47</v>
      </c>
      <c r="Z2358" s="3" t="s">
        <v>48</v>
      </c>
      <c r="AA2358" s="3" t="s">
        <v>47</v>
      </c>
      <c r="AB2358" s="12" t="s">
        <v>47</v>
      </c>
      <c r="AF2358" s="3" t="s">
        <v>48</v>
      </c>
      <c r="AG2358" s="3" t="s">
        <v>48</v>
      </c>
      <c r="AH2358" s="3" t="s">
        <v>48</v>
      </c>
      <c r="AK2358" s="3" t="s">
        <v>52</v>
      </c>
      <c r="AL2358" s="3" t="s">
        <v>48</v>
      </c>
      <c r="AU2358" s="3">
        <v>0</v>
      </c>
      <c r="AV2358" s="3">
        <v>3</v>
      </c>
      <c r="AW2358" s="3">
        <v>1</v>
      </c>
      <c r="AX2358" s="3">
        <v>3</v>
      </c>
      <c r="AY2358" s="3">
        <v>100</v>
      </c>
      <c r="AZ2358" s="6" t="str">
        <f t="shared" si="256"/>
        <v>1792.2</v>
      </c>
      <c r="BC2358" s="12" t="s">
        <v>5459</v>
      </c>
      <c r="BJ2358" s="12">
        <f t="shared" si="257"/>
        <v>0</v>
      </c>
      <c r="BK2358" s="12">
        <f t="shared" si="258"/>
        <v>0</v>
      </c>
      <c r="CQ2358" s="3" t="str">
        <f>CONCATENATE(baseURL!$A$1,baseURL!$B$1,baseURL!$C$1,".",C2358,".",L2358,".pkl&amp;seq=",BC2358)</f>
        <v>http://proteomics.broadinstitute.org/millscripts/viewfeed.pl?side=xl&amp;cycle=1&amp;fixedMods=iaaC&amp;file=msdataSM/iPRG2012_nd/cpick_in/iPRG2012_nd.1792.2.2.pkl&amp;seq=FLQVMQK</v>
      </c>
    </row>
    <row r="2359" spans="1:95" x14ac:dyDescent="0.2">
      <c r="A2359" s="3">
        <v>1048</v>
      </c>
      <c r="B2359" s="2" t="s">
        <v>5460</v>
      </c>
      <c r="C2359" s="2" t="s">
        <v>5461</v>
      </c>
      <c r="D2359" s="3">
        <v>5975</v>
      </c>
      <c r="E2359" s="3">
        <v>5972</v>
      </c>
      <c r="F2359" s="3">
        <v>37636</v>
      </c>
      <c r="G2359" s="3">
        <v>7763</v>
      </c>
      <c r="H2359" s="3">
        <v>26.113700000000001</v>
      </c>
      <c r="I2359" s="30">
        <v>465.58670000000001</v>
      </c>
      <c r="J2359" s="30">
        <v>465.58670189999998</v>
      </c>
      <c r="K2359" s="30">
        <v>0</v>
      </c>
      <c r="L2359" s="3">
        <v>3</v>
      </c>
      <c r="M2359" s="3">
        <v>0</v>
      </c>
      <c r="N2359" s="10">
        <f t="shared" si="252"/>
        <v>1</v>
      </c>
      <c r="O2359" s="35">
        <v>3</v>
      </c>
      <c r="P2359" s="17"/>
      <c r="Q2359" s="40">
        <v>1394.74605</v>
      </c>
      <c r="R2359" s="40">
        <v>465.58686999999998</v>
      </c>
      <c r="S2359" s="18">
        <f t="shared" si="253"/>
        <v>-0.36513057159171003</v>
      </c>
      <c r="T2359" s="18">
        <f t="shared" si="254"/>
        <v>-0.36104970055583741</v>
      </c>
      <c r="U2359" s="18">
        <f t="shared" si="255"/>
        <v>-0.7946959500282611</v>
      </c>
      <c r="V2359" s="30">
        <v>465.5865</v>
      </c>
      <c r="W2359" s="3" t="s">
        <v>47</v>
      </c>
      <c r="AA2359" s="3" t="s">
        <v>47</v>
      </c>
      <c r="AB2359" s="12" t="s">
        <v>48</v>
      </c>
      <c r="AC2359" s="3" t="s">
        <v>47</v>
      </c>
      <c r="AF2359" s="3" t="s">
        <v>48</v>
      </c>
      <c r="AG2359" s="3" t="s">
        <v>48</v>
      </c>
      <c r="AH2359" s="3" t="s">
        <v>48</v>
      </c>
      <c r="AK2359" s="3" t="s">
        <v>52</v>
      </c>
      <c r="AL2359" s="3" t="s">
        <v>52</v>
      </c>
      <c r="AM2359" s="3" t="s">
        <v>48</v>
      </c>
      <c r="AO2359" s="3" t="s">
        <v>48</v>
      </c>
      <c r="AU2359" s="3">
        <v>0</v>
      </c>
      <c r="AV2359" s="3">
        <v>3</v>
      </c>
      <c r="AW2359" s="3">
        <v>1</v>
      </c>
      <c r="AX2359" s="3">
        <v>3</v>
      </c>
      <c r="AY2359" s="3">
        <v>100</v>
      </c>
      <c r="AZ2359" s="6" t="str">
        <f t="shared" si="256"/>
        <v>1792.3</v>
      </c>
      <c r="BC2359" s="12" t="s">
        <v>5462</v>
      </c>
      <c r="BJ2359" s="12">
        <f t="shared" si="257"/>
        <v>0</v>
      </c>
      <c r="BK2359" s="12">
        <f t="shared" si="258"/>
        <v>0</v>
      </c>
      <c r="BN2359" s="3" t="s">
        <v>277</v>
      </c>
      <c r="BR2359" s="3" t="s">
        <v>277</v>
      </c>
      <c r="CQ2359" s="3" t="str">
        <f>CONCATENATE(baseURL!$A$1,baseURL!$B$1,baseURL!$C$1,".",C2359,".",L2359,".pkl&amp;seq=",BC2359,"&amp;varMods=Oxidation-M")</f>
        <v>http://proteomics.broadinstitute.org/millscripts/viewfeed.pl?side=xl&amp;cycle=1&amp;fixedMods=iaaC&amp;file=msdataSM/iPRG2012_nd/cpick_in/iPRG2012_nd.1792.3.3.pkl&amp;seq=mRLFASNEVLAK&amp;varMods=Oxidation-M</v>
      </c>
    </row>
    <row r="2360" spans="1:95" x14ac:dyDescent="0.2">
      <c r="A2360" s="3">
        <v>6873</v>
      </c>
      <c r="B2360" s="2" t="s">
        <v>5466</v>
      </c>
      <c r="C2360" s="2" t="s">
        <v>5467</v>
      </c>
      <c r="D2360" s="3">
        <v>5987</v>
      </c>
      <c r="E2360" s="3">
        <v>5984</v>
      </c>
      <c r="F2360" s="3">
        <v>37664</v>
      </c>
      <c r="G2360" s="3">
        <v>7776</v>
      </c>
      <c r="H2360" s="3">
        <v>26.142399999999999</v>
      </c>
      <c r="I2360" s="30">
        <v>611.81475</v>
      </c>
      <c r="J2360" s="30">
        <v>611.81538230000001</v>
      </c>
      <c r="K2360" s="30">
        <v>-6.3000000000000003E-4</v>
      </c>
      <c r="L2360" s="3">
        <v>2</v>
      </c>
      <c r="M2360" s="3">
        <v>2</v>
      </c>
      <c r="N2360" s="10">
        <f t="shared" si="252"/>
        <v>1</v>
      </c>
      <c r="O2360" s="35">
        <v>2</v>
      </c>
      <c r="P2360" s="17"/>
      <c r="Q2360" s="40">
        <v>1222.6235300000001</v>
      </c>
      <c r="R2360" s="40">
        <v>611.81539999999995</v>
      </c>
      <c r="S2360" s="18">
        <f t="shared" si="253"/>
        <v>-1.0624119627432123</v>
      </c>
      <c r="T2360" s="18">
        <f t="shared" si="254"/>
        <v>-2.8930294896047259E-2</v>
      </c>
      <c r="U2360" s="18">
        <f t="shared" si="255"/>
        <v>-0.32689598847919799</v>
      </c>
      <c r="V2360" s="30">
        <v>611.8152</v>
      </c>
      <c r="W2360" s="3" t="s">
        <v>47</v>
      </c>
      <c r="X2360" s="3" t="s">
        <v>47</v>
      </c>
      <c r="Y2360" s="3" t="s">
        <v>47</v>
      </c>
      <c r="Z2360" s="3" t="s">
        <v>52</v>
      </c>
      <c r="AA2360" s="3" t="s">
        <v>47</v>
      </c>
      <c r="AB2360" s="12" t="s">
        <v>47</v>
      </c>
      <c r="AC2360" s="3" t="s">
        <v>47</v>
      </c>
      <c r="AD2360" s="3" t="s">
        <v>47</v>
      </c>
      <c r="AE2360" s="3" t="s">
        <v>47</v>
      </c>
      <c r="AF2360" s="3" t="s">
        <v>47</v>
      </c>
      <c r="AG2360" s="3" t="s">
        <v>47</v>
      </c>
      <c r="AI2360" s="3" t="s">
        <v>47</v>
      </c>
      <c r="AK2360" s="3" t="s">
        <v>47</v>
      </c>
      <c r="AL2360" s="3" t="s">
        <v>52</v>
      </c>
      <c r="AM2360" s="3" t="s">
        <v>47</v>
      </c>
      <c r="AN2360" s="3" t="s">
        <v>47</v>
      </c>
      <c r="AO2360" s="3" t="s">
        <v>47</v>
      </c>
      <c r="AP2360" s="3" t="s">
        <v>48</v>
      </c>
      <c r="AU2360" s="3">
        <v>0</v>
      </c>
      <c r="AV2360" s="3">
        <v>15</v>
      </c>
      <c r="AW2360" s="3">
        <v>1</v>
      </c>
      <c r="AX2360" s="3">
        <v>15</v>
      </c>
      <c r="AY2360" s="3">
        <v>100</v>
      </c>
      <c r="AZ2360" s="6" t="str">
        <f t="shared" si="256"/>
        <v>1793.10</v>
      </c>
      <c r="BC2360" s="12" t="s">
        <v>5468</v>
      </c>
      <c r="BJ2360" s="12">
        <f t="shared" si="257"/>
        <v>0</v>
      </c>
      <c r="BK2360" s="12">
        <f t="shared" si="258"/>
        <v>0</v>
      </c>
      <c r="BN2360" s="3" t="s">
        <v>277</v>
      </c>
      <c r="BR2360" s="3" t="s">
        <v>277</v>
      </c>
      <c r="CQ2360" s="3" t="str">
        <f>CONCATENATE(baseURL!$A$1,baseURL!$B$1,baseURL!$C$1,".",C2360,".",L2360,".pkl&amp;seq=",BC2360,"&amp;varMods=Oxidation-M")</f>
        <v>http://proteomics.broadinstitute.org/millscripts/viewfeed.pl?side=xl&amp;cycle=1&amp;fixedMods=iaaC&amp;file=msdataSM/iPRG2012_nd/cpick_in/iPRG2012_nd.1793.10.2.pkl&amp;seq=LLTLEEEmTK&amp;varMods=Oxidation-M</v>
      </c>
    </row>
    <row r="2361" spans="1:95" x14ac:dyDescent="0.2">
      <c r="A2361" s="3">
        <v>1073</v>
      </c>
      <c r="B2361" s="2" t="s">
        <v>5469</v>
      </c>
      <c r="C2361" s="2" t="s">
        <v>5458</v>
      </c>
      <c r="D2361" s="3">
        <v>5980</v>
      </c>
      <c r="E2361" s="3">
        <v>5977</v>
      </c>
      <c r="F2361" s="3">
        <v>37657</v>
      </c>
      <c r="G2361" s="3">
        <v>7769</v>
      </c>
      <c r="H2361" s="3">
        <v>26.130700000000001</v>
      </c>
      <c r="I2361" s="30">
        <v>499.95801</v>
      </c>
      <c r="J2361" s="30">
        <v>499.95595780000002</v>
      </c>
      <c r="K2361" s="30">
        <v>2.0500000000000002E-3</v>
      </c>
      <c r="L2361" s="3">
        <v>3</v>
      </c>
      <c r="M2361" s="3">
        <v>3</v>
      </c>
      <c r="N2361" s="10">
        <f t="shared" si="252"/>
        <v>1</v>
      </c>
      <c r="O2361" s="35">
        <v>3</v>
      </c>
      <c r="P2361" s="17"/>
      <c r="Q2361" s="40">
        <v>1497.8496</v>
      </c>
      <c r="R2361" s="40">
        <v>499.95472000000001</v>
      </c>
      <c r="S2361" s="18">
        <f t="shared" si="253"/>
        <v>6.5805959387535884</v>
      </c>
      <c r="T2361" s="18">
        <f t="shared" si="254"/>
        <v>2.475824210665742</v>
      </c>
      <c r="U2361" s="18">
        <f t="shared" si="255"/>
        <v>2.3602137409096651</v>
      </c>
      <c r="V2361" s="30">
        <v>499.95589999999999</v>
      </c>
      <c r="W2361" s="3" t="s">
        <v>47</v>
      </c>
      <c r="AB2361" s="12" t="s">
        <v>47</v>
      </c>
      <c r="AC2361" s="3" t="s">
        <v>47</v>
      </c>
      <c r="AF2361" s="3" t="s">
        <v>47</v>
      </c>
      <c r="AG2361" s="3" t="s">
        <v>47</v>
      </c>
      <c r="AH2361" s="3" t="s">
        <v>48</v>
      </c>
      <c r="AK2361" s="3" t="s">
        <v>52</v>
      </c>
      <c r="AU2361" s="3">
        <v>0</v>
      </c>
      <c r="AV2361" s="3">
        <v>5</v>
      </c>
      <c r="AW2361" s="3">
        <v>1</v>
      </c>
      <c r="AX2361" s="3">
        <v>5</v>
      </c>
      <c r="AY2361" s="3">
        <v>100</v>
      </c>
      <c r="AZ2361" s="6" t="str">
        <f t="shared" si="256"/>
        <v>1793.3</v>
      </c>
      <c r="BB2361" s="12" t="s">
        <v>79</v>
      </c>
      <c r="BC2361" s="12" t="s">
        <v>5470</v>
      </c>
      <c r="BJ2361" s="12">
        <f t="shared" si="257"/>
        <v>0</v>
      </c>
      <c r="BK2361" s="12">
        <f t="shared" si="258"/>
        <v>0</v>
      </c>
      <c r="CQ2361" s="3" t="str">
        <f>CONCATENATE(baseURL!$A$1,baseURL!$B$1,"+Acetyl",baseURL!$C$1,".",C2361,".",L2361,".pkl&amp;seq=",BC2361)</f>
        <v>http://proteomics.broadinstitute.org/millscripts/viewfeed.pl?side=xl&amp;cycle=1&amp;fixedMods=iaaC+Acetyl&amp;file=msdataSM/iPRG2012_nd/cpick_in/iPRG2012_nd.1793.3.3.pkl&amp;seq=AGALENARKELKR</v>
      </c>
    </row>
    <row r="2362" spans="1:95" x14ac:dyDescent="0.2">
      <c r="A2362" s="3">
        <v>1225</v>
      </c>
      <c r="B2362" s="2" t="s">
        <v>5471</v>
      </c>
      <c r="C2362" s="2" t="s">
        <v>5472</v>
      </c>
      <c r="D2362" s="3">
        <v>5982</v>
      </c>
      <c r="E2362" s="3">
        <v>5979</v>
      </c>
      <c r="F2362" s="3">
        <v>37659</v>
      </c>
      <c r="G2362" s="3">
        <v>7771</v>
      </c>
      <c r="H2362" s="3">
        <v>26.134</v>
      </c>
      <c r="I2362" s="30">
        <v>505.22743000000003</v>
      </c>
      <c r="J2362" s="30">
        <v>505.2274251</v>
      </c>
      <c r="K2362" s="30">
        <v>0</v>
      </c>
      <c r="L2362" s="3">
        <v>3</v>
      </c>
      <c r="M2362" s="3">
        <v>0</v>
      </c>
      <c r="N2362" s="10">
        <f t="shared" si="252"/>
        <v>1</v>
      </c>
      <c r="O2362" s="35">
        <v>2</v>
      </c>
      <c r="P2362" s="17"/>
      <c r="Q2362" s="40">
        <v>1009.44862</v>
      </c>
      <c r="R2362" s="42">
        <v>505.22795000000002</v>
      </c>
      <c r="S2362" s="18">
        <f t="shared" si="253"/>
        <v>-1.0292383863452623</v>
      </c>
      <c r="T2362" s="18">
        <f t="shared" si="254"/>
        <v>-1.0389369788750991</v>
      </c>
      <c r="U2362" s="18">
        <f t="shared" si="255"/>
        <v>-1.0886175240947555</v>
      </c>
      <c r="V2362" s="30">
        <v>505.22739999999999</v>
      </c>
      <c r="Z2362" s="3" t="s">
        <v>47</v>
      </c>
      <c r="AA2362" s="3" t="s">
        <v>47</v>
      </c>
      <c r="AC2362" s="3" t="s">
        <v>47</v>
      </c>
      <c r="AE2362" s="3" t="s">
        <v>48</v>
      </c>
      <c r="AH2362" s="3" t="s">
        <v>48</v>
      </c>
      <c r="AI2362" s="3" t="s">
        <v>47</v>
      </c>
      <c r="AK2362" s="3" t="s">
        <v>52</v>
      </c>
      <c r="AL2362" s="3" t="s">
        <v>52</v>
      </c>
      <c r="AO2362" s="3" t="s">
        <v>48</v>
      </c>
      <c r="AU2362" s="3">
        <v>0</v>
      </c>
      <c r="AV2362" s="3">
        <v>4</v>
      </c>
      <c r="AW2362" s="3">
        <v>1</v>
      </c>
      <c r="AX2362" s="3">
        <v>4</v>
      </c>
      <c r="AY2362" s="3">
        <v>100</v>
      </c>
      <c r="AZ2362" s="6" t="str">
        <f t="shared" si="256"/>
        <v>1793.5</v>
      </c>
      <c r="BC2362" s="12" t="s">
        <v>5473</v>
      </c>
      <c r="BJ2362" s="12">
        <f t="shared" si="257"/>
        <v>0</v>
      </c>
      <c r="BK2362" s="12">
        <f t="shared" si="258"/>
        <v>0</v>
      </c>
      <c r="BP2362" s="3" t="s">
        <v>54</v>
      </c>
      <c r="BR2362" s="3" t="s">
        <v>54</v>
      </c>
      <c r="CQ2362" s="3" t="str">
        <f>CONCATENATE(baseURL!$A$1,baseURL!$B$1,baseURL!$C$1,".",C2362,".",L2362,".pkl&amp;seq=",BC2362,"&amp;varMods=Deamidated-N")</f>
        <v>http://proteomics.broadinstitute.org/millscripts/viewfeed.pl?side=xl&amp;cycle=1&amp;fixedMods=iaaC&amp;file=msdataSM/iPRG2012_nd/cpick_in/iPRG2012_nd.1793.5.3.pkl&amp;seq=QGFnGGSRW&amp;varMods=Deamidated-N</v>
      </c>
    </row>
    <row r="2363" spans="1:95" x14ac:dyDescent="0.2">
      <c r="A2363" s="3">
        <v>4792</v>
      </c>
      <c r="B2363" s="2" t="s">
        <v>5463</v>
      </c>
      <c r="C2363" s="2" t="s">
        <v>5464</v>
      </c>
      <c r="D2363" s="3">
        <v>5986</v>
      </c>
      <c r="E2363" s="3">
        <v>5983</v>
      </c>
      <c r="F2363" s="3">
        <v>37663</v>
      </c>
      <c r="G2363" s="3">
        <v>7775</v>
      </c>
      <c r="H2363" s="3">
        <v>26.140699999999999</v>
      </c>
      <c r="I2363" s="30">
        <v>591.30876999999998</v>
      </c>
      <c r="J2363" s="30">
        <v>591.30689749999999</v>
      </c>
      <c r="K2363" s="30">
        <v>1.8699999999999999E-3</v>
      </c>
      <c r="L2363" s="3">
        <v>2</v>
      </c>
      <c r="M2363" s="3">
        <v>2</v>
      </c>
      <c r="N2363" s="10">
        <f t="shared" si="252"/>
        <v>1</v>
      </c>
      <c r="O2363" s="35">
        <v>2</v>
      </c>
      <c r="P2363" s="17"/>
      <c r="Q2363" s="40">
        <v>1181.60618</v>
      </c>
      <c r="R2363" s="40">
        <v>591.30673000000002</v>
      </c>
      <c r="S2363" s="18">
        <f t="shared" si="253"/>
        <v>3.4499861010636605</v>
      </c>
      <c r="T2363" s="18">
        <f t="shared" si="254"/>
        <v>0.28327091757438155</v>
      </c>
      <c r="U2363" s="18">
        <f t="shared" si="255"/>
        <v>-0.21985205548538583</v>
      </c>
      <c r="V2363" s="30">
        <v>591.3066</v>
      </c>
      <c r="W2363" s="3" t="s">
        <v>47</v>
      </c>
      <c r="X2363" s="3" t="s">
        <v>47</v>
      </c>
      <c r="Y2363" s="3" t="s">
        <v>47</v>
      </c>
      <c r="Z2363" s="3" t="s">
        <v>47</v>
      </c>
      <c r="AA2363" s="3" t="s">
        <v>47</v>
      </c>
      <c r="AB2363" s="12" t="s">
        <v>47</v>
      </c>
      <c r="AC2363" s="3" t="s">
        <v>47</v>
      </c>
      <c r="AD2363" s="3" t="s">
        <v>47</v>
      </c>
      <c r="AE2363" s="3" t="s">
        <v>47</v>
      </c>
      <c r="AF2363" s="3" t="s">
        <v>47</v>
      </c>
      <c r="AG2363" s="3" t="s">
        <v>47</v>
      </c>
      <c r="AH2363" s="3" t="s">
        <v>47</v>
      </c>
      <c r="AI2363" s="3" t="s">
        <v>47</v>
      </c>
      <c r="AJ2363" s="3" t="s">
        <v>47</v>
      </c>
      <c r="AK2363" s="3" t="s">
        <v>48</v>
      </c>
      <c r="AL2363" s="3" t="s">
        <v>47</v>
      </c>
      <c r="AM2363" s="3" t="s">
        <v>47</v>
      </c>
      <c r="AN2363" s="3" t="s">
        <v>47</v>
      </c>
      <c r="AU2363" s="3">
        <v>0</v>
      </c>
      <c r="AV2363" s="3">
        <v>17</v>
      </c>
      <c r="AW2363" s="3">
        <v>1</v>
      </c>
      <c r="AX2363" s="3">
        <v>17</v>
      </c>
      <c r="AY2363" s="3">
        <v>100</v>
      </c>
      <c r="AZ2363" s="6" t="str">
        <f t="shared" si="256"/>
        <v>1793.9</v>
      </c>
      <c r="BC2363" s="12" t="s">
        <v>5465</v>
      </c>
      <c r="BJ2363" s="12">
        <f t="shared" si="257"/>
        <v>0</v>
      </c>
      <c r="BK2363" s="12">
        <f t="shared" si="258"/>
        <v>0</v>
      </c>
      <c r="CQ2363" s="3" t="str">
        <f>CONCATENATE(baseURL!$A$1,baseURL!$B$1,baseURL!$C$1,".",C2363,".",L2363,".pkl&amp;seq=",BC2363)</f>
        <v>http://proteomics.broadinstitute.org/millscripts/viewfeed.pl?side=xl&amp;cycle=1&amp;fixedMods=iaaC&amp;file=msdataSM/iPRG2012_nd/cpick_in/iPRG2012_nd.1793.9.2.pkl&amp;seq=ANDLGFNKFR</v>
      </c>
    </row>
    <row r="2364" spans="1:95" x14ac:dyDescent="0.2">
      <c r="A2364" s="3">
        <v>7481</v>
      </c>
      <c r="B2364" s="2" t="s">
        <v>5474</v>
      </c>
      <c r="C2364" s="2" t="s">
        <v>5471</v>
      </c>
      <c r="D2364" s="3">
        <v>5994</v>
      </c>
      <c r="E2364" s="3">
        <v>5991</v>
      </c>
      <c r="F2364" s="3">
        <v>37681</v>
      </c>
      <c r="G2364" s="3">
        <v>7784</v>
      </c>
      <c r="H2364" s="3">
        <v>26.159500000000001</v>
      </c>
      <c r="I2364" s="30">
        <v>459.58073999999999</v>
      </c>
      <c r="J2364" s="30">
        <v>459.57885290000002</v>
      </c>
      <c r="K2364" s="30">
        <v>1.89E-3</v>
      </c>
      <c r="L2364" s="3">
        <v>3</v>
      </c>
      <c r="M2364" s="3">
        <v>3</v>
      </c>
      <c r="N2364" s="10">
        <f t="shared" si="252"/>
        <v>1</v>
      </c>
      <c r="O2364" s="35">
        <v>3</v>
      </c>
      <c r="Q2364" s="40">
        <v>1433.7416900000001</v>
      </c>
      <c r="R2364" s="32">
        <v>459.57826</v>
      </c>
      <c r="S2364" s="18">
        <f t="shared" si="253"/>
        <v>5.3962517722038852</v>
      </c>
      <c r="T2364" s="18">
        <f t="shared" si="254"/>
        <v>1.2900958370291631</v>
      </c>
      <c r="U2364" s="18">
        <f t="shared" si="255"/>
        <v>0.52221791348297431</v>
      </c>
      <c r="V2364" s="30">
        <v>459.57850000000002</v>
      </c>
      <c r="W2364" s="3" t="s">
        <v>47</v>
      </c>
      <c r="AA2364" s="3" t="s">
        <v>48</v>
      </c>
      <c r="AB2364" s="12" t="s">
        <v>47</v>
      </c>
      <c r="AD2364" s="3" t="s">
        <v>47</v>
      </c>
      <c r="AH2364" s="3" t="s">
        <v>47</v>
      </c>
      <c r="AJ2364" s="3" t="s">
        <v>47</v>
      </c>
      <c r="AK2364" s="3" t="s">
        <v>47</v>
      </c>
      <c r="AL2364" s="3" t="s">
        <v>52</v>
      </c>
      <c r="AO2364" s="3" t="s">
        <v>47</v>
      </c>
      <c r="AU2364" s="3">
        <v>0</v>
      </c>
      <c r="AV2364" s="3">
        <v>7</v>
      </c>
      <c r="AW2364" s="3">
        <v>2</v>
      </c>
      <c r="AX2364" s="3">
        <v>6</v>
      </c>
      <c r="AY2364" s="3">
        <v>85.71</v>
      </c>
      <c r="AZ2364" s="6" t="str">
        <f t="shared" si="256"/>
        <v>1794.6</v>
      </c>
      <c r="BC2364" s="12" t="s">
        <v>20224</v>
      </c>
      <c r="BI2364" s="12" t="s">
        <v>594</v>
      </c>
      <c r="BJ2364" s="12">
        <f t="shared" si="257"/>
        <v>0</v>
      </c>
      <c r="BK2364" s="12">
        <f t="shared" si="258"/>
        <v>1</v>
      </c>
      <c r="BR2364" s="3" t="s">
        <v>594</v>
      </c>
      <c r="BZ2364" s="3" t="s">
        <v>20254</v>
      </c>
      <c r="CQ2364" s="3" t="str">
        <f>CONCATENATE(baseURL!$A$1,baseURL!$B$1,baseURL!$C$1,".",C2364,".",L2364,".pkl&amp;seq=",BC2364,"&amp;varMods=ReducedCys-C")</f>
        <v>http://proteomics.broadinstitute.org/millscripts/viewfeed.pl?side=xl&amp;cycle=1&amp;fixedMods=iaaC&amp;file=msdataSM/iPRG2012_nd/cpick_in/iPRG2012_nd.1794.6.3.pkl&amp;seq=LcDELATLQSKR&amp;varMods=ReducedCys-C</v>
      </c>
    </row>
    <row r="2365" spans="1:95" x14ac:dyDescent="0.2">
      <c r="A2365" s="3">
        <v>3647</v>
      </c>
      <c r="B2365" s="2" t="s">
        <v>5475</v>
      </c>
      <c r="C2365" s="2" t="s">
        <v>5476</v>
      </c>
      <c r="D2365" s="3">
        <v>5995</v>
      </c>
      <c r="E2365" s="3">
        <v>5992</v>
      </c>
      <c r="F2365" s="3">
        <v>37682</v>
      </c>
      <c r="G2365" s="3">
        <v>7785</v>
      </c>
      <c r="H2365" s="3">
        <v>26.161100000000001</v>
      </c>
      <c r="I2365" s="30">
        <v>462.27195</v>
      </c>
      <c r="J2365" s="30">
        <v>461.73496790000002</v>
      </c>
      <c r="K2365" s="30">
        <v>0.53698000000000001</v>
      </c>
      <c r="L2365" s="3">
        <v>3</v>
      </c>
      <c r="M2365" s="3">
        <v>2</v>
      </c>
      <c r="N2365" s="10">
        <f t="shared" si="252"/>
        <v>-1</v>
      </c>
      <c r="O2365" s="35">
        <v>2</v>
      </c>
      <c r="P2365" s="17"/>
      <c r="Q2365" s="40">
        <v>922.46286999999995</v>
      </c>
      <c r="R2365" s="40">
        <v>461.73507000000001</v>
      </c>
      <c r="S2365" s="18">
        <f t="shared" si="253"/>
        <v>1162.7446882039878</v>
      </c>
      <c r="T2365" s="18">
        <f t="shared" si="254"/>
        <v>-0.2211224717939084</v>
      </c>
      <c r="U2365" s="18">
        <f t="shared" si="255"/>
        <v>-1.0178997233350195</v>
      </c>
      <c r="V2365" s="30">
        <v>461.7346</v>
      </c>
      <c r="W2365" s="3" t="s">
        <v>47</v>
      </c>
      <c r="X2365" s="3" t="s">
        <v>47</v>
      </c>
      <c r="Y2365" s="3" t="s">
        <v>47</v>
      </c>
      <c r="Z2365" s="3" t="s">
        <v>47</v>
      </c>
      <c r="AA2365" s="3" t="s">
        <v>47</v>
      </c>
      <c r="AB2365" s="12" t="s">
        <v>47</v>
      </c>
      <c r="AC2365" s="3" t="s">
        <v>47</v>
      </c>
      <c r="AE2365" s="3" t="s">
        <v>47</v>
      </c>
      <c r="AF2365" s="3" t="s">
        <v>48</v>
      </c>
      <c r="AH2365" s="3" t="s">
        <v>48</v>
      </c>
      <c r="AI2365" s="3" t="s">
        <v>47</v>
      </c>
      <c r="AK2365" s="3" t="s">
        <v>48</v>
      </c>
      <c r="AL2365" s="3" t="s">
        <v>48</v>
      </c>
      <c r="AU2365" s="3">
        <v>0</v>
      </c>
      <c r="AV2365" s="3">
        <v>9</v>
      </c>
      <c r="AW2365" s="3">
        <v>1</v>
      </c>
      <c r="AX2365" s="3">
        <v>9</v>
      </c>
      <c r="AY2365" s="3">
        <v>100</v>
      </c>
      <c r="AZ2365" s="6" t="str">
        <f t="shared" si="256"/>
        <v>1794.7</v>
      </c>
      <c r="BC2365" s="12" t="s">
        <v>5369</v>
      </c>
      <c r="BJ2365" s="12">
        <f t="shared" si="257"/>
        <v>0</v>
      </c>
      <c r="BK2365" s="12">
        <f t="shared" si="258"/>
        <v>0</v>
      </c>
      <c r="CQ2365" s="3" t="str">
        <f>CONCATENATE(baseURL!$A$1,baseURL!$B$1,baseURL!$C$1,".",C2365,".",L2365,".pkl&amp;seq=",BC2365)</f>
        <v>http://proteomics.broadinstitute.org/millscripts/viewfeed.pl?side=xl&amp;cycle=1&amp;fixedMods=iaaC&amp;file=msdataSM/iPRG2012_nd/cpick_in/iPRG2012_nd.1794.7.3.pkl&amp;seq=AALTDFER</v>
      </c>
    </row>
    <row r="2366" spans="1:95" x14ac:dyDescent="0.2">
      <c r="A2366" s="3">
        <v>7560</v>
      </c>
      <c r="B2366" s="2" t="s">
        <v>5477</v>
      </c>
      <c r="C2366" s="2" t="s">
        <v>5478</v>
      </c>
      <c r="D2366" s="3">
        <v>6002</v>
      </c>
      <c r="E2366" s="3">
        <v>5999</v>
      </c>
      <c r="F2366" s="3">
        <v>37699</v>
      </c>
      <c r="G2366" s="3">
        <v>7793</v>
      </c>
      <c r="H2366" s="3">
        <v>26.1816</v>
      </c>
      <c r="I2366" s="30">
        <v>569.29579000000001</v>
      </c>
      <c r="J2366" s="30">
        <v>569.29675269999996</v>
      </c>
      <c r="K2366" s="30">
        <v>-9.6000000000000002E-4</v>
      </c>
      <c r="L2366" s="3">
        <v>2</v>
      </c>
      <c r="M2366" s="3">
        <v>2</v>
      </c>
      <c r="N2366" s="10">
        <f t="shared" si="252"/>
        <v>1</v>
      </c>
      <c r="O2366" s="35">
        <v>2</v>
      </c>
      <c r="P2366" s="17"/>
      <c r="Q2366" s="40">
        <v>1137.58736</v>
      </c>
      <c r="R2366" s="40">
        <v>569.29732000000001</v>
      </c>
      <c r="S2366" s="18">
        <f t="shared" si="253"/>
        <v>-2.6875236300119485</v>
      </c>
      <c r="T2366" s="18">
        <f t="shared" si="254"/>
        <v>-0.99649160487353561</v>
      </c>
      <c r="U2366" s="18">
        <f t="shared" si="255"/>
        <v>-1.0890618631864737</v>
      </c>
      <c r="V2366" s="30">
        <v>569.29669999999999</v>
      </c>
      <c r="W2366" s="3" t="s">
        <v>47</v>
      </c>
      <c r="X2366" s="3" t="s">
        <v>47</v>
      </c>
      <c r="Y2366" s="3" t="s">
        <v>47</v>
      </c>
      <c r="Z2366" s="3" t="s">
        <v>48</v>
      </c>
      <c r="AB2366" s="12" t="s">
        <v>48</v>
      </c>
      <c r="AC2366" s="3" t="s">
        <v>52</v>
      </c>
      <c r="AG2366" s="3" t="s">
        <v>48</v>
      </c>
      <c r="AH2366" s="3" t="s">
        <v>48</v>
      </c>
      <c r="AI2366" s="3" t="s">
        <v>52</v>
      </c>
      <c r="AL2366" s="3" t="s">
        <v>48</v>
      </c>
      <c r="AP2366" s="3" t="s">
        <v>52</v>
      </c>
      <c r="AU2366" s="3">
        <v>0</v>
      </c>
      <c r="AV2366" s="3">
        <v>3</v>
      </c>
      <c r="AW2366" s="3">
        <v>1</v>
      </c>
      <c r="AX2366" s="3">
        <v>3</v>
      </c>
      <c r="AY2366" s="3">
        <v>100</v>
      </c>
      <c r="AZ2366" s="6" t="str">
        <f t="shared" si="256"/>
        <v>1795.3</v>
      </c>
      <c r="BC2366" s="12" t="s">
        <v>5479</v>
      </c>
      <c r="BJ2366" s="12">
        <f t="shared" si="257"/>
        <v>0</v>
      </c>
      <c r="BK2366" s="12">
        <f t="shared" si="258"/>
        <v>0</v>
      </c>
      <c r="CQ2366" s="3" t="str">
        <f>CONCATENATE(baseURL!$A$1,baseURL!$B$1,baseURL!$C$1,".",C2366,".",L2366,".pkl&amp;seq=",BC2366)</f>
        <v>http://proteomics.broadinstitute.org/millscripts/viewfeed.pl?side=xl&amp;cycle=1&amp;fixedMods=iaaC&amp;file=msdataSM/iPRG2012_nd/cpick_in/iPRG2012_nd.1795.3.2.pkl&amp;seq=MFAPTKTWR</v>
      </c>
    </row>
    <row r="2367" spans="1:95" x14ac:dyDescent="0.2">
      <c r="A2367" s="3">
        <v>2824</v>
      </c>
      <c r="B2367" s="2" t="s">
        <v>5480</v>
      </c>
      <c r="C2367" s="2" t="s">
        <v>5481</v>
      </c>
      <c r="D2367" s="3">
        <v>6003</v>
      </c>
      <c r="E2367" s="3">
        <v>6000</v>
      </c>
      <c r="F2367" s="3">
        <v>37700</v>
      </c>
      <c r="G2367" s="3">
        <v>7794</v>
      </c>
      <c r="H2367" s="3">
        <v>26.184100000000001</v>
      </c>
      <c r="I2367" s="30">
        <v>571.84894999999995</v>
      </c>
      <c r="J2367" s="30">
        <v>571.84623520000002</v>
      </c>
      <c r="K2367" s="30">
        <v>2.7100000000000002E-3</v>
      </c>
      <c r="L2367" s="3">
        <v>2</v>
      </c>
      <c r="M2367" s="3">
        <v>2</v>
      </c>
      <c r="N2367" s="10">
        <f t="shared" si="252"/>
        <v>1</v>
      </c>
      <c r="O2367" s="35">
        <v>2</v>
      </c>
      <c r="P2367" s="17"/>
      <c r="Q2367" s="40">
        <v>1142.6891800000001</v>
      </c>
      <c r="R2367" s="40">
        <v>571.84822999999994</v>
      </c>
      <c r="S2367" s="18">
        <f t="shared" si="253"/>
        <v>1.2590753319305792</v>
      </c>
      <c r="T2367" s="18">
        <f t="shared" si="254"/>
        <v>-3.4883381555983139</v>
      </c>
      <c r="U2367" s="18">
        <f t="shared" si="255"/>
        <v>-3.5498929497266269</v>
      </c>
      <c r="V2367" s="30">
        <v>571.84619999999995</v>
      </c>
      <c r="W2367" s="3" t="s">
        <v>47</v>
      </c>
      <c r="Z2367" s="3" t="s">
        <v>47</v>
      </c>
      <c r="AA2367" s="3" t="s">
        <v>47</v>
      </c>
      <c r="AB2367" s="12" t="s">
        <v>47</v>
      </c>
      <c r="AC2367" s="3" t="s">
        <v>48</v>
      </c>
      <c r="AD2367" s="3" t="s">
        <v>47</v>
      </c>
      <c r="AE2367" s="3" t="s">
        <v>48</v>
      </c>
      <c r="AF2367" s="3" t="s">
        <v>48</v>
      </c>
      <c r="AI2367" s="3" t="s">
        <v>48</v>
      </c>
      <c r="AK2367" s="3" t="s">
        <v>52</v>
      </c>
      <c r="AL2367" s="3" t="s">
        <v>52</v>
      </c>
      <c r="AM2367" s="3" t="s">
        <v>52</v>
      </c>
      <c r="AP2367" s="3" t="s">
        <v>52</v>
      </c>
      <c r="AU2367" s="3">
        <v>0</v>
      </c>
      <c r="AV2367" s="3">
        <v>5</v>
      </c>
      <c r="AW2367" s="3">
        <v>1</v>
      </c>
      <c r="AX2367" s="3">
        <v>5</v>
      </c>
      <c r="AY2367" s="3">
        <v>100</v>
      </c>
      <c r="AZ2367" s="6" t="str">
        <f t="shared" si="256"/>
        <v>1795.4</v>
      </c>
      <c r="BC2367" s="12" t="s">
        <v>5408</v>
      </c>
      <c r="BJ2367" s="12">
        <f t="shared" si="257"/>
        <v>0</v>
      </c>
      <c r="BK2367" s="12">
        <f t="shared" si="258"/>
        <v>0</v>
      </c>
      <c r="CQ2367" s="3" t="str">
        <f>CONCATENATE(baseURL!$A$1,baseURL!$B$1,baseURL!$C$1,".",C2367,".",L2367,".pkl&amp;seq=",BC2367)</f>
        <v>http://proteomics.broadinstitute.org/millscripts/viewfeed.pl?side=xl&amp;cycle=1&amp;fixedMods=iaaC&amp;file=msdataSM/iPRG2012_nd/cpick_in/iPRG2012_nd.1795.4.2.pkl&amp;seq=RTSLLGTLGPK</v>
      </c>
    </row>
    <row r="2368" spans="1:95" x14ac:dyDescent="0.2">
      <c r="A2368" s="3">
        <v>3877</v>
      </c>
      <c r="B2368" s="2" t="s">
        <v>5482</v>
      </c>
      <c r="C2368" s="2" t="s">
        <v>5483</v>
      </c>
      <c r="D2368" s="3">
        <v>6005</v>
      </c>
      <c r="E2368" s="3">
        <v>6002</v>
      </c>
      <c r="F2368" s="3">
        <v>37702</v>
      </c>
      <c r="G2368" s="3">
        <v>7796</v>
      </c>
      <c r="H2368" s="3">
        <v>26.1891</v>
      </c>
      <c r="I2368" s="30">
        <v>600.33712000000003</v>
      </c>
      <c r="J2368" s="30">
        <v>600.33298969999998</v>
      </c>
      <c r="K2368" s="30">
        <v>4.13E-3</v>
      </c>
      <c r="L2368" s="3">
        <v>3</v>
      </c>
      <c r="M2368" s="3">
        <v>3</v>
      </c>
      <c r="N2368" s="10">
        <f t="shared" si="252"/>
        <v>1</v>
      </c>
      <c r="O2368" s="35">
        <v>3</v>
      </c>
      <c r="P2368" s="17"/>
      <c r="Q2368" s="40">
        <v>1798.9843800000001</v>
      </c>
      <c r="R2368" s="40">
        <v>600.33298000000002</v>
      </c>
      <c r="S2368" s="18">
        <f t="shared" si="253"/>
        <v>6.8961728539496425</v>
      </c>
      <c r="T2368" s="18">
        <f t="shared" si="254"/>
        <v>1.6157699622201614E-2</v>
      </c>
      <c r="U2368" s="18">
        <f t="shared" si="255"/>
        <v>-0.29983360234563666</v>
      </c>
      <c r="V2368" s="30">
        <v>600.33280000000002</v>
      </c>
      <c r="W2368" s="3" t="s">
        <v>47</v>
      </c>
      <c r="X2368" s="3" t="s">
        <v>47</v>
      </c>
      <c r="Y2368" s="3" t="s">
        <v>47</v>
      </c>
      <c r="Z2368" s="3" t="s">
        <v>47</v>
      </c>
      <c r="AA2368" s="3" t="s">
        <v>47</v>
      </c>
      <c r="AB2368" s="12" t="s">
        <v>47</v>
      </c>
      <c r="AC2368" s="3" t="s">
        <v>47</v>
      </c>
      <c r="AD2368" s="3" t="s">
        <v>47</v>
      </c>
      <c r="AE2368" s="3" t="s">
        <v>47</v>
      </c>
      <c r="AF2368" s="3" t="s">
        <v>48</v>
      </c>
      <c r="AG2368" s="3" t="s">
        <v>47</v>
      </c>
      <c r="AH2368" s="3" t="s">
        <v>47</v>
      </c>
      <c r="AJ2368" s="3" t="s">
        <v>47</v>
      </c>
      <c r="AL2368" s="3" t="s">
        <v>48</v>
      </c>
      <c r="AM2368" s="3" t="s">
        <v>48</v>
      </c>
      <c r="AO2368" s="3" t="s">
        <v>48</v>
      </c>
      <c r="AP2368" s="3" t="s">
        <v>48</v>
      </c>
      <c r="AU2368" s="3">
        <v>0</v>
      </c>
      <c r="AV2368" s="3">
        <v>12</v>
      </c>
      <c r="AW2368" s="3">
        <v>1</v>
      </c>
      <c r="AX2368" s="3">
        <v>12</v>
      </c>
      <c r="AY2368" s="3">
        <v>100</v>
      </c>
      <c r="AZ2368" s="6" t="str">
        <f t="shared" si="256"/>
        <v>1795.6</v>
      </c>
      <c r="BC2368" s="12" t="s">
        <v>5484</v>
      </c>
      <c r="BJ2368" s="12">
        <f t="shared" si="257"/>
        <v>1</v>
      </c>
      <c r="BK2368" s="12">
        <f t="shared" si="258"/>
        <v>0</v>
      </c>
      <c r="CQ2368" s="3" t="str">
        <f>CONCATENATE(baseURL!$A$1,baseURL!$B$1,baseURL!$C$1,".",C2368,".",L2368,".pkl&amp;seq=",BC2368)</f>
        <v>http://proteomics.broadinstitute.org/millscripts/viewfeed.pl?side=xl&amp;cycle=1&amp;fixedMods=iaaC&amp;file=msdataSM/iPRG2012_nd/cpick_in/iPRG2012_nd.1795.6.3.pkl&amp;seq=SVVLCNSTLKNHSLVK</v>
      </c>
    </row>
    <row r="2369" spans="1:101" x14ac:dyDescent="0.2">
      <c r="A2369" s="3">
        <v>1272</v>
      </c>
      <c r="B2369" s="2" t="s">
        <v>5485</v>
      </c>
      <c r="C2369" s="2" t="s">
        <v>5486</v>
      </c>
      <c r="D2369" s="3">
        <v>6008</v>
      </c>
      <c r="E2369" s="3">
        <v>6005</v>
      </c>
      <c r="F2369" s="3">
        <v>37719</v>
      </c>
      <c r="G2369" s="3">
        <v>7800</v>
      </c>
      <c r="H2369" s="3">
        <v>26.200399999999998</v>
      </c>
      <c r="I2369" s="30">
        <v>441.26364000000001</v>
      </c>
      <c r="J2369" s="30">
        <v>441.28190119999999</v>
      </c>
      <c r="K2369" s="30">
        <v>-1.8259999999999998E-2</v>
      </c>
      <c r="L2369" s="3">
        <v>2</v>
      </c>
      <c r="M2369" s="3">
        <v>2</v>
      </c>
      <c r="N2369" s="10">
        <f t="shared" si="252"/>
        <v>1</v>
      </c>
      <c r="O2369" s="35">
        <v>2</v>
      </c>
      <c r="P2369" s="17"/>
      <c r="Q2369" s="40">
        <v>881.55670999999995</v>
      </c>
      <c r="R2369" s="40">
        <v>441.28199000000001</v>
      </c>
      <c r="S2369" s="18">
        <f t="shared" si="253"/>
        <v>-41.583387529588713</v>
      </c>
      <c r="T2369" s="18">
        <f t="shared" si="254"/>
        <v>-0.20123186993093445</v>
      </c>
      <c r="U2369" s="18">
        <f t="shared" si="255"/>
        <v>-0.20395121949152178</v>
      </c>
      <c r="V2369" s="30">
        <v>441.28190000000001</v>
      </c>
      <c r="X2369" s="3" t="s">
        <v>47</v>
      </c>
      <c r="Y2369" s="3" t="s">
        <v>47</v>
      </c>
      <c r="Z2369" s="3" t="s">
        <v>47</v>
      </c>
      <c r="AE2369" s="3" t="s">
        <v>48</v>
      </c>
      <c r="AH2369" s="3" t="s">
        <v>48</v>
      </c>
      <c r="AL2369" s="3" t="s">
        <v>48</v>
      </c>
      <c r="AU2369" s="3">
        <v>0</v>
      </c>
      <c r="AV2369" s="3">
        <v>3</v>
      </c>
      <c r="AW2369" s="3">
        <v>1</v>
      </c>
      <c r="AX2369" s="3">
        <v>3</v>
      </c>
      <c r="AY2369" s="3">
        <v>100</v>
      </c>
      <c r="AZ2369" s="6" t="str">
        <f t="shared" si="256"/>
        <v>1796.2</v>
      </c>
      <c r="BC2369" s="12" t="s">
        <v>5487</v>
      </c>
      <c r="BJ2369" s="12">
        <f t="shared" si="257"/>
        <v>0</v>
      </c>
      <c r="BK2369" s="12">
        <f t="shared" si="258"/>
        <v>0</v>
      </c>
      <c r="CQ2369" s="3" t="str">
        <f>CONCATENATE(baseURL!$A$1,baseURL!$B$1,baseURL!$C$1,".",C2369,".",L2369,".pkl&amp;seq=",BC2369)</f>
        <v>http://proteomics.broadinstitute.org/millscripts/viewfeed.pl?side=xl&amp;cycle=1&amp;fixedMods=iaaC&amp;file=msdataSM/iPRG2012_nd/cpick_in/iPRG2012_nd.1796.2.2.pkl&amp;seq=VVVPQALR</v>
      </c>
    </row>
    <row r="2370" spans="1:101" x14ac:dyDescent="0.2">
      <c r="A2370" s="3">
        <v>4584</v>
      </c>
      <c r="B2370" s="2" t="s">
        <v>5488</v>
      </c>
      <c r="C2370" s="2" t="s">
        <v>5477</v>
      </c>
      <c r="D2370" s="3">
        <v>6010</v>
      </c>
      <c r="E2370" s="3">
        <v>6007</v>
      </c>
      <c r="F2370" s="3">
        <v>37721</v>
      </c>
      <c r="G2370" s="3">
        <v>7802</v>
      </c>
      <c r="H2370" s="3">
        <v>26.203700000000001</v>
      </c>
      <c r="I2370" s="30">
        <v>514.25957000000005</v>
      </c>
      <c r="J2370" s="30">
        <v>514.00489949999996</v>
      </c>
      <c r="K2370" s="30">
        <v>0.25467000000000001</v>
      </c>
      <c r="L2370" s="3">
        <v>4</v>
      </c>
      <c r="M2370" s="3">
        <v>4</v>
      </c>
      <c r="N2370" s="10">
        <f t="shared" ref="N2370:N2433" si="259">IF(AND(M2370&gt;0,L2370&gt;0), IF(M2370=L2370,1,-1), 1)</f>
        <v>1</v>
      </c>
      <c r="O2370" s="35">
        <v>4</v>
      </c>
      <c r="P2370" s="17"/>
      <c r="Q2370" s="40">
        <v>2052.99449</v>
      </c>
      <c r="R2370" s="40">
        <v>514.00408000000004</v>
      </c>
      <c r="S2370" s="18">
        <f t="shared" ref="S2370:S2433" si="260">1000000*(I2370-R2370)/R2370</f>
        <v>497.05831128812997</v>
      </c>
      <c r="T2370" s="18">
        <f t="shared" ref="T2370:T2433" si="261">1000000*(J2370-R2370)/R2370</f>
        <v>1.5943453209952749</v>
      </c>
      <c r="U2370" s="18">
        <f t="shared" ref="U2370:U2433" si="262">1000000*(V2370-R2370)/R2370</f>
        <v>1.20621610613009</v>
      </c>
      <c r="V2370" s="30">
        <v>514.00469999999996</v>
      </c>
      <c r="W2370" s="3" t="s">
        <v>47</v>
      </c>
      <c r="X2370" s="3" t="s">
        <v>47</v>
      </c>
      <c r="Y2370" s="3" t="s">
        <v>47</v>
      </c>
      <c r="Z2370" s="3" t="s">
        <v>47</v>
      </c>
      <c r="AA2370" s="3" t="s">
        <v>47</v>
      </c>
      <c r="AB2370" s="12" t="s">
        <v>47</v>
      </c>
      <c r="AC2370" s="3" t="s">
        <v>47</v>
      </c>
      <c r="AD2370" s="3" t="s">
        <v>47</v>
      </c>
      <c r="AE2370" s="3" t="s">
        <v>47</v>
      </c>
      <c r="AF2370" s="3" t="s">
        <v>47</v>
      </c>
      <c r="AG2370" s="3" t="s">
        <v>47</v>
      </c>
      <c r="AH2370" s="3" t="s">
        <v>47</v>
      </c>
      <c r="AI2370" s="3" t="s">
        <v>47</v>
      </c>
      <c r="AK2370" s="3" t="s">
        <v>47</v>
      </c>
      <c r="AL2370" s="3" t="s">
        <v>47</v>
      </c>
      <c r="AM2370" s="3" t="s">
        <v>47</v>
      </c>
      <c r="AU2370" s="3">
        <v>0</v>
      </c>
      <c r="AV2370" s="3">
        <v>16</v>
      </c>
      <c r="AW2370" s="3">
        <v>1</v>
      </c>
      <c r="AX2370" s="3">
        <v>16</v>
      </c>
      <c r="AY2370" s="3">
        <v>100</v>
      </c>
      <c r="AZ2370" s="6" t="str">
        <f t="shared" ref="AZ2370:AZ2433" si="263">HYPERLINK(CQ2370,C2370)</f>
        <v>1796.4</v>
      </c>
      <c r="BC2370" s="12" t="s">
        <v>5385</v>
      </c>
      <c r="BJ2370" s="12">
        <f t="shared" ref="BJ2370:BJ2433" si="264">LEN(BC2370)-LEN(SUBSTITUTE(BC2370,"C",""))</f>
        <v>0</v>
      </c>
      <c r="BK2370" s="12">
        <f t="shared" ref="BK2370:BK2433" si="265">LEN(BC2370)-LEN(SUBSTITUTE(BC2370,"c",""))</f>
        <v>0</v>
      </c>
      <c r="CQ2370" s="3" t="str">
        <f>CONCATENATE(baseURL!$A$1,baseURL!$B$1,baseURL!$C$1,".",C2370,".",L2370,".pkl&amp;seq=",BC2370)</f>
        <v>http://proteomics.broadinstitute.org/millscripts/viewfeed.pl?side=xl&amp;cycle=1&amp;fixedMods=iaaC&amp;file=msdataSM/iPRG2012_nd/cpick_in/iPRG2012_nd.1796.4.4.pkl&amp;seq=ADDHASVQLNVAKVDEEGR</v>
      </c>
    </row>
    <row r="2371" spans="1:101" x14ac:dyDescent="0.2">
      <c r="A2371" s="3">
        <v>4296</v>
      </c>
      <c r="B2371" s="2" t="s">
        <v>5491</v>
      </c>
      <c r="C2371" s="2" t="s">
        <v>5492</v>
      </c>
      <c r="D2371" s="3">
        <v>6014</v>
      </c>
      <c r="E2371" s="3">
        <v>6011</v>
      </c>
      <c r="F2371" s="3">
        <v>37725</v>
      </c>
      <c r="G2371" s="3">
        <v>7806</v>
      </c>
      <c r="H2371" s="3">
        <v>26.2104</v>
      </c>
      <c r="I2371" s="30">
        <v>649.35740999999996</v>
      </c>
      <c r="J2371" s="30">
        <v>649.36041139999998</v>
      </c>
      <c r="K2371" s="30">
        <v>-3.0000000000000001E-3</v>
      </c>
      <c r="L2371" s="3">
        <v>2</v>
      </c>
      <c r="M2371" s="3">
        <v>2</v>
      </c>
      <c r="N2371" s="10">
        <f t="shared" si="259"/>
        <v>1</v>
      </c>
      <c r="O2371" s="35">
        <v>2</v>
      </c>
      <c r="P2371" s="17"/>
      <c r="Q2371" s="40">
        <v>1297.7110399999999</v>
      </c>
      <c r="R2371" s="40">
        <v>649.35915999999997</v>
      </c>
      <c r="S2371" s="18">
        <f t="shared" si="260"/>
        <v>-2.6949646787387453</v>
      </c>
      <c r="T2371" s="18">
        <f t="shared" si="261"/>
        <v>1.9271307422551995</v>
      </c>
      <c r="U2371" s="18">
        <f t="shared" si="262"/>
        <v>1.6015790090480124</v>
      </c>
      <c r="V2371" s="30">
        <v>649.36019999999996</v>
      </c>
      <c r="W2371" s="3" t="s">
        <v>47</v>
      </c>
      <c r="X2371" s="3" t="s">
        <v>47</v>
      </c>
      <c r="Y2371" s="3" t="s">
        <v>47</v>
      </c>
      <c r="Z2371" s="3" t="s">
        <v>47</v>
      </c>
      <c r="AA2371" s="3" t="s">
        <v>48</v>
      </c>
      <c r="AB2371" s="12" t="s">
        <v>47</v>
      </c>
      <c r="AC2371" s="3" t="s">
        <v>47</v>
      </c>
      <c r="AD2371" s="3" t="s">
        <v>47</v>
      </c>
      <c r="AF2371" s="3" t="s">
        <v>47</v>
      </c>
      <c r="AG2371" s="3" t="s">
        <v>47</v>
      </c>
      <c r="AH2371" s="3" t="s">
        <v>47</v>
      </c>
      <c r="AI2371" s="3" t="s">
        <v>47</v>
      </c>
      <c r="AJ2371" s="3" t="s">
        <v>47</v>
      </c>
      <c r="AK2371" s="3" t="s">
        <v>52</v>
      </c>
      <c r="AL2371" s="3" t="s">
        <v>48</v>
      </c>
      <c r="AU2371" s="3">
        <v>0</v>
      </c>
      <c r="AV2371" s="3">
        <v>12</v>
      </c>
      <c r="AW2371" s="3">
        <v>1</v>
      </c>
      <c r="AX2371" s="3">
        <v>12</v>
      </c>
      <c r="AY2371" s="3">
        <v>100</v>
      </c>
      <c r="AZ2371" s="6" t="str">
        <f t="shared" si="263"/>
        <v>1796.8</v>
      </c>
      <c r="BC2371" s="12" t="s">
        <v>5069</v>
      </c>
      <c r="BJ2371" s="12">
        <f t="shared" si="264"/>
        <v>0</v>
      </c>
      <c r="BK2371" s="12">
        <f t="shared" si="265"/>
        <v>0</v>
      </c>
      <c r="CQ2371" s="3" t="str">
        <f>CONCATENATE(baseURL!$A$1,baseURL!$B$1,baseURL!$C$1,".",C2371,".",L2371,".pkl&amp;seq=",BC2371)</f>
        <v>http://proteomics.broadinstitute.org/millscripts/viewfeed.pl?side=xl&amp;cycle=1&amp;fixedMods=iaaC&amp;file=msdataSM/iPRG2012_nd/cpick_in/iPRG2012_nd.1796.8.2.pkl&amp;seq=AVGGEVGASAALAPK</v>
      </c>
      <c r="CV2371" s="7"/>
      <c r="CW2371" s="7"/>
    </row>
    <row r="2372" spans="1:101" x14ac:dyDescent="0.2">
      <c r="A2372" s="3">
        <v>264</v>
      </c>
      <c r="B2372" s="2" t="s">
        <v>5494</v>
      </c>
      <c r="C2372" s="2" t="s">
        <v>5495</v>
      </c>
      <c r="D2372" s="3">
        <v>6025</v>
      </c>
      <c r="E2372" s="3">
        <v>6022</v>
      </c>
      <c r="F2372" s="3">
        <v>37746</v>
      </c>
      <c r="G2372" s="3">
        <v>7818</v>
      </c>
      <c r="H2372" s="3">
        <v>26.236899999999999</v>
      </c>
      <c r="I2372" s="30">
        <v>583.28733999999997</v>
      </c>
      <c r="J2372" s="30">
        <v>582.75666049999995</v>
      </c>
      <c r="K2372" s="30">
        <v>0.53068000000000004</v>
      </c>
      <c r="L2372" s="3">
        <v>2</v>
      </c>
      <c r="M2372" s="3">
        <v>2</v>
      </c>
      <c r="N2372" s="10">
        <f t="shared" si="259"/>
        <v>1</v>
      </c>
      <c r="O2372" s="35">
        <v>2</v>
      </c>
      <c r="P2372" s="17"/>
      <c r="Q2372" s="40">
        <v>1165.56702</v>
      </c>
      <c r="R2372" s="40">
        <v>583.28715</v>
      </c>
      <c r="S2372" s="18">
        <f t="shared" si="260"/>
        <v>0.32574007497858209</v>
      </c>
      <c r="T2372" s="18">
        <f t="shared" si="261"/>
        <v>-909.48257646348668</v>
      </c>
      <c r="U2372" s="18">
        <f t="shared" si="262"/>
        <v>0.2571632170575795</v>
      </c>
      <c r="V2372" s="30">
        <v>583.28729999999996</v>
      </c>
      <c r="AD2372" s="3" t="s">
        <v>47</v>
      </c>
      <c r="AF2372" s="3" t="s">
        <v>47</v>
      </c>
      <c r="AG2372" s="3" t="s">
        <v>47</v>
      </c>
      <c r="AU2372" s="3">
        <v>0</v>
      </c>
      <c r="AV2372" s="3">
        <v>3</v>
      </c>
      <c r="AW2372" s="3">
        <v>1</v>
      </c>
      <c r="AX2372" s="3">
        <v>3</v>
      </c>
      <c r="AY2372" s="3">
        <v>100</v>
      </c>
      <c r="AZ2372" s="6" t="str">
        <f t="shared" si="263"/>
        <v>1797.8</v>
      </c>
      <c r="BC2372" s="12" t="s">
        <v>5496</v>
      </c>
      <c r="BJ2372" s="12">
        <f t="shared" si="264"/>
        <v>1</v>
      </c>
      <c r="BK2372" s="12">
        <f t="shared" si="265"/>
        <v>0</v>
      </c>
      <c r="CQ2372" s="3" t="str">
        <f>CONCATENATE(baseURL!$A$1,baseURL!$B$1,baseURL!$C$1,".",C2372,".",L2372,".pkl&amp;seq=",BC2372)</f>
        <v>http://proteomics.broadinstitute.org/millscripts/viewfeed.pl?side=xl&amp;cycle=1&amp;fixedMods=iaaC&amp;file=msdataSM/iPRG2012_nd/cpick_in/iPRG2012_nd.1797.8.2.pkl&amp;seq=CVVGENVNFK</v>
      </c>
    </row>
    <row r="2373" spans="1:101" x14ac:dyDescent="0.2">
      <c r="A2373" s="3">
        <v>2681</v>
      </c>
      <c r="B2373" s="2" t="s">
        <v>5493</v>
      </c>
      <c r="C2373" s="2" t="s">
        <v>5491</v>
      </c>
      <c r="D2373" s="3">
        <v>6026</v>
      </c>
      <c r="E2373" s="3">
        <v>6023</v>
      </c>
      <c r="F2373" s="3">
        <v>37747</v>
      </c>
      <c r="G2373" s="3">
        <v>7819</v>
      </c>
      <c r="H2373" s="3">
        <v>26.2394</v>
      </c>
      <c r="I2373" s="30">
        <v>952.93186000000003</v>
      </c>
      <c r="J2373" s="30">
        <v>952.92831550000005</v>
      </c>
      <c r="K2373" s="30">
        <v>3.5400000000000002E-3</v>
      </c>
      <c r="L2373" s="3">
        <v>2</v>
      </c>
      <c r="M2373" s="3">
        <v>2</v>
      </c>
      <c r="N2373" s="10">
        <f t="shared" si="259"/>
        <v>1</v>
      </c>
      <c r="O2373" s="35">
        <v>2</v>
      </c>
      <c r="P2373" s="17"/>
      <c r="Q2373" s="40">
        <v>1904.8508400000001</v>
      </c>
      <c r="R2373" s="40">
        <v>952.92906000000005</v>
      </c>
      <c r="S2373" s="18">
        <f t="shared" si="260"/>
        <v>2.9383089649708691</v>
      </c>
      <c r="T2373" s="18">
        <f t="shared" si="261"/>
        <v>-0.78127536586632274</v>
      </c>
      <c r="U2373" s="18">
        <f t="shared" si="262"/>
        <v>-0.9024806107838137</v>
      </c>
      <c r="V2373" s="30">
        <v>952.92819999999995</v>
      </c>
      <c r="W2373" s="3" t="s">
        <v>47</v>
      </c>
      <c r="Z2373" s="3" t="s">
        <v>47</v>
      </c>
      <c r="AA2373" s="3" t="s">
        <v>48</v>
      </c>
      <c r="AB2373" s="12" t="s">
        <v>47</v>
      </c>
      <c r="AC2373" s="3" t="s">
        <v>47</v>
      </c>
      <c r="AD2373" s="3" t="s">
        <v>47</v>
      </c>
      <c r="AE2373" s="3" t="s">
        <v>47</v>
      </c>
      <c r="AF2373" s="3" t="s">
        <v>47</v>
      </c>
      <c r="AG2373" s="3" t="s">
        <v>52</v>
      </c>
      <c r="AI2373" s="3" t="s">
        <v>47</v>
      </c>
      <c r="AJ2373" s="3" t="s">
        <v>47</v>
      </c>
      <c r="AL2373" s="3" t="s">
        <v>47</v>
      </c>
      <c r="AN2373" s="3" t="s">
        <v>47</v>
      </c>
      <c r="AU2373" s="3">
        <v>0</v>
      </c>
      <c r="AV2373" s="3">
        <v>11</v>
      </c>
      <c r="AW2373" s="3">
        <v>1</v>
      </c>
      <c r="AX2373" s="3">
        <v>11</v>
      </c>
      <c r="AY2373" s="3">
        <v>100</v>
      </c>
      <c r="AZ2373" s="6" t="str">
        <f t="shared" si="263"/>
        <v>1797.9</v>
      </c>
      <c r="BC2373" s="12" t="s">
        <v>5426</v>
      </c>
      <c r="BJ2373" s="12">
        <f t="shared" si="264"/>
        <v>0</v>
      </c>
      <c r="BK2373" s="12">
        <f t="shared" si="265"/>
        <v>0</v>
      </c>
      <c r="CQ2373" s="3" t="str">
        <f>CONCATENATE(baseURL!$A$1,baseURL!$B$1,baseURL!$C$1,".",C2373,".",L2373,".pkl&amp;seq=",BC2373)</f>
        <v>http://proteomics.broadinstitute.org/millscripts/viewfeed.pl?side=xl&amp;cycle=1&amp;fixedMods=iaaC&amp;file=msdataSM/iPRG2012_nd/cpick_in/iPRG2012_nd.1797.9.2.pkl&amp;seq=DYRPAEETEAQAEPVEA</v>
      </c>
    </row>
    <row r="2374" spans="1:101" x14ac:dyDescent="0.2">
      <c r="A2374" s="3">
        <v>1405</v>
      </c>
      <c r="B2374" s="2" t="s">
        <v>5497</v>
      </c>
      <c r="C2374" s="2" t="s">
        <v>5498</v>
      </c>
      <c r="D2374" s="3">
        <v>6027</v>
      </c>
      <c r="E2374" s="3">
        <v>6024</v>
      </c>
      <c r="F2374" s="3">
        <v>37760</v>
      </c>
      <c r="G2374" s="3">
        <v>7821</v>
      </c>
      <c r="H2374" s="3">
        <v>26.25</v>
      </c>
      <c r="I2374" s="30">
        <v>453.24097999999998</v>
      </c>
      <c r="J2374" s="30">
        <v>452.99083230000002</v>
      </c>
      <c r="K2374" s="30">
        <v>0.25014999999999998</v>
      </c>
      <c r="L2374" s="3">
        <v>2</v>
      </c>
      <c r="M2374" s="3">
        <v>4</v>
      </c>
      <c r="N2374" s="10">
        <f t="shared" si="259"/>
        <v>-1</v>
      </c>
      <c r="O2374" s="35">
        <v>4</v>
      </c>
      <c r="P2374" s="17"/>
      <c r="Q2374" s="40">
        <v>1808.93887</v>
      </c>
      <c r="R2374" s="40">
        <v>452.99016999999998</v>
      </c>
      <c r="S2374" s="18">
        <f t="shared" si="260"/>
        <v>553.67647381840834</v>
      </c>
      <c r="T2374" s="18">
        <f t="shared" si="261"/>
        <v>1.4620626316119056</v>
      </c>
      <c r="U2374" s="18">
        <f t="shared" si="262"/>
        <v>0.50773728720114042</v>
      </c>
      <c r="V2374" s="30">
        <v>452.99040000000002</v>
      </c>
      <c r="W2374" s="3" t="s">
        <v>47</v>
      </c>
      <c r="X2374" s="3" t="s">
        <v>47</v>
      </c>
      <c r="Y2374" s="3" t="s">
        <v>47</v>
      </c>
      <c r="Z2374" s="3" t="s">
        <v>47</v>
      </c>
      <c r="AA2374" s="3" t="s">
        <v>47</v>
      </c>
      <c r="AB2374" s="12" t="s">
        <v>52</v>
      </c>
      <c r="AF2374" s="3" t="s">
        <v>48</v>
      </c>
      <c r="AG2374" s="3" t="s">
        <v>52</v>
      </c>
      <c r="AK2374" s="3" t="s">
        <v>52</v>
      </c>
      <c r="AM2374" s="3" t="s">
        <v>48</v>
      </c>
      <c r="AU2374" s="3">
        <v>0</v>
      </c>
      <c r="AV2374" s="3">
        <v>5</v>
      </c>
      <c r="AW2374" s="3">
        <v>1</v>
      </c>
      <c r="AX2374" s="3">
        <v>5</v>
      </c>
      <c r="AY2374" s="3">
        <v>100</v>
      </c>
      <c r="AZ2374" s="6" t="str">
        <f t="shared" si="263"/>
        <v>1798.1</v>
      </c>
      <c r="BC2374" s="12" t="s">
        <v>5499</v>
      </c>
      <c r="BJ2374" s="12">
        <f t="shared" si="264"/>
        <v>0</v>
      </c>
      <c r="BK2374" s="12">
        <f t="shared" si="265"/>
        <v>0</v>
      </c>
      <c r="CQ2374" s="3" t="str">
        <f>CONCATENATE(baseURL!$A$1,baseURL!$B$1,baseURL!$C$1,".",C2374,".",L2374,".pkl&amp;seq=",BC2374)</f>
        <v>http://proteomics.broadinstitute.org/millscripts/viewfeed.pl?side=xl&amp;cycle=1&amp;fixedMods=iaaC&amp;file=msdataSM/iPRG2012_nd/cpick_in/iPRG2012_nd.1798.1.2.pkl&amp;seq=TDENGVAKGSFKDSLLK</v>
      </c>
    </row>
    <row r="2375" spans="1:101" x14ac:dyDescent="0.2">
      <c r="A2375" s="3">
        <v>1039</v>
      </c>
      <c r="B2375" s="2" t="s">
        <v>5500</v>
      </c>
      <c r="C2375" s="2" t="s">
        <v>5501</v>
      </c>
      <c r="D2375" s="3">
        <v>6028</v>
      </c>
      <c r="E2375" s="3">
        <v>6025</v>
      </c>
      <c r="F2375" s="3">
        <v>37761</v>
      </c>
      <c r="G2375" s="3">
        <v>7822</v>
      </c>
      <c r="H2375" s="3">
        <v>26.253299999999999</v>
      </c>
      <c r="I2375" s="30">
        <v>560.76729</v>
      </c>
      <c r="J2375" s="30">
        <v>560.76502249999999</v>
      </c>
      <c r="K2375" s="30">
        <v>2.2699999999999999E-3</v>
      </c>
      <c r="L2375" s="3">
        <v>4</v>
      </c>
      <c r="M2375" s="3">
        <v>2</v>
      </c>
      <c r="N2375" s="10">
        <f t="shared" si="259"/>
        <v>-1</v>
      </c>
      <c r="O2375" s="35">
        <v>2</v>
      </c>
      <c r="Q2375" s="37">
        <v>1120.5204000000001</v>
      </c>
      <c r="R2375" s="37">
        <v>560.76383999999996</v>
      </c>
      <c r="S2375" s="18">
        <f t="shared" si="260"/>
        <v>6.1523225178775327</v>
      </c>
      <c r="T2375" s="18">
        <f t="shared" si="261"/>
        <v>2.1087308340480297</v>
      </c>
      <c r="U2375" s="18">
        <f t="shared" si="262"/>
        <v>2.2469351804175486</v>
      </c>
      <c r="V2375" s="30">
        <v>560.76509999999996</v>
      </c>
      <c r="W2375" s="3" t="s">
        <v>47</v>
      </c>
      <c r="X2375" s="3" t="s">
        <v>65</v>
      </c>
      <c r="AA2375" s="3" t="s">
        <v>47</v>
      </c>
      <c r="AB2375" s="12" t="s">
        <v>47</v>
      </c>
      <c r="AC2375" s="3" t="s">
        <v>47</v>
      </c>
      <c r="AD2375" s="3" t="s">
        <v>65</v>
      </c>
      <c r="AG2375" s="3" t="s">
        <v>52</v>
      </c>
      <c r="AH2375" s="3" t="s">
        <v>48</v>
      </c>
      <c r="AI2375" s="3" t="s">
        <v>47</v>
      </c>
      <c r="AK2375" s="3" t="s">
        <v>52</v>
      </c>
      <c r="AO2375" s="3" t="s">
        <v>48</v>
      </c>
      <c r="AU2375" s="3">
        <v>2</v>
      </c>
      <c r="AV2375" s="3">
        <v>5</v>
      </c>
      <c r="AW2375" s="3">
        <v>2</v>
      </c>
      <c r="AX2375" s="3">
        <v>4</v>
      </c>
      <c r="AY2375" s="3">
        <v>80</v>
      </c>
      <c r="AZ2375" s="6" t="str">
        <f t="shared" si="263"/>
        <v>1798.2</v>
      </c>
      <c r="BC2375" s="12" t="s">
        <v>5502</v>
      </c>
      <c r="BI2375" s="12" t="s">
        <v>793</v>
      </c>
      <c r="BJ2375" s="12">
        <f t="shared" si="264"/>
        <v>0</v>
      </c>
      <c r="BK2375" s="12">
        <f t="shared" si="265"/>
        <v>1</v>
      </c>
      <c r="BR2375" s="3" t="s">
        <v>793</v>
      </c>
      <c r="BT2375" s="3" t="s">
        <v>5503</v>
      </c>
      <c r="BW2375" s="3" t="s">
        <v>5504</v>
      </c>
      <c r="BZ2375" s="3" t="s">
        <v>5505</v>
      </c>
      <c r="CQ2375" s="3" t="str">
        <f>CONCATENATE(baseURL!$A$1,baseURL!$B$1,baseURL!$C$1,".",C2375,".",L2375,".pkl&amp;seq=",BC2375,"&amp;varMods=pyroCys-C")</f>
        <v>http://proteomics.broadinstitute.org/millscripts/viewfeed.pl?side=xl&amp;cycle=1&amp;fixedMods=iaaC&amp;file=msdataSM/iPRG2012_nd/cpick_in/iPRG2012_nd.1798.2.4.pkl&amp;seq=cRQEFLER&amp;varMods=pyroCys-C</v>
      </c>
    </row>
    <row r="2376" spans="1:101" x14ac:dyDescent="0.2">
      <c r="A2376" s="3">
        <v>745</v>
      </c>
      <c r="B2376" s="2" t="s">
        <v>5506</v>
      </c>
      <c r="C2376" s="2" t="s">
        <v>5507</v>
      </c>
      <c r="D2376" s="3">
        <v>6029</v>
      </c>
      <c r="E2376" s="3">
        <v>6026</v>
      </c>
      <c r="F2376" s="3">
        <v>37762</v>
      </c>
      <c r="G2376" s="3">
        <v>7823</v>
      </c>
      <c r="H2376" s="3">
        <v>26.256599999999999</v>
      </c>
      <c r="I2376" s="30">
        <v>570.61972000000003</v>
      </c>
      <c r="J2376" s="30">
        <v>570.61736489999998</v>
      </c>
      <c r="K2376" s="30">
        <v>2.3600000000000001E-3</v>
      </c>
      <c r="L2376" s="3">
        <v>3</v>
      </c>
      <c r="M2376" s="3">
        <v>3</v>
      </c>
      <c r="N2376" s="10">
        <f t="shared" si="259"/>
        <v>1</v>
      </c>
      <c r="O2376" s="35">
        <v>3</v>
      </c>
      <c r="P2376" s="17"/>
      <c r="Q2376" s="40">
        <v>1709.8356900000001</v>
      </c>
      <c r="R2376" s="32">
        <v>570.61675000000002</v>
      </c>
      <c r="S2376" s="18">
        <f t="shared" si="260"/>
        <v>5.2048945286040098</v>
      </c>
      <c r="T2376" s="18">
        <f t="shared" si="261"/>
        <v>1.0776059412198498</v>
      </c>
      <c r="U2376" s="18">
        <f t="shared" si="262"/>
        <v>0.78862038312181959</v>
      </c>
      <c r="V2376" s="30">
        <v>570.61720000000003</v>
      </c>
      <c r="W2376" s="3" t="s">
        <v>47</v>
      </c>
      <c r="AB2376" s="12" t="s">
        <v>52</v>
      </c>
      <c r="AC2376" s="3" t="s">
        <v>52</v>
      </c>
      <c r="AD2376" s="3" t="s">
        <v>47</v>
      </c>
      <c r="AE2376" s="3" t="s">
        <v>47</v>
      </c>
      <c r="AF2376" s="3" t="s">
        <v>48</v>
      </c>
      <c r="AH2376" s="3" t="s">
        <v>52</v>
      </c>
      <c r="AU2376" s="3">
        <v>0</v>
      </c>
      <c r="AV2376" s="3">
        <v>3</v>
      </c>
      <c r="AW2376" s="3">
        <v>2</v>
      </c>
      <c r="AX2376" s="3">
        <v>2</v>
      </c>
      <c r="AY2376" s="3">
        <v>66.67</v>
      </c>
      <c r="AZ2376" s="6" t="str">
        <f t="shared" si="263"/>
        <v>1798.3</v>
      </c>
      <c r="BC2376" s="12" t="s">
        <v>5508</v>
      </c>
      <c r="BJ2376" s="12">
        <f t="shared" si="264"/>
        <v>0</v>
      </c>
      <c r="BK2376" s="12">
        <f t="shared" si="265"/>
        <v>0</v>
      </c>
      <c r="BM2376" s="3" t="s">
        <v>162</v>
      </c>
      <c r="BR2376" s="3" t="s">
        <v>162</v>
      </c>
      <c r="BZ2376" s="3" t="s">
        <v>5509</v>
      </c>
      <c r="CQ2376" s="3" t="str">
        <f>CONCATENATE(baseURL!$A$1,baseURL!$B$1,baseURL!$C$1,".",C2376,".",L2376,".pkl&amp;seq=",BC2376,"&amp;varMods=Sodiated-E")</f>
        <v>http://proteomics.broadinstitute.org/millscripts/viewfeed.pl?side=xl&amp;cycle=1&amp;fixedMods=iaaC&amp;file=msdataSM/iPRG2012_nd/cpick_in/iPRG2012_nd.1798.3.3.pkl&amp;seq=LQETNPEeVPKFEK&amp;varMods=Sodiated-E</v>
      </c>
    </row>
    <row r="2377" spans="1:101" x14ac:dyDescent="0.2">
      <c r="A2377" s="3">
        <v>7164</v>
      </c>
      <c r="B2377" s="2" t="s">
        <v>5510</v>
      </c>
      <c r="C2377" s="2" t="s">
        <v>5511</v>
      </c>
      <c r="D2377" s="3">
        <v>6031</v>
      </c>
      <c r="E2377" s="3">
        <v>6028</v>
      </c>
      <c r="F2377" s="3">
        <v>37764</v>
      </c>
      <c r="G2377" s="3">
        <v>7825</v>
      </c>
      <c r="H2377" s="3">
        <v>26.263300000000001</v>
      </c>
      <c r="I2377" s="30">
        <v>650.81278999999995</v>
      </c>
      <c r="J2377" s="30">
        <v>650.81617830000005</v>
      </c>
      <c r="K2377" s="30">
        <v>-3.3899999999999998E-3</v>
      </c>
      <c r="L2377" s="3">
        <v>2</v>
      </c>
      <c r="M2377" s="3">
        <v>2</v>
      </c>
      <c r="N2377" s="10">
        <f t="shared" si="259"/>
        <v>1</v>
      </c>
      <c r="O2377" s="35">
        <v>2</v>
      </c>
      <c r="P2377" s="17"/>
      <c r="Q2377" s="40">
        <v>1300.61681</v>
      </c>
      <c r="R2377" s="40">
        <v>650.81204000000002</v>
      </c>
      <c r="S2377" s="18">
        <f t="shared" si="260"/>
        <v>1.1524064612041003</v>
      </c>
      <c r="T2377" s="18">
        <f t="shared" si="261"/>
        <v>6.3586715452012141</v>
      </c>
      <c r="U2377" s="18">
        <f t="shared" si="262"/>
        <v>6.3920145053803834</v>
      </c>
      <c r="V2377" s="30">
        <v>650.81619999999998</v>
      </c>
      <c r="X2377" s="3" t="s">
        <v>47</v>
      </c>
      <c r="Y2377" s="3" t="s">
        <v>47</v>
      </c>
      <c r="AA2377" s="3" t="s">
        <v>47</v>
      </c>
      <c r="AB2377" s="12" t="s">
        <v>47</v>
      </c>
      <c r="AC2377" s="3" t="s">
        <v>52</v>
      </c>
      <c r="AD2377" s="3" t="s">
        <v>47</v>
      </c>
      <c r="AF2377" s="3" t="s">
        <v>48</v>
      </c>
      <c r="AG2377" s="3" t="s">
        <v>47</v>
      </c>
      <c r="AH2377" s="3" t="s">
        <v>47</v>
      </c>
      <c r="AK2377" s="3" t="s">
        <v>48</v>
      </c>
      <c r="AL2377" s="3" t="s">
        <v>48</v>
      </c>
      <c r="AM2377" s="3" t="s">
        <v>47</v>
      </c>
      <c r="AU2377" s="3">
        <v>0</v>
      </c>
      <c r="AV2377" s="3">
        <v>8</v>
      </c>
      <c r="AW2377" s="3">
        <v>1</v>
      </c>
      <c r="AX2377" s="3">
        <v>8</v>
      </c>
      <c r="AY2377" s="3">
        <v>100</v>
      </c>
      <c r="AZ2377" s="6" t="str">
        <f t="shared" si="263"/>
        <v>1798.5</v>
      </c>
      <c r="BC2377" s="12" t="s">
        <v>5512</v>
      </c>
      <c r="BJ2377" s="12">
        <f t="shared" si="264"/>
        <v>0</v>
      </c>
      <c r="BK2377" s="12">
        <f t="shared" si="265"/>
        <v>0</v>
      </c>
      <c r="CQ2377" s="3" t="str">
        <f>CONCATENATE(baseURL!$A$1,baseURL!$B$1,baseURL!$C$1,".",C2377,".",L2377,".pkl&amp;seq=",BC2377)</f>
        <v>http://proteomics.broadinstitute.org/millscripts/viewfeed.pl?side=xl&amp;cycle=1&amp;fixedMods=iaaC&amp;file=msdataSM/iPRG2012_nd/cpick_in/iPRG2012_nd.1798.5.2.pkl&amp;seq=TFLTQGAYEDR</v>
      </c>
      <c r="CV2377" s="7"/>
      <c r="CW2377" s="7"/>
    </row>
    <row r="2378" spans="1:101" x14ac:dyDescent="0.2">
      <c r="A2378" s="3">
        <v>7538</v>
      </c>
      <c r="B2378" s="2" t="s">
        <v>5513</v>
      </c>
      <c r="C2378" s="2" t="s">
        <v>5497</v>
      </c>
      <c r="D2378" s="3">
        <v>6033</v>
      </c>
      <c r="E2378" s="3">
        <v>6030</v>
      </c>
      <c r="F2378" s="3">
        <v>37782</v>
      </c>
      <c r="G2378" s="3">
        <v>7828</v>
      </c>
      <c r="H2378" s="3">
        <v>26.275600000000001</v>
      </c>
      <c r="I2378" s="30">
        <v>418.22606999999999</v>
      </c>
      <c r="J2378" s="30">
        <v>417.97691320000001</v>
      </c>
      <c r="K2378" s="30">
        <v>0.24915999999999999</v>
      </c>
      <c r="L2378" s="3">
        <v>4</v>
      </c>
      <c r="M2378" s="3">
        <v>4</v>
      </c>
      <c r="N2378" s="10">
        <f t="shared" si="259"/>
        <v>1</v>
      </c>
      <c r="O2378" s="35">
        <v>4</v>
      </c>
      <c r="P2378" s="17"/>
      <c r="Q2378" s="40">
        <v>1668.8816300000001</v>
      </c>
      <c r="R2378" s="40">
        <v>417.97586000000001</v>
      </c>
      <c r="S2378" s="18">
        <f t="shared" si="260"/>
        <v>598.62308794575222</v>
      </c>
      <c r="T2378" s="18">
        <f t="shared" si="261"/>
        <v>2.5197627441957953</v>
      </c>
      <c r="U2378" s="18">
        <f t="shared" si="262"/>
        <v>1.5311889064018458</v>
      </c>
      <c r="V2378" s="30">
        <v>417.97649999999999</v>
      </c>
      <c r="W2378" s="3" t="s">
        <v>47</v>
      </c>
      <c r="X2378" s="3" t="s">
        <v>47</v>
      </c>
      <c r="Y2378" s="3" t="s">
        <v>47</v>
      </c>
      <c r="Z2378" s="3" t="s">
        <v>48</v>
      </c>
      <c r="AB2378" s="12" t="s">
        <v>52</v>
      </c>
      <c r="AC2378" s="3" t="s">
        <v>52</v>
      </c>
      <c r="AG2378" s="3" t="s">
        <v>52</v>
      </c>
      <c r="AU2378" s="3">
        <v>0</v>
      </c>
      <c r="AV2378" s="3">
        <v>3</v>
      </c>
      <c r="AW2378" s="3">
        <v>1</v>
      </c>
      <c r="AX2378" s="3">
        <v>3</v>
      </c>
      <c r="AY2378" s="3">
        <v>100</v>
      </c>
      <c r="AZ2378" s="6" t="str">
        <f t="shared" si="263"/>
        <v>1799.2</v>
      </c>
      <c r="BC2378" s="12" t="s">
        <v>5514</v>
      </c>
      <c r="BJ2378" s="12">
        <f t="shared" si="264"/>
        <v>0</v>
      </c>
      <c r="BK2378" s="12">
        <f t="shared" si="265"/>
        <v>0</v>
      </c>
      <c r="BP2378" s="3" t="s">
        <v>54</v>
      </c>
      <c r="BR2378" s="3" t="s">
        <v>54</v>
      </c>
      <c r="CQ2378" s="3" t="str">
        <f>CONCATENATE(baseURL!$A$1,baseURL!$B$1,baseURL!$C$1,".",C2378,".",L2378,".pkl&amp;seq=",BC2378,"&amp;varMods=Deamidated-N")</f>
        <v>http://proteomics.broadinstitute.org/millscripts/viewfeed.pl?side=xl&amp;cycle=1&amp;fixedMods=iaaC&amp;file=msdataSM/iPRG2012_nd/cpick_in/iPRG2012_nd.1799.2.4.pkl&amp;seq=YVVLASHLGRPnGER&amp;varMods=Deamidated-N</v>
      </c>
    </row>
    <row r="2379" spans="1:101" x14ac:dyDescent="0.2">
      <c r="A2379" s="3">
        <v>1116</v>
      </c>
      <c r="B2379" s="2" t="s">
        <v>5515</v>
      </c>
      <c r="C2379" s="2" t="s">
        <v>5506</v>
      </c>
      <c r="D2379" s="3">
        <v>6035</v>
      </c>
      <c r="E2379" s="3">
        <v>6032</v>
      </c>
      <c r="F2379" s="3">
        <v>37784</v>
      </c>
      <c r="G2379" s="3">
        <v>7830</v>
      </c>
      <c r="H2379" s="3">
        <v>26.2806</v>
      </c>
      <c r="I2379" s="30">
        <v>532.28200000000004</v>
      </c>
      <c r="J2379" s="30">
        <v>532.27931439999998</v>
      </c>
      <c r="K2379" s="30">
        <v>2.6900000000000001E-3</v>
      </c>
      <c r="L2379" s="3">
        <v>3</v>
      </c>
      <c r="M2379" s="3">
        <v>3</v>
      </c>
      <c r="N2379" s="10">
        <f t="shared" si="259"/>
        <v>1</v>
      </c>
      <c r="O2379" s="35">
        <v>3</v>
      </c>
      <c r="P2379" s="17"/>
      <c r="Q2379" s="40">
        <v>1594.82575</v>
      </c>
      <c r="R2379" s="40">
        <v>532.28009999999995</v>
      </c>
      <c r="S2379" s="18">
        <f t="shared" si="260"/>
        <v>3.5695491905323822</v>
      </c>
      <c r="T2379" s="18">
        <f t="shared" si="261"/>
        <v>-1.4759146546563817</v>
      </c>
      <c r="U2379" s="18">
        <f t="shared" si="262"/>
        <v>-1.690839090173492</v>
      </c>
      <c r="V2379" s="30">
        <v>532.27919999999995</v>
      </c>
      <c r="W2379" s="3" t="s">
        <v>47</v>
      </c>
      <c r="Y2379" s="3" t="s">
        <v>47</v>
      </c>
      <c r="AA2379" s="3" t="s">
        <v>47</v>
      </c>
      <c r="AB2379" s="12" t="s">
        <v>47</v>
      </c>
      <c r="AC2379" s="3" t="s">
        <v>48</v>
      </c>
      <c r="AE2379" s="3" t="s">
        <v>47</v>
      </c>
      <c r="AF2379" s="3" t="s">
        <v>48</v>
      </c>
      <c r="AG2379" s="3" t="s">
        <v>48</v>
      </c>
      <c r="AH2379" s="3" t="s">
        <v>47</v>
      </c>
      <c r="AI2379" s="3" t="s">
        <v>48</v>
      </c>
      <c r="AK2379" s="3" t="s">
        <v>52</v>
      </c>
      <c r="AL2379" s="3" t="s">
        <v>52</v>
      </c>
      <c r="AM2379" s="3" t="s">
        <v>47</v>
      </c>
      <c r="AO2379" s="3" t="s">
        <v>47</v>
      </c>
      <c r="AP2379" s="3" t="s">
        <v>48</v>
      </c>
      <c r="AU2379" s="3">
        <v>0</v>
      </c>
      <c r="AV2379" s="3">
        <v>8</v>
      </c>
      <c r="AW2379" s="3">
        <v>1</v>
      </c>
      <c r="AX2379" s="3">
        <v>8</v>
      </c>
      <c r="AY2379" s="3">
        <v>100</v>
      </c>
      <c r="AZ2379" s="6" t="str">
        <f t="shared" si="263"/>
        <v>1799.4</v>
      </c>
      <c r="BC2379" s="12" t="s">
        <v>5516</v>
      </c>
      <c r="BJ2379" s="12">
        <f t="shared" si="264"/>
        <v>0</v>
      </c>
      <c r="BK2379" s="12">
        <f t="shared" si="265"/>
        <v>0</v>
      </c>
      <c r="BN2379" s="3" t="s">
        <v>277</v>
      </c>
      <c r="BR2379" s="3" t="s">
        <v>277</v>
      </c>
      <c r="CQ2379" s="3" t="str">
        <f>CONCATENATE(baseURL!$A$1,baseURL!$B$1,baseURL!$C$1,".",C2379,".",L2379,".pkl&amp;seq=",BC2379,"&amp;varMods=Oxidation-M")</f>
        <v>http://proteomics.broadinstitute.org/millscripts/viewfeed.pl?side=xl&amp;cycle=1&amp;fixedMods=iaaC&amp;file=msdataSM/iPRG2012_nd/cpick_in/iPRG2012_nd.1799.4.3.pkl&amp;seq=mKLNLSYPVNGSQK&amp;varMods=Oxidation-M</v>
      </c>
    </row>
    <row r="2380" spans="1:101" x14ac:dyDescent="0.2">
      <c r="A2380" s="3">
        <v>4109</v>
      </c>
      <c r="B2380" s="2" t="s">
        <v>5517</v>
      </c>
      <c r="C2380" s="2" t="s">
        <v>5518</v>
      </c>
      <c r="D2380" s="3">
        <v>6036</v>
      </c>
      <c r="E2380" s="3">
        <v>6033</v>
      </c>
      <c r="F2380" s="3">
        <v>37785</v>
      </c>
      <c r="G2380" s="3">
        <v>7831</v>
      </c>
      <c r="H2380" s="3">
        <v>26.283999999999999</v>
      </c>
      <c r="I2380" s="30">
        <v>547.94712000000004</v>
      </c>
      <c r="J2380" s="30">
        <v>547.94688559999997</v>
      </c>
      <c r="K2380" s="30">
        <v>2.3000000000000001E-4</v>
      </c>
      <c r="L2380" s="3">
        <v>0</v>
      </c>
      <c r="M2380" s="3">
        <v>3</v>
      </c>
      <c r="N2380" s="10">
        <f t="shared" si="259"/>
        <v>1</v>
      </c>
      <c r="O2380" s="35">
        <v>3</v>
      </c>
      <c r="P2380" s="17"/>
      <c r="Q2380" s="40">
        <v>1641.82311</v>
      </c>
      <c r="R2380" s="40">
        <v>547.94588999999996</v>
      </c>
      <c r="S2380" s="18">
        <f t="shared" si="260"/>
        <v>2.2447471958915139</v>
      </c>
      <c r="T2380" s="18">
        <f t="shared" si="261"/>
        <v>1.8169677301716771</v>
      </c>
      <c r="U2380" s="18">
        <f t="shared" si="262"/>
        <v>1.6607479254747115</v>
      </c>
      <c r="V2380" s="30">
        <v>547.94680000000005</v>
      </c>
      <c r="W2380" s="3" t="s">
        <v>47</v>
      </c>
      <c r="Y2380" s="3" t="s">
        <v>47</v>
      </c>
      <c r="Z2380" s="3" t="s">
        <v>47</v>
      </c>
      <c r="AA2380" s="3" t="s">
        <v>47</v>
      </c>
      <c r="AB2380" s="12" t="s">
        <v>47</v>
      </c>
      <c r="AC2380" s="3" t="s">
        <v>47</v>
      </c>
      <c r="AD2380" s="3" t="s">
        <v>47</v>
      </c>
      <c r="AE2380" s="3" t="s">
        <v>47</v>
      </c>
      <c r="AF2380" s="3" t="s">
        <v>47</v>
      </c>
      <c r="AG2380" s="3" t="s">
        <v>47</v>
      </c>
      <c r="AH2380" s="3" t="s">
        <v>47</v>
      </c>
      <c r="AI2380" s="3" t="s">
        <v>48</v>
      </c>
      <c r="AK2380" s="3" t="s">
        <v>47</v>
      </c>
      <c r="AL2380" s="3" t="s">
        <v>48</v>
      </c>
      <c r="AM2380" s="3" t="s">
        <v>47</v>
      </c>
      <c r="AU2380" s="3">
        <v>0</v>
      </c>
      <c r="AV2380" s="3">
        <v>13</v>
      </c>
      <c r="AW2380" s="3">
        <v>1</v>
      </c>
      <c r="AX2380" s="3">
        <v>13</v>
      </c>
      <c r="AY2380" s="3">
        <v>100</v>
      </c>
      <c r="AZ2380" s="6" t="str">
        <f t="shared" si="263"/>
        <v>1799.5</v>
      </c>
      <c r="BC2380" s="12" t="s">
        <v>5433</v>
      </c>
      <c r="BJ2380" s="12">
        <f t="shared" si="264"/>
        <v>0</v>
      </c>
      <c r="BK2380" s="12">
        <f t="shared" si="265"/>
        <v>0</v>
      </c>
      <c r="CQ2380" s="3" t="str">
        <f>CONCATENATE(baseURL!$A$1,baseURL!$B$1,baseURL!$C$1,".",C2380,".",L2380,".pkl&amp;seq=",BC2380)</f>
        <v>http://proteomics.broadinstitute.org/millscripts/viewfeed.pl?side=xl&amp;cycle=1&amp;fixedMods=iaaC&amp;file=msdataSM/iPRG2012_nd/cpick_in/iPRG2012_nd.1799.5.0.pkl&amp;seq=ELDQLYYKASQQR</v>
      </c>
    </row>
    <row r="2381" spans="1:101" x14ac:dyDescent="0.2">
      <c r="A2381" s="3">
        <v>6206</v>
      </c>
      <c r="B2381" s="2" t="s">
        <v>5519</v>
      </c>
      <c r="C2381" s="2" t="s">
        <v>5510</v>
      </c>
      <c r="D2381" s="3">
        <v>6037</v>
      </c>
      <c r="E2381" s="3">
        <v>6034</v>
      </c>
      <c r="F2381" s="3">
        <v>37786</v>
      </c>
      <c r="G2381" s="3">
        <v>7832</v>
      </c>
      <c r="H2381" s="3">
        <v>26.287299999999998</v>
      </c>
      <c r="I2381" s="30">
        <v>674.83326</v>
      </c>
      <c r="J2381" s="30">
        <v>674.8319381</v>
      </c>
      <c r="K2381" s="30">
        <v>1.32E-3</v>
      </c>
      <c r="L2381" s="3">
        <v>2</v>
      </c>
      <c r="M2381" s="3">
        <v>2</v>
      </c>
      <c r="N2381" s="10">
        <f t="shared" si="259"/>
        <v>1</v>
      </c>
      <c r="O2381" s="35">
        <v>2</v>
      </c>
      <c r="P2381" s="17"/>
      <c r="Q2381" s="40">
        <v>1348.6590699999999</v>
      </c>
      <c r="R2381" s="40">
        <v>674.83317</v>
      </c>
      <c r="S2381" s="18">
        <f t="shared" si="260"/>
        <v>0.13336629555441906</v>
      </c>
      <c r="T2381" s="18">
        <f t="shared" si="261"/>
        <v>-1.8254882165815918</v>
      </c>
      <c r="U2381" s="18">
        <f t="shared" si="262"/>
        <v>-1.437392296605835</v>
      </c>
      <c r="V2381" s="30">
        <v>674.83219999999994</v>
      </c>
      <c r="W2381" s="3" t="s">
        <v>47</v>
      </c>
      <c r="X2381" s="3" t="s">
        <v>47</v>
      </c>
      <c r="Y2381" s="3" t="s">
        <v>47</v>
      </c>
      <c r="Z2381" s="3" t="s">
        <v>47</v>
      </c>
      <c r="AA2381" s="3" t="s">
        <v>47</v>
      </c>
      <c r="AB2381" s="12" t="s">
        <v>47</v>
      </c>
      <c r="AC2381" s="3" t="s">
        <v>47</v>
      </c>
      <c r="AD2381" s="3" t="s">
        <v>47</v>
      </c>
      <c r="AE2381" s="3" t="s">
        <v>47</v>
      </c>
      <c r="AF2381" s="3" t="s">
        <v>47</v>
      </c>
      <c r="AG2381" s="3" t="s">
        <v>47</v>
      </c>
      <c r="AH2381" s="3" t="s">
        <v>47</v>
      </c>
      <c r="AI2381" s="3" t="s">
        <v>47</v>
      </c>
      <c r="AJ2381" s="3" t="s">
        <v>47</v>
      </c>
      <c r="AK2381" s="3" t="s">
        <v>47</v>
      </c>
      <c r="AL2381" s="3" t="s">
        <v>47</v>
      </c>
      <c r="AN2381" s="3" t="s">
        <v>47</v>
      </c>
      <c r="AU2381" s="3">
        <v>0</v>
      </c>
      <c r="AV2381" s="3">
        <v>17</v>
      </c>
      <c r="AW2381" s="3">
        <v>1</v>
      </c>
      <c r="AX2381" s="3">
        <v>17</v>
      </c>
      <c r="AY2381" s="3">
        <v>100</v>
      </c>
      <c r="AZ2381" s="6" t="str">
        <f t="shared" si="263"/>
        <v>1799.6</v>
      </c>
      <c r="BC2381" s="12" t="s">
        <v>5520</v>
      </c>
      <c r="BJ2381" s="12">
        <f t="shared" si="264"/>
        <v>0</v>
      </c>
      <c r="BK2381" s="12">
        <f t="shared" si="265"/>
        <v>0</v>
      </c>
      <c r="CQ2381" s="3" t="str">
        <f>CONCATENATE(baseURL!$A$1,baseURL!$B$1,baseURL!$C$1,".",C2381,".",L2381,".pkl&amp;seq=",BC2381)</f>
        <v>http://proteomics.broadinstitute.org/millscripts/viewfeed.pl?side=xl&amp;cycle=1&amp;fixedMods=iaaC&amp;file=msdataSM/iPRG2012_nd/cpick_in/iPRG2012_nd.1799.6.2.pkl&amp;seq=ATVLTDDELESR</v>
      </c>
    </row>
    <row r="2382" spans="1:101" x14ac:dyDescent="0.2">
      <c r="A2382" s="3">
        <v>1344</v>
      </c>
      <c r="B2382" s="2" t="s">
        <v>5524</v>
      </c>
      <c r="C2382" s="2" t="s">
        <v>5525</v>
      </c>
      <c r="D2382" s="3">
        <v>6039</v>
      </c>
      <c r="E2382" s="3">
        <v>6036</v>
      </c>
      <c r="F2382" s="3">
        <v>37803</v>
      </c>
      <c r="G2382" s="3">
        <v>7835</v>
      </c>
      <c r="H2382" s="3">
        <v>26.297899999999998</v>
      </c>
      <c r="I2382" s="30">
        <v>421.75698</v>
      </c>
      <c r="J2382" s="30">
        <v>421.75694629999998</v>
      </c>
      <c r="K2382" s="30">
        <v>3.0000000000000001E-5</v>
      </c>
      <c r="L2382" s="3">
        <v>0</v>
      </c>
      <c r="M2382" s="3">
        <v>2</v>
      </c>
      <c r="N2382" s="10">
        <f t="shared" si="259"/>
        <v>1</v>
      </c>
      <c r="O2382" s="35">
        <v>2</v>
      </c>
      <c r="P2382" s="17"/>
      <c r="Q2382" s="40">
        <v>842.50942999999995</v>
      </c>
      <c r="R2382" s="40">
        <v>421.75835000000001</v>
      </c>
      <c r="S2382" s="18">
        <f t="shared" si="260"/>
        <v>-3.2483055759501407</v>
      </c>
      <c r="T2382" s="18">
        <f t="shared" si="261"/>
        <v>-3.3282091511069427</v>
      </c>
      <c r="U2382" s="18">
        <f t="shared" si="262"/>
        <v>-3.2008850565784477</v>
      </c>
      <c r="V2382" s="30">
        <v>421.75700000000001</v>
      </c>
      <c r="X2382" s="3" t="s">
        <v>47</v>
      </c>
      <c r="Y2382" s="3" t="s">
        <v>47</v>
      </c>
      <c r="Z2382" s="3" t="s">
        <v>48</v>
      </c>
      <c r="AA2382" s="3" t="s">
        <v>47</v>
      </c>
      <c r="AD2382" s="3" t="s">
        <v>47</v>
      </c>
      <c r="AE2382" s="3" t="s">
        <v>48</v>
      </c>
      <c r="AF2382" s="3" t="s">
        <v>48</v>
      </c>
      <c r="AG2382" s="3" t="s">
        <v>48</v>
      </c>
      <c r="AI2382" s="3" t="s">
        <v>47</v>
      </c>
      <c r="AL2382" s="3" t="s">
        <v>48</v>
      </c>
      <c r="AU2382" s="3">
        <v>0</v>
      </c>
      <c r="AV2382" s="3">
        <v>5</v>
      </c>
      <c r="AW2382" s="3">
        <v>1</v>
      </c>
      <c r="AX2382" s="3">
        <v>5</v>
      </c>
      <c r="AY2382" s="3">
        <v>100</v>
      </c>
      <c r="AZ2382" s="6" t="str">
        <f t="shared" si="263"/>
        <v>1800.2</v>
      </c>
      <c r="BC2382" s="12" t="s">
        <v>4707</v>
      </c>
      <c r="BJ2382" s="12">
        <f t="shared" si="264"/>
        <v>0</v>
      </c>
      <c r="BK2382" s="12">
        <f t="shared" si="265"/>
        <v>0</v>
      </c>
      <c r="CQ2382" s="3" t="str">
        <f>CONCATENATE(baseURL!$A$1,baseURL!$B$1,baseURL!$C$1,".",C2382,".",L2382,".pkl&amp;seq=",BC2382)</f>
        <v>http://proteomics.broadinstitute.org/millscripts/viewfeed.pl?side=xl&amp;cycle=1&amp;fixedMods=iaaC&amp;file=msdataSM/iPRG2012_nd/cpick_in/iPRG2012_nd.1800.2.0.pkl&amp;seq=VATVSLPR</v>
      </c>
    </row>
    <row r="2383" spans="1:101" x14ac:dyDescent="0.2">
      <c r="A2383" s="3">
        <v>6164</v>
      </c>
      <c r="B2383" s="2" t="s">
        <v>5526</v>
      </c>
      <c r="C2383" s="2" t="s">
        <v>5513</v>
      </c>
      <c r="D2383" s="3">
        <v>6040</v>
      </c>
      <c r="E2383" s="3">
        <v>6037</v>
      </c>
      <c r="F2383" s="3">
        <v>37804</v>
      </c>
      <c r="G2383" s="3">
        <v>7836</v>
      </c>
      <c r="H2383" s="3">
        <v>26.299600000000002</v>
      </c>
      <c r="I2383" s="30">
        <v>456.77920999999998</v>
      </c>
      <c r="J2383" s="30">
        <v>456.77868410000002</v>
      </c>
      <c r="K2383" s="30">
        <v>5.2999999999999998E-4</v>
      </c>
      <c r="L2383" s="3">
        <v>2</v>
      </c>
      <c r="M2383" s="3">
        <v>2</v>
      </c>
      <c r="N2383" s="10">
        <f t="shared" si="259"/>
        <v>1</v>
      </c>
      <c r="O2383" s="35">
        <v>2</v>
      </c>
      <c r="P2383" s="17"/>
      <c r="Q2383" s="40">
        <v>912.55128999999999</v>
      </c>
      <c r="R2383" s="40">
        <v>456.77928000000003</v>
      </c>
      <c r="S2383" s="18">
        <f t="shared" si="260"/>
        <v>-0.15324688118655613</v>
      </c>
      <c r="T2383" s="18">
        <f t="shared" si="261"/>
        <v>-1.3045688062022691</v>
      </c>
      <c r="U2383" s="18">
        <f t="shared" si="262"/>
        <v>-1.4886839876916287</v>
      </c>
      <c r="V2383" s="30">
        <v>456.77859999999998</v>
      </c>
      <c r="W2383" s="3" t="s">
        <v>47</v>
      </c>
      <c r="X2383" s="3" t="s">
        <v>47</v>
      </c>
      <c r="Y2383" s="3" t="s">
        <v>47</v>
      </c>
      <c r="Z2383" s="3" t="s">
        <v>47</v>
      </c>
      <c r="AA2383" s="3" t="s">
        <v>47</v>
      </c>
      <c r="AB2383" s="12" t="s">
        <v>47</v>
      </c>
      <c r="AC2383" s="3" t="s">
        <v>47</v>
      </c>
      <c r="AD2383" s="3" t="s">
        <v>47</v>
      </c>
      <c r="AE2383" s="3" t="s">
        <v>47</v>
      </c>
      <c r="AF2383" s="3" t="s">
        <v>47</v>
      </c>
      <c r="AG2383" s="3" t="s">
        <v>48</v>
      </c>
      <c r="AH2383" s="3" t="s">
        <v>47</v>
      </c>
      <c r="AI2383" s="3" t="s">
        <v>47</v>
      </c>
      <c r="AK2383" s="3" t="s">
        <v>47</v>
      </c>
      <c r="AL2383" s="3" t="s">
        <v>47</v>
      </c>
      <c r="AN2383" s="3" t="s">
        <v>47</v>
      </c>
      <c r="AU2383" s="3">
        <v>0</v>
      </c>
      <c r="AV2383" s="3">
        <v>15</v>
      </c>
      <c r="AW2383" s="3">
        <v>1</v>
      </c>
      <c r="AX2383" s="3">
        <v>15</v>
      </c>
      <c r="AY2383" s="3">
        <v>100</v>
      </c>
      <c r="AZ2383" s="6" t="str">
        <f t="shared" si="263"/>
        <v>1800.3</v>
      </c>
      <c r="BC2383" s="12" t="s">
        <v>5527</v>
      </c>
      <c r="BJ2383" s="12">
        <f t="shared" si="264"/>
        <v>0</v>
      </c>
      <c r="BK2383" s="12">
        <f t="shared" si="265"/>
        <v>0</v>
      </c>
      <c r="CQ2383" s="3" t="str">
        <f>CONCATENATE(baseURL!$A$1,baseURL!$B$1,baseURL!$C$1,".",C2383,".",L2383,".pkl&amp;seq=",BC2383)</f>
        <v>http://proteomics.broadinstitute.org/millscripts/viewfeed.pl?side=xl&amp;cycle=1&amp;fixedMods=iaaC&amp;file=msdataSM/iPRG2012_nd/cpick_in/iPRG2012_nd.1800.3.2.pkl&amp;seq=LVLVTDPR</v>
      </c>
    </row>
    <row r="2384" spans="1:101" x14ac:dyDescent="0.2">
      <c r="A2384" s="3">
        <v>3024</v>
      </c>
      <c r="B2384" s="2" t="s">
        <v>5528</v>
      </c>
      <c r="C2384" s="2" t="s">
        <v>5519</v>
      </c>
      <c r="D2384" s="3">
        <v>6044</v>
      </c>
      <c r="E2384" s="3">
        <v>6041</v>
      </c>
      <c r="F2384" s="3">
        <v>37808</v>
      </c>
      <c r="G2384" s="3">
        <v>7840</v>
      </c>
      <c r="H2384" s="3">
        <v>26.3062</v>
      </c>
      <c r="I2384" s="30">
        <v>575.94021999999995</v>
      </c>
      <c r="J2384" s="30">
        <v>575.78257069999995</v>
      </c>
      <c r="K2384" s="30">
        <v>0.15765000000000001</v>
      </c>
      <c r="L2384" s="3">
        <v>0</v>
      </c>
      <c r="M2384" s="3">
        <v>2</v>
      </c>
      <c r="N2384" s="10">
        <f t="shared" si="259"/>
        <v>1</v>
      </c>
      <c r="O2384" s="35">
        <v>2</v>
      </c>
      <c r="P2384" s="17"/>
      <c r="Q2384" s="40">
        <v>1150.5594900000001</v>
      </c>
      <c r="R2384" s="40">
        <v>575.78337999999997</v>
      </c>
      <c r="S2384" s="18">
        <f t="shared" si="260"/>
        <v>272.39410765900942</v>
      </c>
      <c r="T2384" s="18">
        <f t="shared" si="261"/>
        <v>-1.405563321425578</v>
      </c>
      <c r="U2384" s="18">
        <f t="shared" si="262"/>
        <v>-1.1809997016386051</v>
      </c>
      <c r="V2384" s="30">
        <v>575.78269999999998</v>
      </c>
      <c r="W2384" s="3" t="s">
        <v>47</v>
      </c>
      <c r="X2384" s="3" t="s">
        <v>47</v>
      </c>
      <c r="Y2384" s="3" t="s">
        <v>47</v>
      </c>
      <c r="Z2384" s="3" t="s">
        <v>47</v>
      </c>
      <c r="AA2384" s="3" t="s">
        <v>47</v>
      </c>
      <c r="AB2384" s="12" t="s">
        <v>47</v>
      </c>
      <c r="AC2384" s="3" t="s">
        <v>47</v>
      </c>
      <c r="AE2384" s="3" t="s">
        <v>47</v>
      </c>
      <c r="AF2384" s="3" t="s">
        <v>47</v>
      </c>
      <c r="AH2384" s="3" t="s">
        <v>47</v>
      </c>
      <c r="AI2384" s="3" t="s">
        <v>48</v>
      </c>
      <c r="AK2384" s="3" t="s">
        <v>52</v>
      </c>
      <c r="AL2384" s="3" t="s">
        <v>48</v>
      </c>
      <c r="AO2384" s="3" t="s">
        <v>47</v>
      </c>
      <c r="AP2384" s="3" t="s">
        <v>48</v>
      </c>
      <c r="AU2384" s="3">
        <v>0</v>
      </c>
      <c r="AV2384" s="3">
        <v>11</v>
      </c>
      <c r="AW2384" s="3">
        <v>1</v>
      </c>
      <c r="AX2384" s="3">
        <v>11</v>
      </c>
      <c r="AY2384" s="3">
        <v>100</v>
      </c>
      <c r="AZ2384" s="6" t="str">
        <f t="shared" si="263"/>
        <v>1800.7</v>
      </c>
      <c r="BC2384" s="12" t="s">
        <v>5529</v>
      </c>
      <c r="BJ2384" s="12">
        <f t="shared" si="264"/>
        <v>1</v>
      </c>
      <c r="BK2384" s="12">
        <f t="shared" si="265"/>
        <v>0</v>
      </c>
      <c r="CQ2384" s="3" t="str">
        <f>CONCATENATE(baseURL!$A$1,baseURL!$B$1,baseURL!$C$1,".",C2384,".",L2384,".pkl&amp;seq=",BC2384)</f>
        <v>http://proteomics.broadinstitute.org/millscripts/viewfeed.pl?side=xl&amp;cycle=1&amp;fixedMods=iaaC&amp;file=msdataSM/iPRG2012_nd/cpick_in/iPRG2012_nd.1800.7.0.pkl&amp;seq=SAVLLDNMCK</v>
      </c>
    </row>
    <row r="2385" spans="1:95" x14ac:dyDescent="0.2">
      <c r="A2385" s="3">
        <v>6070</v>
      </c>
      <c r="B2385" s="2" t="s">
        <v>5530</v>
      </c>
      <c r="C2385" s="2" t="s">
        <v>5531</v>
      </c>
      <c r="D2385" s="3">
        <v>6045</v>
      </c>
      <c r="E2385" s="3">
        <v>6042</v>
      </c>
      <c r="F2385" s="3">
        <v>37809</v>
      </c>
      <c r="G2385" s="3">
        <v>7841</v>
      </c>
      <c r="H2385" s="3">
        <v>26.308700000000002</v>
      </c>
      <c r="I2385" s="30">
        <v>676.38003000000003</v>
      </c>
      <c r="J2385" s="30">
        <v>676.37897829999997</v>
      </c>
      <c r="K2385" s="30">
        <v>1.0499999999999999E-3</v>
      </c>
      <c r="L2385" s="3">
        <v>3</v>
      </c>
      <c r="M2385" s="3">
        <v>3</v>
      </c>
      <c r="N2385" s="10">
        <f t="shared" si="259"/>
        <v>1</v>
      </c>
      <c r="O2385" s="35">
        <v>3</v>
      </c>
      <c r="P2385" s="17"/>
      <c r="Q2385" s="40">
        <v>2027.12438</v>
      </c>
      <c r="R2385" s="40">
        <v>676.37963999999999</v>
      </c>
      <c r="S2385" s="18">
        <f t="shared" si="260"/>
        <v>0.57659926020027186</v>
      </c>
      <c r="T2385" s="18">
        <f t="shared" si="261"/>
        <v>-0.97829674474427109</v>
      </c>
      <c r="U2385" s="18">
        <f t="shared" si="262"/>
        <v>-1.2419060988282464</v>
      </c>
      <c r="V2385" s="30">
        <v>676.37879999999996</v>
      </c>
      <c r="W2385" s="3" t="s">
        <v>47</v>
      </c>
      <c r="X2385" s="3" t="s">
        <v>47</v>
      </c>
      <c r="Y2385" s="3" t="s">
        <v>47</v>
      </c>
      <c r="Z2385" s="3" t="s">
        <v>47</v>
      </c>
      <c r="AA2385" s="3" t="s">
        <v>47</v>
      </c>
      <c r="AB2385" s="12" t="s">
        <v>47</v>
      </c>
      <c r="AC2385" s="3" t="s">
        <v>47</v>
      </c>
      <c r="AD2385" s="3" t="s">
        <v>47</v>
      </c>
      <c r="AE2385" s="3" t="s">
        <v>47</v>
      </c>
      <c r="AF2385" s="3" t="s">
        <v>47</v>
      </c>
      <c r="AG2385" s="3" t="s">
        <v>47</v>
      </c>
      <c r="AH2385" s="3" t="s">
        <v>47</v>
      </c>
      <c r="AI2385" s="3" t="s">
        <v>47</v>
      </c>
      <c r="AK2385" s="3" t="s">
        <v>52</v>
      </c>
      <c r="AL2385" s="3" t="s">
        <v>48</v>
      </c>
      <c r="AU2385" s="3">
        <v>0</v>
      </c>
      <c r="AV2385" s="3">
        <v>13</v>
      </c>
      <c r="AW2385" s="3">
        <v>1</v>
      </c>
      <c r="AX2385" s="3">
        <v>13</v>
      </c>
      <c r="AY2385" s="3">
        <v>100</v>
      </c>
      <c r="AZ2385" s="6" t="str">
        <f t="shared" si="263"/>
        <v>1800.8</v>
      </c>
      <c r="BC2385" s="12" t="s">
        <v>5532</v>
      </c>
      <c r="BJ2385" s="12">
        <f t="shared" si="264"/>
        <v>0</v>
      </c>
      <c r="BK2385" s="12">
        <f t="shared" si="265"/>
        <v>0</v>
      </c>
      <c r="CQ2385" s="3" t="str">
        <f>CONCATENATE(baseURL!$A$1,baseURL!$B$1,baseURL!$C$1,".",C2385,".",L2385,".pkl&amp;seq=",BC2385)</f>
        <v>http://proteomics.broadinstitute.org/millscripts/viewfeed.pl?side=xl&amp;cycle=1&amp;fixedMods=iaaC&amp;file=msdataSM/iPRG2012_nd/cpick_in/iPRG2012_nd.1800.8.3.pkl&amp;seq=ASKVLEQLSGQTPVQSKAR</v>
      </c>
    </row>
    <row r="2386" spans="1:95" x14ac:dyDescent="0.2">
      <c r="A2386" s="3">
        <v>4536</v>
      </c>
      <c r="B2386" s="2" t="s">
        <v>5521</v>
      </c>
      <c r="C2386" s="2" t="s">
        <v>5522</v>
      </c>
      <c r="D2386" s="3">
        <v>6046</v>
      </c>
      <c r="E2386" s="3">
        <v>6043</v>
      </c>
      <c r="F2386" s="3">
        <v>37810</v>
      </c>
      <c r="G2386" s="3">
        <v>7842</v>
      </c>
      <c r="H2386" s="3">
        <v>26.311199999999999</v>
      </c>
      <c r="I2386" s="30">
        <v>797.88611000000003</v>
      </c>
      <c r="J2386" s="30">
        <v>797.88734409999995</v>
      </c>
      <c r="K2386" s="30">
        <v>-1.23E-3</v>
      </c>
      <c r="L2386" s="3">
        <v>2</v>
      </c>
      <c r="M2386" s="3">
        <v>2</v>
      </c>
      <c r="N2386" s="10">
        <f t="shared" si="259"/>
        <v>1</v>
      </c>
      <c r="O2386" s="35">
        <v>2</v>
      </c>
      <c r="P2386" s="17"/>
      <c r="Q2386" s="40">
        <v>1594.7707399999999</v>
      </c>
      <c r="R2386" s="40">
        <v>797.88900999999998</v>
      </c>
      <c r="S2386" s="18">
        <f t="shared" si="260"/>
        <v>-3.6345907308012193</v>
      </c>
      <c r="T2386" s="18">
        <f t="shared" si="261"/>
        <v>-2.0878843788492913</v>
      </c>
      <c r="U2386" s="18">
        <f t="shared" si="262"/>
        <v>-2.3938166537129781</v>
      </c>
      <c r="V2386" s="30">
        <v>797.88710000000003</v>
      </c>
      <c r="W2386" s="3" t="s">
        <v>47</v>
      </c>
      <c r="X2386" s="3" t="s">
        <v>47</v>
      </c>
      <c r="Y2386" s="3" t="s">
        <v>47</v>
      </c>
      <c r="Z2386" s="3" t="s">
        <v>47</v>
      </c>
      <c r="AA2386" s="3" t="s">
        <v>47</v>
      </c>
      <c r="AB2386" s="12" t="s">
        <v>47</v>
      </c>
      <c r="AC2386" s="3" t="s">
        <v>47</v>
      </c>
      <c r="AD2386" s="3" t="s">
        <v>47</v>
      </c>
      <c r="AE2386" s="3" t="s">
        <v>48</v>
      </c>
      <c r="AF2386" s="3" t="s">
        <v>48</v>
      </c>
      <c r="AG2386" s="3" t="s">
        <v>47</v>
      </c>
      <c r="AH2386" s="3" t="s">
        <v>47</v>
      </c>
      <c r="AI2386" s="3" t="s">
        <v>47</v>
      </c>
      <c r="AL2386" s="3" t="s">
        <v>47</v>
      </c>
      <c r="AM2386" s="3" t="s">
        <v>47</v>
      </c>
      <c r="AU2386" s="3">
        <v>0</v>
      </c>
      <c r="AV2386" s="3">
        <v>13</v>
      </c>
      <c r="AW2386" s="3">
        <v>1</v>
      </c>
      <c r="AX2386" s="3">
        <v>13</v>
      </c>
      <c r="AY2386" s="3">
        <v>100</v>
      </c>
      <c r="AZ2386" s="6" t="str">
        <f t="shared" si="263"/>
        <v>1800.9</v>
      </c>
      <c r="BC2386" s="12" t="s">
        <v>5523</v>
      </c>
      <c r="BJ2386" s="12">
        <f t="shared" si="264"/>
        <v>0</v>
      </c>
      <c r="BK2386" s="12">
        <f t="shared" si="265"/>
        <v>0</v>
      </c>
      <c r="CQ2386" s="3" t="str">
        <f>CONCATENATE(baseURL!$A$1,baseURL!$B$1,baseURL!$C$1,".",C2386,".",L2386,".pkl&amp;seq=",BC2386)</f>
        <v>http://proteomics.broadinstitute.org/millscripts/viewfeed.pl?side=xl&amp;cycle=1&amp;fixedMods=iaaC&amp;file=msdataSM/iPRG2012_nd/cpick_in/iPRG2012_nd.1800.9.2.pkl&amp;seq=SVVSTETFEQPSQR</v>
      </c>
    </row>
    <row r="2387" spans="1:95" x14ac:dyDescent="0.2">
      <c r="A2387" s="3">
        <v>6017</v>
      </c>
      <c r="B2387" s="2" t="s">
        <v>5533</v>
      </c>
      <c r="C2387" s="2" t="s">
        <v>5534</v>
      </c>
      <c r="D2387" s="3">
        <v>6048</v>
      </c>
      <c r="E2387" s="3">
        <v>6045</v>
      </c>
      <c r="F2387" s="3">
        <v>37824</v>
      </c>
      <c r="G2387" s="3">
        <v>7845</v>
      </c>
      <c r="H2387" s="3">
        <v>26.323399999999999</v>
      </c>
      <c r="I2387" s="30">
        <v>461.73701</v>
      </c>
      <c r="J2387" s="30">
        <v>461.73466239999999</v>
      </c>
      <c r="K2387" s="30">
        <v>2.3500000000000001E-3</v>
      </c>
      <c r="L2387" s="3">
        <v>2</v>
      </c>
      <c r="M2387" s="3">
        <v>2</v>
      </c>
      <c r="N2387" s="10">
        <f t="shared" si="259"/>
        <v>1</v>
      </c>
      <c r="O2387" s="35">
        <v>2</v>
      </c>
      <c r="P2387" s="17"/>
      <c r="Q2387" s="40">
        <v>922.46286999999995</v>
      </c>
      <c r="R2387" s="40">
        <v>461.73507000000001</v>
      </c>
      <c r="S2387" s="18">
        <f t="shared" si="260"/>
        <v>4.2015435387883899</v>
      </c>
      <c r="T2387" s="18">
        <f t="shared" si="261"/>
        <v>-0.88275729200475894</v>
      </c>
      <c r="U2387" s="18">
        <f t="shared" si="262"/>
        <v>-1.0178997233350195</v>
      </c>
      <c r="V2387" s="30">
        <v>461.7346</v>
      </c>
      <c r="W2387" s="3" t="s">
        <v>47</v>
      </c>
      <c r="X2387" s="3" t="s">
        <v>47</v>
      </c>
      <c r="Y2387" s="3" t="s">
        <v>47</v>
      </c>
      <c r="Z2387" s="3" t="s">
        <v>47</v>
      </c>
      <c r="AA2387" s="3" t="s">
        <v>47</v>
      </c>
      <c r="AB2387" s="12" t="s">
        <v>47</v>
      </c>
      <c r="AC2387" s="3" t="s">
        <v>47</v>
      </c>
      <c r="AD2387" s="3" t="s">
        <v>47</v>
      </c>
      <c r="AE2387" s="3" t="s">
        <v>47</v>
      </c>
      <c r="AF2387" s="3" t="s">
        <v>48</v>
      </c>
      <c r="AH2387" s="3" t="s">
        <v>47</v>
      </c>
      <c r="AI2387" s="3" t="s">
        <v>47</v>
      </c>
      <c r="AK2387" s="3" t="s">
        <v>48</v>
      </c>
      <c r="AL2387" s="3" t="s">
        <v>48</v>
      </c>
      <c r="AP2387" s="3" t="s">
        <v>52</v>
      </c>
      <c r="AU2387" s="3">
        <v>0</v>
      </c>
      <c r="AV2387" s="3">
        <v>11</v>
      </c>
      <c r="AW2387" s="3">
        <v>1</v>
      </c>
      <c r="AX2387" s="3">
        <v>11</v>
      </c>
      <c r="AY2387" s="3">
        <v>100</v>
      </c>
      <c r="AZ2387" s="6" t="str">
        <f t="shared" si="263"/>
        <v>1801.2</v>
      </c>
      <c r="BC2387" s="12" t="s">
        <v>5369</v>
      </c>
      <c r="BJ2387" s="12">
        <f t="shared" si="264"/>
        <v>0</v>
      </c>
      <c r="BK2387" s="12">
        <f t="shared" si="265"/>
        <v>0</v>
      </c>
      <c r="CQ2387" s="3" t="str">
        <f>CONCATENATE(baseURL!$A$1,baseURL!$B$1,baseURL!$C$1,".",C2387,".",L2387,".pkl&amp;seq=",BC2387)</f>
        <v>http://proteomics.broadinstitute.org/millscripts/viewfeed.pl?side=xl&amp;cycle=1&amp;fixedMods=iaaC&amp;file=msdataSM/iPRG2012_nd/cpick_in/iPRG2012_nd.1801.2.2.pkl&amp;seq=AALTDFER</v>
      </c>
    </row>
    <row r="2388" spans="1:95" x14ac:dyDescent="0.2">
      <c r="A2388" s="3">
        <v>2189</v>
      </c>
      <c r="B2388" s="2" t="s">
        <v>5536</v>
      </c>
      <c r="C2388" s="2" t="s">
        <v>5526</v>
      </c>
      <c r="D2388" s="3">
        <v>6050</v>
      </c>
      <c r="E2388" s="3">
        <v>6047</v>
      </c>
      <c r="F2388" s="3">
        <v>37826</v>
      </c>
      <c r="G2388" s="3">
        <v>7847</v>
      </c>
      <c r="H2388" s="3">
        <v>26.328399999999998</v>
      </c>
      <c r="I2388" s="30">
        <v>533.26769999999999</v>
      </c>
      <c r="J2388" s="30">
        <v>533.9952346</v>
      </c>
      <c r="K2388" s="30">
        <v>-0.72753000000000001</v>
      </c>
      <c r="L2388" s="3">
        <v>0</v>
      </c>
      <c r="M2388" s="3">
        <v>4</v>
      </c>
      <c r="N2388" s="10">
        <f t="shared" si="259"/>
        <v>1</v>
      </c>
      <c r="O2388" s="35">
        <v>4</v>
      </c>
      <c r="P2388" s="17"/>
      <c r="Q2388" s="40">
        <v>2132.9600300000002</v>
      </c>
      <c r="R2388" s="40">
        <v>533.99546999999995</v>
      </c>
      <c r="S2388" s="18">
        <f t="shared" si="260"/>
        <v>-1362.8767300216311</v>
      </c>
      <c r="T2388" s="18">
        <f t="shared" si="261"/>
        <v>-0.44082770955223455</v>
      </c>
      <c r="U2388" s="18">
        <f t="shared" si="262"/>
        <v>-0.50562226679645161</v>
      </c>
      <c r="V2388" s="30">
        <v>533.99519999999995</v>
      </c>
      <c r="W2388" s="3" t="s">
        <v>47</v>
      </c>
      <c r="Y2388" s="3" t="s">
        <v>47</v>
      </c>
      <c r="Z2388" s="3" t="s">
        <v>47</v>
      </c>
      <c r="AA2388" s="3" t="s">
        <v>47</v>
      </c>
      <c r="AH2388" s="3" t="s">
        <v>48</v>
      </c>
      <c r="AL2388" s="3" t="s">
        <v>48</v>
      </c>
      <c r="AO2388" s="3" t="s">
        <v>48</v>
      </c>
      <c r="AP2388" s="3" t="s">
        <v>48</v>
      </c>
      <c r="AU2388" s="3">
        <v>0</v>
      </c>
      <c r="AV2388" s="3">
        <v>4</v>
      </c>
      <c r="AW2388" s="3">
        <v>1</v>
      </c>
      <c r="AX2388" s="3">
        <v>4</v>
      </c>
      <c r="AY2388" s="3">
        <v>100</v>
      </c>
      <c r="AZ2388" s="6" t="str">
        <f t="shared" si="263"/>
        <v>1801.4</v>
      </c>
      <c r="BC2388" s="12" t="s">
        <v>5537</v>
      </c>
      <c r="BJ2388" s="12">
        <f t="shared" si="264"/>
        <v>2</v>
      </c>
      <c r="BK2388" s="12">
        <f t="shared" si="265"/>
        <v>0</v>
      </c>
      <c r="CQ2388" s="3" t="str">
        <f>CONCATENATE(baseURL!$A$1,baseURL!$B$1,baseURL!$C$1,".",C2388,".",L2388,".pkl&amp;seq=",BC2388)</f>
        <v>http://proteomics.broadinstitute.org/millscripts/viewfeed.pl?side=xl&amp;cycle=1&amp;fixedMods=iaaC&amp;file=msdataSM/iPRG2012_nd/cpick_in/iPRG2012_nd.1801.4.0.pkl&amp;seq=ECSNPTCGAGVFLANHKDR</v>
      </c>
    </row>
    <row r="2389" spans="1:95" x14ac:dyDescent="0.2">
      <c r="A2389" s="3">
        <v>1057</v>
      </c>
      <c r="B2389" s="2" t="s">
        <v>5538</v>
      </c>
      <c r="C2389" s="2" t="s">
        <v>5539</v>
      </c>
      <c r="D2389" s="3">
        <v>6051</v>
      </c>
      <c r="E2389" s="3">
        <v>6048</v>
      </c>
      <c r="F2389" s="3">
        <v>37827</v>
      </c>
      <c r="G2389" s="3">
        <v>7848</v>
      </c>
      <c r="H2389" s="3">
        <v>26.331800000000001</v>
      </c>
      <c r="I2389" s="30">
        <v>583.78818999999999</v>
      </c>
      <c r="J2389" s="30">
        <v>583.28683669999998</v>
      </c>
      <c r="K2389" s="30">
        <v>0.50134999999999996</v>
      </c>
      <c r="L2389" s="3">
        <v>0</v>
      </c>
      <c r="M2389" s="3">
        <v>2</v>
      </c>
      <c r="N2389" s="10">
        <f t="shared" si="259"/>
        <v>1</v>
      </c>
      <c r="O2389" s="35">
        <v>2</v>
      </c>
      <c r="P2389" s="17"/>
      <c r="Q2389" s="40">
        <v>1165.56702</v>
      </c>
      <c r="R2389" s="40">
        <v>583.28715</v>
      </c>
      <c r="S2389" s="18">
        <f t="shared" si="260"/>
        <v>858.99372204580379</v>
      </c>
      <c r="T2389" s="18">
        <f t="shared" si="261"/>
        <v>-0.53712823952348354</v>
      </c>
      <c r="U2389" s="18">
        <f t="shared" si="262"/>
        <v>-0.77148965136764558</v>
      </c>
      <c r="V2389" s="30">
        <v>583.2867</v>
      </c>
      <c r="W2389" s="3" t="s">
        <v>47</v>
      </c>
      <c r="AA2389" s="3" t="s">
        <v>47</v>
      </c>
      <c r="AB2389" s="12" t="s">
        <v>47</v>
      </c>
      <c r="AC2389" s="3" t="s">
        <v>48</v>
      </c>
      <c r="AG2389" s="3" t="s">
        <v>47</v>
      </c>
      <c r="AH2389" s="3" t="s">
        <v>48</v>
      </c>
      <c r="AU2389" s="3">
        <v>0</v>
      </c>
      <c r="AV2389" s="3">
        <v>4</v>
      </c>
      <c r="AW2389" s="3">
        <v>1</v>
      </c>
      <c r="AX2389" s="3">
        <v>4</v>
      </c>
      <c r="AY2389" s="3">
        <v>100</v>
      </c>
      <c r="AZ2389" s="6" t="str">
        <f t="shared" si="263"/>
        <v>1801.5</v>
      </c>
      <c r="BC2389" s="12" t="s">
        <v>5496</v>
      </c>
      <c r="BJ2389" s="12">
        <f t="shared" si="264"/>
        <v>1</v>
      </c>
      <c r="BK2389" s="12">
        <f t="shared" si="265"/>
        <v>0</v>
      </c>
      <c r="CQ2389" s="3" t="str">
        <f>CONCATENATE(baseURL!$A$1,baseURL!$B$1,baseURL!$C$1,".",C2389,".",L2389,".pkl&amp;seq=",BC2389)</f>
        <v>http://proteomics.broadinstitute.org/millscripts/viewfeed.pl?side=xl&amp;cycle=1&amp;fixedMods=iaaC&amp;file=msdataSM/iPRG2012_nd/cpick_in/iPRG2012_nd.1801.5.0.pkl&amp;seq=CVVGENVNFK</v>
      </c>
    </row>
    <row r="2390" spans="1:95" x14ac:dyDescent="0.2">
      <c r="A2390" s="3">
        <v>2274</v>
      </c>
      <c r="B2390" s="2" t="s">
        <v>5540</v>
      </c>
      <c r="C2390" s="2" t="s">
        <v>5541</v>
      </c>
      <c r="D2390" s="3">
        <v>6052</v>
      </c>
      <c r="E2390" s="3">
        <v>6049</v>
      </c>
      <c r="F2390" s="3">
        <v>37828</v>
      </c>
      <c r="G2390" s="3">
        <v>7849</v>
      </c>
      <c r="H2390" s="3">
        <v>26.335100000000001</v>
      </c>
      <c r="I2390" s="30">
        <v>727.36165000000005</v>
      </c>
      <c r="J2390" s="30">
        <v>727.36114559999999</v>
      </c>
      <c r="K2390" s="30">
        <v>5.0000000000000001E-4</v>
      </c>
      <c r="L2390" s="3">
        <v>2</v>
      </c>
      <c r="M2390" s="3">
        <v>2</v>
      </c>
      <c r="N2390" s="10">
        <f t="shared" si="259"/>
        <v>1</v>
      </c>
      <c r="O2390" s="35">
        <v>2</v>
      </c>
      <c r="P2390" s="17"/>
      <c r="Q2390" s="40">
        <v>1453.7169100000001</v>
      </c>
      <c r="R2390" s="40">
        <v>727.36210000000005</v>
      </c>
      <c r="S2390" s="18">
        <f t="shared" si="260"/>
        <v>-0.61867397270317981</v>
      </c>
      <c r="T2390" s="18">
        <f t="shared" si="261"/>
        <v>-1.3121387546433125</v>
      </c>
      <c r="U2390" s="18">
        <f t="shared" si="262"/>
        <v>-1.3748310505730776</v>
      </c>
      <c r="V2390" s="30">
        <v>727.36109999999996</v>
      </c>
      <c r="Z2390" s="3" t="s">
        <v>52</v>
      </c>
      <c r="AA2390" s="3" t="s">
        <v>48</v>
      </c>
      <c r="AB2390" s="12" t="s">
        <v>47</v>
      </c>
      <c r="AC2390" s="3" t="s">
        <v>47</v>
      </c>
      <c r="AD2390" s="3" t="s">
        <v>47</v>
      </c>
      <c r="AE2390" s="3" t="s">
        <v>47</v>
      </c>
      <c r="AG2390" s="3" t="s">
        <v>48</v>
      </c>
      <c r="AH2390" s="3" t="s">
        <v>47</v>
      </c>
      <c r="AI2390" s="3" t="s">
        <v>48</v>
      </c>
      <c r="AK2390" s="3" t="s">
        <v>52</v>
      </c>
      <c r="AO2390" s="3" t="s">
        <v>47</v>
      </c>
      <c r="AU2390" s="3">
        <v>0</v>
      </c>
      <c r="AV2390" s="3">
        <v>6</v>
      </c>
      <c r="AW2390" s="3">
        <v>1</v>
      </c>
      <c r="AX2390" s="3">
        <v>6</v>
      </c>
      <c r="AY2390" s="3">
        <v>100</v>
      </c>
      <c r="AZ2390" s="6" t="str">
        <f t="shared" si="263"/>
        <v>1801.6</v>
      </c>
      <c r="BC2390" s="12" t="s">
        <v>5450</v>
      </c>
      <c r="BJ2390" s="12">
        <f t="shared" si="264"/>
        <v>0</v>
      </c>
      <c r="BK2390" s="12">
        <f t="shared" si="265"/>
        <v>0</v>
      </c>
      <c r="BO2390" s="3" t="s">
        <v>114</v>
      </c>
      <c r="BR2390" s="3" t="s">
        <v>114</v>
      </c>
      <c r="CQ2390" s="3" t="str">
        <f>CONCATENATE(baseURL!$A$1,baseURL!$B$1,baseURL!$C$1,".",C2390,".",L2390,".pkl&amp;seq=",BC2390,"&amp;varMods=pyroGlu-Q")</f>
        <v>http://proteomics.broadinstitute.org/millscripts/viewfeed.pl?side=xl&amp;cycle=1&amp;fixedMods=iaaC&amp;file=msdataSM/iPRG2012_nd/cpick_in/iPRG2012_nd.1801.6.2.pkl&amp;seq=qQEAVAPEDSAVVK&amp;varMods=pyroGlu-Q</v>
      </c>
    </row>
    <row r="2391" spans="1:95" x14ac:dyDescent="0.2">
      <c r="A2391" s="3">
        <v>6125</v>
      </c>
      <c r="B2391" s="2" t="s">
        <v>5542</v>
      </c>
      <c r="C2391" s="2" t="s">
        <v>5543</v>
      </c>
      <c r="D2391" s="3">
        <v>6062</v>
      </c>
      <c r="E2391" s="3">
        <v>6059</v>
      </c>
      <c r="F2391" s="3">
        <v>37853</v>
      </c>
      <c r="G2391" s="3">
        <v>7860</v>
      </c>
      <c r="H2391" s="3">
        <v>26.359000000000002</v>
      </c>
      <c r="I2391" s="30">
        <v>667.33115999999995</v>
      </c>
      <c r="J2391" s="30">
        <v>667.32791899999995</v>
      </c>
      <c r="K2391" s="30">
        <v>3.2399999999999998E-3</v>
      </c>
      <c r="L2391" s="3">
        <v>2</v>
      </c>
      <c r="M2391" s="3">
        <v>2</v>
      </c>
      <c r="N2391" s="10">
        <f t="shared" si="259"/>
        <v>1</v>
      </c>
      <c r="O2391" s="35">
        <v>2</v>
      </c>
      <c r="P2391" s="17"/>
      <c r="Q2391" s="40">
        <v>1333.6495</v>
      </c>
      <c r="R2391" s="40">
        <v>667.32839000000001</v>
      </c>
      <c r="S2391" s="18">
        <f t="shared" si="260"/>
        <v>4.1508798987876405</v>
      </c>
      <c r="T2391" s="18">
        <f t="shared" si="261"/>
        <v>-0.70579943416073532</v>
      </c>
      <c r="U2391" s="18">
        <f t="shared" si="262"/>
        <v>-0.28471739374829153</v>
      </c>
      <c r="V2391" s="30">
        <v>667.32820000000004</v>
      </c>
      <c r="W2391" s="3" t="s">
        <v>47</v>
      </c>
      <c r="X2391" s="3" t="s">
        <v>47</v>
      </c>
      <c r="Y2391" s="3" t="s">
        <v>47</v>
      </c>
      <c r="Z2391" s="3" t="s">
        <v>47</v>
      </c>
      <c r="AA2391" s="3" t="s">
        <v>47</v>
      </c>
      <c r="AB2391" s="12" t="s">
        <v>47</v>
      </c>
      <c r="AC2391" s="3" t="s">
        <v>47</v>
      </c>
      <c r="AD2391" s="3" t="s">
        <v>47</v>
      </c>
      <c r="AE2391" s="3" t="s">
        <v>47</v>
      </c>
      <c r="AF2391" s="3" t="s">
        <v>47</v>
      </c>
      <c r="AG2391" s="3" t="s">
        <v>47</v>
      </c>
      <c r="AH2391" s="3" t="s">
        <v>47</v>
      </c>
      <c r="AI2391" s="3" t="s">
        <v>47</v>
      </c>
      <c r="AK2391" s="3" t="s">
        <v>47</v>
      </c>
      <c r="AL2391" s="3" t="s">
        <v>47</v>
      </c>
      <c r="AU2391" s="3">
        <v>0</v>
      </c>
      <c r="AV2391" s="3">
        <v>15</v>
      </c>
      <c r="AW2391" s="3">
        <v>1</v>
      </c>
      <c r="AX2391" s="3">
        <v>15</v>
      </c>
      <c r="AY2391" s="3">
        <v>100</v>
      </c>
      <c r="AZ2391" s="6" t="str">
        <f t="shared" si="263"/>
        <v>1802.10</v>
      </c>
      <c r="BC2391" s="12" t="s">
        <v>5544</v>
      </c>
      <c r="BJ2391" s="12">
        <f t="shared" si="264"/>
        <v>0</v>
      </c>
      <c r="BK2391" s="12">
        <f t="shared" si="265"/>
        <v>0</v>
      </c>
      <c r="CQ2391" s="3" t="str">
        <f>CONCATENATE(baseURL!$A$1,baseURL!$B$1,baseURL!$C$1,".",C2391,".",L2391,".pkl&amp;seq=",BC2391)</f>
        <v>http://proteomics.broadinstitute.org/millscripts/viewfeed.pl?side=xl&amp;cycle=1&amp;fixedMods=iaaC&amp;file=msdataSM/iPRG2012_nd/cpick_in/iPRG2012_nd.1802.10.2.pkl&amp;seq=NQELFDANVQR</v>
      </c>
    </row>
    <row r="2392" spans="1:95" x14ac:dyDescent="0.2">
      <c r="A2392" s="3">
        <v>1989</v>
      </c>
      <c r="B2392" s="2" t="s">
        <v>5545</v>
      </c>
      <c r="C2392" s="2" t="s">
        <v>5546</v>
      </c>
      <c r="D2392" s="3">
        <v>6054</v>
      </c>
      <c r="E2392" s="3">
        <v>6051</v>
      </c>
      <c r="F2392" s="3">
        <v>37845</v>
      </c>
      <c r="G2392" s="3">
        <v>7852</v>
      </c>
      <c r="H2392" s="3">
        <v>26.345700000000001</v>
      </c>
      <c r="I2392" s="30">
        <v>468.60858999999999</v>
      </c>
      <c r="J2392" s="30">
        <v>468.60872219999999</v>
      </c>
      <c r="K2392" s="30">
        <v>-1.2999999999999999E-4</v>
      </c>
      <c r="L2392" s="3">
        <v>3</v>
      </c>
      <c r="M2392" s="3">
        <v>3</v>
      </c>
      <c r="N2392" s="10">
        <f t="shared" si="259"/>
        <v>1</v>
      </c>
      <c r="O2392" s="35">
        <v>3</v>
      </c>
      <c r="P2392" s="17"/>
      <c r="Q2392" s="40">
        <v>1403.81176</v>
      </c>
      <c r="R2392" s="40">
        <v>468.60876999999999</v>
      </c>
      <c r="S2392" s="18">
        <f t="shared" si="260"/>
        <v>-0.38411573048513592</v>
      </c>
      <c r="T2392" s="18">
        <f t="shared" si="261"/>
        <v>-0.10200406621577339</v>
      </c>
      <c r="U2392" s="18">
        <f t="shared" si="262"/>
        <v>-0.57617359572770388</v>
      </c>
      <c r="V2392" s="30">
        <v>468.60849999999999</v>
      </c>
      <c r="W2392" s="3" t="s">
        <v>47</v>
      </c>
      <c r="X2392" s="3" t="s">
        <v>47</v>
      </c>
      <c r="Y2392" s="3" t="s">
        <v>47</v>
      </c>
      <c r="Z2392" s="3" t="s">
        <v>47</v>
      </c>
      <c r="AA2392" s="3" t="s">
        <v>47</v>
      </c>
      <c r="AB2392" s="12" t="s">
        <v>65</v>
      </c>
      <c r="AC2392" s="3" t="s">
        <v>47</v>
      </c>
      <c r="AD2392" s="3" t="s">
        <v>47</v>
      </c>
      <c r="AE2392" s="3" t="s">
        <v>47</v>
      </c>
      <c r="AF2392" s="3" t="s">
        <v>52</v>
      </c>
      <c r="AG2392" s="3" t="s">
        <v>47</v>
      </c>
      <c r="AH2392" s="3" t="s">
        <v>47</v>
      </c>
      <c r="AI2392" s="3" t="s">
        <v>48</v>
      </c>
      <c r="AJ2392" s="3" t="s">
        <v>47</v>
      </c>
      <c r="AK2392" s="3" t="s">
        <v>52</v>
      </c>
      <c r="AM2392" s="3" t="s">
        <v>48</v>
      </c>
      <c r="AO2392" s="3" t="s">
        <v>48</v>
      </c>
      <c r="AU2392" s="3">
        <v>1</v>
      </c>
      <c r="AV2392" s="3">
        <v>11</v>
      </c>
      <c r="AW2392" s="3">
        <v>1</v>
      </c>
      <c r="AX2392" s="3">
        <v>11</v>
      </c>
      <c r="AY2392" s="3">
        <v>100</v>
      </c>
      <c r="AZ2392" s="6" t="str">
        <f t="shared" si="263"/>
        <v>1802.2</v>
      </c>
      <c r="BC2392" s="12" t="s">
        <v>5547</v>
      </c>
      <c r="BJ2392" s="12">
        <f t="shared" si="264"/>
        <v>0</v>
      </c>
      <c r="BK2392" s="12">
        <f t="shared" si="265"/>
        <v>0</v>
      </c>
      <c r="BP2392" s="3" t="s">
        <v>54</v>
      </c>
      <c r="BR2392" s="3" t="s">
        <v>54</v>
      </c>
      <c r="BX2392" s="3" t="s">
        <v>5548</v>
      </c>
      <c r="CQ2392" s="3" t="str">
        <f>CONCATENATE(baseURL!$A$1,baseURL!$B$1,baseURL!$C$1,".",C2392,".",L2392,".pkl&amp;seq=",BC2392,"&amp;varMods=Deamidated-N")</f>
        <v>http://proteomics.broadinstitute.org/millscripts/viewfeed.pl?side=xl&amp;cycle=1&amp;fixedMods=iaaC&amp;file=msdataSM/iPRG2012_nd/cpick_in/iPRG2012_nd.1802.2.3.pkl&amp;seq=FVNVTLVnGKRR&amp;varMods=Deamidated-N</v>
      </c>
    </row>
    <row r="2393" spans="1:95" x14ac:dyDescent="0.2">
      <c r="A2393" s="3">
        <v>3522</v>
      </c>
      <c r="B2393" s="2" t="s">
        <v>5549</v>
      </c>
      <c r="C2393" s="2" t="s">
        <v>5540</v>
      </c>
      <c r="D2393" s="3">
        <v>6059</v>
      </c>
      <c r="E2393" s="3">
        <v>6056</v>
      </c>
      <c r="F2393" s="3">
        <v>37850</v>
      </c>
      <c r="G2393" s="3">
        <v>7857</v>
      </c>
      <c r="H2393" s="3">
        <v>26.353999999999999</v>
      </c>
      <c r="I2393" s="30">
        <v>533.99657999999999</v>
      </c>
      <c r="J2393" s="30">
        <v>533.9952346</v>
      </c>
      <c r="K2393" s="30">
        <v>1.3500000000000001E-3</v>
      </c>
      <c r="L2393" s="3">
        <v>0</v>
      </c>
      <c r="M2393" s="3">
        <v>4</v>
      </c>
      <c r="N2393" s="10">
        <f t="shared" si="259"/>
        <v>1</v>
      </c>
      <c r="O2393" s="35">
        <v>4</v>
      </c>
      <c r="P2393" s="17"/>
      <c r="Q2393" s="40">
        <v>2132.9600300000002</v>
      </c>
      <c r="R2393" s="40">
        <v>533.99546999999995</v>
      </c>
      <c r="S2393" s="18">
        <f t="shared" si="260"/>
        <v>2.078669319123045</v>
      </c>
      <c r="T2393" s="18">
        <f t="shared" si="261"/>
        <v>-0.44082770955223455</v>
      </c>
      <c r="U2393" s="18">
        <f t="shared" si="262"/>
        <v>-0.50562226679645161</v>
      </c>
      <c r="V2393" s="30">
        <v>533.99519999999995</v>
      </c>
      <c r="W2393" s="3" t="s">
        <v>47</v>
      </c>
      <c r="X2393" s="3" t="s">
        <v>47</v>
      </c>
      <c r="Y2393" s="3" t="s">
        <v>47</v>
      </c>
      <c r="Z2393" s="3" t="s">
        <v>47</v>
      </c>
      <c r="AA2393" s="3" t="s">
        <v>47</v>
      </c>
      <c r="AB2393" s="12" t="s">
        <v>47</v>
      </c>
      <c r="AC2393" s="3" t="s">
        <v>47</v>
      </c>
      <c r="AE2393" s="3" t="s">
        <v>47</v>
      </c>
      <c r="AF2393" s="3" t="s">
        <v>47</v>
      </c>
      <c r="AH2393" s="3" t="s">
        <v>47</v>
      </c>
      <c r="AI2393" s="3" t="s">
        <v>47</v>
      </c>
      <c r="AK2393" s="3" t="s">
        <v>47</v>
      </c>
      <c r="AL2393" s="3" t="s">
        <v>47</v>
      </c>
      <c r="AM2393" s="3" t="s">
        <v>47</v>
      </c>
      <c r="AN2393" s="3" t="s">
        <v>47</v>
      </c>
      <c r="AO2393" s="3" t="s">
        <v>48</v>
      </c>
      <c r="AP2393" s="3" t="s">
        <v>48</v>
      </c>
      <c r="AU2393" s="3">
        <v>0</v>
      </c>
      <c r="AV2393" s="3">
        <v>15</v>
      </c>
      <c r="AW2393" s="3">
        <v>1</v>
      </c>
      <c r="AX2393" s="3">
        <v>15</v>
      </c>
      <c r="AY2393" s="3">
        <v>100</v>
      </c>
      <c r="AZ2393" s="6" t="str">
        <f t="shared" si="263"/>
        <v>1802.7</v>
      </c>
      <c r="BC2393" s="12" t="s">
        <v>5537</v>
      </c>
      <c r="BJ2393" s="12">
        <f t="shared" si="264"/>
        <v>2</v>
      </c>
      <c r="BK2393" s="12">
        <f t="shared" si="265"/>
        <v>0</v>
      </c>
      <c r="CQ2393" s="3" t="str">
        <f>CONCATENATE(baseURL!$A$1,baseURL!$B$1,baseURL!$C$1,".",C2393,".",L2393,".pkl&amp;seq=",BC2393)</f>
        <v>http://proteomics.broadinstitute.org/millscripts/viewfeed.pl?side=xl&amp;cycle=1&amp;fixedMods=iaaC&amp;file=msdataSM/iPRG2012_nd/cpick_in/iPRG2012_nd.1802.7.0.pkl&amp;seq=ECSNPTCGAGVFLANHKDR</v>
      </c>
    </row>
    <row r="2394" spans="1:95" x14ac:dyDescent="0.2">
      <c r="A2394" s="3">
        <v>4897</v>
      </c>
      <c r="B2394" s="2" t="s">
        <v>5550</v>
      </c>
      <c r="C2394" s="2" t="s">
        <v>5551</v>
      </c>
      <c r="D2394" s="3">
        <v>6060</v>
      </c>
      <c r="E2394" s="3">
        <v>6057</v>
      </c>
      <c r="F2394" s="3">
        <v>37851</v>
      </c>
      <c r="G2394" s="3">
        <v>7858</v>
      </c>
      <c r="H2394" s="3">
        <v>26.355699999999999</v>
      </c>
      <c r="I2394" s="30">
        <v>563.29012</v>
      </c>
      <c r="J2394" s="30">
        <v>563.28982619999999</v>
      </c>
      <c r="K2394" s="30">
        <v>2.9E-4</v>
      </c>
      <c r="L2394" s="3">
        <v>3</v>
      </c>
      <c r="M2394" s="3">
        <v>3</v>
      </c>
      <c r="N2394" s="10">
        <f t="shared" si="259"/>
        <v>1</v>
      </c>
      <c r="O2394" s="35">
        <v>3</v>
      </c>
      <c r="P2394" s="17"/>
      <c r="Q2394" s="40">
        <v>1687.85374</v>
      </c>
      <c r="R2394" s="40">
        <v>563.28943000000004</v>
      </c>
      <c r="S2394" s="18">
        <f t="shared" si="260"/>
        <v>1.2249475371182093</v>
      </c>
      <c r="T2394" s="18">
        <f t="shared" si="261"/>
        <v>0.70336842634284935</v>
      </c>
      <c r="U2394" s="18">
        <f t="shared" si="262"/>
        <v>0.83438455422504987</v>
      </c>
      <c r="V2394" s="30">
        <v>563.28989999999999</v>
      </c>
      <c r="W2394" s="3" t="s">
        <v>47</v>
      </c>
      <c r="X2394" s="3" t="s">
        <v>47</v>
      </c>
      <c r="Y2394" s="3" t="s">
        <v>47</v>
      </c>
      <c r="Z2394" s="3" t="s">
        <v>47</v>
      </c>
      <c r="AA2394" s="3" t="s">
        <v>48</v>
      </c>
      <c r="AB2394" s="12" t="s">
        <v>47</v>
      </c>
      <c r="AC2394" s="3" t="s">
        <v>47</v>
      </c>
      <c r="AD2394" s="3" t="s">
        <v>47</v>
      </c>
      <c r="AE2394" s="3" t="s">
        <v>47</v>
      </c>
      <c r="AF2394" s="3" t="s">
        <v>47</v>
      </c>
      <c r="AG2394" s="3" t="s">
        <v>47</v>
      </c>
      <c r="AH2394" s="3" t="s">
        <v>47</v>
      </c>
      <c r="AI2394" s="3" t="s">
        <v>47</v>
      </c>
      <c r="AJ2394" s="3" t="s">
        <v>47</v>
      </c>
      <c r="AK2394" s="3" t="s">
        <v>47</v>
      </c>
      <c r="AL2394" s="3" t="s">
        <v>47</v>
      </c>
      <c r="AM2394" s="3" t="s">
        <v>47</v>
      </c>
      <c r="AN2394" s="3" t="s">
        <v>47</v>
      </c>
      <c r="AU2394" s="3">
        <v>0</v>
      </c>
      <c r="AV2394" s="3">
        <v>17</v>
      </c>
      <c r="AW2394" s="3">
        <v>1</v>
      </c>
      <c r="AX2394" s="3">
        <v>17</v>
      </c>
      <c r="AY2394" s="3">
        <v>100</v>
      </c>
      <c r="AZ2394" s="6" t="str">
        <f t="shared" si="263"/>
        <v>1802.8</v>
      </c>
      <c r="BC2394" s="12" t="s">
        <v>5455</v>
      </c>
      <c r="BJ2394" s="12">
        <f t="shared" si="264"/>
        <v>0</v>
      </c>
      <c r="BK2394" s="12">
        <f t="shared" si="265"/>
        <v>0</v>
      </c>
      <c r="CQ2394" s="3" t="str">
        <f>CONCATENATE(baseURL!$A$1,baseURL!$B$1,baseURL!$C$1,".",C2394,".",L2394,".pkl&amp;seq=",BC2394)</f>
        <v>http://proteomics.broadinstitute.org/millscripts/viewfeed.pl?side=xl&amp;cycle=1&amp;fixedMods=iaaC&amp;file=msdataSM/iPRG2012_nd/cpick_in/iPRG2012_nd.1802.8.3.pkl&amp;seq=LQETNPEEVPKFEK</v>
      </c>
    </row>
    <row r="2395" spans="1:95" x14ac:dyDescent="0.2">
      <c r="A2395" s="3">
        <v>7453</v>
      </c>
      <c r="B2395" s="2" t="s">
        <v>5552</v>
      </c>
      <c r="C2395" s="2" t="s">
        <v>5553</v>
      </c>
      <c r="D2395" s="3">
        <v>6064</v>
      </c>
      <c r="E2395" s="3">
        <v>6061</v>
      </c>
      <c r="F2395" s="3">
        <v>37866</v>
      </c>
      <c r="G2395" s="3">
        <v>7863</v>
      </c>
      <c r="H2395" s="3">
        <v>26.376999999999999</v>
      </c>
      <c r="I2395" s="30">
        <v>552.30074999999999</v>
      </c>
      <c r="J2395" s="30">
        <v>552.29859199999999</v>
      </c>
      <c r="K2395" s="30">
        <v>2.16E-3</v>
      </c>
      <c r="L2395" s="3">
        <v>3</v>
      </c>
      <c r="M2395" s="3">
        <v>3</v>
      </c>
      <c r="N2395" s="10">
        <f t="shared" si="259"/>
        <v>1</v>
      </c>
      <c r="O2395" s="35">
        <v>3</v>
      </c>
      <c r="Q2395" s="40">
        <v>1711.90473</v>
      </c>
      <c r="R2395" s="32">
        <v>552.29926999999998</v>
      </c>
      <c r="S2395" s="18">
        <f t="shared" si="260"/>
        <v>2.6797066018483511</v>
      </c>
      <c r="T2395" s="18">
        <f t="shared" si="261"/>
        <v>-1.2275953216333551</v>
      </c>
      <c r="U2395" s="18">
        <f t="shared" si="262"/>
        <v>-1.3941716779538984</v>
      </c>
      <c r="V2395" s="30">
        <v>552.29849999999999</v>
      </c>
      <c r="W2395" s="3" t="s">
        <v>47</v>
      </c>
      <c r="AB2395" s="12" t="s">
        <v>52</v>
      </c>
      <c r="AD2395" s="3" t="s">
        <v>47</v>
      </c>
      <c r="AG2395" s="3" t="s">
        <v>52</v>
      </c>
      <c r="AH2395" s="3" t="s">
        <v>47</v>
      </c>
      <c r="AK2395" s="3" t="s">
        <v>47</v>
      </c>
      <c r="AU2395" s="3">
        <v>0</v>
      </c>
      <c r="AV2395" s="3">
        <v>4</v>
      </c>
      <c r="AW2395" s="3">
        <v>2</v>
      </c>
      <c r="AX2395" s="3">
        <v>3</v>
      </c>
      <c r="AY2395" s="3">
        <v>75</v>
      </c>
      <c r="AZ2395" s="6" t="str">
        <f t="shared" si="263"/>
        <v>1803.2</v>
      </c>
      <c r="BC2395" s="12" t="s">
        <v>20225</v>
      </c>
      <c r="BI2395" s="12" t="s">
        <v>594</v>
      </c>
      <c r="BJ2395" s="12">
        <f t="shared" si="264"/>
        <v>0</v>
      </c>
      <c r="BK2395" s="12">
        <f t="shared" si="265"/>
        <v>1</v>
      </c>
      <c r="BR2395" s="3" t="s">
        <v>594</v>
      </c>
      <c r="BZ2395" s="3" t="s">
        <v>20255</v>
      </c>
      <c r="CQ2395" s="3" t="str">
        <f>CONCATENATE(baseURL!$A$1,baseURL!$B$1,baseURL!$C$1,".",C2395,".",L2395,".pkl&amp;seq=",BC2395,"&amp;varMods=ReducedCys-C")</f>
        <v>http://proteomics.broadinstitute.org/millscripts/viewfeed.pl?side=xl&amp;cycle=1&amp;fixedMods=iaaC&amp;file=msdataSM/iPRG2012_nd/cpick_in/iPRG2012_nd.1803.2.3.pkl&amp;seq=LcVNEKPPAESAVAVK&amp;varMods=ReducedCys-C</v>
      </c>
    </row>
    <row r="2396" spans="1:95" x14ac:dyDescent="0.2">
      <c r="A2396" s="3">
        <v>1717</v>
      </c>
      <c r="B2396" s="2" t="s">
        <v>5559</v>
      </c>
      <c r="C2396" s="2" t="s">
        <v>5560</v>
      </c>
      <c r="D2396" s="3">
        <v>6069</v>
      </c>
      <c r="E2396" s="3">
        <v>6066</v>
      </c>
      <c r="F2396" s="3">
        <v>37889</v>
      </c>
      <c r="G2396" s="3">
        <v>7869</v>
      </c>
      <c r="H2396" s="3">
        <v>26.396699999999999</v>
      </c>
      <c r="I2396" s="30">
        <v>493.80151000000001</v>
      </c>
      <c r="J2396" s="30">
        <v>493.8015087</v>
      </c>
      <c r="K2396" s="30">
        <v>0</v>
      </c>
      <c r="L2396" s="3">
        <v>2</v>
      </c>
      <c r="M2396" s="3">
        <v>0</v>
      </c>
      <c r="N2396" s="10">
        <f t="shared" si="259"/>
        <v>1</v>
      </c>
      <c r="O2396" s="35">
        <v>2</v>
      </c>
      <c r="P2396" s="17"/>
      <c r="Q2396" s="40">
        <v>986.58807000000002</v>
      </c>
      <c r="R2396" s="40">
        <v>493.79766999999998</v>
      </c>
      <c r="S2396" s="18">
        <f t="shared" si="260"/>
        <v>7.7764643968959124</v>
      </c>
      <c r="T2396" s="18">
        <f t="shared" si="261"/>
        <v>7.7738317396618539</v>
      </c>
      <c r="U2396" s="18">
        <f t="shared" si="262"/>
        <v>7.7562131874651428</v>
      </c>
      <c r="V2396" s="30">
        <v>493.80149999999998</v>
      </c>
      <c r="X2396" s="3" t="s">
        <v>47</v>
      </c>
      <c r="Y2396" s="3" t="s">
        <v>47</v>
      </c>
      <c r="Z2396" s="3" t="s">
        <v>48</v>
      </c>
      <c r="AC2396" s="3" t="s">
        <v>48</v>
      </c>
      <c r="AD2396" s="3" t="s">
        <v>48</v>
      </c>
      <c r="AF2396" s="3" t="s">
        <v>48</v>
      </c>
      <c r="AG2396" s="3" t="s">
        <v>47</v>
      </c>
      <c r="AH2396" s="3" t="s">
        <v>52</v>
      </c>
      <c r="AJ2396" s="3" t="s">
        <v>47</v>
      </c>
      <c r="AK2396" s="3" t="s">
        <v>52</v>
      </c>
      <c r="AL2396" s="3" t="s">
        <v>48</v>
      </c>
      <c r="AM2396" s="3" t="s">
        <v>47</v>
      </c>
      <c r="AU2396" s="3">
        <v>0</v>
      </c>
      <c r="AV2396" s="3">
        <v>5</v>
      </c>
      <c r="AW2396" s="3">
        <v>1</v>
      </c>
      <c r="AX2396" s="3">
        <v>5</v>
      </c>
      <c r="AY2396" s="3">
        <v>100</v>
      </c>
      <c r="AZ2396" s="6" t="str">
        <f t="shared" si="263"/>
        <v>1804.4</v>
      </c>
      <c r="BC2396" s="12" t="s">
        <v>5561</v>
      </c>
      <c r="BJ2396" s="12">
        <f t="shared" si="264"/>
        <v>0</v>
      </c>
      <c r="BK2396" s="12">
        <f t="shared" si="265"/>
        <v>0</v>
      </c>
      <c r="CQ2396" s="3" t="str">
        <f>CONCATENATE(baseURL!$A$1,baseURL!$B$1,baseURL!$C$1,".",C2396,".",L2396,".pkl&amp;seq=",BC2396)</f>
        <v>http://proteomics.broadinstitute.org/millscripts/viewfeed.pl?side=xl&amp;cycle=1&amp;fixedMods=iaaC&amp;file=msdataSM/iPRG2012_nd/cpick_in/iPRG2012_nd.1804.4.2.pkl&amp;seq=LVGSELLQK</v>
      </c>
    </row>
    <row r="2397" spans="1:95" x14ac:dyDescent="0.2">
      <c r="A2397" s="3">
        <v>3524</v>
      </c>
      <c r="B2397" s="2" t="s">
        <v>5562</v>
      </c>
      <c r="C2397" s="2" t="s">
        <v>5563</v>
      </c>
      <c r="D2397" s="3">
        <v>6070</v>
      </c>
      <c r="E2397" s="3">
        <v>6067</v>
      </c>
      <c r="F2397" s="3">
        <v>37890</v>
      </c>
      <c r="G2397" s="3">
        <v>7870</v>
      </c>
      <c r="H2397" s="3">
        <v>26.398399999999999</v>
      </c>
      <c r="I2397" s="30">
        <v>496.61018999999999</v>
      </c>
      <c r="J2397" s="30">
        <v>496.60455940000003</v>
      </c>
      <c r="K2397" s="30">
        <v>5.6299999999999996E-3</v>
      </c>
      <c r="L2397" s="3">
        <v>3</v>
      </c>
      <c r="M2397" s="3">
        <v>3</v>
      </c>
      <c r="N2397" s="10">
        <f t="shared" si="259"/>
        <v>1</v>
      </c>
      <c r="O2397" s="35">
        <v>3</v>
      </c>
      <c r="P2397" s="17"/>
      <c r="Q2397" s="40">
        <v>1487.7998700000001</v>
      </c>
      <c r="R2397" s="40">
        <v>496.60480999999999</v>
      </c>
      <c r="S2397" s="18">
        <f t="shared" si="260"/>
        <v>10.833564016430657</v>
      </c>
      <c r="T2397" s="18">
        <f t="shared" si="261"/>
        <v>-0.50462660633203971</v>
      </c>
      <c r="U2397" s="18">
        <f t="shared" si="262"/>
        <v>-1.228340901479932</v>
      </c>
      <c r="V2397" s="30">
        <v>496.60419999999999</v>
      </c>
      <c r="W2397" s="3" t="s">
        <v>47</v>
      </c>
      <c r="X2397" s="3" t="s">
        <v>47</v>
      </c>
      <c r="Y2397" s="3" t="s">
        <v>47</v>
      </c>
      <c r="Z2397" s="3" t="s">
        <v>47</v>
      </c>
      <c r="AA2397" s="3" t="s">
        <v>47</v>
      </c>
      <c r="AB2397" s="12" t="s">
        <v>47</v>
      </c>
      <c r="AC2397" s="3" t="s">
        <v>47</v>
      </c>
      <c r="AE2397" s="3" t="s">
        <v>47</v>
      </c>
      <c r="AF2397" s="3" t="s">
        <v>48</v>
      </c>
      <c r="AH2397" s="3" t="s">
        <v>47</v>
      </c>
      <c r="AI2397" s="3" t="s">
        <v>48</v>
      </c>
      <c r="AK2397" s="3" t="s">
        <v>52</v>
      </c>
      <c r="AL2397" s="3" t="s">
        <v>48</v>
      </c>
      <c r="AM2397" s="3" t="s">
        <v>48</v>
      </c>
      <c r="AN2397" s="3" t="s">
        <v>48</v>
      </c>
      <c r="AU2397" s="3">
        <v>0</v>
      </c>
      <c r="AV2397" s="3">
        <v>9</v>
      </c>
      <c r="AW2397" s="3">
        <v>1</v>
      </c>
      <c r="AX2397" s="3">
        <v>9</v>
      </c>
      <c r="AY2397" s="3">
        <v>100</v>
      </c>
      <c r="AZ2397" s="6" t="str">
        <f t="shared" si="263"/>
        <v>1804.5</v>
      </c>
      <c r="BC2397" s="12" t="s">
        <v>5564</v>
      </c>
      <c r="BJ2397" s="12">
        <f t="shared" si="264"/>
        <v>0</v>
      </c>
      <c r="BK2397" s="12">
        <f t="shared" si="265"/>
        <v>0</v>
      </c>
      <c r="CQ2397" s="3" t="str">
        <f>CONCATENATE(baseURL!$A$1,baseURL!$B$1,baseURL!$C$1,".",C2397,".",L2397,".pkl&amp;seq=",BC2397)</f>
        <v>http://proteomics.broadinstitute.org/millscripts/viewfeed.pl?side=xl&amp;cycle=1&amp;fixedMods=iaaC&amp;file=msdataSM/iPRG2012_nd/cpick_in/iPRG2012_nd.1804.5.3.pkl&amp;seq=SKMTVNLPANSVAR</v>
      </c>
    </row>
    <row r="2398" spans="1:95" x14ac:dyDescent="0.2">
      <c r="A2398" s="3">
        <v>3922</v>
      </c>
      <c r="B2398" s="2" t="s">
        <v>5565</v>
      </c>
      <c r="C2398" s="2" t="s">
        <v>5566</v>
      </c>
      <c r="D2398" s="3">
        <v>6072</v>
      </c>
      <c r="E2398" s="3">
        <v>6069</v>
      </c>
      <c r="F2398" s="3">
        <v>37892</v>
      </c>
      <c r="G2398" s="3">
        <v>7872</v>
      </c>
      <c r="H2398" s="3">
        <v>26.401700000000002</v>
      </c>
      <c r="I2398" s="30">
        <v>505.22919999999999</v>
      </c>
      <c r="J2398" s="30">
        <v>505.22683410000002</v>
      </c>
      <c r="K2398" s="30">
        <v>2.3700000000000001E-3</v>
      </c>
      <c r="L2398" s="3">
        <v>2</v>
      </c>
      <c r="M2398" s="3">
        <v>2</v>
      </c>
      <c r="N2398" s="10">
        <f t="shared" si="259"/>
        <v>1</v>
      </c>
      <c r="O2398" s="35">
        <v>2</v>
      </c>
      <c r="P2398" s="17"/>
      <c r="Q2398" s="40">
        <v>1009.44862</v>
      </c>
      <c r="R2398" s="40">
        <v>505.22795000000002</v>
      </c>
      <c r="S2398" s="18">
        <f t="shared" si="260"/>
        <v>2.4741307363744256</v>
      </c>
      <c r="T2398" s="18">
        <f t="shared" si="261"/>
        <v>-2.2087059910324771</v>
      </c>
      <c r="U2398" s="18">
        <f t="shared" si="262"/>
        <v>-2.2762002775094756</v>
      </c>
      <c r="V2398" s="30">
        <v>505.22680000000003</v>
      </c>
      <c r="W2398" s="3" t="s">
        <v>48</v>
      </c>
      <c r="X2398" s="3" t="s">
        <v>47</v>
      </c>
      <c r="Y2398" s="3" t="s">
        <v>47</v>
      </c>
      <c r="Z2398" s="3" t="s">
        <v>48</v>
      </c>
      <c r="AA2398" s="3" t="s">
        <v>47</v>
      </c>
      <c r="AB2398" s="12" t="s">
        <v>52</v>
      </c>
      <c r="AC2398" s="3" t="s">
        <v>47</v>
      </c>
      <c r="AD2398" s="3" t="s">
        <v>47</v>
      </c>
      <c r="AE2398" s="3" t="s">
        <v>47</v>
      </c>
      <c r="AG2398" s="3" t="s">
        <v>52</v>
      </c>
      <c r="AH2398" s="3" t="s">
        <v>47</v>
      </c>
      <c r="AK2398" s="3" t="s">
        <v>52</v>
      </c>
      <c r="AL2398" s="3" t="s">
        <v>52</v>
      </c>
      <c r="AM2398" s="3" t="s">
        <v>47</v>
      </c>
      <c r="AO2398" s="3" t="s">
        <v>48</v>
      </c>
      <c r="AU2398" s="3">
        <v>0</v>
      </c>
      <c r="AV2398" s="3">
        <v>8</v>
      </c>
      <c r="AW2398" s="3">
        <v>1</v>
      </c>
      <c r="AX2398" s="3">
        <v>8</v>
      </c>
      <c r="AY2398" s="3">
        <v>100</v>
      </c>
      <c r="AZ2398" s="6" t="str">
        <f t="shared" si="263"/>
        <v>1804.7</v>
      </c>
      <c r="BC2398" s="12" t="s">
        <v>5473</v>
      </c>
      <c r="BJ2398" s="12">
        <f t="shared" si="264"/>
        <v>0</v>
      </c>
      <c r="BK2398" s="12">
        <f t="shared" si="265"/>
        <v>0</v>
      </c>
      <c r="BP2398" s="3" t="s">
        <v>54</v>
      </c>
      <c r="BR2398" s="3" t="s">
        <v>54</v>
      </c>
      <c r="CQ2398" s="3" t="str">
        <f>CONCATENATE(baseURL!$A$1,baseURL!$B$1,baseURL!$C$1,".",C2398,".",L2398,".pkl&amp;seq=",BC2398,"&amp;varMods=Deamidated-N")</f>
        <v>http://proteomics.broadinstitute.org/millscripts/viewfeed.pl?side=xl&amp;cycle=1&amp;fixedMods=iaaC&amp;file=msdataSM/iPRG2012_nd/cpick_in/iPRG2012_nd.1804.7.2.pkl&amp;seq=QGFnGGSRW&amp;varMods=Deamidated-N</v>
      </c>
    </row>
    <row r="2399" spans="1:95" x14ac:dyDescent="0.2">
      <c r="A2399" s="3">
        <v>1982</v>
      </c>
      <c r="B2399" s="2" t="s">
        <v>5554</v>
      </c>
      <c r="C2399" s="2" t="s">
        <v>5555</v>
      </c>
      <c r="D2399" s="3">
        <v>6074</v>
      </c>
      <c r="E2399" s="3">
        <v>6071</v>
      </c>
      <c r="F2399" s="3">
        <v>37894</v>
      </c>
      <c r="G2399" s="3">
        <v>7874</v>
      </c>
      <c r="H2399" s="3">
        <v>26.405000000000001</v>
      </c>
      <c r="I2399" s="30">
        <v>547.26796000000002</v>
      </c>
      <c r="J2399" s="30">
        <v>547.26887399999998</v>
      </c>
      <c r="K2399" s="30">
        <v>-9.1E-4</v>
      </c>
      <c r="L2399" s="3">
        <v>2</v>
      </c>
      <c r="M2399" s="3">
        <v>2</v>
      </c>
      <c r="N2399" s="10">
        <f t="shared" si="259"/>
        <v>1</v>
      </c>
      <c r="O2399" s="35">
        <v>2</v>
      </c>
      <c r="P2399" s="17"/>
      <c r="Q2399" s="40">
        <v>1093.5272600000001</v>
      </c>
      <c r="R2399" s="40">
        <v>547.26727000000005</v>
      </c>
      <c r="S2399" s="18">
        <f t="shared" si="260"/>
        <v>1.2608099146203644</v>
      </c>
      <c r="T2399" s="18">
        <f t="shared" si="261"/>
        <v>2.9309262363329869</v>
      </c>
      <c r="U2399" s="18">
        <f t="shared" si="262"/>
        <v>2.6129828665139958</v>
      </c>
      <c r="V2399" s="30">
        <v>547.26869999999997</v>
      </c>
      <c r="W2399" s="3" t="s">
        <v>47</v>
      </c>
      <c r="X2399" s="3" t="s">
        <v>47</v>
      </c>
      <c r="Y2399" s="3" t="s">
        <v>47</v>
      </c>
      <c r="Z2399" s="3" t="s">
        <v>47</v>
      </c>
      <c r="AA2399" s="3" t="s">
        <v>47</v>
      </c>
      <c r="AB2399" s="12" t="s">
        <v>47</v>
      </c>
      <c r="AC2399" s="3" t="s">
        <v>47</v>
      </c>
      <c r="AD2399" s="3" t="s">
        <v>47</v>
      </c>
      <c r="AE2399" s="3" t="s">
        <v>47</v>
      </c>
      <c r="AG2399" s="3" t="s">
        <v>48</v>
      </c>
      <c r="AH2399" s="3" t="s">
        <v>47</v>
      </c>
      <c r="AI2399" s="3" t="s">
        <v>47</v>
      </c>
      <c r="AM2399" s="3" t="s">
        <v>47</v>
      </c>
      <c r="AO2399" s="3" t="s">
        <v>47</v>
      </c>
      <c r="AU2399" s="3">
        <v>0</v>
      </c>
      <c r="AV2399" s="3">
        <v>13</v>
      </c>
      <c r="AW2399" s="3">
        <v>3</v>
      </c>
      <c r="AX2399" s="3">
        <v>10</v>
      </c>
      <c r="AY2399" s="3">
        <v>76.92</v>
      </c>
      <c r="AZ2399" s="6" t="str">
        <f t="shared" si="263"/>
        <v>1804.9</v>
      </c>
      <c r="BC2399" s="12" t="s">
        <v>5556</v>
      </c>
      <c r="BJ2399" s="12">
        <f t="shared" si="264"/>
        <v>0</v>
      </c>
      <c r="BK2399" s="12">
        <f t="shared" si="265"/>
        <v>0</v>
      </c>
      <c r="BO2399" s="3" t="s">
        <v>54</v>
      </c>
      <c r="BP2399" s="3" t="s">
        <v>54</v>
      </c>
      <c r="BR2399" s="3" t="s">
        <v>54</v>
      </c>
      <c r="BX2399" s="3" t="s">
        <v>5557</v>
      </c>
      <c r="BZ2399" s="3" t="s">
        <v>5558</v>
      </c>
      <c r="CE2399" s="3" t="s">
        <v>5558</v>
      </c>
      <c r="CQ2399" s="3" t="str">
        <f>CONCATENATE(baseURL!$A$1,baseURL!$B$1,baseURL!$C$1,".",C2399,".",L2399,".pkl&amp;seq=",BC2399,"&amp;varMods=Deamidated-Q+Deamidated-N")</f>
        <v>http://proteomics.broadinstitute.org/millscripts/viewfeed.pl?side=xl&amp;cycle=1&amp;fixedMods=iaaC&amp;file=msdataSM/iPRG2012_nd/cpick_in/iPRG2012_nd.1804.9.2.pkl&amp;seq=DNSqVFGVAR&amp;varMods=Deamidated-Q+Deamidated-N</v>
      </c>
    </row>
    <row r="2400" spans="1:95" x14ac:dyDescent="0.2">
      <c r="A2400" s="3">
        <v>1171</v>
      </c>
      <c r="B2400" s="2" t="s">
        <v>5567</v>
      </c>
      <c r="C2400" s="2" t="s">
        <v>5562</v>
      </c>
      <c r="D2400" s="3">
        <v>6081</v>
      </c>
      <c r="E2400" s="3">
        <v>6078</v>
      </c>
      <c r="F2400" s="3">
        <v>37912</v>
      </c>
      <c r="G2400" s="3">
        <v>7882</v>
      </c>
      <c r="H2400" s="3">
        <v>26.4255</v>
      </c>
      <c r="I2400" s="30">
        <v>516.21420000000001</v>
      </c>
      <c r="J2400" s="30">
        <v>516.93044989999999</v>
      </c>
      <c r="K2400" s="30">
        <v>-0.71625000000000005</v>
      </c>
      <c r="L2400" s="3">
        <v>3</v>
      </c>
      <c r="M2400" s="3">
        <v>3</v>
      </c>
      <c r="N2400" s="10">
        <f t="shared" si="259"/>
        <v>1</v>
      </c>
      <c r="O2400" s="35">
        <v>3</v>
      </c>
      <c r="P2400" s="17"/>
      <c r="Q2400" s="40">
        <v>1548.7764999999999</v>
      </c>
      <c r="R2400" s="40">
        <v>516.93034999999998</v>
      </c>
      <c r="S2400" s="18">
        <f t="shared" si="260"/>
        <v>-1385.3897338393278</v>
      </c>
      <c r="T2400" s="18">
        <f t="shared" si="261"/>
        <v>0.19325620948597133</v>
      </c>
      <c r="U2400" s="18">
        <f t="shared" si="262"/>
        <v>-0.29017448861794809</v>
      </c>
      <c r="V2400" s="30">
        <v>516.93020000000001</v>
      </c>
      <c r="W2400" s="3" t="s">
        <v>47</v>
      </c>
      <c r="Z2400" s="3" t="s">
        <v>47</v>
      </c>
      <c r="AB2400" s="12" t="s">
        <v>48</v>
      </c>
      <c r="AC2400" s="3" t="s">
        <v>47</v>
      </c>
      <c r="AD2400" s="3" t="s">
        <v>48</v>
      </c>
      <c r="AE2400" s="3" t="s">
        <v>47</v>
      </c>
      <c r="AH2400" s="3" t="s">
        <v>48</v>
      </c>
      <c r="AK2400" s="3" t="s">
        <v>52</v>
      </c>
      <c r="AU2400" s="3">
        <v>0</v>
      </c>
      <c r="AV2400" s="3">
        <v>4</v>
      </c>
      <c r="AW2400" s="3">
        <v>1</v>
      </c>
      <c r="AX2400" s="3">
        <v>4</v>
      </c>
      <c r="AY2400" s="3">
        <v>100</v>
      </c>
      <c r="AZ2400" s="6" t="str">
        <f t="shared" si="263"/>
        <v>1805.6</v>
      </c>
      <c r="BC2400" s="12" t="s">
        <v>5568</v>
      </c>
      <c r="BJ2400" s="12">
        <f t="shared" si="264"/>
        <v>0</v>
      </c>
      <c r="BK2400" s="12">
        <f t="shared" si="265"/>
        <v>0</v>
      </c>
      <c r="CQ2400" s="3" t="str">
        <f>CONCATENATE(baseURL!$A$1,baseURL!$B$1,baseURL!$C$1,".",C2400,".",L2400,".pkl&amp;seq=",BC2400)</f>
        <v>http://proteomics.broadinstitute.org/millscripts/viewfeed.pl?side=xl&amp;cycle=1&amp;fixedMods=iaaC&amp;file=msdataSM/iPRG2012_nd/cpick_in/iPRG2012_nd.1805.6.3.pkl&amp;seq=YAQDGAGLERELAR</v>
      </c>
    </row>
    <row r="2401" spans="1:95" x14ac:dyDescent="0.2">
      <c r="A2401" s="3">
        <v>5389</v>
      </c>
      <c r="B2401" s="2" t="s">
        <v>5569</v>
      </c>
      <c r="C2401" s="2" t="s">
        <v>5570</v>
      </c>
      <c r="D2401" s="3">
        <v>6082</v>
      </c>
      <c r="E2401" s="3">
        <v>6079</v>
      </c>
      <c r="F2401" s="3">
        <v>37913</v>
      </c>
      <c r="G2401" s="3">
        <v>7883</v>
      </c>
      <c r="H2401" s="3">
        <v>26.428000000000001</v>
      </c>
      <c r="I2401" s="30">
        <v>516.92947000000004</v>
      </c>
      <c r="J2401" s="30">
        <v>516.93044989999999</v>
      </c>
      <c r="K2401" s="30">
        <v>-9.7999999999999997E-4</v>
      </c>
      <c r="L2401" s="3">
        <v>3</v>
      </c>
      <c r="M2401" s="3">
        <v>3</v>
      </c>
      <c r="N2401" s="10">
        <f t="shared" si="259"/>
        <v>1</v>
      </c>
      <c r="O2401" s="35">
        <v>3</v>
      </c>
      <c r="P2401" s="17"/>
      <c r="Q2401" s="40">
        <v>1548.7764999999999</v>
      </c>
      <c r="R2401" s="40">
        <v>516.93034999999998</v>
      </c>
      <c r="S2401" s="18">
        <f t="shared" si="260"/>
        <v>-1.7023570001998596</v>
      </c>
      <c r="T2401" s="18">
        <f t="shared" si="261"/>
        <v>0.19325620948597133</v>
      </c>
      <c r="U2401" s="18">
        <f t="shared" si="262"/>
        <v>-0.29017448861794809</v>
      </c>
      <c r="V2401" s="30">
        <v>516.93020000000001</v>
      </c>
      <c r="W2401" s="3" t="s">
        <v>47</v>
      </c>
      <c r="X2401" s="3" t="s">
        <v>47</v>
      </c>
      <c r="Y2401" s="3" t="s">
        <v>47</v>
      </c>
      <c r="Z2401" s="3" t="s">
        <v>47</v>
      </c>
      <c r="AA2401" s="3" t="s">
        <v>47</v>
      </c>
      <c r="AB2401" s="12" t="s">
        <v>47</v>
      </c>
      <c r="AC2401" s="3" t="s">
        <v>47</v>
      </c>
      <c r="AD2401" s="3" t="s">
        <v>47</v>
      </c>
      <c r="AE2401" s="3" t="s">
        <v>47</v>
      </c>
      <c r="AF2401" s="3" t="s">
        <v>47</v>
      </c>
      <c r="AG2401" s="3" t="s">
        <v>47</v>
      </c>
      <c r="AH2401" s="3" t="s">
        <v>47</v>
      </c>
      <c r="AI2401" s="3" t="s">
        <v>48</v>
      </c>
      <c r="AJ2401" s="3" t="s">
        <v>47</v>
      </c>
      <c r="AK2401" s="3" t="s">
        <v>52</v>
      </c>
      <c r="AL2401" s="3" t="s">
        <v>48</v>
      </c>
      <c r="AM2401" s="3" t="s">
        <v>47</v>
      </c>
      <c r="AU2401" s="3">
        <v>0</v>
      </c>
      <c r="AV2401" s="3">
        <v>14</v>
      </c>
      <c r="AW2401" s="3">
        <v>1</v>
      </c>
      <c r="AX2401" s="3">
        <v>14</v>
      </c>
      <c r="AY2401" s="3">
        <v>100</v>
      </c>
      <c r="AZ2401" s="6" t="str">
        <f t="shared" si="263"/>
        <v>1805.7</v>
      </c>
      <c r="BC2401" s="12" t="s">
        <v>5568</v>
      </c>
      <c r="BJ2401" s="12">
        <f t="shared" si="264"/>
        <v>0</v>
      </c>
      <c r="BK2401" s="12">
        <f t="shared" si="265"/>
        <v>0</v>
      </c>
      <c r="CQ2401" s="3" t="str">
        <f>CONCATENATE(baseURL!$A$1,baseURL!$B$1,baseURL!$C$1,".",C2401,".",L2401,".pkl&amp;seq=",BC2401)</f>
        <v>http://proteomics.broadinstitute.org/millscripts/viewfeed.pl?side=xl&amp;cycle=1&amp;fixedMods=iaaC&amp;file=msdataSM/iPRG2012_nd/cpick_in/iPRG2012_nd.1805.7.3.pkl&amp;seq=YAQDGAGLERELAR</v>
      </c>
    </row>
    <row r="2402" spans="1:95" x14ac:dyDescent="0.2">
      <c r="A2402" s="3">
        <v>1897</v>
      </c>
      <c r="B2402" s="2" t="s">
        <v>5571</v>
      </c>
      <c r="C2402" s="2" t="s">
        <v>5565</v>
      </c>
      <c r="D2402" s="3">
        <v>6083</v>
      </c>
      <c r="E2402" s="3">
        <v>6080</v>
      </c>
      <c r="F2402" s="3">
        <v>37914</v>
      </c>
      <c r="G2402" s="3">
        <v>7884</v>
      </c>
      <c r="H2402" s="3">
        <v>26.430499999999999</v>
      </c>
      <c r="I2402" s="30">
        <v>555.97379000000001</v>
      </c>
      <c r="J2402" s="30">
        <v>555.97384799999998</v>
      </c>
      <c r="K2402" s="30">
        <v>-6.0000000000000002E-5</v>
      </c>
      <c r="L2402" s="3">
        <v>3</v>
      </c>
      <c r="M2402" s="3">
        <v>3</v>
      </c>
      <c r="N2402" s="10">
        <f t="shared" si="259"/>
        <v>1</v>
      </c>
      <c r="O2402" s="35">
        <v>3</v>
      </c>
      <c r="P2402" s="17"/>
      <c r="Q2402" s="40">
        <v>1665.9071200000001</v>
      </c>
      <c r="R2402" s="40">
        <v>555.97388999999998</v>
      </c>
      <c r="S2402" s="18">
        <f t="shared" si="260"/>
        <v>-0.17986456158021727</v>
      </c>
      <c r="T2402" s="18">
        <f t="shared" si="261"/>
        <v>-7.5543115896408428E-2</v>
      </c>
      <c r="U2402" s="18">
        <f t="shared" si="262"/>
        <v>-0.16187810546309203</v>
      </c>
      <c r="V2402" s="30">
        <v>555.97379999999998</v>
      </c>
      <c r="W2402" s="3" t="s">
        <v>47</v>
      </c>
      <c r="X2402" s="3" t="s">
        <v>47</v>
      </c>
      <c r="Y2402" s="3" t="s">
        <v>47</v>
      </c>
      <c r="Z2402" s="3" t="s">
        <v>47</v>
      </c>
      <c r="AB2402" s="12" t="s">
        <v>65</v>
      </c>
      <c r="AC2402" s="3" t="s">
        <v>47</v>
      </c>
      <c r="AD2402" s="3" t="s">
        <v>48</v>
      </c>
      <c r="AE2402" s="3" t="s">
        <v>47</v>
      </c>
      <c r="AF2402" s="3" t="s">
        <v>48</v>
      </c>
      <c r="AG2402" s="3" t="s">
        <v>48</v>
      </c>
      <c r="AJ2402" s="3" t="s">
        <v>47</v>
      </c>
      <c r="AK2402" s="3" t="s">
        <v>52</v>
      </c>
      <c r="AL2402" s="3" t="s">
        <v>52</v>
      </c>
      <c r="AM2402" s="3" t="s">
        <v>48</v>
      </c>
      <c r="AU2402" s="3">
        <v>1</v>
      </c>
      <c r="AV2402" s="3">
        <v>7</v>
      </c>
      <c r="AW2402" s="3">
        <v>1</v>
      </c>
      <c r="AX2402" s="3">
        <v>7</v>
      </c>
      <c r="AY2402" s="3">
        <v>100</v>
      </c>
      <c r="AZ2402" s="6" t="str">
        <f t="shared" si="263"/>
        <v>1805.8</v>
      </c>
      <c r="BC2402" s="12" t="s">
        <v>5572</v>
      </c>
      <c r="BJ2402" s="12">
        <f t="shared" si="264"/>
        <v>0</v>
      </c>
      <c r="BK2402" s="12">
        <f t="shared" si="265"/>
        <v>0</v>
      </c>
      <c r="BX2402" s="3" t="s">
        <v>5573</v>
      </c>
      <c r="CQ2402" s="3" t="str">
        <f>CONCATENATE(baseURL!$A$1,baseURL!$B$1,baseURL!$C$1,".",C2402,".",L2402,".pkl&amp;seq=",BC2402)</f>
        <v>http://proteomics.broadinstitute.org/millscripts/viewfeed.pl?side=xl&amp;cycle=1&amp;fixedMods=iaaC&amp;file=msdataSM/iPRG2012_nd/cpick_in/iPRG2012_nd.1805.8.3.pkl&amp;seq=LYPGRGTLFVRGDSK</v>
      </c>
    </row>
    <row r="2403" spans="1:95" x14ac:dyDescent="0.2">
      <c r="A2403" s="3">
        <v>4101</v>
      </c>
      <c r="B2403" s="2" t="s">
        <v>5574</v>
      </c>
      <c r="C2403" s="2" t="s">
        <v>5575</v>
      </c>
      <c r="D2403" s="3">
        <v>6085</v>
      </c>
      <c r="E2403" s="3">
        <v>6082</v>
      </c>
      <c r="F2403" s="3">
        <v>37929</v>
      </c>
      <c r="G2403" s="3">
        <v>7887</v>
      </c>
      <c r="H2403" s="3">
        <v>26.444299999999998</v>
      </c>
      <c r="I2403" s="30">
        <v>507.78689000000003</v>
      </c>
      <c r="J2403" s="30">
        <v>507.5368714</v>
      </c>
      <c r="K2403" s="30">
        <v>0.25002000000000002</v>
      </c>
      <c r="L2403" s="3">
        <v>4</v>
      </c>
      <c r="M2403" s="3">
        <v>4</v>
      </c>
      <c r="N2403" s="10">
        <f t="shared" si="259"/>
        <v>1</v>
      </c>
      <c r="O2403" s="35">
        <v>4</v>
      </c>
      <c r="P2403" s="17"/>
      <c r="Q2403" s="40">
        <v>2027.12438</v>
      </c>
      <c r="R2403" s="40">
        <v>507.53654999999998</v>
      </c>
      <c r="S2403" s="18">
        <f t="shared" si="260"/>
        <v>493.24526479925652</v>
      </c>
      <c r="T2403" s="18">
        <f t="shared" si="261"/>
        <v>0.63325488581749811</v>
      </c>
      <c r="U2403" s="18">
        <f t="shared" si="262"/>
        <v>0.29554521742166223</v>
      </c>
      <c r="V2403" s="30">
        <v>507.5367</v>
      </c>
      <c r="W2403" s="3" t="s">
        <v>47</v>
      </c>
      <c r="Y2403" s="3" t="s">
        <v>47</v>
      </c>
      <c r="Z2403" s="3" t="s">
        <v>47</v>
      </c>
      <c r="AA2403" s="3" t="s">
        <v>48</v>
      </c>
      <c r="AB2403" s="12" t="s">
        <v>47</v>
      </c>
      <c r="AC2403" s="3" t="s">
        <v>47</v>
      </c>
      <c r="AD2403" s="3" t="s">
        <v>47</v>
      </c>
      <c r="AE2403" s="3" t="s">
        <v>47</v>
      </c>
      <c r="AF2403" s="3" t="s">
        <v>47</v>
      </c>
      <c r="AG2403" s="3" t="s">
        <v>47</v>
      </c>
      <c r="AH2403" s="3" t="s">
        <v>47</v>
      </c>
      <c r="AI2403" s="3" t="s">
        <v>47</v>
      </c>
      <c r="AK2403" s="3" t="s">
        <v>47</v>
      </c>
      <c r="AL2403" s="3" t="s">
        <v>47</v>
      </c>
      <c r="AM2403" s="3" t="s">
        <v>47</v>
      </c>
      <c r="AN2403" s="3" t="s">
        <v>47</v>
      </c>
      <c r="AU2403" s="3">
        <v>0</v>
      </c>
      <c r="AV2403" s="3">
        <v>15</v>
      </c>
      <c r="AW2403" s="3">
        <v>2</v>
      </c>
      <c r="AX2403" s="3">
        <v>14</v>
      </c>
      <c r="AY2403" s="3">
        <v>93.33</v>
      </c>
      <c r="AZ2403" s="6" t="str">
        <f t="shared" si="263"/>
        <v>1806.2</v>
      </c>
      <c r="BC2403" s="12" t="s">
        <v>5532</v>
      </c>
      <c r="BJ2403" s="12">
        <f t="shared" si="264"/>
        <v>0</v>
      </c>
      <c r="BK2403" s="12">
        <f t="shared" si="265"/>
        <v>0</v>
      </c>
      <c r="CC2403" s="3" t="s">
        <v>5576</v>
      </c>
      <c r="CQ2403" s="3" t="str">
        <f>CONCATENATE(baseURL!$A$1,baseURL!$B$1,baseURL!$C$1,".",C2403,".",L2403,".pkl&amp;seq=",BC2403)</f>
        <v>http://proteomics.broadinstitute.org/millscripts/viewfeed.pl?side=xl&amp;cycle=1&amp;fixedMods=iaaC&amp;file=msdataSM/iPRG2012_nd/cpick_in/iPRG2012_nd.1806.2.4.pkl&amp;seq=ASKVLEQLSGQTPVQSKAR</v>
      </c>
    </row>
    <row r="2404" spans="1:95" x14ac:dyDescent="0.2">
      <c r="A2404" s="3">
        <v>4760</v>
      </c>
      <c r="B2404" s="2" t="s">
        <v>5577</v>
      </c>
      <c r="C2404" s="2" t="s">
        <v>5578</v>
      </c>
      <c r="D2404" s="3">
        <v>6087</v>
      </c>
      <c r="E2404" s="3">
        <v>6084</v>
      </c>
      <c r="F2404" s="3">
        <v>37931</v>
      </c>
      <c r="G2404" s="3">
        <v>7889</v>
      </c>
      <c r="H2404" s="3">
        <v>26.450900000000001</v>
      </c>
      <c r="I2404" s="30">
        <v>569.29629</v>
      </c>
      <c r="J2404" s="30">
        <v>569.29641890000005</v>
      </c>
      <c r="K2404" s="30">
        <v>-1.2999999999999999E-4</v>
      </c>
      <c r="L2404" s="3">
        <v>2</v>
      </c>
      <c r="M2404" s="3">
        <v>2</v>
      </c>
      <c r="N2404" s="10">
        <f t="shared" si="259"/>
        <v>1</v>
      </c>
      <c r="O2404" s="35">
        <v>2</v>
      </c>
      <c r="P2404" s="17"/>
      <c r="Q2404" s="40">
        <v>1137.58736</v>
      </c>
      <c r="R2404" s="40">
        <v>569.29732000000001</v>
      </c>
      <c r="S2404" s="18">
        <f t="shared" si="260"/>
        <v>-1.8092479339518008</v>
      </c>
      <c r="T2404" s="18">
        <f t="shared" si="261"/>
        <v>-1.5828284594147957</v>
      </c>
      <c r="U2404" s="18">
        <f t="shared" si="262"/>
        <v>-2.1429926984187113</v>
      </c>
      <c r="V2404" s="30">
        <v>569.29610000000002</v>
      </c>
      <c r="W2404" s="3" t="s">
        <v>47</v>
      </c>
      <c r="X2404" s="3" t="s">
        <v>47</v>
      </c>
      <c r="Y2404" s="3" t="s">
        <v>47</v>
      </c>
      <c r="Z2404" s="3" t="s">
        <v>47</v>
      </c>
      <c r="AA2404" s="3" t="s">
        <v>47</v>
      </c>
      <c r="AB2404" s="12" t="s">
        <v>47</v>
      </c>
      <c r="AC2404" s="3" t="s">
        <v>47</v>
      </c>
      <c r="AD2404" s="3" t="s">
        <v>47</v>
      </c>
      <c r="AE2404" s="3" t="s">
        <v>47</v>
      </c>
      <c r="AF2404" s="3" t="s">
        <v>47</v>
      </c>
      <c r="AG2404" s="3" t="s">
        <v>47</v>
      </c>
      <c r="AH2404" s="3" t="s">
        <v>47</v>
      </c>
      <c r="AI2404" s="3" t="s">
        <v>48</v>
      </c>
      <c r="AJ2404" s="3" t="s">
        <v>47</v>
      </c>
      <c r="AK2404" s="3" t="s">
        <v>47</v>
      </c>
      <c r="AL2404" s="3" t="s">
        <v>47</v>
      </c>
      <c r="AM2404" s="3" t="s">
        <v>47</v>
      </c>
      <c r="AN2404" s="3" t="s">
        <v>47</v>
      </c>
      <c r="AU2404" s="3">
        <v>0</v>
      </c>
      <c r="AV2404" s="3">
        <v>17</v>
      </c>
      <c r="AW2404" s="3">
        <v>1</v>
      </c>
      <c r="AX2404" s="3">
        <v>17</v>
      </c>
      <c r="AY2404" s="3">
        <v>100</v>
      </c>
      <c r="AZ2404" s="6" t="str">
        <f t="shared" si="263"/>
        <v>1806.4</v>
      </c>
      <c r="BC2404" s="12" t="s">
        <v>5479</v>
      </c>
      <c r="BJ2404" s="12">
        <f t="shared" si="264"/>
        <v>0</v>
      </c>
      <c r="BK2404" s="12">
        <f t="shared" si="265"/>
        <v>0</v>
      </c>
      <c r="CQ2404" s="3" t="str">
        <f>CONCATENATE(baseURL!$A$1,baseURL!$B$1,baseURL!$C$1,".",C2404,".",L2404,".pkl&amp;seq=",BC2404)</f>
        <v>http://proteomics.broadinstitute.org/millscripts/viewfeed.pl?side=xl&amp;cycle=1&amp;fixedMods=iaaC&amp;file=msdataSM/iPRG2012_nd/cpick_in/iPRG2012_nd.1806.4.2.pkl&amp;seq=MFAPTKTWR</v>
      </c>
    </row>
    <row r="2405" spans="1:95" x14ac:dyDescent="0.2">
      <c r="A2405" s="3">
        <v>2009</v>
      </c>
      <c r="B2405" s="2" t="s">
        <v>5579</v>
      </c>
      <c r="C2405" s="2" t="s">
        <v>5580</v>
      </c>
      <c r="D2405" s="3">
        <v>6089</v>
      </c>
      <c r="E2405" s="3">
        <v>6086</v>
      </c>
      <c r="F2405" s="3">
        <v>37949</v>
      </c>
      <c r="G2405" s="3">
        <v>7892</v>
      </c>
      <c r="H2405" s="3">
        <v>26.463000000000001</v>
      </c>
      <c r="I2405" s="30">
        <v>434.22931999999997</v>
      </c>
      <c r="J2405" s="30">
        <v>434.22678050000002</v>
      </c>
      <c r="K2405" s="30">
        <v>2.5400000000000002E-3</v>
      </c>
      <c r="L2405" s="3">
        <v>0</v>
      </c>
      <c r="M2405" s="3">
        <v>3</v>
      </c>
      <c r="N2405" s="10">
        <f t="shared" si="259"/>
        <v>1</v>
      </c>
      <c r="O2405" s="35">
        <v>3</v>
      </c>
      <c r="P2405" s="17"/>
      <c r="Q2405" s="40">
        <v>1300.66443</v>
      </c>
      <c r="R2405" s="40">
        <v>434.22633000000002</v>
      </c>
      <c r="S2405" s="18">
        <f t="shared" si="260"/>
        <v>6.8858099875111369</v>
      </c>
      <c r="T2405" s="18">
        <f t="shared" si="261"/>
        <v>1.0374773911095285</v>
      </c>
      <c r="U2405" s="18">
        <f t="shared" si="262"/>
        <v>0.39150090223385392</v>
      </c>
      <c r="V2405" s="30">
        <v>434.22649999999999</v>
      </c>
      <c r="W2405" s="3" t="s">
        <v>47</v>
      </c>
      <c r="X2405" s="3" t="s">
        <v>47</v>
      </c>
      <c r="Y2405" s="3" t="s">
        <v>47</v>
      </c>
      <c r="Z2405" s="3" t="s">
        <v>47</v>
      </c>
      <c r="AA2405" s="3" t="s">
        <v>47</v>
      </c>
      <c r="AB2405" s="12" t="s">
        <v>47</v>
      </c>
      <c r="AC2405" s="3" t="s">
        <v>47</v>
      </c>
      <c r="AD2405" s="3" t="s">
        <v>47</v>
      </c>
      <c r="AE2405" s="3" t="s">
        <v>48</v>
      </c>
      <c r="AG2405" s="3" t="s">
        <v>47</v>
      </c>
      <c r="AH2405" s="3" t="s">
        <v>47</v>
      </c>
      <c r="AI2405" s="3" t="s">
        <v>48</v>
      </c>
      <c r="AL2405" s="3" t="s">
        <v>48</v>
      </c>
      <c r="AP2405" s="3" t="s">
        <v>52</v>
      </c>
      <c r="AU2405" s="3">
        <v>0</v>
      </c>
      <c r="AV2405" s="3">
        <v>10</v>
      </c>
      <c r="AW2405" s="3">
        <v>1</v>
      </c>
      <c r="AX2405" s="3">
        <v>10</v>
      </c>
      <c r="AY2405" s="3">
        <v>100</v>
      </c>
      <c r="AZ2405" s="6" t="str">
        <f t="shared" si="263"/>
        <v>1807.1</v>
      </c>
      <c r="BC2405" s="12" t="s">
        <v>5581</v>
      </c>
      <c r="BJ2405" s="12">
        <f t="shared" si="264"/>
        <v>0</v>
      </c>
      <c r="BK2405" s="12">
        <f t="shared" si="265"/>
        <v>0</v>
      </c>
      <c r="CQ2405" s="3" t="str">
        <f>CONCATENATE(baseURL!$A$1,baseURL!$B$1,baseURL!$C$1,".",C2405,".",L2405,".pkl&amp;seq=",BC2405)</f>
        <v>http://proteomics.broadinstitute.org/millscripts/viewfeed.pl?side=xl&amp;cycle=1&amp;fixedMods=iaaC&amp;file=msdataSM/iPRG2012_nd/cpick_in/iPRG2012_nd.1807.1.0.pkl&amp;seq=YLEQVLDHQR</v>
      </c>
    </row>
    <row r="2406" spans="1:95" x14ac:dyDescent="0.2">
      <c r="A2406" s="3">
        <v>5372</v>
      </c>
      <c r="B2406" s="2" t="s">
        <v>5582</v>
      </c>
      <c r="C2406" s="2" t="s">
        <v>5583</v>
      </c>
      <c r="D2406" s="3">
        <v>6090</v>
      </c>
      <c r="E2406" s="3">
        <v>6087</v>
      </c>
      <c r="F2406" s="3">
        <v>37950</v>
      </c>
      <c r="G2406" s="3">
        <v>7893</v>
      </c>
      <c r="H2406" s="3">
        <v>26.464700000000001</v>
      </c>
      <c r="I2406" s="30">
        <v>441.28222</v>
      </c>
      <c r="J2406" s="30">
        <v>441.28182379999998</v>
      </c>
      <c r="K2406" s="30">
        <v>4.0000000000000002E-4</v>
      </c>
      <c r="L2406" s="3">
        <v>2</v>
      </c>
      <c r="M2406" s="3">
        <v>2</v>
      </c>
      <c r="N2406" s="10">
        <f t="shared" si="259"/>
        <v>1</v>
      </c>
      <c r="O2406" s="35">
        <v>2</v>
      </c>
      <c r="P2406" s="17"/>
      <c r="Q2406" s="40">
        <v>881.55670999999995</v>
      </c>
      <c r="R2406" s="40">
        <v>441.28199000000001</v>
      </c>
      <c r="S2406" s="18">
        <f t="shared" si="260"/>
        <v>0.52120867200526355</v>
      </c>
      <c r="T2406" s="18">
        <f t="shared" si="261"/>
        <v>-0.37662991871425344</v>
      </c>
      <c r="U2406" s="18">
        <f t="shared" si="262"/>
        <v>-0.88378861775365625</v>
      </c>
      <c r="V2406" s="30">
        <v>441.28160000000003</v>
      </c>
      <c r="W2406" s="3" t="s">
        <v>47</v>
      </c>
      <c r="X2406" s="3" t="s">
        <v>47</v>
      </c>
      <c r="Y2406" s="3" t="s">
        <v>47</v>
      </c>
      <c r="Z2406" s="3" t="s">
        <v>47</v>
      </c>
      <c r="AA2406" s="3" t="s">
        <v>47</v>
      </c>
      <c r="AB2406" s="12" t="s">
        <v>47</v>
      </c>
      <c r="AC2406" s="3" t="s">
        <v>47</v>
      </c>
      <c r="AD2406" s="3" t="s">
        <v>47</v>
      </c>
      <c r="AE2406" s="3" t="s">
        <v>47</v>
      </c>
      <c r="AF2406" s="3" t="s">
        <v>47</v>
      </c>
      <c r="AH2406" s="3" t="s">
        <v>47</v>
      </c>
      <c r="AI2406" s="3" t="s">
        <v>47</v>
      </c>
      <c r="AJ2406" s="3" t="s">
        <v>47</v>
      </c>
      <c r="AK2406" s="3" t="s">
        <v>47</v>
      </c>
      <c r="AL2406" s="3" t="s">
        <v>47</v>
      </c>
      <c r="AM2406" s="3" t="s">
        <v>47</v>
      </c>
      <c r="AN2406" s="3" t="s">
        <v>47</v>
      </c>
      <c r="AU2406" s="3">
        <v>0</v>
      </c>
      <c r="AV2406" s="3">
        <v>17</v>
      </c>
      <c r="AW2406" s="3">
        <v>1</v>
      </c>
      <c r="AX2406" s="3">
        <v>17</v>
      </c>
      <c r="AY2406" s="3">
        <v>100</v>
      </c>
      <c r="AZ2406" s="6" t="str">
        <f t="shared" si="263"/>
        <v>1807.2</v>
      </c>
      <c r="BC2406" s="12" t="s">
        <v>5487</v>
      </c>
      <c r="BJ2406" s="12">
        <f t="shared" si="264"/>
        <v>0</v>
      </c>
      <c r="BK2406" s="12">
        <f t="shared" si="265"/>
        <v>0</v>
      </c>
      <c r="CQ2406" s="3" t="str">
        <f>CONCATENATE(baseURL!$A$1,baseURL!$B$1,baseURL!$C$1,".",C2406,".",L2406,".pkl&amp;seq=",BC2406)</f>
        <v>http://proteomics.broadinstitute.org/millscripts/viewfeed.pl?side=xl&amp;cycle=1&amp;fixedMods=iaaC&amp;file=msdataSM/iPRG2012_nd/cpick_in/iPRG2012_nd.1807.2.2.pkl&amp;seq=VVVPQALR</v>
      </c>
    </row>
    <row r="2407" spans="1:95" x14ac:dyDescent="0.2">
      <c r="A2407" s="3">
        <v>5116</v>
      </c>
      <c r="B2407" s="2" t="s">
        <v>5584</v>
      </c>
      <c r="C2407" s="2" t="s">
        <v>5585</v>
      </c>
      <c r="D2407" s="3">
        <v>6092</v>
      </c>
      <c r="E2407" s="3">
        <v>6089</v>
      </c>
      <c r="F2407" s="3">
        <v>37952</v>
      </c>
      <c r="G2407" s="3">
        <v>7895</v>
      </c>
      <c r="H2407" s="3">
        <v>26.4681</v>
      </c>
      <c r="I2407" s="30">
        <v>477.92442999999997</v>
      </c>
      <c r="J2407" s="30">
        <v>477.9246493</v>
      </c>
      <c r="K2407" s="30">
        <v>-2.2000000000000001E-4</v>
      </c>
      <c r="L2407" s="3">
        <v>3</v>
      </c>
      <c r="M2407" s="3">
        <v>3</v>
      </c>
      <c r="N2407" s="10">
        <f t="shared" si="259"/>
        <v>1</v>
      </c>
      <c r="O2407" s="35">
        <v>3</v>
      </c>
      <c r="P2407" s="17"/>
      <c r="Q2407" s="40">
        <v>1431.7590499999999</v>
      </c>
      <c r="R2407" s="40">
        <v>477.92453999999998</v>
      </c>
      <c r="S2407" s="18">
        <f t="shared" si="260"/>
        <v>-0.23016185778301695</v>
      </c>
      <c r="T2407" s="18">
        <f t="shared" si="261"/>
        <v>0.22869719144287884</v>
      </c>
      <c r="U2407" s="18">
        <f t="shared" si="262"/>
        <v>-8.3695220914693211E-2</v>
      </c>
      <c r="V2407" s="30">
        <v>477.92450000000002</v>
      </c>
      <c r="W2407" s="3" t="s">
        <v>47</v>
      </c>
      <c r="X2407" s="3" t="s">
        <v>47</v>
      </c>
      <c r="Y2407" s="3" t="s">
        <v>47</v>
      </c>
      <c r="Z2407" s="3" t="s">
        <v>47</v>
      </c>
      <c r="AA2407" s="3" t="s">
        <v>47</v>
      </c>
      <c r="AB2407" s="12" t="s">
        <v>47</v>
      </c>
      <c r="AC2407" s="3" t="s">
        <v>47</v>
      </c>
      <c r="AD2407" s="3" t="s">
        <v>47</v>
      </c>
      <c r="AE2407" s="3" t="s">
        <v>47</v>
      </c>
      <c r="AF2407" s="3" t="s">
        <v>47</v>
      </c>
      <c r="AG2407" s="3" t="s">
        <v>47</v>
      </c>
      <c r="AH2407" s="3" t="s">
        <v>47</v>
      </c>
      <c r="AI2407" s="3" t="s">
        <v>47</v>
      </c>
      <c r="AJ2407" s="3" t="s">
        <v>47</v>
      </c>
      <c r="AK2407" s="3" t="s">
        <v>47</v>
      </c>
      <c r="AL2407" s="3" t="s">
        <v>47</v>
      </c>
      <c r="AM2407" s="3" t="s">
        <v>47</v>
      </c>
      <c r="AN2407" s="3" t="s">
        <v>47</v>
      </c>
      <c r="AU2407" s="3">
        <v>0</v>
      </c>
      <c r="AV2407" s="3">
        <v>18</v>
      </c>
      <c r="AW2407" s="3">
        <v>1</v>
      </c>
      <c r="AX2407" s="3">
        <v>18</v>
      </c>
      <c r="AY2407" s="3">
        <v>100</v>
      </c>
      <c r="AZ2407" s="6" t="str">
        <f t="shared" si="263"/>
        <v>1807.4</v>
      </c>
      <c r="BC2407" s="12" t="s">
        <v>5586</v>
      </c>
      <c r="BJ2407" s="12">
        <f t="shared" si="264"/>
        <v>0</v>
      </c>
      <c r="BK2407" s="12">
        <f t="shared" si="265"/>
        <v>0</v>
      </c>
      <c r="CQ2407" s="3" t="str">
        <f>CONCATENATE(baseURL!$A$1,baseURL!$B$1,baseURL!$C$1,".",C2407,".",L2407,".pkl&amp;seq=",BC2407)</f>
        <v>http://proteomics.broadinstitute.org/millscripts/viewfeed.pl?side=xl&amp;cycle=1&amp;fixedMods=iaaC&amp;file=msdataSM/iPRG2012_nd/cpick_in/iPRG2012_nd.1807.4.3.pkl&amp;seq=LTGDDQKFGVPVR</v>
      </c>
    </row>
    <row r="2408" spans="1:95" x14ac:dyDescent="0.2">
      <c r="A2408" s="3">
        <v>6039</v>
      </c>
      <c r="B2408" s="2" t="s">
        <v>5589</v>
      </c>
      <c r="C2408" s="2" t="s">
        <v>5590</v>
      </c>
      <c r="D2408" s="3">
        <v>6095</v>
      </c>
      <c r="E2408" s="3">
        <v>6092</v>
      </c>
      <c r="F2408" s="3">
        <v>37955</v>
      </c>
      <c r="G2408" s="3">
        <v>7898</v>
      </c>
      <c r="H2408" s="3">
        <v>26.4755</v>
      </c>
      <c r="I2408" s="30">
        <v>649.35515999999996</v>
      </c>
      <c r="J2408" s="30">
        <v>649.35818500000005</v>
      </c>
      <c r="K2408" s="30">
        <v>-3.0200000000000001E-3</v>
      </c>
      <c r="L2408" s="3">
        <v>2</v>
      </c>
      <c r="M2408" s="3">
        <v>2</v>
      </c>
      <c r="N2408" s="10">
        <f t="shared" si="259"/>
        <v>1</v>
      </c>
      <c r="O2408" s="35">
        <v>2</v>
      </c>
      <c r="P2408" s="17"/>
      <c r="Q2408" s="40">
        <v>1297.7110399999999</v>
      </c>
      <c r="R2408" s="40">
        <v>649.35915999999997</v>
      </c>
      <c r="S2408" s="18">
        <f t="shared" si="260"/>
        <v>-6.1599192656635502</v>
      </c>
      <c r="T2408" s="18">
        <f t="shared" si="261"/>
        <v>-1.5014803208840317</v>
      </c>
      <c r="U2408" s="18">
        <f t="shared" si="262"/>
        <v>-1.4783806236962247</v>
      </c>
      <c r="V2408" s="30">
        <v>649.35820000000001</v>
      </c>
      <c r="W2408" s="3" t="s">
        <v>47</v>
      </c>
      <c r="X2408" s="3" t="s">
        <v>47</v>
      </c>
      <c r="Y2408" s="3" t="s">
        <v>47</v>
      </c>
      <c r="Z2408" s="3" t="s">
        <v>47</v>
      </c>
      <c r="AA2408" s="3" t="s">
        <v>48</v>
      </c>
      <c r="AB2408" s="12" t="s">
        <v>47</v>
      </c>
      <c r="AC2408" s="3" t="s">
        <v>47</v>
      </c>
      <c r="AD2408" s="3" t="s">
        <v>47</v>
      </c>
      <c r="AE2408" s="3" t="s">
        <v>48</v>
      </c>
      <c r="AF2408" s="3" t="s">
        <v>47</v>
      </c>
      <c r="AG2408" s="3" t="s">
        <v>47</v>
      </c>
      <c r="AH2408" s="3" t="s">
        <v>47</v>
      </c>
      <c r="AI2408" s="3" t="s">
        <v>47</v>
      </c>
      <c r="AK2408" s="3" t="s">
        <v>52</v>
      </c>
      <c r="AL2408" s="3" t="s">
        <v>47</v>
      </c>
      <c r="AU2408" s="3">
        <v>0</v>
      </c>
      <c r="AV2408" s="3">
        <v>12</v>
      </c>
      <c r="AW2408" s="3">
        <v>1</v>
      </c>
      <c r="AX2408" s="3">
        <v>12</v>
      </c>
      <c r="AY2408" s="3">
        <v>100</v>
      </c>
      <c r="AZ2408" s="6" t="str">
        <f t="shared" si="263"/>
        <v>1807.7</v>
      </c>
      <c r="BC2408" s="12" t="s">
        <v>5069</v>
      </c>
      <c r="BJ2408" s="12">
        <f t="shared" si="264"/>
        <v>0</v>
      </c>
      <c r="BK2408" s="12">
        <f t="shared" si="265"/>
        <v>0</v>
      </c>
      <c r="CQ2408" s="3" t="str">
        <f>CONCATENATE(baseURL!$A$1,baseURL!$B$1,baseURL!$C$1,".",C2408,".",L2408,".pkl&amp;seq=",BC2408)</f>
        <v>http://proteomics.broadinstitute.org/millscripts/viewfeed.pl?side=xl&amp;cycle=1&amp;fixedMods=iaaC&amp;file=msdataSM/iPRG2012_nd/cpick_in/iPRG2012_nd.1807.7.2.pkl&amp;seq=AVGGEVGASAALAPK</v>
      </c>
    </row>
    <row r="2409" spans="1:95" x14ac:dyDescent="0.2">
      <c r="A2409" s="3">
        <v>5335</v>
      </c>
      <c r="B2409" s="2" t="s">
        <v>5594</v>
      </c>
      <c r="C2409" s="2" t="s">
        <v>5595</v>
      </c>
      <c r="D2409" s="3">
        <v>6102</v>
      </c>
      <c r="E2409" s="3">
        <v>6099</v>
      </c>
      <c r="F2409" s="3">
        <v>37975</v>
      </c>
      <c r="G2409" s="3">
        <v>7906</v>
      </c>
      <c r="H2409" s="3">
        <v>26.495200000000001</v>
      </c>
      <c r="I2409" s="30">
        <v>541.60991999999999</v>
      </c>
      <c r="J2409" s="30">
        <v>541.61098300000003</v>
      </c>
      <c r="K2409" s="30">
        <v>-1.06E-3</v>
      </c>
      <c r="L2409" s="3">
        <v>3</v>
      </c>
      <c r="M2409" s="3">
        <v>3</v>
      </c>
      <c r="N2409" s="10">
        <f t="shared" si="259"/>
        <v>1</v>
      </c>
      <c r="O2409" s="35">
        <v>3</v>
      </c>
      <c r="P2409" s="17"/>
      <c r="Q2409" s="40">
        <v>1622.8206700000001</v>
      </c>
      <c r="R2409" s="40">
        <v>541.61174000000005</v>
      </c>
      <c r="S2409" s="18">
        <f t="shared" si="260"/>
        <v>-3.3603407490134942</v>
      </c>
      <c r="T2409" s="18">
        <f t="shared" si="261"/>
        <v>-1.3976801906499199</v>
      </c>
      <c r="U2409" s="18">
        <f t="shared" si="262"/>
        <v>-1.7355606065964369</v>
      </c>
      <c r="V2409" s="30">
        <v>541.61080000000004</v>
      </c>
      <c r="W2409" s="3" t="s">
        <v>47</v>
      </c>
      <c r="X2409" s="3" t="s">
        <v>47</v>
      </c>
      <c r="Y2409" s="3" t="s">
        <v>47</v>
      </c>
      <c r="Z2409" s="3" t="s">
        <v>47</v>
      </c>
      <c r="AA2409" s="3" t="s">
        <v>47</v>
      </c>
      <c r="AB2409" s="12" t="s">
        <v>47</v>
      </c>
      <c r="AC2409" s="3" t="s">
        <v>47</v>
      </c>
      <c r="AD2409" s="3" t="s">
        <v>47</v>
      </c>
      <c r="AE2409" s="3" t="s">
        <v>47</v>
      </c>
      <c r="AF2409" s="3" t="s">
        <v>47</v>
      </c>
      <c r="AG2409" s="3" t="s">
        <v>47</v>
      </c>
      <c r="AH2409" s="3" t="s">
        <v>47</v>
      </c>
      <c r="AI2409" s="3" t="s">
        <v>48</v>
      </c>
      <c r="AJ2409" s="3" t="s">
        <v>47</v>
      </c>
      <c r="AK2409" s="3" t="s">
        <v>47</v>
      </c>
      <c r="AL2409" s="3" t="s">
        <v>48</v>
      </c>
      <c r="AM2409" s="3" t="s">
        <v>47</v>
      </c>
      <c r="AN2409" s="3" t="s">
        <v>48</v>
      </c>
      <c r="AU2409" s="3">
        <v>0</v>
      </c>
      <c r="AV2409" s="3">
        <v>15</v>
      </c>
      <c r="AW2409" s="3">
        <v>1</v>
      </c>
      <c r="AX2409" s="3">
        <v>15</v>
      </c>
      <c r="AY2409" s="3">
        <v>100</v>
      </c>
      <c r="AZ2409" s="6" t="str">
        <f t="shared" si="263"/>
        <v>1808.6</v>
      </c>
      <c r="BC2409" s="12" t="s">
        <v>5596</v>
      </c>
      <c r="BJ2409" s="12">
        <f t="shared" si="264"/>
        <v>0</v>
      </c>
      <c r="BK2409" s="12">
        <f t="shared" si="265"/>
        <v>0</v>
      </c>
      <c r="CQ2409" s="3" t="str">
        <f>CONCATENATE(baseURL!$A$1,baseURL!$B$1,baseURL!$C$1,".",C2409,".",L2409,".pkl&amp;seq=",BC2409)</f>
        <v>http://proteomics.broadinstitute.org/millscripts/viewfeed.pl?side=xl&amp;cycle=1&amp;fixedMods=iaaC&amp;file=msdataSM/iPRG2012_nd/cpick_in/iPRG2012_nd.1808.6.3.pkl&amp;seq=TDLMKNQNYPLASK</v>
      </c>
    </row>
    <row r="2410" spans="1:95" x14ac:dyDescent="0.2">
      <c r="A2410" s="3">
        <v>3234</v>
      </c>
      <c r="B2410" s="2" t="s">
        <v>5597</v>
      </c>
      <c r="C2410" s="2" t="s">
        <v>5598</v>
      </c>
      <c r="D2410" s="3">
        <v>6106</v>
      </c>
      <c r="E2410" s="3">
        <v>6103</v>
      </c>
      <c r="F2410" s="3">
        <v>37991</v>
      </c>
      <c r="G2410" s="3">
        <v>7911</v>
      </c>
      <c r="H2410" s="3">
        <v>26.513100000000001</v>
      </c>
      <c r="I2410" s="30">
        <v>447.23203999999998</v>
      </c>
      <c r="J2410" s="30">
        <v>447.234329</v>
      </c>
      <c r="K2410" s="30">
        <v>-2.2899999999999999E-3</v>
      </c>
      <c r="L2410" s="3">
        <v>2</v>
      </c>
      <c r="M2410" s="3">
        <v>2</v>
      </c>
      <c r="N2410" s="10">
        <f t="shared" si="259"/>
        <v>1</v>
      </c>
      <c r="O2410" s="35">
        <v>2</v>
      </c>
      <c r="P2410" s="17"/>
      <c r="Q2410" s="40">
        <v>893.46148000000005</v>
      </c>
      <c r="R2410" s="40">
        <v>447.23437999999999</v>
      </c>
      <c r="S2410" s="18">
        <f t="shared" si="260"/>
        <v>-5.2321559000088129</v>
      </c>
      <c r="T2410" s="18">
        <f t="shared" si="261"/>
        <v>-0.11403416701758085</v>
      </c>
      <c r="U2410" s="18">
        <f t="shared" si="262"/>
        <v>-0.62606993669670252</v>
      </c>
      <c r="V2410" s="30">
        <v>447.23410000000001</v>
      </c>
      <c r="W2410" s="3" t="s">
        <v>47</v>
      </c>
      <c r="X2410" s="3" t="s">
        <v>47</v>
      </c>
      <c r="Y2410" s="3" t="s">
        <v>47</v>
      </c>
      <c r="Z2410" s="3" t="s">
        <v>47</v>
      </c>
      <c r="AA2410" s="3" t="s">
        <v>47</v>
      </c>
      <c r="AB2410" s="12" t="s">
        <v>47</v>
      </c>
      <c r="AC2410" s="3" t="s">
        <v>52</v>
      </c>
      <c r="AF2410" s="3" t="s">
        <v>47</v>
      </c>
      <c r="AG2410" s="3" t="s">
        <v>48</v>
      </c>
      <c r="AH2410" s="3" t="s">
        <v>48</v>
      </c>
      <c r="AL2410" s="3" t="s">
        <v>48</v>
      </c>
      <c r="AU2410" s="3">
        <v>0</v>
      </c>
      <c r="AV2410" s="3">
        <v>7</v>
      </c>
      <c r="AW2410" s="3">
        <v>1</v>
      </c>
      <c r="AX2410" s="3">
        <v>7</v>
      </c>
      <c r="AY2410" s="3">
        <v>100</v>
      </c>
      <c r="AZ2410" s="6" t="str">
        <f t="shared" si="263"/>
        <v>1809.1</v>
      </c>
      <c r="BC2410" s="12" t="s">
        <v>5599</v>
      </c>
      <c r="BJ2410" s="12">
        <f t="shared" si="264"/>
        <v>0</v>
      </c>
      <c r="BK2410" s="12">
        <f t="shared" si="265"/>
        <v>0</v>
      </c>
      <c r="CQ2410" s="3" t="str">
        <f>CONCATENATE(baseURL!$A$1,baseURL!$B$1,baseURL!$C$1,".",C2410,".",L2410,".pkl&amp;seq=",BC2410)</f>
        <v>http://proteomics.broadinstitute.org/millscripts/viewfeed.pl?side=xl&amp;cycle=1&amp;fixedMods=iaaC&amp;file=msdataSM/iPRG2012_nd/cpick_in/iPRG2012_nd.1809.1.2.pkl&amp;seq=FDELLEK</v>
      </c>
    </row>
    <row r="2411" spans="1:95" x14ac:dyDescent="0.2">
      <c r="A2411" s="3">
        <v>4124</v>
      </c>
      <c r="B2411" s="2" t="s">
        <v>5600</v>
      </c>
      <c r="C2411" s="2" t="s">
        <v>5591</v>
      </c>
      <c r="D2411" s="3">
        <v>6107</v>
      </c>
      <c r="E2411" s="3">
        <v>6104</v>
      </c>
      <c r="F2411" s="3">
        <v>37992</v>
      </c>
      <c r="G2411" s="3">
        <v>7912</v>
      </c>
      <c r="H2411" s="3">
        <v>26.517199999999999</v>
      </c>
      <c r="I2411" s="30">
        <v>576.97871999999995</v>
      </c>
      <c r="J2411" s="30">
        <v>576.97985249999999</v>
      </c>
      <c r="K2411" s="30">
        <v>-1.1299999999999999E-3</v>
      </c>
      <c r="L2411" s="3">
        <v>3</v>
      </c>
      <c r="M2411" s="3">
        <v>3</v>
      </c>
      <c r="N2411" s="10">
        <f t="shared" si="259"/>
        <v>1</v>
      </c>
      <c r="O2411" s="35">
        <v>3</v>
      </c>
      <c r="P2411" s="17"/>
      <c r="Q2411" s="40">
        <v>1728.92389</v>
      </c>
      <c r="R2411" s="40">
        <v>576.97947999999997</v>
      </c>
      <c r="S2411" s="18">
        <f t="shared" si="260"/>
        <v>-1.3172045564148325</v>
      </c>
      <c r="T2411" s="18">
        <f t="shared" si="261"/>
        <v>0.64560354906532558</v>
      </c>
      <c r="U2411" s="18">
        <f t="shared" si="262"/>
        <v>0.72792883392745678</v>
      </c>
      <c r="V2411" s="30">
        <v>576.97990000000004</v>
      </c>
      <c r="W2411" s="3" t="s">
        <v>47</v>
      </c>
      <c r="Y2411" s="3" t="s">
        <v>47</v>
      </c>
      <c r="Z2411" s="3" t="s">
        <v>47</v>
      </c>
      <c r="AA2411" s="3" t="s">
        <v>47</v>
      </c>
      <c r="AB2411" s="12" t="s">
        <v>47</v>
      </c>
      <c r="AC2411" s="3" t="s">
        <v>47</v>
      </c>
      <c r="AD2411" s="3" t="s">
        <v>47</v>
      </c>
      <c r="AE2411" s="3" t="s">
        <v>47</v>
      </c>
      <c r="AF2411" s="3" t="s">
        <v>47</v>
      </c>
      <c r="AG2411" s="3" t="s">
        <v>47</v>
      </c>
      <c r="AH2411" s="3" t="s">
        <v>47</v>
      </c>
      <c r="AI2411" s="3" t="s">
        <v>47</v>
      </c>
      <c r="AJ2411" s="3" t="s">
        <v>47</v>
      </c>
      <c r="AK2411" s="3" t="s">
        <v>47</v>
      </c>
      <c r="AL2411" s="3" t="s">
        <v>47</v>
      </c>
      <c r="AM2411" s="3" t="s">
        <v>47</v>
      </c>
      <c r="AN2411" s="3" t="s">
        <v>47</v>
      </c>
      <c r="AU2411" s="3">
        <v>0</v>
      </c>
      <c r="AV2411" s="3">
        <v>17</v>
      </c>
      <c r="AW2411" s="3">
        <v>1</v>
      </c>
      <c r="AX2411" s="3">
        <v>17</v>
      </c>
      <c r="AY2411" s="3">
        <v>100</v>
      </c>
      <c r="AZ2411" s="6" t="str">
        <f t="shared" si="263"/>
        <v>1809.2</v>
      </c>
      <c r="BC2411" s="12" t="s">
        <v>5601</v>
      </c>
      <c r="BJ2411" s="12">
        <f t="shared" si="264"/>
        <v>0</v>
      </c>
      <c r="BK2411" s="12">
        <f t="shared" si="265"/>
        <v>0</v>
      </c>
      <c r="CQ2411" s="3" t="str">
        <f>CONCATENATE(baseURL!$A$1,baseURL!$B$1,baseURL!$C$1,".",C2411,".",L2411,".pkl&amp;seq=",BC2411)</f>
        <v>http://proteomics.broadinstitute.org/millscripts/viewfeed.pl?side=xl&amp;cycle=1&amp;fixedMods=iaaC&amp;file=msdataSM/iPRG2012_nd/cpick_in/iPRG2012_nd.1809.2.3.pkl&amp;seq=SELLKLNNTAASTGPGR</v>
      </c>
    </row>
    <row r="2412" spans="1:95" x14ac:dyDescent="0.2">
      <c r="A2412" s="3">
        <v>1685</v>
      </c>
      <c r="B2412" s="2" t="s">
        <v>5602</v>
      </c>
      <c r="C2412" s="2" t="s">
        <v>5603</v>
      </c>
      <c r="D2412" s="3">
        <v>6108</v>
      </c>
      <c r="E2412" s="3">
        <v>6105</v>
      </c>
      <c r="F2412" s="3">
        <v>37993</v>
      </c>
      <c r="G2412" s="3">
        <v>7913</v>
      </c>
      <c r="H2412" s="3">
        <v>26.5214</v>
      </c>
      <c r="I2412" s="30">
        <v>616.32965999999999</v>
      </c>
      <c r="J2412" s="30">
        <v>616.83618839999997</v>
      </c>
      <c r="K2412" s="30">
        <v>-0.50653000000000004</v>
      </c>
      <c r="L2412" s="3">
        <v>2</v>
      </c>
      <c r="M2412" s="3">
        <v>2</v>
      </c>
      <c r="N2412" s="10">
        <f t="shared" si="259"/>
        <v>1</v>
      </c>
      <c r="O2412" s="35">
        <v>2</v>
      </c>
      <c r="P2412" s="17"/>
      <c r="Q2412" s="40">
        <v>1231.66409</v>
      </c>
      <c r="R2412" s="40">
        <v>616.33568000000002</v>
      </c>
      <c r="S2412" s="18">
        <f t="shared" si="260"/>
        <v>-9.767404671485183</v>
      </c>
      <c r="T2412" s="18">
        <f t="shared" si="261"/>
        <v>812.07111034030061</v>
      </c>
      <c r="U2412" s="18">
        <f t="shared" si="262"/>
        <v>812.08993125294592</v>
      </c>
      <c r="V2412" s="30">
        <v>616.83619999999996</v>
      </c>
      <c r="W2412" s="3" t="s">
        <v>47</v>
      </c>
      <c r="X2412" s="3" t="s">
        <v>47</v>
      </c>
      <c r="Y2412" s="3" t="s">
        <v>47</v>
      </c>
      <c r="Z2412" s="3" t="s">
        <v>48</v>
      </c>
      <c r="AA2412" s="3" t="s">
        <v>47</v>
      </c>
      <c r="AB2412" s="12" t="s">
        <v>47</v>
      </c>
      <c r="AC2412" s="3" t="s">
        <v>47</v>
      </c>
      <c r="AD2412" s="3" t="s">
        <v>47</v>
      </c>
      <c r="AF2412" s="3" t="s">
        <v>47</v>
      </c>
      <c r="AK2412" s="3" t="s">
        <v>48</v>
      </c>
      <c r="AM2412" s="3" t="s">
        <v>47</v>
      </c>
      <c r="AU2412" s="3">
        <v>0</v>
      </c>
      <c r="AV2412" s="3">
        <v>9</v>
      </c>
      <c r="AW2412" s="3">
        <v>2</v>
      </c>
      <c r="AX2412" s="3">
        <v>8</v>
      </c>
      <c r="AY2412" s="3">
        <v>88.89</v>
      </c>
      <c r="AZ2412" s="6" t="str">
        <f t="shared" si="263"/>
        <v>1809.3</v>
      </c>
      <c r="BC2412" s="12" t="s">
        <v>5604</v>
      </c>
      <c r="BJ2412" s="12">
        <f t="shared" si="264"/>
        <v>0</v>
      </c>
      <c r="BK2412" s="12">
        <f t="shared" si="265"/>
        <v>0</v>
      </c>
      <c r="BY2412" s="3" t="s">
        <v>5605</v>
      </c>
      <c r="CQ2412" s="3" t="str">
        <f>CONCATENATE(baseURL!$A$1,baseURL!$B$1,baseURL!$C$1,".",C2412,".",L2412,".pkl&amp;seq=",BC2412)</f>
        <v>http://proteomics.broadinstitute.org/millscripts/viewfeed.pl?side=xl&amp;cycle=1&amp;fixedMods=iaaC&amp;file=msdataSM/iPRG2012_nd/cpick_in/iPRG2012_nd.1809.3.2.pkl&amp;seq=TELQTASVLNR</v>
      </c>
    </row>
    <row r="2413" spans="1:95" x14ac:dyDescent="0.2">
      <c r="A2413" s="3">
        <v>107</v>
      </c>
      <c r="B2413" s="2" t="s">
        <v>5606</v>
      </c>
      <c r="C2413" s="2" t="s">
        <v>5607</v>
      </c>
      <c r="D2413" s="3">
        <v>6109</v>
      </c>
      <c r="E2413" s="3">
        <v>6106</v>
      </c>
      <c r="F2413" s="3">
        <v>37994</v>
      </c>
      <c r="G2413" s="3">
        <v>7914</v>
      </c>
      <c r="H2413" s="3">
        <v>26.525600000000001</v>
      </c>
      <c r="I2413" s="30">
        <v>638.33369000000005</v>
      </c>
      <c r="J2413" s="30">
        <v>638.33249799999999</v>
      </c>
      <c r="K2413" s="30">
        <v>1.1900000000000001E-3</v>
      </c>
      <c r="L2413" s="3">
        <v>2</v>
      </c>
      <c r="M2413" s="3">
        <v>2</v>
      </c>
      <c r="N2413" s="10">
        <f t="shared" si="259"/>
        <v>1</v>
      </c>
      <c r="O2413" s="35">
        <v>2</v>
      </c>
      <c r="P2413" s="17"/>
      <c r="Q2413" s="40">
        <v>1275.66131</v>
      </c>
      <c r="R2413" s="40">
        <v>638.33429999999998</v>
      </c>
      <c r="S2413" s="18">
        <f t="shared" si="260"/>
        <v>-0.95561212978501542</v>
      </c>
      <c r="T2413" s="18">
        <f t="shared" si="261"/>
        <v>-2.8229722263050268</v>
      </c>
      <c r="U2413" s="18">
        <f t="shared" si="262"/>
        <v>-2.6631813456178253</v>
      </c>
      <c r="V2413" s="30">
        <v>638.33259999999996</v>
      </c>
      <c r="W2413" s="3" t="s">
        <v>47</v>
      </c>
      <c r="Z2413" s="3" t="s">
        <v>52</v>
      </c>
      <c r="AA2413" s="3" t="s">
        <v>65</v>
      </c>
      <c r="AB2413" s="12" t="s">
        <v>52</v>
      </c>
      <c r="AC2413" s="3" t="s">
        <v>52</v>
      </c>
      <c r="AE2413" s="3" t="s">
        <v>48</v>
      </c>
      <c r="AF2413" s="3" t="s">
        <v>48</v>
      </c>
      <c r="AG2413" s="3" t="s">
        <v>47</v>
      </c>
      <c r="AH2413" s="3" t="s">
        <v>47</v>
      </c>
      <c r="AP2413" s="3" t="s">
        <v>48</v>
      </c>
      <c r="AU2413" s="3">
        <v>1</v>
      </c>
      <c r="AV2413" s="3">
        <v>3</v>
      </c>
      <c r="AW2413" s="3">
        <v>1</v>
      </c>
      <c r="AX2413" s="3">
        <v>3</v>
      </c>
      <c r="AY2413" s="3">
        <v>100</v>
      </c>
      <c r="AZ2413" s="6" t="str">
        <f t="shared" si="263"/>
        <v>1809.4</v>
      </c>
      <c r="BB2413" s="12" t="s">
        <v>79</v>
      </c>
      <c r="BC2413" s="12" t="s">
        <v>3402</v>
      </c>
      <c r="BJ2413" s="12">
        <f t="shared" si="264"/>
        <v>0</v>
      </c>
      <c r="BK2413" s="12">
        <f t="shared" si="265"/>
        <v>0</v>
      </c>
      <c r="BN2413" s="3" t="s">
        <v>277</v>
      </c>
      <c r="BR2413" s="3" t="s">
        <v>277</v>
      </c>
      <c r="BW2413" s="3" t="s">
        <v>5608</v>
      </c>
      <c r="CQ2413" s="3" t="str">
        <f>CONCATENATE(baseURL!$A$1,baseURL!$B$1,"+Acetyl",baseURL!$C$1,".",C2413,".",L2413,".pkl&amp;seq=",BC2413,"&amp;varMods=Oxidation-M")</f>
        <v>http://proteomics.broadinstitute.org/millscripts/viewfeed.pl?side=xl&amp;cycle=1&amp;fixedMods=iaaC+Acetyl&amp;file=msdataSM/iPRG2012_nd/cpick_in/iPRG2012_nd.1809.4.2.pkl&amp;seq=mDNKTPVTLAK&amp;varMods=Oxidation-M</v>
      </c>
    </row>
    <row r="2414" spans="1:95" x14ac:dyDescent="0.2">
      <c r="A2414" s="3">
        <v>4900</v>
      </c>
      <c r="B2414" s="2" t="s">
        <v>5609</v>
      </c>
      <c r="C2414" s="2" t="s">
        <v>5610</v>
      </c>
      <c r="D2414" s="3">
        <v>6119</v>
      </c>
      <c r="E2414" s="3">
        <v>6116</v>
      </c>
      <c r="F2414" s="3">
        <v>38021</v>
      </c>
      <c r="G2414" s="3">
        <v>7925</v>
      </c>
      <c r="H2414" s="3">
        <v>26.547799999999999</v>
      </c>
      <c r="I2414" s="30">
        <v>554.98170000000005</v>
      </c>
      <c r="J2414" s="30">
        <v>554.9820406</v>
      </c>
      <c r="K2414" s="30">
        <v>-3.4000000000000002E-4</v>
      </c>
      <c r="L2414" s="3">
        <v>3</v>
      </c>
      <c r="M2414" s="3">
        <v>3</v>
      </c>
      <c r="N2414" s="10">
        <f t="shared" si="259"/>
        <v>1</v>
      </c>
      <c r="O2414" s="35">
        <v>3</v>
      </c>
      <c r="P2414" s="17"/>
      <c r="Q2414" s="40">
        <v>1662.92858</v>
      </c>
      <c r="R2414" s="40">
        <v>554.98104000000001</v>
      </c>
      <c r="S2414" s="18">
        <f t="shared" si="260"/>
        <v>1.189229815921212</v>
      </c>
      <c r="T2414" s="18">
        <f t="shared" si="261"/>
        <v>1.8029444753600512</v>
      </c>
      <c r="U2414" s="18">
        <f t="shared" si="262"/>
        <v>1.5496024873007528</v>
      </c>
      <c r="V2414" s="30">
        <v>554.9819</v>
      </c>
      <c r="W2414" s="3" t="s">
        <v>47</v>
      </c>
      <c r="X2414" s="3" t="s">
        <v>47</v>
      </c>
      <c r="Y2414" s="3" t="s">
        <v>47</v>
      </c>
      <c r="Z2414" s="3" t="s">
        <v>47</v>
      </c>
      <c r="AA2414" s="3" t="s">
        <v>48</v>
      </c>
      <c r="AB2414" s="12" t="s">
        <v>47</v>
      </c>
      <c r="AC2414" s="3" t="s">
        <v>47</v>
      </c>
      <c r="AD2414" s="3" t="s">
        <v>47</v>
      </c>
      <c r="AE2414" s="3" t="s">
        <v>47</v>
      </c>
      <c r="AF2414" s="3" t="s">
        <v>47</v>
      </c>
      <c r="AG2414" s="3" t="s">
        <v>47</v>
      </c>
      <c r="AH2414" s="3" t="s">
        <v>47</v>
      </c>
      <c r="AI2414" s="3" t="s">
        <v>47</v>
      </c>
      <c r="AJ2414" s="3" t="s">
        <v>47</v>
      </c>
      <c r="AK2414" s="3" t="s">
        <v>47</v>
      </c>
      <c r="AL2414" s="3" t="s">
        <v>47</v>
      </c>
      <c r="AM2414" s="3" t="s">
        <v>47</v>
      </c>
      <c r="AN2414" s="3" t="s">
        <v>47</v>
      </c>
      <c r="AU2414" s="3">
        <v>0</v>
      </c>
      <c r="AV2414" s="3">
        <v>17</v>
      </c>
      <c r="AW2414" s="3">
        <v>1</v>
      </c>
      <c r="AX2414" s="3">
        <v>17</v>
      </c>
      <c r="AY2414" s="3">
        <v>100</v>
      </c>
      <c r="AZ2414" s="6" t="str">
        <f t="shared" si="263"/>
        <v>1810.10</v>
      </c>
      <c r="BC2414" s="12" t="s">
        <v>5611</v>
      </c>
      <c r="BJ2414" s="12">
        <f t="shared" si="264"/>
        <v>0</v>
      </c>
      <c r="BK2414" s="12">
        <f t="shared" si="265"/>
        <v>0</v>
      </c>
      <c r="CQ2414" s="3" t="str">
        <f>CONCATENATE(baseURL!$A$1,baseURL!$B$1,baseURL!$C$1,".",C2414,".",L2414,".pkl&amp;seq=",BC2414)</f>
        <v>http://proteomics.broadinstitute.org/millscripts/viewfeed.pl?side=xl&amp;cycle=1&amp;fixedMods=iaaC&amp;file=msdataSM/iPRG2012_nd/cpick_in/iPRG2012_nd.1810.10.3.pkl&amp;seq=ALVEHLLQAKADAQR</v>
      </c>
    </row>
    <row r="2415" spans="1:95" x14ac:dyDescent="0.2">
      <c r="A2415" s="3">
        <v>5460</v>
      </c>
      <c r="B2415" s="2" t="s">
        <v>5612</v>
      </c>
      <c r="C2415" s="2" t="s">
        <v>5613</v>
      </c>
      <c r="D2415" s="3">
        <v>6120</v>
      </c>
      <c r="E2415" s="3">
        <v>6117</v>
      </c>
      <c r="F2415" s="3">
        <v>38022</v>
      </c>
      <c r="G2415" s="3">
        <v>7926</v>
      </c>
      <c r="H2415" s="3">
        <v>26.549499999999998</v>
      </c>
      <c r="I2415" s="30">
        <v>674.83552999999995</v>
      </c>
      <c r="J2415" s="30">
        <v>674.83268329999999</v>
      </c>
      <c r="K2415" s="30">
        <v>2.8500000000000001E-3</v>
      </c>
      <c r="L2415" s="3">
        <v>2</v>
      </c>
      <c r="M2415" s="3">
        <v>2</v>
      </c>
      <c r="N2415" s="10">
        <f t="shared" si="259"/>
        <v>1</v>
      </c>
      <c r="O2415" s="35">
        <v>2</v>
      </c>
      <c r="P2415" s="17"/>
      <c r="Q2415" s="40">
        <v>1348.6590699999999</v>
      </c>
      <c r="R2415" s="40">
        <v>674.83317</v>
      </c>
      <c r="S2415" s="18">
        <f t="shared" si="260"/>
        <v>3.4971606389076699</v>
      </c>
      <c r="T2415" s="18">
        <f t="shared" si="261"/>
        <v>-0.72121528941795665</v>
      </c>
      <c r="U2415" s="18">
        <f t="shared" si="262"/>
        <v>-0.84465320523414289</v>
      </c>
      <c r="V2415" s="30">
        <v>674.83259999999996</v>
      </c>
      <c r="W2415" s="3" t="s">
        <v>47</v>
      </c>
      <c r="X2415" s="3" t="s">
        <v>47</v>
      </c>
      <c r="Y2415" s="3" t="s">
        <v>47</v>
      </c>
      <c r="Z2415" s="3" t="s">
        <v>47</v>
      </c>
      <c r="AA2415" s="3" t="s">
        <v>47</v>
      </c>
      <c r="AB2415" s="12" t="s">
        <v>47</v>
      </c>
      <c r="AC2415" s="3" t="s">
        <v>47</v>
      </c>
      <c r="AD2415" s="3" t="s">
        <v>47</v>
      </c>
      <c r="AE2415" s="3" t="s">
        <v>47</v>
      </c>
      <c r="AF2415" s="3" t="s">
        <v>47</v>
      </c>
      <c r="AG2415" s="3" t="s">
        <v>47</v>
      </c>
      <c r="AH2415" s="3" t="s">
        <v>47</v>
      </c>
      <c r="AI2415" s="3" t="s">
        <v>47</v>
      </c>
      <c r="AJ2415" s="3" t="s">
        <v>47</v>
      </c>
      <c r="AK2415" s="3" t="s">
        <v>47</v>
      </c>
      <c r="AL2415" s="3" t="s">
        <v>47</v>
      </c>
      <c r="AM2415" s="3" t="s">
        <v>47</v>
      </c>
      <c r="AU2415" s="3">
        <v>0</v>
      </c>
      <c r="AV2415" s="3">
        <v>17</v>
      </c>
      <c r="AW2415" s="3">
        <v>1</v>
      </c>
      <c r="AX2415" s="3">
        <v>17</v>
      </c>
      <c r="AY2415" s="3">
        <v>100</v>
      </c>
      <c r="AZ2415" s="6" t="str">
        <f t="shared" si="263"/>
        <v>1810.11</v>
      </c>
      <c r="BC2415" s="12" t="s">
        <v>5520</v>
      </c>
      <c r="BJ2415" s="12">
        <f t="shared" si="264"/>
        <v>0</v>
      </c>
      <c r="BK2415" s="12">
        <f t="shared" si="265"/>
        <v>0</v>
      </c>
      <c r="CQ2415" s="3" t="str">
        <f>CONCATENATE(baseURL!$A$1,baseURL!$B$1,baseURL!$C$1,".",C2415,".",L2415,".pkl&amp;seq=",BC2415)</f>
        <v>http://proteomics.broadinstitute.org/millscripts/viewfeed.pl?side=xl&amp;cycle=1&amp;fixedMods=iaaC&amp;file=msdataSM/iPRG2012_nd/cpick_in/iPRG2012_nd.1810.11.2.pkl&amp;seq=ATVLTDDELESR</v>
      </c>
    </row>
    <row r="2416" spans="1:95" x14ac:dyDescent="0.2">
      <c r="A2416" s="3">
        <v>3085</v>
      </c>
      <c r="B2416" s="2" t="s">
        <v>5614</v>
      </c>
      <c r="C2416" s="2" t="s">
        <v>5615</v>
      </c>
      <c r="D2416" s="3">
        <v>6115</v>
      </c>
      <c r="E2416" s="3">
        <v>6112</v>
      </c>
      <c r="F2416" s="3">
        <v>38017</v>
      </c>
      <c r="G2416" s="3">
        <v>7921</v>
      </c>
      <c r="H2416" s="3">
        <v>26.5411</v>
      </c>
      <c r="I2416" s="30">
        <v>466.23417000000001</v>
      </c>
      <c r="J2416" s="30">
        <v>466.23480640000002</v>
      </c>
      <c r="K2416" s="30">
        <v>-6.4000000000000005E-4</v>
      </c>
      <c r="L2416" s="3">
        <v>0</v>
      </c>
      <c r="M2416" s="3">
        <v>2</v>
      </c>
      <c r="N2416" s="10">
        <f t="shared" si="259"/>
        <v>1</v>
      </c>
      <c r="O2416" s="35">
        <v>2</v>
      </c>
      <c r="P2416" s="17"/>
      <c r="Q2416" s="40">
        <v>931.45937000000004</v>
      </c>
      <c r="R2416" s="40">
        <v>466.23331999999999</v>
      </c>
      <c r="S2416" s="18">
        <f t="shared" si="260"/>
        <v>1.8231215221040105</v>
      </c>
      <c r="T2416" s="18">
        <f t="shared" si="261"/>
        <v>3.1881033299657187</v>
      </c>
      <c r="U2416" s="18">
        <f t="shared" si="262"/>
        <v>3.1743762972904315</v>
      </c>
      <c r="V2416" s="30">
        <v>466.23480000000001</v>
      </c>
      <c r="W2416" s="3" t="s">
        <v>48</v>
      </c>
      <c r="X2416" s="3" t="s">
        <v>47</v>
      </c>
      <c r="Y2416" s="3" t="s">
        <v>47</v>
      </c>
      <c r="Z2416" s="3" t="s">
        <v>47</v>
      </c>
      <c r="AA2416" s="3" t="s">
        <v>47</v>
      </c>
      <c r="AC2416" s="3" t="s">
        <v>48</v>
      </c>
      <c r="AF2416" s="3" t="s">
        <v>48</v>
      </c>
      <c r="AG2416" s="3" t="s">
        <v>47</v>
      </c>
      <c r="AH2416" s="3" t="s">
        <v>48</v>
      </c>
      <c r="AI2416" s="3" t="s">
        <v>52</v>
      </c>
      <c r="AK2416" s="3" t="s">
        <v>52</v>
      </c>
      <c r="AL2416" s="3" t="s">
        <v>52</v>
      </c>
      <c r="AM2416" s="3" t="s">
        <v>48</v>
      </c>
      <c r="AU2416" s="3">
        <v>0</v>
      </c>
      <c r="AV2416" s="3">
        <v>5</v>
      </c>
      <c r="AW2416" s="3">
        <v>1</v>
      </c>
      <c r="AX2416" s="3">
        <v>5</v>
      </c>
      <c r="AY2416" s="3">
        <v>100</v>
      </c>
      <c r="AZ2416" s="6" t="str">
        <f t="shared" si="263"/>
        <v>1810.6</v>
      </c>
      <c r="BC2416" s="12" t="s">
        <v>5616</v>
      </c>
      <c r="BJ2416" s="12">
        <f t="shared" si="264"/>
        <v>0</v>
      </c>
      <c r="BK2416" s="12">
        <f t="shared" si="265"/>
        <v>0</v>
      </c>
      <c r="CQ2416" s="3" t="str">
        <f>CONCATENATE(baseURL!$A$1,baseURL!$B$1,baseURL!$C$1,".",C2416,".",L2416,".pkl&amp;seq=",BC2416)</f>
        <v>http://proteomics.broadinstitute.org/millscripts/viewfeed.pl?side=xl&amp;cycle=1&amp;fixedMods=iaaC&amp;file=msdataSM/iPRG2012_nd/cpick_in/iPRG2012_nd.1810.6.0.pkl&amp;seq=LMYVDYK</v>
      </c>
    </row>
    <row r="2417" spans="1:95" x14ac:dyDescent="0.2">
      <c r="A2417" s="3">
        <v>7816</v>
      </c>
      <c r="B2417" s="2" t="s">
        <v>5617</v>
      </c>
      <c r="C2417" s="2" t="s">
        <v>5618</v>
      </c>
      <c r="D2417" s="3">
        <v>6117</v>
      </c>
      <c r="E2417" s="3">
        <v>6114</v>
      </c>
      <c r="F2417" s="3">
        <v>38019</v>
      </c>
      <c r="G2417" s="3">
        <v>7923</v>
      </c>
      <c r="H2417" s="3">
        <v>26.544499999999999</v>
      </c>
      <c r="I2417" s="30">
        <v>508.76823000000002</v>
      </c>
      <c r="J2417" s="30">
        <v>508.76697300000001</v>
      </c>
      <c r="K2417" s="30">
        <v>1.2600000000000001E-3</v>
      </c>
      <c r="L2417" s="3">
        <v>2</v>
      </c>
      <c r="M2417" s="3">
        <v>2</v>
      </c>
      <c r="N2417" s="10">
        <f t="shared" si="259"/>
        <v>1</v>
      </c>
      <c r="O2417" s="35">
        <v>2</v>
      </c>
      <c r="P2417" s="17"/>
      <c r="Q2417" s="40">
        <v>1016.5258700000001</v>
      </c>
      <c r="R2417" s="40">
        <v>508.76657</v>
      </c>
      <c r="S2417" s="18">
        <f t="shared" si="260"/>
        <v>3.2627929936813969</v>
      </c>
      <c r="T2417" s="18">
        <f t="shared" si="261"/>
        <v>0.79211179304824286</v>
      </c>
      <c r="U2417" s="18">
        <f t="shared" si="262"/>
        <v>0.84518131762151616</v>
      </c>
      <c r="V2417" s="30">
        <v>508.767</v>
      </c>
      <c r="W2417" s="3" t="s">
        <v>65</v>
      </c>
      <c r="X2417" s="3" t="s">
        <v>65</v>
      </c>
      <c r="Y2417" s="3" t="s">
        <v>65</v>
      </c>
      <c r="Z2417" s="3" t="s">
        <v>52</v>
      </c>
      <c r="AA2417" s="3" t="s">
        <v>65</v>
      </c>
      <c r="AB2417" s="12" t="s">
        <v>47</v>
      </c>
      <c r="AC2417" s="3" t="s">
        <v>52</v>
      </c>
      <c r="AD2417" s="3" t="s">
        <v>47</v>
      </c>
      <c r="AE2417" s="3" t="s">
        <v>65</v>
      </c>
      <c r="AF2417" s="3" t="s">
        <v>47</v>
      </c>
      <c r="AG2417" s="3" t="s">
        <v>52</v>
      </c>
      <c r="AH2417" s="3" t="s">
        <v>47</v>
      </c>
      <c r="AI2417" s="3" t="s">
        <v>47</v>
      </c>
      <c r="AJ2417" s="3" t="s">
        <v>47</v>
      </c>
      <c r="AK2417" s="3" t="s">
        <v>52</v>
      </c>
      <c r="AL2417" s="3" t="s">
        <v>47</v>
      </c>
      <c r="AN2417" s="3" t="s">
        <v>47</v>
      </c>
      <c r="AO2417" s="3" t="s">
        <v>47</v>
      </c>
      <c r="AP2417" s="3" t="s">
        <v>47</v>
      </c>
      <c r="AU2417" s="3">
        <v>5</v>
      </c>
      <c r="AV2417" s="3">
        <v>10</v>
      </c>
      <c r="AW2417" s="3">
        <v>1</v>
      </c>
      <c r="AX2417" s="3">
        <v>10</v>
      </c>
      <c r="AY2417" s="3">
        <v>100</v>
      </c>
      <c r="AZ2417" s="6" t="str">
        <f t="shared" si="263"/>
        <v>1810.8</v>
      </c>
      <c r="BB2417" s="12" t="s">
        <v>79</v>
      </c>
      <c r="BC2417" s="12" t="s">
        <v>5619</v>
      </c>
      <c r="BJ2417" s="12">
        <f t="shared" si="264"/>
        <v>0</v>
      </c>
      <c r="BK2417" s="12">
        <f t="shared" si="265"/>
        <v>0</v>
      </c>
      <c r="BS2417" s="3" t="s">
        <v>5620</v>
      </c>
      <c r="BT2417" s="3" t="s">
        <v>5621</v>
      </c>
      <c r="BU2417" s="3" t="s">
        <v>5621</v>
      </c>
      <c r="BW2417" s="3" t="s">
        <v>5620</v>
      </c>
      <c r="CA2417" s="3" t="s">
        <v>5620</v>
      </c>
      <c r="CQ2417" s="3" t="str">
        <f>CONCATENATE(baseURL!$A$1,baseURL!$B$1,"+Acetyl",baseURL!$C$1,".",C2417,".",L2417,".pkl&amp;seq=",BC2417)</f>
        <v>http://proteomics.broadinstitute.org/millscripts/viewfeed.pl?side=xl&amp;cycle=1&amp;fixedMods=iaaC+Acetyl&amp;file=msdataSM/iPRG2012_nd/cpick_in/iPRG2012_nd.1810.8.2.pkl&amp;seq=SEVLEGNVK</v>
      </c>
    </row>
    <row r="2418" spans="1:95" x14ac:dyDescent="0.2">
      <c r="A2418" s="3">
        <v>5459</v>
      </c>
      <c r="B2418" s="2" t="s">
        <v>5622</v>
      </c>
      <c r="C2418" s="2" t="s">
        <v>5623</v>
      </c>
      <c r="D2418" s="3">
        <v>6121</v>
      </c>
      <c r="E2418" s="3">
        <v>6118</v>
      </c>
      <c r="F2418" s="3">
        <v>38033</v>
      </c>
      <c r="G2418" s="3">
        <v>7928</v>
      </c>
      <c r="H2418" s="3">
        <v>26.560700000000001</v>
      </c>
      <c r="I2418" s="30">
        <v>456.78021999999999</v>
      </c>
      <c r="J2418" s="30">
        <v>456.77877969999997</v>
      </c>
      <c r="K2418" s="30">
        <v>1.4400000000000001E-3</v>
      </c>
      <c r="L2418" s="3">
        <v>2</v>
      </c>
      <c r="M2418" s="3">
        <v>2</v>
      </c>
      <c r="N2418" s="10">
        <f t="shared" si="259"/>
        <v>1</v>
      </c>
      <c r="O2418" s="35">
        <v>2</v>
      </c>
      <c r="P2418" s="17"/>
      <c r="Q2418" s="40">
        <v>912.55128999999999</v>
      </c>
      <c r="R2418" s="40">
        <v>456.77928000000003</v>
      </c>
      <c r="S2418" s="18">
        <f t="shared" si="260"/>
        <v>2.0578866886372524</v>
      </c>
      <c r="T2418" s="18">
        <f t="shared" si="261"/>
        <v>-1.0952773515813397</v>
      </c>
      <c r="U2418" s="18">
        <f t="shared" si="262"/>
        <v>-1.4886839876916287</v>
      </c>
      <c r="V2418" s="30">
        <v>456.77859999999998</v>
      </c>
      <c r="W2418" s="3" t="s">
        <v>47</v>
      </c>
      <c r="X2418" s="3" t="s">
        <v>47</v>
      </c>
      <c r="Y2418" s="3" t="s">
        <v>47</v>
      </c>
      <c r="Z2418" s="3" t="s">
        <v>47</v>
      </c>
      <c r="AA2418" s="3" t="s">
        <v>47</v>
      </c>
      <c r="AB2418" s="12" t="s">
        <v>47</v>
      </c>
      <c r="AC2418" s="3" t="s">
        <v>47</v>
      </c>
      <c r="AD2418" s="3" t="s">
        <v>47</v>
      </c>
      <c r="AE2418" s="3" t="s">
        <v>47</v>
      </c>
      <c r="AF2418" s="3" t="s">
        <v>47</v>
      </c>
      <c r="AG2418" s="3" t="s">
        <v>47</v>
      </c>
      <c r="AH2418" s="3" t="s">
        <v>47</v>
      </c>
      <c r="AI2418" s="3" t="s">
        <v>47</v>
      </c>
      <c r="AJ2418" s="3" t="s">
        <v>47</v>
      </c>
      <c r="AK2418" s="3" t="s">
        <v>47</v>
      </c>
      <c r="AL2418" s="3" t="s">
        <v>47</v>
      </c>
      <c r="AM2418" s="3" t="s">
        <v>47</v>
      </c>
      <c r="AU2418" s="3">
        <v>0</v>
      </c>
      <c r="AV2418" s="3">
        <v>17</v>
      </c>
      <c r="AW2418" s="3">
        <v>1</v>
      </c>
      <c r="AX2418" s="3">
        <v>17</v>
      </c>
      <c r="AY2418" s="3">
        <v>100</v>
      </c>
      <c r="AZ2418" s="6" t="str">
        <f t="shared" si="263"/>
        <v>1811.1</v>
      </c>
      <c r="BC2418" s="12" t="s">
        <v>5527</v>
      </c>
      <c r="BJ2418" s="12">
        <f t="shared" si="264"/>
        <v>0</v>
      </c>
      <c r="BK2418" s="12">
        <f t="shared" si="265"/>
        <v>0</v>
      </c>
      <c r="CQ2418" s="3" t="str">
        <f>CONCATENATE(baseURL!$A$1,baseURL!$B$1,baseURL!$C$1,".",C2418,".",L2418,".pkl&amp;seq=",BC2418)</f>
        <v>http://proteomics.broadinstitute.org/millscripts/viewfeed.pl?side=xl&amp;cycle=1&amp;fixedMods=iaaC&amp;file=msdataSM/iPRG2012_nd/cpick_in/iPRG2012_nd.1811.1.2.pkl&amp;seq=LVLVTDPR</v>
      </c>
    </row>
    <row r="2419" spans="1:95" x14ac:dyDescent="0.2">
      <c r="A2419" s="3">
        <v>6892</v>
      </c>
      <c r="B2419" s="2" t="s">
        <v>5624</v>
      </c>
      <c r="C2419" s="2" t="s">
        <v>5625</v>
      </c>
      <c r="D2419" s="3">
        <v>6123</v>
      </c>
      <c r="E2419" s="3">
        <v>6120</v>
      </c>
      <c r="F2419" s="3">
        <v>38035</v>
      </c>
      <c r="G2419" s="3">
        <v>7930</v>
      </c>
      <c r="H2419" s="3">
        <v>26.569099999999999</v>
      </c>
      <c r="I2419" s="30">
        <v>575.78386</v>
      </c>
      <c r="J2419" s="30">
        <v>575.78250279999997</v>
      </c>
      <c r="K2419" s="30">
        <v>1.3600000000000001E-3</v>
      </c>
      <c r="L2419" s="3">
        <v>2</v>
      </c>
      <c r="M2419" s="3">
        <v>2</v>
      </c>
      <c r="N2419" s="10">
        <f t="shared" si="259"/>
        <v>1</v>
      </c>
      <c r="O2419" s="35">
        <v>2</v>
      </c>
      <c r="P2419" s="17"/>
      <c r="Q2419" s="40">
        <v>1150.5594900000001</v>
      </c>
      <c r="R2419" s="40">
        <v>575.78337999999997</v>
      </c>
      <c r="S2419" s="18">
        <f t="shared" si="260"/>
        <v>0.83364684829678781</v>
      </c>
      <c r="T2419" s="18">
        <f t="shared" si="261"/>
        <v>-1.523489615123673</v>
      </c>
      <c r="U2419" s="18">
        <f t="shared" si="262"/>
        <v>-1.1809997016386051</v>
      </c>
      <c r="V2419" s="30">
        <v>575.78269999999998</v>
      </c>
      <c r="W2419" s="3" t="s">
        <v>47</v>
      </c>
      <c r="X2419" s="3" t="s">
        <v>47</v>
      </c>
      <c r="Y2419" s="3" t="s">
        <v>47</v>
      </c>
      <c r="Z2419" s="3" t="s">
        <v>47</v>
      </c>
      <c r="AA2419" s="3" t="s">
        <v>48</v>
      </c>
      <c r="AB2419" s="12" t="s">
        <v>47</v>
      </c>
      <c r="AC2419" s="3" t="s">
        <v>47</v>
      </c>
      <c r="AD2419" s="3" t="s">
        <v>47</v>
      </c>
      <c r="AE2419" s="3" t="s">
        <v>47</v>
      </c>
      <c r="AF2419" s="3" t="s">
        <v>47</v>
      </c>
      <c r="AG2419" s="3" t="s">
        <v>47</v>
      </c>
      <c r="AH2419" s="3" t="s">
        <v>47</v>
      </c>
      <c r="AI2419" s="3" t="s">
        <v>47</v>
      </c>
      <c r="AJ2419" s="3" t="s">
        <v>47</v>
      </c>
      <c r="AK2419" s="3" t="s">
        <v>47</v>
      </c>
      <c r="AL2419" s="3" t="s">
        <v>47</v>
      </c>
      <c r="AM2419" s="3" t="s">
        <v>47</v>
      </c>
      <c r="AN2419" s="3" t="s">
        <v>47</v>
      </c>
      <c r="AO2419" s="3" t="s">
        <v>47</v>
      </c>
      <c r="AP2419" s="3" t="s">
        <v>47</v>
      </c>
      <c r="AU2419" s="3">
        <v>0</v>
      </c>
      <c r="AV2419" s="3">
        <v>19</v>
      </c>
      <c r="AW2419" s="3">
        <v>1</v>
      </c>
      <c r="AX2419" s="3">
        <v>19</v>
      </c>
      <c r="AY2419" s="3">
        <v>100</v>
      </c>
      <c r="AZ2419" s="6" t="str">
        <f t="shared" si="263"/>
        <v>1811.3</v>
      </c>
      <c r="BC2419" s="12" t="s">
        <v>5529</v>
      </c>
      <c r="BJ2419" s="12">
        <f t="shared" si="264"/>
        <v>1</v>
      </c>
      <c r="BK2419" s="12">
        <f t="shared" si="265"/>
        <v>0</v>
      </c>
      <c r="CQ2419" s="3" t="str">
        <f>CONCATENATE(baseURL!$A$1,baseURL!$B$1,baseURL!$C$1,".",C2419,".",L2419,".pkl&amp;seq=",BC2419)</f>
        <v>http://proteomics.broadinstitute.org/millscripts/viewfeed.pl?side=xl&amp;cycle=1&amp;fixedMods=iaaC&amp;file=msdataSM/iPRG2012_nd/cpick_in/iPRG2012_nd.1811.3.2.pkl&amp;seq=SAVLLDNMCK</v>
      </c>
    </row>
    <row r="2420" spans="1:95" x14ac:dyDescent="0.2">
      <c r="A2420" s="3">
        <v>6066</v>
      </c>
      <c r="B2420" s="2" t="s">
        <v>5626</v>
      </c>
      <c r="C2420" s="2" t="s">
        <v>5627</v>
      </c>
      <c r="D2420" s="3">
        <v>6124</v>
      </c>
      <c r="E2420" s="3">
        <v>6121</v>
      </c>
      <c r="F2420" s="3">
        <v>38036</v>
      </c>
      <c r="G2420" s="3">
        <v>7931</v>
      </c>
      <c r="H2420" s="3">
        <v>26.5732</v>
      </c>
      <c r="I2420" s="30">
        <v>608.80520999999999</v>
      </c>
      <c r="J2420" s="30">
        <v>608.80521039999996</v>
      </c>
      <c r="K2420" s="30">
        <v>0</v>
      </c>
      <c r="L2420" s="3">
        <v>0</v>
      </c>
      <c r="M2420" s="3">
        <v>0</v>
      </c>
      <c r="N2420" s="10">
        <f t="shared" si="259"/>
        <v>1</v>
      </c>
      <c r="O2420" s="35">
        <v>2</v>
      </c>
      <c r="P2420" s="17"/>
      <c r="Q2420" s="40">
        <v>1216.60691</v>
      </c>
      <c r="R2420" s="40">
        <v>608.80709000000002</v>
      </c>
      <c r="S2420" s="18">
        <f t="shared" si="260"/>
        <v>-3.0880060874920221</v>
      </c>
      <c r="T2420" s="18">
        <f t="shared" si="261"/>
        <v>-3.0873490649592314</v>
      </c>
      <c r="U2420" s="18">
        <f t="shared" si="262"/>
        <v>-3.1044316517454749</v>
      </c>
      <c r="V2420" s="30">
        <v>608.80520000000001</v>
      </c>
      <c r="W2420" s="3" t="s">
        <v>47</v>
      </c>
      <c r="X2420" s="3" t="s">
        <v>47</v>
      </c>
      <c r="Y2420" s="3" t="s">
        <v>47</v>
      </c>
      <c r="Z2420" s="3" t="s">
        <v>47</v>
      </c>
      <c r="AA2420" s="3" t="s">
        <v>47</v>
      </c>
      <c r="AB2420" s="12" t="s">
        <v>47</v>
      </c>
      <c r="AC2420" s="3" t="s">
        <v>47</v>
      </c>
      <c r="AD2420" s="3" t="s">
        <v>47</v>
      </c>
      <c r="AE2420" s="3" t="s">
        <v>47</v>
      </c>
      <c r="AF2420" s="3" t="s">
        <v>47</v>
      </c>
      <c r="AG2420" s="3" t="s">
        <v>47</v>
      </c>
      <c r="AH2420" s="3" t="s">
        <v>47</v>
      </c>
      <c r="AI2420" s="3" t="s">
        <v>48</v>
      </c>
      <c r="AK2420" s="3" t="s">
        <v>52</v>
      </c>
      <c r="AL2420" s="3" t="s">
        <v>48</v>
      </c>
      <c r="AU2420" s="3">
        <v>0</v>
      </c>
      <c r="AV2420" s="3">
        <v>12</v>
      </c>
      <c r="AW2420" s="3">
        <v>1</v>
      </c>
      <c r="AX2420" s="3">
        <v>12</v>
      </c>
      <c r="AY2420" s="3">
        <v>100</v>
      </c>
      <c r="AZ2420" s="6" t="str">
        <f t="shared" si="263"/>
        <v>1811.4</v>
      </c>
      <c r="BC2420" s="12" t="s">
        <v>5628</v>
      </c>
      <c r="BJ2420" s="12">
        <f t="shared" si="264"/>
        <v>0</v>
      </c>
      <c r="BK2420" s="12">
        <f t="shared" si="265"/>
        <v>0</v>
      </c>
      <c r="CQ2420" s="3" t="str">
        <f>CONCATENATE(baseURL!$A$1,baseURL!$B$1,baseURL!$C$1,".",C2420,".",L2420,".pkl&amp;seq=",BC2420)</f>
        <v>http://proteomics.broadinstitute.org/millscripts/viewfeed.pl?side=xl&amp;cycle=1&amp;fixedMods=iaaC&amp;file=msdataSM/iPRG2012_nd/cpick_in/iPRG2012_nd.1811.4.0.pkl&amp;seq=NAAGNFGPELAR</v>
      </c>
    </row>
    <row r="2421" spans="1:95" x14ac:dyDescent="0.2">
      <c r="A2421" s="3">
        <v>316</v>
      </c>
      <c r="B2421" s="2" t="s">
        <v>5629</v>
      </c>
      <c r="C2421" s="2" t="s">
        <v>5630</v>
      </c>
      <c r="D2421" s="3">
        <v>6125</v>
      </c>
      <c r="E2421" s="3">
        <v>6122</v>
      </c>
      <c r="F2421" s="3">
        <v>38054</v>
      </c>
      <c r="G2421" s="3">
        <v>7933</v>
      </c>
      <c r="H2421" s="3">
        <v>26.582000000000001</v>
      </c>
      <c r="I2421" s="30">
        <v>416.49034999999998</v>
      </c>
      <c r="J2421" s="30">
        <v>417.2322408</v>
      </c>
      <c r="K2421" s="30">
        <v>-0.74189000000000005</v>
      </c>
      <c r="L2421" s="3">
        <v>4</v>
      </c>
      <c r="M2421" s="3">
        <v>4</v>
      </c>
      <c r="N2421" s="10">
        <f t="shared" si="259"/>
        <v>1</v>
      </c>
      <c r="O2421" s="35">
        <v>4</v>
      </c>
      <c r="P2421" s="17"/>
      <c r="Q2421" s="40">
        <v>1662.92858</v>
      </c>
      <c r="R2421" s="40">
        <v>416.48759999999999</v>
      </c>
      <c r="S2421" s="18">
        <f t="shared" si="260"/>
        <v>6.6028376354825804</v>
      </c>
      <c r="T2421" s="18">
        <f t="shared" si="261"/>
        <v>1787.9062906074835</v>
      </c>
      <c r="U2421" s="18">
        <f t="shared" si="262"/>
        <v>1787.8083285072385</v>
      </c>
      <c r="V2421" s="30">
        <v>417.23219999999998</v>
      </c>
      <c r="X2421" s="3" t="s">
        <v>47</v>
      </c>
      <c r="Y2421" s="3" t="s">
        <v>65</v>
      </c>
      <c r="Z2421" s="3" t="s">
        <v>52</v>
      </c>
      <c r="AB2421" s="12" t="s">
        <v>52</v>
      </c>
      <c r="AD2421" s="3" t="s">
        <v>47</v>
      </c>
      <c r="AF2421" s="3" t="s">
        <v>47</v>
      </c>
      <c r="AG2421" s="3" t="s">
        <v>47</v>
      </c>
      <c r="AK2421" s="3" t="s">
        <v>48</v>
      </c>
      <c r="AU2421" s="3">
        <v>1</v>
      </c>
      <c r="AV2421" s="3">
        <v>4</v>
      </c>
      <c r="AW2421" s="3">
        <v>1</v>
      </c>
      <c r="AX2421" s="3">
        <v>4</v>
      </c>
      <c r="AY2421" s="3">
        <v>100</v>
      </c>
      <c r="AZ2421" s="6" t="str">
        <f t="shared" si="263"/>
        <v>1812.1</v>
      </c>
      <c r="BC2421" s="12" t="s">
        <v>5611</v>
      </c>
      <c r="BJ2421" s="12">
        <f t="shared" si="264"/>
        <v>0</v>
      </c>
      <c r="BK2421" s="12">
        <f t="shared" si="265"/>
        <v>0</v>
      </c>
      <c r="BU2421" s="3" t="s">
        <v>5631</v>
      </c>
      <c r="CQ2421" s="3" t="str">
        <f>CONCATENATE(baseURL!$A$1,baseURL!$B$1,baseURL!$C$1,".",C2421,".",L2421,".pkl&amp;seq=",BC2421)</f>
        <v>http://proteomics.broadinstitute.org/millscripts/viewfeed.pl?side=xl&amp;cycle=1&amp;fixedMods=iaaC&amp;file=msdataSM/iPRG2012_nd/cpick_in/iPRG2012_nd.1812.1.4.pkl&amp;seq=ALVEHLLQAKADAQR</v>
      </c>
    </row>
    <row r="2422" spans="1:95" x14ac:dyDescent="0.2">
      <c r="A2422" s="3">
        <v>6498</v>
      </c>
      <c r="B2422" s="2" t="s">
        <v>5634</v>
      </c>
      <c r="C2422" s="2" t="s">
        <v>5624</v>
      </c>
      <c r="D2422" s="3">
        <v>6128</v>
      </c>
      <c r="E2422" s="3">
        <v>6125</v>
      </c>
      <c r="F2422" s="3">
        <v>38057</v>
      </c>
      <c r="G2422" s="3">
        <v>7936</v>
      </c>
      <c r="H2422" s="3">
        <v>26.587</v>
      </c>
      <c r="I2422" s="30">
        <v>501.78125999999997</v>
      </c>
      <c r="J2422" s="30">
        <v>501.7825593</v>
      </c>
      <c r="K2422" s="30">
        <v>-1.2999999999999999E-3</v>
      </c>
      <c r="L2422" s="3">
        <v>2</v>
      </c>
      <c r="M2422" s="3">
        <v>2</v>
      </c>
      <c r="N2422" s="10">
        <f t="shared" si="259"/>
        <v>1</v>
      </c>
      <c r="O2422" s="35">
        <v>2</v>
      </c>
      <c r="P2422" s="17"/>
      <c r="Q2422" s="40">
        <v>1002.5578400000001</v>
      </c>
      <c r="R2422" s="40">
        <v>501.78255999999999</v>
      </c>
      <c r="S2422" s="18">
        <f t="shared" si="260"/>
        <v>-2.5907636168437858</v>
      </c>
      <c r="T2422" s="18">
        <f t="shared" si="261"/>
        <v>-1.3950265367213761E-3</v>
      </c>
      <c r="U2422" s="18">
        <f t="shared" si="262"/>
        <v>-0.91673174128546842</v>
      </c>
      <c r="V2422" s="30">
        <v>501.78210000000001</v>
      </c>
      <c r="W2422" s="3" t="s">
        <v>47</v>
      </c>
      <c r="X2422" s="3" t="s">
        <v>47</v>
      </c>
      <c r="Y2422" s="3" t="s">
        <v>47</v>
      </c>
      <c r="Z2422" s="3" t="s">
        <v>47</v>
      </c>
      <c r="AA2422" s="3" t="s">
        <v>48</v>
      </c>
      <c r="AB2422" s="12" t="s">
        <v>47</v>
      </c>
      <c r="AC2422" s="3" t="s">
        <v>47</v>
      </c>
      <c r="AD2422" s="3" t="s">
        <v>47</v>
      </c>
      <c r="AE2422" s="3" t="s">
        <v>47</v>
      </c>
      <c r="AF2422" s="3" t="s">
        <v>47</v>
      </c>
      <c r="AG2422" s="3" t="s">
        <v>47</v>
      </c>
      <c r="AH2422" s="3" t="s">
        <v>47</v>
      </c>
      <c r="AI2422" s="3" t="s">
        <v>47</v>
      </c>
      <c r="AJ2422" s="3" t="s">
        <v>47</v>
      </c>
      <c r="AK2422" s="3" t="s">
        <v>47</v>
      </c>
      <c r="AL2422" s="3" t="s">
        <v>47</v>
      </c>
      <c r="AU2422" s="3">
        <v>0</v>
      </c>
      <c r="AV2422" s="3">
        <v>15</v>
      </c>
      <c r="AW2422" s="3">
        <v>1</v>
      </c>
      <c r="AX2422" s="3">
        <v>15</v>
      </c>
      <c r="AY2422" s="3">
        <v>100</v>
      </c>
      <c r="AZ2422" s="6" t="str">
        <f t="shared" si="263"/>
        <v>1812.4</v>
      </c>
      <c r="BC2422" s="12" t="s">
        <v>5635</v>
      </c>
      <c r="BJ2422" s="12">
        <f t="shared" si="264"/>
        <v>0</v>
      </c>
      <c r="BK2422" s="12">
        <f t="shared" si="265"/>
        <v>0</v>
      </c>
      <c r="CQ2422" s="3" t="str">
        <f>CONCATENATE(baseURL!$A$1,baseURL!$B$1,baseURL!$C$1,".",C2422,".",L2422,".pkl&amp;seq=",BC2422)</f>
        <v>http://proteomics.broadinstitute.org/millscripts/viewfeed.pl?side=xl&amp;cycle=1&amp;fixedMods=iaaC&amp;file=msdataSM/iPRG2012_nd/cpick_in/iPRG2012_nd.1812.4.2.pkl&amp;seq=TANDVLTLR</v>
      </c>
    </row>
    <row r="2423" spans="1:95" x14ac:dyDescent="0.2">
      <c r="A2423" s="3">
        <v>5115</v>
      </c>
      <c r="B2423" s="2" t="s">
        <v>5636</v>
      </c>
      <c r="C2423" s="2" t="s">
        <v>5626</v>
      </c>
      <c r="D2423" s="3">
        <v>6129</v>
      </c>
      <c r="E2423" s="3">
        <v>6126</v>
      </c>
      <c r="F2423" s="3">
        <v>38058</v>
      </c>
      <c r="G2423" s="3">
        <v>7937</v>
      </c>
      <c r="H2423" s="3">
        <v>26.589500000000001</v>
      </c>
      <c r="I2423" s="30">
        <v>537.80061999999998</v>
      </c>
      <c r="J2423" s="30">
        <v>537.80049740000004</v>
      </c>
      <c r="K2423" s="30">
        <v>1.2E-4</v>
      </c>
      <c r="L2423" s="3">
        <v>2</v>
      </c>
      <c r="M2423" s="3">
        <v>2</v>
      </c>
      <c r="N2423" s="10">
        <f t="shared" si="259"/>
        <v>1</v>
      </c>
      <c r="O2423" s="35">
        <v>2</v>
      </c>
      <c r="P2423" s="17"/>
      <c r="Q2423" s="40">
        <v>1074.59422</v>
      </c>
      <c r="R2423" s="40">
        <v>537.80074999999999</v>
      </c>
      <c r="S2423" s="18">
        <f t="shared" si="260"/>
        <v>-0.24172521145208903</v>
      </c>
      <c r="T2423" s="18">
        <f t="shared" si="261"/>
        <v>-0.46969067996542935</v>
      </c>
      <c r="U2423" s="18">
        <f t="shared" si="262"/>
        <v>-1.022683586766336</v>
      </c>
      <c r="V2423" s="30">
        <v>537.80020000000002</v>
      </c>
      <c r="W2423" s="3" t="s">
        <v>47</v>
      </c>
      <c r="X2423" s="3" t="s">
        <v>47</v>
      </c>
      <c r="Y2423" s="3" t="s">
        <v>47</v>
      </c>
      <c r="Z2423" s="3" t="s">
        <v>47</v>
      </c>
      <c r="AA2423" s="3" t="s">
        <v>47</v>
      </c>
      <c r="AB2423" s="12" t="s">
        <v>47</v>
      </c>
      <c r="AC2423" s="3" t="s">
        <v>47</v>
      </c>
      <c r="AD2423" s="3" t="s">
        <v>47</v>
      </c>
      <c r="AE2423" s="3" t="s">
        <v>47</v>
      </c>
      <c r="AF2423" s="3" t="s">
        <v>47</v>
      </c>
      <c r="AG2423" s="3" t="s">
        <v>47</v>
      </c>
      <c r="AH2423" s="3" t="s">
        <v>47</v>
      </c>
      <c r="AI2423" s="3" t="s">
        <v>47</v>
      </c>
      <c r="AJ2423" s="3" t="s">
        <v>47</v>
      </c>
      <c r="AK2423" s="3" t="s">
        <v>47</v>
      </c>
      <c r="AL2423" s="3" t="s">
        <v>47</v>
      </c>
      <c r="AM2423" s="3" t="s">
        <v>47</v>
      </c>
      <c r="AN2423" s="3" t="s">
        <v>47</v>
      </c>
      <c r="AU2423" s="3">
        <v>0</v>
      </c>
      <c r="AV2423" s="3">
        <v>18</v>
      </c>
      <c r="AW2423" s="3">
        <v>1</v>
      </c>
      <c r="AX2423" s="3">
        <v>18</v>
      </c>
      <c r="AY2423" s="3">
        <v>100</v>
      </c>
      <c r="AZ2423" s="6" t="str">
        <f t="shared" si="263"/>
        <v>1812.5</v>
      </c>
      <c r="BC2423" s="12" t="s">
        <v>5637</v>
      </c>
      <c r="BJ2423" s="12">
        <f t="shared" si="264"/>
        <v>0</v>
      </c>
      <c r="BK2423" s="12">
        <f t="shared" si="265"/>
        <v>0</v>
      </c>
      <c r="CQ2423" s="3" t="str">
        <f>CONCATENATE(baseURL!$A$1,baseURL!$B$1,baseURL!$C$1,".",C2423,".",L2423,".pkl&amp;seq=",BC2423)</f>
        <v>http://proteomics.broadinstitute.org/millscripts/viewfeed.pl?side=xl&amp;cycle=1&amp;fixedMods=iaaC&amp;file=msdataSM/iPRG2012_nd/cpick_in/iPRG2012_nd.1812.5.2.pkl&amp;seq=LLQAYPDVR</v>
      </c>
    </row>
    <row r="2424" spans="1:95" x14ac:dyDescent="0.2">
      <c r="A2424" s="3">
        <v>4222</v>
      </c>
      <c r="B2424" s="2" t="s">
        <v>5638</v>
      </c>
      <c r="C2424" s="2" t="s">
        <v>5639</v>
      </c>
      <c r="D2424" s="3">
        <v>6130</v>
      </c>
      <c r="E2424" s="3">
        <v>6127</v>
      </c>
      <c r="F2424" s="3">
        <v>38059</v>
      </c>
      <c r="G2424" s="3">
        <v>7938</v>
      </c>
      <c r="H2424" s="3">
        <v>26.591999999999999</v>
      </c>
      <c r="I2424" s="30">
        <v>561.33797000000004</v>
      </c>
      <c r="J2424" s="30">
        <v>561.33792330000006</v>
      </c>
      <c r="K2424" s="30">
        <v>5.0000000000000002E-5</v>
      </c>
      <c r="L2424" s="3">
        <v>2</v>
      </c>
      <c r="M2424" s="3">
        <v>2</v>
      </c>
      <c r="N2424" s="10">
        <f t="shared" si="259"/>
        <v>1</v>
      </c>
      <c r="O2424" s="35">
        <v>2</v>
      </c>
      <c r="P2424" s="17"/>
      <c r="Q2424" s="40">
        <v>1121.6677199999999</v>
      </c>
      <c r="R2424" s="40">
        <v>561.33749999999998</v>
      </c>
      <c r="S2424" s="18">
        <f t="shared" si="260"/>
        <v>0.83728594662554934</v>
      </c>
      <c r="T2424" s="18">
        <f t="shared" si="261"/>
        <v>0.75409178984034975</v>
      </c>
      <c r="U2424" s="18">
        <f t="shared" si="262"/>
        <v>0.17814594602159656</v>
      </c>
      <c r="V2424" s="30">
        <v>561.33759999999995</v>
      </c>
      <c r="W2424" s="3" t="s">
        <v>47</v>
      </c>
      <c r="X2424" s="3" t="s">
        <v>47</v>
      </c>
      <c r="Y2424" s="3" t="s">
        <v>47</v>
      </c>
      <c r="Z2424" s="3" t="s">
        <v>47</v>
      </c>
      <c r="AA2424" s="3" t="s">
        <v>65</v>
      </c>
      <c r="AB2424" s="12" t="s">
        <v>47</v>
      </c>
      <c r="AC2424" s="3" t="s">
        <v>47</v>
      </c>
      <c r="AD2424" s="3" t="s">
        <v>47</v>
      </c>
      <c r="AE2424" s="3" t="s">
        <v>47</v>
      </c>
      <c r="AF2424" s="3" t="s">
        <v>47</v>
      </c>
      <c r="AG2424" s="3" t="s">
        <v>47</v>
      </c>
      <c r="AH2424" s="3" t="s">
        <v>47</v>
      </c>
      <c r="AI2424" s="3" t="s">
        <v>47</v>
      </c>
      <c r="AJ2424" s="3" t="s">
        <v>47</v>
      </c>
      <c r="AK2424" s="3" t="s">
        <v>47</v>
      </c>
      <c r="AL2424" s="3" t="s">
        <v>47</v>
      </c>
      <c r="AM2424" s="3" t="s">
        <v>47</v>
      </c>
      <c r="AU2424" s="3">
        <v>1</v>
      </c>
      <c r="AV2424" s="3">
        <v>16</v>
      </c>
      <c r="AW2424" s="3">
        <v>1</v>
      </c>
      <c r="AX2424" s="3">
        <v>16</v>
      </c>
      <c r="AY2424" s="3">
        <v>100</v>
      </c>
      <c r="AZ2424" s="6" t="str">
        <f t="shared" si="263"/>
        <v>1812.6</v>
      </c>
      <c r="BC2424" s="12" t="s">
        <v>5640</v>
      </c>
      <c r="BJ2424" s="12">
        <f t="shared" si="264"/>
        <v>0</v>
      </c>
      <c r="BK2424" s="12">
        <f t="shared" si="265"/>
        <v>0</v>
      </c>
      <c r="BW2424" s="3" t="s">
        <v>5641</v>
      </c>
      <c r="CQ2424" s="3" t="str">
        <f>CONCATENATE(baseURL!$A$1,baseURL!$B$1,baseURL!$C$1,".",C2424,".",L2424,".pkl&amp;seq=",BC2424)</f>
        <v>http://proteomics.broadinstitute.org/millscripts/viewfeed.pl?side=xl&amp;cycle=1&amp;fixedMods=iaaC&amp;file=msdataSM/iPRG2012_nd/cpick_in/iPRG2012_nd.1812.6.2.pkl&amp;seq=ALVEHLLQAK</v>
      </c>
    </row>
    <row r="2425" spans="1:95" x14ac:dyDescent="0.2">
      <c r="A2425" s="3">
        <v>2161</v>
      </c>
      <c r="B2425" s="2" t="s">
        <v>5642</v>
      </c>
      <c r="C2425" s="2" t="s">
        <v>5643</v>
      </c>
      <c r="D2425" s="3">
        <v>6131</v>
      </c>
      <c r="E2425" s="3">
        <v>6128</v>
      </c>
      <c r="F2425" s="3">
        <v>38060</v>
      </c>
      <c r="G2425" s="3">
        <v>7939</v>
      </c>
      <c r="H2425" s="3">
        <v>26.5945</v>
      </c>
      <c r="I2425" s="30">
        <v>727.36554000000001</v>
      </c>
      <c r="J2425" s="30">
        <v>727.36115429999995</v>
      </c>
      <c r="K2425" s="30">
        <v>4.3899999999999998E-3</v>
      </c>
      <c r="L2425" s="3">
        <v>2</v>
      </c>
      <c r="M2425" s="3">
        <v>2</v>
      </c>
      <c r="N2425" s="10">
        <f t="shared" si="259"/>
        <v>1</v>
      </c>
      <c r="O2425" s="35">
        <v>2</v>
      </c>
      <c r="P2425" s="17"/>
      <c r="Q2425" s="40">
        <v>1453.7169100000001</v>
      </c>
      <c r="R2425" s="40">
        <v>727.36210000000005</v>
      </c>
      <c r="S2425" s="18">
        <f t="shared" si="260"/>
        <v>4.7294188134837301</v>
      </c>
      <c r="T2425" s="18">
        <f t="shared" si="261"/>
        <v>-1.3001777245502326</v>
      </c>
      <c r="U2425" s="18">
        <f t="shared" si="262"/>
        <v>-1.6497972605939129</v>
      </c>
      <c r="V2425" s="30">
        <v>727.36090000000002</v>
      </c>
      <c r="AA2425" s="3" t="s">
        <v>47</v>
      </c>
      <c r="AB2425" s="12" t="s">
        <v>47</v>
      </c>
      <c r="AC2425" s="3" t="s">
        <v>47</v>
      </c>
      <c r="AD2425" s="3" t="s">
        <v>47</v>
      </c>
      <c r="AE2425" s="3" t="s">
        <v>47</v>
      </c>
      <c r="AK2425" s="3" t="s">
        <v>52</v>
      </c>
      <c r="AO2425" s="3" t="s">
        <v>47</v>
      </c>
      <c r="AU2425" s="3">
        <v>0</v>
      </c>
      <c r="AV2425" s="3">
        <v>6</v>
      </c>
      <c r="AW2425" s="3">
        <v>1</v>
      </c>
      <c r="AX2425" s="3">
        <v>6</v>
      </c>
      <c r="AY2425" s="3">
        <v>100</v>
      </c>
      <c r="AZ2425" s="6" t="str">
        <f t="shared" si="263"/>
        <v>1812.7</v>
      </c>
      <c r="BC2425" s="12" t="s">
        <v>5450</v>
      </c>
      <c r="BJ2425" s="12">
        <f t="shared" si="264"/>
        <v>0</v>
      </c>
      <c r="BK2425" s="12">
        <f t="shared" si="265"/>
        <v>0</v>
      </c>
      <c r="BO2425" s="3" t="s">
        <v>114</v>
      </c>
      <c r="BR2425" s="3" t="s">
        <v>114</v>
      </c>
      <c r="CQ2425" s="3" t="str">
        <f>CONCATENATE(baseURL!$A$1,baseURL!$B$1,baseURL!$C$1,".",C2425,".",L2425,".pkl&amp;seq=",BC2425,"&amp;varMods=pyroGlu-Q")</f>
        <v>http://proteomics.broadinstitute.org/millscripts/viewfeed.pl?side=xl&amp;cycle=1&amp;fixedMods=iaaC&amp;file=msdataSM/iPRG2012_nd/cpick_in/iPRG2012_nd.1812.7.2.pkl&amp;seq=qQEAVAPEDSAVVK&amp;varMods=pyroGlu-Q</v>
      </c>
    </row>
    <row r="2426" spans="1:95" x14ac:dyDescent="0.2">
      <c r="A2426" s="3">
        <v>719</v>
      </c>
      <c r="B2426" s="2" t="s">
        <v>5648</v>
      </c>
      <c r="C2426" s="2" t="s">
        <v>5634</v>
      </c>
      <c r="D2426" s="3">
        <v>6137</v>
      </c>
      <c r="E2426" s="3">
        <v>6134</v>
      </c>
      <c r="F2426" s="3">
        <v>38079</v>
      </c>
      <c r="G2426" s="3">
        <v>7946</v>
      </c>
      <c r="H2426" s="3">
        <v>26.613199999999999</v>
      </c>
      <c r="I2426" s="30">
        <v>563.28751</v>
      </c>
      <c r="J2426" s="30">
        <v>563.28977680000003</v>
      </c>
      <c r="K2426" s="30">
        <v>-2.2699999999999999E-3</v>
      </c>
      <c r="L2426" s="3">
        <v>3</v>
      </c>
      <c r="M2426" s="3">
        <v>3</v>
      </c>
      <c r="N2426" s="10">
        <f t="shared" si="259"/>
        <v>1</v>
      </c>
      <c r="O2426" s="35">
        <v>3</v>
      </c>
      <c r="P2426" s="17"/>
      <c r="Q2426" s="40">
        <v>1687.85374</v>
      </c>
      <c r="R2426" s="40">
        <v>563.28943000000004</v>
      </c>
      <c r="S2426" s="18">
        <f t="shared" si="260"/>
        <v>-3.4085496687573205</v>
      </c>
      <c r="T2426" s="18">
        <f t="shared" si="261"/>
        <v>0.61566928388561115</v>
      </c>
      <c r="U2426" s="18">
        <f t="shared" si="262"/>
        <v>0.12427003989219862</v>
      </c>
      <c r="V2426" s="30">
        <v>563.28949999999998</v>
      </c>
      <c r="W2426" s="3" t="s">
        <v>47</v>
      </c>
      <c r="AA2426" s="3" t="s">
        <v>47</v>
      </c>
      <c r="AE2426" s="3" t="s">
        <v>47</v>
      </c>
      <c r="AG2426" s="3" t="s">
        <v>52</v>
      </c>
      <c r="AK2426" s="3" t="s">
        <v>52</v>
      </c>
      <c r="AL2426" s="3" t="s">
        <v>52</v>
      </c>
      <c r="AU2426" s="3">
        <v>0</v>
      </c>
      <c r="AV2426" s="3">
        <v>3</v>
      </c>
      <c r="AW2426" s="3">
        <v>1</v>
      </c>
      <c r="AX2426" s="3">
        <v>3</v>
      </c>
      <c r="AY2426" s="3">
        <v>100</v>
      </c>
      <c r="AZ2426" s="6" t="str">
        <f t="shared" si="263"/>
        <v>1813.5</v>
      </c>
      <c r="BC2426" s="12" t="s">
        <v>5455</v>
      </c>
      <c r="BJ2426" s="12">
        <f t="shared" si="264"/>
        <v>0</v>
      </c>
      <c r="BK2426" s="12">
        <f t="shared" si="265"/>
        <v>0</v>
      </c>
      <c r="CQ2426" s="3" t="str">
        <f>CONCATENATE(baseURL!$A$1,baseURL!$B$1,baseURL!$C$1,".",C2426,".",L2426,".pkl&amp;seq=",BC2426)</f>
        <v>http://proteomics.broadinstitute.org/millscripts/viewfeed.pl?side=xl&amp;cycle=1&amp;fixedMods=iaaC&amp;file=msdataSM/iPRG2012_nd/cpick_in/iPRG2012_nd.1813.5.3.pkl&amp;seq=LQETNPEEVPKFEK</v>
      </c>
    </row>
    <row r="2427" spans="1:95" x14ac:dyDescent="0.2">
      <c r="A2427" s="3">
        <v>5114</v>
      </c>
      <c r="B2427" s="2" t="s">
        <v>5649</v>
      </c>
      <c r="C2427" s="2" t="s">
        <v>5638</v>
      </c>
      <c r="D2427" s="3">
        <v>6139</v>
      </c>
      <c r="E2427" s="3">
        <v>6136</v>
      </c>
      <c r="F2427" s="3">
        <v>38081</v>
      </c>
      <c r="G2427" s="3">
        <v>7948</v>
      </c>
      <c r="H2427" s="3">
        <v>26.618200000000002</v>
      </c>
      <c r="I2427" s="30">
        <v>667.32862</v>
      </c>
      <c r="J2427" s="30">
        <v>667.32816800000001</v>
      </c>
      <c r="K2427" s="30">
        <v>4.4999999999999999E-4</v>
      </c>
      <c r="L2427" s="3">
        <v>2</v>
      </c>
      <c r="M2427" s="3">
        <v>2</v>
      </c>
      <c r="N2427" s="10">
        <f t="shared" si="259"/>
        <v>1</v>
      </c>
      <c r="O2427" s="35">
        <v>2</v>
      </c>
      <c r="P2427" s="17"/>
      <c r="Q2427" s="40">
        <v>1333.6495</v>
      </c>
      <c r="R2427" s="40">
        <v>667.32839000000001</v>
      </c>
      <c r="S2427" s="18">
        <f t="shared" si="260"/>
        <v>0.3446578977221994</v>
      </c>
      <c r="T2427" s="18">
        <f t="shared" si="261"/>
        <v>-0.33266979696149007</v>
      </c>
      <c r="U2427" s="18">
        <f t="shared" si="262"/>
        <v>-0.28471739374829153</v>
      </c>
      <c r="V2427" s="30">
        <v>667.32820000000004</v>
      </c>
      <c r="W2427" s="3" t="s">
        <v>47</v>
      </c>
      <c r="X2427" s="3" t="s">
        <v>47</v>
      </c>
      <c r="Y2427" s="3" t="s">
        <v>47</v>
      </c>
      <c r="Z2427" s="3" t="s">
        <v>47</v>
      </c>
      <c r="AA2427" s="3" t="s">
        <v>47</v>
      </c>
      <c r="AB2427" s="12" t="s">
        <v>47</v>
      </c>
      <c r="AC2427" s="3" t="s">
        <v>47</v>
      </c>
      <c r="AD2427" s="3" t="s">
        <v>47</v>
      </c>
      <c r="AE2427" s="3" t="s">
        <v>47</v>
      </c>
      <c r="AF2427" s="3" t="s">
        <v>47</v>
      </c>
      <c r="AG2427" s="3" t="s">
        <v>47</v>
      </c>
      <c r="AH2427" s="3" t="s">
        <v>47</v>
      </c>
      <c r="AI2427" s="3" t="s">
        <v>47</v>
      </c>
      <c r="AJ2427" s="3" t="s">
        <v>47</v>
      </c>
      <c r="AK2427" s="3" t="s">
        <v>47</v>
      </c>
      <c r="AL2427" s="3" t="s">
        <v>47</v>
      </c>
      <c r="AM2427" s="3" t="s">
        <v>47</v>
      </c>
      <c r="AN2427" s="3" t="s">
        <v>47</v>
      </c>
      <c r="AU2427" s="3">
        <v>0</v>
      </c>
      <c r="AV2427" s="3">
        <v>18</v>
      </c>
      <c r="AW2427" s="3">
        <v>1</v>
      </c>
      <c r="AX2427" s="3">
        <v>18</v>
      </c>
      <c r="AY2427" s="3">
        <v>100</v>
      </c>
      <c r="AZ2427" s="6" t="str">
        <f t="shared" si="263"/>
        <v>1813.7</v>
      </c>
      <c r="BC2427" s="12" t="s">
        <v>5544</v>
      </c>
      <c r="BJ2427" s="12">
        <f t="shared" si="264"/>
        <v>0</v>
      </c>
      <c r="BK2427" s="12">
        <f t="shared" si="265"/>
        <v>0</v>
      </c>
      <c r="CQ2427" s="3" t="str">
        <f>CONCATENATE(baseURL!$A$1,baseURL!$B$1,baseURL!$C$1,".",C2427,".",L2427,".pkl&amp;seq=",BC2427)</f>
        <v>http://proteomics.broadinstitute.org/millscripts/viewfeed.pl?side=xl&amp;cycle=1&amp;fixedMods=iaaC&amp;file=msdataSM/iPRG2012_nd/cpick_in/iPRG2012_nd.1813.7.2.pkl&amp;seq=NQELFDANVQR</v>
      </c>
    </row>
    <row r="2428" spans="1:95" x14ac:dyDescent="0.2">
      <c r="A2428" s="3">
        <v>362</v>
      </c>
      <c r="B2428" s="2" t="s">
        <v>5653</v>
      </c>
      <c r="C2428" s="2" t="s">
        <v>5654</v>
      </c>
      <c r="D2428" s="3">
        <v>6141</v>
      </c>
      <c r="E2428" s="3">
        <v>6138</v>
      </c>
      <c r="F2428" s="3">
        <v>38096</v>
      </c>
      <c r="G2428" s="3">
        <v>7951</v>
      </c>
      <c r="H2428" s="3">
        <v>26.6295</v>
      </c>
      <c r="I2428" s="30">
        <v>438.75151</v>
      </c>
      <c r="J2428" s="30">
        <v>438.73703590000002</v>
      </c>
      <c r="K2428" s="30">
        <v>1.447E-2</v>
      </c>
      <c r="L2428" s="3">
        <v>0</v>
      </c>
      <c r="M2428" s="3">
        <v>2</v>
      </c>
      <c r="N2428" s="10">
        <f t="shared" si="259"/>
        <v>1</v>
      </c>
      <c r="O2428" s="35">
        <v>2</v>
      </c>
      <c r="P2428" s="17"/>
      <c r="Q2428" s="40">
        <v>876.49715000000003</v>
      </c>
      <c r="R2428" s="40">
        <v>438.75220999999999</v>
      </c>
      <c r="S2428" s="18">
        <f t="shared" si="260"/>
        <v>-1.595433559171852</v>
      </c>
      <c r="T2428" s="18">
        <f t="shared" si="261"/>
        <v>-34.58466910050992</v>
      </c>
      <c r="U2428" s="18">
        <f t="shared" si="262"/>
        <v>-35.350249289926381</v>
      </c>
      <c r="V2428" s="30">
        <v>438.73669999999998</v>
      </c>
      <c r="Z2428" s="3" t="s">
        <v>52</v>
      </c>
      <c r="AA2428" s="3" t="s">
        <v>47</v>
      </c>
      <c r="AB2428" s="12" t="s">
        <v>48</v>
      </c>
      <c r="AF2428" s="3" t="s">
        <v>47</v>
      </c>
      <c r="AG2428" s="3" t="s">
        <v>47</v>
      </c>
      <c r="AK2428" s="3" t="s">
        <v>52</v>
      </c>
      <c r="AM2428" s="3" t="s">
        <v>47</v>
      </c>
      <c r="AP2428" s="3" t="s">
        <v>52</v>
      </c>
      <c r="AU2428" s="3">
        <v>0</v>
      </c>
      <c r="AV2428" s="3">
        <v>4</v>
      </c>
      <c r="AW2428" s="3">
        <v>1</v>
      </c>
      <c r="AX2428" s="3">
        <v>4</v>
      </c>
      <c r="AY2428" s="3">
        <v>100</v>
      </c>
      <c r="AZ2428" s="6" t="str">
        <f t="shared" si="263"/>
        <v>1814.1</v>
      </c>
      <c r="BC2428" s="12" t="s">
        <v>5655</v>
      </c>
      <c r="BJ2428" s="12">
        <f t="shared" si="264"/>
        <v>0</v>
      </c>
      <c r="BK2428" s="12">
        <f t="shared" si="265"/>
        <v>0</v>
      </c>
      <c r="CQ2428" s="3" t="str">
        <f>CONCATENATE(baseURL!$A$1,baseURL!$B$1,baseURL!$C$1,".",C2428,".",L2428,".pkl&amp;seq=",BC2428)</f>
        <v>http://proteomics.broadinstitute.org/millscripts/viewfeed.pl?side=xl&amp;cycle=1&amp;fixedMods=iaaC&amp;file=msdataSM/iPRG2012_nd/cpick_in/iPRG2012_nd.1814.1.0.pkl&amp;seq=LMGLVTSR</v>
      </c>
    </row>
    <row r="2429" spans="1:95" x14ac:dyDescent="0.2">
      <c r="A2429" s="3">
        <v>5458</v>
      </c>
      <c r="B2429" s="2" t="s">
        <v>5650</v>
      </c>
      <c r="C2429" s="2" t="s">
        <v>5651</v>
      </c>
      <c r="D2429" s="3">
        <v>6150</v>
      </c>
      <c r="E2429" s="3">
        <v>6147</v>
      </c>
      <c r="F2429" s="3">
        <v>38105</v>
      </c>
      <c r="G2429" s="3">
        <v>7960</v>
      </c>
      <c r="H2429" s="3">
        <v>26.644400000000001</v>
      </c>
      <c r="I2429" s="30">
        <v>639.84703000000002</v>
      </c>
      <c r="J2429" s="30">
        <v>639.84148849999997</v>
      </c>
      <c r="K2429" s="30">
        <v>5.5399999999999998E-3</v>
      </c>
      <c r="L2429" s="3">
        <v>2</v>
      </c>
      <c r="M2429" s="3">
        <v>2</v>
      </c>
      <c r="N2429" s="10">
        <f t="shared" si="259"/>
        <v>1</v>
      </c>
      <c r="O2429" s="35">
        <v>2</v>
      </c>
      <c r="P2429" s="17"/>
      <c r="Q2429" s="40">
        <v>1278.6800800000001</v>
      </c>
      <c r="R2429" s="40">
        <v>639.84367999999995</v>
      </c>
      <c r="S2429" s="18">
        <f t="shared" si="260"/>
        <v>5.2356538085498885</v>
      </c>
      <c r="T2429" s="18">
        <f t="shared" si="261"/>
        <v>-3.4250553197318543</v>
      </c>
      <c r="U2429" s="18">
        <f t="shared" si="262"/>
        <v>-3.0945058330547259</v>
      </c>
      <c r="V2429" s="30">
        <v>639.84169999999995</v>
      </c>
      <c r="W2429" s="3" t="s">
        <v>47</v>
      </c>
      <c r="X2429" s="3" t="s">
        <v>47</v>
      </c>
      <c r="Y2429" s="3" t="s">
        <v>47</v>
      </c>
      <c r="Z2429" s="3" t="s">
        <v>47</v>
      </c>
      <c r="AA2429" s="3" t="s">
        <v>47</v>
      </c>
      <c r="AB2429" s="12" t="s">
        <v>47</v>
      </c>
      <c r="AC2429" s="3" t="s">
        <v>47</v>
      </c>
      <c r="AD2429" s="3" t="s">
        <v>47</v>
      </c>
      <c r="AE2429" s="3" t="s">
        <v>47</v>
      </c>
      <c r="AF2429" s="3" t="s">
        <v>47</v>
      </c>
      <c r="AG2429" s="3" t="s">
        <v>47</v>
      </c>
      <c r="AH2429" s="3" t="s">
        <v>47</v>
      </c>
      <c r="AI2429" s="3" t="s">
        <v>47</v>
      </c>
      <c r="AJ2429" s="3" t="s">
        <v>47</v>
      </c>
      <c r="AK2429" s="3" t="s">
        <v>47</v>
      </c>
      <c r="AL2429" s="3" t="s">
        <v>47</v>
      </c>
      <c r="AM2429" s="3" t="s">
        <v>47</v>
      </c>
      <c r="AU2429" s="3">
        <v>0</v>
      </c>
      <c r="AV2429" s="3">
        <v>17</v>
      </c>
      <c r="AW2429" s="3">
        <v>1</v>
      </c>
      <c r="AX2429" s="3">
        <v>17</v>
      </c>
      <c r="AY2429" s="3">
        <v>100</v>
      </c>
      <c r="AZ2429" s="6" t="str">
        <f t="shared" si="263"/>
        <v>1814.10</v>
      </c>
      <c r="BC2429" s="12" t="s">
        <v>5652</v>
      </c>
      <c r="BJ2429" s="12">
        <f t="shared" si="264"/>
        <v>0</v>
      </c>
      <c r="BK2429" s="12">
        <f t="shared" si="265"/>
        <v>0</v>
      </c>
      <c r="CQ2429" s="3" t="str">
        <f>CONCATENATE(baseURL!$A$1,baseURL!$B$1,baseURL!$C$1,".",C2429,".",L2429,".pkl&amp;seq=",BC2429)</f>
        <v>http://proteomics.broadinstitute.org/millscripts/viewfeed.pl?side=xl&amp;cycle=1&amp;fixedMods=iaaC&amp;file=msdataSM/iPRG2012_nd/cpick_in/iPRG2012_nd.1814.10.2.pkl&amp;seq=AVANQTSATFLR</v>
      </c>
    </row>
    <row r="2430" spans="1:95" x14ac:dyDescent="0.2">
      <c r="A2430" s="3">
        <v>7380</v>
      </c>
      <c r="B2430" s="2" t="s">
        <v>5656</v>
      </c>
      <c r="C2430" s="2" t="s">
        <v>5657</v>
      </c>
      <c r="D2430" s="3">
        <v>6143</v>
      </c>
      <c r="E2430" s="3">
        <v>6140</v>
      </c>
      <c r="F2430" s="3">
        <v>38098</v>
      </c>
      <c r="G2430" s="3">
        <v>7953</v>
      </c>
      <c r="H2430" s="3">
        <v>26.6328</v>
      </c>
      <c r="I2430" s="30">
        <v>478.69749000000002</v>
      </c>
      <c r="J2430" s="30">
        <v>478.25978609999999</v>
      </c>
      <c r="K2430" s="30">
        <v>0.43769999999999998</v>
      </c>
      <c r="L2430" s="3">
        <v>0</v>
      </c>
      <c r="M2430" s="3">
        <v>3</v>
      </c>
      <c r="N2430" s="10">
        <f t="shared" si="259"/>
        <v>1</v>
      </c>
      <c r="O2430" s="35">
        <v>3</v>
      </c>
      <c r="P2430" s="17"/>
      <c r="Q2430" s="40">
        <v>1432.74307</v>
      </c>
      <c r="R2430" s="40">
        <v>478.25254000000001</v>
      </c>
      <c r="S2430" s="18">
        <f t="shared" si="260"/>
        <v>930.36620359612868</v>
      </c>
      <c r="T2430" s="18">
        <f t="shared" si="261"/>
        <v>15.151200242396687</v>
      </c>
      <c r="U2430" s="18">
        <f t="shared" si="262"/>
        <v>14.552980732715618</v>
      </c>
      <c r="V2430" s="30">
        <v>478.2595</v>
      </c>
      <c r="W2430" s="3" t="s">
        <v>47</v>
      </c>
      <c r="X2430" s="3" t="s">
        <v>47</v>
      </c>
      <c r="Y2430" s="3" t="s">
        <v>47</v>
      </c>
      <c r="Z2430" s="3" t="s">
        <v>47</v>
      </c>
      <c r="AA2430" s="3" t="s">
        <v>47</v>
      </c>
      <c r="AB2430" s="12" t="s">
        <v>47</v>
      </c>
      <c r="AC2430" s="3" t="s">
        <v>47</v>
      </c>
      <c r="AD2430" s="3" t="s">
        <v>48</v>
      </c>
      <c r="AH2430" s="3" t="s">
        <v>52</v>
      </c>
      <c r="AK2430" s="3" t="s">
        <v>52</v>
      </c>
      <c r="AL2430" s="3" t="s">
        <v>52</v>
      </c>
      <c r="AM2430" s="3" t="s">
        <v>47</v>
      </c>
      <c r="AO2430" s="3" t="s">
        <v>47</v>
      </c>
      <c r="AU2430" s="3">
        <v>0</v>
      </c>
      <c r="AV2430" s="3">
        <v>9</v>
      </c>
      <c r="AW2430" s="3">
        <v>2</v>
      </c>
      <c r="AX2430" s="3">
        <v>7</v>
      </c>
      <c r="AY2430" s="3">
        <v>77.78</v>
      </c>
      <c r="AZ2430" s="6" t="str">
        <f t="shared" si="263"/>
        <v>1814.3</v>
      </c>
      <c r="BC2430" s="12" t="s">
        <v>5658</v>
      </c>
      <c r="BJ2430" s="12">
        <f t="shared" si="264"/>
        <v>0</v>
      </c>
      <c r="BK2430" s="12">
        <f t="shared" si="265"/>
        <v>0</v>
      </c>
      <c r="BO2430" s="3" t="s">
        <v>54</v>
      </c>
      <c r="BR2430" s="3" t="s">
        <v>54</v>
      </c>
      <c r="BS2430" s="3" t="s">
        <v>5659</v>
      </c>
      <c r="BY2430" s="3" t="s">
        <v>5659</v>
      </c>
      <c r="CQ2430" s="3" t="str">
        <f>CONCATENATE(baseURL!$A$1,baseURL!$B$1,baseURL!$C$1,".",C2430,".",L2430,".pkl&amp;seq=",BC2430,"&amp;varMods=Deamidated-Q")</f>
        <v>http://proteomics.broadinstitute.org/millscripts/viewfeed.pl?side=xl&amp;cycle=1&amp;fixedMods=iaaC&amp;file=msdataSM/iPRG2012_nd/cpick_in/iPRG2012_nd.1814.3.0.pkl&amp;seq=LTGDDqKFGVPVR&amp;varMods=Deamidated-Q</v>
      </c>
    </row>
    <row r="2431" spans="1:95" x14ac:dyDescent="0.2">
      <c r="A2431" s="3">
        <v>3181</v>
      </c>
      <c r="B2431" s="2" t="s">
        <v>5660</v>
      </c>
      <c r="C2431" s="2" t="s">
        <v>5656</v>
      </c>
      <c r="D2431" s="3">
        <v>6154</v>
      </c>
      <c r="E2431" s="3">
        <v>6151</v>
      </c>
      <c r="F2431" s="3">
        <v>38120</v>
      </c>
      <c r="G2431" s="3">
        <v>7965</v>
      </c>
      <c r="H2431" s="3">
        <v>26.656500000000001</v>
      </c>
      <c r="I2431" s="30">
        <v>496.22825</v>
      </c>
      <c r="J2431" s="30">
        <v>496.25221119999998</v>
      </c>
      <c r="K2431" s="30">
        <v>-2.3959999999999999E-2</v>
      </c>
      <c r="L2431" s="3">
        <v>3</v>
      </c>
      <c r="M2431" s="3">
        <v>2</v>
      </c>
      <c r="N2431" s="10">
        <f t="shared" si="259"/>
        <v>-1</v>
      </c>
      <c r="O2431" s="35">
        <v>2</v>
      </c>
      <c r="P2431" s="17"/>
      <c r="Q2431" s="40">
        <v>991.49557000000004</v>
      </c>
      <c r="R2431" s="40">
        <v>496.25142</v>
      </c>
      <c r="S2431" s="18">
        <f t="shared" si="260"/>
        <v>-46.690042720670206</v>
      </c>
      <c r="T2431" s="18">
        <f t="shared" si="261"/>
        <v>1.5943531204012737</v>
      </c>
      <c r="U2431" s="18">
        <f t="shared" si="262"/>
        <v>1.5717839155406528</v>
      </c>
      <c r="V2431" s="30">
        <v>496.25220000000002</v>
      </c>
      <c r="W2431" s="3" t="s">
        <v>48</v>
      </c>
      <c r="X2431" s="3" t="s">
        <v>47</v>
      </c>
      <c r="Y2431" s="3" t="s">
        <v>47</v>
      </c>
      <c r="Z2431" s="3" t="s">
        <v>47</v>
      </c>
      <c r="AA2431" s="3" t="s">
        <v>47</v>
      </c>
      <c r="AB2431" s="12" t="s">
        <v>48</v>
      </c>
      <c r="AC2431" s="3" t="s">
        <v>47</v>
      </c>
      <c r="AE2431" s="3" t="s">
        <v>48</v>
      </c>
      <c r="AG2431" s="3" t="s">
        <v>52</v>
      </c>
      <c r="AH2431" s="3" t="s">
        <v>48</v>
      </c>
      <c r="AK2431" s="3" t="s">
        <v>52</v>
      </c>
      <c r="AL2431" s="3" t="s">
        <v>48</v>
      </c>
      <c r="AM2431" s="3" t="s">
        <v>48</v>
      </c>
      <c r="AU2431" s="3">
        <v>0</v>
      </c>
      <c r="AV2431" s="3">
        <v>5</v>
      </c>
      <c r="AW2431" s="3">
        <v>1</v>
      </c>
      <c r="AX2431" s="3">
        <v>5</v>
      </c>
      <c r="AY2431" s="3">
        <v>100</v>
      </c>
      <c r="AZ2431" s="6" t="str">
        <f t="shared" si="263"/>
        <v>1815.4</v>
      </c>
      <c r="BC2431" s="12" t="s">
        <v>5661</v>
      </c>
      <c r="BJ2431" s="12">
        <f t="shared" si="264"/>
        <v>0</v>
      </c>
      <c r="BK2431" s="12">
        <f t="shared" si="265"/>
        <v>0</v>
      </c>
      <c r="CQ2431" s="3" t="str">
        <f>CONCATENATE(baseURL!$A$1,baseURL!$B$1,baseURL!$C$1,".",C2431,".",L2431,".pkl&amp;seq=",BC2431)</f>
        <v>http://proteomics.broadinstitute.org/millscripts/viewfeed.pl?side=xl&amp;cycle=1&amp;fixedMods=iaaC&amp;file=msdataSM/iPRG2012_nd/cpick_in/iPRG2012_nd.1815.4.3.pkl&amp;seq=NGFNVADVR</v>
      </c>
    </row>
    <row r="2432" spans="1:95" x14ac:dyDescent="0.2">
      <c r="A2432" s="3">
        <v>7230</v>
      </c>
      <c r="B2432" s="2" t="s">
        <v>5662</v>
      </c>
      <c r="C2432" s="2" t="s">
        <v>5663</v>
      </c>
      <c r="D2432" s="3">
        <v>6155</v>
      </c>
      <c r="E2432" s="3">
        <v>6152</v>
      </c>
      <c r="F2432" s="3">
        <v>38121</v>
      </c>
      <c r="G2432" s="3">
        <v>7966</v>
      </c>
      <c r="H2432" s="3">
        <v>26.658200000000001</v>
      </c>
      <c r="I2432" s="30">
        <v>506.67696000000001</v>
      </c>
      <c r="J2432" s="30">
        <v>507.26315670000002</v>
      </c>
      <c r="K2432" s="30">
        <v>-0.58620000000000005</v>
      </c>
      <c r="L2432" s="3">
        <v>2</v>
      </c>
      <c r="M2432" s="3">
        <v>3</v>
      </c>
      <c r="N2432" s="10">
        <f t="shared" si="259"/>
        <v>-1</v>
      </c>
      <c r="O2432" s="35">
        <v>3</v>
      </c>
      <c r="P2432" s="17"/>
      <c r="Q2432" s="40">
        <v>1519.7751000000001</v>
      </c>
      <c r="R2432" s="40">
        <v>507.26321999999999</v>
      </c>
      <c r="S2432" s="18">
        <f t="shared" si="260"/>
        <v>-1155.7313380614933</v>
      </c>
      <c r="T2432" s="18">
        <f t="shared" si="261"/>
        <v>-0.1247872849232759</v>
      </c>
      <c r="U2432" s="18">
        <f t="shared" si="262"/>
        <v>-0.63083619582725814</v>
      </c>
      <c r="V2432" s="30">
        <v>507.2629</v>
      </c>
      <c r="W2432" s="3" t="s">
        <v>47</v>
      </c>
      <c r="X2432" s="3" t="s">
        <v>47</v>
      </c>
      <c r="Y2432" s="3" t="s">
        <v>47</v>
      </c>
      <c r="AA2432" s="3" t="s">
        <v>47</v>
      </c>
      <c r="AB2432" s="12" t="s">
        <v>52</v>
      </c>
      <c r="AH2432" s="3" t="s">
        <v>48</v>
      </c>
      <c r="AK2432" s="3" t="s">
        <v>52</v>
      </c>
      <c r="AL2432" s="3" t="s">
        <v>52</v>
      </c>
      <c r="AM2432" s="3" t="s">
        <v>48</v>
      </c>
      <c r="AU2432" s="3">
        <v>0</v>
      </c>
      <c r="AV2432" s="3">
        <v>4</v>
      </c>
      <c r="AW2432" s="3">
        <v>1</v>
      </c>
      <c r="AX2432" s="3">
        <v>4</v>
      </c>
      <c r="AY2432" s="3">
        <v>100</v>
      </c>
      <c r="AZ2432" s="6" t="str">
        <f t="shared" si="263"/>
        <v>1815.5</v>
      </c>
      <c r="BC2432" s="12" t="s">
        <v>5664</v>
      </c>
      <c r="BJ2432" s="12">
        <f t="shared" si="264"/>
        <v>0</v>
      </c>
      <c r="BK2432" s="12">
        <f t="shared" si="265"/>
        <v>0</v>
      </c>
      <c r="CQ2432" s="3" t="str">
        <f>CONCATENATE(baseURL!$A$1,baseURL!$B$1,baseURL!$C$1,".",C2432,".",L2432,".pkl&amp;seq=",BC2432)</f>
        <v>http://proteomics.broadinstitute.org/millscripts/viewfeed.pl?side=xl&amp;cycle=1&amp;fixedMods=iaaC&amp;file=msdataSM/iPRG2012_nd/cpick_in/iPRG2012_nd.1815.5.2.pkl&amp;seq=SENPDLTFGQVGKK</v>
      </c>
    </row>
    <row r="2433" spans="1:95" x14ac:dyDescent="0.2">
      <c r="A2433" s="3">
        <v>397</v>
      </c>
      <c r="B2433" s="2" t="s">
        <v>5665</v>
      </c>
      <c r="C2433" s="2" t="s">
        <v>5666</v>
      </c>
      <c r="D2433" s="3">
        <v>6156</v>
      </c>
      <c r="E2433" s="3">
        <v>6153</v>
      </c>
      <c r="F2433" s="3">
        <v>38122</v>
      </c>
      <c r="G2433" s="3">
        <v>7967</v>
      </c>
      <c r="H2433" s="3">
        <v>26.6599</v>
      </c>
      <c r="I2433" s="30">
        <v>563.82854999999995</v>
      </c>
      <c r="J2433" s="30">
        <v>563.8211235</v>
      </c>
      <c r="K2433" s="30">
        <v>7.43E-3</v>
      </c>
      <c r="L2433" s="3">
        <v>2</v>
      </c>
      <c r="M2433" s="3">
        <v>2</v>
      </c>
      <c r="N2433" s="10">
        <f t="shared" si="259"/>
        <v>1</v>
      </c>
      <c r="O2433" s="35">
        <v>2</v>
      </c>
      <c r="P2433" s="17"/>
      <c r="Q2433" s="40">
        <v>1126.6466499999999</v>
      </c>
      <c r="R2433" s="40">
        <v>563.82695999999999</v>
      </c>
      <c r="S2433" s="18">
        <f t="shared" si="260"/>
        <v>2.8200141404459895</v>
      </c>
      <c r="T2433" s="18">
        <f t="shared" si="261"/>
        <v>-10.351580208201998</v>
      </c>
      <c r="U2433" s="18">
        <f t="shared" si="262"/>
        <v>-10.925337802262225</v>
      </c>
      <c r="V2433" s="30">
        <v>563.82079999999996</v>
      </c>
      <c r="Z2433" s="3" t="s">
        <v>48</v>
      </c>
      <c r="AA2433" s="3" t="s">
        <v>47</v>
      </c>
      <c r="AB2433" s="12" t="s">
        <v>48</v>
      </c>
      <c r="AC2433" s="3" t="s">
        <v>47</v>
      </c>
      <c r="AD2433" s="3" t="s">
        <v>47</v>
      </c>
      <c r="AF2433" s="3" t="s">
        <v>47</v>
      </c>
      <c r="AG2433" s="3" t="s">
        <v>48</v>
      </c>
      <c r="AJ2433" s="3" t="s">
        <v>47</v>
      </c>
      <c r="AL2433" s="3" t="s">
        <v>52</v>
      </c>
      <c r="AM2433" s="3" t="s">
        <v>48</v>
      </c>
      <c r="AU2433" s="3">
        <v>0</v>
      </c>
      <c r="AV2433" s="3">
        <v>5</v>
      </c>
      <c r="AW2433" s="3">
        <v>1</v>
      </c>
      <c r="AX2433" s="3">
        <v>5</v>
      </c>
      <c r="AY2433" s="3">
        <v>100</v>
      </c>
      <c r="AZ2433" s="6" t="str">
        <f t="shared" si="263"/>
        <v>1815.6</v>
      </c>
      <c r="BC2433" s="12" t="s">
        <v>5667</v>
      </c>
      <c r="BJ2433" s="12">
        <f t="shared" si="264"/>
        <v>0</v>
      </c>
      <c r="BK2433" s="12">
        <f t="shared" si="265"/>
        <v>0</v>
      </c>
      <c r="CQ2433" s="3" t="str">
        <f>CONCATENATE(baseURL!$A$1,baseURL!$B$1,baseURL!$C$1,".",C2433,".",L2433,".pkl&amp;seq=",BC2433)</f>
        <v>http://proteomics.broadinstitute.org/millscripts/viewfeed.pl?side=xl&amp;cycle=1&amp;fixedMods=iaaC&amp;file=msdataSM/iPRG2012_nd/cpick_in/iPRG2012_nd.1815.6.2.pkl&amp;seq=LLGANPTALEK</v>
      </c>
    </row>
    <row r="2434" spans="1:95" x14ac:dyDescent="0.2">
      <c r="A2434" s="3">
        <v>4025</v>
      </c>
      <c r="B2434" s="2" t="s">
        <v>5668</v>
      </c>
      <c r="C2434" s="2" t="s">
        <v>5669</v>
      </c>
      <c r="D2434" s="3">
        <v>6171</v>
      </c>
      <c r="E2434" s="3">
        <v>6168</v>
      </c>
      <c r="F2434" s="3">
        <v>38147</v>
      </c>
      <c r="G2434" s="3">
        <v>7983</v>
      </c>
      <c r="H2434" s="3">
        <v>26.692</v>
      </c>
      <c r="I2434" s="30">
        <v>826.03305</v>
      </c>
      <c r="J2434" s="30">
        <v>826.02964229999998</v>
      </c>
      <c r="K2434" s="30">
        <v>3.4099999999999998E-3</v>
      </c>
      <c r="L2434" s="3">
        <v>3</v>
      </c>
      <c r="M2434" s="3">
        <v>3</v>
      </c>
      <c r="N2434" s="10">
        <f t="shared" ref="N2434:N2497" si="266">IF(AND(M2434&gt;0,L2434&gt;0), IF(M2434=L2434,1,-1), 1)</f>
        <v>1</v>
      </c>
      <c r="O2434" s="35">
        <v>3</v>
      </c>
      <c r="P2434" s="17"/>
      <c r="Q2434" s="40">
        <v>2476.0714899999998</v>
      </c>
      <c r="R2434" s="40">
        <v>826.02868000000001</v>
      </c>
      <c r="S2434" s="18">
        <f t="shared" ref="S2434:S2497" si="267">1000000*(I2434-R2434)/R2434</f>
        <v>5.2903732107636188</v>
      </c>
      <c r="T2434" s="18">
        <f t="shared" ref="T2434:T2497" si="268">1000000*(J2434-R2434)/R2434</f>
        <v>1.1649716568790545</v>
      </c>
      <c r="U2434" s="18">
        <f t="shared" ref="U2434:U2497" si="269">1000000*(V2434-R2434)/R2434</f>
        <v>0.99270160931465734</v>
      </c>
      <c r="V2434" s="30">
        <v>826.02949999999998</v>
      </c>
      <c r="W2434" s="3" t="s">
        <v>47</v>
      </c>
      <c r="X2434" s="3" t="s">
        <v>47</v>
      </c>
      <c r="Y2434" s="3" t="s">
        <v>47</v>
      </c>
      <c r="Z2434" s="3" t="s">
        <v>47</v>
      </c>
      <c r="AA2434" s="3" t="s">
        <v>47</v>
      </c>
      <c r="AB2434" s="12" t="s">
        <v>47</v>
      </c>
      <c r="AC2434" s="3" t="s">
        <v>47</v>
      </c>
      <c r="AD2434" s="3" t="s">
        <v>47</v>
      </c>
      <c r="AF2434" s="3" t="s">
        <v>48</v>
      </c>
      <c r="AG2434" s="3" t="s">
        <v>47</v>
      </c>
      <c r="AI2434" s="3" t="s">
        <v>47</v>
      </c>
      <c r="AL2434" s="3" t="s">
        <v>52</v>
      </c>
      <c r="AM2434" s="3" t="s">
        <v>47</v>
      </c>
      <c r="AO2434" s="3" t="s">
        <v>48</v>
      </c>
      <c r="AU2434" s="3">
        <v>0</v>
      </c>
      <c r="AV2434" s="3">
        <v>11</v>
      </c>
      <c r="AW2434" s="3">
        <v>1</v>
      </c>
      <c r="AX2434" s="3">
        <v>11</v>
      </c>
      <c r="AY2434" s="3">
        <v>100</v>
      </c>
      <c r="AZ2434" s="6" t="str">
        <f t="shared" ref="AZ2434:AZ2497" si="270">HYPERLINK(CQ2434,C2434)</f>
        <v>1816.10</v>
      </c>
      <c r="BC2434" s="12" t="s">
        <v>5670</v>
      </c>
      <c r="BJ2434" s="12">
        <f t="shared" ref="BJ2434:BJ2497" si="271">LEN(BC2434)-LEN(SUBSTITUTE(BC2434,"C",""))</f>
        <v>2</v>
      </c>
      <c r="BK2434" s="12">
        <f t="shared" ref="BK2434:BK2497" si="272">LEN(BC2434)-LEN(SUBSTITUTE(BC2434,"c",""))</f>
        <v>0</v>
      </c>
      <c r="CQ2434" s="3" t="str">
        <f>CONCATENATE(baseURL!$A$1,baseURL!$B$1,baseURL!$C$1,".",C2434,".",L2434,".pkl&amp;seq=",BC2434)</f>
        <v>http://proteomics.broadinstitute.org/millscripts/viewfeed.pl?side=xl&amp;cycle=1&amp;fixedMods=iaaC&amp;file=msdataSM/iPRG2012_nd/cpick_in/iPRG2012_nd.1816.10.3.pkl&amp;seq=CLNTSYSEGELNKNESSCLDR</v>
      </c>
    </row>
    <row r="2435" spans="1:95" x14ac:dyDescent="0.2">
      <c r="A2435" s="3">
        <v>6203</v>
      </c>
      <c r="B2435" s="2" t="s">
        <v>5671</v>
      </c>
      <c r="C2435" s="2" t="s">
        <v>5672</v>
      </c>
      <c r="D2435" s="3">
        <v>6163</v>
      </c>
      <c r="E2435" s="3">
        <v>6160</v>
      </c>
      <c r="F2435" s="3">
        <v>38139</v>
      </c>
      <c r="G2435" s="3">
        <v>7975</v>
      </c>
      <c r="H2435" s="3">
        <v>26.678599999999999</v>
      </c>
      <c r="I2435" s="30">
        <v>481.27244999999999</v>
      </c>
      <c r="J2435" s="30">
        <v>481.2713152</v>
      </c>
      <c r="K2435" s="30">
        <v>1.1299999999999999E-3</v>
      </c>
      <c r="L2435" s="3">
        <v>2</v>
      </c>
      <c r="M2435" s="3">
        <v>2</v>
      </c>
      <c r="N2435" s="10">
        <f t="shared" si="266"/>
        <v>1</v>
      </c>
      <c r="O2435" s="35">
        <v>2</v>
      </c>
      <c r="P2435" s="17"/>
      <c r="Q2435" s="40">
        <v>961.53530999999998</v>
      </c>
      <c r="R2435" s="40">
        <v>481.27129000000002</v>
      </c>
      <c r="S2435" s="18">
        <f t="shared" si="267"/>
        <v>2.4102829819129576</v>
      </c>
      <c r="T2435" s="18">
        <f t="shared" si="268"/>
        <v>5.2361319915532153E-2</v>
      </c>
      <c r="U2435" s="18">
        <f t="shared" si="269"/>
        <v>-0.39478772987245275</v>
      </c>
      <c r="V2435" s="30">
        <v>481.27109999999999</v>
      </c>
      <c r="W2435" s="3" t="s">
        <v>47</v>
      </c>
      <c r="X2435" s="3" t="s">
        <v>47</v>
      </c>
      <c r="Y2435" s="3" t="s">
        <v>47</v>
      </c>
      <c r="Z2435" s="3" t="s">
        <v>47</v>
      </c>
      <c r="AA2435" s="3" t="s">
        <v>47</v>
      </c>
      <c r="AB2435" s="12" t="s">
        <v>47</v>
      </c>
      <c r="AC2435" s="3" t="s">
        <v>47</v>
      </c>
      <c r="AD2435" s="3" t="s">
        <v>47</v>
      </c>
      <c r="AE2435" s="3" t="s">
        <v>47</v>
      </c>
      <c r="AF2435" s="3" t="s">
        <v>47</v>
      </c>
      <c r="AG2435" s="3" t="s">
        <v>47</v>
      </c>
      <c r="AH2435" s="3" t="s">
        <v>47</v>
      </c>
      <c r="AI2435" s="3" t="s">
        <v>47</v>
      </c>
      <c r="AJ2435" s="3" t="s">
        <v>47</v>
      </c>
      <c r="AK2435" s="3" t="s">
        <v>47</v>
      </c>
      <c r="AL2435" s="3" t="s">
        <v>47</v>
      </c>
      <c r="AN2435" s="3" t="s">
        <v>47</v>
      </c>
      <c r="AO2435" s="3" t="s">
        <v>52</v>
      </c>
      <c r="AU2435" s="3">
        <v>0</v>
      </c>
      <c r="AV2435" s="3">
        <v>17</v>
      </c>
      <c r="AW2435" s="3">
        <v>1</v>
      </c>
      <c r="AX2435" s="3">
        <v>17</v>
      </c>
      <c r="AY2435" s="3">
        <v>100</v>
      </c>
      <c r="AZ2435" s="6" t="str">
        <f t="shared" si="270"/>
        <v>1816.2</v>
      </c>
      <c r="BC2435" s="12" t="s">
        <v>5673</v>
      </c>
      <c r="BJ2435" s="12">
        <f t="shared" si="271"/>
        <v>0</v>
      </c>
      <c r="BK2435" s="12">
        <f t="shared" si="272"/>
        <v>0</v>
      </c>
      <c r="CQ2435" s="3" t="str">
        <f>CONCATENATE(baseURL!$A$1,baseURL!$B$1,baseURL!$C$1,".",C2435,".",L2435,".pkl&amp;seq=",BC2435)</f>
        <v>http://proteomics.broadinstitute.org/millscripts/viewfeed.pl?side=xl&amp;cycle=1&amp;fixedMods=iaaC&amp;file=msdataSM/iPRG2012_nd/cpick_in/iPRG2012_nd.1816.2.2.pkl&amp;seq=LYNDLVPK</v>
      </c>
    </row>
    <row r="2436" spans="1:95" x14ac:dyDescent="0.2">
      <c r="A2436" s="3">
        <v>2452</v>
      </c>
      <c r="B2436" s="2" t="s">
        <v>5674</v>
      </c>
      <c r="C2436" s="2" t="s">
        <v>5675</v>
      </c>
      <c r="D2436" s="3">
        <v>6164</v>
      </c>
      <c r="E2436" s="3">
        <v>6161</v>
      </c>
      <c r="F2436" s="3">
        <v>38140</v>
      </c>
      <c r="G2436" s="3">
        <v>7976</v>
      </c>
      <c r="H2436" s="3">
        <v>26.680299999999999</v>
      </c>
      <c r="I2436" s="30">
        <v>516.21483999999998</v>
      </c>
      <c r="J2436" s="30">
        <v>516.9306034</v>
      </c>
      <c r="K2436" s="30">
        <v>-0.71575999999999995</v>
      </c>
      <c r="L2436" s="3">
        <v>0</v>
      </c>
      <c r="M2436" s="3">
        <v>3</v>
      </c>
      <c r="N2436" s="10">
        <f t="shared" si="266"/>
        <v>1</v>
      </c>
      <c r="O2436" s="35">
        <v>3</v>
      </c>
      <c r="P2436" s="17"/>
      <c r="Q2436" s="40">
        <v>1548.7764999999999</v>
      </c>
      <c r="R2436" s="40">
        <v>516.93034999999998</v>
      </c>
      <c r="S2436" s="18">
        <f t="shared" si="267"/>
        <v>-1384.1516560209607</v>
      </c>
      <c r="T2436" s="18">
        <f t="shared" si="268"/>
        <v>0.49020143626624008</v>
      </c>
      <c r="U2436" s="18">
        <f t="shared" si="269"/>
        <v>0.29017448883787489</v>
      </c>
      <c r="V2436" s="30">
        <v>516.93050000000005</v>
      </c>
      <c r="W2436" s="3" t="s">
        <v>47</v>
      </c>
      <c r="Z2436" s="3" t="s">
        <v>47</v>
      </c>
      <c r="AA2436" s="3" t="s">
        <v>47</v>
      </c>
      <c r="AB2436" s="12" t="s">
        <v>47</v>
      </c>
      <c r="AC2436" s="3" t="s">
        <v>47</v>
      </c>
      <c r="AD2436" s="3" t="s">
        <v>48</v>
      </c>
      <c r="AE2436" s="3" t="s">
        <v>47</v>
      </c>
      <c r="AF2436" s="3" t="s">
        <v>48</v>
      </c>
      <c r="AG2436" s="3" t="s">
        <v>52</v>
      </c>
      <c r="AH2436" s="3" t="s">
        <v>47</v>
      </c>
      <c r="AI2436" s="3" t="s">
        <v>47</v>
      </c>
      <c r="AK2436" s="3" t="s">
        <v>52</v>
      </c>
      <c r="AL2436" s="3" t="s">
        <v>48</v>
      </c>
      <c r="AU2436" s="3">
        <v>0</v>
      </c>
      <c r="AV2436" s="3">
        <v>8</v>
      </c>
      <c r="AW2436" s="3">
        <v>1</v>
      </c>
      <c r="AX2436" s="3">
        <v>8</v>
      </c>
      <c r="AY2436" s="3">
        <v>100</v>
      </c>
      <c r="AZ2436" s="6" t="str">
        <f t="shared" si="270"/>
        <v>1816.3</v>
      </c>
      <c r="BC2436" s="12" t="s">
        <v>5568</v>
      </c>
      <c r="BJ2436" s="12">
        <f t="shared" si="271"/>
        <v>0</v>
      </c>
      <c r="BK2436" s="12">
        <f t="shared" si="272"/>
        <v>0</v>
      </c>
      <c r="CQ2436" s="3" t="str">
        <f>CONCATENATE(baseURL!$A$1,baseURL!$B$1,baseURL!$C$1,".",C2436,".",L2436,".pkl&amp;seq=",BC2436)</f>
        <v>http://proteomics.broadinstitute.org/millscripts/viewfeed.pl?side=xl&amp;cycle=1&amp;fixedMods=iaaC&amp;file=msdataSM/iPRG2012_nd/cpick_in/iPRG2012_nd.1816.3.0.pkl&amp;seq=YAQDGAGLERELAR</v>
      </c>
    </row>
    <row r="2437" spans="1:95" x14ac:dyDescent="0.2">
      <c r="A2437" s="3">
        <v>6190</v>
      </c>
      <c r="B2437" s="2" t="s">
        <v>5676</v>
      </c>
      <c r="C2437" s="2" t="s">
        <v>5677</v>
      </c>
      <c r="D2437" s="3">
        <v>6165</v>
      </c>
      <c r="E2437" s="3">
        <v>6162</v>
      </c>
      <c r="F2437" s="3">
        <v>38141</v>
      </c>
      <c r="G2437" s="3">
        <v>7977</v>
      </c>
      <c r="H2437" s="3">
        <v>26.681899999999999</v>
      </c>
      <c r="I2437" s="30">
        <v>516.93272000000002</v>
      </c>
      <c r="J2437" s="30">
        <v>516.9306034</v>
      </c>
      <c r="K2437" s="30">
        <v>2.1199999999999999E-3</v>
      </c>
      <c r="L2437" s="3">
        <v>3</v>
      </c>
      <c r="M2437" s="3">
        <v>3</v>
      </c>
      <c r="N2437" s="10">
        <f t="shared" si="266"/>
        <v>1</v>
      </c>
      <c r="O2437" s="35">
        <v>3</v>
      </c>
      <c r="P2437" s="17"/>
      <c r="Q2437" s="40">
        <v>1548.7764999999999</v>
      </c>
      <c r="R2437" s="40">
        <v>516.93034999999998</v>
      </c>
      <c r="S2437" s="18">
        <f t="shared" si="267"/>
        <v>4.5847569213951704</v>
      </c>
      <c r="T2437" s="18">
        <f t="shared" si="268"/>
        <v>0.49020143626624008</v>
      </c>
      <c r="U2437" s="18">
        <f t="shared" si="269"/>
        <v>0.29017448883787489</v>
      </c>
      <c r="V2437" s="30">
        <v>516.93050000000005</v>
      </c>
      <c r="W2437" s="3" t="s">
        <v>47</v>
      </c>
      <c r="X2437" s="3" t="s">
        <v>47</v>
      </c>
      <c r="Y2437" s="3" t="s">
        <v>47</v>
      </c>
      <c r="Z2437" s="3" t="s">
        <v>47</v>
      </c>
      <c r="AA2437" s="3" t="s">
        <v>47</v>
      </c>
      <c r="AB2437" s="12" t="s">
        <v>47</v>
      </c>
      <c r="AC2437" s="3" t="s">
        <v>47</v>
      </c>
      <c r="AD2437" s="3" t="s">
        <v>47</v>
      </c>
      <c r="AE2437" s="3" t="s">
        <v>47</v>
      </c>
      <c r="AF2437" s="3" t="s">
        <v>47</v>
      </c>
      <c r="AG2437" s="3" t="s">
        <v>47</v>
      </c>
      <c r="AH2437" s="3" t="s">
        <v>47</v>
      </c>
      <c r="AI2437" s="3" t="s">
        <v>47</v>
      </c>
      <c r="AJ2437" s="3" t="s">
        <v>47</v>
      </c>
      <c r="AK2437" s="3" t="s">
        <v>47</v>
      </c>
      <c r="AL2437" s="3" t="s">
        <v>48</v>
      </c>
      <c r="AN2437" s="3" t="s">
        <v>47</v>
      </c>
      <c r="AU2437" s="3">
        <v>0</v>
      </c>
      <c r="AV2437" s="3">
        <v>16</v>
      </c>
      <c r="AW2437" s="3">
        <v>1</v>
      </c>
      <c r="AX2437" s="3">
        <v>16</v>
      </c>
      <c r="AY2437" s="3">
        <v>100</v>
      </c>
      <c r="AZ2437" s="6" t="str">
        <f t="shared" si="270"/>
        <v>1816.4</v>
      </c>
      <c r="BC2437" s="12" t="s">
        <v>5568</v>
      </c>
      <c r="BJ2437" s="12">
        <f t="shared" si="271"/>
        <v>0</v>
      </c>
      <c r="BK2437" s="12">
        <f t="shared" si="272"/>
        <v>0</v>
      </c>
      <c r="CQ2437" s="3" t="str">
        <f>CONCATENATE(baseURL!$A$1,baseURL!$B$1,baseURL!$C$1,".",C2437,".",L2437,".pkl&amp;seq=",BC2437)</f>
        <v>http://proteomics.broadinstitute.org/millscripts/viewfeed.pl?side=xl&amp;cycle=1&amp;fixedMods=iaaC&amp;file=msdataSM/iPRG2012_nd/cpick_in/iPRG2012_nd.1816.4.3.pkl&amp;seq=YAQDGAGLERELAR</v>
      </c>
    </row>
    <row r="2438" spans="1:95" x14ac:dyDescent="0.2">
      <c r="A2438" s="3">
        <v>3683</v>
      </c>
      <c r="B2438" s="2" t="s">
        <v>5678</v>
      </c>
      <c r="C2438" s="2" t="s">
        <v>5662</v>
      </c>
      <c r="D2438" s="3">
        <v>6167</v>
      </c>
      <c r="E2438" s="3">
        <v>6164</v>
      </c>
      <c r="F2438" s="3">
        <v>38143</v>
      </c>
      <c r="G2438" s="3">
        <v>7979</v>
      </c>
      <c r="H2438" s="3">
        <v>26.685300000000002</v>
      </c>
      <c r="I2438" s="30">
        <v>536.27306999999996</v>
      </c>
      <c r="J2438" s="30">
        <v>536.27053960000001</v>
      </c>
      <c r="K2438" s="30">
        <v>2.5300000000000001E-3</v>
      </c>
      <c r="L2438" s="3">
        <v>2</v>
      </c>
      <c r="M2438" s="3">
        <v>2</v>
      </c>
      <c r="N2438" s="10">
        <f t="shared" si="266"/>
        <v>1</v>
      </c>
      <c r="O2438" s="35">
        <v>2</v>
      </c>
      <c r="P2438" s="17"/>
      <c r="Q2438" s="40">
        <v>1071.5356999999999</v>
      </c>
      <c r="R2438" s="40">
        <v>536.27148999999997</v>
      </c>
      <c r="S2438" s="18">
        <f t="shared" si="267"/>
        <v>2.946268875844813</v>
      </c>
      <c r="T2438" s="18">
        <f t="shared" si="268"/>
        <v>-1.7722366705810837</v>
      </c>
      <c r="U2438" s="18">
        <f t="shared" si="269"/>
        <v>-1.4731344378164091</v>
      </c>
      <c r="V2438" s="30">
        <v>536.27070000000003</v>
      </c>
      <c r="W2438" s="3" t="s">
        <v>47</v>
      </c>
      <c r="X2438" s="3" t="s">
        <v>47</v>
      </c>
      <c r="Y2438" s="3" t="s">
        <v>47</v>
      </c>
      <c r="Z2438" s="3" t="s">
        <v>47</v>
      </c>
      <c r="AA2438" s="3" t="s">
        <v>47</v>
      </c>
      <c r="AB2438" s="12" t="s">
        <v>47</v>
      </c>
      <c r="AC2438" s="3" t="s">
        <v>47</v>
      </c>
      <c r="AE2438" s="3" t="s">
        <v>48</v>
      </c>
      <c r="AF2438" s="3" t="s">
        <v>48</v>
      </c>
      <c r="AG2438" s="3" t="s">
        <v>47</v>
      </c>
      <c r="AH2438" s="3" t="s">
        <v>48</v>
      </c>
      <c r="AI2438" s="3" t="s">
        <v>48</v>
      </c>
      <c r="AL2438" s="3" t="s">
        <v>52</v>
      </c>
      <c r="AU2438" s="3">
        <v>0</v>
      </c>
      <c r="AV2438" s="3">
        <v>8</v>
      </c>
      <c r="AW2438" s="3">
        <v>1</v>
      </c>
      <c r="AX2438" s="3">
        <v>8</v>
      </c>
      <c r="AY2438" s="3">
        <v>100</v>
      </c>
      <c r="AZ2438" s="6" t="str">
        <f t="shared" si="270"/>
        <v>1816.6</v>
      </c>
      <c r="BC2438" s="12" t="s">
        <v>5679</v>
      </c>
      <c r="BJ2438" s="12">
        <f t="shared" si="271"/>
        <v>0</v>
      </c>
      <c r="BK2438" s="12">
        <f t="shared" si="272"/>
        <v>0</v>
      </c>
      <c r="CQ2438" s="3" t="str">
        <f>CONCATENATE(baseURL!$A$1,baseURL!$B$1,baseURL!$C$1,".",C2438,".",L2438,".pkl&amp;seq=",BC2438)</f>
        <v>http://proteomics.broadinstitute.org/millscripts/viewfeed.pl?side=xl&amp;cycle=1&amp;fixedMods=iaaC&amp;file=msdataSM/iPRG2012_nd/cpick_in/iPRG2012_nd.1816.6.2.pkl&amp;seq=ELDQLYYK</v>
      </c>
    </row>
    <row r="2439" spans="1:95" x14ac:dyDescent="0.2">
      <c r="A2439" s="3">
        <v>7168</v>
      </c>
      <c r="B2439" s="2" t="s">
        <v>5680</v>
      </c>
      <c r="C2439" s="2" t="s">
        <v>5681</v>
      </c>
      <c r="D2439" s="3">
        <v>6169</v>
      </c>
      <c r="E2439" s="3">
        <v>6166</v>
      </c>
      <c r="F2439" s="3">
        <v>38145</v>
      </c>
      <c r="G2439" s="3">
        <v>7981</v>
      </c>
      <c r="H2439" s="3">
        <v>26.688600000000001</v>
      </c>
      <c r="I2439" s="30">
        <v>594.80100000000004</v>
      </c>
      <c r="J2439" s="30">
        <v>594.79981380000004</v>
      </c>
      <c r="K2439" s="30">
        <v>1.1900000000000001E-3</v>
      </c>
      <c r="L2439" s="3">
        <v>2</v>
      </c>
      <c r="M2439" s="3">
        <v>2</v>
      </c>
      <c r="N2439" s="10">
        <f t="shared" si="266"/>
        <v>1</v>
      </c>
      <c r="O2439" s="35">
        <v>2</v>
      </c>
      <c r="P2439" s="17"/>
      <c r="Q2439" s="40">
        <v>1188.5929000000001</v>
      </c>
      <c r="R2439" s="40">
        <v>594.80008999999995</v>
      </c>
      <c r="S2439" s="18">
        <f t="shared" si="267"/>
        <v>1.5299257942107818</v>
      </c>
      <c r="T2439" s="18">
        <f t="shared" si="268"/>
        <v>-0.46435769691388407</v>
      </c>
      <c r="U2439" s="18">
        <f t="shared" si="269"/>
        <v>-0.65568248304205767</v>
      </c>
      <c r="V2439" s="30">
        <v>594.79970000000003</v>
      </c>
      <c r="W2439" s="3" t="s">
        <v>47</v>
      </c>
      <c r="X2439" s="3" t="s">
        <v>47</v>
      </c>
      <c r="Y2439" s="3" t="s">
        <v>47</v>
      </c>
      <c r="AA2439" s="3" t="s">
        <v>47</v>
      </c>
      <c r="AB2439" s="12" t="s">
        <v>47</v>
      </c>
      <c r="AF2439" s="3" t="s">
        <v>48</v>
      </c>
      <c r="AG2439" s="3" t="s">
        <v>48</v>
      </c>
      <c r="AH2439" s="3" t="s">
        <v>47</v>
      </c>
      <c r="AI2439" s="3" t="s">
        <v>52</v>
      </c>
      <c r="AL2439" s="3" t="s">
        <v>48</v>
      </c>
      <c r="AM2439" s="3" t="s">
        <v>47</v>
      </c>
      <c r="AN2439" s="3" t="s">
        <v>47</v>
      </c>
      <c r="AU2439" s="3">
        <v>0</v>
      </c>
      <c r="AV2439" s="3">
        <v>8</v>
      </c>
      <c r="AW2439" s="3">
        <v>1</v>
      </c>
      <c r="AX2439" s="3">
        <v>8</v>
      </c>
      <c r="AY2439" s="3">
        <v>100</v>
      </c>
      <c r="AZ2439" s="6" t="str">
        <f t="shared" si="270"/>
        <v>1816.8</v>
      </c>
      <c r="BC2439" s="12" t="s">
        <v>5682</v>
      </c>
      <c r="BJ2439" s="12">
        <f t="shared" si="271"/>
        <v>0</v>
      </c>
      <c r="BK2439" s="12">
        <f t="shared" si="272"/>
        <v>0</v>
      </c>
      <c r="CQ2439" s="3" t="str">
        <f>CONCATENATE(baseURL!$A$1,baseURL!$B$1,baseURL!$C$1,".",C2439,".",L2439,".pkl&amp;seq=",BC2439)</f>
        <v>http://proteomics.broadinstitute.org/millscripts/viewfeed.pl?side=xl&amp;cycle=1&amp;fixedMods=iaaC&amp;file=msdataSM/iPRG2012_nd/cpick_in/iPRG2012_nd.1816.8.2.pkl&amp;seq=DLETLTMHTK</v>
      </c>
    </row>
    <row r="2440" spans="1:95" x14ac:dyDescent="0.2">
      <c r="A2440" s="3">
        <v>5969</v>
      </c>
      <c r="B2440" s="2" t="s">
        <v>5683</v>
      </c>
      <c r="C2440" s="2" t="s">
        <v>5684</v>
      </c>
      <c r="D2440" s="3">
        <v>6172</v>
      </c>
      <c r="E2440" s="3">
        <v>6169</v>
      </c>
      <c r="F2440" s="3">
        <v>38159</v>
      </c>
      <c r="G2440" s="3">
        <v>7985</v>
      </c>
      <c r="H2440" s="3">
        <v>26.702400000000001</v>
      </c>
      <c r="I2440" s="30">
        <v>421.75949000000003</v>
      </c>
      <c r="J2440" s="30">
        <v>421.75949129999998</v>
      </c>
      <c r="K2440" s="30">
        <v>0</v>
      </c>
      <c r="L2440" s="3">
        <v>2</v>
      </c>
      <c r="M2440" s="3">
        <v>0</v>
      </c>
      <c r="N2440" s="10">
        <f t="shared" si="266"/>
        <v>1</v>
      </c>
      <c r="O2440" s="35">
        <v>2</v>
      </c>
      <c r="P2440" s="17"/>
      <c r="Q2440" s="40">
        <v>842.50942999999995</v>
      </c>
      <c r="R2440" s="40">
        <v>421.75835000000001</v>
      </c>
      <c r="S2440" s="18">
        <f t="shared" si="267"/>
        <v>2.702969603377837</v>
      </c>
      <c r="T2440" s="18">
        <f t="shared" si="268"/>
        <v>2.706051937020415</v>
      </c>
      <c r="U2440" s="18">
        <f t="shared" si="269"/>
        <v>1.7782694758319897</v>
      </c>
      <c r="V2440" s="30">
        <v>421.75909999999999</v>
      </c>
      <c r="W2440" s="3" t="s">
        <v>47</v>
      </c>
      <c r="X2440" s="3" t="s">
        <v>47</v>
      </c>
      <c r="Y2440" s="3" t="s">
        <v>47</v>
      </c>
      <c r="Z2440" s="3" t="s">
        <v>47</v>
      </c>
      <c r="AA2440" s="3" t="s">
        <v>47</v>
      </c>
      <c r="AB2440" s="12" t="s">
        <v>48</v>
      </c>
      <c r="AC2440" s="3" t="s">
        <v>47</v>
      </c>
      <c r="AD2440" s="3" t="s">
        <v>48</v>
      </c>
      <c r="AE2440" s="3" t="s">
        <v>47</v>
      </c>
      <c r="AF2440" s="3" t="s">
        <v>47</v>
      </c>
      <c r="AG2440" s="3" t="s">
        <v>47</v>
      </c>
      <c r="AH2440" s="3" t="s">
        <v>52</v>
      </c>
      <c r="AI2440" s="3" t="s">
        <v>47</v>
      </c>
      <c r="AK2440" s="3" t="s">
        <v>52</v>
      </c>
      <c r="AU2440" s="3">
        <v>0</v>
      </c>
      <c r="AV2440" s="3">
        <v>10</v>
      </c>
      <c r="AW2440" s="3">
        <v>1</v>
      </c>
      <c r="AX2440" s="3">
        <v>10</v>
      </c>
      <c r="AY2440" s="3">
        <v>100</v>
      </c>
      <c r="AZ2440" s="6" t="str">
        <f t="shared" si="270"/>
        <v>1817.1</v>
      </c>
      <c r="BC2440" s="12" t="s">
        <v>4707</v>
      </c>
      <c r="BJ2440" s="12">
        <f t="shared" si="271"/>
        <v>0</v>
      </c>
      <c r="BK2440" s="12">
        <f t="shared" si="272"/>
        <v>0</v>
      </c>
      <c r="CQ2440" s="3" t="str">
        <f>CONCATENATE(baseURL!$A$1,baseURL!$B$1,baseURL!$C$1,".",C2440,".",L2440,".pkl&amp;seq=",BC2440)</f>
        <v>http://proteomics.broadinstitute.org/millscripts/viewfeed.pl?side=xl&amp;cycle=1&amp;fixedMods=iaaC&amp;file=msdataSM/iPRG2012_nd/cpick_in/iPRG2012_nd.1817.1.2.pkl&amp;seq=VATVSLPR</v>
      </c>
    </row>
    <row r="2441" spans="1:95" x14ac:dyDescent="0.2">
      <c r="A2441" s="3">
        <v>1981</v>
      </c>
      <c r="B2441" s="2" t="s">
        <v>5685</v>
      </c>
      <c r="C2441" s="2" t="s">
        <v>5671</v>
      </c>
      <c r="D2441" s="3">
        <v>6174</v>
      </c>
      <c r="E2441" s="3">
        <v>6171</v>
      </c>
      <c r="F2441" s="3">
        <v>38161</v>
      </c>
      <c r="G2441" s="3">
        <v>7987</v>
      </c>
      <c r="H2441" s="3">
        <v>26.709</v>
      </c>
      <c r="I2441" s="30">
        <v>505.61090999999999</v>
      </c>
      <c r="J2441" s="30">
        <v>505.61022439999999</v>
      </c>
      <c r="K2441" s="30">
        <v>6.8999999999999997E-4</v>
      </c>
      <c r="L2441" s="3">
        <v>3</v>
      </c>
      <c r="M2441" s="3">
        <v>3</v>
      </c>
      <c r="N2441" s="10">
        <f t="shared" si="266"/>
        <v>1</v>
      </c>
      <c r="O2441" s="35">
        <v>3</v>
      </c>
      <c r="P2441" s="17"/>
      <c r="Q2441" s="40">
        <v>1514.8172999999999</v>
      </c>
      <c r="R2441" s="40">
        <v>505.61061999999998</v>
      </c>
      <c r="S2441" s="18">
        <f t="shared" si="267"/>
        <v>0.5735639018159564</v>
      </c>
      <c r="T2441" s="18">
        <f t="shared" si="268"/>
        <v>-0.7824202743017572</v>
      </c>
      <c r="U2441" s="18">
        <f t="shared" si="269"/>
        <v>-1.6218013774632782</v>
      </c>
      <c r="V2441" s="30">
        <v>505.60980000000001</v>
      </c>
      <c r="W2441" s="3" t="s">
        <v>47</v>
      </c>
      <c r="X2441" s="3" t="s">
        <v>47</v>
      </c>
      <c r="Y2441" s="3" t="s">
        <v>47</v>
      </c>
      <c r="Z2441" s="3" t="s">
        <v>47</v>
      </c>
      <c r="AB2441" s="12" t="s">
        <v>48</v>
      </c>
      <c r="AC2441" s="3" t="s">
        <v>47</v>
      </c>
      <c r="AD2441" s="3" t="s">
        <v>47</v>
      </c>
      <c r="AE2441" s="3" t="s">
        <v>47</v>
      </c>
      <c r="AG2441" s="3" t="s">
        <v>47</v>
      </c>
      <c r="AH2441" s="3" t="s">
        <v>47</v>
      </c>
      <c r="AI2441" s="3" t="s">
        <v>48</v>
      </c>
      <c r="AK2441" s="3" t="s">
        <v>48</v>
      </c>
      <c r="AL2441" s="3" t="s">
        <v>52</v>
      </c>
      <c r="AM2441" s="3" t="s">
        <v>47</v>
      </c>
      <c r="AO2441" s="3" t="s">
        <v>47</v>
      </c>
      <c r="AU2441" s="3">
        <v>0</v>
      </c>
      <c r="AV2441" s="3">
        <v>11</v>
      </c>
      <c r="AW2441" s="3">
        <v>1</v>
      </c>
      <c r="AX2441" s="3">
        <v>11</v>
      </c>
      <c r="AY2441" s="3">
        <v>100</v>
      </c>
      <c r="AZ2441" s="6" t="str">
        <f t="shared" si="270"/>
        <v>1817.3</v>
      </c>
      <c r="BC2441" s="12" t="s">
        <v>5686</v>
      </c>
      <c r="BJ2441" s="12">
        <f t="shared" si="271"/>
        <v>0</v>
      </c>
      <c r="BK2441" s="12">
        <f t="shared" si="272"/>
        <v>0</v>
      </c>
      <c r="BO2441" s="3" t="s">
        <v>54</v>
      </c>
      <c r="BP2441" s="3" t="s">
        <v>54</v>
      </c>
      <c r="BR2441" s="3" t="s">
        <v>54</v>
      </c>
      <c r="CQ2441" s="3" t="str">
        <f>CONCATENATE(baseURL!$A$1,baseURL!$B$1,baseURL!$C$1,".",C2441,".",L2441,".pkl&amp;seq=",BC2441,"&amp;varMods=Deamidated-Q+Deamidated-N")</f>
        <v>http://proteomics.broadinstitute.org/millscripts/viewfeed.pl?side=xl&amp;cycle=1&amp;fixedMods=iaaC&amp;file=msdataSM/iPRG2012_nd/cpick_in/iPRG2012_nd.1817.3.3.pkl&amp;seq=ALqTANLALEKADR&amp;varMods=Deamidated-Q+Deamidated-N</v>
      </c>
    </row>
    <row r="2442" spans="1:95" x14ac:dyDescent="0.2">
      <c r="A2442" s="3">
        <v>5113</v>
      </c>
      <c r="B2442" s="2" t="s">
        <v>5687</v>
      </c>
      <c r="C2442" s="2" t="s">
        <v>5688</v>
      </c>
      <c r="D2442" s="3">
        <v>6177</v>
      </c>
      <c r="E2442" s="3">
        <v>6174</v>
      </c>
      <c r="F2442" s="3">
        <v>38180</v>
      </c>
      <c r="G2442" s="3">
        <v>7991</v>
      </c>
      <c r="H2442" s="3">
        <v>26.724599999999999</v>
      </c>
      <c r="I2442" s="30">
        <v>434.22721000000001</v>
      </c>
      <c r="J2442" s="30">
        <v>434.22683050000001</v>
      </c>
      <c r="K2442" s="30">
        <v>3.8000000000000002E-4</v>
      </c>
      <c r="L2442" s="3">
        <v>3</v>
      </c>
      <c r="M2442" s="3">
        <v>3</v>
      </c>
      <c r="N2442" s="10">
        <f t="shared" si="266"/>
        <v>1</v>
      </c>
      <c r="O2442" s="35">
        <v>3</v>
      </c>
      <c r="P2442" s="17"/>
      <c r="Q2442" s="40">
        <v>1300.66443</v>
      </c>
      <c r="R2442" s="40">
        <v>434.22633000000002</v>
      </c>
      <c r="S2442" s="18">
        <f t="shared" si="267"/>
        <v>2.0265929060430463</v>
      </c>
      <c r="T2442" s="18">
        <f t="shared" si="268"/>
        <v>1.1526247152882556</v>
      </c>
      <c r="U2442" s="18">
        <f t="shared" si="269"/>
        <v>0.39150090223385392</v>
      </c>
      <c r="V2442" s="30">
        <v>434.22649999999999</v>
      </c>
      <c r="W2442" s="3" t="s">
        <v>47</v>
      </c>
      <c r="X2442" s="3" t="s">
        <v>47</v>
      </c>
      <c r="Y2442" s="3" t="s">
        <v>47</v>
      </c>
      <c r="Z2442" s="3" t="s">
        <v>47</v>
      </c>
      <c r="AA2442" s="3" t="s">
        <v>47</v>
      </c>
      <c r="AB2442" s="12" t="s">
        <v>47</v>
      </c>
      <c r="AC2442" s="3" t="s">
        <v>47</v>
      </c>
      <c r="AD2442" s="3" t="s">
        <v>47</v>
      </c>
      <c r="AE2442" s="3" t="s">
        <v>47</v>
      </c>
      <c r="AF2442" s="3" t="s">
        <v>47</v>
      </c>
      <c r="AG2442" s="3" t="s">
        <v>47</v>
      </c>
      <c r="AH2442" s="3" t="s">
        <v>47</v>
      </c>
      <c r="AI2442" s="3" t="s">
        <v>47</v>
      </c>
      <c r="AJ2442" s="3" t="s">
        <v>47</v>
      </c>
      <c r="AK2442" s="3" t="s">
        <v>47</v>
      </c>
      <c r="AL2442" s="3" t="s">
        <v>47</v>
      </c>
      <c r="AM2442" s="3" t="s">
        <v>47</v>
      </c>
      <c r="AN2442" s="3" t="s">
        <v>47</v>
      </c>
      <c r="AU2442" s="3">
        <v>0</v>
      </c>
      <c r="AV2442" s="3">
        <v>18</v>
      </c>
      <c r="AW2442" s="3">
        <v>1</v>
      </c>
      <c r="AX2442" s="3">
        <v>18</v>
      </c>
      <c r="AY2442" s="3">
        <v>100</v>
      </c>
      <c r="AZ2442" s="6" t="str">
        <f t="shared" si="270"/>
        <v>1818.1</v>
      </c>
      <c r="BC2442" s="12" t="s">
        <v>5581</v>
      </c>
      <c r="BJ2442" s="12">
        <f t="shared" si="271"/>
        <v>0</v>
      </c>
      <c r="BK2442" s="12">
        <f t="shared" si="272"/>
        <v>0</v>
      </c>
      <c r="CQ2442" s="3" t="str">
        <f>CONCATENATE(baseURL!$A$1,baseURL!$B$1,baseURL!$C$1,".",C2442,".",L2442,".pkl&amp;seq=",BC2442)</f>
        <v>http://proteomics.broadinstitute.org/millscripts/viewfeed.pl?side=xl&amp;cycle=1&amp;fixedMods=iaaC&amp;file=msdataSM/iPRG2012_nd/cpick_in/iPRG2012_nd.1818.1.3.pkl&amp;seq=YLEQVLDHQR</v>
      </c>
    </row>
    <row r="2443" spans="1:95" x14ac:dyDescent="0.2">
      <c r="A2443" s="3">
        <v>6319</v>
      </c>
      <c r="B2443" s="2" t="s">
        <v>5689</v>
      </c>
      <c r="C2443" s="2" t="s">
        <v>5683</v>
      </c>
      <c r="D2443" s="3">
        <v>6178</v>
      </c>
      <c r="E2443" s="3">
        <v>6175</v>
      </c>
      <c r="F2443" s="3">
        <v>38181</v>
      </c>
      <c r="G2443" s="3">
        <v>7992</v>
      </c>
      <c r="H2443" s="3">
        <v>26.7271</v>
      </c>
      <c r="I2443" s="30">
        <v>441.28215999999998</v>
      </c>
      <c r="J2443" s="30">
        <v>441.2820198</v>
      </c>
      <c r="K2443" s="30">
        <v>1.3999999999999999E-4</v>
      </c>
      <c r="L2443" s="3">
        <v>2</v>
      </c>
      <c r="M2443" s="3">
        <v>2</v>
      </c>
      <c r="N2443" s="10">
        <f t="shared" si="266"/>
        <v>1</v>
      </c>
      <c r="O2443" s="35">
        <v>2</v>
      </c>
      <c r="P2443" s="17"/>
      <c r="Q2443" s="40">
        <v>881.55670999999995</v>
      </c>
      <c r="R2443" s="40">
        <v>441.28199000000001</v>
      </c>
      <c r="S2443" s="18">
        <f t="shared" si="267"/>
        <v>0.38524119230131099</v>
      </c>
      <c r="T2443" s="18">
        <f t="shared" si="268"/>
        <v>6.7530514882273657E-2</v>
      </c>
      <c r="U2443" s="18">
        <f t="shared" si="269"/>
        <v>-0.88378861775365625</v>
      </c>
      <c r="V2443" s="30">
        <v>441.28160000000003</v>
      </c>
      <c r="W2443" s="3" t="s">
        <v>47</v>
      </c>
      <c r="X2443" s="3" t="s">
        <v>47</v>
      </c>
      <c r="Y2443" s="3" t="s">
        <v>47</v>
      </c>
      <c r="Z2443" s="3" t="s">
        <v>47</v>
      </c>
      <c r="AA2443" s="3" t="s">
        <v>47</v>
      </c>
      <c r="AB2443" s="12" t="s">
        <v>47</v>
      </c>
      <c r="AC2443" s="3" t="s">
        <v>47</v>
      </c>
      <c r="AD2443" s="3" t="s">
        <v>47</v>
      </c>
      <c r="AE2443" s="3" t="s">
        <v>47</v>
      </c>
      <c r="AF2443" s="3" t="s">
        <v>47</v>
      </c>
      <c r="AG2443" s="3" t="s">
        <v>47</v>
      </c>
      <c r="AH2443" s="3" t="s">
        <v>47</v>
      </c>
      <c r="AI2443" s="3" t="s">
        <v>47</v>
      </c>
      <c r="AJ2443" s="3" t="s">
        <v>47</v>
      </c>
      <c r="AK2443" s="3" t="s">
        <v>52</v>
      </c>
      <c r="AL2443" s="3" t="s">
        <v>48</v>
      </c>
      <c r="AU2443" s="3">
        <v>0</v>
      </c>
      <c r="AV2443" s="3">
        <v>14</v>
      </c>
      <c r="AW2443" s="3">
        <v>1</v>
      </c>
      <c r="AX2443" s="3">
        <v>14</v>
      </c>
      <c r="AY2443" s="3">
        <v>100</v>
      </c>
      <c r="AZ2443" s="6" t="str">
        <f t="shared" si="270"/>
        <v>1818.2</v>
      </c>
      <c r="BC2443" s="12" t="s">
        <v>5487</v>
      </c>
      <c r="BJ2443" s="12">
        <f t="shared" si="271"/>
        <v>0</v>
      </c>
      <c r="BK2443" s="12">
        <f t="shared" si="272"/>
        <v>0</v>
      </c>
      <c r="CQ2443" s="3" t="str">
        <f>CONCATENATE(baseURL!$A$1,baseURL!$B$1,baseURL!$C$1,".",C2443,".",L2443,".pkl&amp;seq=",BC2443)</f>
        <v>http://proteomics.broadinstitute.org/millscripts/viewfeed.pl?side=xl&amp;cycle=1&amp;fixedMods=iaaC&amp;file=msdataSM/iPRG2012_nd/cpick_in/iPRG2012_nd.1818.2.2.pkl&amp;seq=VVVPQALR</v>
      </c>
    </row>
    <row r="2444" spans="1:95" x14ac:dyDescent="0.2">
      <c r="A2444" s="3">
        <v>1572</v>
      </c>
      <c r="B2444" s="2" t="s">
        <v>5692</v>
      </c>
      <c r="C2444" s="2" t="s">
        <v>5693</v>
      </c>
      <c r="D2444" s="3">
        <v>6182</v>
      </c>
      <c r="E2444" s="3">
        <v>6179</v>
      </c>
      <c r="F2444" s="3">
        <v>38185</v>
      </c>
      <c r="G2444" s="3">
        <v>7996</v>
      </c>
      <c r="H2444" s="3">
        <v>26.737100000000002</v>
      </c>
      <c r="I2444" s="30">
        <v>639.32722999999999</v>
      </c>
      <c r="J2444" s="30">
        <v>639.84147949999999</v>
      </c>
      <c r="K2444" s="30">
        <v>-0.51424999999999998</v>
      </c>
      <c r="L2444" s="3">
        <v>2</v>
      </c>
      <c r="M2444" s="3">
        <v>2</v>
      </c>
      <c r="N2444" s="10">
        <f t="shared" si="266"/>
        <v>1</v>
      </c>
      <c r="O2444" s="35">
        <v>2</v>
      </c>
      <c r="P2444" s="17"/>
      <c r="Q2444" s="40">
        <v>1277.64058</v>
      </c>
      <c r="R2444" s="40">
        <v>639.32393000000002</v>
      </c>
      <c r="S2444" s="18">
        <f t="shared" si="267"/>
        <v>5.161702612895219</v>
      </c>
      <c r="T2444" s="18">
        <f t="shared" si="268"/>
        <v>809.5262443875248</v>
      </c>
      <c r="U2444" s="18">
        <f t="shared" si="269"/>
        <v>5.896854197263286</v>
      </c>
      <c r="V2444" s="30">
        <v>639.32770000000005</v>
      </c>
      <c r="W2444" s="3" t="s">
        <v>65</v>
      </c>
      <c r="X2444" s="3" t="s">
        <v>47</v>
      </c>
      <c r="Y2444" s="3" t="s">
        <v>47</v>
      </c>
      <c r="Z2444" s="3" t="s">
        <v>65</v>
      </c>
      <c r="AA2444" s="3" t="s">
        <v>65</v>
      </c>
      <c r="AB2444" s="12" t="s">
        <v>47</v>
      </c>
      <c r="AC2444" s="3" t="s">
        <v>52</v>
      </c>
      <c r="AD2444" s="3" t="s">
        <v>47</v>
      </c>
      <c r="AE2444" s="3" t="s">
        <v>52</v>
      </c>
      <c r="AF2444" s="3" t="s">
        <v>52</v>
      </c>
      <c r="AG2444" s="3" t="s">
        <v>47</v>
      </c>
      <c r="AJ2444" s="3" t="s">
        <v>47</v>
      </c>
      <c r="AK2444" s="3" t="s">
        <v>48</v>
      </c>
      <c r="AL2444" s="3" t="s">
        <v>52</v>
      </c>
      <c r="AU2444" s="3">
        <v>3</v>
      </c>
      <c r="AV2444" s="3">
        <v>6</v>
      </c>
      <c r="AW2444" s="3">
        <v>1</v>
      </c>
      <c r="AX2444" s="3">
        <v>6</v>
      </c>
      <c r="AY2444" s="3">
        <v>100</v>
      </c>
      <c r="AZ2444" s="6" t="str">
        <f t="shared" si="270"/>
        <v>1818.6</v>
      </c>
      <c r="BC2444" s="12" t="s">
        <v>5694</v>
      </c>
      <c r="BJ2444" s="12">
        <f t="shared" si="271"/>
        <v>1</v>
      </c>
      <c r="BK2444" s="12">
        <f t="shared" si="272"/>
        <v>0</v>
      </c>
      <c r="BS2444" s="3" t="s">
        <v>5695</v>
      </c>
      <c r="BV2444" s="3" t="s">
        <v>5695</v>
      </c>
      <c r="BW2444" s="3" t="s">
        <v>5695</v>
      </c>
      <c r="CQ2444" s="3" t="str">
        <f>CONCATENATE(baseURL!$A$1,baseURL!$B$1,baseURL!$C$1,".",C2444,".",L2444,".pkl&amp;seq=",BC2444)</f>
        <v>http://proteomics.broadinstitute.org/millscripts/viewfeed.pl?side=xl&amp;cycle=1&amp;fixedMods=iaaC&amp;file=msdataSM/iPRG2012_nd/cpick_in/iPRG2012_nd.1818.6.2.pkl&amp;seq=LCDELATLQSK</v>
      </c>
    </row>
    <row r="2445" spans="1:95" x14ac:dyDescent="0.2">
      <c r="A2445" s="3">
        <v>2343</v>
      </c>
      <c r="B2445" s="2" t="s">
        <v>5696</v>
      </c>
      <c r="C2445" s="2" t="s">
        <v>5690</v>
      </c>
      <c r="D2445" s="3">
        <v>6189</v>
      </c>
      <c r="E2445" s="3">
        <v>6186</v>
      </c>
      <c r="F2445" s="3">
        <v>38206</v>
      </c>
      <c r="G2445" s="3">
        <v>8004</v>
      </c>
      <c r="H2445" s="3">
        <v>26.763300000000001</v>
      </c>
      <c r="I2445" s="30">
        <v>632.35765000000004</v>
      </c>
      <c r="J2445" s="30">
        <v>632.35796949999997</v>
      </c>
      <c r="K2445" s="30">
        <v>-3.2000000000000003E-4</v>
      </c>
      <c r="L2445" s="3">
        <v>2</v>
      </c>
      <c r="M2445" s="3">
        <v>2</v>
      </c>
      <c r="N2445" s="10">
        <f t="shared" si="266"/>
        <v>1</v>
      </c>
      <c r="O2445" s="35">
        <v>2</v>
      </c>
      <c r="P2445" s="17"/>
      <c r="Q2445" s="40">
        <v>1263.7055600000001</v>
      </c>
      <c r="R2445" s="40">
        <v>632.35641999999996</v>
      </c>
      <c r="S2445" s="18">
        <f t="shared" si="267"/>
        <v>1.9451055783979865</v>
      </c>
      <c r="T2445" s="18">
        <f t="shared" si="268"/>
        <v>2.450358612647729</v>
      </c>
      <c r="U2445" s="18">
        <f t="shared" si="269"/>
        <v>2.8148682353116707</v>
      </c>
      <c r="V2445" s="30">
        <v>632.35820000000001</v>
      </c>
      <c r="W2445" s="3" t="s">
        <v>47</v>
      </c>
      <c r="Z2445" s="3" t="s">
        <v>47</v>
      </c>
      <c r="AA2445" s="3" t="s">
        <v>47</v>
      </c>
      <c r="AB2445" s="12" t="s">
        <v>47</v>
      </c>
      <c r="AC2445" s="3" t="s">
        <v>47</v>
      </c>
      <c r="AF2445" s="3" t="s">
        <v>48</v>
      </c>
      <c r="AG2445" s="3" t="s">
        <v>52</v>
      </c>
      <c r="AH2445" s="3" t="s">
        <v>52</v>
      </c>
      <c r="AL2445" s="3" t="s">
        <v>52</v>
      </c>
      <c r="AU2445" s="3">
        <v>0</v>
      </c>
      <c r="AV2445" s="3">
        <v>5</v>
      </c>
      <c r="AW2445" s="3">
        <v>1</v>
      </c>
      <c r="AX2445" s="3">
        <v>5</v>
      </c>
      <c r="AY2445" s="3">
        <v>100</v>
      </c>
      <c r="AZ2445" s="6" t="str">
        <f t="shared" si="270"/>
        <v>1819.6</v>
      </c>
      <c r="BC2445" s="12" t="s">
        <v>5697</v>
      </c>
      <c r="BJ2445" s="12">
        <f t="shared" si="271"/>
        <v>0</v>
      </c>
      <c r="BK2445" s="12">
        <f t="shared" si="272"/>
        <v>0</v>
      </c>
      <c r="CQ2445" s="3" t="str">
        <f>CONCATENATE(baseURL!$A$1,baseURL!$B$1,baseURL!$C$1,".",C2445,".",L2445,".pkl&amp;seq=",BC2445)</f>
        <v>http://proteomics.broadinstitute.org/millscripts/viewfeed.pl?side=xl&amp;cycle=1&amp;fixedMods=iaaC&amp;file=msdataSM/iPRG2012_nd/cpick_in/iPRG2012_nd.1819.6.2.pkl&amp;seq=RTLAQDYGVLK</v>
      </c>
    </row>
    <row r="2446" spans="1:95" x14ac:dyDescent="0.2">
      <c r="A2446" s="3">
        <v>4305</v>
      </c>
      <c r="B2446" s="2" t="s">
        <v>5698</v>
      </c>
      <c r="C2446" s="2" t="s">
        <v>5699</v>
      </c>
      <c r="D2446" s="3">
        <v>6190</v>
      </c>
      <c r="E2446" s="3">
        <v>6187</v>
      </c>
      <c r="F2446" s="3">
        <v>38222</v>
      </c>
      <c r="G2446" s="3">
        <v>8006</v>
      </c>
      <c r="H2446" s="3">
        <v>26.7788</v>
      </c>
      <c r="I2446" s="30">
        <v>447.23347999999999</v>
      </c>
      <c r="J2446" s="30">
        <v>447.23440649999998</v>
      </c>
      <c r="K2446" s="30">
        <v>-9.3000000000000005E-4</v>
      </c>
      <c r="L2446" s="3">
        <v>2</v>
      </c>
      <c r="M2446" s="3">
        <v>2</v>
      </c>
      <c r="N2446" s="10">
        <f t="shared" si="266"/>
        <v>1</v>
      </c>
      <c r="O2446" s="35">
        <v>2</v>
      </c>
      <c r="P2446" s="17"/>
      <c r="Q2446" s="40">
        <v>893.46148000000005</v>
      </c>
      <c r="R2446" s="40">
        <v>447.23437999999999</v>
      </c>
      <c r="S2446" s="18">
        <f t="shared" si="267"/>
        <v>-2.0123676538495436</v>
      </c>
      <c r="T2446" s="18">
        <f t="shared" si="268"/>
        <v>5.9253047562974365E-2</v>
      </c>
      <c r="U2446" s="18">
        <f t="shared" si="269"/>
        <v>-0.62606993669670252</v>
      </c>
      <c r="V2446" s="30">
        <v>447.23410000000001</v>
      </c>
      <c r="W2446" s="3" t="s">
        <v>47</v>
      </c>
      <c r="X2446" s="3" t="s">
        <v>47</v>
      </c>
      <c r="Y2446" s="3" t="s">
        <v>47</v>
      </c>
      <c r="Z2446" s="3" t="s">
        <v>47</v>
      </c>
      <c r="AA2446" s="3" t="s">
        <v>47</v>
      </c>
      <c r="AB2446" s="12" t="s">
        <v>47</v>
      </c>
      <c r="AC2446" s="3" t="s">
        <v>47</v>
      </c>
      <c r="AD2446" s="3" t="s">
        <v>47</v>
      </c>
      <c r="AF2446" s="3" t="s">
        <v>47</v>
      </c>
      <c r="AG2446" s="3" t="s">
        <v>47</v>
      </c>
      <c r="AH2446" s="3" t="s">
        <v>47</v>
      </c>
      <c r="AI2446" s="3" t="s">
        <v>48</v>
      </c>
      <c r="AJ2446" s="3" t="s">
        <v>47</v>
      </c>
      <c r="AK2446" s="3" t="s">
        <v>47</v>
      </c>
      <c r="AL2446" s="3" t="s">
        <v>48</v>
      </c>
      <c r="AM2446" s="3" t="s">
        <v>47</v>
      </c>
      <c r="AN2446" s="3" t="s">
        <v>48</v>
      </c>
      <c r="AU2446" s="3">
        <v>0</v>
      </c>
      <c r="AV2446" s="3">
        <v>14</v>
      </c>
      <c r="AW2446" s="3">
        <v>1</v>
      </c>
      <c r="AX2446" s="3">
        <v>14</v>
      </c>
      <c r="AY2446" s="3">
        <v>100</v>
      </c>
      <c r="AZ2446" s="6" t="str">
        <f t="shared" si="270"/>
        <v>1820.1</v>
      </c>
      <c r="BC2446" s="12" t="s">
        <v>5599</v>
      </c>
      <c r="BJ2446" s="12">
        <f t="shared" si="271"/>
        <v>0</v>
      </c>
      <c r="BK2446" s="12">
        <f t="shared" si="272"/>
        <v>0</v>
      </c>
      <c r="CQ2446" s="3" t="str">
        <f>CONCATENATE(baseURL!$A$1,baseURL!$B$1,baseURL!$C$1,".",C2446,".",L2446,".pkl&amp;seq=",BC2446)</f>
        <v>http://proteomics.broadinstitute.org/millscripts/viewfeed.pl?side=xl&amp;cycle=1&amp;fixedMods=iaaC&amp;file=msdataSM/iPRG2012_nd/cpick_in/iPRG2012_nd.1820.1.2.pkl&amp;seq=FDELLEK</v>
      </c>
    </row>
    <row r="2447" spans="1:95" x14ac:dyDescent="0.2">
      <c r="A2447" s="3">
        <v>5112</v>
      </c>
      <c r="B2447" s="2" t="s">
        <v>5700</v>
      </c>
      <c r="C2447" s="2" t="s">
        <v>5701</v>
      </c>
      <c r="D2447" s="3">
        <v>6201</v>
      </c>
      <c r="E2447" s="3">
        <v>6198</v>
      </c>
      <c r="F2447" s="3">
        <v>38252</v>
      </c>
      <c r="G2447" s="3">
        <v>8018</v>
      </c>
      <c r="H2447" s="3">
        <v>26.8094</v>
      </c>
      <c r="I2447" s="30">
        <v>643.67750999999998</v>
      </c>
      <c r="J2447" s="30">
        <v>643.67371619999994</v>
      </c>
      <c r="K2447" s="30">
        <v>3.79E-3</v>
      </c>
      <c r="L2447" s="3">
        <v>3</v>
      </c>
      <c r="M2447" s="3">
        <v>3</v>
      </c>
      <c r="N2447" s="10">
        <f t="shared" si="266"/>
        <v>1</v>
      </c>
      <c r="O2447" s="35">
        <v>3</v>
      </c>
      <c r="P2447" s="17"/>
      <c r="Q2447" s="40">
        <v>1929.0049300000001</v>
      </c>
      <c r="R2447" s="40">
        <v>643.67316000000005</v>
      </c>
      <c r="S2447" s="18">
        <f t="shared" si="267"/>
        <v>6.7580882196971546</v>
      </c>
      <c r="T2447" s="18">
        <f t="shared" si="268"/>
        <v>0.86410314186746562</v>
      </c>
      <c r="U2447" s="18">
        <f t="shared" si="269"/>
        <v>0.52821838949660471</v>
      </c>
      <c r="V2447" s="30">
        <v>643.67349999999999</v>
      </c>
      <c r="W2447" s="3" t="s">
        <v>47</v>
      </c>
      <c r="X2447" s="3" t="s">
        <v>47</v>
      </c>
      <c r="Y2447" s="3" t="s">
        <v>47</v>
      </c>
      <c r="Z2447" s="3" t="s">
        <v>47</v>
      </c>
      <c r="AA2447" s="3" t="s">
        <v>47</v>
      </c>
      <c r="AB2447" s="12" t="s">
        <v>47</v>
      </c>
      <c r="AC2447" s="3" t="s">
        <v>47</v>
      </c>
      <c r="AD2447" s="3" t="s">
        <v>47</v>
      </c>
      <c r="AE2447" s="3" t="s">
        <v>47</v>
      </c>
      <c r="AF2447" s="3" t="s">
        <v>47</v>
      </c>
      <c r="AG2447" s="3" t="s">
        <v>47</v>
      </c>
      <c r="AH2447" s="3" t="s">
        <v>47</v>
      </c>
      <c r="AI2447" s="3" t="s">
        <v>47</v>
      </c>
      <c r="AJ2447" s="3" t="s">
        <v>47</v>
      </c>
      <c r="AK2447" s="3" t="s">
        <v>47</v>
      </c>
      <c r="AL2447" s="3" t="s">
        <v>47</v>
      </c>
      <c r="AM2447" s="3" t="s">
        <v>47</v>
      </c>
      <c r="AN2447" s="3" t="s">
        <v>47</v>
      </c>
      <c r="AU2447" s="3">
        <v>0</v>
      </c>
      <c r="AV2447" s="3">
        <v>18</v>
      </c>
      <c r="AW2447" s="3">
        <v>1</v>
      </c>
      <c r="AX2447" s="3">
        <v>18</v>
      </c>
      <c r="AY2447" s="3">
        <v>100</v>
      </c>
      <c r="AZ2447" s="6" t="str">
        <f t="shared" si="270"/>
        <v>1821.10</v>
      </c>
      <c r="BC2447" s="12" t="s">
        <v>5702</v>
      </c>
      <c r="BJ2447" s="12">
        <f t="shared" si="271"/>
        <v>0</v>
      </c>
      <c r="BK2447" s="12">
        <f t="shared" si="272"/>
        <v>0</v>
      </c>
      <c r="CQ2447" s="3" t="str">
        <f>CONCATENATE(baseURL!$A$1,baseURL!$B$1,baseURL!$C$1,".",C2447,".",L2447,".pkl&amp;seq=",BC2447)</f>
        <v>http://proteomics.broadinstitute.org/millscripts/viewfeed.pl?side=xl&amp;cycle=1&amp;fixedMods=iaaC&amp;file=msdataSM/iPRG2012_nd/cpick_in/iPRG2012_nd.1821.10.3.pkl&amp;seq=VGQRFQEQNAALGQGLGR</v>
      </c>
    </row>
    <row r="2448" spans="1:95" x14ac:dyDescent="0.2">
      <c r="A2448" s="3">
        <v>7226</v>
      </c>
      <c r="B2448" s="2" t="s">
        <v>5703</v>
      </c>
      <c r="C2448" s="2" t="s">
        <v>5704</v>
      </c>
      <c r="D2448" s="3">
        <v>6202</v>
      </c>
      <c r="E2448" s="3">
        <v>6199</v>
      </c>
      <c r="F2448" s="3">
        <v>38253</v>
      </c>
      <c r="G2448" s="3">
        <v>8019</v>
      </c>
      <c r="H2448" s="3">
        <v>26.8111</v>
      </c>
      <c r="I2448" s="30">
        <v>754.69065999999998</v>
      </c>
      <c r="J2448" s="30">
        <v>754.69273769999995</v>
      </c>
      <c r="K2448" s="30">
        <v>-2.0799999999999998E-3</v>
      </c>
      <c r="L2448" s="3">
        <v>3</v>
      </c>
      <c r="M2448" s="3">
        <v>3</v>
      </c>
      <c r="N2448" s="10">
        <f t="shared" si="266"/>
        <v>1</v>
      </c>
      <c r="O2448" s="35">
        <v>3</v>
      </c>
      <c r="P2448" s="17"/>
      <c r="Q2448" s="40">
        <v>2262.0632900000001</v>
      </c>
      <c r="R2448" s="40">
        <v>754.69262000000003</v>
      </c>
      <c r="S2448" s="18">
        <f t="shared" si="267"/>
        <v>-2.597083830041556</v>
      </c>
      <c r="T2448" s="18">
        <f t="shared" si="268"/>
        <v>0.15595753396772458</v>
      </c>
      <c r="U2448" s="18">
        <f t="shared" si="269"/>
        <v>0.23850769867113716</v>
      </c>
      <c r="V2448" s="30">
        <v>754.69280000000003</v>
      </c>
      <c r="W2448" s="3" t="s">
        <v>47</v>
      </c>
      <c r="X2448" s="3" t="s">
        <v>47</v>
      </c>
      <c r="Y2448" s="3" t="s">
        <v>47</v>
      </c>
      <c r="AA2448" s="3" t="s">
        <v>47</v>
      </c>
      <c r="AB2448" s="12" t="s">
        <v>47</v>
      </c>
      <c r="AE2448" s="3" t="s">
        <v>48</v>
      </c>
      <c r="AG2448" s="3" t="s">
        <v>52</v>
      </c>
      <c r="AH2448" s="3" t="s">
        <v>48</v>
      </c>
      <c r="AL2448" s="3" t="s">
        <v>48</v>
      </c>
      <c r="AU2448" s="3">
        <v>0</v>
      </c>
      <c r="AV2448" s="3">
        <v>5</v>
      </c>
      <c r="AW2448" s="3">
        <v>1</v>
      </c>
      <c r="AX2448" s="3">
        <v>5</v>
      </c>
      <c r="AY2448" s="3">
        <v>100</v>
      </c>
      <c r="AZ2448" s="6" t="str">
        <f t="shared" si="270"/>
        <v>1821.11</v>
      </c>
      <c r="BC2448" s="12" t="s">
        <v>5705</v>
      </c>
      <c r="BJ2448" s="12">
        <f t="shared" si="271"/>
        <v>0</v>
      </c>
      <c r="BK2448" s="12">
        <f t="shared" si="272"/>
        <v>0</v>
      </c>
      <c r="CQ2448" s="3" t="str">
        <f>CONCATENATE(baseURL!$A$1,baseURL!$B$1,baseURL!$C$1,".",C2448,".",L2448,".pkl&amp;seq=",BC2448)</f>
        <v>http://proteomics.broadinstitute.org/millscripts/viewfeed.pl?side=xl&amp;cycle=1&amp;fixedMods=iaaC&amp;file=msdataSM/iPRG2012_nd/cpick_in/iPRG2012_nd.1821.11.3.pkl&amp;seq=QNDLTDGKDYHTLANNVESK</v>
      </c>
    </row>
    <row r="2449" spans="1:95" x14ac:dyDescent="0.2">
      <c r="A2449" s="3">
        <v>38</v>
      </c>
      <c r="B2449" s="2" t="s">
        <v>5706</v>
      </c>
      <c r="C2449" s="2" t="s">
        <v>5707</v>
      </c>
      <c r="D2449" s="3">
        <v>6194</v>
      </c>
      <c r="E2449" s="3">
        <v>6191</v>
      </c>
      <c r="F2449" s="3">
        <v>38245</v>
      </c>
      <c r="G2449" s="3">
        <v>8011</v>
      </c>
      <c r="H2449" s="3">
        <v>26.797699999999999</v>
      </c>
      <c r="I2449" s="30">
        <v>508.76810999999998</v>
      </c>
      <c r="J2449" s="30">
        <v>508.76681869999999</v>
      </c>
      <c r="K2449" s="30">
        <v>1.2899999999999999E-3</v>
      </c>
      <c r="L2449" s="3">
        <v>2</v>
      </c>
      <c r="M2449" s="3">
        <v>2</v>
      </c>
      <c r="N2449" s="10">
        <f t="shared" si="266"/>
        <v>1</v>
      </c>
      <c r="O2449" s="35">
        <v>2</v>
      </c>
      <c r="P2449" s="17"/>
      <c r="Q2449" s="40">
        <v>1016.5258700000001</v>
      </c>
      <c r="R2449" s="40">
        <v>508.76657</v>
      </c>
      <c r="S2449" s="18">
        <f t="shared" si="267"/>
        <v>3.0269284398486054</v>
      </c>
      <c r="T2449" s="18">
        <f t="shared" si="268"/>
        <v>0.48882928763578509</v>
      </c>
      <c r="U2449" s="18">
        <f t="shared" si="269"/>
        <v>5.8966138402333904E-2</v>
      </c>
      <c r="V2449" s="30">
        <v>508.76659999999998</v>
      </c>
      <c r="W2449" s="3" t="s">
        <v>47</v>
      </c>
      <c r="X2449" s="3" t="s">
        <v>65</v>
      </c>
      <c r="Y2449" s="3" t="s">
        <v>65</v>
      </c>
      <c r="Z2449" s="3" t="s">
        <v>48</v>
      </c>
      <c r="AA2449" s="3" t="s">
        <v>47</v>
      </c>
      <c r="AB2449" s="12" t="s">
        <v>47</v>
      </c>
      <c r="AC2449" s="3" t="s">
        <v>65</v>
      </c>
      <c r="AD2449" s="3" t="s">
        <v>47</v>
      </c>
      <c r="AE2449" s="3" t="s">
        <v>65</v>
      </c>
      <c r="AF2449" s="3" t="s">
        <v>47</v>
      </c>
      <c r="AG2449" s="3" t="s">
        <v>47</v>
      </c>
      <c r="AH2449" s="3" t="s">
        <v>47</v>
      </c>
      <c r="AI2449" s="3" t="s">
        <v>47</v>
      </c>
      <c r="AJ2449" s="3" t="s">
        <v>65</v>
      </c>
      <c r="AK2449" s="3" t="s">
        <v>47</v>
      </c>
      <c r="AL2449" s="3" t="s">
        <v>48</v>
      </c>
      <c r="AM2449" s="3" t="s">
        <v>47</v>
      </c>
      <c r="AO2449" s="3" t="s">
        <v>47</v>
      </c>
      <c r="AP2449" s="3" t="s">
        <v>47</v>
      </c>
      <c r="AU2449" s="3">
        <v>5</v>
      </c>
      <c r="AV2449" s="3">
        <v>12</v>
      </c>
      <c r="AW2449" s="3">
        <v>1</v>
      </c>
      <c r="AX2449" s="3">
        <v>12</v>
      </c>
      <c r="AY2449" s="3">
        <v>100</v>
      </c>
      <c r="AZ2449" s="6" t="str">
        <f t="shared" si="270"/>
        <v>1821.3</v>
      </c>
      <c r="BB2449" s="12" t="s">
        <v>79</v>
      </c>
      <c r="BC2449" s="12" t="s">
        <v>5619</v>
      </c>
      <c r="BJ2449" s="12">
        <f t="shared" si="271"/>
        <v>0</v>
      </c>
      <c r="BK2449" s="12">
        <f t="shared" si="272"/>
        <v>0</v>
      </c>
      <c r="BT2449" s="3" t="s">
        <v>5621</v>
      </c>
      <c r="BU2449" s="3" t="s">
        <v>5621</v>
      </c>
      <c r="BY2449" s="3" t="s">
        <v>5708</v>
      </c>
      <c r="CA2449" s="3" t="s">
        <v>5621</v>
      </c>
      <c r="CF2449" s="3" t="s">
        <v>5709</v>
      </c>
      <c r="CQ2449" s="3" t="str">
        <f>CONCATENATE(baseURL!$A$1,baseURL!$B$1,"+Acetyl",baseURL!$C$1,".",C2449,".",L2449,".pkl&amp;seq=",BC2449)</f>
        <v>http://proteomics.broadinstitute.org/millscripts/viewfeed.pl?side=xl&amp;cycle=1&amp;fixedMods=iaaC+Acetyl&amp;file=msdataSM/iPRG2012_nd/cpick_in/iPRG2012_nd.1821.3.2.pkl&amp;seq=SEVLEGNVK</v>
      </c>
    </row>
    <row r="2450" spans="1:95" x14ac:dyDescent="0.2">
      <c r="A2450" s="3">
        <v>3474</v>
      </c>
      <c r="B2450" s="2" t="s">
        <v>5710</v>
      </c>
      <c r="C2450" s="2" t="s">
        <v>5711</v>
      </c>
      <c r="D2450" s="3">
        <v>6195</v>
      </c>
      <c r="E2450" s="3">
        <v>6192</v>
      </c>
      <c r="F2450" s="3">
        <v>38246</v>
      </c>
      <c r="G2450" s="3">
        <v>8012</v>
      </c>
      <c r="H2450" s="3">
        <v>26.799399999999999</v>
      </c>
      <c r="I2450" s="30">
        <v>550.30578000000003</v>
      </c>
      <c r="J2450" s="30">
        <v>550.30777420000004</v>
      </c>
      <c r="K2450" s="30">
        <v>-1.99E-3</v>
      </c>
      <c r="L2450" s="3">
        <v>2</v>
      </c>
      <c r="M2450" s="3">
        <v>2</v>
      </c>
      <c r="N2450" s="10">
        <f t="shared" si="266"/>
        <v>1</v>
      </c>
      <c r="O2450" s="35">
        <v>2</v>
      </c>
      <c r="P2450" s="17"/>
      <c r="Q2450" s="40">
        <v>1099.6106</v>
      </c>
      <c r="R2450" s="40">
        <v>550.30894000000001</v>
      </c>
      <c r="S2450" s="18">
        <f t="shared" si="267"/>
        <v>-5.7422290831398186</v>
      </c>
      <c r="T2450" s="18">
        <f t="shared" si="268"/>
        <v>-2.1184464129676339</v>
      </c>
      <c r="U2450" s="18">
        <f t="shared" si="269"/>
        <v>-2.2532797669115321</v>
      </c>
      <c r="V2450" s="30">
        <v>550.30769999999995</v>
      </c>
      <c r="W2450" s="3" t="s">
        <v>47</v>
      </c>
      <c r="X2450" s="3" t="s">
        <v>47</v>
      </c>
      <c r="Y2450" s="3" t="s">
        <v>47</v>
      </c>
      <c r="Z2450" s="3" t="s">
        <v>47</v>
      </c>
      <c r="AA2450" s="3" t="s">
        <v>47</v>
      </c>
      <c r="AB2450" s="12" t="s">
        <v>47</v>
      </c>
      <c r="AC2450" s="3" t="s">
        <v>47</v>
      </c>
      <c r="AE2450" s="3" t="s">
        <v>47</v>
      </c>
      <c r="AF2450" s="3" t="s">
        <v>47</v>
      </c>
      <c r="AH2450" s="3" t="s">
        <v>47</v>
      </c>
      <c r="AI2450" s="3" t="s">
        <v>47</v>
      </c>
      <c r="AJ2450" s="3" t="s">
        <v>47</v>
      </c>
      <c r="AK2450" s="3" t="s">
        <v>47</v>
      </c>
      <c r="AL2450" s="3" t="s">
        <v>47</v>
      </c>
      <c r="AM2450" s="3" t="s">
        <v>47</v>
      </c>
      <c r="AU2450" s="3">
        <v>0</v>
      </c>
      <c r="AV2450" s="3">
        <v>15</v>
      </c>
      <c r="AW2450" s="3">
        <v>1</v>
      </c>
      <c r="AX2450" s="3">
        <v>15</v>
      </c>
      <c r="AY2450" s="3">
        <v>100</v>
      </c>
      <c r="AZ2450" s="6" t="str">
        <f t="shared" si="270"/>
        <v>1821.4</v>
      </c>
      <c r="BC2450" s="12" t="s">
        <v>5712</v>
      </c>
      <c r="BJ2450" s="12">
        <f t="shared" si="271"/>
        <v>0</v>
      </c>
      <c r="BK2450" s="12">
        <f t="shared" si="272"/>
        <v>0</v>
      </c>
      <c r="CQ2450" s="3" t="str">
        <f>CONCATENATE(baseURL!$A$1,baseURL!$B$1,baseURL!$C$1,".",C2450,".",L2450,".pkl&amp;seq=",BC2450)</f>
        <v>http://proteomics.broadinstitute.org/millscripts/viewfeed.pl?side=xl&amp;cycle=1&amp;fixedMods=iaaC&amp;file=msdataSM/iPRG2012_nd/cpick_in/iPRG2012_nd.1821.4.2.pkl&amp;seq=GSELVLATPGR</v>
      </c>
    </row>
    <row r="2451" spans="1:95" x14ac:dyDescent="0.2">
      <c r="A2451" s="3">
        <v>5111</v>
      </c>
      <c r="B2451" s="2" t="s">
        <v>5713</v>
      </c>
      <c r="C2451" s="2" t="s">
        <v>5710</v>
      </c>
      <c r="D2451" s="3">
        <v>6207</v>
      </c>
      <c r="E2451" s="3">
        <v>6204</v>
      </c>
      <c r="F2451" s="3">
        <v>38268</v>
      </c>
      <c r="G2451" s="3">
        <v>8025</v>
      </c>
      <c r="H2451" s="3">
        <v>26.829899999999999</v>
      </c>
      <c r="I2451" s="30">
        <v>608.80739000000005</v>
      </c>
      <c r="J2451" s="30">
        <v>608.80690219999997</v>
      </c>
      <c r="K2451" s="30">
        <v>4.8999999999999998E-4</v>
      </c>
      <c r="L2451" s="3">
        <v>2</v>
      </c>
      <c r="M2451" s="3">
        <v>2</v>
      </c>
      <c r="N2451" s="10">
        <f t="shared" si="266"/>
        <v>1</v>
      </c>
      <c r="O2451" s="35">
        <v>2</v>
      </c>
      <c r="P2451" s="17"/>
      <c r="Q2451" s="40">
        <v>1216.60691</v>
      </c>
      <c r="R2451" s="40">
        <v>608.80709000000002</v>
      </c>
      <c r="S2451" s="18">
        <f t="shared" si="267"/>
        <v>0.4927669289107337</v>
      </c>
      <c r="T2451" s="18">
        <f t="shared" si="268"/>
        <v>-0.30847209753882798</v>
      </c>
      <c r="U2451" s="18">
        <f t="shared" si="269"/>
        <v>-0.80485265047327903</v>
      </c>
      <c r="V2451" s="30">
        <v>608.8066</v>
      </c>
      <c r="W2451" s="3" t="s">
        <v>47</v>
      </c>
      <c r="X2451" s="3" t="s">
        <v>47</v>
      </c>
      <c r="Y2451" s="3" t="s">
        <v>47</v>
      </c>
      <c r="Z2451" s="3" t="s">
        <v>47</v>
      </c>
      <c r="AA2451" s="3" t="s">
        <v>47</v>
      </c>
      <c r="AB2451" s="12" t="s">
        <v>47</v>
      </c>
      <c r="AC2451" s="3" t="s">
        <v>47</v>
      </c>
      <c r="AD2451" s="3" t="s">
        <v>47</v>
      </c>
      <c r="AE2451" s="3" t="s">
        <v>47</v>
      </c>
      <c r="AF2451" s="3" t="s">
        <v>47</v>
      </c>
      <c r="AG2451" s="3" t="s">
        <v>47</v>
      </c>
      <c r="AH2451" s="3" t="s">
        <v>47</v>
      </c>
      <c r="AI2451" s="3" t="s">
        <v>47</v>
      </c>
      <c r="AJ2451" s="3" t="s">
        <v>47</v>
      </c>
      <c r="AK2451" s="3" t="s">
        <v>47</v>
      </c>
      <c r="AL2451" s="3" t="s">
        <v>47</v>
      </c>
      <c r="AM2451" s="3" t="s">
        <v>47</v>
      </c>
      <c r="AN2451" s="3" t="s">
        <v>47</v>
      </c>
      <c r="AU2451" s="3">
        <v>0</v>
      </c>
      <c r="AV2451" s="3">
        <v>18</v>
      </c>
      <c r="AW2451" s="3">
        <v>1</v>
      </c>
      <c r="AX2451" s="3">
        <v>18</v>
      </c>
      <c r="AY2451" s="3">
        <v>100</v>
      </c>
      <c r="AZ2451" s="6" t="str">
        <f t="shared" si="270"/>
        <v>1822.5</v>
      </c>
      <c r="BC2451" s="12" t="s">
        <v>5628</v>
      </c>
      <c r="BJ2451" s="12">
        <f t="shared" si="271"/>
        <v>0</v>
      </c>
      <c r="BK2451" s="12">
        <f t="shared" si="272"/>
        <v>0</v>
      </c>
      <c r="CQ2451" s="3" t="str">
        <f>CONCATENATE(baseURL!$A$1,baseURL!$B$1,baseURL!$C$1,".",C2451,".",L2451,".pkl&amp;seq=",BC2451)</f>
        <v>http://proteomics.broadinstitute.org/millscripts/viewfeed.pl?side=xl&amp;cycle=1&amp;fixedMods=iaaC&amp;file=msdataSM/iPRG2012_nd/cpick_in/iPRG2012_nd.1822.5.2.pkl&amp;seq=NAAGNFGPELAR</v>
      </c>
    </row>
    <row r="2452" spans="1:95" x14ac:dyDescent="0.2">
      <c r="A2452" s="3">
        <v>4807</v>
      </c>
      <c r="B2452" s="2" t="s">
        <v>5714</v>
      </c>
      <c r="C2452" s="2" t="s">
        <v>5715</v>
      </c>
      <c r="D2452" s="3">
        <v>6208</v>
      </c>
      <c r="E2452" s="3">
        <v>6205</v>
      </c>
      <c r="F2452" s="3">
        <v>38269</v>
      </c>
      <c r="G2452" s="3">
        <v>8026</v>
      </c>
      <c r="H2452" s="3">
        <v>26.8324</v>
      </c>
      <c r="I2452" s="30">
        <v>678.38586999999995</v>
      </c>
      <c r="J2452" s="30">
        <v>678.38586989999999</v>
      </c>
      <c r="K2452" s="30">
        <v>0</v>
      </c>
      <c r="L2452" s="3">
        <v>2</v>
      </c>
      <c r="M2452" s="3">
        <v>0</v>
      </c>
      <c r="N2452" s="10">
        <f t="shared" si="266"/>
        <v>1</v>
      </c>
      <c r="O2452" s="35">
        <v>2</v>
      </c>
      <c r="P2452" s="17"/>
      <c r="Q2452" s="40">
        <v>1355.76414</v>
      </c>
      <c r="R2452" s="40">
        <v>678.38571000000002</v>
      </c>
      <c r="S2452" s="18">
        <f t="shared" si="267"/>
        <v>0.2358540246036423</v>
      </c>
      <c r="T2452" s="18">
        <f t="shared" si="268"/>
        <v>0.23570661588885455</v>
      </c>
      <c r="U2452" s="18">
        <f t="shared" si="269"/>
        <v>-1.4740876506305576E-2</v>
      </c>
      <c r="V2452" s="30">
        <v>678.38570000000004</v>
      </c>
      <c r="W2452" s="3" t="s">
        <v>47</v>
      </c>
      <c r="X2452" s="3" t="s">
        <v>47</v>
      </c>
      <c r="Y2452" s="3" t="s">
        <v>47</v>
      </c>
      <c r="Z2452" s="3" t="s">
        <v>47</v>
      </c>
      <c r="AA2452" s="3" t="s">
        <v>48</v>
      </c>
      <c r="AB2452" s="12" t="s">
        <v>47</v>
      </c>
      <c r="AC2452" s="3" t="s">
        <v>47</v>
      </c>
      <c r="AD2452" s="3" t="s">
        <v>47</v>
      </c>
      <c r="AE2452" s="3" t="s">
        <v>47</v>
      </c>
      <c r="AF2452" s="3" t="s">
        <v>47</v>
      </c>
      <c r="AG2452" s="3" t="s">
        <v>47</v>
      </c>
      <c r="AH2452" s="3" t="s">
        <v>47</v>
      </c>
      <c r="AI2452" s="3" t="s">
        <v>47</v>
      </c>
      <c r="AJ2452" s="3" t="s">
        <v>47</v>
      </c>
      <c r="AK2452" s="3" t="s">
        <v>48</v>
      </c>
      <c r="AL2452" s="3" t="s">
        <v>47</v>
      </c>
      <c r="AM2452" s="3" t="s">
        <v>47</v>
      </c>
      <c r="AN2452" s="3" t="s">
        <v>47</v>
      </c>
      <c r="AU2452" s="3">
        <v>0</v>
      </c>
      <c r="AV2452" s="3">
        <v>16</v>
      </c>
      <c r="AW2452" s="3">
        <v>1</v>
      </c>
      <c r="AX2452" s="3">
        <v>16</v>
      </c>
      <c r="AY2452" s="3">
        <v>100</v>
      </c>
      <c r="AZ2452" s="6" t="str">
        <f t="shared" si="270"/>
        <v>1822.6</v>
      </c>
      <c r="BC2452" s="12" t="s">
        <v>5716</v>
      </c>
      <c r="BJ2452" s="12">
        <f t="shared" si="271"/>
        <v>0</v>
      </c>
      <c r="BK2452" s="12">
        <f t="shared" si="272"/>
        <v>0</v>
      </c>
      <c r="CQ2452" s="3" t="str">
        <f>CONCATENATE(baseURL!$A$1,baseURL!$B$1,baseURL!$C$1,".",C2452,".",L2452,".pkl&amp;seq=",BC2452)</f>
        <v>http://proteomics.broadinstitute.org/millscripts/viewfeed.pl?side=xl&amp;cycle=1&amp;fixedMods=iaaC&amp;file=msdataSM/iPRG2012_nd/cpick_in/iPRG2012_nd.1822.6.2.pkl&amp;seq=TNNPETLVALRK</v>
      </c>
    </row>
    <row r="2453" spans="1:95" x14ac:dyDescent="0.2">
      <c r="A2453" s="3">
        <v>7406</v>
      </c>
      <c r="B2453" s="2" t="s">
        <v>5717</v>
      </c>
      <c r="C2453" s="2" t="s">
        <v>5718</v>
      </c>
      <c r="D2453" s="3">
        <v>6209</v>
      </c>
      <c r="E2453" s="3">
        <v>6206</v>
      </c>
      <c r="F2453" s="3">
        <v>38270</v>
      </c>
      <c r="G2453" s="3">
        <v>8027</v>
      </c>
      <c r="H2453" s="3">
        <v>26.834900000000001</v>
      </c>
      <c r="I2453" s="30">
        <v>768.69587000000001</v>
      </c>
      <c r="J2453" s="30">
        <v>768.69586500000003</v>
      </c>
      <c r="K2453" s="30">
        <v>0</v>
      </c>
      <c r="L2453" s="3">
        <v>3</v>
      </c>
      <c r="M2453" s="3">
        <v>0</v>
      </c>
      <c r="N2453" s="10">
        <f t="shared" si="266"/>
        <v>1</v>
      </c>
      <c r="O2453" s="35">
        <v>3</v>
      </c>
      <c r="P2453" s="17"/>
      <c r="Q2453" s="40">
        <v>2304.06396</v>
      </c>
      <c r="R2453" s="40">
        <v>768.69284000000005</v>
      </c>
      <c r="S2453" s="18">
        <f t="shared" si="267"/>
        <v>3.9417565018128742</v>
      </c>
      <c r="T2453" s="18">
        <f t="shared" si="268"/>
        <v>3.9352519531463663</v>
      </c>
      <c r="U2453" s="18">
        <f t="shared" si="269"/>
        <v>3.9807837939598181</v>
      </c>
      <c r="V2453" s="30">
        <v>768.69590000000005</v>
      </c>
      <c r="W2453" s="3" t="s">
        <v>47</v>
      </c>
      <c r="X2453" s="3" t="s">
        <v>47</v>
      </c>
      <c r="Y2453" s="3" t="s">
        <v>47</v>
      </c>
      <c r="Z2453" s="3" t="s">
        <v>47</v>
      </c>
      <c r="AA2453" s="3" t="s">
        <v>47</v>
      </c>
      <c r="AB2453" s="12" t="s">
        <v>47</v>
      </c>
      <c r="AC2453" s="3" t="s">
        <v>47</v>
      </c>
      <c r="AD2453" s="3" t="s">
        <v>47</v>
      </c>
      <c r="AF2453" s="3" t="s">
        <v>47</v>
      </c>
      <c r="AG2453" s="3" t="s">
        <v>47</v>
      </c>
      <c r="AI2453" s="3" t="s">
        <v>48</v>
      </c>
      <c r="AJ2453" s="3" t="s">
        <v>47</v>
      </c>
      <c r="AK2453" s="3" t="s">
        <v>52</v>
      </c>
      <c r="AO2453" s="3" t="s">
        <v>47</v>
      </c>
      <c r="AQ2453" s="3" t="s">
        <v>47</v>
      </c>
      <c r="AU2453" s="3">
        <v>0</v>
      </c>
      <c r="AV2453" s="3">
        <v>13</v>
      </c>
      <c r="AW2453" s="3">
        <v>2</v>
      </c>
      <c r="AX2453" s="3">
        <v>11</v>
      </c>
      <c r="AY2453" s="3">
        <v>84.62</v>
      </c>
      <c r="AZ2453" s="6" t="str">
        <f t="shared" si="270"/>
        <v>1822.7</v>
      </c>
      <c r="BC2453" s="12" t="s">
        <v>5719</v>
      </c>
      <c r="BJ2453" s="12">
        <f t="shared" si="271"/>
        <v>0</v>
      </c>
      <c r="BK2453" s="12">
        <f t="shared" si="272"/>
        <v>0</v>
      </c>
      <c r="BO2453" s="3" t="s">
        <v>114</v>
      </c>
      <c r="BR2453" s="3" t="s">
        <v>114</v>
      </c>
      <c r="BT2453" s="3" t="s">
        <v>5720</v>
      </c>
      <c r="BU2453" s="3" t="s">
        <v>5720</v>
      </c>
      <c r="CQ2453" s="3" t="str">
        <f>CONCATENATE(baseURL!$A$1,baseURL!$B$1,baseURL!$C$1,".",C2453,".",L2453,".pkl&amp;seq=",BC2453,"&amp;varMods=pyroGlu-Q")</f>
        <v>http://proteomics.broadinstitute.org/millscripts/viewfeed.pl?side=xl&amp;cycle=1&amp;fixedMods=iaaC&amp;file=msdataSM/iPRG2012_nd/cpick_in/iPRG2012_nd.1822.7.3.pkl&amp;seq=qAYAVSEKAGHQTSAESWGTGR&amp;varMods=pyroGlu-Q</v>
      </c>
    </row>
    <row r="2454" spans="1:95" x14ac:dyDescent="0.2">
      <c r="A2454" s="3">
        <v>4903</v>
      </c>
      <c r="B2454" s="2" t="s">
        <v>5723</v>
      </c>
      <c r="C2454" s="2" t="s">
        <v>5724</v>
      </c>
      <c r="D2454" s="3">
        <v>6213</v>
      </c>
      <c r="E2454" s="3">
        <v>6210</v>
      </c>
      <c r="F2454" s="3">
        <v>38288</v>
      </c>
      <c r="G2454" s="3">
        <v>8032</v>
      </c>
      <c r="H2454" s="3">
        <v>26.848800000000001</v>
      </c>
      <c r="I2454" s="30">
        <v>501.78232000000003</v>
      </c>
      <c r="J2454" s="30">
        <v>501.78231049999999</v>
      </c>
      <c r="K2454" s="30">
        <v>1.0000000000000001E-5</v>
      </c>
      <c r="L2454" s="3">
        <v>2</v>
      </c>
      <c r="M2454" s="3">
        <v>2</v>
      </c>
      <c r="N2454" s="10">
        <f t="shared" si="266"/>
        <v>1</v>
      </c>
      <c r="O2454" s="35">
        <v>2</v>
      </c>
      <c r="P2454" s="17"/>
      <c r="Q2454" s="40">
        <v>1002.5578400000001</v>
      </c>
      <c r="R2454" s="40">
        <v>501.78255999999999</v>
      </c>
      <c r="S2454" s="18">
        <f t="shared" si="267"/>
        <v>-0.47829482149099095</v>
      </c>
      <c r="T2454" s="18">
        <f t="shared" si="268"/>
        <v>-0.49722732491011778</v>
      </c>
      <c r="U2454" s="18">
        <f t="shared" si="269"/>
        <v>-0.91673174128546842</v>
      </c>
      <c r="V2454" s="30">
        <v>501.78210000000001</v>
      </c>
      <c r="W2454" s="3" t="s">
        <v>47</v>
      </c>
      <c r="X2454" s="3" t="s">
        <v>47</v>
      </c>
      <c r="Y2454" s="3" t="s">
        <v>47</v>
      </c>
      <c r="Z2454" s="3" t="s">
        <v>47</v>
      </c>
      <c r="AA2454" s="3" t="s">
        <v>48</v>
      </c>
      <c r="AB2454" s="12" t="s">
        <v>47</v>
      </c>
      <c r="AC2454" s="3" t="s">
        <v>47</v>
      </c>
      <c r="AD2454" s="3" t="s">
        <v>47</v>
      </c>
      <c r="AE2454" s="3" t="s">
        <v>47</v>
      </c>
      <c r="AF2454" s="3" t="s">
        <v>47</v>
      </c>
      <c r="AG2454" s="3" t="s">
        <v>47</v>
      </c>
      <c r="AH2454" s="3" t="s">
        <v>47</v>
      </c>
      <c r="AI2454" s="3" t="s">
        <v>47</v>
      </c>
      <c r="AJ2454" s="3" t="s">
        <v>47</v>
      </c>
      <c r="AK2454" s="3" t="s">
        <v>47</v>
      </c>
      <c r="AL2454" s="3" t="s">
        <v>47</v>
      </c>
      <c r="AM2454" s="3" t="s">
        <v>47</v>
      </c>
      <c r="AN2454" s="3" t="s">
        <v>47</v>
      </c>
      <c r="AU2454" s="3">
        <v>0</v>
      </c>
      <c r="AV2454" s="3">
        <v>17</v>
      </c>
      <c r="AW2454" s="3">
        <v>1</v>
      </c>
      <c r="AX2454" s="3">
        <v>17</v>
      </c>
      <c r="AY2454" s="3">
        <v>100</v>
      </c>
      <c r="AZ2454" s="6" t="str">
        <f t="shared" si="270"/>
        <v>1823.4</v>
      </c>
      <c r="BC2454" s="12" t="s">
        <v>5635</v>
      </c>
      <c r="BJ2454" s="12">
        <f t="shared" si="271"/>
        <v>0</v>
      </c>
      <c r="BK2454" s="12">
        <f t="shared" si="272"/>
        <v>0</v>
      </c>
      <c r="CQ2454" s="3" t="str">
        <f>CONCATENATE(baseURL!$A$1,baseURL!$B$1,baseURL!$C$1,".",C2454,".",L2454,".pkl&amp;seq=",BC2454)</f>
        <v>http://proteomics.broadinstitute.org/millscripts/viewfeed.pl?side=xl&amp;cycle=1&amp;fixedMods=iaaC&amp;file=msdataSM/iPRG2012_nd/cpick_in/iPRG2012_nd.1823.4.2.pkl&amp;seq=TANDVLTLR</v>
      </c>
    </row>
    <row r="2455" spans="1:95" x14ac:dyDescent="0.2">
      <c r="A2455" s="3">
        <v>6396</v>
      </c>
      <c r="B2455" s="2" t="s">
        <v>5725</v>
      </c>
      <c r="C2455" s="2" t="s">
        <v>5726</v>
      </c>
      <c r="D2455" s="3">
        <v>6214</v>
      </c>
      <c r="E2455" s="3">
        <v>6211</v>
      </c>
      <c r="F2455" s="3">
        <v>38289</v>
      </c>
      <c r="G2455" s="3">
        <v>8033</v>
      </c>
      <c r="H2455" s="3">
        <v>26.851299999999998</v>
      </c>
      <c r="I2455" s="30">
        <v>537.80107999999996</v>
      </c>
      <c r="J2455" s="30">
        <v>537.80042249999997</v>
      </c>
      <c r="K2455" s="30">
        <v>6.6E-4</v>
      </c>
      <c r="L2455" s="3">
        <v>2</v>
      </c>
      <c r="M2455" s="3">
        <v>2</v>
      </c>
      <c r="N2455" s="10">
        <f t="shared" si="266"/>
        <v>1</v>
      </c>
      <c r="O2455" s="35">
        <v>2</v>
      </c>
      <c r="P2455" s="17"/>
      <c r="Q2455" s="40">
        <v>1074.59422</v>
      </c>
      <c r="R2455" s="40">
        <v>537.80074999999999</v>
      </c>
      <c r="S2455" s="18">
        <f t="shared" si="267"/>
        <v>0.61361015201752311</v>
      </c>
      <c r="T2455" s="18">
        <f t="shared" si="268"/>
        <v>-0.60896159037672093</v>
      </c>
      <c r="U2455" s="18">
        <f t="shared" si="269"/>
        <v>-1.022683586766336</v>
      </c>
      <c r="V2455" s="30">
        <v>537.80020000000002</v>
      </c>
      <c r="W2455" s="3" t="s">
        <v>47</v>
      </c>
      <c r="X2455" s="3" t="s">
        <v>47</v>
      </c>
      <c r="Y2455" s="3" t="s">
        <v>47</v>
      </c>
      <c r="Z2455" s="3" t="s">
        <v>47</v>
      </c>
      <c r="AA2455" s="3" t="s">
        <v>47</v>
      </c>
      <c r="AB2455" s="12" t="s">
        <v>47</v>
      </c>
      <c r="AC2455" s="3" t="s">
        <v>47</v>
      </c>
      <c r="AD2455" s="3" t="s">
        <v>47</v>
      </c>
      <c r="AE2455" s="3" t="s">
        <v>47</v>
      </c>
      <c r="AF2455" s="3" t="s">
        <v>47</v>
      </c>
      <c r="AG2455" s="3" t="s">
        <v>47</v>
      </c>
      <c r="AH2455" s="3" t="s">
        <v>47</v>
      </c>
      <c r="AI2455" s="3" t="s">
        <v>47</v>
      </c>
      <c r="AJ2455" s="3" t="s">
        <v>47</v>
      </c>
      <c r="AK2455" s="3" t="s">
        <v>47</v>
      </c>
      <c r="AL2455" s="3" t="s">
        <v>47</v>
      </c>
      <c r="AU2455" s="3">
        <v>0</v>
      </c>
      <c r="AV2455" s="3">
        <v>16</v>
      </c>
      <c r="AW2455" s="3">
        <v>1</v>
      </c>
      <c r="AX2455" s="3">
        <v>16</v>
      </c>
      <c r="AY2455" s="3">
        <v>100</v>
      </c>
      <c r="AZ2455" s="6" t="str">
        <f t="shared" si="270"/>
        <v>1823.5</v>
      </c>
      <c r="BC2455" s="12" t="s">
        <v>5637</v>
      </c>
      <c r="BJ2455" s="12">
        <f t="shared" si="271"/>
        <v>0</v>
      </c>
      <c r="BK2455" s="12">
        <f t="shared" si="272"/>
        <v>0</v>
      </c>
      <c r="CQ2455" s="3" t="str">
        <f>CONCATENATE(baseURL!$A$1,baseURL!$B$1,baseURL!$C$1,".",C2455,".",L2455,".pkl&amp;seq=",BC2455)</f>
        <v>http://proteomics.broadinstitute.org/millscripts/viewfeed.pl?side=xl&amp;cycle=1&amp;fixedMods=iaaC&amp;file=msdataSM/iPRG2012_nd/cpick_in/iPRG2012_nd.1823.5.2.pkl&amp;seq=LLQAYPDVR</v>
      </c>
    </row>
    <row r="2456" spans="1:95" x14ac:dyDescent="0.2">
      <c r="A2456" s="3">
        <v>4242</v>
      </c>
      <c r="B2456" s="2" t="s">
        <v>5727</v>
      </c>
      <c r="C2456" s="2" t="s">
        <v>5714</v>
      </c>
      <c r="D2456" s="3">
        <v>6216</v>
      </c>
      <c r="E2456" s="3">
        <v>6213</v>
      </c>
      <c r="F2456" s="3">
        <v>38291</v>
      </c>
      <c r="G2456" s="3">
        <v>8035</v>
      </c>
      <c r="H2456" s="3">
        <v>26.856300000000001</v>
      </c>
      <c r="I2456" s="30">
        <v>561.33770000000004</v>
      </c>
      <c r="J2456" s="30">
        <v>561.33789579999996</v>
      </c>
      <c r="K2456" s="30">
        <v>-2.0000000000000001E-4</v>
      </c>
      <c r="L2456" s="3">
        <v>2</v>
      </c>
      <c r="M2456" s="3">
        <v>2</v>
      </c>
      <c r="N2456" s="10">
        <f t="shared" si="266"/>
        <v>1</v>
      </c>
      <c r="O2456" s="35">
        <v>2</v>
      </c>
      <c r="P2456" s="17"/>
      <c r="Q2456" s="40">
        <v>1121.6677199999999</v>
      </c>
      <c r="R2456" s="40">
        <v>561.33749999999998</v>
      </c>
      <c r="S2456" s="18">
        <f t="shared" si="267"/>
        <v>0.35629189224572161</v>
      </c>
      <c r="T2456" s="18">
        <f t="shared" si="268"/>
        <v>0.70510165449200857</v>
      </c>
      <c r="U2456" s="18">
        <f t="shared" si="269"/>
        <v>0.17814594602159656</v>
      </c>
      <c r="V2456" s="30">
        <v>561.33759999999995</v>
      </c>
      <c r="W2456" s="3" t="s">
        <v>47</v>
      </c>
      <c r="X2456" s="3" t="s">
        <v>47</v>
      </c>
      <c r="Y2456" s="3" t="s">
        <v>47</v>
      </c>
      <c r="Z2456" s="3" t="s">
        <v>47</v>
      </c>
      <c r="AA2456" s="3" t="s">
        <v>65</v>
      </c>
      <c r="AB2456" s="12" t="s">
        <v>47</v>
      </c>
      <c r="AC2456" s="3" t="s">
        <v>47</v>
      </c>
      <c r="AD2456" s="3" t="s">
        <v>47</v>
      </c>
      <c r="AE2456" s="3" t="s">
        <v>47</v>
      </c>
      <c r="AF2456" s="3" t="s">
        <v>47</v>
      </c>
      <c r="AG2456" s="3" t="s">
        <v>47</v>
      </c>
      <c r="AH2456" s="3" t="s">
        <v>47</v>
      </c>
      <c r="AI2456" s="3" t="s">
        <v>47</v>
      </c>
      <c r="AJ2456" s="3" t="s">
        <v>47</v>
      </c>
      <c r="AK2456" s="3" t="s">
        <v>47</v>
      </c>
      <c r="AL2456" s="3" t="s">
        <v>47</v>
      </c>
      <c r="AN2456" s="3" t="s">
        <v>47</v>
      </c>
      <c r="AU2456" s="3">
        <v>1</v>
      </c>
      <c r="AV2456" s="3">
        <v>16</v>
      </c>
      <c r="AW2456" s="3">
        <v>1</v>
      </c>
      <c r="AX2456" s="3">
        <v>16</v>
      </c>
      <c r="AY2456" s="3">
        <v>100</v>
      </c>
      <c r="AZ2456" s="6" t="str">
        <f t="shared" si="270"/>
        <v>1823.7</v>
      </c>
      <c r="BC2456" s="12" t="s">
        <v>5640</v>
      </c>
      <c r="BJ2456" s="12">
        <f t="shared" si="271"/>
        <v>0</v>
      </c>
      <c r="BK2456" s="12">
        <f t="shared" si="272"/>
        <v>0</v>
      </c>
      <c r="BW2456" s="3" t="s">
        <v>5641</v>
      </c>
      <c r="CQ2456" s="3" t="str">
        <f>CONCATENATE(baseURL!$A$1,baseURL!$B$1,baseURL!$C$1,".",C2456,".",L2456,".pkl&amp;seq=",BC2456)</f>
        <v>http://proteomics.broadinstitute.org/millscripts/viewfeed.pl?side=xl&amp;cycle=1&amp;fixedMods=iaaC&amp;file=msdataSM/iPRG2012_nd/cpick_in/iPRG2012_nd.1823.7.2.pkl&amp;seq=ALVEHLLQAK</v>
      </c>
    </row>
    <row r="2457" spans="1:95" x14ac:dyDescent="0.2">
      <c r="A2457" s="3">
        <v>6038</v>
      </c>
      <c r="B2457" s="2" t="s">
        <v>5728</v>
      </c>
      <c r="C2457" s="2" t="s">
        <v>5717</v>
      </c>
      <c r="D2457" s="3">
        <v>6217</v>
      </c>
      <c r="E2457" s="3">
        <v>6214</v>
      </c>
      <c r="F2457" s="3">
        <v>38292</v>
      </c>
      <c r="G2457" s="3">
        <v>8036</v>
      </c>
      <c r="H2457" s="3">
        <v>26.858799999999999</v>
      </c>
      <c r="I2457" s="30">
        <v>649.35626000000002</v>
      </c>
      <c r="J2457" s="30">
        <v>649.35927630000003</v>
      </c>
      <c r="K2457" s="30">
        <v>-3.0200000000000001E-3</v>
      </c>
      <c r="L2457" s="3">
        <v>2</v>
      </c>
      <c r="M2457" s="3">
        <v>2</v>
      </c>
      <c r="N2457" s="10">
        <f t="shared" si="266"/>
        <v>1</v>
      </c>
      <c r="O2457" s="35">
        <v>2</v>
      </c>
      <c r="P2457" s="17"/>
      <c r="Q2457" s="40">
        <v>1297.7110399999999</v>
      </c>
      <c r="R2457" s="40">
        <v>649.35915999999997</v>
      </c>
      <c r="S2457" s="18">
        <f t="shared" si="267"/>
        <v>-4.4659414675141589</v>
      </c>
      <c r="T2457" s="18">
        <f t="shared" si="268"/>
        <v>0.17909965273886325</v>
      </c>
      <c r="U2457" s="18">
        <f t="shared" si="269"/>
        <v>6.1599192675893796E-2</v>
      </c>
      <c r="V2457" s="30">
        <v>649.35919999999999</v>
      </c>
      <c r="W2457" s="3" t="s">
        <v>47</v>
      </c>
      <c r="X2457" s="3" t="s">
        <v>47</v>
      </c>
      <c r="Y2457" s="3" t="s">
        <v>47</v>
      </c>
      <c r="Z2457" s="3" t="s">
        <v>47</v>
      </c>
      <c r="AA2457" s="3" t="s">
        <v>48</v>
      </c>
      <c r="AB2457" s="12" t="s">
        <v>47</v>
      </c>
      <c r="AC2457" s="3" t="s">
        <v>47</v>
      </c>
      <c r="AD2457" s="3" t="s">
        <v>47</v>
      </c>
      <c r="AE2457" s="3" t="s">
        <v>47</v>
      </c>
      <c r="AF2457" s="3" t="s">
        <v>47</v>
      </c>
      <c r="AG2457" s="3" t="s">
        <v>48</v>
      </c>
      <c r="AH2457" s="3" t="s">
        <v>47</v>
      </c>
      <c r="AI2457" s="3" t="s">
        <v>47</v>
      </c>
      <c r="AK2457" s="3" t="s">
        <v>52</v>
      </c>
      <c r="AL2457" s="3" t="s">
        <v>47</v>
      </c>
      <c r="AU2457" s="3">
        <v>0</v>
      </c>
      <c r="AV2457" s="3">
        <v>12</v>
      </c>
      <c r="AW2457" s="3">
        <v>1</v>
      </c>
      <c r="AX2457" s="3">
        <v>12</v>
      </c>
      <c r="AY2457" s="3">
        <v>100</v>
      </c>
      <c r="AZ2457" s="6" t="str">
        <f t="shared" si="270"/>
        <v>1823.8</v>
      </c>
      <c r="BC2457" s="12" t="s">
        <v>5069</v>
      </c>
      <c r="BJ2457" s="12">
        <f t="shared" si="271"/>
        <v>0</v>
      </c>
      <c r="BK2457" s="12">
        <f t="shared" si="272"/>
        <v>0</v>
      </c>
      <c r="CQ2457" s="3" t="str">
        <f>CONCATENATE(baseURL!$A$1,baseURL!$B$1,baseURL!$C$1,".",C2457,".",L2457,".pkl&amp;seq=",BC2457)</f>
        <v>http://proteomics.broadinstitute.org/millscripts/viewfeed.pl?side=xl&amp;cycle=1&amp;fixedMods=iaaC&amp;file=msdataSM/iPRG2012_nd/cpick_in/iPRG2012_nd.1823.8.2.pkl&amp;seq=AVGGEVGASAALAPK</v>
      </c>
    </row>
    <row r="2458" spans="1:95" x14ac:dyDescent="0.2">
      <c r="A2458" s="3">
        <v>4254</v>
      </c>
      <c r="B2458" s="2" t="s">
        <v>5729</v>
      </c>
      <c r="C2458" s="2" t="s">
        <v>5730</v>
      </c>
      <c r="D2458" s="3">
        <v>6231</v>
      </c>
      <c r="E2458" s="3">
        <v>6227</v>
      </c>
      <c r="F2458" s="3">
        <v>38319</v>
      </c>
      <c r="G2458" s="3">
        <v>8050</v>
      </c>
      <c r="H2458" s="3">
        <v>26.882899999999999</v>
      </c>
      <c r="I2458" s="30">
        <v>667.32849999999996</v>
      </c>
      <c r="J2458" s="30">
        <v>667.32836329999998</v>
      </c>
      <c r="K2458" s="30">
        <v>1.3999999999999999E-4</v>
      </c>
      <c r="L2458" s="3">
        <v>2</v>
      </c>
      <c r="M2458" s="3">
        <v>2</v>
      </c>
      <c r="N2458" s="10">
        <f t="shared" si="266"/>
        <v>1</v>
      </c>
      <c r="O2458" s="35">
        <v>2</v>
      </c>
      <c r="P2458" s="17"/>
      <c r="Q2458" s="40">
        <v>1333.6481699999999</v>
      </c>
      <c r="R2458" s="40">
        <v>667.32772</v>
      </c>
      <c r="S2458" s="18">
        <f t="shared" si="267"/>
        <v>1.1688410005856875</v>
      </c>
      <c r="T2458" s="18">
        <f t="shared" si="268"/>
        <v>0.963994122676049</v>
      </c>
      <c r="U2458" s="18">
        <f t="shared" si="269"/>
        <v>0.71928676968292538</v>
      </c>
      <c r="V2458" s="30">
        <v>667.32820000000004</v>
      </c>
      <c r="W2458" s="3" t="s">
        <v>47</v>
      </c>
      <c r="X2458" s="3" t="s">
        <v>47</v>
      </c>
      <c r="Y2458" s="3" t="s">
        <v>47</v>
      </c>
      <c r="Z2458" s="3" t="s">
        <v>47</v>
      </c>
      <c r="AA2458" s="3" t="s">
        <v>65</v>
      </c>
      <c r="AB2458" s="12" t="s">
        <v>47</v>
      </c>
      <c r="AC2458" s="3" t="s">
        <v>47</v>
      </c>
      <c r="AD2458" s="3" t="s">
        <v>47</v>
      </c>
      <c r="AE2458" s="3" t="s">
        <v>47</v>
      </c>
      <c r="AF2458" s="3" t="s">
        <v>47</v>
      </c>
      <c r="AG2458" s="3" t="s">
        <v>47</v>
      </c>
      <c r="AH2458" s="3" t="s">
        <v>47</v>
      </c>
      <c r="AI2458" s="3" t="s">
        <v>47</v>
      </c>
      <c r="AJ2458" s="3" t="s">
        <v>47</v>
      </c>
      <c r="AK2458" s="3" t="s">
        <v>47</v>
      </c>
      <c r="AL2458" s="3" t="s">
        <v>47</v>
      </c>
      <c r="AU2458" s="3">
        <v>1</v>
      </c>
      <c r="AV2458" s="3">
        <v>15</v>
      </c>
      <c r="AW2458" s="3">
        <v>1</v>
      </c>
      <c r="AX2458" s="3">
        <v>15</v>
      </c>
      <c r="AY2458" s="3">
        <v>100</v>
      </c>
      <c r="AZ2458" s="6" t="str">
        <f t="shared" si="270"/>
        <v>1824.14</v>
      </c>
      <c r="BC2458" s="12" t="s">
        <v>5731</v>
      </c>
      <c r="BJ2458" s="12">
        <f t="shared" si="271"/>
        <v>0</v>
      </c>
      <c r="BK2458" s="12">
        <f t="shared" si="272"/>
        <v>0</v>
      </c>
      <c r="BW2458" s="3" t="s">
        <v>5732</v>
      </c>
      <c r="CQ2458" s="3" t="str">
        <f>CONCATENATE(baseURL!$A$1,baseURL!$B$1,baseURL!$C$1,".",C2458,".",L2458,".pkl&amp;seq=",BC2458)</f>
        <v>http://proteomics.broadinstitute.org/millscripts/viewfeed.pl?side=xl&amp;cycle=1&amp;fixedMods=iaaC&amp;file=msdataSM/iPRG2012_nd/cpick_in/iPRG2012_nd.1824.14.2.pkl&amp;seq=SVDELLTEGNEK</v>
      </c>
    </row>
    <row r="2459" spans="1:95" x14ac:dyDescent="0.2">
      <c r="A2459" s="3">
        <v>3487</v>
      </c>
      <c r="B2459" s="2" t="s">
        <v>5733</v>
      </c>
      <c r="C2459" s="2" t="s">
        <v>5723</v>
      </c>
      <c r="D2459" s="3">
        <v>6222</v>
      </c>
      <c r="E2459" s="3">
        <v>6218</v>
      </c>
      <c r="F2459" s="3">
        <v>38310</v>
      </c>
      <c r="G2459" s="3">
        <v>8041</v>
      </c>
      <c r="H2459" s="3">
        <v>26.8704</v>
      </c>
      <c r="I2459" s="30">
        <v>480.57107000000002</v>
      </c>
      <c r="J2459" s="30">
        <v>481.27152560000002</v>
      </c>
      <c r="K2459" s="30">
        <v>-0.70045999999999997</v>
      </c>
      <c r="L2459" s="3">
        <v>0</v>
      </c>
      <c r="M2459" s="3">
        <v>2</v>
      </c>
      <c r="N2459" s="10">
        <f t="shared" si="266"/>
        <v>1</v>
      </c>
      <c r="O2459" s="35">
        <v>2</v>
      </c>
      <c r="P2459" s="17"/>
      <c r="Q2459" s="40">
        <v>961.53530999999998</v>
      </c>
      <c r="R2459" s="40">
        <v>481.27129000000002</v>
      </c>
      <c r="S2459" s="18">
        <f t="shared" si="267"/>
        <v>-1454.9382324468213</v>
      </c>
      <c r="T2459" s="18">
        <f t="shared" si="268"/>
        <v>0.48953678495207709</v>
      </c>
      <c r="U2459" s="18">
        <f t="shared" si="269"/>
        <v>-0.39478772987245275</v>
      </c>
      <c r="V2459" s="30">
        <v>481.27109999999999</v>
      </c>
      <c r="W2459" s="3" t="s">
        <v>47</v>
      </c>
      <c r="X2459" s="3" t="s">
        <v>47</v>
      </c>
      <c r="Y2459" s="3" t="s">
        <v>47</v>
      </c>
      <c r="Z2459" s="3" t="s">
        <v>47</v>
      </c>
      <c r="AA2459" s="3" t="s">
        <v>47</v>
      </c>
      <c r="AB2459" s="12" t="s">
        <v>47</v>
      </c>
      <c r="AC2459" s="3" t="s">
        <v>47</v>
      </c>
      <c r="AE2459" s="3" t="s">
        <v>47</v>
      </c>
      <c r="AF2459" s="3" t="s">
        <v>47</v>
      </c>
      <c r="AG2459" s="3" t="s">
        <v>52</v>
      </c>
      <c r="AH2459" s="3" t="s">
        <v>47</v>
      </c>
      <c r="AI2459" s="3" t="s">
        <v>47</v>
      </c>
      <c r="AK2459" s="3" t="s">
        <v>47</v>
      </c>
      <c r="AL2459" s="3" t="s">
        <v>47</v>
      </c>
      <c r="AM2459" s="3" t="s">
        <v>47</v>
      </c>
      <c r="AO2459" s="3" t="s">
        <v>52</v>
      </c>
      <c r="AU2459" s="3">
        <v>0</v>
      </c>
      <c r="AV2459" s="3">
        <v>14</v>
      </c>
      <c r="AW2459" s="3">
        <v>1</v>
      </c>
      <c r="AX2459" s="3">
        <v>14</v>
      </c>
      <c r="AY2459" s="3">
        <v>100</v>
      </c>
      <c r="AZ2459" s="6" t="str">
        <f t="shared" si="270"/>
        <v>1824.5</v>
      </c>
      <c r="BC2459" s="12" t="s">
        <v>5673</v>
      </c>
      <c r="BJ2459" s="12">
        <f t="shared" si="271"/>
        <v>0</v>
      </c>
      <c r="BK2459" s="12">
        <f t="shared" si="272"/>
        <v>0</v>
      </c>
      <c r="CQ2459" s="3" t="str">
        <f>CONCATENATE(baseURL!$A$1,baseURL!$B$1,baseURL!$C$1,".",C2459,".",L2459,".pkl&amp;seq=",BC2459)</f>
        <v>http://proteomics.broadinstitute.org/millscripts/viewfeed.pl?side=xl&amp;cycle=1&amp;fixedMods=iaaC&amp;file=msdataSM/iPRG2012_nd/cpick_in/iPRG2012_nd.1824.5.0.pkl&amp;seq=LYNDLVPK</v>
      </c>
    </row>
    <row r="2460" spans="1:95" x14ac:dyDescent="0.2">
      <c r="A2460" s="3">
        <v>3550</v>
      </c>
      <c r="B2460" s="2" t="s">
        <v>5734</v>
      </c>
      <c r="C2460" s="2" t="s">
        <v>5727</v>
      </c>
      <c r="D2460" s="3">
        <v>6225</v>
      </c>
      <c r="E2460" s="3">
        <v>6221</v>
      </c>
      <c r="F2460" s="3">
        <v>38313</v>
      </c>
      <c r="G2460" s="3">
        <v>8044</v>
      </c>
      <c r="H2460" s="3">
        <v>26.872900000000001</v>
      </c>
      <c r="I2460" s="30">
        <v>513.25742000000002</v>
      </c>
      <c r="J2460" s="30">
        <v>513.25555829999996</v>
      </c>
      <c r="K2460" s="30">
        <v>1.8600000000000001E-3</v>
      </c>
      <c r="L2460" s="3">
        <v>3</v>
      </c>
      <c r="M2460" s="3">
        <v>3</v>
      </c>
      <c r="N2460" s="10">
        <f t="shared" si="266"/>
        <v>1</v>
      </c>
      <c r="O2460" s="35">
        <v>3</v>
      </c>
      <c r="P2460" s="17"/>
      <c r="Q2460" s="40">
        <v>1537.74928</v>
      </c>
      <c r="R2460" s="40">
        <v>513.25460999999996</v>
      </c>
      <c r="S2460" s="18">
        <f t="shared" si="267"/>
        <v>5.4748655839013374</v>
      </c>
      <c r="T2460" s="18">
        <f t="shared" si="268"/>
        <v>1.8476210082254596</v>
      </c>
      <c r="U2460" s="18">
        <f t="shared" si="269"/>
        <v>1.1495269374946717</v>
      </c>
      <c r="V2460" s="30">
        <v>513.25519999999995</v>
      </c>
      <c r="W2460" s="3" t="s">
        <v>47</v>
      </c>
      <c r="X2460" s="3" t="s">
        <v>47</v>
      </c>
      <c r="Y2460" s="3" t="s">
        <v>47</v>
      </c>
      <c r="Z2460" s="3" t="s">
        <v>47</v>
      </c>
      <c r="AA2460" s="3" t="s">
        <v>48</v>
      </c>
      <c r="AB2460" s="12" t="s">
        <v>47</v>
      </c>
      <c r="AC2460" s="3" t="s">
        <v>47</v>
      </c>
      <c r="AD2460" s="3" t="s">
        <v>48</v>
      </c>
      <c r="AE2460" s="3" t="s">
        <v>47</v>
      </c>
      <c r="AF2460" s="3" t="s">
        <v>47</v>
      </c>
      <c r="AH2460" s="3" t="s">
        <v>47</v>
      </c>
      <c r="AI2460" s="3" t="s">
        <v>47</v>
      </c>
      <c r="AK2460" s="3" t="s">
        <v>47</v>
      </c>
      <c r="AL2460" s="3" t="s">
        <v>48</v>
      </c>
      <c r="AM2460" s="3" t="s">
        <v>47</v>
      </c>
      <c r="AN2460" s="3" t="s">
        <v>48</v>
      </c>
      <c r="AU2460" s="3">
        <v>0</v>
      </c>
      <c r="AV2460" s="3">
        <v>12</v>
      </c>
      <c r="AW2460" s="3">
        <v>1</v>
      </c>
      <c r="AX2460" s="3">
        <v>12</v>
      </c>
      <c r="AY2460" s="3">
        <v>100</v>
      </c>
      <c r="AZ2460" s="6" t="str">
        <f t="shared" si="270"/>
        <v>1824.8</v>
      </c>
      <c r="BC2460" s="12" t="s">
        <v>5735</v>
      </c>
      <c r="BJ2460" s="12">
        <f t="shared" si="271"/>
        <v>0</v>
      </c>
      <c r="BK2460" s="12">
        <f t="shared" si="272"/>
        <v>0</v>
      </c>
      <c r="CQ2460" s="3" t="str">
        <f>CONCATENATE(baseURL!$A$1,baseURL!$B$1,baseURL!$C$1,".",C2460,".",L2460,".pkl&amp;seq=",BC2460)</f>
        <v>http://proteomics.broadinstitute.org/millscripts/viewfeed.pl?side=xl&amp;cycle=1&amp;fixedMods=iaaC&amp;file=msdataSM/iPRG2012_nd/cpick_in/iPRG2012_nd.1824.8.3.pkl&amp;seq=FKTETGLDLENDR</v>
      </c>
    </row>
    <row r="2461" spans="1:95" x14ac:dyDescent="0.2">
      <c r="A2461" s="3">
        <v>4457</v>
      </c>
      <c r="B2461" s="2" t="s">
        <v>5736</v>
      </c>
      <c r="C2461" s="2" t="s">
        <v>5737</v>
      </c>
      <c r="D2461" s="3">
        <v>6232</v>
      </c>
      <c r="E2461" s="3">
        <v>6228</v>
      </c>
      <c r="F2461" s="3">
        <v>38327</v>
      </c>
      <c r="G2461" s="3">
        <v>8052</v>
      </c>
      <c r="H2461" s="3">
        <v>26.892900000000001</v>
      </c>
      <c r="I2461" s="30">
        <v>415.91289</v>
      </c>
      <c r="J2461" s="30">
        <v>415.91363949999999</v>
      </c>
      <c r="K2461" s="30">
        <v>-7.5000000000000002E-4</v>
      </c>
      <c r="L2461" s="3">
        <v>3</v>
      </c>
      <c r="M2461" s="3">
        <v>3</v>
      </c>
      <c r="N2461" s="10">
        <f t="shared" si="266"/>
        <v>1</v>
      </c>
      <c r="O2461" s="35">
        <v>3</v>
      </c>
      <c r="P2461" s="17"/>
      <c r="Q2461" s="40">
        <v>1245.72486</v>
      </c>
      <c r="R2461" s="40">
        <v>415.91314</v>
      </c>
      <c r="S2461" s="18">
        <f t="shared" si="267"/>
        <v>-0.60108704426623383</v>
      </c>
      <c r="T2461" s="18">
        <f t="shared" si="268"/>
        <v>1.200971914446942</v>
      </c>
      <c r="U2461" s="18">
        <f t="shared" si="269"/>
        <v>0.1442608906730978</v>
      </c>
      <c r="V2461" s="30">
        <v>415.91320000000002</v>
      </c>
      <c r="W2461" s="3" t="s">
        <v>47</v>
      </c>
      <c r="X2461" s="3" t="s">
        <v>47</v>
      </c>
      <c r="Y2461" s="3" t="s">
        <v>47</v>
      </c>
      <c r="Z2461" s="3" t="s">
        <v>47</v>
      </c>
      <c r="AA2461" s="3" t="s">
        <v>47</v>
      </c>
      <c r="AB2461" s="12" t="s">
        <v>47</v>
      </c>
      <c r="AC2461" s="3" t="s">
        <v>47</v>
      </c>
      <c r="AD2461" s="3" t="s">
        <v>47</v>
      </c>
      <c r="AE2461" s="3" t="s">
        <v>47</v>
      </c>
      <c r="AF2461" s="3" t="s">
        <v>47</v>
      </c>
      <c r="AG2461" s="3" t="s">
        <v>47</v>
      </c>
      <c r="AH2461" s="3" t="s">
        <v>47</v>
      </c>
      <c r="AI2461" s="3" t="s">
        <v>48</v>
      </c>
      <c r="AK2461" s="3" t="s">
        <v>47</v>
      </c>
      <c r="AL2461" s="3" t="s">
        <v>47</v>
      </c>
      <c r="AM2461" s="3" t="s">
        <v>47</v>
      </c>
      <c r="AN2461" s="3" t="s">
        <v>47</v>
      </c>
      <c r="AU2461" s="3">
        <v>0</v>
      </c>
      <c r="AV2461" s="3">
        <v>16</v>
      </c>
      <c r="AW2461" s="3">
        <v>1</v>
      </c>
      <c r="AX2461" s="3">
        <v>16</v>
      </c>
      <c r="AY2461" s="3">
        <v>100</v>
      </c>
      <c r="AZ2461" s="6" t="str">
        <f t="shared" si="270"/>
        <v>1825.1</v>
      </c>
      <c r="BC2461" s="12" t="s">
        <v>5738</v>
      </c>
      <c r="BJ2461" s="12">
        <f t="shared" si="271"/>
        <v>0</v>
      </c>
      <c r="BK2461" s="12">
        <f t="shared" si="272"/>
        <v>0</v>
      </c>
      <c r="CQ2461" s="3" t="str">
        <f>CONCATENATE(baseURL!$A$1,baseURL!$B$1,baseURL!$C$1,".",C2461,".",L2461,".pkl&amp;seq=",BC2461)</f>
        <v>http://proteomics.broadinstitute.org/millscripts/viewfeed.pl?side=xl&amp;cycle=1&amp;fixedMods=iaaC&amp;file=msdataSM/iPRG2012_nd/cpick_in/iPRG2012_nd.1825.1.3.pkl&amp;seq=LRVMWGKVTR</v>
      </c>
    </row>
    <row r="2462" spans="1:95" x14ac:dyDescent="0.2">
      <c r="A2462" s="3">
        <v>4793</v>
      </c>
      <c r="B2462" s="2" t="s">
        <v>5739</v>
      </c>
      <c r="C2462" s="2" t="s">
        <v>5740</v>
      </c>
      <c r="D2462" s="3">
        <v>6236</v>
      </c>
      <c r="E2462" s="3">
        <v>6232</v>
      </c>
      <c r="F2462" s="3">
        <v>38331</v>
      </c>
      <c r="G2462" s="3">
        <v>8056</v>
      </c>
      <c r="H2462" s="3">
        <v>26.903700000000001</v>
      </c>
      <c r="I2462" s="30">
        <v>478.28235000000001</v>
      </c>
      <c r="J2462" s="30">
        <v>478.28234900000001</v>
      </c>
      <c r="K2462" s="30">
        <v>0</v>
      </c>
      <c r="L2462" s="3">
        <v>2</v>
      </c>
      <c r="M2462" s="3">
        <v>0</v>
      </c>
      <c r="N2462" s="10">
        <f t="shared" si="266"/>
        <v>1</v>
      </c>
      <c r="O2462" s="35">
        <v>2</v>
      </c>
      <c r="P2462" s="17"/>
      <c r="Q2462" s="40">
        <v>955.55710999999997</v>
      </c>
      <c r="R2462" s="40">
        <v>478.28219000000001</v>
      </c>
      <c r="S2462" s="18">
        <f t="shared" si="267"/>
        <v>0.33453054146536954</v>
      </c>
      <c r="T2462" s="18">
        <f t="shared" si="268"/>
        <v>0.33243972558641066</v>
      </c>
      <c r="U2462" s="18">
        <f t="shared" si="269"/>
        <v>-0.18817342958169844</v>
      </c>
      <c r="V2462" s="30">
        <v>478.28210000000001</v>
      </c>
      <c r="W2462" s="3" t="s">
        <v>47</v>
      </c>
      <c r="X2462" s="3" t="s">
        <v>47</v>
      </c>
      <c r="Y2462" s="3" t="s">
        <v>47</v>
      </c>
      <c r="Z2462" s="3" t="s">
        <v>47</v>
      </c>
      <c r="AA2462" s="3" t="s">
        <v>47</v>
      </c>
      <c r="AB2462" s="12" t="s">
        <v>47</v>
      </c>
      <c r="AC2462" s="3" t="s">
        <v>47</v>
      </c>
      <c r="AD2462" s="3" t="s">
        <v>47</v>
      </c>
      <c r="AE2462" s="3" t="s">
        <v>47</v>
      </c>
      <c r="AF2462" s="3" t="s">
        <v>47</v>
      </c>
      <c r="AG2462" s="3" t="s">
        <v>47</v>
      </c>
      <c r="AH2462" s="3" t="s">
        <v>47</v>
      </c>
      <c r="AI2462" s="3" t="s">
        <v>47</v>
      </c>
      <c r="AJ2462" s="3" t="s">
        <v>47</v>
      </c>
      <c r="AK2462" s="3" t="s">
        <v>48</v>
      </c>
      <c r="AL2462" s="3" t="s">
        <v>47</v>
      </c>
      <c r="AM2462" s="3" t="s">
        <v>47</v>
      </c>
      <c r="AN2462" s="3" t="s">
        <v>47</v>
      </c>
      <c r="AU2462" s="3">
        <v>0</v>
      </c>
      <c r="AV2462" s="3">
        <v>17</v>
      </c>
      <c r="AW2462" s="3">
        <v>1</v>
      </c>
      <c r="AX2462" s="3">
        <v>17</v>
      </c>
      <c r="AY2462" s="3">
        <v>100</v>
      </c>
      <c r="AZ2462" s="6" t="str">
        <f t="shared" si="270"/>
        <v>1825.5</v>
      </c>
      <c r="BC2462" s="12" t="s">
        <v>5741</v>
      </c>
      <c r="BJ2462" s="12">
        <f t="shared" si="271"/>
        <v>0</v>
      </c>
      <c r="BK2462" s="12">
        <f t="shared" si="272"/>
        <v>0</v>
      </c>
      <c r="CQ2462" s="3" t="str">
        <f>CONCATENATE(baseURL!$A$1,baseURL!$B$1,baseURL!$C$1,".",C2462,".",L2462,".pkl&amp;seq=",BC2462)</f>
        <v>http://proteomics.broadinstitute.org/millscripts/viewfeed.pl?side=xl&amp;cycle=1&amp;fixedMods=iaaC&amp;file=msdataSM/iPRG2012_nd/cpick_in/iPRG2012_nd.1825.5.2.pkl&amp;seq=TPVLQELR</v>
      </c>
    </row>
    <row r="2463" spans="1:95" x14ac:dyDescent="0.2">
      <c r="A2463" s="3">
        <v>7381</v>
      </c>
      <c r="B2463" s="2" t="s">
        <v>5742</v>
      </c>
      <c r="C2463" s="2" t="s">
        <v>5743</v>
      </c>
      <c r="D2463" s="3">
        <v>6247</v>
      </c>
      <c r="E2463" s="3">
        <v>6243</v>
      </c>
      <c r="F2463" s="3">
        <v>38357</v>
      </c>
      <c r="G2463" s="3">
        <v>8068</v>
      </c>
      <c r="H2463" s="3">
        <v>26.927900000000001</v>
      </c>
      <c r="I2463" s="30">
        <v>602.30277999999998</v>
      </c>
      <c r="J2463" s="30">
        <v>602.30319069999996</v>
      </c>
      <c r="K2463" s="30">
        <v>-4.0999999999999999E-4</v>
      </c>
      <c r="L2463" s="3">
        <v>4</v>
      </c>
      <c r="M2463" s="3">
        <v>4</v>
      </c>
      <c r="N2463" s="10">
        <f t="shared" si="266"/>
        <v>1</v>
      </c>
      <c r="O2463" s="35">
        <v>4</v>
      </c>
      <c r="P2463" s="17"/>
      <c r="Q2463" s="40">
        <v>2406.1870600000002</v>
      </c>
      <c r="R2463" s="40">
        <v>602.30222000000003</v>
      </c>
      <c r="S2463" s="18">
        <f t="shared" si="267"/>
        <v>0.92976579091868183</v>
      </c>
      <c r="T2463" s="18">
        <f t="shared" si="268"/>
        <v>1.6116493808129628</v>
      </c>
      <c r="U2463" s="18">
        <f t="shared" si="269"/>
        <v>1.6270901341076933</v>
      </c>
      <c r="V2463" s="30">
        <v>602.30319999999995</v>
      </c>
      <c r="W2463" s="3" t="s">
        <v>47</v>
      </c>
      <c r="X2463" s="3" t="s">
        <v>47</v>
      </c>
      <c r="Y2463" s="3" t="s">
        <v>47</v>
      </c>
      <c r="Z2463" s="3" t="s">
        <v>47</v>
      </c>
      <c r="AA2463" s="3" t="s">
        <v>47</v>
      </c>
      <c r="AB2463" s="12" t="s">
        <v>47</v>
      </c>
      <c r="AC2463" s="3" t="s">
        <v>47</v>
      </c>
      <c r="AL2463" s="3" t="s">
        <v>48</v>
      </c>
      <c r="AM2463" s="3" t="s">
        <v>48</v>
      </c>
      <c r="AO2463" s="3" t="s">
        <v>47</v>
      </c>
      <c r="AP2463" s="3" t="s">
        <v>48</v>
      </c>
      <c r="AU2463" s="3">
        <v>0</v>
      </c>
      <c r="AV2463" s="3">
        <v>8</v>
      </c>
      <c r="AW2463" s="3">
        <v>1</v>
      </c>
      <c r="AX2463" s="3">
        <v>8</v>
      </c>
      <c r="AY2463" s="3">
        <v>100</v>
      </c>
      <c r="AZ2463" s="6" t="str">
        <f t="shared" si="270"/>
        <v>1826.10</v>
      </c>
      <c r="BC2463" s="12" t="s">
        <v>5744</v>
      </c>
      <c r="BJ2463" s="12">
        <f t="shared" si="271"/>
        <v>1</v>
      </c>
      <c r="BK2463" s="12">
        <f t="shared" si="272"/>
        <v>0</v>
      </c>
      <c r="CQ2463" s="3" t="str">
        <f>CONCATENATE(baseURL!$A$1,baseURL!$B$1,baseURL!$C$1,".",C2463,".",L2463,".pkl&amp;seq=",BC2463)</f>
        <v>http://proteomics.broadinstitute.org/millscripts/viewfeed.pl?side=xl&amp;cycle=1&amp;fixedMods=iaaC&amp;file=msdataSM/iPRG2012_nd/cpick_in/iPRG2012_nd.1826.10.4.pkl&amp;seq=HGEVCPAGWKPGSDTLKPDVQK</v>
      </c>
    </row>
    <row r="2464" spans="1:95" x14ac:dyDescent="0.2">
      <c r="A2464" s="3">
        <v>4450</v>
      </c>
      <c r="B2464" s="2" t="s">
        <v>5745</v>
      </c>
      <c r="C2464" s="2" t="s">
        <v>5746</v>
      </c>
      <c r="D2464" s="3">
        <v>6249</v>
      </c>
      <c r="E2464" s="3">
        <v>6245</v>
      </c>
      <c r="F2464" s="3">
        <v>38359</v>
      </c>
      <c r="G2464" s="3">
        <v>8070</v>
      </c>
      <c r="H2464" s="3">
        <v>26.9312</v>
      </c>
      <c r="I2464" s="30">
        <v>723.87860000000001</v>
      </c>
      <c r="J2464" s="30">
        <v>723.87885979999999</v>
      </c>
      <c r="K2464" s="30">
        <v>-2.5999999999999998E-4</v>
      </c>
      <c r="L2464" s="3">
        <v>2</v>
      </c>
      <c r="M2464" s="3">
        <v>2</v>
      </c>
      <c r="N2464" s="10">
        <f t="shared" si="266"/>
        <v>1</v>
      </c>
      <c r="O2464" s="35">
        <v>2</v>
      </c>
      <c r="P2464" s="17"/>
      <c r="Q2464" s="40">
        <v>1446.7508600000001</v>
      </c>
      <c r="R2464" s="40">
        <v>723.87906999999996</v>
      </c>
      <c r="S2464" s="18">
        <f t="shared" si="267"/>
        <v>-0.649279720092242</v>
      </c>
      <c r="T2464" s="18">
        <f t="shared" si="268"/>
        <v>-0.29037999395329683</v>
      </c>
      <c r="U2464" s="18">
        <f t="shared" si="269"/>
        <v>-0.51113509881606956</v>
      </c>
      <c r="V2464" s="30">
        <v>723.87869999999998</v>
      </c>
      <c r="W2464" s="3" t="s">
        <v>47</v>
      </c>
      <c r="X2464" s="3" t="s">
        <v>47</v>
      </c>
      <c r="Y2464" s="3" t="s">
        <v>47</v>
      </c>
      <c r="Z2464" s="3" t="s">
        <v>47</v>
      </c>
      <c r="AA2464" s="3" t="s">
        <v>48</v>
      </c>
      <c r="AB2464" s="12" t="s">
        <v>47</v>
      </c>
      <c r="AC2464" s="3" t="s">
        <v>47</v>
      </c>
      <c r="AD2464" s="3" t="s">
        <v>47</v>
      </c>
      <c r="AE2464" s="3" t="s">
        <v>47</v>
      </c>
      <c r="AF2464" s="3" t="s">
        <v>47</v>
      </c>
      <c r="AG2464" s="3" t="s">
        <v>48</v>
      </c>
      <c r="AH2464" s="3" t="s">
        <v>47</v>
      </c>
      <c r="AI2464" s="3" t="s">
        <v>47</v>
      </c>
      <c r="AK2464" s="3" t="s">
        <v>48</v>
      </c>
      <c r="AL2464" s="3" t="s">
        <v>47</v>
      </c>
      <c r="AM2464" s="3" t="s">
        <v>47</v>
      </c>
      <c r="AN2464" s="3" t="s">
        <v>47</v>
      </c>
      <c r="AU2464" s="3">
        <v>0</v>
      </c>
      <c r="AV2464" s="3">
        <v>14</v>
      </c>
      <c r="AW2464" s="3">
        <v>1</v>
      </c>
      <c r="AX2464" s="3">
        <v>14</v>
      </c>
      <c r="AY2464" s="3">
        <v>100</v>
      </c>
      <c r="AZ2464" s="6" t="str">
        <f t="shared" si="270"/>
        <v>1826.12</v>
      </c>
      <c r="BC2464" s="12" t="s">
        <v>5747</v>
      </c>
      <c r="BJ2464" s="12">
        <f t="shared" si="271"/>
        <v>0</v>
      </c>
      <c r="BK2464" s="12">
        <f t="shared" si="272"/>
        <v>0</v>
      </c>
      <c r="CQ2464" s="3" t="str">
        <f>CONCATENATE(baseURL!$A$1,baseURL!$B$1,baseURL!$C$1,".",C2464,".",L2464,".pkl&amp;seq=",BC2464)</f>
        <v>http://proteomics.broadinstitute.org/millscripts/viewfeed.pl?side=xl&amp;cycle=1&amp;fixedMods=iaaC&amp;file=msdataSM/iPRG2012_nd/cpick_in/iPRG2012_nd.1826.12.2.pkl&amp;seq=VLEQPLTSETAMK</v>
      </c>
    </row>
    <row r="2465" spans="1:95" x14ac:dyDescent="0.2">
      <c r="A2465" s="3">
        <v>5362</v>
      </c>
      <c r="B2465" s="2" t="s">
        <v>5748</v>
      </c>
      <c r="C2465" s="2" t="s">
        <v>5749</v>
      </c>
      <c r="D2465" s="3">
        <v>6240</v>
      </c>
      <c r="E2465" s="3">
        <v>6236</v>
      </c>
      <c r="F2465" s="3">
        <v>38350</v>
      </c>
      <c r="G2465" s="3">
        <v>8061</v>
      </c>
      <c r="H2465" s="3">
        <v>26.917100000000001</v>
      </c>
      <c r="I2465" s="30">
        <v>490.77231</v>
      </c>
      <c r="J2465" s="30">
        <v>490.77365989999998</v>
      </c>
      <c r="K2465" s="30">
        <v>-1.3500000000000001E-3</v>
      </c>
      <c r="L2465" s="3">
        <v>2</v>
      </c>
      <c r="M2465" s="3">
        <v>2</v>
      </c>
      <c r="N2465" s="10">
        <f t="shared" si="266"/>
        <v>1</v>
      </c>
      <c r="O2465" s="35">
        <v>2</v>
      </c>
      <c r="P2465" s="17"/>
      <c r="Q2465" s="40">
        <v>980.54111999999998</v>
      </c>
      <c r="R2465" s="40">
        <v>490.77420000000001</v>
      </c>
      <c r="S2465" s="18">
        <f t="shared" si="267"/>
        <v>-3.8510581852164516</v>
      </c>
      <c r="T2465" s="18">
        <f t="shared" si="268"/>
        <v>-1.1005060983714261</v>
      </c>
      <c r="U2465" s="18">
        <f t="shared" si="269"/>
        <v>-1.2225581540755768</v>
      </c>
      <c r="V2465" s="30">
        <v>490.77359999999999</v>
      </c>
      <c r="W2465" s="3" t="s">
        <v>47</v>
      </c>
      <c r="X2465" s="3" t="s">
        <v>47</v>
      </c>
      <c r="Y2465" s="3" t="s">
        <v>47</v>
      </c>
      <c r="Z2465" s="3" t="s">
        <v>47</v>
      </c>
      <c r="AA2465" s="3" t="s">
        <v>47</v>
      </c>
      <c r="AB2465" s="12" t="s">
        <v>47</v>
      </c>
      <c r="AC2465" s="3" t="s">
        <v>47</v>
      </c>
      <c r="AD2465" s="3" t="s">
        <v>47</v>
      </c>
      <c r="AE2465" s="3" t="s">
        <v>47</v>
      </c>
      <c r="AF2465" s="3" t="s">
        <v>48</v>
      </c>
      <c r="AH2465" s="3" t="s">
        <v>47</v>
      </c>
      <c r="AI2465" s="3" t="s">
        <v>48</v>
      </c>
      <c r="AJ2465" s="3" t="s">
        <v>47</v>
      </c>
      <c r="AK2465" s="3" t="s">
        <v>48</v>
      </c>
      <c r="AL2465" s="3" t="s">
        <v>48</v>
      </c>
      <c r="AM2465" s="3" t="s">
        <v>47</v>
      </c>
      <c r="AN2465" s="3" t="s">
        <v>47</v>
      </c>
      <c r="AU2465" s="3">
        <v>0</v>
      </c>
      <c r="AV2465" s="3">
        <v>13</v>
      </c>
      <c r="AW2465" s="3">
        <v>1</v>
      </c>
      <c r="AX2465" s="3">
        <v>13</v>
      </c>
      <c r="AY2465" s="3">
        <v>100</v>
      </c>
      <c r="AZ2465" s="6" t="str">
        <f t="shared" si="270"/>
        <v>1826.3</v>
      </c>
      <c r="BC2465" s="12" t="s">
        <v>5750</v>
      </c>
      <c r="BJ2465" s="12">
        <f t="shared" si="271"/>
        <v>0</v>
      </c>
      <c r="BK2465" s="12">
        <f t="shared" si="272"/>
        <v>0</v>
      </c>
      <c r="CQ2465" s="3" t="str">
        <f>CONCATENATE(baseURL!$A$1,baseURL!$B$1,baseURL!$C$1,".",C2465,".",L2465,".pkl&amp;seq=",BC2465)</f>
        <v>http://proteomics.broadinstitute.org/millscripts/viewfeed.pl?side=xl&amp;cycle=1&amp;fixedMods=iaaC&amp;file=msdataSM/iPRG2012_nd/cpick_in/iPRG2012_nd.1826.3.2.pkl&amp;seq=YLLETVSR</v>
      </c>
    </row>
    <row r="2466" spans="1:95" x14ac:dyDescent="0.2">
      <c r="A2466" s="3">
        <v>3031</v>
      </c>
      <c r="B2466" s="2" t="s">
        <v>5751</v>
      </c>
      <c r="C2466" s="2" t="s">
        <v>5752</v>
      </c>
      <c r="D2466" s="3">
        <v>6242</v>
      </c>
      <c r="E2466" s="3">
        <v>6238</v>
      </c>
      <c r="F2466" s="3">
        <v>38352</v>
      </c>
      <c r="G2466" s="3">
        <v>8063</v>
      </c>
      <c r="H2466" s="3">
        <v>26.919599999999999</v>
      </c>
      <c r="I2466" s="30">
        <v>507.24241000000001</v>
      </c>
      <c r="J2466" s="30">
        <v>507.57869199999999</v>
      </c>
      <c r="K2466" s="30">
        <v>-0.33628000000000002</v>
      </c>
      <c r="L2466" s="3">
        <v>0</v>
      </c>
      <c r="M2466" s="3">
        <v>3</v>
      </c>
      <c r="N2466" s="10">
        <f t="shared" si="266"/>
        <v>1</v>
      </c>
      <c r="O2466" s="35">
        <v>3</v>
      </c>
      <c r="P2466" s="17"/>
      <c r="Q2466" s="40">
        <v>1520.7162000000001</v>
      </c>
      <c r="R2466" s="40">
        <v>507.57691999999997</v>
      </c>
      <c r="S2466" s="18">
        <f t="shared" si="267"/>
        <v>-659.03311758140251</v>
      </c>
      <c r="T2466" s="18">
        <f t="shared" si="268"/>
        <v>3.4910964825129565</v>
      </c>
      <c r="U2466" s="18">
        <f t="shared" si="269"/>
        <v>3.1128286921453525</v>
      </c>
      <c r="V2466" s="30">
        <v>507.57850000000002</v>
      </c>
      <c r="W2466" s="3" t="s">
        <v>47</v>
      </c>
      <c r="X2466" s="3" t="s">
        <v>47</v>
      </c>
      <c r="Y2466" s="3" t="s">
        <v>47</v>
      </c>
      <c r="Z2466" s="3" t="s">
        <v>47</v>
      </c>
      <c r="AA2466" s="3" t="s">
        <v>48</v>
      </c>
      <c r="AB2466" s="12" t="s">
        <v>47</v>
      </c>
      <c r="AC2466" s="3" t="s">
        <v>47</v>
      </c>
      <c r="AE2466" s="3" t="s">
        <v>47</v>
      </c>
      <c r="AF2466" s="3" t="s">
        <v>48</v>
      </c>
      <c r="AG2466" s="3" t="s">
        <v>52</v>
      </c>
      <c r="AH2466" s="3" t="s">
        <v>47</v>
      </c>
      <c r="AI2466" s="3" t="s">
        <v>48</v>
      </c>
      <c r="AK2466" s="3" t="s">
        <v>47</v>
      </c>
      <c r="AL2466" s="3" t="s">
        <v>48</v>
      </c>
      <c r="AM2466" s="3" t="s">
        <v>48</v>
      </c>
      <c r="AO2466" s="3" t="s">
        <v>47</v>
      </c>
      <c r="AP2466" s="3" t="s">
        <v>48</v>
      </c>
      <c r="AU2466" s="3">
        <v>0</v>
      </c>
      <c r="AV2466" s="3">
        <v>10</v>
      </c>
      <c r="AW2466" s="3">
        <v>1</v>
      </c>
      <c r="AX2466" s="3">
        <v>10</v>
      </c>
      <c r="AY2466" s="3">
        <v>100</v>
      </c>
      <c r="AZ2466" s="6" t="str">
        <f t="shared" si="270"/>
        <v>1826.5</v>
      </c>
      <c r="BC2466" s="12" t="s">
        <v>5753</v>
      </c>
      <c r="BJ2466" s="12">
        <f t="shared" si="271"/>
        <v>1</v>
      </c>
      <c r="BK2466" s="12">
        <f t="shared" si="272"/>
        <v>0</v>
      </c>
      <c r="CQ2466" s="3" t="str">
        <f>CONCATENATE(baseURL!$A$1,baseURL!$B$1,baseURL!$C$1,".",C2466,".",L2466,".pkl&amp;seq=",BC2466)</f>
        <v>http://proteomics.broadinstitute.org/millscripts/viewfeed.pl?side=xl&amp;cycle=1&amp;fixedMods=iaaC&amp;file=msdataSM/iPRG2012_nd/cpick_in/iPRG2012_nd.1826.5.0.pkl&amp;seq=SEHQVELLCSYR</v>
      </c>
    </row>
    <row r="2467" spans="1:95" x14ac:dyDescent="0.2">
      <c r="A2467" s="3">
        <v>2758</v>
      </c>
      <c r="B2467" s="2" t="s">
        <v>5754</v>
      </c>
      <c r="C2467" s="2" t="s">
        <v>5755</v>
      </c>
      <c r="D2467" s="3">
        <v>6244</v>
      </c>
      <c r="E2467" s="3">
        <v>6240</v>
      </c>
      <c r="F2467" s="3">
        <v>38354</v>
      </c>
      <c r="G2467" s="3">
        <v>8065</v>
      </c>
      <c r="H2467" s="3">
        <v>26.922899999999998</v>
      </c>
      <c r="I2467" s="30">
        <v>521.63571000000002</v>
      </c>
      <c r="J2467" s="30">
        <v>521.63571279999996</v>
      </c>
      <c r="K2467" s="30">
        <v>0</v>
      </c>
      <c r="L2467" s="3">
        <v>3</v>
      </c>
      <c r="M2467" s="3">
        <v>0</v>
      </c>
      <c r="N2467" s="10">
        <f t="shared" si="266"/>
        <v>1</v>
      </c>
      <c r="O2467" s="35">
        <v>3</v>
      </c>
      <c r="P2467" s="17"/>
      <c r="Q2467" s="40">
        <v>1562.8900699999999</v>
      </c>
      <c r="R2467" s="40">
        <v>521.63486999999998</v>
      </c>
      <c r="S2467" s="18">
        <f t="shared" si="267"/>
        <v>1.610321794705277</v>
      </c>
      <c r="T2467" s="18">
        <f t="shared" si="268"/>
        <v>1.6156895339199808</v>
      </c>
      <c r="U2467" s="18">
        <f t="shared" si="269"/>
        <v>1.2077413459744719</v>
      </c>
      <c r="V2467" s="30">
        <v>521.63549999999998</v>
      </c>
      <c r="W2467" s="3" t="s">
        <v>47</v>
      </c>
      <c r="Z2467" s="3" t="s">
        <v>47</v>
      </c>
      <c r="AA2467" s="3" t="s">
        <v>47</v>
      </c>
      <c r="AB2467" s="12" t="s">
        <v>47</v>
      </c>
      <c r="AC2467" s="3" t="s">
        <v>47</v>
      </c>
      <c r="AD2467" s="3" t="s">
        <v>47</v>
      </c>
      <c r="AF2467" s="3" t="s">
        <v>48</v>
      </c>
      <c r="AG2467" s="3" t="s">
        <v>47</v>
      </c>
      <c r="AH2467" s="3" t="s">
        <v>47</v>
      </c>
      <c r="AI2467" s="3" t="s">
        <v>47</v>
      </c>
      <c r="AL2467" s="3" t="s">
        <v>48</v>
      </c>
      <c r="AU2467" s="3">
        <v>0</v>
      </c>
      <c r="AV2467" s="3">
        <v>9</v>
      </c>
      <c r="AW2467" s="3">
        <v>1</v>
      </c>
      <c r="AX2467" s="3">
        <v>9</v>
      </c>
      <c r="AY2467" s="3">
        <v>100</v>
      </c>
      <c r="AZ2467" s="6" t="str">
        <f t="shared" si="270"/>
        <v>1826.7</v>
      </c>
      <c r="BC2467" s="12" t="s">
        <v>5756</v>
      </c>
      <c r="BJ2467" s="12">
        <f t="shared" si="271"/>
        <v>0</v>
      </c>
      <c r="BK2467" s="12">
        <f t="shared" si="272"/>
        <v>0</v>
      </c>
      <c r="CQ2467" s="3" t="str">
        <f>CONCATENATE(baseURL!$A$1,baseURL!$B$1,baseURL!$C$1,".",C2467,".",L2467,".pkl&amp;seq=",BC2467)</f>
        <v>http://proteomics.broadinstitute.org/millscripts/viewfeed.pl?side=xl&amp;cycle=1&amp;fixedMods=iaaC&amp;file=msdataSM/iPRG2012_nd/cpick_in/iPRG2012_nd.1826.7.3.pkl&amp;seq=QALGEQLYKKVSAK</v>
      </c>
    </row>
    <row r="2468" spans="1:95" x14ac:dyDescent="0.2">
      <c r="A2468" s="3">
        <v>7708</v>
      </c>
      <c r="B2468" s="2" t="s">
        <v>5757</v>
      </c>
      <c r="C2468" s="2" t="s">
        <v>5758</v>
      </c>
      <c r="D2468" s="3">
        <v>6245</v>
      </c>
      <c r="E2468" s="3">
        <v>6241</v>
      </c>
      <c r="F2468" s="3">
        <v>38355</v>
      </c>
      <c r="G2468" s="3">
        <v>8066</v>
      </c>
      <c r="H2468" s="3">
        <v>26.924600000000002</v>
      </c>
      <c r="I2468" s="30">
        <v>572.26068999999995</v>
      </c>
      <c r="J2468" s="30">
        <v>572.26062000000002</v>
      </c>
      <c r="K2468" s="30">
        <v>6.9999999999999994E-5</v>
      </c>
      <c r="L2468" s="3">
        <v>2</v>
      </c>
      <c r="M2468" s="3">
        <v>2</v>
      </c>
      <c r="N2468" s="10">
        <f t="shared" si="266"/>
        <v>1</v>
      </c>
      <c r="O2468" s="35">
        <v>2</v>
      </c>
      <c r="Q2468" s="40">
        <v>1143.5139200000001</v>
      </c>
      <c r="R2468" s="42">
        <v>572.26059999999995</v>
      </c>
      <c r="S2468" s="18">
        <f t="shared" si="267"/>
        <v>0.15727100555261977</v>
      </c>
      <c r="T2468" s="18">
        <f t="shared" si="268"/>
        <v>3.4949112455394789E-2</v>
      </c>
      <c r="U2468" s="18">
        <f t="shared" si="269"/>
        <v>0.17474556187964851</v>
      </c>
      <c r="V2468" s="30">
        <v>572.26070000000004</v>
      </c>
      <c r="W2468" s="3" t="s">
        <v>47</v>
      </c>
      <c r="X2468" s="3" t="s">
        <v>47</v>
      </c>
      <c r="Y2468" s="3" t="s">
        <v>47</v>
      </c>
      <c r="Z2468" s="3" t="s">
        <v>52</v>
      </c>
      <c r="AA2468" s="3" t="s">
        <v>48</v>
      </c>
      <c r="AB2468" s="12" t="s">
        <v>47</v>
      </c>
      <c r="AD2468" s="3" t="s">
        <v>47</v>
      </c>
      <c r="AG2468" s="3" t="s">
        <v>52</v>
      </c>
      <c r="AH2468" s="3" t="s">
        <v>47</v>
      </c>
      <c r="AI2468" s="3" t="s">
        <v>52</v>
      </c>
      <c r="AJ2468" s="3" t="s">
        <v>47</v>
      </c>
      <c r="AK2468" s="3" t="s">
        <v>47</v>
      </c>
      <c r="AL2468" s="3" t="s">
        <v>52</v>
      </c>
      <c r="AO2468" s="3" t="s">
        <v>47</v>
      </c>
      <c r="AU2468" s="3">
        <v>0</v>
      </c>
      <c r="AV2468" s="3">
        <v>9</v>
      </c>
      <c r="AW2468" s="3">
        <v>2</v>
      </c>
      <c r="AX2468" s="3">
        <v>8</v>
      </c>
      <c r="AY2468" s="3">
        <v>88.89</v>
      </c>
      <c r="AZ2468" s="6" t="str">
        <f t="shared" si="270"/>
        <v>1826.8</v>
      </c>
      <c r="BC2468" s="12" t="s">
        <v>5759</v>
      </c>
      <c r="BI2468" s="12" t="s">
        <v>594</v>
      </c>
      <c r="BJ2468" s="12">
        <f t="shared" si="271"/>
        <v>0</v>
      </c>
      <c r="BK2468" s="12">
        <f t="shared" si="272"/>
        <v>1</v>
      </c>
      <c r="BR2468" s="3" t="s">
        <v>594</v>
      </c>
      <c r="BZ2468" s="3" t="s">
        <v>5760</v>
      </c>
      <c r="CQ2468" s="3" t="str">
        <f>CONCATENATE(baseURL!$A$1,baseURL!$B$1,baseURL!$C$1,".",C2468,".",L2468,".pkl&amp;seq=",BC2468,"&amp;varMods=ReducedCys-C")</f>
        <v>http://proteomics.broadinstitute.org/millscripts/viewfeed.pl?side=xl&amp;cycle=1&amp;fixedMods=iaaC&amp;file=msdataSM/iPRG2012_nd/cpick_in/iPRG2012_nd.1826.8.2.pkl&amp;seq=FASDPGcAFTK&amp;varMods=ReducedCys-C</v>
      </c>
    </row>
    <row r="2469" spans="1:95" x14ac:dyDescent="0.2">
      <c r="A2469" s="3">
        <v>4118</v>
      </c>
      <c r="B2469" s="2" t="s">
        <v>5762</v>
      </c>
      <c r="C2469" s="2" t="s">
        <v>5763</v>
      </c>
      <c r="D2469" s="3">
        <v>6259</v>
      </c>
      <c r="E2469" s="3">
        <v>6255</v>
      </c>
      <c r="F2469" s="3">
        <v>38378</v>
      </c>
      <c r="G2469" s="3">
        <v>8081</v>
      </c>
      <c r="H2469" s="3">
        <v>26.950299999999999</v>
      </c>
      <c r="I2469" s="30">
        <v>578.29519000000005</v>
      </c>
      <c r="J2469" s="30">
        <v>578.29687620000004</v>
      </c>
      <c r="K2469" s="30">
        <v>-1.6900000000000001E-3</v>
      </c>
      <c r="L2469" s="3">
        <v>3</v>
      </c>
      <c r="M2469" s="3">
        <v>3</v>
      </c>
      <c r="N2469" s="10">
        <f t="shared" si="266"/>
        <v>1</v>
      </c>
      <c r="O2469" s="35">
        <v>3</v>
      </c>
      <c r="P2469" s="17"/>
      <c r="Q2469" s="40">
        <v>1732.8711800000001</v>
      </c>
      <c r="R2469" s="40">
        <v>578.29525000000001</v>
      </c>
      <c r="S2469" s="18">
        <f t="shared" si="267"/>
        <v>-0.10375322979429867</v>
      </c>
      <c r="T2469" s="18">
        <f t="shared" si="268"/>
        <v>2.8120583733524365</v>
      </c>
      <c r="U2469" s="18">
        <f t="shared" si="269"/>
        <v>2.6802917712915311</v>
      </c>
      <c r="V2469" s="30">
        <v>578.29679999999996</v>
      </c>
      <c r="W2469" s="3" t="s">
        <v>47</v>
      </c>
      <c r="Y2469" s="3" t="s">
        <v>47</v>
      </c>
      <c r="Z2469" s="3" t="s">
        <v>47</v>
      </c>
      <c r="AA2469" s="3" t="s">
        <v>48</v>
      </c>
      <c r="AB2469" s="12" t="s">
        <v>47</v>
      </c>
      <c r="AC2469" s="3" t="s">
        <v>47</v>
      </c>
      <c r="AD2469" s="3" t="s">
        <v>47</v>
      </c>
      <c r="AE2469" s="3" t="s">
        <v>47</v>
      </c>
      <c r="AF2469" s="3" t="s">
        <v>47</v>
      </c>
      <c r="AG2469" s="3" t="s">
        <v>47</v>
      </c>
      <c r="AH2469" s="3" t="s">
        <v>47</v>
      </c>
      <c r="AI2469" s="3" t="s">
        <v>47</v>
      </c>
      <c r="AJ2469" s="3" t="s">
        <v>47</v>
      </c>
      <c r="AK2469" s="3" t="s">
        <v>47</v>
      </c>
      <c r="AL2469" s="3" t="s">
        <v>47</v>
      </c>
      <c r="AM2469" s="3" t="s">
        <v>47</v>
      </c>
      <c r="AU2469" s="3">
        <v>0</v>
      </c>
      <c r="AV2469" s="3">
        <v>15</v>
      </c>
      <c r="AW2469" s="3">
        <v>1</v>
      </c>
      <c r="AX2469" s="3">
        <v>15</v>
      </c>
      <c r="AY2469" s="3">
        <v>100</v>
      </c>
      <c r="AZ2469" s="6" t="str">
        <f t="shared" si="270"/>
        <v>1827.10</v>
      </c>
      <c r="BC2469" s="12" t="s">
        <v>5764</v>
      </c>
      <c r="BJ2469" s="12">
        <f t="shared" si="271"/>
        <v>0</v>
      </c>
      <c r="BK2469" s="12">
        <f t="shared" si="272"/>
        <v>0</v>
      </c>
      <c r="CQ2469" s="3" t="str">
        <f>CONCATENATE(baseURL!$A$1,baseURL!$B$1,baseURL!$C$1,".",C2469,".",L2469,".pkl&amp;seq=",BC2469)</f>
        <v>http://proteomics.broadinstitute.org/millscripts/viewfeed.pl?side=xl&amp;cycle=1&amp;fixedMods=iaaC&amp;file=msdataSM/iPRG2012_nd/cpick_in/iPRG2012_nd.1827.10.3.pkl&amp;seq=SSELLEVSADGENVKR</v>
      </c>
    </row>
    <row r="2470" spans="1:95" x14ac:dyDescent="0.2">
      <c r="A2470" s="3">
        <v>4904</v>
      </c>
      <c r="B2470" s="2" t="s">
        <v>5765</v>
      </c>
      <c r="C2470" s="2" t="s">
        <v>5742</v>
      </c>
      <c r="D2470" s="3">
        <v>6260</v>
      </c>
      <c r="E2470" s="3">
        <v>6256</v>
      </c>
      <c r="F2470" s="3">
        <v>38379</v>
      </c>
      <c r="G2470" s="3">
        <v>8082</v>
      </c>
      <c r="H2470" s="3">
        <v>26.952000000000002</v>
      </c>
      <c r="I2470" s="30">
        <v>586.33911999999998</v>
      </c>
      <c r="J2470" s="30">
        <v>586.3383662</v>
      </c>
      <c r="K2470" s="30">
        <v>7.5000000000000002E-4</v>
      </c>
      <c r="L2470" s="3">
        <v>2</v>
      </c>
      <c r="M2470" s="3">
        <v>2</v>
      </c>
      <c r="N2470" s="10">
        <f t="shared" si="266"/>
        <v>1</v>
      </c>
      <c r="O2470" s="35">
        <v>2</v>
      </c>
      <c r="P2470" s="17"/>
      <c r="Q2470" s="40">
        <v>1171.6681100000001</v>
      </c>
      <c r="R2470" s="40">
        <v>586.33770000000004</v>
      </c>
      <c r="S2470" s="18">
        <f t="shared" si="267"/>
        <v>2.4218125492171771</v>
      </c>
      <c r="T2470" s="18">
        <f t="shared" si="268"/>
        <v>1.1362052959499229</v>
      </c>
      <c r="U2470" s="18">
        <f t="shared" si="269"/>
        <v>0.68220071814123262</v>
      </c>
      <c r="V2470" s="30">
        <v>586.33810000000005</v>
      </c>
      <c r="W2470" s="3" t="s">
        <v>47</v>
      </c>
      <c r="X2470" s="3" t="s">
        <v>47</v>
      </c>
      <c r="Y2470" s="3" t="s">
        <v>47</v>
      </c>
      <c r="Z2470" s="3" t="s">
        <v>47</v>
      </c>
      <c r="AA2470" s="3" t="s">
        <v>48</v>
      </c>
      <c r="AB2470" s="12" t="s">
        <v>47</v>
      </c>
      <c r="AC2470" s="3" t="s">
        <v>47</v>
      </c>
      <c r="AD2470" s="3" t="s">
        <v>47</v>
      </c>
      <c r="AE2470" s="3" t="s">
        <v>47</v>
      </c>
      <c r="AF2470" s="3" t="s">
        <v>47</v>
      </c>
      <c r="AG2470" s="3" t="s">
        <v>47</v>
      </c>
      <c r="AH2470" s="3" t="s">
        <v>47</v>
      </c>
      <c r="AI2470" s="3" t="s">
        <v>47</v>
      </c>
      <c r="AJ2470" s="3" t="s">
        <v>47</v>
      </c>
      <c r="AK2470" s="3" t="s">
        <v>47</v>
      </c>
      <c r="AL2470" s="3" t="s">
        <v>47</v>
      </c>
      <c r="AM2470" s="3" t="s">
        <v>47</v>
      </c>
      <c r="AN2470" s="3" t="s">
        <v>47</v>
      </c>
      <c r="AU2470" s="3">
        <v>0</v>
      </c>
      <c r="AV2470" s="3">
        <v>17</v>
      </c>
      <c r="AW2470" s="3">
        <v>1</v>
      </c>
      <c r="AX2470" s="3">
        <v>17</v>
      </c>
      <c r="AY2470" s="3">
        <v>100</v>
      </c>
      <c r="AZ2470" s="6" t="str">
        <f t="shared" si="270"/>
        <v>1827.11</v>
      </c>
      <c r="BC2470" s="12" t="s">
        <v>5766</v>
      </c>
      <c r="BJ2470" s="12">
        <f t="shared" si="271"/>
        <v>0</v>
      </c>
      <c r="BK2470" s="12">
        <f t="shared" si="272"/>
        <v>0</v>
      </c>
      <c r="CQ2470" s="3" t="str">
        <f>CONCATENATE(baseURL!$A$1,baseURL!$B$1,baseURL!$C$1,".",C2470,".",L2470,".pkl&amp;seq=",BC2470)</f>
        <v>http://proteomics.broadinstitute.org/millscripts/viewfeed.pl?side=xl&amp;cycle=1&amp;fixedMods=iaaC&amp;file=msdataSM/iPRG2012_nd/cpick_in/iPRG2012_nd.1827.11.2.pkl&amp;seq=ALQTANLALEK</v>
      </c>
    </row>
    <row r="2471" spans="1:95" x14ac:dyDescent="0.2">
      <c r="A2471" s="3">
        <v>3607</v>
      </c>
      <c r="B2471" s="2" t="s">
        <v>5767</v>
      </c>
      <c r="C2471" s="2" t="s">
        <v>5748</v>
      </c>
      <c r="D2471" s="3">
        <v>6253</v>
      </c>
      <c r="E2471" s="3">
        <v>6249</v>
      </c>
      <c r="F2471" s="3">
        <v>38372</v>
      </c>
      <c r="G2471" s="3">
        <v>8075</v>
      </c>
      <c r="H2471" s="3">
        <v>26.942</v>
      </c>
      <c r="I2471" s="30">
        <v>481.27089999999998</v>
      </c>
      <c r="J2471" s="30">
        <v>481.27154009999998</v>
      </c>
      <c r="K2471" s="30">
        <v>-6.4000000000000005E-4</v>
      </c>
      <c r="L2471" s="3">
        <v>2</v>
      </c>
      <c r="M2471" s="3">
        <v>2</v>
      </c>
      <c r="N2471" s="10">
        <f t="shared" si="266"/>
        <v>1</v>
      </c>
      <c r="O2471" s="35">
        <v>2</v>
      </c>
      <c r="P2471" s="17"/>
      <c r="Q2471" s="40">
        <v>961.53530999999998</v>
      </c>
      <c r="R2471" s="40">
        <v>481.27129000000002</v>
      </c>
      <c r="S2471" s="18">
        <f t="shared" si="267"/>
        <v>-0.81035376126119263</v>
      </c>
      <c r="T2471" s="18">
        <f t="shared" si="268"/>
        <v>0.51966532215069328</v>
      </c>
      <c r="U2471" s="18">
        <f t="shared" si="269"/>
        <v>-0.39478772987245275</v>
      </c>
      <c r="V2471" s="30">
        <v>481.27109999999999</v>
      </c>
      <c r="W2471" s="3" t="s">
        <v>47</v>
      </c>
      <c r="X2471" s="3" t="s">
        <v>47</v>
      </c>
      <c r="Y2471" s="3" t="s">
        <v>47</v>
      </c>
      <c r="Z2471" s="3" t="s">
        <v>47</v>
      </c>
      <c r="AA2471" s="3" t="s">
        <v>47</v>
      </c>
      <c r="AB2471" s="12" t="s">
        <v>47</v>
      </c>
      <c r="AC2471" s="3" t="s">
        <v>47</v>
      </c>
      <c r="AE2471" s="3" t="s">
        <v>47</v>
      </c>
      <c r="AF2471" s="3" t="s">
        <v>47</v>
      </c>
      <c r="AG2471" s="3" t="s">
        <v>47</v>
      </c>
      <c r="AH2471" s="3" t="s">
        <v>47</v>
      </c>
      <c r="AI2471" s="3" t="s">
        <v>47</v>
      </c>
      <c r="AJ2471" s="3" t="s">
        <v>47</v>
      </c>
      <c r="AK2471" s="3" t="s">
        <v>47</v>
      </c>
      <c r="AL2471" s="3" t="s">
        <v>48</v>
      </c>
      <c r="AO2471" s="3" t="s">
        <v>52</v>
      </c>
      <c r="AU2471" s="3">
        <v>0</v>
      </c>
      <c r="AV2471" s="3">
        <v>14</v>
      </c>
      <c r="AW2471" s="3">
        <v>1</v>
      </c>
      <c r="AX2471" s="3">
        <v>14</v>
      </c>
      <c r="AY2471" s="3">
        <v>100</v>
      </c>
      <c r="AZ2471" s="6" t="str">
        <f t="shared" si="270"/>
        <v>1827.4</v>
      </c>
      <c r="BC2471" s="12" t="s">
        <v>5673</v>
      </c>
      <c r="BJ2471" s="12">
        <f t="shared" si="271"/>
        <v>0</v>
      </c>
      <c r="BK2471" s="12">
        <f t="shared" si="272"/>
        <v>0</v>
      </c>
      <c r="CQ2471" s="3" t="str">
        <f>CONCATENATE(baseURL!$A$1,baseURL!$B$1,baseURL!$C$1,".",C2471,".",L2471,".pkl&amp;seq=",BC2471)</f>
        <v>http://proteomics.broadinstitute.org/millscripts/viewfeed.pl?side=xl&amp;cycle=1&amp;fixedMods=iaaC&amp;file=msdataSM/iPRG2012_nd/cpick_in/iPRG2012_nd.1827.4.2.pkl&amp;seq=LYNDLVPK</v>
      </c>
    </row>
    <row r="2472" spans="1:95" x14ac:dyDescent="0.2">
      <c r="A2472" s="3">
        <v>5333</v>
      </c>
      <c r="B2472" s="2" t="s">
        <v>5761</v>
      </c>
      <c r="C2472" s="2" t="s">
        <v>5757</v>
      </c>
      <c r="D2472" s="3">
        <v>6258</v>
      </c>
      <c r="E2472" s="3">
        <v>6254</v>
      </c>
      <c r="F2472" s="3">
        <v>38377</v>
      </c>
      <c r="G2472" s="3">
        <v>8080</v>
      </c>
      <c r="H2472" s="3">
        <v>26.948699999999999</v>
      </c>
      <c r="I2472" s="30">
        <v>536.27108999999996</v>
      </c>
      <c r="J2472" s="30">
        <v>536.2709284</v>
      </c>
      <c r="K2472" s="30">
        <v>1.6000000000000001E-4</v>
      </c>
      <c r="L2472" s="3">
        <v>2</v>
      </c>
      <c r="M2472" s="3">
        <v>2</v>
      </c>
      <c r="N2472" s="10">
        <f t="shared" si="266"/>
        <v>1</v>
      </c>
      <c r="O2472" s="35">
        <v>2</v>
      </c>
      <c r="P2472" s="17"/>
      <c r="Q2472" s="40">
        <v>1071.5356999999999</v>
      </c>
      <c r="R2472" s="40">
        <v>536.27148999999997</v>
      </c>
      <c r="S2472" s="18">
        <f t="shared" si="267"/>
        <v>-0.74589085467377469</v>
      </c>
      <c r="T2472" s="18">
        <f t="shared" si="268"/>
        <v>-1.0472307598695501</v>
      </c>
      <c r="U2472" s="18">
        <f t="shared" si="269"/>
        <v>-1.4731344378164091</v>
      </c>
      <c r="V2472" s="30">
        <v>536.27070000000003</v>
      </c>
      <c r="W2472" s="3" t="s">
        <v>47</v>
      </c>
      <c r="X2472" s="3" t="s">
        <v>47</v>
      </c>
      <c r="Y2472" s="3" t="s">
        <v>47</v>
      </c>
      <c r="Z2472" s="3" t="s">
        <v>47</v>
      </c>
      <c r="AA2472" s="3" t="s">
        <v>47</v>
      </c>
      <c r="AB2472" s="12" t="s">
        <v>47</v>
      </c>
      <c r="AC2472" s="3" t="s">
        <v>47</v>
      </c>
      <c r="AD2472" s="3" t="s">
        <v>47</v>
      </c>
      <c r="AE2472" s="3" t="s">
        <v>47</v>
      </c>
      <c r="AF2472" s="3" t="s">
        <v>48</v>
      </c>
      <c r="AG2472" s="3" t="s">
        <v>47</v>
      </c>
      <c r="AH2472" s="3" t="s">
        <v>47</v>
      </c>
      <c r="AI2472" s="3" t="s">
        <v>47</v>
      </c>
      <c r="AJ2472" s="3" t="s">
        <v>47</v>
      </c>
      <c r="AK2472" s="3" t="s">
        <v>47</v>
      </c>
      <c r="AL2472" s="3" t="s">
        <v>48</v>
      </c>
      <c r="AM2472" s="3" t="s">
        <v>47</v>
      </c>
      <c r="AN2472" s="3" t="s">
        <v>48</v>
      </c>
      <c r="AU2472" s="3">
        <v>0</v>
      </c>
      <c r="AV2472" s="3">
        <v>15</v>
      </c>
      <c r="AW2472" s="3">
        <v>1</v>
      </c>
      <c r="AX2472" s="3">
        <v>15</v>
      </c>
      <c r="AY2472" s="3">
        <v>100</v>
      </c>
      <c r="AZ2472" s="6" t="str">
        <f t="shared" si="270"/>
        <v>1827.9</v>
      </c>
      <c r="BC2472" s="12" t="s">
        <v>5679</v>
      </c>
      <c r="BJ2472" s="12">
        <f t="shared" si="271"/>
        <v>0</v>
      </c>
      <c r="BK2472" s="12">
        <f t="shared" si="272"/>
        <v>0</v>
      </c>
      <c r="CQ2472" s="3" t="str">
        <f>CONCATENATE(baseURL!$A$1,baseURL!$B$1,baseURL!$C$1,".",C2472,".",L2472,".pkl&amp;seq=",BC2472)</f>
        <v>http://proteomics.broadinstitute.org/millscripts/viewfeed.pl?side=xl&amp;cycle=1&amp;fixedMods=iaaC&amp;file=msdataSM/iPRG2012_nd/cpick_in/iPRG2012_nd.1827.9.2.pkl&amp;seq=ELDQLYYK</v>
      </c>
    </row>
    <row r="2473" spans="1:95" x14ac:dyDescent="0.2">
      <c r="A2473" s="3">
        <v>7521</v>
      </c>
      <c r="B2473" s="2" t="s">
        <v>5768</v>
      </c>
      <c r="C2473" s="2" t="s">
        <v>5769</v>
      </c>
      <c r="D2473" s="3">
        <v>6263</v>
      </c>
      <c r="E2473" s="3">
        <v>6259</v>
      </c>
      <c r="F2473" s="3">
        <v>38390</v>
      </c>
      <c r="G2473" s="3">
        <v>8086</v>
      </c>
      <c r="H2473" s="3">
        <v>26.965199999999999</v>
      </c>
      <c r="I2473" s="30">
        <v>404.21467999999999</v>
      </c>
      <c r="J2473" s="30">
        <v>404.21603110000001</v>
      </c>
      <c r="K2473" s="30">
        <v>-1.3500000000000001E-3</v>
      </c>
      <c r="L2473" s="3">
        <v>4</v>
      </c>
      <c r="M2473" s="3">
        <v>4</v>
      </c>
      <c r="N2473" s="10">
        <f t="shared" si="266"/>
        <v>1</v>
      </c>
      <c r="O2473" s="35">
        <v>4</v>
      </c>
      <c r="P2473" s="17"/>
      <c r="Q2473" s="40">
        <v>1613.83943</v>
      </c>
      <c r="R2473" s="40">
        <v>404.21530999999999</v>
      </c>
      <c r="S2473" s="18">
        <f t="shared" si="267"/>
        <v>-1.5585753048320179</v>
      </c>
      <c r="T2473" s="18">
        <f t="shared" si="268"/>
        <v>1.783950241818214</v>
      </c>
      <c r="U2473" s="18">
        <f t="shared" si="269"/>
        <v>0.9648323316564289</v>
      </c>
      <c r="V2473" s="30">
        <v>404.21570000000003</v>
      </c>
      <c r="W2473" s="3" t="s">
        <v>47</v>
      </c>
      <c r="X2473" s="3" t="s">
        <v>47</v>
      </c>
      <c r="Y2473" s="3" t="s">
        <v>47</v>
      </c>
      <c r="Z2473" s="3" t="s">
        <v>47</v>
      </c>
      <c r="AB2473" s="12" t="s">
        <v>48</v>
      </c>
      <c r="AC2473" s="3" t="s">
        <v>52</v>
      </c>
      <c r="AE2473" s="3" t="s">
        <v>48</v>
      </c>
      <c r="AF2473" s="3" t="s">
        <v>47</v>
      </c>
      <c r="AG2473" s="3" t="s">
        <v>47</v>
      </c>
      <c r="AH2473" s="3" t="s">
        <v>47</v>
      </c>
      <c r="AK2473" s="3" t="s">
        <v>52</v>
      </c>
      <c r="AL2473" s="3" t="s">
        <v>48</v>
      </c>
      <c r="AM2473" s="3" t="s">
        <v>47</v>
      </c>
      <c r="AU2473" s="3">
        <v>0</v>
      </c>
      <c r="AV2473" s="3">
        <v>8</v>
      </c>
      <c r="AW2473" s="3">
        <v>1</v>
      </c>
      <c r="AX2473" s="3">
        <v>8</v>
      </c>
      <c r="AY2473" s="3">
        <v>100</v>
      </c>
      <c r="AZ2473" s="6" t="str">
        <f t="shared" si="270"/>
        <v>1828.1</v>
      </c>
      <c r="BC2473" s="12" t="s">
        <v>5770</v>
      </c>
      <c r="BJ2473" s="12">
        <f t="shared" si="271"/>
        <v>0</v>
      </c>
      <c r="BK2473" s="12">
        <f t="shared" si="272"/>
        <v>0</v>
      </c>
      <c r="CQ2473" s="3" t="str">
        <f>CONCATENATE(baseURL!$A$1,baseURL!$B$1,baseURL!$C$1,".",C2473,".",L2473,".pkl&amp;seq=",BC2473)</f>
        <v>http://proteomics.broadinstitute.org/millscripts/viewfeed.pl?side=xl&amp;cycle=1&amp;fixedMods=iaaC&amp;file=msdataSM/iPRG2012_nd/cpick_in/iPRG2012_nd.1828.1.4.pkl&amp;seq=AQKYLDQVLDHQR</v>
      </c>
    </row>
    <row r="2474" spans="1:95" x14ac:dyDescent="0.2">
      <c r="A2474" s="3">
        <v>5977</v>
      </c>
      <c r="B2474" s="2" t="s">
        <v>5771</v>
      </c>
      <c r="C2474" s="2" t="s">
        <v>5772</v>
      </c>
      <c r="D2474" s="3">
        <v>6265</v>
      </c>
      <c r="E2474" s="3">
        <v>6261</v>
      </c>
      <c r="F2474" s="3">
        <v>38392</v>
      </c>
      <c r="G2474" s="3">
        <v>8088</v>
      </c>
      <c r="H2474" s="3">
        <v>26.970199999999998</v>
      </c>
      <c r="I2474" s="30">
        <v>462.22361999999998</v>
      </c>
      <c r="J2474" s="30">
        <v>462.2226809</v>
      </c>
      <c r="K2474" s="30">
        <v>9.3999999999999997E-4</v>
      </c>
      <c r="L2474" s="3">
        <v>2</v>
      </c>
      <c r="M2474" s="3">
        <v>2</v>
      </c>
      <c r="N2474" s="10">
        <f t="shared" si="266"/>
        <v>1</v>
      </c>
      <c r="O2474" s="35">
        <v>2</v>
      </c>
      <c r="P2474" s="17"/>
      <c r="Q2474" s="40">
        <v>923.43699000000004</v>
      </c>
      <c r="R2474" s="40">
        <v>462.22212999999999</v>
      </c>
      <c r="S2474" s="18">
        <f t="shared" si="267"/>
        <v>3.2235583354474553</v>
      </c>
      <c r="T2474" s="18">
        <f t="shared" si="268"/>
        <v>1.1918511993518339</v>
      </c>
      <c r="U2474" s="18">
        <f t="shared" si="269"/>
        <v>1.2331733229258708</v>
      </c>
      <c r="V2474" s="30">
        <v>462.22269999999997</v>
      </c>
      <c r="W2474" s="3" t="s">
        <v>48</v>
      </c>
      <c r="X2474" s="3" t="s">
        <v>47</v>
      </c>
      <c r="Y2474" s="3" t="s">
        <v>47</v>
      </c>
      <c r="Z2474" s="3" t="s">
        <v>47</v>
      </c>
      <c r="AA2474" s="3" t="s">
        <v>47</v>
      </c>
      <c r="AB2474" s="12" t="s">
        <v>47</v>
      </c>
      <c r="AC2474" s="3" t="s">
        <v>47</v>
      </c>
      <c r="AD2474" s="3" t="s">
        <v>48</v>
      </c>
      <c r="AF2474" s="3" t="s">
        <v>48</v>
      </c>
      <c r="AG2474" s="3" t="s">
        <v>47</v>
      </c>
      <c r="AH2474" s="3" t="s">
        <v>47</v>
      </c>
      <c r="AI2474" s="3" t="s">
        <v>47</v>
      </c>
      <c r="AK2474" s="3" t="s">
        <v>48</v>
      </c>
      <c r="AL2474" s="3" t="s">
        <v>48</v>
      </c>
      <c r="AU2474" s="3">
        <v>0</v>
      </c>
      <c r="AV2474" s="3">
        <v>9</v>
      </c>
      <c r="AW2474" s="3">
        <v>1</v>
      </c>
      <c r="AX2474" s="3">
        <v>9</v>
      </c>
      <c r="AY2474" s="3">
        <v>100</v>
      </c>
      <c r="AZ2474" s="6" t="str">
        <f t="shared" si="270"/>
        <v>1828.3</v>
      </c>
      <c r="BC2474" s="12" t="s">
        <v>5773</v>
      </c>
      <c r="BJ2474" s="12">
        <f t="shared" si="271"/>
        <v>0</v>
      </c>
      <c r="BK2474" s="12">
        <f t="shared" si="272"/>
        <v>0</v>
      </c>
      <c r="CQ2474" s="3" t="str">
        <f>CONCATENATE(baseURL!$A$1,baseURL!$B$1,baseURL!$C$1,".",C2474,".",L2474,".pkl&amp;seq=",BC2474)</f>
        <v>http://proteomics.broadinstitute.org/millscripts/viewfeed.pl?side=xl&amp;cycle=1&amp;fixedMods=iaaC&amp;file=msdataSM/iPRG2012_nd/cpick_in/iPRG2012_nd.1828.3.2.pkl&amp;seq=ATNEWFR</v>
      </c>
    </row>
    <row r="2475" spans="1:95" x14ac:dyDescent="0.2">
      <c r="A2475" s="3">
        <v>4351</v>
      </c>
      <c r="B2475" s="2" t="s">
        <v>5774</v>
      </c>
      <c r="C2475" s="2" t="s">
        <v>5775</v>
      </c>
      <c r="D2475" s="3">
        <v>6268</v>
      </c>
      <c r="E2475" s="3">
        <v>6264</v>
      </c>
      <c r="F2475" s="3">
        <v>38395</v>
      </c>
      <c r="G2475" s="3">
        <v>8091</v>
      </c>
      <c r="H2475" s="3">
        <v>26.979399999999998</v>
      </c>
      <c r="I2475" s="30">
        <v>684.36371999999994</v>
      </c>
      <c r="J2475" s="30">
        <v>684.36333079999997</v>
      </c>
      <c r="K2475" s="30">
        <v>3.8999999999999999E-4</v>
      </c>
      <c r="L2475" s="3">
        <v>2</v>
      </c>
      <c r="M2475" s="3">
        <v>2</v>
      </c>
      <c r="N2475" s="10">
        <f t="shared" si="266"/>
        <v>1</v>
      </c>
      <c r="O2475" s="35">
        <v>2</v>
      </c>
      <c r="P2475" s="17"/>
      <c r="Q2475" s="40">
        <v>1367.7165199999999</v>
      </c>
      <c r="R2475" s="40">
        <v>684.36189999999999</v>
      </c>
      <c r="S2475" s="18">
        <f t="shared" si="267"/>
        <v>2.6594116357915532</v>
      </c>
      <c r="T2475" s="18">
        <f t="shared" si="268"/>
        <v>2.0907066860093781</v>
      </c>
      <c r="U2475" s="18">
        <f t="shared" si="269"/>
        <v>1.899579739922304</v>
      </c>
      <c r="V2475" s="30">
        <v>684.36320000000001</v>
      </c>
      <c r="W2475" s="3" t="s">
        <v>47</v>
      </c>
      <c r="X2475" s="3" t="s">
        <v>47</v>
      </c>
      <c r="Y2475" s="3" t="s">
        <v>47</v>
      </c>
      <c r="Z2475" s="3" t="s">
        <v>47</v>
      </c>
      <c r="AA2475" s="3" t="s">
        <v>47</v>
      </c>
      <c r="AB2475" s="12" t="s">
        <v>47</v>
      </c>
      <c r="AC2475" s="3" t="s">
        <v>47</v>
      </c>
      <c r="AD2475" s="3" t="s">
        <v>47</v>
      </c>
      <c r="AF2475" s="3" t="s">
        <v>47</v>
      </c>
      <c r="AG2475" s="3" t="s">
        <v>47</v>
      </c>
      <c r="AH2475" s="3" t="s">
        <v>47</v>
      </c>
      <c r="AI2475" s="3" t="s">
        <v>47</v>
      </c>
      <c r="AK2475" s="3" t="s">
        <v>52</v>
      </c>
      <c r="AL2475" s="3" t="s">
        <v>47</v>
      </c>
      <c r="AM2475" s="3" t="s">
        <v>47</v>
      </c>
      <c r="AN2475" s="3" t="s">
        <v>52</v>
      </c>
      <c r="AU2475" s="3">
        <v>0</v>
      </c>
      <c r="AV2475" s="3">
        <v>14</v>
      </c>
      <c r="AW2475" s="3">
        <v>1</v>
      </c>
      <c r="AX2475" s="3">
        <v>14</v>
      </c>
      <c r="AY2475" s="3">
        <v>100</v>
      </c>
      <c r="AZ2475" s="6" t="str">
        <f t="shared" si="270"/>
        <v>1828.6</v>
      </c>
      <c r="BC2475" s="12" t="s">
        <v>5776</v>
      </c>
      <c r="BJ2475" s="12">
        <f t="shared" si="271"/>
        <v>0</v>
      </c>
      <c r="BK2475" s="12">
        <f t="shared" si="272"/>
        <v>0</v>
      </c>
      <c r="CQ2475" s="3" t="str">
        <f>CONCATENATE(baseURL!$A$1,baseURL!$B$1,baseURL!$C$1,".",C2475,".",L2475,".pkl&amp;seq=",BC2475)</f>
        <v>http://proteomics.broadinstitute.org/millscripts/viewfeed.pl?side=xl&amp;cycle=1&amp;fixedMods=iaaC&amp;file=msdataSM/iPRG2012_nd/cpick_in/iPRG2012_nd.1828.6.2.pkl&amp;seq=SKELSDLYTGVR</v>
      </c>
    </row>
    <row r="2476" spans="1:95" x14ac:dyDescent="0.2">
      <c r="A2476" s="3">
        <v>6893</v>
      </c>
      <c r="B2476" s="2" t="s">
        <v>5780</v>
      </c>
      <c r="C2476" s="2" t="s">
        <v>5781</v>
      </c>
      <c r="D2476" s="3">
        <v>6278</v>
      </c>
      <c r="E2476" s="3">
        <v>6274</v>
      </c>
      <c r="F2476" s="3">
        <v>38420</v>
      </c>
      <c r="G2476" s="3">
        <v>8102</v>
      </c>
      <c r="H2476" s="3">
        <v>27.0017</v>
      </c>
      <c r="I2476" s="30">
        <v>639.32537000000002</v>
      </c>
      <c r="J2476" s="30">
        <v>639.32334830000002</v>
      </c>
      <c r="K2476" s="30">
        <v>2.0200000000000001E-3</v>
      </c>
      <c r="L2476" s="3">
        <v>2</v>
      </c>
      <c r="M2476" s="3">
        <v>2</v>
      </c>
      <c r="N2476" s="10">
        <f t="shared" si="266"/>
        <v>1</v>
      </c>
      <c r="O2476" s="35">
        <v>2</v>
      </c>
      <c r="P2476" s="17"/>
      <c r="Q2476" s="40">
        <v>1277.64058</v>
      </c>
      <c r="R2476" s="40">
        <v>639.32393000000002</v>
      </c>
      <c r="S2476" s="18">
        <f t="shared" si="267"/>
        <v>2.2523793220165063</v>
      </c>
      <c r="T2476" s="18">
        <f t="shared" si="268"/>
        <v>-0.9098673969515092</v>
      </c>
      <c r="U2476" s="18">
        <f t="shared" si="269"/>
        <v>-1.1418311840382958</v>
      </c>
      <c r="V2476" s="30">
        <v>639.32320000000004</v>
      </c>
      <c r="W2476" s="3" t="s">
        <v>47</v>
      </c>
      <c r="X2476" s="3" t="s">
        <v>47</v>
      </c>
      <c r="Y2476" s="3" t="s">
        <v>47</v>
      </c>
      <c r="Z2476" s="3" t="s">
        <v>47</v>
      </c>
      <c r="AA2476" s="3" t="s">
        <v>48</v>
      </c>
      <c r="AB2476" s="12" t="s">
        <v>47</v>
      </c>
      <c r="AC2476" s="3" t="s">
        <v>47</v>
      </c>
      <c r="AD2476" s="3" t="s">
        <v>47</v>
      </c>
      <c r="AE2476" s="3" t="s">
        <v>47</v>
      </c>
      <c r="AF2476" s="3" t="s">
        <v>47</v>
      </c>
      <c r="AG2476" s="3" t="s">
        <v>47</v>
      </c>
      <c r="AH2476" s="3" t="s">
        <v>47</v>
      </c>
      <c r="AI2476" s="3" t="s">
        <v>47</v>
      </c>
      <c r="AJ2476" s="3" t="s">
        <v>47</v>
      </c>
      <c r="AK2476" s="3" t="s">
        <v>47</v>
      </c>
      <c r="AL2476" s="3" t="s">
        <v>47</v>
      </c>
      <c r="AM2476" s="3" t="s">
        <v>47</v>
      </c>
      <c r="AN2476" s="3" t="s">
        <v>47</v>
      </c>
      <c r="AO2476" s="3" t="s">
        <v>47</v>
      </c>
      <c r="AP2476" s="3" t="s">
        <v>47</v>
      </c>
      <c r="AU2476" s="3">
        <v>0</v>
      </c>
      <c r="AV2476" s="3">
        <v>19</v>
      </c>
      <c r="AW2476" s="3">
        <v>1</v>
      </c>
      <c r="AX2476" s="3">
        <v>19</v>
      </c>
      <c r="AY2476" s="3">
        <v>100</v>
      </c>
      <c r="AZ2476" s="6" t="str">
        <f t="shared" si="270"/>
        <v>1829.10</v>
      </c>
      <c r="BC2476" s="12" t="s">
        <v>5694</v>
      </c>
      <c r="BJ2476" s="12">
        <f t="shared" si="271"/>
        <v>1</v>
      </c>
      <c r="BK2476" s="12">
        <f t="shared" si="272"/>
        <v>0</v>
      </c>
      <c r="CQ2476" s="3" t="str">
        <f>CONCATENATE(baseURL!$A$1,baseURL!$B$1,baseURL!$C$1,".",C2476,".",L2476,".pkl&amp;seq=",BC2476)</f>
        <v>http://proteomics.broadinstitute.org/millscripts/viewfeed.pl?side=xl&amp;cycle=1&amp;fixedMods=iaaC&amp;file=msdataSM/iPRG2012_nd/cpick_in/iPRG2012_nd.1829.10.2.pkl&amp;seq=LCDELATLQSK</v>
      </c>
    </row>
    <row r="2477" spans="1:95" x14ac:dyDescent="0.2">
      <c r="A2477" s="3">
        <v>7290</v>
      </c>
      <c r="B2477" s="2" t="s">
        <v>5777</v>
      </c>
      <c r="C2477" s="2" t="s">
        <v>5778</v>
      </c>
      <c r="D2477" s="3">
        <v>6277</v>
      </c>
      <c r="E2477" s="3">
        <v>6273</v>
      </c>
      <c r="F2477" s="3">
        <v>38419</v>
      </c>
      <c r="G2477" s="3">
        <v>8101</v>
      </c>
      <c r="H2477" s="3">
        <v>27</v>
      </c>
      <c r="I2477" s="30">
        <v>596.30335000000002</v>
      </c>
      <c r="J2477" s="30">
        <v>596.30546560000005</v>
      </c>
      <c r="K2477" s="30">
        <v>-2.1199999999999999E-3</v>
      </c>
      <c r="L2477" s="3">
        <v>2</v>
      </c>
      <c r="M2477" s="3">
        <v>2</v>
      </c>
      <c r="N2477" s="10">
        <f t="shared" si="266"/>
        <v>1</v>
      </c>
      <c r="O2477" s="35">
        <v>2</v>
      </c>
      <c r="P2477" s="17"/>
      <c r="Q2477" s="40">
        <v>1191.6038000000001</v>
      </c>
      <c r="R2477" s="40">
        <v>596.30553999999995</v>
      </c>
      <c r="S2477" s="18">
        <f t="shared" si="267"/>
        <v>-3.6726138749738095</v>
      </c>
      <c r="T2477" s="18">
        <f t="shared" si="268"/>
        <v>-0.12476825203251933</v>
      </c>
      <c r="U2477" s="18">
        <f t="shared" si="269"/>
        <v>-6.7079705311826734E-2</v>
      </c>
      <c r="V2477" s="30">
        <v>596.30550000000005</v>
      </c>
      <c r="W2477" s="3" t="s">
        <v>48</v>
      </c>
      <c r="X2477" s="3" t="s">
        <v>47</v>
      </c>
      <c r="Y2477" s="3" t="s">
        <v>47</v>
      </c>
      <c r="AA2477" s="3" t="s">
        <v>47</v>
      </c>
      <c r="AB2477" s="12" t="s">
        <v>47</v>
      </c>
      <c r="AC2477" s="3" t="s">
        <v>47</v>
      </c>
      <c r="AE2477" s="3" t="s">
        <v>48</v>
      </c>
      <c r="AF2477" s="3" t="s">
        <v>47</v>
      </c>
      <c r="AG2477" s="3" t="s">
        <v>47</v>
      </c>
      <c r="AH2477" s="3" t="s">
        <v>48</v>
      </c>
      <c r="AI2477" s="3" t="s">
        <v>47</v>
      </c>
      <c r="AL2477" s="3" t="s">
        <v>52</v>
      </c>
      <c r="AU2477" s="3">
        <v>0</v>
      </c>
      <c r="AV2477" s="3">
        <v>8</v>
      </c>
      <c r="AW2477" s="3">
        <v>1</v>
      </c>
      <c r="AX2477" s="3">
        <v>8</v>
      </c>
      <c r="AY2477" s="3">
        <v>100</v>
      </c>
      <c r="AZ2477" s="6" t="str">
        <f t="shared" si="270"/>
        <v>1829.9</v>
      </c>
      <c r="BC2477" s="12" t="s">
        <v>5779</v>
      </c>
      <c r="BJ2477" s="12">
        <f t="shared" si="271"/>
        <v>0</v>
      </c>
      <c r="BK2477" s="12">
        <f t="shared" si="272"/>
        <v>0</v>
      </c>
      <c r="CQ2477" s="3" t="str">
        <f>CONCATENATE(baseURL!$A$1,baseURL!$B$1,baseURL!$C$1,".",C2477,".",L2477,".pkl&amp;seq=",BC2477)</f>
        <v>http://proteomics.broadinstitute.org/millscripts/viewfeed.pl?side=xl&amp;cycle=1&amp;fixedMods=iaaC&amp;file=msdataSM/iPRG2012_nd/cpick_in/iPRG2012_nd.1829.9.2.pkl&amp;seq=GLSAVAQAESMK</v>
      </c>
    </row>
    <row r="2478" spans="1:95" x14ac:dyDescent="0.2">
      <c r="A2478" s="3">
        <v>6003</v>
      </c>
      <c r="B2478" s="2" t="s">
        <v>5787</v>
      </c>
      <c r="C2478" s="2" t="s">
        <v>5788</v>
      </c>
      <c r="D2478" s="3">
        <v>6282</v>
      </c>
      <c r="E2478" s="3">
        <v>6278</v>
      </c>
      <c r="F2478" s="3">
        <v>38434</v>
      </c>
      <c r="G2478" s="3">
        <v>8107</v>
      </c>
      <c r="H2478" s="3">
        <v>27.015699999999999</v>
      </c>
      <c r="I2478" s="30">
        <v>452.22233999999997</v>
      </c>
      <c r="J2478" s="30">
        <v>452.59396770000001</v>
      </c>
      <c r="K2478" s="30">
        <v>-0.37163000000000002</v>
      </c>
      <c r="L2478" s="3">
        <v>0</v>
      </c>
      <c r="M2478" s="3">
        <v>3</v>
      </c>
      <c r="N2478" s="10">
        <f t="shared" si="266"/>
        <v>1</v>
      </c>
      <c r="O2478" s="35">
        <v>3</v>
      </c>
      <c r="P2478" s="17"/>
      <c r="Q2478" s="40">
        <v>1355.76414</v>
      </c>
      <c r="R2478" s="40">
        <v>452.59289999999999</v>
      </c>
      <c r="S2478" s="18">
        <f t="shared" si="267"/>
        <v>-818.74903472858671</v>
      </c>
      <c r="T2478" s="18">
        <f t="shared" si="268"/>
        <v>2.3590736841462427</v>
      </c>
      <c r="U2478" s="18">
        <f t="shared" si="269"/>
        <v>1.9885420208789295</v>
      </c>
      <c r="V2478" s="30">
        <v>452.59379999999999</v>
      </c>
      <c r="W2478" s="3" t="s">
        <v>47</v>
      </c>
      <c r="X2478" s="3" t="s">
        <v>47</v>
      </c>
      <c r="Y2478" s="3" t="s">
        <v>47</v>
      </c>
      <c r="Z2478" s="3" t="s">
        <v>47</v>
      </c>
      <c r="AA2478" s="3" t="s">
        <v>48</v>
      </c>
      <c r="AB2478" s="12" t="s">
        <v>47</v>
      </c>
      <c r="AC2478" s="3" t="s">
        <v>47</v>
      </c>
      <c r="AD2478" s="3" t="s">
        <v>47</v>
      </c>
      <c r="AE2478" s="3" t="s">
        <v>47</v>
      </c>
      <c r="AF2478" s="3" t="s">
        <v>47</v>
      </c>
      <c r="AH2478" s="3" t="s">
        <v>47</v>
      </c>
      <c r="AI2478" s="3" t="s">
        <v>47</v>
      </c>
      <c r="AK2478" s="3" t="s">
        <v>47</v>
      </c>
      <c r="AL2478" s="3" t="s">
        <v>47</v>
      </c>
      <c r="AU2478" s="3">
        <v>0</v>
      </c>
      <c r="AV2478" s="3">
        <v>13</v>
      </c>
      <c r="AW2478" s="3">
        <v>1</v>
      </c>
      <c r="AX2478" s="3">
        <v>13</v>
      </c>
      <c r="AY2478" s="3">
        <v>100</v>
      </c>
      <c r="AZ2478" s="6" t="str">
        <f t="shared" si="270"/>
        <v>1830.3</v>
      </c>
      <c r="BC2478" s="12" t="s">
        <v>5716</v>
      </c>
      <c r="BJ2478" s="12">
        <f t="shared" si="271"/>
        <v>0</v>
      </c>
      <c r="BK2478" s="12">
        <f t="shared" si="272"/>
        <v>0</v>
      </c>
      <c r="CQ2478" s="3" t="str">
        <f>CONCATENATE(baseURL!$A$1,baseURL!$B$1,baseURL!$C$1,".",C2478,".",L2478,".pkl&amp;seq=",BC2478)</f>
        <v>http://proteomics.broadinstitute.org/millscripts/viewfeed.pl?side=xl&amp;cycle=1&amp;fixedMods=iaaC&amp;file=msdataSM/iPRG2012_nd/cpick_in/iPRG2012_nd.1830.3.0.pkl&amp;seq=TNNPETLVALRK</v>
      </c>
    </row>
    <row r="2479" spans="1:95" x14ac:dyDescent="0.2">
      <c r="A2479" s="3">
        <v>4192</v>
      </c>
      <c r="B2479" s="2" t="s">
        <v>5789</v>
      </c>
      <c r="C2479" s="2" t="s">
        <v>5790</v>
      </c>
      <c r="D2479" s="3">
        <v>6287</v>
      </c>
      <c r="E2479" s="3">
        <v>6283</v>
      </c>
      <c r="F2479" s="3">
        <v>38439</v>
      </c>
      <c r="G2479" s="3">
        <v>8112</v>
      </c>
      <c r="H2479" s="3">
        <v>27.024000000000001</v>
      </c>
      <c r="I2479" s="30">
        <v>546.31069000000002</v>
      </c>
      <c r="J2479" s="30">
        <v>546.30872599999998</v>
      </c>
      <c r="K2479" s="30">
        <v>1.9599999999999999E-3</v>
      </c>
      <c r="L2479" s="3">
        <v>2</v>
      </c>
      <c r="M2479" s="3">
        <v>2</v>
      </c>
      <c r="N2479" s="10">
        <f t="shared" si="266"/>
        <v>1</v>
      </c>
      <c r="O2479" s="35">
        <v>2</v>
      </c>
      <c r="P2479" s="17"/>
      <c r="Q2479" s="40">
        <v>1091.6095399999999</v>
      </c>
      <c r="R2479" s="40">
        <v>546.30840999999998</v>
      </c>
      <c r="S2479" s="18">
        <f t="shared" si="267"/>
        <v>4.1734667786673505</v>
      </c>
      <c r="T2479" s="18">
        <f t="shared" si="268"/>
        <v>0.57842785176597333</v>
      </c>
      <c r="U2479" s="18">
        <f t="shared" si="269"/>
        <v>0.53083568686710914</v>
      </c>
      <c r="V2479" s="30">
        <v>546.30870000000004</v>
      </c>
      <c r="W2479" s="3" t="s">
        <v>47</v>
      </c>
      <c r="X2479" s="3" t="s">
        <v>47</v>
      </c>
      <c r="Y2479" s="3" t="s">
        <v>47</v>
      </c>
      <c r="Z2479" s="3" t="s">
        <v>47</v>
      </c>
      <c r="AA2479" s="3" t="s">
        <v>65</v>
      </c>
      <c r="AB2479" s="12" t="s">
        <v>47</v>
      </c>
      <c r="AC2479" s="3" t="s">
        <v>47</v>
      </c>
      <c r="AD2479" s="3" t="s">
        <v>47</v>
      </c>
      <c r="AE2479" s="3" t="s">
        <v>47</v>
      </c>
      <c r="AF2479" s="3" t="s">
        <v>47</v>
      </c>
      <c r="AG2479" s="3" t="s">
        <v>47</v>
      </c>
      <c r="AH2479" s="3" t="s">
        <v>47</v>
      </c>
      <c r="AI2479" s="3" t="s">
        <v>47</v>
      </c>
      <c r="AJ2479" s="3" t="s">
        <v>47</v>
      </c>
      <c r="AK2479" s="3" t="s">
        <v>47</v>
      </c>
      <c r="AL2479" s="3" t="s">
        <v>47</v>
      </c>
      <c r="AM2479" s="3" t="s">
        <v>47</v>
      </c>
      <c r="AN2479" s="3" t="s">
        <v>47</v>
      </c>
      <c r="AU2479" s="3">
        <v>1</v>
      </c>
      <c r="AV2479" s="3">
        <v>17</v>
      </c>
      <c r="AW2479" s="3">
        <v>1</v>
      </c>
      <c r="AX2479" s="3">
        <v>17</v>
      </c>
      <c r="AY2479" s="3">
        <v>100</v>
      </c>
      <c r="AZ2479" s="6" t="str">
        <f t="shared" si="270"/>
        <v>1830.8</v>
      </c>
      <c r="BC2479" s="12" t="s">
        <v>5791</v>
      </c>
      <c r="BJ2479" s="12">
        <f t="shared" si="271"/>
        <v>0</v>
      </c>
      <c r="BK2479" s="12">
        <f t="shared" si="272"/>
        <v>0</v>
      </c>
      <c r="BW2479" s="3" t="s">
        <v>5792</v>
      </c>
      <c r="CQ2479" s="3" t="str">
        <f>CONCATENATE(baseURL!$A$1,baseURL!$B$1,baseURL!$C$1,".",C2479,".",L2479,".pkl&amp;seq=",BC2479)</f>
        <v>http://proteomics.broadinstitute.org/millscripts/viewfeed.pl?side=xl&amp;cycle=1&amp;fixedMods=iaaC&amp;file=msdataSM/iPRG2012_nd/cpick_in/iPRG2012_nd.1830.8.2.pkl&amp;seq=LFASNEVLAK</v>
      </c>
    </row>
    <row r="2480" spans="1:95" x14ac:dyDescent="0.2">
      <c r="A2480" s="3">
        <v>3854</v>
      </c>
      <c r="B2480" s="2" t="s">
        <v>5785</v>
      </c>
      <c r="C2480" s="2" t="s">
        <v>5786</v>
      </c>
      <c r="D2480" s="3">
        <v>6288</v>
      </c>
      <c r="E2480" s="3">
        <v>6284</v>
      </c>
      <c r="F2480" s="3">
        <v>38440</v>
      </c>
      <c r="G2480" s="3">
        <v>8113</v>
      </c>
      <c r="H2480" s="3">
        <v>27.025700000000001</v>
      </c>
      <c r="I2480" s="30">
        <v>566.27535</v>
      </c>
      <c r="J2480" s="30">
        <v>566.2716878</v>
      </c>
      <c r="K2480" s="30">
        <v>3.6600000000000001E-3</v>
      </c>
      <c r="L2480" s="3">
        <v>4</v>
      </c>
      <c r="M2480" s="3">
        <v>4</v>
      </c>
      <c r="N2480" s="10">
        <f t="shared" si="266"/>
        <v>1</v>
      </c>
      <c r="O2480" s="35">
        <v>4</v>
      </c>
      <c r="P2480" s="17"/>
      <c r="Q2480" s="40">
        <v>2262.0632900000001</v>
      </c>
      <c r="R2480" s="40">
        <v>566.27128000000005</v>
      </c>
      <c r="S2480" s="18">
        <f t="shared" si="267"/>
        <v>7.1873678636077978</v>
      </c>
      <c r="T2480" s="18">
        <f t="shared" si="268"/>
        <v>0.72014953671694382</v>
      </c>
      <c r="U2480" s="18">
        <f t="shared" si="269"/>
        <v>0.2119125658719665</v>
      </c>
      <c r="V2480" s="30">
        <v>566.27139999999997</v>
      </c>
      <c r="W2480" s="3" t="s">
        <v>47</v>
      </c>
      <c r="X2480" s="3" t="s">
        <v>47</v>
      </c>
      <c r="Y2480" s="3" t="s">
        <v>47</v>
      </c>
      <c r="Z2480" s="3" t="s">
        <v>47</v>
      </c>
      <c r="AA2480" s="3" t="s">
        <v>47</v>
      </c>
      <c r="AB2480" s="12" t="s">
        <v>47</v>
      </c>
      <c r="AC2480" s="3" t="s">
        <v>47</v>
      </c>
      <c r="AD2480" s="3" t="s">
        <v>47</v>
      </c>
      <c r="AE2480" s="3" t="s">
        <v>47</v>
      </c>
      <c r="AF2480" s="3" t="s">
        <v>48</v>
      </c>
      <c r="AG2480" s="3" t="s">
        <v>47</v>
      </c>
      <c r="AH2480" s="3" t="s">
        <v>47</v>
      </c>
      <c r="AL2480" s="3" t="s">
        <v>47</v>
      </c>
      <c r="AU2480" s="3">
        <v>0</v>
      </c>
      <c r="AV2480" s="3">
        <v>12</v>
      </c>
      <c r="AW2480" s="3">
        <v>1</v>
      </c>
      <c r="AX2480" s="3">
        <v>12</v>
      </c>
      <c r="AY2480" s="3">
        <v>100</v>
      </c>
      <c r="AZ2480" s="6" t="str">
        <f t="shared" si="270"/>
        <v>1830.9</v>
      </c>
      <c r="BC2480" s="12" t="s">
        <v>5705</v>
      </c>
      <c r="BJ2480" s="12">
        <f t="shared" si="271"/>
        <v>0</v>
      </c>
      <c r="BK2480" s="12">
        <f t="shared" si="272"/>
        <v>0</v>
      </c>
      <c r="CQ2480" s="3" t="str">
        <f>CONCATENATE(baseURL!$A$1,baseURL!$B$1,baseURL!$C$1,".",C2480,".",L2480,".pkl&amp;seq=",BC2480)</f>
        <v>http://proteomics.broadinstitute.org/millscripts/viewfeed.pl?side=xl&amp;cycle=1&amp;fixedMods=iaaC&amp;file=msdataSM/iPRG2012_nd/cpick_in/iPRG2012_nd.1830.9.4.pkl&amp;seq=QNDLTDGKDYHTLANNVESK</v>
      </c>
    </row>
    <row r="2481" spans="1:95" x14ac:dyDescent="0.2">
      <c r="A2481" s="3">
        <v>2619</v>
      </c>
      <c r="B2481" s="2" t="s">
        <v>5796</v>
      </c>
      <c r="C2481" s="2" t="s">
        <v>5797</v>
      </c>
      <c r="D2481" s="3">
        <v>6308</v>
      </c>
      <c r="E2481" s="3">
        <v>6304</v>
      </c>
      <c r="F2481" s="3">
        <v>38483</v>
      </c>
      <c r="G2481" s="3">
        <v>8135</v>
      </c>
      <c r="H2481" s="3">
        <v>27.075299999999999</v>
      </c>
      <c r="I2481" s="30">
        <v>643.67553999999996</v>
      </c>
      <c r="J2481" s="30">
        <v>643.67369780000001</v>
      </c>
      <c r="K2481" s="30">
        <v>1.8400000000000001E-3</v>
      </c>
      <c r="L2481" s="3">
        <v>3</v>
      </c>
      <c r="M2481" s="3">
        <v>3</v>
      </c>
      <c r="N2481" s="10">
        <f t="shared" si="266"/>
        <v>1</v>
      </c>
      <c r="O2481" s="35">
        <v>3</v>
      </c>
      <c r="P2481" s="17"/>
      <c r="Q2481" s="40">
        <v>1929.0049300000001</v>
      </c>
      <c r="R2481" s="40">
        <v>643.67316000000005</v>
      </c>
      <c r="S2481" s="18">
        <f t="shared" si="267"/>
        <v>3.697528727006099</v>
      </c>
      <c r="T2481" s="18">
        <f t="shared" si="268"/>
        <v>0.8355172055969412</v>
      </c>
      <c r="U2481" s="18">
        <f t="shared" si="269"/>
        <v>0.52821838949660471</v>
      </c>
      <c r="V2481" s="30">
        <v>643.67349999999999</v>
      </c>
      <c r="W2481" s="3" t="s">
        <v>47</v>
      </c>
      <c r="Z2481" s="3" t="s">
        <v>47</v>
      </c>
      <c r="AA2481" s="3" t="s">
        <v>47</v>
      </c>
      <c r="AB2481" s="12" t="s">
        <v>47</v>
      </c>
      <c r="AC2481" s="3" t="s">
        <v>47</v>
      </c>
      <c r="AD2481" s="3" t="s">
        <v>47</v>
      </c>
      <c r="AE2481" s="3" t="s">
        <v>47</v>
      </c>
      <c r="AF2481" s="3" t="s">
        <v>47</v>
      </c>
      <c r="AG2481" s="3" t="s">
        <v>47</v>
      </c>
      <c r="AH2481" s="3" t="s">
        <v>47</v>
      </c>
      <c r="AI2481" s="3" t="s">
        <v>47</v>
      </c>
      <c r="AJ2481" s="3" t="s">
        <v>47</v>
      </c>
      <c r="AK2481" s="3" t="s">
        <v>47</v>
      </c>
      <c r="AL2481" s="3" t="s">
        <v>48</v>
      </c>
      <c r="AU2481" s="3">
        <v>0</v>
      </c>
      <c r="AV2481" s="3">
        <v>13</v>
      </c>
      <c r="AW2481" s="3">
        <v>1</v>
      </c>
      <c r="AX2481" s="3">
        <v>13</v>
      </c>
      <c r="AY2481" s="3">
        <v>100</v>
      </c>
      <c r="AZ2481" s="6" t="str">
        <f t="shared" si="270"/>
        <v>1832.10</v>
      </c>
      <c r="BC2481" s="12" t="s">
        <v>5702</v>
      </c>
      <c r="BJ2481" s="12">
        <f t="shared" si="271"/>
        <v>0</v>
      </c>
      <c r="BK2481" s="12">
        <f t="shared" si="272"/>
        <v>0</v>
      </c>
      <c r="CQ2481" s="3" t="str">
        <f>CONCATENATE(baseURL!$A$1,baseURL!$B$1,baseURL!$C$1,".",C2481,".",L2481,".pkl&amp;seq=",BC2481)</f>
        <v>http://proteomics.broadinstitute.org/millscripts/viewfeed.pl?side=xl&amp;cycle=1&amp;fixedMods=iaaC&amp;file=msdataSM/iPRG2012_nd/cpick_in/iPRG2012_nd.1832.10.3.pkl&amp;seq=VGQRFQEQNAALGQGLGR</v>
      </c>
    </row>
    <row r="2482" spans="1:95" x14ac:dyDescent="0.2">
      <c r="A2482" s="3">
        <v>42</v>
      </c>
      <c r="B2482" s="2" t="s">
        <v>5798</v>
      </c>
      <c r="C2482" s="2" t="s">
        <v>5799</v>
      </c>
      <c r="D2482" s="3">
        <v>6300</v>
      </c>
      <c r="E2482" s="3">
        <v>6296</v>
      </c>
      <c r="F2482" s="3">
        <v>38475</v>
      </c>
      <c r="G2482" s="3">
        <v>8127</v>
      </c>
      <c r="H2482" s="3">
        <v>27.062000000000001</v>
      </c>
      <c r="I2482" s="30">
        <v>508.76893999999999</v>
      </c>
      <c r="J2482" s="30">
        <v>508.76893769999998</v>
      </c>
      <c r="K2482" s="30">
        <v>0</v>
      </c>
      <c r="L2482" s="3">
        <v>2</v>
      </c>
      <c r="M2482" s="3">
        <v>0</v>
      </c>
      <c r="N2482" s="10">
        <f t="shared" si="266"/>
        <v>1</v>
      </c>
      <c r="O2482" s="35">
        <v>2</v>
      </c>
      <c r="P2482" s="17"/>
      <c r="Q2482" s="40">
        <v>1016.5258700000001</v>
      </c>
      <c r="R2482" s="40">
        <v>508.76657</v>
      </c>
      <c r="S2482" s="18">
        <f t="shared" si="267"/>
        <v>4.6583249366893034</v>
      </c>
      <c r="T2482" s="18">
        <f t="shared" si="268"/>
        <v>4.6538041993980119</v>
      </c>
      <c r="U2482" s="18">
        <f t="shared" si="269"/>
        <v>3.9900420343865171</v>
      </c>
      <c r="V2482" s="30">
        <v>508.76859999999999</v>
      </c>
      <c r="X2482" s="3" t="s">
        <v>65</v>
      </c>
      <c r="Y2482" s="3" t="s">
        <v>65</v>
      </c>
      <c r="Z2482" s="3" t="s">
        <v>48</v>
      </c>
      <c r="AA2482" s="3" t="s">
        <v>47</v>
      </c>
      <c r="AB2482" s="12" t="s">
        <v>47</v>
      </c>
      <c r="AC2482" s="3" t="s">
        <v>65</v>
      </c>
      <c r="AD2482" s="3" t="s">
        <v>47</v>
      </c>
      <c r="AF2482" s="3" t="s">
        <v>47</v>
      </c>
      <c r="AG2482" s="3" t="s">
        <v>47</v>
      </c>
      <c r="AH2482" s="3" t="s">
        <v>47</v>
      </c>
      <c r="AI2482" s="3" t="s">
        <v>47</v>
      </c>
      <c r="AJ2482" s="3" t="s">
        <v>52</v>
      </c>
      <c r="AK2482" s="3" t="s">
        <v>48</v>
      </c>
      <c r="AL2482" s="3" t="s">
        <v>47</v>
      </c>
      <c r="AO2482" s="3" t="s">
        <v>47</v>
      </c>
      <c r="AS2482" s="3" t="s">
        <v>47</v>
      </c>
      <c r="AU2482" s="3">
        <v>3</v>
      </c>
      <c r="AV2482" s="3">
        <v>10</v>
      </c>
      <c r="AW2482" s="3">
        <v>2</v>
      </c>
      <c r="AX2482" s="3">
        <v>9</v>
      </c>
      <c r="AY2482" s="3">
        <v>90</v>
      </c>
      <c r="AZ2482" s="6" t="str">
        <f t="shared" si="270"/>
        <v>1832.2</v>
      </c>
      <c r="BB2482" s="12" t="s">
        <v>79</v>
      </c>
      <c r="BC2482" s="12" t="s">
        <v>5619</v>
      </c>
      <c r="BJ2482" s="12">
        <f t="shared" si="271"/>
        <v>0</v>
      </c>
      <c r="BK2482" s="12">
        <f t="shared" si="272"/>
        <v>0</v>
      </c>
      <c r="BT2482" s="3" t="s">
        <v>5621</v>
      </c>
      <c r="BU2482" s="3" t="s">
        <v>5621</v>
      </c>
      <c r="BY2482" s="3" t="s">
        <v>5800</v>
      </c>
      <c r="CO2482" s="3" t="s">
        <v>5801</v>
      </c>
      <c r="CQ2482" s="3" t="str">
        <f>CONCATENATE(baseURL!$A$1,baseURL!$B$1,"+Acetyl",baseURL!$C$1,".",C2482,".",L2482,".pkl&amp;seq=",BC2482)</f>
        <v>http://proteomics.broadinstitute.org/millscripts/viewfeed.pl?side=xl&amp;cycle=1&amp;fixedMods=iaaC+Acetyl&amp;file=msdataSM/iPRG2012_nd/cpick_in/iPRG2012_nd.1832.2.2.pkl&amp;seq=SEVLEGNVK</v>
      </c>
    </row>
    <row r="2483" spans="1:95" x14ac:dyDescent="0.2">
      <c r="A2483" s="3">
        <v>3839</v>
      </c>
      <c r="B2483" s="2" t="s">
        <v>5802</v>
      </c>
      <c r="C2483" s="2" t="s">
        <v>5803</v>
      </c>
      <c r="D2483" s="3">
        <v>6302</v>
      </c>
      <c r="E2483" s="3">
        <v>6298</v>
      </c>
      <c r="F2483" s="3">
        <v>38477</v>
      </c>
      <c r="G2483" s="3">
        <v>8129</v>
      </c>
      <c r="H2483" s="3">
        <v>27.065300000000001</v>
      </c>
      <c r="I2483" s="30">
        <v>566.27395999999999</v>
      </c>
      <c r="J2483" s="30">
        <v>566.2716878</v>
      </c>
      <c r="K2483" s="30">
        <v>2.2699999999999999E-3</v>
      </c>
      <c r="L2483" s="3">
        <v>4</v>
      </c>
      <c r="M2483" s="3">
        <v>4</v>
      </c>
      <c r="N2483" s="10">
        <f t="shared" si="266"/>
        <v>1</v>
      </c>
      <c r="O2483" s="35">
        <v>4</v>
      </c>
      <c r="P2483" s="17"/>
      <c r="Q2483" s="40">
        <v>2262.0632900000001</v>
      </c>
      <c r="R2483" s="40">
        <v>566.27128000000005</v>
      </c>
      <c r="S2483" s="18">
        <f t="shared" si="267"/>
        <v>4.7327139740182016</v>
      </c>
      <c r="T2483" s="18">
        <f t="shared" si="268"/>
        <v>0.72014953671694382</v>
      </c>
      <c r="U2483" s="18">
        <f t="shared" si="269"/>
        <v>0.2119125658719665</v>
      </c>
      <c r="V2483" s="30">
        <v>566.27139999999997</v>
      </c>
      <c r="W2483" s="3" t="s">
        <v>47</v>
      </c>
      <c r="X2483" s="3" t="s">
        <v>47</v>
      </c>
      <c r="Y2483" s="3" t="s">
        <v>47</v>
      </c>
      <c r="Z2483" s="3" t="s">
        <v>47</v>
      </c>
      <c r="AA2483" s="3" t="s">
        <v>47</v>
      </c>
      <c r="AB2483" s="12" t="s">
        <v>47</v>
      </c>
      <c r="AD2483" s="3" t="s">
        <v>47</v>
      </c>
      <c r="AE2483" s="3" t="s">
        <v>47</v>
      </c>
      <c r="AF2483" s="3" t="s">
        <v>48</v>
      </c>
      <c r="AG2483" s="3" t="s">
        <v>47</v>
      </c>
      <c r="AH2483" s="3" t="s">
        <v>47</v>
      </c>
      <c r="AL2483" s="3" t="s">
        <v>47</v>
      </c>
      <c r="AM2483" s="3" t="s">
        <v>47</v>
      </c>
      <c r="AN2483" s="3" t="s">
        <v>47</v>
      </c>
      <c r="AU2483" s="3">
        <v>0</v>
      </c>
      <c r="AV2483" s="3">
        <v>13</v>
      </c>
      <c r="AW2483" s="3">
        <v>1</v>
      </c>
      <c r="AX2483" s="3">
        <v>13</v>
      </c>
      <c r="AY2483" s="3">
        <v>100</v>
      </c>
      <c r="AZ2483" s="6" t="str">
        <f t="shared" si="270"/>
        <v>1832.4</v>
      </c>
      <c r="BC2483" s="12" t="s">
        <v>5705</v>
      </c>
      <c r="BJ2483" s="12">
        <f t="shared" si="271"/>
        <v>0</v>
      </c>
      <c r="BK2483" s="12">
        <f t="shared" si="272"/>
        <v>0</v>
      </c>
      <c r="CQ2483" s="3" t="str">
        <f>CONCATENATE(baseURL!$A$1,baseURL!$B$1,baseURL!$C$1,".",C2483,".",L2483,".pkl&amp;seq=",BC2483)</f>
        <v>http://proteomics.broadinstitute.org/millscripts/viewfeed.pl?side=xl&amp;cycle=1&amp;fixedMods=iaaC&amp;file=msdataSM/iPRG2012_nd/cpick_in/iPRG2012_nd.1832.4.4.pkl&amp;seq=QNDLTDGKDYHTLANNVESK</v>
      </c>
    </row>
    <row r="2484" spans="1:95" x14ac:dyDescent="0.2">
      <c r="A2484" s="3">
        <v>7606</v>
      </c>
      <c r="B2484" s="2" t="s">
        <v>5804</v>
      </c>
      <c r="C2484" s="2" t="s">
        <v>5805</v>
      </c>
      <c r="D2484" s="3">
        <v>6303</v>
      </c>
      <c r="E2484" s="3">
        <v>6299</v>
      </c>
      <c r="F2484" s="3">
        <v>38478</v>
      </c>
      <c r="G2484" s="3">
        <v>8130</v>
      </c>
      <c r="H2484" s="3">
        <v>27.067</v>
      </c>
      <c r="I2484" s="30">
        <v>571.62927999999999</v>
      </c>
      <c r="J2484" s="30">
        <v>572.26056749999998</v>
      </c>
      <c r="K2484" s="30">
        <v>-0.63129000000000002</v>
      </c>
      <c r="L2484" s="3">
        <v>3</v>
      </c>
      <c r="M2484" s="3">
        <v>2</v>
      </c>
      <c r="N2484" s="10">
        <f t="shared" si="266"/>
        <v>-1</v>
      </c>
      <c r="O2484" s="35">
        <v>2</v>
      </c>
      <c r="Q2484" s="40">
        <v>1143.5139200000001</v>
      </c>
      <c r="R2484" s="42">
        <v>572.26059999999995</v>
      </c>
      <c r="S2484" s="18">
        <f t="shared" si="267"/>
        <v>-1103.2036802812561</v>
      </c>
      <c r="T2484" s="18">
        <f t="shared" si="268"/>
        <v>-5.6792307516520986E-2</v>
      </c>
      <c r="U2484" s="18">
        <f t="shared" si="269"/>
        <v>0.17474556187964851</v>
      </c>
      <c r="V2484" s="30">
        <v>572.26070000000004</v>
      </c>
      <c r="W2484" s="3" t="s">
        <v>47</v>
      </c>
      <c r="X2484" s="3" t="s">
        <v>47</v>
      </c>
      <c r="Y2484" s="3" t="s">
        <v>47</v>
      </c>
      <c r="Z2484" s="3" t="s">
        <v>52</v>
      </c>
      <c r="AB2484" s="12" t="s">
        <v>47</v>
      </c>
      <c r="AC2484" s="3" t="s">
        <v>52</v>
      </c>
      <c r="AG2484" s="3" t="s">
        <v>52</v>
      </c>
      <c r="AH2484" s="3" t="s">
        <v>47</v>
      </c>
      <c r="AI2484" s="3" t="s">
        <v>52</v>
      </c>
      <c r="AK2484" s="3" t="s">
        <v>48</v>
      </c>
      <c r="AL2484" s="3" t="s">
        <v>52</v>
      </c>
      <c r="AU2484" s="3">
        <v>0</v>
      </c>
      <c r="AV2484" s="3">
        <v>5</v>
      </c>
      <c r="AW2484" s="3">
        <v>1</v>
      </c>
      <c r="AX2484" s="3">
        <v>5</v>
      </c>
      <c r="AY2484" s="3">
        <v>100</v>
      </c>
      <c r="AZ2484" s="6" t="str">
        <f t="shared" si="270"/>
        <v>1832.5</v>
      </c>
      <c r="BC2484" s="12" t="s">
        <v>5759</v>
      </c>
      <c r="BI2484" s="12" t="s">
        <v>594</v>
      </c>
      <c r="BJ2484" s="12">
        <f t="shared" si="271"/>
        <v>0</v>
      </c>
      <c r="BK2484" s="12">
        <f t="shared" si="272"/>
        <v>1</v>
      </c>
      <c r="BR2484" s="3" t="s">
        <v>594</v>
      </c>
      <c r="CQ2484" s="3" t="str">
        <f>CONCATENATE(baseURL!$A$1,baseURL!$B$1,baseURL!$C$1,".",C2484,".",L2484,".pkl&amp;seq=",BC2484,"&amp;varMods=ReducedCys-C")</f>
        <v>http://proteomics.broadinstitute.org/millscripts/viewfeed.pl?side=xl&amp;cycle=1&amp;fixedMods=iaaC&amp;file=msdataSM/iPRG2012_nd/cpick_in/iPRG2012_nd.1832.5.3.pkl&amp;seq=FASDPGcAFTK&amp;varMods=ReducedCys-C</v>
      </c>
    </row>
    <row r="2485" spans="1:95" x14ac:dyDescent="0.2">
      <c r="A2485" s="3">
        <v>5073</v>
      </c>
      <c r="B2485" s="2" t="s">
        <v>5806</v>
      </c>
      <c r="C2485" s="2" t="s">
        <v>5807</v>
      </c>
      <c r="D2485" s="3">
        <v>6305</v>
      </c>
      <c r="E2485" s="3">
        <v>6301</v>
      </c>
      <c r="F2485" s="3">
        <v>38480</v>
      </c>
      <c r="G2485" s="3">
        <v>8132</v>
      </c>
      <c r="H2485" s="3">
        <v>27.0703</v>
      </c>
      <c r="I2485" s="30">
        <v>599.30233999999996</v>
      </c>
      <c r="J2485" s="30">
        <v>599.30110049999996</v>
      </c>
      <c r="K2485" s="30">
        <v>1.24E-3</v>
      </c>
      <c r="L2485" s="3">
        <v>2</v>
      </c>
      <c r="M2485" s="3">
        <v>2</v>
      </c>
      <c r="N2485" s="10">
        <f t="shared" si="266"/>
        <v>1</v>
      </c>
      <c r="O2485" s="35">
        <v>2</v>
      </c>
      <c r="P2485" s="17"/>
      <c r="Q2485" s="40">
        <v>1197.5932299999999</v>
      </c>
      <c r="R2485" s="40">
        <v>599.30025999999998</v>
      </c>
      <c r="S2485" s="18">
        <f t="shared" si="267"/>
        <v>3.4707143293715563</v>
      </c>
      <c r="T2485" s="18">
        <f t="shared" si="268"/>
        <v>1.4024689393279222</v>
      </c>
      <c r="U2485" s="18">
        <f t="shared" si="269"/>
        <v>1.4016346330956937</v>
      </c>
      <c r="V2485" s="30">
        <v>599.30110000000002</v>
      </c>
      <c r="W2485" s="3" t="s">
        <v>47</v>
      </c>
      <c r="X2485" s="3" t="s">
        <v>47</v>
      </c>
      <c r="Y2485" s="3" t="s">
        <v>47</v>
      </c>
      <c r="Z2485" s="3" t="s">
        <v>47</v>
      </c>
      <c r="AA2485" s="3" t="s">
        <v>47</v>
      </c>
      <c r="AB2485" s="12" t="s">
        <v>47</v>
      </c>
      <c r="AC2485" s="3" t="s">
        <v>47</v>
      </c>
      <c r="AD2485" s="3" t="s">
        <v>47</v>
      </c>
      <c r="AE2485" s="3" t="s">
        <v>47</v>
      </c>
      <c r="AF2485" s="3" t="s">
        <v>47</v>
      </c>
      <c r="AG2485" s="3" t="s">
        <v>47</v>
      </c>
      <c r="AH2485" s="3" t="s">
        <v>47</v>
      </c>
      <c r="AI2485" s="3" t="s">
        <v>47</v>
      </c>
      <c r="AJ2485" s="3" t="s">
        <v>47</v>
      </c>
      <c r="AK2485" s="3" t="s">
        <v>47</v>
      </c>
      <c r="AL2485" s="3" t="s">
        <v>47</v>
      </c>
      <c r="AM2485" s="3" t="s">
        <v>47</v>
      </c>
      <c r="AN2485" s="3" t="s">
        <v>47</v>
      </c>
      <c r="AO2485" s="3" t="s">
        <v>52</v>
      </c>
      <c r="AU2485" s="3">
        <v>0</v>
      </c>
      <c r="AV2485" s="3">
        <v>18</v>
      </c>
      <c r="AW2485" s="3">
        <v>1</v>
      </c>
      <c r="AX2485" s="3">
        <v>18</v>
      </c>
      <c r="AY2485" s="3">
        <v>100</v>
      </c>
      <c r="AZ2485" s="6" t="str">
        <f t="shared" si="270"/>
        <v>1832.7</v>
      </c>
      <c r="BC2485" s="12" t="s">
        <v>5808</v>
      </c>
      <c r="BJ2485" s="12">
        <f t="shared" si="271"/>
        <v>0</v>
      </c>
      <c r="BK2485" s="12">
        <f t="shared" si="272"/>
        <v>0</v>
      </c>
      <c r="CQ2485" s="3" t="str">
        <f>CONCATENATE(baseURL!$A$1,baseURL!$B$1,baseURL!$C$1,".",C2485,".",L2485,".pkl&amp;seq=",BC2485)</f>
        <v>http://proteomics.broadinstitute.org/millscripts/viewfeed.pl?side=xl&amp;cycle=1&amp;fixedMods=iaaC&amp;file=msdataSM/iPRG2012_nd/cpick_in/iPRG2012_nd.1832.7.2.pkl&amp;seq=AMGAETYVLSR</v>
      </c>
    </row>
    <row r="2486" spans="1:95" x14ac:dyDescent="0.2">
      <c r="A2486" s="3">
        <v>1953</v>
      </c>
      <c r="B2486" s="2" t="s">
        <v>5809</v>
      </c>
      <c r="C2486" s="2" t="s">
        <v>5810</v>
      </c>
      <c r="D2486" s="3">
        <v>6306</v>
      </c>
      <c r="E2486" s="3">
        <v>6302</v>
      </c>
      <c r="F2486" s="3">
        <v>38481</v>
      </c>
      <c r="G2486" s="3">
        <v>8133</v>
      </c>
      <c r="H2486" s="3">
        <v>27.071999999999999</v>
      </c>
      <c r="I2486" s="30">
        <v>604.28989000000001</v>
      </c>
      <c r="J2486" s="30">
        <v>604.28989030000002</v>
      </c>
      <c r="K2486" s="30">
        <v>0</v>
      </c>
      <c r="L2486" s="3">
        <v>2</v>
      </c>
      <c r="M2486" s="3">
        <v>0</v>
      </c>
      <c r="N2486" s="10">
        <f t="shared" si="266"/>
        <v>1</v>
      </c>
      <c r="O2486" s="35">
        <v>2</v>
      </c>
      <c r="P2486" s="17"/>
      <c r="Q2486" s="40">
        <v>1207.5688500000001</v>
      </c>
      <c r="R2486" s="40">
        <v>604.28805999999997</v>
      </c>
      <c r="S2486" s="18">
        <f t="shared" si="267"/>
        <v>3.0283570389275183</v>
      </c>
      <c r="T2486" s="18">
        <f t="shared" si="268"/>
        <v>3.028853490918662</v>
      </c>
      <c r="U2486" s="18">
        <f t="shared" si="269"/>
        <v>2.7139374556992091</v>
      </c>
      <c r="V2486" s="30">
        <v>604.28970000000004</v>
      </c>
      <c r="W2486" s="3" t="s">
        <v>47</v>
      </c>
      <c r="X2486" s="3" t="s">
        <v>47</v>
      </c>
      <c r="Y2486" s="3" t="s">
        <v>47</v>
      </c>
      <c r="Z2486" s="3" t="s">
        <v>47</v>
      </c>
      <c r="AA2486" s="3" t="s">
        <v>48</v>
      </c>
      <c r="AB2486" s="12" t="s">
        <v>47</v>
      </c>
      <c r="AC2486" s="3" t="s">
        <v>47</v>
      </c>
      <c r="AD2486" s="3" t="s">
        <v>47</v>
      </c>
      <c r="AE2486" s="3" t="s">
        <v>47</v>
      </c>
      <c r="AG2486" s="3" t="s">
        <v>47</v>
      </c>
      <c r="AJ2486" s="3" t="s">
        <v>47</v>
      </c>
      <c r="AM2486" s="3" t="s">
        <v>47</v>
      </c>
      <c r="AO2486" s="3" t="s">
        <v>47</v>
      </c>
      <c r="AU2486" s="3">
        <v>0</v>
      </c>
      <c r="AV2486" s="3">
        <v>12</v>
      </c>
      <c r="AW2486" s="3">
        <v>2</v>
      </c>
      <c r="AX2486" s="3">
        <v>10</v>
      </c>
      <c r="AY2486" s="3">
        <v>83.33</v>
      </c>
      <c r="AZ2486" s="6" t="str">
        <f t="shared" si="270"/>
        <v>1832.8</v>
      </c>
      <c r="BC2486" s="12" t="s">
        <v>5811</v>
      </c>
      <c r="BJ2486" s="12">
        <f t="shared" si="271"/>
        <v>0</v>
      </c>
      <c r="BK2486" s="12">
        <f t="shared" si="272"/>
        <v>0</v>
      </c>
      <c r="BO2486" s="3" t="s">
        <v>54</v>
      </c>
      <c r="BP2486" s="3" t="s">
        <v>54</v>
      </c>
      <c r="BR2486" s="3" t="s">
        <v>54</v>
      </c>
      <c r="BX2486" s="3" t="s">
        <v>5812</v>
      </c>
      <c r="CF2486" s="3" t="s">
        <v>5812</v>
      </c>
      <c r="CQ2486" s="3" t="str">
        <f>CONCATENATE(baseURL!$A$1,baseURL!$B$1,baseURL!$C$1,".",C2486,".",L2486,".pkl&amp;seq=",BC2486,"&amp;varMods=Deamidated-Q+Deamidated-N")</f>
        <v>http://proteomics.broadinstitute.org/millscripts/viewfeed.pl?side=xl&amp;cycle=1&amp;fixedMods=iaaC&amp;file=msdataSM/iPRG2012_nd/cpick_in/iPRG2012_nd.1832.8.2.pkl&amp;seq=SLASDLTDEqK&amp;varMods=Deamidated-Q+Deamidated-N</v>
      </c>
    </row>
    <row r="2487" spans="1:95" x14ac:dyDescent="0.2">
      <c r="A2487" s="3">
        <v>1367</v>
      </c>
      <c r="B2487" s="2" t="s">
        <v>5793</v>
      </c>
      <c r="C2487" s="2" t="s">
        <v>5794</v>
      </c>
      <c r="D2487" s="3">
        <v>6307</v>
      </c>
      <c r="E2487" s="3">
        <v>6303</v>
      </c>
      <c r="F2487" s="3">
        <v>38482</v>
      </c>
      <c r="G2487" s="3">
        <v>8134</v>
      </c>
      <c r="H2487" s="3">
        <v>27.073699999999999</v>
      </c>
      <c r="I2487" s="30">
        <v>610.29184999999995</v>
      </c>
      <c r="J2487" s="30">
        <v>610.2918525</v>
      </c>
      <c r="K2487" s="30">
        <v>0</v>
      </c>
      <c r="L2487" s="3">
        <v>2</v>
      </c>
      <c r="M2487" s="3">
        <v>0</v>
      </c>
      <c r="N2487" s="10">
        <f t="shared" si="266"/>
        <v>1</v>
      </c>
      <c r="O2487" s="35">
        <v>2</v>
      </c>
      <c r="P2487" s="17"/>
      <c r="Q2487" s="40">
        <v>1219.5701899999999</v>
      </c>
      <c r="R2487" s="40">
        <v>610.28872999999999</v>
      </c>
      <c r="S2487" s="18">
        <f t="shared" si="267"/>
        <v>5.1123342880133951</v>
      </c>
      <c r="T2487" s="18">
        <f t="shared" si="268"/>
        <v>5.1164307098013762</v>
      </c>
      <c r="U2487" s="18">
        <f t="shared" si="269"/>
        <v>5.1942627222827547</v>
      </c>
      <c r="V2487" s="30">
        <v>610.29190000000006</v>
      </c>
      <c r="X2487" s="3" t="s">
        <v>47</v>
      </c>
      <c r="Y2487" s="3" t="s">
        <v>47</v>
      </c>
      <c r="Z2487" s="3" t="s">
        <v>47</v>
      </c>
      <c r="AA2487" s="3" t="s">
        <v>47</v>
      </c>
      <c r="AB2487" s="12" t="s">
        <v>48</v>
      </c>
      <c r="AC2487" s="3" t="s">
        <v>52</v>
      </c>
      <c r="AG2487" s="3" t="s">
        <v>48</v>
      </c>
      <c r="AH2487" s="3" t="s">
        <v>48</v>
      </c>
      <c r="AL2487" s="3" t="s">
        <v>52</v>
      </c>
      <c r="AM2487" s="3" t="s">
        <v>48</v>
      </c>
      <c r="AU2487" s="3">
        <v>0</v>
      </c>
      <c r="AV2487" s="3">
        <v>4</v>
      </c>
      <c r="AW2487" s="3">
        <v>1</v>
      </c>
      <c r="AX2487" s="3">
        <v>4</v>
      </c>
      <c r="AY2487" s="3">
        <v>100</v>
      </c>
      <c r="AZ2487" s="6" t="str">
        <f t="shared" si="270"/>
        <v>1832.9</v>
      </c>
      <c r="BC2487" s="12" t="s">
        <v>5795</v>
      </c>
      <c r="BJ2487" s="12">
        <f t="shared" si="271"/>
        <v>0</v>
      </c>
      <c r="BK2487" s="12">
        <f t="shared" si="272"/>
        <v>0</v>
      </c>
      <c r="CQ2487" s="3" t="str">
        <f>CONCATENATE(baseURL!$A$1,baseURL!$B$1,baseURL!$C$1,".",C2487,".",L2487,".pkl&amp;seq=",BC2487)</f>
        <v>http://proteomics.broadinstitute.org/millscripts/viewfeed.pl?side=xl&amp;cycle=1&amp;fixedMods=iaaC&amp;file=msdataSM/iPRG2012_nd/cpick_in/iPRG2012_nd.1832.9.2.pkl&amp;seq=SDAEWAGLNTR</v>
      </c>
    </row>
    <row r="2488" spans="1:95" x14ac:dyDescent="0.2">
      <c r="A2488" s="3">
        <v>3348</v>
      </c>
      <c r="B2488" s="2" t="s">
        <v>5814</v>
      </c>
      <c r="C2488" s="2" t="s">
        <v>5815</v>
      </c>
      <c r="D2488" s="3">
        <v>6309</v>
      </c>
      <c r="E2488" s="3">
        <v>6305</v>
      </c>
      <c r="F2488" s="3">
        <v>38495</v>
      </c>
      <c r="G2488" s="3">
        <v>8137</v>
      </c>
      <c r="H2488" s="3">
        <v>27.084499999999998</v>
      </c>
      <c r="I2488" s="30">
        <v>408.23084999999998</v>
      </c>
      <c r="J2488" s="30">
        <v>408.22940269999998</v>
      </c>
      <c r="K2488" s="30">
        <v>1.4499999999999999E-3</v>
      </c>
      <c r="L2488" s="3">
        <v>3</v>
      </c>
      <c r="M2488" s="3">
        <v>3</v>
      </c>
      <c r="N2488" s="10">
        <f t="shared" si="266"/>
        <v>1</v>
      </c>
      <c r="O2488" s="35">
        <v>3</v>
      </c>
      <c r="P2488" s="17"/>
      <c r="Q2488" s="40">
        <v>1222.66912</v>
      </c>
      <c r="R2488" s="40">
        <v>408.22789</v>
      </c>
      <c r="S2488" s="18">
        <f t="shared" si="267"/>
        <v>7.2508519689166908</v>
      </c>
      <c r="T2488" s="18">
        <f t="shared" si="268"/>
        <v>3.7055283017971652</v>
      </c>
      <c r="U2488" s="18">
        <f t="shared" si="269"/>
        <v>-2.1801548150634753</v>
      </c>
      <c r="V2488" s="30">
        <v>408.22699999999998</v>
      </c>
      <c r="X2488" s="3" t="s">
        <v>47</v>
      </c>
      <c r="Y2488" s="3" t="s">
        <v>47</v>
      </c>
      <c r="Z2488" s="3" t="s">
        <v>47</v>
      </c>
      <c r="AA2488" s="3" t="s">
        <v>47</v>
      </c>
      <c r="AB2488" s="12" t="s">
        <v>47</v>
      </c>
      <c r="AC2488" s="3" t="s">
        <v>47</v>
      </c>
      <c r="AE2488" s="3" t="s">
        <v>48</v>
      </c>
      <c r="AG2488" s="3" t="s">
        <v>48</v>
      </c>
      <c r="AH2488" s="3" t="s">
        <v>47</v>
      </c>
      <c r="AI2488" s="3" t="s">
        <v>48</v>
      </c>
      <c r="AK2488" s="3" t="s">
        <v>65</v>
      </c>
      <c r="AL2488" s="3" t="s">
        <v>48</v>
      </c>
      <c r="AU2488" s="3">
        <v>1</v>
      </c>
      <c r="AV2488" s="3">
        <v>7</v>
      </c>
      <c r="AW2488" s="3">
        <v>1</v>
      </c>
      <c r="AX2488" s="3">
        <v>7</v>
      </c>
      <c r="AY2488" s="3">
        <v>100</v>
      </c>
      <c r="AZ2488" s="6" t="str">
        <f t="shared" si="270"/>
        <v>1833.1</v>
      </c>
      <c r="BC2488" s="12" t="s">
        <v>5816</v>
      </c>
      <c r="BJ2488" s="12">
        <f t="shared" si="271"/>
        <v>0</v>
      </c>
      <c r="BK2488" s="12">
        <f t="shared" si="272"/>
        <v>0</v>
      </c>
      <c r="CG2488" s="3" t="s">
        <v>5817</v>
      </c>
      <c r="CQ2488" s="3" t="str">
        <f>CONCATENATE(baseURL!$A$1,baseURL!$B$1,baseURL!$C$1,".",C2488,".",L2488,".pkl&amp;seq=",BC2488)</f>
        <v>http://proteomics.broadinstitute.org/millscripts/viewfeed.pl?side=xl&amp;cycle=1&amp;fixedMods=iaaC&amp;file=msdataSM/iPRG2012_nd/cpick_in/iPRG2012_nd.1833.1.3.pkl&amp;seq=NVPVHVSPAFR</v>
      </c>
    </row>
    <row r="2489" spans="1:95" x14ac:dyDescent="0.2">
      <c r="A2489" s="3">
        <v>6294</v>
      </c>
      <c r="B2489" s="2" t="s">
        <v>5818</v>
      </c>
      <c r="C2489" s="2" t="s">
        <v>5798</v>
      </c>
      <c r="D2489" s="3">
        <v>6311</v>
      </c>
      <c r="E2489" s="3">
        <v>6307</v>
      </c>
      <c r="F2489" s="3">
        <v>38497</v>
      </c>
      <c r="G2489" s="3">
        <v>8139</v>
      </c>
      <c r="H2489" s="3">
        <v>27.087800000000001</v>
      </c>
      <c r="I2489" s="30">
        <v>413.58798999999999</v>
      </c>
      <c r="J2489" s="30">
        <v>413.58810340000002</v>
      </c>
      <c r="K2489" s="30">
        <v>-1.1E-4</v>
      </c>
      <c r="L2489" s="3">
        <v>3</v>
      </c>
      <c r="M2489" s="3">
        <v>3</v>
      </c>
      <c r="N2489" s="10">
        <f t="shared" si="266"/>
        <v>1</v>
      </c>
      <c r="O2489" s="35">
        <v>3</v>
      </c>
      <c r="P2489" s="17"/>
      <c r="Q2489" s="40">
        <v>1238.7466999999999</v>
      </c>
      <c r="R2489" s="40">
        <v>413.58708000000001</v>
      </c>
      <c r="S2489" s="18">
        <f t="shared" si="267"/>
        <v>2.2002621551335877</v>
      </c>
      <c r="T2489" s="18">
        <f t="shared" si="268"/>
        <v>2.4744486699348132</v>
      </c>
      <c r="U2489" s="18">
        <f t="shared" si="269"/>
        <v>1.9826538101143345</v>
      </c>
      <c r="V2489" s="30">
        <v>413.58789999999999</v>
      </c>
      <c r="W2489" s="3" t="s">
        <v>47</v>
      </c>
      <c r="X2489" s="3" t="s">
        <v>47</v>
      </c>
      <c r="Y2489" s="3" t="s">
        <v>47</v>
      </c>
      <c r="Z2489" s="3" t="s">
        <v>47</v>
      </c>
      <c r="AA2489" s="3" t="s">
        <v>47</v>
      </c>
      <c r="AB2489" s="12" t="s">
        <v>47</v>
      </c>
      <c r="AC2489" s="3" t="s">
        <v>47</v>
      </c>
      <c r="AD2489" s="3" t="s">
        <v>47</v>
      </c>
      <c r="AE2489" s="3" t="s">
        <v>47</v>
      </c>
      <c r="AF2489" s="3" t="s">
        <v>47</v>
      </c>
      <c r="AG2489" s="3" t="s">
        <v>47</v>
      </c>
      <c r="AH2489" s="3" t="s">
        <v>47</v>
      </c>
      <c r="AI2489" s="3" t="s">
        <v>48</v>
      </c>
      <c r="AJ2489" s="3" t="s">
        <v>47</v>
      </c>
      <c r="AK2489" s="3" t="s">
        <v>52</v>
      </c>
      <c r="AL2489" s="3" t="s">
        <v>48</v>
      </c>
      <c r="AO2489" s="3" t="s">
        <v>52</v>
      </c>
      <c r="AU2489" s="3">
        <v>0</v>
      </c>
      <c r="AV2489" s="3">
        <v>13</v>
      </c>
      <c r="AW2489" s="3">
        <v>1</v>
      </c>
      <c r="AX2489" s="3">
        <v>13</v>
      </c>
      <c r="AY2489" s="3">
        <v>100</v>
      </c>
      <c r="AZ2489" s="6" t="str">
        <f t="shared" si="270"/>
        <v>1833.3</v>
      </c>
      <c r="BC2489" s="12" t="s">
        <v>5819</v>
      </c>
      <c r="BJ2489" s="12">
        <f t="shared" si="271"/>
        <v>0</v>
      </c>
      <c r="BK2489" s="12">
        <f t="shared" si="272"/>
        <v>0</v>
      </c>
      <c r="CQ2489" s="3" t="str">
        <f>CONCATENATE(baseURL!$A$1,baseURL!$B$1,baseURL!$C$1,".",C2489,".",L2489,".pkl&amp;seq=",BC2489)</f>
        <v>http://proteomics.broadinstitute.org/millscripts/viewfeed.pl?side=xl&amp;cycle=1&amp;fixedMods=iaaC&amp;file=msdataSM/iPRG2012_nd/cpick_in/iPRG2012_nd.1833.3.3.pkl&amp;seq=AVGKVLPELQGK</v>
      </c>
    </row>
    <row r="2490" spans="1:95" x14ac:dyDescent="0.2">
      <c r="A2490" s="3">
        <v>3628</v>
      </c>
      <c r="B2490" s="2" t="s">
        <v>5820</v>
      </c>
      <c r="C2490" s="2" t="s">
        <v>5806</v>
      </c>
      <c r="D2490" s="3">
        <v>6316</v>
      </c>
      <c r="E2490" s="3">
        <v>6312</v>
      </c>
      <c r="F2490" s="3">
        <v>38502</v>
      </c>
      <c r="G2490" s="3">
        <v>8144</v>
      </c>
      <c r="H2490" s="3">
        <v>27.097000000000001</v>
      </c>
      <c r="I2490" s="30">
        <v>678.31808000000001</v>
      </c>
      <c r="J2490" s="30">
        <v>678.3861114</v>
      </c>
      <c r="K2490" s="30">
        <v>-6.8029999999999993E-2</v>
      </c>
      <c r="L2490" s="3">
        <v>2</v>
      </c>
      <c r="M2490" s="3">
        <v>2</v>
      </c>
      <c r="N2490" s="10">
        <f t="shared" si="266"/>
        <v>1</v>
      </c>
      <c r="O2490" s="35">
        <v>2</v>
      </c>
      <c r="P2490" s="17"/>
      <c r="Q2490" s="40">
        <v>1355.76414</v>
      </c>
      <c r="R2490" s="40">
        <v>678.38571000000002</v>
      </c>
      <c r="S2490" s="18">
        <f t="shared" si="267"/>
        <v>-99.692548063856322</v>
      </c>
      <c r="T2490" s="18">
        <f t="shared" si="268"/>
        <v>0.59169878443784818</v>
      </c>
      <c r="U2490" s="18">
        <f t="shared" si="269"/>
        <v>0.72230295065240113</v>
      </c>
      <c r="V2490" s="30">
        <v>678.38620000000003</v>
      </c>
      <c r="W2490" s="3" t="s">
        <v>47</v>
      </c>
      <c r="X2490" s="3" t="s">
        <v>47</v>
      </c>
      <c r="Y2490" s="3" t="s">
        <v>47</v>
      </c>
      <c r="Z2490" s="3" t="s">
        <v>47</v>
      </c>
      <c r="AA2490" s="3" t="s">
        <v>47</v>
      </c>
      <c r="AB2490" s="12" t="s">
        <v>47</v>
      </c>
      <c r="AC2490" s="3" t="s">
        <v>47</v>
      </c>
      <c r="AD2490" s="3" t="s">
        <v>65</v>
      </c>
      <c r="AE2490" s="3" t="s">
        <v>48</v>
      </c>
      <c r="AF2490" s="3" t="s">
        <v>47</v>
      </c>
      <c r="AG2490" s="3" t="s">
        <v>52</v>
      </c>
      <c r="AH2490" s="3" t="s">
        <v>47</v>
      </c>
      <c r="AI2490" s="3" t="s">
        <v>48</v>
      </c>
      <c r="AL2490" s="3" t="s">
        <v>48</v>
      </c>
      <c r="AU2490" s="3">
        <v>1</v>
      </c>
      <c r="AV2490" s="3">
        <v>9</v>
      </c>
      <c r="AW2490" s="3">
        <v>1</v>
      </c>
      <c r="AX2490" s="3">
        <v>9</v>
      </c>
      <c r="AY2490" s="3">
        <v>100</v>
      </c>
      <c r="AZ2490" s="6" t="str">
        <f t="shared" si="270"/>
        <v>1833.8</v>
      </c>
      <c r="BC2490" s="12" t="s">
        <v>5716</v>
      </c>
      <c r="BJ2490" s="12">
        <f t="shared" si="271"/>
        <v>0</v>
      </c>
      <c r="BK2490" s="12">
        <f t="shared" si="272"/>
        <v>0</v>
      </c>
      <c r="BZ2490" s="3" t="s">
        <v>5821</v>
      </c>
      <c r="CQ2490" s="3" t="str">
        <f>CONCATENATE(baseURL!$A$1,baseURL!$B$1,baseURL!$C$1,".",C2490,".",L2490,".pkl&amp;seq=",BC2490)</f>
        <v>http://proteomics.broadinstitute.org/millscripts/viewfeed.pl?side=xl&amp;cycle=1&amp;fixedMods=iaaC&amp;file=msdataSM/iPRG2012_nd/cpick_in/iPRG2012_nd.1833.8.2.pkl&amp;seq=TNNPETLVALRK</v>
      </c>
    </row>
    <row r="2491" spans="1:95" x14ac:dyDescent="0.2">
      <c r="A2491" s="3">
        <v>2143</v>
      </c>
      <c r="B2491" s="2" t="s">
        <v>5813</v>
      </c>
      <c r="C2491" s="2" t="s">
        <v>5809</v>
      </c>
      <c r="D2491" s="3">
        <v>6317</v>
      </c>
      <c r="E2491" s="3">
        <v>6313</v>
      </c>
      <c r="F2491" s="3">
        <v>38503</v>
      </c>
      <c r="G2491" s="3">
        <v>8145</v>
      </c>
      <c r="H2491" s="3">
        <v>27.099499999999999</v>
      </c>
      <c r="I2491" s="30">
        <v>768.69285000000002</v>
      </c>
      <c r="J2491" s="30">
        <v>768.69394699999998</v>
      </c>
      <c r="K2491" s="30">
        <v>-1.1000000000000001E-3</v>
      </c>
      <c r="L2491" s="3">
        <v>3</v>
      </c>
      <c r="M2491" s="3">
        <v>3</v>
      </c>
      <c r="N2491" s="10">
        <f t="shared" si="266"/>
        <v>1</v>
      </c>
      <c r="O2491" s="35">
        <v>3</v>
      </c>
      <c r="P2491" s="17"/>
      <c r="Q2491" s="40">
        <v>2304.06396</v>
      </c>
      <c r="R2491" s="40">
        <v>768.69284000000005</v>
      </c>
      <c r="S2491" s="18">
        <f t="shared" si="267"/>
        <v>1.3009097333015911E-2</v>
      </c>
      <c r="T2491" s="18">
        <f t="shared" si="268"/>
        <v>1.4401070783143728</v>
      </c>
      <c r="U2491" s="18">
        <f t="shared" si="269"/>
        <v>1.2488733470753501</v>
      </c>
      <c r="V2491" s="30">
        <v>768.69380000000001</v>
      </c>
      <c r="W2491" s="3" t="s">
        <v>47</v>
      </c>
      <c r="X2491" s="3" t="s">
        <v>47</v>
      </c>
      <c r="Y2491" s="3" t="s">
        <v>47</v>
      </c>
      <c r="Z2491" s="3" t="s">
        <v>47</v>
      </c>
      <c r="AA2491" s="3" t="s">
        <v>47</v>
      </c>
      <c r="AB2491" s="12" t="s">
        <v>47</v>
      </c>
      <c r="AC2491" s="3" t="s">
        <v>47</v>
      </c>
      <c r="AD2491" s="3" t="s">
        <v>47</v>
      </c>
      <c r="AE2491" s="3" t="s">
        <v>47</v>
      </c>
      <c r="AF2491" s="3" t="s">
        <v>47</v>
      </c>
      <c r="AG2491" s="3" t="s">
        <v>47</v>
      </c>
      <c r="AI2491" s="3" t="s">
        <v>47</v>
      </c>
      <c r="AJ2491" s="3" t="s">
        <v>47</v>
      </c>
      <c r="AK2491" s="3" t="s">
        <v>47</v>
      </c>
      <c r="AL2491" s="3" t="s">
        <v>52</v>
      </c>
      <c r="AN2491" s="3" t="s">
        <v>47</v>
      </c>
      <c r="AO2491" s="3" t="s">
        <v>47</v>
      </c>
      <c r="AQ2491" s="3" t="s">
        <v>47</v>
      </c>
      <c r="AU2491" s="3">
        <v>0</v>
      </c>
      <c r="AV2491" s="3">
        <v>17</v>
      </c>
      <c r="AW2491" s="3">
        <v>2</v>
      </c>
      <c r="AX2491" s="3">
        <v>15</v>
      </c>
      <c r="AY2491" s="3">
        <v>88.24</v>
      </c>
      <c r="AZ2491" s="6" t="str">
        <f t="shared" si="270"/>
        <v>1833.9</v>
      </c>
      <c r="BC2491" s="12" t="s">
        <v>5719</v>
      </c>
      <c r="BJ2491" s="12">
        <f t="shared" si="271"/>
        <v>0</v>
      </c>
      <c r="BK2491" s="12">
        <f t="shared" si="272"/>
        <v>0</v>
      </c>
      <c r="BO2491" s="3" t="s">
        <v>114</v>
      </c>
      <c r="BR2491" s="3" t="s">
        <v>114</v>
      </c>
      <c r="BT2491" s="3" t="s">
        <v>5720</v>
      </c>
      <c r="BU2491" s="3" t="s">
        <v>5720</v>
      </c>
      <c r="CQ2491" s="3" t="str">
        <f>CONCATENATE(baseURL!$A$1,baseURL!$B$1,baseURL!$C$1,".",C2491,".",L2491,".pkl&amp;seq=",BC2491,"&amp;varMods=pyroGlu-Q")</f>
        <v>http://proteomics.broadinstitute.org/millscripts/viewfeed.pl?side=xl&amp;cycle=1&amp;fixedMods=iaaC&amp;file=msdataSM/iPRG2012_nd/cpick_in/iPRG2012_nd.1833.9.3.pkl&amp;seq=qAYAVSEKAGHQTSAESWGTGR&amp;varMods=pyroGlu-Q</v>
      </c>
    </row>
    <row r="2492" spans="1:95" x14ac:dyDescent="0.2">
      <c r="A2492" s="3">
        <v>6040</v>
      </c>
      <c r="B2492" s="2" t="s">
        <v>5822</v>
      </c>
      <c r="C2492" s="2" t="s">
        <v>5813</v>
      </c>
      <c r="D2492" s="3">
        <v>6327</v>
      </c>
      <c r="E2492" s="3">
        <v>6323</v>
      </c>
      <c r="F2492" s="3">
        <v>38525</v>
      </c>
      <c r="G2492" s="3">
        <v>8156</v>
      </c>
      <c r="H2492" s="3">
        <v>27.123699999999999</v>
      </c>
      <c r="I2492" s="30">
        <v>649.35767999999996</v>
      </c>
      <c r="J2492" s="30">
        <v>649.35904909999999</v>
      </c>
      <c r="K2492" s="30">
        <v>-1.3699999999999999E-3</v>
      </c>
      <c r="L2492" s="3">
        <v>2</v>
      </c>
      <c r="M2492" s="3">
        <v>2</v>
      </c>
      <c r="N2492" s="10">
        <f t="shared" si="266"/>
        <v>1</v>
      </c>
      <c r="O2492" s="35">
        <v>2</v>
      </c>
      <c r="P2492" s="17"/>
      <c r="Q2492" s="40">
        <v>1297.7110399999999</v>
      </c>
      <c r="R2492" s="40">
        <v>649.35915999999997</v>
      </c>
      <c r="S2492" s="18">
        <f t="shared" si="267"/>
        <v>-2.2791701283077686</v>
      </c>
      <c r="T2492" s="18">
        <f t="shared" si="268"/>
        <v>-0.17078376161119241</v>
      </c>
      <c r="U2492" s="18">
        <f t="shared" si="269"/>
        <v>6.1599192675893796E-2</v>
      </c>
      <c r="V2492" s="30">
        <v>649.35919999999999</v>
      </c>
      <c r="W2492" s="3" t="s">
        <v>47</v>
      </c>
      <c r="X2492" s="3" t="s">
        <v>47</v>
      </c>
      <c r="Y2492" s="3" t="s">
        <v>47</v>
      </c>
      <c r="Z2492" s="3" t="s">
        <v>47</v>
      </c>
      <c r="AA2492" s="3" t="s">
        <v>48</v>
      </c>
      <c r="AB2492" s="12" t="s">
        <v>47</v>
      </c>
      <c r="AC2492" s="3" t="s">
        <v>47</v>
      </c>
      <c r="AD2492" s="3" t="s">
        <v>47</v>
      </c>
      <c r="AE2492" s="3" t="s">
        <v>47</v>
      </c>
      <c r="AF2492" s="3" t="s">
        <v>47</v>
      </c>
      <c r="AG2492" s="3" t="s">
        <v>47</v>
      </c>
      <c r="AH2492" s="3" t="s">
        <v>47</v>
      </c>
      <c r="AI2492" s="3" t="s">
        <v>47</v>
      </c>
      <c r="AK2492" s="3" t="s">
        <v>52</v>
      </c>
      <c r="AL2492" s="3" t="s">
        <v>47</v>
      </c>
      <c r="AU2492" s="3">
        <v>0</v>
      </c>
      <c r="AV2492" s="3">
        <v>13</v>
      </c>
      <c r="AW2492" s="3">
        <v>1</v>
      </c>
      <c r="AX2492" s="3">
        <v>13</v>
      </c>
      <c r="AY2492" s="3">
        <v>100</v>
      </c>
      <c r="AZ2492" s="6" t="str">
        <f t="shared" si="270"/>
        <v>1834.10</v>
      </c>
      <c r="BC2492" s="12" t="s">
        <v>5069</v>
      </c>
      <c r="BJ2492" s="12">
        <f t="shared" si="271"/>
        <v>0</v>
      </c>
      <c r="BK2492" s="12">
        <f t="shared" si="272"/>
        <v>0</v>
      </c>
      <c r="CQ2492" s="3" t="str">
        <f>CONCATENATE(baseURL!$A$1,baseURL!$B$1,baseURL!$C$1,".",C2492,".",L2492,".pkl&amp;seq=",BC2492)</f>
        <v>http://proteomics.broadinstitute.org/millscripts/viewfeed.pl?side=xl&amp;cycle=1&amp;fixedMods=iaaC&amp;file=msdataSM/iPRG2012_nd/cpick_in/iPRG2012_nd.1834.10.2.pkl&amp;seq=AVGGEVGASAALAPK</v>
      </c>
    </row>
    <row r="2493" spans="1:95" x14ac:dyDescent="0.2">
      <c r="A2493" s="3">
        <v>86</v>
      </c>
      <c r="B2493" s="2" t="s">
        <v>5823</v>
      </c>
      <c r="C2493" s="2" t="s">
        <v>5824</v>
      </c>
      <c r="D2493" s="3">
        <v>6320</v>
      </c>
      <c r="E2493" s="3">
        <v>6316</v>
      </c>
      <c r="F2493" s="3">
        <v>38518</v>
      </c>
      <c r="G2493" s="3">
        <v>8149</v>
      </c>
      <c r="H2493" s="3">
        <v>27.111999999999998</v>
      </c>
      <c r="I2493" s="30">
        <v>431.71863000000002</v>
      </c>
      <c r="J2493" s="30">
        <v>431.71862929999998</v>
      </c>
      <c r="K2493" s="30">
        <v>0</v>
      </c>
      <c r="L2493" s="3">
        <v>2</v>
      </c>
      <c r="M2493" s="3">
        <v>0</v>
      </c>
      <c r="N2493" s="10">
        <f t="shared" si="266"/>
        <v>1</v>
      </c>
      <c r="O2493" s="35">
        <v>2</v>
      </c>
      <c r="P2493" s="17"/>
      <c r="Q2493" s="40">
        <v>862.42736000000002</v>
      </c>
      <c r="R2493" s="40">
        <v>431.71731999999997</v>
      </c>
      <c r="S2493" s="18">
        <f t="shared" si="267"/>
        <v>3.0343929681726221</v>
      </c>
      <c r="T2493" s="18">
        <f t="shared" si="268"/>
        <v>3.0327715367143999</v>
      </c>
      <c r="U2493" s="18">
        <f t="shared" si="269"/>
        <v>2.9649030527855254</v>
      </c>
      <c r="V2493" s="30">
        <v>431.71859999999998</v>
      </c>
      <c r="W2493" s="3" t="s">
        <v>48</v>
      </c>
      <c r="Y2493" s="3" t="s">
        <v>48</v>
      </c>
      <c r="Z2493" s="3" t="s">
        <v>47</v>
      </c>
      <c r="AC2493" s="3" t="s">
        <v>52</v>
      </c>
      <c r="AD2493" s="3" t="s">
        <v>47</v>
      </c>
      <c r="AE2493" s="3" t="s">
        <v>48</v>
      </c>
      <c r="AF2493" s="3" t="s">
        <v>47</v>
      </c>
      <c r="AG2493" s="3" t="s">
        <v>47</v>
      </c>
      <c r="AH2493" s="3" t="s">
        <v>48</v>
      </c>
      <c r="AL2493" s="3" t="s">
        <v>48</v>
      </c>
      <c r="AU2493" s="3">
        <v>0</v>
      </c>
      <c r="AV2493" s="3">
        <v>4</v>
      </c>
      <c r="AW2493" s="3">
        <v>1</v>
      </c>
      <c r="AX2493" s="3">
        <v>4</v>
      </c>
      <c r="AY2493" s="3">
        <v>100</v>
      </c>
      <c r="AZ2493" s="6" t="str">
        <f t="shared" si="270"/>
        <v>1834.3</v>
      </c>
      <c r="BC2493" s="12" t="s">
        <v>5825</v>
      </c>
      <c r="BJ2493" s="12">
        <f t="shared" si="271"/>
        <v>0</v>
      </c>
      <c r="BK2493" s="12">
        <f t="shared" si="272"/>
        <v>0</v>
      </c>
      <c r="CQ2493" s="3" t="str">
        <f>CONCATENATE(baseURL!$A$1,baseURL!$B$1,baseURL!$C$1,".",C2493,".",L2493,".pkl&amp;seq=",BC2493)</f>
        <v>http://proteomics.broadinstitute.org/millscripts/viewfeed.pl?side=xl&amp;cycle=1&amp;fixedMods=iaaC&amp;file=msdataSM/iPRG2012_nd/cpick_in/iPRG2012_nd.1834.3.2.pkl&amp;seq=SGMMALPR</v>
      </c>
    </row>
    <row r="2494" spans="1:95" x14ac:dyDescent="0.2">
      <c r="A2494" s="3">
        <v>3692</v>
      </c>
      <c r="B2494" s="2" t="s">
        <v>5828</v>
      </c>
      <c r="C2494" s="2" t="s">
        <v>5829</v>
      </c>
      <c r="D2494" s="3">
        <v>6323</v>
      </c>
      <c r="E2494" s="3">
        <v>6319</v>
      </c>
      <c r="F2494" s="3">
        <v>38521</v>
      </c>
      <c r="G2494" s="3">
        <v>8152</v>
      </c>
      <c r="H2494" s="3">
        <v>27.117000000000001</v>
      </c>
      <c r="I2494" s="30">
        <v>501.78469000000001</v>
      </c>
      <c r="J2494" s="30">
        <v>501.78258829999999</v>
      </c>
      <c r="K2494" s="30">
        <v>2.0999999999999999E-3</v>
      </c>
      <c r="L2494" s="3">
        <v>2</v>
      </c>
      <c r="M2494" s="3">
        <v>2</v>
      </c>
      <c r="N2494" s="10">
        <f t="shared" si="266"/>
        <v>1</v>
      </c>
      <c r="O2494" s="35">
        <v>2</v>
      </c>
      <c r="P2494" s="17"/>
      <c r="Q2494" s="40">
        <v>1002.5578400000001</v>
      </c>
      <c r="R2494" s="40">
        <v>501.78255999999999</v>
      </c>
      <c r="S2494" s="18">
        <f t="shared" si="267"/>
        <v>4.2448665414405626</v>
      </c>
      <c r="T2494" s="18">
        <f t="shared" si="268"/>
        <v>5.6398931036506075E-2</v>
      </c>
      <c r="U2494" s="18">
        <f t="shared" si="269"/>
        <v>7.9715803619592809E-2</v>
      </c>
      <c r="V2494" s="30">
        <v>501.7826</v>
      </c>
      <c r="W2494" s="3" t="s">
        <v>47</v>
      </c>
      <c r="X2494" s="3" t="s">
        <v>47</v>
      </c>
      <c r="Y2494" s="3" t="s">
        <v>47</v>
      </c>
      <c r="Z2494" s="3" t="s">
        <v>47</v>
      </c>
      <c r="AA2494" s="3" t="s">
        <v>47</v>
      </c>
      <c r="AB2494" s="12" t="s">
        <v>47</v>
      </c>
      <c r="AC2494" s="3" t="s">
        <v>47</v>
      </c>
      <c r="AE2494" s="3" t="s">
        <v>47</v>
      </c>
      <c r="AF2494" s="3" t="s">
        <v>48</v>
      </c>
      <c r="AG2494" s="3" t="s">
        <v>48</v>
      </c>
      <c r="AH2494" s="3" t="s">
        <v>47</v>
      </c>
      <c r="AI2494" s="3" t="s">
        <v>47</v>
      </c>
      <c r="AK2494" s="3" t="s">
        <v>52</v>
      </c>
      <c r="AL2494" s="3" t="s">
        <v>48</v>
      </c>
      <c r="AU2494" s="3">
        <v>0</v>
      </c>
      <c r="AV2494" s="3">
        <v>10</v>
      </c>
      <c r="AW2494" s="3">
        <v>1</v>
      </c>
      <c r="AX2494" s="3">
        <v>10</v>
      </c>
      <c r="AY2494" s="3">
        <v>100</v>
      </c>
      <c r="AZ2494" s="6" t="str">
        <f t="shared" si="270"/>
        <v>1834.6</v>
      </c>
      <c r="BC2494" s="12" t="s">
        <v>5635</v>
      </c>
      <c r="BJ2494" s="12">
        <f t="shared" si="271"/>
        <v>0</v>
      </c>
      <c r="BK2494" s="12">
        <f t="shared" si="272"/>
        <v>0</v>
      </c>
      <c r="CQ2494" s="3" t="str">
        <f>CONCATENATE(baseURL!$A$1,baseURL!$B$1,baseURL!$C$1,".",C2494,".",L2494,".pkl&amp;seq=",BC2494)</f>
        <v>http://proteomics.broadinstitute.org/millscripts/viewfeed.pl?side=xl&amp;cycle=1&amp;fixedMods=iaaC&amp;file=msdataSM/iPRG2012_nd/cpick_in/iPRG2012_nd.1834.6.2.pkl&amp;seq=TANDVLTLR</v>
      </c>
    </row>
    <row r="2495" spans="1:95" x14ac:dyDescent="0.2">
      <c r="A2495" s="3">
        <v>4905</v>
      </c>
      <c r="B2495" s="2" t="s">
        <v>5833</v>
      </c>
      <c r="C2495" s="2" t="s">
        <v>5834</v>
      </c>
      <c r="D2495" s="3">
        <v>6339</v>
      </c>
      <c r="E2495" s="3">
        <v>6335</v>
      </c>
      <c r="F2495" s="3">
        <v>38548</v>
      </c>
      <c r="G2495" s="3">
        <v>8169</v>
      </c>
      <c r="H2495" s="3">
        <v>27.1479</v>
      </c>
      <c r="I2495" s="30">
        <v>667.32889999999998</v>
      </c>
      <c r="J2495" s="30">
        <v>667.32814140000005</v>
      </c>
      <c r="K2495" s="30">
        <v>7.6000000000000004E-4</v>
      </c>
      <c r="L2495" s="3">
        <v>2</v>
      </c>
      <c r="M2495" s="3">
        <v>2</v>
      </c>
      <c r="N2495" s="10">
        <f t="shared" si="266"/>
        <v>1</v>
      </c>
      <c r="O2495" s="35">
        <v>2</v>
      </c>
      <c r="P2495" s="17"/>
      <c r="Q2495" s="40">
        <v>1333.6481699999999</v>
      </c>
      <c r="R2495" s="40">
        <v>667.32772</v>
      </c>
      <c r="S2495" s="18">
        <f t="shared" si="267"/>
        <v>1.7682466419597318</v>
      </c>
      <c r="T2495" s="18">
        <f t="shared" si="268"/>
        <v>0.63147384324181566</v>
      </c>
      <c r="U2495" s="18">
        <f t="shared" si="269"/>
        <v>0.71928676968292538</v>
      </c>
      <c r="V2495" s="30">
        <v>667.32820000000004</v>
      </c>
      <c r="W2495" s="3" t="s">
        <v>47</v>
      </c>
      <c r="X2495" s="3" t="s">
        <v>47</v>
      </c>
      <c r="Y2495" s="3" t="s">
        <v>47</v>
      </c>
      <c r="Z2495" s="3" t="s">
        <v>47</v>
      </c>
      <c r="AA2495" s="3" t="s">
        <v>48</v>
      </c>
      <c r="AB2495" s="12" t="s">
        <v>47</v>
      </c>
      <c r="AC2495" s="3" t="s">
        <v>47</v>
      </c>
      <c r="AD2495" s="3" t="s">
        <v>47</v>
      </c>
      <c r="AE2495" s="3" t="s">
        <v>47</v>
      </c>
      <c r="AF2495" s="3" t="s">
        <v>47</v>
      </c>
      <c r="AG2495" s="3" t="s">
        <v>47</v>
      </c>
      <c r="AH2495" s="3" t="s">
        <v>47</v>
      </c>
      <c r="AI2495" s="3" t="s">
        <v>47</v>
      </c>
      <c r="AJ2495" s="3" t="s">
        <v>47</v>
      </c>
      <c r="AK2495" s="3" t="s">
        <v>47</v>
      </c>
      <c r="AL2495" s="3" t="s">
        <v>47</v>
      </c>
      <c r="AM2495" s="3" t="s">
        <v>47</v>
      </c>
      <c r="AN2495" s="3" t="s">
        <v>47</v>
      </c>
      <c r="AU2495" s="3">
        <v>0</v>
      </c>
      <c r="AV2495" s="3">
        <v>17</v>
      </c>
      <c r="AW2495" s="3">
        <v>1</v>
      </c>
      <c r="AX2495" s="3">
        <v>17</v>
      </c>
      <c r="AY2495" s="3">
        <v>100</v>
      </c>
      <c r="AZ2495" s="6" t="str">
        <f t="shared" si="270"/>
        <v>1835.12</v>
      </c>
      <c r="BC2495" s="12" t="s">
        <v>5731</v>
      </c>
      <c r="BJ2495" s="12">
        <f t="shared" si="271"/>
        <v>0</v>
      </c>
      <c r="BK2495" s="12">
        <f t="shared" si="272"/>
        <v>0</v>
      </c>
      <c r="CQ2495" s="3" t="str">
        <f>CONCATENATE(baseURL!$A$1,baseURL!$B$1,baseURL!$C$1,".",C2495,".",L2495,".pkl&amp;seq=",BC2495)</f>
        <v>http://proteomics.broadinstitute.org/millscripts/viewfeed.pl?side=xl&amp;cycle=1&amp;fixedMods=iaaC&amp;file=msdataSM/iPRG2012_nd/cpick_in/iPRG2012_nd.1835.12.2.pkl&amp;seq=SVDELLTEGNEK</v>
      </c>
    </row>
    <row r="2496" spans="1:95" x14ac:dyDescent="0.2">
      <c r="A2496" s="3">
        <v>2168</v>
      </c>
      <c r="B2496" s="2" t="s">
        <v>5835</v>
      </c>
      <c r="C2496" s="2" t="s">
        <v>5836</v>
      </c>
      <c r="D2496" s="3">
        <v>6332</v>
      </c>
      <c r="E2496" s="3">
        <v>6328</v>
      </c>
      <c r="F2496" s="3">
        <v>38541</v>
      </c>
      <c r="G2496" s="3">
        <v>8162</v>
      </c>
      <c r="H2496" s="3">
        <v>27.136199999999999</v>
      </c>
      <c r="I2496" s="30">
        <v>495.61169000000001</v>
      </c>
      <c r="J2496" s="30">
        <v>495.94577120000002</v>
      </c>
      <c r="K2496" s="30">
        <v>-0.33407999999999999</v>
      </c>
      <c r="L2496" s="3">
        <v>0</v>
      </c>
      <c r="M2496" s="3">
        <v>3</v>
      </c>
      <c r="N2496" s="10">
        <f t="shared" si="266"/>
        <v>1</v>
      </c>
      <c r="O2496" s="35">
        <v>3</v>
      </c>
      <c r="P2496" s="17"/>
      <c r="Q2496" s="40">
        <v>1484.8179700000001</v>
      </c>
      <c r="R2496" s="40">
        <v>495.61084</v>
      </c>
      <c r="S2496" s="18">
        <f t="shared" si="267"/>
        <v>1.7150553043069159</v>
      </c>
      <c r="T2496" s="18">
        <f t="shared" si="268"/>
        <v>675.79474250407475</v>
      </c>
      <c r="U2496" s="18">
        <f t="shared" si="269"/>
        <v>675.24753897631729</v>
      </c>
      <c r="V2496" s="30">
        <v>495.94549999999998</v>
      </c>
      <c r="W2496" s="3" t="s">
        <v>47</v>
      </c>
      <c r="Z2496" s="3" t="s">
        <v>48</v>
      </c>
      <c r="AA2496" s="3" t="s">
        <v>47</v>
      </c>
      <c r="AD2496" s="3" t="s">
        <v>47</v>
      </c>
      <c r="AF2496" s="3" t="s">
        <v>48</v>
      </c>
      <c r="AG2496" s="3" t="s">
        <v>52</v>
      </c>
      <c r="AM2496" s="3" t="s">
        <v>48</v>
      </c>
      <c r="AU2496" s="3">
        <v>0</v>
      </c>
      <c r="AV2496" s="3">
        <v>3</v>
      </c>
      <c r="AW2496" s="3">
        <v>2</v>
      </c>
      <c r="AX2496" s="3">
        <v>2</v>
      </c>
      <c r="AY2496" s="3">
        <v>66.67</v>
      </c>
      <c r="AZ2496" s="6" t="str">
        <f t="shared" si="270"/>
        <v>1835.5</v>
      </c>
      <c r="BC2496" s="12" t="s">
        <v>5837</v>
      </c>
      <c r="BJ2496" s="12">
        <f t="shared" si="271"/>
        <v>0</v>
      </c>
      <c r="BK2496" s="12">
        <f t="shared" si="272"/>
        <v>0</v>
      </c>
      <c r="BW2496" s="3" t="s">
        <v>5838</v>
      </c>
      <c r="CQ2496" s="3" t="str">
        <f>CONCATENATE(baseURL!$A$1,baseURL!$B$1,baseURL!$C$1,".",C2496,".",L2496,".pkl&amp;seq=",BC2496)</f>
        <v>http://proteomics.broadinstitute.org/millscripts/viewfeed.pl?side=xl&amp;cycle=1&amp;fixedMods=iaaC&amp;file=msdataSM/iPRG2012_nd/cpick_in/iPRG2012_nd.1835.5.0.pkl&amp;seq=VASRLVNEVDGVAR</v>
      </c>
    </row>
    <row r="2497" spans="1:95" x14ac:dyDescent="0.2">
      <c r="A2497" s="3">
        <v>4808</v>
      </c>
      <c r="B2497" s="2" t="s">
        <v>5839</v>
      </c>
      <c r="C2497" s="2" t="s">
        <v>5840</v>
      </c>
      <c r="D2497" s="3">
        <v>6335</v>
      </c>
      <c r="E2497" s="3">
        <v>6331</v>
      </c>
      <c r="F2497" s="3">
        <v>38544</v>
      </c>
      <c r="G2497" s="3">
        <v>8165</v>
      </c>
      <c r="H2497" s="3">
        <v>27.141200000000001</v>
      </c>
      <c r="I2497" s="30">
        <v>560.30409999999995</v>
      </c>
      <c r="J2497" s="30">
        <v>560.30350920000001</v>
      </c>
      <c r="K2497" s="30">
        <v>5.9000000000000003E-4</v>
      </c>
      <c r="L2497" s="3">
        <v>2</v>
      </c>
      <c r="M2497" s="3">
        <v>2</v>
      </c>
      <c r="N2497" s="10">
        <f t="shared" si="266"/>
        <v>1</v>
      </c>
      <c r="O2497" s="35">
        <v>2</v>
      </c>
      <c r="P2497" s="17"/>
      <c r="Q2497" s="40">
        <v>1119.60043</v>
      </c>
      <c r="R2497" s="40">
        <v>560.30385000000001</v>
      </c>
      <c r="S2497" s="18">
        <f t="shared" si="267"/>
        <v>0.44618647531557182</v>
      </c>
      <c r="T2497" s="18">
        <f t="shared" si="268"/>
        <v>-0.6082414033092628</v>
      </c>
      <c r="U2497" s="18">
        <f t="shared" si="269"/>
        <v>-0.44618647551847396</v>
      </c>
      <c r="V2497" s="30">
        <v>560.30359999999996</v>
      </c>
      <c r="W2497" s="3" t="s">
        <v>47</v>
      </c>
      <c r="X2497" s="3" t="s">
        <v>47</v>
      </c>
      <c r="Y2497" s="3" t="s">
        <v>47</v>
      </c>
      <c r="Z2497" s="3" t="s">
        <v>47</v>
      </c>
      <c r="AA2497" s="3" t="s">
        <v>48</v>
      </c>
      <c r="AB2497" s="12" t="s">
        <v>47</v>
      </c>
      <c r="AC2497" s="3" t="s">
        <v>47</v>
      </c>
      <c r="AD2497" s="3" t="s">
        <v>47</v>
      </c>
      <c r="AE2497" s="3" t="s">
        <v>47</v>
      </c>
      <c r="AF2497" s="3" t="s">
        <v>47</v>
      </c>
      <c r="AG2497" s="3" t="s">
        <v>47</v>
      </c>
      <c r="AH2497" s="3" t="s">
        <v>47</v>
      </c>
      <c r="AI2497" s="3" t="s">
        <v>47</v>
      </c>
      <c r="AJ2497" s="3" t="s">
        <v>47</v>
      </c>
      <c r="AK2497" s="3" t="s">
        <v>48</v>
      </c>
      <c r="AL2497" s="3" t="s">
        <v>47</v>
      </c>
      <c r="AM2497" s="3" t="s">
        <v>47</v>
      </c>
      <c r="AN2497" s="3" t="s">
        <v>47</v>
      </c>
      <c r="AU2497" s="3">
        <v>0</v>
      </c>
      <c r="AV2497" s="3">
        <v>16</v>
      </c>
      <c r="AW2497" s="3">
        <v>1</v>
      </c>
      <c r="AX2497" s="3">
        <v>16</v>
      </c>
      <c r="AY2497" s="3">
        <v>100</v>
      </c>
      <c r="AZ2497" s="6" t="str">
        <f t="shared" si="270"/>
        <v>1835.8</v>
      </c>
      <c r="BC2497" s="12" t="s">
        <v>5841</v>
      </c>
      <c r="BJ2497" s="12">
        <f t="shared" si="271"/>
        <v>0</v>
      </c>
      <c r="BK2497" s="12">
        <f t="shared" si="272"/>
        <v>0</v>
      </c>
      <c r="CQ2497" s="3" t="str">
        <f>CONCATENATE(baseURL!$A$1,baseURL!$B$1,baseURL!$C$1,".",C2497,".",L2497,".pkl&amp;seq=",BC2497)</f>
        <v>http://proteomics.broadinstitute.org/millscripts/viewfeed.pl?side=xl&amp;cycle=1&amp;fixedMods=iaaC&amp;file=msdataSM/iPRG2012_nd/cpick_in/iPRG2012_nd.1835.8.2.pkl&amp;seq=STLTDSLVQR</v>
      </c>
    </row>
    <row r="2498" spans="1:95" x14ac:dyDescent="0.2">
      <c r="A2498" s="3">
        <v>1329</v>
      </c>
      <c r="B2498" s="2" t="s">
        <v>5830</v>
      </c>
      <c r="C2498" s="2" t="s">
        <v>5831</v>
      </c>
      <c r="D2498" s="3">
        <v>6336</v>
      </c>
      <c r="E2498" s="3">
        <v>6332</v>
      </c>
      <c r="F2498" s="3">
        <v>38545</v>
      </c>
      <c r="G2498" s="3">
        <v>8166</v>
      </c>
      <c r="H2498" s="3">
        <v>27.142900000000001</v>
      </c>
      <c r="I2498" s="30">
        <v>574.99400000000003</v>
      </c>
      <c r="J2498" s="30">
        <v>574.99322340000003</v>
      </c>
      <c r="K2498" s="30">
        <v>7.7999999999999999E-4</v>
      </c>
      <c r="L2498" s="3">
        <v>0</v>
      </c>
      <c r="M2498" s="3">
        <v>3</v>
      </c>
      <c r="N2498" s="10">
        <f t="shared" ref="N2498:N2561" si="273">IF(AND(M2498&gt;0,L2498&gt;0), IF(M2498=L2498,1,-1), 1)</f>
        <v>1</v>
      </c>
      <c r="O2498" s="35">
        <v>3</v>
      </c>
      <c r="P2498" s="17"/>
      <c r="Q2498" s="40">
        <v>1722.96497</v>
      </c>
      <c r="R2498" s="40">
        <v>574.99316999999996</v>
      </c>
      <c r="S2498" s="18">
        <f t="shared" ref="S2498:S2561" si="274">1000000*(I2498-R2498)/R2498</f>
        <v>1.4434954071967523</v>
      </c>
      <c r="T2498" s="18">
        <f t="shared" ref="T2498:T2561" si="275">1000000*(J2498-R2498)/R2498</f>
        <v>9.2870668480834778E-2</v>
      </c>
      <c r="U2498" s="18">
        <f t="shared" ref="U2498:U2561" si="276">1000000*(V2498-R2498)/R2498</f>
        <v>5.2174532852180003E-2</v>
      </c>
      <c r="V2498" s="30">
        <v>574.9932</v>
      </c>
      <c r="X2498" s="3" t="s">
        <v>47</v>
      </c>
      <c r="Y2498" s="3" t="s">
        <v>47</v>
      </c>
      <c r="Z2498" s="3" t="s">
        <v>47</v>
      </c>
      <c r="AA2498" s="3" t="s">
        <v>47</v>
      </c>
      <c r="AB2498" s="12" t="s">
        <v>47</v>
      </c>
      <c r="AE2498" s="3" t="s">
        <v>48</v>
      </c>
      <c r="AG2498" s="3" t="s">
        <v>48</v>
      </c>
      <c r="AH2498" s="3" t="s">
        <v>47</v>
      </c>
      <c r="AL2498" s="3" t="s">
        <v>48</v>
      </c>
      <c r="AM2498" s="3" t="s">
        <v>48</v>
      </c>
      <c r="AN2498" s="3" t="s">
        <v>48</v>
      </c>
      <c r="AU2498" s="3">
        <v>0</v>
      </c>
      <c r="AV2498" s="3">
        <v>6</v>
      </c>
      <c r="AW2498" s="3">
        <v>1</v>
      </c>
      <c r="AX2498" s="3">
        <v>6</v>
      </c>
      <c r="AY2498" s="3">
        <v>100</v>
      </c>
      <c r="AZ2498" s="6" t="str">
        <f t="shared" ref="AZ2498:AZ2561" si="277">HYPERLINK(CQ2498,C2498)</f>
        <v>1835.9</v>
      </c>
      <c r="BC2498" s="12" t="s">
        <v>5832</v>
      </c>
      <c r="BJ2498" s="12">
        <f t="shared" ref="BJ2498:BJ2561" si="278">LEN(BC2498)-LEN(SUBSTITUTE(BC2498,"C",""))</f>
        <v>0</v>
      </c>
      <c r="BK2498" s="12">
        <f t="shared" ref="BK2498:BK2561" si="279">LEN(BC2498)-LEN(SUBSTITUTE(BC2498,"c",""))</f>
        <v>0</v>
      </c>
      <c r="CQ2498" s="3" t="str">
        <f>CONCATENATE(baseURL!$A$1,baseURL!$B$1,baseURL!$C$1,".",C2498,".",L2498,".pkl&amp;seq=",BC2498)</f>
        <v>http://proteomics.broadinstitute.org/millscripts/viewfeed.pl?side=xl&amp;cycle=1&amp;fixedMods=iaaC&amp;file=msdataSM/iPRG2012_nd/cpick_in/iPRG2012_nd.1835.9.0.pkl&amp;seq=AFRPKVLVAGTSAYSR</v>
      </c>
    </row>
    <row r="2499" spans="1:95" x14ac:dyDescent="0.2">
      <c r="A2499" s="3">
        <v>5110</v>
      </c>
      <c r="B2499" s="2" t="s">
        <v>5842</v>
      </c>
      <c r="C2499" s="2" t="s">
        <v>5833</v>
      </c>
      <c r="D2499" s="3">
        <v>6352</v>
      </c>
      <c r="E2499" s="3">
        <v>6348</v>
      </c>
      <c r="F2499" s="3">
        <v>38570</v>
      </c>
      <c r="G2499" s="3">
        <v>8183</v>
      </c>
      <c r="H2499" s="3">
        <v>27.1721</v>
      </c>
      <c r="I2499" s="30">
        <v>744.88225999999997</v>
      </c>
      <c r="J2499" s="30">
        <v>744.88172789999999</v>
      </c>
      <c r="K2499" s="30">
        <v>5.2999999999999998E-4</v>
      </c>
      <c r="L2499" s="3">
        <v>2</v>
      </c>
      <c r="M2499" s="3">
        <v>2</v>
      </c>
      <c r="N2499" s="10">
        <f t="shared" si="273"/>
        <v>1</v>
      </c>
      <c r="O2499" s="35">
        <v>2</v>
      </c>
      <c r="P2499" s="17"/>
      <c r="Q2499" s="40">
        <v>1488.7553700000001</v>
      </c>
      <c r="R2499" s="40">
        <v>744.88131999999996</v>
      </c>
      <c r="S2499" s="18">
        <f t="shared" si="274"/>
        <v>1.2619459970001017</v>
      </c>
      <c r="T2499" s="18">
        <f t="shared" si="275"/>
        <v>0.54760401298214745</v>
      </c>
      <c r="U2499" s="18">
        <f t="shared" si="276"/>
        <v>0.5101483818439343</v>
      </c>
      <c r="V2499" s="30">
        <v>744.88170000000002</v>
      </c>
      <c r="W2499" s="3" t="s">
        <v>47</v>
      </c>
      <c r="X2499" s="3" t="s">
        <v>47</v>
      </c>
      <c r="Y2499" s="3" t="s">
        <v>47</v>
      </c>
      <c r="Z2499" s="3" t="s">
        <v>47</v>
      </c>
      <c r="AA2499" s="3" t="s">
        <v>47</v>
      </c>
      <c r="AB2499" s="12" t="s">
        <v>47</v>
      </c>
      <c r="AC2499" s="3" t="s">
        <v>47</v>
      </c>
      <c r="AD2499" s="3" t="s">
        <v>47</v>
      </c>
      <c r="AE2499" s="3" t="s">
        <v>47</v>
      </c>
      <c r="AF2499" s="3" t="s">
        <v>47</v>
      </c>
      <c r="AG2499" s="3" t="s">
        <v>47</v>
      </c>
      <c r="AH2499" s="3" t="s">
        <v>47</v>
      </c>
      <c r="AI2499" s="3" t="s">
        <v>47</v>
      </c>
      <c r="AJ2499" s="3" t="s">
        <v>47</v>
      </c>
      <c r="AK2499" s="3" t="s">
        <v>47</v>
      </c>
      <c r="AL2499" s="3" t="s">
        <v>47</v>
      </c>
      <c r="AM2499" s="3" t="s">
        <v>47</v>
      </c>
      <c r="AN2499" s="3" t="s">
        <v>47</v>
      </c>
      <c r="AU2499" s="3">
        <v>0</v>
      </c>
      <c r="AV2499" s="3">
        <v>18</v>
      </c>
      <c r="AW2499" s="3">
        <v>1</v>
      </c>
      <c r="AX2499" s="3">
        <v>18</v>
      </c>
      <c r="AY2499" s="3">
        <v>100</v>
      </c>
      <c r="AZ2499" s="6" t="str">
        <f t="shared" si="277"/>
        <v>1836.13</v>
      </c>
      <c r="BC2499" s="12" t="s">
        <v>5843</v>
      </c>
      <c r="BJ2499" s="12">
        <f t="shared" si="278"/>
        <v>0</v>
      </c>
      <c r="BK2499" s="12">
        <f t="shared" si="279"/>
        <v>0</v>
      </c>
      <c r="CQ2499" s="3" t="str">
        <f>CONCATENATE(baseURL!$A$1,baseURL!$B$1,baseURL!$C$1,".",C2499,".",L2499,".pkl&amp;seq=",BC2499)</f>
        <v>http://proteomics.broadinstitute.org/millscripts/viewfeed.pl?side=xl&amp;cycle=1&amp;fixedMods=iaaC&amp;file=msdataSM/iPRG2012_nd/cpick_in/iPRG2012_nd.1836.13.2.pkl&amp;seq=FQEQNAALGQGLGR</v>
      </c>
    </row>
    <row r="2500" spans="1:95" x14ac:dyDescent="0.2">
      <c r="A2500" s="3">
        <v>1615</v>
      </c>
      <c r="B2500" s="2" t="s">
        <v>5844</v>
      </c>
      <c r="C2500" s="2" t="s">
        <v>5845</v>
      </c>
      <c r="D2500" s="3">
        <v>6341</v>
      </c>
      <c r="E2500" s="3">
        <v>6337</v>
      </c>
      <c r="F2500" s="3">
        <v>38559</v>
      </c>
      <c r="G2500" s="3">
        <v>8172</v>
      </c>
      <c r="H2500" s="3">
        <v>27.1571</v>
      </c>
      <c r="I2500" s="30">
        <v>417.23072999999999</v>
      </c>
      <c r="J2500" s="30">
        <v>417.22864390000001</v>
      </c>
      <c r="K2500" s="30">
        <v>2.0899999999999998E-3</v>
      </c>
      <c r="L2500" s="3">
        <v>2</v>
      </c>
      <c r="M2500" s="3">
        <v>2</v>
      </c>
      <c r="N2500" s="10">
        <f t="shared" si="273"/>
        <v>1</v>
      </c>
      <c r="O2500" s="35">
        <v>2</v>
      </c>
      <c r="P2500" s="17"/>
      <c r="Q2500" s="40">
        <v>833.45158000000004</v>
      </c>
      <c r="R2500" s="40">
        <v>417.22942999999998</v>
      </c>
      <c r="S2500" s="18">
        <f t="shared" si="274"/>
        <v>3.1157917120437402</v>
      </c>
      <c r="T2500" s="18">
        <f t="shared" si="275"/>
        <v>-1.8840952805527211</v>
      </c>
      <c r="U2500" s="18">
        <f t="shared" si="276"/>
        <v>-1.9893131699929651</v>
      </c>
      <c r="V2500" s="30">
        <v>417.22859999999997</v>
      </c>
      <c r="X2500" s="3" t="s">
        <v>47</v>
      </c>
      <c r="Y2500" s="3" t="s">
        <v>47</v>
      </c>
      <c r="Z2500" s="3" t="s">
        <v>48</v>
      </c>
      <c r="AA2500" s="3" t="s">
        <v>47</v>
      </c>
      <c r="AD2500" s="3" t="s">
        <v>47</v>
      </c>
      <c r="AE2500" s="3" t="s">
        <v>52</v>
      </c>
      <c r="AF2500" s="3" t="s">
        <v>48</v>
      </c>
      <c r="AG2500" s="3" t="s">
        <v>47</v>
      </c>
      <c r="AK2500" s="3" t="s">
        <v>52</v>
      </c>
      <c r="AL2500" s="3" t="s">
        <v>52</v>
      </c>
      <c r="AM2500" s="3" t="s">
        <v>47</v>
      </c>
      <c r="AN2500" s="3" t="s">
        <v>48</v>
      </c>
      <c r="AP2500" s="3" t="s">
        <v>52</v>
      </c>
      <c r="AU2500" s="3">
        <v>0</v>
      </c>
      <c r="AV2500" s="3">
        <v>6</v>
      </c>
      <c r="AW2500" s="3">
        <v>1</v>
      </c>
      <c r="AX2500" s="3">
        <v>6</v>
      </c>
      <c r="AY2500" s="3">
        <v>100</v>
      </c>
      <c r="AZ2500" s="6" t="str">
        <f t="shared" si="277"/>
        <v>1836.2</v>
      </c>
      <c r="BC2500" s="12" t="s">
        <v>5846</v>
      </c>
      <c r="BJ2500" s="12">
        <f t="shared" si="278"/>
        <v>0</v>
      </c>
      <c r="BK2500" s="12">
        <f t="shared" si="279"/>
        <v>0</v>
      </c>
      <c r="CQ2500" s="3" t="str">
        <f>CONCATENATE(baseURL!$A$1,baseURL!$B$1,baseURL!$C$1,".",C2500,".",L2500,".pkl&amp;seq=",BC2500)</f>
        <v>http://proteomics.broadinstitute.org/millscripts/viewfeed.pl?side=xl&amp;cycle=1&amp;fixedMods=iaaC&amp;file=msdataSM/iPRG2012_nd/cpick_in/iPRG2012_nd.1836.2.2.pkl&amp;seq=VVDPFTR</v>
      </c>
    </row>
    <row r="2501" spans="1:95" x14ac:dyDescent="0.2">
      <c r="A2501" s="3">
        <v>4906</v>
      </c>
      <c r="B2501" s="2" t="s">
        <v>5847</v>
      </c>
      <c r="C2501" s="2" t="s">
        <v>5848</v>
      </c>
      <c r="D2501" s="3">
        <v>6344</v>
      </c>
      <c r="E2501" s="3">
        <v>6340</v>
      </c>
      <c r="F2501" s="3">
        <v>38562</v>
      </c>
      <c r="G2501" s="3">
        <v>8175</v>
      </c>
      <c r="H2501" s="3">
        <v>27.159600000000001</v>
      </c>
      <c r="I2501" s="30">
        <v>438.24444</v>
      </c>
      <c r="J2501" s="30">
        <v>438.24382279999998</v>
      </c>
      <c r="K2501" s="30">
        <v>6.2E-4</v>
      </c>
      <c r="L2501" s="3">
        <v>3</v>
      </c>
      <c r="M2501" s="3">
        <v>3</v>
      </c>
      <c r="N2501" s="10">
        <f t="shared" si="273"/>
        <v>1</v>
      </c>
      <c r="O2501" s="35">
        <v>3</v>
      </c>
      <c r="P2501" s="17"/>
      <c r="Q2501" s="40">
        <v>1312.7147299999999</v>
      </c>
      <c r="R2501" s="40">
        <v>438.24309</v>
      </c>
      <c r="S2501" s="18">
        <f t="shared" si="274"/>
        <v>3.0804821132540452</v>
      </c>
      <c r="T2501" s="18">
        <f t="shared" si="275"/>
        <v>1.6721313277984964</v>
      </c>
      <c r="U2501" s="18">
        <f t="shared" si="276"/>
        <v>0.93555382695944178</v>
      </c>
      <c r="V2501" s="30">
        <v>438.24349999999998</v>
      </c>
      <c r="W2501" s="3" t="s">
        <v>47</v>
      </c>
      <c r="X2501" s="3" t="s">
        <v>47</v>
      </c>
      <c r="Y2501" s="3" t="s">
        <v>47</v>
      </c>
      <c r="Z2501" s="3" t="s">
        <v>47</v>
      </c>
      <c r="AA2501" s="3" t="s">
        <v>48</v>
      </c>
      <c r="AB2501" s="12" t="s">
        <v>47</v>
      </c>
      <c r="AC2501" s="3" t="s">
        <v>47</v>
      </c>
      <c r="AD2501" s="3" t="s">
        <v>47</v>
      </c>
      <c r="AE2501" s="3" t="s">
        <v>47</v>
      </c>
      <c r="AF2501" s="3" t="s">
        <v>47</v>
      </c>
      <c r="AG2501" s="3" t="s">
        <v>47</v>
      </c>
      <c r="AH2501" s="3" t="s">
        <v>47</v>
      </c>
      <c r="AI2501" s="3" t="s">
        <v>47</v>
      </c>
      <c r="AJ2501" s="3" t="s">
        <v>47</v>
      </c>
      <c r="AK2501" s="3" t="s">
        <v>47</v>
      </c>
      <c r="AL2501" s="3" t="s">
        <v>47</v>
      </c>
      <c r="AM2501" s="3" t="s">
        <v>47</v>
      </c>
      <c r="AN2501" s="3" t="s">
        <v>47</v>
      </c>
      <c r="AU2501" s="3">
        <v>0</v>
      </c>
      <c r="AV2501" s="3">
        <v>17</v>
      </c>
      <c r="AW2501" s="3">
        <v>1</v>
      </c>
      <c r="AX2501" s="3">
        <v>17</v>
      </c>
      <c r="AY2501" s="3">
        <v>100</v>
      </c>
      <c r="AZ2501" s="6" t="str">
        <f t="shared" si="277"/>
        <v>1836.5</v>
      </c>
      <c r="BC2501" s="12" t="s">
        <v>5849</v>
      </c>
      <c r="BJ2501" s="12">
        <f t="shared" si="278"/>
        <v>0</v>
      </c>
      <c r="BK2501" s="12">
        <f t="shared" si="279"/>
        <v>0</v>
      </c>
      <c r="CQ2501" s="3" t="str">
        <f>CONCATENATE(baseURL!$A$1,baseURL!$B$1,baseURL!$C$1,".",C2501,".",L2501,".pkl&amp;seq=",BC2501)</f>
        <v>http://proteomics.broadinstitute.org/millscripts/viewfeed.pl?side=xl&amp;cycle=1&amp;fixedMods=iaaC&amp;file=msdataSM/iPRG2012_nd/cpick_in/iPRG2012_nd.1836.5.3.pkl&amp;seq=KVYPDVLYTSK</v>
      </c>
    </row>
    <row r="2502" spans="1:95" x14ac:dyDescent="0.2">
      <c r="A2502" s="3">
        <v>1213</v>
      </c>
      <c r="B2502" s="2" t="s">
        <v>5850</v>
      </c>
      <c r="C2502" s="2" t="s">
        <v>5835</v>
      </c>
      <c r="D2502" s="3">
        <v>6345</v>
      </c>
      <c r="E2502" s="3">
        <v>6341</v>
      </c>
      <c r="F2502" s="3">
        <v>38563</v>
      </c>
      <c r="G2502" s="3">
        <v>8176</v>
      </c>
      <c r="H2502" s="3">
        <v>27.160499999999999</v>
      </c>
      <c r="I2502" s="30">
        <v>459.58497</v>
      </c>
      <c r="J2502" s="30">
        <v>459.25219440000001</v>
      </c>
      <c r="K2502" s="30">
        <v>0.33278000000000002</v>
      </c>
      <c r="L2502" s="3">
        <v>0</v>
      </c>
      <c r="M2502" s="3">
        <v>3</v>
      </c>
      <c r="N2502" s="10">
        <f t="shared" si="273"/>
        <v>1</v>
      </c>
      <c r="O2502" s="35">
        <v>3</v>
      </c>
      <c r="P2502" s="17"/>
      <c r="Q2502" s="40">
        <v>1375.7328399999999</v>
      </c>
      <c r="R2502" s="40">
        <v>459.24912999999998</v>
      </c>
      <c r="S2502" s="18">
        <f t="shared" si="274"/>
        <v>731.28064499549259</v>
      </c>
      <c r="T2502" s="18">
        <f t="shared" si="275"/>
        <v>6.6726310402111046</v>
      </c>
      <c r="U2502" s="18">
        <f t="shared" si="276"/>
        <v>6.6848248575594331</v>
      </c>
      <c r="V2502" s="30">
        <v>459.25220000000002</v>
      </c>
      <c r="Y2502" s="3" t="s">
        <v>47</v>
      </c>
      <c r="Z2502" s="3" t="s">
        <v>47</v>
      </c>
      <c r="AA2502" s="3" t="s">
        <v>47</v>
      </c>
      <c r="AC2502" s="3" t="s">
        <v>48</v>
      </c>
      <c r="AG2502" s="3" t="s">
        <v>47</v>
      </c>
      <c r="AH2502" s="3" t="s">
        <v>47</v>
      </c>
      <c r="AK2502" s="3" t="s">
        <v>52</v>
      </c>
      <c r="AM2502" s="3" t="s">
        <v>47</v>
      </c>
      <c r="AO2502" s="3" t="s">
        <v>48</v>
      </c>
      <c r="AU2502" s="3">
        <v>0</v>
      </c>
      <c r="AV2502" s="3">
        <v>6</v>
      </c>
      <c r="AW2502" s="3">
        <v>2</v>
      </c>
      <c r="AX2502" s="3">
        <v>5</v>
      </c>
      <c r="AY2502" s="3">
        <v>83.33</v>
      </c>
      <c r="AZ2502" s="6" t="str">
        <f t="shared" si="277"/>
        <v>1836.6</v>
      </c>
      <c r="BC2502" s="12" t="s">
        <v>5851</v>
      </c>
      <c r="BJ2502" s="12">
        <f t="shared" si="278"/>
        <v>0</v>
      </c>
      <c r="BK2502" s="12">
        <f t="shared" si="279"/>
        <v>0</v>
      </c>
      <c r="BP2502" s="3" t="s">
        <v>54</v>
      </c>
      <c r="BR2502" s="3" t="s">
        <v>54</v>
      </c>
      <c r="CI2502" s="3" t="s">
        <v>5852</v>
      </c>
      <c r="CQ2502" s="3" t="str">
        <f>CONCATENATE(baseURL!$A$1,baseURL!$B$1,baseURL!$C$1,".",C2502,".",L2502,".pkl&amp;seq=",BC2502,"&amp;varMods=Deamidated-N")</f>
        <v>http://proteomics.broadinstitute.org/millscripts/viewfeed.pl?side=xl&amp;cycle=1&amp;fixedMods=iaaC&amp;file=msdataSM/iPRG2012_nd/cpick_in/iPRG2012_nd.1836.6.0.pkl&amp;seq=NnLPAKTFGASVR&amp;varMods=Deamidated-N</v>
      </c>
    </row>
    <row r="2503" spans="1:95" x14ac:dyDescent="0.2">
      <c r="A2503" s="3">
        <v>2655</v>
      </c>
      <c r="B2503" s="2" t="s">
        <v>5853</v>
      </c>
      <c r="C2503" s="2" t="s">
        <v>5854</v>
      </c>
      <c r="D2503" s="3">
        <v>6346</v>
      </c>
      <c r="E2503" s="3">
        <v>6342</v>
      </c>
      <c r="F2503" s="3">
        <v>38564</v>
      </c>
      <c r="G2503" s="3">
        <v>8177</v>
      </c>
      <c r="H2503" s="3">
        <v>27.162099999999999</v>
      </c>
      <c r="I2503" s="30">
        <v>492.78617000000003</v>
      </c>
      <c r="J2503" s="30">
        <v>492.7849971</v>
      </c>
      <c r="K2503" s="30">
        <v>1.17E-3</v>
      </c>
      <c r="L2503" s="3">
        <v>2</v>
      </c>
      <c r="M2503" s="3">
        <v>2</v>
      </c>
      <c r="N2503" s="10">
        <f t="shared" si="273"/>
        <v>1</v>
      </c>
      <c r="O2503" s="35">
        <v>2</v>
      </c>
      <c r="P2503" s="17"/>
      <c r="Q2503" s="40">
        <v>984.56253000000004</v>
      </c>
      <c r="R2503" s="40">
        <v>492.78489999999999</v>
      </c>
      <c r="S2503" s="18">
        <f t="shared" si="274"/>
        <v>2.577189357940215</v>
      </c>
      <c r="T2503" s="18">
        <f t="shared" si="275"/>
        <v>0.19704337532452215</v>
      </c>
      <c r="U2503" s="18">
        <f t="shared" si="276"/>
        <v>-0.60878488764882455</v>
      </c>
      <c r="V2503" s="30">
        <v>492.78460000000001</v>
      </c>
      <c r="W2503" s="3" t="s">
        <v>47</v>
      </c>
      <c r="Z2503" s="3" t="s">
        <v>47</v>
      </c>
      <c r="AA2503" s="3" t="s">
        <v>48</v>
      </c>
      <c r="AB2503" s="12" t="s">
        <v>47</v>
      </c>
      <c r="AC2503" s="3" t="s">
        <v>47</v>
      </c>
      <c r="AD2503" s="3" t="s">
        <v>47</v>
      </c>
      <c r="AE2503" s="3" t="s">
        <v>47</v>
      </c>
      <c r="AF2503" s="3" t="s">
        <v>47</v>
      </c>
      <c r="AG2503" s="3" t="s">
        <v>47</v>
      </c>
      <c r="AH2503" s="3" t="s">
        <v>47</v>
      </c>
      <c r="AI2503" s="3" t="s">
        <v>47</v>
      </c>
      <c r="AJ2503" s="3" t="s">
        <v>47</v>
      </c>
      <c r="AK2503" s="3" t="s">
        <v>47</v>
      </c>
      <c r="AL2503" s="3" t="s">
        <v>47</v>
      </c>
      <c r="AN2503" s="3" t="s">
        <v>47</v>
      </c>
      <c r="AU2503" s="3">
        <v>0</v>
      </c>
      <c r="AV2503" s="3">
        <v>14</v>
      </c>
      <c r="AW2503" s="3">
        <v>1</v>
      </c>
      <c r="AX2503" s="3">
        <v>14</v>
      </c>
      <c r="AY2503" s="3">
        <v>100</v>
      </c>
      <c r="AZ2503" s="6" t="str">
        <f t="shared" si="277"/>
        <v>1836.7</v>
      </c>
      <c r="BC2503" s="12" t="s">
        <v>5855</v>
      </c>
      <c r="BJ2503" s="12">
        <f t="shared" si="278"/>
        <v>0</v>
      </c>
      <c r="BK2503" s="12">
        <f t="shared" si="279"/>
        <v>0</v>
      </c>
      <c r="CQ2503" s="3" t="str">
        <f>CONCATENATE(baseURL!$A$1,baseURL!$B$1,baseURL!$C$1,".",C2503,".",L2503,".pkl&amp;seq=",BC2503)</f>
        <v>http://proteomics.broadinstitute.org/millscripts/viewfeed.pl?side=xl&amp;cycle=1&amp;fixedMods=iaaC&amp;file=msdataSM/iPRG2012_nd/cpick_in/iPRG2012_nd.1836.7.2.pkl&amp;seq=HVLFLAER</v>
      </c>
    </row>
    <row r="2504" spans="1:95" x14ac:dyDescent="0.2">
      <c r="A2504" s="3">
        <v>2904</v>
      </c>
      <c r="B2504" s="2" t="s">
        <v>5856</v>
      </c>
      <c r="C2504" s="2" t="s">
        <v>5857</v>
      </c>
      <c r="D2504" s="3">
        <v>6347</v>
      </c>
      <c r="E2504" s="3">
        <v>6343</v>
      </c>
      <c r="F2504" s="3">
        <v>38565</v>
      </c>
      <c r="G2504" s="3">
        <v>8178</v>
      </c>
      <c r="H2504" s="3">
        <v>27.163799999999998</v>
      </c>
      <c r="I2504" s="30">
        <v>511.75310999999999</v>
      </c>
      <c r="J2504" s="30">
        <v>511.75258459999998</v>
      </c>
      <c r="K2504" s="30">
        <v>5.2999999999999998E-4</v>
      </c>
      <c r="L2504" s="3">
        <v>0</v>
      </c>
      <c r="M2504" s="3">
        <v>2</v>
      </c>
      <c r="N2504" s="10">
        <f t="shared" si="273"/>
        <v>1</v>
      </c>
      <c r="O2504" s="35">
        <v>2</v>
      </c>
      <c r="P2504" s="17"/>
      <c r="Q2504" s="40">
        <v>1022.49754</v>
      </c>
      <c r="R2504" s="40">
        <v>511.75241</v>
      </c>
      <c r="S2504" s="18">
        <f t="shared" si="274"/>
        <v>1.3678489564803729</v>
      </c>
      <c r="T2504" s="18">
        <f t="shared" si="275"/>
        <v>0.34118061110805259</v>
      </c>
      <c r="U2504" s="18">
        <f t="shared" si="276"/>
        <v>0.37127328814151256</v>
      </c>
      <c r="V2504" s="30">
        <v>511.75259999999997</v>
      </c>
      <c r="W2504" s="3" t="s">
        <v>47</v>
      </c>
      <c r="Z2504" s="3" t="s">
        <v>47</v>
      </c>
      <c r="AA2504" s="3" t="s">
        <v>47</v>
      </c>
      <c r="AB2504" s="12" t="s">
        <v>47</v>
      </c>
      <c r="AC2504" s="3" t="s">
        <v>47</v>
      </c>
      <c r="AE2504" s="3" t="s">
        <v>47</v>
      </c>
      <c r="AG2504" s="3" t="s">
        <v>52</v>
      </c>
      <c r="AH2504" s="3" t="s">
        <v>47</v>
      </c>
      <c r="AI2504" s="3" t="s">
        <v>47</v>
      </c>
      <c r="AJ2504" s="3" t="s">
        <v>47</v>
      </c>
      <c r="AK2504" s="3" t="s">
        <v>47</v>
      </c>
      <c r="AL2504" s="3" t="s">
        <v>47</v>
      </c>
      <c r="AN2504" s="3" t="s">
        <v>47</v>
      </c>
      <c r="AU2504" s="3">
        <v>0</v>
      </c>
      <c r="AV2504" s="3">
        <v>12</v>
      </c>
      <c r="AW2504" s="3">
        <v>1</v>
      </c>
      <c r="AX2504" s="3">
        <v>12</v>
      </c>
      <c r="AY2504" s="3">
        <v>100</v>
      </c>
      <c r="AZ2504" s="6" t="str">
        <f t="shared" si="277"/>
        <v>1836.8</v>
      </c>
      <c r="BC2504" s="12" t="s">
        <v>5858</v>
      </c>
      <c r="BJ2504" s="12">
        <f t="shared" si="278"/>
        <v>0</v>
      </c>
      <c r="BK2504" s="12">
        <f t="shared" si="279"/>
        <v>0</v>
      </c>
      <c r="CQ2504" s="3" t="str">
        <f>CONCATENATE(baseURL!$A$1,baseURL!$B$1,baseURL!$C$1,".",C2504,".",L2504,".pkl&amp;seq=",BC2504)</f>
        <v>http://proteomics.broadinstitute.org/millscripts/viewfeed.pl?side=xl&amp;cycle=1&amp;fixedMods=iaaC&amp;file=msdataSM/iPRG2012_nd/cpick_in/iPRG2012_nd.1836.8.0.pkl&amp;seq=MFLEEPTR</v>
      </c>
    </row>
    <row r="2505" spans="1:95" x14ac:dyDescent="0.2">
      <c r="A2505" s="3">
        <v>7710</v>
      </c>
      <c r="B2505" s="2" t="s">
        <v>5859</v>
      </c>
      <c r="C2505" s="2" t="s">
        <v>5860</v>
      </c>
      <c r="D2505" s="3">
        <v>6357</v>
      </c>
      <c r="E2505" s="3">
        <v>6353</v>
      </c>
      <c r="F2505" s="3">
        <v>38583</v>
      </c>
      <c r="G2505" s="3">
        <v>8189</v>
      </c>
      <c r="H2505" s="3">
        <v>27.191400000000002</v>
      </c>
      <c r="I2505" s="30">
        <v>572.26062999999999</v>
      </c>
      <c r="J2505" s="30">
        <v>572.26056749999998</v>
      </c>
      <c r="K2505" s="30">
        <v>6.0000000000000002E-5</v>
      </c>
      <c r="L2505" s="3">
        <v>2</v>
      </c>
      <c r="M2505" s="3">
        <v>2</v>
      </c>
      <c r="N2505" s="10">
        <f t="shared" si="273"/>
        <v>1</v>
      </c>
      <c r="O2505" s="35">
        <v>2</v>
      </c>
      <c r="Q2505" s="40">
        <v>1143.5139200000001</v>
      </c>
      <c r="R2505" s="42">
        <v>572.26059999999995</v>
      </c>
      <c r="S2505" s="18">
        <f t="shared" si="274"/>
        <v>5.2423668583760824E-2</v>
      </c>
      <c r="T2505" s="18">
        <f t="shared" si="275"/>
        <v>-5.6792307516520986E-2</v>
      </c>
      <c r="U2505" s="18">
        <f t="shared" si="276"/>
        <v>0.17474556187964851</v>
      </c>
      <c r="V2505" s="30">
        <v>572.26070000000004</v>
      </c>
      <c r="W2505" s="3" t="s">
        <v>47</v>
      </c>
      <c r="X2505" s="3" t="s">
        <v>47</v>
      </c>
      <c r="Y2505" s="3" t="s">
        <v>47</v>
      </c>
      <c r="Z2505" s="3" t="s">
        <v>52</v>
      </c>
      <c r="AA2505" s="3" t="s">
        <v>48</v>
      </c>
      <c r="AB2505" s="12" t="s">
        <v>47</v>
      </c>
      <c r="AC2505" s="3" t="s">
        <v>52</v>
      </c>
      <c r="AD2505" s="3" t="s">
        <v>47</v>
      </c>
      <c r="AH2505" s="3" t="s">
        <v>47</v>
      </c>
      <c r="AI2505" s="3" t="s">
        <v>52</v>
      </c>
      <c r="AJ2505" s="3" t="s">
        <v>47</v>
      </c>
      <c r="AK2505" s="3" t="s">
        <v>47</v>
      </c>
      <c r="AL2505" s="3" t="s">
        <v>52</v>
      </c>
      <c r="AO2505" s="3" t="s">
        <v>47</v>
      </c>
      <c r="AU2505" s="3">
        <v>0</v>
      </c>
      <c r="AV2505" s="3">
        <v>9</v>
      </c>
      <c r="AW2505" s="3">
        <v>2</v>
      </c>
      <c r="AX2505" s="3">
        <v>8</v>
      </c>
      <c r="AY2505" s="3">
        <v>88.89</v>
      </c>
      <c r="AZ2505" s="6" t="str">
        <f t="shared" si="277"/>
        <v>1837.5</v>
      </c>
      <c r="BC2505" s="12" t="s">
        <v>5759</v>
      </c>
      <c r="BI2505" s="12" t="s">
        <v>594</v>
      </c>
      <c r="BJ2505" s="12">
        <f t="shared" si="278"/>
        <v>0</v>
      </c>
      <c r="BK2505" s="12">
        <f t="shared" si="279"/>
        <v>1</v>
      </c>
      <c r="BR2505" s="3" t="s">
        <v>594</v>
      </c>
      <c r="BZ2505" s="3" t="s">
        <v>5760</v>
      </c>
      <c r="CQ2505" s="3" t="str">
        <f>CONCATENATE(baseURL!$A$1,baseURL!$B$1,baseURL!$C$1,".",C2505,".",L2505,".pkl&amp;seq=",BC2505,"&amp;varMods=ReducedCys-C")</f>
        <v>http://proteomics.broadinstitute.org/millscripts/viewfeed.pl?side=xl&amp;cycle=1&amp;fixedMods=iaaC&amp;file=msdataSM/iPRG2012_nd/cpick_in/iPRG2012_nd.1837.5.2.pkl&amp;seq=FASDPGcAFTK&amp;varMods=ReducedCys-C</v>
      </c>
    </row>
    <row r="2506" spans="1:95" x14ac:dyDescent="0.2">
      <c r="A2506" s="3">
        <v>4610</v>
      </c>
      <c r="B2506" s="2" t="s">
        <v>5861</v>
      </c>
      <c r="C2506" s="2" t="s">
        <v>5862</v>
      </c>
      <c r="D2506" s="3">
        <v>6369</v>
      </c>
      <c r="E2506" s="3">
        <v>6365</v>
      </c>
      <c r="F2506" s="3">
        <v>38609</v>
      </c>
      <c r="G2506" s="3">
        <v>8202</v>
      </c>
      <c r="H2506" s="3">
        <v>27.220700000000001</v>
      </c>
      <c r="I2506" s="30">
        <v>627.84367999999995</v>
      </c>
      <c r="J2506" s="30">
        <v>627.84274670000002</v>
      </c>
      <c r="K2506" s="30">
        <v>9.3000000000000005E-4</v>
      </c>
      <c r="L2506" s="3">
        <v>2</v>
      </c>
      <c r="M2506" s="3">
        <v>2</v>
      </c>
      <c r="N2506" s="10">
        <f t="shared" si="273"/>
        <v>1</v>
      </c>
      <c r="O2506" s="35">
        <v>2</v>
      </c>
      <c r="P2506" s="17"/>
      <c r="Q2506" s="40">
        <v>1254.6800800000001</v>
      </c>
      <c r="R2506" s="40">
        <v>627.84367999999995</v>
      </c>
      <c r="S2506" s="18">
        <f t="shared" si="274"/>
        <v>0</v>
      </c>
      <c r="T2506" s="18">
        <f t="shared" si="275"/>
        <v>-1.4865165162270162</v>
      </c>
      <c r="U2506" s="18">
        <f t="shared" si="276"/>
        <v>-1.5608980883795176</v>
      </c>
      <c r="V2506" s="30">
        <v>627.84270000000004</v>
      </c>
      <c r="W2506" s="3" t="s">
        <v>47</v>
      </c>
      <c r="X2506" s="3" t="s">
        <v>47</v>
      </c>
      <c r="Y2506" s="3" t="s">
        <v>47</v>
      </c>
      <c r="Z2506" s="3" t="s">
        <v>47</v>
      </c>
      <c r="AA2506" s="3" t="s">
        <v>47</v>
      </c>
      <c r="AB2506" s="12" t="s">
        <v>47</v>
      </c>
      <c r="AC2506" s="3" t="s">
        <v>47</v>
      </c>
      <c r="AD2506" s="3" t="s">
        <v>47</v>
      </c>
      <c r="AE2506" s="3" t="s">
        <v>48</v>
      </c>
      <c r="AF2506" s="3" t="s">
        <v>47</v>
      </c>
      <c r="AG2506" s="3" t="s">
        <v>48</v>
      </c>
      <c r="AH2506" s="3" t="s">
        <v>47</v>
      </c>
      <c r="AI2506" s="3" t="s">
        <v>47</v>
      </c>
      <c r="AK2506" s="3" t="s">
        <v>48</v>
      </c>
      <c r="AL2506" s="3" t="s">
        <v>48</v>
      </c>
      <c r="AM2506" s="3" t="s">
        <v>47</v>
      </c>
      <c r="AU2506" s="3">
        <v>0</v>
      </c>
      <c r="AV2506" s="3">
        <v>12</v>
      </c>
      <c r="AW2506" s="3">
        <v>1</v>
      </c>
      <c r="AX2506" s="3">
        <v>12</v>
      </c>
      <c r="AY2506" s="3">
        <v>100</v>
      </c>
      <c r="AZ2506" s="6" t="str">
        <f t="shared" si="277"/>
        <v>1838.10</v>
      </c>
      <c r="BC2506" s="12" t="s">
        <v>5863</v>
      </c>
      <c r="BJ2506" s="12">
        <f t="shared" si="278"/>
        <v>0</v>
      </c>
      <c r="BK2506" s="12">
        <f t="shared" si="279"/>
        <v>0</v>
      </c>
      <c r="CQ2506" s="3" t="str">
        <f>CONCATENATE(baseURL!$A$1,baseURL!$B$1,baseURL!$C$1,".",C2506,".",L2506,".pkl&amp;seq=",BC2506)</f>
        <v>http://proteomics.broadinstitute.org/millscripts/viewfeed.pl?side=xl&amp;cycle=1&amp;fixedMods=iaaC&amp;file=msdataSM/iPRG2012_nd/cpick_in/iPRG2012_nd.1838.10.2.pkl&amp;seq=TLLQNAGGDPLR</v>
      </c>
    </row>
    <row r="2507" spans="1:95" x14ac:dyDescent="0.2">
      <c r="A2507" s="3">
        <v>3037</v>
      </c>
      <c r="B2507" s="2" t="s">
        <v>5864</v>
      </c>
      <c r="C2507" s="2" t="s">
        <v>5859</v>
      </c>
      <c r="D2507" s="3">
        <v>6365</v>
      </c>
      <c r="E2507" s="3">
        <v>6361</v>
      </c>
      <c r="F2507" s="3">
        <v>38605</v>
      </c>
      <c r="G2507" s="3">
        <v>8198</v>
      </c>
      <c r="H2507" s="3">
        <v>27.214099999999998</v>
      </c>
      <c r="I2507" s="30">
        <v>563.62050999999997</v>
      </c>
      <c r="J2507" s="30">
        <v>563.62058039999999</v>
      </c>
      <c r="K2507" s="30">
        <v>-6.9999999999999994E-5</v>
      </c>
      <c r="L2507" s="3">
        <v>3</v>
      </c>
      <c r="M2507" s="3">
        <v>3</v>
      </c>
      <c r="N2507" s="10">
        <f t="shared" si="273"/>
        <v>1</v>
      </c>
      <c r="O2507" s="35">
        <v>3</v>
      </c>
      <c r="P2507" s="17"/>
      <c r="Q2507" s="40">
        <v>1688.8377599999999</v>
      </c>
      <c r="R2507" s="40">
        <v>563.61743999999999</v>
      </c>
      <c r="S2507" s="18">
        <f t="shared" si="274"/>
        <v>5.4469570707033128</v>
      </c>
      <c r="T2507" s="18">
        <f t="shared" si="275"/>
        <v>5.5718644902233567</v>
      </c>
      <c r="U2507" s="18">
        <f t="shared" si="276"/>
        <v>2.9452601750849228</v>
      </c>
      <c r="V2507" s="30">
        <v>563.6191</v>
      </c>
      <c r="X2507" s="3" t="s">
        <v>47</v>
      </c>
      <c r="Y2507" s="3" t="s">
        <v>47</v>
      </c>
      <c r="Z2507" s="3" t="s">
        <v>47</v>
      </c>
      <c r="AA2507" s="3" t="s">
        <v>47</v>
      </c>
      <c r="AB2507" s="12" t="s">
        <v>48</v>
      </c>
      <c r="AC2507" s="3" t="s">
        <v>47</v>
      </c>
      <c r="AG2507" s="3" t="s">
        <v>47</v>
      </c>
      <c r="AH2507" s="3" t="s">
        <v>47</v>
      </c>
      <c r="AK2507" s="3" t="s">
        <v>52</v>
      </c>
      <c r="AO2507" s="3" t="s">
        <v>48</v>
      </c>
      <c r="AU2507" s="3">
        <v>0</v>
      </c>
      <c r="AV2507" s="3">
        <v>7</v>
      </c>
      <c r="AW2507" s="3">
        <v>1</v>
      </c>
      <c r="AX2507" s="3">
        <v>7</v>
      </c>
      <c r="AY2507" s="3">
        <v>100</v>
      </c>
      <c r="AZ2507" s="6" t="str">
        <f t="shared" si="277"/>
        <v>1838.6</v>
      </c>
      <c r="BC2507" s="12" t="s">
        <v>5865</v>
      </c>
      <c r="BJ2507" s="12">
        <f t="shared" si="278"/>
        <v>0</v>
      </c>
      <c r="BK2507" s="12">
        <f t="shared" si="279"/>
        <v>0</v>
      </c>
      <c r="BO2507" s="3" t="s">
        <v>54</v>
      </c>
      <c r="BR2507" s="3" t="s">
        <v>54</v>
      </c>
      <c r="CQ2507" s="3" t="str">
        <f>CONCATENATE(baseURL!$A$1,baseURL!$B$1,baseURL!$C$1,".",C2507,".",L2507,".pkl&amp;seq=",BC2507,"&amp;varMods=Deamidated-Q")</f>
        <v>http://proteomics.broadinstitute.org/millscripts/viewfeed.pl?side=xl&amp;cycle=1&amp;fixedMods=iaaC&amp;file=msdataSM/iPRG2012_nd/cpick_in/iPRG2012_nd.1838.6.3.pkl&amp;seq=LqETNPEEVPKFEK&amp;varMods=Deamidated-Q</v>
      </c>
    </row>
    <row r="2508" spans="1:95" x14ac:dyDescent="0.2">
      <c r="A2508" s="3">
        <v>6497</v>
      </c>
      <c r="B2508" s="2" t="s">
        <v>5866</v>
      </c>
      <c r="C2508" s="2" t="s">
        <v>5867</v>
      </c>
      <c r="D2508" s="3">
        <v>6366</v>
      </c>
      <c r="E2508" s="3">
        <v>6362</v>
      </c>
      <c r="F2508" s="3">
        <v>38606</v>
      </c>
      <c r="G2508" s="3">
        <v>8199</v>
      </c>
      <c r="H2508" s="3">
        <v>27.215699999999998</v>
      </c>
      <c r="I2508" s="30">
        <v>586.33857</v>
      </c>
      <c r="J2508" s="30">
        <v>586.33839390000003</v>
      </c>
      <c r="K2508" s="30">
        <v>1.8000000000000001E-4</v>
      </c>
      <c r="L2508" s="3">
        <v>2</v>
      </c>
      <c r="M2508" s="3">
        <v>2</v>
      </c>
      <c r="N2508" s="10">
        <f t="shared" si="273"/>
        <v>1</v>
      </c>
      <c r="O2508" s="35">
        <v>2</v>
      </c>
      <c r="P2508" s="17"/>
      <c r="Q2508" s="40">
        <v>1171.6681100000001</v>
      </c>
      <c r="R2508" s="40">
        <v>586.33770000000004</v>
      </c>
      <c r="S2508" s="18">
        <f t="shared" si="274"/>
        <v>1.4837865618456925</v>
      </c>
      <c r="T2508" s="18">
        <f t="shared" si="275"/>
        <v>1.1834476957348632</v>
      </c>
      <c r="U2508" s="18">
        <f t="shared" si="276"/>
        <v>0.68220071814123262</v>
      </c>
      <c r="V2508" s="30">
        <v>586.33810000000005</v>
      </c>
      <c r="W2508" s="3" t="s">
        <v>47</v>
      </c>
      <c r="X2508" s="3" t="s">
        <v>47</v>
      </c>
      <c r="Y2508" s="3" t="s">
        <v>47</v>
      </c>
      <c r="Z2508" s="3" t="s">
        <v>47</v>
      </c>
      <c r="AA2508" s="3" t="s">
        <v>48</v>
      </c>
      <c r="AB2508" s="12" t="s">
        <v>47</v>
      </c>
      <c r="AC2508" s="3" t="s">
        <v>47</v>
      </c>
      <c r="AD2508" s="3" t="s">
        <v>47</v>
      </c>
      <c r="AE2508" s="3" t="s">
        <v>47</v>
      </c>
      <c r="AF2508" s="3" t="s">
        <v>47</v>
      </c>
      <c r="AG2508" s="3" t="s">
        <v>47</v>
      </c>
      <c r="AH2508" s="3" t="s">
        <v>47</v>
      </c>
      <c r="AI2508" s="3" t="s">
        <v>47</v>
      </c>
      <c r="AJ2508" s="3" t="s">
        <v>47</v>
      </c>
      <c r="AK2508" s="3" t="s">
        <v>47</v>
      </c>
      <c r="AL2508" s="3" t="s">
        <v>47</v>
      </c>
      <c r="AU2508" s="3">
        <v>0</v>
      </c>
      <c r="AV2508" s="3">
        <v>15</v>
      </c>
      <c r="AW2508" s="3">
        <v>1</v>
      </c>
      <c r="AX2508" s="3">
        <v>15</v>
      </c>
      <c r="AY2508" s="3">
        <v>100</v>
      </c>
      <c r="AZ2508" s="6" t="str">
        <f t="shared" si="277"/>
        <v>1838.7</v>
      </c>
      <c r="BC2508" s="12" t="s">
        <v>5766</v>
      </c>
      <c r="BJ2508" s="12">
        <f t="shared" si="278"/>
        <v>0</v>
      </c>
      <c r="BK2508" s="12">
        <f t="shared" si="279"/>
        <v>0</v>
      </c>
      <c r="CQ2508" s="3" t="str">
        <f>CONCATENATE(baseURL!$A$1,baseURL!$B$1,baseURL!$C$1,".",C2508,".",L2508,".pkl&amp;seq=",BC2508)</f>
        <v>http://proteomics.broadinstitute.org/millscripts/viewfeed.pl?side=xl&amp;cycle=1&amp;fixedMods=iaaC&amp;file=msdataSM/iPRG2012_nd/cpick_in/iPRG2012_nd.1838.7.2.pkl&amp;seq=ALQTANLALEK</v>
      </c>
    </row>
    <row r="2509" spans="1:95" x14ac:dyDescent="0.2">
      <c r="A2509" s="3">
        <v>7569</v>
      </c>
      <c r="B2509" s="2" t="s">
        <v>5872</v>
      </c>
      <c r="C2509" s="2" t="s">
        <v>5861</v>
      </c>
      <c r="D2509" s="3">
        <v>6380</v>
      </c>
      <c r="E2509" s="3">
        <v>6376</v>
      </c>
      <c r="F2509" s="3">
        <v>38631</v>
      </c>
      <c r="G2509" s="3">
        <v>8214</v>
      </c>
      <c r="H2509" s="3">
        <v>27.243400000000001</v>
      </c>
      <c r="I2509" s="30">
        <v>719.34394999999995</v>
      </c>
      <c r="J2509" s="30">
        <v>719.84937449999995</v>
      </c>
      <c r="K2509" s="30">
        <v>-0.50541999999999998</v>
      </c>
      <c r="L2509" s="3">
        <v>0</v>
      </c>
      <c r="M2509" s="3">
        <v>2</v>
      </c>
      <c r="N2509" s="10">
        <f t="shared" si="273"/>
        <v>1</v>
      </c>
      <c r="O2509" s="35">
        <v>2</v>
      </c>
      <c r="P2509" s="17"/>
      <c r="Q2509" s="40">
        <v>1437.68561</v>
      </c>
      <c r="R2509" s="40">
        <v>719.34645</v>
      </c>
      <c r="S2509" s="18">
        <f t="shared" si="274"/>
        <v>-3.4753768508269829</v>
      </c>
      <c r="T2509" s="18">
        <f t="shared" si="275"/>
        <v>699.14086599016252</v>
      </c>
      <c r="U2509" s="18">
        <f t="shared" si="276"/>
        <v>698.89828468603935</v>
      </c>
      <c r="V2509" s="30">
        <v>719.8492</v>
      </c>
      <c r="W2509" s="3" t="s">
        <v>47</v>
      </c>
      <c r="X2509" s="3" t="s">
        <v>47</v>
      </c>
      <c r="AB2509" s="12" t="s">
        <v>47</v>
      </c>
      <c r="AC2509" s="3" t="s">
        <v>48</v>
      </c>
      <c r="AF2509" s="3" t="s">
        <v>48</v>
      </c>
      <c r="AG2509" s="3" t="s">
        <v>47</v>
      </c>
      <c r="AK2509" s="3" t="s">
        <v>52</v>
      </c>
      <c r="AU2509" s="3">
        <v>0</v>
      </c>
      <c r="AV2509" s="3">
        <v>4</v>
      </c>
      <c r="AW2509" s="3">
        <v>1</v>
      </c>
      <c r="AX2509" s="3">
        <v>4</v>
      </c>
      <c r="AY2509" s="3">
        <v>100</v>
      </c>
      <c r="AZ2509" s="6" t="str">
        <f t="shared" si="277"/>
        <v>1839.11</v>
      </c>
      <c r="BC2509" s="12" t="s">
        <v>5873</v>
      </c>
      <c r="BJ2509" s="12">
        <f t="shared" si="278"/>
        <v>0</v>
      </c>
      <c r="BK2509" s="12">
        <f t="shared" si="279"/>
        <v>0</v>
      </c>
      <c r="CQ2509" s="3" t="str">
        <f>CONCATENATE(baseURL!$A$1,baseURL!$B$1,baseURL!$C$1,".",C2509,".",L2509,".pkl&amp;seq=",BC2509)</f>
        <v>http://proteomics.broadinstitute.org/millscripts/viewfeed.pl?side=xl&amp;cycle=1&amp;fixedMods=iaaC&amp;file=msdataSM/iPRG2012_nd/cpick_in/iPRG2012_nd.1839.11.0.pkl&amp;seq=ELAEEGYSGVEVR</v>
      </c>
    </row>
    <row r="2510" spans="1:95" x14ac:dyDescent="0.2">
      <c r="A2510" s="3">
        <v>4335</v>
      </c>
      <c r="B2510" s="2" t="s">
        <v>5874</v>
      </c>
      <c r="C2510" s="2" t="s">
        <v>5875</v>
      </c>
      <c r="D2510" s="3">
        <v>6372</v>
      </c>
      <c r="E2510" s="3">
        <v>6368</v>
      </c>
      <c r="F2510" s="3">
        <v>38623</v>
      </c>
      <c r="G2510" s="3">
        <v>8206</v>
      </c>
      <c r="H2510" s="3">
        <v>27.230899999999998</v>
      </c>
      <c r="I2510" s="30">
        <v>462.22282999999999</v>
      </c>
      <c r="J2510" s="30">
        <v>462.22215829999999</v>
      </c>
      <c r="K2510" s="30">
        <v>6.7000000000000002E-4</v>
      </c>
      <c r="L2510" s="3">
        <v>2</v>
      </c>
      <c r="M2510" s="3">
        <v>2</v>
      </c>
      <c r="N2510" s="10">
        <f t="shared" si="273"/>
        <v>1</v>
      </c>
      <c r="O2510" s="35">
        <v>2</v>
      </c>
      <c r="P2510" s="17"/>
      <c r="Q2510" s="40">
        <v>923.43699000000004</v>
      </c>
      <c r="R2510" s="40">
        <v>462.22212999999999</v>
      </c>
      <c r="S2510" s="18">
        <f t="shared" si="274"/>
        <v>1.5144233790684489</v>
      </c>
      <c r="T2510" s="18">
        <f t="shared" si="275"/>
        <v>6.1225973747214293E-2</v>
      </c>
      <c r="U2510" s="18">
        <f t="shared" si="276"/>
        <v>-6.4903859062526284E-2</v>
      </c>
      <c r="V2510" s="30">
        <v>462.22210000000001</v>
      </c>
      <c r="W2510" s="3" t="s">
        <v>47</v>
      </c>
      <c r="X2510" s="3" t="s">
        <v>47</v>
      </c>
      <c r="Y2510" s="3" t="s">
        <v>47</v>
      </c>
      <c r="Z2510" s="3" t="s">
        <v>47</v>
      </c>
      <c r="AA2510" s="3" t="s">
        <v>47</v>
      </c>
      <c r="AB2510" s="12" t="s">
        <v>47</v>
      </c>
      <c r="AC2510" s="3" t="s">
        <v>47</v>
      </c>
      <c r="AD2510" s="3" t="s">
        <v>47</v>
      </c>
      <c r="AF2510" s="3" t="s">
        <v>47</v>
      </c>
      <c r="AG2510" s="3" t="s">
        <v>47</v>
      </c>
      <c r="AH2510" s="3" t="s">
        <v>47</v>
      </c>
      <c r="AI2510" s="3" t="s">
        <v>47</v>
      </c>
      <c r="AJ2510" s="3" t="s">
        <v>47</v>
      </c>
      <c r="AK2510" s="3" t="s">
        <v>47</v>
      </c>
      <c r="AL2510" s="3" t="s">
        <v>47</v>
      </c>
      <c r="AM2510" s="3" t="s">
        <v>47</v>
      </c>
      <c r="AU2510" s="3">
        <v>0</v>
      </c>
      <c r="AV2510" s="3">
        <v>16</v>
      </c>
      <c r="AW2510" s="3">
        <v>1</v>
      </c>
      <c r="AX2510" s="3">
        <v>16</v>
      </c>
      <c r="AY2510" s="3">
        <v>100</v>
      </c>
      <c r="AZ2510" s="6" t="str">
        <f t="shared" si="277"/>
        <v>1839.3</v>
      </c>
      <c r="BC2510" s="12" t="s">
        <v>5773</v>
      </c>
      <c r="BJ2510" s="12">
        <f t="shared" si="278"/>
        <v>0</v>
      </c>
      <c r="BK2510" s="12">
        <f t="shared" si="279"/>
        <v>0</v>
      </c>
      <c r="CQ2510" s="3" t="str">
        <f>CONCATENATE(baseURL!$A$1,baseURL!$B$1,baseURL!$C$1,".",C2510,".",L2510,".pkl&amp;seq=",BC2510)</f>
        <v>http://proteomics.broadinstitute.org/millscripts/viewfeed.pl?side=xl&amp;cycle=1&amp;fixedMods=iaaC&amp;file=msdataSM/iPRG2012_nd/cpick_in/iPRG2012_nd.1839.3.2.pkl&amp;seq=ATNEWFR</v>
      </c>
    </row>
    <row r="2511" spans="1:95" x14ac:dyDescent="0.2">
      <c r="A2511" s="3">
        <v>2247</v>
      </c>
      <c r="B2511" s="2" t="s">
        <v>5876</v>
      </c>
      <c r="C2511" s="2" t="s">
        <v>5877</v>
      </c>
      <c r="D2511" s="3">
        <v>6373</v>
      </c>
      <c r="E2511" s="3">
        <v>6369</v>
      </c>
      <c r="F2511" s="3">
        <v>38624</v>
      </c>
      <c r="G2511" s="3">
        <v>8207</v>
      </c>
      <c r="H2511" s="3">
        <v>27.2317</v>
      </c>
      <c r="I2511" s="30">
        <v>479.28068999999999</v>
      </c>
      <c r="J2511" s="30">
        <v>479.28178209999999</v>
      </c>
      <c r="K2511" s="30">
        <v>-1.09E-3</v>
      </c>
      <c r="L2511" s="3">
        <v>6</v>
      </c>
      <c r="M2511" s="3">
        <v>3</v>
      </c>
      <c r="N2511" s="10">
        <f t="shared" si="273"/>
        <v>-1</v>
      </c>
      <c r="O2511" s="35">
        <v>3</v>
      </c>
      <c r="P2511" s="17"/>
      <c r="Q2511" s="40">
        <v>1435.82808</v>
      </c>
      <c r="R2511" s="40">
        <v>479.28088000000002</v>
      </c>
      <c r="S2511" s="18">
        <f t="shared" si="274"/>
        <v>-0.3964272474877088</v>
      </c>
      <c r="T2511" s="18">
        <f t="shared" si="275"/>
        <v>1.8821948414926277</v>
      </c>
      <c r="U2511" s="18">
        <f t="shared" si="276"/>
        <v>1.9195424610949638</v>
      </c>
      <c r="V2511" s="30">
        <v>479.28179999999998</v>
      </c>
      <c r="Y2511" s="3" t="s">
        <v>48</v>
      </c>
      <c r="Z2511" s="3" t="s">
        <v>47</v>
      </c>
      <c r="AA2511" s="3" t="s">
        <v>47</v>
      </c>
      <c r="AE2511" s="3" t="s">
        <v>47</v>
      </c>
      <c r="AG2511" s="3" t="s">
        <v>52</v>
      </c>
      <c r="AH2511" s="3" t="s">
        <v>47</v>
      </c>
      <c r="AI2511" s="3" t="s">
        <v>48</v>
      </c>
      <c r="AL2511" s="3" t="s">
        <v>52</v>
      </c>
      <c r="AN2511" s="3" t="s">
        <v>52</v>
      </c>
      <c r="AU2511" s="3">
        <v>0</v>
      </c>
      <c r="AV2511" s="3">
        <v>4</v>
      </c>
      <c r="AW2511" s="3">
        <v>1</v>
      </c>
      <c r="AX2511" s="3">
        <v>4</v>
      </c>
      <c r="AY2511" s="3">
        <v>100</v>
      </c>
      <c r="AZ2511" s="6" t="str">
        <f t="shared" si="277"/>
        <v>1839.4</v>
      </c>
      <c r="BC2511" s="12" t="s">
        <v>5878</v>
      </c>
      <c r="BJ2511" s="12">
        <f t="shared" si="278"/>
        <v>0</v>
      </c>
      <c r="BK2511" s="12">
        <f t="shared" si="279"/>
        <v>0</v>
      </c>
      <c r="CQ2511" s="3" t="str">
        <f>CONCATENATE(baseURL!$A$1,baseURL!$B$1,baseURL!$C$1,".",C2511,".",L2511,".pkl&amp;seq=",BC2511)</f>
        <v>http://proteomics.broadinstitute.org/millscripts/viewfeed.pl?side=xl&amp;cycle=1&amp;fixedMods=iaaC&amp;file=msdataSM/iPRG2012_nd/cpick_in/iPRG2012_nd.1839.4.6.pkl&amp;seq=KQNRPLPQWLR</v>
      </c>
    </row>
    <row r="2512" spans="1:95" x14ac:dyDescent="0.2">
      <c r="A2512" s="3">
        <v>2447</v>
      </c>
      <c r="B2512" s="2" t="s">
        <v>5879</v>
      </c>
      <c r="C2512" s="2" t="s">
        <v>5866</v>
      </c>
      <c r="D2512" s="3">
        <v>6377</v>
      </c>
      <c r="E2512" s="3">
        <v>6373</v>
      </c>
      <c r="F2512" s="3">
        <v>38628</v>
      </c>
      <c r="G2512" s="3">
        <v>8211</v>
      </c>
      <c r="H2512" s="3">
        <v>27.238399999999999</v>
      </c>
      <c r="I2512" s="30">
        <v>611.33844999999997</v>
      </c>
      <c r="J2512" s="30">
        <v>611.83851660000005</v>
      </c>
      <c r="K2512" s="30">
        <v>-0.50007000000000001</v>
      </c>
      <c r="L2512" s="3">
        <v>0</v>
      </c>
      <c r="M2512" s="3">
        <v>2</v>
      </c>
      <c r="N2512" s="10">
        <f t="shared" si="273"/>
        <v>1</v>
      </c>
      <c r="O2512" s="35">
        <v>2</v>
      </c>
      <c r="P2512" s="17"/>
      <c r="Q2512" s="40">
        <v>1222.66912</v>
      </c>
      <c r="R2512" s="40">
        <v>611.83820000000003</v>
      </c>
      <c r="S2512" s="18">
        <f t="shared" si="274"/>
        <v>-816.80091239818421</v>
      </c>
      <c r="T2512" s="18">
        <f t="shared" si="275"/>
        <v>0.51745706629498955</v>
      </c>
      <c r="U2512" s="18">
        <f t="shared" si="276"/>
        <v>0.81720951713733558</v>
      </c>
      <c r="V2512" s="30">
        <v>611.83870000000002</v>
      </c>
      <c r="W2512" s="3" t="s">
        <v>47</v>
      </c>
      <c r="Z2512" s="3" t="s">
        <v>47</v>
      </c>
      <c r="AA2512" s="3" t="s">
        <v>47</v>
      </c>
      <c r="AB2512" s="12" t="s">
        <v>47</v>
      </c>
      <c r="AC2512" s="3" t="s">
        <v>47</v>
      </c>
      <c r="AD2512" s="3" t="s">
        <v>48</v>
      </c>
      <c r="AE2512" s="3" t="s">
        <v>48</v>
      </c>
      <c r="AF2512" s="3" t="s">
        <v>48</v>
      </c>
      <c r="AH2512" s="3" t="s">
        <v>47</v>
      </c>
      <c r="AI2512" s="3" t="s">
        <v>47</v>
      </c>
      <c r="AL2512" s="3" t="s">
        <v>48</v>
      </c>
      <c r="AU2512" s="3">
        <v>0</v>
      </c>
      <c r="AV2512" s="3">
        <v>7</v>
      </c>
      <c r="AW2512" s="3">
        <v>1</v>
      </c>
      <c r="AX2512" s="3">
        <v>7</v>
      </c>
      <c r="AY2512" s="3">
        <v>100</v>
      </c>
      <c r="AZ2512" s="6" t="str">
        <f t="shared" si="277"/>
        <v>1839.8</v>
      </c>
      <c r="BC2512" s="12" t="s">
        <v>5816</v>
      </c>
      <c r="BJ2512" s="12">
        <f t="shared" si="278"/>
        <v>0</v>
      </c>
      <c r="BK2512" s="12">
        <f t="shared" si="279"/>
        <v>0</v>
      </c>
      <c r="CQ2512" s="3" t="str">
        <f>CONCATENATE(baseURL!$A$1,baseURL!$B$1,baseURL!$C$1,".",C2512,".",L2512,".pkl&amp;seq=",BC2512)</f>
        <v>http://proteomics.broadinstitute.org/millscripts/viewfeed.pl?side=xl&amp;cycle=1&amp;fixedMods=iaaC&amp;file=msdataSM/iPRG2012_nd/cpick_in/iPRG2012_nd.1839.8.0.pkl&amp;seq=NVPVHVSPAFR</v>
      </c>
    </row>
    <row r="2513" spans="1:95" x14ac:dyDescent="0.2">
      <c r="A2513" s="3">
        <v>6953</v>
      </c>
      <c r="B2513" s="2" t="s">
        <v>5868</v>
      </c>
      <c r="C2513" s="2" t="s">
        <v>5869</v>
      </c>
      <c r="D2513" s="3">
        <v>6378</v>
      </c>
      <c r="E2513" s="3">
        <v>6374</v>
      </c>
      <c r="F2513" s="3">
        <v>38629</v>
      </c>
      <c r="G2513" s="3">
        <v>8212</v>
      </c>
      <c r="H2513" s="3">
        <v>27.240100000000002</v>
      </c>
      <c r="I2513" s="30">
        <v>630.33753000000002</v>
      </c>
      <c r="J2513" s="30">
        <v>630.33706059999997</v>
      </c>
      <c r="K2513" s="30">
        <v>4.6999999999999999E-4</v>
      </c>
      <c r="L2513" s="3">
        <v>2</v>
      </c>
      <c r="M2513" s="3">
        <v>2</v>
      </c>
      <c r="N2513" s="10">
        <f t="shared" si="273"/>
        <v>1</v>
      </c>
      <c r="O2513" s="35">
        <v>2</v>
      </c>
      <c r="P2513" s="17"/>
      <c r="Q2513" s="40">
        <v>1259.6664000000001</v>
      </c>
      <c r="R2513" s="40">
        <v>630.33684000000005</v>
      </c>
      <c r="S2513" s="18">
        <f t="shared" si="274"/>
        <v>1.0946528208048572</v>
      </c>
      <c r="T2513" s="18">
        <f t="shared" si="275"/>
        <v>0.34997161187742609</v>
      </c>
      <c r="U2513" s="18">
        <f t="shared" si="276"/>
        <v>0.57112321088607487</v>
      </c>
      <c r="V2513" s="30">
        <v>630.33720000000005</v>
      </c>
      <c r="W2513" s="3" t="s">
        <v>47</v>
      </c>
      <c r="X2513" s="3" t="s">
        <v>47</v>
      </c>
      <c r="Y2513" s="3" t="s">
        <v>47</v>
      </c>
      <c r="Z2513" s="3" t="s">
        <v>47</v>
      </c>
      <c r="AA2513" s="3" t="s">
        <v>47</v>
      </c>
      <c r="AB2513" s="12" t="s">
        <v>47</v>
      </c>
      <c r="AD2513" s="3" t="s">
        <v>47</v>
      </c>
      <c r="AE2513" s="3" t="s">
        <v>47</v>
      </c>
      <c r="AF2513" s="3" t="s">
        <v>47</v>
      </c>
      <c r="AG2513" s="3" t="s">
        <v>47</v>
      </c>
      <c r="AH2513" s="3" t="s">
        <v>47</v>
      </c>
      <c r="AI2513" s="3" t="s">
        <v>52</v>
      </c>
      <c r="AK2513" s="3" t="s">
        <v>48</v>
      </c>
      <c r="AL2513" s="3" t="s">
        <v>47</v>
      </c>
      <c r="AO2513" s="3" t="s">
        <v>47</v>
      </c>
      <c r="AP2513" s="3" t="s">
        <v>48</v>
      </c>
      <c r="AU2513" s="3">
        <v>0</v>
      </c>
      <c r="AV2513" s="3">
        <v>13</v>
      </c>
      <c r="AW2513" s="3">
        <v>2</v>
      </c>
      <c r="AX2513" s="3">
        <v>12</v>
      </c>
      <c r="AY2513" s="3">
        <v>92.31</v>
      </c>
      <c r="AZ2513" s="6" t="str">
        <f t="shared" si="277"/>
        <v>1839.9</v>
      </c>
      <c r="BB2513" s="12" t="s">
        <v>79</v>
      </c>
      <c r="BC2513" s="12" t="s">
        <v>5870</v>
      </c>
      <c r="BJ2513" s="12">
        <f t="shared" si="278"/>
        <v>0</v>
      </c>
      <c r="BK2513" s="12">
        <f t="shared" si="279"/>
        <v>0</v>
      </c>
      <c r="BU2513" s="3" t="s">
        <v>5871</v>
      </c>
      <c r="CQ2513" s="3" t="str">
        <f>CONCATENATE(baseURL!$A$1,baseURL!$B$1,"+Acetyl",baseURL!$C$1,".",C2513,".",L2513,".pkl&amp;seq=",BC2513)</f>
        <v>http://proteomics.broadinstitute.org/millscripts/viewfeed.pl?side=xl&amp;cycle=1&amp;fixedMods=iaaC+Acetyl&amp;file=msdataSM/iPRG2012_nd/cpick_in/iPRG2012_nd.1839.9.2.pkl&amp;seq=MDNKTPVTLAK</v>
      </c>
    </row>
    <row r="2514" spans="1:95" x14ac:dyDescent="0.2">
      <c r="A2514" s="3">
        <v>2817</v>
      </c>
      <c r="B2514" s="2" t="s">
        <v>5880</v>
      </c>
      <c r="C2514" s="2" t="s">
        <v>5881</v>
      </c>
      <c r="D2514" s="3">
        <v>6392</v>
      </c>
      <c r="E2514" s="3">
        <v>6388</v>
      </c>
      <c r="F2514" s="3">
        <v>38652</v>
      </c>
      <c r="G2514" s="3">
        <v>8227</v>
      </c>
      <c r="H2514" s="3">
        <v>27.2621</v>
      </c>
      <c r="I2514" s="30">
        <v>509.27199000000002</v>
      </c>
      <c r="J2514" s="30">
        <v>509.27190810000002</v>
      </c>
      <c r="K2514" s="30">
        <v>8.0000000000000007E-5</v>
      </c>
      <c r="L2514" s="3">
        <v>2</v>
      </c>
      <c r="M2514" s="3">
        <v>2</v>
      </c>
      <c r="N2514" s="10">
        <f t="shared" si="273"/>
        <v>1</v>
      </c>
      <c r="O2514" s="35">
        <v>2</v>
      </c>
      <c r="P2514" s="17"/>
      <c r="Q2514" s="40">
        <v>1017.53637</v>
      </c>
      <c r="R2514" s="40">
        <v>509.27181999999999</v>
      </c>
      <c r="S2514" s="18">
        <f t="shared" si="274"/>
        <v>0.33380994853698875</v>
      </c>
      <c r="T2514" s="18">
        <f t="shared" si="275"/>
        <v>0.17299209688782688</v>
      </c>
      <c r="U2514" s="18">
        <f t="shared" si="276"/>
        <v>-0.43198934512612064</v>
      </c>
      <c r="V2514" s="30">
        <v>509.27159999999998</v>
      </c>
      <c r="W2514" s="3" t="s">
        <v>47</v>
      </c>
      <c r="Z2514" s="3" t="s">
        <v>47</v>
      </c>
      <c r="AA2514" s="3" t="s">
        <v>47</v>
      </c>
      <c r="AB2514" s="12" t="s">
        <v>47</v>
      </c>
      <c r="AC2514" s="3" t="s">
        <v>47</v>
      </c>
      <c r="AE2514" s="3" t="s">
        <v>48</v>
      </c>
      <c r="AF2514" s="3" t="s">
        <v>48</v>
      </c>
      <c r="AG2514" s="3" t="s">
        <v>47</v>
      </c>
      <c r="AI2514" s="3" t="s">
        <v>47</v>
      </c>
      <c r="AL2514" s="3" t="s">
        <v>48</v>
      </c>
      <c r="AN2514" s="3" t="s">
        <v>48</v>
      </c>
      <c r="AU2514" s="3">
        <v>0</v>
      </c>
      <c r="AV2514" s="3">
        <v>7</v>
      </c>
      <c r="AW2514" s="3">
        <v>1</v>
      </c>
      <c r="AX2514" s="3">
        <v>7</v>
      </c>
      <c r="AY2514" s="3">
        <v>100</v>
      </c>
      <c r="AZ2514" s="6" t="str">
        <f t="shared" si="277"/>
        <v>1840.11</v>
      </c>
      <c r="BC2514" s="12" t="s">
        <v>5882</v>
      </c>
      <c r="BJ2514" s="12">
        <f t="shared" si="278"/>
        <v>0</v>
      </c>
      <c r="BK2514" s="12">
        <f t="shared" si="279"/>
        <v>0</v>
      </c>
      <c r="CQ2514" s="3" t="str">
        <f>CONCATENATE(baseURL!$A$1,baseURL!$B$1,baseURL!$C$1,".",C2514,".",L2514,".pkl&amp;seq=",BC2514)</f>
        <v>http://proteomics.broadinstitute.org/millscripts/viewfeed.pl?side=xl&amp;cycle=1&amp;fixedMods=iaaC&amp;file=msdataSM/iPRG2012_nd/cpick_in/iPRG2012_nd.1840.11.2.pkl&amp;seq=SLHTLFGDK</v>
      </c>
    </row>
    <row r="2515" spans="1:95" x14ac:dyDescent="0.2">
      <c r="A2515" s="3">
        <v>7255</v>
      </c>
      <c r="B2515" s="2" t="s">
        <v>5883</v>
      </c>
      <c r="C2515" s="2" t="s">
        <v>5884</v>
      </c>
      <c r="D2515" s="3">
        <v>6394</v>
      </c>
      <c r="E2515" s="3">
        <v>6390</v>
      </c>
      <c r="F2515" s="3">
        <v>38654</v>
      </c>
      <c r="G2515" s="3">
        <v>8229</v>
      </c>
      <c r="H2515" s="3">
        <v>27.2638</v>
      </c>
      <c r="I2515" s="30">
        <v>528.8125</v>
      </c>
      <c r="J2515" s="30">
        <v>528.81113500000004</v>
      </c>
      <c r="K2515" s="30">
        <v>1.3600000000000001E-3</v>
      </c>
      <c r="L2515" s="3">
        <v>0</v>
      </c>
      <c r="M2515" s="3">
        <v>4</v>
      </c>
      <c r="N2515" s="10">
        <f t="shared" si="273"/>
        <v>1</v>
      </c>
      <c r="O2515" s="35">
        <v>4</v>
      </c>
      <c r="P2515" s="17"/>
      <c r="Q2515" s="40">
        <v>2112.2209200000002</v>
      </c>
      <c r="R2515" s="40">
        <v>528.81069000000002</v>
      </c>
      <c r="S2515" s="18">
        <f t="shared" si="274"/>
        <v>3.4227749820595772</v>
      </c>
      <c r="T2515" s="18">
        <f t="shared" si="275"/>
        <v>0.84151097628784954</v>
      </c>
      <c r="U2515" s="18">
        <f t="shared" si="276"/>
        <v>0.39711753921719756</v>
      </c>
      <c r="V2515" s="30">
        <v>528.81089999999995</v>
      </c>
      <c r="W2515" s="3" t="s">
        <v>47</v>
      </c>
      <c r="X2515" s="3" t="s">
        <v>47</v>
      </c>
      <c r="Y2515" s="3" t="s">
        <v>48</v>
      </c>
      <c r="Z2515" s="3" t="s">
        <v>52</v>
      </c>
      <c r="AA2515" s="3" t="s">
        <v>47</v>
      </c>
      <c r="AB2515" s="12" t="s">
        <v>52</v>
      </c>
      <c r="AC2515" s="3" t="s">
        <v>52</v>
      </c>
      <c r="AF2515" s="3" t="s">
        <v>48</v>
      </c>
      <c r="AL2515" s="3" t="s">
        <v>52</v>
      </c>
      <c r="AU2515" s="3">
        <v>0</v>
      </c>
      <c r="AV2515" s="3">
        <v>3</v>
      </c>
      <c r="AW2515" s="3">
        <v>1</v>
      </c>
      <c r="AX2515" s="3">
        <v>3</v>
      </c>
      <c r="AY2515" s="3">
        <v>100</v>
      </c>
      <c r="AZ2515" s="6" t="str">
        <f t="shared" si="277"/>
        <v>1840.13</v>
      </c>
      <c r="BC2515" s="12" t="s">
        <v>5885</v>
      </c>
      <c r="BJ2515" s="12">
        <f t="shared" si="278"/>
        <v>0</v>
      </c>
      <c r="BK2515" s="12">
        <f t="shared" si="279"/>
        <v>0</v>
      </c>
      <c r="CQ2515" s="3" t="str">
        <f>CONCATENATE(baseURL!$A$1,baseURL!$B$1,baseURL!$C$1,".",C2515,".",L2515,".pkl&amp;seq=",BC2515)</f>
        <v>http://proteomics.broadinstitute.org/millscripts/viewfeed.pl?side=xl&amp;cycle=1&amp;fixedMods=iaaC&amp;file=msdataSM/iPRG2012_nd/cpick_in/iPRG2012_nd.1840.13.0.pkl&amp;seq=TGLALGLNKGKKVTSMTPAPK</v>
      </c>
    </row>
    <row r="2516" spans="1:95" x14ac:dyDescent="0.2">
      <c r="A2516" s="3">
        <v>2051</v>
      </c>
      <c r="B2516" s="2" t="s">
        <v>5886</v>
      </c>
      <c r="C2516" s="2" t="s">
        <v>5887</v>
      </c>
      <c r="D2516" s="3">
        <v>6397</v>
      </c>
      <c r="E2516" s="3">
        <v>6393</v>
      </c>
      <c r="F2516" s="3">
        <v>38657</v>
      </c>
      <c r="G2516" s="3">
        <v>8232</v>
      </c>
      <c r="H2516" s="3">
        <v>27.266200000000001</v>
      </c>
      <c r="I2516" s="30">
        <v>583.28336000000002</v>
      </c>
      <c r="J2516" s="30">
        <v>583.28212870000004</v>
      </c>
      <c r="K2516" s="30">
        <v>1.23E-3</v>
      </c>
      <c r="L2516" s="3">
        <v>2</v>
      </c>
      <c r="M2516" s="3">
        <v>2</v>
      </c>
      <c r="N2516" s="10">
        <f t="shared" si="273"/>
        <v>1</v>
      </c>
      <c r="O2516" s="35">
        <v>2</v>
      </c>
      <c r="P2516" s="17"/>
      <c r="Q2516" s="40">
        <v>1165.5557899999999</v>
      </c>
      <c r="R2516" s="40">
        <v>583.28152999999998</v>
      </c>
      <c r="S2516" s="18">
        <f t="shared" si="274"/>
        <v>3.1374214781682777</v>
      </c>
      <c r="T2516" s="18">
        <f t="shared" si="275"/>
        <v>1.0264340104660521</v>
      </c>
      <c r="U2516" s="18">
        <f t="shared" si="276"/>
        <v>1.1486734373600263</v>
      </c>
      <c r="V2516" s="30">
        <v>583.28219999999999</v>
      </c>
      <c r="W2516" s="3" t="s">
        <v>47</v>
      </c>
      <c r="X2516" s="3" t="s">
        <v>47</v>
      </c>
      <c r="Y2516" s="3" t="s">
        <v>47</v>
      </c>
      <c r="Z2516" s="3" t="s">
        <v>47</v>
      </c>
      <c r="AA2516" s="3" t="s">
        <v>48</v>
      </c>
      <c r="AB2516" s="12" t="s">
        <v>47</v>
      </c>
      <c r="AC2516" s="3" t="s">
        <v>47</v>
      </c>
      <c r="AD2516" s="3" t="s">
        <v>47</v>
      </c>
      <c r="AE2516" s="3" t="s">
        <v>47</v>
      </c>
      <c r="AG2516" s="3" t="s">
        <v>47</v>
      </c>
      <c r="AJ2516" s="3" t="s">
        <v>47</v>
      </c>
      <c r="AL2516" s="3" t="s">
        <v>52</v>
      </c>
      <c r="AM2516" s="3" t="s">
        <v>47</v>
      </c>
      <c r="AO2516" s="3" t="s">
        <v>47</v>
      </c>
      <c r="AP2516" s="3" t="s">
        <v>52</v>
      </c>
      <c r="AQ2516" s="3" t="s">
        <v>47</v>
      </c>
      <c r="AU2516" s="3">
        <v>0</v>
      </c>
      <c r="AV2516" s="3">
        <v>13</v>
      </c>
      <c r="AW2516" s="3">
        <v>2</v>
      </c>
      <c r="AX2516" s="3">
        <v>11</v>
      </c>
      <c r="AY2516" s="3">
        <v>84.62</v>
      </c>
      <c r="AZ2516" s="6" t="str">
        <f t="shared" si="277"/>
        <v>1840.16</v>
      </c>
      <c r="BC2516" s="12" t="s">
        <v>5888</v>
      </c>
      <c r="BJ2516" s="12">
        <f t="shared" si="278"/>
        <v>0</v>
      </c>
      <c r="BK2516" s="12">
        <f t="shared" si="279"/>
        <v>0</v>
      </c>
      <c r="BO2516" s="3" t="s">
        <v>54</v>
      </c>
      <c r="BP2516" s="3" t="s">
        <v>54</v>
      </c>
      <c r="BR2516" s="3" t="s">
        <v>54</v>
      </c>
      <c r="BX2516" s="3" t="s">
        <v>5889</v>
      </c>
      <c r="CF2516" s="3" t="s">
        <v>5889</v>
      </c>
      <c r="CQ2516" s="3" t="str">
        <f>CONCATENATE(baseURL!$A$1,baseURL!$B$1,baseURL!$C$1,".",C2516,".",L2516,".pkl&amp;seq=",BC2516,"&amp;varMods=Deamidated-Q+Deamidated-N")</f>
        <v>http://proteomics.broadinstitute.org/millscripts/viewfeed.pl?side=xl&amp;cycle=1&amp;fixedMods=iaaC&amp;file=msdataSM/iPRG2012_nd/cpick_in/iPRG2012_nd.1840.16.2.pkl&amp;seq=ATAVMPDGqFK&amp;varMods=Deamidated-Q+Deamidated-N</v>
      </c>
    </row>
    <row r="2517" spans="1:95" x14ac:dyDescent="0.2">
      <c r="A2517" s="3">
        <v>1653</v>
      </c>
      <c r="B2517" s="2" t="s">
        <v>5890</v>
      </c>
      <c r="C2517" s="2" t="s">
        <v>5891</v>
      </c>
      <c r="D2517" s="3">
        <v>6398</v>
      </c>
      <c r="E2517" s="3">
        <v>6394</v>
      </c>
      <c r="F2517" s="3">
        <v>38658</v>
      </c>
      <c r="G2517" s="3">
        <v>8233</v>
      </c>
      <c r="H2517" s="3">
        <v>27.267099999999999</v>
      </c>
      <c r="I2517" s="30">
        <v>596.30813000000001</v>
      </c>
      <c r="J2517" s="30">
        <v>596.30813420000004</v>
      </c>
      <c r="K2517" s="30">
        <v>0</v>
      </c>
      <c r="L2517" s="3">
        <v>2</v>
      </c>
      <c r="M2517" s="3">
        <v>0</v>
      </c>
      <c r="N2517" s="10">
        <f t="shared" si="273"/>
        <v>1</v>
      </c>
      <c r="O2517" s="35">
        <v>2</v>
      </c>
      <c r="P2517" s="17"/>
      <c r="Q2517" s="40">
        <v>1191.6038000000001</v>
      </c>
      <c r="R2517" s="40">
        <v>596.30553999999995</v>
      </c>
      <c r="S2517" s="18">
        <f t="shared" si="274"/>
        <v>4.3434109299985968</v>
      </c>
      <c r="T2517" s="18">
        <f t="shared" si="275"/>
        <v>4.3504542991325996</v>
      </c>
      <c r="U2517" s="18">
        <f t="shared" si="276"/>
        <v>2.7838077774949332</v>
      </c>
      <c r="V2517" s="30">
        <v>596.30719999999997</v>
      </c>
      <c r="X2517" s="3" t="s">
        <v>47</v>
      </c>
      <c r="Y2517" s="3" t="s">
        <v>48</v>
      </c>
      <c r="AA2517" s="3" t="s">
        <v>47</v>
      </c>
      <c r="AB2517" s="12" t="s">
        <v>48</v>
      </c>
      <c r="AC2517" s="3" t="s">
        <v>48</v>
      </c>
      <c r="AD2517" s="3" t="s">
        <v>47</v>
      </c>
      <c r="AF2517" s="3" t="s">
        <v>47</v>
      </c>
      <c r="AG2517" s="3" t="s">
        <v>48</v>
      </c>
      <c r="AH2517" s="3" t="s">
        <v>48</v>
      </c>
      <c r="AI2517" s="3" t="s">
        <v>48</v>
      </c>
      <c r="AK2517" s="3" t="s">
        <v>52</v>
      </c>
      <c r="AL2517" s="3" t="s">
        <v>52</v>
      </c>
      <c r="AU2517" s="3">
        <v>0</v>
      </c>
      <c r="AV2517" s="3">
        <v>4</v>
      </c>
      <c r="AW2517" s="3">
        <v>1</v>
      </c>
      <c r="AX2517" s="3">
        <v>4</v>
      </c>
      <c r="AY2517" s="3">
        <v>100</v>
      </c>
      <c r="AZ2517" s="6" t="str">
        <f t="shared" si="277"/>
        <v>1840.17</v>
      </c>
      <c r="BC2517" s="12" t="s">
        <v>5779</v>
      </c>
      <c r="BJ2517" s="12">
        <f t="shared" si="278"/>
        <v>0</v>
      </c>
      <c r="BK2517" s="12">
        <f t="shared" si="279"/>
        <v>0</v>
      </c>
      <c r="CQ2517" s="3" t="str">
        <f>CONCATENATE(baseURL!$A$1,baseURL!$B$1,baseURL!$C$1,".",C2517,".",L2517,".pkl&amp;seq=",BC2517)</f>
        <v>http://proteomics.broadinstitute.org/millscripts/viewfeed.pl?side=xl&amp;cycle=1&amp;fixedMods=iaaC&amp;file=msdataSM/iPRG2012_nd/cpick_in/iPRG2012_nd.1840.17.2.pkl&amp;seq=GLSAVAQAESMK</v>
      </c>
    </row>
    <row r="2518" spans="1:95" x14ac:dyDescent="0.2">
      <c r="A2518" s="3">
        <v>4599</v>
      </c>
      <c r="B2518" s="2" t="s">
        <v>5892</v>
      </c>
      <c r="C2518" s="2" t="s">
        <v>5893</v>
      </c>
      <c r="D2518" s="3">
        <v>6401</v>
      </c>
      <c r="E2518" s="3">
        <v>6397</v>
      </c>
      <c r="F2518" s="3">
        <v>38661</v>
      </c>
      <c r="G2518" s="3">
        <v>8236</v>
      </c>
      <c r="H2518" s="3">
        <v>27.269600000000001</v>
      </c>
      <c r="I2518" s="30">
        <v>700.68709000000001</v>
      </c>
      <c r="J2518" s="30">
        <v>700.68736520000004</v>
      </c>
      <c r="K2518" s="30">
        <v>-2.7999999999999998E-4</v>
      </c>
      <c r="L2518" s="3">
        <v>0</v>
      </c>
      <c r="M2518" s="3">
        <v>3</v>
      </c>
      <c r="N2518" s="10">
        <f t="shared" si="273"/>
        <v>1</v>
      </c>
      <c r="O2518" s="35">
        <v>3</v>
      </c>
      <c r="P2518" s="17"/>
      <c r="Q2518" s="40">
        <v>2100.0430200000001</v>
      </c>
      <c r="R2518" s="40">
        <v>700.68586000000005</v>
      </c>
      <c r="S2518" s="18">
        <f t="shared" si="274"/>
        <v>1.7554228937402747</v>
      </c>
      <c r="T2518" s="18">
        <f t="shared" si="275"/>
        <v>2.148180926609359</v>
      </c>
      <c r="U2518" s="18">
        <f t="shared" si="276"/>
        <v>1.9124119329505855</v>
      </c>
      <c r="V2518" s="30">
        <v>700.68719999999996</v>
      </c>
      <c r="W2518" s="3" t="s">
        <v>47</v>
      </c>
      <c r="X2518" s="3" t="s">
        <v>47</v>
      </c>
      <c r="Y2518" s="3" t="s">
        <v>47</v>
      </c>
      <c r="Z2518" s="3" t="s">
        <v>47</v>
      </c>
      <c r="AA2518" s="3" t="s">
        <v>47</v>
      </c>
      <c r="AB2518" s="12" t="s">
        <v>47</v>
      </c>
      <c r="AC2518" s="3" t="s">
        <v>47</v>
      </c>
      <c r="AD2518" s="3" t="s">
        <v>47</v>
      </c>
      <c r="AE2518" s="3" t="s">
        <v>47</v>
      </c>
      <c r="AF2518" s="3" t="s">
        <v>48</v>
      </c>
      <c r="AG2518" s="3" t="s">
        <v>47</v>
      </c>
      <c r="AH2518" s="3" t="s">
        <v>47</v>
      </c>
      <c r="AI2518" s="3" t="s">
        <v>47</v>
      </c>
      <c r="AK2518" s="3" t="s">
        <v>48</v>
      </c>
      <c r="AL2518" s="3" t="s">
        <v>48</v>
      </c>
      <c r="AM2518" s="3" t="s">
        <v>47</v>
      </c>
      <c r="AU2518" s="3">
        <v>0</v>
      </c>
      <c r="AV2518" s="3">
        <v>13</v>
      </c>
      <c r="AW2518" s="3">
        <v>1</v>
      </c>
      <c r="AX2518" s="3">
        <v>13</v>
      </c>
      <c r="AY2518" s="3">
        <v>100</v>
      </c>
      <c r="AZ2518" s="6" t="str">
        <f t="shared" si="277"/>
        <v>1840.20</v>
      </c>
      <c r="BC2518" s="12" t="s">
        <v>5894</v>
      </c>
      <c r="BJ2518" s="12">
        <f t="shared" si="278"/>
        <v>0</v>
      </c>
      <c r="BK2518" s="12">
        <f t="shared" si="279"/>
        <v>0</v>
      </c>
      <c r="CQ2518" s="3" t="str">
        <f>CONCATENATE(baseURL!$A$1,baseURL!$B$1,baseURL!$C$1,".",C2518,".",L2518,".pkl&amp;seq=",BC2518)</f>
        <v>http://proteomics.broadinstitute.org/millscripts/viewfeed.pl?side=xl&amp;cycle=1&amp;fixedMods=iaaC&amp;file=msdataSM/iPRG2012_nd/cpick_in/iPRG2012_nd.1840.20.0.pkl&amp;seq=DYLMSPVGNPEGPEKPNKK</v>
      </c>
    </row>
    <row r="2519" spans="1:95" x14ac:dyDescent="0.2">
      <c r="A2519" s="3">
        <v>6024</v>
      </c>
      <c r="B2519" s="2" t="s">
        <v>5895</v>
      </c>
      <c r="C2519" s="2" t="s">
        <v>5896</v>
      </c>
      <c r="D2519" s="3">
        <v>6387</v>
      </c>
      <c r="E2519" s="3">
        <v>6383</v>
      </c>
      <c r="F2519" s="3">
        <v>38647</v>
      </c>
      <c r="G2519" s="3">
        <v>8222</v>
      </c>
      <c r="H2519" s="3">
        <v>27.257899999999999</v>
      </c>
      <c r="I2519" s="30">
        <v>445.27492000000001</v>
      </c>
      <c r="J2519" s="30">
        <v>445.22152620000003</v>
      </c>
      <c r="K2519" s="30">
        <v>5.339E-2</v>
      </c>
      <c r="L2519" s="3">
        <v>3</v>
      </c>
      <c r="M2519" s="3">
        <v>3</v>
      </c>
      <c r="N2519" s="10">
        <f t="shared" si="273"/>
        <v>1</v>
      </c>
      <c r="O2519" s="35">
        <v>3</v>
      </c>
      <c r="P2519" s="17"/>
      <c r="Q2519" s="40">
        <v>1333.6481699999999</v>
      </c>
      <c r="R2519" s="40">
        <v>445.22091</v>
      </c>
      <c r="S2519" s="18">
        <f t="shared" si="274"/>
        <v>121.31056468126177</v>
      </c>
      <c r="T2519" s="18">
        <f t="shared" si="275"/>
        <v>1.3840320303565516</v>
      </c>
      <c r="U2519" s="18">
        <f t="shared" si="276"/>
        <v>0.65136203959240102</v>
      </c>
      <c r="V2519" s="30">
        <v>445.22120000000001</v>
      </c>
      <c r="W2519" s="3" t="s">
        <v>47</v>
      </c>
      <c r="X2519" s="3" t="s">
        <v>47</v>
      </c>
      <c r="Y2519" s="3" t="s">
        <v>47</v>
      </c>
      <c r="Z2519" s="3" t="s">
        <v>47</v>
      </c>
      <c r="AA2519" s="3" t="s">
        <v>47</v>
      </c>
      <c r="AB2519" s="12" t="s">
        <v>47</v>
      </c>
      <c r="AC2519" s="3" t="s">
        <v>47</v>
      </c>
      <c r="AD2519" s="3" t="s">
        <v>47</v>
      </c>
      <c r="AE2519" s="3" t="s">
        <v>47</v>
      </c>
      <c r="AF2519" s="3" t="s">
        <v>48</v>
      </c>
      <c r="AH2519" s="3" t="s">
        <v>47</v>
      </c>
      <c r="AI2519" s="3" t="s">
        <v>47</v>
      </c>
      <c r="AK2519" s="3" t="s">
        <v>52</v>
      </c>
      <c r="AL2519" s="3" t="s">
        <v>48</v>
      </c>
      <c r="AU2519" s="3">
        <v>0</v>
      </c>
      <c r="AV2519" s="3">
        <v>11</v>
      </c>
      <c r="AW2519" s="3">
        <v>1</v>
      </c>
      <c r="AX2519" s="3">
        <v>11</v>
      </c>
      <c r="AY2519" s="3">
        <v>100</v>
      </c>
      <c r="AZ2519" s="6" t="str">
        <f t="shared" si="277"/>
        <v>1840.6</v>
      </c>
      <c r="BC2519" s="12" t="s">
        <v>5731</v>
      </c>
      <c r="BJ2519" s="12">
        <f t="shared" si="278"/>
        <v>0</v>
      </c>
      <c r="BK2519" s="12">
        <f t="shared" si="279"/>
        <v>0</v>
      </c>
      <c r="CQ2519" s="3" t="str">
        <f>CONCATENATE(baseURL!$A$1,baseURL!$B$1,baseURL!$C$1,".",C2519,".",L2519,".pkl&amp;seq=",BC2519)</f>
        <v>http://proteomics.broadinstitute.org/millscripts/viewfeed.pl?side=xl&amp;cycle=1&amp;fixedMods=iaaC&amp;file=msdataSM/iPRG2012_nd/cpick_in/iPRG2012_nd.1840.6.3.pkl&amp;seq=SVDELLTEGNEK</v>
      </c>
    </row>
    <row r="2520" spans="1:95" x14ac:dyDescent="0.2">
      <c r="A2520" s="3">
        <v>7655</v>
      </c>
      <c r="B2520" s="2" t="s">
        <v>5900</v>
      </c>
      <c r="C2520" s="2" t="s">
        <v>5880</v>
      </c>
      <c r="D2520" s="3">
        <v>6413</v>
      </c>
      <c r="E2520" s="3">
        <v>6409</v>
      </c>
      <c r="F2520" s="3">
        <v>38674</v>
      </c>
      <c r="G2520" s="3">
        <v>8249</v>
      </c>
      <c r="H2520" s="3">
        <v>27.287400000000002</v>
      </c>
      <c r="I2520" s="30">
        <v>519.74324000000001</v>
      </c>
      <c r="J2520" s="30">
        <v>519.74073940000005</v>
      </c>
      <c r="K2520" s="30">
        <v>2.5000000000000001E-3</v>
      </c>
      <c r="L2520" s="3">
        <v>4</v>
      </c>
      <c r="M2520" s="3">
        <v>4</v>
      </c>
      <c r="N2520" s="10">
        <f t="shared" si="273"/>
        <v>1</v>
      </c>
      <c r="O2520" s="35">
        <v>4</v>
      </c>
      <c r="Q2520" s="40">
        <v>2075.9385699999998</v>
      </c>
      <c r="R2520" s="42">
        <v>519.74009999999998</v>
      </c>
      <c r="S2520" s="18">
        <f t="shared" si="274"/>
        <v>6.0414811172552216</v>
      </c>
      <c r="T2520" s="18">
        <f t="shared" si="275"/>
        <v>1.2302302632955113</v>
      </c>
      <c r="U2520" s="18">
        <f t="shared" si="276"/>
        <v>0.57721157178055083</v>
      </c>
      <c r="V2520" s="30">
        <v>519.74040000000002</v>
      </c>
      <c r="W2520" s="3" t="s">
        <v>47</v>
      </c>
      <c r="Y2520" s="3" t="s">
        <v>47</v>
      </c>
      <c r="AA2520" s="3" t="s">
        <v>47</v>
      </c>
      <c r="AB2520" s="12" t="s">
        <v>52</v>
      </c>
      <c r="AC2520" s="3" t="s">
        <v>52</v>
      </c>
      <c r="AD2520" s="3" t="s">
        <v>47</v>
      </c>
      <c r="AE2520" s="3" t="s">
        <v>47</v>
      </c>
      <c r="AG2520" s="3" t="s">
        <v>52</v>
      </c>
      <c r="AH2520" s="3" t="s">
        <v>47</v>
      </c>
      <c r="AK2520" s="3" t="s">
        <v>47</v>
      </c>
      <c r="AL2520" s="3" t="s">
        <v>52</v>
      </c>
      <c r="AO2520" s="3" t="s">
        <v>48</v>
      </c>
      <c r="AP2520" s="3" t="s">
        <v>48</v>
      </c>
      <c r="AU2520" s="3">
        <v>0</v>
      </c>
      <c r="AV2520" s="3">
        <v>7</v>
      </c>
      <c r="AW2520" s="3">
        <v>3</v>
      </c>
      <c r="AX2520" s="3">
        <v>4</v>
      </c>
      <c r="AY2520" s="3">
        <v>57.14</v>
      </c>
      <c r="AZ2520" s="6" t="str">
        <f t="shared" si="277"/>
        <v>1841.12</v>
      </c>
      <c r="BC2520" s="12" t="s">
        <v>20226</v>
      </c>
      <c r="BI2520" s="12" t="s">
        <v>594</v>
      </c>
      <c r="BJ2520" s="12">
        <f t="shared" si="278"/>
        <v>1</v>
      </c>
      <c r="BK2520" s="12">
        <f t="shared" si="279"/>
        <v>1</v>
      </c>
      <c r="BR2520" s="3" t="s">
        <v>594</v>
      </c>
      <c r="BW2520" s="3" t="s">
        <v>5901</v>
      </c>
      <c r="BZ2520" s="3" t="s">
        <v>6108</v>
      </c>
      <c r="CA2520" s="3" t="s">
        <v>6108</v>
      </c>
      <c r="CQ2520" s="3" t="str">
        <f>CONCATENATE(baseURL!$A$1,baseURL!$B$1,baseURL!$C$1,".",C2520,".",L2520,".pkl&amp;seq=",BC2520,"&amp;varMods=ReducedCys-C")</f>
        <v>http://proteomics.broadinstitute.org/millscripts/viewfeed.pl?side=xl&amp;cycle=1&amp;fixedMods=iaaC&amp;file=msdataSM/iPRG2012_nd/cpick_in/iPRG2012_nd.1841.12.4.pkl&amp;seq=EcSNPTCGAGVFLANHKDR&amp;varMods=ReducedCys-C</v>
      </c>
    </row>
    <row r="2521" spans="1:95" x14ac:dyDescent="0.2">
      <c r="A2521" s="3">
        <v>6395</v>
      </c>
      <c r="B2521" s="2" t="s">
        <v>5902</v>
      </c>
      <c r="C2521" s="2" t="s">
        <v>5903</v>
      </c>
      <c r="D2521" s="3">
        <v>6416</v>
      </c>
      <c r="E2521" s="3">
        <v>6412</v>
      </c>
      <c r="F2521" s="3">
        <v>38677</v>
      </c>
      <c r="G2521" s="3">
        <v>8252</v>
      </c>
      <c r="H2521" s="3">
        <v>27.290800000000001</v>
      </c>
      <c r="I2521" s="30">
        <v>548.27184999999997</v>
      </c>
      <c r="J2521" s="30">
        <v>548.26963929999999</v>
      </c>
      <c r="K2521" s="30">
        <v>2.2100000000000002E-3</v>
      </c>
      <c r="L2521" s="3">
        <v>2</v>
      </c>
      <c r="M2521" s="3">
        <v>2</v>
      </c>
      <c r="N2521" s="10">
        <f t="shared" si="273"/>
        <v>1</v>
      </c>
      <c r="O2521" s="35">
        <v>2</v>
      </c>
      <c r="P2521" s="17"/>
      <c r="Q2521" s="40">
        <v>1095.5316800000001</v>
      </c>
      <c r="R2521" s="40">
        <v>548.26948000000004</v>
      </c>
      <c r="S2521" s="18">
        <f t="shared" si="274"/>
        <v>4.3226918265230463</v>
      </c>
      <c r="T2521" s="18">
        <f t="shared" si="275"/>
        <v>0.29055055180207251</v>
      </c>
      <c r="U2521" s="18">
        <f t="shared" si="276"/>
        <v>0.40126253224837671</v>
      </c>
      <c r="V2521" s="30">
        <v>548.26969999999994</v>
      </c>
      <c r="W2521" s="3" t="s">
        <v>47</v>
      </c>
      <c r="X2521" s="3" t="s">
        <v>47</v>
      </c>
      <c r="Y2521" s="3" t="s">
        <v>47</v>
      </c>
      <c r="Z2521" s="3" t="s">
        <v>47</v>
      </c>
      <c r="AA2521" s="3" t="s">
        <v>47</v>
      </c>
      <c r="AB2521" s="12" t="s">
        <v>47</v>
      </c>
      <c r="AC2521" s="3" t="s">
        <v>47</v>
      </c>
      <c r="AD2521" s="3" t="s">
        <v>47</v>
      </c>
      <c r="AE2521" s="3" t="s">
        <v>47</v>
      </c>
      <c r="AF2521" s="3" t="s">
        <v>47</v>
      </c>
      <c r="AG2521" s="3" t="s">
        <v>47</v>
      </c>
      <c r="AH2521" s="3" t="s">
        <v>47</v>
      </c>
      <c r="AI2521" s="3" t="s">
        <v>47</v>
      </c>
      <c r="AJ2521" s="3" t="s">
        <v>47</v>
      </c>
      <c r="AK2521" s="3" t="s">
        <v>47</v>
      </c>
      <c r="AL2521" s="3" t="s">
        <v>47</v>
      </c>
      <c r="AU2521" s="3">
        <v>0</v>
      </c>
      <c r="AV2521" s="3">
        <v>16</v>
      </c>
      <c r="AW2521" s="3">
        <v>1</v>
      </c>
      <c r="AX2521" s="3">
        <v>16</v>
      </c>
      <c r="AY2521" s="3">
        <v>100</v>
      </c>
      <c r="AZ2521" s="6" t="str">
        <f t="shared" si="277"/>
        <v>1841.15</v>
      </c>
      <c r="BC2521" s="12" t="s">
        <v>5904</v>
      </c>
      <c r="BJ2521" s="12">
        <f t="shared" si="278"/>
        <v>0</v>
      </c>
      <c r="BK2521" s="12">
        <f t="shared" si="279"/>
        <v>0</v>
      </c>
      <c r="CQ2521" s="3" t="str">
        <f>CONCATENATE(baseURL!$A$1,baseURL!$B$1,baseURL!$C$1,".",C2521,".",L2521,".pkl&amp;seq=",BC2521)</f>
        <v>http://proteomics.broadinstitute.org/millscripts/viewfeed.pl?side=xl&amp;cycle=1&amp;fixedMods=iaaC&amp;file=msdataSM/iPRG2012_nd/cpick_in/iPRG2012_nd.1841.15.2.pkl&amp;seq=VEFLEDTSR</v>
      </c>
    </row>
    <row r="2522" spans="1:95" x14ac:dyDescent="0.2">
      <c r="A2522" s="3">
        <v>5992</v>
      </c>
      <c r="B2522" s="2" t="s">
        <v>5905</v>
      </c>
      <c r="C2522" s="2" t="s">
        <v>5906</v>
      </c>
      <c r="D2522" s="3">
        <v>6417</v>
      </c>
      <c r="E2522" s="3">
        <v>6413</v>
      </c>
      <c r="F2522" s="3">
        <v>38678</v>
      </c>
      <c r="G2522" s="3">
        <v>8253</v>
      </c>
      <c r="H2522" s="3">
        <v>27.292400000000001</v>
      </c>
      <c r="I2522" s="30">
        <v>581.27811999999994</v>
      </c>
      <c r="J2522" s="30">
        <v>581.79563619999999</v>
      </c>
      <c r="K2522" s="30">
        <v>-0.51751999999999998</v>
      </c>
      <c r="L2522" s="3">
        <v>0</v>
      </c>
      <c r="M2522" s="3">
        <v>2</v>
      </c>
      <c r="N2522" s="10">
        <f t="shared" si="273"/>
        <v>1</v>
      </c>
      <c r="O2522" s="35">
        <v>2</v>
      </c>
      <c r="P2522" s="17"/>
      <c r="Q2522" s="40">
        <v>1162.58511</v>
      </c>
      <c r="R2522" s="40">
        <v>581.79619000000002</v>
      </c>
      <c r="S2522" s="18">
        <f t="shared" si="274"/>
        <v>-890.46647074137718</v>
      </c>
      <c r="T2522" s="18">
        <f t="shared" si="275"/>
        <v>-0.95187972962532386</v>
      </c>
      <c r="U2522" s="18">
        <f t="shared" si="276"/>
        <v>-0.84221933459795284</v>
      </c>
      <c r="V2522" s="30">
        <v>581.79570000000001</v>
      </c>
      <c r="W2522" s="3" t="s">
        <v>47</v>
      </c>
      <c r="X2522" s="3" t="s">
        <v>47</v>
      </c>
      <c r="Y2522" s="3" t="s">
        <v>47</v>
      </c>
      <c r="Z2522" s="3" t="s">
        <v>47</v>
      </c>
      <c r="AA2522" s="3" t="s">
        <v>47</v>
      </c>
      <c r="AB2522" s="12" t="s">
        <v>47</v>
      </c>
      <c r="AC2522" s="3" t="s">
        <v>47</v>
      </c>
      <c r="AD2522" s="3" t="s">
        <v>47</v>
      </c>
      <c r="AE2522" s="3" t="s">
        <v>47</v>
      </c>
      <c r="AF2522" s="3" t="s">
        <v>47</v>
      </c>
      <c r="AG2522" s="3" t="s">
        <v>52</v>
      </c>
      <c r="AH2522" s="3" t="s">
        <v>47</v>
      </c>
      <c r="AI2522" s="3" t="s">
        <v>47</v>
      </c>
      <c r="AK2522" s="3" t="s">
        <v>47</v>
      </c>
      <c r="AL2522" s="3" t="s">
        <v>47</v>
      </c>
      <c r="AU2522" s="3">
        <v>0</v>
      </c>
      <c r="AV2522" s="3">
        <v>14</v>
      </c>
      <c r="AW2522" s="3">
        <v>1</v>
      </c>
      <c r="AX2522" s="3">
        <v>14</v>
      </c>
      <c r="AY2522" s="3">
        <v>100</v>
      </c>
      <c r="AZ2522" s="6" t="str">
        <f t="shared" si="277"/>
        <v>1841.16</v>
      </c>
      <c r="BC2522" s="12" t="s">
        <v>5907</v>
      </c>
      <c r="BJ2522" s="12">
        <f t="shared" si="278"/>
        <v>0</v>
      </c>
      <c r="BK2522" s="12">
        <f t="shared" si="279"/>
        <v>0</v>
      </c>
      <c r="CQ2522" s="3" t="str">
        <f>CONCATENATE(baseURL!$A$1,baseURL!$B$1,baseURL!$C$1,".",C2522,".",L2522,".pkl&amp;seq=",BC2522)</f>
        <v>http://proteomics.broadinstitute.org/millscripts/viewfeed.pl?side=xl&amp;cycle=1&amp;fixedMods=iaaC&amp;file=msdataSM/iPRG2012_nd/cpick_in/iPRG2012_nd.1841.16.0.pkl&amp;seq=SAAGAFGPELSR</v>
      </c>
    </row>
    <row r="2523" spans="1:95" x14ac:dyDescent="0.2">
      <c r="A2523" s="3">
        <v>7512</v>
      </c>
      <c r="B2523" s="2" t="s">
        <v>5908</v>
      </c>
      <c r="C2523" s="2" t="s">
        <v>5886</v>
      </c>
      <c r="D2523" s="3">
        <v>6418</v>
      </c>
      <c r="E2523" s="3">
        <v>6414</v>
      </c>
      <c r="F2523" s="3">
        <v>38679</v>
      </c>
      <c r="G2523" s="3">
        <v>8254</v>
      </c>
      <c r="H2523" s="3">
        <v>27.2941</v>
      </c>
      <c r="I2523" s="30">
        <v>587.69780000000003</v>
      </c>
      <c r="J2523" s="30">
        <v>587.69680519999997</v>
      </c>
      <c r="K2523" s="30">
        <v>9.8999999999999999E-4</v>
      </c>
      <c r="L2523" s="3">
        <v>3</v>
      </c>
      <c r="M2523" s="3">
        <v>3</v>
      </c>
      <c r="N2523" s="10">
        <f t="shared" si="273"/>
        <v>1</v>
      </c>
      <c r="O2523" s="35">
        <v>3</v>
      </c>
      <c r="P2523" s="17"/>
      <c r="Q2523" s="40">
        <v>1761.0745199999999</v>
      </c>
      <c r="R2523" s="40">
        <v>587.69636000000003</v>
      </c>
      <c r="S2523" s="18">
        <f t="shared" si="274"/>
        <v>2.4502448849646239</v>
      </c>
      <c r="T2523" s="18">
        <f t="shared" si="275"/>
        <v>0.75753404350613007</v>
      </c>
      <c r="U2523" s="18">
        <f t="shared" si="276"/>
        <v>0.74868593711551179</v>
      </c>
      <c r="V2523" s="30">
        <v>587.69680000000005</v>
      </c>
      <c r="W2523" s="3" t="s">
        <v>47</v>
      </c>
      <c r="X2523" s="3" t="s">
        <v>47</v>
      </c>
      <c r="Y2523" s="3" t="s">
        <v>47</v>
      </c>
      <c r="AA2523" s="3" t="s">
        <v>65</v>
      </c>
      <c r="AB2523" s="12" t="s">
        <v>52</v>
      </c>
      <c r="AC2523" s="3" t="s">
        <v>52</v>
      </c>
      <c r="AE2523" s="3" t="s">
        <v>48</v>
      </c>
      <c r="AF2523" s="3" t="s">
        <v>48</v>
      </c>
      <c r="AH2523" s="3" t="s">
        <v>48</v>
      </c>
      <c r="AJ2523" s="3" t="s">
        <v>47</v>
      </c>
      <c r="AK2523" s="3" t="s">
        <v>52</v>
      </c>
      <c r="AU2523" s="3">
        <v>1</v>
      </c>
      <c r="AV2523" s="3">
        <v>4</v>
      </c>
      <c r="AW2523" s="3">
        <v>1</v>
      </c>
      <c r="AX2523" s="3">
        <v>4</v>
      </c>
      <c r="AY2523" s="3">
        <v>100</v>
      </c>
      <c r="AZ2523" s="6" t="str">
        <f t="shared" si="277"/>
        <v>1841.17</v>
      </c>
      <c r="BC2523" s="12" t="s">
        <v>5909</v>
      </c>
      <c r="BJ2523" s="12">
        <f t="shared" si="278"/>
        <v>0</v>
      </c>
      <c r="BK2523" s="12">
        <f t="shared" si="279"/>
        <v>0</v>
      </c>
      <c r="BW2523" s="3" t="s">
        <v>5910</v>
      </c>
      <c r="CQ2523" s="3" t="str">
        <f>CONCATENATE(baseURL!$A$1,baseURL!$B$1,baseURL!$C$1,".",C2523,".",L2523,".pkl&amp;seq=",BC2523)</f>
        <v>http://proteomics.broadinstitute.org/millscripts/viewfeed.pl?side=xl&amp;cycle=1&amp;fixedMods=iaaC&amp;file=msdataSM/iPRG2012_nd/cpick_in/iPRG2012_nd.1841.17.3.pkl&amp;seq=LLPAPRGSGLVASPAVKK</v>
      </c>
    </row>
    <row r="2524" spans="1:95" x14ac:dyDescent="0.2">
      <c r="A2524" s="3">
        <v>3237</v>
      </c>
      <c r="B2524" s="2" t="s">
        <v>5911</v>
      </c>
      <c r="C2524" s="2" t="s">
        <v>5912</v>
      </c>
      <c r="D2524" s="3">
        <v>6409</v>
      </c>
      <c r="E2524" s="3">
        <v>6405</v>
      </c>
      <c r="F2524" s="3">
        <v>38670</v>
      </c>
      <c r="G2524" s="3">
        <v>8245</v>
      </c>
      <c r="H2524" s="3">
        <v>27.284099999999999</v>
      </c>
      <c r="I2524" s="30">
        <v>452.59588000000002</v>
      </c>
      <c r="J2524" s="30">
        <v>452.59354639999998</v>
      </c>
      <c r="K2524" s="30">
        <v>2.33E-3</v>
      </c>
      <c r="L2524" s="3">
        <v>3</v>
      </c>
      <c r="M2524" s="3">
        <v>3</v>
      </c>
      <c r="N2524" s="10">
        <f t="shared" si="273"/>
        <v>1</v>
      </c>
      <c r="O2524" s="35">
        <v>3</v>
      </c>
      <c r="P2524" s="17"/>
      <c r="Q2524" s="40">
        <v>1355.76414</v>
      </c>
      <c r="R2524" s="40">
        <v>452.59289999999999</v>
      </c>
      <c r="S2524" s="18">
        <f t="shared" si="274"/>
        <v>6.5842835803133415</v>
      </c>
      <c r="T2524" s="18">
        <f t="shared" si="275"/>
        <v>1.4282150692017455</v>
      </c>
      <c r="U2524" s="18">
        <f t="shared" si="276"/>
        <v>0.66284734037670645</v>
      </c>
      <c r="V2524" s="30">
        <v>452.59320000000002</v>
      </c>
      <c r="W2524" s="3" t="s">
        <v>47</v>
      </c>
      <c r="X2524" s="3" t="s">
        <v>47</v>
      </c>
      <c r="Y2524" s="3" t="s">
        <v>47</v>
      </c>
      <c r="Z2524" s="3" t="s">
        <v>47</v>
      </c>
      <c r="AA2524" s="3" t="s">
        <v>47</v>
      </c>
      <c r="AB2524" s="12" t="s">
        <v>52</v>
      </c>
      <c r="AE2524" s="3" t="s">
        <v>48</v>
      </c>
      <c r="AH2524" s="3" t="s">
        <v>48</v>
      </c>
      <c r="AK2524" s="3" t="s">
        <v>52</v>
      </c>
      <c r="AU2524" s="3">
        <v>0</v>
      </c>
      <c r="AV2524" s="3">
        <v>5</v>
      </c>
      <c r="AW2524" s="3">
        <v>1</v>
      </c>
      <c r="AX2524" s="3">
        <v>5</v>
      </c>
      <c r="AY2524" s="3">
        <v>100</v>
      </c>
      <c r="AZ2524" s="6" t="str">
        <f t="shared" si="277"/>
        <v>1841.8</v>
      </c>
      <c r="BC2524" s="12" t="s">
        <v>5716</v>
      </c>
      <c r="BJ2524" s="12">
        <f t="shared" si="278"/>
        <v>0</v>
      </c>
      <c r="BK2524" s="12">
        <f t="shared" si="279"/>
        <v>0</v>
      </c>
      <c r="CQ2524" s="3" t="str">
        <f>CONCATENATE(baseURL!$A$1,baseURL!$B$1,baseURL!$C$1,".",C2524,".",L2524,".pkl&amp;seq=",BC2524)</f>
        <v>http://proteomics.broadinstitute.org/millscripts/viewfeed.pl?side=xl&amp;cycle=1&amp;fixedMods=iaaC&amp;file=msdataSM/iPRG2012_nd/cpick_in/iPRG2012_nd.1841.8.3.pkl&amp;seq=TNNPETLVALRK</v>
      </c>
    </row>
    <row r="2525" spans="1:95" x14ac:dyDescent="0.2">
      <c r="A2525" s="3">
        <v>2276</v>
      </c>
      <c r="B2525" s="2" t="s">
        <v>5897</v>
      </c>
      <c r="C2525" s="2" t="s">
        <v>5898</v>
      </c>
      <c r="D2525" s="3">
        <v>6410</v>
      </c>
      <c r="E2525" s="3">
        <v>6406</v>
      </c>
      <c r="F2525" s="3">
        <v>38671</v>
      </c>
      <c r="G2525" s="3">
        <v>8246</v>
      </c>
      <c r="H2525" s="3">
        <v>27.2849</v>
      </c>
      <c r="I2525" s="30">
        <v>468.61009999999999</v>
      </c>
      <c r="J2525" s="30">
        <v>468.60907040000001</v>
      </c>
      <c r="K2525" s="30">
        <v>1.0300000000000001E-3</v>
      </c>
      <c r="L2525" s="3">
        <v>3</v>
      </c>
      <c r="M2525" s="3">
        <v>3</v>
      </c>
      <c r="N2525" s="10">
        <f t="shared" si="273"/>
        <v>1</v>
      </c>
      <c r="O2525" s="35">
        <v>3</v>
      </c>
      <c r="P2525" s="17"/>
      <c r="Q2525" s="40">
        <v>1403.81176</v>
      </c>
      <c r="R2525" s="40">
        <v>468.60876999999999</v>
      </c>
      <c r="S2525" s="18">
        <f t="shared" si="274"/>
        <v>2.8381884530155816</v>
      </c>
      <c r="T2525" s="18">
        <f t="shared" si="275"/>
        <v>0.64104647468427323</v>
      </c>
      <c r="U2525" s="18">
        <f t="shared" si="276"/>
        <v>0.27741691648844313</v>
      </c>
      <c r="V2525" s="30">
        <v>468.60890000000001</v>
      </c>
      <c r="W2525" s="3" t="s">
        <v>47</v>
      </c>
      <c r="Z2525" s="3" t="s">
        <v>47</v>
      </c>
      <c r="AA2525" s="3" t="s">
        <v>48</v>
      </c>
      <c r="AB2525" s="12" t="s">
        <v>47</v>
      </c>
      <c r="AC2525" s="3" t="s">
        <v>47</v>
      </c>
      <c r="AD2525" s="3" t="s">
        <v>47</v>
      </c>
      <c r="AE2525" s="3" t="s">
        <v>47</v>
      </c>
      <c r="AG2525" s="3" t="s">
        <v>47</v>
      </c>
      <c r="AH2525" s="3" t="s">
        <v>47</v>
      </c>
      <c r="AI2525" s="3" t="s">
        <v>47</v>
      </c>
      <c r="AK2525" s="3" t="s">
        <v>48</v>
      </c>
      <c r="AO2525" s="3" t="s">
        <v>47</v>
      </c>
      <c r="AQ2525" s="3" t="s">
        <v>47</v>
      </c>
      <c r="AU2525" s="3">
        <v>0</v>
      </c>
      <c r="AV2525" s="3">
        <v>11</v>
      </c>
      <c r="AW2525" s="3">
        <v>1</v>
      </c>
      <c r="AX2525" s="3">
        <v>11</v>
      </c>
      <c r="AY2525" s="3">
        <v>100</v>
      </c>
      <c r="AZ2525" s="6" t="str">
        <f t="shared" si="277"/>
        <v>1841.9</v>
      </c>
      <c r="BC2525" s="12" t="s">
        <v>5899</v>
      </c>
      <c r="BJ2525" s="12">
        <f t="shared" si="278"/>
        <v>0</v>
      </c>
      <c r="BK2525" s="12">
        <f t="shared" si="279"/>
        <v>0</v>
      </c>
      <c r="BP2525" s="3" t="s">
        <v>54</v>
      </c>
      <c r="BR2525" s="3" t="s">
        <v>54</v>
      </c>
      <c r="CQ2525" s="3" t="str">
        <f>CONCATENATE(baseURL!$A$1,baseURL!$B$1,baseURL!$C$1,".",C2525,".",L2525,".pkl&amp;seq=",BC2525,"&amp;varMods=Deamidated-N")</f>
        <v>http://proteomics.broadinstitute.org/millscripts/viewfeed.pl?side=xl&amp;cycle=1&amp;fixedMods=iaaC&amp;file=msdataSM/iPRG2012_nd/cpick_in/iPRG2012_nd.1841.9.3.pkl&amp;seq=RFVNVTLVnGKR&amp;varMods=Deamidated-N</v>
      </c>
    </row>
    <row r="2526" spans="1:95" x14ac:dyDescent="0.2">
      <c r="A2526" s="3">
        <v>6394</v>
      </c>
      <c r="B2526" s="2" t="s">
        <v>5913</v>
      </c>
      <c r="C2526" s="2" t="s">
        <v>5914</v>
      </c>
      <c r="D2526" s="3">
        <v>6430</v>
      </c>
      <c r="E2526" s="3">
        <v>6426</v>
      </c>
      <c r="F2526" s="3">
        <v>38695</v>
      </c>
      <c r="G2526" s="3">
        <v>8267</v>
      </c>
      <c r="H2526" s="3">
        <v>27.313600000000001</v>
      </c>
      <c r="I2526" s="30">
        <v>581.79642999999999</v>
      </c>
      <c r="J2526" s="30">
        <v>581.79563619999999</v>
      </c>
      <c r="K2526" s="30">
        <v>7.9000000000000001E-4</v>
      </c>
      <c r="L2526" s="3">
        <v>2</v>
      </c>
      <c r="M2526" s="3">
        <v>2</v>
      </c>
      <c r="N2526" s="10">
        <f t="shared" si="273"/>
        <v>1</v>
      </c>
      <c r="O2526" s="35">
        <v>2</v>
      </c>
      <c r="P2526" s="17"/>
      <c r="Q2526" s="40">
        <v>1162.58511</v>
      </c>
      <c r="R2526" s="40">
        <v>581.79619000000002</v>
      </c>
      <c r="S2526" s="18">
        <f t="shared" si="274"/>
        <v>0.41251559238037022</v>
      </c>
      <c r="T2526" s="18">
        <f t="shared" si="275"/>
        <v>-0.95187972962532386</v>
      </c>
      <c r="U2526" s="18">
        <f t="shared" si="276"/>
        <v>-0.84221933459795284</v>
      </c>
      <c r="V2526" s="30">
        <v>581.79570000000001</v>
      </c>
      <c r="W2526" s="3" t="s">
        <v>47</v>
      </c>
      <c r="X2526" s="3" t="s">
        <v>47</v>
      </c>
      <c r="Y2526" s="3" t="s">
        <v>47</v>
      </c>
      <c r="Z2526" s="3" t="s">
        <v>47</v>
      </c>
      <c r="AA2526" s="3" t="s">
        <v>47</v>
      </c>
      <c r="AB2526" s="12" t="s">
        <v>47</v>
      </c>
      <c r="AC2526" s="3" t="s">
        <v>47</v>
      </c>
      <c r="AD2526" s="3" t="s">
        <v>47</v>
      </c>
      <c r="AE2526" s="3" t="s">
        <v>47</v>
      </c>
      <c r="AF2526" s="3" t="s">
        <v>47</v>
      </c>
      <c r="AG2526" s="3" t="s">
        <v>47</v>
      </c>
      <c r="AH2526" s="3" t="s">
        <v>47</v>
      </c>
      <c r="AI2526" s="3" t="s">
        <v>47</v>
      </c>
      <c r="AJ2526" s="3" t="s">
        <v>47</v>
      </c>
      <c r="AK2526" s="3" t="s">
        <v>47</v>
      </c>
      <c r="AL2526" s="3" t="s">
        <v>47</v>
      </c>
      <c r="AU2526" s="3">
        <v>0</v>
      </c>
      <c r="AV2526" s="3">
        <v>16</v>
      </c>
      <c r="AW2526" s="3">
        <v>1</v>
      </c>
      <c r="AX2526" s="3">
        <v>16</v>
      </c>
      <c r="AY2526" s="3">
        <v>100</v>
      </c>
      <c r="AZ2526" s="6" t="str">
        <f t="shared" si="277"/>
        <v>1842.12</v>
      </c>
      <c r="BC2526" s="12" t="s">
        <v>5907</v>
      </c>
      <c r="BJ2526" s="12">
        <f t="shared" si="278"/>
        <v>0</v>
      </c>
      <c r="BK2526" s="12">
        <f t="shared" si="279"/>
        <v>0</v>
      </c>
      <c r="CQ2526" s="3" t="str">
        <f>CONCATENATE(baseURL!$A$1,baseURL!$B$1,baseURL!$C$1,".",C2526,".",L2526,".pkl&amp;seq=",BC2526)</f>
        <v>http://proteomics.broadinstitute.org/millscripts/viewfeed.pl?side=xl&amp;cycle=1&amp;fixedMods=iaaC&amp;file=msdataSM/iPRG2012_nd/cpick_in/iPRG2012_nd.1842.12.2.pkl&amp;seq=SAAGAFGPELSR</v>
      </c>
    </row>
    <row r="2527" spans="1:95" x14ac:dyDescent="0.2">
      <c r="A2527" s="3">
        <v>3379</v>
      </c>
      <c r="B2527" s="2" t="s">
        <v>5915</v>
      </c>
      <c r="C2527" s="2" t="s">
        <v>5916</v>
      </c>
      <c r="D2527" s="3">
        <v>6422</v>
      </c>
      <c r="E2527" s="3">
        <v>6418</v>
      </c>
      <c r="F2527" s="3">
        <v>38687</v>
      </c>
      <c r="G2527" s="3">
        <v>8259</v>
      </c>
      <c r="H2527" s="3">
        <v>27.305299999999999</v>
      </c>
      <c r="I2527" s="30">
        <v>454.22928999999999</v>
      </c>
      <c r="J2527" s="30">
        <v>454.22951610000001</v>
      </c>
      <c r="K2527" s="30">
        <v>-2.3000000000000001E-4</v>
      </c>
      <c r="L2527" s="3">
        <v>2</v>
      </c>
      <c r="M2527" s="3">
        <v>2</v>
      </c>
      <c r="N2527" s="10">
        <f t="shared" si="273"/>
        <v>1</v>
      </c>
      <c r="O2527" s="35">
        <v>2</v>
      </c>
      <c r="P2527" s="17"/>
      <c r="Q2527" s="40">
        <v>907.45196999999996</v>
      </c>
      <c r="R2527" s="40">
        <v>454.22962000000001</v>
      </c>
      <c r="S2527" s="18">
        <f t="shared" si="274"/>
        <v>-0.72650480173327614</v>
      </c>
      <c r="T2527" s="18">
        <f t="shared" si="275"/>
        <v>-0.22873893604551249</v>
      </c>
      <c r="U2527" s="18">
        <f t="shared" si="276"/>
        <v>-1.1447954450758293</v>
      </c>
      <c r="V2527" s="30">
        <v>454.22910000000002</v>
      </c>
      <c r="W2527" s="3" t="s">
        <v>47</v>
      </c>
      <c r="X2527" s="3" t="s">
        <v>47</v>
      </c>
      <c r="Y2527" s="3" t="s">
        <v>47</v>
      </c>
      <c r="Z2527" s="3" t="s">
        <v>47</v>
      </c>
      <c r="AA2527" s="3" t="s">
        <v>47</v>
      </c>
      <c r="AB2527" s="12" t="s">
        <v>47</v>
      </c>
      <c r="AC2527" s="3" t="s">
        <v>47</v>
      </c>
      <c r="AF2527" s="3" t="s">
        <v>48</v>
      </c>
      <c r="AG2527" s="3" t="s">
        <v>47</v>
      </c>
      <c r="AH2527" s="3" t="s">
        <v>47</v>
      </c>
      <c r="AI2527" s="3" t="s">
        <v>47</v>
      </c>
      <c r="AK2527" s="3" t="s">
        <v>48</v>
      </c>
      <c r="AL2527" s="3" t="s">
        <v>48</v>
      </c>
      <c r="AM2527" s="3" t="s">
        <v>47</v>
      </c>
      <c r="AN2527" s="3" t="s">
        <v>47</v>
      </c>
      <c r="AU2527" s="3">
        <v>0</v>
      </c>
      <c r="AV2527" s="3">
        <v>12</v>
      </c>
      <c r="AW2527" s="3">
        <v>1</v>
      </c>
      <c r="AX2527" s="3">
        <v>12</v>
      </c>
      <c r="AY2527" s="3">
        <v>100</v>
      </c>
      <c r="AZ2527" s="6" t="str">
        <f t="shared" si="277"/>
        <v>1842.4</v>
      </c>
      <c r="BC2527" s="12" t="s">
        <v>5917</v>
      </c>
      <c r="BJ2527" s="12">
        <f t="shared" si="278"/>
        <v>0</v>
      </c>
      <c r="BK2527" s="12">
        <f t="shared" si="279"/>
        <v>0</v>
      </c>
      <c r="CQ2527" s="3" t="str">
        <f>CONCATENATE(baseURL!$A$1,baseURL!$B$1,baseURL!$C$1,".",C2527,".",L2527,".pkl&amp;seq=",BC2527)</f>
        <v>http://proteomics.broadinstitute.org/millscripts/viewfeed.pl?side=xl&amp;cycle=1&amp;fixedMods=iaaC&amp;file=msdataSM/iPRG2012_nd/cpick_in/iPRG2012_nd.1842.4.2.pkl&amp;seq=VEDFLER</v>
      </c>
    </row>
    <row r="2528" spans="1:95" x14ac:dyDescent="0.2">
      <c r="A2528" s="3">
        <v>1247</v>
      </c>
      <c r="B2528" s="2" t="s">
        <v>5918</v>
      </c>
      <c r="C2528" s="2" t="s">
        <v>5919</v>
      </c>
      <c r="D2528" s="3">
        <v>6423</v>
      </c>
      <c r="E2528" s="3">
        <v>6419</v>
      </c>
      <c r="F2528" s="3">
        <v>38688</v>
      </c>
      <c r="G2528" s="3">
        <v>8260</v>
      </c>
      <c r="H2528" s="3">
        <v>27.306100000000001</v>
      </c>
      <c r="I2528" s="30">
        <v>457.58751000000001</v>
      </c>
      <c r="J2528" s="30">
        <v>457.87038200000001</v>
      </c>
      <c r="K2528" s="30">
        <v>-0.28287000000000001</v>
      </c>
      <c r="L2528" s="3">
        <v>3</v>
      </c>
      <c r="M2528" s="3">
        <v>3</v>
      </c>
      <c r="N2528" s="10">
        <f t="shared" si="273"/>
        <v>1</v>
      </c>
      <c r="O2528" s="35">
        <v>3</v>
      </c>
      <c r="P2528" s="17"/>
      <c r="Q2528" s="40">
        <v>1370.74605</v>
      </c>
      <c r="R2528" s="40">
        <v>457.58686999999998</v>
      </c>
      <c r="S2528" s="18">
        <f t="shared" si="274"/>
        <v>1.3986415301483945</v>
      </c>
      <c r="T2528" s="18">
        <f t="shared" si="275"/>
        <v>619.58071480510409</v>
      </c>
      <c r="U2528" s="18">
        <f t="shared" si="276"/>
        <v>0.72117453898858896</v>
      </c>
      <c r="V2528" s="30">
        <v>457.5872</v>
      </c>
      <c r="X2528" s="3" t="s">
        <v>47</v>
      </c>
      <c r="Y2528" s="3" t="s">
        <v>47</v>
      </c>
      <c r="Z2528" s="3" t="s">
        <v>52</v>
      </c>
      <c r="AG2528" s="3" t="s">
        <v>48</v>
      </c>
      <c r="AK2528" s="3" t="s">
        <v>52</v>
      </c>
      <c r="AM2528" s="3" t="s">
        <v>47</v>
      </c>
      <c r="AU2528" s="3">
        <v>0</v>
      </c>
      <c r="AV2528" s="3">
        <v>3</v>
      </c>
      <c r="AW2528" s="3">
        <v>1</v>
      </c>
      <c r="AX2528" s="3">
        <v>3</v>
      </c>
      <c r="AY2528" s="3">
        <v>100</v>
      </c>
      <c r="AZ2528" s="6" t="str">
        <f t="shared" si="277"/>
        <v>1842.5</v>
      </c>
      <c r="BC2528" s="12" t="s">
        <v>5920</v>
      </c>
      <c r="BJ2528" s="12">
        <f t="shared" si="278"/>
        <v>1</v>
      </c>
      <c r="BK2528" s="12">
        <f t="shared" si="279"/>
        <v>0</v>
      </c>
      <c r="CQ2528" s="3" t="str">
        <f>CONCATENATE(baseURL!$A$1,baseURL!$B$1,baseURL!$C$1,".",C2528,".",L2528,".pkl&amp;seq=",BC2528)</f>
        <v>http://proteomics.broadinstitute.org/millscripts/viewfeed.pl?side=xl&amp;cycle=1&amp;fixedMods=iaaC&amp;file=msdataSM/iPRG2012_nd/cpick_in/iPRG2012_nd.1842.5.3.pkl&amp;seq=LCNALNALPKEK</v>
      </c>
    </row>
    <row r="2529" spans="1:95" x14ac:dyDescent="0.2">
      <c r="A2529" s="3">
        <v>3642</v>
      </c>
      <c r="B2529" s="2" t="s">
        <v>5921</v>
      </c>
      <c r="C2529" s="2" t="s">
        <v>5922</v>
      </c>
      <c r="D2529" s="3">
        <v>6435</v>
      </c>
      <c r="E2529" s="3">
        <v>6431</v>
      </c>
      <c r="F2529" s="3">
        <v>38706</v>
      </c>
      <c r="G2529" s="3">
        <v>8273</v>
      </c>
      <c r="H2529" s="3">
        <v>27.3292</v>
      </c>
      <c r="I2529" s="30">
        <v>497.26004</v>
      </c>
      <c r="J2529" s="30">
        <v>496.92361979999998</v>
      </c>
      <c r="K2529" s="30">
        <v>0.33642</v>
      </c>
      <c r="L2529" s="3">
        <v>0</v>
      </c>
      <c r="M2529" s="3">
        <v>3</v>
      </c>
      <c r="N2529" s="10">
        <f t="shared" si="273"/>
        <v>1</v>
      </c>
      <c r="O2529" s="35">
        <v>3</v>
      </c>
      <c r="P2529" s="17"/>
      <c r="Q2529" s="40">
        <v>1488.7553700000001</v>
      </c>
      <c r="R2529" s="40">
        <v>496.92331000000001</v>
      </c>
      <c r="S2529" s="18">
        <f t="shared" si="274"/>
        <v>677.62971312412094</v>
      </c>
      <c r="T2529" s="18">
        <f t="shared" si="275"/>
        <v>0.62343624002698383</v>
      </c>
      <c r="U2529" s="18">
        <f t="shared" si="276"/>
        <v>0.38235276178741434</v>
      </c>
      <c r="V2529" s="30">
        <v>496.92349999999999</v>
      </c>
      <c r="W2529" s="3" t="s">
        <v>47</v>
      </c>
      <c r="X2529" s="3" t="s">
        <v>47</v>
      </c>
      <c r="Y2529" s="3" t="s">
        <v>47</v>
      </c>
      <c r="Z2529" s="3" t="s">
        <v>47</v>
      </c>
      <c r="AA2529" s="3" t="s">
        <v>47</v>
      </c>
      <c r="AB2529" s="12" t="s">
        <v>47</v>
      </c>
      <c r="AC2529" s="3" t="s">
        <v>47</v>
      </c>
      <c r="AE2529" s="3" t="s">
        <v>48</v>
      </c>
      <c r="AF2529" s="3" t="s">
        <v>48</v>
      </c>
      <c r="AG2529" s="3" t="s">
        <v>65</v>
      </c>
      <c r="AH2529" s="3" t="s">
        <v>47</v>
      </c>
      <c r="AI2529" s="3" t="s">
        <v>47</v>
      </c>
      <c r="AK2529" s="3" t="s">
        <v>48</v>
      </c>
      <c r="AL2529" s="3" t="s">
        <v>48</v>
      </c>
      <c r="AU2529" s="3">
        <v>1</v>
      </c>
      <c r="AV2529" s="3">
        <v>9</v>
      </c>
      <c r="AW2529" s="3">
        <v>1</v>
      </c>
      <c r="AX2529" s="3">
        <v>9</v>
      </c>
      <c r="AY2529" s="3">
        <v>100</v>
      </c>
      <c r="AZ2529" s="6" t="str">
        <f t="shared" si="277"/>
        <v>1843.2</v>
      </c>
      <c r="BC2529" s="12" t="s">
        <v>5843</v>
      </c>
      <c r="BJ2529" s="12">
        <f t="shared" si="278"/>
        <v>0</v>
      </c>
      <c r="BK2529" s="12">
        <f t="shared" si="279"/>
        <v>0</v>
      </c>
      <c r="CC2529" s="3" t="s">
        <v>5923</v>
      </c>
      <c r="CQ2529" s="3" t="str">
        <f>CONCATENATE(baseURL!$A$1,baseURL!$B$1,baseURL!$C$1,".",C2529,".",L2529,".pkl&amp;seq=",BC2529)</f>
        <v>http://proteomics.broadinstitute.org/millscripts/viewfeed.pl?side=xl&amp;cycle=1&amp;fixedMods=iaaC&amp;file=msdataSM/iPRG2012_nd/cpick_in/iPRG2012_nd.1843.2.0.pkl&amp;seq=FQEQNAALGQGLGR</v>
      </c>
    </row>
    <row r="2530" spans="1:95" x14ac:dyDescent="0.2">
      <c r="A2530" s="3">
        <v>4537</v>
      </c>
      <c r="B2530" s="2" t="s">
        <v>5924</v>
      </c>
      <c r="C2530" s="2" t="s">
        <v>5925</v>
      </c>
      <c r="D2530" s="3">
        <v>6441</v>
      </c>
      <c r="E2530" s="3">
        <v>6437</v>
      </c>
      <c r="F2530" s="3">
        <v>38712</v>
      </c>
      <c r="G2530" s="3">
        <v>8279</v>
      </c>
      <c r="H2530" s="3">
        <v>27.342500000000001</v>
      </c>
      <c r="I2530" s="30">
        <v>679.32168999999999</v>
      </c>
      <c r="J2530" s="30">
        <v>679.32169429999999</v>
      </c>
      <c r="K2530" s="30">
        <v>0</v>
      </c>
      <c r="L2530" s="3">
        <v>2</v>
      </c>
      <c r="M2530" s="3">
        <v>0</v>
      </c>
      <c r="N2530" s="10">
        <f t="shared" si="273"/>
        <v>1</v>
      </c>
      <c r="O2530" s="35">
        <v>2</v>
      </c>
      <c r="P2530" s="17"/>
      <c r="Q2530" s="40">
        <v>1357.6382699999999</v>
      </c>
      <c r="R2530" s="40">
        <v>679.32276999999999</v>
      </c>
      <c r="S2530" s="18">
        <f t="shared" si="274"/>
        <v>-1.5898186365838234</v>
      </c>
      <c r="T2530" s="18">
        <f t="shared" si="275"/>
        <v>-1.5834888031226069</v>
      </c>
      <c r="U2530" s="18">
        <f t="shared" si="276"/>
        <v>-1.5750980936896812</v>
      </c>
      <c r="V2530" s="30">
        <v>679.32169999999996</v>
      </c>
      <c r="W2530" s="3" t="s">
        <v>47</v>
      </c>
      <c r="X2530" s="3" t="s">
        <v>47</v>
      </c>
      <c r="Y2530" s="3" t="s">
        <v>47</v>
      </c>
      <c r="Z2530" s="3" t="s">
        <v>47</v>
      </c>
      <c r="AA2530" s="3" t="s">
        <v>47</v>
      </c>
      <c r="AB2530" s="12" t="s">
        <v>47</v>
      </c>
      <c r="AC2530" s="3" t="s">
        <v>47</v>
      </c>
      <c r="AD2530" s="3" t="s">
        <v>47</v>
      </c>
      <c r="AE2530" s="3" t="s">
        <v>48</v>
      </c>
      <c r="AF2530" s="3" t="s">
        <v>48</v>
      </c>
      <c r="AG2530" s="3" t="s">
        <v>47</v>
      </c>
      <c r="AH2530" s="3" t="s">
        <v>47</v>
      </c>
      <c r="AI2530" s="3" t="s">
        <v>48</v>
      </c>
      <c r="AL2530" s="3" t="s">
        <v>48</v>
      </c>
      <c r="AM2530" s="3" t="s">
        <v>47</v>
      </c>
      <c r="AU2530" s="3">
        <v>0</v>
      </c>
      <c r="AV2530" s="3">
        <v>11</v>
      </c>
      <c r="AW2530" s="3">
        <v>1</v>
      </c>
      <c r="AX2530" s="3">
        <v>11</v>
      </c>
      <c r="AY2530" s="3">
        <v>100</v>
      </c>
      <c r="AZ2530" s="6" t="str">
        <f t="shared" si="277"/>
        <v>1843.8</v>
      </c>
      <c r="BC2530" s="12" t="s">
        <v>5926</v>
      </c>
      <c r="BJ2530" s="12">
        <f t="shared" si="278"/>
        <v>0</v>
      </c>
      <c r="BK2530" s="12">
        <f t="shared" si="279"/>
        <v>0</v>
      </c>
      <c r="CQ2530" s="3" t="str">
        <f>CONCATENATE(baseURL!$A$1,baseURL!$B$1,baseURL!$C$1,".",C2530,".",L2530,".pkl&amp;seq=",BC2530)</f>
        <v>http://proteomics.broadinstitute.org/millscripts/viewfeed.pl?side=xl&amp;cycle=1&amp;fixedMods=iaaC&amp;file=msdataSM/iPRG2012_nd/cpick_in/iPRG2012_nd.1843.8.2.pkl&amp;seq=YLNESVNEFSR</v>
      </c>
    </row>
    <row r="2531" spans="1:95" x14ac:dyDescent="0.2">
      <c r="A2531" s="3">
        <v>3507</v>
      </c>
      <c r="B2531" s="2" t="s">
        <v>5927</v>
      </c>
      <c r="C2531" s="2" t="s">
        <v>5928</v>
      </c>
      <c r="D2531" s="3">
        <v>6443</v>
      </c>
      <c r="E2531" s="3">
        <v>6439</v>
      </c>
      <c r="F2531" s="3">
        <v>38727</v>
      </c>
      <c r="G2531" s="3">
        <v>8282</v>
      </c>
      <c r="H2531" s="3">
        <v>27.354800000000001</v>
      </c>
      <c r="I2531" s="30">
        <v>408.23496</v>
      </c>
      <c r="J2531" s="30">
        <v>408.22964789999997</v>
      </c>
      <c r="K2531" s="30">
        <v>5.3099999999999996E-3</v>
      </c>
      <c r="L2531" s="3">
        <v>3</v>
      </c>
      <c r="M2531" s="3">
        <v>3</v>
      </c>
      <c r="N2531" s="10">
        <f t="shared" si="273"/>
        <v>1</v>
      </c>
      <c r="O2531" s="35">
        <v>3</v>
      </c>
      <c r="P2531" s="17"/>
      <c r="Q2531" s="40">
        <v>1222.66912</v>
      </c>
      <c r="R2531" s="40">
        <v>408.22789</v>
      </c>
      <c r="S2531" s="18">
        <f t="shared" si="274"/>
        <v>17.318757912397409</v>
      </c>
      <c r="T2531" s="18">
        <f t="shared" si="275"/>
        <v>4.3061732013772467</v>
      </c>
      <c r="U2531" s="18">
        <f t="shared" si="276"/>
        <v>3.2089919186792608</v>
      </c>
      <c r="V2531" s="30">
        <v>408.22919999999999</v>
      </c>
      <c r="W2531" s="3" t="s">
        <v>47</v>
      </c>
      <c r="X2531" s="3" t="s">
        <v>47</v>
      </c>
      <c r="Y2531" s="3" t="s">
        <v>47</v>
      </c>
      <c r="Z2531" s="3" t="s">
        <v>47</v>
      </c>
      <c r="AA2531" s="3" t="s">
        <v>47</v>
      </c>
      <c r="AB2531" s="12" t="s">
        <v>47</v>
      </c>
      <c r="AC2531" s="3" t="s">
        <v>47</v>
      </c>
      <c r="AD2531" s="3" t="s">
        <v>47</v>
      </c>
      <c r="AE2531" s="3" t="s">
        <v>47</v>
      </c>
      <c r="AF2531" s="3" t="s">
        <v>47</v>
      </c>
      <c r="AH2531" s="3" t="s">
        <v>47</v>
      </c>
      <c r="AI2531" s="3" t="s">
        <v>47</v>
      </c>
      <c r="AK2531" s="3" t="s">
        <v>48</v>
      </c>
      <c r="AL2531" s="3" t="s">
        <v>47</v>
      </c>
      <c r="AM2531" s="3" t="s">
        <v>47</v>
      </c>
      <c r="AU2531" s="3">
        <v>0</v>
      </c>
      <c r="AV2531" s="3">
        <v>14</v>
      </c>
      <c r="AW2531" s="3">
        <v>1</v>
      </c>
      <c r="AX2531" s="3">
        <v>14</v>
      </c>
      <c r="AY2531" s="3">
        <v>100</v>
      </c>
      <c r="AZ2531" s="6" t="str">
        <f t="shared" si="277"/>
        <v>1844.2</v>
      </c>
      <c r="BC2531" s="12" t="s">
        <v>5816</v>
      </c>
      <c r="BJ2531" s="12">
        <f t="shared" si="278"/>
        <v>0</v>
      </c>
      <c r="BK2531" s="12">
        <f t="shared" si="279"/>
        <v>0</v>
      </c>
      <c r="CQ2531" s="3" t="str">
        <f>CONCATENATE(baseURL!$A$1,baseURL!$B$1,baseURL!$C$1,".",C2531,".",L2531,".pkl&amp;seq=",BC2531)</f>
        <v>http://proteomics.broadinstitute.org/millscripts/viewfeed.pl?side=xl&amp;cycle=1&amp;fixedMods=iaaC&amp;file=msdataSM/iPRG2012_nd/cpick_in/iPRG2012_nd.1844.2.3.pkl&amp;seq=NVPVHVSPAFR</v>
      </c>
    </row>
    <row r="2532" spans="1:95" x14ac:dyDescent="0.2">
      <c r="A2532" s="3">
        <v>4074</v>
      </c>
      <c r="B2532" s="2" t="s">
        <v>5929</v>
      </c>
      <c r="C2532" s="2" t="s">
        <v>5921</v>
      </c>
      <c r="D2532" s="3">
        <v>6444</v>
      </c>
      <c r="E2532" s="3">
        <v>6440</v>
      </c>
      <c r="F2532" s="3">
        <v>38728</v>
      </c>
      <c r="G2532" s="3">
        <v>8283</v>
      </c>
      <c r="H2532" s="3">
        <v>27.357299999999999</v>
      </c>
      <c r="I2532" s="30">
        <v>413.58807000000002</v>
      </c>
      <c r="J2532" s="30">
        <v>413.58784530000003</v>
      </c>
      <c r="K2532" s="30">
        <v>2.2000000000000001E-4</v>
      </c>
      <c r="L2532" s="3">
        <v>3</v>
      </c>
      <c r="M2532" s="3">
        <v>3</v>
      </c>
      <c r="N2532" s="10">
        <f t="shared" si="273"/>
        <v>1</v>
      </c>
      <c r="O2532" s="35">
        <v>3</v>
      </c>
      <c r="P2532" s="17"/>
      <c r="Q2532" s="40">
        <v>1238.7466999999999</v>
      </c>
      <c r="R2532" s="40">
        <v>413.58708000000001</v>
      </c>
      <c r="S2532" s="18">
        <f t="shared" si="274"/>
        <v>2.3936917952117862</v>
      </c>
      <c r="T2532" s="18">
        <f t="shared" si="275"/>
        <v>1.8503962938393728</v>
      </c>
      <c r="U2532" s="18">
        <f t="shared" si="276"/>
        <v>1.015505609998222</v>
      </c>
      <c r="V2532" s="30">
        <v>413.58749999999998</v>
      </c>
      <c r="W2532" s="3" t="s">
        <v>47</v>
      </c>
      <c r="X2532" s="3" t="s">
        <v>47</v>
      </c>
      <c r="Y2532" s="3" t="s">
        <v>47</v>
      </c>
      <c r="Z2532" s="3" t="s">
        <v>47</v>
      </c>
      <c r="AA2532" s="3" t="s">
        <v>47</v>
      </c>
      <c r="AB2532" s="12" t="s">
        <v>47</v>
      </c>
      <c r="AC2532" s="3" t="s">
        <v>65</v>
      </c>
      <c r="AD2532" s="3" t="s">
        <v>47</v>
      </c>
      <c r="AE2532" s="3" t="s">
        <v>47</v>
      </c>
      <c r="AF2532" s="3" t="s">
        <v>47</v>
      </c>
      <c r="AG2532" s="3" t="s">
        <v>47</v>
      </c>
      <c r="AH2532" s="3" t="s">
        <v>47</v>
      </c>
      <c r="AI2532" s="3" t="s">
        <v>47</v>
      </c>
      <c r="AJ2532" s="3" t="s">
        <v>47</v>
      </c>
      <c r="AK2532" s="3" t="s">
        <v>47</v>
      </c>
      <c r="AL2532" s="3" t="s">
        <v>48</v>
      </c>
      <c r="AM2532" s="3" t="s">
        <v>47</v>
      </c>
      <c r="AN2532" s="3" t="s">
        <v>47</v>
      </c>
      <c r="AO2532" s="3" t="s">
        <v>52</v>
      </c>
      <c r="AU2532" s="3">
        <v>1</v>
      </c>
      <c r="AV2532" s="3">
        <v>16</v>
      </c>
      <c r="AW2532" s="3">
        <v>1</v>
      </c>
      <c r="AX2532" s="3">
        <v>16</v>
      </c>
      <c r="AY2532" s="3">
        <v>100</v>
      </c>
      <c r="AZ2532" s="6" t="str">
        <f t="shared" si="277"/>
        <v>1844.3</v>
      </c>
      <c r="BC2532" s="12" t="s">
        <v>5819</v>
      </c>
      <c r="BJ2532" s="12">
        <f t="shared" si="278"/>
        <v>0</v>
      </c>
      <c r="BK2532" s="12">
        <f t="shared" si="279"/>
        <v>0</v>
      </c>
      <c r="BY2532" s="3" t="s">
        <v>5930</v>
      </c>
      <c r="CQ2532" s="3" t="str">
        <f>CONCATENATE(baseURL!$A$1,baseURL!$B$1,baseURL!$C$1,".",C2532,".",L2532,".pkl&amp;seq=",BC2532)</f>
        <v>http://proteomics.broadinstitute.org/millscripts/viewfeed.pl?side=xl&amp;cycle=1&amp;fixedMods=iaaC&amp;file=msdataSM/iPRG2012_nd/cpick_in/iPRG2012_nd.1844.3.3.pkl&amp;seq=AVGKVLPELQGK</v>
      </c>
    </row>
    <row r="2533" spans="1:95" x14ac:dyDescent="0.2">
      <c r="A2533" s="3">
        <v>3195</v>
      </c>
      <c r="B2533" s="2" t="s">
        <v>5931</v>
      </c>
      <c r="C2533" s="2" t="s">
        <v>5932</v>
      </c>
      <c r="D2533" s="3">
        <v>6445</v>
      </c>
      <c r="E2533" s="3">
        <v>6441</v>
      </c>
      <c r="F2533" s="3">
        <v>38729</v>
      </c>
      <c r="G2533" s="3">
        <v>8284</v>
      </c>
      <c r="H2533" s="3">
        <v>27.3598</v>
      </c>
      <c r="I2533" s="30">
        <v>441.27618000000001</v>
      </c>
      <c r="J2533" s="30">
        <v>441.02484559999999</v>
      </c>
      <c r="K2533" s="30">
        <v>0.25133</v>
      </c>
      <c r="L2533" s="3">
        <v>0</v>
      </c>
      <c r="M2533" s="3">
        <v>4</v>
      </c>
      <c r="N2533" s="10">
        <f t="shared" si="273"/>
        <v>1</v>
      </c>
      <c r="O2533" s="35">
        <v>4</v>
      </c>
      <c r="P2533" s="17"/>
      <c r="Q2533" s="40">
        <v>1761.0745199999999</v>
      </c>
      <c r="R2533" s="40">
        <v>441.02409</v>
      </c>
      <c r="S2533" s="18">
        <f t="shared" si="274"/>
        <v>571.60142884714003</v>
      </c>
      <c r="T2533" s="18">
        <f t="shared" si="275"/>
        <v>1.7132850951313421</v>
      </c>
      <c r="U2533" s="18">
        <f t="shared" si="276"/>
        <v>0.92965443222847766</v>
      </c>
      <c r="V2533" s="30">
        <v>441.02449999999999</v>
      </c>
      <c r="W2533" s="3" t="s">
        <v>47</v>
      </c>
      <c r="X2533" s="3" t="s">
        <v>47</v>
      </c>
      <c r="Y2533" s="3" t="s">
        <v>47</v>
      </c>
      <c r="Z2533" s="3" t="s">
        <v>47</v>
      </c>
      <c r="AA2533" s="3" t="s">
        <v>47</v>
      </c>
      <c r="AB2533" s="12" t="s">
        <v>65</v>
      </c>
      <c r="AC2533" s="3" t="s">
        <v>47</v>
      </c>
      <c r="AE2533" s="3" t="s">
        <v>47</v>
      </c>
      <c r="AF2533" s="3" t="s">
        <v>48</v>
      </c>
      <c r="AH2533" s="3" t="s">
        <v>47</v>
      </c>
      <c r="AI2533" s="3" t="s">
        <v>48</v>
      </c>
      <c r="AK2533" s="3" t="s">
        <v>52</v>
      </c>
      <c r="AL2533" s="3" t="s">
        <v>48</v>
      </c>
      <c r="AM2533" s="3" t="s">
        <v>47</v>
      </c>
      <c r="AU2533" s="3">
        <v>1</v>
      </c>
      <c r="AV2533" s="3">
        <v>9</v>
      </c>
      <c r="AW2533" s="3">
        <v>1</v>
      </c>
      <c r="AX2533" s="3">
        <v>9</v>
      </c>
      <c r="AY2533" s="3">
        <v>100</v>
      </c>
      <c r="AZ2533" s="6" t="str">
        <f t="shared" si="277"/>
        <v>1844.4</v>
      </c>
      <c r="BC2533" s="12" t="s">
        <v>5909</v>
      </c>
      <c r="BJ2533" s="12">
        <f t="shared" si="278"/>
        <v>0</v>
      </c>
      <c r="BK2533" s="12">
        <f t="shared" si="279"/>
        <v>0</v>
      </c>
      <c r="BX2533" s="3" t="s">
        <v>5933</v>
      </c>
      <c r="CQ2533" s="3" t="str">
        <f>CONCATENATE(baseURL!$A$1,baseURL!$B$1,baseURL!$C$1,".",C2533,".",L2533,".pkl&amp;seq=",BC2533)</f>
        <v>http://proteomics.broadinstitute.org/millscripts/viewfeed.pl?side=xl&amp;cycle=1&amp;fixedMods=iaaC&amp;file=msdataSM/iPRG2012_nd/cpick_in/iPRG2012_nd.1844.4.0.pkl&amp;seq=LLPAPRGSGLVASPAVKK</v>
      </c>
    </row>
    <row r="2534" spans="1:95" x14ac:dyDescent="0.2">
      <c r="A2534" s="3">
        <v>1498</v>
      </c>
      <c r="B2534" s="2" t="s">
        <v>5934</v>
      </c>
      <c r="C2534" s="2" t="s">
        <v>5935</v>
      </c>
      <c r="D2534" s="3">
        <v>6446</v>
      </c>
      <c r="E2534" s="3">
        <v>6442</v>
      </c>
      <c r="F2534" s="3">
        <v>38730</v>
      </c>
      <c r="G2534" s="3">
        <v>8285</v>
      </c>
      <c r="H2534" s="3">
        <v>27.363099999999999</v>
      </c>
      <c r="I2534" s="30">
        <v>443.77132999999998</v>
      </c>
      <c r="J2534" s="30">
        <v>443.77026119999999</v>
      </c>
      <c r="K2534" s="30">
        <v>1.07E-3</v>
      </c>
      <c r="L2534" s="3">
        <v>0</v>
      </c>
      <c r="M2534" s="3">
        <v>2</v>
      </c>
      <c r="N2534" s="10">
        <f t="shared" si="273"/>
        <v>1</v>
      </c>
      <c r="O2534" s="35">
        <v>2</v>
      </c>
      <c r="P2534" s="17"/>
      <c r="Q2534" s="40">
        <v>886.53563999999994</v>
      </c>
      <c r="R2534" s="40">
        <v>443.77145999999999</v>
      </c>
      <c r="S2534" s="18">
        <f t="shared" si="274"/>
        <v>-0.29294357959126544</v>
      </c>
      <c r="T2534" s="18">
        <f t="shared" si="275"/>
        <v>-2.7013904859888709</v>
      </c>
      <c r="U2534" s="18">
        <f t="shared" si="276"/>
        <v>-3.0646405246000614</v>
      </c>
      <c r="V2534" s="30">
        <v>443.77010000000001</v>
      </c>
      <c r="W2534" s="3" t="s">
        <v>47</v>
      </c>
      <c r="X2534" s="3" t="s">
        <v>47</v>
      </c>
      <c r="Y2534" s="3" t="s">
        <v>47</v>
      </c>
      <c r="Z2534" s="3" t="s">
        <v>47</v>
      </c>
      <c r="AA2534" s="3" t="s">
        <v>47</v>
      </c>
      <c r="AB2534" s="12" t="s">
        <v>65</v>
      </c>
      <c r="AC2534" s="3" t="s">
        <v>52</v>
      </c>
      <c r="AE2534" s="3" t="s">
        <v>47</v>
      </c>
      <c r="AF2534" s="3" t="s">
        <v>65</v>
      </c>
      <c r="AG2534" s="3" t="s">
        <v>52</v>
      </c>
      <c r="AH2534" s="3" t="s">
        <v>47</v>
      </c>
      <c r="AI2534" s="3" t="s">
        <v>48</v>
      </c>
      <c r="AK2534" s="3" t="s">
        <v>52</v>
      </c>
      <c r="AL2534" s="3" t="s">
        <v>48</v>
      </c>
      <c r="AM2534" s="3" t="s">
        <v>65</v>
      </c>
      <c r="AU2534" s="3">
        <v>3</v>
      </c>
      <c r="AV2534" s="3">
        <v>7</v>
      </c>
      <c r="AW2534" s="3">
        <v>1</v>
      </c>
      <c r="AX2534" s="3">
        <v>7</v>
      </c>
      <c r="AY2534" s="3">
        <v>100</v>
      </c>
      <c r="AZ2534" s="6" t="str">
        <f t="shared" si="277"/>
        <v>1844.5</v>
      </c>
      <c r="BC2534" s="12" t="s">
        <v>5936</v>
      </c>
      <c r="BJ2534" s="12">
        <f t="shared" si="278"/>
        <v>0</v>
      </c>
      <c r="BK2534" s="12">
        <f t="shared" si="279"/>
        <v>0</v>
      </c>
      <c r="BX2534" s="3" t="s">
        <v>5937</v>
      </c>
      <c r="CB2534" s="3" t="s">
        <v>5938</v>
      </c>
      <c r="CI2534" s="3" t="s">
        <v>5939</v>
      </c>
      <c r="CQ2534" s="3" t="str">
        <f>CONCATENATE(baseURL!$A$1,baseURL!$B$1,baseURL!$C$1,".",C2534,".",L2534,".pkl&amp;seq=",BC2534)</f>
        <v>http://proteomics.broadinstitute.org/millscripts/viewfeed.pl?side=xl&amp;cycle=1&amp;fixedMods=iaaC&amp;file=msdataSM/iPRG2012_nd/cpick_in/iPRG2012_nd.1844.5.0.pkl&amp;seq=ALLLETAR</v>
      </c>
    </row>
    <row r="2535" spans="1:95" x14ac:dyDescent="0.2">
      <c r="A2535" s="3">
        <v>3267</v>
      </c>
      <c r="B2535" s="2" t="s">
        <v>5940</v>
      </c>
      <c r="C2535" s="2" t="s">
        <v>5941</v>
      </c>
      <c r="D2535" s="3">
        <v>6448</v>
      </c>
      <c r="E2535" s="3">
        <v>6444</v>
      </c>
      <c r="F2535" s="3">
        <v>38747</v>
      </c>
      <c r="G2535" s="3">
        <v>8288</v>
      </c>
      <c r="H2535" s="3">
        <v>27.381699999999999</v>
      </c>
      <c r="I2535" s="30">
        <v>492.26645000000002</v>
      </c>
      <c r="J2535" s="30">
        <v>491.92839889999999</v>
      </c>
      <c r="K2535" s="30">
        <v>0.33805000000000002</v>
      </c>
      <c r="L2535" s="3">
        <v>0</v>
      </c>
      <c r="M2535" s="3">
        <v>3</v>
      </c>
      <c r="N2535" s="10">
        <f t="shared" si="273"/>
        <v>1</v>
      </c>
      <c r="O2535" s="35">
        <v>3</v>
      </c>
      <c r="P2535" s="17"/>
      <c r="Q2535" s="40">
        <v>1473.76962</v>
      </c>
      <c r="R2535" s="40">
        <v>491.92806000000002</v>
      </c>
      <c r="S2535" s="18">
        <f t="shared" si="274"/>
        <v>687.88513507443338</v>
      </c>
      <c r="T2535" s="18">
        <f t="shared" si="275"/>
        <v>0.68892187197915411</v>
      </c>
      <c r="U2535" s="18">
        <f t="shared" si="276"/>
        <v>0.28459445876617506</v>
      </c>
      <c r="V2535" s="30">
        <v>491.9282</v>
      </c>
      <c r="W2535" s="3" t="s">
        <v>47</v>
      </c>
      <c r="Y2535" s="3" t="s">
        <v>47</v>
      </c>
      <c r="Z2535" s="3" t="s">
        <v>47</v>
      </c>
      <c r="AA2535" s="3" t="s">
        <v>47</v>
      </c>
      <c r="AB2535" s="12" t="s">
        <v>47</v>
      </c>
      <c r="AC2535" s="3" t="s">
        <v>47</v>
      </c>
      <c r="AD2535" s="3" t="s">
        <v>48</v>
      </c>
      <c r="AE2535" s="3" t="s">
        <v>47</v>
      </c>
      <c r="AF2535" s="3" t="s">
        <v>47</v>
      </c>
      <c r="AG2535" s="3" t="s">
        <v>47</v>
      </c>
      <c r="AH2535" s="3" t="s">
        <v>47</v>
      </c>
      <c r="AI2535" s="3" t="s">
        <v>47</v>
      </c>
      <c r="AL2535" s="3" t="s">
        <v>52</v>
      </c>
      <c r="AM2535" s="3" t="s">
        <v>48</v>
      </c>
      <c r="AU2535" s="3">
        <v>0</v>
      </c>
      <c r="AV2535" s="3">
        <v>11</v>
      </c>
      <c r="AW2535" s="3">
        <v>1</v>
      </c>
      <c r="AX2535" s="3">
        <v>11</v>
      </c>
      <c r="AY2535" s="3">
        <v>100</v>
      </c>
      <c r="AZ2535" s="6" t="str">
        <f t="shared" si="277"/>
        <v>1845.1</v>
      </c>
      <c r="BC2535" s="12" t="s">
        <v>5942</v>
      </c>
      <c r="BJ2535" s="12">
        <f t="shared" si="278"/>
        <v>0</v>
      </c>
      <c r="BK2535" s="12">
        <f t="shared" si="279"/>
        <v>0</v>
      </c>
      <c r="CQ2535" s="3" t="str">
        <f>CONCATENATE(baseURL!$A$1,baseURL!$B$1,baseURL!$C$1,".",C2535,".",L2535,".pkl&amp;seq=",BC2535)</f>
        <v>http://proteomics.broadinstitute.org/millscripts/viewfeed.pl?side=xl&amp;cycle=1&amp;fixedMods=iaaC&amp;file=msdataSM/iPRG2012_nd/cpick_in/iPRG2012_nd.1845.1.0.pkl&amp;seq=LDRLSPGDGATFPK</v>
      </c>
    </row>
    <row r="2536" spans="1:95" x14ac:dyDescent="0.2">
      <c r="A2536" s="3">
        <v>6496</v>
      </c>
      <c r="B2536" s="2" t="s">
        <v>5950</v>
      </c>
      <c r="C2536" s="2" t="s">
        <v>5951</v>
      </c>
      <c r="D2536" s="3">
        <v>6453</v>
      </c>
      <c r="E2536" s="3">
        <v>6449</v>
      </c>
      <c r="F2536" s="3">
        <v>38771</v>
      </c>
      <c r="G2536" s="3">
        <v>8294</v>
      </c>
      <c r="H2536" s="3">
        <v>27.413599999999999</v>
      </c>
      <c r="I2536" s="30">
        <v>667.32750999999996</v>
      </c>
      <c r="J2536" s="30">
        <v>667.32794220000005</v>
      </c>
      <c r="K2536" s="30">
        <v>-4.2999999999999999E-4</v>
      </c>
      <c r="L2536" s="3">
        <v>2</v>
      </c>
      <c r="M2536" s="3">
        <v>2</v>
      </c>
      <c r="N2536" s="10">
        <f t="shared" si="273"/>
        <v>1</v>
      </c>
      <c r="O2536" s="35">
        <v>2</v>
      </c>
      <c r="P2536" s="17"/>
      <c r="Q2536" s="40">
        <v>1333.6481699999999</v>
      </c>
      <c r="R2536" s="40">
        <v>667.32772</v>
      </c>
      <c r="S2536" s="18">
        <f t="shared" si="274"/>
        <v>-0.31468796176822261</v>
      </c>
      <c r="T2536" s="18">
        <f t="shared" si="275"/>
        <v>0.3329698338515113</v>
      </c>
      <c r="U2536" s="18">
        <f t="shared" si="276"/>
        <v>0.71928676968292538</v>
      </c>
      <c r="V2536" s="30">
        <v>667.32820000000004</v>
      </c>
      <c r="W2536" s="3" t="s">
        <v>47</v>
      </c>
      <c r="X2536" s="3" t="s">
        <v>47</v>
      </c>
      <c r="Y2536" s="3" t="s">
        <v>47</v>
      </c>
      <c r="Z2536" s="3" t="s">
        <v>47</v>
      </c>
      <c r="AA2536" s="3" t="s">
        <v>48</v>
      </c>
      <c r="AB2536" s="12" t="s">
        <v>47</v>
      </c>
      <c r="AC2536" s="3" t="s">
        <v>47</v>
      </c>
      <c r="AD2536" s="3" t="s">
        <v>47</v>
      </c>
      <c r="AE2536" s="3" t="s">
        <v>47</v>
      </c>
      <c r="AF2536" s="3" t="s">
        <v>47</v>
      </c>
      <c r="AG2536" s="3" t="s">
        <v>47</v>
      </c>
      <c r="AH2536" s="3" t="s">
        <v>47</v>
      </c>
      <c r="AI2536" s="3" t="s">
        <v>47</v>
      </c>
      <c r="AJ2536" s="3" t="s">
        <v>47</v>
      </c>
      <c r="AK2536" s="3" t="s">
        <v>47</v>
      </c>
      <c r="AL2536" s="3" t="s">
        <v>47</v>
      </c>
      <c r="AU2536" s="3">
        <v>0</v>
      </c>
      <c r="AV2536" s="3">
        <v>15</v>
      </c>
      <c r="AW2536" s="3">
        <v>1</v>
      </c>
      <c r="AX2536" s="3">
        <v>15</v>
      </c>
      <c r="AY2536" s="3">
        <v>100</v>
      </c>
      <c r="AZ2536" s="6" t="str">
        <f t="shared" si="277"/>
        <v>1846.4</v>
      </c>
      <c r="BC2536" s="12" t="s">
        <v>5731</v>
      </c>
      <c r="BJ2536" s="12">
        <f t="shared" si="278"/>
        <v>0</v>
      </c>
      <c r="BK2536" s="12">
        <f t="shared" si="279"/>
        <v>0</v>
      </c>
      <c r="CQ2536" s="3" t="str">
        <f>CONCATENATE(baseURL!$A$1,baseURL!$B$1,baseURL!$C$1,".",C2536,".",L2536,".pkl&amp;seq=",BC2536)</f>
        <v>http://proteomics.broadinstitute.org/millscripts/viewfeed.pl?side=xl&amp;cycle=1&amp;fixedMods=iaaC&amp;file=msdataSM/iPRG2012_nd/cpick_in/iPRG2012_nd.1846.4.2.pkl&amp;seq=SVDELLTEGNEK</v>
      </c>
    </row>
    <row r="2537" spans="1:95" x14ac:dyDescent="0.2">
      <c r="A2537" s="3">
        <v>1326</v>
      </c>
      <c r="B2537" s="2" t="s">
        <v>5955</v>
      </c>
      <c r="C2537" s="2" t="s">
        <v>5956</v>
      </c>
      <c r="D2537" s="3">
        <v>6463</v>
      </c>
      <c r="E2537" s="3">
        <v>6459</v>
      </c>
      <c r="F2537" s="3">
        <v>38798</v>
      </c>
      <c r="G2537" s="3">
        <v>8305</v>
      </c>
      <c r="H2537" s="3">
        <v>27.4373</v>
      </c>
      <c r="I2537" s="30">
        <v>757.90341999999998</v>
      </c>
      <c r="J2537" s="30">
        <v>757.90485990000002</v>
      </c>
      <c r="K2537" s="30">
        <v>-1.4400000000000001E-3</v>
      </c>
      <c r="L2537" s="3">
        <v>0</v>
      </c>
      <c r="M2537" s="3">
        <v>2</v>
      </c>
      <c r="N2537" s="10">
        <f t="shared" si="273"/>
        <v>1</v>
      </c>
      <c r="O2537" s="35">
        <v>2</v>
      </c>
      <c r="P2537" s="17"/>
      <c r="Q2537" s="40">
        <v>1514.8060599999999</v>
      </c>
      <c r="R2537" s="40">
        <v>757.90666999999996</v>
      </c>
      <c r="S2537" s="18">
        <f t="shared" si="274"/>
        <v>-4.2881269272640008</v>
      </c>
      <c r="T2537" s="18">
        <f t="shared" si="275"/>
        <v>-2.3882887848754577</v>
      </c>
      <c r="U2537" s="18">
        <f t="shared" si="276"/>
        <v>-2.4673222627000557</v>
      </c>
      <c r="V2537" s="30">
        <v>757.90480000000002</v>
      </c>
      <c r="X2537" s="3" t="s">
        <v>47</v>
      </c>
      <c r="Y2537" s="3" t="s">
        <v>47</v>
      </c>
      <c r="AA2537" s="3" t="s">
        <v>47</v>
      </c>
      <c r="AB2537" s="12" t="s">
        <v>48</v>
      </c>
      <c r="AC2537" s="3" t="s">
        <v>47</v>
      </c>
      <c r="AE2537" s="3" t="s">
        <v>48</v>
      </c>
      <c r="AG2537" s="3" t="s">
        <v>47</v>
      </c>
      <c r="AH2537" s="3" t="s">
        <v>47</v>
      </c>
      <c r="AI2537" s="3" t="s">
        <v>52</v>
      </c>
      <c r="AK2537" s="3" t="s">
        <v>52</v>
      </c>
      <c r="AO2537" s="3" t="s">
        <v>48</v>
      </c>
      <c r="AU2537" s="3">
        <v>0</v>
      </c>
      <c r="AV2537" s="3">
        <v>6</v>
      </c>
      <c r="AW2537" s="3">
        <v>2</v>
      </c>
      <c r="AX2537" s="3">
        <v>5</v>
      </c>
      <c r="AY2537" s="3">
        <v>83.33</v>
      </c>
      <c r="AZ2537" s="6" t="str">
        <f t="shared" si="277"/>
        <v>1847.10</v>
      </c>
      <c r="BC2537" s="12" t="s">
        <v>5957</v>
      </c>
      <c r="BJ2537" s="12">
        <f t="shared" si="278"/>
        <v>0</v>
      </c>
      <c r="BK2537" s="12">
        <f t="shared" si="279"/>
        <v>0</v>
      </c>
      <c r="BO2537" s="3" t="s">
        <v>54</v>
      </c>
      <c r="BR2537" s="3" t="s">
        <v>54</v>
      </c>
      <c r="CC2537" s="3" t="s">
        <v>5958</v>
      </c>
      <c r="CQ2537" s="3" t="str">
        <f>CONCATENATE(baseURL!$A$1,baseURL!$B$1,baseURL!$C$1,".",C2537,".",L2537,".pkl&amp;seq=",BC2537,"&amp;varMods=Deamidated-Q")</f>
        <v>http://proteomics.broadinstitute.org/millscripts/viewfeed.pl?side=xl&amp;cycle=1&amp;fixedMods=iaaC&amp;file=msdataSM/iPRG2012_nd/cpick_in/iPRG2012_nd.1847.10.0.pkl&amp;seq=VLEQLSGqTPVQSK&amp;varMods=Deamidated-Q</v>
      </c>
    </row>
    <row r="2538" spans="1:95" x14ac:dyDescent="0.2">
      <c r="A2538" s="3">
        <v>1862</v>
      </c>
      <c r="B2538" s="2" t="s">
        <v>5959</v>
      </c>
      <c r="C2538" s="2" t="s">
        <v>5960</v>
      </c>
      <c r="D2538" s="3">
        <v>6454</v>
      </c>
      <c r="E2538" s="3">
        <v>6450</v>
      </c>
      <c r="F2538" s="3">
        <v>38789</v>
      </c>
      <c r="G2538" s="3">
        <v>8296</v>
      </c>
      <c r="H2538" s="3">
        <v>27.4223</v>
      </c>
      <c r="I2538" s="30">
        <v>403.22530999999998</v>
      </c>
      <c r="J2538" s="30">
        <v>403.22520109999999</v>
      </c>
      <c r="K2538" s="30">
        <v>1.1E-4</v>
      </c>
      <c r="L2538" s="3">
        <v>2</v>
      </c>
      <c r="M2538" s="3">
        <v>2</v>
      </c>
      <c r="N2538" s="10">
        <f t="shared" si="273"/>
        <v>1</v>
      </c>
      <c r="O2538" s="35">
        <v>2</v>
      </c>
      <c r="P2538" s="17"/>
      <c r="Q2538" s="40">
        <v>805.44227999999998</v>
      </c>
      <c r="R2538" s="40">
        <v>403.22478000000001</v>
      </c>
      <c r="S2538" s="18">
        <f t="shared" si="274"/>
        <v>1.3144033458689648</v>
      </c>
      <c r="T2538" s="18">
        <f t="shared" si="275"/>
        <v>1.0443306584053282</v>
      </c>
      <c r="U2538" s="18">
        <f t="shared" si="276"/>
        <v>1.0416026514114125</v>
      </c>
      <c r="V2538" s="30">
        <v>403.22519999999997</v>
      </c>
      <c r="X2538" s="3" t="s">
        <v>47</v>
      </c>
      <c r="Y2538" s="3" t="s">
        <v>47</v>
      </c>
      <c r="Z2538" s="3" t="s">
        <v>52</v>
      </c>
      <c r="AA2538" s="3" t="s">
        <v>47</v>
      </c>
      <c r="AB2538" s="12" t="s">
        <v>48</v>
      </c>
      <c r="AF2538" s="3" t="s">
        <v>48</v>
      </c>
      <c r="AG2538" s="3" t="s">
        <v>48</v>
      </c>
      <c r="AH2538" s="3" t="s">
        <v>47</v>
      </c>
      <c r="AL2538" s="3" t="s">
        <v>52</v>
      </c>
      <c r="AU2538" s="3">
        <v>0</v>
      </c>
      <c r="AV2538" s="3">
        <v>4</v>
      </c>
      <c r="AW2538" s="3">
        <v>1</v>
      </c>
      <c r="AX2538" s="3">
        <v>4</v>
      </c>
      <c r="AY2538" s="3">
        <v>100</v>
      </c>
      <c r="AZ2538" s="6" t="str">
        <f t="shared" si="277"/>
        <v>1847.1</v>
      </c>
      <c r="BC2538" s="12" t="s">
        <v>5961</v>
      </c>
      <c r="BJ2538" s="12">
        <f t="shared" si="278"/>
        <v>0</v>
      </c>
      <c r="BK2538" s="12">
        <f t="shared" si="279"/>
        <v>0</v>
      </c>
      <c r="CQ2538" s="3" t="str">
        <f>CONCATENATE(baseURL!$A$1,baseURL!$B$1,baseURL!$C$1,".",C2538,".",L2538,".pkl&amp;seq=",BC2538)</f>
        <v>http://proteomics.broadinstitute.org/millscripts/viewfeed.pl?side=xl&amp;cycle=1&amp;fixedMods=iaaC&amp;file=msdataSM/iPRG2012_nd/cpick_in/iPRG2012_nd.1847.1.2.pkl&amp;seq=VVLMMGR</v>
      </c>
    </row>
    <row r="2539" spans="1:95" x14ac:dyDescent="0.2">
      <c r="A2539" s="3">
        <v>5606</v>
      </c>
      <c r="B2539" s="2" t="s">
        <v>5962</v>
      </c>
      <c r="C2539" s="2" t="s">
        <v>5948</v>
      </c>
      <c r="D2539" s="3">
        <v>6455</v>
      </c>
      <c r="E2539" s="3">
        <v>6451</v>
      </c>
      <c r="F2539" s="3">
        <v>38790</v>
      </c>
      <c r="G2539" s="3">
        <v>8297</v>
      </c>
      <c r="H2539" s="3">
        <v>27.423999999999999</v>
      </c>
      <c r="I2539" s="30">
        <v>412.24439999999998</v>
      </c>
      <c r="J2539" s="30">
        <v>412.2443169</v>
      </c>
      <c r="K2539" s="30">
        <v>8.0000000000000007E-5</v>
      </c>
      <c r="L2539" s="3">
        <v>3</v>
      </c>
      <c r="M2539" s="3">
        <v>3</v>
      </c>
      <c r="N2539" s="10">
        <f t="shared" si="273"/>
        <v>1</v>
      </c>
      <c r="O2539" s="35">
        <v>3</v>
      </c>
      <c r="P2539" s="17"/>
      <c r="Q2539" s="40">
        <v>1234.7154</v>
      </c>
      <c r="R2539" s="40">
        <v>412.24331999999998</v>
      </c>
      <c r="S2539" s="18">
        <f t="shared" si="274"/>
        <v>2.6198120081163383</v>
      </c>
      <c r="T2539" s="18">
        <f t="shared" si="275"/>
        <v>2.4182320286433896</v>
      </c>
      <c r="U2539" s="18">
        <f t="shared" si="276"/>
        <v>1.4069360784634901</v>
      </c>
      <c r="V2539" s="30">
        <v>412.2439</v>
      </c>
      <c r="W2539" s="3" t="s">
        <v>47</v>
      </c>
      <c r="X2539" s="3" t="s">
        <v>47</v>
      </c>
      <c r="Y2539" s="3" t="s">
        <v>47</v>
      </c>
      <c r="Z2539" s="3" t="s">
        <v>47</v>
      </c>
      <c r="AA2539" s="3" t="s">
        <v>47</v>
      </c>
      <c r="AB2539" s="12" t="s">
        <v>47</v>
      </c>
      <c r="AC2539" s="3" t="s">
        <v>47</v>
      </c>
      <c r="AD2539" s="3" t="s">
        <v>47</v>
      </c>
      <c r="AE2539" s="3" t="s">
        <v>47</v>
      </c>
      <c r="AG2539" s="3" t="s">
        <v>47</v>
      </c>
      <c r="AH2539" s="3" t="s">
        <v>47</v>
      </c>
      <c r="AI2539" s="3" t="s">
        <v>47</v>
      </c>
      <c r="AJ2539" s="3" t="s">
        <v>47</v>
      </c>
      <c r="AK2539" s="3" t="s">
        <v>47</v>
      </c>
      <c r="AL2539" s="3" t="s">
        <v>47</v>
      </c>
      <c r="AM2539" s="3" t="s">
        <v>47</v>
      </c>
      <c r="AU2539" s="3">
        <v>0</v>
      </c>
      <c r="AV2539" s="3">
        <v>16</v>
      </c>
      <c r="AW2539" s="3">
        <v>1</v>
      </c>
      <c r="AX2539" s="3">
        <v>16</v>
      </c>
      <c r="AY2539" s="3">
        <v>100</v>
      </c>
      <c r="AZ2539" s="6" t="str">
        <f t="shared" si="277"/>
        <v>1847.2</v>
      </c>
      <c r="BC2539" s="12" t="s">
        <v>5963</v>
      </c>
      <c r="BJ2539" s="12">
        <f t="shared" si="278"/>
        <v>0</v>
      </c>
      <c r="BK2539" s="12">
        <f t="shared" si="279"/>
        <v>0</v>
      </c>
      <c r="CQ2539" s="3" t="str">
        <f>CONCATENATE(baseURL!$A$1,baseURL!$B$1,baseURL!$C$1,".",C2539,".",L2539,".pkl&amp;seq=",BC2539)</f>
        <v>http://proteomics.broadinstitute.org/millscripts/viewfeed.pl?side=xl&amp;cycle=1&amp;fixedMods=iaaC&amp;file=msdataSM/iPRG2012_nd/cpick_in/iPRG2012_nd.1847.2.3.pkl&amp;seq=FQKSTELLLR</v>
      </c>
    </row>
    <row r="2540" spans="1:95" x14ac:dyDescent="0.2">
      <c r="A2540" s="3">
        <v>2779</v>
      </c>
      <c r="B2540" s="2" t="s">
        <v>5972</v>
      </c>
      <c r="C2540" s="2" t="s">
        <v>5973</v>
      </c>
      <c r="D2540" s="3">
        <v>6459</v>
      </c>
      <c r="E2540" s="3">
        <v>6455</v>
      </c>
      <c r="F2540" s="3">
        <v>38794</v>
      </c>
      <c r="G2540" s="3">
        <v>8301</v>
      </c>
      <c r="H2540" s="3">
        <v>27.430599999999998</v>
      </c>
      <c r="I2540" s="30">
        <v>556.33498999999995</v>
      </c>
      <c r="J2540" s="30">
        <v>556.32852190000006</v>
      </c>
      <c r="K2540" s="30">
        <v>6.4700000000000001E-3</v>
      </c>
      <c r="L2540" s="3">
        <v>2</v>
      </c>
      <c r="M2540" s="3">
        <v>2</v>
      </c>
      <c r="N2540" s="10">
        <f t="shared" si="273"/>
        <v>1</v>
      </c>
      <c r="O2540" s="35">
        <v>2</v>
      </c>
      <c r="P2540" s="17"/>
      <c r="Q2540" s="40">
        <v>1111.65822</v>
      </c>
      <c r="R2540" s="40">
        <v>556.33275000000003</v>
      </c>
      <c r="S2540" s="18">
        <f t="shared" si="274"/>
        <v>4.0263673132944247</v>
      </c>
      <c r="T2540" s="18">
        <f t="shared" si="275"/>
        <v>-7.5999480526313254</v>
      </c>
      <c r="U2540" s="18">
        <f t="shared" si="276"/>
        <v>-7.6393129832281685</v>
      </c>
      <c r="V2540" s="30">
        <v>556.32849999999996</v>
      </c>
      <c r="Z2540" s="3" t="s">
        <v>47</v>
      </c>
      <c r="AA2540" s="3" t="s">
        <v>48</v>
      </c>
      <c r="AB2540" s="12" t="s">
        <v>47</v>
      </c>
      <c r="AC2540" s="3" t="s">
        <v>47</v>
      </c>
      <c r="AD2540" s="3" t="s">
        <v>47</v>
      </c>
      <c r="AF2540" s="3" t="s">
        <v>47</v>
      </c>
      <c r="AG2540" s="3" t="s">
        <v>47</v>
      </c>
      <c r="AH2540" s="3" t="s">
        <v>47</v>
      </c>
      <c r="AI2540" s="3" t="s">
        <v>48</v>
      </c>
      <c r="AK2540" s="3" t="s">
        <v>48</v>
      </c>
      <c r="AL2540" s="3" t="s">
        <v>48</v>
      </c>
      <c r="AU2540" s="3">
        <v>0</v>
      </c>
      <c r="AV2540" s="3">
        <v>7</v>
      </c>
      <c r="AW2540" s="3">
        <v>1</v>
      </c>
      <c r="AX2540" s="3">
        <v>7</v>
      </c>
      <c r="AY2540" s="3">
        <v>100</v>
      </c>
      <c r="AZ2540" s="6" t="str">
        <f t="shared" si="277"/>
        <v>1847.6</v>
      </c>
      <c r="BC2540" s="12" t="s">
        <v>5974</v>
      </c>
      <c r="BJ2540" s="12">
        <f t="shared" si="278"/>
        <v>0</v>
      </c>
      <c r="BK2540" s="12">
        <f t="shared" si="279"/>
        <v>0</v>
      </c>
      <c r="CQ2540" s="3" t="str">
        <f>CONCATENATE(baseURL!$A$1,baseURL!$B$1,baseURL!$C$1,".",C2540,".",L2540,".pkl&amp;seq=",BC2540)</f>
        <v>http://proteomics.broadinstitute.org/millscripts/viewfeed.pl?side=xl&amp;cycle=1&amp;fixedMods=iaaC&amp;file=msdataSM/iPRG2012_nd/cpick_in/iPRG2012_nd.1847.6.2.pkl&amp;seq=RVPLDLTAAR</v>
      </c>
    </row>
    <row r="2541" spans="1:95" x14ac:dyDescent="0.2">
      <c r="A2541" s="3">
        <v>5391</v>
      </c>
      <c r="B2541" s="2" t="s">
        <v>5975</v>
      </c>
      <c r="C2541" s="2" t="s">
        <v>5976</v>
      </c>
      <c r="D2541" s="3">
        <v>6461</v>
      </c>
      <c r="E2541" s="3">
        <v>6457</v>
      </c>
      <c r="F2541" s="3">
        <v>38796</v>
      </c>
      <c r="G2541" s="3">
        <v>8303</v>
      </c>
      <c r="H2541" s="3">
        <v>27.434000000000001</v>
      </c>
      <c r="I2541" s="30">
        <v>676.92295000000001</v>
      </c>
      <c r="J2541" s="30">
        <v>676.92398579999997</v>
      </c>
      <c r="K2541" s="30">
        <v>-1.0399999999999999E-3</v>
      </c>
      <c r="L2541" s="3">
        <v>2</v>
      </c>
      <c r="M2541" s="3">
        <v>2</v>
      </c>
      <c r="N2541" s="10">
        <f t="shared" si="273"/>
        <v>1</v>
      </c>
      <c r="O2541" s="35">
        <v>2</v>
      </c>
      <c r="P2541" s="17"/>
      <c r="Q2541" s="40">
        <v>1352.83725</v>
      </c>
      <c r="R2541" s="40">
        <v>676.92226000000005</v>
      </c>
      <c r="S2541" s="18">
        <f t="shared" si="274"/>
        <v>1.019319411897047</v>
      </c>
      <c r="T2541" s="18">
        <f t="shared" si="275"/>
        <v>2.549480349364488</v>
      </c>
      <c r="U2541" s="18">
        <f t="shared" si="276"/>
        <v>2.7181850983921256</v>
      </c>
      <c r="V2541" s="30">
        <v>676.92409999999995</v>
      </c>
      <c r="W2541" s="3" t="s">
        <v>47</v>
      </c>
      <c r="X2541" s="3" t="s">
        <v>47</v>
      </c>
      <c r="Y2541" s="3" t="s">
        <v>47</v>
      </c>
      <c r="Z2541" s="3" t="s">
        <v>47</v>
      </c>
      <c r="AA2541" s="3" t="s">
        <v>47</v>
      </c>
      <c r="AB2541" s="12" t="s">
        <v>47</v>
      </c>
      <c r="AC2541" s="3" t="s">
        <v>47</v>
      </c>
      <c r="AD2541" s="3" t="s">
        <v>47</v>
      </c>
      <c r="AE2541" s="3" t="s">
        <v>47</v>
      </c>
      <c r="AF2541" s="3" t="s">
        <v>47</v>
      </c>
      <c r="AG2541" s="3" t="s">
        <v>47</v>
      </c>
      <c r="AH2541" s="3" t="s">
        <v>47</v>
      </c>
      <c r="AI2541" s="3" t="s">
        <v>47</v>
      </c>
      <c r="AJ2541" s="3" t="s">
        <v>47</v>
      </c>
      <c r="AL2541" s="3" t="s">
        <v>48</v>
      </c>
      <c r="AM2541" s="3" t="s">
        <v>47</v>
      </c>
      <c r="AU2541" s="3">
        <v>0</v>
      </c>
      <c r="AV2541" s="3">
        <v>15</v>
      </c>
      <c r="AW2541" s="3">
        <v>1</v>
      </c>
      <c r="AX2541" s="3">
        <v>15</v>
      </c>
      <c r="AY2541" s="3">
        <v>100</v>
      </c>
      <c r="AZ2541" s="6" t="str">
        <f t="shared" si="277"/>
        <v>1847.8</v>
      </c>
      <c r="BC2541" s="12" t="s">
        <v>5977</v>
      </c>
      <c r="BJ2541" s="12">
        <f t="shared" si="278"/>
        <v>0</v>
      </c>
      <c r="BK2541" s="12">
        <f t="shared" si="279"/>
        <v>0</v>
      </c>
      <c r="CQ2541" s="3" t="str">
        <f>CONCATENATE(baseURL!$A$1,baseURL!$B$1,baseURL!$C$1,".",C2541,".",L2541,".pkl&amp;seq=",BC2541)</f>
        <v>http://proteomics.broadinstitute.org/millscripts/viewfeed.pl?side=xl&amp;cycle=1&amp;fixedMods=iaaC&amp;file=msdataSM/iPRG2012_nd/cpick_in/iPRG2012_nd.1847.8.2.pkl&amp;seq=QVLNGQKLVVVR</v>
      </c>
    </row>
    <row r="2542" spans="1:95" x14ac:dyDescent="0.2">
      <c r="A2542" s="3">
        <v>6778</v>
      </c>
      <c r="B2542" s="2" t="s">
        <v>5952</v>
      </c>
      <c r="C2542" s="2" t="s">
        <v>5953</v>
      </c>
      <c r="D2542" s="3">
        <v>6462</v>
      </c>
      <c r="E2542" s="3">
        <v>6458</v>
      </c>
      <c r="F2542" s="3">
        <v>38797</v>
      </c>
      <c r="G2542" s="3">
        <v>8304</v>
      </c>
      <c r="H2542" s="3">
        <v>27.435600000000001</v>
      </c>
      <c r="I2542" s="30">
        <v>744.88552000000004</v>
      </c>
      <c r="J2542" s="30">
        <v>744.88551759999996</v>
      </c>
      <c r="K2542" s="30">
        <v>0</v>
      </c>
      <c r="L2542" s="3">
        <v>2</v>
      </c>
      <c r="M2542" s="3">
        <v>0</v>
      </c>
      <c r="N2542" s="10">
        <f t="shared" si="273"/>
        <v>1</v>
      </c>
      <c r="O2542" s="35">
        <v>2</v>
      </c>
      <c r="P2542" s="17"/>
      <c r="Q2542" s="40">
        <v>1488.7553700000001</v>
      </c>
      <c r="R2542" s="40">
        <v>744.88131999999996</v>
      </c>
      <c r="S2542" s="18">
        <f t="shared" si="274"/>
        <v>5.6384821142817518</v>
      </c>
      <c r="T2542" s="18">
        <f t="shared" si="275"/>
        <v>5.6352601243882612</v>
      </c>
      <c r="U2542" s="18">
        <f t="shared" si="276"/>
        <v>5.6116321993675324</v>
      </c>
      <c r="V2542" s="30">
        <v>744.88549999999998</v>
      </c>
      <c r="X2542" s="3" t="s">
        <v>47</v>
      </c>
      <c r="Y2542" s="3" t="s">
        <v>47</v>
      </c>
      <c r="Z2542" s="3" t="s">
        <v>47</v>
      </c>
      <c r="AA2542" s="3" t="s">
        <v>47</v>
      </c>
      <c r="AB2542" s="12" t="s">
        <v>47</v>
      </c>
      <c r="AC2542" s="3" t="s">
        <v>47</v>
      </c>
      <c r="AD2542" s="3" t="s">
        <v>47</v>
      </c>
      <c r="AE2542" s="3" t="s">
        <v>47</v>
      </c>
      <c r="AF2542" s="3" t="s">
        <v>65</v>
      </c>
      <c r="AG2542" s="3" t="s">
        <v>47</v>
      </c>
      <c r="AH2542" s="3" t="s">
        <v>47</v>
      </c>
      <c r="AI2542" s="3" t="s">
        <v>47</v>
      </c>
      <c r="AJ2542" s="3" t="s">
        <v>47</v>
      </c>
      <c r="AK2542" s="3" t="s">
        <v>48</v>
      </c>
      <c r="AL2542" s="3" t="s">
        <v>47</v>
      </c>
      <c r="AN2542" s="3" t="s">
        <v>52</v>
      </c>
      <c r="AU2542" s="3">
        <v>1</v>
      </c>
      <c r="AV2542" s="3">
        <v>13</v>
      </c>
      <c r="AW2542" s="3">
        <v>1</v>
      </c>
      <c r="AX2542" s="3">
        <v>13</v>
      </c>
      <c r="AY2542" s="3">
        <v>100</v>
      </c>
      <c r="AZ2542" s="6" t="str">
        <f t="shared" si="277"/>
        <v>1847.9</v>
      </c>
      <c r="BC2542" s="12" t="s">
        <v>5843</v>
      </c>
      <c r="BJ2542" s="12">
        <f t="shared" si="278"/>
        <v>0</v>
      </c>
      <c r="BK2542" s="12">
        <f t="shared" si="279"/>
        <v>0</v>
      </c>
      <c r="CB2542" s="3" t="s">
        <v>5954</v>
      </c>
      <c r="CQ2542" s="3" t="str">
        <f>CONCATENATE(baseURL!$A$1,baseURL!$B$1,baseURL!$C$1,".",C2542,".",L2542,".pkl&amp;seq=",BC2542)</f>
        <v>http://proteomics.broadinstitute.org/millscripts/viewfeed.pl?side=xl&amp;cycle=1&amp;fixedMods=iaaC&amp;file=msdataSM/iPRG2012_nd/cpick_in/iPRG2012_nd.1847.9.2.pkl&amp;seq=FQEQNAALGQGLGR</v>
      </c>
    </row>
    <row r="2543" spans="1:95" x14ac:dyDescent="0.2">
      <c r="A2543" s="3">
        <v>4493</v>
      </c>
      <c r="B2543" s="2" t="s">
        <v>5978</v>
      </c>
      <c r="C2543" s="2" t="s">
        <v>5952</v>
      </c>
      <c r="D2543" s="3">
        <v>6473</v>
      </c>
      <c r="E2543" s="3">
        <v>6469</v>
      </c>
      <c r="F2543" s="3">
        <v>38819</v>
      </c>
      <c r="G2543" s="3">
        <v>8316</v>
      </c>
      <c r="H2543" s="3">
        <v>27.460999999999999</v>
      </c>
      <c r="I2543" s="30">
        <v>658.36635000000001</v>
      </c>
      <c r="J2543" s="30">
        <v>658.36369749999994</v>
      </c>
      <c r="K2543" s="30">
        <v>2.65E-3</v>
      </c>
      <c r="L2543" s="3">
        <v>0</v>
      </c>
      <c r="M2543" s="3">
        <v>2</v>
      </c>
      <c r="N2543" s="10">
        <f t="shared" si="273"/>
        <v>1</v>
      </c>
      <c r="O2543" s="35">
        <v>2</v>
      </c>
      <c r="P2543" s="17"/>
      <c r="Q2543" s="40">
        <v>1315.7216100000001</v>
      </c>
      <c r="R2543" s="40">
        <v>658.36443999999995</v>
      </c>
      <c r="S2543" s="18">
        <f t="shared" si="274"/>
        <v>2.9011287427161889</v>
      </c>
      <c r="T2543" s="18">
        <f t="shared" si="275"/>
        <v>-1.1277948122489736</v>
      </c>
      <c r="U2543" s="18">
        <f t="shared" si="276"/>
        <v>-1.2758890804089709</v>
      </c>
      <c r="V2543" s="30">
        <v>658.36360000000002</v>
      </c>
      <c r="W2543" s="3" t="s">
        <v>47</v>
      </c>
      <c r="X2543" s="3" t="s">
        <v>47</v>
      </c>
      <c r="Y2543" s="3" t="s">
        <v>47</v>
      </c>
      <c r="Z2543" s="3" t="s">
        <v>47</v>
      </c>
      <c r="AA2543" s="3" t="s">
        <v>47</v>
      </c>
      <c r="AB2543" s="12" t="s">
        <v>47</v>
      </c>
      <c r="AC2543" s="3" t="s">
        <v>47</v>
      </c>
      <c r="AD2543" s="3" t="s">
        <v>47</v>
      </c>
      <c r="AE2543" s="3" t="s">
        <v>47</v>
      </c>
      <c r="AF2543" s="3" t="s">
        <v>47</v>
      </c>
      <c r="AG2543" s="3" t="s">
        <v>47</v>
      </c>
      <c r="AH2543" s="3" t="s">
        <v>47</v>
      </c>
      <c r="AI2543" s="3" t="s">
        <v>47</v>
      </c>
      <c r="AK2543" s="3" t="s">
        <v>47</v>
      </c>
      <c r="AL2543" s="3" t="s">
        <v>47</v>
      </c>
      <c r="AM2543" s="3" t="s">
        <v>47</v>
      </c>
      <c r="AN2543" s="3" t="s">
        <v>47</v>
      </c>
      <c r="AO2543" s="3" t="s">
        <v>52</v>
      </c>
      <c r="AU2543" s="3">
        <v>0</v>
      </c>
      <c r="AV2543" s="3">
        <v>17</v>
      </c>
      <c r="AW2543" s="3">
        <v>1</v>
      </c>
      <c r="AX2543" s="3">
        <v>17</v>
      </c>
      <c r="AY2543" s="3">
        <v>100</v>
      </c>
      <c r="AZ2543" s="6" t="str">
        <f t="shared" si="277"/>
        <v>1848.10</v>
      </c>
      <c r="BC2543" s="12" t="s">
        <v>5979</v>
      </c>
      <c r="BJ2543" s="12">
        <f t="shared" si="278"/>
        <v>0</v>
      </c>
      <c r="BK2543" s="12">
        <f t="shared" si="279"/>
        <v>0</v>
      </c>
      <c r="CQ2543" s="3" t="str">
        <f>CONCATENATE(baseURL!$A$1,baseURL!$B$1,baseURL!$C$1,".",C2543,".",L2543,".pkl&amp;seq=",BC2543)</f>
        <v>http://proteomics.broadinstitute.org/millscripts/viewfeed.pl?side=xl&amp;cycle=1&amp;fixedMods=iaaC&amp;file=msdataSM/iPRG2012_nd/cpick_in/iPRG2012_nd.1848.10.0.pkl&amp;seq=QAASTVQLLGAEK</v>
      </c>
    </row>
    <row r="2544" spans="1:95" x14ac:dyDescent="0.2">
      <c r="A2544" s="3">
        <v>4350</v>
      </c>
      <c r="B2544" s="2" t="s">
        <v>5980</v>
      </c>
      <c r="C2544" s="2" t="s">
        <v>5959</v>
      </c>
      <c r="D2544" s="3">
        <v>6465</v>
      </c>
      <c r="E2544" s="3">
        <v>6461</v>
      </c>
      <c r="F2544" s="3">
        <v>38811</v>
      </c>
      <c r="G2544" s="3">
        <v>8308</v>
      </c>
      <c r="H2544" s="3">
        <v>27.447600000000001</v>
      </c>
      <c r="I2544" s="30">
        <v>424.24011999999999</v>
      </c>
      <c r="J2544" s="30">
        <v>424.2419759</v>
      </c>
      <c r="K2544" s="30">
        <v>-1.8600000000000001E-3</v>
      </c>
      <c r="L2544" s="3">
        <v>2</v>
      </c>
      <c r="M2544" s="3">
        <v>2</v>
      </c>
      <c r="N2544" s="10">
        <f t="shared" si="273"/>
        <v>1</v>
      </c>
      <c r="O2544" s="35">
        <v>2</v>
      </c>
      <c r="P2544" s="17"/>
      <c r="Q2544" s="40">
        <v>847.47846000000004</v>
      </c>
      <c r="R2544" s="40">
        <v>424.24286999999998</v>
      </c>
      <c r="S2544" s="18">
        <f t="shared" si="274"/>
        <v>-6.4821360462506172</v>
      </c>
      <c r="T2544" s="18">
        <f t="shared" si="275"/>
        <v>-2.1075192141290322</v>
      </c>
      <c r="U2544" s="18">
        <f t="shared" si="276"/>
        <v>-2.9935682831317583</v>
      </c>
      <c r="V2544" s="30">
        <v>424.24160000000001</v>
      </c>
      <c r="W2544" s="3" t="s">
        <v>47</v>
      </c>
      <c r="X2544" s="3" t="s">
        <v>47</v>
      </c>
      <c r="Y2544" s="3" t="s">
        <v>47</v>
      </c>
      <c r="Z2544" s="3" t="s">
        <v>47</v>
      </c>
      <c r="AA2544" s="3" t="s">
        <v>47</v>
      </c>
      <c r="AB2544" s="12" t="s">
        <v>47</v>
      </c>
      <c r="AC2544" s="3" t="s">
        <v>47</v>
      </c>
      <c r="AD2544" s="3" t="s">
        <v>48</v>
      </c>
      <c r="AF2544" s="3" t="s">
        <v>48</v>
      </c>
      <c r="AG2544" s="3" t="s">
        <v>48</v>
      </c>
      <c r="AH2544" s="3" t="s">
        <v>47</v>
      </c>
      <c r="AI2544" s="3" t="s">
        <v>48</v>
      </c>
      <c r="AK2544" s="3" t="s">
        <v>52</v>
      </c>
      <c r="AL2544" s="3" t="s">
        <v>48</v>
      </c>
      <c r="AM2544" s="3" t="s">
        <v>47</v>
      </c>
      <c r="AU2544" s="3">
        <v>0</v>
      </c>
      <c r="AV2544" s="3">
        <v>9</v>
      </c>
      <c r="AW2544" s="3">
        <v>1</v>
      </c>
      <c r="AX2544" s="3">
        <v>9</v>
      </c>
      <c r="AY2544" s="3">
        <v>100</v>
      </c>
      <c r="AZ2544" s="6" t="str">
        <f t="shared" si="277"/>
        <v>1848.2</v>
      </c>
      <c r="BC2544" s="12" t="s">
        <v>5981</v>
      </c>
      <c r="BJ2544" s="12">
        <f t="shared" si="278"/>
        <v>0</v>
      </c>
      <c r="BK2544" s="12">
        <f t="shared" si="279"/>
        <v>0</v>
      </c>
      <c r="CQ2544" s="3" t="str">
        <f>CONCATENATE(baseURL!$A$1,baseURL!$B$1,baseURL!$C$1,".",C2544,".",L2544,".pkl&amp;seq=",BC2544)</f>
        <v>http://proteomics.broadinstitute.org/millscripts/viewfeed.pl?side=xl&amp;cycle=1&amp;fixedMods=iaaC&amp;file=msdataSM/iPRG2012_nd/cpick_in/iPRG2012_nd.1848.2.2.pkl&amp;seq=QALNVFR</v>
      </c>
    </row>
    <row r="2545" spans="1:95" x14ac:dyDescent="0.2">
      <c r="A2545" s="3">
        <v>4907</v>
      </c>
      <c r="B2545" s="2" t="s">
        <v>5982</v>
      </c>
      <c r="C2545" s="2" t="s">
        <v>5969</v>
      </c>
      <c r="D2545" s="3">
        <v>6468</v>
      </c>
      <c r="E2545" s="3">
        <v>6464</v>
      </c>
      <c r="F2545" s="3">
        <v>38814</v>
      </c>
      <c r="G2545" s="3">
        <v>8311</v>
      </c>
      <c r="H2545" s="3">
        <v>27.4526</v>
      </c>
      <c r="I2545" s="30">
        <v>480.58161000000001</v>
      </c>
      <c r="J2545" s="30">
        <v>480.57929139999999</v>
      </c>
      <c r="K2545" s="30">
        <v>2.32E-3</v>
      </c>
      <c r="L2545" s="3">
        <v>3</v>
      </c>
      <c r="M2545" s="3">
        <v>3</v>
      </c>
      <c r="N2545" s="10">
        <f t="shared" si="273"/>
        <v>1</v>
      </c>
      <c r="O2545" s="35">
        <v>3</v>
      </c>
      <c r="P2545" s="17"/>
      <c r="Q2545" s="40">
        <v>1439.7212300000001</v>
      </c>
      <c r="R2545" s="40">
        <v>480.57859000000002</v>
      </c>
      <c r="S2545" s="18">
        <f t="shared" si="274"/>
        <v>6.284091848520033</v>
      </c>
      <c r="T2545" s="18">
        <f t="shared" si="275"/>
        <v>1.4594907358826448</v>
      </c>
      <c r="U2545" s="18">
        <f t="shared" si="276"/>
        <v>0.6450557856859368</v>
      </c>
      <c r="V2545" s="30">
        <v>480.57889999999998</v>
      </c>
      <c r="W2545" s="3" t="s">
        <v>47</v>
      </c>
      <c r="X2545" s="3" t="s">
        <v>47</v>
      </c>
      <c r="Y2545" s="3" t="s">
        <v>47</v>
      </c>
      <c r="Z2545" s="3" t="s">
        <v>47</v>
      </c>
      <c r="AA2545" s="3" t="s">
        <v>48</v>
      </c>
      <c r="AB2545" s="12" t="s">
        <v>47</v>
      </c>
      <c r="AC2545" s="3" t="s">
        <v>47</v>
      </c>
      <c r="AD2545" s="3" t="s">
        <v>47</v>
      </c>
      <c r="AE2545" s="3" t="s">
        <v>47</v>
      </c>
      <c r="AF2545" s="3" t="s">
        <v>47</v>
      </c>
      <c r="AG2545" s="3" t="s">
        <v>47</v>
      </c>
      <c r="AH2545" s="3" t="s">
        <v>47</v>
      </c>
      <c r="AI2545" s="3" t="s">
        <v>47</v>
      </c>
      <c r="AJ2545" s="3" t="s">
        <v>47</v>
      </c>
      <c r="AK2545" s="3" t="s">
        <v>47</v>
      </c>
      <c r="AL2545" s="3" t="s">
        <v>47</v>
      </c>
      <c r="AM2545" s="3" t="s">
        <v>47</v>
      </c>
      <c r="AN2545" s="3" t="s">
        <v>47</v>
      </c>
      <c r="AU2545" s="3">
        <v>0</v>
      </c>
      <c r="AV2545" s="3">
        <v>17</v>
      </c>
      <c r="AW2545" s="3">
        <v>1</v>
      </c>
      <c r="AX2545" s="3">
        <v>17</v>
      </c>
      <c r="AY2545" s="3">
        <v>100</v>
      </c>
      <c r="AZ2545" s="6" t="str">
        <f t="shared" si="277"/>
        <v>1848.5</v>
      </c>
      <c r="BC2545" s="12" t="s">
        <v>5983</v>
      </c>
      <c r="BJ2545" s="12">
        <f t="shared" si="278"/>
        <v>0</v>
      </c>
      <c r="BK2545" s="12">
        <f t="shared" si="279"/>
        <v>0</v>
      </c>
      <c r="CQ2545" s="3" t="str">
        <f>CONCATENATE(baseURL!$A$1,baseURL!$B$1,baseURL!$C$1,".",C2545,".",L2545,".pkl&amp;seq=",BC2545)</f>
        <v>http://proteomics.broadinstitute.org/millscripts/viewfeed.pl?side=xl&amp;cycle=1&amp;fixedMods=iaaC&amp;file=msdataSM/iPRG2012_nd/cpick_in/iPRG2012_nd.1848.5.3.pkl&amp;seq=FHAAHLATGDMLR</v>
      </c>
    </row>
    <row r="2546" spans="1:95" x14ac:dyDescent="0.2">
      <c r="A2546" s="3">
        <v>6337</v>
      </c>
      <c r="B2546" s="2" t="s">
        <v>5984</v>
      </c>
      <c r="C2546" s="2" t="s">
        <v>5972</v>
      </c>
      <c r="D2546" s="3">
        <v>6470</v>
      </c>
      <c r="E2546" s="3">
        <v>6466</v>
      </c>
      <c r="F2546" s="3">
        <v>38816</v>
      </c>
      <c r="G2546" s="3">
        <v>8313</v>
      </c>
      <c r="H2546" s="3">
        <v>27.456</v>
      </c>
      <c r="I2546" s="30">
        <v>560.30476999999996</v>
      </c>
      <c r="J2546" s="30">
        <v>560.30416979999995</v>
      </c>
      <c r="K2546" s="30">
        <v>5.9999999999999995E-4</v>
      </c>
      <c r="L2546" s="3">
        <v>2</v>
      </c>
      <c r="M2546" s="3">
        <v>2</v>
      </c>
      <c r="N2546" s="10">
        <f t="shared" si="273"/>
        <v>1</v>
      </c>
      <c r="O2546" s="35">
        <v>2</v>
      </c>
      <c r="P2546" s="17"/>
      <c r="Q2546" s="40">
        <v>1119.60043</v>
      </c>
      <c r="R2546" s="40">
        <v>560.30385000000001</v>
      </c>
      <c r="S2546" s="18">
        <f t="shared" si="274"/>
        <v>1.6419662294859476</v>
      </c>
      <c r="T2546" s="18">
        <f t="shared" si="275"/>
        <v>0.57076173926507157</v>
      </c>
      <c r="U2546" s="18">
        <f t="shared" si="276"/>
        <v>0.44618647531557182</v>
      </c>
      <c r="V2546" s="30">
        <v>560.30409999999995</v>
      </c>
      <c r="W2546" s="3" t="s">
        <v>47</v>
      </c>
      <c r="X2546" s="3" t="s">
        <v>47</v>
      </c>
      <c r="Y2546" s="3" t="s">
        <v>47</v>
      </c>
      <c r="Z2546" s="3" t="s">
        <v>47</v>
      </c>
      <c r="AA2546" s="3" t="s">
        <v>47</v>
      </c>
      <c r="AB2546" s="12" t="s">
        <v>47</v>
      </c>
      <c r="AC2546" s="3" t="s">
        <v>47</v>
      </c>
      <c r="AD2546" s="3" t="s">
        <v>47</v>
      </c>
      <c r="AE2546" s="3" t="s">
        <v>47</v>
      </c>
      <c r="AF2546" s="3" t="s">
        <v>47</v>
      </c>
      <c r="AG2546" s="3" t="s">
        <v>47</v>
      </c>
      <c r="AH2546" s="3" t="s">
        <v>47</v>
      </c>
      <c r="AI2546" s="3" t="s">
        <v>47</v>
      </c>
      <c r="AJ2546" s="3" t="s">
        <v>47</v>
      </c>
      <c r="AK2546" s="3" t="s">
        <v>48</v>
      </c>
      <c r="AL2546" s="3" t="s">
        <v>48</v>
      </c>
      <c r="AU2546" s="3">
        <v>0</v>
      </c>
      <c r="AV2546" s="3">
        <v>14</v>
      </c>
      <c r="AW2546" s="3">
        <v>1</v>
      </c>
      <c r="AX2546" s="3">
        <v>14</v>
      </c>
      <c r="AY2546" s="3">
        <v>100</v>
      </c>
      <c r="AZ2546" s="6" t="str">
        <f t="shared" si="277"/>
        <v>1848.7</v>
      </c>
      <c r="BC2546" s="12" t="s">
        <v>5841</v>
      </c>
      <c r="BJ2546" s="12">
        <f t="shared" si="278"/>
        <v>0</v>
      </c>
      <c r="BK2546" s="12">
        <f t="shared" si="279"/>
        <v>0</v>
      </c>
      <c r="CQ2546" s="3" t="str">
        <f>CONCATENATE(baseURL!$A$1,baseURL!$B$1,baseURL!$C$1,".",C2546,".",L2546,".pkl&amp;seq=",BC2546)</f>
        <v>http://proteomics.broadinstitute.org/millscripts/viewfeed.pl?side=xl&amp;cycle=1&amp;fixedMods=iaaC&amp;file=msdataSM/iPRG2012_nd/cpick_in/iPRG2012_nd.1848.7.2.pkl&amp;seq=STLTDSLVQR</v>
      </c>
    </row>
    <row r="2547" spans="1:95" x14ac:dyDescent="0.2">
      <c r="A2547" s="3">
        <v>1963</v>
      </c>
      <c r="B2547" s="2" t="s">
        <v>5988</v>
      </c>
      <c r="C2547" s="2" t="s">
        <v>5989</v>
      </c>
      <c r="D2547" s="3">
        <v>6477</v>
      </c>
      <c r="E2547" s="3">
        <v>6473</v>
      </c>
      <c r="F2547" s="3">
        <v>38834</v>
      </c>
      <c r="G2547" s="3">
        <v>8321</v>
      </c>
      <c r="H2547" s="3">
        <v>27.481200000000001</v>
      </c>
      <c r="I2547" s="30">
        <v>544.81961000000001</v>
      </c>
      <c r="J2547" s="30">
        <v>545.3148592</v>
      </c>
      <c r="K2547" s="30">
        <v>-0.49525000000000002</v>
      </c>
      <c r="L2547" s="3">
        <v>2</v>
      </c>
      <c r="M2547" s="3">
        <v>2</v>
      </c>
      <c r="N2547" s="10">
        <f t="shared" si="273"/>
        <v>1</v>
      </c>
      <c r="P2547" s="17"/>
      <c r="Q2547" s="40">
        <v>1089.61635</v>
      </c>
      <c r="R2547" s="40">
        <v>545.31181000000004</v>
      </c>
      <c r="S2547" s="18">
        <f t="shared" si="274"/>
        <v>-902.60286128779285</v>
      </c>
      <c r="T2547" s="18">
        <f t="shared" si="275"/>
        <v>5.5916632356889586</v>
      </c>
      <c r="U2547" s="18">
        <f t="shared" si="276"/>
        <v>-903.1713433824923</v>
      </c>
      <c r="V2547" s="30">
        <v>544.8193</v>
      </c>
      <c r="W2547" s="3" t="s">
        <v>52</v>
      </c>
      <c r="X2547" s="3" t="s">
        <v>47</v>
      </c>
      <c r="Y2547" s="3" t="s">
        <v>47</v>
      </c>
      <c r="Z2547" s="3" t="s">
        <v>47</v>
      </c>
      <c r="AA2547" s="3" t="s">
        <v>47</v>
      </c>
      <c r="AB2547" s="12" t="s">
        <v>47</v>
      </c>
      <c r="AC2547" s="3" t="s">
        <v>47</v>
      </c>
      <c r="AD2547" s="3" t="s">
        <v>47</v>
      </c>
      <c r="AE2547" s="3" t="s">
        <v>47</v>
      </c>
      <c r="AG2547" s="3" t="s">
        <v>47</v>
      </c>
      <c r="AH2547" s="3" t="s">
        <v>48</v>
      </c>
      <c r="AI2547" s="3" t="s">
        <v>47</v>
      </c>
      <c r="AJ2547" s="3" t="s">
        <v>52</v>
      </c>
      <c r="AK2547" s="3" t="s">
        <v>47</v>
      </c>
      <c r="AL2547" s="3" t="s">
        <v>52</v>
      </c>
      <c r="AM2547" s="3" t="s">
        <v>47</v>
      </c>
      <c r="AO2547" s="3" t="s">
        <v>47</v>
      </c>
      <c r="AU2547" s="3">
        <v>0</v>
      </c>
      <c r="AV2547" s="3">
        <v>13</v>
      </c>
      <c r="AW2547" s="3">
        <v>2</v>
      </c>
      <c r="AX2547" s="3">
        <v>7</v>
      </c>
      <c r="AY2547" s="3">
        <v>53.85</v>
      </c>
      <c r="AZ2547" s="6" t="str">
        <f t="shared" si="277"/>
        <v>1849.4</v>
      </c>
      <c r="BC2547" s="12" t="s">
        <v>5990</v>
      </c>
      <c r="BJ2547" s="12">
        <f t="shared" si="278"/>
        <v>0</v>
      </c>
      <c r="BK2547" s="12">
        <f t="shared" si="279"/>
        <v>0</v>
      </c>
      <c r="BP2547" s="3" t="s">
        <v>54</v>
      </c>
      <c r="BR2547" s="3" t="s">
        <v>54</v>
      </c>
      <c r="BT2547" s="3" t="s">
        <v>5991</v>
      </c>
      <c r="BU2547" s="3" t="s">
        <v>5991</v>
      </c>
      <c r="BZ2547" s="3" t="s">
        <v>5991</v>
      </c>
      <c r="CC2547" s="3" t="s">
        <v>5991</v>
      </c>
      <c r="CG2547" s="3" t="s">
        <v>5991</v>
      </c>
      <c r="CI2547" s="3" t="s">
        <v>5991</v>
      </c>
      <c r="CQ2547" s="3" t="str">
        <f>CONCATENATE(baseURL!$A$1,baseURL!$B$1,baseURL!$C$1,".",C2547,".",L2547,".pkl&amp;seq=",BC2547,"&amp;varMods=Deamidated-N")</f>
        <v>http://proteomics.broadinstitute.org/millscripts/viewfeed.pl?side=xl&amp;cycle=1&amp;fixedMods=iaaC&amp;file=msdataSM/iPRG2012_nd/cpick_in/iPRG2012_nd.1849.4.2.pkl&amp;seq=VRVALnGFGR&amp;varMods=Deamidated-N</v>
      </c>
    </row>
    <row r="2548" spans="1:95" x14ac:dyDescent="0.2">
      <c r="A2548" s="3">
        <v>5640</v>
      </c>
      <c r="B2548" s="2" t="s">
        <v>5994</v>
      </c>
      <c r="C2548" s="2" t="s">
        <v>5995</v>
      </c>
      <c r="D2548" s="3">
        <v>6488</v>
      </c>
      <c r="E2548" s="3">
        <v>6484</v>
      </c>
      <c r="F2548" s="3">
        <v>38861</v>
      </c>
      <c r="G2548" s="3">
        <v>8333</v>
      </c>
      <c r="H2548" s="3">
        <v>27.506599999999999</v>
      </c>
      <c r="I2548" s="30">
        <v>736.37221</v>
      </c>
      <c r="J2548" s="30">
        <v>736.37043819999997</v>
      </c>
      <c r="K2548" s="30">
        <v>1.7700000000000001E-3</v>
      </c>
      <c r="L2548" s="3">
        <v>3</v>
      </c>
      <c r="M2548" s="3">
        <v>3</v>
      </c>
      <c r="N2548" s="10">
        <f t="shared" si="273"/>
        <v>1</v>
      </c>
      <c r="O2548" s="35">
        <v>3</v>
      </c>
      <c r="P2548" s="17"/>
      <c r="Q2548" s="40">
        <v>2207.0972400000001</v>
      </c>
      <c r="R2548" s="40">
        <v>736.37059999999997</v>
      </c>
      <c r="S2548" s="18">
        <f t="shared" si="274"/>
        <v>2.1863990768070685</v>
      </c>
      <c r="T2548" s="18">
        <f t="shared" si="275"/>
        <v>-0.21972631715710389</v>
      </c>
      <c r="U2548" s="18">
        <f t="shared" si="276"/>
        <v>-0.13580118485840956</v>
      </c>
      <c r="V2548" s="30">
        <v>736.37049999999999</v>
      </c>
      <c r="W2548" s="3" t="s">
        <v>47</v>
      </c>
      <c r="X2548" s="3" t="s">
        <v>47</v>
      </c>
      <c r="Y2548" s="3" t="s">
        <v>47</v>
      </c>
      <c r="Z2548" s="3" t="s">
        <v>47</v>
      </c>
      <c r="AA2548" s="3" t="s">
        <v>47</v>
      </c>
      <c r="AB2548" s="12" t="s">
        <v>47</v>
      </c>
      <c r="AC2548" s="3" t="s">
        <v>47</v>
      </c>
      <c r="AD2548" s="3" t="s">
        <v>47</v>
      </c>
      <c r="AE2548" s="3" t="s">
        <v>47</v>
      </c>
      <c r="AF2548" s="3" t="s">
        <v>47</v>
      </c>
      <c r="AG2548" s="3" t="s">
        <v>47</v>
      </c>
      <c r="AI2548" s="3" t="s">
        <v>47</v>
      </c>
      <c r="AJ2548" s="3" t="s">
        <v>47</v>
      </c>
      <c r="AL2548" s="3" t="s">
        <v>47</v>
      </c>
      <c r="AM2548" s="3" t="s">
        <v>47</v>
      </c>
      <c r="AN2548" s="3" t="s">
        <v>47</v>
      </c>
      <c r="AU2548" s="3">
        <v>0</v>
      </c>
      <c r="AV2548" s="3">
        <v>16</v>
      </c>
      <c r="AW2548" s="3">
        <v>1</v>
      </c>
      <c r="AX2548" s="3">
        <v>16</v>
      </c>
      <c r="AY2548" s="3">
        <v>100</v>
      </c>
      <c r="AZ2548" s="6" t="str">
        <f t="shared" si="277"/>
        <v>1850.10</v>
      </c>
      <c r="BC2548" s="12" t="s">
        <v>5996</v>
      </c>
      <c r="BJ2548" s="12">
        <f t="shared" si="278"/>
        <v>0</v>
      </c>
      <c r="BK2548" s="12">
        <f t="shared" si="279"/>
        <v>0</v>
      </c>
      <c r="CQ2548" s="3" t="str">
        <f>CONCATENATE(baseURL!$A$1,baseURL!$B$1,baseURL!$C$1,".",C2548,".",L2548,".pkl&amp;seq=",BC2548)</f>
        <v>http://proteomics.broadinstitute.org/millscripts/viewfeed.pl?side=xl&amp;cycle=1&amp;fixedMods=iaaC&amp;file=msdataSM/iPRG2012_nd/cpick_in/iPRG2012_nd.1850.10.3.pkl&amp;seq=AAATAAMTKATETVDNKDLER</v>
      </c>
    </row>
    <row r="2549" spans="1:95" x14ac:dyDescent="0.2">
      <c r="A2549" s="3">
        <v>4287</v>
      </c>
      <c r="B2549" s="2" t="s">
        <v>5997</v>
      </c>
      <c r="C2549" s="2" t="s">
        <v>5987</v>
      </c>
      <c r="D2549" s="3">
        <v>6482</v>
      </c>
      <c r="E2549" s="3">
        <v>6478</v>
      </c>
      <c r="F2549" s="3">
        <v>38855</v>
      </c>
      <c r="G2549" s="3">
        <v>8327</v>
      </c>
      <c r="H2549" s="3">
        <v>27.496600000000001</v>
      </c>
      <c r="I2549" s="30">
        <v>462.22262999999998</v>
      </c>
      <c r="J2549" s="30">
        <v>462.22218240000001</v>
      </c>
      <c r="K2549" s="30">
        <v>4.4999999999999999E-4</v>
      </c>
      <c r="L2549" s="3">
        <v>2</v>
      </c>
      <c r="M2549" s="3">
        <v>2</v>
      </c>
      <c r="N2549" s="10">
        <f t="shared" si="273"/>
        <v>1</v>
      </c>
      <c r="O2549" s="35">
        <v>2</v>
      </c>
      <c r="P2549" s="17"/>
      <c r="Q2549" s="40">
        <v>923.43699000000004</v>
      </c>
      <c r="R2549" s="40">
        <v>462.22212999999999</v>
      </c>
      <c r="S2549" s="18">
        <f t="shared" si="274"/>
        <v>1.0817309850313237</v>
      </c>
      <c r="T2549" s="18">
        <f t="shared" si="275"/>
        <v>0.11336540726748762</v>
      </c>
      <c r="U2549" s="18">
        <f t="shared" si="276"/>
        <v>-6.4903859062526284E-2</v>
      </c>
      <c r="V2549" s="30">
        <v>462.22210000000001</v>
      </c>
      <c r="W2549" s="3" t="s">
        <v>47</v>
      </c>
      <c r="X2549" s="3" t="s">
        <v>47</v>
      </c>
      <c r="Y2549" s="3" t="s">
        <v>47</v>
      </c>
      <c r="Z2549" s="3" t="s">
        <v>47</v>
      </c>
      <c r="AA2549" s="3" t="s">
        <v>47</v>
      </c>
      <c r="AB2549" s="12" t="s">
        <v>47</v>
      </c>
      <c r="AC2549" s="3" t="s">
        <v>47</v>
      </c>
      <c r="AD2549" s="3" t="s">
        <v>47</v>
      </c>
      <c r="AF2549" s="3" t="s">
        <v>48</v>
      </c>
      <c r="AG2549" s="3" t="s">
        <v>47</v>
      </c>
      <c r="AH2549" s="3" t="s">
        <v>47</v>
      </c>
      <c r="AI2549" s="3" t="s">
        <v>48</v>
      </c>
      <c r="AJ2549" s="3" t="s">
        <v>47</v>
      </c>
      <c r="AK2549" s="3" t="s">
        <v>48</v>
      </c>
      <c r="AL2549" s="3" t="s">
        <v>47</v>
      </c>
      <c r="AN2549" s="3" t="s">
        <v>47</v>
      </c>
      <c r="AU2549" s="3">
        <v>0</v>
      </c>
      <c r="AV2549" s="3">
        <v>13</v>
      </c>
      <c r="AW2549" s="3">
        <v>1</v>
      </c>
      <c r="AX2549" s="3">
        <v>13</v>
      </c>
      <c r="AY2549" s="3">
        <v>100</v>
      </c>
      <c r="AZ2549" s="6" t="str">
        <f t="shared" si="277"/>
        <v>1850.4</v>
      </c>
      <c r="BC2549" s="12" t="s">
        <v>5773</v>
      </c>
      <c r="BJ2549" s="12">
        <f t="shared" si="278"/>
        <v>0</v>
      </c>
      <c r="BK2549" s="12">
        <f t="shared" si="279"/>
        <v>0</v>
      </c>
      <c r="CQ2549" s="3" t="str">
        <f>CONCATENATE(baseURL!$A$1,baseURL!$B$1,baseURL!$C$1,".",C2549,".",L2549,".pkl&amp;seq=",BC2549)</f>
        <v>http://proteomics.broadinstitute.org/millscripts/viewfeed.pl?side=xl&amp;cycle=1&amp;fixedMods=iaaC&amp;file=msdataSM/iPRG2012_nd/cpick_in/iPRG2012_nd.1850.4.2.pkl&amp;seq=ATNEWFR</v>
      </c>
    </row>
    <row r="2550" spans="1:95" x14ac:dyDescent="0.2">
      <c r="A2550" s="3">
        <v>624</v>
      </c>
      <c r="B2550" s="2" t="s">
        <v>5998</v>
      </c>
      <c r="C2550" s="2" t="s">
        <v>5999</v>
      </c>
      <c r="D2550" s="3">
        <v>6486</v>
      </c>
      <c r="E2550" s="3">
        <v>6482</v>
      </c>
      <c r="F2550" s="3">
        <v>38859</v>
      </c>
      <c r="G2550" s="3">
        <v>8331</v>
      </c>
      <c r="H2550" s="3">
        <v>27.503299999999999</v>
      </c>
      <c r="I2550" s="30">
        <v>630.33851000000004</v>
      </c>
      <c r="J2550" s="30">
        <v>630.33707430000004</v>
      </c>
      <c r="K2550" s="30">
        <v>1.4400000000000001E-3</v>
      </c>
      <c r="L2550" s="3">
        <v>2</v>
      </c>
      <c r="M2550" s="3">
        <v>2</v>
      </c>
      <c r="N2550" s="10">
        <f t="shared" si="273"/>
        <v>1</v>
      </c>
      <c r="O2550" s="35">
        <v>2</v>
      </c>
      <c r="P2550" s="17"/>
      <c r="Q2550" s="40">
        <v>1259.6664000000001</v>
      </c>
      <c r="R2550" s="40">
        <v>630.33684000000005</v>
      </c>
      <c r="S2550" s="18">
        <f t="shared" si="274"/>
        <v>2.6493771171459186</v>
      </c>
      <c r="T2550" s="18">
        <f t="shared" si="275"/>
        <v>0.37170602306578215</v>
      </c>
      <c r="U2550" s="18">
        <f t="shared" si="276"/>
        <v>0.57112321088607487</v>
      </c>
      <c r="V2550" s="30">
        <v>630.33720000000005</v>
      </c>
      <c r="W2550" s="3" t="s">
        <v>47</v>
      </c>
      <c r="X2550" s="3" t="s">
        <v>47</v>
      </c>
      <c r="Y2550" s="3" t="s">
        <v>47</v>
      </c>
      <c r="Z2550" s="3" t="s">
        <v>47</v>
      </c>
      <c r="AA2550" s="3" t="s">
        <v>47</v>
      </c>
      <c r="AB2550" s="12" t="s">
        <v>47</v>
      </c>
      <c r="AC2550" s="3" t="s">
        <v>52</v>
      </c>
      <c r="AD2550" s="3" t="s">
        <v>47</v>
      </c>
      <c r="AE2550" s="3" t="s">
        <v>47</v>
      </c>
      <c r="AF2550" s="3" t="s">
        <v>47</v>
      </c>
      <c r="AG2550" s="3" t="s">
        <v>47</v>
      </c>
      <c r="AH2550" s="3" t="s">
        <v>47</v>
      </c>
      <c r="AI2550" s="3" t="s">
        <v>47</v>
      </c>
      <c r="AJ2550" s="3" t="s">
        <v>47</v>
      </c>
      <c r="AK2550" s="3" t="s">
        <v>47</v>
      </c>
      <c r="AL2550" s="3" t="s">
        <v>47</v>
      </c>
      <c r="AO2550" s="3" t="s">
        <v>47</v>
      </c>
      <c r="AP2550" s="3" t="s">
        <v>47</v>
      </c>
      <c r="AQ2550" s="3" t="s">
        <v>47</v>
      </c>
      <c r="AR2550" s="3" t="s">
        <v>47</v>
      </c>
      <c r="AU2550" s="3">
        <v>0</v>
      </c>
      <c r="AV2550" s="3">
        <v>19</v>
      </c>
      <c r="AW2550" s="3">
        <v>2</v>
      </c>
      <c r="AX2550" s="3">
        <v>18</v>
      </c>
      <c r="AY2550" s="3">
        <v>94.74</v>
      </c>
      <c r="AZ2550" s="6" t="str">
        <f t="shared" si="277"/>
        <v>1850.8</v>
      </c>
      <c r="BB2550" s="12" t="s">
        <v>79</v>
      </c>
      <c r="BC2550" s="12" t="s">
        <v>5870</v>
      </c>
      <c r="BJ2550" s="12">
        <f t="shared" si="278"/>
        <v>0</v>
      </c>
      <c r="BK2550" s="12">
        <f t="shared" si="279"/>
        <v>0</v>
      </c>
      <c r="CN2550" s="3" t="s">
        <v>6000</v>
      </c>
      <c r="CQ2550" s="3" t="str">
        <f>CONCATENATE(baseURL!$A$1,baseURL!$B$1,"+Acetyl",baseURL!$C$1,".",C2550,".",L2550,".pkl&amp;seq=",BC2550)</f>
        <v>http://proteomics.broadinstitute.org/millscripts/viewfeed.pl?side=xl&amp;cycle=1&amp;fixedMods=iaaC+Acetyl&amp;file=msdataSM/iPRG2012_nd/cpick_in/iPRG2012_nd.1850.8.2.pkl&amp;seq=MDNKTPVTLAK</v>
      </c>
    </row>
    <row r="2551" spans="1:95" x14ac:dyDescent="0.2">
      <c r="A2551" s="3">
        <v>6840</v>
      </c>
      <c r="B2551" s="2" t="s">
        <v>5992</v>
      </c>
      <c r="C2551" s="2" t="s">
        <v>5993</v>
      </c>
      <c r="D2551" s="3">
        <v>6487</v>
      </c>
      <c r="E2551" s="3">
        <v>6483</v>
      </c>
      <c r="F2551" s="3">
        <v>38860</v>
      </c>
      <c r="G2551" s="3">
        <v>8332</v>
      </c>
      <c r="H2551" s="3">
        <v>27.504899999999999</v>
      </c>
      <c r="I2551" s="30">
        <v>719.35171000000003</v>
      </c>
      <c r="J2551" s="30">
        <v>719.35170670000002</v>
      </c>
      <c r="K2551" s="30">
        <v>0</v>
      </c>
      <c r="L2551" s="3">
        <v>2</v>
      </c>
      <c r="M2551" s="3">
        <v>0</v>
      </c>
      <c r="N2551" s="10">
        <f t="shared" si="273"/>
        <v>1</v>
      </c>
      <c r="O2551" s="35">
        <v>2</v>
      </c>
      <c r="P2551" s="17"/>
      <c r="Q2551" s="40">
        <v>1437.68561</v>
      </c>
      <c r="R2551" s="40">
        <v>719.34645</v>
      </c>
      <c r="S2551" s="18">
        <f t="shared" si="274"/>
        <v>7.3121928940097458</v>
      </c>
      <c r="T2551" s="18">
        <f t="shared" si="275"/>
        <v>7.3076053965625318</v>
      </c>
      <c r="U2551" s="18">
        <f t="shared" si="276"/>
        <v>7.2982913866418384</v>
      </c>
      <c r="V2551" s="30">
        <v>719.35170000000005</v>
      </c>
      <c r="W2551" s="3" t="s">
        <v>52</v>
      </c>
      <c r="X2551" s="3" t="s">
        <v>47</v>
      </c>
      <c r="Y2551" s="3" t="s">
        <v>47</v>
      </c>
      <c r="Z2551" s="3" t="s">
        <v>47</v>
      </c>
      <c r="AA2551" s="3" t="s">
        <v>48</v>
      </c>
      <c r="AB2551" s="12" t="s">
        <v>47</v>
      </c>
      <c r="AC2551" s="3" t="s">
        <v>47</v>
      </c>
      <c r="AD2551" s="3" t="s">
        <v>47</v>
      </c>
      <c r="AE2551" s="3" t="s">
        <v>47</v>
      </c>
      <c r="AF2551" s="3" t="s">
        <v>47</v>
      </c>
      <c r="AG2551" s="3" t="s">
        <v>47</v>
      </c>
      <c r="AH2551" s="3" t="s">
        <v>47</v>
      </c>
      <c r="AJ2551" s="3" t="s">
        <v>47</v>
      </c>
      <c r="AK2551" s="3" t="s">
        <v>48</v>
      </c>
      <c r="AL2551" s="3" t="s">
        <v>47</v>
      </c>
      <c r="AM2551" s="3" t="s">
        <v>47</v>
      </c>
      <c r="AU2551" s="3">
        <v>0</v>
      </c>
      <c r="AV2551" s="3">
        <v>13</v>
      </c>
      <c r="AW2551" s="3">
        <v>1</v>
      </c>
      <c r="AX2551" s="3">
        <v>13</v>
      </c>
      <c r="AY2551" s="3">
        <v>100</v>
      </c>
      <c r="AZ2551" s="6" t="str">
        <f t="shared" si="277"/>
        <v>1850.9</v>
      </c>
      <c r="BC2551" s="12" t="s">
        <v>5873</v>
      </c>
      <c r="BJ2551" s="12">
        <f t="shared" si="278"/>
        <v>0</v>
      </c>
      <c r="BK2551" s="12">
        <f t="shared" si="279"/>
        <v>0</v>
      </c>
      <c r="CQ2551" s="3" t="str">
        <f>CONCATENATE(baseURL!$A$1,baseURL!$B$1,baseURL!$C$1,".",C2551,".",L2551,".pkl&amp;seq=",BC2551)</f>
        <v>http://proteomics.broadinstitute.org/millscripts/viewfeed.pl?side=xl&amp;cycle=1&amp;fixedMods=iaaC&amp;file=msdataSM/iPRG2012_nd/cpick_in/iPRG2012_nd.1850.9.2.pkl&amp;seq=ELAEEGYSGVEVR</v>
      </c>
    </row>
    <row r="2552" spans="1:95" x14ac:dyDescent="0.2">
      <c r="A2552" s="3">
        <v>977</v>
      </c>
      <c r="B2552" s="2" t="s">
        <v>6008</v>
      </c>
      <c r="C2552" s="2" t="s">
        <v>6009</v>
      </c>
      <c r="D2552" s="3">
        <v>6494</v>
      </c>
      <c r="E2552" s="3">
        <v>6490</v>
      </c>
      <c r="F2552" s="3">
        <v>38894</v>
      </c>
      <c r="G2552" s="3">
        <v>8341</v>
      </c>
      <c r="H2552" s="3">
        <v>27.542300000000001</v>
      </c>
      <c r="I2552" s="30">
        <v>424.75187</v>
      </c>
      <c r="J2552" s="30">
        <v>424.75187219999998</v>
      </c>
      <c r="K2552" s="30">
        <v>0</v>
      </c>
      <c r="L2552" s="3">
        <v>0</v>
      </c>
      <c r="M2552" s="3">
        <v>0</v>
      </c>
      <c r="N2552" s="10">
        <f t="shared" si="273"/>
        <v>1</v>
      </c>
      <c r="O2552" s="35">
        <v>2</v>
      </c>
      <c r="P2552" s="17"/>
      <c r="Q2552" s="40">
        <v>848.49886000000004</v>
      </c>
      <c r="R2552" s="40">
        <v>424.75306999999998</v>
      </c>
      <c r="S2552" s="18">
        <f t="shared" si="274"/>
        <v>-2.8251708692370192</v>
      </c>
      <c r="T2552" s="18">
        <f t="shared" si="275"/>
        <v>-2.8199913893498536</v>
      </c>
      <c r="U2552" s="18">
        <f t="shared" si="276"/>
        <v>-3.4608343148253855</v>
      </c>
      <c r="V2552" s="30">
        <v>424.7516</v>
      </c>
      <c r="W2552" s="3" t="s">
        <v>47</v>
      </c>
      <c r="Z2552" s="3" t="s">
        <v>48</v>
      </c>
      <c r="AA2552" s="3" t="s">
        <v>47</v>
      </c>
      <c r="AB2552" s="12" t="s">
        <v>48</v>
      </c>
      <c r="AC2552" s="3" t="s">
        <v>52</v>
      </c>
      <c r="AE2552" s="3" t="s">
        <v>48</v>
      </c>
      <c r="AF2552" s="3" t="s">
        <v>47</v>
      </c>
      <c r="AH2552" s="3" t="s">
        <v>48</v>
      </c>
      <c r="AK2552" s="3" t="s">
        <v>52</v>
      </c>
      <c r="AL2552" s="3" t="s">
        <v>48</v>
      </c>
      <c r="AM2552" s="3" t="s">
        <v>48</v>
      </c>
      <c r="AU2552" s="3">
        <v>0</v>
      </c>
      <c r="AV2552" s="3">
        <v>3</v>
      </c>
      <c r="AW2552" s="3">
        <v>1</v>
      </c>
      <c r="AX2552" s="3">
        <v>3</v>
      </c>
      <c r="AY2552" s="3">
        <v>100</v>
      </c>
      <c r="AZ2552" s="6" t="str">
        <f t="shared" si="277"/>
        <v>1852.1</v>
      </c>
      <c r="BC2552" s="12" t="s">
        <v>6010</v>
      </c>
      <c r="BJ2552" s="12">
        <f t="shared" si="278"/>
        <v>0</v>
      </c>
      <c r="BK2552" s="12">
        <f t="shared" si="279"/>
        <v>0</v>
      </c>
      <c r="CQ2552" s="3" t="str">
        <f>CONCATENATE(baseURL!$A$1,baseURL!$B$1,baseURL!$C$1,".",C2552,".",L2552,".pkl&amp;seq=",BC2552)</f>
        <v>http://proteomics.broadinstitute.org/millscripts/viewfeed.pl?side=xl&amp;cycle=1&amp;fixedMods=iaaC&amp;file=msdataSM/iPRG2012_nd/cpick_in/iPRG2012_nd.1852.1.0.pkl&amp;seq=GLGALYVR</v>
      </c>
    </row>
    <row r="2553" spans="1:95" x14ac:dyDescent="0.2">
      <c r="A2553" s="3">
        <v>5457</v>
      </c>
      <c r="B2553" s="2" t="s">
        <v>6011</v>
      </c>
      <c r="C2553" s="2" t="s">
        <v>6012</v>
      </c>
      <c r="D2553" s="3">
        <v>6497</v>
      </c>
      <c r="E2553" s="3">
        <v>6493</v>
      </c>
      <c r="F2553" s="3">
        <v>38897</v>
      </c>
      <c r="G2553" s="3">
        <v>8344</v>
      </c>
      <c r="H2553" s="3">
        <v>27.552299999999999</v>
      </c>
      <c r="I2553" s="30">
        <v>548.26922000000002</v>
      </c>
      <c r="J2553" s="30">
        <v>548.27024530000006</v>
      </c>
      <c r="K2553" s="30">
        <v>-1.0300000000000001E-3</v>
      </c>
      <c r="L2553" s="3">
        <v>2</v>
      </c>
      <c r="M2553" s="3">
        <v>2</v>
      </c>
      <c r="N2553" s="10">
        <f t="shared" si="273"/>
        <v>1</v>
      </c>
      <c r="O2553" s="35">
        <v>2</v>
      </c>
      <c r="P2553" s="17"/>
      <c r="Q2553" s="40">
        <v>1095.5316800000001</v>
      </c>
      <c r="R2553" s="40">
        <v>548.26948000000004</v>
      </c>
      <c r="S2553" s="18">
        <f t="shared" si="274"/>
        <v>-0.47421935655744346</v>
      </c>
      <c r="T2553" s="18">
        <f t="shared" si="275"/>
        <v>1.3958464367045347</v>
      </c>
      <c r="U2553" s="18">
        <f t="shared" si="276"/>
        <v>1.1308307730581306</v>
      </c>
      <c r="V2553" s="30">
        <v>548.27009999999996</v>
      </c>
      <c r="W2553" s="3" t="s">
        <v>47</v>
      </c>
      <c r="X2553" s="3" t="s">
        <v>47</v>
      </c>
      <c r="Y2553" s="3" t="s">
        <v>47</v>
      </c>
      <c r="Z2553" s="3" t="s">
        <v>47</v>
      </c>
      <c r="AA2553" s="3" t="s">
        <v>47</v>
      </c>
      <c r="AB2553" s="12" t="s">
        <v>47</v>
      </c>
      <c r="AC2553" s="3" t="s">
        <v>47</v>
      </c>
      <c r="AD2553" s="3" t="s">
        <v>47</v>
      </c>
      <c r="AE2553" s="3" t="s">
        <v>47</v>
      </c>
      <c r="AF2553" s="3" t="s">
        <v>47</v>
      </c>
      <c r="AG2553" s="3" t="s">
        <v>47</v>
      </c>
      <c r="AH2553" s="3" t="s">
        <v>47</v>
      </c>
      <c r="AI2553" s="3" t="s">
        <v>47</v>
      </c>
      <c r="AJ2553" s="3" t="s">
        <v>47</v>
      </c>
      <c r="AK2553" s="3" t="s">
        <v>47</v>
      </c>
      <c r="AL2553" s="3" t="s">
        <v>47</v>
      </c>
      <c r="AM2553" s="3" t="s">
        <v>47</v>
      </c>
      <c r="AU2553" s="3">
        <v>0</v>
      </c>
      <c r="AV2553" s="3">
        <v>17</v>
      </c>
      <c r="AW2553" s="3">
        <v>1</v>
      </c>
      <c r="AX2553" s="3">
        <v>17</v>
      </c>
      <c r="AY2553" s="3">
        <v>100</v>
      </c>
      <c r="AZ2553" s="6" t="str">
        <f t="shared" si="277"/>
        <v>1852.4</v>
      </c>
      <c r="BC2553" s="12" t="s">
        <v>5904</v>
      </c>
      <c r="BJ2553" s="12">
        <f t="shared" si="278"/>
        <v>0</v>
      </c>
      <c r="BK2553" s="12">
        <f t="shared" si="279"/>
        <v>0</v>
      </c>
      <c r="CQ2553" s="3" t="str">
        <f>CONCATENATE(baseURL!$A$1,baseURL!$B$1,baseURL!$C$1,".",C2553,".",L2553,".pkl&amp;seq=",BC2553)</f>
        <v>http://proteomics.broadinstitute.org/millscripts/viewfeed.pl?side=xl&amp;cycle=1&amp;fixedMods=iaaC&amp;file=msdataSM/iPRG2012_nd/cpick_in/iPRG2012_nd.1852.4.2.pkl&amp;seq=VEFLEDTSR</v>
      </c>
    </row>
    <row r="2554" spans="1:95" x14ac:dyDescent="0.2">
      <c r="A2554" s="3">
        <v>6182</v>
      </c>
      <c r="B2554" s="2" t="s">
        <v>6013</v>
      </c>
      <c r="C2554" s="2" t="s">
        <v>6011</v>
      </c>
      <c r="D2554" s="3">
        <v>6503</v>
      </c>
      <c r="E2554" s="3">
        <v>6499</v>
      </c>
      <c r="F2554" s="3">
        <v>38919</v>
      </c>
      <c r="G2554" s="3">
        <v>8351</v>
      </c>
      <c r="H2554" s="3">
        <v>27.569400000000002</v>
      </c>
      <c r="I2554" s="30">
        <v>457.29124000000002</v>
      </c>
      <c r="J2554" s="30">
        <v>457.28943190000001</v>
      </c>
      <c r="K2554" s="30">
        <v>1.81E-3</v>
      </c>
      <c r="L2554" s="3">
        <v>2</v>
      </c>
      <c r="M2554" s="3">
        <v>2</v>
      </c>
      <c r="N2554" s="10">
        <f t="shared" si="273"/>
        <v>1</v>
      </c>
      <c r="O2554" s="35">
        <v>2</v>
      </c>
      <c r="P2554" s="17"/>
      <c r="Q2554" s="40">
        <v>913.57168999999999</v>
      </c>
      <c r="R2554" s="40">
        <v>457.28949</v>
      </c>
      <c r="S2554" s="18">
        <f t="shared" si="274"/>
        <v>3.8268974867877708</v>
      </c>
      <c r="T2554" s="18">
        <f t="shared" si="275"/>
        <v>-0.12705299653778573</v>
      </c>
      <c r="U2554" s="18">
        <f t="shared" si="276"/>
        <v>-0.85285143986511214</v>
      </c>
      <c r="V2554" s="30">
        <v>457.28910000000002</v>
      </c>
      <c r="W2554" s="3" t="s">
        <v>47</v>
      </c>
      <c r="X2554" s="3" t="s">
        <v>47</v>
      </c>
      <c r="Y2554" s="3" t="s">
        <v>47</v>
      </c>
      <c r="Z2554" s="3" t="s">
        <v>47</v>
      </c>
      <c r="AA2554" s="3" t="s">
        <v>47</v>
      </c>
      <c r="AB2554" s="12" t="s">
        <v>47</v>
      </c>
      <c r="AC2554" s="3" t="s">
        <v>47</v>
      </c>
      <c r="AD2554" s="3" t="s">
        <v>47</v>
      </c>
      <c r="AE2554" s="3" t="s">
        <v>47</v>
      </c>
      <c r="AF2554" s="3" t="s">
        <v>47</v>
      </c>
      <c r="AG2554" s="3" t="s">
        <v>47</v>
      </c>
      <c r="AH2554" s="3" t="s">
        <v>47</v>
      </c>
      <c r="AI2554" s="3" t="s">
        <v>47</v>
      </c>
      <c r="AJ2554" s="3" t="s">
        <v>47</v>
      </c>
      <c r="AL2554" s="3" t="s">
        <v>47</v>
      </c>
      <c r="AN2554" s="3" t="s">
        <v>47</v>
      </c>
      <c r="AU2554" s="3">
        <v>0</v>
      </c>
      <c r="AV2554" s="3">
        <v>16</v>
      </c>
      <c r="AW2554" s="3">
        <v>1</v>
      </c>
      <c r="AX2554" s="3">
        <v>16</v>
      </c>
      <c r="AY2554" s="3">
        <v>100</v>
      </c>
      <c r="AZ2554" s="6" t="str">
        <f t="shared" si="277"/>
        <v>1853.5</v>
      </c>
      <c r="BC2554" s="12" t="s">
        <v>6014</v>
      </c>
      <c r="BJ2554" s="12">
        <f t="shared" si="278"/>
        <v>0</v>
      </c>
      <c r="BK2554" s="12">
        <f t="shared" si="279"/>
        <v>0</v>
      </c>
      <c r="CQ2554" s="3" t="str">
        <f>CONCATENATE(baseURL!$A$1,baseURL!$B$1,baseURL!$C$1,".",C2554,".",L2554,".pkl&amp;seq=",BC2554)</f>
        <v>http://proteomics.broadinstitute.org/millscripts/viewfeed.pl?side=xl&amp;cycle=1&amp;fixedMods=iaaC&amp;file=msdataSM/iPRG2012_nd/cpick_in/iPRG2012_nd.1853.5.2.pkl&amp;seq=VAQLLLEK</v>
      </c>
    </row>
    <row r="2555" spans="1:95" x14ac:dyDescent="0.2">
      <c r="A2555" s="3">
        <v>7423</v>
      </c>
      <c r="B2555" s="2" t="s">
        <v>6015</v>
      </c>
      <c r="C2555" s="2" t="s">
        <v>6016</v>
      </c>
      <c r="D2555" s="3">
        <v>6504</v>
      </c>
      <c r="E2555" s="3">
        <v>6500</v>
      </c>
      <c r="F2555" s="3">
        <v>38920</v>
      </c>
      <c r="G2555" s="3">
        <v>8352</v>
      </c>
      <c r="H2555" s="3">
        <v>27.571100000000001</v>
      </c>
      <c r="I2555" s="30">
        <v>476.80403999999999</v>
      </c>
      <c r="J2555" s="30">
        <v>476.80414039999999</v>
      </c>
      <c r="K2555" s="30">
        <v>-1E-4</v>
      </c>
      <c r="L2555" s="3">
        <v>2</v>
      </c>
      <c r="M2555" s="3">
        <v>2</v>
      </c>
      <c r="N2555" s="10">
        <f t="shared" si="273"/>
        <v>1</v>
      </c>
      <c r="O2555" s="35">
        <v>2</v>
      </c>
      <c r="P2555" s="17"/>
      <c r="Q2555" s="40">
        <v>952.59383000000003</v>
      </c>
      <c r="R2555" s="40">
        <v>476.80054999999999</v>
      </c>
      <c r="S2555" s="18">
        <f t="shared" si="274"/>
        <v>7.3196224291254008</v>
      </c>
      <c r="T2555" s="18">
        <f t="shared" si="275"/>
        <v>7.5301926560431216</v>
      </c>
      <c r="U2555" s="18">
        <f t="shared" si="276"/>
        <v>7.4454612101818505</v>
      </c>
      <c r="V2555" s="30">
        <v>476.80410000000001</v>
      </c>
      <c r="Z2555" s="3" t="s">
        <v>47</v>
      </c>
      <c r="AA2555" s="3" t="s">
        <v>47</v>
      </c>
      <c r="AB2555" s="12" t="s">
        <v>47</v>
      </c>
      <c r="AC2555" s="3" t="s">
        <v>47</v>
      </c>
      <c r="AG2555" s="3" t="s">
        <v>47</v>
      </c>
      <c r="AH2555" s="3" t="s">
        <v>47</v>
      </c>
      <c r="AI2555" s="3" t="s">
        <v>47</v>
      </c>
      <c r="AJ2555" s="3" t="s">
        <v>47</v>
      </c>
      <c r="AK2555" s="3" t="s">
        <v>48</v>
      </c>
      <c r="AL2555" s="3" t="s">
        <v>47</v>
      </c>
      <c r="AM2555" s="3" t="s">
        <v>47</v>
      </c>
      <c r="AU2555" s="3">
        <v>0</v>
      </c>
      <c r="AV2555" s="3">
        <v>10</v>
      </c>
      <c r="AW2555" s="3">
        <v>1</v>
      </c>
      <c r="AX2555" s="3">
        <v>10</v>
      </c>
      <c r="AY2555" s="3">
        <v>100</v>
      </c>
      <c r="AZ2555" s="6" t="str">
        <f t="shared" si="277"/>
        <v>1853.6</v>
      </c>
      <c r="BC2555" s="12" t="s">
        <v>6017</v>
      </c>
      <c r="BJ2555" s="12">
        <f t="shared" si="278"/>
        <v>0</v>
      </c>
      <c r="BK2555" s="12">
        <f t="shared" si="279"/>
        <v>0</v>
      </c>
      <c r="CQ2555" s="3" t="str">
        <f>CONCATENATE(baseURL!$A$1,baseURL!$B$1,baseURL!$C$1,".",C2555,".",L2555,".pkl&amp;seq=",BC2555)</f>
        <v>http://proteomics.broadinstitute.org/millscripts/viewfeed.pl?side=xl&amp;cycle=1&amp;fixedMods=iaaC&amp;file=msdataSM/iPRG2012_nd/cpick_in/iPRG2012_nd.1853.6.2.pkl&amp;seq=VVVPGVVGAR</v>
      </c>
    </row>
    <row r="2556" spans="1:95" x14ac:dyDescent="0.2">
      <c r="A2556" s="3">
        <v>5109</v>
      </c>
      <c r="B2556" s="2" t="s">
        <v>6018</v>
      </c>
      <c r="C2556" s="2" t="s">
        <v>6019</v>
      </c>
      <c r="D2556" s="3">
        <v>6505</v>
      </c>
      <c r="E2556" s="3">
        <v>6501</v>
      </c>
      <c r="F2556" s="3">
        <v>38921</v>
      </c>
      <c r="G2556" s="3">
        <v>8353</v>
      </c>
      <c r="H2556" s="3">
        <v>27.572700000000001</v>
      </c>
      <c r="I2556" s="30">
        <v>532.26765</v>
      </c>
      <c r="J2556" s="30">
        <v>532.26919550000002</v>
      </c>
      <c r="K2556" s="30">
        <v>-1.5499999999999999E-3</v>
      </c>
      <c r="L2556" s="3">
        <v>2</v>
      </c>
      <c r="M2556" s="3">
        <v>2</v>
      </c>
      <c r="N2556" s="10">
        <f t="shared" si="273"/>
        <v>1</v>
      </c>
      <c r="O2556" s="35">
        <v>2</v>
      </c>
      <c r="P2556" s="17"/>
      <c r="Q2556" s="40">
        <v>1063.5319500000001</v>
      </c>
      <c r="R2556" s="40">
        <v>532.26962000000003</v>
      </c>
      <c r="S2556" s="18">
        <f t="shared" si="274"/>
        <v>-3.7011317685733198</v>
      </c>
      <c r="T2556" s="18">
        <f t="shared" si="275"/>
        <v>-0.79752813998338934</v>
      </c>
      <c r="U2556" s="18">
        <f t="shared" si="276"/>
        <v>-0.78907377820374247</v>
      </c>
      <c r="V2556" s="30">
        <v>532.26919999999996</v>
      </c>
      <c r="W2556" s="3" t="s">
        <v>47</v>
      </c>
      <c r="X2556" s="3" t="s">
        <v>47</v>
      </c>
      <c r="Y2556" s="3" t="s">
        <v>47</v>
      </c>
      <c r="Z2556" s="3" t="s">
        <v>47</v>
      </c>
      <c r="AA2556" s="3" t="s">
        <v>47</v>
      </c>
      <c r="AB2556" s="12" t="s">
        <v>47</v>
      </c>
      <c r="AC2556" s="3" t="s">
        <v>47</v>
      </c>
      <c r="AD2556" s="3" t="s">
        <v>47</v>
      </c>
      <c r="AE2556" s="3" t="s">
        <v>47</v>
      </c>
      <c r="AF2556" s="3" t="s">
        <v>47</v>
      </c>
      <c r="AG2556" s="3" t="s">
        <v>47</v>
      </c>
      <c r="AH2556" s="3" t="s">
        <v>47</v>
      </c>
      <c r="AI2556" s="3" t="s">
        <v>47</v>
      </c>
      <c r="AJ2556" s="3" t="s">
        <v>47</v>
      </c>
      <c r="AK2556" s="3" t="s">
        <v>47</v>
      </c>
      <c r="AL2556" s="3" t="s">
        <v>47</v>
      </c>
      <c r="AM2556" s="3" t="s">
        <v>47</v>
      </c>
      <c r="AN2556" s="3" t="s">
        <v>47</v>
      </c>
      <c r="AU2556" s="3">
        <v>0</v>
      </c>
      <c r="AV2556" s="3">
        <v>18</v>
      </c>
      <c r="AW2556" s="3">
        <v>1</v>
      </c>
      <c r="AX2556" s="3">
        <v>18</v>
      </c>
      <c r="AY2556" s="3">
        <v>100</v>
      </c>
      <c r="AZ2556" s="6" t="str">
        <f t="shared" si="277"/>
        <v>1853.7</v>
      </c>
      <c r="BC2556" s="12" t="s">
        <v>6020</v>
      </c>
      <c r="BJ2556" s="12">
        <f t="shared" si="278"/>
        <v>0</v>
      </c>
      <c r="BK2556" s="12">
        <f t="shared" si="279"/>
        <v>0</v>
      </c>
      <c r="CQ2556" s="3" t="str">
        <f>CONCATENATE(baseURL!$A$1,baseURL!$B$1,baseURL!$C$1,".",C2556,".",L2556,".pkl&amp;seq=",BC2556)</f>
        <v>http://proteomics.broadinstitute.org/millscripts/viewfeed.pl?side=xl&amp;cycle=1&amp;fixedMods=iaaC&amp;file=msdataSM/iPRG2012_nd/cpick_in/iPRG2012_nd.1853.7.2.pkl&amp;seq=SWYVPQGAR</v>
      </c>
    </row>
    <row r="2557" spans="1:95" x14ac:dyDescent="0.2">
      <c r="A2557" s="3">
        <v>5108</v>
      </c>
      <c r="B2557" s="2" t="s">
        <v>6021</v>
      </c>
      <c r="C2557" s="2" t="s">
        <v>6022</v>
      </c>
      <c r="D2557" s="3">
        <v>6506</v>
      </c>
      <c r="E2557" s="3">
        <v>6502</v>
      </c>
      <c r="F2557" s="3">
        <v>38922</v>
      </c>
      <c r="G2557" s="3">
        <v>8354</v>
      </c>
      <c r="H2557" s="3">
        <v>27.574400000000001</v>
      </c>
      <c r="I2557" s="30">
        <v>581.79672000000005</v>
      </c>
      <c r="J2557" s="30">
        <v>581.79617010000004</v>
      </c>
      <c r="K2557" s="30">
        <v>5.5000000000000003E-4</v>
      </c>
      <c r="L2557" s="3">
        <v>2</v>
      </c>
      <c r="M2557" s="3">
        <v>2</v>
      </c>
      <c r="N2557" s="10">
        <f t="shared" si="273"/>
        <v>1</v>
      </c>
      <c r="O2557" s="35">
        <v>2</v>
      </c>
      <c r="P2557" s="17"/>
      <c r="Q2557" s="40">
        <v>1162.58511</v>
      </c>
      <c r="R2557" s="40">
        <v>581.79619000000002</v>
      </c>
      <c r="S2557" s="18">
        <f t="shared" si="274"/>
        <v>0.91097193336058224</v>
      </c>
      <c r="T2557" s="18">
        <f t="shared" si="275"/>
        <v>-3.4204417845815356E-2</v>
      </c>
      <c r="U2557" s="18">
        <f t="shared" si="276"/>
        <v>-0.15469334716706468</v>
      </c>
      <c r="V2557" s="30">
        <v>581.79610000000002</v>
      </c>
      <c r="W2557" s="3" t="s">
        <v>47</v>
      </c>
      <c r="X2557" s="3" t="s">
        <v>47</v>
      </c>
      <c r="Y2557" s="3" t="s">
        <v>47</v>
      </c>
      <c r="Z2557" s="3" t="s">
        <v>47</v>
      </c>
      <c r="AA2557" s="3" t="s">
        <v>47</v>
      </c>
      <c r="AB2557" s="12" t="s">
        <v>47</v>
      </c>
      <c r="AC2557" s="3" t="s">
        <v>47</v>
      </c>
      <c r="AD2557" s="3" t="s">
        <v>47</v>
      </c>
      <c r="AE2557" s="3" t="s">
        <v>47</v>
      </c>
      <c r="AF2557" s="3" t="s">
        <v>47</v>
      </c>
      <c r="AG2557" s="3" t="s">
        <v>47</v>
      </c>
      <c r="AH2557" s="3" t="s">
        <v>47</v>
      </c>
      <c r="AI2557" s="3" t="s">
        <v>47</v>
      </c>
      <c r="AJ2557" s="3" t="s">
        <v>47</v>
      </c>
      <c r="AK2557" s="3" t="s">
        <v>47</v>
      </c>
      <c r="AL2557" s="3" t="s">
        <v>47</v>
      </c>
      <c r="AM2557" s="3" t="s">
        <v>47</v>
      </c>
      <c r="AN2557" s="3" t="s">
        <v>47</v>
      </c>
      <c r="AU2557" s="3">
        <v>0</v>
      </c>
      <c r="AV2557" s="3">
        <v>18</v>
      </c>
      <c r="AW2557" s="3">
        <v>1</v>
      </c>
      <c r="AX2557" s="3">
        <v>18</v>
      </c>
      <c r="AY2557" s="3">
        <v>100</v>
      </c>
      <c r="AZ2557" s="6" t="str">
        <f t="shared" si="277"/>
        <v>1853.8</v>
      </c>
      <c r="BC2557" s="12" t="s">
        <v>5907</v>
      </c>
      <c r="BJ2557" s="12">
        <f t="shared" si="278"/>
        <v>0</v>
      </c>
      <c r="BK2557" s="12">
        <f t="shared" si="279"/>
        <v>0</v>
      </c>
      <c r="CQ2557" s="3" t="str">
        <f>CONCATENATE(baseURL!$A$1,baseURL!$B$1,baseURL!$C$1,".",C2557,".",L2557,".pkl&amp;seq=",BC2557)</f>
        <v>http://proteomics.broadinstitute.org/millscripts/viewfeed.pl?side=xl&amp;cycle=1&amp;fixedMods=iaaC&amp;file=msdataSM/iPRG2012_nd/cpick_in/iPRG2012_nd.1853.8.2.pkl&amp;seq=SAAGAFGPELSR</v>
      </c>
    </row>
    <row r="2558" spans="1:95" x14ac:dyDescent="0.2">
      <c r="A2558" s="3">
        <v>2235</v>
      </c>
      <c r="B2558" s="2" t="s">
        <v>6023</v>
      </c>
      <c r="C2558" s="2" t="s">
        <v>6024</v>
      </c>
      <c r="D2558" s="3">
        <v>6510</v>
      </c>
      <c r="E2558" s="3">
        <v>6506</v>
      </c>
      <c r="F2558" s="3">
        <v>38936</v>
      </c>
      <c r="G2558" s="3">
        <v>8359</v>
      </c>
      <c r="H2558" s="3">
        <v>27.5898</v>
      </c>
      <c r="I2558" s="30">
        <v>476.30327999999997</v>
      </c>
      <c r="J2558" s="30">
        <v>476.80435039999998</v>
      </c>
      <c r="K2558" s="30">
        <v>-0.50107000000000002</v>
      </c>
      <c r="L2558" s="3">
        <v>0</v>
      </c>
      <c r="M2558" s="3">
        <v>2</v>
      </c>
      <c r="N2558" s="10">
        <f t="shared" si="273"/>
        <v>1</v>
      </c>
      <c r="O2558" s="35">
        <v>2</v>
      </c>
      <c r="P2558" s="17"/>
      <c r="Q2558" s="40">
        <v>952.59383000000003</v>
      </c>
      <c r="R2558" s="40">
        <v>476.80054999999999</v>
      </c>
      <c r="S2558" s="18">
        <f t="shared" si="274"/>
        <v>-1042.9308439346694</v>
      </c>
      <c r="T2558" s="18">
        <f t="shared" si="275"/>
        <v>7.9706283895618677</v>
      </c>
      <c r="U2558" s="18">
        <f t="shared" si="276"/>
        <v>8.0746551152256618</v>
      </c>
      <c r="V2558" s="30">
        <v>476.80439999999999</v>
      </c>
      <c r="Z2558" s="3" t="s">
        <v>47</v>
      </c>
      <c r="AA2558" s="3" t="s">
        <v>47</v>
      </c>
      <c r="AB2558" s="12" t="s">
        <v>47</v>
      </c>
      <c r="AC2558" s="3" t="s">
        <v>47</v>
      </c>
      <c r="AD2558" s="3" t="s">
        <v>47</v>
      </c>
      <c r="AH2558" s="3" t="s">
        <v>47</v>
      </c>
      <c r="AI2558" s="3" t="s">
        <v>48</v>
      </c>
      <c r="AK2558" s="3" t="s">
        <v>52</v>
      </c>
      <c r="AL2558" s="3" t="s">
        <v>48</v>
      </c>
      <c r="AU2558" s="3">
        <v>0</v>
      </c>
      <c r="AV2558" s="3">
        <v>6</v>
      </c>
      <c r="AW2558" s="3">
        <v>1</v>
      </c>
      <c r="AX2558" s="3">
        <v>6</v>
      </c>
      <c r="AY2558" s="3">
        <v>100</v>
      </c>
      <c r="AZ2558" s="6" t="str">
        <f t="shared" si="277"/>
        <v>1854.1</v>
      </c>
      <c r="BC2558" s="12" t="s">
        <v>6017</v>
      </c>
      <c r="BJ2558" s="12">
        <f t="shared" si="278"/>
        <v>0</v>
      </c>
      <c r="BK2558" s="12">
        <f t="shared" si="279"/>
        <v>0</v>
      </c>
      <c r="CQ2558" s="3" t="str">
        <f>CONCATENATE(baseURL!$A$1,baseURL!$B$1,baseURL!$C$1,".",C2558,".",L2558,".pkl&amp;seq=",BC2558)</f>
        <v>http://proteomics.broadinstitute.org/millscripts/viewfeed.pl?side=xl&amp;cycle=1&amp;fixedMods=iaaC&amp;file=msdataSM/iPRG2012_nd/cpick_in/iPRG2012_nd.1854.1.0.pkl&amp;seq=VVVPGVVGAR</v>
      </c>
    </row>
    <row r="2559" spans="1:95" x14ac:dyDescent="0.2">
      <c r="A2559" s="3">
        <v>3088</v>
      </c>
      <c r="B2559" s="2" t="s">
        <v>6025</v>
      </c>
      <c r="C2559" s="2" t="s">
        <v>6026</v>
      </c>
      <c r="D2559" s="3">
        <v>6515</v>
      </c>
      <c r="E2559" s="3">
        <v>6511</v>
      </c>
      <c r="F2559" s="3">
        <v>38957</v>
      </c>
      <c r="G2559" s="3">
        <v>8365</v>
      </c>
      <c r="H2559" s="3">
        <v>27.613600000000002</v>
      </c>
      <c r="I2559" s="30">
        <v>419.79790000000003</v>
      </c>
      <c r="J2559" s="30">
        <v>419.79834920000002</v>
      </c>
      <c r="K2559" s="30">
        <v>-4.4999999999999999E-4</v>
      </c>
      <c r="L2559" s="3">
        <v>0</v>
      </c>
      <c r="M2559" s="3">
        <v>2</v>
      </c>
      <c r="N2559" s="10">
        <f t="shared" si="273"/>
        <v>1</v>
      </c>
      <c r="O2559" s="35">
        <v>2</v>
      </c>
      <c r="P2559" s="17"/>
      <c r="Q2559" s="40">
        <v>838.58727999999996</v>
      </c>
      <c r="R2559" s="40">
        <v>419.79728</v>
      </c>
      <c r="S2559" s="18">
        <f t="shared" si="274"/>
        <v>1.4769033282594546</v>
      </c>
      <c r="T2559" s="18">
        <f t="shared" si="275"/>
        <v>2.5469436105389844</v>
      </c>
      <c r="U2559" s="18">
        <f t="shared" si="276"/>
        <v>1.9533237565904717</v>
      </c>
      <c r="V2559" s="30">
        <v>419.79809999999998</v>
      </c>
      <c r="W2559" s="3" t="s">
        <v>47</v>
      </c>
      <c r="X2559" s="3" t="s">
        <v>47</v>
      </c>
      <c r="Y2559" s="3" t="s">
        <v>47</v>
      </c>
      <c r="Z2559" s="3" t="s">
        <v>47</v>
      </c>
      <c r="AA2559" s="3" t="s">
        <v>47</v>
      </c>
      <c r="AB2559" s="12" t="s">
        <v>52</v>
      </c>
      <c r="AC2559" s="3" t="s">
        <v>47</v>
      </c>
      <c r="AF2559" s="3" t="s">
        <v>47</v>
      </c>
      <c r="AG2559" s="3" t="s">
        <v>47</v>
      </c>
      <c r="AH2559" s="3" t="s">
        <v>47</v>
      </c>
      <c r="AI2559" s="3" t="s">
        <v>48</v>
      </c>
      <c r="AK2559" s="3" t="s">
        <v>52</v>
      </c>
      <c r="AL2559" s="3" t="s">
        <v>48</v>
      </c>
      <c r="AM2559" s="3" t="s">
        <v>47</v>
      </c>
      <c r="AU2559" s="3">
        <v>0</v>
      </c>
      <c r="AV2559" s="3">
        <v>10</v>
      </c>
      <c r="AW2559" s="3">
        <v>1</v>
      </c>
      <c r="AX2559" s="3">
        <v>10</v>
      </c>
      <c r="AY2559" s="3">
        <v>100</v>
      </c>
      <c r="AZ2559" s="6" t="str">
        <f t="shared" si="277"/>
        <v>1855.1</v>
      </c>
      <c r="BC2559" s="12" t="s">
        <v>6027</v>
      </c>
      <c r="BJ2559" s="12">
        <f t="shared" si="278"/>
        <v>0</v>
      </c>
      <c r="BK2559" s="12">
        <f t="shared" si="279"/>
        <v>0</v>
      </c>
      <c r="CQ2559" s="3" t="str">
        <f>CONCATENATE(baseURL!$A$1,baseURL!$B$1,baseURL!$C$1,".",C2559,".",L2559,".pkl&amp;seq=",BC2559)</f>
        <v>http://proteomics.broadinstitute.org/millscripts/viewfeed.pl?side=xl&amp;cycle=1&amp;fixedMods=iaaC&amp;file=msdataSM/iPRG2012_nd/cpick_in/iPRG2012_nd.1855.1.0.pkl&amp;seq=KLPLVLR</v>
      </c>
    </row>
    <row r="2560" spans="1:95" x14ac:dyDescent="0.2">
      <c r="A2560" s="3">
        <v>2642</v>
      </c>
      <c r="B2560" s="2" t="s">
        <v>6028</v>
      </c>
      <c r="C2560" s="2" t="s">
        <v>6029</v>
      </c>
      <c r="D2560" s="3">
        <v>6520</v>
      </c>
      <c r="E2560" s="3">
        <v>6516</v>
      </c>
      <c r="F2560" s="3">
        <v>38978</v>
      </c>
      <c r="G2560" s="3">
        <v>8371</v>
      </c>
      <c r="H2560" s="3">
        <v>27.636500000000002</v>
      </c>
      <c r="I2560" s="30">
        <v>477.31632000000002</v>
      </c>
      <c r="J2560" s="30">
        <v>477.31634969999999</v>
      </c>
      <c r="K2560" s="30">
        <v>-3.0000000000000001E-5</v>
      </c>
      <c r="L2560" s="3">
        <v>2</v>
      </c>
      <c r="M2560" s="3">
        <v>2</v>
      </c>
      <c r="N2560" s="10">
        <f t="shared" si="273"/>
        <v>1</v>
      </c>
      <c r="O2560" s="35">
        <v>2</v>
      </c>
      <c r="P2560" s="17"/>
      <c r="Q2560" s="40">
        <v>953.62545999999998</v>
      </c>
      <c r="R2560" s="40">
        <v>477.31637000000001</v>
      </c>
      <c r="S2560" s="18">
        <f t="shared" si="274"/>
        <v>-0.10475232598339121</v>
      </c>
      <c r="T2560" s="18">
        <f t="shared" si="275"/>
        <v>-4.2529444395463599E-2</v>
      </c>
      <c r="U2560" s="18">
        <f t="shared" si="276"/>
        <v>-0.56566256045322005</v>
      </c>
      <c r="V2560" s="30">
        <v>477.31610000000001</v>
      </c>
      <c r="W2560" s="3" t="s">
        <v>47</v>
      </c>
      <c r="Z2560" s="3" t="s">
        <v>47</v>
      </c>
      <c r="AA2560" s="3" t="s">
        <v>47</v>
      </c>
      <c r="AB2560" s="12" t="s">
        <v>47</v>
      </c>
      <c r="AC2560" s="3" t="s">
        <v>47</v>
      </c>
      <c r="AD2560" s="3" t="s">
        <v>47</v>
      </c>
      <c r="AE2560" s="3" t="s">
        <v>47</v>
      </c>
      <c r="AF2560" s="3" t="s">
        <v>47</v>
      </c>
      <c r="AG2560" s="3" t="s">
        <v>47</v>
      </c>
      <c r="AH2560" s="3" t="s">
        <v>47</v>
      </c>
      <c r="AI2560" s="3" t="s">
        <v>47</v>
      </c>
      <c r="AJ2560" s="3" t="s">
        <v>47</v>
      </c>
      <c r="AK2560" s="3" t="s">
        <v>52</v>
      </c>
      <c r="AL2560" s="3" t="s">
        <v>48</v>
      </c>
      <c r="AN2560" s="3" t="s">
        <v>48</v>
      </c>
      <c r="AU2560" s="3">
        <v>0</v>
      </c>
      <c r="AV2560" s="3">
        <v>12</v>
      </c>
      <c r="AW2560" s="3">
        <v>1</v>
      </c>
      <c r="AX2560" s="3">
        <v>12</v>
      </c>
      <c r="AY2560" s="3">
        <v>100</v>
      </c>
      <c r="AZ2560" s="6" t="str">
        <f t="shared" si="277"/>
        <v>1856.1</v>
      </c>
      <c r="BC2560" s="12" t="s">
        <v>6030</v>
      </c>
      <c r="BJ2560" s="12">
        <f t="shared" si="278"/>
        <v>0</v>
      </c>
      <c r="BK2560" s="12">
        <f t="shared" si="279"/>
        <v>0</v>
      </c>
      <c r="CQ2560" s="3" t="str">
        <f>CONCATENATE(baseURL!$A$1,baseURL!$B$1,baseURL!$C$1,".",C2560,".",L2560,".pkl&amp;seq=",BC2560)</f>
        <v>http://proteomics.broadinstitute.org/millscripts/viewfeed.pl?side=xl&amp;cycle=1&amp;fixedMods=iaaC&amp;file=msdataSM/iPRG2012_nd/cpick_in/iPRG2012_nd.1856.1.2.pkl&amp;seq=LSVLPLRR</v>
      </c>
    </row>
    <row r="2561" spans="1:95" x14ac:dyDescent="0.2">
      <c r="A2561" s="3">
        <v>7004</v>
      </c>
      <c r="B2561" s="2" t="s">
        <v>6031</v>
      </c>
      <c r="C2561" s="2" t="s">
        <v>6025</v>
      </c>
      <c r="D2561" s="3">
        <v>6521</v>
      </c>
      <c r="E2561" s="3">
        <v>6517</v>
      </c>
      <c r="F2561" s="3">
        <v>38979</v>
      </c>
      <c r="G2561" s="3">
        <v>8372</v>
      </c>
      <c r="H2561" s="3">
        <v>27.638999999999999</v>
      </c>
      <c r="I2561" s="30">
        <v>507.93675999999999</v>
      </c>
      <c r="J2561" s="30">
        <v>507.9368149</v>
      </c>
      <c r="K2561" s="30">
        <v>-5.0000000000000002E-5</v>
      </c>
      <c r="L2561" s="3">
        <v>0</v>
      </c>
      <c r="M2561" s="3">
        <v>3</v>
      </c>
      <c r="N2561" s="10">
        <f t="shared" si="273"/>
        <v>1</v>
      </c>
      <c r="O2561" s="35">
        <v>3</v>
      </c>
      <c r="P2561" s="17"/>
      <c r="Q2561" s="40">
        <v>1521.7907499999999</v>
      </c>
      <c r="R2561" s="40">
        <v>507.93509999999998</v>
      </c>
      <c r="S2561" s="18">
        <f t="shared" si="274"/>
        <v>3.2681340588892476</v>
      </c>
      <c r="T2561" s="18">
        <f t="shared" si="275"/>
        <v>3.3762187335045355</v>
      </c>
      <c r="U2561" s="18">
        <f t="shared" si="276"/>
        <v>2.7562576400931444</v>
      </c>
      <c r="V2561" s="30">
        <v>507.93650000000002</v>
      </c>
      <c r="W2561" s="3" t="s">
        <v>47</v>
      </c>
      <c r="X2561" s="3" t="s">
        <v>47</v>
      </c>
      <c r="Y2561" s="3" t="s">
        <v>47</v>
      </c>
      <c r="Z2561" s="3" t="s">
        <v>47</v>
      </c>
      <c r="AA2561" s="3" t="s">
        <v>48</v>
      </c>
      <c r="AB2561" s="12" t="s">
        <v>47</v>
      </c>
      <c r="AC2561" s="3" t="s">
        <v>65</v>
      </c>
      <c r="AD2561" s="3" t="s">
        <v>47</v>
      </c>
      <c r="AE2561" s="3" t="s">
        <v>47</v>
      </c>
      <c r="AF2561" s="3" t="s">
        <v>47</v>
      </c>
      <c r="AG2561" s="3" t="s">
        <v>47</v>
      </c>
      <c r="AH2561" s="3" t="s">
        <v>47</v>
      </c>
      <c r="AI2561" s="3" t="s">
        <v>47</v>
      </c>
      <c r="AK2561" s="3" t="s">
        <v>47</v>
      </c>
      <c r="AL2561" s="3" t="s">
        <v>47</v>
      </c>
      <c r="AM2561" s="3" t="s">
        <v>47</v>
      </c>
      <c r="AU2561" s="3">
        <v>1</v>
      </c>
      <c r="AV2561" s="3">
        <v>14</v>
      </c>
      <c r="AW2561" s="3">
        <v>1</v>
      </c>
      <c r="AX2561" s="3">
        <v>14</v>
      </c>
      <c r="AY2561" s="3">
        <v>100</v>
      </c>
      <c r="AZ2561" s="6" t="str">
        <f t="shared" si="277"/>
        <v>1856.2</v>
      </c>
      <c r="BC2561" s="12" t="s">
        <v>6032</v>
      </c>
      <c r="BJ2561" s="12">
        <f t="shared" si="278"/>
        <v>0</v>
      </c>
      <c r="BK2561" s="12">
        <f t="shared" si="279"/>
        <v>0</v>
      </c>
      <c r="BY2561" s="3" t="s">
        <v>6033</v>
      </c>
      <c r="CQ2561" s="3" t="str">
        <f>CONCATENATE(baseURL!$A$1,baseURL!$B$1,baseURL!$C$1,".",C2561,".",L2561,".pkl&amp;seq=",BC2561)</f>
        <v>http://proteomics.broadinstitute.org/millscripts/viewfeed.pl?side=xl&amp;cycle=1&amp;fixedMods=iaaC&amp;file=msdataSM/iPRG2012_nd/cpick_in/iPRG2012_nd.1856.2.0.pkl&amp;seq=TTPSVVAFTKEGER</v>
      </c>
    </row>
    <row r="2562" spans="1:95" x14ac:dyDescent="0.2">
      <c r="A2562" s="3">
        <v>4349</v>
      </c>
      <c r="B2562" s="2" t="s">
        <v>6034</v>
      </c>
      <c r="C2562" s="2" t="s">
        <v>6035</v>
      </c>
      <c r="D2562" s="3">
        <v>6522</v>
      </c>
      <c r="E2562" s="3">
        <v>6518</v>
      </c>
      <c r="F2562" s="3">
        <v>38980</v>
      </c>
      <c r="G2562" s="3">
        <v>8373</v>
      </c>
      <c r="H2562" s="3">
        <v>27.641500000000001</v>
      </c>
      <c r="I2562" s="30">
        <v>523.92597999999998</v>
      </c>
      <c r="J2562" s="30">
        <v>523.92424619999997</v>
      </c>
      <c r="K2562" s="30">
        <v>1.73E-3</v>
      </c>
      <c r="L2562" s="3">
        <v>3</v>
      </c>
      <c r="M2562" s="3">
        <v>3</v>
      </c>
      <c r="N2562" s="10">
        <f t="shared" ref="N2562:N2625" si="280">IF(AND(M2562&gt;0,L2562&gt;0), IF(M2562=L2562,1,-1), 1)</f>
        <v>1</v>
      </c>
      <c r="O2562" s="35">
        <v>3</v>
      </c>
      <c r="P2562" s="17"/>
      <c r="Q2562" s="40">
        <v>1569.7518600000001</v>
      </c>
      <c r="R2562" s="40">
        <v>523.92214000000001</v>
      </c>
      <c r="S2562" s="18">
        <f t="shared" ref="S2562:S2625" si="281">1000000*(I2562-R2562)/R2562</f>
        <v>7.3293333241620848</v>
      </c>
      <c r="T2562" s="18">
        <f t="shared" ref="T2562:T2625" si="282">1000000*(J2562-R2562)/R2562</f>
        <v>4.0200629810326882</v>
      </c>
      <c r="U2562" s="18">
        <f t="shared" ref="U2562:U2625" si="283">1000000*(V2562-R2562)/R2562</f>
        <v>3.9318819396114746</v>
      </c>
      <c r="V2562" s="30">
        <v>523.92420000000004</v>
      </c>
      <c r="W2562" s="3" t="s">
        <v>47</v>
      </c>
      <c r="X2562" s="3" t="s">
        <v>47</v>
      </c>
      <c r="Y2562" s="3" t="s">
        <v>47</v>
      </c>
      <c r="Z2562" s="3" t="s">
        <v>47</v>
      </c>
      <c r="AA2562" s="3" t="s">
        <v>47</v>
      </c>
      <c r="AB2562" s="12" t="s">
        <v>47</v>
      </c>
      <c r="AC2562" s="3" t="s">
        <v>47</v>
      </c>
      <c r="AD2562" s="3" t="s">
        <v>47</v>
      </c>
      <c r="AF2562" s="3" t="s">
        <v>47</v>
      </c>
      <c r="AG2562" s="3" t="s">
        <v>47</v>
      </c>
      <c r="AH2562" s="3" t="s">
        <v>47</v>
      </c>
      <c r="AI2562" s="3" t="s">
        <v>47</v>
      </c>
      <c r="AK2562" s="3" t="s">
        <v>48</v>
      </c>
      <c r="AL2562" s="3" t="s">
        <v>48</v>
      </c>
      <c r="AM2562" s="3" t="s">
        <v>47</v>
      </c>
      <c r="AU2562" s="3">
        <v>0</v>
      </c>
      <c r="AV2562" s="3">
        <v>13</v>
      </c>
      <c r="AW2562" s="3">
        <v>1</v>
      </c>
      <c r="AX2562" s="3">
        <v>13</v>
      </c>
      <c r="AY2562" s="3">
        <v>100</v>
      </c>
      <c r="AZ2562" s="6" t="str">
        <f t="shared" ref="AZ2562:AZ2625" si="284">HYPERLINK(CQ2562,C2562)</f>
        <v>1856.3</v>
      </c>
      <c r="BC2562" s="12" t="s">
        <v>6036</v>
      </c>
      <c r="BJ2562" s="12">
        <f t="shared" ref="BJ2562:BJ2625" si="285">LEN(BC2562)-LEN(SUBSTITUTE(BC2562,"C",""))</f>
        <v>0</v>
      </c>
      <c r="BK2562" s="12">
        <f t="shared" ref="BK2562:BK2625" si="286">LEN(BC2562)-LEN(SUBSTITUTE(BC2562,"c",""))</f>
        <v>0</v>
      </c>
      <c r="CQ2562" s="3" t="str">
        <f>CONCATENATE(baseURL!$A$1,baseURL!$B$1,baseURL!$C$1,".",C2562,".",L2562,".pkl&amp;seq=",BC2562)</f>
        <v>http://proteomics.broadinstitute.org/millscripts/viewfeed.pl?side=xl&amp;cycle=1&amp;fixedMods=iaaC&amp;file=msdataSM/iPRG2012_nd/cpick_in/iPRG2012_nd.1856.3.3.pkl&amp;seq=LNMDKYHPGYFGK</v>
      </c>
    </row>
    <row r="2563" spans="1:95" x14ac:dyDescent="0.2">
      <c r="A2563" s="3">
        <v>2996</v>
      </c>
      <c r="B2563" s="2" t="s">
        <v>6037</v>
      </c>
      <c r="C2563" s="2" t="s">
        <v>6038</v>
      </c>
      <c r="D2563" s="3">
        <v>6523</v>
      </c>
      <c r="E2563" s="3">
        <v>6519</v>
      </c>
      <c r="F2563" s="3">
        <v>38981</v>
      </c>
      <c r="G2563" s="3">
        <v>8374</v>
      </c>
      <c r="H2563" s="3">
        <v>27.643999999999998</v>
      </c>
      <c r="I2563" s="30">
        <v>542.34947</v>
      </c>
      <c r="J2563" s="30">
        <v>542.34758720000002</v>
      </c>
      <c r="K2563" s="30">
        <v>1.8799999999999999E-3</v>
      </c>
      <c r="L2563" s="3">
        <v>4</v>
      </c>
      <c r="M2563" s="3">
        <v>2</v>
      </c>
      <c r="N2563" s="10">
        <f t="shared" si="280"/>
        <v>-1</v>
      </c>
      <c r="O2563" s="35">
        <v>2</v>
      </c>
      <c r="P2563" s="17"/>
      <c r="Q2563" s="40">
        <v>1083.6884600000001</v>
      </c>
      <c r="R2563" s="40">
        <v>542.34786999999994</v>
      </c>
      <c r="S2563" s="18">
        <f t="shared" si="281"/>
        <v>2.9501360446997138</v>
      </c>
      <c r="T2563" s="18">
        <f t="shared" si="282"/>
        <v>-0.5214365457407345</v>
      </c>
      <c r="U2563" s="18">
        <f t="shared" si="283"/>
        <v>-0.31345195457640829</v>
      </c>
      <c r="V2563" s="30">
        <v>542.34770000000003</v>
      </c>
      <c r="W2563" s="3" t="s">
        <v>47</v>
      </c>
      <c r="X2563" s="3" t="s">
        <v>47</v>
      </c>
      <c r="Y2563" s="3" t="s">
        <v>47</v>
      </c>
      <c r="Z2563" s="3" t="s">
        <v>47</v>
      </c>
      <c r="AA2563" s="3" t="s">
        <v>65</v>
      </c>
      <c r="AB2563" s="12" t="s">
        <v>47</v>
      </c>
      <c r="AC2563" s="3" t="s">
        <v>47</v>
      </c>
      <c r="AE2563" s="3" t="s">
        <v>47</v>
      </c>
      <c r="AF2563" s="3" t="s">
        <v>47</v>
      </c>
      <c r="AG2563" s="3" t="s">
        <v>52</v>
      </c>
      <c r="AH2563" s="3" t="s">
        <v>47</v>
      </c>
      <c r="AI2563" s="3" t="s">
        <v>47</v>
      </c>
      <c r="AK2563" s="3" t="s">
        <v>47</v>
      </c>
      <c r="AL2563" s="3" t="s">
        <v>47</v>
      </c>
      <c r="AM2563" s="3" t="s">
        <v>48</v>
      </c>
      <c r="AN2563" s="3" t="s">
        <v>47</v>
      </c>
      <c r="AU2563" s="3">
        <v>1</v>
      </c>
      <c r="AV2563" s="3">
        <v>13</v>
      </c>
      <c r="AW2563" s="3">
        <v>1</v>
      </c>
      <c r="AX2563" s="3">
        <v>13</v>
      </c>
      <c r="AY2563" s="3">
        <v>100</v>
      </c>
      <c r="AZ2563" s="6" t="str">
        <f t="shared" si="284"/>
        <v>1856.4</v>
      </c>
      <c r="BC2563" s="12" t="s">
        <v>6039</v>
      </c>
      <c r="BJ2563" s="12">
        <f t="shared" si="285"/>
        <v>0</v>
      </c>
      <c r="BK2563" s="12">
        <f t="shared" si="286"/>
        <v>0</v>
      </c>
      <c r="BW2563" s="3" t="s">
        <v>6040</v>
      </c>
      <c r="CQ2563" s="3" t="str">
        <f>CONCATENATE(baseURL!$A$1,baseURL!$B$1,baseURL!$C$1,".",C2563,".",L2563,".pkl&amp;seq=",BC2563)</f>
        <v>http://proteomics.broadinstitute.org/millscripts/viewfeed.pl?side=xl&amp;cycle=1&amp;fixedMods=iaaC&amp;file=msdataSM/iPRG2012_nd/cpick_in/iPRG2012_nd.1856.4.4.pkl&amp;seq=RVLLSAPLSK</v>
      </c>
    </row>
    <row r="2564" spans="1:95" x14ac:dyDescent="0.2">
      <c r="A2564" s="3">
        <v>1705</v>
      </c>
      <c r="B2564" s="2" t="s">
        <v>6045</v>
      </c>
      <c r="C2564" s="2" t="s">
        <v>6046</v>
      </c>
      <c r="D2564" s="3">
        <v>6525</v>
      </c>
      <c r="E2564" s="3">
        <v>6521</v>
      </c>
      <c r="F2564" s="3">
        <v>38983</v>
      </c>
      <c r="G2564" s="3">
        <v>8376</v>
      </c>
      <c r="H2564" s="3">
        <v>27.650700000000001</v>
      </c>
      <c r="I2564" s="30">
        <v>610.32101</v>
      </c>
      <c r="J2564" s="30">
        <v>610.81686060000004</v>
      </c>
      <c r="K2564" s="30">
        <v>-0.49585000000000001</v>
      </c>
      <c r="L2564" s="3">
        <v>2</v>
      </c>
      <c r="M2564" s="3">
        <v>2</v>
      </c>
      <c r="N2564" s="10">
        <f t="shared" si="280"/>
        <v>1</v>
      </c>
      <c r="O2564" s="35">
        <v>2</v>
      </c>
      <c r="P2564" s="17"/>
      <c r="Q2564" s="40">
        <v>1219.6317300000001</v>
      </c>
      <c r="R2564" s="40">
        <v>610.31949999999995</v>
      </c>
      <c r="S2564" s="18">
        <f t="shared" si="281"/>
        <v>2.4741139682624742</v>
      </c>
      <c r="T2564" s="18">
        <f t="shared" si="282"/>
        <v>814.9184156824299</v>
      </c>
      <c r="U2564" s="18">
        <f t="shared" si="283"/>
        <v>4.5877610007429723</v>
      </c>
      <c r="V2564" s="30">
        <v>610.32230000000004</v>
      </c>
      <c r="X2564" s="3" t="s">
        <v>47</v>
      </c>
      <c r="Y2564" s="3" t="s">
        <v>47</v>
      </c>
      <c r="AA2564" s="3" t="s">
        <v>47</v>
      </c>
      <c r="AC2564" s="3" t="s">
        <v>47</v>
      </c>
      <c r="AD2564" s="3" t="s">
        <v>47</v>
      </c>
      <c r="AF2564" s="3" t="s">
        <v>47</v>
      </c>
      <c r="AG2564" s="3" t="s">
        <v>47</v>
      </c>
      <c r="AI2564" s="3" t="s">
        <v>52</v>
      </c>
      <c r="AJ2564" s="3" t="s">
        <v>47</v>
      </c>
      <c r="AK2564" s="3" t="s">
        <v>48</v>
      </c>
      <c r="AP2564" s="3" t="s">
        <v>52</v>
      </c>
      <c r="AU2564" s="3">
        <v>0</v>
      </c>
      <c r="AV2564" s="3">
        <v>8</v>
      </c>
      <c r="AW2564" s="3">
        <v>1</v>
      </c>
      <c r="AX2564" s="3">
        <v>8</v>
      </c>
      <c r="AY2564" s="3">
        <v>100</v>
      </c>
      <c r="AZ2564" s="6" t="str">
        <f t="shared" si="284"/>
        <v>1856.6</v>
      </c>
      <c r="BC2564" s="12" t="s">
        <v>6047</v>
      </c>
      <c r="BJ2564" s="12">
        <f t="shared" si="285"/>
        <v>0</v>
      </c>
      <c r="BK2564" s="12">
        <f t="shared" si="286"/>
        <v>0</v>
      </c>
      <c r="CQ2564" s="3" t="str">
        <f>CONCATENATE(baseURL!$A$1,baseURL!$B$1,baseURL!$C$1,".",C2564,".",L2564,".pkl&amp;seq=",BC2564)</f>
        <v>http://proteomics.broadinstitute.org/millscripts/viewfeed.pl?side=xl&amp;cycle=1&amp;fixedMods=iaaC&amp;file=msdataSM/iPRG2012_nd/cpick_in/iPRG2012_nd.1856.6.2.pkl&amp;seq=VLVPYSAEDAR</v>
      </c>
    </row>
    <row r="2565" spans="1:95" x14ac:dyDescent="0.2">
      <c r="A2565" s="3">
        <v>6000</v>
      </c>
      <c r="B2565" s="2" t="s">
        <v>6049</v>
      </c>
      <c r="C2565" s="2" t="s">
        <v>6037</v>
      </c>
      <c r="D2565" s="3">
        <v>6530</v>
      </c>
      <c r="E2565" s="3">
        <v>6526</v>
      </c>
      <c r="F2565" s="3">
        <v>39003</v>
      </c>
      <c r="G2565" s="3">
        <v>8382</v>
      </c>
      <c r="H2565" s="3">
        <v>27.671099999999999</v>
      </c>
      <c r="I2565" s="30">
        <v>667.32213000000002</v>
      </c>
      <c r="J2565" s="30">
        <v>667.32829770000001</v>
      </c>
      <c r="K2565" s="30">
        <v>-6.1700000000000001E-3</v>
      </c>
      <c r="L2565" s="3">
        <v>2</v>
      </c>
      <c r="M2565" s="3">
        <v>2</v>
      </c>
      <c r="N2565" s="10">
        <f t="shared" si="280"/>
        <v>1</v>
      </c>
      <c r="O2565" s="35">
        <v>2</v>
      </c>
      <c r="P2565" s="17"/>
      <c r="Q2565" s="40">
        <v>1333.6481699999999</v>
      </c>
      <c r="R2565" s="40">
        <v>667.32772</v>
      </c>
      <c r="S2565" s="18">
        <f t="shared" si="281"/>
        <v>-8.376693837899877</v>
      </c>
      <c r="T2565" s="18">
        <f t="shared" si="282"/>
        <v>0.8656915975377254</v>
      </c>
      <c r="U2565" s="18">
        <f t="shared" si="283"/>
        <v>0.71928676968292538</v>
      </c>
      <c r="V2565" s="30">
        <v>667.32820000000004</v>
      </c>
      <c r="W2565" s="3" t="s">
        <v>47</v>
      </c>
      <c r="X2565" s="3" t="s">
        <v>47</v>
      </c>
      <c r="Y2565" s="3" t="s">
        <v>47</v>
      </c>
      <c r="Z2565" s="3" t="s">
        <v>47</v>
      </c>
      <c r="AA2565" s="3" t="s">
        <v>48</v>
      </c>
      <c r="AB2565" s="12" t="s">
        <v>47</v>
      </c>
      <c r="AC2565" s="3" t="s">
        <v>47</v>
      </c>
      <c r="AD2565" s="3" t="s">
        <v>47</v>
      </c>
      <c r="AE2565" s="3" t="s">
        <v>47</v>
      </c>
      <c r="AF2565" s="3" t="s">
        <v>47</v>
      </c>
      <c r="AH2565" s="3" t="s">
        <v>47</v>
      </c>
      <c r="AI2565" s="3" t="s">
        <v>47</v>
      </c>
      <c r="AK2565" s="3" t="s">
        <v>47</v>
      </c>
      <c r="AL2565" s="3" t="s">
        <v>48</v>
      </c>
      <c r="AU2565" s="3">
        <v>0</v>
      </c>
      <c r="AV2565" s="3">
        <v>12</v>
      </c>
      <c r="AW2565" s="3">
        <v>1</v>
      </c>
      <c r="AX2565" s="3">
        <v>12</v>
      </c>
      <c r="AY2565" s="3">
        <v>100</v>
      </c>
      <c r="AZ2565" s="6" t="str">
        <f t="shared" si="284"/>
        <v>1857.5</v>
      </c>
      <c r="BC2565" s="12" t="s">
        <v>5731</v>
      </c>
      <c r="BJ2565" s="12">
        <f t="shared" si="285"/>
        <v>0</v>
      </c>
      <c r="BK2565" s="12">
        <f t="shared" si="286"/>
        <v>0</v>
      </c>
      <c r="CQ2565" s="3" t="str">
        <f>CONCATENATE(baseURL!$A$1,baseURL!$B$1,baseURL!$C$1,".",C2565,".",L2565,".pkl&amp;seq=",BC2565)</f>
        <v>http://proteomics.broadinstitute.org/millscripts/viewfeed.pl?side=xl&amp;cycle=1&amp;fixedMods=iaaC&amp;file=msdataSM/iPRG2012_nd/cpick_in/iPRG2012_nd.1857.5.2.pkl&amp;seq=SVDELLTEGNEK</v>
      </c>
    </row>
    <row r="2566" spans="1:95" x14ac:dyDescent="0.2">
      <c r="A2566" s="3">
        <v>7285</v>
      </c>
      <c r="B2566" s="2" t="s">
        <v>6050</v>
      </c>
      <c r="C2566" s="2" t="s">
        <v>6041</v>
      </c>
      <c r="D2566" s="3">
        <v>6531</v>
      </c>
      <c r="E2566" s="3">
        <v>6527</v>
      </c>
      <c r="F2566" s="3">
        <v>39004</v>
      </c>
      <c r="G2566" s="3">
        <v>8383</v>
      </c>
      <c r="H2566" s="3">
        <v>27.674499999999998</v>
      </c>
      <c r="I2566" s="30">
        <v>746.74816999999996</v>
      </c>
      <c r="J2566" s="30">
        <v>746.74515020000001</v>
      </c>
      <c r="K2566" s="30">
        <v>3.0200000000000001E-3</v>
      </c>
      <c r="L2566" s="3">
        <v>3</v>
      </c>
      <c r="M2566" s="3">
        <v>3</v>
      </c>
      <c r="N2566" s="10">
        <f t="shared" si="280"/>
        <v>1</v>
      </c>
      <c r="O2566" s="35">
        <v>3</v>
      </c>
      <c r="P2566" s="17"/>
      <c r="Q2566" s="40">
        <v>2238.2200699999999</v>
      </c>
      <c r="R2566" s="40">
        <v>746.74486999999999</v>
      </c>
      <c r="S2566" s="18">
        <f t="shared" si="281"/>
        <v>4.4191800071789444</v>
      </c>
      <c r="T2566" s="18">
        <f t="shared" si="282"/>
        <v>0.37522855700389179</v>
      </c>
      <c r="U2566" s="18">
        <f t="shared" si="283"/>
        <v>0.44191800067222153</v>
      </c>
      <c r="V2566" s="30">
        <v>746.74519999999995</v>
      </c>
      <c r="W2566" s="3" t="s">
        <v>47</v>
      </c>
      <c r="X2566" s="3" t="s">
        <v>47</v>
      </c>
      <c r="Y2566" s="3" t="s">
        <v>47</v>
      </c>
      <c r="AA2566" s="3" t="s">
        <v>47</v>
      </c>
      <c r="AB2566" s="12" t="s">
        <v>47</v>
      </c>
      <c r="AC2566" s="3" t="s">
        <v>47</v>
      </c>
      <c r="AD2566" s="3" t="s">
        <v>52</v>
      </c>
      <c r="AF2566" s="3" t="s">
        <v>47</v>
      </c>
      <c r="AG2566" s="3" t="s">
        <v>47</v>
      </c>
      <c r="AH2566" s="3" t="s">
        <v>47</v>
      </c>
      <c r="AI2566" s="3" t="s">
        <v>47</v>
      </c>
      <c r="AK2566" s="3" t="s">
        <v>52</v>
      </c>
      <c r="AL2566" s="3" t="s">
        <v>52</v>
      </c>
      <c r="AO2566" s="3" t="s">
        <v>47</v>
      </c>
      <c r="AU2566" s="3">
        <v>0</v>
      </c>
      <c r="AV2566" s="3">
        <v>11</v>
      </c>
      <c r="AW2566" s="3">
        <v>2</v>
      </c>
      <c r="AX2566" s="3">
        <v>10</v>
      </c>
      <c r="AY2566" s="3">
        <v>90.91</v>
      </c>
      <c r="AZ2566" s="6" t="str">
        <f t="shared" si="284"/>
        <v>1857.6</v>
      </c>
      <c r="BB2566" s="12" t="s">
        <v>79</v>
      </c>
      <c r="BC2566" s="12" t="s">
        <v>6051</v>
      </c>
      <c r="BJ2566" s="12">
        <f t="shared" si="285"/>
        <v>0</v>
      </c>
      <c r="BK2566" s="12">
        <f t="shared" si="286"/>
        <v>0</v>
      </c>
      <c r="BU2566" s="3" t="s">
        <v>6052</v>
      </c>
      <c r="CQ2566" s="3" t="str">
        <f>CONCATENATE(baseURL!$A$1,baseURL!$B$1,"+Acetyl",baseURL!$C$1,".",C2566,".",L2566,".pkl&amp;seq=",BC2566)</f>
        <v>http://proteomics.broadinstitute.org/millscripts/viewfeed.pl?side=xl&amp;cycle=1&amp;fixedMods=iaaC+Acetyl&amp;file=msdataSM/iPRG2012_nd/cpick_in/iPRG2012_nd.1857.6.3.pkl&amp;seq=SALPENANVTVLNKNEKKAR</v>
      </c>
    </row>
    <row r="2567" spans="1:95" x14ac:dyDescent="0.2">
      <c r="A2567" s="3">
        <v>4179</v>
      </c>
      <c r="B2567" s="2" t="s">
        <v>6053</v>
      </c>
      <c r="C2567" s="2" t="s">
        <v>6054</v>
      </c>
      <c r="D2567" s="3">
        <v>6532</v>
      </c>
      <c r="E2567" s="3">
        <v>6528</v>
      </c>
      <c r="F2567" s="3">
        <v>39020</v>
      </c>
      <c r="G2567" s="3">
        <v>8385</v>
      </c>
      <c r="H2567" s="3">
        <v>27.683399999999999</v>
      </c>
      <c r="I2567" s="30">
        <v>403.22357</v>
      </c>
      <c r="J2567" s="30">
        <v>403.22516510000003</v>
      </c>
      <c r="K2567" s="30">
        <v>-1.6000000000000001E-3</v>
      </c>
      <c r="L2567" s="3">
        <v>2</v>
      </c>
      <c r="M2567" s="3">
        <v>2</v>
      </c>
      <c r="N2567" s="10">
        <f t="shared" si="280"/>
        <v>1</v>
      </c>
      <c r="O2567" s="35">
        <v>2</v>
      </c>
      <c r="P2567" s="17"/>
      <c r="Q2567" s="40">
        <v>805.44227999999998</v>
      </c>
      <c r="R2567" s="40">
        <v>403.22478000000001</v>
      </c>
      <c r="S2567" s="18">
        <f t="shared" si="281"/>
        <v>-3.0008076388921046</v>
      </c>
      <c r="T2567" s="18">
        <f t="shared" si="282"/>
        <v>0.95505043121802047</v>
      </c>
      <c r="U2567" s="18">
        <f t="shared" si="283"/>
        <v>-0.4464011363594545</v>
      </c>
      <c r="V2567" s="30">
        <v>403.22460000000001</v>
      </c>
      <c r="W2567" s="3" t="s">
        <v>47</v>
      </c>
      <c r="X2567" s="3" t="s">
        <v>47</v>
      </c>
      <c r="Y2567" s="3" t="s">
        <v>47</v>
      </c>
      <c r="Z2567" s="3" t="s">
        <v>47</v>
      </c>
      <c r="AA2567" s="3" t="s">
        <v>65</v>
      </c>
      <c r="AB2567" s="12" t="s">
        <v>47</v>
      </c>
      <c r="AC2567" s="3" t="s">
        <v>47</v>
      </c>
      <c r="AD2567" s="3" t="s">
        <v>48</v>
      </c>
      <c r="AF2567" s="3" t="s">
        <v>47</v>
      </c>
      <c r="AG2567" s="3" t="s">
        <v>47</v>
      </c>
      <c r="AH2567" s="3" t="s">
        <v>47</v>
      </c>
      <c r="AI2567" s="3" t="s">
        <v>47</v>
      </c>
      <c r="AJ2567" s="3" t="s">
        <v>47</v>
      </c>
      <c r="AK2567" s="3" t="s">
        <v>48</v>
      </c>
      <c r="AL2567" s="3" t="s">
        <v>47</v>
      </c>
      <c r="AM2567" s="3" t="s">
        <v>47</v>
      </c>
      <c r="AN2567" s="3" t="s">
        <v>47</v>
      </c>
      <c r="AU2567" s="3">
        <v>1</v>
      </c>
      <c r="AV2567" s="3">
        <v>14</v>
      </c>
      <c r="AW2567" s="3">
        <v>1</v>
      </c>
      <c r="AX2567" s="3">
        <v>14</v>
      </c>
      <c r="AY2567" s="3">
        <v>100</v>
      </c>
      <c r="AZ2567" s="6" t="str">
        <f t="shared" si="284"/>
        <v>1858.1</v>
      </c>
      <c r="BC2567" s="12" t="s">
        <v>5961</v>
      </c>
      <c r="BJ2567" s="12">
        <f t="shared" si="285"/>
        <v>0</v>
      </c>
      <c r="BK2567" s="12">
        <f t="shared" si="286"/>
        <v>0</v>
      </c>
      <c r="BW2567" s="3" t="s">
        <v>6055</v>
      </c>
      <c r="CQ2567" s="3" t="str">
        <f>CONCATENATE(baseURL!$A$1,baseURL!$B$1,baseURL!$C$1,".",C2567,".",L2567,".pkl&amp;seq=",BC2567)</f>
        <v>http://proteomics.broadinstitute.org/millscripts/viewfeed.pl?side=xl&amp;cycle=1&amp;fixedMods=iaaC&amp;file=msdataSM/iPRG2012_nd/cpick_in/iPRG2012_nd.1858.1.2.pkl&amp;seq=VVLMMGR</v>
      </c>
    </row>
    <row r="2568" spans="1:95" x14ac:dyDescent="0.2">
      <c r="A2568" s="3">
        <v>213</v>
      </c>
      <c r="B2568" s="2" t="s">
        <v>6058</v>
      </c>
      <c r="C2568" s="2" t="s">
        <v>6048</v>
      </c>
      <c r="D2568" s="3">
        <v>6535</v>
      </c>
      <c r="E2568" s="3">
        <v>6531</v>
      </c>
      <c r="F2568" s="3">
        <v>39023</v>
      </c>
      <c r="G2568" s="3">
        <v>8388</v>
      </c>
      <c r="H2568" s="3">
        <v>27.688400000000001</v>
      </c>
      <c r="I2568" s="30">
        <v>474.92446000000001</v>
      </c>
      <c r="J2568" s="30">
        <v>474.92253599999998</v>
      </c>
      <c r="K2568" s="30">
        <v>1.92E-3</v>
      </c>
      <c r="L2568" s="3">
        <v>3</v>
      </c>
      <c r="M2568" s="3">
        <v>3</v>
      </c>
      <c r="N2568" s="10">
        <f t="shared" si="280"/>
        <v>1</v>
      </c>
      <c r="O2568" s="35">
        <v>3</v>
      </c>
      <c r="P2568" s="17"/>
      <c r="Q2568" s="40">
        <v>1422.74882</v>
      </c>
      <c r="R2568" s="40">
        <v>474.92113000000001</v>
      </c>
      <c r="S2568" s="18">
        <f t="shared" si="281"/>
        <v>7.0116905516614603</v>
      </c>
      <c r="T2568" s="18">
        <f t="shared" si="282"/>
        <v>2.960491566198546</v>
      </c>
      <c r="U2568" s="18">
        <f t="shared" si="283"/>
        <v>2.2530056726895902</v>
      </c>
      <c r="V2568" s="30">
        <v>474.92219999999998</v>
      </c>
      <c r="W2568" s="3" t="s">
        <v>47</v>
      </c>
      <c r="Z2568" s="3" t="s">
        <v>47</v>
      </c>
      <c r="AA2568" s="3" t="s">
        <v>65</v>
      </c>
      <c r="AB2568" s="12" t="s">
        <v>48</v>
      </c>
      <c r="AE2568" s="3" t="s">
        <v>48</v>
      </c>
      <c r="AF2568" s="3" t="s">
        <v>48</v>
      </c>
      <c r="AG2568" s="3" t="s">
        <v>47</v>
      </c>
      <c r="AH2568" s="3" t="s">
        <v>47</v>
      </c>
      <c r="AJ2568" s="3" t="s">
        <v>47</v>
      </c>
      <c r="AK2568" s="3" t="s">
        <v>52</v>
      </c>
      <c r="AL2568" s="3" t="s">
        <v>48</v>
      </c>
      <c r="AU2568" s="3">
        <v>1</v>
      </c>
      <c r="AV2568" s="3">
        <v>5</v>
      </c>
      <c r="AW2568" s="3">
        <v>1</v>
      </c>
      <c r="AX2568" s="3">
        <v>5</v>
      </c>
      <c r="AY2568" s="3">
        <v>100</v>
      </c>
      <c r="AZ2568" s="6" t="str">
        <f t="shared" si="284"/>
        <v>1858.4</v>
      </c>
      <c r="BC2568" s="12" t="s">
        <v>6059</v>
      </c>
      <c r="BJ2568" s="12">
        <f t="shared" si="285"/>
        <v>0</v>
      </c>
      <c r="BK2568" s="12">
        <f t="shared" si="286"/>
        <v>0</v>
      </c>
      <c r="BW2568" s="3" t="s">
        <v>6060</v>
      </c>
      <c r="CQ2568" s="3" t="str">
        <f>CONCATENATE(baseURL!$A$1,baseURL!$B$1,baseURL!$C$1,".",C2568,".",L2568,".pkl&amp;seq=",BC2568)</f>
        <v>http://proteomics.broadinstitute.org/millscripts/viewfeed.pl?side=xl&amp;cycle=1&amp;fixedMods=iaaC&amp;file=msdataSM/iPRG2012_nd/cpick_in/iPRG2012_nd.1858.4.3.pkl&amp;seq=SLPAKWDPANAPR</v>
      </c>
    </row>
    <row r="2569" spans="1:95" x14ac:dyDescent="0.2">
      <c r="A2569" s="3">
        <v>6570</v>
      </c>
      <c r="B2569" s="2" t="s">
        <v>6063</v>
      </c>
      <c r="C2569" s="2" t="s">
        <v>6050</v>
      </c>
      <c r="D2569" s="3">
        <v>6538</v>
      </c>
      <c r="E2569" s="3">
        <v>6534</v>
      </c>
      <c r="F2569" s="3">
        <v>39026</v>
      </c>
      <c r="G2569" s="3">
        <v>8391</v>
      </c>
      <c r="H2569" s="3">
        <v>27.695900000000002</v>
      </c>
      <c r="I2569" s="30">
        <v>539.27142000000003</v>
      </c>
      <c r="J2569" s="30">
        <v>539.27141949999998</v>
      </c>
      <c r="K2569" s="30">
        <v>0</v>
      </c>
      <c r="L2569" s="3">
        <v>0</v>
      </c>
      <c r="M2569" s="3">
        <v>0</v>
      </c>
      <c r="N2569" s="10">
        <f t="shared" si="280"/>
        <v>1</v>
      </c>
      <c r="O2569" s="35">
        <v>2</v>
      </c>
      <c r="P2569" s="17"/>
      <c r="Q2569" s="40">
        <v>1077.53235</v>
      </c>
      <c r="R2569" s="40">
        <v>539.26981000000001</v>
      </c>
      <c r="S2569" s="18">
        <f t="shared" si="281"/>
        <v>2.9855185107207594</v>
      </c>
      <c r="T2569" s="18">
        <f t="shared" si="282"/>
        <v>2.9845913309559937</v>
      </c>
      <c r="U2569" s="18">
        <f t="shared" si="283"/>
        <v>2.5775594595493474</v>
      </c>
      <c r="V2569" s="30">
        <v>539.27120000000002</v>
      </c>
      <c r="W2569" s="3" t="s">
        <v>47</v>
      </c>
      <c r="X2569" s="3" t="s">
        <v>47</v>
      </c>
      <c r="Y2569" s="3" t="s">
        <v>47</v>
      </c>
      <c r="Z2569" s="3" t="s">
        <v>47</v>
      </c>
      <c r="AA2569" s="3" t="s">
        <v>47</v>
      </c>
      <c r="AB2569" s="12" t="s">
        <v>47</v>
      </c>
      <c r="AC2569" s="3" t="s">
        <v>47</v>
      </c>
      <c r="AD2569" s="3" t="s">
        <v>47</v>
      </c>
      <c r="AE2569" s="3" t="s">
        <v>47</v>
      </c>
      <c r="AF2569" s="3" t="s">
        <v>52</v>
      </c>
      <c r="AG2569" s="3" t="s">
        <v>47</v>
      </c>
      <c r="AH2569" s="3" t="s">
        <v>47</v>
      </c>
      <c r="AI2569" s="3" t="s">
        <v>47</v>
      </c>
      <c r="AJ2569" s="3" t="s">
        <v>47</v>
      </c>
      <c r="AK2569" s="3" t="s">
        <v>47</v>
      </c>
      <c r="AL2569" s="3" t="s">
        <v>47</v>
      </c>
      <c r="AU2569" s="3">
        <v>0</v>
      </c>
      <c r="AV2569" s="3">
        <v>15</v>
      </c>
      <c r="AW2569" s="3">
        <v>1</v>
      </c>
      <c r="AX2569" s="3">
        <v>15</v>
      </c>
      <c r="AY2569" s="3">
        <v>100</v>
      </c>
      <c r="AZ2569" s="6" t="str">
        <f t="shared" si="284"/>
        <v>1858.7</v>
      </c>
      <c r="BC2569" s="12" t="s">
        <v>6064</v>
      </c>
      <c r="BJ2569" s="12">
        <f t="shared" si="285"/>
        <v>0</v>
      </c>
      <c r="BK2569" s="12">
        <f t="shared" si="286"/>
        <v>0</v>
      </c>
      <c r="CQ2569" s="3" t="str">
        <f>CONCATENATE(baseURL!$A$1,baseURL!$B$1,baseURL!$C$1,".",C2569,".",L2569,".pkl&amp;seq=",BC2569)</f>
        <v>http://proteomics.broadinstitute.org/millscripts/viewfeed.pl?side=xl&amp;cycle=1&amp;fixedMods=iaaC&amp;file=msdataSM/iPRG2012_nd/cpick_in/iPRG2012_nd.1858.7.0.pkl&amp;seq=FGDNLNLER</v>
      </c>
    </row>
    <row r="2570" spans="1:95" x14ac:dyDescent="0.2">
      <c r="A2570" s="3">
        <v>7483</v>
      </c>
      <c r="B2570" s="2" t="s">
        <v>6065</v>
      </c>
      <c r="C2570" s="2" t="s">
        <v>6066</v>
      </c>
      <c r="D2570" s="3">
        <v>6539</v>
      </c>
      <c r="E2570" s="3">
        <v>6535</v>
      </c>
      <c r="F2570" s="3">
        <v>39027</v>
      </c>
      <c r="G2570" s="3">
        <v>8392</v>
      </c>
      <c r="H2570" s="3">
        <v>27.698399999999999</v>
      </c>
      <c r="I2570" s="30">
        <v>631.29801999999995</v>
      </c>
      <c r="J2570" s="30">
        <v>630.8391044</v>
      </c>
      <c r="K2570" s="30">
        <v>0.45891999999999999</v>
      </c>
      <c r="L2570" s="3">
        <v>0</v>
      </c>
      <c r="M2570" s="3">
        <v>2</v>
      </c>
      <c r="N2570" s="10">
        <f t="shared" si="280"/>
        <v>1</v>
      </c>
      <c r="O2570" s="35">
        <v>2</v>
      </c>
      <c r="P2570" s="17"/>
      <c r="Q2570" s="40">
        <v>1260.6504199999999</v>
      </c>
      <c r="R2570" s="40">
        <v>630.82884999999999</v>
      </c>
      <c r="S2570" s="18">
        <f t="shared" si="281"/>
        <v>743.73580092280622</v>
      </c>
      <c r="T2570" s="18">
        <f t="shared" si="282"/>
        <v>16.255439173411283</v>
      </c>
      <c r="U2570" s="18">
        <f t="shared" si="283"/>
        <v>16.406985825104123</v>
      </c>
      <c r="V2570" s="30">
        <v>630.83920000000001</v>
      </c>
      <c r="W2570" s="3" t="s">
        <v>47</v>
      </c>
      <c r="AA2570" s="3" t="s">
        <v>47</v>
      </c>
      <c r="AB2570" s="12" t="s">
        <v>47</v>
      </c>
      <c r="AD2570" s="3" t="s">
        <v>47</v>
      </c>
      <c r="AF2570" s="3" t="s">
        <v>52</v>
      </c>
      <c r="AG2570" s="3" t="s">
        <v>52</v>
      </c>
      <c r="AO2570" s="3" t="s">
        <v>47</v>
      </c>
      <c r="AU2570" s="3">
        <v>0</v>
      </c>
      <c r="AV2570" s="3">
        <v>5</v>
      </c>
      <c r="AW2570" s="3">
        <v>2</v>
      </c>
      <c r="AX2570" s="3">
        <v>3</v>
      </c>
      <c r="AY2570" s="3">
        <v>60</v>
      </c>
      <c r="AZ2570" s="6" t="str">
        <f t="shared" si="284"/>
        <v>1858.8</v>
      </c>
      <c r="BB2570" s="12" t="s">
        <v>79</v>
      </c>
      <c r="BC2570" s="12" t="s">
        <v>6067</v>
      </c>
      <c r="BJ2570" s="12">
        <f t="shared" si="285"/>
        <v>0</v>
      </c>
      <c r="BK2570" s="12">
        <f t="shared" si="286"/>
        <v>0</v>
      </c>
      <c r="BP2570" s="3" t="s">
        <v>54</v>
      </c>
      <c r="BR2570" s="3" t="s">
        <v>54</v>
      </c>
      <c r="BS2570" s="3" t="s">
        <v>3478</v>
      </c>
      <c r="BZ2570" s="3" t="s">
        <v>3478</v>
      </c>
      <c r="CQ2570" s="3" t="str">
        <f>CONCATENATE(baseURL!$A$1,baseURL!$B$1,"+Acetyl",baseURL!$C$1,".",C2570,".",L2570,".pkl&amp;seq=",BC2570,"&amp;varMods=Deamidated-N")</f>
        <v>http://proteomics.broadinstitute.org/millscripts/viewfeed.pl?side=xl&amp;cycle=1&amp;fixedMods=iaaC+Acetyl&amp;file=msdataSM/iPRG2012_nd/cpick_in/iPRG2012_nd.1858.8.0.pkl&amp;seq=MDnKTPVTLAK&amp;varMods=Deamidated-N</v>
      </c>
    </row>
    <row r="2571" spans="1:95" x14ac:dyDescent="0.2">
      <c r="A2571" s="3">
        <v>2788</v>
      </c>
      <c r="B2571" s="2" t="s">
        <v>6068</v>
      </c>
      <c r="C2571" s="2" t="s">
        <v>6058</v>
      </c>
      <c r="D2571" s="3">
        <v>6544</v>
      </c>
      <c r="E2571" s="3">
        <v>6540</v>
      </c>
      <c r="F2571" s="3">
        <v>39045</v>
      </c>
      <c r="G2571" s="3">
        <v>8398</v>
      </c>
      <c r="H2571" s="3">
        <v>27.717199999999998</v>
      </c>
      <c r="I2571" s="30">
        <v>601.32528000000002</v>
      </c>
      <c r="J2571" s="30">
        <v>601.31990870000004</v>
      </c>
      <c r="K2571" s="30">
        <v>5.3699999999999998E-3</v>
      </c>
      <c r="L2571" s="3">
        <v>0</v>
      </c>
      <c r="M2571" s="3">
        <v>3</v>
      </c>
      <c r="N2571" s="10">
        <f t="shared" si="280"/>
        <v>1</v>
      </c>
      <c r="O2571" s="35">
        <v>3</v>
      </c>
      <c r="P2571" s="17"/>
      <c r="Q2571" s="40">
        <v>1801.9402700000001</v>
      </c>
      <c r="R2571" s="40">
        <v>601.31826999999998</v>
      </c>
      <c r="S2571" s="18">
        <f t="shared" si="281"/>
        <v>11.657719962569237</v>
      </c>
      <c r="T2571" s="18">
        <f t="shared" si="282"/>
        <v>2.7251791302760924</v>
      </c>
      <c r="U2571" s="18">
        <f t="shared" si="283"/>
        <v>2.7107109184914204</v>
      </c>
      <c r="V2571" s="30">
        <v>601.31989999999996</v>
      </c>
      <c r="Z2571" s="3" t="s">
        <v>47</v>
      </c>
      <c r="AB2571" s="12" t="s">
        <v>47</v>
      </c>
      <c r="AC2571" s="3" t="s">
        <v>47</v>
      </c>
      <c r="AD2571" s="3" t="s">
        <v>47</v>
      </c>
      <c r="AG2571" s="3" t="s">
        <v>52</v>
      </c>
      <c r="AH2571" s="3" t="s">
        <v>48</v>
      </c>
      <c r="AL2571" s="3" t="s">
        <v>52</v>
      </c>
      <c r="AU2571" s="3">
        <v>0</v>
      </c>
      <c r="AV2571" s="3">
        <v>4</v>
      </c>
      <c r="AW2571" s="3">
        <v>1</v>
      </c>
      <c r="AX2571" s="3">
        <v>4</v>
      </c>
      <c r="AY2571" s="3">
        <v>100</v>
      </c>
      <c r="AZ2571" s="6" t="str">
        <f t="shared" si="284"/>
        <v>1859.5</v>
      </c>
      <c r="BC2571" s="12" t="s">
        <v>6069</v>
      </c>
      <c r="BJ2571" s="12">
        <f t="shared" si="285"/>
        <v>0</v>
      </c>
      <c r="BK2571" s="12">
        <f t="shared" si="286"/>
        <v>0</v>
      </c>
      <c r="CQ2571" s="3" t="str">
        <f>CONCATENATE(baseURL!$A$1,baseURL!$B$1,baseURL!$C$1,".",C2571,".",L2571,".pkl&amp;seq=",BC2571)</f>
        <v>http://proteomics.broadinstitute.org/millscripts/viewfeed.pl?side=xl&amp;cycle=1&amp;fixedMods=iaaC&amp;file=msdataSM/iPRG2012_nd/cpick_in/iPRG2012_nd.1859.5.0.pkl&amp;seq=NALNKLADSSKLDDAAR</v>
      </c>
    </row>
    <row r="2572" spans="1:95" x14ac:dyDescent="0.2">
      <c r="A2572" s="3">
        <v>6166</v>
      </c>
      <c r="B2572" s="2" t="s">
        <v>6074</v>
      </c>
      <c r="C2572" s="2" t="s">
        <v>6075</v>
      </c>
      <c r="D2572" s="3">
        <v>6551</v>
      </c>
      <c r="E2572" s="3">
        <v>6547</v>
      </c>
      <c r="F2572" s="3">
        <v>39066</v>
      </c>
      <c r="G2572" s="3">
        <v>8406</v>
      </c>
      <c r="H2572" s="3">
        <v>27.738499999999998</v>
      </c>
      <c r="I2572" s="30">
        <v>544.82091000000003</v>
      </c>
      <c r="J2572" s="30">
        <v>544.81877029999998</v>
      </c>
      <c r="K2572" s="30">
        <v>2.14E-3</v>
      </c>
      <c r="L2572" s="3">
        <v>2</v>
      </c>
      <c r="M2572" s="3">
        <v>2</v>
      </c>
      <c r="N2572" s="10">
        <f t="shared" si="280"/>
        <v>1</v>
      </c>
      <c r="O2572" s="35">
        <v>2</v>
      </c>
      <c r="P2572" s="17"/>
      <c r="Q2572" s="40">
        <v>1088.6323400000001</v>
      </c>
      <c r="R2572" s="40">
        <v>544.81980999999996</v>
      </c>
      <c r="S2572" s="18">
        <f t="shared" si="281"/>
        <v>2.0190161588745057</v>
      </c>
      <c r="T2572" s="18">
        <f t="shared" si="282"/>
        <v>-1.9083373638312426</v>
      </c>
      <c r="U2572" s="18">
        <f t="shared" si="283"/>
        <v>-2.0373708509718167</v>
      </c>
      <c r="V2572" s="30">
        <v>544.81870000000004</v>
      </c>
      <c r="W2572" s="3" t="s">
        <v>47</v>
      </c>
      <c r="X2572" s="3" t="s">
        <v>47</v>
      </c>
      <c r="Y2572" s="3" t="s">
        <v>47</v>
      </c>
      <c r="Z2572" s="3" t="s">
        <v>47</v>
      </c>
      <c r="AA2572" s="3" t="s">
        <v>47</v>
      </c>
      <c r="AB2572" s="12" t="s">
        <v>47</v>
      </c>
      <c r="AC2572" s="3" t="s">
        <v>47</v>
      </c>
      <c r="AD2572" s="3" t="s">
        <v>47</v>
      </c>
      <c r="AE2572" s="3" t="s">
        <v>47</v>
      </c>
      <c r="AF2572" s="3" t="s">
        <v>47</v>
      </c>
      <c r="AG2572" s="3" t="s">
        <v>47</v>
      </c>
      <c r="AH2572" s="3" t="s">
        <v>47</v>
      </c>
      <c r="AI2572" s="3" t="s">
        <v>47</v>
      </c>
      <c r="AJ2572" s="3" t="s">
        <v>52</v>
      </c>
      <c r="AK2572" s="3" t="s">
        <v>47</v>
      </c>
      <c r="AL2572" s="3" t="s">
        <v>47</v>
      </c>
      <c r="AN2572" s="3" t="s">
        <v>47</v>
      </c>
      <c r="AU2572" s="3">
        <v>0</v>
      </c>
      <c r="AV2572" s="3">
        <v>16</v>
      </c>
      <c r="AW2572" s="3">
        <v>1</v>
      </c>
      <c r="AX2572" s="3">
        <v>16</v>
      </c>
      <c r="AY2572" s="3">
        <v>100</v>
      </c>
      <c r="AZ2572" s="6" t="str">
        <f t="shared" si="284"/>
        <v>1860.5</v>
      </c>
      <c r="BC2572" s="12" t="s">
        <v>6076</v>
      </c>
      <c r="BJ2572" s="12">
        <f t="shared" si="285"/>
        <v>0</v>
      </c>
      <c r="BK2572" s="12">
        <f t="shared" si="286"/>
        <v>0</v>
      </c>
      <c r="CQ2572" s="3" t="str">
        <f>CONCATENATE(baseURL!$A$1,baseURL!$B$1,baseURL!$C$1,".",C2572,".",L2572,".pkl&amp;seq=",BC2572)</f>
        <v>http://proteomics.broadinstitute.org/millscripts/viewfeed.pl?side=xl&amp;cycle=1&amp;fixedMods=iaaC&amp;file=msdataSM/iPRG2012_nd/cpick_in/iPRG2012_nd.1860.5.2.pkl&amp;seq=VRVALNGFGR</v>
      </c>
    </row>
    <row r="2573" spans="1:95" x14ac:dyDescent="0.2">
      <c r="A2573" s="3">
        <v>3567</v>
      </c>
      <c r="B2573" s="2" t="s">
        <v>6077</v>
      </c>
      <c r="C2573" s="2" t="s">
        <v>6068</v>
      </c>
      <c r="D2573" s="3">
        <v>6552</v>
      </c>
      <c r="E2573" s="3">
        <v>6548</v>
      </c>
      <c r="F2573" s="3">
        <v>39067</v>
      </c>
      <c r="G2573" s="3">
        <v>8407</v>
      </c>
      <c r="H2573" s="3">
        <v>27.741</v>
      </c>
      <c r="I2573" s="30">
        <v>557.82551999999998</v>
      </c>
      <c r="J2573" s="30">
        <v>557.82692959999997</v>
      </c>
      <c r="K2573" s="30">
        <v>-1.41E-3</v>
      </c>
      <c r="L2573" s="3">
        <v>0</v>
      </c>
      <c r="M2573" s="3">
        <v>2</v>
      </c>
      <c r="N2573" s="10">
        <f t="shared" si="280"/>
        <v>1</v>
      </c>
      <c r="O2573" s="35">
        <v>2</v>
      </c>
      <c r="P2573" s="17"/>
      <c r="Q2573" s="40">
        <v>1114.6466499999999</v>
      </c>
      <c r="R2573" s="40">
        <v>557.82695999999999</v>
      </c>
      <c r="S2573" s="18">
        <f t="shared" si="281"/>
        <v>-2.5814456870322804</v>
      </c>
      <c r="T2573" s="18">
        <f t="shared" si="282"/>
        <v>-5.4497186751599189E-2</v>
      </c>
      <c r="U2573" s="18">
        <f t="shared" si="283"/>
        <v>-0.46609436020389572</v>
      </c>
      <c r="V2573" s="30">
        <v>557.82669999999996</v>
      </c>
      <c r="W2573" s="3" t="s">
        <v>47</v>
      </c>
      <c r="X2573" s="3" t="s">
        <v>47</v>
      </c>
      <c r="Y2573" s="3" t="s">
        <v>47</v>
      </c>
      <c r="Z2573" s="3" t="s">
        <v>47</v>
      </c>
      <c r="AA2573" s="3" t="s">
        <v>48</v>
      </c>
      <c r="AB2573" s="12" t="s">
        <v>47</v>
      </c>
      <c r="AC2573" s="3" t="s">
        <v>47</v>
      </c>
      <c r="AD2573" s="3" t="s">
        <v>47</v>
      </c>
      <c r="AE2573" s="3" t="s">
        <v>47</v>
      </c>
      <c r="AF2573" s="3" t="s">
        <v>47</v>
      </c>
      <c r="AG2573" s="3" t="s">
        <v>52</v>
      </c>
      <c r="AH2573" s="3" t="s">
        <v>47</v>
      </c>
      <c r="AI2573" s="3" t="s">
        <v>48</v>
      </c>
      <c r="AK2573" s="3" t="s">
        <v>52</v>
      </c>
      <c r="AL2573" s="3" t="s">
        <v>48</v>
      </c>
      <c r="AM2573" s="3" t="s">
        <v>48</v>
      </c>
      <c r="AN2573" s="3" t="s">
        <v>47</v>
      </c>
      <c r="AU2573" s="3">
        <v>0</v>
      </c>
      <c r="AV2573" s="3">
        <v>11</v>
      </c>
      <c r="AW2573" s="3">
        <v>1</v>
      </c>
      <c r="AX2573" s="3">
        <v>11</v>
      </c>
      <c r="AY2573" s="3">
        <v>100</v>
      </c>
      <c r="AZ2573" s="6" t="str">
        <f t="shared" si="284"/>
        <v>1860.6</v>
      </c>
      <c r="BC2573" s="12" t="s">
        <v>6078</v>
      </c>
      <c r="BJ2573" s="12">
        <f t="shared" si="285"/>
        <v>0</v>
      </c>
      <c r="BK2573" s="12">
        <f t="shared" si="286"/>
        <v>0</v>
      </c>
      <c r="CQ2573" s="3" t="str">
        <f>CONCATENATE(baseURL!$A$1,baseURL!$B$1,baseURL!$C$1,".",C2573,".",L2573,".pkl&amp;seq=",BC2573)</f>
        <v>http://proteomics.broadinstitute.org/millscripts/viewfeed.pl?side=xl&amp;cycle=1&amp;fixedMods=iaaC&amp;file=msdataSM/iPRG2012_nd/cpick_in/iPRG2012_nd.1860.6.0.pkl&amp;seq=LAEGKSVGLLGA</v>
      </c>
    </row>
    <row r="2574" spans="1:95" x14ac:dyDescent="0.2">
      <c r="A2574" s="3">
        <v>6158</v>
      </c>
      <c r="B2574" s="2" t="s">
        <v>6079</v>
      </c>
      <c r="C2574" s="2" t="s">
        <v>6080</v>
      </c>
      <c r="D2574" s="3">
        <v>6555</v>
      </c>
      <c r="E2574" s="3">
        <v>6551</v>
      </c>
      <c r="F2574" s="3">
        <v>39083</v>
      </c>
      <c r="G2574" s="3">
        <v>8411</v>
      </c>
      <c r="H2574" s="3">
        <v>27.756599999999999</v>
      </c>
      <c r="I2574" s="30">
        <v>526.27527999999995</v>
      </c>
      <c r="J2574" s="30">
        <v>526.27147090000005</v>
      </c>
      <c r="K2574" s="30">
        <v>3.81E-3</v>
      </c>
      <c r="L2574" s="3">
        <v>2</v>
      </c>
      <c r="M2574" s="3">
        <v>2</v>
      </c>
      <c r="N2574" s="10">
        <f t="shared" si="280"/>
        <v>1</v>
      </c>
      <c r="O2574" s="35">
        <v>2</v>
      </c>
      <c r="P2574" s="17"/>
      <c r="Q2574" s="40">
        <v>1051.5353299999999</v>
      </c>
      <c r="R2574" s="40">
        <v>526.2713</v>
      </c>
      <c r="S2574" s="18">
        <f t="shared" si="281"/>
        <v>7.5626392698137019</v>
      </c>
      <c r="T2574" s="18">
        <f t="shared" si="282"/>
        <v>0.32473745016567002</v>
      </c>
      <c r="U2574" s="18">
        <f t="shared" si="283"/>
        <v>-0.1900160620100278</v>
      </c>
      <c r="V2574" s="30">
        <v>526.27120000000002</v>
      </c>
      <c r="W2574" s="3" t="s">
        <v>47</v>
      </c>
      <c r="X2574" s="3" t="s">
        <v>47</v>
      </c>
      <c r="Y2574" s="3" t="s">
        <v>47</v>
      </c>
      <c r="Z2574" s="3" t="s">
        <v>47</v>
      </c>
      <c r="AA2574" s="3" t="s">
        <v>47</v>
      </c>
      <c r="AB2574" s="12" t="s">
        <v>47</v>
      </c>
      <c r="AC2574" s="3" t="s">
        <v>47</v>
      </c>
      <c r="AD2574" s="3" t="s">
        <v>47</v>
      </c>
      <c r="AE2574" s="3" t="s">
        <v>47</v>
      </c>
      <c r="AF2574" s="3" t="s">
        <v>47</v>
      </c>
      <c r="AG2574" s="3" t="s">
        <v>47</v>
      </c>
      <c r="AH2574" s="3" t="s">
        <v>47</v>
      </c>
      <c r="AI2574" s="3" t="s">
        <v>47</v>
      </c>
      <c r="AK2574" s="3" t="s">
        <v>47</v>
      </c>
      <c r="AL2574" s="3" t="s">
        <v>47</v>
      </c>
      <c r="AN2574" s="3" t="s">
        <v>47</v>
      </c>
      <c r="AP2574" s="3" t="s">
        <v>47</v>
      </c>
      <c r="AU2574" s="3">
        <v>0</v>
      </c>
      <c r="AV2574" s="3">
        <v>17</v>
      </c>
      <c r="AW2574" s="3">
        <v>2</v>
      </c>
      <c r="AX2574" s="3">
        <v>16</v>
      </c>
      <c r="AY2574" s="3">
        <v>94.12</v>
      </c>
      <c r="AZ2574" s="6" t="str">
        <f t="shared" si="284"/>
        <v>1861.1</v>
      </c>
      <c r="BC2574" s="12" t="s">
        <v>6081</v>
      </c>
      <c r="BJ2574" s="12">
        <f t="shared" si="285"/>
        <v>1</v>
      </c>
      <c r="BK2574" s="12">
        <f t="shared" si="286"/>
        <v>0</v>
      </c>
      <c r="CL2574" s="3" t="s">
        <v>6082</v>
      </c>
      <c r="CQ2574" s="3" t="str">
        <f>CONCATENATE(baseURL!$A$1,baseURL!$B$1,baseURL!$C$1,".",C2574,".",L2574,".pkl&amp;seq=",BC2574)</f>
        <v>http://proteomics.broadinstitute.org/millscripts/viewfeed.pl?side=xl&amp;cycle=1&amp;fixedMods=iaaC&amp;file=msdataSM/iPRG2012_nd/cpick_in/iPRG2012_nd.1861.1.2.pkl&amp;seq=CNNVLYLR</v>
      </c>
    </row>
    <row r="2575" spans="1:95" x14ac:dyDescent="0.2">
      <c r="A2575" s="3">
        <v>2553</v>
      </c>
      <c r="B2575" s="2" t="s">
        <v>6083</v>
      </c>
      <c r="C2575" s="2" t="s">
        <v>6084</v>
      </c>
      <c r="D2575" s="3">
        <v>6556</v>
      </c>
      <c r="E2575" s="3">
        <v>6552</v>
      </c>
      <c r="F2575" s="3">
        <v>39084</v>
      </c>
      <c r="G2575" s="3">
        <v>8412</v>
      </c>
      <c r="H2575" s="3">
        <v>27.759899999999998</v>
      </c>
      <c r="I2575" s="30">
        <v>555.85429999999997</v>
      </c>
      <c r="J2575" s="30">
        <v>555.85378070000002</v>
      </c>
      <c r="K2575" s="30">
        <v>5.1999999999999995E-4</v>
      </c>
      <c r="L2575" s="3">
        <v>2</v>
      </c>
      <c r="M2575" s="3">
        <v>2</v>
      </c>
      <c r="N2575" s="10">
        <f t="shared" si="280"/>
        <v>1</v>
      </c>
      <c r="O2575" s="35">
        <v>2</v>
      </c>
      <c r="P2575" s="17"/>
      <c r="Q2575" s="40">
        <v>1110.6993500000001</v>
      </c>
      <c r="R2575" s="40">
        <v>555.85332000000005</v>
      </c>
      <c r="S2575" s="18">
        <f t="shared" si="281"/>
        <v>1.7630550446530775</v>
      </c>
      <c r="T2575" s="18">
        <f t="shared" si="282"/>
        <v>0.82881577456862898</v>
      </c>
      <c r="U2575" s="18">
        <f t="shared" si="283"/>
        <v>0.50373001275802209</v>
      </c>
      <c r="V2575" s="30">
        <v>555.85360000000003</v>
      </c>
      <c r="W2575" s="3" t="s">
        <v>47</v>
      </c>
      <c r="X2575" s="3" t="s">
        <v>65</v>
      </c>
      <c r="Z2575" s="3" t="s">
        <v>47</v>
      </c>
      <c r="AA2575" s="3" t="s">
        <v>65</v>
      </c>
      <c r="AB2575" s="12" t="s">
        <v>47</v>
      </c>
      <c r="AC2575" s="3" t="s">
        <v>47</v>
      </c>
      <c r="AD2575" s="3" t="s">
        <v>47</v>
      </c>
      <c r="AE2575" s="3" t="s">
        <v>47</v>
      </c>
      <c r="AF2575" s="3" t="s">
        <v>47</v>
      </c>
      <c r="AG2575" s="3" t="s">
        <v>47</v>
      </c>
      <c r="AH2575" s="3" t="s">
        <v>47</v>
      </c>
      <c r="AI2575" s="3" t="s">
        <v>47</v>
      </c>
      <c r="AJ2575" s="3" t="s">
        <v>47</v>
      </c>
      <c r="AK2575" s="3" t="s">
        <v>47</v>
      </c>
      <c r="AL2575" s="3" t="s">
        <v>47</v>
      </c>
      <c r="AN2575" s="3" t="s">
        <v>47</v>
      </c>
      <c r="AU2575" s="3">
        <v>2</v>
      </c>
      <c r="AV2575" s="3">
        <v>14</v>
      </c>
      <c r="AW2575" s="3">
        <v>1</v>
      </c>
      <c r="AX2575" s="3">
        <v>14</v>
      </c>
      <c r="AY2575" s="3">
        <v>100</v>
      </c>
      <c r="AZ2575" s="6" t="str">
        <f t="shared" si="284"/>
        <v>1861.2</v>
      </c>
      <c r="BC2575" s="12" t="s">
        <v>6085</v>
      </c>
      <c r="BJ2575" s="12">
        <f t="shared" si="285"/>
        <v>0</v>
      </c>
      <c r="BK2575" s="12">
        <f t="shared" si="286"/>
        <v>0</v>
      </c>
      <c r="BT2575" s="3" t="s">
        <v>6086</v>
      </c>
      <c r="BW2575" s="3" t="s">
        <v>6087</v>
      </c>
      <c r="CQ2575" s="3" t="str">
        <f>CONCATENATE(baseURL!$A$1,baseURL!$B$1,baseURL!$C$1,".",C2575,".",L2575,".pkl&amp;seq=",BC2575)</f>
        <v>http://proteomics.broadinstitute.org/millscripts/viewfeed.pl?side=xl&amp;cycle=1&amp;fixedMods=iaaC&amp;file=msdataSM/iPRG2012_nd/cpick_in/iPRG2012_nd.1861.2.2.pkl&amp;seq=KVLSNPLLAR</v>
      </c>
    </row>
    <row r="2576" spans="1:95" x14ac:dyDescent="0.2">
      <c r="A2576" s="3">
        <v>7657</v>
      </c>
      <c r="B2576" s="2" t="s">
        <v>6088</v>
      </c>
      <c r="C2576" s="2" t="s">
        <v>6070</v>
      </c>
      <c r="D2576" s="3">
        <v>6557</v>
      </c>
      <c r="E2576" s="3">
        <v>6553</v>
      </c>
      <c r="F2576" s="3">
        <v>39085</v>
      </c>
      <c r="G2576" s="3">
        <v>8413</v>
      </c>
      <c r="H2576" s="3">
        <v>27.763200000000001</v>
      </c>
      <c r="I2576" s="30">
        <v>571.93634999999995</v>
      </c>
      <c r="J2576" s="30">
        <v>571.93353239999999</v>
      </c>
      <c r="K2576" s="30">
        <v>2.82E-3</v>
      </c>
      <c r="L2576" s="3">
        <v>0</v>
      </c>
      <c r="M2576" s="3">
        <v>3</v>
      </c>
      <c r="N2576" s="10">
        <f t="shared" si="280"/>
        <v>1</v>
      </c>
      <c r="O2576" s="35">
        <v>3</v>
      </c>
      <c r="Q2576" s="40">
        <v>1713.78694</v>
      </c>
      <c r="R2576" s="42">
        <v>571.93382999999994</v>
      </c>
      <c r="S2576" s="18">
        <f t="shared" si="281"/>
        <v>4.4061041117362736</v>
      </c>
      <c r="T2576" s="18">
        <f t="shared" si="282"/>
        <v>-0.52033991406574198</v>
      </c>
      <c r="U2576" s="18">
        <f t="shared" si="283"/>
        <v>-0.5769898240896818</v>
      </c>
      <c r="V2576" s="30">
        <v>571.93349999999998</v>
      </c>
      <c r="W2576" s="3" t="s">
        <v>47</v>
      </c>
      <c r="X2576" s="3" t="s">
        <v>47</v>
      </c>
      <c r="Y2576" s="3" t="s">
        <v>47</v>
      </c>
      <c r="AA2576" s="3" t="s">
        <v>47</v>
      </c>
      <c r="AB2576" s="12" t="s">
        <v>52</v>
      </c>
      <c r="AC2576" s="3" t="s">
        <v>52</v>
      </c>
      <c r="AD2576" s="3" t="s">
        <v>47</v>
      </c>
      <c r="AE2576" s="3" t="s">
        <v>47</v>
      </c>
      <c r="AF2576" s="3" t="s">
        <v>52</v>
      </c>
      <c r="AH2576" s="3" t="s">
        <v>47</v>
      </c>
      <c r="AK2576" s="3" t="s">
        <v>47</v>
      </c>
      <c r="AO2576" s="3" t="s">
        <v>48</v>
      </c>
      <c r="AP2576" s="3" t="s">
        <v>47</v>
      </c>
      <c r="AU2576" s="3">
        <v>0</v>
      </c>
      <c r="AV2576" s="3">
        <v>9</v>
      </c>
      <c r="AW2576" s="3">
        <v>2</v>
      </c>
      <c r="AX2576" s="3">
        <v>7</v>
      </c>
      <c r="AY2576" s="3">
        <v>77.78</v>
      </c>
      <c r="AZ2576" s="6" t="str">
        <f t="shared" si="284"/>
        <v>1861.3</v>
      </c>
      <c r="BC2576" s="12" t="s">
        <v>20227</v>
      </c>
      <c r="BI2576" s="12" t="s">
        <v>594</v>
      </c>
      <c r="BJ2576" s="12">
        <f t="shared" si="285"/>
        <v>1</v>
      </c>
      <c r="BK2576" s="12">
        <f t="shared" si="286"/>
        <v>1</v>
      </c>
      <c r="BR2576" s="3" t="s">
        <v>594</v>
      </c>
      <c r="BZ2576" s="3" t="s">
        <v>20257</v>
      </c>
      <c r="CA2576" s="3" t="s">
        <v>20257</v>
      </c>
      <c r="CQ2576" s="3" t="str">
        <f>CONCATENATE(baseURL!$A$1,baseURL!$B$1,baseURL!$C$1,".",C2576,".",L2576,".pkl&amp;seq=",BC2576,"&amp;varMods=ReducedCys-C")</f>
        <v>http://proteomics.broadinstitute.org/millscripts/viewfeed.pl?side=xl&amp;cycle=1&amp;fixedMods=iaaC&amp;file=msdataSM/iPRG2012_nd/cpick_in/iPRG2012_nd.1861.3.0.pkl&amp;seq=YGLcGPNGCGKSTLMR&amp;varMods=ReducedCys-C</v>
      </c>
    </row>
    <row r="2577" spans="1:99" x14ac:dyDescent="0.2">
      <c r="A2577" s="3">
        <v>903</v>
      </c>
      <c r="B2577" s="2" t="s">
        <v>6089</v>
      </c>
      <c r="C2577" s="2" t="s">
        <v>6072</v>
      </c>
      <c r="D2577" s="3">
        <v>6558</v>
      </c>
      <c r="E2577" s="3">
        <v>6554</v>
      </c>
      <c r="F2577" s="3">
        <v>39086</v>
      </c>
      <c r="G2577" s="3">
        <v>8414</v>
      </c>
      <c r="H2577" s="3">
        <v>27.766500000000001</v>
      </c>
      <c r="I2577" s="30">
        <v>630.33750999999995</v>
      </c>
      <c r="J2577" s="30">
        <v>630.33691269999997</v>
      </c>
      <c r="K2577" s="30">
        <v>5.9999999999999995E-4</v>
      </c>
      <c r="L2577" s="3">
        <v>2</v>
      </c>
      <c r="M2577" s="3">
        <v>2</v>
      </c>
      <c r="N2577" s="10">
        <f t="shared" si="280"/>
        <v>1</v>
      </c>
      <c r="O2577" s="35">
        <v>2</v>
      </c>
      <c r="P2577" s="17"/>
      <c r="Q2577" s="40">
        <v>1259.6664000000001</v>
      </c>
      <c r="R2577" s="40">
        <v>630.33684000000005</v>
      </c>
      <c r="S2577" s="18">
        <f t="shared" si="281"/>
        <v>1.0629237534332092</v>
      </c>
      <c r="T2577" s="18">
        <f t="shared" si="282"/>
        <v>0.11533515940265888</v>
      </c>
      <c r="U2577" s="18">
        <f t="shared" si="283"/>
        <v>-0.22210347106045922</v>
      </c>
      <c r="V2577" s="30">
        <v>630.33669999999995</v>
      </c>
      <c r="W2577" s="3" t="s">
        <v>47</v>
      </c>
      <c r="X2577" s="3" t="s">
        <v>47</v>
      </c>
      <c r="Y2577" s="3" t="s">
        <v>47</v>
      </c>
      <c r="Z2577" s="3" t="s">
        <v>47</v>
      </c>
      <c r="AA2577" s="3" t="s">
        <v>47</v>
      </c>
      <c r="AB2577" s="12" t="s">
        <v>47</v>
      </c>
      <c r="AC2577" s="3" t="s">
        <v>52</v>
      </c>
      <c r="AD2577" s="3" t="s">
        <v>47</v>
      </c>
      <c r="AE2577" s="3" t="s">
        <v>47</v>
      </c>
      <c r="AF2577" s="3" t="s">
        <v>47</v>
      </c>
      <c r="AG2577" s="3" t="s">
        <v>47</v>
      </c>
      <c r="AH2577" s="3" t="s">
        <v>47</v>
      </c>
      <c r="AI2577" s="3" t="s">
        <v>47</v>
      </c>
      <c r="AJ2577" s="3" t="s">
        <v>47</v>
      </c>
      <c r="AK2577" s="3" t="s">
        <v>47</v>
      </c>
      <c r="AL2577" s="3" t="s">
        <v>47</v>
      </c>
      <c r="AM2577" s="3" t="s">
        <v>47</v>
      </c>
      <c r="AN2577" s="3" t="s">
        <v>47</v>
      </c>
      <c r="AO2577" s="3" t="s">
        <v>47</v>
      </c>
      <c r="AP2577" s="3" t="s">
        <v>47</v>
      </c>
      <c r="AQ2577" s="3" t="s">
        <v>47</v>
      </c>
      <c r="AR2577" s="3" t="s">
        <v>47</v>
      </c>
      <c r="AU2577" s="3">
        <v>0</v>
      </c>
      <c r="AV2577" s="3">
        <v>21</v>
      </c>
      <c r="AW2577" s="3">
        <v>2</v>
      </c>
      <c r="AX2577" s="3">
        <v>20</v>
      </c>
      <c r="AY2577" s="3">
        <v>95.24</v>
      </c>
      <c r="AZ2577" s="6" t="str">
        <f t="shared" si="284"/>
        <v>1861.4</v>
      </c>
      <c r="BB2577" s="12" t="s">
        <v>79</v>
      </c>
      <c r="BC2577" s="12" t="s">
        <v>5870</v>
      </c>
      <c r="BJ2577" s="12">
        <f t="shared" si="285"/>
        <v>0</v>
      </c>
      <c r="BK2577" s="12">
        <f t="shared" si="286"/>
        <v>0</v>
      </c>
      <c r="CN2577" s="3" t="s">
        <v>6000</v>
      </c>
      <c r="CQ2577" s="3" t="str">
        <f>CONCATENATE(baseURL!$A$1,baseURL!$B$1,"+Acetyl",baseURL!$C$1,".",C2577,".",L2577,".pkl&amp;seq=",BC2577)</f>
        <v>http://proteomics.broadinstitute.org/millscripts/viewfeed.pl?side=xl&amp;cycle=1&amp;fixedMods=iaaC+Acetyl&amp;file=msdataSM/iPRG2012_nd/cpick_in/iPRG2012_nd.1861.4.2.pkl&amp;seq=MDNKTPVTLAK</v>
      </c>
    </row>
    <row r="2578" spans="1:99" x14ac:dyDescent="0.2">
      <c r="A2578" s="3">
        <v>6755</v>
      </c>
      <c r="B2578" s="2" t="s">
        <v>6090</v>
      </c>
      <c r="C2578" s="2" t="s">
        <v>6091</v>
      </c>
      <c r="D2578" s="3">
        <v>6559</v>
      </c>
      <c r="E2578" s="3">
        <v>6555</v>
      </c>
      <c r="F2578" s="3">
        <v>39087</v>
      </c>
      <c r="G2578" s="3">
        <v>8415</v>
      </c>
      <c r="H2578" s="3">
        <v>27.7699</v>
      </c>
      <c r="I2578" s="30">
        <v>719.34487999999999</v>
      </c>
      <c r="J2578" s="30">
        <v>719.34716019999996</v>
      </c>
      <c r="K2578" s="30">
        <v>-2.2799999999999999E-3</v>
      </c>
      <c r="L2578" s="3">
        <v>2</v>
      </c>
      <c r="M2578" s="3">
        <v>2</v>
      </c>
      <c r="N2578" s="10">
        <f t="shared" si="280"/>
        <v>1</v>
      </c>
      <c r="O2578" s="35">
        <v>2</v>
      </c>
      <c r="P2578" s="17"/>
      <c r="Q2578" s="40">
        <v>1437.68561</v>
      </c>
      <c r="R2578" s="40">
        <v>719.34645</v>
      </c>
      <c r="S2578" s="18">
        <f t="shared" si="281"/>
        <v>-2.1825366622927942</v>
      </c>
      <c r="T2578" s="18">
        <f t="shared" si="282"/>
        <v>0.98728505570256819</v>
      </c>
      <c r="U2578" s="18">
        <f t="shared" si="283"/>
        <v>1.0426130552797033</v>
      </c>
      <c r="V2578" s="30">
        <v>719.34720000000004</v>
      </c>
      <c r="W2578" s="3" t="s">
        <v>47</v>
      </c>
      <c r="X2578" s="3" t="s">
        <v>47</v>
      </c>
      <c r="Y2578" s="3" t="s">
        <v>47</v>
      </c>
      <c r="Z2578" s="3" t="s">
        <v>47</v>
      </c>
      <c r="AA2578" s="3" t="s">
        <v>48</v>
      </c>
      <c r="AB2578" s="12" t="s">
        <v>47</v>
      </c>
      <c r="AC2578" s="3" t="s">
        <v>47</v>
      </c>
      <c r="AD2578" s="3" t="s">
        <v>47</v>
      </c>
      <c r="AE2578" s="3" t="s">
        <v>47</v>
      </c>
      <c r="AF2578" s="3" t="s">
        <v>47</v>
      </c>
      <c r="AG2578" s="3" t="s">
        <v>47</v>
      </c>
      <c r="AH2578" s="3" t="s">
        <v>65</v>
      </c>
      <c r="AI2578" s="3" t="s">
        <v>47</v>
      </c>
      <c r="AJ2578" s="3" t="s">
        <v>47</v>
      </c>
      <c r="AK2578" s="3" t="s">
        <v>47</v>
      </c>
      <c r="AL2578" s="3" t="s">
        <v>47</v>
      </c>
      <c r="AN2578" s="3" t="s">
        <v>47</v>
      </c>
      <c r="AU2578" s="3">
        <v>1</v>
      </c>
      <c r="AV2578" s="3">
        <v>15</v>
      </c>
      <c r="AW2578" s="3">
        <v>1</v>
      </c>
      <c r="AX2578" s="3">
        <v>15</v>
      </c>
      <c r="AY2578" s="3">
        <v>100</v>
      </c>
      <c r="AZ2578" s="6" t="str">
        <f t="shared" si="284"/>
        <v>1861.5</v>
      </c>
      <c r="BC2578" s="12" t="s">
        <v>5873</v>
      </c>
      <c r="BJ2578" s="12">
        <f t="shared" si="285"/>
        <v>0</v>
      </c>
      <c r="BK2578" s="12">
        <f t="shared" si="286"/>
        <v>0</v>
      </c>
      <c r="CD2578" s="3" t="s">
        <v>6092</v>
      </c>
      <c r="CQ2578" s="3" t="str">
        <f>CONCATENATE(baseURL!$A$1,baseURL!$B$1,baseURL!$C$1,".",C2578,".",L2578,".pkl&amp;seq=",BC2578)</f>
        <v>http://proteomics.broadinstitute.org/millscripts/viewfeed.pl?side=xl&amp;cycle=1&amp;fixedMods=iaaC&amp;file=msdataSM/iPRG2012_nd/cpick_in/iPRG2012_nd.1861.5.2.pkl&amp;seq=ELAEEGYSGVEVR</v>
      </c>
    </row>
    <row r="2579" spans="1:99" x14ac:dyDescent="0.2">
      <c r="A2579" s="3">
        <v>3030</v>
      </c>
      <c r="B2579" s="2" t="s">
        <v>6093</v>
      </c>
      <c r="C2579" s="2" t="s">
        <v>6083</v>
      </c>
      <c r="D2579" s="3">
        <v>6562</v>
      </c>
      <c r="E2579" s="3">
        <v>6558</v>
      </c>
      <c r="F2579" s="3">
        <v>39106</v>
      </c>
      <c r="G2579" s="3">
        <v>8419</v>
      </c>
      <c r="H2579" s="3">
        <v>27.784600000000001</v>
      </c>
      <c r="I2579" s="30">
        <v>478.58792999999997</v>
      </c>
      <c r="J2579" s="30">
        <v>478.58604839999998</v>
      </c>
      <c r="K2579" s="30">
        <v>1.8799999999999999E-3</v>
      </c>
      <c r="L2579" s="3">
        <v>3</v>
      </c>
      <c r="M2579" s="3">
        <v>3</v>
      </c>
      <c r="N2579" s="10">
        <f t="shared" si="280"/>
        <v>1</v>
      </c>
      <c r="O2579" s="35">
        <v>3</v>
      </c>
      <c r="P2579" s="17"/>
      <c r="Q2579" s="40">
        <v>1433.7416900000001</v>
      </c>
      <c r="R2579" s="40">
        <v>478.58541000000002</v>
      </c>
      <c r="S2579" s="18">
        <f t="shared" si="281"/>
        <v>5.2655178099709117</v>
      </c>
      <c r="T2579" s="18">
        <f t="shared" si="282"/>
        <v>1.3339311784642021</v>
      </c>
      <c r="U2579" s="18">
        <f t="shared" si="283"/>
        <v>1.0238506852028371</v>
      </c>
      <c r="V2579" s="30">
        <v>478.58589999999998</v>
      </c>
      <c r="W2579" s="3" t="s">
        <v>47</v>
      </c>
      <c r="X2579" s="3" t="s">
        <v>47</v>
      </c>
      <c r="Y2579" s="3" t="s">
        <v>47</v>
      </c>
      <c r="Z2579" s="3" t="s">
        <v>47</v>
      </c>
      <c r="AA2579" s="3" t="s">
        <v>48</v>
      </c>
      <c r="AB2579" s="12" t="s">
        <v>47</v>
      </c>
      <c r="AC2579" s="3" t="s">
        <v>47</v>
      </c>
      <c r="AE2579" s="3" t="s">
        <v>47</v>
      </c>
      <c r="AF2579" s="3" t="s">
        <v>47</v>
      </c>
      <c r="AG2579" s="3" t="s">
        <v>48</v>
      </c>
      <c r="AH2579" s="3" t="s">
        <v>47</v>
      </c>
      <c r="AI2579" s="3" t="s">
        <v>47</v>
      </c>
      <c r="AK2579" s="3" t="s">
        <v>48</v>
      </c>
      <c r="AL2579" s="3" t="s">
        <v>48</v>
      </c>
      <c r="AM2579" s="3" t="s">
        <v>47</v>
      </c>
      <c r="AN2579" s="3" t="s">
        <v>48</v>
      </c>
      <c r="AO2579" s="3" t="s">
        <v>47</v>
      </c>
      <c r="AP2579" s="3" t="s">
        <v>48</v>
      </c>
      <c r="AU2579" s="3">
        <v>0</v>
      </c>
      <c r="AV2579" s="3">
        <v>12</v>
      </c>
      <c r="AW2579" s="3">
        <v>1</v>
      </c>
      <c r="AX2579" s="3">
        <v>12</v>
      </c>
      <c r="AY2579" s="3">
        <v>100</v>
      </c>
      <c r="AZ2579" s="6" t="str">
        <f t="shared" si="284"/>
        <v>1862.3</v>
      </c>
      <c r="BC2579" s="12" t="s">
        <v>6094</v>
      </c>
      <c r="BJ2579" s="12">
        <f t="shared" si="285"/>
        <v>1</v>
      </c>
      <c r="BK2579" s="12">
        <f t="shared" si="286"/>
        <v>0</v>
      </c>
      <c r="CQ2579" s="3" t="str">
        <f>CONCATENATE(baseURL!$A$1,baseURL!$B$1,baseURL!$C$1,".",C2579,".",L2579,".pkl&amp;seq=",BC2579)</f>
        <v>http://proteomics.broadinstitute.org/millscripts/viewfeed.pl?side=xl&amp;cycle=1&amp;fixedMods=iaaC&amp;file=msdataSM/iPRG2012_nd/cpick_in/iPRG2012_nd.1862.3.3.pkl&amp;seq=RLCDELATLQSK</v>
      </c>
    </row>
    <row r="2580" spans="1:99" x14ac:dyDescent="0.2">
      <c r="A2580" s="3">
        <v>295</v>
      </c>
      <c r="B2580" s="2" t="s">
        <v>6096</v>
      </c>
      <c r="C2580" s="2" t="s">
        <v>6089</v>
      </c>
      <c r="D2580" s="3">
        <v>6564</v>
      </c>
      <c r="E2580" s="3">
        <v>6560</v>
      </c>
      <c r="F2580" s="3">
        <v>39108</v>
      </c>
      <c r="G2580" s="3">
        <v>8421</v>
      </c>
      <c r="H2580" s="3">
        <v>27.790400000000002</v>
      </c>
      <c r="I2580" s="30">
        <v>715.85940000000005</v>
      </c>
      <c r="J2580" s="30">
        <v>716.03051470000003</v>
      </c>
      <c r="K2580" s="30">
        <v>-0.17111000000000001</v>
      </c>
      <c r="L2580" s="3">
        <v>2</v>
      </c>
      <c r="M2580" s="3">
        <v>3</v>
      </c>
      <c r="N2580" s="10">
        <f t="shared" si="280"/>
        <v>-1</v>
      </c>
      <c r="O2580" s="35">
        <v>2</v>
      </c>
      <c r="P2580" s="17"/>
      <c r="Q2580" s="40">
        <v>1430.71216</v>
      </c>
      <c r="R2580" s="40">
        <v>715.85972000000004</v>
      </c>
      <c r="S2580" s="18">
        <f t="shared" si="281"/>
        <v>-0.44701495425372656</v>
      </c>
      <c r="T2580" s="18">
        <f t="shared" si="282"/>
        <v>238.58682815676181</v>
      </c>
      <c r="U2580" s="18">
        <f t="shared" si="283"/>
        <v>-0.44701495425372656</v>
      </c>
      <c r="V2580" s="30">
        <v>715.85940000000005</v>
      </c>
      <c r="Z2580" s="3" t="s">
        <v>52</v>
      </c>
      <c r="AC2580" s="3" t="s">
        <v>52</v>
      </c>
      <c r="AD2580" s="3" t="s">
        <v>47</v>
      </c>
      <c r="AF2580" s="3" t="s">
        <v>47</v>
      </c>
      <c r="AG2580" s="3" t="s">
        <v>47</v>
      </c>
      <c r="AJ2580" s="3" t="s">
        <v>47</v>
      </c>
      <c r="AL2580" s="3" t="s">
        <v>52</v>
      </c>
      <c r="AU2580" s="3">
        <v>0</v>
      </c>
      <c r="AV2580" s="3">
        <v>4</v>
      </c>
      <c r="AW2580" s="3">
        <v>1</v>
      </c>
      <c r="AX2580" s="3">
        <v>4</v>
      </c>
      <c r="AY2580" s="3">
        <v>100</v>
      </c>
      <c r="AZ2580" s="6" t="str">
        <f t="shared" si="284"/>
        <v>1862.5</v>
      </c>
      <c r="BC2580" s="12" t="s">
        <v>6097</v>
      </c>
      <c r="BJ2580" s="12">
        <f t="shared" si="285"/>
        <v>0</v>
      </c>
      <c r="BK2580" s="12">
        <f t="shared" si="286"/>
        <v>0</v>
      </c>
      <c r="CQ2580" s="3" t="str">
        <f>CONCATENATE(baseURL!$A$1,baseURL!$B$1,baseURL!$C$1,".",C2580,".",L2580,".pkl&amp;seq=",BC2580)</f>
        <v>http://proteomics.broadinstitute.org/millscripts/viewfeed.pl?side=xl&amp;cycle=1&amp;fixedMods=iaaC&amp;file=msdataSM/iPRG2012_nd/cpick_in/iPRG2012_nd.1862.5.2.pkl&amp;seq=AVVESVGAEVDEAR</v>
      </c>
    </row>
    <row r="2581" spans="1:99" x14ac:dyDescent="0.2">
      <c r="A2581" s="3">
        <v>6205</v>
      </c>
      <c r="B2581" s="2" t="s">
        <v>6098</v>
      </c>
      <c r="C2581" s="2" t="s">
        <v>6099</v>
      </c>
      <c r="D2581" s="3">
        <v>6568</v>
      </c>
      <c r="E2581" s="3">
        <v>6564</v>
      </c>
      <c r="F2581" s="3">
        <v>39127</v>
      </c>
      <c r="G2581" s="3">
        <v>8426</v>
      </c>
      <c r="H2581" s="3">
        <v>27.808399999999999</v>
      </c>
      <c r="I2581" s="30">
        <v>548.27012000000002</v>
      </c>
      <c r="J2581" s="30">
        <v>548.27016579999997</v>
      </c>
      <c r="K2581" s="30">
        <v>-5.0000000000000002E-5</v>
      </c>
      <c r="L2581" s="3">
        <v>2</v>
      </c>
      <c r="M2581" s="3">
        <v>2</v>
      </c>
      <c r="N2581" s="10">
        <f t="shared" si="280"/>
        <v>1</v>
      </c>
      <c r="O2581" s="35">
        <v>2</v>
      </c>
      <c r="P2581" s="17"/>
      <c r="Q2581" s="40">
        <v>1095.5316800000001</v>
      </c>
      <c r="R2581" s="40">
        <v>548.26948000000004</v>
      </c>
      <c r="S2581" s="18">
        <f t="shared" si="281"/>
        <v>1.167309185212664</v>
      </c>
      <c r="T2581" s="18">
        <f t="shared" si="282"/>
        <v>1.2508447486961143</v>
      </c>
      <c r="U2581" s="18">
        <f t="shared" si="283"/>
        <v>1.1308307730581306</v>
      </c>
      <c r="V2581" s="30">
        <v>548.27009999999996</v>
      </c>
      <c r="W2581" s="3" t="s">
        <v>47</v>
      </c>
      <c r="X2581" s="3" t="s">
        <v>47</v>
      </c>
      <c r="Y2581" s="3" t="s">
        <v>47</v>
      </c>
      <c r="Z2581" s="3" t="s">
        <v>47</v>
      </c>
      <c r="AA2581" s="3" t="s">
        <v>47</v>
      </c>
      <c r="AB2581" s="12" t="s">
        <v>47</v>
      </c>
      <c r="AC2581" s="3" t="s">
        <v>47</v>
      </c>
      <c r="AD2581" s="3" t="s">
        <v>47</v>
      </c>
      <c r="AE2581" s="3" t="s">
        <v>47</v>
      </c>
      <c r="AF2581" s="3" t="s">
        <v>47</v>
      </c>
      <c r="AG2581" s="3" t="s">
        <v>47</v>
      </c>
      <c r="AH2581" s="3" t="s">
        <v>47</v>
      </c>
      <c r="AI2581" s="3" t="s">
        <v>47</v>
      </c>
      <c r="AJ2581" s="3" t="s">
        <v>47</v>
      </c>
      <c r="AK2581" s="3" t="s">
        <v>47</v>
      </c>
      <c r="AL2581" s="3" t="s">
        <v>47</v>
      </c>
      <c r="AN2581" s="3" t="s">
        <v>47</v>
      </c>
      <c r="AU2581" s="3">
        <v>0</v>
      </c>
      <c r="AV2581" s="3">
        <v>17</v>
      </c>
      <c r="AW2581" s="3">
        <v>1</v>
      </c>
      <c r="AX2581" s="3">
        <v>17</v>
      </c>
      <c r="AY2581" s="3">
        <v>100</v>
      </c>
      <c r="AZ2581" s="6" t="str">
        <f t="shared" si="284"/>
        <v>1863.3</v>
      </c>
      <c r="BC2581" s="12" t="s">
        <v>5904</v>
      </c>
      <c r="BJ2581" s="12">
        <f t="shared" si="285"/>
        <v>0</v>
      </c>
      <c r="BK2581" s="12">
        <f t="shared" si="286"/>
        <v>0</v>
      </c>
      <c r="CQ2581" s="3" t="str">
        <f>CONCATENATE(baseURL!$A$1,baseURL!$B$1,baseURL!$C$1,".",C2581,".",L2581,".pkl&amp;seq=",BC2581)</f>
        <v>http://proteomics.broadinstitute.org/millscripts/viewfeed.pl?side=xl&amp;cycle=1&amp;fixedMods=iaaC&amp;file=msdataSM/iPRG2012_nd/cpick_in/iPRG2012_nd.1863.3.2.pkl&amp;seq=VEFLEDTSR</v>
      </c>
    </row>
    <row r="2582" spans="1:99" x14ac:dyDescent="0.2">
      <c r="A2582" s="3">
        <v>6748</v>
      </c>
      <c r="B2582" s="2" t="s">
        <v>6100</v>
      </c>
      <c r="C2582" s="2" t="s">
        <v>6096</v>
      </c>
      <c r="D2582" s="3">
        <v>6571</v>
      </c>
      <c r="E2582" s="3">
        <v>6567</v>
      </c>
      <c r="F2582" s="3">
        <v>39130</v>
      </c>
      <c r="G2582" s="3">
        <v>8429</v>
      </c>
      <c r="H2582" s="3">
        <v>27.817599999999999</v>
      </c>
      <c r="I2582" s="30">
        <v>937.46578999999997</v>
      </c>
      <c r="J2582" s="30">
        <v>937.46811779999996</v>
      </c>
      <c r="K2582" s="30">
        <v>-2.33E-3</v>
      </c>
      <c r="L2582" s="3">
        <v>3</v>
      </c>
      <c r="M2582" s="3">
        <v>3</v>
      </c>
      <c r="N2582" s="10">
        <f t="shared" si="280"/>
        <v>1</v>
      </c>
      <c r="O2582" s="35">
        <v>3</v>
      </c>
      <c r="P2582" s="17"/>
      <c r="Q2582" s="40">
        <v>2810.3890000000001</v>
      </c>
      <c r="R2582" s="40">
        <v>937.46785</v>
      </c>
      <c r="S2582" s="18">
        <f t="shared" si="281"/>
        <v>-2.1974086898325043</v>
      </c>
      <c r="T2582" s="18">
        <f t="shared" si="282"/>
        <v>0.28566312963214291</v>
      </c>
      <c r="U2582" s="18">
        <f t="shared" si="283"/>
        <v>-5.3335162360446789E-2</v>
      </c>
      <c r="V2582" s="30">
        <v>937.46780000000001</v>
      </c>
      <c r="W2582" s="3" t="s">
        <v>47</v>
      </c>
      <c r="X2582" s="3" t="s">
        <v>47</v>
      </c>
      <c r="Y2582" s="3" t="s">
        <v>47</v>
      </c>
      <c r="Z2582" s="3" t="s">
        <v>47</v>
      </c>
      <c r="AA2582" s="3" t="s">
        <v>47</v>
      </c>
      <c r="AB2582" s="12" t="s">
        <v>47</v>
      </c>
      <c r="AC2582" s="3" t="s">
        <v>47</v>
      </c>
      <c r="AD2582" s="3" t="s">
        <v>47</v>
      </c>
      <c r="AE2582" s="3" t="s">
        <v>47</v>
      </c>
      <c r="AF2582" s="3" t="s">
        <v>47</v>
      </c>
      <c r="AG2582" s="3" t="s">
        <v>47</v>
      </c>
      <c r="AI2582" s="3" t="s">
        <v>47</v>
      </c>
      <c r="AJ2582" s="3" t="s">
        <v>47</v>
      </c>
      <c r="AK2582" s="3" t="s">
        <v>47</v>
      </c>
      <c r="AL2582" s="3" t="s">
        <v>47</v>
      </c>
      <c r="AN2582" s="3" t="s">
        <v>47</v>
      </c>
      <c r="AU2582" s="3">
        <v>0</v>
      </c>
      <c r="AV2582" s="3">
        <v>16</v>
      </c>
      <c r="AW2582" s="3">
        <v>1</v>
      </c>
      <c r="AX2582" s="3">
        <v>16</v>
      </c>
      <c r="AY2582" s="3">
        <v>100</v>
      </c>
      <c r="AZ2582" s="6" t="str">
        <f t="shared" si="284"/>
        <v>1863.6</v>
      </c>
      <c r="BC2582" s="12" t="s">
        <v>6101</v>
      </c>
      <c r="BJ2582" s="12">
        <f t="shared" si="285"/>
        <v>0</v>
      </c>
      <c r="BK2582" s="12">
        <f t="shared" si="286"/>
        <v>0</v>
      </c>
      <c r="CQ2582" s="3" t="str">
        <f>CONCATENATE(baseURL!$A$1,baseURL!$B$1,baseURL!$C$1,".",C2582,".",L2582,".pkl&amp;seq=",BC2582)</f>
        <v>http://proteomics.broadinstitute.org/millscripts/viewfeed.pl?side=xl&amp;cycle=1&amp;fixedMods=iaaC&amp;file=msdataSM/iPRG2012_nd/cpick_in/iPRG2012_nd.1863.6.3.pkl&amp;seq=VQPVQPSQTSTYPGQGMPTPKNPSQR</v>
      </c>
    </row>
    <row r="2583" spans="1:99" x14ac:dyDescent="0.2">
      <c r="A2583" s="3">
        <v>1307</v>
      </c>
      <c r="B2583" s="2" t="s">
        <v>6102</v>
      </c>
      <c r="C2583" s="2" t="s">
        <v>6103</v>
      </c>
      <c r="D2583" s="3">
        <v>6574</v>
      </c>
      <c r="E2583" s="3">
        <v>6570</v>
      </c>
      <c r="F2583" s="3">
        <v>39148</v>
      </c>
      <c r="G2583" s="3">
        <v>8433</v>
      </c>
      <c r="H2583" s="3">
        <v>27.829799999999999</v>
      </c>
      <c r="I2583" s="30">
        <v>425.21678000000003</v>
      </c>
      <c r="J2583" s="30">
        <v>425.21576010000001</v>
      </c>
      <c r="K2583" s="30">
        <v>1.0200000000000001E-3</v>
      </c>
      <c r="L2583" s="3">
        <v>4</v>
      </c>
      <c r="M2583" s="3">
        <v>2</v>
      </c>
      <c r="N2583" s="10">
        <f t="shared" si="280"/>
        <v>-1</v>
      </c>
      <c r="O2583" s="35">
        <v>2</v>
      </c>
      <c r="P2583" s="17"/>
      <c r="Q2583" s="40">
        <v>849.42535999999996</v>
      </c>
      <c r="R2583" s="40">
        <v>425.21632</v>
      </c>
      <c r="S2583" s="18">
        <f t="shared" si="281"/>
        <v>1.0818023166004622</v>
      </c>
      <c r="T2583" s="18">
        <f t="shared" si="282"/>
        <v>-1.3167415587076632</v>
      </c>
      <c r="U2583" s="18">
        <f t="shared" si="283"/>
        <v>-1.6932557997801312</v>
      </c>
      <c r="V2583" s="30">
        <v>425.21559999999999</v>
      </c>
      <c r="W2583" s="3" t="s">
        <v>47</v>
      </c>
      <c r="X2583" s="3" t="s">
        <v>47</v>
      </c>
      <c r="Y2583" s="3" t="s">
        <v>47</v>
      </c>
      <c r="Z2583" s="3" t="s">
        <v>47</v>
      </c>
      <c r="AA2583" s="3" t="s">
        <v>47</v>
      </c>
      <c r="AF2583" s="3" t="s">
        <v>48</v>
      </c>
      <c r="AG2583" s="3" t="s">
        <v>52</v>
      </c>
      <c r="AH2583" s="3" t="s">
        <v>48</v>
      </c>
      <c r="AK2583" s="3" t="s">
        <v>48</v>
      </c>
      <c r="AL2583" s="3" t="s">
        <v>48</v>
      </c>
      <c r="AP2583" s="3" t="s">
        <v>52</v>
      </c>
      <c r="AU2583" s="3">
        <v>0</v>
      </c>
      <c r="AV2583" s="3">
        <v>5</v>
      </c>
      <c r="AW2583" s="3">
        <v>1</v>
      </c>
      <c r="AX2583" s="3">
        <v>5</v>
      </c>
      <c r="AY2583" s="3">
        <v>100</v>
      </c>
      <c r="AZ2583" s="6" t="str">
        <f t="shared" si="284"/>
        <v>1864.3</v>
      </c>
      <c r="BC2583" s="12" t="s">
        <v>6104</v>
      </c>
      <c r="BJ2583" s="12">
        <f t="shared" si="285"/>
        <v>0</v>
      </c>
      <c r="BK2583" s="12">
        <f t="shared" si="286"/>
        <v>0</v>
      </c>
      <c r="CQ2583" s="3" t="str">
        <f>CONCATENATE(baseURL!$A$1,baseURL!$B$1,baseURL!$C$1,".",C2583,".",L2583,".pkl&amp;seq=",BC2583)</f>
        <v>http://proteomics.broadinstitute.org/millscripts/viewfeed.pl?side=xl&amp;cycle=1&amp;fixedMods=iaaC&amp;file=msdataSM/iPRG2012_nd/cpick_in/iPRG2012_nd.1864.3.4.pkl&amp;seq=WPEYVR</v>
      </c>
    </row>
    <row r="2584" spans="1:99" x14ac:dyDescent="0.2">
      <c r="A2584" s="3">
        <v>7596</v>
      </c>
      <c r="B2584" s="13" t="s">
        <v>6105</v>
      </c>
      <c r="C2584" s="13" t="s">
        <v>6106</v>
      </c>
      <c r="D2584" s="7">
        <v>6576</v>
      </c>
      <c r="E2584" s="7">
        <v>6572</v>
      </c>
      <c r="F2584" s="7">
        <v>39150</v>
      </c>
      <c r="G2584" s="7">
        <v>8435</v>
      </c>
      <c r="H2584" s="7">
        <v>27.833200000000001</v>
      </c>
      <c r="I2584" s="31">
        <v>519.74262999999996</v>
      </c>
      <c r="J2584" s="31">
        <v>519.74127620000002</v>
      </c>
      <c r="K2584" s="31">
        <v>1.3500000000000001E-3</v>
      </c>
      <c r="L2584" s="7">
        <v>8</v>
      </c>
      <c r="M2584" s="7">
        <v>4</v>
      </c>
      <c r="N2584" s="26">
        <f t="shared" si="280"/>
        <v>-1</v>
      </c>
      <c r="O2584" s="36">
        <v>4</v>
      </c>
      <c r="P2584" s="25"/>
      <c r="Q2584" s="41">
        <v>2075.9385699999998</v>
      </c>
      <c r="R2584" s="41">
        <v>519.74009999999998</v>
      </c>
      <c r="S2584" s="27">
        <f t="shared" si="281"/>
        <v>4.8678175880191406</v>
      </c>
      <c r="T2584" s="27">
        <f t="shared" si="282"/>
        <v>2.2630541688657715</v>
      </c>
      <c r="U2584" s="27">
        <f t="shared" si="283"/>
        <v>2.1164424297161948</v>
      </c>
      <c r="V2584" s="31">
        <v>519.74120000000005</v>
      </c>
      <c r="W2584" s="7" t="s">
        <v>47</v>
      </c>
      <c r="X2584" s="7" t="s">
        <v>47</v>
      </c>
      <c r="Y2584" s="7" t="s">
        <v>47</v>
      </c>
      <c r="Z2584" s="7"/>
      <c r="AA2584" s="7"/>
      <c r="AB2584" s="25"/>
      <c r="AC2584" s="7" t="s">
        <v>52</v>
      </c>
      <c r="AD2584" s="7"/>
      <c r="AE2584" s="7"/>
      <c r="AF2584" s="7"/>
      <c r="AG2584" s="7"/>
      <c r="AH2584" s="7" t="s">
        <v>47</v>
      </c>
      <c r="AI2584" s="7"/>
      <c r="AJ2584" s="7"/>
      <c r="AK2584" s="7"/>
      <c r="AL2584" s="7" t="s">
        <v>52</v>
      </c>
      <c r="AM2584" s="7"/>
      <c r="AN2584" s="7"/>
      <c r="AO2584" s="7"/>
      <c r="AP2584" s="7"/>
      <c r="AQ2584" s="7"/>
      <c r="AR2584" s="7"/>
      <c r="AS2584" s="7"/>
      <c r="AT2584" s="7"/>
      <c r="AU2584" s="3">
        <v>0</v>
      </c>
      <c r="AV2584" s="3">
        <v>4</v>
      </c>
      <c r="AW2584" s="3">
        <v>1</v>
      </c>
      <c r="AX2584" s="3">
        <v>4</v>
      </c>
      <c r="AY2584" s="3">
        <v>100</v>
      </c>
      <c r="AZ2584" s="14" t="str">
        <f t="shared" si="284"/>
        <v>1864.5</v>
      </c>
      <c r="BA2584" s="15"/>
      <c r="BC2584" s="12" t="s">
        <v>6107</v>
      </c>
      <c r="BI2584" s="12" t="s">
        <v>594</v>
      </c>
      <c r="BJ2584" s="12">
        <f t="shared" si="285"/>
        <v>1</v>
      </c>
      <c r="BK2584" s="12">
        <f t="shared" si="286"/>
        <v>1</v>
      </c>
      <c r="BR2584" s="3" t="s">
        <v>594</v>
      </c>
      <c r="CQ2584" s="3" t="str">
        <f>CONCATENATE(baseURL!$A$1,baseURL!$B$1,baseURL!$C$1,".",C2584,".",L2584,".pkl&amp;seq=",BC2584,"&amp;varMods=ReducedCys-C")</f>
        <v>http://proteomics.broadinstitute.org/millscripts/viewfeed.pl?side=xl&amp;cycle=1&amp;fixedMods=iaaC&amp;file=msdataSM/iPRG2012_nd/cpick_in/iPRG2012_nd.1864.5.8.pkl&amp;seq=ECSNPTcGAGVFLANHKDR&amp;varMods=ReducedCys-C</v>
      </c>
    </row>
    <row r="2585" spans="1:99" x14ac:dyDescent="0.2">
      <c r="A2585" s="3">
        <v>6286</v>
      </c>
      <c r="B2585" s="2" t="s">
        <v>6109</v>
      </c>
      <c r="C2585" s="2" t="s">
        <v>6110</v>
      </c>
      <c r="D2585" s="3">
        <v>6577</v>
      </c>
      <c r="E2585" s="3">
        <v>6573</v>
      </c>
      <c r="F2585" s="3">
        <v>39151</v>
      </c>
      <c r="G2585" s="3">
        <v>8436</v>
      </c>
      <c r="H2585" s="3">
        <v>27.834800000000001</v>
      </c>
      <c r="I2585" s="30">
        <v>581.31395999999995</v>
      </c>
      <c r="J2585" s="30">
        <v>581.30831920000003</v>
      </c>
      <c r="K2585" s="30">
        <v>5.64E-3</v>
      </c>
      <c r="L2585" s="3">
        <v>3</v>
      </c>
      <c r="M2585" s="3">
        <v>3</v>
      </c>
      <c r="N2585" s="10">
        <f t="shared" si="280"/>
        <v>1</v>
      </c>
      <c r="O2585" s="35">
        <v>3</v>
      </c>
      <c r="P2585" s="17"/>
      <c r="Q2585" s="40">
        <v>1741.9078999999999</v>
      </c>
      <c r="R2585" s="40">
        <v>581.30749000000003</v>
      </c>
      <c r="S2585" s="18">
        <f t="shared" si="281"/>
        <v>11.130081946685459</v>
      </c>
      <c r="T2585" s="18">
        <f t="shared" si="282"/>
        <v>1.4264395595492998</v>
      </c>
      <c r="U2585" s="18">
        <f t="shared" si="283"/>
        <v>1.2213845722621115</v>
      </c>
      <c r="V2585" s="30">
        <v>581.30820000000006</v>
      </c>
      <c r="W2585" s="3" t="s">
        <v>47</v>
      </c>
      <c r="X2585" s="3" t="s">
        <v>47</v>
      </c>
      <c r="Y2585" s="3" t="s">
        <v>47</v>
      </c>
      <c r="Z2585" s="3" t="s">
        <v>47</v>
      </c>
      <c r="AA2585" s="3" t="s">
        <v>47</v>
      </c>
      <c r="AB2585" s="12" t="s">
        <v>47</v>
      </c>
      <c r="AC2585" s="3" t="s">
        <v>47</v>
      </c>
      <c r="AD2585" s="3" t="s">
        <v>47</v>
      </c>
      <c r="AE2585" s="3" t="s">
        <v>47</v>
      </c>
      <c r="AF2585" s="3" t="s">
        <v>47</v>
      </c>
      <c r="AG2585" s="3" t="s">
        <v>52</v>
      </c>
      <c r="AH2585" s="3" t="s">
        <v>47</v>
      </c>
      <c r="AI2585" s="3" t="s">
        <v>47</v>
      </c>
      <c r="AJ2585" s="3" t="s">
        <v>48</v>
      </c>
      <c r="AK2585" s="3" t="s">
        <v>47</v>
      </c>
      <c r="AL2585" s="3" t="s">
        <v>47</v>
      </c>
      <c r="AN2585" s="3" t="s">
        <v>47</v>
      </c>
      <c r="AU2585" s="3">
        <v>0</v>
      </c>
      <c r="AV2585" s="3">
        <v>15</v>
      </c>
      <c r="AW2585" s="3">
        <v>1</v>
      </c>
      <c r="AX2585" s="3">
        <v>15</v>
      </c>
      <c r="AY2585" s="3">
        <v>100</v>
      </c>
      <c r="AZ2585" s="6" t="str">
        <f t="shared" si="284"/>
        <v>1864.6</v>
      </c>
      <c r="BC2585" s="12" t="s">
        <v>6111</v>
      </c>
      <c r="BJ2585" s="12">
        <f t="shared" si="285"/>
        <v>0</v>
      </c>
      <c r="BK2585" s="12">
        <f t="shared" si="286"/>
        <v>0</v>
      </c>
      <c r="CQ2585" s="3" t="str">
        <f>CONCATENATE(baseURL!$A$1,baseURL!$B$1,baseURL!$C$1,".",C2585,".",L2585,".pkl&amp;seq=",BC2585)</f>
        <v>http://proteomics.broadinstitute.org/millscripts/viewfeed.pl?side=xl&amp;cycle=1&amp;fixedMods=iaaC&amp;file=msdataSM/iPRG2012_nd/cpick_in/iPRG2012_nd.1864.6.3.pkl&amp;seq=LGRLEDVTPVPSDSTR</v>
      </c>
    </row>
    <row r="2586" spans="1:99" x14ac:dyDescent="0.2">
      <c r="A2586" s="3">
        <v>1476</v>
      </c>
      <c r="B2586" s="2" t="s">
        <v>6112</v>
      </c>
      <c r="C2586" s="2" t="s">
        <v>6113</v>
      </c>
      <c r="D2586" s="3">
        <v>6592</v>
      </c>
      <c r="E2586" s="3">
        <v>6588</v>
      </c>
      <c r="F2586" s="3">
        <v>39178</v>
      </c>
      <c r="G2586" s="3">
        <v>8452</v>
      </c>
      <c r="H2586" s="3">
        <v>27.862100000000002</v>
      </c>
      <c r="I2586" s="30">
        <v>678.32342000000006</v>
      </c>
      <c r="J2586" s="30">
        <v>678.82307100000003</v>
      </c>
      <c r="K2586" s="30">
        <v>-0.49964999999999998</v>
      </c>
      <c r="L2586" s="3">
        <v>2</v>
      </c>
      <c r="M2586" s="3">
        <v>2</v>
      </c>
      <c r="N2586" s="10">
        <f t="shared" si="280"/>
        <v>1</v>
      </c>
      <c r="O2586" s="35">
        <v>2</v>
      </c>
      <c r="P2586" s="17"/>
      <c r="Q2586" s="40">
        <v>1355.6226200000001</v>
      </c>
      <c r="R2586" s="40">
        <v>678.31494999999995</v>
      </c>
      <c r="S2586" s="18">
        <f t="shared" si="281"/>
        <v>12.486824888795564</v>
      </c>
      <c r="T2586" s="18">
        <f t="shared" si="282"/>
        <v>749.09302824605857</v>
      </c>
      <c r="U2586" s="18">
        <f t="shared" si="283"/>
        <v>5.3809812093825586</v>
      </c>
      <c r="V2586" s="30">
        <v>678.31859999999995</v>
      </c>
      <c r="X2586" s="3" t="s">
        <v>47</v>
      </c>
      <c r="Y2586" s="3" t="s">
        <v>47</v>
      </c>
      <c r="AA2586" s="3" t="s">
        <v>47</v>
      </c>
      <c r="AB2586" s="12" t="s">
        <v>48</v>
      </c>
      <c r="AO2586" s="3" t="s">
        <v>48</v>
      </c>
      <c r="AU2586" s="3">
        <v>0</v>
      </c>
      <c r="AV2586" s="3">
        <v>3</v>
      </c>
      <c r="AW2586" s="3">
        <v>2</v>
      </c>
      <c r="AX2586" s="3">
        <v>2</v>
      </c>
      <c r="AY2586" s="3">
        <v>66.67</v>
      </c>
      <c r="AZ2586" s="6" t="str">
        <f t="shared" si="284"/>
        <v>1865.12</v>
      </c>
      <c r="BC2586" s="12" t="s">
        <v>6114</v>
      </c>
      <c r="BJ2586" s="12">
        <f t="shared" si="285"/>
        <v>0</v>
      </c>
      <c r="BK2586" s="12">
        <f t="shared" si="286"/>
        <v>0</v>
      </c>
      <c r="BW2586" s="3" t="s">
        <v>6115</v>
      </c>
      <c r="CQ2586" s="3" t="str">
        <f>CONCATENATE(baseURL!$A$1,baseURL!$B$1,baseURL!$C$1,".",C2586,".",L2586,".pkl&amp;seq=",BC2586)</f>
        <v>http://proteomics.broadinstitute.org/millscripts/viewfeed.pl?side=xl&amp;cycle=1&amp;fixedMods=iaaC&amp;file=msdataSM/iPRG2012_nd/cpick_in/iPRG2012_nd.1865.12.2.pkl&amp;seq=SLEFNSQPDYR</v>
      </c>
      <c r="CU2586" s="12"/>
    </row>
    <row r="2587" spans="1:99" x14ac:dyDescent="0.2">
      <c r="A2587" s="3">
        <v>3393</v>
      </c>
      <c r="B2587" s="2" t="s">
        <v>6116</v>
      </c>
      <c r="C2587" s="2" t="s">
        <v>6117</v>
      </c>
      <c r="D2587" s="3">
        <v>6594</v>
      </c>
      <c r="E2587" s="3">
        <v>6590</v>
      </c>
      <c r="F2587" s="3">
        <v>39180</v>
      </c>
      <c r="G2587" s="3">
        <v>8454</v>
      </c>
      <c r="H2587" s="3">
        <v>27.865400000000001</v>
      </c>
      <c r="I2587" s="30">
        <v>895.46906000000001</v>
      </c>
      <c r="J2587" s="30">
        <v>895.46856130000003</v>
      </c>
      <c r="K2587" s="30">
        <v>5.0000000000000001E-4</v>
      </c>
      <c r="L2587" s="3">
        <v>2</v>
      </c>
      <c r="M2587" s="3">
        <v>2</v>
      </c>
      <c r="N2587" s="10">
        <f t="shared" si="280"/>
        <v>1</v>
      </c>
      <c r="O2587" s="35">
        <v>2</v>
      </c>
      <c r="P2587" s="17"/>
      <c r="Q2587" s="40">
        <v>1789.92903</v>
      </c>
      <c r="R2587" s="40">
        <v>895.46815000000004</v>
      </c>
      <c r="S2587" s="18">
        <f t="shared" si="281"/>
        <v>1.016228215348818</v>
      </c>
      <c r="T2587" s="18">
        <f t="shared" si="282"/>
        <v>0.45931281865928736</v>
      </c>
      <c r="U2587" s="18">
        <f t="shared" si="283"/>
        <v>0.61420386640845404</v>
      </c>
      <c r="V2587" s="30">
        <v>895.46870000000001</v>
      </c>
      <c r="W2587" s="3" t="s">
        <v>47</v>
      </c>
      <c r="X2587" s="3" t="s">
        <v>47</v>
      </c>
      <c r="Y2587" s="3" t="s">
        <v>47</v>
      </c>
      <c r="Z2587" s="3" t="s">
        <v>47</v>
      </c>
      <c r="AA2587" s="3" t="s">
        <v>47</v>
      </c>
      <c r="AB2587" s="12" t="s">
        <v>47</v>
      </c>
      <c r="AC2587" s="3" t="s">
        <v>47</v>
      </c>
      <c r="AE2587" s="3" t="s">
        <v>48</v>
      </c>
      <c r="AF2587" s="3" t="s">
        <v>47</v>
      </c>
      <c r="AG2587" s="3" t="s">
        <v>47</v>
      </c>
      <c r="AH2587" s="3" t="s">
        <v>47</v>
      </c>
      <c r="AI2587" s="3" t="s">
        <v>47</v>
      </c>
      <c r="AL2587" s="3" t="s">
        <v>47</v>
      </c>
      <c r="AM2587" s="3" t="s">
        <v>47</v>
      </c>
      <c r="AN2587" s="3" t="s">
        <v>47</v>
      </c>
      <c r="AU2587" s="3">
        <v>0</v>
      </c>
      <c r="AV2587" s="3">
        <v>14</v>
      </c>
      <c r="AW2587" s="3">
        <v>1</v>
      </c>
      <c r="AX2587" s="3">
        <v>14</v>
      </c>
      <c r="AY2587" s="3">
        <v>100</v>
      </c>
      <c r="AZ2587" s="6" t="str">
        <f t="shared" si="284"/>
        <v>1865.14</v>
      </c>
      <c r="BC2587" s="12" t="s">
        <v>6118</v>
      </c>
      <c r="BJ2587" s="12">
        <f t="shared" si="285"/>
        <v>0</v>
      </c>
      <c r="BK2587" s="12">
        <f t="shared" si="286"/>
        <v>0</v>
      </c>
      <c r="CQ2587" s="3" t="str">
        <f>CONCATENATE(baseURL!$A$1,baseURL!$B$1,baseURL!$C$1,".",C2587,".",L2587,".pkl&amp;seq=",BC2587)</f>
        <v>http://proteomics.broadinstitute.org/millscripts/viewfeed.pl?side=xl&amp;cycle=1&amp;fixedMods=iaaC&amp;file=msdataSM/iPRG2012_nd/cpick_in/iPRG2012_nd.1865.14.2.pkl&amp;seq=SSAAGNTVLLGGGDTATVAK</v>
      </c>
    </row>
    <row r="2588" spans="1:99" x14ac:dyDescent="0.2">
      <c r="A2588" s="3">
        <v>3604</v>
      </c>
      <c r="B2588" s="2" t="s">
        <v>6119</v>
      </c>
      <c r="C2588" s="2" t="s">
        <v>6102</v>
      </c>
      <c r="D2588" s="3">
        <v>6584</v>
      </c>
      <c r="E2588" s="3">
        <v>6580</v>
      </c>
      <c r="F2588" s="3">
        <v>39170</v>
      </c>
      <c r="G2588" s="3">
        <v>8444</v>
      </c>
      <c r="H2588" s="3">
        <v>27.8521</v>
      </c>
      <c r="I2588" s="30">
        <v>463.57765000000001</v>
      </c>
      <c r="J2588" s="30">
        <v>463.5780517</v>
      </c>
      <c r="K2588" s="30">
        <v>-4.0000000000000002E-4</v>
      </c>
      <c r="L2588" s="3">
        <v>3</v>
      </c>
      <c r="M2588" s="3">
        <v>3</v>
      </c>
      <c r="N2588" s="10">
        <f t="shared" si="280"/>
        <v>1</v>
      </c>
      <c r="O2588" s="35">
        <v>3</v>
      </c>
      <c r="P2588" s="17"/>
      <c r="Q2588" s="40">
        <v>1388.71686</v>
      </c>
      <c r="R2588" s="40">
        <v>463.57713999999999</v>
      </c>
      <c r="S2588" s="18">
        <f t="shared" si="281"/>
        <v>1.100140528973824</v>
      </c>
      <c r="T2588" s="18">
        <f t="shared" si="282"/>
        <v>1.9666629808738849</v>
      </c>
      <c r="U2588" s="18">
        <f t="shared" si="283"/>
        <v>1.639425101966548</v>
      </c>
      <c r="V2588" s="30">
        <v>463.5779</v>
      </c>
      <c r="W2588" s="3" t="s">
        <v>47</v>
      </c>
      <c r="X2588" s="3" t="s">
        <v>47</v>
      </c>
      <c r="Y2588" s="3" t="s">
        <v>47</v>
      </c>
      <c r="Z2588" s="3" t="s">
        <v>47</v>
      </c>
      <c r="AA2588" s="3" t="s">
        <v>47</v>
      </c>
      <c r="AB2588" s="12" t="s">
        <v>47</v>
      </c>
      <c r="AC2588" s="3" t="s">
        <v>47</v>
      </c>
      <c r="AE2588" s="3" t="s">
        <v>48</v>
      </c>
      <c r="AF2588" s="3" t="s">
        <v>47</v>
      </c>
      <c r="AG2588" s="3" t="s">
        <v>47</v>
      </c>
      <c r="AH2588" s="3" t="s">
        <v>47</v>
      </c>
      <c r="AI2588" s="3" t="s">
        <v>47</v>
      </c>
      <c r="AJ2588" s="3" t="s">
        <v>47</v>
      </c>
      <c r="AL2588" s="3" t="s">
        <v>48</v>
      </c>
      <c r="AU2588" s="3">
        <v>0</v>
      </c>
      <c r="AV2588" s="3">
        <v>12</v>
      </c>
      <c r="AW2588" s="3">
        <v>1</v>
      </c>
      <c r="AX2588" s="3">
        <v>12</v>
      </c>
      <c r="AY2588" s="3">
        <v>100</v>
      </c>
      <c r="AZ2588" s="6" t="str">
        <f t="shared" si="284"/>
        <v>1865.4</v>
      </c>
      <c r="BC2588" s="12" t="s">
        <v>6120</v>
      </c>
      <c r="BJ2588" s="12">
        <f t="shared" si="285"/>
        <v>0</v>
      </c>
      <c r="BK2588" s="12">
        <f t="shared" si="286"/>
        <v>0</v>
      </c>
      <c r="CQ2588" s="3" t="str">
        <f>CONCATENATE(baseURL!$A$1,baseURL!$B$1,baseURL!$C$1,".",C2588,".",L2588,".pkl&amp;seq=",BC2588)</f>
        <v>http://proteomics.broadinstitute.org/millscripts/viewfeed.pl?side=xl&amp;cycle=1&amp;fixedMods=iaaC&amp;file=msdataSM/iPRG2012_nd/cpick_in/iPRG2012_nd.1865.4.3.pkl&amp;seq=TYAAELAHNLSAK</v>
      </c>
    </row>
    <row r="2589" spans="1:99" x14ac:dyDescent="0.2">
      <c r="A2589" s="3">
        <v>4477</v>
      </c>
      <c r="B2589" s="2" t="s">
        <v>6121</v>
      </c>
      <c r="C2589" s="2" t="s">
        <v>6122</v>
      </c>
      <c r="D2589" s="3">
        <v>6595</v>
      </c>
      <c r="E2589" s="3">
        <v>6591</v>
      </c>
      <c r="F2589" s="3">
        <v>39188</v>
      </c>
      <c r="G2589" s="3">
        <v>8456</v>
      </c>
      <c r="H2589" s="3">
        <v>27.8751</v>
      </c>
      <c r="I2589" s="30">
        <v>440.25054999999998</v>
      </c>
      <c r="J2589" s="30">
        <v>440.24978320000002</v>
      </c>
      <c r="K2589" s="30">
        <v>7.6999999999999996E-4</v>
      </c>
      <c r="L2589" s="3">
        <v>3</v>
      </c>
      <c r="M2589" s="3">
        <v>3</v>
      </c>
      <c r="N2589" s="10">
        <f t="shared" si="280"/>
        <v>1</v>
      </c>
      <c r="O2589" s="35">
        <v>3</v>
      </c>
      <c r="P2589" s="17"/>
      <c r="Q2589" s="40">
        <v>1318.7333699999999</v>
      </c>
      <c r="R2589" s="40">
        <v>440.24930999999998</v>
      </c>
      <c r="S2589" s="18">
        <f t="shared" si="281"/>
        <v>2.8165859021918491</v>
      </c>
      <c r="T2589" s="18">
        <f t="shared" si="282"/>
        <v>1.0748455234250598</v>
      </c>
      <c r="U2589" s="18">
        <f t="shared" si="283"/>
        <v>0.43157364637751933</v>
      </c>
      <c r="V2589" s="30">
        <v>440.24950000000001</v>
      </c>
      <c r="W2589" s="3" t="s">
        <v>47</v>
      </c>
      <c r="X2589" s="3" t="s">
        <v>47</v>
      </c>
      <c r="Y2589" s="3" t="s">
        <v>47</v>
      </c>
      <c r="Z2589" s="3" t="s">
        <v>47</v>
      </c>
      <c r="AA2589" s="3" t="s">
        <v>47</v>
      </c>
      <c r="AB2589" s="12" t="s">
        <v>47</v>
      </c>
      <c r="AC2589" s="3" t="s">
        <v>47</v>
      </c>
      <c r="AD2589" s="3" t="s">
        <v>47</v>
      </c>
      <c r="AE2589" s="3" t="s">
        <v>47</v>
      </c>
      <c r="AF2589" s="3" t="s">
        <v>47</v>
      </c>
      <c r="AG2589" s="3" t="s">
        <v>47</v>
      </c>
      <c r="AH2589" s="3" t="s">
        <v>47</v>
      </c>
      <c r="AI2589" s="3" t="s">
        <v>47</v>
      </c>
      <c r="AK2589" s="3" t="s">
        <v>47</v>
      </c>
      <c r="AL2589" s="3" t="s">
        <v>47</v>
      </c>
      <c r="AM2589" s="3" t="s">
        <v>47</v>
      </c>
      <c r="AN2589" s="3" t="s">
        <v>47</v>
      </c>
      <c r="AU2589" s="3">
        <v>0</v>
      </c>
      <c r="AV2589" s="3">
        <v>17</v>
      </c>
      <c r="AW2589" s="3">
        <v>1</v>
      </c>
      <c r="AX2589" s="3">
        <v>17</v>
      </c>
      <c r="AY2589" s="3">
        <v>100</v>
      </c>
      <c r="AZ2589" s="6" t="str">
        <f t="shared" si="284"/>
        <v>1866.1</v>
      </c>
      <c r="BC2589" s="12" t="s">
        <v>6123</v>
      </c>
      <c r="BJ2589" s="12">
        <f t="shared" si="285"/>
        <v>0</v>
      </c>
      <c r="BK2589" s="12">
        <f t="shared" si="286"/>
        <v>0</v>
      </c>
      <c r="CQ2589" s="3" t="str">
        <f>CONCATENATE(baseURL!$A$1,baseURL!$B$1,baseURL!$C$1,".",C2589,".",L2589,".pkl&amp;seq=",BC2589)</f>
        <v>http://proteomics.broadinstitute.org/millscripts/viewfeed.pl?side=xl&amp;cycle=1&amp;fixedMods=iaaC&amp;file=msdataSM/iPRG2012_nd/cpick_in/iPRG2012_nd.1866.1.3.pkl&amp;seq=AVVLMGKNTMVR</v>
      </c>
    </row>
    <row r="2590" spans="1:99" x14ac:dyDescent="0.2">
      <c r="A2590" s="3">
        <v>3895</v>
      </c>
      <c r="B2590" s="2" t="s">
        <v>6124</v>
      </c>
      <c r="C2590" s="2" t="s">
        <v>6125</v>
      </c>
      <c r="D2590" s="3">
        <v>6598</v>
      </c>
      <c r="E2590" s="3">
        <v>6594</v>
      </c>
      <c r="F2590" s="3">
        <v>39191</v>
      </c>
      <c r="G2590" s="3">
        <v>8459</v>
      </c>
      <c r="H2590" s="3">
        <v>27.8826</v>
      </c>
      <c r="I2590" s="30">
        <v>489.26898</v>
      </c>
      <c r="J2590" s="30">
        <v>489.2689287</v>
      </c>
      <c r="K2590" s="30">
        <v>5.0000000000000002E-5</v>
      </c>
      <c r="L2590" s="3">
        <v>2</v>
      </c>
      <c r="M2590" s="3">
        <v>2</v>
      </c>
      <c r="N2590" s="10">
        <f t="shared" si="280"/>
        <v>1</v>
      </c>
      <c r="O2590" s="35">
        <v>2</v>
      </c>
      <c r="P2590" s="17"/>
      <c r="Q2590" s="40">
        <v>977.53021999999999</v>
      </c>
      <c r="R2590" s="40">
        <v>489.26875000000001</v>
      </c>
      <c r="S2590" s="18">
        <f t="shared" si="281"/>
        <v>0.47008929139198041</v>
      </c>
      <c r="T2590" s="18">
        <f t="shared" si="282"/>
        <v>0.36523894075026153</v>
      </c>
      <c r="U2590" s="18">
        <f t="shared" si="283"/>
        <v>-0.30657997270250825</v>
      </c>
      <c r="V2590" s="30">
        <v>489.26859999999999</v>
      </c>
      <c r="W2590" s="3" t="s">
        <v>47</v>
      </c>
      <c r="X2590" s="3" t="s">
        <v>47</v>
      </c>
      <c r="Y2590" s="3" t="s">
        <v>47</v>
      </c>
      <c r="Z2590" s="3" t="s">
        <v>47</v>
      </c>
      <c r="AA2590" s="3" t="s">
        <v>47</v>
      </c>
      <c r="AB2590" s="12" t="s">
        <v>47</v>
      </c>
      <c r="AC2590" s="3" t="s">
        <v>47</v>
      </c>
      <c r="AD2590" s="3" t="s">
        <v>47</v>
      </c>
      <c r="AE2590" s="3" t="s">
        <v>48</v>
      </c>
      <c r="AF2590" s="3" t="s">
        <v>48</v>
      </c>
      <c r="AG2590" s="3" t="s">
        <v>48</v>
      </c>
      <c r="AH2590" s="3" t="s">
        <v>47</v>
      </c>
      <c r="AJ2590" s="3" t="s">
        <v>47</v>
      </c>
      <c r="AL2590" s="3" t="s">
        <v>48</v>
      </c>
      <c r="AM2590" s="3" t="s">
        <v>47</v>
      </c>
      <c r="AU2590" s="3">
        <v>0</v>
      </c>
      <c r="AV2590" s="3">
        <v>11</v>
      </c>
      <c r="AW2590" s="3">
        <v>1</v>
      </c>
      <c r="AX2590" s="3">
        <v>11</v>
      </c>
      <c r="AY2590" s="3">
        <v>100</v>
      </c>
      <c r="AZ2590" s="6" t="str">
        <f t="shared" si="284"/>
        <v>1866.4</v>
      </c>
      <c r="BC2590" s="12" t="s">
        <v>6126</v>
      </c>
      <c r="BJ2590" s="12">
        <f t="shared" si="285"/>
        <v>0</v>
      </c>
      <c r="BK2590" s="12">
        <f t="shared" si="286"/>
        <v>0</v>
      </c>
      <c r="CQ2590" s="3" t="str">
        <f>CONCATENATE(baseURL!$A$1,baseURL!$B$1,baseURL!$C$1,".",C2590,".",L2590,".pkl&amp;seq=",BC2590)</f>
        <v>http://proteomics.broadinstitute.org/millscripts/viewfeed.pl?side=xl&amp;cycle=1&amp;fixedMods=iaaC&amp;file=msdataSM/iPRG2012_nd/cpick_in/iPRG2012_nd.1866.4.2.pkl&amp;seq=AFLLEEQK</v>
      </c>
    </row>
    <row r="2591" spans="1:99" x14ac:dyDescent="0.2">
      <c r="A2591" s="3">
        <v>5534</v>
      </c>
      <c r="B2591" s="2" t="s">
        <v>6127</v>
      </c>
      <c r="C2591" s="2" t="s">
        <v>6119</v>
      </c>
      <c r="D2591" s="3">
        <v>6599</v>
      </c>
      <c r="E2591" s="3">
        <v>6595</v>
      </c>
      <c r="F2591" s="3">
        <v>39192</v>
      </c>
      <c r="G2591" s="3">
        <v>8460</v>
      </c>
      <c r="H2591" s="3">
        <v>27.885999999999999</v>
      </c>
      <c r="I2591" s="30">
        <v>490.96202</v>
      </c>
      <c r="J2591" s="30">
        <v>490.9606599</v>
      </c>
      <c r="K2591" s="30">
        <v>1.3600000000000001E-3</v>
      </c>
      <c r="L2591" s="3">
        <v>3</v>
      </c>
      <c r="M2591" s="3">
        <v>3</v>
      </c>
      <c r="N2591" s="10">
        <f t="shared" si="280"/>
        <v>1</v>
      </c>
      <c r="O2591" s="35">
        <v>3</v>
      </c>
      <c r="P2591" s="17"/>
      <c r="Q2591" s="40">
        <v>1470.86385</v>
      </c>
      <c r="R2591" s="40">
        <v>490.95947000000001</v>
      </c>
      <c r="S2591" s="18">
        <f t="shared" si="281"/>
        <v>5.1939114240635282</v>
      </c>
      <c r="T2591" s="18">
        <f t="shared" si="282"/>
        <v>2.4236216484137785</v>
      </c>
      <c r="U2591" s="18">
        <f t="shared" si="283"/>
        <v>2.0979328497610958</v>
      </c>
      <c r="V2591" s="30">
        <v>490.96050000000002</v>
      </c>
      <c r="W2591" s="3" t="s">
        <v>47</v>
      </c>
      <c r="X2591" s="3" t="s">
        <v>47</v>
      </c>
      <c r="Y2591" s="3" t="s">
        <v>47</v>
      </c>
      <c r="Z2591" s="3" t="s">
        <v>47</v>
      </c>
      <c r="AA2591" s="3" t="s">
        <v>48</v>
      </c>
      <c r="AB2591" s="12" t="s">
        <v>47</v>
      </c>
      <c r="AC2591" s="3" t="s">
        <v>47</v>
      </c>
      <c r="AD2591" s="3" t="s">
        <v>47</v>
      </c>
      <c r="AE2591" s="3" t="s">
        <v>47</v>
      </c>
      <c r="AF2591" s="3" t="s">
        <v>47</v>
      </c>
      <c r="AG2591" s="3" t="s">
        <v>47</v>
      </c>
      <c r="AH2591" s="3" t="s">
        <v>47</v>
      </c>
      <c r="AI2591" s="3" t="s">
        <v>47</v>
      </c>
      <c r="AJ2591" s="3" t="s">
        <v>47</v>
      </c>
      <c r="AK2591" s="3" t="s">
        <v>47</v>
      </c>
      <c r="AL2591" s="3" t="s">
        <v>47</v>
      </c>
      <c r="AM2591" s="3" t="s">
        <v>47</v>
      </c>
      <c r="AU2591" s="3">
        <v>0</v>
      </c>
      <c r="AV2591" s="3">
        <v>16</v>
      </c>
      <c r="AW2591" s="3">
        <v>1</v>
      </c>
      <c r="AX2591" s="3">
        <v>16</v>
      </c>
      <c r="AY2591" s="3">
        <v>100</v>
      </c>
      <c r="AZ2591" s="6" t="str">
        <f t="shared" si="284"/>
        <v>1866.5</v>
      </c>
      <c r="BC2591" s="12" t="s">
        <v>6128</v>
      </c>
      <c r="BJ2591" s="12">
        <f t="shared" si="285"/>
        <v>0</v>
      </c>
      <c r="BK2591" s="12">
        <f t="shared" si="286"/>
        <v>0</v>
      </c>
      <c r="CQ2591" s="3" t="str">
        <f>CONCATENATE(baseURL!$A$1,baseURL!$B$1,baseURL!$C$1,".",C2591,".",L2591,".pkl&amp;seq=",BC2591)</f>
        <v>http://proteomics.broadinstitute.org/millscripts/viewfeed.pl?side=xl&amp;cycle=1&amp;fixedMods=iaaC&amp;file=msdataSM/iPRG2012_nd/cpick_in/iPRG2012_nd.1866.5.3.pkl&amp;seq=LASTLAKQVLNGQK</v>
      </c>
    </row>
    <row r="2592" spans="1:99" x14ac:dyDescent="0.2">
      <c r="A2592" s="3">
        <v>7227</v>
      </c>
      <c r="B2592" s="2" t="s">
        <v>6129</v>
      </c>
      <c r="C2592" s="2" t="s">
        <v>6130</v>
      </c>
      <c r="D2592" s="3">
        <v>6600</v>
      </c>
      <c r="E2592" s="3">
        <v>6596</v>
      </c>
      <c r="F2592" s="3">
        <v>39193</v>
      </c>
      <c r="G2592" s="3">
        <v>8461</v>
      </c>
      <c r="H2592" s="3">
        <v>27.889299999999999</v>
      </c>
      <c r="I2592" s="30">
        <v>532.27083000000005</v>
      </c>
      <c r="J2592" s="30">
        <v>532.27091419999999</v>
      </c>
      <c r="K2592" s="30">
        <v>-8.0000000000000007E-5</v>
      </c>
      <c r="L2592" s="3">
        <v>0</v>
      </c>
      <c r="M2592" s="3">
        <v>2</v>
      </c>
      <c r="N2592" s="10">
        <f t="shared" si="280"/>
        <v>1</v>
      </c>
      <c r="O2592" s="35">
        <v>2</v>
      </c>
      <c r="P2592" s="17"/>
      <c r="Q2592" s="40">
        <v>1063.5319500000001</v>
      </c>
      <c r="R2592" s="40">
        <v>532.26962000000003</v>
      </c>
      <c r="S2592" s="18">
        <f t="shared" si="281"/>
        <v>2.2732839796766688</v>
      </c>
      <c r="T2592" s="18">
        <f t="shared" si="282"/>
        <v>2.4314744846064391</v>
      </c>
      <c r="U2592" s="18">
        <f t="shared" si="283"/>
        <v>2.0290468578720429</v>
      </c>
      <c r="V2592" s="30">
        <v>532.27070000000003</v>
      </c>
      <c r="W2592" s="3" t="s">
        <v>47</v>
      </c>
      <c r="X2592" s="3" t="s">
        <v>47</v>
      </c>
      <c r="Y2592" s="3" t="s">
        <v>47</v>
      </c>
      <c r="Z2592" s="3" t="s">
        <v>52</v>
      </c>
      <c r="AA2592" s="3" t="s">
        <v>47</v>
      </c>
      <c r="AB2592" s="12" t="s">
        <v>48</v>
      </c>
      <c r="AE2592" s="3" t="s">
        <v>48</v>
      </c>
      <c r="AG2592" s="3" t="s">
        <v>48</v>
      </c>
      <c r="AH2592" s="3" t="s">
        <v>47</v>
      </c>
      <c r="AL2592" s="3" t="s">
        <v>47</v>
      </c>
      <c r="AU2592" s="3">
        <v>0</v>
      </c>
      <c r="AV2592" s="3">
        <v>6</v>
      </c>
      <c r="AW2592" s="3">
        <v>1</v>
      </c>
      <c r="AX2592" s="3">
        <v>6</v>
      </c>
      <c r="AY2592" s="3">
        <v>100</v>
      </c>
      <c r="AZ2592" s="6" t="str">
        <f t="shared" si="284"/>
        <v>1866.6</v>
      </c>
      <c r="BC2592" s="12" t="s">
        <v>6020</v>
      </c>
      <c r="BJ2592" s="12">
        <f t="shared" si="285"/>
        <v>0</v>
      </c>
      <c r="BK2592" s="12">
        <f t="shared" si="286"/>
        <v>0</v>
      </c>
      <c r="CQ2592" s="3" t="str">
        <f>CONCATENATE(baseURL!$A$1,baseURL!$B$1,baseURL!$C$1,".",C2592,".",L2592,".pkl&amp;seq=",BC2592)</f>
        <v>http://proteomics.broadinstitute.org/millscripts/viewfeed.pl?side=xl&amp;cycle=1&amp;fixedMods=iaaC&amp;file=msdataSM/iPRG2012_nd/cpick_in/iPRG2012_nd.1866.6.0.pkl&amp;seq=SWYVPQGAR</v>
      </c>
    </row>
    <row r="2593" spans="1:95" x14ac:dyDescent="0.2">
      <c r="A2593" s="3">
        <v>1725</v>
      </c>
      <c r="B2593" s="2" t="s">
        <v>6131</v>
      </c>
      <c r="C2593" s="2" t="s">
        <v>6132</v>
      </c>
      <c r="D2593" s="3">
        <v>6604</v>
      </c>
      <c r="E2593" s="3">
        <v>6600</v>
      </c>
      <c r="F2593" s="3">
        <v>39212</v>
      </c>
      <c r="G2593" s="3">
        <v>8466</v>
      </c>
      <c r="H2593" s="3">
        <v>27.903300000000002</v>
      </c>
      <c r="I2593" s="30">
        <v>542.29276000000004</v>
      </c>
      <c r="J2593" s="30">
        <v>542.30374319999999</v>
      </c>
      <c r="K2593" s="30">
        <v>-1.098E-2</v>
      </c>
      <c r="L2593" s="3">
        <v>2</v>
      </c>
      <c r="M2593" s="3">
        <v>2</v>
      </c>
      <c r="N2593" s="10">
        <f t="shared" si="280"/>
        <v>1</v>
      </c>
      <c r="O2593" s="35">
        <v>2</v>
      </c>
      <c r="P2593" s="17"/>
      <c r="Q2593" s="40">
        <v>1083.5793000000001</v>
      </c>
      <c r="R2593" s="40">
        <v>542.29328999999996</v>
      </c>
      <c r="S2593" s="18">
        <f t="shared" si="281"/>
        <v>-0.97733091979145437</v>
      </c>
      <c r="T2593" s="18">
        <f t="shared" si="282"/>
        <v>19.275916174491169</v>
      </c>
      <c r="U2593" s="18">
        <f t="shared" si="283"/>
        <v>-2.3787865786174391</v>
      </c>
      <c r="V2593" s="30">
        <v>542.29200000000003</v>
      </c>
      <c r="X2593" s="3" t="s">
        <v>47</v>
      </c>
      <c r="Y2593" s="3" t="s">
        <v>47</v>
      </c>
      <c r="Z2593" s="3" t="s">
        <v>47</v>
      </c>
      <c r="AA2593" s="3" t="s">
        <v>47</v>
      </c>
      <c r="AB2593" s="12" t="s">
        <v>47</v>
      </c>
      <c r="AC2593" s="3" t="s">
        <v>52</v>
      </c>
      <c r="AD2593" s="3" t="s">
        <v>47</v>
      </c>
      <c r="AE2593" s="3" t="s">
        <v>47</v>
      </c>
      <c r="AG2593" s="3" t="s">
        <v>47</v>
      </c>
      <c r="AJ2593" s="3" t="s">
        <v>47</v>
      </c>
      <c r="AK2593" s="3" t="s">
        <v>48</v>
      </c>
      <c r="AM2593" s="3" t="s">
        <v>47</v>
      </c>
      <c r="AU2593" s="3">
        <v>0</v>
      </c>
      <c r="AV2593" s="3">
        <v>10</v>
      </c>
      <c r="AW2593" s="3">
        <v>1</v>
      </c>
      <c r="AX2593" s="3">
        <v>10</v>
      </c>
      <c r="AY2593" s="3">
        <v>100</v>
      </c>
      <c r="AZ2593" s="6" t="str">
        <f t="shared" si="284"/>
        <v>1867.4</v>
      </c>
      <c r="BC2593" s="12" t="s">
        <v>6133</v>
      </c>
      <c r="BJ2593" s="12">
        <f t="shared" si="285"/>
        <v>0</v>
      </c>
      <c r="BK2593" s="12">
        <f t="shared" si="286"/>
        <v>0</v>
      </c>
      <c r="CQ2593" s="3" t="str">
        <f>CONCATENATE(baseURL!$A$1,baseURL!$B$1,baseURL!$C$1,".",C2593,".",L2593,".pkl&amp;seq=",BC2593)</f>
        <v>http://proteomics.broadinstitute.org/millscripts/viewfeed.pl?side=xl&amp;cycle=1&amp;fixedMods=iaaC&amp;file=msdataSM/iPRG2012_nd/cpick_in/iPRG2012_nd.1867.4.2.pkl&amp;seq=NLLEVGADPR</v>
      </c>
    </row>
    <row r="2594" spans="1:95" x14ac:dyDescent="0.2">
      <c r="A2594" s="3">
        <v>5107</v>
      </c>
      <c r="B2594" s="2" t="s">
        <v>6134</v>
      </c>
      <c r="C2594" s="2" t="s">
        <v>6129</v>
      </c>
      <c r="D2594" s="3">
        <v>6607</v>
      </c>
      <c r="E2594" s="3">
        <v>6603</v>
      </c>
      <c r="F2594" s="3">
        <v>39215</v>
      </c>
      <c r="G2594" s="3">
        <v>8469</v>
      </c>
      <c r="H2594" s="3">
        <v>27.910799999999998</v>
      </c>
      <c r="I2594" s="30">
        <v>610.32028000000003</v>
      </c>
      <c r="J2594" s="30">
        <v>610.31991249999999</v>
      </c>
      <c r="K2594" s="30">
        <v>3.6999999999999999E-4</v>
      </c>
      <c r="L2594" s="3">
        <v>2</v>
      </c>
      <c r="M2594" s="3">
        <v>2</v>
      </c>
      <c r="N2594" s="10">
        <f t="shared" si="280"/>
        <v>1</v>
      </c>
      <c r="O2594" s="35">
        <v>2</v>
      </c>
      <c r="P2594" s="17"/>
      <c r="Q2594" s="40">
        <v>1219.6317300000001</v>
      </c>
      <c r="R2594" s="40">
        <v>610.31949999999995</v>
      </c>
      <c r="S2594" s="18">
        <f t="shared" si="281"/>
        <v>1.2780191360050801</v>
      </c>
      <c r="T2594" s="18">
        <f t="shared" si="282"/>
        <v>0.67587550461448898</v>
      </c>
      <c r="U2594" s="18">
        <f t="shared" si="283"/>
        <v>0.16384860730909759</v>
      </c>
      <c r="V2594" s="30">
        <v>610.31960000000004</v>
      </c>
      <c r="W2594" s="3" t="s">
        <v>47</v>
      </c>
      <c r="X2594" s="3" t="s">
        <v>47</v>
      </c>
      <c r="Y2594" s="3" t="s">
        <v>47</v>
      </c>
      <c r="Z2594" s="3" t="s">
        <v>47</v>
      </c>
      <c r="AA2594" s="3" t="s">
        <v>47</v>
      </c>
      <c r="AB2594" s="12" t="s">
        <v>47</v>
      </c>
      <c r="AC2594" s="3" t="s">
        <v>47</v>
      </c>
      <c r="AD2594" s="3" t="s">
        <v>47</v>
      </c>
      <c r="AE2594" s="3" t="s">
        <v>47</v>
      </c>
      <c r="AF2594" s="3" t="s">
        <v>47</v>
      </c>
      <c r="AG2594" s="3" t="s">
        <v>47</v>
      </c>
      <c r="AH2594" s="3" t="s">
        <v>47</v>
      </c>
      <c r="AI2594" s="3" t="s">
        <v>47</v>
      </c>
      <c r="AJ2594" s="3" t="s">
        <v>47</v>
      </c>
      <c r="AK2594" s="3" t="s">
        <v>47</v>
      </c>
      <c r="AL2594" s="3" t="s">
        <v>47</v>
      </c>
      <c r="AM2594" s="3" t="s">
        <v>47</v>
      </c>
      <c r="AN2594" s="3" t="s">
        <v>47</v>
      </c>
      <c r="AU2594" s="3">
        <v>0</v>
      </c>
      <c r="AV2594" s="3">
        <v>18</v>
      </c>
      <c r="AW2594" s="3">
        <v>1</v>
      </c>
      <c r="AX2594" s="3">
        <v>18</v>
      </c>
      <c r="AY2594" s="3">
        <v>100</v>
      </c>
      <c r="AZ2594" s="6" t="str">
        <f t="shared" si="284"/>
        <v>1867.7</v>
      </c>
      <c r="BC2594" s="12" t="s">
        <v>6047</v>
      </c>
      <c r="BJ2594" s="12">
        <f t="shared" si="285"/>
        <v>0</v>
      </c>
      <c r="BK2594" s="12">
        <f t="shared" si="286"/>
        <v>0</v>
      </c>
      <c r="CQ2594" s="3" t="str">
        <f>CONCATENATE(baseURL!$A$1,baseURL!$B$1,baseURL!$C$1,".",C2594,".",L2594,".pkl&amp;seq=",BC2594)</f>
        <v>http://proteomics.broadinstitute.org/millscripts/viewfeed.pl?side=xl&amp;cycle=1&amp;fixedMods=iaaC&amp;file=msdataSM/iPRG2012_nd/cpick_in/iPRG2012_nd.1867.7.2.pkl&amp;seq=VLVPYSAEDAR</v>
      </c>
    </row>
    <row r="2595" spans="1:95" x14ac:dyDescent="0.2">
      <c r="A2595" s="3">
        <v>7372</v>
      </c>
      <c r="B2595" s="2" t="s">
        <v>6137</v>
      </c>
      <c r="C2595" s="2" t="s">
        <v>6138</v>
      </c>
      <c r="D2595" s="3">
        <v>6612</v>
      </c>
      <c r="E2595" s="3">
        <v>6608</v>
      </c>
      <c r="F2595" s="3">
        <v>39233</v>
      </c>
      <c r="G2595" s="3">
        <v>8475</v>
      </c>
      <c r="H2595" s="3">
        <v>27.937200000000001</v>
      </c>
      <c r="I2595" s="30">
        <v>560.31249000000003</v>
      </c>
      <c r="J2595" s="30">
        <v>560.3112648</v>
      </c>
      <c r="K2595" s="30">
        <v>1.23E-3</v>
      </c>
      <c r="L2595" s="3">
        <v>4</v>
      </c>
      <c r="M2595" s="3">
        <v>4</v>
      </c>
      <c r="N2595" s="10">
        <f t="shared" si="280"/>
        <v>1</v>
      </c>
      <c r="O2595" s="35">
        <v>4</v>
      </c>
      <c r="P2595" s="17"/>
      <c r="Q2595" s="40">
        <v>2238.2200699999999</v>
      </c>
      <c r="R2595" s="40">
        <v>560.31047000000001</v>
      </c>
      <c r="S2595" s="18">
        <f t="shared" si="281"/>
        <v>3.6051441266408926</v>
      </c>
      <c r="T2595" s="18">
        <f t="shared" si="282"/>
        <v>1.4184992830746341</v>
      </c>
      <c r="U2595" s="18">
        <f t="shared" si="283"/>
        <v>1.3028491150199577</v>
      </c>
      <c r="V2595" s="30">
        <v>560.31119999999999</v>
      </c>
      <c r="W2595" s="3" t="s">
        <v>47</v>
      </c>
      <c r="X2595" s="3" t="s">
        <v>47</v>
      </c>
      <c r="Y2595" s="3" t="s">
        <v>47</v>
      </c>
      <c r="AA2595" s="3" t="s">
        <v>48</v>
      </c>
      <c r="AB2595" s="12" t="s">
        <v>52</v>
      </c>
      <c r="AC2595" s="3" t="s">
        <v>47</v>
      </c>
      <c r="AD2595" s="3" t="s">
        <v>52</v>
      </c>
      <c r="AF2595" s="3" t="s">
        <v>47</v>
      </c>
      <c r="AG2595" s="3" t="s">
        <v>47</v>
      </c>
      <c r="AI2595" s="3" t="s">
        <v>47</v>
      </c>
      <c r="AL2595" s="3" t="s">
        <v>52</v>
      </c>
      <c r="AO2595" s="3" t="s">
        <v>47</v>
      </c>
      <c r="AR2595" s="3" t="s">
        <v>65</v>
      </c>
      <c r="AS2595" s="3" t="s">
        <v>47</v>
      </c>
      <c r="AU2595" s="3">
        <v>1</v>
      </c>
      <c r="AV2595" s="3">
        <v>9</v>
      </c>
      <c r="AW2595" s="3">
        <v>2</v>
      </c>
      <c r="AX2595" s="3">
        <v>7</v>
      </c>
      <c r="AY2595" s="3">
        <v>77.78</v>
      </c>
      <c r="AZ2595" s="6" t="str">
        <f t="shared" si="284"/>
        <v>1868.4</v>
      </c>
      <c r="BB2595" s="12" t="s">
        <v>79</v>
      </c>
      <c r="BC2595" s="12" t="s">
        <v>6051</v>
      </c>
      <c r="BJ2595" s="12">
        <f t="shared" si="285"/>
        <v>0</v>
      </c>
      <c r="BK2595" s="12">
        <f t="shared" si="286"/>
        <v>0</v>
      </c>
      <c r="BU2595" s="3" t="s">
        <v>6052</v>
      </c>
      <c r="CN2595" s="3" t="s">
        <v>6139</v>
      </c>
      <c r="CO2595" s="3" t="s">
        <v>6052</v>
      </c>
      <c r="CQ2595" s="3" t="str">
        <f>CONCATENATE(baseURL!$A$1,baseURL!$B$1,"+Acetyl",baseURL!$C$1,".",C2595,".",L2595,".pkl&amp;seq=",BC2595)</f>
        <v>http://proteomics.broadinstitute.org/millscripts/viewfeed.pl?side=xl&amp;cycle=1&amp;fixedMods=iaaC+Acetyl&amp;file=msdataSM/iPRG2012_nd/cpick_in/iPRG2012_nd.1868.4.4.pkl&amp;seq=SALPENANVTVLNKNEKKAR</v>
      </c>
    </row>
    <row r="2596" spans="1:95" x14ac:dyDescent="0.2">
      <c r="A2596" s="3">
        <v>3098</v>
      </c>
      <c r="B2596" s="2" t="s">
        <v>6142</v>
      </c>
      <c r="C2596" s="2" t="s">
        <v>6143</v>
      </c>
      <c r="D2596" s="3">
        <v>6614</v>
      </c>
      <c r="E2596" s="3">
        <v>6610</v>
      </c>
      <c r="F2596" s="3">
        <v>39252</v>
      </c>
      <c r="G2596" s="3">
        <v>8478</v>
      </c>
      <c r="H2596" s="3">
        <v>27.948</v>
      </c>
      <c r="I2596" s="30">
        <v>458.74351999999999</v>
      </c>
      <c r="J2596" s="30">
        <v>458.743515</v>
      </c>
      <c r="K2596" s="30">
        <v>0</v>
      </c>
      <c r="L2596" s="3">
        <v>0</v>
      </c>
      <c r="M2596" s="3">
        <v>0</v>
      </c>
      <c r="N2596" s="10">
        <f t="shared" si="280"/>
        <v>1</v>
      </c>
      <c r="O2596" s="35">
        <v>2</v>
      </c>
      <c r="P2596" s="17"/>
      <c r="Q2596" s="40">
        <v>916.48082999999997</v>
      </c>
      <c r="R2596" s="40">
        <v>458.74405000000002</v>
      </c>
      <c r="S2596" s="18">
        <f t="shared" si="281"/>
        <v>-1.1553283361955773</v>
      </c>
      <c r="T2596" s="18">
        <f t="shared" si="282"/>
        <v>-1.1662276600938952</v>
      </c>
      <c r="U2596" s="18">
        <f t="shared" si="283"/>
        <v>-1.1989256319127604</v>
      </c>
      <c r="V2596" s="30">
        <v>458.74349999999998</v>
      </c>
      <c r="W2596" s="3" t="s">
        <v>48</v>
      </c>
      <c r="X2596" s="3" t="s">
        <v>47</v>
      </c>
      <c r="Y2596" s="3" t="s">
        <v>47</v>
      </c>
      <c r="Z2596" s="3" t="s">
        <v>48</v>
      </c>
      <c r="AA2596" s="3" t="s">
        <v>47</v>
      </c>
      <c r="AB2596" s="12" t="s">
        <v>48</v>
      </c>
      <c r="AC2596" s="3" t="s">
        <v>47</v>
      </c>
      <c r="AF2596" s="3" t="s">
        <v>48</v>
      </c>
      <c r="AG2596" s="3" t="s">
        <v>47</v>
      </c>
      <c r="AH2596" s="3" t="s">
        <v>47</v>
      </c>
      <c r="AI2596" s="3" t="s">
        <v>48</v>
      </c>
      <c r="AL2596" s="3" t="s">
        <v>48</v>
      </c>
      <c r="AM2596" s="3" t="s">
        <v>48</v>
      </c>
      <c r="AU2596" s="3">
        <v>0</v>
      </c>
      <c r="AV2596" s="3">
        <v>6</v>
      </c>
      <c r="AW2596" s="3">
        <v>1</v>
      </c>
      <c r="AX2596" s="3">
        <v>6</v>
      </c>
      <c r="AY2596" s="3">
        <v>100</v>
      </c>
      <c r="AZ2596" s="6" t="str">
        <f t="shared" si="284"/>
        <v>1869.2</v>
      </c>
      <c r="BC2596" s="12" t="s">
        <v>6144</v>
      </c>
      <c r="BJ2596" s="12">
        <f t="shared" si="285"/>
        <v>0</v>
      </c>
      <c r="BK2596" s="12">
        <f t="shared" si="286"/>
        <v>0</v>
      </c>
      <c r="CQ2596" s="3" t="str">
        <f>CONCATENATE(baseURL!$A$1,baseURL!$B$1,baseURL!$C$1,".",C2596,".",L2596,".pkl&amp;seq=",BC2596)</f>
        <v>http://proteomics.broadinstitute.org/millscripts/viewfeed.pl?side=xl&amp;cycle=1&amp;fixedMods=iaaC&amp;file=msdataSM/iPRG2012_nd/cpick_in/iPRG2012_nd.1869.2.0.pkl&amp;seq=MDPDVLVK</v>
      </c>
    </row>
    <row r="2597" spans="1:95" x14ac:dyDescent="0.2">
      <c r="A2597" s="3">
        <v>5106</v>
      </c>
      <c r="B2597" s="2" t="s">
        <v>6145</v>
      </c>
      <c r="C2597" s="2" t="s">
        <v>6146</v>
      </c>
      <c r="D2597" s="3">
        <v>6616</v>
      </c>
      <c r="E2597" s="3">
        <v>6612</v>
      </c>
      <c r="F2597" s="3">
        <v>39254</v>
      </c>
      <c r="G2597" s="3">
        <v>8480</v>
      </c>
      <c r="H2597" s="3">
        <v>27.9513</v>
      </c>
      <c r="I2597" s="30">
        <v>539.27079000000003</v>
      </c>
      <c r="J2597" s="30">
        <v>539.27015540000002</v>
      </c>
      <c r="K2597" s="30">
        <v>6.3000000000000003E-4</v>
      </c>
      <c r="L2597" s="3">
        <v>2</v>
      </c>
      <c r="M2597" s="3">
        <v>2</v>
      </c>
      <c r="N2597" s="10">
        <f t="shared" si="280"/>
        <v>1</v>
      </c>
      <c r="O2597" s="35">
        <v>2</v>
      </c>
      <c r="P2597" s="17"/>
      <c r="Q2597" s="40">
        <v>1077.53235</v>
      </c>
      <c r="R2597" s="40">
        <v>539.26981000000001</v>
      </c>
      <c r="S2597" s="18">
        <f t="shared" si="281"/>
        <v>1.8172721369787941</v>
      </c>
      <c r="T2597" s="18">
        <f t="shared" si="282"/>
        <v>0.64049571032857588</v>
      </c>
      <c r="U2597" s="18">
        <f t="shared" si="283"/>
        <v>0.53776420369228795</v>
      </c>
      <c r="V2597" s="30">
        <v>539.27009999999996</v>
      </c>
      <c r="W2597" s="3" t="s">
        <v>47</v>
      </c>
      <c r="X2597" s="3" t="s">
        <v>47</v>
      </c>
      <c r="Y2597" s="3" t="s">
        <v>47</v>
      </c>
      <c r="Z2597" s="3" t="s">
        <v>47</v>
      </c>
      <c r="AA2597" s="3" t="s">
        <v>47</v>
      </c>
      <c r="AB2597" s="12" t="s">
        <v>47</v>
      </c>
      <c r="AC2597" s="3" t="s">
        <v>47</v>
      </c>
      <c r="AD2597" s="3" t="s">
        <v>47</v>
      </c>
      <c r="AE2597" s="3" t="s">
        <v>47</v>
      </c>
      <c r="AF2597" s="3" t="s">
        <v>47</v>
      </c>
      <c r="AG2597" s="3" t="s">
        <v>47</v>
      </c>
      <c r="AH2597" s="3" t="s">
        <v>47</v>
      </c>
      <c r="AI2597" s="3" t="s">
        <v>47</v>
      </c>
      <c r="AJ2597" s="3" t="s">
        <v>47</v>
      </c>
      <c r="AK2597" s="3" t="s">
        <v>47</v>
      </c>
      <c r="AL2597" s="3" t="s">
        <v>47</v>
      </c>
      <c r="AM2597" s="3" t="s">
        <v>47</v>
      </c>
      <c r="AN2597" s="3" t="s">
        <v>47</v>
      </c>
      <c r="AU2597" s="3">
        <v>0</v>
      </c>
      <c r="AV2597" s="3">
        <v>18</v>
      </c>
      <c r="AW2597" s="3">
        <v>1</v>
      </c>
      <c r="AX2597" s="3">
        <v>18</v>
      </c>
      <c r="AY2597" s="3">
        <v>100</v>
      </c>
      <c r="AZ2597" s="6" t="str">
        <f t="shared" si="284"/>
        <v>1869.4</v>
      </c>
      <c r="BC2597" s="12" t="s">
        <v>6064</v>
      </c>
      <c r="BJ2597" s="12">
        <f t="shared" si="285"/>
        <v>0</v>
      </c>
      <c r="BK2597" s="12">
        <f t="shared" si="286"/>
        <v>0</v>
      </c>
      <c r="CQ2597" s="3" t="str">
        <f>CONCATENATE(baseURL!$A$1,baseURL!$B$1,baseURL!$C$1,".",C2597,".",L2597,".pkl&amp;seq=",BC2597)</f>
        <v>http://proteomics.broadinstitute.org/millscripts/viewfeed.pl?side=xl&amp;cycle=1&amp;fixedMods=iaaC&amp;file=msdataSM/iPRG2012_nd/cpick_in/iPRG2012_nd.1869.4.2.pkl&amp;seq=FGDNLNLER</v>
      </c>
    </row>
    <row r="2598" spans="1:95" x14ac:dyDescent="0.2">
      <c r="A2598" s="3">
        <v>3838</v>
      </c>
      <c r="B2598" s="2" t="s">
        <v>6147</v>
      </c>
      <c r="C2598" s="2" t="s">
        <v>6148</v>
      </c>
      <c r="D2598" s="3">
        <v>6618</v>
      </c>
      <c r="E2598" s="3">
        <v>6614</v>
      </c>
      <c r="F2598" s="3">
        <v>39256</v>
      </c>
      <c r="G2598" s="3">
        <v>8482</v>
      </c>
      <c r="H2598" s="3">
        <v>27.956299999999999</v>
      </c>
      <c r="I2598" s="30">
        <v>613.36631999999997</v>
      </c>
      <c r="J2598" s="30">
        <v>613.3658097</v>
      </c>
      <c r="K2598" s="30">
        <v>5.1000000000000004E-4</v>
      </c>
      <c r="L2598" s="3">
        <v>2</v>
      </c>
      <c r="M2598" s="3">
        <v>2</v>
      </c>
      <c r="N2598" s="10">
        <f t="shared" si="280"/>
        <v>1</v>
      </c>
      <c r="O2598" s="35">
        <v>2</v>
      </c>
      <c r="P2598" s="17"/>
      <c r="Q2598" s="40">
        <v>1225.7263</v>
      </c>
      <c r="R2598" s="40">
        <v>613.36679000000004</v>
      </c>
      <c r="S2598" s="18">
        <f t="shared" si="281"/>
        <v>-0.76626254914114156</v>
      </c>
      <c r="T2598" s="18">
        <f t="shared" si="282"/>
        <v>-1.5982280358502283</v>
      </c>
      <c r="U2598" s="18">
        <f t="shared" si="283"/>
        <v>-1.7770769755731075</v>
      </c>
      <c r="V2598" s="30">
        <v>613.36569999999995</v>
      </c>
      <c r="W2598" s="3" t="s">
        <v>47</v>
      </c>
      <c r="X2598" s="3" t="s">
        <v>47</v>
      </c>
      <c r="Y2598" s="3" t="s">
        <v>47</v>
      </c>
      <c r="Z2598" s="3" t="s">
        <v>47</v>
      </c>
      <c r="AA2598" s="3" t="s">
        <v>47</v>
      </c>
      <c r="AB2598" s="12" t="s">
        <v>47</v>
      </c>
      <c r="AC2598" s="3" t="s">
        <v>52</v>
      </c>
      <c r="AD2598" s="3" t="s">
        <v>47</v>
      </c>
      <c r="AE2598" s="3" t="s">
        <v>48</v>
      </c>
      <c r="AF2598" s="3" t="s">
        <v>48</v>
      </c>
      <c r="AG2598" s="3" t="s">
        <v>48</v>
      </c>
      <c r="AH2598" s="3" t="s">
        <v>47</v>
      </c>
      <c r="AM2598" s="3" t="s">
        <v>47</v>
      </c>
      <c r="AN2598" s="3" t="s">
        <v>47</v>
      </c>
      <c r="AU2598" s="3">
        <v>0</v>
      </c>
      <c r="AV2598" s="3">
        <v>10</v>
      </c>
      <c r="AW2598" s="3">
        <v>1</v>
      </c>
      <c r="AX2598" s="3">
        <v>10</v>
      </c>
      <c r="AY2598" s="3">
        <v>100</v>
      </c>
      <c r="AZ2598" s="6" t="str">
        <f t="shared" si="284"/>
        <v>1869.6</v>
      </c>
      <c r="BC2598" s="12" t="s">
        <v>6149</v>
      </c>
      <c r="BJ2598" s="12">
        <f t="shared" si="285"/>
        <v>0</v>
      </c>
      <c r="BK2598" s="12">
        <f t="shared" si="286"/>
        <v>0</v>
      </c>
      <c r="CQ2598" s="3" t="str">
        <f>CONCATENATE(baseURL!$A$1,baseURL!$B$1,baseURL!$C$1,".",C2598,".",L2598,".pkl&amp;seq=",BC2598)</f>
        <v>http://proteomics.broadinstitute.org/millscripts/viewfeed.pl?side=xl&amp;cycle=1&amp;fixedMods=iaaC&amp;file=msdataSM/iPRG2012_nd/cpick_in/iPRG2012_nd.1869.6.2.pkl&amp;seq=LGLVELSPKGGR</v>
      </c>
    </row>
    <row r="2599" spans="1:95" x14ac:dyDescent="0.2">
      <c r="A2599" s="3">
        <v>2445</v>
      </c>
      <c r="B2599" s="2" t="s">
        <v>6150</v>
      </c>
      <c r="C2599" s="2" t="s">
        <v>6151</v>
      </c>
      <c r="D2599" s="3">
        <v>6620</v>
      </c>
      <c r="E2599" s="3">
        <v>6616</v>
      </c>
      <c r="F2599" s="3">
        <v>39258</v>
      </c>
      <c r="G2599" s="3">
        <v>8484</v>
      </c>
      <c r="H2599" s="3">
        <v>27.961300000000001</v>
      </c>
      <c r="I2599" s="30">
        <v>659.34011999999996</v>
      </c>
      <c r="J2599" s="30">
        <v>659.87057979999997</v>
      </c>
      <c r="K2599" s="30">
        <v>-0.53046000000000004</v>
      </c>
      <c r="L2599" s="3">
        <v>2</v>
      </c>
      <c r="M2599" s="3">
        <v>2</v>
      </c>
      <c r="N2599" s="10">
        <f t="shared" si="280"/>
        <v>1</v>
      </c>
      <c r="O2599" s="35">
        <v>2</v>
      </c>
      <c r="P2599" s="17"/>
      <c r="Q2599" s="40">
        <v>1318.7333699999999</v>
      </c>
      <c r="R2599" s="40">
        <v>659.87032999999997</v>
      </c>
      <c r="S2599" s="18">
        <f t="shared" si="281"/>
        <v>-803.50634949750042</v>
      </c>
      <c r="T2599" s="18">
        <f t="shared" si="282"/>
        <v>0.37855922390988839</v>
      </c>
      <c r="U2599" s="18">
        <f t="shared" si="283"/>
        <v>0.56071622448765257</v>
      </c>
      <c r="V2599" s="30">
        <v>659.87070000000006</v>
      </c>
      <c r="W2599" s="3" t="s">
        <v>47</v>
      </c>
      <c r="Z2599" s="3" t="s">
        <v>47</v>
      </c>
      <c r="AA2599" s="3" t="s">
        <v>47</v>
      </c>
      <c r="AB2599" s="12" t="s">
        <v>47</v>
      </c>
      <c r="AC2599" s="3" t="s">
        <v>47</v>
      </c>
      <c r="AD2599" s="3" t="s">
        <v>48</v>
      </c>
      <c r="AE2599" s="3" t="s">
        <v>48</v>
      </c>
      <c r="AF2599" s="3" t="s">
        <v>47</v>
      </c>
      <c r="AH2599" s="3" t="s">
        <v>47</v>
      </c>
      <c r="AI2599" s="3" t="s">
        <v>48</v>
      </c>
      <c r="AK2599" s="3" t="s">
        <v>52</v>
      </c>
      <c r="AL2599" s="3" t="s">
        <v>48</v>
      </c>
      <c r="AU2599" s="3">
        <v>0</v>
      </c>
      <c r="AV2599" s="3">
        <v>7</v>
      </c>
      <c r="AW2599" s="3">
        <v>1</v>
      </c>
      <c r="AX2599" s="3">
        <v>7</v>
      </c>
      <c r="AY2599" s="3">
        <v>100</v>
      </c>
      <c r="AZ2599" s="6" t="str">
        <f t="shared" si="284"/>
        <v>1869.8</v>
      </c>
      <c r="BC2599" s="12" t="s">
        <v>6123</v>
      </c>
      <c r="BJ2599" s="12">
        <f t="shared" si="285"/>
        <v>0</v>
      </c>
      <c r="BK2599" s="12">
        <f t="shared" si="286"/>
        <v>0</v>
      </c>
      <c r="CQ2599" s="3" t="str">
        <f>CONCATENATE(baseURL!$A$1,baseURL!$B$1,baseURL!$C$1,".",C2599,".",L2599,".pkl&amp;seq=",BC2599)</f>
        <v>http://proteomics.broadinstitute.org/millscripts/viewfeed.pl?side=xl&amp;cycle=1&amp;fixedMods=iaaC&amp;file=msdataSM/iPRG2012_nd/cpick_in/iPRG2012_nd.1869.8.2.pkl&amp;seq=AVVLMGKNTMVR</v>
      </c>
    </row>
    <row r="2600" spans="1:95" x14ac:dyDescent="0.2">
      <c r="A2600" s="3">
        <v>1941</v>
      </c>
      <c r="B2600" s="2" t="s">
        <v>6152</v>
      </c>
      <c r="C2600" s="2" t="s">
        <v>6153</v>
      </c>
      <c r="D2600" s="3">
        <v>6621</v>
      </c>
      <c r="E2600" s="3">
        <v>6617</v>
      </c>
      <c r="F2600" s="3">
        <v>39272</v>
      </c>
      <c r="G2600" s="3">
        <v>8486</v>
      </c>
      <c r="H2600" s="3">
        <v>27.970400000000001</v>
      </c>
      <c r="I2600" s="30">
        <v>441.77388999999999</v>
      </c>
      <c r="J2600" s="30">
        <v>441.77389349999999</v>
      </c>
      <c r="K2600" s="30">
        <v>0</v>
      </c>
      <c r="L2600" s="3">
        <v>2</v>
      </c>
      <c r="M2600" s="3">
        <v>0</v>
      </c>
      <c r="N2600" s="10">
        <f t="shared" si="280"/>
        <v>1</v>
      </c>
      <c r="O2600" s="35">
        <v>2</v>
      </c>
      <c r="P2600" s="17"/>
      <c r="Q2600" s="40">
        <v>882.54073000000005</v>
      </c>
      <c r="R2600" s="40">
        <v>441.774</v>
      </c>
      <c r="S2600" s="18">
        <f t="shared" si="281"/>
        <v>-0.24899609303963971</v>
      </c>
      <c r="T2600" s="18">
        <f t="shared" si="282"/>
        <v>-0.2410734900997579</v>
      </c>
      <c r="U2600" s="18">
        <f t="shared" si="283"/>
        <v>-0.90544033830256787</v>
      </c>
      <c r="V2600" s="30">
        <v>441.77359999999999</v>
      </c>
      <c r="W2600" s="3" t="s">
        <v>47</v>
      </c>
      <c r="X2600" s="3" t="s">
        <v>47</v>
      </c>
      <c r="Y2600" s="3" t="s">
        <v>47</v>
      </c>
      <c r="Z2600" s="3" t="s">
        <v>47</v>
      </c>
      <c r="AA2600" s="3" t="s">
        <v>47</v>
      </c>
      <c r="AC2600" s="3" t="s">
        <v>47</v>
      </c>
      <c r="AD2600" s="3" t="s">
        <v>48</v>
      </c>
      <c r="AE2600" s="3" t="s">
        <v>47</v>
      </c>
      <c r="AG2600" s="3" t="s">
        <v>47</v>
      </c>
      <c r="AJ2600" s="3" t="s">
        <v>48</v>
      </c>
      <c r="AL2600" s="3" t="s">
        <v>52</v>
      </c>
      <c r="AM2600" s="3" t="s">
        <v>47</v>
      </c>
      <c r="AO2600" s="3" t="s">
        <v>47</v>
      </c>
      <c r="AR2600" s="3" t="s">
        <v>65</v>
      </c>
      <c r="AU2600" s="3">
        <v>1</v>
      </c>
      <c r="AV2600" s="3">
        <v>10</v>
      </c>
      <c r="AW2600" s="3">
        <v>1</v>
      </c>
      <c r="AX2600" s="3">
        <v>10</v>
      </c>
      <c r="AY2600" s="3">
        <v>100</v>
      </c>
      <c r="AZ2600" s="6" t="str">
        <f t="shared" si="284"/>
        <v>1870.1</v>
      </c>
      <c r="BC2600" s="12" t="s">
        <v>6154</v>
      </c>
      <c r="BJ2600" s="12">
        <f t="shared" si="285"/>
        <v>0</v>
      </c>
      <c r="BK2600" s="12">
        <f t="shared" si="286"/>
        <v>0</v>
      </c>
      <c r="BO2600" s="3" t="s">
        <v>54</v>
      </c>
      <c r="BP2600" s="3" t="s">
        <v>54</v>
      </c>
      <c r="BR2600" s="3" t="s">
        <v>54</v>
      </c>
      <c r="CN2600" s="3" t="s">
        <v>6155</v>
      </c>
      <c r="CQ2600" s="3" t="str">
        <f>CONCATENATE(baseURL!$A$1,baseURL!$B$1,baseURL!$C$1,".",C2600,".",L2600,".pkl&amp;seq=",BC2600,"&amp;varMods=Deamidated-Q+Deamidated-N")</f>
        <v>http://proteomics.broadinstitute.org/millscripts/viewfeed.pl?side=xl&amp;cycle=1&amp;fixedMods=iaaC&amp;file=msdataSM/iPRG2012_nd/cpick_in/iPRG2012_nd.1870.1.2.pkl&amp;seq=VVVPqALR&amp;varMods=Deamidated-Q+Deamidated-N</v>
      </c>
    </row>
    <row r="2601" spans="1:95" x14ac:dyDescent="0.2">
      <c r="A2601" s="3">
        <v>7257</v>
      </c>
      <c r="B2601" s="2" t="s">
        <v>6156</v>
      </c>
      <c r="C2601" s="2" t="s">
        <v>6142</v>
      </c>
      <c r="D2601" s="3">
        <v>6623</v>
      </c>
      <c r="E2601" s="3">
        <v>6619</v>
      </c>
      <c r="F2601" s="3">
        <v>39274</v>
      </c>
      <c r="G2601" s="3">
        <v>8488</v>
      </c>
      <c r="H2601" s="3">
        <v>27.975300000000001</v>
      </c>
      <c r="I2601" s="30">
        <v>513.25774999999999</v>
      </c>
      <c r="J2601" s="30">
        <v>513.47493829999996</v>
      </c>
      <c r="K2601" s="30">
        <v>-0.21718999999999999</v>
      </c>
      <c r="L2601" s="3">
        <v>0</v>
      </c>
      <c r="M2601" s="3">
        <v>5</v>
      </c>
      <c r="N2601" s="10">
        <f t="shared" si="280"/>
        <v>1</v>
      </c>
      <c r="O2601" s="35">
        <v>5</v>
      </c>
      <c r="P2601" s="17"/>
      <c r="Q2601" s="40">
        <v>2563.3402500000002</v>
      </c>
      <c r="R2601" s="40">
        <v>513.47387000000003</v>
      </c>
      <c r="S2601" s="18">
        <f t="shared" si="281"/>
        <v>-420.89775668632615</v>
      </c>
      <c r="T2601" s="18">
        <f t="shared" si="282"/>
        <v>2.0805343024153649</v>
      </c>
      <c r="U2601" s="18">
        <f t="shared" si="283"/>
        <v>1.421688702437607</v>
      </c>
      <c r="V2601" s="30">
        <v>513.47460000000001</v>
      </c>
      <c r="W2601" s="3" t="s">
        <v>47</v>
      </c>
      <c r="X2601" s="3" t="s">
        <v>47</v>
      </c>
      <c r="Y2601" s="3" t="s">
        <v>47</v>
      </c>
      <c r="AA2601" s="3" t="s">
        <v>47</v>
      </c>
      <c r="AB2601" s="12" t="s">
        <v>52</v>
      </c>
      <c r="AF2601" s="3" t="s">
        <v>48</v>
      </c>
      <c r="AK2601" s="3" t="s">
        <v>52</v>
      </c>
      <c r="AL2601" s="3" t="s">
        <v>52</v>
      </c>
      <c r="AU2601" s="3">
        <v>0</v>
      </c>
      <c r="AV2601" s="3">
        <v>4</v>
      </c>
      <c r="AW2601" s="3">
        <v>1</v>
      </c>
      <c r="AX2601" s="3">
        <v>4</v>
      </c>
      <c r="AY2601" s="3">
        <v>100</v>
      </c>
      <c r="AZ2601" s="6" t="str">
        <f t="shared" si="284"/>
        <v>1870.3</v>
      </c>
      <c r="BC2601" s="12" t="s">
        <v>6157</v>
      </c>
      <c r="BJ2601" s="12">
        <f t="shared" si="285"/>
        <v>0</v>
      </c>
      <c r="BK2601" s="12">
        <f t="shared" si="286"/>
        <v>0</v>
      </c>
      <c r="CQ2601" s="3" t="str">
        <f>CONCATENATE(baseURL!$A$1,baseURL!$B$1,baseURL!$C$1,".",C2601,".",L2601,".pkl&amp;seq=",BC2601)</f>
        <v>http://proteomics.broadinstitute.org/millscripts/viewfeed.pl?side=xl&amp;cycle=1&amp;fixedMods=iaaC&amp;file=msdataSM/iPRG2012_nd/cpick_in/iPRG2012_nd.1870.3.0.pkl&amp;seq=LQETNPEEVPKFEKGAQTYVKK</v>
      </c>
    </row>
    <row r="2602" spans="1:95" x14ac:dyDescent="0.2">
      <c r="A2602" s="3">
        <v>3729</v>
      </c>
      <c r="B2602" s="2" t="s">
        <v>6158</v>
      </c>
      <c r="C2602" s="2" t="s">
        <v>6159</v>
      </c>
      <c r="D2602" s="3">
        <v>6638</v>
      </c>
      <c r="E2602" s="3">
        <v>6634</v>
      </c>
      <c r="F2602" s="3">
        <v>39303</v>
      </c>
      <c r="G2602" s="3">
        <v>8504</v>
      </c>
      <c r="H2602" s="3">
        <v>28.0093</v>
      </c>
      <c r="I2602" s="30">
        <v>703.35758999999996</v>
      </c>
      <c r="J2602" s="30">
        <v>703.35403740000004</v>
      </c>
      <c r="K2602" s="30">
        <v>3.5500000000000002E-3</v>
      </c>
      <c r="L2602" s="3">
        <v>0</v>
      </c>
      <c r="M2602" s="3">
        <v>4</v>
      </c>
      <c r="N2602" s="10">
        <f t="shared" si="280"/>
        <v>1</v>
      </c>
      <c r="O2602" s="35">
        <v>4</v>
      </c>
      <c r="P2602" s="17"/>
      <c r="Q2602" s="40">
        <v>2810.3890000000001</v>
      </c>
      <c r="R2602" s="40">
        <v>703.35271</v>
      </c>
      <c r="S2602" s="18">
        <f t="shared" si="281"/>
        <v>6.938197479835349</v>
      </c>
      <c r="T2602" s="18">
        <f t="shared" si="282"/>
        <v>1.8872465850547515</v>
      </c>
      <c r="U2602" s="18">
        <f t="shared" si="283"/>
        <v>1.6918965165448734</v>
      </c>
      <c r="V2602" s="30">
        <v>703.35389999999995</v>
      </c>
      <c r="W2602" s="3" t="s">
        <v>47</v>
      </c>
      <c r="X2602" s="3" t="s">
        <v>47</v>
      </c>
      <c r="Y2602" s="3" t="s">
        <v>47</v>
      </c>
      <c r="Z2602" s="3" t="s">
        <v>47</v>
      </c>
      <c r="AA2602" s="3" t="s">
        <v>47</v>
      </c>
      <c r="AB2602" s="12" t="s">
        <v>47</v>
      </c>
      <c r="AC2602" s="3" t="s">
        <v>47</v>
      </c>
      <c r="AE2602" s="3" t="s">
        <v>47</v>
      </c>
      <c r="AF2602" s="3" t="s">
        <v>47</v>
      </c>
      <c r="AG2602" s="3" t="s">
        <v>52</v>
      </c>
      <c r="AI2602" s="3" t="s">
        <v>47</v>
      </c>
      <c r="AK2602" s="3" t="s">
        <v>47</v>
      </c>
      <c r="AL2602" s="3" t="s">
        <v>48</v>
      </c>
      <c r="AU2602" s="3">
        <v>0</v>
      </c>
      <c r="AV2602" s="3">
        <v>11</v>
      </c>
      <c r="AW2602" s="3">
        <v>1</v>
      </c>
      <c r="AX2602" s="3">
        <v>11</v>
      </c>
      <c r="AY2602" s="3">
        <v>100</v>
      </c>
      <c r="AZ2602" s="6" t="str">
        <f t="shared" si="284"/>
        <v>1871.11</v>
      </c>
      <c r="BC2602" s="12" t="s">
        <v>6101</v>
      </c>
      <c r="BJ2602" s="12">
        <f t="shared" si="285"/>
        <v>0</v>
      </c>
      <c r="BK2602" s="12">
        <f t="shared" si="286"/>
        <v>0</v>
      </c>
      <c r="CQ2602" s="3" t="str">
        <f>CONCATENATE(baseURL!$A$1,baseURL!$B$1,baseURL!$C$1,".",C2602,".",L2602,".pkl&amp;seq=",BC2602)</f>
        <v>http://proteomics.broadinstitute.org/millscripts/viewfeed.pl?side=xl&amp;cycle=1&amp;fixedMods=iaaC&amp;file=msdataSM/iPRG2012_nd/cpick_in/iPRG2012_nd.1871.11.0.pkl&amp;seq=VQPVQPSQTSTYPGQGMPTPKNPSQR</v>
      </c>
    </row>
    <row r="2603" spans="1:95" x14ac:dyDescent="0.2">
      <c r="A2603" s="3">
        <v>5533</v>
      </c>
      <c r="B2603" s="2" t="s">
        <v>6163</v>
      </c>
      <c r="C2603" s="2" t="s">
        <v>6160</v>
      </c>
      <c r="D2603" s="3">
        <v>6641</v>
      </c>
      <c r="E2603" s="3">
        <v>6637</v>
      </c>
      <c r="F2603" s="3">
        <v>39316</v>
      </c>
      <c r="G2603" s="3">
        <v>8508</v>
      </c>
      <c r="H2603" s="3">
        <v>28.021699999999999</v>
      </c>
      <c r="I2603" s="30">
        <v>555.85487000000001</v>
      </c>
      <c r="J2603" s="30">
        <v>555.85369119999996</v>
      </c>
      <c r="K2603" s="30">
        <v>1.1800000000000001E-3</v>
      </c>
      <c r="L2603" s="3">
        <v>2</v>
      </c>
      <c r="M2603" s="3">
        <v>2</v>
      </c>
      <c r="N2603" s="10">
        <f t="shared" si="280"/>
        <v>1</v>
      </c>
      <c r="O2603" s="35">
        <v>2</v>
      </c>
      <c r="P2603" s="17"/>
      <c r="Q2603" s="40">
        <v>1110.6993500000001</v>
      </c>
      <c r="R2603" s="40">
        <v>555.85332000000005</v>
      </c>
      <c r="S2603" s="18">
        <f t="shared" si="281"/>
        <v>2.7885054279283219</v>
      </c>
      <c r="T2603" s="18">
        <f t="shared" si="282"/>
        <v>0.66780207394298308</v>
      </c>
      <c r="U2603" s="18">
        <f t="shared" si="283"/>
        <v>0.50373001275802209</v>
      </c>
      <c r="V2603" s="30">
        <v>555.85360000000003</v>
      </c>
      <c r="W2603" s="3" t="s">
        <v>47</v>
      </c>
      <c r="X2603" s="3" t="s">
        <v>47</v>
      </c>
      <c r="Y2603" s="3" t="s">
        <v>47</v>
      </c>
      <c r="Z2603" s="3" t="s">
        <v>47</v>
      </c>
      <c r="AA2603" s="3" t="s">
        <v>48</v>
      </c>
      <c r="AB2603" s="12" t="s">
        <v>47</v>
      </c>
      <c r="AC2603" s="3" t="s">
        <v>47</v>
      </c>
      <c r="AD2603" s="3" t="s">
        <v>47</v>
      </c>
      <c r="AE2603" s="3" t="s">
        <v>47</v>
      </c>
      <c r="AF2603" s="3" t="s">
        <v>47</v>
      </c>
      <c r="AG2603" s="3" t="s">
        <v>47</v>
      </c>
      <c r="AH2603" s="3" t="s">
        <v>47</v>
      </c>
      <c r="AI2603" s="3" t="s">
        <v>47</v>
      </c>
      <c r="AJ2603" s="3" t="s">
        <v>47</v>
      </c>
      <c r="AK2603" s="3" t="s">
        <v>47</v>
      </c>
      <c r="AL2603" s="3" t="s">
        <v>47</v>
      </c>
      <c r="AM2603" s="3" t="s">
        <v>47</v>
      </c>
      <c r="AU2603" s="3">
        <v>0</v>
      </c>
      <c r="AV2603" s="3">
        <v>16</v>
      </c>
      <c r="AW2603" s="3">
        <v>1</v>
      </c>
      <c r="AX2603" s="3">
        <v>16</v>
      </c>
      <c r="AY2603" s="3">
        <v>100</v>
      </c>
      <c r="AZ2603" s="6" t="str">
        <f t="shared" si="284"/>
        <v>1872.3</v>
      </c>
      <c r="BC2603" s="12" t="s">
        <v>6085</v>
      </c>
      <c r="BJ2603" s="12">
        <f t="shared" si="285"/>
        <v>0</v>
      </c>
      <c r="BK2603" s="12">
        <f t="shared" si="286"/>
        <v>0</v>
      </c>
      <c r="CQ2603" s="3" t="str">
        <f>CONCATENATE(baseURL!$A$1,baseURL!$B$1,baseURL!$C$1,".",C2603,".",L2603,".pkl&amp;seq=",BC2603)</f>
        <v>http://proteomics.broadinstitute.org/millscripts/viewfeed.pl?side=xl&amp;cycle=1&amp;fixedMods=iaaC&amp;file=msdataSM/iPRG2012_nd/cpick_in/iPRG2012_nd.1872.3.2.pkl&amp;seq=KVLSNPLLAR</v>
      </c>
    </row>
    <row r="2604" spans="1:95" x14ac:dyDescent="0.2">
      <c r="A2604" s="3">
        <v>6954</v>
      </c>
      <c r="B2604" s="2" t="s">
        <v>6164</v>
      </c>
      <c r="C2604" s="2" t="s">
        <v>6165</v>
      </c>
      <c r="D2604" s="3">
        <v>6644</v>
      </c>
      <c r="E2604" s="3">
        <v>6640</v>
      </c>
      <c r="F2604" s="3">
        <v>39319</v>
      </c>
      <c r="G2604" s="3">
        <v>8511</v>
      </c>
      <c r="H2604" s="3">
        <v>28.028400000000001</v>
      </c>
      <c r="I2604" s="30">
        <v>630.33774000000005</v>
      </c>
      <c r="J2604" s="30">
        <v>630.33665689999998</v>
      </c>
      <c r="K2604" s="30">
        <v>1.08E-3</v>
      </c>
      <c r="L2604" s="3">
        <v>2</v>
      </c>
      <c r="M2604" s="3">
        <v>2</v>
      </c>
      <c r="N2604" s="10">
        <f t="shared" si="280"/>
        <v>1</v>
      </c>
      <c r="O2604" s="35">
        <v>2</v>
      </c>
      <c r="P2604" s="17"/>
      <c r="Q2604" s="40">
        <v>1259.6664000000001</v>
      </c>
      <c r="R2604" s="40">
        <v>630.33684000000005</v>
      </c>
      <c r="S2604" s="18">
        <f t="shared" si="281"/>
        <v>1.4278080272151872</v>
      </c>
      <c r="T2604" s="18">
        <f t="shared" si="282"/>
        <v>-0.29047961098393849</v>
      </c>
      <c r="U2604" s="18">
        <f t="shared" si="283"/>
        <v>-0.22210347106045922</v>
      </c>
      <c r="V2604" s="30">
        <v>630.33669999999995</v>
      </c>
      <c r="W2604" s="3" t="s">
        <v>47</v>
      </c>
      <c r="X2604" s="3" t="s">
        <v>47</v>
      </c>
      <c r="Y2604" s="3" t="s">
        <v>47</v>
      </c>
      <c r="Z2604" s="3" t="s">
        <v>47</v>
      </c>
      <c r="AA2604" s="3" t="s">
        <v>47</v>
      </c>
      <c r="AB2604" s="12" t="s">
        <v>47</v>
      </c>
      <c r="AD2604" s="3" t="s">
        <v>47</v>
      </c>
      <c r="AE2604" s="3" t="s">
        <v>48</v>
      </c>
      <c r="AF2604" s="3" t="s">
        <v>47</v>
      </c>
      <c r="AG2604" s="3" t="s">
        <v>47</v>
      </c>
      <c r="AH2604" s="3" t="s">
        <v>47</v>
      </c>
      <c r="AI2604" s="3" t="s">
        <v>48</v>
      </c>
      <c r="AL2604" s="3" t="s">
        <v>48</v>
      </c>
      <c r="AO2604" s="3" t="s">
        <v>47</v>
      </c>
      <c r="AP2604" s="3" t="s">
        <v>48</v>
      </c>
      <c r="AU2604" s="3">
        <v>0</v>
      </c>
      <c r="AV2604" s="3">
        <v>11</v>
      </c>
      <c r="AW2604" s="3">
        <v>2</v>
      </c>
      <c r="AX2604" s="3">
        <v>10</v>
      </c>
      <c r="AY2604" s="3">
        <v>90.91</v>
      </c>
      <c r="AZ2604" s="6" t="str">
        <f t="shared" si="284"/>
        <v>1872.6</v>
      </c>
      <c r="BB2604" s="12" t="s">
        <v>79</v>
      </c>
      <c r="BC2604" s="12" t="s">
        <v>5870</v>
      </c>
      <c r="BJ2604" s="12">
        <f t="shared" si="285"/>
        <v>0</v>
      </c>
      <c r="BK2604" s="12">
        <f t="shared" si="286"/>
        <v>0</v>
      </c>
      <c r="CB2604" s="3" t="s">
        <v>6000</v>
      </c>
      <c r="CQ2604" s="3" t="str">
        <f>CONCATENATE(baseURL!$A$1,baseURL!$B$1,"+Acetyl",baseURL!$C$1,".",C2604,".",L2604,".pkl&amp;seq=",BC2604)</f>
        <v>http://proteomics.broadinstitute.org/millscripts/viewfeed.pl?side=xl&amp;cycle=1&amp;fixedMods=iaaC+Acetyl&amp;file=msdataSM/iPRG2012_nd/cpick_in/iPRG2012_nd.1872.6.2.pkl&amp;seq=MDNKTPVTLAK</v>
      </c>
    </row>
    <row r="2605" spans="1:95" x14ac:dyDescent="0.2">
      <c r="A2605" s="3">
        <v>259</v>
      </c>
      <c r="B2605" s="2" t="s">
        <v>6166</v>
      </c>
      <c r="C2605" s="2" t="s">
        <v>6167</v>
      </c>
      <c r="D2605" s="3">
        <v>6646</v>
      </c>
      <c r="E2605" s="3">
        <v>6642</v>
      </c>
      <c r="F2605" s="3">
        <v>39321</v>
      </c>
      <c r="G2605" s="3">
        <v>8513</v>
      </c>
      <c r="H2605" s="3">
        <v>28.0334</v>
      </c>
      <c r="I2605" s="30">
        <v>719.34456999999998</v>
      </c>
      <c r="J2605" s="30">
        <v>719.5316368</v>
      </c>
      <c r="K2605" s="30">
        <v>-0.18706999999999999</v>
      </c>
      <c r="L2605" s="3">
        <v>2</v>
      </c>
      <c r="M2605" s="3">
        <v>3</v>
      </c>
      <c r="N2605" s="10">
        <f t="shared" si="280"/>
        <v>-1</v>
      </c>
      <c r="O2605" s="35">
        <v>2</v>
      </c>
      <c r="P2605" s="17"/>
      <c r="Q2605" s="40">
        <v>1437.68561</v>
      </c>
      <c r="R2605" s="40">
        <v>719.34645</v>
      </c>
      <c r="S2605" s="18">
        <f t="shared" si="281"/>
        <v>-2.6134833918041904</v>
      </c>
      <c r="T2605" s="18">
        <f t="shared" si="282"/>
        <v>257.43756711386669</v>
      </c>
      <c r="U2605" s="18">
        <f t="shared" si="283"/>
        <v>-2.5717788695424288</v>
      </c>
      <c r="V2605" s="30">
        <v>719.34460000000001</v>
      </c>
      <c r="AB2605" s="12" t="s">
        <v>48</v>
      </c>
      <c r="AC2605" s="3" t="s">
        <v>52</v>
      </c>
      <c r="AD2605" s="3" t="s">
        <v>47</v>
      </c>
      <c r="AF2605" s="3" t="s">
        <v>47</v>
      </c>
      <c r="AG2605" s="3" t="s">
        <v>47</v>
      </c>
      <c r="AU2605" s="3">
        <v>0</v>
      </c>
      <c r="AV2605" s="3">
        <v>3</v>
      </c>
      <c r="AW2605" s="3">
        <v>1</v>
      </c>
      <c r="AX2605" s="3">
        <v>3</v>
      </c>
      <c r="AY2605" s="3">
        <v>100</v>
      </c>
      <c r="AZ2605" s="6" t="str">
        <f t="shared" si="284"/>
        <v>1872.8</v>
      </c>
      <c r="BC2605" s="12" t="s">
        <v>5873</v>
      </c>
      <c r="BJ2605" s="12">
        <f t="shared" si="285"/>
        <v>0</v>
      </c>
      <c r="BK2605" s="12">
        <f t="shared" si="286"/>
        <v>0</v>
      </c>
      <c r="CQ2605" s="3" t="str">
        <f>CONCATENATE(baseURL!$A$1,baseURL!$B$1,baseURL!$C$1,".",C2605,".",L2605,".pkl&amp;seq=",BC2605)</f>
        <v>http://proteomics.broadinstitute.org/millscripts/viewfeed.pl?side=xl&amp;cycle=1&amp;fixedMods=iaaC&amp;file=msdataSM/iPRG2012_nd/cpick_in/iPRG2012_nd.1872.8.2.pkl&amp;seq=ELAEEGYSGVEVR</v>
      </c>
    </row>
    <row r="2606" spans="1:95" x14ac:dyDescent="0.2">
      <c r="A2606" s="3">
        <v>5456</v>
      </c>
      <c r="B2606" s="2" t="s">
        <v>6168</v>
      </c>
      <c r="C2606" s="2" t="s">
        <v>6169</v>
      </c>
      <c r="D2606" s="3">
        <v>6648</v>
      </c>
      <c r="E2606" s="3">
        <v>6644</v>
      </c>
      <c r="F2606" s="3">
        <v>39336</v>
      </c>
      <c r="G2606" s="3">
        <v>8516</v>
      </c>
      <c r="H2606" s="3">
        <v>28.0457</v>
      </c>
      <c r="I2606" s="30">
        <v>449.23831999999999</v>
      </c>
      <c r="J2606" s="30">
        <v>449.23794290000001</v>
      </c>
      <c r="K2606" s="30">
        <v>3.8000000000000002E-4</v>
      </c>
      <c r="L2606" s="3">
        <v>3</v>
      </c>
      <c r="M2606" s="3">
        <v>3</v>
      </c>
      <c r="N2606" s="10">
        <f t="shared" si="280"/>
        <v>1</v>
      </c>
      <c r="O2606" s="35">
        <v>3</v>
      </c>
      <c r="P2606" s="17"/>
      <c r="Q2606" s="40">
        <v>1345.69579</v>
      </c>
      <c r="R2606" s="40">
        <v>449.23678000000001</v>
      </c>
      <c r="S2606" s="18">
        <f t="shared" si="281"/>
        <v>3.4280363241345158</v>
      </c>
      <c r="T2606" s="18">
        <f t="shared" si="282"/>
        <v>2.5886126242759557</v>
      </c>
      <c r="U2606" s="18">
        <f t="shared" si="283"/>
        <v>1.6027182814398326</v>
      </c>
      <c r="V2606" s="30">
        <v>449.23750000000001</v>
      </c>
      <c r="W2606" s="3" t="s">
        <v>47</v>
      </c>
      <c r="X2606" s="3" t="s">
        <v>47</v>
      </c>
      <c r="Y2606" s="3" t="s">
        <v>47</v>
      </c>
      <c r="Z2606" s="3" t="s">
        <v>47</v>
      </c>
      <c r="AA2606" s="3" t="s">
        <v>47</v>
      </c>
      <c r="AB2606" s="12" t="s">
        <v>47</v>
      </c>
      <c r="AC2606" s="3" t="s">
        <v>47</v>
      </c>
      <c r="AD2606" s="3" t="s">
        <v>47</v>
      </c>
      <c r="AE2606" s="3" t="s">
        <v>47</v>
      </c>
      <c r="AF2606" s="3" t="s">
        <v>47</v>
      </c>
      <c r="AG2606" s="3" t="s">
        <v>47</v>
      </c>
      <c r="AH2606" s="3" t="s">
        <v>47</v>
      </c>
      <c r="AI2606" s="3" t="s">
        <v>47</v>
      </c>
      <c r="AJ2606" s="3" t="s">
        <v>47</v>
      </c>
      <c r="AK2606" s="3" t="s">
        <v>47</v>
      </c>
      <c r="AL2606" s="3" t="s">
        <v>47</v>
      </c>
      <c r="AM2606" s="3" t="s">
        <v>47</v>
      </c>
      <c r="AU2606" s="3">
        <v>0</v>
      </c>
      <c r="AV2606" s="3">
        <v>17</v>
      </c>
      <c r="AW2606" s="3">
        <v>1</v>
      </c>
      <c r="AX2606" s="3">
        <v>17</v>
      </c>
      <c r="AY2606" s="3">
        <v>100</v>
      </c>
      <c r="AZ2606" s="6" t="str">
        <f t="shared" si="284"/>
        <v>1873.2</v>
      </c>
      <c r="BC2606" s="12" t="s">
        <v>6170</v>
      </c>
      <c r="BJ2606" s="12">
        <f t="shared" si="285"/>
        <v>0</v>
      </c>
      <c r="BK2606" s="12">
        <f t="shared" si="286"/>
        <v>0</v>
      </c>
      <c r="CQ2606" s="3" t="str">
        <f>CONCATENATE(baseURL!$A$1,baseURL!$B$1,baseURL!$C$1,".",C2606,".",L2606,".pkl&amp;seq=",BC2606)</f>
        <v>http://proteomics.broadinstitute.org/millscripts/viewfeed.pl?side=xl&amp;cycle=1&amp;fixedMods=iaaC&amp;file=msdataSM/iPRG2012_nd/cpick_in/iPRG2012_nd.1873.2.3.pkl&amp;seq=EALDLLTGKDDR</v>
      </c>
    </row>
    <row r="2607" spans="1:95" x14ac:dyDescent="0.2">
      <c r="A2607" s="3">
        <v>4221</v>
      </c>
      <c r="B2607" s="2" t="s">
        <v>6175</v>
      </c>
      <c r="C2607" s="2" t="s">
        <v>6176</v>
      </c>
      <c r="D2607" s="3">
        <v>6652</v>
      </c>
      <c r="E2607" s="3">
        <v>6648</v>
      </c>
      <c r="F2607" s="3">
        <v>39340</v>
      </c>
      <c r="G2607" s="3">
        <v>8520</v>
      </c>
      <c r="H2607" s="3">
        <v>28.057400000000001</v>
      </c>
      <c r="I2607" s="30">
        <v>715.85941000000003</v>
      </c>
      <c r="J2607" s="30">
        <v>715.86060210000005</v>
      </c>
      <c r="K2607" s="30">
        <v>-1.1900000000000001E-3</v>
      </c>
      <c r="L2607" s="3">
        <v>2</v>
      </c>
      <c r="M2607" s="3">
        <v>2</v>
      </c>
      <c r="N2607" s="10">
        <f t="shared" si="280"/>
        <v>1</v>
      </c>
      <c r="O2607" s="35">
        <v>2</v>
      </c>
      <c r="P2607" s="17"/>
      <c r="Q2607" s="40">
        <v>1430.71216</v>
      </c>
      <c r="R2607" s="40">
        <v>715.85972000000004</v>
      </c>
      <c r="S2607" s="18">
        <f t="shared" si="281"/>
        <v>-0.43304573696803766</v>
      </c>
      <c r="T2607" s="18">
        <f t="shared" si="282"/>
        <v>1.2322246598992079</v>
      </c>
      <c r="U2607" s="18">
        <f t="shared" si="283"/>
        <v>1.3689832973325575</v>
      </c>
      <c r="V2607" s="30">
        <v>715.86069999999995</v>
      </c>
      <c r="W2607" s="3" t="s">
        <v>47</v>
      </c>
      <c r="X2607" s="3" t="s">
        <v>47</v>
      </c>
      <c r="Y2607" s="3" t="s">
        <v>47</v>
      </c>
      <c r="Z2607" s="3" t="s">
        <v>47</v>
      </c>
      <c r="AA2607" s="3" t="s">
        <v>65</v>
      </c>
      <c r="AB2607" s="12" t="s">
        <v>47</v>
      </c>
      <c r="AC2607" s="3" t="s">
        <v>47</v>
      </c>
      <c r="AD2607" s="3" t="s">
        <v>47</v>
      </c>
      <c r="AE2607" s="3" t="s">
        <v>47</v>
      </c>
      <c r="AF2607" s="3" t="s">
        <v>47</v>
      </c>
      <c r="AG2607" s="3" t="s">
        <v>47</v>
      </c>
      <c r="AH2607" s="3" t="s">
        <v>47</v>
      </c>
      <c r="AI2607" s="3" t="s">
        <v>47</v>
      </c>
      <c r="AJ2607" s="3" t="s">
        <v>47</v>
      </c>
      <c r="AK2607" s="3" t="s">
        <v>47</v>
      </c>
      <c r="AL2607" s="3" t="s">
        <v>47</v>
      </c>
      <c r="AM2607" s="3" t="s">
        <v>47</v>
      </c>
      <c r="AU2607" s="3">
        <v>1</v>
      </c>
      <c r="AV2607" s="3">
        <v>16</v>
      </c>
      <c r="AW2607" s="3">
        <v>1</v>
      </c>
      <c r="AX2607" s="3">
        <v>16</v>
      </c>
      <c r="AY2607" s="3">
        <v>100</v>
      </c>
      <c r="AZ2607" s="6" t="str">
        <f t="shared" si="284"/>
        <v>1873.6</v>
      </c>
      <c r="BC2607" s="12" t="s">
        <v>6097</v>
      </c>
      <c r="BJ2607" s="12">
        <f t="shared" si="285"/>
        <v>0</v>
      </c>
      <c r="BK2607" s="12">
        <f t="shared" si="286"/>
        <v>0</v>
      </c>
      <c r="BW2607" s="3" t="s">
        <v>6177</v>
      </c>
      <c r="CQ2607" s="3" t="str">
        <f>CONCATENATE(baseURL!$A$1,baseURL!$B$1,baseURL!$C$1,".",C2607,".",L2607,".pkl&amp;seq=",BC2607)</f>
        <v>http://proteomics.broadinstitute.org/millscripts/viewfeed.pl?side=xl&amp;cycle=1&amp;fixedMods=iaaC&amp;file=msdataSM/iPRG2012_nd/cpick_in/iPRG2012_nd.1873.6.2.pkl&amp;seq=AVVESVGAEVDEAR</v>
      </c>
    </row>
    <row r="2608" spans="1:95" x14ac:dyDescent="0.2">
      <c r="A2608" s="3">
        <v>6393</v>
      </c>
      <c r="B2608" s="2" t="s">
        <v>6178</v>
      </c>
      <c r="C2608" s="2" t="s">
        <v>6179</v>
      </c>
      <c r="D2608" s="3">
        <v>6653</v>
      </c>
      <c r="E2608" s="3">
        <v>6649</v>
      </c>
      <c r="F2608" s="3">
        <v>39356</v>
      </c>
      <c r="G2608" s="3">
        <v>8522</v>
      </c>
      <c r="H2608" s="3">
        <v>28.073</v>
      </c>
      <c r="I2608" s="30">
        <v>548.27063999999996</v>
      </c>
      <c r="J2608" s="30">
        <v>548.27033129999995</v>
      </c>
      <c r="K2608" s="30">
        <v>3.1E-4</v>
      </c>
      <c r="L2608" s="3">
        <v>2</v>
      </c>
      <c r="M2608" s="3">
        <v>2</v>
      </c>
      <c r="N2608" s="10">
        <f t="shared" si="280"/>
        <v>1</v>
      </c>
      <c r="O2608" s="35">
        <v>2</v>
      </c>
      <c r="P2608" s="17"/>
      <c r="Q2608" s="40">
        <v>1095.5316800000001</v>
      </c>
      <c r="R2608" s="40">
        <v>548.26948000000004</v>
      </c>
      <c r="S2608" s="18">
        <f t="shared" si="281"/>
        <v>2.1157478981201954</v>
      </c>
      <c r="T2608" s="18">
        <f t="shared" si="282"/>
        <v>1.5527036082847541</v>
      </c>
      <c r="U2608" s="18">
        <f t="shared" si="283"/>
        <v>1.1308307730581306</v>
      </c>
      <c r="V2608" s="30">
        <v>548.27009999999996</v>
      </c>
      <c r="W2608" s="3" t="s">
        <v>47</v>
      </c>
      <c r="X2608" s="3" t="s">
        <v>47</v>
      </c>
      <c r="Y2608" s="3" t="s">
        <v>47</v>
      </c>
      <c r="Z2608" s="3" t="s">
        <v>47</v>
      </c>
      <c r="AA2608" s="3" t="s">
        <v>47</v>
      </c>
      <c r="AB2608" s="12" t="s">
        <v>47</v>
      </c>
      <c r="AC2608" s="3" t="s">
        <v>47</v>
      </c>
      <c r="AD2608" s="3" t="s">
        <v>47</v>
      </c>
      <c r="AE2608" s="3" t="s">
        <v>47</v>
      </c>
      <c r="AF2608" s="3" t="s">
        <v>47</v>
      </c>
      <c r="AG2608" s="3" t="s">
        <v>47</v>
      </c>
      <c r="AH2608" s="3" t="s">
        <v>47</v>
      </c>
      <c r="AI2608" s="3" t="s">
        <v>47</v>
      </c>
      <c r="AJ2608" s="3" t="s">
        <v>47</v>
      </c>
      <c r="AK2608" s="3" t="s">
        <v>47</v>
      </c>
      <c r="AL2608" s="3" t="s">
        <v>47</v>
      </c>
      <c r="AU2608" s="3">
        <v>0</v>
      </c>
      <c r="AV2608" s="3">
        <v>16</v>
      </c>
      <c r="AW2608" s="3">
        <v>1</v>
      </c>
      <c r="AX2608" s="3">
        <v>16</v>
      </c>
      <c r="AY2608" s="3">
        <v>100</v>
      </c>
      <c r="AZ2608" s="6" t="str">
        <f t="shared" si="284"/>
        <v>1874.1</v>
      </c>
      <c r="BC2608" s="12" t="s">
        <v>5904</v>
      </c>
      <c r="BJ2608" s="12">
        <f t="shared" si="285"/>
        <v>0</v>
      </c>
      <c r="BK2608" s="12">
        <f t="shared" si="286"/>
        <v>0</v>
      </c>
      <c r="CQ2608" s="3" t="str">
        <f>CONCATENATE(baseURL!$A$1,baseURL!$B$1,baseURL!$C$1,".",C2608,".",L2608,".pkl&amp;seq=",BC2608)</f>
        <v>http://proteomics.broadinstitute.org/millscripts/viewfeed.pl?side=xl&amp;cycle=1&amp;fixedMods=iaaC&amp;file=msdataSM/iPRG2012_nd/cpick_in/iPRG2012_nd.1874.1.2.pkl&amp;seq=VEFLEDTSR</v>
      </c>
    </row>
    <row r="2609" spans="1:95" x14ac:dyDescent="0.2">
      <c r="A2609" s="3">
        <v>5896</v>
      </c>
      <c r="B2609" s="2" t="s">
        <v>6180</v>
      </c>
      <c r="C2609" s="2" t="s">
        <v>6181</v>
      </c>
      <c r="D2609" s="3">
        <v>6654</v>
      </c>
      <c r="E2609" s="3">
        <v>6650</v>
      </c>
      <c r="F2609" s="3">
        <v>39357</v>
      </c>
      <c r="G2609" s="3">
        <v>8523</v>
      </c>
      <c r="H2609" s="3">
        <v>28.081299999999999</v>
      </c>
      <c r="I2609" s="30">
        <v>937.46743000000004</v>
      </c>
      <c r="J2609" s="30">
        <v>937.46802979999995</v>
      </c>
      <c r="K2609" s="30">
        <v>-5.9999999999999995E-4</v>
      </c>
      <c r="L2609" s="3">
        <v>3</v>
      </c>
      <c r="M2609" s="3">
        <v>3</v>
      </c>
      <c r="N2609" s="10">
        <f t="shared" si="280"/>
        <v>1</v>
      </c>
      <c r="O2609" s="35">
        <v>3</v>
      </c>
      <c r="P2609" s="17"/>
      <c r="Q2609" s="40">
        <v>2810.3890000000001</v>
      </c>
      <c r="R2609" s="40">
        <v>937.46785</v>
      </c>
      <c r="S2609" s="18">
        <f t="shared" si="281"/>
        <v>-0.44801536390051505</v>
      </c>
      <c r="T2609" s="18">
        <f t="shared" si="282"/>
        <v>0.19179324384865173</v>
      </c>
      <c r="U2609" s="18">
        <f t="shared" si="283"/>
        <v>-5.3335162360446789E-2</v>
      </c>
      <c r="V2609" s="30">
        <v>937.46780000000001</v>
      </c>
      <c r="W2609" s="3" t="s">
        <v>47</v>
      </c>
      <c r="X2609" s="3" t="s">
        <v>47</v>
      </c>
      <c r="Y2609" s="3" t="s">
        <v>47</v>
      </c>
      <c r="Z2609" s="3" t="s">
        <v>47</v>
      </c>
      <c r="AA2609" s="3" t="s">
        <v>47</v>
      </c>
      <c r="AB2609" s="12" t="s">
        <v>47</v>
      </c>
      <c r="AC2609" s="3" t="s">
        <v>47</v>
      </c>
      <c r="AD2609" s="3" t="s">
        <v>47</v>
      </c>
      <c r="AE2609" s="3" t="s">
        <v>47</v>
      </c>
      <c r="AF2609" s="3" t="s">
        <v>47</v>
      </c>
      <c r="AG2609" s="3" t="s">
        <v>47</v>
      </c>
      <c r="AI2609" s="3" t="s">
        <v>47</v>
      </c>
      <c r="AJ2609" s="3" t="s">
        <v>47</v>
      </c>
      <c r="AK2609" s="3" t="s">
        <v>47</v>
      </c>
      <c r="AL2609" s="3" t="s">
        <v>48</v>
      </c>
      <c r="AM2609" s="3" t="s">
        <v>47</v>
      </c>
      <c r="AU2609" s="3">
        <v>0</v>
      </c>
      <c r="AV2609" s="3">
        <v>15</v>
      </c>
      <c r="AW2609" s="3">
        <v>1</v>
      </c>
      <c r="AX2609" s="3">
        <v>15</v>
      </c>
      <c r="AY2609" s="3">
        <v>100</v>
      </c>
      <c r="AZ2609" s="6" t="str">
        <f t="shared" si="284"/>
        <v>1874.2</v>
      </c>
      <c r="BC2609" s="12" t="s">
        <v>6101</v>
      </c>
      <c r="BJ2609" s="12">
        <f t="shared" si="285"/>
        <v>0</v>
      </c>
      <c r="BK2609" s="12">
        <f t="shared" si="286"/>
        <v>0</v>
      </c>
      <c r="CQ2609" s="3" t="str">
        <f>CONCATENATE(baseURL!$A$1,baseURL!$B$1,baseURL!$C$1,".",C2609,".",L2609,".pkl&amp;seq=",BC2609)</f>
        <v>http://proteomics.broadinstitute.org/millscripts/viewfeed.pl?side=xl&amp;cycle=1&amp;fixedMods=iaaC&amp;file=msdataSM/iPRG2012_nd/cpick_in/iPRG2012_nd.1874.2.3.pkl&amp;seq=VQPVQPSQTSTYPGQGMPTPKNPSQR</v>
      </c>
    </row>
    <row r="2610" spans="1:95" x14ac:dyDescent="0.2">
      <c r="A2610" s="3">
        <v>7717</v>
      </c>
      <c r="B2610" s="2" t="s">
        <v>6182</v>
      </c>
      <c r="C2610" s="2" t="s">
        <v>6183</v>
      </c>
      <c r="D2610" s="3">
        <v>6655</v>
      </c>
      <c r="E2610" s="3">
        <v>6651</v>
      </c>
      <c r="F2610" s="3">
        <v>39377</v>
      </c>
      <c r="G2610" s="3">
        <v>8525</v>
      </c>
      <c r="H2610" s="3">
        <v>28.089400000000001</v>
      </c>
      <c r="I2610" s="30">
        <v>419.71706999999998</v>
      </c>
      <c r="J2610" s="30">
        <v>419.71577100000002</v>
      </c>
      <c r="K2610" s="30">
        <v>1.2999999999999999E-3</v>
      </c>
      <c r="L2610" s="3">
        <v>2</v>
      </c>
      <c r="M2610" s="3">
        <v>2</v>
      </c>
      <c r="N2610" s="10">
        <f t="shared" si="280"/>
        <v>1</v>
      </c>
      <c r="O2610" s="35">
        <v>2</v>
      </c>
      <c r="Q2610" s="40">
        <v>838.42398000000003</v>
      </c>
      <c r="R2610" s="42">
        <v>419.71562999999998</v>
      </c>
      <c r="S2610" s="18">
        <f t="shared" si="281"/>
        <v>3.4308943891423067</v>
      </c>
      <c r="T2610" s="18">
        <f t="shared" si="282"/>
        <v>0.33594174236950186</v>
      </c>
      <c r="U2610" s="18">
        <f t="shared" si="283"/>
        <v>-7.1476966395320335E-2</v>
      </c>
      <c r="V2610" s="30">
        <v>419.71559999999999</v>
      </c>
      <c r="W2610" s="3" t="s">
        <v>47</v>
      </c>
      <c r="X2610" s="3" t="s">
        <v>47</v>
      </c>
      <c r="Y2610" s="3" t="s">
        <v>47</v>
      </c>
      <c r="Z2610" s="3" t="s">
        <v>52</v>
      </c>
      <c r="AA2610" s="3" t="s">
        <v>47</v>
      </c>
      <c r="AB2610" s="12" t="s">
        <v>65</v>
      </c>
      <c r="AD2610" s="3" t="s">
        <v>47</v>
      </c>
      <c r="AH2610" s="3" t="s">
        <v>47</v>
      </c>
      <c r="AJ2610" s="3" t="s">
        <v>47</v>
      </c>
      <c r="AK2610" s="3" t="s">
        <v>47</v>
      </c>
      <c r="AL2610" s="3" t="s">
        <v>52</v>
      </c>
      <c r="AO2610" s="3" t="s">
        <v>48</v>
      </c>
      <c r="AU2610" s="3">
        <v>1</v>
      </c>
      <c r="AV2610" s="3">
        <v>8</v>
      </c>
      <c r="AW2610" s="3">
        <v>2</v>
      </c>
      <c r="AX2610" s="3">
        <v>7</v>
      </c>
      <c r="AY2610" s="3">
        <v>87.5</v>
      </c>
      <c r="AZ2610" s="6" t="str">
        <f t="shared" si="284"/>
        <v>1875.1</v>
      </c>
      <c r="BC2610" s="12" t="s">
        <v>6184</v>
      </c>
      <c r="BI2610" s="12" t="s">
        <v>594</v>
      </c>
      <c r="BJ2610" s="12">
        <f t="shared" si="285"/>
        <v>0</v>
      </c>
      <c r="BK2610" s="12">
        <f t="shared" si="286"/>
        <v>1</v>
      </c>
      <c r="BR2610" s="3" t="s">
        <v>594</v>
      </c>
      <c r="BX2610" s="3" t="s">
        <v>6185</v>
      </c>
      <c r="BZ2610" s="3" t="s">
        <v>6186</v>
      </c>
      <c r="CQ2610" s="3" t="str">
        <f>CONCATENATE(baseURL!$A$1,baseURL!$B$1,baseURL!$C$1,".",C2610,".",L2610,".pkl&amp;seq=",BC2610,"&amp;varMods=ReducedCys-C")</f>
        <v>http://proteomics.broadinstitute.org/millscripts/viewfeed.pl?side=xl&amp;cycle=1&amp;fixedMods=iaaC&amp;file=msdataSM/iPRG2012_nd/cpick_in/iPRG2012_nd.1875.1.2.pkl&amp;seq=YGLNLcR&amp;varMods=ReducedCys-C</v>
      </c>
    </row>
    <row r="2611" spans="1:95" x14ac:dyDescent="0.2">
      <c r="A2611" s="3">
        <v>5455</v>
      </c>
      <c r="B2611" s="2" t="s">
        <v>6189</v>
      </c>
      <c r="C2611" s="2" t="s">
        <v>6190</v>
      </c>
      <c r="D2611" s="3">
        <v>6661</v>
      </c>
      <c r="E2611" s="3">
        <v>6657</v>
      </c>
      <c r="F2611" s="3">
        <v>39383</v>
      </c>
      <c r="G2611" s="3">
        <v>8531</v>
      </c>
      <c r="H2611" s="3">
        <v>28.096900000000002</v>
      </c>
      <c r="I2611" s="30">
        <v>581.30958999999996</v>
      </c>
      <c r="J2611" s="30">
        <v>581.30978319999997</v>
      </c>
      <c r="K2611" s="30">
        <v>-1.9000000000000001E-4</v>
      </c>
      <c r="L2611" s="3">
        <v>3</v>
      </c>
      <c r="M2611" s="3">
        <v>3</v>
      </c>
      <c r="N2611" s="10">
        <f t="shared" si="280"/>
        <v>1</v>
      </c>
      <c r="O2611" s="35">
        <v>3</v>
      </c>
      <c r="P2611" s="17"/>
      <c r="Q2611" s="40">
        <v>1741.9078999999999</v>
      </c>
      <c r="R2611" s="40">
        <v>581.30749000000003</v>
      </c>
      <c r="S2611" s="18">
        <f t="shared" si="281"/>
        <v>3.6125459176994332</v>
      </c>
      <c r="T2611" s="18">
        <f t="shared" si="282"/>
        <v>3.9449001421606371</v>
      </c>
      <c r="U2611" s="18">
        <f t="shared" si="283"/>
        <v>4.1458265055912786</v>
      </c>
      <c r="V2611" s="30">
        <v>581.30989999999997</v>
      </c>
      <c r="W2611" s="3" t="s">
        <v>47</v>
      </c>
      <c r="X2611" s="3" t="s">
        <v>47</v>
      </c>
      <c r="Y2611" s="3" t="s">
        <v>47</v>
      </c>
      <c r="Z2611" s="3" t="s">
        <v>47</v>
      </c>
      <c r="AA2611" s="3" t="s">
        <v>47</v>
      </c>
      <c r="AB2611" s="12" t="s">
        <v>47</v>
      </c>
      <c r="AC2611" s="3" t="s">
        <v>47</v>
      </c>
      <c r="AD2611" s="3" t="s">
        <v>47</v>
      </c>
      <c r="AE2611" s="3" t="s">
        <v>47</v>
      </c>
      <c r="AF2611" s="3" t="s">
        <v>47</v>
      </c>
      <c r="AG2611" s="3" t="s">
        <v>47</v>
      </c>
      <c r="AH2611" s="3" t="s">
        <v>47</v>
      </c>
      <c r="AI2611" s="3" t="s">
        <v>47</v>
      </c>
      <c r="AJ2611" s="3" t="s">
        <v>47</v>
      </c>
      <c r="AK2611" s="3" t="s">
        <v>47</v>
      </c>
      <c r="AL2611" s="3" t="s">
        <v>47</v>
      </c>
      <c r="AM2611" s="3" t="s">
        <v>47</v>
      </c>
      <c r="AU2611" s="3">
        <v>0</v>
      </c>
      <c r="AV2611" s="3">
        <v>17</v>
      </c>
      <c r="AW2611" s="3">
        <v>1</v>
      </c>
      <c r="AX2611" s="3">
        <v>17</v>
      </c>
      <c r="AY2611" s="3">
        <v>100</v>
      </c>
      <c r="AZ2611" s="6" t="str">
        <f t="shared" si="284"/>
        <v>1875.7</v>
      </c>
      <c r="BC2611" s="12" t="s">
        <v>6111</v>
      </c>
      <c r="BJ2611" s="12">
        <f t="shared" si="285"/>
        <v>0</v>
      </c>
      <c r="BK2611" s="12">
        <f t="shared" si="286"/>
        <v>0</v>
      </c>
      <c r="CQ2611" s="3" t="str">
        <f>CONCATENATE(baseURL!$A$1,baseURL!$B$1,baseURL!$C$1,".",C2611,".",L2611,".pkl&amp;seq=",BC2611)</f>
        <v>http://proteomics.broadinstitute.org/millscripts/viewfeed.pl?side=xl&amp;cycle=1&amp;fixedMods=iaaC&amp;file=msdataSM/iPRG2012_nd/cpick_in/iPRG2012_nd.1875.7.3.pkl&amp;seq=LGRLEDVTPVPSDSTR</v>
      </c>
    </row>
    <row r="2612" spans="1:95" x14ac:dyDescent="0.2">
      <c r="A2612" s="3">
        <v>2011</v>
      </c>
      <c r="B2612" s="2" t="s">
        <v>6191</v>
      </c>
      <c r="C2612" s="2" t="s">
        <v>6192</v>
      </c>
      <c r="D2612" s="3">
        <v>6677</v>
      </c>
      <c r="E2612" s="3">
        <v>6673</v>
      </c>
      <c r="F2612" s="3">
        <v>39408</v>
      </c>
      <c r="G2612" s="3">
        <v>8548</v>
      </c>
      <c r="H2612" s="3">
        <v>28.125800000000002</v>
      </c>
      <c r="I2612" s="30">
        <v>597.31754999999998</v>
      </c>
      <c r="J2612" s="30">
        <v>597.31579069999998</v>
      </c>
      <c r="K2612" s="30">
        <v>1.7600000000000001E-3</v>
      </c>
      <c r="L2612" s="3">
        <v>0</v>
      </c>
      <c r="M2612" s="3">
        <v>3</v>
      </c>
      <c r="N2612" s="10">
        <f t="shared" si="280"/>
        <v>1</v>
      </c>
      <c r="O2612" s="35">
        <v>3</v>
      </c>
      <c r="P2612" s="17"/>
      <c r="Q2612" s="40">
        <v>1789.92903</v>
      </c>
      <c r="R2612" s="40">
        <v>597.31452999999999</v>
      </c>
      <c r="S2612" s="18">
        <f t="shared" si="281"/>
        <v>5.055962727028005</v>
      </c>
      <c r="T2612" s="18">
        <f t="shared" si="282"/>
        <v>2.1106133145445187</v>
      </c>
      <c r="U2612" s="18">
        <f t="shared" si="283"/>
        <v>2.2935989855551888</v>
      </c>
      <c r="V2612" s="30">
        <v>597.31590000000006</v>
      </c>
      <c r="W2612" s="3" t="s">
        <v>47</v>
      </c>
      <c r="X2612" s="3" t="s">
        <v>47</v>
      </c>
      <c r="Y2612" s="3" t="s">
        <v>47</v>
      </c>
      <c r="Z2612" s="3" t="s">
        <v>47</v>
      </c>
      <c r="AA2612" s="3" t="s">
        <v>48</v>
      </c>
      <c r="AB2612" s="12" t="s">
        <v>47</v>
      </c>
      <c r="AC2612" s="3" t="s">
        <v>47</v>
      </c>
      <c r="AD2612" s="3" t="s">
        <v>47</v>
      </c>
      <c r="AE2612" s="3" t="s">
        <v>48</v>
      </c>
      <c r="AG2612" s="3" t="s">
        <v>48</v>
      </c>
      <c r="AH2612" s="3" t="s">
        <v>47</v>
      </c>
      <c r="AI2612" s="3" t="s">
        <v>48</v>
      </c>
      <c r="AU2612" s="3">
        <v>0</v>
      </c>
      <c r="AV2612" s="3">
        <v>8</v>
      </c>
      <c r="AW2612" s="3">
        <v>1</v>
      </c>
      <c r="AX2612" s="3">
        <v>8</v>
      </c>
      <c r="AY2612" s="3">
        <v>100</v>
      </c>
      <c r="AZ2612" s="6" t="str">
        <f t="shared" si="284"/>
        <v>1876.11</v>
      </c>
      <c r="BC2612" s="12" t="s">
        <v>6118</v>
      </c>
      <c r="BJ2612" s="12">
        <f t="shared" si="285"/>
        <v>0</v>
      </c>
      <c r="BK2612" s="12">
        <f t="shared" si="286"/>
        <v>0</v>
      </c>
      <c r="CQ2612" s="3" t="str">
        <f>CONCATENATE(baseURL!$A$1,baseURL!$B$1,baseURL!$C$1,".",C2612,".",L2612,".pkl&amp;seq=",BC2612)</f>
        <v>http://proteomics.broadinstitute.org/millscripts/viewfeed.pl?side=xl&amp;cycle=1&amp;fixedMods=iaaC&amp;file=msdataSM/iPRG2012_nd/cpick_in/iPRG2012_nd.1876.11.0.pkl&amp;seq=SSAAGNTVLLGGGDTATVAK</v>
      </c>
    </row>
    <row r="2613" spans="1:95" x14ac:dyDescent="0.2">
      <c r="A2613" s="3">
        <v>5594</v>
      </c>
      <c r="B2613" s="2" t="s">
        <v>6193</v>
      </c>
      <c r="C2613" s="2" t="s">
        <v>6194</v>
      </c>
      <c r="D2613" s="3">
        <v>6678</v>
      </c>
      <c r="E2613" s="3">
        <v>6674</v>
      </c>
      <c r="F2613" s="3">
        <v>39409</v>
      </c>
      <c r="G2613" s="3">
        <v>8549</v>
      </c>
      <c r="H2613" s="3">
        <v>28.127400000000002</v>
      </c>
      <c r="I2613" s="30">
        <v>678.31686999999999</v>
      </c>
      <c r="J2613" s="30">
        <v>678.31769250000002</v>
      </c>
      <c r="K2613" s="30">
        <v>-8.1999999999999998E-4</v>
      </c>
      <c r="L2613" s="3">
        <v>2</v>
      </c>
      <c r="M2613" s="3">
        <v>2</v>
      </c>
      <c r="N2613" s="10">
        <f t="shared" si="280"/>
        <v>1</v>
      </c>
      <c r="O2613" s="35">
        <v>2</v>
      </c>
      <c r="P2613" s="17"/>
      <c r="Q2613" s="40">
        <v>1355.6226200000001</v>
      </c>
      <c r="R2613" s="40">
        <v>678.31494999999995</v>
      </c>
      <c r="S2613" s="18">
        <f t="shared" si="281"/>
        <v>2.8305435403436121</v>
      </c>
      <c r="T2613" s="18">
        <f t="shared" si="282"/>
        <v>4.043107114280164</v>
      </c>
      <c r="U2613" s="18">
        <f t="shared" si="283"/>
        <v>4.0541639248726788</v>
      </c>
      <c r="V2613" s="30">
        <v>678.31769999999995</v>
      </c>
      <c r="W2613" s="3" t="s">
        <v>47</v>
      </c>
      <c r="X2613" s="3" t="s">
        <v>47</v>
      </c>
      <c r="Y2613" s="3" t="s">
        <v>47</v>
      </c>
      <c r="Z2613" s="3" t="s">
        <v>47</v>
      </c>
      <c r="AA2613" s="3" t="s">
        <v>48</v>
      </c>
      <c r="AB2613" s="12" t="s">
        <v>47</v>
      </c>
      <c r="AC2613" s="3" t="s">
        <v>47</v>
      </c>
      <c r="AD2613" s="3" t="s">
        <v>47</v>
      </c>
      <c r="AE2613" s="3" t="s">
        <v>47</v>
      </c>
      <c r="AF2613" s="3" t="s">
        <v>47</v>
      </c>
      <c r="AG2613" s="3" t="s">
        <v>47</v>
      </c>
      <c r="AH2613" s="3" t="s">
        <v>47</v>
      </c>
      <c r="AI2613" s="3" t="s">
        <v>47</v>
      </c>
      <c r="AJ2613" s="3" t="s">
        <v>47</v>
      </c>
      <c r="AK2613" s="3" t="s">
        <v>48</v>
      </c>
      <c r="AL2613" s="3" t="s">
        <v>47</v>
      </c>
      <c r="AM2613" s="3" t="s">
        <v>47</v>
      </c>
      <c r="AU2613" s="3">
        <v>0</v>
      </c>
      <c r="AV2613" s="3">
        <v>15</v>
      </c>
      <c r="AW2613" s="3">
        <v>1</v>
      </c>
      <c r="AX2613" s="3">
        <v>15</v>
      </c>
      <c r="AY2613" s="3">
        <v>100</v>
      </c>
      <c r="AZ2613" s="6" t="str">
        <f t="shared" si="284"/>
        <v>1876.12</v>
      </c>
      <c r="BC2613" s="12" t="s">
        <v>6114</v>
      </c>
      <c r="BJ2613" s="12">
        <f t="shared" si="285"/>
        <v>0</v>
      </c>
      <c r="BK2613" s="12">
        <f t="shared" si="286"/>
        <v>0</v>
      </c>
      <c r="CQ2613" s="3" t="str">
        <f>CONCATENATE(baseURL!$A$1,baseURL!$B$1,baseURL!$C$1,".",C2613,".",L2613,".pkl&amp;seq=",BC2613)</f>
        <v>http://proteomics.broadinstitute.org/millscripts/viewfeed.pl?side=xl&amp;cycle=1&amp;fixedMods=iaaC&amp;file=msdataSM/iPRG2012_nd/cpick_in/iPRG2012_nd.1876.12.2.pkl&amp;seq=SLEFNSQPDYR</v>
      </c>
    </row>
    <row r="2614" spans="1:95" x14ac:dyDescent="0.2">
      <c r="A2614" s="3">
        <v>1038</v>
      </c>
      <c r="B2614" s="2" t="s">
        <v>6195</v>
      </c>
      <c r="C2614" s="2" t="s">
        <v>6196</v>
      </c>
      <c r="D2614" s="3">
        <v>6679</v>
      </c>
      <c r="E2614" s="3">
        <v>6675</v>
      </c>
      <c r="F2614" s="3">
        <v>39410</v>
      </c>
      <c r="G2614" s="3">
        <v>8550</v>
      </c>
      <c r="H2614" s="3">
        <v>28.129100000000001</v>
      </c>
      <c r="I2614" s="30">
        <v>683.67679999999996</v>
      </c>
      <c r="J2614" s="30">
        <v>683.67607520000001</v>
      </c>
      <c r="K2614" s="30">
        <v>7.2000000000000005E-4</v>
      </c>
      <c r="L2614" s="3">
        <v>3</v>
      </c>
      <c r="M2614" s="3">
        <v>3</v>
      </c>
      <c r="N2614" s="10">
        <f t="shared" si="280"/>
        <v>1</v>
      </c>
      <c r="O2614" s="35">
        <v>3</v>
      </c>
      <c r="P2614" s="17"/>
      <c r="Q2614" s="40">
        <v>2049.0150400000002</v>
      </c>
      <c r="R2614" s="40">
        <v>683.67652999999996</v>
      </c>
      <c r="S2614" s="18">
        <f t="shared" si="281"/>
        <v>0.39492360517397984</v>
      </c>
      <c r="T2614" s="18">
        <f t="shared" si="282"/>
        <v>-0.66522687263102931</v>
      </c>
      <c r="U2614" s="18">
        <f t="shared" si="283"/>
        <v>-1.0677564139519558</v>
      </c>
      <c r="V2614" s="30">
        <v>683.67579999999998</v>
      </c>
      <c r="W2614" s="3" t="s">
        <v>47</v>
      </c>
      <c r="AA2614" s="3" t="s">
        <v>47</v>
      </c>
      <c r="AB2614" s="12" t="s">
        <v>48</v>
      </c>
      <c r="AC2614" s="3" t="s">
        <v>47</v>
      </c>
      <c r="AE2614" s="3" t="s">
        <v>48</v>
      </c>
      <c r="AF2614" s="3" t="s">
        <v>47</v>
      </c>
      <c r="AG2614" s="3" t="s">
        <v>48</v>
      </c>
      <c r="AH2614" s="3" t="s">
        <v>47</v>
      </c>
      <c r="AI2614" s="3" t="s">
        <v>48</v>
      </c>
      <c r="AK2614" s="3" t="s">
        <v>52</v>
      </c>
      <c r="AL2614" s="3" t="s">
        <v>48</v>
      </c>
      <c r="AO2614" s="3" t="s">
        <v>48</v>
      </c>
      <c r="AP2614" s="3" t="s">
        <v>48</v>
      </c>
      <c r="AU2614" s="3">
        <v>0</v>
      </c>
      <c r="AV2614" s="3">
        <v>5</v>
      </c>
      <c r="AW2614" s="3">
        <v>1</v>
      </c>
      <c r="AX2614" s="3">
        <v>5</v>
      </c>
      <c r="AY2614" s="3">
        <v>100</v>
      </c>
      <c r="AZ2614" s="6" t="str">
        <f t="shared" si="284"/>
        <v>1876.13</v>
      </c>
      <c r="BC2614" s="12" t="s">
        <v>6197</v>
      </c>
      <c r="BJ2614" s="12">
        <f t="shared" si="285"/>
        <v>1</v>
      </c>
      <c r="BK2614" s="12">
        <f t="shared" si="286"/>
        <v>0</v>
      </c>
      <c r="CQ2614" s="3" t="str">
        <f>CONCATENATE(baseURL!$A$1,baseURL!$B$1,baseURL!$C$1,".",C2614,".",L2614,".pkl&amp;seq=",BC2614)</f>
        <v>http://proteomics.broadinstitute.org/millscripts/viewfeed.pl?side=xl&amp;cycle=1&amp;fixedMods=iaaC&amp;file=msdataSM/iPRG2012_nd/cpick_in/iPRG2012_nd.1876.13.3.pkl&amp;seq=LNKMLSCAGADRLQQGMR</v>
      </c>
    </row>
    <row r="2615" spans="1:95" x14ac:dyDescent="0.2">
      <c r="A2615" s="3">
        <v>3115</v>
      </c>
      <c r="B2615" s="2" t="s">
        <v>6198</v>
      </c>
      <c r="C2615" s="2" t="s">
        <v>6182</v>
      </c>
      <c r="D2615" s="3">
        <v>6668</v>
      </c>
      <c r="E2615" s="3">
        <v>6664</v>
      </c>
      <c r="F2615" s="3">
        <v>39399</v>
      </c>
      <c r="G2615" s="3">
        <v>8539</v>
      </c>
      <c r="H2615" s="3">
        <v>28.114100000000001</v>
      </c>
      <c r="I2615" s="30">
        <v>425.23313000000002</v>
      </c>
      <c r="J2615" s="30">
        <v>425.21612579999999</v>
      </c>
      <c r="K2615" s="30">
        <v>1.7000000000000001E-2</v>
      </c>
      <c r="L2615" s="3">
        <v>3</v>
      </c>
      <c r="M2615" s="3">
        <v>2</v>
      </c>
      <c r="N2615" s="10">
        <f t="shared" si="280"/>
        <v>-1</v>
      </c>
      <c r="O2615" s="35">
        <v>2</v>
      </c>
      <c r="P2615" s="17"/>
      <c r="Q2615" s="40">
        <v>849.42535999999996</v>
      </c>
      <c r="R2615" s="40">
        <v>425.21632</v>
      </c>
      <c r="S2615" s="18">
        <f t="shared" si="281"/>
        <v>39.532819436518487</v>
      </c>
      <c r="T2615" s="18">
        <f t="shared" si="282"/>
        <v>-0.45670871712994043</v>
      </c>
      <c r="U2615" s="18">
        <f t="shared" si="283"/>
        <v>-0.51738371662919147</v>
      </c>
      <c r="V2615" s="30">
        <v>425.21609999999998</v>
      </c>
      <c r="W2615" s="3" t="s">
        <v>48</v>
      </c>
      <c r="X2615" s="3" t="s">
        <v>47</v>
      </c>
      <c r="Y2615" s="3" t="s">
        <v>47</v>
      </c>
      <c r="Z2615" s="3" t="s">
        <v>47</v>
      </c>
      <c r="AA2615" s="3" t="s">
        <v>47</v>
      </c>
      <c r="AB2615" s="12" t="s">
        <v>52</v>
      </c>
      <c r="AG2615" s="3" t="s">
        <v>52</v>
      </c>
      <c r="AH2615" s="3" t="s">
        <v>48</v>
      </c>
      <c r="AK2615" s="3" t="s">
        <v>48</v>
      </c>
      <c r="AL2615" s="3" t="s">
        <v>48</v>
      </c>
      <c r="AM2615" s="3" t="s">
        <v>47</v>
      </c>
      <c r="AP2615" s="3" t="s">
        <v>52</v>
      </c>
      <c r="AU2615" s="3">
        <v>0</v>
      </c>
      <c r="AV2615" s="3">
        <v>5</v>
      </c>
      <c r="AW2615" s="3">
        <v>1</v>
      </c>
      <c r="AX2615" s="3">
        <v>5</v>
      </c>
      <c r="AY2615" s="3">
        <v>100</v>
      </c>
      <c r="AZ2615" s="6" t="str">
        <f t="shared" si="284"/>
        <v>1876.2</v>
      </c>
      <c r="BC2615" s="12" t="s">
        <v>6104</v>
      </c>
      <c r="BJ2615" s="12">
        <f t="shared" si="285"/>
        <v>0</v>
      </c>
      <c r="BK2615" s="12">
        <f t="shared" si="286"/>
        <v>0</v>
      </c>
      <c r="CQ2615" s="3" t="str">
        <f>CONCATENATE(baseURL!$A$1,baseURL!$B$1,baseURL!$C$1,".",C2615,".",L2615,".pkl&amp;seq=",BC2615)</f>
        <v>http://proteomics.broadinstitute.org/millscripts/viewfeed.pl?side=xl&amp;cycle=1&amp;fixedMods=iaaC&amp;file=msdataSM/iPRG2012_nd/cpick_in/iPRG2012_nd.1876.2.3.pkl&amp;seq=WPEYVR</v>
      </c>
    </row>
    <row r="2616" spans="1:95" x14ac:dyDescent="0.2">
      <c r="A2616" s="3">
        <v>7626</v>
      </c>
      <c r="B2616" s="2" t="s">
        <v>6199</v>
      </c>
      <c r="C2616" s="2" t="s">
        <v>6200</v>
      </c>
      <c r="D2616" s="3">
        <v>6669</v>
      </c>
      <c r="E2616" s="3">
        <v>6665</v>
      </c>
      <c r="F2616" s="3">
        <v>39400</v>
      </c>
      <c r="G2616" s="3">
        <v>8540</v>
      </c>
      <c r="H2616" s="3">
        <v>28.114899999999999</v>
      </c>
      <c r="I2616" s="30">
        <v>436.24824000000001</v>
      </c>
      <c r="J2616" s="30">
        <v>436.24693400000001</v>
      </c>
      <c r="K2616" s="30">
        <v>1.31E-3</v>
      </c>
      <c r="L2616" s="3">
        <v>4</v>
      </c>
      <c r="M2616" s="3">
        <v>4</v>
      </c>
      <c r="N2616" s="10">
        <f t="shared" si="280"/>
        <v>1</v>
      </c>
      <c r="O2616" s="35">
        <v>4</v>
      </c>
      <c r="Q2616" s="40">
        <v>1741.9629199999999</v>
      </c>
      <c r="R2616" s="40">
        <v>436.24619000000001</v>
      </c>
      <c r="S2616" s="18">
        <f t="shared" si="281"/>
        <v>4.6991814415548214</v>
      </c>
      <c r="T2616" s="18">
        <f t="shared" si="282"/>
        <v>1.7054590207364639</v>
      </c>
      <c r="U2616" s="18">
        <f t="shared" si="283"/>
        <v>1.1690646512303728</v>
      </c>
      <c r="V2616" s="30">
        <v>436.24669999999998</v>
      </c>
      <c r="W2616" s="3" t="s">
        <v>47</v>
      </c>
      <c r="X2616" s="3" t="s">
        <v>47</v>
      </c>
      <c r="Y2616" s="3" t="s">
        <v>47</v>
      </c>
      <c r="AB2616" s="12" t="s">
        <v>52</v>
      </c>
      <c r="AC2616" s="3" t="s">
        <v>52</v>
      </c>
      <c r="AD2616" s="3" t="s">
        <v>47</v>
      </c>
      <c r="AG2616" s="3" t="s">
        <v>52</v>
      </c>
      <c r="AH2616" s="3" t="s">
        <v>47</v>
      </c>
      <c r="AL2616" s="3" t="s">
        <v>52</v>
      </c>
      <c r="AU2616" s="3">
        <v>0</v>
      </c>
      <c r="AV2616" s="3">
        <v>5</v>
      </c>
      <c r="AW2616" s="3">
        <v>2</v>
      </c>
      <c r="AX2616" s="3">
        <v>4</v>
      </c>
      <c r="AY2616" s="3">
        <v>80</v>
      </c>
      <c r="AZ2616" s="6" t="str">
        <f t="shared" si="284"/>
        <v>1876.3</v>
      </c>
      <c r="BC2616" s="12" t="s">
        <v>6201</v>
      </c>
      <c r="BI2616" s="12" t="s">
        <v>594</v>
      </c>
      <c r="BJ2616" s="12">
        <f t="shared" si="285"/>
        <v>0</v>
      </c>
      <c r="BK2616" s="12">
        <f t="shared" si="286"/>
        <v>1</v>
      </c>
      <c r="BR2616" s="3" t="s">
        <v>594</v>
      </c>
      <c r="BZ2616" s="3" t="s">
        <v>6202</v>
      </c>
      <c r="CQ2616" s="3" t="str">
        <f>CONCATENATE(baseURL!$A$1,baseURL!$B$1,baseURL!$C$1,".",C2616,".",L2616,".pkl&amp;seq=",BC2616,"&amp;varMods=ReducedCys-C")</f>
        <v>http://proteomics.broadinstitute.org/millscripts/viewfeed.pl?side=xl&amp;cycle=1&amp;fixedMods=iaaC&amp;file=msdataSM/iPRG2012_nd/cpick_in/iPRG2012_nd.1876.3.4.pkl&amp;seq=SVVLcNSTLKNHSLVK&amp;varMods=ReducedCys-C</v>
      </c>
    </row>
    <row r="2617" spans="1:95" x14ac:dyDescent="0.2">
      <c r="A2617" s="3">
        <v>5105</v>
      </c>
      <c r="B2617" s="2" t="s">
        <v>6203</v>
      </c>
      <c r="C2617" s="2" t="s">
        <v>6204</v>
      </c>
      <c r="D2617" s="3">
        <v>6672</v>
      </c>
      <c r="E2617" s="3">
        <v>6668</v>
      </c>
      <c r="F2617" s="3">
        <v>39403</v>
      </c>
      <c r="G2617" s="3">
        <v>8543</v>
      </c>
      <c r="H2617" s="3">
        <v>28.1174</v>
      </c>
      <c r="I2617" s="30">
        <v>463.57916</v>
      </c>
      <c r="J2617" s="30">
        <v>463.57802939999999</v>
      </c>
      <c r="K2617" s="30">
        <v>1.1299999999999999E-3</v>
      </c>
      <c r="L2617" s="3">
        <v>3</v>
      </c>
      <c r="M2617" s="3">
        <v>3</v>
      </c>
      <c r="N2617" s="10">
        <f t="shared" si="280"/>
        <v>1</v>
      </c>
      <c r="O2617" s="35">
        <v>3</v>
      </c>
      <c r="P2617" s="17"/>
      <c r="Q2617" s="40">
        <v>1388.71686</v>
      </c>
      <c r="R2617" s="40">
        <v>463.57713999999999</v>
      </c>
      <c r="S2617" s="18">
        <f t="shared" si="281"/>
        <v>4.3574193499185441</v>
      </c>
      <c r="T2617" s="18">
        <f t="shared" si="282"/>
        <v>1.9185587969361049</v>
      </c>
      <c r="U2617" s="18">
        <f t="shared" si="283"/>
        <v>1.639425101966548</v>
      </c>
      <c r="V2617" s="30">
        <v>463.5779</v>
      </c>
      <c r="W2617" s="3" t="s">
        <v>47</v>
      </c>
      <c r="X2617" s="3" t="s">
        <v>47</v>
      </c>
      <c r="Y2617" s="3" t="s">
        <v>47</v>
      </c>
      <c r="Z2617" s="3" t="s">
        <v>47</v>
      </c>
      <c r="AA2617" s="3" t="s">
        <v>47</v>
      </c>
      <c r="AB2617" s="12" t="s">
        <v>47</v>
      </c>
      <c r="AC2617" s="3" t="s">
        <v>47</v>
      </c>
      <c r="AD2617" s="3" t="s">
        <v>47</v>
      </c>
      <c r="AE2617" s="3" t="s">
        <v>47</v>
      </c>
      <c r="AF2617" s="3" t="s">
        <v>47</v>
      </c>
      <c r="AG2617" s="3" t="s">
        <v>47</v>
      </c>
      <c r="AH2617" s="3" t="s">
        <v>47</v>
      </c>
      <c r="AI2617" s="3" t="s">
        <v>47</v>
      </c>
      <c r="AJ2617" s="3" t="s">
        <v>47</v>
      </c>
      <c r="AK2617" s="3" t="s">
        <v>47</v>
      </c>
      <c r="AL2617" s="3" t="s">
        <v>47</v>
      </c>
      <c r="AM2617" s="3" t="s">
        <v>47</v>
      </c>
      <c r="AN2617" s="3" t="s">
        <v>47</v>
      </c>
      <c r="AU2617" s="3">
        <v>0</v>
      </c>
      <c r="AV2617" s="3">
        <v>18</v>
      </c>
      <c r="AW2617" s="3">
        <v>1</v>
      </c>
      <c r="AX2617" s="3">
        <v>18</v>
      </c>
      <c r="AY2617" s="3">
        <v>100</v>
      </c>
      <c r="AZ2617" s="6" t="str">
        <f t="shared" si="284"/>
        <v>1876.6</v>
      </c>
      <c r="BC2617" s="12" t="s">
        <v>6120</v>
      </c>
      <c r="BJ2617" s="12">
        <f t="shared" si="285"/>
        <v>0</v>
      </c>
      <c r="BK2617" s="12">
        <f t="shared" si="286"/>
        <v>0</v>
      </c>
      <c r="CQ2617" s="3" t="str">
        <f>CONCATENATE(baseURL!$A$1,baseURL!$B$1,baseURL!$C$1,".",C2617,".",L2617,".pkl&amp;seq=",BC2617)</f>
        <v>http://proteomics.broadinstitute.org/millscripts/viewfeed.pl?side=xl&amp;cycle=1&amp;fixedMods=iaaC&amp;file=msdataSM/iPRG2012_nd/cpick_in/iPRG2012_nd.1876.6.3.pkl&amp;seq=TYAAELAHNLSAK</v>
      </c>
    </row>
    <row r="2618" spans="1:95" x14ac:dyDescent="0.2">
      <c r="A2618" s="3">
        <v>6049</v>
      </c>
      <c r="B2618" s="2" t="s">
        <v>6205</v>
      </c>
      <c r="C2618" s="2" t="s">
        <v>6206</v>
      </c>
      <c r="D2618" s="3">
        <v>6680</v>
      </c>
      <c r="E2618" s="3">
        <v>6676</v>
      </c>
      <c r="F2618" s="3">
        <v>39419</v>
      </c>
      <c r="G2618" s="3">
        <v>8552</v>
      </c>
      <c r="H2618" s="3">
        <v>28.1388</v>
      </c>
      <c r="I2618" s="30">
        <v>440.25101999999998</v>
      </c>
      <c r="J2618" s="30">
        <v>440.24977689999997</v>
      </c>
      <c r="K2618" s="30">
        <v>1.24E-3</v>
      </c>
      <c r="L2618" s="3">
        <v>3</v>
      </c>
      <c r="M2618" s="3">
        <v>3</v>
      </c>
      <c r="N2618" s="10">
        <f t="shared" si="280"/>
        <v>1</v>
      </c>
      <c r="O2618" s="35">
        <v>3</v>
      </c>
      <c r="P2618" s="17"/>
      <c r="Q2618" s="40">
        <v>1318.7333699999999</v>
      </c>
      <c r="R2618" s="40">
        <v>440.24930999999998</v>
      </c>
      <c r="S2618" s="18">
        <f t="shared" si="281"/>
        <v>3.8841628167520921</v>
      </c>
      <c r="T2618" s="18">
        <f t="shared" si="282"/>
        <v>1.0605354497708701</v>
      </c>
      <c r="U2618" s="18">
        <f t="shared" si="283"/>
        <v>0.43157364637751933</v>
      </c>
      <c r="V2618" s="30">
        <v>440.24950000000001</v>
      </c>
      <c r="W2618" s="3" t="s">
        <v>47</v>
      </c>
      <c r="X2618" s="3" t="s">
        <v>47</v>
      </c>
      <c r="Y2618" s="3" t="s">
        <v>47</v>
      </c>
      <c r="Z2618" s="3" t="s">
        <v>47</v>
      </c>
      <c r="AA2618" s="3" t="s">
        <v>47</v>
      </c>
      <c r="AB2618" s="12" t="s">
        <v>47</v>
      </c>
      <c r="AC2618" s="3" t="s">
        <v>47</v>
      </c>
      <c r="AD2618" s="3" t="s">
        <v>47</v>
      </c>
      <c r="AE2618" s="3" t="s">
        <v>47</v>
      </c>
      <c r="AF2618" s="3" t="s">
        <v>48</v>
      </c>
      <c r="AG2618" s="3" t="s">
        <v>47</v>
      </c>
      <c r="AH2618" s="3" t="s">
        <v>47</v>
      </c>
      <c r="AI2618" s="3" t="s">
        <v>47</v>
      </c>
      <c r="AL2618" s="3" t="s">
        <v>48</v>
      </c>
      <c r="AU2618" s="3">
        <v>0</v>
      </c>
      <c r="AV2618" s="3">
        <v>12</v>
      </c>
      <c r="AW2618" s="3">
        <v>1</v>
      </c>
      <c r="AX2618" s="3">
        <v>12</v>
      </c>
      <c r="AY2618" s="3">
        <v>100</v>
      </c>
      <c r="AZ2618" s="6" t="str">
        <f t="shared" si="284"/>
        <v>1877.1</v>
      </c>
      <c r="BC2618" s="12" t="s">
        <v>6123</v>
      </c>
      <c r="BJ2618" s="12">
        <f t="shared" si="285"/>
        <v>0</v>
      </c>
      <c r="BK2618" s="12">
        <f t="shared" si="286"/>
        <v>0</v>
      </c>
      <c r="CQ2618" s="3" t="str">
        <f>CONCATENATE(baseURL!$A$1,baseURL!$B$1,baseURL!$C$1,".",C2618,".",L2618,".pkl&amp;seq=",BC2618)</f>
        <v>http://proteomics.broadinstitute.org/millscripts/viewfeed.pl?side=xl&amp;cycle=1&amp;fixedMods=iaaC&amp;file=msdataSM/iPRG2012_nd/cpick_in/iPRG2012_nd.1877.1.3.pkl&amp;seq=AVVLMGKNTMVR</v>
      </c>
    </row>
    <row r="2619" spans="1:95" x14ac:dyDescent="0.2">
      <c r="A2619" s="3">
        <v>7367</v>
      </c>
      <c r="B2619" s="2" t="s">
        <v>6207</v>
      </c>
      <c r="C2619" s="2" t="s">
        <v>6198</v>
      </c>
      <c r="D2619" s="3">
        <v>6682</v>
      </c>
      <c r="E2619" s="3">
        <v>6678</v>
      </c>
      <c r="F2619" s="3">
        <v>39421</v>
      </c>
      <c r="G2619" s="3">
        <v>8554</v>
      </c>
      <c r="H2619" s="3">
        <v>28.143799999999999</v>
      </c>
      <c r="I2619" s="30">
        <v>489.27102000000002</v>
      </c>
      <c r="J2619" s="30">
        <v>489.26895450000001</v>
      </c>
      <c r="K2619" s="30">
        <v>2.0699999999999998E-3</v>
      </c>
      <c r="L2619" s="3">
        <v>2</v>
      </c>
      <c r="M2619" s="3">
        <v>2</v>
      </c>
      <c r="N2619" s="10">
        <f t="shared" si="280"/>
        <v>1</v>
      </c>
      <c r="O2619" s="35">
        <v>2</v>
      </c>
      <c r="P2619" s="17"/>
      <c r="Q2619" s="40">
        <v>977.53021999999999</v>
      </c>
      <c r="R2619" s="40">
        <v>489.26875000000001</v>
      </c>
      <c r="S2619" s="18">
        <f t="shared" si="281"/>
        <v>4.6395769196581353</v>
      </c>
      <c r="T2619" s="18">
        <f t="shared" si="282"/>
        <v>0.41797069605462828</v>
      </c>
      <c r="U2619" s="18">
        <f t="shared" si="283"/>
        <v>-0.30657997270250825</v>
      </c>
      <c r="V2619" s="30">
        <v>489.26859999999999</v>
      </c>
      <c r="W2619" s="3" t="s">
        <v>47</v>
      </c>
      <c r="X2619" s="3" t="s">
        <v>47</v>
      </c>
      <c r="Y2619" s="3" t="s">
        <v>47</v>
      </c>
      <c r="Z2619" s="3" t="s">
        <v>47</v>
      </c>
      <c r="AA2619" s="3" t="s">
        <v>47</v>
      </c>
      <c r="AB2619" s="12" t="s">
        <v>47</v>
      </c>
      <c r="AC2619" s="3" t="s">
        <v>47</v>
      </c>
      <c r="AD2619" s="3" t="s">
        <v>48</v>
      </c>
      <c r="AE2619" s="3" t="s">
        <v>47</v>
      </c>
      <c r="AF2619" s="3" t="s">
        <v>47</v>
      </c>
      <c r="AG2619" s="3" t="s">
        <v>48</v>
      </c>
      <c r="AH2619" s="3" t="s">
        <v>52</v>
      </c>
      <c r="AK2619" s="3" t="s">
        <v>48</v>
      </c>
      <c r="AL2619" s="3" t="s">
        <v>52</v>
      </c>
      <c r="AU2619" s="3">
        <v>0</v>
      </c>
      <c r="AV2619" s="3">
        <v>9</v>
      </c>
      <c r="AW2619" s="3">
        <v>1</v>
      </c>
      <c r="AX2619" s="3">
        <v>9</v>
      </c>
      <c r="AY2619" s="3">
        <v>100</v>
      </c>
      <c r="AZ2619" s="6" t="str">
        <f t="shared" si="284"/>
        <v>1877.3</v>
      </c>
      <c r="BC2619" s="12" t="s">
        <v>6126</v>
      </c>
      <c r="BJ2619" s="12">
        <f t="shared" si="285"/>
        <v>0</v>
      </c>
      <c r="BK2619" s="12">
        <f t="shared" si="286"/>
        <v>0</v>
      </c>
      <c r="CQ2619" s="3" t="str">
        <f>CONCATENATE(baseURL!$A$1,baseURL!$B$1,baseURL!$C$1,".",C2619,".",L2619,".pkl&amp;seq=",BC2619)</f>
        <v>http://proteomics.broadinstitute.org/millscripts/viewfeed.pl?side=xl&amp;cycle=1&amp;fixedMods=iaaC&amp;file=msdataSM/iPRG2012_nd/cpick_in/iPRG2012_nd.1877.3.2.pkl&amp;seq=AFLLEEQK</v>
      </c>
    </row>
    <row r="2620" spans="1:95" x14ac:dyDescent="0.2">
      <c r="A2620" s="3">
        <v>3462</v>
      </c>
      <c r="B2620" s="2" t="s">
        <v>6208</v>
      </c>
      <c r="C2620" s="2" t="s">
        <v>6209</v>
      </c>
      <c r="D2620" s="3">
        <v>6684</v>
      </c>
      <c r="E2620" s="3">
        <v>6680</v>
      </c>
      <c r="F2620" s="3">
        <v>39423</v>
      </c>
      <c r="G2620" s="3">
        <v>8556</v>
      </c>
      <c r="H2620" s="3">
        <v>28.1496</v>
      </c>
      <c r="I2620" s="30">
        <v>643.35941000000003</v>
      </c>
      <c r="J2620" s="30">
        <v>643.3662736</v>
      </c>
      <c r="K2620" s="30">
        <v>-6.8599999999999998E-3</v>
      </c>
      <c r="L2620" s="3">
        <v>0</v>
      </c>
      <c r="M2620" s="3">
        <v>2</v>
      </c>
      <c r="N2620" s="10">
        <f t="shared" si="280"/>
        <v>1</v>
      </c>
      <c r="O2620" s="35">
        <v>2</v>
      </c>
      <c r="P2620" s="17"/>
      <c r="Q2620" s="40">
        <v>1285.72228</v>
      </c>
      <c r="R2620" s="40">
        <v>643.36478</v>
      </c>
      <c r="S2620" s="18">
        <f t="shared" si="281"/>
        <v>-8.3467422633405377</v>
      </c>
      <c r="T2620" s="18">
        <f t="shared" si="282"/>
        <v>2.321544552071106</v>
      </c>
      <c r="U2620" s="18">
        <f t="shared" si="283"/>
        <v>2.0517131820057646</v>
      </c>
      <c r="V2620" s="30">
        <v>643.36609999999996</v>
      </c>
      <c r="W2620" s="3" t="s">
        <v>47</v>
      </c>
      <c r="X2620" s="3" t="s">
        <v>47</v>
      </c>
      <c r="Y2620" s="3" t="s">
        <v>47</v>
      </c>
      <c r="Z2620" s="3" t="s">
        <v>47</v>
      </c>
      <c r="AA2620" s="3" t="s">
        <v>47</v>
      </c>
      <c r="AB2620" s="12" t="s">
        <v>47</v>
      </c>
      <c r="AC2620" s="3" t="s">
        <v>47</v>
      </c>
      <c r="AD2620" s="3" t="s">
        <v>65</v>
      </c>
      <c r="AE2620" s="3" t="s">
        <v>47</v>
      </c>
      <c r="AF2620" s="3" t="s">
        <v>47</v>
      </c>
      <c r="AG2620" s="3" t="s">
        <v>52</v>
      </c>
      <c r="AH2620" s="3" t="s">
        <v>47</v>
      </c>
      <c r="AI2620" s="3" t="s">
        <v>47</v>
      </c>
      <c r="AK2620" s="3" t="s">
        <v>52</v>
      </c>
      <c r="AL2620" s="3" t="s">
        <v>48</v>
      </c>
      <c r="AM2620" s="3" t="s">
        <v>47</v>
      </c>
      <c r="AU2620" s="3">
        <v>1</v>
      </c>
      <c r="AV2620" s="3">
        <v>12</v>
      </c>
      <c r="AW2620" s="3">
        <v>1</v>
      </c>
      <c r="AX2620" s="3">
        <v>12</v>
      </c>
      <c r="AY2620" s="3">
        <v>100</v>
      </c>
      <c r="AZ2620" s="6" t="str">
        <f t="shared" si="284"/>
        <v>1877.5</v>
      </c>
      <c r="BC2620" s="12" t="s">
        <v>6210</v>
      </c>
      <c r="BJ2620" s="12">
        <f t="shared" si="285"/>
        <v>0</v>
      </c>
      <c r="BK2620" s="12">
        <f t="shared" si="286"/>
        <v>0</v>
      </c>
      <c r="BZ2620" s="3" t="s">
        <v>6211</v>
      </c>
      <c r="CQ2620" s="3" t="str">
        <f>CONCATENATE(baseURL!$A$1,baseURL!$B$1,baseURL!$C$1,".",C2620,".",L2620,".pkl&amp;seq=",BC2620)</f>
        <v>http://proteomics.broadinstitute.org/millscripts/viewfeed.pl?side=xl&amp;cycle=1&amp;fixedMods=iaaC&amp;file=msdataSM/iPRG2012_nd/cpick_in/iPRG2012_nd.1877.5.0.pkl&amp;seq=LAGVLGATGSVGQR</v>
      </c>
    </row>
    <row r="2621" spans="1:95" x14ac:dyDescent="0.2">
      <c r="A2621" s="3">
        <v>5917</v>
      </c>
      <c r="B2621" s="2" t="s">
        <v>6212</v>
      </c>
      <c r="C2621" s="2" t="s">
        <v>6213</v>
      </c>
      <c r="D2621" s="3">
        <v>6685</v>
      </c>
      <c r="E2621" s="3">
        <v>6681</v>
      </c>
      <c r="F2621" s="3">
        <v>39424</v>
      </c>
      <c r="G2621" s="3">
        <v>8557</v>
      </c>
      <c r="H2621" s="3">
        <v>28.152899999999999</v>
      </c>
      <c r="I2621" s="30">
        <v>729.70119</v>
      </c>
      <c r="J2621" s="30">
        <v>729.69888479999997</v>
      </c>
      <c r="K2621" s="30">
        <v>2.31E-3</v>
      </c>
      <c r="L2621" s="3">
        <v>3</v>
      </c>
      <c r="M2621" s="3">
        <v>3</v>
      </c>
      <c r="N2621" s="10">
        <f t="shared" si="280"/>
        <v>1</v>
      </c>
      <c r="O2621" s="35">
        <v>3</v>
      </c>
      <c r="P2621" s="17"/>
      <c r="Q2621" s="40">
        <v>2187.07755</v>
      </c>
      <c r="R2621" s="40">
        <v>729.69736999999998</v>
      </c>
      <c r="S2621" s="18">
        <f t="shared" si="281"/>
        <v>5.235046962028667</v>
      </c>
      <c r="T2621" s="18">
        <f t="shared" si="282"/>
        <v>2.0759290937219297</v>
      </c>
      <c r="U2621" s="18">
        <f t="shared" si="283"/>
        <v>2.0967596470883181</v>
      </c>
      <c r="V2621" s="30">
        <v>729.69889999999998</v>
      </c>
      <c r="W2621" s="3" t="s">
        <v>47</v>
      </c>
      <c r="X2621" s="3" t="s">
        <v>47</v>
      </c>
      <c r="Y2621" s="3" t="s">
        <v>47</v>
      </c>
      <c r="Z2621" s="3" t="s">
        <v>47</v>
      </c>
      <c r="AA2621" s="3" t="s">
        <v>48</v>
      </c>
      <c r="AB2621" s="12" t="s">
        <v>47</v>
      </c>
      <c r="AC2621" s="3" t="s">
        <v>47</v>
      </c>
      <c r="AD2621" s="3" t="s">
        <v>47</v>
      </c>
      <c r="AE2621" s="3" t="s">
        <v>47</v>
      </c>
      <c r="AF2621" s="3" t="s">
        <v>47</v>
      </c>
      <c r="AG2621" s="3" t="s">
        <v>47</v>
      </c>
      <c r="AI2621" s="3" t="s">
        <v>47</v>
      </c>
      <c r="AJ2621" s="3" t="s">
        <v>47</v>
      </c>
      <c r="AK2621" s="3" t="s">
        <v>47</v>
      </c>
      <c r="AL2621" s="3" t="s">
        <v>47</v>
      </c>
      <c r="AM2621" s="3" t="s">
        <v>47</v>
      </c>
      <c r="AU2621" s="3">
        <v>0</v>
      </c>
      <c r="AV2621" s="3">
        <v>15</v>
      </c>
      <c r="AW2621" s="3">
        <v>1</v>
      </c>
      <c r="AX2621" s="3">
        <v>15</v>
      </c>
      <c r="AY2621" s="3">
        <v>100</v>
      </c>
      <c r="AZ2621" s="6" t="str">
        <f t="shared" si="284"/>
        <v>1877.6</v>
      </c>
      <c r="BC2621" s="12" t="s">
        <v>6214</v>
      </c>
      <c r="BJ2621" s="12">
        <f t="shared" si="285"/>
        <v>0</v>
      </c>
      <c r="BK2621" s="12">
        <f t="shared" si="286"/>
        <v>0</v>
      </c>
      <c r="CQ2621" s="3" t="str">
        <f>CONCATENATE(baseURL!$A$1,baseURL!$B$1,baseURL!$C$1,".",C2621,".",L2621,".pkl&amp;seq=",BC2621)</f>
        <v>http://proteomics.broadinstitute.org/millscripts/viewfeed.pl?side=xl&amp;cycle=1&amp;fixedMods=iaaC&amp;file=msdataSM/iPRG2012_nd/cpick_in/iPRG2012_nd.1877.6.3.pkl&amp;seq=VVPNEKADDDSVTLLSAGNDK</v>
      </c>
    </row>
    <row r="2622" spans="1:95" x14ac:dyDescent="0.2">
      <c r="A2622" s="3">
        <v>6220</v>
      </c>
      <c r="B2622" s="2" t="s">
        <v>6215</v>
      </c>
      <c r="C2622" s="2" t="s">
        <v>6216</v>
      </c>
      <c r="D2622" s="3">
        <v>6688</v>
      </c>
      <c r="E2622" s="3">
        <v>6684</v>
      </c>
      <c r="F2622" s="3">
        <v>39442</v>
      </c>
      <c r="G2622" s="3">
        <v>8561</v>
      </c>
      <c r="H2622" s="3">
        <v>28.166799999999999</v>
      </c>
      <c r="I2622" s="30">
        <v>542.29445999999996</v>
      </c>
      <c r="J2622" s="30">
        <v>542.29360780000002</v>
      </c>
      <c r="K2622" s="30">
        <v>8.4999999999999995E-4</v>
      </c>
      <c r="L2622" s="3">
        <v>2</v>
      </c>
      <c r="M2622" s="3">
        <v>2</v>
      </c>
      <c r="N2622" s="10">
        <f t="shared" si="280"/>
        <v>1</v>
      </c>
      <c r="O2622" s="35">
        <v>2</v>
      </c>
      <c r="P2622" s="17"/>
      <c r="Q2622" s="40">
        <v>1083.5793000000001</v>
      </c>
      <c r="R2622" s="40">
        <v>542.29328999999996</v>
      </c>
      <c r="S2622" s="18">
        <f t="shared" si="281"/>
        <v>2.1575041063146694</v>
      </c>
      <c r="T2622" s="18">
        <f t="shared" si="282"/>
        <v>0.58602974796470764</v>
      </c>
      <c r="U2622" s="18">
        <f t="shared" si="283"/>
        <v>0.57164638716649641</v>
      </c>
      <c r="V2622" s="30">
        <v>542.29359999999997</v>
      </c>
      <c r="W2622" s="3" t="s">
        <v>47</v>
      </c>
      <c r="X2622" s="3" t="s">
        <v>47</v>
      </c>
      <c r="Y2622" s="3" t="s">
        <v>47</v>
      </c>
      <c r="Z2622" s="3" t="s">
        <v>47</v>
      </c>
      <c r="AA2622" s="3" t="s">
        <v>47</v>
      </c>
      <c r="AB2622" s="12" t="s">
        <v>47</v>
      </c>
      <c r="AC2622" s="3" t="s">
        <v>47</v>
      </c>
      <c r="AD2622" s="3" t="s">
        <v>47</v>
      </c>
      <c r="AE2622" s="3" t="s">
        <v>47</v>
      </c>
      <c r="AF2622" s="3" t="s">
        <v>47</v>
      </c>
      <c r="AG2622" s="3" t="s">
        <v>47</v>
      </c>
      <c r="AH2622" s="3" t="s">
        <v>47</v>
      </c>
      <c r="AI2622" s="3" t="s">
        <v>47</v>
      </c>
      <c r="AJ2622" s="3" t="s">
        <v>47</v>
      </c>
      <c r="AK2622" s="3" t="s">
        <v>47</v>
      </c>
      <c r="AL2622" s="3" t="s">
        <v>47</v>
      </c>
      <c r="AN2622" s="3" t="s">
        <v>47</v>
      </c>
      <c r="AU2622" s="3">
        <v>0</v>
      </c>
      <c r="AV2622" s="3">
        <v>17</v>
      </c>
      <c r="AW2622" s="3">
        <v>1</v>
      </c>
      <c r="AX2622" s="3">
        <v>17</v>
      </c>
      <c r="AY2622" s="3">
        <v>100</v>
      </c>
      <c r="AZ2622" s="6" t="str">
        <f t="shared" si="284"/>
        <v>1878.3</v>
      </c>
      <c r="BC2622" s="12" t="s">
        <v>6133</v>
      </c>
      <c r="BJ2622" s="12">
        <f t="shared" si="285"/>
        <v>0</v>
      </c>
      <c r="BK2622" s="12">
        <f t="shared" si="286"/>
        <v>0</v>
      </c>
      <c r="CQ2622" s="3" t="str">
        <f>CONCATENATE(baseURL!$A$1,baseURL!$B$1,baseURL!$C$1,".",C2622,".",L2622,".pkl&amp;seq=",BC2622)</f>
        <v>http://proteomics.broadinstitute.org/millscripts/viewfeed.pl?side=xl&amp;cycle=1&amp;fixedMods=iaaC&amp;file=msdataSM/iPRG2012_nd/cpick_in/iPRG2012_nd.1878.3.2.pkl&amp;seq=NLLEVGADPR</v>
      </c>
    </row>
    <row r="2623" spans="1:95" x14ac:dyDescent="0.2">
      <c r="A2623" s="3">
        <v>6978</v>
      </c>
      <c r="B2623" s="2" t="s">
        <v>6217</v>
      </c>
      <c r="C2623" s="2" t="s">
        <v>6218</v>
      </c>
      <c r="D2623" s="3">
        <v>6690</v>
      </c>
      <c r="E2623" s="3">
        <v>6686</v>
      </c>
      <c r="F2623" s="3">
        <v>39444</v>
      </c>
      <c r="G2623" s="3">
        <v>8563</v>
      </c>
      <c r="H2623" s="3">
        <v>28.171800000000001</v>
      </c>
      <c r="I2623" s="30">
        <v>616.83185000000003</v>
      </c>
      <c r="J2623" s="30">
        <v>616.83177609999996</v>
      </c>
      <c r="K2623" s="30">
        <v>6.9999999999999994E-5</v>
      </c>
      <c r="L2623" s="3">
        <v>2</v>
      </c>
      <c r="M2623" s="3">
        <v>2</v>
      </c>
      <c r="N2623" s="10">
        <f t="shared" si="280"/>
        <v>1</v>
      </c>
      <c r="O2623" s="35">
        <v>2</v>
      </c>
      <c r="P2623" s="17"/>
      <c r="Q2623" s="40">
        <v>1232.6555000000001</v>
      </c>
      <c r="R2623" s="40">
        <v>616.83139000000006</v>
      </c>
      <c r="S2623" s="18">
        <f t="shared" si="281"/>
        <v>0.74574674284244835</v>
      </c>
      <c r="T2623" s="18">
        <f t="shared" si="282"/>
        <v>0.62594090728842422</v>
      </c>
      <c r="U2623" s="18">
        <f t="shared" si="283"/>
        <v>0.50256845699672681</v>
      </c>
      <c r="V2623" s="30">
        <v>616.83169999999996</v>
      </c>
      <c r="W2623" s="3" t="s">
        <v>47</v>
      </c>
      <c r="X2623" s="3" t="s">
        <v>47</v>
      </c>
      <c r="Y2623" s="3" t="s">
        <v>47</v>
      </c>
      <c r="Z2623" s="3" t="s">
        <v>47</v>
      </c>
      <c r="AA2623" s="3" t="s">
        <v>48</v>
      </c>
      <c r="AB2623" s="12" t="s">
        <v>52</v>
      </c>
      <c r="AC2623" s="3" t="s">
        <v>52</v>
      </c>
      <c r="AD2623" s="3" t="s">
        <v>47</v>
      </c>
      <c r="AE2623" s="3" t="s">
        <v>47</v>
      </c>
      <c r="AF2623" s="3" t="s">
        <v>47</v>
      </c>
      <c r="AG2623" s="3" t="s">
        <v>47</v>
      </c>
      <c r="AH2623" s="3" t="s">
        <v>47</v>
      </c>
      <c r="AI2623" s="3" t="s">
        <v>47</v>
      </c>
      <c r="AJ2623" s="3" t="s">
        <v>47</v>
      </c>
      <c r="AK2623" s="3" t="s">
        <v>47</v>
      </c>
      <c r="AL2623" s="3" t="s">
        <v>47</v>
      </c>
      <c r="AO2623" s="3" t="s">
        <v>47</v>
      </c>
      <c r="AP2623" s="3" t="s">
        <v>47</v>
      </c>
      <c r="AQ2623" s="3" t="s">
        <v>47</v>
      </c>
      <c r="AU2623" s="3">
        <v>0</v>
      </c>
      <c r="AV2623" s="3">
        <v>16</v>
      </c>
      <c r="AW2623" s="3">
        <v>1</v>
      </c>
      <c r="AX2623" s="3">
        <v>16</v>
      </c>
      <c r="AY2623" s="3">
        <v>100</v>
      </c>
      <c r="AZ2623" s="6" t="str">
        <f t="shared" si="284"/>
        <v>1878.5</v>
      </c>
      <c r="BB2623" s="12" t="s">
        <v>79</v>
      </c>
      <c r="BC2623" s="12" t="s">
        <v>6219</v>
      </c>
      <c r="BJ2623" s="12">
        <f t="shared" si="285"/>
        <v>0</v>
      </c>
      <c r="BK2623" s="12">
        <f t="shared" si="286"/>
        <v>0</v>
      </c>
      <c r="CQ2623" s="3" t="str">
        <f>CONCATENATE(baseURL!$A$1,baseURL!$B$1,"+Acetyl",baseURL!$C$1,".",C2623,".",L2623,".pkl&amp;seq=",BC2623)</f>
        <v>http://proteomics.broadinstitute.org/millscripts/viewfeed.pl?side=xl&amp;cycle=1&amp;fixedMods=iaaC+Acetyl&amp;file=msdataSM/iPRG2012_nd/cpick_in/iPRG2012_nd.1878.5.2.pkl&amp;seq=MDSKTPVTLAK</v>
      </c>
    </row>
    <row r="2624" spans="1:95" x14ac:dyDescent="0.2">
      <c r="A2624" s="3">
        <v>7053</v>
      </c>
      <c r="B2624" s="2" t="s">
        <v>6222</v>
      </c>
      <c r="C2624" s="2" t="s">
        <v>6223</v>
      </c>
      <c r="D2624" s="3">
        <v>6705</v>
      </c>
      <c r="E2624" s="3">
        <v>6701</v>
      </c>
      <c r="F2624" s="3">
        <v>39492</v>
      </c>
      <c r="G2624" s="3">
        <v>8580</v>
      </c>
      <c r="H2624" s="3">
        <v>28.224399999999999</v>
      </c>
      <c r="I2624" s="30">
        <v>649.35821999999996</v>
      </c>
      <c r="J2624" s="30">
        <v>649.3608332</v>
      </c>
      <c r="K2624" s="30">
        <v>-2.6099999999999999E-3</v>
      </c>
      <c r="L2624" s="3">
        <v>0</v>
      </c>
      <c r="M2624" s="3">
        <v>2</v>
      </c>
      <c r="N2624" s="10">
        <f t="shared" si="280"/>
        <v>1</v>
      </c>
      <c r="O2624" s="35">
        <v>2</v>
      </c>
      <c r="P2624" s="17"/>
      <c r="Q2624" s="40">
        <v>1297.7110399999999</v>
      </c>
      <c r="R2624" s="40">
        <v>649.35915999999997</v>
      </c>
      <c r="S2624" s="18">
        <f t="shared" si="281"/>
        <v>-1.4475810274458156</v>
      </c>
      <c r="T2624" s="18">
        <f t="shared" si="282"/>
        <v>2.5766942288570531</v>
      </c>
      <c r="U2624" s="18">
        <f t="shared" si="283"/>
        <v>1.9095749724274813</v>
      </c>
      <c r="V2624" s="30">
        <v>649.36040000000003</v>
      </c>
      <c r="X2624" s="3" t="s">
        <v>47</v>
      </c>
      <c r="Y2624" s="3" t="s">
        <v>47</v>
      </c>
      <c r="Z2624" s="3" t="s">
        <v>52</v>
      </c>
      <c r="AA2624" s="3" t="s">
        <v>47</v>
      </c>
      <c r="AB2624" s="12" t="s">
        <v>47</v>
      </c>
      <c r="AC2624" s="3" t="s">
        <v>47</v>
      </c>
      <c r="AF2624" s="3" t="s">
        <v>52</v>
      </c>
      <c r="AG2624" s="3" t="s">
        <v>52</v>
      </c>
      <c r="AH2624" s="3" t="s">
        <v>47</v>
      </c>
      <c r="AI2624" s="3" t="s">
        <v>47</v>
      </c>
      <c r="AL2624" s="3" t="s">
        <v>52</v>
      </c>
      <c r="AP2624" s="3" t="s">
        <v>52</v>
      </c>
      <c r="AU2624" s="3">
        <v>0</v>
      </c>
      <c r="AV2624" s="3">
        <v>7</v>
      </c>
      <c r="AW2624" s="3">
        <v>1</v>
      </c>
      <c r="AX2624" s="3">
        <v>7</v>
      </c>
      <c r="AY2624" s="3">
        <v>100</v>
      </c>
      <c r="AZ2624" s="6" t="str">
        <f t="shared" si="284"/>
        <v>1880.11</v>
      </c>
      <c r="BC2624" s="12" t="s">
        <v>5069</v>
      </c>
      <c r="BJ2624" s="12">
        <f t="shared" si="285"/>
        <v>0</v>
      </c>
      <c r="BK2624" s="12">
        <f t="shared" si="286"/>
        <v>0</v>
      </c>
      <c r="CQ2624" s="3" t="str">
        <f>CONCATENATE(baseURL!$A$1,baseURL!$B$1,baseURL!$C$1,".",C2624,".",L2624,".pkl&amp;seq=",BC2624)</f>
        <v>http://proteomics.broadinstitute.org/millscripts/viewfeed.pl?side=xl&amp;cycle=1&amp;fixedMods=iaaC&amp;file=msdataSM/iPRG2012_nd/cpick_in/iPRG2012_nd.1880.11.0.pkl&amp;seq=AVGGEVGASAALAPK</v>
      </c>
    </row>
    <row r="2625" spans="1:95" x14ac:dyDescent="0.2">
      <c r="A2625" s="3">
        <v>5454</v>
      </c>
      <c r="B2625" s="2" t="s">
        <v>6225</v>
      </c>
      <c r="C2625" s="2" t="s">
        <v>6226</v>
      </c>
      <c r="D2625" s="3">
        <v>6698</v>
      </c>
      <c r="E2625" s="3">
        <v>6694</v>
      </c>
      <c r="F2625" s="3">
        <v>39485</v>
      </c>
      <c r="G2625" s="3">
        <v>8573</v>
      </c>
      <c r="H2625" s="3">
        <v>28.212700000000002</v>
      </c>
      <c r="I2625" s="30">
        <v>506.64657</v>
      </c>
      <c r="J2625" s="30">
        <v>506.64459740000001</v>
      </c>
      <c r="K2625" s="30">
        <v>1.97E-3</v>
      </c>
      <c r="L2625" s="3">
        <v>3</v>
      </c>
      <c r="M2625" s="3">
        <v>3</v>
      </c>
      <c r="N2625" s="10">
        <f t="shared" si="280"/>
        <v>1</v>
      </c>
      <c r="O2625" s="35">
        <v>3</v>
      </c>
      <c r="P2625" s="17"/>
      <c r="Q2625" s="40">
        <v>1517.9162200000001</v>
      </c>
      <c r="R2625" s="40">
        <v>506.64359000000002</v>
      </c>
      <c r="S2625" s="18">
        <f t="shared" si="281"/>
        <v>5.881846842233915</v>
      </c>
      <c r="T2625" s="18">
        <f t="shared" si="282"/>
        <v>1.9883800365297741</v>
      </c>
      <c r="U2625" s="18">
        <f t="shared" si="283"/>
        <v>1.7961344383656519</v>
      </c>
      <c r="V2625" s="30">
        <v>506.64449999999999</v>
      </c>
      <c r="W2625" s="3" t="s">
        <v>47</v>
      </c>
      <c r="X2625" s="3" t="s">
        <v>47</v>
      </c>
      <c r="Y2625" s="3" t="s">
        <v>47</v>
      </c>
      <c r="Z2625" s="3" t="s">
        <v>47</v>
      </c>
      <c r="AA2625" s="3" t="s">
        <v>47</v>
      </c>
      <c r="AB2625" s="12" t="s">
        <v>47</v>
      </c>
      <c r="AC2625" s="3" t="s">
        <v>47</v>
      </c>
      <c r="AD2625" s="3" t="s">
        <v>47</v>
      </c>
      <c r="AE2625" s="3" t="s">
        <v>47</v>
      </c>
      <c r="AF2625" s="3" t="s">
        <v>47</v>
      </c>
      <c r="AG2625" s="3" t="s">
        <v>47</v>
      </c>
      <c r="AH2625" s="3" t="s">
        <v>47</v>
      </c>
      <c r="AI2625" s="3" t="s">
        <v>47</v>
      </c>
      <c r="AJ2625" s="3" t="s">
        <v>47</v>
      </c>
      <c r="AK2625" s="3" t="s">
        <v>47</v>
      </c>
      <c r="AL2625" s="3" t="s">
        <v>47</v>
      </c>
      <c r="AM2625" s="3" t="s">
        <v>47</v>
      </c>
      <c r="AU2625" s="3">
        <v>0</v>
      </c>
      <c r="AV2625" s="3">
        <v>17</v>
      </c>
      <c r="AW2625" s="3">
        <v>1</v>
      </c>
      <c r="AX2625" s="3">
        <v>17</v>
      </c>
      <c r="AY2625" s="3">
        <v>100</v>
      </c>
      <c r="AZ2625" s="6" t="str">
        <f t="shared" si="284"/>
        <v>1880.4</v>
      </c>
      <c r="BC2625" s="12" t="s">
        <v>6227</v>
      </c>
      <c r="BJ2625" s="12">
        <f t="shared" si="285"/>
        <v>0</v>
      </c>
      <c r="BK2625" s="12">
        <f t="shared" si="286"/>
        <v>0</v>
      </c>
      <c r="CQ2625" s="3" t="str">
        <f>CONCATENATE(baseURL!$A$1,baseURL!$B$1,baseURL!$C$1,".",C2625,".",L2625,".pkl&amp;seq=",BC2625)</f>
        <v>http://proteomics.broadinstitute.org/millscripts/viewfeed.pl?side=xl&amp;cycle=1&amp;fixedMods=iaaC&amp;file=msdataSM/iPRG2012_nd/cpick_in/iPRG2012_nd.1880.4.3.pkl&amp;seq=RLQTQVYKLGLAK</v>
      </c>
    </row>
    <row r="2626" spans="1:95" x14ac:dyDescent="0.2">
      <c r="A2626" s="3">
        <v>3093</v>
      </c>
      <c r="B2626" s="2" t="s">
        <v>6228</v>
      </c>
      <c r="C2626" s="2" t="s">
        <v>6229</v>
      </c>
      <c r="D2626" s="3">
        <v>6699</v>
      </c>
      <c r="E2626" s="3">
        <v>6695</v>
      </c>
      <c r="F2626" s="3">
        <v>39486</v>
      </c>
      <c r="G2626" s="3">
        <v>8574</v>
      </c>
      <c r="H2626" s="3">
        <v>28.214400000000001</v>
      </c>
      <c r="I2626" s="30">
        <v>509.28242</v>
      </c>
      <c r="J2626" s="30">
        <v>509.28459370000002</v>
      </c>
      <c r="K2626" s="30">
        <v>-2.1700000000000001E-3</v>
      </c>
      <c r="L2626" s="3">
        <v>2</v>
      </c>
      <c r="M2626" s="3">
        <v>2</v>
      </c>
      <c r="N2626" s="10">
        <f t="shared" ref="N2626:N2689" si="287">IF(AND(M2626&gt;0,L2626&gt;0), IF(M2626=L2626,1,-1), 1)</f>
        <v>1</v>
      </c>
      <c r="O2626" s="35">
        <v>2</v>
      </c>
      <c r="P2626" s="17"/>
      <c r="Q2626" s="40">
        <v>1017.5575</v>
      </c>
      <c r="R2626" s="40">
        <v>509.28239000000002</v>
      </c>
      <c r="S2626" s="18">
        <f t="shared" ref="S2626:S2689" si="288">1000000*(I2626-R2626)/R2626</f>
        <v>5.8906415321175153E-2</v>
      </c>
      <c r="T2626" s="18">
        <f t="shared" ref="T2626:T2689" si="289">1000000*(J2626-R2626)/R2626</f>
        <v>4.3270689174928645</v>
      </c>
      <c r="U2626" s="18">
        <f t="shared" ref="U2626:U2689" si="290">1000000*(V2626-R2626)/R2626</f>
        <v>4.3394392647091946</v>
      </c>
      <c r="V2626" s="30">
        <v>509.28460000000001</v>
      </c>
      <c r="W2626" s="3" t="s">
        <v>47</v>
      </c>
      <c r="X2626" s="3" t="s">
        <v>47</v>
      </c>
      <c r="Y2626" s="3" t="s">
        <v>47</v>
      </c>
      <c r="Z2626" s="3" t="s">
        <v>47</v>
      </c>
      <c r="AA2626" s="3" t="s">
        <v>47</v>
      </c>
      <c r="AB2626" s="12" t="s">
        <v>47</v>
      </c>
      <c r="AC2626" s="3" t="s">
        <v>47</v>
      </c>
      <c r="AF2626" s="3" t="s">
        <v>48</v>
      </c>
      <c r="AG2626" s="3" t="s">
        <v>48</v>
      </c>
      <c r="AH2626" s="3" t="s">
        <v>47</v>
      </c>
      <c r="AI2626" s="3" t="s">
        <v>48</v>
      </c>
      <c r="AK2626" s="3" t="s">
        <v>48</v>
      </c>
      <c r="AL2626" s="3" t="s">
        <v>47</v>
      </c>
      <c r="AM2626" s="3" t="s">
        <v>47</v>
      </c>
      <c r="AU2626" s="3">
        <v>0</v>
      </c>
      <c r="AV2626" s="3">
        <v>10</v>
      </c>
      <c r="AW2626" s="3">
        <v>1</v>
      </c>
      <c r="AX2626" s="3">
        <v>10</v>
      </c>
      <c r="AY2626" s="3">
        <v>100</v>
      </c>
      <c r="AZ2626" s="6" t="str">
        <f t="shared" ref="AZ2626:AZ2689" si="291">HYPERLINK(CQ2626,C2626)</f>
        <v>1880.5</v>
      </c>
      <c r="BC2626" s="12" t="s">
        <v>6230</v>
      </c>
      <c r="BJ2626" s="12">
        <f t="shared" ref="BJ2626:BJ2689" si="292">LEN(BC2626)-LEN(SUBSTITUTE(BC2626,"C",""))</f>
        <v>0</v>
      </c>
      <c r="BK2626" s="12">
        <f t="shared" ref="BK2626:BK2689" si="293">LEN(BC2626)-LEN(SUBSTITUTE(BC2626,"c",""))</f>
        <v>0</v>
      </c>
      <c r="CQ2626" s="3" t="str">
        <f>CONCATENATE(baseURL!$A$1,baseURL!$B$1,baseURL!$C$1,".",C2626,".",L2626,".pkl&amp;seq=",BC2626)</f>
        <v>http://proteomics.broadinstitute.org/millscripts/viewfeed.pl?side=xl&amp;cycle=1&amp;fixedMods=iaaC&amp;file=msdataSM/iPRG2012_nd/cpick_in/iPRG2012_nd.1880.5.2.pkl&amp;seq=LTVDEVVSR</v>
      </c>
    </row>
    <row r="2627" spans="1:95" x14ac:dyDescent="0.2">
      <c r="A2627" s="3">
        <v>6100</v>
      </c>
      <c r="B2627" s="2" t="s">
        <v>6231</v>
      </c>
      <c r="C2627" s="2" t="s">
        <v>6232</v>
      </c>
      <c r="D2627" s="3">
        <v>6701</v>
      </c>
      <c r="E2627" s="3">
        <v>6697</v>
      </c>
      <c r="F2627" s="3">
        <v>39488</v>
      </c>
      <c r="G2627" s="3">
        <v>8576</v>
      </c>
      <c r="H2627" s="3">
        <v>28.217700000000001</v>
      </c>
      <c r="I2627" s="30">
        <v>539.27165000000002</v>
      </c>
      <c r="J2627" s="30">
        <v>539.27009740000005</v>
      </c>
      <c r="K2627" s="30">
        <v>1.5499999999999999E-3</v>
      </c>
      <c r="L2627" s="3">
        <v>2</v>
      </c>
      <c r="M2627" s="3">
        <v>2</v>
      </c>
      <c r="N2627" s="10">
        <f t="shared" si="287"/>
        <v>1</v>
      </c>
      <c r="O2627" s="35">
        <v>2</v>
      </c>
      <c r="P2627" s="17"/>
      <c r="Q2627" s="40">
        <v>1077.53235</v>
      </c>
      <c r="R2627" s="40">
        <v>539.26981000000001</v>
      </c>
      <c r="S2627" s="18">
        <f t="shared" si="288"/>
        <v>3.4120211550793229</v>
      </c>
      <c r="T2627" s="18">
        <f t="shared" si="289"/>
        <v>0.53294286963228155</v>
      </c>
      <c r="U2627" s="18">
        <f t="shared" si="290"/>
        <v>0.53776420369228795</v>
      </c>
      <c r="V2627" s="30">
        <v>539.27009999999996</v>
      </c>
      <c r="W2627" s="3" t="s">
        <v>47</v>
      </c>
      <c r="X2627" s="3" t="s">
        <v>47</v>
      </c>
      <c r="Y2627" s="3" t="s">
        <v>47</v>
      </c>
      <c r="Z2627" s="3" t="s">
        <v>47</v>
      </c>
      <c r="AA2627" s="3" t="s">
        <v>47</v>
      </c>
      <c r="AB2627" s="12" t="s">
        <v>47</v>
      </c>
      <c r="AC2627" s="3" t="s">
        <v>47</v>
      </c>
      <c r="AD2627" s="3" t="s">
        <v>47</v>
      </c>
      <c r="AE2627" s="3" t="s">
        <v>47</v>
      </c>
      <c r="AF2627" s="3" t="s">
        <v>47</v>
      </c>
      <c r="AG2627" s="3" t="s">
        <v>47</v>
      </c>
      <c r="AH2627" s="3" t="s">
        <v>47</v>
      </c>
      <c r="AI2627" s="3" t="s">
        <v>47</v>
      </c>
      <c r="AK2627" s="3" t="s">
        <v>48</v>
      </c>
      <c r="AL2627" s="3" t="s">
        <v>47</v>
      </c>
      <c r="AU2627" s="3">
        <v>0</v>
      </c>
      <c r="AV2627" s="3">
        <v>14</v>
      </c>
      <c r="AW2627" s="3">
        <v>1</v>
      </c>
      <c r="AX2627" s="3">
        <v>14</v>
      </c>
      <c r="AY2627" s="3">
        <v>100</v>
      </c>
      <c r="AZ2627" s="6" t="str">
        <f t="shared" si="291"/>
        <v>1880.7</v>
      </c>
      <c r="BC2627" s="12" t="s">
        <v>6064</v>
      </c>
      <c r="BJ2627" s="12">
        <f t="shared" si="292"/>
        <v>0</v>
      </c>
      <c r="BK2627" s="12">
        <f t="shared" si="293"/>
        <v>0</v>
      </c>
      <c r="CQ2627" s="3" t="str">
        <f>CONCATENATE(baseURL!$A$1,baseURL!$B$1,baseURL!$C$1,".",C2627,".",L2627,".pkl&amp;seq=",BC2627)</f>
        <v>http://proteomics.broadinstitute.org/millscripts/viewfeed.pl?side=xl&amp;cycle=1&amp;fixedMods=iaaC&amp;file=msdataSM/iPRG2012_nd/cpick_in/iPRG2012_nd.1880.7.2.pkl&amp;seq=FGDNLNLER</v>
      </c>
    </row>
    <row r="2628" spans="1:95" x14ac:dyDescent="0.2">
      <c r="A2628" s="3">
        <v>4583</v>
      </c>
      <c r="B2628" s="2" t="s">
        <v>6233</v>
      </c>
      <c r="C2628" s="2" t="s">
        <v>6234</v>
      </c>
      <c r="D2628" s="3">
        <v>6702</v>
      </c>
      <c r="E2628" s="3">
        <v>6698</v>
      </c>
      <c r="F2628" s="3">
        <v>39489</v>
      </c>
      <c r="G2628" s="3">
        <v>8577</v>
      </c>
      <c r="H2628" s="3">
        <v>28.2194</v>
      </c>
      <c r="I2628" s="30">
        <v>556.62951999999996</v>
      </c>
      <c r="J2628" s="30">
        <v>556.63119510000001</v>
      </c>
      <c r="K2628" s="30">
        <v>-1.6800000000000001E-3</v>
      </c>
      <c r="L2628" s="3">
        <v>3</v>
      </c>
      <c r="M2628" s="3">
        <v>3</v>
      </c>
      <c r="N2628" s="10">
        <f t="shared" si="287"/>
        <v>1</v>
      </c>
      <c r="O2628" s="35">
        <v>3</v>
      </c>
      <c r="P2628" s="17"/>
      <c r="Q2628" s="40">
        <v>1667.8751500000001</v>
      </c>
      <c r="R2628" s="40">
        <v>556.62990000000002</v>
      </c>
      <c r="S2628" s="18">
        <f t="shared" si="288"/>
        <v>-0.68267982022484552</v>
      </c>
      <c r="T2628" s="18">
        <f t="shared" si="289"/>
        <v>2.3266806184737812</v>
      </c>
      <c r="U2628" s="18">
        <f t="shared" si="290"/>
        <v>1.7965258423529766</v>
      </c>
      <c r="V2628" s="30">
        <v>556.6309</v>
      </c>
      <c r="W2628" s="3" t="s">
        <v>47</v>
      </c>
      <c r="X2628" s="3" t="s">
        <v>47</v>
      </c>
      <c r="Y2628" s="3" t="s">
        <v>47</v>
      </c>
      <c r="Z2628" s="3" t="s">
        <v>47</v>
      </c>
      <c r="AA2628" s="3" t="s">
        <v>47</v>
      </c>
      <c r="AB2628" s="12" t="s">
        <v>47</v>
      </c>
      <c r="AC2628" s="3" t="s">
        <v>47</v>
      </c>
      <c r="AD2628" s="3" t="s">
        <v>47</v>
      </c>
      <c r="AE2628" s="3" t="s">
        <v>47</v>
      </c>
      <c r="AF2628" s="3" t="s">
        <v>47</v>
      </c>
      <c r="AG2628" s="3" t="s">
        <v>47</v>
      </c>
      <c r="AH2628" s="3" t="s">
        <v>47</v>
      </c>
      <c r="AI2628" s="3" t="s">
        <v>47</v>
      </c>
      <c r="AK2628" s="3" t="s">
        <v>47</v>
      </c>
      <c r="AL2628" s="3" t="s">
        <v>47</v>
      </c>
      <c r="AM2628" s="3" t="s">
        <v>47</v>
      </c>
      <c r="AU2628" s="3">
        <v>0</v>
      </c>
      <c r="AV2628" s="3">
        <v>16</v>
      </c>
      <c r="AW2628" s="3">
        <v>1</v>
      </c>
      <c r="AX2628" s="3">
        <v>16</v>
      </c>
      <c r="AY2628" s="3">
        <v>100</v>
      </c>
      <c r="AZ2628" s="6" t="str">
        <f t="shared" si="291"/>
        <v>1880.8</v>
      </c>
      <c r="BC2628" s="12" t="s">
        <v>6235</v>
      </c>
      <c r="BJ2628" s="12">
        <f t="shared" si="292"/>
        <v>0</v>
      </c>
      <c r="BK2628" s="12">
        <f t="shared" si="293"/>
        <v>0</v>
      </c>
      <c r="CQ2628" s="3" t="str">
        <f>CONCATENATE(baseURL!$A$1,baseURL!$B$1,baseURL!$C$1,".",C2628,".",L2628,".pkl&amp;seq=",BC2628)</f>
        <v>http://proteomics.broadinstitute.org/millscripts/viewfeed.pl?side=xl&amp;cycle=1&amp;fixedMods=iaaC&amp;file=msdataSM/iPRG2012_nd/cpick_in/iPRG2012_nd.1880.8.3.pkl&amp;seq=TAAHPVAQLTAEAYPK</v>
      </c>
    </row>
    <row r="2629" spans="1:95" x14ac:dyDescent="0.2">
      <c r="A2629" s="3">
        <v>6341</v>
      </c>
      <c r="B2629" s="2" t="s">
        <v>6236</v>
      </c>
      <c r="C2629" s="2" t="s">
        <v>6224</v>
      </c>
      <c r="D2629" s="3">
        <v>6709</v>
      </c>
      <c r="E2629" s="3">
        <v>6705</v>
      </c>
      <c r="F2629" s="3">
        <v>39506</v>
      </c>
      <c r="G2629" s="3">
        <v>8585</v>
      </c>
      <c r="H2629" s="3">
        <v>28.241399999999999</v>
      </c>
      <c r="I2629" s="30">
        <v>567.79525999999998</v>
      </c>
      <c r="J2629" s="30">
        <v>567.793452</v>
      </c>
      <c r="K2629" s="30">
        <v>1.81E-3</v>
      </c>
      <c r="L2629" s="3">
        <v>2</v>
      </c>
      <c r="M2629" s="3">
        <v>2</v>
      </c>
      <c r="N2629" s="10">
        <f t="shared" si="287"/>
        <v>1</v>
      </c>
      <c r="O2629" s="35">
        <v>2</v>
      </c>
      <c r="P2629" s="17"/>
      <c r="Q2629" s="40">
        <v>1134.5789600000001</v>
      </c>
      <c r="R2629" s="40">
        <v>567.79312000000004</v>
      </c>
      <c r="S2629" s="18">
        <f t="shared" si="288"/>
        <v>3.7689783911793446</v>
      </c>
      <c r="T2629" s="18">
        <f t="shared" si="289"/>
        <v>0.58472001203112223</v>
      </c>
      <c r="U2629" s="18">
        <f t="shared" si="290"/>
        <v>0.1408963883037298</v>
      </c>
      <c r="V2629" s="30">
        <v>567.79319999999996</v>
      </c>
      <c r="W2629" s="3" t="s">
        <v>47</v>
      </c>
      <c r="X2629" s="3" t="s">
        <v>47</v>
      </c>
      <c r="Y2629" s="3" t="s">
        <v>47</v>
      </c>
      <c r="Z2629" s="3" t="s">
        <v>47</v>
      </c>
      <c r="AA2629" s="3" t="s">
        <v>47</v>
      </c>
      <c r="AB2629" s="12" t="s">
        <v>47</v>
      </c>
      <c r="AC2629" s="3" t="s">
        <v>47</v>
      </c>
      <c r="AD2629" s="3" t="s">
        <v>47</v>
      </c>
      <c r="AE2629" s="3" t="s">
        <v>47</v>
      </c>
      <c r="AF2629" s="3" t="s">
        <v>47</v>
      </c>
      <c r="AG2629" s="3" t="s">
        <v>47</v>
      </c>
      <c r="AH2629" s="3" t="s">
        <v>47</v>
      </c>
      <c r="AI2629" s="3" t="s">
        <v>47</v>
      </c>
      <c r="AJ2629" s="3" t="s">
        <v>47</v>
      </c>
      <c r="AK2629" s="3" t="s">
        <v>47</v>
      </c>
      <c r="AL2629" s="3" t="s">
        <v>48</v>
      </c>
      <c r="AU2629" s="3">
        <v>0</v>
      </c>
      <c r="AV2629" s="3">
        <v>15</v>
      </c>
      <c r="AW2629" s="3">
        <v>1</v>
      </c>
      <c r="AX2629" s="3">
        <v>15</v>
      </c>
      <c r="AY2629" s="3">
        <v>100</v>
      </c>
      <c r="AZ2629" s="6" t="str">
        <f t="shared" si="291"/>
        <v>1881.4</v>
      </c>
      <c r="BC2629" s="12" t="s">
        <v>6237</v>
      </c>
      <c r="BJ2629" s="12">
        <f t="shared" si="292"/>
        <v>0</v>
      </c>
      <c r="BK2629" s="12">
        <f t="shared" si="293"/>
        <v>0</v>
      </c>
      <c r="CQ2629" s="3" t="str">
        <f>CONCATENATE(baseURL!$A$1,baseURL!$B$1,baseURL!$C$1,".",C2629,".",L2629,".pkl&amp;seq=",BC2629)</f>
        <v>http://proteomics.broadinstitute.org/millscripts/viewfeed.pl?side=xl&amp;cycle=1&amp;fixedMods=iaaC&amp;file=msdataSM/iPRG2012_nd/cpick_in/iPRG2012_nd.1881.4.2.pkl&amp;seq=ELAGLSPYER</v>
      </c>
    </row>
    <row r="2630" spans="1:95" x14ac:dyDescent="0.2">
      <c r="A2630" s="3">
        <v>2028</v>
      </c>
      <c r="B2630" s="2" t="s">
        <v>6238</v>
      </c>
      <c r="C2630" s="2" t="s">
        <v>6228</v>
      </c>
      <c r="D2630" s="3">
        <v>6711</v>
      </c>
      <c r="E2630" s="3">
        <v>6707</v>
      </c>
      <c r="F2630" s="3">
        <v>39508</v>
      </c>
      <c r="G2630" s="3">
        <v>8587</v>
      </c>
      <c r="H2630" s="3">
        <v>28.248100000000001</v>
      </c>
      <c r="I2630" s="30">
        <v>857.91859999999997</v>
      </c>
      <c r="J2630" s="30">
        <v>857.91859690000001</v>
      </c>
      <c r="K2630" s="30">
        <v>0</v>
      </c>
      <c r="L2630" s="3">
        <v>2</v>
      </c>
      <c r="M2630" s="3">
        <v>0</v>
      </c>
      <c r="N2630" s="10">
        <f t="shared" si="287"/>
        <v>1</v>
      </c>
      <c r="O2630" s="35">
        <v>2</v>
      </c>
      <c r="P2630" s="17"/>
      <c r="Q2630" s="40">
        <v>1714.82557</v>
      </c>
      <c r="R2630" s="40">
        <v>857.91642000000002</v>
      </c>
      <c r="S2630" s="18">
        <f t="shared" si="288"/>
        <v>2.5410400700256992</v>
      </c>
      <c r="T2630" s="18">
        <f t="shared" si="289"/>
        <v>2.5374266644703338</v>
      </c>
      <c r="U2630" s="18">
        <f t="shared" si="290"/>
        <v>2.5410400700256992</v>
      </c>
      <c r="V2630" s="30">
        <v>857.91859999999997</v>
      </c>
      <c r="W2630" s="3" t="s">
        <v>47</v>
      </c>
      <c r="X2630" s="3" t="s">
        <v>47</v>
      </c>
      <c r="Y2630" s="3" t="s">
        <v>47</v>
      </c>
      <c r="Z2630" s="3" t="s">
        <v>48</v>
      </c>
      <c r="AA2630" s="3" t="s">
        <v>47</v>
      </c>
      <c r="AB2630" s="12" t="s">
        <v>47</v>
      </c>
      <c r="AC2630" s="3" t="s">
        <v>48</v>
      </c>
      <c r="AD2630" s="3" t="s">
        <v>47</v>
      </c>
      <c r="AE2630" s="3" t="s">
        <v>47</v>
      </c>
      <c r="AG2630" s="3" t="s">
        <v>48</v>
      </c>
      <c r="AH2630" s="3" t="s">
        <v>47</v>
      </c>
      <c r="AI2630" s="3" t="s">
        <v>48</v>
      </c>
      <c r="AJ2630" s="3" t="s">
        <v>47</v>
      </c>
      <c r="AK2630" s="3" t="s">
        <v>48</v>
      </c>
      <c r="AO2630" s="3" t="s">
        <v>47</v>
      </c>
      <c r="AU2630" s="3">
        <v>0</v>
      </c>
      <c r="AV2630" s="3">
        <v>10</v>
      </c>
      <c r="AW2630" s="3">
        <v>1</v>
      </c>
      <c r="AX2630" s="3">
        <v>10</v>
      </c>
      <c r="AY2630" s="3">
        <v>100</v>
      </c>
      <c r="AZ2630" s="6" t="str">
        <f t="shared" si="291"/>
        <v>1881.6</v>
      </c>
      <c r="BC2630" s="12" t="s">
        <v>6239</v>
      </c>
      <c r="BJ2630" s="12">
        <f t="shared" si="292"/>
        <v>0</v>
      </c>
      <c r="BK2630" s="12">
        <f t="shared" si="293"/>
        <v>0</v>
      </c>
      <c r="BO2630" s="3" t="s">
        <v>114</v>
      </c>
      <c r="BR2630" s="3" t="s">
        <v>114</v>
      </c>
      <c r="CQ2630" s="3" t="str">
        <f>CONCATENATE(baseURL!$A$1,baseURL!$B$1,baseURL!$C$1,".",C2630,".",L2630,".pkl&amp;seq=",BC2630,"&amp;varMods=pyroGlu-Q")</f>
        <v>http://proteomics.broadinstitute.org/millscripts/viewfeed.pl?side=xl&amp;cycle=1&amp;fixedMods=iaaC&amp;file=msdataSM/iPRG2012_nd/cpick_in/iPRG2012_nd.1881.6.2.pkl&amp;seq=qNRNQELFDANVQR&amp;varMods=pyroGlu-Q</v>
      </c>
    </row>
    <row r="2631" spans="1:95" x14ac:dyDescent="0.2">
      <c r="A2631" s="3">
        <v>2584</v>
      </c>
      <c r="B2631" s="2" t="s">
        <v>6246</v>
      </c>
      <c r="C2631" s="2" t="s">
        <v>6247</v>
      </c>
      <c r="D2631" s="3">
        <v>6712</v>
      </c>
      <c r="E2631" s="3">
        <v>6708</v>
      </c>
      <c r="F2631" s="3">
        <v>39524</v>
      </c>
      <c r="G2631" s="3">
        <v>8589</v>
      </c>
      <c r="H2631" s="3">
        <v>28.256900000000002</v>
      </c>
      <c r="I2631" s="30">
        <v>407.75646999999998</v>
      </c>
      <c r="J2631" s="30">
        <v>407.75549710000001</v>
      </c>
      <c r="K2631" s="30">
        <v>9.7000000000000005E-4</v>
      </c>
      <c r="L2631" s="3">
        <v>2</v>
      </c>
      <c r="M2631" s="3">
        <v>2</v>
      </c>
      <c r="N2631" s="10">
        <f t="shared" si="287"/>
        <v>1</v>
      </c>
      <c r="O2631" s="35">
        <v>2</v>
      </c>
      <c r="P2631" s="17"/>
      <c r="Q2631" s="40">
        <v>814.50328000000002</v>
      </c>
      <c r="R2631" s="40">
        <v>407.75528000000003</v>
      </c>
      <c r="S2631" s="18">
        <f t="shared" si="288"/>
        <v>2.9184171445956419</v>
      </c>
      <c r="T2631" s="18">
        <f t="shared" si="289"/>
        <v>0.53242719502296409</v>
      </c>
      <c r="U2631" s="18">
        <f t="shared" si="290"/>
        <v>-0.44144124878110963</v>
      </c>
      <c r="V2631" s="30">
        <v>407.75510000000003</v>
      </c>
      <c r="W2631" s="3" t="s">
        <v>47</v>
      </c>
      <c r="Z2631" s="3" t="s">
        <v>47</v>
      </c>
      <c r="AA2631" s="3" t="s">
        <v>47</v>
      </c>
      <c r="AB2631" s="12" t="s">
        <v>47</v>
      </c>
      <c r="AC2631" s="3" t="s">
        <v>47</v>
      </c>
      <c r="AD2631" s="3" t="s">
        <v>47</v>
      </c>
      <c r="AF2631" s="3" t="s">
        <v>47</v>
      </c>
      <c r="AG2631" s="3" t="s">
        <v>47</v>
      </c>
      <c r="AH2631" s="3" t="s">
        <v>47</v>
      </c>
      <c r="AI2631" s="3" t="s">
        <v>47</v>
      </c>
      <c r="AJ2631" s="3" t="s">
        <v>47</v>
      </c>
      <c r="AK2631" s="3" t="s">
        <v>47</v>
      </c>
      <c r="AL2631" s="3" t="s">
        <v>47</v>
      </c>
      <c r="AN2631" s="3" t="s">
        <v>47</v>
      </c>
      <c r="AU2631" s="3">
        <v>0</v>
      </c>
      <c r="AV2631" s="3">
        <v>14</v>
      </c>
      <c r="AW2631" s="3">
        <v>1</v>
      </c>
      <c r="AX2631" s="3">
        <v>14</v>
      </c>
      <c r="AY2631" s="3">
        <v>100</v>
      </c>
      <c r="AZ2631" s="6" t="str">
        <f t="shared" si="291"/>
        <v>1882.1</v>
      </c>
      <c r="BC2631" s="12" t="s">
        <v>6248</v>
      </c>
      <c r="BJ2631" s="12">
        <f t="shared" si="292"/>
        <v>0</v>
      </c>
      <c r="BK2631" s="12">
        <f t="shared" si="293"/>
        <v>0</v>
      </c>
      <c r="CQ2631" s="3" t="str">
        <f>CONCATENATE(baseURL!$A$1,baseURL!$B$1,baseURL!$C$1,".",C2631,".",L2631,".pkl&amp;seq=",BC2631)</f>
        <v>http://proteomics.broadinstitute.org/millscripts/viewfeed.pl?side=xl&amp;cycle=1&amp;fixedMods=iaaC&amp;file=msdataSM/iPRG2012_nd/cpick_in/iPRG2012_nd.1882.1.2.pkl&amp;seq=AADALLLK</v>
      </c>
    </row>
    <row r="2632" spans="1:95" x14ac:dyDescent="0.2">
      <c r="A2632" s="3">
        <v>3553</v>
      </c>
      <c r="B2632" s="2" t="s">
        <v>6243</v>
      </c>
      <c r="C2632" s="2" t="s">
        <v>6244</v>
      </c>
      <c r="D2632" s="3">
        <v>6721</v>
      </c>
      <c r="E2632" s="3">
        <v>6717</v>
      </c>
      <c r="F2632" s="3">
        <v>39533</v>
      </c>
      <c r="G2632" s="3">
        <v>8598</v>
      </c>
      <c r="H2632" s="3">
        <v>28.271899999999999</v>
      </c>
      <c r="I2632" s="30">
        <v>623.65099999999995</v>
      </c>
      <c r="J2632" s="30">
        <v>623.64548060000004</v>
      </c>
      <c r="K2632" s="30">
        <v>5.5199999999999997E-3</v>
      </c>
      <c r="L2632" s="3">
        <v>0</v>
      </c>
      <c r="M2632" s="3">
        <v>3</v>
      </c>
      <c r="N2632" s="10">
        <f t="shared" si="287"/>
        <v>1</v>
      </c>
      <c r="O2632" s="35">
        <v>3</v>
      </c>
      <c r="P2632" s="17"/>
      <c r="Q2632" s="40">
        <v>1868.92093</v>
      </c>
      <c r="R2632" s="40">
        <v>623.64516000000003</v>
      </c>
      <c r="S2632" s="18">
        <f t="shared" si="288"/>
        <v>9.3642994037202492</v>
      </c>
      <c r="T2632" s="18">
        <f t="shared" si="289"/>
        <v>0.51407438167099384</v>
      </c>
      <c r="U2632" s="18">
        <f t="shared" si="290"/>
        <v>0.54518181450713155</v>
      </c>
      <c r="V2632" s="30">
        <v>623.64549999999997</v>
      </c>
      <c r="W2632" s="3" t="s">
        <v>47</v>
      </c>
      <c r="X2632" s="3" t="s">
        <v>47</v>
      </c>
      <c r="Y2632" s="3" t="s">
        <v>47</v>
      </c>
      <c r="Z2632" s="3" t="s">
        <v>47</v>
      </c>
      <c r="AA2632" s="3" t="s">
        <v>48</v>
      </c>
      <c r="AB2632" s="12" t="s">
        <v>47</v>
      </c>
      <c r="AC2632" s="3" t="s">
        <v>47</v>
      </c>
      <c r="AD2632" s="3" t="s">
        <v>47</v>
      </c>
      <c r="AE2632" s="3" t="s">
        <v>47</v>
      </c>
      <c r="AF2632" s="3" t="s">
        <v>47</v>
      </c>
      <c r="AH2632" s="3" t="s">
        <v>47</v>
      </c>
      <c r="AI2632" s="3" t="s">
        <v>47</v>
      </c>
      <c r="AK2632" s="3" t="s">
        <v>47</v>
      </c>
      <c r="AL2632" s="3" t="s">
        <v>47</v>
      </c>
      <c r="AM2632" s="3" t="s">
        <v>47</v>
      </c>
      <c r="AN2632" s="3" t="s">
        <v>47</v>
      </c>
      <c r="AU2632" s="3">
        <v>0</v>
      </c>
      <c r="AV2632" s="3">
        <v>15</v>
      </c>
      <c r="AW2632" s="3">
        <v>1</v>
      </c>
      <c r="AX2632" s="3">
        <v>15</v>
      </c>
      <c r="AY2632" s="3">
        <v>100</v>
      </c>
      <c r="AZ2632" s="6" t="str">
        <f t="shared" si="291"/>
        <v>1882.10</v>
      </c>
      <c r="BC2632" s="12" t="s">
        <v>6245</v>
      </c>
      <c r="BJ2632" s="12">
        <f t="shared" si="292"/>
        <v>0</v>
      </c>
      <c r="BK2632" s="12">
        <f t="shared" si="293"/>
        <v>0</v>
      </c>
      <c r="CQ2632" s="3" t="str">
        <f>CONCATENATE(baseURL!$A$1,baseURL!$B$1,baseURL!$C$1,".",C2632,".",L2632,".pkl&amp;seq=",BC2632)</f>
        <v>http://proteomics.broadinstitute.org/millscripts/viewfeed.pl?side=xl&amp;cycle=1&amp;fixedMods=iaaC&amp;file=msdataSM/iPRG2012_nd/cpick_in/iPRG2012_nd.1882.10.0.pkl&amp;seq=NASNNPNELAASGAALQAR</v>
      </c>
    </row>
    <row r="2633" spans="1:95" x14ac:dyDescent="0.2">
      <c r="A2633" s="3">
        <v>4376</v>
      </c>
      <c r="B2633" s="2" t="s">
        <v>6249</v>
      </c>
      <c r="C2633" s="2" t="s">
        <v>6250</v>
      </c>
      <c r="D2633" s="3">
        <v>6714</v>
      </c>
      <c r="E2633" s="3">
        <v>6710</v>
      </c>
      <c r="F2633" s="3">
        <v>39526</v>
      </c>
      <c r="G2633" s="3">
        <v>8591</v>
      </c>
      <c r="H2633" s="3">
        <v>28.260200000000001</v>
      </c>
      <c r="I2633" s="30">
        <v>417.73865000000001</v>
      </c>
      <c r="J2633" s="30">
        <v>417.73965720000001</v>
      </c>
      <c r="K2633" s="30">
        <v>-1.01E-3</v>
      </c>
      <c r="L2633" s="3">
        <v>0</v>
      </c>
      <c r="M2633" s="3">
        <v>2</v>
      </c>
      <c r="N2633" s="10">
        <f t="shared" si="287"/>
        <v>1</v>
      </c>
      <c r="O2633" s="35">
        <v>2</v>
      </c>
      <c r="P2633" s="17"/>
      <c r="Q2633" s="40">
        <v>834.47198000000003</v>
      </c>
      <c r="R2633" s="40">
        <v>417.73962999999998</v>
      </c>
      <c r="S2633" s="18">
        <f t="shared" si="288"/>
        <v>-2.3459588930310606</v>
      </c>
      <c r="T2633" s="18">
        <f t="shared" si="289"/>
        <v>6.5112328542170528E-2</v>
      </c>
      <c r="U2633" s="18">
        <f t="shared" si="290"/>
        <v>-1.2687328706861671</v>
      </c>
      <c r="V2633" s="30">
        <v>417.73910000000001</v>
      </c>
      <c r="W2633" s="3" t="s">
        <v>47</v>
      </c>
      <c r="X2633" s="3" t="s">
        <v>47</v>
      </c>
      <c r="Y2633" s="3" t="s">
        <v>47</v>
      </c>
      <c r="Z2633" s="3" t="s">
        <v>47</v>
      </c>
      <c r="AA2633" s="3" t="s">
        <v>47</v>
      </c>
      <c r="AB2633" s="12" t="s">
        <v>47</v>
      </c>
      <c r="AC2633" s="3" t="s">
        <v>47</v>
      </c>
      <c r="AD2633" s="3" t="s">
        <v>48</v>
      </c>
      <c r="AE2633" s="3" t="s">
        <v>47</v>
      </c>
      <c r="AF2633" s="3" t="s">
        <v>48</v>
      </c>
      <c r="AG2633" s="3" t="s">
        <v>47</v>
      </c>
      <c r="AH2633" s="3" t="s">
        <v>47</v>
      </c>
      <c r="AK2633" s="3" t="s">
        <v>52</v>
      </c>
      <c r="AL2633" s="3" t="s">
        <v>48</v>
      </c>
      <c r="AM2633" s="3" t="s">
        <v>47</v>
      </c>
      <c r="AN2633" s="3" t="s">
        <v>48</v>
      </c>
      <c r="AU2633" s="3">
        <v>0</v>
      </c>
      <c r="AV2633" s="3">
        <v>11</v>
      </c>
      <c r="AW2633" s="3">
        <v>1</v>
      </c>
      <c r="AX2633" s="3">
        <v>11</v>
      </c>
      <c r="AY2633" s="3">
        <v>100</v>
      </c>
      <c r="AZ2633" s="6" t="str">
        <f t="shared" si="291"/>
        <v>1882.3</v>
      </c>
      <c r="BC2633" s="12" t="s">
        <v>6251</v>
      </c>
      <c r="BJ2633" s="12">
        <f t="shared" si="292"/>
        <v>0</v>
      </c>
      <c r="BK2633" s="12">
        <f t="shared" si="293"/>
        <v>0</v>
      </c>
      <c r="CQ2633" s="3" t="str">
        <f>CONCATENATE(baseURL!$A$1,baseURL!$B$1,baseURL!$C$1,".",C2633,".",L2633,".pkl&amp;seq=",BC2633)</f>
        <v>http://proteomics.broadinstitute.org/millscripts/viewfeed.pl?side=xl&amp;cycle=1&amp;fixedMods=iaaC&amp;file=msdataSM/iPRG2012_nd/cpick_in/iPRG2012_nd.1882.3.0.pkl&amp;seq=LAGEFGLK</v>
      </c>
    </row>
    <row r="2634" spans="1:95" x14ac:dyDescent="0.2">
      <c r="A2634" s="3">
        <v>1439</v>
      </c>
      <c r="B2634" s="2" t="s">
        <v>6253</v>
      </c>
      <c r="C2634" s="2" t="s">
        <v>6254</v>
      </c>
      <c r="D2634" s="3">
        <v>6717</v>
      </c>
      <c r="E2634" s="3">
        <v>6713</v>
      </c>
      <c r="F2634" s="3">
        <v>39529</v>
      </c>
      <c r="G2634" s="3">
        <v>8594</v>
      </c>
      <c r="H2634" s="3">
        <v>28.2652</v>
      </c>
      <c r="I2634" s="30">
        <v>491.26188999999999</v>
      </c>
      <c r="J2634" s="30">
        <v>491.2664297</v>
      </c>
      <c r="K2634" s="30">
        <v>-4.5399999999999998E-3</v>
      </c>
      <c r="L2634" s="3">
        <v>0</v>
      </c>
      <c r="M2634" s="3">
        <v>3</v>
      </c>
      <c r="N2634" s="10">
        <f t="shared" si="287"/>
        <v>1</v>
      </c>
      <c r="O2634" s="35">
        <v>3</v>
      </c>
      <c r="P2634" s="17"/>
      <c r="Q2634" s="40">
        <v>1471.7726</v>
      </c>
      <c r="R2634" s="40">
        <v>491.26238000000001</v>
      </c>
      <c r="S2634" s="18">
        <f t="shared" si="288"/>
        <v>-0.99743033450561414</v>
      </c>
      <c r="T2634" s="18">
        <f t="shared" si="289"/>
        <v>8.2434563786381059</v>
      </c>
      <c r="U2634" s="18">
        <f t="shared" si="290"/>
        <v>-1.3841890355790476</v>
      </c>
      <c r="V2634" s="30">
        <v>491.26170000000002</v>
      </c>
      <c r="X2634" s="3" t="s">
        <v>47</v>
      </c>
      <c r="Y2634" s="3" t="s">
        <v>47</v>
      </c>
      <c r="AA2634" s="3" t="s">
        <v>47</v>
      </c>
      <c r="AF2634" s="3" t="s">
        <v>48</v>
      </c>
      <c r="AK2634" s="3" t="s">
        <v>52</v>
      </c>
      <c r="AL2634" s="3" t="s">
        <v>52</v>
      </c>
      <c r="AM2634" s="3" t="s">
        <v>48</v>
      </c>
      <c r="AU2634" s="3">
        <v>0</v>
      </c>
      <c r="AV2634" s="3">
        <v>3</v>
      </c>
      <c r="AW2634" s="3">
        <v>1</v>
      </c>
      <c r="AX2634" s="3">
        <v>3</v>
      </c>
      <c r="AY2634" s="3">
        <v>100</v>
      </c>
      <c r="AZ2634" s="6" t="str">
        <f t="shared" si="291"/>
        <v>1882.6</v>
      </c>
      <c r="BC2634" s="12" t="s">
        <v>6255</v>
      </c>
      <c r="BJ2634" s="12">
        <f t="shared" si="292"/>
        <v>0</v>
      </c>
      <c r="BK2634" s="12">
        <f t="shared" si="293"/>
        <v>0</v>
      </c>
      <c r="CQ2634" s="3" t="str">
        <f>CONCATENATE(baseURL!$A$1,baseURL!$B$1,baseURL!$C$1,".",C2634,".",L2634,".pkl&amp;seq=",BC2634)</f>
        <v>http://proteomics.broadinstitute.org/millscripts/viewfeed.pl?side=xl&amp;cycle=1&amp;fixedMods=iaaC&amp;file=msdataSM/iPRG2012_nd/cpick_in/iPRG2012_nd.1882.6.0.pkl&amp;seq=LVQLMQNPTHYK</v>
      </c>
    </row>
    <row r="2635" spans="1:95" x14ac:dyDescent="0.2">
      <c r="A2635" s="3">
        <v>2173</v>
      </c>
      <c r="B2635" s="2" t="s">
        <v>6256</v>
      </c>
      <c r="C2635" s="2" t="s">
        <v>6257</v>
      </c>
      <c r="D2635" s="3">
        <v>6719</v>
      </c>
      <c r="E2635" s="3">
        <v>6715</v>
      </c>
      <c r="F2635" s="3">
        <v>39531</v>
      </c>
      <c r="G2635" s="3">
        <v>8596</v>
      </c>
      <c r="H2635" s="3">
        <v>28.268599999999999</v>
      </c>
      <c r="I2635" s="30">
        <v>565.28725999999995</v>
      </c>
      <c r="J2635" s="30">
        <v>565.81248979999998</v>
      </c>
      <c r="K2635" s="30">
        <v>-0.52522999999999997</v>
      </c>
      <c r="L2635" s="3">
        <v>0</v>
      </c>
      <c r="M2635" s="3">
        <v>2</v>
      </c>
      <c r="N2635" s="10">
        <f t="shared" si="287"/>
        <v>1</v>
      </c>
      <c r="O2635" s="35">
        <v>2</v>
      </c>
      <c r="P2635" s="17"/>
      <c r="Q2635" s="40">
        <v>1130.62381</v>
      </c>
      <c r="R2635" s="40">
        <v>565.81554000000006</v>
      </c>
      <c r="S2635" s="18">
        <f t="shared" si="288"/>
        <v>-933.66117162513558</v>
      </c>
      <c r="T2635" s="18">
        <f t="shared" si="289"/>
        <v>-5.3908028048773007</v>
      </c>
      <c r="U2635" s="18">
        <f t="shared" si="290"/>
        <v>-5.3727757283856903</v>
      </c>
      <c r="V2635" s="30">
        <v>565.8125</v>
      </c>
      <c r="Y2635" s="3" t="s">
        <v>47</v>
      </c>
      <c r="Z2635" s="3" t="s">
        <v>47</v>
      </c>
      <c r="AA2635" s="3" t="s">
        <v>47</v>
      </c>
      <c r="AB2635" s="12" t="s">
        <v>47</v>
      </c>
      <c r="AC2635" s="3" t="s">
        <v>47</v>
      </c>
      <c r="AD2635" s="3" t="s">
        <v>47</v>
      </c>
      <c r="AG2635" s="3" t="s">
        <v>52</v>
      </c>
      <c r="AH2635" s="3" t="s">
        <v>47</v>
      </c>
      <c r="AI2635" s="3" t="s">
        <v>48</v>
      </c>
      <c r="AL2635" s="3" t="s">
        <v>47</v>
      </c>
      <c r="AM2635" s="3" t="s">
        <v>47</v>
      </c>
      <c r="AU2635" s="3">
        <v>0</v>
      </c>
      <c r="AV2635" s="3">
        <v>9</v>
      </c>
      <c r="AW2635" s="3">
        <v>1</v>
      </c>
      <c r="AX2635" s="3">
        <v>9</v>
      </c>
      <c r="AY2635" s="3">
        <v>100</v>
      </c>
      <c r="AZ2635" s="6" t="str">
        <f t="shared" si="291"/>
        <v>1882.8</v>
      </c>
      <c r="BC2635" s="12" t="s">
        <v>6258</v>
      </c>
      <c r="BJ2635" s="12">
        <f t="shared" si="292"/>
        <v>0</v>
      </c>
      <c r="BK2635" s="12">
        <f t="shared" si="293"/>
        <v>0</v>
      </c>
      <c r="CQ2635" s="3" t="str">
        <f>CONCATENATE(baseURL!$A$1,baseURL!$B$1,baseURL!$C$1,".",C2635,".",L2635,".pkl&amp;seq=",BC2635)</f>
        <v>http://proteomics.broadinstitute.org/millscripts/viewfeed.pl?side=xl&amp;cycle=1&amp;fixedMods=iaaC&amp;file=msdataSM/iPRG2012_nd/cpick_in/iPRG2012_nd.1882.8.0.pkl&amp;seq=ALTAALTPMNK</v>
      </c>
    </row>
    <row r="2636" spans="1:95" x14ac:dyDescent="0.2">
      <c r="A2636" s="3">
        <v>6784</v>
      </c>
      <c r="B2636" s="2" t="s">
        <v>6240</v>
      </c>
      <c r="C2636" s="2" t="s">
        <v>6241</v>
      </c>
      <c r="D2636" s="3">
        <v>6720</v>
      </c>
      <c r="E2636" s="3">
        <v>6716</v>
      </c>
      <c r="F2636" s="3">
        <v>39532</v>
      </c>
      <c r="G2636" s="3">
        <v>8597</v>
      </c>
      <c r="H2636" s="3">
        <v>28.270199999999999</v>
      </c>
      <c r="I2636" s="30">
        <v>600.66943000000003</v>
      </c>
      <c r="J2636" s="30">
        <v>600.66942989999995</v>
      </c>
      <c r="K2636" s="30">
        <v>0</v>
      </c>
      <c r="L2636" s="3">
        <v>3</v>
      </c>
      <c r="M2636" s="3">
        <v>0</v>
      </c>
      <c r="N2636" s="10">
        <f t="shared" si="287"/>
        <v>1</v>
      </c>
      <c r="O2636" s="35">
        <v>3</v>
      </c>
      <c r="P2636" s="17"/>
      <c r="Q2636" s="40">
        <v>1799.98615</v>
      </c>
      <c r="R2636" s="40">
        <v>600.66690000000006</v>
      </c>
      <c r="S2636" s="18">
        <f t="shared" si="288"/>
        <v>4.211985045253579</v>
      </c>
      <c r="T2636" s="18">
        <f t="shared" si="289"/>
        <v>4.2118185634991683</v>
      </c>
      <c r="U2636" s="18">
        <f t="shared" si="290"/>
        <v>3.329632446789903</v>
      </c>
      <c r="V2636" s="30">
        <v>600.66890000000001</v>
      </c>
      <c r="X2636" s="3" t="s">
        <v>47</v>
      </c>
      <c r="Y2636" s="3" t="s">
        <v>47</v>
      </c>
      <c r="Z2636" s="3" t="s">
        <v>47</v>
      </c>
      <c r="AA2636" s="3" t="s">
        <v>48</v>
      </c>
      <c r="AB2636" s="12" t="s">
        <v>47</v>
      </c>
      <c r="AC2636" s="3" t="s">
        <v>47</v>
      </c>
      <c r="AD2636" s="3" t="s">
        <v>47</v>
      </c>
      <c r="AF2636" s="3" t="s">
        <v>47</v>
      </c>
      <c r="AG2636" s="3" t="s">
        <v>47</v>
      </c>
      <c r="AH2636" s="3" t="s">
        <v>47</v>
      </c>
      <c r="AI2636" s="3" t="s">
        <v>47</v>
      </c>
      <c r="AJ2636" s="3" t="s">
        <v>47</v>
      </c>
      <c r="AL2636" s="3" t="s">
        <v>47</v>
      </c>
      <c r="AU2636" s="3">
        <v>0</v>
      </c>
      <c r="AV2636" s="3">
        <v>12</v>
      </c>
      <c r="AW2636" s="3">
        <v>1</v>
      </c>
      <c r="AX2636" s="3">
        <v>12</v>
      </c>
      <c r="AY2636" s="3">
        <v>100</v>
      </c>
      <c r="AZ2636" s="6" t="str">
        <f t="shared" si="291"/>
        <v>1882.9</v>
      </c>
      <c r="BC2636" s="12" t="s">
        <v>6242</v>
      </c>
      <c r="BJ2636" s="12">
        <f t="shared" si="292"/>
        <v>0</v>
      </c>
      <c r="BK2636" s="12">
        <f t="shared" si="293"/>
        <v>0</v>
      </c>
      <c r="CQ2636" s="3" t="str">
        <f>CONCATENATE(baseURL!$A$1,baseURL!$B$1,baseURL!$C$1,".",C2636,".",L2636,".pkl&amp;seq=",BC2636)</f>
        <v>http://proteomics.broadinstitute.org/millscripts/viewfeed.pl?side=xl&amp;cycle=1&amp;fixedMods=iaaC&amp;file=msdataSM/iPRG2012_nd/cpick_in/iPRG2012_nd.1882.9.3.pkl&amp;seq=ASKVLEQLSGQTPVQSK</v>
      </c>
    </row>
    <row r="2637" spans="1:95" x14ac:dyDescent="0.2">
      <c r="A2637" s="3">
        <v>5104</v>
      </c>
      <c r="B2637" s="2" t="s">
        <v>6261</v>
      </c>
      <c r="C2637" s="2" t="s">
        <v>6249</v>
      </c>
      <c r="D2637" s="3">
        <v>6725</v>
      </c>
      <c r="E2637" s="3">
        <v>6721</v>
      </c>
      <c r="F2637" s="3">
        <v>39548</v>
      </c>
      <c r="G2637" s="3">
        <v>8603</v>
      </c>
      <c r="H2637" s="3">
        <v>28.292300000000001</v>
      </c>
      <c r="I2637" s="30">
        <v>579.81966999999997</v>
      </c>
      <c r="J2637" s="30">
        <v>579.81753909999998</v>
      </c>
      <c r="K2637" s="30">
        <v>2.1299999999999999E-3</v>
      </c>
      <c r="L2637" s="3">
        <v>2</v>
      </c>
      <c r="M2637" s="3">
        <v>2</v>
      </c>
      <c r="N2637" s="10">
        <f t="shared" si="287"/>
        <v>1</v>
      </c>
      <c r="O2637" s="35">
        <v>2</v>
      </c>
      <c r="P2637" s="17"/>
      <c r="Q2637" s="40">
        <v>1158.6265800000001</v>
      </c>
      <c r="R2637" s="40">
        <v>579.81692999999996</v>
      </c>
      <c r="S2637" s="18">
        <f t="shared" si="288"/>
        <v>4.725629518988109</v>
      </c>
      <c r="T2637" s="18">
        <f t="shared" si="289"/>
        <v>1.0505039927338446</v>
      </c>
      <c r="U2637" s="18">
        <f t="shared" si="290"/>
        <v>1.3280053757461225</v>
      </c>
      <c r="V2637" s="30">
        <v>579.81769999999995</v>
      </c>
      <c r="W2637" s="3" t="s">
        <v>47</v>
      </c>
      <c r="X2637" s="3" t="s">
        <v>47</v>
      </c>
      <c r="Y2637" s="3" t="s">
        <v>47</v>
      </c>
      <c r="Z2637" s="3" t="s">
        <v>47</v>
      </c>
      <c r="AA2637" s="3" t="s">
        <v>47</v>
      </c>
      <c r="AB2637" s="12" t="s">
        <v>47</v>
      </c>
      <c r="AC2637" s="3" t="s">
        <v>47</v>
      </c>
      <c r="AD2637" s="3" t="s">
        <v>47</v>
      </c>
      <c r="AE2637" s="3" t="s">
        <v>47</v>
      </c>
      <c r="AF2637" s="3" t="s">
        <v>47</v>
      </c>
      <c r="AG2637" s="3" t="s">
        <v>47</v>
      </c>
      <c r="AH2637" s="3" t="s">
        <v>47</v>
      </c>
      <c r="AI2637" s="3" t="s">
        <v>47</v>
      </c>
      <c r="AJ2637" s="3" t="s">
        <v>47</v>
      </c>
      <c r="AK2637" s="3" t="s">
        <v>47</v>
      </c>
      <c r="AL2637" s="3" t="s">
        <v>47</v>
      </c>
      <c r="AM2637" s="3" t="s">
        <v>47</v>
      </c>
      <c r="AN2637" s="3" t="s">
        <v>47</v>
      </c>
      <c r="AU2637" s="3">
        <v>0</v>
      </c>
      <c r="AV2637" s="3">
        <v>18</v>
      </c>
      <c r="AW2637" s="3">
        <v>1</v>
      </c>
      <c r="AX2637" s="3">
        <v>18</v>
      </c>
      <c r="AY2637" s="3">
        <v>100</v>
      </c>
      <c r="AZ2637" s="6" t="str">
        <f t="shared" si="291"/>
        <v>1883.4</v>
      </c>
      <c r="BC2637" s="12" t="s">
        <v>6262</v>
      </c>
      <c r="BJ2637" s="12">
        <f t="shared" si="292"/>
        <v>0</v>
      </c>
      <c r="BK2637" s="12">
        <f t="shared" si="293"/>
        <v>0</v>
      </c>
      <c r="CQ2637" s="3" t="str">
        <f>CONCATENATE(baseURL!$A$1,baseURL!$B$1,baseURL!$C$1,".",C2637,".",L2637,".pkl&amp;seq=",BC2637)</f>
        <v>http://proteomics.broadinstitute.org/millscripts/viewfeed.pl?side=xl&amp;cycle=1&amp;fixedMods=iaaC&amp;file=msdataSM/iPRG2012_nd/cpick_in/iPRG2012_nd.1883.4.2.pkl&amp;seq=NFGLGQAVQPK</v>
      </c>
    </row>
    <row r="2638" spans="1:95" x14ac:dyDescent="0.2">
      <c r="A2638" s="3">
        <v>3869</v>
      </c>
      <c r="B2638" s="2" t="s">
        <v>6263</v>
      </c>
      <c r="C2638" s="2" t="s">
        <v>6264</v>
      </c>
      <c r="D2638" s="3">
        <v>6726</v>
      </c>
      <c r="E2638" s="3">
        <v>6722</v>
      </c>
      <c r="F2638" s="3">
        <v>39549</v>
      </c>
      <c r="G2638" s="3">
        <v>8604</v>
      </c>
      <c r="H2638" s="3">
        <v>28.2957</v>
      </c>
      <c r="I2638" s="30">
        <v>630.33523000000002</v>
      </c>
      <c r="J2638" s="30">
        <v>630.33521099999996</v>
      </c>
      <c r="K2638" s="30">
        <v>2.0000000000000002E-5</v>
      </c>
      <c r="L2638" s="3">
        <v>2</v>
      </c>
      <c r="M2638" s="3">
        <v>2</v>
      </c>
      <c r="N2638" s="10">
        <f t="shared" si="287"/>
        <v>1</v>
      </c>
      <c r="O2638" s="35">
        <v>2</v>
      </c>
      <c r="P2638" s="17"/>
      <c r="Q2638" s="40">
        <v>1259.6664000000001</v>
      </c>
      <c r="R2638" s="40">
        <v>630.33684000000005</v>
      </c>
      <c r="S2638" s="18">
        <f t="shared" si="288"/>
        <v>-2.5541899153916923</v>
      </c>
      <c r="T2638" s="18">
        <f t="shared" si="289"/>
        <v>-2.5843325294037758</v>
      </c>
      <c r="U2638" s="18">
        <f t="shared" si="290"/>
        <v>-2.7604288526761485</v>
      </c>
      <c r="V2638" s="30">
        <v>630.33510000000001</v>
      </c>
      <c r="W2638" s="3" t="s">
        <v>47</v>
      </c>
      <c r="X2638" s="3" t="s">
        <v>47</v>
      </c>
      <c r="Y2638" s="3" t="s">
        <v>48</v>
      </c>
      <c r="Z2638" s="3" t="s">
        <v>47</v>
      </c>
      <c r="AA2638" s="3" t="s">
        <v>47</v>
      </c>
      <c r="AB2638" s="12" t="s">
        <v>48</v>
      </c>
      <c r="AC2638" s="3" t="s">
        <v>52</v>
      </c>
      <c r="AD2638" s="3" t="s">
        <v>47</v>
      </c>
      <c r="AF2638" s="3" t="s">
        <v>48</v>
      </c>
      <c r="AG2638" s="3" t="s">
        <v>47</v>
      </c>
      <c r="AH2638" s="3" t="s">
        <v>48</v>
      </c>
      <c r="AL2638" s="3" t="s">
        <v>48</v>
      </c>
      <c r="AO2638" s="3" t="s">
        <v>48</v>
      </c>
      <c r="AP2638" s="3" t="s">
        <v>48</v>
      </c>
      <c r="AU2638" s="3">
        <v>0</v>
      </c>
      <c r="AV2638" s="3">
        <v>6</v>
      </c>
      <c r="AW2638" s="3">
        <v>1</v>
      </c>
      <c r="AX2638" s="3">
        <v>6</v>
      </c>
      <c r="AY2638" s="3">
        <v>100</v>
      </c>
      <c r="AZ2638" s="6" t="str">
        <f t="shared" si="291"/>
        <v>1883.5</v>
      </c>
      <c r="BB2638" s="12" t="s">
        <v>79</v>
      </c>
      <c r="BC2638" s="12" t="s">
        <v>5870</v>
      </c>
      <c r="BJ2638" s="12">
        <f t="shared" si="292"/>
        <v>0</v>
      </c>
      <c r="BK2638" s="12">
        <f t="shared" si="293"/>
        <v>0</v>
      </c>
      <c r="CQ2638" s="3" t="str">
        <f>CONCATENATE(baseURL!$A$1,baseURL!$B$1,"+Acetyl",baseURL!$C$1,".",C2638,".",L2638,".pkl&amp;seq=",BC2638)</f>
        <v>http://proteomics.broadinstitute.org/millscripts/viewfeed.pl?side=xl&amp;cycle=1&amp;fixedMods=iaaC+Acetyl&amp;file=msdataSM/iPRG2012_nd/cpick_in/iPRG2012_nd.1883.5.2.pkl&amp;seq=MDNKTPVTLAK</v>
      </c>
    </row>
    <row r="2639" spans="1:95" x14ac:dyDescent="0.2">
      <c r="A2639" s="3">
        <v>5103</v>
      </c>
      <c r="B2639" s="2" t="s">
        <v>6267</v>
      </c>
      <c r="C2639" s="2" t="s">
        <v>6268</v>
      </c>
      <c r="D2639" s="3">
        <v>6729</v>
      </c>
      <c r="E2639" s="3">
        <v>6725</v>
      </c>
      <c r="F2639" s="3">
        <v>39568</v>
      </c>
      <c r="G2639" s="3">
        <v>8608</v>
      </c>
      <c r="H2639" s="3">
        <v>28.315200000000001</v>
      </c>
      <c r="I2639" s="30">
        <v>666.36333999999999</v>
      </c>
      <c r="J2639" s="30">
        <v>666.36281110000004</v>
      </c>
      <c r="K2639" s="30">
        <v>5.2999999999999998E-4</v>
      </c>
      <c r="L2639" s="3">
        <v>2</v>
      </c>
      <c r="M2639" s="3">
        <v>2</v>
      </c>
      <c r="N2639" s="10">
        <f t="shared" si="287"/>
        <v>1</v>
      </c>
      <c r="O2639" s="35">
        <v>2</v>
      </c>
      <c r="P2639" s="17"/>
      <c r="Q2639" s="40">
        <v>1331.7165199999999</v>
      </c>
      <c r="R2639" s="40">
        <v>666.36189999999999</v>
      </c>
      <c r="S2639" s="18">
        <f t="shared" si="288"/>
        <v>2.1609878956199751</v>
      </c>
      <c r="T2639" s="18">
        <f t="shared" si="289"/>
        <v>1.3672750498685642</v>
      </c>
      <c r="U2639" s="18">
        <f t="shared" si="290"/>
        <v>1.2005488309378991</v>
      </c>
      <c r="V2639" s="30">
        <v>666.36270000000002</v>
      </c>
      <c r="W2639" s="3" t="s">
        <v>47</v>
      </c>
      <c r="X2639" s="3" t="s">
        <v>47</v>
      </c>
      <c r="Y2639" s="3" t="s">
        <v>47</v>
      </c>
      <c r="Z2639" s="3" t="s">
        <v>47</v>
      </c>
      <c r="AA2639" s="3" t="s">
        <v>47</v>
      </c>
      <c r="AB2639" s="12" t="s">
        <v>47</v>
      </c>
      <c r="AC2639" s="3" t="s">
        <v>47</v>
      </c>
      <c r="AD2639" s="3" t="s">
        <v>47</v>
      </c>
      <c r="AE2639" s="3" t="s">
        <v>47</v>
      </c>
      <c r="AF2639" s="3" t="s">
        <v>47</v>
      </c>
      <c r="AG2639" s="3" t="s">
        <v>47</v>
      </c>
      <c r="AH2639" s="3" t="s">
        <v>47</v>
      </c>
      <c r="AI2639" s="3" t="s">
        <v>47</v>
      </c>
      <c r="AJ2639" s="3" t="s">
        <v>47</v>
      </c>
      <c r="AK2639" s="3" t="s">
        <v>47</v>
      </c>
      <c r="AL2639" s="3" t="s">
        <v>47</v>
      </c>
      <c r="AM2639" s="3" t="s">
        <v>47</v>
      </c>
      <c r="AN2639" s="3" t="s">
        <v>47</v>
      </c>
      <c r="AU2639" s="3">
        <v>0</v>
      </c>
      <c r="AV2639" s="3">
        <v>18</v>
      </c>
      <c r="AW2639" s="3">
        <v>1</v>
      </c>
      <c r="AX2639" s="3">
        <v>18</v>
      </c>
      <c r="AY2639" s="3">
        <v>100</v>
      </c>
      <c r="AZ2639" s="6" t="str">
        <f t="shared" si="291"/>
        <v>1884.3</v>
      </c>
      <c r="BC2639" s="12" t="s">
        <v>6269</v>
      </c>
      <c r="BJ2639" s="12">
        <f t="shared" si="292"/>
        <v>0</v>
      </c>
      <c r="BK2639" s="12">
        <f t="shared" si="293"/>
        <v>0</v>
      </c>
      <c r="CQ2639" s="3" t="str">
        <f>CONCATENATE(baseURL!$A$1,baseURL!$B$1,baseURL!$C$1,".",C2639,".",L2639,".pkl&amp;seq=",BC2639)</f>
        <v>http://proteomics.broadinstitute.org/millscripts/viewfeed.pl?side=xl&amp;cycle=1&amp;fixedMods=iaaC&amp;file=msdataSM/iPRG2012_nd/cpick_in/iPRG2012_nd.1884.3.2.pkl&amp;seq=TVVVVGTVTDDAR</v>
      </c>
    </row>
    <row r="2640" spans="1:95" x14ac:dyDescent="0.2">
      <c r="A2640" s="3">
        <v>4243</v>
      </c>
      <c r="B2640" s="2" t="s">
        <v>6270</v>
      </c>
      <c r="C2640" s="2" t="s">
        <v>6271</v>
      </c>
      <c r="D2640" s="3">
        <v>6730</v>
      </c>
      <c r="E2640" s="3">
        <v>6726</v>
      </c>
      <c r="F2640" s="3">
        <v>39569</v>
      </c>
      <c r="G2640" s="3">
        <v>8609</v>
      </c>
      <c r="H2640" s="3">
        <v>28.319400000000002</v>
      </c>
      <c r="I2640" s="30">
        <v>715.85850000000005</v>
      </c>
      <c r="J2640" s="30">
        <v>715.86077520000003</v>
      </c>
      <c r="K2640" s="30">
        <v>-2.2799999999999999E-3</v>
      </c>
      <c r="L2640" s="3">
        <v>2</v>
      </c>
      <c r="M2640" s="3">
        <v>2</v>
      </c>
      <c r="N2640" s="10">
        <f t="shared" si="287"/>
        <v>1</v>
      </c>
      <c r="O2640" s="35">
        <v>2</v>
      </c>
      <c r="P2640" s="17"/>
      <c r="Q2640" s="40">
        <v>1430.71216</v>
      </c>
      <c r="R2640" s="40">
        <v>715.85972000000004</v>
      </c>
      <c r="S2640" s="18">
        <f t="shared" si="288"/>
        <v>-1.7042445131419612</v>
      </c>
      <c r="T2640" s="18">
        <f t="shared" si="289"/>
        <v>1.4740318117020861</v>
      </c>
      <c r="U2640" s="18">
        <f t="shared" si="290"/>
        <v>1.3689832973325575</v>
      </c>
      <c r="V2640" s="30">
        <v>715.86069999999995</v>
      </c>
      <c r="W2640" s="3" t="s">
        <v>47</v>
      </c>
      <c r="X2640" s="3" t="s">
        <v>47</v>
      </c>
      <c r="Y2640" s="3" t="s">
        <v>47</v>
      </c>
      <c r="Z2640" s="3" t="s">
        <v>47</v>
      </c>
      <c r="AA2640" s="3" t="s">
        <v>65</v>
      </c>
      <c r="AB2640" s="12" t="s">
        <v>47</v>
      </c>
      <c r="AC2640" s="3" t="s">
        <v>47</v>
      </c>
      <c r="AD2640" s="3" t="s">
        <v>47</v>
      </c>
      <c r="AE2640" s="3" t="s">
        <v>47</v>
      </c>
      <c r="AF2640" s="3" t="s">
        <v>47</v>
      </c>
      <c r="AG2640" s="3" t="s">
        <v>47</v>
      </c>
      <c r="AH2640" s="3" t="s">
        <v>47</v>
      </c>
      <c r="AI2640" s="3" t="s">
        <v>47</v>
      </c>
      <c r="AJ2640" s="3" t="s">
        <v>47</v>
      </c>
      <c r="AK2640" s="3" t="s">
        <v>47</v>
      </c>
      <c r="AL2640" s="3" t="s">
        <v>47</v>
      </c>
      <c r="AN2640" s="3" t="s">
        <v>47</v>
      </c>
      <c r="AU2640" s="3">
        <v>1</v>
      </c>
      <c r="AV2640" s="3">
        <v>16</v>
      </c>
      <c r="AW2640" s="3">
        <v>1</v>
      </c>
      <c r="AX2640" s="3">
        <v>16</v>
      </c>
      <c r="AY2640" s="3">
        <v>100</v>
      </c>
      <c r="AZ2640" s="6" t="str">
        <f t="shared" si="291"/>
        <v>1884.4</v>
      </c>
      <c r="BC2640" s="12" t="s">
        <v>6097</v>
      </c>
      <c r="BJ2640" s="12">
        <f t="shared" si="292"/>
        <v>0</v>
      </c>
      <c r="BK2640" s="12">
        <f t="shared" si="293"/>
        <v>0</v>
      </c>
      <c r="BW2640" s="3" t="s">
        <v>6177</v>
      </c>
      <c r="CQ2640" s="3" t="str">
        <f>CONCATENATE(baseURL!$A$1,baseURL!$B$1,baseURL!$C$1,".",C2640,".",L2640,".pkl&amp;seq=",BC2640)</f>
        <v>http://proteomics.broadinstitute.org/millscripts/viewfeed.pl?side=xl&amp;cycle=1&amp;fixedMods=iaaC&amp;file=msdataSM/iPRG2012_nd/cpick_in/iPRG2012_nd.1884.4.2.pkl&amp;seq=AVVESVGAEVDEAR</v>
      </c>
    </row>
    <row r="2641" spans="1:95" x14ac:dyDescent="0.2">
      <c r="A2641" s="3">
        <v>429</v>
      </c>
      <c r="B2641" s="2" t="s">
        <v>6272</v>
      </c>
      <c r="C2641" s="2" t="s">
        <v>6265</v>
      </c>
      <c r="D2641" s="3">
        <v>6732</v>
      </c>
      <c r="E2641" s="3">
        <v>6728</v>
      </c>
      <c r="F2641" s="3">
        <v>39588</v>
      </c>
      <c r="G2641" s="3">
        <v>8612</v>
      </c>
      <c r="H2641" s="3">
        <v>28.331499999999998</v>
      </c>
      <c r="I2641" s="30">
        <v>454.58424000000002</v>
      </c>
      <c r="J2641" s="30">
        <v>454.91819709999999</v>
      </c>
      <c r="K2641" s="30">
        <v>-0.33395999999999998</v>
      </c>
      <c r="L2641" s="3">
        <v>3</v>
      </c>
      <c r="M2641" s="3">
        <v>3</v>
      </c>
      <c r="N2641" s="10">
        <f t="shared" si="287"/>
        <v>1</v>
      </c>
      <c r="O2641" s="35">
        <v>3</v>
      </c>
      <c r="P2641" s="17"/>
      <c r="Q2641" s="40">
        <v>1361.7358200000001</v>
      </c>
      <c r="R2641" s="40">
        <v>454.58346</v>
      </c>
      <c r="S2641" s="18">
        <f t="shared" si="288"/>
        <v>1.7158565338479517</v>
      </c>
      <c r="T2641" s="18">
        <f t="shared" si="289"/>
        <v>736.36005146334162</v>
      </c>
      <c r="U2641" s="18">
        <f t="shared" si="290"/>
        <v>735.48650450237994</v>
      </c>
      <c r="V2641" s="30">
        <v>454.9178</v>
      </c>
      <c r="W2641" s="3" t="s">
        <v>47</v>
      </c>
      <c r="Z2641" s="3" t="s">
        <v>48</v>
      </c>
      <c r="AA2641" s="3" t="s">
        <v>47</v>
      </c>
      <c r="AB2641" s="12" t="s">
        <v>47</v>
      </c>
      <c r="AC2641" s="3" t="s">
        <v>47</v>
      </c>
      <c r="AD2641" s="3" t="s">
        <v>47</v>
      </c>
      <c r="AF2641" s="3" t="s">
        <v>47</v>
      </c>
      <c r="AG2641" s="3" t="s">
        <v>47</v>
      </c>
      <c r="AI2641" s="3" t="s">
        <v>52</v>
      </c>
      <c r="AK2641" s="3" t="s">
        <v>48</v>
      </c>
      <c r="AM2641" s="3" t="s">
        <v>47</v>
      </c>
      <c r="AU2641" s="3">
        <v>0</v>
      </c>
      <c r="AV2641" s="3">
        <v>8</v>
      </c>
      <c r="AW2641" s="3">
        <v>2</v>
      </c>
      <c r="AX2641" s="3">
        <v>7</v>
      </c>
      <c r="AY2641" s="3">
        <v>87.5</v>
      </c>
      <c r="AZ2641" s="6" t="str">
        <f t="shared" si="291"/>
        <v>1885.2</v>
      </c>
      <c r="BC2641" s="12" t="s">
        <v>6273</v>
      </c>
      <c r="BJ2641" s="12">
        <f t="shared" si="292"/>
        <v>0</v>
      </c>
      <c r="BK2641" s="12">
        <f t="shared" si="293"/>
        <v>0</v>
      </c>
      <c r="CI2641" s="3" t="s">
        <v>6274</v>
      </c>
      <c r="CQ2641" s="3" t="str">
        <f>CONCATENATE(baseURL!$A$1,baseURL!$B$1,baseURL!$C$1,".",C2641,".",L2641,".pkl&amp;seq=",BC2641)</f>
        <v>http://proteomics.broadinstitute.org/millscripts/viewfeed.pl?side=xl&amp;cycle=1&amp;fixedMods=iaaC&amp;file=msdataSM/iPRG2012_nd/cpick_in/iPRG2012_nd.1885.2.3.pkl&amp;seq=LRNATFPGVQMK</v>
      </c>
    </row>
    <row r="2642" spans="1:95" x14ac:dyDescent="0.2">
      <c r="A2642" s="3">
        <v>6911</v>
      </c>
      <c r="B2642" s="2" t="s">
        <v>6275</v>
      </c>
      <c r="C2642" s="2" t="s">
        <v>6267</v>
      </c>
      <c r="D2642" s="3">
        <v>6734</v>
      </c>
      <c r="E2642" s="3">
        <v>6730</v>
      </c>
      <c r="F2642" s="3">
        <v>39590</v>
      </c>
      <c r="G2642" s="3">
        <v>8614</v>
      </c>
      <c r="H2642" s="3">
        <v>28.336500000000001</v>
      </c>
      <c r="I2642" s="30">
        <v>507.56387999999998</v>
      </c>
      <c r="J2642" s="30">
        <v>507.56361129999999</v>
      </c>
      <c r="K2642" s="30">
        <v>2.7E-4</v>
      </c>
      <c r="L2642" s="3">
        <v>3</v>
      </c>
      <c r="M2642" s="3">
        <v>3</v>
      </c>
      <c r="N2642" s="10">
        <f t="shared" si="287"/>
        <v>1</v>
      </c>
      <c r="O2642" s="35">
        <v>3</v>
      </c>
      <c r="P2642" s="17"/>
      <c r="Q2642" s="40">
        <v>1520.67598</v>
      </c>
      <c r="R2642" s="40">
        <v>507.56351000000001</v>
      </c>
      <c r="S2642" s="18">
        <f t="shared" si="288"/>
        <v>0.72897281361958921</v>
      </c>
      <c r="T2642" s="18">
        <f t="shared" si="289"/>
        <v>0.19958093516806288</v>
      </c>
      <c r="U2642" s="18">
        <f t="shared" si="290"/>
        <v>-1.970196799922801E-2</v>
      </c>
      <c r="V2642" s="30">
        <v>507.56349999999998</v>
      </c>
      <c r="W2642" s="3" t="s">
        <v>47</v>
      </c>
      <c r="X2642" s="3" t="s">
        <v>47</v>
      </c>
      <c r="Y2642" s="3" t="s">
        <v>47</v>
      </c>
      <c r="Z2642" s="3" t="s">
        <v>47</v>
      </c>
      <c r="AA2642" s="3" t="s">
        <v>48</v>
      </c>
      <c r="AB2642" s="12" t="s">
        <v>47</v>
      </c>
      <c r="AC2642" s="3" t="s">
        <v>47</v>
      </c>
      <c r="AD2642" s="3" t="s">
        <v>47</v>
      </c>
      <c r="AE2642" s="3" t="s">
        <v>47</v>
      </c>
      <c r="AF2642" s="3" t="s">
        <v>47</v>
      </c>
      <c r="AG2642" s="3" t="s">
        <v>47</v>
      </c>
      <c r="AH2642" s="3" t="s">
        <v>47</v>
      </c>
      <c r="AI2642" s="3" t="s">
        <v>47</v>
      </c>
      <c r="AJ2642" s="3" t="s">
        <v>47</v>
      </c>
      <c r="AK2642" s="3" t="s">
        <v>47</v>
      </c>
      <c r="AL2642" s="3" t="s">
        <v>48</v>
      </c>
      <c r="AM2642" s="3" t="s">
        <v>47</v>
      </c>
      <c r="AN2642" s="3" t="s">
        <v>48</v>
      </c>
      <c r="AO2642" s="3" t="s">
        <v>47</v>
      </c>
      <c r="AP2642" s="3" t="s">
        <v>48</v>
      </c>
      <c r="AU2642" s="3">
        <v>0</v>
      </c>
      <c r="AV2642" s="3">
        <v>16</v>
      </c>
      <c r="AW2642" s="3">
        <v>1</v>
      </c>
      <c r="AX2642" s="3">
        <v>16</v>
      </c>
      <c r="AY2642" s="3">
        <v>100</v>
      </c>
      <c r="AZ2642" s="6" t="str">
        <f t="shared" si="291"/>
        <v>1885.4</v>
      </c>
      <c r="BC2642" s="12" t="s">
        <v>6276</v>
      </c>
      <c r="BJ2642" s="12">
        <f t="shared" si="292"/>
        <v>1</v>
      </c>
      <c r="BK2642" s="12">
        <f t="shared" si="293"/>
        <v>0</v>
      </c>
      <c r="CQ2642" s="3" t="str">
        <f>CONCATENATE(baseURL!$A$1,baseURL!$B$1,baseURL!$C$1,".",C2642,".",L2642,".pkl&amp;seq=",BC2642)</f>
        <v>http://proteomics.broadinstitute.org/millscripts/viewfeed.pl?side=xl&amp;cycle=1&amp;fixedMods=iaaC&amp;file=msdataSM/iPRG2012_nd/cpick_in/iPRG2012_nd.1885.4.3.pkl&amp;seq=ACDDKLMYVDYK</v>
      </c>
    </row>
    <row r="2643" spans="1:95" x14ac:dyDescent="0.2">
      <c r="A2643" s="3">
        <v>2622</v>
      </c>
      <c r="B2643" s="2" t="s">
        <v>6277</v>
      </c>
      <c r="C2643" s="2" t="s">
        <v>6270</v>
      </c>
      <c r="D2643" s="3">
        <v>6735</v>
      </c>
      <c r="E2643" s="3">
        <v>6731</v>
      </c>
      <c r="F2643" s="3">
        <v>39591</v>
      </c>
      <c r="G2643" s="3">
        <v>8615</v>
      </c>
      <c r="H2643" s="3">
        <v>28.3399</v>
      </c>
      <c r="I2643" s="30">
        <v>548.27305000000001</v>
      </c>
      <c r="J2643" s="30">
        <v>548.27093860000002</v>
      </c>
      <c r="K2643" s="30">
        <v>2.1099999999999999E-3</v>
      </c>
      <c r="L2643" s="3">
        <v>2</v>
      </c>
      <c r="M2643" s="3">
        <v>2</v>
      </c>
      <c r="N2643" s="10">
        <f t="shared" si="287"/>
        <v>1</v>
      </c>
      <c r="O2643" s="35">
        <v>2</v>
      </c>
      <c r="P2643" s="17"/>
      <c r="Q2643" s="40">
        <v>1095.5316800000001</v>
      </c>
      <c r="R2643" s="40">
        <v>548.26948000000004</v>
      </c>
      <c r="S2643" s="18">
        <f t="shared" si="288"/>
        <v>6.511396548952308</v>
      </c>
      <c r="T2643" s="18">
        <f t="shared" si="289"/>
        <v>2.6603705899845185</v>
      </c>
      <c r="U2643" s="18">
        <f t="shared" si="290"/>
        <v>2.2251831343764397</v>
      </c>
      <c r="V2643" s="30">
        <v>548.27070000000003</v>
      </c>
      <c r="W2643" s="3" t="s">
        <v>47</v>
      </c>
      <c r="Z2643" s="3" t="s">
        <v>47</v>
      </c>
      <c r="AA2643" s="3" t="s">
        <v>47</v>
      </c>
      <c r="AB2643" s="12" t="s">
        <v>47</v>
      </c>
      <c r="AC2643" s="3" t="s">
        <v>47</v>
      </c>
      <c r="AD2643" s="3" t="s">
        <v>47</v>
      </c>
      <c r="AE2643" s="3" t="s">
        <v>47</v>
      </c>
      <c r="AF2643" s="3" t="s">
        <v>47</v>
      </c>
      <c r="AG2643" s="3" t="s">
        <v>47</v>
      </c>
      <c r="AH2643" s="3" t="s">
        <v>47</v>
      </c>
      <c r="AI2643" s="3" t="s">
        <v>47</v>
      </c>
      <c r="AJ2643" s="3" t="s">
        <v>47</v>
      </c>
      <c r="AK2643" s="3" t="s">
        <v>47</v>
      </c>
      <c r="AL2643" s="3" t="s">
        <v>47</v>
      </c>
      <c r="AU2643" s="3">
        <v>0</v>
      </c>
      <c r="AV2643" s="3">
        <v>14</v>
      </c>
      <c r="AW2643" s="3">
        <v>1</v>
      </c>
      <c r="AX2643" s="3">
        <v>14</v>
      </c>
      <c r="AY2643" s="3">
        <v>100</v>
      </c>
      <c r="AZ2643" s="6" t="str">
        <f t="shared" si="291"/>
        <v>1885.5</v>
      </c>
      <c r="BC2643" s="12" t="s">
        <v>5904</v>
      </c>
      <c r="BJ2643" s="12">
        <f t="shared" si="292"/>
        <v>0</v>
      </c>
      <c r="BK2643" s="12">
        <f t="shared" si="293"/>
        <v>0</v>
      </c>
      <c r="CQ2643" s="3" t="str">
        <f>CONCATENATE(baseURL!$A$1,baseURL!$B$1,baseURL!$C$1,".",C2643,".",L2643,".pkl&amp;seq=",BC2643)</f>
        <v>http://proteomics.broadinstitute.org/millscripts/viewfeed.pl?side=xl&amp;cycle=1&amp;fixedMods=iaaC&amp;file=msdataSM/iPRG2012_nd/cpick_in/iPRG2012_nd.1885.5.2.pkl&amp;seq=VEFLEDTSR</v>
      </c>
    </row>
    <row r="2644" spans="1:95" x14ac:dyDescent="0.2">
      <c r="A2644" s="3">
        <v>1080</v>
      </c>
      <c r="B2644" s="2" t="s">
        <v>6278</v>
      </c>
      <c r="C2644" s="2" t="s">
        <v>6279</v>
      </c>
      <c r="D2644" s="3">
        <v>6736</v>
      </c>
      <c r="E2644" s="3">
        <v>6732</v>
      </c>
      <c r="F2644" s="3">
        <v>39592</v>
      </c>
      <c r="G2644" s="3">
        <v>8616</v>
      </c>
      <c r="H2644" s="3">
        <v>28.3432</v>
      </c>
      <c r="I2644" s="30">
        <v>560.31991000000005</v>
      </c>
      <c r="J2644" s="30">
        <v>560.31160409999995</v>
      </c>
      <c r="K2644" s="30">
        <v>8.3099999999999997E-3</v>
      </c>
      <c r="L2644" s="3">
        <v>0</v>
      </c>
      <c r="M2644" s="3">
        <v>4</v>
      </c>
      <c r="N2644" s="10">
        <f t="shared" si="287"/>
        <v>1</v>
      </c>
      <c r="O2644" s="35">
        <v>4</v>
      </c>
      <c r="P2644" s="17"/>
      <c r="Q2644" s="40">
        <v>2238.2200699999999</v>
      </c>
      <c r="R2644" s="40">
        <v>560.31047000000001</v>
      </c>
      <c r="S2644" s="18">
        <f t="shared" si="288"/>
        <v>16.847802255132812</v>
      </c>
      <c r="T2644" s="18">
        <f t="shared" si="289"/>
        <v>2.0240564127683314</v>
      </c>
      <c r="U2644" s="18">
        <f t="shared" si="290"/>
        <v>1.8382665596348704</v>
      </c>
      <c r="V2644" s="30">
        <v>560.31150000000002</v>
      </c>
      <c r="W2644" s="3" t="s">
        <v>47</v>
      </c>
      <c r="AA2644" s="3" t="s">
        <v>47</v>
      </c>
      <c r="AC2644" s="3" t="s">
        <v>52</v>
      </c>
      <c r="AF2644" s="3" t="s">
        <v>47</v>
      </c>
      <c r="AH2644" s="3" t="s">
        <v>52</v>
      </c>
      <c r="AL2644" s="3" t="s">
        <v>52</v>
      </c>
      <c r="AO2644" s="3" t="s">
        <v>48</v>
      </c>
      <c r="AU2644" s="3">
        <v>0</v>
      </c>
      <c r="AV2644" s="3">
        <v>3</v>
      </c>
      <c r="AW2644" s="3">
        <v>1</v>
      </c>
      <c r="AX2644" s="3">
        <v>3</v>
      </c>
      <c r="AY2644" s="3">
        <v>100</v>
      </c>
      <c r="AZ2644" s="6" t="str">
        <f t="shared" si="291"/>
        <v>1885.6</v>
      </c>
      <c r="BB2644" s="12" t="s">
        <v>79</v>
      </c>
      <c r="BC2644" s="12" t="s">
        <v>6051</v>
      </c>
      <c r="BJ2644" s="12">
        <f t="shared" si="292"/>
        <v>0</v>
      </c>
      <c r="BK2644" s="12">
        <f t="shared" si="293"/>
        <v>0</v>
      </c>
      <c r="CQ2644" s="3" t="str">
        <f>CONCATENATE(baseURL!$A$1,baseURL!$B$1,"+Acetyl",baseURL!$C$1,".",C2644,".",L2644,".pkl&amp;seq=",BC2644)</f>
        <v>http://proteomics.broadinstitute.org/millscripts/viewfeed.pl?side=xl&amp;cycle=1&amp;fixedMods=iaaC+Acetyl&amp;file=msdataSM/iPRG2012_nd/cpick_in/iPRG2012_nd.1885.6.0.pkl&amp;seq=SALPENANVTVLNKNEKKAR</v>
      </c>
    </row>
    <row r="2645" spans="1:95" x14ac:dyDescent="0.2">
      <c r="A2645" s="3">
        <v>5431</v>
      </c>
      <c r="B2645" s="2" t="s">
        <v>6282</v>
      </c>
      <c r="C2645" s="2" t="s">
        <v>6283</v>
      </c>
      <c r="D2645" s="3">
        <v>6737</v>
      </c>
      <c r="E2645" s="3">
        <v>6733</v>
      </c>
      <c r="F2645" s="3">
        <v>39608</v>
      </c>
      <c r="G2645" s="3">
        <v>8618</v>
      </c>
      <c r="H2645" s="3">
        <v>28.351900000000001</v>
      </c>
      <c r="I2645" s="30">
        <v>416.24806999999998</v>
      </c>
      <c r="J2645" s="30">
        <v>416.24809729999998</v>
      </c>
      <c r="K2645" s="30">
        <v>-3.0000000000000001E-5</v>
      </c>
      <c r="L2645" s="3">
        <v>3</v>
      </c>
      <c r="M2645" s="3">
        <v>3</v>
      </c>
      <c r="N2645" s="10">
        <f t="shared" si="287"/>
        <v>1</v>
      </c>
      <c r="O2645" s="35">
        <v>3</v>
      </c>
      <c r="P2645" s="17"/>
      <c r="Q2645" s="40">
        <v>1246.7266299999999</v>
      </c>
      <c r="R2645" s="40">
        <v>416.24705999999998</v>
      </c>
      <c r="S2645" s="18">
        <f t="shared" si="288"/>
        <v>2.4264435645694387</v>
      </c>
      <c r="T2645" s="18">
        <f t="shared" si="289"/>
        <v>2.4920296133917086</v>
      </c>
      <c r="U2645" s="18">
        <f t="shared" si="290"/>
        <v>2.0180322716015193</v>
      </c>
      <c r="V2645" s="30">
        <v>416.24790000000002</v>
      </c>
      <c r="W2645" s="3" t="s">
        <v>47</v>
      </c>
      <c r="X2645" s="3" t="s">
        <v>47</v>
      </c>
      <c r="Y2645" s="3" t="s">
        <v>47</v>
      </c>
      <c r="Z2645" s="3" t="s">
        <v>47</v>
      </c>
      <c r="AA2645" s="3" t="s">
        <v>47</v>
      </c>
      <c r="AB2645" s="12" t="s">
        <v>47</v>
      </c>
      <c r="AC2645" s="3" t="s">
        <v>47</v>
      </c>
      <c r="AD2645" s="3" t="s">
        <v>47</v>
      </c>
      <c r="AE2645" s="3" t="s">
        <v>47</v>
      </c>
      <c r="AF2645" s="3" t="s">
        <v>47</v>
      </c>
      <c r="AG2645" s="3" t="s">
        <v>47</v>
      </c>
      <c r="AH2645" s="3" t="s">
        <v>47</v>
      </c>
      <c r="AI2645" s="3" t="s">
        <v>47</v>
      </c>
      <c r="AJ2645" s="3" t="s">
        <v>47</v>
      </c>
      <c r="AK2645" s="3" t="s">
        <v>47</v>
      </c>
      <c r="AL2645" s="3" t="s">
        <v>48</v>
      </c>
      <c r="AM2645" s="3" t="s">
        <v>47</v>
      </c>
      <c r="AU2645" s="3">
        <v>0</v>
      </c>
      <c r="AV2645" s="3">
        <v>16</v>
      </c>
      <c r="AW2645" s="3">
        <v>1</v>
      </c>
      <c r="AX2645" s="3">
        <v>16</v>
      </c>
      <c r="AY2645" s="3">
        <v>100</v>
      </c>
      <c r="AZ2645" s="6" t="str">
        <f t="shared" si="291"/>
        <v>1886.1</v>
      </c>
      <c r="BC2645" s="12" t="s">
        <v>6284</v>
      </c>
      <c r="BJ2645" s="12">
        <f t="shared" si="292"/>
        <v>0</v>
      </c>
      <c r="BK2645" s="12">
        <f t="shared" si="293"/>
        <v>0</v>
      </c>
      <c r="CQ2645" s="3" t="str">
        <f>CONCATENATE(baseURL!$A$1,baseURL!$B$1,baseURL!$C$1,".",C2645,".",L2645,".pkl&amp;seq=",BC2645)</f>
        <v>http://proteomics.broadinstitute.org/millscripts/viewfeed.pl?side=xl&amp;cycle=1&amp;fixedMods=iaaC&amp;file=msdataSM/iPRG2012_nd/cpick_in/iPRG2012_nd.1886.1.3.pkl&amp;seq=FVNVTLVNGKR</v>
      </c>
    </row>
    <row r="2646" spans="1:95" x14ac:dyDescent="0.2">
      <c r="A2646" s="3">
        <v>7265</v>
      </c>
      <c r="B2646" s="2" t="s">
        <v>6280</v>
      </c>
      <c r="C2646" s="2" t="s">
        <v>6281</v>
      </c>
      <c r="D2646" s="3">
        <v>6746</v>
      </c>
      <c r="E2646" s="3">
        <v>6742</v>
      </c>
      <c r="F2646" s="3">
        <v>39617</v>
      </c>
      <c r="G2646" s="3">
        <v>8627</v>
      </c>
      <c r="H2646" s="3">
        <v>28.366900000000001</v>
      </c>
      <c r="I2646" s="30">
        <v>667.32430999999997</v>
      </c>
      <c r="J2646" s="30">
        <v>667.32575870000005</v>
      </c>
      <c r="K2646" s="30">
        <v>-1.4499999999999999E-3</v>
      </c>
      <c r="L2646" s="3">
        <v>0</v>
      </c>
      <c r="M2646" s="3">
        <v>2</v>
      </c>
      <c r="N2646" s="10">
        <f t="shared" si="287"/>
        <v>1</v>
      </c>
      <c r="O2646" s="35">
        <v>2</v>
      </c>
      <c r="P2646" s="17"/>
      <c r="Q2646" s="40">
        <v>1333.6481699999999</v>
      </c>
      <c r="R2646" s="40">
        <v>667.32772</v>
      </c>
      <c r="S2646" s="18">
        <f t="shared" si="288"/>
        <v>-5.1099330925902153</v>
      </c>
      <c r="T2646" s="18">
        <f t="shared" si="289"/>
        <v>-2.9390357108919383</v>
      </c>
      <c r="U2646" s="18">
        <f t="shared" si="290"/>
        <v>-3.0269984888622607</v>
      </c>
      <c r="V2646" s="30">
        <v>667.32569999999998</v>
      </c>
      <c r="W2646" s="3" t="s">
        <v>47</v>
      </c>
      <c r="X2646" s="3" t="s">
        <v>47</v>
      </c>
      <c r="Y2646" s="3" t="s">
        <v>47</v>
      </c>
      <c r="AA2646" s="3" t="s">
        <v>47</v>
      </c>
      <c r="AB2646" s="12" t="s">
        <v>48</v>
      </c>
      <c r="AF2646" s="3" t="s">
        <v>47</v>
      </c>
      <c r="AK2646" s="3" t="s">
        <v>52</v>
      </c>
      <c r="AL2646" s="3" t="s">
        <v>48</v>
      </c>
      <c r="AU2646" s="3">
        <v>0</v>
      </c>
      <c r="AV2646" s="3">
        <v>5</v>
      </c>
      <c r="AW2646" s="3">
        <v>1</v>
      </c>
      <c r="AX2646" s="3">
        <v>5</v>
      </c>
      <c r="AY2646" s="3">
        <v>100</v>
      </c>
      <c r="AZ2646" s="6" t="str">
        <f t="shared" si="291"/>
        <v>1886.10</v>
      </c>
      <c r="BC2646" s="12" t="s">
        <v>5731</v>
      </c>
      <c r="BJ2646" s="12">
        <f t="shared" si="292"/>
        <v>0</v>
      </c>
      <c r="BK2646" s="12">
        <f t="shared" si="293"/>
        <v>0</v>
      </c>
      <c r="CQ2646" s="3" t="str">
        <f>CONCATENATE(baseURL!$A$1,baseURL!$B$1,baseURL!$C$1,".",C2646,".",L2646,".pkl&amp;seq=",BC2646)</f>
        <v>http://proteomics.broadinstitute.org/millscripts/viewfeed.pl?side=xl&amp;cycle=1&amp;fixedMods=iaaC&amp;file=msdataSM/iPRG2012_nd/cpick_in/iPRG2012_nd.1886.10.0.pkl&amp;seq=SVDELLTEGNEK</v>
      </c>
    </row>
    <row r="2647" spans="1:95" x14ac:dyDescent="0.2">
      <c r="A2647" s="3">
        <v>7718</v>
      </c>
      <c r="B2647" s="2" t="s">
        <v>6285</v>
      </c>
      <c r="C2647" s="2" t="s">
        <v>6286</v>
      </c>
      <c r="D2647" s="3">
        <v>6738</v>
      </c>
      <c r="E2647" s="3">
        <v>6734</v>
      </c>
      <c r="F2647" s="3">
        <v>39609</v>
      </c>
      <c r="G2647" s="3">
        <v>8619</v>
      </c>
      <c r="H2647" s="3">
        <v>28.3536</v>
      </c>
      <c r="I2647" s="30">
        <v>419.71526</v>
      </c>
      <c r="J2647" s="30">
        <v>419.71580119999999</v>
      </c>
      <c r="K2647" s="30">
        <v>-5.4000000000000001E-4</v>
      </c>
      <c r="L2647" s="3">
        <v>2</v>
      </c>
      <c r="M2647" s="3">
        <v>2</v>
      </c>
      <c r="N2647" s="10">
        <f t="shared" si="287"/>
        <v>1</v>
      </c>
      <c r="O2647" s="35">
        <v>2</v>
      </c>
      <c r="Q2647" s="40">
        <v>838.42398000000003</v>
      </c>
      <c r="R2647" s="42">
        <v>419.71562999999998</v>
      </c>
      <c r="S2647" s="18">
        <f t="shared" si="288"/>
        <v>-0.88154925270553908</v>
      </c>
      <c r="T2647" s="18">
        <f t="shared" si="289"/>
        <v>0.4078952218461348</v>
      </c>
      <c r="U2647" s="18">
        <f t="shared" si="290"/>
        <v>-7.1476966395320335E-2</v>
      </c>
      <c r="V2647" s="30">
        <v>419.71559999999999</v>
      </c>
      <c r="W2647" s="3" t="s">
        <v>47</v>
      </c>
      <c r="X2647" s="3" t="s">
        <v>47</v>
      </c>
      <c r="Y2647" s="3" t="s">
        <v>47</v>
      </c>
      <c r="AA2647" s="3" t="s">
        <v>47</v>
      </c>
      <c r="AB2647" s="12" t="s">
        <v>65</v>
      </c>
      <c r="AC2647" s="3" t="s">
        <v>52</v>
      </c>
      <c r="AD2647" s="3" t="s">
        <v>47</v>
      </c>
      <c r="AG2647" s="3" t="s">
        <v>52</v>
      </c>
      <c r="AH2647" s="3" t="s">
        <v>47</v>
      </c>
      <c r="AJ2647" s="3" t="s">
        <v>47</v>
      </c>
      <c r="AK2647" s="3" t="s">
        <v>47</v>
      </c>
      <c r="AL2647" s="3" t="s">
        <v>52</v>
      </c>
      <c r="AO2647" s="3" t="s">
        <v>48</v>
      </c>
      <c r="AU2647" s="3">
        <v>1</v>
      </c>
      <c r="AV2647" s="3">
        <v>8</v>
      </c>
      <c r="AW2647" s="3">
        <v>2</v>
      </c>
      <c r="AX2647" s="3">
        <v>7</v>
      </c>
      <c r="AY2647" s="3">
        <v>87.5</v>
      </c>
      <c r="AZ2647" s="6" t="str">
        <f t="shared" si="291"/>
        <v>1886.2</v>
      </c>
      <c r="BC2647" s="12" t="s">
        <v>6184</v>
      </c>
      <c r="BI2647" s="12" t="s">
        <v>594</v>
      </c>
      <c r="BJ2647" s="12">
        <f t="shared" si="292"/>
        <v>0</v>
      </c>
      <c r="BK2647" s="12">
        <f t="shared" si="293"/>
        <v>1</v>
      </c>
      <c r="BR2647" s="3" t="s">
        <v>594</v>
      </c>
      <c r="BX2647" s="3" t="s">
        <v>6185</v>
      </c>
      <c r="BZ2647" s="3" t="s">
        <v>6186</v>
      </c>
      <c r="CQ2647" s="3" t="str">
        <f>CONCATENATE(baseURL!$A$1,baseURL!$B$1,baseURL!$C$1,".",C2647,".",L2647,".pkl&amp;seq=",BC2647,"&amp;varMods=ReducedCys-C")</f>
        <v>http://proteomics.broadinstitute.org/millscripts/viewfeed.pl?side=xl&amp;cycle=1&amp;fixedMods=iaaC&amp;file=msdataSM/iPRG2012_nd/cpick_in/iPRG2012_nd.1886.2.2.pkl&amp;seq=YGLNLcR&amp;varMods=ReducedCys-C</v>
      </c>
    </row>
    <row r="2648" spans="1:95" x14ac:dyDescent="0.2">
      <c r="A2648" s="3">
        <v>3488</v>
      </c>
      <c r="B2648" s="2" t="s">
        <v>6287</v>
      </c>
      <c r="C2648" s="2" t="s">
        <v>6272</v>
      </c>
      <c r="D2648" s="3">
        <v>6739</v>
      </c>
      <c r="E2648" s="3">
        <v>6735</v>
      </c>
      <c r="F2648" s="3">
        <v>39610</v>
      </c>
      <c r="G2648" s="3">
        <v>8620</v>
      </c>
      <c r="H2648" s="3">
        <v>28.3553</v>
      </c>
      <c r="I2648" s="30">
        <v>429.18844000000001</v>
      </c>
      <c r="J2648" s="30">
        <v>429.7305672</v>
      </c>
      <c r="K2648" s="30">
        <v>-0.54213</v>
      </c>
      <c r="L2648" s="3">
        <v>0</v>
      </c>
      <c r="M2648" s="3">
        <v>4</v>
      </c>
      <c r="N2648" s="10">
        <f t="shared" si="287"/>
        <v>1</v>
      </c>
      <c r="O2648" s="35">
        <v>4</v>
      </c>
      <c r="P2648" s="17"/>
      <c r="Q2648" s="40">
        <v>1715.8962799999999</v>
      </c>
      <c r="R2648" s="40">
        <v>429.72953000000001</v>
      </c>
      <c r="S2648" s="18">
        <f t="shared" si="288"/>
        <v>-1259.1408367956396</v>
      </c>
      <c r="T2648" s="18">
        <f t="shared" si="289"/>
        <v>2.413611184655498</v>
      </c>
      <c r="U2648" s="18">
        <f t="shared" si="290"/>
        <v>1.5591202215349622</v>
      </c>
      <c r="V2648" s="30">
        <v>429.73020000000002</v>
      </c>
      <c r="W2648" s="3" t="s">
        <v>47</v>
      </c>
      <c r="X2648" s="3" t="s">
        <v>47</v>
      </c>
      <c r="Y2648" s="3" t="s">
        <v>47</v>
      </c>
      <c r="Z2648" s="3" t="s">
        <v>47</v>
      </c>
      <c r="AA2648" s="3" t="s">
        <v>47</v>
      </c>
      <c r="AB2648" s="12" t="s">
        <v>47</v>
      </c>
      <c r="AC2648" s="3" t="s">
        <v>47</v>
      </c>
      <c r="AE2648" s="3" t="s">
        <v>47</v>
      </c>
      <c r="AF2648" s="3" t="s">
        <v>47</v>
      </c>
      <c r="AG2648" s="3" t="s">
        <v>52</v>
      </c>
      <c r="AH2648" s="3" t="s">
        <v>47</v>
      </c>
      <c r="AI2648" s="3" t="s">
        <v>48</v>
      </c>
      <c r="AK2648" s="3" t="s">
        <v>47</v>
      </c>
      <c r="AL2648" s="3" t="s">
        <v>47</v>
      </c>
      <c r="AM2648" s="3" t="s">
        <v>47</v>
      </c>
      <c r="AU2648" s="3">
        <v>0</v>
      </c>
      <c r="AV2648" s="3">
        <v>13</v>
      </c>
      <c r="AW2648" s="3">
        <v>1</v>
      </c>
      <c r="AX2648" s="3">
        <v>13</v>
      </c>
      <c r="AY2648" s="3">
        <v>100</v>
      </c>
      <c r="AZ2648" s="6" t="str">
        <f t="shared" si="291"/>
        <v>1886.3</v>
      </c>
      <c r="BC2648" s="12" t="s">
        <v>6288</v>
      </c>
      <c r="BJ2648" s="12">
        <f t="shared" si="292"/>
        <v>0</v>
      </c>
      <c r="BK2648" s="12">
        <f t="shared" si="293"/>
        <v>0</v>
      </c>
      <c r="CQ2648" s="3" t="str">
        <f>CONCATENATE(baseURL!$A$1,baseURL!$B$1,baseURL!$C$1,".",C2648,".",L2648,".pkl&amp;seq=",BC2648)</f>
        <v>http://proteomics.broadinstitute.org/millscripts/viewfeed.pl?side=xl&amp;cycle=1&amp;fixedMods=iaaC&amp;file=msdataSM/iPRG2012_nd/cpick_in/iPRG2012_nd.1886.3.0.pkl&amp;seq=TGTKPAAVFTETLKHD</v>
      </c>
    </row>
    <row r="2649" spans="1:95" x14ac:dyDescent="0.2">
      <c r="A2649" s="3">
        <v>4794</v>
      </c>
      <c r="B2649" s="2" t="s">
        <v>6289</v>
      </c>
      <c r="C2649" s="2" t="s">
        <v>6275</v>
      </c>
      <c r="D2649" s="3">
        <v>6741</v>
      </c>
      <c r="E2649" s="3">
        <v>6737</v>
      </c>
      <c r="F2649" s="3">
        <v>39612</v>
      </c>
      <c r="G2649" s="3">
        <v>8622</v>
      </c>
      <c r="H2649" s="3">
        <v>28.358599999999999</v>
      </c>
      <c r="I2649" s="30">
        <v>502.77393000000001</v>
      </c>
      <c r="J2649" s="30">
        <v>502.7751222</v>
      </c>
      <c r="K2649" s="30">
        <v>-1.1900000000000001E-3</v>
      </c>
      <c r="L2649" s="3">
        <v>2</v>
      </c>
      <c r="M2649" s="3">
        <v>2</v>
      </c>
      <c r="N2649" s="10">
        <f t="shared" si="287"/>
        <v>1</v>
      </c>
      <c r="O2649" s="35">
        <v>2</v>
      </c>
      <c r="P2649" s="17"/>
      <c r="Q2649" s="40">
        <v>1004.54112</v>
      </c>
      <c r="R2649" s="40">
        <v>502.77420000000001</v>
      </c>
      <c r="S2649" s="18">
        <f t="shared" si="288"/>
        <v>-0.53702039603550966</v>
      </c>
      <c r="T2649" s="18">
        <f t="shared" si="289"/>
        <v>1.8342229971046253</v>
      </c>
      <c r="U2649" s="18">
        <f t="shared" si="290"/>
        <v>1.7900679867850322</v>
      </c>
      <c r="V2649" s="30">
        <v>502.77510000000001</v>
      </c>
      <c r="W2649" s="3" t="s">
        <v>47</v>
      </c>
      <c r="X2649" s="3" t="s">
        <v>47</v>
      </c>
      <c r="Y2649" s="3" t="s">
        <v>47</v>
      </c>
      <c r="Z2649" s="3" t="s">
        <v>47</v>
      </c>
      <c r="AA2649" s="3" t="s">
        <v>47</v>
      </c>
      <c r="AB2649" s="12" t="s">
        <v>47</v>
      </c>
      <c r="AC2649" s="3" t="s">
        <v>47</v>
      </c>
      <c r="AD2649" s="3" t="s">
        <v>47</v>
      </c>
      <c r="AE2649" s="3" t="s">
        <v>47</v>
      </c>
      <c r="AF2649" s="3" t="s">
        <v>47</v>
      </c>
      <c r="AG2649" s="3" t="s">
        <v>47</v>
      </c>
      <c r="AH2649" s="3" t="s">
        <v>47</v>
      </c>
      <c r="AI2649" s="3" t="s">
        <v>47</v>
      </c>
      <c r="AJ2649" s="3" t="s">
        <v>47</v>
      </c>
      <c r="AK2649" s="3" t="s">
        <v>48</v>
      </c>
      <c r="AL2649" s="3" t="s">
        <v>47</v>
      </c>
      <c r="AM2649" s="3" t="s">
        <v>47</v>
      </c>
      <c r="AN2649" s="3" t="s">
        <v>47</v>
      </c>
      <c r="AU2649" s="3">
        <v>0</v>
      </c>
      <c r="AV2649" s="3">
        <v>17</v>
      </c>
      <c r="AW2649" s="3">
        <v>1</v>
      </c>
      <c r="AX2649" s="3">
        <v>17</v>
      </c>
      <c r="AY2649" s="3">
        <v>100</v>
      </c>
      <c r="AZ2649" s="6" t="str">
        <f t="shared" si="291"/>
        <v>1886.5</v>
      </c>
      <c r="BC2649" s="12" t="s">
        <v>6290</v>
      </c>
      <c r="BJ2649" s="12">
        <f t="shared" si="292"/>
        <v>0</v>
      </c>
      <c r="BK2649" s="12">
        <f t="shared" si="293"/>
        <v>0</v>
      </c>
      <c r="CQ2649" s="3" t="str">
        <f>CONCATENATE(baseURL!$A$1,baseURL!$B$1,baseURL!$C$1,".",C2649,".",L2649,".pkl&amp;seq=",BC2649)</f>
        <v>http://proteomics.broadinstitute.org/millscripts/viewfeed.pl?side=xl&amp;cycle=1&amp;fixedMods=iaaC&amp;file=msdataSM/iPRG2012_nd/cpick_in/iPRG2012_nd.1886.5.2.pkl&amp;seq=FLDLSPNAK</v>
      </c>
    </row>
    <row r="2650" spans="1:95" x14ac:dyDescent="0.2">
      <c r="A2650" s="3">
        <v>6257</v>
      </c>
      <c r="B2650" s="2" t="s">
        <v>6291</v>
      </c>
      <c r="C2650" s="2" t="s">
        <v>6277</v>
      </c>
      <c r="D2650" s="3">
        <v>6742</v>
      </c>
      <c r="E2650" s="3">
        <v>6738</v>
      </c>
      <c r="F2650" s="3">
        <v>39613</v>
      </c>
      <c r="G2650" s="3">
        <v>8623</v>
      </c>
      <c r="H2650" s="3">
        <v>28.360299999999999</v>
      </c>
      <c r="I2650" s="30">
        <v>513.31155999999999</v>
      </c>
      <c r="J2650" s="30">
        <v>513.30888379999999</v>
      </c>
      <c r="K2650" s="30">
        <v>2.6800000000000001E-3</v>
      </c>
      <c r="L2650" s="3">
        <v>2</v>
      </c>
      <c r="M2650" s="3">
        <v>2</v>
      </c>
      <c r="N2650" s="10">
        <f t="shared" si="287"/>
        <v>1</v>
      </c>
      <c r="O2650" s="35">
        <v>2</v>
      </c>
      <c r="P2650" s="17"/>
      <c r="Q2650" s="40">
        <v>1025.6102100000001</v>
      </c>
      <c r="R2650" s="40">
        <v>513.30873999999994</v>
      </c>
      <c r="S2650" s="18">
        <f t="shared" si="288"/>
        <v>5.4937696951009549</v>
      </c>
      <c r="T2650" s="18">
        <f t="shared" si="289"/>
        <v>0.28014329163032081</v>
      </c>
      <c r="U2650" s="18">
        <f t="shared" si="290"/>
        <v>-7.7925811080110804E-2</v>
      </c>
      <c r="V2650" s="30">
        <v>513.30870000000004</v>
      </c>
      <c r="W2650" s="3" t="s">
        <v>47</v>
      </c>
      <c r="X2650" s="3" t="s">
        <v>47</v>
      </c>
      <c r="Y2650" s="3" t="s">
        <v>47</v>
      </c>
      <c r="Z2650" s="3" t="s">
        <v>47</v>
      </c>
      <c r="AA2650" s="3" t="s">
        <v>48</v>
      </c>
      <c r="AB2650" s="12" t="s">
        <v>47</v>
      </c>
      <c r="AC2650" s="3" t="s">
        <v>47</v>
      </c>
      <c r="AD2650" s="3" t="s">
        <v>47</v>
      </c>
      <c r="AE2650" s="3" t="s">
        <v>47</v>
      </c>
      <c r="AF2650" s="3" t="s">
        <v>47</v>
      </c>
      <c r="AG2650" s="3" t="s">
        <v>47</v>
      </c>
      <c r="AH2650" s="3" t="s">
        <v>47</v>
      </c>
      <c r="AI2650" s="3" t="s">
        <v>47</v>
      </c>
      <c r="AJ2650" s="3" t="s">
        <v>47</v>
      </c>
      <c r="AK2650" s="3" t="s">
        <v>47</v>
      </c>
      <c r="AL2650" s="3" t="s">
        <v>47</v>
      </c>
      <c r="AN2650" s="3" t="s">
        <v>47</v>
      </c>
      <c r="AU2650" s="3">
        <v>0</v>
      </c>
      <c r="AV2650" s="3">
        <v>16</v>
      </c>
      <c r="AW2650" s="3">
        <v>1</v>
      </c>
      <c r="AX2650" s="3">
        <v>16</v>
      </c>
      <c r="AY2650" s="3">
        <v>100</v>
      </c>
      <c r="AZ2650" s="6" t="str">
        <f t="shared" si="291"/>
        <v>1886.6</v>
      </c>
      <c r="BC2650" s="12" t="s">
        <v>6292</v>
      </c>
      <c r="BJ2650" s="12">
        <f t="shared" si="292"/>
        <v>0</v>
      </c>
      <c r="BK2650" s="12">
        <f t="shared" si="293"/>
        <v>0</v>
      </c>
      <c r="CQ2650" s="3" t="str">
        <f>CONCATENATE(baseURL!$A$1,baseURL!$B$1,baseURL!$C$1,".",C2650,".",L2650,".pkl&amp;seq=",BC2650)</f>
        <v>http://proteomics.broadinstitute.org/millscripts/viewfeed.pl?side=xl&amp;cycle=1&amp;fixedMods=iaaC&amp;file=msdataSM/iPRG2012_nd/cpick_in/iPRG2012_nd.1886.6.2.pkl&amp;seq=LGGLGTVPVGR</v>
      </c>
    </row>
    <row r="2651" spans="1:95" x14ac:dyDescent="0.2">
      <c r="A2651" s="3">
        <v>6283</v>
      </c>
      <c r="B2651" s="2" t="s">
        <v>6295</v>
      </c>
      <c r="C2651" s="2" t="s">
        <v>6296</v>
      </c>
      <c r="D2651" s="3">
        <v>6744</v>
      </c>
      <c r="E2651" s="3">
        <v>6740</v>
      </c>
      <c r="F2651" s="3">
        <v>39615</v>
      </c>
      <c r="G2651" s="3">
        <v>8625</v>
      </c>
      <c r="H2651" s="3">
        <v>28.363600000000002</v>
      </c>
      <c r="I2651" s="30">
        <v>572.63697999999999</v>
      </c>
      <c r="J2651" s="30">
        <v>572.63762120000001</v>
      </c>
      <c r="K2651" s="30">
        <v>-6.4000000000000005E-4</v>
      </c>
      <c r="L2651" s="3">
        <v>3</v>
      </c>
      <c r="M2651" s="3">
        <v>3</v>
      </c>
      <c r="N2651" s="10">
        <f t="shared" si="287"/>
        <v>1</v>
      </c>
      <c r="O2651" s="35">
        <v>3</v>
      </c>
      <c r="P2651" s="17"/>
      <c r="Q2651" s="40">
        <v>1715.8962799999999</v>
      </c>
      <c r="R2651" s="40">
        <v>572.63693999999998</v>
      </c>
      <c r="S2651" s="18">
        <f t="shared" si="288"/>
        <v>6.9852287232284649E-2</v>
      </c>
      <c r="T2651" s="18">
        <f t="shared" si="289"/>
        <v>1.1895844512422</v>
      </c>
      <c r="U2651" s="18">
        <f t="shared" si="290"/>
        <v>0.97793202105345289</v>
      </c>
      <c r="V2651" s="30">
        <v>572.63750000000005</v>
      </c>
      <c r="W2651" s="3" t="s">
        <v>47</v>
      </c>
      <c r="X2651" s="3" t="s">
        <v>47</v>
      </c>
      <c r="Y2651" s="3" t="s">
        <v>47</v>
      </c>
      <c r="Z2651" s="3" t="s">
        <v>47</v>
      </c>
      <c r="AA2651" s="3" t="s">
        <v>48</v>
      </c>
      <c r="AB2651" s="12" t="s">
        <v>47</v>
      </c>
      <c r="AC2651" s="3" t="s">
        <v>47</v>
      </c>
      <c r="AD2651" s="3" t="s">
        <v>47</v>
      </c>
      <c r="AE2651" s="3" t="s">
        <v>47</v>
      </c>
      <c r="AF2651" s="3" t="s">
        <v>47</v>
      </c>
      <c r="AG2651" s="3" t="s">
        <v>48</v>
      </c>
      <c r="AH2651" s="3" t="s">
        <v>47</v>
      </c>
      <c r="AI2651" s="3" t="s">
        <v>48</v>
      </c>
      <c r="AJ2651" s="3" t="s">
        <v>47</v>
      </c>
      <c r="AK2651" s="3" t="s">
        <v>47</v>
      </c>
      <c r="AL2651" s="3" t="s">
        <v>47</v>
      </c>
      <c r="AN2651" s="3" t="s">
        <v>47</v>
      </c>
      <c r="AU2651" s="3">
        <v>0</v>
      </c>
      <c r="AV2651" s="3">
        <v>14</v>
      </c>
      <c r="AW2651" s="3">
        <v>1</v>
      </c>
      <c r="AX2651" s="3">
        <v>14</v>
      </c>
      <c r="AY2651" s="3">
        <v>100</v>
      </c>
      <c r="AZ2651" s="6" t="str">
        <f t="shared" si="291"/>
        <v>1886.8</v>
      </c>
      <c r="BC2651" s="12" t="s">
        <v>6288</v>
      </c>
      <c r="BJ2651" s="12">
        <f t="shared" si="292"/>
        <v>0</v>
      </c>
      <c r="BK2651" s="12">
        <f t="shared" si="293"/>
        <v>0</v>
      </c>
      <c r="CQ2651" s="3" t="str">
        <f>CONCATENATE(baseURL!$A$1,baseURL!$B$1,baseURL!$C$1,".",C2651,".",L2651,".pkl&amp;seq=",BC2651)</f>
        <v>http://proteomics.broadinstitute.org/millscripts/viewfeed.pl?side=xl&amp;cycle=1&amp;fixedMods=iaaC&amp;file=msdataSM/iPRG2012_nd/cpick_in/iPRG2012_nd.1886.8.3.pkl&amp;seq=TGTKPAAVFTETLKHD</v>
      </c>
    </row>
    <row r="2652" spans="1:95" x14ac:dyDescent="0.2">
      <c r="A2652" s="3">
        <v>1526</v>
      </c>
      <c r="B2652" s="2" t="s">
        <v>6299</v>
      </c>
      <c r="C2652" s="2" t="s">
        <v>6300</v>
      </c>
      <c r="D2652" s="3">
        <v>6750</v>
      </c>
      <c r="E2652" s="3">
        <v>6746</v>
      </c>
      <c r="F2652" s="3">
        <v>39650</v>
      </c>
      <c r="G2652" s="3">
        <v>8633</v>
      </c>
      <c r="H2652" s="3">
        <v>28.406099999999999</v>
      </c>
      <c r="I2652" s="30">
        <v>703.34456</v>
      </c>
      <c r="J2652" s="30">
        <v>703.85377510000001</v>
      </c>
      <c r="K2652" s="30">
        <v>-0.50922000000000001</v>
      </c>
      <c r="L2652" s="3">
        <v>2</v>
      </c>
      <c r="M2652" s="3">
        <v>2</v>
      </c>
      <c r="N2652" s="10">
        <f t="shared" si="287"/>
        <v>1</v>
      </c>
      <c r="O2652" s="35">
        <v>2</v>
      </c>
      <c r="P2652" s="17"/>
      <c r="Q2652" s="40">
        <v>1405.6706300000001</v>
      </c>
      <c r="R2652" s="40">
        <v>703.33894999999995</v>
      </c>
      <c r="S2652" s="18">
        <f t="shared" si="288"/>
        <v>7.9762396210916044</v>
      </c>
      <c r="T2652" s="18">
        <f t="shared" si="289"/>
        <v>731.97296978939221</v>
      </c>
      <c r="U2652" s="18">
        <f t="shared" si="290"/>
        <v>11.161048311167542</v>
      </c>
      <c r="V2652" s="30">
        <v>703.34680000000003</v>
      </c>
      <c r="X2652" s="3" t="s">
        <v>47</v>
      </c>
      <c r="Y2652" s="3" t="s">
        <v>47</v>
      </c>
      <c r="AB2652" s="12" t="s">
        <v>65</v>
      </c>
      <c r="AD2652" s="3" t="s">
        <v>47</v>
      </c>
      <c r="AE2652" s="3" t="s">
        <v>52</v>
      </c>
      <c r="AF2652" s="3" t="s">
        <v>65</v>
      </c>
      <c r="AG2652" s="3" t="s">
        <v>47</v>
      </c>
      <c r="AJ2652" s="3" t="s">
        <v>47</v>
      </c>
      <c r="AK2652" s="3" t="s">
        <v>48</v>
      </c>
      <c r="AM2652" s="3" t="s">
        <v>47</v>
      </c>
      <c r="AU2652" s="3">
        <v>2</v>
      </c>
      <c r="AV2652" s="3">
        <v>6</v>
      </c>
      <c r="AW2652" s="3">
        <v>1</v>
      </c>
      <c r="AX2652" s="3">
        <v>6</v>
      </c>
      <c r="AY2652" s="3">
        <v>100</v>
      </c>
      <c r="AZ2652" s="6" t="str">
        <f t="shared" si="291"/>
        <v>1888.1</v>
      </c>
      <c r="BC2652" s="12" t="s">
        <v>6301</v>
      </c>
      <c r="BJ2652" s="12">
        <f t="shared" si="292"/>
        <v>0</v>
      </c>
      <c r="BK2652" s="12">
        <f t="shared" si="293"/>
        <v>0</v>
      </c>
      <c r="BX2652" s="3" t="s">
        <v>6302</v>
      </c>
      <c r="CB2652" s="3" t="s">
        <v>6303</v>
      </c>
      <c r="CQ2652" s="3" t="str">
        <f>CONCATENATE(baseURL!$A$1,baseURL!$B$1,baseURL!$C$1,".",C2652,".",L2652,".pkl&amp;seq=",BC2652)</f>
        <v>http://proteomics.broadinstitute.org/millscripts/viewfeed.pl?side=xl&amp;cycle=1&amp;fixedMods=iaaC&amp;file=msdataSM/iPRG2012_nd/cpick_in/iPRG2012_nd.1888.1.2.pkl&amp;seq=SENPDVTFGQVGR</v>
      </c>
    </row>
    <row r="2653" spans="1:95" x14ac:dyDescent="0.2">
      <c r="A2653" s="3">
        <v>6761</v>
      </c>
      <c r="B2653" s="2" t="s">
        <v>6304</v>
      </c>
      <c r="C2653" s="2" t="s">
        <v>6305</v>
      </c>
      <c r="D2653" s="3">
        <v>6751</v>
      </c>
      <c r="E2653" s="3">
        <v>6747</v>
      </c>
      <c r="F2653" s="3">
        <v>39651</v>
      </c>
      <c r="G2653" s="3">
        <v>8634</v>
      </c>
      <c r="H2653" s="3">
        <v>28.414400000000001</v>
      </c>
      <c r="I2653" s="30">
        <v>729.69956999999999</v>
      </c>
      <c r="J2653" s="30">
        <v>729.69832529999996</v>
      </c>
      <c r="K2653" s="30">
        <v>1.24E-3</v>
      </c>
      <c r="L2653" s="3">
        <v>3</v>
      </c>
      <c r="M2653" s="3">
        <v>3</v>
      </c>
      <c r="N2653" s="10">
        <f t="shared" si="287"/>
        <v>1</v>
      </c>
      <c r="O2653" s="35">
        <v>3</v>
      </c>
      <c r="P2653" s="17"/>
      <c r="Q2653" s="40">
        <v>2187.07755</v>
      </c>
      <c r="R2653" s="40">
        <v>729.69736999999998</v>
      </c>
      <c r="S2653" s="18">
        <f t="shared" si="288"/>
        <v>3.0149485121704482</v>
      </c>
      <c r="T2653" s="18">
        <f t="shared" si="289"/>
        <v>1.3091728698253244</v>
      </c>
      <c r="U2653" s="18">
        <f t="shared" si="290"/>
        <v>1.137457847853421</v>
      </c>
      <c r="V2653" s="30">
        <v>729.69820000000004</v>
      </c>
      <c r="W2653" s="3" t="s">
        <v>47</v>
      </c>
      <c r="X2653" s="3" t="s">
        <v>47</v>
      </c>
      <c r="Y2653" s="3" t="s">
        <v>47</v>
      </c>
      <c r="Z2653" s="3" t="s">
        <v>47</v>
      </c>
      <c r="AA2653" s="3" t="s">
        <v>48</v>
      </c>
      <c r="AB2653" s="12" t="s">
        <v>47</v>
      </c>
      <c r="AC2653" s="3" t="s">
        <v>47</v>
      </c>
      <c r="AD2653" s="3" t="s">
        <v>47</v>
      </c>
      <c r="AE2653" s="3" t="s">
        <v>47</v>
      </c>
      <c r="AF2653" s="3" t="s">
        <v>47</v>
      </c>
      <c r="AG2653" s="3" t="s">
        <v>47</v>
      </c>
      <c r="AI2653" s="3" t="s">
        <v>47</v>
      </c>
      <c r="AJ2653" s="3" t="s">
        <v>47</v>
      </c>
      <c r="AK2653" s="3" t="s">
        <v>47</v>
      </c>
      <c r="AL2653" s="3" t="s">
        <v>47</v>
      </c>
      <c r="AN2653" s="3" t="s">
        <v>47</v>
      </c>
      <c r="AU2653" s="3">
        <v>0</v>
      </c>
      <c r="AV2653" s="3">
        <v>15</v>
      </c>
      <c r="AW2653" s="3">
        <v>1</v>
      </c>
      <c r="AX2653" s="3">
        <v>15</v>
      </c>
      <c r="AY2653" s="3">
        <v>100</v>
      </c>
      <c r="AZ2653" s="6" t="str">
        <f t="shared" si="291"/>
        <v>1888.2</v>
      </c>
      <c r="BC2653" s="12" t="s">
        <v>6214</v>
      </c>
      <c r="BJ2653" s="12">
        <f t="shared" si="292"/>
        <v>0</v>
      </c>
      <c r="BK2653" s="12">
        <f t="shared" si="293"/>
        <v>0</v>
      </c>
      <c r="CQ2653" s="3" t="str">
        <f>CONCATENATE(baseURL!$A$1,baseURL!$B$1,baseURL!$C$1,".",C2653,".",L2653,".pkl&amp;seq=",BC2653)</f>
        <v>http://proteomics.broadinstitute.org/millscripts/viewfeed.pl?side=xl&amp;cycle=1&amp;fixedMods=iaaC&amp;file=msdataSM/iPRG2012_nd/cpick_in/iPRG2012_nd.1888.2.3.pkl&amp;seq=VVPNEKADDDSVTLLSAGNDK</v>
      </c>
    </row>
    <row r="2654" spans="1:95" x14ac:dyDescent="0.2">
      <c r="A2654" s="3">
        <v>3983</v>
      </c>
      <c r="B2654" s="2" t="s">
        <v>6306</v>
      </c>
      <c r="C2654" s="2" t="s">
        <v>6307</v>
      </c>
      <c r="D2654" s="3">
        <v>6752</v>
      </c>
      <c r="E2654" s="3">
        <v>6748</v>
      </c>
      <c r="F2654" s="3">
        <v>39671</v>
      </c>
      <c r="G2654" s="3">
        <v>8636</v>
      </c>
      <c r="H2654" s="3">
        <v>28.424099999999999</v>
      </c>
      <c r="I2654" s="30">
        <v>464.25173999999998</v>
      </c>
      <c r="J2654" s="30">
        <v>464.25055609999998</v>
      </c>
      <c r="K2654" s="30">
        <v>1.1800000000000001E-3</v>
      </c>
      <c r="L2654" s="3">
        <v>2</v>
      </c>
      <c r="M2654" s="3">
        <v>2</v>
      </c>
      <c r="N2654" s="10">
        <f t="shared" si="287"/>
        <v>1</v>
      </c>
      <c r="O2654" s="35">
        <v>2</v>
      </c>
      <c r="P2654" s="17"/>
      <c r="Q2654" s="40">
        <v>927.49343999999996</v>
      </c>
      <c r="R2654" s="40">
        <v>464.25036</v>
      </c>
      <c r="S2654" s="18">
        <f t="shared" si="288"/>
        <v>2.9725340438794348</v>
      </c>
      <c r="T2654" s="18">
        <f t="shared" si="289"/>
        <v>0.42240139562278384</v>
      </c>
      <c r="U2654" s="18">
        <f t="shared" si="290"/>
        <v>-0.56004264601040721</v>
      </c>
      <c r="V2654" s="30">
        <v>464.25009999999997</v>
      </c>
      <c r="W2654" s="3" t="s">
        <v>47</v>
      </c>
      <c r="X2654" s="3" t="s">
        <v>47</v>
      </c>
      <c r="Y2654" s="3" t="s">
        <v>47</v>
      </c>
      <c r="Z2654" s="3" t="s">
        <v>47</v>
      </c>
      <c r="AA2654" s="3" t="s">
        <v>47</v>
      </c>
      <c r="AB2654" s="12" t="s">
        <v>47</v>
      </c>
      <c r="AC2654" s="3" t="s">
        <v>47</v>
      </c>
      <c r="AD2654" s="3" t="s">
        <v>48</v>
      </c>
      <c r="AF2654" s="3" t="s">
        <v>47</v>
      </c>
      <c r="AG2654" s="3" t="s">
        <v>47</v>
      </c>
      <c r="AI2654" s="3" t="s">
        <v>47</v>
      </c>
      <c r="AL2654" s="3" t="s">
        <v>48</v>
      </c>
      <c r="AU2654" s="3">
        <v>0</v>
      </c>
      <c r="AV2654" s="3">
        <v>10</v>
      </c>
      <c r="AW2654" s="3">
        <v>1</v>
      </c>
      <c r="AX2654" s="3">
        <v>10</v>
      </c>
      <c r="AY2654" s="3">
        <v>100</v>
      </c>
      <c r="AZ2654" s="6" t="str">
        <f t="shared" si="291"/>
        <v>1889.1</v>
      </c>
      <c r="BC2654" s="12" t="s">
        <v>6308</v>
      </c>
      <c r="BJ2654" s="12">
        <f t="shared" si="292"/>
        <v>0</v>
      </c>
      <c r="BK2654" s="12">
        <f t="shared" si="293"/>
        <v>0</v>
      </c>
      <c r="CQ2654" s="3" t="str">
        <f>CONCATENATE(baseURL!$A$1,baseURL!$B$1,baseURL!$C$1,".",C2654,".",L2654,".pkl&amp;seq=",BC2654)</f>
        <v>http://proteomics.broadinstitute.org/millscripts/viewfeed.pl?side=xl&amp;cycle=1&amp;fixedMods=iaaC&amp;file=msdataSM/iPRG2012_nd/cpick_in/iPRG2012_nd.1889.1.2.pkl&amp;seq=YLYELAR</v>
      </c>
    </row>
    <row r="2655" spans="1:95" x14ac:dyDescent="0.2">
      <c r="A2655" s="3">
        <v>900</v>
      </c>
      <c r="B2655" s="2" t="s">
        <v>6309</v>
      </c>
      <c r="C2655" s="2" t="s">
        <v>6310</v>
      </c>
      <c r="D2655" s="3">
        <v>6755</v>
      </c>
      <c r="E2655" s="3">
        <v>6751</v>
      </c>
      <c r="F2655" s="3">
        <v>39674</v>
      </c>
      <c r="G2655" s="3">
        <v>8639</v>
      </c>
      <c r="H2655" s="3">
        <v>28.4316</v>
      </c>
      <c r="I2655" s="30">
        <v>616.83335999999997</v>
      </c>
      <c r="J2655" s="30">
        <v>616.83183010000005</v>
      </c>
      <c r="K2655" s="30">
        <v>1.5299999999999999E-3</v>
      </c>
      <c r="L2655" s="3">
        <v>2</v>
      </c>
      <c r="M2655" s="3">
        <v>2</v>
      </c>
      <c r="N2655" s="10">
        <f t="shared" si="287"/>
        <v>1</v>
      </c>
      <c r="O2655" s="35">
        <v>2</v>
      </c>
      <c r="P2655" s="17"/>
      <c r="Q2655" s="40">
        <v>1232.6555000000001</v>
      </c>
      <c r="R2655" s="40">
        <v>616.83139000000006</v>
      </c>
      <c r="S2655" s="18">
        <f t="shared" si="288"/>
        <v>3.1937414856834083</v>
      </c>
      <c r="T2655" s="18">
        <f t="shared" si="289"/>
        <v>0.7134850902960963</v>
      </c>
      <c r="U2655" s="18">
        <f t="shared" si="290"/>
        <v>0.50256845699672681</v>
      </c>
      <c r="V2655" s="30">
        <v>616.83169999999996</v>
      </c>
      <c r="W2655" s="3" t="s">
        <v>47</v>
      </c>
      <c r="X2655" s="3" t="s">
        <v>47</v>
      </c>
      <c r="Y2655" s="3" t="s">
        <v>47</v>
      </c>
      <c r="Z2655" s="3" t="s">
        <v>47</v>
      </c>
      <c r="AA2655" s="3" t="s">
        <v>48</v>
      </c>
      <c r="AC2655" s="3" t="s">
        <v>65</v>
      </c>
      <c r="AD2655" s="3" t="s">
        <v>47</v>
      </c>
      <c r="AE2655" s="3" t="s">
        <v>47</v>
      </c>
      <c r="AF2655" s="3" t="s">
        <v>47</v>
      </c>
      <c r="AG2655" s="3" t="s">
        <v>47</v>
      </c>
      <c r="AH2655" s="3" t="s">
        <v>47</v>
      </c>
      <c r="AI2655" s="3" t="s">
        <v>47</v>
      </c>
      <c r="AJ2655" s="3" t="s">
        <v>47</v>
      </c>
      <c r="AK2655" s="3" t="s">
        <v>47</v>
      </c>
      <c r="AL2655" s="3" t="s">
        <v>47</v>
      </c>
      <c r="AM2655" s="3" t="s">
        <v>47</v>
      </c>
      <c r="AN2655" s="3" t="s">
        <v>47</v>
      </c>
      <c r="AO2655" s="3" t="s">
        <v>47</v>
      </c>
      <c r="AP2655" s="3" t="s">
        <v>47</v>
      </c>
      <c r="AQ2655" s="3" t="s">
        <v>47</v>
      </c>
      <c r="AU2655" s="3">
        <v>1</v>
      </c>
      <c r="AV2655" s="3">
        <v>18</v>
      </c>
      <c r="AW2655" s="3">
        <v>1</v>
      </c>
      <c r="AX2655" s="3">
        <v>18</v>
      </c>
      <c r="AY2655" s="3">
        <v>100</v>
      </c>
      <c r="AZ2655" s="6" t="str">
        <f t="shared" si="291"/>
        <v>1889.4</v>
      </c>
      <c r="BB2655" s="12" t="s">
        <v>79</v>
      </c>
      <c r="BC2655" s="12" t="s">
        <v>6219</v>
      </c>
      <c r="BJ2655" s="12">
        <f t="shared" si="292"/>
        <v>0</v>
      </c>
      <c r="BK2655" s="12">
        <f t="shared" si="293"/>
        <v>0</v>
      </c>
      <c r="BY2655" s="3" t="s">
        <v>6311</v>
      </c>
      <c r="CQ2655" s="3" t="str">
        <f>CONCATENATE(baseURL!$A$1,baseURL!$B$1,"+Acetyl",baseURL!$C$1,".",C2655,".",L2655,".pkl&amp;seq=",BC2655)</f>
        <v>http://proteomics.broadinstitute.org/millscripts/viewfeed.pl?side=xl&amp;cycle=1&amp;fixedMods=iaaC+Acetyl&amp;file=msdataSM/iPRG2012_nd/cpick_in/iPRG2012_nd.1889.4.2.pkl&amp;seq=MDSKTPVTLAK</v>
      </c>
    </row>
    <row r="2656" spans="1:95" x14ac:dyDescent="0.2">
      <c r="A2656" s="3">
        <v>1689</v>
      </c>
      <c r="B2656" s="13" t="s">
        <v>6312</v>
      </c>
      <c r="C2656" s="13" t="s">
        <v>6313</v>
      </c>
      <c r="D2656" s="7">
        <v>6760</v>
      </c>
      <c r="E2656" s="7">
        <v>6756</v>
      </c>
      <c r="F2656" s="7">
        <v>39694</v>
      </c>
      <c r="G2656" s="7">
        <v>8645</v>
      </c>
      <c r="H2656" s="7">
        <v>28.457899999999999</v>
      </c>
      <c r="I2656" s="31">
        <v>554.30916000000002</v>
      </c>
      <c r="J2656" s="31">
        <v>554.80888300000004</v>
      </c>
      <c r="K2656" s="31">
        <v>-0.49972</v>
      </c>
      <c r="L2656" s="7">
        <v>2</v>
      </c>
      <c r="M2656" s="7">
        <v>2</v>
      </c>
      <c r="N2656" s="26">
        <f t="shared" si="287"/>
        <v>1</v>
      </c>
      <c r="O2656" s="36">
        <v>2</v>
      </c>
      <c r="P2656" s="16"/>
      <c r="Q2656" s="41">
        <v>1107.60445</v>
      </c>
      <c r="R2656" s="41">
        <v>554.30586000000005</v>
      </c>
      <c r="S2656" s="27">
        <f t="shared" si="288"/>
        <v>5.9533918691883212</v>
      </c>
      <c r="T2656" s="27">
        <f t="shared" si="289"/>
        <v>907.48273886187064</v>
      </c>
      <c r="U2656" s="27">
        <f t="shared" si="290"/>
        <v>907.15259622186193</v>
      </c>
      <c r="V2656" s="31">
        <v>554.80870000000004</v>
      </c>
      <c r="W2656" s="7" t="s">
        <v>47</v>
      </c>
      <c r="X2656" s="7" t="s">
        <v>47</v>
      </c>
      <c r="Y2656" s="7" t="s">
        <v>47</v>
      </c>
      <c r="Z2656" s="7"/>
      <c r="AA2656" s="7" t="s">
        <v>47</v>
      </c>
      <c r="AB2656" s="25" t="s">
        <v>48</v>
      </c>
      <c r="AC2656" s="7" t="s">
        <v>47</v>
      </c>
      <c r="AD2656" s="7" t="s">
        <v>47</v>
      </c>
      <c r="AE2656" s="7"/>
      <c r="AF2656" s="7" t="s">
        <v>47</v>
      </c>
      <c r="AG2656" s="7" t="s">
        <v>47</v>
      </c>
      <c r="AH2656" s="7"/>
      <c r="AI2656" s="7"/>
      <c r="AJ2656" s="7"/>
      <c r="AK2656" s="7" t="s">
        <v>48</v>
      </c>
      <c r="AL2656" s="7" t="s">
        <v>52</v>
      </c>
      <c r="AM2656" s="7" t="s">
        <v>47</v>
      </c>
      <c r="AN2656" s="7"/>
      <c r="AO2656" s="7"/>
      <c r="AP2656" s="7"/>
      <c r="AQ2656" s="7"/>
      <c r="AR2656" s="7"/>
      <c r="AS2656" s="7"/>
      <c r="AT2656" s="7"/>
      <c r="AU2656" s="3">
        <v>0</v>
      </c>
      <c r="AV2656" s="3">
        <v>9</v>
      </c>
      <c r="AW2656" s="3">
        <v>1</v>
      </c>
      <c r="AX2656" s="3">
        <v>9</v>
      </c>
      <c r="AY2656" s="3">
        <v>100</v>
      </c>
      <c r="AZ2656" s="14" t="str">
        <f t="shared" si="291"/>
        <v>1890.3</v>
      </c>
      <c r="BA2656" s="15"/>
      <c r="BB2656" s="25"/>
      <c r="BC2656" s="12" t="s">
        <v>6314</v>
      </c>
      <c r="BJ2656" s="25">
        <f t="shared" si="292"/>
        <v>0</v>
      </c>
      <c r="BK2656" s="25">
        <f t="shared" si="293"/>
        <v>0</v>
      </c>
      <c r="CQ2656" s="3" t="str">
        <f>CONCATENATE(baseURL!$A$1,baseURL!$B$1,baseURL!$C$1,".",C2656,".",L2656,".pkl&amp;seq=",BC2656)</f>
        <v>http://proteomics.broadinstitute.org/millscripts/viewfeed.pl?side=xl&amp;cycle=1&amp;fixedMods=iaaC&amp;file=msdataSM/iPRG2012_nd/cpick_in/iPRG2012_nd.1890.3.2.pkl&amp;seq=LSFELGKADK</v>
      </c>
    </row>
    <row r="2657" spans="1:95" x14ac:dyDescent="0.2">
      <c r="A2657" s="3">
        <v>3176</v>
      </c>
      <c r="B2657" s="2" t="s">
        <v>6315</v>
      </c>
      <c r="C2657" s="2" t="s">
        <v>6316</v>
      </c>
      <c r="D2657" s="3">
        <v>6764</v>
      </c>
      <c r="E2657" s="3">
        <v>6760</v>
      </c>
      <c r="F2657" s="3">
        <v>39715</v>
      </c>
      <c r="G2657" s="3">
        <v>8650</v>
      </c>
      <c r="H2657" s="3">
        <v>28.476700000000001</v>
      </c>
      <c r="I2657" s="30">
        <v>509.29187999999999</v>
      </c>
      <c r="J2657" s="30">
        <v>509.29179909999999</v>
      </c>
      <c r="K2657" s="30">
        <v>8.0000000000000007E-5</v>
      </c>
      <c r="L2657" s="3">
        <v>3</v>
      </c>
      <c r="M2657" s="3">
        <v>3</v>
      </c>
      <c r="N2657" s="10">
        <f t="shared" si="287"/>
        <v>1</v>
      </c>
      <c r="O2657" s="35">
        <v>3</v>
      </c>
      <c r="P2657" s="17"/>
      <c r="Q2657" s="40">
        <v>1525.85843</v>
      </c>
      <c r="R2657" s="40">
        <v>509.291</v>
      </c>
      <c r="S2657" s="18">
        <f t="shared" si="288"/>
        <v>1.7278923051754438</v>
      </c>
      <c r="T2657" s="18">
        <f t="shared" si="289"/>
        <v>1.5690440239366561</v>
      </c>
      <c r="U2657" s="18">
        <f t="shared" si="290"/>
        <v>0.98175699155920004</v>
      </c>
      <c r="V2657" s="30">
        <v>509.29149999999998</v>
      </c>
      <c r="W2657" s="3" t="s">
        <v>47</v>
      </c>
      <c r="X2657" s="3" t="s">
        <v>47</v>
      </c>
      <c r="Y2657" s="3" t="s">
        <v>47</v>
      </c>
      <c r="Z2657" s="3" t="s">
        <v>47</v>
      </c>
      <c r="AA2657" s="3" t="s">
        <v>47</v>
      </c>
      <c r="AB2657" s="12" t="s">
        <v>48</v>
      </c>
      <c r="AC2657" s="3" t="s">
        <v>47</v>
      </c>
      <c r="AD2657" s="3" t="s">
        <v>48</v>
      </c>
      <c r="AE2657" s="3" t="s">
        <v>47</v>
      </c>
      <c r="AF2657" s="3" t="s">
        <v>48</v>
      </c>
      <c r="AG2657" s="3" t="s">
        <v>48</v>
      </c>
      <c r="AH2657" s="3" t="s">
        <v>47</v>
      </c>
      <c r="AK2657" s="3" t="s">
        <v>52</v>
      </c>
      <c r="AM2657" s="3" t="s">
        <v>48</v>
      </c>
      <c r="AU2657" s="3">
        <v>0</v>
      </c>
      <c r="AV2657" s="3">
        <v>8</v>
      </c>
      <c r="AW2657" s="3">
        <v>1</v>
      </c>
      <c r="AX2657" s="3">
        <v>8</v>
      </c>
      <c r="AY2657" s="3">
        <v>100</v>
      </c>
      <c r="AZ2657" s="6" t="str">
        <f t="shared" si="291"/>
        <v>1891.3</v>
      </c>
      <c r="BC2657" s="12" t="s">
        <v>6317</v>
      </c>
      <c r="BJ2657" s="12">
        <f t="shared" si="292"/>
        <v>0</v>
      </c>
      <c r="BK2657" s="12">
        <f t="shared" si="293"/>
        <v>0</v>
      </c>
      <c r="CQ2657" s="3" t="str">
        <f>CONCATENATE(baseURL!$A$1,baseURL!$B$1,baseURL!$C$1,".",C2657,".",L2657,".pkl&amp;seq=",BC2657)</f>
        <v>http://proteomics.broadinstitute.org/millscripts/viewfeed.pl?side=xl&amp;cycle=1&amp;fixedMods=iaaC&amp;file=msdataSM/iPRG2012_nd/cpick_in/iPRG2012_nd.1891.3.3.pkl&amp;seq=LLLQRDEETALPK</v>
      </c>
    </row>
    <row r="2658" spans="1:95" x14ac:dyDescent="0.2">
      <c r="A2658" s="3">
        <v>4555</v>
      </c>
      <c r="B2658" s="2" t="s">
        <v>6318</v>
      </c>
      <c r="C2658" s="2" t="s">
        <v>6319</v>
      </c>
      <c r="D2658" s="3">
        <v>6767</v>
      </c>
      <c r="E2658" s="3">
        <v>6763</v>
      </c>
      <c r="F2658" s="3">
        <v>39718</v>
      </c>
      <c r="G2658" s="3">
        <v>8653</v>
      </c>
      <c r="H2658" s="3">
        <v>28.485900000000001</v>
      </c>
      <c r="I2658" s="30">
        <v>642.35136</v>
      </c>
      <c r="J2658" s="30">
        <v>642.35043340000004</v>
      </c>
      <c r="K2658" s="30">
        <v>9.3000000000000005E-4</v>
      </c>
      <c r="L2658" s="3">
        <v>0</v>
      </c>
      <c r="M2658" s="3">
        <v>3</v>
      </c>
      <c r="N2658" s="10">
        <f t="shared" si="287"/>
        <v>1</v>
      </c>
      <c r="O2658" s="35">
        <v>3</v>
      </c>
      <c r="P2658" s="17"/>
      <c r="Q2658" s="40">
        <v>1925.0351700000001</v>
      </c>
      <c r="R2658" s="40">
        <v>642.34991000000002</v>
      </c>
      <c r="S2658" s="18">
        <f t="shared" si="288"/>
        <v>2.2573366593560831</v>
      </c>
      <c r="T2658" s="18">
        <f t="shared" si="289"/>
        <v>0.81482069487648356</v>
      </c>
      <c r="U2658" s="18">
        <f t="shared" si="290"/>
        <v>0.9185025027688134</v>
      </c>
      <c r="V2658" s="30">
        <v>642.35050000000001</v>
      </c>
      <c r="W2658" s="3" t="s">
        <v>47</v>
      </c>
      <c r="X2658" s="3" t="s">
        <v>47</v>
      </c>
      <c r="Y2658" s="3" t="s">
        <v>47</v>
      </c>
      <c r="Z2658" s="3" t="s">
        <v>47</v>
      </c>
      <c r="AA2658" s="3" t="s">
        <v>47</v>
      </c>
      <c r="AB2658" s="12" t="s">
        <v>48</v>
      </c>
      <c r="AC2658" s="3" t="s">
        <v>48</v>
      </c>
      <c r="AD2658" s="3" t="s">
        <v>47</v>
      </c>
      <c r="AE2658" s="3" t="s">
        <v>48</v>
      </c>
      <c r="AF2658" s="3" t="s">
        <v>48</v>
      </c>
      <c r="AG2658" s="3" t="s">
        <v>48</v>
      </c>
      <c r="AH2658" s="3" t="s">
        <v>47</v>
      </c>
      <c r="AI2658" s="3" t="s">
        <v>48</v>
      </c>
      <c r="AL2658" s="3" t="s">
        <v>52</v>
      </c>
      <c r="AM2658" s="3" t="s">
        <v>48</v>
      </c>
      <c r="AU2658" s="3">
        <v>0</v>
      </c>
      <c r="AV2658" s="3">
        <v>7</v>
      </c>
      <c r="AW2658" s="3">
        <v>1</v>
      </c>
      <c r="AX2658" s="3">
        <v>7</v>
      </c>
      <c r="AY2658" s="3">
        <v>100</v>
      </c>
      <c r="AZ2658" s="6" t="str">
        <f t="shared" si="291"/>
        <v>1891.6</v>
      </c>
      <c r="BC2658" s="12" t="s">
        <v>6320</v>
      </c>
      <c r="BJ2658" s="12">
        <f t="shared" si="292"/>
        <v>0</v>
      </c>
      <c r="BK2658" s="12">
        <f t="shared" si="293"/>
        <v>0</v>
      </c>
      <c r="CQ2658" s="3" t="str">
        <f>CONCATENATE(baseURL!$A$1,baseURL!$B$1,baseURL!$C$1,".",C2658,".",L2658,".pkl&amp;seq=",BC2658)</f>
        <v>http://proteomics.broadinstitute.org/millscripts/viewfeed.pl?side=xl&amp;cycle=1&amp;fixedMods=iaaC&amp;file=msdataSM/iPRG2012_nd/cpick_in/iPRG2012_nd.1891.6.0.pkl&amp;seq=TRLAGVVYHPSNNELVR</v>
      </c>
    </row>
    <row r="2659" spans="1:95" x14ac:dyDescent="0.2">
      <c r="A2659" s="3">
        <v>1994</v>
      </c>
      <c r="B2659" s="2" t="s">
        <v>6323</v>
      </c>
      <c r="C2659" s="2" t="s">
        <v>6324</v>
      </c>
      <c r="D2659" s="3">
        <v>6779</v>
      </c>
      <c r="E2659" s="3">
        <v>6775</v>
      </c>
      <c r="F2659" s="3">
        <v>39745</v>
      </c>
      <c r="G2659" s="3">
        <v>8666</v>
      </c>
      <c r="H2659" s="3">
        <v>28.506399999999999</v>
      </c>
      <c r="I2659" s="30">
        <v>586.83043999999995</v>
      </c>
      <c r="J2659" s="30">
        <v>586.83010079999997</v>
      </c>
      <c r="K2659" s="30">
        <v>3.4000000000000002E-4</v>
      </c>
      <c r="L2659" s="3">
        <v>2</v>
      </c>
      <c r="M2659" s="3">
        <v>2</v>
      </c>
      <c r="N2659" s="10">
        <f t="shared" si="287"/>
        <v>1</v>
      </c>
      <c r="O2659" s="35">
        <v>2</v>
      </c>
      <c r="P2659" s="17"/>
      <c r="Q2659" s="40">
        <v>1172.6521299999999</v>
      </c>
      <c r="R2659" s="40">
        <v>586.8297</v>
      </c>
      <c r="S2659" s="18">
        <f t="shared" si="288"/>
        <v>1.2610132035762147</v>
      </c>
      <c r="T2659" s="18">
        <f t="shared" si="289"/>
        <v>0.68299201619444971</v>
      </c>
      <c r="U2659" s="18">
        <f t="shared" si="290"/>
        <v>0.68162875875791329</v>
      </c>
      <c r="V2659" s="30">
        <v>586.83010000000002</v>
      </c>
      <c r="W2659" s="3" t="s">
        <v>47</v>
      </c>
      <c r="X2659" s="3" t="s">
        <v>47</v>
      </c>
      <c r="Y2659" s="3" t="s">
        <v>47</v>
      </c>
      <c r="Z2659" s="3" t="s">
        <v>47</v>
      </c>
      <c r="AA2659" s="3" t="s">
        <v>48</v>
      </c>
      <c r="AB2659" s="12" t="s">
        <v>52</v>
      </c>
      <c r="AC2659" s="3" t="s">
        <v>47</v>
      </c>
      <c r="AD2659" s="3" t="s">
        <v>48</v>
      </c>
      <c r="AE2659" s="3" t="s">
        <v>47</v>
      </c>
      <c r="AG2659" s="3" t="s">
        <v>47</v>
      </c>
      <c r="AH2659" s="3" t="s">
        <v>47</v>
      </c>
      <c r="AI2659" s="3" t="s">
        <v>47</v>
      </c>
      <c r="AJ2659" s="3" t="s">
        <v>47</v>
      </c>
      <c r="AL2659" s="3" t="s">
        <v>52</v>
      </c>
      <c r="AM2659" s="3" t="s">
        <v>47</v>
      </c>
      <c r="AO2659" s="3" t="s">
        <v>47</v>
      </c>
      <c r="AU2659" s="3">
        <v>0</v>
      </c>
      <c r="AV2659" s="3">
        <v>12</v>
      </c>
      <c r="AW2659" s="3">
        <v>3</v>
      </c>
      <c r="AX2659" s="3">
        <v>10</v>
      </c>
      <c r="AY2659" s="3">
        <v>83.33</v>
      </c>
      <c r="AZ2659" s="6" t="str">
        <f t="shared" si="291"/>
        <v>1892.12</v>
      </c>
      <c r="BC2659" s="12" t="s">
        <v>6325</v>
      </c>
      <c r="BJ2659" s="12">
        <f t="shared" si="292"/>
        <v>0</v>
      </c>
      <c r="BK2659" s="12">
        <f t="shared" si="293"/>
        <v>0</v>
      </c>
      <c r="BO2659" s="3" t="s">
        <v>54</v>
      </c>
      <c r="BP2659" s="3" t="s">
        <v>54</v>
      </c>
      <c r="BR2659" s="3" t="s">
        <v>54</v>
      </c>
      <c r="CE2659" s="3" t="s">
        <v>6326</v>
      </c>
      <c r="CF2659" s="3" t="s">
        <v>6327</v>
      </c>
      <c r="CQ2659" s="3" t="str">
        <f>CONCATENATE(baseURL!$A$1,baseURL!$B$1,baseURL!$C$1,".",C2659,".",L2659,".pkl&amp;seq=",BC2659,"&amp;varMods=Deamidated-Q+Deamidated-N")</f>
        <v>http://proteomics.broadinstitute.org/millscripts/viewfeed.pl?side=xl&amp;cycle=1&amp;fixedMods=iaaC&amp;file=msdataSM/iPRG2012_nd/cpick_in/iPRG2012_nd.1892.12.2.pkl&amp;seq=ALqTANLALEK&amp;varMods=Deamidated-Q+Deamidated-N</v>
      </c>
    </row>
    <row r="2660" spans="1:95" x14ac:dyDescent="0.2">
      <c r="A2660" s="3">
        <v>2923</v>
      </c>
      <c r="B2660" s="2" t="s">
        <v>6328</v>
      </c>
      <c r="C2660" s="2" t="s">
        <v>6329</v>
      </c>
      <c r="D2660" s="3">
        <v>6770</v>
      </c>
      <c r="E2660" s="3">
        <v>6766</v>
      </c>
      <c r="F2660" s="3">
        <v>39736</v>
      </c>
      <c r="G2660" s="3">
        <v>8657</v>
      </c>
      <c r="H2660" s="3">
        <v>28.4956</v>
      </c>
      <c r="I2660" s="30">
        <v>479.27661999999998</v>
      </c>
      <c r="J2660" s="30">
        <v>479.2763104</v>
      </c>
      <c r="K2660" s="30">
        <v>3.1E-4</v>
      </c>
      <c r="L2660" s="3">
        <v>6</v>
      </c>
      <c r="M2660" s="3">
        <v>3</v>
      </c>
      <c r="N2660" s="10">
        <f t="shared" si="287"/>
        <v>-1</v>
      </c>
      <c r="O2660" s="35">
        <v>3</v>
      </c>
      <c r="P2660" s="17"/>
      <c r="Q2660" s="40">
        <v>1435.8128200000001</v>
      </c>
      <c r="R2660" s="40">
        <v>479.27578999999997</v>
      </c>
      <c r="S2660" s="18">
        <f t="shared" si="288"/>
        <v>1.7317795251198855</v>
      </c>
      <c r="T2660" s="18">
        <f t="shared" si="289"/>
        <v>1.0858048974842252</v>
      </c>
      <c r="U2660" s="18">
        <f t="shared" si="290"/>
        <v>1.0641054913701617</v>
      </c>
      <c r="V2660" s="30">
        <v>479.27629999999999</v>
      </c>
      <c r="Z2660" s="3" t="s">
        <v>47</v>
      </c>
      <c r="AC2660" s="3" t="s">
        <v>48</v>
      </c>
      <c r="AE2660" s="3" t="s">
        <v>47</v>
      </c>
      <c r="AG2660" s="3" t="s">
        <v>52</v>
      </c>
      <c r="AH2660" s="3" t="s">
        <v>47</v>
      </c>
      <c r="AL2660" s="3" t="s">
        <v>52</v>
      </c>
      <c r="AU2660" s="3">
        <v>0</v>
      </c>
      <c r="AV2660" s="3">
        <v>3</v>
      </c>
      <c r="AW2660" s="3">
        <v>1</v>
      </c>
      <c r="AX2660" s="3">
        <v>3</v>
      </c>
      <c r="AY2660" s="3">
        <v>100</v>
      </c>
      <c r="AZ2660" s="6" t="str">
        <f t="shared" si="291"/>
        <v>1892.3</v>
      </c>
      <c r="BC2660" s="12" t="s">
        <v>6330</v>
      </c>
      <c r="BJ2660" s="12">
        <f t="shared" si="292"/>
        <v>0</v>
      </c>
      <c r="BK2660" s="12">
        <f t="shared" si="293"/>
        <v>0</v>
      </c>
      <c r="CQ2660" s="3" t="str">
        <f>CONCATENATE(baseURL!$A$1,baseURL!$B$1,baseURL!$C$1,".",C2660,".",L2660,".pkl&amp;seq=",BC2660)</f>
        <v>http://proteomics.broadinstitute.org/millscripts/viewfeed.pl?side=xl&amp;cycle=1&amp;fixedMods=iaaC&amp;file=msdataSM/iPRG2012_nd/cpick_in/iPRG2012_nd.1892.3.6.pkl&amp;seq=TPGPGGQAALRALAR</v>
      </c>
    </row>
    <row r="2661" spans="1:95" x14ac:dyDescent="0.2">
      <c r="A2661" s="3">
        <v>5074</v>
      </c>
      <c r="B2661" s="2" t="s">
        <v>6321</v>
      </c>
      <c r="C2661" s="2" t="s">
        <v>6322</v>
      </c>
      <c r="D2661" s="3">
        <v>6776</v>
      </c>
      <c r="E2661" s="3">
        <v>6772</v>
      </c>
      <c r="F2661" s="3">
        <v>39742</v>
      </c>
      <c r="G2661" s="3">
        <v>8663</v>
      </c>
      <c r="H2661" s="3">
        <v>28.5014</v>
      </c>
      <c r="I2661" s="30">
        <v>567.79342999999994</v>
      </c>
      <c r="J2661" s="30">
        <v>567.79325329999995</v>
      </c>
      <c r="K2661" s="30">
        <v>1.8000000000000001E-4</v>
      </c>
      <c r="L2661" s="3">
        <v>2</v>
      </c>
      <c r="M2661" s="3">
        <v>2</v>
      </c>
      <c r="N2661" s="10">
        <f t="shared" si="287"/>
        <v>1</v>
      </c>
      <c r="O2661" s="35">
        <v>2</v>
      </c>
      <c r="P2661" s="17"/>
      <c r="Q2661" s="40">
        <v>1134.5789600000001</v>
      </c>
      <c r="R2661" s="40">
        <v>567.79312000000004</v>
      </c>
      <c r="S2661" s="18">
        <f t="shared" si="288"/>
        <v>0.54597350510243281</v>
      </c>
      <c r="T2661" s="18">
        <f t="shared" si="289"/>
        <v>0.2347686070979377</v>
      </c>
      <c r="U2661" s="18">
        <f t="shared" si="290"/>
        <v>0.1408963883037298</v>
      </c>
      <c r="V2661" s="30">
        <v>567.79319999999996</v>
      </c>
      <c r="W2661" s="3" t="s">
        <v>47</v>
      </c>
      <c r="X2661" s="3" t="s">
        <v>47</v>
      </c>
      <c r="Y2661" s="3" t="s">
        <v>47</v>
      </c>
      <c r="Z2661" s="3" t="s">
        <v>47</v>
      </c>
      <c r="AA2661" s="3" t="s">
        <v>47</v>
      </c>
      <c r="AB2661" s="12" t="s">
        <v>47</v>
      </c>
      <c r="AC2661" s="3" t="s">
        <v>47</v>
      </c>
      <c r="AD2661" s="3" t="s">
        <v>47</v>
      </c>
      <c r="AE2661" s="3" t="s">
        <v>47</v>
      </c>
      <c r="AF2661" s="3" t="s">
        <v>47</v>
      </c>
      <c r="AG2661" s="3" t="s">
        <v>47</v>
      </c>
      <c r="AH2661" s="3" t="s">
        <v>47</v>
      </c>
      <c r="AI2661" s="3" t="s">
        <v>47</v>
      </c>
      <c r="AJ2661" s="3" t="s">
        <v>47</v>
      </c>
      <c r="AK2661" s="3" t="s">
        <v>47</v>
      </c>
      <c r="AL2661" s="3" t="s">
        <v>47</v>
      </c>
      <c r="AM2661" s="3" t="s">
        <v>47</v>
      </c>
      <c r="AN2661" s="3" t="s">
        <v>47</v>
      </c>
      <c r="AO2661" s="3" t="s">
        <v>52</v>
      </c>
      <c r="AU2661" s="3">
        <v>0</v>
      </c>
      <c r="AV2661" s="3">
        <v>18</v>
      </c>
      <c r="AW2661" s="3">
        <v>1</v>
      </c>
      <c r="AX2661" s="3">
        <v>18</v>
      </c>
      <c r="AY2661" s="3">
        <v>100</v>
      </c>
      <c r="AZ2661" s="6" t="str">
        <f t="shared" si="291"/>
        <v>1892.9</v>
      </c>
      <c r="BC2661" s="12" t="s">
        <v>6237</v>
      </c>
      <c r="BJ2661" s="12">
        <f t="shared" si="292"/>
        <v>0</v>
      </c>
      <c r="BK2661" s="12">
        <f t="shared" si="293"/>
        <v>0</v>
      </c>
      <c r="CQ2661" s="3" t="str">
        <f>CONCATENATE(baseURL!$A$1,baseURL!$B$1,baseURL!$C$1,".",C2661,".",L2661,".pkl&amp;seq=",BC2661)</f>
        <v>http://proteomics.broadinstitute.org/millscripts/viewfeed.pl?side=xl&amp;cycle=1&amp;fixedMods=iaaC&amp;file=msdataSM/iPRG2012_nd/cpick_in/iPRG2012_nd.1892.9.2.pkl&amp;seq=ELAGLSPYER</v>
      </c>
    </row>
    <row r="2662" spans="1:95" x14ac:dyDescent="0.2">
      <c r="A2662" s="3">
        <v>2966</v>
      </c>
      <c r="B2662" s="2" t="s">
        <v>6337</v>
      </c>
      <c r="C2662" s="2" t="s">
        <v>6338</v>
      </c>
      <c r="D2662" s="3">
        <v>6782</v>
      </c>
      <c r="E2662" s="3">
        <v>6778</v>
      </c>
      <c r="F2662" s="3">
        <v>39755</v>
      </c>
      <c r="G2662" s="3">
        <v>8670</v>
      </c>
      <c r="H2662" s="3">
        <v>28.517700000000001</v>
      </c>
      <c r="I2662" s="30">
        <v>408.22023999999999</v>
      </c>
      <c r="J2662" s="30">
        <v>408.22016009999999</v>
      </c>
      <c r="K2662" s="30">
        <v>8.0000000000000007E-5</v>
      </c>
      <c r="L2662" s="3">
        <v>2</v>
      </c>
      <c r="M2662" s="3">
        <v>2</v>
      </c>
      <c r="N2662" s="10">
        <f t="shared" si="287"/>
        <v>1</v>
      </c>
      <c r="O2662" s="35">
        <v>2</v>
      </c>
      <c r="P2662" s="17"/>
      <c r="Q2662" s="40">
        <v>815.43111999999996</v>
      </c>
      <c r="R2662" s="40">
        <v>408.2192</v>
      </c>
      <c r="S2662" s="18">
        <f t="shared" si="288"/>
        <v>2.5476508698979607</v>
      </c>
      <c r="T2662" s="18">
        <f t="shared" si="289"/>
        <v>2.3519226924802692</v>
      </c>
      <c r="U2662" s="18">
        <f t="shared" si="290"/>
        <v>0.97986571923436872</v>
      </c>
      <c r="V2662" s="30">
        <v>408.21960000000001</v>
      </c>
      <c r="W2662" s="3" t="s">
        <v>47</v>
      </c>
      <c r="Z2662" s="3" t="s">
        <v>47</v>
      </c>
      <c r="AA2662" s="3" t="s">
        <v>65</v>
      </c>
      <c r="AB2662" s="12" t="s">
        <v>65</v>
      </c>
      <c r="AD2662" s="3" t="s">
        <v>47</v>
      </c>
      <c r="AF2662" s="3" t="s">
        <v>48</v>
      </c>
      <c r="AG2662" s="3" t="s">
        <v>48</v>
      </c>
      <c r="AH2662" s="3" t="s">
        <v>47</v>
      </c>
      <c r="AJ2662" s="3" t="s">
        <v>47</v>
      </c>
      <c r="AK2662" s="3" t="s">
        <v>48</v>
      </c>
      <c r="AL2662" s="3" t="s">
        <v>48</v>
      </c>
      <c r="AU2662" s="3">
        <v>2</v>
      </c>
      <c r="AV2662" s="3">
        <v>5</v>
      </c>
      <c r="AW2662" s="3">
        <v>1</v>
      </c>
      <c r="AX2662" s="3">
        <v>5</v>
      </c>
      <c r="AY2662" s="3">
        <v>100</v>
      </c>
      <c r="AZ2662" s="6" t="str">
        <f t="shared" si="291"/>
        <v>1893.1</v>
      </c>
      <c r="BC2662" s="12" t="s">
        <v>6339</v>
      </c>
      <c r="BJ2662" s="12">
        <f t="shared" si="292"/>
        <v>0</v>
      </c>
      <c r="BK2662" s="12">
        <f t="shared" si="293"/>
        <v>0</v>
      </c>
      <c r="BW2662" s="3" t="s">
        <v>6340</v>
      </c>
      <c r="BX2662" s="3" t="s">
        <v>6341</v>
      </c>
      <c r="CQ2662" s="3" t="str">
        <f>CONCATENATE(baseURL!$A$1,baseURL!$B$1,baseURL!$C$1,".",C2662,".",L2662,".pkl&amp;seq=",BC2662)</f>
        <v>http://proteomics.broadinstitute.org/millscripts/viewfeed.pl?side=xl&amp;cycle=1&amp;fixedMods=iaaC&amp;file=msdataSM/iPRG2012_nd/cpick_in/iPRG2012_nd.1893.1.2.pkl&amp;seq=HFWGLR</v>
      </c>
    </row>
    <row r="2663" spans="1:95" x14ac:dyDescent="0.2">
      <c r="A2663" s="3">
        <v>4912</v>
      </c>
      <c r="B2663" s="2" t="s">
        <v>6333</v>
      </c>
      <c r="C2663" s="2" t="s">
        <v>6321</v>
      </c>
      <c r="D2663" s="3">
        <v>6791</v>
      </c>
      <c r="E2663" s="3">
        <v>6787</v>
      </c>
      <c r="F2663" s="3">
        <v>39764</v>
      </c>
      <c r="G2663" s="3">
        <v>8679</v>
      </c>
      <c r="H2663" s="3">
        <v>28.530200000000001</v>
      </c>
      <c r="I2663" s="30">
        <v>600.66853000000003</v>
      </c>
      <c r="J2663" s="30">
        <v>600.667641</v>
      </c>
      <c r="K2663" s="30">
        <v>8.8999999999999995E-4</v>
      </c>
      <c r="L2663" s="3">
        <v>3</v>
      </c>
      <c r="M2663" s="3">
        <v>3</v>
      </c>
      <c r="N2663" s="10">
        <f t="shared" si="287"/>
        <v>1</v>
      </c>
      <c r="O2663" s="35">
        <v>3</v>
      </c>
      <c r="P2663" s="17"/>
      <c r="Q2663" s="40">
        <v>1799.98615</v>
      </c>
      <c r="R2663" s="40">
        <v>600.66690000000006</v>
      </c>
      <c r="S2663" s="18">
        <f t="shared" si="288"/>
        <v>2.7136504441602685</v>
      </c>
      <c r="T2663" s="18">
        <f t="shared" si="289"/>
        <v>1.2336288214785003</v>
      </c>
      <c r="U2663" s="18">
        <f t="shared" si="290"/>
        <v>0.9988897339991174</v>
      </c>
      <c r="V2663" s="30">
        <v>600.66750000000002</v>
      </c>
      <c r="W2663" s="3" t="s">
        <v>47</v>
      </c>
      <c r="X2663" s="3" t="s">
        <v>47</v>
      </c>
      <c r="Y2663" s="3" t="s">
        <v>47</v>
      </c>
      <c r="Z2663" s="3" t="s">
        <v>47</v>
      </c>
      <c r="AA2663" s="3" t="s">
        <v>48</v>
      </c>
      <c r="AB2663" s="12" t="s">
        <v>47</v>
      </c>
      <c r="AC2663" s="3" t="s">
        <v>47</v>
      </c>
      <c r="AD2663" s="3" t="s">
        <v>47</v>
      </c>
      <c r="AE2663" s="3" t="s">
        <v>47</v>
      </c>
      <c r="AF2663" s="3" t="s">
        <v>47</v>
      </c>
      <c r="AG2663" s="3" t="s">
        <v>47</v>
      </c>
      <c r="AH2663" s="3" t="s">
        <v>47</v>
      </c>
      <c r="AI2663" s="3" t="s">
        <v>47</v>
      </c>
      <c r="AJ2663" s="3" t="s">
        <v>47</v>
      </c>
      <c r="AK2663" s="3" t="s">
        <v>47</v>
      </c>
      <c r="AL2663" s="3" t="s">
        <v>47</v>
      </c>
      <c r="AM2663" s="3" t="s">
        <v>47</v>
      </c>
      <c r="AN2663" s="3" t="s">
        <v>47</v>
      </c>
      <c r="AU2663" s="3">
        <v>0</v>
      </c>
      <c r="AV2663" s="3">
        <v>17</v>
      </c>
      <c r="AW2663" s="3">
        <v>1</v>
      </c>
      <c r="AX2663" s="3">
        <v>17</v>
      </c>
      <c r="AY2663" s="3">
        <v>100</v>
      </c>
      <c r="AZ2663" s="6" t="str">
        <f t="shared" si="291"/>
        <v>1893.10</v>
      </c>
      <c r="BC2663" s="12" t="s">
        <v>6242</v>
      </c>
      <c r="BJ2663" s="12">
        <f t="shared" si="292"/>
        <v>0</v>
      </c>
      <c r="BK2663" s="12">
        <f t="shared" si="293"/>
        <v>0</v>
      </c>
      <c r="CQ2663" s="3" t="str">
        <f>CONCATENATE(baseURL!$A$1,baseURL!$B$1,baseURL!$C$1,".",C2663,".",L2663,".pkl&amp;seq=",BC2663)</f>
        <v>http://proteomics.broadinstitute.org/millscripts/viewfeed.pl?side=xl&amp;cycle=1&amp;fixedMods=iaaC&amp;file=msdataSM/iPRG2012_nd/cpick_in/iPRG2012_nd.1893.10.3.pkl&amp;seq=ASKVLEQLSGQTPVQSK</v>
      </c>
    </row>
    <row r="2664" spans="1:95" x14ac:dyDescent="0.2">
      <c r="A2664" s="3">
        <v>4573</v>
      </c>
      <c r="B2664" s="2" t="s">
        <v>6334</v>
      </c>
      <c r="C2664" s="2" t="s">
        <v>6335</v>
      </c>
      <c r="D2664" s="3">
        <v>6793</v>
      </c>
      <c r="E2664" s="3">
        <v>6789</v>
      </c>
      <c r="F2664" s="3">
        <v>39766</v>
      </c>
      <c r="G2664" s="3">
        <v>8681</v>
      </c>
      <c r="H2664" s="3">
        <v>28.5335</v>
      </c>
      <c r="I2664" s="30">
        <v>709.34843999999998</v>
      </c>
      <c r="J2664" s="30">
        <v>709.34788370000001</v>
      </c>
      <c r="K2664" s="30">
        <v>5.5999999999999995E-4</v>
      </c>
      <c r="L2664" s="3">
        <v>0</v>
      </c>
      <c r="M2664" s="3">
        <v>3</v>
      </c>
      <c r="N2664" s="10">
        <f t="shared" si="287"/>
        <v>1</v>
      </c>
      <c r="O2664" s="35">
        <v>3</v>
      </c>
      <c r="P2664" s="17"/>
      <c r="Q2664" s="40">
        <v>2126.02612</v>
      </c>
      <c r="R2664" s="40">
        <v>709.34689000000003</v>
      </c>
      <c r="S2664" s="18">
        <f t="shared" si="288"/>
        <v>2.1851086144213285</v>
      </c>
      <c r="T2664" s="18">
        <f t="shared" si="289"/>
        <v>1.4008660839845091</v>
      </c>
      <c r="U2664" s="18">
        <f t="shared" si="290"/>
        <v>1.2828702187955001</v>
      </c>
      <c r="V2664" s="30">
        <v>709.34780000000001</v>
      </c>
      <c r="W2664" s="3" t="s">
        <v>47</v>
      </c>
      <c r="X2664" s="3" t="s">
        <v>47</v>
      </c>
      <c r="Y2664" s="3" t="s">
        <v>47</v>
      </c>
      <c r="Z2664" s="3" t="s">
        <v>47</v>
      </c>
      <c r="AA2664" s="3" t="s">
        <v>47</v>
      </c>
      <c r="AB2664" s="12" t="s">
        <v>47</v>
      </c>
      <c r="AC2664" s="3" t="s">
        <v>47</v>
      </c>
      <c r="AD2664" s="3" t="s">
        <v>47</v>
      </c>
      <c r="AE2664" s="3" t="s">
        <v>47</v>
      </c>
      <c r="AF2664" s="3" t="s">
        <v>47</v>
      </c>
      <c r="AG2664" s="3" t="s">
        <v>47</v>
      </c>
      <c r="AH2664" s="3" t="s">
        <v>47</v>
      </c>
      <c r="AI2664" s="3" t="s">
        <v>47</v>
      </c>
      <c r="AK2664" s="3" t="s">
        <v>48</v>
      </c>
      <c r="AL2664" s="3" t="s">
        <v>48</v>
      </c>
      <c r="AM2664" s="3" t="s">
        <v>47</v>
      </c>
      <c r="AU2664" s="3">
        <v>0</v>
      </c>
      <c r="AV2664" s="3">
        <v>14</v>
      </c>
      <c r="AW2664" s="3">
        <v>1</v>
      </c>
      <c r="AX2664" s="3">
        <v>14</v>
      </c>
      <c r="AY2664" s="3">
        <v>100</v>
      </c>
      <c r="AZ2664" s="6" t="str">
        <f t="shared" si="291"/>
        <v>1893.12</v>
      </c>
      <c r="BC2664" s="12" t="s">
        <v>6336</v>
      </c>
      <c r="BJ2664" s="12">
        <f t="shared" si="292"/>
        <v>0</v>
      </c>
      <c r="BK2664" s="12">
        <f t="shared" si="293"/>
        <v>0</v>
      </c>
      <c r="CQ2664" s="3" t="str">
        <f>CONCATENATE(baseURL!$A$1,baseURL!$B$1,baseURL!$C$1,".",C2664,".",L2664,".pkl&amp;seq=",BC2664)</f>
        <v>http://proteomics.broadinstitute.org/millscripts/viewfeed.pl?side=xl&amp;cycle=1&amp;fixedMods=iaaC&amp;file=msdataSM/iPRG2012_nd/cpick_in/iPRG2012_nd.1893.12.0.pkl&amp;seq=TLVTGGNGPEDFQQHEQLR</v>
      </c>
    </row>
    <row r="2665" spans="1:95" x14ac:dyDescent="0.2">
      <c r="A2665" s="3">
        <v>4311</v>
      </c>
      <c r="B2665" s="2" t="s">
        <v>6342</v>
      </c>
      <c r="C2665" s="2" t="s">
        <v>6343</v>
      </c>
      <c r="D2665" s="3">
        <v>6783</v>
      </c>
      <c r="E2665" s="3">
        <v>6779</v>
      </c>
      <c r="F2665" s="3">
        <v>39756</v>
      </c>
      <c r="G2665" s="3">
        <v>8671</v>
      </c>
      <c r="H2665" s="3">
        <v>28.518599999999999</v>
      </c>
      <c r="I2665" s="30">
        <v>410.73221000000001</v>
      </c>
      <c r="J2665" s="30">
        <v>410.73227580000002</v>
      </c>
      <c r="K2665" s="30">
        <v>-6.9999999999999994E-5</v>
      </c>
      <c r="L2665" s="3">
        <v>2</v>
      </c>
      <c r="M2665" s="3">
        <v>2</v>
      </c>
      <c r="N2665" s="10">
        <f t="shared" si="287"/>
        <v>1</v>
      </c>
      <c r="O2665" s="35">
        <v>2</v>
      </c>
      <c r="P2665" s="17"/>
      <c r="Q2665" s="40">
        <v>820.45632999999998</v>
      </c>
      <c r="R2665" s="40">
        <v>410.73180000000002</v>
      </c>
      <c r="S2665" s="18">
        <f t="shared" si="288"/>
        <v>0.99821830203561313</v>
      </c>
      <c r="T2665" s="18">
        <f t="shared" si="289"/>
        <v>1.158420166161473</v>
      </c>
      <c r="U2665" s="18">
        <f t="shared" si="290"/>
        <v>0.73040363561218591</v>
      </c>
      <c r="V2665" s="30">
        <v>410.7321</v>
      </c>
      <c r="W2665" s="3" t="s">
        <v>47</v>
      </c>
      <c r="X2665" s="3" t="s">
        <v>47</v>
      </c>
      <c r="Y2665" s="3" t="s">
        <v>47</v>
      </c>
      <c r="Z2665" s="3" t="s">
        <v>47</v>
      </c>
      <c r="AA2665" s="3" t="s">
        <v>48</v>
      </c>
      <c r="AB2665" s="12" t="s">
        <v>47</v>
      </c>
      <c r="AC2665" s="3" t="s">
        <v>47</v>
      </c>
      <c r="AD2665" s="3" t="s">
        <v>47</v>
      </c>
      <c r="AF2665" s="3" t="s">
        <v>47</v>
      </c>
      <c r="AG2665" s="3" t="s">
        <v>47</v>
      </c>
      <c r="AH2665" s="3" t="s">
        <v>47</v>
      </c>
      <c r="AI2665" s="3" t="s">
        <v>48</v>
      </c>
      <c r="AJ2665" s="3" t="s">
        <v>47</v>
      </c>
      <c r="AK2665" s="3" t="s">
        <v>47</v>
      </c>
      <c r="AL2665" s="3" t="s">
        <v>48</v>
      </c>
      <c r="AM2665" s="3" t="s">
        <v>47</v>
      </c>
      <c r="AN2665" s="3" t="s">
        <v>47</v>
      </c>
      <c r="AU2665" s="3">
        <v>0</v>
      </c>
      <c r="AV2665" s="3">
        <v>14</v>
      </c>
      <c r="AW2665" s="3">
        <v>1</v>
      </c>
      <c r="AX2665" s="3">
        <v>14</v>
      </c>
      <c r="AY2665" s="3">
        <v>100</v>
      </c>
      <c r="AZ2665" s="6" t="str">
        <f t="shared" si="291"/>
        <v>1893.2</v>
      </c>
      <c r="BC2665" s="12" t="s">
        <v>6344</v>
      </c>
      <c r="BJ2665" s="12">
        <f t="shared" si="292"/>
        <v>0</v>
      </c>
      <c r="BK2665" s="12">
        <f t="shared" si="293"/>
        <v>0</v>
      </c>
      <c r="CQ2665" s="3" t="str">
        <f>CONCATENATE(baseURL!$A$1,baseURL!$B$1,baseURL!$C$1,".",C2665,".",L2665,".pkl&amp;seq=",BC2665)</f>
        <v>http://proteomics.broadinstitute.org/millscripts/viewfeed.pl?side=xl&amp;cycle=1&amp;fixedMods=iaaC&amp;file=msdataSM/iPRG2012_nd/cpick_in/iPRG2012_nd.1893.2.2.pkl&amp;seq=LNFGLEK</v>
      </c>
    </row>
    <row r="2666" spans="1:95" x14ac:dyDescent="0.2">
      <c r="A2666" s="3">
        <v>4750</v>
      </c>
      <c r="B2666" s="2" t="s">
        <v>6345</v>
      </c>
      <c r="C2666" s="2" t="s">
        <v>6346</v>
      </c>
      <c r="D2666" s="3">
        <v>6784</v>
      </c>
      <c r="E2666" s="3">
        <v>6780</v>
      </c>
      <c r="F2666" s="3">
        <v>39757</v>
      </c>
      <c r="G2666" s="3">
        <v>8672</v>
      </c>
      <c r="H2666" s="3">
        <v>28.519400000000001</v>
      </c>
      <c r="I2666" s="30">
        <v>417.91654</v>
      </c>
      <c r="J2666" s="30">
        <v>417.91630930000002</v>
      </c>
      <c r="K2666" s="30">
        <v>2.3000000000000001E-4</v>
      </c>
      <c r="L2666" s="3">
        <v>3</v>
      </c>
      <c r="M2666" s="3">
        <v>3</v>
      </c>
      <c r="N2666" s="10">
        <f t="shared" si="287"/>
        <v>1</v>
      </c>
      <c r="O2666" s="35">
        <v>3</v>
      </c>
      <c r="P2666" s="17"/>
      <c r="Q2666" s="40">
        <v>1251.7320500000001</v>
      </c>
      <c r="R2666" s="40">
        <v>417.91552999999999</v>
      </c>
      <c r="S2666" s="18">
        <f t="shared" si="288"/>
        <v>2.4167563239584542</v>
      </c>
      <c r="T2666" s="18">
        <f t="shared" si="289"/>
        <v>1.8647308943827596</v>
      </c>
      <c r="U2666" s="18">
        <f t="shared" si="290"/>
        <v>0.88534637617362033</v>
      </c>
      <c r="V2666" s="30">
        <v>417.91590000000002</v>
      </c>
      <c r="W2666" s="3" t="s">
        <v>47</v>
      </c>
      <c r="X2666" s="3" t="s">
        <v>47</v>
      </c>
      <c r="Y2666" s="3" t="s">
        <v>47</v>
      </c>
      <c r="Z2666" s="3" t="s">
        <v>47</v>
      </c>
      <c r="AA2666" s="3" t="s">
        <v>47</v>
      </c>
      <c r="AB2666" s="12" t="s">
        <v>47</v>
      </c>
      <c r="AC2666" s="3" t="s">
        <v>47</v>
      </c>
      <c r="AD2666" s="3" t="s">
        <v>47</v>
      </c>
      <c r="AE2666" s="3" t="s">
        <v>47</v>
      </c>
      <c r="AF2666" s="3" t="s">
        <v>48</v>
      </c>
      <c r="AG2666" s="3" t="s">
        <v>47</v>
      </c>
      <c r="AH2666" s="3" t="s">
        <v>47</v>
      </c>
      <c r="AI2666" s="3" t="s">
        <v>47</v>
      </c>
      <c r="AJ2666" s="3" t="s">
        <v>47</v>
      </c>
      <c r="AK2666" s="3" t="s">
        <v>47</v>
      </c>
      <c r="AL2666" s="3" t="s">
        <v>47</v>
      </c>
      <c r="AM2666" s="3" t="s">
        <v>47</v>
      </c>
      <c r="AN2666" s="3" t="s">
        <v>47</v>
      </c>
      <c r="AU2666" s="3">
        <v>0</v>
      </c>
      <c r="AV2666" s="3">
        <v>17</v>
      </c>
      <c r="AW2666" s="3">
        <v>1</v>
      </c>
      <c r="AX2666" s="3">
        <v>17</v>
      </c>
      <c r="AY2666" s="3">
        <v>100</v>
      </c>
      <c r="AZ2666" s="6" t="str">
        <f t="shared" si="291"/>
        <v>1893.3</v>
      </c>
      <c r="BC2666" s="12" t="s">
        <v>6347</v>
      </c>
      <c r="BJ2666" s="12">
        <f t="shared" si="292"/>
        <v>0</v>
      </c>
      <c r="BK2666" s="12">
        <f t="shared" si="293"/>
        <v>0</v>
      </c>
      <c r="CQ2666" s="3" t="str">
        <f>CONCATENATE(baseURL!$A$1,baseURL!$B$1,baseURL!$C$1,".",C2666,".",L2666,".pkl&amp;seq=",BC2666)</f>
        <v>http://proteomics.broadinstitute.org/millscripts/viewfeed.pl?side=xl&amp;cycle=1&amp;fixedMods=iaaC&amp;file=msdataSM/iPRG2012_nd/cpick_in/iPRG2012_nd.1893.3.3.pkl&amp;seq=NLPLLKNHFR</v>
      </c>
    </row>
    <row r="2667" spans="1:95" x14ac:dyDescent="0.2">
      <c r="A2667" s="3">
        <v>2764</v>
      </c>
      <c r="B2667" s="2" t="s">
        <v>6348</v>
      </c>
      <c r="C2667" s="2" t="s">
        <v>6328</v>
      </c>
      <c r="D2667" s="3">
        <v>6785</v>
      </c>
      <c r="E2667" s="3">
        <v>6781</v>
      </c>
      <c r="F2667" s="3">
        <v>39758</v>
      </c>
      <c r="G2667" s="3">
        <v>8673</v>
      </c>
      <c r="H2667" s="3">
        <v>28.520199999999999</v>
      </c>
      <c r="I2667" s="30">
        <v>421.24606</v>
      </c>
      <c r="J2667" s="30">
        <v>421.24605769999999</v>
      </c>
      <c r="K2667" s="30">
        <v>0</v>
      </c>
      <c r="L2667" s="3">
        <v>0</v>
      </c>
      <c r="M2667" s="3">
        <v>0</v>
      </c>
      <c r="N2667" s="10">
        <f t="shared" si="287"/>
        <v>1</v>
      </c>
      <c r="O2667" s="35">
        <v>3</v>
      </c>
      <c r="P2667" s="17"/>
      <c r="Q2667" s="40">
        <v>1261.7263</v>
      </c>
      <c r="R2667" s="40">
        <v>421.24695000000003</v>
      </c>
      <c r="S2667" s="18">
        <f t="shared" si="288"/>
        <v>-2.1127749412232011</v>
      </c>
      <c r="T2667" s="18">
        <f t="shared" si="289"/>
        <v>-2.1182349214214238</v>
      </c>
      <c r="U2667" s="18">
        <f t="shared" si="290"/>
        <v>-2.72999009263423</v>
      </c>
      <c r="V2667" s="30">
        <v>421.24579999999997</v>
      </c>
      <c r="W2667" s="3" t="s">
        <v>47</v>
      </c>
      <c r="Z2667" s="3" t="s">
        <v>47</v>
      </c>
      <c r="AA2667" s="3" t="s">
        <v>47</v>
      </c>
      <c r="AB2667" s="12" t="s">
        <v>47</v>
      </c>
      <c r="AC2667" s="3" t="s">
        <v>47</v>
      </c>
      <c r="AD2667" s="3" t="s">
        <v>47</v>
      </c>
      <c r="AF2667" s="3" t="s">
        <v>52</v>
      </c>
      <c r="AG2667" s="3" t="s">
        <v>47</v>
      </c>
      <c r="AH2667" s="3" t="s">
        <v>47</v>
      </c>
      <c r="AL2667" s="3" t="s">
        <v>48</v>
      </c>
      <c r="AU2667" s="3">
        <v>0</v>
      </c>
      <c r="AV2667" s="3">
        <v>8</v>
      </c>
      <c r="AW2667" s="3">
        <v>1</v>
      </c>
      <c r="AX2667" s="3">
        <v>8</v>
      </c>
      <c r="AY2667" s="3">
        <v>100</v>
      </c>
      <c r="AZ2667" s="6" t="str">
        <f t="shared" si="291"/>
        <v>1893.4</v>
      </c>
      <c r="BC2667" s="12" t="s">
        <v>6349</v>
      </c>
      <c r="BJ2667" s="12">
        <f t="shared" si="292"/>
        <v>0</v>
      </c>
      <c r="BK2667" s="12">
        <f t="shared" si="293"/>
        <v>0</v>
      </c>
      <c r="CQ2667" s="3" t="str">
        <f>CONCATENATE(baseURL!$A$1,baseURL!$B$1,baseURL!$C$1,".",C2667,".",L2667,".pkl&amp;seq=",BC2667)</f>
        <v>http://proteomics.broadinstitute.org/millscripts/viewfeed.pl?side=xl&amp;cycle=1&amp;fixedMods=iaaC&amp;file=msdataSM/iPRG2012_nd/cpick_in/iPRG2012_nd.1893.4.0.pkl&amp;seq=AGATTSRFLPLK</v>
      </c>
    </row>
    <row r="2668" spans="1:95" x14ac:dyDescent="0.2">
      <c r="A2668" s="3">
        <v>2462</v>
      </c>
      <c r="B2668" s="2" t="s">
        <v>6353</v>
      </c>
      <c r="C2668" s="2" t="s">
        <v>6354</v>
      </c>
      <c r="D2668" s="3">
        <v>6803</v>
      </c>
      <c r="E2668" s="3">
        <v>6799</v>
      </c>
      <c r="F2668" s="3">
        <v>39785</v>
      </c>
      <c r="G2668" s="3">
        <v>8692</v>
      </c>
      <c r="H2668" s="3">
        <v>28.554200000000002</v>
      </c>
      <c r="I2668" s="30">
        <v>630.83079999999995</v>
      </c>
      <c r="J2668" s="30">
        <v>631.36719889999995</v>
      </c>
      <c r="K2668" s="30">
        <v>-0.53639999999999999</v>
      </c>
      <c r="L2668" s="3">
        <v>2</v>
      </c>
      <c r="M2668" s="3">
        <v>2</v>
      </c>
      <c r="N2668" s="10">
        <f t="shared" si="287"/>
        <v>1</v>
      </c>
      <c r="O2668" s="35">
        <v>2</v>
      </c>
      <c r="P2668" s="17"/>
      <c r="Q2668" s="40">
        <v>1261.7263</v>
      </c>
      <c r="R2668" s="40">
        <v>631.36679000000004</v>
      </c>
      <c r="S2668" s="18">
        <f t="shared" si="288"/>
        <v>-848.93600437882299</v>
      </c>
      <c r="T2668" s="18">
        <f t="shared" si="289"/>
        <v>0.64764255324741971</v>
      </c>
      <c r="U2668" s="18">
        <f t="shared" si="290"/>
        <v>0.64938480528573739</v>
      </c>
      <c r="V2668" s="30">
        <v>631.36720000000003</v>
      </c>
      <c r="W2668" s="3" t="s">
        <v>47</v>
      </c>
      <c r="Z2668" s="3" t="s">
        <v>47</v>
      </c>
      <c r="AA2668" s="3" t="s">
        <v>48</v>
      </c>
      <c r="AB2668" s="12" t="s">
        <v>47</v>
      </c>
      <c r="AC2668" s="3" t="s">
        <v>47</v>
      </c>
      <c r="AD2668" s="3" t="s">
        <v>48</v>
      </c>
      <c r="AE2668" s="3" t="s">
        <v>47</v>
      </c>
      <c r="AF2668" s="3" t="s">
        <v>47</v>
      </c>
      <c r="AG2668" s="3" t="s">
        <v>52</v>
      </c>
      <c r="AH2668" s="3" t="s">
        <v>47</v>
      </c>
      <c r="AI2668" s="3" t="s">
        <v>47</v>
      </c>
      <c r="AK2668" s="3" t="s">
        <v>52</v>
      </c>
      <c r="AL2668" s="3" t="s">
        <v>48</v>
      </c>
      <c r="AN2668" s="3" t="s">
        <v>47</v>
      </c>
      <c r="AU2668" s="3">
        <v>0</v>
      </c>
      <c r="AV2668" s="3">
        <v>9</v>
      </c>
      <c r="AW2668" s="3">
        <v>1</v>
      </c>
      <c r="AX2668" s="3">
        <v>9</v>
      </c>
      <c r="AY2668" s="3">
        <v>100</v>
      </c>
      <c r="AZ2668" s="6" t="str">
        <f t="shared" si="291"/>
        <v>1894.10</v>
      </c>
      <c r="BC2668" s="12" t="s">
        <v>6349</v>
      </c>
      <c r="BJ2668" s="12">
        <f t="shared" si="292"/>
        <v>0</v>
      </c>
      <c r="BK2668" s="12">
        <f t="shared" si="293"/>
        <v>0</v>
      </c>
      <c r="CQ2668" s="3" t="str">
        <f>CONCATENATE(baseURL!$A$1,baseURL!$B$1,baseURL!$C$1,".",C2668,".",L2668,".pkl&amp;seq=",BC2668)</f>
        <v>http://proteomics.broadinstitute.org/millscripts/viewfeed.pl?side=xl&amp;cycle=1&amp;fixedMods=iaaC&amp;file=msdataSM/iPRG2012_nd/cpick_in/iPRG2012_nd.1894.10.2.pkl&amp;seq=AGATTSRFLPLK</v>
      </c>
    </row>
    <row r="2669" spans="1:95" x14ac:dyDescent="0.2">
      <c r="A2669" s="3">
        <v>7016</v>
      </c>
      <c r="B2669" s="2" t="s">
        <v>6355</v>
      </c>
      <c r="C2669" s="2" t="s">
        <v>6348</v>
      </c>
      <c r="D2669" s="3">
        <v>6798</v>
      </c>
      <c r="E2669" s="3">
        <v>6794</v>
      </c>
      <c r="F2669" s="3">
        <v>39780</v>
      </c>
      <c r="G2669" s="3">
        <v>8687</v>
      </c>
      <c r="H2669" s="3">
        <v>28.5458</v>
      </c>
      <c r="I2669" s="30">
        <v>543.29696999999999</v>
      </c>
      <c r="J2669" s="30">
        <v>543.29402300000004</v>
      </c>
      <c r="K2669" s="30">
        <v>2.9499999999999999E-3</v>
      </c>
      <c r="L2669" s="3">
        <v>3</v>
      </c>
      <c r="M2669" s="3">
        <v>3</v>
      </c>
      <c r="N2669" s="10">
        <f t="shared" si="287"/>
        <v>1</v>
      </c>
      <c r="O2669" s="35">
        <v>3</v>
      </c>
      <c r="P2669" s="17"/>
      <c r="Q2669" s="40">
        <v>1627.85508</v>
      </c>
      <c r="R2669" s="40">
        <v>543.28988000000004</v>
      </c>
      <c r="S2669" s="18">
        <f t="shared" si="288"/>
        <v>13.050123444133183</v>
      </c>
      <c r="T2669" s="18">
        <f t="shared" si="289"/>
        <v>7.6257632481560655</v>
      </c>
      <c r="U2669" s="18">
        <f t="shared" si="290"/>
        <v>7.5834285739750973</v>
      </c>
      <c r="V2669" s="30">
        <v>543.29399999999998</v>
      </c>
      <c r="X2669" s="3" t="s">
        <v>47</v>
      </c>
      <c r="Y2669" s="3" t="s">
        <v>47</v>
      </c>
      <c r="Z2669" s="3" t="s">
        <v>47</v>
      </c>
      <c r="AA2669" s="3" t="s">
        <v>48</v>
      </c>
      <c r="AB2669" s="12" t="s">
        <v>47</v>
      </c>
      <c r="AC2669" s="3" t="s">
        <v>65</v>
      </c>
      <c r="AD2669" s="3" t="s">
        <v>47</v>
      </c>
      <c r="AE2669" s="3" t="s">
        <v>47</v>
      </c>
      <c r="AF2669" s="3" t="s">
        <v>47</v>
      </c>
      <c r="AG2669" s="3" t="s">
        <v>65</v>
      </c>
      <c r="AH2669" s="3" t="s">
        <v>47</v>
      </c>
      <c r="AJ2669" s="3" t="s">
        <v>52</v>
      </c>
      <c r="AK2669" s="3" t="s">
        <v>48</v>
      </c>
      <c r="AL2669" s="3" t="s">
        <v>47</v>
      </c>
      <c r="AM2669" s="3" t="s">
        <v>47</v>
      </c>
      <c r="AP2669" s="3" t="s">
        <v>65</v>
      </c>
      <c r="AU2669" s="3">
        <v>3</v>
      </c>
      <c r="AV2669" s="3">
        <v>10</v>
      </c>
      <c r="AW2669" s="3">
        <v>1</v>
      </c>
      <c r="AX2669" s="3">
        <v>10</v>
      </c>
      <c r="AY2669" s="3">
        <v>100</v>
      </c>
      <c r="AZ2669" s="6" t="str">
        <f t="shared" si="291"/>
        <v>1894.5</v>
      </c>
      <c r="BC2669" s="12" t="s">
        <v>6356</v>
      </c>
      <c r="BJ2669" s="12">
        <f t="shared" si="292"/>
        <v>0</v>
      </c>
      <c r="BK2669" s="12">
        <f t="shared" si="293"/>
        <v>0</v>
      </c>
      <c r="BY2669" s="3" t="s">
        <v>6357</v>
      </c>
      <c r="CC2669" s="3" t="s">
        <v>6358</v>
      </c>
      <c r="CL2669" s="3" t="s">
        <v>6359</v>
      </c>
      <c r="CQ2669" s="3" t="str">
        <f>CONCATENATE(baseURL!$A$1,baseURL!$B$1,baseURL!$C$1,".",C2669,".",L2669,".pkl&amp;seq=",BC2669)</f>
        <v>http://proteomics.broadinstitute.org/millscripts/viewfeed.pl?side=xl&amp;cycle=1&amp;fixedMods=iaaC&amp;file=msdataSM/iPRG2012_nd/cpick_in/iPRG2012_nd.1894.5.3.pkl&amp;seq=AQKYLEQVLDHQR</v>
      </c>
    </row>
    <row r="2670" spans="1:95" x14ac:dyDescent="0.2">
      <c r="A2670" s="3">
        <v>6081</v>
      </c>
      <c r="B2670" s="2" t="s">
        <v>6360</v>
      </c>
      <c r="C2670" s="2" t="s">
        <v>6361</v>
      </c>
      <c r="D2670" s="3">
        <v>6801</v>
      </c>
      <c r="E2670" s="3">
        <v>6797</v>
      </c>
      <c r="F2670" s="3">
        <v>39783</v>
      </c>
      <c r="G2670" s="3">
        <v>8690</v>
      </c>
      <c r="H2670" s="3">
        <v>28.550799999999999</v>
      </c>
      <c r="I2670" s="30">
        <v>579.81688999999994</v>
      </c>
      <c r="J2670" s="30">
        <v>579.81748030000006</v>
      </c>
      <c r="K2670" s="30">
        <v>-5.9000000000000003E-4</v>
      </c>
      <c r="L2670" s="3">
        <v>2</v>
      </c>
      <c r="M2670" s="3">
        <v>2</v>
      </c>
      <c r="N2670" s="10">
        <f t="shared" si="287"/>
        <v>1</v>
      </c>
      <c r="O2670" s="35">
        <v>2</v>
      </c>
      <c r="P2670" s="17"/>
      <c r="Q2670" s="40">
        <v>1158.6265800000001</v>
      </c>
      <c r="R2670" s="40">
        <v>579.81692999999996</v>
      </c>
      <c r="S2670" s="18">
        <f t="shared" si="288"/>
        <v>-6.8987292269469522E-2</v>
      </c>
      <c r="T2670" s="18">
        <f t="shared" si="289"/>
        <v>0.94909267326830848</v>
      </c>
      <c r="U2670" s="18">
        <f t="shared" si="290"/>
        <v>1.3280053757461225</v>
      </c>
      <c r="V2670" s="30">
        <v>579.81769999999995</v>
      </c>
      <c r="W2670" s="3" t="s">
        <v>47</v>
      </c>
      <c r="X2670" s="3" t="s">
        <v>47</v>
      </c>
      <c r="Y2670" s="3" t="s">
        <v>47</v>
      </c>
      <c r="Z2670" s="3" t="s">
        <v>47</v>
      </c>
      <c r="AA2670" s="3" t="s">
        <v>47</v>
      </c>
      <c r="AB2670" s="12" t="s">
        <v>47</v>
      </c>
      <c r="AC2670" s="3" t="s">
        <v>47</v>
      </c>
      <c r="AD2670" s="3" t="s">
        <v>47</v>
      </c>
      <c r="AE2670" s="3" t="s">
        <v>47</v>
      </c>
      <c r="AF2670" s="3" t="s">
        <v>47</v>
      </c>
      <c r="AG2670" s="3" t="s">
        <v>47</v>
      </c>
      <c r="AH2670" s="3" t="s">
        <v>47</v>
      </c>
      <c r="AI2670" s="3" t="s">
        <v>47</v>
      </c>
      <c r="AK2670" s="3" t="s">
        <v>48</v>
      </c>
      <c r="AL2670" s="3" t="s">
        <v>48</v>
      </c>
      <c r="AU2670" s="3">
        <v>0</v>
      </c>
      <c r="AV2670" s="3">
        <v>13</v>
      </c>
      <c r="AW2670" s="3">
        <v>1</v>
      </c>
      <c r="AX2670" s="3">
        <v>13</v>
      </c>
      <c r="AY2670" s="3">
        <v>100</v>
      </c>
      <c r="AZ2670" s="6" t="str">
        <f t="shared" si="291"/>
        <v>1894.8</v>
      </c>
      <c r="BC2670" s="12" t="s">
        <v>6262</v>
      </c>
      <c r="BJ2670" s="12">
        <f t="shared" si="292"/>
        <v>0</v>
      </c>
      <c r="BK2670" s="12">
        <f t="shared" si="293"/>
        <v>0</v>
      </c>
      <c r="CQ2670" s="3" t="str">
        <f>CONCATENATE(baseURL!$A$1,baseURL!$B$1,baseURL!$C$1,".",C2670,".",L2670,".pkl&amp;seq=",BC2670)</f>
        <v>http://proteomics.broadinstitute.org/millscripts/viewfeed.pl?side=xl&amp;cycle=1&amp;fixedMods=iaaC&amp;file=msdataSM/iPRG2012_nd/cpick_in/iPRG2012_nd.1894.8.2.pkl&amp;seq=NFGLGQAVQPK</v>
      </c>
    </row>
    <row r="2671" spans="1:95" x14ac:dyDescent="0.2">
      <c r="A2671" s="3">
        <v>6392</v>
      </c>
      <c r="B2671" s="2" t="s">
        <v>6350</v>
      </c>
      <c r="C2671" s="2" t="s">
        <v>6351</v>
      </c>
      <c r="D2671" s="3">
        <v>6802</v>
      </c>
      <c r="E2671" s="3">
        <v>6798</v>
      </c>
      <c r="F2671" s="3">
        <v>39784</v>
      </c>
      <c r="G2671" s="3">
        <v>8691</v>
      </c>
      <c r="H2671" s="3">
        <v>28.552499999999998</v>
      </c>
      <c r="I2671" s="30">
        <v>590.34128999999996</v>
      </c>
      <c r="J2671" s="30">
        <v>590.34108419999995</v>
      </c>
      <c r="K2671" s="30">
        <v>2.1000000000000001E-4</v>
      </c>
      <c r="L2671" s="3">
        <v>2</v>
      </c>
      <c r="M2671" s="3">
        <v>2</v>
      </c>
      <c r="N2671" s="10">
        <f t="shared" si="287"/>
        <v>1</v>
      </c>
      <c r="O2671" s="35">
        <v>2</v>
      </c>
      <c r="P2671" s="17"/>
      <c r="Q2671" s="40">
        <v>1179.6732</v>
      </c>
      <c r="R2671" s="40">
        <v>590.34023999999999</v>
      </c>
      <c r="S2671" s="18">
        <f t="shared" si="288"/>
        <v>1.7786353170907037</v>
      </c>
      <c r="T2671" s="18">
        <f t="shared" si="289"/>
        <v>1.4300227949232085</v>
      </c>
      <c r="U2671" s="18">
        <f t="shared" si="290"/>
        <v>1.6261808613345696</v>
      </c>
      <c r="V2671" s="30">
        <v>590.34119999999996</v>
      </c>
      <c r="W2671" s="3" t="s">
        <v>47</v>
      </c>
      <c r="X2671" s="3" t="s">
        <v>47</v>
      </c>
      <c r="Y2671" s="3" t="s">
        <v>47</v>
      </c>
      <c r="Z2671" s="3" t="s">
        <v>47</v>
      </c>
      <c r="AA2671" s="3" t="s">
        <v>47</v>
      </c>
      <c r="AB2671" s="12" t="s">
        <v>47</v>
      </c>
      <c r="AC2671" s="3" t="s">
        <v>47</v>
      </c>
      <c r="AD2671" s="3" t="s">
        <v>47</v>
      </c>
      <c r="AE2671" s="3" t="s">
        <v>47</v>
      </c>
      <c r="AF2671" s="3" t="s">
        <v>47</v>
      </c>
      <c r="AG2671" s="3" t="s">
        <v>47</v>
      </c>
      <c r="AH2671" s="3" t="s">
        <v>47</v>
      </c>
      <c r="AI2671" s="3" t="s">
        <v>47</v>
      </c>
      <c r="AJ2671" s="3" t="s">
        <v>47</v>
      </c>
      <c r="AK2671" s="3" t="s">
        <v>47</v>
      </c>
      <c r="AL2671" s="3" t="s">
        <v>47</v>
      </c>
      <c r="AU2671" s="3">
        <v>0</v>
      </c>
      <c r="AV2671" s="3">
        <v>16</v>
      </c>
      <c r="AW2671" s="3">
        <v>1</v>
      </c>
      <c r="AX2671" s="3">
        <v>16</v>
      </c>
      <c r="AY2671" s="3">
        <v>100</v>
      </c>
      <c r="AZ2671" s="6" t="str">
        <f t="shared" si="291"/>
        <v>1894.9</v>
      </c>
      <c r="BC2671" s="12" t="s">
        <v>6352</v>
      </c>
      <c r="BJ2671" s="12">
        <f t="shared" si="292"/>
        <v>0</v>
      </c>
      <c r="BK2671" s="12">
        <f t="shared" si="293"/>
        <v>0</v>
      </c>
      <c r="CQ2671" s="3" t="str">
        <f>CONCATENATE(baseURL!$A$1,baseURL!$B$1,baseURL!$C$1,".",C2671,".",L2671,".pkl&amp;seq=",BC2671)</f>
        <v>http://proteomics.broadinstitute.org/millscripts/viewfeed.pl?side=xl&amp;cycle=1&amp;fixedMods=iaaC&amp;file=msdataSM/iPRG2012_nd/cpick_in/iPRG2012_nd.1894.9.2.pkl&amp;seq=VVDLVEHVAKA</v>
      </c>
    </row>
    <row r="2672" spans="1:95" x14ac:dyDescent="0.2">
      <c r="A2672" s="3">
        <v>1343</v>
      </c>
      <c r="B2672" s="2" t="s">
        <v>6366</v>
      </c>
      <c r="C2672" s="2" t="s">
        <v>6367</v>
      </c>
      <c r="D2672" s="3">
        <v>6825</v>
      </c>
      <c r="E2672" s="3">
        <v>6821</v>
      </c>
      <c r="F2672" s="3">
        <v>39816</v>
      </c>
      <c r="G2672" s="3">
        <v>8715</v>
      </c>
      <c r="H2672" s="3">
        <v>28.581499999999998</v>
      </c>
      <c r="I2672" s="30">
        <v>666.36072000000001</v>
      </c>
      <c r="J2672" s="30">
        <v>666.36185820000003</v>
      </c>
      <c r="K2672" s="30">
        <v>-1.14E-3</v>
      </c>
      <c r="L2672" s="3">
        <v>0</v>
      </c>
      <c r="M2672" s="3">
        <v>2</v>
      </c>
      <c r="N2672" s="10">
        <f t="shared" si="287"/>
        <v>1</v>
      </c>
      <c r="O2672" s="35">
        <v>2</v>
      </c>
      <c r="P2672" s="17"/>
      <c r="Q2672" s="40">
        <v>1331.7165199999999</v>
      </c>
      <c r="R2672" s="40">
        <v>666.36189999999999</v>
      </c>
      <c r="S2672" s="18">
        <f t="shared" si="288"/>
        <v>-1.7708095255395666</v>
      </c>
      <c r="T2672" s="18">
        <f t="shared" si="289"/>
        <v>-6.2728676358413116E-2</v>
      </c>
      <c r="U2672" s="18">
        <f t="shared" si="290"/>
        <v>-2.7012348695249688</v>
      </c>
      <c r="V2672" s="30">
        <v>666.36009999999999</v>
      </c>
      <c r="X2672" s="3" t="s">
        <v>47</v>
      </c>
      <c r="Y2672" s="3" t="s">
        <v>47</v>
      </c>
      <c r="Z2672" s="3" t="s">
        <v>47</v>
      </c>
      <c r="AA2672" s="3" t="s">
        <v>47</v>
      </c>
      <c r="AD2672" s="3" t="s">
        <v>47</v>
      </c>
      <c r="AE2672" s="3" t="s">
        <v>48</v>
      </c>
      <c r="AF2672" s="3" t="s">
        <v>48</v>
      </c>
      <c r="AG2672" s="3" t="s">
        <v>48</v>
      </c>
      <c r="AH2672" s="3" t="s">
        <v>47</v>
      </c>
      <c r="AI2672" s="3" t="s">
        <v>47</v>
      </c>
      <c r="AK2672" s="3" t="s">
        <v>52</v>
      </c>
      <c r="AL2672" s="3" t="s">
        <v>48</v>
      </c>
      <c r="AU2672" s="3">
        <v>0</v>
      </c>
      <c r="AV2672" s="3">
        <v>7</v>
      </c>
      <c r="AW2672" s="3">
        <v>1</v>
      </c>
      <c r="AX2672" s="3">
        <v>7</v>
      </c>
      <c r="AY2672" s="3">
        <v>100</v>
      </c>
      <c r="AZ2672" s="6" t="str">
        <f t="shared" si="291"/>
        <v>1895.20</v>
      </c>
      <c r="BC2672" s="12" t="s">
        <v>6269</v>
      </c>
      <c r="BJ2672" s="12">
        <f t="shared" si="292"/>
        <v>0</v>
      </c>
      <c r="BK2672" s="12">
        <f t="shared" si="293"/>
        <v>0</v>
      </c>
      <c r="CQ2672" s="3" t="str">
        <f>CONCATENATE(baseURL!$A$1,baseURL!$B$1,baseURL!$C$1,".",C2672,".",L2672,".pkl&amp;seq=",BC2672)</f>
        <v>http://proteomics.broadinstitute.org/millscripts/viewfeed.pl?side=xl&amp;cycle=1&amp;fixedMods=iaaC&amp;file=msdataSM/iPRG2012_nd/cpick_in/iPRG2012_nd.1895.20.0.pkl&amp;seq=TVVVVGTVTDDAR</v>
      </c>
    </row>
    <row r="2673" spans="1:95" x14ac:dyDescent="0.2">
      <c r="A2673" s="3">
        <v>1378</v>
      </c>
      <c r="B2673" s="2" t="s">
        <v>6362</v>
      </c>
      <c r="C2673" s="2" t="s">
        <v>6360</v>
      </c>
      <c r="D2673" s="3">
        <v>6814</v>
      </c>
      <c r="E2673" s="3">
        <v>6810</v>
      </c>
      <c r="F2673" s="3">
        <v>39805</v>
      </c>
      <c r="G2673" s="3">
        <v>8704</v>
      </c>
      <c r="H2673" s="3">
        <v>28.572299999999998</v>
      </c>
      <c r="I2673" s="30">
        <v>527.29456000000005</v>
      </c>
      <c r="J2673" s="30">
        <v>527.29456210000001</v>
      </c>
      <c r="K2673" s="30">
        <v>0</v>
      </c>
      <c r="L2673" s="3">
        <v>3</v>
      </c>
      <c r="M2673" s="3">
        <v>0</v>
      </c>
      <c r="N2673" s="10">
        <f t="shared" si="287"/>
        <v>1</v>
      </c>
      <c r="O2673" s="35">
        <v>3</v>
      </c>
      <c r="P2673" s="17"/>
      <c r="Q2673" s="40">
        <v>1579.85124</v>
      </c>
      <c r="R2673" s="40">
        <v>527.28859999999997</v>
      </c>
      <c r="S2673" s="18">
        <f t="shared" si="288"/>
        <v>11.303108013472691</v>
      </c>
      <c r="T2673" s="18">
        <f t="shared" si="289"/>
        <v>11.307090652127485</v>
      </c>
      <c r="U2673" s="18">
        <f t="shared" si="290"/>
        <v>11.378967798605556</v>
      </c>
      <c r="V2673" s="30">
        <v>527.29459999999995</v>
      </c>
      <c r="X2673" s="3" t="s">
        <v>47</v>
      </c>
      <c r="Y2673" s="3" t="s">
        <v>47</v>
      </c>
      <c r="Z2673" s="3" t="s">
        <v>47</v>
      </c>
      <c r="AA2673" s="3" t="s">
        <v>47</v>
      </c>
      <c r="AB2673" s="12" t="s">
        <v>47</v>
      </c>
      <c r="AC2673" s="3" t="s">
        <v>48</v>
      </c>
      <c r="AF2673" s="3" t="s">
        <v>48</v>
      </c>
      <c r="AG2673" s="3" t="s">
        <v>52</v>
      </c>
      <c r="AK2673" s="3" t="s">
        <v>52</v>
      </c>
      <c r="AL2673" s="3" t="s">
        <v>52</v>
      </c>
      <c r="AM2673" s="3" t="s">
        <v>47</v>
      </c>
      <c r="AU2673" s="3">
        <v>0</v>
      </c>
      <c r="AV2673" s="3">
        <v>6</v>
      </c>
      <c r="AW2673" s="3">
        <v>1</v>
      </c>
      <c r="AX2673" s="3">
        <v>6</v>
      </c>
      <c r="AY2673" s="3">
        <v>100</v>
      </c>
      <c r="AZ2673" s="6" t="str">
        <f t="shared" si="291"/>
        <v>1895.9</v>
      </c>
      <c r="BC2673" s="12" t="s">
        <v>6363</v>
      </c>
      <c r="BJ2673" s="12">
        <f t="shared" si="292"/>
        <v>0</v>
      </c>
      <c r="BK2673" s="12">
        <f t="shared" si="293"/>
        <v>0</v>
      </c>
      <c r="CQ2673" s="3" t="str">
        <f>CONCATENATE(baseURL!$A$1,baseURL!$B$1,baseURL!$C$1,".",C2673,".",L2673,".pkl&amp;seq=",BC2673)</f>
        <v>http://proteomics.broadinstitute.org/millscripts/viewfeed.pl?side=xl&amp;cycle=1&amp;fixedMods=iaaC&amp;file=msdataSM/iPRG2012_nd/cpick_in/iPRG2012_nd.1895.9.3.pkl&amp;seq=SLVLKDKFENMGAK</v>
      </c>
    </row>
    <row r="2674" spans="1:95" x14ac:dyDescent="0.2">
      <c r="A2674" s="3">
        <v>6391</v>
      </c>
      <c r="B2674" s="2" t="s">
        <v>6368</v>
      </c>
      <c r="C2674" s="2" t="s">
        <v>6369</v>
      </c>
      <c r="D2674" s="3">
        <v>6828</v>
      </c>
      <c r="E2674" s="3">
        <v>6824</v>
      </c>
      <c r="F2674" s="3">
        <v>39820</v>
      </c>
      <c r="G2674" s="3">
        <v>8719</v>
      </c>
      <c r="H2674" s="3">
        <v>28.598700000000001</v>
      </c>
      <c r="I2674" s="30">
        <v>548.26769000000002</v>
      </c>
      <c r="J2674" s="30">
        <v>548.26956370000005</v>
      </c>
      <c r="K2674" s="30">
        <v>-1.8699999999999999E-3</v>
      </c>
      <c r="L2674" s="3">
        <v>0</v>
      </c>
      <c r="M2674" s="3">
        <v>2</v>
      </c>
      <c r="N2674" s="10">
        <f t="shared" si="287"/>
        <v>1</v>
      </c>
      <c r="O2674" s="35">
        <v>2</v>
      </c>
      <c r="P2674" s="17"/>
      <c r="Q2674" s="40">
        <v>1095.5316800000001</v>
      </c>
      <c r="R2674" s="40">
        <v>548.26948000000004</v>
      </c>
      <c r="S2674" s="18">
        <f t="shared" si="288"/>
        <v>-3.2648178775666263</v>
      </c>
      <c r="T2674" s="18">
        <f t="shared" si="289"/>
        <v>0.15266215439291422</v>
      </c>
      <c r="U2674" s="18">
        <f t="shared" si="290"/>
        <v>0.40126253224837671</v>
      </c>
      <c r="V2674" s="30">
        <v>548.26969999999994</v>
      </c>
      <c r="W2674" s="3" t="s">
        <v>47</v>
      </c>
      <c r="X2674" s="3" t="s">
        <v>47</v>
      </c>
      <c r="Y2674" s="3" t="s">
        <v>47</v>
      </c>
      <c r="Z2674" s="3" t="s">
        <v>47</v>
      </c>
      <c r="AA2674" s="3" t="s">
        <v>47</v>
      </c>
      <c r="AB2674" s="12" t="s">
        <v>47</v>
      </c>
      <c r="AC2674" s="3" t="s">
        <v>47</v>
      </c>
      <c r="AD2674" s="3" t="s">
        <v>47</v>
      </c>
      <c r="AE2674" s="3" t="s">
        <v>47</v>
      </c>
      <c r="AF2674" s="3" t="s">
        <v>47</v>
      </c>
      <c r="AG2674" s="3" t="s">
        <v>47</v>
      </c>
      <c r="AH2674" s="3" t="s">
        <v>47</v>
      </c>
      <c r="AI2674" s="3" t="s">
        <v>47</v>
      </c>
      <c r="AJ2674" s="3" t="s">
        <v>47</v>
      </c>
      <c r="AK2674" s="3" t="s">
        <v>47</v>
      </c>
      <c r="AL2674" s="3" t="s">
        <v>47</v>
      </c>
      <c r="AU2674" s="3">
        <v>0</v>
      </c>
      <c r="AV2674" s="3">
        <v>16</v>
      </c>
      <c r="AW2674" s="3">
        <v>1</v>
      </c>
      <c r="AX2674" s="3">
        <v>16</v>
      </c>
      <c r="AY2674" s="3">
        <v>100</v>
      </c>
      <c r="AZ2674" s="6" t="str">
        <f t="shared" si="291"/>
        <v>1896.3</v>
      </c>
      <c r="BC2674" s="12" t="s">
        <v>5904</v>
      </c>
      <c r="BJ2674" s="12">
        <f t="shared" si="292"/>
        <v>0</v>
      </c>
      <c r="BK2674" s="12">
        <f t="shared" si="293"/>
        <v>0</v>
      </c>
      <c r="CQ2674" s="3" t="str">
        <f>CONCATENATE(baseURL!$A$1,baseURL!$B$1,baseURL!$C$1,".",C2674,".",L2674,".pkl&amp;seq=",BC2674)</f>
        <v>http://proteomics.broadinstitute.org/millscripts/viewfeed.pl?side=xl&amp;cycle=1&amp;fixedMods=iaaC&amp;file=msdataSM/iPRG2012_nd/cpick_in/iPRG2012_nd.1896.3.0.pkl&amp;seq=VEFLEDTSR</v>
      </c>
    </row>
    <row r="2675" spans="1:95" x14ac:dyDescent="0.2">
      <c r="A2675" s="3">
        <v>5453</v>
      </c>
      <c r="B2675" s="2" t="s">
        <v>6370</v>
      </c>
      <c r="C2675" s="2" t="s">
        <v>6371</v>
      </c>
      <c r="D2675" s="3">
        <v>6832</v>
      </c>
      <c r="E2675" s="3">
        <v>6828</v>
      </c>
      <c r="F2675" s="3">
        <v>39840</v>
      </c>
      <c r="G2675" s="3">
        <v>8724</v>
      </c>
      <c r="H2675" s="3">
        <v>28.616800000000001</v>
      </c>
      <c r="I2675" s="30">
        <v>412.56450999999998</v>
      </c>
      <c r="J2675" s="30">
        <v>412.5641746</v>
      </c>
      <c r="K2675" s="30">
        <v>3.4000000000000002E-4</v>
      </c>
      <c r="L2675" s="3">
        <v>3</v>
      </c>
      <c r="M2675" s="3">
        <v>3</v>
      </c>
      <c r="N2675" s="10">
        <f t="shared" si="287"/>
        <v>1</v>
      </c>
      <c r="O2675" s="35">
        <v>3</v>
      </c>
      <c r="P2675" s="17"/>
      <c r="Q2675" s="40">
        <v>1235.67426</v>
      </c>
      <c r="R2675" s="40">
        <v>412.56294000000003</v>
      </c>
      <c r="S2675" s="18">
        <f t="shared" si="288"/>
        <v>3.8054799589083954</v>
      </c>
      <c r="T2675" s="18">
        <f t="shared" si="289"/>
        <v>2.9925130938208278</v>
      </c>
      <c r="U2675" s="18">
        <f t="shared" si="290"/>
        <v>2.0845304233791784</v>
      </c>
      <c r="V2675" s="30">
        <v>412.56380000000001</v>
      </c>
      <c r="W2675" s="3" t="s">
        <v>47</v>
      </c>
      <c r="X2675" s="3" t="s">
        <v>47</v>
      </c>
      <c r="Y2675" s="3" t="s">
        <v>47</v>
      </c>
      <c r="Z2675" s="3" t="s">
        <v>47</v>
      </c>
      <c r="AA2675" s="3" t="s">
        <v>47</v>
      </c>
      <c r="AB2675" s="12" t="s">
        <v>47</v>
      </c>
      <c r="AC2675" s="3" t="s">
        <v>47</v>
      </c>
      <c r="AD2675" s="3" t="s">
        <v>47</v>
      </c>
      <c r="AE2675" s="3" t="s">
        <v>47</v>
      </c>
      <c r="AF2675" s="3" t="s">
        <v>47</v>
      </c>
      <c r="AG2675" s="3" t="s">
        <v>47</v>
      </c>
      <c r="AH2675" s="3" t="s">
        <v>47</v>
      </c>
      <c r="AI2675" s="3" t="s">
        <v>47</v>
      </c>
      <c r="AJ2675" s="3" t="s">
        <v>47</v>
      </c>
      <c r="AK2675" s="3" t="s">
        <v>47</v>
      </c>
      <c r="AL2675" s="3" t="s">
        <v>47</v>
      </c>
      <c r="AM2675" s="3" t="s">
        <v>47</v>
      </c>
      <c r="AU2675" s="3">
        <v>0</v>
      </c>
      <c r="AV2675" s="3">
        <v>17</v>
      </c>
      <c r="AW2675" s="3">
        <v>1</v>
      </c>
      <c r="AX2675" s="3">
        <v>17</v>
      </c>
      <c r="AY2675" s="3">
        <v>100</v>
      </c>
      <c r="AZ2675" s="6" t="str">
        <f t="shared" si="291"/>
        <v>1897.2</v>
      </c>
      <c r="BC2675" s="12" t="s">
        <v>6372</v>
      </c>
      <c r="BJ2675" s="12">
        <f t="shared" si="292"/>
        <v>0</v>
      </c>
      <c r="BK2675" s="12">
        <f t="shared" si="293"/>
        <v>0</v>
      </c>
      <c r="CQ2675" s="3" t="str">
        <f>CONCATENATE(baseURL!$A$1,baseURL!$B$1,baseURL!$C$1,".",C2675,".",L2675,".pkl&amp;seq=",BC2675)</f>
        <v>http://proteomics.broadinstitute.org/millscripts/viewfeed.pl?side=xl&amp;cycle=1&amp;fixedMods=iaaC&amp;file=msdataSM/iPRG2012_nd/cpick_in/iPRG2012_nd.1897.2.3.pkl&amp;seq=LTLDFQTNKR</v>
      </c>
    </row>
    <row r="2676" spans="1:95" x14ac:dyDescent="0.2">
      <c r="A2676" s="3">
        <v>5532</v>
      </c>
      <c r="B2676" s="2" t="s">
        <v>6373</v>
      </c>
      <c r="C2676" s="2" t="s">
        <v>6368</v>
      </c>
      <c r="D2676" s="3">
        <v>6834</v>
      </c>
      <c r="E2676" s="3">
        <v>6830</v>
      </c>
      <c r="F2676" s="3">
        <v>39842</v>
      </c>
      <c r="G2676" s="3">
        <v>8726</v>
      </c>
      <c r="H2676" s="3">
        <v>28.6218</v>
      </c>
      <c r="I2676" s="30">
        <v>513.31110000000001</v>
      </c>
      <c r="J2676" s="30">
        <v>513.30886129999999</v>
      </c>
      <c r="K2676" s="30">
        <v>2.2399999999999998E-3</v>
      </c>
      <c r="L2676" s="3">
        <v>2</v>
      </c>
      <c r="M2676" s="3">
        <v>2</v>
      </c>
      <c r="N2676" s="10">
        <f t="shared" si="287"/>
        <v>1</v>
      </c>
      <c r="O2676" s="35">
        <v>2</v>
      </c>
      <c r="P2676" s="17"/>
      <c r="Q2676" s="40">
        <v>1025.6102100000001</v>
      </c>
      <c r="R2676" s="40">
        <v>513.30873999999994</v>
      </c>
      <c r="S2676" s="18">
        <f t="shared" si="288"/>
        <v>4.5976228654648965</v>
      </c>
      <c r="T2676" s="18">
        <f t="shared" si="289"/>
        <v>0.23631002278701926</v>
      </c>
      <c r="U2676" s="18">
        <f t="shared" si="290"/>
        <v>-7.7925811080110804E-2</v>
      </c>
      <c r="V2676" s="30">
        <v>513.30870000000004</v>
      </c>
      <c r="W2676" s="3" t="s">
        <v>47</v>
      </c>
      <c r="X2676" s="3" t="s">
        <v>47</v>
      </c>
      <c r="Y2676" s="3" t="s">
        <v>47</v>
      </c>
      <c r="Z2676" s="3" t="s">
        <v>47</v>
      </c>
      <c r="AA2676" s="3" t="s">
        <v>48</v>
      </c>
      <c r="AB2676" s="12" t="s">
        <v>47</v>
      </c>
      <c r="AC2676" s="3" t="s">
        <v>47</v>
      </c>
      <c r="AD2676" s="3" t="s">
        <v>47</v>
      </c>
      <c r="AE2676" s="3" t="s">
        <v>47</v>
      </c>
      <c r="AF2676" s="3" t="s">
        <v>47</v>
      </c>
      <c r="AG2676" s="3" t="s">
        <v>47</v>
      </c>
      <c r="AH2676" s="3" t="s">
        <v>47</v>
      </c>
      <c r="AI2676" s="3" t="s">
        <v>47</v>
      </c>
      <c r="AJ2676" s="3" t="s">
        <v>47</v>
      </c>
      <c r="AK2676" s="3" t="s">
        <v>47</v>
      </c>
      <c r="AL2676" s="3" t="s">
        <v>47</v>
      </c>
      <c r="AM2676" s="3" t="s">
        <v>47</v>
      </c>
      <c r="AU2676" s="3">
        <v>0</v>
      </c>
      <c r="AV2676" s="3">
        <v>16</v>
      </c>
      <c r="AW2676" s="3">
        <v>1</v>
      </c>
      <c r="AX2676" s="3">
        <v>16</v>
      </c>
      <c r="AY2676" s="3">
        <v>100</v>
      </c>
      <c r="AZ2676" s="6" t="str">
        <f t="shared" si="291"/>
        <v>1897.4</v>
      </c>
      <c r="BC2676" s="12" t="s">
        <v>6292</v>
      </c>
      <c r="BJ2676" s="12">
        <f t="shared" si="292"/>
        <v>0</v>
      </c>
      <c r="BK2676" s="12">
        <f t="shared" si="293"/>
        <v>0</v>
      </c>
      <c r="CQ2676" s="3" t="str">
        <f>CONCATENATE(baseURL!$A$1,baseURL!$B$1,baseURL!$C$1,".",C2676,".",L2676,".pkl&amp;seq=",BC2676)</f>
        <v>http://proteomics.broadinstitute.org/millscripts/viewfeed.pl?side=xl&amp;cycle=1&amp;fixedMods=iaaC&amp;file=msdataSM/iPRG2012_nd/cpick_in/iPRG2012_nd.1897.4.2.pkl&amp;seq=LGGLGTVPVGR</v>
      </c>
    </row>
    <row r="2677" spans="1:95" x14ac:dyDescent="0.2">
      <c r="A2677" s="3">
        <v>3040</v>
      </c>
      <c r="B2677" s="2" t="s">
        <v>6376</v>
      </c>
      <c r="C2677" s="2" t="s">
        <v>6377</v>
      </c>
      <c r="D2677" s="3">
        <v>6844</v>
      </c>
      <c r="E2677" s="3">
        <v>6840</v>
      </c>
      <c r="F2677" s="3">
        <v>39866</v>
      </c>
      <c r="G2677" s="3">
        <v>8737</v>
      </c>
      <c r="H2677" s="3">
        <v>28.653300000000002</v>
      </c>
      <c r="I2677" s="30">
        <v>667.82536000000005</v>
      </c>
      <c r="J2677" s="30">
        <v>667.82179389999999</v>
      </c>
      <c r="K2677" s="30">
        <v>3.5699999999999998E-3</v>
      </c>
      <c r="L2677" s="3">
        <v>2</v>
      </c>
      <c r="M2677" s="3">
        <v>2</v>
      </c>
      <c r="N2677" s="10">
        <f t="shared" si="287"/>
        <v>1</v>
      </c>
      <c r="O2677" s="35">
        <v>2</v>
      </c>
      <c r="P2677" s="17"/>
      <c r="Q2677" s="40">
        <v>1334.6321800000001</v>
      </c>
      <c r="R2677" s="40">
        <v>667.81973000000005</v>
      </c>
      <c r="S2677" s="18">
        <f t="shared" si="288"/>
        <v>8.4304187898079483</v>
      </c>
      <c r="T2677" s="18">
        <f t="shared" si="289"/>
        <v>3.0905046784693933</v>
      </c>
      <c r="U2677" s="18">
        <f t="shared" si="290"/>
        <v>2.9498978712634951</v>
      </c>
      <c r="V2677" s="30">
        <v>667.82169999999996</v>
      </c>
      <c r="W2677" s="3" t="s">
        <v>47</v>
      </c>
      <c r="X2677" s="3" t="s">
        <v>47</v>
      </c>
      <c r="Y2677" s="3" t="s">
        <v>47</v>
      </c>
      <c r="AA2677" s="3" t="s">
        <v>47</v>
      </c>
      <c r="AB2677" s="12" t="s">
        <v>52</v>
      </c>
      <c r="AC2677" s="3" t="s">
        <v>47</v>
      </c>
      <c r="AE2677" s="3" t="s">
        <v>47</v>
      </c>
      <c r="AG2677" s="3" t="s">
        <v>48</v>
      </c>
      <c r="AH2677" s="3" t="s">
        <v>48</v>
      </c>
      <c r="AI2677" s="3" t="s">
        <v>48</v>
      </c>
      <c r="AO2677" s="3" t="s">
        <v>48</v>
      </c>
      <c r="AU2677" s="3">
        <v>0</v>
      </c>
      <c r="AV2677" s="3">
        <v>6</v>
      </c>
      <c r="AW2677" s="3">
        <v>1</v>
      </c>
      <c r="AX2677" s="3">
        <v>6</v>
      </c>
      <c r="AY2677" s="3">
        <v>100</v>
      </c>
      <c r="AZ2677" s="6" t="str">
        <f t="shared" si="291"/>
        <v>1898.7</v>
      </c>
      <c r="BC2677" s="12" t="s">
        <v>6378</v>
      </c>
      <c r="BJ2677" s="12">
        <f t="shared" si="292"/>
        <v>0</v>
      </c>
      <c r="BK2677" s="12">
        <f t="shared" si="293"/>
        <v>0</v>
      </c>
      <c r="BP2677" s="3" t="s">
        <v>54</v>
      </c>
      <c r="BR2677" s="3" t="s">
        <v>54</v>
      </c>
      <c r="CQ2677" s="3" t="str">
        <f>CONCATENATE(baseURL!$A$1,baseURL!$B$1,baseURL!$C$1,".",C2677,".",L2677,".pkl&amp;seq=",BC2677,"&amp;varMods=Deamidated-N")</f>
        <v>http://proteomics.broadinstitute.org/millscripts/viewfeed.pl?side=xl&amp;cycle=1&amp;fixedMods=iaaC&amp;file=msdataSM/iPRG2012_nd/cpick_in/iPRG2012_nd.1898.7.2.pkl&amp;seq=SVDELLTEGnEK&amp;varMods=Deamidated-N</v>
      </c>
    </row>
    <row r="2678" spans="1:95" x14ac:dyDescent="0.2">
      <c r="A2678" s="3">
        <v>6041</v>
      </c>
      <c r="B2678" s="2" t="s">
        <v>6379</v>
      </c>
      <c r="C2678" s="2" t="s">
        <v>6380</v>
      </c>
      <c r="D2678" s="3">
        <v>6846</v>
      </c>
      <c r="E2678" s="3">
        <v>6842</v>
      </c>
      <c r="F2678" s="3">
        <v>39882</v>
      </c>
      <c r="G2678" s="3">
        <v>8740</v>
      </c>
      <c r="H2678" s="3">
        <v>28.668900000000001</v>
      </c>
      <c r="I2678" s="30">
        <v>703.35823000000005</v>
      </c>
      <c r="J2678" s="30">
        <v>703.36057730000005</v>
      </c>
      <c r="K2678" s="30">
        <v>-2.3500000000000001E-3</v>
      </c>
      <c r="L2678" s="3">
        <v>2</v>
      </c>
      <c r="M2678" s="3">
        <v>2</v>
      </c>
      <c r="N2678" s="10">
        <f t="shared" si="287"/>
        <v>1</v>
      </c>
      <c r="O2678" s="35">
        <v>2</v>
      </c>
      <c r="P2678" s="17"/>
      <c r="Q2678" s="40">
        <v>1405.71441</v>
      </c>
      <c r="R2678" s="40">
        <v>703.36084000000005</v>
      </c>
      <c r="S2678" s="18">
        <f t="shared" si="288"/>
        <v>-3.7107553499910799</v>
      </c>
      <c r="T2678" s="18">
        <f t="shared" si="289"/>
        <v>-0.37349250209536627</v>
      </c>
      <c r="U2678" s="18">
        <f t="shared" si="290"/>
        <v>-0.19904434841905802</v>
      </c>
      <c r="V2678" s="30">
        <v>703.36069999999995</v>
      </c>
      <c r="W2678" s="3" t="s">
        <v>47</v>
      </c>
      <c r="X2678" s="3" t="s">
        <v>47</v>
      </c>
      <c r="Y2678" s="3" t="s">
        <v>47</v>
      </c>
      <c r="Z2678" s="3" t="s">
        <v>47</v>
      </c>
      <c r="AA2678" s="3" t="s">
        <v>48</v>
      </c>
      <c r="AB2678" s="12" t="s">
        <v>47</v>
      </c>
      <c r="AC2678" s="3" t="s">
        <v>47</v>
      </c>
      <c r="AD2678" s="3" t="s">
        <v>47</v>
      </c>
      <c r="AE2678" s="3" t="s">
        <v>47</v>
      </c>
      <c r="AF2678" s="3" t="s">
        <v>47</v>
      </c>
      <c r="AG2678" s="3" t="s">
        <v>47</v>
      </c>
      <c r="AH2678" s="3" t="s">
        <v>47</v>
      </c>
      <c r="AI2678" s="3" t="s">
        <v>47</v>
      </c>
      <c r="AK2678" s="3" t="s">
        <v>52</v>
      </c>
      <c r="AL2678" s="3" t="s">
        <v>47</v>
      </c>
      <c r="AU2678" s="3">
        <v>0</v>
      </c>
      <c r="AV2678" s="3">
        <v>13</v>
      </c>
      <c r="AW2678" s="3">
        <v>1</v>
      </c>
      <c r="AX2678" s="3">
        <v>13</v>
      </c>
      <c r="AY2678" s="3">
        <v>100</v>
      </c>
      <c r="AZ2678" s="6" t="str">
        <f t="shared" si="291"/>
        <v>1899.2</v>
      </c>
      <c r="BC2678" s="12" t="s">
        <v>6381</v>
      </c>
      <c r="BJ2678" s="12">
        <f t="shared" si="292"/>
        <v>0</v>
      </c>
      <c r="BK2678" s="12">
        <f t="shared" si="293"/>
        <v>0</v>
      </c>
      <c r="CQ2678" s="3" t="str">
        <f>CONCATENATE(baseURL!$A$1,baseURL!$B$1,baseURL!$C$1,".",C2678,".",L2678,".pkl&amp;seq=",BC2678)</f>
        <v>http://proteomics.broadinstitute.org/millscripts/viewfeed.pl?side=xl&amp;cycle=1&amp;fixedMods=iaaC&amp;file=msdataSM/iPRG2012_nd/cpick_in/iPRG2012_nd.1899.2.2.pkl&amp;seq=LAPPAAASYSQAMK</v>
      </c>
    </row>
    <row r="2679" spans="1:95" x14ac:dyDescent="0.2">
      <c r="A2679" s="3">
        <v>2301</v>
      </c>
      <c r="B2679" s="2" t="s">
        <v>6382</v>
      </c>
      <c r="C2679" s="2" t="s">
        <v>6383</v>
      </c>
      <c r="D2679" s="3">
        <v>6848</v>
      </c>
      <c r="E2679" s="3">
        <v>6844</v>
      </c>
      <c r="F2679" s="3">
        <v>39884</v>
      </c>
      <c r="G2679" s="3">
        <v>8742</v>
      </c>
      <c r="H2679" s="3">
        <v>28.677299999999999</v>
      </c>
      <c r="I2679" s="30">
        <v>844.75985000000003</v>
      </c>
      <c r="J2679" s="30">
        <v>844.75800560000005</v>
      </c>
      <c r="K2679" s="30">
        <v>1.8400000000000001E-3</v>
      </c>
      <c r="L2679" s="3">
        <v>3</v>
      </c>
      <c r="M2679" s="3">
        <v>3</v>
      </c>
      <c r="N2679" s="10">
        <f t="shared" si="287"/>
        <v>1</v>
      </c>
      <c r="O2679" s="35">
        <v>3</v>
      </c>
      <c r="P2679" s="17"/>
      <c r="Q2679" s="40">
        <v>2532.2576399999998</v>
      </c>
      <c r="R2679" s="40">
        <v>844.75739999999996</v>
      </c>
      <c r="S2679" s="18">
        <f t="shared" si="288"/>
        <v>2.9002409449945286</v>
      </c>
      <c r="T2679" s="18">
        <f t="shared" si="289"/>
        <v>0.7168922108114828</v>
      </c>
      <c r="U2679" s="18">
        <f t="shared" si="290"/>
        <v>0.59188590711152878</v>
      </c>
      <c r="V2679" s="30">
        <v>844.75789999999995</v>
      </c>
      <c r="W2679" s="3" t="s">
        <v>47</v>
      </c>
      <c r="X2679" s="3" t="s">
        <v>65</v>
      </c>
      <c r="Z2679" s="3" t="s">
        <v>47</v>
      </c>
      <c r="AA2679" s="3" t="s">
        <v>48</v>
      </c>
      <c r="AB2679" s="12" t="s">
        <v>47</v>
      </c>
      <c r="AC2679" s="3" t="s">
        <v>47</v>
      </c>
      <c r="AD2679" s="3" t="s">
        <v>47</v>
      </c>
      <c r="AE2679" s="3" t="s">
        <v>47</v>
      </c>
      <c r="AF2679" s="3" t="s">
        <v>47</v>
      </c>
      <c r="AG2679" s="3" t="s">
        <v>47</v>
      </c>
      <c r="AH2679" s="3" t="s">
        <v>47</v>
      </c>
      <c r="AI2679" s="3" t="s">
        <v>48</v>
      </c>
      <c r="AK2679" s="3" t="s">
        <v>47</v>
      </c>
      <c r="AL2679" s="3" t="s">
        <v>48</v>
      </c>
      <c r="AO2679" s="3" t="s">
        <v>47</v>
      </c>
      <c r="AP2679" s="3" t="s">
        <v>48</v>
      </c>
      <c r="AQ2679" s="3" t="s">
        <v>47</v>
      </c>
      <c r="AU2679" s="3">
        <v>1</v>
      </c>
      <c r="AV2679" s="3">
        <v>12</v>
      </c>
      <c r="AW2679" s="3">
        <v>1</v>
      </c>
      <c r="AX2679" s="3">
        <v>12</v>
      </c>
      <c r="AY2679" s="3">
        <v>100</v>
      </c>
      <c r="AZ2679" s="6" t="str">
        <f t="shared" si="291"/>
        <v>1899.4</v>
      </c>
      <c r="BB2679" s="12" t="s">
        <v>79</v>
      </c>
      <c r="BC2679" s="12" t="s">
        <v>6384</v>
      </c>
      <c r="BJ2679" s="12">
        <f t="shared" si="292"/>
        <v>0</v>
      </c>
      <c r="BK2679" s="12">
        <f t="shared" si="293"/>
        <v>0</v>
      </c>
      <c r="BT2679" s="3" t="s">
        <v>6385</v>
      </c>
      <c r="CQ2679" s="3" t="str">
        <f>CONCATENATE(baseURL!$A$1,baseURL!$B$1,"+Acetyl",baseURL!$C$1,".",C2679,".",L2679,".pkl&amp;seq=",BC2679)</f>
        <v>http://proteomics.broadinstitute.org/millscripts/viewfeed.pl?side=xl&amp;cycle=1&amp;fixedMods=iaaC+Acetyl&amp;file=msdataSM/iPRG2012_nd/cpick_in/iPRG2012_nd.1899.4.3.pkl&amp;seq=SDFQKEKVEEQEQQQQQLLK</v>
      </c>
    </row>
    <row r="2680" spans="1:95" x14ac:dyDescent="0.2">
      <c r="A2680" s="3">
        <v>2973</v>
      </c>
      <c r="B2680" s="2" t="s">
        <v>6386</v>
      </c>
      <c r="C2680" s="2" t="s">
        <v>6379</v>
      </c>
      <c r="D2680" s="3">
        <v>6851</v>
      </c>
      <c r="E2680" s="3">
        <v>6847</v>
      </c>
      <c r="F2680" s="3">
        <v>39904</v>
      </c>
      <c r="G2680" s="3">
        <v>8746</v>
      </c>
      <c r="H2680" s="3">
        <v>28.689599999999999</v>
      </c>
      <c r="I2680" s="30">
        <v>464.25171999999998</v>
      </c>
      <c r="J2680" s="30">
        <v>464.25072499999999</v>
      </c>
      <c r="K2680" s="30">
        <v>1E-3</v>
      </c>
      <c r="L2680" s="3">
        <v>2</v>
      </c>
      <c r="M2680" s="3">
        <v>2</v>
      </c>
      <c r="N2680" s="10">
        <f t="shared" si="287"/>
        <v>1</v>
      </c>
      <c r="O2680" s="35">
        <v>2</v>
      </c>
      <c r="P2680" s="17"/>
      <c r="Q2680" s="40">
        <v>927.49343999999996</v>
      </c>
      <c r="R2680" s="40">
        <v>464.25036</v>
      </c>
      <c r="S2680" s="18">
        <f t="shared" si="288"/>
        <v>2.9294538403307544</v>
      </c>
      <c r="T2680" s="18">
        <f t="shared" si="289"/>
        <v>0.78621371448792909</v>
      </c>
      <c r="U2680" s="18">
        <f t="shared" si="290"/>
        <v>0.51696244246172662</v>
      </c>
      <c r="V2680" s="30">
        <v>464.25060000000002</v>
      </c>
      <c r="W2680" s="3" t="s">
        <v>47</v>
      </c>
      <c r="X2680" s="3" t="s">
        <v>47</v>
      </c>
      <c r="Y2680" s="3" t="s">
        <v>47</v>
      </c>
      <c r="Z2680" s="3" t="s">
        <v>47</v>
      </c>
      <c r="AA2680" s="3" t="s">
        <v>47</v>
      </c>
      <c r="AB2680" s="12" t="s">
        <v>65</v>
      </c>
      <c r="AC2680" s="3" t="s">
        <v>47</v>
      </c>
      <c r="AD2680" s="3" t="s">
        <v>48</v>
      </c>
      <c r="AF2680" s="3" t="s">
        <v>47</v>
      </c>
      <c r="AG2680" s="3" t="s">
        <v>47</v>
      </c>
      <c r="AH2680" s="3" t="s">
        <v>47</v>
      </c>
      <c r="AI2680" s="3" t="s">
        <v>47</v>
      </c>
      <c r="AL2680" s="3" t="s">
        <v>48</v>
      </c>
      <c r="AM2680" s="3" t="s">
        <v>47</v>
      </c>
      <c r="AN2680" s="3" t="s">
        <v>47</v>
      </c>
      <c r="AU2680" s="3">
        <v>1</v>
      </c>
      <c r="AV2680" s="3">
        <v>12</v>
      </c>
      <c r="AW2680" s="3">
        <v>1</v>
      </c>
      <c r="AX2680" s="3">
        <v>12</v>
      </c>
      <c r="AY2680" s="3">
        <v>100</v>
      </c>
      <c r="AZ2680" s="6" t="str">
        <f t="shared" si="291"/>
        <v>1900.3</v>
      </c>
      <c r="BC2680" s="12" t="s">
        <v>6308</v>
      </c>
      <c r="BJ2680" s="12">
        <f t="shared" si="292"/>
        <v>0</v>
      </c>
      <c r="BK2680" s="12">
        <f t="shared" si="293"/>
        <v>0</v>
      </c>
      <c r="BX2680" s="3" t="s">
        <v>6387</v>
      </c>
      <c r="CQ2680" s="3" t="str">
        <f>CONCATENATE(baseURL!$A$1,baseURL!$B$1,baseURL!$C$1,".",C2680,".",L2680,".pkl&amp;seq=",BC2680)</f>
        <v>http://proteomics.broadinstitute.org/millscripts/viewfeed.pl?side=xl&amp;cycle=1&amp;fixedMods=iaaC&amp;file=msdataSM/iPRG2012_nd/cpick_in/iPRG2012_nd.1900.3.2.pkl&amp;seq=YLYELAR</v>
      </c>
    </row>
    <row r="2681" spans="1:95" x14ac:dyDescent="0.2">
      <c r="A2681" s="3">
        <v>728</v>
      </c>
      <c r="B2681" s="2" t="s">
        <v>6388</v>
      </c>
      <c r="C2681" s="2" t="s">
        <v>6382</v>
      </c>
      <c r="D2681" s="3">
        <v>6853</v>
      </c>
      <c r="E2681" s="3">
        <v>6849</v>
      </c>
      <c r="F2681" s="3">
        <v>39906</v>
      </c>
      <c r="G2681" s="3">
        <v>8748</v>
      </c>
      <c r="H2681" s="3">
        <v>28.6938</v>
      </c>
      <c r="I2681" s="30">
        <v>601.33351000000005</v>
      </c>
      <c r="J2681" s="30">
        <v>601.33296519999999</v>
      </c>
      <c r="K2681" s="30">
        <v>5.4000000000000001E-4</v>
      </c>
      <c r="L2681" s="3">
        <v>2</v>
      </c>
      <c r="M2681" s="3">
        <v>2</v>
      </c>
      <c r="N2681" s="10">
        <f t="shared" si="287"/>
        <v>1</v>
      </c>
      <c r="O2681" s="35">
        <v>2</v>
      </c>
      <c r="P2681" s="17"/>
      <c r="Q2681" s="40">
        <v>1201.6551400000001</v>
      </c>
      <c r="R2681" s="40">
        <v>601.33121000000006</v>
      </c>
      <c r="S2681" s="18">
        <f t="shared" si="288"/>
        <v>3.8248472085642899</v>
      </c>
      <c r="T2681" s="18">
        <f t="shared" si="289"/>
        <v>2.9188573131504691</v>
      </c>
      <c r="U2681" s="18">
        <f t="shared" si="290"/>
        <v>3.3093243239078736</v>
      </c>
      <c r="V2681" s="30">
        <v>601.33320000000003</v>
      </c>
      <c r="W2681" s="3" t="s">
        <v>47</v>
      </c>
      <c r="AA2681" s="3" t="s">
        <v>47</v>
      </c>
      <c r="AC2681" s="3" t="s">
        <v>52</v>
      </c>
      <c r="AD2681" s="3" t="s">
        <v>47</v>
      </c>
      <c r="AE2681" s="3" t="s">
        <v>47</v>
      </c>
      <c r="AF2681" s="3" t="s">
        <v>47</v>
      </c>
      <c r="AH2681" s="3" t="s">
        <v>52</v>
      </c>
      <c r="AJ2681" s="3" t="s">
        <v>47</v>
      </c>
      <c r="AO2681" s="3" t="s">
        <v>47</v>
      </c>
      <c r="AU2681" s="3">
        <v>0</v>
      </c>
      <c r="AV2681" s="3">
        <v>7</v>
      </c>
      <c r="AW2681" s="3">
        <v>2</v>
      </c>
      <c r="AX2681" s="3">
        <v>6</v>
      </c>
      <c r="AY2681" s="3">
        <v>85.71</v>
      </c>
      <c r="AZ2681" s="6" t="str">
        <f t="shared" si="291"/>
        <v>1900.5</v>
      </c>
      <c r="BC2681" s="12" t="s">
        <v>6389</v>
      </c>
      <c r="BJ2681" s="12">
        <f t="shared" si="292"/>
        <v>0</v>
      </c>
      <c r="BK2681" s="12">
        <f t="shared" si="293"/>
        <v>0</v>
      </c>
      <c r="BM2681" s="3" t="s">
        <v>162</v>
      </c>
      <c r="BR2681" s="3" t="s">
        <v>162</v>
      </c>
      <c r="CF2681" s="3" t="s">
        <v>6390</v>
      </c>
      <c r="CQ2681" s="3" t="str">
        <f>CONCATENATE(baseURL!$A$1,baseURL!$B$1,baseURL!$C$1,".",C2681,".",L2681,".pkl&amp;seq=",BC2681,"&amp;varMods=Sodiated-E")</f>
        <v>http://proteomics.broadinstitute.org/millscripts/viewfeed.pl?side=xl&amp;cycle=1&amp;fixedMods=iaaC&amp;file=msdataSM/iPRG2012_nd/cpick_in/iPRG2012_nd.1900.5.2.pkl&amp;seq=VVDLVeHVAKA&amp;varMods=Sodiated-E</v>
      </c>
    </row>
    <row r="2682" spans="1:95" x14ac:dyDescent="0.2">
      <c r="A2682" s="3">
        <v>2291</v>
      </c>
      <c r="B2682" s="2" t="s">
        <v>6391</v>
      </c>
      <c r="C2682" s="2" t="s">
        <v>6392</v>
      </c>
      <c r="D2682" s="3">
        <v>6854</v>
      </c>
      <c r="E2682" s="3">
        <v>6850</v>
      </c>
      <c r="F2682" s="3">
        <v>39907</v>
      </c>
      <c r="G2682" s="3">
        <v>8749</v>
      </c>
      <c r="H2682" s="3">
        <v>28.696300000000001</v>
      </c>
      <c r="I2682" s="30">
        <v>616.83286999999996</v>
      </c>
      <c r="J2682" s="30">
        <v>616.83157919999996</v>
      </c>
      <c r="K2682" s="30">
        <v>1.2899999999999999E-3</v>
      </c>
      <c r="L2682" s="3">
        <v>2</v>
      </c>
      <c r="M2682" s="3">
        <v>2</v>
      </c>
      <c r="N2682" s="10">
        <f t="shared" si="287"/>
        <v>1</v>
      </c>
      <c r="O2682" s="35">
        <v>2</v>
      </c>
      <c r="P2682" s="17"/>
      <c r="Q2682" s="40">
        <v>1232.6555000000001</v>
      </c>
      <c r="R2682" s="40">
        <v>616.83139000000006</v>
      </c>
      <c r="S2682" s="18">
        <f t="shared" si="288"/>
        <v>2.3993590856349543</v>
      </c>
      <c r="T2682" s="18">
        <f t="shared" si="289"/>
        <v>0.30672887757682232</v>
      </c>
      <c r="U2682" s="18">
        <f t="shared" si="290"/>
        <v>0.50256845699672681</v>
      </c>
      <c r="V2682" s="30">
        <v>616.83169999999996</v>
      </c>
      <c r="W2682" s="3" t="s">
        <v>47</v>
      </c>
      <c r="Z2682" s="3" t="s">
        <v>47</v>
      </c>
      <c r="AA2682" s="3" t="s">
        <v>47</v>
      </c>
      <c r="AB2682" s="12" t="s">
        <v>52</v>
      </c>
      <c r="AC2682" s="3" t="s">
        <v>52</v>
      </c>
      <c r="AD2682" s="3" t="s">
        <v>47</v>
      </c>
      <c r="AE2682" s="3" t="s">
        <v>47</v>
      </c>
      <c r="AF2682" s="3" t="s">
        <v>47</v>
      </c>
      <c r="AG2682" s="3" t="s">
        <v>47</v>
      </c>
      <c r="AH2682" s="3" t="s">
        <v>47</v>
      </c>
      <c r="AI2682" s="3" t="s">
        <v>48</v>
      </c>
      <c r="AK2682" s="3" t="s">
        <v>47</v>
      </c>
      <c r="AL2682" s="3" t="s">
        <v>48</v>
      </c>
      <c r="AO2682" s="3" t="s">
        <v>47</v>
      </c>
      <c r="AP2682" s="3" t="s">
        <v>48</v>
      </c>
      <c r="AU2682" s="3">
        <v>0</v>
      </c>
      <c r="AV2682" s="3">
        <v>10</v>
      </c>
      <c r="AW2682" s="3">
        <v>1</v>
      </c>
      <c r="AX2682" s="3">
        <v>10</v>
      </c>
      <c r="AY2682" s="3">
        <v>100</v>
      </c>
      <c r="AZ2682" s="6" t="str">
        <f t="shared" si="291"/>
        <v>1900.6</v>
      </c>
      <c r="BB2682" s="12" t="s">
        <v>79</v>
      </c>
      <c r="BC2682" s="12" t="s">
        <v>6219</v>
      </c>
      <c r="BJ2682" s="12">
        <f t="shared" si="292"/>
        <v>0</v>
      </c>
      <c r="BK2682" s="12">
        <f t="shared" si="293"/>
        <v>0</v>
      </c>
      <c r="CQ2682" s="3" t="str">
        <f>CONCATENATE(baseURL!$A$1,baseURL!$B$1,"+Acetyl",baseURL!$C$1,".",C2682,".",L2682,".pkl&amp;seq=",BC2682)</f>
        <v>http://proteomics.broadinstitute.org/millscripts/viewfeed.pl?side=xl&amp;cycle=1&amp;fixedMods=iaaC+Acetyl&amp;file=msdataSM/iPRG2012_nd/cpick_in/iPRG2012_nd.1900.6.2.pkl&amp;seq=MDSKTPVTLAK</v>
      </c>
    </row>
    <row r="2683" spans="1:95" x14ac:dyDescent="0.2">
      <c r="A2683" s="3">
        <v>2170</v>
      </c>
      <c r="B2683" s="2" t="s">
        <v>6393</v>
      </c>
      <c r="C2683" s="2" t="s">
        <v>6394</v>
      </c>
      <c r="D2683" s="3">
        <v>6861</v>
      </c>
      <c r="E2683" s="3">
        <v>6857</v>
      </c>
      <c r="F2683" s="3">
        <v>39927</v>
      </c>
      <c r="G2683" s="3">
        <v>8757</v>
      </c>
      <c r="H2683" s="3">
        <v>28.725200000000001</v>
      </c>
      <c r="I2683" s="30">
        <v>693.31125999999995</v>
      </c>
      <c r="J2683" s="30">
        <v>693.31088450000004</v>
      </c>
      <c r="K2683" s="30">
        <v>3.8000000000000002E-4</v>
      </c>
      <c r="L2683" s="3">
        <v>2</v>
      </c>
      <c r="M2683" s="3">
        <v>2</v>
      </c>
      <c r="N2683" s="10">
        <f t="shared" si="287"/>
        <v>1</v>
      </c>
      <c r="O2683" s="35">
        <v>2</v>
      </c>
      <c r="P2683" s="17"/>
      <c r="Q2683" s="40">
        <v>1385.61409</v>
      </c>
      <c r="R2683" s="40">
        <v>693.31068000000005</v>
      </c>
      <c r="S2683" s="18">
        <f t="shared" si="288"/>
        <v>0.83656579457261904</v>
      </c>
      <c r="T2683" s="18">
        <f t="shared" si="289"/>
        <v>0.29496156037186372</v>
      </c>
      <c r="U2683" s="18">
        <f t="shared" si="290"/>
        <v>2.8847096296720616E-2</v>
      </c>
      <c r="V2683" s="30">
        <v>693.3107</v>
      </c>
      <c r="W2683" s="3" t="s">
        <v>47</v>
      </c>
      <c r="Y2683" s="3" t="s">
        <v>47</v>
      </c>
      <c r="Z2683" s="3" t="s">
        <v>52</v>
      </c>
      <c r="AA2683" s="3" t="s">
        <v>47</v>
      </c>
      <c r="AB2683" s="12" t="s">
        <v>52</v>
      </c>
      <c r="AC2683" s="3" t="s">
        <v>47</v>
      </c>
      <c r="AD2683" s="3" t="s">
        <v>47</v>
      </c>
      <c r="AE2683" s="3" t="s">
        <v>48</v>
      </c>
      <c r="AF2683" s="3" t="s">
        <v>48</v>
      </c>
      <c r="AG2683" s="3" t="s">
        <v>47</v>
      </c>
      <c r="AL2683" s="3" t="s">
        <v>48</v>
      </c>
      <c r="AM2683" s="3" t="s">
        <v>48</v>
      </c>
      <c r="AU2683" s="3">
        <v>0</v>
      </c>
      <c r="AV2683" s="3">
        <v>6</v>
      </c>
      <c r="AW2683" s="3">
        <v>1</v>
      </c>
      <c r="AX2683" s="3">
        <v>6</v>
      </c>
      <c r="AY2683" s="3">
        <v>100</v>
      </c>
      <c r="AZ2683" s="6" t="str">
        <f t="shared" si="291"/>
        <v>1901.5</v>
      </c>
      <c r="BC2683" s="12" t="s">
        <v>6395</v>
      </c>
      <c r="BJ2683" s="12">
        <f t="shared" si="292"/>
        <v>0</v>
      </c>
      <c r="BK2683" s="12">
        <f t="shared" si="293"/>
        <v>0</v>
      </c>
      <c r="CQ2683" s="3" t="str">
        <f>CONCATENATE(baseURL!$A$1,baseURL!$B$1,baseURL!$C$1,".",C2683,".",L2683,".pkl&amp;seq=",BC2683)</f>
        <v>http://proteomics.broadinstitute.org/millscripts/viewfeed.pl?side=xl&amp;cycle=1&amp;fixedMods=iaaC&amp;file=msdataSM/iPRG2012_nd/cpick_in/iPRG2012_nd.1901.5.2.pkl&amp;seq=TMEEDEEVLYK</v>
      </c>
    </row>
    <row r="2684" spans="1:95" x14ac:dyDescent="0.2">
      <c r="A2684" s="3">
        <v>4913</v>
      </c>
      <c r="B2684" s="2" t="s">
        <v>6400</v>
      </c>
      <c r="C2684" s="2" t="s">
        <v>6401</v>
      </c>
      <c r="D2684" s="3">
        <v>6864</v>
      </c>
      <c r="E2684" s="3">
        <v>6860</v>
      </c>
      <c r="F2684" s="3">
        <v>39946</v>
      </c>
      <c r="G2684" s="3">
        <v>8761</v>
      </c>
      <c r="H2684" s="3">
        <v>28.737500000000001</v>
      </c>
      <c r="I2684" s="30">
        <v>508.80495999999999</v>
      </c>
      <c r="J2684" s="30">
        <v>508.80321270000002</v>
      </c>
      <c r="K2684" s="30">
        <v>1.75E-3</v>
      </c>
      <c r="L2684" s="3">
        <v>2</v>
      </c>
      <c r="M2684" s="3">
        <v>2</v>
      </c>
      <c r="N2684" s="10">
        <f t="shared" si="287"/>
        <v>1</v>
      </c>
      <c r="O2684" s="35">
        <v>2</v>
      </c>
      <c r="P2684" s="17"/>
      <c r="Q2684" s="40">
        <v>1016.59864</v>
      </c>
      <c r="R2684" s="40">
        <v>508.80295999999998</v>
      </c>
      <c r="S2684" s="18">
        <f t="shared" si="288"/>
        <v>3.9307947422506144</v>
      </c>
      <c r="T2684" s="18">
        <f t="shared" si="289"/>
        <v>0.49665591574535295</v>
      </c>
      <c r="U2684" s="18">
        <f t="shared" si="290"/>
        <v>0.27515563193184744</v>
      </c>
      <c r="V2684" s="30">
        <v>508.80309999999997</v>
      </c>
      <c r="W2684" s="3" t="s">
        <v>47</v>
      </c>
      <c r="X2684" s="3" t="s">
        <v>47</v>
      </c>
      <c r="Y2684" s="3" t="s">
        <v>47</v>
      </c>
      <c r="Z2684" s="3" t="s">
        <v>47</v>
      </c>
      <c r="AA2684" s="3" t="s">
        <v>48</v>
      </c>
      <c r="AB2684" s="12" t="s">
        <v>47</v>
      </c>
      <c r="AC2684" s="3" t="s">
        <v>47</v>
      </c>
      <c r="AD2684" s="3" t="s">
        <v>47</v>
      </c>
      <c r="AE2684" s="3" t="s">
        <v>47</v>
      </c>
      <c r="AF2684" s="3" t="s">
        <v>47</v>
      </c>
      <c r="AG2684" s="3" t="s">
        <v>47</v>
      </c>
      <c r="AH2684" s="3" t="s">
        <v>47</v>
      </c>
      <c r="AI2684" s="3" t="s">
        <v>47</v>
      </c>
      <c r="AJ2684" s="3" t="s">
        <v>47</v>
      </c>
      <c r="AK2684" s="3" t="s">
        <v>47</v>
      </c>
      <c r="AL2684" s="3" t="s">
        <v>47</v>
      </c>
      <c r="AM2684" s="3" t="s">
        <v>47</v>
      </c>
      <c r="AN2684" s="3" t="s">
        <v>47</v>
      </c>
      <c r="AU2684" s="3">
        <v>0</v>
      </c>
      <c r="AV2684" s="3">
        <v>17</v>
      </c>
      <c r="AW2684" s="3">
        <v>1</v>
      </c>
      <c r="AX2684" s="3">
        <v>17</v>
      </c>
      <c r="AY2684" s="3">
        <v>100</v>
      </c>
      <c r="AZ2684" s="6" t="str">
        <f t="shared" si="291"/>
        <v>1902.3</v>
      </c>
      <c r="BC2684" s="12" t="s">
        <v>6402</v>
      </c>
      <c r="BJ2684" s="12">
        <f t="shared" si="292"/>
        <v>0</v>
      </c>
      <c r="BK2684" s="12">
        <f t="shared" si="293"/>
        <v>0</v>
      </c>
      <c r="CQ2684" s="3" t="str">
        <f>CONCATENATE(baseURL!$A$1,baseURL!$B$1,baseURL!$C$1,".",C2684,".",L2684,".pkl&amp;seq=",BC2684)</f>
        <v>http://proteomics.broadinstitute.org/millscripts/viewfeed.pl?side=xl&amp;cycle=1&amp;fixedMods=iaaC&amp;file=msdataSM/iPRG2012_nd/cpick_in/iPRG2012_nd.1902.3.2.pkl&amp;seq=LLTTLADAAK</v>
      </c>
    </row>
    <row r="2685" spans="1:95" x14ac:dyDescent="0.2">
      <c r="A2685" s="3">
        <v>3241</v>
      </c>
      <c r="B2685" s="2" t="s">
        <v>6403</v>
      </c>
      <c r="C2685" s="2" t="s">
        <v>6404</v>
      </c>
      <c r="D2685" s="3">
        <v>6865</v>
      </c>
      <c r="E2685" s="3">
        <v>6861</v>
      </c>
      <c r="F2685" s="3">
        <v>39947</v>
      </c>
      <c r="G2685" s="3">
        <v>8762</v>
      </c>
      <c r="H2685" s="3">
        <v>28.7392</v>
      </c>
      <c r="I2685" s="30">
        <v>525.27518999999995</v>
      </c>
      <c r="J2685" s="30">
        <v>525.27315290000001</v>
      </c>
      <c r="K2685" s="30">
        <v>2.0400000000000001E-3</v>
      </c>
      <c r="L2685" s="3">
        <v>4</v>
      </c>
      <c r="M2685" s="3">
        <v>4</v>
      </c>
      <c r="N2685" s="10">
        <f t="shared" si="287"/>
        <v>1</v>
      </c>
      <c r="O2685" s="35">
        <v>4</v>
      </c>
      <c r="P2685" s="17"/>
      <c r="Q2685" s="40">
        <v>2098.0675900000001</v>
      </c>
      <c r="R2685" s="40">
        <v>525.27236000000005</v>
      </c>
      <c r="S2685" s="18">
        <f t="shared" si="288"/>
        <v>5.3876811639270734</v>
      </c>
      <c r="T2685" s="18">
        <f t="shared" si="289"/>
        <v>1.5095026130156595</v>
      </c>
      <c r="U2685" s="18">
        <f t="shared" si="290"/>
        <v>1.0280381019874585</v>
      </c>
      <c r="V2685" s="30">
        <v>525.27290000000005</v>
      </c>
      <c r="W2685" s="3" t="s">
        <v>47</v>
      </c>
      <c r="X2685" s="3" t="s">
        <v>47</v>
      </c>
      <c r="Y2685" s="3" t="s">
        <v>47</v>
      </c>
      <c r="Z2685" s="3" t="s">
        <v>47</v>
      </c>
      <c r="AA2685" s="3" t="s">
        <v>47</v>
      </c>
      <c r="AB2685" s="12" t="s">
        <v>47</v>
      </c>
      <c r="AE2685" s="3" t="s">
        <v>48</v>
      </c>
      <c r="AH2685" s="3" t="s">
        <v>47</v>
      </c>
      <c r="AL2685" s="3" t="s">
        <v>48</v>
      </c>
      <c r="AU2685" s="3">
        <v>0</v>
      </c>
      <c r="AV2685" s="3">
        <v>7</v>
      </c>
      <c r="AW2685" s="3">
        <v>1</v>
      </c>
      <c r="AX2685" s="3">
        <v>7</v>
      </c>
      <c r="AY2685" s="3">
        <v>100</v>
      </c>
      <c r="AZ2685" s="6" t="str">
        <f t="shared" si="291"/>
        <v>1902.4</v>
      </c>
      <c r="BC2685" s="12" t="s">
        <v>6405</v>
      </c>
      <c r="BJ2685" s="12">
        <f t="shared" si="292"/>
        <v>0</v>
      </c>
      <c r="BK2685" s="12">
        <f t="shared" si="293"/>
        <v>0</v>
      </c>
      <c r="CQ2685" s="3" t="str">
        <f>CONCATENATE(baseURL!$A$1,baseURL!$B$1,baseURL!$C$1,".",C2685,".",L2685,".pkl&amp;seq=",BC2685)</f>
        <v>http://proteomics.broadinstitute.org/millscripts/viewfeed.pl?side=xl&amp;cycle=1&amp;fixedMods=iaaC&amp;file=msdataSM/iPRG2012_nd/cpick_in/iPRG2012_nd.1902.4.4.pkl&amp;seq=ASGNYVLLLGHNPDENKTR</v>
      </c>
    </row>
    <row r="2686" spans="1:95" x14ac:dyDescent="0.2">
      <c r="A2686" s="3">
        <v>4914</v>
      </c>
      <c r="B2686" s="2" t="s">
        <v>6406</v>
      </c>
      <c r="C2686" s="2" t="s">
        <v>6407</v>
      </c>
      <c r="D2686" s="3">
        <v>6866</v>
      </c>
      <c r="E2686" s="3">
        <v>6862</v>
      </c>
      <c r="F2686" s="3">
        <v>39948</v>
      </c>
      <c r="G2686" s="3">
        <v>8763</v>
      </c>
      <c r="H2686" s="3">
        <v>28.7409</v>
      </c>
      <c r="I2686" s="30">
        <v>554.61244999999997</v>
      </c>
      <c r="J2686" s="30">
        <v>554.61094949999995</v>
      </c>
      <c r="K2686" s="30">
        <v>1.5E-3</v>
      </c>
      <c r="L2686" s="3">
        <v>3</v>
      </c>
      <c r="M2686" s="3">
        <v>3</v>
      </c>
      <c r="N2686" s="10">
        <f t="shared" si="287"/>
        <v>1</v>
      </c>
      <c r="O2686" s="35">
        <v>3</v>
      </c>
      <c r="P2686" s="17"/>
      <c r="Q2686" s="40">
        <v>1661.8163099999999</v>
      </c>
      <c r="R2686" s="40">
        <v>554.61028999999996</v>
      </c>
      <c r="S2686" s="18">
        <f t="shared" si="288"/>
        <v>3.8946266215210192</v>
      </c>
      <c r="T2686" s="18">
        <f t="shared" si="289"/>
        <v>1.1891232670482579</v>
      </c>
      <c r="U2686" s="18">
        <f t="shared" si="290"/>
        <v>0.91956461910689735</v>
      </c>
      <c r="V2686" s="30">
        <v>554.61080000000004</v>
      </c>
      <c r="W2686" s="3" t="s">
        <v>47</v>
      </c>
      <c r="X2686" s="3" t="s">
        <v>47</v>
      </c>
      <c r="Y2686" s="3" t="s">
        <v>47</v>
      </c>
      <c r="Z2686" s="3" t="s">
        <v>47</v>
      </c>
      <c r="AA2686" s="3" t="s">
        <v>48</v>
      </c>
      <c r="AB2686" s="12" t="s">
        <v>47</v>
      </c>
      <c r="AC2686" s="3" t="s">
        <v>47</v>
      </c>
      <c r="AD2686" s="3" t="s">
        <v>47</v>
      </c>
      <c r="AE2686" s="3" t="s">
        <v>47</v>
      </c>
      <c r="AF2686" s="3" t="s">
        <v>47</v>
      </c>
      <c r="AG2686" s="3" t="s">
        <v>47</v>
      </c>
      <c r="AH2686" s="3" t="s">
        <v>47</v>
      </c>
      <c r="AI2686" s="3" t="s">
        <v>47</v>
      </c>
      <c r="AJ2686" s="3" t="s">
        <v>47</v>
      </c>
      <c r="AK2686" s="3" t="s">
        <v>47</v>
      </c>
      <c r="AL2686" s="3" t="s">
        <v>47</v>
      </c>
      <c r="AM2686" s="3" t="s">
        <v>47</v>
      </c>
      <c r="AN2686" s="3" t="s">
        <v>47</v>
      </c>
      <c r="AU2686" s="3">
        <v>0</v>
      </c>
      <c r="AV2686" s="3">
        <v>17</v>
      </c>
      <c r="AW2686" s="3">
        <v>1</v>
      </c>
      <c r="AX2686" s="3">
        <v>17</v>
      </c>
      <c r="AY2686" s="3">
        <v>100</v>
      </c>
      <c r="AZ2686" s="6" t="str">
        <f t="shared" si="291"/>
        <v>1902.5</v>
      </c>
      <c r="BC2686" s="12" t="s">
        <v>6408</v>
      </c>
      <c r="BJ2686" s="12">
        <f t="shared" si="292"/>
        <v>0</v>
      </c>
      <c r="BK2686" s="12">
        <f t="shared" si="293"/>
        <v>0</v>
      </c>
      <c r="CQ2686" s="3" t="str">
        <f>CONCATENATE(baseURL!$A$1,baseURL!$B$1,baseURL!$C$1,".",C2686,".",L2686,".pkl&amp;seq=",BC2686)</f>
        <v>http://proteomics.broadinstitute.org/millscripts/viewfeed.pl?side=xl&amp;cycle=1&amp;fixedMods=iaaC&amp;file=msdataSM/iPRG2012_nd/cpick_in/iPRG2012_nd.1902.5.3.pkl&amp;seq=VLDLEGDNATEAMKR</v>
      </c>
    </row>
    <row r="2687" spans="1:95" x14ac:dyDescent="0.2">
      <c r="A2687" s="3">
        <v>159</v>
      </c>
      <c r="B2687" s="2" t="s">
        <v>6396</v>
      </c>
      <c r="C2687" s="2" t="s">
        <v>6397</v>
      </c>
      <c r="D2687" s="3">
        <v>6870</v>
      </c>
      <c r="E2687" s="3">
        <v>6866</v>
      </c>
      <c r="F2687" s="3">
        <v>39952</v>
      </c>
      <c r="G2687" s="3">
        <v>8767</v>
      </c>
      <c r="H2687" s="3">
        <v>28.747599999999998</v>
      </c>
      <c r="I2687" s="30">
        <v>675.34983</v>
      </c>
      <c r="J2687" s="30">
        <v>675.68124839999996</v>
      </c>
      <c r="K2687" s="30">
        <v>-0.33141999999999999</v>
      </c>
      <c r="L2687" s="3">
        <v>3</v>
      </c>
      <c r="M2687" s="3">
        <v>3</v>
      </c>
      <c r="N2687" s="10">
        <f t="shared" si="287"/>
        <v>1</v>
      </c>
      <c r="O2687" s="35">
        <v>3</v>
      </c>
      <c r="P2687" s="17"/>
      <c r="Q2687" s="40">
        <v>2024.0267899999999</v>
      </c>
      <c r="R2687" s="40">
        <v>675.34711000000004</v>
      </c>
      <c r="S2687" s="18">
        <f t="shared" si="288"/>
        <v>4.0275585098067133</v>
      </c>
      <c r="T2687" s="18">
        <f t="shared" si="289"/>
        <v>494.76542514547106</v>
      </c>
      <c r="U2687" s="18">
        <f t="shared" si="290"/>
        <v>494.69375829556225</v>
      </c>
      <c r="V2687" s="30">
        <v>675.68119999999999</v>
      </c>
      <c r="W2687" s="3" t="s">
        <v>47</v>
      </c>
      <c r="X2687" s="3" t="s">
        <v>47</v>
      </c>
      <c r="Z2687" s="3" t="s">
        <v>47</v>
      </c>
      <c r="AA2687" s="3" t="s">
        <v>47</v>
      </c>
      <c r="AB2687" s="12" t="s">
        <v>47</v>
      </c>
      <c r="AC2687" s="3" t="s">
        <v>47</v>
      </c>
      <c r="AD2687" s="3" t="s">
        <v>47</v>
      </c>
      <c r="AE2687" s="3" t="s">
        <v>47</v>
      </c>
      <c r="AF2687" s="3" t="s">
        <v>47</v>
      </c>
      <c r="AG2687" s="3" t="s">
        <v>48</v>
      </c>
      <c r="AH2687" s="3" t="s">
        <v>47</v>
      </c>
      <c r="AJ2687" s="3" t="s">
        <v>47</v>
      </c>
      <c r="AK2687" s="3" t="s">
        <v>47</v>
      </c>
      <c r="AO2687" s="3" t="s">
        <v>47</v>
      </c>
      <c r="AQ2687" s="3" t="s">
        <v>47</v>
      </c>
      <c r="AU2687" s="3">
        <v>0</v>
      </c>
      <c r="AV2687" s="3">
        <v>14</v>
      </c>
      <c r="AW2687" s="3">
        <v>2</v>
      </c>
      <c r="AX2687" s="3">
        <v>8</v>
      </c>
      <c r="AY2687" s="3">
        <v>57.14</v>
      </c>
      <c r="AZ2687" s="6" t="str">
        <f t="shared" si="291"/>
        <v>1902.9</v>
      </c>
      <c r="BC2687" s="12" t="s">
        <v>6398</v>
      </c>
      <c r="BJ2687" s="12">
        <f t="shared" si="292"/>
        <v>0</v>
      </c>
      <c r="BK2687" s="12">
        <f t="shared" si="293"/>
        <v>0</v>
      </c>
      <c r="BP2687" s="3" t="s">
        <v>54</v>
      </c>
      <c r="BR2687" s="3" t="s">
        <v>54</v>
      </c>
      <c r="BV2687" s="3" t="s">
        <v>6399</v>
      </c>
      <c r="BW2687" s="3" t="s">
        <v>6399</v>
      </c>
      <c r="CA2687" s="3" t="s">
        <v>6399</v>
      </c>
      <c r="CD2687" s="3" t="s">
        <v>6399</v>
      </c>
      <c r="CK2687" s="3" t="s">
        <v>6399</v>
      </c>
      <c r="CM2687" s="3" t="s">
        <v>6399</v>
      </c>
      <c r="CQ2687" s="3" t="str">
        <f>CONCATENATE(baseURL!$A$1,baseURL!$B$1,baseURL!$C$1,".",C2687,".",L2687,".pkl&amp;seq=",BC2687,"&amp;varMods=Deamidated-N")</f>
        <v>http://proteomics.broadinstitute.org/millscripts/viewfeed.pl?side=xl&amp;cycle=1&amp;fixedMods=iaaC&amp;file=msdataSM/iPRG2012_nd/cpick_in/iPRG2012_nd.1902.9.3.pkl&amp;seq=RNSNPENTVGLLSGAGANPR&amp;varMods=Deamidated-N</v>
      </c>
    </row>
    <row r="2688" spans="1:95" x14ac:dyDescent="0.2">
      <c r="A2688" s="3">
        <v>205</v>
      </c>
      <c r="B2688" s="2" t="s">
        <v>6409</v>
      </c>
      <c r="C2688" s="2" t="s">
        <v>6410</v>
      </c>
      <c r="D2688" s="3">
        <v>6873</v>
      </c>
      <c r="E2688" s="3">
        <v>6869</v>
      </c>
      <c r="F2688" s="3">
        <v>39966</v>
      </c>
      <c r="G2688" s="3">
        <v>8771</v>
      </c>
      <c r="H2688" s="3">
        <v>28.759899999999998</v>
      </c>
      <c r="I2688" s="30">
        <v>419.91109</v>
      </c>
      <c r="J2688" s="30">
        <v>419.9111595</v>
      </c>
      <c r="K2688" s="30">
        <v>-6.9999999999999994E-5</v>
      </c>
      <c r="L2688" s="3">
        <v>3</v>
      </c>
      <c r="M2688" s="3">
        <v>3</v>
      </c>
      <c r="N2688" s="10">
        <f t="shared" si="287"/>
        <v>1</v>
      </c>
      <c r="O2688" s="35">
        <v>3</v>
      </c>
      <c r="P2688" s="17"/>
      <c r="Q2688" s="40">
        <v>1257.71613</v>
      </c>
      <c r="R2688" s="40">
        <v>419.91023000000001</v>
      </c>
      <c r="S2688" s="18">
        <f t="shared" si="288"/>
        <v>2.0480567953506603</v>
      </c>
      <c r="T2688" s="18">
        <f t="shared" si="289"/>
        <v>2.213568361942071</v>
      </c>
      <c r="U2688" s="18">
        <f t="shared" si="290"/>
        <v>1.5955791313150793</v>
      </c>
      <c r="V2688" s="30">
        <v>419.91090000000003</v>
      </c>
      <c r="W2688" s="3" t="s">
        <v>47</v>
      </c>
      <c r="Z2688" s="3" t="s">
        <v>48</v>
      </c>
      <c r="AA2688" s="3" t="s">
        <v>47</v>
      </c>
      <c r="AB2688" s="12" t="s">
        <v>52</v>
      </c>
      <c r="AD2688" s="3" t="s">
        <v>48</v>
      </c>
      <c r="AF2688" s="3" t="s">
        <v>48</v>
      </c>
      <c r="AG2688" s="3" t="s">
        <v>47</v>
      </c>
      <c r="AH2688" s="3" t="s">
        <v>52</v>
      </c>
      <c r="AJ2688" s="3" t="s">
        <v>47</v>
      </c>
      <c r="AK2688" s="3" t="s">
        <v>52</v>
      </c>
      <c r="AL2688" s="3" t="s">
        <v>52</v>
      </c>
      <c r="AP2688" s="3" t="s">
        <v>52</v>
      </c>
      <c r="AQ2688" s="3" t="s">
        <v>65</v>
      </c>
      <c r="AU2688" s="3">
        <v>1</v>
      </c>
      <c r="AV2688" s="3">
        <v>4</v>
      </c>
      <c r="AW2688" s="3">
        <v>1</v>
      </c>
      <c r="AX2688" s="3">
        <v>4</v>
      </c>
      <c r="AY2688" s="3">
        <v>100</v>
      </c>
      <c r="AZ2688" s="6" t="str">
        <f t="shared" si="291"/>
        <v>1903.2</v>
      </c>
      <c r="BC2688" s="12" t="s">
        <v>6411</v>
      </c>
      <c r="BJ2688" s="12">
        <f t="shared" si="292"/>
        <v>0</v>
      </c>
      <c r="BK2688" s="12">
        <f t="shared" si="293"/>
        <v>0</v>
      </c>
      <c r="CM2688" s="3" t="s">
        <v>6412</v>
      </c>
      <c r="CQ2688" s="3" t="str">
        <f>CONCATENATE(baseURL!$A$1,baseURL!$B$1,baseURL!$C$1,".",C2688,".",L2688,".pkl&amp;seq=",BC2688)</f>
        <v>http://proteomics.broadinstitute.org/millscripts/viewfeed.pl?side=xl&amp;cycle=1&amp;fixedMods=iaaC&amp;file=msdataSM/iPRG2012_nd/cpick_in/iPRG2012_nd.1903.2.3.pkl&amp;seq=LLDLLRNSGEK</v>
      </c>
    </row>
    <row r="2689" spans="1:95" x14ac:dyDescent="0.2">
      <c r="A2689" s="3">
        <v>6390</v>
      </c>
      <c r="B2689" s="2" t="s">
        <v>6413</v>
      </c>
      <c r="C2689" s="2" t="s">
        <v>6400</v>
      </c>
      <c r="D2689" s="3">
        <v>6875</v>
      </c>
      <c r="E2689" s="3">
        <v>6871</v>
      </c>
      <c r="F2689" s="3">
        <v>39968</v>
      </c>
      <c r="G2689" s="3">
        <v>8773</v>
      </c>
      <c r="H2689" s="3">
        <v>28.763300000000001</v>
      </c>
      <c r="I2689" s="30">
        <v>567.79489999999998</v>
      </c>
      <c r="J2689" s="30">
        <v>567.79323959999999</v>
      </c>
      <c r="K2689" s="30">
        <v>1.66E-3</v>
      </c>
      <c r="L2689" s="3">
        <v>2</v>
      </c>
      <c r="M2689" s="3">
        <v>2</v>
      </c>
      <c r="N2689" s="10">
        <f t="shared" si="287"/>
        <v>1</v>
      </c>
      <c r="O2689" s="35">
        <v>2</v>
      </c>
      <c r="P2689" s="17"/>
      <c r="Q2689" s="40">
        <v>1134.5789600000001</v>
      </c>
      <c r="R2689" s="40">
        <v>567.79312000000004</v>
      </c>
      <c r="S2689" s="18">
        <f t="shared" si="288"/>
        <v>3.1349446431117705</v>
      </c>
      <c r="T2689" s="18">
        <f t="shared" si="289"/>
        <v>0.21064010065523525</v>
      </c>
      <c r="U2689" s="18">
        <f t="shared" si="290"/>
        <v>0.1408963883037298</v>
      </c>
      <c r="V2689" s="30">
        <v>567.79319999999996</v>
      </c>
      <c r="W2689" s="3" t="s">
        <v>47</v>
      </c>
      <c r="X2689" s="3" t="s">
        <v>47</v>
      </c>
      <c r="Y2689" s="3" t="s">
        <v>47</v>
      </c>
      <c r="Z2689" s="3" t="s">
        <v>47</v>
      </c>
      <c r="AA2689" s="3" t="s">
        <v>47</v>
      </c>
      <c r="AB2689" s="12" t="s">
        <v>47</v>
      </c>
      <c r="AC2689" s="3" t="s">
        <v>47</v>
      </c>
      <c r="AD2689" s="3" t="s">
        <v>47</v>
      </c>
      <c r="AE2689" s="3" t="s">
        <v>47</v>
      </c>
      <c r="AF2689" s="3" t="s">
        <v>47</v>
      </c>
      <c r="AG2689" s="3" t="s">
        <v>47</v>
      </c>
      <c r="AH2689" s="3" t="s">
        <v>47</v>
      </c>
      <c r="AI2689" s="3" t="s">
        <v>47</v>
      </c>
      <c r="AJ2689" s="3" t="s">
        <v>47</v>
      </c>
      <c r="AK2689" s="3" t="s">
        <v>47</v>
      </c>
      <c r="AL2689" s="3" t="s">
        <v>47</v>
      </c>
      <c r="AU2689" s="3">
        <v>0</v>
      </c>
      <c r="AV2689" s="3">
        <v>16</v>
      </c>
      <c r="AW2689" s="3">
        <v>1</v>
      </c>
      <c r="AX2689" s="3">
        <v>16</v>
      </c>
      <c r="AY2689" s="3">
        <v>100</v>
      </c>
      <c r="AZ2689" s="6" t="str">
        <f t="shared" si="291"/>
        <v>1903.4</v>
      </c>
      <c r="BC2689" s="12" t="s">
        <v>6237</v>
      </c>
      <c r="BJ2689" s="12">
        <f t="shared" si="292"/>
        <v>0</v>
      </c>
      <c r="BK2689" s="12">
        <f t="shared" si="293"/>
        <v>0</v>
      </c>
      <c r="CQ2689" s="3" t="str">
        <f>CONCATENATE(baseURL!$A$1,baseURL!$B$1,baseURL!$C$1,".",C2689,".",L2689,".pkl&amp;seq=",BC2689)</f>
        <v>http://proteomics.broadinstitute.org/millscripts/viewfeed.pl?side=xl&amp;cycle=1&amp;fixedMods=iaaC&amp;file=msdataSM/iPRG2012_nd/cpick_in/iPRG2012_nd.1903.4.2.pkl&amp;seq=ELAGLSPYER</v>
      </c>
    </row>
    <row r="2690" spans="1:95" x14ac:dyDescent="0.2">
      <c r="A2690" s="3">
        <v>2990</v>
      </c>
      <c r="B2690" s="2" t="s">
        <v>6414</v>
      </c>
      <c r="C2690" s="2" t="s">
        <v>6406</v>
      </c>
      <c r="D2690" s="3">
        <v>6877</v>
      </c>
      <c r="E2690" s="3">
        <v>6873</v>
      </c>
      <c r="F2690" s="3">
        <v>39970</v>
      </c>
      <c r="G2690" s="3">
        <v>8775</v>
      </c>
      <c r="H2690" s="3">
        <v>28.7666</v>
      </c>
      <c r="I2690" s="30">
        <v>574.30458999999996</v>
      </c>
      <c r="J2690" s="30">
        <v>574.30450770000004</v>
      </c>
      <c r="K2690" s="30">
        <v>8.0000000000000007E-5</v>
      </c>
      <c r="L2690" s="3">
        <v>2</v>
      </c>
      <c r="M2690" s="3">
        <v>2</v>
      </c>
      <c r="N2690" s="10">
        <f t="shared" ref="N2690:N2753" si="294">IF(AND(M2690&gt;0,L2690&gt;0), IF(M2690=L2690,1,-1), 1)</f>
        <v>1</v>
      </c>
      <c r="O2690" s="35">
        <v>2</v>
      </c>
      <c r="P2690" s="17"/>
      <c r="Q2690" s="40">
        <v>1147.60274</v>
      </c>
      <c r="R2690" s="40">
        <v>574.30501000000004</v>
      </c>
      <c r="S2690" s="18">
        <f t="shared" ref="S2690:S2753" si="295">1000000*(I2690-R2690)/R2690</f>
        <v>-0.73131871177037144</v>
      </c>
      <c r="T2690" s="18">
        <f t="shared" ref="T2690:T2753" si="296">1000000*(J2690-R2690)/R2690</f>
        <v>-0.87462235440665625</v>
      </c>
      <c r="U2690" s="18">
        <f t="shared" ref="U2690:U2753" si="297">1000000*(V2690-R2690)/R2690</f>
        <v>-3.4998824057640476</v>
      </c>
      <c r="V2690" s="30">
        <v>574.303</v>
      </c>
      <c r="X2690" s="3" t="s">
        <v>47</v>
      </c>
      <c r="Y2690" s="3" t="s">
        <v>47</v>
      </c>
      <c r="Z2690" s="3" t="s">
        <v>47</v>
      </c>
      <c r="AA2690" s="3" t="s">
        <v>65</v>
      </c>
      <c r="AB2690" s="12" t="s">
        <v>47</v>
      </c>
      <c r="AC2690" s="3" t="s">
        <v>47</v>
      </c>
      <c r="AE2690" s="3" t="s">
        <v>47</v>
      </c>
      <c r="AF2690" s="3" t="s">
        <v>48</v>
      </c>
      <c r="AG2690" s="3" t="s">
        <v>47</v>
      </c>
      <c r="AH2690" s="3" t="s">
        <v>47</v>
      </c>
      <c r="AI2690" s="3" t="s">
        <v>47</v>
      </c>
      <c r="AK2690" s="3" t="s">
        <v>48</v>
      </c>
      <c r="AL2690" s="3" t="s">
        <v>47</v>
      </c>
      <c r="AM2690" s="3" t="s">
        <v>47</v>
      </c>
      <c r="AN2690" s="3" t="s">
        <v>47</v>
      </c>
      <c r="AO2690" s="3" t="s">
        <v>52</v>
      </c>
      <c r="AU2690" s="3">
        <v>1</v>
      </c>
      <c r="AV2690" s="3">
        <v>12</v>
      </c>
      <c r="AW2690" s="3">
        <v>1</v>
      </c>
      <c r="AX2690" s="3">
        <v>12</v>
      </c>
      <c r="AY2690" s="3">
        <v>100</v>
      </c>
      <c r="AZ2690" s="6" t="str">
        <f t="shared" ref="AZ2690:AZ2753" si="298">HYPERLINK(CQ2690,C2690)</f>
        <v>1903.6</v>
      </c>
      <c r="BC2690" s="12" t="s">
        <v>6415</v>
      </c>
      <c r="BJ2690" s="12">
        <f t="shared" ref="BJ2690:BJ2753" si="299">LEN(BC2690)-LEN(SUBSTITUTE(BC2690,"C",""))</f>
        <v>0</v>
      </c>
      <c r="BK2690" s="12">
        <f t="shared" ref="BK2690:BK2753" si="300">LEN(BC2690)-LEN(SUBSTITUTE(BC2690,"c",""))</f>
        <v>0</v>
      </c>
      <c r="BW2690" s="3" t="s">
        <v>6416</v>
      </c>
      <c r="CQ2690" s="3" t="str">
        <f>CONCATENATE(baseURL!$A$1,baseURL!$B$1,baseURL!$C$1,".",C2690,".",L2690,".pkl&amp;seq=",BC2690)</f>
        <v>http://proteomics.broadinstitute.org/millscripts/viewfeed.pl?side=xl&amp;cycle=1&amp;fixedMods=iaaC&amp;file=msdataSM/iPRG2012_nd/cpick_in/iPRG2012_nd.1903.6.2.pkl&amp;seq=ELTALAPSSMK</v>
      </c>
    </row>
    <row r="2691" spans="1:95" x14ac:dyDescent="0.2">
      <c r="A2691" s="3">
        <v>1015</v>
      </c>
      <c r="B2691" s="2" t="s">
        <v>6417</v>
      </c>
      <c r="C2691" s="2" t="s">
        <v>6418</v>
      </c>
      <c r="D2691" s="3">
        <v>6878</v>
      </c>
      <c r="E2691" s="3">
        <v>6874</v>
      </c>
      <c r="F2691" s="3">
        <v>39971</v>
      </c>
      <c r="G2691" s="3">
        <v>8776</v>
      </c>
      <c r="H2691" s="3">
        <v>28.7683</v>
      </c>
      <c r="I2691" s="30">
        <v>586.83506999999997</v>
      </c>
      <c r="J2691" s="30">
        <v>586.83062770000004</v>
      </c>
      <c r="K2691" s="30">
        <v>4.4400000000000004E-3</v>
      </c>
      <c r="L2691" s="3">
        <v>2</v>
      </c>
      <c r="M2691" s="3">
        <v>2</v>
      </c>
      <c r="N2691" s="10">
        <f t="shared" si="294"/>
        <v>1</v>
      </c>
      <c r="O2691" s="35">
        <v>2</v>
      </c>
      <c r="P2691" s="17"/>
      <c r="Q2691" s="40">
        <v>1172.6521299999999</v>
      </c>
      <c r="R2691" s="40">
        <v>586.8297</v>
      </c>
      <c r="S2691" s="18">
        <f t="shared" si="295"/>
        <v>9.1508660859714279</v>
      </c>
      <c r="T2691" s="18">
        <f t="shared" si="296"/>
        <v>1.5808674987544726</v>
      </c>
      <c r="U2691" s="18">
        <f t="shared" si="297"/>
        <v>1.7040718967979178</v>
      </c>
      <c r="V2691" s="30">
        <v>586.83069999999998</v>
      </c>
      <c r="W2691" s="3" t="s">
        <v>47</v>
      </c>
      <c r="Z2691" s="3" t="s">
        <v>47</v>
      </c>
      <c r="AA2691" s="3" t="s">
        <v>47</v>
      </c>
      <c r="AB2691" s="12" t="s">
        <v>48</v>
      </c>
      <c r="AC2691" s="3" t="s">
        <v>47</v>
      </c>
      <c r="AE2691" s="3" t="s">
        <v>47</v>
      </c>
      <c r="AG2691" s="3" t="s">
        <v>47</v>
      </c>
      <c r="AH2691" s="3" t="s">
        <v>47</v>
      </c>
      <c r="AK2691" s="3" t="s">
        <v>52</v>
      </c>
      <c r="AO2691" s="3" t="s">
        <v>47</v>
      </c>
      <c r="AU2691" s="3">
        <v>0</v>
      </c>
      <c r="AV2691" s="3">
        <v>8</v>
      </c>
      <c r="AW2691" s="3">
        <v>1</v>
      </c>
      <c r="AX2691" s="3">
        <v>8</v>
      </c>
      <c r="AY2691" s="3">
        <v>100</v>
      </c>
      <c r="AZ2691" s="6" t="str">
        <f t="shared" si="298"/>
        <v>1903.7</v>
      </c>
      <c r="BC2691" s="12" t="s">
        <v>6325</v>
      </c>
      <c r="BJ2691" s="12">
        <f t="shared" si="299"/>
        <v>0</v>
      </c>
      <c r="BK2691" s="12">
        <f t="shared" si="300"/>
        <v>0</v>
      </c>
      <c r="BO2691" s="3" t="s">
        <v>54</v>
      </c>
      <c r="BP2691" s="3" t="s">
        <v>54</v>
      </c>
      <c r="BR2691" s="3" t="s">
        <v>54</v>
      </c>
      <c r="CQ2691" s="3" t="str">
        <f>CONCATENATE(baseURL!$A$1,baseURL!$B$1,baseURL!$C$1,".",C2691,".",L2691,".pkl&amp;seq=",BC2691,"&amp;varMods=Deamidated-Q+Deamidated-N")</f>
        <v>http://proteomics.broadinstitute.org/millscripts/viewfeed.pl?side=xl&amp;cycle=1&amp;fixedMods=iaaC&amp;file=msdataSM/iPRG2012_nd/cpick_in/iPRG2012_nd.1903.7.2.pkl&amp;seq=ALqTANLALEK&amp;varMods=Deamidated-Q+Deamidated-N</v>
      </c>
    </row>
    <row r="2692" spans="1:95" x14ac:dyDescent="0.2">
      <c r="A2692" s="3">
        <v>4295</v>
      </c>
      <c r="B2692" s="2" t="s">
        <v>6427</v>
      </c>
      <c r="C2692" s="2" t="s">
        <v>6428</v>
      </c>
      <c r="D2692" s="3">
        <v>6881</v>
      </c>
      <c r="E2692" s="3">
        <v>6877</v>
      </c>
      <c r="F2692" s="3">
        <v>39986</v>
      </c>
      <c r="G2692" s="3">
        <v>8780</v>
      </c>
      <c r="H2692" s="3">
        <v>28.781500000000001</v>
      </c>
      <c r="I2692" s="30">
        <v>410.73351000000002</v>
      </c>
      <c r="J2692" s="30">
        <v>410.73249449999997</v>
      </c>
      <c r="K2692" s="30">
        <v>1.0200000000000001E-3</v>
      </c>
      <c r="L2692" s="3">
        <v>2</v>
      </c>
      <c r="M2692" s="3">
        <v>2</v>
      </c>
      <c r="N2692" s="10">
        <f t="shared" si="294"/>
        <v>1</v>
      </c>
      <c r="O2692" s="35">
        <v>2</v>
      </c>
      <c r="P2692" s="17"/>
      <c r="Q2692" s="40">
        <v>820.45632999999998</v>
      </c>
      <c r="R2692" s="40">
        <v>410.73180000000002</v>
      </c>
      <c r="S2692" s="18">
        <f t="shared" si="295"/>
        <v>4.1633007232524113</v>
      </c>
      <c r="T2692" s="18">
        <f t="shared" si="296"/>
        <v>1.6908844164290628</v>
      </c>
      <c r="U2692" s="18">
        <f t="shared" si="297"/>
        <v>0.73040363561218591</v>
      </c>
      <c r="V2692" s="30">
        <v>410.7321</v>
      </c>
      <c r="W2692" s="3" t="s">
        <v>47</v>
      </c>
      <c r="X2692" s="3" t="s">
        <v>47</v>
      </c>
      <c r="Y2692" s="3" t="s">
        <v>47</v>
      </c>
      <c r="Z2692" s="3" t="s">
        <v>47</v>
      </c>
      <c r="AA2692" s="3" t="s">
        <v>47</v>
      </c>
      <c r="AB2692" s="12" t="s">
        <v>47</v>
      </c>
      <c r="AC2692" s="3" t="s">
        <v>47</v>
      </c>
      <c r="AD2692" s="3" t="s">
        <v>47</v>
      </c>
      <c r="AE2692" s="3" t="s">
        <v>52</v>
      </c>
      <c r="AF2692" s="3" t="s">
        <v>47</v>
      </c>
      <c r="AG2692" s="3" t="s">
        <v>48</v>
      </c>
      <c r="AH2692" s="3" t="s">
        <v>47</v>
      </c>
      <c r="AI2692" s="3" t="s">
        <v>48</v>
      </c>
      <c r="AJ2692" s="3" t="s">
        <v>47</v>
      </c>
      <c r="AK2692" s="3" t="s">
        <v>52</v>
      </c>
      <c r="AL2692" s="3" t="s">
        <v>48</v>
      </c>
      <c r="AU2692" s="3">
        <v>0</v>
      </c>
      <c r="AV2692" s="3">
        <v>11</v>
      </c>
      <c r="AW2692" s="3">
        <v>1</v>
      </c>
      <c r="AX2692" s="3">
        <v>11</v>
      </c>
      <c r="AY2692" s="3">
        <v>100</v>
      </c>
      <c r="AZ2692" s="6" t="str">
        <f t="shared" si="298"/>
        <v>1904.1</v>
      </c>
      <c r="BC2692" s="12" t="s">
        <v>6344</v>
      </c>
      <c r="BJ2692" s="12">
        <f t="shared" si="299"/>
        <v>0</v>
      </c>
      <c r="BK2692" s="12">
        <f t="shared" si="300"/>
        <v>0</v>
      </c>
      <c r="CQ2692" s="3" t="str">
        <f>CONCATENATE(baseURL!$A$1,baseURL!$B$1,baseURL!$C$1,".",C2692,".",L2692,".pkl&amp;seq=",BC2692)</f>
        <v>http://proteomics.broadinstitute.org/millscripts/viewfeed.pl?side=xl&amp;cycle=1&amp;fixedMods=iaaC&amp;file=msdataSM/iPRG2012_nd/cpick_in/iPRG2012_nd.1904.1.2.pkl&amp;seq=LNFGLEK</v>
      </c>
    </row>
    <row r="2693" spans="1:95" x14ac:dyDescent="0.2">
      <c r="A2693" s="3">
        <v>5102</v>
      </c>
      <c r="B2693" s="2" t="s">
        <v>6424</v>
      </c>
      <c r="C2693" s="2" t="s">
        <v>6425</v>
      </c>
      <c r="D2693" s="3">
        <v>6892</v>
      </c>
      <c r="E2693" s="3">
        <v>6888</v>
      </c>
      <c r="F2693" s="3">
        <v>39997</v>
      </c>
      <c r="G2693" s="3">
        <v>8791</v>
      </c>
      <c r="H2693" s="3">
        <v>28.7973</v>
      </c>
      <c r="I2693" s="30">
        <v>617.33812999999998</v>
      </c>
      <c r="J2693" s="30">
        <v>617.33938850000004</v>
      </c>
      <c r="K2693" s="30">
        <v>-1.2600000000000001E-3</v>
      </c>
      <c r="L2693" s="3">
        <v>3</v>
      </c>
      <c r="M2693" s="3">
        <v>3</v>
      </c>
      <c r="N2693" s="10">
        <f t="shared" si="294"/>
        <v>1</v>
      </c>
      <c r="O2693" s="35">
        <v>3</v>
      </c>
      <c r="P2693" s="17"/>
      <c r="Q2693" s="40">
        <v>1850.00314</v>
      </c>
      <c r="R2693" s="40">
        <v>617.33923000000004</v>
      </c>
      <c r="S2693" s="18">
        <f t="shared" si="295"/>
        <v>-1.7818404316617589</v>
      </c>
      <c r="T2693" s="18">
        <f t="shared" si="296"/>
        <v>0.25674700763424657</v>
      </c>
      <c r="U2693" s="18">
        <f t="shared" si="297"/>
        <v>-4.8595648194824939E-2</v>
      </c>
      <c r="V2693" s="30">
        <v>617.33920000000001</v>
      </c>
      <c r="W2693" s="3" t="s">
        <v>47</v>
      </c>
      <c r="X2693" s="3" t="s">
        <v>47</v>
      </c>
      <c r="Y2693" s="3" t="s">
        <v>47</v>
      </c>
      <c r="Z2693" s="3" t="s">
        <v>47</v>
      </c>
      <c r="AA2693" s="3" t="s">
        <v>47</v>
      </c>
      <c r="AB2693" s="12" t="s">
        <v>47</v>
      </c>
      <c r="AC2693" s="3" t="s">
        <v>47</v>
      </c>
      <c r="AD2693" s="3" t="s">
        <v>47</v>
      </c>
      <c r="AE2693" s="3" t="s">
        <v>47</v>
      </c>
      <c r="AF2693" s="3" t="s">
        <v>47</v>
      </c>
      <c r="AG2693" s="3" t="s">
        <v>47</v>
      </c>
      <c r="AH2693" s="3" t="s">
        <v>47</v>
      </c>
      <c r="AI2693" s="3" t="s">
        <v>47</v>
      </c>
      <c r="AJ2693" s="3" t="s">
        <v>47</v>
      </c>
      <c r="AK2693" s="3" t="s">
        <v>47</v>
      </c>
      <c r="AL2693" s="3" t="s">
        <v>47</v>
      </c>
      <c r="AM2693" s="3" t="s">
        <v>47</v>
      </c>
      <c r="AN2693" s="3" t="s">
        <v>47</v>
      </c>
      <c r="AU2693" s="3">
        <v>0</v>
      </c>
      <c r="AV2693" s="3">
        <v>18</v>
      </c>
      <c r="AW2693" s="3">
        <v>1</v>
      </c>
      <c r="AX2693" s="3">
        <v>18</v>
      </c>
      <c r="AY2693" s="3">
        <v>100</v>
      </c>
      <c r="AZ2693" s="6" t="str">
        <f t="shared" si="298"/>
        <v>1904.12</v>
      </c>
      <c r="BC2693" s="12" t="s">
        <v>6426</v>
      </c>
      <c r="BJ2693" s="12">
        <f t="shared" si="299"/>
        <v>0</v>
      </c>
      <c r="BK2693" s="12">
        <f t="shared" si="300"/>
        <v>0</v>
      </c>
      <c r="CQ2693" s="3" t="str">
        <f>CONCATENATE(baseURL!$A$1,baseURL!$B$1,baseURL!$C$1,".",C2693,".",L2693,".pkl&amp;seq=",BC2693)</f>
        <v>http://proteomics.broadinstitute.org/millscripts/viewfeed.pl?side=xl&amp;cycle=1&amp;fixedMods=iaaC&amp;file=msdataSM/iPRG2012_nd/cpick_in/iPRG2012_nd.1904.12.3.pkl&amp;seq=ATFRNNLPAKTFGASVR</v>
      </c>
    </row>
    <row r="2694" spans="1:95" x14ac:dyDescent="0.2">
      <c r="A2694" s="3">
        <v>2991</v>
      </c>
      <c r="B2694" s="2" t="s">
        <v>6429</v>
      </c>
      <c r="C2694" s="2" t="s">
        <v>6430</v>
      </c>
      <c r="D2694" s="3">
        <v>6886</v>
      </c>
      <c r="E2694" s="3">
        <v>6882</v>
      </c>
      <c r="F2694" s="3">
        <v>39991</v>
      </c>
      <c r="G2694" s="3">
        <v>8785</v>
      </c>
      <c r="H2694" s="3">
        <v>28.787299999999998</v>
      </c>
      <c r="I2694" s="30">
        <v>501.76767000000001</v>
      </c>
      <c r="J2694" s="30">
        <v>501.76708660000003</v>
      </c>
      <c r="K2694" s="30">
        <v>5.8E-4</v>
      </c>
      <c r="L2694" s="3">
        <v>2</v>
      </c>
      <c r="M2694" s="3">
        <v>2</v>
      </c>
      <c r="N2694" s="10">
        <f t="shared" si="294"/>
        <v>1</v>
      </c>
      <c r="O2694" s="35">
        <v>2</v>
      </c>
      <c r="P2694" s="17"/>
      <c r="Q2694" s="40">
        <v>1002.52547</v>
      </c>
      <c r="R2694" s="40">
        <v>501.76636999999999</v>
      </c>
      <c r="S2694" s="18">
        <f t="shared" si="295"/>
        <v>2.5908472104552041</v>
      </c>
      <c r="T2694" s="18">
        <f t="shared" si="296"/>
        <v>1.4281547008271713</v>
      </c>
      <c r="U2694" s="18">
        <f t="shared" si="297"/>
        <v>1.4548603566890304</v>
      </c>
      <c r="V2694" s="30">
        <v>501.76710000000003</v>
      </c>
      <c r="X2694" s="3" t="s">
        <v>47</v>
      </c>
      <c r="Y2694" s="3" t="s">
        <v>47</v>
      </c>
      <c r="Z2694" s="3" t="s">
        <v>47</v>
      </c>
      <c r="AB2694" s="12" t="s">
        <v>47</v>
      </c>
      <c r="AC2694" s="3" t="s">
        <v>47</v>
      </c>
      <c r="AE2694" s="3" t="s">
        <v>48</v>
      </c>
      <c r="AG2694" s="3" t="s">
        <v>48</v>
      </c>
      <c r="AH2694" s="3" t="s">
        <v>47</v>
      </c>
      <c r="AI2694" s="3" t="s">
        <v>48</v>
      </c>
      <c r="AL2694" s="3" t="s">
        <v>47</v>
      </c>
      <c r="AN2694" s="3" t="s">
        <v>47</v>
      </c>
      <c r="AU2694" s="3">
        <v>0</v>
      </c>
      <c r="AV2694" s="3">
        <v>8</v>
      </c>
      <c r="AW2694" s="3">
        <v>1</v>
      </c>
      <c r="AX2694" s="3">
        <v>8</v>
      </c>
      <c r="AY2694" s="3">
        <v>100</v>
      </c>
      <c r="AZ2694" s="6" t="str">
        <f t="shared" si="298"/>
        <v>1904.6</v>
      </c>
      <c r="BC2694" s="12" t="s">
        <v>6431</v>
      </c>
      <c r="BJ2694" s="12">
        <f t="shared" si="299"/>
        <v>0</v>
      </c>
      <c r="BK2694" s="12">
        <f t="shared" si="300"/>
        <v>0</v>
      </c>
      <c r="CQ2694" s="3" t="str">
        <f>CONCATENATE(baseURL!$A$1,baseURL!$B$1,baseURL!$C$1,".",C2694,".",L2694,".pkl&amp;seq=",BC2694)</f>
        <v>http://proteomics.broadinstitute.org/millscripts/viewfeed.pl?side=xl&amp;cycle=1&amp;fixedMods=iaaC&amp;file=msdataSM/iPRG2012_nd/cpick_in/iPRG2012_nd.1904.6.2.pkl&amp;seq=GELGPFASPK</v>
      </c>
    </row>
    <row r="2695" spans="1:95" x14ac:dyDescent="0.2">
      <c r="A2695" s="3">
        <v>3065</v>
      </c>
      <c r="B2695" s="2" t="s">
        <v>6432</v>
      </c>
      <c r="C2695" s="2" t="s">
        <v>6414</v>
      </c>
      <c r="D2695" s="3">
        <v>6887</v>
      </c>
      <c r="E2695" s="3">
        <v>6883</v>
      </c>
      <c r="F2695" s="3">
        <v>39992</v>
      </c>
      <c r="G2695" s="3">
        <v>8786</v>
      </c>
      <c r="H2695" s="3">
        <v>28.789000000000001</v>
      </c>
      <c r="I2695" s="30">
        <v>515.28044999999997</v>
      </c>
      <c r="J2695" s="30">
        <v>515.27941659999999</v>
      </c>
      <c r="K2695" s="30">
        <v>1.0300000000000001E-3</v>
      </c>
      <c r="L2695" s="3">
        <v>0</v>
      </c>
      <c r="M2695" s="3">
        <v>2</v>
      </c>
      <c r="N2695" s="10">
        <f t="shared" si="294"/>
        <v>1</v>
      </c>
      <c r="O2695" s="35">
        <v>2</v>
      </c>
      <c r="P2695" s="17"/>
      <c r="Q2695" s="40">
        <v>1029.55098</v>
      </c>
      <c r="R2695" s="40">
        <v>515.27913000000001</v>
      </c>
      <c r="S2695" s="18">
        <f t="shared" si="295"/>
        <v>2.5617183447042358</v>
      </c>
      <c r="T2695" s="18">
        <f t="shared" si="296"/>
        <v>0.55620339209403447</v>
      </c>
      <c r="U2695" s="18">
        <f t="shared" si="297"/>
        <v>0.52398784325000036</v>
      </c>
      <c r="V2695" s="30">
        <v>515.27940000000001</v>
      </c>
      <c r="X2695" s="3" t="s">
        <v>47</v>
      </c>
      <c r="Y2695" s="3" t="s">
        <v>47</v>
      </c>
      <c r="Z2695" s="3" t="s">
        <v>47</v>
      </c>
      <c r="AA2695" s="3" t="s">
        <v>47</v>
      </c>
      <c r="AB2695" s="12" t="s">
        <v>47</v>
      </c>
      <c r="AC2695" s="3" t="s">
        <v>47</v>
      </c>
      <c r="AF2695" s="3" t="s">
        <v>48</v>
      </c>
      <c r="AH2695" s="3" t="s">
        <v>47</v>
      </c>
      <c r="AI2695" s="3" t="s">
        <v>48</v>
      </c>
      <c r="AL2695" s="3" t="s">
        <v>48</v>
      </c>
      <c r="AM2695" s="3" t="s">
        <v>47</v>
      </c>
      <c r="AN2695" s="3" t="s">
        <v>48</v>
      </c>
      <c r="AU2695" s="3">
        <v>0</v>
      </c>
      <c r="AV2695" s="3">
        <v>8</v>
      </c>
      <c r="AW2695" s="3">
        <v>1</v>
      </c>
      <c r="AX2695" s="3">
        <v>8</v>
      </c>
      <c r="AY2695" s="3">
        <v>100</v>
      </c>
      <c r="AZ2695" s="6" t="str">
        <f t="shared" si="298"/>
        <v>1904.7</v>
      </c>
      <c r="BC2695" s="12" t="s">
        <v>6433</v>
      </c>
      <c r="BJ2695" s="12">
        <f t="shared" si="299"/>
        <v>0</v>
      </c>
      <c r="BK2695" s="12">
        <f t="shared" si="300"/>
        <v>0</v>
      </c>
      <c r="CQ2695" s="3" t="str">
        <f>CONCATENATE(baseURL!$A$1,baseURL!$B$1,baseURL!$C$1,".",C2695,".",L2695,".pkl&amp;seq=",BC2695)</f>
        <v>http://proteomics.broadinstitute.org/millscripts/viewfeed.pl?side=xl&amp;cycle=1&amp;fixedMods=iaaC&amp;file=msdataSM/iPRG2012_nd/cpick_in/iPRG2012_nd.1904.7.0.pkl&amp;seq=GGGQLLPTMR</v>
      </c>
    </row>
    <row r="2696" spans="1:95" x14ac:dyDescent="0.2">
      <c r="A2696" s="3">
        <v>414</v>
      </c>
      <c r="B2696" s="2" t="s">
        <v>6434</v>
      </c>
      <c r="C2696" s="2" t="s">
        <v>6427</v>
      </c>
      <c r="D2696" s="3">
        <v>6894</v>
      </c>
      <c r="E2696" s="3">
        <v>6890</v>
      </c>
      <c r="F2696" s="3">
        <v>40008</v>
      </c>
      <c r="G2696" s="3">
        <v>8794</v>
      </c>
      <c r="H2696" s="3">
        <v>28.8064</v>
      </c>
      <c r="I2696" s="30">
        <v>447.92140999999998</v>
      </c>
      <c r="J2696" s="30">
        <v>447.92137359999998</v>
      </c>
      <c r="K2696" s="30">
        <v>4.0000000000000003E-5</v>
      </c>
      <c r="L2696" s="3">
        <v>3</v>
      </c>
      <c r="M2696" s="3">
        <v>3</v>
      </c>
      <c r="N2696" s="10">
        <f t="shared" si="294"/>
        <v>1</v>
      </c>
      <c r="O2696" s="35">
        <v>3</v>
      </c>
      <c r="P2696" s="17"/>
      <c r="Q2696" s="40">
        <v>1341.7484899999999</v>
      </c>
      <c r="R2696" s="40">
        <v>447.92101000000002</v>
      </c>
      <c r="S2696" s="18">
        <f t="shared" si="295"/>
        <v>0.89301459638259695</v>
      </c>
      <c r="T2696" s="18">
        <f t="shared" si="296"/>
        <v>0.81175026810505468</v>
      </c>
      <c r="U2696" s="18">
        <f t="shared" si="297"/>
        <v>0.42418193327221571</v>
      </c>
      <c r="V2696" s="30">
        <v>447.9212</v>
      </c>
      <c r="W2696" s="3" t="s">
        <v>47</v>
      </c>
      <c r="Z2696" s="3" t="s">
        <v>47</v>
      </c>
      <c r="AA2696" s="3" t="s">
        <v>47</v>
      </c>
      <c r="AB2696" s="12" t="s">
        <v>47</v>
      </c>
      <c r="AC2696" s="3" t="s">
        <v>47</v>
      </c>
      <c r="AD2696" s="3" t="s">
        <v>48</v>
      </c>
      <c r="AE2696" s="3" t="s">
        <v>47</v>
      </c>
      <c r="AF2696" s="3" t="s">
        <v>47</v>
      </c>
      <c r="AG2696" s="3" t="s">
        <v>48</v>
      </c>
      <c r="AI2696" s="3" t="s">
        <v>48</v>
      </c>
      <c r="AJ2696" s="3" t="s">
        <v>47</v>
      </c>
      <c r="AM2696" s="3" t="s">
        <v>48</v>
      </c>
      <c r="AN2696" s="3" t="s">
        <v>48</v>
      </c>
      <c r="AO2696" s="3" t="s">
        <v>48</v>
      </c>
      <c r="AP2696" s="3" t="s">
        <v>48</v>
      </c>
      <c r="AU2696" s="3">
        <v>0</v>
      </c>
      <c r="AV2696" s="3">
        <v>8</v>
      </c>
      <c r="AW2696" s="3">
        <v>1</v>
      </c>
      <c r="AX2696" s="3">
        <v>8</v>
      </c>
      <c r="AY2696" s="3">
        <v>100</v>
      </c>
      <c r="AZ2696" s="6" t="str">
        <f t="shared" si="298"/>
        <v>1905.2</v>
      </c>
      <c r="BB2696" s="12" t="s">
        <v>79</v>
      </c>
      <c r="BC2696" s="12" t="s">
        <v>6435</v>
      </c>
      <c r="BJ2696" s="12">
        <f t="shared" si="299"/>
        <v>0</v>
      </c>
      <c r="BK2696" s="12">
        <f t="shared" si="300"/>
        <v>0</v>
      </c>
      <c r="CQ2696" s="3" t="str">
        <f>CONCATENATE(baseURL!$A$1,baseURL!$B$1,"+Acetyl",baseURL!$C$1,".",C2696,".",L2696,".pkl&amp;seq=",BC2696)</f>
        <v>http://proteomics.broadinstitute.org/millscripts/viewfeed.pl?side=xl&amp;cycle=1&amp;fixedMods=iaaC+Acetyl&amp;file=msdataSM/iPRG2012_nd/cpick_in/iPRG2012_nd.1905.2.3.pkl&amp;seq=AGALENARKELK</v>
      </c>
    </row>
    <row r="2697" spans="1:95" x14ac:dyDescent="0.2">
      <c r="A2697" s="3">
        <v>7124</v>
      </c>
      <c r="B2697" s="2" t="s">
        <v>6436</v>
      </c>
      <c r="C2697" s="2" t="s">
        <v>6437</v>
      </c>
      <c r="D2697" s="3">
        <v>6895</v>
      </c>
      <c r="E2697" s="3">
        <v>6891</v>
      </c>
      <c r="F2697" s="3">
        <v>40009</v>
      </c>
      <c r="G2697" s="3">
        <v>8795</v>
      </c>
      <c r="H2697" s="3">
        <v>28.807200000000002</v>
      </c>
      <c r="I2697" s="30">
        <v>491.27339999999998</v>
      </c>
      <c r="J2697" s="30">
        <v>491.27257200000003</v>
      </c>
      <c r="K2697" s="30">
        <v>8.3000000000000001E-4</v>
      </c>
      <c r="L2697" s="3">
        <v>2</v>
      </c>
      <c r="M2697" s="3">
        <v>2</v>
      </c>
      <c r="N2697" s="10">
        <f t="shared" si="294"/>
        <v>1</v>
      </c>
      <c r="O2697" s="35">
        <v>2</v>
      </c>
      <c r="P2697" s="17"/>
      <c r="Q2697" s="40">
        <v>981.53637000000003</v>
      </c>
      <c r="R2697" s="40">
        <v>491.27181999999999</v>
      </c>
      <c r="S2697" s="18">
        <f t="shared" si="295"/>
        <v>3.2161421348977899</v>
      </c>
      <c r="T2697" s="18">
        <f t="shared" si="296"/>
        <v>1.5307208136506971</v>
      </c>
      <c r="U2697" s="18">
        <f t="shared" si="297"/>
        <v>0.97705583841920407</v>
      </c>
      <c r="V2697" s="30">
        <v>491.27229999999997</v>
      </c>
      <c r="Z2697" s="3" t="s">
        <v>52</v>
      </c>
      <c r="AA2697" s="3" t="s">
        <v>47</v>
      </c>
      <c r="AB2697" s="12" t="s">
        <v>47</v>
      </c>
      <c r="AC2697" s="3" t="s">
        <v>48</v>
      </c>
      <c r="AD2697" s="3" t="s">
        <v>47</v>
      </c>
      <c r="AI2697" s="3" t="s">
        <v>48</v>
      </c>
      <c r="AK2697" s="3" t="s">
        <v>52</v>
      </c>
      <c r="AL2697" s="3" t="s">
        <v>52</v>
      </c>
      <c r="AU2697" s="3">
        <v>0</v>
      </c>
      <c r="AV2697" s="3">
        <v>3</v>
      </c>
      <c r="AW2697" s="3">
        <v>1</v>
      </c>
      <c r="AX2697" s="3">
        <v>3</v>
      </c>
      <c r="AY2697" s="3">
        <v>100</v>
      </c>
      <c r="AZ2697" s="6" t="str">
        <f t="shared" si="298"/>
        <v>1905.3</v>
      </c>
      <c r="BC2697" s="12" t="s">
        <v>6438</v>
      </c>
      <c r="BJ2697" s="12">
        <f t="shared" si="299"/>
        <v>0</v>
      </c>
      <c r="BK2697" s="12">
        <f t="shared" si="300"/>
        <v>0</v>
      </c>
      <c r="CQ2697" s="3" t="str">
        <f>CONCATENATE(baseURL!$A$1,baseURL!$B$1,baseURL!$C$1,".",C2697,".",L2697,".pkl&amp;seq=",BC2697)</f>
        <v>http://proteomics.broadinstitute.org/millscripts/viewfeed.pl?side=xl&amp;cycle=1&amp;fixedMods=iaaC&amp;file=msdataSM/iPRG2012_nd/cpick_in/iPRG2012_nd.1905.3.2.pkl&amp;seq=DLVEHVAKA</v>
      </c>
    </row>
    <row r="2698" spans="1:95" x14ac:dyDescent="0.2">
      <c r="A2698" s="3">
        <v>7125</v>
      </c>
      <c r="B2698" s="2" t="s">
        <v>6439</v>
      </c>
      <c r="C2698" s="2" t="s">
        <v>6440</v>
      </c>
      <c r="D2698" s="3">
        <v>6897</v>
      </c>
      <c r="E2698" s="3">
        <v>6893</v>
      </c>
      <c r="F2698" s="3">
        <v>40011</v>
      </c>
      <c r="G2698" s="3">
        <v>8797</v>
      </c>
      <c r="H2698" s="3">
        <v>28.809699999999999</v>
      </c>
      <c r="I2698" s="30">
        <v>540.80678</v>
      </c>
      <c r="J2698" s="30">
        <v>540.80687850000004</v>
      </c>
      <c r="K2698" s="30">
        <v>-1E-4</v>
      </c>
      <c r="L2698" s="3">
        <v>2</v>
      </c>
      <c r="M2698" s="3">
        <v>2</v>
      </c>
      <c r="N2698" s="10">
        <f t="shared" si="294"/>
        <v>1</v>
      </c>
      <c r="O2698" s="35">
        <v>2</v>
      </c>
      <c r="P2698" s="17"/>
      <c r="Q2698" s="40">
        <v>1080.6047900000001</v>
      </c>
      <c r="R2698" s="40">
        <v>540.80602999999996</v>
      </c>
      <c r="S2698" s="18">
        <f t="shared" si="295"/>
        <v>1.3868188563635437</v>
      </c>
      <c r="T2698" s="18">
        <f t="shared" si="296"/>
        <v>1.5689543995554873</v>
      </c>
      <c r="U2698" s="18">
        <f t="shared" si="297"/>
        <v>1.0539823308531107</v>
      </c>
      <c r="V2698" s="30">
        <v>540.8066</v>
      </c>
      <c r="AA2698" s="3" t="s">
        <v>47</v>
      </c>
      <c r="AB2698" s="12" t="s">
        <v>47</v>
      </c>
      <c r="AC2698" s="3" t="s">
        <v>47</v>
      </c>
      <c r="AD2698" s="3" t="s">
        <v>47</v>
      </c>
      <c r="AF2698" s="3" t="s">
        <v>52</v>
      </c>
      <c r="AH2698" s="3" t="s">
        <v>47</v>
      </c>
      <c r="AI2698" s="3" t="s">
        <v>47</v>
      </c>
      <c r="AK2698" s="3" t="s">
        <v>52</v>
      </c>
      <c r="AL2698" s="3" t="s">
        <v>52</v>
      </c>
      <c r="AM2698" s="3" t="s">
        <v>52</v>
      </c>
      <c r="AU2698" s="3">
        <v>0</v>
      </c>
      <c r="AV2698" s="3">
        <v>6</v>
      </c>
      <c r="AW2698" s="3">
        <v>1</v>
      </c>
      <c r="AX2698" s="3">
        <v>6</v>
      </c>
      <c r="AY2698" s="3">
        <v>100</v>
      </c>
      <c r="AZ2698" s="6" t="str">
        <f t="shared" si="298"/>
        <v>1905.5</v>
      </c>
      <c r="BC2698" s="12" t="s">
        <v>6441</v>
      </c>
      <c r="BJ2698" s="12">
        <f t="shared" si="299"/>
        <v>0</v>
      </c>
      <c r="BK2698" s="12">
        <f t="shared" si="300"/>
        <v>0</v>
      </c>
      <c r="CQ2698" s="3" t="str">
        <f>CONCATENATE(baseURL!$A$1,baseURL!$B$1,baseURL!$C$1,".",C2698,".",L2698,".pkl&amp;seq=",BC2698)</f>
        <v>http://proteomics.broadinstitute.org/millscripts/viewfeed.pl?side=xl&amp;cycle=1&amp;fixedMods=iaaC&amp;file=msdataSM/iPRG2012_nd/cpick_in/iPRG2012_nd.1905.5.2.pkl&amp;seq=VDLVEHVAKA</v>
      </c>
    </row>
    <row r="2699" spans="1:95" x14ac:dyDescent="0.2">
      <c r="A2699" s="3">
        <v>5408</v>
      </c>
      <c r="B2699" s="2" t="s">
        <v>6442</v>
      </c>
      <c r="C2699" s="2" t="s">
        <v>6443</v>
      </c>
      <c r="D2699" s="3">
        <v>6898</v>
      </c>
      <c r="E2699" s="3">
        <v>6894</v>
      </c>
      <c r="F2699" s="3">
        <v>40012</v>
      </c>
      <c r="G2699" s="3">
        <v>8798</v>
      </c>
      <c r="H2699" s="3">
        <v>28.811399999999999</v>
      </c>
      <c r="I2699" s="30">
        <v>558.24684999999999</v>
      </c>
      <c r="J2699" s="30">
        <v>558.24566170000003</v>
      </c>
      <c r="K2699" s="30">
        <v>1.1900000000000001E-3</v>
      </c>
      <c r="L2699" s="3">
        <v>2</v>
      </c>
      <c r="M2699" s="3">
        <v>2</v>
      </c>
      <c r="N2699" s="10">
        <f t="shared" si="294"/>
        <v>1</v>
      </c>
      <c r="O2699" s="35">
        <v>2</v>
      </c>
      <c r="P2699" s="17"/>
      <c r="Q2699" s="40">
        <v>1115.48262</v>
      </c>
      <c r="R2699" s="40">
        <v>558.24495000000002</v>
      </c>
      <c r="S2699" s="18">
        <f t="shared" si="295"/>
        <v>3.4035238473322655</v>
      </c>
      <c r="T2699" s="18">
        <f t="shared" si="296"/>
        <v>1.2748883801111877</v>
      </c>
      <c r="U2699" s="18">
        <f t="shared" si="297"/>
        <v>1.3434962556116419</v>
      </c>
      <c r="V2699" s="30">
        <v>558.24570000000006</v>
      </c>
      <c r="W2699" s="3" t="s">
        <v>47</v>
      </c>
      <c r="X2699" s="3" t="s">
        <v>47</v>
      </c>
      <c r="Y2699" s="3" t="s">
        <v>47</v>
      </c>
      <c r="Z2699" s="3" t="s">
        <v>47</v>
      </c>
      <c r="AA2699" s="3" t="s">
        <v>47</v>
      </c>
      <c r="AB2699" s="12" t="s">
        <v>47</v>
      </c>
      <c r="AC2699" s="3" t="s">
        <v>47</v>
      </c>
      <c r="AD2699" s="3" t="s">
        <v>47</v>
      </c>
      <c r="AE2699" s="3" t="s">
        <v>47</v>
      </c>
      <c r="AF2699" s="3" t="s">
        <v>48</v>
      </c>
      <c r="AG2699" s="3" t="s">
        <v>47</v>
      </c>
      <c r="AH2699" s="3" t="s">
        <v>47</v>
      </c>
      <c r="AI2699" s="3" t="s">
        <v>47</v>
      </c>
      <c r="AJ2699" s="3" t="s">
        <v>47</v>
      </c>
      <c r="AK2699" s="3" t="s">
        <v>48</v>
      </c>
      <c r="AM2699" s="3" t="s">
        <v>47</v>
      </c>
      <c r="AU2699" s="3">
        <v>0</v>
      </c>
      <c r="AV2699" s="3">
        <v>14</v>
      </c>
      <c r="AW2699" s="3">
        <v>1</v>
      </c>
      <c r="AX2699" s="3">
        <v>14</v>
      </c>
      <c r="AY2699" s="3">
        <v>100</v>
      </c>
      <c r="AZ2699" s="6" t="str">
        <f t="shared" si="298"/>
        <v>1905.6</v>
      </c>
      <c r="BC2699" s="12" t="s">
        <v>6444</v>
      </c>
      <c r="BJ2699" s="12">
        <f t="shared" si="299"/>
        <v>0</v>
      </c>
      <c r="BK2699" s="12">
        <f t="shared" si="300"/>
        <v>0</v>
      </c>
      <c r="CQ2699" s="3" t="str">
        <f>CONCATENATE(baseURL!$A$1,baseURL!$B$1,baseURL!$C$1,".",C2699,".",L2699,".pkl&amp;seq=",BC2699)</f>
        <v>http://proteomics.broadinstitute.org/millscripts/viewfeed.pl?side=xl&amp;cycle=1&amp;fixedMods=iaaC&amp;file=msdataSM/iPRG2012_nd/cpick_in/iPRG2012_nd.1905.6.2.pkl&amp;seq=TWETYEMR</v>
      </c>
    </row>
    <row r="2700" spans="1:95" x14ac:dyDescent="0.2">
      <c r="A2700" s="3">
        <v>6389</v>
      </c>
      <c r="B2700" s="2" t="s">
        <v>6445</v>
      </c>
      <c r="C2700" s="2" t="s">
        <v>6429</v>
      </c>
      <c r="D2700" s="3">
        <v>6899</v>
      </c>
      <c r="E2700" s="3">
        <v>6895</v>
      </c>
      <c r="F2700" s="3">
        <v>40013</v>
      </c>
      <c r="G2700" s="3">
        <v>8799</v>
      </c>
      <c r="H2700" s="3">
        <v>28.812999999999999</v>
      </c>
      <c r="I2700" s="30">
        <v>590.34146999999996</v>
      </c>
      <c r="J2700" s="30">
        <v>590.34105290000002</v>
      </c>
      <c r="K2700" s="30">
        <v>4.2000000000000002E-4</v>
      </c>
      <c r="L2700" s="3">
        <v>2</v>
      </c>
      <c r="M2700" s="3">
        <v>2</v>
      </c>
      <c r="N2700" s="10">
        <f t="shared" si="294"/>
        <v>1</v>
      </c>
      <c r="O2700" s="35">
        <v>2</v>
      </c>
      <c r="P2700" s="17"/>
      <c r="Q2700" s="40">
        <v>1179.6732</v>
      </c>
      <c r="R2700" s="40">
        <v>590.34023999999999</v>
      </c>
      <c r="S2700" s="18">
        <f t="shared" si="295"/>
        <v>2.0835442286029715</v>
      </c>
      <c r="T2700" s="18">
        <f t="shared" si="296"/>
        <v>1.377002523202711</v>
      </c>
      <c r="U2700" s="18">
        <f t="shared" si="297"/>
        <v>1.6261808613345696</v>
      </c>
      <c r="V2700" s="30">
        <v>590.34119999999996</v>
      </c>
      <c r="W2700" s="3" t="s">
        <v>47</v>
      </c>
      <c r="X2700" s="3" t="s">
        <v>47</v>
      </c>
      <c r="Y2700" s="3" t="s">
        <v>47</v>
      </c>
      <c r="Z2700" s="3" t="s">
        <v>47</v>
      </c>
      <c r="AA2700" s="3" t="s">
        <v>47</v>
      </c>
      <c r="AB2700" s="12" t="s">
        <v>47</v>
      </c>
      <c r="AC2700" s="3" t="s">
        <v>47</v>
      </c>
      <c r="AD2700" s="3" t="s">
        <v>47</v>
      </c>
      <c r="AE2700" s="3" t="s">
        <v>47</v>
      </c>
      <c r="AF2700" s="3" t="s">
        <v>47</v>
      </c>
      <c r="AG2700" s="3" t="s">
        <v>47</v>
      </c>
      <c r="AH2700" s="3" t="s">
        <v>47</v>
      </c>
      <c r="AI2700" s="3" t="s">
        <v>47</v>
      </c>
      <c r="AJ2700" s="3" t="s">
        <v>47</v>
      </c>
      <c r="AK2700" s="3" t="s">
        <v>47</v>
      </c>
      <c r="AL2700" s="3" t="s">
        <v>47</v>
      </c>
      <c r="AU2700" s="3">
        <v>0</v>
      </c>
      <c r="AV2700" s="3">
        <v>16</v>
      </c>
      <c r="AW2700" s="3">
        <v>1</v>
      </c>
      <c r="AX2700" s="3">
        <v>16</v>
      </c>
      <c r="AY2700" s="3">
        <v>100</v>
      </c>
      <c r="AZ2700" s="6" t="str">
        <f t="shared" si="298"/>
        <v>1905.7</v>
      </c>
      <c r="BC2700" s="12" t="s">
        <v>6352</v>
      </c>
      <c r="BJ2700" s="12">
        <f t="shared" si="299"/>
        <v>0</v>
      </c>
      <c r="BK2700" s="12">
        <f t="shared" si="300"/>
        <v>0</v>
      </c>
      <c r="CQ2700" s="3" t="str">
        <f>CONCATENATE(baseURL!$A$1,baseURL!$B$1,baseURL!$C$1,".",C2700,".",L2700,".pkl&amp;seq=",BC2700)</f>
        <v>http://proteomics.broadinstitute.org/millscripts/viewfeed.pl?side=xl&amp;cycle=1&amp;fixedMods=iaaC&amp;file=msdataSM/iPRG2012_nd/cpick_in/iPRG2012_nd.1905.7.2.pkl&amp;seq=VVDLVEHVAKA</v>
      </c>
    </row>
    <row r="2701" spans="1:95" x14ac:dyDescent="0.2">
      <c r="A2701" s="3">
        <v>3631</v>
      </c>
      <c r="B2701" s="2" t="s">
        <v>6446</v>
      </c>
      <c r="C2701" s="2" t="s">
        <v>6447</v>
      </c>
      <c r="D2701" s="3">
        <v>6916</v>
      </c>
      <c r="E2701" s="3">
        <v>6911</v>
      </c>
      <c r="F2701" s="3">
        <v>40039</v>
      </c>
      <c r="G2701" s="3">
        <v>8816</v>
      </c>
      <c r="H2701" s="3">
        <v>28.838799999999999</v>
      </c>
      <c r="I2701" s="30">
        <v>568.29697999999996</v>
      </c>
      <c r="J2701" s="30">
        <v>567.79340609999997</v>
      </c>
      <c r="K2701" s="30">
        <v>0.50356999999999996</v>
      </c>
      <c r="L2701" s="3">
        <v>0</v>
      </c>
      <c r="M2701" s="3">
        <v>2</v>
      </c>
      <c r="N2701" s="10">
        <f t="shared" si="294"/>
        <v>1</v>
      </c>
      <c r="O2701" s="35">
        <v>2</v>
      </c>
      <c r="P2701" s="17"/>
      <c r="Q2701" s="40">
        <v>1134.5789600000001</v>
      </c>
      <c r="R2701" s="40">
        <v>567.79312000000004</v>
      </c>
      <c r="S2701" s="18">
        <f t="shared" si="295"/>
        <v>887.40067861322052</v>
      </c>
      <c r="T2701" s="18">
        <f t="shared" si="296"/>
        <v>0.50388070909644322</v>
      </c>
      <c r="U2701" s="18">
        <f t="shared" si="297"/>
        <v>0.1408963883037298</v>
      </c>
      <c r="V2701" s="30">
        <v>567.79319999999996</v>
      </c>
      <c r="W2701" s="3" t="s">
        <v>47</v>
      </c>
      <c r="X2701" s="3" t="s">
        <v>47</v>
      </c>
      <c r="Y2701" s="3" t="s">
        <v>47</v>
      </c>
      <c r="Z2701" s="3" t="s">
        <v>47</v>
      </c>
      <c r="AA2701" s="3" t="s">
        <v>47</v>
      </c>
      <c r="AB2701" s="12" t="s">
        <v>47</v>
      </c>
      <c r="AC2701" s="3" t="s">
        <v>47</v>
      </c>
      <c r="AE2701" s="3" t="s">
        <v>48</v>
      </c>
      <c r="AF2701" s="3" t="s">
        <v>48</v>
      </c>
      <c r="AH2701" s="3" t="s">
        <v>48</v>
      </c>
      <c r="AI2701" s="3" t="s">
        <v>48</v>
      </c>
      <c r="AL2701" s="3" t="s">
        <v>48</v>
      </c>
      <c r="AU2701" s="3">
        <v>0</v>
      </c>
      <c r="AV2701" s="3">
        <v>7</v>
      </c>
      <c r="AW2701" s="3">
        <v>1</v>
      </c>
      <c r="AX2701" s="3">
        <v>7</v>
      </c>
      <c r="AY2701" s="3">
        <v>100</v>
      </c>
      <c r="AZ2701" s="6" t="str">
        <f t="shared" si="298"/>
        <v>1906.12</v>
      </c>
      <c r="BC2701" s="12" t="s">
        <v>6237</v>
      </c>
      <c r="BJ2701" s="12">
        <f t="shared" si="299"/>
        <v>0</v>
      </c>
      <c r="BK2701" s="12">
        <f t="shared" si="300"/>
        <v>0</v>
      </c>
      <c r="CQ2701" s="3" t="str">
        <f>CONCATENATE(baseURL!$A$1,baseURL!$B$1,baseURL!$C$1,".",C2701,".",L2701,".pkl&amp;seq=",BC2701)</f>
        <v>http://proteomics.broadinstitute.org/millscripts/viewfeed.pl?side=xl&amp;cycle=1&amp;fixedMods=iaaC&amp;file=msdataSM/iPRG2012_nd/cpick_in/iPRG2012_nd.1906.12.0.pkl&amp;seq=ELAGLSPYER</v>
      </c>
    </row>
    <row r="2702" spans="1:95" x14ac:dyDescent="0.2">
      <c r="A2702" s="3">
        <v>3331</v>
      </c>
      <c r="B2702" s="2" t="s">
        <v>6450</v>
      </c>
      <c r="C2702" s="2" t="s">
        <v>6451</v>
      </c>
      <c r="D2702" s="3">
        <v>6922</v>
      </c>
      <c r="E2702" s="3">
        <v>6917</v>
      </c>
      <c r="F2702" s="3">
        <v>40045</v>
      </c>
      <c r="G2702" s="3">
        <v>8822</v>
      </c>
      <c r="H2702" s="3">
        <v>28.843800000000002</v>
      </c>
      <c r="I2702" s="30">
        <v>649.35708</v>
      </c>
      <c r="J2702" s="30">
        <v>649.3576812</v>
      </c>
      <c r="K2702" s="30">
        <v>-5.9999999999999995E-4</v>
      </c>
      <c r="L2702" s="3">
        <v>0</v>
      </c>
      <c r="M2702" s="3">
        <v>2</v>
      </c>
      <c r="N2702" s="10">
        <f t="shared" si="294"/>
        <v>1</v>
      </c>
      <c r="O2702" s="35">
        <v>2</v>
      </c>
      <c r="P2702" s="17"/>
      <c r="Q2702" s="40">
        <v>1297.7110399999999</v>
      </c>
      <c r="R2702" s="40">
        <v>649.35915999999997</v>
      </c>
      <c r="S2702" s="18">
        <f t="shared" si="295"/>
        <v>-3.2031580180960249</v>
      </c>
      <c r="T2702" s="18">
        <f t="shared" si="296"/>
        <v>-2.2773221524627139</v>
      </c>
      <c r="U2702" s="18">
        <f t="shared" si="297"/>
        <v>-2.248370531882284</v>
      </c>
      <c r="V2702" s="30">
        <v>649.35770000000002</v>
      </c>
      <c r="X2702" s="3" t="s">
        <v>47</v>
      </c>
      <c r="Y2702" s="3" t="s">
        <v>47</v>
      </c>
      <c r="Z2702" s="3" t="s">
        <v>47</v>
      </c>
      <c r="AA2702" s="3" t="s">
        <v>47</v>
      </c>
      <c r="AB2702" s="12" t="s">
        <v>47</v>
      </c>
      <c r="AC2702" s="3" t="s">
        <v>47</v>
      </c>
      <c r="AE2702" s="3" t="s">
        <v>48</v>
      </c>
      <c r="AF2702" s="3" t="s">
        <v>47</v>
      </c>
      <c r="AG2702" s="3" t="s">
        <v>48</v>
      </c>
      <c r="AH2702" s="3" t="s">
        <v>47</v>
      </c>
      <c r="AI2702" s="3" t="s">
        <v>47</v>
      </c>
      <c r="AK2702" s="3" t="s">
        <v>52</v>
      </c>
      <c r="AL2702" s="3" t="s">
        <v>48</v>
      </c>
      <c r="AU2702" s="3">
        <v>0</v>
      </c>
      <c r="AV2702" s="3">
        <v>9</v>
      </c>
      <c r="AW2702" s="3">
        <v>1</v>
      </c>
      <c r="AX2702" s="3">
        <v>9</v>
      </c>
      <c r="AY2702" s="3">
        <v>100</v>
      </c>
      <c r="AZ2702" s="6" t="str">
        <f t="shared" si="298"/>
        <v>1906.18</v>
      </c>
      <c r="BC2702" s="12" t="s">
        <v>5069</v>
      </c>
      <c r="BJ2702" s="12">
        <f t="shared" si="299"/>
        <v>0</v>
      </c>
      <c r="BK2702" s="12">
        <f t="shared" si="300"/>
        <v>0</v>
      </c>
      <c r="CQ2702" s="3" t="str">
        <f>CONCATENATE(baseURL!$A$1,baseURL!$B$1,baseURL!$C$1,".",C2702,".",L2702,".pkl&amp;seq=",BC2702)</f>
        <v>http://proteomics.broadinstitute.org/millscripts/viewfeed.pl?side=xl&amp;cycle=1&amp;fixedMods=iaaC&amp;file=msdataSM/iPRG2012_nd/cpick_in/iPRG2012_nd.1906.18.0.pkl&amp;seq=AVGGEVGASAALAPK</v>
      </c>
    </row>
    <row r="2703" spans="1:95" x14ac:dyDescent="0.2">
      <c r="A2703" s="3">
        <v>3461</v>
      </c>
      <c r="B2703" s="2" t="s">
        <v>6452</v>
      </c>
      <c r="C2703" s="2" t="s">
        <v>6436</v>
      </c>
      <c r="D2703" s="3">
        <v>6908</v>
      </c>
      <c r="E2703" s="3">
        <v>6904</v>
      </c>
      <c r="F2703" s="3">
        <v>40031</v>
      </c>
      <c r="G2703" s="3">
        <v>8809</v>
      </c>
      <c r="H2703" s="3">
        <v>28.832100000000001</v>
      </c>
      <c r="I2703" s="30">
        <v>433.77519999999998</v>
      </c>
      <c r="J2703" s="30">
        <v>433.77702920000002</v>
      </c>
      <c r="K2703" s="30">
        <v>-1.83E-3</v>
      </c>
      <c r="L2703" s="3">
        <v>2</v>
      </c>
      <c r="M2703" s="3">
        <v>2</v>
      </c>
      <c r="N2703" s="10">
        <f t="shared" si="294"/>
        <v>1</v>
      </c>
      <c r="O2703" s="35">
        <v>2</v>
      </c>
      <c r="P2703" s="17"/>
      <c r="Q2703" s="40">
        <v>866.54580999999996</v>
      </c>
      <c r="R2703" s="40">
        <v>433.77654999999999</v>
      </c>
      <c r="S2703" s="18">
        <f t="shared" si="295"/>
        <v>-3.1122014318251709</v>
      </c>
      <c r="T2703" s="18">
        <f t="shared" si="296"/>
        <v>1.1047162416440512</v>
      </c>
      <c r="U2703" s="18">
        <f t="shared" si="297"/>
        <v>0.11526671966810786</v>
      </c>
      <c r="V2703" s="30">
        <v>433.77659999999997</v>
      </c>
      <c r="W2703" s="3" t="s">
        <v>47</v>
      </c>
      <c r="X2703" s="3" t="s">
        <v>47</v>
      </c>
      <c r="Y2703" s="3" t="s">
        <v>47</v>
      </c>
      <c r="Z2703" s="3" t="s">
        <v>48</v>
      </c>
      <c r="AA2703" s="3" t="s">
        <v>47</v>
      </c>
      <c r="AB2703" s="12" t="s">
        <v>47</v>
      </c>
      <c r="AC2703" s="3" t="s">
        <v>47</v>
      </c>
      <c r="AE2703" s="3" t="s">
        <v>47</v>
      </c>
      <c r="AF2703" s="3" t="s">
        <v>48</v>
      </c>
      <c r="AG2703" s="3" t="s">
        <v>52</v>
      </c>
      <c r="AH2703" s="3" t="s">
        <v>47</v>
      </c>
      <c r="AI2703" s="3" t="s">
        <v>47</v>
      </c>
      <c r="AL2703" s="3" t="s">
        <v>48</v>
      </c>
      <c r="AM2703" s="3" t="s">
        <v>47</v>
      </c>
      <c r="AU2703" s="3">
        <v>0</v>
      </c>
      <c r="AV2703" s="3">
        <v>10</v>
      </c>
      <c r="AW2703" s="3">
        <v>1</v>
      </c>
      <c r="AX2703" s="3">
        <v>10</v>
      </c>
      <c r="AY2703" s="3">
        <v>100</v>
      </c>
      <c r="AZ2703" s="6" t="str">
        <f t="shared" si="298"/>
        <v>1906.4</v>
      </c>
      <c r="BC2703" s="12" t="s">
        <v>6453</v>
      </c>
      <c r="BJ2703" s="12">
        <f t="shared" si="299"/>
        <v>0</v>
      </c>
      <c r="BK2703" s="12">
        <f t="shared" si="300"/>
        <v>0</v>
      </c>
      <c r="CQ2703" s="3" t="str">
        <f>CONCATENATE(baseURL!$A$1,baseURL!$B$1,baseURL!$C$1,".",C2703,".",L2703,".pkl&amp;seq=",BC2703)</f>
        <v>http://proteomics.broadinstitute.org/millscripts/viewfeed.pl?side=xl&amp;cycle=1&amp;fixedMods=iaaC&amp;file=msdataSM/iPRG2012_nd/cpick_in/iPRG2012_nd.1906.4.2.pkl&amp;seq=AVLPPLTR</v>
      </c>
    </row>
    <row r="2704" spans="1:95" x14ac:dyDescent="0.2">
      <c r="A2704" s="3">
        <v>291</v>
      </c>
      <c r="B2704" s="2" t="s">
        <v>6454</v>
      </c>
      <c r="C2704" s="2" t="s">
        <v>6455</v>
      </c>
      <c r="D2704" s="3">
        <v>6926</v>
      </c>
      <c r="E2704" s="3">
        <v>6921</v>
      </c>
      <c r="F2704" s="3">
        <v>40051</v>
      </c>
      <c r="G2704" s="3">
        <v>8827</v>
      </c>
      <c r="H2704" s="3">
        <v>28.856200000000001</v>
      </c>
      <c r="I2704" s="30">
        <v>468.73331999999999</v>
      </c>
      <c r="J2704" s="30">
        <v>469.2403114</v>
      </c>
      <c r="K2704" s="30">
        <v>-0.50699000000000005</v>
      </c>
      <c r="L2704" s="3">
        <v>2</v>
      </c>
      <c r="M2704" s="3">
        <v>3</v>
      </c>
      <c r="N2704" s="10">
        <f t="shared" si="294"/>
        <v>-1</v>
      </c>
      <c r="O2704" s="35">
        <v>2</v>
      </c>
      <c r="P2704" s="17"/>
      <c r="Q2704" s="40">
        <v>936.45739000000003</v>
      </c>
      <c r="R2704" s="40">
        <v>468.73232999999999</v>
      </c>
      <c r="S2704" s="18">
        <f t="shared" si="295"/>
        <v>2.1120796169566556</v>
      </c>
      <c r="T2704" s="18">
        <f t="shared" si="296"/>
        <v>1083.7345057892755</v>
      </c>
      <c r="U2704" s="18">
        <f t="shared" si="297"/>
        <v>2.0694113418531477</v>
      </c>
      <c r="V2704" s="30">
        <v>468.73329999999999</v>
      </c>
      <c r="AA2704" s="3" t="s">
        <v>65</v>
      </c>
      <c r="AB2704" s="12" t="s">
        <v>52</v>
      </c>
      <c r="AC2704" s="3" t="s">
        <v>52</v>
      </c>
      <c r="AD2704" s="3" t="s">
        <v>47</v>
      </c>
      <c r="AF2704" s="3" t="s">
        <v>47</v>
      </c>
      <c r="AG2704" s="3" t="s">
        <v>47</v>
      </c>
      <c r="AJ2704" s="3" t="s">
        <v>47</v>
      </c>
      <c r="AK2704" s="3" t="s">
        <v>52</v>
      </c>
      <c r="AU2704" s="3">
        <v>1</v>
      </c>
      <c r="AV2704" s="3">
        <v>4</v>
      </c>
      <c r="AW2704" s="3">
        <v>1</v>
      </c>
      <c r="AX2704" s="3">
        <v>4</v>
      </c>
      <c r="AY2704" s="3">
        <v>100</v>
      </c>
      <c r="AZ2704" s="6" t="str">
        <f t="shared" si="298"/>
        <v>1907.3</v>
      </c>
      <c r="BC2704" s="12" t="s">
        <v>6456</v>
      </c>
      <c r="BJ2704" s="12">
        <f t="shared" si="299"/>
        <v>0</v>
      </c>
      <c r="BK2704" s="12">
        <f t="shared" si="300"/>
        <v>0</v>
      </c>
      <c r="BW2704" s="3" t="s">
        <v>6457</v>
      </c>
      <c r="CQ2704" s="3" t="str">
        <f>CONCATENATE(baseURL!$A$1,baseURL!$B$1,baseURL!$C$1,".",C2704,".",L2704,".pkl&amp;seq=",BC2704)</f>
        <v>http://proteomics.broadinstitute.org/millscripts/viewfeed.pl?side=xl&amp;cycle=1&amp;fixedMods=iaaC&amp;file=msdataSM/iPRG2012_nd/cpick_in/iPRG2012_nd.1907.3.2.pkl&amp;seq=LSPDWYR</v>
      </c>
    </row>
    <row r="2705" spans="1:95" x14ac:dyDescent="0.2">
      <c r="A2705" s="3">
        <v>2261</v>
      </c>
      <c r="B2705" s="2" t="s">
        <v>6458</v>
      </c>
      <c r="C2705" s="2" t="s">
        <v>6459</v>
      </c>
      <c r="D2705" s="3">
        <v>6931</v>
      </c>
      <c r="E2705" s="3">
        <v>6926</v>
      </c>
      <c r="F2705" s="3">
        <v>40056</v>
      </c>
      <c r="G2705" s="3">
        <v>8832</v>
      </c>
      <c r="H2705" s="3">
        <v>28.864599999999999</v>
      </c>
      <c r="I2705" s="30">
        <v>524.29898000000003</v>
      </c>
      <c r="J2705" s="30">
        <v>524.29898390000005</v>
      </c>
      <c r="K2705" s="30">
        <v>0</v>
      </c>
      <c r="L2705" s="3">
        <v>0</v>
      </c>
      <c r="M2705" s="3">
        <v>0</v>
      </c>
      <c r="N2705" s="10">
        <f t="shared" si="294"/>
        <v>1</v>
      </c>
      <c r="O2705" s="35">
        <v>3</v>
      </c>
      <c r="P2705" s="17"/>
      <c r="Q2705" s="40">
        <v>1570.8798999999999</v>
      </c>
      <c r="R2705" s="40">
        <v>524.29814999999996</v>
      </c>
      <c r="S2705" s="18">
        <f t="shared" si="295"/>
        <v>1.5830687177982632</v>
      </c>
      <c r="T2705" s="18">
        <f t="shared" si="296"/>
        <v>1.5905072335058992</v>
      </c>
      <c r="U2705" s="18">
        <f t="shared" si="297"/>
        <v>1.6212149518628023</v>
      </c>
      <c r="V2705" s="30">
        <v>524.29899999999998</v>
      </c>
      <c r="X2705" s="3" t="s">
        <v>47</v>
      </c>
      <c r="Z2705" s="3" t="s">
        <v>47</v>
      </c>
      <c r="AA2705" s="3" t="s">
        <v>47</v>
      </c>
      <c r="AB2705" s="12" t="s">
        <v>47</v>
      </c>
      <c r="AC2705" s="3" t="s">
        <v>48</v>
      </c>
      <c r="AF2705" s="3" t="s">
        <v>47</v>
      </c>
      <c r="AG2705" s="3" t="s">
        <v>47</v>
      </c>
      <c r="AH2705" s="3" t="s">
        <v>47</v>
      </c>
      <c r="AK2705" s="3" t="s">
        <v>52</v>
      </c>
      <c r="AL2705" s="3" t="s">
        <v>48</v>
      </c>
      <c r="AU2705" s="3">
        <v>0</v>
      </c>
      <c r="AV2705" s="3">
        <v>7</v>
      </c>
      <c r="AW2705" s="3">
        <v>1</v>
      </c>
      <c r="AX2705" s="3">
        <v>7</v>
      </c>
      <c r="AY2705" s="3">
        <v>100</v>
      </c>
      <c r="AZ2705" s="6" t="str">
        <f t="shared" si="298"/>
        <v>1907.8</v>
      </c>
      <c r="BC2705" s="12" t="s">
        <v>6460</v>
      </c>
      <c r="BJ2705" s="12">
        <f t="shared" si="299"/>
        <v>0</v>
      </c>
      <c r="BK2705" s="12">
        <f t="shared" si="300"/>
        <v>0</v>
      </c>
      <c r="CQ2705" s="3" t="str">
        <f>CONCATENATE(baseURL!$A$1,baseURL!$B$1,baseURL!$C$1,".",C2705,".",L2705,".pkl&amp;seq=",BC2705)</f>
        <v>http://proteomics.broadinstitute.org/millscripts/viewfeed.pl?side=xl&amp;cycle=1&amp;fixedMods=iaaC&amp;file=msdataSM/iPRG2012_nd/cpick_in/iPRG2012_nd.1907.8.0.pkl&amp;seq=VLGEVTKEQVELAR</v>
      </c>
    </row>
    <row r="2706" spans="1:95" x14ac:dyDescent="0.2">
      <c r="A2706" s="3">
        <v>6388</v>
      </c>
      <c r="B2706" s="2" t="s">
        <v>6462</v>
      </c>
      <c r="C2706" s="2" t="s">
        <v>6463</v>
      </c>
      <c r="D2706" s="3">
        <v>6935</v>
      </c>
      <c r="E2706" s="3">
        <v>6930</v>
      </c>
      <c r="F2706" s="3">
        <v>40070</v>
      </c>
      <c r="G2706" s="3">
        <v>8837</v>
      </c>
      <c r="H2706" s="3">
        <v>28.878699999999998</v>
      </c>
      <c r="I2706" s="30">
        <v>412.56405000000001</v>
      </c>
      <c r="J2706" s="30">
        <v>412.56411250000002</v>
      </c>
      <c r="K2706" s="30">
        <v>-6.0000000000000002E-5</v>
      </c>
      <c r="L2706" s="3">
        <v>3</v>
      </c>
      <c r="M2706" s="3">
        <v>3</v>
      </c>
      <c r="N2706" s="10">
        <f t="shared" si="294"/>
        <v>1</v>
      </c>
      <c r="O2706" s="35">
        <v>3</v>
      </c>
      <c r="P2706" s="17"/>
      <c r="Q2706" s="40">
        <v>1235.67426</v>
      </c>
      <c r="R2706" s="40">
        <v>412.56294000000003</v>
      </c>
      <c r="S2706" s="18">
        <f t="shared" si="295"/>
        <v>2.6904985697039265</v>
      </c>
      <c r="T2706" s="18">
        <f t="shared" si="296"/>
        <v>2.841990606319559</v>
      </c>
      <c r="U2706" s="18">
        <f t="shared" si="297"/>
        <v>2.0845304233791784</v>
      </c>
      <c r="V2706" s="30">
        <v>412.56380000000001</v>
      </c>
      <c r="W2706" s="3" t="s">
        <v>47</v>
      </c>
      <c r="X2706" s="3" t="s">
        <v>47</v>
      </c>
      <c r="Y2706" s="3" t="s">
        <v>47</v>
      </c>
      <c r="Z2706" s="3" t="s">
        <v>47</v>
      </c>
      <c r="AA2706" s="3" t="s">
        <v>47</v>
      </c>
      <c r="AB2706" s="12" t="s">
        <v>47</v>
      </c>
      <c r="AC2706" s="3" t="s">
        <v>47</v>
      </c>
      <c r="AD2706" s="3" t="s">
        <v>47</v>
      </c>
      <c r="AE2706" s="3" t="s">
        <v>47</v>
      </c>
      <c r="AF2706" s="3" t="s">
        <v>47</v>
      </c>
      <c r="AG2706" s="3" t="s">
        <v>47</v>
      </c>
      <c r="AH2706" s="3" t="s">
        <v>47</v>
      </c>
      <c r="AI2706" s="3" t="s">
        <v>47</v>
      </c>
      <c r="AJ2706" s="3" t="s">
        <v>47</v>
      </c>
      <c r="AK2706" s="3" t="s">
        <v>47</v>
      </c>
      <c r="AL2706" s="3" t="s">
        <v>47</v>
      </c>
      <c r="AU2706" s="3">
        <v>0</v>
      </c>
      <c r="AV2706" s="3">
        <v>16</v>
      </c>
      <c r="AW2706" s="3">
        <v>1</v>
      </c>
      <c r="AX2706" s="3">
        <v>16</v>
      </c>
      <c r="AY2706" s="3">
        <v>100</v>
      </c>
      <c r="AZ2706" s="6" t="str">
        <f t="shared" si="298"/>
        <v>1908.1</v>
      </c>
      <c r="BC2706" s="12" t="s">
        <v>6372</v>
      </c>
      <c r="BJ2706" s="12">
        <f t="shared" si="299"/>
        <v>0</v>
      </c>
      <c r="BK2706" s="12">
        <f t="shared" si="300"/>
        <v>0</v>
      </c>
      <c r="CQ2706" s="3" t="str">
        <f>CONCATENATE(baseURL!$A$1,baseURL!$B$1,baseURL!$C$1,".",C2706,".",L2706,".pkl&amp;seq=",BC2706)</f>
        <v>http://proteomics.broadinstitute.org/millscripts/viewfeed.pl?side=xl&amp;cycle=1&amp;fixedMods=iaaC&amp;file=msdataSM/iPRG2012_nd/cpick_in/iPRG2012_nd.1908.1.3.pkl&amp;seq=LTLDFQTNKR</v>
      </c>
    </row>
    <row r="2707" spans="1:95" x14ac:dyDescent="0.2">
      <c r="A2707" s="3">
        <v>3763</v>
      </c>
      <c r="B2707" s="2" t="s">
        <v>6461</v>
      </c>
      <c r="C2707" s="2" t="s">
        <v>6458</v>
      </c>
      <c r="D2707" s="3">
        <v>6943</v>
      </c>
      <c r="E2707" s="3">
        <v>6938</v>
      </c>
      <c r="F2707" s="3">
        <v>40078</v>
      </c>
      <c r="G2707" s="3">
        <v>8845</v>
      </c>
      <c r="H2707" s="3">
        <v>28.893699999999999</v>
      </c>
      <c r="I2707" s="30">
        <v>618.84213999999997</v>
      </c>
      <c r="J2707" s="30">
        <v>618.34182060000001</v>
      </c>
      <c r="K2707" s="30">
        <v>0.50031999999999999</v>
      </c>
      <c r="L2707" s="3">
        <v>0</v>
      </c>
      <c r="M2707" s="3">
        <v>2</v>
      </c>
      <c r="N2707" s="10">
        <f t="shared" si="294"/>
        <v>1</v>
      </c>
      <c r="O2707" s="35">
        <v>2</v>
      </c>
      <c r="P2707" s="17"/>
      <c r="Q2707" s="40">
        <v>1235.67426</v>
      </c>
      <c r="R2707" s="40">
        <v>618.34077000000002</v>
      </c>
      <c r="S2707" s="18">
        <f t="shared" si="295"/>
        <v>810.83121852041495</v>
      </c>
      <c r="T2707" s="18">
        <f t="shared" si="296"/>
        <v>1.6990631233729334</v>
      </c>
      <c r="U2707" s="18">
        <f t="shared" si="297"/>
        <v>1.5040250377242834</v>
      </c>
      <c r="V2707" s="30">
        <v>618.34169999999995</v>
      </c>
      <c r="W2707" s="3" t="s">
        <v>47</v>
      </c>
      <c r="X2707" s="3" t="s">
        <v>47</v>
      </c>
      <c r="Y2707" s="3" t="s">
        <v>47</v>
      </c>
      <c r="Z2707" s="3" t="s">
        <v>47</v>
      </c>
      <c r="AA2707" s="3" t="s">
        <v>47</v>
      </c>
      <c r="AB2707" s="12" t="s">
        <v>47</v>
      </c>
      <c r="AC2707" s="3" t="s">
        <v>47</v>
      </c>
      <c r="AE2707" s="3" t="s">
        <v>47</v>
      </c>
      <c r="AF2707" s="3" t="s">
        <v>48</v>
      </c>
      <c r="AI2707" s="3" t="s">
        <v>47</v>
      </c>
      <c r="AK2707" s="3" t="s">
        <v>52</v>
      </c>
      <c r="AL2707" s="3" t="s">
        <v>48</v>
      </c>
      <c r="AU2707" s="3">
        <v>0</v>
      </c>
      <c r="AV2707" s="3">
        <v>9</v>
      </c>
      <c r="AW2707" s="3">
        <v>1</v>
      </c>
      <c r="AX2707" s="3">
        <v>9</v>
      </c>
      <c r="AY2707" s="3">
        <v>100</v>
      </c>
      <c r="AZ2707" s="6" t="str">
        <f t="shared" si="298"/>
        <v>1908.9</v>
      </c>
      <c r="BC2707" s="12" t="s">
        <v>6372</v>
      </c>
      <c r="BJ2707" s="12">
        <f t="shared" si="299"/>
        <v>0</v>
      </c>
      <c r="BK2707" s="12">
        <f t="shared" si="300"/>
        <v>0</v>
      </c>
      <c r="CQ2707" s="3" t="str">
        <f>CONCATENATE(baseURL!$A$1,baseURL!$B$1,baseURL!$C$1,".",C2707,".",L2707,".pkl&amp;seq=",BC2707)</f>
        <v>http://proteomics.broadinstitute.org/millscripts/viewfeed.pl?side=xl&amp;cycle=1&amp;fixedMods=iaaC&amp;file=msdataSM/iPRG2012_nd/cpick_in/iPRG2012_nd.1908.9.0.pkl&amp;seq=LTLDFQTNKR</v>
      </c>
    </row>
    <row r="2708" spans="1:95" x14ac:dyDescent="0.2">
      <c r="A2708" s="3">
        <v>6020</v>
      </c>
      <c r="B2708" s="2" t="s">
        <v>6466</v>
      </c>
      <c r="C2708" s="2" t="s">
        <v>6467</v>
      </c>
      <c r="D2708" s="3">
        <v>6949</v>
      </c>
      <c r="E2708" s="3">
        <v>6944</v>
      </c>
      <c r="F2708" s="3">
        <v>40096</v>
      </c>
      <c r="G2708" s="3">
        <v>8852</v>
      </c>
      <c r="H2708" s="3">
        <v>28.911200000000001</v>
      </c>
      <c r="I2708" s="30">
        <v>515.94170999999994</v>
      </c>
      <c r="J2708" s="30">
        <v>515.94078290000004</v>
      </c>
      <c r="K2708" s="30">
        <v>9.3000000000000005E-4</v>
      </c>
      <c r="L2708" s="3">
        <v>3</v>
      </c>
      <c r="M2708" s="3">
        <v>3</v>
      </c>
      <c r="N2708" s="10">
        <f t="shared" si="294"/>
        <v>1</v>
      </c>
      <c r="O2708" s="35">
        <v>3</v>
      </c>
      <c r="P2708" s="17"/>
      <c r="Q2708" s="40">
        <v>1545.8053500000001</v>
      </c>
      <c r="R2708" s="40">
        <v>515.93997000000002</v>
      </c>
      <c r="S2708" s="18">
        <f t="shared" si="295"/>
        <v>3.3724853686505858</v>
      </c>
      <c r="T2708" s="18">
        <f t="shared" si="296"/>
        <v>1.5755708944745914</v>
      </c>
      <c r="U2708" s="18">
        <f t="shared" si="297"/>
        <v>1.0272512905447522</v>
      </c>
      <c r="V2708" s="30">
        <v>515.94050000000004</v>
      </c>
      <c r="W2708" s="3" t="s">
        <v>47</v>
      </c>
      <c r="X2708" s="3" t="s">
        <v>47</v>
      </c>
      <c r="Y2708" s="3" t="s">
        <v>47</v>
      </c>
      <c r="Z2708" s="3" t="s">
        <v>47</v>
      </c>
      <c r="AA2708" s="3" t="s">
        <v>47</v>
      </c>
      <c r="AB2708" s="12" t="s">
        <v>47</v>
      </c>
      <c r="AC2708" s="3" t="s">
        <v>47</v>
      </c>
      <c r="AD2708" s="3" t="s">
        <v>47</v>
      </c>
      <c r="AE2708" s="3" t="s">
        <v>47</v>
      </c>
      <c r="AF2708" s="3" t="s">
        <v>47</v>
      </c>
      <c r="AH2708" s="3" t="s">
        <v>47</v>
      </c>
      <c r="AI2708" s="3" t="s">
        <v>48</v>
      </c>
      <c r="AK2708" s="3" t="s">
        <v>52</v>
      </c>
      <c r="AL2708" s="3" t="s">
        <v>48</v>
      </c>
      <c r="AP2708" s="3" t="s">
        <v>52</v>
      </c>
      <c r="AU2708" s="3">
        <v>0</v>
      </c>
      <c r="AV2708" s="3">
        <v>11</v>
      </c>
      <c r="AW2708" s="3">
        <v>1</v>
      </c>
      <c r="AX2708" s="3">
        <v>11</v>
      </c>
      <c r="AY2708" s="3">
        <v>100</v>
      </c>
      <c r="AZ2708" s="6" t="str">
        <f t="shared" si="298"/>
        <v>1909.6</v>
      </c>
      <c r="BC2708" s="12" t="s">
        <v>6468</v>
      </c>
      <c r="BJ2708" s="12">
        <f t="shared" si="299"/>
        <v>0</v>
      </c>
      <c r="BK2708" s="12">
        <f t="shared" si="300"/>
        <v>0</v>
      </c>
      <c r="CQ2708" s="3" t="str">
        <f>CONCATENATE(baseURL!$A$1,baseURL!$B$1,baseURL!$C$1,".",C2708,".",L2708,".pkl&amp;seq=",BC2708)</f>
        <v>http://proteomics.broadinstitute.org/millscripts/viewfeed.pl?side=xl&amp;cycle=1&amp;fixedMods=iaaC&amp;file=msdataSM/iPRG2012_nd/cpick_in/iPRG2012_nd.1909.6.3.pkl&amp;seq=AKVEEMNNLLAASR</v>
      </c>
    </row>
    <row r="2709" spans="1:95" x14ac:dyDescent="0.2">
      <c r="A2709" s="3">
        <v>5620</v>
      </c>
      <c r="B2709" s="2" t="s">
        <v>6469</v>
      </c>
      <c r="C2709" s="2" t="s">
        <v>6470</v>
      </c>
      <c r="D2709" s="3">
        <v>6950</v>
      </c>
      <c r="E2709" s="3">
        <v>6945</v>
      </c>
      <c r="F2709" s="3">
        <v>40097</v>
      </c>
      <c r="G2709" s="3">
        <v>8853</v>
      </c>
      <c r="H2709" s="3">
        <v>28.912800000000001</v>
      </c>
      <c r="I2709" s="30">
        <v>531.01083000000006</v>
      </c>
      <c r="J2709" s="30">
        <v>531.26602060000005</v>
      </c>
      <c r="K2709" s="30">
        <v>-0.25518999999999997</v>
      </c>
      <c r="L2709" s="3">
        <v>2</v>
      </c>
      <c r="M2709" s="3">
        <v>2</v>
      </c>
      <c r="N2709" s="10">
        <f t="shared" si="294"/>
        <v>1</v>
      </c>
      <c r="O2709" s="35">
        <v>2</v>
      </c>
      <c r="P2709" s="17"/>
      <c r="Q2709" s="40">
        <v>1061.5262</v>
      </c>
      <c r="R2709" s="40">
        <v>531.26674000000003</v>
      </c>
      <c r="S2709" s="18">
        <f t="shared" si="295"/>
        <v>-481.69776259656618</v>
      </c>
      <c r="T2709" s="18">
        <f t="shared" si="296"/>
        <v>-1.3541220366626783</v>
      </c>
      <c r="U2709" s="18">
        <f t="shared" si="297"/>
        <v>-1.9575853741362572</v>
      </c>
      <c r="V2709" s="30">
        <v>531.26570000000004</v>
      </c>
      <c r="W2709" s="3" t="s">
        <v>47</v>
      </c>
      <c r="X2709" s="3" t="s">
        <v>47</v>
      </c>
      <c r="Y2709" s="3" t="s">
        <v>47</v>
      </c>
      <c r="Z2709" s="3" t="s">
        <v>47</v>
      </c>
      <c r="AA2709" s="3" t="s">
        <v>47</v>
      </c>
      <c r="AB2709" s="12" t="s">
        <v>47</v>
      </c>
      <c r="AC2709" s="3" t="s">
        <v>47</v>
      </c>
      <c r="AD2709" s="3" t="s">
        <v>47</v>
      </c>
      <c r="AE2709" s="3" t="s">
        <v>47</v>
      </c>
      <c r="AF2709" s="3" t="s">
        <v>47</v>
      </c>
      <c r="AH2709" s="3" t="s">
        <v>47</v>
      </c>
      <c r="AI2709" s="3" t="s">
        <v>47</v>
      </c>
      <c r="AJ2709" s="3" t="s">
        <v>48</v>
      </c>
      <c r="AK2709" s="3" t="s">
        <v>47</v>
      </c>
      <c r="AL2709" s="3" t="s">
        <v>47</v>
      </c>
      <c r="AM2709" s="3" t="s">
        <v>47</v>
      </c>
      <c r="AU2709" s="3">
        <v>0</v>
      </c>
      <c r="AV2709" s="3">
        <v>15</v>
      </c>
      <c r="AW2709" s="3">
        <v>1</v>
      </c>
      <c r="AX2709" s="3">
        <v>15</v>
      </c>
      <c r="AY2709" s="3">
        <v>100</v>
      </c>
      <c r="AZ2709" s="6" t="str">
        <f t="shared" si="298"/>
        <v>1909.7</v>
      </c>
      <c r="BC2709" s="12" t="s">
        <v>6471</v>
      </c>
      <c r="BJ2709" s="12">
        <f t="shared" si="299"/>
        <v>0</v>
      </c>
      <c r="BK2709" s="12">
        <f t="shared" si="300"/>
        <v>0</v>
      </c>
      <c r="CQ2709" s="3" t="str">
        <f>CONCATENATE(baseURL!$A$1,baseURL!$B$1,baseURL!$C$1,".",C2709,".",L2709,".pkl&amp;seq=",BC2709)</f>
        <v>http://proteomics.broadinstitute.org/millscripts/viewfeed.pl?side=xl&amp;cycle=1&amp;fixedMods=iaaC&amp;file=msdataSM/iPRG2012_nd/cpick_in/iPRG2012_nd.1909.7.2.pkl&amp;seq=LLTEDEWR</v>
      </c>
    </row>
    <row r="2710" spans="1:95" x14ac:dyDescent="0.2">
      <c r="A2710" s="3">
        <v>6079</v>
      </c>
      <c r="B2710" s="2" t="s">
        <v>6472</v>
      </c>
      <c r="C2710" s="2" t="s">
        <v>6464</v>
      </c>
      <c r="D2710" s="3">
        <v>6951</v>
      </c>
      <c r="E2710" s="3">
        <v>6946</v>
      </c>
      <c r="F2710" s="3">
        <v>40098</v>
      </c>
      <c r="G2710" s="3">
        <v>8854</v>
      </c>
      <c r="H2710" s="3">
        <v>28.915400000000002</v>
      </c>
      <c r="I2710" s="30">
        <v>531.76882999999998</v>
      </c>
      <c r="J2710" s="30">
        <v>531.26606479999998</v>
      </c>
      <c r="K2710" s="30">
        <v>0.50277000000000005</v>
      </c>
      <c r="L2710" s="3">
        <v>0</v>
      </c>
      <c r="M2710" s="3">
        <v>2</v>
      </c>
      <c r="N2710" s="10">
        <f t="shared" si="294"/>
        <v>1</v>
      </c>
      <c r="O2710" s="35">
        <v>2</v>
      </c>
      <c r="P2710" s="17"/>
      <c r="Q2710" s="40">
        <v>1061.5262</v>
      </c>
      <c r="R2710" s="40">
        <v>531.26674000000003</v>
      </c>
      <c r="S2710" s="18">
        <f t="shared" si="295"/>
        <v>945.08080818300959</v>
      </c>
      <c r="T2710" s="18">
        <f t="shared" si="296"/>
        <v>-1.2709246583854679</v>
      </c>
      <c r="U2710" s="18">
        <f t="shared" si="297"/>
        <v>-1.0164385596600176</v>
      </c>
      <c r="V2710" s="30">
        <v>531.26620000000003</v>
      </c>
      <c r="W2710" s="3" t="s">
        <v>47</v>
      </c>
      <c r="X2710" s="3" t="s">
        <v>47</v>
      </c>
      <c r="Y2710" s="3" t="s">
        <v>47</v>
      </c>
      <c r="Z2710" s="3" t="s">
        <v>47</v>
      </c>
      <c r="AA2710" s="3" t="s">
        <v>47</v>
      </c>
      <c r="AB2710" s="12" t="s">
        <v>47</v>
      </c>
      <c r="AC2710" s="3" t="s">
        <v>47</v>
      </c>
      <c r="AD2710" s="3" t="s">
        <v>48</v>
      </c>
      <c r="AE2710" s="3" t="s">
        <v>47</v>
      </c>
      <c r="AF2710" s="3" t="s">
        <v>47</v>
      </c>
      <c r="AG2710" s="3" t="s">
        <v>47</v>
      </c>
      <c r="AH2710" s="3" t="s">
        <v>47</v>
      </c>
      <c r="AI2710" s="3" t="s">
        <v>47</v>
      </c>
      <c r="AK2710" s="3" t="s">
        <v>47</v>
      </c>
      <c r="AL2710" s="3" t="s">
        <v>48</v>
      </c>
      <c r="AU2710" s="3">
        <v>0</v>
      </c>
      <c r="AV2710" s="3">
        <v>13</v>
      </c>
      <c r="AW2710" s="3">
        <v>1</v>
      </c>
      <c r="AX2710" s="3">
        <v>13</v>
      </c>
      <c r="AY2710" s="3">
        <v>100</v>
      </c>
      <c r="AZ2710" s="6" t="str">
        <f t="shared" si="298"/>
        <v>1909.8</v>
      </c>
      <c r="BC2710" s="12" t="s">
        <v>6471</v>
      </c>
      <c r="BJ2710" s="12">
        <f t="shared" si="299"/>
        <v>0</v>
      </c>
      <c r="BK2710" s="12">
        <f t="shared" si="300"/>
        <v>0</v>
      </c>
      <c r="CQ2710" s="3" t="str">
        <f>CONCATENATE(baseURL!$A$1,baseURL!$B$1,baseURL!$C$1,".",C2710,".",L2710,".pkl&amp;seq=",BC2710)</f>
        <v>http://proteomics.broadinstitute.org/millscripts/viewfeed.pl?side=xl&amp;cycle=1&amp;fixedMods=iaaC&amp;file=msdataSM/iPRG2012_nd/cpick_in/iPRG2012_nd.1909.8.0.pkl&amp;seq=LLTEDEWR</v>
      </c>
    </row>
    <row r="2711" spans="1:95" x14ac:dyDescent="0.2">
      <c r="A2711" s="3">
        <v>6387</v>
      </c>
      <c r="B2711" s="2" t="s">
        <v>6474</v>
      </c>
      <c r="C2711" s="2" t="s">
        <v>6475</v>
      </c>
      <c r="D2711" s="3">
        <v>6962</v>
      </c>
      <c r="E2711" s="3">
        <v>6957</v>
      </c>
      <c r="F2711" s="3">
        <v>40121</v>
      </c>
      <c r="G2711" s="3">
        <v>8866</v>
      </c>
      <c r="H2711" s="3">
        <v>28.940300000000001</v>
      </c>
      <c r="I2711" s="30">
        <v>747.35703999999998</v>
      </c>
      <c r="J2711" s="30">
        <v>747.3564738</v>
      </c>
      <c r="K2711" s="30">
        <v>5.6999999999999998E-4</v>
      </c>
      <c r="L2711" s="3">
        <v>3</v>
      </c>
      <c r="M2711" s="3">
        <v>3</v>
      </c>
      <c r="N2711" s="10">
        <f t="shared" si="294"/>
        <v>1</v>
      </c>
      <c r="O2711" s="35">
        <v>3</v>
      </c>
      <c r="P2711" s="17"/>
      <c r="Q2711" s="40">
        <v>2240.0519399999998</v>
      </c>
      <c r="R2711" s="40">
        <v>747.35550000000001</v>
      </c>
      <c r="S2711" s="18">
        <f t="shared" si="295"/>
        <v>2.0605990053959946</v>
      </c>
      <c r="T2711" s="18">
        <f t="shared" si="296"/>
        <v>1.3029943581027061</v>
      </c>
      <c r="U2711" s="18">
        <f t="shared" si="297"/>
        <v>1.3380513021933378</v>
      </c>
      <c r="V2711" s="30">
        <v>747.35649999999998</v>
      </c>
      <c r="W2711" s="3" t="s">
        <v>47</v>
      </c>
      <c r="X2711" s="3" t="s">
        <v>47</v>
      </c>
      <c r="Y2711" s="3" t="s">
        <v>47</v>
      </c>
      <c r="Z2711" s="3" t="s">
        <v>47</v>
      </c>
      <c r="AA2711" s="3" t="s">
        <v>47</v>
      </c>
      <c r="AB2711" s="12" t="s">
        <v>47</v>
      </c>
      <c r="AC2711" s="3" t="s">
        <v>47</v>
      </c>
      <c r="AD2711" s="3" t="s">
        <v>47</v>
      </c>
      <c r="AE2711" s="3" t="s">
        <v>47</v>
      </c>
      <c r="AF2711" s="3" t="s">
        <v>47</v>
      </c>
      <c r="AG2711" s="3" t="s">
        <v>47</v>
      </c>
      <c r="AH2711" s="3" t="s">
        <v>47</v>
      </c>
      <c r="AI2711" s="3" t="s">
        <v>47</v>
      </c>
      <c r="AJ2711" s="3" t="s">
        <v>47</v>
      </c>
      <c r="AK2711" s="3" t="s">
        <v>47</v>
      </c>
      <c r="AL2711" s="3" t="s">
        <v>47</v>
      </c>
      <c r="AU2711" s="3">
        <v>0</v>
      </c>
      <c r="AV2711" s="3">
        <v>16</v>
      </c>
      <c r="AW2711" s="3">
        <v>1</v>
      </c>
      <c r="AX2711" s="3">
        <v>16</v>
      </c>
      <c r="AY2711" s="3">
        <v>100</v>
      </c>
      <c r="AZ2711" s="6" t="str">
        <f t="shared" si="298"/>
        <v>1910.10</v>
      </c>
      <c r="BC2711" s="12" t="s">
        <v>6476</v>
      </c>
      <c r="BJ2711" s="12">
        <f t="shared" si="299"/>
        <v>0</v>
      </c>
      <c r="BK2711" s="12">
        <f t="shared" si="300"/>
        <v>0</v>
      </c>
      <c r="CQ2711" s="3" t="str">
        <f>CONCATENATE(baseURL!$A$1,baseURL!$B$1,baseURL!$C$1,".",C2711,".",L2711,".pkl&amp;seq=",BC2711)</f>
        <v>http://proteomics.broadinstitute.org/millscripts/viewfeed.pl?side=xl&amp;cycle=1&amp;fixedMods=iaaC&amp;file=msdataSM/iPRG2012_nd/cpick_in/iPRG2012_nd.1910.10.3.pkl&amp;seq=YYQPQQPQYPQYPQQQR</v>
      </c>
    </row>
    <row r="2712" spans="1:95" x14ac:dyDescent="0.2">
      <c r="A2712" s="3">
        <v>902</v>
      </c>
      <c r="B2712" s="2" t="s">
        <v>6477</v>
      </c>
      <c r="C2712" s="2" t="s">
        <v>6478</v>
      </c>
      <c r="D2712" s="3">
        <v>6963</v>
      </c>
      <c r="E2712" s="3">
        <v>6958</v>
      </c>
      <c r="F2712" s="3">
        <v>40122</v>
      </c>
      <c r="G2712" s="3">
        <v>8867</v>
      </c>
      <c r="H2712" s="3">
        <v>28.942</v>
      </c>
      <c r="I2712" s="30">
        <v>844.75833</v>
      </c>
      <c r="J2712" s="30">
        <v>844.75793490000001</v>
      </c>
      <c r="K2712" s="30">
        <v>4.0000000000000002E-4</v>
      </c>
      <c r="L2712" s="3">
        <v>3</v>
      </c>
      <c r="M2712" s="3">
        <v>3</v>
      </c>
      <c r="N2712" s="10">
        <f t="shared" si="294"/>
        <v>1</v>
      </c>
      <c r="O2712" s="35">
        <v>3</v>
      </c>
      <c r="P2712" s="17"/>
      <c r="Q2712" s="40">
        <v>2532.2576399999998</v>
      </c>
      <c r="R2712" s="40">
        <v>844.75739999999996</v>
      </c>
      <c r="S2712" s="18">
        <f t="shared" si="295"/>
        <v>1.1009077873001165</v>
      </c>
      <c r="T2712" s="18">
        <f t="shared" si="296"/>
        <v>0.63319954349953667</v>
      </c>
      <c r="U2712" s="18">
        <f t="shared" si="297"/>
        <v>0.59188590711152878</v>
      </c>
      <c r="V2712" s="30">
        <v>844.75789999999995</v>
      </c>
      <c r="W2712" s="3" t="s">
        <v>47</v>
      </c>
      <c r="X2712" s="3" t="s">
        <v>47</v>
      </c>
      <c r="Y2712" s="3" t="s">
        <v>47</v>
      </c>
      <c r="Z2712" s="3" t="s">
        <v>47</v>
      </c>
      <c r="AA2712" s="3" t="s">
        <v>48</v>
      </c>
      <c r="AB2712" s="12" t="s">
        <v>47</v>
      </c>
      <c r="AC2712" s="3" t="s">
        <v>47</v>
      </c>
      <c r="AD2712" s="3" t="s">
        <v>47</v>
      </c>
      <c r="AE2712" s="3" t="s">
        <v>47</v>
      </c>
      <c r="AF2712" s="3" t="s">
        <v>47</v>
      </c>
      <c r="AG2712" s="3" t="s">
        <v>47</v>
      </c>
      <c r="AH2712" s="3" t="s">
        <v>47</v>
      </c>
      <c r="AI2712" s="3" t="s">
        <v>48</v>
      </c>
      <c r="AJ2712" s="3" t="s">
        <v>47</v>
      </c>
      <c r="AK2712" s="3" t="s">
        <v>47</v>
      </c>
      <c r="AL2712" s="3" t="s">
        <v>47</v>
      </c>
      <c r="AM2712" s="3" t="s">
        <v>47</v>
      </c>
      <c r="AN2712" s="3" t="s">
        <v>47</v>
      </c>
      <c r="AO2712" s="3" t="s">
        <v>47</v>
      </c>
      <c r="AP2712" s="3" t="s">
        <v>47</v>
      </c>
      <c r="AQ2712" s="3" t="s">
        <v>47</v>
      </c>
      <c r="AR2712" s="3" t="s">
        <v>47</v>
      </c>
      <c r="AU2712" s="3">
        <v>0</v>
      </c>
      <c r="AV2712" s="3">
        <v>20</v>
      </c>
      <c r="AW2712" s="3">
        <v>2</v>
      </c>
      <c r="AX2712" s="3">
        <v>19</v>
      </c>
      <c r="AY2712" s="3">
        <v>95</v>
      </c>
      <c r="AZ2712" s="6" t="str">
        <f t="shared" si="298"/>
        <v>1910.11</v>
      </c>
      <c r="BB2712" s="12" t="s">
        <v>79</v>
      </c>
      <c r="BC2712" s="12" t="s">
        <v>6384</v>
      </c>
      <c r="BJ2712" s="12">
        <f t="shared" si="299"/>
        <v>0</v>
      </c>
      <c r="BK2712" s="12">
        <f t="shared" si="300"/>
        <v>0</v>
      </c>
      <c r="CN2712" s="3" t="s">
        <v>6479</v>
      </c>
      <c r="CQ2712" s="3" t="str">
        <f>CONCATENATE(baseURL!$A$1,baseURL!$B$1,"+Acetyl",baseURL!$C$1,".",C2712,".",L2712,".pkl&amp;seq=",BC2712)</f>
        <v>http://proteomics.broadinstitute.org/millscripts/viewfeed.pl?side=xl&amp;cycle=1&amp;fixedMods=iaaC+Acetyl&amp;file=msdataSM/iPRG2012_nd/cpick_in/iPRG2012_nd.1910.11.3.pkl&amp;seq=SDFQKEKVEEQEQQQQQLLK</v>
      </c>
    </row>
    <row r="2713" spans="1:95" x14ac:dyDescent="0.2">
      <c r="A2713" s="3">
        <v>7540</v>
      </c>
      <c r="B2713" s="2" t="s">
        <v>6480</v>
      </c>
      <c r="C2713" s="2" t="s">
        <v>6466</v>
      </c>
      <c r="D2713" s="3">
        <v>6959</v>
      </c>
      <c r="E2713" s="3">
        <v>6954</v>
      </c>
      <c r="F2713" s="3">
        <v>40118</v>
      </c>
      <c r="G2713" s="3">
        <v>8863</v>
      </c>
      <c r="H2713" s="3">
        <v>28.935300000000002</v>
      </c>
      <c r="I2713" s="30">
        <v>610.81470000000002</v>
      </c>
      <c r="J2713" s="30">
        <v>611.3143973</v>
      </c>
      <c r="K2713" s="30">
        <v>-0.49969999999999998</v>
      </c>
      <c r="L2713" s="3">
        <v>2</v>
      </c>
      <c r="M2713" s="3">
        <v>2</v>
      </c>
      <c r="N2713" s="10">
        <f t="shared" si="294"/>
        <v>1</v>
      </c>
      <c r="O2713" s="35">
        <v>2</v>
      </c>
      <c r="Q2713" s="40">
        <v>1220.6191200000001</v>
      </c>
      <c r="R2713" s="42">
        <v>610.81320000000005</v>
      </c>
      <c r="S2713" s="18">
        <f t="shared" si="295"/>
        <v>2.4557426066832373</v>
      </c>
      <c r="T2713" s="18">
        <f t="shared" si="296"/>
        <v>820.54104266237914</v>
      </c>
      <c r="U2713" s="18">
        <f t="shared" si="297"/>
        <v>820.05431447781643</v>
      </c>
      <c r="V2713" s="30">
        <v>611.31410000000005</v>
      </c>
      <c r="W2713" s="3" t="s">
        <v>47</v>
      </c>
      <c r="X2713" s="3" t="s">
        <v>47</v>
      </c>
      <c r="Y2713" s="3" t="s">
        <v>47</v>
      </c>
      <c r="AB2713" s="12" t="s">
        <v>47</v>
      </c>
      <c r="AG2713" s="3" t="s">
        <v>52</v>
      </c>
      <c r="AI2713" s="3" t="s">
        <v>52</v>
      </c>
      <c r="AK2713" s="3" t="s">
        <v>48</v>
      </c>
      <c r="AL2713" s="3" t="s">
        <v>52</v>
      </c>
      <c r="AU2713" s="3">
        <v>0</v>
      </c>
      <c r="AV2713" s="3">
        <v>4</v>
      </c>
      <c r="AW2713" s="3">
        <v>1</v>
      </c>
      <c r="AX2713" s="3">
        <v>4</v>
      </c>
      <c r="AY2713" s="3">
        <v>100</v>
      </c>
      <c r="AZ2713" s="6" t="str">
        <f t="shared" si="298"/>
        <v>1910.7</v>
      </c>
      <c r="BC2713" s="12" t="s">
        <v>6481</v>
      </c>
      <c r="BI2713" s="12" t="s">
        <v>594</v>
      </c>
      <c r="BJ2713" s="12">
        <f t="shared" si="299"/>
        <v>0</v>
      </c>
      <c r="BK2713" s="12">
        <f t="shared" si="300"/>
        <v>1</v>
      </c>
      <c r="BR2713" s="3" t="s">
        <v>594</v>
      </c>
      <c r="CQ2713" s="3" t="str">
        <f>CONCATENATE(baseURL!$A$1,baseURL!$B$1,baseURL!$C$1,".",C2713,".",L2713,".pkl&amp;seq=",BC2713,"&amp;varMods=ReducedCys-C")</f>
        <v>http://proteomics.broadinstitute.org/millscripts/viewfeed.pl?side=xl&amp;cycle=1&amp;fixedMods=iaaC&amp;file=msdataSM/iPRG2012_nd/cpick_in/iPRG2012_nd.1910.7.2.pkl&amp;seq=LcDELATLQSK&amp;varMods=ReducedCys-C</v>
      </c>
    </row>
    <row r="2714" spans="1:95" x14ac:dyDescent="0.2">
      <c r="A2714" s="3">
        <v>7550</v>
      </c>
      <c r="B2714" s="2" t="s">
        <v>6483</v>
      </c>
      <c r="C2714" s="2" t="s">
        <v>6469</v>
      </c>
      <c r="D2714" s="3">
        <v>6960</v>
      </c>
      <c r="E2714" s="3">
        <v>6955</v>
      </c>
      <c r="F2714" s="3">
        <v>40119</v>
      </c>
      <c r="G2714" s="3">
        <v>8864</v>
      </c>
      <c r="H2714" s="3">
        <v>28.937000000000001</v>
      </c>
      <c r="I2714" s="30">
        <v>681.37030000000004</v>
      </c>
      <c r="J2714" s="30">
        <v>681.36538059999998</v>
      </c>
      <c r="K2714" s="30">
        <v>4.9199999999999999E-3</v>
      </c>
      <c r="L2714" s="3">
        <v>0</v>
      </c>
      <c r="M2714" s="3">
        <v>2</v>
      </c>
      <c r="N2714" s="10">
        <f t="shared" si="294"/>
        <v>1</v>
      </c>
      <c r="O2714" s="35">
        <v>2</v>
      </c>
      <c r="P2714" s="17"/>
      <c r="Q2714" s="40">
        <v>1361.7270900000001</v>
      </c>
      <c r="R2714" s="40">
        <v>681.36717999999996</v>
      </c>
      <c r="S2714" s="18">
        <f t="shared" si="295"/>
        <v>4.5790288873039584</v>
      </c>
      <c r="T2714" s="18">
        <f t="shared" si="296"/>
        <v>-2.6408668524094279</v>
      </c>
      <c r="U2714" s="18">
        <f t="shared" si="297"/>
        <v>-2.9059221784107674</v>
      </c>
      <c r="V2714" s="30">
        <v>681.36519999999996</v>
      </c>
      <c r="W2714" s="3" t="s">
        <v>47</v>
      </c>
      <c r="X2714" s="3" t="s">
        <v>47</v>
      </c>
      <c r="Y2714" s="3" t="s">
        <v>47</v>
      </c>
      <c r="Z2714" s="3" t="s">
        <v>52</v>
      </c>
      <c r="AB2714" s="12" t="s">
        <v>48</v>
      </c>
      <c r="AC2714" s="3" t="s">
        <v>48</v>
      </c>
      <c r="AF2714" s="3" t="s">
        <v>48</v>
      </c>
      <c r="AG2714" s="3" t="s">
        <v>52</v>
      </c>
      <c r="AL2714" s="3" t="s">
        <v>52</v>
      </c>
      <c r="AU2714" s="3">
        <v>0</v>
      </c>
      <c r="AV2714" s="3">
        <v>3</v>
      </c>
      <c r="AW2714" s="3">
        <v>1</v>
      </c>
      <c r="AX2714" s="3">
        <v>3</v>
      </c>
      <c r="AY2714" s="3">
        <v>100</v>
      </c>
      <c r="AZ2714" s="6" t="str">
        <f t="shared" si="298"/>
        <v>1910.8</v>
      </c>
      <c r="BC2714" s="12" t="s">
        <v>6484</v>
      </c>
      <c r="BJ2714" s="12">
        <f t="shared" si="299"/>
        <v>0</v>
      </c>
      <c r="BK2714" s="12">
        <f t="shared" si="300"/>
        <v>0</v>
      </c>
      <c r="CQ2714" s="3" t="str">
        <f>CONCATENATE(baseURL!$A$1,baseURL!$B$1,baseURL!$C$1,".",C2714,".",L2714,".pkl&amp;seq=",BC2714)</f>
        <v>http://proteomics.broadinstitute.org/millscripts/viewfeed.pl?side=xl&amp;cycle=1&amp;fixedMods=iaaC&amp;file=msdataSM/iPRG2012_nd/cpick_in/iPRG2012_nd.1910.8.0.pkl&amp;seq=EVQGSTLAQLTSK</v>
      </c>
    </row>
    <row r="2715" spans="1:95" x14ac:dyDescent="0.2">
      <c r="A2715" s="3">
        <v>4809</v>
      </c>
      <c r="B2715" s="2" t="s">
        <v>6473</v>
      </c>
      <c r="C2715" s="2" t="s">
        <v>6472</v>
      </c>
      <c r="D2715" s="3">
        <v>6961</v>
      </c>
      <c r="E2715" s="3">
        <v>6956</v>
      </c>
      <c r="F2715" s="3">
        <v>40120</v>
      </c>
      <c r="G2715" s="3">
        <v>8865</v>
      </c>
      <c r="H2715" s="3">
        <v>28.938700000000001</v>
      </c>
      <c r="I2715" s="30">
        <v>703.36001999999996</v>
      </c>
      <c r="J2715" s="30">
        <v>703.36045549999994</v>
      </c>
      <c r="K2715" s="30">
        <v>-4.4000000000000002E-4</v>
      </c>
      <c r="L2715" s="3">
        <v>2</v>
      </c>
      <c r="M2715" s="3">
        <v>2</v>
      </c>
      <c r="N2715" s="10">
        <f t="shared" si="294"/>
        <v>1</v>
      </c>
      <c r="O2715" s="35">
        <v>2</v>
      </c>
      <c r="P2715" s="17"/>
      <c r="Q2715" s="40">
        <v>1405.71441</v>
      </c>
      <c r="R2715" s="40">
        <v>703.36084000000005</v>
      </c>
      <c r="S2715" s="18">
        <f t="shared" si="295"/>
        <v>-1.1658311828815333</v>
      </c>
      <c r="T2715" s="18">
        <f t="shared" si="296"/>
        <v>-0.54666108523934276</v>
      </c>
      <c r="U2715" s="18">
        <f t="shared" si="297"/>
        <v>-0.19904434841905802</v>
      </c>
      <c r="V2715" s="30">
        <v>703.36069999999995</v>
      </c>
      <c r="W2715" s="3" t="s">
        <v>47</v>
      </c>
      <c r="X2715" s="3" t="s">
        <v>47</v>
      </c>
      <c r="Y2715" s="3" t="s">
        <v>47</v>
      </c>
      <c r="Z2715" s="3" t="s">
        <v>47</v>
      </c>
      <c r="AA2715" s="3" t="s">
        <v>48</v>
      </c>
      <c r="AB2715" s="12" t="s">
        <v>47</v>
      </c>
      <c r="AC2715" s="3" t="s">
        <v>47</v>
      </c>
      <c r="AD2715" s="3" t="s">
        <v>47</v>
      </c>
      <c r="AE2715" s="3" t="s">
        <v>47</v>
      </c>
      <c r="AF2715" s="3" t="s">
        <v>47</v>
      </c>
      <c r="AG2715" s="3" t="s">
        <v>47</v>
      </c>
      <c r="AH2715" s="3" t="s">
        <v>47</v>
      </c>
      <c r="AI2715" s="3" t="s">
        <v>47</v>
      </c>
      <c r="AJ2715" s="3" t="s">
        <v>47</v>
      </c>
      <c r="AK2715" s="3" t="s">
        <v>48</v>
      </c>
      <c r="AL2715" s="3" t="s">
        <v>47</v>
      </c>
      <c r="AM2715" s="3" t="s">
        <v>47</v>
      </c>
      <c r="AN2715" s="3" t="s">
        <v>47</v>
      </c>
      <c r="AU2715" s="3">
        <v>0</v>
      </c>
      <c r="AV2715" s="3">
        <v>16</v>
      </c>
      <c r="AW2715" s="3">
        <v>1</v>
      </c>
      <c r="AX2715" s="3">
        <v>16</v>
      </c>
      <c r="AY2715" s="3">
        <v>100</v>
      </c>
      <c r="AZ2715" s="6" t="str">
        <f t="shared" si="298"/>
        <v>1910.9</v>
      </c>
      <c r="BC2715" s="12" t="s">
        <v>6381</v>
      </c>
      <c r="BJ2715" s="12">
        <f t="shared" si="299"/>
        <v>0</v>
      </c>
      <c r="BK2715" s="12">
        <f t="shared" si="300"/>
        <v>0</v>
      </c>
      <c r="CQ2715" s="3" t="str">
        <f>CONCATENATE(baseURL!$A$1,baseURL!$B$1,baseURL!$C$1,".",C2715,".",L2715,".pkl&amp;seq=",BC2715)</f>
        <v>http://proteomics.broadinstitute.org/millscripts/viewfeed.pl?side=xl&amp;cycle=1&amp;fixedMods=iaaC&amp;file=msdataSM/iPRG2012_nd/cpick_in/iPRG2012_nd.1910.9.2.pkl&amp;seq=LAPPAAASYSQAMK</v>
      </c>
    </row>
    <row r="2716" spans="1:95" x14ac:dyDescent="0.2">
      <c r="A2716" s="3">
        <v>2734</v>
      </c>
      <c r="B2716" s="2" t="s">
        <v>6485</v>
      </c>
      <c r="C2716" s="2" t="s">
        <v>6486</v>
      </c>
      <c r="D2716" s="3">
        <v>6966</v>
      </c>
      <c r="E2716" s="3">
        <v>6961</v>
      </c>
      <c r="F2716" s="3">
        <v>40135</v>
      </c>
      <c r="G2716" s="3">
        <v>8871</v>
      </c>
      <c r="H2716" s="3">
        <v>28.9544</v>
      </c>
      <c r="I2716" s="30">
        <v>505.59061000000003</v>
      </c>
      <c r="J2716" s="30">
        <v>505.59002500000003</v>
      </c>
      <c r="K2716" s="30">
        <v>5.8E-4</v>
      </c>
      <c r="L2716" s="3">
        <v>3</v>
      </c>
      <c r="M2716" s="3">
        <v>3</v>
      </c>
      <c r="N2716" s="10">
        <f t="shared" si="294"/>
        <v>1</v>
      </c>
      <c r="O2716" s="35">
        <v>3</v>
      </c>
      <c r="P2716" s="17"/>
      <c r="Q2716" s="40">
        <v>1514.7519199999999</v>
      </c>
      <c r="R2716" s="40">
        <v>505.58882</v>
      </c>
      <c r="S2716" s="18">
        <f t="shared" si="295"/>
        <v>3.5404263884398355</v>
      </c>
      <c r="T2716" s="18">
        <f t="shared" si="296"/>
        <v>2.3833596637425885</v>
      </c>
      <c r="U2716" s="18">
        <f t="shared" si="297"/>
        <v>2.3339123677154179</v>
      </c>
      <c r="V2716" s="30">
        <v>505.59</v>
      </c>
      <c r="Z2716" s="3" t="s">
        <v>47</v>
      </c>
      <c r="AA2716" s="3" t="s">
        <v>47</v>
      </c>
      <c r="AB2716" s="12" t="s">
        <v>47</v>
      </c>
      <c r="AC2716" s="3" t="s">
        <v>52</v>
      </c>
      <c r="AD2716" s="3" t="s">
        <v>47</v>
      </c>
      <c r="AE2716" s="3" t="s">
        <v>47</v>
      </c>
      <c r="AF2716" s="3" t="s">
        <v>48</v>
      </c>
      <c r="AG2716" s="3" t="s">
        <v>47</v>
      </c>
      <c r="AH2716" s="3" t="s">
        <v>47</v>
      </c>
      <c r="AK2716" s="3" t="s">
        <v>52</v>
      </c>
      <c r="AL2716" s="3" t="s">
        <v>48</v>
      </c>
      <c r="AU2716" s="3">
        <v>0</v>
      </c>
      <c r="AV2716" s="3">
        <v>7</v>
      </c>
      <c r="AW2716" s="3">
        <v>1</v>
      </c>
      <c r="AX2716" s="3">
        <v>7</v>
      </c>
      <c r="AY2716" s="3">
        <v>100</v>
      </c>
      <c r="AZ2716" s="6" t="str">
        <f t="shared" si="298"/>
        <v>1911.3</v>
      </c>
      <c r="BC2716" s="12" t="s">
        <v>6487</v>
      </c>
      <c r="BJ2716" s="12">
        <f t="shared" si="299"/>
        <v>0</v>
      </c>
      <c r="BK2716" s="12">
        <f t="shared" si="300"/>
        <v>0</v>
      </c>
      <c r="CQ2716" s="3" t="str">
        <f>CONCATENATE(baseURL!$A$1,baseURL!$B$1,baseURL!$C$1,".",C2716,".",L2716,".pkl&amp;seq=",BC2716)</f>
        <v>http://proteomics.broadinstitute.org/millscripts/viewfeed.pl?side=xl&amp;cycle=1&amp;fixedMods=iaaC&amp;file=msdataSM/iPRG2012_nd/cpick_in/iPRG2012_nd.1911.3.3.pkl&amp;seq=MSEVLSKVYSDTR</v>
      </c>
    </row>
    <row r="2717" spans="1:95" x14ac:dyDescent="0.2">
      <c r="A2717" s="3">
        <v>1412</v>
      </c>
      <c r="B2717" s="2" t="s">
        <v>6488</v>
      </c>
      <c r="C2717" s="2" t="s">
        <v>6489</v>
      </c>
      <c r="D2717" s="3">
        <v>6967</v>
      </c>
      <c r="E2717" s="3">
        <v>6962</v>
      </c>
      <c r="F2717" s="3">
        <v>40136</v>
      </c>
      <c r="G2717" s="3">
        <v>8872</v>
      </c>
      <c r="H2717" s="3">
        <v>28.956099999999999</v>
      </c>
      <c r="I2717" s="30">
        <v>526.60731999999996</v>
      </c>
      <c r="J2717" s="30">
        <v>526.27271840000003</v>
      </c>
      <c r="K2717" s="30">
        <v>0.33460000000000001</v>
      </c>
      <c r="L2717" s="3">
        <v>0</v>
      </c>
      <c r="M2717" s="3">
        <v>3</v>
      </c>
      <c r="N2717" s="10">
        <f t="shared" si="294"/>
        <v>1</v>
      </c>
      <c r="O2717" s="35">
        <v>3</v>
      </c>
      <c r="P2717" s="17"/>
      <c r="Q2717" s="40">
        <v>1576.7999299999999</v>
      </c>
      <c r="R2717" s="40">
        <v>526.27149999999995</v>
      </c>
      <c r="S2717" s="18">
        <f t="shared" si="295"/>
        <v>638.11169709933461</v>
      </c>
      <c r="T2717" s="18">
        <f t="shared" si="296"/>
        <v>2.3151548204383667</v>
      </c>
      <c r="U2717" s="18">
        <f t="shared" si="297"/>
        <v>1.9001598986265456</v>
      </c>
      <c r="V2717" s="30">
        <v>526.27250000000004</v>
      </c>
      <c r="W2717" s="3" t="s">
        <v>47</v>
      </c>
      <c r="X2717" s="3" t="s">
        <v>47</v>
      </c>
      <c r="Y2717" s="3" t="s">
        <v>47</v>
      </c>
      <c r="Z2717" s="3" t="s">
        <v>47</v>
      </c>
      <c r="AA2717" s="3" t="s">
        <v>47</v>
      </c>
      <c r="AC2717" s="3" t="s">
        <v>52</v>
      </c>
      <c r="AG2717" s="3" t="s">
        <v>47</v>
      </c>
      <c r="AL2717" s="3" t="s">
        <v>52</v>
      </c>
      <c r="AM2717" s="3" t="s">
        <v>48</v>
      </c>
      <c r="AU2717" s="3">
        <v>0</v>
      </c>
      <c r="AV2717" s="3">
        <v>6</v>
      </c>
      <c r="AW2717" s="3">
        <v>1</v>
      </c>
      <c r="AX2717" s="3">
        <v>6</v>
      </c>
      <c r="AY2717" s="3">
        <v>100</v>
      </c>
      <c r="AZ2717" s="6" t="str">
        <f t="shared" si="298"/>
        <v>1911.4</v>
      </c>
      <c r="BC2717" s="12" t="s">
        <v>6490</v>
      </c>
      <c r="BJ2717" s="12">
        <f t="shared" si="299"/>
        <v>0</v>
      </c>
      <c r="BK2717" s="12">
        <f t="shared" si="300"/>
        <v>0</v>
      </c>
      <c r="CQ2717" s="3" t="str">
        <f>CONCATENATE(baseURL!$A$1,baseURL!$B$1,baseURL!$C$1,".",C2717,".",L2717,".pkl&amp;seq=",BC2717)</f>
        <v>http://proteomics.broadinstitute.org/millscripts/viewfeed.pl?side=xl&amp;cycle=1&amp;fixedMods=iaaC&amp;file=msdataSM/iPRG2012_nd/cpick_in/iPRG2012_nd.1911.4.0.pkl&amp;seq=TLAMDGTEGLVRGEK</v>
      </c>
    </row>
    <row r="2718" spans="1:95" x14ac:dyDescent="0.2">
      <c r="A2718" s="3">
        <v>4105</v>
      </c>
      <c r="B2718" s="2" t="s">
        <v>6491</v>
      </c>
      <c r="C2718" s="2" t="s">
        <v>6492</v>
      </c>
      <c r="D2718" s="3">
        <v>6968</v>
      </c>
      <c r="E2718" s="3">
        <v>6963</v>
      </c>
      <c r="F2718" s="3">
        <v>40137</v>
      </c>
      <c r="G2718" s="3">
        <v>8873</v>
      </c>
      <c r="H2718" s="3">
        <v>28.957699999999999</v>
      </c>
      <c r="I2718" s="30">
        <v>544.80425000000002</v>
      </c>
      <c r="J2718" s="30">
        <v>544.80173060000004</v>
      </c>
      <c r="K2718" s="30">
        <v>2.5200000000000001E-3</v>
      </c>
      <c r="L2718" s="3">
        <v>2</v>
      </c>
      <c r="M2718" s="3">
        <v>2</v>
      </c>
      <c r="N2718" s="10">
        <f t="shared" si="294"/>
        <v>1</v>
      </c>
      <c r="O2718" s="35">
        <v>2</v>
      </c>
      <c r="P2718" s="17"/>
      <c r="Q2718" s="40">
        <v>1088.5946100000001</v>
      </c>
      <c r="R2718" s="40">
        <v>544.80094999999994</v>
      </c>
      <c r="S2718" s="18">
        <f t="shared" si="295"/>
        <v>6.0572581602163638</v>
      </c>
      <c r="T2718" s="18">
        <f t="shared" si="296"/>
        <v>1.4328168849527061</v>
      </c>
      <c r="U2718" s="18">
        <f t="shared" si="297"/>
        <v>1.1930963043735705</v>
      </c>
      <c r="V2718" s="30">
        <v>544.80160000000001</v>
      </c>
      <c r="W2718" s="3" t="s">
        <v>47</v>
      </c>
      <c r="Y2718" s="3" t="s">
        <v>47</v>
      </c>
      <c r="Z2718" s="3" t="s">
        <v>47</v>
      </c>
      <c r="AB2718" s="12" t="s">
        <v>47</v>
      </c>
      <c r="AC2718" s="3" t="s">
        <v>47</v>
      </c>
      <c r="AD2718" s="3" t="s">
        <v>47</v>
      </c>
      <c r="AE2718" s="3" t="s">
        <v>47</v>
      </c>
      <c r="AF2718" s="3" t="s">
        <v>47</v>
      </c>
      <c r="AG2718" s="3" t="s">
        <v>47</v>
      </c>
      <c r="AH2718" s="3" t="s">
        <v>47</v>
      </c>
      <c r="AI2718" s="3" t="s">
        <v>47</v>
      </c>
      <c r="AK2718" s="3" t="s">
        <v>48</v>
      </c>
      <c r="AL2718" s="3" t="s">
        <v>47</v>
      </c>
      <c r="AM2718" s="3" t="s">
        <v>47</v>
      </c>
      <c r="AN2718" s="3" t="s">
        <v>47</v>
      </c>
      <c r="AU2718" s="3">
        <v>0</v>
      </c>
      <c r="AV2718" s="3">
        <v>14</v>
      </c>
      <c r="AW2718" s="3">
        <v>1</v>
      </c>
      <c r="AX2718" s="3">
        <v>14</v>
      </c>
      <c r="AY2718" s="3">
        <v>100</v>
      </c>
      <c r="AZ2718" s="6" t="str">
        <f t="shared" si="298"/>
        <v>1911.5</v>
      </c>
      <c r="BC2718" s="12" t="s">
        <v>6493</v>
      </c>
      <c r="BJ2718" s="12">
        <f t="shared" si="299"/>
        <v>0</v>
      </c>
      <c r="BK2718" s="12">
        <f t="shared" si="300"/>
        <v>0</v>
      </c>
      <c r="CQ2718" s="3" t="str">
        <f>CONCATENATE(baseURL!$A$1,baseURL!$B$1,baseURL!$C$1,".",C2718,".",L2718,".pkl&amp;seq=",BC2718)</f>
        <v>http://proteomics.broadinstitute.org/millscripts/viewfeed.pl?side=xl&amp;cycle=1&amp;fixedMods=iaaC&amp;file=msdataSM/iPRG2012_nd/cpick_in/iPRG2012_nd.1911.5.2.pkl&amp;seq=SAGDLSALNLK</v>
      </c>
    </row>
    <row r="2719" spans="1:95" x14ac:dyDescent="0.2">
      <c r="A2719" s="3">
        <v>726</v>
      </c>
      <c r="B2719" s="2" t="s">
        <v>6494</v>
      </c>
      <c r="C2719" s="2" t="s">
        <v>6495</v>
      </c>
      <c r="D2719" s="3">
        <v>6970</v>
      </c>
      <c r="E2719" s="3">
        <v>6965</v>
      </c>
      <c r="F2719" s="3">
        <v>40139</v>
      </c>
      <c r="G2719" s="3">
        <v>8875</v>
      </c>
      <c r="H2719" s="3">
        <v>28.961099999999998</v>
      </c>
      <c r="I2719" s="30">
        <v>601.33246999999994</v>
      </c>
      <c r="J2719" s="30">
        <v>601.33058700000004</v>
      </c>
      <c r="K2719" s="30">
        <v>1.8799999999999999E-3</v>
      </c>
      <c r="L2719" s="3">
        <v>2</v>
      </c>
      <c r="M2719" s="3">
        <v>2</v>
      </c>
      <c r="N2719" s="10">
        <f t="shared" si="294"/>
        <v>1</v>
      </c>
      <c r="O2719" s="35">
        <v>2</v>
      </c>
      <c r="P2719" s="17"/>
      <c r="Q2719" s="40">
        <v>1201.6551400000001</v>
      </c>
      <c r="R2719" s="40">
        <v>601.33121000000006</v>
      </c>
      <c r="S2719" s="18">
        <f t="shared" si="295"/>
        <v>2.0953510792967993</v>
      </c>
      <c r="T2719" s="18">
        <f t="shared" si="296"/>
        <v>-1.0360347004418611</v>
      </c>
      <c r="U2719" s="18">
        <f t="shared" si="297"/>
        <v>-0.84811829420364826</v>
      </c>
      <c r="V2719" s="30">
        <v>601.33069999999998</v>
      </c>
      <c r="W2719" s="3" t="s">
        <v>47</v>
      </c>
      <c r="AA2719" s="3" t="s">
        <v>47</v>
      </c>
      <c r="AB2719" s="12" t="s">
        <v>52</v>
      </c>
      <c r="AC2719" s="3" t="s">
        <v>52</v>
      </c>
      <c r="AD2719" s="3" t="s">
        <v>48</v>
      </c>
      <c r="AE2719" s="3" t="s">
        <v>47</v>
      </c>
      <c r="AF2719" s="3" t="s">
        <v>47</v>
      </c>
      <c r="AI2719" s="3" t="s">
        <v>52</v>
      </c>
      <c r="AL2719" s="3" t="s">
        <v>52</v>
      </c>
      <c r="AM2719" s="3" t="s">
        <v>52</v>
      </c>
      <c r="AO2719" s="3" t="s">
        <v>47</v>
      </c>
      <c r="AU2719" s="3">
        <v>0</v>
      </c>
      <c r="AV2719" s="3">
        <v>5</v>
      </c>
      <c r="AW2719" s="3">
        <v>1</v>
      </c>
      <c r="AX2719" s="3">
        <v>5</v>
      </c>
      <c r="AY2719" s="3">
        <v>100</v>
      </c>
      <c r="AZ2719" s="6" t="str">
        <f t="shared" si="298"/>
        <v>1911.7</v>
      </c>
      <c r="BC2719" s="12" t="s">
        <v>6389</v>
      </c>
      <c r="BJ2719" s="12">
        <f t="shared" si="299"/>
        <v>0</v>
      </c>
      <c r="BK2719" s="12">
        <f t="shared" si="300"/>
        <v>0</v>
      </c>
      <c r="BM2719" s="3" t="s">
        <v>162</v>
      </c>
      <c r="BR2719" s="3" t="s">
        <v>162</v>
      </c>
      <c r="CQ2719" s="3" t="str">
        <f>CONCATENATE(baseURL!$A$1,baseURL!$B$1,baseURL!$C$1,".",C2719,".",L2719,".pkl&amp;seq=",BC2719,"&amp;varMods=Sodiated-E")</f>
        <v>http://proteomics.broadinstitute.org/millscripts/viewfeed.pl?side=xl&amp;cycle=1&amp;fixedMods=iaaC&amp;file=msdataSM/iPRG2012_nd/cpick_in/iPRG2012_nd.1911.7.2.pkl&amp;seq=VVDLVeHVAKA&amp;varMods=Sodiated-E</v>
      </c>
    </row>
    <row r="2720" spans="1:95" x14ac:dyDescent="0.2">
      <c r="A2720" s="3">
        <v>4045</v>
      </c>
      <c r="B2720" s="2" t="s">
        <v>6496</v>
      </c>
      <c r="C2720" s="2" t="s">
        <v>6497</v>
      </c>
      <c r="D2720" s="3">
        <v>6974</v>
      </c>
      <c r="E2720" s="3">
        <v>6969</v>
      </c>
      <c r="F2720" s="3">
        <v>40154</v>
      </c>
      <c r="G2720" s="3">
        <v>8880</v>
      </c>
      <c r="H2720" s="3">
        <v>28.976700000000001</v>
      </c>
      <c r="I2720" s="30">
        <v>435.59805999999998</v>
      </c>
      <c r="J2720" s="30">
        <v>435.59703339999999</v>
      </c>
      <c r="K2720" s="30">
        <v>1.0300000000000001E-3</v>
      </c>
      <c r="L2720" s="3">
        <v>3</v>
      </c>
      <c r="M2720" s="3">
        <v>3</v>
      </c>
      <c r="N2720" s="10">
        <f t="shared" si="294"/>
        <v>1</v>
      </c>
      <c r="O2720" s="35">
        <v>3</v>
      </c>
      <c r="P2720" s="17"/>
      <c r="Q2720" s="40">
        <v>1304.7758899999999</v>
      </c>
      <c r="R2720" s="40">
        <v>435.59681</v>
      </c>
      <c r="S2720" s="18">
        <f t="shared" si="295"/>
        <v>2.8696261572035877</v>
      </c>
      <c r="T2720" s="18">
        <f t="shared" si="296"/>
        <v>0.51285958678546351</v>
      </c>
      <c r="U2720" s="18">
        <f t="shared" si="297"/>
        <v>0.20661308332387815</v>
      </c>
      <c r="V2720" s="30">
        <v>435.59690000000001</v>
      </c>
      <c r="W2720" s="3" t="s">
        <v>47</v>
      </c>
      <c r="X2720" s="3" t="s">
        <v>47</v>
      </c>
      <c r="Y2720" s="3" t="s">
        <v>47</v>
      </c>
      <c r="Z2720" s="3" t="s">
        <v>47</v>
      </c>
      <c r="AA2720" s="3" t="s">
        <v>48</v>
      </c>
      <c r="AB2720" s="12" t="s">
        <v>47</v>
      </c>
      <c r="AC2720" s="3" t="s">
        <v>47</v>
      </c>
      <c r="AD2720" s="3" t="s">
        <v>65</v>
      </c>
      <c r="AE2720" s="3" t="s">
        <v>47</v>
      </c>
      <c r="AF2720" s="3" t="s">
        <v>47</v>
      </c>
      <c r="AG2720" s="3" t="s">
        <v>47</v>
      </c>
      <c r="AH2720" s="3" t="s">
        <v>47</v>
      </c>
      <c r="AI2720" s="3" t="s">
        <v>47</v>
      </c>
      <c r="AJ2720" s="3" t="s">
        <v>47</v>
      </c>
      <c r="AK2720" s="3" t="s">
        <v>47</v>
      </c>
      <c r="AL2720" s="3" t="s">
        <v>48</v>
      </c>
      <c r="AM2720" s="3" t="s">
        <v>47</v>
      </c>
      <c r="AN2720" s="3" t="s">
        <v>47</v>
      </c>
      <c r="AU2720" s="3">
        <v>1</v>
      </c>
      <c r="AV2720" s="3">
        <v>15</v>
      </c>
      <c r="AW2720" s="3">
        <v>1</v>
      </c>
      <c r="AX2720" s="3">
        <v>15</v>
      </c>
      <c r="AY2720" s="3">
        <v>100</v>
      </c>
      <c r="AZ2720" s="6" t="str">
        <f t="shared" si="298"/>
        <v>1912.1</v>
      </c>
      <c r="BC2720" s="12" t="s">
        <v>6498</v>
      </c>
      <c r="BJ2720" s="12">
        <f t="shared" si="299"/>
        <v>0</v>
      </c>
      <c r="BK2720" s="12">
        <f t="shared" si="300"/>
        <v>0</v>
      </c>
      <c r="BZ2720" s="3" t="s">
        <v>6499</v>
      </c>
      <c r="CQ2720" s="3" t="str">
        <f>CONCATENATE(baseURL!$A$1,baseURL!$B$1,baseURL!$C$1,".",C2720,".",L2720,".pkl&amp;seq=",BC2720)</f>
        <v>http://proteomics.broadinstitute.org/millscripts/viewfeed.pl?side=xl&amp;cycle=1&amp;fixedMods=iaaC&amp;file=msdataSM/iPRG2012_nd/cpick_in/iPRG2012_nd.1912.1.3.pkl&amp;seq=KMGVPYALLKGK</v>
      </c>
    </row>
    <row r="2721" spans="1:95" x14ac:dyDescent="0.2">
      <c r="A2721" s="3">
        <v>1704</v>
      </c>
      <c r="B2721" s="2" t="s">
        <v>6500</v>
      </c>
      <c r="C2721" s="2" t="s">
        <v>6485</v>
      </c>
      <c r="D2721" s="3">
        <v>6977</v>
      </c>
      <c r="E2721" s="3">
        <v>6972</v>
      </c>
      <c r="F2721" s="3">
        <v>40157</v>
      </c>
      <c r="G2721" s="3">
        <v>8883</v>
      </c>
      <c r="H2721" s="3">
        <v>28.986699999999999</v>
      </c>
      <c r="I2721" s="30">
        <v>559.81420000000003</v>
      </c>
      <c r="J2721" s="30">
        <v>560.31353730000001</v>
      </c>
      <c r="K2721" s="30">
        <v>-0.49934000000000001</v>
      </c>
      <c r="L2721" s="3">
        <v>0</v>
      </c>
      <c r="M2721" s="3">
        <v>2</v>
      </c>
      <c r="N2721" s="10">
        <f t="shared" si="294"/>
        <v>1</v>
      </c>
      <c r="O2721" s="35">
        <v>2</v>
      </c>
      <c r="P2721" s="17"/>
      <c r="Q2721" s="40">
        <v>1118.6204399999999</v>
      </c>
      <c r="R2721" s="40">
        <v>559.81385999999998</v>
      </c>
      <c r="S2721" s="18">
        <f t="shared" si="295"/>
        <v>0.60734473428556635</v>
      </c>
      <c r="T2721" s="18">
        <f t="shared" si="296"/>
        <v>892.57757926899194</v>
      </c>
      <c r="U2721" s="18">
        <f t="shared" si="297"/>
        <v>892.8682115874426</v>
      </c>
      <c r="V2721" s="30">
        <v>560.31370000000004</v>
      </c>
      <c r="W2721" s="3" t="s">
        <v>47</v>
      </c>
      <c r="X2721" s="3" t="s">
        <v>47</v>
      </c>
      <c r="AA2721" s="3" t="s">
        <v>47</v>
      </c>
      <c r="AB2721" s="12" t="s">
        <v>52</v>
      </c>
      <c r="AC2721" s="3" t="s">
        <v>48</v>
      </c>
      <c r="AD2721" s="3" t="s">
        <v>48</v>
      </c>
      <c r="AF2721" s="3" t="s">
        <v>47</v>
      </c>
      <c r="AG2721" s="3" t="s">
        <v>47</v>
      </c>
      <c r="AI2721" s="3" t="s">
        <v>52</v>
      </c>
      <c r="AJ2721" s="3" t="s">
        <v>47</v>
      </c>
      <c r="AK2721" s="3" t="s">
        <v>48</v>
      </c>
      <c r="AO2721" s="3" t="s">
        <v>48</v>
      </c>
      <c r="AU2721" s="3">
        <v>0</v>
      </c>
      <c r="AV2721" s="3">
        <v>6</v>
      </c>
      <c r="AW2721" s="3">
        <v>2</v>
      </c>
      <c r="AX2721" s="3">
        <v>5</v>
      </c>
      <c r="AY2721" s="3">
        <v>83.33</v>
      </c>
      <c r="AZ2721" s="6" t="str">
        <f t="shared" si="298"/>
        <v>1912.4</v>
      </c>
      <c r="BC2721" s="12" t="s">
        <v>6501</v>
      </c>
      <c r="BJ2721" s="12">
        <f t="shared" si="299"/>
        <v>0</v>
      </c>
      <c r="BK2721" s="12">
        <f t="shared" si="300"/>
        <v>0</v>
      </c>
      <c r="BW2721" s="3" t="s">
        <v>6502</v>
      </c>
      <c r="CQ2721" s="3" t="str">
        <f>CONCATENATE(baseURL!$A$1,baseURL!$B$1,baseURL!$C$1,".",C2721,".",L2721,".pkl&amp;seq=",BC2721)</f>
        <v>http://proteomics.broadinstitute.org/millscripts/viewfeed.pl?side=xl&amp;cycle=1&amp;fixedMods=iaaC&amp;file=msdataSM/iPRG2012_nd/cpick_in/iPRG2012_nd.1912.4.0.pkl&amp;seq=TVPNLYLNGK</v>
      </c>
    </row>
    <row r="2722" spans="1:95" x14ac:dyDescent="0.2">
      <c r="A2722" s="3">
        <v>6495</v>
      </c>
      <c r="B2722" s="2" t="s">
        <v>6503</v>
      </c>
      <c r="C2722" s="2" t="s">
        <v>6504</v>
      </c>
      <c r="D2722" s="3">
        <v>6982</v>
      </c>
      <c r="E2722" s="3">
        <v>6977</v>
      </c>
      <c r="F2722" s="3">
        <v>40178</v>
      </c>
      <c r="G2722" s="3">
        <v>8889</v>
      </c>
      <c r="H2722" s="3">
        <v>29.0075</v>
      </c>
      <c r="I2722" s="30">
        <v>508.80381999999997</v>
      </c>
      <c r="J2722" s="30">
        <v>508.80323149999998</v>
      </c>
      <c r="K2722" s="30">
        <v>5.9000000000000003E-4</v>
      </c>
      <c r="L2722" s="3">
        <v>2</v>
      </c>
      <c r="M2722" s="3">
        <v>2</v>
      </c>
      <c r="N2722" s="10">
        <f t="shared" si="294"/>
        <v>1</v>
      </c>
      <c r="O2722" s="35">
        <v>2</v>
      </c>
      <c r="P2722" s="17"/>
      <c r="Q2722" s="40">
        <v>1016.59864</v>
      </c>
      <c r="R2722" s="40">
        <v>508.80295999999998</v>
      </c>
      <c r="S2722" s="18">
        <f t="shared" si="295"/>
        <v>1.6902417391375999</v>
      </c>
      <c r="T2722" s="18">
        <f t="shared" si="296"/>
        <v>0.53360538625138787</v>
      </c>
      <c r="U2722" s="18">
        <f t="shared" si="297"/>
        <v>0.27515563193184744</v>
      </c>
      <c r="V2722" s="30">
        <v>508.80309999999997</v>
      </c>
      <c r="W2722" s="3" t="s">
        <v>47</v>
      </c>
      <c r="X2722" s="3" t="s">
        <v>47</v>
      </c>
      <c r="Y2722" s="3" t="s">
        <v>47</v>
      </c>
      <c r="Z2722" s="3" t="s">
        <v>47</v>
      </c>
      <c r="AA2722" s="3" t="s">
        <v>48</v>
      </c>
      <c r="AB2722" s="12" t="s">
        <v>47</v>
      </c>
      <c r="AC2722" s="3" t="s">
        <v>47</v>
      </c>
      <c r="AD2722" s="3" t="s">
        <v>47</v>
      </c>
      <c r="AE2722" s="3" t="s">
        <v>47</v>
      </c>
      <c r="AF2722" s="3" t="s">
        <v>47</v>
      </c>
      <c r="AG2722" s="3" t="s">
        <v>47</v>
      </c>
      <c r="AH2722" s="3" t="s">
        <v>47</v>
      </c>
      <c r="AI2722" s="3" t="s">
        <v>47</v>
      </c>
      <c r="AJ2722" s="3" t="s">
        <v>47</v>
      </c>
      <c r="AK2722" s="3" t="s">
        <v>47</v>
      </c>
      <c r="AL2722" s="3" t="s">
        <v>47</v>
      </c>
      <c r="AU2722" s="3">
        <v>0</v>
      </c>
      <c r="AV2722" s="3">
        <v>15</v>
      </c>
      <c r="AW2722" s="3">
        <v>1</v>
      </c>
      <c r="AX2722" s="3">
        <v>15</v>
      </c>
      <c r="AY2722" s="3">
        <v>100</v>
      </c>
      <c r="AZ2722" s="6" t="str">
        <f t="shared" si="298"/>
        <v>1913.4</v>
      </c>
      <c r="BC2722" s="12" t="s">
        <v>6402</v>
      </c>
      <c r="BJ2722" s="12">
        <f t="shared" si="299"/>
        <v>0</v>
      </c>
      <c r="BK2722" s="12">
        <f t="shared" si="300"/>
        <v>0</v>
      </c>
      <c r="CQ2722" s="3" t="str">
        <f>CONCATENATE(baseURL!$A$1,baseURL!$B$1,baseURL!$C$1,".",C2722,".",L2722,".pkl&amp;seq=",BC2722)</f>
        <v>http://proteomics.broadinstitute.org/millscripts/viewfeed.pl?side=xl&amp;cycle=1&amp;fixedMods=iaaC&amp;file=msdataSM/iPRG2012_nd/cpick_in/iPRG2012_nd.1913.4.2.pkl&amp;seq=LLTTLADAAK</v>
      </c>
    </row>
    <row r="2723" spans="1:95" x14ac:dyDescent="0.2">
      <c r="A2723" s="3">
        <v>5531</v>
      </c>
      <c r="B2723" s="2" t="s">
        <v>6505</v>
      </c>
      <c r="C2723" s="2" t="s">
        <v>6500</v>
      </c>
      <c r="D2723" s="3">
        <v>6983</v>
      </c>
      <c r="E2723" s="3">
        <v>6978</v>
      </c>
      <c r="F2723" s="3">
        <v>40179</v>
      </c>
      <c r="G2723" s="3">
        <v>8890</v>
      </c>
      <c r="H2723" s="3">
        <v>29.0108</v>
      </c>
      <c r="I2723" s="30">
        <v>525.27403000000004</v>
      </c>
      <c r="J2723" s="30">
        <v>525.27342940000005</v>
      </c>
      <c r="K2723" s="30">
        <v>5.9999999999999995E-4</v>
      </c>
      <c r="L2723" s="3">
        <v>4</v>
      </c>
      <c r="M2723" s="3">
        <v>4</v>
      </c>
      <c r="N2723" s="10">
        <f t="shared" si="294"/>
        <v>1</v>
      </c>
      <c r="O2723" s="35">
        <v>4</v>
      </c>
      <c r="P2723" s="17"/>
      <c r="Q2723" s="40">
        <v>2098.0675900000001</v>
      </c>
      <c r="R2723" s="40">
        <v>525.27236000000005</v>
      </c>
      <c r="S2723" s="18">
        <f t="shared" si="295"/>
        <v>3.1793030190853147</v>
      </c>
      <c r="T2723" s="18">
        <f t="shared" si="296"/>
        <v>2.0358961967954512</v>
      </c>
      <c r="U2723" s="18">
        <f t="shared" si="297"/>
        <v>1.5991703807250905</v>
      </c>
      <c r="V2723" s="30">
        <v>525.27319999999997</v>
      </c>
      <c r="W2723" s="3" t="s">
        <v>47</v>
      </c>
      <c r="X2723" s="3" t="s">
        <v>47</v>
      </c>
      <c r="Y2723" s="3" t="s">
        <v>47</v>
      </c>
      <c r="Z2723" s="3" t="s">
        <v>47</v>
      </c>
      <c r="AA2723" s="3" t="s">
        <v>48</v>
      </c>
      <c r="AB2723" s="12" t="s">
        <v>47</v>
      </c>
      <c r="AC2723" s="3" t="s">
        <v>47</v>
      </c>
      <c r="AD2723" s="3" t="s">
        <v>47</v>
      </c>
      <c r="AE2723" s="3" t="s">
        <v>47</v>
      </c>
      <c r="AF2723" s="3" t="s">
        <v>47</v>
      </c>
      <c r="AG2723" s="3" t="s">
        <v>47</v>
      </c>
      <c r="AH2723" s="3" t="s">
        <v>47</v>
      </c>
      <c r="AI2723" s="3" t="s">
        <v>47</v>
      </c>
      <c r="AJ2723" s="3" t="s">
        <v>47</v>
      </c>
      <c r="AK2723" s="3" t="s">
        <v>47</v>
      </c>
      <c r="AL2723" s="3" t="s">
        <v>47</v>
      </c>
      <c r="AM2723" s="3" t="s">
        <v>47</v>
      </c>
      <c r="AU2723" s="3">
        <v>0</v>
      </c>
      <c r="AV2723" s="3">
        <v>16</v>
      </c>
      <c r="AW2723" s="3">
        <v>1</v>
      </c>
      <c r="AX2723" s="3">
        <v>16</v>
      </c>
      <c r="AY2723" s="3">
        <v>100</v>
      </c>
      <c r="AZ2723" s="6" t="str">
        <f t="shared" si="298"/>
        <v>1913.5</v>
      </c>
      <c r="BC2723" s="12" t="s">
        <v>6405</v>
      </c>
      <c r="BJ2723" s="12">
        <f t="shared" si="299"/>
        <v>0</v>
      </c>
      <c r="BK2723" s="12">
        <f t="shared" si="300"/>
        <v>0</v>
      </c>
      <c r="CQ2723" s="3" t="str">
        <f>CONCATENATE(baseURL!$A$1,baseURL!$B$1,baseURL!$C$1,".",C2723,".",L2723,".pkl&amp;seq=",BC2723)</f>
        <v>http://proteomics.broadinstitute.org/millscripts/viewfeed.pl?side=xl&amp;cycle=1&amp;fixedMods=iaaC&amp;file=msdataSM/iPRG2012_nd/cpick_in/iPRG2012_nd.1913.5.4.pkl&amp;seq=ASGNYVLLLGHNPDENKTR</v>
      </c>
    </row>
    <row r="2724" spans="1:95" x14ac:dyDescent="0.2">
      <c r="A2724" s="3">
        <v>5383</v>
      </c>
      <c r="B2724" s="2" t="s">
        <v>6506</v>
      </c>
      <c r="C2724" s="2" t="s">
        <v>6507</v>
      </c>
      <c r="D2724" s="3">
        <v>6987</v>
      </c>
      <c r="E2724" s="3">
        <v>6982</v>
      </c>
      <c r="F2724" s="3">
        <v>40198</v>
      </c>
      <c r="G2724" s="3">
        <v>8895</v>
      </c>
      <c r="H2724" s="3">
        <v>29.029</v>
      </c>
      <c r="I2724" s="30">
        <v>529.64299000000005</v>
      </c>
      <c r="J2724" s="30">
        <v>529.64312340000004</v>
      </c>
      <c r="K2724" s="30">
        <v>-1.2999999999999999E-4</v>
      </c>
      <c r="L2724" s="3">
        <v>3</v>
      </c>
      <c r="M2724" s="3">
        <v>3</v>
      </c>
      <c r="N2724" s="10">
        <f t="shared" si="294"/>
        <v>1</v>
      </c>
      <c r="O2724" s="35">
        <v>3</v>
      </c>
      <c r="P2724" s="17"/>
      <c r="Q2724" s="40">
        <v>1586.9112</v>
      </c>
      <c r="R2724" s="40">
        <v>529.64192000000003</v>
      </c>
      <c r="S2724" s="18">
        <f t="shared" si="295"/>
        <v>2.0202328396268063</v>
      </c>
      <c r="T2724" s="18">
        <f t="shared" si="296"/>
        <v>2.2721011207128661</v>
      </c>
      <c r="U2724" s="18">
        <f t="shared" si="297"/>
        <v>1.6614999053289881</v>
      </c>
      <c r="V2724" s="30">
        <v>529.64279999999997</v>
      </c>
      <c r="W2724" s="3" t="s">
        <v>47</v>
      </c>
      <c r="X2724" s="3" t="s">
        <v>47</v>
      </c>
      <c r="Y2724" s="3" t="s">
        <v>47</v>
      </c>
      <c r="Z2724" s="3" t="s">
        <v>47</v>
      </c>
      <c r="AA2724" s="3" t="s">
        <v>48</v>
      </c>
      <c r="AB2724" s="12" t="s">
        <v>47</v>
      </c>
      <c r="AC2724" s="3" t="s">
        <v>47</v>
      </c>
      <c r="AD2724" s="3" t="s">
        <v>47</v>
      </c>
      <c r="AE2724" s="3" t="s">
        <v>48</v>
      </c>
      <c r="AF2724" s="3" t="s">
        <v>47</v>
      </c>
      <c r="AG2724" s="3" t="s">
        <v>47</v>
      </c>
      <c r="AH2724" s="3" t="s">
        <v>47</v>
      </c>
      <c r="AI2724" s="3" t="s">
        <v>47</v>
      </c>
      <c r="AJ2724" s="3" t="s">
        <v>47</v>
      </c>
      <c r="AL2724" s="3" t="s">
        <v>48</v>
      </c>
      <c r="AM2724" s="3" t="s">
        <v>47</v>
      </c>
      <c r="AU2724" s="3">
        <v>0</v>
      </c>
      <c r="AV2724" s="3">
        <v>13</v>
      </c>
      <c r="AW2724" s="3">
        <v>1</v>
      </c>
      <c r="AX2724" s="3">
        <v>13</v>
      </c>
      <c r="AY2724" s="3">
        <v>100</v>
      </c>
      <c r="AZ2724" s="6" t="str">
        <f t="shared" si="298"/>
        <v>1914.3</v>
      </c>
      <c r="BC2724" s="12" t="s">
        <v>6508</v>
      </c>
      <c r="BJ2724" s="12">
        <f t="shared" si="299"/>
        <v>0</v>
      </c>
      <c r="BK2724" s="12">
        <f t="shared" si="300"/>
        <v>0</v>
      </c>
      <c r="CQ2724" s="3" t="str">
        <f>CONCATENATE(baseURL!$A$1,baseURL!$B$1,baseURL!$C$1,".",C2724,".",L2724,".pkl&amp;seq=",BC2724)</f>
        <v>http://proteomics.broadinstitute.org/millscripts/viewfeed.pl?side=xl&amp;cycle=1&amp;fixedMods=iaaC&amp;file=msdataSM/iPRG2012_nd/cpick_in/iPRG2012_nd.1914.3.3.pkl&amp;seq=SKEQLASQLVDLKK</v>
      </c>
    </row>
    <row r="2725" spans="1:95" x14ac:dyDescent="0.2">
      <c r="A2725" s="3">
        <v>1435</v>
      </c>
      <c r="B2725" s="2" t="s">
        <v>6513</v>
      </c>
      <c r="C2725" s="2" t="s">
        <v>6514</v>
      </c>
      <c r="D2725" s="3">
        <v>6991</v>
      </c>
      <c r="E2725" s="3">
        <v>6986</v>
      </c>
      <c r="F2725" s="3">
        <v>40217</v>
      </c>
      <c r="G2725" s="3">
        <v>8900</v>
      </c>
      <c r="H2725" s="3">
        <v>29.046500000000002</v>
      </c>
      <c r="I2725" s="30">
        <v>410.73331000000002</v>
      </c>
      <c r="J2725" s="30">
        <v>410.73232719999999</v>
      </c>
      <c r="K2725" s="30">
        <v>9.7999999999999997E-4</v>
      </c>
      <c r="L2725" s="3">
        <v>2</v>
      </c>
      <c r="M2725" s="3">
        <v>2</v>
      </c>
      <c r="N2725" s="10">
        <f t="shared" si="294"/>
        <v>1</v>
      </c>
      <c r="O2725" s="35">
        <v>2</v>
      </c>
      <c r="P2725" s="17"/>
      <c r="Q2725" s="40">
        <v>820.45632999999998</v>
      </c>
      <c r="R2725" s="40">
        <v>410.73180000000002</v>
      </c>
      <c r="S2725" s="18">
        <f t="shared" si="295"/>
        <v>3.676364966131489</v>
      </c>
      <c r="T2725" s="18">
        <f t="shared" si="296"/>
        <v>1.2835626556428743</v>
      </c>
      <c r="U2725" s="18">
        <f t="shared" si="297"/>
        <v>1.2173393927331084</v>
      </c>
      <c r="V2725" s="30">
        <v>410.73230000000001</v>
      </c>
      <c r="X2725" s="3" t="s">
        <v>47</v>
      </c>
      <c r="Y2725" s="3" t="s">
        <v>47</v>
      </c>
      <c r="AA2725" s="3" t="s">
        <v>47</v>
      </c>
      <c r="AB2725" s="12" t="s">
        <v>47</v>
      </c>
      <c r="AC2725" s="3" t="s">
        <v>52</v>
      </c>
      <c r="AF2725" s="3" t="s">
        <v>48</v>
      </c>
      <c r="AH2725" s="3" t="s">
        <v>48</v>
      </c>
      <c r="AK2725" s="3" t="s">
        <v>52</v>
      </c>
      <c r="AL2725" s="3" t="s">
        <v>48</v>
      </c>
      <c r="AU2725" s="3">
        <v>0</v>
      </c>
      <c r="AV2725" s="3">
        <v>4</v>
      </c>
      <c r="AW2725" s="3">
        <v>1</v>
      </c>
      <c r="AX2725" s="3">
        <v>4</v>
      </c>
      <c r="AY2725" s="3">
        <v>100</v>
      </c>
      <c r="AZ2725" s="6" t="str">
        <f t="shared" si="298"/>
        <v>1915.1</v>
      </c>
      <c r="BC2725" s="12" t="s">
        <v>6344</v>
      </c>
      <c r="BJ2725" s="12">
        <f t="shared" si="299"/>
        <v>0</v>
      </c>
      <c r="BK2725" s="12">
        <f t="shared" si="300"/>
        <v>0</v>
      </c>
      <c r="CQ2725" s="3" t="str">
        <f>CONCATENATE(baseURL!$A$1,baseURL!$B$1,baseURL!$C$1,".",C2725,".",L2725,".pkl&amp;seq=",BC2725)</f>
        <v>http://proteomics.broadinstitute.org/millscripts/viewfeed.pl?side=xl&amp;cycle=1&amp;fixedMods=iaaC&amp;file=msdataSM/iPRG2012_nd/cpick_in/iPRG2012_nd.1915.1.2.pkl&amp;seq=LNFGLEK</v>
      </c>
    </row>
    <row r="2726" spans="1:95" x14ac:dyDescent="0.2">
      <c r="A2726" s="3">
        <v>1235</v>
      </c>
      <c r="B2726" s="2" t="s">
        <v>6515</v>
      </c>
      <c r="C2726" s="2" t="s">
        <v>6516</v>
      </c>
      <c r="D2726" s="3">
        <v>6992</v>
      </c>
      <c r="E2726" s="3">
        <v>6987</v>
      </c>
      <c r="F2726" s="3">
        <v>40218</v>
      </c>
      <c r="G2726" s="3">
        <v>8901</v>
      </c>
      <c r="H2726" s="3">
        <v>29.0473</v>
      </c>
      <c r="I2726" s="30">
        <v>414.80115000000001</v>
      </c>
      <c r="J2726" s="30">
        <v>414.80003040000003</v>
      </c>
      <c r="K2726" s="30">
        <v>1.1199999999999999E-3</v>
      </c>
      <c r="L2726" s="3">
        <v>2</v>
      </c>
      <c r="M2726" s="3">
        <v>2</v>
      </c>
      <c r="N2726" s="10">
        <f t="shared" si="294"/>
        <v>1</v>
      </c>
      <c r="O2726" s="35">
        <v>2</v>
      </c>
      <c r="P2726" s="17"/>
      <c r="Q2726" s="40">
        <v>828.59169999999995</v>
      </c>
      <c r="R2726" s="40">
        <v>414.79948999999999</v>
      </c>
      <c r="S2726" s="18">
        <f t="shared" si="295"/>
        <v>4.0019335607556217</v>
      </c>
      <c r="T2726" s="18">
        <f t="shared" si="296"/>
        <v>1.3027981303303175</v>
      </c>
      <c r="U2726" s="18">
        <f t="shared" si="297"/>
        <v>1.2295097084612434</v>
      </c>
      <c r="V2726" s="30">
        <v>414.8</v>
      </c>
      <c r="X2726" s="3" t="s">
        <v>47</v>
      </c>
      <c r="Y2726" s="3" t="s">
        <v>47</v>
      </c>
      <c r="Z2726" s="3" t="s">
        <v>47</v>
      </c>
      <c r="AB2726" s="12" t="s">
        <v>47</v>
      </c>
      <c r="AF2726" s="3" t="s">
        <v>47</v>
      </c>
      <c r="AG2726" s="3" t="s">
        <v>48</v>
      </c>
      <c r="AH2726" s="3" t="s">
        <v>47</v>
      </c>
      <c r="AK2726" s="3" t="s">
        <v>48</v>
      </c>
      <c r="AL2726" s="3" t="s">
        <v>48</v>
      </c>
      <c r="AM2726" s="3" t="s">
        <v>47</v>
      </c>
      <c r="AN2726" s="3" t="s">
        <v>47</v>
      </c>
      <c r="AU2726" s="3">
        <v>0</v>
      </c>
      <c r="AV2726" s="3">
        <v>8</v>
      </c>
      <c r="AW2726" s="3">
        <v>1</v>
      </c>
      <c r="AX2726" s="3">
        <v>8</v>
      </c>
      <c r="AY2726" s="3">
        <v>100</v>
      </c>
      <c r="AZ2726" s="6" t="str">
        <f t="shared" si="298"/>
        <v>1915.2</v>
      </c>
      <c r="BC2726" s="12" t="s">
        <v>6517</v>
      </c>
      <c r="BJ2726" s="12">
        <f t="shared" si="299"/>
        <v>0</v>
      </c>
      <c r="BK2726" s="12">
        <f t="shared" si="300"/>
        <v>0</v>
      </c>
      <c r="CQ2726" s="3" t="str">
        <f>CONCATENATE(baseURL!$A$1,baseURL!$B$1,baseURL!$C$1,".",C2726,".",L2726,".pkl&amp;seq=",BC2726)</f>
        <v>http://proteomics.broadinstitute.org/millscripts/viewfeed.pl?side=xl&amp;cycle=1&amp;fixedMods=iaaC&amp;file=msdataSM/iPRG2012_nd/cpick_in/iPRG2012_nd.1915.2.2.pkl&amp;seq=LKLLLTK</v>
      </c>
    </row>
    <row r="2727" spans="1:95" x14ac:dyDescent="0.2">
      <c r="A2727" s="3">
        <v>4068</v>
      </c>
      <c r="B2727" s="2" t="s">
        <v>6518</v>
      </c>
      <c r="C2727" s="2" t="s">
        <v>6519</v>
      </c>
      <c r="D2727" s="3">
        <v>6993</v>
      </c>
      <c r="E2727" s="3">
        <v>6988</v>
      </c>
      <c r="F2727" s="3">
        <v>40219</v>
      </c>
      <c r="G2727" s="3">
        <v>8902</v>
      </c>
      <c r="H2727" s="3">
        <v>29.048100000000002</v>
      </c>
      <c r="I2727" s="30">
        <v>463.25835000000001</v>
      </c>
      <c r="J2727" s="30">
        <v>463.25710379999998</v>
      </c>
      <c r="K2727" s="30">
        <v>1.25E-3</v>
      </c>
      <c r="L2727" s="3">
        <v>4</v>
      </c>
      <c r="M2727" s="3">
        <v>4</v>
      </c>
      <c r="N2727" s="10">
        <f t="shared" si="294"/>
        <v>1</v>
      </c>
      <c r="O2727" s="35">
        <v>4</v>
      </c>
      <c r="P2727" s="17"/>
      <c r="Q2727" s="40">
        <v>1850.00314</v>
      </c>
      <c r="R2727" s="40">
        <v>463.25623999999999</v>
      </c>
      <c r="S2727" s="18">
        <f t="shared" si="295"/>
        <v>4.5547146866624901</v>
      </c>
      <c r="T2727" s="18">
        <f t="shared" si="296"/>
        <v>1.8646267991782113</v>
      </c>
      <c r="U2727" s="18">
        <f t="shared" si="297"/>
        <v>0.9929709744057057</v>
      </c>
      <c r="V2727" s="30">
        <v>463.25670000000002</v>
      </c>
      <c r="W2727" s="3" t="s">
        <v>47</v>
      </c>
      <c r="X2727" s="3" t="s">
        <v>47</v>
      </c>
      <c r="Y2727" s="3" t="s">
        <v>47</v>
      </c>
      <c r="Z2727" s="3" t="s">
        <v>47</v>
      </c>
      <c r="AA2727" s="3" t="s">
        <v>47</v>
      </c>
      <c r="AB2727" s="12" t="s">
        <v>47</v>
      </c>
      <c r="AC2727" s="3" t="s">
        <v>65</v>
      </c>
      <c r="AD2727" s="3" t="s">
        <v>47</v>
      </c>
      <c r="AE2727" s="3" t="s">
        <v>47</v>
      </c>
      <c r="AF2727" s="3" t="s">
        <v>48</v>
      </c>
      <c r="AG2727" s="3" t="s">
        <v>47</v>
      </c>
      <c r="AH2727" s="3" t="s">
        <v>47</v>
      </c>
      <c r="AI2727" s="3" t="s">
        <v>48</v>
      </c>
      <c r="AJ2727" s="3" t="s">
        <v>47</v>
      </c>
      <c r="AK2727" s="3" t="s">
        <v>47</v>
      </c>
      <c r="AL2727" s="3" t="s">
        <v>48</v>
      </c>
      <c r="AU2727" s="3">
        <v>1</v>
      </c>
      <c r="AV2727" s="3">
        <v>12</v>
      </c>
      <c r="AW2727" s="3">
        <v>1</v>
      </c>
      <c r="AX2727" s="3">
        <v>12</v>
      </c>
      <c r="AY2727" s="3">
        <v>100</v>
      </c>
      <c r="AZ2727" s="6" t="str">
        <f t="shared" si="298"/>
        <v>1915.3</v>
      </c>
      <c r="BC2727" s="12" t="s">
        <v>6426</v>
      </c>
      <c r="BJ2727" s="12">
        <f t="shared" si="299"/>
        <v>0</v>
      </c>
      <c r="BK2727" s="12">
        <f t="shared" si="300"/>
        <v>0</v>
      </c>
      <c r="BY2727" s="3" t="s">
        <v>6520</v>
      </c>
      <c r="CQ2727" s="3" t="str">
        <f>CONCATENATE(baseURL!$A$1,baseURL!$B$1,baseURL!$C$1,".",C2727,".",L2727,".pkl&amp;seq=",BC2727)</f>
        <v>http://proteomics.broadinstitute.org/millscripts/viewfeed.pl?side=xl&amp;cycle=1&amp;fixedMods=iaaC&amp;file=msdataSM/iPRG2012_nd/cpick_in/iPRG2012_nd.1915.3.4.pkl&amp;seq=ATFRNNLPAKTFGASVR</v>
      </c>
    </row>
    <row r="2728" spans="1:95" x14ac:dyDescent="0.2">
      <c r="A2728" s="3">
        <v>5101</v>
      </c>
      <c r="B2728" s="2" t="s">
        <v>6521</v>
      </c>
      <c r="C2728" s="2" t="s">
        <v>6522</v>
      </c>
      <c r="D2728" s="3">
        <v>7013</v>
      </c>
      <c r="E2728" s="3">
        <v>7008</v>
      </c>
      <c r="F2728" s="3">
        <v>40247</v>
      </c>
      <c r="G2728" s="3">
        <v>8923</v>
      </c>
      <c r="H2728" s="3">
        <v>29.081399999999999</v>
      </c>
      <c r="I2728" s="30">
        <v>590.34187999999995</v>
      </c>
      <c r="J2728" s="30">
        <v>590.34074129999999</v>
      </c>
      <c r="K2728" s="30">
        <v>1.14E-3</v>
      </c>
      <c r="L2728" s="3">
        <v>2</v>
      </c>
      <c r="M2728" s="3">
        <v>2</v>
      </c>
      <c r="N2728" s="10">
        <f t="shared" si="294"/>
        <v>1</v>
      </c>
      <c r="O2728" s="35">
        <v>2</v>
      </c>
      <c r="P2728" s="17"/>
      <c r="Q2728" s="40">
        <v>1179.6732</v>
      </c>
      <c r="R2728" s="40">
        <v>590.34023999999999</v>
      </c>
      <c r="S2728" s="18">
        <f t="shared" si="295"/>
        <v>2.778058971470629</v>
      </c>
      <c r="T2728" s="18">
        <f t="shared" si="296"/>
        <v>0.84917131855396322</v>
      </c>
      <c r="U2728" s="18">
        <f t="shared" si="297"/>
        <v>0.60981782302453591</v>
      </c>
      <c r="V2728" s="30">
        <v>590.34059999999999</v>
      </c>
      <c r="W2728" s="3" t="s">
        <v>47</v>
      </c>
      <c r="X2728" s="3" t="s">
        <v>47</v>
      </c>
      <c r="Y2728" s="3" t="s">
        <v>47</v>
      </c>
      <c r="Z2728" s="3" t="s">
        <v>47</v>
      </c>
      <c r="AA2728" s="3" t="s">
        <v>47</v>
      </c>
      <c r="AB2728" s="12" t="s">
        <v>47</v>
      </c>
      <c r="AC2728" s="3" t="s">
        <v>47</v>
      </c>
      <c r="AD2728" s="3" t="s">
        <v>47</v>
      </c>
      <c r="AE2728" s="3" t="s">
        <v>47</v>
      </c>
      <c r="AF2728" s="3" t="s">
        <v>47</v>
      </c>
      <c r="AG2728" s="3" t="s">
        <v>47</v>
      </c>
      <c r="AH2728" s="3" t="s">
        <v>47</v>
      </c>
      <c r="AI2728" s="3" t="s">
        <v>47</v>
      </c>
      <c r="AJ2728" s="3" t="s">
        <v>47</v>
      </c>
      <c r="AK2728" s="3" t="s">
        <v>47</v>
      </c>
      <c r="AL2728" s="3" t="s">
        <v>47</v>
      </c>
      <c r="AM2728" s="3" t="s">
        <v>47</v>
      </c>
      <c r="AN2728" s="3" t="s">
        <v>47</v>
      </c>
      <c r="AU2728" s="3">
        <v>0</v>
      </c>
      <c r="AV2728" s="3">
        <v>18</v>
      </c>
      <c r="AW2728" s="3">
        <v>1</v>
      </c>
      <c r="AX2728" s="3">
        <v>18</v>
      </c>
      <c r="AY2728" s="3">
        <v>100</v>
      </c>
      <c r="AZ2728" s="6" t="str">
        <f t="shared" si="298"/>
        <v>1916.10</v>
      </c>
      <c r="BC2728" s="12" t="s">
        <v>6352</v>
      </c>
      <c r="BJ2728" s="12">
        <f t="shared" si="299"/>
        <v>0</v>
      </c>
      <c r="BK2728" s="12">
        <f t="shared" si="300"/>
        <v>0</v>
      </c>
      <c r="CQ2728" s="3" t="str">
        <f>CONCATENATE(baseURL!$A$1,baseURL!$B$1,baseURL!$C$1,".",C2728,".",L2728,".pkl&amp;seq=",BC2728)</f>
        <v>http://proteomics.broadinstitute.org/millscripts/viewfeed.pl?side=xl&amp;cycle=1&amp;fixedMods=iaaC&amp;file=msdataSM/iPRG2012_nd/cpick_in/iPRG2012_nd.1916.10.2.pkl&amp;seq=VVDLVEHVAKA</v>
      </c>
    </row>
    <row r="2729" spans="1:95" x14ac:dyDescent="0.2">
      <c r="A2729" s="3">
        <v>2030</v>
      </c>
      <c r="B2729" s="2" t="s">
        <v>6523</v>
      </c>
      <c r="C2729" s="2" t="s">
        <v>6509</v>
      </c>
      <c r="D2729" s="3">
        <v>7014</v>
      </c>
      <c r="E2729" s="3">
        <v>7009</v>
      </c>
      <c r="F2729" s="3">
        <v>40248</v>
      </c>
      <c r="G2729" s="3">
        <v>8924</v>
      </c>
      <c r="H2729" s="3">
        <v>29.083100000000002</v>
      </c>
      <c r="I2729" s="30">
        <v>614.98005999999998</v>
      </c>
      <c r="J2729" s="30">
        <v>614.98030210000002</v>
      </c>
      <c r="K2729" s="30">
        <v>-2.4000000000000001E-4</v>
      </c>
      <c r="L2729" s="3">
        <v>3</v>
      </c>
      <c r="M2729" s="3">
        <v>3</v>
      </c>
      <c r="N2729" s="10">
        <f t="shared" si="294"/>
        <v>1</v>
      </c>
      <c r="O2729" s="35">
        <v>3</v>
      </c>
      <c r="P2729" s="17"/>
      <c r="Q2729" s="40">
        <v>1842.9232199999999</v>
      </c>
      <c r="R2729" s="40">
        <v>614.97925999999995</v>
      </c>
      <c r="S2729" s="18">
        <f t="shared" si="295"/>
        <v>1.3008568777206524</v>
      </c>
      <c r="T2729" s="18">
        <f t="shared" si="296"/>
        <v>1.6945286903875889</v>
      </c>
      <c r="U2729" s="18">
        <f t="shared" si="297"/>
        <v>1.5285068312940371</v>
      </c>
      <c r="V2729" s="30">
        <v>614.98019999999997</v>
      </c>
      <c r="W2729" s="3" t="s">
        <v>47</v>
      </c>
      <c r="X2729" s="3" t="s">
        <v>47</v>
      </c>
      <c r="Y2729" s="3" t="s">
        <v>47</v>
      </c>
      <c r="Z2729" s="3" t="s">
        <v>47</v>
      </c>
      <c r="AA2729" s="3" t="s">
        <v>47</v>
      </c>
      <c r="AB2729" s="12" t="s">
        <v>52</v>
      </c>
      <c r="AC2729" s="3" t="s">
        <v>47</v>
      </c>
      <c r="AD2729" s="3" t="s">
        <v>47</v>
      </c>
      <c r="AE2729" s="3" t="s">
        <v>47</v>
      </c>
      <c r="AG2729" s="3" t="s">
        <v>47</v>
      </c>
      <c r="AH2729" s="3" t="s">
        <v>47</v>
      </c>
      <c r="AI2729" s="3" t="s">
        <v>48</v>
      </c>
      <c r="AJ2729" s="3" t="s">
        <v>47</v>
      </c>
      <c r="AO2729" s="3" t="s">
        <v>48</v>
      </c>
      <c r="AU2729" s="3">
        <v>0</v>
      </c>
      <c r="AV2729" s="3">
        <v>11</v>
      </c>
      <c r="AW2729" s="3">
        <v>2</v>
      </c>
      <c r="AX2729" s="3">
        <v>8</v>
      </c>
      <c r="AY2729" s="3">
        <v>72.73</v>
      </c>
      <c r="AZ2729" s="6" t="str">
        <f t="shared" si="298"/>
        <v>1916.11</v>
      </c>
      <c r="BC2729" s="12" t="s">
        <v>6524</v>
      </c>
      <c r="BJ2729" s="12">
        <f t="shared" si="299"/>
        <v>0</v>
      </c>
      <c r="BK2729" s="12">
        <f t="shared" si="300"/>
        <v>0</v>
      </c>
      <c r="BP2729" s="3" t="s">
        <v>54</v>
      </c>
      <c r="BR2729" s="3" t="s">
        <v>54</v>
      </c>
      <c r="BZ2729" s="3" t="s">
        <v>6525</v>
      </c>
      <c r="CC2729" s="3" t="s">
        <v>6525</v>
      </c>
      <c r="CF2729" s="3" t="s">
        <v>6525</v>
      </c>
      <c r="CQ2729" s="3" t="str">
        <f>CONCATENATE(baseURL!$A$1,baseURL!$B$1,baseURL!$C$1,".",C2729,".",L2729,".pkl&amp;seq=",BC2729,"&amp;varMods=Deamidated-N")</f>
        <v>http://proteomics.broadinstitute.org/millscripts/viewfeed.pl?side=xl&amp;cycle=1&amp;fixedMods=iaaC&amp;file=msdataSM/iPRG2012_nd/cpick_in/iPRG2012_nd.1916.11.3.pkl&amp;seq=LLYGGSANGSnAVTFKDK&amp;varMods=Deamidated-N</v>
      </c>
    </row>
    <row r="2730" spans="1:95" x14ac:dyDescent="0.2">
      <c r="A2730" s="3">
        <v>6021</v>
      </c>
      <c r="B2730" s="2" t="s">
        <v>6526</v>
      </c>
      <c r="C2730" s="2" t="s">
        <v>6527</v>
      </c>
      <c r="D2730" s="3">
        <v>7008</v>
      </c>
      <c r="E2730" s="3">
        <v>7003</v>
      </c>
      <c r="F2730" s="3">
        <v>40242</v>
      </c>
      <c r="G2730" s="3">
        <v>8918</v>
      </c>
      <c r="H2730" s="3">
        <v>29.073899999999998</v>
      </c>
      <c r="I2730" s="30">
        <v>515.25521000000003</v>
      </c>
      <c r="J2730" s="30">
        <v>515.940879</v>
      </c>
      <c r="K2730" s="30">
        <v>-0.68567</v>
      </c>
      <c r="L2730" s="3">
        <v>0</v>
      </c>
      <c r="M2730" s="3">
        <v>3</v>
      </c>
      <c r="N2730" s="10">
        <f t="shared" si="294"/>
        <v>1</v>
      </c>
      <c r="O2730" s="35">
        <v>3</v>
      </c>
      <c r="P2730" s="17"/>
      <c r="Q2730" s="40">
        <v>1545.8053500000001</v>
      </c>
      <c r="R2730" s="40">
        <v>515.93997000000002</v>
      </c>
      <c r="S2730" s="18">
        <f t="shared" si="295"/>
        <v>-1327.208667318376</v>
      </c>
      <c r="T2730" s="18">
        <f t="shared" si="296"/>
        <v>1.7618328736553059</v>
      </c>
      <c r="U2730" s="18">
        <f t="shared" si="297"/>
        <v>1.8025352833962434</v>
      </c>
      <c r="V2730" s="30">
        <v>515.94090000000006</v>
      </c>
      <c r="W2730" s="3" t="s">
        <v>47</v>
      </c>
      <c r="X2730" s="3" t="s">
        <v>47</v>
      </c>
      <c r="Y2730" s="3" t="s">
        <v>47</v>
      </c>
      <c r="Z2730" s="3" t="s">
        <v>47</v>
      </c>
      <c r="AA2730" s="3" t="s">
        <v>47</v>
      </c>
      <c r="AB2730" s="12" t="s">
        <v>47</v>
      </c>
      <c r="AC2730" s="3" t="s">
        <v>47</v>
      </c>
      <c r="AD2730" s="3" t="s">
        <v>48</v>
      </c>
      <c r="AE2730" s="3" t="s">
        <v>47</v>
      </c>
      <c r="AF2730" s="3" t="s">
        <v>47</v>
      </c>
      <c r="AH2730" s="3" t="s">
        <v>47</v>
      </c>
      <c r="AI2730" s="3" t="s">
        <v>48</v>
      </c>
      <c r="AK2730" s="3" t="s">
        <v>52</v>
      </c>
      <c r="AL2730" s="3" t="s">
        <v>48</v>
      </c>
      <c r="AU2730" s="3">
        <v>0</v>
      </c>
      <c r="AV2730" s="3">
        <v>10</v>
      </c>
      <c r="AW2730" s="3">
        <v>1</v>
      </c>
      <c r="AX2730" s="3">
        <v>10</v>
      </c>
      <c r="AY2730" s="3">
        <v>100</v>
      </c>
      <c r="AZ2730" s="6" t="str">
        <f t="shared" si="298"/>
        <v>1916.5</v>
      </c>
      <c r="BC2730" s="12" t="s">
        <v>6468</v>
      </c>
      <c r="BJ2730" s="12">
        <f t="shared" si="299"/>
        <v>0</v>
      </c>
      <c r="BK2730" s="12">
        <f t="shared" si="300"/>
        <v>0</v>
      </c>
      <c r="CQ2730" s="3" t="str">
        <f>CONCATENATE(baseURL!$A$1,baseURL!$B$1,baseURL!$C$1,".",C2730,".",L2730,".pkl&amp;seq=",BC2730)</f>
        <v>http://proteomics.broadinstitute.org/millscripts/viewfeed.pl?side=xl&amp;cycle=1&amp;fixedMods=iaaC&amp;file=msdataSM/iPRG2012_nd/cpick_in/iPRG2012_nd.1916.5.0.pkl&amp;seq=AKVEEMNNLLAASR</v>
      </c>
    </row>
    <row r="2731" spans="1:95" x14ac:dyDescent="0.2">
      <c r="A2731" s="3">
        <v>3893</v>
      </c>
      <c r="B2731" s="2" t="s">
        <v>6530</v>
      </c>
      <c r="C2731" s="2" t="s">
        <v>6531</v>
      </c>
      <c r="D2731" s="3">
        <v>7017</v>
      </c>
      <c r="E2731" s="3">
        <v>7012</v>
      </c>
      <c r="F2731" s="3">
        <v>40259</v>
      </c>
      <c r="G2731" s="3">
        <v>8928</v>
      </c>
      <c r="H2731" s="3">
        <v>29.095400000000001</v>
      </c>
      <c r="I2731" s="30">
        <v>401.89999</v>
      </c>
      <c r="J2731" s="30">
        <v>401.90069499999998</v>
      </c>
      <c r="K2731" s="30">
        <v>-7.1000000000000002E-4</v>
      </c>
      <c r="L2731" s="3">
        <v>3</v>
      </c>
      <c r="M2731" s="3">
        <v>3</v>
      </c>
      <c r="N2731" s="10">
        <f t="shared" si="294"/>
        <v>1</v>
      </c>
      <c r="O2731" s="35">
        <v>3</v>
      </c>
      <c r="P2731" s="17"/>
      <c r="Q2731" s="40">
        <v>1203.68443</v>
      </c>
      <c r="R2731" s="40">
        <v>401.89965999999998</v>
      </c>
      <c r="S2731" s="18">
        <f t="shared" si="295"/>
        <v>0.82110047074805037</v>
      </c>
      <c r="T2731" s="18">
        <f t="shared" si="296"/>
        <v>2.5752696581073833</v>
      </c>
      <c r="U2731" s="18">
        <f t="shared" si="297"/>
        <v>1.343618952056026</v>
      </c>
      <c r="V2731" s="30">
        <v>401.90019999999998</v>
      </c>
      <c r="W2731" s="3" t="s">
        <v>47</v>
      </c>
      <c r="X2731" s="3" t="s">
        <v>47</v>
      </c>
      <c r="Y2731" s="3" t="s">
        <v>47</v>
      </c>
      <c r="Z2731" s="3" t="s">
        <v>47</v>
      </c>
      <c r="AA2731" s="3" t="s">
        <v>47</v>
      </c>
      <c r="AB2731" s="12" t="s">
        <v>48</v>
      </c>
      <c r="AC2731" s="3" t="s">
        <v>48</v>
      </c>
      <c r="AD2731" s="3" t="s">
        <v>47</v>
      </c>
      <c r="AE2731" s="3" t="s">
        <v>47</v>
      </c>
      <c r="AF2731" s="3" t="s">
        <v>48</v>
      </c>
      <c r="AG2731" s="3" t="s">
        <v>52</v>
      </c>
      <c r="AH2731" s="3" t="s">
        <v>47</v>
      </c>
      <c r="AJ2731" s="3" t="s">
        <v>47</v>
      </c>
      <c r="AK2731" s="3" t="s">
        <v>65</v>
      </c>
      <c r="AL2731" s="3" t="s">
        <v>52</v>
      </c>
      <c r="AM2731" s="3" t="s">
        <v>47</v>
      </c>
      <c r="AU2731" s="3">
        <v>1</v>
      </c>
      <c r="AV2731" s="3">
        <v>10</v>
      </c>
      <c r="AW2731" s="3">
        <v>1</v>
      </c>
      <c r="AX2731" s="3">
        <v>10</v>
      </c>
      <c r="AY2731" s="3">
        <v>100</v>
      </c>
      <c r="AZ2731" s="6" t="str">
        <f t="shared" si="298"/>
        <v>1917.1</v>
      </c>
      <c r="BC2731" s="12" t="s">
        <v>6532</v>
      </c>
      <c r="BJ2731" s="12">
        <f t="shared" si="299"/>
        <v>0</v>
      </c>
      <c r="BK2731" s="12">
        <f t="shared" si="300"/>
        <v>0</v>
      </c>
      <c r="CG2731" s="3" t="s">
        <v>6533</v>
      </c>
      <c r="CQ2731" s="3" t="str">
        <f>CONCATENATE(baseURL!$A$1,baseURL!$B$1,baseURL!$C$1,".",C2731,".",L2731,".pkl&amp;seq=",BC2731)</f>
        <v>http://proteomics.broadinstitute.org/millscripts/viewfeed.pl?side=xl&amp;cycle=1&amp;fixedMods=iaaC&amp;file=msdataSM/iPRG2012_nd/cpick_in/iPRG2012_nd.1917.1.3.pkl&amp;seq=SAKAGLTFPVGR</v>
      </c>
    </row>
    <row r="2732" spans="1:95" x14ac:dyDescent="0.2">
      <c r="A2732" s="3">
        <v>4263</v>
      </c>
      <c r="B2732" s="2" t="s">
        <v>6534</v>
      </c>
      <c r="C2732" s="2" t="s">
        <v>6535</v>
      </c>
      <c r="D2732" s="3">
        <v>7019</v>
      </c>
      <c r="E2732" s="3">
        <v>7014</v>
      </c>
      <c r="F2732" s="3">
        <v>40261</v>
      </c>
      <c r="G2732" s="3">
        <v>8930</v>
      </c>
      <c r="H2732" s="3">
        <v>29.098800000000001</v>
      </c>
      <c r="I2732" s="30">
        <v>433.77627999999999</v>
      </c>
      <c r="J2732" s="30">
        <v>433.77710330000002</v>
      </c>
      <c r="K2732" s="30">
        <v>-8.1999999999999998E-4</v>
      </c>
      <c r="L2732" s="3">
        <v>2</v>
      </c>
      <c r="M2732" s="3">
        <v>2</v>
      </c>
      <c r="N2732" s="10">
        <f t="shared" si="294"/>
        <v>1</v>
      </c>
      <c r="O2732" s="35">
        <v>2</v>
      </c>
      <c r="P2732" s="17"/>
      <c r="Q2732" s="40">
        <v>866.54580999999996</v>
      </c>
      <c r="R2732" s="40">
        <v>433.77654999999999</v>
      </c>
      <c r="S2732" s="18">
        <f t="shared" si="295"/>
        <v>-0.62244028636503412</v>
      </c>
      <c r="T2732" s="18">
        <f t="shared" si="296"/>
        <v>1.2755415202493219</v>
      </c>
      <c r="U2732" s="18">
        <f t="shared" si="297"/>
        <v>0.11526671966810786</v>
      </c>
      <c r="V2732" s="30">
        <v>433.77659999999997</v>
      </c>
      <c r="W2732" s="3" t="s">
        <v>47</v>
      </c>
      <c r="X2732" s="3" t="s">
        <v>47</v>
      </c>
      <c r="Y2732" s="3" t="s">
        <v>47</v>
      </c>
      <c r="Z2732" s="3" t="s">
        <v>47</v>
      </c>
      <c r="AB2732" s="12" t="s">
        <v>47</v>
      </c>
      <c r="AC2732" s="3" t="s">
        <v>47</v>
      </c>
      <c r="AD2732" s="3" t="s">
        <v>47</v>
      </c>
      <c r="AE2732" s="3" t="s">
        <v>47</v>
      </c>
      <c r="AF2732" s="3" t="s">
        <v>47</v>
      </c>
      <c r="AG2732" s="3" t="s">
        <v>47</v>
      </c>
      <c r="AH2732" s="3" t="s">
        <v>47</v>
      </c>
      <c r="AI2732" s="3" t="s">
        <v>47</v>
      </c>
      <c r="AJ2732" s="3" t="s">
        <v>47</v>
      </c>
      <c r="AK2732" s="3" t="s">
        <v>52</v>
      </c>
      <c r="AL2732" s="3" t="s">
        <v>47</v>
      </c>
      <c r="AU2732" s="3">
        <v>0</v>
      </c>
      <c r="AV2732" s="3">
        <v>14</v>
      </c>
      <c r="AW2732" s="3">
        <v>1</v>
      </c>
      <c r="AX2732" s="3">
        <v>14</v>
      </c>
      <c r="AY2732" s="3">
        <v>100</v>
      </c>
      <c r="AZ2732" s="6" t="str">
        <f t="shared" si="298"/>
        <v>1917.3</v>
      </c>
      <c r="BC2732" s="12" t="s">
        <v>6453</v>
      </c>
      <c r="BJ2732" s="12">
        <f t="shared" si="299"/>
        <v>0</v>
      </c>
      <c r="BK2732" s="12">
        <f t="shared" si="300"/>
        <v>0</v>
      </c>
      <c r="CQ2732" s="3" t="str">
        <f>CONCATENATE(baseURL!$A$1,baseURL!$B$1,baseURL!$C$1,".",C2732,".",L2732,".pkl&amp;seq=",BC2732)</f>
        <v>http://proteomics.broadinstitute.org/millscripts/viewfeed.pl?side=xl&amp;cycle=1&amp;fixedMods=iaaC&amp;file=msdataSM/iPRG2012_nd/cpick_in/iPRG2012_nd.1917.3.2.pkl&amp;seq=AVLPPLTR</v>
      </c>
    </row>
    <row r="2733" spans="1:95" x14ac:dyDescent="0.2">
      <c r="A2733" s="3">
        <v>7774</v>
      </c>
      <c r="B2733" s="2" t="s">
        <v>6536</v>
      </c>
      <c r="C2733" s="2" t="s">
        <v>6537</v>
      </c>
      <c r="D2733" s="3">
        <v>7020</v>
      </c>
      <c r="E2733" s="3">
        <v>7015</v>
      </c>
      <c r="F2733" s="3">
        <v>40262</v>
      </c>
      <c r="G2733" s="3">
        <v>8931</v>
      </c>
      <c r="H2733" s="3">
        <v>29.1004</v>
      </c>
      <c r="I2733" s="30">
        <v>444.27177999999998</v>
      </c>
      <c r="J2733" s="30">
        <v>444.27152369999999</v>
      </c>
      <c r="K2733" s="30">
        <v>2.5999999999999998E-4</v>
      </c>
      <c r="L2733" s="3">
        <v>2</v>
      </c>
      <c r="M2733" s="3">
        <v>2</v>
      </c>
      <c r="N2733" s="10">
        <f t="shared" si="294"/>
        <v>1</v>
      </c>
      <c r="O2733" s="35">
        <v>2</v>
      </c>
      <c r="P2733" s="17"/>
      <c r="Q2733" s="37">
        <v>887.53492000000006</v>
      </c>
      <c r="R2733" s="37">
        <v>444.27109999999999</v>
      </c>
      <c r="S2733" s="18">
        <f t="shared" si="295"/>
        <v>1.530596971057689</v>
      </c>
      <c r="T2733" s="18">
        <f t="shared" si="296"/>
        <v>0.95369696565659257</v>
      </c>
      <c r="U2733" s="18">
        <f t="shared" si="297"/>
        <v>0.22508778993668813</v>
      </c>
      <c r="V2733" s="30">
        <v>444.27120000000002</v>
      </c>
      <c r="W2733" s="3" t="s">
        <v>52</v>
      </c>
      <c r="Z2733" s="3" t="s">
        <v>52</v>
      </c>
      <c r="AA2733" s="3" t="s">
        <v>47</v>
      </c>
      <c r="AB2733" s="12" t="s">
        <v>52</v>
      </c>
      <c r="AE2733" s="3" t="s">
        <v>52</v>
      </c>
      <c r="AG2733" s="3" t="s">
        <v>52</v>
      </c>
      <c r="AJ2733" s="3" t="s">
        <v>47</v>
      </c>
      <c r="AL2733" s="3" t="s">
        <v>52</v>
      </c>
      <c r="AO2733" s="3" t="s">
        <v>47</v>
      </c>
      <c r="AU2733" s="3">
        <v>0</v>
      </c>
      <c r="AV2733" s="3">
        <v>3</v>
      </c>
      <c r="AW2733" s="3">
        <v>2</v>
      </c>
      <c r="AX2733" s="3">
        <v>2</v>
      </c>
      <c r="AY2733" s="3">
        <v>66.67</v>
      </c>
      <c r="AZ2733" s="6" t="str">
        <f t="shared" si="298"/>
        <v>1917.4</v>
      </c>
      <c r="BC2733" s="12" t="s">
        <v>6538</v>
      </c>
      <c r="BJ2733" s="12">
        <f t="shared" si="299"/>
        <v>0</v>
      </c>
      <c r="BK2733" s="12">
        <f t="shared" si="300"/>
        <v>0</v>
      </c>
      <c r="BP2733" s="3" t="s">
        <v>20331</v>
      </c>
      <c r="BR2733" s="3" t="s">
        <v>20331</v>
      </c>
      <c r="CF2733" s="3" t="s">
        <v>6539</v>
      </c>
      <c r="CQ2733" s="3" t="str">
        <f>CONCATENATE(baseURL!$A$1,baseURL!$B$1,baseURL!$C$1,".",C2733,".",L2733,".pkl&amp;seq=",BC2733,"&amp;varMods=Succinimide-N")</f>
        <v>http://proteomics.broadinstitute.org/millscripts/viewfeed.pl?side=xl&amp;cycle=1&amp;fixedMods=iaaC&amp;file=msdataSM/iPRG2012_nd/cpick_in/iPRG2012_nd.1917.4.2.pkl&amp;seq=KnGFVVLK&amp;varMods=Succinimide-N</v>
      </c>
    </row>
    <row r="2734" spans="1:95" x14ac:dyDescent="0.2">
      <c r="A2734" s="3">
        <v>4252</v>
      </c>
      <c r="B2734" s="2" t="s">
        <v>6540</v>
      </c>
      <c r="C2734" s="2" t="s">
        <v>6541</v>
      </c>
      <c r="D2734" s="3">
        <v>7023</v>
      </c>
      <c r="E2734" s="3">
        <v>7018</v>
      </c>
      <c r="F2734" s="3">
        <v>40265</v>
      </c>
      <c r="G2734" s="3">
        <v>8934</v>
      </c>
      <c r="H2734" s="3">
        <v>29.105399999999999</v>
      </c>
      <c r="I2734" s="30">
        <v>499.80414999999999</v>
      </c>
      <c r="J2734" s="30">
        <v>499.8045194</v>
      </c>
      <c r="K2734" s="30">
        <v>-3.6999999999999999E-4</v>
      </c>
      <c r="L2734" s="3">
        <v>2</v>
      </c>
      <c r="M2734" s="3">
        <v>2</v>
      </c>
      <c r="N2734" s="10">
        <f t="shared" si="294"/>
        <v>1</v>
      </c>
      <c r="O2734" s="35">
        <v>2</v>
      </c>
      <c r="P2734" s="17"/>
      <c r="Q2734" s="40">
        <v>998.59930999999995</v>
      </c>
      <c r="R2734" s="40">
        <v>499.80329</v>
      </c>
      <c r="S2734" s="18">
        <f t="shared" si="295"/>
        <v>1.7206769487026758</v>
      </c>
      <c r="T2734" s="18">
        <f t="shared" si="296"/>
        <v>2.459767721816545</v>
      </c>
      <c r="U2734" s="18">
        <f t="shared" si="297"/>
        <v>1.6206375912437665</v>
      </c>
      <c r="V2734" s="30">
        <v>499.80410000000001</v>
      </c>
      <c r="W2734" s="3" t="s">
        <v>47</v>
      </c>
      <c r="X2734" s="3" t="s">
        <v>47</v>
      </c>
      <c r="Y2734" s="3" t="s">
        <v>47</v>
      </c>
      <c r="Z2734" s="3" t="s">
        <v>47</v>
      </c>
      <c r="AB2734" s="12" t="s">
        <v>47</v>
      </c>
      <c r="AC2734" s="3" t="s">
        <v>47</v>
      </c>
      <c r="AD2734" s="3" t="s">
        <v>47</v>
      </c>
      <c r="AE2734" s="3" t="s">
        <v>47</v>
      </c>
      <c r="AF2734" s="3" t="s">
        <v>47</v>
      </c>
      <c r="AG2734" s="3" t="s">
        <v>47</v>
      </c>
      <c r="AH2734" s="3" t="s">
        <v>47</v>
      </c>
      <c r="AI2734" s="3" t="s">
        <v>47</v>
      </c>
      <c r="AJ2734" s="3" t="s">
        <v>47</v>
      </c>
      <c r="AK2734" s="3" t="s">
        <v>47</v>
      </c>
      <c r="AL2734" s="3" t="s">
        <v>47</v>
      </c>
      <c r="AU2734" s="3">
        <v>0</v>
      </c>
      <c r="AV2734" s="3">
        <v>15</v>
      </c>
      <c r="AW2734" s="3">
        <v>1</v>
      </c>
      <c r="AX2734" s="3">
        <v>15</v>
      </c>
      <c r="AY2734" s="3">
        <v>100</v>
      </c>
      <c r="AZ2734" s="6" t="str">
        <f t="shared" si="298"/>
        <v>1917.7</v>
      </c>
      <c r="BC2734" s="12" t="s">
        <v>6542</v>
      </c>
      <c r="BJ2734" s="12">
        <f t="shared" si="299"/>
        <v>0</v>
      </c>
      <c r="BK2734" s="12">
        <f t="shared" si="300"/>
        <v>0</v>
      </c>
      <c r="CQ2734" s="3" t="str">
        <f>CONCATENATE(baseURL!$A$1,baseURL!$B$1,baseURL!$C$1,".",C2734,".",L2734,".pkl&amp;seq=",BC2734)</f>
        <v>http://proteomics.broadinstitute.org/millscripts/viewfeed.pl?side=xl&amp;cycle=1&amp;fixedMods=iaaC&amp;file=msdataSM/iPRG2012_nd/cpick_in/iPRG2012_nd.1917.7.2.pkl&amp;seq=LLGPTSVVGR</v>
      </c>
    </row>
    <row r="2735" spans="1:95" x14ac:dyDescent="0.2">
      <c r="A2735" s="3">
        <v>2352</v>
      </c>
      <c r="B2735" s="2" t="s">
        <v>6543</v>
      </c>
      <c r="C2735" s="2" t="s">
        <v>6544</v>
      </c>
      <c r="D2735" s="3">
        <v>7027</v>
      </c>
      <c r="E2735" s="3">
        <v>7022</v>
      </c>
      <c r="F2735" s="3">
        <v>40280</v>
      </c>
      <c r="G2735" s="3">
        <v>8939</v>
      </c>
      <c r="H2735" s="3">
        <v>29.119499999999999</v>
      </c>
      <c r="I2735" s="30">
        <v>423.75932999999998</v>
      </c>
      <c r="J2735" s="30">
        <v>423.75932870000003</v>
      </c>
      <c r="K2735" s="30">
        <v>0</v>
      </c>
      <c r="L2735" s="3">
        <v>2</v>
      </c>
      <c r="M2735" s="3">
        <v>0</v>
      </c>
      <c r="N2735" s="10">
        <f t="shared" si="294"/>
        <v>1</v>
      </c>
      <c r="O2735" s="35">
        <v>2</v>
      </c>
      <c r="P2735" s="17"/>
      <c r="Q2735" s="40">
        <v>846.50837000000001</v>
      </c>
      <c r="R2735" s="40">
        <v>423.75781999999998</v>
      </c>
      <c r="S2735" s="18">
        <f t="shared" si="295"/>
        <v>3.5633560697384312</v>
      </c>
      <c r="T2735" s="18">
        <f t="shared" si="296"/>
        <v>3.5602882798596673</v>
      </c>
      <c r="U2735" s="18">
        <f t="shared" si="297"/>
        <v>3.4925609160794364</v>
      </c>
      <c r="V2735" s="30">
        <v>423.7593</v>
      </c>
      <c r="W2735" s="3" t="s">
        <v>48</v>
      </c>
      <c r="Z2735" s="3" t="s">
        <v>47</v>
      </c>
      <c r="AA2735" s="3" t="s">
        <v>47</v>
      </c>
      <c r="AB2735" s="12" t="s">
        <v>48</v>
      </c>
      <c r="AC2735" s="3" t="s">
        <v>47</v>
      </c>
      <c r="AF2735" s="3" t="s">
        <v>48</v>
      </c>
      <c r="AG2735" s="3" t="s">
        <v>47</v>
      </c>
      <c r="AH2735" s="3" t="s">
        <v>48</v>
      </c>
      <c r="AI2735" s="3" t="s">
        <v>48</v>
      </c>
      <c r="AJ2735" s="3" t="s">
        <v>47</v>
      </c>
      <c r="AL2735" s="3" t="s">
        <v>48</v>
      </c>
      <c r="AU2735" s="3">
        <v>0</v>
      </c>
      <c r="AV2735" s="3">
        <v>5</v>
      </c>
      <c r="AW2735" s="3">
        <v>1</v>
      </c>
      <c r="AX2735" s="3">
        <v>5</v>
      </c>
      <c r="AY2735" s="3">
        <v>100</v>
      </c>
      <c r="AZ2735" s="6" t="str">
        <f t="shared" si="298"/>
        <v>1918.1</v>
      </c>
      <c r="BC2735" s="12" t="s">
        <v>6545</v>
      </c>
      <c r="BJ2735" s="12">
        <f t="shared" si="299"/>
        <v>0</v>
      </c>
      <c r="BK2735" s="12">
        <f t="shared" si="300"/>
        <v>0</v>
      </c>
      <c r="CQ2735" s="3" t="str">
        <f>CONCATENATE(baseURL!$A$1,baseURL!$B$1,baseURL!$C$1,".",C2735,".",L2735,".pkl&amp;seq=",BC2735)</f>
        <v>http://proteomics.broadinstitute.org/millscripts/viewfeed.pl?side=xl&amp;cycle=1&amp;fixedMods=iaaC&amp;file=msdataSM/iPRG2012_nd/cpick_in/iPRG2012_nd.1918.1.2.pkl&amp;seq=LFASPLAK</v>
      </c>
    </row>
    <row r="2736" spans="1:95" x14ac:dyDescent="0.2">
      <c r="A2736" s="3">
        <v>4341</v>
      </c>
      <c r="B2736" s="2" t="s">
        <v>6546</v>
      </c>
      <c r="C2736" s="2" t="s">
        <v>6530</v>
      </c>
      <c r="D2736" s="3">
        <v>7028</v>
      </c>
      <c r="E2736" s="3">
        <v>7023</v>
      </c>
      <c r="F2736" s="3">
        <v>40281</v>
      </c>
      <c r="G2736" s="3">
        <v>8940</v>
      </c>
      <c r="H2736" s="3">
        <v>29.122</v>
      </c>
      <c r="I2736" s="30">
        <v>460.76515000000001</v>
      </c>
      <c r="J2736" s="30">
        <v>460.76466729999999</v>
      </c>
      <c r="K2736" s="30">
        <v>4.8000000000000001E-4</v>
      </c>
      <c r="L2736" s="3">
        <v>2</v>
      </c>
      <c r="M2736" s="3">
        <v>2</v>
      </c>
      <c r="N2736" s="10">
        <f t="shared" si="294"/>
        <v>1</v>
      </c>
      <c r="O2736" s="35">
        <v>2</v>
      </c>
      <c r="P2736" s="17"/>
      <c r="Q2736" s="40">
        <v>920.51999000000001</v>
      </c>
      <c r="R2736" s="40">
        <v>460.76362999999998</v>
      </c>
      <c r="S2736" s="18">
        <f t="shared" si="295"/>
        <v>3.2988714843394247</v>
      </c>
      <c r="T2736" s="18">
        <f t="shared" si="296"/>
        <v>2.2512627570175954</v>
      </c>
      <c r="U2736" s="18">
        <f t="shared" si="297"/>
        <v>2.1052008814047509</v>
      </c>
      <c r="V2736" s="30">
        <v>460.76459999999997</v>
      </c>
      <c r="W2736" s="3" t="s">
        <v>47</v>
      </c>
      <c r="X2736" s="3" t="s">
        <v>47</v>
      </c>
      <c r="Y2736" s="3" t="s">
        <v>47</v>
      </c>
      <c r="Z2736" s="3" t="s">
        <v>47</v>
      </c>
      <c r="AA2736" s="3" t="s">
        <v>47</v>
      </c>
      <c r="AB2736" s="12" t="s">
        <v>47</v>
      </c>
      <c r="AC2736" s="3" t="s">
        <v>47</v>
      </c>
      <c r="AD2736" s="3" t="s">
        <v>48</v>
      </c>
      <c r="AE2736" s="3" t="s">
        <v>52</v>
      </c>
      <c r="AF2736" s="3" t="s">
        <v>48</v>
      </c>
      <c r="AG2736" s="3" t="s">
        <v>47</v>
      </c>
      <c r="AH2736" s="3" t="s">
        <v>47</v>
      </c>
      <c r="AI2736" s="3" t="s">
        <v>48</v>
      </c>
      <c r="AJ2736" s="3" t="s">
        <v>47</v>
      </c>
      <c r="AL2736" s="3" t="s">
        <v>48</v>
      </c>
      <c r="AM2736" s="3" t="s">
        <v>47</v>
      </c>
      <c r="AU2736" s="3">
        <v>0</v>
      </c>
      <c r="AV2736" s="3">
        <v>11</v>
      </c>
      <c r="AW2736" s="3">
        <v>1</v>
      </c>
      <c r="AX2736" s="3">
        <v>11</v>
      </c>
      <c r="AY2736" s="3">
        <v>100</v>
      </c>
      <c r="AZ2736" s="6" t="str">
        <f t="shared" si="298"/>
        <v>1918.2</v>
      </c>
      <c r="BC2736" s="12" t="s">
        <v>6547</v>
      </c>
      <c r="BJ2736" s="12">
        <f t="shared" si="299"/>
        <v>0</v>
      </c>
      <c r="BK2736" s="12">
        <f t="shared" si="300"/>
        <v>0</v>
      </c>
      <c r="CQ2736" s="3" t="str">
        <f>CONCATENATE(baseURL!$A$1,baseURL!$B$1,baseURL!$C$1,".",C2736,".",L2736,".pkl&amp;seq=",BC2736)</f>
        <v>http://proteomics.broadinstitute.org/millscripts/viewfeed.pl?side=xl&amp;cycle=1&amp;fixedMods=iaaC&amp;file=msdataSM/iPRG2012_nd/cpick_in/iPRG2012_nd.1918.2.2.pkl&amp;seq=QVYELLR</v>
      </c>
    </row>
    <row r="2737" spans="1:95" x14ac:dyDescent="0.2">
      <c r="A2737" s="3">
        <v>3581</v>
      </c>
      <c r="B2737" s="2" t="s">
        <v>6548</v>
      </c>
      <c r="C2737" s="2" t="s">
        <v>6549</v>
      </c>
      <c r="D2737" s="3">
        <v>7034</v>
      </c>
      <c r="E2737" s="3">
        <v>7029</v>
      </c>
      <c r="F2737" s="3">
        <v>40301</v>
      </c>
      <c r="G2737" s="3">
        <v>8947</v>
      </c>
      <c r="H2737" s="3">
        <v>29.142800000000001</v>
      </c>
      <c r="I2737" s="30">
        <v>412.56502</v>
      </c>
      <c r="J2737" s="30">
        <v>412.56394669999997</v>
      </c>
      <c r="K2737" s="30">
        <v>1.07E-3</v>
      </c>
      <c r="L2737" s="3">
        <v>3</v>
      </c>
      <c r="M2737" s="3">
        <v>3</v>
      </c>
      <c r="N2737" s="10">
        <f t="shared" si="294"/>
        <v>1</v>
      </c>
      <c r="O2737" s="35">
        <v>3</v>
      </c>
      <c r="P2737" s="17"/>
      <c r="Q2737" s="40">
        <v>1235.67426</v>
      </c>
      <c r="R2737" s="40">
        <v>412.56294000000003</v>
      </c>
      <c r="S2737" s="18">
        <f t="shared" si="295"/>
        <v>5.0416549774880393</v>
      </c>
      <c r="T2737" s="18">
        <f t="shared" si="296"/>
        <v>2.4401125315523213</v>
      </c>
      <c r="U2737" s="18">
        <f t="shared" si="297"/>
        <v>1.3573686476792557</v>
      </c>
      <c r="V2737" s="30">
        <v>412.56349999999998</v>
      </c>
      <c r="W2737" s="3" t="s">
        <v>47</v>
      </c>
      <c r="X2737" s="3" t="s">
        <v>47</v>
      </c>
      <c r="Y2737" s="3" t="s">
        <v>47</v>
      </c>
      <c r="Z2737" s="3" t="s">
        <v>52</v>
      </c>
      <c r="AA2737" s="3" t="s">
        <v>47</v>
      </c>
      <c r="AB2737" s="12" t="s">
        <v>47</v>
      </c>
      <c r="AC2737" s="3" t="s">
        <v>47</v>
      </c>
      <c r="AE2737" s="3" t="s">
        <v>65</v>
      </c>
      <c r="AF2737" s="3" t="s">
        <v>48</v>
      </c>
      <c r="AH2737" s="3" t="s">
        <v>47</v>
      </c>
      <c r="AL2737" s="3" t="s">
        <v>48</v>
      </c>
      <c r="AU2737" s="3">
        <v>1</v>
      </c>
      <c r="AV2737" s="3">
        <v>7</v>
      </c>
      <c r="AW2737" s="3">
        <v>1</v>
      </c>
      <c r="AX2737" s="3">
        <v>7</v>
      </c>
      <c r="AY2737" s="3">
        <v>100</v>
      </c>
      <c r="AZ2737" s="6" t="str">
        <f t="shared" si="298"/>
        <v>1919.1</v>
      </c>
      <c r="BC2737" s="12" t="s">
        <v>6372</v>
      </c>
      <c r="BJ2737" s="12">
        <f t="shared" si="299"/>
        <v>0</v>
      </c>
      <c r="BK2737" s="12">
        <f t="shared" si="300"/>
        <v>0</v>
      </c>
      <c r="CA2737" s="3" t="s">
        <v>6550</v>
      </c>
      <c r="CQ2737" s="3" t="str">
        <f>CONCATENATE(baseURL!$A$1,baseURL!$B$1,baseURL!$C$1,".",C2737,".",L2737,".pkl&amp;seq=",BC2737)</f>
        <v>http://proteomics.broadinstitute.org/millscripts/viewfeed.pl?side=xl&amp;cycle=1&amp;fixedMods=iaaC&amp;file=msdataSM/iPRG2012_nd/cpick_in/iPRG2012_nd.1919.1.3.pkl&amp;seq=LTLDFQTNKR</v>
      </c>
    </row>
    <row r="2738" spans="1:95" x14ac:dyDescent="0.2">
      <c r="A2738" s="3">
        <v>6108</v>
      </c>
      <c r="B2738" s="2" t="s">
        <v>6551</v>
      </c>
      <c r="C2738" s="2" t="s">
        <v>6552</v>
      </c>
      <c r="D2738" s="3">
        <v>7037</v>
      </c>
      <c r="E2738" s="3">
        <v>7032</v>
      </c>
      <c r="F2738" s="3">
        <v>40304</v>
      </c>
      <c r="G2738" s="3">
        <v>8950</v>
      </c>
      <c r="H2738" s="3">
        <v>29.146999999999998</v>
      </c>
      <c r="I2738" s="30">
        <v>538.29378999999994</v>
      </c>
      <c r="J2738" s="30">
        <v>538.29282909999995</v>
      </c>
      <c r="K2738" s="30">
        <v>9.6000000000000002E-4</v>
      </c>
      <c r="L2738" s="3">
        <v>2</v>
      </c>
      <c r="M2738" s="3">
        <v>2</v>
      </c>
      <c r="N2738" s="10">
        <f t="shared" si="294"/>
        <v>1</v>
      </c>
      <c r="O2738" s="35">
        <v>2</v>
      </c>
      <c r="P2738" s="17"/>
      <c r="Q2738" s="40">
        <v>1075.5782400000001</v>
      </c>
      <c r="R2738" s="40">
        <v>538.29276000000004</v>
      </c>
      <c r="S2738" s="18">
        <f t="shared" si="295"/>
        <v>1.9134569075397008</v>
      </c>
      <c r="T2738" s="18">
        <f t="shared" si="296"/>
        <v>0.12836880790505162</v>
      </c>
      <c r="U2738" s="18">
        <f t="shared" si="297"/>
        <v>-0.11146350932880508</v>
      </c>
      <c r="V2738" s="30">
        <v>538.29269999999997</v>
      </c>
      <c r="W2738" s="3" t="s">
        <v>47</v>
      </c>
      <c r="X2738" s="3" t="s">
        <v>47</v>
      </c>
      <c r="Y2738" s="3" t="s">
        <v>47</v>
      </c>
      <c r="Z2738" s="3" t="s">
        <v>47</v>
      </c>
      <c r="AA2738" s="3" t="s">
        <v>48</v>
      </c>
      <c r="AB2738" s="12" t="s">
        <v>47</v>
      </c>
      <c r="AC2738" s="3" t="s">
        <v>47</v>
      </c>
      <c r="AD2738" s="3" t="s">
        <v>47</v>
      </c>
      <c r="AE2738" s="3" t="s">
        <v>47</v>
      </c>
      <c r="AF2738" s="3" t="s">
        <v>47</v>
      </c>
      <c r="AG2738" s="3" t="s">
        <v>47</v>
      </c>
      <c r="AH2738" s="3" t="s">
        <v>47</v>
      </c>
      <c r="AI2738" s="3" t="s">
        <v>47</v>
      </c>
      <c r="AK2738" s="3" t="s">
        <v>47</v>
      </c>
      <c r="AL2738" s="3" t="s">
        <v>47</v>
      </c>
      <c r="AU2738" s="3">
        <v>0</v>
      </c>
      <c r="AV2738" s="3">
        <v>14</v>
      </c>
      <c r="AW2738" s="3">
        <v>1</v>
      </c>
      <c r="AX2738" s="3">
        <v>14</v>
      </c>
      <c r="AY2738" s="3">
        <v>100</v>
      </c>
      <c r="AZ2738" s="6" t="str">
        <f t="shared" si="298"/>
        <v>1919.4</v>
      </c>
      <c r="BC2738" s="12" t="s">
        <v>6553</v>
      </c>
      <c r="BJ2738" s="12">
        <f t="shared" si="299"/>
        <v>0</v>
      </c>
      <c r="BK2738" s="12">
        <f t="shared" si="300"/>
        <v>0</v>
      </c>
      <c r="CQ2738" s="3" t="str">
        <f>CONCATENATE(baseURL!$A$1,baseURL!$B$1,baseURL!$C$1,".",C2738,".",L2738,".pkl&amp;seq=",BC2738)</f>
        <v>http://proteomics.broadinstitute.org/millscripts/viewfeed.pl?side=xl&amp;cycle=1&amp;fixedMods=iaaC&amp;file=msdataSM/iPRG2012_nd/cpick_in/iPRG2012_nd.1919.4.2.pkl&amp;seq=STPSVVGFGPK</v>
      </c>
    </row>
    <row r="2739" spans="1:95" x14ac:dyDescent="0.2">
      <c r="A2739" s="3">
        <v>2767</v>
      </c>
      <c r="B2739" s="2" t="s">
        <v>6556</v>
      </c>
      <c r="C2739" s="2" t="s">
        <v>6548</v>
      </c>
      <c r="D2739" s="3">
        <v>7046</v>
      </c>
      <c r="E2739" s="3">
        <v>7041</v>
      </c>
      <c r="F2739" s="3">
        <v>40323</v>
      </c>
      <c r="G2739" s="3">
        <v>8960</v>
      </c>
      <c r="H2739" s="3">
        <v>29.170100000000001</v>
      </c>
      <c r="I2739" s="30">
        <v>438.57209</v>
      </c>
      <c r="J2739" s="30">
        <v>438.57209310000002</v>
      </c>
      <c r="K2739" s="30">
        <v>0</v>
      </c>
      <c r="L2739" s="3">
        <v>3</v>
      </c>
      <c r="M2739" s="3">
        <v>0</v>
      </c>
      <c r="N2739" s="10">
        <f t="shared" si="294"/>
        <v>1</v>
      </c>
      <c r="O2739" s="35">
        <v>3</v>
      </c>
      <c r="P2739" s="17"/>
      <c r="Q2739" s="40">
        <v>1313.69606</v>
      </c>
      <c r="R2739" s="40">
        <v>438.5702</v>
      </c>
      <c r="S2739" s="18">
        <f t="shared" si="295"/>
        <v>4.3094583261768715</v>
      </c>
      <c r="T2739" s="18">
        <f t="shared" si="296"/>
        <v>4.3165267499204605</v>
      </c>
      <c r="U2739" s="18">
        <f t="shared" si="297"/>
        <v>3.8762323569362724</v>
      </c>
      <c r="V2739" s="30">
        <v>438.57190000000003</v>
      </c>
      <c r="W2739" s="3" t="s">
        <v>47</v>
      </c>
      <c r="Z2739" s="3" t="s">
        <v>47</v>
      </c>
      <c r="AB2739" s="12" t="s">
        <v>47</v>
      </c>
      <c r="AC2739" s="3" t="s">
        <v>47</v>
      </c>
      <c r="AD2739" s="3" t="s">
        <v>47</v>
      </c>
      <c r="AG2739" s="3" t="s">
        <v>47</v>
      </c>
      <c r="AH2739" s="3" t="s">
        <v>47</v>
      </c>
      <c r="AI2739" s="3" t="s">
        <v>47</v>
      </c>
      <c r="AK2739" s="3" t="s">
        <v>52</v>
      </c>
      <c r="AL2739" s="3" t="s">
        <v>48</v>
      </c>
      <c r="AU2739" s="3">
        <v>0</v>
      </c>
      <c r="AV2739" s="3">
        <v>8</v>
      </c>
      <c r="AW2739" s="3">
        <v>1</v>
      </c>
      <c r="AX2739" s="3">
        <v>8</v>
      </c>
      <c r="AY2739" s="3">
        <v>100</v>
      </c>
      <c r="AZ2739" s="6" t="str">
        <f t="shared" si="298"/>
        <v>1920.2</v>
      </c>
      <c r="BC2739" s="12" t="s">
        <v>6557</v>
      </c>
      <c r="BJ2739" s="12">
        <f t="shared" si="299"/>
        <v>0</v>
      </c>
      <c r="BK2739" s="12">
        <f t="shared" si="300"/>
        <v>0</v>
      </c>
      <c r="CQ2739" s="3" t="str">
        <f>CONCATENATE(baseURL!$A$1,baseURL!$B$1,baseURL!$C$1,".",C2739,".",L2739,".pkl&amp;seq=",BC2739)</f>
        <v>http://proteomics.broadinstitute.org/millscripts/viewfeed.pl?side=xl&amp;cycle=1&amp;fixedMods=iaaC&amp;file=msdataSM/iPRG2012_nd/cpick_in/iPRG2012_nd.1920.2.3.pkl&amp;seq=VLSQDALQHFR</v>
      </c>
    </row>
    <row r="2740" spans="1:95" x14ac:dyDescent="0.2">
      <c r="A2740" s="3">
        <v>4100</v>
      </c>
      <c r="B2740" s="2" t="s">
        <v>6558</v>
      </c>
      <c r="C2740" s="2" t="s">
        <v>6559</v>
      </c>
      <c r="D2740" s="3">
        <v>7048</v>
      </c>
      <c r="E2740" s="3">
        <v>7043</v>
      </c>
      <c r="F2740" s="3">
        <v>40325</v>
      </c>
      <c r="G2740" s="3">
        <v>8962</v>
      </c>
      <c r="H2740" s="3">
        <v>29.1751</v>
      </c>
      <c r="I2740" s="30">
        <v>512.27302999999995</v>
      </c>
      <c r="J2740" s="30">
        <v>512.27086559999998</v>
      </c>
      <c r="K2740" s="30">
        <v>2.16E-3</v>
      </c>
      <c r="L2740" s="3">
        <v>3</v>
      </c>
      <c r="M2740" s="3">
        <v>3</v>
      </c>
      <c r="N2740" s="10">
        <f t="shared" si="294"/>
        <v>1</v>
      </c>
      <c r="O2740" s="35">
        <v>3</v>
      </c>
      <c r="P2740" s="17"/>
      <c r="Q2740" s="40">
        <v>1534.7967599999999</v>
      </c>
      <c r="R2740" s="40">
        <v>512.27044000000001</v>
      </c>
      <c r="S2740" s="18">
        <f t="shared" si="295"/>
        <v>5.0559231954532224</v>
      </c>
      <c r="T2740" s="18">
        <f t="shared" si="296"/>
        <v>0.83081116289158163</v>
      </c>
      <c r="U2740" s="18">
        <f t="shared" si="297"/>
        <v>0.70275380324615655</v>
      </c>
      <c r="V2740" s="30">
        <v>512.27080000000001</v>
      </c>
      <c r="W2740" s="3" t="s">
        <v>47</v>
      </c>
      <c r="Y2740" s="3" t="s">
        <v>47</v>
      </c>
      <c r="Z2740" s="3" t="s">
        <v>47</v>
      </c>
      <c r="AA2740" s="3" t="s">
        <v>48</v>
      </c>
      <c r="AB2740" s="12" t="s">
        <v>47</v>
      </c>
      <c r="AC2740" s="3" t="s">
        <v>47</v>
      </c>
      <c r="AD2740" s="3" t="s">
        <v>47</v>
      </c>
      <c r="AE2740" s="3" t="s">
        <v>47</v>
      </c>
      <c r="AF2740" s="3" t="s">
        <v>47</v>
      </c>
      <c r="AG2740" s="3" t="s">
        <v>47</v>
      </c>
      <c r="AH2740" s="3" t="s">
        <v>47</v>
      </c>
      <c r="AI2740" s="3" t="s">
        <v>47</v>
      </c>
      <c r="AK2740" s="3" t="s">
        <v>47</v>
      </c>
      <c r="AL2740" s="3" t="s">
        <v>48</v>
      </c>
      <c r="AM2740" s="3" t="s">
        <v>47</v>
      </c>
      <c r="AN2740" s="3" t="s">
        <v>48</v>
      </c>
      <c r="AU2740" s="3">
        <v>0</v>
      </c>
      <c r="AV2740" s="3">
        <v>13</v>
      </c>
      <c r="AW2740" s="3">
        <v>1</v>
      </c>
      <c r="AX2740" s="3">
        <v>13</v>
      </c>
      <c r="AY2740" s="3">
        <v>100</v>
      </c>
      <c r="AZ2740" s="6" t="str">
        <f t="shared" si="298"/>
        <v>1920.4</v>
      </c>
      <c r="BC2740" s="12" t="s">
        <v>6560</v>
      </c>
      <c r="BJ2740" s="12">
        <f t="shared" si="299"/>
        <v>0</v>
      </c>
      <c r="BK2740" s="12">
        <f t="shared" si="300"/>
        <v>0</v>
      </c>
      <c r="CQ2740" s="3" t="str">
        <f>CONCATENATE(baseURL!$A$1,baseURL!$B$1,baseURL!$C$1,".",C2740,".",L2740,".pkl&amp;seq=",BC2740)</f>
        <v>http://proteomics.broadinstitute.org/millscripts/viewfeed.pl?side=xl&amp;cycle=1&amp;fixedMods=iaaC&amp;file=msdataSM/iPRG2012_nd/cpick_in/iPRG2012_nd.1920.4.3.pkl&amp;seq=MQKELTALAPSSMK</v>
      </c>
    </row>
    <row r="2741" spans="1:95" x14ac:dyDescent="0.2">
      <c r="A2741" s="3">
        <v>5313</v>
      </c>
      <c r="B2741" s="2" t="s">
        <v>6561</v>
      </c>
      <c r="C2741" s="2" t="s">
        <v>6551</v>
      </c>
      <c r="D2741" s="3">
        <v>7049</v>
      </c>
      <c r="E2741" s="3">
        <v>7044</v>
      </c>
      <c r="F2741" s="3">
        <v>40326</v>
      </c>
      <c r="G2741" s="3">
        <v>8963</v>
      </c>
      <c r="H2741" s="3">
        <v>29.177600000000002</v>
      </c>
      <c r="I2741" s="30">
        <v>515.94143999999994</v>
      </c>
      <c r="J2741" s="30">
        <v>515.940879</v>
      </c>
      <c r="K2741" s="30">
        <v>5.5999999999999995E-4</v>
      </c>
      <c r="L2741" s="3">
        <v>3</v>
      </c>
      <c r="M2741" s="3">
        <v>3</v>
      </c>
      <c r="N2741" s="10">
        <f t="shared" si="294"/>
        <v>1</v>
      </c>
      <c r="O2741" s="35">
        <v>3</v>
      </c>
      <c r="P2741" s="17"/>
      <c r="Q2741" s="40">
        <v>1545.8053500000001</v>
      </c>
      <c r="R2741" s="40">
        <v>515.93997000000002</v>
      </c>
      <c r="S2741" s="18">
        <f t="shared" si="295"/>
        <v>2.8491686734923554</v>
      </c>
      <c r="T2741" s="18">
        <f t="shared" si="296"/>
        <v>1.7618328736553059</v>
      </c>
      <c r="U2741" s="18">
        <f t="shared" si="297"/>
        <v>1.8025352833962434</v>
      </c>
      <c r="V2741" s="30">
        <v>515.94090000000006</v>
      </c>
      <c r="W2741" s="3" t="s">
        <v>47</v>
      </c>
      <c r="X2741" s="3" t="s">
        <v>47</v>
      </c>
      <c r="Y2741" s="3" t="s">
        <v>47</v>
      </c>
      <c r="Z2741" s="3" t="s">
        <v>47</v>
      </c>
      <c r="AA2741" s="3" t="s">
        <v>47</v>
      </c>
      <c r="AB2741" s="12" t="s">
        <v>47</v>
      </c>
      <c r="AC2741" s="3" t="s">
        <v>47</v>
      </c>
      <c r="AD2741" s="3" t="s">
        <v>47</v>
      </c>
      <c r="AE2741" s="3" t="s">
        <v>47</v>
      </c>
      <c r="AF2741" s="3" t="s">
        <v>47</v>
      </c>
      <c r="AG2741" s="3" t="s">
        <v>48</v>
      </c>
      <c r="AH2741" s="3" t="s">
        <v>47</v>
      </c>
      <c r="AI2741" s="3" t="s">
        <v>47</v>
      </c>
      <c r="AJ2741" s="3" t="s">
        <v>47</v>
      </c>
      <c r="AK2741" s="3" t="s">
        <v>47</v>
      </c>
      <c r="AL2741" s="3" t="s">
        <v>48</v>
      </c>
      <c r="AM2741" s="3" t="s">
        <v>47</v>
      </c>
      <c r="AN2741" s="3" t="s">
        <v>47</v>
      </c>
      <c r="AU2741" s="3">
        <v>0</v>
      </c>
      <c r="AV2741" s="3">
        <v>16</v>
      </c>
      <c r="AW2741" s="3">
        <v>1</v>
      </c>
      <c r="AX2741" s="3">
        <v>16</v>
      </c>
      <c r="AY2741" s="3">
        <v>100</v>
      </c>
      <c r="AZ2741" s="6" t="str">
        <f t="shared" si="298"/>
        <v>1920.5</v>
      </c>
      <c r="BC2741" s="12" t="s">
        <v>6468</v>
      </c>
      <c r="BJ2741" s="12">
        <f t="shared" si="299"/>
        <v>0</v>
      </c>
      <c r="BK2741" s="12">
        <f t="shared" si="300"/>
        <v>0</v>
      </c>
      <c r="CQ2741" s="3" t="str">
        <f>CONCATENATE(baseURL!$A$1,baseURL!$B$1,baseURL!$C$1,".",C2741,".",L2741,".pkl&amp;seq=",BC2741)</f>
        <v>http://proteomics.broadinstitute.org/millscripts/viewfeed.pl?side=xl&amp;cycle=1&amp;fixedMods=iaaC&amp;file=msdataSM/iPRG2012_nd/cpick_in/iPRG2012_nd.1920.5.3.pkl&amp;seq=AKVEEMNNLLAASR</v>
      </c>
    </row>
    <row r="2742" spans="1:95" x14ac:dyDescent="0.2">
      <c r="A2742" s="3">
        <v>6221</v>
      </c>
      <c r="B2742" s="2" t="s">
        <v>6562</v>
      </c>
      <c r="C2742" s="2" t="s">
        <v>6554</v>
      </c>
      <c r="D2742" s="3">
        <v>7050</v>
      </c>
      <c r="E2742" s="3">
        <v>7045</v>
      </c>
      <c r="F2742" s="3">
        <v>40327</v>
      </c>
      <c r="G2742" s="3">
        <v>8964</v>
      </c>
      <c r="H2742" s="3">
        <v>29.180099999999999</v>
      </c>
      <c r="I2742" s="30">
        <v>531.26778000000002</v>
      </c>
      <c r="J2742" s="30">
        <v>531.26688360000003</v>
      </c>
      <c r="K2742" s="30">
        <v>8.9999999999999998E-4</v>
      </c>
      <c r="L2742" s="3">
        <v>2</v>
      </c>
      <c r="M2742" s="3">
        <v>2</v>
      </c>
      <c r="N2742" s="10">
        <f t="shared" si="294"/>
        <v>1</v>
      </c>
      <c r="O2742" s="35">
        <v>2</v>
      </c>
      <c r="P2742" s="17"/>
      <c r="Q2742" s="40">
        <v>1061.5262</v>
      </c>
      <c r="R2742" s="40">
        <v>531.26674000000003</v>
      </c>
      <c r="S2742" s="18">
        <f t="shared" si="295"/>
        <v>1.9575853741362572</v>
      </c>
      <c r="T2742" s="18">
        <f t="shared" si="296"/>
        <v>0.27029736512630687</v>
      </c>
      <c r="U2742" s="18">
        <f t="shared" si="297"/>
        <v>-7.5291745183778194E-2</v>
      </c>
      <c r="V2742" s="30">
        <v>531.26670000000001</v>
      </c>
      <c r="W2742" s="3" t="s">
        <v>47</v>
      </c>
      <c r="X2742" s="3" t="s">
        <v>47</v>
      </c>
      <c r="Y2742" s="3" t="s">
        <v>47</v>
      </c>
      <c r="Z2742" s="3" t="s">
        <v>47</v>
      </c>
      <c r="AA2742" s="3" t="s">
        <v>47</v>
      </c>
      <c r="AB2742" s="12" t="s">
        <v>47</v>
      </c>
      <c r="AC2742" s="3" t="s">
        <v>47</v>
      </c>
      <c r="AD2742" s="3" t="s">
        <v>47</v>
      </c>
      <c r="AE2742" s="3" t="s">
        <v>47</v>
      </c>
      <c r="AF2742" s="3" t="s">
        <v>47</v>
      </c>
      <c r="AG2742" s="3" t="s">
        <v>47</v>
      </c>
      <c r="AH2742" s="3" t="s">
        <v>47</v>
      </c>
      <c r="AI2742" s="3" t="s">
        <v>47</v>
      </c>
      <c r="AJ2742" s="3" t="s">
        <v>47</v>
      </c>
      <c r="AK2742" s="3" t="s">
        <v>47</v>
      </c>
      <c r="AL2742" s="3" t="s">
        <v>47</v>
      </c>
      <c r="AN2742" s="3" t="s">
        <v>47</v>
      </c>
      <c r="AU2742" s="3">
        <v>0</v>
      </c>
      <c r="AV2742" s="3">
        <v>17</v>
      </c>
      <c r="AW2742" s="3">
        <v>1</v>
      </c>
      <c r="AX2742" s="3">
        <v>17</v>
      </c>
      <c r="AY2742" s="3">
        <v>100</v>
      </c>
      <c r="AZ2742" s="6" t="str">
        <f t="shared" si="298"/>
        <v>1920.6</v>
      </c>
      <c r="BC2742" s="12" t="s">
        <v>6471</v>
      </c>
      <c r="BJ2742" s="12">
        <f t="shared" si="299"/>
        <v>0</v>
      </c>
      <c r="BK2742" s="12">
        <f t="shared" si="300"/>
        <v>0</v>
      </c>
      <c r="CQ2742" s="3" t="str">
        <f>CONCATENATE(baseURL!$A$1,baseURL!$B$1,baseURL!$C$1,".",C2742,".",L2742,".pkl&amp;seq=",BC2742)</f>
        <v>http://proteomics.broadinstitute.org/millscripts/viewfeed.pl?side=xl&amp;cycle=1&amp;fixedMods=iaaC&amp;file=msdataSM/iPRG2012_nd/cpick_in/iPRG2012_nd.1920.6.2.pkl&amp;seq=LLTEDEWR</v>
      </c>
    </row>
    <row r="2743" spans="1:95" x14ac:dyDescent="0.2">
      <c r="A2743" s="3">
        <v>4248</v>
      </c>
      <c r="B2743" s="2" t="s">
        <v>6563</v>
      </c>
      <c r="C2743" s="2" t="s">
        <v>6556</v>
      </c>
      <c r="D2743" s="3">
        <v>7054</v>
      </c>
      <c r="E2743" s="3">
        <v>7049</v>
      </c>
      <c r="F2743" s="3">
        <v>40345</v>
      </c>
      <c r="G2743" s="3">
        <v>8969</v>
      </c>
      <c r="H2743" s="3">
        <v>29.194800000000001</v>
      </c>
      <c r="I2743" s="30">
        <v>465.78548999999998</v>
      </c>
      <c r="J2743" s="30">
        <v>465.78476560000001</v>
      </c>
      <c r="K2743" s="30">
        <v>7.2000000000000005E-4</v>
      </c>
      <c r="L2743" s="3">
        <v>2</v>
      </c>
      <c r="M2743" s="3">
        <v>2</v>
      </c>
      <c r="N2743" s="10">
        <f t="shared" si="294"/>
        <v>1</v>
      </c>
      <c r="O2743" s="35">
        <v>2</v>
      </c>
      <c r="P2743" s="17"/>
      <c r="Q2743" s="40">
        <v>930.56186000000002</v>
      </c>
      <c r="R2743" s="40">
        <v>465.78456999999997</v>
      </c>
      <c r="S2743" s="18">
        <f t="shared" si="295"/>
        <v>1.9751620368356202</v>
      </c>
      <c r="T2743" s="18">
        <f t="shared" si="296"/>
        <v>0.41993662443666957</v>
      </c>
      <c r="U2743" s="18">
        <f t="shared" si="297"/>
        <v>6.4407457803817167E-2</v>
      </c>
      <c r="V2743" s="30">
        <v>465.78460000000001</v>
      </c>
      <c r="W2743" s="3" t="s">
        <v>47</v>
      </c>
      <c r="X2743" s="3" t="s">
        <v>47</v>
      </c>
      <c r="Y2743" s="3" t="s">
        <v>47</v>
      </c>
      <c r="Z2743" s="3" t="s">
        <v>47</v>
      </c>
      <c r="AA2743" s="3" t="s">
        <v>65</v>
      </c>
      <c r="AB2743" s="12" t="s">
        <v>47</v>
      </c>
      <c r="AC2743" s="3" t="s">
        <v>47</v>
      </c>
      <c r="AD2743" s="3" t="s">
        <v>47</v>
      </c>
      <c r="AE2743" s="3" t="s">
        <v>47</v>
      </c>
      <c r="AF2743" s="3" t="s">
        <v>47</v>
      </c>
      <c r="AG2743" s="3" t="s">
        <v>48</v>
      </c>
      <c r="AH2743" s="3" t="s">
        <v>47</v>
      </c>
      <c r="AI2743" s="3" t="s">
        <v>47</v>
      </c>
      <c r="AJ2743" s="3" t="s">
        <v>47</v>
      </c>
      <c r="AK2743" s="3" t="s">
        <v>47</v>
      </c>
      <c r="AL2743" s="3" t="s">
        <v>48</v>
      </c>
      <c r="AN2743" s="3" t="s">
        <v>47</v>
      </c>
      <c r="AO2743" s="3" t="s">
        <v>52</v>
      </c>
      <c r="AU2743" s="3">
        <v>1</v>
      </c>
      <c r="AV2743" s="3">
        <v>14</v>
      </c>
      <c r="AW2743" s="3">
        <v>1</v>
      </c>
      <c r="AX2743" s="3">
        <v>14</v>
      </c>
      <c r="AY2743" s="3">
        <v>100</v>
      </c>
      <c r="AZ2743" s="6" t="str">
        <f t="shared" si="298"/>
        <v>1921.3</v>
      </c>
      <c r="BC2743" s="12" t="s">
        <v>6564</v>
      </c>
      <c r="BJ2743" s="12">
        <f t="shared" si="299"/>
        <v>0</v>
      </c>
      <c r="BK2743" s="12">
        <f t="shared" si="300"/>
        <v>0</v>
      </c>
      <c r="BW2743" s="3" t="s">
        <v>6565</v>
      </c>
      <c r="CQ2743" s="3" t="str">
        <f>CONCATENATE(baseURL!$A$1,baseURL!$B$1,baseURL!$C$1,".",C2743,".",L2743,".pkl&amp;seq=",BC2743)</f>
        <v>http://proteomics.broadinstitute.org/millscripts/viewfeed.pl?side=xl&amp;cycle=1&amp;fixedMods=iaaC&amp;file=msdataSM/iPRG2012_nd/cpick_in/iPRG2012_nd.1921.3.2.pkl&amp;seq=VLSELLTR</v>
      </c>
    </row>
    <row r="2744" spans="1:95" x14ac:dyDescent="0.2">
      <c r="A2744" s="3">
        <v>7713</v>
      </c>
      <c r="B2744" s="2" t="s">
        <v>6566</v>
      </c>
      <c r="C2744" s="2" t="s">
        <v>6567</v>
      </c>
      <c r="D2744" s="3">
        <v>7055</v>
      </c>
      <c r="E2744" s="3">
        <v>7050</v>
      </c>
      <c r="F2744" s="3">
        <v>40346</v>
      </c>
      <c r="G2744" s="3">
        <v>8970</v>
      </c>
      <c r="H2744" s="3">
        <v>29.1965</v>
      </c>
      <c r="I2744" s="30">
        <v>610.81437000000005</v>
      </c>
      <c r="J2744" s="30">
        <v>610.81315419999999</v>
      </c>
      <c r="K2744" s="30">
        <v>1.2199999999999999E-3</v>
      </c>
      <c r="L2744" s="3">
        <v>2</v>
      </c>
      <c r="M2744" s="3">
        <v>2</v>
      </c>
      <c r="N2744" s="10">
        <f t="shared" si="294"/>
        <v>1</v>
      </c>
      <c r="O2744" s="35">
        <v>2</v>
      </c>
      <c r="Q2744" s="40">
        <v>1220.6191200000001</v>
      </c>
      <c r="R2744" s="42">
        <v>610.81320000000005</v>
      </c>
      <c r="S2744" s="18">
        <f t="shared" si="295"/>
        <v>1.9154792332613173</v>
      </c>
      <c r="T2744" s="18">
        <f t="shared" si="296"/>
        <v>-7.4982007700987882E-2</v>
      </c>
      <c r="U2744" s="18">
        <f t="shared" si="297"/>
        <v>0</v>
      </c>
      <c r="V2744" s="30">
        <v>610.81320000000005</v>
      </c>
      <c r="W2744" s="3" t="s">
        <v>47</v>
      </c>
      <c r="X2744" s="3" t="s">
        <v>47</v>
      </c>
      <c r="Y2744" s="3" t="s">
        <v>47</v>
      </c>
      <c r="AA2744" s="3" t="s">
        <v>48</v>
      </c>
      <c r="AB2744" s="12" t="s">
        <v>47</v>
      </c>
      <c r="AD2744" s="3" t="s">
        <v>47</v>
      </c>
      <c r="AH2744" s="3" t="s">
        <v>47</v>
      </c>
      <c r="AJ2744" s="3" t="s">
        <v>47</v>
      </c>
      <c r="AK2744" s="3" t="s">
        <v>47</v>
      </c>
      <c r="AL2744" s="3" t="s">
        <v>52</v>
      </c>
      <c r="AO2744" s="3" t="s">
        <v>47</v>
      </c>
      <c r="AQ2744" s="3" t="s">
        <v>65</v>
      </c>
      <c r="AU2744" s="3">
        <v>1</v>
      </c>
      <c r="AV2744" s="3">
        <v>9</v>
      </c>
      <c r="AW2744" s="3">
        <v>2</v>
      </c>
      <c r="AX2744" s="3">
        <v>8</v>
      </c>
      <c r="AY2744" s="3">
        <v>88.89</v>
      </c>
      <c r="AZ2744" s="6" t="str">
        <f t="shared" si="298"/>
        <v>1921.4</v>
      </c>
      <c r="BC2744" s="12" t="s">
        <v>6481</v>
      </c>
      <c r="BI2744" s="12" t="s">
        <v>594</v>
      </c>
      <c r="BJ2744" s="12">
        <f t="shared" si="299"/>
        <v>0</v>
      </c>
      <c r="BK2744" s="12">
        <f t="shared" si="300"/>
        <v>1</v>
      </c>
      <c r="BR2744" s="3" t="s">
        <v>594</v>
      </c>
      <c r="BZ2744" s="3" t="s">
        <v>6482</v>
      </c>
      <c r="CM2744" s="3" t="s">
        <v>6568</v>
      </c>
      <c r="CQ2744" s="3" t="str">
        <f>CONCATENATE(baseURL!$A$1,baseURL!$B$1,baseURL!$C$1,".",C2744,".",L2744,".pkl&amp;seq=",BC2744,"&amp;varMods=ReducedCys-C")</f>
        <v>http://proteomics.broadinstitute.org/millscripts/viewfeed.pl?side=xl&amp;cycle=1&amp;fixedMods=iaaC&amp;file=msdataSM/iPRG2012_nd/cpick_in/iPRG2012_nd.1921.4.2.pkl&amp;seq=LcDELATLQSK&amp;varMods=ReducedCys-C</v>
      </c>
    </row>
    <row r="2745" spans="1:95" x14ac:dyDescent="0.2">
      <c r="A2745" s="3">
        <v>248</v>
      </c>
      <c r="B2745" s="2" t="s">
        <v>6569</v>
      </c>
      <c r="C2745" s="2" t="s">
        <v>6558</v>
      </c>
      <c r="D2745" s="3">
        <v>7056</v>
      </c>
      <c r="E2745" s="3">
        <v>7051</v>
      </c>
      <c r="F2745" s="3">
        <v>40347</v>
      </c>
      <c r="G2745" s="3">
        <v>8971</v>
      </c>
      <c r="H2745" s="3">
        <v>29.199000000000002</v>
      </c>
      <c r="I2745" s="30">
        <v>611.64047000000005</v>
      </c>
      <c r="J2745" s="30">
        <v>611.31303230000003</v>
      </c>
      <c r="K2745" s="30">
        <v>0.32744000000000001</v>
      </c>
      <c r="L2745" s="3">
        <v>3</v>
      </c>
      <c r="M2745" s="3">
        <v>2</v>
      </c>
      <c r="N2745" s="10">
        <f t="shared" si="294"/>
        <v>-1</v>
      </c>
      <c r="O2745" s="35">
        <v>3</v>
      </c>
      <c r="P2745" s="17"/>
      <c r="Q2745" s="40">
        <v>1832.8959600000001</v>
      </c>
      <c r="R2745" s="40">
        <v>611.63684000000001</v>
      </c>
      <c r="S2745" s="18">
        <f t="shared" si="295"/>
        <v>5.9348943076152265</v>
      </c>
      <c r="T2745" s="18">
        <f t="shared" si="296"/>
        <v>-529.41170123103575</v>
      </c>
      <c r="U2745" s="18">
        <f t="shared" si="297"/>
        <v>5.9839430207768753</v>
      </c>
      <c r="V2745" s="30">
        <v>611.64049999999997</v>
      </c>
      <c r="W2745" s="3" t="s">
        <v>65</v>
      </c>
      <c r="X2745" s="3" t="s">
        <v>52</v>
      </c>
      <c r="Y2745" s="3" t="s">
        <v>65</v>
      </c>
      <c r="Z2745" s="3" t="s">
        <v>52</v>
      </c>
      <c r="AB2745" s="12" t="s">
        <v>52</v>
      </c>
      <c r="AC2745" s="3" t="s">
        <v>52</v>
      </c>
      <c r="AD2745" s="3" t="s">
        <v>47</v>
      </c>
      <c r="AF2745" s="3" t="s">
        <v>47</v>
      </c>
      <c r="AG2745" s="3" t="s">
        <v>47</v>
      </c>
      <c r="AK2745" s="3" t="s">
        <v>52</v>
      </c>
      <c r="AU2745" s="3">
        <v>2</v>
      </c>
      <c r="AV2745" s="3">
        <v>3</v>
      </c>
      <c r="AW2745" s="3">
        <v>1</v>
      </c>
      <c r="AX2745" s="3">
        <v>3</v>
      </c>
      <c r="AY2745" s="3">
        <v>100</v>
      </c>
      <c r="AZ2745" s="6" t="str">
        <f t="shared" si="298"/>
        <v>1921.5</v>
      </c>
      <c r="BC2745" s="12" t="s">
        <v>6570</v>
      </c>
      <c r="BJ2745" s="12">
        <f t="shared" si="299"/>
        <v>0</v>
      </c>
      <c r="BK2745" s="12">
        <f t="shared" si="300"/>
        <v>0</v>
      </c>
      <c r="BS2745" s="3" t="s">
        <v>6571</v>
      </c>
      <c r="BU2745" s="3" t="s">
        <v>6571</v>
      </c>
      <c r="CQ2745" s="3" t="str">
        <f>CONCATENATE(baseURL!$A$1,baseURL!$B$1,baseURL!$C$1,".",C2745,".",L2745,".pkl&amp;seq=",BC2745)</f>
        <v>http://proteomics.broadinstitute.org/millscripts/viewfeed.pl?side=xl&amp;cycle=1&amp;fixedMods=iaaC&amp;file=msdataSM/iPRG2012_nd/cpick_in/iPRG2012_nd.1921.5.3.pkl&amp;seq=LLGRNFNDPEVQGDMK</v>
      </c>
    </row>
    <row r="2746" spans="1:95" x14ac:dyDescent="0.2">
      <c r="A2746" s="3">
        <v>5100</v>
      </c>
      <c r="B2746" s="2" t="s">
        <v>6572</v>
      </c>
      <c r="C2746" s="2" t="s">
        <v>6561</v>
      </c>
      <c r="D2746" s="3">
        <v>7057</v>
      </c>
      <c r="E2746" s="3">
        <v>7052</v>
      </c>
      <c r="F2746" s="3">
        <v>40348</v>
      </c>
      <c r="G2746" s="3">
        <v>8972</v>
      </c>
      <c r="H2746" s="3">
        <v>29.201499999999999</v>
      </c>
      <c r="I2746" s="30">
        <v>681.36580000000004</v>
      </c>
      <c r="J2746" s="30">
        <v>681.36651519999998</v>
      </c>
      <c r="K2746" s="30">
        <v>-7.2000000000000005E-4</v>
      </c>
      <c r="L2746" s="3">
        <v>2</v>
      </c>
      <c r="M2746" s="3">
        <v>2</v>
      </c>
      <c r="N2746" s="10">
        <f t="shared" si="294"/>
        <v>1</v>
      </c>
      <c r="O2746" s="35">
        <v>2</v>
      </c>
      <c r="P2746" s="17"/>
      <c r="Q2746" s="40">
        <v>1361.7270900000001</v>
      </c>
      <c r="R2746" s="40">
        <v>681.36717999999996</v>
      </c>
      <c r="S2746" s="18">
        <f t="shared" si="295"/>
        <v>-2.0253396999932405</v>
      </c>
      <c r="T2746" s="18">
        <f t="shared" si="296"/>
        <v>-0.97568538593445198</v>
      </c>
      <c r="U2746" s="18">
        <f t="shared" si="297"/>
        <v>-0.8512297290479558</v>
      </c>
      <c r="V2746" s="30">
        <v>681.36659999999995</v>
      </c>
      <c r="W2746" s="3" t="s">
        <v>47</v>
      </c>
      <c r="X2746" s="3" t="s">
        <v>47</v>
      </c>
      <c r="Y2746" s="3" t="s">
        <v>47</v>
      </c>
      <c r="Z2746" s="3" t="s">
        <v>47</v>
      </c>
      <c r="AA2746" s="3" t="s">
        <v>47</v>
      </c>
      <c r="AB2746" s="12" t="s">
        <v>47</v>
      </c>
      <c r="AC2746" s="3" t="s">
        <v>47</v>
      </c>
      <c r="AD2746" s="3" t="s">
        <v>47</v>
      </c>
      <c r="AE2746" s="3" t="s">
        <v>47</v>
      </c>
      <c r="AF2746" s="3" t="s">
        <v>47</v>
      </c>
      <c r="AG2746" s="3" t="s">
        <v>47</v>
      </c>
      <c r="AH2746" s="3" t="s">
        <v>47</v>
      </c>
      <c r="AI2746" s="3" t="s">
        <v>47</v>
      </c>
      <c r="AJ2746" s="3" t="s">
        <v>47</v>
      </c>
      <c r="AK2746" s="3" t="s">
        <v>47</v>
      </c>
      <c r="AL2746" s="3" t="s">
        <v>47</v>
      </c>
      <c r="AM2746" s="3" t="s">
        <v>47</v>
      </c>
      <c r="AN2746" s="3" t="s">
        <v>47</v>
      </c>
      <c r="AU2746" s="3">
        <v>0</v>
      </c>
      <c r="AV2746" s="3">
        <v>18</v>
      </c>
      <c r="AW2746" s="3">
        <v>1</v>
      </c>
      <c r="AX2746" s="3">
        <v>18</v>
      </c>
      <c r="AY2746" s="3">
        <v>100</v>
      </c>
      <c r="AZ2746" s="6" t="str">
        <f t="shared" si="298"/>
        <v>1921.6</v>
      </c>
      <c r="BC2746" s="12" t="s">
        <v>6484</v>
      </c>
      <c r="BJ2746" s="12">
        <f t="shared" si="299"/>
        <v>0</v>
      </c>
      <c r="BK2746" s="12">
        <f t="shared" si="300"/>
        <v>0</v>
      </c>
      <c r="CQ2746" s="3" t="str">
        <f>CONCATENATE(baseURL!$A$1,baseURL!$B$1,baseURL!$C$1,".",C2746,".",L2746,".pkl&amp;seq=",BC2746)</f>
        <v>http://proteomics.broadinstitute.org/millscripts/viewfeed.pl?side=xl&amp;cycle=1&amp;fixedMods=iaaC&amp;file=msdataSM/iPRG2012_nd/cpick_in/iPRG2012_nd.1921.6.2.pkl&amp;seq=EVQGSTLAQLTSK</v>
      </c>
    </row>
    <row r="2747" spans="1:95" x14ac:dyDescent="0.2">
      <c r="A2747" s="3">
        <v>3639</v>
      </c>
      <c r="B2747" s="2" t="s">
        <v>6573</v>
      </c>
      <c r="C2747" s="2" t="s">
        <v>6562</v>
      </c>
      <c r="D2747" s="3">
        <v>7058</v>
      </c>
      <c r="E2747" s="3">
        <v>7053</v>
      </c>
      <c r="F2747" s="3">
        <v>40349</v>
      </c>
      <c r="G2747" s="3">
        <v>8973</v>
      </c>
      <c r="H2747" s="3">
        <v>29.204000000000001</v>
      </c>
      <c r="I2747" s="30">
        <v>699.91345999999999</v>
      </c>
      <c r="J2747" s="30">
        <v>700.02785749999998</v>
      </c>
      <c r="K2747" s="30">
        <v>-0.1144</v>
      </c>
      <c r="L2747" s="3">
        <v>2</v>
      </c>
      <c r="M2747" s="3">
        <v>3</v>
      </c>
      <c r="N2747" s="10">
        <f t="shared" si="294"/>
        <v>-1</v>
      </c>
      <c r="O2747" s="35">
        <v>3</v>
      </c>
      <c r="P2747" s="17"/>
      <c r="Q2747" s="40">
        <v>2098.0675900000001</v>
      </c>
      <c r="R2747" s="40">
        <v>700.02737999999999</v>
      </c>
      <c r="S2747" s="18">
        <f t="shared" si="295"/>
        <v>-162.7364918212304</v>
      </c>
      <c r="T2747" s="18">
        <f t="shared" si="296"/>
        <v>0.68211617663889113</v>
      </c>
      <c r="U2747" s="18">
        <f t="shared" si="297"/>
        <v>0.7428280877404656</v>
      </c>
      <c r="V2747" s="30">
        <v>700.02790000000005</v>
      </c>
      <c r="W2747" s="3" t="s">
        <v>47</v>
      </c>
      <c r="X2747" s="3" t="s">
        <v>47</v>
      </c>
      <c r="Y2747" s="3" t="s">
        <v>47</v>
      </c>
      <c r="Z2747" s="3" t="s">
        <v>47</v>
      </c>
      <c r="AA2747" s="3" t="s">
        <v>47</v>
      </c>
      <c r="AB2747" s="12" t="s">
        <v>47</v>
      </c>
      <c r="AC2747" s="3" t="s">
        <v>52</v>
      </c>
      <c r="AE2747" s="3" t="s">
        <v>47</v>
      </c>
      <c r="AF2747" s="3" t="s">
        <v>48</v>
      </c>
      <c r="AH2747" s="3" t="s">
        <v>47</v>
      </c>
      <c r="AI2747" s="3" t="s">
        <v>47</v>
      </c>
      <c r="AL2747" s="3" t="s">
        <v>48</v>
      </c>
      <c r="AU2747" s="3">
        <v>0</v>
      </c>
      <c r="AV2747" s="3">
        <v>9</v>
      </c>
      <c r="AW2747" s="3">
        <v>1</v>
      </c>
      <c r="AX2747" s="3">
        <v>9</v>
      </c>
      <c r="AY2747" s="3">
        <v>100</v>
      </c>
      <c r="AZ2747" s="6" t="str">
        <f t="shared" si="298"/>
        <v>1921.7</v>
      </c>
      <c r="BC2747" s="12" t="s">
        <v>6405</v>
      </c>
      <c r="BJ2747" s="12">
        <f t="shared" si="299"/>
        <v>0</v>
      </c>
      <c r="BK2747" s="12">
        <f t="shared" si="300"/>
        <v>0</v>
      </c>
      <c r="CQ2747" s="3" t="str">
        <f>CONCATENATE(baseURL!$A$1,baseURL!$B$1,baseURL!$C$1,".",C2747,".",L2747,".pkl&amp;seq=",BC2747)</f>
        <v>http://proteomics.broadinstitute.org/millscripts/viewfeed.pl?side=xl&amp;cycle=1&amp;fixedMods=iaaC&amp;file=msdataSM/iPRG2012_nd/cpick_in/iPRG2012_nd.1921.7.2.pkl&amp;seq=ASGNYVLLLGHNPDENKTR</v>
      </c>
    </row>
    <row r="2748" spans="1:95" x14ac:dyDescent="0.2">
      <c r="A2748" s="3">
        <v>5099</v>
      </c>
      <c r="B2748" s="2" t="s">
        <v>6574</v>
      </c>
      <c r="C2748" s="2" t="s">
        <v>6575</v>
      </c>
      <c r="D2748" s="3">
        <v>7059</v>
      </c>
      <c r="E2748" s="3">
        <v>7054</v>
      </c>
      <c r="F2748" s="3">
        <v>40350</v>
      </c>
      <c r="G2748" s="3">
        <v>8974</v>
      </c>
      <c r="H2748" s="3">
        <v>29.206499999999998</v>
      </c>
      <c r="I2748" s="30">
        <v>747.35790999999995</v>
      </c>
      <c r="J2748" s="30">
        <v>747.35638159999996</v>
      </c>
      <c r="K2748" s="30">
        <v>1.5299999999999999E-3</v>
      </c>
      <c r="L2748" s="3">
        <v>3</v>
      </c>
      <c r="M2748" s="3">
        <v>3</v>
      </c>
      <c r="N2748" s="10">
        <f t="shared" si="294"/>
        <v>1</v>
      </c>
      <c r="O2748" s="35">
        <v>3</v>
      </c>
      <c r="P2748" s="17"/>
      <c r="Q2748" s="40">
        <v>2240.0519399999998</v>
      </c>
      <c r="R2748" s="40">
        <v>747.35550000000001</v>
      </c>
      <c r="S2748" s="18">
        <f t="shared" si="295"/>
        <v>3.224703638282902</v>
      </c>
      <c r="T2748" s="18">
        <f t="shared" si="296"/>
        <v>1.179626027983953</v>
      </c>
      <c r="U2748" s="18">
        <f t="shared" si="297"/>
        <v>1.3380513021933378</v>
      </c>
      <c r="V2748" s="30">
        <v>747.35649999999998</v>
      </c>
      <c r="W2748" s="3" t="s">
        <v>47</v>
      </c>
      <c r="X2748" s="3" t="s">
        <v>47</v>
      </c>
      <c r="Y2748" s="3" t="s">
        <v>47</v>
      </c>
      <c r="Z2748" s="3" t="s">
        <v>47</v>
      </c>
      <c r="AA2748" s="3" t="s">
        <v>47</v>
      </c>
      <c r="AB2748" s="12" t="s">
        <v>47</v>
      </c>
      <c r="AC2748" s="3" t="s">
        <v>47</v>
      </c>
      <c r="AD2748" s="3" t="s">
        <v>47</v>
      </c>
      <c r="AE2748" s="3" t="s">
        <v>47</v>
      </c>
      <c r="AF2748" s="3" t="s">
        <v>47</v>
      </c>
      <c r="AG2748" s="3" t="s">
        <v>47</v>
      </c>
      <c r="AH2748" s="3" t="s">
        <v>47</v>
      </c>
      <c r="AI2748" s="3" t="s">
        <v>47</v>
      </c>
      <c r="AJ2748" s="3" t="s">
        <v>47</v>
      </c>
      <c r="AK2748" s="3" t="s">
        <v>47</v>
      </c>
      <c r="AL2748" s="3" t="s">
        <v>47</v>
      </c>
      <c r="AM2748" s="3" t="s">
        <v>47</v>
      </c>
      <c r="AN2748" s="3" t="s">
        <v>47</v>
      </c>
      <c r="AU2748" s="3">
        <v>0</v>
      </c>
      <c r="AV2748" s="3">
        <v>18</v>
      </c>
      <c r="AW2748" s="3">
        <v>1</v>
      </c>
      <c r="AX2748" s="3">
        <v>18</v>
      </c>
      <c r="AY2748" s="3">
        <v>100</v>
      </c>
      <c r="AZ2748" s="6" t="str">
        <f t="shared" si="298"/>
        <v>1921.8</v>
      </c>
      <c r="BC2748" s="12" t="s">
        <v>6476</v>
      </c>
      <c r="BJ2748" s="12">
        <f t="shared" si="299"/>
        <v>0</v>
      </c>
      <c r="BK2748" s="12">
        <f t="shared" si="300"/>
        <v>0</v>
      </c>
      <c r="CQ2748" s="3" t="str">
        <f>CONCATENATE(baseURL!$A$1,baseURL!$B$1,baseURL!$C$1,".",C2748,".",L2748,".pkl&amp;seq=",BC2748)</f>
        <v>http://proteomics.broadinstitute.org/millscripts/viewfeed.pl?side=xl&amp;cycle=1&amp;fixedMods=iaaC&amp;file=msdataSM/iPRG2012_nd/cpick_in/iPRG2012_nd.1921.8.3.pkl&amp;seq=YYQPQQPQYPQYPQQQR</v>
      </c>
    </row>
    <row r="2749" spans="1:95" x14ac:dyDescent="0.2">
      <c r="A2749" s="3">
        <v>2660</v>
      </c>
      <c r="B2749" s="2" t="s">
        <v>6576</v>
      </c>
      <c r="C2749" s="2" t="s">
        <v>6577</v>
      </c>
      <c r="D2749" s="3">
        <v>7060</v>
      </c>
      <c r="E2749" s="3">
        <v>7055</v>
      </c>
      <c r="F2749" s="3">
        <v>40364</v>
      </c>
      <c r="G2749" s="3">
        <v>8976</v>
      </c>
      <c r="H2749" s="3">
        <v>29.2179</v>
      </c>
      <c r="I2749" s="30">
        <v>525.79592000000002</v>
      </c>
      <c r="J2749" s="30">
        <v>525.79560249999997</v>
      </c>
      <c r="K2749" s="30">
        <v>3.2000000000000003E-4</v>
      </c>
      <c r="L2749" s="3">
        <v>2</v>
      </c>
      <c r="M2749" s="3">
        <v>2</v>
      </c>
      <c r="N2749" s="10">
        <f t="shared" si="294"/>
        <v>1</v>
      </c>
      <c r="O2749" s="35">
        <v>2</v>
      </c>
      <c r="P2749" s="17"/>
      <c r="Q2749" s="40">
        <v>1050.5829900000001</v>
      </c>
      <c r="R2749" s="40">
        <v>525.79512999999997</v>
      </c>
      <c r="S2749" s="18">
        <f t="shared" si="295"/>
        <v>1.5024863392169587</v>
      </c>
      <c r="T2749" s="18">
        <f t="shared" si="296"/>
        <v>0.89863898130962905</v>
      </c>
      <c r="U2749" s="18">
        <f t="shared" si="297"/>
        <v>1.0840724219694033</v>
      </c>
      <c r="V2749" s="30">
        <v>525.79570000000001</v>
      </c>
      <c r="W2749" s="3" t="s">
        <v>47</v>
      </c>
      <c r="X2749" s="3" t="s">
        <v>65</v>
      </c>
      <c r="Z2749" s="3" t="s">
        <v>47</v>
      </c>
      <c r="AA2749" s="3" t="s">
        <v>47</v>
      </c>
      <c r="AB2749" s="12" t="s">
        <v>47</v>
      </c>
      <c r="AC2749" s="3" t="s">
        <v>47</v>
      </c>
      <c r="AD2749" s="3" t="s">
        <v>47</v>
      </c>
      <c r="AE2749" s="3" t="s">
        <v>47</v>
      </c>
      <c r="AF2749" s="3" t="s">
        <v>47</v>
      </c>
      <c r="AG2749" s="3" t="s">
        <v>47</v>
      </c>
      <c r="AH2749" s="3" t="s">
        <v>47</v>
      </c>
      <c r="AI2749" s="3" t="s">
        <v>47</v>
      </c>
      <c r="AJ2749" s="3" t="s">
        <v>47</v>
      </c>
      <c r="AK2749" s="3" t="s">
        <v>47</v>
      </c>
      <c r="AL2749" s="3" t="s">
        <v>47</v>
      </c>
      <c r="AN2749" s="3" t="s">
        <v>47</v>
      </c>
      <c r="AU2749" s="3">
        <v>1</v>
      </c>
      <c r="AV2749" s="3">
        <v>15</v>
      </c>
      <c r="AW2749" s="3">
        <v>1</v>
      </c>
      <c r="AX2749" s="3">
        <v>15</v>
      </c>
      <c r="AY2749" s="3">
        <v>100</v>
      </c>
      <c r="AZ2749" s="6" t="str">
        <f t="shared" si="298"/>
        <v>1922.1</v>
      </c>
      <c r="BC2749" s="12" t="s">
        <v>6578</v>
      </c>
      <c r="BJ2749" s="12">
        <f t="shared" si="299"/>
        <v>0</v>
      </c>
      <c r="BK2749" s="12">
        <f t="shared" si="300"/>
        <v>0</v>
      </c>
      <c r="BT2749" s="3" t="s">
        <v>6579</v>
      </c>
      <c r="CQ2749" s="3" t="str">
        <f>CONCATENATE(baseURL!$A$1,baseURL!$B$1,baseURL!$C$1,".",C2749,".",L2749,".pkl&amp;seq=",BC2749)</f>
        <v>http://proteomics.broadinstitute.org/millscripts/viewfeed.pl?side=xl&amp;cycle=1&amp;fixedMods=iaaC&amp;file=msdataSM/iPRG2012_nd/cpick_in/iPRG2012_nd.1922.1.2.pkl&amp;seq=TTPSVVAFTK</v>
      </c>
    </row>
    <row r="2750" spans="1:95" x14ac:dyDescent="0.2">
      <c r="A2750" s="3">
        <v>2565</v>
      </c>
      <c r="B2750" s="2" t="s">
        <v>6580</v>
      </c>
      <c r="C2750" s="2" t="s">
        <v>6581</v>
      </c>
      <c r="D2750" s="3">
        <v>7061</v>
      </c>
      <c r="E2750" s="3">
        <v>7056</v>
      </c>
      <c r="F2750" s="3">
        <v>40365</v>
      </c>
      <c r="G2750" s="3">
        <v>8977</v>
      </c>
      <c r="H2750" s="3">
        <v>29.222100000000001</v>
      </c>
      <c r="I2750" s="30">
        <v>544.80425000000002</v>
      </c>
      <c r="J2750" s="30">
        <v>544.80197529999998</v>
      </c>
      <c r="K2750" s="30">
        <v>2.2699999999999999E-3</v>
      </c>
      <c r="L2750" s="3">
        <v>2</v>
      </c>
      <c r="M2750" s="3">
        <v>2</v>
      </c>
      <c r="N2750" s="10">
        <f t="shared" si="294"/>
        <v>1</v>
      </c>
      <c r="O2750" s="35">
        <v>2</v>
      </c>
      <c r="P2750" s="17"/>
      <c r="Q2750" s="40">
        <v>1088.5946100000001</v>
      </c>
      <c r="R2750" s="40">
        <v>544.80094999999994</v>
      </c>
      <c r="S2750" s="18">
        <f t="shared" si="295"/>
        <v>6.0572581602163638</v>
      </c>
      <c r="T2750" s="18">
        <f t="shared" si="296"/>
        <v>1.8819717550740915</v>
      </c>
      <c r="U2750" s="18">
        <f t="shared" si="297"/>
        <v>1.1930963043735705</v>
      </c>
      <c r="V2750" s="30">
        <v>544.80160000000001</v>
      </c>
      <c r="W2750" s="3" t="s">
        <v>47</v>
      </c>
      <c r="Z2750" s="3" t="s">
        <v>47</v>
      </c>
      <c r="AB2750" s="12" t="s">
        <v>47</v>
      </c>
      <c r="AC2750" s="3" t="s">
        <v>47</v>
      </c>
      <c r="AD2750" s="3" t="s">
        <v>47</v>
      </c>
      <c r="AE2750" s="3" t="s">
        <v>47</v>
      </c>
      <c r="AF2750" s="3" t="s">
        <v>47</v>
      </c>
      <c r="AG2750" s="3" t="s">
        <v>47</v>
      </c>
      <c r="AH2750" s="3" t="s">
        <v>47</v>
      </c>
      <c r="AK2750" s="3" t="s">
        <v>48</v>
      </c>
      <c r="AL2750" s="3" t="s">
        <v>48</v>
      </c>
      <c r="AU2750" s="3">
        <v>0</v>
      </c>
      <c r="AV2750" s="3">
        <v>9</v>
      </c>
      <c r="AW2750" s="3">
        <v>1</v>
      </c>
      <c r="AX2750" s="3">
        <v>9</v>
      </c>
      <c r="AY2750" s="3">
        <v>100</v>
      </c>
      <c r="AZ2750" s="6" t="str">
        <f t="shared" si="298"/>
        <v>1922.2</v>
      </c>
      <c r="BC2750" s="12" t="s">
        <v>6493</v>
      </c>
      <c r="BJ2750" s="12">
        <f t="shared" si="299"/>
        <v>0</v>
      </c>
      <c r="BK2750" s="12">
        <f t="shared" si="300"/>
        <v>0</v>
      </c>
      <c r="CQ2750" s="3" t="str">
        <f>CONCATENATE(baseURL!$A$1,baseURL!$B$1,baseURL!$C$1,".",C2750,".",L2750,".pkl&amp;seq=",BC2750)</f>
        <v>http://proteomics.broadinstitute.org/millscripts/viewfeed.pl?side=xl&amp;cycle=1&amp;fixedMods=iaaC&amp;file=msdataSM/iPRG2012_nd/cpick_in/iPRG2012_nd.1922.2.2.pkl&amp;seq=SAGDLSALNLK</v>
      </c>
    </row>
    <row r="2751" spans="1:95" x14ac:dyDescent="0.2">
      <c r="A2751" s="3">
        <v>5404</v>
      </c>
      <c r="B2751" s="2" t="s">
        <v>6582</v>
      </c>
      <c r="C2751" s="2" t="s">
        <v>6576</v>
      </c>
      <c r="D2751" s="3">
        <v>7065</v>
      </c>
      <c r="E2751" s="3">
        <v>7060</v>
      </c>
      <c r="F2751" s="3">
        <v>40386</v>
      </c>
      <c r="G2751" s="3">
        <v>8982</v>
      </c>
      <c r="H2751" s="3">
        <v>29.245899999999999</v>
      </c>
      <c r="I2751" s="30">
        <v>519.63012000000003</v>
      </c>
      <c r="J2751" s="30">
        <v>519.6265803</v>
      </c>
      <c r="K2751" s="30">
        <v>3.5400000000000002E-3</v>
      </c>
      <c r="L2751" s="3">
        <v>3</v>
      </c>
      <c r="M2751" s="3">
        <v>3</v>
      </c>
      <c r="N2751" s="10">
        <f t="shared" si="294"/>
        <v>1</v>
      </c>
      <c r="O2751" s="35">
        <v>3</v>
      </c>
      <c r="P2751" s="17"/>
      <c r="Q2751" s="40">
        <v>1556.8642500000001</v>
      </c>
      <c r="R2751" s="40">
        <v>519.62626999999998</v>
      </c>
      <c r="S2751" s="18">
        <f t="shared" si="295"/>
        <v>7.4091712107949288</v>
      </c>
      <c r="T2751" s="18">
        <f t="shared" si="296"/>
        <v>0.59715995502641617</v>
      </c>
      <c r="U2751" s="18">
        <f t="shared" si="297"/>
        <v>0.44262581256282524</v>
      </c>
      <c r="V2751" s="30">
        <v>519.62649999999996</v>
      </c>
      <c r="W2751" s="3" t="s">
        <v>47</v>
      </c>
      <c r="X2751" s="3" t="s">
        <v>47</v>
      </c>
      <c r="Y2751" s="3" t="s">
        <v>47</v>
      </c>
      <c r="Z2751" s="3" t="s">
        <v>47</v>
      </c>
      <c r="AA2751" s="3" t="s">
        <v>47</v>
      </c>
      <c r="AB2751" s="12" t="s">
        <v>47</v>
      </c>
      <c r="AC2751" s="3" t="s">
        <v>47</v>
      </c>
      <c r="AD2751" s="3" t="s">
        <v>47</v>
      </c>
      <c r="AE2751" s="3" t="s">
        <v>47</v>
      </c>
      <c r="AF2751" s="3" t="s">
        <v>48</v>
      </c>
      <c r="AG2751" s="3" t="s">
        <v>47</v>
      </c>
      <c r="AH2751" s="3" t="s">
        <v>47</v>
      </c>
      <c r="AI2751" s="3" t="s">
        <v>48</v>
      </c>
      <c r="AJ2751" s="3" t="s">
        <v>47</v>
      </c>
      <c r="AL2751" s="3" t="s">
        <v>52</v>
      </c>
      <c r="AM2751" s="3" t="s">
        <v>47</v>
      </c>
      <c r="AU2751" s="3">
        <v>0</v>
      </c>
      <c r="AV2751" s="3">
        <v>13</v>
      </c>
      <c r="AW2751" s="3">
        <v>1</v>
      </c>
      <c r="AX2751" s="3">
        <v>13</v>
      </c>
      <c r="AY2751" s="3">
        <v>100</v>
      </c>
      <c r="AZ2751" s="6" t="str">
        <f t="shared" si="298"/>
        <v>1923.2</v>
      </c>
      <c r="BC2751" s="12" t="s">
        <v>6583</v>
      </c>
      <c r="BJ2751" s="12">
        <f t="shared" si="299"/>
        <v>0</v>
      </c>
      <c r="BK2751" s="12">
        <f t="shared" si="300"/>
        <v>0</v>
      </c>
      <c r="CQ2751" s="3" t="str">
        <f>CONCATENATE(baseURL!$A$1,baseURL!$B$1,baseURL!$C$1,".",C2751,".",L2751,".pkl&amp;seq=",BC2751)</f>
        <v>http://proteomics.broadinstitute.org/millscripts/viewfeed.pl?side=xl&amp;cycle=1&amp;fixedMods=iaaC&amp;file=msdataSM/iPRG2012_nd/cpick_in/iPRG2012_nd.1923.2.3.pkl&amp;seq=VGDLVDLKANGSLQK</v>
      </c>
    </row>
    <row r="2752" spans="1:95" x14ac:dyDescent="0.2">
      <c r="A2752" s="3">
        <v>5098</v>
      </c>
      <c r="B2752" s="2" t="s">
        <v>6584</v>
      </c>
      <c r="C2752" s="2" t="s">
        <v>6580</v>
      </c>
      <c r="D2752" s="3">
        <v>7066</v>
      </c>
      <c r="E2752" s="3">
        <v>7061</v>
      </c>
      <c r="F2752" s="3">
        <v>40387</v>
      </c>
      <c r="G2752" s="3">
        <v>8983</v>
      </c>
      <c r="H2752" s="3">
        <v>29.25</v>
      </c>
      <c r="I2752" s="30">
        <v>559.81448999999998</v>
      </c>
      <c r="J2752" s="30">
        <v>559.81343809999998</v>
      </c>
      <c r="K2752" s="30">
        <v>1.0499999999999999E-3</v>
      </c>
      <c r="L2752" s="3">
        <v>2</v>
      </c>
      <c r="M2752" s="3">
        <v>2</v>
      </c>
      <c r="N2752" s="10">
        <f t="shared" si="294"/>
        <v>1</v>
      </c>
      <c r="O2752" s="35">
        <v>2</v>
      </c>
      <c r="P2752" s="17"/>
      <c r="Q2752" s="40">
        <v>1118.6204399999999</v>
      </c>
      <c r="R2752" s="40">
        <v>559.81385999999998</v>
      </c>
      <c r="S2752" s="18">
        <f t="shared" si="295"/>
        <v>1.125374066303072</v>
      </c>
      <c r="T2752" s="18">
        <f t="shared" si="296"/>
        <v>-0.75364336279936428</v>
      </c>
      <c r="U2752" s="18">
        <f t="shared" si="297"/>
        <v>-1.1789633074202128</v>
      </c>
      <c r="V2752" s="30">
        <v>559.81320000000005</v>
      </c>
      <c r="W2752" s="3" t="s">
        <v>47</v>
      </c>
      <c r="X2752" s="3" t="s">
        <v>47</v>
      </c>
      <c r="Y2752" s="3" t="s">
        <v>47</v>
      </c>
      <c r="Z2752" s="3" t="s">
        <v>47</v>
      </c>
      <c r="AA2752" s="3" t="s">
        <v>47</v>
      </c>
      <c r="AB2752" s="12" t="s">
        <v>47</v>
      </c>
      <c r="AC2752" s="3" t="s">
        <v>47</v>
      </c>
      <c r="AD2752" s="3" t="s">
        <v>47</v>
      </c>
      <c r="AE2752" s="3" t="s">
        <v>47</v>
      </c>
      <c r="AF2752" s="3" t="s">
        <v>47</v>
      </c>
      <c r="AG2752" s="3" t="s">
        <v>47</v>
      </c>
      <c r="AH2752" s="3" t="s">
        <v>47</v>
      </c>
      <c r="AI2752" s="3" t="s">
        <v>47</v>
      </c>
      <c r="AJ2752" s="3" t="s">
        <v>47</v>
      </c>
      <c r="AK2752" s="3" t="s">
        <v>47</v>
      </c>
      <c r="AL2752" s="3" t="s">
        <v>47</v>
      </c>
      <c r="AM2752" s="3" t="s">
        <v>47</v>
      </c>
      <c r="AN2752" s="3" t="s">
        <v>47</v>
      </c>
      <c r="AU2752" s="3">
        <v>0</v>
      </c>
      <c r="AV2752" s="3">
        <v>18</v>
      </c>
      <c r="AW2752" s="3">
        <v>1</v>
      </c>
      <c r="AX2752" s="3">
        <v>18</v>
      </c>
      <c r="AY2752" s="3">
        <v>100</v>
      </c>
      <c r="AZ2752" s="6" t="str">
        <f t="shared" si="298"/>
        <v>1923.3</v>
      </c>
      <c r="BC2752" s="12" t="s">
        <v>6501</v>
      </c>
      <c r="BJ2752" s="12">
        <f t="shared" si="299"/>
        <v>0</v>
      </c>
      <c r="BK2752" s="12">
        <f t="shared" si="300"/>
        <v>0</v>
      </c>
      <c r="CQ2752" s="3" t="str">
        <f>CONCATENATE(baseURL!$A$1,baseURL!$B$1,baseURL!$C$1,".",C2752,".",L2752,".pkl&amp;seq=",BC2752)</f>
        <v>http://proteomics.broadinstitute.org/millscripts/viewfeed.pl?side=xl&amp;cycle=1&amp;fixedMods=iaaC&amp;file=msdataSM/iPRG2012_nd/cpick_in/iPRG2012_nd.1923.3.2.pkl&amp;seq=TVPNLYLNGK</v>
      </c>
    </row>
    <row r="2753" spans="1:95" x14ac:dyDescent="0.2">
      <c r="A2753" s="3">
        <v>7768</v>
      </c>
      <c r="B2753" s="2" t="s">
        <v>6585</v>
      </c>
      <c r="C2753" s="2" t="s">
        <v>6586</v>
      </c>
      <c r="D2753" s="3">
        <v>7069</v>
      </c>
      <c r="E2753" s="3">
        <v>7064</v>
      </c>
      <c r="F2753" s="3">
        <v>40407</v>
      </c>
      <c r="G2753" s="3">
        <v>8987</v>
      </c>
      <c r="H2753" s="3">
        <v>29.268000000000001</v>
      </c>
      <c r="I2753" s="30">
        <v>490.28138999999999</v>
      </c>
      <c r="J2753" s="30">
        <v>490.28252049999998</v>
      </c>
      <c r="K2753" s="30">
        <v>-1.1299999999999999E-3</v>
      </c>
      <c r="L2753" s="3">
        <v>2</v>
      </c>
      <c r="M2753" s="3">
        <v>2</v>
      </c>
      <c r="N2753" s="10">
        <f t="shared" si="294"/>
        <v>1</v>
      </c>
      <c r="O2753" s="35">
        <v>2</v>
      </c>
      <c r="P2753" s="17"/>
      <c r="Q2753" s="40">
        <v>979.55710999999997</v>
      </c>
      <c r="R2753" s="40">
        <v>490.28219000000001</v>
      </c>
      <c r="S2753" s="18">
        <f t="shared" si="295"/>
        <v>-1.6317133608841823</v>
      </c>
      <c r="T2753" s="18">
        <f t="shared" si="296"/>
        <v>0.67410158211411997</v>
      </c>
      <c r="U2753" s="18">
        <f t="shared" si="297"/>
        <v>2.0396416958879185E-2</v>
      </c>
      <c r="V2753" s="30">
        <v>490.28219999999999</v>
      </c>
      <c r="Z2753" s="3" t="s">
        <v>52</v>
      </c>
      <c r="AA2753" s="3" t="s">
        <v>47</v>
      </c>
      <c r="AB2753" s="12" t="s">
        <v>52</v>
      </c>
      <c r="AG2753" s="3" t="s">
        <v>47</v>
      </c>
      <c r="AH2753" s="3" t="s">
        <v>47</v>
      </c>
      <c r="AI2753" s="3" t="s">
        <v>48</v>
      </c>
      <c r="AK2753" s="3" t="s">
        <v>52</v>
      </c>
      <c r="AL2753" s="3" t="s">
        <v>52</v>
      </c>
      <c r="AO2753" s="3" t="s">
        <v>48</v>
      </c>
      <c r="AU2753" s="3">
        <v>0</v>
      </c>
      <c r="AV2753" s="3">
        <v>3</v>
      </c>
      <c r="AW2753" s="3">
        <v>1</v>
      </c>
      <c r="AX2753" s="3">
        <v>3</v>
      </c>
      <c r="AY2753" s="3">
        <v>100</v>
      </c>
      <c r="AZ2753" s="6" t="str">
        <f t="shared" si="298"/>
        <v>1924.2</v>
      </c>
      <c r="BB2753" s="12" t="s">
        <v>79</v>
      </c>
      <c r="BC2753" s="12" t="s">
        <v>6587</v>
      </c>
      <c r="BJ2753" s="12">
        <f t="shared" si="299"/>
        <v>0</v>
      </c>
      <c r="BK2753" s="12">
        <f t="shared" si="300"/>
        <v>0</v>
      </c>
      <c r="CQ2753" s="3" t="str">
        <f>CONCATENATE(baseURL!$A$1,baseURL!$B$1,"+Acetyl",baseURL!$C$1,".",C2753,".",L2753,".pkl&amp;seq=",BC2753)</f>
        <v>http://proteomics.broadinstitute.org/millscripts/viewfeed.pl?side=xl&amp;cycle=1&amp;fixedMods=iaaC+Acetyl&amp;file=msdataSM/iPRG2012_nd/cpick_in/iPRG2012_nd.1924.2.2.pkl&amp;seq=SSTVLKFR</v>
      </c>
    </row>
    <row r="2754" spans="1:95" x14ac:dyDescent="0.2">
      <c r="A2754" s="3">
        <v>4611</v>
      </c>
      <c r="B2754" s="2" t="s">
        <v>6588</v>
      </c>
      <c r="C2754" s="2" t="s">
        <v>6582</v>
      </c>
      <c r="D2754" s="3">
        <v>7070</v>
      </c>
      <c r="E2754" s="3">
        <v>7065</v>
      </c>
      <c r="F2754" s="3">
        <v>40408</v>
      </c>
      <c r="G2754" s="3">
        <v>8988</v>
      </c>
      <c r="H2754" s="3">
        <v>29.2713</v>
      </c>
      <c r="I2754" s="30">
        <v>525.27095999999995</v>
      </c>
      <c r="J2754" s="30">
        <v>525.79560249999997</v>
      </c>
      <c r="K2754" s="30">
        <v>-0.52464</v>
      </c>
      <c r="L2754" s="3">
        <v>0</v>
      </c>
      <c r="M2754" s="3">
        <v>2</v>
      </c>
      <c r="N2754" s="10">
        <f t="shared" ref="N2754:N2817" si="301">IF(AND(M2754&gt;0,L2754&gt;0), IF(M2754=L2754,1,-1), 1)</f>
        <v>1</v>
      </c>
      <c r="O2754" s="35">
        <v>2</v>
      </c>
      <c r="P2754" s="17"/>
      <c r="Q2754" s="40">
        <v>1050.5829900000001</v>
      </c>
      <c r="R2754" s="40">
        <v>525.79512999999997</v>
      </c>
      <c r="S2754" s="18">
        <f t="shared" ref="S2754:S2817" si="302">1000000*(I2754-R2754)/R2754</f>
        <v>-996.9091954123395</v>
      </c>
      <c r="T2754" s="18">
        <f t="shared" ref="T2754:T2817" si="303">1000000*(J2754-R2754)/R2754</f>
        <v>0.89863898130962905</v>
      </c>
      <c r="U2754" s="18">
        <f t="shared" ref="U2754:U2817" si="304">1000000*(V2754-R2754)/R2754</f>
        <v>1.0840724219694033</v>
      </c>
      <c r="V2754" s="30">
        <v>525.79570000000001</v>
      </c>
      <c r="W2754" s="3" t="s">
        <v>47</v>
      </c>
      <c r="X2754" s="3" t="s">
        <v>47</v>
      </c>
      <c r="Y2754" s="3" t="s">
        <v>47</v>
      </c>
      <c r="Z2754" s="3" t="s">
        <v>47</v>
      </c>
      <c r="AA2754" s="3" t="s">
        <v>47</v>
      </c>
      <c r="AB2754" s="12" t="s">
        <v>47</v>
      </c>
      <c r="AC2754" s="3" t="s">
        <v>47</v>
      </c>
      <c r="AD2754" s="3" t="s">
        <v>47</v>
      </c>
      <c r="AE2754" s="3" t="s">
        <v>47</v>
      </c>
      <c r="AF2754" s="3" t="s">
        <v>48</v>
      </c>
      <c r="AG2754" s="3" t="s">
        <v>52</v>
      </c>
      <c r="AH2754" s="3" t="s">
        <v>47</v>
      </c>
      <c r="AI2754" s="3" t="s">
        <v>47</v>
      </c>
      <c r="AK2754" s="3" t="s">
        <v>48</v>
      </c>
      <c r="AL2754" s="3" t="s">
        <v>47</v>
      </c>
      <c r="AM2754" s="3" t="s">
        <v>47</v>
      </c>
      <c r="AU2754" s="3">
        <v>0</v>
      </c>
      <c r="AV2754" s="3">
        <v>13</v>
      </c>
      <c r="AW2754" s="3">
        <v>1</v>
      </c>
      <c r="AX2754" s="3">
        <v>13</v>
      </c>
      <c r="AY2754" s="3">
        <v>100</v>
      </c>
      <c r="AZ2754" s="6" t="str">
        <f t="shared" ref="AZ2754:AZ2817" si="305">HYPERLINK(CQ2754,C2754)</f>
        <v>1924.3</v>
      </c>
      <c r="BC2754" s="12" t="s">
        <v>6578</v>
      </c>
      <c r="BJ2754" s="12">
        <f t="shared" ref="BJ2754:BJ2817" si="306">LEN(BC2754)-LEN(SUBSTITUTE(BC2754,"C",""))</f>
        <v>0</v>
      </c>
      <c r="BK2754" s="12">
        <f t="shared" ref="BK2754:BK2817" si="307">LEN(BC2754)-LEN(SUBSTITUTE(BC2754,"c",""))</f>
        <v>0</v>
      </c>
      <c r="CQ2754" s="3" t="str">
        <f>CONCATENATE(baseURL!$A$1,baseURL!$B$1,baseURL!$C$1,".",C2754,".",L2754,".pkl&amp;seq=",BC2754)</f>
        <v>http://proteomics.broadinstitute.org/millscripts/viewfeed.pl?side=xl&amp;cycle=1&amp;fixedMods=iaaC&amp;file=msdataSM/iPRG2012_nd/cpick_in/iPRG2012_nd.1924.3.0.pkl&amp;seq=TTPSVVAFTK</v>
      </c>
    </row>
    <row r="2755" spans="1:95" x14ac:dyDescent="0.2">
      <c r="A2755" s="3">
        <v>6032</v>
      </c>
      <c r="B2755" s="2" t="s">
        <v>6589</v>
      </c>
      <c r="C2755" s="2" t="s">
        <v>6584</v>
      </c>
      <c r="D2755" s="3">
        <v>7071</v>
      </c>
      <c r="E2755" s="3">
        <v>7066</v>
      </c>
      <c r="F2755" s="3">
        <v>40409</v>
      </c>
      <c r="G2755" s="3">
        <v>8989</v>
      </c>
      <c r="H2755" s="3">
        <v>29.2746</v>
      </c>
      <c r="I2755" s="30">
        <v>579.27833999999996</v>
      </c>
      <c r="J2755" s="30">
        <v>579.27356629999997</v>
      </c>
      <c r="K2755" s="30">
        <v>4.7699999999999999E-3</v>
      </c>
      <c r="L2755" s="3">
        <v>2</v>
      </c>
      <c r="M2755" s="3">
        <v>2</v>
      </c>
      <c r="N2755" s="10">
        <f t="shared" si="301"/>
        <v>1</v>
      </c>
      <c r="O2755" s="35">
        <v>2</v>
      </c>
      <c r="P2755" s="17"/>
      <c r="Q2755" s="40">
        <v>1157.54081</v>
      </c>
      <c r="R2755" s="40">
        <v>579.27404000000001</v>
      </c>
      <c r="S2755" s="18">
        <f t="shared" si="302"/>
        <v>7.4230842451420624</v>
      </c>
      <c r="T2755" s="18">
        <f t="shared" si="303"/>
        <v>-0.81774767611407029</v>
      </c>
      <c r="U2755" s="18">
        <f t="shared" si="304"/>
        <v>-0.75957141118558524</v>
      </c>
      <c r="V2755" s="30">
        <v>579.27359999999999</v>
      </c>
      <c r="W2755" s="3" t="s">
        <v>48</v>
      </c>
      <c r="X2755" s="3" t="s">
        <v>47</v>
      </c>
      <c r="Y2755" s="3" t="s">
        <v>47</v>
      </c>
      <c r="Z2755" s="3" t="s">
        <v>47</v>
      </c>
      <c r="AA2755" s="3" t="s">
        <v>47</v>
      </c>
      <c r="AB2755" s="12" t="s">
        <v>47</v>
      </c>
      <c r="AC2755" s="3" t="s">
        <v>47</v>
      </c>
      <c r="AD2755" s="3" t="s">
        <v>47</v>
      </c>
      <c r="AE2755" s="3" t="s">
        <v>48</v>
      </c>
      <c r="AF2755" s="3" t="s">
        <v>48</v>
      </c>
      <c r="AG2755" s="3" t="s">
        <v>47</v>
      </c>
      <c r="AH2755" s="3" t="s">
        <v>47</v>
      </c>
      <c r="AI2755" s="3" t="s">
        <v>47</v>
      </c>
      <c r="AK2755" s="3" t="s">
        <v>52</v>
      </c>
      <c r="AL2755" s="3" t="s">
        <v>48</v>
      </c>
      <c r="AU2755" s="3">
        <v>0</v>
      </c>
      <c r="AV2755" s="3">
        <v>10</v>
      </c>
      <c r="AW2755" s="3">
        <v>1</v>
      </c>
      <c r="AX2755" s="3">
        <v>10</v>
      </c>
      <c r="AY2755" s="3">
        <v>100</v>
      </c>
      <c r="AZ2755" s="6" t="str">
        <f t="shared" si="305"/>
        <v>1924.4</v>
      </c>
      <c r="BC2755" s="12" t="s">
        <v>6590</v>
      </c>
      <c r="BJ2755" s="12">
        <f t="shared" si="306"/>
        <v>0</v>
      </c>
      <c r="BK2755" s="12">
        <f t="shared" si="307"/>
        <v>0</v>
      </c>
      <c r="CQ2755" s="3" t="str">
        <f>CONCATENATE(baseURL!$A$1,baseURL!$B$1,baseURL!$C$1,".",C2755,".",L2755,".pkl&amp;seq=",BC2755)</f>
        <v>http://proteomics.broadinstitute.org/millscripts/viewfeed.pl?side=xl&amp;cycle=1&amp;fixedMods=iaaC&amp;file=msdataSM/iPRG2012_nd/cpick_in/iPRG2012_nd.1924.4.2.pkl&amp;seq=MGQSFNAAGKF</v>
      </c>
    </row>
    <row r="2756" spans="1:95" x14ac:dyDescent="0.2">
      <c r="A2756" s="3">
        <v>4321</v>
      </c>
      <c r="B2756" s="2" t="s">
        <v>6591</v>
      </c>
      <c r="C2756" s="2" t="s">
        <v>6592</v>
      </c>
      <c r="D2756" s="3">
        <v>7074</v>
      </c>
      <c r="E2756" s="3">
        <v>7069</v>
      </c>
      <c r="F2756" s="3">
        <v>40428</v>
      </c>
      <c r="G2756" s="3">
        <v>8993</v>
      </c>
      <c r="H2756" s="3">
        <v>29.3018</v>
      </c>
      <c r="I2756" s="30">
        <v>835.39558</v>
      </c>
      <c r="J2756" s="30">
        <v>835.39409780000005</v>
      </c>
      <c r="K2756" s="30">
        <v>1.48E-3</v>
      </c>
      <c r="L2756" s="3">
        <v>2</v>
      </c>
      <c r="M2756" s="3">
        <v>2</v>
      </c>
      <c r="N2756" s="10">
        <f t="shared" si="301"/>
        <v>1</v>
      </c>
      <c r="O2756" s="35">
        <v>2</v>
      </c>
      <c r="P2756" s="17"/>
      <c r="Q2756" s="40">
        <v>1669.7816399999999</v>
      </c>
      <c r="R2756" s="40">
        <v>835.39445999999998</v>
      </c>
      <c r="S2756" s="18">
        <f t="shared" si="302"/>
        <v>1.3406840165236944</v>
      </c>
      <c r="T2756" s="18">
        <f t="shared" si="303"/>
        <v>-0.43356763453616332</v>
      </c>
      <c r="U2756" s="18">
        <f t="shared" si="304"/>
        <v>-0.31123021814830343</v>
      </c>
      <c r="V2756" s="30">
        <v>835.39419999999996</v>
      </c>
      <c r="W2756" s="3" t="s">
        <v>47</v>
      </c>
      <c r="X2756" s="3" t="s">
        <v>47</v>
      </c>
      <c r="Y2756" s="3" t="s">
        <v>47</v>
      </c>
      <c r="Z2756" s="3" t="s">
        <v>47</v>
      </c>
      <c r="AA2756" s="3" t="s">
        <v>47</v>
      </c>
      <c r="AB2756" s="12" t="s">
        <v>47</v>
      </c>
      <c r="AC2756" s="3" t="s">
        <v>47</v>
      </c>
      <c r="AD2756" s="3" t="s">
        <v>47</v>
      </c>
      <c r="AF2756" s="3" t="s">
        <v>47</v>
      </c>
      <c r="AG2756" s="3" t="s">
        <v>47</v>
      </c>
      <c r="AH2756" s="3" t="s">
        <v>47</v>
      </c>
      <c r="AI2756" s="3" t="s">
        <v>47</v>
      </c>
      <c r="AJ2756" s="3" t="s">
        <v>47</v>
      </c>
      <c r="AL2756" s="3" t="s">
        <v>47</v>
      </c>
      <c r="AM2756" s="3" t="s">
        <v>47</v>
      </c>
      <c r="AN2756" s="3" t="s">
        <v>47</v>
      </c>
      <c r="AU2756" s="3">
        <v>0</v>
      </c>
      <c r="AV2756" s="3">
        <v>16</v>
      </c>
      <c r="AW2756" s="3">
        <v>1</v>
      </c>
      <c r="AX2756" s="3">
        <v>16</v>
      </c>
      <c r="AY2756" s="3">
        <v>100</v>
      </c>
      <c r="AZ2756" s="6" t="str">
        <f t="shared" si="305"/>
        <v>1925.2</v>
      </c>
      <c r="BC2756" s="12" t="s">
        <v>6593</v>
      </c>
      <c r="BJ2756" s="12">
        <f t="shared" si="306"/>
        <v>0</v>
      </c>
      <c r="BK2756" s="12">
        <f t="shared" si="307"/>
        <v>0</v>
      </c>
      <c r="CQ2756" s="3" t="str">
        <f>CONCATENATE(baseURL!$A$1,baseURL!$B$1,baseURL!$C$1,".",C2756,".",L2756,".pkl&amp;seq=",BC2756)</f>
        <v>http://proteomics.broadinstitute.org/millscripts/viewfeed.pl?side=xl&amp;cycle=1&amp;fixedMods=iaaC&amp;file=msdataSM/iPRG2012_nd/cpick_in/iPRG2012_nd.1925.2.2.pkl&amp;seq=QSSPANPLGTYEYSR</v>
      </c>
    </row>
    <row r="2757" spans="1:95" x14ac:dyDescent="0.2">
      <c r="A2757" s="3">
        <v>1616</v>
      </c>
      <c r="B2757" s="2" t="s">
        <v>6594</v>
      </c>
      <c r="C2757" s="2" t="s">
        <v>6595</v>
      </c>
      <c r="D2757" s="3">
        <v>7075</v>
      </c>
      <c r="E2757" s="3">
        <v>7070</v>
      </c>
      <c r="F2757" s="3">
        <v>40448</v>
      </c>
      <c r="G2757" s="3">
        <v>8995</v>
      </c>
      <c r="H2757" s="3">
        <v>29.3172</v>
      </c>
      <c r="I2757" s="30">
        <v>410.70508000000001</v>
      </c>
      <c r="J2757" s="30">
        <v>410.71307589999998</v>
      </c>
      <c r="K2757" s="30">
        <v>-8.0000000000000002E-3</v>
      </c>
      <c r="L2757" s="3">
        <v>2</v>
      </c>
      <c r="M2757" s="3">
        <v>2</v>
      </c>
      <c r="N2757" s="10">
        <f t="shared" si="301"/>
        <v>1</v>
      </c>
      <c r="O2757" s="35">
        <v>2</v>
      </c>
      <c r="P2757" s="17"/>
      <c r="Q2757" s="40">
        <v>820.40219000000002</v>
      </c>
      <c r="R2757" s="40">
        <v>410.70472999999998</v>
      </c>
      <c r="S2757" s="18">
        <f t="shared" si="302"/>
        <v>0.85219374032003392</v>
      </c>
      <c r="T2757" s="18">
        <f t="shared" si="303"/>
        <v>20.32092496230759</v>
      </c>
      <c r="U2757" s="18">
        <f t="shared" si="304"/>
        <v>-2.0209165840570136</v>
      </c>
      <c r="V2757" s="30">
        <v>410.70389999999998</v>
      </c>
      <c r="X2757" s="3" t="s">
        <v>47</v>
      </c>
      <c r="Y2757" s="3" t="s">
        <v>47</v>
      </c>
      <c r="Z2757" s="3" t="s">
        <v>52</v>
      </c>
      <c r="AA2757" s="3" t="s">
        <v>47</v>
      </c>
      <c r="AD2757" s="3" t="s">
        <v>47</v>
      </c>
      <c r="AE2757" s="3" t="s">
        <v>52</v>
      </c>
      <c r="AF2757" s="3" t="s">
        <v>47</v>
      </c>
      <c r="AG2757" s="3" t="s">
        <v>47</v>
      </c>
      <c r="AK2757" s="3" t="s">
        <v>48</v>
      </c>
      <c r="AL2757" s="3" t="s">
        <v>52</v>
      </c>
      <c r="AM2757" s="3" t="s">
        <v>47</v>
      </c>
      <c r="AU2757" s="3">
        <v>0</v>
      </c>
      <c r="AV2757" s="3">
        <v>7</v>
      </c>
      <c r="AW2757" s="3">
        <v>1</v>
      </c>
      <c r="AX2757" s="3">
        <v>7</v>
      </c>
      <c r="AY2757" s="3">
        <v>100</v>
      </c>
      <c r="AZ2757" s="6" t="str">
        <f t="shared" si="305"/>
        <v>1926.1</v>
      </c>
      <c r="BC2757" s="12" t="s">
        <v>6596</v>
      </c>
      <c r="BJ2757" s="12">
        <f t="shared" si="306"/>
        <v>0</v>
      </c>
      <c r="BK2757" s="12">
        <f t="shared" si="307"/>
        <v>0</v>
      </c>
      <c r="CQ2757" s="3" t="str">
        <f>CONCATENATE(baseURL!$A$1,baseURL!$B$1,baseURL!$C$1,".",C2757,".",L2757,".pkl&amp;seq=",BC2757)</f>
        <v>http://proteomics.broadinstitute.org/millscripts/viewfeed.pl?side=xl&amp;cycle=1&amp;fixedMods=iaaC&amp;file=msdataSM/iPRG2012_nd/cpick_in/iPRG2012_nd.1926.1.2.pkl&amp;seq=NMELWK</v>
      </c>
    </row>
    <row r="2758" spans="1:95" x14ac:dyDescent="0.2">
      <c r="A2758" s="3">
        <v>5097</v>
      </c>
      <c r="B2758" s="2" t="s">
        <v>6599</v>
      </c>
      <c r="C2758" s="2" t="s">
        <v>6600</v>
      </c>
      <c r="D2758" s="3">
        <v>7077</v>
      </c>
      <c r="E2758" s="3">
        <v>7072</v>
      </c>
      <c r="F2758" s="3">
        <v>40469</v>
      </c>
      <c r="G2758" s="3">
        <v>8998</v>
      </c>
      <c r="H2758" s="3">
        <v>29.3352</v>
      </c>
      <c r="I2758" s="30">
        <v>437.23721999999998</v>
      </c>
      <c r="J2758" s="30">
        <v>437.23877709999999</v>
      </c>
      <c r="K2758" s="30">
        <v>-1.56E-3</v>
      </c>
      <c r="L2758" s="3">
        <v>3</v>
      </c>
      <c r="M2758" s="3">
        <v>3</v>
      </c>
      <c r="N2758" s="10">
        <f t="shared" si="301"/>
        <v>1</v>
      </c>
      <c r="O2758" s="35">
        <v>3</v>
      </c>
      <c r="P2758" s="17"/>
      <c r="Q2758" s="40">
        <v>1309.7011500000001</v>
      </c>
      <c r="R2758" s="40">
        <v>437.23856999999998</v>
      </c>
      <c r="S2758" s="18">
        <f t="shared" si="302"/>
        <v>-3.0875592699934566</v>
      </c>
      <c r="T2758" s="18">
        <f t="shared" si="303"/>
        <v>0.47365446285182689</v>
      </c>
      <c r="U2758" s="18">
        <f t="shared" si="304"/>
        <v>-0.1600956658370675</v>
      </c>
      <c r="V2758" s="30">
        <v>437.23849999999999</v>
      </c>
      <c r="W2758" s="3" t="s">
        <v>47</v>
      </c>
      <c r="X2758" s="3" t="s">
        <v>47</v>
      </c>
      <c r="Y2758" s="3" t="s">
        <v>47</v>
      </c>
      <c r="Z2758" s="3" t="s">
        <v>47</v>
      </c>
      <c r="AA2758" s="3" t="s">
        <v>47</v>
      </c>
      <c r="AB2758" s="12" t="s">
        <v>47</v>
      </c>
      <c r="AC2758" s="3" t="s">
        <v>47</v>
      </c>
      <c r="AD2758" s="3" t="s">
        <v>47</v>
      </c>
      <c r="AE2758" s="3" t="s">
        <v>47</v>
      </c>
      <c r="AF2758" s="3" t="s">
        <v>47</v>
      </c>
      <c r="AG2758" s="3" t="s">
        <v>47</v>
      </c>
      <c r="AH2758" s="3" t="s">
        <v>47</v>
      </c>
      <c r="AI2758" s="3" t="s">
        <v>47</v>
      </c>
      <c r="AJ2758" s="3" t="s">
        <v>47</v>
      </c>
      <c r="AK2758" s="3" t="s">
        <v>47</v>
      </c>
      <c r="AL2758" s="3" t="s">
        <v>47</v>
      </c>
      <c r="AM2758" s="3" t="s">
        <v>47</v>
      </c>
      <c r="AN2758" s="3" t="s">
        <v>47</v>
      </c>
      <c r="AU2758" s="3">
        <v>0</v>
      </c>
      <c r="AV2758" s="3">
        <v>18</v>
      </c>
      <c r="AW2758" s="3">
        <v>1</v>
      </c>
      <c r="AX2758" s="3">
        <v>18</v>
      </c>
      <c r="AY2758" s="3">
        <v>100</v>
      </c>
      <c r="AZ2758" s="6" t="str">
        <f t="shared" si="305"/>
        <v>1927.1</v>
      </c>
      <c r="BC2758" s="12" t="s">
        <v>6601</v>
      </c>
      <c r="BJ2758" s="12">
        <f t="shared" si="306"/>
        <v>0</v>
      </c>
      <c r="BK2758" s="12">
        <f t="shared" si="307"/>
        <v>0</v>
      </c>
      <c r="CQ2758" s="3" t="str">
        <f>CONCATENATE(baseURL!$A$1,baseURL!$B$1,baseURL!$C$1,".",C2758,".",L2758,".pkl&amp;seq=",BC2758)</f>
        <v>http://proteomics.broadinstitute.org/millscripts/viewfeed.pl?side=xl&amp;cycle=1&amp;fixedMods=iaaC&amp;file=msdataSM/iPRG2012_nd/cpick_in/iPRG2012_nd.1927.1.3.pkl&amp;seq=AGNFALHPEVVR</v>
      </c>
    </row>
    <row r="2759" spans="1:95" x14ac:dyDescent="0.2">
      <c r="A2759" s="3">
        <v>4768</v>
      </c>
      <c r="B2759" s="2" t="s">
        <v>6602</v>
      </c>
      <c r="C2759" s="2" t="s">
        <v>6594</v>
      </c>
      <c r="D2759" s="3">
        <v>7078</v>
      </c>
      <c r="E2759" s="3">
        <v>7073</v>
      </c>
      <c r="F2759" s="3">
        <v>40470</v>
      </c>
      <c r="G2759" s="3">
        <v>8999</v>
      </c>
      <c r="H2759" s="3">
        <v>29.337700000000002</v>
      </c>
      <c r="I2759" s="30">
        <v>491.24482999999998</v>
      </c>
      <c r="J2759" s="30">
        <v>491.24443630000002</v>
      </c>
      <c r="K2759" s="30">
        <v>3.8999999999999999E-4</v>
      </c>
      <c r="L2759" s="3">
        <v>3</v>
      </c>
      <c r="M2759" s="3">
        <v>3</v>
      </c>
      <c r="N2759" s="10">
        <f t="shared" si="301"/>
        <v>1</v>
      </c>
      <c r="O2759" s="35">
        <v>3</v>
      </c>
      <c r="P2759" s="17"/>
      <c r="Q2759" s="40">
        <v>1471.71758</v>
      </c>
      <c r="R2759" s="40">
        <v>491.24405000000002</v>
      </c>
      <c r="S2759" s="18">
        <f t="shared" si="302"/>
        <v>1.5878054909028732</v>
      </c>
      <c r="T2759" s="18">
        <f t="shared" si="303"/>
        <v>0.78637084765177934</v>
      </c>
      <c r="U2759" s="18">
        <f t="shared" si="304"/>
        <v>0.30534720972670693</v>
      </c>
      <c r="V2759" s="30">
        <v>491.24419999999998</v>
      </c>
      <c r="W2759" s="3" t="s">
        <v>47</v>
      </c>
      <c r="X2759" s="3" t="s">
        <v>47</v>
      </c>
      <c r="Y2759" s="3" t="s">
        <v>47</v>
      </c>
      <c r="Z2759" s="3" t="s">
        <v>47</v>
      </c>
      <c r="AA2759" s="3" t="s">
        <v>48</v>
      </c>
      <c r="AB2759" s="12" t="s">
        <v>47</v>
      </c>
      <c r="AC2759" s="3" t="s">
        <v>47</v>
      </c>
      <c r="AD2759" s="3" t="s">
        <v>47</v>
      </c>
      <c r="AE2759" s="3" t="s">
        <v>47</v>
      </c>
      <c r="AF2759" s="3" t="s">
        <v>47</v>
      </c>
      <c r="AG2759" s="3" t="s">
        <v>47</v>
      </c>
      <c r="AH2759" s="3" t="s">
        <v>47</v>
      </c>
      <c r="AI2759" s="3" t="s">
        <v>47</v>
      </c>
      <c r="AJ2759" s="3" t="s">
        <v>47</v>
      </c>
      <c r="AK2759" s="3" t="s">
        <v>47</v>
      </c>
      <c r="AL2759" s="3" t="s">
        <v>48</v>
      </c>
      <c r="AM2759" s="3" t="s">
        <v>47</v>
      </c>
      <c r="AN2759" s="3" t="s">
        <v>47</v>
      </c>
      <c r="AU2759" s="3">
        <v>0</v>
      </c>
      <c r="AV2759" s="3">
        <v>16</v>
      </c>
      <c r="AW2759" s="3">
        <v>1</v>
      </c>
      <c r="AX2759" s="3">
        <v>16</v>
      </c>
      <c r="AY2759" s="3">
        <v>100</v>
      </c>
      <c r="AZ2759" s="6" t="str">
        <f t="shared" si="305"/>
        <v>1927.2</v>
      </c>
      <c r="BC2759" s="12" t="s">
        <v>6603</v>
      </c>
      <c r="BJ2759" s="12">
        <f t="shared" si="306"/>
        <v>0</v>
      </c>
      <c r="BK2759" s="12">
        <f t="shared" si="307"/>
        <v>0</v>
      </c>
      <c r="CQ2759" s="3" t="str">
        <f>CONCATENATE(baseURL!$A$1,baseURL!$B$1,baseURL!$C$1,".",C2759,".",L2759,".pkl&amp;seq=",BC2759)</f>
        <v>http://proteomics.broadinstitute.org/millscripts/viewfeed.pl?side=xl&amp;cycle=1&amp;fixedMods=iaaC&amp;file=msdataSM/iPRG2012_nd/cpick_in/iPRG2012_nd.1927.2.3.pkl&amp;seq=EKEEPALDWGAAR</v>
      </c>
    </row>
    <row r="2760" spans="1:95" x14ac:dyDescent="0.2">
      <c r="A2760" s="3">
        <v>5483</v>
      </c>
      <c r="B2760" s="2" t="s">
        <v>6604</v>
      </c>
      <c r="C2760" s="2" t="s">
        <v>6597</v>
      </c>
      <c r="D2760" s="3">
        <v>7079</v>
      </c>
      <c r="E2760" s="3">
        <v>7074</v>
      </c>
      <c r="F2760" s="3">
        <v>40471</v>
      </c>
      <c r="G2760" s="3">
        <v>9000</v>
      </c>
      <c r="H2760" s="3">
        <v>29.340199999999999</v>
      </c>
      <c r="I2760" s="30">
        <v>518.26477</v>
      </c>
      <c r="J2760" s="30">
        <v>518.26239050000004</v>
      </c>
      <c r="K2760" s="30">
        <v>2.3800000000000002E-3</v>
      </c>
      <c r="L2760" s="3">
        <v>3</v>
      </c>
      <c r="M2760" s="3">
        <v>3</v>
      </c>
      <c r="N2760" s="10">
        <f t="shared" si="301"/>
        <v>1</v>
      </c>
      <c r="O2760" s="35">
        <v>3</v>
      </c>
      <c r="P2760" s="17"/>
      <c r="Q2760" s="40">
        <v>1552.7754299999999</v>
      </c>
      <c r="R2760" s="40">
        <v>518.26333</v>
      </c>
      <c r="S2760" s="18">
        <f t="shared" si="302"/>
        <v>2.7785102990063533</v>
      </c>
      <c r="T2760" s="18">
        <f t="shared" si="303"/>
        <v>-1.8127850179146781</v>
      </c>
      <c r="U2760" s="18">
        <f t="shared" si="304"/>
        <v>-2.3733108803281397</v>
      </c>
      <c r="V2760" s="30">
        <v>518.26210000000003</v>
      </c>
      <c r="W2760" s="3" t="s">
        <v>47</v>
      </c>
      <c r="X2760" s="3" t="s">
        <v>47</v>
      </c>
      <c r="Y2760" s="3" t="s">
        <v>47</v>
      </c>
      <c r="Z2760" s="3" t="s">
        <v>47</v>
      </c>
      <c r="AA2760" s="3" t="s">
        <v>47</v>
      </c>
      <c r="AB2760" s="12" t="s">
        <v>47</v>
      </c>
      <c r="AC2760" s="3" t="s">
        <v>47</v>
      </c>
      <c r="AD2760" s="3" t="s">
        <v>47</v>
      </c>
      <c r="AE2760" s="3" t="s">
        <v>47</v>
      </c>
      <c r="AF2760" s="3" t="s">
        <v>47</v>
      </c>
      <c r="AG2760" s="3" t="s">
        <v>47</v>
      </c>
      <c r="AH2760" s="3" t="s">
        <v>47</v>
      </c>
      <c r="AI2760" s="3" t="s">
        <v>47</v>
      </c>
      <c r="AJ2760" s="3" t="s">
        <v>47</v>
      </c>
      <c r="AK2760" s="3" t="s">
        <v>47</v>
      </c>
      <c r="AL2760" s="3" t="s">
        <v>47</v>
      </c>
      <c r="AM2760" s="3" t="s">
        <v>47</v>
      </c>
      <c r="AU2760" s="3">
        <v>0</v>
      </c>
      <c r="AV2760" s="3">
        <v>17</v>
      </c>
      <c r="AW2760" s="3">
        <v>1</v>
      </c>
      <c r="AX2760" s="3">
        <v>17</v>
      </c>
      <c r="AY2760" s="3">
        <v>100</v>
      </c>
      <c r="AZ2760" s="6" t="str">
        <f t="shared" si="305"/>
        <v>1927.3</v>
      </c>
      <c r="BC2760" s="12" t="s">
        <v>6605</v>
      </c>
      <c r="BJ2760" s="12">
        <f t="shared" si="306"/>
        <v>0</v>
      </c>
      <c r="BK2760" s="12">
        <f t="shared" si="307"/>
        <v>0</v>
      </c>
      <c r="CQ2760" s="3" t="str">
        <f>CONCATENATE(baseURL!$A$1,baseURL!$B$1,baseURL!$C$1,".",C2760,".",L2760,".pkl&amp;seq=",BC2760)</f>
        <v>http://proteomics.broadinstitute.org/millscripts/viewfeed.pl?side=xl&amp;cycle=1&amp;fixedMods=iaaC&amp;file=msdataSM/iPRG2012_nd/cpick_in/iPRG2012_nd.1927.3.3.pkl&amp;seq=LVTDYFNGKEPNR</v>
      </c>
    </row>
    <row r="2761" spans="1:95" x14ac:dyDescent="0.2">
      <c r="A2761" s="3">
        <v>6325</v>
      </c>
      <c r="B2761" s="2" t="s">
        <v>6606</v>
      </c>
      <c r="C2761" s="2" t="s">
        <v>6607</v>
      </c>
      <c r="D2761" s="3">
        <v>7081</v>
      </c>
      <c r="E2761" s="3">
        <v>7076</v>
      </c>
      <c r="F2761" s="3">
        <v>40473</v>
      </c>
      <c r="G2761" s="3">
        <v>9002</v>
      </c>
      <c r="H2761" s="3">
        <v>29.346</v>
      </c>
      <c r="I2761" s="30">
        <v>590.34032999999999</v>
      </c>
      <c r="J2761" s="30">
        <v>590.34081719999995</v>
      </c>
      <c r="K2761" s="30">
        <v>-4.8999999999999998E-4</v>
      </c>
      <c r="L2761" s="3">
        <v>2</v>
      </c>
      <c r="M2761" s="3">
        <v>2</v>
      </c>
      <c r="N2761" s="10">
        <f t="shared" si="301"/>
        <v>1</v>
      </c>
      <c r="O2761" s="35">
        <v>2</v>
      </c>
      <c r="P2761" s="17"/>
      <c r="Q2761" s="40">
        <v>1179.6732</v>
      </c>
      <c r="R2761" s="40">
        <v>590.34023999999999</v>
      </c>
      <c r="S2761" s="18">
        <f t="shared" si="302"/>
        <v>0.15245445575613398</v>
      </c>
      <c r="T2761" s="18">
        <f t="shared" si="303"/>
        <v>0.97774124283383912</v>
      </c>
      <c r="U2761" s="18">
        <f t="shared" si="304"/>
        <v>0.60981782302453591</v>
      </c>
      <c r="V2761" s="30">
        <v>590.34059999999999</v>
      </c>
      <c r="W2761" s="3" t="s">
        <v>47</v>
      </c>
      <c r="X2761" s="3" t="s">
        <v>47</v>
      </c>
      <c r="Y2761" s="3" t="s">
        <v>47</v>
      </c>
      <c r="Z2761" s="3" t="s">
        <v>47</v>
      </c>
      <c r="AA2761" s="3" t="s">
        <v>47</v>
      </c>
      <c r="AB2761" s="12" t="s">
        <v>47</v>
      </c>
      <c r="AC2761" s="3" t="s">
        <v>47</v>
      </c>
      <c r="AD2761" s="3" t="s">
        <v>47</v>
      </c>
      <c r="AE2761" s="3" t="s">
        <v>48</v>
      </c>
      <c r="AF2761" s="3" t="s">
        <v>47</v>
      </c>
      <c r="AG2761" s="3" t="s">
        <v>47</v>
      </c>
      <c r="AH2761" s="3" t="s">
        <v>47</v>
      </c>
      <c r="AI2761" s="3" t="s">
        <v>47</v>
      </c>
      <c r="AJ2761" s="3" t="s">
        <v>47</v>
      </c>
      <c r="AL2761" s="3" t="s">
        <v>48</v>
      </c>
      <c r="AU2761" s="3">
        <v>0</v>
      </c>
      <c r="AV2761" s="3">
        <v>13</v>
      </c>
      <c r="AW2761" s="3">
        <v>1</v>
      </c>
      <c r="AX2761" s="3">
        <v>13</v>
      </c>
      <c r="AY2761" s="3">
        <v>100</v>
      </c>
      <c r="AZ2761" s="6" t="str">
        <f t="shared" si="305"/>
        <v>1927.5</v>
      </c>
      <c r="BC2761" s="12" t="s">
        <v>6352</v>
      </c>
      <c r="BJ2761" s="12">
        <f t="shared" si="306"/>
        <v>0</v>
      </c>
      <c r="BK2761" s="12">
        <f t="shared" si="307"/>
        <v>0</v>
      </c>
      <c r="CQ2761" s="3" t="str">
        <f>CONCATENATE(baseURL!$A$1,baseURL!$B$1,baseURL!$C$1,".",C2761,".",L2761,".pkl&amp;seq=",BC2761)</f>
        <v>http://proteomics.broadinstitute.org/millscripts/viewfeed.pl?side=xl&amp;cycle=1&amp;fixedMods=iaaC&amp;file=msdataSM/iPRG2012_nd/cpick_in/iPRG2012_nd.1927.5.2.pkl&amp;seq=VVDLVEHVAKA</v>
      </c>
    </row>
    <row r="2762" spans="1:95" x14ac:dyDescent="0.2">
      <c r="A2762" s="3">
        <v>1621</v>
      </c>
      <c r="B2762" s="2" t="s">
        <v>6608</v>
      </c>
      <c r="C2762" s="2" t="s">
        <v>6609</v>
      </c>
      <c r="D2762" s="3">
        <v>7082</v>
      </c>
      <c r="E2762" s="3">
        <v>7077</v>
      </c>
      <c r="F2762" s="3">
        <v>40474</v>
      </c>
      <c r="G2762" s="3">
        <v>9003</v>
      </c>
      <c r="H2762" s="3">
        <v>29.349399999999999</v>
      </c>
      <c r="I2762" s="30">
        <v>600.99708999999996</v>
      </c>
      <c r="J2762" s="30">
        <v>601.31730860000005</v>
      </c>
      <c r="K2762" s="30">
        <v>-0.32022</v>
      </c>
      <c r="L2762" s="3">
        <v>3</v>
      </c>
      <c r="M2762" s="3">
        <v>3</v>
      </c>
      <c r="N2762" s="10">
        <f t="shared" si="301"/>
        <v>1</v>
      </c>
      <c r="O2762" s="35">
        <v>3</v>
      </c>
      <c r="P2762" s="17"/>
      <c r="Q2762" s="40">
        <v>1800.9701700000001</v>
      </c>
      <c r="R2762" s="40">
        <v>600.99491</v>
      </c>
      <c r="S2762" s="18">
        <f t="shared" si="302"/>
        <v>3.6273185740508138</v>
      </c>
      <c r="T2762" s="18">
        <f t="shared" si="303"/>
        <v>536.44148167584694</v>
      </c>
      <c r="U2762" s="18">
        <f t="shared" si="304"/>
        <v>3.1447853693187784</v>
      </c>
      <c r="V2762" s="30">
        <v>600.99680000000001</v>
      </c>
      <c r="W2762" s="3" t="s">
        <v>52</v>
      </c>
      <c r="X2762" s="3" t="s">
        <v>47</v>
      </c>
      <c r="Y2762" s="3" t="s">
        <v>47</v>
      </c>
      <c r="Z2762" s="3" t="s">
        <v>48</v>
      </c>
      <c r="AA2762" s="3" t="s">
        <v>47</v>
      </c>
      <c r="AB2762" s="12" t="s">
        <v>48</v>
      </c>
      <c r="AC2762" s="3" t="s">
        <v>48</v>
      </c>
      <c r="AD2762" s="3" t="s">
        <v>47</v>
      </c>
      <c r="AF2762" s="3" t="s">
        <v>52</v>
      </c>
      <c r="AG2762" s="3" t="s">
        <v>48</v>
      </c>
      <c r="AJ2762" s="3" t="s">
        <v>52</v>
      </c>
      <c r="AL2762" s="3" t="s">
        <v>52</v>
      </c>
      <c r="AM2762" s="3" t="s">
        <v>47</v>
      </c>
      <c r="AO2762" s="3" t="s">
        <v>47</v>
      </c>
      <c r="AU2762" s="3">
        <v>0</v>
      </c>
      <c r="AV2762" s="3">
        <v>6</v>
      </c>
      <c r="AW2762" s="3">
        <v>2</v>
      </c>
      <c r="AX2762" s="3">
        <v>4</v>
      </c>
      <c r="AY2762" s="3">
        <v>66.67</v>
      </c>
      <c r="AZ2762" s="6" t="str">
        <f t="shared" si="305"/>
        <v>1927.6</v>
      </c>
      <c r="BC2762" s="12" t="s">
        <v>6610</v>
      </c>
      <c r="BJ2762" s="12">
        <f t="shared" si="306"/>
        <v>0</v>
      </c>
      <c r="BK2762" s="12">
        <f t="shared" si="307"/>
        <v>0</v>
      </c>
      <c r="BO2762" s="3" t="s">
        <v>54</v>
      </c>
      <c r="BR2762" s="3" t="s">
        <v>54</v>
      </c>
      <c r="BW2762" s="3" t="s">
        <v>6611</v>
      </c>
      <c r="CK2762" s="3" t="s">
        <v>6611</v>
      </c>
      <c r="CQ2762" s="3" t="str">
        <f>CONCATENATE(baseURL!$A$1,baseURL!$B$1,baseURL!$C$1,".",C2762,".",L2762,".pkl&amp;seq=",BC2762,"&amp;varMods=Deamidated-Q")</f>
        <v>http://proteomics.broadinstitute.org/millscripts/viewfeed.pl?side=xl&amp;cycle=1&amp;fixedMods=iaaC&amp;file=msdataSM/iPRG2012_nd/cpick_in/iPRG2012_nd.1927.6.3.pkl&amp;seq=ASKVLEQLSGQTPVqSK&amp;varMods=Deamidated-Q</v>
      </c>
    </row>
    <row r="2763" spans="1:95" x14ac:dyDescent="0.2">
      <c r="A2763" s="3">
        <v>3756</v>
      </c>
      <c r="B2763" s="2" t="s">
        <v>6612</v>
      </c>
      <c r="C2763" s="2" t="s">
        <v>6613</v>
      </c>
      <c r="D2763" s="3">
        <v>7092</v>
      </c>
      <c r="E2763" s="3">
        <v>7087</v>
      </c>
      <c r="F2763" s="3">
        <v>40499</v>
      </c>
      <c r="G2763" s="3">
        <v>9014</v>
      </c>
      <c r="H2763" s="3">
        <v>29.368200000000002</v>
      </c>
      <c r="I2763" s="30">
        <v>547.31403999999998</v>
      </c>
      <c r="J2763" s="30">
        <v>547.31707219999998</v>
      </c>
      <c r="K2763" s="30">
        <v>-3.0300000000000001E-3</v>
      </c>
      <c r="L2763" s="3">
        <v>3</v>
      </c>
      <c r="M2763" s="3">
        <v>3</v>
      </c>
      <c r="N2763" s="10">
        <f t="shared" si="301"/>
        <v>1</v>
      </c>
      <c r="O2763" s="35">
        <v>3</v>
      </c>
      <c r="P2763" s="17"/>
      <c r="Q2763" s="40">
        <v>1639.9377500000001</v>
      </c>
      <c r="R2763" s="40">
        <v>547.31742999999994</v>
      </c>
      <c r="S2763" s="18">
        <f t="shared" si="302"/>
        <v>-6.1938462291756098</v>
      </c>
      <c r="T2763" s="18">
        <f t="shared" si="303"/>
        <v>-0.65373397657125931</v>
      </c>
      <c r="U2763" s="18">
        <f t="shared" si="304"/>
        <v>-1.1510687682667418</v>
      </c>
      <c r="V2763" s="30">
        <v>547.31679999999994</v>
      </c>
      <c r="W2763" s="3" t="s">
        <v>47</v>
      </c>
      <c r="X2763" s="3" t="s">
        <v>47</v>
      </c>
      <c r="Y2763" s="3" t="s">
        <v>47</v>
      </c>
      <c r="Z2763" s="3" t="s">
        <v>47</v>
      </c>
      <c r="AA2763" s="3" t="s">
        <v>47</v>
      </c>
      <c r="AB2763" s="12" t="s">
        <v>47</v>
      </c>
      <c r="AC2763" s="3" t="s">
        <v>47</v>
      </c>
      <c r="AE2763" s="3" t="s">
        <v>47</v>
      </c>
      <c r="AF2763" s="3" t="s">
        <v>48</v>
      </c>
      <c r="AG2763" s="3" t="s">
        <v>48</v>
      </c>
      <c r="AI2763" s="3" t="s">
        <v>47</v>
      </c>
      <c r="AL2763" s="3" t="s">
        <v>48</v>
      </c>
      <c r="AU2763" s="3">
        <v>0</v>
      </c>
      <c r="AV2763" s="3">
        <v>9</v>
      </c>
      <c r="AW2763" s="3">
        <v>1</v>
      </c>
      <c r="AX2763" s="3">
        <v>9</v>
      </c>
      <c r="AY2763" s="3">
        <v>100</v>
      </c>
      <c r="AZ2763" s="6" t="str">
        <f t="shared" si="305"/>
        <v>1928.10</v>
      </c>
      <c r="BC2763" s="12" t="s">
        <v>6614</v>
      </c>
      <c r="BJ2763" s="12">
        <f t="shared" si="306"/>
        <v>0</v>
      </c>
      <c r="BK2763" s="12">
        <f t="shared" si="307"/>
        <v>0</v>
      </c>
      <c r="CQ2763" s="3" t="str">
        <f>CONCATENATE(baseURL!$A$1,baseURL!$B$1,baseURL!$C$1,".",C2763,".",L2763,".pkl&amp;seq=",BC2763)</f>
        <v>http://proteomics.broadinstitute.org/millscripts/viewfeed.pl?side=xl&amp;cycle=1&amp;fixedMods=iaaC&amp;file=msdataSM/iPRG2012_nd/cpick_in/iPRG2012_nd.1928.10.3.pkl&amp;seq=KVPQVSTPTLVEVSR</v>
      </c>
    </row>
    <row r="2764" spans="1:95" x14ac:dyDescent="0.2">
      <c r="A2764" s="3">
        <v>1919</v>
      </c>
      <c r="B2764" s="2" t="s">
        <v>6615</v>
      </c>
      <c r="C2764" s="2" t="s">
        <v>6616</v>
      </c>
      <c r="D2764" s="3">
        <v>7093</v>
      </c>
      <c r="E2764" s="3">
        <v>7088</v>
      </c>
      <c r="F2764" s="3">
        <v>40500</v>
      </c>
      <c r="G2764" s="3">
        <v>9015</v>
      </c>
      <c r="H2764" s="3">
        <v>29.369900000000001</v>
      </c>
      <c r="I2764" s="30">
        <v>564.30601000000001</v>
      </c>
      <c r="J2764" s="30">
        <v>564.0610365</v>
      </c>
      <c r="K2764" s="30">
        <v>0.24496999999999999</v>
      </c>
      <c r="L2764" s="3">
        <v>4</v>
      </c>
      <c r="M2764" s="3">
        <v>4</v>
      </c>
      <c r="N2764" s="10">
        <f t="shared" si="301"/>
        <v>1</v>
      </c>
      <c r="O2764" s="35">
        <v>4</v>
      </c>
      <c r="P2764" s="17"/>
      <c r="Q2764" s="40">
        <v>2253.2237599999999</v>
      </c>
      <c r="R2764" s="40">
        <v>564.06140000000005</v>
      </c>
      <c r="S2764" s="18">
        <f t="shared" si="302"/>
        <v>433.65846342253872</v>
      </c>
      <c r="T2764" s="18">
        <f t="shared" si="303"/>
        <v>-0.64443338978449649</v>
      </c>
      <c r="U2764" s="18">
        <f t="shared" si="304"/>
        <v>-0.88642832163637397</v>
      </c>
      <c r="V2764" s="30">
        <v>564.06089999999995</v>
      </c>
      <c r="W2764" s="3" t="s">
        <v>47</v>
      </c>
      <c r="X2764" s="3" t="s">
        <v>47</v>
      </c>
      <c r="Y2764" s="3" t="s">
        <v>47</v>
      </c>
      <c r="Z2764" s="3" t="s">
        <v>47</v>
      </c>
      <c r="AA2764" s="3" t="s">
        <v>47</v>
      </c>
      <c r="AC2764" s="3" t="s">
        <v>47</v>
      </c>
      <c r="AD2764" s="3" t="s">
        <v>47</v>
      </c>
      <c r="AE2764" s="3" t="s">
        <v>47</v>
      </c>
      <c r="AL2764" s="3" t="s">
        <v>52</v>
      </c>
      <c r="AU2764" s="3">
        <v>0</v>
      </c>
      <c r="AV2764" s="3">
        <v>8</v>
      </c>
      <c r="AW2764" s="3">
        <v>1</v>
      </c>
      <c r="AX2764" s="3">
        <v>8</v>
      </c>
      <c r="AY2764" s="3">
        <v>100</v>
      </c>
      <c r="AZ2764" s="6" t="str">
        <f t="shared" si="305"/>
        <v>1928.11</v>
      </c>
      <c r="BC2764" s="12" t="s">
        <v>6617</v>
      </c>
      <c r="BJ2764" s="12">
        <f t="shared" si="306"/>
        <v>0</v>
      </c>
      <c r="BK2764" s="12">
        <f t="shared" si="307"/>
        <v>0</v>
      </c>
      <c r="CQ2764" s="3" t="str">
        <f>CONCATENATE(baseURL!$A$1,baseURL!$B$1,baseURL!$C$1,".",C2764,".",L2764,".pkl&amp;seq=",BC2764)</f>
        <v>http://proteomics.broadinstitute.org/millscripts/viewfeed.pl?side=xl&amp;cycle=1&amp;fixedMods=iaaC&amp;file=msdataSM/iPRG2012_nd/cpick_in/iPRG2012_nd.1928.11.4.pkl&amp;seq=TKQTVLLAHYPPTVQAGEATK</v>
      </c>
    </row>
    <row r="2765" spans="1:95" x14ac:dyDescent="0.2">
      <c r="A2765" s="3">
        <v>2225</v>
      </c>
      <c r="B2765" s="2" t="s">
        <v>6620</v>
      </c>
      <c r="C2765" s="2" t="s">
        <v>6599</v>
      </c>
      <c r="D2765" s="3">
        <v>7084</v>
      </c>
      <c r="E2765" s="3">
        <v>7079</v>
      </c>
      <c r="F2765" s="3">
        <v>40491</v>
      </c>
      <c r="G2765" s="3">
        <v>9006</v>
      </c>
      <c r="H2765" s="3">
        <v>29.3582</v>
      </c>
      <c r="I2765" s="30">
        <v>433.77733999999998</v>
      </c>
      <c r="J2765" s="30">
        <v>433.77707400000003</v>
      </c>
      <c r="K2765" s="30">
        <v>2.7E-4</v>
      </c>
      <c r="L2765" s="3">
        <v>2</v>
      </c>
      <c r="M2765" s="3">
        <v>2</v>
      </c>
      <c r="N2765" s="10">
        <f t="shared" si="301"/>
        <v>1</v>
      </c>
      <c r="O2765" s="35">
        <v>2</v>
      </c>
      <c r="P2765" s="17"/>
      <c r="Q2765" s="40">
        <v>866.54580999999996</v>
      </c>
      <c r="R2765" s="40">
        <v>433.77654999999999</v>
      </c>
      <c r="S2765" s="18">
        <f t="shared" si="302"/>
        <v>1.8212141712016507</v>
      </c>
      <c r="T2765" s="18">
        <f t="shared" si="303"/>
        <v>1.2079952225201414</v>
      </c>
      <c r="U2765" s="18">
        <f t="shared" si="304"/>
        <v>1.2679339167423158</v>
      </c>
      <c r="V2765" s="30">
        <v>433.77710000000002</v>
      </c>
      <c r="Z2765" s="3" t="s">
        <v>47</v>
      </c>
      <c r="AA2765" s="3" t="s">
        <v>47</v>
      </c>
      <c r="AD2765" s="3" t="s">
        <v>47</v>
      </c>
      <c r="AE2765" s="3" t="s">
        <v>47</v>
      </c>
      <c r="AF2765" s="3" t="s">
        <v>48</v>
      </c>
      <c r="AG2765" s="3" t="s">
        <v>48</v>
      </c>
      <c r="AH2765" s="3" t="s">
        <v>47</v>
      </c>
      <c r="AI2765" s="3" t="s">
        <v>47</v>
      </c>
      <c r="AJ2765" s="3" t="s">
        <v>47</v>
      </c>
      <c r="AK2765" s="3" t="s">
        <v>48</v>
      </c>
      <c r="AL2765" s="3" t="s">
        <v>48</v>
      </c>
      <c r="AN2765" s="3" t="s">
        <v>47</v>
      </c>
      <c r="AU2765" s="3">
        <v>0</v>
      </c>
      <c r="AV2765" s="3">
        <v>8</v>
      </c>
      <c r="AW2765" s="3">
        <v>1</v>
      </c>
      <c r="AX2765" s="3">
        <v>8</v>
      </c>
      <c r="AY2765" s="3">
        <v>100</v>
      </c>
      <c r="AZ2765" s="6" t="str">
        <f t="shared" si="305"/>
        <v>1928.2</v>
      </c>
      <c r="BC2765" s="12" t="s">
        <v>6453</v>
      </c>
      <c r="BJ2765" s="12">
        <f t="shared" si="306"/>
        <v>0</v>
      </c>
      <c r="BK2765" s="12">
        <f t="shared" si="307"/>
        <v>0</v>
      </c>
      <c r="CQ2765" s="3" t="str">
        <f>CONCATENATE(baseURL!$A$1,baseURL!$B$1,baseURL!$C$1,".",C2765,".",L2765,".pkl&amp;seq=",BC2765)</f>
        <v>http://proteomics.broadinstitute.org/millscripts/viewfeed.pl?side=xl&amp;cycle=1&amp;fixedMods=iaaC&amp;file=msdataSM/iPRG2012_nd/cpick_in/iPRG2012_nd.1928.2.2.pkl&amp;seq=AVLPPLTR</v>
      </c>
    </row>
    <row r="2766" spans="1:95" x14ac:dyDescent="0.2">
      <c r="A2766" s="3">
        <v>6130</v>
      </c>
      <c r="B2766" s="2" t="s">
        <v>6621</v>
      </c>
      <c r="C2766" s="2" t="s">
        <v>6602</v>
      </c>
      <c r="D2766" s="3">
        <v>7085</v>
      </c>
      <c r="E2766" s="3">
        <v>7080</v>
      </c>
      <c r="F2766" s="3">
        <v>40492</v>
      </c>
      <c r="G2766" s="3">
        <v>9007</v>
      </c>
      <c r="H2766" s="3">
        <v>29.359000000000002</v>
      </c>
      <c r="I2766" s="30">
        <v>437.23829999999998</v>
      </c>
      <c r="J2766" s="30">
        <v>437.23877709999999</v>
      </c>
      <c r="K2766" s="30">
        <v>-4.8000000000000001E-4</v>
      </c>
      <c r="L2766" s="3">
        <v>3</v>
      </c>
      <c r="M2766" s="3">
        <v>3</v>
      </c>
      <c r="N2766" s="10">
        <f t="shared" si="301"/>
        <v>1</v>
      </c>
      <c r="O2766" s="35">
        <v>3</v>
      </c>
      <c r="P2766" s="17"/>
      <c r="Q2766" s="40">
        <v>1309.7011500000001</v>
      </c>
      <c r="R2766" s="40">
        <v>437.23856999999998</v>
      </c>
      <c r="S2766" s="18">
        <f t="shared" si="302"/>
        <v>-0.61751185399869135</v>
      </c>
      <c r="T2766" s="18">
        <f t="shared" si="303"/>
        <v>0.47365446285182689</v>
      </c>
      <c r="U2766" s="18">
        <f t="shared" si="304"/>
        <v>-0.1600956658370675</v>
      </c>
      <c r="V2766" s="30">
        <v>437.23849999999999</v>
      </c>
      <c r="W2766" s="3" t="s">
        <v>47</v>
      </c>
      <c r="X2766" s="3" t="s">
        <v>47</v>
      </c>
      <c r="Y2766" s="3" t="s">
        <v>47</v>
      </c>
      <c r="Z2766" s="3" t="s">
        <v>47</v>
      </c>
      <c r="AA2766" s="3" t="s">
        <v>47</v>
      </c>
      <c r="AB2766" s="12" t="s">
        <v>47</v>
      </c>
      <c r="AC2766" s="3" t="s">
        <v>47</v>
      </c>
      <c r="AD2766" s="3" t="s">
        <v>47</v>
      </c>
      <c r="AE2766" s="3" t="s">
        <v>47</v>
      </c>
      <c r="AF2766" s="3" t="s">
        <v>47</v>
      </c>
      <c r="AG2766" s="3" t="s">
        <v>47</v>
      </c>
      <c r="AH2766" s="3" t="s">
        <v>47</v>
      </c>
      <c r="AI2766" s="3" t="s">
        <v>47</v>
      </c>
      <c r="AK2766" s="3" t="s">
        <v>47</v>
      </c>
      <c r="AL2766" s="3" t="s">
        <v>47</v>
      </c>
      <c r="AU2766" s="3">
        <v>0</v>
      </c>
      <c r="AV2766" s="3">
        <v>15</v>
      </c>
      <c r="AW2766" s="3">
        <v>1</v>
      </c>
      <c r="AX2766" s="3">
        <v>15</v>
      </c>
      <c r="AY2766" s="3">
        <v>100</v>
      </c>
      <c r="AZ2766" s="6" t="str">
        <f t="shared" si="305"/>
        <v>1928.3</v>
      </c>
      <c r="BC2766" s="12" t="s">
        <v>6601</v>
      </c>
      <c r="BJ2766" s="12">
        <f t="shared" si="306"/>
        <v>0</v>
      </c>
      <c r="BK2766" s="12">
        <f t="shared" si="307"/>
        <v>0</v>
      </c>
      <c r="CQ2766" s="3" t="str">
        <f>CONCATENATE(baseURL!$A$1,baseURL!$B$1,baseURL!$C$1,".",C2766,".",L2766,".pkl&amp;seq=",BC2766)</f>
        <v>http://proteomics.broadinstitute.org/millscripts/viewfeed.pl?side=xl&amp;cycle=1&amp;fixedMods=iaaC&amp;file=msdataSM/iPRG2012_nd/cpick_in/iPRG2012_nd.1928.3.3.pkl&amp;seq=AGNFALHPEVVR</v>
      </c>
    </row>
    <row r="2767" spans="1:95" x14ac:dyDescent="0.2">
      <c r="A2767" s="3">
        <v>4204</v>
      </c>
      <c r="B2767" s="2" t="s">
        <v>6622</v>
      </c>
      <c r="C2767" s="2" t="s">
        <v>6608</v>
      </c>
      <c r="D2767" s="3">
        <v>7089</v>
      </c>
      <c r="E2767" s="3">
        <v>7084</v>
      </c>
      <c r="F2767" s="3">
        <v>40496</v>
      </c>
      <c r="G2767" s="3">
        <v>9011</v>
      </c>
      <c r="H2767" s="3">
        <v>29.363199999999999</v>
      </c>
      <c r="I2767" s="30">
        <v>499.80387000000002</v>
      </c>
      <c r="J2767" s="30">
        <v>499.80423619999999</v>
      </c>
      <c r="K2767" s="30">
        <v>-3.6999999999999999E-4</v>
      </c>
      <c r="L2767" s="3">
        <v>2</v>
      </c>
      <c r="M2767" s="3">
        <v>2</v>
      </c>
      <c r="N2767" s="10">
        <f t="shared" si="301"/>
        <v>1</v>
      </c>
      <c r="O2767" s="35">
        <v>2</v>
      </c>
      <c r="P2767" s="17"/>
      <c r="Q2767" s="40">
        <v>998.59930999999995</v>
      </c>
      <c r="R2767" s="40">
        <v>499.80329</v>
      </c>
      <c r="S2767" s="18">
        <f t="shared" si="302"/>
        <v>1.1604565468417978</v>
      </c>
      <c r="T2767" s="18">
        <f t="shared" si="303"/>
        <v>1.8931448010018692</v>
      </c>
      <c r="U2767" s="18">
        <f t="shared" si="304"/>
        <v>1.6206375912437665</v>
      </c>
      <c r="V2767" s="30">
        <v>499.80410000000001</v>
      </c>
      <c r="W2767" s="3" t="s">
        <v>47</v>
      </c>
      <c r="X2767" s="3" t="s">
        <v>47</v>
      </c>
      <c r="Y2767" s="3" t="s">
        <v>47</v>
      </c>
      <c r="Z2767" s="3" t="s">
        <v>47</v>
      </c>
      <c r="AB2767" s="12" t="s">
        <v>47</v>
      </c>
      <c r="AC2767" s="3" t="s">
        <v>47</v>
      </c>
      <c r="AD2767" s="3" t="s">
        <v>47</v>
      </c>
      <c r="AE2767" s="3" t="s">
        <v>47</v>
      </c>
      <c r="AF2767" s="3" t="s">
        <v>47</v>
      </c>
      <c r="AG2767" s="3" t="s">
        <v>47</v>
      </c>
      <c r="AH2767" s="3" t="s">
        <v>47</v>
      </c>
      <c r="AI2767" s="3" t="s">
        <v>47</v>
      </c>
      <c r="AJ2767" s="3" t="s">
        <v>47</v>
      </c>
      <c r="AK2767" s="3" t="s">
        <v>47</v>
      </c>
      <c r="AL2767" s="3" t="s">
        <v>47</v>
      </c>
      <c r="AM2767" s="3" t="s">
        <v>47</v>
      </c>
      <c r="AN2767" s="3" t="s">
        <v>47</v>
      </c>
      <c r="AU2767" s="3">
        <v>0</v>
      </c>
      <c r="AV2767" s="3">
        <v>17</v>
      </c>
      <c r="AW2767" s="3">
        <v>1</v>
      </c>
      <c r="AX2767" s="3">
        <v>17</v>
      </c>
      <c r="AY2767" s="3">
        <v>100</v>
      </c>
      <c r="AZ2767" s="6" t="str">
        <f t="shared" si="305"/>
        <v>1928.7</v>
      </c>
      <c r="BC2767" s="12" t="s">
        <v>6542</v>
      </c>
      <c r="BJ2767" s="12">
        <f t="shared" si="306"/>
        <v>0</v>
      </c>
      <c r="BK2767" s="12">
        <f t="shared" si="307"/>
        <v>0</v>
      </c>
      <c r="CQ2767" s="3" t="str">
        <f>CONCATENATE(baseURL!$A$1,baseURL!$B$1,baseURL!$C$1,".",C2767,".",L2767,".pkl&amp;seq=",BC2767)</f>
        <v>http://proteomics.broadinstitute.org/millscripts/viewfeed.pl?side=xl&amp;cycle=1&amp;fixedMods=iaaC&amp;file=msdataSM/iPRG2012_nd/cpick_in/iPRG2012_nd.1928.7.2.pkl&amp;seq=LLGPTSVVGR</v>
      </c>
    </row>
    <row r="2768" spans="1:95" x14ac:dyDescent="0.2">
      <c r="A2768" s="3">
        <v>2543</v>
      </c>
      <c r="B2768" s="2" t="s">
        <v>6623</v>
      </c>
      <c r="C2768" s="2" t="s">
        <v>6624</v>
      </c>
      <c r="D2768" s="3">
        <v>7090</v>
      </c>
      <c r="E2768" s="3">
        <v>7085</v>
      </c>
      <c r="F2768" s="3">
        <v>40497</v>
      </c>
      <c r="G2768" s="3">
        <v>9012</v>
      </c>
      <c r="H2768" s="3">
        <v>29.364899999999999</v>
      </c>
      <c r="I2768" s="30">
        <v>532.76517000000001</v>
      </c>
      <c r="J2768" s="30">
        <v>532.76679739999997</v>
      </c>
      <c r="K2768" s="30">
        <v>-1.6299999999999999E-3</v>
      </c>
      <c r="L2768" s="3">
        <v>2</v>
      </c>
      <c r="M2768" s="3">
        <v>2</v>
      </c>
      <c r="N2768" s="10">
        <f t="shared" si="301"/>
        <v>1</v>
      </c>
      <c r="O2768" s="35">
        <v>2</v>
      </c>
      <c r="P2768" s="17"/>
      <c r="Q2768" s="40">
        <v>1064.52673</v>
      </c>
      <c r="R2768" s="40">
        <v>532.76701000000003</v>
      </c>
      <c r="S2768" s="18">
        <f t="shared" si="302"/>
        <v>-3.4536672982353145</v>
      </c>
      <c r="T2768" s="18">
        <f t="shared" si="303"/>
        <v>-0.3990487324926672</v>
      </c>
      <c r="U2768" s="18">
        <f t="shared" si="304"/>
        <v>-0.58186786004849111</v>
      </c>
      <c r="V2768" s="30">
        <v>532.76670000000001</v>
      </c>
      <c r="W2768" s="3" t="s">
        <v>47</v>
      </c>
      <c r="Z2768" s="3" t="s">
        <v>47</v>
      </c>
      <c r="AA2768" s="3" t="s">
        <v>47</v>
      </c>
      <c r="AB2768" s="12" t="s">
        <v>47</v>
      </c>
      <c r="AC2768" s="3" t="s">
        <v>47</v>
      </c>
      <c r="AD2768" s="3" t="s">
        <v>47</v>
      </c>
      <c r="AE2768" s="3" t="s">
        <v>47</v>
      </c>
      <c r="AG2768" s="3" t="s">
        <v>47</v>
      </c>
      <c r="AH2768" s="3" t="s">
        <v>47</v>
      </c>
      <c r="AI2768" s="3" t="s">
        <v>47</v>
      </c>
      <c r="AK2768" s="3" t="s">
        <v>48</v>
      </c>
      <c r="AL2768" s="3" t="s">
        <v>48</v>
      </c>
      <c r="AU2768" s="3">
        <v>0</v>
      </c>
      <c r="AV2768" s="3">
        <v>10</v>
      </c>
      <c r="AW2768" s="3">
        <v>1</v>
      </c>
      <c r="AX2768" s="3">
        <v>10</v>
      </c>
      <c r="AY2768" s="3">
        <v>100</v>
      </c>
      <c r="AZ2768" s="6" t="str">
        <f t="shared" si="305"/>
        <v>1928.8</v>
      </c>
      <c r="BC2768" s="12" t="s">
        <v>6625</v>
      </c>
      <c r="BJ2768" s="12">
        <f t="shared" si="306"/>
        <v>0</v>
      </c>
      <c r="BK2768" s="12">
        <f t="shared" si="307"/>
        <v>0</v>
      </c>
      <c r="CQ2768" s="3" t="str">
        <f>CONCATENATE(baseURL!$A$1,baseURL!$B$1,baseURL!$C$1,".",C2768,".",L2768,".pkl&amp;seq=",BC2768)</f>
        <v>http://proteomics.broadinstitute.org/millscripts/viewfeed.pl?side=xl&amp;cycle=1&amp;fixedMods=iaaC&amp;file=msdataSM/iPRG2012_nd/cpick_in/iPRG2012_nd.1928.8.2.pkl&amp;seq=MYALKPMPN</v>
      </c>
    </row>
    <row r="2769" spans="1:95" x14ac:dyDescent="0.2">
      <c r="A2769" s="3">
        <v>3923</v>
      </c>
      <c r="B2769" s="2" t="s">
        <v>6627</v>
      </c>
      <c r="C2769" s="2" t="s">
        <v>6612</v>
      </c>
      <c r="D2769" s="3">
        <v>7106</v>
      </c>
      <c r="E2769" s="3">
        <v>7101</v>
      </c>
      <c r="F2769" s="3">
        <v>40521</v>
      </c>
      <c r="G2769" s="3">
        <v>9029</v>
      </c>
      <c r="H2769" s="3">
        <v>29.395399999999999</v>
      </c>
      <c r="I2769" s="30">
        <v>600.31290999999999</v>
      </c>
      <c r="J2769" s="30">
        <v>600.99567520000005</v>
      </c>
      <c r="K2769" s="30">
        <v>-0.68276999999999999</v>
      </c>
      <c r="L2769" s="3">
        <v>0</v>
      </c>
      <c r="M2769" s="3">
        <v>3</v>
      </c>
      <c r="N2769" s="10">
        <f t="shared" si="301"/>
        <v>1</v>
      </c>
      <c r="O2769" s="35">
        <v>3</v>
      </c>
      <c r="P2769" s="17"/>
      <c r="Q2769" s="40">
        <v>1800.9701700000001</v>
      </c>
      <c r="R2769" s="40">
        <v>600.99491</v>
      </c>
      <c r="S2769" s="18">
        <f t="shared" si="302"/>
        <v>-1134.7849851174553</v>
      </c>
      <c r="T2769" s="18">
        <f t="shared" si="303"/>
        <v>1.2732220977482267</v>
      </c>
      <c r="U2769" s="18">
        <f t="shared" si="304"/>
        <v>0.98170548563934112</v>
      </c>
      <c r="V2769" s="30">
        <v>600.99549999999999</v>
      </c>
      <c r="W2769" s="3" t="s">
        <v>47</v>
      </c>
      <c r="X2769" s="3" t="s">
        <v>47</v>
      </c>
      <c r="Y2769" s="3" t="s">
        <v>47</v>
      </c>
      <c r="Z2769" s="3" t="s">
        <v>47</v>
      </c>
      <c r="AA2769" s="3" t="s">
        <v>47</v>
      </c>
      <c r="AC2769" s="3" t="s">
        <v>47</v>
      </c>
      <c r="AD2769" s="3" t="s">
        <v>47</v>
      </c>
      <c r="AE2769" s="3" t="s">
        <v>47</v>
      </c>
      <c r="AG2769" s="3" t="s">
        <v>52</v>
      </c>
      <c r="AH2769" s="3" t="s">
        <v>47</v>
      </c>
      <c r="AO2769" s="3" t="s">
        <v>48</v>
      </c>
      <c r="AU2769" s="3">
        <v>0</v>
      </c>
      <c r="AV2769" s="3">
        <v>9</v>
      </c>
      <c r="AW2769" s="3">
        <v>1</v>
      </c>
      <c r="AX2769" s="3">
        <v>9</v>
      </c>
      <c r="AY2769" s="3">
        <v>100</v>
      </c>
      <c r="AZ2769" s="6" t="str">
        <f t="shared" si="305"/>
        <v>1929.11</v>
      </c>
      <c r="BC2769" s="12" t="s">
        <v>6610</v>
      </c>
      <c r="BJ2769" s="12">
        <f t="shared" si="306"/>
        <v>0</v>
      </c>
      <c r="BK2769" s="12">
        <f t="shared" si="307"/>
        <v>0</v>
      </c>
      <c r="BO2769" s="3" t="s">
        <v>54</v>
      </c>
      <c r="BP2769" s="3" t="s">
        <v>54</v>
      </c>
      <c r="BR2769" s="3" t="s">
        <v>54</v>
      </c>
      <c r="CQ2769" s="3" t="str">
        <f>CONCATENATE(baseURL!$A$1,baseURL!$B$1,baseURL!$C$1,".",C2769,".",L2769,".pkl&amp;seq=",BC2769,"&amp;varMods=Deamidated-Q+Deamidated-N")</f>
        <v>http://proteomics.broadinstitute.org/millscripts/viewfeed.pl?side=xl&amp;cycle=1&amp;fixedMods=iaaC&amp;file=msdataSM/iPRG2012_nd/cpick_in/iPRG2012_nd.1929.11.0.pkl&amp;seq=ASKVLEQLSGQTPVqSK&amp;varMods=Deamidated-Q+Deamidated-N</v>
      </c>
    </row>
    <row r="2770" spans="1:95" x14ac:dyDescent="0.2">
      <c r="A2770" s="3">
        <v>4479</v>
      </c>
      <c r="B2770" s="2" t="s">
        <v>6628</v>
      </c>
      <c r="C2770" s="2" t="s">
        <v>6615</v>
      </c>
      <c r="D2770" s="3">
        <v>7107</v>
      </c>
      <c r="E2770" s="3">
        <v>7102</v>
      </c>
      <c r="F2770" s="3">
        <v>40522</v>
      </c>
      <c r="G2770" s="3">
        <v>9030</v>
      </c>
      <c r="H2770" s="3">
        <v>29.396999999999998</v>
      </c>
      <c r="I2770" s="30">
        <v>636.67055000000005</v>
      </c>
      <c r="J2770" s="30">
        <v>636.66998220000005</v>
      </c>
      <c r="K2770" s="30">
        <v>5.6999999999999998E-4</v>
      </c>
      <c r="L2770" s="3">
        <v>3</v>
      </c>
      <c r="M2770" s="3">
        <v>3</v>
      </c>
      <c r="N2770" s="10">
        <f t="shared" si="301"/>
        <v>1</v>
      </c>
      <c r="O2770" s="35">
        <v>3</v>
      </c>
      <c r="P2770" s="17"/>
      <c r="Q2770" s="40">
        <v>1907.99739</v>
      </c>
      <c r="R2770" s="40">
        <v>636.67065000000002</v>
      </c>
      <c r="S2770" s="18">
        <f t="shared" si="302"/>
        <v>-0.15706708009062134</v>
      </c>
      <c r="T2770" s="18">
        <f t="shared" si="303"/>
        <v>-1.0488939610673036</v>
      </c>
      <c r="U2770" s="18">
        <f t="shared" si="304"/>
        <v>-1.1780031010367893</v>
      </c>
      <c r="V2770" s="30">
        <v>636.66989999999998</v>
      </c>
      <c r="W2770" s="3" t="s">
        <v>47</v>
      </c>
      <c r="X2770" s="3" t="s">
        <v>47</v>
      </c>
      <c r="Y2770" s="3" t="s">
        <v>47</v>
      </c>
      <c r="Z2770" s="3" t="s">
        <v>47</v>
      </c>
      <c r="AA2770" s="3" t="s">
        <v>47</v>
      </c>
      <c r="AB2770" s="12" t="s">
        <v>47</v>
      </c>
      <c r="AC2770" s="3" t="s">
        <v>47</v>
      </c>
      <c r="AD2770" s="3" t="s">
        <v>47</v>
      </c>
      <c r="AE2770" s="3" t="s">
        <v>47</v>
      </c>
      <c r="AF2770" s="3" t="s">
        <v>47</v>
      </c>
      <c r="AG2770" s="3" t="s">
        <v>47</v>
      </c>
      <c r="AH2770" s="3" t="s">
        <v>47</v>
      </c>
      <c r="AI2770" s="3" t="s">
        <v>47</v>
      </c>
      <c r="AK2770" s="3" t="s">
        <v>47</v>
      </c>
      <c r="AL2770" s="3" t="s">
        <v>47</v>
      </c>
      <c r="AM2770" s="3" t="s">
        <v>47</v>
      </c>
      <c r="AN2770" s="3" t="s">
        <v>47</v>
      </c>
      <c r="AU2770" s="3">
        <v>0</v>
      </c>
      <c r="AV2770" s="3">
        <v>17</v>
      </c>
      <c r="AW2770" s="3">
        <v>1</v>
      </c>
      <c r="AX2770" s="3">
        <v>17</v>
      </c>
      <c r="AY2770" s="3">
        <v>100</v>
      </c>
      <c r="AZ2770" s="6" t="str">
        <f t="shared" si="305"/>
        <v>1929.12</v>
      </c>
      <c r="BC2770" s="12" t="s">
        <v>6629</v>
      </c>
      <c r="BJ2770" s="12">
        <f t="shared" si="306"/>
        <v>0</v>
      </c>
      <c r="BK2770" s="12">
        <f t="shared" si="307"/>
        <v>0</v>
      </c>
      <c r="CQ2770" s="3" t="str">
        <f>CONCATENATE(baseURL!$A$1,baseURL!$B$1,baseURL!$C$1,".",C2770,".",L2770,".pkl&amp;seq=",BC2770)</f>
        <v>http://proteomics.broadinstitute.org/millscripts/viewfeed.pl?side=xl&amp;cycle=1&amp;fixedMods=iaaC&amp;file=msdataSM/iPRG2012_nd/cpick_in/iPRG2012_nd.1929.12.3.pkl&amp;seq=VQKLVTDYFNGKEPNR</v>
      </c>
    </row>
    <row r="2771" spans="1:95" x14ac:dyDescent="0.2">
      <c r="A2771" s="3">
        <v>3259</v>
      </c>
      <c r="B2771" s="2" t="s">
        <v>6630</v>
      </c>
      <c r="C2771" s="2" t="s">
        <v>6631</v>
      </c>
      <c r="D2771" s="3">
        <v>7097</v>
      </c>
      <c r="E2771" s="3">
        <v>7092</v>
      </c>
      <c r="F2771" s="3">
        <v>40512</v>
      </c>
      <c r="G2771" s="3">
        <v>9020</v>
      </c>
      <c r="H2771" s="3">
        <v>29.382000000000001</v>
      </c>
      <c r="I2771" s="30">
        <v>437.23982000000001</v>
      </c>
      <c r="J2771" s="30">
        <v>437.23877709999999</v>
      </c>
      <c r="K2771" s="30">
        <v>1.0399999999999999E-3</v>
      </c>
      <c r="L2771" s="3">
        <v>3</v>
      </c>
      <c r="M2771" s="3">
        <v>3</v>
      </c>
      <c r="N2771" s="10">
        <f t="shared" si="301"/>
        <v>1</v>
      </c>
      <c r="O2771" s="35">
        <v>3</v>
      </c>
      <c r="P2771" s="17"/>
      <c r="Q2771" s="40">
        <v>1309.7011500000001</v>
      </c>
      <c r="R2771" s="40">
        <v>437.23856999999998</v>
      </c>
      <c r="S2771" s="18">
        <f t="shared" si="302"/>
        <v>2.8588511759776476</v>
      </c>
      <c r="T2771" s="18">
        <f t="shared" si="303"/>
        <v>0.47365446285182689</v>
      </c>
      <c r="U2771" s="18">
        <f t="shared" si="304"/>
        <v>-0.1600956658370675</v>
      </c>
      <c r="V2771" s="30">
        <v>437.23849999999999</v>
      </c>
      <c r="W2771" s="3" t="s">
        <v>47</v>
      </c>
      <c r="X2771" s="3" t="s">
        <v>47</v>
      </c>
      <c r="Y2771" s="3" t="s">
        <v>47</v>
      </c>
      <c r="Z2771" s="3" t="s">
        <v>47</v>
      </c>
      <c r="AA2771" s="3" t="s">
        <v>47</v>
      </c>
      <c r="AB2771" s="12" t="s">
        <v>47</v>
      </c>
      <c r="AC2771" s="3" t="s">
        <v>52</v>
      </c>
      <c r="AE2771" s="3" t="s">
        <v>47</v>
      </c>
      <c r="AH2771" s="3" t="s">
        <v>47</v>
      </c>
      <c r="AJ2771" s="3" t="s">
        <v>47</v>
      </c>
      <c r="AL2771" s="3" t="s">
        <v>48</v>
      </c>
      <c r="AU2771" s="3">
        <v>0</v>
      </c>
      <c r="AV2771" s="3">
        <v>9</v>
      </c>
      <c r="AW2771" s="3">
        <v>1</v>
      </c>
      <c r="AX2771" s="3">
        <v>9</v>
      </c>
      <c r="AY2771" s="3">
        <v>100</v>
      </c>
      <c r="AZ2771" s="6" t="str">
        <f t="shared" si="305"/>
        <v>1929.2</v>
      </c>
      <c r="BC2771" s="12" t="s">
        <v>6601</v>
      </c>
      <c r="BJ2771" s="12">
        <f t="shared" si="306"/>
        <v>0</v>
      </c>
      <c r="BK2771" s="12">
        <f t="shared" si="307"/>
        <v>0</v>
      </c>
      <c r="CQ2771" s="3" t="str">
        <f>CONCATENATE(baseURL!$A$1,baseURL!$B$1,baseURL!$C$1,".",C2771,".",L2771,".pkl&amp;seq=",BC2771)</f>
        <v>http://proteomics.broadinstitute.org/millscripts/viewfeed.pl?side=xl&amp;cycle=1&amp;fixedMods=iaaC&amp;file=msdataSM/iPRG2012_nd/cpick_in/iPRG2012_nd.1929.2.3.pkl&amp;seq=AGNFALHPEVVR</v>
      </c>
    </row>
    <row r="2772" spans="1:95" x14ac:dyDescent="0.2">
      <c r="A2772" s="3">
        <v>3845</v>
      </c>
      <c r="B2772" s="2" t="s">
        <v>6632</v>
      </c>
      <c r="C2772" s="2" t="s">
        <v>6633</v>
      </c>
      <c r="D2772" s="3">
        <v>7100</v>
      </c>
      <c r="E2772" s="3">
        <v>7095</v>
      </c>
      <c r="F2772" s="3">
        <v>40515</v>
      </c>
      <c r="G2772" s="3">
        <v>9023</v>
      </c>
      <c r="H2772" s="3">
        <v>29.385400000000001</v>
      </c>
      <c r="I2772" s="30">
        <v>466.75241999999997</v>
      </c>
      <c r="J2772" s="30">
        <v>466.7500872</v>
      </c>
      <c r="K2772" s="30">
        <v>2.33E-3</v>
      </c>
      <c r="L2772" s="3">
        <v>2</v>
      </c>
      <c r="M2772" s="3">
        <v>2</v>
      </c>
      <c r="N2772" s="10">
        <f t="shared" si="301"/>
        <v>1</v>
      </c>
      <c r="O2772" s="35">
        <v>2</v>
      </c>
      <c r="P2772" s="17"/>
      <c r="Q2772" s="40">
        <v>932.49437</v>
      </c>
      <c r="R2772" s="40">
        <v>466.75081999999998</v>
      </c>
      <c r="S2772" s="18">
        <f t="shared" si="302"/>
        <v>3.4279532706472184</v>
      </c>
      <c r="T2772" s="18">
        <f t="shared" si="303"/>
        <v>-1.5700025979176984</v>
      </c>
      <c r="U2772" s="18">
        <f t="shared" si="304"/>
        <v>-2.6138143688517586</v>
      </c>
      <c r="V2772" s="30">
        <v>466.74959999999999</v>
      </c>
      <c r="W2772" s="3" t="s">
        <v>47</v>
      </c>
      <c r="X2772" s="3" t="s">
        <v>47</v>
      </c>
      <c r="Y2772" s="3" t="s">
        <v>47</v>
      </c>
      <c r="Z2772" s="3" t="s">
        <v>47</v>
      </c>
      <c r="AA2772" s="3" t="s">
        <v>47</v>
      </c>
      <c r="AB2772" s="12" t="s">
        <v>47</v>
      </c>
      <c r="AC2772" s="3" t="s">
        <v>52</v>
      </c>
      <c r="AD2772" s="3" t="s">
        <v>48</v>
      </c>
      <c r="AE2772" s="3" t="s">
        <v>48</v>
      </c>
      <c r="AF2772" s="3" t="s">
        <v>47</v>
      </c>
      <c r="AG2772" s="3" t="s">
        <v>47</v>
      </c>
      <c r="AH2772" s="3" t="s">
        <v>48</v>
      </c>
      <c r="AL2772" s="3" t="s">
        <v>48</v>
      </c>
      <c r="AU2772" s="3">
        <v>0</v>
      </c>
      <c r="AV2772" s="3">
        <v>8</v>
      </c>
      <c r="AW2772" s="3">
        <v>1</v>
      </c>
      <c r="AX2772" s="3">
        <v>8</v>
      </c>
      <c r="AY2772" s="3">
        <v>100</v>
      </c>
      <c r="AZ2772" s="6" t="str">
        <f t="shared" si="305"/>
        <v>1929.5</v>
      </c>
      <c r="BC2772" s="12" t="s">
        <v>6634</v>
      </c>
      <c r="BJ2772" s="12">
        <f t="shared" si="306"/>
        <v>0</v>
      </c>
      <c r="BK2772" s="12">
        <f t="shared" si="307"/>
        <v>0</v>
      </c>
      <c r="CQ2772" s="3" t="str">
        <f>CONCATENATE(baseURL!$A$1,baseURL!$B$1,baseURL!$C$1,".",C2772,".",L2772,".pkl&amp;seq=",BC2772)</f>
        <v>http://proteomics.broadinstitute.org/millscripts/viewfeed.pl?side=xl&amp;cycle=1&amp;fixedMods=iaaC&amp;file=msdataSM/iPRG2012_nd/cpick_in/iPRG2012_nd.1929.5.2.pkl&amp;seq=MLAPMLEK</v>
      </c>
    </row>
    <row r="2773" spans="1:95" x14ac:dyDescent="0.2">
      <c r="A2773" s="3">
        <v>3584</v>
      </c>
      <c r="B2773" s="2" t="s">
        <v>6635</v>
      </c>
      <c r="C2773" s="2" t="s">
        <v>6622</v>
      </c>
      <c r="D2773" s="3">
        <v>7103</v>
      </c>
      <c r="E2773" s="3">
        <v>7098</v>
      </c>
      <c r="F2773" s="3">
        <v>40518</v>
      </c>
      <c r="G2773" s="3">
        <v>9026</v>
      </c>
      <c r="H2773" s="3">
        <v>29.3904</v>
      </c>
      <c r="I2773" s="30">
        <v>518.79157999999995</v>
      </c>
      <c r="J2773" s="30">
        <v>518.26239050000004</v>
      </c>
      <c r="K2773" s="30">
        <v>0.52919000000000005</v>
      </c>
      <c r="L2773" s="3">
        <v>2</v>
      </c>
      <c r="M2773" s="3">
        <v>3</v>
      </c>
      <c r="N2773" s="10">
        <f t="shared" si="301"/>
        <v>-1</v>
      </c>
      <c r="O2773" s="35">
        <v>3</v>
      </c>
      <c r="P2773" s="17"/>
      <c r="Q2773" s="40">
        <v>1552.7754299999999</v>
      </c>
      <c r="R2773" s="40">
        <v>518.26333</v>
      </c>
      <c r="S2773" s="18">
        <f t="shared" si="302"/>
        <v>1019.2694898941766</v>
      </c>
      <c r="T2773" s="18">
        <f t="shared" si="303"/>
        <v>-1.8127850179146781</v>
      </c>
      <c r="U2773" s="18">
        <f t="shared" si="304"/>
        <v>-2.3733108803281397</v>
      </c>
      <c r="V2773" s="30">
        <v>518.26210000000003</v>
      </c>
      <c r="W2773" s="3" t="s">
        <v>47</v>
      </c>
      <c r="X2773" s="3" t="s">
        <v>47</v>
      </c>
      <c r="Y2773" s="3" t="s">
        <v>47</v>
      </c>
      <c r="Z2773" s="3" t="s">
        <v>47</v>
      </c>
      <c r="AA2773" s="3" t="s">
        <v>47</v>
      </c>
      <c r="AB2773" s="12" t="s">
        <v>47</v>
      </c>
      <c r="AC2773" s="3" t="s">
        <v>47</v>
      </c>
      <c r="AF2773" s="3" t="s">
        <v>48</v>
      </c>
      <c r="AG2773" s="3" t="s">
        <v>52</v>
      </c>
      <c r="AH2773" s="3" t="s">
        <v>48</v>
      </c>
      <c r="AI2773" s="3" t="s">
        <v>48</v>
      </c>
      <c r="AK2773" s="3" t="s">
        <v>65</v>
      </c>
      <c r="AU2773" s="3">
        <v>1</v>
      </c>
      <c r="AV2773" s="3">
        <v>7</v>
      </c>
      <c r="AW2773" s="3">
        <v>1</v>
      </c>
      <c r="AX2773" s="3">
        <v>7</v>
      </c>
      <c r="AY2773" s="3">
        <v>100</v>
      </c>
      <c r="AZ2773" s="6" t="str">
        <f t="shared" si="305"/>
        <v>1929.8</v>
      </c>
      <c r="BC2773" s="12" t="s">
        <v>6605</v>
      </c>
      <c r="BJ2773" s="12">
        <f t="shared" si="306"/>
        <v>0</v>
      </c>
      <c r="BK2773" s="12">
        <f t="shared" si="307"/>
        <v>0</v>
      </c>
      <c r="CG2773" s="3" t="s">
        <v>6636</v>
      </c>
      <c r="CQ2773" s="3" t="str">
        <f>CONCATENATE(baseURL!$A$1,baseURL!$B$1,baseURL!$C$1,".",C2773,".",L2773,".pkl&amp;seq=",BC2773)</f>
        <v>http://proteomics.broadinstitute.org/millscripts/viewfeed.pl?side=xl&amp;cycle=1&amp;fixedMods=iaaC&amp;file=msdataSM/iPRG2012_nd/cpick_in/iPRG2012_nd.1929.8.2.pkl&amp;seq=LVTDYFNGKEPNR</v>
      </c>
    </row>
    <row r="2774" spans="1:95" x14ac:dyDescent="0.2">
      <c r="A2774" s="3">
        <v>2544</v>
      </c>
      <c r="B2774" s="2" t="s">
        <v>6626</v>
      </c>
      <c r="C2774" s="2" t="s">
        <v>6623</v>
      </c>
      <c r="D2774" s="3">
        <v>7104</v>
      </c>
      <c r="E2774" s="3">
        <v>7099</v>
      </c>
      <c r="F2774" s="3">
        <v>40519</v>
      </c>
      <c r="G2774" s="3">
        <v>9027</v>
      </c>
      <c r="H2774" s="3">
        <v>29.391999999999999</v>
      </c>
      <c r="I2774" s="30">
        <v>532.24013000000002</v>
      </c>
      <c r="J2774" s="30">
        <v>532.76687589999995</v>
      </c>
      <c r="K2774" s="30">
        <v>-0.52675000000000005</v>
      </c>
      <c r="L2774" s="3">
        <v>0</v>
      </c>
      <c r="M2774" s="3">
        <v>2</v>
      </c>
      <c r="N2774" s="10">
        <f t="shared" si="301"/>
        <v>1</v>
      </c>
      <c r="O2774" s="35">
        <v>2</v>
      </c>
      <c r="P2774" s="17"/>
      <c r="Q2774" s="40">
        <v>1064.52673</v>
      </c>
      <c r="R2774" s="40">
        <v>532.76701000000003</v>
      </c>
      <c r="S2774" s="18">
        <f t="shared" si="302"/>
        <v>-988.95012286891711</v>
      </c>
      <c r="T2774" s="18">
        <f t="shared" si="303"/>
        <v>-0.25170477444177963</v>
      </c>
      <c r="U2774" s="18">
        <f t="shared" si="304"/>
        <v>-0.58186786004849111</v>
      </c>
      <c r="V2774" s="30">
        <v>532.76670000000001</v>
      </c>
      <c r="W2774" s="3" t="s">
        <v>47</v>
      </c>
      <c r="Z2774" s="3" t="s">
        <v>47</v>
      </c>
      <c r="AA2774" s="3" t="s">
        <v>47</v>
      </c>
      <c r="AB2774" s="12" t="s">
        <v>47</v>
      </c>
      <c r="AC2774" s="3" t="s">
        <v>47</v>
      </c>
      <c r="AD2774" s="3" t="s">
        <v>48</v>
      </c>
      <c r="AE2774" s="3" t="s">
        <v>47</v>
      </c>
      <c r="AG2774" s="3" t="s">
        <v>52</v>
      </c>
      <c r="AH2774" s="3" t="s">
        <v>47</v>
      </c>
      <c r="AI2774" s="3" t="s">
        <v>48</v>
      </c>
      <c r="AL2774" s="3" t="s">
        <v>47</v>
      </c>
      <c r="AU2774" s="3">
        <v>0</v>
      </c>
      <c r="AV2774" s="3">
        <v>8</v>
      </c>
      <c r="AW2774" s="3">
        <v>1</v>
      </c>
      <c r="AX2774" s="3">
        <v>8</v>
      </c>
      <c r="AY2774" s="3">
        <v>100</v>
      </c>
      <c r="AZ2774" s="6" t="str">
        <f t="shared" si="305"/>
        <v>1929.9</v>
      </c>
      <c r="BC2774" s="12" t="s">
        <v>6625</v>
      </c>
      <c r="BJ2774" s="12">
        <f t="shared" si="306"/>
        <v>0</v>
      </c>
      <c r="BK2774" s="12">
        <f t="shared" si="307"/>
        <v>0</v>
      </c>
      <c r="CQ2774" s="3" t="str">
        <f>CONCATENATE(baseURL!$A$1,baseURL!$B$1,baseURL!$C$1,".",C2774,".",L2774,".pkl&amp;seq=",BC2774)</f>
        <v>http://proteomics.broadinstitute.org/millscripts/viewfeed.pl?side=xl&amp;cycle=1&amp;fixedMods=iaaC&amp;file=msdataSM/iPRG2012_nd/cpick_in/iPRG2012_nd.1929.9.0.pkl&amp;seq=MYALKPMPN</v>
      </c>
    </row>
    <row r="2775" spans="1:95" x14ac:dyDescent="0.2">
      <c r="A2775" s="3">
        <v>4294</v>
      </c>
      <c r="B2775" s="2" t="s">
        <v>6637</v>
      </c>
      <c r="C2775" s="2" t="s">
        <v>6638</v>
      </c>
      <c r="D2775" s="3">
        <v>7109</v>
      </c>
      <c r="E2775" s="3">
        <v>7104</v>
      </c>
      <c r="F2775" s="3">
        <v>40533</v>
      </c>
      <c r="G2775" s="3">
        <v>9033</v>
      </c>
      <c r="H2775" s="3">
        <v>29.408300000000001</v>
      </c>
      <c r="I2775" s="30">
        <v>470.28602000000001</v>
      </c>
      <c r="J2775" s="30">
        <v>470.28492929999999</v>
      </c>
      <c r="K2775" s="30">
        <v>1.09E-3</v>
      </c>
      <c r="L2775" s="3">
        <v>2</v>
      </c>
      <c r="M2775" s="3">
        <v>2</v>
      </c>
      <c r="N2775" s="10">
        <f t="shared" si="301"/>
        <v>1</v>
      </c>
      <c r="O2775" s="35">
        <v>2</v>
      </c>
      <c r="P2775" s="17"/>
      <c r="Q2775" s="40">
        <v>939.56218999999999</v>
      </c>
      <c r="R2775" s="40">
        <v>470.28473000000002</v>
      </c>
      <c r="S2775" s="18">
        <f t="shared" si="302"/>
        <v>2.7430191067082657</v>
      </c>
      <c r="T2775" s="18">
        <f t="shared" si="303"/>
        <v>0.42378582005614324</v>
      </c>
      <c r="U2775" s="18">
        <f t="shared" si="304"/>
        <v>-0.27642828210229592</v>
      </c>
      <c r="V2775" s="30">
        <v>470.28460000000001</v>
      </c>
      <c r="W2775" s="3" t="s">
        <v>47</v>
      </c>
      <c r="X2775" s="3" t="s">
        <v>47</v>
      </c>
      <c r="Y2775" s="3" t="s">
        <v>47</v>
      </c>
      <c r="Z2775" s="3" t="s">
        <v>47</v>
      </c>
      <c r="AA2775" s="3" t="s">
        <v>47</v>
      </c>
      <c r="AB2775" s="12" t="s">
        <v>47</v>
      </c>
      <c r="AC2775" s="3" t="s">
        <v>47</v>
      </c>
      <c r="AD2775" s="3" t="s">
        <v>47</v>
      </c>
      <c r="AE2775" s="3" t="s">
        <v>65</v>
      </c>
      <c r="AF2775" s="3" t="s">
        <v>47</v>
      </c>
      <c r="AG2775" s="3" t="s">
        <v>52</v>
      </c>
      <c r="AH2775" s="3" t="s">
        <v>47</v>
      </c>
      <c r="AI2775" s="3" t="s">
        <v>47</v>
      </c>
      <c r="AJ2775" s="3" t="s">
        <v>47</v>
      </c>
      <c r="AL2775" s="3" t="s">
        <v>48</v>
      </c>
      <c r="AU2775" s="3">
        <v>1</v>
      </c>
      <c r="AV2775" s="3">
        <v>12</v>
      </c>
      <c r="AW2775" s="3">
        <v>1</v>
      </c>
      <c r="AX2775" s="3">
        <v>12</v>
      </c>
      <c r="AY2775" s="3">
        <v>100</v>
      </c>
      <c r="AZ2775" s="6" t="str">
        <f t="shared" si="305"/>
        <v>1930.2</v>
      </c>
      <c r="BC2775" s="12" t="s">
        <v>6639</v>
      </c>
      <c r="BJ2775" s="12">
        <f t="shared" si="306"/>
        <v>0</v>
      </c>
      <c r="BK2775" s="12">
        <f t="shared" si="307"/>
        <v>0</v>
      </c>
      <c r="CA2775" s="3" t="s">
        <v>6640</v>
      </c>
      <c r="CQ2775" s="3" t="str">
        <f>CONCATENATE(baseURL!$A$1,baseURL!$B$1,baseURL!$C$1,".",C2775,".",L2775,".pkl&amp;seq=",BC2775)</f>
        <v>http://proteomics.broadinstitute.org/millscripts/viewfeed.pl?side=xl&amp;cycle=1&amp;fixedMods=iaaC&amp;file=msdataSM/iPRG2012_nd/cpick_in/iPRG2012_nd.1930.2.2.pkl&amp;seq=LLDAPAALR</v>
      </c>
    </row>
    <row r="2776" spans="1:95" x14ac:dyDescent="0.2">
      <c r="A2776" s="3">
        <v>5096</v>
      </c>
      <c r="B2776" s="2" t="s">
        <v>6641</v>
      </c>
      <c r="C2776" s="2" t="s">
        <v>6642</v>
      </c>
      <c r="D2776" s="3">
        <v>7111</v>
      </c>
      <c r="E2776" s="3">
        <v>7106</v>
      </c>
      <c r="F2776" s="3">
        <v>40535</v>
      </c>
      <c r="G2776" s="3">
        <v>9035</v>
      </c>
      <c r="H2776" s="3">
        <v>29.4133</v>
      </c>
      <c r="I2776" s="30">
        <v>477.27238999999997</v>
      </c>
      <c r="J2776" s="30">
        <v>477.27206740000003</v>
      </c>
      <c r="K2776" s="30">
        <v>3.2000000000000003E-4</v>
      </c>
      <c r="L2776" s="3">
        <v>3</v>
      </c>
      <c r="M2776" s="3">
        <v>3</v>
      </c>
      <c r="N2776" s="10">
        <f t="shared" si="301"/>
        <v>1</v>
      </c>
      <c r="O2776" s="35">
        <v>3</v>
      </c>
      <c r="P2776" s="17"/>
      <c r="Q2776" s="40">
        <v>1429.8009199999999</v>
      </c>
      <c r="R2776" s="40">
        <v>477.27181999999999</v>
      </c>
      <c r="S2776" s="18">
        <f t="shared" si="302"/>
        <v>1.1942879845325329</v>
      </c>
      <c r="T2776" s="18">
        <f t="shared" si="303"/>
        <v>0.51836289021790294</v>
      </c>
      <c r="U2776" s="18">
        <f t="shared" si="304"/>
        <v>0.16761936630868568</v>
      </c>
      <c r="V2776" s="30">
        <v>477.27190000000002</v>
      </c>
      <c r="W2776" s="3" t="s">
        <v>47</v>
      </c>
      <c r="X2776" s="3" t="s">
        <v>47</v>
      </c>
      <c r="Y2776" s="3" t="s">
        <v>47</v>
      </c>
      <c r="Z2776" s="3" t="s">
        <v>47</v>
      </c>
      <c r="AA2776" s="3" t="s">
        <v>47</v>
      </c>
      <c r="AB2776" s="12" t="s">
        <v>47</v>
      </c>
      <c r="AC2776" s="3" t="s">
        <v>47</v>
      </c>
      <c r="AD2776" s="3" t="s">
        <v>47</v>
      </c>
      <c r="AE2776" s="3" t="s">
        <v>47</v>
      </c>
      <c r="AF2776" s="3" t="s">
        <v>47</v>
      </c>
      <c r="AG2776" s="3" t="s">
        <v>47</v>
      </c>
      <c r="AH2776" s="3" t="s">
        <v>47</v>
      </c>
      <c r="AI2776" s="3" t="s">
        <v>47</v>
      </c>
      <c r="AJ2776" s="3" t="s">
        <v>47</v>
      </c>
      <c r="AK2776" s="3" t="s">
        <v>47</v>
      </c>
      <c r="AL2776" s="3" t="s">
        <v>47</v>
      </c>
      <c r="AM2776" s="3" t="s">
        <v>47</v>
      </c>
      <c r="AN2776" s="3" t="s">
        <v>47</v>
      </c>
      <c r="AU2776" s="3">
        <v>0</v>
      </c>
      <c r="AV2776" s="3">
        <v>18</v>
      </c>
      <c r="AW2776" s="3">
        <v>1</v>
      </c>
      <c r="AX2776" s="3">
        <v>18</v>
      </c>
      <c r="AY2776" s="3">
        <v>100</v>
      </c>
      <c r="AZ2776" s="6" t="str">
        <f t="shared" si="305"/>
        <v>1930.4</v>
      </c>
      <c r="BC2776" s="12" t="s">
        <v>6643</v>
      </c>
      <c r="BJ2776" s="12">
        <f t="shared" si="306"/>
        <v>0</v>
      </c>
      <c r="BK2776" s="12">
        <f t="shared" si="307"/>
        <v>0</v>
      </c>
      <c r="CQ2776" s="3" t="str">
        <f>CONCATENATE(baseURL!$A$1,baseURL!$B$1,baseURL!$C$1,".",C2776,".",L2776,".pkl&amp;seq=",BC2776)</f>
        <v>http://proteomics.broadinstitute.org/millscripts/viewfeed.pl?side=xl&amp;cycle=1&amp;fixedMods=iaaC&amp;file=msdataSM/iPRG2012_nd/cpick_in/iPRG2012_nd.1930.4.3.pkl&amp;seq=LSVQDLDLKDKR</v>
      </c>
    </row>
    <row r="2777" spans="1:95" x14ac:dyDescent="0.2">
      <c r="A2777" s="3">
        <v>5095</v>
      </c>
      <c r="B2777" s="2" t="s">
        <v>6644</v>
      </c>
      <c r="C2777" s="2" t="s">
        <v>6645</v>
      </c>
      <c r="D2777" s="3">
        <v>7112</v>
      </c>
      <c r="E2777" s="3">
        <v>7107</v>
      </c>
      <c r="F2777" s="3">
        <v>40536</v>
      </c>
      <c r="G2777" s="3">
        <v>9036</v>
      </c>
      <c r="H2777" s="3">
        <v>29.415800000000001</v>
      </c>
      <c r="I2777" s="30">
        <v>538.29282999999998</v>
      </c>
      <c r="J2777" s="30">
        <v>538.29251060000001</v>
      </c>
      <c r="K2777" s="30">
        <v>3.2000000000000003E-4</v>
      </c>
      <c r="L2777" s="3">
        <v>2</v>
      </c>
      <c r="M2777" s="3">
        <v>2</v>
      </c>
      <c r="N2777" s="10">
        <f t="shared" si="301"/>
        <v>1</v>
      </c>
      <c r="O2777" s="35">
        <v>2</v>
      </c>
      <c r="P2777" s="17"/>
      <c r="Q2777" s="40">
        <v>1075.5782400000001</v>
      </c>
      <c r="R2777" s="40">
        <v>538.29276000000004</v>
      </c>
      <c r="S2777" s="18">
        <f t="shared" si="302"/>
        <v>0.13004076060200739</v>
      </c>
      <c r="T2777" s="18">
        <f t="shared" si="303"/>
        <v>-0.46331665324591986</v>
      </c>
      <c r="U2777" s="18">
        <f t="shared" si="304"/>
        <v>-1.0403260858720536</v>
      </c>
      <c r="V2777" s="30">
        <v>538.29219999999998</v>
      </c>
      <c r="W2777" s="3" t="s">
        <v>47</v>
      </c>
      <c r="X2777" s="3" t="s">
        <v>47</v>
      </c>
      <c r="Y2777" s="3" t="s">
        <v>47</v>
      </c>
      <c r="Z2777" s="3" t="s">
        <v>47</v>
      </c>
      <c r="AA2777" s="3" t="s">
        <v>47</v>
      </c>
      <c r="AB2777" s="12" t="s">
        <v>47</v>
      </c>
      <c r="AC2777" s="3" t="s">
        <v>47</v>
      </c>
      <c r="AD2777" s="3" t="s">
        <v>47</v>
      </c>
      <c r="AE2777" s="3" t="s">
        <v>47</v>
      </c>
      <c r="AF2777" s="3" t="s">
        <v>47</v>
      </c>
      <c r="AG2777" s="3" t="s">
        <v>47</v>
      </c>
      <c r="AH2777" s="3" t="s">
        <v>47</v>
      </c>
      <c r="AI2777" s="3" t="s">
        <v>47</v>
      </c>
      <c r="AJ2777" s="3" t="s">
        <v>47</v>
      </c>
      <c r="AK2777" s="3" t="s">
        <v>47</v>
      </c>
      <c r="AL2777" s="3" t="s">
        <v>47</v>
      </c>
      <c r="AM2777" s="3" t="s">
        <v>47</v>
      </c>
      <c r="AN2777" s="3" t="s">
        <v>47</v>
      </c>
      <c r="AU2777" s="3">
        <v>0</v>
      </c>
      <c r="AV2777" s="3">
        <v>18</v>
      </c>
      <c r="AW2777" s="3">
        <v>1</v>
      </c>
      <c r="AX2777" s="3">
        <v>18</v>
      </c>
      <c r="AY2777" s="3">
        <v>100</v>
      </c>
      <c r="AZ2777" s="6" t="str">
        <f t="shared" si="305"/>
        <v>1930.5</v>
      </c>
      <c r="BC2777" s="12" t="s">
        <v>6553</v>
      </c>
      <c r="BJ2777" s="12">
        <f t="shared" si="306"/>
        <v>0</v>
      </c>
      <c r="BK2777" s="12">
        <f t="shared" si="307"/>
        <v>0</v>
      </c>
      <c r="CQ2777" s="3" t="str">
        <f>CONCATENATE(baseURL!$A$1,baseURL!$B$1,baseURL!$C$1,".",C2777,".",L2777,".pkl&amp;seq=",BC2777)</f>
        <v>http://proteomics.broadinstitute.org/millscripts/viewfeed.pl?side=xl&amp;cycle=1&amp;fixedMods=iaaC&amp;file=msdataSM/iPRG2012_nd/cpick_in/iPRG2012_nd.1930.5.2.pkl&amp;seq=STPSVVGFGPK</v>
      </c>
    </row>
    <row r="2778" spans="1:95" x14ac:dyDescent="0.2">
      <c r="A2778" s="3">
        <v>3796</v>
      </c>
      <c r="B2778" s="2" t="s">
        <v>6647</v>
      </c>
      <c r="C2778" s="2" t="s">
        <v>6637</v>
      </c>
      <c r="D2778" s="3">
        <v>7117</v>
      </c>
      <c r="E2778" s="3">
        <v>7112</v>
      </c>
      <c r="F2778" s="3">
        <v>40555</v>
      </c>
      <c r="G2778" s="3">
        <v>9042</v>
      </c>
      <c r="H2778" s="3">
        <v>29.435600000000001</v>
      </c>
      <c r="I2778" s="30">
        <v>586.32500000000005</v>
      </c>
      <c r="J2778" s="30">
        <v>586.32285630000001</v>
      </c>
      <c r="K2778" s="30">
        <v>2.14E-3</v>
      </c>
      <c r="L2778" s="3">
        <v>0</v>
      </c>
      <c r="M2778" s="3">
        <v>4</v>
      </c>
      <c r="N2778" s="10">
        <f t="shared" si="301"/>
        <v>1</v>
      </c>
      <c r="O2778" s="35">
        <v>4</v>
      </c>
      <c r="P2778" s="17"/>
      <c r="Q2778" s="40">
        <v>2342.2674099999999</v>
      </c>
      <c r="R2778" s="40">
        <v>586.32231000000002</v>
      </c>
      <c r="S2778" s="18">
        <f t="shared" si="302"/>
        <v>4.5879202516268114</v>
      </c>
      <c r="T2778" s="18">
        <f t="shared" si="303"/>
        <v>0.93174008677298292</v>
      </c>
      <c r="U2778" s="18">
        <f t="shared" si="304"/>
        <v>0.66516315921617619</v>
      </c>
      <c r="V2778" s="30">
        <v>586.32270000000005</v>
      </c>
      <c r="W2778" s="3" t="s">
        <v>47</v>
      </c>
      <c r="X2778" s="3" t="s">
        <v>47</v>
      </c>
      <c r="Y2778" s="3" t="s">
        <v>47</v>
      </c>
      <c r="Z2778" s="3" t="s">
        <v>47</v>
      </c>
      <c r="AA2778" s="3" t="s">
        <v>47</v>
      </c>
      <c r="AB2778" s="12" t="s">
        <v>47</v>
      </c>
      <c r="AC2778" s="3" t="s">
        <v>47</v>
      </c>
      <c r="AD2778" s="3" t="s">
        <v>65</v>
      </c>
      <c r="AE2778" s="3" t="s">
        <v>47</v>
      </c>
      <c r="AF2778" s="3" t="s">
        <v>47</v>
      </c>
      <c r="AG2778" s="3" t="s">
        <v>52</v>
      </c>
      <c r="AI2778" s="3" t="s">
        <v>48</v>
      </c>
      <c r="AK2778" s="3" t="s">
        <v>47</v>
      </c>
      <c r="AL2778" s="3" t="s">
        <v>47</v>
      </c>
      <c r="AM2778" s="3" t="s">
        <v>47</v>
      </c>
      <c r="AN2778" s="3" t="s">
        <v>47</v>
      </c>
      <c r="AU2778" s="3">
        <v>1</v>
      </c>
      <c r="AV2778" s="3">
        <v>13</v>
      </c>
      <c r="AW2778" s="3">
        <v>1</v>
      </c>
      <c r="AX2778" s="3">
        <v>13</v>
      </c>
      <c r="AY2778" s="3">
        <v>100</v>
      </c>
      <c r="AZ2778" s="6" t="str">
        <f t="shared" si="305"/>
        <v>1931.3</v>
      </c>
      <c r="BC2778" s="12" t="s">
        <v>6648</v>
      </c>
      <c r="BJ2778" s="12">
        <f t="shared" si="306"/>
        <v>0</v>
      </c>
      <c r="BK2778" s="12">
        <f t="shared" si="307"/>
        <v>0</v>
      </c>
      <c r="BZ2778" s="3" t="s">
        <v>6649</v>
      </c>
      <c r="CQ2778" s="3" t="str">
        <f>CONCATENATE(baseURL!$A$1,baseURL!$B$1,baseURL!$C$1,".",C2778,".",L2778,".pkl&amp;seq=",BC2778)</f>
        <v>http://proteomics.broadinstitute.org/millscripts/viewfeed.pl?side=xl&amp;cycle=1&amp;fixedMods=iaaC&amp;file=msdataSM/iPRG2012_nd/cpick_in/iPRG2012_nd.1931.3.0.pkl&amp;seq=ALKQEGAANKTVVVVGTVTDDAR</v>
      </c>
    </row>
    <row r="2779" spans="1:95" x14ac:dyDescent="0.2">
      <c r="A2779" s="3">
        <v>3835</v>
      </c>
      <c r="B2779" s="2" t="s">
        <v>6650</v>
      </c>
      <c r="C2779" s="2" t="s">
        <v>6651</v>
      </c>
      <c r="D2779" s="3">
        <v>7118</v>
      </c>
      <c r="E2779" s="3">
        <v>7113</v>
      </c>
      <c r="F2779" s="3">
        <v>40556</v>
      </c>
      <c r="G2779" s="3">
        <v>9043</v>
      </c>
      <c r="H2779" s="3">
        <v>29.438099999999999</v>
      </c>
      <c r="I2779" s="30">
        <v>591.97838000000002</v>
      </c>
      <c r="J2779" s="30">
        <v>591.97897090000004</v>
      </c>
      <c r="K2779" s="30">
        <v>-5.9000000000000003E-4</v>
      </c>
      <c r="L2779" s="3">
        <v>3</v>
      </c>
      <c r="M2779" s="3">
        <v>3</v>
      </c>
      <c r="N2779" s="10">
        <f t="shared" si="301"/>
        <v>1</v>
      </c>
      <c r="O2779" s="35">
        <v>3</v>
      </c>
      <c r="P2779" s="17"/>
      <c r="Q2779" s="40">
        <v>1773.9228900000001</v>
      </c>
      <c r="R2779" s="40">
        <v>591.97915</v>
      </c>
      <c r="S2779" s="18">
        <f t="shared" si="302"/>
        <v>-1.3007214865398775</v>
      </c>
      <c r="T2779" s="18">
        <f t="shared" si="303"/>
        <v>-0.30254443922299845</v>
      </c>
      <c r="U2779" s="18">
        <f t="shared" si="304"/>
        <v>-0.59123703938868399</v>
      </c>
      <c r="V2779" s="30">
        <v>591.97879999999998</v>
      </c>
      <c r="W2779" s="3" t="s">
        <v>47</v>
      </c>
      <c r="X2779" s="3" t="s">
        <v>47</v>
      </c>
      <c r="Y2779" s="3" t="s">
        <v>47</v>
      </c>
      <c r="Z2779" s="3" t="s">
        <v>47</v>
      </c>
      <c r="AA2779" s="3" t="s">
        <v>47</v>
      </c>
      <c r="AB2779" s="12" t="s">
        <v>47</v>
      </c>
      <c r="AC2779" s="3" t="s">
        <v>52</v>
      </c>
      <c r="AD2779" s="3" t="s">
        <v>47</v>
      </c>
      <c r="AE2779" s="3" t="s">
        <v>47</v>
      </c>
      <c r="AF2779" s="3" t="s">
        <v>47</v>
      </c>
      <c r="AG2779" s="3" t="s">
        <v>47</v>
      </c>
      <c r="AH2779" s="3" t="s">
        <v>47</v>
      </c>
      <c r="AL2779" s="3" t="s">
        <v>48</v>
      </c>
      <c r="AM2779" s="3" t="s">
        <v>47</v>
      </c>
      <c r="AU2779" s="3">
        <v>0</v>
      </c>
      <c r="AV2779" s="3">
        <v>12</v>
      </c>
      <c r="AW2779" s="3">
        <v>1</v>
      </c>
      <c r="AX2779" s="3">
        <v>12</v>
      </c>
      <c r="AY2779" s="3">
        <v>100</v>
      </c>
      <c r="AZ2779" s="6" t="str">
        <f t="shared" si="305"/>
        <v>1931.4</v>
      </c>
      <c r="BC2779" s="12" t="s">
        <v>6652</v>
      </c>
      <c r="BJ2779" s="12">
        <f t="shared" si="306"/>
        <v>0</v>
      </c>
      <c r="BK2779" s="12">
        <f t="shared" si="307"/>
        <v>0</v>
      </c>
      <c r="CQ2779" s="3" t="str">
        <f>CONCATENATE(baseURL!$A$1,baseURL!$B$1,baseURL!$C$1,".",C2779,".",L2779,".pkl&amp;seq=",BC2779)</f>
        <v>http://proteomics.broadinstitute.org/millscripts/viewfeed.pl?side=xl&amp;cycle=1&amp;fixedMods=iaaC&amp;file=msdataSM/iPRG2012_nd/cpick_in/iPRG2012_nd.1931.4.3.pkl&amp;seq=SLTVKNQQLEDELEK</v>
      </c>
    </row>
    <row r="2780" spans="1:95" x14ac:dyDescent="0.2">
      <c r="A2780" s="3">
        <v>4916</v>
      </c>
      <c r="B2780" s="2" t="s">
        <v>6653</v>
      </c>
      <c r="C2780" s="2" t="s">
        <v>6641</v>
      </c>
      <c r="D2780" s="3">
        <v>7119</v>
      </c>
      <c r="E2780" s="3">
        <v>7114</v>
      </c>
      <c r="F2780" s="3">
        <v>40557</v>
      </c>
      <c r="G2780" s="3">
        <v>9044</v>
      </c>
      <c r="H2780" s="3">
        <v>29.441400000000002</v>
      </c>
      <c r="I2780" s="30">
        <v>606.33193000000006</v>
      </c>
      <c r="J2780" s="30">
        <v>606.33011280000005</v>
      </c>
      <c r="K2780" s="30">
        <v>1.82E-3</v>
      </c>
      <c r="L2780" s="3">
        <v>2</v>
      </c>
      <c r="M2780" s="3">
        <v>2</v>
      </c>
      <c r="N2780" s="10">
        <f t="shared" si="301"/>
        <v>1</v>
      </c>
      <c r="O2780" s="35">
        <v>2</v>
      </c>
      <c r="P2780" s="17"/>
      <c r="Q2780" s="40">
        <v>1211.6518000000001</v>
      </c>
      <c r="R2780" s="40">
        <v>606.32953999999995</v>
      </c>
      <c r="S2780" s="18">
        <f t="shared" si="302"/>
        <v>3.9417508836942359</v>
      </c>
      <c r="T2780" s="18">
        <f t="shared" si="303"/>
        <v>0.94470079768826709</v>
      </c>
      <c r="U2780" s="18">
        <f t="shared" si="304"/>
        <v>0.92359016528217452</v>
      </c>
      <c r="V2780" s="30">
        <v>606.33010000000002</v>
      </c>
      <c r="W2780" s="3" t="s">
        <v>47</v>
      </c>
      <c r="X2780" s="3" t="s">
        <v>47</v>
      </c>
      <c r="Y2780" s="3" t="s">
        <v>47</v>
      </c>
      <c r="Z2780" s="3" t="s">
        <v>47</v>
      </c>
      <c r="AA2780" s="3" t="s">
        <v>48</v>
      </c>
      <c r="AB2780" s="12" t="s">
        <v>47</v>
      </c>
      <c r="AC2780" s="3" t="s">
        <v>47</v>
      </c>
      <c r="AD2780" s="3" t="s">
        <v>47</v>
      </c>
      <c r="AE2780" s="3" t="s">
        <v>47</v>
      </c>
      <c r="AF2780" s="3" t="s">
        <v>47</v>
      </c>
      <c r="AG2780" s="3" t="s">
        <v>47</v>
      </c>
      <c r="AH2780" s="3" t="s">
        <v>47</v>
      </c>
      <c r="AI2780" s="3" t="s">
        <v>47</v>
      </c>
      <c r="AJ2780" s="3" t="s">
        <v>47</v>
      </c>
      <c r="AK2780" s="3" t="s">
        <v>47</v>
      </c>
      <c r="AL2780" s="3" t="s">
        <v>47</v>
      </c>
      <c r="AM2780" s="3" t="s">
        <v>47</v>
      </c>
      <c r="AN2780" s="3" t="s">
        <v>47</v>
      </c>
      <c r="AU2780" s="3">
        <v>0</v>
      </c>
      <c r="AV2780" s="3">
        <v>17</v>
      </c>
      <c r="AW2780" s="3">
        <v>1</v>
      </c>
      <c r="AX2780" s="3">
        <v>17</v>
      </c>
      <c r="AY2780" s="3">
        <v>100</v>
      </c>
      <c r="AZ2780" s="6" t="str">
        <f t="shared" si="305"/>
        <v>1931.5</v>
      </c>
      <c r="BC2780" s="12" t="s">
        <v>6654</v>
      </c>
      <c r="BJ2780" s="12">
        <f t="shared" si="306"/>
        <v>0</v>
      </c>
      <c r="BK2780" s="12">
        <f t="shared" si="307"/>
        <v>0</v>
      </c>
      <c r="CQ2780" s="3" t="str">
        <f>CONCATENATE(baseURL!$A$1,baseURL!$B$1,baseURL!$C$1,".",C2780,".",L2780,".pkl&amp;seq=",BC2780)</f>
        <v>http://proteomics.broadinstitute.org/millscripts/viewfeed.pl?side=xl&amp;cycle=1&amp;fixedMods=iaaC&amp;file=msdataSM/iPRG2012_nd/cpick_in/iPRG2012_nd.1931.5.2.pkl&amp;seq=EEEPLLAPSVK</v>
      </c>
    </row>
    <row r="2781" spans="1:95" x14ac:dyDescent="0.2">
      <c r="A2781" s="3">
        <v>2800</v>
      </c>
      <c r="B2781" s="2" t="s">
        <v>6655</v>
      </c>
      <c r="C2781" s="2" t="s">
        <v>6644</v>
      </c>
      <c r="D2781" s="3">
        <v>7120</v>
      </c>
      <c r="E2781" s="3">
        <v>7115</v>
      </c>
      <c r="F2781" s="3">
        <v>40558</v>
      </c>
      <c r="G2781" s="3">
        <v>9045</v>
      </c>
      <c r="H2781" s="3">
        <v>29.444700000000001</v>
      </c>
      <c r="I2781" s="30">
        <v>646.10109</v>
      </c>
      <c r="J2781" s="30">
        <v>646.09852920000003</v>
      </c>
      <c r="K2781" s="30">
        <v>2.5600000000000002E-3</v>
      </c>
      <c r="L2781" s="3">
        <v>0</v>
      </c>
      <c r="M2781" s="3">
        <v>4</v>
      </c>
      <c r="N2781" s="10">
        <f t="shared" si="301"/>
        <v>1</v>
      </c>
      <c r="O2781" s="35">
        <v>4</v>
      </c>
      <c r="P2781" s="17"/>
      <c r="Q2781" s="40">
        <v>2581.3692500000002</v>
      </c>
      <c r="R2781" s="40">
        <v>646.09776999999997</v>
      </c>
      <c r="S2781" s="18">
        <f t="shared" si="302"/>
        <v>5.1385411839923734</v>
      </c>
      <c r="T2781" s="18">
        <f t="shared" si="303"/>
        <v>1.1750543575802084</v>
      </c>
      <c r="U2781" s="18">
        <f t="shared" si="304"/>
        <v>0.97508462225619297</v>
      </c>
      <c r="V2781" s="30">
        <v>646.09839999999997</v>
      </c>
      <c r="W2781" s="3" t="s">
        <v>47</v>
      </c>
      <c r="X2781" s="3" t="s">
        <v>47</v>
      </c>
      <c r="Z2781" s="3" t="s">
        <v>47</v>
      </c>
      <c r="AA2781" s="3" t="s">
        <v>47</v>
      </c>
      <c r="AB2781" s="12" t="s">
        <v>47</v>
      </c>
      <c r="AC2781" s="3" t="s">
        <v>47</v>
      </c>
      <c r="AG2781" s="3" t="s">
        <v>52</v>
      </c>
      <c r="AI2781" s="3" t="s">
        <v>47</v>
      </c>
      <c r="AK2781" s="3" t="s">
        <v>47</v>
      </c>
      <c r="AL2781" s="3" t="s">
        <v>48</v>
      </c>
      <c r="AN2781" s="3" t="s">
        <v>48</v>
      </c>
      <c r="AU2781" s="3">
        <v>0</v>
      </c>
      <c r="AV2781" s="3">
        <v>8</v>
      </c>
      <c r="AW2781" s="3">
        <v>1</v>
      </c>
      <c r="AX2781" s="3">
        <v>8</v>
      </c>
      <c r="AY2781" s="3">
        <v>100</v>
      </c>
      <c r="AZ2781" s="6" t="str">
        <f t="shared" si="305"/>
        <v>1931.6</v>
      </c>
      <c r="BC2781" s="12" t="s">
        <v>6656</v>
      </c>
      <c r="BJ2781" s="12">
        <f t="shared" si="306"/>
        <v>0</v>
      </c>
      <c r="BK2781" s="12">
        <f t="shared" si="307"/>
        <v>0</v>
      </c>
      <c r="CQ2781" s="3" t="str">
        <f>CONCATENATE(baseURL!$A$1,baseURL!$B$1,baseURL!$C$1,".",C2781,".",L2781,".pkl&amp;seq=",BC2781)</f>
        <v>http://proteomics.broadinstitute.org/millscripts/viewfeed.pl?side=xl&amp;cycle=1&amp;fixedMods=iaaC&amp;file=msdataSM/iPRG2012_nd/cpick_in/iPRG2012_nd.1931.6.0.pkl&amp;seq=VVAQVEDAVNNTQQADLKNKAVAR</v>
      </c>
    </row>
    <row r="2782" spans="1:95" x14ac:dyDescent="0.2">
      <c r="A2782" s="3">
        <v>6340</v>
      </c>
      <c r="B2782" s="2" t="s">
        <v>6660</v>
      </c>
      <c r="C2782" s="2" t="s">
        <v>6661</v>
      </c>
      <c r="D2782" s="3">
        <v>7130</v>
      </c>
      <c r="E2782" s="3">
        <v>7125</v>
      </c>
      <c r="F2782" s="3">
        <v>40583</v>
      </c>
      <c r="G2782" s="3">
        <v>9056</v>
      </c>
      <c r="H2782" s="3">
        <v>29.466999999999999</v>
      </c>
      <c r="I2782" s="30">
        <v>747.35744999999997</v>
      </c>
      <c r="J2782" s="30">
        <v>747.35535300000004</v>
      </c>
      <c r="K2782" s="30">
        <v>2.0999999999999999E-3</v>
      </c>
      <c r="L2782" s="3">
        <v>3</v>
      </c>
      <c r="M2782" s="3">
        <v>3</v>
      </c>
      <c r="N2782" s="10">
        <f t="shared" si="301"/>
        <v>1</v>
      </c>
      <c r="O2782" s="35">
        <v>3</v>
      </c>
      <c r="P2782" s="17"/>
      <c r="Q2782" s="40">
        <v>2240.0519399999998</v>
      </c>
      <c r="R2782" s="40">
        <v>747.35550000000001</v>
      </c>
      <c r="S2782" s="18">
        <f t="shared" si="302"/>
        <v>2.6092000392922206</v>
      </c>
      <c r="T2782" s="18">
        <f t="shared" si="303"/>
        <v>-0.19669354138682488</v>
      </c>
      <c r="U2782" s="18">
        <f t="shared" si="304"/>
        <v>-0.40141539071884891</v>
      </c>
      <c r="V2782" s="30">
        <v>747.35519999999997</v>
      </c>
      <c r="W2782" s="3" t="s">
        <v>47</v>
      </c>
      <c r="X2782" s="3" t="s">
        <v>47</v>
      </c>
      <c r="Y2782" s="3" t="s">
        <v>47</v>
      </c>
      <c r="Z2782" s="3" t="s">
        <v>47</v>
      </c>
      <c r="AA2782" s="3" t="s">
        <v>47</v>
      </c>
      <c r="AB2782" s="12" t="s">
        <v>47</v>
      </c>
      <c r="AC2782" s="3" t="s">
        <v>47</v>
      </c>
      <c r="AD2782" s="3" t="s">
        <v>47</v>
      </c>
      <c r="AE2782" s="3" t="s">
        <v>47</v>
      </c>
      <c r="AF2782" s="3" t="s">
        <v>47</v>
      </c>
      <c r="AG2782" s="3" t="s">
        <v>47</v>
      </c>
      <c r="AH2782" s="3" t="s">
        <v>47</v>
      </c>
      <c r="AI2782" s="3" t="s">
        <v>47</v>
      </c>
      <c r="AJ2782" s="3" t="s">
        <v>47</v>
      </c>
      <c r="AK2782" s="3" t="s">
        <v>47</v>
      </c>
      <c r="AL2782" s="3" t="s">
        <v>48</v>
      </c>
      <c r="AU2782" s="3">
        <v>0</v>
      </c>
      <c r="AV2782" s="3">
        <v>15</v>
      </c>
      <c r="AW2782" s="3">
        <v>1</v>
      </c>
      <c r="AX2782" s="3">
        <v>15</v>
      </c>
      <c r="AY2782" s="3">
        <v>100</v>
      </c>
      <c r="AZ2782" s="6" t="str">
        <f t="shared" si="305"/>
        <v>1932.10</v>
      </c>
      <c r="BC2782" s="12" t="s">
        <v>6476</v>
      </c>
      <c r="BJ2782" s="12">
        <f t="shared" si="306"/>
        <v>0</v>
      </c>
      <c r="BK2782" s="12">
        <f t="shared" si="307"/>
        <v>0</v>
      </c>
      <c r="CQ2782" s="3" t="str">
        <f>CONCATENATE(baseURL!$A$1,baseURL!$B$1,baseURL!$C$1,".",C2782,".",L2782,".pkl&amp;seq=",BC2782)</f>
        <v>http://proteomics.broadinstitute.org/millscripts/viewfeed.pl?side=xl&amp;cycle=1&amp;fixedMods=iaaC&amp;file=msdataSM/iPRG2012_nd/cpick_in/iPRG2012_nd.1932.10.3.pkl&amp;seq=YYQPQQPQYPQYPQQQR</v>
      </c>
    </row>
    <row r="2783" spans="1:95" x14ac:dyDescent="0.2">
      <c r="A2783" s="3">
        <v>2980</v>
      </c>
      <c r="B2783" s="2" t="s">
        <v>6662</v>
      </c>
      <c r="C2783" s="2" t="s">
        <v>6663</v>
      </c>
      <c r="D2783" s="3">
        <v>7131</v>
      </c>
      <c r="E2783" s="3">
        <v>7126</v>
      </c>
      <c r="F2783" s="3">
        <v>40584</v>
      </c>
      <c r="G2783" s="3">
        <v>9057</v>
      </c>
      <c r="H2783" s="3">
        <v>29.468699999999998</v>
      </c>
      <c r="I2783" s="30">
        <v>804.37801000000002</v>
      </c>
      <c r="J2783" s="30">
        <v>804.37648009999998</v>
      </c>
      <c r="K2783" s="30">
        <v>1.5299999999999999E-3</v>
      </c>
      <c r="L2783" s="3">
        <v>2</v>
      </c>
      <c r="M2783" s="3">
        <v>2</v>
      </c>
      <c r="N2783" s="10">
        <f t="shared" si="301"/>
        <v>1</v>
      </c>
      <c r="O2783" s="35">
        <v>2</v>
      </c>
      <c r="P2783" s="17"/>
      <c r="Q2783" s="40">
        <v>1607.7482299999999</v>
      </c>
      <c r="R2783" s="40">
        <v>804.37774999999999</v>
      </c>
      <c r="S2783" s="18">
        <f t="shared" si="302"/>
        <v>0.32323121820025991</v>
      </c>
      <c r="T2783" s="18">
        <f t="shared" si="303"/>
        <v>-1.5787358613675579</v>
      </c>
      <c r="U2783" s="18">
        <f t="shared" si="304"/>
        <v>-1.4296765418221726</v>
      </c>
      <c r="V2783" s="30">
        <v>804.37660000000005</v>
      </c>
      <c r="W2783" s="3" t="s">
        <v>47</v>
      </c>
      <c r="X2783" s="3" t="s">
        <v>47</v>
      </c>
      <c r="Y2783" s="3" t="s">
        <v>47</v>
      </c>
      <c r="Z2783" s="3" t="s">
        <v>47</v>
      </c>
      <c r="AA2783" s="3" t="s">
        <v>47</v>
      </c>
      <c r="AB2783" s="12" t="s">
        <v>65</v>
      </c>
      <c r="AC2783" s="3" t="s">
        <v>47</v>
      </c>
      <c r="AD2783" s="3" t="s">
        <v>47</v>
      </c>
      <c r="AE2783" s="3" t="s">
        <v>48</v>
      </c>
      <c r="AF2783" s="3" t="s">
        <v>47</v>
      </c>
      <c r="AG2783" s="3" t="s">
        <v>47</v>
      </c>
      <c r="AH2783" s="3" t="s">
        <v>47</v>
      </c>
      <c r="AI2783" s="3" t="s">
        <v>47</v>
      </c>
      <c r="AJ2783" s="3" t="s">
        <v>47</v>
      </c>
      <c r="AL2783" s="3" t="s">
        <v>47</v>
      </c>
      <c r="AO2783" s="3" t="s">
        <v>52</v>
      </c>
      <c r="AU2783" s="3">
        <v>1</v>
      </c>
      <c r="AV2783" s="3">
        <v>13</v>
      </c>
      <c r="AW2783" s="3">
        <v>1</v>
      </c>
      <c r="AX2783" s="3">
        <v>13</v>
      </c>
      <c r="AY2783" s="3">
        <v>100</v>
      </c>
      <c r="AZ2783" s="6" t="str">
        <f t="shared" si="305"/>
        <v>1932.11</v>
      </c>
      <c r="BC2783" s="12" t="s">
        <v>6664</v>
      </c>
      <c r="BJ2783" s="12">
        <f t="shared" si="306"/>
        <v>0</v>
      </c>
      <c r="BK2783" s="12">
        <f t="shared" si="307"/>
        <v>0</v>
      </c>
      <c r="BX2783" s="3" t="s">
        <v>6665</v>
      </c>
      <c r="CQ2783" s="3" t="str">
        <f>CONCATENATE(baseURL!$A$1,baseURL!$B$1,baseURL!$C$1,".",C2783,".",L2783,".pkl&amp;seq=",BC2783)</f>
        <v>http://proteomics.broadinstitute.org/millscripts/viewfeed.pl?side=xl&amp;cycle=1&amp;fixedMods=iaaC&amp;file=msdataSM/iPRG2012_nd/cpick_in/iPRG2012_nd.1932.11.2.pkl&amp;seq=NQAAMNPSNTVFDAK</v>
      </c>
    </row>
    <row r="2784" spans="1:95" x14ac:dyDescent="0.2">
      <c r="A2784" s="3">
        <v>7711</v>
      </c>
      <c r="B2784" s="2" t="s">
        <v>6666</v>
      </c>
      <c r="C2784" s="2" t="s">
        <v>6655</v>
      </c>
      <c r="D2784" s="3">
        <v>7127</v>
      </c>
      <c r="E2784" s="3">
        <v>7122</v>
      </c>
      <c r="F2784" s="3">
        <v>40580</v>
      </c>
      <c r="G2784" s="3">
        <v>9053</v>
      </c>
      <c r="H2784" s="3">
        <v>29.462</v>
      </c>
      <c r="I2784" s="30">
        <v>610.81368999999995</v>
      </c>
      <c r="J2784" s="30">
        <v>610.81285019999996</v>
      </c>
      <c r="K2784" s="30">
        <v>8.4000000000000003E-4</v>
      </c>
      <c r="L2784" s="3">
        <v>2</v>
      </c>
      <c r="M2784" s="3">
        <v>2</v>
      </c>
      <c r="N2784" s="10">
        <f t="shared" si="301"/>
        <v>1</v>
      </c>
      <c r="O2784" s="35">
        <v>2</v>
      </c>
      <c r="Q2784" s="40">
        <v>1220.6191200000001</v>
      </c>
      <c r="R2784" s="42">
        <v>610.81320000000005</v>
      </c>
      <c r="S2784" s="18">
        <f t="shared" si="302"/>
        <v>0.80220925137134769</v>
      </c>
      <c r="T2784" s="18">
        <f t="shared" si="303"/>
        <v>-0.57267917604686125</v>
      </c>
      <c r="U2784" s="18">
        <f t="shared" si="304"/>
        <v>-0.81858086908053618</v>
      </c>
      <c r="V2784" s="30">
        <v>610.81269999999995</v>
      </c>
      <c r="W2784" s="3" t="s">
        <v>47</v>
      </c>
      <c r="X2784" s="3" t="s">
        <v>47</v>
      </c>
      <c r="Y2784" s="3" t="s">
        <v>47</v>
      </c>
      <c r="Z2784" s="3" t="s">
        <v>52</v>
      </c>
      <c r="AA2784" s="3" t="s">
        <v>48</v>
      </c>
      <c r="AB2784" s="12" t="s">
        <v>47</v>
      </c>
      <c r="AC2784" s="3" t="s">
        <v>52</v>
      </c>
      <c r="AD2784" s="3" t="s">
        <v>47</v>
      </c>
      <c r="AH2784" s="3" t="s">
        <v>47</v>
      </c>
      <c r="AJ2784" s="3" t="s">
        <v>47</v>
      </c>
      <c r="AK2784" s="3" t="s">
        <v>47</v>
      </c>
      <c r="AL2784" s="3" t="s">
        <v>52</v>
      </c>
      <c r="AO2784" s="3" t="s">
        <v>47</v>
      </c>
      <c r="AU2784" s="3">
        <v>0</v>
      </c>
      <c r="AV2784" s="3">
        <v>9</v>
      </c>
      <c r="AW2784" s="3">
        <v>2</v>
      </c>
      <c r="AX2784" s="3">
        <v>8</v>
      </c>
      <c r="AY2784" s="3">
        <v>88.89</v>
      </c>
      <c r="AZ2784" s="6" t="str">
        <f t="shared" si="305"/>
        <v>1932.7</v>
      </c>
      <c r="BC2784" s="12" t="s">
        <v>6481</v>
      </c>
      <c r="BI2784" s="12" t="s">
        <v>594</v>
      </c>
      <c r="BJ2784" s="12">
        <f t="shared" si="306"/>
        <v>0</v>
      </c>
      <c r="BK2784" s="12">
        <f t="shared" si="307"/>
        <v>1</v>
      </c>
      <c r="BR2784" s="3" t="s">
        <v>594</v>
      </c>
      <c r="BZ2784" s="3" t="s">
        <v>6482</v>
      </c>
      <c r="CQ2784" s="3" t="str">
        <f>CONCATENATE(baseURL!$A$1,baseURL!$B$1,baseURL!$C$1,".",C2784,".",L2784,".pkl&amp;seq=",BC2784,"&amp;varMods=ReducedCys-C")</f>
        <v>http://proteomics.broadinstitute.org/millscripts/viewfeed.pl?side=xl&amp;cycle=1&amp;fixedMods=iaaC&amp;file=msdataSM/iPRG2012_nd/cpick_in/iPRG2012_nd.1932.7.2.pkl&amp;seq=LcDELATLQSK&amp;varMods=ReducedCys-C</v>
      </c>
    </row>
    <row r="2785" spans="1:95" x14ac:dyDescent="0.2">
      <c r="A2785" s="3">
        <v>2898</v>
      </c>
      <c r="B2785" s="2" t="s">
        <v>6657</v>
      </c>
      <c r="C2785" s="2" t="s">
        <v>6658</v>
      </c>
      <c r="D2785" s="3">
        <v>7129</v>
      </c>
      <c r="E2785" s="3">
        <v>7124</v>
      </c>
      <c r="F2785" s="3">
        <v>40582</v>
      </c>
      <c r="G2785" s="3">
        <v>9055</v>
      </c>
      <c r="H2785" s="3">
        <v>29.465299999999999</v>
      </c>
      <c r="I2785" s="30">
        <v>726.36737000000005</v>
      </c>
      <c r="J2785" s="30">
        <v>726.3681464</v>
      </c>
      <c r="K2785" s="30">
        <v>-7.7999999999999999E-4</v>
      </c>
      <c r="L2785" s="3">
        <v>2</v>
      </c>
      <c r="M2785" s="3">
        <v>2</v>
      </c>
      <c r="N2785" s="10">
        <f t="shared" si="301"/>
        <v>1</v>
      </c>
      <c r="O2785" s="35">
        <v>2</v>
      </c>
      <c r="P2785" s="17"/>
      <c r="Q2785" s="40">
        <v>1451.72775</v>
      </c>
      <c r="R2785" s="40">
        <v>726.36752000000001</v>
      </c>
      <c r="S2785" s="18">
        <f t="shared" si="302"/>
        <v>-0.20650703098941831</v>
      </c>
      <c r="T2785" s="18">
        <f t="shared" si="303"/>
        <v>0.86237336161089684</v>
      </c>
      <c r="U2785" s="18">
        <f t="shared" si="304"/>
        <v>0.9361652073711495</v>
      </c>
      <c r="V2785" s="30">
        <v>726.3682</v>
      </c>
      <c r="Z2785" s="3" t="s">
        <v>47</v>
      </c>
      <c r="AA2785" s="3" t="s">
        <v>47</v>
      </c>
      <c r="AB2785" s="12" t="s">
        <v>47</v>
      </c>
      <c r="AC2785" s="3" t="s">
        <v>47</v>
      </c>
      <c r="AE2785" s="3" t="s">
        <v>47</v>
      </c>
      <c r="AG2785" s="3" t="s">
        <v>52</v>
      </c>
      <c r="AH2785" s="3" t="s">
        <v>47</v>
      </c>
      <c r="AI2785" s="3" t="s">
        <v>47</v>
      </c>
      <c r="AK2785" s="3" t="s">
        <v>48</v>
      </c>
      <c r="AL2785" s="3" t="s">
        <v>47</v>
      </c>
      <c r="AN2785" s="3" t="s">
        <v>47</v>
      </c>
      <c r="AO2785" s="3" t="s">
        <v>52</v>
      </c>
      <c r="AU2785" s="3">
        <v>0</v>
      </c>
      <c r="AV2785" s="3">
        <v>9</v>
      </c>
      <c r="AW2785" s="3">
        <v>1</v>
      </c>
      <c r="AX2785" s="3">
        <v>9</v>
      </c>
      <c r="AY2785" s="3">
        <v>100</v>
      </c>
      <c r="AZ2785" s="6" t="str">
        <f t="shared" si="305"/>
        <v>1932.9</v>
      </c>
      <c r="BC2785" s="12" t="s">
        <v>6659</v>
      </c>
      <c r="BJ2785" s="12">
        <f t="shared" si="306"/>
        <v>0</v>
      </c>
      <c r="BK2785" s="12">
        <f t="shared" si="307"/>
        <v>0</v>
      </c>
      <c r="CQ2785" s="3" t="str">
        <f>CONCATENATE(baseURL!$A$1,baseURL!$B$1,baseURL!$C$1,".",C2785,".",L2785,".pkl&amp;seq=",BC2785)</f>
        <v>http://proteomics.broadinstitute.org/millscripts/viewfeed.pl?side=xl&amp;cycle=1&amp;fixedMods=iaaC&amp;file=msdataSM/iPRG2012_nd/cpick_in/iPRG2012_nd.1932.9.2.pkl&amp;seq=ALQEYNARYPLN</v>
      </c>
    </row>
    <row r="2786" spans="1:95" x14ac:dyDescent="0.2">
      <c r="A2786" s="3">
        <v>2566</v>
      </c>
      <c r="B2786" s="2" t="s">
        <v>6667</v>
      </c>
      <c r="C2786" s="2" t="s">
        <v>6668</v>
      </c>
      <c r="D2786" s="3">
        <v>7134</v>
      </c>
      <c r="E2786" s="3">
        <v>7129</v>
      </c>
      <c r="F2786" s="3">
        <v>40597</v>
      </c>
      <c r="G2786" s="3">
        <v>9061</v>
      </c>
      <c r="H2786" s="3">
        <v>29.481000000000002</v>
      </c>
      <c r="I2786" s="30">
        <v>446.92239999999998</v>
      </c>
      <c r="J2786" s="30">
        <v>446.92124960000001</v>
      </c>
      <c r="K2786" s="30">
        <v>1.15E-3</v>
      </c>
      <c r="L2786" s="3">
        <v>3</v>
      </c>
      <c r="M2786" s="3">
        <v>3</v>
      </c>
      <c r="N2786" s="10">
        <f t="shared" si="301"/>
        <v>1</v>
      </c>
      <c r="O2786" s="35">
        <v>3</v>
      </c>
      <c r="P2786" s="17"/>
      <c r="Q2786" s="40">
        <v>1338.74882</v>
      </c>
      <c r="R2786" s="40">
        <v>446.92113000000001</v>
      </c>
      <c r="S2786" s="18">
        <f t="shared" si="302"/>
        <v>2.8416647026216677</v>
      </c>
      <c r="T2786" s="18">
        <f t="shared" si="303"/>
        <v>0.26760873894012011</v>
      </c>
      <c r="U2786" s="18">
        <f t="shared" si="304"/>
        <v>-0.51463219022054296</v>
      </c>
      <c r="V2786" s="30">
        <v>446.92090000000002</v>
      </c>
      <c r="W2786" s="3" t="s">
        <v>47</v>
      </c>
      <c r="Z2786" s="3" t="s">
        <v>47</v>
      </c>
      <c r="AB2786" s="12" t="s">
        <v>47</v>
      </c>
      <c r="AC2786" s="3" t="s">
        <v>47</v>
      </c>
      <c r="AD2786" s="3" t="s">
        <v>47</v>
      </c>
      <c r="AE2786" s="3" t="s">
        <v>47</v>
      </c>
      <c r="AF2786" s="3" t="s">
        <v>48</v>
      </c>
      <c r="AG2786" s="3" t="s">
        <v>48</v>
      </c>
      <c r="AH2786" s="3" t="s">
        <v>47</v>
      </c>
      <c r="AL2786" s="3" t="s">
        <v>48</v>
      </c>
      <c r="AN2786" s="3" t="s">
        <v>48</v>
      </c>
      <c r="AU2786" s="3">
        <v>0</v>
      </c>
      <c r="AV2786" s="3">
        <v>7</v>
      </c>
      <c r="AW2786" s="3">
        <v>1</v>
      </c>
      <c r="AX2786" s="3">
        <v>7</v>
      </c>
      <c r="AY2786" s="3">
        <v>100</v>
      </c>
      <c r="AZ2786" s="6" t="str">
        <f t="shared" si="305"/>
        <v>1933.3</v>
      </c>
      <c r="BC2786" s="12" t="s">
        <v>6669</v>
      </c>
      <c r="BJ2786" s="12">
        <f t="shared" si="306"/>
        <v>0</v>
      </c>
      <c r="BK2786" s="12">
        <f t="shared" si="307"/>
        <v>0</v>
      </c>
      <c r="CQ2786" s="3" t="str">
        <f>CONCATENATE(baseURL!$A$1,baseURL!$B$1,baseURL!$C$1,".",C2786,".",L2786,".pkl&amp;seq=",BC2786)</f>
        <v>http://proteomics.broadinstitute.org/millscripts/viewfeed.pl?side=xl&amp;cycle=1&amp;fixedMods=iaaC&amp;file=msdataSM/iPRG2012_nd/cpick_in/iPRG2012_nd.1933.3.3.pkl&amp;seq=NLLEVGADPRVR</v>
      </c>
    </row>
    <row r="2787" spans="1:95" x14ac:dyDescent="0.2">
      <c r="A2787" s="3">
        <v>1776</v>
      </c>
      <c r="B2787" s="2" t="s">
        <v>6670</v>
      </c>
      <c r="C2787" s="2" t="s">
        <v>6671</v>
      </c>
      <c r="D2787" s="3">
        <v>7135</v>
      </c>
      <c r="E2787" s="3">
        <v>7130</v>
      </c>
      <c r="F2787" s="3">
        <v>40598</v>
      </c>
      <c r="G2787" s="3">
        <v>9062</v>
      </c>
      <c r="H2787" s="3">
        <v>29.482700000000001</v>
      </c>
      <c r="I2787" s="30">
        <v>451.94662</v>
      </c>
      <c r="J2787" s="30">
        <v>451.94593570000001</v>
      </c>
      <c r="K2787" s="30">
        <v>6.8000000000000005E-4</v>
      </c>
      <c r="L2787" s="3">
        <v>3</v>
      </c>
      <c r="M2787" s="3">
        <v>3</v>
      </c>
      <c r="N2787" s="10">
        <f t="shared" si="301"/>
        <v>1</v>
      </c>
      <c r="O2787" s="35">
        <v>3</v>
      </c>
      <c r="P2787" s="17"/>
      <c r="Q2787" s="40">
        <v>1353.8212599999999</v>
      </c>
      <c r="R2787" s="40">
        <v>451.94526999999999</v>
      </c>
      <c r="S2787" s="18">
        <f t="shared" si="302"/>
        <v>2.987087352418099</v>
      </c>
      <c r="T2787" s="18">
        <f t="shared" si="303"/>
        <v>1.4729659633636678</v>
      </c>
      <c r="U2787" s="18">
        <f t="shared" si="304"/>
        <v>0.50891117853217049</v>
      </c>
      <c r="V2787" s="30">
        <v>451.94549999999998</v>
      </c>
      <c r="W2787" s="3" t="s">
        <v>47</v>
      </c>
      <c r="Y2787" s="3" t="s">
        <v>47</v>
      </c>
      <c r="Z2787" s="3" t="s">
        <v>52</v>
      </c>
      <c r="AA2787" s="3" t="s">
        <v>47</v>
      </c>
      <c r="AB2787" s="12" t="s">
        <v>48</v>
      </c>
      <c r="AC2787" s="3" t="s">
        <v>47</v>
      </c>
      <c r="AE2787" s="3" t="s">
        <v>47</v>
      </c>
      <c r="AG2787" s="3" t="s">
        <v>52</v>
      </c>
      <c r="AI2787" s="3" t="s">
        <v>47</v>
      </c>
      <c r="AL2787" s="3" t="s">
        <v>52</v>
      </c>
      <c r="AM2787" s="3" t="s">
        <v>47</v>
      </c>
      <c r="AO2787" s="3" t="s">
        <v>48</v>
      </c>
      <c r="AU2787" s="3">
        <v>0</v>
      </c>
      <c r="AV2787" s="3">
        <v>7</v>
      </c>
      <c r="AW2787" s="3">
        <v>2</v>
      </c>
      <c r="AX2787" s="3">
        <v>4</v>
      </c>
      <c r="AY2787" s="3">
        <v>57.14</v>
      </c>
      <c r="AZ2787" s="6" t="str">
        <f t="shared" si="305"/>
        <v>1933.4</v>
      </c>
      <c r="BC2787" s="12" t="s">
        <v>6672</v>
      </c>
      <c r="BJ2787" s="12">
        <f t="shared" si="306"/>
        <v>0</v>
      </c>
      <c r="BK2787" s="12">
        <f t="shared" si="307"/>
        <v>0</v>
      </c>
      <c r="BO2787" s="3" t="s">
        <v>54</v>
      </c>
      <c r="BP2787" s="3" t="s">
        <v>54</v>
      </c>
      <c r="BR2787" s="3" t="s">
        <v>54</v>
      </c>
      <c r="BS2787" s="3" t="s">
        <v>6673</v>
      </c>
      <c r="BU2787" s="3" t="s">
        <v>6673</v>
      </c>
      <c r="BY2787" s="3" t="s">
        <v>6673</v>
      </c>
      <c r="CQ2787" s="3" t="str">
        <f>CONCATENATE(baseURL!$A$1,baseURL!$B$1,baseURL!$C$1,".",C2787,".",L2787,".pkl&amp;seq=",BC2787,"&amp;varMods=Deamidated-Q+Deamidated-N")</f>
        <v>http://proteomics.broadinstitute.org/millscripts/viewfeed.pl?side=xl&amp;cycle=1&amp;fixedMods=iaaC&amp;file=msdataSM/iPRG2012_nd/cpick_in/iPRG2012_nd.1933.4.3.pkl&amp;seq=QVLnGQKLVVVR&amp;varMods=Deamidated-Q+Deamidated-N</v>
      </c>
    </row>
    <row r="2788" spans="1:95" x14ac:dyDescent="0.2">
      <c r="A2788" s="3">
        <v>215</v>
      </c>
      <c r="B2788" s="2" t="s">
        <v>6674</v>
      </c>
      <c r="C2788" s="2" t="s">
        <v>6675</v>
      </c>
      <c r="D2788" s="3">
        <v>7136</v>
      </c>
      <c r="E2788" s="3">
        <v>7131</v>
      </c>
      <c r="F2788" s="3">
        <v>40599</v>
      </c>
      <c r="G2788" s="3">
        <v>9063</v>
      </c>
      <c r="H2788" s="3">
        <v>29.484300000000001</v>
      </c>
      <c r="I2788" s="30">
        <v>482.60167999999999</v>
      </c>
      <c r="J2788" s="30">
        <v>482.60067290000001</v>
      </c>
      <c r="K2788" s="30">
        <v>1.01E-3</v>
      </c>
      <c r="L2788" s="3">
        <v>3</v>
      </c>
      <c r="M2788" s="3">
        <v>3</v>
      </c>
      <c r="N2788" s="10">
        <f t="shared" si="301"/>
        <v>1</v>
      </c>
      <c r="O2788" s="35">
        <v>3</v>
      </c>
      <c r="P2788" s="17"/>
      <c r="Q2788" s="40">
        <v>1445.78594</v>
      </c>
      <c r="R2788" s="40">
        <v>482.60016000000002</v>
      </c>
      <c r="S2788" s="18">
        <f t="shared" si="302"/>
        <v>3.1496052549399858</v>
      </c>
      <c r="T2788" s="18">
        <f t="shared" si="303"/>
        <v>1.0627845626692565</v>
      </c>
      <c r="U2788" s="18">
        <f t="shared" si="304"/>
        <v>0.70451696492233606</v>
      </c>
      <c r="V2788" s="30">
        <v>482.60050000000001</v>
      </c>
      <c r="W2788" s="3" t="s">
        <v>47</v>
      </c>
      <c r="Z2788" s="3" t="s">
        <v>47</v>
      </c>
      <c r="AB2788" s="12" t="s">
        <v>47</v>
      </c>
      <c r="AD2788" s="3" t="s">
        <v>47</v>
      </c>
      <c r="AE2788" s="3" t="s">
        <v>47</v>
      </c>
      <c r="AF2788" s="3" t="s">
        <v>48</v>
      </c>
      <c r="AG2788" s="3" t="s">
        <v>47</v>
      </c>
      <c r="AH2788" s="3" t="s">
        <v>47</v>
      </c>
      <c r="AJ2788" s="3" t="s">
        <v>47</v>
      </c>
      <c r="AU2788" s="3">
        <v>0</v>
      </c>
      <c r="AV2788" s="3">
        <v>8</v>
      </c>
      <c r="AW2788" s="3">
        <v>1</v>
      </c>
      <c r="AX2788" s="3">
        <v>8</v>
      </c>
      <c r="AY2788" s="3">
        <v>100</v>
      </c>
      <c r="AZ2788" s="6" t="str">
        <f t="shared" si="305"/>
        <v>1933.5</v>
      </c>
      <c r="BC2788" s="12" t="s">
        <v>6676</v>
      </c>
      <c r="BJ2788" s="12">
        <f t="shared" si="306"/>
        <v>0</v>
      </c>
      <c r="BK2788" s="12">
        <f t="shared" si="307"/>
        <v>0</v>
      </c>
      <c r="CQ2788" s="3" t="str">
        <f>CONCATENATE(baseURL!$A$1,baseURL!$B$1,baseURL!$C$1,".",C2788,".",L2788,".pkl&amp;seq=",BC2788)</f>
        <v>http://proteomics.broadinstitute.org/millscripts/viewfeed.pl?side=xl&amp;cycle=1&amp;fixedMods=iaaC&amp;file=msdataSM/iPRG2012_nd/cpick_in/iPRG2012_nd.1933.5.3.pkl&amp;seq=EALASGQFRPLTR</v>
      </c>
    </row>
    <row r="2789" spans="1:95" x14ac:dyDescent="0.2">
      <c r="A2789" s="3">
        <v>1448</v>
      </c>
      <c r="B2789" s="2" t="s">
        <v>6677</v>
      </c>
      <c r="C2789" s="2" t="s">
        <v>6678</v>
      </c>
      <c r="D2789" s="3">
        <v>7152</v>
      </c>
      <c r="E2789" s="3">
        <v>7147</v>
      </c>
      <c r="F2789" s="3">
        <v>40627</v>
      </c>
      <c r="G2789" s="3">
        <v>9080</v>
      </c>
      <c r="H2789" s="3">
        <v>29.5169</v>
      </c>
      <c r="I2789" s="30">
        <v>751.75073999999995</v>
      </c>
      <c r="J2789" s="30">
        <v>751.75073910000003</v>
      </c>
      <c r="K2789" s="30">
        <v>0</v>
      </c>
      <c r="L2789" s="3">
        <v>3</v>
      </c>
      <c r="M2789" s="3">
        <v>0</v>
      </c>
      <c r="N2789" s="10">
        <f t="shared" si="301"/>
        <v>1</v>
      </c>
      <c r="O2789" s="35">
        <v>3</v>
      </c>
      <c r="P2789" s="17"/>
      <c r="Q2789" s="40">
        <v>2253.2237599999999</v>
      </c>
      <c r="R2789" s="40">
        <v>751.74609999999996</v>
      </c>
      <c r="S2789" s="18">
        <f t="shared" si="302"/>
        <v>6.1722967368834647</v>
      </c>
      <c r="T2789" s="18">
        <f t="shared" si="303"/>
        <v>6.1710995242632105</v>
      </c>
      <c r="U2789" s="18">
        <f t="shared" si="304"/>
        <v>5.3209454628618618</v>
      </c>
      <c r="V2789" s="30">
        <v>751.75009999999997</v>
      </c>
      <c r="X2789" s="3" t="s">
        <v>47</v>
      </c>
      <c r="Y2789" s="3" t="s">
        <v>47</v>
      </c>
      <c r="AA2789" s="3" t="s">
        <v>47</v>
      </c>
      <c r="AB2789" s="12" t="s">
        <v>47</v>
      </c>
      <c r="AC2789" s="3" t="s">
        <v>52</v>
      </c>
      <c r="AI2789" s="3" t="s">
        <v>65</v>
      </c>
      <c r="AL2789" s="3" t="s">
        <v>52</v>
      </c>
      <c r="AU2789" s="3">
        <v>1</v>
      </c>
      <c r="AV2789" s="3">
        <v>4</v>
      </c>
      <c r="AW2789" s="3">
        <v>1</v>
      </c>
      <c r="AX2789" s="3">
        <v>4</v>
      </c>
      <c r="AY2789" s="3">
        <v>100</v>
      </c>
      <c r="AZ2789" s="6" t="str">
        <f t="shared" si="305"/>
        <v>1934.12</v>
      </c>
      <c r="BC2789" s="12" t="s">
        <v>6617</v>
      </c>
      <c r="BJ2789" s="12">
        <f t="shared" si="306"/>
        <v>0</v>
      </c>
      <c r="BK2789" s="12">
        <f t="shared" si="307"/>
        <v>0</v>
      </c>
      <c r="CE2789" s="3" t="s">
        <v>6679</v>
      </c>
      <c r="CQ2789" s="3" t="str">
        <f>CONCATENATE(baseURL!$A$1,baseURL!$B$1,baseURL!$C$1,".",C2789,".",L2789,".pkl&amp;seq=",BC2789)</f>
        <v>http://proteomics.broadinstitute.org/millscripts/viewfeed.pl?side=xl&amp;cycle=1&amp;fixedMods=iaaC&amp;file=msdataSM/iPRG2012_nd/cpick_in/iPRG2012_nd.1934.12.3.pkl&amp;seq=TKQTVLLAHYPPTVQAGEATK</v>
      </c>
    </row>
    <row r="2790" spans="1:95" x14ac:dyDescent="0.2">
      <c r="A2790" s="3">
        <v>7314</v>
      </c>
      <c r="B2790" s="2" t="s">
        <v>6680</v>
      </c>
      <c r="C2790" s="2" t="s">
        <v>6667</v>
      </c>
      <c r="D2790" s="3">
        <v>7144</v>
      </c>
      <c r="E2790" s="3">
        <v>7139</v>
      </c>
      <c r="F2790" s="3">
        <v>40619</v>
      </c>
      <c r="G2790" s="3">
        <v>9072</v>
      </c>
      <c r="H2790" s="3">
        <v>29.503499999999999</v>
      </c>
      <c r="I2790" s="30">
        <v>469.71755000000002</v>
      </c>
      <c r="J2790" s="30">
        <v>470.28497720000001</v>
      </c>
      <c r="K2790" s="30">
        <v>-0.56742999999999999</v>
      </c>
      <c r="L2790" s="3">
        <v>0</v>
      </c>
      <c r="M2790" s="3">
        <v>2</v>
      </c>
      <c r="N2790" s="10">
        <f t="shared" si="301"/>
        <v>1</v>
      </c>
      <c r="O2790" s="35">
        <v>2</v>
      </c>
      <c r="P2790" s="17"/>
      <c r="Q2790" s="40">
        <v>939.56218999999999</v>
      </c>
      <c r="R2790" s="40">
        <v>470.28473000000002</v>
      </c>
      <c r="S2790" s="18">
        <f t="shared" si="302"/>
        <v>-1206.0353309791869</v>
      </c>
      <c r="T2790" s="18">
        <f t="shared" si="303"/>
        <v>0.52563901020088177</v>
      </c>
      <c r="U2790" s="18">
        <f t="shared" si="304"/>
        <v>-0.27642828210229592</v>
      </c>
      <c r="V2790" s="30">
        <v>470.28460000000001</v>
      </c>
      <c r="W2790" s="3" t="s">
        <v>47</v>
      </c>
      <c r="X2790" s="3" t="s">
        <v>47</v>
      </c>
      <c r="Y2790" s="3" t="s">
        <v>47</v>
      </c>
      <c r="Z2790" s="3" t="s">
        <v>65</v>
      </c>
      <c r="AA2790" s="3" t="s">
        <v>47</v>
      </c>
      <c r="AB2790" s="12" t="s">
        <v>47</v>
      </c>
      <c r="AC2790" s="3" t="s">
        <v>47</v>
      </c>
      <c r="AF2790" s="3" t="s">
        <v>47</v>
      </c>
      <c r="AG2790" s="3" t="s">
        <v>52</v>
      </c>
      <c r="AH2790" s="3" t="s">
        <v>65</v>
      </c>
      <c r="AI2790" s="3" t="s">
        <v>47</v>
      </c>
      <c r="AL2790" s="3" t="s">
        <v>65</v>
      </c>
      <c r="AU2790" s="3">
        <v>3</v>
      </c>
      <c r="AV2790" s="3">
        <v>8</v>
      </c>
      <c r="AW2790" s="3">
        <v>1</v>
      </c>
      <c r="AX2790" s="3">
        <v>8</v>
      </c>
      <c r="AY2790" s="3">
        <v>100</v>
      </c>
      <c r="AZ2790" s="6" t="str">
        <f t="shared" si="305"/>
        <v>1934.4</v>
      </c>
      <c r="BC2790" s="12" t="s">
        <v>6639</v>
      </c>
      <c r="BJ2790" s="12">
        <f t="shared" si="306"/>
        <v>0</v>
      </c>
      <c r="BK2790" s="12">
        <f t="shared" si="307"/>
        <v>0</v>
      </c>
      <c r="BV2790" s="3" t="s">
        <v>6640</v>
      </c>
      <c r="CD2790" s="3" t="s">
        <v>6640</v>
      </c>
      <c r="CH2790" s="3" t="s">
        <v>6640</v>
      </c>
      <c r="CQ2790" s="3" t="str">
        <f>CONCATENATE(baseURL!$A$1,baseURL!$B$1,baseURL!$C$1,".",C2790,".",L2790,".pkl&amp;seq=",BC2790)</f>
        <v>http://proteomics.broadinstitute.org/millscripts/viewfeed.pl?side=xl&amp;cycle=1&amp;fixedMods=iaaC&amp;file=msdataSM/iPRG2012_nd/cpick_in/iPRG2012_nd.1934.4.0.pkl&amp;seq=LLDAPAALR</v>
      </c>
    </row>
    <row r="2791" spans="1:95" x14ac:dyDescent="0.2">
      <c r="A2791" s="3">
        <v>3608</v>
      </c>
      <c r="B2791" s="2" t="s">
        <v>6681</v>
      </c>
      <c r="C2791" s="2" t="s">
        <v>6682</v>
      </c>
      <c r="D2791" s="3">
        <v>7147</v>
      </c>
      <c r="E2791" s="3">
        <v>7142</v>
      </c>
      <c r="F2791" s="3">
        <v>40622</v>
      </c>
      <c r="G2791" s="3">
        <v>9075</v>
      </c>
      <c r="H2791" s="3">
        <v>29.508500000000002</v>
      </c>
      <c r="I2791" s="30">
        <v>559.81460000000004</v>
      </c>
      <c r="J2791" s="30">
        <v>559.81369059999997</v>
      </c>
      <c r="K2791" s="30">
        <v>9.1E-4</v>
      </c>
      <c r="L2791" s="3">
        <v>2</v>
      </c>
      <c r="M2791" s="3">
        <v>2</v>
      </c>
      <c r="N2791" s="10">
        <f t="shared" si="301"/>
        <v>1</v>
      </c>
      <c r="O2791" s="35">
        <v>2</v>
      </c>
      <c r="P2791" s="17"/>
      <c r="Q2791" s="40">
        <v>1118.6204399999999</v>
      </c>
      <c r="R2791" s="40">
        <v>559.81385999999998</v>
      </c>
      <c r="S2791" s="18">
        <f t="shared" si="302"/>
        <v>1.3218679510084939</v>
      </c>
      <c r="T2791" s="18">
        <f t="shared" si="303"/>
        <v>-0.30260058227982439</v>
      </c>
      <c r="U2791" s="18">
        <f t="shared" si="304"/>
        <v>-0.28580928656732318</v>
      </c>
      <c r="V2791" s="30">
        <v>559.81370000000004</v>
      </c>
      <c r="W2791" s="3" t="s">
        <v>47</v>
      </c>
      <c r="X2791" s="3" t="s">
        <v>47</v>
      </c>
      <c r="Y2791" s="3" t="s">
        <v>47</v>
      </c>
      <c r="Z2791" s="3" t="s">
        <v>47</v>
      </c>
      <c r="AA2791" s="3" t="s">
        <v>47</v>
      </c>
      <c r="AB2791" s="12" t="s">
        <v>47</v>
      </c>
      <c r="AC2791" s="3" t="s">
        <v>47</v>
      </c>
      <c r="AE2791" s="3" t="s">
        <v>47</v>
      </c>
      <c r="AF2791" s="3" t="s">
        <v>47</v>
      </c>
      <c r="AG2791" s="3" t="s">
        <v>47</v>
      </c>
      <c r="AH2791" s="3" t="s">
        <v>47</v>
      </c>
      <c r="AI2791" s="3" t="s">
        <v>47</v>
      </c>
      <c r="AJ2791" s="3" t="s">
        <v>47</v>
      </c>
      <c r="AK2791" s="3" t="s">
        <v>48</v>
      </c>
      <c r="AL2791" s="3" t="s">
        <v>48</v>
      </c>
      <c r="AU2791" s="3">
        <v>0</v>
      </c>
      <c r="AV2791" s="3">
        <v>13</v>
      </c>
      <c r="AW2791" s="3">
        <v>1</v>
      </c>
      <c r="AX2791" s="3">
        <v>13</v>
      </c>
      <c r="AY2791" s="3">
        <v>100</v>
      </c>
      <c r="AZ2791" s="6" t="str">
        <f t="shared" si="305"/>
        <v>1934.7</v>
      </c>
      <c r="BC2791" s="12" t="s">
        <v>6501</v>
      </c>
      <c r="BJ2791" s="12">
        <f t="shared" si="306"/>
        <v>0</v>
      </c>
      <c r="BK2791" s="12">
        <f t="shared" si="307"/>
        <v>0</v>
      </c>
      <c r="CQ2791" s="3" t="str">
        <f>CONCATENATE(baseURL!$A$1,baseURL!$B$1,baseURL!$C$1,".",C2791,".",L2791,".pkl&amp;seq=",BC2791)</f>
        <v>http://proteomics.broadinstitute.org/millscripts/viewfeed.pl?side=xl&amp;cycle=1&amp;fixedMods=iaaC&amp;file=msdataSM/iPRG2012_nd/cpick_in/iPRG2012_nd.1934.7.2.pkl&amp;seq=TVPNLYLNGK</v>
      </c>
    </row>
    <row r="2792" spans="1:95" x14ac:dyDescent="0.2">
      <c r="A2792" s="3">
        <v>5094</v>
      </c>
      <c r="B2792" s="2" t="s">
        <v>6683</v>
      </c>
      <c r="C2792" s="2" t="s">
        <v>6684</v>
      </c>
      <c r="D2792" s="3">
        <v>7163</v>
      </c>
      <c r="E2792" s="3">
        <v>7158</v>
      </c>
      <c r="F2792" s="3">
        <v>40647</v>
      </c>
      <c r="G2792" s="3">
        <v>9092</v>
      </c>
      <c r="H2792" s="3">
        <v>29.534300000000002</v>
      </c>
      <c r="I2792" s="30">
        <v>579.27383999999995</v>
      </c>
      <c r="J2792" s="30">
        <v>579.2736754</v>
      </c>
      <c r="K2792" s="30">
        <v>1.6000000000000001E-4</v>
      </c>
      <c r="L2792" s="3">
        <v>2</v>
      </c>
      <c r="M2792" s="3">
        <v>2</v>
      </c>
      <c r="N2792" s="10">
        <f t="shared" si="301"/>
        <v>1</v>
      </c>
      <c r="O2792" s="35">
        <v>2</v>
      </c>
      <c r="P2792" s="17"/>
      <c r="Q2792" s="40">
        <v>1157.54081</v>
      </c>
      <c r="R2792" s="40">
        <v>579.27404000000001</v>
      </c>
      <c r="S2792" s="18">
        <f t="shared" si="302"/>
        <v>-0.34525973244629216</v>
      </c>
      <c r="T2792" s="18">
        <f t="shared" si="303"/>
        <v>-0.62940849207001504</v>
      </c>
      <c r="U2792" s="18">
        <f t="shared" si="304"/>
        <v>-0.58694154506056795</v>
      </c>
      <c r="V2792" s="30">
        <v>579.27369999999996</v>
      </c>
      <c r="W2792" s="3" t="s">
        <v>47</v>
      </c>
      <c r="X2792" s="3" t="s">
        <v>47</v>
      </c>
      <c r="Y2792" s="3" t="s">
        <v>47</v>
      </c>
      <c r="Z2792" s="3" t="s">
        <v>47</v>
      </c>
      <c r="AA2792" s="3" t="s">
        <v>47</v>
      </c>
      <c r="AB2792" s="12" t="s">
        <v>47</v>
      </c>
      <c r="AC2792" s="3" t="s">
        <v>47</v>
      </c>
      <c r="AD2792" s="3" t="s">
        <v>47</v>
      </c>
      <c r="AE2792" s="3" t="s">
        <v>47</v>
      </c>
      <c r="AF2792" s="3" t="s">
        <v>47</v>
      </c>
      <c r="AG2792" s="3" t="s">
        <v>47</v>
      </c>
      <c r="AH2792" s="3" t="s">
        <v>47</v>
      </c>
      <c r="AI2792" s="3" t="s">
        <v>47</v>
      </c>
      <c r="AJ2792" s="3" t="s">
        <v>47</v>
      </c>
      <c r="AK2792" s="3" t="s">
        <v>47</v>
      </c>
      <c r="AL2792" s="3" t="s">
        <v>47</v>
      </c>
      <c r="AM2792" s="3" t="s">
        <v>47</v>
      </c>
      <c r="AN2792" s="3" t="s">
        <v>47</v>
      </c>
      <c r="AU2792" s="3">
        <v>0</v>
      </c>
      <c r="AV2792" s="3">
        <v>18</v>
      </c>
      <c r="AW2792" s="3">
        <v>1</v>
      </c>
      <c r="AX2792" s="3">
        <v>18</v>
      </c>
      <c r="AY2792" s="3">
        <v>100</v>
      </c>
      <c r="AZ2792" s="6" t="str">
        <f t="shared" si="305"/>
        <v>1935.11</v>
      </c>
      <c r="BC2792" s="12" t="s">
        <v>6590</v>
      </c>
      <c r="BJ2792" s="12">
        <f t="shared" si="306"/>
        <v>0</v>
      </c>
      <c r="BK2792" s="12">
        <f t="shared" si="307"/>
        <v>0</v>
      </c>
      <c r="CQ2792" s="3" t="str">
        <f>CONCATENATE(baseURL!$A$1,baseURL!$B$1,baseURL!$C$1,".",C2792,".",L2792,".pkl&amp;seq=",BC2792)</f>
        <v>http://proteomics.broadinstitute.org/millscripts/viewfeed.pl?side=xl&amp;cycle=1&amp;fixedMods=iaaC&amp;file=msdataSM/iPRG2012_nd/cpick_in/iPRG2012_nd.1935.11.2.pkl&amp;seq=MGQSFNAAGKF</v>
      </c>
    </row>
    <row r="2793" spans="1:95" x14ac:dyDescent="0.2">
      <c r="A2793" s="3">
        <v>1830</v>
      </c>
      <c r="B2793" s="2" t="s">
        <v>6685</v>
      </c>
      <c r="C2793" s="2" t="s">
        <v>6677</v>
      </c>
      <c r="D2793" s="3">
        <v>7165</v>
      </c>
      <c r="E2793" s="3">
        <v>7160</v>
      </c>
      <c r="F2793" s="3">
        <v>40649</v>
      </c>
      <c r="G2793" s="3">
        <v>9094</v>
      </c>
      <c r="H2793" s="3">
        <v>29.537700000000001</v>
      </c>
      <c r="I2793" s="30">
        <v>630.83009000000004</v>
      </c>
      <c r="J2793" s="30">
        <v>630.82906790000004</v>
      </c>
      <c r="K2793" s="30">
        <v>1.0200000000000001E-3</v>
      </c>
      <c r="L2793" s="3">
        <v>2</v>
      </c>
      <c r="M2793" s="3">
        <v>2</v>
      </c>
      <c r="N2793" s="10">
        <f t="shared" si="301"/>
        <v>1</v>
      </c>
      <c r="O2793" s="35">
        <v>2</v>
      </c>
      <c r="P2793" s="17"/>
      <c r="Q2793" s="40">
        <v>1260.6504199999999</v>
      </c>
      <c r="R2793" s="40">
        <v>630.82884999999999</v>
      </c>
      <c r="S2793" s="18">
        <f t="shared" si="302"/>
        <v>1.9656678670490932</v>
      </c>
      <c r="T2793" s="18">
        <f t="shared" si="303"/>
        <v>0.34541857122164854</v>
      </c>
      <c r="U2793" s="18">
        <f t="shared" si="304"/>
        <v>0.55482560765226518</v>
      </c>
      <c r="V2793" s="30">
        <v>630.82920000000001</v>
      </c>
      <c r="W2793" s="3" t="s">
        <v>47</v>
      </c>
      <c r="X2793" s="3" t="s">
        <v>47</v>
      </c>
      <c r="Y2793" s="3" t="s">
        <v>65</v>
      </c>
      <c r="Z2793" s="3" t="s">
        <v>47</v>
      </c>
      <c r="AA2793" s="3" t="s">
        <v>47</v>
      </c>
      <c r="AB2793" s="12" t="s">
        <v>47</v>
      </c>
      <c r="AC2793" s="3" t="s">
        <v>52</v>
      </c>
      <c r="AD2793" s="3" t="s">
        <v>47</v>
      </c>
      <c r="AE2793" s="3" t="s">
        <v>47</v>
      </c>
      <c r="AF2793" s="3" t="s">
        <v>52</v>
      </c>
      <c r="AG2793" s="3" t="s">
        <v>47</v>
      </c>
      <c r="AH2793" s="3" t="s">
        <v>47</v>
      </c>
      <c r="AI2793" s="3" t="s">
        <v>48</v>
      </c>
      <c r="AK2793" s="3" t="s">
        <v>52</v>
      </c>
      <c r="AO2793" s="3" t="s">
        <v>47</v>
      </c>
      <c r="AU2793" s="3">
        <v>1</v>
      </c>
      <c r="AV2793" s="3">
        <v>10</v>
      </c>
      <c r="AW2793" s="3">
        <v>2</v>
      </c>
      <c r="AX2793" s="3">
        <v>9</v>
      </c>
      <c r="AY2793" s="3">
        <v>90</v>
      </c>
      <c r="AZ2793" s="6" t="str">
        <f t="shared" si="305"/>
        <v>1935.13</v>
      </c>
      <c r="BB2793" s="12" t="s">
        <v>79</v>
      </c>
      <c r="BC2793" s="12" t="s">
        <v>6067</v>
      </c>
      <c r="BJ2793" s="12">
        <f t="shared" si="306"/>
        <v>0</v>
      </c>
      <c r="BK2793" s="12">
        <f t="shared" si="307"/>
        <v>0</v>
      </c>
      <c r="BP2793" s="3" t="s">
        <v>54</v>
      </c>
      <c r="BR2793" s="3" t="s">
        <v>54</v>
      </c>
      <c r="BU2793" s="3" t="s">
        <v>6686</v>
      </c>
      <c r="BX2793" s="3" t="s">
        <v>3478</v>
      </c>
      <c r="CQ2793" s="3" t="str">
        <f>CONCATENATE(baseURL!$A$1,baseURL!$B$1,"+Acetyl",baseURL!$C$1,".",C2793,".",L2793,".pkl&amp;seq=",BC2793,"&amp;varMods=Deamidated-N")</f>
        <v>http://proteomics.broadinstitute.org/millscripts/viewfeed.pl?side=xl&amp;cycle=1&amp;fixedMods=iaaC+Acetyl&amp;file=msdataSM/iPRG2012_nd/cpick_in/iPRG2012_nd.1935.13.2.pkl&amp;seq=MDnKTPVTLAK&amp;varMods=Deamidated-N</v>
      </c>
    </row>
    <row r="2794" spans="1:95" x14ac:dyDescent="0.2">
      <c r="A2794" s="3">
        <v>7769</v>
      </c>
      <c r="B2794" s="2" t="s">
        <v>6687</v>
      </c>
      <c r="C2794" s="2" t="s">
        <v>6688</v>
      </c>
      <c r="D2794" s="3">
        <v>7156</v>
      </c>
      <c r="E2794" s="3">
        <v>7151</v>
      </c>
      <c r="F2794" s="3">
        <v>40640</v>
      </c>
      <c r="G2794" s="3">
        <v>9085</v>
      </c>
      <c r="H2794" s="3">
        <v>29.527699999999999</v>
      </c>
      <c r="I2794" s="30">
        <v>490.28379999999999</v>
      </c>
      <c r="J2794" s="30">
        <v>490.28242760000001</v>
      </c>
      <c r="K2794" s="30">
        <v>1.3699999999999999E-3</v>
      </c>
      <c r="L2794" s="3">
        <v>2</v>
      </c>
      <c r="M2794" s="3">
        <v>2</v>
      </c>
      <c r="N2794" s="10">
        <f t="shared" si="301"/>
        <v>1</v>
      </c>
      <c r="O2794" s="35">
        <v>2</v>
      </c>
      <c r="P2794" s="17"/>
      <c r="Q2794" s="40">
        <v>979.55710999999997</v>
      </c>
      <c r="R2794" s="40">
        <v>490.28219000000001</v>
      </c>
      <c r="S2794" s="18">
        <f t="shared" si="302"/>
        <v>3.2838231386113037</v>
      </c>
      <c r="T2794" s="18">
        <f t="shared" si="303"/>
        <v>0.48461886814874761</v>
      </c>
      <c r="U2794" s="18">
        <f t="shared" si="304"/>
        <v>-0.18356775309367349</v>
      </c>
      <c r="V2794" s="30">
        <v>490.28210000000001</v>
      </c>
      <c r="AA2794" s="3" t="s">
        <v>47</v>
      </c>
      <c r="AB2794" s="12" t="s">
        <v>52</v>
      </c>
      <c r="AG2794" s="3" t="s">
        <v>47</v>
      </c>
      <c r="AH2794" s="3" t="s">
        <v>47</v>
      </c>
      <c r="AI2794" s="3" t="s">
        <v>47</v>
      </c>
      <c r="AK2794" s="3" t="s">
        <v>52</v>
      </c>
      <c r="AL2794" s="3" t="s">
        <v>52</v>
      </c>
      <c r="AO2794" s="3" t="s">
        <v>47</v>
      </c>
      <c r="AU2794" s="3">
        <v>0</v>
      </c>
      <c r="AV2794" s="3">
        <v>5</v>
      </c>
      <c r="AW2794" s="3">
        <v>1</v>
      </c>
      <c r="AX2794" s="3">
        <v>5</v>
      </c>
      <c r="AY2794" s="3">
        <v>100</v>
      </c>
      <c r="AZ2794" s="6" t="str">
        <f t="shared" si="305"/>
        <v>1935.4</v>
      </c>
      <c r="BB2794" s="12" t="s">
        <v>79</v>
      </c>
      <c r="BC2794" s="12" t="s">
        <v>6587</v>
      </c>
      <c r="BJ2794" s="12">
        <f t="shared" si="306"/>
        <v>0</v>
      </c>
      <c r="BK2794" s="12">
        <f t="shared" si="307"/>
        <v>0</v>
      </c>
      <c r="CQ2794" s="3" t="str">
        <f>CONCATENATE(baseURL!$A$1,baseURL!$B$1,"+Acetyl",baseURL!$C$1,".",C2794,".",L2794,".pkl&amp;seq=",BC2794)</f>
        <v>http://proteomics.broadinstitute.org/millscripts/viewfeed.pl?side=xl&amp;cycle=1&amp;fixedMods=iaaC+Acetyl&amp;file=msdataSM/iPRG2012_nd/cpick_in/iPRG2012_nd.1935.4.2.pkl&amp;seq=SSTVLKFR</v>
      </c>
    </row>
    <row r="2795" spans="1:95" x14ac:dyDescent="0.2">
      <c r="A2795" s="3">
        <v>3299</v>
      </c>
      <c r="B2795" s="2" t="s">
        <v>6691</v>
      </c>
      <c r="C2795" s="2" t="s">
        <v>6689</v>
      </c>
      <c r="D2795" s="3">
        <v>7174</v>
      </c>
      <c r="E2795" s="3">
        <v>7169</v>
      </c>
      <c r="F2795" s="3">
        <v>40681</v>
      </c>
      <c r="G2795" s="3">
        <v>9105</v>
      </c>
      <c r="H2795" s="3">
        <v>29.580300000000001</v>
      </c>
      <c r="I2795" s="30">
        <v>540.78907000000004</v>
      </c>
      <c r="J2795" s="30">
        <v>540.53610000000003</v>
      </c>
      <c r="K2795" s="30">
        <v>0.25296999999999997</v>
      </c>
      <c r="L2795" s="3">
        <v>0</v>
      </c>
      <c r="M2795" s="3">
        <v>4</v>
      </c>
      <c r="N2795" s="10">
        <f t="shared" si="301"/>
        <v>1</v>
      </c>
      <c r="O2795" s="35">
        <v>4</v>
      </c>
      <c r="P2795" s="17"/>
      <c r="Q2795" s="40">
        <v>2159.1203599999999</v>
      </c>
      <c r="R2795" s="40">
        <v>540.53554999999994</v>
      </c>
      <c r="S2795" s="18">
        <f t="shared" si="302"/>
        <v>469.01633019344268</v>
      </c>
      <c r="T2795" s="18">
        <f t="shared" si="303"/>
        <v>1.017509394320711</v>
      </c>
      <c r="U2795" s="18">
        <f t="shared" si="304"/>
        <v>0.64750597814672817</v>
      </c>
      <c r="V2795" s="30">
        <v>540.53589999999997</v>
      </c>
      <c r="W2795" s="3" t="s">
        <v>47</v>
      </c>
      <c r="Y2795" s="3" t="s">
        <v>47</v>
      </c>
      <c r="Z2795" s="3" t="s">
        <v>47</v>
      </c>
      <c r="AA2795" s="3" t="s">
        <v>47</v>
      </c>
      <c r="AB2795" s="12" t="s">
        <v>47</v>
      </c>
      <c r="AC2795" s="3" t="s">
        <v>47</v>
      </c>
      <c r="AE2795" s="3" t="s">
        <v>47</v>
      </c>
      <c r="AF2795" s="3" t="s">
        <v>47</v>
      </c>
      <c r="AG2795" s="3" t="s">
        <v>52</v>
      </c>
      <c r="AH2795" s="3" t="s">
        <v>47</v>
      </c>
      <c r="AI2795" s="3" t="s">
        <v>47</v>
      </c>
      <c r="AK2795" s="3" t="s">
        <v>47</v>
      </c>
      <c r="AL2795" s="3" t="s">
        <v>48</v>
      </c>
      <c r="AM2795" s="3" t="s">
        <v>48</v>
      </c>
      <c r="AU2795" s="3">
        <v>0</v>
      </c>
      <c r="AV2795" s="3">
        <v>11</v>
      </c>
      <c r="AW2795" s="3">
        <v>1</v>
      </c>
      <c r="AX2795" s="3">
        <v>11</v>
      </c>
      <c r="AY2795" s="3">
        <v>100</v>
      </c>
      <c r="AZ2795" s="6" t="str">
        <f t="shared" si="305"/>
        <v>1937.3</v>
      </c>
      <c r="BC2795" s="12" t="s">
        <v>6692</v>
      </c>
      <c r="BJ2795" s="12">
        <f t="shared" si="306"/>
        <v>0</v>
      </c>
      <c r="BK2795" s="12">
        <f t="shared" si="307"/>
        <v>0</v>
      </c>
      <c r="CQ2795" s="3" t="str">
        <f>CONCATENATE(baseURL!$A$1,baseURL!$B$1,baseURL!$C$1,".",C2795,".",L2795,".pkl&amp;seq=",BC2795)</f>
        <v>http://proteomics.broadinstitute.org/millscripts/viewfeed.pl?side=xl&amp;cycle=1&amp;fixedMods=iaaC&amp;file=msdataSM/iPRG2012_nd/cpick_in/iPRG2012_nd.1937.3.0.pkl&amp;seq=NTRETAQALNGWELTKAQK</v>
      </c>
    </row>
    <row r="2796" spans="1:95" x14ac:dyDescent="0.2">
      <c r="A2796" s="3">
        <v>4711</v>
      </c>
      <c r="B2796" s="2" t="s">
        <v>6693</v>
      </c>
      <c r="C2796" s="2" t="s">
        <v>6694</v>
      </c>
      <c r="D2796" s="3">
        <v>7176</v>
      </c>
      <c r="E2796" s="3">
        <v>7171</v>
      </c>
      <c r="F2796" s="3">
        <v>40683</v>
      </c>
      <c r="G2796" s="3">
        <v>9107</v>
      </c>
      <c r="H2796" s="3">
        <v>29.586099999999998</v>
      </c>
      <c r="I2796" s="30">
        <v>834.44520999999997</v>
      </c>
      <c r="J2796" s="30">
        <v>834.44617619999997</v>
      </c>
      <c r="K2796" s="30">
        <v>-9.7000000000000005E-4</v>
      </c>
      <c r="L2796" s="3">
        <v>2</v>
      </c>
      <c r="M2796" s="3">
        <v>2</v>
      </c>
      <c r="N2796" s="10">
        <f t="shared" si="301"/>
        <v>1</v>
      </c>
      <c r="O2796" s="35">
        <v>2</v>
      </c>
      <c r="P2796" s="17"/>
      <c r="Q2796" s="40">
        <v>1667.8863799999999</v>
      </c>
      <c r="R2796" s="40">
        <v>834.44682999999998</v>
      </c>
      <c r="S2796" s="18">
        <f t="shared" si="302"/>
        <v>-1.9414059012035787</v>
      </c>
      <c r="T2796" s="18">
        <f t="shared" si="303"/>
        <v>-0.78351307297691042</v>
      </c>
      <c r="U2796" s="18">
        <f t="shared" si="304"/>
        <v>-0.75499118380139174</v>
      </c>
      <c r="V2796" s="30">
        <v>834.44619999999998</v>
      </c>
      <c r="W2796" s="3" t="s">
        <v>47</v>
      </c>
      <c r="X2796" s="3" t="s">
        <v>47</v>
      </c>
      <c r="Y2796" s="3" t="s">
        <v>47</v>
      </c>
      <c r="Z2796" s="3" t="s">
        <v>47</v>
      </c>
      <c r="AA2796" s="3" t="s">
        <v>48</v>
      </c>
      <c r="AB2796" s="12" t="s">
        <v>47</v>
      </c>
      <c r="AC2796" s="3" t="s">
        <v>47</v>
      </c>
      <c r="AD2796" s="3" t="s">
        <v>47</v>
      </c>
      <c r="AE2796" s="3" t="s">
        <v>47</v>
      </c>
      <c r="AF2796" s="3" t="s">
        <v>47</v>
      </c>
      <c r="AG2796" s="3" t="s">
        <v>47</v>
      </c>
      <c r="AH2796" s="3" t="s">
        <v>47</v>
      </c>
      <c r="AI2796" s="3" t="s">
        <v>47</v>
      </c>
      <c r="AJ2796" s="3" t="s">
        <v>47</v>
      </c>
      <c r="AL2796" s="3" t="s">
        <v>47</v>
      </c>
      <c r="AM2796" s="3" t="s">
        <v>47</v>
      </c>
      <c r="AN2796" s="3" t="s">
        <v>47</v>
      </c>
      <c r="AU2796" s="3">
        <v>0</v>
      </c>
      <c r="AV2796" s="3">
        <v>16</v>
      </c>
      <c r="AW2796" s="3">
        <v>1</v>
      </c>
      <c r="AX2796" s="3">
        <v>16</v>
      </c>
      <c r="AY2796" s="3">
        <v>100</v>
      </c>
      <c r="AZ2796" s="6" t="str">
        <f t="shared" si="305"/>
        <v>1937.5</v>
      </c>
      <c r="BC2796" s="12" t="s">
        <v>6695</v>
      </c>
      <c r="BJ2796" s="12">
        <f t="shared" si="306"/>
        <v>0</v>
      </c>
      <c r="BK2796" s="12">
        <f t="shared" si="307"/>
        <v>0</v>
      </c>
      <c r="CQ2796" s="3" t="str">
        <f>CONCATENATE(baseURL!$A$1,baseURL!$B$1,baseURL!$C$1,".",C2796,".",L2796,".pkl&amp;seq=",BC2796)</f>
        <v>http://proteomics.broadinstitute.org/millscripts/viewfeed.pl?side=xl&amp;cycle=1&amp;fixedMods=iaaC&amp;file=msdataSM/iPRG2012_nd/cpick_in/iPRG2012_nd.1937.5.2.pkl&amp;seq=LAGVVYHPSNNELVR</v>
      </c>
    </row>
    <row r="2797" spans="1:95" x14ac:dyDescent="0.2">
      <c r="A2797" s="3">
        <v>4220</v>
      </c>
      <c r="B2797" s="2" t="s">
        <v>6699</v>
      </c>
      <c r="C2797" s="2" t="s">
        <v>6700</v>
      </c>
      <c r="D2797" s="3">
        <v>7187</v>
      </c>
      <c r="E2797" s="3">
        <v>7182</v>
      </c>
      <c r="F2797" s="3">
        <v>40709</v>
      </c>
      <c r="G2797" s="3">
        <v>9119</v>
      </c>
      <c r="H2797" s="3">
        <v>29.613800000000001</v>
      </c>
      <c r="I2797" s="30">
        <v>709.87825999999995</v>
      </c>
      <c r="J2797" s="30">
        <v>709.87780450000002</v>
      </c>
      <c r="K2797" s="30">
        <v>4.6000000000000001E-4</v>
      </c>
      <c r="L2797" s="3">
        <v>2</v>
      </c>
      <c r="M2797" s="3">
        <v>2</v>
      </c>
      <c r="N2797" s="10">
        <f t="shared" si="301"/>
        <v>1</v>
      </c>
      <c r="O2797" s="35">
        <v>2</v>
      </c>
      <c r="P2797" s="17"/>
      <c r="Q2797" s="40">
        <v>1418.74855</v>
      </c>
      <c r="R2797" s="40">
        <v>709.87791000000004</v>
      </c>
      <c r="S2797" s="18">
        <f t="shared" si="302"/>
        <v>0.49304252883730781</v>
      </c>
      <c r="T2797" s="18">
        <f t="shared" si="303"/>
        <v>-0.14861710518341836</v>
      </c>
      <c r="U2797" s="18">
        <f t="shared" si="304"/>
        <v>-0.29582551743050456</v>
      </c>
      <c r="V2797" s="30">
        <v>709.8777</v>
      </c>
      <c r="W2797" s="3" t="s">
        <v>47</v>
      </c>
      <c r="X2797" s="3" t="s">
        <v>47</v>
      </c>
      <c r="Y2797" s="3" t="s">
        <v>47</v>
      </c>
      <c r="Z2797" s="3" t="s">
        <v>47</v>
      </c>
      <c r="AA2797" s="3" t="s">
        <v>65</v>
      </c>
      <c r="AB2797" s="12" t="s">
        <v>47</v>
      </c>
      <c r="AC2797" s="3" t="s">
        <v>47</v>
      </c>
      <c r="AD2797" s="3" t="s">
        <v>47</v>
      </c>
      <c r="AE2797" s="3" t="s">
        <v>47</v>
      </c>
      <c r="AF2797" s="3" t="s">
        <v>47</v>
      </c>
      <c r="AG2797" s="3" t="s">
        <v>47</v>
      </c>
      <c r="AH2797" s="3" t="s">
        <v>47</v>
      </c>
      <c r="AI2797" s="3" t="s">
        <v>47</v>
      </c>
      <c r="AJ2797" s="3" t="s">
        <v>47</v>
      </c>
      <c r="AK2797" s="3" t="s">
        <v>47</v>
      </c>
      <c r="AL2797" s="3" t="s">
        <v>47</v>
      </c>
      <c r="AM2797" s="3" t="s">
        <v>47</v>
      </c>
      <c r="AO2797" s="3" t="s">
        <v>52</v>
      </c>
      <c r="AU2797" s="3">
        <v>1</v>
      </c>
      <c r="AV2797" s="3">
        <v>16</v>
      </c>
      <c r="AW2797" s="3">
        <v>1</v>
      </c>
      <c r="AX2797" s="3">
        <v>16</v>
      </c>
      <c r="AY2797" s="3">
        <v>100</v>
      </c>
      <c r="AZ2797" s="6" t="str">
        <f t="shared" si="305"/>
        <v>1938.10</v>
      </c>
      <c r="BC2797" s="12" t="s">
        <v>6701</v>
      </c>
      <c r="BJ2797" s="12">
        <f t="shared" si="306"/>
        <v>0</v>
      </c>
      <c r="BK2797" s="12">
        <f t="shared" si="307"/>
        <v>0</v>
      </c>
      <c r="BW2797" s="3" t="s">
        <v>6702</v>
      </c>
      <c r="CQ2797" s="3" t="str">
        <f>CONCATENATE(baseURL!$A$1,baseURL!$B$1,baseURL!$C$1,".",C2797,".",L2797,".pkl&amp;seq=",BC2797)</f>
        <v>http://proteomics.broadinstitute.org/millscripts/viewfeed.pl?side=xl&amp;cycle=1&amp;fixedMods=iaaC&amp;file=msdataSM/iPRG2012_nd/cpick_in/iPRG2012_nd.1938.10.2.pkl&amp;seq=EVQNSTLAQLTSK</v>
      </c>
    </row>
    <row r="2798" spans="1:95" x14ac:dyDescent="0.2">
      <c r="A2798" s="3">
        <v>5971</v>
      </c>
      <c r="B2798" s="2" t="s">
        <v>6703</v>
      </c>
      <c r="C2798" s="2" t="s">
        <v>6704</v>
      </c>
      <c r="D2798" s="3">
        <v>7179</v>
      </c>
      <c r="E2798" s="3">
        <v>7174</v>
      </c>
      <c r="F2798" s="3">
        <v>40701</v>
      </c>
      <c r="G2798" s="3">
        <v>9111</v>
      </c>
      <c r="H2798" s="3">
        <v>29.6005</v>
      </c>
      <c r="I2798" s="30">
        <v>491.24662999999998</v>
      </c>
      <c r="J2798" s="30">
        <v>491.2446698</v>
      </c>
      <c r="K2798" s="30">
        <v>1.9599999999999999E-3</v>
      </c>
      <c r="L2798" s="3">
        <v>3</v>
      </c>
      <c r="M2798" s="3">
        <v>3</v>
      </c>
      <c r="N2798" s="10">
        <f t="shared" si="301"/>
        <v>1</v>
      </c>
      <c r="O2798" s="35">
        <v>3</v>
      </c>
      <c r="P2798" s="17"/>
      <c r="Q2798" s="40">
        <v>1471.71758</v>
      </c>
      <c r="R2798" s="40">
        <v>491.24405000000002</v>
      </c>
      <c r="S2798" s="18">
        <f t="shared" si="302"/>
        <v>5.2519720085490622</v>
      </c>
      <c r="T2798" s="18">
        <f t="shared" si="303"/>
        <v>1.2616946708693906</v>
      </c>
      <c r="U2798" s="18">
        <f t="shared" si="304"/>
        <v>0.91604162941154721</v>
      </c>
      <c r="V2798" s="30">
        <v>491.24450000000002</v>
      </c>
      <c r="W2798" s="3" t="s">
        <v>47</v>
      </c>
      <c r="X2798" s="3" t="s">
        <v>47</v>
      </c>
      <c r="Y2798" s="3" t="s">
        <v>47</v>
      </c>
      <c r="Z2798" s="3" t="s">
        <v>47</v>
      </c>
      <c r="AA2798" s="3" t="s">
        <v>47</v>
      </c>
      <c r="AB2798" s="12" t="s">
        <v>47</v>
      </c>
      <c r="AC2798" s="3" t="s">
        <v>47</v>
      </c>
      <c r="AD2798" s="3" t="s">
        <v>47</v>
      </c>
      <c r="AE2798" s="3" t="s">
        <v>47</v>
      </c>
      <c r="AF2798" s="3" t="s">
        <v>48</v>
      </c>
      <c r="AG2798" s="3" t="s">
        <v>47</v>
      </c>
      <c r="AH2798" s="3" t="s">
        <v>47</v>
      </c>
      <c r="AI2798" s="3" t="s">
        <v>47</v>
      </c>
      <c r="AU2798" s="3">
        <v>0</v>
      </c>
      <c r="AV2798" s="3">
        <v>12</v>
      </c>
      <c r="AW2798" s="3">
        <v>1</v>
      </c>
      <c r="AX2798" s="3">
        <v>12</v>
      </c>
      <c r="AY2798" s="3">
        <v>100</v>
      </c>
      <c r="AZ2798" s="6" t="str">
        <f t="shared" si="305"/>
        <v>1938.2</v>
      </c>
      <c r="BC2798" s="12" t="s">
        <v>6603</v>
      </c>
      <c r="BJ2798" s="12">
        <f t="shared" si="306"/>
        <v>0</v>
      </c>
      <c r="BK2798" s="12">
        <f t="shared" si="307"/>
        <v>0</v>
      </c>
      <c r="CQ2798" s="3" t="str">
        <f>CONCATENATE(baseURL!$A$1,baseURL!$B$1,baseURL!$C$1,".",C2798,".",L2798,".pkl&amp;seq=",BC2798)</f>
        <v>http://proteomics.broadinstitute.org/millscripts/viewfeed.pl?side=xl&amp;cycle=1&amp;fixedMods=iaaC&amp;file=msdataSM/iPRG2012_nd/cpick_in/iPRG2012_nd.1938.2.3.pkl&amp;seq=EKEEPALDWGAAR</v>
      </c>
    </row>
    <row r="2799" spans="1:95" x14ac:dyDescent="0.2">
      <c r="A2799" s="3">
        <v>6222</v>
      </c>
      <c r="B2799" s="2" t="s">
        <v>6705</v>
      </c>
      <c r="C2799" s="2" t="s">
        <v>6706</v>
      </c>
      <c r="D2799" s="3">
        <v>7180</v>
      </c>
      <c r="E2799" s="3">
        <v>7175</v>
      </c>
      <c r="F2799" s="3">
        <v>40702</v>
      </c>
      <c r="G2799" s="3">
        <v>9112</v>
      </c>
      <c r="H2799" s="3">
        <v>29.6021</v>
      </c>
      <c r="I2799" s="30">
        <v>518.26346999999998</v>
      </c>
      <c r="J2799" s="30">
        <v>518.26315009999996</v>
      </c>
      <c r="K2799" s="30">
        <v>3.2000000000000003E-4</v>
      </c>
      <c r="L2799" s="3">
        <v>3</v>
      </c>
      <c r="M2799" s="3">
        <v>3</v>
      </c>
      <c r="N2799" s="10">
        <f t="shared" si="301"/>
        <v>1</v>
      </c>
      <c r="O2799" s="35">
        <v>3</v>
      </c>
      <c r="P2799" s="17"/>
      <c r="Q2799" s="40">
        <v>1552.7754299999999</v>
      </c>
      <c r="R2799" s="40">
        <v>518.26333</v>
      </c>
      <c r="S2799" s="18">
        <f t="shared" si="302"/>
        <v>0.2701329457123553</v>
      </c>
      <c r="T2799" s="18">
        <f t="shared" si="303"/>
        <v>-0.34712083533799232</v>
      </c>
      <c r="U2799" s="18">
        <f t="shared" si="304"/>
        <v>-0.82969404771744659</v>
      </c>
      <c r="V2799" s="30">
        <v>518.26289999999995</v>
      </c>
      <c r="W2799" s="3" t="s">
        <v>47</v>
      </c>
      <c r="X2799" s="3" t="s">
        <v>47</v>
      </c>
      <c r="Y2799" s="3" t="s">
        <v>47</v>
      </c>
      <c r="Z2799" s="3" t="s">
        <v>47</v>
      </c>
      <c r="AA2799" s="3" t="s">
        <v>47</v>
      </c>
      <c r="AB2799" s="12" t="s">
        <v>47</v>
      </c>
      <c r="AC2799" s="3" t="s">
        <v>47</v>
      </c>
      <c r="AD2799" s="3" t="s">
        <v>47</v>
      </c>
      <c r="AE2799" s="3" t="s">
        <v>47</v>
      </c>
      <c r="AF2799" s="3" t="s">
        <v>47</v>
      </c>
      <c r="AG2799" s="3" t="s">
        <v>47</v>
      </c>
      <c r="AH2799" s="3" t="s">
        <v>47</v>
      </c>
      <c r="AI2799" s="3" t="s">
        <v>47</v>
      </c>
      <c r="AJ2799" s="3" t="s">
        <v>47</v>
      </c>
      <c r="AK2799" s="3" t="s">
        <v>47</v>
      </c>
      <c r="AL2799" s="3" t="s">
        <v>47</v>
      </c>
      <c r="AN2799" s="3" t="s">
        <v>47</v>
      </c>
      <c r="AU2799" s="3">
        <v>0</v>
      </c>
      <c r="AV2799" s="3">
        <v>17</v>
      </c>
      <c r="AW2799" s="3">
        <v>1</v>
      </c>
      <c r="AX2799" s="3">
        <v>17</v>
      </c>
      <c r="AY2799" s="3">
        <v>100</v>
      </c>
      <c r="AZ2799" s="6" t="str">
        <f t="shared" si="305"/>
        <v>1938.3</v>
      </c>
      <c r="BC2799" s="12" t="s">
        <v>6605</v>
      </c>
      <c r="BJ2799" s="12">
        <f t="shared" si="306"/>
        <v>0</v>
      </c>
      <c r="BK2799" s="12">
        <f t="shared" si="307"/>
        <v>0</v>
      </c>
      <c r="CQ2799" s="3" t="str">
        <f>CONCATENATE(baseURL!$A$1,baseURL!$B$1,baseURL!$C$1,".",C2799,".",L2799,".pkl&amp;seq=",BC2799)</f>
        <v>http://proteomics.broadinstitute.org/millscripts/viewfeed.pl?side=xl&amp;cycle=1&amp;fixedMods=iaaC&amp;file=msdataSM/iPRG2012_nd/cpick_in/iPRG2012_nd.1938.3.3.pkl&amp;seq=LVTDYFNGKEPNR</v>
      </c>
    </row>
    <row r="2800" spans="1:95" x14ac:dyDescent="0.2">
      <c r="A2800" s="3">
        <v>3620</v>
      </c>
      <c r="B2800" s="2" t="s">
        <v>6707</v>
      </c>
      <c r="C2800" s="2" t="s">
        <v>6693</v>
      </c>
      <c r="D2800" s="3">
        <v>7183</v>
      </c>
      <c r="E2800" s="3">
        <v>7178</v>
      </c>
      <c r="F2800" s="3">
        <v>40705</v>
      </c>
      <c r="G2800" s="3">
        <v>9115</v>
      </c>
      <c r="H2800" s="3">
        <v>29.607199999999999</v>
      </c>
      <c r="I2800" s="30">
        <v>590.34082000000001</v>
      </c>
      <c r="J2800" s="30">
        <v>590.34047229999999</v>
      </c>
      <c r="K2800" s="30">
        <v>3.5E-4</v>
      </c>
      <c r="L2800" s="3">
        <v>2</v>
      </c>
      <c r="M2800" s="3">
        <v>2</v>
      </c>
      <c r="N2800" s="10">
        <f t="shared" si="301"/>
        <v>1</v>
      </c>
      <c r="O2800" s="35">
        <v>2</v>
      </c>
      <c r="P2800" s="17"/>
      <c r="Q2800" s="40">
        <v>1179.6732</v>
      </c>
      <c r="R2800" s="40">
        <v>590.34023999999999</v>
      </c>
      <c r="S2800" s="18">
        <f t="shared" si="302"/>
        <v>0.98248427044981668</v>
      </c>
      <c r="T2800" s="18">
        <f t="shared" si="303"/>
        <v>0.39350188967857208</v>
      </c>
      <c r="U2800" s="18">
        <f t="shared" si="304"/>
        <v>0.44042398333829341</v>
      </c>
      <c r="V2800" s="30">
        <v>590.34050000000002</v>
      </c>
      <c r="W2800" s="3" t="s">
        <v>48</v>
      </c>
      <c r="X2800" s="3" t="s">
        <v>47</v>
      </c>
      <c r="Y2800" s="3" t="s">
        <v>47</v>
      </c>
      <c r="Z2800" s="3" t="s">
        <v>47</v>
      </c>
      <c r="AA2800" s="3" t="s">
        <v>47</v>
      </c>
      <c r="AB2800" s="12" t="s">
        <v>47</v>
      </c>
      <c r="AC2800" s="3" t="s">
        <v>47</v>
      </c>
      <c r="AE2800" s="3" t="s">
        <v>48</v>
      </c>
      <c r="AF2800" s="3" t="s">
        <v>48</v>
      </c>
      <c r="AG2800" s="3" t="s">
        <v>52</v>
      </c>
      <c r="AH2800" s="3" t="s">
        <v>47</v>
      </c>
      <c r="AI2800" s="3" t="s">
        <v>47</v>
      </c>
      <c r="AU2800" s="3">
        <v>0</v>
      </c>
      <c r="AV2800" s="3">
        <v>8</v>
      </c>
      <c r="AW2800" s="3">
        <v>1</v>
      </c>
      <c r="AX2800" s="3">
        <v>8</v>
      </c>
      <c r="AY2800" s="3">
        <v>100</v>
      </c>
      <c r="AZ2800" s="6" t="str">
        <f t="shared" si="305"/>
        <v>1938.6</v>
      </c>
      <c r="BC2800" s="12" t="s">
        <v>6352</v>
      </c>
      <c r="BJ2800" s="12">
        <f t="shared" si="306"/>
        <v>0</v>
      </c>
      <c r="BK2800" s="12">
        <f t="shared" si="307"/>
        <v>0</v>
      </c>
      <c r="CQ2800" s="3" t="str">
        <f>CONCATENATE(baseURL!$A$1,baseURL!$B$1,baseURL!$C$1,".",C2800,".",L2800,".pkl&amp;seq=",BC2800)</f>
        <v>http://proteomics.broadinstitute.org/millscripts/viewfeed.pl?side=xl&amp;cycle=1&amp;fixedMods=iaaC&amp;file=msdataSM/iPRG2012_nd/cpick_in/iPRG2012_nd.1938.6.2.pkl&amp;seq=VVDLVEHVAKA</v>
      </c>
    </row>
    <row r="2801" spans="1:95" x14ac:dyDescent="0.2">
      <c r="A2801" s="3">
        <v>6223</v>
      </c>
      <c r="B2801" s="2" t="s">
        <v>6708</v>
      </c>
      <c r="C2801" s="2" t="s">
        <v>6709</v>
      </c>
      <c r="D2801" s="3">
        <v>7185</v>
      </c>
      <c r="E2801" s="3">
        <v>7180</v>
      </c>
      <c r="F2801" s="3">
        <v>40707</v>
      </c>
      <c r="G2801" s="3">
        <v>9117</v>
      </c>
      <c r="H2801" s="3">
        <v>29.610499999999998</v>
      </c>
      <c r="I2801" s="30">
        <v>607.80717000000004</v>
      </c>
      <c r="J2801" s="30">
        <v>607.80604570000003</v>
      </c>
      <c r="K2801" s="30">
        <v>1.1199999999999999E-3</v>
      </c>
      <c r="L2801" s="3">
        <v>2</v>
      </c>
      <c r="M2801" s="3">
        <v>2</v>
      </c>
      <c r="N2801" s="10">
        <f t="shared" si="301"/>
        <v>1</v>
      </c>
      <c r="O2801" s="35">
        <v>2</v>
      </c>
      <c r="P2801" s="17"/>
      <c r="Q2801" s="40">
        <v>1214.60518</v>
      </c>
      <c r="R2801" s="40">
        <v>607.80623000000003</v>
      </c>
      <c r="S2801" s="18">
        <f t="shared" si="302"/>
        <v>1.5465455166758519</v>
      </c>
      <c r="T2801" s="18">
        <f t="shared" si="303"/>
        <v>-0.30322163693650073</v>
      </c>
      <c r="U2801" s="18">
        <f t="shared" si="304"/>
        <v>-4.9357835700275923E-2</v>
      </c>
      <c r="V2801" s="30">
        <v>607.80619999999999</v>
      </c>
      <c r="W2801" s="3" t="s">
        <v>47</v>
      </c>
      <c r="X2801" s="3" t="s">
        <v>47</v>
      </c>
      <c r="Y2801" s="3" t="s">
        <v>47</v>
      </c>
      <c r="Z2801" s="3" t="s">
        <v>47</v>
      </c>
      <c r="AA2801" s="3" t="s">
        <v>47</v>
      </c>
      <c r="AB2801" s="12" t="s">
        <v>47</v>
      </c>
      <c r="AC2801" s="3" t="s">
        <v>47</v>
      </c>
      <c r="AD2801" s="3" t="s">
        <v>47</v>
      </c>
      <c r="AE2801" s="3" t="s">
        <v>47</v>
      </c>
      <c r="AF2801" s="3" t="s">
        <v>47</v>
      </c>
      <c r="AG2801" s="3" t="s">
        <v>47</v>
      </c>
      <c r="AH2801" s="3" t="s">
        <v>47</v>
      </c>
      <c r="AI2801" s="3" t="s">
        <v>47</v>
      </c>
      <c r="AJ2801" s="3" t="s">
        <v>47</v>
      </c>
      <c r="AK2801" s="3" t="s">
        <v>47</v>
      </c>
      <c r="AL2801" s="3" t="s">
        <v>47</v>
      </c>
      <c r="AN2801" s="3" t="s">
        <v>47</v>
      </c>
      <c r="AU2801" s="3">
        <v>0</v>
      </c>
      <c r="AV2801" s="3">
        <v>17</v>
      </c>
      <c r="AW2801" s="3">
        <v>1</v>
      </c>
      <c r="AX2801" s="3">
        <v>17</v>
      </c>
      <c r="AY2801" s="3">
        <v>100</v>
      </c>
      <c r="AZ2801" s="6" t="str">
        <f t="shared" si="305"/>
        <v>1938.8</v>
      </c>
      <c r="BC2801" s="12" t="s">
        <v>6710</v>
      </c>
      <c r="BJ2801" s="12">
        <f t="shared" si="306"/>
        <v>0</v>
      </c>
      <c r="BK2801" s="12">
        <f t="shared" si="307"/>
        <v>0</v>
      </c>
      <c r="CQ2801" s="3" t="str">
        <f>CONCATENATE(baseURL!$A$1,baseURL!$B$1,baseURL!$C$1,".",C2801,".",L2801,".pkl&amp;seq=",BC2801)</f>
        <v>http://proteomics.broadinstitute.org/millscripts/viewfeed.pl?side=xl&amp;cycle=1&amp;fixedMods=iaaC&amp;file=msdataSM/iPRG2012_nd/cpick_in/iPRG2012_nd.1938.8.2.pkl&amp;seq=NLQYYDLSAK</v>
      </c>
    </row>
    <row r="2802" spans="1:95" x14ac:dyDescent="0.2">
      <c r="A2802" s="3">
        <v>6576</v>
      </c>
      <c r="B2802" s="2" t="s">
        <v>6696</v>
      </c>
      <c r="C2802" s="2" t="s">
        <v>6697</v>
      </c>
      <c r="D2802" s="3">
        <v>7186</v>
      </c>
      <c r="E2802" s="3">
        <v>7181</v>
      </c>
      <c r="F2802" s="3">
        <v>40708</v>
      </c>
      <c r="G2802" s="3">
        <v>9118</v>
      </c>
      <c r="H2802" s="3">
        <v>29.612200000000001</v>
      </c>
      <c r="I2802" s="30">
        <v>623.86650999999995</v>
      </c>
      <c r="J2802" s="30">
        <v>623.86656930000004</v>
      </c>
      <c r="K2802" s="30">
        <v>-6.0000000000000002E-5</v>
      </c>
      <c r="L2802" s="3">
        <v>2</v>
      </c>
      <c r="M2802" s="3">
        <v>2</v>
      </c>
      <c r="N2802" s="10">
        <f t="shared" si="301"/>
        <v>1</v>
      </c>
      <c r="O2802" s="35">
        <v>2</v>
      </c>
      <c r="P2802" s="17"/>
      <c r="Q2802" s="40">
        <v>1246.7266299999999</v>
      </c>
      <c r="R2802" s="40">
        <v>623.86694999999997</v>
      </c>
      <c r="S2802" s="18">
        <f t="shared" si="302"/>
        <v>-0.70527858548361178</v>
      </c>
      <c r="T2802" s="18">
        <f t="shared" si="303"/>
        <v>-0.61022626689384796</v>
      </c>
      <c r="U2802" s="18">
        <f t="shared" si="304"/>
        <v>-0.56101705664297441</v>
      </c>
      <c r="V2802" s="30">
        <v>623.86659999999995</v>
      </c>
      <c r="W2802" s="3" t="s">
        <v>47</v>
      </c>
      <c r="X2802" s="3" t="s">
        <v>47</v>
      </c>
      <c r="Y2802" s="3" t="s">
        <v>47</v>
      </c>
      <c r="Z2802" s="3" t="s">
        <v>47</v>
      </c>
      <c r="AA2802" s="3" t="s">
        <v>47</v>
      </c>
      <c r="AB2802" s="12" t="s">
        <v>47</v>
      </c>
      <c r="AC2802" s="3" t="s">
        <v>47</v>
      </c>
      <c r="AD2802" s="3" t="s">
        <v>47</v>
      </c>
      <c r="AE2802" s="3" t="s">
        <v>47</v>
      </c>
      <c r="AF2802" s="3" t="s">
        <v>47</v>
      </c>
      <c r="AG2802" s="3" t="s">
        <v>52</v>
      </c>
      <c r="AH2802" s="3" t="s">
        <v>47</v>
      </c>
      <c r="AI2802" s="3" t="s">
        <v>47</v>
      </c>
      <c r="AJ2802" s="3" t="s">
        <v>47</v>
      </c>
      <c r="AK2802" s="3" t="s">
        <v>52</v>
      </c>
      <c r="AL2802" s="3" t="s">
        <v>48</v>
      </c>
      <c r="AU2802" s="3">
        <v>0</v>
      </c>
      <c r="AV2802" s="3">
        <v>13</v>
      </c>
      <c r="AW2802" s="3">
        <v>1</v>
      </c>
      <c r="AX2802" s="3">
        <v>13</v>
      </c>
      <c r="AY2802" s="3">
        <v>100</v>
      </c>
      <c r="AZ2802" s="6" t="str">
        <f t="shared" si="305"/>
        <v>1938.9</v>
      </c>
      <c r="BC2802" s="12" t="s">
        <v>6698</v>
      </c>
      <c r="BJ2802" s="12">
        <f t="shared" si="306"/>
        <v>0</v>
      </c>
      <c r="BK2802" s="12">
        <f t="shared" si="307"/>
        <v>0</v>
      </c>
      <c r="CQ2802" s="3" t="str">
        <f>CONCATENATE(baseURL!$A$1,baseURL!$B$1,baseURL!$C$1,".",C2802,".",L2802,".pkl&amp;seq=",BC2802)</f>
        <v>http://proteomics.broadinstitute.org/millscripts/viewfeed.pl?side=xl&amp;cycle=1&amp;fixedMods=iaaC&amp;file=msdataSM/iPRG2012_nd/cpick_in/iPRG2012_nd.1938.9.2.pkl&amp;seq=RFVNVTLVNGK</v>
      </c>
    </row>
    <row r="2803" spans="1:95" x14ac:dyDescent="0.2">
      <c r="A2803" s="3">
        <v>3388</v>
      </c>
      <c r="B2803" s="2" t="s">
        <v>6712</v>
      </c>
      <c r="C2803" s="2" t="s">
        <v>6703</v>
      </c>
      <c r="D2803" s="3">
        <v>7190</v>
      </c>
      <c r="E2803" s="3">
        <v>7185</v>
      </c>
      <c r="F2803" s="3">
        <v>40723</v>
      </c>
      <c r="G2803" s="3">
        <v>9123</v>
      </c>
      <c r="H2803" s="3">
        <v>29.6266</v>
      </c>
      <c r="I2803" s="30">
        <v>444.26546999999999</v>
      </c>
      <c r="J2803" s="30">
        <v>444.26404430000002</v>
      </c>
      <c r="K2803" s="30">
        <v>1.4300000000000001E-3</v>
      </c>
      <c r="L2803" s="3">
        <v>2</v>
      </c>
      <c r="M2803" s="3">
        <v>2</v>
      </c>
      <c r="N2803" s="10">
        <f t="shared" si="301"/>
        <v>1</v>
      </c>
      <c r="O2803" s="35">
        <v>2</v>
      </c>
      <c r="P2803" s="17"/>
      <c r="Q2803" s="40">
        <v>887.51966000000004</v>
      </c>
      <c r="R2803" s="40">
        <v>444.26346999999998</v>
      </c>
      <c r="S2803" s="18">
        <f t="shared" si="302"/>
        <v>4.501833112701231</v>
      </c>
      <c r="T2803" s="18">
        <f t="shared" si="303"/>
        <v>1.2927013783945132</v>
      </c>
      <c r="U2803" s="18">
        <f t="shared" si="304"/>
        <v>0.29261915235308922</v>
      </c>
      <c r="V2803" s="30">
        <v>444.2636</v>
      </c>
      <c r="W2803" s="3" t="s">
        <v>47</v>
      </c>
      <c r="X2803" s="3" t="s">
        <v>47</v>
      </c>
      <c r="Y2803" s="3" t="s">
        <v>47</v>
      </c>
      <c r="Z2803" s="3" t="s">
        <v>47</v>
      </c>
      <c r="AA2803" s="3" t="s">
        <v>47</v>
      </c>
      <c r="AB2803" s="12" t="s">
        <v>47</v>
      </c>
      <c r="AC2803" s="3" t="s">
        <v>47</v>
      </c>
      <c r="AE2803" s="3" t="s">
        <v>48</v>
      </c>
      <c r="AF2803" s="3" t="s">
        <v>47</v>
      </c>
      <c r="AG2803" s="3" t="s">
        <v>47</v>
      </c>
      <c r="AH2803" s="3" t="s">
        <v>48</v>
      </c>
      <c r="AI2803" s="3" t="s">
        <v>48</v>
      </c>
      <c r="AK2803" s="3" t="s">
        <v>52</v>
      </c>
      <c r="AL2803" s="3" t="s">
        <v>48</v>
      </c>
      <c r="AM2803" s="3" t="s">
        <v>47</v>
      </c>
      <c r="AN2803" s="3" t="s">
        <v>48</v>
      </c>
      <c r="AU2803" s="3">
        <v>0</v>
      </c>
      <c r="AV2803" s="3">
        <v>10</v>
      </c>
      <c r="AW2803" s="3">
        <v>1</v>
      </c>
      <c r="AX2803" s="3">
        <v>10</v>
      </c>
      <c r="AY2803" s="3">
        <v>100</v>
      </c>
      <c r="AZ2803" s="6" t="str">
        <f t="shared" si="305"/>
        <v>1939.3</v>
      </c>
      <c r="BC2803" s="12" t="s">
        <v>6713</v>
      </c>
      <c r="BJ2803" s="12">
        <f t="shared" si="306"/>
        <v>0</v>
      </c>
      <c r="BK2803" s="12">
        <f t="shared" si="307"/>
        <v>0</v>
      </c>
      <c r="CQ2803" s="3" t="str">
        <f>CONCATENATE(baseURL!$A$1,baseURL!$B$1,baseURL!$C$1,".",C2803,".",L2803,".pkl&amp;seq=",BC2803)</f>
        <v>http://proteomics.broadinstitute.org/millscripts/viewfeed.pl?side=xl&amp;cycle=1&amp;fixedMods=iaaC&amp;file=msdataSM/iPRG2012_nd/cpick_in/iPRG2012_nd.1939.3.2.pkl&amp;seq=ELQSLLGK</v>
      </c>
    </row>
    <row r="2804" spans="1:95" x14ac:dyDescent="0.2">
      <c r="A2804" s="3">
        <v>2607</v>
      </c>
      <c r="B2804" s="2" t="s">
        <v>6714</v>
      </c>
      <c r="C2804" s="2" t="s">
        <v>6715</v>
      </c>
      <c r="D2804" s="3">
        <v>7192</v>
      </c>
      <c r="E2804" s="3">
        <v>7187</v>
      </c>
      <c r="F2804" s="3">
        <v>40725</v>
      </c>
      <c r="G2804" s="3">
        <v>9125</v>
      </c>
      <c r="H2804" s="3">
        <v>29.63</v>
      </c>
      <c r="I2804" s="30">
        <v>499.80468000000002</v>
      </c>
      <c r="J2804" s="30">
        <v>499.80352119999998</v>
      </c>
      <c r="K2804" s="30">
        <v>1.16E-3</v>
      </c>
      <c r="L2804" s="3">
        <v>2</v>
      </c>
      <c r="M2804" s="3">
        <v>2</v>
      </c>
      <c r="N2804" s="10">
        <f t="shared" si="301"/>
        <v>1</v>
      </c>
      <c r="O2804" s="35">
        <v>2</v>
      </c>
      <c r="P2804" s="17"/>
      <c r="Q2804" s="40">
        <v>998.59930999999995</v>
      </c>
      <c r="R2804" s="40">
        <v>499.80329</v>
      </c>
      <c r="S2804" s="18">
        <f t="shared" si="302"/>
        <v>2.7810941380855643</v>
      </c>
      <c r="T2804" s="18">
        <f t="shared" si="303"/>
        <v>0.46258198895277702</v>
      </c>
      <c r="U2804" s="18">
        <f t="shared" si="304"/>
        <v>-0.38014955850308002</v>
      </c>
      <c r="V2804" s="30">
        <v>499.80309999999997</v>
      </c>
      <c r="W2804" s="3" t="s">
        <v>47</v>
      </c>
      <c r="Z2804" s="3" t="s">
        <v>47</v>
      </c>
      <c r="AA2804" s="3" t="s">
        <v>47</v>
      </c>
      <c r="AB2804" s="12" t="s">
        <v>47</v>
      </c>
      <c r="AC2804" s="3" t="s">
        <v>47</v>
      </c>
      <c r="AD2804" s="3" t="s">
        <v>48</v>
      </c>
      <c r="AE2804" s="3" t="s">
        <v>47</v>
      </c>
      <c r="AF2804" s="3" t="s">
        <v>47</v>
      </c>
      <c r="AG2804" s="3" t="s">
        <v>47</v>
      </c>
      <c r="AH2804" s="3" t="s">
        <v>47</v>
      </c>
      <c r="AI2804" s="3" t="s">
        <v>47</v>
      </c>
      <c r="AJ2804" s="3" t="s">
        <v>47</v>
      </c>
      <c r="AL2804" s="3" t="s">
        <v>47</v>
      </c>
      <c r="AU2804" s="3">
        <v>0</v>
      </c>
      <c r="AV2804" s="3">
        <v>12</v>
      </c>
      <c r="AW2804" s="3">
        <v>1</v>
      </c>
      <c r="AX2804" s="3">
        <v>12</v>
      </c>
      <c r="AY2804" s="3">
        <v>100</v>
      </c>
      <c r="AZ2804" s="6" t="str">
        <f t="shared" si="305"/>
        <v>1939.5</v>
      </c>
      <c r="BC2804" s="12" t="s">
        <v>6542</v>
      </c>
      <c r="BJ2804" s="12">
        <f t="shared" si="306"/>
        <v>0</v>
      </c>
      <c r="BK2804" s="12">
        <f t="shared" si="307"/>
        <v>0</v>
      </c>
      <c r="CQ2804" s="3" t="str">
        <f>CONCATENATE(baseURL!$A$1,baseURL!$B$1,baseURL!$C$1,".",C2804,".",L2804,".pkl&amp;seq=",BC2804)</f>
        <v>http://proteomics.broadinstitute.org/millscripts/viewfeed.pl?side=xl&amp;cycle=1&amp;fixedMods=iaaC&amp;file=msdataSM/iPRG2012_nd/cpick_in/iPRG2012_nd.1939.5.2.pkl&amp;seq=LLGPTSVVGR</v>
      </c>
    </row>
    <row r="2805" spans="1:95" x14ac:dyDescent="0.2">
      <c r="A2805" s="3">
        <v>3665</v>
      </c>
      <c r="B2805" s="2" t="s">
        <v>6716</v>
      </c>
      <c r="C2805" s="2" t="s">
        <v>6717</v>
      </c>
      <c r="D2805" s="3">
        <v>7195</v>
      </c>
      <c r="E2805" s="3">
        <v>7190</v>
      </c>
      <c r="F2805" s="3">
        <v>40728</v>
      </c>
      <c r="G2805" s="3">
        <v>9128</v>
      </c>
      <c r="H2805" s="3">
        <v>29.635000000000002</v>
      </c>
      <c r="I2805" s="30">
        <v>598.28696000000002</v>
      </c>
      <c r="J2805" s="30">
        <v>598.28584609999996</v>
      </c>
      <c r="K2805" s="30">
        <v>1.1100000000000001E-3</v>
      </c>
      <c r="L2805" s="3">
        <v>2</v>
      </c>
      <c r="M2805" s="3">
        <v>2</v>
      </c>
      <c r="N2805" s="10">
        <f t="shared" si="301"/>
        <v>1</v>
      </c>
      <c r="O2805" s="35">
        <v>2</v>
      </c>
      <c r="P2805" s="17"/>
      <c r="Q2805" s="40">
        <v>1195.56432</v>
      </c>
      <c r="R2805" s="40">
        <v>598.28579999999999</v>
      </c>
      <c r="S2805" s="18">
        <f t="shared" si="302"/>
        <v>1.9388726926614994</v>
      </c>
      <c r="T2805" s="18">
        <f t="shared" si="303"/>
        <v>7.7053475050200881E-2</v>
      </c>
      <c r="U2805" s="18">
        <f t="shared" si="304"/>
        <v>-0.33428839519473119</v>
      </c>
      <c r="V2805" s="30">
        <v>598.28560000000004</v>
      </c>
      <c r="W2805" s="3" t="s">
        <v>47</v>
      </c>
      <c r="X2805" s="3" t="s">
        <v>47</v>
      </c>
      <c r="Y2805" s="3" t="s">
        <v>47</v>
      </c>
      <c r="Z2805" s="3" t="s">
        <v>47</v>
      </c>
      <c r="AA2805" s="3" t="s">
        <v>47</v>
      </c>
      <c r="AB2805" s="12" t="s">
        <v>47</v>
      </c>
      <c r="AC2805" s="3" t="s">
        <v>47</v>
      </c>
      <c r="AF2805" s="3" t="s">
        <v>48</v>
      </c>
      <c r="AG2805" s="3" t="s">
        <v>47</v>
      </c>
      <c r="AH2805" s="3" t="s">
        <v>47</v>
      </c>
      <c r="AI2805" s="3" t="s">
        <v>48</v>
      </c>
      <c r="AL2805" s="3" t="s">
        <v>47</v>
      </c>
      <c r="AU2805" s="3">
        <v>0</v>
      </c>
      <c r="AV2805" s="3">
        <v>10</v>
      </c>
      <c r="AW2805" s="3">
        <v>1</v>
      </c>
      <c r="AX2805" s="3">
        <v>10</v>
      </c>
      <c r="AY2805" s="3">
        <v>100</v>
      </c>
      <c r="AZ2805" s="6" t="str">
        <f t="shared" si="305"/>
        <v>1939.8</v>
      </c>
      <c r="BC2805" s="12" t="s">
        <v>6718</v>
      </c>
      <c r="BJ2805" s="12">
        <f t="shared" si="306"/>
        <v>0</v>
      </c>
      <c r="BK2805" s="12">
        <f t="shared" si="307"/>
        <v>0</v>
      </c>
      <c r="CQ2805" s="3" t="str">
        <f>CONCATENATE(baseURL!$A$1,baseURL!$B$1,baseURL!$C$1,".",C2805,".",L2805,".pkl&amp;seq=",BC2805)</f>
        <v>http://proteomics.broadinstitute.org/millscripts/viewfeed.pl?side=xl&amp;cycle=1&amp;fixedMods=iaaC&amp;file=msdataSM/iPRG2012_nd/cpick_in/iPRG2012_nd.1939.8.2.pkl&amp;seq=GFGYAGSPFHR</v>
      </c>
    </row>
    <row r="2806" spans="1:95" x14ac:dyDescent="0.2">
      <c r="A2806" s="3">
        <v>1527</v>
      </c>
      <c r="B2806" s="2" t="s">
        <v>6719</v>
      </c>
      <c r="C2806" s="2" t="s">
        <v>6720</v>
      </c>
      <c r="D2806" s="3">
        <v>7200</v>
      </c>
      <c r="E2806" s="3">
        <v>7195</v>
      </c>
      <c r="F2806" s="3">
        <v>40744</v>
      </c>
      <c r="G2806" s="3">
        <v>9134</v>
      </c>
      <c r="H2806" s="3">
        <v>29.650500000000001</v>
      </c>
      <c r="I2806" s="30">
        <v>436.75911000000002</v>
      </c>
      <c r="J2806" s="30">
        <v>437.25782320000002</v>
      </c>
      <c r="K2806" s="30">
        <v>-0.49870999999999999</v>
      </c>
      <c r="L2806" s="3">
        <v>2</v>
      </c>
      <c r="M2806" s="3">
        <v>2</v>
      </c>
      <c r="N2806" s="10">
        <f t="shared" si="301"/>
        <v>1</v>
      </c>
      <c r="O2806" s="35">
        <v>2</v>
      </c>
      <c r="P2806" s="17"/>
      <c r="Q2806" s="40">
        <v>872.50876000000005</v>
      </c>
      <c r="R2806" s="40">
        <v>436.75801999999999</v>
      </c>
      <c r="S2806" s="18">
        <f t="shared" si="302"/>
        <v>2.4956610986407122</v>
      </c>
      <c r="T2806" s="18">
        <f t="shared" si="303"/>
        <v>1144.3480763101518</v>
      </c>
      <c r="U2806" s="18">
        <f t="shared" si="304"/>
        <v>1143.8370381842954</v>
      </c>
      <c r="V2806" s="30">
        <v>437.25760000000002</v>
      </c>
      <c r="W2806" s="3" t="s">
        <v>47</v>
      </c>
      <c r="X2806" s="3" t="s">
        <v>47</v>
      </c>
      <c r="Y2806" s="3" t="s">
        <v>47</v>
      </c>
      <c r="Z2806" s="3" t="s">
        <v>52</v>
      </c>
      <c r="AA2806" s="3" t="s">
        <v>48</v>
      </c>
      <c r="AD2806" s="3" t="s">
        <v>47</v>
      </c>
      <c r="AG2806" s="3" t="s">
        <v>47</v>
      </c>
      <c r="AH2806" s="3" t="s">
        <v>52</v>
      </c>
      <c r="AJ2806" s="3" t="s">
        <v>47</v>
      </c>
      <c r="AK2806" s="3" t="s">
        <v>47</v>
      </c>
      <c r="AL2806" s="3" t="s">
        <v>52</v>
      </c>
      <c r="AM2806" s="3" t="s">
        <v>47</v>
      </c>
      <c r="AU2806" s="3">
        <v>0</v>
      </c>
      <c r="AV2806" s="3">
        <v>8</v>
      </c>
      <c r="AW2806" s="3">
        <v>1</v>
      </c>
      <c r="AX2806" s="3">
        <v>8</v>
      </c>
      <c r="AY2806" s="3">
        <v>100</v>
      </c>
      <c r="AZ2806" s="6" t="str">
        <f t="shared" si="305"/>
        <v>1940.3</v>
      </c>
      <c r="BC2806" s="12" t="s">
        <v>6721</v>
      </c>
      <c r="BJ2806" s="12">
        <f t="shared" si="306"/>
        <v>0</v>
      </c>
      <c r="BK2806" s="12">
        <f t="shared" si="307"/>
        <v>0</v>
      </c>
      <c r="CQ2806" s="3" t="str">
        <f>CONCATENATE(baseURL!$A$1,baseURL!$B$1,baseURL!$C$1,".",C2806,".",L2806,".pkl&amp;seq=",BC2806)</f>
        <v>http://proteomics.broadinstitute.org/millscripts/viewfeed.pl?side=xl&amp;cycle=1&amp;fixedMods=iaaC&amp;file=msdataSM/iPRG2012_nd/cpick_in/iPRG2012_nd.1940.3.2.pkl&amp;seq=AALEELVK</v>
      </c>
    </row>
    <row r="2807" spans="1:95" x14ac:dyDescent="0.2">
      <c r="A2807" s="3">
        <v>6083</v>
      </c>
      <c r="B2807" s="2" t="s">
        <v>6722</v>
      </c>
      <c r="C2807" s="2" t="s">
        <v>6714</v>
      </c>
      <c r="D2807" s="3">
        <v>7203</v>
      </c>
      <c r="E2807" s="3">
        <v>7198</v>
      </c>
      <c r="F2807" s="3">
        <v>40747</v>
      </c>
      <c r="G2807" s="3">
        <v>9137</v>
      </c>
      <c r="H2807" s="3">
        <v>29.6555</v>
      </c>
      <c r="I2807" s="30">
        <v>466.75240000000002</v>
      </c>
      <c r="J2807" s="30">
        <v>466.75081829999999</v>
      </c>
      <c r="K2807" s="30">
        <v>1.58E-3</v>
      </c>
      <c r="L2807" s="3">
        <v>2</v>
      </c>
      <c r="M2807" s="3">
        <v>2</v>
      </c>
      <c r="N2807" s="10">
        <f t="shared" si="301"/>
        <v>1</v>
      </c>
      <c r="O2807" s="35">
        <v>2</v>
      </c>
      <c r="P2807" s="17"/>
      <c r="Q2807" s="40">
        <v>932.49437</v>
      </c>
      <c r="R2807" s="40">
        <v>466.75081999999998</v>
      </c>
      <c r="S2807" s="18">
        <f t="shared" si="302"/>
        <v>3.3851038548722125</v>
      </c>
      <c r="T2807" s="18">
        <f t="shared" si="303"/>
        <v>-3.6422003165184134E-3</v>
      </c>
      <c r="U2807" s="18">
        <f t="shared" si="304"/>
        <v>-0.47134357462113119</v>
      </c>
      <c r="V2807" s="30">
        <v>466.75060000000002</v>
      </c>
      <c r="W2807" s="3" t="s">
        <v>47</v>
      </c>
      <c r="X2807" s="3" t="s">
        <v>47</v>
      </c>
      <c r="Y2807" s="3" t="s">
        <v>47</v>
      </c>
      <c r="Z2807" s="3" t="s">
        <v>47</v>
      </c>
      <c r="AA2807" s="3" t="s">
        <v>47</v>
      </c>
      <c r="AB2807" s="12" t="s">
        <v>47</v>
      </c>
      <c r="AC2807" s="3" t="s">
        <v>47</v>
      </c>
      <c r="AD2807" s="3" t="s">
        <v>47</v>
      </c>
      <c r="AE2807" s="3" t="s">
        <v>47</v>
      </c>
      <c r="AF2807" s="3" t="s">
        <v>47</v>
      </c>
      <c r="AG2807" s="3" t="s">
        <v>47</v>
      </c>
      <c r="AH2807" s="3" t="s">
        <v>47</v>
      </c>
      <c r="AI2807" s="3" t="s">
        <v>47</v>
      </c>
      <c r="AK2807" s="3" t="s">
        <v>47</v>
      </c>
      <c r="AL2807" s="3" t="s">
        <v>48</v>
      </c>
      <c r="AU2807" s="3">
        <v>0</v>
      </c>
      <c r="AV2807" s="3">
        <v>14</v>
      </c>
      <c r="AW2807" s="3">
        <v>1</v>
      </c>
      <c r="AX2807" s="3">
        <v>14</v>
      </c>
      <c r="AY2807" s="3">
        <v>100</v>
      </c>
      <c r="AZ2807" s="6" t="str">
        <f t="shared" si="305"/>
        <v>1940.6</v>
      </c>
      <c r="BC2807" s="12" t="s">
        <v>6634</v>
      </c>
      <c r="BJ2807" s="12">
        <f t="shared" si="306"/>
        <v>0</v>
      </c>
      <c r="BK2807" s="12">
        <f t="shared" si="307"/>
        <v>0</v>
      </c>
      <c r="CQ2807" s="3" t="str">
        <f>CONCATENATE(baseURL!$A$1,baseURL!$B$1,baseURL!$C$1,".",C2807,".",L2807,".pkl&amp;seq=",BC2807)</f>
        <v>http://proteomics.broadinstitute.org/millscripts/viewfeed.pl?side=xl&amp;cycle=1&amp;fixedMods=iaaC&amp;file=msdataSM/iPRG2012_nd/cpick_in/iPRG2012_nd.1940.6.2.pkl&amp;seq=MLAPMLEK</v>
      </c>
    </row>
    <row r="2808" spans="1:95" x14ac:dyDescent="0.2">
      <c r="A2808" s="3">
        <v>4191</v>
      </c>
      <c r="B2808" s="2" t="s">
        <v>6723</v>
      </c>
      <c r="C2808" s="2" t="s">
        <v>6724</v>
      </c>
      <c r="D2808" s="3">
        <v>7207</v>
      </c>
      <c r="E2808" s="3">
        <v>7202</v>
      </c>
      <c r="F2808" s="3">
        <v>40763</v>
      </c>
      <c r="G2808" s="3">
        <v>9142</v>
      </c>
      <c r="H2808" s="3">
        <v>29.671099999999999</v>
      </c>
      <c r="I2808" s="30">
        <v>470.28561999999999</v>
      </c>
      <c r="J2808" s="30">
        <v>470.28500229999997</v>
      </c>
      <c r="K2808" s="30">
        <v>6.2E-4</v>
      </c>
      <c r="L2808" s="3">
        <v>2</v>
      </c>
      <c r="M2808" s="3">
        <v>2</v>
      </c>
      <c r="N2808" s="10">
        <f t="shared" si="301"/>
        <v>1</v>
      </c>
      <c r="O2808" s="35">
        <v>2</v>
      </c>
      <c r="P2808" s="17"/>
      <c r="Q2808" s="40">
        <v>939.56218999999999</v>
      </c>
      <c r="R2808" s="40">
        <v>470.28473000000002</v>
      </c>
      <c r="S2808" s="18">
        <f t="shared" si="302"/>
        <v>1.8924705464492952</v>
      </c>
      <c r="T2808" s="18">
        <f t="shared" si="303"/>
        <v>0.57901093226895728</v>
      </c>
      <c r="U2808" s="18">
        <f t="shared" si="304"/>
        <v>-0.27642828210229592</v>
      </c>
      <c r="V2808" s="30">
        <v>470.28460000000001</v>
      </c>
      <c r="W2808" s="3" t="s">
        <v>47</v>
      </c>
      <c r="X2808" s="3" t="s">
        <v>47</v>
      </c>
      <c r="Y2808" s="3" t="s">
        <v>47</v>
      </c>
      <c r="Z2808" s="3" t="s">
        <v>47</v>
      </c>
      <c r="AA2808" s="3" t="s">
        <v>65</v>
      </c>
      <c r="AB2808" s="12" t="s">
        <v>47</v>
      </c>
      <c r="AC2808" s="3" t="s">
        <v>47</v>
      </c>
      <c r="AD2808" s="3" t="s">
        <v>47</v>
      </c>
      <c r="AE2808" s="3" t="s">
        <v>47</v>
      </c>
      <c r="AF2808" s="3" t="s">
        <v>47</v>
      </c>
      <c r="AG2808" s="3" t="s">
        <v>47</v>
      </c>
      <c r="AH2808" s="3" t="s">
        <v>47</v>
      </c>
      <c r="AI2808" s="3" t="s">
        <v>47</v>
      </c>
      <c r="AJ2808" s="3" t="s">
        <v>47</v>
      </c>
      <c r="AK2808" s="3" t="s">
        <v>47</v>
      </c>
      <c r="AL2808" s="3" t="s">
        <v>47</v>
      </c>
      <c r="AM2808" s="3" t="s">
        <v>47</v>
      </c>
      <c r="AN2808" s="3" t="s">
        <v>47</v>
      </c>
      <c r="AU2808" s="3">
        <v>1</v>
      </c>
      <c r="AV2808" s="3">
        <v>17</v>
      </c>
      <c r="AW2808" s="3">
        <v>1</v>
      </c>
      <c r="AX2808" s="3">
        <v>17</v>
      </c>
      <c r="AY2808" s="3">
        <v>100</v>
      </c>
      <c r="AZ2808" s="6" t="str">
        <f t="shared" si="305"/>
        <v>1941.1</v>
      </c>
      <c r="BC2808" s="12" t="s">
        <v>6639</v>
      </c>
      <c r="BJ2808" s="12">
        <f t="shared" si="306"/>
        <v>0</v>
      </c>
      <c r="BK2808" s="12">
        <f t="shared" si="307"/>
        <v>0</v>
      </c>
      <c r="BW2808" s="3" t="s">
        <v>6640</v>
      </c>
      <c r="CQ2808" s="3" t="str">
        <f>CONCATENATE(baseURL!$A$1,baseURL!$B$1,baseURL!$C$1,".",C2808,".",L2808,".pkl&amp;seq=",BC2808)</f>
        <v>http://proteomics.broadinstitute.org/millscripts/viewfeed.pl?side=xl&amp;cycle=1&amp;fixedMods=iaaC&amp;file=msdataSM/iPRG2012_nd/cpick_in/iPRG2012_nd.1941.1.2.pkl&amp;seq=LLDAPAALR</v>
      </c>
    </row>
    <row r="2809" spans="1:95" x14ac:dyDescent="0.2">
      <c r="A2809" s="3">
        <v>3332</v>
      </c>
      <c r="B2809" s="2" t="s">
        <v>6725</v>
      </c>
      <c r="C2809" s="2" t="s">
        <v>6719</v>
      </c>
      <c r="D2809" s="3">
        <v>7210</v>
      </c>
      <c r="E2809" s="3">
        <v>7205</v>
      </c>
      <c r="F2809" s="3">
        <v>40766</v>
      </c>
      <c r="G2809" s="3">
        <v>9145</v>
      </c>
      <c r="H2809" s="3">
        <v>29.676100000000002</v>
      </c>
      <c r="I2809" s="30">
        <v>538.29201</v>
      </c>
      <c r="J2809" s="30">
        <v>538.29267400000003</v>
      </c>
      <c r="K2809" s="30">
        <v>-6.6E-4</v>
      </c>
      <c r="L2809" s="3">
        <v>2</v>
      </c>
      <c r="M2809" s="3">
        <v>2</v>
      </c>
      <c r="N2809" s="10">
        <f t="shared" si="301"/>
        <v>1</v>
      </c>
      <c r="O2809" s="35">
        <v>2</v>
      </c>
      <c r="P2809" s="17"/>
      <c r="Q2809" s="40">
        <v>1075.5782400000001</v>
      </c>
      <c r="R2809" s="40">
        <v>538.29276000000004</v>
      </c>
      <c r="S2809" s="18">
        <f t="shared" si="302"/>
        <v>-1.3932938649204722</v>
      </c>
      <c r="T2809" s="18">
        <f t="shared" si="303"/>
        <v>-0.15976436318824824</v>
      </c>
      <c r="U2809" s="18">
        <f t="shared" si="304"/>
        <v>-0.11146350932880508</v>
      </c>
      <c r="V2809" s="30">
        <v>538.29269999999997</v>
      </c>
      <c r="X2809" s="3" t="s">
        <v>47</v>
      </c>
      <c r="Y2809" s="3" t="s">
        <v>47</v>
      </c>
      <c r="Z2809" s="3" t="s">
        <v>47</v>
      </c>
      <c r="AA2809" s="3" t="s">
        <v>47</v>
      </c>
      <c r="AB2809" s="12" t="s">
        <v>47</v>
      </c>
      <c r="AC2809" s="3" t="s">
        <v>47</v>
      </c>
      <c r="AE2809" s="3" t="s">
        <v>48</v>
      </c>
      <c r="AF2809" s="3" t="s">
        <v>48</v>
      </c>
      <c r="AG2809" s="3" t="s">
        <v>47</v>
      </c>
      <c r="AH2809" s="3" t="s">
        <v>47</v>
      </c>
      <c r="AI2809" s="3" t="s">
        <v>47</v>
      </c>
      <c r="AL2809" s="3" t="s">
        <v>48</v>
      </c>
      <c r="AU2809" s="3">
        <v>0</v>
      </c>
      <c r="AV2809" s="3">
        <v>9</v>
      </c>
      <c r="AW2809" s="3">
        <v>1</v>
      </c>
      <c r="AX2809" s="3">
        <v>9</v>
      </c>
      <c r="AY2809" s="3">
        <v>100</v>
      </c>
      <c r="AZ2809" s="6" t="str">
        <f t="shared" si="305"/>
        <v>1941.4</v>
      </c>
      <c r="BC2809" s="12" t="s">
        <v>6553</v>
      </c>
      <c r="BJ2809" s="12">
        <f t="shared" si="306"/>
        <v>0</v>
      </c>
      <c r="BK2809" s="12">
        <f t="shared" si="307"/>
        <v>0</v>
      </c>
      <c r="CQ2809" s="3" t="str">
        <f>CONCATENATE(baseURL!$A$1,baseURL!$B$1,baseURL!$C$1,".",C2809,".",L2809,".pkl&amp;seq=",BC2809)</f>
        <v>http://proteomics.broadinstitute.org/millscripts/viewfeed.pl?side=xl&amp;cycle=1&amp;fixedMods=iaaC&amp;file=msdataSM/iPRG2012_nd/cpick_in/iPRG2012_nd.1941.4.2.pkl&amp;seq=STPSVVGFGPK</v>
      </c>
    </row>
    <row r="2810" spans="1:95" x14ac:dyDescent="0.2">
      <c r="A2810" s="3">
        <v>4620</v>
      </c>
      <c r="B2810" s="2" t="s">
        <v>6728</v>
      </c>
      <c r="C2810" s="2" t="s">
        <v>6722</v>
      </c>
      <c r="D2810" s="3">
        <v>7213</v>
      </c>
      <c r="E2810" s="3">
        <v>7208</v>
      </c>
      <c r="F2810" s="3">
        <v>40769</v>
      </c>
      <c r="G2810" s="3">
        <v>9148</v>
      </c>
      <c r="H2810" s="3">
        <v>29.683599999999998</v>
      </c>
      <c r="I2810" s="30">
        <v>743.37220000000002</v>
      </c>
      <c r="J2810" s="30">
        <v>743.37405799999999</v>
      </c>
      <c r="K2810" s="30">
        <v>-1.8600000000000001E-3</v>
      </c>
      <c r="L2810" s="3">
        <v>3</v>
      </c>
      <c r="M2810" s="3">
        <v>3</v>
      </c>
      <c r="N2810" s="10">
        <f t="shared" si="301"/>
        <v>1</v>
      </c>
      <c r="O2810" s="35">
        <v>3</v>
      </c>
      <c r="P2810" s="17"/>
      <c r="Q2810" s="40">
        <v>2228.1015900000002</v>
      </c>
      <c r="R2810" s="40">
        <v>743.37204999999994</v>
      </c>
      <c r="S2810" s="18">
        <f t="shared" si="302"/>
        <v>0.20178321215605802</v>
      </c>
      <c r="T2810" s="18">
        <f t="shared" si="303"/>
        <v>2.7012045987553543</v>
      </c>
      <c r="U2810" s="18">
        <f t="shared" si="304"/>
        <v>2.3541374739815164</v>
      </c>
      <c r="V2810" s="30">
        <v>743.37379999999996</v>
      </c>
      <c r="W2810" s="3" t="s">
        <v>47</v>
      </c>
      <c r="X2810" s="3" t="s">
        <v>47</v>
      </c>
      <c r="Y2810" s="3" t="s">
        <v>47</v>
      </c>
      <c r="Z2810" s="3" t="s">
        <v>47</v>
      </c>
      <c r="AA2810" s="3" t="s">
        <v>47</v>
      </c>
      <c r="AB2810" s="12" t="s">
        <v>47</v>
      </c>
      <c r="AC2810" s="3" t="s">
        <v>47</v>
      </c>
      <c r="AD2810" s="3" t="s">
        <v>47</v>
      </c>
      <c r="AE2810" s="3" t="s">
        <v>47</v>
      </c>
      <c r="AF2810" s="3" t="s">
        <v>47</v>
      </c>
      <c r="AG2810" s="3" t="s">
        <v>48</v>
      </c>
      <c r="AI2810" s="3" t="s">
        <v>47</v>
      </c>
      <c r="AK2810" s="3" t="s">
        <v>47</v>
      </c>
      <c r="AL2810" s="3" t="s">
        <v>47</v>
      </c>
      <c r="AM2810" s="3" t="s">
        <v>47</v>
      </c>
      <c r="AU2810" s="3">
        <v>0</v>
      </c>
      <c r="AV2810" s="3">
        <v>14</v>
      </c>
      <c r="AW2810" s="3">
        <v>1</v>
      </c>
      <c r="AX2810" s="3">
        <v>14</v>
      </c>
      <c r="AY2810" s="3">
        <v>100</v>
      </c>
      <c r="AZ2810" s="6" t="str">
        <f t="shared" si="305"/>
        <v>1941.7</v>
      </c>
      <c r="BC2810" s="12" t="s">
        <v>6729</v>
      </c>
      <c r="BJ2810" s="12">
        <f t="shared" si="306"/>
        <v>0</v>
      </c>
      <c r="BK2810" s="12">
        <f t="shared" si="307"/>
        <v>0</v>
      </c>
      <c r="CQ2810" s="3" t="str">
        <f>CONCATENATE(baseURL!$A$1,baseURL!$B$1,baseURL!$C$1,".",C2810,".",L2810,".pkl&amp;seq=",BC2810)</f>
        <v>http://proteomics.broadinstitute.org/millscripts/viewfeed.pl?side=xl&amp;cycle=1&amp;fixedMods=iaaC&amp;file=msdataSM/iPRG2012_nd/cpick_in/iPRG2012_nd.1941.7.3.pkl&amp;seq=VQPVQPSQTSTYPGQGMPTPK</v>
      </c>
    </row>
    <row r="2811" spans="1:95" x14ac:dyDescent="0.2">
      <c r="A2811" s="3">
        <v>7511</v>
      </c>
      <c r="B2811" s="2" t="s">
        <v>6730</v>
      </c>
      <c r="C2811" s="2" t="s">
        <v>6731</v>
      </c>
      <c r="D2811" s="3">
        <v>7214</v>
      </c>
      <c r="E2811" s="3">
        <v>7209</v>
      </c>
      <c r="F2811" s="3">
        <v>40770</v>
      </c>
      <c r="G2811" s="3">
        <v>9149</v>
      </c>
      <c r="H2811" s="3">
        <v>29.6861</v>
      </c>
      <c r="I2811" s="30">
        <v>807.02278000000001</v>
      </c>
      <c r="J2811" s="30">
        <v>807.02278239999998</v>
      </c>
      <c r="K2811" s="30">
        <v>0</v>
      </c>
      <c r="L2811" s="3">
        <v>3</v>
      </c>
      <c r="M2811" s="3">
        <v>0</v>
      </c>
      <c r="N2811" s="10">
        <f t="shared" si="301"/>
        <v>1</v>
      </c>
      <c r="O2811" s="35">
        <v>3</v>
      </c>
      <c r="P2811" s="17"/>
      <c r="Q2811" s="37">
        <v>2419.0500299999999</v>
      </c>
      <c r="R2811" s="42">
        <v>807.02152999999998</v>
      </c>
      <c r="S2811" s="18">
        <f t="shared" si="302"/>
        <v>1.5489053929295851</v>
      </c>
      <c r="T2811" s="18">
        <f t="shared" si="303"/>
        <v>1.5518792912482622</v>
      </c>
      <c r="U2811" s="18">
        <f t="shared" si="304"/>
        <v>1.5736878791533477</v>
      </c>
      <c r="V2811" s="30">
        <v>807.02279999999996</v>
      </c>
      <c r="W2811" s="3" t="s">
        <v>47</v>
      </c>
      <c r="X2811" s="3" t="s">
        <v>47</v>
      </c>
      <c r="Z2811" s="3" t="s">
        <v>52</v>
      </c>
      <c r="AB2811" s="12" t="s">
        <v>52</v>
      </c>
      <c r="AF2811" s="3" t="s">
        <v>52</v>
      </c>
      <c r="AJ2811" s="3" t="s">
        <v>47</v>
      </c>
      <c r="AL2811" s="3" t="s">
        <v>52</v>
      </c>
      <c r="AU2811" s="3">
        <v>0</v>
      </c>
      <c r="AV2811" s="3">
        <v>3</v>
      </c>
      <c r="AW2811" s="3">
        <v>1</v>
      </c>
      <c r="AX2811" s="3">
        <v>3</v>
      </c>
      <c r="AY2811" s="3">
        <v>100</v>
      </c>
      <c r="AZ2811" s="6" t="str">
        <f t="shared" si="305"/>
        <v>1941.8</v>
      </c>
      <c r="BC2811" s="12" t="s">
        <v>6732</v>
      </c>
      <c r="BI2811" s="12" t="s">
        <v>594</v>
      </c>
      <c r="BJ2811" s="12">
        <f t="shared" si="306"/>
        <v>1</v>
      </c>
      <c r="BK2811" s="12">
        <f t="shared" si="307"/>
        <v>1</v>
      </c>
      <c r="BR2811" s="3" t="s">
        <v>594</v>
      </c>
      <c r="CQ2811" s="3" t="str">
        <f>CONCATENATE(baseURL!$A$1,baseURL!$B$1,baseURL!$C$1,".",C2811,".",L2811,".pkl&amp;seq=",BC2811,"&amp;varMods=ReducedCys-C")</f>
        <v>http://proteomics.broadinstitute.org/millscripts/viewfeed.pl?side=xl&amp;cycle=1&amp;fixedMods=iaaC&amp;file=msdataSM/iPRG2012_nd/cpick_in/iPRG2012_nd.1941.8.3.pkl&amp;seq=CLNTSYSEGELNKNESScLDR&amp;varMods=ReducedCys-C</v>
      </c>
    </row>
    <row r="2812" spans="1:95" x14ac:dyDescent="0.2">
      <c r="A2812" s="3">
        <v>5093</v>
      </c>
      <c r="B2812" s="2" t="s">
        <v>6733</v>
      </c>
      <c r="C2812" s="2" t="s">
        <v>6723</v>
      </c>
      <c r="D2812" s="3">
        <v>7216</v>
      </c>
      <c r="E2812" s="3">
        <v>7211</v>
      </c>
      <c r="F2812" s="3">
        <v>40785</v>
      </c>
      <c r="G2812" s="3">
        <v>9152</v>
      </c>
      <c r="H2812" s="3">
        <v>29.701599999999999</v>
      </c>
      <c r="I2812" s="30">
        <v>501.61768999999998</v>
      </c>
      <c r="J2812" s="30">
        <v>501.61638640000001</v>
      </c>
      <c r="K2812" s="30">
        <v>1.2999999999999999E-3</v>
      </c>
      <c r="L2812" s="3">
        <v>3</v>
      </c>
      <c r="M2812" s="3">
        <v>3</v>
      </c>
      <c r="N2812" s="10">
        <f t="shared" si="301"/>
        <v>1</v>
      </c>
      <c r="O2812" s="35">
        <v>3</v>
      </c>
      <c r="P2812" s="17"/>
      <c r="Q2812" s="40">
        <v>1502.8325500000001</v>
      </c>
      <c r="R2812" s="40">
        <v>501.6157</v>
      </c>
      <c r="S2812" s="18">
        <f t="shared" si="302"/>
        <v>3.9671804530399544</v>
      </c>
      <c r="T2812" s="18">
        <f t="shared" si="303"/>
        <v>1.3683782226242425</v>
      </c>
      <c r="U2812" s="18">
        <f t="shared" si="304"/>
        <v>0.99677900828896815</v>
      </c>
      <c r="V2812" s="30">
        <v>501.61619999999999</v>
      </c>
      <c r="W2812" s="3" t="s">
        <v>47</v>
      </c>
      <c r="X2812" s="3" t="s">
        <v>47</v>
      </c>
      <c r="Y2812" s="3" t="s">
        <v>47</v>
      </c>
      <c r="Z2812" s="3" t="s">
        <v>47</v>
      </c>
      <c r="AA2812" s="3" t="s">
        <v>47</v>
      </c>
      <c r="AB2812" s="12" t="s">
        <v>47</v>
      </c>
      <c r="AC2812" s="3" t="s">
        <v>47</v>
      </c>
      <c r="AD2812" s="3" t="s">
        <v>47</v>
      </c>
      <c r="AE2812" s="3" t="s">
        <v>47</v>
      </c>
      <c r="AF2812" s="3" t="s">
        <v>47</v>
      </c>
      <c r="AG2812" s="3" t="s">
        <v>47</v>
      </c>
      <c r="AH2812" s="3" t="s">
        <v>47</v>
      </c>
      <c r="AI2812" s="3" t="s">
        <v>47</v>
      </c>
      <c r="AJ2812" s="3" t="s">
        <v>47</v>
      </c>
      <c r="AK2812" s="3" t="s">
        <v>47</v>
      </c>
      <c r="AL2812" s="3" t="s">
        <v>47</v>
      </c>
      <c r="AM2812" s="3" t="s">
        <v>47</v>
      </c>
      <c r="AN2812" s="3" t="s">
        <v>47</v>
      </c>
      <c r="AU2812" s="3">
        <v>0</v>
      </c>
      <c r="AV2812" s="3">
        <v>18</v>
      </c>
      <c r="AW2812" s="3">
        <v>1</v>
      </c>
      <c r="AX2812" s="3">
        <v>18</v>
      </c>
      <c r="AY2812" s="3">
        <v>100</v>
      </c>
      <c r="AZ2812" s="6" t="str">
        <f t="shared" si="305"/>
        <v>1942.2</v>
      </c>
      <c r="BC2812" s="12" t="s">
        <v>6734</v>
      </c>
      <c r="BJ2812" s="12">
        <f t="shared" si="306"/>
        <v>0</v>
      </c>
      <c r="BK2812" s="12">
        <f t="shared" si="307"/>
        <v>0</v>
      </c>
      <c r="CQ2812" s="3" t="str">
        <f>CONCATENATE(baseURL!$A$1,baseURL!$B$1,baseURL!$C$1,".",C2812,".",L2812,".pkl&amp;seq=",BC2812)</f>
        <v>http://proteomics.broadinstitute.org/millscripts/viewfeed.pl?side=xl&amp;cycle=1&amp;fixedMods=iaaC&amp;file=msdataSM/iPRG2012_nd/cpick_in/iPRG2012_nd.1942.2.3.pkl&amp;seq=ALEQLNYTPLKGR</v>
      </c>
    </row>
    <row r="2813" spans="1:95" x14ac:dyDescent="0.2">
      <c r="A2813" s="3">
        <v>4686</v>
      </c>
      <c r="B2813" s="2" t="s">
        <v>6737</v>
      </c>
      <c r="C2813" s="2" t="s">
        <v>6738</v>
      </c>
      <c r="D2813" s="3">
        <v>7220</v>
      </c>
      <c r="E2813" s="3">
        <v>7215</v>
      </c>
      <c r="F2813" s="3">
        <v>40806</v>
      </c>
      <c r="G2813" s="3">
        <v>9157</v>
      </c>
      <c r="H2813" s="3">
        <v>29.720500000000001</v>
      </c>
      <c r="I2813" s="30">
        <v>437.75821999999999</v>
      </c>
      <c r="J2813" s="30">
        <v>437.7571739</v>
      </c>
      <c r="K2813" s="30">
        <v>1.0499999999999999E-3</v>
      </c>
      <c r="L2813" s="3">
        <v>4</v>
      </c>
      <c r="M2813" s="3">
        <v>4</v>
      </c>
      <c r="N2813" s="10">
        <f t="shared" si="301"/>
        <v>1</v>
      </c>
      <c r="O2813" s="35">
        <v>4</v>
      </c>
      <c r="P2813" s="17"/>
      <c r="Q2813" s="40">
        <v>1748.0065</v>
      </c>
      <c r="R2813" s="40">
        <v>437.75707999999997</v>
      </c>
      <c r="S2813" s="18">
        <f t="shared" si="302"/>
        <v>2.6041840374592939</v>
      </c>
      <c r="T2813" s="18">
        <f t="shared" si="303"/>
        <v>0.21450252734782729</v>
      </c>
      <c r="U2813" s="18">
        <f t="shared" si="304"/>
        <v>-0.86806134568991311</v>
      </c>
      <c r="V2813" s="30">
        <v>437.75670000000002</v>
      </c>
      <c r="W2813" s="3" t="s">
        <v>47</v>
      </c>
      <c r="X2813" s="3" t="s">
        <v>47</v>
      </c>
      <c r="Y2813" s="3" t="s">
        <v>47</v>
      </c>
      <c r="Z2813" s="3" t="s">
        <v>47</v>
      </c>
      <c r="AA2813" s="3" t="s">
        <v>47</v>
      </c>
      <c r="AB2813" s="12" t="s">
        <v>47</v>
      </c>
      <c r="AC2813" s="3" t="s">
        <v>47</v>
      </c>
      <c r="AD2813" s="3" t="s">
        <v>47</v>
      </c>
      <c r="AE2813" s="3" t="s">
        <v>47</v>
      </c>
      <c r="AF2813" s="3" t="s">
        <v>47</v>
      </c>
      <c r="AG2813" s="3" t="s">
        <v>47</v>
      </c>
      <c r="AH2813" s="3" t="s">
        <v>47</v>
      </c>
      <c r="AJ2813" s="3" t="s">
        <v>47</v>
      </c>
      <c r="AK2813" s="3" t="s">
        <v>47</v>
      </c>
      <c r="AL2813" s="3" t="s">
        <v>47</v>
      </c>
      <c r="AM2813" s="3" t="s">
        <v>47</v>
      </c>
      <c r="AN2813" s="3" t="s">
        <v>47</v>
      </c>
      <c r="AU2813" s="3">
        <v>0</v>
      </c>
      <c r="AV2813" s="3">
        <v>17</v>
      </c>
      <c r="AW2813" s="3">
        <v>1</v>
      </c>
      <c r="AX2813" s="3">
        <v>17</v>
      </c>
      <c r="AY2813" s="3">
        <v>100</v>
      </c>
      <c r="AZ2813" s="6" t="str">
        <f t="shared" si="305"/>
        <v>1943.2</v>
      </c>
      <c r="BC2813" s="12" t="s">
        <v>6739</v>
      </c>
      <c r="BJ2813" s="12">
        <f t="shared" si="306"/>
        <v>0</v>
      </c>
      <c r="BK2813" s="12">
        <f t="shared" si="307"/>
        <v>0</v>
      </c>
      <c r="CQ2813" s="3" t="str">
        <f>CONCATENATE(baseURL!$A$1,baseURL!$B$1,baseURL!$C$1,".",C2813,".",L2813,".pkl&amp;seq=",BC2813)</f>
        <v>http://proteomics.broadinstitute.org/millscripts/viewfeed.pl?side=xl&amp;cycle=1&amp;fixedMods=iaaC&amp;file=msdataSM/iPRG2012_nd/cpick_in/iPRG2012_nd.1943.2.4.pkl&amp;seq=LVLVGDGGTGKTTFVKR</v>
      </c>
    </row>
    <row r="2814" spans="1:95" x14ac:dyDescent="0.2">
      <c r="A2814" s="3">
        <v>4754</v>
      </c>
      <c r="B2814" s="2" t="s">
        <v>6740</v>
      </c>
      <c r="C2814" s="2" t="s">
        <v>6741</v>
      </c>
      <c r="D2814" s="3">
        <v>7222</v>
      </c>
      <c r="E2814" s="3">
        <v>7217</v>
      </c>
      <c r="F2814" s="3">
        <v>40808</v>
      </c>
      <c r="G2814" s="3">
        <v>9159</v>
      </c>
      <c r="H2814" s="3">
        <v>29.723800000000001</v>
      </c>
      <c r="I2814" s="30">
        <v>531.27238</v>
      </c>
      <c r="J2814" s="30">
        <v>531.27106309999999</v>
      </c>
      <c r="K2814" s="30">
        <v>1.32E-3</v>
      </c>
      <c r="L2814" s="3">
        <v>3</v>
      </c>
      <c r="M2814" s="3">
        <v>3</v>
      </c>
      <c r="N2814" s="10">
        <f t="shared" si="301"/>
        <v>1</v>
      </c>
      <c r="O2814" s="35">
        <v>3</v>
      </c>
      <c r="P2814" s="17"/>
      <c r="Q2814" s="40">
        <v>1591.7962299999999</v>
      </c>
      <c r="R2814" s="40">
        <v>531.27026000000001</v>
      </c>
      <c r="S2814" s="18">
        <f t="shared" si="302"/>
        <v>3.9904360541295798</v>
      </c>
      <c r="T2814" s="18">
        <f t="shared" si="303"/>
        <v>1.5116599976528413</v>
      </c>
      <c r="U2814" s="18">
        <f t="shared" si="304"/>
        <v>1.0164318251145341</v>
      </c>
      <c r="V2814" s="30">
        <v>531.27080000000001</v>
      </c>
      <c r="W2814" s="3" t="s">
        <v>47</v>
      </c>
      <c r="X2814" s="3" t="s">
        <v>47</v>
      </c>
      <c r="Y2814" s="3" t="s">
        <v>47</v>
      </c>
      <c r="Z2814" s="3" t="s">
        <v>47</v>
      </c>
      <c r="AA2814" s="3" t="s">
        <v>48</v>
      </c>
      <c r="AB2814" s="12" t="s">
        <v>47</v>
      </c>
      <c r="AC2814" s="3" t="s">
        <v>47</v>
      </c>
      <c r="AD2814" s="3" t="s">
        <v>47</v>
      </c>
      <c r="AE2814" s="3" t="s">
        <v>47</v>
      </c>
      <c r="AF2814" s="3" t="s">
        <v>47</v>
      </c>
      <c r="AG2814" s="3" t="s">
        <v>47</v>
      </c>
      <c r="AH2814" s="3" t="s">
        <v>47</v>
      </c>
      <c r="AI2814" s="3" t="s">
        <v>48</v>
      </c>
      <c r="AJ2814" s="3" t="s">
        <v>47</v>
      </c>
      <c r="AK2814" s="3" t="s">
        <v>47</v>
      </c>
      <c r="AL2814" s="3" t="s">
        <v>47</v>
      </c>
      <c r="AM2814" s="3" t="s">
        <v>47</v>
      </c>
      <c r="AN2814" s="3" t="s">
        <v>47</v>
      </c>
      <c r="AU2814" s="3">
        <v>0</v>
      </c>
      <c r="AV2814" s="3">
        <v>16</v>
      </c>
      <c r="AW2814" s="3">
        <v>1</v>
      </c>
      <c r="AX2814" s="3">
        <v>16</v>
      </c>
      <c r="AY2814" s="3">
        <v>100</v>
      </c>
      <c r="AZ2814" s="6" t="str">
        <f t="shared" si="305"/>
        <v>1943.4</v>
      </c>
      <c r="BC2814" s="12" t="s">
        <v>6742</v>
      </c>
      <c r="BJ2814" s="12">
        <f t="shared" si="306"/>
        <v>0</v>
      </c>
      <c r="BK2814" s="12">
        <f t="shared" si="307"/>
        <v>0</v>
      </c>
      <c r="CQ2814" s="3" t="str">
        <f>CONCATENATE(baseURL!$A$1,baseURL!$B$1,baseURL!$C$1,".",C2814,".",L2814,".pkl&amp;seq=",BC2814)</f>
        <v>http://proteomics.broadinstitute.org/millscripts/viewfeed.pl?side=xl&amp;cycle=1&amp;fixedMods=iaaC&amp;file=msdataSM/iPRG2012_nd/cpick_in/iPRG2012_nd.1943.4.3.pkl&amp;seq=VATTGEWDKLTQDK</v>
      </c>
    </row>
    <row r="2815" spans="1:95" x14ac:dyDescent="0.2">
      <c r="A2815" s="3">
        <v>7308</v>
      </c>
      <c r="B2815" s="2" t="s">
        <v>6743</v>
      </c>
      <c r="C2815" s="2" t="s">
        <v>6744</v>
      </c>
      <c r="D2815" s="3">
        <v>7224</v>
      </c>
      <c r="E2815" s="3">
        <v>7219</v>
      </c>
      <c r="F2815" s="3">
        <v>40810</v>
      </c>
      <c r="G2815" s="3">
        <v>9161</v>
      </c>
      <c r="H2815" s="3">
        <v>29.7272</v>
      </c>
      <c r="I2815" s="30">
        <v>659.35172</v>
      </c>
      <c r="J2815" s="30">
        <v>659.35084900000004</v>
      </c>
      <c r="K2815" s="30">
        <v>8.7000000000000001E-4</v>
      </c>
      <c r="L2815" s="3">
        <v>4</v>
      </c>
      <c r="M2815" s="3">
        <v>4</v>
      </c>
      <c r="N2815" s="10">
        <f t="shared" si="301"/>
        <v>1</v>
      </c>
      <c r="O2815" s="35">
        <v>4</v>
      </c>
      <c r="P2815" s="17"/>
      <c r="Q2815" s="40">
        <v>2634.37736</v>
      </c>
      <c r="R2815" s="40">
        <v>659.34979999999996</v>
      </c>
      <c r="S2815" s="18">
        <f t="shared" si="302"/>
        <v>2.9119596305951716</v>
      </c>
      <c r="T2815" s="18">
        <f t="shared" si="303"/>
        <v>1.5909612774281781</v>
      </c>
      <c r="U2815" s="18">
        <f t="shared" si="304"/>
        <v>1.3649810768145456</v>
      </c>
      <c r="V2815" s="30">
        <v>659.35069999999996</v>
      </c>
      <c r="W2815" s="3" t="s">
        <v>47</v>
      </c>
      <c r="X2815" s="3" t="s">
        <v>47</v>
      </c>
      <c r="Y2815" s="3" t="s">
        <v>47</v>
      </c>
      <c r="Z2815" s="3" t="s">
        <v>52</v>
      </c>
      <c r="AA2815" s="3" t="s">
        <v>47</v>
      </c>
      <c r="AB2815" s="12" t="s">
        <v>47</v>
      </c>
      <c r="AC2815" s="3" t="s">
        <v>47</v>
      </c>
      <c r="AF2815" s="3" t="s">
        <v>47</v>
      </c>
      <c r="AG2815" s="3" t="s">
        <v>47</v>
      </c>
      <c r="AI2815" s="3" t="s">
        <v>47</v>
      </c>
      <c r="AU2815" s="3">
        <v>0</v>
      </c>
      <c r="AV2815" s="3">
        <v>9</v>
      </c>
      <c r="AW2815" s="3">
        <v>1</v>
      </c>
      <c r="AX2815" s="3">
        <v>9</v>
      </c>
      <c r="AY2815" s="3">
        <v>100</v>
      </c>
      <c r="AZ2815" s="6" t="str">
        <f t="shared" si="305"/>
        <v>1943.6</v>
      </c>
      <c r="BC2815" s="12" t="s">
        <v>6745</v>
      </c>
      <c r="BJ2815" s="12">
        <f t="shared" si="306"/>
        <v>0</v>
      </c>
      <c r="BK2815" s="12">
        <f t="shared" si="307"/>
        <v>0</v>
      </c>
      <c r="CQ2815" s="3" t="str">
        <f>CONCATENATE(baseURL!$A$1,baseURL!$B$1,baseURL!$C$1,".",C2815,".",L2815,".pkl&amp;seq=",BC2815)</f>
        <v>http://proteomics.broadinstitute.org/millscripts/viewfeed.pl?side=xl&amp;cycle=1&amp;fixedMods=iaaC&amp;file=msdataSM/iPRG2012_nd/cpick_in/iPRG2012_nd.1943.6.4.pkl&amp;seq=AKLQETNPEEVPKFEKGAQTYVK</v>
      </c>
    </row>
    <row r="2816" spans="1:95" x14ac:dyDescent="0.2">
      <c r="A2816" s="3">
        <v>7582</v>
      </c>
      <c r="B2816" s="2" t="s">
        <v>6746</v>
      </c>
      <c r="C2816" s="2" t="s">
        <v>6747</v>
      </c>
      <c r="D2816" s="3">
        <v>7226</v>
      </c>
      <c r="E2816" s="3">
        <v>7221</v>
      </c>
      <c r="F2816" s="3">
        <v>40812</v>
      </c>
      <c r="G2816" s="3">
        <v>9163</v>
      </c>
      <c r="H2816" s="3">
        <v>29.731300000000001</v>
      </c>
      <c r="I2816" s="30">
        <v>767.62922000000003</v>
      </c>
      <c r="J2816" s="30">
        <v>767.63051370000005</v>
      </c>
      <c r="K2816" s="30">
        <v>-1.2899999999999999E-3</v>
      </c>
      <c r="L2816" s="3">
        <v>0</v>
      </c>
      <c r="M2816" s="3">
        <v>4</v>
      </c>
      <c r="N2816" s="10">
        <f t="shared" si="301"/>
        <v>1</v>
      </c>
      <c r="O2816" s="35">
        <v>4</v>
      </c>
      <c r="P2816" s="17"/>
      <c r="Q2816" s="40">
        <v>3067.4983499999998</v>
      </c>
      <c r="R2816" s="40">
        <v>767.63004999999998</v>
      </c>
      <c r="S2816" s="18">
        <f t="shared" si="302"/>
        <v>-1.0812500109275485</v>
      </c>
      <c r="T2816" s="18">
        <f t="shared" si="303"/>
        <v>0.60406702430220993</v>
      </c>
      <c r="U2816" s="18">
        <f t="shared" si="304"/>
        <v>0.45594879984939313</v>
      </c>
      <c r="V2816" s="30">
        <v>767.63040000000001</v>
      </c>
      <c r="W2816" s="3" t="s">
        <v>47</v>
      </c>
      <c r="X2816" s="3" t="s">
        <v>47</v>
      </c>
      <c r="Y2816" s="3" t="s">
        <v>47</v>
      </c>
      <c r="AC2816" s="3" t="s">
        <v>47</v>
      </c>
      <c r="AF2816" s="3" t="s">
        <v>47</v>
      </c>
      <c r="AM2816" s="3" t="s">
        <v>48</v>
      </c>
      <c r="AN2816" s="3" t="s">
        <v>48</v>
      </c>
      <c r="AP2816" s="3" t="s">
        <v>48</v>
      </c>
      <c r="AU2816" s="3">
        <v>0</v>
      </c>
      <c r="AV2816" s="3">
        <v>5</v>
      </c>
      <c r="AW2816" s="3">
        <v>1</v>
      </c>
      <c r="AX2816" s="3">
        <v>5</v>
      </c>
      <c r="AY2816" s="3">
        <v>100</v>
      </c>
      <c r="AZ2816" s="6" t="str">
        <f t="shared" si="305"/>
        <v>1943.8</v>
      </c>
      <c r="BB2816" s="12" t="s">
        <v>79</v>
      </c>
      <c r="BC2816" s="12" t="s">
        <v>6748</v>
      </c>
      <c r="BF2816" s="12" t="s">
        <v>1468</v>
      </c>
      <c r="BJ2816" s="12">
        <f t="shared" si="306"/>
        <v>0</v>
      </c>
      <c r="BK2816" s="12">
        <f t="shared" si="307"/>
        <v>0</v>
      </c>
      <c r="CQ2816" s="3" t="str">
        <f>CONCATENATE(baseURL!$A$1,baseURL!$B$1,"+Acetyl",baseURL!$C$1,".",C2816,".",L2816,".pkl&amp;seq=",BC2816)</f>
        <v>http://proteomics.broadinstitute.org/millscripts/viewfeed.pl?side=xl&amp;cycle=1&amp;fixedMods=iaaC+Acetyl&amp;file=msdataSM/iPRG2012_nd/cpick_in/iPRG2012_nd.1943.8.0.pkl&amp;seq=SDsEVNQEAKPEVKPEVKPETHLNLK</v>
      </c>
    </row>
    <row r="2817" spans="1:95" x14ac:dyDescent="0.2">
      <c r="A2817" s="3">
        <v>5075</v>
      </c>
      <c r="B2817" s="2" t="s">
        <v>6735</v>
      </c>
      <c r="C2817" s="2" t="s">
        <v>6736</v>
      </c>
      <c r="D2817" s="3">
        <v>7227</v>
      </c>
      <c r="E2817" s="3">
        <v>7222</v>
      </c>
      <c r="F2817" s="3">
        <v>40813</v>
      </c>
      <c r="G2817" s="3">
        <v>9164</v>
      </c>
      <c r="H2817" s="3">
        <v>29.733799999999999</v>
      </c>
      <c r="I2817" s="30">
        <v>804.3777</v>
      </c>
      <c r="J2817" s="30">
        <v>804.37659589999998</v>
      </c>
      <c r="K2817" s="30">
        <v>1.1000000000000001E-3</v>
      </c>
      <c r="L2817" s="3">
        <v>2</v>
      </c>
      <c r="M2817" s="3">
        <v>2</v>
      </c>
      <c r="N2817" s="10">
        <f t="shared" si="301"/>
        <v>1</v>
      </c>
      <c r="O2817" s="35">
        <v>2</v>
      </c>
      <c r="P2817" s="17"/>
      <c r="Q2817" s="40">
        <v>1607.7482299999999</v>
      </c>
      <c r="R2817" s="40">
        <v>804.37774999999999</v>
      </c>
      <c r="S2817" s="18">
        <f t="shared" si="302"/>
        <v>-6.2159849632152271E-2</v>
      </c>
      <c r="T2817" s="18">
        <f t="shared" si="303"/>
        <v>-1.4347736495793542</v>
      </c>
      <c r="U2817" s="18">
        <f t="shared" si="304"/>
        <v>-1.4296765418221726</v>
      </c>
      <c r="V2817" s="30">
        <v>804.37660000000005</v>
      </c>
      <c r="W2817" s="3" t="s">
        <v>47</v>
      </c>
      <c r="X2817" s="3" t="s">
        <v>47</v>
      </c>
      <c r="Y2817" s="3" t="s">
        <v>47</v>
      </c>
      <c r="Z2817" s="3" t="s">
        <v>47</v>
      </c>
      <c r="AA2817" s="3" t="s">
        <v>47</v>
      </c>
      <c r="AB2817" s="12" t="s">
        <v>47</v>
      </c>
      <c r="AC2817" s="3" t="s">
        <v>47</v>
      </c>
      <c r="AD2817" s="3" t="s">
        <v>47</v>
      </c>
      <c r="AE2817" s="3" t="s">
        <v>47</v>
      </c>
      <c r="AF2817" s="3" t="s">
        <v>47</v>
      </c>
      <c r="AG2817" s="3" t="s">
        <v>47</v>
      </c>
      <c r="AH2817" s="3" t="s">
        <v>47</v>
      </c>
      <c r="AI2817" s="3" t="s">
        <v>47</v>
      </c>
      <c r="AJ2817" s="3" t="s">
        <v>47</v>
      </c>
      <c r="AK2817" s="3" t="s">
        <v>47</v>
      </c>
      <c r="AL2817" s="3" t="s">
        <v>47</v>
      </c>
      <c r="AM2817" s="3" t="s">
        <v>47</v>
      </c>
      <c r="AN2817" s="3" t="s">
        <v>47</v>
      </c>
      <c r="AO2817" s="3" t="s">
        <v>52</v>
      </c>
      <c r="AU2817" s="3">
        <v>0</v>
      </c>
      <c r="AV2817" s="3">
        <v>18</v>
      </c>
      <c r="AW2817" s="3">
        <v>1</v>
      </c>
      <c r="AX2817" s="3">
        <v>18</v>
      </c>
      <c r="AY2817" s="3">
        <v>100</v>
      </c>
      <c r="AZ2817" s="6" t="str">
        <f t="shared" si="305"/>
        <v>1943.9</v>
      </c>
      <c r="BC2817" s="12" t="s">
        <v>6664</v>
      </c>
      <c r="BJ2817" s="12">
        <f t="shared" si="306"/>
        <v>0</v>
      </c>
      <c r="BK2817" s="12">
        <f t="shared" si="307"/>
        <v>0</v>
      </c>
      <c r="CQ2817" s="3" t="str">
        <f>CONCATENATE(baseURL!$A$1,baseURL!$B$1,baseURL!$C$1,".",C2817,".",L2817,".pkl&amp;seq=",BC2817)</f>
        <v>http://proteomics.broadinstitute.org/millscripts/viewfeed.pl?side=xl&amp;cycle=1&amp;fixedMods=iaaC&amp;file=msdataSM/iPRG2012_nd/cpick_in/iPRG2012_nd.1943.9.2.pkl&amp;seq=NQAAMNPSNTVFDAK</v>
      </c>
    </row>
    <row r="2818" spans="1:95" x14ac:dyDescent="0.2">
      <c r="A2818" s="3">
        <v>3416</v>
      </c>
      <c r="B2818" s="2" t="s">
        <v>6751</v>
      </c>
      <c r="C2818" s="2" t="s">
        <v>6752</v>
      </c>
      <c r="D2818" s="3">
        <v>7228</v>
      </c>
      <c r="E2818" s="3">
        <v>7223</v>
      </c>
      <c r="F2818" s="3">
        <v>40826</v>
      </c>
      <c r="G2818" s="3">
        <v>9166</v>
      </c>
      <c r="H2818" s="3">
        <v>29.742699999999999</v>
      </c>
      <c r="I2818" s="30">
        <v>429.23910000000001</v>
      </c>
      <c r="J2818" s="30">
        <v>429.23816540000001</v>
      </c>
      <c r="K2818" s="30">
        <v>9.3000000000000005E-4</v>
      </c>
      <c r="L2818" s="3">
        <v>4</v>
      </c>
      <c r="M2818" s="3">
        <v>4</v>
      </c>
      <c r="N2818" s="10">
        <f t="shared" ref="N2818:N2881" si="308">IF(AND(M2818&gt;0,L2818&gt;0), IF(M2818=L2818,1,-1), 1)</f>
        <v>1</v>
      </c>
      <c r="O2818" s="35">
        <v>4</v>
      </c>
      <c r="P2818" s="17"/>
      <c r="Q2818" s="40">
        <v>1713.9282499999999</v>
      </c>
      <c r="R2818" s="40">
        <v>429.23752000000002</v>
      </c>
      <c r="S2818" s="18">
        <f t="shared" ref="S2818:S2881" si="309">1000000*(I2818-R2818)/R2818</f>
        <v>3.6809456917697285</v>
      </c>
      <c r="T2818" s="18">
        <f t="shared" ref="T2818:T2881" si="310">1000000*(J2818-R2818)/R2818</f>
        <v>1.503596423714878</v>
      </c>
      <c r="U2818" s="18">
        <f t="shared" ref="U2818:U2881" si="311">1000000*(V2818-R2818)/R2818</f>
        <v>0.41934824336952425</v>
      </c>
      <c r="V2818" s="30">
        <v>429.23770000000002</v>
      </c>
      <c r="W2818" s="3" t="s">
        <v>47</v>
      </c>
      <c r="X2818" s="3" t="s">
        <v>47</v>
      </c>
      <c r="Y2818" s="3" t="s">
        <v>47</v>
      </c>
      <c r="Z2818" s="3" t="s">
        <v>47</v>
      </c>
      <c r="AA2818" s="3" t="s">
        <v>47</v>
      </c>
      <c r="AB2818" s="12" t="s">
        <v>47</v>
      </c>
      <c r="AC2818" s="3" t="s">
        <v>47</v>
      </c>
      <c r="AE2818" s="3" t="s">
        <v>47</v>
      </c>
      <c r="AF2818" s="3" t="s">
        <v>48</v>
      </c>
      <c r="AG2818" s="3" t="s">
        <v>47</v>
      </c>
      <c r="AH2818" s="3" t="s">
        <v>47</v>
      </c>
      <c r="AI2818" s="3" t="s">
        <v>48</v>
      </c>
      <c r="AK2818" s="3" t="s">
        <v>47</v>
      </c>
      <c r="AL2818" s="3" t="s">
        <v>48</v>
      </c>
      <c r="AM2818" s="3" t="s">
        <v>48</v>
      </c>
      <c r="AN2818" s="3" t="s">
        <v>47</v>
      </c>
      <c r="AU2818" s="3">
        <v>0</v>
      </c>
      <c r="AV2818" s="3">
        <v>12</v>
      </c>
      <c r="AW2818" s="3">
        <v>1</v>
      </c>
      <c r="AX2818" s="3">
        <v>12</v>
      </c>
      <c r="AY2818" s="3">
        <v>100</v>
      </c>
      <c r="AZ2818" s="6" t="str">
        <f t="shared" ref="AZ2818:AZ2881" si="312">HYPERLINK(CQ2818,C2818)</f>
        <v>1944.1</v>
      </c>
      <c r="BC2818" s="12" t="s">
        <v>6753</v>
      </c>
      <c r="BJ2818" s="12">
        <f t="shared" ref="BJ2818:BJ2881" si="313">LEN(BC2818)-LEN(SUBSTITUTE(BC2818,"C",""))</f>
        <v>0</v>
      </c>
      <c r="BK2818" s="12">
        <f t="shared" ref="BK2818:BK2881" si="314">LEN(BC2818)-LEN(SUBSTITUTE(BC2818,"c",""))</f>
        <v>0</v>
      </c>
      <c r="CQ2818" s="3" t="str">
        <f>CONCATENATE(baseURL!$A$1,baseURL!$B$1,baseURL!$C$1,".",C2818,".",L2818,".pkl&amp;seq=",BC2818)</f>
        <v>http://proteomics.broadinstitute.org/millscripts/viewfeed.pl?side=xl&amp;cycle=1&amp;fixedMods=iaaC&amp;file=msdataSM/iPRG2012_nd/cpick_in/iPRG2012_nd.1944.1.4.pkl&amp;seq=NTEEKGWVPVTKLGR</v>
      </c>
    </row>
    <row r="2819" spans="1:95" x14ac:dyDescent="0.2">
      <c r="A2819" s="3">
        <v>6301</v>
      </c>
      <c r="B2819" s="2" t="s">
        <v>6749</v>
      </c>
      <c r="C2819" s="2" t="s">
        <v>6735</v>
      </c>
      <c r="D2819" s="3">
        <v>7237</v>
      </c>
      <c r="E2819" s="3">
        <v>7232</v>
      </c>
      <c r="F2819" s="3">
        <v>40835</v>
      </c>
      <c r="G2819" s="3">
        <v>9175</v>
      </c>
      <c r="H2819" s="3">
        <v>29.7577</v>
      </c>
      <c r="I2819" s="30">
        <v>773.40741000000003</v>
      </c>
      <c r="J2819" s="30">
        <v>773.40541610000002</v>
      </c>
      <c r="K2819" s="30">
        <v>1.99E-3</v>
      </c>
      <c r="L2819" s="3">
        <v>2</v>
      </c>
      <c r="M2819" s="3">
        <v>2</v>
      </c>
      <c r="N2819" s="10">
        <f t="shared" si="308"/>
        <v>1</v>
      </c>
      <c r="O2819" s="35">
        <v>2</v>
      </c>
      <c r="P2819" s="17"/>
      <c r="Q2819" s="40">
        <v>1545.8053500000001</v>
      </c>
      <c r="R2819" s="40">
        <v>773.40630999999996</v>
      </c>
      <c r="S2819" s="18">
        <f t="shared" si="309"/>
        <v>1.4222795778132946</v>
      </c>
      <c r="T2819" s="18">
        <f t="shared" si="310"/>
        <v>-1.1557961040391247</v>
      </c>
      <c r="U2819" s="18">
        <f t="shared" si="311"/>
        <v>-0.91801681823972303</v>
      </c>
      <c r="V2819" s="30">
        <v>773.40560000000005</v>
      </c>
      <c r="W2819" s="3" t="s">
        <v>47</v>
      </c>
      <c r="X2819" s="3" t="s">
        <v>47</v>
      </c>
      <c r="Y2819" s="3" t="s">
        <v>47</v>
      </c>
      <c r="Z2819" s="3" t="s">
        <v>47</v>
      </c>
      <c r="AA2819" s="3" t="s">
        <v>48</v>
      </c>
      <c r="AB2819" s="12" t="s">
        <v>47</v>
      </c>
      <c r="AC2819" s="3" t="s">
        <v>47</v>
      </c>
      <c r="AD2819" s="3" t="s">
        <v>47</v>
      </c>
      <c r="AE2819" s="3" t="s">
        <v>48</v>
      </c>
      <c r="AF2819" s="3" t="s">
        <v>47</v>
      </c>
      <c r="AG2819" s="3" t="s">
        <v>47</v>
      </c>
      <c r="AH2819" s="3" t="s">
        <v>47</v>
      </c>
      <c r="AI2819" s="3" t="s">
        <v>47</v>
      </c>
      <c r="AJ2819" s="3" t="s">
        <v>47</v>
      </c>
      <c r="AL2819" s="3" t="s">
        <v>47</v>
      </c>
      <c r="AU2819" s="3">
        <v>0</v>
      </c>
      <c r="AV2819" s="3">
        <v>13</v>
      </c>
      <c r="AW2819" s="3">
        <v>1</v>
      </c>
      <c r="AX2819" s="3">
        <v>13</v>
      </c>
      <c r="AY2819" s="3">
        <v>100</v>
      </c>
      <c r="AZ2819" s="6" t="str">
        <f t="shared" si="312"/>
        <v>1944.10</v>
      </c>
      <c r="BC2819" s="12" t="s">
        <v>6750</v>
      </c>
      <c r="BJ2819" s="12">
        <f t="shared" si="313"/>
        <v>0</v>
      </c>
      <c r="BK2819" s="12">
        <f t="shared" si="314"/>
        <v>0</v>
      </c>
      <c r="CQ2819" s="3" t="str">
        <f>CONCATENATE(baseURL!$A$1,baseURL!$B$1,baseURL!$C$1,".",C2819,".",L2819,".pkl&amp;seq=",BC2819)</f>
        <v>http://proteomics.broadinstitute.org/millscripts/viewfeed.pl?side=xl&amp;cycle=1&amp;fixedMods=iaaC&amp;file=msdataSM/iPRG2012_nd/cpick_in/iPRG2012_nd.1944.10.2.pkl&amp;seq=TTLVANTSNMPVAAR</v>
      </c>
    </row>
    <row r="2820" spans="1:95" x14ac:dyDescent="0.2">
      <c r="A2820" s="3">
        <v>5092</v>
      </c>
      <c r="B2820" s="2" t="s">
        <v>6754</v>
      </c>
      <c r="C2820" s="2" t="s">
        <v>6737</v>
      </c>
      <c r="D2820" s="3">
        <v>7230</v>
      </c>
      <c r="E2820" s="3">
        <v>7225</v>
      </c>
      <c r="F2820" s="3">
        <v>40828</v>
      </c>
      <c r="G2820" s="3">
        <v>9168</v>
      </c>
      <c r="H2820" s="3">
        <v>29.746099999999998</v>
      </c>
      <c r="I2820" s="30">
        <v>530.29597999999999</v>
      </c>
      <c r="J2820" s="30">
        <v>530.29514710000001</v>
      </c>
      <c r="K2820" s="30">
        <v>8.3000000000000001E-4</v>
      </c>
      <c r="L2820" s="3">
        <v>3</v>
      </c>
      <c r="M2820" s="3">
        <v>3</v>
      </c>
      <c r="N2820" s="10">
        <f t="shared" si="308"/>
        <v>1</v>
      </c>
      <c r="O2820" s="35">
        <v>3</v>
      </c>
      <c r="P2820" s="17"/>
      <c r="Q2820" s="40">
        <v>1588.86933</v>
      </c>
      <c r="R2820" s="40">
        <v>530.29462999999998</v>
      </c>
      <c r="S2820" s="18">
        <f t="shared" si="309"/>
        <v>2.5457546119261716</v>
      </c>
      <c r="T2820" s="18">
        <f t="shared" si="310"/>
        <v>0.97511830362035534</v>
      </c>
      <c r="U2820" s="18">
        <f t="shared" si="311"/>
        <v>0.50915092238523429</v>
      </c>
      <c r="V2820" s="30">
        <v>530.29489999999998</v>
      </c>
      <c r="W2820" s="3" t="s">
        <v>47</v>
      </c>
      <c r="X2820" s="3" t="s">
        <v>47</v>
      </c>
      <c r="Y2820" s="3" t="s">
        <v>47</v>
      </c>
      <c r="Z2820" s="3" t="s">
        <v>47</v>
      </c>
      <c r="AA2820" s="3" t="s">
        <v>47</v>
      </c>
      <c r="AB2820" s="12" t="s">
        <v>47</v>
      </c>
      <c r="AC2820" s="3" t="s">
        <v>47</v>
      </c>
      <c r="AD2820" s="3" t="s">
        <v>47</v>
      </c>
      <c r="AE2820" s="3" t="s">
        <v>47</v>
      </c>
      <c r="AF2820" s="3" t="s">
        <v>47</v>
      </c>
      <c r="AG2820" s="3" t="s">
        <v>47</v>
      </c>
      <c r="AH2820" s="3" t="s">
        <v>47</v>
      </c>
      <c r="AI2820" s="3" t="s">
        <v>47</v>
      </c>
      <c r="AJ2820" s="3" t="s">
        <v>47</v>
      </c>
      <c r="AK2820" s="3" t="s">
        <v>47</v>
      </c>
      <c r="AL2820" s="3" t="s">
        <v>47</v>
      </c>
      <c r="AM2820" s="3" t="s">
        <v>47</v>
      </c>
      <c r="AN2820" s="3" t="s">
        <v>47</v>
      </c>
      <c r="AU2820" s="3">
        <v>0</v>
      </c>
      <c r="AV2820" s="3">
        <v>18</v>
      </c>
      <c r="AW2820" s="3">
        <v>1</v>
      </c>
      <c r="AX2820" s="3">
        <v>18</v>
      </c>
      <c r="AY2820" s="3">
        <v>100</v>
      </c>
      <c r="AZ2820" s="6" t="str">
        <f t="shared" si="312"/>
        <v>1944.3</v>
      </c>
      <c r="BC2820" s="12" t="s">
        <v>6755</v>
      </c>
      <c r="BJ2820" s="12">
        <f t="shared" si="313"/>
        <v>0</v>
      </c>
      <c r="BK2820" s="12">
        <f t="shared" si="314"/>
        <v>0</v>
      </c>
      <c r="CQ2820" s="3" t="str">
        <f>CONCATENATE(baseURL!$A$1,baseURL!$B$1,baseURL!$C$1,".",C2820,".",L2820,".pkl&amp;seq=",BC2820)</f>
        <v>http://proteomics.broadinstitute.org/millscripts/viewfeed.pl?side=xl&amp;cycle=1&amp;fixedMods=iaaC&amp;file=msdataSM/iPRG2012_nd/cpick_in/iPRG2012_nd.1944.3.3.pkl&amp;seq=LGSEVYHNLKSLTK</v>
      </c>
    </row>
    <row r="2821" spans="1:95" x14ac:dyDescent="0.2">
      <c r="A2821" s="3">
        <v>7597</v>
      </c>
      <c r="B2821" s="2" t="s">
        <v>6756</v>
      </c>
      <c r="C2821" s="2" t="s">
        <v>6740</v>
      </c>
      <c r="D2821" s="3">
        <v>7232</v>
      </c>
      <c r="E2821" s="3">
        <v>7227</v>
      </c>
      <c r="F2821" s="3">
        <v>40830</v>
      </c>
      <c r="G2821" s="3">
        <v>9170</v>
      </c>
      <c r="H2821" s="3">
        <v>29.749400000000001</v>
      </c>
      <c r="I2821" s="30">
        <v>546.77746000000002</v>
      </c>
      <c r="J2821" s="30">
        <v>546.26241789999995</v>
      </c>
      <c r="K2821" s="30">
        <v>0.51504000000000005</v>
      </c>
      <c r="L2821" s="3">
        <v>0</v>
      </c>
      <c r="M2821" s="3">
        <v>3</v>
      </c>
      <c r="N2821" s="10">
        <f t="shared" si="308"/>
        <v>1</v>
      </c>
      <c r="O2821" s="35">
        <v>3</v>
      </c>
      <c r="Q2821" s="40">
        <v>1693.7930899999999</v>
      </c>
      <c r="R2821" s="32">
        <v>546.26206000000002</v>
      </c>
      <c r="S2821" s="18">
        <f t="shared" si="309"/>
        <v>943.50319698204862</v>
      </c>
      <c r="T2821" s="18">
        <f t="shared" si="310"/>
        <v>0.65518004293818843</v>
      </c>
      <c r="U2821" s="18">
        <f t="shared" si="311"/>
        <v>7.3224928000118747E-2</v>
      </c>
      <c r="V2821" s="30">
        <v>546.26210000000003</v>
      </c>
      <c r="W2821" s="3" t="s">
        <v>47</v>
      </c>
      <c r="X2821" s="3" t="s">
        <v>47</v>
      </c>
      <c r="Y2821" s="3" t="s">
        <v>48</v>
      </c>
      <c r="AB2821" s="12" t="s">
        <v>52</v>
      </c>
      <c r="AH2821" s="3" t="s">
        <v>47</v>
      </c>
      <c r="AL2821" s="3" t="s">
        <v>52</v>
      </c>
      <c r="AU2821" s="3">
        <v>0</v>
      </c>
      <c r="AV2821" s="3">
        <v>3</v>
      </c>
      <c r="AW2821" s="3">
        <v>1</v>
      </c>
      <c r="AX2821" s="3">
        <v>3</v>
      </c>
      <c r="AY2821" s="3">
        <v>100</v>
      </c>
      <c r="AZ2821" s="6" t="str">
        <f t="shared" si="312"/>
        <v>1944.5</v>
      </c>
      <c r="BC2821" s="12" t="s">
        <v>6757</v>
      </c>
      <c r="BI2821" s="12" t="s">
        <v>594</v>
      </c>
      <c r="BJ2821" s="12">
        <f t="shared" si="313"/>
        <v>0</v>
      </c>
      <c r="BK2821" s="12">
        <f t="shared" si="314"/>
        <v>1</v>
      </c>
      <c r="BR2821" s="3" t="s">
        <v>594</v>
      </c>
      <c r="CQ2821" s="3" t="str">
        <f>CONCATENATE(baseURL!$A$1,baseURL!$B$1,baseURL!$C$1,".",C2821,".",L2821,".pkl&amp;seq=",BC2821,"&amp;varMods=ReducedCys-C")</f>
        <v>http://proteomics.broadinstitute.org/millscripts/viewfeed.pl?side=xl&amp;cycle=1&amp;fixedMods=iaaC&amp;file=msdataSM/iPRG2012_nd/cpick_in/iPRG2012_nd.1944.5.0.pkl&amp;seq=MLScAGADRLQQGMR&amp;varMods=ReducedCys-C</v>
      </c>
    </row>
    <row r="2822" spans="1:95" x14ac:dyDescent="0.2">
      <c r="A2822" s="3">
        <v>3733</v>
      </c>
      <c r="B2822" s="2" t="s">
        <v>6759</v>
      </c>
      <c r="C2822" s="2" t="s">
        <v>6760</v>
      </c>
      <c r="D2822" s="3">
        <v>7233</v>
      </c>
      <c r="E2822" s="3">
        <v>7228</v>
      </c>
      <c r="F2822" s="3">
        <v>40831</v>
      </c>
      <c r="G2822" s="3">
        <v>9171</v>
      </c>
      <c r="H2822" s="3">
        <v>29.751100000000001</v>
      </c>
      <c r="I2822" s="30">
        <v>563.96465999999998</v>
      </c>
      <c r="J2822" s="30">
        <v>564.06291280000005</v>
      </c>
      <c r="K2822" s="30">
        <v>-9.8250000000000004E-2</v>
      </c>
      <c r="L2822" s="3">
        <v>2</v>
      </c>
      <c r="M2822" s="3">
        <v>4</v>
      </c>
      <c r="N2822" s="10">
        <f t="shared" si="308"/>
        <v>-1</v>
      </c>
      <c r="O2822" s="35">
        <v>4</v>
      </c>
      <c r="P2822" s="17"/>
      <c r="Q2822" s="40">
        <v>2253.2237599999999</v>
      </c>
      <c r="R2822" s="40">
        <v>564.06140000000005</v>
      </c>
      <c r="S2822" s="18">
        <f t="shared" si="309"/>
        <v>-171.50615163538575</v>
      </c>
      <c r="T2822" s="18">
        <f t="shared" si="310"/>
        <v>2.6819775293973755</v>
      </c>
      <c r="U2822" s="18">
        <f t="shared" si="311"/>
        <v>2.3047136356096107</v>
      </c>
      <c r="V2822" s="30">
        <v>564.06269999999995</v>
      </c>
      <c r="W2822" s="3" t="s">
        <v>47</v>
      </c>
      <c r="X2822" s="3" t="s">
        <v>47</v>
      </c>
      <c r="Y2822" s="3" t="s">
        <v>47</v>
      </c>
      <c r="Z2822" s="3" t="s">
        <v>47</v>
      </c>
      <c r="AA2822" s="3" t="s">
        <v>47</v>
      </c>
      <c r="AB2822" s="12" t="s">
        <v>47</v>
      </c>
      <c r="AC2822" s="3" t="s">
        <v>47</v>
      </c>
      <c r="AE2822" s="3" t="s">
        <v>47</v>
      </c>
      <c r="AF2822" s="3" t="s">
        <v>47</v>
      </c>
      <c r="AI2822" s="3" t="s">
        <v>48</v>
      </c>
      <c r="AK2822" s="3" t="s">
        <v>47</v>
      </c>
      <c r="AL2822" s="3" t="s">
        <v>47</v>
      </c>
      <c r="AU2822" s="3">
        <v>0</v>
      </c>
      <c r="AV2822" s="3">
        <v>11</v>
      </c>
      <c r="AW2822" s="3">
        <v>1</v>
      </c>
      <c r="AX2822" s="3">
        <v>11</v>
      </c>
      <c r="AY2822" s="3">
        <v>100</v>
      </c>
      <c r="AZ2822" s="6" t="str">
        <f t="shared" si="312"/>
        <v>1944.6</v>
      </c>
      <c r="BC2822" s="12" t="s">
        <v>6617</v>
      </c>
      <c r="BJ2822" s="12">
        <f t="shared" si="313"/>
        <v>0</v>
      </c>
      <c r="BK2822" s="12">
        <f t="shared" si="314"/>
        <v>0</v>
      </c>
      <c r="CQ2822" s="3" t="str">
        <f>CONCATENATE(baseURL!$A$1,baseURL!$B$1,baseURL!$C$1,".",C2822,".",L2822,".pkl&amp;seq=",BC2822)</f>
        <v>http://proteomics.broadinstitute.org/millscripts/viewfeed.pl?side=xl&amp;cycle=1&amp;fixedMods=iaaC&amp;file=msdataSM/iPRG2012_nd/cpick_in/iPRG2012_nd.1944.6.2.pkl&amp;seq=TKQTVLLAHYPPTVQAGEATK</v>
      </c>
    </row>
    <row r="2823" spans="1:95" x14ac:dyDescent="0.2">
      <c r="A2823" s="3">
        <v>1450</v>
      </c>
      <c r="B2823" s="2" t="s">
        <v>6761</v>
      </c>
      <c r="C2823" s="2" t="s">
        <v>6743</v>
      </c>
      <c r="D2823" s="3">
        <v>7234</v>
      </c>
      <c r="E2823" s="3">
        <v>7229</v>
      </c>
      <c r="F2823" s="3">
        <v>40832</v>
      </c>
      <c r="G2823" s="3">
        <v>9172</v>
      </c>
      <c r="H2823" s="3">
        <v>29.752700000000001</v>
      </c>
      <c r="I2823" s="30">
        <v>570.29627000000005</v>
      </c>
      <c r="J2823" s="30">
        <v>570.29677830000003</v>
      </c>
      <c r="K2823" s="30">
        <v>-5.1000000000000004E-4</v>
      </c>
      <c r="L2823" s="3">
        <v>2</v>
      </c>
      <c r="M2823" s="3">
        <v>2</v>
      </c>
      <c r="N2823" s="10">
        <f t="shared" si="308"/>
        <v>1</v>
      </c>
      <c r="O2823" s="35">
        <v>2</v>
      </c>
      <c r="P2823" s="17"/>
      <c r="Q2823" s="40">
        <v>1139.5877599999999</v>
      </c>
      <c r="R2823" s="40">
        <v>570.29751999999996</v>
      </c>
      <c r="S2823" s="18">
        <f t="shared" si="309"/>
        <v>-2.1918383932541001</v>
      </c>
      <c r="T2823" s="18">
        <f t="shared" si="310"/>
        <v>-1.3005492289971878</v>
      </c>
      <c r="U2823" s="18">
        <f t="shared" si="311"/>
        <v>-4.7694403439697064</v>
      </c>
      <c r="V2823" s="30">
        <v>570.29480000000001</v>
      </c>
      <c r="X2823" s="3" t="s">
        <v>47</v>
      </c>
      <c r="Y2823" s="3" t="s">
        <v>47</v>
      </c>
      <c r="Z2823" s="3" t="s">
        <v>52</v>
      </c>
      <c r="AA2823" s="3" t="s">
        <v>47</v>
      </c>
      <c r="AB2823" s="12" t="s">
        <v>52</v>
      </c>
      <c r="AC2823" s="3" t="s">
        <v>48</v>
      </c>
      <c r="AG2823" s="3" t="s">
        <v>52</v>
      </c>
      <c r="AL2823" s="3" t="s">
        <v>52</v>
      </c>
      <c r="AU2823" s="3">
        <v>0</v>
      </c>
      <c r="AV2823" s="3">
        <v>3</v>
      </c>
      <c r="AW2823" s="3">
        <v>1</v>
      </c>
      <c r="AX2823" s="3">
        <v>3</v>
      </c>
      <c r="AY2823" s="3">
        <v>100</v>
      </c>
      <c r="AZ2823" s="6" t="str">
        <f t="shared" si="312"/>
        <v>1944.7</v>
      </c>
      <c r="BC2823" s="12" t="s">
        <v>6762</v>
      </c>
      <c r="BJ2823" s="12">
        <f t="shared" si="313"/>
        <v>0</v>
      </c>
      <c r="BK2823" s="12">
        <f t="shared" si="314"/>
        <v>0</v>
      </c>
      <c r="CQ2823" s="3" t="str">
        <f>CONCATENATE(baseURL!$A$1,baseURL!$B$1,baseURL!$C$1,".",C2823,".",L2823,".pkl&amp;seq=",BC2823)</f>
        <v>http://proteomics.broadinstitute.org/millscripts/viewfeed.pl?side=xl&amp;cycle=1&amp;fixedMods=iaaC&amp;file=msdataSM/iPRG2012_nd/cpick_in/iPRG2012_nd.1944.7.2.pkl&amp;seq=DFSKMSLVGR</v>
      </c>
    </row>
    <row r="2824" spans="1:95" x14ac:dyDescent="0.2">
      <c r="A2824" s="3">
        <v>352</v>
      </c>
      <c r="B2824" s="2" t="s">
        <v>6763</v>
      </c>
      <c r="C2824" s="2" t="s">
        <v>6764</v>
      </c>
      <c r="D2824" s="3">
        <v>7238</v>
      </c>
      <c r="E2824" s="3">
        <v>7233</v>
      </c>
      <c r="F2824" s="3">
        <v>40847</v>
      </c>
      <c r="G2824" s="3">
        <v>9177</v>
      </c>
      <c r="H2824" s="3">
        <v>29.7666</v>
      </c>
      <c r="I2824" s="30">
        <v>417.22019</v>
      </c>
      <c r="J2824" s="30">
        <v>417.21902060000002</v>
      </c>
      <c r="K2824" s="30">
        <v>1.17E-3</v>
      </c>
      <c r="L2824" s="3">
        <v>2</v>
      </c>
      <c r="M2824" s="3">
        <v>2</v>
      </c>
      <c r="N2824" s="10">
        <f t="shared" si="308"/>
        <v>1</v>
      </c>
      <c r="O2824" s="35">
        <v>2</v>
      </c>
      <c r="P2824" s="17"/>
      <c r="Q2824" s="40">
        <v>833.43044999999995</v>
      </c>
      <c r="R2824" s="40">
        <v>417.21886000000001</v>
      </c>
      <c r="S2824" s="18">
        <f t="shared" si="309"/>
        <v>3.1877753560705155</v>
      </c>
      <c r="T2824" s="18">
        <f t="shared" si="310"/>
        <v>0.38492986634200876</v>
      </c>
      <c r="U2824" s="18">
        <f t="shared" si="311"/>
        <v>0.33555530061031874</v>
      </c>
      <c r="V2824" s="30">
        <v>417.21899999999999</v>
      </c>
      <c r="W2824" s="3" t="s">
        <v>48</v>
      </c>
      <c r="X2824" s="3" t="s">
        <v>48</v>
      </c>
      <c r="Z2824" s="3" t="s">
        <v>47</v>
      </c>
      <c r="AA2824" s="3" t="s">
        <v>47</v>
      </c>
      <c r="AB2824" s="12" t="s">
        <v>52</v>
      </c>
      <c r="AC2824" s="3" t="s">
        <v>47</v>
      </c>
      <c r="AF2824" s="3" t="s">
        <v>48</v>
      </c>
      <c r="AG2824" s="3" t="s">
        <v>48</v>
      </c>
      <c r="AK2824" s="3" t="s">
        <v>52</v>
      </c>
      <c r="AL2824" s="3" t="s">
        <v>52</v>
      </c>
      <c r="AU2824" s="3">
        <v>0</v>
      </c>
      <c r="AV2824" s="3">
        <v>3</v>
      </c>
      <c r="AW2824" s="3">
        <v>1</v>
      </c>
      <c r="AX2824" s="3">
        <v>3</v>
      </c>
      <c r="AY2824" s="3">
        <v>100</v>
      </c>
      <c r="AZ2824" s="6" t="str">
        <f t="shared" si="312"/>
        <v>1945.1</v>
      </c>
      <c r="BC2824" s="12" t="s">
        <v>6765</v>
      </c>
      <c r="BJ2824" s="12">
        <f t="shared" si="313"/>
        <v>0</v>
      </c>
      <c r="BK2824" s="12">
        <f t="shared" si="314"/>
        <v>0</v>
      </c>
      <c r="CQ2824" s="3" t="str">
        <f>CONCATENATE(baseURL!$A$1,baseURL!$B$1,baseURL!$C$1,".",C2824,".",L2824,".pkl&amp;seq=",BC2824)</f>
        <v>http://proteomics.broadinstitute.org/millscripts/viewfeed.pl?side=xl&amp;cycle=1&amp;fixedMods=iaaC&amp;file=msdataSM/iPRG2012_nd/cpick_in/iPRG2012_nd.1945.1.2.pkl&amp;seq=NAPAWFK</v>
      </c>
    </row>
    <row r="2825" spans="1:95" x14ac:dyDescent="0.2">
      <c r="A2825" s="3">
        <v>3285</v>
      </c>
      <c r="B2825" s="2" t="s">
        <v>6766</v>
      </c>
      <c r="C2825" s="2" t="s">
        <v>6767</v>
      </c>
      <c r="D2825" s="3">
        <v>7254</v>
      </c>
      <c r="E2825" s="3">
        <v>7249</v>
      </c>
      <c r="F2825" s="3">
        <v>40877</v>
      </c>
      <c r="G2825" s="3">
        <v>9194</v>
      </c>
      <c r="H2825" s="3">
        <v>29.805499999999999</v>
      </c>
      <c r="I2825" s="30">
        <v>676.32618000000002</v>
      </c>
      <c r="J2825" s="30">
        <v>676.32332810000003</v>
      </c>
      <c r="K2825" s="30">
        <v>2.8500000000000001E-3</v>
      </c>
      <c r="L2825" s="3">
        <v>2</v>
      </c>
      <c r="M2825" s="3">
        <v>2</v>
      </c>
      <c r="N2825" s="10">
        <f t="shared" si="308"/>
        <v>1</v>
      </c>
      <c r="O2825" s="35">
        <v>2</v>
      </c>
      <c r="P2825" s="17"/>
      <c r="Q2825" s="40">
        <v>1351.63894</v>
      </c>
      <c r="R2825" s="40">
        <v>676.32311000000004</v>
      </c>
      <c r="S2825" s="18">
        <f t="shared" si="309"/>
        <v>4.5392504774525593</v>
      </c>
      <c r="T2825" s="18">
        <f t="shared" si="310"/>
        <v>0.32247899969539495</v>
      </c>
      <c r="U2825" s="18">
        <f t="shared" si="311"/>
        <v>0.13307248956810822</v>
      </c>
      <c r="V2825" s="30">
        <v>676.32320000000004</v>
      </c>
      <c r="W2825" s="3" t="s">
        <v>47</v>
      </c>
      <c r="Y2825" s="3" t="s">
        <v>47</v>
      </c>
      <c r="Z2825" s="3" t="s">
        <v>47</v>
      </c>
      <c r="AA2825" s="3" t="s">
        <v>47</v>
      </c>
      <c r="AB2825" s="12" t="s">
        <v>47</v>
      </c>
      <c r="AC2825" s="3" t="s">
        <v>47</v>
      </c>
      <c r="AE2825" s="3" t="s">
        <v>47</v>
      </c>
      <c r="AF2825" s="3" t="s">
        <v>48</v>
      </c>
      <c r="AG2825" s="3" t="s">
        <v>48</v>
      </c>
      <c r="AH2825" s="3" t="s">
        <v>47</v>
      </c>
      <c r="AI2825" s="3" t="s">
        <v>47</v>
      </c>
      <c r="AK2825" s="3" t="s">
        <v>48</v>
      </c>
      <c r="AL2825" s="3" t="s">
        <v>47</v>
      </c>
      <c r="AM2825" s="3" t="s">
        <v>47</v>
      </c>
      <c r="AN2825" s="3" t="s">
        <v>47</v>
      </c>
      <c r="AU2825" s="3">
        <v>0</v>
      </c>
      <c r="AV2825" s="3">
        <v>12</v>
      </c>
      <c r="AW2825" s="3">
        <v>1</v>
      </c>
      <c r="AX2825" s="3">
        <v>12</v>
      </c>
      <c r="AY2825" s="3">
        <v>100</v>
      </c>
      <c r="AZ2825" s="6" t="str">
        <f t="shared" si="312"/>
        <v>1946.10</v>
      </c>
      <c r="BC2825" s="12" t="s">
        <v>6768</v>
      </c>
      <c r="BJ2825" s="12">
        <f t="shared" si="313"/>
        <v>0</v>
      </c>
      <c r="BK2825" s="12">
        <f t="shared" si="314"/>
        <v>0</v>
      </c>
      <c r="CQ2825" s="3" t="str">
        <f>CONCATENATE(baseURL!$A$1,baseURL!$B$1,baseURL!$C$1,".",C2825,".",L2825,".pkl&amp;seq=",BC2825)</f>
        <v>http://proteomics.broadinstitute.org/millscripts/viewfeed.pl?side=xl&amp;cycle=1&amp;fixedMods=iaaC&amp;file=msdataSM/iPRG2012_nd/cpick_in/iPRG2012_nd.1946.10.2.pkl&amp;seq=TALYGQDANWGR</v>
      </c>
    </row>
    <row r="2826" spans="1:95" x14ac:dyDescent="0.2">
      <c r="A2826" s="3">
        <v>5611</v>
      </c>
      <c r="B2826" s="2" t="s">
        <v>6769</v>
      </c>
      <c r="C2826" s="2" t="s">
        <v>6770</v>
      </c>
      <c r="D2826" s="3">
        <v>7249</v>
      </c>
      <c r="E2826" s="3">
        <v>7244</v>
      </c>
      <c r="F2826" s="3">
        <v>40872</v>
      </c>
      <c r="G2826" s="3">
        <v>9189</v>
      </c>
      <c r="H2826" s="3">
        <v>29.7971</v>
      </c>
      <c r="I2826" s="30">
        <v>515.28243999999995</v>
      </c>
      <c r="J2826" s="30">
        <v>515.28051270000003</v>
      </c>
      <c r="K2826" s="30">
        <v>1.9300000000000001E-3</v>
      </c>
      <c r="L2826" s="3">
        <v>2</v>
      </c>
      <c r="M2826" s="3">
        <v>2</v>
      </c>
      <c r="N2826" s="10">
        <f t="shared" si="308"/>
        <v>1</v>
      </c>
      <c r="O2826" s="35">
        <v>2</v>
      </c>
      <c r="P2826" s="17"/>
      <c r="Q2826" s="40">
        <v>1029.5574999999999</v>
      </c>
      <c r="R2826" s="40">
        <v>515.28238999999996</v>
      </c>
      <c r="S2826" s="18">
        <f t="shared" si="309"/>
        <v>9.7034171859529256E-2</v>
      </c>
      <c r="T2826" s="18">
        <f t="shared" si="310"/>
        <v>-3.643245017422005</v>
      </c>
      <c r="U2826" s="18">
        <f t="shared" si="311"/>
        <v>-3.6678916972168523</v>
      </c>
      <c r="V2826" s="30">
        <v>515.28049999999996</v>
      </c>
      <c r="W2826" s="3" t="s">
        <v>52</v>
      </c>
      <c r="X2826" s="3" t="s">
        <v>47</v>
      </c>
      <c r="Y2826" s="3" t="s">
        <v>47</v>
      </c>
      <c r="Z2826" s="3" t="s">
        <v>47</v>
      </c>
      <c r="AA2826" s="3" t="s">
        <v>48</v>
      </c>
      <c r="AB2826" s="12" t="s">
        <v>47</v>
      </c>
      <c r="AC2826" s="3" t="s">
        <v>47</v>
      </c>
      <c r="AD2826" s="3" t="s">
        <v>47</v>
      </c>
      <c r="AE2826" s="3" t="s">
        <v>47</v>
      </c>
      <c r="AF2826" s="3" t="s">
        <v>47</v>
      </c>
      <c r="AG2826" s="3" t="s">
        <v>47</v>
      </c>
      <c r="AH2826" s="3" t="s">
        <v>47</v>
      </c>
      <c r="AI2826" s="3" t="s">
        <v>47</v>
      </c>
      <c r="AJ2826" s="3" t="s">
        <v>47</v>
      </c>
      <c r="AK2826" s="3" t="s">
        <v>47</v>
      </c>
      <c r="AL2826" s="3" t="s">
        <v>47</v>
      </c>
      <c r="AM2826" s="3" t="s">
        <v>47</v>
      </c>
      <c r="AU2826" s="3">
        <v>0</v>
      </c>
      <c r="AV2826" s="3">
        <v>15</v>
      </c>
      <c r="AW2826" s="3">
        <v>1</v>
      </c>
      <c r="AX2826" s="3">
        <v>15</v>
      </c>
      <c r="AY2826" s="3">
        <v>100</v>
      </c>
      <c r="AZ2826" s="6" t="str">
        <f t="shared" si="312"/>
        <v>1946.5</v>
      </c>
      <c r="BC2826" s="12" t="s">
        <v>6771</v>
      </c>
      <c r="BJ2826" s="12">
        <f t="shared" si="313"/>
        <v>0</v>
      </c>
      <c r="BK2826" s="12">
        <f t="shared" si="314"/>
        <v>0</v>
      </c>
      <c r="CQ2826" s="3" t="str">
        <f>CONCATENATE(baseURL!$A$1,baseURL!$B$1,baseURL!$C$1,".",C2826,".",L2826,".pkl&amp;seq=",BC2826)</f>
        <v>http://proteomics.broadinstitute.org/millscripts/viewfeed.pl?side=xl&amp;cycle=1&amp;fixedMods=iaaC&amp;file=msdataSM/iPRG2012_nd/cpick_in/iPRG2012_nd.1946.5.2.pkl&amp;seq=VDDELLVAR</v>
      </c>
    </row>
    <row r="2827" spans="1:95" x14ac:dyDescent="0.2">
      <c r="A2827" s="3">
        <v>7621</v>
      </c>
      <c r="B2827" s="2" t="s">
        <v>6772</v>
      </c>
      <c r="C2827" s="2" t="s">
        <v>6773</v>
      </c>
      <c r="D2827" s="3">
        <v>7250</v>
      </c>
      <c r="E2827" s="3">
        <v>7245</v>
      </c>
      <c r="F2827" s="3">
        <v>40873</v>
      </c>
      <c r="G2827" s="3">
        <v>9190</v>
      </c>
      <c r="H2827" s="3">
        <v>29.7988</v>
      </c>
      <c r="I2827" s="30">
        <v>546.26225999999997</v>
      </c>
      <c r="J2827" s="30">
        <v>546.26253080000004</v>
      </c>
      <c r="K2827" s="30">
        <v>-2.7E-4</v>
      </c>
      <c r="L2827" s="3">
        <v>3</v>
      </c>
      <c r="M2827" s="3">
        <v>3</v>
      </c>
      <c r="N2827" s="10">
        <f t="shared" si="308"/>
        <v>1</v>
      </c>
      <c r="O2827" s="35">
        <v>3</v>
      </c>
      <c r="Q2827" s="40">
        <v>1636.77163</v>
      </c>
      <c r="R2827" s="40">
        <v>546.26206000000002</v>
      </c>
      <c r="S2827" s="18">
        <f t="shared" si="309"/>
        <v>0.36612463979247595</v>
      </c>
      <c r="T2827" s="18">
        <f t="shared" si="310"/>
        <v>0.86185740231789987</v>
      </c>
      <c r="U2827" s="18">
        <f t="shared" si="311"/>
        <v>0.80547420779318846</v>
      </c>
      <c r="V2827" s="30">
        <v>546.26250000000005</v>
      </c>
      <c r="W2827" s="3" t="s">
        <v>47</v>
      </c>
      <c r="X2827" s="3" t="s">
        <v>47</v>
      </c>
      <c r="Y2827" s="3" t="s">
        <v>47</v>
      </c>
      <c r="Z2827" s="3" t="s">
        <v>52</v>
      </c>
      <c r="AC2827" s="3" t="s">
        <v>52</v>
      </c>
      <c r="AD2827" s="3" t="s">
        <v>47</v>
      </c>
      <c r="AF2827" s="3" t="s">
        <v>52</v>
      </c>
      <c r="AG2827" s="3" t="s">
        <v>52</v>
      </c>
      <c r="AH2827" s="3" t="s">
        <v>47</v>
      </c>
      <c r="AK2827" s="3" t="s">
        <v>48</v>
      </c>
      <c r="AU2827" s="3">
        <v>0</v>
      </c>
      <c r="AV2827" s="3">
        <v>5</v>
      </c>
      <c r="AW2827" s="3">
        <v>2</v>
      </c>
      <c r="AX2827" s="3">
        <v>4</v>
      </c>
      <c r="AY2827" s="3">
        <v>80</v>
      </c>
      <c r="AZ2827" s="6" t="str">
        <f t="shared" si="312"/>
        <v>1946.6</v>
      </c>
      <c r="BC2827" s="12" t="s">
        <v>6757</v>
      </c>
      <c r="BI2827" s="12" t="s">
        <v>594</v>
      </c>
      <c r="BJ2827" s="12">
        <f t="shared" si="313"/>
        <v>0</v>
      </c>
      <c r="BK2827" s="12">
        <f t="shared" si="314"/>
        <v>1</v>
      </c>
      <c r="BR2827" s="3" t="s">
        <v>594</v>
      </c>
      <c r="BZ2827" s="3" t="s">
        <v>6758</v>
      </c>
      <c r="CQ2827" s="3" t="str">
        <f>CONCATENATE(baseURL!$A$1,baseURL!$B$1,baseURL!$C$1,".",C2827,".",L2827,".pkl&amp;seq=",BC2827,"&amp;varMods=ReducedCys-C")</f>
        <v>http://proteomics.broadinstitute.org/millscripts/viewfeed.pl?side=xl&amp;cycle=1&amp;fixedMods=iaaC&amp;file=msdataSM/iPRG2012_nd/cpick_in/iPRG2012_nd.1946.6.3.pkl&amp;seq=MLScAGADRLQQGMR&amp;varMods=ReducedCys-C</v>
      </c>
    </row>
    <row r="2828" spans="1:95" x14ac:dyDescent="0.2">
      <c r="A2828" s="3">
        <v>1265</v>
      </c>
      <c r="B2828" s="2" t="s">
        <v>6774</v>
      </c>
      <c r="C2828" s="2" t="s">
        <v>6775</v>
      </c>
      <c r="D2828" s="3">
        <v>7251</v>
      </c>
      <c r="E2828" s="3">
        <v>7246</v>
      </c>
      <c r="F2828" s="3">
        <v>40874</v>
      </c>
      <c r="G2828" s="3">
        <v>9191</v>
      </c>
      <c r="H2828" s="3">
        <v>29.8005</v>
      </c>
      <c r="I2828" s="30">
        <v>579.27404999999999</v>
      </c>
      <c r="J2828" s="30">
        <v>579.27421349999997</v>
      </c>
      <c r="K2828" s="30">
        <v>-1.6000000000000001E-4</v>
      </c>
      <c r="L2828" s="3">
        <v>2</v>
      </c>
      <c r="M2828" s="3">
        <v>2</v>
      </c>
      <c r="N2828" s="10">
        <f t="shared" si="308"/>
        <v>1</v>
      </c>
      <c r="O2828" s="35">
        <v>2</v>
      </c>
      <c r="P2828" s="17"/>
      <c r="Q2828" s="40">
        <v>1157.54081</v>
      </c>
      <c r="R2828" s="40">
        <v>579.27404000000001</v>
      </c>
      <c r="S2828" s="18">
        <f t="shared" si="309"/>
        <v>1.7262986573250247E-2</v>
      </c>
      <c r="T2828" s="18">
        <f t="shared" si="310"/>
        <v>0.29951281773279281</v>
      </c>
      <c r="U2828" s="18">
        <f t="shared" si="311"/>
        <v>0.27620778576077626</v>
      </c>
      <c r="V2828" s="30">
        <v>579.27419999999995</v>
      </c>
      <c r="X2828" s="3" t="s">
        <v>47</v>
      </c>
      <c r="Y2828" s="3" t="s">
        <v>47</v>
      </c>
      <c r="Z2828" s="3" t="s">
        <v>47</v>
      </c>
      <c r="AG2828" s="3" t="s">
        <v>65</v>
      </c>
      <c r="AH2828" s="3" t="s">
        <v>48</v>
      </c>
      <c r="AI2828" s="3" t="s">
        <v>48</v>
      </c>
      <c r="AL2828" s="3" t="s">
        <v>48</v>
      </c>
      <c r="AU2828" s="3">
        <v>1</v>
      </c>
      <c r="AV2828" s="3">
        <v>3</v>
      </c>
      <c r="AW2828" s="3">
        <v>1</v>
      </c>
      <c r="AX2828" s="3">
        <v>3</v>
      </c>
      <c r="AY2828" s="3">
        <v>100</v>
      </c>
      <c r="AZ2828" s="6" t="str">
        <f t="shared" si="312"/>
        <v>1946.7</v>
      </c>
      <c r="BC2828" s="12" t="s">
        <v>6590</v>
      </c>
      <c r="BJ2828" s="12">
        <f t="shared" si="313"/>
        <v>0</v>
      </c>
      <c r="BK2828" s="12">
        <f t="shared" si="314"/>
        <v>0</v>
      </c>
      <c r="CC2828" s="3" t="s">
        <v>6776</v>
      </c>
      <c r="CQ2828" s="3" t="str">
        <f>CONCATENATE(baseURL!$A$1,baseURL!$B$1,baseURL!$C$1,".",C2828,".",L2828,".pkl&amp;seq=",BC2828)</f>
        <v>http://proteomics.broadinstitute.org/millscripts/viewfeed.pl?side=xl&amp;cycle=1&amp;fixedMods=iaaC&amp;file=msdataSM/iPRG2012_nd/cpick_in/iPRG2012_nd.1946.7.2.pkl&amp;seq=MGQSFNAAGKF</v>
      </c>
    </row>
    <row r="2829" spans="1:95" x14ac:dyDescent="0.2">
      <c r="A2829" s="3">
        <v>1016</v>
      </c>
      <c r="B2829" s="2" t="s">
        <v>6777</v>
      </c>
      <c r="C2829" s="2" t="s">
        <v>6778</v>
      </c>
      <c r="D2829" s="3">
        <v>7264</v>
      </c>
      <c r="E2829" s="3">
        <v>7258</v>
      </c>
      <c r="F2829" s="3">
        <v>40898</v>
      </c>
      <c r="G2829" s="3">
        <v>9204</v>
      </c>
      <c r="H2829" s="3">
        <v>29.8277</v>
      </c>
      <c r="I2829" s="30">
        <v>747.68494999999996</v>
      </c>
      <c r="J2829" s="30">
        <v>747.68453380000005</v>
      </c>
      <c r="K2829" s="30">
        <v>4.2000000000000002E-4</v>
      </c>
      <c r="L2829" s="3">
        <v>0</v>
      </c>
      <c r="M2829" s="3">
        <v>3</v>
      </c>
      <c r="N2829" s="10">
        <f t="shared" si="308"/>
        <v>1</v>
      </c>
      <c r="O2829" s="35">
        <v>3</v>
      </c>
      <c r="P2829" s="17"/>
      <c r="Q2829" s="40">
        <v>2241.0359600000002</v>
      </c>
      <c r="R2829" s="40">
        <v>747.68349999999998</v>
      </c>
      <c r="S2829" s="18">
        <f t="shared" si="309"/>
        <v>1.9393232564007108</v>
      </c>
      <c r="T2829" s="18">
        <f t="shared" si="310"/>
        <v>1.3826706087173455</v>
      </c>
      <c r="U2829" s="18">
        <f t="shared" si="311"/>
        <v>1.3374643147486245</v>
      </c>
      <c r="V2829" s="30">
        <v>747.68449999999996</v>
      </c>
      <c r="W2829" s="3" t="s">
        <v>47</v>
      </c>
      <c r="Z2829" s="3" t="s">
        <v>47</v>
      </c>
      <c r="AA2829" s="3" t="s">
        <v>47</v>
      </c>
      <c r="AB2829" s="12" t="s">
        <v>47</v>
      </c>
      <c r="AC2829" s="3" t="s">
        <v>47</v>
      </c>
      <c r="AE2829" s="3" t="s">
        <v>47</v>
      </c>
      <c r="AG2829" s="3" t="s">
        <v>47</v>
      </c>
      <c r="AH2829" s="3" t="s">
        <v>47</v>
      </c>
      <c r="AK2829" s="3" t="s">
        <v>52</v>
      </c>
      <c r="AL2829" s="3" t="s">
        <v>52</v>
      </c>
      <c r="AO2829" s="3" t="s">
        <v>48</v>
      </c>
      <c r="AU2829" s="3">
        <v>0</v>
      </c>
      <c r="AV2829" s="3">
        <v>8</v>
      </c>
      <c r="AW2829" s="3">
        <v>3</v>
      </c>
      <c r="AX2829" s="3">
        <v>6</v>
      </c>
      <c r="AY2829" s="3">
        <v>75</v>
      </c>
      <c r="AZ2829" s="6" t="str">
        <f t="shared" si="312"/>
        <v>1947.10</v>
      </c>
      <c r="BC2829" s="12" t="s">
        <v>6779</v>
      </c>
      <c r="BJ2829" s="12">
        <f t="shared" si="313"/>
        <v>0</v>
      </c>
      <c r="BK2829" s="12">
        <f t="shared" si="314"/>
        <v>0</v>
      </c>
      <c r="BO2829" s="3" t="s">
        <v>54</v>
      </c>
      <c r="BP2829" s="3" t="s">
        <v>54</v>
      </c>
      <c r="BR2829" s="3" t="s">
        <v>54</v>
      </c>
      <c r="BX2829" s="3" t="s">
        <v>6780</v>
      </c>
      <c r="CC2829" s="3" t="s">
        <v>6781</v>
      </c>
      <c r="CQ2829" s="3" t="str">
        <f>CONCATENATE(baseURL!$A$1,baseURL!$B$1,baseURL!$C$1,".",C2829,".",L2829,".pkl&amp;seq=",BC2829,"&amp;varMods=Deamidated-Q+Deamidated-N")</f>
        <v>http://proteomics.broadinstitute.org/millscripts/viewfeed.pl?side=xl&amp;cycle=1&amp;fixedMods=iaaC&amp;file=msdataSM/iPRG2012_nd/cpick_in/iPRG2012_nd.1947.10.0.pkl&amp;seq=YYQPQQPQYPqYPQQQR&amp;varMods=Deamidated-Q+Deamidated-N</v>
      </c>
    </row>
    <row r="2830" spans="1:95" x14ac:dyDescent="0.2">
      <c r="A2830" s="3">
        <v>2995</v>
      </c>
      <c r="B2830" s="2" t="s">
        <v>6782</v>
      </c>
      <c r="C2830" s="2" t="s">
        <v>6766</v>
      </c>
      <c r="D2830" s="3">
        <v>7265</v>
      </c>
      <c r="E2830" s="3">
        <v>7259</v>
      </c>
      <c r="F2830" s="3">
        <v>40899</v>
      </c>
      <c r="G2830" s="3">
        <v>9205</v>
      </c>
      <c r="H2830" s="3">
        <v>29.8294</v>
      </c>
      <c r="I2830" s="30">
        <v>777.05686000000003</v>
      </c>
      <c r="J2830" s="30">
        <v>777.05282250000005</v>
      </c>
      <c r="K2830" s="30">
        <v>4.0400000000000002E-3</v>
      </c>
      <c r="L2830" s="3">
        <v>3</v>
      </c>
      <c r="M2830" s="3">
        <v>3</v>
      </c>
      <c r="N2830" s="10">
        <f t="shared" si="308"/>
        <v>1</v>
      </c>
      <c r="O2830" s="35">
        <v>3</v>
      </c>
      <c r="P2830" s="17"/>
      <c r="Q2830" s="40">
        <v>2329.14525</v>
      </c>
      <c r="R2830" s="40">
        <v>777.05327</v>
      </c>
      <c r="S2830" s="18">
        <f t="shared" si="309"/>
        <v>4.6200178786083335</v>
      </c>
      <c r="T2830" s="18">
        <f t="shared" si="310"/>
        <v>-0.57589359343432922</v>
      </c>
      <c r="U2830" s="18">
        <f t="shared" si="311"/>
        <v>-0.47615783146416013</v>
      </c>
      <c r="V2830" s="30">
        <v>777.05290000000002</v>
      </c>
      <c r="W2830" s="3" t="s">
        <v>47</v>
      </c>
      <c r="X2830" s="3" t="s">
        <v>47</v>
      </c>
      <c r="Y2830" s="3" t="s">
        <v>47</v>
      </c>
      <c r="AB2830" s="12" t="s">
        <v>47</v>
      </c>
      <c r="AC2830" s="3" t="s">
        <v>47</v>
      </c>
      <c r="AE2830" s="3" t="s">
        <v>48</v>
      </c>
      <c r="AF2830" s="3" t="s">
        <v>47</v>
      </c>
      <c r="AG2830" s="3" t="s">
        <v>48</v>
      </c>
      <c r="AI2830" s="3" t="s">
        <v>47</v>
      </c>
      <c r="AK2830" s="3" t="s">
        <v>48</v>
      </c>
      <c r="AL2830" s="3" t="s">
        <v>47</v>
      </c>
      <c r="AM2830" s="3" t="s">
        <v>48</v>
      </c>
      <c r="AN2830" s="3" t="s">
        <v>47</v>
      </c>
      <c r="AP2830" s="3" t="s">
        <v>52</v>
      </c>
      <c r="AU2830" s="3">
        <v>0</v>
      </c>
      <c r="AV2830" s="3">
        <v>9</v>
      </c>
      <c r="AW2830" s="3">
        <v>1</v>
      </c>
      <c r="AX2830" s="3">
        <v>9</v>
      </c>
      <c r="AY2830" s="3">
        <v>100</v>
      </c>
      <c r="AZ2830" s="6" t="str">
        <f t="shared" si="312"/>
        <v>1947.11</v>
      </c>
      <c r="BC2830" s="12" t="s">
        <v>6783</v>
      </c>
      <c r="BJ2830" s="12">
        <f t="shared" si="313"/>
        <v>0</v>
      </c>
      <c r="BK2830" s="12">
        <f t="shared" si="314"/>
        <v>0</v>
      </c>
      <c r="CQ2830" s="3" t="str">
        <f>CONCATENATE(baseURL!$A$1,baseURL!$B$1,baseURL!$C$1,".",C2830,".",L2830,".pkl&amp;seq=",BC2830)</f>
        <v>http://proteomics.broadinstitute.org/millscripts/viewfeed.pl?side=xl&amp;cycle=1&amp;fixedMods=iaaC&amp;file=msdataSM/iPRG2012_nd/cpick_in/iPRG2012_nd.1947.11.3.pkl&amp;seq=LAAAQQQAQASGLMPSNEDVATK</v>
      </c>
    </row>
    <row r="2831" spans="1:95" x14ac:dyDescent="0.2">
      <c r="A2831" s="3">
        <v>1145</v>
      </c>
      <c r="B2831" s="2" t="s">
        <v>6784</v>
      </c>
      <c r="C2831" s="2" t="s">
        <v>6785</v>
      </c>
      <c r="D2831" s="3">
        <v>7257</v>
      </c>
      <c r="E2831" s="3">
        <v>7251</v>
      </c>
      <c r="F2831" s="3">
        <v>40891</v>
      </c>
      <c r="G2831" s="3">
        <v>9197</v>
      </c>
      <c r="H2831" s="3">
        <v>29.816099999999999</v>
      </c>
      <c r="I2831" s="30">
        <v>463.91573</v>
      </c>
      <c r="J2831" s="30">
        <v>463.91451239999998</v>
      </c>
      <c r="K2831" s="30">
        <v>1.2199999999999999E-3</v>
      </c>
      <c r="L2831" s="3">
        <v>3</v>
      </c>
      <c r="M2831" s="3">
        <v>3</v>
      </c>
      <c r="N2831" s="10">
        <f t="shared" si="308"/>
        <v>1</v>
      </c>
      <c r="O2831" s="35">
        <v>3</v>
      </c>
      <c r="P2831" s="17"/>
      <c r="Q2831" s="40">
        <v>1389.7273600000001</v>
      </c>
      <c r="R2831" s="40">
        <v>463.91397000000001</v>
      </c>
      <c r="S2831" s="18">
        <f t="shared" si="309"/>
        <v>3.7938068560216323</v>
      </c>
      <c r="T2831" s="18">
        <f t="shared" si="310"/>
        <v>1.1691822946657036</v>
      </c>
      <c r="U2831" s="18">
        <f t="shared" si="311"/>
        <v>0.49578157775188364</v>
      </c>
      <c r="V2831" s="30">
        <v>463.91419999999999</v>
      </c>
      <c r="W2831" s="3" t="s">
        <v>47</v>
      </c>
      <c r="X2831" s="3" t="s">
        <v>47</v>
      </c>
      <c r="Y2831" s="3" t="s">
        <v>47</v>
      </c>
      <c r="Z2831" s="3" t="s">
        <v>47</v>
      </c>
      <c r="AA2831" s="3" t="s">
        <v>48</v>
      </c>
      <c r="AB2831" s="12" t="s">
        <v>47</v>
      </c>
      <c r="AC2831" s="3" t="s">
        <v>47</v>
      </c>
      <c r="AD2831" s="3" t="s">
        <v>65</v>
      </c>
      <c r="AE2831" s="3" t="s">
        <v>47</v>
      </c>
      <c r="AF2831" s="3" t="s">
        <v>47</v>
      </c>
      <c r="AG2831" s="3" t="s">
        <v>47</v>
      </c>
      <c r="AH2831" s="3" t="s">
        <v>47</v>
      </c>
      <c r="AI2831" s="3" t="s">
        <v>48</v>
      </c>
      <c r="AJ2831" s="3" t="s">
        <v>47</v>
      </c>
      <c r="AK2831" s="3" t="s">
        <v>47</v>
      </c>
      <c r="AL2831" s="3" t="s">
        <v>48</v>
      </c>
      <c r="AM2831" s="3" t="s">
        <v>47</v>
      </c>
      <c r="AN2831" s="3" t="s">
        <v>47</v>
      </c>
      <c r="AO2831" s="3" t="s">
        <v>47</v>
      </c>
      <c r="AP2831" s="3" t="s">
        <v>47</v>
      </c>
      <c r="AR2831" s="3" t="s">
        <v>47</v>
      </c>
      <c r="AU2831" s="3">
        <v>1</v>
      </c>
      <c r="AV2831" s="3">
        <v>17</v>
      </c>
      <c r="AW2831" s="3">
        <v>2</v>
      </c>
      <c r="AX2831" s="3">
        <v>16</v>
      </c>
      <c r="AY2831" s="3">
        <v>94.12</v>
      </c>
      <c r="AZ2831" s="6" t="str">
        <f t="shared" si="312"/>
        <v>1947.3</v>
      </c>
      <c r="BB2831" s="12" t="s">
        <v>79</v>
      </c>
      <c r="BC2831" s="12" t="s">
        <v>3786</v>
      </c>
      <c r="BJ2831" s="12">
        <f t="shared" si="313"/>
        <v>0</v>
      </c>
      <c r="BK2831" s="12">
        <f t="shared" si="314"/>
        <v>0</v>
      </c>
      <c r="BZ2831" s="3" t="s">
        <v>6786</v>
      </c>
      <c r="CN2831" s="3" t="s">
        <v>6787</v>
      </c>
      <c r="CQ2831" s="3" t="str">
        <f>CONCATENATE(baseURL!$A$1,baseURL!$B$1,"+Acetyl",baseURL!$C$1,".",C2831,".",L2831,".pkl&amp;seq=",BC2831)</f>
        <v>http://proteomics.broadinstitute.org/millscripts/viewfeed.pl?side=xl&amp;cycle=1&amp;fixedMods=iaaC+Acetyl&amp;file=msdataSM/iPRG2012_nd/cpick_in/iPRG2012_nd.1947.3.3.pkl&amp;seq=AHFKEYQVLGR</v>
      </c>
    </row>
    <row r="2832" spans="1:95" x14ac:dyDescent="0.2">
      <c r="A2832" s="3">
        <v>3431</v>
      </c>
      <c r="B2832" s="2" t="s">
        <v>6790</v>
      </c>
      <c r="C2832" s="2" t="s">
        <v>6791</v>
      </c>
      <c r="D2832" s="3">
        <v>7272</v>
      </c>
      <c r="E2832" s="3">
        <v>7266</v>
      </c>
      <c r="F2832" s="3">
        <v>40916</v>
      </c>
      <c r="G2832" s="3">
        <v>9213</v>
      </c>
      <c r="H2832" s="3">
        <v>29.848400000000002</v>
      </c>
      <c r="I2832" s="30">
        <v>504.27796999999998</v>
      </c>
      <c r="J2832" s="30">
        <v>504.27797240000001</v>
      </c>
      <c r="K2832" s="30">
        <v>0</v>
      </c>
      <c r="L2832" s="3">
        <v>0</v>
      </c>
      <c r="M2832" s="3">
        <v>0</v>
      </c>
      <c r="N2832" s="10">
        <f t="shared" si="308"/>
        <v>1</v>
      </c>
      <c r="O2832" s="35">
        <v>2</v>
      </c>
      <c r="P2832" s="17"/>
      <c r="Q2832" s="40">
        <v>1007.55202</v>
      </c>
      <c r="R2832" s="40">
        <v>504.27965</v>
      </c>
      <c r="S2832" s="18">
        <f t="shared" si="309"/>
        <v>-3.3314848220063293</v>
      </c>
      <c r="T2832" s="18">
        <f t="shared" si="310"/>
        <v>-3.3267255579193362</v>
      </c>
      <c r="U2832" s="18">
        <f t="shared" si="311"/>
        <v>-4.0652046934612542</v>
      </c>
      <c r="V2832" s="30">
        <v>504.27760000000001</v>
      </c>
      <c r="W2832" s="3" t="s">
        <v>47</v>
      </c>
      <c r="X2832" s="3" t="s">
        <v>47</v>
      </c>
      <c r="Y2832" s="3" t="s">
        <v>47</v>
      </c>
      <c r="Z2832" s="3" t="s">
        <v>47</v>
      </c>
      <c r="AA2832" s="3" t="s">
        <v>47</v>
      </c>
      <c r="AB2832" s="12" t="s">
        <v>47</v>
      </c>
      <c r="AC2832" s="3" t="s">
        <v>47</v>
      </c>
      <c r="AE2832" s="3" t="s">
        <v>47</v>
      </c>
      <c r="AF2832" s="3" t="s">
        <v>47</v>
      </c>
      <c r="AG2832" s="3" t="s">
        <v>47</v>
      </c>
      <c r="AH2832" s="3" t="s">
        <v>47</v>
      </c>
      <c r="AI2832" s="3" t="s">
        <v>48</v>
      </c>
      <c r="AK2832" s="3" t="s">
        <v>48</v>
      </c>
      <c r="AL2832" s="3" t="s">
        <v>47</v>
      </c>
      <c r="AM2832" s="3" t="s">
        <v>47</v>
      </c>
      <c r="AU2832" s="3">
        <v>0</v>
      </c>
      <c r="AV2832" s="3">
        <v>13</v>
      </c>
      <c r="AW2832" s="3">
        <v>1</v>
      </c>
      <c r="AX2832" s="3">
        <v>13</v>
      </c>
      <c r="AY2832" s="3">
        <v>100</v>
      </c>
      <c r="AZ2832" s="6" t="str">
        <f t="shared" si="312"/>
        <v>1948.7</v>
      </c>
      <c r="BC2832" s="12" t="s">
        <v>6792</v>
      </c>
      <c r="BJ2832" s="12">
        <f t="shared" si="313"/>
        <v>0</v>
      </c>
      <c r="BK2832" s="12">
        <f t="shared" si="314"/>
        <v>0</v>
      </c>
      <c r="CQ2832" s="3" t="str">
        <f>CONCATENATE(baseURL!$A$1,baseURL!$B$1,baseURL!$C$1,".",C2832,".",L2832,".pkl&amp;seq=",BC2832)</f>
        <v>http://proteomics.broadinstitute.org/millscripts/viewfeed.pl?side=xl&amp;cycle=1&amp;fixedMods=iaaC&amp;file=msdataSM/iPRG2012_nd/cpick_in/iPRG2012_nd.1948.7.0.pkl&amp;seq=TFLVVADSR</v>
      </c>
    </row>
    <row r="2833" spans="1:95" x14ac:dyDescent="0.2">
      <c r="A2833" s="3">
        <v>6386</v>
      </c>
      <c r="B2833" s="2" t="s">
        <v>6788</v>
      </c>
      <c r="C2833" s="2" t="s">
        <v>6789</v>
      </c>
      <c r="D2833" s="3">
        <v>7274</v>
      </c>
      <c r="E2833" s="3">
        <v>7268</v>
      </c>
      <c r="F2833" s="3">
        <v>40918</v>
      </c>
      <c r="G2833" s="3">
        <v>9215</v>
      </c>
      <c r="H2833" s="3">
        <v>29.853300000000001</v>
      </c>
      <c r="I2833" s="30">
        <v>556.63526999999999</v>
      </c>
      <c r="J2833" s="30">
        <v>556.63456829999996</v>
      </c>
      <c r="K2833" s="30">
        <v>6.9999999999999999E-4</v>
      </c>
      <c r="L2833" s="3">
        <v>3</v>
      </c>
      <c r="M2833" s="3">
        <v>3</v>
      </c>
      <c r="N2833" s="10">
        <f t="shared" si="308"/>
        <v>1</v>
      </c>
      <c r="O2833" s="35">
        <v>3</v>
      </c>
      <c r="P2833" s="17"/>
      <c r="Q2833" s="40">
        <v>1667.8863799999999</v>
      </c>
      <c r="R2833" s="40">
        <v>556.63364000000001</v>
      </c>
      <c r="S2833" s="18">
        <f t="shared" si="309"/>
        <v>2.9283174476795395</v>
      </c>
      <c r="T2833" s="18">
        <f t="shared" si="310"/>
        <v>1.6677037340778995</v>
      </c>
      <c r="U2833" s="18">
        <f t="shared" si="311"/>
        <v>1.5450018435622372</v>
      </c>
      <c r="V2833" s="30">
        <v>556.6345</v>
      </c>
      <c r="W2833" s="3" t="s">
        <v>47</v>
      </c>
      <c r="X2833" s="3" t="s">
        <v>47</v>
      </c>
      <c r="Y2833" s="3" t="s">
        <v>47</v>
      </c>
      <c r="Z2833" s="3" t="s">
        <v>47</v>
      </c>
      <c r="AA2833" s="3" t="s">
        <v>47</v>
      </c>
      <c r="AB2833" s="12" t="s">
        <v>47</v>
      </c>
      <c r="AC2833" s="3" t="s">
        <v>47</v>
      </c>
      <c r="AD2833" s="3" t="s">
        <v>47</v>
      </c>
      <c r="AE2833" s="3" t="s">
        <v>47</v>
      </c>
      <c r="AF2833" s="3" t="s">
        <v>47</v>
      </c>
      <c r="AG2833" s="3" t="s">
        <v>47</v>
      </c>
      <c r="AH2833" s="3" t="s">
        <v>47</v>
      </c>
      <c r="AI2833" s="3" t="s">
        <v>47</v>
      </c>
      <c r="AJ2833" s="3" t="s">
        <v>47</v>
      </c>
      <c r="AK2833" s="3" t="s">
        <v>47</v>
      </c>
      <c r="AL2833" s="3" t="s">
        <v>47</v>
      </c>
      <c r="AU2833" s="3">
        <v>0</v>
      </c>
      <c r="AV2833" s="3">
        <v>16</v>
      </c>
      <c r="AW2833" s="3">
        <v>1</v>
      </c>
      <c r="AX2833" s="3">
        <v>16</v>
      </c>
      <c r="AY2833" s="3">
        <v>100</v>
      </c>
      <c r="AZ2833" s="6" t="str">
        <f t="shared" si="312"/>
        <v>1948.9</v>
      </c>
      <c r="BC2833" s="12" t="s">
        <v>6695</v>
      </c>
      <c r="BJ2833" s="12">
        <f t="shared" si="313"/>
        <v>0</v>
      </c>
      <c r="BK2833" s="12">
        <f t="shared" si="314"/>
        <v>0</v>
      </c>
      <c r="CQ2833" s="3" t="str">
        <f>CONCATENATE(baseURL!$A$1,baseURL!$B$1,baseURL!$C$1,".",C2833,".",L2833,".pkl&amp;seq=",BC2833)</f>
        <v>http://proteomics.broadinstitute.org/millscripts/viewfeed.pl?side=xl&amp;cycle=1&amp;fixedMods=iaaC&amp;file=msdataSM/iPRG2012_nd/cpick_in/iPRG2012_nd.1948.9.3.pkl&amp;seq=LAGVVYHPSNNELVR</v>
      </c>
    </row>
    <row r="2834" spans="1:95" x14ac:dyDescent="0.2">
      <c r="A2834" s="3">
        <v>2652</v>
      </c>
      <c r="B2834" s="2" t="s">
        <v>6797</v>
      </c>
      <c r="C2834" s="2" t="s">
        <v>6798</v>
      </c>
      <c r="D2834" s="3">
        <v>7275</v>
      </c>
      <c r="E2834" s="3">
        <v>7269</v>
      </c>
      <c r="F2834" s="3">
        <v>40931</v>
      </c>
      <c r="G2834" s="3">
        <v>9217</v>
      </c>
      <c r="H2834" s="3">
        <v>29.862300000000001</v>
      </c>
      <c r="I2834" s="30">
        <v>416.24905999999999</v>
      </c>
      <c r="J2834" s="30">
        <v>416.24757590000002</v>
      </c>
      <c r="K2834" s="30">
        <v>1.48E-3</v>
      </c>
      <c r="L2834" s="3">
        <v>3</v>
      </c>
      <c r="M2834" s="3">
        <v>3</v>
      </c>
      <c r="N2834" s="10">
        <f t="shared" si="308"/>
        <v>1</v>
      </c>
      <c r="O2834" s="35">
        <v>3</v>
      </c>
      <c r="P2834" s="17"/>
      <c r="Q2834" s="40">
        <v>1246.7266299999999</v>
      </c>
      <c r="R2834" s="40">
        <v>416.24705999999998</v>
      </c>
      <c r="S2834" s="18">
        <f t="shared" si="309"/>
        <v>4.8048387417067877</v>
      </c>
      <c r="T2834" s="18">
        <f t="shared" si="310"/>
        <v>1.239408153511</v>
      </c>
      <c r="U2834" s="18">
        <f t="shared" si="311"/>
        <v>0.33633871202462767</v>
      </c>
      <c r="V2834" s="30">
        <v>416.24720000000002</v>
      </c>
      <c r="W2834" s="3" t="s">
        <v>47</v>
      </c>
      <c r="X2834" s="3" t="s">
        <v>47</v>
      </c>
      <c r="Y2834" s="3" t="s">
        <v>47</v>
      </c>
      <c r="Z2834" s="3" t="s">
        <v>47</v>
      </c>
      <c r="AA2834" s="3" t="s">
        <v>65</v>
      </c>
      <c r="AB2834" s="12" t="s">
        <v>47</v>
      </c>
      <c r="AC2834" s="3" t="s">
        <v>47</v>
      </c>
      <c r="AD2834" s="3" t="s">
        <v>47</v>
      </c>
      <c r="AE2834" s="3" t="s">
        <v>47</v>
      </c>
      <c r="AF2834" s="3" t="s">
        <v>47</v>
      </c>
      <c r="AG2834" s="3" t="s">
        <v>47</v>
      </c>
      <c r="AH2834" s="3" t="s">
        <v>47</v>
      </c>
      <c r="AI2834" s="3" t="s">
        <v>47</v>
      </c>
      <c r="AJ2834" s="3" t="s">
        <v>47</v>
      </c>
      <c r="AK2834" s="3" t="s">
        <v>47</v>
      </c>
      <c r="AL2834" s="3" t="s">
        <v>47</v>
      </c>
      <c r="AM2834" s="3" t="s">
        <v>47</v>
      </c>
      <c r="AN2834" s="3" t="s">
        <v>47</v>
      </c>
      <c r="AU2834" s="3">
        <v>1</v>
      </c>
      <c r="AV2834" s="3">
        <v>17</v>
      </c>
      <c r="AW2834" s="3">
        <v>1</v>
      </c>
      <c r="AX2834" s="3">
        <v>17</v>
      </c>
      <c r="AY2834" s="3">
        <v>100</v>
      </c>
      <c r="AZ2834" s="6" t="str">
        <f t="shared" si="312"/>
        <v>1949.1</v>
      </c>
      <c r="BC2834" s="12" t="s">
        <v>6698</v>
      </c>
      <c r="BJ2834" s="12">
        <f t="shared" si="313"/>
        <v>0</v>
      </c>
      <c r="BK2834" s="12">
        <f t="shared" si="314"/>
        <v>0</v>
      </c>
      <c r="BW2834" s="3" t="s">
        <v>6799</v>
      </c>
      <c r="CQ2834" s="3" t="str">
        <f>CONCATENATE(baseURL!$A$1,baseURL!$B$1,baseURL!$C$1,".",C2834,".",L2834,".pkl&amp;seq=",BC2834)</f>
        <v>http://proteomics.broadinstitute.org/millscripts/viewfeed.pl?side=xl&amp;cycle=1&amp;fixedMods=iaaC&amp;file=msdataSM/iPRG2012_nd/cpick_in/iPRG2012_nd.1949.1.3.pkl&amp;seq=RFVNVTLVNGK</v>
      </c>
    </row>
    <row r="2835" spans="1:95" x14ac:dyDescent="0.2">
      <c r="A2835" s="3">
        <v>4190</v>
      </c>
      <c r="B2835" s="2" t="s">
        <v>6795</v>
      </c>
      <c r="C2835" s="2" t="s">
        <v>6788</v>
      </c>
      <c r="D2835" s="3">
        <v>7284</v>
      </c>
      <c r="E2835" s="3">
        <v>7278</v>
      </c>
      <c r="F2835" s="3">
        <v>40940</v>
      </c>
      <c r="G2835" s="3">
        <v>9226</v>
      </c>
      <c r="H2835" s="3">
        <v>29.877400000000002</v>
      </c>
      <c r="I2835" s="30">
        <v>709.87657999999999</v>
      </c>
      <c r="J2835" s="30">
        <v>709.87755040000002</v>
      </c>
      <c r="K2835" s="30">
        <v>-9.7000000000000005E-4</v>
      </c>
      <c r="L2835" s="3">
        <v>2</v>
      </c>
      <c r="M2835" s="3">
        <v>2</v>
      </c>
      <c r="N2835" s="10">
        <f t="shared" si="308"/>
        <v>1</v>
      </c>
      <c r="O2835" s="35">
        <v>2</v>
      </c>
      <c r="P2835" s="17"/>
      <c r="Q2835" s="40">
        <v>1418.74855</v>
      </c>
      <c r="R2835" s="40">
        <v>709.87791000000004</v>
      </c>
      <c r="S2835" s="18">
        <f t="shared" si="309"/>
        <v>-1.8735616101262791</v>
      </c>
      <c r="T2835" s="18">
        <f t="shared" si="310"/>
        <v>-0.50656598121827645</v>
      </c>
      <c r="U2835" s="18">
        <f t="shared" si="311"/>
        <v>-0.29582551743050456</v>
      </c>
      <c r="V2835" s="30">
        <v>709.8777</v>
      </c>
      <c r="W2835" s="3" t="s">
        <v>47</v>
      </c>
      <c r="X2835" s="3" t="s">
        <v>65</v>
      </c>
      <c r="Z2835" s="3" t="s">
        <v>47</v>
      </c>
      <c r="AA2835" s="3" t="s">
        <v>48</v>
      </c>
      <c r="AB2835" s="12" t="s">
        <v>47</v>
      </c>
      <c r="AC2835" s="3" t="s">
        <v>47</v>
      </c>
      <c r="AD2835" s="3" t="s">
        <v>47</v>
      </c>
      <c r="AE2835" s="3" t="s">
        <v>47</v>
      </c>
      <c r="AF2835" s="3" t="s">
        <v>47</v>
      </c>
      <c r="AG2835" s="3" t="s">
        <v>47</v>
      </c>
      <c r="AH2835" s="3" t="s">
        <v>47</v>
      </c>
      <c r="AI2835" s="3" t="s">
        <v>47</v>
      </c>
      <c r="AJ2835" s="3" t="s">
        <v>47</v>
      </c>
      <c r="AK2835" s="3" t="s">
        <v>47</v>
      </c>
      <c r="AL2835" s="3" t="s">
        <v>47</v>
      </c>
      <c r="AN2835" s="3" t="s">
        <v>47</v>
      </c>
      <c r="AU2835" s="3">
        <v>1</v>
      </c>
      <c r="AV2835" s="3">
        <v>14</v>
      </c>
      <c r="AW2835" s="3">
        <v>1</v>
      </c>
      <c r="AX2835" s="3">
        <v>14</v>
      </c>
      <c r="AY2835" s="3">
        <v>100</v>
      </c>
      <c r="AZ2835" s="6" t="str">
        <f t="shared" si="312"/>
        <v>1949.10</v>
      </c>
      <c r="BC2835" s="12" t="s">
        <v>6701</v>
      </c>
      <c r="BJ2835" s="12">
        <f t="shared" si="313"/>
        <v>0</v>
      </c>
      <c r="BK2835" s="12">
        <f t="shared" si="314"/>
        <v>0</v>
      </c>
      <c r="BT2835" s="3" t="s">
        <v>6796</v>
      </c>
      <c r="CQ2835" s="3" t="str">
        <f>CONCATENATE(baseURL!$A$1,baseURL!$B$1,baseURL!$C$1,".",C2835,".",L2835,".pkl&amp;seq=",BC2835)</f>
        <v>http://proteomics.broadinstitute.org/millscripts/viewfeed.pl?side=xl&amp;cycle=1&amp;fixedMods=iaaC&amp;file=msdataSM/iPRG2012_nd/cpick_in/iPRG2012_nd.1949.10.2.pkl&amp;seq=EVQNSTLAQLTSK</v>
      </c>
    </row>
    <row r="2836" spans="1:95" x14ac:dyDescent="0.2">
      <c r="A2836" s="3">
        <v>5484</v>
      </c>
      <c r="B2836" s="2" t="s">
        <v>6800</v>
      </c>
      <c r="C2836" s="2" t="s">
        <v>6790</v>
      </c>
      <c r="D2836" s="3">
        <v>7282</v>
      </c>
      <c r="E2836" s="3">
        <v>7276</v>
      </c>
      <c r="F2836" s="3">
        <v>40938</v>
      </c>
      <c r="G2836" s="3">
        <v>9224</v>
      </c>
      <c r="H2836" s="3">
        <v>29.873999999999999</v>
      </c>
      <c r="I2836" s="30">
        <v>607.80591000000004</v>
      </c>
      <c r="J2836" s="30">
        <v>607.80606160000002</v>
      </c>
      <c r="K2836" s="30">
        <v>-1.4999999999999999E-4</v>
      </c>
      <c r="L2836" s="3">
        <v>2</v>
      </c>
      <c r="M2836" s="3">
        <v>2</v>
      </c>
      <c r="N2836" s="10">
        <f t="shared" si="308"/>
        <v>1</v>
      </c>
      <c r="O2836" s="35">
        <v>2</v>
      </c>
      <c r="P2836" s="17"/>
      <c r="Q2836" s="40">
        <v>1214.60518</v>
      </c>
      <c r="R2836" s="40">
        <v>607.80623000000003</v>
      </c>
      <c r="S2836" s="18">
        <f t="shared" si="309"/>
        <v>-0.52648358011711316</v>
      </c>
      <c r="T2836" s="18">
        <f t="shared" si="310"/>
        <v>-0.27706198405837473</v>
      </c>
      <c r="U2836" s="18">
        <f t="shared" si="311"/>
        <v>-4.9357835700275923E-2</v>
      </c>
      <c r="V2836" s="30">
        <v>607.80619999999999</v>
      </c>
      <c r="W2836" s="3" t="s">
        <v>47</v>
      </c>
      <c r="X2836" s="3" t="s">
        <v>47</v>
      </c>
      <c r="Y2836" s="3" t="s">
        <v>47</v>
      </c>
      <c r="Z2836" s="3" t="s">
        <v>47</v>
      </c>
      <c r="AA2836" s="3" t="s">
        <v>47</v>
      </c>
      <c r="AB2836" s="12" t="s">
        <v>47</v>
      </c>
      <c r="AC2836" s="3" t="s">
        <v>47</v>
      </c>
      <c r="AD2836" s="3" t="s">
        <v>47</v>
      </c>
      <c r="AE2836" s="3" t="s">
        <v>47</v>
      </c>
      <c r="AF2836" s="3" t="s">
        <v>47</v>
      </c>
      <c r="AG2836" s="3" t="s">
        <v>47</v>
      </c>
      <c r="AH2836" s="3" t="s">
        <v>47</v>
      </c>
      <c r="AI2836" s="3" t="s">
        <v>47</v>
      </c>
      <c r="AJ2836" s="3" t="s">
        <v>47</v>
      </c>
      <c r="AK2836" s="3" t="s">
        <v>47</v>
      </c>
      <c r="AL2836" s="3" t="s">
        <v>47</v>
      </c>
      <c r="AM2836" s="3" t="s">
        <v>47</v>
      </c>
      <c r="AU2836" s="3">
        <v>0</v>
      </c>
      <c r="AV2836" s="3">
        <v>17</v>
      </c>
      <c r="AW2836" s="3">
        <v>1</v>
      </c>
      <c r="AX2836" s="3">
        <v>17</v>
      </c>
      <c r="AY2836" s="3">
        <v>100</v>
      </c>
      <c r="AZ2836" s="6" t="str">
        <f t="shared" si="312"/>
        <v>1949.8</v>
      </c>
      <c r="BC2836" s="12" t="s">
        <v>6710</v>
      </c>
      <c r="BJ2836" s="12">
        <f t="shared" si="313"/>
        <v>0</v>
      </c>
      <c r="BK2836" s="12">
        <f t="shared" si="314"/>
        <v>0</v>
      </c>
      <c r="CQ2836" s="3" t="str">
        <f>CONCATENATE(baseURL!$A$1,baseURL!$B$1,baseURL!$C$1,".",C2836,".",L2836,".pkl&amp;seq=",BC2836)</f>
        <v>http://proteomics.broadinstitute.org/millscripts/viewfeed.pl?side=xl&amp;cycle=1&amp;fixedMods=iaaC&amp;file=msdataSM/iPRG2012_nd/cpick_in/iPRG2012_nd.1949.8.2.pkl&amp;seq=NLQYYDLSAK</v>
      </c>
    </row>
    <row r="2837" spans="1:95" x14ac:dyDescent="0.2">
      <c r="A2837" s="3">
        <v>1341</v>
      </c>
      <c r="B2837" s="2" t="s">
        <v>6793</v>
      </c>
      <c r="C2837" s="2" t="s">
        <v>6794</v>
      </c>
      <c r="D2837" s="3">
        <v>7283</v>
      </c>
      <c r="E2837" s="3">
        <v>7277</v>
      </c>
      <c r="F2837" s="3">
        <v>40939</v>
      </c>
      <c r="G2837" s="3">
        <v>9225</v>
      </c>
      <c r="H2837" s="3">
        <v>29.875699999999998</v>
      </c>
      <c r="I2837" s="30">
        <v>649.35910999999999</v>
      </c>
      <c r="J2837" s="30">
        <v>649.35929550000003</v>
      </c>
      <c r="K2837" s="30">
        <v>-1.9000000000000001E-4</v>
      </c>
      <c r="L2837" s="3">
        <v>2</v>
      </c>
      <c r="M2837" s="3">
        <v>2</v>
      </c>
      <c r="N2837" s="10">
        <f t="shared" si="308"/>
        <v>1</v>
      </c>
      <c r="O2837" s="35">
        <v>2</v>
      </c>
      <c r="P2837" s="17"/>
      <c r="Q2837" s="40">
        <v>1297.7110399999999</v>
      </c>
      <c r="R2837" s="40">
        <v>649.35915999999997</v>
      </c>
      <c r="S2837" s="18">
        <f t="shared" si="309"/>
        <v>-7.6998990801098385E-2</v>
      </c>
      <c r="T2837" s="18">
        <f t="shared" si="310"/>
        <v>0.20866726520928622</v>
      </c>
      <c r="U2837" s="18">
        <f t="shared" si="311"/>
        <v>0.21559717427809058</v>
      </c>
      <c r="V2837" s="30">
        <v>649.35929999999996</v>
      </c>
      <c r="X2837" s="3" t="s">
        <v>47</v>
      </c>
      <c r="Y2837" s="3" t="s">
        <v>47</v>
      </c>
      <c r="Z2837" s="3" t="s">
        <v>47</v>
      </c>
      <c r="AA2837" s="3" t="s">
        <v>47</v>
      </c>
      <c r="AD2837" s="3" t="s">
        <v>47</v>
      </c>
      <c r="AF2837" s="3" t="s">
        <v>47</v>
      </c>
      <c r="AG2837" s="3" t="s">
        <v>47</v>
      </c>
      <c r="AH2837" s="3" t="s">
        <v>47</v>
      </c>
      <c r="AI2837" s="3" t="s">
        <v>47</v>
      </c>
      <c r="AL2837" s="3" t="s">
        <v>48</v>
      </c>
      <c r="AU2837" s="3">
        <v>0</v>
      </c>
      <c r="AV2837" s="3">
        <v>9</v>
      </c>
      <c r="AW2837" s="3">
        <v>1</v>
      </c>
      <c r="AX2837" s="3">
        <v>9</v>
      </c>
      <c r="AY2837" s="3">
        <v>100</v>
      </c>
      <c r="AZ2837" s="6" t="str">
        <f t="shared" si="312"/>
        <v>1949.9</v>
      </c>
      <c r="BC2837" s="12" t="s">
        <v>5069</v>
      </c>
      <c r="BJ2837" s="12">
        <f t="shared" si="313"/>
        <v>0</v>
      </c>
      <c r="BK2837" s="12">
        <f t="shared" si="314"/>
        <v>0</v>
      </c>
      <c r="CQ2837" s="3" t="str">
        <f>CONCATENATE(baseURL!$A$1,baseURL!$B$1,baseURL!$C$1,".",C2837,".",L2837,".pkl&amp;seq=",BC2837)</f>
        <v>http://proteomics.broadinstitute.org/millscripts/viewfeed.pl?side=xl&amp;cycle=1&amp;fixedMods=iaaC&amp;file=msdataSM/iPRG2012_nd/cpick_in/iPRG2012_nd.1949.9.2.pkl&amp;seq=AVGGEVGASAALAPK</v>
      </c>
    </row>
    <row r="2838" spans="1:95" x14ac:dyDescent="0.2">
      <c r="A2838" s="3">
        <v>6204</v>
      </c>
      <c r="B2838" s="2" t="s">
        <v>6801</v>
      </c>
      <c r="C2838" s="2" t="s">
        <v>6795</v>
      </c>
      <c r="D2838" s="3">
        <v>7295</v>
      </c>
      <c r="E2838" s="3">
        <v>7289</v>
      </c>
      <c r="F2838" s="3">
        <v>40962</v>
      </c>
      <c r="G2838" s="3">
        <v>9238</v>
      </c>
      <c r="H2838" s="3">
        <v>29.898099999999999</v>
      </c>
      <c r="I2838" s="30">
        <v>708.86742000000004</v>
      </c>
      <c r="J2838" s="30">
        <v>708.86579219999999</v>
      </c>
      <c r="K2838" s="30">
        <v>1.6299999999999999E-3</v>
      </c>
      <c r="L2838" s="3">
        <v>2</v>
      </c>
      <c r="M2838" s="3">
        <v>2</v>
      </c>
      <c r="N2838" s="10">
        <f t="shared" si="308"/>
        <v>1</v>
      </c>
      <c r="O2838" s="35">
        <v>2</v>
      </c>
      <c r="P2838" s="17"/>
      <c r="Q2838" s="40">
        <v>1416.7216699999999</v>
      </c>
      <c r="R2838" s="40">
        <v>708.86446999999998</v>
      </c>
      <c r="S2838" s="18">
        <f t="shared" si="309"/>
        <v>4.1615853592652163</v>
      </c>
      <c r="T2838" s="18">
        <f t="shared" si="310"/>
        <v>1.865236665062588</v>
      </c>
      <c r="U2838" s="18">
        <f t="shared" si="311"/>
        <v>1.7351694886951989</v>
      </c>
      <c r="V2838" s="30">
        <v>708.86569999999995</v>
      </c>
      <c r="W2838" s="3" t="s">
        <v>47</v>
      </c>
      <c r="X2838" s="3" t="s">
        <v>47</v>
      </c>
      <c r="Y2838" s="3" t="s">
        <v>47</v>
      </c>
      <c r="Z2838" s="3" t="s">
        <v>47</v>
      </c>
      <c r="AA2838" s="3" t="s">
        <v>47</v>
      </c>
      <c r="AB2838" s="12" t="s">
        <v>47</v>
      </c>
      <c r="AC2838" s="3" t="s">
        <v>47</v>
      </c>
      <c r="AD2838" s="3" t="s">
        <v>47</v>
      </c>
      <c r="AE2838" s="3" t="s">
        <v>47</v>
      </c>
      <c r="AF2838" s="3" t="s">
        <v>47</v>
      </c>
      <c r="AG2838" s="3" t="s">
        <v>47</v>
      </c>
      <c r="AH2838" s="3" t="s">
        <v>47</v>
      </c>
      <c r="AI2838" s="3" t="s">
        <v>47</v>
      </c>
      <c r="AJ2838" s="3" t="s">
        <v>47</v>
      </c>
      <c r="AK2838" s="3" t="s">
        <v>47</v>
      </c>
      <c r="AL2838" s="3" t="s">
        <v>47</v>
      </c>
      <c r="AN2838" s="3" t="s">
        <v>47</v>
      </c>
      <c r="AO2838" s="3" t="s">
        <v>52</v>
      </c>
      <c r="AU2838" s="3">
        <v>0</v>
      </c>
      <c r="AV2838" s="3">
        <v>17</v>
      </c>
      <c r="AW2838" s="3">
        <v>1</v>
      </c>
      <c r="AX2838" s="3">
        <v>17</v>
      </c>
      <c r="AY2838" s="3">
        <v>100</v>
      </c>
      <c r="AZ2838" s="6" t="str">
        <f t="shared" si="312"/>
        <v>1950.11</v>
      </c>
      <c r="BC2838" s="12" t="s">
        <v>6802</v>
      </c>
      <c r="BJ2838" s="12">
        <f t="shared" si="313"/>
        <v>0</v>
      </c>
      <c r="BK2838" s="12">
        <f t="shared" si="314"/>
        <v>0</v>
      </c>
      <c r="CQ2838" s="3" t="str">
        <f>CONCATENATE(baseURL!$A$1,baseURL!$B$1,baseURL!$C$1,".",C2838,".",L2838,".pkl&amp;seq=",BC2838)</f>
        <v>http://proteomics.broadinstitute.org/millscripts/viewfeed.pl?side=xl&amp;cycle=1&amp;fixedMods=iaaC&amp;file=msdataSM/iPRG2012_nd/cpick_in/iPRG2012_nd.1950.11.2.pkl&amp;seq=GNPTVEVELTTEK</v>
      </c>
    </row>
    <row r="2839" spans="1:95" x14ac:dyDescent="0.2">
      <c r="A2839" s="3">
        <v>1121</v>
      </c>
      <c r="B2839" s="2" t="s">
        <v>6803</v>
      </c>
      <c r="C2839" s="2" t="s">
        <v>6804</v>
      </c>
      <c r="D2839" s="3">
        <v>7296</v>
      </c>
      <c r="E2839" s="3">
        <v>7290</v>
      </c>
      <c r="F2839" s="3">
        <v>40963</v>
      </c>
      <c r="G2839" s="3">
        <v>9239</v>
      </c>
      <c r="H2839" s="3">
        <v>29.899799999999999</v>
      </c>
      <c r="I2839" s="30">
        <v>747.07230000000004</v>
      </c>
      <c r="J2839" s="30">
        <v>747.68343319999997</v>
      </c>
      <c r="K2839" s="30">
        <v>-0.61112999999999995</v>
      </c>
      <c r="L2839" s="3">
        <v>0</v>
      </c>
      <c r="M2839" s="3">
        <v>3</v>
      </c>
      <c r="N2839" s="10">
        <f t="shared" si="308"/>
        <v>1</v>
      </c>
      <c r="O2839" s="35">
        <v>3</v>
      </c>
      <c r="P2839" s="17"/>
      <c r="Q2839" s="40">
        <v>2241.0359600000002</v>
      </c>
      <c r="R2839" s="40">
        <v>747.68349999999998</v>
      </c>
      <c r="S2839" s="18">
        <f t="shared" si="309"/>
        <v>-817.45818919360909</v>
      </c>
      <c r="T2839" s="18">
        <f t="shared" si="310"/>
        <v>-8.9342616245035714E-2</v>
      </c>
      <c r="U2839" s="18">
        <f t="shared" si="311"/>
        <v>-0.13374643144445203</v>
      </c>
      <c r="V2839" s="30">
        <v>747.68340000000001</v>
      </c>
      <c r="X2839" s="3" t="s">
        <v>47</v>
      </c>
      <c r="Y2839" s="3" t="s">
        <v>47</v>
      </c>
      <c r="AA2839" s="3" t="s">
        <v>47</v>
      </c>
      <c r="AB2839" s="12" t="s">
        <v>48</v>
      </c>
      <c r="AC2839" s="3" t="s">
        <v>52</v>
      </c>
      <c r="AE2839" s="3" t="s">
        <v>47</v>
      </c>
      <c r="AG2839" s="3" t="s">
        <v>52</v>
      </c>
      <c r="AL2839" s="3" t="s">
        <v>52</v>
      </c>
      <c r="AO2839" s="3" t="s">
        <v>48</v>
      </c>
      <c r="AU2839" s="3">
        <v>0</v>
      </c>
      <c r="AV2839" s="3">
        <v>4</v>
      </c>
      <c r="AW2839" s="3">
        <v>2</v>
      </c>
      <c r="AX2839" s="3">
        <v>2</v>
      </c>
      <c r="AY2839" s="3">
        <v>50</v>
      </c>
      <c r="AZ2839" s="6" t="str">
        <f t="shared" si="312"/>
        <v>1950.12</v>
      </c>
      <c r="BC2839" s="12" t="s">
        <v>6805</v>
      </c>
      <c r="BJ2839" s="12">
        <f t="shared" si="313"/>
        <v>0</v>
      </c>
      <c r="BK2839" s="12">
        <f t="shared" si="314"/>
        <v>0</v>
      </c>
      <c r="BO2839" s="3" t="s">
        <v>54</v>
      </c>
      <c r="BR2839" s="3" t="s">
        <v>54</v>
      </c>
      <c r="CQ2839" s="3" t="str">
        <f>CONCATENATE(baseURL!$A$1,baseURL!$B$1,baseURL!$C$1,".",C2839,".",L2839,".pkl&amp;seq=",BC2839,"&amp;varMods=Deamidated-Q")</f>
        <v>http://proteomics.broadinstitute.org/millscripts/viewfeed.pl?side=xl&amp;cycle=1&amp;fixedMods=iaaC&amp;file=msdataSM/iPRG2012_nd/cpick_in/iPRG2012_nd.1950.12.0.pkl&amp;seq=YYQPQQPQYPQYPQQqR&amp;varMods=Deamidated-Q</v>
      </c>
    </row>
    <row r="2840" spans="1:95" x14ac:dyDescent="0.2">
      <c r="A2840" s="3">
        <v>3977</v>
      </c>
      <c r="B2840" s="2" t="s">
        <v>6806</v>
      </c>
      <c r="C2840" s="2" t="s">
        <v>6807</v>
      </c>
      <c r="D2840" s="3">
        <v>7297</v>
      </c>
      <c r="E2840" s="3">
        <v>7291</v>
      </c>
      <c r="F2840" s="3">
        <v>40964</v>
      </c>
      <c r="G2840" s="3">
        <v>9240</v>
      </c>
      <c r="H2840" s="3">
        <v>29.901399999999999</v>
      </c>
      <c r="I2840" s="30">
        <v>751.74842999999998</v>
      </c>
      <c r="J2840" s="30">
        <v>751.74644750000004</v>
      </c>
      <c r="K2840" s="30">
        <v>1.98E-3</v>
      </c>
      <c r="L2840" s="3">
        <v>3</v>
      </c>
      <c r="M2840" s="3">
        <v>3</v>
      </c>
      <c r="N2840" s="10">
        <f t="shared" si="308"/>
        <v>1</v>
      </c>
      <c r="O2840" s="35">
        <v>3</v>
      </c>
      <c r="P2840" s="17"/>
      <c r="Q2840" s="40">
        <v>2253.2237599999999</v>
      </c>
      <c r="R2840" s="40">
        <v>751.74609999999996</v>
      </c>
      <c r="S2840" s="18">
        <f t="shared" si="309"/>
        <v>3.0994507321408533</v>
      </c>
      <c r="T2840" s="18">
        <f t="shared" si="310"/>
        <v>0.46225713720228812</v>
      </c>
      <c r="U2840" s="18">
        <f t="shared" si="311"/>
        <v>0.53209454630130926</v>
      </c>
      <c r="V2840" s="30">
        <v>751.74649999999997</v>
      </c>
      <c r="X2840" s="3" t="s">
        <v>47</v>
      </c>
      <c r="Y2840" s="3" t="s">
        <v>47</v>
      </c>
      <c r="Z2840" s="3" t="s">
        <v>47</v>
      </c>
      <c r="AA2840" s="3" t="s">
        <v>47</v>
      </c>
      <c r="AB2840" s="12" t="s">
        <v>47</v>
      </c>
      <c r="AC2840" s="3" t="s">
        <v>47</v>
      </c>
      <c r="AD2840" s="3" t="s">
        <v>47</v>
      </c>
      <c r="AE2840" s="3" t="s">
        <v>47</v>
      </c>
      <c r="AF2840" s="3" t="s">
        <v>48</v>
      </c>
      <c r="AG2840" s="3" t="s">
        <v>47</v>
      </c>
      <c r="AL2840" s="3" t="s">
        <v>48</v>
      </c>
      <c r="AU2840" s="3">
        <v>0</v>
      </c>
      <c r="AV2840" s="3">
        <v>9</v>
      </c>
      <c r="AW2840" s="3">
        <v>1</v>
      </c>
      <c r="AX2840" s="3">
        <v>9</v>
      </c>
      <c r="AY2840" s="3">
        <v>100</v>
      </c>
      <c r="AZ2840" s="6" t="str">
        <f t="shared" si="312"/>
        <v>1950.13</v>
      </c>
      <c r="BC2840" s="12" t="s">
        <v>6617</v>
      </c>
      <c r="BJ2840" s="12">
        <f t="shared" si="313"/>
        <v>0</v>
      </c>
      <c r="BK2840" s="12">
        <f t="shared" si="314"/>
        <v>0</v>
      </c>
      <c r="CQ2840" s="3" t="str">
        <f>CONCATENATE(baseURL!$A$1,baseURL!$B$1,baseURL!$C$1,".",C2840,".",L2840,".pkl&amp;seq=",BC2840)</f>
        <v>http://proteomics.broadinstitute.org/millscripts/viewfeed.pl?side=xl&amp;cycle=1&amp;fixedMods=iaaC&amp;file=msdataSM/iPRG2012_nd/cpick_in/iPRG2012_nd.1950.13.3.pkl&amp;seq=TKQTVLLAHYPPTVQAGEATK</v>
      </c>
    </row>
    <row r="2841" spans="1:95" x14ac:dyDescent="0.2">
      <c r="A2841" s="3">
        <v>4917</v>
      </c>
      <c r="B2841" s="2" t="s">
        <v>6808</v>
      </c>
      <c r="C2841" s="2" t="s">
        <v>6809</v>
      </c>
      <c r="D2841" s="3">
        <v>7292</v>
      </c>
      <c r="E2841" s="3">
        <v>7286</v>
      </c>
      <c r="F2841" s="3">
        <v>40959</v>
      </c>
      <c r="G2841" s="3">
        <v>9235</v>
      </c>
      <c r="H2841" s="3">
        <v>29.8931</v>
      </c>
      <c r="I2841" s="30">
        <v>598.28718000000003</v>
      </c>
      <c r="J2841" s="30">
        <v>598.28598069999998</v>
      </c>
      <c r="K2841" s="30">
        <v>1.1999999999999999E-3</v>
      </c>
      <c r="L2841" s="3">
        <v>2</v>
      </c>
      <c r="M2841" s="3">
        <v>2</v>
      </c>
      <c r="N2841" s="10">
        <f t="shared" si="308"/>
        <v>1</v>
      </c>
      <c r="O2841" s="35">
        <v>2</v>
      </c>
      <c r="P2841" s="17"/>
      <c r="Q2841" s="40">
        <v>1195.56432</v>
      </c>
      <c r="R2841" s="40">
        <v>598.28579999999999</v>
      </c>
      <c r="S2841" s="18">
        <f t="shared" si="309"/>
        <v>2.3065899274897164</v>
      </c>
      <c r="T2841" s="18">
        <f t="shared" si="310"/>
        <v>0.30202956511278561</v>
      </c>
      <c r="U2841" s="18">
        <f t="shared" si="311"/>
        <v>0.50143259298211773</v>
      </c>
      <c r="V2841" s="30">
        <v>598.28610000000003</v>
      </c>
      <c r="W2841" s="3" t="s">
        <v>47</v>
      </c>
      <c r="X2841" s="3" t="s">
        <v>47</v>
      </c>
      <c r="Y2841" s="3" t="s">
        <v>47</v>
      </c>
      <c r="Z2841" s="3" t="s">
        <v>47</v>
      </c>
      <c r="AA2841" s="3" t="s">
        <v>48</v>
      </c>
      <c r="AB2841" s="12" t="s">
        <v>47</v>
      </c>
      <c r="AC2841" s="3" t="s">
        <v>47</v>
      </c>
      <c r="AD2841" s="3" t="s">
        <v>47</v>
      </c>
      <c r="AE2841" s="3" t="s">
        <v>47</v>
      </c>
      <c r="AF2841" s="3" t="s">
        <v>47</v>
      </c>
      <c r="AG2841" s="3" t="s">
        <v>47</v>
      </c>
      <c r="AH2841" s="3" t="s">
        <v>47</v>
      </c>
      <c r="AI2841" s="3" t="s">
        <v>47</v>
      </c>
      <c r="AJ2841" s="3" t="s">
        <v>47</v>
      </c>
      <c r="AK2841" s="3" t="s">
        <v>47</v>
      </c>
      <c r="AL2841" s="3" t="s">
        <v>47</v>
      </c>
      <c r="AM2841" s="3" t="s">
        <v>47</v>
      </c>
      <c r="AN2841" s="3" t="s">
        <v>47</v>
      </c>
      <c r="AU2841" s="3">
        <v>0</v>
      </c>
      <c r="AV2841" s="3">
        <v>17</v>
      </c>
      <c r="AW2841" s="3">
        <v>1</v>
      </c>
      <c r="AX2841" s="3">
        <v>17</v>
      </c>
      <c r="AY2841" s="3">
        <v>100</v>
      </c>
      <c r="AZ2841" s="6" t="str">
        <f t="shared" si="312"/>
        <v>1950.8</v>
      </c>
      <c r="BC2841" s="12" t="s">
        <v>6718</v>
      </c>
      <c r="BJ2841" s="12">
        <f t="shared" si="313"/>
        <v>0</v>
      </c>
      <c r="BK2841" s="12">
        <f t="shared" si="314"/>
        <v>0</v>
      </c>
      <c r="CQ2841" s="3" t="str">
        <f>CONCATENATE(baseURL!$A$1,baseURL!$B$1,baseURL!$C$1,".",C2841,".",L2841,".pkl&amp;seq=",BC2841)</f>
        <v>http://proteomics.broadinstitute.org/millscripts/viewfeed.pl?side=xl&amp;cycle=1&amp;fixedMods=iaaC&amp;file=msdataSM/iPRG2012_nd/cpick_in/iPRG2012_nd.1950.8.2.pkl&amp;seq=GFGYAGSPFHR</v>
      </c>
    </row>
    <row r="2842" spans="1:95" x14ac:dyDescent="0.2">
      <c r="A2842" s="3">
        <v>2344</v>
      </c>
      <c r="B2842" s="2" t="s">
        <v>6810</v>
      </c>
      <c r="C2842" s="2" t="s">
        <v>6811</v>
      </c>
      <c r="D2842" s="3">
        <v>7298</v>
      </c>
      <c r="E2842" s="3">
        <v>7292</v>
      </c>
      <c r="F2842" s="3">
        <v>40973</v>
      </c>
      <c r="G2842" s="3">
        <v>9242</v>
      </c>
      <c r="H2842" s="3">
        <v>29.910699999999999</v>
      </c>
      <c r="I2842" s="30">
        <v>424.23809</v>
      </c>
      <c r="J2842" s="30">
        <v>424.2377927</v>
      </c>
      <c r="K2842" s="30">
        <v>2.9999999999999997E-4</v>
      </c>
      <c r="L2842" s="3">
        <v>4</v>
      </c>
      <c r="M2842" s="3">
        <v>4</v>
      </c>
      <c r="N2842" s="10">
        <f t="shared" si="308"/>
        <v>1</v>
      </c>
      <c r="O2842" s="35">
        <v>4</v>
      </c>
      <c r="P2842" s="17"/>
      <c r="Q2842" s="40">
        <v>1693.9271799999999</v>
      </c>
      <c r="R2842" s="40">
        <v>424.23725000000002</v>
      </c>
      <c r="S2842" s="18">
        <f t="shared" si="309"/>
        <v>1.9800241491816439</v>
      </c>
      <c r="T2842" s="18">
        <f t="shared" si="310"/>
        <v>1.2792370306536909</v>
      </c>
      <c r="U2842" s="18">
        <f t="shared" si="311"/>
        <v>0.5892929015405608</v>
      </c>
      <c r="V2842" s="30">
        <v>424.23750000000001</v>
      </c>
      <c r="W2842" s="3" t="s">
        <v>47</v>
      </c>
      <c r="Z2842" s="3" t="s">
        <v>47</v>
      </c>
      <c r="AA2842" s="3" t="s">
        <v>47</v>
      </c>
      <c r="AB2842" s="12" t="s">
        <v>47</v>
      </c>
      <c r="AC2842" s="3" t="s">
        <v>47</v>
      </c>
      <c r="AF2842" s="3" t="s">
        <v>47</v>
      </c>
      <c r="AH2842" s="3" t="s">
        <v>48</v>
      </c>
      <c r="AL2842" s="3" t="s">
        <v>52</v>
      </c>
      <c r="AU2842" s="3">
        <v>0</v>
      </c>
      <c r="AV2842" s="3">
        <v>6</v>
      </c>
      <c r="AW2842" s="3">
        <v>1</v>
      </c>
      <c r="AX2842" s="3">
        <v>6</v>
      </c>
      <c r="AY2842" s="3">
        <v>100</v>
      </c>
      <c r="AZ2842" s="6" t="str">
        <f t="shared" si="312"/>
        <v>1951.1</v>
      </c>
      <c r="BC2842" s="12" t="s">
        <v>6812</v>
      </c>
      <c r="BJ2842" s="12">
        <f t="shared" si="313"/>
        <v>0</v>
      </c>
      <c r="BK2842" s="12">
        <f t="shared" si="314"/>
        <v>0</v>
      </c>
      <c r="CQ2842" s="3" t="str">
        <f>CONCATENATE(baseURL!$A$1,baseURL!$B$1,baseURL!$C$1,".",C2842,".",L2842,".pkl&amp;seq=",BC2842)</f>
        <v>http://proteomics.broadinstitute.org/millscripts/viewfeed.pl?side=xl&amp;cycle=1&amp;fixedMods=iaaC&amp;file=msdataSM/iPRG2012_nd/cpick_in/iPRG2012_nd.1951.1.4.pkl&amp;seq=LKRPEYFLTANDVK</v>
      </c>
    </row>
    <row r="2843" spans="1:95" x14ac:dyDescent="0.2">
      <c r="A2843" s="3">
        <v>3464</v>
      </c>
      <c r="B2843" s="2" t="s">
        <v>6813</v>
      </c>
      <c r="C2843" s="2" t="s">
        <v>6814</v>
      </c>
      <c r="D2843" s="3">
        <v>7301</v>
      </c>
      <c r="E2843" s="3">
        <v>7295</v>
      </c>
      <c r="F2843" s="3">
        <v>40976</v>
      </c>
      <c r="G2843" s="3">
        <v>9245</v>
      </c>
      <c r="H2843" s="3">
        <v>29.915700000000001</v>
      </c>
      <c r="I2843" s="30">
        <v>447.29849000000002</v>
      </c>
      <c r="J2843" s="30">
        <v>447.29837789999999</v>
      </c>
      <c r="K2843" s="30">
        <v>1.1E-4</v>
      </c>
      <c r="L2843" s="3">
        <v>3</v>
      </c>
      <c r="M2843" s="3">
        <v>3</v>
      </c>
      <c r="N2843" s="10">
        <f t="shared" si="308"/>
        <v>1</v>
      </c>
      <c r="O2843" s="35">
        <v>3</v>
      </c>
      <c r="P2843" s="17"/>
      <c r="Q2843" s="40">
        <v>1339.8783800000001</v>
      </c>
      <c r="R2843" s="40">
        <v>447.29764</v>
      </c>
      <c r="S2843" s="18">
        <f t="shared" si="309"/>
        <v>1.9003006588946147</v>
      </c>
      <c r="T2843" s="18">
        <f t="shared" si="310"/>
        <v>1.6496845366545574</v>
      </c>
      <c r="U2843" s="18">
        <f t="shared" si="311"/>
        <v>1.251962787031967</v>
      </c>
      <c r="V2843" s="30">
        <v>447.29820000000001</v>
      </c>
      <c r="W2843" s="3" t="s">
        <v>47</v>
      </c>
      <c r="X2843" s="3" t="s">
        <v>47</v>
      </c>
      <c r="Y2843" s="3" t="s">
        <v>47</v>
      </c>
      <c r="Z2843" s="3" t="s">
        <v>48</v>
      </c>
      <c r="AA2843" s="3" t="s">
        <v>47</v>
      </c>
      <c r="AB2843" s="12" t="s">
        <v>48</v>
      </c>
      <c r="AC2843" s="3" t="s">
        <v>47</v>
      </c>
      <c r="AE2843" s="3" t="s">
        <v>47</v>
      </c>
      <c r="AF2843" s="3" t="s">
        <v>48</v>
      </c>
      <c r="AG2843" s="3" t="s">
        <v>48</v>
      </c>
      <c r="AH2843" s="3" t="s">
        <v>47</v>
      </c>
      <c r="AI2843" s="3" t="s">
        <v>48</v>
      </c>
      <c r="AK2843" s="3" t="s">
        <v>52</v>
      </c>
      <c r="AL2843" s="3" t="s">
        <v>48</v>
      </c>
      <c r="AM2843" s="3" t="s">
        <v>47</v>
      </c>
      <c r="AU2843" s="3">
        <v>0</v>
      </c>
      <c r="AV2843" s="3">
        <v>8</v>
      </c>
      <c r="AW2843" s="3">
        <v>1</v>
      </c>
      <c r="AX2843" s="3">
        <v>8</v>
      </c>
      <c r="AY2843" s="3">
        <v>100</v>
      </c>
      <c r="AZ2843" s="6" t="str">
        <f t="shared" si="312"/>
        <v>1951.4</v>
      </c>
      <c r="BC2843" s="12" t="s">
        <v>6815</v>
      </c>
      <c r="BJ2843" s="12">
        <f t="shared" si="313"/>
        <v>0</v>
      </c>
      <c r="BK2843" s="12">
        <f t="shared" si="314"/>
        <v>0</v>
      </c>
      <c r="CQ2843" s="3" t="str">
        <f>CONCATENATE(baseURL!$A$1,baseURL!$B$1,baseURL!$C$1,".",C2843,".",L2843,".pkl&amp;seq=",BC2843)</f>
        <v>http://proteomics.broadinstitute.org/millscripts/viewfeed.pl?side=xl&amp;cycle=1&amp;fixedMods=iaaC&amp;file=msdataSM/iPRG2012_nd/cpick_in/iPRG2012_nd.1951.4.3.pkl&amp;seq=LLLNKTQLRLK</v>
      </c>
    </row>
    <row r="2844" spans="1:95" x14ac:dyDescent="0.2">
      <c r="A2844" s="3">
        <v>4777</v>
      </c>
      <c r="B2844" s="2" t="s">
        <v>6816</v>
      </c>
      <c r="C2844" s="2" t="s">
        <v>6817</v>
      </c>
      <c r="D2844" s="3">
        <v>7303</v>
      </c>
      <c r="E2844" s="3">
        <v>7297</v>
      </c>
      <c r="F2844" s="3">
        <v>40978</v>
      </c>
      <c r="G2844" s="3">
        <v>9247</v>
      </c>
      <c r="H2844" s="3">
        <v>29.9191</v>
      </c>
      <c r="I2844" s="30">
        <v>466.75162</v>
      </c>
      <c r="J2844" s="30">
        <v>466.75088140000003</v>
      </c>
      <c r="K2844" s="30">
        <v>7.3999999999999999E-4</v>
      </c>
      <c r="L2844" s="3">
        <v>2</v>
      </c>
      <c r="M2844" s="3">
        <v>2</v>
      </c>
      <c r="N2844" s="10">
        <f t="shared" si="308"/>
        <v>1</v>
      </c>
      <c r="O2844" s="35">
        <v>2</v>
      </c>
      <c r="P2844" s="17"/>
      <c r="Q2844" s="40">
        <v>932.49437</v>
      </c>
      <c r="R2844" s="40">
        <v>466.75081999999998</v>
      </c>
      <c r="S2844" s="18">
        <f t="shared" si="309"/>
        <v>1.7139766353845018</v>
      </c>
      <c r="T2844" s="18">
        <f t="shared" si="310"/>
        <v>0.13154770686769487</v>
      </c>
      <c r="U2844" s="18">
        <f t="shared" si="311"/>
        <v>-0.47134357462113119</v>
      </c>
      <c r="V2844" s="30">
        <v>466.75060000000002</v>
      </c>
      <c r="W2844" s="3" t="s">
        <v>47</v>
      </c>
      <c r="X2844" s="3" t="s">
        <v>47</v>
      </c>
      <c r="Y2844" s="3" t="s">
        <v>47</v>
      </c>
      <c r="Z2844" s="3" t="s">
        <v>47</v>
      </c>
      <c r="AA2844" s="3" t="s">
        <v>47</v>
      </c>
      <c r="AB2844" s="12" t="s">
        <v>47</v>
      </c>
      <c r="AC2844" s="3" t="s">
        <v>47</v>
      </c>
      <c r="AD2844" s="3" t="s">
        <v>47</v>
      </c>
      <c r="AE2844" s="3" t="s">
        <v>47</v>
      </c>
      <c r="AF2844" s="3" t="s">
        <v>47</v>
      </c>
      <c r="AG2844" s="3" t="s">
        <v>47</v>
      </c>
      <c r="AH2844" s="3" t="s">
        <v>47</v>
      </c>
      <c r="AI2844" s="3" t="s">
        <v>47</v>
      </c>
      <c r="AJ2844" s="3" t="s">
        <v>47</v>
      </c>
      <c r="AK2844" s="3" t="s">
        <v>47</v>
      </c>
      <c r="AL2844" s="3" t="s">
        <v>48</v>
      </c>
      <c r="AM2844" s="3" t="s">
        <v>47</v>
      </c>
      <c r="AN2844" s="3" t="s">
        <v>47</v>
      </c>
      <c r="AU2844" s="3">
        <v>0</v>
      </c>
      <c r="AV2844" s="3">
        <v>17</v>
      </c>
      <c r="AW2844" s="3">
        <v>1</v>
      </c>
      <c r="AX2844" s="3">
        <v>17</v>
      </c>
      <c r="AY2844" s="3">
        <v>100</v>
      </c>
      <c r="AZ2844" s="6" t="str">
        <f t="shared" si="312"/>
        <v>1951.6</v>
      </c>
      <c r="BC2844" s="12" t="s">
        <v>6634</v>
      </c>
      <c r="BJ2844" s="12">
        <f t="shared" si="313"/>
        <v>0</v>
      </c>
      <c r="BK2844" s="12">
        <f t="shared" si="314"/>
        <v>0</v>
      </c>
      <c r="CQ2844" s="3" t="str">
        <f>CONCATENATE(baseURL!$A$1,baseURL!$B$1,baseURL!$C$1,".",C2844,".",L2844,".pkl&amp;seq=",BC2844)</f>
        <v>http://proteomics.broadinstitute.org/millscripts/viewfeed.pl?side=xl&amp;cycle=1&amp;fixedMods=iaaC&amp;file=msdataSM/iPRG2012_nd/cpick_in/iPRG2012_nd.1951.6.2.pkl&amp;seq=MLAPMLEK</v>
      </c>
    </row>
    <row r="2845" spans="1:95" x14ac:dyDescent="0.2">
      <c r="A2845" s="3">
        <v>4324</v>
      </c>
      <c r="B2845" s="2" t="s">
        <v>6818</v>
      </c>
      <c r="C2845" s="2" t="s">
        <v>6819</v>
      </c>
      <c r="D2845" s="3">
        <v>7304</v>
      </c>
      <c r="E2845" s="3">
        <v>7298</v>
      </c>
      <c r="F2845" s="3">
        <v>40979</v>
      </c>
      <c r="G2845" s="3">
        <v>9248</v>
      </c>
      <c r="H2845" s="3">
        <v>29.9207</v>
      </c>
      <c r="I2845" s="30">
        <v>478.28692000000001</v>
      </c>
      <c r="J2845" s="30">
        <v>478.28782610000002</v>
      </c>
      <c r="K2845" s="30">
        <v>-9.1E-4</v>
      </c>
      <c r="L2845" s="3">
        <v>2</v>
      </c>
      <c r="M2845" s="3">
        <v>2</v>
      </c>
      <c r="N2845" s="10">
        <f t="shared" si="308"/>
        <v>1</v>
      </c>
      <c r="O2845" s="35">
        <v>2</v>
      </c>
      <c r="P2845" s="17"/>
      <c r="Q2845" s="40">
        <v>955.56834000000003</v>
      </c>
      <c r="R2845" s="40">
        <v>478.28780999999998</v>
      </c>
      <c r="S2845" s="18">
        <f t="shared" si="309"/>
        <v>-1.8608042717414424</v>
      </c>
      <c r="T2845" s="18">
        <f t="shared" si="310"/>
        <v>3.3661740279210116E-2</v>
      </c>
      <c r="U2845" s="18">
        <f t="shared" si="311"/>
        <v>-0.43906617645428125</v>
      </c>
      <c r="V2845" s="30">
        <v>478.2876</v>
      </c>
      <c r="W2845" s="3" t="s">
        <v>47</v>
      </c>
      <c r="X2845" s="3" t="s">
        <v>47</v>
      </c>
      <c r="Y2845" s="3" t="s">
        <v>47</v>
      </c>
      <c r="Z2845" s="3" t="s">
        <v>47</v>
      </c>
      <c r="AA2845" s="3" t="s">
        <v>48</v>
      </c>
      <c r="AB2845" s="12" t="s">
        <v>47</v>
      </c>
      <c r="AC2845" s="3" t="s">
        <v>47</v>
      </c>
      <c r="AD2845" s="3" t="s">
        <v>47</v>
      </c>
      <c r="AE2845" s="3" t="s">
        <v>65</v>
      </c>
      <c r="AF2845" s="3" t="s">
        <v>47</v>
      </c>
      <c r="AG2845" s="3" t="s">
        <v>47</v>
      </c>
      <c r="AH2845" s="3" t="s">
        <v>47</v>
      </c>
      <c r="AI2845" s="3" t="s">
        <v>47</v>
      </c>
      <c r="AJ2845" s="3" t="s">
        <v>47</v>
      </c>
      <c r="AL2845" s="3" t="s">
        <v>47</v>
      </c>
      <c r="AM2845" s="3" t="s">
        <v>47</v>
      </c>
      <c r="AN2845" s="3" t="s">
        <v>47</v>
      </c>
      <c r="AU2845" s="3">
        <v>1</v>
      </c>
      <c r="AV2845" s="3">
        <v>15</v>
      </c>
      <c r="AW2845" s="3">
        <v>1</v>
      </c>
      <c r="AX2845" s="3">
        <v>15</v>
      </c>
      <c r="AY2845" s="3">
        <v>100</v>
      </c>
      <c r="AZ2845" s="6" t="str">
        <f t="shared" si="312"/>
        <v>1951.7</v>
      </c>
      <c r="BC2845" s="12" t="s">
        <v>6820</v>
      </c>
      <c r="BJ2845" s="12">
        <f t="shared" si="313"/>
        <v>0</v>
      </c>
      <c r="BK2845" s="12">
        <f t="shared" si="314"/>
        <v>0</v>
      </c>
      <c r="CA2845" s="3" t="s">
        <v>6821</v>
      </c>
      <c r="CQ2845" s="3" t="str">
        <f>CONCATENATE(baseURL!$A$1,baseURL!$B$1,baseURL!$C$1,".",C2845,".",L2845,".pkl&amp;seq=",BC2845)</f>
        <v>http://proteomics.broadinstitute.org/millscripts/viewfeed.pl?side=xl&amp;cycle=1&amp;fixedMods=iaaC&amp;file=msdataSM/iPRG2012_nd/cpick_in/iPRG2012_nd.1951.7.2.pkl&amp;seq=GVLGVLAGGGR</v>
      </c>
    </row>
    <row r="2846" spans="1:95" x14ac:dyDescent="0.2">
      <c r="A2846" s="3">
        <v>1421</v>
      </c>
      <c r="B2846" s="2" t="s">
        <v>6822</v>
      </c>
      <c r="C2846" s="2" t="s">
        <v>6823</v>
      </c>
      <c r="D2846" s="3">
        <v>7305</v>
      </c>
      <c r="E2846" s="3">
        <v>7299</v>
      </c>
      <c r="F2846" s="3">
        <v>40980</v>
      </c>
      <c r="G2846" s="3">
        <v>9249</v>
      </c>
      <c r="H2846" s="3">
        <v>29.9224</v>
      </c>
      <c r="I2846" s="30">
        <v>481.76481000000001</v>
      </c>
      <c r="J2846" s="30">
        <v>481.76480609999999</v>
      </c>
      <c r="K2846" s="30">
        <v>0</v>
      </c>
      <c r="L2846" s="3">
        <v>0</v>
      </c>
      <c r="M2846" s="3">
        <v>0</v>
      </c>
      <c r="N2846" s="10">
        <f t="shared" si="308"/>
        <v>1</v>
      </c>
      <c r="O2846" s="35">
        <v>2</v>
      </c>
      <c r="P2846" s="17"/>
      <c r="Q2846" s="40">
        <v>962.51931999999999</v>
      </c>
      <c r="R2846" s="40">
        <v>481.76330000000002</v>
      </c>
      <c r="S2846" s="18">
        <f t="shared" si="309"/>
        <v>3.1343192808504208</v>
      </c>
      <c r="T2846" s="18">
        <f t="shared" si="310"/>
        <v>3.1262240190812918</v>
      </c>
      <c r="U2846" s="18">
        <f t="shared" si="311"/>
        <v>3.1135621994546483</v>
      </c>
      <c r="V2846" s="30">
        <v>481.76479999999998</v>
      </c>
      <c r="W2846" s="3" t="s">
        <v>48</v>
      </c>
      <c r="X2846" s="3" t="s">
        <v>47</v>
      </c>
      <c r="Y2846" s="3" t="s">
        <v>47</v>
      </c>
      <c r="Z2846" s="3" t="s">
        <v>48</v>
      </c>
      <c r="AA2846" s="3" t="s">
        <v>47</v>
      </c>
      <c r="AB2846" s="12" t="s">
        <v>48</v>
      </c>
      <c r="AE2846" s="3" t="s">
        <v>48</v>
      </c>
      <c r="AI2846" s="3" t="s">
        <v>52</v>
      </c>
      <c r="AL2846" s="3" t="s">
        <v>52</v>
      </c>
      <c r="AM2846" s="3" t="s">
        <v>48</v>
      </c>
      <c r="AO2846" s="3" t="s">
        <v>48</v>
      </c>
      <c r="AU2846" s="3">
        <v>0</v>
      </c>
      <c r="AV2846" s="3">
        <v>3</v>
      </c>
      <c r="AW2846" s="3">
        <v>1</v>
      </c>
      <c r="AX2846" s="3">
        <v>3</v>
      </c>
      <c r="AY2846" s="3">
        <v>100</v>
      </c>
      <c r="AZ2846" s="6" t="str">
        <f t="shared" si="312"/>
        <v>1951.8</v>
      </c>
      <c r="BC2846" s="12" t="s">
        <v>6824</v>
      </c>
      <c r="BJ2846" s="12">
        <f t="shared" si="313"/>
        <v>0</v>
      </c>
      <c r="BK2846" s="12">
        <f t="shared" si="314"/>
        <v>0</v>
      </c>
      <c r="BP2846" s="3" t="s">
        <v>54</v>
      </c>
      <c r="BR2846" s="3" t="s">
        <v>54</v>
      </c>
      <c r="CQ2846" s="3" t="str">
        <f>CONCATENATE(baseURL!$A$1,baseURL!$B$1,baseURL!$C$1,".",C2846,".",L2846,".pkl&amp;seq=",BC2846,"&amp;varMods=Deamidated-N")</f>
        <v>http://proteomics.broadinstitute.org/millscripts/viewfeed.pl?side=xl&amp;cycle=1&amp;fixedMods=iaaC&amp;file=msdataSM/iPRG2012_nd/cpick_in/iPRG2012_nd.1951.8.0.pkl&amp;seq=LYnDLVPK&amp;varMods=Deamidated-N</v>
      </c>
    </row>
    <row r="2847" spans="1:95" x14ac:dyDescent="0.2">
      <c r="A2847" s="3">
        <v>4160</v>
      </c>
      <c r="B2847" s="2" t="s">
        <v>6828</v>
      </c>
      <c r="C2847" s="2" t="s">
        <v>6829</v>
      </c>
      <c r="D2847" s="3">
        <v>7317</v>
      </c>
      <c r="E2847" s="3">
        <v>7311</v>
      </c>
      <c r="F2847" s="3">
        <v>41003</v>
      </c>
      <c r="G2847" s="3">
        <v>9262</v>
      </c>
      <c r="H2847" s="3">
        <v>29.948599999999999</v>
      </c>
      <c r="I2847" s="30">
        <v>646.31509000000005</v>
      </c>
      <c r="J2847" s="30">
        <v>646.31605969999998</v>
      </c>
      <c r="K2847" s="30">
        <v>-9.7000000000000005E-4</v>
      </c>
      <c r="L2847" s="3">
        <v>2</v>
      </c>
      <c r="M2847" s="3">
        <v>2</v>
      </c>
      <c r="N2847" s="10">
        <f t="shared" si="308"/>
        <v>1</v>
      </c>
      <c r="O2847" s="35">
        <v>2</v>
      </c>
      <c r="P2847" s="17"/>
      <c r="Q2847" s="40">
        <v>1291.62771</v>
      </c>
      <c r="R2847" s="40">
        <v>646.31749000000002</v>
      </c>
      <c r="S2847" s="18">
        <f t="shared" si="309"/>
        <v>-3.7133452785967229</v>
      </c>
      <c r="T2847" s="18">
        <f t="shared" si="310"/>
        <v>-2.2129990634141543</v>
      </c>
      <c r="U2847" s="18">
        <f t="shared" si="311"/>
        <v>-1.9959230873358871</v>
      </c>
      <c r="V2847" s="30">
        <v>646.31619999999998</v>
      </c>
      <c r="W2847" s="3" t="s">
        <v>47</v>
      </c>
      <c r="X2847" s="3" t="s">
        <v>47</v>
      </c>
      <c r="Y2847" s="3" t="s">
        <v>47</v>
      </c>
      <c r="Z2847" s="3" t="s">
        <v>47</v>
      </c>
      <c r="AB2847" s="12" t="s">
        <v>48</v>
      </c>
      <c r="AC2847" s="3" t="s">
        <v>47</v>
      </c>
      <c r="AE2847" s="3" t="s">
        <v>47</v>
      </c>
      <c r="AF2847" s="3" t="s">
        <v>47</v>
      </c>
      <c r="AG2847" s="3" t="s">
        <v>47</v>
      </c>
      <c r="AH2847" s="3" t="s">
        <v>47</v>
      </c>
      <c r="AI2847" s="3" t="s">
        <v>48</v>
      </c>
      <c r="AK2847" s="3" t="s">
        <v>48</v>
      </c>
      <c r="AL2847" s="3" t="s">
        <v>48</v>
      </c>
      <c r="AU2847" s="3">
        <v>0</v>
      </c>
      <c r="AV2847" s="3">
        <v>9</v>
      </c>
      <c r="AW2847" s="3">
        <v>1</v>
      </c>
      <c r="AX2847" s="3">
        <v>9</v>
      </c>
      <c r="AY2847" s="3">
        <v>100</v>
      </c>
      <c r="AZ2847" s="6" t="str">
        <f t="shared" si="312"/>
        <v>1952.10</v>
      </c>
      <c r="BC2847" s="12" t="s">
        <v>6830</v>
      </c>
      <c r="BJ2847" s="12">
        <f t="shared" si="313"/>
        <v>0</v>
      </c>
      <c r="BK2847" s="12">
        <f t="shared" si="314"/>
        <v>0</v>
      </c>
      <c r="CQ2847" s="3" t="str">
        <f>CONCATENATE(baseURL!$A$1,baseURL!$B$1,baseURL!$C$1,".",C2847,".",L2847,".pkl&amp;seq=",BC2847)</f>
        <v>http://proteomics.broadinstitute.org/millscripts/viewfeed.pl?side=xl&amp;cycle=1&amp;fixedMods=iaaC&amp;file=msdataSM/iPRG2012_nd/cpick_in/iPRG2012_nd.1952.10.2.pkl&amp;seq=SNFATLADPEAR</v>
      </c>
    </row>
    <row r="2848" spans="1:95" x14ac:dyDescent="0.2">
      <c r="A2848" s="3">
        <v>3375</v>
      </c>
      <c r="B2848" s="2" t="s">
        <v>6831</v>
      </c>
      <c r="C2848" s="2" t="s">
        <v>6832</v>
      </c>
      <c r="D2848" s="3">
        <v>7313</v>
      </c>
      <c r="E2848" s="3">
        <v>7307</v>
      </c>
      <c r="F2848" s="3">
        <v>40999</v>
      </c>
      <c r="G2848" s="3">
        <v>9258</v>
      </c>
      <c r="H2848" s="3">
        <v>29.9419</v>
      </c>
      <c r="I2848" s="30">
        <v>495.02238</v>
      </c>
      <c r="J2848" s="30">
        <v>495.02227260000001</v>
      </c>
      <c r="K2848" s="30">
        <v>1.1E-4</v>
      </c>
      <c r="L2848" s="3">
        <v>0</v>
      </c>
      <c r="M2848" s="3">
        <v>4</v>
      </c>
      <c r="N2848" s="10">
        <f t="shared" si="308"/>
        <v>1</v>
      </c>
      <c r="O2848" s="35">
        <v>4</v>
      </c>
      <c r="P2848" s="17"/>
      <c r="Q2848" s="40">
        <v>1977.06513</v>
      </c>
      <c r="R2848" s="40">
        <v>495.02174000000002</v>
      </c>
      <c r="S2848" s="18">
        <f t="shared" si="309"/>
        <v>1.2928725109644095</v>
      </c>
      <c r="T2848" s="18">
        <f t="shared" si="310"/>
        <v>1.0759123427295338</v>
      </c>
      <c r="U2848" s="18">
        <f t="shared" si="311"/>
        <v>0.52522945753623007</v>
      </c>
      <c r="V2848" s="30">
        <v>495.02199999999999</v>
      </c>
      <c r="W2848" s="3" t="s">
        <v>47</v>
      </c>
      <c r="X2848" s="3" t="s">
        <v>47</v>
      </c>
      <c r="Y2848" s="3" t="s">
        <v>47</v>
      </c>
      <c r="Z2848" s="3" t="s">
        <v>47</v>
      </c>
      <c r="AA2848" s="3" t="s">
        <v>47</v>
      </c>
      <c r="AB2848" s="12" t="s">
        <v>47</v>
      </c>
      <c r="AC2848" s="3" t="s">
        <v>52</v>
      </c>
      <c r="AF2848" s="3" t="s">
        <v>48</v>
      </c>
      <c r="AG2848" s="3" t="s">
        <v>52</v>
      </c>
      <c r="AH2848" s="3" t="s">
        <v>47</v>
      </c>
      <c r="AL2848" s="3" t="s">
        <v>47</v>
      </c>
      <c r="AM2848" s="3" t="s">
        <v>47</v>
      </c>
      <c r="AN2848" s="3" t="s">
        <v>47</v>
      </c>
      <c r="AU2848" s="3">
        <v>0</v>
      </c>
      <c r="AV2848" s="3">
        <v>10</v>
      </c>
      <c r="AW2848" s="3">
        <v>1</v>
      </c>
      <c r="AX2848" s="3">
        <v>10</v>
      </c>
      <c r="AY2848" s="3">
        <v>100</v>
      </c>
      <c r="AZ2848" s="6" t="str">
        <f t="shared" si="312"/>
        <v>1952.6</v>
      </c>
      <c r="BC2848" s="12" t="s">
        <v>6833</v>
      </c>
      <c r="BJ2848" s="12">
        <f t="shared" si="313"/>
        <v>0</v>
      </c>
      <c r="BK2848" s="12">
        <f t="shared" si="314"/>
        <v>0</v>
      </c>
      <c r="CQ2848" s="3" t="str">
        <f>CONCATENATE(baseURL!$A$1,baseURL!$B$1,baseURL!$C$1,".",C2848,".",L2848,".pkl&amp;seq=",BC2848)</f>
        <v>http://proteomics.broadinstitute.org/millscripts/viewfeed.pl?side=xl&amp;cycle=1&amp;fixedMods=iaaC&amp;file=msdataSM/iPRG2012_nd/cpick_in/iPRG2012_nd.1952.6.0.pkl&amp;seq=KTLTTVQGVPEEYDLKR</v>
      </c>
    </row>
    <row r="2849" spans="1:95" x14ac:dyDescent="0.2">
      <c r="A2849" s="3">
        <v>2567</v>
      </c>
      <c r="B2849" s="2" t="s">
        <v>6834</v>
      </c>
      <c r="C2849" s="2" t="s">
        <v>6816</v>
      </c>
      <c r="D2849" s="3">
        <v>7314</v>
      </c>
      <c r="E2849" s="3">
        <v>7308</v>
      </c>
      <c r="F2849" s="3">
        <v>41000</v>
      </c>
      <c r="G2849" s="3">
        <v>9259</v>
      </c>
      <c r="H2849" s="3">
        <v>29.9436</v>
      </c>
      <c r="I2849" s="30">
        <v>497.27100000000002</v>
      </c>
      <c r="J2849" s="30">
        <v>497.27181059999998</v>
      </c>
      <c r="K2849" s="30">
        <v>-8.0999999999999996E-4</v>
      </c>
      <c r="L2849" s="3">
        <v>2</v>
      </c>
      <c r="M2849" s="3">
        <v>2</v>
      </c>
      <c r="N2849" s="10">
        <f t="shared" si="308"/>
        <v>1</v>
      </c>
      <c r="O2849" s="35">
        <v>2</v>
      </c>
      <c r="P2849" s="17"/>
      <c r="Q2849" s="40">
        <v>993.53637000000003</v>
      </c>
      <c r="R2849" s="40">
        <v>497.27181999999999</v>
      </c>
      <c r="S2849" s="18">
        <f t="shared" si="309"/>
        <v>-1.6489975240826278</v>
      </c>
      <c r="T2849" s="18">
        <f t="shared" si="310"/>
        <v>-1.8903142370652198E-2</v>
      </c>
      <c r="U2849" s="18">
        <f t="shared" si="311"/>
        <v>-0.44241396991485982</v>
      </c>
      <c r="V2849" s="30">
        <v>497.27159999999998</v>
      </c>
      <c r="W2849" s="3" t="s">
        <v>47</v>
      </c>
      <c r="Z2849" s="3" t="s">
        <v>47</v>
      </c>
      <c r="AB2849" s="12" t="s">
        <v>47</v>
      </c>
      <c r="AC2849" s="3" t="s">
        <v>47</v>
      </c>
      <c r="AD2849" s="3" t="s">
        <v>47</v>
      </c>
      <c r="AE2849" s="3" t="s">
        <v>47</v>
      </c>
      <c r="AF2849" s="3" t="s">
        <v>47</v>
      </c>
      <c r="AG2849" s="3" t="s">
        <v>48</v>
      </c>
      <c r="AH2849" s="3" t="s">
        <v>47</v>
      </c>
      <c r="AI2849" s="3" t="s">
        <v>48</v>
      </c>
      <c r="AJ2849" s="3" t="s">
        <v>52</v>
      </c>
      <c r="AL2849" s="3" t="s">
        <v>48</v>
      </c>
      <c r="AN2849" s="3" t="s">
        <v>47</v>
      </c>
      <c r="AU2849" s="3">
        <v>0</v>
      </c>
      <c r="AV2849" s="3">
        <v>9</v>
      </c>
      <c r="AW2849" s="3">
        <v>1</v>
      </c>
      <c r="AX2849" s="3">
        <v>9</v>
      </c>
      <c r="AY2849" s="3">
        <v>100</v>
      </c>
      <c r="AZ2849" s="6" t="str">
        <f t="shared" si="312"/>
        <v>1952.7</v>
      </c>
      <c r="BC2849" s="12" t="s">
        <v>6835</v>
      </c>
      <c r="BJ2849" s="12">
        <f t="shared" si="313"/>
        <v>0</v>
      </c>
      <c r="BK2849" s="12">
        <f t="shared" si="314"/>
        <v>0</v>
      </c>
      <c r="CQ2849" s="3" t="str">
        <f>CONCATENATE(baseURL!$A$1,baseURL!$B$1,baseURL!$C$1,".",C2849,".",L2849,".pkl&amp;seq=",BC2849)</f>
        <v>http://proteomics.broadinstitute.org/millscripts/viewfeed.pl?side=xl&amp;cycle=1&amp;fixedMods=iaaC&amp;file=msdataSM/iPRG2012_nd/cpick_in/iPRG2012_nd.1952.7.2.pkl&amp;seq=VTVGVFSER</v>
      </c>
    </row>
    <row r="2850" spans="1:95" x14ac:dyDescent="0.2">
      <c r="A2850" s="3">
        <v>2013</v>
      </c>
      <c r="B2850" s="2" t="s">
        <v>6825</v>
      </c>
      <c r="C2850" s="2" t="s">
        <v>6822</v>
      </c>
      <c r="D2850" s="3">
        <v>7316</v>
      </c>
      <c r="E2850" s="3">
        <v>7310</v>
      </c>
      <c r="F2850" s="3">
        <v>41002</v>
      </c>
      <c r="G2850" s="3">
        <v>9261</v>
      </c>
      <c r="H2850" s="3">
        <v>29.946899999999999</v>
      </c>
      <c r="I2850" s="30">
        <v>610.63872000000003</v>
      </c>
      <c r="J2850" s="30">
        <v>610.64041829999996</v>
      </c>
      <c r="K2850" s="30">
        <v>-1.6999999999999999E-3</v>
      </c>
      <c r="L2850" s="3">
        <v>3</v>
      </c>
      <c r="M2850" s="3">
        <v>3</v>
      </c>
      <c r="N2850" s="10">
        <f t="shared" si="308"/>
        <v>1</v>
      </c>
      <c r="O2850" s="35">
        <v>3</v>
      </c>
      <c r="P2850" s="17"/>
      <c r="Q2850" s="40">
        <v>1829.90282</v>
      </c>
      <c r="R2850" s="40">
        <v>610.63912000000005</v>
      </c>
      <c r="S2850" s="18">
        <f t="shared" si="309"/>
        <v>-0.65505138290727027</v>
      </c>
      <c r="T2850" s="18">
        <f t="shared" si="310"/>
        <v>2.1261330258642905</v>
      </c>
      <c r="U2850" s="18">
        <f t="shared" si="311"/>
        <v>1.7686387337937768</v>
      </c>
      <c r="V2850" s="30">
        <v>610.64020000000005</v>
      </c>
      <c r="W2850" s="3" t="s">
        <v>47</v>
      </c>
      <c r="X2850" s="3" t="s">
        <v>47</v>
      </c>
      <c r="Y2850" s="3" t="s">
        <v>47</v>
      </c>
      <c r="Z2850" s="3" t="s">
        <v>47</v>
      </c>
      <c r="AA2850" s="3" t="s">
        <v>47</v>
      </c>
      <c r="AB2850" s="12" t="s">
        <v>47</v>
      </c>
      <c r="AC2850" s="3" t="s">
        <v>47</v>
      </c>
      <c r="AD2850" s="3" t="s">
        <v>47</v>
      </c>
      <c r="AE2850" s="3" t="s">
        <v>47</v>
      </c>
      <c r="AG2850" s="3" t="s">
        <v>47</v>
      </c>
      <c r="AH2850" s="3" t="s">
        <v>47</v>
      </c>
      <c r="AI2850" s="3" t="s">
        <v>48</v>
      </c>
      <c r="AK2850" s="3" t="s">
        <v>52</v>
      </c>
      <c r="AL2850" s="3" t="s">
        <v>52</v>
      </c>
      <c r="AO2850" s="3" t="s">
        <v>48</v>
      </c>
      <c r="AU2850" s="3">
        <v>0</v>
      </c>
      <c r="AV2850" s="3">
        <v>11</v>
      </c>
      <c r="AW2850" s="3">
        <v>2</v>
      </c>
      <c r="AX2850" s="3">
        <v>10</v>
      </c>
      <c r="AY2850" s="3">
        <v>90.91</v>
      </c>
      <c r="AZ2850" s="6" t="str">
        <f t="shared" si="312"/>
        <v>1952.9</v>
      </c>
      <c r="BC2850" s="12" t="s">
        <v>6826</v>
      </c>
      <c r="BJ2850" s="12">
        <f t="shared" si="313"/>
        <v>0</v>
      </c>
      <c r="BK2850" s="12">
        <f t="shared" si="314"/>
        <v>0</v>
      </c>
      <c r="BP2850" s="3" t="s">
        <v>54</v>
      </c>
      <c r="BR2850" s="3" t="s">
        <v>54</v>
      </c>
      <c r="BX2850" s="3" t="s">
        <v>6827</v>
      </c>
      <c r="CQ2850" s="3" t="str">
        <f>CONCATENATE(baseURL!$A$1,baseURL!$B$1,baseURL!$C$1,".",C2850,".",L2850,".pkl&amp;seq=",BC2850,"&amp;varMods=Deamidated-N")</f>
        <v>http://proteomics.broadinstitute.org/millscripts/viewfeed.pl?side=xl&amp;cycle=1&amp;fixedMods=iaaC&amp;file=msdataSM/iPRG2012_nd/cpick_in/iPRG2012_nd.1952.9.3.pkl&amp;seq=ALEVSETPnHVLYSNR&amp;varMods=Deamidated-N</v>
      </c>
    </row>
    <row r="2851" spans="1:95" x14ac:dyDescent="0.2">
      <c r="A2851" s="3">
        <v>2759</v>
      </c>
      <c r="B2851" s="2" t="s">
        <v>6837</v>
      </c>
      <c r="C2851" s="2" t="s">
        <v>6838</v>
      </c>
      <c r="D2851" s="3">
        <v>7320</v>
      </c>
      <c r="E2851" s="3">
        <v>7314</v>
      </c>
      <c r="F2851" s="3">
        <v>41016</v>
      </c>
      <c r="G2851" s="3">
        <v>9266</v>
      </c>
      <c r="H2851" s="3">
        <v>29.961600000000001</v>
      </c>
      <c r="I2851" s="30">
        <v>499.80531999999999</v>
      </c>
      <c r="J2851" s="30">
        <v>499.80531810000002</v>
      </c>
      <c r="K2851" s="30">
        <v>0</v>
      </c>
      <c r="L2851" s="3">
        <v>2</v>
      </c>
      <c r="M2851" s="3">
        <v>0</v>
      </c>
      <c r="N2851" s="10">
        <f t="shared" si="308"/>
        <v>1</v>
      </c>
      <c r="O2851" s="35">
        <v>2</v>
      </c>
      <c r="P2851" s="17"/>
      <c r="Q2851" s="40">
        <v>998.59930999999995</v>
      </c>
      <c r="R2851" s="40">
        <v>499.80329</v>
      </c>
      <c r="S2851" s="18">
        <f t="shared" si="309"/>
        <v>4.0615979138325606</v>
      </c>
      <c r="T2851" s="18">
        <f t="shared" si="310"/>
        <v>4.0577964183032584</v>
      </c>
      <c r="U2851" s="18">
        <f t="shared" si="311"/>
        <v>3.6214247408768814</v>
      </c>
      <c r="V2851" s="30">
        <v>499.80509999999998</v>
      </c>
      <c r="W2851" s="3" t="s">
        <v>47</v>
      </c>
      <c r="Z2851" s="3" t="s">
        <v>47</v>
      </c>
      <c r="AA2851" s="3" t="s">
        <v>47</v>
      </c>
      <c r="AB2851" s="12" t="s">
        <v>47</v>
      </c>
      <c r="AC2851" s="3" t="s">
        <v>47</v>
      </c>
      <c r="AD2851" s="3" t="s">
        <v>47</v>
      </c>
      <c r="AF2851" s="3" t="s">
        <v>48</v>
      </c>
      <c r="AG2851" s="3" t="s">
        <v>47</v>
      </c>
      <c r="AH2851" s="3" t="s">
        <v>47</v>
      </c>
      <c r="AI2851" s="3" t="s">
        <v>47</v>
      </c>
      <c r="AL2851" s="3" t="s">
        <v>47</v>
      </c>
      <c r="AU2851" s="3">
        <v>0</v>
      </c>
      <c r="AV2851" s="3">
        <v>10</v>
      </c>
      <c r="AW2851" s="3">
        <v>1</v>
      </c>
      <c r="AX2851" s="3">
        <v>10</v>
      </c>
      <c r="AY2851" s="3">
        <v>100</v>
      </c>
      <c r="AZ2851" s="6" t="str">
        <f t="shared" si="312"/>
        <v>1953.2</v>
      </c>
      <c r="BC2851" s="12" t="s">
        <v>6542</v>
      </c>
      <c r="BJ2851" s="12">
        <f t="shared" si="313"/>
        <v>0</v>
      </c>
      <c r="BK2851" s="12">
        <f t="shared" si="314"/>
        <v>0</v>
      </c>
      <c r="CQ2851" s="3" t="str">
        <f>CONCATENATE(baseURL!$A$1,baseURL!$B$1,baseURL!$C$1,".",C2851,".",L2851,".pkl&amp;seq=",BC2851)</f>
        <v>http://proteomics.broadinstitute.org/millscripts/viewfeed.pl?side=xl&amp;cycle=1&amp;fixedMods=iaaC&amp;file=msdataSM/iPRG2012_nd/cpick_in/iPRG2012_nd.1953.2.2.pkl&amp;seq=LLGPTSVVGR</v>
      </c>
    </row>
    <row r="2852" spans="1:95" x14ac:dyDescent="0.2">
      <c r="A2852" s="3">
        <v>6494</v>
      </c>
      <c r="B2852" s="2" t="s">
        <v>6839</v>
      </c>
      <c r="C2852" s="2" t="s">
        <v>6831</v>
      </c>
      <c r="D2852" s="3">
        <v>7325</v>
      </c>
      <c r="E2852" s="3">
        <v>7319</v>
      </c>
      <c r="F2852" s="3">
        <v>41021</v>
      </c>
      <c r="G2852" s="3">
        <v>9271</v>
      </c>
      <c r="H2852" s="3">
        <v>29.9724</v>
      </c>
      <c r="I2852" s="30">
        <v>583.29280000000006</v>
      </c>
      <c r="J2852" s="30">
        <v>583.28958120000004</v>
      </c>
      <c r="K2852" s="30">
        <v>3.2200000000000002E-3</v>
      </c>
      <c r="L2852" s="3">
        <v>3</v>
      </c>
      <c r="M2852" s="3">
        <v>3</v>
      </c>
      <c r="N2852" s="10">
        <f t="shared" si="308"/>
        <v>1</v>
      </c>
      <c r="O2852" s="35">
        <v>3</v>
      </c>
      <c r="P2852" s="17"/>
      <c r="Q2852" s="40">
        <v>1747.8544300000001</v>
      </c>
      <c r="R2852" s="40">
        <v>583.28966000000003</v>
      </c>
      <c r="S2852" s="18">
        <f t="shared" si="309"/>
        <v>5.3832601799084534</v>
      </c>
      <c r="T2852" s="18">
        <f t="shared" si="310"/>
        <v>-0.13509582868818223</v>
      </c>
      <c r="U2852" s="18">
        <f t="shared" si="311"/>
        <v>-0.27430625128994429</v>
      </c>
      <c r="V2852" s="30">
        <v>583.28949999999998</v>
      </c>
      <c r="W2852" s="3" t="s">
        <v>47</v>
      </c>
      <c r="X2852" s="3" t="s">
        <v>47</v>
      </c>
      <c r="Y2852" s="3" t="s">
        <v>47</v>
      </c>
      <c r="Z2852" s="3" t="s">
        <v>47</v>
      </c>
      <c r="AA2852" s="3" t="s">
        <v>48</v>
      </c>
      <c r="AB2852" s="12" t="s">
        <v>47</v>
      </c>
      <c r="AC2852" s="3" t="s">
        <v>47</v>
      </c>
      <c r="AD2852" s="3" t="s">
        <v>47</v>
      </c>
      <c r="AE2852" s="3" t="s">
        <v>47</v>
      </c>
      <c r="AF2852" s="3" t="s">
        <v>47</v>
      </c>
      <c r="AG2852" s="3" t="s">
        <v>47</v>
      </c>
      <c r="AH2852" s="3" t="s">
        <v>47</v>
      </c>
      <c r="AI2852" s="3" t="s">
        <v>47</v>
      </c>
      <c r="AJ2852" s="3" t="s">
        <v>47</v>
      </c>
      <c r="AK2852" s="3" t="s">
        <v>47</v>
      </c>
      <c r="AL2852" s="3" t="s">
        <v>47</v>
      </c>
      <c r="AU2852" s="3">
        <v>0</v>
      </c>
      <c r="AV2852" s="3">
        <v>15</v>
      </c>
      <c r="AW2852" s="3">
        <v>1</v>
      </c>
      <c r="AX2852" s="3">
        <v>15</v>
      </c>
      <c r="AY2852" s="3">
        <v>100</v>
      </c>
      <c r="AZ2852" s="6" t="str">
        <f t="shared" si="312"/>
        <v>1953.7</v>
      </c>
      <c r="BC2852" s="12" t="s">
        <v>6840</v>
      </c>
      <c r="BJ2852" s="12">
        <f t="shared" si="313"/>
        <v>0</v>
      </c>
      <c r="BK2852" s="12">
        <f t="shared" si="314"/>
        <v>0</v>
      </c>
      <c r="CQ2852" s="3" t="str">
        <f>CONCATENATE(baseURL!$A$1,baseURL!$B$1,baseURL!$C$1,".",C2852,".",L2852,".pkl&amp;seq=",BC2852)</f>
        <v>http://proteomics.broadinstitute.org/millscripts/viewfeed.pl?side=xl&amp;cycle=1&amp;fixedMods=iaaC&amp;file=msdataSM/iPRG2012_nd/cpick_in/iPRG2012_nd.1953.7.3.pkl&amp;seq=NQAAMNPANTVFDAKR</v>
      </c>
    </row>
    <row r="2853" spans="1:95" x14ac:dyDescent="0.2">
      <c r="A2853" s="3">
        <v>3056</v>
      </c>
      <c r="B2853" s="2" t="s">
        <v>6841</v>
      </c>
      <c r="C2853" s="2" t="s">
        <v>6834</v>
      </c>
      <c r="D2853" s="3">
        <v>7326</v>
      </c>
      <c r="E2853" s="3">
        <v>7320</v>
      </c>
      <c r="F2853" s="3">
        <v>41022</v>
      </c>
      <c r="G2853" s="3">
        <v>9272</v>
      </c>
      <c r="H2853" s="3">
        <v>29.974900000000002</v>
      </c>
      <c r="I2853" s="30">
        <v>723.44126000000006</v>
      </c>
      <c r="J2853" s="30">
        <v>723.44063180000001</v>
      </c>
      <c r="K2853" s="30">
        <v>6.3000000000000003E-4</v>
      </c>
      <c r="L2853" s="3">
        <v>2</v>
      </c>
      <c r="M2853" s="3">
        <v>2</v>
      </c>
      <c r="N2853" s="10">
        <f t="shared" si="308"/>
        <v>1</v>
      </c>
      <c r="O2853" s="35">
        <v>2</v>
      </c>
      <c r="P2853" s="17"/>
      <c r="Q2853" s="40">
        <v>1445.8726300000001</v>
      </c>
      <c r="R2853" s="40">
        <v>723.43994999999995</v>
      </c>
      <c r="S2853" s="18">
        <f t="shared" si="309"/>
        <v>1.810793003763717</v>
      </c>
      <c r="T2853" s="18">
        <f t="shared" si="310"/>
        <v>0.94244173279639198</v>
      </c>
      <c r="U2853" s="18">
        <f t="shared" si="311"/>
        <v>-2.1425413400959941</v>
      </c>
      <c r="V2853" s="30">
        <v>723.4384</v>
      </c>
      <c r="X2853" s="3" t="s">
        <v>47</v>
      </c>
      <c r="Y2853" s="3" t="s">
        <v>48</v>
      </c>
      <c r="Z2853" s="3" t="s">
        <v>48</v>
      </c>
      <c r="AA2853" s="3" t="s">
        <v>47</v>
      </c>
      <c r="AF2853" s="3" t="s">
        <v>48</v>
      </c>
      <c r="AH2853" s="3" t="s">
        <v>47</v>
      </c>
      <c r="AK2853" s="3" t="s">
        <v>52</v>
      </c>
      <c r="AL2853" s="3" t="s">
        <v>52</v>
      </c>
      <c r="AM2853" s="3" t="s">
        <v>48</v>
      </c>
      <c r="AU2853" s="3">
        <v>0</v>
      </c>
      <c r="AV2853" s="3">
        <v>3</v>
      </c>
      <c r="AW2853" s="3">
        <v>1</v>
      </c>
      <c r="AX2853" s="3">
        <v>3</v>
      </c>
      <c r="AY2853" s="3">
        <v>100</v>
      </c>
      <c r="AZ2853" s="6" t="str">
        <f t="shared" si="312"/>
        <v>1953.8</v>
      </c>
      <c r="BC2853" s="12" t="s">
        <v>6842</v>
      </c>
      <c r="BJ2853" s="12">
        <f t="shared" si="313"/>
        <v>0</v>
      </c>
      <c r="BK2853" s="12">
        <f t="shared" si="314"/>
        <v>0</v>
      </c>
      <c r="CQ2853" s="3" t="str">
        <f>CONCATENATE(baseURL!$A$1,baseURL!$B$1,baseURL!$C$1,".",C2853,".",L2853,".pkl&amp;seq=",BC2853)</f>
        <v>http://proteomics.broadinstitute.org/millscripts/viewfeed.pl?side=xl&amp;cycle=1&amp;fixedMods=iaaC&amp;file=msdataSM/iPRG2012_nd/cpick_in/iPRG2012_nd.1953.8.2.pkl&amp;seq=AFLLEEQKLVKK</v>
      </c>
    </row>
    <row r="2854" spans="1:95" x14ac:dyDescent="0.2">
      <c r="A2854" s="3">
        <v>3116</v>
      </c>
      <c r="B2854" s="2" t="s">
        <v>6843</v>
      </c>
      <c r="C2854" s="2" t="s">
        <v>6844</v>
      </c>
      <c r="D2854" s="3">
        <v>7327</v>
      </c>
      <c r="E2854" s="3">
        <v>7321</v>
      </c>
      <c r="F2854" s="3">
        <v>41036</v>
      </c>
      <c r="G2854" s="3">
        <v>9274</v>
      </c>
      <c r="H2854" s="3">
        <v>29.985499999999998</v>
      </c>
      <c r="I2854" s="30">
        <v>484.73450000000003</v>
      </c>
      <c r="J2854" s="30">
        <v>484.92112520000001</v>
      </c>
      <c r="K2854" s="30">
        <v>-0.18662999999999999</v>
      </c>
      <c r="L2854" s="3">
        <v>6</v>
      </c>
      <c r="M2854" s="3">
        <v>3</v>
      </c>
      <c r="N2854" s="10">
        <f t="shared" si="308"/>
        <v>-1</v>
      </c>
      <c r="O2854" s="35">
        <v>3</v>
      </c>
      <c r="P2854" s="17"/>
      <c r="Q2854" s="40">
        <v>1452.7481600000001</v>
      </c>
      <c r="R2854" s="40">
        <v>484.92090000000002</v>
      </c>
      <c r="S2854" s="18">
        <f t="shared" si="309"/>
        <v>-384.39258856442751</v>
      </c>
      <c r="T2854" s="18">
        <f t="shared" si="310"/>
        <v>0.46440563809167673</v>
      </c>
      <c r="U2854" s="18">
        <f t="shared" si="311"/>
        <v>0</v>
      </c>
      <c r="V2854" s="30">
        <v>484.92090000000002</v>
      </c>
      <c r="W2854" s="3" t="s">
        <v>47</v>
      </c>
      <c r="X2854" s="3" t="s">
        <v>47</v>
      </c>
      <c r="Y2854" s="3" t="s">
        <v>47</v>
      </c>
      <c r="Z2854" s="3" t="s">
        <v>47</v>
      </c>
      <c r="AA2854" s="3" t="s">
        <v>47</v>
      </c>
      <c r="AB2854" s="12" t="s">
        <v>48</v>
      </c>
      <c r="AG2854" s="3" t="s">
        <v>52</v>
      </c>
      <c r="AH2854" s="3" t="s">
        <v>47</v>
      </c>
      <c r="AM2854" s="3" t="s">
        <v>47</v>
      </c>
      <c r="AU2854" s="3">
        <v>0</v>
      </c>
      <c r="AV2854" s="3">
        <v>7</v>
      </c>
      <c r="AW2854" s="3">
        <v>1</v>
      </c>
      <c r="AX2854" s="3">
        <v>7</v>
      </c>
      <c r="AY2854" s="3">
        <v>100</v>
      </c>
      <c r="AZ2854" s="6" t="str">
        <f t="shared" si="312"/>
        <v>1954.1</v>
      </c>
      <c r="BC2854" s="12" t="s">
        <v>6845</v>
      </c>
      <c r="BJ2854" s="12">
        <f t="shared" si="313"/>
        <v>0</v>
      </c>
      <c r="BK2854" s="12">
        <f t="shared" si="314"/>
        <v>0</v>
      </c>
      <c r="CQ2854" s="3" t="str">
        <f>CONCATENATE(baseURL!$A$1,baseURL!$B$1,baseURL!$C$1,".",C2854,".",L2854,".pkl&amp;seq=",BC2854)</f>
        <v>http://proteomics.broadinstitute.org/millscripts/viewfeed.pl?side=xl&amp;cycle=1&amp;fixedMods=iaaC&amp;file=msdataSM/iPRG2012_nd/cpick_in/iPRG2012_nd.1954.1.6.pkl&amp;seq=RPEYFLTANDVK</v>
      </c>
    </row>
    <row r="2855" spans="1:95" x14ac:dyDescent="0.2">
      <c r="A2855" s="3">
        <v>3717</v>
      </c>
      <c r="B2855" s="2" t="s">
        <v>6850</v>
      </c>
      <c r="C2855" s="2" t="s">
        <v>6851</v>
      </c>
      <c r="D2855" s="3">
        <v>7342</v>
      </c>
      <c r="E2855" s="3">
        <v>7336</v>
      </c>
      <c r="F2855" s="3">
        <v>41066</v>
      </c>
      <c r="G2855" s="3">
        <v>9290</v>
      </c>
      <c r="H2855" s="3">
        <v>30.0228</v>
      </c>
      <c r="I2855" s="30">
        <v>660.02774999999997</v>
      </c>
      <c r="J2855" s="30">
        <v>659.6938844</v>
      </c>
      <c r="K2855" s="30">
        <v>0.33387</v>
      </c>
      <c r="L2855" s="3">
        <v>0</v>
      </c>
      <c r="M2855" s="3">
        <v>3</v>
      </c>
      <c r="N2855" s="10">
        <f t="shared" si="308"/>
        <v>1</v>
      </c>
      <c r="O2855" s="35">
        <v>3</v>
      </c>
      <c r="P2855" s="17"/>
      <c r="Q2855" s="40">
        <v>1977.06513</v>
      </c>
      <c r="R2855" s="40">
        <v>659.69322999999997</v>
      </c>
      <c r="S2855" s="18">
        <f t="shared" si="309"/>
        <v>507.08417911155118</v>
      </c>
      <c r="T2855" s="18">
        <f t="shared" si="310"/>
        <v>0.99197622511658046</v>
      </c>
      <c r="U2855" s="18">
        <f t="shared" si="311"/>
        <v>0.86403797116247083</v>
      </c>
      <c r="V2855" s="30">
        <v>659.69380000000001</v>
      </c>
      <c r="W2855" s="3" t="s">
        <v>47</v>
      </c>
      <c r="X2855" s="3" t="s">
        <v>47</v>
      </c>
      <c r="Y2855" s="3" t="s">
        <v>47</v>
      </c>
      <c r="Z2855" s="3" t="s">
        <v>47</v>
      </c>
      <c r="AA2855" s="3" t="s">
        <v>47</v>
      </c>
      <c r="AB2855" s="12" t="s">
        <v>47</v>
      </c>
      <c r="AC2855" s="3" t="s">
        <v>47</v>
      </c>
      <c r="AE2855" s="3" t="s">
        <v>47</v>
      </c>
      <c r="AG2855" s="3" t="s">
        <v>52</v>
      </c>
      <c r="AH2855" s="3" t="s">
        <v>47</v>
      </c>
      <c r="AI2855" s="3" t="s">
        <v>48</v>
      </c>
      <c r="AK2855" s="3" t="s">
        <v>52</v>
      </c>
      <c r="AL2855" s="3" t="s">
        <v>48</v>
      </c>
      <c r="AU2855" s="3">
        <v>0</v>
      </c>
      <c r="AV2855" s="3">
        <v>9</v>
      </c>
      <c r="AW2855" s="3">
        <v>1</v>
      </c>
      <c r="AX2855" s="3">
        <v>9</v>
      </c>
      <c r="AY2855" s="3">
        <v>100</v>
      </c>
      <c r="AZ2855" s="6" t="str">
        <f t="shared" si="312"/>
        <v>1955.10</v>
      </c>
      <c r="BC2855" s="12" t="s">
        <v>6833</v>
      </c>
      <c r="BJ2855" s="12">
        <f t="shared" si="313"/>
        <v>0</v>
      </c>
      <c r="BK2855" s="12">
        <f t="shared" si="314"/>
        <v>0</v>
      </c>
      <c r="CQ2855" s="3" t="str">
        <f>CONCATENATE(baseURL!$A$1,baseURL!$B$1,baseURL!$C$1,".",C2855,".",L2855,".pkl&amp;seq=",BC2855)</f>
        <v>http://proteomics.broadinstitute.org/millscripts/viewfeed.pl?side=xl&amp;cycle=1&amp;fixedMods=iaaC&amp;file=msdataSM/iPRG2012_nd/cpick_in/iPRG2012_nd.1955.10.0.pkl&amp;seq=KTLTTVQGVPEEYDLKR</v>
      </c>
    </row>
    <row r="2856" spans="1:95" x14ac:dyDescent="0.2">
      <c r="A2856" s="3">
        <v>4918</v>
      </c>
      <c r="B2856" s="2" t="s">
        <v>6852</v>
      </c>
      <c r="C2856" s="2" t="s">
        <v>6853</v>
      </c>
      <c r="D2856" s="3">
        <v>7343</v>
      </c>
      <c r="E2856" s="3">
        <v>7337</v>
      </c>
      <c r="F2856" s="3">
        <v>41067</v>
      </c>
      <c r="G2856" s="3">
        <v>9291</v>
      </c>
      <c r="H2856" s="3">
        <v>30.0245</v>
      </c>
      <c r="I2856" s="30">
        <v>773.40660000000003</v>
      </c>
      <c r="J2856" s="30">
        <v>773.40544980000004</v>
      </c>
      <c r="K2856" s="30">
        <v>1.15E-3</v>
      </c>
      <c r="L2856" s="3">
        <v>2</v>
      </c>
      <c r="M2856" s="3">
        <v>2</v>
      </c>
      <c r="N2856" s="10">
        <f t="shared" si="308"/>
        <v>1</v>
      </c>
      <c r="O2856" s="35">
        <v>2</v>
      </c>
      <c r="P2856" s="17"/>
      <c r="Q2856" s="40">
        <v>1545.8053500000001</v>
      </c>
      <c r="R2856" s="40">
        <v>773.40630999999996</v>
      </c>
      <c r="S2856" s="18">
        <f t="shared" si="309"/>
        <v>0.37496461602909376</v>
      </c>
      <c r="T2856" s="18">
        <f t="shared" si="310"/>
        <v>-1.1122226296809521</v>
      </c>
      <c r="U2856" s="18">
        <f t="shared" si="311"/>
        <v>-0.91801681823972303</v>
      </c>
      <c r="V2856" s="30">
        <v>773.40560000000005</v>
      </c>
      <c r="W2856" s="3" t="s">
        <v>47</v>
      </c>
      <c r="X2856" s="3" t="s">
        <v>47</v>
      </c>
      <c r="Y2856" s="3" t="s">
        <v>47</v>
      </c>
      <c r="Z2856" s="3" t="s">
        <v>47</v>
      </c>
      <c r="AA2856" s="3" t="s">
        <v>48</v>
      </c>
      <c r="AB2856" s="12" t="s">
        <v>47</v>
      </c>
      <c r="AC2856" s="3" t="s">
        <v>47</v>
      </c>
      <c r="AD2856" s="3" t="s">
        <v>47</v>
      </c>
      <c r="AE2856" s="3" t="s">
        <v>47</v>
      </c>
      <c r="AF2856" s="3" t="s">
        <v>47</v>
      </c>
      <c r="AG2856" s="3" t="s">
        <v>47</v>
      </c>
      <c r="AH2856" s="3" t="s">
        <v>47</v>
      </c>
      <c r="AI2856" s="3" t="s">
        <v>47</v>
      </c>
      <c r="AJ2856" s="3" t="s">
        <v>47</v>
      </c>
      <c r="AK2856" s="3" t="s">
        <v>47</v>
      </c>
      <c r="AL2856" s="3" t="s">
        <v>47</v>
      </c>
      <c r="AM2856" s="3" t="s">
        <v>47</v>
      </c>
      <c r="AN2856" s="3" t="s">
        <v>47</v>
      </c>
      <c r="AU2856" s="3">
        <v>0</v>
      </c>
      <c r="AV2856" s="3">
        <v>17</v>
      </c>
      <c r="AW2856" s="3">
        <v>1</v>
      </c>
      <c r="AX2856" s="3">
        <v>17</v>
      </c>
      <c r="AY2856" s="3">
        <v>100</v>
      </c>
      <c r="AZ2856" s="6" t="str">
        <f t="shared" si="312"/>
        <v>1955.11</v>
      </c>
      <c r="BC2856" s="12" t="s">
        <v>6750</v>
      </c>
      <c r="BJ2856" s="12">
        <f t="shared" si="313"/>
        <v>0</v>
      </c>
      <c r="BK2856" s="12">
        <f t="shared" si="314"/>
        <v>0</v>
      </c>
      <c r="CQ2856" s="3" t="str">
        <f>CONCATENATE(baseURL!$A$1,baseURL!$B$1,baseURL!$C$1,".",C2856,".",L2856,".pkl&amp;seq=",BC2856)</f>
        <v>http://proteomics.broadinstitute.org/millscripts/viewfeed.pl?side=xl&amp;cycle=1&amp;fixedMods=iaaC&amp;file=msdataSM/iPRG2012_nd/cpick_in/iPRG2012_nd.1955.11.2.pkl&amp;seq=TTLVANTSNMPVAAR</v>
      </c>
    </row>
    <row r="2857" spans="1:95" x14ac:dyDescent="0.2">
      <c r="A2857" s="3">
        <v>3917</v>
      </c>
      <c r="B2857" s="2" t="s">
        <v>6854</v>
      </c>
      <c r="C2857" s="2" t="s">
        <v>6855</v>
      </c>
      <c r="D2857" s="3">
        <v>7337</v>
      </c>
      <c r="E2857" s="3">
        <v>7331</v>
      </c>
      <c r="F2857" s="3">
        <v>41061</v>
      </c>
      <c r="G2857" s="3">
        <v>9285</v>
      </c>
      <c r="H2857" s="3">
        <v>30.014500000000002</v>
      </c>
      <c r="I2857" s="30">
        <v>530.29609000000005</v>
      </c>
      <c r="J2857" s="30">
        <v>530.29517599999997</v>
      </c>
      <c r="K2857" s="30">
        <v>9.1E-4</v>
      </c>
      <c r="L2857" s="3">
        <v>3</v>
      </c>
      <c r="M2857" s="3">
        <v>3</v>
      </c>
      <c r="N2857" s="10">
        <f t="shared" si="308"/>
        <v>1</v>
      </c>
      <c r="O2857" s="35">
        <v>3</v>
      </c>
      <c r="P2857" s="17"/>
      <c r="Q2857" s="40">
        <v>1588.86933</v>
      </c>
      <c r="R2857" s="40">
        <v>530.29462999999998</v>
      </c>
      <c r="S2857" s="18">
        <f t="shared" si="309"/>
        <v>2.7531864693133326</v>
      </c>
      <c r="T2857" s="18">
        <f t="shared" si="310"/>
        <v>1.0296163096837783</v>
      </c>
      <c r="U2857" s="18">
        <f t="shared" si="311"/>
        <v>0.50915092238523429</v>
      </c>
      <c r="V2857" s="30">
        <v>530.29489999999998</v>
      </c>
      <c r="W2857" s="3" t="s">
        <v>47</v>
      </c>
      <c r="X2857" s="3" t="s">
        <v>47</v>
      </c>
      <c r="Y2857" s="3" t="s">
        <v>47</v>
      </c>
      <c r="Z2857" s="3" t="s">
        <v>47</v>
      </c>
      <c r="AA2857" s="3" t="s">
        <v>47</v>
      </c>
      <c r="AB2857" s="12" t="s">
        <v>48</v>
      </c>
      <c r="AD2857" s="3" t="s">
        <v>47</v>
      </c>
      <c r="AE2857" s="3" t="s">
        <v>48</v>
      </c>
      <c r="AG2857" s="3" t="s">
        <v>47</v>
      </c>
      <c r="AH2857" s="3" t="s">
        <v>48</v>
      </c>
      <c r="AJ2857" s="3" t="s">
        <v>47</v>
      </c>
      <c r="AU2857" s="3">
        <v>0</v>
      </c>
      <c r="AV2857" s="3">
        <v>8</v>
      </c>
      <c r="AW2857" s="3">
        <v>1</v>
      </c>
      <c r="AX2857" s="3">
        <v>8</v>
      </c>
      <c r="AY2857" s="3">
        <v>100</v>
      </c>
      <c r="AZ2857" s="6" t="str">
        <f t="shared" si="312"/>
        <v>1955.5</v>
      </c>
      <c r="BC2857" s="12" t="s">
        <v>6755</v>
      </c>
      <c r="BJ2857" s="12">
        <f t="shared" si="313"/>
        <v>0</v>
      </c>
      <c r="BK2857" s="12">
        <f t="shared" si="314"/>
        <v>0</v>
      </c>
      <c r="CQ2857" s="3" t="str">
        <f>CONCATENATE(baseURL!$A$1,baseURL!$B$1,baseURL!$C$1,".",C2857,".",L2857,".pkl&amp;seq=",BC2857)</f>
        <v>http://proteomics.broadinstitute.org/millscripts/viewfeed.pl?side=xl&amp;cycle=1&amp;fixedMods=iaaC&amp;file=msdataSM/iPRG2012_nd/cpick_in/iPRG2012_nd.1955.5.3.pkl&amp;seq=LGSEVYHNLKSLTK</v>
      </c>
    </row>
    <row r="2858" spans="1:95" x14ac:dyDescent="0.2">
      <c r="A2858" s="3">
        <v>2647</v>
      </c>
      <c r="B2858" s="2" t="s">
        <v>6856</v>
      </c>
      <c r="C2858" s="2" t="s">
        <v>6857</v>
      </c>
      <c r="D2858" s="3">
        <v>7339</v>
      </c>
      <c r="E2858" s="3">
        <v>7333</v>
      </c>
      <c r="F2858" s="3">
        <v>41063</v>
      </c>
      <c r="G2858" s="3">
        <v>9287</v>
      </c>
      <c r="H2858" s="3">
        <v>30.017800000000001</v>
      </c>
      <c r="I2858" s="30">
        <v>546.78042000000005</v>
      </c>
      <c r="J2858" s="30">
        <v>546.77883589999999</v>
      </c>
      <c r="K2858" s="30">
        <v>1.58E-3</v>
      </c>
      <c r="L2858" s="3">
        <v>2</v>
      </c>
      <c r="M2858" s="3">
        <v>2</v>
      </c>
      <c r="N2858" s="10">
        <f t="shared" si="308"/>
        <v>1</v>
      </c>
      <c r="O2858" s="35">
        <v>2</v>
      </c>
      <c r="P2858" s="17"/>
      <c r="Q2858" s="40">
        <v>1092.5506399999999</v>
      </c>
      <c r="R2858" s="40">
        <v>546.77895999999998</v>
      </c>
      <c r="S2858" s="18">
        <f t="shared" si="309"/>
        <v>2.6701832127291802</v>
      </c>
      <c r="T2858" s="18">
        <f t="shared" si="310"/>
        <v>-0.22696557306014864</v>
      </c>
      <c r="U2858" s="18">
        <f t="shared" si="311"/>
        <v>-0.47551207900480319</v>
      </c>
      <c r="V2858" s="30">
        <v>546.77869999999996</v>
      </c>
      <c r="W2858" s="3" t="s">
        <v>47</v>
      </c>
      <c r="Z2858" s="3" t="s">
        <v>47</v>
      </c>
      <c r="AA2858" s="3" t="s">
        <v>47</v>
      </c>
      <c r="AB2858" s="12" t="s">
        <v>47</v>
      </c>
      <c r="AC2858" s="3" t="s">
        <v>47</v>
      </c>
      <c r="AD2858" s="3" t="s">
        <v>47</v>
      </c>
      <c r="AE2858" s="3" t="s">
        <v>47</v>
      </c>
      <c r="AF2858" s="3" t="s">
        <v>47</v>
      </c>
      <c r="AG2858" s="3" t="s">
        <v>47</v>
      </c>
      <c r="AH2858" s="3" t="s">
        <v>47</v>
      </c>
      <c r="AI2858" s="3" t="s">
        <v>47</v>
      </c>
      <c r="AJ2858" s="3" t="s">
        <v>47</v>
      </c>
      <c r="AK2858" s="3" t="s">
        <v>48</v>
      </c>
      <c r="AL2858" s="3" t="s">
        <v>48</v>
      </c>
      <c r="AN2858" s="3" t="s">
        <v>47</v>
      </c>
      <c r="AU2858" s="3">
        <v>0</v>
      </c>
      <c r="AV2858" s="3">
        <v>13</v>
      </c>
      <c r="AW2858" s="3">
        <v>1</v>
      </c>
      <c r="AX2858" s="3">
        <v>13</v>
      </c>
      <c r="AY2858" s="3">
        <v>100</v>
      </c>
      <c r="AZ2858" s="6" t="str">
        <f t="shared" si="312"/>
        <v>1955.7</v>
      </c>
      <c r="BC2858" s="12" t="s">
        <v>6858</v>
      </c>
      <c r="BJ2858" s="12">
        <f t="shared" si="313"/>
        <v>0</v>
      </c>
      <c r="BK2858" s="12">
        <f t="shared" si="314"/>
        <v>0</v>
      </c>
      <c r="CQ2858" s="3" t="str">
        <f>CONCATENATE(baseURL!$A$1,baseURL!$B$1,baseURL!$C$1,".",C2858,".",L2858,".pkl&amp;seq=",BC2858)</f>
        <v>http://proteomics.broadinstitute.org/millscripts/viewfeed.pl?side=xl&amp;cycle=1&amp;fixedMods=iaaC&amp;file=msdataSM/iPRG2012_nd/cpick_in/iPRG2012_nd.1955.7.2.pkl&amp;seq=NATFPGVQMK</v>
      </c>
    </row>
    <row r="2859" spans="1:95" x14ac:dyDescent="0.2">
      <c r="A2859" s="3">
        <v>1559</v>
      </c>
      <c r="B2859" s="2" t="s">
        <v>6859</v>
      </c>
      <c r="C2859" s="2" t="s">
        <v>6860</v>
      </c>
      <c r="D2859" s="3">
        <v>7340</v>
      </c>
      <c r="E2859" s="3">
        <v>7334</v>
      </c>
      <c r="F2859" s="3">
        <v>41064</v>
      </c>
      <c r="G2859" s="3">
        <v>9288</v>
      </c>
      <c r="H2859" s="3">
        <v>30.019500000000001</v>
      </c>
      <c r="I2859" s="30">
        <v>570.29826000000003</v>
      </c>
      <c r="J2859" s="30">
        <v>570.29709400000002</v>
      </c>
      <c r="K2859" s="30">
        <v>1.17E-3</v>
      </c>
      <c r="L2859" s="3">
        <v>2</v>
      </c>
      <c r="M2859" s="3">
        <v>2</v>
      </c>
      <c r="N2859" s="10">
        <f t="shared" si="308"/>
        <v>1</v>
      </c>
      <c r="O2859" s="35">
        <v>2</v>
      </c>
      <c r="P2859" s="17"/>
      <c r="Q2859" s="40">
        <v>1139.5877599999999</v>
      </c>
      <c r="R2859" s="40">
        <v>570.29751999999996</v>
      </c>
      <c r="S2859" s="18">
        <f t="shared" si="309"/>
        <v>1.2975683290089635</v>
      </c>
      <c r="T2859" s="18">
        <f t="shared" si="310"/>
        <v>-0.74697852438080914</v>
      </c>
      <c r="U2859" s="18">
        <f t="shared" si="311"/>
        <v>-0.73645770011902467</v>
      </c>
      <c r="V2859" s="30">
        <v>570.2971</v>
      </c>
      <c r="X2859" s="3" t="s">
        <v>47</v>
      </c>
      <c r="Y2859" s="3" t="s">
        <v>48</v>
      </c>
      <c r="Z2859" s="3" t="s">
        <v>52</v>
      </c>
      <c r="AB2859" s="12" t="s">
        <v>52</v>
      </c>
      <c r="AC2859" s="3" t="s">
        <v>48</v>
      </c>
      <c r="AD2859" s="3" t="s">
        <v>47</v>
      </c>
      <c r="AG2859" s="3" t="s">
        <v>47</v>
      </c>
      <c r="AH2859" s="3" t="s">
        <v>48</v>
      </c>
      <c r="AL2859" s="3" t="s">
        <v>52</v>
      </c>
      <c r="AU2859" s="3">
        <v>0</v>
      </c>
      <c r="AV2859" s="3">
        <v>3</v>
      </c>
      <c r="AW2859" s="3">
        <v>1</v>
      </c>
      <c r="AX2859" s="3">
        <v>3</v>
      </c>
      <c r="AY2859" s="3">
        <v>100</v>
      </c>
      <c r="AZ2859" s="6" t="str">
        <f t="shared" si="312"/>
        <v>1955.8</v>
      </c>
      <c r="BC2859" s="12" t="s">
        <v>6762</v>
      </c>
      <c r="BJ2859" s="12">
        <f t="shared" si="313"/>
        <v>0</v>
      </c>
      <c r="BK2859" s="12">
        <f t="shared" si="314"/>
        <v>0</v>
      </c>
      <c r="CQ2859" s="3" t="str">
        <f>CONCATENATE(baseURL!$A$1,baseURL!$B$1,baseURL!$C$1,".",C2859,".",L2859,".pkl&amp;seq=",BC2859)</f>
        <v>http://proteomics.broadinstitute.org/millscripts/viewfeed.pl?side=xl&amp;cycle=1&amp;fixedMods=iaaC&amp;file=msdataSM/iPRG2012_nd/cpick_in/iPRG2012_nd.1955.8.2.pkl&amp;seq=DFSKMSLVGR</v>
      </c>
    </row>
    <row r="2860" spans="1:95" x14ac:dyDescent="0.2">
      <c r="A2860" s="3">
        <v>4919</v>
      </c>
      <c r="B2860" s="2" t="s">
        <v>6861</v>
      </c>
      <c r="C2860" s="2" t="s">
        <v>6862</v>
      </c>
      <c r="D2860" s="3">
        <v>7347</v>
      </c>
      <c r="E2860" s="3">
        <v>7341</v>
      </c>
      <c r="F2860" s="3">
        <v>41081</v>
      </c>
      <c r="G2860" s="3">
        <v>9296</v>
      </c>
      <c r="H2860" s="3">
        <v>30.039300000000001</v>
      </c>
      <c r="I2860" s="30">
        <v>548.79907000000003</v>
      </c>
      <c r="J2860" s="30">
        <v>548.79810350000002</v>
      </c>
      <c r="K2860" s="30">
        <v>9.7000000000000005E-4</v>
      </c>
      <c r="L2860" s="3">
        <v>2</v>
      </c>
      <c r="M2860" s="3">
        <v>2</v>
      </c>
      <c r="N2860" s="10">
        <f t="shared" si="308"/>
        <v>1</v>
      </c>
      <c r="O2860" s="35">
        <v>2</v>
      </c>
      <c r="P2860" s="17"/>
      <c r="Q2860" s="40">
        <v>1096.5898</v>
      </c>
      <c r="R2860" s="40">
        <v>548.79854</v>
      </c>
      <c r="S2860" s="18">
        <f t="shared" si="309"/>
        <v>0.96574600950308775</v>
      </c>
      <c r="T2860" s="18">
        <f t="shared" si="310"/>
        <v>-0.7953738360491418</v>
      </c>
      <c r="U2860" s="18">
        <f t="shared" si="311"/>
        <v>-0.61953517597017882</v>
      </c>
      <c r="V2860" s="30">
        <v>548.79819999999995</v>
      </c>
      <c r="W2860" s="3" t="s">
        <v>47</v>
      </c>
      <c r="X2860" s="3" t="s">
        <v>47</v>
      </c>
      <c r="Y2860" s="3" t="s">
        <v>47</v>
      </c>
      <c r="Z2860" s="3" t="s">
        <v>47</v>
      </c>
      <c r="AA2860" s="3" t="s">
        <v>48</v>
      </c>
      <c r="AB2860" s="12" t="s">
        <v>47</v>
      </c>
      <c r="AC2860" s="3" t="s">
        <v>47</v>
      </c>
      <c r="AD2860" s="3" t="s">
        <v>47</v>
      </c>
      <c r="AE2860" s="3" t="s">
        <v>47</v>
      </c>
      <c r="AF2860" s="3" t="s">
        <v>47</v>
      </c>
      <c r="AG2860" s="3" t="s">
        <v>47</v>
      </c>
      <c r="AH2860" s="3" t="s">
        <v>47</v>
      </c>
      <c r="AI2860" s="3" t="s">
        <v>47</v>
      </c>
      <c r="AJ2860" s="3" t="s">
        <v>47</v>
      </c>
      <c r="AK2860" s="3" t="s">
        <v>47</v>
      </c>
      <c r="AL2860" s="3" t="s">
        <v>47</v>
      </c>
      <c r="AM2860" s="3" t="s">
        <v>47</v>
      </c>
      <c r="AN2860" s="3" t="s">
        <v>47</v>
      </c>
      <c r="AU2860" s="3">
        <v>0</v>
      </c>
      <c r="AV2860" s="3">
        <v>17</v>
      </c>
      <c r="AW2860" s="3">
        <v>1</v>
      </c>
      <c r="AX2860" s="3">
        <v>17</v>
      </c>
      <c r="AY2860" s="3">
        <v>100</v>
      </c>
      <c r="AZ2860" s="6" t="str">
        <f t="shared" si="312"/>
        <v>1956.4</v>
      </c>
      <c r="BC2860" s="12" t="s">
        <v>6863</v>
      </c>
      <c r="BJ2860" s="12">
        <f t="shared" si="313"/>
        <v>0</v>
      </c>
      <c r="BK2860" s="12">
        <f t="shared" si="314"/>
        <v>0</v>
      </c>
      <c r="CQ2860" s="3" t="str">
        <f>CONCATENATE(baseURL!$A$1,baseURL!$B$1,baseURL!$C$1,".",C2860,".",L2860,".pkl&amp;seq=",BC2860)</f>
        <v>http://proteomics.broadinstitute.org/millscripts/viewfeed.pl?side=xl&amp;cycle=1&amp;fixedMods=iaaC&amp;file=msdataSM/iPRG2012_nd/cpick_in/iPRG2012_nd.1956.4.2.pkl&amp;seq=WVLLGHSER</v>
      </c>
    </row>
    <row r="2861" spans="1:95" x14ac:dyDescent="0.2">
      <c r="A2861" s="3">
        <v>4371</v>
      </c>
      <c r="B2861" s="2" t="s">
        <v>6864</v>
      </c>
      <c r="C2861" s="2" t="s">
        <v>6865</v>
      </c>
      <c r="D2861" s="3">
        <v>7348</v>
      </c>
      <c r="E2861" s="3">
        <v>7342</v>
      </c>
      <c r="F2861" s="3">
        <v>41082</v>
      </c>
      <c r="G2861" s="3">
        <v>9297</v>
      </c>
      <c r="H2861" s="3">
        <v>30.041799999999999</v>
      </c>
      <c r="I2861" s="30">
        <v>565.64940999999999</v>
      </c>
      <c r="J2861" s="30">
        <v>565.31401300000005</v>
      </c>
      <c r="K2861" s="30">
        <v>0.33539999999999998</v>
      </c>
      <c r="L2861" s="3">
        <v>3</v>
      </c>
      <c r="M2861" s="3">
        <v>3</v>
      </c>
      <c r="N2861" s="10">
        <f t="shared" si="308"/>
        <v>1</v>
      </c>
      <c r="O2861" s="35">
        <v>3</v>
      </c>
      <c r="P2861" s="17"/>
      <c r="Q2861" s="40">
        <v>1693.9271799999999</v>
      </c>
      <c r="R2861" s="40">
        <v>565.31390999999996</v>
      </c>
      <c r="S2861" s="18">
        <f t="shared" si="309"/>
        <v>593.47557890451446</v>
      </c>
      <c r="T2861" s="18">
        <f t="shared" si="310"/>
        <v>0.18219965626002466</v>
      </c>
      <c r="U2861" s="18">
        <f t="shared" si="311"/>
        <v>-0.19458215692879444</v>
      </c>
      <c r="V2861" s="30">
        <v>565.31380000000001</v>
      </c>
      <c r="W2861" s="3" t="s">
        <v>47</v>
      </c>
      <c r="X2861" s="3" t="s">
        <v>47</v>
      </c>
      <c r="Y2861" s="3" t="s">
        <v>47</v>
      </c>
      <c r="Z2861" s="3" t="s">
        <v>47</v>
      </c>
      <c r="AA2861" s="3" t="s">
        <v>47</v>
      </c>
      <c r="AB2861" s="12" t="s">
        <v>47</v>
      </c>
      <c r="AC2861" s="3" t="s">
        <v>47</v>
      </c>
      <c r="AD2861" s="3" t="s">
        <v>48</v>
      </c>
      <c r="AF2861" s="3" t="s">
        <v>47</v>
      </c>
      <c r="AG2861" s="3" t="s">
        <v>48</v>
      </c>
      <c r="AH2861" s="3" t="s">
        <v>47</v>
      </c>
      <c r="AI2861" s="3" t="s">
        <v>48</v>
      </c>
      <c r="AL2861" s="3" t="s">
        <v>47</v>
      </c>
      <c r="AM2861" s="3" t="s">
        <v>47</v>
      </c>
      <c r="AN2861" s="3" t="s">
        <v>47</v>
      </c>
      <c r="AU2861" s="3">
        <v>0</v>
      </c>
      <c r="AV2861" s="3">
        <v>12</v>
      </c>
      <c r="AW2861" s="3">
        <v>1</v>
      </c>
      <c r="AX2861" s="3">
        <v>12</v>
      </c>
      <c r="AY2861" s="3">
        <v>100</v>
      </c>
      <c r="AZ2861" s="6" t="str">
        <f t="shared" si="312"/>
        <v>1956.5</v>
      </c>
      <c r="BC2861" s="12" t="s">
        <v>6812</v>
      </c>
      <c r="BJ2861" s="12">
        <f t="shared" si="313"/>
        <v>0</v>
      </c>
      <c r="BK2861" s="12">
        <f t="shared" si="314"/>
        <v>0</v>
      </c>
      <c r="CQ2861" s="3" t="str">
        <f>CONCATENATE(baseURL!$A$1,baseURL!$B$1,baseURL!$C$1,".",C2861,".",L2861,".pkl&amp;seq=",BC2861)</f>
        <v>http://proteomics.broadinstitute.org/millscripts/viewfeed.pl?side=xl&amp;cycle=1&amp;fixedMods=iaaC&amp;file=msdataSM/iPRG2012_nd/cpick_in/iPRG2012_nd.1956.5.3.pkl&amp;seq=LKRPEYFLTANDVK</v>
      </c>
    </row>
    <row r="2862" spans="1:95" x14ac:dyDescent="0.2">
      <c r="A2862" s="3">
        <v>4550</v>
      </c>
      <c r="B2862" s="2" t="s">
        <v>6866</v>
      </c>
      <c r="C2862" s="2" t="s">
        <v>6854</v>
      </c>
      <c r="D2862" s="3">
        <v>7349</v>
      </c>
      <c r="E2862" s="3">
        <v>7343</v>
      </c>
      <c r="F2862" s="3">
        <v>41083</v>
      </c>
      <c r="G2862" s="3">
        <v>9298</v>
      </c>
      <c r="H2862" s="3">
        <v>30.0443</v>
      </c>
      <c r="I2862" s="30">
        <v>611.31221000000005</v>
      </c>
      <c r="J2862" s="30">
        <v>611.31140849999997</v>
      </c>
      <c r="K2862" s="30">
        <v>8.0000000000000004E-4</v>
      </c>
      <c r="L2862" s="3">
        <v>3</v>
      </c>
      <c r="M2862" s="3">
        <v>3</v>
      </c>
      <c r="N2862" s="10">
        <f t="shared" si="308"/>
        <v>1</v>
      </c>
      <c r="O2862" s="35">
        <v>3</v>
      </c>
      <c r="P2862" s="17"/>
      <c r="Q2862" s="40">
        <v>1831.9184700000001</v>
      </c>
      <c r="R2862" s="40">
        <v>611.31101000000001</v>
      </c>
      <c r="S2862" s="18">
        <f t="shared" si="309"/>
        <v>1.9629942540047427</v>
      </c>
      <c r="T2862" s="18">
        <f t="shared" si="310"/>
        <v>0.65187767509736549</v>
      </c>
      <c r="U2862" s="18">
        <f t="shared" si="311"/>
        <v>0.3108074234996086</v>
      </c>
      <c r="V2862" s="30">
        <v>611.31119999999999</v>
      </c>
      <c r="W2862" s="3" t="s">
        <v>47</v>
      </c>
      <c r="X2862" s="3" t="s">
        <v>47</v>
      </c>
      <c r="Y2862" s="3" t="s">
        <v>47</v>
      </c>
      <c r="Z2862" s="3" t="s">
        <v>47</v>
      </c>
      <c r="AA2862" s="3" t="s">
        <v>47</v>
      </c>
      <c r="AB2862" s="12" t="s">
        <v>47</v>
      </c>
      <c r="AC2862" s="3" t="s">
        <v>47</v>
      </c>
      <c r="AD2862" s="3" t="s">
        <v>47</v>
      </c>
      <c r="AE2862" s="3" t="s">
        <v>47</v>
      </c>
      <c r="AF2862" s="3" t="s">
        <v>47</v>
      </c>
      <c r="AG2862" s="3" t="s">
        <v>47</v>
      </c>
      <c r="AH2862" s="3" t="s">
        <v>47</v>
      </c>
      <c r="AI2862" s="3" t="s">
        <v>48</v>
      </c>
      <c r="AL2862" s="3" t="s">
        <v>47</v>
      </c>
      <c r="AM2862" s="3" t="s">
        <v>48</v>
      </c>
      <c r="AU2862" s="3">
        <v>0</v>
      </c>
      <c r="AV2862" s="3">
        <v>13</v>
      </c>
      <c r="AW2862" s="3">
        <v>1</v>
      </c>
      <c r="AX2862" s="3">
        <v>13</v>
      </c>
      <c r="AY2862" s="3">
        <v>100</v>
      </c>
      <c r="AZ2862" s="6" t="str">
        <f t="shared" si="312"/>
        <v>1956.6</v>
      </c>
      <c r="BC2862" s="12" t="s">
        <v>6867</v>
      </c>
      <c r="BJ2862" s="12">
        <f t="shared" si="313"/>
        <v>0</v>
      </c>
      <c r="BK2862" s="12">
        <f t="shared" si="314"/>
        <v>0</v>
      </c>
      <c r="CQ2862" s="3" t="str">
        <f>CONCATENATE(baseURL!$A$1,baseURL!$B$1,baseURL!$C$1,".",C2862,".",L2862,".pkl&amp;seq=",BC2862)</f>
        <v>http://proteomics.broadinstitute.org/millscripts/viewfeed.pl?side=xl&amp;cycle=1&amp;fixedMods=iaaC&amp;file=msdataSM/iPRG2012_nd/cpick_in/iPRG2012_nd.1956.6.3.pkl&amp;seq=LGVYSQHSQDQLDLTK</v>
      </c>
    </row>
    <row r="2863" spans="1:95" x14ac:dyDescent="0.2">
      <c r="A2863" s="3">
        <v>4083</v>
      </c>
      <c r="B2863" s="2" t="s">
        <v>6872</v>
      </c>
      <c r="C2863" s="2" t="s">
        <v>6856</v>
      </c>
      <c r="D2863" s="3">
        <v>7351</v>
      </c>
      <c r="E2863" s="3">
        <v>7345</v>
      </c>
      <c r="F2863" s="3">
        <v>41085</v>
      </c>
      <c r="G2863" s="3">
        <v>9300</v>
      </c>
      <c r="H2863" s="3">
        <v>30.049299999999999</v>
      </c>
      <c r="I2863" s="30">
        <v>669.32820000000004</v>
      </c>
      <c r="J2863" s="30">
        <v>669.32555620000005</v>
      </c>
      <c r="K2863" s="30">
        <v>2.64E-3</v>
      </c>
      <c r="L2863" s="3">
        <v>2</v>
      </c>
      <c r="M2863" s="3">
        <v>2</v>
      </c>
      <c r="N2863" s="10">
        <f t="shared" si="308"/>
        <v>1</v>
      </c>
      <c r="O2863" s="35">
        <v>2</v>
      </c>
      <c r="P2863" s="17"/>
      <c r="Q2863" s="40">
        <v>1337.6444200000001</v>
      </c>
      <c r="R2863" s="40">
        <v>669.32584999999995</v>
      </c>
      <c r="S2863" s="18">
        <f t="shared" si="309"/>
        <v>3.5109954293446504</v>
      </c>
      <c r="T2863" s="18">
        <f t="shared" si="310"/>
        <v>-0.43894913052420226</v>
      </c>
      <c r="U2863" s="18">
        <f t="shared" si="311"/>
        <v>-0.22410609116971492</v>
      </c>
      <c r="V2863" s="30">
        <v>669.32569999999998</v>
      </c>
      <c r="W2863" s="3" t="s">
        <v>47</v>
      </c>
      <c r="Y2863" s="3" t="s">
        <v>47</v>
      </c>
      <c r="Z2863" s="3" t="s">
        <v>47</v>
      </c>
      <c r="AB2863" s="12" t="s">
        <v>47</v>
      </c>
      <c r="AC2863" s="3" t="s">
        <v>47</v>
      </c>
      <c r="AD2863" s="3" t="s">
        <v>47</v>
      </c>
      <c r="AE2863" s="3" t="s">
        <v>48</v>
      </c>
      <c r="AG2863" s="3" t="s">
        <v>47</v>
      </c>
      <c r="AH2863" s="3" t="s">
        <v>47</v>
      </c>
      <c r="AI2863" s="3" t="s">
        <v>47</v>
      </c>
      <c r="AK2863" s="3" t="s">
        <v>48</v>
      </c>
      <c r="AL2863" s="3" t="s">
        <v>47</v>
      </c>
      <c r="AN2863" s="3" t="s">
        <v>48</v>
      </c>
      <c r="AU2863" s="3">
        <v>0</v>
      </c>
      <c r="AV2863" s="3">
        <v>10</v>
      </c>
      <c r="AW2863" s="3">
        <v>1</v>
      </c>
      <c r="AX2863" s="3">
        <v>10</v>
      </c>
      <c r="AY2863" s="3">
        <v>100</v>
      </c>
      <c r="AZ2863" s="6" t="str">
        <f t="shared" si="312"/>
        <v>1956.8</v>
      </c>
      <c r="BC2863" s="12" t="s">
        <v>6873</v>
      </c>
      <c r="BJ2863" s="12">
        <f t="shared" si="313"/>
        <v>0</v>
      </c>
      <c r="BK2863" s="12">
        <f t="shared" si="314"/>
        <v>0</v>
      </c>
      <c r="CQ2863" s="3" t="str">
        <f>CONCATENATE(baseURL!$A$1,baseURL!$B$1,baseURL!$C$1,".",C2863,".",L2863,".pkl&amp;seq=",BC2863)</f>
        <v>http://proteomics.broadinstitute.org/millscripts/viewfeed.pl?side=xl&amp;cycle=1&amp;fixedMods=iaaC&amp;file=msdataSM/iPRG2012_nd/cpick_in/iPRG2012_nd.1956.8.2.pkl&amp;seq=TNANSLDSFNVR</v>
      </c>
    </row>
    <row r="2864" spans="1:95" x14ac:dyDescent="0.2">
      <c r="A2864" s="3">
        <v>7690</v>
      </c>
      <c r="B2864" s="2" t="s">
        <v>6874</v>
      </c>
      <c r="C2864" s="2" t="s">
        <v>6875</v>
      </c>
      <c r="D2864" s="3">
        <v>7355</v>
      </c>
      <c r="E2864" s="3">
        <v>7349</v>
      </c>
      <c r="F2864" s="3">
        <v>41102</v>
      </c>
      <c r="G2864" s="3">
        <v>9305</v>
      </c>
      <c r="H2864" s="3">
        <v>30.0641</v>
      </c>
      <c r="I2864" s="30">
        <v>488.5575</v>
      </c>
      <c r="J2864" s="30">
        <v>488.55629069999998</v>
      </c>
      <c r="K2864" s="30">
        <v>1.2099999999999999E-3</v>
      </c>
      <c r="L2864" s="3">
        <v>3</v>
      </c>
      <c r="M2864" s="3">
        <v>3</v>
      </c>
      <c r="N2864" s="10">
        <f t="shared" si="308"/>
        <v>1</v>
      </c>
      <c r="O2864" s="35">
        <v>3</v>
      </c>
      <c r="Q2864" s="40">
        <v>1463.6545100000001</v>
      </c>
      <c r="R2864" s="40">
        <v>488.55635999999998</v>
      </c>
      <c r="S2864" s="18">
        <f t="shared" si="309"/>
        <v>2.3334053005077879</v>
      </c>
      <c r="T2864" s="18">
        <f t="shared" si="310"/>
        <v>-0.1418464801214199</v>
      </c>
      <c r="U2864" s="18">
        <f t="shared" si="311"/>
        <v>-1.1462341826994564</v>
      </c>
      <c r="V2864" s="30">
        <v>488.55579999999998</v>
      </c>
      <c r="W2864" s="3" t="s">
        <v>47</v>
      </c>
      <c r="X2864" s="3" t="s">
        <v>47</v>
      </c>
      <c r="Y2864" s="3" t="s">
        <v>47</v>
      </c>
      <c r="AA2864" s="3" t="s">
        <v>47</v>
      </c>
      <c r="AB2864" s="12" t="s">
        <v>52</v>
      </c>
      <c r="AC2864" s="3" t="s">
        <v>65</v>
      </c>
      <c r="AD2864" s="3" t="s">
        <v>47</v>
      </c>
      <c r="AH2864" s="3" t="s">
        <v>47</v>
      </c>
      <c r="AK2864" s="3" t="s">
        <v>47</v>
      </c>
      <c r="AO2864" s="3" t="s">
        <v>47</v>
      </c>
      <c r="AU2864" s="3">
        <v>1</v>
      </c>
      <c r="AV2864" s="3">
        <v>8</v>
      </c>
      <c r="AW2864" s="3">
        <v>2</v>
      </c>
      <c r="AX2864" s="3">
        <v>7</v>
      </c>
      <c r="AY2864" s="3">
        <v>87.5</v>
      </c>
      <c r="AZ2864" s="6" t="str">
        <f t="shared" si="312"/>
        <v>1957.4</v>
      </c>
      <c r="BC2864" s="12" t="s">
        <v>6876</v>
      </c>
      <c r="BI2864" s="12" t="s">
        <v>594</v>
      </c>
      <c r="BJ2864" s="12">
        <f t="shared" si="313"/>
        <v>0</v>
      </c>
      <c r="BK2864" s="12">
        <f t="shared" si="314"/>
        <v>1</v>
      </c>
      <c r="BR2864" s="3" t="s">
        <v>594</v>
      </c>
      <c r="BY2864" s="3" t="s">
        <v>6877</v>
      </c>
      <c r="BZ2864" s="3" t="s">
        <v>6878</v>
      </c>
      <c r="CQ2864" s="3" t="str">
        <f>CONCATENATE(baseURL!$A$1,baseURL!$B$1,baseURL!$C$1,".",C2864,".",L2864,".pkl&amp;seq=",BC2864,"&amp;varMods=ReducedCys-C")</f>
        <v>http://proteomics.broadinstitute.org/millscripts/viewfeed.pl?side=xl&amp;cycle=1&amp;fixedMods=iaaC&amp;file=msdataSM/iPRG2012_nd/cpick_in/iPRG2012_nd.1957.4.3.pkl&amp;seq=AcDDKLMYVDYK&amp;varMods=ReducedCys-C</v>
      </c>
    </row>
    <row r="2865" spans="1:95" x14ac:dyDescent="0.2">
      <c r="A2865" s="3">
        <v>2635</v>
      </c>
      <c r="B2865" s="2" t="s">
        <v>6879</v>
      </c>
      <c r="C2865" s="2" t="s">
        <v>6866</v>
      </c>
      <c r="D2865" s="3">
        <v>7358</v>
      </c>
      <c r="E2865" s="3">
        <v>7352</v>
      </c>
      <c r="F2865" s="3">
        <v>41105</v>
      </c>
      <c r="G2865" s="3">
        <v>9308</v>
      </c>
      <c r="H2865" s="3">
        <v>30.0715</v>
      </c>
      <c r="I2865" s="30">
        <v>658.87041999999997</v>
      </c>
      <c r="J2865" s="30">
        <v>658.87112969999998</v>
      </c>
      <c r="K2865" s="30">
        <v>-7.1000000000000002E-4</v>
      </c>
      <c r="L2865" s="3">
        <v>2</v>
      </c>
      <c r="M2865" s="3">
        <v>2</v>
      </c>
      <c r="N2865" s="10">
        <f t="shared" si="308"/>
        <v>1</v>
      </c>
      <c r="O2865" s="35">
        <v>2</v>
      </c>
      <c r="P2865" s="17"/>
      <c r="Q2865" s="40">
        <v>1316.7354800000001</v>
      </c>
      <c r="R2865" s="40">
        <v>658.87138000000004</v>
      </c>
      <c r="S2865" s="18">
        <f t="shared" si="309"/>
        <v>-1.4570370321402386</v>
      </c>
      <c r="T2865" s="18">
        <f t="shared" si="310"/>
        <v>-0.37989205125519787</v>
      </c>
      <c r="U2865" s="18">
        <f t="shared" si="311"/>
        <v>-0.27319444350472627</v>
      </c>
      <c r="V2865" s="30">
        <v>658.87120000000004</v>
      </c>
      <c r="W2865" s="3" t="s">
        <v>47</v>
      </c>
      <c r="Z2865" s="3" t="s">
        <v>47</v>
      </c>
      <c r="AA2865" s="3" t="s">
        <v>47</v>
      </c>
      <c r="AB2865" s="12" t="s">
        <v>47</v>
      </c>
      <c r="AC2865" s="3" t="s">
        <v>47</v>
      </c>
      <c r="AD2865" s="3" t="s">
        <v>47</v>
      </c>
      <c r="AE2865" s="3" t="s">
        <v>47</v>
      </c>
      <c r="AF2865" s="3" t="s">
        <v>47</v>
      </c>
      <c r="AH2865" s="3" t="s">
        <v>47</v>
      </c>
      <c r="AI2865" s="3" t="s">
        <v>47</v>
      </c>
      <c r="AJ2865" s="3" t="s">
        <v>47</v>
      </c>
      <c r="AK2865" s="3" t="s">
        <v>52</v>
      </c>
      <c r="AL2865" s="3" t="s">
        <v>48</v>
      </c>
      <c r="AU2865" s="3">
        <v>0</v>
      </c>
      <c r="AV2865" s="3">
        <v>11</v>
      </c>
      <c r="AW2865" s="3">
        <v>1</v>
      </c>
      <c r="AX2865" s="3">
        <v>11</v>
      </c>
      <c r="AY2865" s="3">
        <v>100</v>
      </c>
      <c r="AZ2865" s="6" t="str">
        <f t="shared" si="312"/>
        <v>1957.7</v>
      </c>
      <c r="BC2865" s="12" t="s">
        <v>6880</v>
      </c>
      <c r="BJ2865" s="12">
        <f t="shared" si="313"/>
        <v>0</v>
      </c>
      <c r="BK2865" s="12">
        <f t="shared" si="314"/>
        <v>0</v>
      </c>
      <c r="CQ2865" s="3" t="str">
        <f>CONCATENATE(baseURL!$A$1,baseURL!$B$1,baseURL!$C$1,".",C2865,".",L2865,".pkl&amp;seq=",BC2865)</f>
        <v>http://proteomics.broadinstitute.org/millscripts/viewfeed.pl?side=xl&amp;cycle=1&amp;fixedMods=iaaC&amp;file=msdataSM/iPRG2012_nd/cpick_in/iPRG2012_nd.1957.7.2.pkl&amp;seq=DMRQTVAVGVLK</v>
      </c>
    </row>
    <row r="2866" spans="1:95" x14ac:dyDescent="0.2">
      <c r="A2866" s="3">
        <v>5681</v>
      </c>
      <c r="B2866" s="2" t="s">
        <v>6881</v>
      </c>
      <c r="C2866" s="2" t="s">
        <v>6868</v>
      </c>
      <c r="D2866" s="3">
        <v>7359</v>
      </c>
      <c r="E2866" s="3">
        <v>7353</v>
      </c>
      <c r="F2866" s="3">
        <v>41106</v>
      </c>
      <c r="G2866" s="3">
        <v>9309</v>
      </c>
      <c r="H2866" s="3">
        <v>30.074100000000001</v>
      </c>
      <c r="I2866" s="30">
        <v>675.66840999999999</v>
      </c>
      <c r="J2866" s="30">
        <v>675.66738280000004</v>
      </c>
      <c r="K2866" s="30">
        <v>1.0300000000000001E-3</v>
      </c>
      <c r="L2866" s="3">
        <v>3</v>
      </c>
      <c r="M2866" s="3">
        <v>3</v>
      </c>
      <c r="N2866" s="10">
        <f t="shared" si="308"/>
        <v>1</v>
      </c>
      <c r="O2866" s="35">
        <v>3</v>
      </c>
      <c r="P2866" s="17"/>
      <c r="Q2866" s="40">
        <v>2024.9883400000001</v>
      </c>
      <c r="R2866" s="40">
        <v>675.66763000000003</v>
      </c>
      <c r="S2866" s="18">
        <f t="shared" si="309"/>
        <v>1.1544137462429058</v>
      </c>
      <c r="T2866" s="18">
        <f t="shared" si="310"/>
        <v>-0.36586035650366872</v>
      </c>
      <c r="U2866" s="18">
        <f t="shared" si="311"/>
        <v>-0.63640757816268734</v>
      </c>
      <c r="V2866" s="30">
        <v>675.66719999999998</v>
      </c>
      <c r="W2866" s="3" t="s">
        <v>47</v>
      </c>
      <c r="X2866" s="3" t="s">
        <v>47</v>
      </c>
      <c r="Y2866" s="3" t="s">
        <v>47</v>
      </c>
      <c r="Z2866" s="3" t="s">
        <v>47</v>
      </c>
      <c r="AA2866" s="3" t="s">
        <v>47</v>
      </c>
      <c r="AB2866" s="12" t="s">
        <v>47</v>
      </c>
      <c r="AC2866" s="3" t="s">
        <v>47</v>
      </c>
      <c r="AD2866" s="3" t="s">
        <v>47</v>
      </c>
      <c r="AE2866" s="3" t="s">
        <v>47</v>
      </c>
      <c r="AF2866" s="3" t="s">
        <v>47</v>
      </c>
      <c r="AG2866" s="3" t="s">
        <v>47</v>
      </c>
      <c r="AI2866" s="3" t="s">
        <v>47</v>
      </c>
      <c r="AJ2866" s="3" t="s">
        <v>47</v>
      </c>
      <c r="AK2866" s="3" t="s">
        <v>47</v>
      </c>
      <c r="AL2866" s="3" t="s">
        <v>48</v>
      </c>
      <c r="AM2866" s="3" t="s">
        <v>47</v>
      </c>
      <c r="AN2866" s="3" t="s">
        <v>47</v>
      </c>
      <c r="AO2866" s="3" t="s">
        <v>52</v>
      </c>
      <c r="AU2866" s="3">
        <v>0</v>
      </c>
      <c r="AV2866" s="3">
        <v>16</v>
      </c>
      <c r="AW2866" s="3">
        <v>1</v>
      </c>
      <c r="AX2866" s="3">
        <v>16</v>
      </c>
      <c r="AY2866" s="3">
        <v>100</v>
      </c>
      <c r="AZ2866" s="6" t="str">
        <f t="shared" si="312"/>
        <v>1957.8</v>
      </c>
      <c r="BC2866" s="12" t="s">
        <v>6882</v>
      </c>
      <c r="BJ2866" s="12">
        <f t="shared" si="313"/>
        <v>0</v>
      </c>
      <c r="BK2866" s="12">
        <f t="shared" si="314"/>
        <v>0</v>
      </c>
      <c r="CQ2866" s="3" t="str">
        <f>CONCATENATE(baseURL!$A$1,baseURL!$B$1,baseURL!$C$1,".",C2866,".",L2866,".pkl&amp;seq=",BC2866)</f>
        <v>http://proteomics.broadinstitute.org/millscripts/viewfeed.pl?side=xl&amp;cycle=1&amp;fixedMods=iaaC&amp;file=msdataSM/iPRG2012_nd/cpick_in/iPRG2012_nd.1957.8.3.pkl&amp;seq=SGVADVHGVDGVQGEGVLDSK</v>
      </c>
    </row>
    <row r="2867" spans="1:95" x14ac:dyDescent="0.2">
      <c r="A2867" s="3">
        <v>7480</v>
      </c>
      <c r="B2867" s="2" t="s">
        <v>6883</v>
      </c>
      <c r="C2867" s="2" t="s">
        <v>6884</v>
      </c>
      <c r="D2867" s="3">
        <v>7361</v>
      </c>
      <c r="E2867" s="3">
        <v>7355</v>
      </c>
      <c r="F2867" s="3">
        <v>41121</v>
      </c>
      <c r="G2867" s="3">
        <v>9312</v>
      </c>
      <c r="H2867" s="3">
        <v>30.086300000000001</v>
      </c>
      <c r="I2867" s="30">
        <v>459.57963999999998</v>
      </c>
      <c r="J2867" s="30">
        <v>459.57934699999998</v>
      </c>
      <c r="K2867" s="30">
        <v>2.9E-4</v>
      </c>
      <c r="L2867" s="3">
        <v>3</v>
      </c>
      <c r="M2867" s="3">
        <v>3</v>
      </c>
      <c r="N2867" s="10">
        <f t="shared" si="308"/>
        <v>1</v>
      </c>
      <c r="O2867" s="35">
        <v>3</v>
      </c>
      <c r="Q2867" s="40">
        <v>1433.7416900000001</v>
      </c>
      <c r="R2867" s="32">
        <v>459.57826</v>
      </c>
      <c r="S2867" s="18">
        <f t="shared" si="309"/>
        <v>3.0027530022488085</v>
      </c>
      <c r="T2867" s="18">
        <f t="shared" si="310"/>
        <v>2.3652119662580926</v>
      </c>
      <c r="U2867" s="18">
        <f t="shared" si="311"/>
        <v>2.0453534943409895</v>
      </c>
      <c r="V2867" s="30">
        <v>459.57920000000001</v>
      </c>
      <c r="W2867" s="3" t="s">
        <v>47</v>
      </c>
      <c r="Z2867" s="3" t="s">
        <v>52</v>
      </c>
      <c r="AA2867" s="3" t="s">
        <v>47</v>
      </c>
      <c r="AB2867" s="12" t="s">
        <v>47</v>
      </c>
      <c r="AD2867" s="3" t="s">
        <v>47</v>
      </c>
      <c r="AH2867" s="3" t="s">
        <v>47</v>
      </c>
      <c r="AK2867" s="3" t="s">
        <v>47</v>
      </c>
      <c r="AL2867" s="3" t="s">
        <v>52</v>
      </c>
      <c r="AO2867" s="3" t="s">
        <v>47</v>
      </c>
      <c r="AU2867" s="3">
        <v>0</v>
      </c>
      <c r="AV2867" s="3">
        <v>7</v>
      </c>
      <c r="AW2867" s="3">
        <v>2</v>
      </c>
      <c r="AX2867" s="3">
        <v>6</v>
      </c>
      <c r="AY2867" s="3">
        <v>85.71</v>
      </c>
      <c r="AZ2867" s="6" t="str">
        <f t="shared" si="312"/>
        <v>1958.2</v>
      </c>
      <c r="BC2867" s="12" t="s">
        <v>20209</v>
      </c>
      <c r="BI2867" s="12" t="s">
        <v>594</v>
      </c>
      <c r="BJ2867" s="12">
        <f t="shared" si="313"/>
        <v>0</v>
      </c>
      <c r="BK2867" s="12">
        <f t="shared" si="314"/>
        <v>1</v>
      </c>
      <c r="BR2867" s="3" t="s">
        <v>594</v>
      </c>
      <c r="BZ2867" s="3" t="s">
        <v>20258</v>
      </c>
      <c r="CQ2867" s="3" t="str">
        <f>CONCATENATE(baseURL!$A$1,baseURL!$B$1,baseURL!$C$1,".",C2867,".",L2867,".pkl&amp;seq=",BC2867,"&amp;varMods=ReducedCys-C")</f>
        <v>http://proteomics.broadinstitute.org/millscripts/viewfeed.pl?side=xl&amp;cycle=1&amp;fixedMods=iaaC&amp;file=msdataSM/iPRG2012_nd/cpick_in/iPRG2012_nd.1958.2.3.pkl&amp;seq=RLcDELATLQSK&amp;varMods=ReducedCys-C</v>
      </c>
    </row>
    <row r="2868" spans="1:95" x14ac:dyDescent="0.2">
      <c r="A2868" s="3">
        <v>534</v>
      </c>
      <c r="B2868" s="2" t="s">
        <v>6885</v>
      </c>
      <c r="C2868" s="2" t="s">
        <v>6886</v>
      </c>
      <c r="D2868" s="3">
        <v>7362</v>
      </c>
      <c r="E2868" s="3">
        <v>7356</v>
      </c>
      <c r="F2868" s="3">
        <v>41122</v>
      </c>
      <c r="G2868" s="3">
        <v>9313</v>
      </c>
      <c r="H2868" s="3">
        <v>30.088799999999999</v>
      </c>
      <c r="I2868" s="30">
        <v>463.91476</v>
      </c>
      <c r="J2868" s="30">
        <v>463.91450250000003</v>
      </c>
      <c r="K2868" s="30">
        <v>2.5999999999999998E-4</v>
      </c>
      <c r="L2868" s="3">
        <v>3</v>
      </c>
      <c r="M2868" s="3">
        <v>3</v>
      </c>
      <c r="N2868" s="10">
        <f t="shared" si="308"/>
        <v>1</v>
      </c>
      <c r="O2868" s="35">
        <v>3</v>
      </c>
      <c r="P2868" s="17"/>
      <c r="Q2868" s="40">
        <v>1389.7273600000001</v>
      </c>
      <c r="R2868" s="40">
        <v>463.91397000000001</v>
      </c>
      <c r="S2868" s="18">
        <f t="shared" si="309"/>
        <v>1.702901941053772</v>
      </c>
      <c r="T2868" s="18">
        <f t="shared" si="310"/>
        <v>1.147842131203354</v>
      </c>
      <c r="U2868" s="18">
        <f t="shared" si="311"/>
        <v>0.49578157775188364</v>
      </c>
      <c r="V2868" s="30">
        <v>463.91419999999999</v>
      </c>
      <c r="W2868" s="3" t="s">
        <v>47</v>
      </c>
      <c r="X2868" s="3" t="s">
        <v>47</v>
      </c>
      <c r="Y2868" s="3" t="s">
        <v>47</v>
      </c>
      <c r="Z2868" s="3" t="s">
        <v>47</v>
      </c>
      <c r="AA2868" s="3" t="s">
        <v>47</v>
      </c>
      <c r="AB2868" s="12" t="s">
        <v>47</v>
      </c>
      <c r="AC2868" s="3" t="s">
        <v>47</v>
      </c>
      <c r="AD2868" s="3" t="s">
        <v>47</v>
      </c>
      <c r="AE2868" s="3" t="s">
        <v>47</v>
      </c>
      <c r="AF2868" s="3" t="s">
        <v>47</v>
      </c>
      <c r="AG2868" s="3" t="s">
        <v>47</v>
      </c>
      <c r="AH2868" s="3" t="s">
        <v>47</v>
      </c>
      <c r="AI2868" s="3" t="s">
        <v>47</v>
      </c>
      <c r="AJ2868" s="3" t="s">
        <v>47</v>
      </c>
      <c r="AK2868" s="3" t="s">
        <v>47</v>
      </c>
      <c r="AL2868" s="3" t="s">
        <v>48</v>
      </c>
      <c r="AO2868" s="3" t="s">
        <v>48</v>
      </c>
      <c r="AP2868" s="3" t="s">
        <v>47</v>
      </c>
      <c r="AR2868" s="3" t="s">
        <v>48</v>
      </c>
      <c r="AU2868" s="3">
        <v>0</v>
      </c>
      <c r="AV2868" s="3">
        <v>16</v>
      </c>
      <c r="AW2868" s="3">
        <v>1</v>
      </c>
      <c r="AX2868" s="3">
        <v>16</v>
      </c>
      <c r="AY2868" s="3">
        <v>100</v>
      </c>
      <c r="AZ2868" s="6" t="str">
        <f t="shared" si="312"/>
        <v>1958.3</v>
      </c>
      <c r="BB2868" s="12" t="s">
        <v>79</v>
      </c>
      <c r="BC2868" s="12" t="s">
        <v>3786</v>
      </c>
      <c r="BJ2868" s="12">
        <f t="shared" si="313"/>
        <v>0</v>
      </c>
      <c r="BK2868" s="12">
        <f t="shared" si="314"/>
        <v>0</v>
      </c>
      <c r="CQ2868" s="3" t="str">
        <f>CONCATENATE(baseURL!$A$1,baseURL!$B$1,"+Acetyl",baseURL!$C$1,".",C2868,".",L2868,".pkl&amp;seq=",BC2868)</f>
        <v>http://proteomics.broadinstitute.org/millscripts/viewfeed.pl?side=xl&amp;cycle=1&amp;fixedMods=iaaC+Acetyl&amp;file=msdataSM/iPRG2012_nd/cpick_in/iPRG2012_nd.1958.3.3.pkl&amp;seq=AHFKEYQVLGR</v>
      </c>
    </row>
    <row r="2869" spans="1:95" x14ac:dyDescent="0.2">
      <c r="A2869" s="3">
        <v>1984</v>
      </c>
      <c r="B2869" s="2" t="s">
        <v>6887</v>
      </c>
      <c r="C2869" s="2" t="s">
        <v>6888</v>
      </c>
      <c r="D2869" s="3">
        <v>7366</v>
      </c>
      <c r="E2869" s="3">
        <v>7360</v>
      </c>
      <c r="F2869" s="3">
        <v>41126</v>
      </c>
      <c r="G2869" s="3">
        <v>9317</v>
      </c>
      <c r="H2869" s="3">
        <v>30.098800000000001</v>
      </c>
      <c r="I2869" s="30">
        <v>624.36091999999996</v>
      </c>
      <c r="J2869" s="30">
        <v>624.36001959999999</v>
      </c>
      <c r="K2869" s="30">
        <v>8.9999999999999998E-4</v>
      </c>
      <c r="L2869" s="3">
        <v>2</v>
      </c>
      <c r="M2869" s="3">
        <v>2</v>
      </c>
      <c r="N2869" s="10">
        <f t="shared" si="308"/>
        <v>1</v>
      </c>
      <c r="O2869" s="35">
        <v>2</v>
      </c>
      <c r="P2869" s="17"/>
      <c r="Q2869" s="40">
        <v>1247.71065</v>
      </c>
      <c r="R2869" s="40">
        <v>624.35896000000002</v>
      </c>
      <c r="S2869" s="18">
        <f t="shared" si="309"/>
        <v>3.1392197846251935</v>
      </c>
      <c r="T2869" s="18">
        <f t="shared" si="310"/>
        <v>1.6971006549858783</v>
      </c>
      <c r="U2869" s="18">
        <f t="shared" si="311"/>
        <v>1.9860370065624517</v>
      </c>
      <c r="V2869" s="30">
        <v>624.36019999999996</v>
      </c>
      <c r="W2869" s="3" t="s">
        <v>47</v>
      </c>
      <c r="X2869" s="3" t="s">
        <v>47</v>
      </c>
      <c r="Y2869" s="3" t="s">
        <v>47</v>
      </c>
      <c r="Z2869" s="3" t="s">
        <v>47</v>
      </c>
      <c r="AA2869" s="3" t="s">
        <v>48</v>
      </c>
      <c r="AB2869" s="12" t="s">
        <v>47</v>
      </c>
      <c r="AC2869" s="3" t="s">
        <v>47</v>
      </c>
      <c r="AD2869" s="3" t="s">
        <v>47</v>
      </c>
      <c r="AE2869" s="3" t="s">
        <v>47</v>
      </c>
      <c r="AG2869" s="3" t="s">
        <v>47</v>
      </c>
      <c r="AH2869" s="3" t="s">
        <v>47</v>
      </c>
      <c r="AI2869" s="3" t="s">
        <v>47</v>
      </c>
      <c r="AK2869" s="3" t="s">
        <v>52</v>
      </c>
      <c r="AM2869" s="3" t="s">
        <v>47</v>
      </c>
      <c r="AO2869" s="3" t="s">
        <v>47</v>
      </c>
      <c r="AU2869" s="3">
        <v>0</v>
      </c>
      <c r="AV2869" s="3">
        <v>13</v>
      </c>
      <c r="AW2869" s="3">
        <v>2</v>
      </c>
      <c r="AX2869" s="3">
        <v>12</v>
      </c>
      <c r="AY2869" s="3">
        <v>92.31</v>
      </c>
      <c r="AZ2869" s="6" t="str">
        <f t="shared" si="312"/>
        <v>1958.7</v>
      </c>
      <c r="BC2869" s="12" t="s">
        <v>6889</v>
      </c>
      <c r="BJ2869" s="12">
        <f t="shared" si="313"/>
        <v>0</v>
      </c>
      <c r="BK2869" s="12">
        <f t="shared" si="314"/>
        <v>0</v>
      </c>
      <c r="BP2869" s="3" t="s">
        <v>54</v>
      </c>
      <c r="BR2869" s="3" t="s">
        <v>54</v>
      </c>
      <c r="BX2869" s="3" t="s">
        <v>6890</v>
      </c>
      <c r="CQ2869" s="3" t="str">
        <f>CONCATENATE(baseURL!$A$1,baseURL!$B$1,baseURL!$C$1,".",C2869,".",L2869,".pkl&amp;seq=",BC2869,"&amp;varMods=Deamidated-N")</f>
        <v>http://proteomics.broadinstitute.org/millscripts/viewfeed.pl?side=xl&amp;cycle=1&amp;fixedMods=iaaC&amp;file=msdataSM/iPRG2012_nd/cpick_in/iPRG2012_nd.1958.7.2.pkl&amp;seq=FVNVTLVnGKR&amp;varMods=Deamidated-N</v>
      </c>
    </row>
    <row r="2870" spans="1:95" x14ac:dyDescent="0.2">
      <c r="A2870" s="3">
        <v>4362</v>
      </c>
      <c r="B2870" s="2" t="s">
        <v>6894</v>
      </c>
      <c r="C2870" s="2" t="s">
        <v>6895</v>
      </c>
      <c r="D2870" s="3">
        <v>7383</v>
      </c>
      <c r="E2870" s="3">
        <v>7377</v>
      </c>
      <c r="F2870" s="3">
        <v>41165</v>
      </c>
      <c r="G2870" s="3">
        <v>9336</v>
      </c>
      <c r="H2870" s="3">
        <v>30.138500000000001</v>
      </c>
      <c r="I2870" s="30">
        <v>441.74630000000002</v>
      </c>
      <c r="J2870" s="30">
        <v>441.74552890000001</v>
      </c>
      <c r="K2870" s="30">
        <v>7.6999999999999996E-4</v>
      </c>
      <c r="L2870" s="3">
        <v>2</v>
      </c>
      <c r="M2870" s="3">
        <v>2</v>
      </c>
      <c r="N2870" s="10">
        <f t="shared" si="308"/>
        <v>1</v>
      </c>
      <c r="O2870" s="35">
        <v>2</v>
      </c>
      <c r="P2870" s="17"/>
      <c r="Q2870" s="40">
        <v>882.48320999999999</v>
      </c>
      <c r="R2870" s="40">
        <v>441.74525</v>
      </c>
      <c r="S2870" s="18">
        <f t="shared" si="309"/>
        <v>2.3769355754717125</v>
      </c>
      <c r="T2870" s="18">
        <f t="shared" si="310"/>
        <v>0.63135936382354374</v>
      </c>
      <c r="U2870" s="18">
        <f t="shared" si="311"/>
        <v>-0.33956222510415301</v>
      </c>
      <c r="V2870" s="30">
        <v>441.74509999999998</v>
      </c>
      <c r="W2870" s="3" t="s">
        <v>47</v>
      </c>
      <c r="X2870" s="3" t="s">
        <v>47</v>
      </c>
      <c r="Y2870" s="3" t="s">
        <v>47</v>
      </c>
      <c r="Z2870" s="3" t="s">
        <v>47</v>
      </c>
      <c r="AA2870" s="3" t="s">
        <v>47</v>
      </c>
      <c r="AB2870" s="12" t="s">
        <v>47</v>
      </c>
      <c r="AC2870" s="3" t="s">
        <v>47</v>
      </c>
      <c r="AD2870" s="3" t="s">
        <v>47</v>
      </c>
      <c r="AF2870" s="3" t="s">
        <v>47</v>
      </c>
      <c r="AG2870" s="3" t="s">
        <v>47</v>
      </c>
      <c r="AH2870" s="3" t="s">
        <v>47</v>
      </c>
      <c r="AI2870" s="3" t="s">
        <v>47</v>
      </c>
      <c r="AK2870" s="3" t="s">
        <v>47</v>
      </c>
      <c r="AL2870" s="3" t="s">
        <v>47</v>
      </c>
      <c r="AM2870" s="3" t="s">
        <v>47</v>
      </c>
      <c r="AN2870" s="3" t="s">
        <v>47</v>
      </c>
      <c r="AU2870" s="3">
        <v>0</v>
      </c>
      <c r="AV2870" s="3">
        <v>16</v>
      </c>
      <c r="AW2870" s="3">
        <v>1</v>
      </c>
      <c r="AX2870" s="3">
        <v>16</v>
      </c>
      <c r="AY2870" s="3">
        <v>100</v>
      </c>
      <c r="AZ2870" s="6" t="str">
        <f t="shared" si="312"/>
        <v>1960.4</v>
      </c>
      <c r="BC2870" s="12" t="s">
        <v>6896</v>
      </c>
      <c r="BJ2870" s="12">
        <f t="shared" si="313"/>
        <v>0</v>
      </c>
      <c r="BK2870" s="12">
        <f t="shared" si="314"/>
        <v>0</v>
      </c>
      <c r="CQ2870" s="3" t="str">
        <f>CONCATENATE(baseURL!$A$1,baseURL!$B$1,baseURL!$C$1,".",C2870,".",L2870,".pkl&amp;seq=",BC2870)</f>
        <v>http://proteomics.broadinstitute.org/millscripts/viewfeed.pl?side=xl&amp;cycle=1&amp;fixedMods=iaaC&amp;file=msdataSM/iPRG2012_nd/cpick_in/iPRG2012_nd.1960.4.2.pkl&amp;seq=QGFVLYR</v>
      </c>
    </row>
    <row r="2871" spans="1:95" x14ac:dyDescent="0.2">
      <c r="A2871" s="3">
        <v>3350</v>
      </c>
      <c r="B2871" s="2" t="s">
        <v>6897</v>
      </c>
      <c r="C2871" s="2" t="s">
        <v>6898</v>
      </c>
      <c r="D2871" s="3">
        <v>7387</v>
      </c>
      <c r="E2871" s="3">
        <v>7381</v>
      </c>
      <c r="F2871" s="3">
        <v>41169</v>
      </c>
      <c r="G2871" s="3">
        <v>9340</v>
      </c>
      <c r="H2871" s="3">
        <v>30.146000000000001</v>
      </c>
      <c r="I2871" s="30">
        <v>562.96873000000005</v>
      </c>
      <c r="J2871" s="30">
        <v>562.63305070000001</v>
      </c>
      <c r="K2871" s="30">
        <v>0.33567999999999998</v>
      </c>
      <c r="L2871" s="3">
        <v>0</v>
      </c>
      <c r="M2871" s="3">
        <v>3</v>
      </c>
      <c r="N2871" s="10">
        <f t="shared" si="308"/>
        <v>1</v>
      </c>
      <c r="O2871" s="35">
        <v>3</v>
      </c>
      <c r="P2871" s="17"/>
      <c r="Q2871" s="40">
        <v>1685.88571</v>
      </c>
      <c r="R2871" s="40">
        <v>562.63342</v>
      </c>
      <c r="S2871" s="18">
        <f t="shared" si="309"/>
        <v>595.965308992931</v>
      </c>
      <c r="T2871" s="18">
        <f t="shared" si="310"/>
        <v>-0.65637764636958562</v>
      </c>
      <c r="U2871" s="18">
        <f t="shared" si="311"/>
        <v>-0.74648960590144731</v>
      </c>
      <c r="V2871" s="30">
        <v>562.63300000000004</v>
      </c>
      <c r="X2871" s="3" t="s">
        <v>47</v>
      </c>
      <c r="Y2871" s="3" t="s">
        <v>47</v>
      </c>
      <c r="Z2871" s="3" t="s">
        <v>47</v>
      </c>
      <c r="AA2871" s="3" t="s">
        <v>47</v>
      </c>
      <c r="AB2871" s="12" t="s">
        <v>47</v>
      </c>
      <c r="AC2871" s="3" t="s">
        <v>47</v>
      </c>
      <c r="AE2871" s="3" t="s">
        <v>47</v>
      </c>
      <c r="AF2871" s="3" t="s">
        <v>48</v>
      </c>
      <c r="AH2871" s="3" t="s">
        <v>47</v>
      </c>
      <c r="AI2871" s="3" t="s">
        <v>48</v>
      </c>
      <c r="AL2871" s="3" t="s">
        <v>52</v>
      </c>
      <c r="AU2871" s="3">
        <v>0</v>
      </c>
      <c r="AV2871" s="3">
        <v>8</v>
      </c>
      <c r="AW2871" s="3">
        <v>1</v>
      </c>
      <c r="AX2871" s="3">
        <v>8</v>
      </c>
      <c r="AY2871" s="3">
        <v>100</v>
      </c>
      <c r="AZ2871" s="6" t="str">
        <f t="shared" si="312"/>
        <v>1960.8</v>
      </c>
      <c r="BC2871" s="12" t="s">
        <v>6899</v>
      </c>
      <c r="BJ2871" s="12">
        <f t="shared" si="313"/>
        <v>0</v>
      </c>
      <c r="BK2871" s="12">
        <f t="shared" si="314"/>
        <v>0</v>
      </c>
      <c r="CQ2871" s="3" t="str">
        <f>CONCATENATE(baseURL!$A$1,baseURL!$B$1,baseURL!$C$1,".",C2871,".",L2871,".pkl&amp;seq=",BC2871)</f>
        <v>http://proteomics.broadinstitute.org/millscripts/viewfeed.pl?side=xl&amp;cycle=1&amp;fixedMods=iaaC&amp;file=msdataSM/iPRG2012_nd/cpick_in/iPRG2012_nd.1960.8.0.pkl&amp;seq=TGTKPAAVFAETLKHD</v>
      </c>
    </row>
    <row r="2872" spans="1:95" x14ac:dyDescent="0.2">
      <c r="A2872" s="3">
        <v>2628</v>
      </c>
      <c r="B2872" s="2" t="s">
        <v>6891</v>
      </c>
      <c r="C2872" s="2" t="s">
        <v>6892</v>
      </c>
      <c r="D2872" s="3">
        <v>7388</v>
      </c>
      <c r="E2872" s="3">
        <v>7382</v>
      </c>
      <c r="F2872" s="3">
        <v>41170</v>
      </c>
      <c r="G2872" s="3">
        <v>9341</v>
      </c>
      <c r="H2872" s="3">
        <v>30.148499999999999</v>
      </c>
      <c r="I2872" s="30">
        <v>649.82366999999999</v>
      </c>
      <c r="J2872" s="30">
        <v>649.82244609999998</v>
      </c>
      <c r="K2872" s="30">
        <v>1.2199999999999999E-3</v>
      </c>
      <c r="L2872" s="3">
        <v>2</v>
      </c>
      <c r="M2872" s="3">
        <v>2</v>
      </c>
      <c r="N2872" s="10">
        <f t="shared" si="308"/>
        <v>1</v>
      </c>
      <c r="O2872" s="35">
        <v>2</v>
      </c>
      <c r="P2872" s="17"/>
      <c r="Q2872" s="40">
        <v>1298.6375399999999</v>
      </c>
      <c r="R2872" s="40">
        <v>649.82240999999999</v>
      </c>
      <c r="S2872" s="18">
        <f t="shared" si="309"/>
        <v>1.9389913007186645</v>
      </c>
      <c r="T2872" s="18">
        <f t="shared" si="310"/>
        <v>5.5553639629690593E-2</v>
      </c>
      <c r="U2872" s="18">
        <f t="shared" si="311"/>
        <v>0.29238757705361912</v>
      </c>
      <c r="V2872" s="30">
        <v>649.82259999999997</v>
      </c>
      <c r="W2872" s="3" t="s">
        <v>47</v>
      </c>
      <c r="Z2872" s="3" t="s">
        <v>47</v>
      </c>
      <c r="AA2872" s="3" t="s">
        <v>48</v>
      </c>
      <c r="AB2872" s="12" t="s">
        <v>47</v>
      </c>
      <c r="AC2872" s="3" t="s">
        <v>47</v>
      </c>
      <c r="AD2872" s="3" t="s">
        <v>47</v>
      </c>
      <c r="AE2872" s="3" t="s">
        <v>47</v>
      </c>
      <c r="AF2872" s="3" t="s">
        <v>47</v>
      </c>
      <c r="AG2872" s="3" t="s">
        <v>47</v>
      </c>
      <c r="AH2872" s="3" t="s">
        <v>47</v>
      </c>
      <c r="AI2872" s="3" t="s">
        <v>47</v>
      </c>
      <c r="AJ2872" s="3" t="s">
        <v>47</v>
      </c>
      <c r="AK2872" s="3" t="s">
        <v>47</v>
      </c>
      <c r="AL2872" s="3" t="s">
        <v>47</v>
      </c>
      <c r="AU2872" s="3">
        <v>0</v>
      </c>
      <c r="AV2872" s="3">
        <v>13</v>
      </c>
      <c r="AW2872" s="3">
        <v>1</v>
      </c>
      <c r="AX2872" s="3">
        <v>13</v>
      </c>
      <c r="AY2872" s="3">
        <v>100</v>
      </c>
      <c r="AZ2872" s="6" t="str">
        <f t="shared" si="312"/>
        <v>1960.9</v>
      </c>
      <c r="BC2872" s="12" t="s">
        <v>6893</v>
      </c>
      <c r="BJ2872" s="12">
        <f t="shared" si="313"/>
        <v>0</v>
      </c>
      <c r="BK2872" s="12">
        <f t="shared" si="314"/>
        <v>0</v>
      </c>
      <c r="CQ2872" s="3" t="str">
        <f>CONCATENATE(baseURL!$A$1,baseURL!$B$1,baseURL!$C$1,".",C2872,".",L2872,".pkl&amp;seq=",BC2872)</f>
        <v>http://proteomics.broadinstitute.org/millscripts/viewfeed.pl?side=xl&amp;cycle=1&amp;fixedMods=iaaC&amp;file=msdataSM/iPRG2012_nd/cpick_in/iPRG2012_nd.1960.9.2.pkl&amp;seq=SAGGNYVVFGEAK</v>
      </c>
    </row>
    <row r="2873" spans="1:95" x14ac:dyDescent="0.2">
      <c r="A2873" s="3">
        <v>5485</v>
      </c>
      <c r="B2873" s="2" t="s">
        <v>6900</v>
      </c>
      <c r="C2873" s="2" t="s">
        <v>6891</v>
      </c>
      <c r="D2873" s="3">
        <v>7398</v>
      </c>
      <c r="E2873" s="3">
        <v>7392</v>
      </c>
      <c r="F2873" s="3">
        <v>41192</v>
      </c>
      <c r="G2873" s="3">
        <v>9352</v>
      </c>
      <c r="H2873" s="3">
        <v>30.171500000000002</v>
      </c>
      <c r="I2873" s="30">
        <v>708.86482999999998</v>
      </c>
      <c r="J2873" s="30">
        <v>708.8656019</v>
      </c>
      <c r="K2873" s="30">
        <v>-7.6999999999999996E-4</v>
      </c>
      <c r="L2873" s="3">
        <v>2</v>
      </c>
      <c r="M2873" s="3">
        <v>2</v>
      </c>
      <c r="N2873" s="10">
        <f t="shared" si="308"/>
        <v>1</v>
      </c>
      <c r="O2873" s="35">
        <v>2</v>
      </c>
      <c r="P2873" s="17"/>
      <c r="Q2873" s="40">
        <v>1416.7216699999999</v>
      </c>
      <c r="R2873" s="40">
        <v>708.86446999999998</v>
      </c>
      <c r="S2873" s="18">
        <f t="shared" si="309"/>
        <v>0.50785448451180248</v>
      </c>
      <c r="T2873" s="18">
        <f t="shared" si="310"/>
        <v>1.5967791417427146</v>
      </c>
      <c r="U2873" s="18">
        <f t="shared" si="311"/>
        <v>1.7351694886951989</v>
      </c>
      <c r="V2873" s="30">
        <v>708.86569999999995</v>
      </c>
      <c r="W2873" s="3" t="s">
        <v>47</v>
      </c>
      <c r="X2873" s="3" t="s">
        <v>47</v>
      </c>
      <c r="Y2873" s="3" t="s">
        <v>47</v>
      </c>
      <c r="Z2873" s="3" t="s">
        <v>47</v>
      </c>
      <c r="AA2873" s="3" t="s">
        <v>47</v>
      </c>
      <c r="AB2873" s="12" t="s">
        <v>47</v>
      </c>
      <c r="AC2873" s="3" t="s">
        <v>47</v>
      </c>
      <c r="AD2873" s="3" t="s">
        <v>47</v>
      </c>
      <c r="AE2873" s="3" t="s">
        <v>47</v>
      </c>
      <c r="AF2873" s="3" t="s">
        <v>47</v>
      </c>
      <c r="AG2873" s="3" t="s">
        <v>47</v>
      </c>
      <c r="AH2873" s="3" t="s">
        <v>47</v>
      </c>
      <c r="AI2873" s="3" t="s">
        <v>47</v>
      </c>
      <c r="AJ2873" s="3" t="s">
        <v>47</v>
      </c>
      <c r="AK2873" s="3" t="s">
        <v>47</v>
      </c>
      <c r="AL2873" s="3" t="s">
        <v>47</v>
      </c>
      <c r="AM2873" s="3" t="s">
        <v>47</v>
      </c>
      <c r="AU2873" s="3">
        <v>0</v>
      </c>
      <c r="AV2873" s="3">
        <v>17</v>
      </c>
      <c r="AW2873" s="3">
        <v>1</v>
      </c>
      <c r="AX2873" s="3">
        <v>17</v>
      </c>
      <c r="AY2873" s="3">
        <v>100</v>
      </c>
      <c r="AZ2873" s="6" t="str">
        <f t="shared" si="312"/>
        <v>1961.10</v>
      </c>
      <c r="BC2873" s="12" t="s">
        <v>6802</v>
      </c>
      <c r="BJ2873" s="12">
        <f t="shared" si="313"/>
        <v>0</v>
      </c>
      <c r="BK2873" s="12">
        <f t="shared" si="314"/>
        <v>0</v>
      </c>
      <c r="CQ2873" s="3" t="str">
        <f>CONCATENATE(baseURL!$A$1,baseURL!$B$1,baseURL!$C$1,".",C2873,".",L2873,".pkl&amp;seq=",BC2873)</f>
        <v>http://proteomics.broadinstitute.org/millscripts/viewfeed.pl?side=xl&amp;cycle=1&amp;fixedMods=iaaC&amp;file=msdataSM/iPRG2012_nd/cpick_in/iPRG2012_nd.1961.10.2.pkl&amp;seq=GNPTVEVELTTEK</v>
      </c>
    </row>
    <row r="2874" spans="1:95" x14ac:dyDescent="0.2">
      <c r="A2874" s="3">
        <v>63</v>
      </c>
      <c r="B2874" s="2" t="s">
        <v>6901</v>
      </c>
      <c r="C2874" s="2" t="s">
        <v>6902</v>
      </c>
      <c r="D2874" s="3">
        <v>7399</v>
      </c>
      <c r="E2874" s="3">
        <v>7393</v>
      </c>
      <c r="F2874" s="3">
        <v>41193</v>
      </c>
      <c r="G2874" s="3">
        <v>9353</v>
      </c>
      <c r="H2874" s="3">
        <v>30.173200000000001</v>
      </c>
      <c r="I2874" s="30">
        <v>805.09266000000002</v>
      </c>
      <c r="J2874" s="30">
        <v>805.09433760000002</v>
      </c>
      <c r="K2874" s="30">
        <v>-1.6800000000000001E-3</v>
      </c>
      <c r="L2874" s="3">
        <v>3</v>
      </c>
      <c r="M2874" s="3">
        <v>3</v>
      </c>
      <c r="N2874" s="10">
        <f t="shared" si="308"/>
        <v>1</v>
      </c>
      <c r="O2874" s="35">
        <v>3</v>
      </c>
      <c r="P2874" s="17"/>
      <c r="Q2874" s="40">
        <v>2413.2681400000001</v>
      </c>
      <c r="R2874" s="40">
        <v>805.09423000000004</v>
      </c>
      <c r="S2874" s="18">
        <f t="shared" si="309"/>
        <v>-1.9500822903862698</v>
      </c>
      <c r="T2874" s="18">
        <f t="shared" si="310"/>
        <v>0.13364895184809256</v>
      </c>
      <c r="U2874" s="18">
        <f t="shared" si="311"/>
        <v>-3.7262718971348384E-2</v>
      </c>
      <c r="V2874" s="30">
        <v>805.0942</v>
      </c>
      <c r="W2874" s="3" t="s">
        <v>47</v>
      </c>
      <c r="Z2874" s="3" t="s">
        <v>47</v>
      </c>
      <c r="AA2874" s="3" t="s">
        <v>47</v>
      </c>
      <c r="AB2874" s="12" t="s">
        <v>48</v>
      </c>
      <c r="AC2874" s="3" t="s">
        <v>52</v>
      </c>
      <c r="AD2874" s="3" t="s">
        <v>47</v>
      </c>
      <c r="AE2874" s="3" t="s">
        <v>47</v>
      </c>
      <c r="AF2874" s="3" t="s">
        <v>47</v>
      </c>
      <c r="AG2874" s="3" t="s">
        <v>47</v>
      </c>
      <c r="AI2874" s="3" t="s">
        <v>47</v>
      </c>
      <c r="AK2874" s="3" t="s">
        <v>47</v>
      </c>
      <c r="AL2874" s="3" t="s">
        <v>48</v>
      </c>
      <c r="AM2874" s="3" t="s">
        <v>48</v>
      </c>
      <c r="AN2874" s="3" t="s">
        <v>47</v>
      </c>
      <c r="AO2874" s="3" t="s">
        <v>48</v>
      </c>
      <c r="AP2874" s="3" t="s">
        <v>48</v>
      </c>
      <c r="AQ2874" s="3" t="s">
        <v>47</v>
      </c>
      <c r="AS2874" s="3" t="s">
        <v>47</v>
      </c>
      <c r="AU2874" s="3">
        <v>0</v>
      </c>
      <c r="AV2874" s="3">
        <v>12</v>
      </c>
      <c r="AW2874" s="3">
        <v>2</v>
      </c>
      <c r="AX2874" s="3">
        <v>11</v>
      </c>
      <c r="AY2874" s="3">
        <v>91.67</v>
      </c>
      <c r="AZ2874" s="6" t="str">
        <f t="shared" si="312"/>
        <v>1961.11</v>
      </c>
      <c r="BB2874" s="12" t="s">
        <v>79</v>
      </c>
      <c r="BC2874" s="12" t="s">
        <v>6903</v>
      </c>
      <c r="BJ2874" s="12">
        <f t="shared" si="313"/>
        <v>0</v>
      </c>
      <c r="BK2874" s="12">
        <f t="shared" si="314"/>
        <v>0</v>
      </c>
      <c r="CO2874" s="3" t="s">
        <v>6904</v>
      </c>
      <c r="CQ2874" s="3" t="str">
        <f>CONCATENATE(baseURL!$A$1,baseURL!$B$1,"+Acetyl",baseURL!$C$1,".",C2874,".",L2874,".pkl&amp;seq=",BC2874)</f>
        <v>http://proteomics.broadinstitute.org/millscripts/viewfeed.pl?side=xl&amp;cycle=1&amp;fixedMods=iaaC+Acetyl&amp;file=msdataSM/iPRG2012_nd/cpick_in/iPRG2012_nd.1961.11.3.pkl&amp;seq=SSATAAATSAPTANAANALKASKAPK</v>
      </c>
    </row>
    <row r="2875" spans="1:95" x14ac:dyDescent="0.2">
      <c r="A2875" s="3">
        <v>3786</v>
      </c>
      <c r="B2875" s="2" t="s">
        <v>6908</v>
      </c>
      <c r="C2875" s="2" t="s">
        <v>6909</v>
      </c>
      <c r="D2875" s="3">
        <v>7394</v>
      </c>
      <c r="E2875" s="3">
        <v>7388</v>
      </c>
      <c r="F2875" s="3">
        <v>41188</v>
      </c>
      <c r="G2875" s="3">
        <v>9348</v>
      </c>
      <c r="H2875" s="3">
        <v>30.164899999999999</v>
      </c>
      <c r="I2875" s="30">
        <v>564.06318999999996</v>
      </c>
      <c r="J2875" s="30">
        <v>564.0619398</v>
      </c>
      <c r="K2875" s="30">
        <v>1.25E-3</v>
      </c>
      <c r="L2875" s="3">
        <v>0</v>
      </c>
      <c r="M2875" s="3">
        <v>4</v>
      </c>
      <c r="N2875" s="10">
        <f t="shared" si="308"/>
        <v>1</v>
      </c>
      <c r="O2875" s="35">
        <v>4</v>
      </c>
      <c r="P2875" s="17"/>
      <c r="Q2875" s="40">
        <v>2253.2237599999999</v>
      </c>
      <c r="R2875" s="40">
        <v>564.06140000000005</v>
      </c>
      <c r="S2875" s="18">
        <f t="shared" si="309"/>
        <v>3.173413390660079</v>
      </c>
      <c r="T2875" s="18">
        <f t="shared" si="310"/>
        <v>0.95698801576548809</v>
      </c>
      <c r="U2875" s="18">
        <f t="shared" si="311"/>
        <v>0.53185699273996379</v>
      </c>
      <c r="V2875" s="30">
        <v>564.06169999999997</v>
      </c>
      <c r="W2875" s="3" t="s">
        <v>47</v>
      </c>
      <c r="X2875" s="3" t="s">
        <v>47</v>
      </c>
      <c r="Y2875" s="3" t="s">
        <v>47</v>
      </c>
      <c r="Z2875" s="3" t="s">
        <v>47</v>
      </c>
      <c r="AA2875" s="3" t="s">
        <v>47</v>
      </c>
      <c r="AB2875" s="12" t="s">
        <v>47</v>
      </c>
      <c r="AC2875" s="3" t="s">
        <v>47</v>
      </c>
      <c r="AE2875" s="3" t="s">
        <v>47</v>
      </c>
      <c r="AF2875" s="3" t="s">
        <v>47</v>
      </c>
      <c r="AL2875" s="3" t="s">
        <v>48</v>
      </c>
      <c r="AM2875" s="3" t="s">
        <v>48</v>
      </c>
      <c r="AU2875" s="3">
        <v>0</v>
      </c>
      <c r="AV2875" s="3">
        <v>9</v>
      </c>
      <c r="AW2875" s="3">
        <v>1</v>
      </c>
      <c r="AX2875" s="3">
        <v>9</v>
      </c>
      <c r="AY2875" s="3">
        <v>100</v>
      </c>
      <c r="AZ2875" s="6" t="str">
        <f t="shared" si="312"/>
        <v>1961.6</v>
      </c>
      <c r="BC2875" s="12" t="s">
        <v>6617</v>
      </c>
      <c r="BJ2875" s="12">
        <f t="shared" si="313"/>
        <v>0</v>
      </c>
      <c r="BK2875" s="12">
        <f t="shared" si="314"/>
        <v>0</v>
      </c>
      <c r="CQ2875" s="3" t="str">
        <f>CONCATENATE(baseURL!$A$1,baseURL!$B$1,baseURL!$C$1,".",C2875,".",L2875,".pkl&amp;seq=",BC2875)</f>
        <v>http://proteomics.broadinstitute.org/millscripts/viewfeed.pl?side=xl&amp;cycle=1&amp;fixedMods=iaaC&amp;file=msdataSM/iPRG2012_nd/cpick_in/iPRG2012_nd.1961.6.0.pkl&amp;seq=TKQTVLLAHYPPTVQAGEATK</v>
      </c>
    </row>
    <row r="2876" spans="1:95" x14ac:dyDescent="0.2">
      <c r="A2876" s="3">
        <v>2554</v>
      </c>
      <c r="B2876" s="2" t="s">
        <v>6912</v>
      </c>
      <c r="C2876" s="2" t="s">
        <v>6913</v>
      </c>
      <c r="D2876" s="3">
        <v>7404</v>
      </c>
      <c r="E2876" s="3">
        <v>7398</v>
      </c>
      <c r="F2876" s="3">
        <v>41208</v>
      </c>
      <c r="G2876" s="3">
        <v>9359</v>
      </c>
      <c r="H2876" s="3">
        <v>30.192900000000002</v>
      </c>
      <c r="I2876" s="30">
        <v>530.79732000000001</v>
      </c>
      <c r="J2876" s="30">
        <v>530.79751229999999</v>
      </c>
      <c r="K2876" s="30">
        <v>-1.9000000000000001E-4</v>
      </c>
      <c r="L2876" s="3">
        <v>2</v>
      </c>
      <c r="M2876" s="3">
        <v>2</v>
      </c>
      <c r="N2876" s="10">
        <f t="shared" si="308"/>
        <v>1</v>
      </c>
      <c r="O2876" s="35">
        <v>2</v>
      </c>
      <c r="P2876" s="17"/>
      <c r="Q2876" s="40">
        <v>1060.5884699999999</v>
      </c>
      <c r="R2876" s="40">
        <v>530.79786999999999</v>
      </c>
      <c r="S2876" s="18">
        <f t="shared" si="309"/>
        <v>-1.0361759740588741</v>
      </c>
      <c r="T2876" s="18">
        <f t="shared" si="310"/>
        <v>-0.67389117442204571</v>
      </c>
      <c r="U2876" s="18">
        <f t="shared" si="311"/>
        <v>-1.2622507321171337</v>
      </c>
      <c r="V2876" s="30">
        <v>530.79719999999998</v>
      </c>
      <c r="W2876" s="3" t="s">
        <v>47</v>
      </c>
      <c r="Z2876" s="3" t="s">
        <v>47</v>
      </c>
      <c r="AA2876" s="3" t="s">
        <v>65</v>
      </c>
      <c r="AB2876" s="12" t="s">
        <v>47</v>
      </c>
      <c r="AC2876" s="3" t="s">
        <v>47</v>
      </c>
      <c r="AD2876" s="3" t="s">
        <v>47</v>
      </c>
      <c r="AE2876" s="3" t="s">
        <v>47</v>
      </c>
      <c r="AF2876" s="3" t="s">
        <v>47</v>
      </c>
      <c r="AG2876" s="3" t="s">
        <v>47</v>
      </c>
      <c r="AH2876" s="3" t="s">
        <v>47</v>
      </c>
      <c r="AI2876" s="3" t="s">
        <v>47</v>
      </c>
      <c r="AJ2876" s="3" t="s">
        <v>47</v>
      </c>
      <c r="AK2876" s="3" t="s">
        <v>47</v>
      </c>
      <c r="AL2876" s="3" t="s">
        <v>47</v>
      </c>
      <c r="AN2876" s="3" t="s">
        <v>47</v>
      </c>
      <c r="AU2876" s="3">
        <v>1</v>
      </c>
      <c r="AV2876" s="3">
        <v>14</v>
      </c>
      <c r="AW2876" s="3">
        <v>1</v>
      </c>
      <c r="AX2876" s="3">
        <v>14</v>
      </c>
      <c r="AY2876" s="3">
        <v>100</v>
      </c>
      <c r="AZ2876" s="6" t="str">
        <f t="shared" si="312"/>
        <v>1962.5</v>
      </c>
      <c r="BC2876" s="12" t="s">
        <v>6914</v>
      </c>
      <c r="BJ2876" s="12">
        <f t="shared" si="313"/>
        <v>0</v>
      </c>
      <c r="BK2876" s="12">
        <f t="shared" si="314"/>
        <v>0</v>
      </c>
      <c r="BW2876" s="3" t="s">
        <v>4361</v>
      </c>
      <c r="CQ2876" s="3" t="str">
        <f>CONCATENATE(baseURL!$A$1,baseURL!$B$1,baseURL!$C$1,".",C2876,".",L2876,".pkl&amp;seq=",BC2876)</f>
        <v>http://proteomics.broadinstitute.org/millscripts/viewfeed.pl?side=xl&amp;cycle=1&amp;fixedMods=iaaC&amp;file=msdataSM/iPRG2012_nd/cpick_in/iPRG2012_nd.1962.5.2.pkl&amp;seq=GTLELVSDVK</v>
      </c>
    </row>
    <row r="2877" spans="1:95" x14ac:dyDescent="0.2">
      <c r="A2877" s="3">
        <v>4920</v>
      </c>
      <c r="B2877" s="2" t="s">
        <v>6915</v>
      </c>
      <c r="C2877" s="2" t="s">
        <v>6916</v>
      </c>
      <c r="D2877" s="3">
        <v>7416</v>
      </c>
      <c r="E2877" s="3">
        <v>7410</v>
      </c>
      <c r="F2877" s="3">
        <v>41234</v>
      </c>
      <c r="G2877" s="3">
        <v>9372</v>
      </c>
      <c r="H2877" s="3">
        <v>30.214200000000002</v>
      </c>
      <c r="I2877" s="30">
        <v>610.31222000000002</v>
      </c>
      <c r="J2877" s="30">
        <v>610.3116149</v>
      </c>
      <c r="K2877" s="30">
        <v>6.0999999999999997E-4</v>
      </c>
      <c r="L2877" s="3">
        <v>3</v>
      </c>
      <c r="M2877" s="3">
        <v>3</v>
      </c>
      <c r="N2877" s="10">
        <f t="shared" si="308"/>
        <v>1</v>
      </c>
      <c r="O2877" s="35">
        <v>3</v>
      </c>
      <c r="P2877" s="17"/>
      <c r="Q2877" s="40">
        <v>1828.9187999999999</v>
      </c>
      <c r="R2877" s="40">
        <v>610.31111999999996</v>
      </c>
      <c r="S2877" s="18">
        <f t="shared" si="309"/>
        <v>1.802359426229917</v>
      </c>
      <c r="T2877" s="18">
        <f t="shared" si="310"/>
        <v>0.81089789095626985</v>
      </c>
      <c r="U2877" s="18">
        <f t="shared" si="311"/>
        <v>0.6226332564017083</v>
      </c>
      <c r="V2877" s="30">
        <v>610.31150000000002</v>
      </c>
      <c r="W2877" s="3" t="s">
        <v>47</v>
      </c>
      <c r="X2877" s="3" t="s">
        <v>47</v>
      </c>
      <c r="Y2877" s="3" t="s">
        <v>47</v>
      </c>
      <c r="Z2877" s="3" t="s">
        <v>47</v>
      </c>
      <c r="AA2877" s="3" t="s">
        <v>48</v>
      </c>
      <c r="AB2877" s="12" t="s">
        <v>47</v>
      </c>
      <c r="AC2877" s="3" t="s">
        <v>47</v>
      </c>
      <c r="AD2877" s="3" t="s">
        <v>47</v>
      </c>
      <c r="AE2877" s="3" t="s">
        <v>47</v>
      </c>
      <c r="AF2877" s="3" t="s">
        <v>47</v>
      </c>
      <c r="AG2877" s="3" t="s">
        <v>47</v>
      </c>
      <c r="AH2877" s="3" t="s">
        <v>47</v>
      </c>
      <c r="AI2877" s="3" t="s">
        <v>47</v>
      </c>
      <c r="AJ2877" s="3" t="s">
        <v>47</v>
      </c>
      <c r="AK2877" s="3" t="s">
        <v>47</v>
      </c>
      <c r="AL2877" s="3" t="s">
        <v>47</v>
      </c>
      <c r="AM2877" s="3" t="s">
        <v>47</v>
      </c>
      <c r="AN2877" s="3" t="s">
        <v>47</v>
      </c>
      <c r="AU2877" s="3">
        <v>0</v>
      </c>
      <c r="AV2877" s="3">
        <v>17</v>
      </c>
      <c r="AW2877" s="3">
        <v>1</v>
      </c>
      <c r="AX2877" s="3">
        <v>17</v>
      </c>
      <c r="AY2877" s="3">
        <v>100</v>
      </c>
      <c r="AZ2877" s="6" t="str">
        <f t="shared" si="312"/>
        <v>1963.10</v>
      </c>
      <c r="BC2877" s="12" t="s">
        <v>6917</v>
      </c>
      <c r="BJ2877" s="12">
        <f t="shared" si="313"/>
        <v>0</v>
      </c>
      <c r="BK2877" s="12">
        <f t="shared" si="314"/>
        <v>0</v>
      </c>
      <c r="CQ2877" s="3" t="str">
        <f>CONCATENATE(baseURL!$A$1,baseURL!$B$1,baseURL!$C$1,".",C2877,".",L2877,".pkl&amp;seq=",BC2877)</f>
        <v>http://proteomics.broadinstitute.org/millscripts/viewfeed.pl?side=xl&amp;cycle=1&amp;fixedMods=iaaC&amp;file=msdataSM/iPRG2012_nd/cpick_in/iPRG2012_nd.1963.10.3.pkl&amp;seq=ALEVSETPNHVLYSNR</v>
      </c>
    </row>
    <row r="2878" spans="1:95" x14ac:dyDescent="0.2">
      <c r="A2878" s="3">
        <v>4205</v>
      </c>
      <c r="B2878" s="2" t="s">
        <v>6918</v>
      </c>
      <c r="C2878" s="2" t="s">
        <v>6919</v>
      </c>
      <c r="D2878" s="3">
        <v>7419</v>
      </c>
      <c r="E2878" s="3">
        <v>7413</v>
      </c>
      <c r="F2878" s="3">
        <v>41237</v>
      </c>
      <c r="G2878" s="3">
        <v>9375</v>
      </c>
      <c r="H2878" s="3">
        <v>30.219200000000001</v>
      </c>
      <c r="I2878" s="30">
        <v>646.31740000000002</v>
      </c>
      <c r="J2878" s="30">
        <v>646.31684159999998</v>
      </c>
      <c r="K2878" s="30">
        <v>5.5999999999999995E-4</v>
      </c>
      <c r="L2878" s="3">
        <v>2</v>
      </c>
      <c r="M2878" s="3">
        <v>2</v>
      </c>
      <c r="N2878" s="10">
        <f t="shared" si="308"/>
        <v>1</v>
      </c>
      <c r="O2878" s="35">
        <v>2</v>
      </c>
      <c r="P2878" s="17"/>
      <c r="Q2878" s="40">
        <v>1291.62771</v>
      </c>
      <c r="R2878" s="40">
        <v>646.31749000000002</v>
      </c>
      <c r="S2878" s="18">
        <f t="shared" si="309"/>
        <v>-0.13925044794957586</v>
      </c>
      <c r="T2878" s="18">
        <f t="shared" si="310"/>
        <v>-1.0032221161855184</v>
      </c>
      <c r="U2878" s="18">
        <f t="shared" si="311"/>
        <v>-1.2223094876355656</v>
      </c>
      <c r="V2878" s="30">
        <v>646.31669999999997</v>
      </c>
      <c r="W2878" s="3" t="s">
        <v>47</v>
      </c>
      <c r="X2878" s="3" t="s">
        <v>47</v>
      </c>
      <c r="Y2878" s="3" t="s">
        <v>47</v>
      </c>
      <c r="Z2878" s="3" t="s">
        <v>47</v>
      </c>
      <c r="AB2878" s="12" t="s">
        <v>47</v>
      </c>
      <c r="AC2878" s="3" t="s">
        <v>47</v>
      </c>
      <c r="AD2878" s="3" t="s">
        <v>47</v>
      </c>
      <c r="AE2878" s="3" t="s">
        <v>47</v>
      </c>
      <c r="AF2878" s="3" t="s">
        <v>47</v>
      </c>
      <c r="AG2878" s="3" t="s">
        <v>47</v>
      </c>
      <c r="AH2878" s="3" t="s">
        <v>47</v>
      </c>
      <c r="AI2878" s="3" t="s">
        <v>47</v>
      </c>
      <c r="AJ2878" s="3" t="s">
        <v>47</v>
      </c>
      <c r="AK2878" s="3" t="s">
        <v>47</v>
      </c>
      <c r="AL2878" s="3" t="s">
        <v>47</v>
      </c>
      <c r="AM2878" s="3" t="s">
        <v>47</v>
      </c>
      <c r="AN2878" s="3" t="s">
        <v>47</v>
      </c>
      <c r="AU2878" s="3">
        <v>0</v>
      </c>
      <c r="AV2878" s="3">
        <v>17</v>
      </c>
      <c r="AW2878" s="3">
        <v>1</v>
      </c>
      <c r="AX2878" s="3">
        <v>17</v>
      </c>
      <c r="AY2878" s="3">
        <v>100</v>
      </c>
      <c r="AZ2878" s="6" t="str">
        <f t="shared" si="312"/>
        <v>1963.13</v>
      </c>
      <c r="BC2878" s="12" t="s">
        <v>6830</v>
      </c>
      <c r="BJ2878" s="12">
        <f t="shared" si="313"/>
        <v>0</v>
      </c>
      <c r="BK2878" s="12">
        <f t="shared" si="314"/>
        <v>0</v>
      </c>
      <c r="CQ2878" s="3" t="str">
        <f>CONCATENATE(baseURL!$A$1,baseURL!$B$1,baseURL!$C$1,".",C2878,".",L2878,".pkl&amp;seq=",BC2878)</f>
        <v>http://proteomics.broadinstitute.org/millscripts/viewfeed.pl?side=xl&amp;cycle=1&amp;fixedMods=iaaC&amp;file=msdataSM/iPRG2012_nd/cpick_in/iPRG2012_nd.1963.13.2.pkl&amp;seq=SNFATLADPEAR</v>
      </c>
    </row>
    <row r="2879" spans="1:95" x14ac:dyDescent="0.2">
      <c r="A2879" s="3">
        <v>2471</v>
      </c>
      <c r="B2879" s="2" t="s">
        <v>6923</v>
      </c>
      <c r="C2879" s="2" t="s">
        <v>6924</v>
      </c>
      <c r="D2879" s="3">
        <v>7422</v>
      </c>
      <c r="E2879" s="3">
        <v>7416</v>
      </c>
      <c r="F2879" s="3">
        <v>41246</v>
      </c>
      <c r="G2879" s="3">
        <v>9379</v>
      </c>
      <c r="H2879" s="3">
        <v>30.232199999999999</v>
      </c>
      <c r="I2879" s="30">
        <v>449.58690999999999</v>
      </c>
      <c r="J2879" s="30">
        <v>449.58606470000001</v>
      </c>
      <c r="K2879" s="30">
        <v>8.4999999999999995E-4</v>
      </c>
      <c r="L2879" s="3">
        <v>3</v>
      </c>
      <c r="M2879" s="3">
        <v>3</v>
      </c>
      <c r="N2879" s="10">
        <f t="shared" si="308"/>
        <v>1</v>
      </c>
      <c r="O2879" s="35">
        <v>3</v>
      </c>
      <c r="P2879" s="17"/>
      <c r="Q2879" s="40">
        <v>1346.7426800000001</v>
      </c>
      <c r="R2879" s="40">
        <v>449.58573999999999</v>
      </c>
      <c r="S2879" s="18">
        <f t="shared" si="309"/>
        <v>2.6023957076616617</v>
      </c>
      <c r="T2879" s="18">
        <f t="shared" si="310"/>
        <v>0.72222041566864181</v>
      </c>
      <c r="U2879" s="18">
        <f t="shared" si="311"/>
        <v>0.35588317368327288</v>
      </c>
      <c r="V2879" s="30">
        <v>449.58589999999998</v>
      </c>
      <c r="W2879" s="3" t="s">
        <v>47</v>
      </c>
      <c r="Z2879" s="3" t="s">
        <v>47</v>
      </c>
      <c r="AA2879" s="3" t="s">
        <v>47</v>
      </c>
      <c r="AB2879" s="12" t="s">
        <v>47</v>
      </c>
      <c r="AC2879" s="3" t="s">
        <v>47</v>
      </c>
      <c r="AD2879" s="3" t="s">
        <v>47</v>
      </c>
      <c r="AE2879" s="3" t="s">
        <v>47</v>
      </c>
      <c r="AF2879" s="3" t="s">
        <v>47</v>
      </c>
      <c r="AG2879" s="3" t="s">
        <v>47</v>
      </c>
      <c r="AH2879" s="3" t="s">
        <v>47</v>
      </c>
      <c r="AI2879" s="3" t="s">
        <v>47</v>
      </c>
      <c r="AK2879" s="3" t="s">
        <v>47</v>
      </c>
      <c r="AL2879" s="3" t="s">
        <v>47</v>
      </c>
      <c r="AN2879" s="3" t="s">
        <v>48</v>
      </c>
      <c r="AU2879" s="3">
        <v>0</v>
      </c>
      <c r="AV2879" s="3">
        <v>13</v>
      </c>
      <c r="AW2879" s="3">
        <v>1</v>
      </c>
      <c r="AX2879" s="3">
        <v>13</v>
      </c>
      <c r="AY2879" s="3">
        <v>100</v>
      </c>
      <c r="AZ2879" s="6" t="str">
        <f t="shared" si="312"/>
        <v>1964.1</v>
      </c>
      <c r="BC2879" s="12" t="s">
        <v>6925</v>
      </c>
      <c r="BJ2879" s="12">
        <f t="shared" si="313"/>
        <v>0</v>
      </c>
      <c r="BK2879" s="12">
        <f t="shared" si="314"/>
        <v>0</v>
      </c>
      <c r="CQ2879" s="3" t="str">
        <f>CONCATENATE(baseURL!$A$1,baseURL!$B$1,baseURL!$C$1,".",C2879,".",L2879,".pkl&amp;seq=",BC2879)</f>
        <v>http://proteomics.broadinstitute.org/millscripts/viewfeed.pl?side=xl&amp;cycle=1&amp;fixedMods=iaaC&amp;file=msdataSM/iPRG2012_nd/cpick_in/iPRG2012_nd.1964.1.3.pkl&amp;seq=LLFAGKQLEDGR</v>
      </c>
    </row>
    <row r="2880" spans="1:95" x14ac:dyDescent="0.2">
      <c r="A2880" s="3">
        <v>4921</v>
      </c>
      <c r="B2880" s="2" t="s">
        <v>6926</v>
      </c>
      <c r="C2880" s="2" t="s">
        <v>6920</v>
      </c>
      <c r="D2880" s="3">
        <v>7428</v>
      </c>
      <c r="E2880" s="3">
        <v>7422</v>
      </c>
      <c r="F2880" s="3">
        <v>41252</v>
      </c>
      <c r="G2880" s="3">
        <v>9385</v>
      </c>
      <c r="H2880" s="3">
        <v>30.244700000000002</v>
      </c>
      <c r="I2880" s="30">
        <v>583.29165999999998</v>
      </c>
      <c r="J2880" s="30">
        <v>583.28963680000004</v>
      </c>
      <c r="K2880" s="30">
        <v>2.0200000000000001E-3</v>
      </c>
      <c r="L2880" s="3">
        <v>3</v>
      </c>
      <c r="M2880" s="3">
        <v>3</v>
      </c>
      <c r="N2880" s="10">
        <f t="shared" si="308"/>
        <v>1</v>
      </c>
      <c r="O2880" s="35">
        <v>3</v>
      </c>
      <c r="P2880" s="17"/>
      <c r="Q2880" s="40">
        <v>1747.8544300000001</v>
      </c>
      <c r="R2880" s="40">
        <v>583.28966000000003</v>
      </c>
      <c r="S2880" s="18">
        <f t="shared" si="309"/>
        <v>3.4288281399548661</v>
      </c>
      <c r="T2880" s="18">
        <f t="shared" si="310"/>
        <v>-3.9774406401958791E-2</v>
      </c>
      <c r="U2880" s="18">
        <f t="shared" si="311"/>
        <v>-0.27430625128994429</v>
      </c>
      <c r="V2880" s="30">
        <v>583.28949999999998</v>
      </c>
      <c r="W2880" s="3" t="s">
        <v>47</v>
      </c>
      <c r="X2880" s="3" t="s">
        <v>47</v>
      </c>
      <c r="Y2880" s="3" t="s">
        <v>47</v>
      </c>
      <c r="Z2880" s="3" t="s">
        <v>47</v>
      </c>
      <c r="AA2880" s="3" t="s">
        <v>48</v>
      </c>
      <c r="AB2880" s="12" t="s">
        <v>47</v>
      </c>
      <c r="AC2880" s="3" t="s">
        <v>47</v>
      </c>
      <c r="AD2880" s="3" t="s">
        <v>47</v>
      </c>
      <c r="AE2880" s="3" t="s">
        <v>47</v>
      </c>
      <c r="AF2880" s="3" t="s">
        <v>47</v>
      </c>
      <c r="AG2880" s="3" t="s">
        <v>47</v>
      </c>
      <c r="AH2880" s="3" t="s">
        <v>47</v>
      </c>
      <c r="AI2880" s="3" t="s">
        <v>47</v>
      </c>
      <c r="AJ2880" s="3" t="s">
        <v>47</v>
      </c>
      <c r="AK2880" s="3" t="s">
        <v>47</v>
      </c>
      <c r="AL2880" s="3" t="s">
        <v>47</v>
      </c>
      <c r="AM2880" s="3" t="s">
        <v>47</v>
      </c>
      <c r="AN2880" s="3" t="s">
        <v>47</v>
      </c>
      <c r="AU2880" s="3">
        <v>0</v>
      </c>
      <c r="AV2880" s="3">
        <v>17</v>
      </c>
      <c r="AW2880" s="3">
        <v>1</v>
      </c>
      <c r="AX2880" s="3">
        <v>17</v>
      </c>
      <c r="AY2880" s="3">
        <v>100</v>
      </c>
      <c r="AZ2880" s="6" t="str">
        <f t="shared" si="312"/>
        <v>1964.7</v>
      </c>
      <c r="BC2880" s="12" t="s">
        <v>6840</v>
      </c>
      <c r="BJ2880" s="12">
        <f t="shared" si="313"/>
        <v>0</v>
      </c>
      <c r="BK2880" s="12">
        <f t="shared" si="314"/>
        <v>0</v>
      </c>
      <c r="CQ2880" s="3" t="str">
        <f>CONCATENATE(baseURL!$A$1,baseURL!$B$1,baseURL!$C$1,".",C2880,".",L2880,".pkl&amp;seq=",BC2880)</f>
        <v>http://proteomics.broadinstitute.org/millscripts/viewfeed.pl?side=xl&amp;cycle=1&amp;fixedMods=iaaC&amp;file=msdataSM/iPRG2012_nd/cpick_in/iPRG2012_nd.1964.7.3.pkl&amp;seq=NQAAMNPANTVFDAKR</v>
      </c>
    </row>
    <row r="2881" spans="1:95" x14ac:dyDescent="0.2">
      <c r="A2881" s="3">
        <v>4389</v>
      </c>
      <c r="B2881" s="2" t="s">
        <v>6927</v>
      </c>
      <c r="C2881" s="2" t="s">
        <v>6926</v>
      </c>
      <c r="D2881" s="3">
        <v>7437</v>
      </c>
      <c r="E2881" s="3">
        <v>7431</v>
      </c>
      <c r="F2881" s="3">
        <v>41274</v>
      </c>
      <c r="G2881" s="3">
        <v>9395</v>
      </c>
      <c r="H2881" s="3">
        <v>30.269300000000001</v>
      </c>
      <c r="I2881" s="30">
        <v>572.62681999999995</v>
      </c>
      <c r="J2881" s="30">
        <v>572.95940719999999</v>
      </c>
      <c r="K2881" s="30">
        <v>-0.33259</v>
      </c>
      <c r="L2881" s="3">
        <v>3</v>
      </c>
      <c r="M2881" s="3">
        <v>3</v>
      </c>
      <c r="N2881" s="10">
        <f t="shared" si="308"/>
        <v>1</v>
      </c>
      <c r="O2881" s="35">
        <v>3</v>
      </c>
      <c r="P2881" s="17"/>
      <c r="Q2881" s="40">
        <v>1715.8632600000001</v>
      </c>
      <c r="R2881" s="40">
        <v>572.62594000000001</v>
      </c>
      <c r="S2881" s="18">
        <f t="shared" si="309"/>
        <v>1.5367798391010081</v>
      </c>
      <c r="T2881" s="18">
        <f t="shared" si="310"/>
        <v>582.34735226974306</v>
      </c>
      <c r="U2881" s="18">
        <f t="shared" si="311"/>
        <v>581.98551047127853</v>
      </c>
      <c r="V2881" s="30">
        <v>572.95920000000001</v>
      </c>
      <c r="W2881" s="3" t="s">
        <v>47</v>
      </c>
      <c r="X2881" s="3" t="s">
        <v>47</v>
      </c>
      <c r="Y2881" s="3" t="s">
        <v>47</v>
      </c>
      <c r="Z2881" s="3" t="s">
        <v>47</v>
      </c>
      <c r="AA2881" s="3" t="s">
        <v>47</v>
      </c>
      <c r="AB2881" s="12" t="s">
        <v>47</v>
      </c>
      <c r="AC2881" s="3" t="s">
        <v>47</v>
      </c>
      <c r="AD2881" s="3" t="s">
        <v>47</v>
      </c>
      <c r="AE2881" s="3" t="s">
        <v>47</v>
      </c>
      <c r="AF2881" s="3" t="s">
        <v>47</v>
      </c>
      <c r="AG2881" s="3" t="s">
        <v>47</v>
      </c>
      <c r="AH2881" s="3" t="s">
        <v>48</v>
      </c>
      <c r="AK2881" s="3" t="s">
        <v>47</v>
      </c>
      <c r="AL2881" s="3" t="s">
        <v>52</v>
      </c>
      <c r="AM2881" s="3" t="s">
        <v>47</v>
      </c>
      <c r="AU2881" s="3">
        <v>0</v>
      </c>
      <c r="AV2881" s="3">
        <v>13</v>
      </c>
      <c r="AW2881" s="3">
        <v>2</v>
      </c>
      <c r="AX2881" s="3">
        <v>11</v>
      </c>
      <c r="AY2881" s="3">
        <v>84.62</v>
      </c>
      <c r="AZ2881" s="6" t="str">
        <f t="shared" si="312"/>
        <v>1965.8</v>
      </c>
      <c r="BC2881" s="12" t="s">
        <v>6928</v>
      </c>
      <c r="BJ2881" s="12">
        <f t="shared" si="313"/>
        <v>0</v>
      </c>
      <c r="BK2881" s="12">
        <f t="shared" si="314"/>
        <v>0</v>
      </c>
      <c r="BP2881" s="3" t="s">
        <v>54</v>
      </c>
      <c r="BR2881" s="3" t="s">
        <v>54</v>
      </c>
      <c r="BV2881" s="3" t="s">
        <v>6929</v>
      </c>
      <c r="CA2881" s="3" t="s">
        <v>6929</v>
      </c>
      <c r="CQ2881" s="3" t="str">
        <f>CONCATENATE(baseURL!$A$1,baseURL!$B$1,baseURL!$C$1,".",C2881,".",L2881,".pkl&amp;seq=",BC2881,"&amp;varMods=Deamidated-N")</f>
        <v>http://proteomics.broadinstitute.org/millscripts/viewfeed.pl?side=xl&amp;cycle=1&amp;fixedMods=iaaC&amp;file=msdataSM/iPRG2012_nd/cpick_in/iPRG2012_nd.1965.8.3.pkl&amp;seq=VKQPVVELDGDEMTR&amp;varMods=Deamidated-N</v>
      </c>
    </row>
    <row r="2882" spans="1:95" x14ac:dyDescent="0.2">
      <c r="A2882" s="3">
        <v>2333</v>
      </c>
      <c r="B2882" s="2" t="s">
        <v>6933</v>
      </c>
      <c r="C2882" s="2" t="s">
        <v>6934</v>
      </c>
      <c r="D2882" s="3">
        <v>7439</v>
      </c>
      <c r="E2882" s="3">
        <v>7433</v>
      </c>
      <c r="F2882" s="3">
        <v>41288</v>
      </c>
      <c r="G2882" s="3">
        <v>9398</v>
      </c>
      <c r="H2882" s="3">
        <v>30.281300000000002</v>
      </c>
      <c r="I2882" s="30">
        <v>442.24788000000001</v>
      </c>
      <c r="J2882" s="30">
        <v>441.74552890000001</v>
      </c>
      <c r="K2882" s="30">
        <v>0.50234999999999996</v>
      </c>
      <c r="L2882" s="3">
        <v>0</v>
      </c>
      <c r="M2882" s="3">
        <v>2</v>
      </c>
      <c r="N2882" s="10">
        <f t="shared" ref="N2882:N2945" si="315">IF(AND(M2882&gt;0,L2882&gt;0), IF(M2882=L2882,1,-1), 1)</f>
        <v>1</v>
      </c>
      <c r="O2882" s="35">
        <v>2</v>
      </c>
      <c r="P2882" s="17"/>
      <c r="Q2882" s="40">
        <v>882.48320999999999</v>
      </c>
      <c r="R2882" s="40">
        <v>441.74525</v>
      </c>
      <c r="S2882" s="18">
        <f t="shared" ref="S2882:S2945" si="316">1000000*(I2882-R2882)/R2882</f>
        <v>1137.8277412151247</v>
      </c>
      <c r="T2882" s="18">
        <f t="shared" ref="T2882:T2945" si="317">1000000*(J2882-R2882)/R2882</f>
        <v>0.63135936382354374</v>
      </c>
      <c r="U2882" s="18">
        <f t="shared" ref="U2882:U2945" si="318">1000000*(V2882-R2882)/R2882</f>
        <v>-0.33956222510415301</v>
      </c>
      <c r="V2882" s="30">
        <v>441.74509999999998</v>
      </c>
      <c r="W2882" s="3" t="s">
        <v>47</v>
      </c>
      <c r="Z2882" s="3" t="s">
        <v>47</v>
      </c>
      <c r="AA2882" s="3" t="s">
        <v>47</v>
      </c>
      <c r="AB2882" s="12" t="s">
        <v>47</v>
      </c>
      <c r="AC2882" s="3" t="s">
        <v>47</v>
      </c>
      <c r="AF2882" s="3" t="s">
        <v>48</v>
      </c>
      <c r="AG2882" s="3" t="s">
        <v>47</v>
      </c>
      <c r="AH2882" s="3" t="s">
        <v>47</v>
      </c>
      <c r="AI2882" s="3" t="s">
        <v>47</v>
      </c>
      <c r="AK2882" s="3" t="s">
        <v>52</v>
      </c>
      <c r="AL2882" s="3" t="s">
        <v>48</v>
      </c>
      <c r="AU2882" s="3">
        <v>0</v>
      </c>
      <c r="AV2882" s="3">
        <v>8</v>
      </c>
      <c r="AW2882" s="3">
        <v>1</v>
      </c>
      <c r="AX2882" s="3">
        <v>8</v>
      </c>
      <c r="AY2882" s="3">
        <v>100</v>
      </c>
      <c r="AZ2882" s="6" t="str">
        <f t="shared" ref="AZ2882:AZ2945" si="319">HYPERLINK(CQ2882,C2882)</f>
        <v>1966.1</v>
      </c>
      <c r="BC2882" s="12" t="s">
        <v>6896</v>
      </c>
      <c r="BJ2882" s="12">
        <f t="shared" ref="BJ2882:BJ2945" si="320">LEN(BC2882)-LEN(SUBSTITUTE(BC2882,"C",""))</f>
        <v>0</v>
      </c>
      <c r="BK2882" s="12">
        <f t="shared" ref="BK2882:BK2945" si="321">LEN(BC2882)-LEN(SUBSTITUTE(BC2882,"c",""))</f>
        <v>0</v>
      </c>
      <c r="CQ2882" s="3" t="str">
        <f>CONCATENATE(baseURL!$A$1,baseURL!$B$1,baseURL!$C$1,".",C2882,".",L2882,".pkl&amp;seq=",BC2882)</f>
        <v>http://proteomics.broadinstitute.org/millscripts/viewfeed.pl?side=xl&amp;cycle=1&amp;fixedMods=iaaC&amp;file=msdataSM/iPRG2012_nd/cpick_in/iPRG2012_nd.1966.1.0.pkl&amp;seq=QGFVLYR</v>
      </c>
    </row>
    <row r="2883" spans="1:95" x14ac:dyDescent="0.2">
      <c r="A2883" s="3">
        <v>3270</v>
      </c>
      <c r="B2883" s="2" t="s">
        <v>6930</v>
      </c>
      <c r="C2883" s="2" t="s">
        <v>6931</v>
      </c>
      <c r="D2883" s="3">
        <v>7448</v>
      </c>
      <c r="E2883" s="3">
        <v>7442</v>
      </c>
      <c r="F2883" s="3">
        <v>41297</v>
      </c>
      <c r="G2883" s="3">
        <v>9407</v>
      </c>
      <c r="H2883" s="3">
        <v>30.296299999999999</v>
      </c>
      <c r="I2883" s="30">
        <v>608.32369000000006</v>
      </c>
      <c r="J2883" s="30">
        <v>608.31997149999995</v>
      </c>
      <c r="K2883" s="30">
        <v>3.7200000000000002E-3</v>
      </c>
      <c r="L2883" s="3">
        <v>0</v>
      </c>
      <c r="M2883" s="3">
        <v>2</v>
      </c>
      <c r="N2883" s="10">
        <f t="shared" si="315"/>
        <v>1</v>
      </c>
      <c r="O2883" s="35">
        <v>2</v>
      </c>
      <c r="P2883" s="17"/>
      <c r="Q2883" s="40">
        <v>1215.6327900000001</v>
      </c>
      <c r="R2883" s="40">
        <v>608.32002999999997</v>
      </c>
      <c r="S2883" s="18">
        <f t="shared" si="316"/>
        <v>6.0165699296169963</v>
      </c>
      <c r="T2883" s="18">
        <f t="shared" si="317"/>
        <v>-9.6166486615329699E-2</v>
      </c>
      <c r="U2883" s="18">
        <f t="shared" si="318"/>
        <v>0.27945816616549451</v>
      </c>
      <c r="V2883" s="30">
        <v>608.3202</v>
      </c>
      <c r="W2883" s="3" t="s">
        <v>47</v>
      </c>
      <c r="Y2883" s="3" t="s">
        <v>47</v>
      </c>
      <c r="Z2883" s="3" t="s">
        <v>47</v>
      </c>
      <c r="AA2883" s="3" t="s">
        <v>47</v>
      </c>
      <c r="AB2883" s="12" t="s">
        <v>47</v>
      </c>
      <c r="AC2883" s="3" t="s">
        <v>47</v>
      </c>
      <c r="AE2883" s="3" t="s">
        <v>48</v>
      </c>
      <c r="AG2883" s="3" t="s">
        <v>47</v>
      </c>
      <c r="AH2883" s="3" t="s">
        <v>47</v>
      </c>
      <c r="AI2883" s="3" t="s">
        <v>47</v>
      </c>
      <c r="AK2883" s="3" t="s">
        <v>52</v>
      </c>
      <c r="AL2883" s="3" t="s">
        <v>52</v>
      </c>
      <c r="AU2883" s="3">
        <v>0</v>
      </c>
      <c r="AV2883" s="3">
        <v>9</v>
      </c>
      <c r="AW2883" s="3">
        <v>1</v>
      </c>
      <c r="AX2883" s="3">
        <v>9</v>
      </c>
      <c r="AY2883" s="3">
        <v>100</v>
      </c>
      <c r="AZ2883" s="6" t="str">
        <f t="shared" si="319"/>
        <v>1966.10</v>
      </c>
      <c r="BC2883" s="12" t="s">
        <v>6932</v>
      </c>
      <c r="BJ2883" s="12">
        <f t="shared" si="320"/>
        <v>0</v>
      </c>
      <c r="BK2883" s="12">
        <f t="shared" si="321"/>
        <v>0</v>
      </c>
      <c r="CQ2883" s="3" t="str">
        <f>CONCATENATE(baseURL!$A$1,baseURL!$B$1,baseURL!$C$1,".",C2883,".",L2883,".pkl&amp;seq=",BC2883)</f>
        <v>http://proteomics.broadinstitute.org/millscripts/viewfeed.pl?side=xl&amp;cycle=1&amp;fixedMods=iaaC&amp;file=msdataSM/iPRG2012_nd/cpick_in/iPRG2012_nd.1966.10.0.pkl&amp;seq=SGLLNGVEEAAR</v>
      </c>
    </row>
    <row r="2884" spans="1:95" x14ac:dyDescent="0.2">
      <c r="A2884" s="3">
        <v>5449</v>
      </c>
      <c r="B2884" s="2" t="s">
        <v>6935</v>
      </c>
      <c r="C2884" s="2" t="s">
        <v>6936</v>
      </c>
      <c r="D2884" s="3">
        <v>7440</v>
      </c>
      <c r="E2884" s="3">
        <v>7434</v>
      </c>
      <c r="F2884" s="3">
        <v>41289</v>
      </c>
      <c r="G2884" s="3">
        <v>9399</v>
      </c>
      <c r="H2884" s="3">
        <v>30.283000000000001</v>
      </c>
      <c r="I2884" s="30">
        <v>470.59159</v>
      </c>
      <c r="J2884" s="30">
        <v>470.58787410000002</v>
      </c>
      <c r="K2884" s="30">
        <v>3.7200000000000002E-3</v>
      </c>
      <c r="L2884" s="3">
        <v>3</v>
      </c>
      <c r="M2884" s="3">
        <v>3</v>
      </c>
      <c r="N2884" s="10">
        <f t="shared" si="315"/>
        <v>1</v>
      </c>
      <c r="O2884" s="35">
        <v>3</v>
      </c>
      <c r="P2884" s="17"/>
      <c r="Q2884" s="40">
        <v>1409.7535800000001</v>
      </c>
      <c r="R2884" s="40">
        <v>470.58938000000001</v>
      </c>
      <c r="S2884" s="18">
        <f t="shared" si="316"/>
        <v>4.6962385763804138</v>
      </c>
      <c r="T2884" s="18">
        <f t="shared" si="317"/>
        <v>-3.2000297158931628</v>
      </c>
      <c r="U2884" s="18">
        <f t="shared" si="318"/>
        <v>-3.9949902822462833</v>
      </c>
      <c r="V2884" s="30">
        <v>470.58749999999998</v>
      </c>
      <c r="W2884" s="3" t="s">
        <v>47</v>
      </c>
      <c r="X2884" s="3" t="s">
        <v>47</v>
      </c>
      <c r="Y2884" s="3" t="s">
        <v>47</v>
      </c>
      <c r="Z2884" s="3" t="s">
        <v>47</v>
      </c>
      <c r="AA2884" s="3" t="s">
        <v>47</v>
      </c>
      <c r="AB2884" s="12" t="s">
        <v>47</v>
      </c>
      <c r="AC2884" s="3" t="s">
        <v>47</v>
      </c>
      <c r="AD2884" s="3" t="s">
        <v>47</v>
      </c>
      <c r="AE2884" s="3" t="s">
        <v>47</v>
      </c>
      <c r="AF2884" s="3" t="s">
        <v>47</v>
      </c>
      <c r="AG2884" s="3" t="s">
        <v>48</v>
      </c>
      <c r="AH2884" s="3" t="s">
        <v>47</v>
      </c>
      <c r="AI2884" s="3" t="s">
        <v>47</v>
      </c>
      <c r="AJ2884" s="3" t="s">
        <v>47</v>
      </c>
      <c r="AK2884" s="3" t="s">
        <v>47</v>
      </c>
      <c r="AL2884" s="3" t="s">
        <v>47</v>
      </c>
      <c r="AM2884" s="3" t="s">
        <v>47</v>
      </c>
      <c r="AU2884" s="3">
        <v>0</v>
      </c>
      <c r="AV2884" s="3">
        <v>16</v>
      </c>
      <c r="AW2884" s="3">
        <v>1</v>
      </c>
      <c r="AX2884" s="3">
        <v>16</v>
      </c>
      <c r="AY2884" s="3">
        <v>100</v>
      </c>
      <c r="AZ2884" s="6" t="str">
        <f t="shared" si="319"/>
        <v>1966.2</v>
      </c>
      <c r="BC2884" s="12" t="s">
        <v>6937</v>
      </c>
      <c r="BJ2884" s="12">
        <f t="shared" si="320"/>
        <v>0</v>
      </c>
      <c r="BK2884" s="12">
        <f t="shared" si="321"/>
        <v>0</v>
      </c>
      <c r="CQ2884" s="3" t="str">
        <f>CONCATENATE(baseURL!$A$1,baseURL!$B$1,baseURL!$C$1,".",C2884,".",L2884,".pkl&amp;seq=",BC2884)</f>
        <v>http://proteomics.broadinstitute.org/millscripts/viewfeed.pl?side=xl&amp;cycle=1&amp;fixedMods=iaaC&amp;file=msdataSM/iPRG2012_nd/cpick_in/iPRG2012_nd.1966.2.3.pkl&amp;seq=LHAPQSVYPELR</v>
      </c>
    </row>
    <row r="2885" spans="1:95" x14ac:dyDescent="0.2">
      <c r="A2885" s="3">
        <v>7169</v>
      </c>
      <c r="B2885" s="2" t="s">
        <v>6938</v>
      </c>
      <c r="C2885" s="2" t="s">
        <v>6939</v>
      </c>
      <c r="D2885" s="3">
        <v>7443</v>
      </c>
      <c r="E2885" s="3">
        <v>7437</v>
      </c>
      <c r="F2885" s="3">
        <v>41292</v>
      </c>
      <c r="G2885" s="3">
        <v>9402</v>
      </c>
      <c r="H2885" s="3">
        <v>30.288</v>
      </c>
      <c r="I2885" s="30">
        <v>507.30835999999999</v>
      </c>
      <c r="J2885" s="30">
        <v>507.30745280000002</v>
      </c>
      <c r="K2885" s="30">
        <v>9.1E-4</v>
      </c>
      <c r="L2885" s="3">
        <v>3</v>
      </c>
      <c r="M2885" s="3">
        <v>3</v>
      </c>
      <c r="N2885" s="10">
        <f t="shared" si="315"/>
        <v>1</v>
      </c>
      <c r="O2885" s="35">
        <v>3</v>
      </c>
      <c r="P2885" s="17"/>
      <c r="Q2885" s="40">
        <v>1519.90672</v>
      </c>
      <c r="R2885" s="40">
        <v>507.30709000000002</v>
      </c>
      <c r="S2885" s="18">
        <f t="shared" si="316"/>
        <v>2.5034146476777797</v>
      </c>
      <c r="T2885" s="18">
        <f t="shared" si="317"/>
        <v>0.71514868835143108</v>
      </c>
      <c r="U2885" s="18">
        <f t="shared" si="318"/>
        <v>0.21683118997310641</v>
      </c>
      <c r="V2885" s="30">
        <v>507.30720000000002</v>
      </c>
      <c r="W2885" s="3" t="s">
        <v>47</v>
      </c>
      <c r="X2885" s="3" t="s">
        <v>48</v>
      </c>
      <c r="Y2885" s="3" t="s">
        <v>48</v>
      </c>
      <c r="AA2885" s="3" t="s">
        <v>47</v>
      </c>
      <c r="AB2885" s="12" t="s">
        <v>48</v>
      </c>
      <c r="AF2885" s="3" t="s">
        <v>48</v>
      </c>
      <c r="AG2885" s="3" t="s">
        <v>52</v>
      </c>
      <c r="AH2885" s="3" t="s">
        <v>47</v>
      </c>
      <c r="AM2885" s="3" t="s">
        <v>48</v>
      </c>
      <c r="AU2885" s="3">
        <v>0</v>
      </c>
      <c r="AV2885" s="3">
        <v>3</v>
      </c>
      <c r="AW2885" s="3">
        <v>1</v>
      </c>
      <c r="AX2885" s="3">
        <v>3</v>
      </c>
      <c r="AY2885" s="3">
        <v>100</v>
      </c>
      <c r="AZ2885" s="6" t="str">
        <f t="shared" si="319"/>
        <v>1966.5</v>
      </c>
      <c r="BC2885" s="12" t="s">
        <v>6940</v>
      </c>
      <c r="BJ2885" s="12">
        <f t="shared" si="320"/>
        <v>0</v>
      </c>
      <c r="BK2885" s="12">
        <f t="shared" si="321"/>
        <v>0</v>
      </c>
      <c r="CQ2885" s="3" t="str">
        <f>CONCATENATE(baseURL!$A$1,baseURL!$B$1,baseURL!$C$1,".",C2885,".",L2885,".pkl&amp;seq=",BC2885)</f>
        <v>http://proteomics.broadinstitute.org/millscripts/viewfeed.pl?side=xl&amp;cycle=1&amp;fixedMods=iaaC&amp;file=msdataSM/iPRG2012_nd/cpick_in/iPRG2012_nd.1966.5.3.pkl&amp;seq=VVLRTALVHDGLAR</v>
      </c>
    </row>
    <row r="2886" spans="1:95" x14ac:dyDescent="0.2">
      <c r="A2886" s="3">
        <v>2198</v>
      </c>
      <c r="B2886" s="2" t="s">
        <v>6941</v>
      </c>
      <c r="C2886" s="2" t="s">
        <v>6942</v>
      </c>
      <c r="D2886" s="3">
        <v>7444</v>
      </c>
      <c r="E2886" s="3">
        <v>7438</v>
      </c>
      <c r="F2886" s="3">
        <v>41293</v>
      </c>
      <c r="G2886" s="3">
        <v>9403</v>
      </c>
      <c r="H2886" s="3">
        <v>30.2897</v>
      </c>
      <c r="I2886" s="30">
        <v>510.51121000000001</v>
      </c>
      <c r="J2886" s="30">
        <v>510.50843900000001</v>
      </c>
      <c r="K2886" s="30">
        <v>2.7699999999999999E-3</v>
      </c>
      <c r="L2886" s="3">
        <v>4</v>
      </c>
      <c r="M2886" s="3">
        <v>4</v>
      </c>
      <c r="N2886" s="10">
        <f t="shared" si="315"/>
        <v>1</v>
      </c>
      <c r="O2886" s="35">
        <v>4</v>
      </c>
      <c r="P2886" s="17"/>
      <c r="Q2886" s="40">
        <v>2039.00801</v>
      </c>
      <c r="R2886" s="40">
        <v>510.50745999999998</v>
      </c>
      <c r="S2886" s="18">
        <f t="shared" si="316"/>
        <v>7.3456321285197506</v>
      </c>
      <c r="T2886" s="18">
        <f t="shared" si="317"/>
        <v>1.9176996943969693</v>
      </c>
      <c r="U2886" s="18">
        <f t="shared" si="318"/>
        <v>1.4495380733662784</v>
      </c>
      <c r="V2886" s="30">
        <v>510.50819999999999</v>
      </c>
      <c r="W2886" s="3" t="s">
        <v>47</v>
      </c>
      <c r="Y2886" s="3" t="s">
        <v>47</v>
      </c>
      <c r="Z2886" s="3" t="s">
        <v>47</v>
      </c>
      <c r="AA2886" s="3" t="s">
        <v>47</v>
      </c>
      <c r="AC2886" s="3" t="s">
        <v>52</v>
      </c>
      <c r="AG2886" s="3" t="s">
        <v>48</v>
      </c>
      <c r="AL2886" s="3" t="s">
        <v>52</v>
      </c>
      <c r="AM2886" s="3" t="s">
        <v>48</v>
      </c>
      <c r="AU2886" s="3">
        <v>0</v>
      </c>
      <c r="AV2886" s="3">
        <v>4</v>
      </c>
      <c r="AW2886" s="3">
        <v>1</v>
      </c>
      <c r="AX2886" s="3">
        <v>4</v>
      </c>
      <c r="AY2886" s="3">
        <v>100</v>
      </c>
      <c r="AZ2886" s="6" t="str">
        <f t="shared" si="319"/>
        <v>1966.6</v>
      </c>
      <c r="BC2886" s="12" t="s">
        <v>6943</v>
      </c>
      <c r="BJ2886" s="12">
        <f t="shared" si="320"/>
        <v>0</v>
      </c>
      <c r="BK2886" s="12">
        <f t="shared" si="321"/>
        <v>0</v>
      </c>
      <c r="CQ2886" s="3" t="str">
        <f>CONCATENATE(baseURL!$A$1,baseURL!$B$1,baseURL!$C$1,".",C2886,".",L2886,".pkl&amp;seq=",BC2886)</f>
        <v>http://proteomics.broadinstitute.org/millscripts/viewfeed.pl?side=xl&amp;cycle=1&amp;fixedMods=iaaC&amp;file=msdataSM/iPRG2012_nd/cpick_in/iPRG2012_nd.1966.6.4.pkl&amp;seq=DSQLEETKAHYTNLYVK</v>
      </c>
    </row>
    <row r="2887" spans="1:95" x14ac:dyDescent="0.2">
      <c r="A2887" s="3">
        <v>985</v>
      </c>
      <c r="B2887" s="2" t="s">
        <v>6944</v>
      </c>
      <c r="C2887" s="2" t="s">
        <v>6945</v>
      </c>
      <c r="D2887" s="3">
        <v>7446</v>
      </c>
      <c r="E2887" s="3">
        <v>7440</v>
      </c>
      <c r="F2887" s="3">
        <v>41295</v>
      </c>
      <c r="G2887" s="3">
        <v>9405</v>
      </c>
      <c r="H2887" s="3">
        <v>30.292999999999999</v>
      </c>
      <c r="I2887" s="30">
        <v>530.29589999999996</v>
      </c>
      <c r="J2887" s="30">
        <v>530.79751229999999</v>
      </c>
      <c r="K2887" s="30">
        <v>-0.50161</v>
      </c>
      <c r="L2887" s="3">
        <v>0</v>
      </c>
      <c r="M2887" s="3">
        <v>2</v>
      </c>
      <c r="N2887" s="10">
        <f t="shared" si="315"/>
        <v>1</v>
      </c>
      <c r="O2887" s="35">
        <v>2</v>
      </c>
      <c r="P2887" s="17"/>
      <c r="Q2887" s="40">
        <v>1060.5884699999999</v>
      </c>
      <c r="R2887" s="40">
        <v>530.79786999999999</v>
      </c>
      <c r="S2887" s="18">
        <f t="shared" si="316"/>
        <v>-945.68955222075112</v>
      </c>
      <c r="T2887" s="18">
        <f t="shared" si="317"/>
        <v>-0.67389117442204571</v>
      </c>
      <c r="U2887" s="18">
        <f t="shared" si="318"/>
        <v>-1.2622507321171337</v>
      </c>
      <c r="V2887" s="30">
        <v>530.79719999999998</v>
      </c>
      <c r="W2887" s="3" t="s">
        <v>47</v>
      </c>
      <c r="Z2887" s="3" t="s">
        <v>47</v>
      </c>
      <c r="AA2887" s="3" t="s">
        <v>47</v>
      </c>
      <c r="AC2887" s="3" t="s">
        <v>52</v>
      </c>
      <c r="AE2887" s="3" t="s">
        <v>47</v>
      </c>
      <c r="AH2887" s="3" t="s">
        <v>48</v>
      </c>
      <c r="AI2887" s="3" t="s">
        <v>48</v>
      </c>
      <c r="AL2887" s="3" t="s">
        <v>48</v>
      </c>
      <c r="AU2887" s="3">
        <v>0</v>
      </c>
      <c r="AV2887" s="3">
        <v>4</v>
      </c>
      <c r="AW2887" s="3">
        <v>1</v>
      </c>
      <c r="AX2887" s="3">
        <v>4</v>
      </c>
      <c r="AY2887" s="3">
        <v>100</v>
      </c>
      <c r="AZ2887" s="6" t="str">
        <f t="shared" si="319"/>
        <v>1966.8</v>
      </c>
      <c r="BC2887" s="12" t="s">
        <v>6914</v>
      </c>
      <c r="BJ2887" s="12">
        <f t="shared" si="320"/>
        <v>0</v>
      </c>
      <c r="BK2887" s="12">
        <f t="shared" si="321"/>
        <v>0</v>
      </c>
      <c r="CQ2887" s="3" t="str">
        <f>CONCATENATE(baseURL!$A$1,baseURL!$B$1,baseURL!$C$1,".",C2887,".",L2887,".pkl&amp;seq=",BC2887)</f>
        <v>http://proteomics.broadinstitute.org/millscripts/viewfeed.pl?side=xl&amp;cycle=1&amp;fixedMods=iaaC&amp;file=msdataSM/iPRG2012_nd/cpick_in/iPRG2012_nd.1966.8.0.pkl&amp;seq=GTLELVSDVK</v>
      </c>
    </row>
    <row r="2888" spans="1:95" x14ac:dyDescent="0.2">
      <c r="A2888" s="3">
        <v>1325</v>
      </c>
      <c r="B2888" s="2" t="s">
        <v>6950</v>
      </c>
      <c r="C2888" s="2" t="s">
        <v>6951</v>
      </c>
      <c r="D2888" s="3">
        <v>7453</v>
      </c>
      <c r="E2888" s="3">
        <v>7447</v>
      </c>
      <c r="F2888" s="3">
        <v>41313</v>
      </c>
      <c r="G2888" s="3">
        <v>9413</v>
      </c>
      <c r="H2888" s="3">
        <v>30.3124</v>
      </c>
      <c r="I2888" s="30">
        <v>547.27904000000001</v>
      </c>
      <c r="J2888" s="30">
        <v>547.27720239999996</v>
      </c>
      <c r="K2888" s="30">
        <v>1.8400000000000001E-3</v>
      </c>
      <c r="L2888" s="3">
        <v>0</v>
      </c>
      <c r="M2888" s="3">
        <v>2</v>
      </c>
      <c r="N2888" s="10">
        <f t="shared" si="315"/>
        <v>1</v>
      </c>
      <c r="O2888" s="35">
        <v>2</v>
      </c>
      <c r="P2888" s="17"/>
      <c r="Q2888" s="40">
        <v>1093.55242</v>
      </c>
      <c r="R2888" s="40">
        <v>547.27985000000001</v>
      </c>
      <c r="S2888" s="18">
        <f t="shared" si="316"/>
        <v>-1.4800471824447943</v>
      </c>
      <c r="T2888" s="18">
        <f t="shared" si="317"/>
        <v>-4.8377443460520491</v>
      </c>
      <c r="U2888" s="18">
        <f t="shared" si="318"/>
        <v>-4.8421296709844457</v>
      </c>
      <c r="V2888" s="30">
        <v>547.27719999999999</v>
      </c>
      <c r="X2888" s="3" t="s">
        <v>47</v>
      </c>
      <c r="Y2888" s="3" t="s">
        <v>47</v>
      </c>
      <c r="Z2888" s="3" t="s">
        <v>47</v>
      </c>
      <c r="AA2888" s="3" t="s">
        <v>47</v>
      </c>
      <c r="AB2888" s="12" t="s">
        <v>47</v>
      </c>
      <c r="AF2888" s="3" t="s">
        <v>48</v>
      </c>
      <c r="AG2888" s="3" t="s">
        <v>47</v>
      </c>
      <c r="AH2888" s="3" t="s">
        <v>47</v>
      </c>
      <c r="AL2888" s="3" t="s">
        <v>52</v>
      </c>
      <c r="AU2888" s="3">
        <v>0</v>
      </c>
      <c r="AV2888" s="3">
        <v>7</v>
      </c>
      <c r="AW2888" s="3">
        <v>1</v>
      </c>
      <c r="AX2888" s="3">
        <v>7</v>
      </c>
      <c r="AY2888" s="3">
        <v>100</v>
      </c>
      <c r="AZ2888" s="6" t="str">
        <f t="shared" si="319"/>
        <v>1967.5</v>
      </c>
      <c r="BC2888" s="12" t="s">
        <v>6952</v>
      </c>
      <c r="BJ2888" s="12">
        <f t="shared" si="320"/>
        <v>0</v>
      </c>
      <c r="BK2888" s="12">
        <f t="shared" si="321"/>
        <v>0</v>
      </c>
      <c r="CQ2888" s="3" t="str">
        <f>CONCATENATE(baseURL!$A$1,baseURL!$B$1,baseURL!$C$1,".",C2888,".",L2888,".pkl&amp;seq=",BC2888)</f>
        <v>http://proteomics.broadinstitute.org/millscripts/viewfeed.pl?side=xl&amp;cycle=1&amp;fixedMods=iaaC&amp;file=msdataSM/iPRG2012_nd/cpick_in/iPRG2012_nd.1967.5.0.pkl&amp;seq=YLVLDEADR</v>
      </c>
    </row>
    <row r="2889" spans="1:95" x14ac:dyDescent="0.2">
      <c r="A2889" s="3">
        <v>3380</v>
      </c>
      <c r="B2889" s="2" t="s">
        <v>6953</v>
      </c>
      <c r="C2889" s="2" t="s">
        <v>6938</v>
      </c>
      <c r="D2889" s="3">
        <v>7454</v>
      </c>
      <c r="E2889" s="3">
        <v>7448</v>
      </c>
      <c r="F2889" s="3">
        <v>41314</v>
      </c>
      <c r="G2889" s="3">
        <v>9414</v>
      </c>
      <c r="H2889" s="3">
        <v>30.3141</v>
      </c>
      <c r="I2889" s="30">
        <v>548.85856999999999</v>
      </c>
      <c r="J2889" s="30">
        <v>548.85792730000003</v>
      </c>
      <c r="K2889" s="30">
        <v>6.4000000000000005E-4</v>
      </c>
      <c r="L2889" s="3">
        <v>2</v>
      </c>
      <c r="M2889" s="3">
        <v>2</v>
      </c>
      <c r="N2889" s="10">
        <f t="shared" si="315"/>
        <v>1</v>
      </c>
      <c r="O2889" s="35">
        <v>2</v>
      </c>
      <c r="P2889" s="17"/>
      <c r="Q2889" s="40">
        <v>1096.70886</v>
      </c>
      <c r="R2889" s="40">
        <v>548.85807</v>
      </c>
      <c r="S2889" s="18">
        <f t="shared" si="316"/>
        <v>0.91098232369650056</v>
      </c>
      <c r="T2889" s="18">
        <f t="shared" si="317"/>
        <v>-0.25999435513339353</v>
      </c>
      <c r="U2889" s="18">
        <f t="shared" si="318"/>
        <v>-0.67412691950641179</v>
      </c>
      <c r="V2889" s="30">
        <v>548.85770000000002</v>
      </c>
      <c r="W2889" s="3" t="s">
        <v>47</v>
      </c>
      <c r="X2889" s="3" t="s">
        <v>47</v>
      </c>
      <c r="Y2889" s="3" t="s">
        <v>47</v>
      </c>
      <c r="Z2889" s="3" t="s">
        <v>47</v>
      </c>
      <c r="AA2889" s="3" t="s">
        <v>47</v>
      </c>
      <c r="AB2889" s="12" t="s">
        <v>47</v>
      </c>
      <c r="AC2889" s="3" t="s">
        <v>47</v>
      </c>
      <c r="AF2889" s="3" t="s">
        <v>47</v>
      </c>
      <c r="AG2889" s="3" t="s">
        <v>47</v>
      </c>
      <c r="AH2889" s="3" t="s">
        <v>47</v>
      </c>
      <c r="AI2889" s="3" t="s">
        <v>47</v>
      </c>
      <c r="AK2889" s="3" t="s">
        <v>48</v>
      </c>
      <c r="AL2889" s="3" t="s">
        <v>48</v>
      </c>
      <c r="AM2889" s="3" t="s">
        <v>47</v>
      </c>
      <c r="AN2889" s="3" t="s">
        <v>48</v>
      </c>
      <c r="AU2889" s="3">
        <v>0</v>
      </c>
      <c r="AV2889" s="3">
        <v>12</v>
      </c>
      <c r="AW2889" s="3">
        <v>1</v>
      </c>
      <c r="AX2889" s="3">
        <v>12</v>
      </c>
      <c r="AY2889" s="3">
        <v>100</v>
      </c>
      <c r="AZ2889" s="6" t="str">
        <f t="shared" si="319"/>
        <v>1967.6</v>
      </c>
      <c r="BC2889" s="12" t="s">
        <v>6954</v>
      </c>
      <c r="BJ2889" s="12">
        <f t="shared" si="320"/>
        <v>0</v>
      </c>
      <c r="BK2889" s="12">
        <f t="shared" si="321"/>
        <v>0</v>
      </c>
      <c r="CQ2889" s="3" t="str">
        <f>CONCATENATE(baseURL!$A$1,baseURL!$B$1,baseURL!$C$1,".",C2889,".",L2889,".pkl&amp;seq=",BC2889)</f>
        <v>http://proteomics.broadinstitute.org/millscripts/viewfeed.pl?side=xl&amp;cycle=1&amp;fixedMods=iaaC&amp;file=msdataSM/iPRG2012_nd/cpick_in/iPRG2012_nd.1967.6.2.pkl&amp;seq=ALSKNLPLLK</v>
      </c>
    </row>
    <row r="2890" spans="1:95" x14ac:dyDescent="0.2">
      <c r="A2890" s="3">
        <v>4309</v>
      </c>
      <c r="B2890" s="2" t="s">
        <v>6961</v>
      </c>
      <c r="C2890" s="2" t="s">
        <v>6962</v>
      </c>
      <c r="D2890" s="3">
        <v>7458</v>
      </c>
      <c r="E2890" s="3">
        <v>7452</v>
      </c>
      <c r="F2890" s="3">
        <v>41330</v>
      </c>
      <c r="G2890" s="3">
        <v>9419</v>
      </c>
      <c r="H2890" s="3">
        <v>30.3293</v>
      </c>
      <c r="I2890" s="30">
        <v>411.74085000000002</v>
      </c>
      <c r="J2890" s="30">
        <v>411.74000619999998</v>
      </c>
      <c r="K2890" s="30">
        <v>8.4000000000000003E-4</v>
      </c>
      <c r="L2890" s="3">
        <v>2</v>
      </c>
      <c r="M2890" s="3">
        <v>2</v>
      </c>
      <c r="N2890" s="10">
        <f t="shared" si="315"/>
        <v>1</v>
      </c>
      <c r="O2890" s="35">
        <v>2</v>
      </c>
      <c r="P2890" s="17"/>
      <c r="Q2890" s="40">
        <v>822.47198000000003</v>
      </c>
      <c r="R2890" s="40">
        <v>411.73962999999998</v>
      </c>
      <c r="S2890" s="18">
        <f t="shared" si="316"/>
        <v>2.963037587725486</v>
      </c>
      <c r="T2890" s="18">
        <f t="shared" si="317"/>
        <v>0.91368421350443185</v>
      </c>
      <c r="U2890" s="18">
        <f t="shared" si="318"/>
        <v>-7.2861579977377217E-2</v>
      </c>
      <c r="V2890" s="30">
        <v>411.7396</v>
      </c>
      <c r="W2890" s="3" t="s">
        <v>47</v>
      </c>
      <c r="X2890" s="3" t="s">
        <v>47</v>
      </c>
      <c r="Y2890" s="3" t="s">
        <v>47</v>
      </c>
      <c r="Z2890" s="3" t="s">
        <v>47</v>
      </c>
      <c r="AA2890" s="3" t="s">
        <v>47</v>
      </c>
      <c r="AB2890" s="12" t="s">
        <v>47</v>
      </c>
      <c r="AC2890" s="3" t="s">
        <v>47</v>
      </c>
      <c r="AD2890" s="3" t="s">
        <v>48</v>
      </c>
      <c r="AF2890" s="3" t="s">
        <v>47</v>
      </c>
      <c r="AG2890" s="3" t="s">
        <v>47</v>
      </c>
      <c r="AH2890" s="3" t="s">
        <v>47</v>
      </c>
      <c r="AI2890" s="3" t="s">
        <v>48</v>
      </c>
      <c r="AJ2890" s="3" t="s">
        <v>47</v>
      </c>
      <c r="AK2890" s="3" t="s">
        <v>47</v>
      </c>
      <c r="AL2890" s="3" t="s">
        <v>48</v>
      </c>
      <c r="AM2890" s="3" t="s">
        <v>47</v>
      </c>
      <c r="AN2890" s="3" t="s">
        <v>47</v>
      </c>
      <c r="AU2890" s="3">
        <v>0</v>
      </c>
      <c r="AV2890" s="3">
        <v>14</v>
      </c>
      <c r="AW2890" s="3">
        <v>1</v>
      </c>
      <c r="AX2890" s="3">
        <v>14</v>
      </c>
      <c r="AY2890" s="3">
        <v>100</v>
      </c>
      <c r="AZ2890" s="6" t="str">
        <f t="shared" si="319"/>
        <v>1968.1</v>
      </c>
      <c r="BC2890" s="12" t="s">
        <v>6948</v>
      </c>
      <c r="BJ2890" s="12">
        <f t="shared" si="320"/>
        <v>0</v>
      </c>
      <c r="BK2890" s="12">
        <f t="shared" si="321"/>
        <v>0</v>
      </c>
      <c r="CQ2890" s="3" t="str">
        <f>CONCATENATE(baseURL!$A$1,baseURL!$B$1,baseURL!$C$1,".",C2890,".",L2890,".pkl&amp;seq=",BC2890)</f>
        <v>http://proteomics.broadinstitute.org/millscripts/viewfeed.pl?side=xl&amp;cycle=1&amp;fixedMods=iaaC&amp;file=msdataSM/iPRG2012_nd/cpick_in/iPRG2012_nd.1968.1.2.pkl&amp;seq=LSFQLSK</v>
      </c>
    </row>
    <row r="2891" spans="1:95" x14ac:dyDescent="0.2">
      <c r="A2891" s="3">
        <v>2422</v>
      </c>
      <c r="B2891" s="2" t="s">
        <v>6955</v>
      </c>
      <c r="C2891" s="2" t="s">
        <v>6956</v>
      </c>
      <c r="D2891" s="3">
        <v>7468</v>
      </c>
      <c r="E2891" s="3">
        <v>7462</v>
      </c>
      <c r="F2891" s="3">
        <v>41340</v>
      </c>
      <c r="G2891" s="3">
        <v>9429</v>
      </c>
      <c r="H2891" s="3">
        <v>30.343499999999999</v>
      </c>
      <c r="I2891" s="30">
        <v>631.80780000000004</v>
      </c>
      <c r="J2891" s="30">
        <v>631.80588909999994</v>
      </c>
      <c r="K2891" s="30">
        <v>1.91E-3</v>
      </c>
      <c r="L2891" s="3">
        <v>2</v>
      </c>
      <c r="M2891" s="3">
        <v>2</v>
      </c>
      <c r="N2891" s="10">
        <f t="shared" si="315"/>
        <v>1</v>
      </c>
      <c r="O2891" s="35">
        <v>2</v>
      </c>
      <c r="P2891" s="17"/>
      <c r="Q2891" s="40">
        <v>1262.60518</v>
      </c>
      <c r="R2891" s="40">
        <v>631.80623000000003</v>
      </c>
      <c r="S2891" s="18">
        <f t="shared" si="316"/>
        <v>2.4849390928214974</v>
      </c>
      <c r="T2891" s="18">
        <f t="shared" si="317"/>
        <v>-0.53956416365649162</v>
      </c>
      <c r="U2891" s="18">
        <f t="shared" si="318"/>
        <v>-0.83886478932966624</v>
      </c>
      <c r="V2891" s="30">
        <v>631.8057</v>
      </c>
      <c r="W2891" s="3" t="s">
        <v>47</v>
      </c>
      <c r="Z2891" s="3" t="s">
        <v>47</v>
      </c>
      <c r="AA2891" s="3" t="s">
        <v>47</v>
      </c>
      <c r="AB2891" s="12" t="s">
        <v>47</v>
      </c>
      <c r="AC2891" s="3" t="s">
        <v>47</v>
      </c>
      <c r="AD2891" s="3" t="s">
        <v>47</v>
      </c>
      <c r="AE2891" s="3" t="s">
        <v>48</v>
      </c>
      <c r="AF2891" s="3" t="s">
        <v>48</v>
      </c>
      <c r="AG2891" s="3" t="s">
        <v>48</v>
      </c>
      <c r="AH2891" s="3" t="s">
        <v>47</v>
      </c>
      <c r="AI2891" s="3" t="s">
        <v>52</v>
      </c>
      <c r="AL2891" s="3" t="s">
        <v>48</v>
      </c>
      <c r="AU2891" s="3">
        <v>0</v>
      </c>
      <c r="AV2891" s="3">
        <v>7</v>
      </c>
      <c r="AW2891" s="3">
        <v>1</v>
      </c>
      <c r="AX2891" s="3">
        <v>7</v>
      </c>
      <c r="AY2891" s="3">
        <v>100</v>
      </c>
      <c r="AZ2891" s="6" t="str">
        <f t="shared" si="319"/>
        <v>1968.11</v>
      </c>
      <c r="BC2891" s="12" t="s">
        <v>6957</v>
      </c>
      <c r="BJ2891" s="12">
        <f t="shared" si="320"/>
        <v>0</v>
      </c>
      <c r="BK2891" s="12">
        <f t="shared" si="321"/>
        <v>0</v>
      </c>
      <c r="CQ2891" s="3" t="str">
        <f>CONCATENATE(baseURL!$A$1,baseURL!$B$1,baseURL!$C$1,".",C2891,".",L2891,".pkl&amp;seq=",BC2891)</f>
        <v>http://proteomics.broadinstitute.org/millscripts/viewfeed.pl?side=xl&amp;cycle=1&amp;fixedMods=iaaC&amp;file=msdataSM/iPRG2012_nd/cpick_in/iPRG2012_nd.1968.11.2.pkl&amp;seq=WYPSEDVAAPK</v>
      </c>
    </row>
    <row r="2892" spans="1:95" x14ac:dyDescent="0.2">
      <c r="A2892" s="3">
        <v>711</v>
      </c>
      <c r="B2892" s="2" t="s">
        <v>6958</v>
      </c>
      <c r="C2892" s="2" t="s">
        <v>6959</v>
      </c>
      <c r="D2892" s="3">
        <v>7469</v>
      </c>
      <c r="E2892" s="3">
        <v>7463</v>
      </c>
      <c r="F2892" s="3">
        <v>41341</v>
      </c>
      <c r="G2892" s="3">
        <v>9430</v>
      </c>
      <c r="H2892" s="3">
        <v>30.345199999999998</v>
      </c>
      <c r="I2892" s="30">
        <v>946.43447000000003</v>
      </c>
      <c r="J2892" s="30">
        <v>946.43096700000001</v>
      </c>
      <c r="K2892" s="30">
        <v>3.5000000000000001E-3</v>
      </c>
      <c r="L2892" s="3">
        <v>0</v>
      </c>
      <c r="M2892" s="3">
        <v>2</v>
      </c>
      <c r="N2892" s="10">
        <f t="shared" si="315"/>
        <v>1</v>
      </c>
      <c r="O2892" s="35">
        <v>2</v>
      </c>
      <c r="P2892" s="17"/>
      <c r="Q2892" s="40">
        <v>1891.8603000000001</v>
      </c>
      <c r="R2892" s="40">
        <v>946.43379000000004</v>
      </c>
      <c r="S2892" s="18">
        <f t="shared" si="316"/>
        <v>0.71848660431752709</v>
      </c>
      <c r="T2892" s="18">
        <f t="shared" si="317"/>
        <v>-2.9827760059527044</v>
      </c>
      <c r="U2892" s="18">
        <f t="shared" si="318"/>
        <v>-2.9479082736516742</v>
      </c>
      <c r="V2892" s="30">
        <v>946.43100000000004</v>
      </c>
      <c r="Y2892" s="3" t="s">
        <v>47</v>
      </c>
      <c r="AD2892" s="3" t="s">
        <v>47</v>
      </c>
      <c r="AE2892" s="3" t="s">
        <v>48</v>
      </c>
      <c r="AF2892" s="3" t="s">
        <v>47</v>
      </c>
      <c r="AG2892" s="3" t="s">
        <v>48</v>
      </c>
      <c r="AL2892" s="3" t="s">
        <v>52</v>
      </c>
      <c r="AU2892" s="3">
        <v>0</v>
      </c>
      <c r="AV2892" s="3">
        <v>3</v>
      </c>
      <c r="AW2892" s="3">
        <v>1</v>
      </c>
      <c r="AX2892" s="3">
        <v>3</v>
      </c>
      <c r="AY2892" s="3">
        <v>100</v>
      </c>
      <c r="AZ2892" s="6" t="str">
        <f t="shared" si="319"/>
        <v>1968.12</v>
      </c>
      <c r="BC2892" s="12" t="s">
        <v>6960</v>
      </c>
      <c r="BJ2892" s="12">
        <f t="shared" si="320"/>
        <v>1</v>
      </c>
      <c r="BK2892" s="12">
        <f t="shared" si="321"/>
        <v>0</v>
      </c>
      <c r="CQ2892" s="3" t="str">
        <f>CONCATENATE(baseURL!$A$1,baseURL!$B$1,baseURL!$C$1,".",C2892,".",L2892,".pkl&amp;seq=",BC2892)</f>
        <v>http://proteomics.broadinstitute.org/millscripts/viewfeed.pl?side=xl&amp;cycle=1&amp;fixedMods=iaaC&amp;file=msdataSM/iPRG2012_nd/cpick_in/iPRG2012_nd.1968.12.0.pkl&amp;seq=ALANGQVDGFPTQEECR</v>
      </c>
    </row>
    <row r="2893" spans="1:95" x14ac:dyDescent="0.2">
      <c r="A2893" s="3">
        <v>4922</v>
      </c>
      <c r="B2893" s="2" t="s">
        <v>6963</v>
      </c>
      <c r="C2893" s="2" t="s">
        <v>6964</v>
      </c>
      <c r="D2893" s="3">
        <v>7460</v>
      </c>
      <c r="E2893" s="3">
        <v>7454</v>
      </c>
      <c r="F2893" s="3">
        <v>41332</v>
      </c>
      <c r="G2893" s="3">
        <v>9421</v>
      </c>
      <c r="H2893" s="3">
        <v>30.331</v>
      </c>
      <c r="I2893" s="30">
        <v>439.58465999999999</v>
      </c>
      <c r="J2893" s="30">
        <v>439.58398449999999</v>
      </c>
      <c r="K2893" s="30">
        <v>6.8000000000000005E-4</v>
      </c>
      <c r="L2893" s="3">
        <v>3</v>
      </c>
      <c r="M2893" s="3">
        <v>3</v>
      </c>
      <c r="N2893" s="10">
        <f t="shared" si="315"/>
        <v>1</v>
      </c>
      <c r="O2893" s="35">
        <v>3</v>
      </c>
      <c r="P2893" s="17"/>
      <c r="Q2893" s="40">
        <v>1316.7354800000001</v>
      </c>
      <c r="R2893" s="40">
        <v>439.58334000000002</v>
      </c>
      <c r="S2893" s="18">
        <f t="shared" si="316"/>
        <v>3.0028435562736262</v>
      </c>
      <c r="T2893" s="18">
        <f t="shared" si="317"/>
        <v>1.4661611151241756</v>
      </c>
      <c r="U2893" s="18">
        <f t="shared" si="318"/>
        <v>1.2739336299852069</v>
      </c>
      <c r="V2893" s="30">
        <v>439.58390000000003</v>
      </c>
      <c r="W2893" s="3" t="s">
        <v>47</v>
      </c>
      <c r="X2893" s="3" t="s">
        <v>47</v>
      </c>
      <c r="Y2893" s="3" t="s">
        <v>47</v>
      </c>
      <c r="Z2893" s="3" t="s">
        <v>47</v>
      </c>
      <c r="AA2893" s="3" t="s">
        <v>48</v>
      </c>
      <c r="AB2893" s="12" t="s">
        <v>47</v>
      </c>
      <c r="AC2893" s="3" t="s">
        <v>47</v>
      </c>
      <c r="AD2893" s="3" t="s">
        <v>47</v>
      </c>
      <c r="AE2893" s="3" t="s">
        <v>47</v>
      </c>
      <c r="AF2893" s="3" t="s">
        <v>47</v>
      </c>
      <c r="AG2893" s="3" t="s">
        <v>47</v>
      </c>
      <c r="AH2893" s="3" t="s">
        <v>47</v>
      </c>
      <c r="AI2893" s="3" t="s">
        <v>47</v>
      </c>
      <c r="AJ2893" s="3" t="s">
        <v>47</v>
      </c>
      <c r="AK2893" s="3" t="s">
        <v>47</v>
      </c>
      <c r="AL2893" s="3" t="s">
        <v>47</v>
      </c>
      <c r="AM2893" s="3" t="s">
        <v>47</v>
      </c>
      <c r="AN2893" s="3" t="s">
        <v>47</v>
      </c>
      <c r="AU2893" s="3">
        <v>0</v>
      </c>
      <c r="AV2893" s="3">
        <v>17</v>
      </c>
      <c r="AW2893" s="3">
        <v>1</v>
      </c>
      <c r="AX2893" s="3">
        <v>17</v>
      </c>
      <c r="AY2893" s="3">
        <v>100</v>
      </c>
      <c r="AZ2893" s="6" t="str">
        <f t="shared" si="319"/>
        <v>1968.3</v>
      </c>
      <c r="BC2893" s="12" t="s">
        <v>6880</v>
      </c>
      <c r="BJ2893" s="12">
        <f t="shared" si="320"/>
        <v>0</v>
      </c>
      <c r="BK2893" s="12">
        <f t="shared" si="321"/>
        <v>0</v>
      </c>
      <c r="CQ2893" s="3" t="str">
        <f>CONCATENATE(baseURL!$A$1,baseURL!$B$1,baseURL!$C$1,".",C2893,".",L2893,".pkl&amp;seq=",BC2893)</f>
        <v>http://proteomics.broadinstitute.org/millscripts/viewfeed.pl?side=xl&amp;cycle=1&amp;fixedMods=iaaC&amp;file=msdataSM/iPRG2012_nd/cpick_in/iPRG2012_nd.1968.3.3.pkl&amp;seq=DMRQTVAVGVLK</v>
      </c>
    </row>
    <row r="2894" spans="1:95" x14ac:dyDescent="0.2">
      <c r="A2894" s="3">
        <v>2037</v>
      </c>
      <c r="B2894" s="2" t="s">
        <v>6965</v>
      </c>
      <c r="C2894" s="2" t="s">
        <v>6966</v>
      </c>
      <c r="D2894" s="3">
        <v>7470</v>
      </c>
      <c r="E2894" s="3">
        <v>7464</v>
      </c>
      <c r="F2894" s="3">
        <v>41351</v>
      </c>
      <c r="G2894" s="3">
        <v>9432</v>
      </c>
      <c r="H2894" s="3">
        <v>30.355399999999999</v>
      </c>
      <c r="I2894" s="30">
        <v>416.57546000000002</v>
      </c>
      <c r="J2894" s="30">
        <v>416.57555600000001</v>
      </c>
      <c r="K2894" s="30">
        <v>-1E-4</v>
      </c>
      <c r="L2894" s="3">
        <v>3</v>
      </c>
      <c r="M2894" s="3">
        <v>3</v>
      </c>
      <c r="N2894" s="10">
        <f t="shared" si="315"/>
        <v>1</v>
      </c>
      <c r="O2894" s="35">
        <v>3</v>
      </c>
      <c r="P2894" s="17"/>
      <c r="Q2894" s="40">
        <v>1247.71065</v>
      </c>
      <c r="R2894" s="40">
        <v>416.57506999999998</v>
      </c>
      <c r="S2894" s="18">
        <f t="shared" si="316"/>
        <v>0.9362058080876664</v>
      </c>
      <c r="T2894" s="18">
        <f t="shared" si="317"/>
        <v>1.1666564684812348</v>
      </c>
      <c r="U2894" s="18">
        <f t="shared" si="318"/>
        <v>0.31206860269588882</v>
      </c>
      <c r="V2894" s="30">
        <v>416.5752</v>
      </c>
      <c r="W2894" s="3" t="s">
        <v>47</v>
      </c>
      <c r="X2894" s="3" t="s">
        <v>47</v>
      </c>
      <c r="Y2894" s="3" t="s">
        <v>47</v>
      </c>
      <c r="Z2894" s="3" t="s">
        <v>47</v>
      </c>
      <c r="AA2894" s="3" t="s">
        <v>47</v>
      </c>
      <c r="AB2894" s="12" t="s">
        <v>47</v>
      </c>
      <c r="AC2894" s="3" t="s">
        <v>47</v>
      </c>
      <c r="AD2894" s="3" t="s">
        <v>47</v>
      </c>
      <c r="AE2894" s="3" t="s">
        <v>47</v>
      </c>
      <c r="AG2894" s="3" t="s">
        <v>47</v>
      </c>
      <c r="AH2894" s="3" t="s">
        <v>47</v>
      </c>
      <c r="AI2894" s="3" t="s">
        <v>47</v>
      </c>
      <c r="AJ2894" s="3" t="s">
        <v>47</v>
      </c>
      <c r="AO2894" s="3" t="s">
        <v>48</v>
      </c>
      <c r="AU2894" s="3">
        <v>0</v>
      </c>
      <c r="AV2894" s="3">
        <v>13</v>
      </c>
      <c r="AW2894" s="3">
        <v>1</v>
      </c>
      <c r="AX2894" s="3">
        <v>13</v>
      </c>
      <c r="AY2894" s="3">
        <v>100</v>
      </c>
      <c r="AZ2894" s="6" t="str">
        <f t="shared" si="319"/>
        <v>1969.1</v>
      </c>
      <c r="BC2894" s="12" t="s">
        <v>6889</v>
      </c>
      <c r="BJ2894" s="12">
        <f t="shared" si="320"/>
        <v>0</v>
      </c>
      <c r="BK2894" s="12">
        <f t="shared" si="321"/>
        <v>0</v>
      </c>
      <c r="BP2894" s="3" t="s">
        <v>54</v>
      </c>
      <c r="BR2894" s="3" t="s">
        <v>54</v>
      </c>
      <c r="CQ2894" s="3" t="str">
        <f>CONCATENATE(baseURL!$A$1,baseURL!$B$1,baseURL!$C$1,".",C2894,".",L2894,".pkl&amp;seq=",BC2894,"&amp;varMods=Deamidated-N")</f>
        <v>http://proteomics.broadinstitute.org/millscripts/viewfeed.pl?side=xl&amp;cycle=1&amp;fixedMods=iaaC&amp;file=msdataSM/iPRG2012_nd/cpick_in/iPRG2012_nd.1969.1.3.pkl&amp;seq=FVNVTLVnGKR&amp;varMods=Deamidated-N</v>
      </c>
    </row>
    <row r="2895" spans="1:95" x14ac:dyDescent="0.2">
      <c r="A2895" s="3">
        <v>2979</v>
      </c>
      <c r="B2895" s="2" t="s">
        <v>6967</v>
      </c>
      <c r="C2895" s="2" t="s">
        <v>6961</v>
      </c>
      <c r="D2895" s="3">
        <v>7471</v>
      </c>
      <c r="E2895" s="3">
        <v>7465</v>
      </c>
      <c r="F2895" s="3">
        <v>41352</v>
      </c>
      <c r="G2895" s="3">
        <v>9433</v>
      </c>
      <c r="H2895" s="3">
        <v>30.357900000000001</v>
      </c>
      <c r="I2895" s="30">
        <v>487.92907000000002</v>
      </c>
      <c r="J2895" s="30">
        <v>487.92887350000001</v>
      </c>
      <c r="K2895" s="30">
        <v>2.0000000000000001E-4</v>
      </c>
      <c r="L2895" s="3">
        <v>3</v>
      </c>
      <c r="M2895" s="3">
        <v>3</v>
      </c>
      <c r="N2895" s="10">
        <f t="shared" si="315"/>
        <v>1</v>
      </c>
      <c r="O2895" s="35">
        <v>3</v>
      </c>
      <c r="P2895" s="17"/>
      <c r="Q2895" s="40">
        <v>1461.76962</v>
      </c>
      <c r="R2895" s="40">
        <v>487.92806000000002</v>
      </c>
      <c r="S2895" s="18">
        <f t="shared" si="316"/>
        <v>2.0699772831428245</v>
      </c>
      <c r="T2895" s="18">
        <f t="shared" si="317"/>
        <v>1.6672539800077761</v>
      </c>
      <c r="U2895" s="18">
        <f t="shared" si="318"/>
        <v>0.90177228169482959</v>
      </c>
      <c r="V2895" s="30">
        <v>487.92849999999999</v>
      </c>
      <c r="W2895" s="3" t="s">
        <v>47</v>
      </c>
      <c r="X2895" s="3" t="s">
        <v>47</v>
      </c>
      <c r="Y2895" s="3" t="s">
        <v>47</v>
      </c>
      <c r="Z2895" s="3" t="s">
        <v>47</v>
      </c>
      <c r="AA2895" s="3" t="s">
        <v>47</v>
      </c>
      <c r="AC2895" s="3" t="s">
        <v>47</v>
      </c>
      <c r="AD2895" s="3" t="s">
        <v>47</v>
      </c>
      <c r="AE2895" s="3" t="s">
        <v>47</v>
      </c>
      <c r="AF2895" s="3" t="s">
        <v>47</v>
      </c>
      <c r="AG2895" s="3" t="s">
        <v>47</v>
      </c>
      <c r="AH2895" s="3" t="s">
        <v>47</v>
      </c>
      <c r="AK2895" s="3" t="s">
        <v>52</v>
      </c>
      <c r="AL2895" s="3" t="s">
        <v>47</v>
      </c>
      <c r="AU2895" s="3">
        <v>0</v>
      </c>
      <c r="AV2895" s="3">
        <v>12</v>
      </c>
      <c r="AW2895" s="3">
        <v>1</v>
      </c>
      <c r="AX2895" s="3">
        <v>12</v>
      </c>
      <c r="AY2895" s="3">
        <v>100</v>
      </c>
      <c r="AZ2895" s="6" t="str">
        <f t="shared" si="319"/>
        <v>1969.2</v>
      </c>
      <c r="BC2895" s="12" t="s">
        <v>6968</v>
      </c>
      <c r="BJ2895" s="12">
        <f t="shared" si="320"/>
        <v>0</v>
      </c>
      <c r="BK2895" s="12">
        <f t="shared" si="321"/>
        <v>0</v>
      </c>
      <c r="CQ2895" s="3" t="str">
        <f>CONCATENATE(baseURL!$A$1,baseURL!$B$1,baseURL!$C$1,".",C2895,".",L2895,".pkl&amp;seq=",BC2895)</f>
        <v>http://proteomics.broadinstitute.org/millscripts/viewfeed.pl?side=xl&amp;cycle=1&amp;fixedMods=iaaC&amp;file=msdataSM/iPRG2012_nd/cpick_in/iPRG2012_nd.1969.2.3.pkl&amp;seq=LELYNPGGSLKDR</v>
      </c>
    </row>
    <row r="2896" spans="1:95" x14ac:dyDescent="0.2">
      <c r="A2896" s="3">
        <v>2188</v>
      </c>
      <c r="B2896" s="2" t="s">
        <v>6969</v>
      </c>
      <c r="C2896" s="2" t="s">
        <v>6970</v>
      </c>
      <c r="D2896" s="3">
        <v>7472</v>
      </c>
      <c r="E2896" s="3">
        <v>7466</v>
      </c>
      <c r="F2896" s="3">
        <v>41353</v>
      </c>
      <c r="G2896" s="3">
        <v>9434</v>
      </c>
      <c r="H2896" s="3">
        <v>30.360399999999998</v>
      </c>
      <c r="I2896" s="30">
        <v>493.93615999999997</v>
      </c>
      <c r="J2896" s="30">
        <v>493.93266469999998</v>
      </c>
      <c r="K2896" s="30">
        <v>3.5000000000000001E-3</v>
      </c>
      <c r="L2896" s="3">
        <v>3</v>
      </c>
      <c r="M2896" s="3">
        <v>3</v>
      </c>
      <c r="N2896" s="10">
        <f t="shared" si="315"/>
        <v>1</v>
      </c>
      <c r="O2896" s="35">
        <v>3</v>
      </c>
      <c r="P2896" s="17"/>
      <c r="Q2896" s="40">
        <v>1479.78018</v>
      </c>
      <c r="R2896" s="40">
        <v>493.93158</v>
      </c>
      <c r="S2896" s="18">
        <f t="shared" si="316"/>
        <v>9.2725393261468021</v>
      </c>
      <c r="T2896" s="18">
        <f t="shared" si="317"/>
        <v>2.196053145616871</v>
      </c>
      <c r="U2896" s="18">
        <f t="shared" si="318"/>
        <v>2.0650633433535499</v>
      </c>
      <c r="V2896" s="30">
        <v>493.93259999999998</v>
      </c>
      <c r="W2896" s="3" t="s">
        <v>48</v>
      </c>
      <c r="Y2896" s="3" t="s">
        <v>48</v>
      </c>
      <c r="Z2896" s="3" t="s">
        <v>47</v>
      </c>
      <c r="AA2896" s="3" t="s">
        <v>47</v>
      </c>
      <c r="AB2896" s="12" t="s">
        <v>48</v>
      </c>
      <c r="AC2896" s="3" t="s">
        <v>48</v>
      </c>
      <c r="AH2896" s="3" t="s">
        <v>47</v>
      </c>
      <c r="AL2896" s="3" t="s">
        <v>48</v>
      </c>
      <c r="AM2896" s="3" t="s">
        <v>48</v>
      </c>
      <c r="AU2896" s="3">
        <v>0</v>
      </c>
      <c r="AV2896" s="3">
        <v>3</v>
      </c>
      <c r="AW2896" s="3">
        <v>1</v>
      </c>
      <c r="AX2896" s="3">
        <v>3</v>
      </c>
      <c r="AY2896" s="3">
        <v>100</v>
      </c>
      <c r="AZ2896" s="6" t="str">
        <f t="shared" si="319"/>
        <v>1969.3</v>
      </c>
      <c r="BC2896" s="12" t="s">
        <v>6971</v>
      </c>
      <c r="BJ2896" s="12">
        <f t="shared" si="320"/>
        <v>0</v>
      </c>
      <c r="BK2896" s="12">
        <f t="shared" si="321"/>
        <v>0</v>
      </c>
      <c r="CQ2896" s="3" t="str">
        <f>CONCATENATE(baseURL!$A$1,baseURL!$B$1,baseURL!$C$1,".",C2896,".",L2896,".pkl&amp;seq=",BC2896)</f>
        <v>http://proteomics.broadinstitute.org/millscripts/viewfeed.pl?side=xl&amp;cycle=1&amp;fixedMods=iaaC&amp;file=msdataSM/iPRG2012_nd/cpick_in/iPRG2012_nd.1969.3.3.pkl&amp;seq=LSFDTQATLEKAR</v>
      </c>
    </row>
    <row r="2897" spans="1:95" x14ac:dyDescent="0.2">
      <c r="A2897" s="3">
        <v>2511</v>
      </c>
      <c r="B2897" s="2" t="s">
        <v>6972</v>
      </c>
      <c r="C2897" s="2" t="s">
        <v>6963</v>
      </c>
      <c r="D2897" s="3">
        <v>7473</v>
      </c>
      <c r="E2897" s="3">
        <v>7467</v>
      </c>
      <c r="F2897" s="3">
        <v>41354</v>
      </c>
      <c r="G2897" s="3">
        <v>9435</v>
      </c>
      <c r="H2897" s="3">
        <v>30.3629</v>
      </c>
      <c r="I2897" s="30">
        <v>581.25279</v>
      </c>
      <c r="J2897" s="30">
        <v>581.83671219999997</v>
      </c>
      <c r="K2897" s="30">
        <v>-0.58391999999999999</v>
      </c>
      <c r="L2897" s="3">
        <v>2</v>
      </c>
      <c r="M2897" s="3">
        <v>2</v>
      </c>
      <c r="N2897" s="10">
        <f t="shared" si="315"/>
        <v>1</v>
      </c>
      <c r="O2897" s="35">
        <v>2</v>
      </c>
      <c r="P2897" s="17"/>
      <c r="Q2897" s="40">
        <v>1162.6652799999999</v>
      </c>
      <c r="R2897" s="40">
        <v>581.83627999999999</v>
      </c>
      <c r="S2897" s="18">
        <f t="shared" si="316"/>
        <v>-1002.8422428384553</v>
      </c>
      <c r="T2897" s="18">
        <f t="shared" si="317"/>
        <v>0.74282064359660793</v>
      </c>
      <c r="U2897" s="18">
        <f t="shared" si="318"/>
        <v>0.72185254581028102</v>
      </c>
      <c r="V2897" s="30">
        <v>581.83669999999995</v>
      </c>
      <c r="W2897" s="3" t="s">
        <v>47</v>
      </c>
      <c r="Z2897" s="3" t="s">
        <v>47</v>
      </c>
      <c r="AA2897" s="3" t="s">
        <v>47</v>
      </c>
      <c r="AB2897" s="12" t="s">
        <v>48</v>
      </c>
      <c r="AC2897" s="3" t="s">
        <v>48</v>
      </c>
      <c r="AE2897" s="3" t="s">
        <v>48</v>
      </c>
      <c r="AH2897" s="3" t="s">
        <v>48</v>
      </c>
      <c r="AU2897" s="3">
        <v>0</v>
      </c>
      <c r="AV2897" s="3">
        <v>3</v>
      </c>
      <c r="AW2897" s="3">
        <v>1</v>
      </c>
      <c r="AX2897" s="3">
        <v>3</v>
      </c>
      <c r="AY2897" s="3">
        <v>100</v>
      </c>
      <c r="AZ2897" s="6" t="str">
        <f t="shared" si="319"/>
        <v>1969.4</v>
      </c>
      <c r="BC2897" s="12" t="s">
        <v>6973</v>
      </c>
      <c r="BJ2897" s="12">
        <f t="shared" si="320"/>
        <v>0</v>
      </c>
      <c r="BK2897" s="12">
        <f t="shared" si="321"/>
        <v>0</v>
      </c>
      <c r="CQ2897" s="3" t="str">
        <f>CONCATENATE(baseURL!$A$1,baseURL!$B$1,baseURL!$C$1,".",C2897,".",L2897,".pkl&amp;seq=",BC2897)</f>
        <v>http://proteomics.broadinstitute.org/millscripts/viewfeed.pl?side=xl&amp;cycle=1&amp;fixedMods=iaaC&amp;file=msdataSM/iPRG2012_nd/cpick_in/iPRG2012_nd.1969.4.2.pkl&amp;seq=MGVPYALVKGK</v>
      </c>
    </row>
    <row r="2898" spans="1:95" x14ac:dyDescent="0.2">
      <c r="A2898" s="3">
        <v>4696</v>
      </c>
      <c r="B2898" s="2" t="s">
        <v>6974</v>
      </c>
      <c r="C2898" s="2" t="s">
        <v>6975</v>
      </c>
      <c r="D2898" s="3">
        <v>7475</v>
      </c>
      <c r="E2898" s="3">
        <v>7469</v>
      </c>
      <c r="F2898" s="3">
        <v>41356</v>
      </c>
      <c r="G2898" s="3">
        <v>9437</v>
      </c>
      <c r="H2898" s="3">
        <v>30.369599999999998</v>
      </c>
      <c r="I2898" s="30">
        <v>695.36014999999998</v>
      </c>
      <c r="J2898" s="30">
        <v>695.35905330000003</v>
      </c>
      <c r="K2898" s="30">
        <v>1.1000000000000001E-3</v>
      </c>
      <c r="L2898" s="3">
        <v>2</v>
      </c>
      <c r="M2898" s="3">
        <v>2</v>
      </c>
      <c r="N2898" s="10">
        <f t="shared" si="315"/>
        <v>1</v>
      </c>
      <c r="O2898" s="35">
        <v>2</v>
      </c>
      <c r="P2898" s="17"/>
      <c r="Q2898" s="40">
        <v>1389.7107699999999</v>
      </c>
      <c r="R2898" s="40">
        <v>695.35901999999999</v>
      </c>
      <c r="S2898" s="18">
        <f t="shared" si="316"/>
        <v>1.6250598144095336</v>
      </c>
      <c r="T2898" s="18">
        <f t="shared" si="317"/>
        <v>4.7888930873408536E-2</v>
      </c>
      <c r="U2898" s="18">
        <f t="shared" si="318"/>
        <v>0.25885908548405834</v>
      </c>
      <c r="V2898" s="30">
        <v>695.35919999999999</v>
      </c>
      <c r="W2898" s="3" t="s">
        <v>47</v>
      </c>
      <c r="X2898" s="3" t="s">
        <v>47</v>
      </c>
      <c r="Y2898" s="3" t="s">
        <v>47</v>
      </c>
      <c r="Z2898" s="3" t="s">
        <v>47</v>
      </c>
      <c r="AA2898" s="3" t="s">
        <v>47</v>
      </c>
      <c r="AB2898" s="12" t="s">
        <v>47</v>
      </c>
      <c r="AC2898" s="3" t="s">
        <v>47</v>
      </c>
      <c r="AD2898" s="3" t="s">
        <v>47</v>
      </c>
      <c r="AE2898" s="3" t="s">
        <v>48</v>
      </c>
      <c r="AF2898" s="3" t="s">
        <v>47</v>
      </c>
      <c r="AG2898" s="3" t="s">
        <v>47</v>
      </c>
      <c r="AH2898" s="3" t="s">
        <v>47</v>
      </c>
      <c r="AI2898" s="3" t="s">
        <v>47</v>
      </c>
      <c r="AJ2898" s="3" t="s">
        <v>47</v>
      </c>
      <c r="AL2898" s="3" t="s">
        <v>47</v>
      </c>
      <c r="AM2898" s="3" t="s">
        <v>47</v>
      </c>
      <c r="AN2898" s="3" t="s">
        <v>47</v>
      </c>
      <c r="AU2898" s="3">
        <v>0</v>
      </c>
      <c r="AV2898" s="3">
        <v>16</v>
      </c>
      <c r="AW2898" s="3">
        <v>1</v>
      </c>
      <c r="AX2898" s="3">
        <v>16</v>
      </c>
      <c r="AY2898" s="3">
        <v>100</v>
      </c>
      <c r="AZ2898" s="6" t="str">
        <f t="shared" si="319"/>
        <v>1969.6</v>
      </c>
      <c r="BC2898" s="12" t="s">
        <v>6976</v>
      </c>
      <c r="BJ2898" s="12">
        <f t="shared" si="320"/>
        <v>0</v>
      </c>
      <c r="BK2898" s="12">
        <f t="shared" si="321"/>
        <v>0</v>
      </c>
      <c r="CQ2898" s="3" t="str">
        <f>CONCATENATE(baseURL!$A$1,baseURL!$B$1,baseURL!$C$1,".",C2898,".",L2898,".pkl&amp;seq=",BC2898)</f>
        <v>http://proteomics.broadinstitute.org/millscripts/viewfeed.pl?side=xl&amp;cycle=1&amp;fixedMods=iaaC&amp;file=msdataSM/iPRG2012_nd/cpick_in/iPRG2012_nd.1969.6.2.pkl&amp;seq=ATSPLLESDSLEK</v>
      </c>
    </row>
    <row r="2899" spans="1:95" x14ac:dyDescent="0.2">
      <c r="A2899" s="3">
        <v>2258</v>
      </c>
      <c r="B2899" s="2" t="s">
        <v>6977</v>
      </c>
      <c r="C2899" s="2" t="s">
        <v>6978</v>
      </c>
      <c r="D2899" s="3">
        <v>7489</v>
      </c>
      <c r="E2899" s="3">
        <v>7483</v>
      </c>
      <c r="F2899" s="3">
        <v>41385</v>
      </c>
      <c r="G2899" s="3">
        <v>9452</v>
      </c>
      <c r="H2899" s="3">
        <v>30.393899999999999</v>
      </c>
      <c r="I2899" s="30">
        <v>671.03219000000001</v>
      </c>
      <c r="J2899" s="30">
        <v>671.03386920000003</v>
      </c>
      <c r="K2899" s="30">
        <v>-1.6800000000000001E-3</v>
      </c>
      <c r="L2899" s="3">
        <v>3</v>
      </c>
      <c r="M2899" s="3">
        <v>3</v>
      </c>
      <c r="N2899" s="10">
        <f t="shared" si="315"/>
        <v>1</v>
      </c>
      <c r="O2899" s="35">
        <v>3</v>
      </c>
      <c r="P2899" s="17"/>
      <c r="Q2899" s="40">
        <v>2011.08185</v>
      </c>
      <c r="R2899" s="40">
        <v>671.03213000000005</v>
      </c>
      <c r="S2899" s="18">
        <f t="shared" si="316"/>
        <v>8.941449638514537E-2</v>
      </c>
      <c r="T2899" s="18">
        <f t="shared" si="317"/>
        <v>2.5918282034788955</v>
      </c>
      <c r="U2899" s="18">
        <f t="shared" si="318"/>
        <v>2.6377276449712865</v>
      </c>
      <c r="V2899" s="30">
        <v>671.03390000000002</v>
      </c>
      <c r="W2899" s="3" t="s">
        <v>47</v>
      </c>
      <c r="X2899" s="3" t="s">
        <v>47</v>
      </c>
      <c r="Z2899" s="3" t="s">
        <v>47</v>
      </c>
      <c r="AA2899" s="3" t="s">
        <v>47</v>
      </c>
      <c r="AB2899" s="12" t="s">
        <v>47</v>
      </c>
      <c r="AE2899" s="3" t="s">
        <v>48</v>
      </c>
      <c r="AF2899" s="3" t="s">
        <v>47</v>
      </c>
      <c r="AG2899" s="3" t="s">
        <v>47</v>
      </c>
      <c r="AH2899" s="3" t="s">
        <v>47</v>
      </c>
      <c r="AI2899" s="3" t="s">
        <v>48</v>
      </c>
      <c r="AJ2899" s="3" t="s">
        <v>47</v>
      </c>
      <c r="AL2899" s="3" t="s">
        <v>48</v>
      </c>
      <c r="AO2899" s="3" t="s">
        <v>48</v>
      </c>
      <c r="AU2899" s="3">
        <v>0</v>
      </c>
      <c r="AV2899" s="3">
        <v>9</v>
      </c>
      <c r="AW2899" s="3">
        <v>1</v>
      </c>
      <c r="AX2899" s="3">
        <v>9</v>
      </c>
      <c r="AY2899" s="3">
        <v>100</v>
      </c>
      <c r="AZ2899" s="6" t="str">
        <f t="shared" si="319"/>
        <v>1970.14</v>
      </c>
      <c r="BB2899" s="12" t="s">
        <v>79</v>
      </c>
      <c r="BC2899" s="12" t="s">
        <v>6979</v>
      </c>
      <c r="BJ2899" s="12">
        <f t="shared" si="320"/>
        <v>0</v>
      </c>
      <c r="BK2899" s="12">
        <f t="shared" si="321"/>
        <v>0</v>
      </c>
      <c r="CQ2899" s="3" t="str">
        <f>CONCATENATE(baseURL!$A$1,baseURL!$B$1,"+Acetyl",baseURL!$C$1,".",C2899,".",L2899,".pkl&amp;seq=",BC2899)</f>
        <v>http://proteomics.broadinstitute.org/millscripts/viewfeed.pl?side=xl&amp;cycle=1&amp;fixedMods=iaaC+Acetyl&amp;file=msdataSM/iPRG2012_nd/cpick_in/iPRG2012_nd.1970.14.3.pkl&amp;seq=SALPENANVTVLNKNEKK</v>
      </c>
    </row>
    <row r="2900" spans="1:95" x14ac:dyDescent="0.2">
      <c r="A2900" s="3">
        <v>7584</v>
      </c>
      <c r="B2900" s="2" t="s">
        <v>6980</v>
      </c>
      <c r="C2900" s="2" t="s">
        <v>6967</v>
      </c>
      <c r="D2900" s="3">
        <v>7478</v>
      </c>
      <c r="E2900" s="3">
        <v>7472</v>
      </c>
      <c r="F2900" s="3">
        <v>41374</v>
      </c>
      <c r="G2900" s="3">
        <v>9441</v>
      </c>
      <c r="H2900" s="3">
        <v>30.3797</v>
      </c>
      <c r="I2900" s="30">
        <v>448.71811000000002</v>
      </c>
      <c r="J2900" s="30">
        <v>448.71766639999998</v>
      </c>
      <c r="K2900" s="30">
        <v>4.4000000000000002E-4</v>
      </c>
      <c r="L2900" s="3">
        <v>2</v>
      </c>
      <c r="M2900" s="3">
        <v>2</v>
      </c>
      <c r="N2900" s="10">
        <f t="shared" si="315"/>
        <v>1</v>
      </c>
      <c r="O2900" s="35">
        <v>2</v>
      </c>
      <c r="Q2900" s="40">
        <v>953.45092999999997</v>
      </c>
      <c r="R2900" s="32">
        <v>448.71836999999999</v>
      </c>
      <c r="S2900" s="18">
        <f t="shared" si="316"/>
        <v>-0.57942802735898846</v>
      </c>
      <c r="T2900" s="18">
        <f t="shared" si="317"/>
        <v>-1.5680213850136426</v>
      </c>
      <c r="U2900" s="18">
        <f t="shared" si="318"/>
        <v>-1.715998388897279</v>
      </c>
      <c r="V2900" s="30">
        <v>448.7176</v>
      </c>
      <c r="W2900" s="3" t="s">
        <v>47</v>
      </c>
      <c r="X2900" s="3" t="s">
        <v>47</v>
      </c>
      <c r="Y2900" s="3" t="s">
        <v>48</v>
      </c>
      <c r="AA2900" s="3" t="s">
        <v>65</v>
      </c>
      <c r="AH2900" s="3" t="s">
        <v>47</v>
      </c>
      <c r="AJ2900" s="3" t="s">
        <v>47</v>
      </c>
      <c r="AK2900" s="3" t="s">
        <v>52</v>
      </c>
      <c r="AO2900" s="3" t="s">
        <v>52</v>
      </c>
      <c r="AU2900" s="3">
        <v>1</v>
      </c>
      <c r="AV2900" s="3">
        <v>4</v>
      </c>
      <c r="AW2900" s="3">
        <v>1</v>
      </c>
      <c r="AX2900" s="3">
        <v>4</v>
      </c>
      <c r="AY2900" s="3">
        <v>100</v>
      </c>
      <c r="AZ2900" s="6" t="str">
        <f t="shared" si="319"/>
        <v>1970.3</v>
      </c>
      <c r="BC2900" s="12" t="s">
        <v>6981</v>
      </c>
      <c r="BI2900" s="12" t="s">
        <v>594</v>
      </c>
      <c r="BJ2900" s="12">
        <f t="shared" si="320"/>
        <v>0</v>
      </c>
      <c r="BK2900" s="12">
        <f t="shared" si="321"/>
        <v>1</v>
      </c>
      <c r="BR2900" s="3" t="s">
        <v>594</v>
      </c>
      <c r="BW2900" s="3" t="s">
        <v>6982</v>
      </c>
      <c r="CQ2900" s="3" t="str">
        <f>CONCATENATE(baseURL!$A$1,baseURL!$B$1,baseURL!$C$1,".",C2900,".",L2900,".pkl&amp;seq=",BC2900,"&amp;varMods=ReducedCys-C")</f>
        <v>http://proteomics.broadinstitute.org/millscripts/viewfeed.pl?side=xl&amp;cycle=1&amp;fixedMods=iaaC&amp;file=msdataSM/iPRG2012_nd/cpick_in/iPRG2012_nd.1970.3.2.pkl&amp;seq=YDLNLcR&amp;varMods=ReducedCys-C</v>
      </c>
    </row>
    <row r="2901" spans="1:95" x14ac:dyDescent="0.2">
      <c r="A2901" s="3">
        <v>3579</v>
      </c>
      <c r="B2901" s="2" t="s">
        <v>6983</v>
      </c>
      <c r="C2901" s="2" t="s">
        <v>6984</v>
      </c>
      <c r="D2901" s="3">
        <v>7491</v>
      </c>
      <c r="E2901" s="3">
        <v>7485</v>
      </c>
      <c r="F2901" s="3">
        <v>41394</v>
      </c>
      <c r="G2901" s="3">
        <v>9455</v>
      </c>
      <c r="H2901" s="3">
        <v>30.408200000000001</v>
      </c>
      <c r="I2901" s="30">
        <v>441.24750999999998</v>
      </c>
      <c r="J2901" s="30">
        <v>441.74554439999997</v>
      </c>
      <c r="K2901" s="30">
        <v>-0.49802999999999997</v>
      </c>
      <c r="L2901" s="3">
        <v>4</v>
      </c>
      <c r="M2901" s="3">
        <v>2</v>
      </c>
      <c r="N2901" s="10">
        <f t="shared" si="315"/>
        <v>-1</v>
      </c>
      <c r="O2901" s="35">
        <v>2</v>
      </c>
      <c r="P2901" s="17"/>
      <c r="Q2901" s="40">
        <v>882.48320999999999</v>
      </c>
      <c r="R2901" s="40">
        <v>441.74525</v>
      </c>
      <c r="S2901" s="18">
        <f t="shared" si="316"/>
        <v>-1126.7580126781704</v>
      </c>
      <c r="T2901" s="18">
        <f t="shared" si="317"/>
        <v>0.66644746032456159</v>
      </c>
      <c r="U2901" s="18">
        <f t="shared" si="318"/>
        <v>-0.33956222510415301</v>
      </c>
      <c r="V2901" s="30">
        <v>441.74509999999998</v>
      </c>
      <c r="W2901" s="3" t="s">
        <v>47</v>
      </c>
      <c r="X2901" s="3" t="s">
        <v>47</v>
      </c>
      <c r="Y2901" s="3" t="s">
        <v>47</v>
      </c>
      <c r="Z2901" s="3" t="s">
        <v>47</v>
      </c>
      <c r="AA2901" s="3" t="s">
        <v>47</v>
      </c>
      <c r="AB2901" s="12" t="s">
        <v>47</v>
      </c>
      <c r="AC2901" s="3" t="s">
        <v>47</v>
      </c>
      <c r="AF2901" s="3" t="s">
        <v>48</v>
      </c>
      <c r="AG2901" s="3" t="s">
        <v>65</v>
      </c>
      <c r="AH2901" s="3" t="s">
        <v>47</v>
      </c>
      <c r="AI2901" s="3" t="s">
        <v>47</v>
      </c>
      <c r="AK2901" s="3" t="s">
        <v>48</v>
      </c>
      <c r="AL2901" s="3" t="s">
        <v>48</v>
      </c>
      <c r="AU2901" s="3">
        <v>1</v>
      </c>
      <c r="AV2901" s="3">
        <v>9</v>
      </c>
      <c r="AW2901" s="3">
        <v>1</v>
      </c>
      <c r="AX2901" s="3">
        <v>9</v>
      </c>
      <c r="AY2901" s="3">
        <v>100</v>
      </c>
      <c r="AZ2901" s="6" t="str">
        <f t="shared" si="319"/>
        <v>1971.2</v>
      </c>
      <c r="BC2901" s="12" t="s">
        <v>6896</v>
      </c>
      <c r="BJ2901" s="12">
        <f t="shared" si="320"/>
        <v>0</v>
      </c>
      <c r="BK2901" s="12">
        <f t="shared" si="321"/>
        <v>0</v>
      </c>
      <c r="CC2901" s="3" t="s">
        <v>6985</v>
      </c>
      <c r="CQ2901" s="3" t="str">
        <f>CONCATENATE(baseURL!$A$1,baseURL!$B$1,baseURL!$C$1,".",C2901,".",L2901,".pkl&amp;seq=",BC2901)</f>
        <v>http://proteomics.broadinstitute.org/millscripts/viewfeed.pl?side=xl&amp;cycle=1&amp;fixedMods=iaaC&amp;file=msdataSM/iPRG2012_nd/cpick_in/iPRG2012_nd.1971.2.4.pkl&amp;seq=QGFVLYR</v>
      </c>
    </row>
    <row r="2902" spans="1:95" x14ac:dyDescent="0.2">
      <c r="A2902" s="3">
        <v>5530</v>
      </c>
      <c r="B2902" s="2" t="s">
        <v>6986</v>
      </c>
      <c r="C2902" s="2" t="s">
        <v>6980</v>
      </c>
      <c r="D2902" s="3">
        <v>7493</v>
      </c>
      <c r="E2902" s="3">
        <v>7487</v>
      </c>
      <c r="F2902" s="3">
        <v>41396</v>
      </c>
      <c r="G2902" s="3">
        <v>9457</v>
      </c>
      <c r="H2902" s="3">
        <v>30.414899999999999</v>
      </c>
      <c r="I2902" s="30">
        <v>649.82299999999998</v>
      </c>
      <c r="J2902" s="30">
        <v>649.82334170000001</v>
      </c>
      <c r="K2902" s="30">
        <v>-3.4000000000000002E-4</v>
      </c>
      <c r="L2902" s="3">
        <v>2</v>
      </c>
      <c r="M2902" s="3">
        <v>2</v>
      </c>
      <c r="N2902" s="10">
        <f t="shared" si="315"/>
        <v>1</v>
      </c>
      <c r="O2902" s="35">
        <v>2</v>
      </c>
      <c r="P2902" s="17"/>
      <c r="Q2902" s="40">
        <v>1298.6375399999999</v>
      </c>
      <c r="R2902" s="40">
        <v>649.82240999999999</v>
      </c>
      <c r="S2902" s="18">
        <f t="shared" si="316"/>
        <v>0.9079403709519992</v>
      </c>
      <c r="T2902" s="18">
        <f t="shared" si="317"/>
        <v>1.4337763451767362</v>
      </c>
      <c r="U2902" s="18">
        <f t="shared" si="318"/>
        <v>1.2157167679886645</v>
      </c>
      <c r="V2902" s="30">
        <v>649.82320000000004</v>
      </c>
      <c r="W2902" s="3" t="s">
        <v>47</v>
      </c>
      <c r="X2902" s="3" t="s">
        <v>47</v>
      </c>
      <c r="Y2902" s="3" t="s">
        <v>47</v>
      </c>
      <c r="Z2902" s="3" t="s">
        <v>47</v>
      </c>
      <c r="AA2902" s="3" t="s">
        <v>48</v>
      </c>
      <c r="AB2902" s="12" t="s">
        <v>47</v>
      </c>
      <c r="AC2902" s="3" t="s">
        <v>47</v>
      </c>
      <c r="AD2902" s="3" t="s">
        <v>47</v>
      </c>
      <c r="AE2902" s="3" t="s">
        <v>47</v>
      </c>
      <c r="AF2902" s="3" t="s">
        <v>47</v>
      </c>
      <c r="AG2902" s="3" t="s">
        <v>47</v>
      </c>
      <c r="AH2902" s="3" t="s">
        <v>47</v>
      </c>
      <c r="AI2902" s="3" t="s">
        <v>47</v>
      </c>
      <c r="AJ2902" s="3" t="s">
        <v>47</v>
      </c>
      <c r="AK2902" s="3" t="s">
        <v>47</v>
      </c>
      <c r="AL2902" s="3" t="s">
        <v>47</v>
      </c>
      <c r="AM2902" s="3" t="s">
        <v>47</v>
      </c>
      <c r="AU2902" s="3">
        <v>0</v>
      </c>
      <c r="AV2902" s="3">
        <v>16</v>
      </c>
      <c r="AW2902" s="3">
        <v>1</v>
      </c>
      <c r="AX2902" s="3">
        <v>16</v>
      </c>
      <c r="AY2902" s="3">
        <v>100</v>
      </c>
      <c r="AZ2902" s="6" t="str">
        <f t="shared" si="319"/>
        <v>1971.4</v>
      </c>
      <c r="BC2902" s="12" t="s">
        <v>6893</v>
      </c>
      <c r="BJ2902" s="12">
        <f t="shared" si="320"/>
        <v>0</v>
      </c>
      <c r="BK2902" s="12">
        <f t="shared" si="321"/>
        <v>0</v>
      </c>
      <c r="CQ2902" s="3" t="str">
        <f>CONCATENATE(baseURL!$A$1,baseURL!$B$1,baseURL!$C$1,".",C2902,".",L2902,".pkl&amp;seq=",BC2902)</f>
        <v>http://proteomics.broadinstitute.org/millscripts/viewfeed.pl?side=xl&amp;cycle=1&amp;fixedMods=iaaC&amp;file=msdataSM/iPRG2012_nd/cpick_in/iPRG2012_nd.1971.4.2.pkl&amp;seq=SAGGNYVVFGEAK</v>
      </c>
    </row>
    <row r="2903" spans="1:95" x14ac:dyDescent="0.2">
      <c r="A2903" s="3">
        <v>1040</v>
      </c>
      <c r="B2903" s="2" t="s">
        <v>6987</v>
      </c>
      <c r="C2903" s="2" t="s">
        <v>6988</v>
      </c>
      <c r="D2903" s="3">
        <v>7494</v>
      </c>
      <c r="E2903" s="3">
        <v>7488</v>
      </c>
      <c r="F2903" s="3">
        <v>41397</v>
      </c>
      <c r="G2903" s="3">
        <v>9458</v>
      </c>
      <c r="H2903" s="3">
        <v>30.418199999999999</v>
      </c>
      <c r="I2903" s="30">
        <v>754.37561000000005</v>
      </c>
      <c r="J2903" s="30">
        <v>753.87593909999998</v>
      </c>
      <c r="K2903" s="30">
        <v>0.49967</v>
      </c>
      <c r="L2903" s="3">
        <v>0</v>
      </c>
      <c r="M2903" s="3">
        <v>2</v>
      </c>
      <c r="N2903" s="10">
        <f t="shared" si="315"/>
        <v>1</v>
      </c>
      <c r="O2903" s="35">
        <v>2</v>
      </c>
      <c r="P2903" s="17"/>
      <c r="Q2903" s="40">
        <v>1506.7434599999999</v>
      </c>
      <c r="R2903" s="40">
        <v>753.87536999999998</v>
      </c>
      <c r="S2903" s="18">
        <f t="shared" si="316"/>
        <v>663.55795653607333</v>
      </c>
      <c r="T2903" s="18">
        <f t="shared" si="317"/>
        <v>0.75489931446756708</v>
      </c>
      <c r="U2903" s="18">
        <f t="shared" si="318"/>
        <v>1.1009777386207769</v>
      </c>
      <c r="V2903" s="30">
        <v>753.87620000000004</v>
      </c>
      <c r="W2903" s="3" t="s">
        <v>47</v>
      </c>
      <c r="AA2903" s="3" t="s">
        <v>47</v>
      </c>
      <c r="AB2903" s="12" t="s">
        <v>47</v>
      </c>
      <c r="AC2903" s="3" t="s">
        <v>47</v>
      </c>
      <c r="AE2903" s="3" t="s">
        <v>48</v>
      </c>
      <c r="AF2903" s="3" t="s">
        <v>48</v>
      </c>
      <c r="AG2903" s="3" t="s">
        <v>48</v>
      </c>
      <c r="AH2903" s="3" t="s">
        <v>47</v>
      </c>
      <c r="AI2903" s="3" t="s">
        <v>47</v>
      </c>
      <c r="AU2903" s="3">
        <v>0</v>
      </c>
      <c r="AV2903" s="3">
        <v>6</v>
      </c>
      <c r="AW2903" s="3">
        <v>1</v>
      </c>
      <c r="AX2903" s="3">
        <v>6</v>
      </c>
      <c r="AY2903" s="3">
        <v>100</v>
      </c>
      <c r="AZ2903" s="6" t="str">
        <f t="shared" si="319"/>
        <v>1971.5</v>
      </c>
      <c r="BC2903" s="12" t="s">
        <v>6989</v>
      </c>
      <c r="BJ2903" s="12">
        <f t="shared" si="320"/>
        <v>0</v>
      </c>
      <c r="BK2903" s="12">
        <f t="shared" si="321"/>
        <v>0</v>
      </c>
      <c r="CQ2903" s="3" t="str">
        <f>CONCATENATE(baseURL!$A$1,baseURL!$B$1,baseURL!$C$1,".",C2903,".",L2903,".pkl&amp;seq=",BC2903)</f>
        <v>http://proteomics.broadinstitute.org/millscripts/viewfeed.pl?side=xl&amp;cycle=1&amp;fixedMods=iaaC&amp;file=msdataSM/iPRG2012_nd/cpick_in/iPRG2012_nd.1971.5.0.pkl&amp;seq=LDQVWGSETVASSK</v>
      </c>
    </row>
    <row r="2904" spans="1:95" x14ac:dyDescent="0.2">
      <c r="A2904" s="3">
        <v>3981</v>
      </c>
      <c r="B2904" s="2" t="s">
        <v>6990</v>
      </c>
      <c r="C2904" s="2" t="s">
        <v>6991</v>
      </c>
      <c r="D2904" s="3">
        <v>7504</v>
      </c>
      <c r="E2904" s="3">
        <v>7498</v>
      </c>
      <c r="F2904" s="3">
        <v>41423</v>
      </c>
      <c r="G2904" s="3">
        <v>9469</v>
      </c>
      <c r="H2904" s="3">
        <v>30.442499999999999</v>
      </c>
      <c r="I2904" s="30">
        <v>708.86581999999999</v>
      </c>
      <c r="J2904" s="30">
        <v>708.86385989999997</v>
      </c>
      <c r="K2904" s="30">
        <v>1.9599999999999999E-3</v>
      </c>
      <c r="L2904" s="3">
        <v>0</v>
      </c>
      <c r="M2904" s="3">
        <v>2</v>
      </c>
      <c r="N2904" s="10">
        <f t="shared" si="315"/>
        <v>1</v>
      </c>
      <c r="O2904" s="35">
        <v>2</v>
      </c>
      <c r="P2904" s="17"/>
      <c r="Q2904" s="40">
        <v>1416.7216699999999</v>
      </c>
      <c r="R2904" s="40">
        <v>708.86446999999998</v>
      </c>
      <c r="S2904" s="18">
        <f t="shared" si="316"/>
        <v>1.9044543169192594</v>
      </c>
      <c r="T2904" s="18">
        <f t="shared" si="317"/>
        <v>-0.86067228058017253</v>
      </c>
      <c r="U2904" s="18">
        <f t="shared" si="318"/>
        <v>-0.94517362397034121</v>
      </c>
      <c r="V2904" s="30">
        <v>708.86379999999997</v>
      </c>
      <c r="W2904" s="3" t="s">
        <v>48</v>
      </c>
      <c r="X2904" s="3" t="s">
        <v>47</v>
      </c>
      <c r="Y2904" s="3" t="s">
        <v>47</v>
      </c>
      <c r="Z2904" s="3" t="s">
        <v>47</v>
      </c>
      <c r="AA2904" s="3" t="s">
        <v>47</v>
      </c>
      <c r="AB2904" s="12" t="s">
        <v>47</v>
      </c>
      <c r="AC2904" s="3" t="s">
        <v>52</v>
      </c>
      <c r="AD2904" s="3" t="s">
        <v>52</v>
      </c>
      <c r="AF2904" s="3" t="s">
        <v>48</v>
      </c>
      <c r="AG2904" s="3" t="s">
        <v>48</v>
      </c>
      <c r="AI2904" s="3" t="s">
        <v>48</v>
      </c>
      <c r="AL2904" s="3" t="s">
        <v>48</v>
      </c>
      <c r="AU2904" s="3">
        <v>0</v>
      </c>
      <c r="AV2904" s="3">
        <v>5</v>
      </c>
      <c r="AW2904" s="3">
        <v>1</v>
      </c>
      <c r="AX2904" s="3">
        <v>5</v>
      </c>
      <c r="AY2904" s="3">
        <v>100</v>
      </c>
      <c r="AZ2904" s="6" t="str">
        <f t="shared" si="319"/>
        <v>1972.10</v>
      </c>
      <c r="BC2904" s="12" t="s">
        <v>6802</v>
      </c>
      <c r="BJ2904" s="12">
        <f t="shared" si="320"/>
        <v>0</v>
      </c>
      <c r="BK2904" s="12">
        <f t="shared" si="321"/>
        <v>0</v>
      </c>
      <c r="CQ2904" s="3" t="str">
        <f>CONCATENATE(baseURL!$A$1,baseURL!$B$1,baseURL!$C$1,".",C2904,".",L2904,".pkl&amp;seq=",BC2904)</f>
        <v>http://proteomics.broadinstitute.org/millscripts/viewfeed.pl?side=xl&amp;cycle=1&amp;fixedMods=iaaC&amp;file=msdataSM/iPRG2012_nd/cpick_in/iPRG2012_nd.1972.10.0.pkl&amp;seq=GNPTVEVELTTEK</v>
      </c>
    </row>
    <row r="2905" spans="1:95" x14ac:dyDescent="0.2">
      <c r="A2905" s="3">
        <v>6493</v>
      </c>
      <c r="B2905" s="2" t="s">
        <v>6992</v>
      </c>
      <c r="C2905" s="2" t="s">
        <v>6993</v>
      </c>
      <c r="D2905" s="3">
        <v>7496</v>
      </c>
      <c r="E2905" s="3">
        <v>7490</v>
      </c>
      <c r="F2905" s="3">
        <v>41415</v>
      </c>
      <c r="G2905" s="3">
        <v>9461</v>
      </c>
      <c r="H2905" s="3">
        <v>30.429200000000002</v>
      </c>
      <c r="I2905" s="30">
        <v>437.89246000000003</v>
      </c>
      <c r="J2905" s="30">
        <v>437.89279119999998</v>
      </c>
      <c r="K2905" s="30">
        <v>-3.3E-4</v>
      </c>
      <c r="L2905" s="3">
        <v>3</v>
      </c>
      <c r="M2905" s="3">
        <v>3</v>
      </c>
      <c r="N2905" s="10">
        <f t="shared" si="315"/>
        <v>1</v>
      </c>
      <c r="O2905" s="35">
        <v>3</v>
      </c>
      <c r="P2905" s="17"/>
      <c r="Q2905" s="40">
        <v>1311.66131</v>
      </c>
      <c r="R2905" s="40">
        <v>437.89195999999998</v>
      </c>
      <c r="S2905" s="18">
        <f t="shared" si="316"/>
        <v>1.141834163945417</v>
      </c>
      <c r="T2905" s="18">
        <f t="shared" si="317"/>
        <v>1.8981851139565558</v>
      </c>
      <c r="U2905" s="18">
        <f t="shared" si="318"/>
        <v>1.2331808969520088</v>
      </c>
      <c r="V2905" s="30">
        <v>437.89249999999998</v>
      </c>
      <c r="W2905" s="3" t="s">
        <v>47</v>
      </c>
      <c r="X2905" s="3" t="s">
        <v>47</v>
      </c>
      <c r="Y2905" s="3" t="s">
        <v>47</v>
      </c>
      <c r="Z2905" s="3" t="s">
        <v>47</v>
      </c>
      <c r="AA2905" s="3" t="s">
        <v>48</v>
      </c>
      <c r="AB2905" s="12" t="s">
        <v>47</v>
      </c>
      <c r="AC2905" s="3" t="s">
        <v>47</v>
      </c>
      <c r="AD2905" s="3" t="s">
        <v>47</v>
      </c>
      <c r="AE2905" s="3" t="s">
        <v>47</v>
      </c>
      <c r="AF2905" s="3" t="s">
        <v>47</v>
      </c>
      <c r="AG2905" s="3" t="s">
        <v>47</v>
      </c>
      <c r="AH2905" s="3" t="s">
        <v>47</v>
      </c>
      <c r="AI2905" s="3" t="s">
        <v>47</v>
      </c>
      <c r="AJ2905" s="3" t="s">
        <v>47</v>
      </c>
      <c r="AK2905" s="3" t="s">
        <v>47</v>
      </c>
      <c r="AL2905" s="3" t="s">
        <v>47</v>
      </c>
      <c r="AU2905" s="3">
        <v>0</v>
      </c>
      <c r="AV2905" s="3">
        <v>15</v>
      </c>
      <c r="AW2905" s="3">
        <v>1</v>
      </c>
      <c r="AX2905" s="3">
        <v>15</v>
      </c>
      <c r="AY2905" s="3">
        <v>100</v>
      </c>
      <c r="AZ2905" s="6" t="str">
        <f t="shared" si="319"/>
        <v>1972.2</v>
      </c>
      <c r="BC2905" s="12" t="s">
        <v>6994</v>
      </c>
      <c r="BJ2905" s="12">
        <f t="shared" si="320"/>
        <v>0</v>
      </c>
      <c r="BK2905" s="12">
        <f t="shared" si="321"/>
        <v>0</v>
      </c>
      <c r="CQ2905" s="3" t="str">
        <f>CONCATENATE(baseURL!$A$1,baseURL!$B$1,baseURL!$C$1,".",C2905,".",L2905,".pkl&amp;seq=",BC2905)</f>
        <v>http://proteomics.broadinstitute.org/millscripts/viewfeed.pl?side=xl&amp;cycle=1&amp;fixedMods=iaaC&amp;file=msdataSM/iPRG2012_nd/cpick_in/iPRG2012_nd.1972.2.3.pkl&amp;seq=MKVELDSFSGAK</v>
      </c>
    </row>
    <row r="2906" spans="1:95" x14ac:dyDescent="0.2">
      <c r="A2906" s="3">
        <v>2334</v>
      </c>
      <c r="B2906" s="2" t="s">
        <v>7004</v>
      </c>
      <c r="C2906" s="2" t="s">
        <v>7005</v>
      </c>
      <c r="D2906" s="3">
        <v>7510</v>
      </c>
      <c r="E2906" s="3">
        <v>7504</v>
      </c>
      <c r="F2906" s="3">
        <v>41440</v>
      </c>
      <c r="G2906" s="3">
        <v>9476</v>
      </c>
      <c r="H2906" s="3">
        <v>30.4602</v>
      </c>
      <c r="I2906" s="30">
        <v>479.91730999999999</v>
      </c>
      <c r="J2906" s="30">
        <v>479.91730890000002</v>
      </c>
      <c r="K2906" s="30">
        <v>0</v>
      </c>
      <c r="L2906" s="3">
        <v>0</v>
      </c>
      <c r="M2906" s="3">
        <v>0</v>
      </c>
      <c r="N2906" s="10">
        <f t="shared" si="315"/>
        <v>1</v>
      </c>
      <c r="O2906" s="35">
        <v>3</v>
      </c>
      <c r="P2906" s="17"/>
      <c r="Q2906" s="40">
        <v>1437.73323</v>
      </c>
      <c r="R2906" s="40">
        <v>479.91593</v>
      </c>
      <c r="S2906" s="18">
        <f t="shared" si="316"/>
        <v>2.8755036324451315</v>
      </c>
      <c r="T2906" s="18">
        <f t="shared" si="317"/>
        <v>2.8732115644091389</v>
      </c>
      <c r="U2906" s="18">
        <f t="shared" si="318"/>
        <v>1.8128175074754331</v>
      </c>
      <c r="V2906" s="30">
        <v>479.91680000000002</v>
      </c>
      <c r="W2906" s="3" t="s">
        <v>47</v>
      </c>
      <c r="Z2906" s="3" t="s">
        <v>47</v>
      </c>
      <c r="AA2906" s="3" t="s">
        <v>47</v>
      </c>
      <c r="AB2906" s="12" t="s">
        <v>47</v>
      </c>
      <c r="AC2906" s="3" t="s">
        <v>47</v>
      </c>
      <c r="AF2906" s="3" t="s">
        <v>48</v>
      </c>
      <c r="AG2906" s="3" t="s">
        <v>48</v>
      </c>
      <c r="AH2906" s="3" t="s">
        <v>47</v>
      </c>
      <c r="AI2906" s="3" t="s">
        <v>47</v>
      </c>
      <c r="AK2906" s="3" t="s">
        <v>52</v>
      </c>
      <c r="AL2906" s="3" t="s">
        <v>48</v>
      </c>
      <c r="AU2906" s="3">
        <v>0</v>
      </c>
      <c r="AV2906" s="3">
        <v>7</v>
      </c>
      <c r="AW2906" s="3">
        <v>1</v>
      </c>
      <c r="AX2906" s="3">
        <v>7</v>
      </c>
      <c r="AY2906" s="3">
        <v>100</v>
      </c>
      <c r="AZ2906" s="6" t="str">
        <f t="shared" si="319"/>
        <v>1973.6</v>
      </c>
      <c r="BC2906" s="12" t="s">
        <v>7006</v>
      </c>
      <c r="BJ2906" s="12">
        <f t="shared" si="320"/>
        <v>0</v>
      </c>
      <c r="BK2906" s="12">
        <f t="shared" si="321"/>
        <v>0</v>
      </c>
      <c r="CQ2906" s="3" t="str">
        <f>CONCATENATE(baseURL!$A$1,baseURL!$B$1,baseURL!$C$1,".",C2906,".",L2906,".pkl&amp;seq=",BC2906)</f>
        <v>http://proteomics.broadinstitute.org/millscripts/viewfeed.pl?side=xl&amp;cycle=1&amp;fixedMods=iaaC&amp;file=msdataSM/iPRG2012_nd/cpick_in/iPRG2012_nd.1973.6.0.pkl&amp;seq=SKLNDAVEYVSGR</v>
      </c>
    </row>
    <row r="2907" spans="1:95" x14ac:dyDescent="0.2">
      <c r="A2907" s="3">
        <v>3269</v>
      </c>
      <c r="B2907" s="2" t="s">
        <v>7020</v>
      </c>
      <c r="C2907" s="2" t="s">
        <v>7021</v>
      </c>
      <c r="D2907" s="3">
        <v>7514</v>
      </c>
      <c r="E2907" s="3">
        <v>7508</v>
      </c>
      <c r="F2907" s="3">
        <v>41456</v>
      </c>
      <c r="G2907" s="3">
        <v>9481</v>
      </c>
      <c r="H2907" s="3">
        <v>30.4754</v>
      </c>
      <c r="I2907" s="30">
        <v>413.50295999999997</v>
      </c>
      <c r="J2907" s="30">
        <v>413.5012332</v>
      </c>
      <c r="K2907" s="30">
        <v>1.73E-3</v>
      </c>
      <c r="L2907" s="3">
        <v>4</v>
      </c>
      <c r="M2907" s="3">
        <v>4</v>
      </c>
      <c r="N2907" s="10">
        <f t="shared" si="315"/>
        <v>1</v>
      </c>
      <c r="O2907" s="35">
        <v>4</v>
      </c>
      <c r="P2907" s="17"/>
      <c r="Q2907" s="40">
        <v>1650.9802199999999</v>
      </c>
      <c r="R2907" s="40">
        <v>413.50051000000002</v>
      </c>
      <c r="S2907" s="18">
        <f t="shared" si="316"/>
        <v>5.9250229218663693</v>
      </c>
      <c r="T2907" s="18">
        <f t="shared" si="317"/>
        <v>1.7489700314558649</v>
      </c>
      <c r="U2907" s="18">
        <f t="shared" si="318"/>
        <v>1.6686799248765618</v>
      </c>
      <c r="V2907" s="30">
        <v>413.50119999999998</v>
      </c>
      <c r="Y2907" s="3" t="s">
        <v>48</v>
      </c>
      <c r="Z2907" s="3" t="s">
        <v>47</v>
      </c>
      <c r="AA2907" s="3" t="s">
        <v>47</v>
      </c>
      <c r="AE2907" s="3" t="s">
        <v>47</v>
      </c>
      <c r="AF2907" s="3" t="s">
        <v>47</v>
      </c>
      <c r="AG2907" s="3" t="s">
        <v>48</v>
      </c>
      <c r="AH2907" s="3" t="s">
        <v>65</v>
      </c>
      <c r="AL2907" s="3" t="s">
        <v>48</v>
      </c>
      <c r="AM2907" s="3" t="s">
        <v>47</v>
      </c>
      <c r="AU2907" s="3">
        <v>1</v>
      </c>
      <c r="AV2907" s="3">
        <v>5</v>
      </c>
      <c r="AW2907" s="3">
        <v>1</v>
      </c>
      <c r="AX2907" s="3">
        <v>5</v>
      </c>
      <c r="AY2907" s="3">
        <v>100</v>
      </c>
      <c r="AZ2907" s="6" t="str">
        <f t="shared" si="319"/>
        <v>1974.1</v>
      </c>
      <c r="BC2907" s="12" t="s">
        <v>7022</v>
      </c>
      <c r="BJ2907" s="12">
        <f t="shared" si="320"/>
        <v>0</v>
      </c>
      <c r="BK2907" s="12">
        <f t="shared" si="321"/>
        <v>0</v>
      </c>
      <c r="CD2907" s="3" t="s">
        <v>20259</v>
      </c>
      <c r="CQ2907" s="3" t="str">
        <f>CONCATENATE(baseURL!$A$1,baseURL!$B$1,baseURL!$C$1,".",C2907,".",L2907,".pkl&amp;seq=",BC2907)</f>
        <v>http://proteomics.broadinstitute.org/millscripts/viewfeed.pl?side=xl&amp;cycle=1&amp;fixedMods=iaaC&amp;file=msdataSM/iPRG2012_nd/cpick_in/iPRG2012_nd.1974.1.4.pkl&amp;seq=ALSKNLPLLKNHFR</v>
      </c>
    </row>
    <row r="2908" spans="1:95" x14ac:dyDescent="0.2">
      <c r="A2908" s="3">
        <v>7027</v>
      </c>
      <c r="B2908" s="2" t="s">
        <v>7007</v>
      </c>
      <c r="C2908" s="2" t="s">
        <v>7008</v>
      </c>
      <c r="D2908" s="3">
        <v>7523</v>
      </c>
      <c r="E2908" s="3">
        <v>7517</v>
      </c>
      <c r="F2908" s="3">
        <v>41465</v>
      </c>
      <c r="G2908" s="3">
        <v>9490</v>
      </c>
      <c r="H2908" s="3">
        <v>30.482900000000001</v>
      </c>
      <c r="I2908" s="30">
        <v>610.31115999999997</v>
      </c>
      <c r="J2908" s="30">
        <v>610.31157270000006</v>
      </c>
      <c r="K2908" s="30">
        <v>-4.0999999999999999E-4</v>
      </c>
      <c r="L2908" s="3">
        <v>3</v>
      </c>
      <c r="M2908" s="3">
        <v>3</v>
      </c>
      <c r="N2908" s="10">
        <f t="shared" si="315"/>
        <v>1</v>
      </c>
      <c r="O2908" s="35">
        <v>3</v>
      </c>
      <c r="P2908" s="17"/>
      <c r="Q2908" s="40">
        <v>1828.9187999999999</v>
      </c>
      <c r="R2908" s="40">
        <v>610.31111999999996</v>
      </c>
      <c r="S2908" s="18">
        <f t="shared" si="316"/>
        <v>6.5540342788931241E-2</v>
      </c>
      <c r="T2908" s="18">
        <f t="shared" si="317"/>
        <v>0.74175282943595877</v>
      </c>
      <c r="U2908" s="18">
        <f t="shared" si="318"/>
        <v>0.6226332564017083</v>
      </c>
      <c r="V2908" s="30">
        <v>610.31150000000002</v>
      </c>
      <c r="W2908" s="3" t="s">
        <v>47</v>
      </c>
      <c r="Y2908" s="3" t="s">
        <v>47</v>
      </c>
      <c r="Z2908" s="3" t="s">
        <v>47</v>
      </c>
      <c r="AA2908" s="3" t="s">
        <v>47</v>
      </c>
      <c r="AB2908" s="12" t="s">
        <v>52</v>
      </c>
      <c r="AC2908" s="3" t="s">
        <v>52</v>
      </c>
      <c r="AE2908" s="3" t="s">
        <v>47</v>
      </c>
      <c r="AF2908" s="3" t="s">
        <v>48</v>
      </c>
      <c r="AG2908" s="3" t="s">
        <v>48</v>
      </c>
      <c r="AH2908" s="3" t="s">
        <v>48</v>
      </c>
      <c r="AI2908" s="3" t="s">
        <v>48</v>
      </c>
      <c r="AL2908" s="3" t="s">
        <v>52</v>
      </c>
      <c r="AP2908" s="3" t="s">
        <v>52</v>
      </c>
      <c r="AU2908" s="3">
        <v>0</v>
      </c>
      <c r="AV2908" s="3">
        <v>5</v>
      </c>
      <c r="AW2908" s="3">
        <v>1</v>
      </c>
      <c r="AX2908" s="3">
        <v>5</v>
      </c>
      <c r="AY2908" s="3">
        <v>100</v>
      </c>
      <c r="AZ2908" s="6" t="str">
        <f t="shared" si="319"/>
        <v>1974.10</v>
      </c>
      <c r="BC2908" s="12" t="s">
        <v>6917</v>
      </c>
      <c r="BJ2908" s="12">
        <f t="shared" si="320"/>
        <v>0</v>
      </c>
      <c r="BK2908" s="12">
        <f t="shared" si="321"/>
        <v>0</v>
      </c>
      <c r="CQ2908" s="3" t="str">
        <f>CONCATENATE(baseURL!$A$1,baseURL!$B$1,baseURL!$C$1,".",C2908,".",L2908,".pkl&amp;seq=",BC2908)</f>
        <v>http://proteomics.broadinstitute.org/millscripts/viewfeed.pl?side=xl&amp;cycle=1&amp;fixedMods=iaaC&amp;file=msdataSM/iPRG2012_nd/cpick_in/iPRG2012_nd.1974.10.3.pkl&amp;seq=ALEVSETPNHVLYSNR</v>
      </c>
    </row>
    <row r="2909" spans="1:95" x14ac:dyDescent="0.2">
      <c r="A2909" s="3">
        <v>3389</v>
      </c>
      <c r="B2909" s="2" t="s">
        <v>7009</v>
      </c>
      <c r="C2909" s="2" t="s">
        <v>7010</v>
      </c>
      <c r="D2909" s="3">
        <v>7525</v>
      </c>
      <c r="E2909" s="3">
        <v>7519</v>
      </c>
      <c r="F2909" s="3">
        <v>41467</v>
      </c>
      <c r="G2909" s="3">
        <v>9492</v>
      </c>
      <c r="H2909" s="3">
        <v>30.4862</v>
      </c>
      <c r="I2909" s="30">
        <v>636.84254999999996</v>
      </c>
      <c r="J2909" s="30">
        <v>636.83996090000005</v>
      </c>
      <c r="K2909" s="30">
        <v>2.5899999999999999E-3</v>
      </c>
      <c r="L2909" s="3">
        <v>2</v>
      </c>
      <c r="M2909" s="3">
        <v>2</v>
      </c>
      <c r="N2909" s="10">
        <f t="shared" si="315"/>
        <v>1</v>
      </c>
      <c r="O2909" s="35">
        <v>2</v>
      </c>
      <c r="P2909" s="17"/>
      <c r="Q2909" s="40">
        <v>1272.6728800000001</v>
      </c>
      <c r="R2909" s="40">
        <v>636.84007999999994</v>
      </c>
      <c r="S2909" s="18">
        <f t="shared" si="316"/>
        <v>3.8785247310700446</v>
      </c>
      <c r="T2909" s="18">
        <f t="shared" si="317"/>
        <v>-0.18701712350229124</v>
      </c>
      <c r="U2909" s="18">
        <f t="shared" si="318"/>
        <v>3.1405058650190006E-2</v>
      </c>
      <c r="V2909" s="30">
        <v>636.84010000000001</v>
      </c>
      <c r="W2909" s="3" t="s">
        <v>47</v>
      </c>
      <c r="X2909" s="3" t="s">
        <v>47</v>
      </c>
      <c r="Y2909" s="3" t="s">
        <v>47</v>
      </c>
      <c r="Z2909" s="3" t="s">
        <v>47</v>
      </c>
      <c r="AA2909" s="3" t="s">
        <v>47</v>
      </c>
      <c r="AB2909" s="12" t="s">
        <v>47</v>
      </c>
      <c r="AC2909" s="3" t="s">
        <v>47</v>
      </c>
      <c r="AE2909" s="3" t="s">
        <v>48</v>
      </c>
      <c r="AF2909" s="3" t="s">
        <v>47</v>
      </c>
      <c r="AG2909" s="3" t="s">
        <v>48</v>
      </c>
      <c r="AH2909" s="3" t="s">
        <v>47</v>
      </c>
      <c r="AI2909" s="3" t="s">
        <v>47</v>
      </c>
      <c r="AJ2909" s="3" t="s">
        <v>52</v>
      </c>
      <c r="AK2909" s="3" t="s">
        <v>52</v>
      </c>
      <c r="AL2909" s="3" t="s">
        <v>48</v>
      </c>
      <c r="AM2909" s="3" t="s">
        <v>47</v>
      </c>
      <c r="AN2909" s="3" t="s">
        <v>47</v>
      </c>
      <c r="AU2909" s="3">
        <v>0</v>
      </c>
      <c r="AV2909" s="3">
        <v>12</v>
      </c>
      <c r="AW2909" s="3">
        <v>1</v>
      </c>
      <c r="AX2909" s="3">
        <v>12</v>
      </c>
      <c r="AY2909" s="3">
        <v>100</v>
      </c>
      <c r="AZ2909" s="6" t="str">
        <f t="shared" si="319"/>
        <v>1974.12</v>
      </c>
      <c r="BC2909" s="12" t="s">
        <v>7011</v>
      </c>
      <c r="BJ2909" s="12">
        <f t="shared" si="320"/>
        <v>0</v>
      </c>
      <c r="BK2909" s="12">
        <f t="shared" si="321"/>
        <v>0</v>
      </c>
      <c r="CQ2909" s="3" t="str">
        <f>CONCATENATE(baseURL!$A$1,baseURL!$B$1,baseURL!$C$1,".",C2909,".",L2909,".pkl&amp;seq=",BC2909)</f>
        <v>http://proteomics.broadinstitute.org/millscripts/viewfeed.pl?side=xl&amp;cycle=1&amp;fixedMods=iaaC&amp;file=msdataSM/iPRG2012_nd/cpick_in/iPRG2012_nd.1974.12.2.pkl&amp;seq=MTVNLPANSVAR</v>
      </c>
    </row>
    <row r="2910" spans="1:95" x14ac:dyDescent="0.2">
      <c r="A2910" s="3">
        <v>110</v>
      </c>
      <c r="B2910" s="2" t="s">
        <v>7012</v>
      </c>
      <c r="C2910" s="2" t="s">
        <v>7013</v>
      </c>
      <c r="D2910" s="3">
        <v>7526</v>
      </c>
      <c r="E2910" s="3">
        <v>7520</v>
      </c>
      <c r="F2910" s="3">
        <v>41468</v>
      </c>
      <c r="G2910" s="3">
        <v>9493</v>
      </c>
      <c r="H2910" s="3">
        <v>30.4879</v>
      </c>
      <c r="I2910" s="30">
        <v>645.85713999999996</v>
      </c>
      <c r="J2910" s="30">
        <v>645.85708139999997</v>
      </c>
      <c r="K2910" s="30">
        <v>6.0000000000000002E-5</v>
      </c>
      <c r="L2910" s="3">
        <v>2</v>
      </c>
      <c r="M2910" s="3">
        <v>2</v>
      </c>
      <c r="N2910" s="10">
        <f t="shared" si="315"/>
        <v>1</v>
      </c>
      <c r="O2910" s="35">
        <v>2</v>
      </c>
      <c r="P2910" s="17"/>
      <c r="Q2910" s="40">
        <v>1290.70523</v>
      </c>
      <c r="R2910" s="40">
        <v>645.85625000000005</v>
      </c>
      <c r="S2910" s="18">
        <f t="shared" si="316"/>
        <v>1.3780156186659429</v>
      </c>
      <c r="T2910" s="18">
        <f t="shared" si="317"/>
        <v>1.2872833543447826</v>
      </c>
      <c r="U2910" s="18">
        <f t="shared" si="318"/>
        <v>1.4709155481407885</v>
      </c>
      <c r="V2910" s="30">
        <v>645.85720000000003</v>
      </c>
      <c r="W2910" s="3" t="s">
        <v>47</v>
      </c>
      <c r="Z2910" s="3" t="s">
        <v>48</v>
      </c>
      <c r="AB2910" s="12" t="s">
        <v>47</v>
      </c>
      <c r="AD2910" s="3" t="s">
        <v>47</v>
      </c>
      <c r="AF2910" s="3" t="s">
        <v>47</v>
      </c>
      <c r="AG2910" s="3" t="s">
        <v>48</v>
      </c>
      <c r="AH2910" s="3" t="s">
        <v>48</v>
      </c>
      <c r="AI2910" s="3" t="s">
        <v>52</v>
      </c>
      <c r="AJ2910" s="3" t="s">
        <v>52</v>
      </c>
      <c r="AP2910" s="3" t="s">
        <v>48</v>
      </c>
      <c r="AU2910" s="3">
        <v>0</v>
      </c>
      <c r="AV2910" s="3">
        <v>4</v>
      </c>
      <c r="AW2910" s="3">
        <v>1</v>
      </c>
      <c r="AX2910" s="3">
        <v>4</v>
      </c>
      <c r="AY2910" s="3">
        <v>100</v>
      </c>
      <c r="AZ2910" s="6" t="str">
        <f t="shared" si="319"/>
        <v>1974.13</v>
      </c>
      <c r="BB2910" s="12" t="s">
        <v>79</v>
      </c>
      <c r="BC2910" s="12" t="s">
        <v>7014</v>
      </c>
      <c r="BJ2910" s="12">
        <f t="shared" si="320"/>
        <v>0</v>
      </c>
      <c r="BK2910" s="12">
        <f t="shared" si="321"/>
        <v>0</v>
      </c>
      <c r="CQ2910" s="3" t="str">
        <f>CONCATENATE(baseURL!$A$1,baseURL!$B$1,"+Acetyl",baseURL!$C$1,".",C2910,".",L2910,".pkl&amp;seq=",BC2910)</f>
        <v>http://proteomics.broadinstitute.org/millscripts/viewfeed.pl?side=xl&amp;cycle=1&amp;fixedMods=iaaC+Acetyl&amp;file=msdataSM/iPRG2012_nd/cpick_in/iPRG2012_nd.1974.13.2.pkl&amp;seq=SAVPSVQTFGKK</v>
      </c>
    </row>
    <row r="2911" spans="1:95" x14ac:dyDescent="0.2">
      <c r="A2911" s="3">
        <v>3244</v>
      </c>
      <c r="B2911" s="2" t="s">
        <v>7015</v>
      </c>
      <c r="C2911" s="2" t="s">
        <v>7016</v>
      </c>
      <c r="D2911" s="3">
        <v>7527</v>
      </c>
      <c r="E2911" s="3">
        <v>7521</v>
      </c>
      <c r="F2911" s="3">
        <v>41469</v>
      </c>
      <c r="G2911" s="3">
        <v>9494</v>
      </c>
      <c r="H2911" s="3">
        <v>30.489599999999999</v>
      </c>
      <c r="I2911" s="30">
        <v>665.66295000000002</v>
      </c>
      <c r="J2911" s="30">
        <v>665.66151160000004</v>
      </c>
      <c r="K2911" s="30">
        <v>1.4400000000000001E-3</v>
      </c>
      <c r="L2911" s="3">
        <v>0</v>
      </c>
      <c r="M2911" s="3">
        <v>3</v>
      </c>
      <c r="N2911" s="10">
        <f t="shared" si="315"/>
        <v>1</v>
      </c>
      <c r="O2911" s="35">
        <v>3</v>
      </c>
      <c r="P2911" s="17"/>
      <c r="Q2911" s="40">
        <v>1994.9665399999999</v>
      </c>
      <c r="R2911" s="40">
        <v>665.66035999999997</v>
      </c>
      <c r="S2911" s="18">
        <f t="shared" si="316"/>
        <v>3.8908731174178905</v>
      </c>
      <c r="T2911" s="18">
        <f t="shared" si="317"/>
        <v>1.7300113830889445</v>
      </c>
      <c r="U2911" s="18">
        <f t="shared" si="318"/>
        <v>1.7125850787894814</v>
      </c>
      <c r="V2911" s="30">
        <v>665.66150000000005</v>
      </c>
      <c r="W2911" s="3" t="s">
        <v>47</v>
      </c>
      <c r="X2911" s="3" t="s">
        <v>47</v>
      </c>
      <c r="Y2911" s="3" t="s">
        <v>47</v>
      </c>
      <c r="Z2911" s="3" t="s">
        <v>47</v>
      </c>
      <c r="AA2911" s="3" t="s">
        <v>47</v>
      </c>
      <c r="AB2911" s="12" t="s">
        <v>47</v>
      </c>
      <c r="AE2911" s="3" t="s">
        <v>47</v>
      </c>
      <c r="AG2911" s="3" t="s">
        <v>48</v>
      </c>
      <c r="AH2911" s="3" t="s">
        <v>47</v>
      </c>
      <c r="AL2911" s="3" t="s">
        <v>52</v>
      </c>
      <c r="AO2911" s="3" t="s">
        <v>48</v>
      </c>
      <c r="AU2911" s="3">
        <v>0</v>
      </c>
      <c r="AV2911" s="3">
        <v>8</v>
      </c>
      <c r="AW2911" s="3">
        <v>3</v>
      </c>
      <c r="AX2911" s="3">
        <v>5</v>
      </c>
      <c r="AY2911" s="3">
        <v>62.5</v>
      </c>
      <c r="AZ2911" s="6" t="str">
        <f t="shared" si="319"/>
        <v>1974.14</v>
      </c>
      <c r="BC2911" s="12" t="s">
        <v>7017</v>
      </c>
      <c r="BJ2911" s="12">
        <f t="shared" si="320"/>
        <v>0</v>
      </c>
      <c r="BK2911" s="12">
        <f t="shared" si="321"/>
        <v>0</v>
      </c>
      <c r="BP2911" s="3" t="s">
        <v>54</v>
      </c>
      <c r="BR2911" s="3" t="s">
        <v>54</v>
      </c>
      <c r="BT2911" s="3" t="s">
        <v>7018</v>
      </c>
      <c r="BX2911" s="3" t="s">
        <v>7019</v>
      </c>
      <c r="CA2911" s="3" t="s">
        <v>7018</v>
      </c>
      <c r="CQ2911" s="3" t="str">
        <f>CONCATENATE(baseURL!$A$1,baseURL!$B$1,baseURL!$C$1,".",C2911,".",L2911,".pkl&amp;seq=",BC2911,"&amp;varMods=Deamidated-N")</f>
        <v>http://proteomics.broadinstitute.org/millscripts/viewfeed.pl?side=xl&amp;cycle=1&amp;fixedMods=iaaC&amp;file=msdataSM/iPRG2012_nd/cpick_in/iPRG2012_nd.1974.14.0.pkl&amp;seq=ASGAFTGEnSVDQLKDVGAK&amp;varMods=Deamidated-N</v>
      </c>
    </row>
    <row r="2912" spans="1:95" x14ac:dyDescent="0.2">
      <c r="A2912" s="3">
        <v>2408</v>
      </c>
      <c r="B2912" s="2" t="s">
        <v>7023</v>
      </c>
      <c r="C2912" s="2" t="s">
        <v>7024</v>
      </c>
      <c r="D2912" s="3">
        <v>7516</v>
      </c>
      <c r="E2912" s="3">
        <v>7510</v>
      </c>
      <c r="F2912" s="3">
        <v>41458</v>
      </c>
      <c r="G2912" s="3">
        <v>9483</v>
      </c>
      <c r="H2912" s="3">
        <v>30.4771</v>
      </c>
      <c r="I2912" s="30">
        <v>427.76350000000002</v>
      </c>
      <c r="J2912" s="30">
        <v>427.7619972</v>
      </c>
      <c r="K2912" s="30">
        <v>1.5E-3</v>
      </c>
      <c r="L2912" s="3">
        <v>4</v>
      </c>
      <c r="M2912" s="3">
        <v>4</v>
      </c>
      <c r="N2912" s="10">
        <f t="shared" si="315"/>
        <v>1</v>
      </c>
      <c r="O2912" s="35">
        <v>4</v>
      </c>
      <c r="P2912" s="17"/>
      <c r="Q2912" s="40">
        <v>1708.0228099999999</v>
      </c>
      <c r="R2912" s="40">
        <v>427.76116000000002</v>
      </c>
      <c r="S2912" s="18">
        <f t="shared" si="316"/>
        <v>5.470342375179138</v>
      </c>
      <c r="T2912" s="18">
        <f t="shared" si="317"/>
        <v>1.9571669386208672</v>
      </c>
      <c r="U2912" s="18">
        <f t="shared" si="318"/>
        <v>1.2623867019644166</v>
      </c>
      <c r="V2912" s="30">
        <v>427.76170000000002</v>
      </c>
      <c r="W2912" s="3" t="s">
        <v>47</v>
      </c>
      <c r="Z2912" s="3" t="s">
        <v>47</v>
      </c>
      <c r="AA2912" s="3" t="s">
        <v>47</v>
      </c>
      <c r="AB2912" s="12" t="s">
        <v>47</v>
      </c>
      <c r="AC2912" s="3" t="s">
        <v>52</v>
      </c>
      <c r="AD2912" s="3" t="s">
        <v>47</v>
      </c>
      <c r="AE2912" s="3" t="s">
        <v>47</v>
      </c>
      <c r="AF2912" s="3" t="s">
        <v>48</v>
      </c>
      <c r="AG2912" s="3" t="s">
        <v>47</v>
      </c>
      <c r="AH2912" s="3" t="s">
        <v>47</v>
      </c>
      <c r="AL2912" s="3" t="s">
        <v>48</v>
      </c>
      <c r="AU2912" s="3">
        <v>0</v>
      </c>
      <c r="AV2912" s="3">
        <v>8</v>
      </c>
      <c r="AW2912" s="3">
        <v>1</v>
      </c>
      <c r="AX2912" s="3">
        <v>8</v>
      </c>
      <c r="AY2912" s="3">
        <v>100</v>
      </c>
      <c r="AZ2912" s="6" t="str">
        <f t="shared" si="319"/>
        <v>1974.3</v>
      </c>
      <c r="BC2912" s="12" t="s">
        <v>7025</v>
      </c>
      <c r="BJ2912" s="12">
        <f t="shared" si="320"/>
        <v>0</v>
      </c>
      <c r="BK2912" s="12">
        <f t="shared" si="321"/>
        <v>0</v>
      </c>
      <c r="CQ2912" s="3" t="str">
        <f>CONCATENATE(baseURL!$A$1,baseURL!$B$1,baseURL!$C$1,".",C2912,".",L2912,".pkl&amp;seq=",BC2912)</f>
        <v>http://proteomics.broadinstitute.org/millscripts/viewfeed.pl?side=xl&amp;cycle=1&amp;fixedMods=iaaC&amp;file=msdataSM/iPRG2012_nd/cpick_in/iPRG2012_nd.1974.3.4.pkl&amp;seq=LLRDNLQGLTKPALR</v>
      </c>
    </row>
    <row r="2913" spans="1:95" x14ac:dyDescent="0.2">
      <c r="A2913" s="3">
        <v>4153</v>
      </c>
      <c r="B2913" s="2" t="s">
        <v>7026</v>
      </c>
      <c r="C2913" s="2" t="s">
        <v>7001</v>
      </c>
      <c r="D2913" s="3">
        <v>7519</v>
      </c>
      <c r="E2913" s="3">
        <v>7513</v>
      </c>
      <c r="F2913" s="3">
        <v>41461</v>
      </c>
      <c r="G2913" s="3">
        <v>9486</v>
      </c>
      <c r="H2913" s="3">
        <v>30.479600000000001</v>
      </c>
      <c r="I2913" s="30">
        <v>545.31258000000003</v>
      </c>
      <c r="J2913" s="30">
        <v>545.31171410000002</v>
      </c>
      <c r="K2913" s="30">
        <v>8.7000000000000001E-4</v>
      </c>
      <c r="L2913" s="3">
        <v>2</v>
      </c>
      <c r="M2913" s="3">
        <v>2</v>
      </c>
      <c r="N2913" s="10">
        <f t="shared" si="315"/>
        <v>1</v>
      </c>
      <c r="O2913" s="35">
        <v>2</v>
      </c>
      <c r="P2913" s="17"/>
      <c r="Q2913" s="40">
        <v>1089.61635</v>
      </c>
      <c r="R2913" s="40">
        <v>545.31181000000004</v>
      </c>
      <c r="S2913" s="18">
        <f t="shared" si="316"/>
        <v>1.4120361706243132</v>
      </c>
      <c r="T2913" s="18">
        <f t="shared" si="317"/>
        <v>-0.17586268674312316</v>
      </c>
      <c r="U2913" s="18">
        <f t="shared" si="318"/>
        <v>-0.38510077388244196</v>
      </c>
      <c r="V2913" s="30">
        <v>545.3116</v>
      </c>
      <c r="W2913" s="3" t="s">
        <v>47</v>
      </c>
      <c r="X2913" s="3" t="s">
        <v>47</v>
      </c>
      <c r="Y2913" s="3" t="s">
        <v>47</v>
      </c>
      <c r="Z2913" s="3" t="s">
        <v>47</v>
      </c>
      <c r="AA2913" s="3" t="s">
        <v>65</v>
      </c>
      <c r="AB2913" s="12" t="s">
        <v>47</v>
      </c>
      <c r="AC2913" s="3" t="s">
        <v>47</v>
      </c>
      <c r="AD2913" s="3" t="s">
        <v>47</v>
      </c>
      <c r="AE2913" s="3" t="s">
        <v>48</v>
      </c>
      <c r="AG2913" s="3" t="s">
        <v>48</v>
      </c>
      <c r="AH2913" s="3" t="s">
        <v>47</v>
      </c>
      <c r="AI2913" s="3" t="s">
        <v>47</v>
      </c>
      <c r="AL2913" s="3" t="s">
        <v>52</v>
      </c>
      <c r="AM2913" s="3" t="s">
        <v>47</v>
      </c>
      <c r="AU2913" s="3">
        <v>1</v>
      </c>
      <c r="AV2913" s="3">
        <v>10</v>
      </c>
      <c r="AW2913" s="3">
        <v>2</v>
      </c>
      <c r="AX2913" s="3">
        <v>9</v>
      </c>
      <c r="AY2913" s="3">
        <v>90</v>
      </c>
      <c r="AZ2913" s="6" t="str">
        <f t="shared" si="319"/>
        <v>1974.6</v>
      </c>
      <c r="BC2913" s="12" t="s">
        <v>5990</v>
      </c>
      <c r="BJ2913" s="12">
        <f t="shared" si="320"/>
        <v>0</v>
      </c>
      <c r="BK2913" s="12">
        <f t="shared" si="321"/>
        <v>0</v>
      </c>
      <c r="BP2913" s="3" t="s">
        <v>54</v>
      </c>
      <c r="BR2913" s="3" t="s">
        <v>54</v>
      </c>
      <c r="BW2913" s="3" t="s">
        <v>7027</v>
      </c>
      <c r="BX2913" s="3" t="s">
        <v>5991</v>
      </c>
      <c r="CQ2913" s="3" t="str">
        <f>CONCATENATE(baseURL!$A$1,baseURL!$B$1,baseURL!$C$1,".",C2913,".",L2913,".pkl&amp;seq=",BC2913,"&amp;varMods=Deamidated-N")</f>
        <v>http://proteomics.broadinstitute.org/millscripts/viewfeed.pl?side=xl&amp;cycle=1&amp;fixedMods=iaaC&amp;file=msdataSM/iPRG2012_nd/cpick_in/iPRG2012_nd.1974.6.2.pkl&amp;seq=VRVALnGFGR&amp;varMods=Deamidated-N</v>
      </c>
    </row>
    <row r="2914" spans="1:95" x14ac:dyDescent="0.2">
      <c r="A2914" s="3">
        <v>3186</v>
      </c>
      <c r="B2914" s="2" t="s">
        <v>7029</v>
      </c>
      <c r="C2914" s="2" t="s">
        <v>7028</v>
      </c>
      <c r="D2914" s="3">
        <v>7536</v>
      </c>
      <c r="E2914" s="3">
        <v>7530</v>
      </c>
      <c r="F2914" s="3">
        <v>41484</v>
      </c>
      <c r="G2914" s="3">
        <v>9504</v>
      </c>
      <c r="H2914" s="3">
        <v>30.515699999999999</v>
      </c>
      <c r="I2914" s="30">
        <v>705.84684000000004</v>
      </c>
      <c r="J2914" s="30">
        <v>705.8455434</v>
      </c>
      <c r="K2914" s="30">
        <v>1.2999999999999999E-3</v>
      </c>
      <c r="L2914" s="3">
        <v>2</v>
      </c>
      <c r="M2914" s="3">
        <v>2</v>
      </c>
      <c r="N2914" s="10">
        <f t="shared" si="315"/>
        <v>1</v>
      </c>
      <c r="O2914" s="35">
        <v>2</v>
      </c>
      <c r="P2914" s="17"/>
      <c r="Q2914" s="40">
        <v>1410.68595</v>
      </c>
      <c r="R2914" s="40">
        <v>705.84661000000006</v>
      </c>
      <c r="S2914" s="18">
        <f t="shared" si="316"/>
        <v>0.32584983299380016</v>
      </c>
      <c r="T2914" s="18">
        <f t="shared" si="317"/>
        <v>-1.5110931822118057</v>
      </c>
      <c r="U2914" s="18">
        <f t="shared" si="318"/>
        <v>-1.4309057885321463</v>
      </c>
      <c r="V2914" s="30">
        <v>705.84559999999999</v>
      </c>
      <c r="W2914" s="3" t="s">
        <v>47</v>
      </c>
      <c r="X2914" s="3" t="s">
        <v>47</v>
      </c>
      <c r="Y2914" s="3" t="s">
        <v>47</v>
      </c>
      <c r="Z2914" s="3" t="s">
        <v>47</v>
      </c>
      <c r="AA2914" s="3" t="s">
        <v>47</v>
      </c>
      <c r="AB2914" s="12" t="s">
        <v>47</v>
      </c>
      <c r="AE2914" s="3" t="s">
        <v>48</v>
      </c>
      <c r="AF2914" s="3" t="s">
        <v>48</v>
      </c>
      <c r="AG2914" s="3" t="s">
        <v>48</v>
      </c>
      <c r="AH2914" s="3" t="s">
        <v>47</v>
      </c>
      <c r="AI2914" s="3" t="s">
        <v>48</v>
      </c>
      <c r="AK2914" s="3" t="s">
        <v>52</v>
      </c>
      <c r="AL2914" s="3" t="s">
        <v>48</v>
      </c>
      <c r="AM2914" s="3" t="s">
        <v>47</v>
      </c>
      <c r="AU2914" s="3">
        <v>0</v>
      </c>
      <c r="AV2914" s="3">
        <v>8</v>
      </c>
      <c r="AW2914" s="3">
        <v>1</v>
      </c>
      <c r="AX2914" s="3">
        <v>8</v>
      </c>
      <c r="AY2914" s="3">
        <v>100</v>
      </c>
      <c r="AZ2914" s="6" t="str">
        <f t="shared" si="319"/>
        <v>1975.8</v>
      </c>
      <c r="BC2914" s="12" t="s">
        <v>7030</v>
      </c>
      <c r="BJ2914" s="12">
        <f t="shared" si="320"/>
        <v>0</v>
      </c>
      <c r="BK2914" s="12">
        <f t="shared" si="321"/>
        <v>0</v>
      </c>
      <c r="CQ2914" s="3" t="str">
        <f>CONCATENATE(baseURL!$A$1,baseURL!$B$1,baseURL!$C$1,".",C2914,".",L2914,".pkl&amp;seq=",BC2914)</f>
        <v>http://proteomics.broadinstitute.org/millscripts/viewfeed.pl?side=xl&amp;cycle=1&amp;fixedMods=iaaC&amp;file=msdataSM/iPRG2012_nd/cpick_in/iPRG2012_nd.1975.8.2.pkl&amp;seq=SLNSESFSSPSLR</v>
      </c>
    </row>
    <row r="2915" spans="1:95" x14ac:dyDescent="0.2">
      <c r="A2915" s="3">
        <v>3397</v>
      </c>
      <c r="B2915" s="2" t="s">
        <v>7031</v>
      </c>
      <c r="C2915" s="2" t="s">
        <v>7032</v>
      </c>
      <c r="D2915" s="3">
        <v>7539</v>
      </c>
      <c r="E2915" s="3">
        <v>7533</v>
      </c>
      <c r="F2915" s="3">
        <v>41500</v>
      </c>
      <c r="G2915" s="3">
        <v>9508</v>
      </c>
      <c r="H2915" s="3">
        <v>30.5334</v>
      </c>
      <c r="I2915" s="30">
        <v>609.78621999999996</v>
      </c>
      <c r="J2915" s="30">
        <v>609.78571469999997</v>
      </c>
      <c r="K2915" s="30">
        <v>5.1000000000000004E-4</v>
      </c>
      <c r="L2915" s="3">
        <v>2</v>
      </c>
      <c r="M2915" s="3">
        <v>2</v>
      </c>
      <c r="N2915" s="10">
        <f t="shared" si="315"/>
        <v>1</v>
      </c>
      <c r="O2915" s="35">
        <v>2</v>
      </c>
      <c r="P2915" s="17"/>
      <c r="Q2915" s="40">
        <v>1218.5637099999999</v>
      </c>
      <c r="R2915" s="40">
        <v>609.78548999999998</v>
      </c>
      <c r="S2915" s="18">
        <f t="shared" si="316"/>
        <v>1.1971422933922495</v>
      </c>
      <c r="T2915" s="18">
        <f t="shared" si="317"/>
        <v>0.36849023742718534</v>
      </c>
      <c r="U2915" s="18">
        <f t="shared" si="318"/>
        <v>0.18039130459358294</v>
      </c>
      <c r="V2915" s="30">
        <v>609.78560000000004</v>
      </c>
      <c r="W2915" s="3" t="s">
        <v>47</v>
      </c>
      <c r="X2915" s="3" t="s">
        <v>47</v>
      </c>
      <c r="Y2915" s="3" t="s">
        <v>47</v>
      </c>
      <c r="Z2915" s="3" t="s">
        <v>47</v>
      </c>
      <c r="AA2915" s="3" t="s">
        <v>47</v>
      </c>
      <c r="AB2915" s="12" t="s">
        <v>47</v>
      </c>
      <c r="AC2915" s="3" t="s">
        <v>47</v>
      </c>
      <c r="AE2915" s="3" t="s">
        <v>47</v>
      </c>
      <c r="AF2915" s="3" t="s">
        <v>48</v>
      </c>
      <c r="AG2915" s="3" t="s">
        <v>47</v>
      </c>
      <c r="AH2915" s="3" t="s">
        <v>47</v>
      </c>
      <c r="AI2915" s="3" t="s">
        <v>47</v>
      </c>
      <c r="AK2915" s="3" t="s">
        <v>48</v>
      </c>
      <c r="AL2915" s="3" t="s">
        <v>48</v>
      </c>
      <c r="AM2915" s="3" t="s">
        <v>47</v>
      </c>
      <c r="AN2915" s="3" t="s">
        <v>48</v>
      </c>
      <c r="AU2915" s="3">
        <v>0</v>
      </c>
      <c r="AV2915" s="3">
        <v>12</v>
      </c>
      <c r="AW2915" s="3">
        <v>1</v>
      </c>
      <c r="AX2915" s="3">
        <v>12</v>
      </c>
      <c r="AY2915" s="3">
        <v>100</v>
      </c>
      <c r="AZ2915" s="6" t="str">
        <f t="shared" si="319"/>
        <v>1976.3</v>
      </c>
      <c r="BC2915" s="12" t="s">
        <v>7033</v>
      </c>
      <c r="BJ2915" s="12">
        <f t="shared" si="320"/>
        <v>0</v>
      </c>
      <c r="BK2915" s="12">
        <f t="shared" si="321"/>
        <v>0</v>
      </c>
      <c r="CQ2915" s="3" t="str">
        <f>CONCATENATE(baseURL!$A$1,baseURL!$B$1,baseURL!$C$1,".",C2915,".",L2915,".pkl&amp;seq=",BC2915)</f>
        <v>http://proteomics.broadinstitute.org/millscripts/viewfeed.pl?side=xl&amp;cycle=1&amp;fixedMods=iaaC&amp;file=msdataSM/iPRG2012_nd/cpick_in/iPRG2012_nd.1976.3.2.pkl&amp;seq=ADWGDDLPTTK</v>
      </c>
    </row>
    <row r="2916" spans="1:95" x14ac:dyDescent="0.2">
      <c r="A2916" s="3">
        <v>3450</v>
      </c>
      <c r="B2916" s="2" t="s">
        <v>7034</v>
      </c>
      <c r="C2916" s="2" t="s">
        <v>7035</v>
      </c>
      <c r="D2916" s="3">
        <v>7540</v>
      </c>
      <c r="E2916" s="3">
        <v>7534</v>
      </c>
      <c r="F2916" s="3">
        <v>41501</v>
      </c>
      <c r="G2916" s="3">
        <v>9509</v>
      </c>
      <c r="H2916" s="3">
        <v>30.536799999999999</v>
      </c>
      <c r="I2916" s="30">
        <v>616.35519999999997</v>
      </c>
      <c r="J2916" s="30">
        <v>616.35663199999999</v>
      </c>
      <c r="K2916" s="30">
        <v>-1.4300000000000001E-3</v>
      </c>
      <c r="L2916" s="3">
        <v>2</v>
      </c>
      <c r="M2916" s="3">
        <v>2</v>
      </c>
      <c r="N2916" s="10">
        <f t="shared" si="315"/>
        <v>1</v>
      </c>
      <c r="O2916" s="35">
        <v>2</v>
      </c>
      <c r="P2916" s="17"/>
      <c r="Q2916" s="40">
        <v>1231.7045000000001</v>
      </c>
      <c r="R2916" s="40">
        <v>616.35589000000004</v>
      </c>
      <c r="S2916" s="18">
        <f t="shared" si="316"/>
        <v>-1.1194830961652802</v>
      </c>
      <c r="T2916" s="18">
        <f t="shared" si="317"/>
        <v>1.2038499379727181</v>
      </c>
      <c r="U2916" s="18">
        <f t="shared" si="318"/>
        <v>1.3141758083974984</v>
      </c>
      <c r="V2916" s="30">
        <v>616.35670000000005</v>
      </c>
      <c r="W2916" s="3" t="s">
        <v>47</v>
      </c>
      <c r="X2916" s="3" t="s">
        <v>47</v>
      </c>
      <c r="Y2916" s="3" t="s">
        <v>47</v>
      </c>
      <c r="Z2916" s="3" t="s">
        <v>47</v>
      </c>
      <c r="AA2916" s="3" t="s">
        <v>47</v>
      </c>
      <c r="AB2916" s="12" t="s">
        <v>47</v>
      </c>
      <c r="AC2916" s="3" t="s">
        <v>47</v>
      </c>
      <c r="AE2916" s="3" t="s">
        <v>48</v>
      </c>
      <c r="AF2916" s="3" t="s">
        <v>47</v>
      </c>
      <c r="AG2916" s="3" t="s">
        <v>47</v>
      </c>
      <c r="AH2916" s="3" t="s">
        <v>47</v>
      </c>
      <c r="AI2916" s="3" t="s">
        <v>48</v>
      </c>
      <c r="AL2916" s="3" t="s">
        <v>48</v>
      </c>
      <c r="AM2916" s="3" t="s">
        <v>48</v>
      </c>
      <c r="AU2916" s="3">
        <v>0</v>
      </c>
      <c r="AV2916" s="3">
        <v>10</v>
      </c>
      <c r="AW2916" s="3">
        <v>1</v>
      </c>
      <c r="AX2916" s="3">
        <v>10</v>
      </c>
      <c r="AY2916" s="3">
        <v>100</v>
      </c>
      <c r="AZ2916" s="6" t="str">
        <f t="shared" si="319"/>
        <v>1976.4</v>
      </c>
      <c r="BC2916" s="12" t="s">
        <v>7036</v>
      </c>
      <c r="BJ2916" s="12">
        <f t="shared" si="320"/>
        <v>0</v>
      </c>
      <c r="BK2916" s="12">
        <f t="shared" si="321"/>
        <v>0</v>
      </c>
      <c r="CQ2916" s="3" t="str">
        <f>CONCATENATE(baseURL!$A$1,baseURL!$B$1,baseURL!$C$1,".",C2916,".",L2916,".pkl&amp;seq=",BC2916)</f>
        <v>http://proteomics.broadinstitute.org/millscripts/viewfeed.pl?side=xl&amp;cycle=1&amp;fixedMods=iaaC&amp;file=msdataSM/iPRG2012_nd/cpick_in/iPRG2012_nd.1976.4.2.pkl&amp;seq=TDAPFNKVVLK</v>
      </c>
    </row>
    <row r="2917" spans="1:95" x14ac:dyDescent="0.2">
      <c r="A2917" s="3">
        <v>1857</v>
      </c>
      <c r="B2917" s="2" t="s">
        <v>7037</v>
      </c>
      <c r="C2917" s="2" t="s">
        <v>7038</v>
      </c>
      <c r="D2917" s="3">
        <v>7543</v>
      </c>
      <c r="E2917" s="3">
        <v>7537</v>
      </c>
      <c r="F2917" s="3">
        <v>41520</v>
      </c>
      <c r="G2917" s="3">
        <v>9513</v>
      </c>
      <c r="H2917" s="3">
        <v>30.552800000000001</v>
      </c>
      <c r="I2917" s="30">
        <v>517.79718000000003</v>
      </c>
      <c r="J2917" s="30">
        <v>517.80894690000002</v>
      </c>
      <c r="K2917" s="30">
        <v>-1.1769999999999999E-2</v>
      </c>
      <c r="L2917" s="3">
        <v>4</v>
      </c>
      <c r="M2917" s="3">
        <v>4</v>
      </c>
      <c r="N2917" s="10">
        <f t="shared" si="315"/>
        <v>1</v>
      </c>
      <c r="O2917" s="35">
        <v>4</v>
      </c>
      <c r="P2917" s="17"/>
      <c r="Q2917" s="40">
        <v>2068.2124699999999</v>
      </c>
      <c r="R2917" s="40">
        <v>517.80857000000003</v>
      </c>
      <c r="S2917" s="18">
        <f t="shared" si="316"/>
        <v>-21.996545943621179</v>
      </c>
      <c r="T2917" s="18">
        <f t="shared" si="317"/>
        <v>0.72787516821519527</v>
      </c>
      <c r="U2917" s="18">
        <f t="shared" si="318"/>
        <v>0.251058030987865</v>
      </c>
      <c r="V2917" s="30">
        <v>517.80870000000004</v>
      </c>
      <c r="W2917" s="3" t="s">
        <v>47</v>
      </c>
      <c r="Y2917" s="3" t="s">
        <v>47</v>
      </c>
      <c r="Z2917" s="3" t="s">
        <v>52</v>
      </c>
      <c r="AA2917" s="3" t="s">
        <v>47</v>
      </c>
      <c r="AB2917" s="12" t="s">
        <v>48</v>
      </c>
      <c r="AC2917" s="3" t="s">
        <v>47</v>
      </c>
      <c r="AD2917" s="3" t="s">
        <v>47</v>
      </c>
      <c r="AF2917" s="3" t="s">
        <v>47</v>
      </c>
      <c r="AG2917" s="3" t="s">
        <v>52</v>
      </c>
      <c r="AI2917" s="3" t="s">
        <v>47</v>
      </c>
      <c r="AK2917" s="3" t="s">
        <v>52</v>
      </c>
      <c r="AO2917" s="3" t="s">
        <v>48</v>
      </c>
      <c r="AP2917" s="3" t="s">
        <v>48</v>
      </c>
      <c r="AU2917" s="3">
        <v>0</v>
      </c>
      <c r="AV2917" s="3">
        <v>7</v>
      </c>
      <c r="AW2917" s="3">
        <v>1</v>
      </c>
      <c r="AX2917" s="3">
        <v>7</v>
      </c>
      <c r="AY2917" s="3">
        <v>100</v>
      </c>
      <c r="AZ2917" s="6" t="str">
        <f t="shared" si="319"/>
        <v>1977.2</v>
      </c>
      <c r="BB2917" s="12" t="s">
        <v>79</v>
      </c>
      <c r="BC2917" s="12" t="s">
        <v>7039</v>
      </c>
      <c r="BJ2917" s="12">
        <f t="shared" si="320"/>
        <v>0</v>
      </c>
      <c r="BK2917" s="12">
        <f t="shared" si="321"/>
        <v>0</v>
      </c>
      <c r="CQ2917" s="3" t="str">
        <f>CONCATENATE(baseURL!$A$1,baseURL!$B$1,"+Acetyl",baseURL!$C$1,".",C2917,".",L2917,".pkl&amp;seq=",BC2917)</f>
        <v>http://proteomics.broadinstitute.org/millscripts/viewfeed.pl?side=xl&amp;cycle=1&amp;fixedMods=iaaC+Acetyl&amp;file=msdataSM/iPRG2012_nd/cpick_in/iPRG2012_nd.1977.2.4.pkl&amp;seq=SRPLVLSGPSGTGKSTLLKK</v>
      </c>
    </row>
    <row r="2918" spans="1:95" x14ac:dyDescent="0.2">
      <c r="A2918" s="3">
        <v>3924</v>
      </c>
      <c r="B2918" s="2" t="s">
        <v>7040</v>
      </c>
      <c r="C2918" s="2" t="s">
        <v>7031</v>
      </c>
      <c r="D2918" s="3">
        <v>7545</v>
      </c>
      <c r="E2918" s="3">
        <v>7539</v>
      </c>
      <c r="F2918" s="3">
        <v>41522</v>
      </c>
      <c r="G2918" s="3">
        <v>9515</v>
      </c>
      <c r="H2918" s="3">
        <v>30.5578</v>
      </c>
      <c r="I2918" s="30">
        <v>600.99731999999995</v>
      </c>
      <c r="J2918" s="30">
        <v>600.99547970000003</v>
      </c>
      <c r="K2918" s="30">
        <v>1.8400000000000001E-3</v>
      </c>
      <c r="L2918" s="3">
        <v>0</v>
      </c>
      <c r="M2918" s="3">
        <v>3</v>
      </c>
      <c r="N2918" s="10">
        <f t="shared" si="315"/>
        <v>1</v>
      </c>
      <c r="O2918" s="35">
        <v>3</v>
      </c>
      <c r="P2918" s="17"/>
      <c r="Q2918" s="40">
        <v>1800.9701700000001</v>
      </c>
      <c r="R2918" s="40">
        <v>600.99491</v>
      </c>
      <c r="S2918" s="18">
        <f t="shared" si="316"/>
        <v>4.0100173226770544</v>
      </c>
      <c r="T2918" s="18">
        <f t="shared" si="317"/>
        <v>0.94792816136863123</v>
      </c>
      <c r="U2918" s="18">
        <f t="shared" si="318"/>
        <v>0.98170548563934112</v>
      </c>
      <c r="V2918" s="30">
        <v>600.99549999999999</v>
      </c>
      <c r="W2918" s="3" t="s">
        <v>47</v>
      </c>
      <c r="X2918" s="3" t="s">
        <v>47</v>
      </c>
      <c r="Y2918" s="3" t="s">
        <v>47</v>
      </c>
      <c r="Z2918" s="3" t="s">
        <v>47</v>
      </c>
      <c r="AA2918" s="3" t="s">
        <v>47</v>
      </c>
      <c r="AB2918" s="12" t="s">
        <v>47</v>
      </c>
      <c r="AC2918" s="3" t="s">
        <v>47</v>
      </c>
      <c r="AD2918" s="3" t="s">
        <v>47</v>
      </c>
      <c r="AE2918" s="3" t="s">
        <v>47</v>
      </c>
      <c r="AG2918" s="3" t="s">
        <v>48</v>
      </c>
      <c r="AH2918" s="3" t="s">
        <v>47</v>
      </c>
      <c r="AL2918" s="3" t="s">
        <v>52</v>
      </c>
      <c r="AO2918" s="3" t="s">
        <v>47</v>
      </c>
      <c r="AU2918" s="3">
        <v>0</v>
      </c>
      <c r="AV2918" s="3">
        <v>11</v>
      </c>
      <c r="AW2918" s="3">
        <v>1</v>
      </c>
      <c r="AX2918" s="3">
        <v>11</v>
      </c>
      <c r="AY2918" s="3">
        <v>100</v>
      </c>
      <c r="AZ2918" s="6" t="str">
        <f t="shared" si="319"/>
        <v>1977.4</v>
      </c>
      <c r="BC2918" s="12" t="s">
        <v>7041</v>
      </c>
      <c r="BJ2918" s="12">
        <f t="shared" si="320"/>
        <v>0</v>
      </c>
      <c r="BK2918" s="12">
        <f t="shared" si="321"/>
        <v>0</v>
      </c>
      <c r="BO2918" s="3" t="s">
        <v>54</v>
      </c>
      <c r="BP2918" s="3" t="s">
        <v>54</v>
      </c>
      <c r="BR2918" s="3" t="s">
        <v>54</v>
      </c>
      <c r="CQ2918" s="3" t="str">
        <f>CONCATENATE(baseURL!$A$1,baseURL!$B$1,baseURL!$C$1,".",C2918,".",L2918,".pkl&amp;seq=",BC2918,"&amp;varMods=Deamidated-Q+Deamidated-N")</f>
        <v>http://proteomics.broadinstitute.org/millscripts/viewfeed.pl?side=xl&amp;cycle=1&amp;fixedMods=iaaC&amp;file=msdataSM/iPRG2012_nd/cpick_in/iPRG2012_nd.1977.4.0.pkl&amp;seq=ASKVLEQLSGqTPVQSK&amp;varMods=Deamidated-Q+Deamidated-N</v>
      </c>
    </row>
    <row r="2919" spans="1:95" x14ac:dyDescent="0.2">
      <c r="A2919" s="3">
        <v>2431</v>
      </c>
      <c r="B2919" s="2" t="s">
        <v>7042</v>
      </c>
      <c r="C2919" s="2" t="s">
        <v>7034</v>
      </c>
      <c r="D2919" s="3">
        <v>7546</v>
      </c>
      <c r="E2919" s="3">
        <v>7540</v>
      </c>
      <c r="F2919" s="3">
        <v>41523</v>
      </c>
      <c r="G2919" s="3">
        <v>9516</v>
      </c>
      <c r="H2919" s="3">
        <v>30.561199999999999</v>
      </c>
      <c r="I2919" s="30">
        <v>608.32303000000002</v>
      </c>
      <c r="J2919" s="30">
        <v>608.32112310000002</v>
      </c>
      <c r="K2919" s="30">
        <v>1.91E-3</v>
      </c>
      <c r="L2919" s="3">
        <v>2</v>
      </c>
      <c r="M2919" s="3">
        <v>2</v>
      </c>
      <c r="N2919" s="10">
        <f t="shared" si="315"/>
        <v>1</v>
      </c>
      <c r="O2919" s="35">
        <v>2</v>
      </c>
      <c r="P2919" s="17"/>
      <c r="Q2919" s="40">
        <v>1215.6327900000001</v>
      </c>
      <c r="R2919" s="40">
        <v>608.32002999999997</v>
      </c>
      <c r="S2919" s="18">
        <f t="shared" si="316"/>
        <v>4.9316146963675456</v>
      </c>
      <c r="T2919" s="18">
        <f t="shared" si="317"/>
        <v>1.7969160082535056</v>
      </c>
      <c r="U2919" s="18">
        <f t="shared" si="318"/>
        <v>1.9233297315590476</v>
      </c>
      <c r="V2919" s="30">
        <v>608.32119999999998</v>
      </c>
      <c r="W2919" s="3" t="s">
        <v>47</v>
      </c>
      <c r="Z2919" s="3" t="s">
        <v>47</v>
      </c>
      <c r="AA2919" s="3" t="s">
        <v>47</v>
      </c>
      <c r="AB2919" s="12" t="s">
        <v>47</v>
      </c>
      <c r="AC2919" s="3" t="s">
        <v>47</v>
      </c>
      <c r="AD2919" s="3" t="s">
        <v>47</v>
      </c>
      <c r="AE2919" s="3" t="s">
        <v>47</v>
      </c>
      <c r="AG2919" s="3" t="s">
        <v>48</v>
      </c>
      <c r="AH2919" s="3" t="s">
        <v>47</v>
      </c>
      <c r="AI2919" s="3" t="s">
        <v>48</v>
      </c>
      <c r="AL2919" s="3" t="s">
        <v>52</v>
      </c>
      <c r="AN2919" s="3" t="s">
        <v>48</v>
      </c>
      <c r="AU2919" s="3">
        <v>0</v>
      </c>
      <c r="AV2919" s="3">
        <v>8</v>
      </c>
      <c r="AW2919" s="3">
        <v>1</v>
      </c>
      <c r="AX2919" s="3">
        <v>8</v>
      </c>
      <c r="AY2919" s="3">
        <v>100</v>
      </c>
      <c r="AZ2919" s="6" t="str">
        <f t="shared" si="319"/>
        <v>1977.5</v>
      </c>
      <c r="BC2919" s="12" t="s">
        <v>6932</v>
      </c>
      <c r="BJ2919" s="12">
        <f t="shared" si="320"/>
        <v>0</v>
      </c>
      <c r="BK2919" s="12">
        <f t="shared" si="321"/>
        <v>0</v>
      </c>
      <c r="CQ2919" s="3" t="str">
        <f>CONCATENATE(baseURL!$A$1,baseURL!$B$1,baseURL!$C$1,".",C2919,".",L2919,".pkl&amp;seq=",BC2919)</f>
        <v>http://proteomics.broadinstitute.org/millscripts/viewfeed.pl?side=xl&amp;cycle=1&amp;fixedMods=iaaC&amp;file=msdataSM/iPRG2012_nd/cpick_in/iPRG2012_nd.1977.5.2.pkl&amp;seq=SGLLNGVEEAAR</v>
      </c>
    </row>
    <row r="2920" spans="1:95" x14ac:dyDescent="0.2">
      <c r="A2920" s="3">
        <v>2935</v>
      </c>
      <c r="B2920" s="2" t="s">
        <v>7043</v>
      </c>
      <c r="C2920" s="2" t="s">
        <v>7044</v>
      </c>
      <c r="D2920" s="3">
        <v>7547</v>
      </c>
      <c r="E2920" s="3">
        <v>7541</v>
      </c>
      <c r="F2920" s="3">
        <v>41524</v>
      </c>
      <c r="G2920" s="3">
        <v>9517</v>
      </c>
      <c r="H2920" s="3">
        <v>30.564499999999999</v>
      </c>
      <c r="I2920" s="30">
        <v>679.81248000000005</v>
      </c>
      <c r="J2920" s="30">
        <v>679.81248359999995</v>
      </c>
      <c r="K2920" s="30">
        <v>0</v>
      </c>
      <c r="L2920" s="3">
        <v>0</v>
      </c>
      <c r="M2920" s="3">
        <v>0</v>
      </c>
      <c r="N2920" s="10">
        <f t="shared" si="315"/>
        <v>1</v>
      </c>
      <c r="O2920" s="35">
        <v>2</v>
      </c>
      <c r="P2920" s="17"/>
      <c r="Q2920" s="40">
        <v>1358.6157599999999</v>
      </c>
      <c r="R2920" s="40">
        <v>679.81151999999997</v>
      </c>
      <c r="S2920" s="18">
        <f t="shared" si="316"/>
        <v>1.4121561224460324</v>
      </c>
      <c r="T2920" s="18">
        <f t="shared" si="317"/>
        <v>1.4174517077576221</v>
      </c>
      <c r="U2920" s="18">
        <f t="shared" si="318"/>
        <v>1.4415760415870098</v>
      </c>
      <c r="V2920" s="30">
        <v>679.8125</v>
      </c>
      <c r="X2920" s="3" t="s">
        <v>47</v>
      </c>
      <c r="Z2920" s="3" t="s">
        <v>47</v>
      </c>
      <c r="AB2920" s="12" t="s">
        <v>47</v>
      </c>
      <c r="AC2920" s="3" t="s">
        <v>47</v>
      </c>
      <c r="AE2920" s="3" t="s">
        <v>48</v>
      </c>
      <c r="AG2920" s="3" t="s">
        <v>48</v>
      </c>
      <c r="AH2920" s="3" t="s">
        <v>47</v>
      </c>
      <c r="AI2920" s="3" t="s">
        <v>47</v>
      </c>
      <c r="AL2920" s="3" t="s">
        <v>48</v>
      </c>
      <c r="AU2920" s="3">
        <v>0</v>
      </c>
      <c r="AV2920" s="3">
        <v>6</v>
      </c>
      <c r="AW2920" s="3">
        <v>1</v>
      </c>
      <c r="AX2920" s="3">
        <v>6</v>
      </c>
      <c r="AY2920" s="3">
        <v>100</v>
      </c>
      <c r="AZ2920" s="6" t="str">
        <f t="shared" si="319"/>
        <v>1977.6</v>
      </c>
      <c r="BC2920" s="12" t="s">
        <v>7045</v>
      </c>
      <c r="BJ2920" s="12">
        <f t="shared" si="320"/>
        <v>1</v>
      </c>
      <c r="BK2920" s="12">
        <f t="shared" si="321"/>
        <v>0</v>
      </c>
      <c r="CQ2920" s="3" t="str">
        <f>CONCATENATE(baseURL!$A$1,baseURL!$B$1,baseURL!$C$1,".",C2920,".",L2920,".pkl&amp;seq=",BC2920)</f>
        <v>http://proteomics.broadinstitute.org/millscripts/viewfeed.pl?side=xl&amp;cycle=1&amp;fixedMods=iaaC&amp;file=msdataSM/iPRG2012_nd/cpick_in/iPRG2012_nd.1977.6.0.pkl&amp;seq=TAFGNGTCFVER</v>
      </c>
    </row>
    <row r="2921" spans="1:95" x14ac:dyDescent="0.2">
      <c r="A2921" s="3">
        <v>2985</v>
      </c>
      <c r="B2921" s="2" t="s">
        <v>7048</v>
      </c>
      <c r="C2921" s="2" t="s">
        <v>7037</v>
      </c>
      <c r="D2921" s="3">
        <v>7550</v>
      </c>
      <c r="E2921" s="3">
        <v>7544</v>
      </c>
      <c r="F2921" s="3">
        <v>41542</v>
      </c>
      <c r="G2921" s="3">
        <v>9521</v>
      </c>
      <c r="H2921" s="3">
        <v>30.577200000000001</v>
      </c>
      <c r="I2921" s="30">
        <v>547.27859000000001</v>
      </c>
      <c r="J2921" s="30">
        <v>547.27625799999998</v>
      </c>
      <c r="K2921" s="30">
        <v>2.33E-3</v>
      </c>
      <c r="L2921" s="3">
        <v>2</v>
      </c>
      <c r="M2921" s="3">
        <v>2</v>
      </c>
      <c r="N2921" s="10">
        <f t="shared" si="315"/>
        <v>1</v>
      </c>
      <c r="O2921" s="35">
        <v>2</v>
      </c>
      <c r="P2921" s="17"/>
      <c r="Q2921" s="40">
        <v>1093.54252</v>
      </c>
      <c r="R2921" s="40">
        <v>547.2749</v>
      </c>
      <c r="S2921" s="18">
        <f t="shared" si="316"/>
        <v>6.7424981485647635</v>
      </c>
      <c r="T2921" s="18">
        <f t="shared" si="317"/>
        <v>2.4813854974565519</v>
      </c>
      <c r="U2921" s="18">
        <f t="shared" si="318"/>
        <v>2.3754058518209655</v>
      </c>
      <c r="V2921" s="30">
        <v>547.27620000000002</v>
      </c>
      <c r="W2921" s="3" t="s">
        <v>47</v>
      </c>
      <c r="X2921" s="3" t="s">
        <v>47</v>
      </c>
      <c r="Y2921" s="3" t="s">
        <v>47</v>
      </c>
      <c r="Z2921" s="3" t="s">
        <v>47</v>
      </c>
      <c r="AA2921" s="3" t="s">
        <v>47</v>
      </c>
      <c r="AB2921" s="12" t="s">
        <v>65</v>
      </c>
      <c r="AC2921" s="3" t="s">
        <v>47</v>
      </c>
      <c r="AD2921" s="3" t="s">
        <v>65</v>
      </c>
      <c r="AE2921" s="3" t="s">
        <v>47</v>
      </c>
      <c r="AF2921" s="3" t="s">
        <v>47</v>
      </c>
      <c r="AG2921" s="3" t="s">
        <v>47</v>
      </c>
      <c r="AH2921" s="3" t="s">
        <v>47</v>
      </c>
      <c r="AI2921" s="3" t="s">
        <v>47</v>
      </c>
      <c r="AJ2921" s="3" t="s">
        <v>47</v>
      </c>
      <c r="AL2921" s="3" t="s">
        <v>48</v>
      </c>
      <c r="AM2921" s="3" t="s">
        <v>47</v>
      </c>
      <c r="AU2921" s="3">
        <v>2</v>
      </c>
      <c r="AV2921" s="3">
        <v>13</v>
      </c>
      <c r="AW2921" s="3">
        <v>1</v>
      </c>
      <c r="AX2921" s="3">
        <v>13</v>
      </c>
      <c r="AY2921" s="3">
        <v>100</v>
      </c>
      <c r="AZ2921" s="6" t="str">
        <f t="shared" si="319"/>
        <v>1978.3</v>
      </c>
      <c r="BC2921" s="12" t="s">
        <v>7049</v>
      </c>
      <c r="BJ2921" s="12">
        <f t="shared" si="320"/>
        <v>0</v>
      </c>
      <c r="BK2921" s="12">
        <f t="shared" si="321"/>
        <v>0</v>
      </c>
      <c r="BX2921" s="3" t="s">
        <v>7050</v>
      </c>
      <c r="BZ2921" s="3" t="s">
        <v>7050</v>
      </c>
      <c r="CQ2921" s="3" t="str">
        <f>CONCATENATE(baseURL!$A$1,baseURL!$B$1,baseURL!$C$1,".",C2921,".",L2921,".pkl&amp;seq=",BC2921)</f>
        <v>http://proteomics.broadinstitute.org/millscripts/viewfeed.pl?side=xl&amp;cycle=1&amp;fixedMods=iaaC&amp;file=msdataSM/iPRG2012_nd/cpick_in/iPRG2012_nd.1978.3.2.pkl&amp;seq=LYNWDVQR</v>
      </c>
    </row>
    <row r="2922" spans="1:95" x14ac:dyDescent="0.2">
      <c r="A2922" s="3">
        <v>2795</v>
      </c>
      <c r="B2922" s="2" t="s">
        <v>7051</v>
      </c>
      <c r="C2922" s="2" t="s">
        <v>7052</v>
      </c>
      <c r="D2922" s="3">
        <v>7555</v>
      </c>
      <c r="E2922" s="3">
        <v>7549</v>
      </c>
      <c r="F2922" s="3">
        <v>41547</v>
      </c>
      <c r="G2922" s="3">
        <v>9526</v>
      </c>
      <c r="H2922" s="3">
        <v>30.586400000000001</v>
      </c>
      <c r="I2922" s="30">
        <v>659.05015000000003</v>
      </c>
      <c r="J2922" s="30">
        <v>659.05108810000002</v>
      </c>
      <c r="K2922" s="30">
        <v>-9.3999999999999997E-4</v>
      </c>
      <c r="L2922" s="3">
        <v>0</v>
      </c>
      <c r="M2922" s="3">
        <v>4</v>
      </c>
      <c r="N2922" s="10">
        <f t="shared" si="315"/>
        <v>1</v>
      </c>
      <c r="O2922" s="35">
        <v>4</v>
      </c>
      <c r="P2922" s="17"/>
      <c r="Q2922" s="40">
        <v>2633.1783999999998</v>
      </c>
      <c r="R2922" s="40">
        <v>659.05006000000003</v>
      </c>
      <c r="S2922" s="18">
        <f t="shared" si="316"/>
        <v>0.13656018785605681</v>
      </c>
      <c r="T2922" s="18">
        <f t="shared" si="317"/>
        <v>1.5599725459170555</v>
      </c>
      <c r="U2922" s="18">
        <f t="shared" si="318"/>
        <v>1.5780288374286009</v>
      </c>
      <c r="V2922" s="30">
        <v>659.05110000000002</v>
      </c>
      <c r="Z2922" s="3" t="s">
        <v>47</v>
      </c>
      <c r="AA2922" s="3" t="s">
        <v>47</v>
      </c>
      <c r="AB2922" s="12" t="s">
        <v>52</v>
      </c>
      <c r="AE2922" s="3" t="s">
        <v>48</v>
      </c>
      <c r="AF2922" s="3" t="s">
        <v>47</v>
      </c>
      <c r="AP2922" s="3" t="s">
        <v>52</v>
      </c>
      <c r="AU2922" s="3">
        <v>0</v>
      </c>
      <c r="AV2922" s="3">
        <v>3</v>
      </c>
      <c r="AW2922" s="3">
        <v>1</v>
      </c>
      <c r="AX2922" s="3">
        <v>3</v>
      </c>
      <c r="AY2922" s="3">
        <v>100</v>
      </c>
      <c r="AZ2922" s="6" t="str">
        <f t="shared" si="319"/>
        <v>1978.8</v>
      </c>
      <c r="BC2922" s="12" t="s">
        <v>7053</v>
      </c>
      <c r="BJ2922" s="12">
        <f t="shared" si="320"/>
        <v>0</v>
      </c>
      <c r="BK2922" s="12">
        <f t="shared" si="321"/>
        <v>0</v>
      </c>
      <c r="CQ2922" s="3" t="str">
        <f>CONCATENATE(baseURL!$A$1,baseURL!$B$1,baseURL!$C$1,".",C2922,".",L2922,".pkl&amp;seq=",BC2922)</f>
        <v>http://proteomics.broadinstitute.org/millscripts/viewfeed.pl?side=xl&amp;cycle=1&amp;fixedMods=iaaC&amp;file=msdataSM/iPRG2012_nd/cpick_in/iPRG2012_nd.1978.8.0.pkl&amp;seq=DGLRYDSASDNVYMNAEQEEKAK</v>
      </c>
    </row>
    <row r="2923" spans="1:95" x14ac:dyDescent="0.2">
      <c r="A2923" s="3">
        <v>5091</v>
      </c>
      <c r="B2923" s="2" t="s">
        <v>7046</v>
      </c>
      <c r="C2923" s="2" t="s">
        <v>7047</v>
      </c>
      <c r="D2923" s="3">
        <v>7556</v>
      </c>
      <c r="E2923" s="3">
        <v>7550</v>
      </c>
      <c r="F2923" s="3">
        <v>41548</v>
      </c>
      <c r="G2923" s="3">
        <v>9527</v>
      </c>
      <c r="H2923" s="3">
        <v>30.588899999999999</v>
      </c>
      <c r="I2923" s="30">
        <v>753.87365999999997</v>
      </c>
      <c r="J2923" s="30">
        <v>753.87564550000002</v>
      </c>
      <c r="K2923" s="30">
        <v>-1.99E-3</v>
      </c>
      <c r="L2923" s="3">
        <v>2</v>
      </c>
      <c r="M2923" s="3">
        <v>2</v>
      </c>
      <c r="N2923" s="10">
        <f t="shared" si="315"/>
        <v>1</v>
      </c>
      <c r="O2923" s="35">
        <v>2</v>
      </c>
      <c r="P2923" s="17"/>
      <c r="Q2923" s="40">
        <v>1506.7434599999999</v>
      </c>
      <c r="R2923" s="40">
        <v>753.87536999999998</v>
      </c>
      <c r="S2923" s="18">
        <f t="shared" si="316"/>
        <v>-2.2682794372268256</v>
      </c>
      <c r="T2923" s="18">
        <f t="shared" si="317"/>
        <v>0.36544502049906979</v>
      </c>
      <c r="U2923" s="18">
        <f t="shared" si="318"/>
        <v>0.4377381371092211</v>
      </c>
      <c r="V2923" s="30">
        <v>753.87570000000005</v>
      </c>
      <c r="W2923" s="3" t="s">
        <v>47</v>
      </c>
      <c r="X2923" s="3" t="s">
        <v>47</v>
      </c>
      <c r="Y2923" s="3" t="s">
        <v>47</v>
      </c>
      <c r="Z2923" s="3" t="s">
        <v>47</v>
      </c>
      <c r="AA2923" s="3" t="s">
        <v>47</v>
      </c>
      <c r="AB2923" s="12" t="s">
        <v>47</v>
      </c>
      <c r="AC2923" s="3" t="s">
        <v>47</v>
      </c>
      <c r="AD2923" s="3" t="s">
        <v>47</v>
      </c>
      <c r="AE2923" s="3" t="s">
        <v>47</v>
      </c>
      <c r="AF2923" s="3" t="s">
        <v>47</v>
      </c>
      <c r="AG2923" s="3" t="s">
        <v>47</v>
      </c>
      <c r="AH2923" s="3" t="s">
        <v>47</v>
      </c>
      <c r="AI2923" s="3" t="s">
        <v>47</v>
      </c>
      <c r="AJ2923" s="3" t="s">
        <v>47</v>
      </c>
      <c r="AK2923" s="3" t="s">
        <v>47</v>
      </c>
      <c r="AL2923" s="3" t="s">
        <v>47</v>
      </c>
      <c r="AM2923" s="3" t="s">
        <v>47</v>
      </c>
      <c r="AN2923" s="3" t="s">
        <v>47</v>
      </c>
      <c r="AU2923" s="3">
        <v>0</v>
      </c>
      <c r="AV2923" s="3">
        <v>18</v>
      </c>
      <c r="AW2923" s="3">
        <v>1</v>
      </c>
      <c r="AX2923" s="3">
        <v>18</v>
      </c>
      <c r="AY2923" s="3">
        <v>100</v>
      </c>
      <c r="AZ2923" s="6" t="str">
        <f t="shared" si="319"/>
        <v>1978.9</v>
      </c>
      <c r="BC2923" s="12" t="s">
        <v>6989</v>
      </c>
      <c r="BJ2923" s="12">
        <f t="shared" si="320"/>
        <v>0</v>
      </c>
      <c r="BK2923" s="12">
        <f t="shared" si="321"/>
        <v>0</v>
      </c>
      <c r="CQ2923" s="3" t="str">
        <f>CONCATENATE(baseURL!$A$1,baseURL!$B$1,baseURL!$C$1,".",C2923,".",L2923,".pkl&amp;seq=",BC2923)</f>
        <v>http://proteomics.broadinstitute.org/millscripts/viewfeed.pl?side=xl&amp;cycle=1&amp;fixedMods=iaaC&amp;file=msdataSM/iPRG2012_nd/cpick_in/iPRG2012_nd.1978.9.2.pkl&amp;seq=LDQVWGSETVASSK</v>
      </c>
    </row>
    <row r="2924" spans="1:95" x14ac:dyDescent="0.2">
      <c r="A2924" s="3">
        <v>247</v>
      </c>
      <c r="B2924" s="2" t="s">
        <v>7054</v>
      </c>
      <c r="C2924" s="2" t="s">
        <v>7048</v>
      </c>
      <c r="D2924" s="3">
        <v>7560</v>
      </c>
      <c r="E2924" s="3">
        <v>7554</v>
      </c>
      <c r="F2924" s="3">
        <v>41564</v>
      </c>
      <c r="G2924" s="3">
        <v>9532</v>
      </c>
      <c r="H2924" s="3">
        <v>30.603400000000001</v>
      </c>
      <c r="I2924" s="30">
        <v>506.92737</v>
      </c>
      <c r="J2924" s="30">
        <v>506.6365639</v>
      </c>
      <c r="K2924" s="30">
        <v>0.29081000000000001</v>
      </c>
      <c r="L2924" s="3">
        <v>3</v>
      </c>
      <c r="M2924" s="3">
        <v>3</v>
      </c>
      <c r="N2924" s="10">
        <f t="shared" si="315"/>
        <v>1</v>
      </c>
      <c r="O2924" s="35">
        <v>3</v>
      </c>
      <c r="P2924" s="17"/>
      <c r="Q2924" s="40">
        <v>1518.75557</v>
      </c>
      <c r="R2924" s="40">
        <v>506.92336999999998</v>
      </c>
      <c r="S2924" s="18">
        <f t="shared" si="316"/>
        <v>7.890738988851707</v>
      </c>
      <c r="T2924" s="18">
        <f t="shared" si="317"/>
        <v>-565.77801887488135</v>
      </c>
      <c r="U2924" s="18">
        <f t="shared" si="318"/>
        <v>7.9499195312305293</v>
      </c>
      <c r="V2924" s="30">
        <v>506.92739999999998</v>
      </c>
      <c r="AB2924" s="12" t="s">
        <v>48</v>
      </c>
      <c r="AC2924" s="3" t="s">
        <v>52</v>
      </c>
      <c r="AD2924" s="3" t="s">
        <v>47</v>
      </c>
      <c r="AF2924" s="3" t="s">
        <v>47</v>
      </c>
      <c r="AG2924" s="3" t="s">
        <v>47</v>
      </c>
      <c r="AK2924" s="3" t="s">
        <v>48</v>
      </c>
      <c r="AL2924" s="3" t="s">
        <v>52</v>
      </c>
      <c r="AU2924" s="3">
        <v>0</v>
      </c>
      <c r="AV2924" s="3">
        <v>3</v>
      </c>
      <c r="AW2924" s="3">
        <v>1</v>
      </c>
      <c r="AX2924" s="3">
        <v>3</v>
      </c>
      <c r="AY2924" s="3">
        <v>100</v>
      </c>
      <c r="AZ2924" s="6" t="str">
        <f t="shared" si="319"/>
        <v>1979.4</v>
      </c>
      <c r="BC2924" s="12" t="s">
        <v>7055</v>
      </c>
      <c r="BJ2924" s="12">
        <f t="shared" si="320"/>
        <v>0</v>
      </c>
      <c r="BK2924" s="12">
        <f t="shared" si="321"/>
        <v>0</v>
      </c>
      <c r="CQ2924" s="3" t="str">
        <f>CONCATENATE(baseURL!$A$1,baseURL!$B$1,baseURL!$C$1,".",C2924,".",L2924,".pkl&amp;seq=",BC2924)</f>
        <v>http://proteomics.broadinstitute.org/millscripts/viewfeed.pl?side=xl&amp;cycle=1&amp;fixedMods=iaaC&amp;file=msdataSM/iPRG2012_nd/cpick_in/iPRG2012_nd.1979.4.3.pkl&amp;seq=MHLMYTLGPDGKR</v>
      </c>
    </row>
    <row r="2925" spans="1:95" x14ac:dyDescent="0.2">
      <c r="A2925" s="3">
        <v>2178</v>
      </c>
      <c r="B2925" s="2" t="s">
        <v>7056</v>
      </c>
      <c r="C2925" s="2" t="s">
        <v>7057</v>
      </c>
      <c r="D2925" s="3">
        <v>7563</v>
      </c>
      <c r="E2925" s="3">
        <v>7557</v>
      </c>
      <c r="F2925" s="3">
        <v>41567</v>
      </c>
      <c r="G2925" s="3">
        <v>9535</v>
      </c>
      <c r="H2925" s="3">
        <v>30.610900000000001</v>
      </c>
      <c r="I2925" s="30">
        <v>577.29606000000001</v>
      </c>
      <c r="J2925" s="30">
        <v>577.62208889999999</v>
      </c>
      <c r="K2925" s="30">
        <v>-0.32602999999999999</v>
      </c>
      <c r="L2925" s="3">
        <v>3</v>
      </c>
      <c r="M2925" s="3">
        <v>3</v>
      </c>
      <c r="N2925" s="10">
        <f t="shared" si="315"/>
        <v>1</v>
      </c>
      <c r="O2925" s="35">
        <v>3</v>
      </c>
      <c r="P2925" s="17"/>
      <c r="Q2925" s="40">
        <v>1729.84655</v>
      </c>
      <c r="R2925" s="40">
        <v>577.28702999999996</v>
      </c>
      <c r="S2925" s="18">
        <f t="shared" si="316"/>
        <v>15.642132129752676</v>
      </c>
      <c r="T2925" s="18">
        <f t="shared" si="317"/>
        <v>580.40261185156976</v>
      </c>
      <c r="U2925" s="18">
        <f t="shared" si="318"/>
        <v>579.90216755787617</v>
      </c>
      <c r="V2925" s="30">
        <v>577.62180000000001</v>
      </c>
      <c r="W2925" s="3" t="s">
        <v>47</v>
      </c>
      <c r="Y2925" s="3" t="s">
        <v>47</v>
      </c>
      <c r="Z2925" s="3" t="s">
        <v>48</v>
      </c>
      <c r="AA2925" s="3" t="s">
        <v>47</v>
      </c>
      <c r="AB2925" s="12" t="s">
        <v>47</v>
      </c>
      <c r="AC2925" s="3" t="s">
        <v>47</v>
      </c>
      <c r="AD2925" s="3" t="s">
        <v>47</v>
      </c>
      <c r="AM2925" s="3" t="s">
        <v>47</v>
      </c>
      <c r="AU2925" s="3">
        <v>0</v>
      </c>
      <c r="AV2925" s="3">
        <v>7</v>
      </c>
      <c r="AW2925" s="3">
        <v>2</v>
      </c>
      <c r="AX2925" s="3">
        <v>6</v>
      </c>
      <c r="AY2925" s="3">
        <v>85.71</v>
      </c>
      <c r="AZ2925" s="6" t="str">
        <f t="shared" si="319"/>
        <v>1979.7</v>
      </c>
      <c r="BC2925" s="12" t="s">
        <v>7058</v>
      </c>
      <c r="BJ2925" s="12">
        <f t="shared" si="320"/>
        <v>0</v>
      </c>
      <c r="BK2925" s="12">
        <f t="shared" si="321"/>
        <v>0</v>
      </c>
      <c r="BW2925" s="3" t="s">
        <v>7059</v>
      </c>
      <c r="CQ2925" s="3" t="str">
        <f>CONCATENATE(baseURL!$A$1,baseURL!$B$1,baseURL!$C$1,".",C2925,".",L2925,".pkl&amp;seq=",BC2925)</f>
        <v>http://proteomics.broadinstitute.org/millscripts/viewfeed.pl?side=xl&amp;cycle=1&amp;fixedMods=iaaC&amp;file=msdataSM/iPRG2012_nd/cpick_in/iPRG2012_nd.1979.7.3.pkl&amp;seq=AGMLKPDETTFQYTK</v>
      </c>
    </row>
    <row r="2926" spans="1:95" x14ac:dyDescent="0.2">
      <c r="A2926" s="3">
        <v>7817</v>
      </c>
      <c r="B2926" s="2" t="s">
        <v>7060</v>
      </c>
      <c r="C2926" s="2" t="s">
        <v>7061</v>
      </c>
      <c r="D2926" s="3">
        <v>7564</v>
      </c>
      <c r="E2926" s="3">
        <v>7558</v>
      </c>
      <c r="F2926" s="3">
        <v>41568</v>
      </c>
      <c r="G2926" s="3">
        <v>9536</v>
      </c>
      <c r="H2926" s="3">
        <v>30.613399999999999</v>
      </c>
      <c r="I2926" s="30">
        <v>690.07790999999997</v>
      </c>
      <c r="J2926" s="30">
        <v>690.07554819999996</v>
      </c>
      <c r="K2926" s="30">
        <v>2.3600000000000001E-3</v>
      </c>
      <c r="L2926" s="3">
        <v>3</v>
      </c>
      <c r="M2926" s="3">
        <v>3</v>
      </c>
      <c r="N2926" s="10">
        <f t="shared" si="315"/>
        <v>1</v>
      </c>
      <c r="O2926" s="35">
        <v>3</v>
      </c>
      <c r="P2926" s="17"/>
      <c r="Q2926" s="40">
        <v>2068.2124699999999</v>
      </c>
      <c r="R2926" s="40">
        <v>690.07566999999995</v>
      </c>
      <c r="S2926" s="18">
        <f t="shared" si="316"/>
        <v>3.2460208313515615</v>
      </c>
      <c r="T2926" s="18">
        <f t="shared" si="317"/>
        <v>-0.17650238268517762</v>
      </c>
      <c r="U2926" s="18">
        <f t="shared" si="318"/>
        <v>-0.24634979510558863</v>
      </c>
      <c r="V2926" s="30">
        <v>690.07550000000003</v>
      </c>
      <c r="W2926" s="3" t="s">
        <v>47</v>
      </c>
      <c r="Z2926" s="3" t="s">
        <v>52</v>
      </c>
      <c r="AA2926" s="3" t="s">
        <v>48</v>
      </c>
      <c r="AB2926" s="12" t="s">
        <v>47</v>
      </c>
      <c r="AC2926" s="3" t="s">
        <v>47</v>
      </c>
      <c r="AD2926" s="3" t="s">
        <v>65</v>
      </c>
      <c r="AF2926" s="3" t="s">
        <v>47</v>
      </c>
      <c r="AG2926" s="3" t="s">
        <v>47</v>
      </c>
      <c r="AH2926" s="3" t="s">
        <v>47</v>
      </c>
      <c r="AI2926" s="3" t="s">
        <v>47</v>
      </c>
      <c r="AJ2926" s="3" t="s">
        <v>47</v>
      </c>
      <c r="AL2926" s="3" t="s">
        <v>52</v>
      </c>
      <c r="AM2926" s="3" t="s">
        <v>47</v>
      </c>
      <c r="AN2926" s="3" t="s">
        <v>47</v>
      </c>
      <c r="AO2926" s="3" t="s">
        <v>47</v>
      </c>
      <c r="AP2926" s="3" t="s">
        <v>47</v>
      </c>
      <c r="AQ2926" s="3" t="s">
        <v>47</v>
      </c>
      <c r="AU2926" s="3">
        <v>1</v>
      </c>
      <c r="AV2926" s="3">
        <v>13</v>
      </c>
      <c r="AW2926" s="3">
        <v>1</v>
      </c>
      <c r="AX2926" s="3">
        <v>13</v>
      </c>
      <c r="AY2926" s="3">
        <v>100</v>
      </c>
      <c r="AZ2926" s="6" t="str">
        <f t="shared" si="319"/>
        <v>1979.8</v>
      </c>
      <c r="BB2926" s="12" t="s">
        <v>79</v>
      </c>
      <c r="BC2926" s="12" t="s">
        <v>7039</v>
      </c>
      <c r="BJ2926" s="12">
        <f t="shared" si="320"/>
        <v>0</v>
      </c>
      <c r="BK2926" s="12">
        <f t="shared" si="321"/>
        <v>0</v>
      </c>
      <c r="BZ2926" s="3" t="s">
        <v>7062</v>
      </c>
      <c r="CQ2926" s="3" t="str">
        <f>CONCATENATE(baseURL!$A$1,baseURL!$B$1,"+Acetyl",baseURL!$C$1,".",C2926,".",L2926,".pkl&amp;seq=",BC2926)</f>
        <v>http://proteomics.broadinstitute.org/millscripts/viewfeed.pl?side=xl&amp;cycle=1&amp;fixedMods=iaaC+Acetyl&amp;file=msdataSM/iPRG2012_nd/cpick_in/iPRG2012_nd.1979.8.3.pkl&amp;seq=SRPLVLSGPSGTGKSTLLKK</v>
      </c>
    </row>
    <row r="2927" spans="1:95" x14ac:dyDescent="0.2">
      <c r="A2927" s="3">
        <v>7110</v>
      </c>
      <c r="B2927" s="2" t="s">
        <v>7063</v>
      </c>
      <c r="C2927" s="2" t="s">
        <v>7064</v>
      </c>
      <c r="D2927" s="3">
        <v>7577</v>
      </c>
      <c r="E2927" s="3">
        <v>7571</v>
      </c>
      <c r="F2927" s="3">
        <v>41594</v>
      </c>
      <c r="G2927" s="3">
        <v>9550</v>
      </c>
      <c r="H2927" s="3">
        <v>30.637799999999999</v>
      </c>
      <c r="I2927" s="30">
        <v>695.36159999999995</v>
      </c>
      <c r="J2927" s="30">
        <v>695.35906939999995</v>
      </c>
      <c r="K2927" s="30">
        <v>2.5300000000000001E-3</v>
      </c>
      <c r="L2927" s="3">
        <v>2</v>
      </c>
      <c r="M2927" s="3">
        <v>2</v>
      </c>
      <c r="N2927" s="10">
        <f t="shared" si="315"/>
        <v>1</v>
      </c>
      <c r="O2927" s="35">
        <v>2</v>
      </c>
      <c r="P2927" s="17"/>
      <c r="Q2927" s="40">
        <v>1389.7107699999999</v>
      </c>
      <c r="R2927" s="40">
        <v>695.35901999999999</v>
      </c>
      <c r="S2927" s="18">
        <f t="shared" si="316"/>
        <v>3.7103135585503386</v>
      </c>
      <c r="T2927" s="18">
        <f t="shared" si="317"/>
        <v>7.1042437856384547E-2</v>
      </c>
      <c r="U2927" s="18">
        <f t="shared" si="318"/>
        <v>0.25885908548405834</v>
      </c>
      <c r="V2927" s="30">
        <v>695.35919999999999</v>
      </c>
      <c r="W2927" s="3" t="s">
        <v>47</v>
      </c>
      <c r="X2927" s="3" t="s">
        <v>47</v>
      </c>
      <c r="Y2927" s="3" t="s">
        <v>47</v>
      </c>
      <c r="AA2927" s="3" t="s">
        <v>47</v>
      </c>
      <c r="AB2927" s="12" t="s">
        <v>47</v>
      </c>
      <c r="AC2927" s="3" t="s">
        <v>47</v>
      </c>
      <c r="AD2927" s="3" t="s">
        <v>47</v>
      </c>
      <c r="AF2927" s="3" t="s">
        <v>48</v>
      </c>
      <c r="AG2927" s="3" t="s">
        <v>47</v>
      </c>
      <c r="AH2927" s="3" t="s">
        <v>47</v>
      </c>
      <c r="AI2927" s="3" t="s">
        <v>47</v>
      </c>
      <c r="AK2927" s="3" t="s">
        <v>52</v>
      </c>
      <c r="AL2927" s="3" t="s">
        <v>52</v>
      </c>
      <c r="AU2927" s="3">
        <v>0</v>
      </c>
      <c r="AV2927" s="3">
        <v>10</v>
      </c>
      <c r="AW2927" s="3">
        <v>1</v>
      </c>
      <c r="AX2927" s="3">
        <v>10</v>
      </c>
      <c r="AY2927" s="3">
        <v>100</v>
      </c>
      <c r="AZ2927" s="6" t="str">
        <f t="shared" si="319"/>
        <v>1980.13</v>
      </c>
      <c r="BC2927" s="12" t="s">
        <v>6976</v>
      </c>
      <c r="BJ2927" s="12">
        <f t="shared" si="320"/>
        <v>0</v>
      </c>
      <c r="BK2927" s="12">
        <f t="shared" si="321"/>
        <v>0</v>
      </c>
      <c r="CQ2927" s="3" t="str">
        <f>CONCATENATE(baseURL!$A$1,baseURL!$B$1,baseURL!$C$1,".",C2927,".",L2927,".pkl&amp;seq=",BC2927)</f>
        <v>http://proteomics.broadinstitute.org/millscripts/viewfeed.pl?side=xl&amp;cycle=1&amp;fixedMods=iaaC&amp;file=msdataSM/iPRG2012_nd/cpick_in/iPRG2012_nd.1980.13.2.pkl&amp;seq=ATSPLLESDSLEK</v>
      </c>
    </row>
    <row r="2928" spans="1:95" x14ac:dyDescent="0.2">
      <c r="A2928" s="3">
        <v>3274</v>
      </c>
      <c r="B2928" s="2" t="s">
        <v>7065</v>
      </c>
      <c r="C2928" s="2" t="s">
        <v>7066</v>
      </c>
      <c r="D2928" s="3">
        <v>7566</v>
      </c>
      <c r="E2928" s="3">
        <v>7560</v>
      </c>
      <c r="F2928" s="3">
        <v>41583</v>
      </c>
      <c r="G2928" s="3">
        <v>9539</v>
      </c>
      <c r="H2928" s="3">
        <v>30.622800000000002</v>
      </c>
      <c r="I2928" s="30">
        <v>416.72778</v>
      </c>
      <c r="J2928" s="30">
        <v>416.72626200000002</v>
      </c>
      <c r="K2928" s="30">
        <v>1.5200000000000001E-3</v>
      </c>
      <c r="L2928" s="3">
        <v>4</v>
      </c>
      <c r="M2928" s="3">
        <v>4</v>
      </c>
      <c r="N2928" s="10">
        <f t="shared" si="315"/>
        <v>1</v>
      </c>
      <c r="O2928" s="35">
        <v>4</v>
      </c>
      <c r="P2928" s="17"/>
      <c r="Q2928" s="40">
        <v>1663.88023</v>
      </c>
      <c r="R2928" s="40">
        <v>416.72552000000002</v>
      </c>
      <c r="S2928" s="18">
        <f t="shared" si="316"/>
        <v>5.4232339789950714</v>
      </c>
      <c r="T2928" s="18">
        <f t="shared" si="317"/>
        <v>1.7805485010912288</v>
      </c>
      <c r="U2928" s="18">
        <f t="shared" si="318"/>
        <v>1.1518373052406972</v>
      </c>
      <c r="V2928" s="30">
        <v>416.726</v>
      </c>
      <c r="W2928" s="3" t="s">
        <v>47</v>
      </c>
      <c r="Y2928" s="3" t="s">
        <v>47</v>
      </c>
      <c r="Z2928" s="3" t="s">
        <v>47</v>
      </c>
      <c r="AA2928" s="3" t="s">
        <v>47</v>
      </c>
      <c r="AB2928" s="12" t="s">
        <v>47</v>
      </c>
      <c r="AE2928" s="3" t="s">
        <v>47</v>
      </c>
      <c r="AF2928" s="3" t="s">
        <v>48</v>
      </c>
      <c r="AG2928" s="3" t="s">
        <v>48</v>
      </c>
      <c r="AH2928" s="3" t="s">
        <v>47</v>
      </c>
      <c r="AL2928" s="3" t="s">
        <v>48</v>
      </c>
      <c r="AM2928" s="3" t="s">
        <v>47</v>
      </c>
      <c r="AN2928" s="3" t="s">
        <v>47</v>
      </c>
      <c r="AU2928" s="3">
        <v>0</v>
      </c>
      <c r="AV2928" s="3">
        <v>9</v>
      </c>
      <c r="AW2928" s="3">
        <v>1</v>
      </c>
      <c r="AX2928" s="3">
        <v>9</v>
      </c>
      <c r="AY2928" s="3">
        <v>100</v>
      </c>
      <c r="AZ2928" s="6" t="str">
        <f t="shared" si="319"/>
        <v>1980.2</v>
      </c>
      <c r="BC2928" s="12" t="s">
        <v>7067</v>
      </c>
      <c r="BJ2928" s="12">
        <f t="shared" si="320"/>
        <v>0</v>
      </c>
      <c r="BK2928" s="12">
        <f t="shared" si="321"/>
        <v>0</v>
      </c>
      <c r="CQ2928" s="3" t="str">
        <f>CONCATENATE(baseURL!$A$1,baseURL!$B$1,baseURL!$C$1,".",C2928,".",L2928,".pkl&amp;seq=",BC2928)</f>
        <v>http://proteomics.broadinstitute.org/millscripts/viewfeed.pl?side=xl&amp;cycle=1&amp;fixedMods=iaaC&amp;file=msdataSM/iPRG2012_nd/cpick_in/iPRG2012_nd.1980.2.4.pkl&amp;seq=WYPSEDVAALKKTR</v>
      </c>
    </row>
    <row r="2929" spans="1:95" x14ac:dyDescent="0.2">
      <c r="A2929" s="3">
        <v>4135</v>
      </c>
      <c r="B2929" s="2" t="s">
        <v>7068</v>
      </c>
      <c r="C2929" s="2" t="s">
        <v>7054</v>
      </c>
      <c r="D2929" s="3">
        <v>7569</v>
      </c>
      <c r="E2929" s="3">
        <v>7563</v>
      </c>
      <c r="F2929" s="3">
        <v>41586</v>
      </c>
      <c r="G2929" s="3">
        <v>9542</v>
      </c>
      <c r="H2929" s="3">
        <v>30.625299999999999</v>
      </c>
      <c r="I2929" s="30">
        <v>487.92883999999998</v>
      </c>
      <c r="J2929" s="30">
        <v>487.9288674</v>
      </c>
      <c r="K2929" s="30">
        <v>-3.0000000000000001E-5</v>
      </c>
      <c r="L2929" s="3">
        <v>3</v>
      </c>
      <c r="M2929" s="3">
        <v>3</v>
      </c>
      <c r="N2929" s="10">
        <f t="shared" si="315"/>
        <v>1</v>
      </c>
      <c r="O2929" s="35">
        <v>3</v>
      </c>
      <c r="P2929" s="17"/>
      <c r="Q2929" s="40">
        <v>1461.76962</v>
      </c>
      <c r="R2929" s="40">
        <v>487.92806000000002</v>
      </c>
      <c r="S2929" s="18">
        <f t="shared" si="316"/>
        <v>1.5985963175869933</v>
      </c>
      <c r="T2929" s="18">
        <f t="shared" si="317"/>
        <v>1.6547521369956395</v>
      </c>
      <c r="U2929" s="18">
        <f t="shared" si="318"/>
        <v>-0.73781368507599676</v>
      </c>
      <c r="V2929" s="30">
        <v>487.92770000000002</v>
      </c>
      <c r="X2929" s="3" t="s">
        <v>47</v>
      </c>
      <c r="Y2929" s="3" t="s">
        <v>47</v>
      </c>
      <c r="Z2929" s="3" t="s">
        <v>47</v>
      </c>
      <c r="AA2929" s="3" t="s">
        <v>47</v>
      </c>
      <c r="AB2929" s="12" t="s">
        <v>47</v>
      </c>
      <c r="AC2929" s="3" t="s">
        <v>47</v>
      </c>
      <c r="AD2929" s="3" t="s">
        <v>47</v>
      </c>
      <c r="AE2929" s="3" t="s">
        <v>47</v>
      </c>
      <c r="AF2929" s="3" t="s">
        <v>48</v>
      </c>
      <c r="AG2929" s="3" t="s">
        <v>48</v>
      </c>
      <c r="AH2929" s="3" t="s">
        <v>47</v>
      </c>
      <c r="AI2929" s="3" t="s">
        <v>48</v>
      </c>
      <c r="AJ2929" s="3" t="s">
        <v>47</v>
      </c>
      <c r="AL2929" s="3" t="s">
        <v>47</v>
      </c>
      <c r="AM2929" s="3" t="s">
        <v>47</v>
      </c>
      <c r="AN2929" s="3" t="s">
        <v>47</v>
      </c>
      <c r="AU2929" s="3">
        <v>0</v>
      </c>
      <c r="AV2929" s="3">
        <v>13</v>
      </c>
      <c r="AW2929" s="3">
        <v>1</v>
      </c>
      <c r="AX2929" s="3">
        <v>13</v>
      </c>
      <c r="AY2929" s="3">
        <v>100</v>
      </c>
      <c r="AZ2929" s="6" t="str">
        <f t="shared" si="319"/>
        <v>1980.5</v>
      </c>
      <c r="BC2929" s="12" t="s">
        <v>6968</v>
      </c>
      <c r="BJ2929" s="12">
        <f t="shared" si="320"/>
        <v>0</v>
      </c>
      <c r="BK2929" s="12">
        <f t="shared" si="321"/>
        <v>0</v>
      </c>
      <c r="CQ2929" s="3" t="str">
        <f>CONCATENATE(baseURL!$A$1,baseURL!$B$1,baseURL!$C$1,".",C2929,".",L2929,".pkl&amp;seq=",BC2929)</f>
        <v>http://proteomics.broadinstitute.org/millscripts/viewfeed.pl?side=xl&amp;cycle=1&amp;fixedMods=iaaC&amp;file=msdataSM/iPRG2012_nd/cpick_in/iPRG2012_nd.1980.5.3.pkl&amp;seq=LELYNPGGSLKDR</v>
      </c>
    </row>
    <row r="2930" spans="1:95" x14ac:dyDescent="0.2">
      <c r="A2930" s="3">
        <v>2468</v>
      </c>
      <c r="B2930" s="2" t="s">
        <v>7069</v>
      </c>
      <c r="C2930" s="2" t="s">
        <v>7070</v>
      </c>
      <c r="D2930" s="3">
        <v>7571</v>
      </c>
      <c r="E2930" s="3">
        <v>7565</v>
      </c>
      <c r="F2930" s="3">
        <v>41588</v>
      </c>
      <c r="G2930" s="3">
        <v>9544</v>
      </c>
      <c r="H2930" s="3">
        <v>30.627800000000001</v>
      </c>
      <c r="I2930" s="30">
        <v>494.29072000000002</v>
      </c>
      <c r="J2930" s="30">
        <v>494.29007089999999</v>
      </c>
      <c r="K2930" s="30">
        <v>6.4999999999999997E-4</v>
      </c>
      <c r="L2930" s="3">
        <v>2</v>
      </c>
      <c r="M2930" s="3">
        <v>2</v>
      </c>
      <c r="N2930" s="10">
        <f t="shared" si="315"/>
        <v>1</v>
      </c>
      <c r="O2930" s="35">
        <v>2</v>
      </c>
      <c r="P2930" s="17"/>
      <c r="Q2930" s="40">
        <v>987.57209</v>
      </c>
      <c r="R2930" s="40">
        <v>494.28967999999998</v>
      </c>
      <c r="S2930" s="18">
        <f t="shared" si="316"/>
        <v>2.1040293619844403</v>
      </c>
      <c r="T2930" s="18">
        <f t="shared" si="317"/>
        <v>0.79083180537679154</v>
      </c>
      <c r="U2930" s="18">
        <f t="shared" si="318"/>
        <v>-0.1618484123895722</v>
      </c>
      <c r="V2930" s="30">
        <v>494.28960000000001</v>
      </c>
      <c r="W2930" s="3" t="s">
        <v>47</v>
      </c>
      <c r="X2930" s="3" t="s">
        <v>52</v>
      </c>
      <c r="Z2930" s="3" t="s">
        <v>47</v>
      </c>
      <c r="AA2930" s="3" t="s">
        <v>47</v>
      </c>
      <c r="AB2930" s="12" t="s">
        <v>47</v>
      </c>
      <c r="AC2930" s="3" t="s">
        <v>48</v>
      </c>
      <c r="AD2930" s="3" t="s">
        <v>47</v>
      </c>
      <c r="AE2930" s="3" t="s">
        <v>47</v>
      </c>
      <c r="AF2930" s="3" t="s">
        <v>47</v>
      </c>
      <c r="AH2930" s="3" t="s">
        <v>47</v>
      </c>
      <c r="AI2930" s="3" t="s">
        <v>48</v>
      </c>
      <c r="AK2930" s="3" t="s">
        <v>47</v>
      </c>
      <c r="AL2930" s="3" t="s">
        <v>47</v>
      </c>
      <c r="AN2930" s="3" t="s">
        <v>47</v>
      </c>
      <c r="AP2930" s="3" t="s">
        <v>52</v>
      </c>
      <c r="AU2930" s="3">
        <v>0</v>
      </c>
      <c r="AV2930" s="3">
        <v>11</v>
      </c>
      <c r="AW2930" s="3">
        <v>1</v>
      </c>
      <c r="AX2930" s="3">
        <v>11</v>
      </c>
      <c r="AY2930" s="3">
        <v>100</v>
      </c>
      <c r="AZ2930" s="6" t="str">
        <f t="shared" si="319"/>
        <v>1980.7</v>
      </c>
      <c r="BC2930" s="12" t="s">
        <v>7071</v>
      </c>
      <c r="BJ2930" s="12">
        <f t="shared" si="320"/>
        <v>0</v>
      </c>
      <c r="BK2930" s="12">
        <f t="shared" si="321"/>
        <v>0</v>
      </c>
      <c r="CQ2930" s="3" t="str">
        <f>CONCATENATE(baseURL!$A$1,baseURL!$B$1,baseURL!$C$1,".",C2930,".",L2930,".pkl&amp;seq=",BC2930)</f>
        <v>http://proteomics.broadinstitute.org/millscripts/viewfeed.pl?side=xl&amp;cycle=1&amp;fixedMods=iaaC&amp;file=msdataSM/iPRG2012_nd/cpick_in/iPRG2012_nd.1980.7.2.pkl&amp;seq=AVKEVLSLE</v>
      </c>
    </row>
    <row r="2931" spans="1:95" x14ac:dyDescent="0.2">
      <c r="A2931" s="3">
        <v>1433</v>
      </c>
      <c r="B2931" s="2" t="s">
        <v>7075</v>
      </c>
      <c r="C2931" s="2" t="s">
        <v>7076</v>
      </c>
      <c r="D2931" s="3">
        <v>7579</v>
      </c>
      <c r="E2931" s="3">
        <v>7573</v>
      </c>
      <c r="F2931" s="3">
        <v>41604</v>
      </c>
      <c r="G2931" s="3">
        <v>9553</v>
      </c>
      <c r="H2931" s="3">
        <v>30.648800000000001</v>
      </c>
      <c r="I2931" s="30">
        <v>422.26598000000001</v>
      </c>
      <c r="J2931" s="30">
        <v>422.26850200000001</v>
      </c>
      <c r="K2931" s="30">
        <v>-2.5200000000000001E-3</v>
      </c>
      <c r="L2931" s="3">
        <v>2</v>
      </c>
      <c r="M2931" s="3">
        <v>2</v>
      </c>
      <c r="N2931" s="10">
        <f t="shared" si="315"/>
        <v>1</v>
      </c>
      <c r="O2931" s="35">
        <v>2</v>
      </c>
      <c r="P2931" s="17"/>
      <c r="Q2931" s="40">
        <v>843.52982999999995</v>
      </c>
      <c r="R2931" s="40">
        <v>422.26855</v>
      </c>
      <c r="S2931" s="18">
        <f t="shared" si="316"/>
        <v>-6.086174307775285</v>
      </c>
      <c r="T2931" s="18">
        <f t="shared" si="317"/>
        <v>-0.11367173802666215</v>
      </c>
      <c r="U2931" s="18">
        <f t="shared" si="318"/>
        <v>-2.4865692697707313</v>
      </c>
      <c r="V2931" s="30">
        <v>422.26749999999998</v>
      </c>
      <c r="X2931" s="3" t="s">
        <v>47</v>
      </c>
      <c r="Y2931" s="3" t="s">
        <v>48</v>
      </c>
      <c r="Z2931" s="3" t="s">
        <v>48</v>
      </c>
      <c r="AA2931" s="3" t="s">
        <v>47</v>
      </c>
      <c r="AB2931" s="12" t="s">
        <v>48</v>
      </c>
      <c r="AC2931" s="3" t="s">
        <v>48</v>
      </c>
      <c r="AH2931" s="3" t="s">
        <v>47</v>
      </c>
      <c r="AK2931" s="3" t="s">
        <v>52</v>
      </c>
      <c r="AL2931" s="3" t="s">
        <v>48</v>
      </c>
      <c r="AU2931" s="3">
        <v>0</v>
      </c>
      <c r="AV2931" s="3">
        <v>3</v>
      </c>
      <c r="AW2931" s="3">
        <v>1</v>
      </c>
      <c r="AX2931" s="3">
        <v>3</v>
      </c>
      <c r="AY2931" s="3">
        <v>100</v>
      </c>
      <c r="AZ2931" s="6" t="str">
        <f t="shared" si="319"/>
        <v>1981.2</v>
      </c>
      <c r="BC2931" s="12" t="s">
        <v>7077</v>
      </c>
      <c r="BJ2931" s="12">
        <f t="shared" si="320"/>
        <v>0</v>
      </c>
      <c r="BK2931" s="12">
        <f t="shared" si="321"/>
        <v>0</v>
      </c>
      <c r="CQ2931" s="3" t="str">
        <f>CONCATENATE(baseURL!$A$1,baseURL!$B$1,baseURL!$C$1,".",C2931,".",L2931,".pkl&amp;seq=",BC2931)</f>
        <v>http://proteomics.broadinstitute.org/millscripts/viewfeed.pl?side=xl&amp;cycle=1&amp;fixedMods=iaaC&amp;file=msdataSM/iPRG2012_nd/cpick_in/iPRG2012_nd.1981.2.2.pkl&amp;seq=LLLLESR</v>
      </c>
    </row>
    <row r="2932" spans="1:95" x14ac:dyDescent="0.2">
      <c r="A2932" s="3">
        <v>6001</v>
      </c>
      <c r="B2932" s="2" t="s">
        <v>7078</v>
      </c>
      <c r="C2932" s="2" t="s">
        <v>7065</v>
      </c>
      <c r="D2932" s="3">
        <v>7580</v>
      </c>
      <c r="E2932" s="3">
        <v>7574</v>
      </c>
      <c r="F2932" s="3">
        <v>41605</v>
      </c>
      <c r="G2932" s="3">
        <v>9554</v>
      </c>
      <c r="H2932" s="3">
        <v>30.650500000000001</v>
      </c>
      <c r="I2932" s="30">
        <v>437.24419999999998</v>
      </c>
      <c r="J2932" s="30">
        <v>437.89269940000003</v>
      </c>
      <c r="K2932" s="30">
        <v>-0.64849999999999997</v>
      </c>
      <c r="L2932" s="3">
        <v>0</v>
      </c>
      <c r="M2932" s="3">
        <v>3</v>
      </c>
      <c r="N2932" s="10">
        <f t="shared" si="315"/>
        <v>1</v>
      </c>
      <c r="O2932" s="35">
        <v>3</v>
      </c>
      <c r="P2932" s="17"/>
      <c r="Q2932" s="40">
        <v>1311.66131</v>
      </c>
      <c r="R2932" s="40">
        <v>437.89195999999998</v>
      </c>
      <c r="S2932" s="18">
        <f t="shared" si="316"/>
        <v>-1479.2689959413854</v>
      </c>
      <c r="T2932" s="18">
        <f t="shared" si="317"/>
        <v>1.6885443615889484</v>
      </c>
      <c r="U2932" s="18">
        <f t="shared" si="318"/>
        <v>1.2331808969520088</v>
      </c>
      <c r="V2932" s="30">
        <v>437.89249999999998</v>
      </c>
      <c r="W2932" s="3" t="s">
        <v>47</v>
      </c>
      <c r="X2932" s="3" t="s">
        <v>47</v>
      </c>
      <c r="Y2932" s="3" t="s">
        <v>47</v>
      </c>
      <c r="Z2932" s="3" t="s">
        <v>47</v>
      </c>
      <c r="AA2932" s="3" t="s">
        <v>48</v>
      </c>
      <c r="AB2932" s="12" t="s">
        <v>47</v>
      </c>
      <c r="AC2932" s="3" t="s">
        <v>47</v>
      </c>
      <c r="AD2932" s="3" t="s">
        <v>47</v>
      </c>
      <c r="AE2932" s="3" t="s">
        <v>47</v>
      </c>
      <c r="AF2932" s="3" t="s">
        <v>47</v>
      </c>
      <c r="AH2932" s="3" t="s">
        <v>47</v>
      </c>
      <c r="AI2932" s="3" t="s">
        <v>47</v>
      </c>
      <c r="AK2932" s="3" t="s">
        <v>47</v>
      </c>
      <c r="AL2932" s="3" t="s">
        <v>48</v>
      </c>
      <c r="AU2932" s="3">
        <v>0</v>
      </c>
      <c r="AV2932" s="3">
        <v>12</v>
      </c>
      <c r="AW2932" s="3">
        <v>1</v>
      </c>
      <c r="AX2932" s="3">
        <v>12</v>
      </c>
      <c r="AY2932" s="3">
        <v>100</v>
      </c>
      <c r="AZ2932" s="6" t="str">
        <f t="shared" si="319"/>
        <v>1981.3</v>
      </c>
      <c r="BC2932" s="12" t="s">
        <v>6994</v>
      </c>
      <c r="BJ2932" s="12">
        <f t="shared" si="320"/>
        <v>0</v>
      </c>
      <c r="BK2932" s="12">
        <f t="shared" si="321"/>
        <v>0</v>
      </c>
      <c r="CQ2932" s="3" t="str">
        <f>CONCATENATE(baseURL!$A$1,baseURL!$B$1,baseURL!$C$1,".",C2932,".",L2932,".pkl&amp;seq=",BC2932)</f>
        <v>http://proteomics.broadinstitute.org/millscripts/viewfeed.pl?side=xl&amp;cycle=1&amp;fixedMods=iaaC&amp;file=msdataSM/iPRG2012_nd/cpick_in/iPRG2012_nd.1981.3.0.pkl&amp;seq=MKVELDSFSGAK</v>
      </c>
    </row>
    <row r="2933" spans="1:95" x14ac:dyDescent="0.2">
      <c r="A2933" s="3">
        <v>4923</v>
      </c>
      <c r="B2933" s="2" t="s">
        <v>7079</v>
      </c>
      <c r="C2933" s="2" t="s">
        <v>7080</v>
      </c>
      <c r="D2933" s="3">
        <v>7582</v>
      </c>
      <c r="E2933" s="3">
        <v>7576</v>
      </c>
      <c r="F2933" s="3">
        <v>41607</v>
      </c>
      <c r="G2933" s="3">
        <v>9556</v>
      </c>
      <c r="H2933" s="3">
        <v>30.6538</v>
      </c>
      <c r="I2933" s="30">
        <v>505.63540999999998</v>
      </c>
      <c r="J2933" s="30">
        <v>505.63562469999999</v>
      </c>
      <c r="K2933" s="30">
        <v>-2.1000000000000001E-4</v>
      </c>
      <c r="L2933" s="3">
        <v>3</v>
      </c>
      <c r="M2933" s="3">
        <v>3</v>
      </c>
      <c r="N2933" s="10">
        <f t="shared" si="315"/>
        <v>1</v>
      </c>
      <c r="O2933" s="35">
        <v>3</v>
      </c>
      <c r="P2933" s="17"/>
      <c r="Q2933" s="40">
        <v>1514.8900699999999</v>
      </c>
      <c r="R2933" s="40">
        <v>505.63486999999998</v>
      </c>
      <c r="S2933" s="18">
        <f t="shared" si="316"/>
        <v>1.0679643197884536</v>
      </c>
      <c r="T2933" s="18">
        <f t="shared" si="317"/>
        <v>1.4925790225185087</v>
      </c>
      <c r="U2933" s="18">
        <f t="shared" si="318"/>
        <v>1.2459583730865291</v>
      </c>
      <c r="V2933" s="30">
        <v>505.63549999999998</v>
      </c>
      <c r="W2933" s="3" t="s">
        <v>47</v>
      </c>
      <c r="X2933" s="3" t="s">
        <v>47</v>
      </c>
      <c r="Y2933" s="3" t="s">
        <v>47</v>
      </c>
      <c r="Z2933" s="3" t="s">
        <v>47</v>
      </c>
      <c r="AA2933" s="3" t="s">
        <v>48</v>
      </c>
      <c r="AB2933" s="12" t="s">
        <v>47</v>
      </c>
      <c r="AC2933" s="3" t="s">
        <v>47</v>
      </c>
      <c r="AD2933" s="3" t="s">
        <v>47</v>
      </c>
      <c r="AE2933" s="3" t="s">
        <v>47</v>
      </c>
      <c r="AF2933" s="3" t="s">
        <v>47</v>
      </c>
      <c r="AG2933" s="3" t="s">
        <v>47</v>
      </c>
      <c r="AH2933" s="3" t="s">
        <v>47</v>
      </c>
      <c r="AI2933" s="3" t="s">
        <v>47</v>
      </c>
      <c r="AJ2933" s="3" t="s">
        <v>47</v>
      </c>
      <c r="AK2933" s="3" t="s">
        <v>47</v>
      </c>
      <c r="AL2933" s="3" t="s">
        <v>47</v>
      </c>
      <c r="AM2933" s="3" t="s">
        <v>47</v>
      </c>
      <c r="AN2933" s="3" t="s">
        <v>47</v>
      </c>
      <c r="AU2933" s="3">
        <v>0</v>
      </c>
      <c r="AV2933" s="3">
        <v>17</v>
      </c>
      <c r="AW2933" s="3">
        <v>1</v>
      </c>
      <c r="AX2933" s="3">
        <v>17</v>
      </c>
      <c r="AY2933" s="3">
        <v>100</v>
      </c>
      <c r="AZ2933" s="6" t="str">
        <f t="shared" si="319"/>
        <v>1981.5</v>
      </c>
      <c r="BC2933" s="12" t="s">
        <v>7081</v>
      </c>
      <c r="BJ2933" s="12">
        <f t="shared" si="320"/>
        <v>0</v>
      </c>
      <c r="BK2933" s="12">
        <f t="shared" si="321"/>
        <v>0</v>
      </c>
      <c r="CQ2933" s="3" t="str">
        <f>CONCATENATE(baseURL!$A$1,baseURL!$B$1,baseURL!$C$1,".",C2933,".",L2933,".pkl&amp;seq=",BC2933)</f>
        <v>http://proteomics.broadinstitute.org/millscripts/viewfeed.pl?side=xl&amp;cycle=1&amp;fixedMods=iaaC&amp;file=msdataSM/iPRG2012_nd/cpick_in/iPRG2012_nd.1981.5.3.pkl&amp;seq=AKALLVLSTSGTTPR</v>
      </c>
    </row>
    <row r="2934" spans="1:95" x14ac:dyDescent="0.2">
      <c r="A2934" s="3">
        <v>162</v>
      </c>
      <c r="B2934" s="2" t="s">
        <v>7072</v>
      </c>
      <c r="C2934" s="2" t="s">
        <v>7073</v>
      </c>
      <c r="D2934" s="3">
        <v>7586</v>
      </c>
      <c r="E2934" s="3">
        <v>7580</v>
      </c>
      <c r="F2934" s="3">
        <v>41611</v>
      </c>
      <c r="G2934" s="3">
        <v>9560</v>
      </c>
      <c r="H2934" s="3">
        <v>30.662199999999999</v>
      </c>
      <c r="I2934" s="30">
        <v>671.03296999999998</v>
      </c>
      <c r="J2934" s="30">
        <v>671.03380909999998</v>
      </c>
      <c r="K2934" s="30">
        <v>-8.4000000000000003E-4</v>
      </c>
      <c r="L2934" s="3">
        <v>3</v>
      </c>
      <c r="M2934" s="3">
        <v>3</v>
      </c>
      <c r="N2934" s="10">
        <f t="shared" si="315"/>
        <v>1</v>
      </c>
      <c r="O2934" s="35">
        <v>3</v>
      </c>
      <c r="P2934" s="17"/>
      <c r="Q2934" s="40">
        <v>2011.08185</v>
      </c>
      <c r="R2934" s="40">
        <v>671.03213000000005</v>
      </c>
      <c r="S2934" s="18">
        <f t="shared" si="316"/>
        <v>1.2518029500697185</v>
      </c>
      <c r="T2934" s="18">
        <f t="shared" si="317"/>
        <v>2.5022646828147956</v>
      </c>
      <c r="U2934" s="18">
        <f t="shared" si="318"/>
        <v>2.6377276449712865</v>
      </c>
      <c r="V2934" s="30">
        <v>671.03390000000002</v>
      </c>
      <c r="W2934" s="3" t="s">
        <v>47</v>
      </c>
      <c r="X2934" s="3" t="s">
        <v>47</v>
      </c>
      <c r="Y2934" s="3" t="s">
        <v>65</v>
      </c>
      <c r="Z2934" s="3" t="s">
        <v>47</v>
      </c>
      <c r="AA2934" s="3" t="s">
        <v>48</v>
      </c>
      <c r="AB2934" s="12" t="s">
        <v>47</v>
      </c>
      <c r="AC2934" s="3" t="s">
        <v>47</v>
      </c>
      <c r="AD2934" s="3" t="s">
        <v>47</v>
      </c>
      <c r="AE2934" s="3" t="s">
        <v>47</v>
      </c>
      <c r="AF2934" s="3" t="s">
        <v>47</v>
      </c>
      <c r="AG2934" s="3" t="s">
        <v>47</v>
      </c>
      <c r="AH2934" s="3" t="s">
        <v>47</v>
      </c>
      <c r="AI2934" s="3" t="s">
        <v>48</v>
      </c>
      <c r="AJ2934" s="3" t="s">
        <v>47</v>
      </c>
      <c r="AK2934" s="3" t="s">
        <v>47</v>
      </c>
      <c r="AL2934" s="3" t="s">
        <v>47</v>
      </c>
      <c r="AM2934" s="3" t="s">
        <v>47</v>
      </c>
      <c r="AO2934" s="3" t="s">
        <v>47</v>
      </c>
      <c r="AP2934" s="3" t="s">
        <v>47</v>
      </c>
      <c r="AQ2934" s="3" t="s">
        <v>47</v>
      </c>
      <c r="AU2934" s="3">
        <v>1</v>
      </c>
      <c r="AV2934" s="3">
        <v>17</v>
      </c>
      <c r="AW2934" s="3">
        <v>1</v>
      </c>
      <c r="AX2934" s="3">
        <v>17</v>
      </c>
      <c r="AY2934" s="3">
        <v>100</v>
      </c>
      <c r="AZ2934" s="6" t="str">
        <f t="shared" si="319"/>
        <v>1981.9</v>
      </c>
      <c r="BB2934" s="12" t="s">
        <v>79</v>
      </c>
      <c r="BC2934" s="12" t="s">
        <v>6979</v>
      </c>
      <c r="BJ2934" s="12">
        <f t="shared" si="320"/>
        <v>0</v>
      </c>
      <c r="BK2934" s="12">
        <f t="shared" si="321"/>
        <v>0</v>
      </c>
      <c r="BU2934" s="3" t="s">
        <v>7074</v>
      </c>
      <c r="CQ2934" s="3" t="str">
        <f>CONCATENATE(baseURL!$A$1,baseURL!$B$1,"+Acetyl",baseURL!$C$1,".",C2934,".",L2934,".pkl&amp;seq=",BC2934)</f>
        <v>http://proteomics.broadinstitute.org/millscripts/viewfeed.pl?side=xl&amp;cycle=1&amp;fixedMods=iaaC+Acetyl&amp;file=msdataSM/iPRG2012_nd/cpick_in/iPRG2012_nd.1981.9.3.pkl&amp;seq=SALPENANVTVLNKNEKK</v>
      </c>
    </row>
    <row r="2935" spans="1:95" x14ac:dyDescent="0.2">
      <c r="A2935" s="3">
        <v>5090</v>
      </c>
      <c r="B2935" s="2" t="s">
        <v>7082</v>
      </c>
      <c r="C2935" s="2" t="s">
        <v>7083</v>
      </c>
      <c r="D2935" s="3">
        <v>7591</v>
      </c>
      <c r="E2935" s="3">
        <v>7585</v>
      </c>
      <c r="F2935" s="3">
        <v>41628</v>
      </c>
      <c r="G2935" s="3">
        <v>9566</v>
      </c>
      <c r="H2935" s="3">
        <v>30.683</v>
      </c>
      <c r="I2935" s="30">
        <v>641.01808000000005</v>
      </c>
      <c r="J2935" s="30">
        <v>641.01575930000001</v>
      </c>
      <c r="K2935" s="30">
        <v>2.32E-3</v>
      </c>
      <c r="L2935" s="3">
        <v>3</v>
      </c>
      <c r="M2935" s="3">
        <v>3</v>
      </c>
      <c r="N2935" s="10">
        <f t="shared" si="315"/>
        <v>1</v>
      </c>
      <c r="O2935" s="35">
        <v>3</v>
      </c>
      <c r="P2935" s="17"/>
      <c r="Q2935" s="40">
        <v>1921.03576</v>
      </c>
      <c r="R2935" s="40">
        <v>641.01676999999995</v>
      </c>
      <c r="S2935" s="18">
        <f t="shared" si="316"/>
        <v>2.0436282815240125</v>
      </c>
      <c r="T2935" s="18">
        <f t="shared" si="317"/>
        <v>-1.5767138197304411</v>
      </c>
      <c r="U2935" s="18">
        <f t="shared" si="318"/>
        <v>-1.5132209410658775</v>
      </c>
      <c r="V2935" s="30">
        <v>641.01580000000001</v>
      </c>
      <c r="W2935" s="3" t="s">
        <v>47</v>
      </c>
      <c r="X2935" s="3" t="s">
        <v>47</v>
      </c>
      <c r="Y2935" s="3" t="s">
        <v>47</v>
      </c>
      <c r="Z2935" s="3" t="s">
        <v>47</v>
      </c>
      <c r="AA2935" s="3" t="s">
        <v>47</v>
      </c>
      <c r="AB2935" s="12" t="s">
        <v>47</v>
      </c>
      <c r="AC2935" s="3" t="s">
        <v>47</v>
      </c>
      <c r="AD2935" s="3" t="s">
        <v>47</v>
      </c>
      <c r="AE2935" s="3" t="s">
        <v>47</v>
      </c>
      <c r="AF2935" s="3" t="s">
        <v>47</v>
      </c>
      <c r="AG2935" s="3" t="s">
        <v>47</v>
      </c>
      <c r="AH2935" s="3" t="s">
        <v>47</v>
      </c>
      <c r="AI2935" s="3" t="s">
        <v>47</v>
      </c>
      <c r="AJ2935" s="3" t="s">
        <v>47</v>
      </c>
      <c r="AK2935" s="3" t="s">
        <v>47</v>
      </c>
      <c r="AL2935" s="3" t="s">
        <v>47</v>
      </c>
      <c r="AM2935" s="3" t="s">
        <v>47</v>
      </c>
      <c r="AN2935" s="3" t="s">
        <v>47</v>
      </c>
      <c r="AU2935" s="3">
        <v>0</v>
      </c>
      <c r="AV2935" s="3">
        <v>18</v>
      </c>
      <c r="AW2935" s="3">
        <v>1</v>
      </c>
      <c r="AX2935" s="3">
        <v>18</v>
      </c>
      <c r="AY2935" s="3">
        <v>100</v>
      </c>
      <c r="AZ2935" s="6" t="str">
        <f t="shared" si="319"/>
        <v>1982.5</v>
      </c>
      <c r="BC2935" s="12" t="s">
        <v>7084</v>
      </c>
      <c r="BJ2935" s="12">
        <f t="shared" si="320"/>
        <v>0</v>
      </c>
      <c r="BK2935" s="12">
        <f t="shared" si="321"/>
        <v>0</v>
      </c>
      <c r="CQ2935" s="3" t="str">
        <f>CONCATENATE(baseURL!$A$1,baseURL!$B$1,baseURL!$C$1,".",C2935,".",L2935,".pkl&amp;seq=",BC2935)</f>
        <v>http://proteomics.broadinstitute.org/millscripts/viewfeed.pl?side=xl&amp;cycle=1&amp;fixedMods=iaaC&amp;file=msdataSM/iPRG2012_nd/cpick_in/iPRG2012_nd.1982.5.3.pkl&amp;seq=AMLSQQLTKSTLANKMR</v>
      </c>
    </row>
    <row r="2936" spans="1:95" x14ac:dyDescent="0.2">
      <c r="A2936" s="3">
        <v>6256</v>
      </c>
      <c r="B2936" s="2" t="s">
        <v>7085</v>
      </c>
      <c r="C2936" s="2" t="s">
        <v>7079</v>
      </c>
      <c r="D2936" s="3">
        <v>7592</v>
      </c>
      <c r="E2936" s="3">
        <v>7586</v>
      </c>
      <c r="F2936" s="3">
        <v>41629</v>
      </c>
      <c r="G2936" s="3">
        <v>9567</v>
      </c>
      <c r="H2936" s="3">
        <v>30.686399999999999</v>
      </c>
      <c r="I2936" s="30">
        <v>649.82231000000002</v>
      </c>
      <c r="J2936" s="30">
        <v>649.82331420000003</v>
      </c>
      <c r="K2936" s="30">
        <v>-1E-3</v>
      </c>
      <c r="L2936" s="3">
        <v>2</v>
      </c>
      <c r="M2936" s="3">
        <v>2</v>
      </c>
      <c r="N2936" s="10">
        <f t="shared" si="315"/>
        <v>1</v>
      </c>
      <c r="O2936" s="35">
        <v>2</v>
      </c>
      <c r="P2936" s="17"/>
      <c r="Q2936" s="40">
        <v>1298.6375399999999</v>
      </c>
      <c r="R2936" s="40">
        <v>649.82240999999999</v>
      </c>
      <c r="S2936" s="18">
        <f t="shared" si="316"/>
        <v>-0.15388819843085735</v>
      </c>
      <c r="T2936" s="18">
        <f t="shared" si="317"/>
        <v>1.3914570906169978</v>
      </c>
      <c r="U2936" s="18">
        <f t="shared" si="318"/>
        <v>1.2157167679886645</v>
      </c>
      <c r="V2936" s="30">
        <v>649.82320000000004</v>
      </c>
      <c r="W2936" s="3" t="s">
        <v>47</v>
      </c>
      <c r="X2936" s="3" t="s">
        <v>47</v>
      </c>
      <c r="Y2936" s="3" t="s">
        <v>47</v>
      </c>
      <c r="Z2936" s="3" t="s">
        <v>47</v>
      </c>
      <c r="AA2936" s="3" t="s">
        <v>48</v>
      </c>
      <c r="AB2936" s="12" t="s">
        <v>47</v>
      </c>
      <c r="AC2936" s="3" t="s">
        <v>47</v>
      </c>
      <c r="AD2936" s="3" t="s">
        <v>47</v>
      </c>
      <c r="AE2936" s="3" t="s">
        <v>47</v>
      </c>
      <c r="AF2936" s="3" t="s">
        <v>47</v>
      </c>
      <c r="AG2936" s="3" t="s">
        <v>47</v>
      </c>
      <c r="AH2936" s="3" t="s">
        <v>47</v>
      </c>
      <c r="AI2936" s="3" t="s">
        <v>47</v>
      </c>
      <c r="AJ2936" s="3" t="s">
        <v>47</v>
      </c>
      <c r="AK2936" s="3" t="s">
        <v>47</v>
      </c>
      <c r="AL2936" s="3" t="s">
        <v>47</v>
      </c>
      <c r="AN2936" s="3" t="s">
        <v>47</v>
      </c>
      <c r="AU2936" s="3">
        <v>0</v>
      </c>
      <c r="AV2936" s="3">
        <v>16</v>
      </c>
      <c r="AW2936" s="3">
        <v>1</v>
      </c>
      <c r="AX2936" s="3">
        <v>16</v>
      </c>
      <c r="AY2936" s="3">
        <v>100</v>
      </c>
      <c r="AZ2936" s="6" t="str">
        <f t="shared" si="319"/>
        <v>1982.6</v>
      </c>
      <c r="BC2936" s="12" t="s">
        <v>6893</v>
      </c>
      <c r="BJ2936" s="12">
        <f t="shared" si="320"/>
        <v>0</v>
      </c>
      <c r="BK2936" s="12">
        <f t="shared" si="321"/>
        <v>0</v>
      </c>
      <c r="CQ2936" s="3" t="str">
        <f>CONCATENATE(baseURL!$A$1,baseURL!$B$1,baseURL!$C$1,".",C2936,".",L2936,".pkl&amp;seq=",BC2936)</f>
        <v>http://proteomics.broadinstitute.org/millscripts/viewfeed.pl?side=xl&amp;cycle=1&amp;fixedMods=iaaC&amp;file=msdataSM/iPRG2012_nd/cpick_in/iPRG2012_nd.1982.6.2.pkl&amp;seq=SAGGNYVVFGEAK</v>
      </c>
    </row>
    <row r="2937" spans="1:95" x14ac:dyDescent="0.2">
      <c r="A2937" s="3">
        <v>3610</v>
      </c>
      <c r="B2937" s="2" t="s">
        <v>7086</v>
      </c>
      <c r="C2937" s="2" t="s">
        <v>7087</v>
      </c>
      <c r="D2937" s="3">
        <v>7593</v>
      </c>
      <c r="E2937" s="3">
        <v>7587</v>
      </c>
      <c r="F2937" s="3">
        <v>41645</v>
      </c>
      <c r="G2937" s="3">
        <v>9569</v>
      </c>
      <c r="H2937" s="3">
        <v>30.695499999999999</v>
      </c>
      <c r="I2937" s="30">
        <v>424.74712</v>
      </c>
      <c r="J2937" s="30">
        <v>424.74718940000002</v>
      </c>
      <c r="K2937" s="30">
        <v>-6.9999999999999994E-5</v>
      </c>
      <c r="L2937" s="3">
        <v>2</v>
      </c>
      <c r="M2937" s="3">
        <v>2</v>
      </c>
      <c r="N2937" s="10">
        <f t="shared" si="315"/>
        <v>1</v>
      </c>
      <c r="O2937" s="35">
        <v>2</v>
      </c>
      <c r="P2937" s="17"/>
      <c r="Q2937" s="40">
        <v>848.48762999999997</v>
      </c>
      <c r="R2937" s="40">
        <v>424.74745000000001</v>
      </c>
      <c r="S2937" s="18">
        <f t="shared" si="316"/>
        <v>-0.77693226885642597</v>
      </c>
      <c r="T2937" s="18">
        <f t="shared" si="317"/>
        <v>-0.61354105831609629</v>
      </c>
      <c r="U2937" s="18">
        <f t="shared" si="318"/>
        <v>-2.0011891772722974</v>
      </c>
      <c r="V2937" s="30">
        <v>424.7466</v>
      </c>
      <c r="W2937" s="3" t="s">
        <v>47</v>
      </c>
      <c r="X2937" s="3" t="s">
        <v>47</v>
      </c>
      <c r="Y2937" s="3" t="s">
        <v>47</v>
      </c>
      <c r="Z2937" s="3" t="s">
        <v>47</v>
      </c>
      <c r="AA2937" s="3" t="s">
        <v>48</v>
      </c>
      <c r="AB2937" s="12" t="s">
        <v>47</v>
      </c>
      <c r="AC2937" s="3" t="s">
        <v>47</v>
      </c>
      <c r="AE2937" s="3" t="s">
        <v>47</v>
      </c>
      <c r="AF2937" s="3" t="s">
        <v>47</v>
      </c>
      <c r="AG2937" s="3" t="s">
        <v>47</v>
      </c>
      <c r="AH2937" s="3" t="s">
        <v>47</v>
      </c>
      <c r="AI2937" s="3" t="s">
        <v>47</v>
      </c>
      <c r="AJ2937" s="3" t="s">
        <v>47</v>
      </c>
      <c r="AK2937" s="3" t="s">
        <v>47</v>
      </c>
      <c r="AL2937" s="3" t="s">
        <v>47</v>
      </c>
      <c r="AU2937" s="3">
        <v>0</v>
      </c>
      <c r="AV2937" s="3">
        <v>14</v>
      </c>
      <c r="AW2937" s="3">
        <v>1</v>
      </c>
      <c r="AX2937" s="3">
        <v>14</v>
      </c>
      <c r="AY2937" s="3">
        <v>100</v>
      </c>
      <c r="AZ2937" s="6" t="str">
        <f t="shared" si="319"/>
        <v>1983.1</v>
      </c>
      <c r="BC2937" s="12" t="s">
        <v>7088</v>
      </c>
      <c r="BJ2937" s="12">
        <f t="shared" si="320"/>
        <v>0</v>
      </c>
      <c r="BK2937" s="12">
        <f t="shared" si="321"/>
        <v>0</v>
      </c>
      <c r="CQ2937" s="3" t="str">
        <f>CONCATENATE(baseURL!$A$1,baseURL!$B$1,baseURL!$C$1,".",C2937,".",L2937,".pkl&amp;seq=",BC2937)</f>
        <v>http://proteomics.broadinstitute.org/millscripts/viewfeed.pl?side=xl&amp;cycle=1&amp;fixedMods=iaaC&amp;file=msdataSM/iPRG2012_nd/cpick_in/iPRG2012_nd.1983.1.2.pkl&amp;seq=AAGFLLEK</v>
      </c>
    </row>
    <row r="2938" spans="1:95" x14ac:dyDescent="0.2">
      <c r="A2938" s="3">
        <v>4924</v>
      </c>
      <c r="B2938" s="2" t="s">
        <v>7089</v>
      </c>
      <c r="C2938" s="2" t="s">
        <v>7090</v>
      </c>
      <c r="D2938" s="3">
        <v>7594</v>
      </c>
      <c r="E2938" s="3">
        <v>7588</v>
      </c>
      <c r="F2938" s="3">
        <v>41646</v>
      </c>
      <c r="G2938" s="3">
        <v>9570</v>
      </c>
      <c r="H2938" s="3">
        <v>30.697099999999999</v>
      </c>
      <c r="I2938" s="30">
        <v>437.89321999999999</v>
      </c>
      <c r="J2938" s="30">
        <v>437.89269940000003</v>
      </c>
      <c r="K2938" s="30">
        <v>5.1999999999999995E-4</v>
      </c>
      <c r="L2938" s="3">
        <v>3</v>
      </c>
      <c r="M2938" s="3">
        <v>3</v>
      </c>
      <c r="N2938" s="10">
        <f t="shared" si="315"/>
        <v>1</v>
      </c>
      <c r="O2938" s="35">
        <v>3</v>
      </c>
      <c r="P2938" s="17"/>
      <c r="Q2938" s="40">
        <v>1311.66131</v>
      </c>
      <c r="R2938" s="40">
        <v>437.89195999999998</v>
      </c>
      <c r="S2938" s="18">
        <f t="shared" si="316"/>
        <v>2.8774220928880205</v>
      </c>
      <c r="T2938" s="18">
        <f t="shared" si="317"/>
        <v>1.6885443615889484</v>
      </c>
      <c r="U2938" s="18">
        <f t="shared" si="318"/>
        <v>1.2331808969520088</v>
      </c>
      <c r="V2938" s="30">
        <v>437.89249999999998</v>
      </c>
      <c r="W2938" s="3" t="s">
        <v>47</v>
      </c>
      <c r="X2938" s="3" t="s">
        <v>47</v>
      </c>
      <c r="Y2938" s="3" t="s">
        <v>47</v>
      </c>
      <c r="Z2938" s="3" t="s">
        <v>47</v>
      </c>
      <c r="AA2938" s="3" t="s">
        <v>48</v>
      </c>
      <c r="AB2938" s="12" t="s">
        <v>47</v>
      </c>
      <c r="AC2938" s="3" t="s">
        <v>47</v>
      </c>
      <c r="AD2938" s="3" t="s">
        <v>47</v>
      </c>
      <c r="AE2938" s="3" t="s">
        <v>47</v>
      </c>
      <c r="AF2938" s="3" t="s">
        <v>47</v>
      </c>
      <c r="AG2938" s="3" t="s">
        <v>47</v>
      </c>
      <c r="AH2938" s="3" t="s">
        <v>47</v>
      </c>
      <c r="AI2938" s="3" t="s">
        <v>47</v>
      </c>
      <c r="AJ2938" s="3" t="s">
        <v>47</v>
      </c>
      <c r="AK2938" s="3" t="s">
        <v>47</v>
      </c>
      <c r="AL2938" s="3" t="s">
        <v>47</v>
      </c>
      <c r="AM2938" s="3" t="s">
        <v>47</v>
      </c>
      <c r="AN2938" s="3" t="s">
        <v>47</v>
      </c>
      <c r="AU2938" s="3">
        <v>0</v>
      </c>
      <c r="AV2938" s="3">
        <v>17</v>
      </c>
      <c r="AW2938" s="3">
        <v>1</v>
      </c>
      <c r="AX2938" s="3">
        <v>17</v>
      </c>
      <c r="AY2938" s="3">
        <v>100</v>
      </c>
      <c r="AZ2938" s="6" t="str">
        <f t="shared" si="319"/>
        <v>1983.2</v>
      </c>
      <c r="BC2938" s="12" t="s">
        <v>6994</v>
      </c>
      <c r="BJ2938" s="12">
        <f t="shared" si="320"/>
        <v>0</v>
      </c>
      <c r="BK2938" s="12">
        <f t="shared" si="321"/>
        <v>0</v>
      </c>
      <c r="CQ2938" s="3" t="str">
        <f>CONCATENATE(baseURL!$A$1,baseURL!$B$1,baseURL!$C$1,".",C2938,".",L2938,".pkl&amp;seq=",BC2938)</f>
        <v>http://proteomics.broadinstitute.org/millscripts/viewfeed.pl?side=xl&amp;cycle=1&amp;fixedMods=iaaC&amp;file=msdataSM/iPRG2012_nd/cpick_in/iPRG2012_nd.1983.2.3.pkl&amp;seq=MKVELDSFSGAK</v>
      </c>
    </row>
    <row r="2939" spans="1:95" x14ac:dyDescent="0.2">
      <c r="A2939" s="3">
        <v>3282</v>
      </c>
      <c r="B2939" s="2" t="s">
        <v>7091</v>
      </c>
      <c r="C2939" s="2" t="s">
        <v>7092</v>
      </c>
      <c r="D2939" s="3">
        <v>7595</v>
      </c>
      <c r="E2939" s="3">
        <v>7589</v>
      </c>
      <c r="F2939" s="3">
        <v>41647</v>
      </c>
      <c r="G2939" s="3">
        <v>9571</v>
      </c>
      <c r="H2939" s="3">
        <v>30.698799999999999</v>
      </c>
      <c r="I2939" s="30">
        <v>457.24664000000001</v>
      </c>
      <c r="J2939" s="30">
        <v>457.24620160000001</v>
      </c>
      <c r="K2939" s="30">
        <v>4.4000000000000002E-4</v>
      </c>
      <c r="L2939" s="3">
        <v>3</v>
      </c>
      <c r="M2939" s="3">
        <v>3</v>
      </c>
      <c r="N2939" s="10">
        <f t="shared" si="315"/>
        <v>1</v>
      </c>
      <c r="O2939" s="35">
        <v>3</v>
      </c>
      <c r="P2939" s="17"/>
      <c r="Q2939" s="40">
        <v>1369.72228</v>
      </c>
      <c r="R2939" s="40">
        <v>457.24561</v>
      </c>
      <c r="S2939" s="18">
        <f t="shared" si="316"/>
        <v>2.252618674708101</v>
      </c>
      <c r="T2939" s="18">
        <f t="shared" si="317"/>
        <v>1.2938341824802206</v>
      </c>
      <c r="U2939" s="18">
        <f t="shared" si="318"/>
        <v>0.41553160012852497</v>
      </c>
      <c r="V2939" s="30">
        <v>457.24579999999997</v>
      </c>
      <c r="W2939" s="3" t="s">
        <v>47</v>
      </c>
      <c r="Y2939" s="3" t="s">
        <v>47</v>
      </c>
      <c r="Z2939" s="3" t="s">
        <v>47</v>
      </c>
      <c r="AA2939" s="3" t="s">
        <v>47</v>
      </c>
      <c r="AB2939" s="12" t="s">
        <v>47</v>
      </c>
      <c r="AC2939" s="3" t="s">
        <v>47</v>
      </c>
      <c r="AE2939" s="3" t="s">
        <v>47</v>
      </c>
      <c r="AF2939" s="3" t="s">
        <v>48</v>
      </c>
      <c r="AH2939" s="3" t="s">
        <v>47</v>
      </c>
      <c r="AI2939" s="3" t="s">
        <v>48</v>
      </c>
      <c r="AJ2939" s="3" t="s">
        <v>47</v>
      </c>
      <c r="AL2939" s="3" t="s">
        <v>48</v>
      </c>
      <c r="AM2939" s="3" t="s">
        <v>47</v>
      </c>
      <c r="AN2939" s="3" t="s">
        <v>48</v>
      </c>
      <c r="AU2939" s="3">
        <v>0</v>
      </c>
      <c r="AV2939" s="3">
        <v>10</v>
      </c>
      <c r="AW2939" s="3">
        <v>1</v>
      </c>
      <c r="AX2939" s="3">
        <v>10</v>
      </c>
      <c r="AY2939" s="3">
        <v>100</v>
      </c>
      <c r="AZ2939" s="6" t="str">
        <f t="shared" si="319"/>
        <v>1983.3</v>
      </c>
      <c r="BC2939" s="12" t="s">
        <v>7093</v>
      </c>
      <c r="BJ2939" s="12">
        <f t="shared" si="320"/>
        <v>0</v>
      </c>
      <c r="BK2939" s="12">
        <f t="shared" si="321"/>
        <v>0</v>
      </c>
      <c r="CQ2939" s="3" t="str">
        <f>CONCATENATE(baseURL!$A$1,baseURL!$B$1,baseURL!$C$1,".",C2939,".",L2939,".pkl&amp;seq=",BC2939)</f>
        <v>http://proteomics.broadinstitute.org/millscripts/viewfeed.pl?side=xl&amp;cycle=1&amp;fixedMods=iaaC&amp;file=msdataSM/iPRG2012_nd/cpick_in/iPRG2012_nd.1983.3.3.pkl&amp;seq=ALDLGRGVYYSR</v>
      </c>
    </row>
    <row r="2940" spans="1:95" x14ac:dyDescent="0.2">
      <c r="A2940" s="3">
        <v>1005</v>
      </c>
      <c r="B2940" s="2" t="s">
        <v>7101</v>
      </c>
      <c r="C2940" s="2" t="s">
        <v>7089</v>
      </c>
      <c r="D2940" s="3">
        <v>7604</v>
      </c>
      <c r="E2940" s="3">
        <v>7598</v>
      </c>
      <c r="F2940" s="3">
        <v>41668</v>
      </c>
      <c r="G2940" s="3">
        <v>9581</v>
      </c>
      <c r="H2940" s="3">
        <v>30.722799999999999</v>
      </c>
      <c r="I2940" s="30">
        <v>469.26168999999999</v>
      </c>
      <c r="J2940" s="30">
        <v>469.01097149999998</v>
      </c>
      <c r="K2940" s="30">
        <v>0.25072</v>
      </c>
      <c r="L2940" s="3">
        <v>2</v>
      </c>
      <c r="M2940" s="3">
        <v>4</v>
      </c>
      <c r="N2940" s="10">
        <f t="shared" si="315"/>
        <v>-1</v>
      </c>
      <c r="O2940" s="35">
        <v>4</v>
      </c>
      <c r="P2940" s="17"/>
      <c r="Q2940" s="40">
        <v>1873.0177900000001</v>
      </c>
      <c r="R2940" s="40">
        <v>469.00990000000002</v>
      </c>
      <c r="S2940" s="18">
        <f t="shared" si="316"/>
        <v>536.85433932198725</v>
      </c>
      <c r="T2940" s="18">
        <f t="shared" si="317"/>
        <v>2.2845999625303501</v>
      </c>
      <c r="U2940" s="18">
        <f t="shared" si="318"/>
        <v>1.7057209239500355</v>
      </c>
      <c r="V2940" s="30">
        <v>469.01069999999999</v>
      </c>
      <c r="W2940" s="3" t="s">
        <v>47</v>
      </c>
      <c r="Z2940" s="3" t="s">
        <v>47</v>
      </c>
      <c r="AA2940" s="3" t="s">
        <v>47</v>
      </c>
      <c r="AB2940" s="12" t="s">
        <v>47</v>
      </c>
      <c r="AE2940" s="3" t="s">
        <v>47</v>
      </c>
      <c r="AG2940" s="3" t="s">
        <v>52</v>
      </c>
      <c r="AH2940" s="3" t="s">
        <v>48</v>
      </c>
      <c r="AK2940" s="3" t="s">
        <v>52</v>
      </c>
      <c r="AM2940" s="3" t="s">
        <v>48</v>
      </c>
      <c r="AU2940" s="3">
        <v>0</v>
      </c>
      <c r="AV2940" s="3">
        <v>5</v>
      </c>
      <c r="AW2940" s="3">
        <v>1</v>
      </c>
      <c r="AX2940" s="3">
        <v>5</v>
      </c>
      <c r="AY2940" s="3">
        <v>100</v>
      </c>
      <c r="AZ2940" s="6" t="str">
        <f t="shared" si="319"/>
        <v>1984.3</v>
      </c>
      <c r="BC2940" s="12" t="s">
        <v>7102</v>
      </c>
      <c r="BJ2940" s="12">
        <f t="shared" si="320"/>
        <v>0</v>
      </c>
      <c r="BK2940" s="12">
        <f t="shared" si="321"/>
        <v>0</v>
      </c>
      <c r="CQ2940" s="3" t="str">
        <f>CONCATENATE(baseURL!$A$1,baseURL!$B$1,baseURL!$C$1,".",C2940,".",L2940,".pkl&amp;seq=",BC2940)</f>
        <v>http://proteomics.broadinstitute.org/millscripts/viewfeed.pl?side=xl&amp;cycle=1&amp;fixedMods=iaaC&amp;file=msdataSM/iPRG2012_nd/cpick_in/iPRG2012_nd.1984.3.2.pkl&amp;seq=TLRYPDPNLKVNDTVK</v>
      </c>
    </row>
    <row r="2941" spans="1:95" x14ac:dyDescent="0.2">
      <c r="A2941" s="3">
        <v>3014</v>
      </c>
      <c r="B2941" s="2" t="s">
        <v>7103</v>
      </c>
      <c r="C2941" s="2" t="s">
        <v>7096</v>
      </c>
      <c r="D2941" s="3">
        <v>7608</v>
      </c>
      <c r="E2941" s="3">
        <v>7602</v>
      </c>
      <c r="F2941" s="3">
        <v>41672</v>
      </c>
      <c r="G2941" s="3">
        <v>9585</v>
      </c>
      <c r="H2941" s="3">
        <v>30.731999999999999</v>
      </c>
      <c r="I2941" s="30">
        <v>631.29558999999995</v>
      </c>
      <c r="J2941" s="30">
        <v>631.29071759999999</v>
      </c>
      <c r="K2941" s="30">
        <v>4.8700000000000002E-3</v>
      </c>
      <c r="L2941" s="3">
        <v>3</v>
      </c>
      <c r="M2941" s="3">
        <v>3</v>
      </c>
      <c r="N2941" s="10">
        <f t="shared" si="315"/>
        <v>1</v>
      </c>
      <c r="O2941" s="35">
        <v>3</v>
      </c>
      <c r="P2941" s="17"/>
      <c r="Q2941" s="40">
        <v>1891.8603000000001</v>
      </c>
      <c r="R2941" s="40">
        <v>631.29161999999997</v>
      </c>
      <c r="S2941" s="18">
        <f t="shared" si="316"/>
        <v>6.2886942804359665</v>
      </c>
      <c r="T2941" s="18">
        <f t="shared" si="317"/>
        <v>-1.4294503069320934</v>
      </c>
      <c r="U2941" s="18">
        <f t="shared" si="318"/>
        <v>-1.7741404519427058</v>
      </c>
      <c r="V2941" s="30">
        <v>631.29049999999995</v>
      </c>
      <c r="W2941" s="3" t="s">
        <v>47</v>
      </c>
      <c r="X2941" s="3" t="s">
        <v>47</v>
      </c>
      <c r="Y2941" s="3" t="s">
        <v>47</v>
      </c>
      <c r="Z2941" s="3" t="s">
        <v>47</v>
      </c>
      <c r="AA2941" s="3" t="s">
        <v>47</v>
      </c>
      <c r="AB2941" s="12" t="s">
        <v>47</v>
      </c>
      <c r="AC2941" s="3" t="s">
        <v>47</v>
      </c>
      <c r="AD2941" s="3" t="s">
        <v>47</v>
      </c>
      <c r="AE2941" s="3" t="s">
        <v>47</v>
      </c>
      <c r="AF2941" s="3" t="s">
        <v>48</v>
      </c>
      <c r="AG2941" s="3" t="s">
        <v>48</v>
      </c>
      <c r="AH2941" s="3" t="s">
        <v>47</v>
      </c>
      <c r="AI2941" s="3" t="s">
        <v>48</v>
      </c>
      <c r="AK2941" s="3" t="s">
        <v>48</v>
      </c>
      <c r="AL2941" s="3" t="s">
        <v>48</v>
      </c>
      <c r="AM2941" s="3" t="s">
        <v>47</v>
      </c>
      <c r="AO2941" s="3" t="s">
        <v>47</v>
      </c>
      <c r="AP2941" s="3" t="s">
        <v>48</v>
      </c>
      <c r="AU2941" s="3">
        <v>0</v>
      </c>
      <c r="AV2941" s="3">
        <v>12</v>
      </c>
      <c r="AW2941" s="3">
        <v>1</v>
      </c>
      <c r="AX2941" s="3">
        <v>12</v>
      </c>
      <c r="AY2941" s="3">
        <v>100</v>
      </c>
      <c r="AZ2941" s="6" t="str">
        <f t="shared" si="319"/>
        <v>1984.7</v>
      </c>
      <c r="BC2941" s="12" t="s">
        <v>6960</v>
      </c>
      <c r="BJ2941" s="12">
        <f t="shared" si="320"/>
        <v>1</v>
      </c>
      <c r="BK2941" s="12">
        <f t="shared" si="321"/>
        <v>0</v>
      </c>
      <c r="CQ2941" s="3" t="str">
        <f>CONCATENATE(baseURL!$A$1,baseURL!$B$1,baseURL!$C$1,".",C2941,".",L2941,".pkl&amp;seq=",BC2941)</f>
        <v>http://proteomics.broadinstitute.org/millscripts/viewfeed.pl?side=xl&amp;cycle=1&amp;fixedMods=iaaC&amp;file=msdataSM/iPRG2012_nd/cpick_in/iPRG2012_nd.1984.7.3.pkl&amp;seq=ALANGQVDGFPTQEECR</v>
      </c>
    </row>
    <row r="2942" spans="1:95" x14ac:dyDescent="0.2">
      <c r="A2942" s="3">
        <v>4721</v>
      </c>
      <c r="B2942" s="2" t="s">
        <v>7104</v>
      </c>
      <c r="C2942" s="2" t="s">
        <v>7105</v>
      </c>
      <c r="D2942" s="3">
        <v>7609</v>
      </c>
      <c r="E2942" s="3">
        <v>7603</v>
      </c>
      <c r="F2942" s="3">
        <v>41673</v>
      </c>
      <c r="G2942" s="3">
        <v>9586</v>
      </c>
      <c r="H2942" s="3">
        <v>30.734500000000001</v>
      </c>
      <c r="I2942" s="30">
        <v>712.38588000000004</v>
      </c>
      <c r="J2942" s="30">
        <v>712.38605310000003</v>
      </c>
      <c r="K2942" s="30">
        <v>-1.7000000000000001E-4</v>
      </c>
      <c r="L2942" s="3">
        <v>3</v>
      </c>
      <c r="M2942" s="3">
        <v>3</v>
      </c>
      <c r="N2942" s="10">
        <f t="shared" si="315"/>
        <v>1</v>
      </c>
      <c r="O2942" s="35">
        <v>3</v>
      </c>
      <c r="P2942" s="17"/>
      <c r="Q2942" s="40">
        <v>2135.1455099999998</v>
      </c>
      <c r="R2942" s="40">
        <v>712.38669000000004</v>
      </c>
      <c r="S2942" s="18">
        <f t="shared" si="316"/>
        <v>-1.137022927816506</v>
      </c>
      <c r="T2942" s="18">
        <f t="shared" si="317"/>
        <v>-0.89403691696949561</v>
      </c>
      <c r="U2942" s="18">
        <f t="shared" si="318"/>
        <v>-1.108948287694433</v>
      </c>
      <c r="V2942" s="30">
        <v>712.38589999999999</v>
      </c>
      <c r="W2942" s="3" t="s">
        <v>47</v>
      </c>
      <c r="X2942" s="3" t="s">
        <v>47</v>
      </c>
      <c r="Y2942" s="3" t="s">
        <v>47</v>
      </c>
      <c r="Z2942" s="3" t="s">
        <v>47</v>
      </c>
      <c r="AA2942" s="3" t="s">
        <v>47</v>
      </c>
      <c r="AB2942" s="12" t="s">
        <v>47</v>
      </c>
      <c r="AC2942" s="3" t="s">
        <v>47</v>
      </c>
      <c r="AD2942" s="3" t="s">
        <v>47</v>
      </c>
      <c r="AE2942" s="3" t="s">
        <v>47</v>
      </c>
      <c r="AF2942" s="3" t="s">
        <v>47</v>
      </c>
      <c r="AG2942" s="3" t="s">
        <v>47</v>
      </c>
      <c r="AH2942" s="3" t="s">
        <v>47</v>
      </c>
      <c r="AI2942" s="3" t="s">
        <v>47</v>
      </c>
      <c r="AJ2942" s="3" t="s">
        <v>47</v>
      </c>
      <c r="AK2942" s="3" t="s">
        <v>52</v>
      </c>
      <c r="AL2942" s="3" t="s">
        <v>48</v>
      </c>
      <c r="AM2942" s="3" t="s">
        <v>47</v>
      </c>
      <c r="AN2942" s="3" t="s">
        <v>48</v>
      </c>
      <c r="AU2942" s="3">
        <v>0</v>
      </c>
      <c r="AV2942" s="3">
        <v>15</v>
      </c>
      <c r="AW2942" s="3">
        <v>1</v>
      </c>
      <c r="AX2942" s="3">
        <v>15</v>
      </c>
      <c r="AY2942" s="3">
        <v>100</v>
      </c>
      <c r="AZ2942" s="6" t="str">
        <f t="shared" si="319"/>
        <v>1984.8</v>
      </c>
      <c r="BC2942" s="12" t="s">
        <v>7106</v>
      </c>
      <c r="BJ2942" s="12">
        <f t="shared" si="320"/>
        <v>0</v>
      </c>
      <c r="BK2942" s="12">
        <f t="shared" si="321"/>
        <v>0</v>
      </c>
      <c r="CQ2942" s="3" t="str">
        <f>CONCATENATE(baseURL!$A$1,baseURL!$B$1,baseURL!$C$1,".",C2942,".",L2942,".pkl&amp;seq=",BC2942)</f>
        <v>http://proteomics.broadinstitute.org/millscripts/viewfeed.pl?side=xl&amp;cycle=1&amp;fixedMods=iaaC&amp;file=msdataSM/iPRG2012_nd/cpick_in/iPRG2012_nd.1984.8.3.pkl&amp;seq=ASGELVSLNQLNEAHPTKVK</v>
      </c>
    </row>
    <row r="2943" spans="1:95" x14ac:dyDescent="0.2">
      <c r="A2943" s="3">
        <v>7187</v>
      </c>
      <c r="B2943" s="2" t="s">
        <v>7107</v>
      </c>
      <c r="C2943" s="2" t="s">
        <v>7108</v>
      </c>
      <c r="D2943" s="3">
        <v>7610</v>
      </c>
      <c r="E2943" s="3">
        <v>7604</v>
      </c>
      <c r="F2943" s="3">
        <v>41687</v>
      </c>
      <c r="G2943" s="3">
        <v>9588</v>
      </c>
      <c r="H2943" s="3">
        <v>30.743600000000001</v>
      </c>
      <c r="I2943" s="30">
        <v>497.26208000000003</v>
      </c>
      <c r="J2943" s="30">
        <v>497.25637060000003</v>
      </c>
      <c r="K2943" s="30">
        <v>5.7099999999999998E-3</v>
      </c>
      <c r="L2943" s="3">
        <v>2</v>
      </c>
      <c r="M2943" s="3">
        <v>2</v>
      </c>
      <c r="N2943" s="10">
        <f t="shared" si="315"/>
        <v>1</v>
      </c>
      <c r="O2943" s="35">
        <v>2</v>
      </c>
      <c r="P2943" s="17"/>
      <c r="Q2943" s="40">
        <v>993.49999000000003</v>
      </c>
      <c r="R2943" s="40">
        <v>497.25362999999999</v>
      </c>
      <c r="S2943" s="18">
        <f t="shared" si="316"/>
        <v>16.99333999842078</v>
      </c>
      <c r="T2943" s="18">
        <f t="shared" si="317"/>
        <v>5.5114730887701811</v>
      </c>
      <c r="U2943" s="18">
        <f t="shared" si="318"/>
        <v>5.5705978456068044</v>
      </c>
      <c r="V2943" s="30">
        <v>497.25639999999999</v>
      </c>
      <c r="W2943" s="3" t="s">
        <v>52</v>
      </c>
      <c r="X2943" s="3" t="s">
        <v>47</v>
      </c>
      <c r="Y2943" s="3" t="s">
        <v>48</v>
      </c>
      <c r="Z2943" s="3" t="s">
        <v>48</v>
      </c>
      <c r="AA2943" s="3" t="s">
        <v>47</v>
      </c>
      <c r="AB2943" s="12" t="s">
        <v>47</v>
      </c>
      <c r="AC2943" s="3" t="s">
        <v>48</v>
      </c>
      <c r="AF2943" s="3" t="s">
        <v>48</v>
      </c>
      <c r="AJ2943" s="3" t="s">
        <v>48</v>
      </c>
      <c r="AK2943" s="3" t="s">
        <v>52</v>
      </c>
      <c r="AL2943" s="3" t="s">
        <v>48</v>
      </c>
      <c r="AM2943" s="3" t="s">
        <v>65</v>
      </c>
      <c r="AO2943" s="3" t="s">
        <v>52</v>
      </c>
      <c r="AU2943" s="3">
        <v>1</v>
      </c>
      <c r="AV2943" s="3">
        <v>3</v>
      </c>
      <c r="AW2943" s="3">
        <v>1</v>
      </c>
      <c r="AX2943" s="3">
        <v>3</v>
      </c>
      <c r="AY2943" s="3">
        <v>100</v>
      </c>
      <c r="AZ2943" s="6" t="str">
        <f t="shared" si="319"/>
        <v>1985.1</v>
      </c>
      <c r="BC2943" s="12" t="s">
        <v>7109</v>
      </c>
      <c r="BJ2943" s="12">
        <f t="shared" si="320"/>
        <v>0</v>
      </c>
      <c r="BK2943" s="12">
        <f t="shared" si="321"/>
        <v>0</v>
      </c>
      <c r="CI2943" s="3" t="s">
        <v>7110</v>
      </c>
      <c r="CQ2943" s="3" t="str">
        <f>CONCATENATE(baseURL!$A$1,baseURL!$B$1,baseURL!$C$1,".",C2943,".",L2943,".pkl&amp;seq=",BC2943)</f>
        <v>http://proteomics.broadinstitute.org/millscripts/viewfeed.pl?side=xl&amp;cycle=1&amp;fixedMods=iaaC&amp;file=msdataSM/iPRG2012_nd/cpick_in/iPRG2012_nd.1985.1.2.pkl&amp;seq=DVFENTLR</v>
      </c>
    </row>
    <row r="2944" spans="1:95" x14ac:dyDescent="0.2">
      <c r="A2944" s="3">
        <v>1017</v>
      </c>
      <c r="B2944" s="2" t="s">
        <v>7111</v>
      </c>
      <c r="C2944" s="2" t="s">
        <v>7100</v>
      </c>
      <c r="D2944" s="3">
        <v>7612</v>
      </c>
      <c r="E2944" s="3">
        <v>7606</v>
      </c>
      <c r="F2944" s="3">
        <v>41689</v>
      </c>
      <c r="G2944" s="3">
        <v>9590</v>
      </c>
      <c r="H2944" s="3">
        <v>30.747</v>
      </c>
      <c r="I2944" s="30">
        <v>519.95430999999996</v>
      </c>
      <c r="J2944" s="30">
        <v>519.95485789999998</v>
      </c>
      <c r="K2944" s="30">
        <v>-5.5000000000000003E-4</v>
      </c>
      <c r="L2944" s="3">
        <v>3</v>
      </c>
      <c r="M2944" s="3">
        <v>3</v>
      </c>
      <c r="N2944" s="10">
        <f t="shared" si="315"/>
        <v>1</v>
      </c>
      <c r="O2944" s="35">
        <v>3</v>
      </c>
      <c r="P2944" s="17"/>
      <c r="Q2944" s="40">
        <v>1557.84826</v>
      </c>
      <c r="R2944" s="40">
        <v>519.95426999999995</v>
      </c>
      <c r="S2944" s="18">
        <f t="shared" si="316"/>
        <v>7.6929842335358739E-2</v>
      </c>
      <c r="T2944" s="18">
        <f t="shared" si="317"/>
        <v>1.1306763574183749</v>
      </c>
      <c r="U2944" s="18">
        <f t="shared" si="318"/>
        <v>1.0193204106701936</v>
      </c>
      <c r="V2944" s="30">
        <v>519.95479999999998</v>
      </c>
      <c r="W2944" s="3" t="s">
        <v>47</v>
      </c>
      <c r="Z2944" s="3" t="s">
        <v>47</v>
      </c>
      <c r="AA2944" s="3" t="s">
        <v>47</v>
      </c>
      <c r="AB2944" s="12" t="s">
        <v>52</v>
      </c>
      <c r="AC2944" s="3" t="s">
        <v>47</v>
      </c>
      <c r="AE2944" s="3" t="s">
        <v>47</v>
      </c>
      <c r="AG2944" s="3" t="s">
        <v>47</v>
      </c>
      <c r="AH2944" s="3" t="s">
        <v>48</v>
      </c>
      <c r="AO2944" s="3" t="s">
        <v>48</v>
      </c>
      <c r="AU2944" s="3">
        <v>0</v>
      </c>
      <c r="AV2944" s="3">
        <v>6</v>
      </c>
      <c r="AW2944" s="3">
        <v>1</v>
      </c>
      <c r="AX2944" s="3">
        <v>6</v>
      </c>
      <c r="AY2944" s="3">
        <v>100</v>
      </c>
      <c r="AZ2944" s="6" t="str">
        <f t="shared" si="319"/>
        <v>1985.3</v>
      </c>
      <c r="BC2944" s="12" t="s">
        <v>7112</v>
      </c>
      <c r="BJ2944" s="12">
        <f t="shared" si="320"/>
        <v>0</v>
      </c>
      <c r="BK2944" s="12">
        <f t="shared" si="321"/>
        <v>0</v>
      </c>
      <c r="BP2944" s="3" t="s">
        <v>54</v>
      </c>
      <c r="BR2944" s="3" t="s">
        <v>54</v>
      </c>
      <c r="CQ2944" s="3" t="str">
        <f>CONCATENATE(baseURL!$A$1,baseURL!$B$1,baseURL!$C$1,".",C2944,".",L2944,".pkl&amp;seq=",BC2944,"&amp;varMods=Deamidated-N")</f>
        <v>http://proteomics.broadinstitute.org/millscripts/viewfeed.pl?side=xl&amp;cycle=1&amp;fixedMods=iaaC&amp;file=msdataSM/iPRG2012_nd/cpick_in/iPRG2012_nd.1985.3.3.pkl&amp;seq=VGDLVDLKAnGSLQK&amp;varMods=Deamidated-N</v>
      </c>
    </row>
    <row r="2945" spans="1:95" x14ac:dyDescent="0.2">
      <c r="A2945" s="3">
        <v>4067</v>
      </c>
      <c r="B2945" s="2" t="s">
        <v>7114</v>
      </c>
      <c r="C2945" s="2" t="s">
        <v>7115</v>
      </c>
      <c r="D2945" s="3">
        <v>7615</v>
      </c>
      <c r="E2945" s="3">
        <v>7609</v>
      </c>
      <c r="F2945" s="3">
        <v>41692</v>
      </c>
      <c r="G2945" s="3">
        <v>9593</v>
      </c>
      <c r="H2945" s="3">
        <v>30.753599999999999</v>
      </c>
      <c r="I2945" s="30">
        <v>636.83874000000003</v>
      </c>
      <c r="J2945" s="30">
        <v>636.83968240000002</v>
      </c>
      <c r="K2945" s="30">
        <v>-9.3999999999999997E-4</v>
      </c>
      <c r="L2945" s="3">
        <v>2</v>
      </c>
      <c r="M2945" s="3">
        <v>2</v>
      </c>
      <c r="N2945" s="10">
        <f t="shared" si="315"/>
        <v>1</v>
      </c>
      <c r="O2945" s="35">
        <v>2</v>
      </c>
      <c r="P2945" s="17"/>
      <c r="Q2945" s="40">
        <v>1272.6728800000001</v>
      </c>
      <c r="R2945" s="40">
        <v>636.84007999999994</v>
      </c>
      <c r="S2945" s="18">
        <f t="shared" si="316"/>
        <v>-2.104138922779081</v>
      </c>
      <c r="T2945" s="18">
        <f t="shared" si="317"/>
        <v>-0.62433256388069769</v>
      </c>
      <c r="U2945" s="18">
        <f t="shared" si="318"/>
        <v>-0.59669611238992204</v>
      </c>
      <c r="V2945" s="30">
        <v>636.83969999999999</v>
      </c>
      <c r="W2945" s="3" t="s">
        <v>47</v>
      </c>
      <c r="X2945" s="3" t="s">
        <v>47</v>
      </c>
      <c r="Y2945" s="3" t="s">
        <v>47</v>
      </c>
      <c r="Z2945" s="3" t="s">
        <v>47</v>
      </c>
      <c r="AA2945" s="3" t="s">
        <v>47</v>
      </c>
      <c r="AB2945" s="12" t="s">
        <v>47</v>
      </c>
      <c r="AD2945" s="3" t="s">
        <v>47</v>
      </c>
      <c r="AE2945" s="3" t="s">
        <v>48</v>
      </c>
      <c r="AF2945" s="3" t="s">
        <v>47</v>
      </c>
      <c r="AG2945" s="3" t="s">
        <v>47</v>
      </c>
      <c r="AH2945" s="3" t="s">
        <v>47</v>
      </c>
      <c r="AI2945" s="3" t="s">
        <v>48</v>
      </c>
      <c r="AJ2945" s="3" t="s">
        <v>47</v>
      </c>
      <c r="AK2945" s="3" t="s">
        <v>48</v>
      </c>
      <c r="AL2945" s="3" t="s">
        <v>48</v>
      </c>
      <c r="AU2945" s="3">
        <v>0</v>
      </c>
      <c r="AV2945" s="3">
        <v>11</v>
      </c>
      <c r="AW2945" s="3">
        <v>1</v>
      </c>
      <c r="AX2945" s="3">
        <v>11</v>
      </c>
      <c r="AY2945" s="3">
        <v>100</v>
      </c>
      <c r="AZ2945" s="6" t="str">
        <f t="shared" si="319"/>
        <v>1985.6</v>
      </c>
      <c r="BC2945" s="12" t="s">
        <v>7011</v>
      </c>
      <c r="BJ2945" s="12">
        <f t="shared" si="320"/>
        <v>0</v>
      </c>
      <c r="BK2945" s="12">
        <f t="shared" si="321"/>
        <v>0</v>
      </c>
      <c r="CQ2945" s="3" t="str">
        <f>CONCATENATE(baseURL!$A$1,baseURL!$B$1,baseURL!$C$1,".",C2945,".",L2945,".pkl&amp;seq=",BC2945)</f>
        <v>http://proteomics.broadinstitute.org/millscripts/viewfeed.pl?side=xl&amp;cycle=1&amp;fixedMods=iaaC&amp;file=msdataSM/iPRG2012_nd/cpick_in/iPRG2012_nd.1985.6.2.pkl&amp;seq=MTVNLPANSVAR</v>
      </c>
    </row>
    <row r="2946" spans="1:95" x14ac:dyDescent="0.2">
      <c r="A2946" s="3">
        <v>1387</v>
      </c>
      <c r="B2946" s="2" t="s">
        <v>7116</v>
      </c>
      <c r="C2946" s="2" t="s">
        <v>7117</v>
      </c>
      <c r="D2946" s="3">
        <v>7616</v>
      </c>
      <c r="E2946" s="3">
        <v>7610</v>
      </c>
      <c r="F2946" s="3">
        <v>41693</v>
      </c>
      <c r="G2946" s="3">
        <v>9594</v>
      </c>
      <c r="H2946" s="3">
        <v>30.7561</v>
      </c>
      <c r="I2946" s="30">
        <v>652.36677999999995</v>
      </c>
      <c r="J2946" s="30">
        <v>652.36544560000004</v>
      </c>
      <c r="K2946" s="30">
        <v>1.33E-3</v>
      </c>
      <c r="L2946" s="3">
        <v>3</v>
      </c>
      <c r="M2946" s="3">
        <v>3</v>
      </c>
      <c r="N2946" s="10">
        <f t="shared" ref="N2946:N3009" si="322">IF(AND(M2946&gt;0,L2946&gt;0), IF(M2946=L2946,1,-1), 1)</f>
        <v>1</v>
      </c>
      <c r="O2946" s="35">
        <v>3</v>
      </c>
      <c r="P2946" s="17"/>
      <c r="Q2946" s="40">
        <v>1955.08212</v>
      </c>
      <c r="R2946" s="40">
        <v>652.36555999999996</v>
      </c>
      <c r="S2946" s="18">
        <f t="shared" ref="S2946:S3009" si="323">1000000*(I2946-R2946)/R2946</f>
        <v>1.8701171165279491</v>
      </c>
      <c r="T2946" s="18">
        <f t="shared" ref="T2946:T3009" si="324">1000000*(J2946-R2946)/R2946</f>
        <v>-0.1753618016190249</v>
      </c>
      <c r="U2946" s="18">
        <f t="shared" ref="U2946:U3009" si="325">1000000*(V2946-R2946)/R2946</f>
        <v>-0.24526126108971688</v>
      </c>
      <c r="V2946" s="30">
        <v>652.36540000000002</v>
      </c>
      <c r="X2946" s="3" t="s">
        <v>47</v>
      </c>
      <c r="Y2946" s="3" t="s">
        <v>47</v>
      </c>
      <c r="Z2946" s="3" t="s">
        <v>52</v>
      </c>
      <c r="AA2946" s="3" t="s">
        <v>47</v>
      </c>
      <c r="AB2946" s="12" t="s">
        <v>48</v>
      </c>
      <c r="AF2946" s="3" t="s">
        <v>47</v>
      </c>
      <c r="AG2946" s="3" t="s">
        <v>47</v>
      </c>
      <c r="AL2946" s="3" t="s">
        <v>48</v>
      </c>
      <c r="AM2946" s="3" t="s">
        <v>48</v>
      </c>
      <c r="AU2946" s="3">
        <v>0</v>
      </c>
      <c r="AV2946" s="3">
        <v>5</v>
      </c>
      <c r="AW2946" s="3">
        <v>1</v>
      </c>
      <c r="AX2946" s="3">
        <v>5</v>
      </c>
      <c r="AY2946" s="3">
        <v>100</v>
      </c>
      <c r="AZ2946" s="6" t="str">
        <f t="shared" ref="AZ2946:AZ3009" si="326">HYPERLINK(CQ2946,C2946)</f>
        <v>1985.7</v>
      </c>
      <c r="BC2946" s="12" t="s">
        <v>7118</v>
      </c>
      <c r="BJ2946" s="12">
        <f t="shared" ref="BJ2946:BJ3009" si="327">LEN(BC2946)-LEN(SUBSTITUTE(BC2946,"C",""))</f>
        <v>0</v>
      </c>
      <c r="BK2946" s="12">
        <f t="shared" ref="BK2946:BK3009" si="328">LEN(BC2946)-LEN(SUBSTITUTE(BC2946,"c",""))</f>
        <v>0</v>
      </c>
      <c r="CQ2946" s="3" t="str">
        <f>CONCATENATE(baseURL!$A$1,baseURL!$B$1,baseURL!$C$1,".",C2946,".",L2946,".pkl&amp;seq=",BC2946)</f>
        <v>http://proteomics.broadinstitute.org/millscripts/viewfeed.pl?side=xl&amp;cycle=1&amp;fixedMods=iaaC&amp;file=msdataSM/iPRG2012_nd/cpick_in/iPRG2012_nd.1985.7.3.pkl&amp;seq=VTGGGHVSQVYALRQALAK</v>
      </c>
    </row>
    <row r="2947" spans="1:95" x14ac:dyDescent="0.2">
      <c r="A2947" s="3">
        <v>4519</v>
      </c>
      <c r="B2947" s="2" t="s">
        <v>7119</v>
      </c>
      <c r="C2947" s="2" t="s">
        <v>7111</v>
      </c>
      <c r="D2947" s="3">
        <v>7621</v>
      </c>
      <c r="E2947" s="3">
        <v>7615</v>
      </c>
      <c r="F2947" s="3">
        <v>41711</v>
      </c>
      <c r="G2947" s="3">
        <v>9600</v>
      </c>
      <c r="H2947" s="3">
        <v>30.776</v>
      </c>
      <c r="I2947" s="30">
        <v>592.81203000000005</v>
      </c>
      <c r="J2947" s="30">
        <v>592.81091949999995</v>
      </c>
      <c r="K2947" s="30">
        <v>1.1100000000000001E-3</v>
      </c>
      <c r="L2947" s="3">
        <v>0</v>
      </c>
      <c r="M2947" s="3">
        <v>2</v>
      </c>
      <c r="N2947" s="10">
        <f t="shared" si="322"/>
        <v>1</v>
      </c>
      <c r="O2947" s="35">
        <v>2</v>
      </c>
      <c r="P2947" s="17"/>
      <c r="Q2947" s="40">
        <v>1184.61574</v>
      </c>
      <c r="R2947" s="40">
        <v>592.81151</v>
      </c>
      <c r="S2947" s="18">
        <f t="shared" si="323"/>
        <v>0.87717595100568857</v>
      </c>
      <c r="T2947" s="18">
        <f t="shared" si="324"/>
        <v>-0.99610076741577291</v>
      </c>
      <c r="U2947" s="18">
        <f t="shared" si="325"/>
        <v>-1.3663702312414778</v>
      </c>
      <c r="V2947" s="30">
        <v>592.8107</v>
      </c>
      <c r="W2947" s="3" t="s">
        <v>47</v>
      </c>
      <c r="X2947" s="3" t="s">
        <v>47</v>
      </c>
      <c r="Y2947" s="3" t="s">
        <v>47</v>
      </c>
      <c r="Z2947" s="3" t="s">
        <v>47</v>
      </c>
      <c r="AA2947" s="3" t="s">
        <v>47</v>
      </c>
      <c r="AB2947" s="12" t="s">
        <v>47</v>
      </c>
      <c r="AC2947" s="3" t="s">
        <v>47</v>
      </c>
      <c r="AD2947" s="3" t="s">
        <v>47</v>
      </c>
      <c r="AE2947" s="3" t="s">
        <v>47</v>
      </c>
      <c r="AF2947" s="3" t="s">
        <v>47</v>
      </c>
      <c r="AG2947" s="3" t="s">
        <v>47</v>
      </c>
      <c r="AH2947" s="3" t="s">
        <v>47</v>
      </c>
      <c r="AI2947" s="3" t="s">
        <v>47</v>
      </c>
      <c r="AK2947" s="3" t="s">
        <v>48</v>
      </c>
      <c r="AL2947" s="3" t="s">
        <v>48</v>
      </c>
      <c r="AM2947" s="3" t="s">
        <v>47</v>
      </c>
      <c r="AN2947" s="3" t="s">
        <v>47</v>
      </c>
      <c r="AU2947" s="3">
        <v>0</v>
      </c>
      <c r="AV2947" s="3">
        <v>15</v>
      </c>
      <c r="AW2947" s="3">
        <v>1</v>
      </c>
      <c r="AX2947" s="3">
        <v>15</v>
      </c>
      <c r="AY2947" s="3">
        <v>100</v>
      </c>
      <c r="AZ2947" s="6" t="str">
        <f t="shared" si="326"/>
        <v>1986.4</v>
      </c>
      <c r="BC2947" s="12" t="s">
        <v>7120</v>
      </c>
      <c r="BJ2947" s="12">
        <f t="shared" si="327"/>
        <v>0</v>
      </c>
      <c r="BK2947" s="12">
        <f t="shared" si="328"/>
        <v>0</v>
      </c>
      <c r="CQ2947" s="3" t="str">
        <f>CONCATENATE(baseURL!$A$1,baseURL!$B$1,baseURL!$C$1,".",C2947,".",L2947,".pkl&amp;seq=",BC2947)</f>
        <v>http://proteomics.broadinstitute.org/millscripts/viewfeed.pl?side=xl&amp;cycle=1&amp;fixedMods=iaaC&amp;file=msdataSM/iPRG2012_nd/cpick_in/iPRG2012_nd.1986.4.0.pkl&amp;seq=AAELDVLNDPK</v>
      </c>
    </row>
    <row r="2948" spans="1:95" x14ac:dyDescent="0.2">
      <c r="A2948" s="3">
        <v>3606</v>
      </c>
      <c r="B2948" s="2" t="s">
        <v>7121</v>
      </c>
      <c r="C2948" s="2" t="s">
        <v>7122</v>
      </c>
      <c r="D2948" s="3">
        <v>7625</v>
      </c>
      <c r="E2948" s="3">
        <v>7619</v>
      </c>
      <c r="F2948" s="3">
        <v>41730</v>
      </c>
      <c r="G2948" s="3">
        <v>9605</v>
      </c>
      <c r="H2948" s="3">
        <v>30.795100000000001</v>
      </c>
      <c r="I2948" s="30">
        <v>523.74109999999996</v>
      </c>
      <c r="J2948" s="30">
        <v>523.74055199999998</v>
      </c>
      <c r="K2948" s="30">
        <v>5.5000000000000003E-4</v>
      </c>
      <c r="L2948" s="3">
        <v>0</v>
      </c>
      <c r="M2948" s="3">
        <v>2</v>
      </c>
      <c r="N2948" s="10">
        <f t="shared" si="322"/>
        <v>1</v>
      </c>
      <c r="O2948" s="35">
        <v>2</v>
      </c>
      <c r="P2948" s="17"/>
      <c r="Q2948" s="40">
        <v>1046.4723899999999</v>
      </c>
      <c r="R2948" s="40">
        <v>523.73982999999998</v>
      </c>
      <c r="S2948" s="18">
        <f t="shared" si="323"/>
        <v>2.4248680876090516</v>
      </c>
      <c r="T2948" s="18">
        <f t="shared" si="324"/>
        <v>1.3785470545482756</v>
      </c>
      <c r="U2948" s="18">
        <f t="shared" si="325"/>
        <v>1.6611301072204325</v>
      </c>
      <c r="V2948" s="30">
        <v>523.74069999999995</v>
      </c>
      <c r="W2948" s="3" t="s">
        <v>47</v>
      </c>
      <c r="X2948" s="3" t="s">
        <v>47</v>
      </c>
      <c r="Y2948" s="3" t="s">
        <v>47</v>
      </c>
      <c r="Z2948" s="3" t="s">
        <v>47</v>
      </c>
      <c r="AA2948" s="3" t="s">
        <v>47</v>
      </c>
      <c r="AB2948" s="12" t="s">
        <v>47</v>
      </c>
      <c r="AC2948" s="3" t="s">
        <v>47</v>
      </c>
      <c r="AE2948" s="3" t="s">
        <v>47</v>
      </c>
      <c r="AF2948" s="3" t="s">
        <v>48</v>
      </c>
      <c r="AG2948" s="3" t="s">
        <v>47</v>
      </c>
      <c r="AH2948" s="3" t="s">
        <v>47</v>
      </c>
      <c r="AI2948" s="3" t="s">
        <v>48</v>
      </c>
      <c r="AJ2948" s="3" t="s">
        <v>47</v>
      </c>
      <c r="AL2948" s="3" t="s">
        <v>47</v>
      </c>
      <c r="AO2948" s="3" t="s">
        <v>48</v>
      </c>
      <c r="AU2948" s="3">
        <v>0</v>
      </c>
      <c r="AV2948" s="3">
        <v>12</v>
      </c>
      <c r="AW2948" s="3">
        <v>1</v>
      </c>
      <c r="AX2948" s="3">
        <v>12</v>
      </c>
      <c r="AY2948" s="3">
        <v>100</v>
      </c>
      <c r="AZ2948" s="6" t="str">
        <f t="shared" si="326"/>
        <v>1987.2</v>
      </c>
      <c r="BC2948" s="12" t="s">
        <v>7123</v>
      </c>
      <c r="BJ2948" s="12">
        <f t="shared" si="327"/>
        <v>1</v>
      </c>
      <c r="BK2948" s="12">
        <f t="shared" si="328"/>
        <v>0</v>
      </c>
      <c r="CQ2948" s="3" t="str">
        <f>CONCATENATE(baseURL!$A$1,baseURL!$B$1,baseURL!$C$1,".",C2948,".",L2948,".pkl&amp;seq=",BC2948)</f>
        <v>http://proteomics.broadinstitute.org/millscripts/viewfeed.pl?side=xl&amp;cycle=1&amp;fixedMods=iaaC&amp;file=msdataSM/iPRG2012_nd/cpick_in/iPRG2012_nd.1987.2.0.pkl&amp;seq=ECADLWPR</v>
      </c>
    </row>
    <row r="2949" spans="1:95" x14ac:dyDescent="0.2">
      <c r="A2949" s="3">
        <v>6385</v>
      </c>
      <c r="B2949" s="2" t="s">
        <v>7128</v>
      </c>
      <c r="C2949" s="2" t="s">
        <v>7129</v>
      </c>
      <c r="D2949" s="3">
        <v>7629</v>
      </c>
      <c r="E2949" s="3">
        <v>7623</v>
      </c>
      <c r="F2949" s="3">
        <v>41734</v>
      </c>
      <c r="G2949" s="3">
        <v>9609</v>
      </c>
      <c r="H2949" s="3">
        <v>30.806799999999999</v>
      </c>
      <c r="I2949" s="30">
        <v>690.68524000000002</v>
      </c>
      <c r="J2949" s="30">
        <v>690.68505319999997</v>
      </c>
      <c r="K2949" s="30">
        <v>1.9000000000000001E-4</v>
      </c>
      <c r="L2949" s="3">
        <v>3</v>
      </c>
      <c r="M2949" s="3">
        <v>3</v>
      </c>
      <c r="N2949" s="10">
        <f t="shared" si="322"/>
        <v>1</v>
      </c>
      <c r="O2949" s="35">
        <v>3</v>
      </c>
      <c r="P2949" s="17"/>
      <c r="Q2949" s="40">
        <v>2070.0389799999998</v>
      </c>
      <c r="R2949" s="40">
        <v>690.68451000000005</v>
      </c>
      <c r="S2949" s="18">
        <f t="shared" si="323"/>
        <v>1.0569225013833257</v>
      </c>
      <c r="T2949" s="18">
        <f t="shared" si="324"/>
        <v>0.7864661680693863</v>
      </c>
      <c r="U2949" s="18">
        <f t="shared" si="325"/>
        <v>0.5646572266762423</v>
      </c>
      <c r="V2949" s="30">
        <v>690.68489999999997</v>
      </c>
      <c r="W2949" s="3" t="s">
        <v>47</v>
      </c>
      <c r="X2949" s="3" t="s">
        <v>47</v>
      </c>
      <c r="Y2949" s="3" t="s">
        <v>47</v>
      </c>
      <c r="Z2949" s="3" t="s">
        <v>47</v>
      </c>
      <c r="AA2949" s="3" t="s">
        <v>47</v>
      </c>
      <c r="AB2949" s="12" t="s">
        <v>47</v>
      </c>
      <c r="AC2949" s="3" t="s">
        <v>47</v>
      </c>
      <c r="AD2949" s="3" t="s">
        <v>47</v>
      </c>
      <c r="AE2949" s="3" t="s">
        <v>47</v>
      </c>
      <c r="AF2949" s="3" t="s">
        <v>47</v>
      </c>
      <c r="AG2949" s="3" t="s">
        <v>47</v>
      </c>
      <c r="AH2949" s="3" t="s">
        <v>47</v>
      </c>
      <c r="AI2949" s="3" t="s">
        <v>47</v>
      </c>
      <c r="AJ2949" s="3" t="s">
        <v>47</v>
      </c>
      <c r="AK2949" s="3" t="s">
        <v>47</v>
      </c>
      <c r="AL2949" s="3" t="s">
        <v>47</v>
      </c>
      <c r="AU2949" s="3">
        <v>0</v>
      </c>
      <c r="AV2949" s="3">
        <v>16</v>
      </c>
      <c r="AW2949" s="3">
        <v>1</v>
      </c>
      <c r="AX2949" s="3">
        <v>16</v>
      </c>
      <c r="AY2949" s="3">
        <v>100</v>
      </c>
      <c r="AZ2949" s="6" t="str">
        <f t="shared" si="326"/>
        <v>1987.6</v>
      </c>
      <c r="BC2949" s="12" t="s">
        <v>7130</v>
      </c>
      <c r="BJ2949" s="12">
        <f t="shared" si="327"/>
        <v>0</v>
      </c>
      <c r="BK2949" s="12">
        <f t="shared" si="328"/>
        <v>0</v>
      </c>
      <c r="CQ2949" s="3" t="str">
        <f>CONCATENATE(baseURL!$A$1,baseURL!$B$1,baseURL!$C$1,".",C2949,".",L2949,".pkl&amp;seq=",BC2949)</f>
        <v>http://proteomics.broadinstitute.org/millscripts/viewfeed.pl?side=xl&amp;cycle=1&amp;fixedMods=iaaC&amp;file=msdataSM/iPRG2012_nd/cpick_in/iPRG2012_nd.1987.6.3.pkl&amp;seq=KYVDEQVELADAAPPPEAK</v>
      </c>
    </row>
    <row r="2950" spans="1:95" x14ac:dyDescent="0.2">
      <c r="A2950" s="3">
        <v>2191</v>
      </c>
      <c r="B2950" s="2" t="s">
        <v>7131</v>
      </c>
      <c r="C2950" s="2" t="s">
        <v>7132</v>
      </c>
      <c r="D2950" s="3">
        <v>7633</v>
      </c>
      <c r="E2950" s="3">
        <v>7627</v>
      </c>
      <c r="F2950" s="3">
        <v>41753</v>
      </c>
      <c r="G2950" s="3">
        <v>9614</v>
      </c>
      <c r="H2950" s="3">
        <v>30.8232</v>
      </c>
      <c r="I2950" s="30">
        <v>553.32003999999995</v>
      </c>
      <c r="J2950" s="30">
        <v>553.32022830000005</v>
      </c>
      <c r="K2950" s="30">
        <v>-1.9000000000000001E-4</v>
      </c>
      <c r="L2950" s="3">
        <v>4</v>
      </c>
      <c r="M2950" s="3">
        <v>4</v>
      </c>
      <c r="N2950" s="10">
        <f t="shared" si="322"/>
        <v>1</v>
      </c>
      <c r="O2950" s="35">
        <v>4</v>
      </c>
      <c r="P2950" s="17"/>
      <c r="Q2950" s="40">
        <v>2210.2516500000002</v>
      </c>
      <c r="R2950" s="40">
        <v>553.31836999999996</v>
      </c>
      <c r="S2950" s="18">
        <f t="shared" si="323"/>
        <v>3.0181539065657055</v>
      </c>
      <c r="T2950" s="18">
        <f t="shared" si="324"/>
        <v>3.3584643143050892</v>
      </c>
      <c r="U2950" s="18">
        <f t="shared" si="325"/>
        <v>3.3073183527972416</v>
      </c>
      <c r="V2950" s="30">
        <v>553.3202</v>
      </c>
      <c r="W2950" s="3" t="s">
        <v>47</v>
      </c>
      <c r="Y2950" s="3" t="s">
        <v>47</v>
      </c>
      <c r="Z2950" s="3" t="s">
        <v>47</v>
      </c>
      <c r="AA2950" s="3" t="s">
        <v>47</v>
      </c>
      <c r="AB2950" s="12" t="s">
        <v>48</v>
      </c>
      <c r="AC2950" s="3" t="s">
        <v>47</v>
      </c>
      <c r="AE2950" s="3" t="s">
        <v>47</v>
      </c>
      <c r="AF2950" s="3" t="s">
        <v>48</v>
      </c>
      <c r="AG2950" s="3" t="s">
        <v>48</v>
      </c>
      <c r="AL2950" s="3" t="s">
        <v>48</v>
      </c>
      <c r="AM2950" s="3" t="s">
        <v>48</v>
      </c>
      <c r="AU2950" s="3">
        <v>0</v>
      </c>
      <c r="AV2950" s="3">
        <v>6</v>
      </c>
      <c r="AW2950" s="3">
        <v>1</v>
      </c>
      <c r="AX2950" s="3">
        <v>6</v>
      </c>
      <c r="AY2950" s="3">
        <v>100</v>
      </c>
      <c r="AZ2950" s="6" t="str">
        <f t="shared" si="326"/>
        <v>1988.4</v>
      </c>
      <c r="BC2950" s="12" t="s">
        <v>7133</v>
      </c>
      <c r="BJ2950" s="12">
        <f t="shared" si="327"/>
        <v>0</v>
      </c>
      <c r="BK2950" s="12">
        <f t="shared" si="328"/>
        <v>0</v>
      </c>
      <c r="CQ2950" s="3" t="str">
        <f>CONCATENATE(baseURL!$A$1,baseURL!$B$1,baseURL!$C$1,".",C2950,".",L2950,".pkl&amp;seq=",BC2950)</f>
        <v>http://proteomics.broadinstitute.org/millscripts/viewfeed.pl?side=xl&amp;cycle=1&amp;fixedMods=iaaC&amp;file=msdataSM/iPRG2012_nd/cpick_in/iPRG2012_nd.1988.4.4.pkl&amp;seq=VRVTGGGHVSQVYALRQALAK</v>
      </c>
    </row>
    <row r="2951" spans="1:95" x14ac:dyDescent="0.2">
      <c r="A2951" s="3">
        <v>2389</v>
      </c>
      <c r="B2951" s="2" t="s">
        <v>7134</v>
      </c>
      <c r="C2951" s="2" t="s">
        <v>7135</v>
      </c>
      <c r="D2951" s="3">
        <v>7634</v>
      </c>
      <c r="E2951" s="3">
        <v>7628</v>
      </c>
      <c r="F2951" s="3">
        <v>41754</v>
      </c>
      <c r="G2951" s="3">
        <v>9615</v>
      </c>
      <c r="H2951" s="3">
        <v>30.825700000000001</v>
      </c>
      <c r="I2951" s="30">
        <v>625.01</v>
      </c>
      <c r="J2951" s="30">
        <v>625.01162109999996</v>
      </c>
      <c r="K2951" s="30">
        <v>-1.6199999999999999E-3</v>
      </c>
      <c r="L2951" s="3">
        <v>3</v>
      </c>
      <c r="M2951" s="3">
        <v>3</v>
      </c>
      <c r="N2951" s="10">
        <f t="shared" si="322"/>
        <v>1</v>
      </c>
      <c r="O2951" s="35">
        <v>3</v>
      </c>
      <c r="P2951" s="17"/>
      <c r="Q2951" s="40">
        <v>1873.0177900000001</v>
      </c>
      <c r="R2951" s="40">
        <v>625.01077999999995</v>
      </c>
      <c r="S2951" s="18">
        <f t="shared" si="323"/>
        <v>-1.2479784748086515</v>
      </c>
      <c r="T2951" s="18">
        <f t="shared" si="324"/>
        <v>1.3457367887356608</v>
      </c>
      <c r="U2951" s="18">
        <f t="shared" si="325"/>
        <v>1.1519801306485693</v>
      </c>
      <c r="V2951" s="30">
        <v>625.01149999999996</v>
      </c>
      <c r="W2951" s="3" t="s">
        <v>47</v>
      </c>
      <c r="Z2951" s="3" t="s">
        <v>47</v>
      </c>
      <c r="AA2951" s="3" t="s">
        <v>47</v>
      </c>
      <c r="AB2951" s="12" t="s">
        <v>47</v>
      </c>
      <c r="AC2951" s="3" t="s">
        <v>47</v>
      </c>
      <c r="AE2951" s="3" t="s">
        <v>48</v>
      </c>
      <c r="AF2951" s="3" t="s">
        <v>47</v>
      </c>
      <c r="AG2951" s="3" t="s">
        <v>47</v>
      </c>
      <c r="AH2951" s="3" t="s">
        <v>47</v>
      </c>
      <c r="AL2951" s="3" t="s">
        <v>48</v>
      </c>
      <c r="AN2951" s="3" t="s">
        <v>47</v>
      </c>
      <c r="AU2951" s="3">
        <v>0</v>
      </c>
      <c r="AV2951" s="3">
        <v>9</v>
      </c>
      <c r="AW2951" s="3">
        <v>1</v>
      </c>
      <c r="AX2951" s="3">
        <v>9</v>
      </c>
      <c r="AY2951" s="3">
        <v>100</v>
      </c>
      <c r="AZ2951" s="6" t="str">
        <f t="shared" si="326"/>
        <v>1988.5</v>
      </c>
      <c r="BC2951" s="12" t="s">
        <v>7102</v>
      </c>
      <c r="BJ2951" s="12">
        <f t="shared" si="327"/>
        <v>0</v>
      </c>
      <c r="BK2951" s="12">
        <f t="shared" si="328"/>
        <v>0</v>
      </c>
      <c r="CQ2951" s="3" t="str">
        <f>CONCATENATE(baseURL!$A$1,baseURL!$B$1,baseURL!$C$1,".",C2951,".",L2951,".pkl&amp;seq=",BC2951)</f>
        <v>http://proteomics.broadinstitute.org/millscripts/viewfeed.pl?side=xl&amp;cycle=1&amp;fixedMods=iaaC&amp;file=msdataSM/iPRG2012_nd/cpick_in/iPRG2012_nd.1988.5.3.pkl&amp;seq=TLRYPDPNLKVNDTVK</v>
      </c>
    </row>
    <row r="2952" spans="1:95" x14ac:dyDescent="0.2">
      <c r="A2952" s="3">
        <v>2533</v>
      </c>
      <c r="B2952" s="2" t="s">
        <v>7136</v>
      </c>
      <c r="C2952" s="2" t="s">
        <v>7137</v>
      </c>
      <c r="D2952" s="3">
        <v>7638</v>
      </c>
      <c r="E2952" s="3">
        <v>7632</v>
      </c>
      <c r="F2952" s="3">
        <v>41772</v>
      </c>
      <c r="G2952" s="3">
        <v>9620</v>
      </c>
      <c r="H2952" s="3">
        <v>30.8414</v>
      </c>
      <c r="I2952" s="30">
        <v>448.24006000000003</v>
      </c>
      <c r="J2952" s="30">
        <v>448.23860380000002</v>
      </c>
      <c r="K2952" s="30">
        <v>1.4599999999999999E-3</v>
      </c>
      <c r="L2952" s="3">
        <v>3</v>
      </c>
      <c r="M2952" s="3">
        <v>3</v>
      </c>
      <c r="N2952" s="10">
        <f t="shared" si="322"/>
        <v>1</v>
      </c>
      <c r="O2952" s="35">
        <v>3</v>
      </c>
      <c r="P2952" s="17"/>
      <c r="Q2952" s="40">
        <v>1342.7001399999999</v>
      </c>
      <c r="R2952" s="40">
        <v>448.23822999999999</v>
      </c>
      <c r="S2952" s="18">
        <f t="shared" si="323"/>
        <v>4.0826504246209758</v>
      </c>
      <c r="T2952" s="18">
        <f t="shared" si="324"/>
        <v>0.83393154580757767</v>
      </c>
      <c r="U2952" s="18">
        <f t="shared" si="325"/>
        <v>-6.6928695441932071E-2</v>
      </c>
      <c r="V2952" s="30">
        <v>448.23820000000001</v>
      </c>
      <c r="W2952" s="3" t="s">
        <v>47</v>
      </c>
      <c r="X2952" s="3" t="s">
        <v>65</v>
      </c>
      <c r="Z2952" s="3" t="s">
        <v>47</v>
      </c>
      <c r="AA2952" s="3" t="s">
        <v>48</v>
      </c>
      <c r="AB2952" s="12" t="s">
        <v>47</v>
      </c>
      <c r="AC2952" s="3" t="s">
        <v>47</v>
      </c>
      <c r="AE2952" s="3" t="s">
        <v>47</v>
      </c>
      <c r="AF2952" s="3" t="s">
        <v>48</v>
      </c>
      <c r="AG2952" s="3" t="s">
        <v>48</v>
      </c>
      <c r="AH2952" s="3" t="s">
        <v>47</v>
      </c>
      <c r="AI2952" s="3" t="s">
        <v>47</v>
      </c>
      <c r="AK2952" s="3" t="s">
        <v>52</v>
      </c>
      <c r="AL2952" s="3" t="s">
        <v>47</v>
      </c>
      <c r="AU2952" s="3">
        <v>1</v>
      </c>
      <c r="AV2952" s="3">
        <v>8</v>
      </c>
      <c r="AW2952" s="3">
        <v>1</v>
      </c>
      <c r="AX2952" s="3">
        <v>8</v>
      </c>
      <c r="AY2952" s="3">
        <v>100</v>
      </c>
      <c r="AZ2952" s="6" t="str">
        <f t="shared" si="326"/>
        <v>1989.2</v>
      </c>
      <c r="BC2952" s="12" t="s">
        <v>7138</v>
      </c>
      <c r="BJ2952" s="12">
        <f t="shared" si="327"/>
        <v>0</v>
      </c>
      <c r="BK2952" s="12">
        <f t="shared" si="328"/>
        <v>0</v>
      </c>
      <c r="BT2952" s="3" t="s">
        <v>7139</v>
      </c>
      <c r="CQ2952" s="3" t="str">
        <f>CONCATENATE(baseURL!$A$1,baseURL!$B$1,baseURL!$C$1,".",C2952,".",L2952,".pkl&amp;seq=",BC2952)</f>
        <v>http://proteomics.broadinstitute.org/millscripts/viewfeed.pl?side=xl&amp;cycle=1&amp;fixedMods=iaaC&amp;file=msdataSM/iPRG2012_nd/cpick_in/iPRG2012_nd.1989.2.3.pkl&amp;seq=KGDTYVSLQGFK</v>
      </c>
    </row>
    <row r="2953" spans="1:95" x14ac:dyDescent="0.2">
      <c r="A2953" s="3">
        <v>6384</v>
      </c>
      <c r="B2953" s="2" t="s">
        <v>7140</v>
      </c>
      <c r="C2953" s="2" t="s">
        <v>7141</v>
      </c>
      <c r="D2953" s="3">
        <v>7644</v>
      </c>
      <c r="E2953" s="3">
        <v>7638</v>
      </c>
      <c r="F2953" s="3">
        <v>41778</v>
      </c>
      <c r="G2953" s="3">
        <v>9626</v>
      </c>
      <c r="H2953" s="3">
        <v>30.854800000000001</v>
      </c>
      <c r="I2953" s="30">
        <v>665.33417999999995</v>
      </c>
      <c r="J2953" s="30">
        <v>665.33314050000001</v>
      </c>
      <c r="K2953" s="30">
        <v>1.0399999999999999E-3</v>
      </c>
      <c r="L2953" s="3">
        <v>3</v>
      </c>
      <c r="M2953" s="3">
        <v>3</v>
      </c>
      <c r="N2953" s="10">
        <f t="shared" si="322"/>
        <v>1</v>
      </c>
      <c r="O2953" s="35">
        <v>3</v>
      </c>
      <c r="P2953" s="17"/>
      <c r="Q2953" s="40">
        <v>1993.98253</v>
      </c>
      <c r="R2953" s="40">
        <v>665.33235999999999</v>
      </c>
      <c r="S2953" s="18">
        <f t="shared" si="323"/>
        <v>2.7354749436092591</v>
      </c>
      <c r="T2953" s="18">
        <f t="shared" si="324"/>
        <v>1.1730979085685034</v>
      </c>
      <c r="U2953" s="18">
        <f t="shared" si="325"/>
        <v>1.2625268971424355</v>
      </c>
      <c r="V2953" s="30">
        <v>665.33320000000003</v>
      </c>
      <c r="W2953" s="3" t="s">
        <v>47</v>
      </c>
      <c r="X2953" s="3" t="s">
        <v>47</v>
      </c>
      <c r="Y2953" s="3" t="s">
        <v>47</v>
      </c>
      <c r="Z2953" s="3" t="s">
        <v>47</v>
      </c>
      <c r="AA2953" s="3" t="s">
        <v>47</v>
      </c>
      <c r="AB2953" s="12" t="s">
        <v>47</v>
      </c>
      <c r="AC2953" s="3" t="s">
        <v>47</v>
      </c>
      <c r="AD2953" s="3" t="s">
        <v>47</v>
      </c>
      <c r="AE2953" s="3" t="s">
        <v>47</v>
      </c>
      <c r="AF2953" s="3" t="s">
        <v>47</v>
      </c>
      <c r="AG2953" s="3" t="s">
        <v>47</v>
      </c>
      <c r="AH2953" s="3" t="s">
        <v>47</v>
      </c>
      <c r="AI2953" s="3" t="s">
        <v>47</v>
      </c>
      <c r="AJ2953" s="3" t="s">
        <v>47</v>
      </c>
      <c r="AK2953" s="3" t="s">
        <v>47</v>
      </c>
      <c r="AL2953" s="3" t="s">
        <v>47</v>
      </c>
      <c r="AU2953" s="3">
        <v>0</v>
      </c>
      <c r="AV2953" s="3">
        <v>16</v>
      </c>
      <c r="AW2953" s="3">
        <v>1</v>
      </c>
      <c r="AX2953" s="3">
        <v>16</v>
      </c>
      <c r="AY2953" s="3">
        <v>100</v>
      </c>
      <c r="AZ2953" s="6" t="str">
        <f t="shared" si="326"/>
        <v>1989.8</v>
      </c>
      <c r="BC2953" s="12" t="s">
        <v>7142</v>
      </c>
      <c r="BJ2953" s="12">
        <f t="shared" si="327"/>
        <v>0</v>
      </c>
      <c r="BK2953" s="12">
        <f t="shared" si="328"/>
        <v>0</v>
      </c>
      <c r="CQ2953" s="3" t="str">
        <f>CONCATENATE(baseURL!$A$1,baseURL!$B$1,baseURL!$C$1,".",C2953,".",L2953,".pkl&amp;seq=",BC2953)</f>
        <v>http://proteomics.broadinstitute.org/millscripts/viewfeed.pl?side=xl&amp;cycle=1&amp;fixedMods=iaaC&amp;file=msdataSM/iPRG2012_nd/cpick_in/iPRG2012_nd.1989.8.3.pkl&amp;seq=ASGAFTGENSVDQLKDVGAK</v>
      </c>
    </row>
    <row r="2954" spans="1:95" x14ac:dyDescent="0.2">
      <c r="A2954" s="3">
        <v>3347</v>
      </c>
      <c r="B2954" s="2" t="s">
        <v>7143</v>
      </c>
      <c r="C2954" s="2" t="s">
        <v>7144</v>
      </c>
      <c r="D2954" s="3">
        <v>7646</v>
      </c>
      <c r="E2954" s="3">
        <v>7640</v>
      </c>
      <c r="F2954" s="3">
        <v>41793</v>
      </c>
      <c r="G2954" s="3">
        <v>9629</v>
      </c>
      <c r="H2954" s="3">
        <v>30.865500000000001</v>
      </c>
      <c r="I2954" s="30">
        <v>428.25155000000001</v>
      </c>
      <c r="J2954" s="30">
        <v>428.25038009999997</v>
      </c>
      <c r="K2954" s="30">
        <v>1.17E-3</v>
      </c>
      <c r="L2954" s="3">
        <v>2</v>
      </c>
      <c r="M2954" s="3">
        <v>2</v>
      </c>
      <c r="N2954" s="10">
        <f t="shared" si="322"/>
        <v>1</v>
      </c>
      <c r="O2954" s="35">
        <v>2</v>
      </c>
      <c r="P2954" s="17"/>
      <c r="Q2954" s="40">
        <v>855.49343999999996</v>
      </c>
      <c r="R2954" s="40">
        <v>428.25036</v>
      </c>
      <c r="S2954" s="18">
        <f t="shared" si="323"/>
        <v>2.778748393832617</v>
      </c>
      <c r="T2954" s="18">
        <f t="shared" si="324"/>
        <v>4.6935161880517148E-2</v>
      </c>
      <c r="U2954" s="18">
        <f t="shared" si="325"/>
        <v>9.3403307384718942E-2</v>
      </c>
      <c r="V2954" s="30">
        <v>428.25040000000001</v>
      </c>
      <c r="X2954" s="3" t="s">
        <v>47</v>
      </c>
      <c r="Y2954" s="3" t="s">
        <v>47</v>
      </c>
      <c r="Z2954" s="3" t="s">
        <v>48</v>
      </c>
      <c r="AA2954" s="3" t="s">
        <v>47</v>
      </c>
      <c r="AB2954" s="12" t="s">
        <v>48</v>
      </c>
      <c r="AC2954" s="3" t="s">
        <v>52</v>
      </c>
      <c r="AE2954" s="3" t="s">
        <v>47</v>
      </c>
      <c r="AH2954" s="3" t="s">
        <v>48</v>
      </c>
      <c r="AI2954" s="3" t="s">
        <v>48</v>
      </c>
      <c r="AK2954" s="3" t="s">
        <v>52</v>
      </c>
      <c r="AL2954" s="3" t="s">
        <v>52</v>
      </c>
      <c r="AM2954" s="3" t="s">
        <v>65</v>
      </c>
      <c r="AU2954" s="3">
        <v>1</v>
      </c>
      <c r="AV2954" s="3">
        <v>4</v>
      </c>
      <c r="AW2954" s="3">
        <v>1</v>
      </c>
      <c r="AX2954" s="3">
        <v>4</v>
      </c>
      <c r="AY2954" s="3">
        <v>100</v>
      </c>
      <c r="AZ2954" s="6" t="str">
        <f t="shared" si="326"/>
        <v>1990.2</v>
      </c>
      <c r="BC2954" s="12" t="s">
        <v>7145</v>
      </c>
      <c r="BJ2954" s="12">
        <f t="shared" si="327"/>
        <v>0</v>
      </c>
      <c r="BK2954" s="12">
        <f t="shared" si="328"/>
        <v>0</v>
      </c>
      <c r="CI2954" s="3" t="s">
        <v>7146</v>
      </c>
      <c r="CQ2954" s="3" t="str">
        <f>CONCATENATE(baseURL!$A$1,baseURL!$B$1,baseURL!$C$1,".",C2954,".",L2954,".pkl&amp;seq=",BC2954)</f>
        <v>http://proteomics.broadinstitute.org/millscripts/viewfeed.pl?side=xl&amp;cycle=1&amp;fixedMods=iaaC&amp;file=msdataSM/iPRG2012_nd/cpick_in/iPRG2012_nd.1990.2.2.pkl&amp;seq=GLDLPNVK</v>
      </c>
    </row>
    <row r="2955" spans="1:95" x14ac:dyDescent="0.2">
      <c r="A2955" s="3">
        <v>7434</v>
      </c>
      <c r="B2955" s="2" t="s">
        <v>7147</v>
      </c>
      <c r="C2955" s="2" t="s">
        <v>7148</v>
      </c>
      <c r="D2955" s="3">
        <v>7651</v>
      </c>
      <c r="E2955" s="3">
        <v>7645</v>
      </c>
      <c r="F2955" s="3">
        <v>41798</v>
      </c>
      <c r="G2955" s="3">
        <v>9634</v>
      </c>
      <c r="H2955" s="3">
        <v>30.876300000000001</v>
      </c>
      <c r="I2955" s="30">
        <v>600.29723000000001</v>
      </c>
      <c r="J2955" s="30">
        <v>599.96297519999996</v>
      </c>
      <c r="K2955" s="30">
        <v>0.33424999999999999</v>
      </c>
      <c r="L2955" s="3">
        <v>0</v>
      </c>
      <c r="M2955" s="3">
        <v>3</v>
      </c>
      <c r="N2955" s="10">
        <f t="shared" si="322"/>
        <v>1</v>
      </c>
      <c r="O2955" s="35">
        <v>3</v>
      </c>
      <c r="P2955" s="17"/>
      <c r="Q2955" s="40">
        <v>1797.87258</v>
      </c>
      <c r="R2955" s="40">
        <v>599.96238000000005</v>
      </c>
      <c r="S2955" s="18">
        <f t="shared" si="323"/>
        <v>558.11832735239216</v>
      </c>
      <c r="T2955" s="18">
        <f t="shared" si="324"/>
        <v>0.99206220214504315</v>
      </c>
      <c r="U2955" s="18">
        <f t="shared" si="325"/>
        <v>-3.633561157729063</v>
      </c>
      <c r="V2955" s="30">
        <v>599.96019999999999</v>
      </c>
      <c r="Y2955" s="3" t="s">
        <v>47</v>
      </c>
      <c r="Z2955" s="3" t="s">
        <v>47</v>
      </c>
      <c r="AB2955" s="12" t="s">
        <v>47</v>
      </c>
      <c r="AC2955" s="3" t="s">
        <v>47</v>
      </c>
      <c r="AG2955" s="3" t="s">
        <v>52</v>
      </c>
      <c r="AH2955" s="3" t="s">
        <v>47</v>
      </c>
      <c r="AI2955" s="3" t="s">
        <v>47</v>
      </c>
      <c r="AL2955" s="3" t="s">
        <v>48</v>
      </c>
      <c r="AU2955" s="3">
        <v>0</v>
      </c>
      <c r="AV2955" s="3">
        <v>6</v>
      </c>
      <c r="AW2955" s="3">
        <v>1</v>
      </c>
      <c r="AX2955" s="3">
        <v>6</v>
      </c>
      <c r="AY2955" s="3">
        <v>100</v>
      </c>
      <c r="AZ2955" s="6" t="str">
        <f t="shared" si="326"/>
        <v>1990.7</v>
      </c>
      <c r="BC2955" s="12" t="s">
        <v>7149</v>
      </c>
      <c r="BJ2955" s="12">
        <f t="shared" si="327"/>
        <v>0</v>
      </c>
      <c r="BK2955" s="12">
        <f t="shared" si="328"/>
        <v>0</v>
      </c>
      <c r="CQ2955" s="3" t="str">
        <f>CONCATENATE(baseURL!$A$1,baseURL!$B$1,baseURL!$C$1,".",C2955,".",L2955,".pkl&amp;seq=",BC2955)</f>
        <v>http://proteomics.broadinstitute.org/millscripts/viewfeed.pl?side=xl&amp;cycle=1&amp;fixedMods=iaaC&amp;file=msdataSM/iPRG2012_nd/cpick_in/iPRG2012_nd.1990.7.0.pkl&amp;seq=SLSHSGLDDGLEQGLNR</v>
      </c>
    </row>
    <row r="2956" spans="1:95" x14ac:dyDescent="0.2">
      <c r="A2956" s="3">
        <v>3161</v>
      </c>
      <c r="B2956" s="2" t="s">
        <v>7150</v>
      </c>
      <c r="C2956" s="2" t="s">
        <v>7151</v>
      </c>
      <c r="D2956" s="3">
        <v>7652</v>
      </c>
      <c r="E2956" s="3">
        <v>7646</v>
      </c>
      <c r="F2956" s="3">
        <v>41799</v>
      </c>
      <c r="G2956" s="3">
        <v>9635</v>
      </c>
      <c r="H2956" s="3">
        <v>30.878799999999998</v>
      </c>
      <c r="I2956" s="30">
        <v>654.84176000000002</v>
      </c>
      <c r="J2956" s="30">
        <v>654.84418870000002</v>
      </c>
      <c r="K2956" s="30">
        <v>-2.4299999999999999E-3</v>
      </c>
      <c r="L2956" s="3">
        <v>2</v>
      </c>
      <c r="M2956" s="3">
        <v>2</v>
      </c>
      <c r="N2956" s="10">
        <f t="shared" si="322"/>
        <v>1</v>
      </c>
      <c r="O2956" s="35">
        <v>2</v>
      </c>
      <c r="P2956" s="17"/>
      <c r="Q2956" s="40">
        <v>1308.67941</v>
      </c>
      <c r="R2956" s="40">
        <v>654.84334000000001</v>
      </c>
      <c r="S2956" s="18">
        <f t="shared" si="323"/>
        <v>-2.412790821068628</v>
      </c>
      <c r="T2956" s="18">
        <f t="shared" si="324"/>
        <v>1.296035170802714</v>
      </c>
      <c r="U2956" s="18">
        <f t="shared" si="325"/>
        <v>1.3132912063956528</v>
      </c>
      <c r="V2956" s="30">
        <v>654.8442</v>
      </c>
      <c r="W2956" s="3" t="s">
        <v>47</v>
      </c>
      <c r="X2956" s="3" t="s">
        <v>47</v>
      </c>
      <c r="Y2956" s="3" t="s">
        <v>47</v>
      </c>
      <c r="Z2956" s="3" t="s">
        <v>47</v>
      </c>
      <c r="AA2956" s="3" t="s">
        <v>47</v>
      </c>
      <c r="AB2956" s="12" t="s">
        <v>47</v>
      </c>
      <c r="AC2956" s="3" t="s">
        <v>52</v>
      </c>
      <c r="AE2956" s="3" t="s">
        <v>48</v>
      </c>
      <c r="AF2956" s="3" t="s">
        <v>48</v>
      </c>
      <c r="AG2956" s="3" t="s">
        <v>52</v>
      </c>
      <c r="AH2956" s="3" t="s">
        <v>47</v>
      </c>
      <c r="AI2956" s="3" t="s">
        <v>65</v>
      </c>
      <c r="AK2956" s="3" t="s">
        <v>52</v>
      </c>
      <c r="AL2956" s="3" t="s">
        <v>52</v>
      </c>
      <c r="AM2956" s="3" t="s">
        <v>47</v>
      </c>
      <c r="AU2956" s="3">
        <v>1</v>
      </c>
      <c r="AV2956" s="3">
        <v>8</v>
      </c>
      <c r="AW2956" s="3">
        <v>1</v>
      </c>
      <c r="AX2956" s="3">
        <v>8</v>
      </c>
      <c r="AY2956" s="3">
        <v>100</v>
      </c>
      <c r="AZ2956" s="6" t="str">
        <f t="shared" si="326"/>
        <v>1990.8</v>
      </c>
      <c r="BC2956" s="12" t="s">
        <v>7152</v>
      </c>
      <c r="BJ2956" s="12">
        <f t="shared" si="327"/>
        <v>0</v>
      </c>
      <c r="BK2956" s="12">
        <f t="shared" si="328"/>
        <v>0</v>
      </c>
      <c r="CE2956" s="3" t="s">
        <v>7153</v>
      </c>
      <c r="CQ2956" s="3" t="str">
        <f>CONCATENATE(baseURL!$A$1,baseURL!$B$1,baseURL!$C$1,".",C2956,".",L2956,".pkl&amp;seq=",BC2956)</f>
        <v>http://proteomics.broadinstitute.org/millscripts/viewfeed.pl?side=xl&amp;cycle=1&amp;fixedMods=iaaC&amp;file=msdataSM/iPRG2012_nd/cpick_in/iPRG2012_nd.1990.8.2.pkl&amp;seq=TPLGSFQGSLSSK</v>
      </c>
    </row>
    <row r="2957" spans="1:95" x14ac:dyDescent="0.2">
      <c r="A2957" s="3">
        <v>1273</v>
      </c>
      <c r="B2957" s="2" t="s">
        <v>7154</v>
      </c>
      <c r="C2957" s="2" t="s">
        <v>7155</v>
      </c>
      <c r="D2957" s="3">
        <v>7656</v>
      </c>
      <c r="E2957" s="3">
        <v>7650</v>
      </c>
      <c r="F2957" s="3">
        <v>41816</v>
      </c>
      <c r="G2957" s="3">
        <v>9640</v>
      </c>
      <c r="H2957" s="3">
        <v>30.8962</v>
      </c>
      <c r="I2957" s="30">
        <v>585.76991999999996</v>
      </c>
      <c r="J2957" s="30">
        <v>585.76903419999996</v>
      </c>
      <c r="K2957" s="30">
        <v>8.8999999999999995E-4</v>
      </c>
      <c r="L2957" s="3">
        <v>0</v>
      </c>
      <c r="M2957" s="3">
        <v>2</v>
      </c>
      <c r="N2957" s="10">
        <f t="shared" si="322"/>
        <v>1</v>
      </c>
      <c r="O2957" s="35">
        <v>2</v>
      </c>
      <c r="P2957" s="17"/>
      <c r="Q2957" s="40">
        <v>1170.52819</v>
      </c>
      <c r="R2957" s="40">
        <v>585.76773000000003</v>
      </c>
      <c r="S2957" s="18">
        <f t="shared" si="323"/>
        <v>3.7386832489521908</v>
      </c>
      <c r="T2957" s="18">
        <f t="shared" si="324"/>
        <v>2.2264797685866338</v>
      </c>
      <c r="U2957" s="18">
        <f t="shared" si="325"/>
        <v>2.1680948521639962</v>
      </c>
      <c r="V2957" s="30">
        <v>585.76900000000001</v>
      </c>
      <c r="X2957" s="3" t="s">
        <v>47</v>
      </c>
      <c r="Y2957" s="3" t="s">
        <v>47</v>
      </c>
      <c r="Z2957" s="3" t="s">
        <v>47</v>
      </c>
      <c r="AB2957" s="12" t="s">
        <v>48</v>
      </c>
      <c r="AE2957" s="3" t="s">
        <v>48</v>
      </c>
      <c r="AG2957" s="3" t="s">
        <v>52</v>
      </c>
      <c r="AH2957" s="3" t="s">
        <v>48</v>
      </c>
      <c r="AL2957" s="3" t="s">
        <v>48</v>
      </c>
      <c r="AU2957" s="3">
        <v>0</v>
      </c>
      <c r="AV2957" s="3">
        <v>3</v>
      </c>
      <c r="AW2957" s="3">
        <v>1</v>
      </c>
      <c r="AX2957" s="3">
        <v>3</v>
      </c>
      <c r="AY2957" s="3">
        <v>100</v>
      </c>
      <c r="AZ2957" s="6" t="str">
        <f t="shared" si="326"/>
        <v>1991.4</v>
      </c>
      <c r="BC2957" s="12" t="s">
        <v>7156</v>
      </c>
      <c r="BJ2957" s="12">
        <f t="shared" si="327"/>
        <v>0</v>
      </c>
      <c r="BK2957" s="12">
        <f t="shared" si="328"/>
        <v>0</v>
      </c>
      <c r="CQ2957" s="3" t="str">
        <f>CONCATENATE(baseURL!$A$1,baseURL!$B$1,baseURL!$C$1,".",C2957,".",L2957,".pkl&amp;seq=",BC2957)</f>
        <v>http://proteomics.broadinstitute.org/millscripts/viewfeed.pl?side=xl&amp;cycle=1&amp;fixedMods=iaaC&amp;file=msdataSM/iPRG2012_nd/cpick_in/iPRG2012_nd.1991.4.0.pkl&amp;seq=MQAMEEYLR</v>
      </c>
    </row>
    <row r="2958" spans="1:95" x14ac:dyDescent="0.2">
      <c r="A2958" s="3">
        <v>7188</v>
      </c>
      <c r="B2958" s="2" t="s">
        <v>7157</v>
      </c>
      <c r="C2958" s="2" t="s">
        <v>7158</v>
      </c>
      <c r="D2958" s="3">
        <v>7657</v>
      </c>
      <c r="E2958" s="3">
        <v>7651</v>
      </c>
      <c r="F2958" s="3">
        <v>41817</v>
      </c>
      <c r="G2958" s="3">
        <v>9641</v>
      </c>
      <c r="H2958" s="3">
        <v>30.8995</v>
      </c>
      <c r="I2958" s="30">
        <v>594.33429000000001</v>
      </c>
      <c r="J2958" s="30">
        <v>594.8338397</v>
      </c>
      <c r="K2958" s="30">
        <v>-0.49954999999999999</v>
      </c>
      <c r="L2958" s="3">
        <v>0</v>
      </c>
      <c r="M2958" s="3">
        <v>2</v>
      </c>
      <c r="N2958" s="10">
        <f t="shared" si="322"/>
        <v>1</v>
      </c>
      <c r="O2958" s="35">
        <v>2</v>
      </c>
      <c r="P2958" s="17"/>
      <c r="Q2958" s="40">
        <v>1187.6630299999999</v>
      </c>
      <c r="R2958" s="40">
        <v>594.33515</v>
      </c>
      <c r="S2958" s="18">
        <f t="shared" si="323"/>
        <v>-1.4469950161769141</v>
      </c>
      <c r="T2958" s="18">
        <f t="shared" si="324"/>
        <v>839.07152386999132</v>
      </c>
      <c r="U2958" s="18">
        <f t="shared" si="325"/>
        <v>839.1729817763138</v>
      </c>
      <c r="V2958" s="30">
        <v>594.83389999999997</v>
      </c>
      <c r="X2958" s="3" t="s">
        <v>47</v>
      </c>
      <c r="Z2958" s="3" t="s">
        <v>52</v>
      </c>
      <c r="AA2958" s="3" t="s">
        <v>47</v>
      </c>
      <c r="AB2958" s="12" t="s">
        <v>47</v>
      </c>
      <c r="AC2958" s="3" t="s">
        <v>48</v>
      </c>
      <c r="AU2958" s="3">
        <v>0</v>
      </c>
      <c r="AV2958" s="3">
        <v>3</v>
      </c>
      <c r="AW2958" s="3">
        <v>1</v>
      </c>
      <c r="AX2958" s="3">
        <v>3</v>
      </c>
      <c r="AY2958" s="3">
        <v>100</v>
      </c>
      <c r="AZ2958" s="6" t="str">
        <f t="shared" si="326"/>
        <v>1991.5</v>
      </c>
      <c r="BC2958" s="12" t="s">
        <v>7159</v>
      </c>
      <c r="BJ2958" s="12">
        <f t="shared" si="327"/>
        <v>0</v>
      </c>
      <c r="BK2958" s="12">
        <f t="shared" si="328"/>
        <v>0</v>
      </c>
      <c r="CQ2958" s="3" t="str">
        <f>CONCATENATE(baseURL!$A$1,baseURL!$B$1,baseURL!$C$1,".",C2958,".",L2958,".pkl&amp;seq=",BC2958)</f>
        <v>http://proteomics.broadinstitute.org/millscripts/viewfeed.pl?side=xl&amp;cycle=1&amp;fixedMods=iaaC&amp;file=msdataSM/iPRG2012_nd/cpick_in/iPRG2012_nd.1991.5.0.pkl&amp;seq=VSTPTLVEVSR</v>
      </c>
    </row>
    <row r="2959" spans="1:95" x14ac:dyDescent="0.2">
      <c r="A2959" s="3">
        <v>2243</v>
      </c>
      <c r="B2959" s="2" t="s">
        <v>7160</v>
      </c>
      <c r="C2959" s="2" t="s">
        <v>7161</v>
      </c>
      <c r="D2959" s="3">
        <v>7669</v>
      </c>
      <c r="E2959" s="3">
        <v>7663</v>
      </c>
      <c r="F2959" s="3">
        <v>41844</v>
      </c>
      <c r="G2959" s="3">
        <v>9654</v>
      </c>
      <c r="H2959" s="3">
        <v>30.9237</v>
      </c>
      <c r="I2959" s="30">
        <v>827.92110000000002</v>
      </c>
      <c r="J2959" s="30">
        <v>827.92013919999999</v>
      </c>
      <c r="K2959" s="30">
        <v>9.6000000000000002E-4</v>
      </c>
      <c r="L2959" s="3">
        <v>2</v>
      </c>
      <c r="M2959" s="3">
        <v>2</v>
      </c>
      <c r="N2959" s="10">
        <f t="shared" si="322"/>
        <v>1</v>
      </c>
      <c r="O2959" s="35">
        <v>2</v>
      </c>
      <c r="P2959" s="17"/>
      <c r="Q2959" s="40">
        <v>1654.83296</v>
      </c>
      <c r="R2959" s="40">
        <v>827.92012</v>
      </c>
      <c r="S2959" s="18">
        <f t="shared" si="323"/>
        <v>1.1836890738044248</v>
      </c>
      <c r="T2959" s="18">
        <f t="shared" si="324"/>
        <v>2.3190643074357697E-2</v>
      </c>
      <c r="U2959" s="18">
        <f t="shared" si="325"/>
        <v>9.6627679522262477E-2</v>
      </c>
      <c r="V2959" s="30">
        <v>827.92020000000002</v>
      </c>
      <c r="Z2959" s="3" t="s">
        <v>47</v>
      </c>
      <c r="AA2959" s="3" t="s">
        <v>47</v>
      </c>
      <c r="AB2959" s="12" t="s">
        <v>47</v>
      </c>
      <c r="AC2959" s="3" t="s">
        <v>47</v>
      </c>
      <c r="AE2959" s="3" t="s">
        <v>48</v>
      </c>
      <c r="AF2959" s="3" t="s">
        <v>48</v>
      </c>
      <c r="AH2959" s="3" t="s">
        <v>47</v>
      </c>
      <c r="AI2959" s="3" t="s">
        <v>47</v>
      </c>
      <c r="AL2959" s="3" t="s">
        <v>48</v>
      </c>
      <c r="AO2959" s="3" t="s">
        <v>47</v>
      </c>
      <c r="AP2959" s="3" t="s">
        <v>48</v>
      </c>
      <c r="AU2959" s="3">
        <v>0</v>
      </c>
      <c r="AV2959" s="3">
        <v>7</v>
      </c>
      <c r="AW2959" s="3">
        <v>1</v>
      </c>
      <c r="AX2959" s="3">
        <v>7</v>
      </c>
      <c r="AY2959" s="3">
        <v>100</v>
      </c>
      <c r="AZ2959" s="6" t="str">
        <f t="shared" si="326"/>
        <v>1992.11</v>
      </c>
      <c r="BC2959" s="12" t="s">
        <v>7162</v>
      </c>
      <c r="BJ2959" s="12">
        <f t="shared" si="327"/>
        <v>1</v>
      </c>
      <c r="BK2959" s="12">
        <f t="shared" si="328"/>
        <v>0</v>
      </c>
      <c r="CQ2959" s="3" t="str">
        <f>CONCATENATE(baseURL!$A$1,baseURL!$B$1,baseURL!$C$1,".",C2959,".",L2959,".pkl&amp;seq=",BC2959)</f>
        <v>http://proteomics.broadinstitute.org/millscripts/viewfeed.pl?side=xl&amp;cycle=1&amp;fixedMods=iaaC&amp;file=msdataSM/iPRG2012_nd/cpick_in/iPRG2012_nd.1992.11.2.pkl&amp;seq=TGNAGPRPACGVLGLTN</v>
      </c>
    </row>
    <row r="2960" spans="1:95" x14ac:dyDescent="0.2">
      <c r="A2960" s="3">
        <v>4804</v>
      </c>
      <c r="B2960" s="2" t="s">
        <v>7163</v>
      </c>
      <c r="C2960" s="2" t="s">
        <v>7164</v>
      </c>
      <c r="D2960" s="3">
        <v>7671</v>
      </c>
      <c r="E2960" s="3">
        <v>7665</v>
      </c>
      <c r="F2960" s="3">
        <v>41846</v>
      </c>
      <c r="G2960" s="3">
        <v>9656</v>
      </c>
      <c r="H2960" s="3">
        <v>30.927</v>
      </c>
      <c r="I2960" s="30">
        <v>867.41642000000002</v>
      </c>
      <c r="J2960" s="30">
        <v>867.41868639999996</v>
      </c>
      <c r="K2960" s="30">
        <v>-2.2699999999999999E-3</v>
      </c>
      <c r="L2960" s="3">
        <v>2</v>
      </c>
      <c r="M2960" s="3">
        <v>2</v>
      </c>
      <c r="N2960" s="10">
        <f t="shared" si="322"/>
        <v>1</v>
      </c>
      <c r="O2960" s="35">
        <v>2</v>
      </c>
      <c r="P2960" s="17"/>
      <c r="Q2960" s="40">
        <v>1733.8309200000001</v>
      </c>
      <c r="R2960" s="40">
        <v>867.41909999999996</v>
      </c>
      <c r="S2960" s="18">
        <f t="shared" si="323"/>
        <v>-3.089625303317824</v>
      </c>
      <c r="T2960" s="18">
        <f t="shared" si="324"/>
        <v>-0.47681680055428721</v>
      </c>
      <c r="U2960" s="18">
        <f t="shared" si="325"/>
        <v>-0.5764226312150339</v>
      </c>
      <c r="V2960" s="30">
        <v>867.41859999999997</v>
      </c>
      <c r="W2960" s="3" t="s">
        <v>47</v>
      </c>
      <c r="X2960" s="3" t="s">
        <v>47</v>
      </c>
      <c r="Y2960" s="3" t="s">
        <v>47</v>
      </c>
      <c r="Z2960" s="3" t="s">
        <v>47</v>
      </c>
      <c r="AA2960" s="3" t="s">
        <v>48</v>
      </c>
      <c r="AB2960" s="12" t="s">
        <v>47</v>
      </c>
      <c r="AC2960" s="3" t="s">
        <v>47</v>
      </c>
      <c r="AD2960" s="3" t="s">
        <v>47</v>
      </c>
      <c r="AE2960" s="3" t="s">
        <v>47</v>
      </c>
      <c r="AF2960" s="3" t="s">
        <v>47</v>
      </c>
      <c r="AG2960" s="3" t="s">
        <v>47</v>
      </c>
      <c r="AH2960" s="3" t="s">
        <v>47</v>
      </c>
      <c r="AI2960" s="3" t="s">
        <v>47</v>
      </c>
      <c r="AJ2960" s="3" t="s">
        <v>47</v>
      </c>
      <c r="AK2960" s="3" t="s">
        <v>48</v>
      </c>
      <c r="AL2960" s="3" t="s">
        <v>47</v>
      </c>
      <c r="AM2960" s="3" t="s">
        <v>47</v>
      </c>
      <c r="AN2960" s="3" t="s">
        <v>47</v>
      </c>
      <c r="AO2960" s="3" t="s">
        <v>52</v>
      </c>
      <c r="AU2960" s="3">
        <v>0</v>
      </c>
      <c r="AV2960" s="3">
        <v>16</v>
      </c>
      <c r="AW2960" s="3">
        <v>1</v>
      </c>
      <c r="AX2960" s="3">
        <v>16</v>
      </c>
      <c r="AY2960" s="3">
        <v>100</v>
      </c>
      <c r="AZ2960" s="6" t="str">
        <f t="shared" si="326"/>
        <v>1992.13</v>
      </c>
      <c r="BC2960" s="12" t="s">
        <v>7165</v>
      </c>
      <c r="BJ2960" s="12">
        <f t="shared" si="327"/>
        <v>0</v>
      </c>
      <c r="BK2960" s="12">
        <f t="shared" si="328"/>
        <v>0</v>
      </c>
      <c r="CQ2960" s="3" t="str">
        <f>CONCATENATE(baseURL!$A$1,baseURL!$B$1,baseURL!$C$1,".",C2960,".",L2960,".pkl&amp;seq=",BC2960)</f>
        <v>http://proteomics.broadinstitute.org/millscripts/viewfeed.pl?side=xl&amp;cycle=1&amp;fixedMods=iaaC&amp;file=msdataSM/iPRG2012_nd/cpick_in/iPRG2012_nd.1992.13.2.pkl&amp;seq=LAVMTSGGDSPGMNAAVR</v>
      </c>
    </row>
    <row r="2961" spans="1:101" x14ac:dyDescent="0.2">
      <c r="A2961" s="3">
        <v>4180</v>
      </c>
      <c r="B2961" s="2" t="s">
        <v>7166</v>
      </c>
      <c r="C2961" s="2" t="s">
        <v>7167</v>
      </c>
      <c r="D2961" s="3">
        <v>7660</v>
      </c>
      <c r="E2961" s="3">
        <v>7654</v>
      </c>
      <c r="F2961" s="3">
        <v>41835</v>
      </c>
      <c r="G2961" s="3">
        <v>9645</v>
      </c>
      <c r="H2961" s="3">
        <v>30.911999999999999</v>
      </c>
      <c r="I2961" s="30">
        <v>422.26846999999998</v>
      </c>
      <c r="J2961" s="30">
        <v>422.26847629999997</v>
      </c>
      <c r="K2961" s="30">
        <v>-1.0000000000000001E-5</v>
      </c>
      <c r="L2961" s="3">
        <v>2</v>
      </c>
      <c r="M2961" s="3">
        <v>2</v>
      </c>
      <c r="N2961" s="10">
        <f t="shared" si="322"/>
        <v>1</v>
      </c>
      <c r="O2961" s="35">
        <v>2</v>
      </c>
      <c r="P2961" s="17"/>
      <c r="Q2961" s="40">
        <v>843.52982999999995</v>
      </c>
      <c r="R2961" s="40">
        <v>422.26855</v>
      </c>
      <c r="S2961" s="18">
        <f t="shared" si="323"/>
        <v>-0.18945289680084651</v>
      </c>
      <c r="T2961" s="18">
        <f t="shared" si="324"/>
        <v>-0.17453348119326048</v>
      </c>
      <c r="U2961" s="18">
        <f t="shared" si="325"/>
        <v>-1.0656725441682255</v>
      </c>
      <c r="V2961" s="30">
        <v>422.2681</v>
      </c>
      <c r="W2961" s="3" t="s">
        <v>47</v>
      </c>
      <c r="X2961" s="3" t="s">
        <v>47</v>
      </c>
      <c r="Y2961" s="3" t="s">
        <v>47</v>
      </c>
      <c r="Z2961" s="3" t="s">
        <v>47</v>
      </c>
      <c r="AA2961" s="3" t="s">
        <v>65</v>
      </c>
      <c r="AB2961" s="12" t="s">
        <v>47</v>
      </c>
      <c r="AC2961" s="3" t="s">
        <v>47</v>
      </c>
      <c r="AD2961" s="3" t="s">
        <v>48</v>
      </c>
      <c r="AF2961" s="3" t="s">
        <v>47</v>
      </c>
      <c r="AG2961" s="3" t="s">
        <v>52</v>
      </c>
      <c r="AH2961" s="3" t="s">
        <v>47</v>
      </c>
      <c r="AI2961" s="3" t="s">
        <v>47</v>
      </c>
      <c r="AJ2961" s="3" t="s">
        <v>47</v>
      </c>
      <c r="AK2961" s="3" t="s">
        <v>47</v>
      </c>
      <c r="AL2961" s="3" t="s">
        <v>47</v>
      </c>
      <c r="AM2961" s="3" t="s">
        <v>47</v>
      </c>
      <c r="AN2961" s="3" t="s">
        <v>47</v>
      </c>
      <c r="AU2961" s="3">
        <v>1</v>
      </c>
      <c r="AV2961" s="3">
        <v>14</v>
      </c>
      <c r="AW2961" s="3">
        <v>1</v>
      </c>
      <c r="AX2961" s="3">
        <v>14</v>
      </c>
      <c r="AY2961" s="3">
        <v>100</v>
      </c>
      <c r="AZ2961" s="6" t="str">
        <f t="shared" si="326"/>
        <v>1992.2</v>
      </c>
      <c r="BC2961" s="12" t="s">
        <v>7077</v>
      </c>
      <c r="BJ2961" s="12">
        <f t="shared" si="327"/>
        <v>0</v>
      </c>
      <c r="BK2961" s="12">
        <f t="shared" si="328"/>
        <v>0</v>
      </c>
      <c r="BW2961" s="3" t="s">
        <v>7168</v>
      </c>
      <c r="CQ2961" s="3" t="str">
        <f>CONCATENATE(baseURL!$A$1,baseURL!$B$1,baseURL!$C$1,".",C2961,".",L2961,".pkl&amp;seq=",BC2961)</f>
        <v>http://proteomics.broadinstitute.org/millscripts/viewfeed.pl?side=xl&amp;cycle=1&amp;fixedMods=iaaC&amp;file=msdataSM/iPRG2012_nd/cpick_in/iPRG2012_nd.1992.2.2.pkl&amp;seq=LLLLESR</v>
      </c>
    </row>
    <row r="2962" spans="1:101" x14ac:dyDescent="0.2">
      <c r="A2962" s="3">
        <v>2899</v>
      </c>
      <c r="B2962" s="2" t="s">
        <v>7172</v>
      </c>
      <c r="C2962" s="2" t="s">
        <v>7173</v>
      </c>
      <c r="D2962" s="3">
        <v>7673</v>
      </c>
      <c r="E2962" s="3">
        <v>7667</v>
      </c>
      <c r="F2962" s="3">
        <v>41856</v>
      </c>
      <c r="G2962" s="3">
        <v>9659</v>
      </c>
      <c r="H2962" s="3">
        <v>30.9376</v>
      </c>
      <c r="I2962" s="30">
        <v>539.28876000000002</v>
      </c>
      <c r="J2962" s="30">
        <v>539.29158949999999</v>
      </c>
      <c r="K2962" s="30">
        <v>-2.8300000000000001E-3</v>
      </c>
      <c r="L2962" s="3">
        <v>3</v>
      </c>
      <c r="M2962" s="3">
        <v>3</v>
      </c>
      <c r="N2962" s="10">
        <f t="shared" si="322"/>
        <v>1</v>
      </c>
      <c r="O2962" s="35">
        <v>3</v>
      </c>
      <c r="P2962" s="17"/>
      <c r="Q2962" s="40">
        <v>1615.8584499999999</v>
      </c>
      <c r="R2962" s="40">
        <v>539.29100000000005</v>
      </c>
      <c r="S2962" s="18">
        <f t="shared" si="323"/>
        <v>-4.1536016733616643</v>
      </c>
      <c r="T2962" s="18">
        <f t="shared" si="324"/>
        <v>1.0931018688106069</v>
      </c>
      <c r="U2962" s="18">
        <f t="shared" si="325"/>
        <v>1.1125718767104855</v>
      </c>
      <c r="V2962" s="30">
        <v>539.29160000000002</v>
      </c>
      <c r="Z2962" s="3" t="s">
        <v>47</v>
      </c>
      <c r="AA2962" s="3" t="s">
        <v>47</v>
      </c>
      <c r="AB2962" s="12" t="s">
        <v>47</v>
      </c>
      <c r="AC2962" s="3" t="s">
        <v>47</v>
      </c>
      <c r="AE2962" s="3" t="s">
        <v>47</v>
      </c>
      <c r="AG2962" s="3" t="s">
        <v>48</v>
      </c>
      <c r="AH2962" s="3" t="s">
        <v>47</v>
      </c>
      <c r="AI2962" s="3" t="s">
        <v>47</v>
      </c>
      <c r="AK2962" s="3" t="s">
        <v>47</v>
      </c>
      <c r="AL2962" s="3" t="s">
        <v>47</v>
      </c>
      <c r="AN2962" s="3" t="s">
        <v>47</v>
      </c>
      <c r="AO2962" s="3" t="s">
        <v>47</v>
      </c>
      <c r="AP2962" s="3" t="s">
        <v>48</v>
      </c>
      <c r="AU2962" s="3">
        <v>0</v>
      </c>
      <c r="AV2962" s="3">
        <v>11</v>
      </c>
      <c r="AW2962" s="3">
        <v>1</v>
      </c>
      <c r="AX2962" s="3">
        <v>11</v>
      </c>
      <c r="AY2962" s="3">
        <v>100</v>
      </c>
      <c r="AZ2962" s="6" t="str">
        <f t="shared" si="326"/>
        <v>1993.2</v>
      </c>
      <c r="BC2962" s="12" t="s">
        <v>7174</v>
      </c>
      <c r="BJ2962" s="12">
        <f t="shared" si="327"/>
        <v>1</v>
      </c>
      <c r="BK2962" s="12">
        <f t="shared" si="328"/>
        <v>0</v>
      </c>
      <c r="CQ2962" s="3" t="str">
        <f>CONCATENATE(baseURL!$A$1,baseURL!$B$1,baseURL!$C$1,".",C2962,".",L2962,".pkl&amp;seq=",BC2962)</f>
        <v>http://proteomics.broadinstitute.org/millscripts/viewfeed.pl?side=xl&amp;cycle=1&amp;fixedMods=iaaC&amp;file=msdataSM/iPRG2012_nd/cpick_in/iPRG2012_nd.1993.2.3.pkl&amp;seq=KGLCQLAATDAVAAAR</v>
      </c>
      <c r="CV2962" s="7"/>
      <c r="CW2962" s="7"/>
    </row>
    <row r="2963" spans="1:101" x14ac:dyDescent="0.2">
      <c r="A2963" s="3">
        <v>2244</v>
      </c>
      <c r="B2963" s="2" t="s">
        <v>7175</v>
      </c>
      <c r="C2963" s="2" t="s">
        <v>7166</v>
      </c>
      <c r="D2963" s="3">
        <v>7674</v>
      </c>
      <c r="E2963" s="3">
        <v>7668</v>
      </c>
      <c r="F2963" s="3">
        <v>41857</v>
      </c>
      <c r="G2963" s="3">
        <v>9660</v>
      </c>
      <c r="H2963" s="3">
        <v>30.939299999999999</v>
      </c>
      <c r="I2963" s="30">
        <v>539.80745000000002</v>
      </c>
      <c r="J2963" s="30">
        <v>539.29158949999999</v>
      </c>
      <c r="K2963" s="30">
        <v>0.51585999999999999</v>
      </c>
      <c r="L2963" s="3">
        <v>0</v>
      </c>
      <c r="M2963" s="3">
        <v>3</v>
      </c>
      <c r="N2963" s="10">
        <f t="shared" si="322"/>
        <v>1</v>
      </c>
      <c r="O2963" s="35">
        <v>3</v>
      </c>
      <c r="P2963" s="17"/>
      <c r="Q2963" s="40">
        <v>1615.8584499999999</v>
      </c>
      <c r="R2963" s="40">
        <v>539.29100000000005</v>
      </c>
      <c r="S2963" s="18">
        <f t="shared" si="323"/>
        <v>957.64624293741861</v>
      </c>
      <c r="T2963" s="18">
        <f t="shared" si="324"/>
        <v>1.0931018688106069</v>
      </c>
      <c r="U2963" s="18">
        <f t="shared" si="325"/>
        <v>1.1125718767104855</v>
      </c>
      <c r="V2963" s="30">
        <v>539.29160000000002</v>
      </c>
      <c r="Z2963" s="3" t="s">
        <v>47</v>
      </c>
      <c r="AA2963" s="3" t="s">
        <v>47</v>
      </c>
      <c r="AB2963" s="12" t="s">
        <v>47</v>
      </c>
      <c r="AC2963" s="3" t="s">
        <v>47</v>
      </c>
      <c r="AE2963" s="3" t="s">
        <v>47</v>
      </c>
      <c r="AG2963" s="3" t="s">
        <v>52</v>
      </c>
      <c r="AH2963" s="3" t="s">
        <v>47</v>
      </c>
      <c r="AI2963" s="3" t="s">
        <v>48</v>
      </c>
      <c r="AL2963" s="3" t="s">
        <v>48</v>
      </c>
      <c r="AO2963" s="3" t="s">
        <v>47</v>
      </c>
      <c r="AP2963" s="3" t="s">
        <v>48</v>
      </c>
      <c r="AU2963" s="3">
        <v>0</v>
      </c>
      <c r="AV2963" s="3">
        <v>7</v>
      </c>
      <c r="AW2963" s="3">
        <v>1</v>
      </c>
      <c r="AX2963" s="3">
        <v>7</v>
      </c>
      <c r="AY2963" s="3">
        <v>100</v>
      </c>
      <c r="AZ2963" s="6" t="str">
        <f t="shared" si="326"/>
        <v>1993.3</v>
      </c>
      <c r="BC2963" s="12" t="s">
        <v>7174</v>
      </c>
      <c r="BJ2963" s="12">
        <f t="shared" si="327"/>
        <v>1</v>
      </c>
      <c r="BK2963" s="12">
        <f t="shared" si="328"/>
        <v>0</v>
      </c>
      <c r="CQ2963" s="3" t="str">
        <f>CONCATENATE(baseURL!$A$1,baseURL!$B$1,baseURL!$C$1,".",C2963,".",L2963,".pkl&amp;seq=",BC2963)</f>
        <v>http://proteomics.broadinstitute.org/millscripts/viewfeed.pl?side=xl&amp;cycle=1&amp;fixedMods=iaaC&amp;file=msdataSM/iPRG2012_nd/cpick_in/iPRG2012_nd.1993.3.0.pkl&amp;seq=KGLCQLAATDAVAAAR</v>
      </c>
    </row>
    <row r="2964" spans="1:101" x14ac:dyDescent="0.2">
      <c r="A2964" s="3">
        <v>3139</v>
      </c>
      <c r="B2964" s="2" t="s">
        <v>7176</v>
      </c>
      <c r="C2964" s="2" t="s">
        <v>7177</v>
      </c>
      <c r="D2964" s="3">
        <v>7676</v>
      </c>
      <c r="E2964" s="3">
        <v>7670</v>
      </c>
      <c r="F2964" s="3">
        <v>41859</v>
      </c>
      <c r="G2964" s="3">
        <v>9662</v>
      </c>
      <c r="H2964" s="3">
        <v>30.942599999999999</v>
      </c>
      <c r="I2964" s="30">
        <v>579.82839999999999</v>
      </c>
      <c r="J2964" s="30">
        <v>579.82839899999999</v>
      </c>
      <c r="K2964" s="30">
        <v>0</v>
      </c>
      <c r="L2964" s="3">
        <v>0</v>
      </c>
      <c r="M2964" s="3">
        <v>0</v>
      </c>
      <c r="N2964" s="10">
        <f t="shared" si="322"/>
        <v>1</v>
      </c>
      <c r="O2964" s="35">
        <v>2</v>
      </c>
      <c r="P2964" s="17"/>
      <c r="Q2964" s="40">
        <v>1158.65174</v>
      </c>
      <c r="R2964" s="40">
        <v>579.82951000000003</v>
      </c>
      <c r="S2964" s="18">
        <f t="shared" si="323"/>
        <v>-1.9143558251108852</v>
      </c>
      <c r="T2964" s="18">
        <f t="shared" si="324"/>
        <v>-1.9160804699939566</v>
      </c>
      <c r="U2964" s="18">
        <f t="shared" si="325"/>
        <v>-2.2592848025094243</v>
      </c>
      <c r="V2964" s="30">
        <v>579.82820000000004</v>
      </c>
      <c r="W2964" s="3" t="s">
        <v>47</v>
      </c>
      <c r="X2964" s="3" t="s">
        <v>47</v>
      </c>
      <c r="Y2964" s="3" t="s">
        <v>47</v>
      </c>
      <c r="Z2964" s="3" t="s">
        <v>47</v>
      </c>
      <c r="AA2964" s="3" t="s">
        <v>47</v>
      </c>
      <c r="AB2964" s="12" t="s">
        <v>47</v>
      </c>
      <c r="AC2964" s="3" t="s">
        <v>47</v>
      </c>
      <c r="AH2964" s="3" t="s">
        <v>47</v>
      </c>
      <c r="AI2964" s="3" t="s">
        <v>48</v>
      </c>
      <c r="AL2964" s="3" t="s">
        <v>48</v>
      </c>
      <c r="AM2964" s="3" t="s">
        <v>47</v>
      </c>
      <c r="AN2964" s="3" t="s">
        <v>48</v>
      </c>
      <c r="AU2964" s="3">
        <v>0</v>
      </c>
      <c r="AV2964" s="3">
        <v>9</v>
      </c>
      <c r="AW2964" s="3">
        <v>1</v>
      </c>
      <c r="AX2964" s="3">
        <v>9</v>
      </c>
      <c r="AY2964" s="3">
        <v>100</v>
      </c>
      <c r="AZ2964" s="6" t="str">
        <f t="shared" si="326"/>
        <v>1993.5</v>
      </c>
      <c r="BC2964" s="12" t="s">
        <v>7178</v>
      </c>
      <c r="BJ2964" s="12">
        <f t="shared" si="327"/>
        <v>0</v>
      </c>
      <c r="BK2964" s="12">
        <f t="shared" si="328"/>
        <v>0</v>
      </c>
      <c r="CQ2964" s="3" t="str">
        <f>CONCATENATE(baseURL!$A$1,baseURL!$B$1,baseURL!$C$1,".",C2964,".",L2964,".pkl&amp;seq=",BC2964)</f>
        <v>http://proteomics.broadinstitute.org/millscripts/viewfeed.pl?side=xl&amp;cycle=1&amp;fixedMods=iaaC&amp;file=msdataSM/iPRG2012_nd/cpick_in/iPRG2012_nd.1993.5.0.pkl&amp;seq=GVLLYGPPGTGK</v>
      </c>
    </row>
    <row r="2965" spans="1:101" x14ac:dyDescent="0.2">
      <c r="A2965" s="3">
        <v>3238</v>
      </c>
      <c r="B2965" s="2" t="s">
        <v>7179</v>
      </c>
      <c r="C2965" s="2" t="s">
        <v>7180</v>
      </c>
      <c r="D2965" s="3">
        <v>7677</v>
      </c>
      <c r="E2965" s="3">
        <v>7671</v>
      </c>
      <c r="F2965" s="3">
        <v>41860</v>
      </c>
      <c r="G2965" s="3">
        <v>9663</v>
      </c>
      <c r="H2965" s="3">
        <v>30.944299999999998</v>
      </c>
      <c r="I2965" s="30">
        <v>584.30517999999995</v>
      </c>
      <c r="J2965" s="30">
        <v>584.30517650000002</v>
      </c>
      <c r="K2965" s="30">
        <v>0</v>
      </c>
      <c r="L2965" s="3">
        <v>2</v>
      </c>
      <c r="M2965" s="3">
        <v>0</v>
      </c>
      <c r="N2965" s="10">
        <f t="shared" si="322"/>
        <v>1</v>
      </c>
      <c r="O2965" s="35">
        <v>2</v>
      </c>
      <c r="P2965" s="17"/>
      <c r="Q2965" s="40">
        <v>1167.60445</v>
      </c>
      <c r="R2965" s="40">
        <v>584.30586000000005</v>
      </c>
      <c r="S2965" s="18">
        <f t="shared" si="323"/>
        <v>-1.1637740550850446</v>
      </c>
      <c r="T2965" s="18">
        <f t="shared" si="324"/>
        <v>-1.1697640684905579</v>
      </c>
      <c r="U2965" s="18">
        <f t="shared" si="325"/>
        <v>-1.1295454063030665</v>
      </c>
      <c r="V2965" s="30">
        <v>584.30520000000001</v>
      </c>
      <c r="W2965" s="3" t="s">
        <v>47</v>
      </c>
      <c r="X2965" s="3" t="s">
        <v>47</v>
      </c>
      <c r="Y2965" s="3" t="s">
        <v>47</v>
      </c>
      <c r="Z2965" s="3" t="s">
        <v>47</v>
      </c>
      <c r="AA2965" s="3" t="s">
        <v>47</v>
      </c>
      <c r="AB2965" s="12" t="s">
        <v>52</v>
      </c>
      <c r="AC2965" s="3" t="s">
        <v>52</v>
      </c>
      <c r="AE2965" s="3" t="s">
        <v>48</v>
      </c>
      <c r="AH2965" s="3" t="s">
        <v>48</v>
      </c>
      <c r="AU2965" s="3">
        <v>0</v>
      </c>
      <c r="AV2965" s="3">
        <v>5</v>
      </c>
      <c r="AW2965" s="3">
        <v>1</v>
      </c>
      <c r="AX2965" s="3">
        <v>5</v>
      </c>
      <c r="AY2965" s="3">
        <v>100</v>
      </c>
      <c r="AZ2965" s="6" t="str">
        <f t="shared" si="326"/>
        <v>1993.6</v>
      </c>
      <c r="BC2965" s="12" t="s">
        <v>7181</v>
      </c>
      <c r="BJ2965" s="12">
        <f t="shared" si="327"/>
        <v>0</v>
      </c>
      <c r="BK2965" s="12">
        <f t="shared" si="328"/>
        <v>0</v>
      </c>
      <c r="CQ2965" s="3" t="str">
        <f>CONCATENATE(baseURL!$A$1,baseURL!$B$1,baseURL!$C$1,".",C2965,".",L2965,".pkl&amp;seq=",BC2965)</f>
        <v>http://proteomics.broadinstitute.org/millscripts/viewfeed.pl?side=xl&amp;cycle=1&amp;fixedMods=iaaC&amp;file=msdataSM/iPRG2012_nd/cpick_in/iPRG2012_nd.1993.6.2.pkl&amp;seq=LVPDNYTFAK</v>
      </c>
    </row>
    <row r="2966" spans="1:101" x14ac:dyDescent="0.2">
      <c r="A2966" s="3">
        <v>2629</v>
      </c>
      <c r="B2966" s="2" t="s">
        <v>7182</v>
      </c>
      <c r="C2966" s="2" t="s">
        <v>7183</v>
      </c>
      <c r="D2966" s="3">
        <v>7679</v>
      </c>
      <c r="E2966" s="3">
        <v>7673</v>
      </c>
      <c r="F2966" s="3">
        <v>41862</v>
      </c>
      <c r="G2966" s="3">
        <v>9665</v>
      </c>
      <c r="H2966" s="3">
        <v>30.948399999999999</v>
      </c>
      <c r="I2966" s="30">
        <v>649.82223999999997</v>
      </c>
      <c r="J2966" s="30">
        <v>649.82160950000002</v>
      </c>
      <c r="K2966" s="30">
        <v>6.3000000000000003E-4</v>
      </c>
      <c r="L2966" s="3">
        <v>2</v>
      </c>
      <c r="M2966" s="3">
        <v>2</v>
      </c>
      <c r="N2966" s="10">
        <f t="shared" si="322"/>
        <v>1</v>
      </c>
      <c r="O2966" s="35">
        <v>2</v>
      </c>
      <c r="P2966" s="17"/>
      <c r="Q2966" s="40">
        <v>1298.6375399999999</v>
      </c>
      <c r="R2966" s="40">
        <v>649.82240999999999</v>
      </c>
      <c r="S2966" s="18">
        <f t="shared" si="323"/>
        <v>-0.26160993743742789</v>
      </c>
      <c r="T2966" s="18">
        <f t="shared" si="324"/>
        <v>-1.2318750286996896</v>
      </c>
      <c r="U2966" s="18">
        <f t="shared" si="325"/>
        <v>-1.0926062091739983</v>
      </c>
      <c r="V2966" s="30">
        <v>649.82169999999996</v>
      </c>
      <c r="W2966" s="3" t="s">
        <v>47</v>
      </c>
      <c r="Z2966" s="3" t="s">
        <v>47</v>
      </c>
      <c r="AA2966" s="3" t="s">
        <v>48</v>
      </c>
      <c r="AB2966" s="12" t="s">
        <v>47</v>
      </c>
      <c r="AC2966" s="3" t="s">
        <v>47</v>
      </c>
      <c r="AD2966" s="3" t="s">
        <v>47</v>
      </c>
      <c r="AE2966" s="3" t="s">
        <v>47</v>
      </c>
      <c r="AF2966" s="3" t="s">
        <v>47</v>
      </c>
      <c r="AG2966" s="3" t="s">
        <v>47</v>
      </c>
      <c r="AH2966" s="3" t="s">
        <v>47</v>
      </c>
      <c r="AI2966" s="3" t="s">
        <v>47</v>
      </c>
      <c r="AJ2966" s="3" t="s">
        <v>47</v>
      </c>
      <c r="AK2966" s="3" t="s">
        <v>47</v>
      </c>
      <c r="AL2966" s="3" t="s">
        <v>47</v>
      </c>
      <c r="AU2966" s="3">
        <v>0</v>
      </c>
      <c r="AV2966" s="3">
        <v>13</v>
      </c>
      <c r="AW2966" s="3">
        <v>1</v>
      </c>
      <c r="AX2966" s="3">
        <v>13</v>
      </c>
      <c r="AY2966" s="3">
        <v>100</v>
      </c>
      <c r="AZ2966" s="6" t="str">
        <f t="shared" si="326"/>
        <v>1993.8</v>
      </c>
      <c r="BC2966" s="12" t="s">
        <v>6893</v>
      </c>
      <c r="BJ2966" s="12">
        <f t="shared" si="327"/>
        <v>0</v>
      </c>
      <c r="BK2966" s="12">
        <f t="shared" si="328"/>
        <v>0</v>
      </c>
      <c r="CQ2966" s="3" t="str">
        <f>CONCATENATE(baseURL!$A$1,baseURL!$B$1,baseURL!$C$1,".",C2966,".",L2966,".pkl&amp;seq=",BC2966)</f>
        <v>http://proteomics.broadinstitute.org/millscripts/viewfeed.pl?side=xl&amp;cycle=1&amp;fixedMods=iaaC&amp;file=msdataSM/iPRG2012_nd/cpick_in/iPRG2012_nd.1993.8.2.pkl&amp;seq=SAGGNYVVFGEAK</v>
      </c>
    </row>
    <row r="2967" spans="1:101" x14ac:dyDescent="0.2">
      <c r="A2967" s="3">
        <v>6195</v>
      </c>
      <c r="B2967" s="2" t="s">
        <v>7169</v>
      </c>
      <c r="C2967" s="2" t="s">
        <v>7170</v>
      </c>
      <c r="D2967" s="3">
        <v>7680</v>
      </c>
      <c r="E2967" s="3">
        <v>7674</v>
      </c>
      <c r="F2967" s="3">
        <v>41863</v>
      </c>
      <c r="G2967" s="3">
        <v>9666</v>
      </c>
      <c r="H2967" s="3">
        <v>30.950900000000001</v>
      </c>
      <c r="I2967" s="30">
        <v>759.91008999999997</v>
      </c>
      <c r="J2967" s="30">
        <v>759.90867909999997</v>
      </c>
      <c r="K2967" s="30">
        <v>1.41E-3</v>
      </c>
      <c r="L2967" s="3">
        <v>2</v>
      </c>
      <c r="M2967" s="3">
        <v>2</v>
      </c>
      <c r="N2967" s="10">
        <f t="shared" si="322"/>
        <v>1</v>
      </c>
      <c r="O2967" s="35">
        <v>2</v>
      </c>
      <c r="P2967" s="17"/>
      <c r="Q2967" s="40">
        <v>1518.8122100000001</v>
      </c>
      <c r="R2967" s="40">
        <v>759.90974000000006</v>
      </c>
      <c r="S2967" s="18">
        <f t="shared" si="323"/>
        <v>0.46058101572976651</v>
      </c>
      <c r="T2967" s="18">
        <f t="shared" si="324"/>
        <v>-1.3960868564259685</v>
      </c>
      <c r="U2967" s="18">
        <f t="shared" si="325"/>
        <v>-1.3685835900757588</v>
      </c>
      <c r="V2967" s="30">
        <v>759.90869999999995</v>
      </c>
      <c r="W2967" s="3" t="s">
        <v>47</v>
      </c>
      <c r="X2967" s="3" t="s">
        <v>47</v>
      </c>
      <c r="Y2967" s="3" t="s">
        <v>47</v>
      </c>
      <c r="Z2967" s="3" t="s">
        <v>47</v>
      </c>
      <c r="AA2967" s="3" t="s">
        <v>47</v>
      </c>
      <c r="AB2967" s="12" t="s">
        <v>47</v>
      </c>
      <c r="AC2967" s="3" t="s">
        <v>47</v>
      </c>
      <c r="AD2967" s="3" t="s">
        <v>47</v>
      </c>
      <c r="AE2967" s="3" t="s">
        <v>48</v>
      </c>
      <c r="AF2967" s="3" t="s">
        <v>47</v>
      </c>
      <c r="AG2967" s="3" t="s">
        <v>47</v>
      </c>
      <c r="AH2967" s="3" t="s">
        <v>47</v>
      </c>
      <c r="AI2967" s="3" t="s">
        <v>47</v>
      </c>
      <c r="AJ2967" s="3" t="s">
        <v>47</v>
      </c>
      <c r="AK2967" s="3" t="s">
        <v>48</v>
      </c>
      <c r="AL2967" s="3" t="s">
        <v>47</v>
      </c>
      <c r="AN2967" s="3" t="s">
        <v>47</v>
      </c>
      <c r="AU2967" s="3">
        <v>0</v>
      </c>
      <c r="AV2967" s="3">
        <v>15</v>
      </c>
      <c r="AW2967" s="3">
        <v>1</v>
      </c>
      <c r="AX2967" s="3">
        <v>15</v>
      </c>
      <c r="AY2967" s="3">
        <v>100</v>
      </c>
      <c r="AZ2967" s="6" t="str">
        <f t="shared" si="326"/>
        <v>1993.9</v>
      </c>
      <c r="BC2967" s="12" t="s">
        <v>7171</v>
      </c>
      <c r="BJ2967" s="12">
        <f t="shared" si="327"/>
        <v>0</v>
      </c>
      <c r="BK2967" s="12">
        <f t="shared" si="328"/>
        <v>0</v>
      </c>
      <c r="CQ2967" s="3" t="str">
        <f>CONCATENATE(baseURL!$A$1,baseURL!$B$1,baseURL!$C$1,".",C2967,".",L2967,".pkl&amp;seq=",BC2967)</f>
        <v>http://proteomics.broadinstitute.org/millscripts/viewfeed.pl?side=xl&amp;cycle=1&amp;fixedMods=iaaC&amp;file=msdataSM/iPRG2012_nd/cpick_in/iPRG2012_nd.1993.9.2.pkl&amp;seq=ALTEQAQTLTLSSR</v>
      </c>
    </row>
    <row r="2968" spans="1:101" x14ac:dyDescent="0.2">
      <c r="A2968" s="3">
        <v>5486</v>
      </c>
      <c r="B2968" s="2" t="s">
        <v>7184</v>
      </c>
      <c r="C2968" s="2" t="s">
        <v>7185</v>
      </c>
      <c r="D2968" s="3">
        <v>7681</v>
      </c>
      <c r="E2968" s="3">
        <v>7675</v>
      </c>
      <c r="F2968" s="3">
        <v>41876</v>
      </c>
      <c r="G2968" s="3">
        <v>9668</v>
      </c>
      <c r="H2968" s="3">
        <v>30.96</v>
      </c>
      <c r="I2968" s="30">
        <v>424.74849</v>
      </c>
      <c r="J2968" s="30">
        <v>424.74773570000002</v>
      </c>
      <c r="K2968" s="30">
        <v>7.5000000000000002E-4</v>
      </c>
      <c r="L2968" s="3">
        <v>2</v>
      </c>
      <c r="M2968" s="3">
        <v>2</v>
      </c>
      <c r="N2968" s="10">
        <f t="shared" si="322"/>
        <v>1</v>
      </c>
      <c r="O2968" s="35">
        <v>2</v>
      </c>
      <c r="P2968" s="17"/>
      <c r="Q2968" s="40">
        <v>848.48762999999997</v>
      </c>
      <c r="R2968" s="40">
        <v>424.74745000000001</v>
      </c>
      <c r="S2968" s="18">
        <f t="shared" si="323"/>
        <v>2.4485138168317424</v>
      </c>
      <c r="T2968" s="18">
        <f t="shared" si="324"/>
        <v>0.67263499758803169</v>
      </c>
      <c r="U2968" s="18">
        <f t="shared" si="325"/>
        <v>0.35315103118887919</v>
      </c>
      <c r="V2968" s="30">
        <v>424.74759999999998</v>
      </c>
      <c r="W2968" s="3" t="s">
        <v>47</v>
      </c>
      <c r="X2968" s="3" t="s">
        <v>47</v>
      </c>
      <c r="Y2968" s="3" t="s">
        <v>47</v>
      </c>
      <c r="Z2968" s="3" t="s">
        <v>47</v>
      </c>
      <c r="AA2968" s="3" t="s">
        <v>47</v>
      </c>
      <c r="AB2968" s="12" t="s">
        <v>47</v>
      </c>
      <c r="AC2968" s="3" t="s">
        <v>47</v>
      </c>
      <c r="AD2968" s="3" t="s">
        <v>47</v>
      </c>
      <c r="AE2968" s="3" t="s">
        <v>47</v>
      </c>
      <c r="AF2968" s="3" t="s">
        <v>47</v>
      </c>
      <c r="AG2968" s="3" t="s">
        <v>47</v>
      </c>
      <c r="AH2968" s="3" t="s">
        <v>47</v>
      </c>
      <c r="AI2968" s="3" t="s">
        <v>47</v>
      </c>
      <c r="AJ2968" s="3" t="s">
        <v>47</v>
      </c>
      <c r="AK2968" s="3" t="s">
        <v>47</v>
      </c>
      <c r="AL2968" s="3" t="s">
        <v>47</v>
      </c>
      <c r="AM2968" s="3" t="s">
        <v>47</v>
      </c>
      <c r="AU2968" s="3">
        <v>0</v>
      </c>
      <c r="AV2968" s="3">
        <v>17</v>
      </c>
      <c r="AW2968" s="3">
        <v>1</v>
      </c>
      <c r="AX2968" s="3">
        <v>17</v>
      </c>
      <c r="AY2968" s="3">
        <v>100</v>
      </c>
      <c r="AZ2968" s="6" t="str">
        <f t="shared" si="326"/>
        <v>1994.1</v>
      </c>
      <c r="BC2968" s="12" t="s">
        <v>7088</v>
      </c>
      <c r="BJ2968" s="12">
        <f t="shared" si="327"/>
        <v>0</v>
      </c>
      <c r="BK2968" s="12">
        <f t="shared" si="328"/>
        <v>0</v>
      </c>
      <c r="CQ2968" s="3" t="str">
        <f>CONCATENATE(baseURL!$A$1,baseURL!$B$1,baseURL!$C$1,".",C2968,".",L2968,".pkl&amp;seq=",BC2968)</f>
        <v>http://proteomics.broadinstitute.org/millscripts/viewfeed.pl?side=xl&amp;cycle=1&amp;fixedMods=iaaC&amp;file=msdataSM/iPRG2012_nd/cpick_in/iPRG2012_nd.1994.1.2.pkl&amp;seq=AAGFLLEK</v>
      </c>
    </row>
    <row r="2969" spans="1:101" x14ac:dyDescent="0.2">
      <c r="A2969" s="3">
        <v>4730</v>
      </c>
      <c r="B2969" s="2" t="s">
        <v>7187</v>
      </c>
      <c r="C2969" s="2" t="s">
        <v>7175</v>
      </c>
      <c r="D2969" s="3">
        <v>7684</v>
      </c>
      <c r="E2969" s="3">
        <v>7678</v>
      </c>
      <c r="F2969" s="3">
        <v>41879</v>
      </c>
      <c r="G2969" s="3">
        <v>9671</v>
      </c>
      <c r="H2969" s="3">
        <v>30.965</v>
      </c>
      <c r="I2969" s="30">
        <v>582.60830999999996</v>
      </c>
      <c r="J2969" s="30">
        <v>582.61009449999995</v>
      </c>
      <c r="K2969" s="30">
        <v>-1.7799999999999999E-3</v>
      </c>
      <c r="L2969" s="3">
        <v>3</v>
      </c>
      <c r="M2969" s="3">
        <v>3</v>
      </c>
      <c r="N2969" s="10">
        <f t="shared" si="322"/>
        <v>1</v>
      </c>
      <c r="O2969" s="35">
        <v>3</v>
      </c>
      <c r="P2969" s="17"/>
      <c r="Q2969" s="40">
        <v>1745.81294</v>
      </c>
      <c r="R2969" s="40">
        <v>582.60915999999997</v>
      </c>
      <c r="S2969" s="18">
        <f t="shared" si="323"/>
        <v>-1.4589540610964755</v>
      </c>
      <c r="T2969" s="18">
        <f t="shared" si="324"/>
        <v>1.6039912588590171</v>
      </c>
      <c r="U2969" s="18">
        <f t="shared" si="325"/>
        <v>1.0985065871188346</v>
      </c>
      <c r="V2969" s="30">
        <v>582.60979999999995</v>
      </c>
      <c r="W2969" s="3" t="s">
        <v>47</v>
      </c>
      <c r="X2969" s="3" t="s">
        <v>47</v>
      </c>
      <c r="Y2969" s="3" t="s">
        <v>47</v>
      </c>
      <c r="Z2969" s="3" t="s">
        <v>47</v>
      </c>
      <c r="AA2969" s="3" t="s">
        <v>48</v>
      </c>
      <c r="AB2969" s="12" t="s">
        <v>47</v>
      </c>
      <c r="AC2969" s="3" t="s">
        <v>47</v>
      </c>
      <c r="AD2969" s="3" t="s">
        <v>47</v>
      </c>
      <c r="AE2969" s="3" t="s">
        <v>47</v>
      </c>
      <c r="AF2969" s="3" t="s">
        <v>48</v>
      </c>
      <c r="AG2969" s="3" t="s">
        <v>47</v>
      </c>
      <c r="AH2969" s="3" t="s">
        <v>47</v>
      </c>
      <c r="AI2969" s="3" t="s">
        <v>47</v>
      </c>
      <c r="AJ2969" s="3" t="s">
        <v>47</v>
      </c>
      <c r="AK2969" s="3" t="s">
        <v>47</v>
      </c>
      <c r="AL2969" s="3" t="s">
        <v>48</v>
      </c>
      <c r="AM2969" s="3" t="s">
        <v>47</v>
      </c>
      <c r="AN2969" s="3" t="s">
        <v>48</v>
      </c>
      <c r="AP2969" s="3" t="s">
        <v>52</v>
      </c>
      <c r="AU2969" s="3">
        <v>0</v>
      </c>
      <c r="AV2969" s="3">
        <v>14</v>
      </c>
      <c r="AW2969" s="3">
        <v>1</v>
      </c>
      <c r="AX2969" s="3">
        <v>14</v>
      </c>
      <c r="AY2969" s="3">
        <v>100</v>
      </c>
      <c r="AZ2969" s="6" t="str">
        <f t="shared" si="326"/>
        <v>1994.4</v>
      </c>
      <c r="BC2969" s="12" t="s">
        <v>7188</v>
      </c>
      <c r="BJ2969" s="12">
        <f t="shared" si="327"/>
        <v>0</v>
      </c>
      <c r="BK2969" s="12">
        <f t="shared" si="328"/>
        <v>0</v>
      </c>
      <c r="CQ2969" s="3" t="str">
        <f>CONCATENATE(baseURL!$A$1,baseURL!$B$1,baseURL!$C$1,".",C2969,".",L2969,".pkl&amp;seq=",BC2969)</f>
        <v>http://proteomics.broadinstitute.org/millscripts/viewfeed.pl?side=xl&amp;cycle=1&amp;fixedMods=iaaC&amp;file=msdataSM/iPRG2012_nd/cpick_in/iPRG2012_nd.1994.4.3.pkl&amp;seq=FFKQDFEENGSLER</v>
      </c>
    </row>
    <row r="2970" spans="1:101" x14ac:dyDescent="0.2">
      <c r="A2970" s="3">
        <v>6961</v>
      </c>
      <c r="B2970" s="2" t="s">
        <v>7189</v>
      </c>
      <c r="C2970" s="2" t="s">
        <v>7190</v>
      </c>
      <c r="D2970" s="3">
        <v>7685</v>
      </c>
      <c r="E2970" s="3">
        <v>7679</v>
      </c>
      <c r="F2970" s="3">
        <v>41880</v>
      </c>
      <c r="G2970" s="3">
        <v>9672</v>
      </c>
      <c r="H2970" s="3">
        <v>30.967500000000001</v>
      </c>
      <c r="I2970" s="30">
        <v>607.30708000000004</v>
      </c>
      <c r="J2970" s="30">
        <v>607.30689370000005</v>
      </c>
      <c r="K2970" s="30">
        <v>1.9000000000000001E-4</v>
      </c>
      <c r="L2970" s="3">
        <v>3</v>
      </c>
      <c r="M2970" s="3">
        <v>3</v>
      </c>
      <c r="N2970" s="10">
        <f t="shared" si="322"/>
        <v>1</v>
      </c>
      <c r="O2970" s="35">
        <v>3</v>
      </c>
      <c r="P2970" s="17"/>
      <c r="Q2970" s="40">
        <v>1819.90408</v>
      </c>
      <c r="R2970" s="40">
        <v>607.30620999999996</v>
      </c>
      <c r="S2970" s="18">
        <f t="shared" si="323"/>
        <v>1.4325557449465205</v>
      </c>
      <c r="T2970" s="18">
        <f t="shared" si="324"/>
        <v>1.1257912216663224</v>
      </c>
      <c r="U2970" s="18">
        <f t="shared" si="325"/>
        <v>0.9715033211801376</v>
      </c>
      <c r="V2970" s="30">
        <v>607.30679999999995</v>
      </c>
      <c r="W2970" s="3" t="s">
        <v>47</v>
      </c>
      <c r="X2970" s="3" t="s">
        <v>47</v>
      </c>
      <c r="Y2970" s="3" t="s">
        <v>47</v>
      </c>
      <c r="Z2970" s="3" t="s">
        <v>47</v>
      </c>
      <c r="AA2970" s="3" t="s">
        <v>47</v>
      </c>
      <c r="AB2970" s="12" t="s">
        <v>47</v>
      </c>
      <c r="AC2970" s="3" t="s">
        <v>47</v>
      </c>
      <c r="AD2970" s="3" t="s">
        <v>47</v>
      </c>
      <c r="AE2970" s="3" t="s">
        <v>47</v>
      </c>
      <c r="AF2970" s="3" t="s">
        <v>47</v>
      </c>
      <c r="AG2970" s="3" t="s">
        <v>47</v>
      </c>
      <c r="AH2970" s="3" t="s">
        <v>47</v>
      </c>
      <c r="AI2970" s="3" t="s">
        <v>47</v>
      </c>
      <c r="AK2970" s="3" t="s">
        <v>47</v>
      </c>
      <c r="AL2970" s="3" t="s">
        <v>47</v>
      </c>
      <c r="AO2970" s="3" t="s">
        <v>47</v>
      </c>
      <c r="AP2970" s="3" t="s">
        <v>47</v>
      </c>
      <c r="AU2970" s="3">
        <v>0</v>
      </c>
      <c r="AV2970" s="3">
        <v>17</v>
      </c>
      <c r="AW2970" s="3">
        <v>1</v>
      </c>
      <c r="AX2970" s="3">
        <v>17</v>
      </c>
      <c r="AY2970" s="3">
        <v>100</v>
      </c>
      <c r="AZ2970" s="6" t="str">
        <f t="shared" si="326"/>
        <v>1994.5</v>
      </c>
      <c r="BC2970" s="12" t="s">
        <v>7191</v>
      </c>
      <c r="BJ2970" s="12">
        <f t="shared" si="327"/>
        <v>2</v>
      </c>
      <c r="BK2970" s="12">
        <f t="shared" si="328"/>
        <v>0</v>
      </c>
      <c r="CQ2970" s="3" t="str">
        <f>CONCATENATE(baseURL!$A$1,baseURL!$B$1,baseURL!$C$1,".",C2970,".",L2970,".pkl&amp;seq=",BC2970)</f>
        <v>http://proteomics.broadinstitute.org/millscripts/viewfeed.pl?side=xl&amp;cycle=1&amp;fixedMods=iaaC&amp;file=msdataSM/iPRG2012_nd/cpick_in/iPRG2012_nd.1994.5.3.pkl&amp;seq=LVSNASCTTNCLAPLAK</v>
      </c>
    </row>
    <row r="2971" spans="1:101" x14ac:dyDescent="0.2">
      <c r="A2971" s="3">
        <v>4164</v>
      </c>
      <c r="B2971" s="2" t="s">
        <v>7197</v>
      </c>
      <c r="C2971" s="2" t="s">
        <v>7187</v>
      </c>
      <c r="D2971" s="3">
        <v>7693</v>
      </c>
      <c r="E2971" s="3">
        <v>7687</v>
      </c>
      <c r="F2971" s="3">
        <v>41901</v>
      </c>
      <c r="G2971" s="3">
        <v>9681</v>
      </c>
      <c r="H2971" s="3">
        <v>30.991499999999998</v>
      </c>
      <c r="I2971" s="30">
        <v>531.80039999999997</v>
      </c>
      <c r="J2971" s="30">
        <v>531.80071450000003</v>
      </c>
      <c r="K2971" s="30">
        <v>-3.1E-4</v>
      </c>
      <c r="L2971" s="3">
        <v>2</v>
      </c>
      <c r="M2971" s="3">
        <v>2</v>
      </c>
      <c r="N2971" s="10">
        <f t="shared" si="322"/>
        <v>1</v>
      </c>
      <c r="O2971" s="35">
        <v>2</v>
      </c>
      <c r="P2971" s="17"/>
      <c r="Q2971" s="40">
        <v>1062.59422</v>
      </c>
      <c r="R2971" s="40">
        <v>531.80074999999999</v>
      </c>
      <c r="S2971" s="18">
        <f t="shared" si="323"/>
        <v>-0.65814123057522889</v>
      </c>
      <c r="T2971" s="18">
        <f t="shared" si="324"/>
        <v>-6.6754324748911201E-2</v>
      </c>
      <c r="U2971" s="18">
        <f t="shared" si="325"/>
        <v>-9.4020175765921685E-2</v>
      </c>
      <c r="V2971" s="30">
        <v>531.80070000000001</v>
      </c>
      <c r="W2971" s="3" t="s">
        <v>47</v>
      </c>
      <c r="X2971" s="3" t="s">
        <v>47</v>
      </c>
      <c r="Y2971" s="3" t="s">
        <v>47</v>
      </c>
      <c r="Z2971" s="3" t="s">
        <v>47</v>
      </c>
      <c r="AB2971" s="12" t="s">
        <v>47</v>
      </c>
      <c r="AC2971" s="3" t="s">
        <v>47</v>
      </c>
      <c r="AE2971" s="3" t="s">
        <v>47</v>
      </c>
      <c r="AG2971" s="3" t="s">
        <v>47</v>
      </c>
      <c r="AH2971" s="3" t="s">
        <v>47</v>
      </c>
      <c r="AI2971" s="3" t="s">
        <v>47</v>
      </c>
      <c r="AK2971" s="3" t="s">
        <v>47</v>
      </c>
      <c r="AL2971" s="3" t="s">
        <v>48</v>
      </c>
      <c r="AN2971" s="3" t="s">
        <v>47</v>
      </c>
      <c r="AU2971" s="3">
        <v>0</v>
      </c>
      <c r="AV2971" s="3">
        <v>12</v>
      </c>
      <c r="AW2971" s="3">
        <v>1</v>
      </c>
      <c r="AX2971" s="3">
        <v>12</v>
      </c>
      <c r="AY2971" s="3">
        <v>100</v>
      </c>
      <c r="AZ2971" s="6" t="str">
        <f t="shared" si="326"/>
        <v>1995.5</v>
      </c>
      <c r="BC2971" s="12" t="s">
        <v>7198</v>
      </c>
      <c r="BJ2971" s="12">
        <f t="shared" si="327"/>
        <v>0</v>
      </c>
      <c r="BK2971" s="12">
        <f t="shared" si="328"/>
        <v>0</v>
      </c>
      <c r="CQ2971" s="3" t="str">
        <f>CONCATENATE(baseURL!$A$1,baseURL!$B$1,baseURL!$C$1,".",C2971,".",L2971,".pkl&amp;seq=",BC2971)</f>
        <v>http://proteomics.broadinstitute.org/millscripts/viewfeed.pl?side=xl&amp;cycle=1&amp;fixedMods=iaaC&amp;file=msdataSM/iPRG2012_nd/cpick_in/iPRG2012_nd.1995.5.2.pkl&amp;seq=ALENLYLAR</v>
      </c>
    </row>
    <row r="2972" spans="1:101" x14ac:dyDescent="0.2">
      <c r="A2972" s="3">
        <v>5425</v>
      </c>
      <c r="B2972" s="2" t="s">
        <v>7203</v>
      </c>
      <c r="C2972" s="2" t="s">
        <v>7197</v>
      </c>
      <c r="D2972" s="3">
        <v>7702</v>
      </c>
      <c r="E2972" s="3">
        <v>7696</v>
      </c>
      <c r="F2972" s="3">
        <v>41923</v>
      </c>
      <c r="G2972" s="3">
        <v>9691</v>
      </c>
      <c r="H2972" s="3">
        <v>31.016400000000001</v>
      </c>
      <c r="I2972" s="30">
        <v>511.92122000000001</v>
      </c>
      <c r="J2972" s="30">
        <v>511.92082629999999</v>
      </c>
      <c r="K2972" s="30">
        <v>3.8999999999999999E-4</v>
      </c>
      <c r="L2972" s="3">
        <v>3</v>
      </c>
      <c r="M2972" s="3">
        <v>3</v>
      </c>
      <c r="N2972" s="10">
        <f t="shared" si="322"/>
        <v>1</v>
      </c>
      <c r="O2972" s="35">
        <v>3</v>
      </c>
      <c r="P2972" s="17"/>
      <c r="Q2972" s="40">
        <v>1533.7444700000001</v>
      </c>
      <c r="R2972" s="40">
        <v>511.91967</v>
      </c>
      <c r="S2972" s="18">
        <f t="shared" si="323"/>
        <v>3.0278187982282887</v>
      </c>
      <c r="T2972" s="18">
        <f t="shared" si="324"/>
        <v>2.2587528234478786</v>
      </c>
      <c r="U2972" s="18">
        <f t="shared" si="325"/>
        <v>1.6213481306699113</v>
      </c>
      <c r="V2972" s="30">
        <v>511.9205</v>
      </c>
      <c r="W2972" s="3" t="s">
        <v>47</v>
      </c>
      <c r="X2972" s="3" t="s">
        <v>47</v>
      </c>
      <c r="Y2972" s="3" t="s">
        <v>47</v>
      </c>
      <c r="Z2972" s="3" t="s">
        <v>47</v>
      </c>
      <c r="AA2972" s="3" t="s">
        <v>47</v>
      </c>
      <c r="AB2972" s="12" t="s">
        <v>47</v>
      </c>
      <c r="AC2972" s="3" t="s">
        <v>47</v>
      </c>
      <c r="AD2972" s="3" t="s">
        <v>47</v>
      </c>
      <c r="AE2972" s="3" t="s">
        <v>47</v>
      </c>
      <c r="AF2972" s="3" t="s">
        <v>47</v>
      </c>
      <c r="AG2972" s="3" t="s">
        <v>47</v>
      </c>
      <c r="AH2972" s="3" t="s">
        <v>47</v>
      </c>
      <c r="AI2972" s="3" t="s">
        <v>48</v>
      </c>
      <c r="AJ2972" s="3" t="s">
        <v>47</v>
      </c>
      <c r="AK2972" s="3" t="s">
        <v>47</v>
      </c>
      <c r="AL2972" s="3" t="s">
        <v>48</v>
      </c>
      <c r="AM2972" s="3" t="s">
        <v>47</v>
      </c>
      <c r="AU2972" s="3">
        <v>0</v>
      </c>
      <c r="AV2972" s="3">
        <v>15</v>
      </c>
      <c r="AW2972" s="3">
        <v>1</v>
      </c>
      <c r="AX2972" s="3">
        <v>15</v>
      </c>
      <c r="AY2972" s="3">
        <v>100</v>
      </c>
      <c r="AZ2972" s="6" t="str">
        <f t="shared" si="326"/>
        <v>1996.6</v>
      </c>
      <c r="BC2972" s="12" t="s">
        <v>7204</v>
      </c>
      <c r="BJ2972" s="12">
        <f t="shared" si="327"/>
        <v>0</v>
      </c>
      <c r="BK2972" s="12">
        <f t="shared" si="328"/>
        <v>0</v>
      </c>
      <c r="CQ2972" s="3" t="str">
        <f>CONCATENATE(baseURL!$A$1,baseURL!$B$1,baseURL!$C$1,".",C2972,".",L2972,".pkl&amp;seq=",BC2972)</f>
        <v>http://proteomics.broadinstitute.org/millscripts/viewfeed.pl?side=xl&amp;cycle=1&amp;fixedMods=iaaC&amp;file=msdataSM/iPRG2012_nd/cpick_in/iPRG2012_nd.1996.6.3.pkl&amp;seq=SSAYSSRFQTPFR</v>
      </c>
    </row>
    <row r="2973" spans="1:101" x14ac:dyDescent="0.2">
      <c r="A2973" s="3">
        <v>5382</v>
      </c>
      <c r="B2973" s="2" t="s">
        <v>7205</v>
      </c>
      <c r="C2973" s="2" t="s">
        <v>7199</v>
      </c>
      <c r="D2973" s="3">
        <v>7703</v>
      </c>
      <c r="E2973" s="3">
        <v>7697</v>
      </c>
      <c r="F2973" s="3">
        <v>41924</v>
      </c>
      <c r="G2973" s="3">
        <v>9692</v>
      </c>
      <c r="H2973" s="3">
        <v>31.0181</v>
      </c>
      <c r="I2973" s="30">
        <v>530.27592000000004</v>
      </c>
      <c r="J2973" s="30">
        <v>530.02598439999997</v>
      </c>
      <c r="K2973" s="30">
        <v>0.24994</v>
      </c>
      <c r="L2973" s="3">
        <v>4</v>
      </c>
      <c r="M2973" s="3">
        <v>4</v>
      </c>
      <c r="N2973" s="10">
        <f t="shared" si="322"/>
        <v>1</v>
      </c>
      <c r="O2973" s="35">
        <v>4</v>
      </c>
      <c r="P2973" s="17"/>
      <c r="Q2973" s="40">
        <v>2117.0774299999998</v>
      </c>
      <c r="R2973" s="40">
        <v>530.02481</v>
      </c>
      <c r="S2973" s="18">
        <f t="shared" si="323"/>
        <v>473.77027501795567</v>
      </c>
      <c r="T2973" s="18">
        <f t="shared" si="324"/>
        <v>2.2157453345779143</v>
      </c>
      <c r="U2973" s="18">
        <f t="shared" si="325"/>
        <v>1.6791666790592363</v>
      </c>
      <c r="V2973" s="30">
        <v>530.02570000000003</v>
      </c>
      <c r="W2973" s="3" t="s">
        <v>47</v>
      </c>
      <c r="X2973" s="3" t="s">
        <v>47</v>
      </c>
      <c r="Y2973" s="3" t="s">
        <v>47</v>
      </c>
      <c r="Z2973" s="3" t="s">
        <v>47</v>
      </c>
      <c r="AA2973" s="3" t="s">
        <v>47</v>
      </c>
      <c r="AB2973" s="12" t="s">
        <v>47</v>
      </c>
      <c r="AC2973" s="3" t="s">
        <v>47</v>
      </c>
      <c r="AD2973" s="3" t="s">
        <v>47</v>
      </c>
      <c r="AE2973" s="3" t="s">
        <v>48</v>
      </c>
      <c r="AF2973" s="3" t="s">
        <v>48</v>
      </c>
      <c r="AG2973" s="3" t="s">
        <v>47</v>
      </c>
      <c r="AH2973" s="3" t="s">
        <v>47</v>
      </c>
      <c r="AI2973" s="3" t="s">
        <v>47</v>
      </c>
      <c r="AJ2973" s="3" t="s">
        <v>47</v>
      </c>
      <c r="AL2973" s="3" t="s">
        <v>48</v>
      </c>
      <c r="AM2973" s="3" t="s">
        <v>48</v>
      </c>
      <c r="AU2973" s="3">
        <v>0</v>
      </c>
      <c r="AV2973" s="3">
        <v>12</v>
      </c>
      <c r="AW2973" s="3">
        <v>2</v>
      </c>
      <c r="AX2973" s="3">
        <v>11</v>
      </c>
      <c r="AY2973" s="3">
        <v>91.67</v>
      </c>
      <c r="AZ2973" s="6" t="str">
        <f t="shared" si="326"/>
        <v>1996.7</v>
      </c>
      <c r="BC2973" s="12" t="s">
        <v>7206</v>
      </c>
      <c r="BJ2973" s="12">
        <f t="shared" si="327"/>
        <v>0</v>
      </c>
      <c r="BK2973" s="12">
        <f t="shared" si="328"/>
        <v>0</v>
      </c>
      <c r="CF2973" s="3" t="s">
        <v>7207</v>
      </c>
      <c r="CQ2973" s="3" t="str">
        <f>CONCATENATE(baseURL!$A$1,baseURL!$B$1,baseURL!$C$1,".",C2973,".",L2973,".pkl&amp;seq=",BC2973)</f>
        <v>http://proteomics.broadinstitute.org/millscripts/viewfeed.pl?side=xl&amp;cycle=1&amp;fixedMods=iaaC&amp;file=msdataSM/iPRG2012_nd/cpick_in/iPRG2012_nd.1996.7.4.pkl&amp;seq=GYWGTNLGQPHSLATKTTGK</v>
      </c>
    </row>
    <row r="2974" spans="1:101" x14ac:dyDescent="0.2">
      <c r="A2974" s="3">
        <v>2610</v>
      </c>
      <c r="B2974" s="2" t="s">
        <v>7210</v>
      </c>
      <c r="C2974" s="2" t="s">
        <v>7211</v>
      </c>
      <c r="D2974" s="3">
        <v>7716</v>
      </c>
      <c r="E2974" s="3">
        <v>7710</v>
      </c>
      <c r="F2974" s="3">
        <v>41948</v>
      </c>
      <c r="G2974" s="3">
        <v>9706</v>
      </c>
      <c r="H2974" s="3">
        <v>31.043800000000001</v>
      </c>
      <c r="I2974" s="30">
        <v>706.36904000000004</v>
      </c>
      <c r="J2974" s="30">
        <v>706.36472609999998</v>
      </c>
      <c r="K2974" s="30">
        <v>4.3099999999999996E-3</v>
      </c>
      <c r="L2974" s="3">
        <v>3</v>
      </c>
      <c r="M2974" s="3">
        <v>3</v>
      </c>
      <c r="N2974" s="10">
        <f t="shared" si="322"/>
        <v>1</v>
      </c>
      <c r="O2974" s="35">
        <v>3</v>
      </c>
      <c r="P2974" s="17"/>
      <c r="Q2974" s="40">
        <v>2117.0774299999998</v>
      </c>
      <c r="R2974" s="40">
        <v>706.36398999999994</v>
      </c>
      <c r="S2974" s="18">
        <f t="shared" si="323"/>
        <v>7.1492885701840336</v>
      </c>
      <c r="T2974" s="18">
        <f t="shared" si="324"/>
        <v>1.0420972904353412</v>
      </c>
      <c r="U2974" s="18">
        <f t="shared" si="325"/>
        <v>1.2882876434427164</v>
      </c>
      <c r="V2974" s="30">
        <v>706.36490000000003</v>
      </c>
      <c r="W2974" s="3" t="s">
        <v>47</v>
      </c>
      <c r="Z2974" s="3" t="s">
        <v>47</v>
      </c>
      <c r="AA2974" s="3" t="s">
        <v>47</v>
      </c>
      <c r="AB2974" s="12" t="s">
        <v>47</v>
      </c>
      <c r="AC2974" s="3" t="s">
        <v>47</v>
      </c>
      <c r="AD2974" s="3" t="s">
        <v>47</v>
      </c>
      <c r="AE2974" s="3" t="s">
        <v>47</v>
      </c>
      <c r="AF2974" s="3" t="s">
        <v>47</v>
      </c>
      <c r="AG2974" s="3" t="s">
        <v>47</v>
      </c>
      <c r="AH2974" s="3" t="s">
        <v>47</v>
      </c>
      <c r="AI2974" s="3" t="s">
        <v>47</v>
      </c>
      <c r="AJ2974" s="3" t="s">
        <v>47</v>
      </c>
      <c r="AL2974" s="3" t="s">
        <v>48</v>
      </c>
      <c r="AU2974" s="3">
        <v>0</v>
      </c>
      <c r="AV2974" s="3">
        <v>12</v>
      </c>
      <c r="AW2974" s="3">
        <v>1</v>
      </c>
      <c r="AX2974" s="3">
        <v>12</v>
      </c>
      <c r="AY2974" s="3">
        <v>100</v>
      </c>
      <c r="AZ2974" s="6" t="str">
        <f t="shared" si="326"/>
        <v>1997.10</v>
      </c>
      <c r="BC2974" s="12" t="s">
        <v>7206</v>
      </c>
      <c r="BJ2974" s="12">
        <f t="shared" si="327"/>
        <v>0</v>
      </c>
      <c r="BK2974" s="12">
        <f t="shared" si="328"/>
        <v>0</v>
      </c>
      <c r="CQ2974" s="3" t="str">
        <f>CONCATENATE(baseURL!$A$1,baseURL!$B$1,baseURL!$C$1,".",C2974,".",L2974,".pkl&amp;seq=",BC2974)</f>
        <v>http://proteomics.broadinstitute.org/millscripts/viewfeed.pl?side=xl&amp;cycle=1&amp;fixedMods=iaaC&amp;file=msdataSM/iPRG2012_nd/cpick_in/iPRG2012_nd.1997.10.3.pkl&amp;seq=GYWGTNLGQPHSLATKTTGK</v>
      </c>
    </row>
    <row r="2975" spans="1:101" x14ac:dyDescent="0.2">
      <c r="A2975" s="3">
        <v>1257</v>
      </c>
      <c r="B2975" s="2" t="s">
        <v>7212</v>
      </c>
      <c r="C2975" s="2" t="s">
        <v>7213</v>
      </c>
      <c r="D2975" s="3">
        <v>7708</v>
      </c>
      <c r="E2975" s="3">
        <v>7702</v>
      </c>
      <c r="F2975" s="3">
        <v>41940</v>
      </c>
      <c r="G2975" s="3">
        <v>9698</v>
      </c>
      <c r="H2975" s="3">
        <v>31.0321</v>
      </c>
      <c r="I2975" s="30">
        <v>480.78577000000001</v>
      </c>
      <c r="J2975" s="30">
        <v>480.78449130000001</v>
      </c>
      <c r="K2975" s="30">
        <v>1.2800000000000001E-3</v>
      </c>
      <c r="L2975" s="3">
        <v>2</v>
      </c>
      <c r="M2975" s="3">
        <v>2</v>
      </c>
      <c r="N2975" s="10">
        <f t="shared" si="322"/>
        <v>1</v>
      </c>
      <c r="O2975" s="35">
        <v>2</v>
      </c>
      <c r="P2975" s="17"/>
      <c r="Q2975" s="40">
        <v>960.56253000000004</v>
      </c>
      <c r="R2975" s="40">
        <v>480.78489999999999</v>
      </c>
      <c r="S2975" s="18">
        <f t="shared" si="323"/>
        <v>1.8095410234813001</v>
      </c>
      <c r="T2975" s="18">
        <f t="shared" si="324"/>
        <v>-0.85006829453242927</v>
      </c>
      <c r="U2975" s="18">
        <f t="shared" si="325"/>
        <v>-0.83197288436737227</v>
      </c>
      <c r="V2975" s="30">
        <v>480.78449999999998</v>
      </c>
      <c r="X2975" s="3" t="s">
        <v>47</v>
      </c>
      <c r="Y2975" s="3" t="s">
        <v>47</v>
      </c>
      <c r="Z2975" s="3" t="s">
        <v>52</v>
      </c>
      <c r="AF2975" s="3" t="s">
        <v>48</v>
      </c>
      <c r="AG2975" s="3" t="s">
        <v>47</v>
      </c>
      <c r="AL2975" s="3" t="s">
        <v>52</v>
      </c>
      <c r="AU2975" s="3">
        <v>0</v>
      </c>
      <c r="AV2975" s="3">
        <v>3</v>
      </c>
      <c r="AW2975" s="3">
        <v>1</v>
      </c>
      <c r="AX2975" s="3">
        <v>3</v>
      </c>
      <c r="AY2975" s="3">
        <v>100</v>
      </c>
      <c r="AZ2975" s="6" t="str">
        <f t="shared" si="326"/>
        <v>1997.2</v>
      </c>
      <c r="BC2975" s="12" t="s">
        <v>7214</v>
      </c>
      <c r="BJ2975" s="12">
        <f t="shared" si="327"/>
        <v>0</v>
      </c>
      <c r="BK2975" s="12">
        <f t="shared" si="328"/>
        <v>0</v>
      </c>
      <c r="CQ2975" s="3" t="str">
        <f>CONCATENATE(baseURL!$A$1,baseURL!$B$1,baseURL!$C$1,".",C2975,".",L2975,".pkl&amp;seq=",BC2975)</f>
        <v>http://proteomics.broadinstitute.org/millscripts/viewfeed.pl?side=xl&amp;cycle=1&amp;fixedMods=iaaC&amp;file=msdataSM/iPRG2012_nd/cpick_in/iPRG2012_nd.1997.2.2.pkl&amp;seq=FQNALLVR</v>
      </c>
    </row>
    <row r="2976" spans="1:101" x14ac:dyDescent="0.2">
      <c r="A2976" s="3">
        <v>3719</v>
      </c>
      <c r="B2976" s="2" t="s">
        <v>7215</v>
      </c>
      <c r="C2976" s="2" t="s">
        <v>7203</v>
      </c>
      <c r="D2976" s="3">
        <v>7713</v>
      </c>
      <c r="E2976" s="3">
        <v>7707</v>
      </c>
      <c r="F2976" s="3">
        <v>41945</v>
      </c>
      <c r="G2976" s="3">
        <v>9703</v>
      </c>
      <c r="H2976" s="3">
        <v>31.038799999999998</v>
      </c>
      <c r="I2976" s="30">
        <v>645.29093</v>
      </c>
      <c r="J2976" s="30">
        <v>645.28892189999999</v>
      </c>
      <c r="K2976" s="30">
        <v>2.0100000000000001E-3</v>
      </c>
      <c r="L2976" s="3">
        <v>2</v>
      </c>
      <c r="M2976" s="3">
        <v>2</v>
      </c>
      <c r="N2976" s="10">
        <f t="shared" si="322"/>
        <v>1</v>
      </c>
      <c r="O2976" s="35">
        <v>2</v>
      </c>
      <c r="P2976" s="17"/>
      <c r="Q2976" s="40">
        <v>1289.5718300000001</v>
      </c>
      <c r="R2976" s="40">
        <v>645.28954999999996</v>
      </c>
      <c r="S2976" s="18">
        <f t="shared" si="323"/>
        <v>2.1385748460363678</v>
      </c>
      <c r="T2976" s="18">
        <f t="shared" si="324"/>
        <v>-0.97336149325788657</v>
      </c>
      <c r="U2976" s="18">
        <f t="shared" si="325"/>
        <v>-0.54239217094425729</v>
      </c>
      <c r="V2976" s="30">
        <v>645.28920000000005</v>
      </c>
      <c r="W2976" s="3" t="s">
        <v>47</v>
      </c>
      <c r="X2976" s="3" t="s">
        <v>47</v>
      </c>
      <c r="Y2976" s="3" t="s">
        <v>47</v>
      </c>
      <c r="Z2976" s="3" t="s">
        <v>47</v>
      </c>
      <c r="AA2976" s="3" t="s">
        <v>47</v>
      </c>
      <c r="AB2976" s="12" t="s">
        <v>47</v>
      </c>
      <c r="AC2976" s="3" t="s">
        <v>47</v>
      </c>
      <c r="AE2976" s="3" t="s">
        <v>48</v>
      </c>
      <c r="AG2976" s="3" t="s">
        <v>48</v>
      </c>
      <c r="AH2976" s="3" t="s">
        <v>47</v>
      </c>
      <c r="AI2976" s="3" t="s">
        <v>47</v>
      </c>
      <c r="AK2976" s="3" t="s">
        <v>52</v>
      </c>
      <c r="AL2976" s="3" t="s">
        <v>48</v>
      </c>
      <c r="AU2976" s="3">
        <v>0</v>
      </c>
      <c r="AV2976" s="3">
        <v>9</v>
      </c>
      <c r="AW2976" s="3">
        <v>1</v>
      </c>
      <c r="AX2976" s="3">
        <v>9</v>
      </c>
      <c r="AY2976" s="3">
        <v>100</v>
      </c>
      <c r="AZ2976" s="6" t="str">
        <f t="shared" si="326"/>
        <v>1997.7</v>
      </c>
      <c r="BC2976" s="12" t="s">
        <v>7216</v>
      </c>
      <c r="BJ2976" s="12">
        <f t="shared" si="327"/>
        <v>0</v>
      </c>
      <c r="BK2976" s="12">
        <f t="shared" si="328"/>
        <v>0</v>
      </c>
      <c r="CQ2976" s="3" t="str">
        <f>CONCATENATE(baseURL!$A$1,baseURL!$B$1,baseURL!$C$1,".",C2976,".",L2976,".pkl&amp;seq=",BC2976)</f>
        <v>http://proteomics.broadinstitute.org/millscripts/viewfeed.pl?side=xl&amp;cycle=1&amp;fixedMods=iaaC&amp;file=msdataSM/iPRG2012_nd/cpick_in/iPRG2012_nd.1997.7.2.pkl&amp;seq=SADEPMTTFYK</v>
      </c>
    </row>
    <row r="2977" spans="1:95" x14ac:dyDescent="0.2">
      <c r="A2977" s="3">
        <v>1356</v>
      </c>
      <c r="B2977" s="2" t="s">
        <v>7217</v>
      </c>
      <c r="C2977" s="2" t="s">
        <v>7205</v>
      </c>
      <c r="D2977" s="3">
        <v>7714</v>
      </c>
      <c r="E2977" s="3">
        <v>7708</v>
      </c>
      <c r="F2977" s="3">
        <v>41946</v>
      </c>
      <c r="G2977" s="3">
        <v>9704</v>
      </c>
      <c r="H2977" s="3">
        <v>31.040400000000002</v>
      </c>
      <c r="I2977" s="30">
        <v>684.31233999999995</v>
      </c>
      <c r="J2977" s="30">
        <v>684.3127657</v>
      </c>
      <c r="K2977" s="30">
        <v>-4.2999999999999999E-4</v>
      </c>
      <c r="L2977" s="3">
        <v>3</v>
      </c>
      <c r="M2977" s="3">
        <v>3</v>
      </c>
      <c r="N2977" s="10">
        <f t="shared" si="322"/>
        <v>1</v>
      </c>
      <c r="O2977" s="35">
        <v>3</v>
      </c>
      <c r="P2977" s="17"/>
      <c r="Q2977" s="40">
        <v>2050.9199800000001</v>
      </c>
      <c r="R2977" s="40">
        <v>684.31151</v>
      </c>
      <c r="S2977" s="18">
        <f t="shared" si="323"/>
        <v>1.2128979095365713</v>
      </c>
      <c r="T2977" s="18">
        <f t="shared" si="324"/>
        <v>1.8349830181893696</v>
      </c>
      <c r="U2977" s="18">
        <f t="shared" si="325"/>
        <v>1.7389741112953025</v>
      </c>
      <c r="V2977" s="30">
        <v>684.31269999999995</v>
      </c>
      <c r="X2977" s="3" t="s">
        <v>47</v>
      </c>
      <c r="Y2977" s="3" t="s">
        <v>47</v>
      </c>
      <c r="Z2977" s="3" t="s">
        <v>47</v>
      </c>
      <c r="AA2977" s="3" t="s">
        <v>47</v>
      </c>
      <c r="AB2977" s="12" t="s">
        <v>47</v>
      </c>
      <c r="AD2977" s="3" t="s">
        <v>47</v>
      </c>
      <c r="AE2977" s="3" t="s">
        <v>47</v>
      </c>
      <c r="AG2977" s="3" t="s">
        <v>48</v>
      </c>
      <c r="AH2977" s="3" t="s">
        <v>47</v>
      </c>
      <c r="AK2977" s="3" t="s">
        <v>52</v>
      </c>
      <c r="AL2977" s="3" t="s">
        <v>48</v>
      </c>
      <c r="AU2977" s="3">
        <v>0</v>
      </c>
      <c r="AV2977" s="3">
        <v>8</v>
      </c>
      <c r="AW2977" s="3">
        <v>1</v>
      </c>
      <c r="AX2977" s="3">
        <v>8</v>
      </c>
      <c r="AY2977" s="3">
        <v>100</v>
      </c>
      <c r="AZ2977" s="6" t="str">
        <f t="shared" si="326"/>
        <v>1997.8</v>
      </c>
      <c r="BC2977" s="12" t="s">
        <v>7218</v>
      </c>
      <c r="BJ2977" s="12">
        <f t="shared" si="327"/>
        <v>0</v>
      </c>
      <c r="BK2977" s="12">
        <f t="shared" si="328"/>
        <v>0</v>
      </c>
      <c r="CQ2977" s="3" t="str">
        <f>CONCATENATE(baseURL!$A$1,baseURL!$B$1,baseURL!$C$1,".",C2977,".",L2977,".pkl&amp;seq=",BC2977)</f>
        <v>http://proteomics.broadinstitute.org/millscripts/viewfeed.pl?side=xl&amp;cycle=1&amp;fixedMods=iaaC&amp;file=msdataSM/iPRG2012_nd/cpick_in/iPRG2012_nd.1997.8.3.pkl&amp;seq=YTLENDPEEGADEATLQR</v>
      </c>
    </row>
    <row r="2978" spans="1:95" x14ac:dyDescent="0.2">
      <c r="A2978" s="3">
        <v>7170</v>
      </c>
      <c r="B2978" s="2" t="s">
        <v>7219</v>
      </c>
      <c r="C2978" s="2" t="s">
        <v>7220</v>
      </c>
      <c r="D2978" s="3">
        <v>7719</v>
      </c>
      <c r="E2978" s="3">
        <v>7713</v>
      </c>
      <c r="F2978" s="3">
        <v>41960</v>
      </c>
      <c r="G2978" s="3">
        <v>9710</v>
      </c>
      <c r="H2978" s="3">
        <v>31.056100000000001</v>
      </c>
      <c r="I2978" s="30">
        <v>510.80457999999999</v>
      </c>
      <c r="J2978" s="30">
        <v>510.80440429999999</v>
      </c>
      <c r="K2978" s="30">
        <v>1.8000000000000001E-4</v>
      </c>
      <c r="L2978" s="3">
        <v>0</v>
      </c>
      <c r="M2978" s="3">
        <v>2</v>
      </c>
      <c r="N2978" s="10">
        <f t="shared" si="322"/>
        <v>1</v>
      </c>
      <c r="O2978" s="35">
        <v>2</v>
      </c>
      <c r="P2978" s="17"/>
      <c r="Q2978" s="40">
        <v>1020.60228</v>
      </c>
      <c r="R2978" s="40">
        <v>510.80477999999999</v>
      </c>
      <c r="S2978" s="18">
        <f t="shared" si="323"/>
        <v>-0.39153901419371862</v>
      </c>
      <c r="T2978" s="18">
        <f t="shared" si="324"/>
        <v>-0.73550603815104887</v>
      </c>
      <c r="U2978" s="18">
        <f t="shared" si="325"/>
        <v>-1.3312326481918741</v>
      </c>
      <c r="V2978" s="30">
        <v>510.80410000000001</v>
      </c>
      <c r="W2978" s="3" t="s">
        <v>47</v>
      </c>
      <c r="X2978" s="3" t="s">
        <v>47</v>
      </c>
      <c r="Y2978" s="3" t="s">
        <v>47</v>
      </c>
      <c r="Z2978" s="3" t="s">
        <v>52</v>
      </c>
      <c r="AA2978" s="3" t="s">
        <v>47</v>
      </c>
      <c r="AB2978" s="12" t="s">
        <v>48</v>
      </c>
      <c r="AC2978" s="3" t="s">
        <v>52</v>
      </c>
      <c r="AF2978" s="3" t="s">
        <v>48</v>
      </c>
      <c r="AG2978" s="3" t="s">
        <v>48</v>
      </c>
      <c r="AH2978" s="3" t="s">
        <v>47</v>
      </c>
      <c r="AK2978" s="3" t="s">
        <v>52</v>
      </c>
      <c r="AL2978" s="3" t="s">
        <v>48</v>
      </c>
      <c r="AM2978" s="3" t="s">
        <v>47</v>
      </c>
      <c r="AU2978" s="3">
        <v>0</v>
      </c>
      <c r="AV2978" s="3">
        <v>6</v>
      </c>
      <c r="AW2978" s="3">
        <v>1</v>
      </c>
      <c r="AX2978" s="3">
        <v>6</v>
      </c>
      <c r="AY2978" s="3">
        <v>100</v>
      </c>
      <c r="AZ2978" s="6" t="str">
        <f t="shared" si="326"/>
        <v>1998.1</v>
      </c>
      <c r="BC2978" s="12" t="s">
        <v>7221</v>
      </c>
      <c r="BJ2978" s="12">
        <f t="shared" si="327"/>
        <v>0</v>
      </c>
      <c r="BK2978" s="12">
        <f t="shared" si="328"/>
        <v>0</v>
      </c>
      <c r="CQ2978" s="3" t="str">
        <f>CONCATENATE(baseURL!$A$1,baseURL!$B$1,baseURL!$C$1,".",C2978,".",L2978,".pkl&amp;seq=",BC2978)</f>
        <v>http://proteomics.broadinstitute.org/millscripts/viewfeed.pl?side=xl&amp;cycle=1&amp;fixedMods=iaaC&amp;file=msdataSM/iPRG2012_nd/cpick_in/iPRG2012_nd.1998.1.0.pkl&amp;seq=FQVMVLRK</v>
      </c>
    </row>
    <row r="2979" spans="1:95" x14ac:dyDescent="0.2">
      <c r="A2979" s="3">
        <v>3535</v>
      </c>
      <c r="B2979" s="2" t="s">
        <v>7222</v>
      </c>
      <c r="C2979" s="2" t="s">
        <v>7212</v>
      </c>
      <c r="D2979" s="3">
        <v>7721</v>
      </c>
      <c r="E2979" s="3">
        <v>7715</v>
      </c>
      <c r="F2979" s="3">
        <v>41962</v>
      </c>
      <c r="G2979" s="3">
        <v>9712</v>
      </c>
      <c r="H2979" s="3">
        <v>31.061199999999999</v>
      </c>
      <c r="I2979" s="30">
        <v>576.65851999999995</v>
      </c>
      <c r="J2979" s="30">
        <v>576.79883389999998</v>
      </c>
      <c r="K2979" s="30">
        <v>-0.14030999999999999</v>
      </c>
      <c r="L2979" s="3">
        <v>6</v>
      </c>
      <c r="M2979" s="3">
        <v>2</v>
      </c>
      <c r="N2979" s="10">
        <f t="shared" si="322"/>
        <v>-1</v>
      </c>
      <c r="O2979" s="35">
        <v>2</v>
      </c>
      <c r="P2979" s="17"/>
      <c r="Q2979" s="40">
        <v>1152.58953</v>
      </c>
      <c r="R2979" s="40">
        <v>576.79840000000002</v>
      </c>
      <c r="S2979" s="18">
        <f t="shared" si="323"/>
        <v>-242.51107492680623</v>
      </c>
      <c r="T2979" s="18">
        <f t="shared" si="324"/>
        <v>0.75225590078231042</v>
      </c>
      <c r="U2979" s="18">
        <f t="shared" si="325"/>
        <v>0.34674159975096303</v>
      </c>
      <c r="V2979" s="30">
        <v>576.79859999999996</v>
      </c>
      <c r="W2979" s="3" t="s">
        <v>47</v>
      </c>
      <c r="X2979" s="3" t="s">
        <v>47</v>
      </c>
      <c r="Y2979" s="3" t="s">
        <v>47</v>
      </c>
      <c r="Z2979" s="3" t="s">
        <v>47</v>
      </c>
      <c r="AA2979" s="3" t="s">
        <v>47</v>
      </c>
      <c r="AB2979" s="12" t="s">
        <v>47</v>
      </c>
      <c r="AC2979" s="3" t="s">
        <v>47</v>
      </c>
      <c r="AE2979" s="3" t="s">
        <v>47</v>
      </c>
      <c r="AF2979" s="3" t="s">
        <v>47</v>
      </c>
      <c r="AG2979" s="3" t="s">
        <v>52</v>
      </c>
      <c r="AH2979" s="3" t="s">
        <v>47</v>
      </c>
      <c r="AI2979" s="3" t="s">
        <v>47</v>
      </c>
      <c r="AK2979" s="3" t="s">
        <v>47</v>
      </c>
      <c r="AL2979" s="3" t="s">
        <v>47</v>
      </c>
      <c r="AM2979" s="3" t="s">
        <v>47</v>
      </c>
      <c r="AN2979" s="3" t="s">
        <v>47</v>
      </c>
      <c r="AU2979" s="3">
        <v>0</v>
      </c>
      <c r="AV2979" s="3">
        <v>15</v>
      </c>
      <c r="AW2979" s="3">
        <v>1</v>
      </c>
      <c r="AX2979" s="3">
        <v>15</v>
      </c>
      <c r="AY2979" s="3">
        <v>100</v>
      </c>
      <c r="AZ2979" s="6" t="str">
        <f t="shared" si="326"/>
        <v>1998.3</v>
      </c>
      <c r="BC2979" s="12" t="s">
        <v>7223</v>
      </c>
      <c r="BJ2979" s="12">
        <f t="shared" si="327"/>
        <v>0</v>
      </c>
      <c r="BK2979" s="12">
        <f t="shared" si="328"/>
        <v>0</v>
      </c>
      <c r="CQ2979" s="3" t="str">
        <f>CONCATENATE(baseURL!$A$1,baseURL!$B$1,baseURL!$C$1,".",C2979,".",L2979,".pkl&amp;seq=",BC2979)</f>
        <v>http://proteomics.broadinstitute.org/millscripts/viewfeed.pl?side=xl&amp;cycle=1&amp;fixedMods=iaaC&amp;file=msdataSM/iPRG2012_nd/cpick_in/iPRG2012_nd.1998.3.6.pkl&amp;seq=ELSDLYTGVR</v>
      </c>
    </row>
    <row r="2980" spans="1:95" x14ac:dyDescent="0.2">
      <c r="A2980" s="3">
        <v>5089</v>
      </c>
      <c r="B2980" s="2" t="s">
        <v>7226</v>
      </c>
      <c r="C2980" s="2" t="s">
        <v>7227</v>
      </c>
      <c r="D2980" s="3">
        <v>7724</v>
      </c>
      <c r="E2980" s="3">
        <v>7718</v>
      </c>
      <c r="F2980" s="3">
        <v>41965</v>
      </c>
      <c r="G2980" s="3">
        <v>9715</v>
      </c>
      <c r="H2980" s="3">
        <v>31.0686</v>
      </c>
      <c r="I2980" s="30">
        <v>690.68526999999995</v>
      </c>
      <c r="J2980" s="30">
        <v>690.68498380000005</v>
      </c>
      <c r="K2980" s="30">
        <v>2.9E-4</v>
      </c>
      <c r="L2980" s="3">
        <v>3</v>
      </c>
      <c r="M2980" s="3">
        <v>3</v>
      </c>
      <c r="N2980" s="10">
        <f t="shared" si="322"/>
        <v>1</v>
      </c>
      <c r="O2980" s="35">
        <v>3</v>
      </c>
      <c r="P2980" s="17"/>
      <c r="Q2980" s="40">
        <v>2070.0389799999998</v>
      </c>
      <c r="R2980" s="40">
        <v>690.68451000000005</v>
      </c>
      <c r="S2980" s="18">
        <f t="shared" si="323"/>
        <v>1.100357672564821</v>
      </c>
      <c r="T2980" s="18">
        <f t="shared" si="324"/>
        <v>0.68598613860451341</v>
      </c>
      <c r="U2980" s="18">
        <f t="shared" si="325"/>
        <v>0.5646572266762423</v>
      </c>
      <c r="V2980" s="30">
        <v>690.68489999999997</v>
      </c>
      <c r="W2980" s="3" t="s">
        <v>47</v>
      </c>
      <c r="X2980" s="3" t="s">
        <v>47</v>
      </c>
      <c r="Y2980" s="3" t="s">
        <v>47</v>
      </c>
      <c r="Z2980" s="3" t="s">
        <v>47</v>
      </c>
      <c r="AA2980" s="3" t="s">
        <v>47</v>
      </c>
      <c r="AB2980" s="12" t="s">
        <v>47</v>
      </c>
      <c r="AC2980" s="3" t="s">
        <v>47</v>
      </c>
      <c r="AD2980" s="3" t="s">
        <v>47</v>
      </c>
      <c r="AE2980" s="3" t="s">
        <v>47</v>
      </c>
      <c r="AF2980" s="3" t="s">
        <v>47</v>
      </c>
      <c r="AG2980" s="3" t="s">
        <v>47</v>
      </c>
      <c r="AH2980" s="3" t="s">
        <v>47</v>
      </c>
      <c r="AI2980" s="3" t="s">
        <v>47</v>
      </c>
      <c r="AJ2980" s="3" t="s">
        <v>47</v>
      </c>
      <c r="AK2980" s="3" t="s">
        <v>47</v>
      </c>
      <c r="AL2980" s="3" t="s">
        <v>47</v>
      </c>
      <c r="AM2980" s="3" t="s">
        <v>47</v>
      </c>
      <c r="AN2980" s="3" t="s">
        <v>47</v>
      </c>
      <c r="AU2980" s="3">
        <v>0</v>
      </c>
      <c r="AV2980" s="3">
        <v>18</v>
      </c>
      <c r="AW2980" s="3">
        <v>1</v>
      </c>
      <c r="AX2980" s="3">
        <v>18</v>
      </c>
      <c r="AY2980" s="3">
        <v>100</v>
      </c>
      <c r="AZ2980" s="6" t="str">
        <f t="shared" si="326"/>
        <v>1998.6</v>
      </c>
      <c r="BC2980" s="12" t="s">
        <v>7130</v>
      </c>
      <c r="BJ2980" s="12">
        <f t="shared" si="327"/>
        <v>0</v>
      </c>
      <c r="BK2980" s="12">
        <f t="shared" si="328"/>
        <v>0</v>
      </c>
      <c r="CQ2980" s="3" t="str">
        <f>CONCATENATE(baseURL!$A$1,baseURL!$B$1,baseURL!$C$1,".",C2980,".",L2980,".pkl&amp;seq=",BC2980)</f>
        <v>http://proteomics.broadinstitute.org/millscripts/viewfeed.pl?side=xl&amp;cycle=1&amp;fixedMods=iaaC&amp;file=msdataSM/iPRG2012_nd/cpick_in/iPRG2012_nd.1998.6.3.pkl&amp;seq=KYVDEQVELADAAPPPEAK</v>
      </c>
    </row>
    <row r="2981" spans="1:95" x14ac:dyDescent="0.2">
      <c r="A2981" s="3">
        <v>7051</v>
      </c>
      <c r="B2981" s="2" t="s">
        <v>7228</v>
      </c>
      <c r="C2981" s="2" t="s">
        <v>7229</v>
      </c>
      <c r="D2981" s="3">
        <v>7725</v>
      </c>
      <c r="E2981" s="3">
        <v>7719</v>
      </c>
      <c r="F2981" s="3">
        <v>41966</v>
      </c>
      <c r="G2981" s="3">
        <v>9716</v>
      </c>
      <c r="H2981" s="3">
        <v>31.071100000000001</v>
      </c>
      <c r="I2981" s="30">
        <v>698.84691999999995</v>
      </c>
      <c r="J2981" s="30">
        <v>698.84754569999996</v>
      </c>
      <c r="K2981" s="30">
        <v>-6.3000000000000003E-4</v>
      </c>
      <c r="L2981" s="3">
        <v>2</v>
      </c>
      <c r="M2981" s="3">
        <v>2</v>
      </c>
      <c r="N2981" s="10">
        <f t="shared" si="322"/>
        <v>1</v>
      </c>
      <c r="O2981" s="35">
        <v>2</v>
      </c>
      <c r="P2981" s="17"/>
      <c r="Q2981" s="40">
        <v>1396.68958</v>
      </c>
      <c r="R2981" s="40">
        <v>698.84843000000001</v>
      </c>
      <c r="S2981" s="18">
        <f t="shared" si="323"/>
        <v>-2.1606974205450658</v>
      </c>
      <c r="T2981" s="18">
        <f t="shared" si="324"/>
        <v>-1.2653673702214121</v>
      </c>
      <c r="U2981" s="18">
        <f t="shared" si="325"/>
        <v>-2.4755010180852373</v>
      </c>
      <c r="V2981" s="30">
        <v>698.84670000000006</v>
      </c>
      <c r="X2981" s="3" t="s">
        <v>47</v>
      </c>
      <c r="Y2981" s="3" t="s">
        <v>47</v>
      </c>
      <c r="AA2981" s="3" t="s">
        <v>47</v>
      </c>
      <c r="AB2981" s="12" t="s">
        <v>47</v>
      </c>
      <c r="AC2981" s="3" t="s">
        <v>47</v>
      </c>
      <c r="AE2981" s="3" t="s">
        <v>48</v>
      </c>
      <c r="AF2981" s="3" t="s">
        <v>48</v>
      </c>
      <c r="AH2981" s="3" t="s">
        <v>48</v>
      </c>
      <c r="AK2981" s="3" t="s">
        <v>52</v>
      </c>
      <c r="AU2981" s="3">
        <v>0</v>
      </c>
      <c r="AV2981" s="3">
        <v>5</v>
      </c>
      <c r="AW2981" s="3">
        <v>1</v>
      </c>
      <c r="AX2981" s="3">
        <v>5</v>
      </c>
      <c r="AY2981" s="3">
        <v>100</v>
      </c>
      <c r="AZ2981" s="6" t="str">
        <f t="shared" si="326"/>
        <v>1998.7</v>
      </c>
      <c r="BC2981" s="12" t="s">
        <v>7230</v>
      </c>
      <c r="BJ2981" s="12">
        <f t="shared" si="327"/>
        <v>0</v>
      </c>
      <c r="BK2981" s="12">
        <f t="shared" si="328"/>
        <v>0</v>
      </c>
      <c r="CQ2981" s="3" t="str">
        <f>CONCATENATE(baseURL!$A$1,baseURL!$B$1,baseURL!$C$1,".",C2981,".",L2981,".pkl&amp;seq=",BC2981)</f>
        <v>http://proteomics.broadinstitute.org/millscripts/viewfeed.pl?side=xl&amp;cycle=1&amp;fixedMods=iaaC&amp;file=msdataSM/iPRG2012_nd/cpick_in/iPRG2012_nd.1998.7.2.pkl&amp;seq=TFSYKRPSTFY</v>
      </c>
    </row>
    <row r="2982" spans="1:95" x14ac:dyDescent="0.2">
      <c r="A2982" s="3">
        <v>4687</v>
      </c>
      <c r="B2982" s="2" t="s">
        <v>7234</v>
      </c>
      <c r="C2982" s="2" t="s">
        <v>7235</v>
      </c>
      <c r="D2982" s="3">
        <v>7731</v>
      </c>
      <c r="E2982" s="3">
        <v>7725</v>
      </c>
      <c r="F2982" s="3">
        <v>42002</v>
      </c>
      <c r="G2982" s="3">
        <v>9724</v>
      </c>
      <c r="H2982" s="3">
        <v>31.104199999999999</v>
      </c>
      <c r="I2982" s="30">
        <v>402.23081000000002</v>
      </c>
      <c r="J2982" s="30">
        <v>402.22990190000002</v>
      </c>
      <c r="K2982" s="30">
        <v>9.1E-4</v>
      </c>
      <c r="L2982" s="3">
        <v>4</v>
      </c>
      <c r="M2982" s="3">
        <v>4</v>
      </c>
      <c r="N2982" s="10">
        <f t="shared" si="322"/>
        <v>1</v>
      </c>
      <c r="O2982" s="35">
        <v>4</v>
      </c>
      <c r="P2982" s="17"/>
      <c r="Q2982" s="40">
        <v>1605.89588</v>
      </c>
      <c r="R2982" s="40">
        <v>402.22942999999998</v>
      </c>
      <c r="S2982" s="18">
        <f t="shared" si="323"/>
        <v>3.4308777456690005</v>
      </c>
      <c r="T2982" s="18">
        <f t="shared" si="324"/>
        <v>1.1732110204775044</v>
      </c>
      <c r="U2982" s="18">
        <f t="shared" si="325"/>
        <v>0.17403003055693178</v>
      </c>
      <c r="V2982" s="30">
        <v>402.22949999999997</v>
      </c>
      <c r="W2982" s="3" t="s">
        <v>47</v>
      </c>
      <c r="X2982" s="3" t="s">
        <v>47</v>
      </c>
      <c r="Y2982" s="3" t="s">
        <v>47</v>
      </c>
      <c r="Z2982" s="3" t="s">
        <v>47</v>
      </c>
      <c r="AA2982" s="3" t="s">
        <v>47</v>
      </c>
      <c r="AB2982" s="12" t="s">
        <v>47</v>
      </c>
      <c r="AC2982" s="3" t="s">
        <v>47</v>
      </c>
      <c r="AD2982" s="3" t="s">
        <v>47</v>
      </c>
      <c r="AE2982" s="3" t="s">
        <v>47</v>
      </c>
      <c r="AF2982" s="3" t="s">
        <v>48</v>
      </c>
      <c r="AG2982" s="3" t="s">
        <v>47</v>
      </c>
      <c r="AH2982" s="3" t="s">
        <v>47</v>
      </c>
      <c r="AJ2982" s="3" t="s">
        <v>47</v>
      </c>
      <c r="AK2982" s="3" t="s">
        <v>47</v>
      </c>
      <c r="AL2982" s="3" t="s">
        <v>47</v>
      </c>
      <c r="AM2982" s="3" t="s">
        <v>47</v>
      </c>
      <c r="AN2982" s="3" t="s">
        <v>47</v>
      </c>
      <c r="AU2982" s="3">
        <v>0</v>
      </c>
      <c r="AV2982" s="3">
        <v>16</v>
      </c>
      <c r="AW2982" s="3">
        <v>1</v>
      </c>
      <c r="AX2982" s="3">
        <v>16</v>
      </c>
      <c r="AY2982" s="3">
        <v>100</v>
      </c>
      <c r="AZ2982" s="6" t="str">
        <f t="shared" si="326"/>
        <v>2000.1</v>
      </c>
      <c r="BC2982" s="12" t="s">
        <v>7236</v>
      </c>
      <c r="BJ2982" s="12">
        <f t="shared" si="327"/>
        <v>0</v>
      </c>
      <c r="BK2982" s="12">
        <f t="shared" si="328"/>
        <v>0</v>
      </c>
      <c r="CQ2982" s="3" t="str">
        <f>CONCATENATE(baseURL!$A$1,baseURL!$B$1,baseURL!$C$1,".",C2982,".",L2982,".pkl&amp;seq=",BC2982)</f>
        <v>http://proteomics.broadinstitute.org/millscripts/viewfeed.pl?side=xl&amp;cycle=1&amp;fixedMods=iaaC&amp;file=msdataSM/iPRG2012_nd/cpick_in/iPRG2012_nd.2000.1.4.pkl&amp;seq=FLASKLGDKAASELR</v>
      </c>
    </row>
    <row r="2983" spans="1:95" x14ac:dyDescent="0.2">
      <c r="A2983" s="3">
        <v>3311</v>
      </c>
      <c r="B2983" s="2" t="s">
        <v>7237</v>
      </c>
      <c r="C2983" s="2" t="s">
        <v>7238</v>
      </c>
      <c r="D2983" s="3">
        <v>7732</v>
      </c>
      <c r="E2983" s="3">
        <v>7726</v>
      </c>
      <c r="F2983" s="3">
        <v>42003</v>
      </c>
      <c r="G2983" s="3">
        <v>9725</v>
      </c>
      <c r="H2983" s="3">
        <v>31.105799999999999</v>
      </c>
      <c r="I2983" s="30">
        <v>438.23559</v>
      </c>
      <c r="J2983" s="30">
        <v>438.75053009999999</v>
      </c>
      <c r="K2983" s="30">
        <v>-0.51493999999999995</v>
      </c>
      <c r="L2983" s="3">
        <v>0</v>
      </c>
      <c r="M2983" s="3">
        <v>2</v>
      </c>
      <c r="N2983" s="10">
        <f t="shared" si="322"/>
        <v>1</v>
      </c>
      <c r="O2983" s="35">
        <v>2</v>
      </c>
      <c r="P2983" s="17"/>
      <c r="Q2983" s="40">
        <v>876.49378000000002</v>
      </c>
      <c r="R2983" s="40">
        <v>438.75053000000003</v>
      </c>
      <c r="S2983" s="18">
        <f t="shared" si="323"/>
        <v>-1173.6510039088139</v>
      </c>
      <c r="T2983" s="18">
        <f t="shared" si="324"/>
        <v>2.2791987428818136E-4</v>
      </c>
      <c r="U2983" s="18">
        <f t="shared" si="325"/>
        <v>-6.8375985865918198E-2</v>
      </c>
      <c r="V2983" s="30">
        <v>438.75049999999999</v>
      </c>
      <c r="X2983" s="3" t="s">
        <v>47</v>
      </c>
      <c r="Y2983" s="3" t="s">
        <v>47</v>
      </c>
      <c r="Z2983" s="3" t="s">
        <v>47</v>
      </c>
      <c r="AA2983" s="3" t="s">
        <v>47</v>
      </c>
      <c r="AB2983" s="12" t="s">
        <v>47</v>
      </c>
      <c r="AC2983" s="3" t="s">
        <v>47</v>
      </c>
      <c r="AE2983" s="3" t="s">
        <v>47</v>
      </c>
      <c r="AF2983" s="3" t="s">
        <v>48</v>
      </c>
      <c r="AG2983" s="3" t="s">
        <v>52</v>
      </c>
      <c r="AH2983" s="3" t="s">
        <v>48</v>
      </c>
      <c r="AI2983" s="3" t="s">
        <v>48</v>
      </c>
      <c r="AK2983" s="3" t="s">
        <v>52</v>
      </c>
      <c r="AL2983" s="3" t="s">
        <v>52</v>
      </c>
      <c r="AM2983" s="3" t="s">
        <v>47</v>
      </c>
      <c r="AU2983" s="3">
        <v>0</v>
      </c>
      <c r="AV2983" s="3">
        <v>8</v>
      </c>
      <c r="AW2983" s="3">
        <v>1</v>
      </c>
      <c r="AX2983" s="3">
        <v>8</v>
      </c>
      <c r="AY2983" s="3">
        <v>100</v>
      </c>
      <c r="AZ2983" s="6" t="str">
        <f t="shared" si="326"/>
        <v>2000.2</v>
      </c>
      <c r="BC2983" s="12" t="s">
        <v>7239</v>
      </c>
      <c r="BJ2983" s="12">
        <f t="shared" si="327"/>
        <v>0</v>
      </c>
      <c r="BK2983" s="12">
        <f t="shared" si="328"/>
        <v>0</v>
      </c>
      <c r="CQ2983" s="3" t="str">
        <f>CONCATENATE(baseURL!$A$1,baseURL!$B$1,baseURL!$C$1,".",C2983,".",L2983,".pkl&amp;seq=",BC2983)</f>
        <v>http://proteomics.broadinstitute.org/millscripts/viewfeed.pl?side=xl&amp;cycle=1&amp;fixedMods=iaaC&amp;file=msdataSM/iPRG2012_nd/cpick_in/iPRG2012_nd.2000.2.0.pkl&amp;seq=FVVGLGER</v>
      </c>
    </row>
    <row r="2984" spans="1:95" x14ac:dyDescent="0.2">
      <c r="A2984" s="3">
        <v>4927</v>
      </c>
      <c r="B2984" s="2" t="s">
        <v>7240</v>
      </c>
      <c r="C2984" s="2" t="s">
        <v>7241</v>
      </c>
      <c r="D2984" s="3">
        <v>7733</v>
      </c>
      <c r="E2984" s="3">
        <v>7727</v>
      </c>
      <c r="F2984" s="3">
        <v>42004</v>
      </c>
      <c r="G2984" s="3">
        <v>9726</v>
      </c>
      <c r="H2984" s="3">
        <v>31.107500000000002</v>
      </c>
      <c r="I2984" s="30">
        <v>448.24065000000002</v>
      </c>
      <c r="J2984" s="30">
        <v>448.23863890000001</v>
      </c>
      <c r="K2984" s="30">
        <v>2.0100000000000001E-3</v>
      </c>
      <c r="L2984" s="3">
        <v>3</v>
      </c>
      <c r="M2984" s="3">
        <v>3</v>
      </c>
      <c r="N2984" s="10">
        <f t="shared" si="322"/>
        <v>1</v>
      </c>
      <c r="O2984" s="35">
        <v>3</v>
      </c>
      <c r="P2984" s="17"/>
      <c r="Q2984" s="40">
        <v>1342.7001399999999</v>
      </c>
      <c r="R2984" s="40">
        <v>448.23822999999999</v>
      </c>
      <c r="S2984" s="18">
        <f t="shared" si="323"/>
        <v>5.3989147691154695</v>
      </c>
      <c r="T2984" s="18">
        <f t="shared" si="324"/>
        <v>0.91223811950380573</v>
      </c>
      <c r="U2984" s="18">
        <f t="shared" si="325"/>
        <v>-6.6928695441932071E-2</v>
      </c>
      <c r="V2984" s="30">
        <v>448.23820000000001</v>
      </c>
      <c r="W2984" s="3" t="s">
        <v>47</v>
      </c>
      <c r="X2984" s="3" t="s">
        <v>47</v>
      </c>
      <c r="Y2984" s="3" t="s">
        <v>47</v>
      </c>
      <c r="Z2984" s="3" t="s">
        <v>47</v>
      </c>
      <c r="AA2984" s="3" t="s">
        <v>48</v>
      </c>
      <c r="AB2984" s="12" t="s">
        <v>47</v>
      </c>
      <c r="AC2984" s="3" t="s">
        <v>47</v>
      </c>
      <c r="AD2984" s="3" t="s">
        <v>47</v>
      </c>
      <c r="AE2984" s="3" t="s">
        <v>47</v>
      </c>
      <c r="AF2984" s="3" t="s">
        <v>47</v>
      </c>
      <c r="AG2984" s="3" t="s">
        <v>47</v>
      </c>
      <c r="AH2984" s="3" t="s">
        <v>47</v>
      </c>
      <c r="AI2984" s="3" t="s">
        <v>47</v>
      </c>
      <c r="AJ2984" s="3" t="s">
        <v>47</v>
      </c>
      <c r="AK2984" s="3" t="s">
        <v>47</v>
      </c>
      <c r="AL2984" s="3" t="s">
        <v>47</v>
      </c>
      <c r="AM2984" s="3" t="s">
        <v>47</v>
      </c>
      <c r="AN2984" s="3" t="s">
        <v>47</v>
      </c>
      <c r="AU2984" s="3">
        <v>0</v>
      </c>
      <c r="AV2984" s="3">
        <v>17</v>
      </c>
      <c r="AW2984" s="3">
        <v>1</v>
      </c>
      <c r="AX2984" s="3">
        <v>17</v>
      </c>
      <c r="AY2984" s="3">
        <v>100</v>
      </c>
      <c r="AZ2984" s="6" t="str">
        <f t="shared" si="326"/>
        <v>2000.3</v>
      </c>
      <c r="BC2984" s="12" t="s">
        <v>7138</v>
      </c>
      <c r="BJ2984" s="12">
        <f t="shared" si="327"/>
        <v>0</v>
      </c>
      <c r="BK2984" s="12">
        <f t="shared" si="328"/>
        <v>0</v>
      </c>
      <c r="CQ2984" s="3" t="str">
        <f>CONCATENATE(baseURL!$A$1,baseURL!$B$1,baseURL!$C$1,".",C2984,".",L2984,".pkl&amp;seq=",BC2984)</f>
        <v>http://proteomics.broadinstitute.org/millscripts/viewfeed.pl?side=xl&amp;cycle=1&amp;fixedMods=iaaC&amp;file=msdataSM/iPRG2012_nd/cpick_in/iPRG2012_nd.2000.3.3.pkl&amp;seq=KGDTYVSLQGFK</v>
      </c>
    </row>
    <row r="2985" spans="1:95" x14ac:dyDescent="0.2">
      <c r="A2985" s="3">
        <v>3264</v>
      </c>
      <c r="B2985" s="2" t="s">
        <v>7242</v>
      </c>
      <c r="C2985" s="2" t="s">
        <v>7243</v>
      </c>
      <c r="D2985" s="3">
        <v>7735</v>
      </c>
      <c r="E2985" s="3">
        <v>7729</v>
      </c>
      <c r="F2985" s="3">
        <v>42006</v>
      </c>
      <c r="G2985" s="3">
        <v>9728</v>
      </c>
      <c r="H2985" s="3">
        <v>31.110800000000001</v>
      </c>
      <c r="I2985" s="30">
        <v>517.30795999999998</v>
      </c>
      <c r="J2985" s="30">
        <v>517.30900610000003</v>
      </c>
      <c r="K2985" s="30">
        <v>-1.0499999999999999E-3</v>
      </c>
      <c r="L2985" s="3">
        <v>3</v>
      </c>
      <c r="M2985" s="3">
        <v>3</v>
      </c>
      <c r="N2985" s="10">
        <f t="shared" si="322"/>
        <v>1</v>
      </c>
      <c r="O2985" s="35">
        <v>3</v>
      </c>
      <c r="P2985" s="17"/>
      <c r="Q2985" s="40">
        <v>1549.9100800000001</v>
      </c>
      <c r="R2985" s="40">
        <v>517.30821000000003</v>
      </c>
      <c r="S2985" s="18">
        <f t="shared" si="323"/>
        <v>-0.48327089193293815</v>
      </c>
      <c r="T2985" s="18">
        <f t="shared" si="324"/>
        <v>1.5389278279621692</v>
      </c>
      <c r="U2985" s="18">
        <f t="shared" si="325"/>
        <v>1.1405193047068054</v>
      </c>
      <c r="V2985" s="30">
        <v>517.30880000000002</v>
      </c>
      <c r="W2985" s="3" t="s">
        <v>47</v>
      </c>
      <c r="Y2985" s="3" t="s">
        <v>48</v>
      </c>
      <c r="Z2985" s="3" t="s">
        <v>47</v>
      </c>
      <c r="AA2985" s="3" t="s">
        <v>47</v>
      </c>
      <c r="AB2985" s="12" t="s">
        <v>47</v>
      </c>
      <c r="AC2985" s="3" t="s">
        <v>52</v>
      </c>
      <c r="AE2985" s="3" t="s">
        <v>48</v>
      </c>
      <c r="AF2985" s="3" t="s">
        <v>48</v>
      </c>
      <c r="AG2985" s="3" t="s">
        <v>48</v>
      </c>
      <c r="AH2985" s="3" t="s">
        <v>48</v>
      </c>
      <c r="AU2985" s="3">
        <v>0</v>
      </c>
      <c r="AV2985" s="3">
        <v>4</v>
      </c>
      <c r="AW2985" s="3">
        <v>1</v>
      </c>
      <c r="AX2985" s="3">
        <v>4</v>
      </c>
      <c r="AY2985" s="3">
        <v>100</v>
      </c>
      <c r="AZ2985" s="6" t="str">
        <f t="shared" si="326"/>
        <v>2000.5</v>
      </c>
      <c r="BC2985" s="12" t="s">
        <v>7244</v>
      </c>
      <c r="BJ2985" s="12">
        <f t="shared" si="327"/>
        <v>0</v>
      </c>
      <c r="BK2985" s="12">
        <f t="shared" si="328"/>
        <v>0</v>
      </c>
      <c r="CQ2985" s="3" t="str">
        <f>CONCATENATE(baseURL!$A$1,baseURL!$B$1,baseURL!$C$1,".",C2985,".",L2985,".pkl&amp;seq=",BC2985)</f>
        <v>http://proteomics.broadinstitute.org/millscripts/viewfeed.pl?side=xl&amp;cycle=1&amp;fixedMods=iaaC&amp;file=msdataSM/iPRG2012_nd/cpick_in/iPRG2012_nd.2000.5.3.pkl&amp;seq=YKFPGQQKLLLSK</v>
      </c>
    </row>
    <row r="2986" spans="1:95" x14ac:dyDescent="0.2">
      <c r="A2986" s="3">
        <v>4928</v>
      </c>
      <c r="B2986" s="2" t="s">
        <v>7245</v>
      </c>
      <c r="C2986" s="2" t="s">
        <v>7246</v>
      </c>
      <c r="D2986" s="3">
        <v>7738</v>
      </c>
      <c r="E2986" s="3">
        <v>7732</v>
      </c>
      <c r="F2986" s="3">
        <v>42009</v>
      </c>
      <c r="G2986" s="3">
        <v>9731</v>
      </c>
      <c r="H2986" s="3">
        <v>31.116700000000002</v>
      </c>
      <c r="I2986" s="30">
        <v>665.33453999999995</v>
      </c>
      <c r="J2986" s="30">
        <v>665.33327510000004</v>
      </c>
      <c r="K2986" s="30">
        <v>1.2600000000000001E-3</v>
      </c>
      <c r="L2986" s="3">
        <v>3</v>
      </c>
      <c r="M2986" s="3">
        <v>3</v>
      </c>
      <c r="N2986" s="10">
        <f t="shared" si="322"/>
        <v>1</v>
      </c>
      <c r="O2986" s="35">
        <v>3</v>
      </c>
      <c r="P2986" s="17"/>
      <c r="Q2986" s="40">
        <v>1993.98253</v>
      </c>
      <c r="R2986" s="40">
        <v>665.33235999999999</v>
      </c>
      <c r="S2986" s="18">
        <f t="shared" si="323"/>
        <v>3.2765578995030356</v>
      </c>
      <c r="T2986" s="18">
        <f t="shared" si="324"/>
        <v>1.3754028137800365</v>
      </c>
      <c r="U2986" s="18">
        <f t="shared" si="325"/>
        <v>1.2625268971424355</v>
      </c>
      <c r="V2986" s="30">
        <v>665.33320000000003</v>
      </c>
      <c r="W2986" s="3" t="s">
        <v>47</v>
      </c>
      <c r="X2986" s="3" t="s">
        <v>47</v>
      </c>
      <c r="Y2986" s="3" t="s">
        <v>47</v>
      </c>
      <c r="Z2986" s="3" t="s">
        <v>47</v>
      </c>
      <c r="AA2986" s="3" t="s">
        <v>48</v>
      </c>
      <c r="AB2986" s="12" t="s">
        <v>47</v>
      </c>
      <c r="AC2986" s="3" t="s">
        <v>47</v>
      </c>
      <c r="AD2986" s="3" t="s">
        <v>47</v>
      </c>
      <c r="AE2986" s="3" t="s">
        <v>47</v>
      </c>
      <c r="AF2986" s="3" t="s">
        <v>47</v>
      </c>
      <c r="AG2986" s="3" t="s">
        <v>47</v>
      </c>
      <c r="AH2986" s="3" t="s">
        <v>47</v>
      </c>
      <c r="AI2986" s="3" t="s">
        <v>47</v>
      </c>
      <c r="AJ2986" s="3" t="s">
        <v>47</v>
      </c>
      <c r="AK2986" s="3" t="s">
        <v>47</v>
      </c>
      <c r="AL2986" s="3" t="s">
        <v>47</v>
      </c>
      <c r="AM2986" s="3" t="s">
        <v>47</v>
      </c>
      <c r="AN2986" s="3" t="s">
        <v>47</v>
      </c>
      <c r="AU2986" s="3">
        <v>0</v>
      </c>
      <c r="AV2986" s="3">
        <v>17</v>
      </c>
      <c r="AW2986" s="3">
        <v>1</v>
      </c>
      <c r="AX2986" s="3">
        <v>17</v>
      </c>
      <c r="AY2986" s="3">
        <v>100</v>
      </c>
      <c r="AZ2986" s="6" t="str">
        <f t="shared" si="326"/>
        <v>2000.8</v>
      </c>
      <c r="BC2986" s="12" t="s">
        <v>7142</v>
      </c>
      <c r="BJ2986" s="12">
        <f t="shared" si="327"/>
        <v>0</v>
      </c>
      <c r="BK2986" s="12">
        <f t="shared" si="328"/>
        <v>0</v>
      </c>
      <c r="CQ2986" s="3" t="str">
        <f>CONCATENATE(baseURL!$A$1,baseURL!$B$1,baseURL!$C$1,".",C2986,".",L2986,".pkl&amp;seq=",BC2986)</f>
        <v>http://proteomics.broadinstitute.org/millscripts/viewfeed.pl?side=xl&amp;cycle=1&amp;fixedMods=iaaC&amp;file=msdataSM/iPRG2012_nd/cpick_in/iPRG2012_nd.2000.8.3.pkl&amp;seq=ASGAFTGENSVDQLKDVGAK</v>
      </c>
    </row>
    <row r="2987" spans="1:95" x14ac:dyDescent="0.2">
      <c r="A2987" s="3">
        <v>7140</v>
      </c>
      <c r="B2987" s="2" t="s">
        <v>7231</v>
      </c>
      <c r="C2987" s="2" t="s">
        <v>7232</v>
      </c>
      <c r="D2987" s="3">
        <v>7739</v>
      </c>
      <c r="E2987" s="3">
        <v>7733</v>
      </c>
      <c r="F2987" s="3">
        <v>42010</v>
      </c>
      <c r="G2987" s="3">
        <v>9732</v>
      </c>
      <c r="H2987" s="3">
        <v>31.1191</v>
      </c>
      <c r="I2987" s="30">
        <v>777.38617999999997</v>
      </c>
      <c r="J2987" s="30">
        <v>777.38400309999997</v>
      </c>
      <c r="K2987" s="30">
        <v>2.1800000000000001E-3</v>
      </c>
      <c r="L2987" s="3">
        <v>2</v>
      </c>
      <c r="M2987" s="3">
        <v>2</v>
      </c>
      <c r="N2987" s="10">
        <f t="shared" si="322"/>
        <v>1</v>
      </c>
      <c r="O2987" s="35">
        <v>2</v>
      </c>
      <c r="P2987" s="17"/>
      <c r="Q2987" s="40">
        <v>1553.7628199999999</v>
      </c>
      <c r="R2987" s="40">
        <v>777.38504999999998</v>
      </c>
      <c r="S2987" s="18">
        <f t="shared" si="323"/>
        <v>1.4535911129101275</v>
      </c>
      <c r="T2987" s="18">
        <f t="shared" si="324"/>
        <v>-1.3466942797597341</v>
      </c>
      <c r="U2987" s="18">
        <f t="shared" si="325"/>
        <v>-1.0934092442529044</v>
      </c>
      <c r="V2987" s="30">
        <v>777.38419999999996</v>
      </c>
      <c r="W2987" s="3" t="s">
        <v>47</v>
      </c>
      <c r="X2987" s="3" t="s">
        <v>48</v>
      </c>
      <c r="Y2987" s="3" t="s">
        <v>47</v>
      </c>
      <c r="Z2987" s="3" t="s">
        <v>52</v>
      </c>
      <c r="AA2987" s="3" t="s">
        <v>47</v>
      </c>
      <c r="AB2987" s="12" t="s">
        <v>47</v>
      </c>
      <c r="AC2987" s="3" t="s">
        <v>47</v>
      </c>
      <c r="AD2987" s="3" t="s">
        <v>47</v>
      </c>
      <c r="AE2987" s="3" t="s">
        <v>47</v>
      </c>
      <c r="AF2987" s="3" t="s">
        <v>47</v>
      </c>
      <c r="AG2987" s="3" t="s">
        <v>47</v>
      </c>
      <c r="AH2987" s="3" t="s">
        <v>47</v>
      </c>
      <c r="AI2987" s="3" t="s">
        <v>48</v>
      </c>
      <c r="AO2987" s="3" t="s">
        <v>47</v>
      </c>
      <c r="AP2987" s="3" t="s">
        <v>48</v>
      </c>
      <c r="AR2987" s="3" t="s">
        <v>47</v>
      </c>
      <c r="AU2987" s="3">
        <v>0</v>
      </c>
      <c r="AV2987" s="3">
        <v>12</v>
      </c>
      <c r="AW2987" s="3">
        <v>1</v>
      </c>
      <c r="AX2987" s="3">
        <v>12</v>
      </c>
      <c r="AY2987" s="3">
        <v>100</v>
      </c>
      <c r="AZ2987" s="6" t="str">
        <f t="shared" si="326"/>
        <v>2000.9</v>
      </c>
      <c r="BC2987" s="12" t="s">
        <v>7233</v>
      </c>
      <c r="BJ2987" s="12">
        <f t="shared" si="327"/>
        <v>0</v>
      </c>
      <c r="BK2987" s="12">
        <f t="shared" si="328"/>
        <v>0</v>
      </c>
      <c r="BN2987" s="3" t="s">
        <v>277</v>
      </c>
      <c r="BR2987" s="3" t="s">
        <v>277</v>
      </c>
      <c r="CQ2987" s="3" t="str">
        <f>CONCATENATE(baseURL!$A$1,baseURL!$B$1,baseURL!$C$1,".",C2987,".",L2987,".pkl&amp;seq=",BC2987,"&amp;varMods=Oxidation-M")</f>
        <v>http://proteomics.broadinstitute.org/millscripts/viewfeed.pl?side=xl&amp;cycle=1&amp;fixedMods=iaaC&amp;file=msdataSM/iPRG2012_nd/cpick_in/iPRG2012_nd.2000.9.2.pkl&amp;seq=VAAVETLYQDmAAR&amp;varMods=Oxidation-M</v>
      </c>
    </row>
    <row r="2988" spans="1:95" x14ac:dyDescent="0.2">
      <c r="A2988" s="3">
        <v>1239</v>
      </c>
      <c r="B2988" s="2" t="s">
        <v>7247</v>
      </c>
      <c r="C2988" s="2" t="s">
        <v>7248</v>
      </c>
      <c r="D2988" s="3">
        <v>7740</v>
      </c>
      <c r="E2988" s="3">
        <v>7734</v>
      </c>
      <c r="F2988" s="3">
        <v>42023</v>
      </c>
      <c r="G2988" s="3">
        <v>9734</v>
      </c>
      <c r="H2988" s="3">
        <v>31.1282</v>
      </c>
      <c r="I2988" s="30">
        <v>426.23905999999999</v>
      </c>
      <c r="J2988" s="30">
        <v>426.23786699999999</v>
      </c>
      <c r="K2988" s="30">
        <v>1.1900000000000001E-3</v>
      </c>
      <c r="L2988" s="3">
        <v>2</v>
      </c>
      <c r="M2988" s="3">
        <v>2</v>
      </c>
      <c r="N2988" s="10">
        <f t="shared" si="322"/>
        <v>1</v>
      </c>
      <c r="O2988" s="35">
        <v>2</v>
      </c>
      <c r="P2988" s="17"/>
      <c r="Q2988" s="40">
        <v>851.46213999999998</v>
      </c>
      <c r="R2988" s="40">
        <v>426.23471000000001</v>
      </c>
      <c r="S2988" s="18">
        <f t="shared" si="323"/>
        <v>10.205644678698469</v>
      </c>
      <c r="T2988" s="18">
        <f t="shared" si="324"/>
        <v>7.4067172989910182</v>
      </c>
      <c r="U2988" s="18">
        <f t="shared" si="325"/>
        <v>7.4841394311077805</v>
      </c>
      <c r="V2988" s="30">
        <v>426.23790000000002</v>
      </c>
      <c r="X2988" s="3" t="s">
        <v>47</v>
      </c>
      <c r="Y2988" s="3" t="s">
        <v>47</v>
      </c>
      <c r="Z2988" s="3" t="s">
        <v>48</v>
      </c>
      <c r="AF2988" s="3" t="s">
        <v>65</v>
      </c>
      <c r="AH2988" s="3" t="s">
        <v>48</v>
      </c>
      <c r="AL2988" s="3" t="s">
        <v>48</v>
      </c>
      <c r="AM2988" s="3" t="s">
        <v>47</v>
      </c>
      <c r="AU2988" s="3">
        <v>1</v>
      </c>
      <c r="AV2988" s="3">
        <v>3</v>
      </c>
      <c r="AW2988" s="3">
        <v>1</v>
      </c>
      <c r="AX2988" s="3">
        <v>3</v>
      </c>
      <c r="AY2988" s="3">
        <v>100</v>
      </c>
      <c r="AZ2988" s="6" t="str">
        <f t="shared" si="326"/>
        <v>2001.1</v>
      </c>
      <c r="BC2988" s="12" t="s">
        <v>7249</v>
      </c>
      <c r="BJ2988" s="12">
        <f t="shared" si="327"/>
        <v>0</v>
      </c>
      <c r="BK2988" s="12">
        <f t="shared" si="328"/>
        <v>0</v>
      </c>
      <c r="CB2988" s="3" t="s">
        <v>7250</v>
      </c>
      <c r="CQ2988" s="3" t="str">
        <f>CONCATENATE(baseURL!$A$1,baseURL!$B$1,baseURL!$C$1,".",C2988,".",L2988,".pkl&amp;seq=",BC2988)</f>
        <v>http://proteomics.broadinstitute.org/millscripts/viewfeed.pl?side=xl&amp;cycle=1&amp;fixedMods=iaaC&amp;file=msdataSM/iPRG2012_nd/cpick_in/iPRG2012_nd.2001.1.2.pkl&amp;seq=SVYDVLR</v>
      </c>
    </row>
    <row r="2989" spans="1:95" x14ac:dyDescent="0.2">
      <c r="A2989" s="3">
        <v>3146</v>
      </c>
      <c r="B2989" s="2" t="s">
        <v>7251</v>
      </c>
      <c r="C2989" s="2" t="s">
        <v>7234</v>
      </c>
      <c r="D2989" s="3">
        <v>7741</v>
      </c>
      <c r="E2989" s="3">
        <v>7735</v>
      </c>
      <c r="F2989" s="3">
        <v>42024</v>
      </c>
      <c r="G2989" s="3">
        <v>9735</v>
      </c>
      <c r="H2989" s="3">
        <v>31.129799999999999</v>
      </c>
      <c r="I2989" s="30">
        <v>463.75322999999997</v>
      </c>
      <c r="J2989" s="30">
        <v>463.50279829999999</v>
      </c>
      <c r="K2989" s="30">
        <v>0.25042999999999999</v>
      </c>
      <c r="L2989" s="3">
        <v>4</v>
      </c>
      <c r="M2989" s="3">
        <v>4</v>
      </c>
      <c r="N2989" s="10">
        <f t="shared" si="322"/>
        <v>1</v>
      </c>
      <c r="O2989" s="35">
        <v>4</v>
      </c>
      <c r="P2989" s="17"/>
      <c r="Q2989" s="40">
        <v>1850.9871599999999</v>
      </c>
      <c r="R2989" s="40">
        <v>463.50225</v>
      </c>
      <c r="S2989" s="18">
        <f t="shared" si="323"/>
        <v>541.48604456606199</v>
      </c>
      <c r="T2989" s="18">
        <f t="shared" si="324"/>
        <v>1.1829500288106181</v>
      </c>
      <c r="U2989" s="18">
        <f t="shared" si="325"/>
        <v>0.53937170746007879</v>
      </c>
      <c r="V2989" s="30">
        <v>463.5025</v>
      </c>
      <c r="W2989" s="3" t="s">
        <v>47</v>
      </c>
      <c r="X2989" s="3" t="s">
        <v>47</v>
      </c>
      <c r="Y2989" s="3" t="s">
        <v>47</v>
      </c>
      <c r="Z2989" s="3" t="s">
        <v>47</v>
      </c>
      <c r="AA2989" s="3" t="s">
        <v>47</v>
      </c>
      <c r="AB2989" s="12" t="s">
        <v>48</v>
      </c>
      <c r="AC2989" s="3" t="s">
        <v>47</v>
      </c>
      <c r="AE2989" s="3" t="s">
        <v>47</v>
      </c>
      <c r="AG2989" s="3" t="s">
        <v>47</v>
      </c>
      <c r="AH2989" s="3" t="s">
        <v>47</v>
      </c>
      <c r="AL2989" s="3" t="s">
        <v>52</v>
      </c>
      <c r="AO2989" s="3" t="s">
        <v>48</v>
      </c>
      <c r="AU2989" s="3">
        <v>0</v>
      </c>
      <c r="AV2989" s="3">
        <v>9</v>
      </c>
      <c r="AW2989" s="3">
        <v>2</v>
      </c>
      <c r="AX2989" s="3">
        <v>5</v>
      </c>
      <c r="AY2989" s="3">
        <v>55.56</v>
      </c>
      <c r="AZ2989" s="6" t="str">
        <f t="shared" si="326"/>
        <v>2001.2</v>
      </c>
      <c r="BC2989" s="12" t="s">
        <v>7252</v>
      </c>
      <c r="BJ2989" s="12">
        <f t="shared" si="327"/>
        <v>0</v>
      </c>
      <c r="BK2989" s="12">
        <f t="shared" si="328"/>
        <v>0</v>
      </c>
      <c r="BP2989" s="3" t="s">
        <v>54</v>
      </c>
      <c r="BR2989" s="3" t="s">
        <v>54</v>
      </c>
      <c r="BS2989" s="3" t="s">
        <v>7253</v>
      </c>
      <c r="BU2989" s="3" t="s">
        <v>7253</v>
      </c>
      <c r="BW2989" s="3" t="s">
        <v>7253</v>
      </c>
      <c r="CA2989" s="3" t="s">
        <v>7253</v>
      </c>
      <c r="CQ2989" s="3" t="str">
        <f>CONCATENATE(baseURL!$A$1,baseURL!$B$1,baseURL!$C$1,".",C2989,".",L2989,".pkl&amp;seq=",BC2989,"&amp;varMods=Deamidated-N")</f>
        <v>http://proteomics.broadinstitute.org/millscripts/viewfeed.pl?side=xl&amp;cycle=1&amp;fixedMods=iaaC&amp;file=msdataSM/iPRG2012_nd/cpick_in/iPRG2012_nd.2001.2.4.pkl&amp;seq=ATFRnNLPAKTFGASVR&amp;varMods=Deamidated-N</v>
      </c>
    </row>
    <row r="2990" spans="1:95" x14ac:dyDescent="0.2">
      <c r="A2990" s="3">
        <v>4052</v>
      </c>
      <c r="B2990" s="2" t="s">
        <v>7254</v>
      </c>
      <c r="C2990" s="2" t="s">
        <v>7240</v>
      </c>
      <c r="D2990" s="3">
        <v>7743</v>
      </c>
      <c r="E2990" s="3">
        <v>7737</v>
      </c>
      <c r="F2990" s="3">
        <v>42026</v>
      </c>
      <c r="G2990" s="3">
        <v>9737</v>
      </c>
      <c r="H2990" s="3">
        <v>31.133199999999999</v>
      </c>
      <c r="I2990" s="30">
        <v>523.74154999999996</v>
      </c>
      <c r="J2990" s="30">
        <v>523.73926129999995</v>
      </c>
      <c r="K2990" s="30">
        <v>2.2899999999999999E-3</v>
      </c>
      <c r="L2990" s="3">
        <v>0</v>
      </c>
      <c r="M2990" s="3">
        <v>2</v>
      </c>
      <c r="N2990" s="10">
        <f t="shared" si="322"/>
        <v>1</v>
      </c>
      <c r="O2990" s="35">
        <v>2</v>
      </c>
      <c r="P2990" s="17"/>
      <c r="Q2990" s="40">
        <v>1046.4723899999999</v>
      </c>
      <c r="R2990" s="40">
        <v>523.73982999999998</v>
      </c>
      <c r="S2990" s="18">
        <f t="shared" si="323"/>
        <v>3.2840733155191146</v>
      </c>
      <c r="T2990" s="18">
        <f t="shared" si="324"/>
        <v>-1.0858444736401482</v>
      </c>
      <c r="U2990" s="18">
        <f t="shared" si="325"/>
        <v>-1.393821814116976</v>
      </c>
      <c r="V2990" s="30">
        <v>523.73910000000001</v>
      </c>
      <c r="W2990" s="3" t="s">
        <v>47</v>
      </c>
      <c r="X2990" s="3" t="s">
        <v>47</v>
      </c>
      <c r="Y2990" s="3" t="s">
        <v>47</v>
      </c>
      <c r="AA2990" s="3" t="s">
        <v>47</v>
      </c>
      <c r="AB2990" s="12" t="s">
        <v>47</v>
      </c>
      <c r="AC2990" s="3" t="s">
        <v>47</v>
      </c>
      <c r="AE2990" s="3" t="s">
        <v>47</v>
      </c>
      <c r="AF2990" s="3" t="s">
        <v>48</v>
      </c>
      <c r="AG2990" s="3" t="s">
        <v>47</v>
      </c>
      <c r="AH2990" s="3" t="s">
        <v>47</v>
      </c>
      <c r="AI2990" s="3" t="s">
        <v>47</v>
      </c>
      <c r="AJ2990" s="3" t="s">
        <v>47</v>
      </c>
      <c r="AK2990" s="3" t="s">
        <v>48</v>
      </c>
      <c r="AL2990" s="3" t="s">
        <v>47</v>
      </c>
      <c r="AM2990" s="3" t="s">
        <v>47</v>
      </c>
      <c r="AN2990" s="3" t="s">
        <v>47</v>
      </c>
      <c r="AO2990" s="3" t="s">
        <v>48</v>
      </c>
      <c r="AU2990" s="3">
        <v>0</v>
      </c>
      <c r="AV2990" s="3">
        <v>14</v>
      </c>
      <c r="AW2990" s="3">
        <v>1</v>
      </c>
      <c r="AX2990" s="3">
        <v>14</v>
      </c>
      <c r="AY2990" s="3">
        <v>100</v>
      </c>
      <c r="AZ2990" s="6" t="str">
        <f t="shared" si="326"/>
        <v>2001.4</v>
      </c>
      <c r="BC2990" s="12" t="s">
        <v>7123</v>
      </c>
      <c r="BJ2990" s="12">
        <f t="shared" si="327"/>
        <v>1</v>
      </c>
      <c r="BK2990" s="12">
        <f t="shared" si="328"/>
        <v>0</v>
      </c>
      <c r="CQ2990" s="3" t="str">
        <f>CONCATENATE(baseURL!$A$1,baseURL!$B$1,baseURL!$C$1,".",C2990,".",L2990,".pkl&amp;seq=",BC2990)</f>
        <v>http://proteomics.broadinstitute.org/millscripts/viewfeed.pl?side=xl&amp;cycle=1&amp;fixedMods=iaaC&amp;file=msdataSM/iPRG2012_nd/cpick_in/iPRG2012_nd.2001.4.0.pkl&amp;seq=ECADLWPR</v>
      </c>
    </row>
    <row r="2991" spans="1:95" x14ac:dyDescent="0.2">
      <c r="A2991" s="3">
        <v>3685</v>
      </c>
      <c r="B2991" s="2" t="s">
        <v>7255</v>
      </c>
      <c r="C2991" s="2" t="s">
        <v>7256</v>
      </c>
      <c r="D2991" s="3">
        <v>7744</v>
      </c>
      <c r="E2991" s="3">
        <v>7738</v>
      </c>
      <c r="F2991" s="3">
        <v>42027</v>
      </c>
      <c r="G2991" s="3">
        <v>9738</v>
      </c>
      <c r="H2991" s="3">
        <v>31.1356</v>
      </c>
      <c r="I2991" s="30">
        <v>654.84653000000003</v>
      </c>
      <c r="J2991" s="30">
        <v>654.84533250000004</v>
      </c>
      <c r="K2991" s="30">
        <v>1.1999999999999999E-3</v>
      </c>
      <c r="L2991" s="3">
        <v>2</v>
      </c>
      <c r="M2991" s="3">
        <v>2</v>
      </c>
      <c r="N2991" s="10">
        <f t="shared" si="322"/>
        <v>1</v>
      </c>
      <c r="O2991" s="35">
        <v>2</v>
      </c>
      <c r="P2991" s="17"/>
      <c r="Q2991" s="40">
        <v>1308.67941</v>
      </c>
      <c r="R2991" s="40">
        <v>654.84334000000001</v>
      </c>
      <c r="S2991" s="18">
        <f t="shared" si="323"/>
        <v>4.8713941261398332</v>
      </c>
      <c r="T2991" s="18">
        <f t="shared" si="324"/>
        <v>3.0427124753662231</v>
      </c>
      <c r="U2991" s="18">
        <f t="shared" si="325"/>
        <v>2.8403740045139831</v>
      </c>
      <c r="V2991" s="30">
        <v>654.84519999999998</v>
      </c>
      <c r="W2991" s="3" t="s">
        <v>47</v>
      </c>
      <c r="X2991" s="3" t="s">
        <v>47</v>
      </c>
      <c r="Y2991" s="3" t="s">
        <v>47</v>
      </c>
      <c r="Z2991" s="3" t="s">
        <v>47</v>
      </c>
      <c r="AA2991" s="3" t="s">
        <v>47</v>
      </c>
      <c r="AB2991" s="12" t="s">
        <v>47</v>
      </c>
      <c r="AC2991" s="3" t="s">
        <v>47</v>
      </c>
      <c r="AE2991" s="3" t="s">
        <v>47</v>
      </c>
      <c r="AF2991" s="3" t="s">
        <v>47</v>
      </c>
      <c r="AG2991" s="3" t="s">
        <v>48</v>
      </c>
      <c r="AH2991" s="3" t="s">
        <v>47</v>
      </c>
      <c r="AI2991" s="3" t="s">
        <v>48</v>
      </c>
      <c r="AL2991" s="3" t="s">
        <v>48</v>
      </c>
      <c r="AU2991" s="3">
        <v>0</v>
      </c>
      <c r="AV2991" s="3">
        <v>10</v>
      </c>
      <c r="AW2991" s="3">
        <v>1</v>
      </c>
      <c r="AX2991" s="3">
        <v>10</v>
      </c>
      <c r="AY2991" s="3">
        <v>100</v>
      </c>
      <c r="AZ2991" s="6" t="str">
        <f t="shared" si="326"/>
        <v>2001.5</v>
      </c>
      <c r="BC2991" s="12" t="s">
        <v>7152</v>
      </c>
      <c r="BJ2991" s="12">
        <f t="shared" si="327"/>
        <v>0</v>
      </c>
      <c r="BK2991" s="12">
        <f t="shared" si="328"/>
        <v>0</v>
      </c>
      <c r="CQ2991" s="3" t="str">
        <f>CONCATENATE(baseURL!$A$1,baseURL!$B$1,baseURL!$C$1,".",C2991,".",L2991,".pkl&amp;seq=",BC2991)</f>
        <v>http://proteomics.broadinstitute.org/millscripts/viewfeed.pl?side=xl&amp;cycle=1&amp;fixedMods=iaaC&amp;file=msdataSM/iPRG2012_nd/cpick_in/iPRG2012_nd.2001.5.2.pkl&amp;seq=TPLGSFQGSLSSK</v>
      </c>
    </row>
    <row r="2992" spans="1:95" x14ac:dyDescent="0.2">
      <c r="A2992" s="3">
        <v>4571</v>
      </c>
      <c r="B2992" s="2" t="s">
        <v>7257</v>
      </c>
      <c r="C2992" s="2" t="s">
        <v>7242</v>
      </c>
      <c r="D2992" s="3">
        <v>7745</v>
      </c>
      <c r="E2992" s="3">
        <v>7739</v>
      </c>
      <c r="F2992" s="3">
        <v>42028</v>
      </c>
      <c r="G2992" s="3">
        <v>9739</v>
      </c>
      <c r="H2992" s="3">
        <v>31.138200000000001</v>
      </c>
      <c r="I2992" s="30">
        <v>724.01976999999999</v>
      </c>
      <c r="J2992" s="30">
        <v>724.01863409999999</v>
      </c>
      <c r="K2992" s="30">
        <v>1.14E-3</v>
      </c>
      <c r="L2992" s="3">
        <v>3</v>
      </c>
      <c r="M2992" s="3">
        <v>3</v>
      </c>
      <c r="N2992" s="10">
        <f t="shared" si="322"/>
        <v>1</v>
      </c>
      <c r="O2992" s="35">
        <v>3</v>
      </c>
      <c r="P2992" s="17"/>
      <c r="Q2992" s="40">
        <v>2170.0410999999999</v>
      </c>
      <c r="R2992" s="40">
        <v>724.01855</v>
      </c>
      <c r="S2992" s="18">
        <f t="shared" si="323"/>
        <v>1.6850396995896593</v>
      </c>
      <c r="T2992" s="18">
        <f t="shared" si="324"/>
        <v>0.11615724483983944</v>
      </c>
      <c r="U2992" s="18">
        <f t="shared" si="325"/>
        <v>-6.9059004064811566E-2</v>
      </c>
      <c r="V2992" s="30">
        <v>724.01850000000002</v>
      </c>
      <c r="W2992" s="3" t="s">
        <v>47</v>
      </c>
      <c r="X2992" s="3" t="s">
        <v>47</v>
      </c>
      <c r="Y2992" s="3" t="s">
        <v>47</v>
      </c>
      <c r="Z2992" s="3" t="s">
        <v>47</v>
      </c>
      <c r="AA2992" s="3" t="s">
        <v>47</v>
      </c>
      <c r="AB2992" s="12" t="s">
        <v>47</v>
      </c>
      <c r="AC2992" s="3" t="s">
        <v>47</v>
      </c>
      <c r="AD2992" s="3" t="s">
        <v>47</v>
      </c>
      <c r="AE2992" s="3" t="s">
        <v>47</v>
      </c>
      <c r="AF2992" s="3" t="s">
        <v>48</v>
      </c>
      <c r="AG2992" s="3" t="s">
        <v>48</v>
      </c>
      <c r="AH2992" s="3" t="s">
        <v>47</v>
      </c>
      <c r="AI2992" s="3" t="s">
        <v>48</v>
      </c>
      <c r="AK2992" s="3" t="s">
        <v>47</v>
      </c>
      <c r="AL2992" s="3" t="s">
        <v>48</v>
      </c>
      <c r="AM2992" s="3" t="s">
        <v>48</v>
      </c>
      <c r="AU2992" s="3">
        <v>0</v>
      </c>
      <c r="AV2992" s="3">
        <v>11</v>
      </c>
      <c r="AW2992" s="3">
        <v>1</v>
      </c>
      <c r="AX2992" s="3">
        <v>11</v>
      </c>
      <c r="AY2992" s="3">
        <v>100</v>
      </c>
      <c r="AZ2992" s="6" t="str">
        <f t="shared" si="326"/>
        <v>2001.6</v>
      </c>
      <c r="BC2992" s="12" t="s">
        <v>7258</v>
      </c>
      <c r="BJ2992" s="12">
        <f t="shared" si="327"/>
        <v>0</v>
      </c>
      <c r="BK2992" s="12">
        <f t="shared" si="328"/>
        <v>0</v>
      </c>
      <c r="CQ2992" s="3" t="str">
        <f>CONCATENATE(baseURL!$A$1,baseURL!$B$1,baseURL!$C$1,".",C2992,".",L2992,".pkl&amp;seq=",BC2992)</f>
        <v>http://proteomics.broadinstitute.org/millscripts/viewfeed.pl?side=xl&amp;cycle=1&amp;fixedMods=iaaC&amp;file=msdataSM/iPRG2012_nd/cpick_in/iPRG2012_nd.2001.6.3.pkl&amp;seq=NNTQVTFEDQQKLNEFSK</v>
      </c>
    </row>
    <row r="2993" spans="1:95" x14ac:dyDescent="0.2">
      <c r="A2993" s="3">
        <v>1655</v>
      </c>
      <c r="B2993" s="2" t="s">
        <v>7259</v>
      </c>
      <c r="C2993" s="2" t="s">
        <v>7260</v>
      </c>
      <c r="D2993" s="3">
        <v>7747</v>
      </c>
      <c r="E2993" s="3">
        <v>7741</v>
      </c>
      <c r="F2993" s="3">
        <v>42030</v>
      </c>
      <c r="G2993" s="3">
        <v>9741</v>
      </c>
      <c r="H2993" s="3">
        <v>31.1431</v>
      </c>
      <c r="I2993" s="30">
        <v>812.41881999999998</v>
      </c>
      <c r="J2993" s="30">
        <v>812.41881660000001</v>
      </c>
      <c r="K2993" s="30">
        <v>0</v>
      </c>
      <c r="L2993" s="3">
        <v>3</v>
      </c>
      <c r="M2993" s="3">
        <v>0</v>
      </c>
      <c r="N2993" s="10">
        <f t="shared" si="322"/>
        <v>1</v>
      </c>
      <c r="O2993" s="35">
        <v>3</v>
      </c>
      <c r="P2993" s="17"/>
      <c r="Q2993" s="40">
        <v>2435.2452800000001</v>
      </c>
      <c r="R2993" s="40">
        <v>812.41994</v>
      </c>
      <c r="S2993" s="18">
        <f t="shared" si="323"/>
        <v>-1.3785973791022939</v>
      </c>
      <c r="T2993" s="18">
        <f t="shared" si="324"/>
        <v>-1.3827824068216756</v>
      </c>
      <c r="U2993" s="18">
        <f t="shared" si="325"/>
        <v>-1.5263042411939476</v>
      </c>
      <c r="V2993" s="30">
        <v>812.41869999999994</v>
      </c>
      <c r="X2993" s="3" t="s">
        <v>47</v>
      </c>
      <c r="Y2993" s="3" t="s">
        <v>47</v>
      </c>
      <c r="AA2993" s="3" t="s">
        <v>47</v>
      </c>
      <c r="AB2993" s="12" t="s">
        <v>47</v>
      </c>
      <c r="AC2993" s="3" t="s">
        <v>47</v>
      </c>
      <c r="AD2993" s="3" t="s">
        <v>47</v>
      </c>
      <c r="AF2993" s="3" t="s">
        <v>47</v>
      </c>
      <c r="AG2993" s="3" t="s">
        <v>48</v>
      </c>
      <c r="AI2993" s="3" t="s">
        <v>47</v>
      </c>
      <c r="AL2993" s="3" t="s">
        <v>48</v>
      </c>
      <c r="AU2993" s="3">
        <v>0</v>
      </c>
      <c r="AV2993" s="3">
        <v>8</v>
      </c>
      <c r="AW2993" s="3">
        <v>1</v>
      </c>
      <c r="AX2993" s="3">
        <v>8</v>
      </c>
      <c r="AY2993" s="3">
        <v>100</v>
      </c>
      <c r="AZ2993" s="6" t="str">
        <f t="shared" si="326"/>
        <v>2001.8</v>
      </c>
      <c r="BC2993" s="12" t="s">
        <v>7261</v>
      </c>
      <c r="BJ2993" s="12">
        <f t="shared" si="327"/>
        <v>0</v>
      </c>
      <c r="BK2993" s="12">
        <f t="shared" si="328"/>
        <v>0</v>
      </c>
      <c r="CQ2993" s="3" t="str">
        <f>CONCATENATE(baseURL!$A$1,baseURL!$B$1,baseURL!$C$1,".",C2993,".",L2993,".pkl&amp;seq=",BC2993)</f>
        <v>http://proteomics.broadinstitute.org/millscripts/viewfeed.pl?side=xl&amp;cycle=1&amp;fixedMods=iaaC&amp;file=msdataSM/iPRG2012_nd/cpick_in/iPRG2012_nd.2001.8.3.pkl&amp;seq=LQETNPEEVPKFEKGAQTYVK</v>
      </c>
    </row>
    <row r="2994" spans="1:95" x14ac:dyDescent="0.2">
      <c r="A2994" s="3">
        <v>7557</v>
      </c>
      <c r="B2994" s="2" t="s">
        <v>7262</v>
      </c>
      <c r="C2994" s="2" t="s">
        <v>7263</v>
      </c>
      <c r="D2994" s="3">
        <v>7748</v>
      </c>
      <c r="E2994" s="3">
        <v>7742</v>
      </c>
      <c r="F2994" s="3">
        <v>42044</v>
      </c>
      <c r="G2994" s="3">
        <v>9743</v>
      </c>
      <c r="H2994" s="3">
        <v>31.1538</v>
      </c>
      <c r="I2994" s="30">
        <v>418.25542999999999</v>
      </c>
      <c r="J2994" s="30">
        <v>418.25547469999998</v>
      </c>
      <c r="K2994" s="30">
        <v>-4.0000000000000003E-5</v>
      </c>
      <c r="L2994" s="3">
        <v>2</v>
      </c>
      <c r="M2994" s="3">
        <v>2</v>
      </c>
      <c r="N2994" s="10">
        <f t="shared" si="322"/>
        <v>1</v>
      </c>
      <c r="O2994" s="35">
        <v>2</v>
      </c>
      <c r="P2994" s="17"/>
      <c r="Q2994" s="40">
        <v>835.50360999999998</v>
      </c>
      <c r="R2994" s="40">
        <v>418.25545</v>
      </c>
      <c r="S2994" s="18">
        <f t="shared" si="323"/>
        <v>-4.7817667423934999E-2</v>
      </c>
      <c r="T2994" s="18">
        <f t="shared" si="324"/>
        <v>5.9054819209440619E-2</v>
      </c>
      <c r="U2994" s="18">
        <f t="shared" si="325"/>
        <v>-0.83680917957909751</v>
      </c>
      <c r="V2994" s="30">
        <v>418.25510000000003</v>
      </c>
      <c r="W2994" s="3" t="s">
        <v>47</v>
      </c>
      <c r="X2994" s="3" t="s">
        <v>47</v>
      </c>
      <c r="Y2994" s="3" t="s">
        <v>47</v>
      </c>
      <c r="Z2994" s="3" t="s">
        <v>47</v>
      </c>
      <c r="AB2994" s="12" t="s">
        <v>47</v>
      </c>
      <c r="AC2994" s="3" t="s">
        <v>47</v>
      </c>
      <c r="AD2994" s="3" t="s">
        <v>47</v>
      </c>
      <c r="AG2994" s="3" t="s">
        <v>47</v>
      </c>
      <c r="AH2994" s="3" t="s">
        <v>47</v>
      </c>
      <c r="AI2994" s="3" t="s">
        <v>47</v>
      </c>
      <c r="AJ2994" s="3" t="s">
        <v>47</v>
      </c>
      <c r="AL2994" s="3" t="s">
        <v>48</v>
      </c>
      <c r="AN2994" s="3" t="s">
        <v>47</v>
      </c>
      <c r="AU2994" s="3">
        <v>0</v>
      </c>
      <c r="AV2994" s="3">
        <v>12</v>
      </c>
      <c r="AW2994" s="3">
        <v>1</v>
      </c>
      <c r="AX2994" s="3">
        <v>12</v>
      </c>
      <c r="AY2994" s="3">
        <v>100</v>
      </c>
      <c r="AZ2994" s="6" t="str">
        <f t="shared" si="326"/>
        <v>2002.1</v>
      </c>
      <c r="BC2994" s="12" t="s">
        <v>7264</v>
      </c>
      <c r="BJ2994" s="12">
        <f t="shared" si="327"/>
        <v>0</v>
      </c>
      <c r="BK2994" s="12">
        <f t="shared" si="328"/>
        <v>0</v>
      </c>
      <c r="CQ2994" s="3" t="str">
        <f>CONCATENATE(baseURL!$A$1,baseURL!$B$1,baseURL!$C$1,".",C2994,".",L2994,".pkl&amp;seq=",BC2994)</f>
        <v>http://proteomics.broadinstitute.org/millscripts/viewfeed.pl?side=xl&amp;cycle=1&amp;fixedMods=iaaC&amp;file=msdataSM/iPRG2012_nd/cpick_in/iPRG2012_nd.2002.1.2.pkl&amp;seq=TALYVLR</v>
      </c>
    </row>
    <row r="2995" spans="1:95" x14ac:dyDescent="0.2">
      <c r="A2995" s="3">
        <v>2234</v>
      </c>
      <c r="B2995" s="2" t="s">
        <v>7265</v>
      </c>
      <c r="C2995" s="2" t="s">
        <v>7254</v>
      </c>
      <c r="D2995" s="3">
        <v>7752</v>
      </c>
      <c r="E2995" s="3">
        <v>7746</v>
      </c>
      <c r="F2995" s="3">
        <v>42048</v>
      </c>
      <c r="G2995" s="3">
        <v>9747</v>
      </c>
      <c r="H2995" s="3">
        <v>31.167100000000001</v>
      </c>
      <c r="I2995" s="30">
        <v>599.31989999999996</v>
      </c>
      <c r="J2995" s="30">
        <v>599.81128169999999</v>
      </c>
      <c r="K2995" s="30">
        <v>-0.49137999999999998</v>
      </c>
      <c r="L2995" s="3">
        <v>0</v>
      </c>
      <c r="M2995" s="3">
        <v>2</v>
      </c>
      <c r="N2995" s="10">
        <f t="shared" si="322"/>
        <v>1</v>
      </c>
      <c r="O2995" s="35">
        <v>2</v>
      </c>
      <c r="P2995" s="17"/>
      <c r="Q2995" s="40">
        <v>1198.6102599999999</v>
      </c>
      <c r="R2995" s="40">
        <v>599.80876999999998</v>
      </c>
      <c r="S2995" s="18">
        <f t="shared" si="323"/>
        <v>-815.04310115375597</v>
      </c>
      <c r="T2995" s="18">
        <f t="shared" si="324"/>
        <v>4.1875012931432485</v>
      </c>
      <c r="U2995" s="18">
        <f t="shared" si="325"/>
        <v>4.2180110170426932</v>
      </c>
      <c r="V2995" s="30">
        <v>599.81129999999996</v>
      </c>
      <c r="Z2995" s="3" t="s">
        <v>47</v>
      </c>
      <c r="AA2995" s="3" t="s">
        <v>47</v>
      </c>
      <c r="AB2995" s="12" t="s">
        <v>47</v>
      </c>
      <c r="AC2995" s="3" t="s">
        <v>47</v>
      </c>
      <c r="AH2995" s="3" t="s">
        <v>47</v>
      </c>
      <c r="AI2995" s="3" t="s">
        <v>48</v>
      </c>
      <c r="AL2995" s="3" t="s">
        <v>48</v>
      </c>
      <c r="AU2995" s="3">
        <v>0</v>
      </c>
      <c r="AV2995" s="3">
        <v>5</v>
      </c>
      <c r="AW2995" s="3">
        <v>1</v>
      </c>
      <c r="AX2995" s="3">
        <v>5</v>
      </c>
      <c r="AY2995" s="3">
        <v>100</v>
      </c>
      <c r="AZ2995" s="6" t="str">
        <f t="shared" si="326"/>
        <v>2002.5</v>
      </c>
      <c r="BC2995" s="12" t="s">
        <v>7266</v>
      </c>
      <c r="BJ2995" s="12">
        <f t="shared" si="327"/>
        <v>0</v>
      </c>
      <c r="BK2995" s="12">
        <f t="shared" si="328"/>
        <v>0</v>
      </c>
      <c r="CQ2995" s="3" t="str">
        <f>CONCATENATE(baseURL!$A$1,baseURL!$B$1,baseURL!$C$1,".",C2995,".",L2995,".pkl&amp;seq=",BC2995)</f>
        <v>http://proteomics.broadinstitute.org/millscripts/viewfeed.pl?side=xl&amp;cycle=1&amp;fixedMods=iaaC&amp;file=msdataSM/iPRG2012_nd/cpick_in/iPRG2012_nd.2002.5.0.pkl&amp;seq=SAEAALAFYQK</v>
      </c>
    </row>
    <row r="2996" spans="1:95" x14ac:dyDescent="0.2">
      <c r="A2996" s="3">
        <v>266</v>
      </c>
      <c r="B2996" s="2" t="s">
        <v>7269</v>
      </c>
      <c r="C2996" s="2" t="s">
        <v>7270</v>
      </c>
      <c r="D2996" s="3">
        <v>7764</v>
      </c>
      <c r="E2996" s="3">
        <v>7758</v>
      </c>
      <c r="F2996" s="3">
        <v>42076</v>
      </c>
      <c r="G2996" s="3">
        <v>9760</v>
      </c>
      <c r="H2996" s="3">
        <v>31.187799999999999</v>
      </c>
      <c r="I2996" s="30">
        <v>699.65468999999996</v>
      </c>
      <c r="J2996" s="30">
        <v>699.34972779999998</v>
      </c>
      <c r="K2996" s="30">
        <v>0.30496000000000001</v>
      </c>
      <c r="L2996" s="3">
        <v>0</v>
      </c>
      <c r="M2996" s="3">
        <v>2</v>
      </c>
      <c r="N2996" s="26">
        <f t="shared" si="322"/>
        <v>1</v>
      </c>
      <c r="O2996" s="36">
        <v>3</v>
      </c>
      <c r="P2996" s="16"/>
      <c r="Q2996" s="41">
        <v>2096.9367000000002</v>
      </c>
      <c r="R2996" s="37">
        <v>699.65042000000005</v>
      </c>
      <c r="S2996" s="27">
        <f t="shared" si="323"/>
        <v>6.1030478619677648</v>
      </c>
      <c r="T2996" s="27">
        <f t="shared" si="324"/>
        <v>-429.77491530709199</v>
      </c>
      <c r="U2996" s="27">
        <f t="shared" si="325"/>
        <v>6.1173407142302407</v>
      </c>
      <c r="V2996" s="30">
        <v>699.65470000000005</v>
      </c>
      <c r="AB2996" s="12" t="s">
        <v>52</v>
      </c>
      <c r="AD2996" s="3" t="s">
        <v>47</v>
      </c>
      <c r="AF2996" s="3" t="s">
        <v>47</v>
      </c>
      <c r="AG2996" s="3" t="s">
        <v>47</v>
      </c>
      <c r="AU2996" s="3">
        <v>0</v>
      </c>
      <c r="AV2996" s="3">
        <v>3</v>
      </c>
      <c r="AW2996" s="3">
        <v>1</v>
      </c>
      <c r="AX2996" s="3">
        <v>3</v>
      </c>
      <c r="AY2996" s="3">
        <v>100</v>
      </c>
      <c r="AZ2996" s="6" t="str">
        <f t="shared" si="326"/>
        <v>2003.12</v>
      </c>
      <c r="BA2996" s="15"/>
      <c r="BC2996" s="12" t="s">
        <v>7271</v>
      </c>
      <c r="BJ2996" s="12">
        <f t="shared" si="327"/>
        <v>0</v>
      </c>
      <c r="BK2996" s="12">
        <f t="shared" si="328"/>
        <v>0</v>
      </c>
      <c r="CQ2996" s="3" t="str">
        <f>CONCATENATE(baseURL!$A$1,baseURL!$B$1,baseURL!$C$1,".",C2996,".",L2996,".pkl&amp;seq=",BC2996)</f>
        <v>http://proteomics.broadinstitute.org/millscripts/viewfeed.pl?side=xl&amp;cycle=1&amp;fixedMods=iaaC&amp;file=msdataSM/iPRG2012_nd/cpick_in/iPRG2012_nd.2003.12.0.pkl&amp;seq=YDALAEDRDDSGDLGLESR</v>
      </c>
    </row>
    <row r="2997" spans="1:95" x14ac:dyDescent="0.2">
      <c r="A2997" s="3">
        <v>2771</v>
      </c>
      <c r="B2997" s="2" t="s">
        <v>7272</v>
      </c>
      <c r="C2997" s="2" t="s">
        <v>7273</v>
      </c>
      <c r="D2997" s="3">
        <v>7766</v>
      </c>
      <c r="E2997" s="3">
        <v>7760</v>
      </c>
      <c r="F2997" s="3">
        <v>42078</v>
      </c>
      <c r="G2997" s="3">
        <v>9762</v>
      </c>
      <c r="H2997" s="3">
        <v>31.191099999999999</v>
      </c>
      <c r="I2997" s="30">
        <v>867.41750999999999</v>
      </c>
      <c r="J2997" s="30">
        <v>867.4186254</v>
      </c>
      <c r="K2997" s="30">
        <v>-1.1199999999999999E-3</v>
      </c>
      <c r="L2997" s="3">
        <v>0</v>
      </c>
      <c r="M2997" s="3">
        <v>2</v>
      </c>
      <c r="N2997" s="10">
        <f t="shared" si="322"/>
        <v>1</v>
      </c>
      <c r="O2997" s="35">
        <v>2</v>
      </c>
      <c r="P2997" s="17"/>
      <c r="Q2997" s="40">
        <v>1733.8309200000001</v>
      </c>
      <c r="R2997" s="40">
        <v>867.41909999999996</v>
      </c>
      <c r="S2997" s="18">
        <f t="shared" si="323"/>
        <v>-1.833023967266429</v>
      </c>
      <c r="T2997" s="18">
        <f t="shared" si="324"/>
        <v>-0.54714036151769763</v>
      </c>
      <c r="U2997" s="18">
        <f t="shared" si="325"/>
        <v>-0.5764226312150339</v>
      </c>
      <c r="V2997" s="30">
        <v>867.41859999999997</v>
      </c>
      <c r="Y2997" s="3" t="s">
        <v>48</v>
      </c>
      <c r="Z2997" s="3" t="s">
        <v>47</v>
      </c>
      <c r="AA2997" s="3" t="s">
        <v>47</v>
      </c>
      <c r="AB2997" s="12" t="s">
        <v>47</v>
      </c>
      <c r="AC2997" s="3" t="s">
        <v>47</v>
      </c>
      <c r="AD2997" s="3" t="s">
        <v>47</v>
      </c>
      <c r="AF2997" s="3" t="s">
        <v>48</v>
      </c>
      <c r="AG2997" s="3" t="s">
        <v>47</v>
      </c>
      <c r="AH2997" s="3" t="s">
        <v>48</v>
      </c>
      <c r="AI2997" s="3" t="s">
        <v>47</v>
      </c>
      <c r="AP2997" s="3" t="s">
        <v>52</v>
      </c>
      <c r="AU2997" s="3">
        <v>0</v>
      </c>
      <c r="AV2997" s="3">
        <v>7</v>
      </c>
      <c r="AW2997" s="3">
        <v>1</v>
      </c>
      <c r="AX2997" s="3">
        <v>7</v>
      </c>
      <c r="AY2997" s="3">
        <v>100</v>
      </c>
      <c r="AZ2997" s="6" t="str">
        <f t="shared" si="326"/>
        <v>2003.14</v>
      </c>
      <c r="BC2997" s="12" t="s">
        <v>7165</v>
      </c>
      <c r="BJ2997" s="12">
        <f t="shared" si="327"/>
        <v>0</v>
      </c>
      <c r="BK2997" s="12">
        <f t="shared" si="328"/>
        <v>0</v>
      </c>
      <c r="CQ2997" s="3" t="str">
        <f>CONCATENATE(baseURL!$A$1,baseURL!$B$1,baseURL!$C$1,".",C2997,".",L2997,".pkl&amp;seq=",BC2997)</f>
        <v>http://proteomics.broadinstitute.org/millscripts/viewfeed.pl?side=xl&amp;cycle=1&amp;fixedMods=iaaC&amp;file=msdataSM/iPRG2012_nd/cpick_in/iPRG2012_nd.2003.14.0.pkl&amp;seq=LAVMTSGGDSPGMNAAVR</v>
      </c>
    </row>
    <row r="2998" spans="1:95" x14ac:dyDescent="0.2">
      <c r="A2998" s="3">
        <v>1242</v>
      </c>
      <c r="B2998" s="2" t="s">
        <v>7274</v>
      </c>
      <c r="C2998" s="2" t="s">
        <v>7275</v>
      </c>
      <c r="D2998" s="3">
        <v>7756</v>
      </c>
      <c r="E2998" s="3">
        <v>7750</v>
      </c>
      <c r="F2998" s="3">
        <v>42068</v>
      </c>
      <c r="G2998" s="3">
        <v>9752</v>
      </c>
      <c r="H2998" s="3">
        <v>31.177800000000001</v>
      </c>
      <c r="I2998" s="30">
        <v>490.78008</v>
      </c>
      <c r="J2998" s="30">
        <v>490.77992790000002</v>
      </c>
      <c r="K2998" s="30">
        <v>1.4999999999999999E-4</v>
      </c>
      <c r="L2998" s="3">
        <v>4</v>
      </c>
      <c r="M2998" s="3">
        <v>4</v>
      </c>
      <c r="N2998" s="10">
        <f t="shared" si="322"/>
        <v>1</v>
      </c>
      <c r="O2998" s="35">
        <v>4</v>
      </c>
      <c r="P2998" s="17"/>
      <c r="Q2998" s="40">
        <v>1960.09744</v>
      </c>
      <c r="R2998" s="40">
        <v>490.77981999999997</v>
      </c>
      <c r="S2998" s="18">
        <f t="shared" si="323"/>
        <v>0.52976913359168709</v>
      </c>
      <c r="T2998" s="18">
        <f t="shared" si="324"/>
        <v>0.21985419051236019</v>
      </c>
      <c r="U2998" s="18">
        <f t="shared" si="325"/>
        <v>-1.2632956260700019</v>
      </c>
      <c r="V2998" s="30">
        <v>490.7792</v>
      </c>
      <c r="X2998" s="3" t="s">
        <v>48</v>
      </c>
      <c r="Y2998" s="3" t="s">
        <v>47</v>
      </c>
      <c r="Z2998" s="3" t="s">
        <v>47</v>
      </c>
      <c r="AG2998" s="3" t="s">
        <v>47</v>
      </c>
      <c r="AH2998" s="3" t="s">
        <v>48</v>
      </c>
      <c r="AL2998" s="3" t="s">
        <v>52</v>
      </c>
      <c r="AM2998" s="3" t="s">
        <v>48</v>
      </c>
      <c r="AU2998" s="3">
        <v>0</v>
      </c>
      <c r="AV2998" s="3">
        <v>3</v>
      </c>
      <c r="AW2998" s="3">
        <v>1</v>
      </c>
      <c r="AX2998" s="3">
        <v>3</v>
      </c>
      <c r="AY2998" s="3">
        <v>100</v>
      </c>
      <c r="AZ2998" s="6" t="str">
        <f t="shared" si="326"/>
        <v>2003.4</v>
      </c>
      <c r="BC2998" s="12" t="s">
        <v>7276</v>
      </c>
      <c r="BJ2998" s="12">
        <f t="shared" si="327"/>
        <v>0</v>
      </c>
      <c r="BK2998" s="12">
        <f t="shared" si="328"/>
        <v>0</v>
      </c>
      <c r="CQ2998" s="3" t="str">
        <f>CONCATENATE(baseURL!$A$1,baseURL!$B$1,baseURL!$C$1,".",C2998,".",L2998,".pkl&amp;seq=",BC2998)</f>
        <v>http://proteomics.broadinstitute.org/millscripts/viewfeed.pl?side=xl&amp;cycle=1&amp;fixedMods=iaaC&amp;file=msdataSM/iPRG2012_nd/cpick_in/iPRG2012_nd.2003.4.4.pkl&amp;seq=LQQDTLLQTKFNKNLR</v>
      </c>
    </row>
    <row r="2999" spans="1:95" x14ac:dyDescent="0.2">
      <c r="A2999" s="3">
        <v>3747</v>
      </c>
      <c r="B2999" s="2" t="s">
        <v>7267</v>
      </c>
      <c r="C2999" s="2" t="s">
        <v>7268</v>
      </c>
      <c r="D2999" s="3">
        <v>7761</v>
      </c>
      <c r="E2999" s="3">
        <v>7755</v>
      </c>
      <c r="F2999" s="3">
        <v>42073</v>
      </c>
      <c r="G2999" s="3">
        <v>9757</v>
      </c>
      <c r="H2999" s="3">
        <v>31.1828</v>
      </c>
      <c r="I2999" s="30">
        <v>609.81957</v>
      </c>
      <c r="J2999" s="30">
        <v>609.56708600000002</v>
      </c>
      <c r="K2999" s="30">
        <v>0.25247999999999998</v>
      </c>
      <c r="L2999" s="3">
        <v>0</v>
      </c>
      <c r="M2999" s="3">
        <v>4</v>
      </c>
      <c r="N2999" s="10">
        <f t="shared" si="322"/>
        <v>1</v>
      </c>
      <c r="O2999" s="35">
        <v>4</v>
      </c>
      <c r="P2999" s="17"/>
      <c r="Q2999" s="40">
        <v>2435.2452800000001</v>
      </c>
      <c r="R2999" s="40">
        <v>609.56677999999999</v>
      </c>
      <c r="S2999" s="18">
        <f t="shared" si="323"/>
        <v>414.70435774076225</v>
      </c>
      <c r="T2999" s="18">
        <f t="shared" si="324"/>
        <v>0.50199586011434572</v>
      </c>
      <c r="U2999" s="18">
        <f t="shared" si="325"/>
        <v>0.36091205628526474</v>
      </c>
      <c r="V2999" s="30">
        <v>609.56700000000001</v>
      </c>
      <c r="W2999" s="3" t="s">
        <v>47</v>
      </c>
      <c r="X2999" s="3" t="s">
        <v>47</v>
      </c>
      <c r="Y2999" s="3" t="s">
        <v>47</v>
      </c>
      <c r="Z2999" s="3" t="s">
        <v>47</v>
      </c>
      <c r="AA2999" s="3" t="s">
        <v>47</v>
      </c>
      <c r="AB2999" s="12" t="s">
        <v>47</v>
      </c>
      <c r="AC2999" s="3" t="s">
        <v>47</v>
      </c>
      <c r="AE2999" s="3" t="s">
        <v>47</v>
      </c>
      <c r="AF2999" s="3" t="s">
        <v>47</v>
      </c>
      <c r="AI2999" s="3" t="s">
        <v>47</v>
      </c>
      <c r="AK2999" s="3" t="s">
        <v>47</v>
      </c>
      <c r="AL2999" s="3" t="s">
        <v>48</v>
      </c>
      <c r="AM2999" s="3" t="s">
        <v>47</v>
      </c>
      <c r="AU2999" s="3">
        <v>0</v>
      </c>
      <c r="AV2999" s="3">
        <v>12</v>
      </c>
      <c r="AW2999" s="3">
        <v>1</v>
      </c>
      <c r="AX2999" s="3">
        <v>12</v>
      </c>
      <c r="AY2999" s="3">
        <v>100</v>
      </c>
      <c r="AZ2999" s="6" t="str">
        <f t="shared" si="326"/>
        <v>2003.9</v>
      </c>
      <c r="BC2999" s="12" t="s">
        <v>7261</v>
      </c>
      <c r="BJ2999" s="12">
        <f t="shared" si="327"/>
        <v>0</v>
      </c>
      <c r="BK2999" s="12">
        <f t="shared" si="328"/>
        <v>0</v>
      </c>
      <c r="CQ2999" s="3" t="str">
        <f>CONCATENATE(baseURL!$A$1,baseURL!$B$1,baseURL!$C$1,".",C2999,".",L2999,".pkl&amp;seq=",BC2999)</f>
        <v>http://proteomics.broadinstitute.org/millscripts/viewfeed.pl?side=xl&amp;cycle=1&amp;fixedMods=iaaC&amp;file=msdataSM/iPRG2012_nd/cpick_in/iPRG2012_nd.2003.9.0.pkl&amp;seq=LQETNPEEVPKFEKGAQTYVK</v>
      </c>
    </row>
    <row r="3000" spans="1:95" x14ac:dyDescent="0.2">
      <c r="A3000" s="3">
        <v>4318</v>
      </c>
      <c r="B3000" s="2" t="s">
        <v>7278</v>
      </c>
      <c r="C3000" s="2" t="s">
        <v>7279</v>
      </c>
      <c r="D3000" s="3">
        <v>7769</v>
      </c>
      <c r="E3000" s="3">
        <v>7763</v>
      </c>
      <c r="F3000" s="3">
        <v>42088</v>
      </c>
      <c r="G3000" s="3">
        <v>9766</v>
      </c>
      <c r="H3000" s="3">
        <v>31.204999999999998</v>
      </c>
      <c r="I3000" s="30">
        <v>587.32674999999995</v>
      </c>
      <c r="J3000" s="30">
        <v>587.32733519999999</v>
      </c>
      <c r="K3000" s="30">
        <v>-5.9000000000000003E-4</v>
      </c>
      <c r="L3000" s="3">
        <v>2</v>
      </c>
      <c r="M3000" s="3">
        <v>2</v>
      </c>
      <c r="N3000" s="10">
        <f t="shared" si="322"/>
        <v>1</v>
      </c>
      <c r="O3000" s="35">
        <v>2</v>
      </c>
      <c r="P3000" s="17"/>
      <c r="Q3000" s="40">
        <v>1173.6487199999999</v>
      </c>
      <c r="R3000" s="40">
        <v>587.32799999999997</v>
      </c>
      <c r="S3000" s="18">
        <f t="shared" si="323"/>
        <v>-2.1282826632261442</v>
      </c>
      <c r="T3000" s="18">
        <f t="shared" si="324"/>
        <v>-1.1319058515537641</v>
      </c>
      <c r="U3000" s="18">
        <f t="shared" si="325"/>
        <v>-1.5323635174918533</v>
      </c>
      <c r="V3000" s="30">
        <v>587.32709999999997</v>
      </c>
      <c r="W3000" s="3" t="s">
        <v>47</v>
      </c>
      <c r="X3000" s="3" t="s">
        <v>47</v>
      </c>
      <c r="Y3000" s="3" t="s">
        <v>47</v>
      </c>
      <c r="Z3000" s="3" t="s">
        <v>47</v>
      </c>
      <c r="AA3000" s="3" t="s">
        <v>47</v>
      </c>
      <c r="AB3000" s="12" t="s">
        <v>47</v>
      </c>
      <c r="AC3000" s="3" t="s">
        <v>47</v>
      </c>
      <c r="AD3000" s="3" t="s">
        <v>47</v>
      </c>
      <c r="AF3000" s="3" t="s">
        <v>47</v>
      </c>
      <c r="AG3000" s="3" t="s">
        <v>47</v>
      </c>
      <c r="AH3000" s="3" t="s">
        <v>47</v>
      </c>
      <c r="AI3000" s="3" t="s">
        <v>48</v>
      </c>
      <c r="AJ3000" s="3" t="s">
        <v>47</v>
      </c>
      <c r="AL3000" s="3" t="s">
        <v>48</v>
      </c>
      <c r="AM3000" s="3" t="s">
        <v>48</v>
      </c>
      <c r="AN3000" s="3" t="s">
        <v>48</v>
      </c>
      <c r="AU3000" s="3">
        <v>0</v>
      </c>
      <c r="AV3000" s="3">
        <v>12</v>
      </c>
      <c r="AW3000" s="3">
        <v>1</v>
      </c>
      <c r="AX3000" s="3">
        <v>12</v>
      </c>
      <c r="AY3000" s="3">
        <v>100</v>
      </c>
      <c r="AZ3000" s="6" t="str">
        <f t="shared" si="326"/>
        <v>2004.3</v>
      </c>
      <c r="BC3000" s="12" t="s">
        <v>7280</v>
      </c>
      <c r="BJ3000" s="12">
        <f t="shared" si="327"/>
        <v>0</v>
      </c>
      <c r="BK3000" s="12">
        <f t="shared" si="328"/>
        <v>0</v>
      </c>
      <c r="CQ3000" s="3" t="str">
        <f>CONCATENATE(baseURL!$A$1,baseURL!$B$1,baseURL!$C$1,".",C3000,".",L3000,".pkl&amp;seq=",BC3000)</f>
        <v>http://proteomics.broadinstitute.org/millscripts/viewfeed.pl?side=xl&amp;cycle=1&amp;fixedMods=iaaC&amp;file=msdataSM/iPRG2012_nd/cpick_in/iPRG2012_nd.2004.3.2.pkl&amp;seq=RQNTLSLWR</v>
      </c>
    </row>
    <row r="3001" spans="1:95" x14ac:dyDescent="0.2">
      <c r="A3001" s="3">
        <v>373</v>
      </c>
      <c r="B3001" s="2" t="s">
        <v>7281</v>
      </c>
      <c r="C3001" s="2" t="s">
        <v>7282</v>
      </c>
      <c r="D3001" s="3">
        <v>7772</v>
      </c>
      <c r="E3001" s="3">
        <v>7766</v>
      </c>
      <c r="F3001" s="3">
        <v>42091</v>
      </c>
      <c r="G3001" s="3">
        <v>9769</v>
      </c>
      <c r="H3001" s="3">
        <v>31.212499999999999</v>
      </c>
      <c r="I3001" s="30">
        <v>649.82405000000006</v>
      </c>
      <c r="J3001" s="30">
        <v>650.3171337</v>
      </c>
      <c r="K3001" s="30">
        <v>-0.49308000000000002</v>
      </c>
      <c r="L3001" s="3">
        <v>0</v>
      </c>
      <c r="M3001" s="3">
        <v>2</v>
      </c>
      <c r="N3001" s="10">
        <f t="shared" si="322"/>
        <v>1</v>
      </c>
      <c r="O3001" s="35">
        <v>2</v>
      </c>
      <c r="P3001" s="17"/>
      <c r="Q3001" s="40">
        <v>1298.6375399999999</v>
      </c>
      <c r="R3001" s="40">
        <v>649.82240999999999</v>
      </c>
      <c r="S3001" s="18">
        <f t="shared" si="323"/>
        <v>2.5237664550008532</v>
      </c>
      <c r="T3001" s="18">
        <f t="shared" si="324"/>
        <v>761.32138933160002</v>
      </c>
      <c r="U3001" s="18">
        <f t="shared" si="325"/>
        <v>760.80786441322186</v>
      </c>
      <c r="V3001" s="30">
        <v>650.31679999999994</v>
      </c>
      <c r="AA3001" s="3" t="s">
        <v>47</v>
      </c>
      <c r="AB3001" s="12" t="s">
        <v>47</v>
      </c>
      <c r="AC3001" s="3" t="s">
        <v>48</v>
      </c>
      <c r="AF3001" s="3" t="s">
        <v>47</v>
      </c>
      <c r="AG3001" s="3" t="s">
        <v>47</v>
      </c>
      <c r="AI3001" s="3" t="s">
        <v>48</v>
      </c>
      <c r="AL3001" s="3" t="s">
        <v>52</v>
      </c>
      <c r="AU3001" s="3">
        <v>0</v>
      </c>
      <c r="AV3001" s="3">
        <v>4</v>
      </c>
      <c r="AW3001" s="3">
        <v>2</v>
      </c>
      <c r="AX3001" s="3">
        <v>3</v>
      </c>
      <c r="AY3001" s="3">
        <v>75</v>
      </c>
      <c r="AZ3001" s="6" t="str">
        <f t="shared" si="326"/>
        <v>2004.6</v>
      </c>
      <c r="BC3001" s="12" t="s">
        <v>6893</v>
      </c>
      <c r="BJ3001" s="12">
        <f t="shared" si="327"/>
        <v>0</v>
      </c>
      <c r="BK3001" s="12">
        <f t="shared" si="328"/>
        <v>0</v>
      </c>
      <c r="BW3001" s="3" t="s">
        <v>7283</v>
      </c>
      <c r="CQ3001" s="3" t="str">
        <f>CONCATENATE(baseURL!$A$1,baseURL!$B$1,baseURL!$C$1,".",C3001,".",L3001,".pkl&amp;seq=",BC3001)</f>
        <v>http://proteomics.broadinstitute.org/millscripts/viewfeed.pl?side=xl&amp;cycle=1&amp;fixedMods=iaaC&amp;file=msdataSM/iPRG2012_nd/cpick_in/iPRG2012_nd.2004.6.0.pkl&amp;seq=SAGGNYVVFGEAK</v>
      </c>
    </row>
    <row r="3002" spans="1:95" x14ac:dyDescent="0.2">
      <c r="A3002" s="3">
        <v>1686</v>
      </c>
      <c r="B3002" s="2" t="s">
        <v>7284</v>
      </c>
      <c r="C3002" s="2" t="s">
        <v>7277</v>
      </c>
      <c r="D3002" s="3">
        <v>7773</v>
      </c>
      <c r="E3002" s="3">
        <v>7767</v>
      </c>
      <c r="F3002" s="3">
        <v>42092</v>
      </c>
      <c r="G3002" s="3">
        <v>9770</v>
      </c>
      <c r="H3002" s="3">
        <v>31.215</v>
      </c>
      <c r="I3002" s="30">
        <v>681.09641999999997</v>
      </c>
      <c r="J3002" s="30">
        <v>681.35426619999998</v>
      </c>
      <c r="K3002" s="30">
        <v>-0.25785000000000002</v>
      </c>
      <c r="L3002" s="3">
        <v>4</v>
      </c>
      <c r="M3002" s="3">
        <v>4</v>
      </c>
      <c r="N3002" s="10">
        <f t="shared" si="322"/>
        <v>1</v>
      </c>
      <c r="O3002" s="35">
        <v>4</v>
      </c>
      <c r="P3002" s="17"/>
      <c r="Q3002" s="40">
        <v>2721.3876100000002</v>
      </c>
      <c r="R3002" s="40">
        <v>681.10235999999998</v>
      </c>
      <c r="S3002" s="18">
        <f t="shared" si="323"/>
        <v>-8.7211560976085956</v>
      </c>
      <c r="T3002" s="18">
        <f t="shared" si="324"/>
        <v>369.85072258449912</v>
      </c>
      <c r="U3002" s="18">
        <f t="shared" si="325"/>
        <v>369.75352720847366</v>
      </c>
      <c r="V3002" s="30">
        <v>681.35419999999999</v>
      </c>
      <c r="W3002" s="3" t="s">
        <v>47</v>
      </c>
      <c r="X3002" s="3" t="s">
        <v>47</v>
      </c>
      <c r="Y3002" s="3" t="s">
        <v>47</v>
      </c>
      <c r="Z3002" s="3" t="s">
        <v>52</v>
      </c>
      <c r="AA3002" s="3" t="s">
        <v>47</v>
      </c>
      <c r="AB3002" s="12" t="s">
        <v>48</v>
      </c>
      <c r="AC3002" s="3" t="s">
        <v>48</v>
      </c>
      <c r="AD3002" s="3" t="s">
        <v>47</v>
      </c>
      <c r="AF3002" s="3" t="s">
        <v>47</v>
      </c>
      <c r="AK3002" s="3" t="s">
        <v>52</v>
      </c>
      <c r="AL3002" s="3" t="s">
        <v>52</v>
      </c>
      <c r="AM3002" s="3" t="s">
        <v>47</v>
      </c>
      <c r="AO3002" s="3" t="s">
        <v>48</v>
      </c>
      <c r="AU3002" s="3">
        <v>0</v>
      </c>
      <c r="AV3002" s="3">
        <v>7</v>
      </c>
      <c r="AW3002" s="3">
        <v>2</v>
      </c>
      <c r="AX3002" s="3">
        <v>6</v>
      </c>
      <c r="AY3002" s="3">
        <v>85.71</v>
      </c>
      <c r="AZ3002" s="6" t="str">
        <f t="shared" si="326"/>
        <v>2004.7</v>
      </c>
      <c r="BC3002" s="12" t="s">
        <v>7285</v>
      </c>
      <c r="BJ3002" s="12">
        <f t="shared" si="327"/>
        <v>0</v>
      </c>
      <c r="BK3002" s="12">
        <f t="shared" si="328"/>
        <v>0</v>
      </c>
      <c r="BW3002" s="3" t="s">
        <v>7286</v>
      </c>
      <c r="CQ3002" s="3" t="str">
        <f>CONCATENATE(baseURL!$A$1,baseURL!$B$1,baseURL!$C$1,".",C3002,".",L3002,".pkl&amp;seq=",BC3002)</f>
        <v>http://proteomics.broadinstitute.org/millscripts/viewfeed.pl?side=xl&amp;cycle=1&amp;fixedMods=iaaC&amp;file=msdataSM/iPRG2012_nd/cpick_in/iPRG2012_nd.2004.7.4.pkl&amp;seq=MSQKDLATKLNEKPTVVNDYEAAR</v>
      </c>
    </row>
    <row r="3003" spans="1:95" x14ac:dyDescent="0.2">
      <c r="A3003" s="3">
        <v>6782</v>
      </c>
      <c r="B3003" s="2" t="s">
        <v>7287</v>
      </c>
      <c r="C3003" s="2" t="s">
        <v>7288</v>
      </c>
      <c r="D3003" s="3">
        <v>7774</v>
      </c>
      <c r="E3003" s="3">
        <v>7768</v>
      </c>
      <c r="F3003" s="3">
        <v>42107</v>
      </c>
      <c r="G3003" s="3">
        <v>9772</v>
      </c>
      <c r="H3003" s="3">
        <v>31.2239</v>
      </c>
      <c r="I3003" s="30">
        <v>424.74806000000001</v>
      </c>
      <c r="J3003" s="30">
        <v>424.74790949999999</v>
      </c>
      <c r="K3003" s="30">
        <v>1.4999999999999999E-4</v>
      </c>
      <c r="L3003" s="3">
        <v>2</v>
      </c>
      <c r="M3003" s="3">
        <v>2</v>
      </c>
      <c r="N3003" s="10">
        <f t="shared" si="322"/>
        <v>1</v>
      </c>
      <c r="O3003" s="35">
        <v>2</v>
      </c>
      <c r="P3003" s="17"/>
      <c r="Q3003" s="40">
        <v>848.48762999999997</v>
      </c>
      <c r="R3003" s="40">
        <v>424.74745000000001</v>
      </c>
      <c r="S3003" s="18">
        <f t="shared" si="323"/>
        <v>1.4361475271827302</v>
      </c>
      <c r="T3003" s="18">
        <f t="shared" si="324"/>
        <v>1.0818193257587359</v>
      </c>
      <c r="U3003" s="18">
        <f t="shared" si="325"/>
        <v>0.35315103118887919</v>
      </c>
      <c r="V3003" s="30">
        <v>424.74759999999998</v>
      </c>
      <c r="X3003" s="3" t="s">
        <v>47</v>
      </c>
      <c r="Y3003" s="3" t="s">
        <v>47</v>
      </c>
      <c r="Z3003" s="3" t="s">
        <v>47</v>
      </c>
      <c r="AA3003" s="3" t="s">
        <v>48</v>
      </c>
      <c r="AB3003" s="12" t="s">
        <v>47</v>
      </c>
      <c r="AC3003" s="3" t="s">
        <v>47</v>
      </c>
      <c r="AD3003" s="3" t="s">
        <v>47</v>
      </c>
      <c r="AE3003" s="3" t="s">
        <v>47</v>
      </c>
      <c r="AF3003" s="3" t="s">
        <v>47</v>
      </c>
      <c r="AG3003" s="3" t="s">
        <v>47</v>
      </c>
      <c r="AH3003" s="3" t="s">
        <v>47</v>
      </c>
      <c r="AI3003" s="3" t="s">
        <v>47</v>
      </c>
      <c r="AJ3003" s="3" t="s">
        <v>47</v>
      </c>
      <c r="AK3003" s="3" t="s">
        <v>47</v>
      </c>
      <c r="AL3003" s="3" t="s">
        <v>47</v>
      </c>
      <c r="AN3003" s="3" t="s">
        <v>47</v>
      </c>
      <c r="AU3003" s="3">
        <v>0</v>
      </c>
      <c r="AV3003" s="3">
        <v>15</v>
      </c>
      <c r="AW3003" s="3">
        <v>1</v>
      </c>
      <c r="AX3003" s="3">
        <v>15</v>
      </c>
      <c r="AY3003" s="3">
        <v>100</v>
      </c>
      <c r="AZ3003" s="6" t="str">
        <f t="shared" si="326"/>
        <v>2005.1</v>
      </c>
      <c r="BC3003" s="12" t="s">
        <v>7088</v>
      </c>
      <c r="BJ3003" s="12">
        <f t="shared" si="327"/>
        <v>0</v>
      </c>
      <c r="BK3003" s="12">
        <f t="shared" si="328"/>
        <v>0</v>
      </c>
      <c r="CQ3003" s="3" t="str">
        <f>CONCATENATE(baseURL!$A$1,baseURL!$B$1,baseURL!$C$1,".",C3003,".",L3003,".pkl&amp;seq=",BC3003)</f>
        <v>http://proteomics.broadinstitute.org/millscripts/viewfeed.pl?side=xl&amp;cycle=1&amp;fixedMods=iaaC&amp;file=msdataSM/iPRG2012_nd/cpick_in/iPRG2012_nd.2005.1.2.pkl&amp;seq=AAGFLLEK</v>
      </c>
    </row>
    <row r="3004" spans="1:95" x14ac:dyDescent="0.2">
      <c r="A3004" s="3">
        <v>7240</v>
      </c>
      <c r="B3004" s="2" t="s">
        <v>7289</v>
      </c>
      <c r="C3004" s="2" t="s">
        <v>7290</v>
      </c>
      <c r="D3004" s="3">
        <v>7776</v>
      </c>
      <c r="E3004" s="3">
        <v>7770</v>
      </c>
      <c r="F3004" s="3">
        <v>42109</v>
      </c>
      <c r="G3004" s="3">
        <v>9774</v>
      </c>
      <c r="H3004" s="3">
        <v>31.2272</v>
      </c>
      <c r="I3004" s="30">
        <v>582.61238000000003</v>
      </c>
      <c r="J3004" s="30">
        <v>582.61037510000006</v>
      </c>
      <c r="K3004" s="30">
        <v>2E-3</v>
      </c>
      <c r="L3004" s="3">
        <v>3</v>
      </c>
      <c r="M3004" s="3">
        <v>3</v>
      </c>
      <c r="N3004" s="10">
        <f t="shared" si="322"/>
        <v>1</v>
      </c>
      <c r="O3004" s="35">
        <v>3</v>
      </c>
      <c r="P3004" s="17"/>
      <c r="Q3004" s="40">
        <v>1745.81294</v>
      </c>
      <c r="R3004" s="40">
        <v>582.60915999999997</v>
      </c>
      <c r="S3004" s="18">
        <f t="shared" si="323"/>
        <v>5.5268612667465336</v>
      </c>
      <c r="T3004" s="18">
        <f t="shared" si="324"/>
        <v>2.0856177408561392</v>
      </c>
      <c r="U3004" s="18">
        <f t="shared" si="325"/>
        <v>1.7850732041168897</v>
      </c>
      <c r="V3004" s="30">
        <v>582.61019999999996</v>
      </c>
      <c r="W3004" s="3" t="s">
        <v>47</v>
      </c>
      <c r="X3004" s="3" t="s">
        <v>48</v>
      </c>
      <c r="Y3004" s="3" t="s">
        <v>48</v>
      </c>
      <c r="AA3004" s="3" t="s">
        <v>47</v>
      </c>
      <c r="AB3004" s="12" t="s">
        <v>47</v>
      </c>
      <c r="AC3004" s="3" t="s">
        <v>52</v>
      </c>
      <c r="AF3004" s="3" t="s">
        <v>48</v>
      </c>
      <c r="AG3004" s="3" t="s">
        <v>47</v>
      </c>
      <c r="AH3004" s="3" t="s">
        <v>48</v>
      </c>
      <c r="AL3004" s="3" t="s">
        <v>52</v>
      </c>
      <c r="AU3004" s="3">
        <v>0</v>
      </c>
      <c r="AV3004" s="3">
        <v>4</v>
      </c>
      <c r="AW3004" s="3">
        <v>1</v>
      </c>
      <c r="AX3004" s="3">
        <v>4</v>
      </c>
      <c r="AY3004" s="3">
        <v>100</v>
      </c>
      <c r="AZ3004" s="6" t="str">
        <f t="shared" si="326"/>
        <v>2005.3</v>
      </c>
      <c r="BC3004" s="12" t="s">
        <v>7188</v>
      </c>
      <c r="BJ3004" s="12">
        <f t="shared" si="327"/>
        <v>0</v>
      </c>
      <c r="BK3004" s="12">
        <f t="shared" si="328"/>
        <v>0</v>
      </c>
      <c r="CQ3004" s="3" t="str">
        <f>CONCATENATE(baseURL!$A$1,baseURL!$B$1,baseURL!$C$1,".",C3004,".",L3004,".pkl&amp;seq=",BC3004)</f>
        <v>http://proteomics.broadinstitute.org/millscripts/viewfeed.pl?side=xl&amp;cycle=1&amp;fixedMods=iaaC&amp;file=msdataSM/iPRG2012_nd/cpick_in/iPRG2012_nd.2005.3.3.pkl&amp;seq=FFKQDFEENGSLER</v>
      </c>
    </row>
    <row r="3005" spans="1:95" x14ac:dyDescent="0.2">
      <c r="A3005" s="3">
        <v>6905</v>
      </c>
      <c r="B3005" s="2" t="s">
        <v>7291</v>
      </c>
      <c r="C3005" s="2" t="s">
        <v>7278</v>
      </c>
      <c r="D3005" s="3">
        <v>7777</v>
      </c>
      <c r="E3005" s="3">
        <v>7771</v>
      </c>
      <c r="F3005" s="3">
        <v>42110</v>
      </c>
      <c r="G3005" s="3">
        <v>9775</v>
      </c>
      <c r="H3005" s="3">
        <v>31.228899999999999</v>
      </c>
      <c r="I3005" s="30">
        <v>607.30660999999998</v>
      </c>
      <c r="J3005" s="30">
        <v>607.30660599999999</v>
      </c>
      <c r="K3005" s="30">
        <v>0</v>
      </c>
      <c r="L3005" s="3">
        <v>3</v>
      </c>
      <c r="M3005" s="3">
        <v>3</v>
      </c>
      <c r="N3005" s="10">
        <f t="shared" si="322"/>
        <v>1</v>
      </c>
      <c r="O3005" s="35">
        <v>3</v>
      </c>
      <c r="P3005" s="17"/>
      <c r="Q3005" s="40">
        <v>1819.90408</v>
      </c>
      <c r="R3005" s="40">
        <v>607.30620999999996</v>
      </c>
      <c r="S3005" s="18">
        <f t="shared" si="323"/>
        <v>0.65864631947906249</v>
      </c>
      <c r="T3005" s="18">
        <f t="shared" si="324"/>
        <v>0.65205985630111973</v>
      </c>
      <c r="U3005" s="18">
        <f t="shared" si="325"/>
        <v>0.47751858171123968</v>
      </c>
      <c r="V3005" s="30">
        <v>607.30650000000003</v>
      </c>
      <c r="W3005" s="3" t="s">
        <v>47</v>
      </c>
      <c r="X3005" s="3" t="s">
        <v>47</v>
      </c>
      <c r="Y3005" s="3" t="s">
        <v>47</v>
      </c>
      <c r="Z3005" s="3" t="s">
        <v>47</v>
      </c>
      <c r="AA3005" s="3" t="s">
        <v>47</v>
      </c>
      <c r="AB3005" s="12" t="s">
        <v>47</v>
      </c>
      <c r="AC3005" s="3" t="s">
        <v>47</v>
      </c>
      <c r="AD3005" s="3" t="s">
        <v>47</v>
      </c>
      <c r="AE3005" s="3" t="s">
        <v>47</v>
      </c>
      <c r="AF3005" s="3" t="s">
        <v>47</v>
      </c>
      <c r="AG3005" s="3" t="s">
        <v>47</v>
      </c>
      <c r="AH3005" s="3" t="s">
        <v>47</v>
      </c>
      <c r="AI3005" s="3" t="s">
        <v>47</v>
      </c>
      <c r="AJ3005" s="3" t="s">
        <v>47</v>
      </c>
      <c r="AK3005" s="3" t="s">
        <v>47</v>
      </c>
      <c r="AL3005" s="3" t="s">
        <v>47</v>
      </c>
      <c r="AM3005" s="3" t="s">
        <v>47</v>
      </c>
      <c r="AN3005" s="3" t="s">
        <v>47</v>
      </c>
      <c r="AO3005" s="3" t="s">
        <v>47</v>
      </c>
      <c r="AP3005" s="3" t="s">
        <v>47</v>
      </c>
      <c r="AU3005" s="3">
        <v>0</v>
      </c>
      <c r="AV3005" s="3">
        <v>20</v>
      </c>
      <c r="AW3005" s="3">
        <v>1</v>
      </c>
      <c r="AX3005" s="3">
        <v>20</v>
      </c>
      <c r="AY3005" s="3">
        <v>100</v>
      </c>
      <c r="AZ3005" s="6" t="str">
        <f t="shared" si="326"/>
        <v>2005.4</v>
      </c>
      <c r="BC3005" s="12" t="s">
        <v>7191</v>
      </c>
      <c r="BJ3005" s="12">
        <f t="shared" si="327"/>
        <v>2</v>
      </c>
      <c r="BK3005" s="12">
        <f t="shared" si="328"/>
        <v>0</v>
      </c>
      <c r="CQ3005" s="3" t="str">
        <f>CONCATENATE(baseURL!$A$1,baseURL!$B$1,baseURL!$C$1,".",C3005,".",L3005,".pkl&amp;seq=",BC3005)</f>
        <v>http://proteomics.broadinstitute.org/millscripts/viewfeed.pl?side=xl&amp;cycle=1&amp;fixedMods=iaaC&amp;file=msdataSM/iPRG2012_nd/cpick_in/iPRG2012_nd.2005.4.3.pkl&amp;seq=LVSNASCTTNCLAPLAK</v>
      </c>
    </row>
    <row r="3006" spans="1:95" x14ac:dyDescent="0.2">
      <c r="A3006" s="3">
        <v>4929</v>
      </c>
      <c r="B3006" s="2" t="s">
        <v>7296</v>
      </c>
      <c r="C3006" s="2" t="s">
        <v>7284</v>
      </c>
      <c r="D3006" s="3">
        <v>7781</v>
      </c>
      <c r="E3006" s="3">
        <v>7775</v>
      </c>
      <c r="F3006" s="3">
        <v>42114</v>
      </c>
      <c r="G3006" s="3">
        <v>9779</v>
      </c>
      <c r="H3006" s="3">
        <v>31.238800000000001</v>
      </c>
      <c r="I3006" s="30">
        <v>749.72446000000002</v>
      </c>
      <c r="J3006" s="30">
        <v>749.72598800000003</v>
      </c>
      <c r="K3006" s="30">
        <v>-1.5299999999999999E-3</v>
      </c>
      <c r="L3006" s="3">
        <v>3</v>
      </c>
      <c r="M3006" s="3">
        <v>3</v>
      </c>
      <c r="N3006" s="10">
        <f t="shared" si="322"/>
        <v>1</v>
      </c>
      <c r="O3006" s="35">
        <v>3</v>
      </c>
      <c r="P3006" s="17"/>
      <c r="Q3006" s="40">
        <v>2247.1615499999998</v>
      </c>
      <c r="R3006" s="40">
        <v>749.72537</v>
      </c>
      <c r="S3006" s="18">
        <f t="shared" si="323"/>
        <v>-1.2137777863595673</v>
      </c>
      <c r="T3006" s="18">
        <f t="shared" si="324"/>
        <v>0.82430183739322538</v>
      </c>
      <c r="U3006" s="18">
        <f t="shared" si="325"/>
        <v>0.70692552397702735</v>
      </c>
      <c r="V3006" s="30">
        <v>749.72590000000002</v>
      </c>
      <c r="W3006" s="3" t="s">
        <v>47</v>
      </c>
      <c r="X3006" s="3" t="s">
        <v>47</v>
      </c>
      <c r="Y3006" s="3" t="s">
        <v>47</v>
      </c>
      <c r="Z3006" s="3" t="s">
        <v>47</v>
      </c>
      <c r="AA3006" s="3" t="s">
        <v>48</v>
      </c>
      <c r="AB3006" s="12" t="s">
        <v>47</v>
      </c>
      <c r="AC3006" s="3" t="s">
        <v>47</v>
      </c>
      <c r="AD3006" s="3" t="s">
        <v>47</v>
      </c>
      <c r="AE3006" s="3" t="s">
        <v>47</v>
      </c>
      <c r="AF3006" s="3" t="s">
        <v>47</v>
      </c>
      <c r="AG3006" s="3" t="s">
        <v>47</v>
      </c>
      <c r="AH3006" s="3" t="s">
        <v>47</v>
      </c>
      <c r="AI3006" s="3" t="s">
        <v>47</v>
      </c>
      <c r="AJ3006" s="3" t="s">
        <v>47</v>
      </c>
      <c r="AK3006" s="3" t="s">
        <v>47</v>
      </c>
      <c r="AL3006" s="3" t="s">
        <v>47</v>
      </c>
      <c r="AM3006" s="3" t="s">
        <v>47</v>
      </c>
      <c r="AN3006" s="3" t="s">
        <v>47</v>
      </c>
      <c r="AU3006" s="3">
        <v>0</v>
      </c>
      <c r="AV3006" s="3">
        <v>17</v>
      </c>
      <c r="AW3006" s="3">
        <v>1</v>
      </c>
      <c r="AX3006" s="3">
        <v>17</v>
      </c>
      <c r="AY3006" s="3">
        <v>100</v>
      </c>
      <c r="AZ3006" s="6" t="str">
        <f t="shared" si="326"/>
        <v>2005.8</v>
      </c>
      <c r="BC3006" s="12" t="s">
        <v>7297</v>
      </c>
      <c r="BJ3006" s="12">
        <f t="shared" si="327"/>
        <v>0</v>
      </c>
      <c r="BK3006" s="12">
        <f t="shared" si="328"/>
        <v>0</v>
      </c>
      <c r="CQ3006" s="3" t="str">
        <f>CONCATENATE(baseURL!$A$1,baseURL!$B$1,baseURL!$C$1,".",C3006,".",L3006,".pkl&amp;seq=",BC3006)</f>
        <v>http://proteomics.broadinstitute.org/millscripts/viewfeed.pl?side=xl&amp;cycle=1&amp;fixedMods=iaaC&amp;file=msdataSM/iPRG2012_nd/cpick_in/iPRG2012_nd.2005.8.3.pkl&amp;seq=DLATKLNEKPTVVNDYEAAR</v>
      </c>
    </row>
    <row r="3007" spans="1:95" x14ac:dyDescent="0.2">
      <c r="A3007" s="3">
        <v>2103</v>
      </c>
      <c r="B3007" s="2" t="s">
        <v>7300</v>
      </c>
      <c r="C3007" s="2" t="s">
        <v>7289</v>
      </c>
      <c r="D3007" s="3">
        <v>7785</v>
      </c>
      <c r="E3007" s="3">
        <v>7779</v>
      </c>
      <c r="F3007" s="3">
        <v>42131</v>
      </c>
      <c r="G3007" s="3">
        <v>9784</v>
      </c>
      <c r="H3007" s="3">
        <v>31.255199999999999</v>
      </c>
      <c r="I3007" s="30">
        <v>556.96402999999998</v>
      </c>
      <c r="J3007" s="30">
        <v>556.96114320000004</v>
      </c>
      <c r="K3007" s="30">
        <v>2.8900000000000002E-3</v>
      </c>
      <c r="L3007" s="3">
        <v>3</v>
      </c>
      <c r="M3007" s="3">
        <v>3</v>
      </c>
      <c r="N3007" s="10">
        <f t="shared" si="322"/>
        <v>1</v>
      </c>
      <c r="O3007" s="35">
        <v>3</v>
      </c>
      <c r="P3007" s="17"/>
      <c r="Q3007" s="40">
        <v>1668.8704</v>
      </c>
      <c r="R3007" s="40">
        <v>556.96164999999996</v>
      </c>
      <c r="S3007" s="18">
        <f t="shared" si="323"/>
        <v>4.2731846977551866</v>
      </c>
      <c r="T3007" s="18">
        <f t="shared" si="324"/>
        <v>-0.9099369766761024</v>
      </c>
      <c r="U3007" s="18">
        <f t="shared" si="325"/>
        <v>-1.3465918163762649</v>
      </c>
      <c r="V3007" s="30">
        <v>556.96090000000004</v>
      </c>
      <c r="W3007" s="3" t="s">
        <v>47</v>
      </c>
      <c r="Y3007" s="3" t="s">
        <v>47</v>
      </c>
      <c r="Z3007" s="3" t="s">
        <v>47</v>
      </c>
      <c r="AA3007" s="3" t="s">
        <v>47</v>
      </c>
      <c r="AC3007" s="3" t="s">
        <v>47</v>
      </c>
      <c r="AD3007" s="3" t="s">
        <v>47</v>
      </c>
      <c r="AE3007" s="3" t="s">
        <v>47</v>
      </c>
      <c r="AG3007" s="3" t="s">
        <v>47</v>
      </c>
      <c r="AH3007" s="3" t="s">
        <v>47</v>
      </c>
      <c r="AI3007" s="3" t="s">
        <v>48</v>
      </c>
      <c r="AJ3007" s="3" t="s">
        <v>47</v>
      </c>
      <c r="AO3007" s="3" t="s">
        <v>48</v>
      </c>
      <c r="AQ3007" s="3" t="s">
        <v>47</v>
      </c>
      <c r="AU3007" s="3">
        <v>0</v>
      </c>
      <c r="AV3007" s="3">
        <v>11</v>
      </c>
      <c r="AW3007" s="3">
        <v>1</v>
      </c>
      <c r="AX3007" s="3">
        <v>11</v>
      </c>
      <c r="AY3007" s="3">
        <v>100</v>
      </c>
      <c r="AZ3007" s="6" t="str">
        <f t="shared" si="326"/>
        <v>2006.4</v>
      </c>
      <c r="BC3007" s="12" t="s">
        <v>7301</v>
      </c>
      <c r="BJ3007" s="12">
        <f t="shared" si="327"/>
        <v>0</v>
      </c>
      <c r="BK3007" s="12">
        <f t="shared" si="328"/>
        <v>0</v>
      </c>
      <c r="BP3007" s="3" t="s">
        <v>54</v>
      </c>
      <c r="BR3007" s="3" t="s">
        <v>54</v>
      </c>
      <c r="CQ3007" s="3" t="str">
        <f>CONCATENATE(baseURL!$A$1,baseURL!$B$1,baseURL!$C$1,".",C3007,".",L3007,".pkl&amp;seq=",BC3007,"&amp;varMods=Deamidated-N")</f>
        <v>http://proteomics.broadinstitute.org/millscripts/viewfeed.pl?side=xl&amp;cycle=1&amp;fixedMods=iaaC&amp;file=msdataSM/iPRG2012_nd/cpick_in/iPRG2012_nd.2006.4.3.pkl&amp;seq=LAGVVYHPSnNELVR&amp;varMods=Deamidated-N</v>
      </c>
    </row>
    <row r="3008" spans="1:95" x14ac:dyDescent="0.2">
      <c r="A3008" s="3">
        <v>4071</v>
      </c>
      <c r="B3008" s="2" t="s">
        <v>7302</v>
      </c>
      <c r="C3008" s="2" t="s">
        <v>7291</v>
      </c>
      <c r="D3008" s="3">
        <v>7786</v>
      </c>
      <c r="E3008" s="3">
        <v>7780</v>
      </c>
      <c r="F3008" s="3">
        <v>42132</v>
      </c>
      <c r="G3008" s="3">
        <v>9785</v>
      </c>
      <c r="H3008" s="3">
        <v>31.2577</v>
      </c>
      <c r="I3008" s="30">
        <v>562.79804999999999</v>
      </c>
      <c r="J3008" s="30">
        <v>562.54598339999995</v>
      </c>
      <c r="K3008" s="30">
        <v>0.25207000000000002</v>
      </c>
      <c r="L3008" s="3">
        <v>4</v>
      </c>
      <c r="M3008" s="3">
        <v>4</v>
      </c>
      <c r="N3008" s="10">
        <f t="shared" si="322"/>
        <v>1</v>
      </c>
      <c r="O3008" s="35">
        <v>4</v>
      </c>
      <c r="P3008" s="17"/>
      <c r="Q3008" s="40">
        <v>2247.1615499999998</v>
      </c>
      <c r="R3008" s="40">
        <v>562.54584999999997</v>
      </c>
      <c r="S3008" s="18">
        <f t="shared" si="323"/>
        <v>448.31901257473714</v>
      </c>
      <c r="T3008" s="18">
        <f t="shared" si="324"/>
        <v>0.23713622628541395</v>
      </c>
      <c r="U3008" s="18">
        <f t="shared" si="325"/>
        <v>-0.26664493207504231</v>
      </c>
      <c r="V3008" s="30">
        <v>562.54570000000001</v>
      </c>
      <c r="W3008" s="3" t="s">
        <v>47</v>
      </c>
      <c r="Y3008" s="3" t="s">
        <v>47</v>
      </c>
      <c r="Z3008" s="3" t="s">
        <v>47</v>
      </c>
      <c r="AA3008" s="3" t="s">
        <v>47</v>
      </c>
      <c r="AB3008" s="12" t="s">
        <v>47</v>
      </c>
      <c r="AD3008" s="3" t="s">
        <v>47</v>
      </c>
      <c r="AE3008" s="3" t="s">
        <v>47</v>
      </c>
      <c r="AF3008" s="3" t="s">
        <v>48</v>
      </c>
      <c r="AG3008" s="3" t="s">
        <v>48</v>
      </c>
      <c r="AH3008" s="3" t="s">
        <v>47</v>
      </c>
      <c r="AI3008" s="3" t="s">
        <v>47</v>
      </c>
      <c r="AJ3008" s="3" t="s">
        <v>47</v>
      </c>
      <c r="AK3008" s="3" t="s">
        <v>47</v>
      </c>
      <c r="AL3008" s="3" t="s">
        <v>48</v>
      </c>
      <c r="AU3008" s="3">
        <v>0</v>
      </c>
      <c r="AV3008" s="3">
        <v>11</v>
      </c>
      <c r="AW3008" s="3">
        <v>2</v>
      </c>
      <c r="AX3008" s="3">
        <v>10</v>
      </c>
      <c r="AY3008" s="3">
        <v>90.91</v>
      </c>
      <c r="AZ3008" s="6" t="str">
        <f t="shared" si="326"/>
        <v>2006.5</v>
      </c>
      <c r="BC3008" s="12" t="s">
        <v>7297</v>
      </c>
      <c r="BJ3008" s="12">
        <f t="shared" si="327"/>
        <v>0</v>
      </c>
      <c r="BK3008" s="12">
        <f t="shared" si="328"/>
        <v>0</v>
      </c>
      <c r="CF3008" s="3" t="s">
        <v>7303</v>
      </c>
      <c r="CQ3008" s="3" t="str">
        <f>CONCATENATE(baseURL!$A$1,baseURL!$B$1,baseURL!$C$1,".",C3008,".",L3008,".pkl&amp;seq=",BC3008)</f>
        <v>http://proteomics.broadinstitute.org/millscripts/viewfeed.pl?side=xl&amp;cycle=1&amp;fixedMods=iaaC&amp;file=msdataSM/iPRG2012_nd/cpick_in/iPRG2012_nd.2006.5.4.pkl&amp;seq=DLATKLNEKPTVVNDYEAAR</v>
      </c>
    </row>
    <row r="3009" spans="1:95" x14ac:dyDescent="0.2">
      <c r="A3009" s="3">
        <v>2965</v>
      </c>
      <c r="B3009" s="2" t="s">
        <v>7304</v>
      </c>
      <c r="C3009" s="2" t="s">
        <v>7305</v>
      </c>
      <c r="D3009" s="3">
        <v>7787</v>
      </c>
      <c r="E3009" s="3">
        <v>7781</v>
      </c>
      <c r="F3009" s="3">
        <v>42133</v>
      </c>
      <c r="G3009" s="3">
        <v>9786</v>
      </c>
      <c r="H3009" s="3">
        <v>31.260200000000001</v>
      </c>
      <c r="I3009" s="30">
        <v>596.97645</v>
      </c>
      <c r="J3009" s="30">
        <v>597.30763760000002</v>
      </c>
      <c r="K3009" s="30">
        <v>-0.33118999999999998</v>
      </c>
      <c r="L3009" s="3">
        <v>3</v>
      </c>
      <c r="M3009" s="3">
        <v>3</v>
      </c>
      <c r="N3009" s="10">
        <f t="shared" si="322"/>
        <v>1</v>
      </c>
      <c r="O3009" s="35">
        <v>3</v>
      </c>
      <c r="P3009" s="17"/>
      <c r="Q3009" s="40">
        <v>1788.91265</v>
      </c>
      <c r="R3009" s="40">
        <v>596.97573999999997</v>
      </c>
      <c r="S3009" s="18">
        <f t="shared" si="323"/>
        <v>1.1893280621862654</v>
      </c>
      <c r="T3009" s="18">
        <f t="shared" si="324"/>
        <v>555.96497103893626</v>
      </c>
      <c r="U3009" s="18">
        <f t="shared" si="325"/>
        <v>555.73447591024581</v>
      </c>
      <c r="V3009" s="30">
        <v>597.3075</v>
      </c>
      <c r="W3009" s="3" t="s">
        <v>47</v>
      </c>
      <c r="X3009" s="3" t="s">
        <v>47</v>
      </c>
      <c r="Y3009" s="3" t="s">
        <v>47</v>
      </c>
      <c r="Z3009" s="3" t="s">
        <v>47</v>
      </c>
      <c r="AC3009" s="3" t="s">
        <v>48</v>
      </c>
      <c r="AD3009" s="3" t="s">
        <v>47</v>
      </c>
      <c r="AG3009" s="3" t="s">
        <v>47</v>
      </c>
      <c r="AH3009" s="3" t="s">
        <v>48</v>
      </c>
      <c r="AJ3009" s="3" t="s">
        <v>47</v>
      </c>
      <c r="AK3009" s="3" t="s">
        <v>52</v>
      </c>
      <c r="AM3009" s="3" t="s">
        <v>48</v>
      </c>
      <c r="AU3009" s="3">
        <v>0</v>
      </c>
      <c r="AV3009" s="3">
        <v>7</v>
      </c>
      <c r="AW3009" s="3">
        <v>2</v>
      </c>
      <c r="AX3009" s="3">
        <v>6</v>
      </c>
      <c r="AY3009" s="3">
        <v>85.71</v>
      </c>
      <c r="AZ3009" s="6" t="str">
        <f t="shared" si="326"/>
        <v>2006.6</v>
      </c>
      <c r="BC3009" s="12" t="s">
        <v>7306</v>
      </c>
      <c r="BJ3009" s="12">
        <f t="shared" si="327"/>
        <v>0</v>
      </c>
      <c r="BK3009" s="12">
        <f t="shared" si="328"/>
        <v>0</v>
      </c>
      <c r="BP3009" s="3" t="s">
        <v>54</v>
      </c>
      <c r="BR3009" s="3" t="s">
        <v>54</v>
      </c>
      <c r="BV3009" s="3" t="s">
        <v>7307</v>
      </c>
      <c r="CQ3009" s="3" t="str">
        <f>CONCATENATE(baseURL!$A$1,baseURL!$B$1,baseURL!$C$1,".",C3009,".",L3009,".pkl&amp;seq=",BC3009,"&amp;varMods=Deamidated-N")</f>
        <v>http://proteomics.broadinstitute.org/millscripts/viewfeed.pl?side=xl&amp;cycle=1&amp;fixedMods=iaaC&amp;file=msdataSM/iPRG2012_nd/cpick_in/iPRG2012_nd.2006.6.3.pkl&amp;seq=ETAQALnGWELTKAQK&amp;varMods=Deamidated-N</v>
      </c>
    </row>
    <row r="3010" spans="1:95" x14ac:dyDescent="0.2">
      <c r="A3010" s="3">
        <v>6091</v>
      </c>
      <c r="B3010" s="2" t="s">
        <v>7308</v>
      </c>
      <c r="C3010" s="2" t="s">
        <v>7309</v>
      </c>
      <c r="D3010" s="3">
        <v>7789</v>
      </c>
      <c r="E3010" s="3">
        <v>7783</v>
      </c>
      <c r="F3010" s="3">
        <v>42149</v>
      </c>
      <c r="G3010" s="3">
        <v>9789</v>
      </c>
      <c r="H3010" s="3">
        <v>31.278199999999998</v>
      </c>
      <c r="I3010" s="30">
        <v>442.77289999999999</v>
      </c>
      <c r="J3010" s="30">
        <v>442.7728841</v>
      </c>
      <c r="K3010" s="30">
        <v>2.0000000000000002E-5</v>
      </c>
      <c r="L3010" s="3">
        <v>2</v>
      </c>
      <c r="M3010" s="3">
        <v>2</v>
      </c>
      <c r="N3010" s="10">
        <f t="shared" ref="N3010:N3073" si="329">IF(AND(M3010&gt;0,L3010&gt;0), IF(M3010=L3010,1,-1), 1)</f>
        <v>1</v>
      </c>
      <c r="O3010" s="35">
        <v>2</v>
      </c>
      <c r="P3010" s="17"/>
      <c r="Q3010" s="40">
        <v>884.53862000000004</v>
      </c>
      <c r="R3010" s="40">
        <v>442.77294999999998</v>
      </c>
      <c r="S3010" s="18">
        <f t="shared" ref="S3010:S3073" si="330">1000000*(I3010-R3010)/R3010</f>
        <v>-0.11292469421957456</v>
      </c>
      <c r="T3010" s="18">
        <f t="shared" ref="T3010:T3073" si="331">1000000*(J3010-R3010)/R3010</f>
        <v>-0.14883474697677757</v>
      </c>
      <c r="U3010" s="18">
        <f t="shared" ref="U3010:U3073" si="332">1000000*(V3010-R3010)/R3010</f>
        <v>-0.79047285966540248</v>
      </c>
      <c r="V3010" s="30">
        <v>442.77260000000001</v>
      </c>
      <c r="W3010" s="3" t="s">
        <v>47</v>
      </c>
      <c r="X3010" s="3" t="s">
        <v>47</v>
      </c>
      <c r="Y3010" s="3" t="s">
        <v>47</v>
      </c>
      <c r="Z3010" s="3" t="s">
        <v>47</v>
      </c>
      <c r="AA3010" s="3" t="s">
        <v>47</v>
      </c>
      <c r="AB3010" s="12" t="s">
        <v>47</v>
      </c>
      <c r="AC3010" s="3" t="s">
        <v>47</v>
      </c>
      <c r="AD3010" s="3" t="s">
        <v>47</v>
      </c>
      <c r="AE3010" s="3" t="s">
        <v>47</v>
      </c>
      <c r="AF3010" s="3" t="s">
        <v>48</v>
      </c>
      <c r="AG3010" s="3" t="s">
        <v>47</v>
      </c>
      <c r="AH3010" s="3" t="s">
        <v>47</v>
      </c>
      <c r="AI3010" s="3" t="s">
        <v>47</v>
      </c>
      <c r="AK3010" s="3" t="s">
        <v>47</v>
      </c>
      <c r="AL3010" s="3" t="s">
        <v>47</v>
      </c>
      <c r="AU3010" s="3">
        <v>0</v>
      </c>
      <c r="AV3010" s="3">
        <v>14</v>
      </c>
      <c r="AW3010" s="3">
        <v>1</v>
      </c>
      <c r="AX3010" s="3">
        <v>14</v>
      </c>
      <c r="AY3010" s="3">
        <v>100</v>
      </c>
      <c r="AZ3010" s="6" t="str">
        <f t="shared" ref="AZ3010:AZ3073" si="333">HYPERLINK(CQ3010,C3010)</f>
        <v>2007.1</v>
      </c>
      <c r="BC3010" s="12" t="s">
        <v>7310</v>
      </c>
      <c r="BJ3010" s="12">
        <f t="shared" ref="BJ3010:BJ3073" si="334">LEN(BC3010)-LEN(SUBSTITUTE(BC3010,"C",""))</f>
        <v>0</v>
      </c>
      <c r="BK3010" s="12">
        <f t="shared" ref="BK3010:BK3073" si="335">LEN(BC3010)-LEN(SUBSTITUTE(BC3010,"c",""))</f>
        <v>0</v>
      </c>
      <c r="CQ3010" s="3" t="str">
        <f>CONCATENATE(baseURL!$A$1,baseURL!$B$1,baseURL!$C$1,".",C3010,".",L3010,".pkl&amp;seq=",BC3010)</f>
        <v>http://proteomics.broadinstitute.org/millscripts/viewfeed.pl?side=xl&amp;cycle=1&amp;fixedMods=iaaC&amp;file=msdataSM/iPRG2012_nd/cpick_in/iPRG2012_nd.2007.1.2.pkl&amp;seq=VMPALVVR</v>
      </c>
    </row>
    <row r="3011" spans="1:95" x14ac:dyDescent="0.2">
      <c r="A3011" s="3">
        <v>5088</v>
      </c>
      <c r="B3011" s="2" t="s">
        <v>7313</v>
      </c>
      <c r="C3011" s="2" t="s">
        <v>7314</v>
      </c>
      <c r="D3011" s="3">
        <v>7791</v>
      </c>
      <c r="E3011" s="3">
        <v>7785</v>
      </c>
      <c r="F3011" s="3">
        <v>42170</v>
      </c>
      <c r="G3011" s="3">
        <v>9792</v>
      </c>
      <c r="H3011" s="3">
        <v>31.295300000000001</v>
      </c>
      <c r="I3011" s="30">
        <v>480.78478999999999</v>
      </c>
      <c r="J3011" s="30">
        <v>480.78431699999999</v>
      </c>
      <c r="K3011" s="30">
        <v>4.6999999999999999E-4</v>
      </c>
      <c r="L3011" s="3">
        <v>2</v>
      </c>
      <c r="M3011" s="3">
        <v>2</v>
      </c>
      <c r="N3011" s="10">
        <f t="shared" si="329"/>
        <v>1</v>
      </c>
      <c r="O3011" s="35">
        <v>2</v>
      </c>
      <c r="P3011" s="17"/>
      <c r="Q3011" s="40">
        <v>960.56253000000004</v>
      </c>
      <c r="R3011" s="40">
        <v>480.78489999999999</v>
      </c>
      <c r="S3011" s="18">
        <f t="shared" si="330"/>
        <v>-0.2287925432069389</v>
      </c>
      <c r="T3011" s="18">
        <f t="shared" si="331"/>
        <v>-1.212600478937661</v>
      </c>
      <c r="U3011" s="18">
        <f t="shared" si="332"/>
        <v>-1.663945768616514</v>
      </c>
      <c r="V3011" s="30">
        <v>480.78410000000002</v>
      </c>
      <c r="W3011" s="3" t="s">
        <v>47</v>
      </c>
      <c r="X3011" s="3" t="s">
        <v>47</v>
      </c>
      <c r="Y3011" s="3" t="s">
        <v>47</v>
      </c>
      <c r="Z3011" s="3" t="s">
        <v>47</v>
      </c>
      <c r="AA3011" s="3" t="s">
        <v>47</v>
      </c>
      <c r="AB3011" s="12" t="s">
        <v>47</v>
      </c>
      <c r="AC3011" s="3" t="s">
        <v>47</v>
      </c>
      <c r="AD3011" s="3" t="s">
        <v>47</v>
      </c>
      <c r="AE3011" s="3" t="s">
        <v>47</v>
      </c>
      <c r="AF3011" s="3" t="s">
        <v>47</v>
      </c>
      <c r="AG3011" s="3" t="s">
        <v>47</v>
      </c>
      <c r="AH3011" s="3" t="s">
        <v>47</v>
      </c>
      <c r="AI3011" s="3" t="s">
        <v>47</v>
      </c>
      <c r="AJ3011" s="3" t="s">
        <v>47</v>
      </c>
      <c r="AK3011" s="3" t="s">
        <v>47</v>
      </c>
      <c r="AL3011" s="3" t="s">
        <v>47</v>
      </c>
      <c r="AM3011" s="3" t="s">
        <v>47</v>
      </c>
      <c r="AN3011" s="3" t="s">
        <v>47</v>
      </c>
      <c r="AU3011" s="3">
        <v>0</v>
      </c>
      <c r="AV3011" s="3">
        <v>18</v>
      </c>
      <c r="AW3011" s="3">
        <v>1</v>
      </c>
      <c r="AX3011" s="3">
        <v>18</v>
      </c>
      <c r="AY3011" s="3">
        <v>100</v>
      </c>
      <c r="AZ3011" s="6" t="str">
        <f t="shared" si="333"/>
        <v>2008.1</v>
      </c>
      <c r="BC3011" s="12" t="s">
        <v>7214</v>
      </c>
      <c r="BJ3011" s="12">
        <f t="shared" si="334"/>
        <v>0</v>
      </c>
      <c r="BK3011" s="12">
        <f t="shared" si="335"/>
        <v>0</v>
      </c>
      <c r="CQ3011" s="3" t="str">
        <f>CONCATENATE(baseURL!$A$1,baseURL!$B$1,baseURL!$C$1,".",C3011,".",L3011,".pkl&amp;seq=",BC3011)</f>
        <v>http://proteomics.broadinstitute.org/millscripts/viewfeed.pl?side=xl&amp;cycle=1&amp;fixedMods=iaaC&amp;file=msdataSM/iPRG2012_nd/cpick_in/iPRG2012_nd.2008.1.2.pkl&amp;seq=FQNALLVR</v>
      </c>
    </row>
    <row r="3012" spans="1:95" x14ac:dyDescent="0.2">
      <c r="A3012" s="3">
        <v>4511</v>
      </c>
      <c r="B3012" s="2" t="s">
        <v>7315</v>
      </c>
      <c r="C3012" s="2" t="s">
        <v>7308</v>
      </c>
      <c r="D3012" s="3">
        <v>7792</v>
      </c>
      <c r="E3012" s="3">
        <v>7786</v>
      </c>
      <c r="F3012" s="3">
        <v>42171</v>
      </c>
      <c r="G3012" s="3">
        <v>9793</v>
      </c>
      <c r="H3012" s="3">
        <v>31.297799999999999</v>
      </c>
      <c r="I3012" s="30">
        <v>533.77167999999995</v>
      </c>
      <c r="J3012" s="30">
        <v>533.77077999999995</v>
      </c>
      <c r="K3012" s="30">
        <v>8.9999999999999998E-4</v>
      </c>
      <c r="L3012" s="3">
        <v>2</v>
      </c>
      <c r="M3012" s="3">
        <v>2</v>
      </c>
      <c r="N3012" s="10">
        <f t="shared" si="329"/>
        <v>1</v>
      </c>
      <c r="O3012" s="35">
        <v>2</v>
      </c>
      <c r="P3012" s="17"/>
      <c r="Q3012" s="40">
        <v>1066.5349900000001</v>
      </c>
      <c r="R3012" s="40">
        <v>533.77112999999997</v>
      </c>
      <c r="S3012" s="18">
        <f t="shared" si="330"/>
        <v>1.0304041733685101</v>
      </c>
      <c r="T3012" s="18">
        <f t="shared" si="331"/>
        <v>-0.65571174676650212</v>
      </c>
      <c r="U3012" s="18">
        <f t="shared" si="332"/>
        <v>-0.80558871727951253</v>
      </c>
      <c r="V3012" s="30">
        <v>533.77070000000003</v>
      </c>
      <c r="W3012" s="3" t="s">
        <v>47</v>
      </c>
      <c r="X3012" s="3" t="s">
        <v>47</v>
      </c>
      <c r="Y3012" s="3" t="s">
        <v>47</v>
      </c>
      <c r="Z3012" s="3" t="s">
        <v>47</v>
      </c>
      <c r="AA3012" s="3" t="s">
        <v>48</v>
      </c>
      <c r="AB3012" s="12" t="s">
        <v>47</v>
      </c>
      <c r="AC3012" s="3" t="s">
        <v>47</v>
      </c>
      <c r="AD3012" s="3" t="s">
        <v>47</v>
      </c>
      <c r="AE3012" s="3" t="s">
        <v>47</v>
      </c>
      <c r="AF3012" s="3" t="s">
        <v>47</v>
      </c>
      <c r="AG3012" s="3" t="s">
        <v>47</v>
      </c>
      <c r="AH3012" s="3" t="s">
        <v>47</v>
      </c>
      <c r="AI3012" s="3" t="s">
        <v>47</v>
      </c>
      <c r="AK3012" s="3" t="s">
        <v>47</v>
      </c>
      <c r="AL3012" s="3" t="s">
        <v>47</v>
      </c>
      <c r="AM3012" s="3" t="s">
        <v>47</v>
      </c>
      <c r="AN3012" s="3" t="s">
        <v>47</v>
      </c>
      <c r="AU3012" s="3">
        <v>0</v>
      </c>
      <c r="AV3012" s="3">
        <v>16</v>
      </c>
      <c r="AW3012" s="3">
        <v>1</v>
      </c>
      <c r="AX3012" s="3">
        <v>16</v>
      </c>
      <c r="AY3012" s="3">
        <v>100</v>
      </c>
      <c r="AZ3012" s="6" t="str">
        <f t="shared" si="333"/>
        <v>2008.2</v>
      </c>
      <c r="BC3012" s="12" t="s">
        <v>7316</v>
      </c>
      <c r="BJ3012" s="12">
        <f t="shared" si="334"/>
        <v>0</v>
      </c>
      <c r="BK3012" s="12">
        <f t="shared" si="335"/>
        <v>0</v>
      </c>
      <c r="CQ3012" s="3" t="str">
        <f>CONCATENATE(baseURL!$A$1,baseURL!$B$1,baseURL!$C$1,".",C3012,".",L3012,".pkl&amp;seq=",BC3012)</f>
        <v>http://proteomics.broadinstitute.org/millscripts/viewfeed.pl?side=xl&amp;cycle=1&amp;fixedMods=iaaC&amp;file=msdataSM/iPRG2012_nd/cpick_in/iPRG2012_nd.2008.2.2.pkl&amp;seq=VAFTVDQMR</v>
      </c>
    </row>
    <row r="3013" spans="1:95" x14ac:dyDescent="0.2">
      <c r="A3013" s="3">
        <v>5353</v>
      </c>
      <c r="B3013" s="2" t="s">
        <v>7317</v>
      </c>
      <c r="C3013" s="2" t="s">
        <v>7318</v>
      </c>
      <c r="D3013" s="3">
        <v>7796</v>
      </c>
      <c r="E3013" s="3">
        <v>7790</v>
      </c>
      <c r="F3013" s="3">
        <v>42175</v>
      </c>
      <c r="G3013" s="3">
        <v>9797</v>
      </c>
      <c r="H3013" s="3">
        <v>31.3078</v>
      </c>
      <c r="I3013" s="30">
        <v>645.29115999999999</v>
      </c>
      <c r="J3013" s="30">
        <v>645.28908709999996</v>
      </c>
      <c r="K3013" s="30">
        <v>2.0699999999999998E-3</v>
      </c>
      <c r="L3013" s="3">
        <v>2</v>
      </c>
      <c r="M3013" s="3">
        <v>2</v>
      </c>
      <c r="N3013" s="10">
        <f t="shared" si="329"/>
        <v>1</v>
      </c>
      <c r="O3013" s="35">
        <v>2</v>
      </c>
      <c r="P3013" s="17"/>
      <c r="Q3013" s="40">
        <v>1289.5718300000001</v>
      </c>
      <c r="R3013" s="40">
        <v>645.28954999999996</v>
      </c>
      <c r="S3013" s="18">
        <f t="shared" si="330"/>
        <v>2.4950039870130656</v>
      </c>
      <c r="T3013" s="18">
        <f t="shared" si="331"/>
        <v>-0.71735238855528394</v>
      </c>
      <c r="U3013" s="18">
        <f t="shared" si="332"/>
        <v>-0.54239217094425729</v>
      </c>
      <c r="V3013" s="30">
        <v>645.28920000000005</v>
      </c>
      <c r="W3013" s="3" t="s">
        <v>47</v>
      </c>
      <c r="X3013" s="3" t="s">
        <v>47</v>
      </c>
      <c r="Y3013" s="3" t="s">
        <v>47</v>
      </c>
      <c r="Z3013" s="3" t="s">
        <v>47</v>
      </c>
      <c r="AA3013" s="3" t="s">
        <v>47</v>
      </c>
      <c r="AB3013" s="12" t="s">
        <v>47</v>
      </c>
      <c r="AC3013" s="3" t="s">
        <v>47</v>
      </c>
      <c r="AD3013" s="3" t="s">
        <v>47</v>
      </c>
      <c r="AE3013" s="3" t="s">
        <v>47</v>
      </c>
      <c r="AG3013" s="3" t="s">
        <v>47</v>
      </c>
      <c r="AH3013" s="3" t="s">
        <v>47</v>
      </c>
      <c r="AI3013" s="3" t="s">
        <v>47</v>
      </c>
      <c r="AJ3013" s="3" t="s">
        <v>47</v>
      </c>
      <c r="AK3013" s="3" t="s">
        <v>47</v>
      </c>
      <c r="AL3013" s="3" t="s">
        <v>47</v>
      </c>
      <c r="AM3013" s="3" t="s">
        <v>47</v>
      </c>
      <c r="AN3013" s="3" t="s">
        <v>47</v>
      </c>
      <c r="AU3013" s="3">
        <v>0</v>
      </c>
      <c r="AV3013" s="3">
        <v>17</v>
      </c>
      <c r="AW3013" s="3">
        <v>1</v>
      </c>
      <c r="AX3013" s="3">
        <v>17</v>
      </c>
      <c r="AY3013" s="3">
        <v>100</v>
      </c>
      <c r="AZ3013" s="6" t="str">
        <f t="shared" si="333"/>
        <v>2008.6</v>
      </c>
      <c r="BC3013" s="12" t="s">
        <v>7216</v>
      </c>
      <c r="BJ3013" s="12">
        <f t="shared" si="334"/>
        <v>0</v>
      </c>
      <c r="BK3013" s="12">
        <f t="shared" si="335"/>
        <v>0</v>
      </c>
      <c r="CQ3013" s="3" t="str">
        <f>CONCATENATE(baseURL!$A$1,baseURL!$B$1,baseURL!$C$1,".",C3013,".",L3013,".pkl&amp;seq=",BC3013)</f>
        <v>http://proteomics.broadinstitute.org/millscripts/viewfeed.pl?side=xl&amp;cycle=1&amp;fixedMods=iaaC&amp;file=msdataSM/iPRG2012_nd/cpick_in/iPRG2012_nd.2008.6.2.pkl&amp;seq=SADEPMTTFYK</v>
      </c>
    </row>
    <row r="3014" spans="1:95" x14ac:dyDescent="0.2">
      <c r="A3014" s="3">
        <v>5628</v>
      </c>
      <c r="B3014" s="2" t="s">
        <v>7319</v>
      </c>
      <c r="C3014" s="2" t="s">
        <v>7320</v>
      </c>
      <c r="D3014" s="3">
        <v>7798</v>
      </c>
      <c r="E3014" s="3">
        <v>7792</v>
      </c>
      <c r="F3014" s="3">
        <v>42191</v>
      </c>
      <c r="G3014" s="3">
        <v>9800</v>
      </c>
      <c r="H3014" s="3">
        <v>31.319099999999999</v>
      </c>
      <c r="I3014" s="30">
        <v>466.23570000000001</v>
      </c>
      <c r="J3014" s="30">
        <v>466.23504320000001</v>
      </c>
      <c r="K3014" s="30">
        <v>6.6E-4</v>
      </c>
      <c r="L3014" s="3">
        <v>3</v>
      </c>
      <c r="M3014" s="3">
        <v>3</v>
      </c>
      <c r="N3014" s="10">
        <f t="shared" si="329"/>
        <v>1</v>
      </c>
      <c r="O3014" s="35">
        <v>3</v>
      </c>
      <c r="P3014" s="17"/>
      <c r="Q3014" s="40">
        <v>1396.68958</v>
      </c>
      <c r="R3014" s="40">
        <v>466.23471000000001</v>
      </c>
      <c r="S3014" s="18">
        <f t="shared" si="330"/>
        <v>2.1233940304478849</v>
      </c>
      <c r="T3014" s="18">
        <f t="shared" si="331"/>
        <v>0.71466150600420431</v>
      </c>
      <c r="U3014" s="18">
        <f t="shared" si="332"/>
        <v>0.1930358209498077</v>
      </c>
      <c r="V3014" s="30">
        <v>466.23480000000001</v>
      </c>
      <c r="W3014" s="3" t="s">
        <v>47</v>
      </c>
      <c r="X3014" s="3" t="s">
        <v>47</v>
      </c>
      <c r="Y3014" s="3" t="s">
        <v>47</v>
      </c>
      <c r="Z3014" s="3" t="s">
        <v>47</v>
      </c>
      <c r="AA3014" s="3" t="s">
        <v>47</v>
      </c>
      <c r="AB3014" s="12" t="s">
        <v>47</v>
      </c>
      <c r="AC3014" s="3" t="s">
        <v>47</v>
      </c>
      <c r="AD3014" s="3" t="s">
        <v>47</v>
      </c>
      <c r="AE3014" s="3" t="s">
        <v>47</v>
      </c>
      <c r="AF3014" s="3" t="s">
        <v>47</v>
      </c>
      <c r="AG3014" s="3" t="s">
        <v>52</v>
      </c>
      <c r="AH3014" s="3" t="s">
        <v>47</v>
      </c>
      <c r="AI3014" s="3" t="s">
        <v>48</v>
      </c>
      <c r="AJ3014" s="3" t="s">
        <v>47</v>
      </c>
      <c r="AK3014" s="3" t="s">
        <v>47</v>
      </c>
      <c r="AL3014" s="3" t="s">
        <v>48</v>
      </c>
      <c r="AM3014" s="3" t="s">
        <v>48</v>
      </c>
      <c r="AU3014" s="3">
        <v>0</v>
      </c>
      <c r="AV3014" s="3">
        <v>13</v>
      </c>
      <c r="AW3014" s="3">
        <v>1</v>
      </c>
      <c r="AX3014" s="3">
        <v>13</v>
      </c>
      <c r="AY3014" s="3">
        <v>100</v>
      </c>
      <c r="AZ3014" s="6" t="str">
        <f t="shared" si="333"/>
        <v>2009.1</v>
      </c>
      <c r="BC3014" s="12" t="s">
        <v>7230</v>
      </c>
      <c r="BJ3014" s="12">
        <f t="shared" si="334"/>
        <v>0</v>
      </c>
      <c r="BK3014" s="12">
        <f t="shared" si="335"/>
        <v>0</v>
      </c>
      <c r="CQ3014" s="3" t="str">
        <f>CONCATENATE(baseURL!$A$1,baseURL!$B$1,baseURL!$C$1,".",C3014,".",L3014,".pkl&amp;seq=",BC3014)</f>
        <v>http://proteomics.broadinstitute.org/millscripts/viewfeed.pl?side=xl&amp;cycle=1&amp;fixedMods=iaaC&amp;file=msdataSM/iPRG2012_nd/cpick_in/iPRG2012_nd.2009.1.3.pkl&amp;seq=TFSYKRPSTFY</v>
      </c>
    </row>
    <row r="3015" spans="1:95" x14ac:dyDescent="0.2">
      <c r="A3015" s="3">
        <v>3795</v>
      </c>
      <c r="B3015" s="2" t="s">
        <v>7321</v>
      </c>
      <c r="C3015" s="2" t="s">
        <v>7322</v>
      </c>
      <c r="D3015" s="3">
        <v>7801</v>
      </c>
      <c r="E3015" s="3">
        <v>7795</v>
      </c>
      <c r="F3015" s="3">
        <v>42194</v>
      </c>
      <c r="G3015" s="3">
        <v>9803</v>
      </c>
      <c r="H3015" s="3">
        <v>31.326599999999999</v>
      </c>
      <c r="I3015" s="30">
        <v>609.30849999999998</v>
      </c>
      <c r="J3015" s="30">
        <v>609.56708600000002</v>
      </c>
      <c r="K3015" s="30">
        <v>-0.25858999999999999</v>
      </c>
      <c r="L3015" s="3">
        <v>0</v>
      </c>
      <c r="M3015" s="3">
        <v>4</v>
      </c>
      <c r="N3015" s="10">
        <f t="shared" si="329"/>
        <v>1</v>
      </c>
      <c r="O3015" s="35">
        <v>4</v>
      </c>
      <c r="P3015" s="17"/>
      <c r="Q3015" s="40">
        <v>2435.2452800000001</v>
      </c>
      <c r="R3015" s="40">
        <v>609.56677999999999</v>
      </c>
      <c r="S3015" s="18">
        <f t="shared" si="330"/>
        <v>-423.71075405390923</v>
      </c>
      <c r="T3015" s="18">
        <f t="shared" si="331"/>
        <v>0.50199586011434572</v>
      </c>
      <c r="U3015" s="18">
        <f t="shared" si="332"/>
        <v>0.36091205628526474</v>
      </c>
      <c r="V3015" s="30">
        <v>609.56700000000001</v>
      </c>
      <c r="W3015" s="3" t="s">
        <v>47</v>
      </c>
      <c r="X3015" s="3" t="s">
        <v>47</v>
      </c>
      <c r="Y3015" s="3" t="s">
        <v>47</v>
      </c>
      <c r="Z3015" s="3" t="s">
        <v>47</v>
      </c>
      <c r="AA3015" s="3" t="s">
        <v>47</v>
      </c>
      <c r="AB3015" s="12" t="s">
        <v>47</v>
      </c>
      <c r="AC3015" s="3" t="s">
        <v>47</v>
      </c>
      <c r="AE3015" s="3" t="s">
        <v>47</v>
      </c>
      <c r="AF3015" s="3" t="s">
        <v>47</v>
      </c>
      <c r="AI3015" s="3" t="s">
        <v>47</v>
      </c>
      <c r="AK3015" s="3" t="s">
        <v>47</v>
      </c>
      <c r="AL3015" s="3" t="s">
        <v>47</v>
      </c>
      <c r="AN3015" s="3" t="s">
        <v>47</v>
      </c>
      <c r="AU3015" s="3">
        <v>0</v>
      </c>
      <c r="AV3015" s="3">
        <v>13</v>
      </c>
      <c r="AW3015" s="3">
        <v>1</v>
      </c>
      <c r="AX3015" s="3">
        <v>13</v>
      </c>
      <c r="AY3015" s="3">
        <v>100</v>
      </c>
      <c r="AZ3015" s="6" t="str">
        <f t="shared" si="333"/>
        <v>2009.4</v>
      </c>
      <c r="BC3015" s="12" t="s">
        <v>7261</v>
      </c>
      <c r="BJ3015" s="12">
        <f t="shared" si="334"/>
        <v>0</v>
      </c>
      <c r="BK3015" s="12">
        <f t="shared" si="335"/>
        <v>0</v>
      </c>
      <c r="CQ3015" s="3" t="str">
        <f>CONCATENATE(baseURL!$A$1,baseURL!$B$1,baseURL!$C$1,".",C3015,".",L3015,".pkl&amp;seq=",BC3015)</f>
        <v>http://proteomics.broadinstitute.org/millscripts/viewfeed.pl?side=xl&amp;cycle=1&amp;fixedMods=iaaC&amp;file=msdataSM/iPRG2012_nd/cpick_in/iPRG2012_nd.2009.4.0.pkl&amp;seq=LQETNPEEVPKFEKGAQTYVK</v>
      </c>
    </row>
    <row r="3016" spans="1:95" x14ac:dyDescent="0.2">
      <c r="A3016" s="3">
        <v>3265</v>
      </c>
      <c r="B3016" s="2" t="s">
        <v>7323</v>
      </c>
      <c r="C3016" s="2" t="s">
        <v>7324</v>
      </c>
      <c r="D3016" s="3">
        <v>7802</v>
      </c>
      <c r="E3016" s="3">
        <v>7796</v>
      </c>
      <c r="F3016" s="3">
        <v>42195</v>
      </c>
      <c r="G3016" s="3">
        <v>9804</v>
      </c>
      <c r="H3016" s="3">
        <v>31.3291</v>
      </c>
      <c r="I3016" s="30">
        <v>616.31195000000002</v>
      </c>
      <c r="J3016" s="30">
        <v>616.30864959999997</v>
      </c>
      <c r="K3016" s="30">
        <v>3.3E-3</v>
      </c>
      <c r="L3016" s="3">
        <v>3</v>
      </c>
      <c r="M3016" s="3">
        <v>3</v>
      </c>
      <c r="N3016" s="10">
        <f t="shared" si="329"/>
        <v>1</v>
      </c>
      <c r="O3016" s="35">
        <v>3</v>
      </c>
      <c r="P3016" s="17"/>
      <c r="Q3016" s="40">
        <v>1846.9116100000001</v>
      </c>
      <c r="R3016" s="40">
        <v>616.30871999999999</v>
      </c>
      <c r="S3016" s="18">
        <f t="shared" si="330"/>
        <v>5.2408799278882281</v>
      </c>
      <c r="T3016" s="18">
        <f t="shared" si="331"/>
        <v>-0.11422846658228913</v>
      </c>
      <c r="U3016" s="18">
        <f t="shared" si="332"/>
        <v>-0.35696395795436348</v>
      </c>
      <c r="V3016" s="30">
        <v>616.30849999999998</v>
      </c>
      <c r="W3016" s="3" t="s">
        <v>47</v>
      </c>
      <c r="Y3016" s="3" t="s">
        <v>47</v>
      </c>
      <c r="Z3016" s="3" t="s">
        <v>47</v>
      </c>
      <c r="AA3016" s="3" t="s">
        <v>47</v>
      </c>
      <c r="AB3016" s="12" t="s">
        <v>47</v>
      </c>
      <c r="AC3016" s="3" t="s">
        <v>47</v>
      </c>
      <c r="AE3016" s="3" t="s">
        <v>47</v>
      </c>
      <c r="AF3016" s="3" t="s">
        <v>48</v>
      </c>
      <c r="AH3016" s="3" t="s">
        <v>47</v>
      </c>
      <c r="AP3016" s="3" t="s">
        <v>52</v>
      </c>
      <c r="AU3016" s="3">
        <v>0</v>
      </c>
      <c r="AV3016" s="3">
        <v>8</v>
      </c>
      <c r="AW3016" s="3">
        <v>1</v>
      </c>
      <c r="AX3016" s="3">
        <v>8</v>
      </c>
      <c r="AY3016" s="3">
        <v>100</v>
      </c>
      <c r="AZ3016" s="6" t="str">
        <f t="shared" si="333"/>
        <v>2009.5</v>
      </c>
      <c r="BC3016" s="12" t="s">
        <v>7325</v>
      </c>
      <c r="BJ3016" s="12">
        <f t="shared" si="334"/>
        <v>0</v>
      </c>
      <c r="BK3016" s="12">
        <f t="shared" si="335"/>
        <v>0</v>
      </c>
      <c r="CQ3016" s="3" t="str">
        <f>CONCATENATE(baseURL!$A$1,baseURL!$B$1,baseURL!$C$1,".",C3016,".",L3016,".pkl&amp;seq=",BC3016)</f>
        <v>http://proteomics.broadinstitute.org/millscripts/viewfeed.pl?side=xl&amp;cycle=1&amp;fixedMods=iaaC&amp;file=msdataSM/iPRG2012_nd/cpick_in/iPRG2012_nd.2009.5.3.pkl&amp;seq=LLGRNFNDPEVQADMK</v>
      </c>
    </row>
    <row r="3017" spans="1:95" x14ac:dyDescent="0.2">
      <c r="A3017" s="3">
        <v>1608</v>
      </c>
      <c r="B3017" s="2" t="s">
        <v>7328</v>
      </c>
      <c r="C3017" s="2" t="s">
        <v>7317</v>
      </c>
      <c r="D3017" s="3">
        <v>7804</v>
      </c>
      <c r="E3017" s="3">
        <v>7798</v>
      </c>
      <c r="F3017" s="3">
        <v>42197</v>
      </c>
      <c r="G3017" s="3">
        <v>9806</v>
      </c>
      <c r="H3017" s="3">
        <v>31.334099999999999</v>
      </c>
      <c r="I3017" s="30">
        <v>684.31538999999998</v>
      </c>
      <c r="J3017" s="30">
        <v>684.31538660000001</v>
      </c>
      <c r="K3017" s="30">
        <v>0</v>
      </c>
      <c r="L3017" s="3">
        <v>0</v>
      </c>
      <c r="M3017" s="3">
        <v>0</v>
      </c>
      <c r="N3017" s="10">
        <f t="shared" si="329"/>
        <v>1</v>
      </c>
      <c r="O3017" s="35">
        <v>3</v>
      </c>
      <c r="P3017" s="17"/>
      <c r="Q3017" s="40">
        <v>2050.9199800000001</v>
      </c>
      <c r="R3017" s="40">
        <v>684.31151</v>
      </c>
      <c r="S3017" s="18">
        <f t="shared" si="330"/>
        <v>5.6699323966960744</v>
      </c>
      <c r="T3017" s="18">
        <f t="shared" si="331"/>
        <v>5.6649638992807985</v>
      </c>
      <c r="U3017" s="18">
        <f t="shared" si="332"/>
        <v>5.6845456244857875</v>
      </c>
      <c r="V3017" s="30">
        <v>684.31539999999995</v>
      </c>
      <c r="X3017" s="3" t="s">
        <v>47</v>
      </c>
      <c r="Y3017" s="3" t="s">
        <v>47</v>
      </c>
      <c r="Z3017" s="3" t="s">
        <v>47</v>
      </c>
      <c r="AA3017" s="3" t="s">
        <v>47</v>
      </c>
      <c r="AB3017" s="12" t="s">
        <v>47</v>
      </c>
      <c r="AC3017" s="3" t="s">
        <v>47</v>
      </c>
      <c r="AD3017" s="3" t="s">
        <v>47</v>
      </c>
      <c r="AF3017" s="3" t="s">
        <v>52</v>
      </c>
      <c r="AG3017" s="3" t="s">
        <v>47</v>
      </c>
      <c r="AH3017" s="3" t="s">
        <v>47</v>
      </c>
      <c r="AL3017" s="3" t="s">
        <v>47</v>
      </c>
      <c r="AM3017" s="3" t="s">
        <v>47</v>
      </c>
      <c r="AU3017" s="3">
        <v>0</v>
      </c>
      <c r="AV3017" s="3">
        <v>11</v>
      </c>
      <c r="AW3017" s="3">
        <v>1</v>
      </c>
      <c r="AX3017" s="3">
        <v>11</v>
      </c>
      <c r="AY3017" s="3">
        <v>100</v>
      </c>
      <c r="AZ3017" s="6" t="str">
        <f t="shared" si="333"/>
        <v>2009.7</v>
      </c>
      <c r="BC3017" s="12" t="s">
        <v>7218</v>
      </c>
      <c r="BJ3017" s="12">
        <f t="shared" si="334"/>
        <v>0</v>
      </c>
      <c r="BK3017" s="12">
        <f t="shared" si="335"/>
        <v>0</v>
      </c>
      <c r="CQ3017" s="3" t="str">
        <f>CONCATENATE(baseURL!$A$1,baseURL!$B$1,baseURL!$C$1,".",C3017,".",L3017,".pkl&amp;seq=",BC3017)</f>
        <v>http://proteomics.broadinstitute.org/millscripts/viewfeed.pl?side=xl&amp;cycle=1&amp;fixedMods=iaaC&amp;file=msdataSM/iPRG2012_nd/cpick_in/iPRG2012_nd.2009.7.0.pkl&amp;seq=YTLENDPEEGADEATLQR</v>
      </c>
    </row>
    <row r="3018" spans="1:95" x14ac:dyDescent="0.2">
      <c r="A3018" s="3">
        <v>4364</v>
      </c>
      <c r="B3018" s="2" t="s">
        <v>7329</v>
      </c>
      <c r="C3018" s="2" t="s">
        <v>7330</v>
      </c>
      <c r="D3018" s="3">
        <v>7805</v>
      </c>
      <c r="E3018" s="3">
        <v>7799</v>
      </c>
      <c r="F3018" s="3">
        <v>42212</v>
      </c>
      <c r="G3018" s="3">
        <v>9808</v>
      </c>
      <c r="H3018" s="3">
        <v>31.345400000000001</v>
      </c>
      <c r="I3018" s="30">
        <v>409.25313</v>
      </c>
      <c r="J3018" s="30">
        <v>409.2520639</v>
      </c>
      <c r="K3018" s="30">
        <v>1.07E-3</v>
      </c>
      <c r="L3018" s="3">
        <v>2</v>
      </c>
      <c r="M3018" s="3">
        <v>2</v>
      </c>
      <c r="N3018" s="10">
        <f t="shared" si="329"/>
        <v>1</v>
      </c>
      <c r="O3018" s="35">
        <v>2</v>
      </c>
      <c r="P3018" s="17"/>
      <c r="Q3018" s="40">
        <v>817.49641999999994</v>
      </c>
      <c r="R3018" s="40">
        <v>409.25184999999999</v>
      </c>
      <c r="S3018" s="18">
        <f t="shared" si="330"/>
        <v>3.1276584333299544</v>
      </c>
      <c r="T3018" s="18">
        <f t="shared" si="331"/>
        <v>0.52266104601763252</v>
      </c>
      <c r="U3018" s="18">
        <f t="shared" si="332"/>
        <v>-0.61087078774130965</v>
      </c>
      <c r="V3018" s="30">
        <v>409.2516</v>
      </c>
      <c r="W3018" s="3" t="s">
        <v>47</v>
      </c>
      <c r="X3018" s="3" t="s">
        <v>47</v>
      </c>
      <c r="Y3018" s="3" t="s">
        <v>47</v>
      </c>
      <c r="Z3018" s="3" t="s">
        <v>47</v>
      </c>
      <c r="AA3018" s="3" t="s">
        <v>47</v>
      </c>
      <c r="AB3018" s="12" t="s">
        <v>47</v>
      </c>
      <c r="AC3018" s="3" t="s">
        <v>47</v>
      </c>
      <c r="AD3018" s="3" t="s">
        <v>47</v>
      </c>
      <c r="AF3018" s="3" t="s">
        <v>48</v>
      </c>
      <c r="AG3018" s="3" t="s">
        <v>47</v>
      </c>
      <c r="AH3018" s="3" t="s">
        <v>47</v>
      </c>
      <c r="AI3018" s="3" t="s">
        <v>47</v>
      </c>
      <c r="AK3018" s="3" t="s">
        <v>48</v>
      </c>
      <c r="AL3018" s="3" t="s">
        <v>48</v>
      </c>
      <c r="AM3018" s="3" t="s">
        <v>47</v>
      </c>
      <c r="AN3018" s="3" t="s">
        <v>47</v>
      </c>
      <c r="AU3018" s="3">
        <v>0</v>
      </c>
      <c r="AV3018" s="3">
        <v>13</v>
      </c>
      <c r="AW3018" s="3">
        <v>1</v>
      </c>
      <c r="AX3018" s="3">
        <v>13</v>
      </c>
      <c r="AY3018" s="3">
        <v>100</v>
      </c>
      <c r="AZ3018" s="6" t="str">
        <f t="shared" si="333"/>
        <v>2010.1</v>
      </c>
      <c r="BC3018" s="12" t="s">
        <v>7331</v>
      </c>
      <c r="BJ3018" s="12">
        <f t="shared" si="334"/>
        <v>0</v>
      </c>
      <c r="BK3018" s="12">
        <f t="shared" si="335"/>
        <v>0</v>
      </c>
      <c r="CQ3018" s="3" t="str">
        <f>CONCATENATE(baseURL!$A$1,baseURL!$B$1,baseURL!$C$1,".",C3018,".",L3018,".pkl&amp;seq=",BC3018)</f>
        <v>http://proteomics.broadinstitute.org/millscripts/viewfeed.pl?side=xl&amp;cycle=1&amp;fixedMods=iaaC&amp;file=msdataSM/iPRG2012_nd/cpick_in/iPRG2012_nd.2010.1.2.pkl&amp;seq=VVSLLMR</v>
      </c>
    </row>
    <row r="3019" spans="1:95" x14ac:dyDescent="0.2">
      <c r="A3019" s="3">
        <v>6303</v>
      </c>
      <c r="B3019" s="2" t="s">
        <v>7332</v>
      </c>
      <c r="C3019" s="2" t="s">
        <v>7333</v>
      </c>
      <c r="D3019" s="3">
        <v>7809</v>
      </c>
      <c r="E3019" s="3">
        <v>7803</v>
      </c>
      <c r="F3019" s="3">
        <v>42233</v>
      </c>
      <c r="G3019" s="3">
        <v>9813</v>
      </c>
      <c r="H3019" s="3">
        <v>31.3733</v>
      </c>
      <c r="I3019" s="30">
        <v>441.27778999999998</v>
      </c>
      <c r="J3019" s="30">
        <v>441.2766019</v>
      </c>
      <c r="K3019" s="30">
        <v>1.1900000000000001E-3</v>
      </c>
      <c r="L3019" s="3">
        <v>0</v>
      </c>
      <c r="M3019" s="3">
        <v>2</v>
      </c>
      <c r="N3019" s="10">
        <f t="shared" si="329"/>
        <v>1</v>
      </c>
      <c r="O3019" s="35">
        <v>2</v>
      </c>
      <c r="P3019" s="17"/>
      <c r="Q3019" s="40">
        <v>881.54548</v>
      </c>
      <c r="R3019" s="40">
        <v>441.27638000000002</v>
      </c>
      <c r="S3019" s="18">
        <f t="shared" si="330"/>
        <v>3.1952763933668602</v>
      </c>
      <c r="T3019" s="18">
        <f t="shared" si="331"/>
        <v>0.50285945507768437</v>
      </c>
      <c r="U3019" s="18">
        <f t="shared" si="332"/>
        <v>-0.63452297182104422</v>
      </c>
      <c r="V3019" s="30">
        <v>441.27609999999999</v>
      </c>
      <c r="W3019" s="3" t="s">
        <v>47</v>
      </c>
      <c r="X3019" s="3" t="s">
        <v>47</v>
      </c>
      <c r="Y3019" s="3" t="s">
        <v>47</v>
      </c>
      <c r="Z3019" s="3" t="s">
        <v>47</v>
      </c>
      <c r="AA3019" s="3" t="s">
        <v>48</v>
      </c>
      <c r="AB3019" s="12" t="s">
        <v>47</v>
      </c>
      <c r="AC3019" s="3" t="s">
        <v>47</v>
      </c>
      <c r="AD3019" s="3" t="s">
        <v>47</v>
      </c>
      <c r="AE3019" s="3" t="s">
        <v>47</v>
      </c>
      <c r="AF3019" s="3" t="s">
        <v>47</v>
      </c>
      <c r="AG3019" s="3" t="s">
        <v>47</v>
      </c>
      <c r="AH3019" s="3" t="s">
        <v>47</v>
      </c>
      <c r="AI3019" s="3" t="s">
        <v>47</v>
      </c>
      <c r="AJ3019" s="3" t="s">
        <v>47</v>
      </c>
      <c r="AL3019" s="3" t="s">
        <v>47</v>
      </c>
      <c r="AU3019" s="3">
        <v>0</v>
      </c>
      <c r="AV3019" s="3">
        <v>14</v>
      </c>
      <c r="AW3019" s="3">
        <v>1</v>
      </c>
      <c r="AX3019" s="3">
        <v>14</v>
      </c>
      <c r="AY3019" s="3">
        <v>100</v>
      </c>
      <c r="AZ3019" s="6" t="str">
        <f t="shared" si="333"/>
        <v>2011.1</v>
      </c>
      <c r="BC3019" s="12" t="s">
        <v>7334</v>
      </c>
      <c r="BJ3019" s="12">
        <f t="shared" si="334"/>
        <v>0</v>
      </c>
      <c r="BK3019" s="12">
        <f t="shared" si="335"/>
        <v>0</v>
      </c>
      <c r="CQ3019" s="3" t="str">
        <f>CONCATENATE(baseURL!$A$1,baseURL!$B$1,baseURL!$C$1,".",C3019,".",L3019,".pkl&amp;seq=",BC3019)</f>
        <v>http://proteomics.broadinstitute.org/millscripts/viewfeed.pl?side=xl&amp;cycle=1&amp;fixedMods=iaaC&amp;file=msdataSM/iPRG2012_nd/cpick_in/iPRG2012_nd.2011.1.0.pkl&amp;seq=LGPLGLSPK</v>
      </c>
    </row>
    <row r="3020" spans="1:95" x14ac:dyDescent="0.2">
      <c r="A3020" s="3">
        <v>1079</v>
      </c>
      <c r="B3020" s="2" t="s">
        <v>7335</v>
      </c>
      <c r="C3020" s="2" t="s">
        <v>7329</v>
      </c>
      <c r="D3020" s="3">
        <v>7810</v>
      </c>
      <c r="E3020" s="3">
        <v>7804</v>
      </c>
      <c r="F3020" s="3">
        <v>42234</v>
      </c>
      <c r="G3020" s="3">
        <v>9814</v>
      </c>
      <c r="H3020" s="3">
        <v>31.381599999999999</v>
      </c>
      <c r="I3020" s="30">
        <v>549.29546000000005</v>
      </c>
      <c r="J3020" s="30">
        <v>549.29506579999997</v>
      </c>
      <c r="K3020" s="30">
        <v>3.8999999999999999E-4</v>
      </c>
      <c r="L3020" s="3">
        <v>0</v>
      </c>
      <c r="M3020" s="3">
        <v>4</v>
      </c>
      <c r="N3020" s="10">
        <f t="shared" si="329"/>
        <v>1</v>
      </c>
      <c r="O3020" s="35">
        <v>4</v>
      </c>
      <c r="P3020" s="17"/>
      <c r="Q3020" s="40">
        <v>2194.1502599999999</v>
      </c>
      <c r="R3020" s="40">
        <v>549.29301999999996</v>
      </c>
      <c r="S3020" s="18">
        <f t="shared" si="330"/>
        <v>4.4420735586488398</v>
      </c>
      <c r="T3020" s="18">
        <f t="shared" si="331"/>
        <v>3.7244238057475618</v>
      </c>
      <c r="U3020" s="18">
        <f t="shared" si="332"/>
        <v>3.4225812664218882</v>
      </c>
      <c r="V3020" s="30">
        <v>549.29489999999998</v>
      </c>
      <c r="W3020" s="3" t="s">
        <v>47</v>
      </c>
      <c r="AA3020" s="3" t="s">
        <v>47</v>
      </c>
      <c r="AB3020" s="12" t="s">
        <v>52</v>
      </c>
      <c r="AF3020" s="3" t="s">
        <v>47</v>
      </c>
      <c r="AL3020" s="3" t="s">
        <v>52</v>
      </c>
      <c r="AU3020" s="3">
        <v>0</v>
      </c>
      <c r="AV3020" s="3">
        <v>3</v>
      </c>
      <c r="AW3020" s="3">
        <v>1</v>
      </c>
      <c r="AX3020" s="3">
        <v>3</v>
      </c>
      <c r="AY3020" s="3">
        <v>100</v>
      </c>
      <c r="AZ3020" s="6" t="str">
        <f t="shared" si="333"/>
        <v>2011.2</v>
      </c>
      <c r="BC3020" s="12" t="s">
        <v>7336</v>
      </c>
      <c r="BJ3020" s="12">
        <f t="shared" si="334"/>
        <v>0</v>
      </c>
      <c r="BK3020" s="12">
        <f t="shared" si="335"/>
        <v>0</v>
      </c>
      <c r="CQ3020" s="3" t="str">
        <f>CONCATENATE(baseURL!$A$1,baseURL!$B$1,baseURL!$C$1,".",C3020,".",L3020,".pkl&amp;seq=",BC3020)</f>
        <v>http://proteomics.broadinstitute.org/millscripts/viewfeed.pl?side=xl&amp;cycle=1&amp;fixedMods=iaaC&amp;file=msdataSM/iPRG2012_nd/cpick_in/iPRG2012_nd.2011.2.0.pkl&amp;seq=QAATPEFKEYQTQVLKNAK</v>
      </c>
    </row>
    <row r="3021" spans="1:95" x14ac:dyDescent="0.2">
      <c r="A3021" s="3">
        <v>7244</v>
      </c>
      <c r="B3021" s="2" t="s">
        <v>7337</v>
      </c>
      <c r="C3021" s="2" t="s">
        <v>7338</v>
      </c>
      <c r="D3021" s="3">
        <v>7815</v>
      </c>
      <c r="E3021" s="3">
        <v>7809</v>
      </c>
      <c r="F3021" s="3">
        <v>42258</v>
      </c>
      <c r="G3021" s="3">
        <v>9820</v>
      </c>
      <c r="H3021" s="3">
        <v>31.3979</v>
      </c>
      <c r="I3021" s="30">
        <v>547.27332999999999</v>
      </c>
      <c r="J3021" s="30">
        <v>547.27137319999997</v>
      </c>
      <c r="K3021" s="30">
        <v>1.9599999999999999E-3</v>
      </c>
      <c r="L3021" s="3">
        <v>2</v>
      </c>
      <c r="M3021" s="3">
        <v>2</v>
      </c>
      <c r="N3021" s="10">
        <f t="shared" si="329"/>
        <v>1</v>
      </c>
      <c r="O3021" s="35">
        <v>2</v>
      </c>
      <c r="Q3021" s="40">
        <v>1093.5380299999999</v>
      </c>
      <c r="R3021" s="42">
        <v>547.27265</v>
      </c>
      <c r="S3021" s="18">
        <f t="shared" si="330"/>
        <v>1.2425250923620386</v>
      </c>
      <c r="T3021" s="18">
        <f t="shared" si="331"/>
        <v>-2.3330235852784411</v>
      </c>
      <c r="U3021" s="18">
        <f t="shared" si="332"/>
        <v>-2.6495020351868135</v>
      </c>
      <c r="V3021" s="30">
        <v>547.27120000000002</v>
      </c>
      <c r="W3021" s="3" t="s">
        <v>47</v>
      </c>
      <c r="X3021" s="3" t="s">
        <v>47</v>
      </c>
      <c r="Y3021" s="3" t="s">
        <v>48</v>
      </c>
      <c r="Z3021" s="3" t="s">
        <v>52</v>
      </c>
      <c r="AA3021" s="3" t="s">
        <v>47</v>
      </c>
      <c r="AB3021" s="12" t="s">
        <v>47</v>
      </c>
      <c r="AC3021" s="3" t="s">
        <v>52</v>
      </c>
      <c r="AF3021" s="3" t="s">
        <v>52</v>
      </c>
      <c r="AG3021" s="3" t="s">
        <v>52</v>
      </c>
      <c r="AH3021" s="3" t="s">
        <v>47</v>
      </c>
      <c r="AK3021" s="3" t="s">
        <v>48</v>
      </c>
      <c r="AL3021" s="3" t="s">
        <v>52</v>
      </c>
      <c r="AO3021" s="3" t="s">
        <v>48</v>
      </c>
      <c r="AU3021" s="3">
        <v>0</v>
      </c>
      <c r="AV3021" s="3">
        <v>5</v>
      </c>
      <c r="AW3021" s="3">
        <v>1</v>
      </c>
      <c r="AX3021" s="3">
        <v>5</v>
      </c>
      <c r="AY3021" s="3">
        <v>100</v>
      </c>
      <c r="AZ3021" s="6" t="str">
        <f t="shared" si="333"/>
        <v>2012.5</v>
      </c>
      <c r="BC3021" s="12" t="s">
        <v>7339</v>
      </c>
      <c r="BI3021" s="12" t="s">
        <v>594</v>
      </c>
      <c r="BJ3021" s="12">
        <f t="shared" si="334"/>
        <v>0</v>
      </c>
      <c r="BK3021" s="12">
        <f t="shared" si="335"/>
        <v>1</v>
      </c>
      <c r="BR3021" s="3" t="s">
        <v>594</v>
      </c>
      <c r="CQ3021" s="3" t="str">
        <f>CONCATENATE(baseURL!$A$1,baseURL!$B$1,baseURL!$C$1,".",C3021,".",L3021,".pkl&amp;seq=",BC3021,"&amp;varMods=ReducedCys-C")</f>
        <v>http://proteomics.broadinstitute.org/millscripts/viewfeed.pl?side=xl&amp;cycle=1&amp;fixedMods=iaaC&amp;file=msdataSM/iPRG2012_nd/cpick_in/iPRG2012_nd.2012.5.2.pkl&amp;seq=SAVLLDNMcK&amp;varMods=ReducedCys-C</v>
      </c>
    </row>
    <row r="3022" spans="1:95" x14ac:dyDescent="0.2">
      <c r="A3022" s="3">
        <v>6068</v>
      </c>
      <c r="B3022" s="2" t="s">
        <v>7341</v>
      </c>
      <c r="C3022" s="2" t="s">
        <v>7342</v>
      </c>
      <c r="D3022" s="3">
        <v>7817</v>
      </c>
      <c r="E3022" s="3">
        <v>7811</v>
      </c>
      <c r="F3022" s="3">
        <v>42260</v>
      </c>
      <c r="G3022" s="3">
        <v>9822</v>
      </c>
      <c r="H3022" s="3">
        <v>31.402899999999999</v>
      </c>
      <c r="I3022" s="30">
        <v>663.00563999999997</v>
      </c>
      <c r="J3022" s="30">
        <v>663.0032506</v>
      </c>
      <c r="K3022" s="30">
        <v>2.3900000000000002E-3</v>
      </c>
      <c r="L3022" s="3">
        <v>0</v>
      </c>
      <c r="M3022" s="3">
        <v>3</v>
      </c>
      <c r="N3022" s="10">
        <f t="shared" si="329"/>
        <v>1</v>
      </c>
      <c r="O3022" s="35">
        <v>3</v>
      </c>
      <c r="P3022" s="17"/>
      <c r="Q3022" s="40">
        <v>1986.99197</v>
      </c>
      <c r="R3022" s="40">
        <v>663.00216999999998</v>
      </c>
      <c r="S3022" s="18">
        <f t="shared" si="330"/>
        <v>5.2337686918777031</v>
      </c>
      <c r="T3022" s="18">
        <f t="shared" si="331"/>
        <v>1.6298589188976089</v>
      </c>
      <c r="U3022" s="18">
        <f t="shared" si="332"/>
        <v>1.5535394100056976</v>
      </c>
      <c r="V3022" s="30">
        <v>663.00319999999999</v>
      </c>
      <c r="W3022" s="3" t="s">
        <v>47</v>
      </c>
      <c r="X3022" s="3" t="s">
        <v>47</v>
      </c>
      <c r="Y3022" s="3" t="s">
        <v>47</v>
      </c>
      <c r="Z3022" s="3" t="s">
        <v>47</v>
      </c>
      <c r="AA3022" s="3" t="s">
        <v>47</v>
      </c>
      <c r="AB3022" s="12" t="s">
        <v>47</v>
      </c>
      <c r="AC3022" s="3" t="s">
        <v>47</v>
      </c>
      <c r="AD3022" s="3" t="s">
        <v>47</v>
      </c>
      <c r="AE3022" s="3" t="s">
        <v>47</v>
      </c>
      <c r="AF3022" s="3" t="s">
        <v>47</v>
      </c>
      <c r="AG3022" s="3" t="s">
        <v>47</v>
      </c>
      <c r="AH3022" s="3" t="s">
        <v>47</v>
      </c>
      <c r="AI3022" s="3" t="s">
        <v>47</v>
      </c>
      <c r="AL3022" s="3" t="s">
        <v>48</v>
      </c>
      <c r="AU3022" s="3">
        <v>0</v>
      </c>
      <c r="AV3022" s="3">
        <v>13</v>
      </c>
      <c r="AW3022" s="3">
        <v>1</v>
      </c>
      <c r="AX3022" s="3">
        <v>13</v>
      </c>
      <c r="AY3022" s="3">
        <v>100</v>
      </c>
      <c r="AZ3022" s="6" t="str">
        <f t="shared" si="333"/>
        <v>2012.7</v>
      </c>
      <c r="BC3022" s="12" t="s">
        <v>7343</v>
      </c>
      <c r="BJ3022" s="12">
        <f t="shared" si="334"/>
        <v>0</v>
      </c>
      <c r="BK3022" s="12">
        <f t="shared" si="335"/>
        <v>0</v>
      </c>
      <c r="CQ3022" s="3" t="str">
        <f>CONCATENATE(baseURL!$A$1,baseURL!$B$1,baseURL!$C$1,".",C3022,".",L3022,".pkl&amp;seq=",BC3022)</f>
        <v>http://proteomics.broadinstitute.org/millscripts/viewfeed.pl?side=xl&amp;cycle=1&amp;fixedMods=iaaC&amp;file=msdataSM/iPRG2012_nd/cpick_in/iPRG2012_nd.2012.7.0.pkl&amp;seq=TAQQAPKWYPSEDVAAPK</v>
      </c>
    </row>
    <row r="3023" spans="1:95" x14ac:dyDescent="0.2">
      <c r="A3023" s="3">
        <v>3755</v>
      </c>
      <c r="B3023" s="2" t="s">
        <v>7344</v>
      </c>
      <c r="C3023" s="2" t="s">
        <v>7345</v>
      </c>
      <c r="D3023" s="3">
        <v>7818</v>
      </c>
      <c r="E3023" s="3">
        <v>7812</v>
      </c>
      <c r="F3023" s="3">
        <v>42261</v>
      </c>
      <c r="G3023" s="3">
        <v>9823</v>
      </c>
      <c r="H3023" s="3">
        <v>31.4054</v>
      </c>
      <c r="I3023" s="30">
        <v>812.41916000000003</v>
      </c>
      <c r="J3023" s="30">
        <v>812.42012150000005</v>
      </c>
      <c r="K3023" s="30">
        <v>-9.6000000000000002E-4</v>
      </c>
      <c r="L3023" s="3">
        <v>3</v>
      </c>
      <c r="M3023" s="3">
        <v>3</v>
      </c>
      <c r="N3023" s="10">
        <f t="shared" si="329"/>
        <v>1</v>
      </c>
      <c r="O3023" s="35">
        <v>3</v>
      </c>
      <c r="P3023" s="17"/>
      <c r="Q3023" s="40">
        <v>2435.2452800000001</v>
      </c>
      <c r="R3023" s="40">
        <v>812.41994</v>
      </c>
      <c r="S3023" s="18">
        <f t="shared" si="330"/>
        <v>-0.96009460324590945</v>
      </c>
      <c r="T3023" s="18">
        <f t="shared" si="331"/>
        <v>0.22340662890837873</v>
      </c>
      <c r="U3023" s="18">
        <f t="shared" si="332"/>
        <v>0.32003153446194849</v>
      </c>
      <c r="V3023" s="30">
        <v>812.42020000000002</v>
      </c>
      <c r="W3023" s="3" t="s">
        <v>47</v>
      </c>
      <c r="X3023" s="3" t="s">
        <v>47</v>
      </c>
      <c r="Y3023" s="3" t="s">
        <v>47</v>
      </c>
      <c r="Z3023" s="3" t="s">
        <v>47</v>
      </c>
      <c r="AA3023" s="3" t="s">
        <v>47</v>
      </c>
      <c r="AB3023" s="12" t="s">
        <v>47</v>
      </c>
      <c r="AC3023" s="3" t="s">
        <v>47</v>
      </c>
      <c r="AE3023" s="3" t="s">
        <v>47</v>
      </c>
      <c r="AF3023" s="3" t="s">
        <v>47</v>
      </c>
      <c r="AG3023" s="3" t="s">
        <v>47</v>
      </c>
      <c r="AI3023" s="3" t="s">
        <v>47</v>
      </c>
      <c r="AL3023" s="3" t="s">
        <v>52</v>
      </c>
      <c r="AU3023" s="3">
        <v>0</v>
      </c>
      <c r="AV3023" s="3">
        <v>11</v>
      </c>
      <c r="AW3023" s="3">
        <v>1</v>
      </c>
      <c r="AX3023" s="3">
        <v>11</v>
      </c>
      <c r="AY3023" s="3">
        <v>100</v>
      </c>
      <c r="AZ3023" s="6" t="str">
        <f t="shared" si="333"/>
        <v>2012.8</v>
      </c>
      <c r="BC3023" s="12" t="s">
        <v>7261</v>
      </c>
      <c r="BJ3023" s="12">
        <f t="shared" si="334"/>
        <v>0</v>
      </c>
      <c r="BK3023" s="12">
        <f t="shared" si="335"/>
        <v>0</v>
      </c>
      <c r="CQ3023" s="3" t="str">
        <f>CONCATENATE(baseURL!$A$1,baseURL!$B$1,baseURL!$C$1,".",C3023,".",L3023,".pkl&amp;seq=",BC3023)</f>
        <v>http://proteomics.broadinstitute.org/millscripts/viewfeed.pl?side=xl&amp;cycle=1&amp;fixedMods=iaaC&amp;file=msdataSM/iPRG2012_nd/cpick_in/iPRG2012_nd.2012.8.3.pkl&amp;seq=LQETNPEEVPKFEKGAQTYVK</v>
      </c>
    </row>
    <row r="3024" spans="1:95" x14ac:dyDescent="0.2">
      <c r="A3024" s="3">
        <v>4094</v>
      </c>
      <c r="B3024" s="2" t="s">
        <v>7347</v>
      </c>
      <c r="C3024" s="2" t="s">
        <v>7348</v>
      </c>
      <c r="D3024" s="3">
        <v>7823</v>
      </c>
      <c r="E3024" s="3">
        <v>7817</v>
      </c>
      <c r="F3024" s="3">
        <v>42279</v>
      </c>
      <c r="G3024" s="3">
        <v>9829</v>
      </c>
      <c r="H3024" s="3">
        <v>31.4208</v>
      </c>
      <c r="I3024" s="30">
        <v>532.96068000000002</v>
      </c>
      <c r="J3024" s="30">
        <v>532.95947169999999</v>
      </c>
      <c r="K3024" s="30">
        <v>1.2099999999999999E-3</v>
      </c>
      <c r="L3024" s="3">
        <v>0</v>
      </c>
      <c r="M3024" s="3">
        <v>3</v>
      </c>
      <c r="N3024" s="10">
        <f t="shared" si="329"/>
        <v>1</v>
      </c>
      <c r="O3024" s="35">
        <v>3</v>
      </c>
      <c r="P3024" s="17"/>
      <c r="Q3024" s="40">
        <v>1596.86319</v>
      </c>
      <c r="R3024" s="40">
        <v>532.95925</v>
      </c>
      <c r="S3024" s="18">
        <f t="shared" si="330"/>
        <v>2.6831319655819388</v>
      </c>
      <c r="T3024" s="18">
        <f t="shared" si="331"/>
        <v>0.41597927045515548</v>
      </c>
      <c r="U3024" s="18">
        <f t="shared" si="332"/>
        <v>-9.3815802967016665E-2</v>
      </c>
      <c r="V3024" s="30">
        <v>532.95920000000001</v>
      </c>
      <c r="W3024" s="3" t="s">
        <v>47</v>
      </c>
      <c r="Y3024" s="3" t="s">
        <v>47</v>
      </c>
      <c r="Z3024" s="3" t="s">
        <v>47</v>
      </c>
      <c r="AA3024" s="3" t="s">
        <v>48</v>
      </c>
      <c r="AB3024" s="12" t="s">
        <v>47</v>
      </c>
      <c r="AC3024" s="3" t="s">
        <v>47</v>
      </c>
      <c r="AD3024" s="3" t="s">
        <v>47</v>
      </c>
      <c r="AE3024" s="3" t="s">
        <v>47</v>
      </c>
      <c r="AF3024" s="3" t="s">
        <v>47</v>
      </c>
      <c r="AG3024" s="3" t="s">
        <v>47</v>
      </c>
      <c r="AH3024" s="3" t="s">
        <v>47</v>
      </c>
      <c r="AI3024" s="3" t="s">
        <v>47</v>
      </c>
      <c r="AK3024" s="3" t="s">
        <v>47</v>
      </c>
      <c r="AL3024" s="3" t="s">
        <v>47</v>
      </c>
      <c r="AN3024" s="3" t="s">
        <v>47</v>
      </c>
      <c r="AU3024" s="3">
        <v>0</v>
      </c>
      <c r="AV3024" s="3">
        <v>14</v>
      </c>
      <c r="AW3024" s="3">
        <v>1</v>
      </c>
      <c r="AX3024" s="3">
        <v>14</v>
      </c>
      <c r="AY3024" s="3">
        <v>100</v>
      </c>
      <c r="AZ3024" s="6" t="str">
        <f t="shared" si="333"/>
        <v>2013.5</v>
      </c>
      <c r="BC3024" s="12" t="s">
        <v>7349</v>
      </c>
      <c r="BJ3024" s="12">
        <f t="shared" si="334"/>
        <v>0</v>
      </c>
      <c r="BK3024" s="12">
        <f t="shared" si="335"/>
        <v>0</v>
      </c>
      <c r="CQ3024" s="3" t="str">
        <f>CONCATENATE(baseURL!$A$1,baseURL!$B$1,baseURL!$C$1,".",C3024,".",L3024,".pkl&amp;seq=",BC3024)</f>
        <v>http://proteomics.broadinstitute.org/millscripts/viewfeed.pl?side=xl&amp;cycle=1&amp;fixedMods=iaaC&amp;file=msdataSM/iPRG2012_nd/cpick_in/iPRG2012_nd.2013.5.0.pkl&amp;seq=YGGVYVGTLSKPEVK</v>
      </c>
    </row>
    <row r="3025" spans="1:95" x14ac:dyDescent="0.2">
      <c r="A3025" s="3">
        <v>3664</v>
      </c>
      <c r="B3025" s="2" t="s">
        <v>7350</v>
      </c>
      <c r="C3025" s="2" t="s">
        <v>7337</v>
      </c>
      <c r="D3025" s="3">
        <v>7824</v>
      </c>
      <c r="E3025" s="3">
        <v>7818</v>
      </c>
      <c r="F3025" s="3">
        <v>42280</v>
      </c>
      <c r="G3025" s="3">
        <v>9830</v>
      </c>
      <c r="H3025" s="3">
        <v>31.422499999999999</v>
      </c>
      <c r="I3025" s="30">
        <v>585.31847000000005</v>
      </c>
      <c r="J3025" s="30">
        <v>585.31864459999997</v>
      </c>
      <c r="K3025" s="30">
        <v>-1.7000000000000001E-4</v>
      </c>
      <c r="L3025" s="3">
        <v>2</v>
      </c>
      <c r="M3025" s="3">
        <v>2</v>
      </c>
      <c r="N3025" s="10">
        <f t="shared" si="329"/>
        <v>1</v>
      </c>
      <c r="O3025" s="35">
        <v>2</v>
      </c>
      <c r="P3025" s="17"/>
      <c r="Q3025" s="40">
        <v>1169.6313299999999</v>
      </c>
      <c r="R3025" s="40">
        <v>585.31930999999997</v>
      </c>
      <c r="S3025" s="18">
        <f t="shared" si="330"/>
        <v>-1.4351141087854542</v>
      </c>
      <c r="T3025" s="18">
        <f t="shared" si="331"/>
        <v>-1.1368153905644967</v>
      </c>
      <c r="U3025" s="18">
        <f t="shared" si="332"/>
        <v>-1.0421661980327062</v>
      </c>
      <c r="V3025" s="30">
        <v>585.31870000000004</v>
      </c>
      <c r="W3025" s="3" t="s">
        <v>47</v>
      </c>
      <c r="X3025" s="3" t="s">
        <v>47</v>
      </c>
      <c r="Y3025" s="3" t="s">
        <v>47</v>
      </c>
      <c r="Z3025" s="3" t="s">
        <v>47</v>
      </c>
      <c r="AA3025" s="3" t="s">
        <v>47</v>
      </c>
      <c r="AB3025" s="12" t="s">
        <v>47</v>
      </c>
      <c r="AC3025" s="3" t="s">
        <v>47</v>
      </c>
      <c r="AF3025" s="3" t="s">
        <v>48</v>
      </c>
      <c r="AG3025" s="3" t="s">
        <v>48</v>
      </c>
      <c r="AH3025" s="3" t="s">
        <v>47</v>
      </c>
      <c r="AI3025" s="3" t="s">
        <v>48</v>
      </c>
      <c r="AL3025" s="3" t="s">
        <v>48</v>
      </c>
      <c r="AU3025" s="3">
        <v>0</v>
      </c>
      <c r="AV3025" s="3">
        <v>8</v>
      </c>
      <c r="AW3025" s="3">
        <v>1</v>
      </c>
      <c r="AX3025" s="3">
        <v>8</v>
      </c>
      <c r="AY3025" s="3">
        <v>100</v>
      </c>
      <c r="AZ3025" s="6" t="str">
        <f t="shared" si="333"/>
        <v>2013.6</v>
      </c>
      <c r="BC3025" s="12" t="s">
        <v>7351</v>
      </c>
      <c r="BJ3025" s="12">
        <f t="shared" si="334"/>
        <v>0</v>
      </c>
      <c r="BK3025" s="12">
        <f t="shared" si="335"/>
        <v>0</v>
      </c>
      <c r="CQ3025" s="3" t="str">
        <f>CONCATENATE(baseURL!$A$1,baseURL!$B$1,baseURL!$C$1,".",C3025,".",L3025,".pkl&amp;seq=",BC3025)</f>
        <v>http://proteomics.broadinstitute.org/millscripts/viewfeed.pl?side=xl&amp;cycle=1&amp;fixedMods=iaaC&amp;file=msdataSM/iPRG2012_nd/cpick_in/iPRG2012_nd.2013.6.2.pkl&amp;seq=GLSGEYKFLR</v>
      </c>
    </row>
    <row r="3026" spans="1:95" x14ac:dyDescent="0.2">
      <c r="A3026" s="3">
        <v>7155</v>
      </c>
      <c r="B3026" s="2" t="s">
        <v>7346</v>
      </c>
      <c r="C3026" s="2" t="s">
        <v>7344</v>
      </c>
      <c r="D3026" s="3">
        <v>7827</v>
      </c>
      <c r="E3026" s="3">
        <v>7821</v>
      </c>
      <c r="F3026" s="3">
        <v>42283</v>
      </c>
      <c r="G3026" s="3">
        <v>9833</v>
      </c>
      <c r="H3026" s="3">
        <v>31.429200000000002</v>
      </c>
      <c r="I3026" s="30">
        <v>777.38845000000003</v>
      </c>
      <c r="J3026" s="30">
        <v>777.38515189999998</v>
      </c>
      <c r="K3026" s="30">
        <v>3.3E-3</v>
      </c>
      <c r="L3026" s="3">
        <v>2</v>
      </c>
      <c r="M3026" s="3">
        <v>2</v>
      </c>
      <c r="N3026" s="10">
        <f t="shared" si="329"/>
        <v>1</v>
      </c>
      <c r="O3026" s="35">
        <v>2</v>
      </c>
      <c r="P3026" s="17"/>
      <c r="Q3026" s="40">
        <v>1553.7628199999999</v>
      </c>
      <c r="R3026" s="40">
        <v>777.38504999999998</v>
      </c>
      <c r="S3026" s="18">
        <f t="shared" si="330"/>
        <v>4.3736369770116177</v>
      </c>
      <c r="T3026" s="18">
        <f t="shared" si="331"/>
        <v>0.13108047293192346</v>
      </c>
      <c r="U3026" s="18">
        <f t="shared" si="332"/>
        <v>6.4318190821201118E-2</v>
      </c>
      <c r="V3026" s="30">
        <v>777.38509999999997</v>
      </c>
      <c r="W3026" s="3" t="s">
        <v>47</v>
      </c>
      <c r="X3026" s="3" t="s">
        <v>47</v>
      </c>
      <c r="Y3026" s="3" t="s">
        <v>47</v>
      </c>
      <c r="Z3026" s="3" t="s">
        <v>52</v>
      </c>
      <c r="AA3026" s="3" t="s">
        <v>47</v>
      </c>
      <c r="AB3026" s="12" t="s">
        <v>47</v>
      </c>
      <c r="AC3026" s="3" t="s">
        <v>47</v>
      </c>
      <c r="AD3026" s="3" t="s">
        <v>47</v>
      </c>
      <c r="AF3026" s="3" t="s">
        <v>48</v>
      </c>
      <c r="AG3026" s="3" t="s">
        <v>47</v>
      </c>
      <c r="AH3026" s="3" t="s">
        <v>47</v>
      </c>
      <c r="AI3026" s="3" t="s">
        <v>47</v>
      </c>
      <c r="AM3026" s="3" t="s">
        <v>47</v>
      </c>
      <c r="AN3026" s="3" t="s">
        <v>48</v>
      </c>
      <c r="AO3026" s="3" t="s">
        <v>48</v>
      </c>
      <c r="AP3026" s="3" t="s">
        <v>48</v>
      </c>
      <c r="AR3026" s="3" t="s">
        <v>48</v>
      </c>
      <c r="AU3026" s="3">
        <v>0</v>
      </c>
      <c r="AV3026" s="3">
        <v>11</v>
      </c>
      <c r="AW3026" s="3">
        <v>1</v>
      </c>
      <c r="AX3026" s="3">
        <v>11</v>
      </c>
      <c r="AY3026" s="3">
        <v>100</v>
      </c>
      <c r="AZ3026" s="6" t="str">
        <f t="shared" si="333"/>
        <v>2013.9</v>
      </c>
      <c r="BC3026" s="12" t="s">
        <v>7233</v>
      </c>
      <c r="BJ3026" s="12">
        <f t="shared" si="334"/>
        <v>0</v>
      </c>
      <c r="BK3026" s="12">
        <f t="shared" si="335"/>
        <v>0</v>
      </c>
      <c r="BN3026" s="3" t="s">
        <v>277</v>
      </c>
      <c r="BR3026" s="3" t="s">
        <v>277</v>
      </c>
      <c r="CQ3026" s="3" t="str">
        <f>CONCATENATE(baseURL!$A$1,baseURL!$B$1,baseURL!$C$1,".",C3026,".",L3026,".pkl&amp;seq=",BC3026,"&amp;varMods=Oxidation-M")</f>
        <v>http://proteomics.broadinstitute.org/millscripts/viewfeed.pl?side=xl&amp;cycle=1&amp;fixedMods=iaaC&amp;file=msdataSM/iPRG2012_nd/cpick_in/iPRG2012_nd.2013.9.2.pkl&amp;seq=VAAVETLYQDmAAR&amp;varMods=Oxidation-M</v>
      </c>
    </row>
    <row r="3027" spans="1:95" x14ac:dyDescent="0.2">
      <c r="A3027" s="3">
        <v>277</v>
      </c>
      <c r="B3027" s="2" t="s">
        <v>7352</v>
      </c>
      <c r="C3027" s="2" t="s">
        <v>7353</v>
      </c>
      <c r="D3027" s="3">
        <v>7828</v>
      </c>
      <c r="E3027" s="3">
        <v>7822</v>
      </c>
      <c r="F3027" s="3">
        <v>42296</v>
      </c>
      <c r="G3027" s="3">
        <v>9835</v>
      </c>
      <c r="H3027" s="3">
        <v>31.444600000000001</v>
      </c>
      <c r="I3027" s="30">
        <v>623.83456000000001</v>
      </c>
      <c r="J3027" s="30">
        <v>624.35990790000005</v>
      </c>
      <c r="K3027" s="30">
        <v>-0.52534999999999998</v>
      </c>
      <c r="L3027" s="3">
        <v>0</v>
      </c>
      <c r="M3027" s="3">
        <v>2</v>
      </c>
      <c r="N3027" s="10">
        <f t="shared" si="329"/>
        <v>1</v>
      </c>
      <c r="O3027" s="35">
        <v>2</v>
      </c>
      <c r="P3027" s="17"/>
      <c r="Q3027" s="40">
        <v>1246.6538599999999</v>
      </c>
      <c r="R3027" s="40">
        <v>623.83056999999997</v>
      </c>
      <c r="S3027" s="18">
        <f t="shared" si="330"/>
        <v>6.3959674179550818</v>
      </c>
      <c r="T3027" s="18">
        <f t="shared" si="331"/>
        <v>848.5283111407748</v>
      </c>
      <c r="U3027" s="18">
        <f t="shared" si="332"/>
        <v>6.4600873920895596</v>
      </c>
      <c r="V3027" s="30">
        <v>623.83460000000002</v>
      </c>
      <c r="W3027" s="3" t="s">
        <v>65</v>
      </c>
      <c r="Z3027" s="3" t="s">
        <v>65</v>
      </c>
      <c r="AA3027" s="3" t="s">
        <v>65</v>
      </c>
      <c r="AB3027" s="12" t="s">
        <v>48</v>
      </c>
      <c r="AC3027" s="3" t="s">
        <v>52</v>
      </c>
      <c r="AD3027" s="3" t="s">
        <v>47</v>
      </c>
      <c r="AE3027" s="3" t="s">
        <v>52</v>
      </c>
      <c r="AF3027" s="3" t="s">
        <v>47</v>
      </c>
      <c r="AG3027" s="3" t="s">
        <v>47</v>
      </c>
      <c r="AK3027" s="3" t="s">
        <v>48</v>
      </c>
      <c r="AO3027" s="3" t="s">
        <v>52</v>
      </c>
      <c r="AU3027" s="3">
        <v>3</v>
      </c>
      <c r="AV3027" s="3">
        <v>3</v>
      </c>
      <c r="AW3027" s="3">
        <v>1</v>
      </c>
      <c r="AX3027" s="3">
        <v>3</v>
      </c>
      <c r="AY3027" s="3">
        <v>100</v>
      </c>
      <c r="AZ3027" s="6" t="str">
        <f t="shared" si="333"/>
        <v>2014.1</v>
      </c>
      <c r="BC3027" s="12" t="s">
        <v>7354</v>
      </c>
      <c r="BJ3027" s="12">
        <f t="shared" si="334"/>
        <v>0</v>
      </c>
      <c r="BK3027" s="12">
        <f t="shared" si="335"/>
        <v>0</v>
      </c>
      <c r="BS3027" s="3" t="s">
        <v>7355</v>
      </c>
      <c r="BV3027" s="3" t="s">
        <v>7355</v>
      </c>
      <c r="BW3027" s="3" t="s">
        <v>7355</v>
      </c>
      <c r="CQ3027" s="3" t="str">
        <f>CONCATENATE(baseURL!$A$1,baseURL!$B$1,baseURL!$C$1,".",C3027,".",L3027,".pkl&amp;seq=",BC3027)</f>
        <v>http://proteomics.broadinstitute.org/millscripts/viewfeed.pl?side=xl&amp;cycle=1&amp;fixedMods=iaaC&amp;file=msdataSM/iPRG2012_nd/cpick_in/iPRG2012_nd.2014.1.0.pkl&amp;seq=FALGNSNPSALR</v>
      </c>
    </row>
    <row r="3028" spans="1:95" x14ac:dyDescent="0.2">
      <c r="A3028" s="3">
        <v>1019</v>
      </c>
      <c r="B3028" s="2" t="s">
        <v>7356</v>
      </c>
      <c r="C3028" s="2" t="s">
        <v>7357</v>
      </c>
      <c r="D3028" s="3">
        <v>7832</v>
      </c>
      <c r="E3028" s="3">
        <v>7826</v>
      </c>
      <c r="F3028" s="3">
        <v>42319</v>
      </c>
      <c r="G3028" s="3">
        <v>9840</v>
      </c>
      <c r="H3028" s="3">
        <v>31.467600000000001</v>
      </c>
      <c r="I3028" s="30">
        <v>593.27449000000001</v>
      </c>
      <c r="J3028" s="30">
        <v>593.8033034</v>
      </c>
      <c r="K3028" s="30">
        <v>-0.52881</v>
      </c>
      <c r="L3028" s="3">
        <v>0</v>
      </c>
      <c r="M3028" s="3">
        <v>2</v>
      </c>
      <c r="N3028" s="10">
        <f t="shared" si="329"/>
        <v>1</v>
      </c>
      <c r="O3028" s="35">
        <v>2</v>
      </c>
      <c r="P3028" s="17"/>
      <c r="Q3028" s="40">
        <v>1186.5990300000001</v>
      </c>
      <c r="R3028" s="40">
        <v>593.80314999999996</v>
      </c>
      <c r="S3028" s="18">
        <f t="shared" si="330"/>
        <v>-890.29504137851961</v>
      </c>
      <c r="T3028" s="18">
        <f t="shared" si="331"/>
        <v>0.25833476977128234</v>
      </c>
      <c r="U3028" s="18">
        <f t="shared" si="332"/>
        <v>8.4202988797632647E-2</v>
      </c>
      <c r="V3028" s="30">
        <v>593.80319999999995</v>
      </c>
      <c r="W3028" s="3" t="s">
        <v>47</v>
      </c>
      <c r="Z3028" s="3" t="s">
        <v>47</v>
      </c>
      <c r="AA3028" s="3" t="s">
        <v>47</v>
      </c>
      <c r="AB3028" s="12" t="s">
        <v>48</v>
      </c>
      <c r="AC3028" s="3" t="s">
        <v>47</v>
      </c>
      <c r="AF3028" s="3" t="s">
        <v>65</v>
      </c>
      <c r="AG3028" s="3" t="s">
        <v>52</v>
      </c>
      <c r="AU3028" s="3">
        <v>1</v>
      </c>
      <c r="AV3028" s="3">
        <v>4</v>
      </c>
      <c r="AW3028" s="3">
        <v>1</v>
      </c>
      <c r="AX3028" s="3">
        <v>4</v>
      </c>
      <c r="AY3028" s="3">
        <v>100</v>
      </c>
      <c r="AZ3028" s="6" t="str">
        <f t="shared" si="333"/>
        <v>2015.3</v>
      </c>
      <c r="BC3028" s="12" t="s">
        <v>7358</v>
      </c>
      <c r="BJ3028" s="12">
        <f t="shared" si="334"/>
        <v>0</v>
      </c>
      <c r="BK3028" s="12">
        <f t="shared" si="335"/>
        <v>0</v>
      </c>
      <c r="CB3028" s="3" t="s">
        <v>7359</v>
      </c>
      <c r="CQ3028" s="3" t="str">
        <f>CONCATENATE(baseURL!$A$1,baseURL!$B$1,baseURL!$C$1,".",C3028,".",L3028,".pkl&amp;seq=",BC3028)</f>
        <v>http://proteomics.broadinstitute.org/millscripts/viewfeed.pl?side=xl&amp;cycle=1&amp;fixedMods=iaaC&amp;file=msdataSM/iPRG2012_nd/cpick_in/iPRG2012_nd.2015.3.0.pkl&amp;seq=YYTLEELQK</v>
      </c>
    </row>
    <row r="3029" spans="1:95" x14ac:dyDescent="0.2">
      <c r="A3029" s="3">
        <v>3050</v>
      </c>
      <c r="B3029" s="2" t="s">
        <v>7360</v>
      </c>
      <c r="C3029" s="2" t="s">
        <v>7361</v>
      </c>
      <c r="D3029" s="3">
        <v>7833</v>
      </c>
      <c r="E3029" s="3">
        <v>7827</v>
      </c>
      <c r="F3029" s="3">
        <v>42320</v>
      </c>
      <c r="G3029" s="3">
        <v>9841</v>
      </c>
      <c r="H3029" s="3">
        <v>31.470099999999999</v>
      </c>
      <c r="I3029" s="30">
        <v>620.83288000000005</v>
      </c>
      <c r="J3029" s="30">
        <v>620.83170759999996</v>
      </c>
      <c r="K3029" s="30">
        <v>1.17E-3</v>
      </c>
      <c r="L3029" s="3">
        <v>0</v>
      </c>
      <c r="M3029" s="3">
        <v>2</v>
      </c>
      <c r="N3029" s="10">
        <f t="shared" si="329"/>
        <v>1</v>
      </c>
      <c r="O3029" s="35">
        <v>2</v>
      </c>
      <c r="P3029" s="17"/>
      <c r="Q3029" s="40">
        <v>1240.6572200000001</v>
      </c>
      <c r="R3029" s="40">
        <v>620.83225000000004</v>
      </c>
      <c r="S3029" s="18">
        <f t="shared" si="330"/>
        <v>1.0147668714069196</v>
      </c>
      <c r="T3029" s="18">
        <f t="shared" si="331"/>
        <v>-0.8736659541861157</v>
      </c>
      <c r="U3029" s="18">
        <f t="shared" si="332"/>
        <v>-0.88590758629132482</v>
      </c>
      <c r="V3029" s="30">
        <v>620.83169999999996</v>
      </c>
      <c r="W3029" s="3" t="s">
        <v>47</v>
      </c>
      <c r="X3029" s="3" t="s">
        <v>47</v>
      </c>
      <c r="Y3029" s="3" t="s">
        <v>47</v>
      </c>
      <c r="Z3029" s="3" t="s">
        <v>47</v>
      </c>
      <c r="AA3029" s="3" t="s">
        <v>47</v>
      </c>
      <c r="AC3029" s="3" t="s">
        <v>52</v>
      </c>
      <c r="AD3029" s="3" t="s">
        <v>65</v>
      </c>
      <c r="AF3029" s="3" t="s">
        <v>48</v>
      </c>
      <c r="AH3029" s="3" t="s">
        <v>48</v>
      </c>
      <c r="AL3029" s="3" t="s">
        <v>52</v>
      </c>
      <c r="AM3029" s="3" t="s">
        <v>48</v>
      </c>
      <c r="AU3029" s="3">
        <v>1</v>
      </c>
      <c r="AV3029" s="3">
        <v>5</v>
      </c>
      <c r="AW3029" s="3">
        <v>1</v>
      </c>
      <c r="AX3029" s="3">
        <v>5</v>
      </c>
      <c r="AY3029" s="3">
        <v>100</v>
      </c>
      <c r="AZ3029" s="6" t="str">
        <f t="shared" si="333"/>
        <v>2015.4</v>
      </c>
      <c r="BC3029" s="12" t="s">
        <v>7362</v>
      </c>
      <c r="BJ3029" s="12">
        <f t="shared" si="334"/>
        <v>0</v>
      </c>
      <c r="BK3029" s="12">
        <f t="shared" si="335"/>
        <v>0</v>
      </c>
      <c r="BZ3029" s="3" t="s">
        <v>7363</v>
      </c>
      <c r="CQ3029" s="3" t="str">
        <f>CONCATENATE(baseURL!$A$1,baseURL!$B$1,baseURL!$C$1,".",C3029,".",L3029,".pkl&amp;seq=",BC3029)</f>
        <v>http://proteomics.broadinstitute.org/millscripts/viewfeed.pl?side=xl&amp;cycle=1&amp;fixedMods=iaaC&amp;file=msdataSM/iPRG2012_nd/cpick_in/iPRG2012_nd.2015.4.0.pkl&amp;seq=TAVFYGGTPLSK</v>
      </c>
    </row>
    <row r="3030" spans="1:95" x14ac:dyDescent="0.2">
      <c r="A3030" s="3">
        <v>2910</v>
      </c>
      <c r="B3030" s="2" t="s">
        <v>7364</v>
      </c>
      <c r="C3030" s="2" t="s">
        <v>7365</v>
      </c>
      <c r="D3030" s="3">
        <v>7835</v>
      </c>
      <c r="E3030" s="3">
        <v>7829</v>
      </c>
      <c r="F3030" s="3">
        <v>42322</v>
      </c>
      <c r="G3030" s="3">
        <v>9843</v>
      </c>
      <c r="H3030" s="3">
        <v>31.476700000000001</v>
      </c>
      <c r="I3030" s="30">
        <v>673.33726000000001</v>
      </c>
      <c r="J3030" s="30">
        <v>673.33726119999994</v>
      </c>
      <c r="K3030" s="30">
        <v>0</v>
      </c>
      <c r="L3030" s="3">
        <v>0</v>
      </c>
      <c r="M3030" s="3">
        <v>0</v>
      </c>
      <c r="N3030" s="10">
        <f t="shared" si="329"/>
        <v>1</v>
      </c>
      <c r="O3030" s="35">
        <v>2</v>
      </c>
      <c r="P3030" s="17"/>
      <c r="Q3030" s="40">
        <v>1345.6634200000001</v>
      </c>
      <c r="R3030" s="40">
        <v>673.33534999999995</v>
      </c>
      <c r="S3030" s="18">
        <f t="shared" si="330"/>
        <v>2.8366251676319205</v>
      </c>
      <c r="T3030" s="18">
        <f t="shared" si="331"/>
        <v>2.8384073404062415</v>
      </c>
      <c r="U3030" s="18">
        <f t="shared" si="332"/>
        <v>2.8960309303216358</v>
      </c>
      <c r="V3030" s="30">
        <v>673.33730000000003</v>
      </c>
      <c r="Z3030" s="3" t="s">
        <v>47</v>
      </c>
      <c r="AB3030" s="12" t="s">
        <v>52</v>
      </c>
      <c r="AE3030" s="3" t="s">
        <v>48</v>
      </c>
      <c r="AG3030" s="3" t="s">
        <v>47</v>
      </c>
      <c r="AH3030" s="3" t="s">
        <v>47</v>
      </c>
      <c r="AI3030" s="3" t="s">
        <v>48</v>
      </c>
      <c r="AK3030" s="3" t="s">
        <v>52</v>
      </c>
      <c r="AL3030" s="3" t="s">
        <v>48</v>
      </c>
      <c r="AU3030" s="3">
        <v>0</v>
      </c>
      <c r="AV3030" s="3">
        <v>3</v>
      </c>
      <c r="AW3030" s="3">
        <v>1</v>
      </c>
      <c r="AX3030" s="3">
        <v>3</v>
      </c>
      <c r="AY3030" s="3">
        <v>100</v>
      </c>
      <c r="AZ3030" s="6" t="str">
        <f t="shared" si="333"/>
        <v>2015.6</v>
      </c>
      <c r="BC3030" s="12" t="s">
        <v>7366</v>
      </c>
      <c r="BJ3030" s="12">
        <f t="shared" si="334"/>
        <v>0</v>
      </c>
      <c r="BK3030" s="12">
        <f t="shared" si="335"/>
        <v>0</v>
      </c>
      <c r="CQ3030" s="3" t="str">
        <f>CONCATENATE(baseURL!$A$1,baseURL!$B$1,baseURL!$C$1,".",C3030,".",L3030,".pkl&amp;seq=",BC3030)</f>
        <v>http://proteomics.broadinstitute.org/millscripts/viewfeed.pl?side=xl&amp;cycle=1&amp;fixedMods=iaaC&amp;file=msdataSM/iPRG2012_nd/cpick_in/iPRG2012_nd.2015.6.0.pkl&amp;seq=TLPEFEGDVNPK</v>
      </c>
    </row>
    <row r="3031" spans="1:95" x14ac:dyDescent="0.2">
      <c r="A3031" s="3">
        <v>4353</v>
      </c>
      <c r="B3031" s="2" t="s">
        <v>7369</v>
      </c>
      <c r="C3031" s="2" t="s">
        <v>7370</v>
      </c>
      <c r="D3031" s="3">
        <v>7845</v>
      </c>
      <c r="E3031" s="3">
        <v>7838</v>
      </c>
      <c r="F3031" s="3">
        <v>42347</v>
      </c>
      <c r="G3031" s="3">
        <v>9853</v>
      </c>
      <c r="H3031" s="3">
        <v>31.4955</v>
      </c>
      <c r="I3031" s="30">
        <v>636.66799000000003</v>
      </c>
      <c r="J3031" s="30">
        <v>636.66799479999997</v>
      </c>
      <c r="K3031" s="30">
        <v>0</v>
      </c>
      <c r="L3031" s="3">
        <v>0</v>
      </c>
      <c r="M3031" s="3">
        <v>0</v>
      </c>
      <c r="N3031" s="10">
        <f t="shared" si="329"/>
        <v>1</v>
      </c>
      <c r="O3031" s="35">
        <v>3</v>
      </c>
      <c r="P3031" s="17"/>
      <c r="Q3031" s="40">
        <v>1907.9821300000001</v>
      </c>
      <c r="R3031" s="40">
        <v>636.66556000000003</v>
      </c>
      <c r="S3031" s="18">
        <f t="shared" si="330"/>
        <v>3.8167605610768844</v>
      </c>
      <c r="T3031" s="18">
        <f t="shared" si="331"/>
        <v>3.8242998411070568</v>
      </c>
      <c r="U3031" s="18">
        <f t="shared" si="332"/>
        <v>3.5183307230076739</v>
      </c>
      <c r="V3031" s="30">
        <v>636.66780000000006</v>
      </c>
      <c r="W3031" s="3" t="s">
        <v>47</v>
      </c>
      <c r="X3031" s="3" t="s">
        <v>47</v>
      </c>
      <c r="Y3031" s="3" t="s">
        <v>47</v>
      </c>
      <c r="Z3031" s="3" t="s">
        <v>47</v>
      </c>
      <c r="AA3031" s="3" t="s">
        <v>47</v>
      </c>
      <c r="AB3031" s="12" t="s">
        <v>47</v>
      </c>
      <c r="AC3031" s="3" t="s">
        <v>47</v>
      </c>
      <c r="AD3031" s="3" t="s">
        <v>47</v>
      </c>
      <c r="AF3031" s="3" t="s">
        <v>47</v>
      </c>
      <c r="AG3031" s="3" t="s">
        <v>47</v>
      </c>
      <c r="AH3031" s="3" t="s">
        <v>47</v>
      </c>
      <c r="AI3031" s="3" t="s">
        <v>47</v>
      </c>
      <c r="AL3031" s="3" t="s">
        <v>47</v>
      </c>
      <c r="AM3031" s="3" t="s">
        <v>47</v>
      </c>
      <c r="AU3031" s="3">
        <v>0</v>
      </c>
      <c r="AV3031" s="3">
        <v>14</v>
      </c>
      <c r="AW3031" s="3">
        <v>1</v>
      </c>
      <c r="AX3031" s="3">
        <v>14</v>
      </c>
      <c r="AY3031" s="3">
        <v>100</v>
      </c>
      <c r="AZ3031" s="6" t="str">
        <f t="shared" si="333"/>
        <v>2016.10</v>
      </c>
      <c r="BC3031" s="12" t="s">
        <v>7371</v>
      </c>
      <c r="BJ3031" s="12">
        <f t="shared" si="334"/>
        <v>0</v>
      </c>
      <c r="BK3031" s="12">
        <f t="shared" si="335"/>
        <v>0</v>
      </c>
      <c r="CQ3031" s="3" t="str">
        <f>CONCATENATE(baseURL!$A$1,baseURL!$B$1,baseURL!$C$1,".",C3031,".",L3031,".pkl&amp;seq=",BC3031)</f>
        <v>http://proteomics.broadinstitute.org/millscripts/viewfeed.pl?side=xl&amp;cycle=1&amp;fixedMods=iaaC&amp;file=msdataSM/iPRG2012_nd/cpick_in/iPRG2012_nd.2016.10.0.pkl&amp;seq=ASGELVSLNQLNEAHPTK</v>
      </c>
    </row>
    <row r="3032" spans="1:95" x14ac:dyDescent="0.2">
      <c r="A3032" s="3">
        <v>2528</v>
      </c>
      <c r="B3032" s="2" t="s">
        <v>7372</v>
      </c>
      <c r="C3032" s="2" t="s">
        <v>7373</v>
      </c>
      <c r="D3032" s="3">
        <v>7847</v>
      </c>
      <c r="E3032" s="3">
        <v>7840</v>
      </c>
      <c r="F3032" s="3">
        <v>42349</v>
      </c>
      <c r="G3032" s="3">
        <v>9855</v>
      </c>
      <c r="H3032" s="3">
        <v>31.498899999999999</v>
      </c>
      <c r="I3032" s="30">
        <v>673.83970999999997</v>
      </c>
      <c r="J3032" s="30">
        <v>673.83965939999996</v>
      </c>
      <c r="K3032" s="30">
        <v>5.0000000000000002E-5</v>
      </c>
      <c r="L3032" s="3">
        <v>2</v>
      </c>
      <c r="M3032" s="3">
        <v>2</v>
      </c>
      <c r="N3032" s="10">
        <f t="shared" si="329"/>
        <v>1</v>
      </c>
      <c r="O3032" s="35">
        <v>2</v>
      </c>
      <c r="P3032" s="17"/>
      <c r="Q3032" s="40">
        <v>1346.67328</v>
      </c>
      <c r="R3032" s="40">
        <v>673.84028000000001</v>
      </c>
      <c r="S3032" s="18">
        <f t="shared" si="330"/>
        <v>-0.8458977846186595</v>
      </c>
      <c r="T3032" s="18">
        <f t="shared" si="331"/>
        <v>-0.92098976340133409</v>
      </c>
      <c r="U3032" s="18">
        <f t="shared" si="332"/>
        <v>-0.8607380965910344</v>
      </c>
      <c r="V3032" s="30">
        <v>673.83969999999999</v>
      </c>
      <c r="W3032" s="3" t="s">
        <v>47</v>
      </c>
      <c r="X3032" s="3" t="s">
        <v>65</v>
      </c>
      <c r="Z3032" s="3" t="s">
        <v>47</v>
      </c>
      <c r="AA3032" s="3" t="s">
        <v>47</v>
      </c>
      <c r="AB3032" s="12" t="s">
        <v>47</v>
      </c>
      <c r="AC3032" s="3" t="s">
        <v>47</v>
      </c>
      <c r="AE3032" s="3" t="s">
        <v>47</v>
      </c>
      <c r="AF3032" s="3" t="s">
        <v>47</v>
      </c>
      <c r="AG3032" s="3" t="s">
        <v>47</v>
      </c>
      <c r="AH3032" s="3" t="s">
        <v>47</v>
      </c>
      <c r="AI3032" s="3" t="s">
        <v>47</v>
      </c>
      <c r="AK3032" s="3" t="s">
        <v>47</v>
      </c>
      <c r="AL3032" s="3" t="s">
        <v>47</v>
      </c>
      <c r="AU3032" s="3">
        <v>1</v>
      </c>
      <c r="AV3032" s="3">
        <v>12</v>
      </c>
      <c r="AW3032" s="3">
        <v>1</v>
      </c>
      <c r="AX3032" s="3">
        <v>12</v>
      </c>
      <c r="AY3032" s="3">
        <v>100</v>
      </c>
      <c r="AZ3032" s="6" t="str">
        <f t="shared" si="333"/>
        <v>2016.12</v>
      </c>
      <c r="BC3032" s="12" t="s">
        <v>7374</v>
      </c>
      <c r="BJ3032" s="12">
        <f t="shared" si="334"/>
        <v>0</v>
      </c>
      <c r="BK3032" s="12">
        <f t="shared" si="335"/>
        <v>0</v>
      </c>
      <c r="BT3032" s="3" t="s">
        <v>7375</v>
      </c>
      <c r="CQ3032" s="3" t="str">
        <f>CONCATENATE(baseURL!$A$1,baseURL!$B$1,baseURL!$C$1,".",C3032,".",L3032,".pkl&amp;seq=",BC3032)</f>
        <v>http://proteomics.broadinstitute.org/millscripts/viewfeed.pl?side=xl&amp;cycle=1&amp;fixedMods=iaaC&amp;file=msdataSM/iPRG2012_nd/cpick_in/iPRG2012_nd.2016.12.2.pkl&amp;seq=VEEMNNLLAASR</v>
      </c>
    </row>
    <row r="3033" spans="1:95" x14ac:dyDescent="0.2">
      <c r="A3033" s="3">
        <v>1622</v>
      </c>
      <c r="B3033" s="2" t="s">
        <v>7376</v>
      </c>
      <c r="C3033" s="2" t="s">
        <v>7377</v>
      </c>
      <c r="D3033" s="3">
        <v>7837</v>
      </c>
      <c r="E3033" s="3">
        <v>7831</v>
      </c>
      <c r="F3033" s="3">
        <v>42339</v>
      </c>
      <c r="G3033" s="3">
        <v>9846</v>
      </c>
      <c r="H3033" s="3">
        <v>31.485499999999998</v>
      </c>
      <c r="I3033" s="30">
        <v>436.5745</v>
      </c>
      <c r="J3033" s="30">
        <v>436.90600819999997</v>
      </c>
      <c r="K3033" s="30">
        <v>-0.33151000000000003</v>
      </c>
      <c r="L3033" s="3">
        <v>3</v>
      </c>
      <c r="M3033" s="3">
        <v>3</v>
      </c>
      <c r="N3033" s="10">
        <f t="shared" si="329"/>
        <v>1</v>
      </c>
      <c r="O3033" s="35">
        <v>3</v>
      </c>
      <c r="P3033" s="17"/>
      <c r="Q3033" s="40">
        <v>1307.7066199999999</v>
      </c>
      <c r="R3033" s="40">
        <v>436.57373000000001</v>
      </c>
      <c r="S3033" s="18">
        <f t="shared" si="330"/>
        <v>1.7637341577758541</v>
      </c>
      <c r="T3033" s="18">
        <f t="shared" si="331"/>
        <v>761.10443017256671</v>
      </c>
      <c r="U3033" s="18">
        <f t="shared" si="332"/>
        <v>2.9090160783993797</v>
      </c>
      <c r="V3033" s="30">
        <v>436.57499999999999</v>
      </c>
      <c r="X3033" s="3" t="s">
        <v>47</v>
      </c>
      <c r="Y3033" s="3" t="s">
        <v>47</v>
      </c>
      <c r="Z3033" s="3" t="s">
        <v>48</v>
      </c>
      <c r="AA3033" s="3" t="s">
        <v>47</v>
      </c>
      <c r="AB3033" s="12" t="s">
        <v>48</v>
      </c>
      <c r="AC3033" s="3" t="s">
        <v>48</v>
      </c>
      <c r="AD3033" s="3" t="s">
        <v>47</v>
      </c>
      <c r="AF3033" s="3" t="s">
        <v>48</v>
      </c>
      <c r="AG3033" s="3" t="s">
        <v>48</v>
      </c>
      <c r="AK3033" s="3" t="s">
        <v>48</v>
      </c>
      <c r="AL3033" s="3" t="s">
        <v>52</v>
      </c>
      <c r="AM3033" s="3" t="s">
        <v>47</v>
      </c>
      <c r="AO3033" s="3" t="s">
        <v>47</v>
      </c>
      <c r="AP3033" s="3" t="s">
        <v>52</v>
      </c>
      <c r="AU3033" s="3">
        <v>0</v>
      </c>
      <c r="AV3033" s="3">
        <v>6</v>
      </c>
      <c r="AW3033" s="3">
        <v>2</v>
      </c>
      <c r="AX3033" s="3">
        <v>4</v>
      </c>
      <c r="AY3033" s="3">
        <v>66.67</v>
      </c>
      <c r="AZ3033" s="6" t="str">
        <f t="shared" si="333"/>
        <v>2016.2</v>
      </c>
      <c r="BC3033" s="12" t="s">
        <v>7378</v>
      </c>
      <c r="BJ3033" s="12">
        <f t="shared" si="334"/>
        <v>0</v>
      </c>
      <c r="BK3033" s="12">
        <f t="shared" si="335"/>
        <v>0</v>
      </c>
      <c r="BP3033" s="3" t="s">
        <v>54</v>
      </c>
      <c r="BR3033" s="3" t="s">
        <v>54</v>
      </c>
      <c r="BW3033" s="3" t="s">
        <v>7379</v>
      </c>
      <c r="CK3033" s="3" t="s">
        <v>7379</v>
      </c>
      <c r="CQ3033" s="3" t="str">
        <f>CONCATENATE(baseURL!$A$1,baseURL!$B$1,baseURL!$C$1,".",C3033,".",L3033,".pkl&amp;seq=",BC3033,"&amp;varMods=Deamidated-N")</f>
        <v>http://proteomics.broadinstitute.org/millscripts/viewfeed.pl?side=xl&amp;cycle=1&amp;fixedMods=iaaC&amp;file=msdataSM/iPRG2012_nd/cpick_in/iPRG2012_nd.2016.2.3.pkl&amp;seq=VGHDNLVGEVLR&amp;varMods=Deamidated-N</v>
      </c>
    </row>
    <row r="3034" spans="1:95" x14ac:dyDescent="0.2">
      <c r="A3034" s="3">
        <v>4930</v>
      </c>
      <c r="B3034" s="2" t="s">
        <v>7383</v>
      </c>
      <c r="C3034" s="2" t="s">
        <v>7384</v>
      </c>
      <c r="D3034" s="3">
        <v>7843</v>
      </c>
      <c r="E3034" s="3">
        <v>7836</v>
      </c>
      <c r="F3034" s="3">
        <v>42345</v>
      </c>
      <c r="G3034" s="3">
        <v>9851</v>
      </c>
      <c r="H3034" s="3">
        <v>31.4922</v>
      </c>
      <c r="I3034" s="30">
        <v>582.30678999999998</v>
      </c>
      <c r="J3034" s="30">
        <v>582.30381709999995</v>
      </c>
      <c r="K3034" s="30">
        <v>2.97E-3</v>
      </c>
      <c r="L3034" s="3">
        <v>3</v>
      </c>
      <c r="M3034" s="3">
        <v>3</v>
      </c>
      <c r="N3034" s="10">
        <f t="shared" si="329"/>
        <v>1</v>
      </c>
      <c r="O3034" s="35">
        <v>3</v>
      </c>
      <c r="P3034" s="17"/>
      <c r="Q3034" s="40">
        <v>1744.89634</v>
      </c>
      <c r="R3034" s="40">
        <v>582.30363</v>
      </c>
      <c r="S3034" s="18">
        <f t="shared" si="330"/>
        <v>5.426722138036209</v>
      </c>
      <c r="T3034" s="18">
        <f t="shared" si="331"/>
        <v>0.32131003536464164</v>
      </c>
      <c r="U3034" s="18">
        <f t="shared" si="332"/>
        <v>0.29194391253500962</v>
      </c>
      <c r="V3034" s="30">
        <v>582.30380000000002</v>
      </c>
      <c r="W3034" s="3" t="s">
        <v>47</v>
      </c>
      <c r="X3034" s="3" t="s">
        <v>47</v>
      </c>
      <c r="Y3034" s="3" t="s">
        <v>47</v>
      </c>
      <c r="Z3034" s="3" t="s">
        <v>47</v>
      </c>
      <c r="AA3034" s="3" t="s">
        <v>48</v>
      </c>
      <c r="AB3034" s="12" t="s">
        <v>47</v>
      </c>
      <c r="AC3034" s="3" t="s">
        <v>47</v>
      </c>
      <c r="AD3034" s="3" t="s">
        <v>47</v>
      </c>
      <c r="AE3034" s="3" t="s">
        <v>47</v>
      </c>
      <c r="AF3034" s="3" t="s">
        <v>47</v>
      </c>
      <c r="AG3034" s="3" t="s">
        <v>47</v>
      </c>
      <c r="AH3034" s="3" t="s">
        <v>47</v>
      </c>
      <c r="AI3034" s="3" t="s">
        <v>47</v>
      </c>
      <c r="AJ3034" s="3" t="s">
        <v>47</v>
      </c>
      <c r="AK3034" s="3" t="s">
        <v>47</v>
      </c>
      <c r="AL3034" s="3" t="s">
        <v>47</v>
      </c>
      <c r="AM3034" s="3" t="s">
        <v>47</v>
      </c>
      <c r="AN3034" s="3" t="s">
        <v>47</v>
      </c>
      <c r="AU3034" s="3">
        <v>0</v>
      </c>
      <c r="AV3034" s="3">
        <v>17</v>
      </c>
      <c r="AW3034" s="3">
        <v>1</v>
      </c>
      <c r="AX3034" s="3">
        <v>17</v>
      </c>
      <c r="AY3034" s="3">
        <v>100</v>
      </c>
      <c r="AZ3034" s="6" t="str">
        <f t="shared" si="333"/>
        <v>2016.8</v>
      </c>
      <c r="BC3034" s="12" t="s">
        <v>7385</v>
      </c>
      <c r="BJ3034" s="12">
        <f t="shared" si="334"/>
        <v>0</v>
      </c>
      <c r="BK3034" s="12">
        <f t="shared" si="335"/>
        <v>0</v>
      </c>
      <c r="CQ3034" s="3" t="str">
        <f>CONCATENATE(baseURL!$A$1,baseURL!$B$1,baseURL!$C$1,".",C3034,".",L3034,".pkl&amp;seq=",BC3034)</f>
        <v>http://proteomics.broadinstitute.org/millscripts/viewfeed.pl?side=xl&amp;cycle=1&amp;fixedMods=iaaC&amp;file=msdataSM/iPRG2012_nd/cpick_in/iPRG2012_nd.2016.8.3.pkl&amp;seq=KGEQELEGLTDTTVPK</v>
      </c>
    </row>
    <row r="3035" spans="1:95" x14ac:dyDescent="0.2">
      <c r="A3035" s="3">
        <v>3069</v>
      </c>
      <c r="B3035" s="2" t="s">
        <v>7386</v>
      </c>
      <c r="C3035" s="2" t="s">
        <v>7387</v>
      </c>
      <c r="D3035" s="3">
        <v>7849</v>
      </c>
      <c r="E3035" s="3">
        <v>7842</v>
      </c>
      <c r="F3035" s="3">
        <v>42359</v>
      </c>
      <c r="G3035" s="3">
        <v>9858</v>
      </c>
      <c r="H3035" s="3">
        <v>31.509399999999999</v>
      </c>
      <c r="I3035" s="30">
        <v>406.22829000000002</v>
      </c>
      <c r="J3035" s="30">
        <v>406.22828989999999</v>
      </c>
      <c r="K3035" s="30">
        <v>0</v>
      </c>
      <c r="L3035" s="3">
        <v>3</v>
      </c>
      <c r="M3035" s="3">
        <v>0</v>
      </c>
      <c r="N3035" s="10">
        <f t="shared" si="329"/>
        <v>1</v>
      </c>
      <c r="O3035" s="35">
        <v>3</v>
      </c>
      <c r="P3035" s="17"/>
      <c r="Q3035" s="40">
        <v>1216.67182</v>
      </c>
      <c r="R3035" s="40">
        <v>406.22879</v>
      </c>
      <c r="S3035" s="18">
        <f t="shared" si="330"/>
        <v>-1.2308334916099288</v>
      </c>
      <c r="T3035" s="18">
        <f t="shared" si="331"/>
        <v>-1.231079658363607</v>
      </c>
      <c r="U3035" s="18">
        <f t="shared" si="332"/>
        <v>-1.2062168218392992</v>
      </c>
      <c r="V3035" s="30">
        <v>406.22829999999999</v>
      </c>
      <c r="X3035" s="3" t="s">
        <v>47</v>
      </c>
      <c r="Y3035" s="3" t="s">
        <v>47</v>
      </c>
      <c r="Z3035" s="3" t="s">
        <v>47</v>
      </c>
      <c r="AA3035" s="3" t="s">
        <v>47</v>
      </c>
      <c r="AB3035" s="12" t="s">
        <v>47</v>
      </c>
      <c r="AC3035" s="3" t="s">
        <v>47</v>
      </c>
      <c r="AF3035" s="3" t="s">
        <v>48</v>
      </c>
      <c r="AH3035" s="3" t="s">
        <v>47</v>
      </c>
      <c r="AL3035" s="3" t="s">
        <v>48</v>
      </c>
      <c r="AM3035" s="3" t="s">
        <v>47</v>
      </c>
      <c r="AU3035" s="3">
        <v>0</v>
      </c>
      <c r="AV3035" s="3">
        <v>8</v>
      </c>
      <c r="AW3035" s="3">
        <v>1</v>
      </c>
      <c r="AX3035" s="3">
        <v>8</v>
      </c>
      <c r="AY3035" s="3">
        <v>100</v>
      </c>
      <c r="AZ3035" s="6" t="str">
        <f t="shared" si="333"/>
        <v>2017.1</v>
      </c>
      <c r="BC3035" s="12" t="s">
        <v>7388</v>
      </c>
      <c r="BJ3035" s="12">
        <f t="shared" si="334"/>
        <v>0</v>
      </c>
      <c r="BK3035" s="12">
        <f t="shared" si="335"/>
        <v>0</v>
      </c>
      <c r="CQ3035" s="3" t="str">
        <f>CONCATENATE(baseURL!$A$1,baseURL!$B$1,baseURL!$C$1,".",C3035,".",L3035,".pkl&amp;seq=",BC3035)</f>
        <v>http://proteomics.broadinstitute.org/millscripts/viewfeed.pl?side=xl&amp;cycle=1&amp;fixedMods=iaaC&amp;file=msdataSM/iPRG2012_nd/cpick_in/iPRG2012_nd.2017.1.3.pkl&amp;seq=SAKSLVPLMDR</v>
      </c>
    </row>
    <row r="3036" spans="1:95" x14ac:dyDescent="0.2">
      <c r="A3036" s="3">
        <v>4381</v>
      </c>
      <c r="B3036" s="2" t="s">
        <v>7389</v>
      </c>
      <c r="C3036" s="2" t="s">
        <v>7390</v>
      </c>
      <c r="D3036" s="3">
        <v>7850</v>
      </c>
      <c r="E3036" s="3">
        <v>7843</v>
      </c>
      <c r="F3036" s="3">
        <v>42360</v>
      </c>
      <c r="G3036" s="3">
        <v>9859</v>
      </c>
      <c r="H3036" s="3">
        <v>31.511900000000001</v>
      </c>
      <c r="I3036" s="30">
        <v>454.60930000000002</v>
      </c>
      <c r="J3036" s="30">
        <v>454.61070139999998</v>
      </c>
      <c r="K3036" s="30">
        <v>-1.4E-3</v>
      </c>
      <c r="L3036" s="3">
        <v>3</v>
      </c>
      <c r="M3036" s="3">
        <v>3</v>
      </c>
      <c r="N3036" s="10">
        <f t="shared" si="329"/>
        <v>1</v>
      </c>
      <c r="O3036" s="35">
        <v>3</v>
      </c>
      <c r="P3036" s="17"/>
      <c r="Q3036" s="40">
        <v>1361.81511</v>
      </c>
      <c r="R3036" s="40">
        <v>454.60989000000001</v>
      </c>
      <c r="S3036" s="18">
        <f t="shared" si="330"/>
        <v>-1.2978160241703542</v>
      </c>
      <c r="T3036" s="18">
        <f t="shared" si="331"/>
        <v>1.7848269864411388</v>
      </c>
      <c r="U3036" s="18">
        <f t="shared" si="332"/>
        <v>1.3418097877163877</v>
      </c>
      <c r="V3036" s="30">
        <v>454.6105</v>
      </c>
      <c r="W3036" s="3" t="s">
        <v>47</v>
      </c>
      <c r="X3036" s="3" t="s">
        <v>47</v>
      </c>
      <c r="Y3036" s="3" t="s">
        <v>47</v>
      </c>
      <c r="Z3036" s="3" t="s">
        <v>47</v>
      </c>
      <c r="AA3036" s="3" t="s">
        <v>47</v>
      </c>
      <c r="AB3036" s="12" t="s">
        <v>47</v>
      </c>
      <c r="AC3036" s="3" t="s">
        <v>47</v>
      </c>
      <c r="AD3036" s="3" t="s">
        <v>47</v>
      </c>
      <c r="AE3036" s="3" t="s">
        <v>47</v>
      </c>
      <c r="AF3036" s="3" t="s">
        <v>47</v>
      </c>
      <c r="AG3036" s="3" t="s">
        <v>47</v>
      </c>
      <c r="AH3036" s="3" t="s">
        <v>47</v>
      </c>
      <c r="AK3036" s="3" t="s">
        <v>47</v>
      </c>
      <c r="AL3036" s="3" t="s">
        <v>47</v>
      </c>
      <c r="AM3036" s="3" t="s">
        <v>47</v>
      </c>
      <c r="AN3036" s="3" t="s">
        <v>47</v>
      </c>
      <c r="AU3036" s="3">
        <v>0</v>
      </c>
      <c r="AV3036" s="3">
        <v>16</v>
      </c>
      <c r="AW3036" s="3">
        <v>1</v>
      </c>
      <c r="AX3036" s="3">
        <v>16</v>
      </c>
      <c r="AY3036" s="3">
        <v>100</v>
      </c>
      <c r="AZ3036" s="6" t="str">
        <f t="shared" si="333"/>
        <v>2017.2</v>
      </c>
      <c r="BC3036" s="12" t="s">
        <v>7391</v>
      </c>
      <c r="BJ3036" s="12">
        <f t="shared" si="334"/>
        <v>0</v>
      </c>
      <c r="BK3036" s="12">
        <f t="shared" si="335"/>
        <v>0</v>
      </c>
      <c r="CQ3036" s="3" t="str">
        <f>CONCATENATE(baseURL!$A$1,baseURL!$B$1,baseURL!$C$1,".",C3036,".",L3036,".pkl&amp;seq=",BC3036)</f>
        <v>http://proteomics.broadinstitute.org/millscripts/viewfeed.pl?side=xl&amp;cycle=1&amp;fixedMods=iaaC&amp;file=msdataSM/iPRG2012_nd/cpick_in/iPRG2012_nd.2017.2.3.pkl&amp;seq=LQTQVYKLGLAK</v>
      </c>
    </row>
    <row r="3037" spans="1:95" x14ac:dyDescent="0.2">
      <c r="A3037" s="3">
        <v>156</v>
      </c>
      <c r="B3037" s="2" t="s">
        <v>7392</v>
      </c>
      <c r="C3037" s="2" t="s">
        <v>7393</v>
      </c>
      <c r="D3037" s="3">
        <v>7853</v>
      </c>
      <c r="E3037" s="3">
        <v>7846</v>
      </c>
      <c r="F3037" s="3">
        <v>42363</v>
      </c>
      <c r="G3037" s="3">
        <v>9862</v>
      </c>
      <c r="H3037" s="3">
        <v>31.519400000000001</v>
      </c>
      <c r="I3037" s="30">
        <v>541.95325000000003</v>
      </c>
      <c r="J3037" s="30">
        <v>541.95125740000003</v>
      </c>
      <c r="K3037" s="30">
        <v>1.99E-3</v>
      </c>
      <c r="L3037" s="3">
        <v>3</v>
      </c>
      <c r="M3037" s="3">
        <v>3</v>
      </c>
      <c r="N3037" s="10">
        <f t="shared" si="329"/>
        <v>1</v>
      </c>
      <c r="O3037" s="35">
        <v>3</v>
      </c>
      <c r="P3037" s="17"/>
      <c r="Q3037" s="40">
        <v>1623.8377</v>
      </c>
      <c r="R3037" s="40">
        <v>541.95074999999997</v>
      </c>
      <c r="S3037" s="18">
        <f t="shared" si="330"/>
        <v>4.6129652926111273</v>
      </c>
      <c r="T3037" s="18">
        <f t="shared" si="331"/>
        <v>0.93624743587944637</v>
      </c>
      <c r="U3037" s="18">
        <f t="shared" si="332"/>
        <v>0.83033375265322107</v>
      </c>
      <c r="V3037" s="30">
        <v>541.95119999999997</v>
      </c>
      <c r="W3037" s="3" t="s">
        <v>47</v>
      </c>
      <c r="Z3037" s="3" t="s">
        <v>47</v>
      </c>
      <c r="AA3037" s="3" t="s">
        <v>47</v>
      </c>
      <c r="AB3037" s="12" t="s">
        <v>47</v>
      </c>
      <c r="AC3037" s="3" t="s">
        <v>47</v>
      </c>
      <c r="AD3037" s="3" t="s">
        <v>47</v>
      </c>
      <c r="AE3037" s="3" t="s">
        <v>47</v>
      </c>
      <c r="AF3037" s="3" t="s">
        <v>47</v>
      </c>
      <c r="AG3037" s="3" t="s">
        <v>47</v>
      </c>
      <c r="AH3037" s="3" t="s">
        <v>47</v>
      </c>
      <c r="AI3037" s="3" t="s">
        <v>47</v>
      </c>
      <c r="AJ3037" s="3" t="s">
        <v>47</v>
      </c>
      <c r="AK3037" s="3" t="s">
        <v>47</v>
      </c>
      <c r="AL3037" s="3" t="s">
        <v>48</v>
      </c>
      <c r="AO3037" s="3" t="s">
        <v>47</v>
      </c>
      <c r="AP3037" s="3" t="s">
        <v>48</v>
      </c>
      <c r="AQ3037" s="3" t="s">
        <v>47</v>
      </c>
      <c r="AR3037" s="3" t="s">
        <v>47</v>
      </c>
      <c r="AU3037" s="3">
        <v>0</v>
      </c>
      <c r="AV3037" s="3">
        <v>16</v>
      </c>
      <c r="AW3037" s="3">
        <v>2</v>
      </c>
      <c r="AX3037" s="3">
        <v>15</v>
      </c>
      <c r="AY3037" s="3">
        <v>93.75</v>
      </c>
      <c r="AZ3037" s="6" t="str">
        <f t="shared" si="333"/>
        <v>2017.5</v>
      </c>
      <c r="BB3037" s="12" t="s">
        <v>79</v>
      </c>
      <c r="BC3037" s="12" t="s">
        <v>7394</v>
      </c>
      <c r="BJ3037" s="12">
        <f t="shared" si="334"/>
        <v>0</v>
      </c>
      <c r="BK3037" s="12">
        <f t="shared" si="335"/>
        <v>0</v>
      </c>
      <c r="CN3037" s="3" t="s">
        <v>7395</v>
      </c>
      <c r="CQ3037" s="3" t="str">
        <f>CONCATENATE(baseURL!$A$1,baseURL!$B$1,"+Acetyl",baseURL!$C$1,".",C3037,".",L3037,".pkl&amp;seq=",BC3037)</f>
        <v>http://proteomics.broadinstitute.org/millscripts/viewfeed.pl?side=xl&amp;cycle=1&amp;fixedMods=iaaC+Acetyl&amp;file=msdataSM/iPRG2012_nd/cpick_in/iPRG2012_nd.2017.5.3.pkl&amp;seq=SDLVNKKFPAGDYK</v>
      </c>
    </row>
    <row r="3038" spans="1:95" x14ac:dyDescent="0.2">
      <c r="A3038" s="3">
        <v>5087</v>
      </c>
      <c r="B3038" s="2" t="s">
        <v>7398</v>
      </c>
      <c r="C3038" s="2" t="s">
        <v>7399</v>
      </c>
      <c r="D3038" s="3">
        <v>7856</v>
      </c>
      <c r="E3038" s="3">
        <v>7849</v>
      </c>
      <c r="F3038" s="3">
        <v>42380</v>
      </c>
      <c r="G3038" s="3">
        <v>9866</v>
      </c>
      <c r="H3038" s="3">
        <v>31.533999999999999</v>
      </c>
      <c r="I3038" s="30">
        <v>442.77386999999999</v>
      </c>
      <c r="J3038" s="30">
        <v>442.7730234</v>
      </c>
      <c r="K3038" s="30">
        <v>8.4999999999999995E-4</v>
      </c>
      <c r="L3038" s="3">
        <v>2</v>
      </c>
      <c r="M3038" s="3">
        <v>2</v>
      </c>
      <c r="N3038" s="10">
        <f t="shared" si="329"/>
        <v>1</v>
      </c>
      <c r="O3038" s="35">
        <v>2</v>
      </c>
      <c r="P3038" s="17"/>
      <c r="Q3038" s="40">
        <v>884.53862000000004</v>
      </c>
      <c r="R3038" s="40">
        <v>442.77294999999998</v>
      </c>
      <c r="S3038" s="18">
        <f t="shared" si="330"/>
        <v>2.0778143741793702</v>
      </c>
      <c r="T3038" s="18">
        <f t="shared" si="331"/>
        <v>0.16577345119958012</v>
      </c>
      <c r="U3038" s="18">
        <f t="shared" si="332"/>
        <v>-0.79047285966540248</v>
      </c>
      <c r="V3038" s="30">
        <v>442.77260000000001</v>
      </c>
      <c r="W3038" s="3" t="s">
        <v>47</v>
      </c>
      <c r="X3038" s="3" t="s">
        <v>47</v>
      </c>
      <c r="Y3038" s="3" t="s">
        <v>47</v>
      </c>
      <c r="Z3038" s="3" t="s">
        <v>47</v>
      </c>
      <c r="AA3038" s="3" t="s">
        <v>47</v>
      </c>
      <c r="AB3038" s="12" t="s">
        <v>47</v>
      </c>
      <c r="AC3038" s="3" t="s">
        <v>47</v>
      </c>
      <c r="AD3038" s="3" t="s">
        <v>47</v>
      </c>
      <c r="AE3038" s="3" t="s">
        <v>47</v>
      </c>
      <c r="AF3038" s="3" t="s">
        <v>47</v>
      </c>
      <c r="AG3038" s="3" t="s">
        <v>47</v>
      </c>
      <c r="AH3038" s="3" t="s">
        <v>47</v>
      </c>
      <c r="AI3038" s="3" t="s">
        <v>47</v>
      </c>
      <c r="AJ3038" s="3" t="s">
        <v>47</v>
      </c>
      <c r="AK3038" s="3" t="s">
        <v>47</v>
      </c>
      <c r="AL3038" s="3" t="s">
        <v>47</v>
      </c>
      <c r="AM3038" s="3" t="s">
        <v>47</v>
      </c>
      <c r="AN3038" s="3" t="s">
        <v>47</v>
      </c>
      <c r="AU3038" s="3">
        <v>0</v>
      </c>
      <c r="AV3038" s="3">
        <v>18</v>
      </c>
      <c r="AW3038" s="3">
        <v>1</v>
      </c>
      <c r="AX3038" s="3">
        <v>18</v>
      </c>
      <c r="AY3038" s="3">
        <v>100</v>
      </c>
      <c r="AZ3038" s="6" t="str">
        <f t="shared" si="333"/>
        <v>2018.1</v>
      </c>
      <c r="BC3038" s="12" t="s">
        <v>7310</v>
      </c>
      <c r="BJ3038" s="12">
        <f t="shared" si="334"/>
        <v>0</v>
      </c>
      <c r="BK3038" s="12">
        <f t="shared" si="335"/>
        <v>0</v>
      </c>
      <c r="CQ3038" s="3" t="str">
        <f>CONCATENATE(baseURL!$A$1,baseURL!$B$1,baseURL!$C$1,".",C3038,".",L3038,".pkl&amp;seq=",BC3038)</f>
        <v>http://proteomics.broadinstitute.org/millscripts/viewfeed.pl?side=xl&amp;cycle=1&amp;fixedMods=iaaC&amp;file=msdataSM/iPRG2012_nd/cpick_in/iPRG2012_nd.2018.1.2.pkl&amp;seq=VMPALVVR</v>
      </c>
    </row>
    <row r="3039" spans="1:95" x14ac:dyDescent="0.2">
      <c r="A3039" s="3">
        <v>2686</v>
      </c>
      <c r="B3039" s="2" t="s">
        <v>7402</v>
      </c>
      <c r="C3039" s="2" t="s">
        <v>7403</v>
      </c>
      <c r="D3039" s="3">
        <v>7860</v>
      </c>
      <c r="E3039" s="3">
        <v>7853</v>
      </c>
      <c r="F3039" s="3">
        <v>42384</v>
      </c>
      <c r="G3039" s="3">
        <v>9870</v>
      </c>
      <c r="H3039" s="3">
        <v>31.544899999999998</v>
      </c>
      <c r="I3039" s="30">
        <v>593.80199000000005</v>
      </c>
      <c r="J3039" s="30">
        <v>593.80275140000003</v>
      </c>
      <c r="K3039" s="30">
        <v>-7.6000000000000004E-4</v>
      </c>
      <c r="L3039" s="3">
        <v>2</v>
      </c>
      <c r="M3039" s="3">
        <v>2</v>
      </c>
      <c r="N3039" s="10">
        <f t="shared" si="329"/>
        <v>1</v>
      </c>
      <c r="O3039" s="35">
        <v>2</v>
      </c>
      <c r="P3039" s="17"/>
      <c r="Q3039" s="40">
        <v>1186.5990300000001</v>
      </c>
      <c r="R3039" s="40">
        <v>593.80314999999996</v>
      </c>
      <c r="S3039" s="18">
        <f t="shared" si="330"/>
        <v>-1.953509340449697</v>
      </c>
      <c r="T3039" s="18">
        <f t="shared" si="331"/>
        <v>-0.67126622673837932</v>
      </c>
      <c r="U3039" s="18">
        <f t="shared" si="332"/>
        <v>-0.75782689937014924</v>
      </c>
      <c r="V3039" s="30">
        <v>593.80269999999996</v>
      </c>
      <c r="W3039" s="3" t="s">
        <v>47</v>
      </c>
      <c r="Z3039" s="3" t="s">
        <v>47</v>
      </c>
      <c r="AA3039" s="3" t="s">
        <v>47</v>
      </c>
      <c r="AB3039" s="12" t="s">
        <v>47</v>
      </c>
      <c r="AC3039" s="3" t="s">
        <v>47</v>
      </c>
      <c r="AD3039" s="3" t="s">
        <v>47</v>
      </c>
      <c r="AE3039" s="3" t="s">
        <v>47</v>
      </c>
      <c r="AG3039" s="3" t="s">
        <v>47</v>
      </c>
      <c r="AI3039" s="3" t="s">
        <v>48</v>
      </c>
      <c r="AJ3039" s="3" t="s">
        <v>47</v>
      </c>
      <c r="AK3039" s="3" t="s">
        <v>48</v>
      </c>
      <c r="AL3039" s="3" t="s">
        <v>48</v>
      </c>
      <c r="AU3039" s="3">
        <v>0</v>
      </c>
      <c r="AV3039" s="3">
        <v>9</v>
      </c>
      <c r="AW3039" s="3">
        <v>1</v>
      </c>
      <c r="AX3039" s="3">
        <v>9</v>
      </c>
      <c r="AY3039" s="3">
        <v>100</v>
      </c>
      <c r="AZ3039" s="6" t="str">
        <f t="shared" si="333"/>
        <v>2018.5</v>
      </c>
      <c r="BC3039" s="12" t="s">
        <v>7358</v>
      </c>
      <c r="BJ3039" s="12">
        <f t="shared" si="334"/>
        <v>0</v>
      </c>
      <c r="BK3039" s="12">
        <f t="shared" si="335"/>
        <v>0</v>
      </c>
      <c r="CQ3039" s="3" t="str">
        <f>CONCATENATE(baseURL!$A$1,baseURL!$B$1,baseURL!$C$1,".",C3039,".",L3039,".pkl&amp;seq=",BC3039)</f>
        <v>http://proteomics.broadinstitute.org/millscripts/viewfeed.pl?side=xl&amp;cycle=1&amp;fixedMods=iaaC&amp;file=msdataSM/iPRG2012_nd/cpick_in/iPRG2012_nd.2018.5.2.pkl&amp;seq=YYTLEELQK</v>
      </c>
    </row>
    <row r="3040" spans="1:95" x14ac:dyDescent="0.2">
      <c r="A3040" s="3">
        <v>2199</v>
      </c>
      <c r="B3040" s="2" t="s">
        <v>7404</v>
      </c>
      <c r="C3040" s="2" t="s">
        <v>7405</v>
      </c>
      <c r="D3040" s="3">
        <v>7862</v>
      </c>
      <c r="E3040" s="3">
        <v>7855</v>
      </c>
      <c r="F3040" s="3">
        <v>42401</v>
      </c>
      <c r="G3040" s="3">
        <v>9873</v>
      </c>
      <c r="H3040" s="3">
        <v>31.557099999999998</v>
      </c>
      <c r="I3040" s="30">
        <v>408.75223</v>
      </c>
      <c r="J3040" s="30">
        <v>408.7506209</v>
      </c>
      <c r="K3040" s="30">
        <v>1.6100000000000001E-3</v>
      </c>
      <c r="L3040" s="3">
        <v>2</v>
      </c>
      <c r="M3040" s="3">
        <v>2</v>
      </c>
      <c r="N3040" s="10">
        <f t="shared" si="329"/>
        <v>1</v>
      </c>
      <c r="O3040" s="35">
        <v>2</v>
      </c>
      <c r="P3040" s="17"/>
      <c r="Q3040" s="40">
        <v>816.49378000000002</v>
      </c>
      <c r="R3040" s="40">
        <v>408.75053000000003</v>
      </c>
      <c r="S3040" s="18">
        <f t="shared" si="330"/>
        <v>4.15901601392705</v>
      </c>
      <c r="T3040" s="18">
        <f t="shared" si="331"/>
        <v>0.22238503268762946</v>
      </c>
      <c r="U3040" s="18">
        <f t="shared" si="332"/>
        <v>-1.0519864036658808</v>
      </c>
      <c r="V3040" s="30">
        <v>408.75009999999997</v>
      </c>
      <c r="W3040" s="3" t="s">
        <v>47</v>
      </c>
      <c r="Y3040" s="3" t="s">
        <v>47</v>
      </c>
      <c r="Z3040" s="3" t="s">
        <v>47</v>
      </c>
      <c r="AA3040" s="3" t="s">
        <v>47</v>
      </c>
      <c r="AB3040" s="12" t="s">
        <v>52</v>
      </c>
      <c r="AC3040" s="3" t="s">
        <v>47</v>
      </c>
      <c r="AG3040" s="3" t="s">
        <v>48</v>
      </c>
      <c r="AL3040" s="3" t="s">
        <v>52</v>
      </c>
      <c r="AM3040" s="3" t="s">
        <v>47</v>
      </c>
      <c r="AU3040" s="3">
        <v>0</v>
      </c>
      <c r="AV3040" s="3">
        <v>6</v>
      </c>
      <c r="AW3040" s="3">
        <v>1</v>
      </c>
      <c r="AX3040" s="3">
        <v>6</v>
      </c>
      <c r="AY3040" s="3">
        <v>100</v>
      </c>
      <c r="AZ3040" s="6" t="str">
        <f t="shared" si="333"/>
        <v>2019.1</v>
      </c>
      <c r="BC3040" s="12" t="s">
        <v>7406</v>
      </c>
      <c r="BJ3040" s="12">
        <f t="shared" si="334"/>
        <v>0</v>
      </c>
      <c r="BK3040" s="12">
        <f t="shared" si="335"/>
        <v>0</v>
      </c>
      <c r="CQ3040" s="3" t="str">
        <f>CONCATENATE(baseURL!$A$1,baseURL!$B$1,baseURL!$C$1,".",C3040,".",L3040,".pkl&amp;seq=",BC3040)</f>
        <v>http://proteomics.broadinstitute.org/millscripts/viewfeed.pl?side=xl&amp;cycle=1&amp;fixedMods=iaaC&amp;file=msdataSM/iPRG2012_nd/cpick_in/iPRG2012_nd.2019.1.2.pkl&amp;seq=SLNLTLR</v>
      </c>
    </row>
    <row r="3041" spans="1:95" x14ac:dyDescent="0.2">
      <c r="A3041" s="3">
        <v>258</v>
      </c>
      <c r="B3041" s="2" t="s">
        <v>7407</v>
      </c>
      <c r="C3041" s="2" t="s">
        <v>7408</v>
      </c>
      <c r="D3041" s="3">
        <v>7864</v>
      </c>
      <c r="E3041" s="3">
        <v>7857</v>
      </c>
      <c r="F3041" s="3">
        <v>42403</v>
      </c>
      <c r="G3041" s="3">
        <v>9875</v>
      </c>
      <c r="H3041" s="3">
        <v>31.562100000000001</v>
      </c>
      <c r="I3041" s="30">
        <v>533.77176999999995</v>
      </c>
      <c r="J3041" s="30">
        <v>533.29376609999997</v>
      </c>
      <c r="K3041" s="30">
        <v>0.47799999999999998</v>
      </c>
      <c r="L3041" s="3">
        <v>2</v>
      </c>
      <c r="M3041" s="3">
        <v>3</v>
      </c>
      <c r="N3041" s="10">
        <f t="shared" si="329"/>
        <v>-1</v>
      </c>
      <c r="O3041" s="35">
        <v>2</v>
      </c>
      <c r="P3041" s="17"/>
      <c r="Q3041" s="40">
        <v>1066.5349900000001</v>
      </c>
      <c r="R3041" s="40">
        <v>533.77112999999997</v>
      </c>
      <c r="S3041" s="18">
        <f t="shared" si="330"/>
        <v>1.1990157653820115</v>
      </c>
      <c r="T3041" s="18">
        <f t="shared" si="331"/>
        <v>-894.3231905404856</v>
      </c>
      <c r="U3041" s="18">
        <f t="shared" si="332"/>
        <v>1.2552196294575078</v>
      </c>
      <c r="V3041" s="30">
        <v>533.77179999999998</v>
      </c>
      <c r="W3041" s="3" t="s">
        <v>52</v>
      </c>
      <c r="X3041" s="3" t="s">
        <v>65</v>
      </c>
      <c r="Y3041" s="3" t="s">
        <v>65</v>
      </c>
      <c r="Z3041" s="3" t="s">
        <v>52</v>
      </c>
      <c r="AB3041" s="12" t="s">
        <v>52</v>
      </c>
      <c r="AD3041" s="3" t="s">
        <v>47</v>
      </c>
      <c r="AF3041" s="3" t="s">
        <v>47</v>
      </c>
      <c r="AG3041" s="3" t="s">
        <v>47</v>
      </c>
      <c r="AL3041" s="3" t="s">
        <v>52</v>
      </c>
      <c r="AU3041" s="3">
        <v>2</v>
      </c>
      <c r="AV3041" s="3">
        <v>3</v>
      </c>
      <c r="AW3041" s="3">
        <v>1</v>
      </c>
      <c r="AX3041" s="3">
        <v>3</v>
      </c>
      <c r="AY3041" s="3">
        <v>100</v>
      </c>
      <c r="AZ3041" s="6" t="str">
        <f t="shared" si="333"/>
        <v>2019.3</v>
      </c>
      <c r="BC3041" s="12" t="s">
        <v>7316</v>
      </c>
      <c r="BJ3041" s="12">
        <f t="shared" si="334"/>
        <v>0</v>
      </c>
      <c r="BK3041" s="12">
        <f t="shared" si="335"/>
        <v>0</v>
      </c>
      <c r="BT3041" s="3" t="s">
        <v>7409</v>
      </c>
      <c r="BU3041" s="3" t="s">
        <v>7409</v>
      </c>
      <c r="CQ3041" s="3" t="str">
        <f>CONCATENATE(baseURL!$A$1,baseURL!$B$1,baseURL!$C$1,".",C3041,".",L3041,".pkl&amp;seq=",BC3041)</f>
        <v>http://proteomics.broadinstitute.org/millscripts/viewfeed.pl?side=xl&amp;cycle=1&amp;fixedMods=iaaC&amp;file=msdataSM/iPRG2012_nd/cpick_in/iPRG2012_nd.2019.3.2.pkl&amp;seq=VAFTVDQMR</v>
      </c>
    </row>
    <row r="3042" spans="1:95" x14ac:dyDescent="0.2">
      <c r="A3042" s="3">
        <v>4356</v>
      </c>
      <c r="B3042" s="2" t="s">
        <v>7410</v>
      </c>
      <c r="C3042" s="2" t="s">
        <v>7400</v>
      </c>
      <c r="D3042" s="3">
        <v>7866</v>
      </c>
      <c r="E3042" s="3">
        <v>7859</v>
      </c>
      <c r="F3042" s="3">
        <v>42405</v>
      </c>
      <c r="G3042" s="3">
        <v>9877</v>
      </c>
      <c r="H3042" s="3">
        <v>31.5671</v>
      </c>
      <c r="I3042" s="30">
        <v>569.33047999999997</v>
      </c>
      <c r="J3042" s="30">
        <v>569.32988909999995</v>
      </c>
      <c r="K3042" s="30">
        <v>5.9000000000000003E-4</v>
      </c>
      <c r="L3042" s="3">
        <v>2</v>
      </c>
      <c r="M3042" s="3">
        <v>2</v>
      </c>
      <c r="N3042" s="10">
        <f t="shared" si="329"/>
        <v>1</v>
      </c>
      <c r="O3042" s="35">
        <v>2</v>
      </c>
      <c r="P3042" s="17"/>
      <c r="Q3042" s="40">
        <v>1137.65274</v>
      </c>
      <c r="R3042" s="40">
        <v>569.33001000000002</v>
      </c>
      <c r="S3042" s="18">
        <f t="shared" si="330"/>
        <v>0.82553175082099117</v>
      </c>
      <c r="T3042" s="18">
        <f t="shared" si="331"/>
        <v>-0.21235486966500045</v>
      </c>
      <c r="U3042" s="18">
        <f t="shared" si="332"/>
        <v>-0.54449966551584572</v>
      </c>
      <c r="V3042" s="30">
        <v>569.3297</v>
      </c>
      <c r="W3042" s="3" t="s">
        <v>47</v>
      </c>
      <c r="X3042" s="3" t="s">
        <v>47</v>
      </c>
      <c r="Y3042" s="3" t="s">
        <v>47</v>
      </c>
      <c r="Z3042" s="3" t="s">
        <v>47</v>
      </c>
      <c r="AA3042" s="3" t="s">
        <v>47</v>
      </c>
      <c r="AB3042" s="12" t="s">
        <v>48</v>
      </c>
      <c r="AC3042" s="3" t="s">
        <v>47</v>
      </c>
      <c r="AD3042" s="3" t="s">
        <v>47</v>
      </c>
      <c r="AF3042" s="3" t="s">
        <v>47</v>
      </c>
      <c r="AG3042" s="3" t="s">
        <v>48</v>
      </c>
      <c r="AH3042" s="3" t="s">
        <v>47</v>
      </c>
      <c r="AK3042" s="3" t="s">
        <v>52</v>
      </c>
      <c r="AL3042" s="3" t="s">
        <v>48</v>
      </c>
      <c r="AM3042" s="3" t="s">
        <v>47</v>
      </c>
      <c r="AN3042" s="3" t="s">
        <v>48</v>
      </c>
      <c r="AU3042" s="3">
        <v>0</v>
      </c>
      <c r="AV3042" s="3">
        <v>10</v>
      </c>
      <c r="AW3042" s="3">
        <v>1</v>
      </c>
      <c r="AX3042" s="3">
        <v>10</v>
      </c>
      <c r="AY3042" s="3">
        <v>100</v>
      </c>
      <c r="AZ3042" s="6" t="str">
        <f t="shared" si="333"/>
        <v>2019.5</v>
      </c>
      <c r="BC3042" s="12" t="s">
        <v>7411</v>
      </c>
      <c r="BJ3042" s="12">
        <f t="shared" si="334"/>
        <v>0</v>
      </c>
      <c r="BK3042" s="12">
        <f t="shared" si="335"/>
        <v>0</v>
      </c>
      <c r="CQ3042" s="3" t="str">
        <f>CONCATENATE(baseURL!$A$1,baseURL!$B$1,baseURL!$C$1,".",C3042,".",L3042,".pkl&amp;seq=",BC3042)</f>
        <v>http://proteomics.broadinstitute.org/millscripts/viewfeed.pl?side=xl&amp;cycle=1&amp;fixedMods=iaaC&amp;file=msdataSM/iPRG2012_nd/cpick_in/iPRG2012_nd.2019.5.2.pkl&amp;seq=QGFVLYRVR</v>
      </c>
    </row>
    <row r="3043" spans="1:95" x14ac:dyDescent="0.2">
      <c r="A3043" s="3">
        <v>5086</v>
      </c>
      <c r="B3043" s="2" t="s">
        <v>7412</v>
      </c>
      <c r="C3043" s="2" t="s">
        <v>7402</v>
      </c>
      <c r="D3043" s="3">
        <v>7867</v>
      </c>
      <c r="E3043" s="3">
        <v>7860</v>
      </c>
      <c r="F3043" s="3">
        <v>42406</v>
      </c>
      <c r="G3043" s="3">
        <v>9878</v>
      </c>
      <c r="H3043" s="3">
        <v>31.569600000000001</v>
      </c>
      <c r="I3043" s="30">
        <v>644.86073999999996</v>
      </c>
      <c r="J3043" s="30">
        <v>644.85854670000003</v>
      </c>
      <c r="K3043" s="30">
        <v>2.1900000000000001E-3</v>
      </c>
      <c r="L3043" s="3">
        <v>2</v>
      </c>
      <c r="M3043" s="3">
        <v>2</v>
      </c>
      <c r="N3043" s="10">
        <f t="shared" si="329"/>
        <v>1</v>
      </c>
      <c r="O3043" s="35">
        <v>2</v>
      </c>
      <c r="P3043" s="17"/>
      <c r="Q3043" s="40">
        <v>1288.7107100000001</v>
      </c>
      <c r="R3043" s="40">
        <v>644.85898999999995</v>
      </c>
      <c r="S3043" s="18">
        <f t="shared" si="330"/>
        <v>2.7137715797611222</v>
      </c>
      <c r="T3043" s="18">
        <f t="shared" si="331"/>
        <v>-0.68743710918153644</v>
      </c>
      <c r="U3043" s="18">
        <f t="shared" si="332"/>
        <v>-0.60478338051058167</v>
      </c>
      <c r="V3043" s="30">
        <v>644.85860000000002</v>
      </c>
      <c r="W3043" s="3" t="s">
        <v>47</v>
      </c>
      <c r="X3043" s="3" t="s">
        <v>47</v>
      </c>
      <c r="Y3043" s="3" t="s">
        <v>47</v>
      </c>
      <c r="Z3043" s="3" t="s">
        <v>47</v>
      </c>
      <c r="AA3043" s="3" t="s">
        <v>47</v>
      </c>
      <c r="AB3043" s="12" t="s">
        <v>47</v>
      </c>
      <c r="AC3043" s="3" t="s">
        <v>47</v>
      </c>
      <c r="AD3043" s="3" t="s">
        <v>47</v>
      </c>
      <c r="AE3043" s="3" t="s">
        <v>47</v>
      </c>
      <c r="AF3043" s="3" t="s">
        <v>47</v>
      </c>
      <c r="AG3043" s="3" t="s">
        <v>47</v>
      </c>
      <c r="AH3043" s="3" t="s">
        <v>47</v>
      </c>
      <c r="AI3043" s="3" t="s">
        <v>47</v>
      </c>
      <c r="AJ3043" s="3" t="s">
        <v>47</v>
      </c>
      <c r="AK3043" s="3" t="s">
        <v>47</v>
      </c>
      <c r="AL3043" s="3" t="s">
        <v>47</v>
      </c>
      <c r="AM3043" s="3" t="s">
        <v>47</v>
      </c>
      <c r="AN3043" s="3" t="s">
        <v>47</v>
      </c>
      <c r="AU3043" s="3">
        <v>0</v>
      </c>
      <c r="AV3043" s="3">
        <v>18</v>
      </c>
      <c r="AW3043" s="3">
        <v>1</v>
      </c>
      <c r="AX3043" s="3">
        <v>18</v>
      </c>
      <c r="AY3043" s="3">
        <v>100</v>
      </c>
      <c r="AZ3043" s="6" t="str">
        <f t="shared" si="333"/>
        <v>2019.6</v>
      </c>
      <c r="BC3043" s="12" t="s">
        <v>7413</v>
      </c>
      <c r="BJ3043" s="12">
        <f t="shared" si="334"/>
        <v>0</v>
      </c>
      <c r="BK3043" s="12">
        <f t="shared" si="335"/>
        <v>0</v>
      </c>
      <c r="CQ3043" s="3" t="str">
        <f>CONCATENATE(baseURL!$A$1,baseURL!$B$1,baseURL!$C$1,".",C3043,".",L3043,".pkl&amp;seq=",BC3043)</f>
        <v>http://proteomics.broadinstitute.org/millscripts/viewfeed.pl?side=xl&amp;cycle=1&amp;fixedMods=iaaC&amp;file=msdataSM/iPRG2012_nd/cpick_in/iPRG2012_nd.2019.6.2.pkl&amp;seq=VNQLGTLSESLK</v>
      </c>
    </row>
    <row r="3044" spans="1:95" x14ac:dyDescent="0.2">
      <c r="A3044" s="3">
        <v>3390</v>
      </c>
      <c r="B3044" s="2" t="s">
        <v>7418</v>
      </c>
      <c r="C3044" s="2" t="s">
        <v>7412</v>
      </c>
      <c r="D3044" s="3">
        <v>7875</v>
      </c>
      <c r="E3044" s="3">
        <v>7868</v>
      </c>
      <c r="F3044" s="3">
        <v>42428</v>
      </c>
      <c r="G3044" s="3">
        <v>9887</v>
      </c>
      <c r="H3044" s="3">
        <v>31.591000000000001</v>
      </c>
      <c r="I3044" s="30">
        <v>635.34297000000004</v>
      </c>
      <c r="J3044" s="30">
        <v>635.34394199999997</v>
      </c>
      <c r="K3044" s="30">
        <v>-9.7000000000000005E-4</v>
      </c>
      <c r="L3044" s="3">
        <v>2</v>
      </c>
      <c r="M3044" s="3">
        <v>2</v>
      </c>
      <c r="N3044" s="10">
        <f t="shared" si="329"/>
        <v>1</v>
      </c>
      <c r="O3044" s="35">
        <v>2</v>
      </c>
      <c r="P3044" s="17"/>
      <c r="Q3044" s="40">
        <v>1269.67974</v>
      </c>
      <c r="R3044" s="40">
        <v>635.34351000000004</v>
      </c>
      <c r="S3044" s="18">
        <f t="shared" si="330"/>
        <v>-0.84993392000002188</v>
      </c>
      <c r="T3044" s="18">
        <f t="shared" si="331"/>
        <v>0.67994713589265487</v>
      </c>
      <c r="U3044" s="18">
        <f t="shared" si="332"/>
        <v>1.0860266754959376</v>
      </c>
      <c r="V3044" s="30">
        <v>635.3442</v>
      </c>
      <c r="W3044" s="3" t="s">
        <v>47</v>
      </c>
      <c r="X3044" s="3" t="s">
        <v>47</v>
      </c>
      <c r="Y3044" s="3" t="s">
        <v>47</v>
      </c>
      <c r="Z3044" s="3" t="s">
        <v>47</v>
      </c>
      <c r="AA3044" s="3" t="s">
        <v>47</v>
      </c>
      <c r="AB3044" s="12" t="s">
        <v>47</v>
      </c>
      <c r="AC3044" s="3" t="s">
        <v>47</v>
      </c>
      <c r="AE3044" s="3" t="s">
        <v>48</v>
      </c>
      <c r="AF3044" s="3" t="s">
        <v>48</v>
      </c>
      <c r="AG3044" s="3" t="s">
        <v>48</v>
      </c>
      <c r="AH3044" s="3" t="s">
        <v>47</v>
      </c>
      <c r="AI3044" s="3" t="s">
        <v>47</v>
      </c>
      <c r="AL3044" s="3" t="s">
        <v>48</v>
      </c>
      <c r="AM3044" s="3" t="s">
        <v>48</v>
      </c>
      <c r="AN3044" s="3" t="s">
        <v>47</v>
      </c>
      <c r="AU3044" s="3">
        <v>0</v>
      </c>
      <c r="AV3044" s="3">
        <v>10</v>
      </c>
      <c r="AW3044" s="3">
        <v>1</v>
      </c>
      <c r="AX3044" s="3">
        <v>10</v>
      </c>
      <c r="AY3044" s="3">
        <v>100</v>
      </c>
      <c r="AZ3044" s="6" t="str">
        <f t="shared" si="333"/>
        <v>2020.7</v>
      </c>
      <c r="BC3044" s="12" t="s">
        <v>7419</v>
      </c>
      <c r="BJ3044" s="12">
        <f t="shared" si="334"/>
        <v>0</v>
      </c>
      <c r="BK3044" s="12">
        <f t="shared" si="335"/>
        <v>0</v>
      </c>
      <c r="CQ3044" s="3" t="str">
        <f>CONCATENATE(baseURL!$A$1,baseURL!$B$1,baseURL!$C$1,".",C3044,".",L3044,".pkl&amp;seq=",BC3044)</f>
        <v>http://proteomics.broadinstitute.org/millscripts/viewfeed.pl?side=xl&amp;cycle=1&amp;fixedMods=iaaC&amp;file=msdataSM/iPRG2012_nd/cpick_in/iPRG2012_nd.2020.7.2.pkl&amp;seq=NLQPTVEELAR</v>
      </c>
    </row>
    <row r="3045" spans="1:95" x14ac:dyDescent="0.2">
      <c r="A3045" s="3">
        <v>2634</v>
      </c>
      <c r="B3045" s="2" t="s">
        <v>7420</v>
      </c>
      <c r="C3045" s="2" t="s">
        <v>7421</v>
      </c>
      <c r="D3045" s="3">
        <v>7878</v>
      </c>
      <c r="E3045" s="3">
        <v>7871</v>
      </c>
      <c r="F3045" s="3">
        <v>42443</v>
      </c>
      <c r="G3045" s="3">
        <v>9891</v>
      </c>
      <c r="H3045" s="3">
        <v>31.6066</v>
      </c>
      <c r="I3045" s="30">
        <v>464.29880000000003</v>
      </c>
      <c r="J3045" s="30">
        <v>464.29880009999999</v>
      </c>
      <c r="K3045" s="30">
        <v>0</v>
      </c>
      <c r="L3045" s="3">
        <v>0</v>
      </c>
      <c r="M3045" s="3">
        <v>0</v>
      </c>
      <c r="N3045" s="10">
        <f t="shared" si="329"/>
        <v>1</v>
      </c>
      <c r="O3045" s="35">
        <v>2</v>
      </c>
      <c r="P3045" s="17"/>
      <c r="Q3045" s="40">
        <v>927.58734000000004</v>
      </c>
      <c r="R3045" s="40">
        <v>464.29730999999998</v>
      </c>
      <c r="S3045" s="18">
        <f t="shared" si="330"/>
        <v>3.2091506195601709</v>
      </c>
      <c r="T3045" s="18">
        <f t="shared" si="331"/>
        <v>3.209365998722375</v>
      </c>
      <c r="U3045" s="18">
        <f t="shared" si="332"/>
        <v>2.7783921471351651</v>
      </c>
      <c r="V3045" s="30">
        <v>464.29860000000002</v>
      </c>
      <c r="W3045" s="3" t="s">
        <v>47</v>
      </c>
      <c r="Z3045" s="3" t="s">
        <v>47</v>
      </c>
      <c r="AA3045" s="3" t="s">
        <v>48</v>
      </c>
      <c r="AB3045" s="12" t="s">
        <v>47</v>
      </c>
      <c r="AC3045" s="3" t="s">
        <v>47</v>
      </c>
      <c r="AD3045" s="3" t="s">
        <v>47</v>
      </c>
      <c r="AE3045" s="3" t="s">
        <v>47</v>
      </c>
      <c r="AF3045" s="3" t="s">
        <v>47</v>
      </c>
      <c r="AH3045" s="3" t="s">
        <v>47</v>
      </c>
      <c r="AI3045" s="3" t="s">
        <v>47</v>
      </c>
      <c r="AJ3045" s="3" t="s">
        <v>47</v>
      </c>
      <c r="AK3045" s="3" t="s">
        <v>52</v>
      </c>
      <c r="AL3045" s="3" t="s">
        <v>47</v>
      </c>
      <c r="AU3045" s="3">
        <v>0</v>
      </c>
      <c r="AV3045" s="3">
        <v>11</v>
      </c>
      <c r="AW3045" s="3">
        <v>1</v>
      </c>
      <c r="AX3045" s="3">
        <v>11</v>
      </c>
      <c r="AY3045" s="3">
        <v>100</v>
      </c>
      <c r="AZ3045" s="6" t="str">
        <f t="shared" si="333"/>
        <v>2021.1</v>
      </c>
      <c r="BC3045" s="12" t="s">
        <v>7422</v>
      </c>
      <c r="BJ3045" s="12">
        <f t="shared" si="334"/>
        <v>0</v>
      </c>
      <c r="BK3045" s="12">
        <f t="shared" si="335"/>
        <v>0</v>
      </c>
      <c r="CQ3045" s="3" t="str">
        <f>CONCATENATE(baseURL!$A$1,baseURL!$B$1,baseURL!$C$1,".",C3045,".",L3045,".pkl&amp;seq=",BC3045)</f>
        <v>http://proteomics.broadinstitute.org/millscripts/viewfeed.pl?side=xl&amp;cycle=1&amp;fixedMods=iaaC&amp;file=msdataSM/iPRG2012_nd/cpick_in/iPRG2012_nd.2021.1.0.pkl&amp;seq=VLLSAPLSK</v>
      </c>
    </row>
    <row r="3046" spans="1:95" x14ac:dyDescent="0.2">
      <c r="A3046" s="3">
        <v>2919</v>
      </c>
      <c r="B3046" s="2" t="s">
        <v>7423</v>
      </c>
      <c r="C3046" s="2" t="s">
        <v>7424</v>
      </c>
      <c r="D3046" s="3">
        <v>7879</v>
      </c>
      <c r="E3046" s="3">
        <v>7872</v>
      </c>
      <c r="F3046" s="3">
        <v>42444</v>
      </c>
      <c r="G3046" s="3">
        <v>9892</v>
      </c>
      <c r="H3046" s="3">
        <v>31.61</v>
      </c>
      <c r="I3046" s="30">
        <v>497.26594</v>
      </c>
      <c r="J3046" s="30">
        <v>497.26593789999998</v>
      </c>
      <c r="K3046" s="30">
        <v>0</v>
      </c>
      <c r="L3046" s="3">
        <v>2</v>
      </c>
      <c r="M3046" s="3">
        <v>0</v>
      </c>
      <c r="N3046" s="10">
        <f t="shared" si="329"/>
        <v>1</v>
      </c>
      <c r="O3046" s="35">
        <v>2</v>
      </c>
      <c r="P3046" s="17"/>
      <c r="Q3046" s="40">
        <v>993.52197999999999</v>
      </c>
      <c r="R3046" s="40">
        <v>497.26463000000001</v>
      </c>
      <c r="S3046" s="18">
        <f t="shared" si="330"/>
        <v>2.6344121840909662</v>
      </c>
      <c r="T3046" s="18">
        <f t="shared" si="331"/>
        <v>2.6301890805546551</v>
      </c>
      <c r="U3046" s="18">
        <f t="shared" si="332"/>
        <v>2.5539721173749874</v>
      </c>
      <c r="V3046" s="30">
        <v>497.26589999999999</v>
      </c>
      <c r="Z3046" s="3" t="s">
        <v>47</v>
      </c>
      <c r="AA3046" s="3" t="s">
        <v>65</v>
      </c>
      <c r="AB3046" s="12" t="s">
        <v>48</v>
      </c>
      <c r="AE3046" s="3" t="s">
        <v>47</v>
      </c>
      <c r="AG3046" s="3" t="s">
        <v>47</v>
      </c>
      <c r="AH3046" s="3" t="s">
        <v>47</v>
      </c>
      <c r="AU3046" s="3">
        <v>1</v>
      </c>
      <c r="AV3046" s="3">
        <v>4</v>
      </c>
      <c r="AW3046" s="3">
        <v>1</v>
      </c>
      <c r="AX3046" s="3">
        <v>4</v>
      </c>
      <c r="AY3046" s="3">
        <v>100</v>
      </c>
      <c r="AZ3046" s="6" t="str">
        <f t="shared" si="333"/>
        <v>2021.2</v>
      </c>
      <c r="BC3046" s="12" t="s">
        <v>7425</v>
      </c>
      <c r="BJ3046" s="12">
        <f t="shared" si="334"/>
        <v>1</v>
      </c>
      <c r="BK3046" s="12">
        <f t="shared" si="335"/>
        <v>0</v>
      </c>
      <c r="BW3046" s="3" t="s">
        <v>7426</v>
      </c>
      <c r="CQ3046" s="3" t="str">
        <f>CONCATENATE(baseURL!$A$1,baseURL!$B$1,baseURL!$C$1,".",C3046,".",L3046,".pkl&amp;seq=",BC3046)</f>
        <v>http://proteomics.broadinstitute.org/millscripts/viewfeed.pl?side=xl&amp;cycle=1&amp;fixedMods=iaaC&amp;file=msdataSM/iPRG2012_nd/cpick_in/iPRG2012_nd.2021.2.2.pkl&amp;seq=MLLSTCLR</v>
      </c>
    </row>
    <row r="3047" spans="1:95" x14ac:dyDescent="0.2">
      <c r="A3047" s="3">
        <v>5609</v>
      </c>
      <c r="B3047" s="2" t="s">
        <v>7427</v>
      </c>
      <c r="C3047" s="2" t="s">
        <v>7428</v>
      </c>
      <c r="D3047" s="3">
        <v>7880</v>
      </c>
      <c r="E3047" s="3">
        <v>7873</v>
      </c>
      <c r="F3047" s="3">
        <v>42445</v>
      </c>
      <c r="G3047" s="3">
        <v>9893</v>
      </c>
      <c r="H3047" s="3">
        <v>31.613299999999999</v>
      </c>
      <c r="I3047" s="30">
        <v>616.63431000000003</v>
      </c>
      <c r="J3047" s="30">
        <v>616.63263229999995</v>
      </c>
      <c r="K3047" s="30">
        <v>1.6800000000000001E-3</v>
      </c>
      <c r="L3047" s="3">
        <v>3</v>
      </c>
      <c r="M3047" s="3">
        <v>3</v>
      </c>
      <c r="N3047" s="10">
        <f t="shared" si="329"/>
        <v>1</v>
      </c>
      <c r="O3047" s="35">
        <v>3</v>
      </c>
      <c r="P3047" s="17"/>
      <c r="Q3047" s="40">
        <v>1847.87384</v>
      </c>
      <c r="R3047" s="40">
        <v>616.62946999999997</v>
      </c>
      <c r="S3047" s="18">
        <f t="shared" si="330"/>
        <v>7.8491220993027682</v>
      </c>
      <c r="T3047" s="18">
        <f t="shared" si="331"/>
        <v>5.1283633913659807</v>
      </c>
      <c r="U3047" s="18">
        <f t="shared" si="332"/>
        <v>5.0759818535036745</v>
      </c>
      <c r="V3047" s="30">
        <v>616.63260000000002</v>
      </c>
      <c r="X3047" s="3" t="s">
        <v>47</v>
      </c>
      <c r="Y3047" s="3" t="s">
        <v>47</v>
      </c>
      <c r="Z3047" s="3" t="s">
        <v>47</v>
      </c>
      <c r="AA3047" s="3" t="s">
        <v>47</v>
      </c>
      <c r="AB3047" s="12" t="s">
        <v>47</v>
      </c>
      <c r="AC3047" s="3" t="s">
        <v>47</v>
      </c>
      <c r="AD3047" s="3" t="s">
        <v>47</v>
      </c>
      <c r="AE3047" s="3" t="s">
        <v>47</v>
      </c>
      <c r="AF3047" s="3" t="s">
        <v>47</v>
      </c>
      <c r="AG3047" s="3" t="s">
        <v>47</v>
      </c>
      <c r="AH3047" s="3" t="s">
        <v>47</v>
      </c>
      <c r="AI3047" s="3" t="s">
        <v>47</v>
      </c>
      <c r="AJ3047" s="3" t="s">
        <v>47</v>
      </c>
      <c r="AK3047" s="3" t="s">
        <v>48</v>
      </c>
      <c r="AL3047" s="3" t="s">
        <v>48</v>
      </c>
      <c r="AM3047" s="3" t="s">
        <v>48</v>
      </c>
      <c r="AU3047" s="3">
        <v>0</v>
      </c>
      <c r="AV3047" s="3">
        <v>13</v>
      </c>
      <c r="AW3047" s="3">
        <v>1</v>
      </c>
      <c r="AX3047" s="3">
        <v>13</v>
      </c>
      <c r="AY3047" s="3">
        <v>100</v>
      </c>
      <c r="AZ3047" s="6" t="str">
        <f t="shared" si="333"/>
        <v>2021.3</v>
      </c>
      <c r="BC3047" s="12" t="s">
        <v>7429</v>
      </c>
      <c r="BJ3047" s="12">
        <f t="shared" si="334"/>
        <v>0</v>
      </c>
      <c r="BK3047" s="12">
        <f t="shared" si="335"/>
        <v>0</v>
      </c>
      <c r="CQ3047" s="3" t="str">
        <f>CONCATENATE(baseURL!$A$1,baseURL!$B$1,baseURL!$C$1,".",C3047,".",L3047,".pkl&amp;seq=",BC3047)</f>
        <v>http://proteomics.broadinstitute.org/millscripts/viewfeed.pl?side=xl&amp;cycle=1&amp;fixedMods=iaaC&amp;file=msdataSM/iPRG2012_nd/cpick_in/iPRG2012_nd.2021.3.3.pkl&amp;seq=ALAVMTSGGDAPGMNSNVR</v>
      </c>
    </row>
    <row r="3048" spans="1:95" x14ac:dyDescent="0.2">
      <c r="A3048" s="3">
        <v>6124</v>
      </c>
      <c r="B3048" s="2" t="s">
        <v>7430</v>
      </c>
      <c r="C3048" s="2" t="s">
        <v>7431</v>
      </c>
      <c r="D3048" s="3">
        <v>7881</v>
      </c>
      <c r="E3048" s="3">
        <v>7874</v>
      </c>
      <c r="F3048" s="3">
        <v>42446</v>
      </c>
      <c r="G3048" s="3">
        <v>9894</v>
      </c>
      <c r="H3048" s="3">
        <v>31.616700000000002</v>
      </c>
      <c r="I3048" s="30">
        <v>696.34519999999998</v>
      </c>
      <c r="J3048" s="30">
        <v>696.34315530000003</v>
      </c>
      <c r="K3048" s="30">
        <v>2.0400000000000001E-3</v>
      </c>
      <c r="L3048" s="3">
        <v>2</v>
      </c>
      <c r="M3048" s="3">
        <v>2</v>
      </c>
      <c r="N3048" s="10">
        <f t="shared" si="329"/>
        <v>1</v>
      </c>
      <c r="O3048" s="35">
        <v>2</v>
      </c>
      <c r="P3048" s="17"/>
      <c r="Q3048" s="40">
        <v>1391.6801399999999</v>
      </c>
      <c r="R3048" s="40">
        <v>696.34370999999999</v>
      </c>
      <c r="S3048" s="18">
        <f t="shared" si="330"/>
        <v>2.1397479126935424</v>
      </c>
      <c r="T3048" s="18">
        <f t="shared" si="331"/>
        <v>-0.79658937387743545</v>
      </c>
      <c r="U3048" s="18">
        <f t="shared" si="332"/>
        <v>-0.87600417893891358</v>
      </c>
      <c r="V3048" s="30">
        <v>696.34310000000005</v>
      </c>
      <c r="W3048" s="3" t="s">
        <v>47</v>
      </c>
      <c r="X3048" s="3" t="s">
        <v>47</v>
      </c>
      <c r="Y3048" s="3" t="s">
        <v>47</v>
      </c>
      <c r="Z3048" s="3" t="s">
        <v>47</v>
      </c>
      <c r="AA3048" s="3" t="s">
        <v>47</v>
      </c>
      <c r="AB3048" s="12" t="s">
        <v>47</v>
      </c>
      <c r="AC3048" s="3" t="s">
        <v>47</v>
      </c>
      <c r="AD3048" s="3" t="s">
        <v>47</v>
      </c>
      <c r="AE3048" s="3" t="s">
        <v>47</v>
      </c>
      <c r="AF3048" s="3" t="s">
        <v>47</v>
      </c>
      <c r="AG3048" s="3" t="s">
        <v>47</v>
      </c>
      <c r="AH3048" s="3" t="s">
        <v>47</v>
      </c>
      <c r="AI3048" s="3" t="s">
        <v>47</v>
      </c>
      <c r="AK3048" s="3" t="s">
        <v>47</v>
      </c>
      <c r="AL3048" s="3" t="s">
        <v>47</v>
      </c>
      <c r="AU3048" s="3">
        <v>0</v>
      </c>
      <c r="AV3048" s="3">
        <v>15</v>
      </c>
      <c r="AW3048" s="3">
        <v>1</v>
      </c>
      <c r="AX3048" s="3">
        <v>15</v>
      </c>
      <c r="AY3048" s="3">
        <v>100</v>
      </c>
      <c r="AZ3048" s="6" t="str">
        <f t="shared" si="333"/>
        <v>2021.4</v>
      </c>
      <c r="BC3048" s="12" t="s">
        <v>7432</v>
      </c>
      <c r="BJ3048" s="12">
        <f t="shared" si="334"/>
        <v>0</v>
      </c>
      <c r="BK3048" s="12">
        <f t="shared" si="335"/>
        <v>0</v>
      </c>
      <c r="CQ3048" s="3" t="str">
        <f>CONCATENATE(baseURL!$A$1,baseURL!$B$1,baseURL!$C$1,".",C3048,".",L3048,".pkl&amp;seq=",BC3048)</f>
        <v>http://proteomics.broadinstitute.org/millscripts/viewfeed.pl?side=xl&amp;cycle=1&amp;fixedMods=iaaC&amp;file=msdataSM/iPRG2012_nd/cpick_in/iPRG2012_nd.2021.4.2.pkl&amp;seq=SENPDLTFGQVGK</v>
      </c>
    </row>
    <row r="3049" spans="1:95" x14ac:dyDescent="0.2">
      <c r="A3049" s="3">
        <v>2587</v>
      </c>
      <c r="B3049" s="2" t="s">
        <v>7433</v>
      </c>
      <c r="C3049" s="2" t="s">
        <v>7414</v>
      </c>
      <c r="D3049" s="3">
        <v>7882</v>
      </c>
      <c r="E3049" s="3">
        <v>7875</v>
      </c>
      <c r="F3049" s="3">
        <v>42447</v>
      </c>
      <c r="G3049" s="3">
        <v>9895</v>
      </c>
      <c r="H3049" s="3">
        <v>31.62</v>
      </c>
      <c r="I3049" s="30">
        <v>802.40417000000002</v>
      </c>
      <c r="J3049" s="30">
        <v>802.40290530000004</v>
      </c>
      <c r="K3049" s="30">
        <v>1.2600000000000001E-3</v>
      </c>
      <c r="L3049" s="3">
        <v>2</v>
      </c>
      <c r="M3049" s="3">
        <v>2</v>
      </c>
      <c r="N3049" s="10">
        <f t="shared" si="329"/>
        <v>1</v>
      </c>
      <c r="O3049" s="35">
        <v>2</v>
      </c>
      <c r="P3049" s="17"/>
      <c r="Q3049" s="40">
        <v>1603.7996000000001</v>
      </c>
      <c r="R3049" s="40">
        <v>802.40344000000005</v>
      </c>
      <c r="S3049" s="18">
        <f t="shared" si="330"/>
        <v>0.90976678760987928</v>
      </c>
      <c r="T3049" s="18">
        <f t="shared" si="331"/>
        <v>-0.66637301555298123</v>
      </c>
      <c r="U3049" s="18">
        <f t="shared" si="332"/>
        <v>-0.42372699704661937</v>
      </c>
      <c r="V3049" s="30">
        <v>802.40309999999999</v>
      </c>
      <c r="W3049" s="3" t="s">
        <v>47</v>
      </c>
      <c r="Z3049" s="3" t="s">
        <v>47</v>
      </c>
      <c r="AA3049" s="3" t="s">
        <v>47</v>
      </c>
      <c r="AB3049" s="12" t="s">
        <v>47</v>
      </c>
      <c r="AC3049" s="3" t="s">
        <v>47</v>
      </c>
      <c r="AD3049" s="3" t="s">
        <v>47</v>
      </c>
      <c r="AF3049" s="3" t="s">
        <v>47</v>
      </c>
      <c r="AG3049" s="3" t="s">
        <v>47</v>
      </c>
      <c r="AH3049" s="3" t="s">
        <v>47</v>
      </c>
      <c r="AI3049" s="3" t="s">
        <v>47</v>
      </c>
      <c r="AJ3049" s="3" t="s">
        <v>47</v>
      </c>
      <c r="AL3049" s="3" t="s">
        <v>48</v>
      </c>
      <c r="AN3049" s="3" t="s">
        <v>47</v>
      </c>
      <c r="AO3049" s="3" t="s">
        <v>47</v>
      </c>
      <c r="AU3049" s="3">
        <v>0</v>
      </c>
      <c r="AV3049" s="3">
        <v>13</v>
      </c>
      <c r="AW3049" s="3">
        <v>1</v>
      </c>
      <c r="AX3049" s="3">
        <v>13</v>
      </c>
      <c r="AY3049" s="3">
        <v>100</v>
      </c>
      <c r="AZ3049" s="6" t="str">
        <f t="shared" si="333"/>
        <v>2021.5</v>
      </c>
      <c r="BC3049" s="12" t="s">
        <v>7434</v>
      </c>
      <c r="BJ3049" s="12">
        <f t="shared" si="334"/>
        <v>1</v>
      </c>
      <c r="BK3049" s="12">
        <f t="shared" si="335"/>
        <v>0</v>
      </c>
      <c r="CQ3049" s="3" t="str">
        <f>CONCATENATE(baseURL!$A$1,baseURL!$B$1,baseURL!$C$1,".",C3049,".",L3049,".pkl&amp;seq=",BC3049)</f>
        <v>http://proteomics.broadinstitute.org/millscripts/viewfeed.pl?side=xl&amp;cycle=1&amp;fixedMods=iaaC&amp;file=msdataSM/iPRG2012_nd/cpick_in/iPRG2012_nd.2021.5.2.pkl&amp;seq=LQLTSPACTELNEK</v>
      </c>
    </row>
    <row r="3050" spans="1:95" x14ac:dyDescent="0.2">
      <c r="A3050" s="3">
        <v>4931</v>
      </c>
      <c r="B3050" s="2" t="s">
        <v>7435</v>
      </c>
      <c r="C3050" s="2" t="s">
        <v>7436</v>
      </c>
      <c r="D3050" s="3">
        <v>7883</v>
      </c>
      <c r="E3050" s="3">
        <v>7876</v>
      </c>
      <c r="F3050" s="3">
        <v>42464</v>
      </c>
      <c r="G3050" s="3">
        <v>9897</v>
      </c>
      <c r="H3050" s="3">
        <v>31.629000000000001</v>
      </c>
      <c r="I3050" s="30">
        <v>441.27742999999998</v>
      </c>
      <c r="J3050" s="30">
        <v>441.27687850000001</v>
      </c>
      <c r="K3050" s="30">
        <v>5.5000000000000003E-4</v>
      </c>
      <c r="L3050" s="3">
        <v>2</v>
      </c>
      <c r="M3050" s="3">
        <v>2</v>
      </c>
      <c r="N3050" s="10">
        <f t="shared" si="329"/>
        <v>1</v>
      </c>
      <c r="O3050" s="35">
        <v>2</v>
      </c>
      <c r="P3050" s="17"/>
      <c r="Q3050" s="40">
        <v>881.54548</v>
      </c>
      <c r="R3050" s="40">
        <v>441.27638000000002</v>
      </c>
      <c r="S3050" s="18">
        <f t="shared" si="330"/>
        <v>2.3794611439746718</v>
      </c>
      <c r="T3050" s="18">
        <f t="shared" si="331"/>
        <v>1.1296775050410894</v>
      </c>
      <c r="U3050" s="18">
        <f t="shared" si="332"/>
        <v>0.49855376341725827</v>
      </c>
      <c r="V3050" s="30">
        <v>441.27659999999997</v>
      </c>
      <c r="W3050" s="3" t="s">
        <v>47</v>
      </c>
      <c r="X3050" s="3" t="s">
        <v>47</v>
      </c>
      <c r="Y3050" s="3" t="s">
        <v>47</v>
      </c>
      <c r="Z3050" s="3" t="s">
        <v>47</v>
      </c>
      <c r="AA3050" s="3" t="s">
        <v>48</v>
      </c>
      <c r="AB3050" s="12" t="s">
        <v>47</v>
      </c>
      <c r="AC3050" s="3" t="s">
        <v>47</v>
      </c>
      <c r="AD3050" s="3" t="s">
        <v>47</v>
      </c>
      <c r="AE3050" s="3" t="s">
        <v>47</v>
      </c>
      <c r="AF3050" s="3" t="s">
        <v>47</v>
      </c>
      <c r="AG3050" s="3" t="s">
        <v>47</v>
      </c>
      <c r="AH3050" s="3" t="s">
        <v>47</v>
      </c>
      <c r="AI3050" s="3" t="s">
        <v>47</v>
      </c>
      <c r="AJ3050" s="3" t="s">
        <v>47</v>
      </c>
      <c r="AK3050" s="3" t="s">
        <v>47</v>
      </c>
      <c r="AL3050" s="3" t="s">
        <v>47</v>
      </c>
      <c r="AM3050" s="3" t="s">
        <v>47</v>
      </c>
      <c r="AN3050" s="3" t="s">
        <v>47</v>
      </c>
      <c r="AU3050" s="3">
        <v>0</v>
      </c>
      <c r="AV3050" s="3">
        <v>17</v>
      </c>
      <c r="AW3050" s="3">
        <v>1</v>
      </c>
      <c r="AX3050" s="3">
        <v>17</v>
      </c>
      <c r="AY3050" s="3">
        <v>100</v>
      </c>
      <c r="AZ3050" s="6" t="str">
        <f t="shared" si="333"/>
        <v>2022.1</v>
      </c>
      <c r="BC3050" s="12" t="s">
        <v>7334</v>
      </c>
      <c r="BJ3050" s="12">
        <f t="shared" si="334"/>
        <v>0</v>
      </c>
      <c r="BK3050" s="12">
        <f t="shared" si="335"/>
        <v>0</v>
      </c>
      <c r="CQ3050" s="3" t="str">
        <f>CONCATENATE(baseURL!$A$1,baseURL!$B$1,baseURL!$C$1,".",C3050,".",L3050,".pkl&amp;seq=",BC3050)</f>
        <v>http://proteomics.broadinstitute.org/millscripts/viewfeed.pl?side=xl&amp;cycle=1&amp;fixedMods=iaaC&amp;file=msdataSM/iPRG2012_nd/cpick_in/iPRG2012_nd.2022.1.2.pkl&amp;seq=LGPLGLSPK</v>
      </c>
    </row>
    <row r="3051" spans="1:95" x14ac:dyDescent="0.2">
      <c r="A3051" s="3">
        <v>958</v>
      </c>
      <c r="B3051" s="2" t="s">
        <v>7437</v>
      </c>
      <c r="C3051" s="2" t="s">
        <v>7427</v>
      </c>
      <c r="D3051" s="3">
        <v>7886</v>
      </c>
      <c r="E3051" s="3">
        <v>7879</v>
      </c>
      <c r="F3051" s="3">
        <v>42467</v>
      </c>
      <c r="G3051" s="3">
        <v>9900</v>
      </c>
      <c r="H3051" s="3">
        <v>31.634</v>
      </c>
      <c r="I3051" s="30">
        <v>473.59429</v>
      </c>
      <c r="J3051" s="30">
        <v>473.59427599999998</v>
      </c>
      <c r="K3051" s="30">
        <v>1.0000000000000001E-5</v>
      </c>
      <c r="L3051" s="3">
        <v>3</v>
      </c>
      <c r="M3051" s="3">
        <v>3</v>
      </c>
      <c r="N3051" s="10">
        <f t="shared" si="329"/>
        <v>1</v>
      </c>
      <c r="O3051" s="35">
        <v>3</v>
      </c>
      <c r="P3051" s="17"/>
      <c r="Q3051" s="40">
        <v>1418.7671800000001</v>
      </c>
      <c r="R3051" s="40">
        <v>473.59390999999999</v>
      </c>
      <c r="S3051" s="18">
        <f t="shared" si="330"/>
        <v>0.80237518258402085</v>
      </c>
      <c r="T3051" s="18">
        <f t="shared" si="331"/>
        <v>0.77281399160186315</v>
      </c>
      <c r="U3051" s="18">
        <f t="shared" si="332"/>
        <v>-0.23226650023116596</v>
      </c>
      <c r="V3051" s="30">
        <v>473.59379999999999</v>
      </c>
      <c r="W3051" s="3" t="s">
        <v>47</v>
      </c>
      <c r="Z3051" s="3" t="s">
        <v>48</v>
      </c>
      <c r="AA3051" s="3" t="s">
        <v>47</v>
      </c>
      <c r="AB3051" s="12" t="s">
        <v>52</v>
      </c>
      <c r="AE3051" s="3" t="s">
        <v>47</v>
      </c>
      <c r="AH3051" s="3" t="s">
        <v>48</v>
      </c>
      <c r="AJ3051" s="3" t="s">
        <v>47</v>
      </c>
      <c r="AK3051" s="3" t="s">
        <v>52</v>
      </c>
      <c r="AL3051" s="3" t="s">
        <v>52</v>
      </c>
      <c r="AU3051" s="3">
        <v>0</v>
      </c>
      <c r="AV3051" s="3">
        <v>4</v>
      </c>
      <c r="AW3051" s="3">
        <v>1</v>
      </c>
      <c r="AX3051" s="3">
        <v>4</v>
      </c>
      <c r="AY3051" s="3">
        <v>100</v>
      </c>
      <c r="AZ3051" s="6" t="str">
        <f t="shared" si="333"/>
        <v>2022.4</v>
      </c>
      <c r="BC3051" s="12" t="s">
        <v>7438</v>
      </c>
      <c r="BJ3051" s="12">
        <f t="shared" si="334"/>
        <v>0</v>
      </c>
      <c r="BK3051" s="12">
        <f t="shared" si="335"/>
        <v>0</v>
      </c>
      <c r="CQ3051" s="3" t="str">
        <f>CONCATENATE(baseURL!$A$1,baseURL!$B$1,baseURL!$C$1,".",C3051,".",L3051,".pkl&amp;seq=",BC3051)</f>
        <v>http://proteomics.broadinstitute.org/millscripts/viewfeed.pl?side=xl&amp;cycle=1&amp;fixedMods=iaaC&amp;file=msdataSM/iPRG2012_nd/cpick_in/iPRG2012_nd.2022.4.3.pkl&amp;seq=VLELRDSGLGMTK</v>
      </c>
    </row>
    <row r="3052" spans="1:95" x14ac:dyDescent="0.2">
      <c r="A3052" s="3">
        <v>2306</v>
      </c>
      <c r="B3052" s="2" t="s">
        <v>7439</v>
      </c>
      <c r="C3052" s="2" t="s">
        <v>7430</v>
      </c>
      <c r="D3052" s="3">
        <v>7887</v>
      </c>
      <c r="E3052" s="3">
        <v>7880</v>
      </c>
      <c r="F3052" s="3">
        <v>42468</v>
      </c>
      <c r="G3052" s="3">
        <v>9901</v>
      </c>
      <c r="H3052" s="3">
        <v>31.636500000000002</v>
      </c>
      <c r="I3052" s="30">
        <v>474.73124000000001</v>
      </c>
      <c r="J3052" s="30">
        <v>474.73042729999997</v>
      </c>
      <c r="K3052" s="30">
        <v>8.0999999999999996E-4</v>
      </c>
      <c r="L3052" s="3">
        <v>4</v>
      </c>
      <c r="M3052" s="3">
        <v>4</v>
      </c>
      <c r="N3052" s="10">
        <f t="shared" si="329"/>
        <v>1</v>
      </c>
      <c r="O3052" s="35">
        <v>4</v>
      </c>
      <c r="P3052" s="17"/>
      <c r="Q3052" s="40">
        <v>1895.89562</v>
      </c>
      <c r="R3052" s="40">
        <v>474.72935999999999</v>
      </c>
      <c r="S3052" s="18">
        <f t="shared" si="330"/>
        <v>3.9601511059444556</v>
      </c>
      <c r="T3052" s="18">
        <f t="shared" si="331"/>
        <v>2.2482283379067516</v>
      </c>
      <c r="U3052" s="18">
        <f t="shared" si="332"/>
        <v>1.769429217605698</v>
      </c>
      <c r="V3052" s="30">
        <v>474.73020000000002</v>
      </c>
      <c r="W3052" s="3" t="s">
        <v>47</v>
      </c>
      <c r="Y3052" s="3" t="s">
        <v>47</v>
      </c>
      <c r="Z3052" s="3" t="s">
        <v>47</v>
      </c>
      <c r="AA3052" s="3" t="s">
        <v>47</v>
      </c>
      <c r="AB3052" s="12" t="s">
        <v>47</v>
      </c>
      <c r="AC3052" s="3" t="s">
        <v>47</v>
      </c>
      <c r="AD3052" s="3" t="s">
        <v>47</v>
      </c>
      <c r="AE3052" s="3" t="s">
        <v>47</v>
      </c>
      <c r="AF3052" s="3" t="s">
        <v>48</v>
      </c>
      <c r="AH3052" s="3" t="s">
        <v>47</v>
      </c>
      <c r="AK3052" s="3" t="s">
        <v>47</v>
      </c>
      <c r="AL3052" s="3" t="s">
        <v>48</v>
      </c>
      <c r="AO3052" s="3" t="s">
        <v>47</v>
      </c>
      <c r="AP3052" s="3" t="s">
        <v>48</v>
      </c>
      <c r="AU3052" s="3">
        <v>0</v>
      </c>
      <c r="AV3052" s="3">
        <v>11</v>
      </c>
      <c r="AW3052" s="3">
        <v>1</v>
      </c>
      <c r="AX3052" s="3">
        <v>11</v>
      </c>
      <c r="AY3052" s="3">
        <v>100</v>
      </c>
      <c r="AZ3052" s="6" t="str">
        <f t="shared" si="333"/>
        <v>2022.5</v>
      </c>
      <c r="BC3052" s="12" t="s">
        <v>7440</v>
      </c>
      <c r="BJ3052" s="12">
        <f t="shared" si="334"/>
        <v>1</v>
      </c>
      <c r="BK3052" s="12">
        <f t="shared" si="335"/>
        <v>0</v>
      </c>
      <c r="CQ3052" s="3" t="str">
        <f>CONCATENATE(baseURL!$A$1,baseURL!$B$1,baseURL!$C$1,".",C3052,".",L3052,".pkl&amp;seq=",BC3052)</f>
        <v>http://proteomics.broadinstitute.org/millscripts/viewfeed.pl?side=xl&amp;cycle=1&amp;fixedMods=iaaC&amp;file=msdataSM/iPRG2012_nd/cpick_in/iPRG2012_nd.2022.5.4.pkl&amp;seq=DTTHLKFASDPGCAFTK</v>
      </c>
    </row>
    <row r="3053" spans="1:95" x14ac:dyDescent="0.2">
      <c r="A3053" s="3">
        <v>183</v>
      </c>
      <c r="B3053" s="2" t="s">
        <v>7441</v>
      </c>
      <c r="C3053" s="2" t="s">
        <v>7442</v>
      </c>
      <c r="D3053" s="3">
        <v>7889</v>
      </c>
      <c r="E3053" s="3">
        <v>7882</v>
      </c>
      <c r="F3053" s="3">
        <v>42470</v>
      </c>
      <c r="G3053" s="3">
        <v>9903</v>
      </c>
      <c r="H3053" s="3">
        <v>31.641500000000001</v>
      </c>
      <c r="I3053" s="30">
        <v>541.26142000000004</v>
      </c>
      <c r="J3053" s="30">
        <v>541.95118509999998</v>
      </c>
      <c r="K3053" s="30">
        <v>-0.68976999999999999</v>
      </c>
      <c r="L3053" s="3">
        <v>0</v>
      </c>
      <c r="M3053" s="3">
        <v>3</v>
      </c>
      <c r="N3053" s="10">
        <f t="shared" si="329"/>
        <v>1</v>
      </c>
      <c r="O3053" s="35">
        <v>3</v>
      </c>
      <c r="P3053" s="17"/>
      <c r="Q3053" s="40">
        <v>1623.8377</v>
      </c>
      <c r="R3053" s="40">
        <v>541.95074999999997</v>
      </c>
      <c r="S3053" s="18">
        <f t="shared" si="330"/>
        <v>-1271.9421460343531</v>
      </c>
      <c r="T3053" s="18">
        <f t="shared" si="331"/>
        <v>0.80284047951634063</v>
      </c>
      <c r="U3053" s="18">
        <f t="shared" si="332"/>
        <v>0.27677791769092258</v>
      </c>
      <c r="V3053" s="30">
        <v>541.95090000000005</v>
      </c>
      <c r="W3053" s="3" t="s">
        <v>47</v>
      </c>
      <c r="X3053" s="3" t="s">
        <v>47</v>
      </c>
      <c r="Y3053" s="3" t="s">
        <v>65</v>
      </c>
      <c r="Z3053" s="3" t="s">
        <v>47</v>
      </c>
      <c r="AA3053" s="3" t="s">
        <v>48</v>
      </c>
      <c r="AB3053" s="12" t="s">
        <v>47</v>
      </c>
      <c r="AC3053" s="3" t="s">
        <v>47</v>
      </c>
      <c r="AD3053" s="3" t="s">
        <v>47</v>
      </c>
      <c r="AE3053" s="3" t="s">
        <v>47</v>
      </c>
      <c r="AF3053" s="3" t="s">
        <v>47</v>
      </c>
      <c r="AH3053" s="3" t="s">
        <v>47</v>
      </c>
      <c r="AI3053" s="3" t="s">
        <v>47</v>
      </c>
      <c r="AK3053" s="3" t="s">
        <v>47</v>
      </c>
      <c r="AL3053" s="3" t="s">
        <v>48</v>
      </c>
      <c r="AM3053" s="3" t="s">
        <v>47</v>
      </c>
      <c r="AO3053" s="3" t="s">
        <v>47</v>
      </c>
      <c r="AP3053" s="3" t="s">
        <v>47</v>
      </c>
      <c r="AQ3053" s="3" t="s">
        <v>47</v>
      </c>
      <c r="AU3053" s="3">
        <v>1</v>
      </c>
      <c r="AV3053" s="3">
        <v>15</v>
      </c>
      <c r="AW3053" s="3">
        <v>2</v>
      </c>
      <c r="AX3053" s="3">
        <v>14</v>
      </c>
      <c r="AY3053" s="3">
        <v>93.33</v>
      </c>
      <c r="AZ3053" s="6" t="str">
        <f t="shared" si="333"/>
        <v>2022.7</v>
      </c>
      <c r="BB3053" s="12" t="s">
        <v>79</v>
      </c>
      <c r="BC3053" s="12" t="s">
        <v>7394</v>
      </c>
      <c r="BJ3053" s="12">
        <f t="shared" si="334"/>
        <v>0</v>
      </c>
      <c r="BK3053" s="12">
        <f t="shared" si="335"/>
        <v>0</v>
      </c>
      <c r="BU3053" s="3" t="s">
        <v>7443</v>
      </c>
      <c r="CM3053" s="3" t="s">
        <v>7395</v>
      </c>
      <c r="CQ3053" s="3" t="str">
        <f>CONCATENATE(baseURL!$A$1,baseURL!$B$1,"+Acetyl",baseURL!$C$1,".",C3053,".",L3053,".pkl&amp;seq=",BC3053)</f>
        <v>http://proteomics.broadinstitute.org/millscripts/viewfeed.pl?side=xl&amp;cycle=1&amp;fixedMods=iaaC+Acetyl&amp;file=msdataSM/iPRG2012_nd/cpick_in/iPRG2012_nd.2022.7.0.pkl&amp;seq=SDLVNKKFPAGDYK</v>
      </c>
    </row>
    <row r="3054" spans="1:95" x14ac:dyDescent="0.2">
      <c r="A3054" s="3">
        <v>1999</v>
      </c>
      <c r="B3054" s="2" t="s">
        <v>7444</v>
      </c>
      <c r="C3054" s="2" t="s">
        <v>7445</v>
      </c>
      <c r="D3054" s="3">
        <v>7890</v>
      </c>
      <c r="E3054" s="3">
        <v>7883</v>
      </c>
      <c r="F3054" s="3">
        <v>42471</v>
      </c>
      <c r="G3054" s="3">
        <v>9904</v>
      </c>
      <c r="H3054" s="3">
        <v>31.643999999999998</v>
      </c>
      <c r="I3054" s="30">
        <v>556.96329000000003</v>
      </c>
      <c r="J3054" s="30">
        <v>556.96148129999995</v>
      </c>
      <c r="K3054" s="30">
        <v>1.81E-3</v>
      </c>
      <c r="L3054" s="3">
        <v>3</v>
      </c>
      <c r="M3054" s="3">
        <v>3</v>
      </c>
      <c r="N3054" s="10">
        <f t="shared" si="329"/>
        <v>1</v>
      </c>
      <c r="O3054" s="35">
        <v>3</v>
      </c>
      <c r="P3054" s="17"/>
      <c r="Q3054" s="40">
        <v>1668.8704</v>
      </c>
      <c r="R3054" s="40">
        <v>556.96164999999996</v>
      </c>
      <c r="S3054" s="18">
        <f t="shared" si="330"/>
        <v>2.9445474388870601</v>
      </c>
      <c r="T3054" s="18">
        <f t="shared" si="331"/>
        <v>-0.3028933859583548</v>
      </c>
      <c r="U3054" s="18">
        <f t="shared" si="332"/>
        <v>-0.80795508990740683</v>
      </c>
      <c r="V3054" s="30">
        <v>556.96119999999996</v>
      </c>
      <c r="W3054" s="3" t="s">
        <v>47</v>
      </c>
      <c r="X3054" s="3" t="s">
        <v>47</v>
      </c>
      <c r="Y3054" s="3" t="s">
        <v>47</v>
      </c>
      <c r="Z3054" s="3" t="s">
        <v>47</v>
      </c>
      <c r="AA3054" s="3" t="s">
        <v>47</v>
      </c>
      <c r="AB3054" s="12" t="s">
        <v>47</v>
      </c>
      <c r="AC3054" s="3" t="s">
        <v>47</v>
      </c>
      <c r="AD3054" s="3" t="s">
        <v>47</v>
      </c>
      <c r="AE3054" s="3" t="s">
        <v>47</v>
      </c>
      <c r="AG3054" s="3" t="s">
        <v>47</v>
      </c>
      <c r="AH3054" s="3" t="s">
        <v>47</v>
      </c>
      <c r="AI3054" s="3" t="s">
        <v>48</v>
      </c>
      <c r="AJ3054" s="3" t="s">
        <v>47</v>
      </c>
      <c r="AK3054" s="3" t="s">
        <v>52</v>
      </c>
      <c r="AL3054" s="3" t="s">
        <v>52</v>
      </c>
      <c r="AM3054" s="3" t="s">
        <v>47</v>
      </c>
      <c r="AO3054" s="3" t="s">
        <v>47</v>
      </c>
      <c r="AU3054" s="3">
        <v>0</v>
      </c>
      <c r="AV3054" s="3">
        <v>14</v>
      </c>
      <c r="AW3054" s="3">
        <v>1</v>
      </c>
      <c r="AX3054" s="3">
        <v>14</v>
      </c>
      <c r="AY3054" s="3">
        <v>100</v>
      </c>
      <c r="AZ3054" s="6" t="str">
        <f t="shared" si="333"/>
        <v>2022.8</v>
      </c>
      <c r="BC3054" s="12" t="s">
        <v>7301</v>
      </c>
      <c r="BJ3054" s="12">
        <f t="shared" si="334"/>
        <v>0</v>
      </c>
      <c r="BK3054" s="12">
        <f t="shared" si="335"/>
        <v>0</v>
      </c>
      <c r="BP3054" s="3" t="s">
        <v>54</v>
      </c>
      <c r="BR3054" s="3" t="s">
        <v>54</v>
      </c>
      <c r="CQ3054" s="3" t="str">
        <f>CONCATENATE(baseURL!$A$1,baseURL!$B$1,baseURL!$C$1,".",C3054,".",L3054,".pkl&amp;seq=",BC3054,"&amp;varMods=Deamidated-N")</f>
        <v>http://proteomics.broadinstitute.org/millscripts/viewfeed.pl?side=xl&amp;cycle=1&amp;fixedMods=iaaC&amp;file=msdataSM/iPRG2012_nd/cpick_in/iPRG2012_nd.2022.8.3.pkl&amp;seq=LAGVVYHPSnNELVR&amp;varMods=Deamidated-N</v>
      </c>
    </row>
    <row r="3055" spans="1:95" x14ac:dyDescent="0.2">
      <c r="A3055" s="3">
        <v>3268</v>
      </c>
      <c r="B3055" s="2" t="s">
        <v>7446</v>
      </c>
      <c r="C3055" s="2" t="s">
        <v>7435</v>
      </c>
      <c r="D3055" s="3">
        <v>7892</v>
      </c>
      <c r="E3055" s="3">
        <v>7885</v>
      </c>
      <c r="F3055" s="3">
        <v>42486</v>
      </c>
      <c r="G3055" s="3">
        <v>9907</v>
      </c>
      <c r="H3055" s="3">
        <v>31.654699999999998</v>
      </c>
      <c r="I3055" s="30">
        <v>531.98126000000002</v>
      </c>
      <c r="J3055" s="30">
        <v>531.98264700000004</v>
      </c>
      <c r="K3055" s="30">
        <v>-1.39E-3</v>
      </c>
      <c r="L3055" s="3">
        <v>3</v>
      </c>
      <c r="M3055" s="3">
        <v>3</v>
      </c>
      <c r="N3055" s="10">
        <f t="shared" si="329"/>
        <v>1</v>
      </c>
      <c r="O3055" s="35">
        <v>3</v>
      </c>
      <c r="P3055" s="17"/>
      <c r="Q3055" s="40">
        <v>1593.93227</v>
      </c>
      <c r="R3055" s="40">
        <v>531.98226999999997</v>
      </c>
      <c r="S3055" s="18">
        <f t="shared" si="330"/>
        <v>-1.8985595139309916</v>
      </c>
      <c r="T3055" s="18">
        <f t="shared" si="331"/>
        <v>0.70867023457632916</v>
      </c>
      <c r="U3055" s="18">
        <f t="shared" si="332"/>
        <v>0.4323452358435555</v>
      </c>
      <c r="V3055" s="30">
        <v>531.98249999999996</v>
      </c>
      <c r="W3055" s="3" t="s">
        <v>47</v>
      </c>
      <c r="Y3055" s="3" t="s">
        <v>47</v>
      </c>
      <c r="Z3055" s="3" t="s">
        <v>47</v>
      </c>
      <c r="AA3055" s="3" t="s">
        <v>47</v>
      </c>
      <c r="AB3055" s="12" t="s">
        <v>52</v>
      </c>
      <c r="AC3055" s="3" t="s">
        <v>52</v>
      </c>
      <c r="AE3055" s="3" t="s">
        <v>47</v>
      </c>
      <c r="AF3055" s="3" t="s">
        <v>48</v>
      </c>
      <c r="AG3055" s="3" t="s">
        <v>48</v>
      </c>
      <c r="AH3055" s="3" t="s">
        <v>47</v>
      </c>
      <c r="AI3055" s="3" t="s">
        <v>48</v>
      </c>
      <c r="AM3055" s="3" t="s">
        <v>47</v>
      </c>
      <c r="AU3055" s="3">
        <v>0</v>
      </c>
      <c r="AV3055" s="3">
        <v>7</v>
      </c>
      <c r="AW3055" s="3">
        <v>1</v>
      </c>
      <c r="AX3055" s="3">
        <v>7</v>
      </c>
      <c r="AY3055" s="3">
        <v>100</v>
      </c>
      <c r="AZ3055" s="6" t="str">
        <f t="shared" si="333"/>
        <v>2023.2</v>
      </c>
      <c r="BC3055" s="12" t="s">
        <v>7447</v>
      </c>
      <c r="BJ3055" s="12">
        <f t="shared" si="334"/>
        <v>0</v>
      </c>
      <c r="BK3055" s="12">
        <f t="shared" si="335"/>
        <v>0</v>
      </c>
      <c r="CQ3055" s="3" t="str">
        <f>CONCATENATE(baseURL!$A$1,baseURL!$B$1,baseURL!$C$1,".",C3055,".",L3055,".pkl&amp;seq=",BC3055)</f>
        <v>http://proteomics.broadinstitute.org/millscripts/viewfeed.pl?side=xl&amp;cycle=1&amp;fixedMods=iaaC&amp;file=msdataSM/iPRG2012_nd/cpick_in/iPRG2012_nd.2023.2.3.pkl&amp;seq=LKGSTNLEHLQLLK</v>
      </c>
    </row>
    <row r="3056" spans="1:95" x14ac:dyDescent="0.2">
      <c r="A3056" s="3">
        <v>7585</v>
      </c>
      <c r="B3056" s="2" t="s">
        <v>7448</v>
      </c>
      <c r="C3056" s="2" t="s">
        <v>7449</v>
      </c>
      <c r="D3056" s="3">
        <v>7893</v>
      </c>
      <c r="E3056" s="3">
        <v>7886</v>
      </c>
      <c r="F3056" s="3">
        <v>42487</v>
      </c>
      <c r="G3056" s="3">
        <v>9908</v>
      </c>
      <c r="H3056" s="3">
        <v>31.656400000000001</v>
      </c>
      <c r="I3056" s="30">
        <v>547.27274</v>
      </c>
      <c r="J3056" s="30">
        <v>547.2720008</v>
      </c>
      <c r="K3056" s="30">
        <v>7.3999999999999999E-4</v>
      </c>
      <c r="L3056" s="3">
        <v>2</v>
      </c>
      <c r="M3056" s="3">
        <v>2</v>
      </c>
      <c r="N3056" s="10">
        <f t="shared" si="329"/>
        <v>1</v>
      </c>
      <c r="O3056" s="35">
        <v>2</v>
      </c>
      <c r="Q3056" s="40">
        <v>1093.5380299999999</v>
      </c>
      <c r="R3056" s="42">
        <v>547.27265</v>
      </c>
      <c r="S3056" s="18">
        <f t="shared" si="330"/>
        <v>0.16445185046273647</v>
      </c>
      <c r="T3056" s="18">
        <f t="shared" si="331"/>
        <v>-1.1862460146656661</v>
      </c>
      <c r="U3056" s="18">
        <f t="shared" si="332"/>
        <v>-1.7358806437502481</v>
      </c>
      <c r="V3056" s="30">
        <v>547.27170000000001</v>
      </c>
      <c r="W3056" s="3" t="s">
        <v>47</v>
      </c>
      <c r="X3056" s="3" t="s">
        <v>47</v>
      </c>
      <c r="Y3056" s="3" t="s">
        <v>47</v>
      </c>
      <c r="Z3056" s="3" t="s">
        <v>52</v>
      </c>
      <c r="AA3056" s="3" t="s">
        <v>65</v>
      </c>
      <c r="AB3056" s="12" t="s">
        <v>47</v>
      </c>
      <c r="AC3056" s="3" t="s">
        <v>52</v>
      </c>
      <c r="AD3056" s="3" t="s">
        <v>47</v>
      </c>
      <c r="AF3056" s="3" t="s">
        <v>65</v>
      </c>
      <c r="AH3056" s="3" t="s">
        <v>47</v>
      </c>
      <c r="AJ3056" s="3" t="s">
        <v>47</v>
      </c>
      <c r="AK3056" s="3" t="s">
        <v>47</v>
      </c>
      <c r="AL3056" s="3" t="s">
        <v>52</v>
      </c>
      <c r="AO3056" s="3" t="s">
        <v>47</v>
      </c>
      <c r="AU3056" s="3">
        <v>2</v>
      </c>
      <c r="AV3056" s="3">
        <v>9</v>
      </c>
      <c r="AW3056" s="3">
        <v>2</v>
      </c>
      <c r="AX3056" s="3">
        <v>8</v>
      </c>
      <c r="AY3056" s="3">
        <v>88.89</v>
      </c>
      <c r="AZ3056" s="6" t="str">
        <f t="shared" si="333"/>
        <v>2023.3</v>
      </c>
      <c r="BC3056" s="12" t="s">
        <v>7339</v>
      </c>
      <c r="BI3056" s="12" t="s">
        <v>594</v>
      </c>
      <c r="BJ3056" s="12">
        <f t="shared" si="334"/>
        <v>0</v>
      </c>
      <c r="BK3056" s="12">
        <f t="shared" si="335"/>
        <v>1</v>
      </c>
      <c r="BR3056" s="3" t="s">
        <v>594</v>
      </c>
      <c r="BW3056" s="3" t="s">
        <v>7450</v>
      </c>
      <c r="BZ3056" s="3" t="s">
        <v>7340</v>
      </c>
      <c r="CB3056" s="3" t="s">
        <v>7450</v>
      </c>
      <c r="CQ3056" s="3" t="str">
        <f>CONCATENATE(baseURL!$A$1,baseURL!$B$1,baseURL!$C$1,".",C3056,".",L3056,".pkl&amp;seq=",BC3056,"&amp;varMods=ReducedCys-C")</f>
        <v>http://proteomics.broadinstitute.org/millscripts/viewfeed.pl?side=xl&amp;cycle=1&amp;fixedMods=iaaC&amp;file=msdataSM/iPRG2012_nd/cpick_in/iPRG2012_nd.2023.3.2.pkl&amp;seq=SAVLLDNMcK&amp;varMods=ReducedCys-C</v>
      </c>
    </row>
    <row r="3057" spans="1:95" x14ac:dyDescent="0.2">
      <c r="A3057" s="3">
        <v>2461</v>
      </c>
      <c r="B3057" s="2" t="s">
        <v>7451</v>
      </c>
      <c r="C3057" s="2" t="s">
        <v>7452</v>
      </c>
      <c r="D3057" s="3">
        <v>7894</v>
      </c>
      <c r="E3057" s="3">
        <v>7887</v>
      </c>
      <c r="F3057" s="3">
        <v>42488</v>
      </c>
      <c r="G3057" s="3">
        <v>9909</v>
      </c>
      <c r="H3057" s="3">
        <v>31.658100000000001</v>
      </c>
      <c r="I3057" s="30">
        <v>609.31030999999996</v>
      </c>
      <c r="J3057" s="30">
        <v>609.8022191</v>
      </c>
      <c r="K3057" s="30">
        <v>-0.49191000000000001</v>
      </c>
      <c r="L3057" s="3">
        <v>0</v>
      </c>
      <c r="M3057" s="3">
        <v>2</v>
      </c>
      <c r="N3057" s="10">
        <f t="shared" si="329"/>
        <v>1</v>
      </c>
      <c r="O3057" s="35">
        <v>2</v>
      </c>
      <c r="P3057" s="17"/>
      <c r="Q3057" s="40">
        <v>1218.5969399999999</v>
      </c>
      <c r="R3057" s="40">
        <v>609.80210999999997</v>
      </c>
      <c r="S3057" s="18">
        <f t="shared" si="330"/>
        <v>-806.49114185585881</v>
      </c>
      <c r="T3057" s="18">
        <f t="shared" si="331"/>
        <v>0.1789104993938172</v>
      </c>
      <c r="U3057" s="18">
        <f t="shared" si="332"/>
        <v>0.14758886288560977</v>
      </c>
      <c r="V3057" s="30">
        <v>609.80219999999997</v>
      </c>
      <c r="W3057" s="3" t="s">
        <v>47</v>
      </c>
      <c r="Z3057" s="3" t="s">
        <v>47</v>
      </c>
      <c r="AA3057" s="3" t="s">
        <v>48</v>
      </c>
      <c r="AB3057" s="12" t="s">
        <v>47</v>
      </c>
      <c r="AC3057" s="3" t="s">
        <v>47</v>
      </c>
      <c r="AD3057" s="3" t="s">
        <v>47</v>
      </c>
      <c r="AE3057" s="3" t="s">
        <v>47</v>
      </c>
      <c r="AF3057" s="3" t="s">
        <v>47</v>
      </c>
      <c r="AH3057" s="3" t="s">
        <v>47</v>
      </c>
      <c r="AI3057" s="3" t="s">
        <v>47</v>
      </c>
      <c r="AK3057" s="3" t="s">
        <v>48</v>
      </c>
      <c r="AL3057" s="3" t="s">
        <v>47</v>
      </c>
      <c r="AN3057" s="3" t="s">
        <v>47</v>
      </c>
      <c r="AU3057" s="3">
        <v>0</v>
      </c>
      <c r="AV3057" s="3">
        <v>11</v>
      </c>
      <c r="AW3057" s="3">
        <v>1</v>
      </c>
      <c r="AX3057" s="3">
        <v>11</v>
      </c>
      <c r="AY3057" s="3">
        <v>100</v>
      </c>
      <c r="AZ3057" s="6" t="str">
        <f t="shared" si="333"/>
        <v>2023.4</v>
      </c>
      <c r="BC3057" s="12" t="s">
        <v>7453</v>
      </c>
      <c r="BJ3057" s="12">
        <f t="shared" si="334"/>
        <v>0</v>
      </c>
      <c r="BK3057" s="12">
        <f t="shared" si="335"/>
        <v>0</v>
      </c>
      <c r="CQ3057" s="3" t="str">
        <f>CONCATENATE(baseURL!$A$1,baseURL!$B$1,baseURL!$C$1,".",C3057,".",L3057,".pkl&amp;seq=",BC3057)</f>
        <v>http://proteomics.broadinstitute.org/millscripts/viewfeed.pl?side=xl&amp;cycle=1&amp;fixedMods=iaaC&amp;file=msdataSM/iPRG2012_nd/cpick_in/iPRG2012_nd.2023.4.0.pkl&amp;seq=QMLTNPDMLR</v>
      </c>
    </row>
    <row r="3058" spans="1:95" x14ac:dyDescent="0.2">
      <c r="A3058" s="3">
        <v>4373</v>
      </c>
      <c r="B3058" s="2" t="s">
        <v>7454</v>
      </c>
      <c r="C3058" s="2" t="s">
        <v>7455</v>
      </c>
      <c r="D3058" s="3">
        <v>7897</v>
      </c>
      <c r="E3058" s="3">
        <v>7890</v>
      </c>
      <c r="F3058" s="3">
        <v>42491</v>
      </c>
      <c r="G3058" s="3">
        <v>9912</v>
      </c>
      <c r="H3058" s="3">
        <v>31.665600000000001</v>
      </c>
      <c r="I3058" s="30">
        <v>663.00297</v>
      </c>
      <c r="J3058" s="30">
        <v>663.00296690000005</v>
      </c>
      <c r="K3058" s="30">
        <v>0</v>
      </c>
      <c r="L3058" s="3">
        <v>3</v>
      </c>
      <c r="M3058" s="3">
        <v>0</v>
      </c>
      <c r="N3058" s="10">
        <f t="shared" si="329"/>
        <v>1</v>
      </c>
      <c r="O3058" s="35">
        <v>3</v>
      </c>
      <c r="P3058" s="17"/>
      <c r="Q3058" s="40">
        <v>1986.99197</v>
      </c>
      <c r="R3058" s="40">
        <v>663.00216999999998</v>
      </c>
      <c r="S3058" s="18">
        <f t="shared" si="330"/>
        <v>1.206632551484043</v>
      </c>
      <c r="T3058" s="18">
        <f t="shared" si="331"/>
        <v>1.2019568504104445</v>
      </c>
      <c r="U3058" s="18">
        <f t="shared" si="332"/>
        <v>1.1010522031563132</v>
      </c>
      <c r="V3058" s="30">
        <v>663.00289999999995</v>
      </c>
      <c r="W3058" s="3" t="s">
        <v>47</v>
      </c>
      <c r="X3058" s="3" t="s">
        <v>47</v>
      </c>
      <c r="Y3058" s="3" t="s">
        <v>47</v>
      </c>
      <c r="Z3058" s="3" t="s">
        <v>47</v>
      </c>
      <c r="AA3058" s="3" t="s">
        <v>47</v>
      </c>
      <c r="AB3058" s="12" t="s">
        <v>47</v>
      </c>
      <c r="AC3058" s="3" t="s">
        <v>47</v>
      </c>
      <c r="AD3058" s="3" t="s">
        <v>47</v>
      </c>
      <c r="AF3058" s="3" t="s">
        <v>47</v>
      </c>
      <c r="AG3058" s="3" t="s">
        <v>47</v>
      </c>
      <c r="AH3058" s="3" t="s">
        <v>47</v>
      </c>
      <c r="AI3058" s="3" t="s">
        <v>47</v>
      </c>
      <c r="AJ3058" s="3" t="s">
        <v>52</v>
      </c>
      <c r="AL3058" s="3" t="s">
        <v>48</v>
      </c>
      <c r="AM3058" s="3" t="s">
        <v>47</v>
      </c>
      <c r="AN3058" s="3" t="s">
        <v>48</v>
      </c>
      <c r="AU3058" s="3">
        <v>0</v>
      </c>
      <c r="AV3058" s="3">
        <v>13</v>
      </c>
      <c r="AW3058" s="3">
        <v>1</v>
      </c>
      <c r="AX3058" s="3">
        <v>13</v>
      </c>
      <c r="AY3058" s="3">
        <v>100</v>
      </c>
      <c r="AZ3058" s="6" t="str">
        <f t="shared" si="333"/>
        <v>2023.7</v>
      </c>
      <c r="BC3058" s="12" t="s">
        <v>7343</v>
      </c>
      <c r="BJ3058" s="12">
        <f t="shared" si="334"/>
        <v>0</v>
      </c>
      <c r="BK3058" s="12">
        <f t="shared" si="335"/>
        <v>0</v>
      </c>
      <c r="CQ3058" s="3" t="str">
        <f>CONCATENATE(baseURL!$A$1,baseURL!$B$1,baseURL!$C$1,".",C3058,".",L3058,".pkl&amp;seq=",BC3058)</f>
        <v>http://proteomics.broadinstitute.org/millscripts/viewfeed.pl?side=xl&amp;cycle=1&amp;fixedMods=iaaC&amp;file=msdataSM/iPRG2012_nd/cpick_in/iPRG2012_nd.2023.7.3.pkl&amp;seq=TAQQAPKWYPSEDVAAPK</v>
      </c>
    </row>
    <row r="3059" spans="1:95" x14ac:dyDescent="0.2">
      <c r="A3059" s="3">
        <v>4111</v>
      </c>
      <c r="B3059" s="2" t="s">
        <v>7456</v>
      </c>
      <c r="C3059" s="2" t="s">
        <v>7457</v>
      </c>
      <c r="D3059" s="3">
        <v>7900</v>
      </c>
      <c r="E3059" s="3">
        <v>7893</v>
      </c>
      <c r="F3059" s="3">
        <v>42507</v>
      </c>
      <c r="G3059" s="3">
        <v>9916</v>
      </c>
      <c r="H3059" s="3">
        <v>31.6797</v>
      </c>
      <c r="I3059" s="30">
        <v>532.96106999999995</v>
      </c>
      <c r="J3059" s="30">
        <v>532.95949359999997</v>
      </c>
      <c r="K3059" s="30">
        <v>1.58E-3</v>
      </c>
      <c r="L3059" s="3">
        <v>3</v>
      </c>
      <c r="M3059" s="3">
        <v>3</v>
      </c>
      <c r="N3059" s="10">
        <f t="shared" si="329"/>
        <v>1</v>
      </c>
      <c r="O3059" s="35">
        <v>3</v>
      </c>
      <c r="P3059" s="17"/>
      <c r="Q3059" s="40">
        <v>1596.86319</v>
      </c>
      <c r="R3059" s="40">
        <v>532.95925</v>
      </c>
      <c r="S3059" s="18">
        <f t="shared" si="330"/>
        <v>3.4148952287673313</v>
      </c>
      <c r="T3059" s="18">
        <f t="shared" si="331"/>
        <v>0.45707059212527162</v>
      </c>
      <c r="U3059" s="18">
        <f t="shared" si="332"/>
        <v>-9.3815802967016665E-2</v>
      </c>
      <c r="V3059" s="30">
        <v>532.95920000000001</v>
      </c>
      <c r="W3059" s="3" t="s">
        <v>47</v>
      </c>
      <c r="Y3059" s="3" t="s">
        <v>47</v>
      </c>
      <c r="Z3059" s="3" t="s">
        <v>47</v>
      </c>
      <c r="AA3059" s="3" t="s">
        <v>47</v>
      </c>
      <c r="AB3059" s="12" t="s">
        <v>47</v>
      </c>
      <c r="AC3059" s="3" t="s">
        <v>47</v>
      </c>
      <c r="AD3059" s="3" t="s">
        <v>47</v>
      </c>
      <c r="AE3059" s="3" t="s">
        <v>47</v>
      </c>
      <c r="AF3059" s="3" t="s">
        <v>47</v>
      </c>
      <c r="AG3059" s="3" t="s">
        <v>47</v>
      </c>
      <c r="AH3059" s="3" t="s">
        <v>47</v>
      </c>
      <c r="AI3059" s="3" t="s">
        <v>47</v>
      </c>
      <c r="AJ3059" s="3" t="s">
        <v>52</v>
      </c>
      <c r="AK3059" s="3" t="s">
        <v>47</v>
      </c>
      <c r="AL3059" s="3" t="s">
        <v>47</v>
      </c>
      <c r="AM3059" s="3" t="s">
        <v>47</v>
      </c>
      <c r="AU3059" s="3">
        <v>0</v>
      </c>
      <c r="AV3059" s="3">
        <v>15</v>
      </c>
      <c r="AW3059" s="3">
        <v>1</v>
      </c>
      <c r="AX3059" s="3">
        <v>15</v>
      </c>
      <c r="AY3059" s="3">
        <v>100</v>
      </c>
      <c r="AZ3059" s="6" t="str">
        <f t="shared" si="333"/>
        <v>2024.2</v>
      </c>
      <c r="BC3059" s="12" t="s">
        <v>7349</v>
      </c>
      <c r="BJ3059" s="12">
        <f t="shared" si="334"/>
        <v>0</v>
      </c>
      <c r="BK3059" s="12">
        <f t="shared" si="335"/>
        <v>0</v>
      </c>
      <c r="CQ3059" s="3" t="str">
        <f>CONCATENATE(baseURL!$A$1,baseURL!$B$1,baseURL!$C$1,".",C3059,".",L3059,".pkl&amp;seq=",BC3059)</f>
        <v>http://proteomics.broadinstitute.org/millscripts/viewfeed.pl?side=xl&amp;cycle=1&amp;fixedMods=iaaC&amp;file=msdataSM/iPRG2012_nd/cpick_in/iPRG2012_nd.2024.2.3.pkl&amp;seq=YGGVYVGTLSKPEVK</v>
      </c>
    </row>
    <row r="3060" spans="1:95" x14ac:dyDescent="0.2">
      <c r="A3060" s="3">
        <v>2940</v>
      </c>
      <c r="B3060" s="2" t="s">
        <v>7458</v>
      </c>
      <c r="C3060" s="2" t="s">
        <v>7448</v>
      </c>
      <c r="D3060" s="3">
        <v>7902</v>
      </c>
      <c r="E3060" s="3">
        <v>7895</v>
      </c>
      <c r="F3060" s="3">
        <v>42509</v>
      </c>
      <c r="G3060" s="3">
        <v>9918</v>
      </c>
      <c r="H3060" s="3">
        <v>31.684699999999999</v>
      </c>
      <c r="I3060" s="30">
        <v>586.28162999999995</v>
      </c>
      <c r="J3060" s="30">
        <v>586.28025190000005</v>
      </c>
      <c r="K3060" s="30">
        <v>1.3799999999999999E-3</v>
      </c>
      <c r="L3060" s="3">
        <v>0</v>
      </c>
      <c r="M3060" s="3">
        <v>3</v>
      </c>
      <c r="N3060" s="10">
        <f t="shared" si="329"/>
        <v>1</v>
      </c>
      <c r="O3060" s="35">
        <v>3</v>
      </c>
      <c r="P3060" s="17"/>
      <c r="Q3060" s="40">
        <v>1756.8249000000001</v>
      </c>
      <c r="R3060" s="40">
        <v>586.27981999999997</v>
      </c>
      <c r="S3060" s="18">
        <f t="shared" si="330"/>
        <v>3.0872630068994407</v>
      </c>
      <c r="T3060" s="18">
        <f t="shared" si="331"/>
        <v>0.73667894637842346</v>
      </c>
      <c r="U3060" s="18">
        <f t="shared" si="332"/>
        <v>0.81872168146376201</v>
      </c>
      <c r="V3060" s="30">
        <v>586.28030000000001</v>
      </c>
      <c r="Z3060" s="3" t="s">
        <v>47</v>
      </c>
      <c r="AB3060" s="12" t="s">
        <v>47</v>
      </c>
      <c r="AC3060" s="3" t="s">
        <v>47</v>
      </c>
      <c r="AG3060" s="3" t="s">
        <v>52</v>
      </c>
      <c r="AH3060" s="3" t="s">
        <v>47</v>
      </c>
      <c r="AL3060" s="3" t="s">
        <v>48</v>
      </c>
      <c r="AU3060" s="3">
        <v>0</v>
      </c>
      <c r="AV3060" s="3">
        <v>4</v>
      </c>
      <c r="AW3060" s="3">
        <v>1</v>
      </c>
      <c r="AX3060" s="3">
        <v>4</v>
      </c>
      <c r="AY3060" s="3">
        <v>100</v>
      </c>
      <c r="AZ3060" s="6" t="str">
        <f t="shared" si="333"/>
        <v>2024.4</v>
      </c>
      <c r="BC3060" s="12" t="s">
        <v>7459</v>
      </c>
      <c r="BJ3060" s="12">
        <f t="shared" si="334"/>
        <v>0</v>
      </c>
      <c r="BK3060" s="12">
        <f t="shared" si="335"/>
        <v>0</v>
      </c>
      <c r="CQ3060" s="3" t="str">
        <f>CONCATENATE(baseURL!$A$1,baseURL!$B$1,baseURL!$C$1,".",C3060,".",L3060,".pkl&amp;seq=",BC3060)</f>
        <v>http://proteomics.broadinstitute.org/millscripts/viewfeed.pl?side=xl&amp;cycle=1&amp;fixedMods=iaaC&amp;file=msdataSM/iPRG2012_nd/cpick_in/iPRG2012_nd.2024.4.0.pkl&amp;seq=ADQENSPLHTVGFDAR</v>
      </c>
    </row>
    <row r="3061" spans="1:95" x14ac:dyDescent="0.2">
      <c r="A3061" s="3">
        <v>2108</v>
      </c>
      <c r="B3061" s="2" t="s">
        <v>7460</v>
      </c>
      <c r="C3061" s="2" t="s">
        <v>7451</v>
      </c>
      <c r="D3061" s="3">
        <v>7903</v>
      </c>
      <c r="E3061" s="3">
        <v>7896</v>
      </c>
      <c r="F3061" s="3">
        <v>42510</v>
      </c>
      <c r="G3061" s="3">
        <v>9919</v>
      </c>
      <c r="H3061" s="3">
        <v>31.687200000000001</v>
      </c>
      <c r="I3061" s="30">
        <v>630.83001000000002</v>
      </c>
      <c r="J3061" s="30">
        <v>630.82811719999995</v>
      </c>
      <c r="K3061" s="30">
        <v>1.89E-3</v>
      </c>
      <c r="L3061" s="3">
        <v>2</v>
      </c>
      <c r="M3061" s="3">
        <v>2</v>
      </c>
      <c r="N3061" s="10">
        <f t="shared" si="329"/>
        <v>1</v>
      </c>
      <c r="O3061" s="35">
        <v>2</v>
      </c>
      <c r="P3061" s="17"/>
      <c r="Q3061" s="40">
        <v>1260.6504199999999</v>
      </c>
      <c r="R3061" s="40">
        <v>630.82884999999999</v>
      </c>
      <c r="S3061" s="18">
        <f t="shared" si="330"/>
        <v>1.8388505852691095</v>
      </c>
      <c r="T3061" s="18">
        <f t="shared" si="331"/>
        <v>-1.1616463007946758</v>
      </c>
      <c r="U3061" s="18">
        <f t="shared" si="332"/>
        <v>-1.0303904140568769</v>
      </c>
      <c r="V3061" s="30">
        <v>630.82820000000004</v>
      </c>
      <c r="W3061" s="3" t="s">
        <v>47</v>
      </c>
      <c r="X3061" s="3" t="s">
        <v>47</v>
      </c>
      <c r="Y3061" s="3" t="s">
        <v>47</v>
      </c>
      <c r="Z3061" s="3" t="s">
        <v>47</v>
      </c>
      <c r="AA3061" s="3" t="s">
        <v>47</v>
      </c>
      <c r="AB3061" s="12" t="s">
        <v>47</v>
      </c>
      <c r="AC3061" s="3" t="s">
        <v>52</v>
      </c>
      <c r="AD3061" s="3" t="s">
        <v>47</v>
      </c>
      <c r="AE3061" s="3" t="s">
        <v>47</v>
      </c>
      <c r="AG3061" s="3" t="s">
        <v>47</v>
      </c>
      <c r="AH3061" s="3" t="s">
        <v>47</v>
      </c>
      <c r="AI3061" s="3" t="s">
        <v>48</v>
      </c>
      <c r="AK3061" s="3" t="s">
        <v>52</v>
      </c>
      <c r="AM3061" s="3" t="s">
        <v>47</v>
      </c>
      <c r="AO3061" s="3" t="s">
        <v>47</v>
      </c>
      <c r="AQ3061" s="3" t="s">
        <v>47</v>
      </c>
      <c r="AU3061" s="3">
        <v>0</v>
      </c>
      <c r="AV3061" s="3">
        <v>13</v>
      </c>
      <c r="AW3061" s="3">
        <v>2</v>
      </c>
      <c r="AX3061" s="3">
        <v>12</v>
      </c>
      <c r="AY3061" s="3">
        <v>92.31</v>
      </c>
      <c r="AZ3061" s="6" t="str">
        <f t="shared" si="333"/>
        <v>2024.5</v>
      </c>
      <c r="BB3061" s="12" t="s">
        <v>79</v>
      </c>
      <c r="BC3061" s="12" t="s">
        <v>6067</v>
      </c>
      <c r="BJ3061" s="12">
        <f t="shared" si="334"/>
        <v>0</v>
      </c>
      <c r="BK3061" s="12">
        <f t="shared" si="335"/>
        <v>0</v>
      </c>
      <c r="BP3061" s="3" t="s">
        <v>54</v>
      </c>
      <c r="BR3061" s="3" t="s">
        <v>54</v>
      </c>
      <c r="BU3061" s="3" t="s">
        <v>7461</v>
      </c>
      <c r="CQ3061" s="3" t="str">
        <f>CONCATENATE(baseURL!$A$1,baseURL!$B$1,"+Acetyl",baseURL!$C$1,".",C3061,".",L3061,".pkl&amp;seq=",BC3061,"&amp;varMods=Deamidated-N")</f>
        <v>http://proteomics.broadinstitute.org/millscripts/viewfeed.pl?side=xl&amp;cycle=1&amp;fixedMods=iaaC+Acetyl&amp;file=msdataSM/iPRG2012_nd/cpick_in/iPRG2012_nd.2024.5.2.pkl&amp;seq=MDnKTPVTLAK&amp;varMods=Deamidated-N</v>
      </c>
    </row>
    <row r="3062" spans="1:95" x14ac:dyDescent="0.2">
      <c r="A3062" s="3">
        <v>1081</v>
      </c>
      <c r="B3062" s="2" t="s">
        <v>7462</v>
      </c>
      <c r="C3062" s="2" t="s">
        <v>7463</v>
      </c>
      <c r="D3062" s="3">
        <v>7904</v>
      </c>
      <c r="E3062" s="3">
        <v>7897</v>
      </c>
      <c r="F3062" s="3">
        <v>42511</v>
      </c>
      <c r="G3062" s="3">
        <v>9920</v>
      </c>
      <c r="H3062" s="3">
        <v>31.689699999999998</v>
      </c>
      <c r="I3062" s="30">
        <v>643.98413000000005</v>
      </c>
      <c r="J3062" s="30">
        <v>643.98830290000001</v>
      </c>
      <c r="K3062" s="30">
        <v>-4.1700000000000001E-3</v>
      </c>
      <c r="L3062" s="3">
        <v>0</v>
      </c>
      <c r="M3062" s="3">
        <v>3</v>
      </c>
      <c r="N3062" s="10">
        <f t="shared" si="329"/>
        <v>1</v>
      </c>
      <c r="O3062" s="35">
        <v>3</v>
      </c>
      <c r="P3062" s="17"/>
      <c r="Q3062" s="40">
        <v>1929.9512299999999</v>
      </c>
      <c r="R3062" s="40">
        <v>643.98859000000004</v>
      </c>
      <c r="S3062" s="18">
        <f t="shared" si="330"/>
        <v>-6.9255885418631085</v>
      </c>
      <c r="T3062" s="18">
        <f t="shared" si="331"/>
        <v>-0.4458153521584039</v>
      </c>
      <c r="U3062" s="18">
        <f t="shared" si="332"/>
        <v>-0.60560079183782767</v>
      </c>
      <c r="V3062" s="30">
        <v>643.98820000000001</v>
      </c>
      <c r="W3062" s="3" t="s">
        <v>47</v>
      </c>
      <c r="Z3062" s="3" t="s">
        <v>52</v>
      </c>
      <c r="AA3062" s="3" t="s">
        <v>47</v>
      </c>
      <c r="AB3062" s="12" t="s">
        <v>52</v>
      </c>
      <c r="AD3062" s="3" t="s">
        <v>65</v>
      </c>
      <c r="AF3062" s="3" t="s">
        <v>47</v>
      </c>
      <c r="AL3062" s="3" t="s">
        <v>52</v>
      </c>
      <c r="AO3062" s="3" t="s">
        <v>48</v>
      </c>
      <c r="AU3062" s="3">
        <v>1</v>
      </c>
      <c r="AV3062" s="3">
        <v>3</v>
      </c>
      <c r="AW3062" s="3">
        <v>1</v>
      </c>
      <c r="AX3062" s="3">
        <v>3</v>
      </c>
      <c r="AY3062" s="3">
        <v>100</v>
      </c>
      <c r="AZ3062" s="6" t="str">
        <f t="shared" si="333"/>
        <v>2024.6</v>
      </c>
      <c r="BB3062" s="12" t="s">
        <v>79</v>
      </c>
      <c r="BC3062" s="12" t="s">
        <v>7464</v>
      </c>
      <c r="BJ3062" s="12">
        <f t="shared" si="334"/>
        <v>0</v>
      </c>
      <c r="BK3062" s="12">
        <f t="shared" si="335"/>
        <v>0</v>
      </c>
      <c r="BZ3062" s="3" t="s">
        <v>7465</v>
      </c>
      <c r="CQ3062" s="3" t="str">
        <f>CONCATENATE(baseURL!$A$1,baseURL!$B$1,"+Acetyl",baseURL!$C$1,".",C3062,".",L3062,".pkl&amp;seq=",BC3062)</f>
        <v>http://proteomics.broadinstitute.org/millscripts/viewfeed.pl?side=xl&amp;cycle=1&amp;fixedMods=iaaC+Acetyl&amp;file=msdataSM/iPRG2012_nd/cpick_in/iPRG2012_nd.2024.6.0.pkl&amp;seq=SELQNKAETAAQDVQQK</v>
      </c>
    </row>
    <row r="3063" spans="1:95" x14ac:dyDescent="0.2">
      <c r="A3063" s="3">
        <v>7800</v>
      </c>
      <c r="B3063" s="2" t="s">
        <v>7466</v>
      </c>
      <c r="C3063" s="2" t="s">
        <v>7467</v>
      </c>
      <c r="D3063" s="3">
        <v>7906</v>
      </c>
      <c r="E3063" s="3">
        <v>7899</v>
      </c>
      <c r="F3063" s="3">
        <v>42527</v>
      </c>
      <c r="G3063" s="3">
        <v>9923</v>
      </c>
      <c r="H3063" s="3">
        <v>31.703099999999999</v>
      </c>
      <c r="I3063" s="30">
        <v>410.57189</v>
      </c>
      <c r="J3063" s="30">
        <v>410.5724123</v>
      </c>
      <c r="K3063" s="30">
        <v>-5.1999999999999995E-4</v>
      </c>
      <c r="L3063" s="3">
        <v>3</v>
      </c>
      <c r="M3063" s="3">
        <v>3</v>
      </c>
      <c r="N3063" s="10">
        <f t="shared" si="329"/>
        <v>1</v>
      </c>
      <c r="O3063" s="35">
        <v>3</v>
      </c>
      <c r="Q3063" s="40">
        <v>1229.7000800000001</v>
      </c>
      <c r="R3063" s="40">
        <v>410.57155</v>
      </c>
      <c r="S3063" s="18">
        <f t="shared" si="330"/>
        <v>0.8281138817198459</v>
      </c>
      <c r="T3063" s="18">
        <f t="shared" si="331"/>
        <v>2.1002429418071475</v>
      </c>
      <c r="U3063" s="18">
        <f t="shared" si="332"/>
        <v>0.12178145316559068</v>
      </c>
      <c r="V3063" s="30">
        <v>410.57159999999999</v>
      </c>
      <c r="W3063" s="3" t="s">
        <v>52</v>
      </c>
      <c r="X3063" s="3" t="s">
        <v>47</v>
      </c>
      <c r="Y3063" s="3" t="s">
        <v>47</v>
      </c>
      <c r="AA3063" s="3" t="s">
        <v>47</v>
      </c>
      <c r="AC3063" s="3" t="s">
        <v>52</v>
      </c>
      <c r="AG3063" s="3" t="s">
        <v>52</v>
      </c>
      <c r="AJ3063" s="3" t="s">
        <v>47</v>
      </c>
      <c r="AL3063" s="3" t="s">
        <v>52</v>
      </c>
      <c r="AO3063" s="3" t="s">
        <v>48</v>
      </c>
      <c r="AU3063" s="3">
        <v>0</v>
      </c>
      <c r="AV3063" s="3">
        <v>4</v>
      </c>
      <c r="AW3063" s="3">
        <v>2</v>
      </c>
      <c r="AX3063" s="3">
        <v>3</v>
      </c>
      <c r="AY3063" s="3">
        <v>75</v>
      </c>
      <c r="AZ3063" s="6" t="str">
        <f t="shared" si="333"/>
        <v>2025.1</v>
      </c>
      <c r="BA3063" s="20"/>
      <c r="BC3063" s="12" t="s">
        <v>6889</v>
      </c>
      <c r="BJ3063" s="12">
        <f t="shared" si="334"/>
        <v>0</v>
      </c>
      <c r="BK3063" s="12">
        <f t="shared" si="335"/>
        <v>0</v>
      </c>
      <c r="BP3063" s="3" t="s">
        <v>20331</v>
      </c>
      <c r="BR3063" s="3" t="s">
        <v>20331</v>
      </c>
      <c r="CF3063" s="3" t="s">
        <v>6890</v>
      </c>
      <c r="CQ3063" s="3" t="str">
        <f>CONCATENATE(baseURL!$A$1,baseURL!$B$1,baseURL!$C$1,".",C3063,".",L3063,".pkl&amp;seq=",BC3063,"&amp;varMods=Succinimide-N")</f>
        <v>http://proteomics.broadinstitute.org/millscripts/viewfeed.pl?side=xl&amp;cycle=1&amp;fixedMods=iaaC&amp;file=msdataSM/iPRG2012_nd/cpick_in/iPRG2012_nd.2025.1.3.pkl&amp;seq=FVNVTLVnGKR&amp;varMods=Succinimide-N</v>
      </c>
    </row>
    <row r="3064" spans="1:95" x14ac:dyDescent="0.2">
      <c r="A3064" s="3">
        <v>1000</v>
      </c>
      <c r="B3064" s="2" t="s">
        <v>7468</v>
      </c>
      <c r="C3064" s="2" t="s">
        <v>7469</v>
      </c>
      <c r="D3064" s="3">
        <v>7907</v>
      </c>
      <c r="E3064" s="3">
        <v>7900</v>
      </c>
      <c r="F3064" s="3">
        <v>42528</v>
      </c>
      <c r="G3064" s="3">
        <v>9924</v>
      </c>
      <c r="H3064" s="3">
        <v>31.706399999999999</v>
      </c>
      <c r="I3064" s="30">
        <v>415.20119999999997</v>
      </c>
      <c r="J3064" s="30">
        <v>415.20119649999998</v>
      </c>
      <c r="K3064" s="30">
        <v>0</v>
      </c>
      <c r="L3064" s="3">
        <v>0</v>
      </c>
      <c r="M3064" s="3">
        <v>0</v>
      </c>
      <c r="N3064" s="10">
        <f t="shared" si="329"/>
        <v>1</v>
      </c>
      <c r="O3064" s="35">
        <v>3</v>
      </c>
      <c r="P3064" s="17"/>
      <c r="Q3064" s="40">
        <v>1243.5888199999999</v>
      </c>
      <c r="R3064" s="40">
        <v>415.20112</v>
      </c>
      <c r="S3064" s="18">
        <f t="shared" si="330"/>
        <v>0.1926777075373729</v>
      </c>
      <c r="T3064" s="18">
        <f t="shared" si="331"/>
        <v>0.18424805785058171</v>
      </c>
      <c r="U3064" s="18">
        <f t="shared" si="332"/>
        <v>-0.52986369596736049</v>
      </c>
      <c r="V3064" s="30">
        <v>415.20089999999999</v>
      </c>
      <c r="W3064" s="3" t="s">
        <v>47</v>
      </c>
      <c r="Z3064" s="3" t="s">
        <v>47</v>
      </c>
      <c r="AA3064" s="3" t="s">
        <v>47</v>
      </c>
      <c r="AB3064" s="12" t="s">
        <v>48</v>
      </c>
      <c r="AG3064" s="3" t="s">
        <v>52</v>
      </c>
      <c r="AK3064" s="3" t="s">
        <v>52</v>
      </c>
      <c r="AM3064" s="3" t="s">
        <v>65</v>
      </c>
      <c r="AU3064" s="3">
        <v>1</v>
      </c>
      <c r="AV3064" s="3">
        <v>3</v>
      </c>
      <c r="AW3064" s="3">
        <v>1</v>
      </c>
      <c r="AX3064" s="3">
        <v>3</v>
      </c>
      <c r="AY3064" s="3">
        <v>100</v>
      </c>
      <c r="AZ3064" s="6" t="str">
        <f t="shared" si="333"/>
        <v>2025.2</v>
      </c>
      <c r="BC3064" s="12" t="s">
        <v>7470</v>
      </c>
      <c r="BJ3064" s="12">
        <f t="shared" si="334"/>
        <v>0</v>
      </c>
      <c r="BK3064" s="12">
        <f t="shared" si="335"/>
        <v>0</v>
      </c>
      <c r="CI3064" s="3" t="s">
        <v>7471</v>
      </c>
      <c r="CQ3064" s="3" t="str">
        <f>CONCATENATE(baseURL!$A$1,baseURL!$B$1,baseURL!$C$1,".",C3064,".",L3064,".pkl&amp;seq=",BC3064)</f>
        <v>http://proteomics.broadinstitute.org/millscripts/viewfeed.pl?side=xl&amp;cycle=1&amp;fixedMods=iaaC&amp;file=msdataSM/iPRG2012_nd/cpick_in/iPRG2012_nd.2025.2.0.pkl&amp;seq=HFPLDAMQER</v>
      </c>
    </row>
    <row r="3065" spans="1:95" x14ac:dyDescent="0.2">
      <c r="A3065" s="3">
        <v>325</v>
      </c>
      <c r="B3065" s="2" t="s">
        <v>7472</v>
      </c>
      <c r="C3065" s="2" t="s">
        <v>7456</v>
      </c>
      <c r="D3065" s="3">
        <v>7908</v>
      </c>
      <c r="E3065" s="3">
        <v>7901</v>
      </c>
      <c r="F3065" s="3">
        <v>42529</v>
      </c>
      <c r="G3065" s="3">
        <v>9925</v>
      </c>
      <c r="H3065" s="3">
        <v>31.709800000000001</v>
      </c>
      <c r="I3065" s="30">
        <v>433.75677000000002</v>
      </c>
      <c r="J3065" s="30">
        <v>433.757946</v>
      </c>
      <c r="K3065" s="30">
        <v>-1.1800000000000001E-3</v>
      </c>
      <c r="L3065" s="3">
        <v>2</v>
      </c>
      <c r="M3065" s="3">
        <v>2</v>
      </c>
      <c r="N3065" s="10">
        <f t="shared" si="329"/>
        <v>1</v>
      </c>
      <c r="O3065" s="35">
        <v>2</v>
      </c>
      <c r="P3065" s="17"/>
      <c r="Q3065" s="40">
        <v>866.50942999999995</v>
      </c>
      <c r="R3065" s="40">
        <v>433.75835000000001</v>
      </c>
      <c r="S3065" s="18">
        <f t="shared" si="330"/>
        <v>-3.6425811744947914</v>
      </c>
      <c r="T3065" s="18">
        <f t="shared" si="331"/>
        <v>-0.93139417374485034</v>
      </c>
      <c r="U3065" s="18">
        <f t="shared" si="332"/>
        <v>-0.80690089314898406</v>
      </c>
      <c r="V3065" s="30">
        <v>433.75799999999998</v>
      </c>
      <c r="Z3065" s="3" t="s">
        <v>47</v>
      </c>
      <c r="AC3065" s="3" t="s">
        <v>47</v>
      </c>
      <c r="AD3065" s="3" t="s">
        <v>47</v>
      </c>
      <c r="AF3065" s="3" t="s">
        <v>47</v>
      </c>
      <c r="AG3065" s="3" t="s">
        <v>47</v>
      </c>
      <c r="AK3065" s="3" t="s">
        <v>47</v>
      </c>
      <c r="AO3065" s="3" t="s">
        <v>47</v>
      </c>
      <c r="AP3065" s="3" t="s">
        <v>48</v>
      </c>
      <c r="AU3065" s="3">
        <v>0</v>
      </c>
      <c r="AV3065" s="3">
        <v>7</v>
      </c>
      <c r="AW3065" s="3">
        <v>1</v>
      </c>
      <c r="AX3065" s="3">
        <v>7</v>
      </c>
      <c r="AY3065" s="3">
        <v>100</v>
      </c>
      <c r="AZ3065" s="6" t="str">
        <f t="shared" si="333"/>
        <v>2025.3</v>
      </c>
      <c r="BB3065" s="12" t="s">
        <v>79</v>
      </c>
      <c r="BC3065" s="12" t="s">
        <v>7473</v>
      </c>
      <c r="BJ3065" s="12">
        <f t="shared" si="334"/>
        <v>0</v>
      </c>
      <c r="BK3065" s="12">
        <f t="shared" si="335"/>
        <v>0</v>
      </c>
      <c r="CQ3065" s="3" t="str">
        <f>CONCATENATE(baseURL!$A$1,baseURL!$B$1,"+Acetyl",baseURL!$C$1,".",C3065,".",L3065,".pkl&amp;seq=",BC3065)</f>
        <v>http://proteomics.broadinstitute.org/millscripts/viewfeed.pl?side=xl&amp;cycle=1&amp;fixedMods=iaaC+Acetyl&amp;file=msdataSM/iPRG2012_nd/cpick_in/iPRG2012_nd.2025.3.2.pkl&amp;seq=SLNLHLK</v>
      </c>
    </row>
    <row r="3066" spans="1:95" x14ac:dyDescent="0.2">
      <c r="A3066" s="3">
        <v>2432</v>
      </c>
      <c r="B3066" s="2" t="s">
        <v>7474</v>
      </c>
      <c r="C3066" s="2" t="s">
        <v>7475</v>
      </c>
      <c r="D3066" s="3">
        <v>7909</v>
      </c>
      <c r="E3066" s="3">
        <v>7902</v>
      </c>
      <c r="F3066" s="3">
        <v>42530</v>
      </c>
      <c r="G3066" s="3">
        <v>9926</v>
      </c>
      <c r="H3066" s="3">
        <v>31.713100000000001</v>
      </c>
      <c r="I3066" s="30">
        <v>565.80087000000003</v>
      </c>
      <c r="J3066" s="30">
        <v>565.80087200000003</v>
      </c>
      <c r="K3066" s="30">
        <v>0</v>
      </c>
      <c r="L3066" s="3">
        <v>0</v>
      </c>
      <c r="M3066" s="3">
        <v>0</v>
      </c>
      <c r="N3066" s="10">
        <f t="shared" si="329"/>
        <v>1</v>
      </c>
      <c r="O3066" s="35">
        <v>2</v>
      </c>
      <c r="P3066" s="17"/>
      <c r="Q3066" s="40">
        <v>1130.59528</v>
      </c>
      <c r="R3066" s="40">
        <v>565.80128000000002</v>
      </c>
      <c r="S3066" s="18">
        <f t="shared" si="330"/>
        <v>-0.72463604180611085</v>
      </c>
      <c r="T3066" s="18">
        <f t="shared" si="331"/>
        <v>-0.72110123185490238</v>
      </c>
      <c r="U3066" s="18">
        <f t="shared" si="332"/>
        <v>-1.0250948884625528</v>
      </c>
      <c r="V3066" s="30">
        <v>565.80070000000001</v>
      </c>
      <c r="W3066" s="3" t="s">
        <v>47</v>
      </c>
      <c r="Z3066" s="3" t="s">
        <v>47</v>
      </c>
      <c r="AA3066" s="3" t="s">
        <v>47</v>
      </c>
      <c r="AB3066" s="12" t="s">
        <v>47</v>
      </c>
      <c r="AC3066" s="3" t="s">
        <v>47</v>
      </c>
      <c r="AD3066" s="3" t="s">
        <v>47</v>
      </c>
      <c r="AE3066" s="3" t="s">
        <v>48</v>
      </c>
      <c r="AG3066" s="3" t="s">
        <v>48</v>
      </c>
      <c r="AH3066" s="3" t="s">
        <v>47</v>
      </c>
      <c r="AI3066" s="3" t="s">
        <v>47</v>
      </c>
      <c r="AL3066" s="3" t="s">
        <v>48</v>
      </c>
      <c r="AN3066" s="3" t="s">
        <v>48</v>
      </c>
      <c r="AU3066" s="3">
        <v>0</v>
      </c>
      <c r="AV3066" s="3">
        <v>8</v>
      </c>
      <c r="AW3066" s="3">
        <v>1</v>
      </c>
      <c r="AX3066" s="3">
        <v>8</v>
      </c>
      <c r="AY3066" s="3">
        <v>100</v>
      </c>
      <c r="AZ3066" s="6" t="str">
        <f t="shared" si="333"/>
        <v>2025.4</v>
      </c>
      <c r="BC3066" s="12" t="s">
        <v>7476</v>
      </c>
      <c r="BJ3066" s="12">
        <f t="shared" si="334"/>
        <v>0</v>
      </c>
      <c r="BK3066" s="12">
        <f t="shared" si="335"/>
        <v>0</v>
      </c>
      <c r="CQ3066" s="3" t="str">
        <f>CONCATENATE(baseURL!$A$1,baseURL!$B$1,baseURL!$C$1,".",C3066,".",L3066,".pkl&amp;seq=",BC3066)</f>
        <v>http://proteomics.broadinstitute.org/millscripts/viewfeed.pl?side=xl&amp;cycle=1&amp;fixedMods=iaaC&amp;file=msdataSM/iPRG2012_nd/cpick_in/iPRG2012_nd.2025.4.0.pkl&amp;seq=ALFNPVADQR</v>
      </c>
    </row>
    <row r="3067" spans="1:95" x14ac:dyDescent="0.2">
      <c r="A3067" s="3">
        <v>4582</v>
      </c>
      <c r="B3067" s="2" t="s">
        <v>7477</v>
      </c>
      <c r="C3067" s="2" t="s">
        <v>7458</v>
      </c>
      <c r="D3067" s="3">
        <v>7910</v>
      </c>
      <c r="E3067" s="3">
        <v>7903</v>
      </c>
      <c r="F3067" s="3">
        <v>42531</v>
      </c>
      <c r="G3067" s="3">
        <v>9927</v>
      </c>
      <c r="H3067" s="3">
        <v>31.7164</v>
      </c>
      <c r="I3067" s="30">
        <v>843.89586999999995</v>
      </c>
      <c r="J3067" s="30">
        <v>843.89586650000001</v>
      </c>
      <c r="K3067" s="30">
        <v>0</v>
      </c>
      <c r="L3067" s="3">
        <v>2</v>
      </c>
      <c r="M3067" s="3">
        <v>0</v>
      </c>
      <c r="N3067" s="10">
        <f t="shared" si="329"/>
        <v>1</v>
      </c>
      <c r="O3067" s="35">
        <v>2</v>
      </c>
      <c r="P3067" s="17"/>
      <c r="Q3067" s="40">
        <v>1686.7791999999999</v>
      </c>
      <c r="R3067" s="40">
        <v>843.89323999999999</v>
      </c>
      <c r="S3067" s="18">
        <f t="shared" si="330"/>
        <v>3.1165079601226866</v>
      </c>
      <c r="T3067" s="18">
        <f t="shared" si="331"/>
        <v>3.1123605161470485</v>
      </c>
      <c r="U3067" s="18">
        <f t="shared" si="332"/>
        <v>2.9150606776301147</v>
      </c>
      <c r="V3067" s="30">
        <v>843.89570000000003</v>
      </c>
      <c r="W3067" s="3" t="s">
        <v>47</v>
      </c>
      <c r="X3067" s="3" t="s">
        <v>47</v>
      </c>
      <c r="Y3067" s="3" t="s">
        <v>47</v>
      </c>
      <c r="Z3067" s="3" t="s">
        <v>47</v>
      </c>
      <c r="AA3067" s="3" t="s">
        <v>47</v>
      </c>
      <c r="AB3067" s="12" t="s">
        <v>47</v>
      </c>
      <c r="AC3067" s="3" t="s">
        <v>47</v>
      </c>
      <c r="AD3067" s="3" t="s">
        <v>47</v>
      </c>
      <c r="AE3067" s="3" t="s">
        <v>47</v>
      </c>
      <c r="AF3067" s="3" t="s">
        <v>47</v>
      </c>
      <c r="AG3067" s="3" t="s">
        <v>47</v>
      </c>
      <c r="AH3067" s="3" t="s">
        <v>47</v>
      </c>
      <c r="AI3067" s="3" t="s">
        <v>47</v>
      </c>
      <c r="AK3067" s="3" t="s">
        <v>48</v>
      </c>
      <c r="AL3067" s="3" t="s">
        <v>47</v>
      </c>
      <c r="AM3067" s="3" t="s">
        <v>47</v>
      </c>
      <c r="AU3067" s="3">
        <v>0</v>
      </c>
      <c r="AV3067" s="3">
        <v>15</v>
      </c>
      <c r="AW3067" s="3">
        <v>1</v>
      </c>
      <c r="AX3067" s="3">
        <v>15</v>
      </c>
      <c r="AY3067" s="3">
        <v>100</v>
      </c>
      <c r="AZ3067" s="6" t="str">
        <f t="shared" si="333"/>
        <v>2025.5</v>
      </c>
      <c r="BC3067" s="12" t="s">
        <v>7478</v>
      </c>
      <c r="BJ3067" s="12">
        <f t="shared" si="334"/>
        <v>0</v>
      </c>
      <c r="BK3067" s="12">
        <f t="shared" si="335"/>
        <v>0</v>
      </c>
      <c r="CQ3067" s="3" t="str">
        <f>CONCATENATE(baseURL!$A$1,baseURL!$B$1,baseURL!$C$1,".",C3067,".",L3067,".pkl&amp;seq=",BC3067)</f>
        <v>http://proteomics.broadinstitute.org/millscripts/viewfeed.pl?side=xl&amp;cycle=1&amp;fixedMods=iaaC&amp;file=msdataSM/iPRG2012_nd/cpick_in/iPRG2012_nd.2025.5.2.pkl&amp;seq=YFETNVQVGENMQK</v>
      </c>
    </row>
    <row r="3068" spans="1:95" x14ac:dyDescent="0.2">
      <c r="A3068" s="3">
        <v>7397</v>
      </c>
      <c r="B3068" s="2" t="s">
        <v>7479</v>
      </c>
      <c r="C3068" s="2" t="s">
        <v>7466</v>
      </c>
      <c r="D3068" s="3">
        <v>7912</v>
      </c>
      <c r="E3068" s="3">
        <v>7905</v>
      </c>
      <c r="F3068" s="3">
        <v>42549</v>
      </c>
      <c r="G3068" s="3">
        <v>9930</v>
      </c>
      <c r="H3068" s="3">
        <v>31.732399999999998</v>
      </c>
      <c r="I3068" s="30">
        <v>577.30934999999999</v>
      </c>
      <c r="J3068" s="30">
        <v>577.0585744</v>
      </c>
      <c r="K3068" s="30">
        <v>0.25078</v>
      </c>
      <c r="L3068" s="3">
        <v>3</v>
      </c>
      <c r="M3068" s="3">
        <v>4</v>
      </c>
      <c r="N3068" s="10">
        <f t="shared" si="329"/>
        <v>-1</v>
      </c>
      <c r="O3068" s="35">
        <v>4</v>
      </c>
      <c r="P3068" s="11"/>
      <c r="Q3068" s="40">
        <v>2305.2146499999999</v>
      </c>
      <c r="R3068" s="37">
        <v>577.05912000000001</v>
      </c>
      <c r="S3068" s="18">
        <f t="shared" si="330"/>
        <v>433.62974663668388</v>
      </c>
      <c r="T3068" s="18">
        <f t="shared" si="331"/>
        <v>-0.94548371405943954</v>
      </c>
      <c r="U3068" s="18">
        <f t="shared" si="332"/>
        <v>-1.2477057809972125</v>
      </c>
      <c r="V3068" s="30">
        <v>577.05840000000001</v>
      </c>
      <c r="W3068" s="3" t="s">
        <v>47</v>
      </c>
      <c r="Y3068" s="3" t="s">
        <v>47</v>
      </c>
      <c r="Z3068" s="3" t="s">
        <v>52</v>
      </c>
      <c r="AA3068" s="3" t="s">
        <v>47</v>
      </c>
      <c r="AB3068" s="12" t="s">
        <v>52</v>
      </c>
      <c r="AC3068" s="3" t="s">
        <v>52</v>
      </c>
      <c r="AD3068" s="3" t="s">
        <v>52</v>
      </c>
      <c r="AH3068" s="3" t="s">
        <v>52</v>
      </c>
      <c r="AK3068" s="3" t="s">
        <v>52</v>
      </c>
      <c r="AO3068" s="3" t="s">
        <v>48</v>
      </c>
      <c r="AU3068" s="3">
        <v>0</v>
      </c>
      <c r="AV3068" s="3">
        <v>3</v>
      </c>
      <c r="AW3068" s="3">
        <v>1</v>
      </c>
      <c r="AX3068" s="3">
        <v>3</v>
      </c>
      <c r="AY3068" s="3">
        <v>100</v>
      </c>
      <c r="AZ3068" s="6" t="str">
        <f t="shared" si="333"/>
        <v>2026.2</v>
      </c>
      <c r="BC3068" s="12" t="s">
        <v>7480</v>
      </c>
      <c r="BJ3068" s="12">
        <f t="shared" si="334"/>
        <v>0</v>
      </c>
      <c r="BK3068" s="12">
        <f t="shared" si="335"/>
        <v>0</v>
      </c>
      <c r="BO3068" s="3" t="s">
        <v>54</v>
      </c>
      <c r="BR3068" s="3" t="s">
        <v>54</v>
      </c>
      <c r="CQ3068" s="3" t="str">
        <f>CONCATENATE(baseURL!$A$1,baseURL!$B$1,baseURL!$C$1,".",C3068,".",L3068,".pkl&amp;seq=",BC3068,"&amp;varMods=Deamidated-Q")</f>
        <v>http://proteomics.broadinstitute.org/millscripts/viewfeed.pl?side=xl&amp;cycle=1&amp;fixedMods=iaaC&amp;file=msdataSM/iPRG2012_nd/cpick_in/iPRG2012_nd.2026.2.3.pkl&amp;seq=NGRKTLTTVqGVPEEYDLKR&amp;varMods=Deamidated-Q</v>
      </c>
    </row>
    <row r="3069" spans="1:95" x14ac:dyDescent="0.2">
      <c r="A3069" s="3">
        <v>3010</v>
      </c>
      <c r="B3069" s="2" t="s">
        <v>7481</v>
      </c>
      <c r="C3069" s="2" t="s">
        <v>7468</v>
      </c>
      <c r="D3069" s="3">
        <v>7913</v>
      </c>
      <c r="E3069" s="3">
        <v>7906</v>
      </c>
      <c r="F3069" s="3">
        <v>42550</v>
      </c>
      <c r="G3069" s="3">
        <v>9931</v>
      </c>
      <c r="H3069" s="3">
        <v>31.736599999999999</v>
      </c>
      <c r="I3069" s="30">
        <v>632.72879</v>
      </c>
      <c r="J3069" s="30">
        <v>632.63676659999999</v>
      </c>
      <c r="K3069" s="30">
        <v>9.2020000000000005E-2</v>
      </c>
      <c r="L3069" s="3">
        <v>3</v>
      </c>
      <c r="M3069" s="3">
        <v>3</v>
      </c>
      <c r="N3069" s="10">
        <f t="shared" si="329"/>
        <v>1</v>
      </c>
      <c r="O3069" s="35">
        <v>3</v>
      </c>
      <c r="P3069" s="17"/>
      <c r="Q3069" s="40">
        <v>1895.89562</v>
      </c>
      <c r="R3069" s="40">
        <v>632.63672999999994</v>
      </c>
      <c r="S3069" s="18">
        <f t="shared" si="330"/>
        <v>145.51794993006558</v>
      </c>
      <c r="T3069" s="18">
        <f t="shared" si="331"/>
        <v>5.7853106385426109E-2</v>
      </c>
      <c r="U3069" s="18">
        <f t="shared" si="332"/>
        <v>0.1106480176240173</v>
      </c>
      <c r="V3069" s="30">
        <v>632.63679999999999</v>
      </c>
      <c r="W3069" s="3" t="s">
        <v>47</v>
      </c>
      <c r="X3069" s="3" t="s">
        <v>47</v>
      </c>
      <c r="Y3069" s="3" t="s">
        <v>47</v>
      </c>
      <c r="Z3069" s="3" t="s">
        <v>47</v>
      </c>
      <c r="AA3069" s="3" t="s">
        <v>47</v>
      </c>
      <c r="AB3069" s="12" t="s">
        <v>48</v>
      </c>
      <c r="AD3069" s="3" t="s">
        <v>47</v>
      </c>
      <c r="AE3069" s="3" t="s">
        <v>47</v>
      </c>
      <c r="AF3069" s="3" t="s">
        <v>47</v>
      </c>
      <c r="AG3069" s="3" t="s">
        <v>52</v>
      </c>
      <c r="AH3069" s="3" t="s">
        <v>47</v>
      </c>
      <c r="AI3069" s="3" t="s">
        <v>48</v>
      </c>
      <c r="AL3069" s="3" t="s">
        <v>48</v>
      </c>
      <c r="AM3069" s="3" t="s">
        <v>47</v>
      </c>
      <c r="AO3069" s="3" t="s">
        <v>47</v>
      </c>
      <c r="AP3069" s="3" t="s">
        <v>48</v>
      </c>
      <c r="AU3069" s="3">
        <v>0</v>
      </c>
      <c r="AV3069" s="3">
        <v>11</v>
      </c>
      <c r="AW3069" s="3">
        <v>1</v>
      </c>
      <c r="AX3069" s="3">
        <v>11</v>
      </c>
      <c r="AY3069" s="3">
        <v>100</v>
      </c>
      <c r="AZ3069" s="6" t="str">
        <f t="shared" si="333"/>
        <v>2026.3</v>
      </c>
      <c r="BC3069" s="12" t="s">
        <v>7440</v>
      </c>
      <c r="BJ3069" s="12">
        <f t="shared" si="334"/>
        <v>1</v>
      </c>
      <c r="BK3069" s="12">
        <f t="shared" si="335"/>
        <v>0</v>
      </c>
      <c r="CQ3069" s="3" t="str">
        <f>CONCATENATE(baseURL!$A$1,baseURL!$B$1,baseURL!$C$1,".",C3069,".",L3069,".pkl&amp;seq=",BC3069)</f>
        <v>http://proteomics.broadinstitute.org/millscripts/viewfeed.pl?side=xl&amp;cycle=1&amp;fixedMods=iaaC&amp;file=msdataSM/iPRG2012_nd/cpick_in/iPRG2012_nd.2026.3.3.pkl&amp;seq=DTTHLKFASDPGCAFTK</v>
      </c>
    </row>
    <row r="3070" spans="1:95" x14ac:dyDescent="0.2">
      <c r="A3070" s="3">
        <v>4370</v>
      </c>
      <c r="B3070" s="2" t="s">
        <v>7487</v>
      </c>
      <c r="C3070" s="2" t="s">
        <v>7488</v>
      </c>
      <c r="D3070" s="3">
        <v>7915</v>
      </c>
      <c r="E3070" s="3">
        <v>7908</v>
      </c>
      <c r="F3070" s="3">
        <v>42569</v>
      </c>
      <c r="G3070" s="3">
        <v>9934</v>
      </c>
      <c r="H3070" s="3">
        <v>31.749300000000002</v>
      </c>
      <c r="I3070" s="30">
        <v>432.74556000000001</v>
      </c>
      <c r="J3070" s="30">
        <v>432.74488239999999</v>
      </c>
      <c r="K3070" s="30">
        <v>6.8000000000000005E-4</v>
      </c>
      <c r="L3070" s="3">
        <v>2</v>
      </c>
      <c r="M3070" s="3">
        <v>2</v>
      </c>
      <c r="N3070" s="10">
        <f t="shared" si="329"/>
        <v>1</v>
      </c>
      <c r="O3070" s="35">
        <v>2</v>
      </c>
      <c r="P3070" s="17"/>
      <c r="Q3070" s="40">
        <v>864.48254999999995</v>
      </c>
      <c r="R3070" s="40">
        <v>432.74491</v>
      </c>
      <c r="S3070" s="18">
        <f t="shared" si="330"/>
        <v>1.5020396196164778</v>
      </c>
      <c r="T3070" s="18">
        <f t="shared" si="331"/>
        <v>-6.3778913101248225E-2</v>
      </c>
      <c r="U3070" s="18">
        <f t="shared" si="332"/>
        <v>-0.71635735707008796</v>
      </c>
      <c r="V3070" s="30">
        <v>432.74459999999999</v>
      </c>
      <c r="W3070" s="3" t="s">
        <v>47</v>
      </c>
      <c r="X3070" s="3" t="s">
        <v>47</v>
      </c>
      <c r="Y3070" s="3" t="s">
        <v>47</v>
      </c>
      <c r="Z3070" s="3" t="s">
        <v>47</v>
      </c>
      <c r="AA3070" s="3" t="s">
        <v>47</v>
      </c>
      <c r="AB3070" s="12" t="s">
        <v>47</v>
      </c>
      <c r="AC3070" s="3" t="s">
        <v>47</v>
      </c>
      <c r="AD3070" s="3" t="s">
        <v>47</v>
      </c>
      <c r="AF3070" s="3" t="s">
        <v>48</v>
      </c>
      <c r="AG3070" s="3" t="s">
        <v>47</v>
      </c>
      <c r="AH3070" s="3" t="s">
        <v>47</v>
      </c>
      <c r="AI3070" s="3" t="s">
        <v>48</v>
      </c>
      <c r="AL3070" s="3" t="s">
        <v>48</v>
      </c>
      <c r="AM3070" s="3" t="s">
        <v>47</v>
      </c>
      <c r="AN3070" s="3" t="s">
        <v>47</v>
      </c>
      <c r="AU3070" s="3">
        <v>0</v>
      </c>
      <c r="AV3070" s="3">
        <v>12</v>
      </c>
      <c r="AW3070" s="3">
        <v>1</v>
      </c>
      <c r="AX3070" s="3">
        <v>12</v>
      </c>
      <c r="AY3070" s="3">
        <v>100</v>
      </c>
      <c r="AZ3070" s="6" t="str">
        <f t="shared" si="333"/>
        <v>2027.1</v>
      </c>
      <c r="BC3070" s="12" t="s">
        <v>7489</v>
      </c>
      <c r="BJ3070" s="12">
        <f t="shared" si="334"/>
        <v>0</v>
      </c>
      <c r="BK3070" s="12">
        <f t="shared" si="335"/>
        <v>0</v>
      </c>
      <c r="CQ3070" s="3" t="str">
        <f>CONCATENATE(baseURL!$A$1,baseURL!$B$1,baseURL!$C$1,".",C3070,".",L3070,".pkl&amp;seq=",BC3070)</f>
        <v>http://proteomics.broadinstitute.org/millscripts/viewfeed.pl?side=xl&amp;cycle=1&amp;fixedMods=iaaC&amp;file=msdataSM/iPRG2012_nd/cpick_in/iPRG2012_nd.2027.1.2.pkl&amp;seq=GFTLAEVK</v>
      </c>
    </row>
    <row r="3071" spans="1:95" x14ac:dyDescent="0.2">
      <c r="A3071" s="3">
        <v>2366</v>
      </c>
      <c r="B3071" s="2" t="s">
        <v>7484</v>
      </c>
      <c r="C3071" s="2" t="s">
        <v>7485</v>
      </c>
      <c r="D3071" s="3">
        <v>7926</v>
      </c>
      <c r="E3071" s="3">
        <v>7919</v>
      </c>
      <c r="F3071" s="3">
        <v>42580</v>
      </c>
      <c r="G3071" s="3">
        <v>9945</v>
      </c>
      <c r="H3071" s="3">
        <v>31.7651</v>
      </c>
      <c r="I3071" s="30">
        <v>729.87523999999996</v>
      </c>
      <c r="J3071" s="30">
        <v>729.87427219999995</v>
      </c>
      <c r="K3071" s="30">
        <v>9.7000000000000005E-4</v>
      </c>
      <c r="L3071" s="3">
        <v>2</v>
      </c>
      <c r="M3071" s="3">
        <v>2</v>
      </c>
      <c r="N3071" s="10">
        <f t="shared" si="329"/>
        <v>1</v>
      </c>
      <c r="O3071" s="35">
        <v>2</v>
      </c>
      <c r="P3071" s="17"/>
      <c r="Q3071" s="40">
        <v>1458.7434599999999</v>
      </c>
      <c r="R3071" s="40">
        <v>729.87536999999998</v>
      </c>
      <c r="S3071" s="18">
        <f t="shared" si="330"/>
        <v>-0.17811260025508474</v>
      </c>
      <c r="T3071" s="18">
        <f t="shared" si="331"/>
        <v>-1.5040924041936334</v>
      </c>
      <c r="U3071" s="18">
        <f t="shared" si="332"/>
        <v>-1.7400230945959854</v>
      </c>
      <c r="V3071" s="30">
        <v>729.8741</v>
      </c>
      <c r="W3071" s="3" t="s">
        <v>47</v>
      </c>
      <c r="Z3071" s="3" t="s">
        <v>47</v>
      </c>
      <c r="AB3071" s="12" t="s">
        <v>48</v>
      </c>
      <c r="AF3071" s="3" t="s">
        <v>47</v>
      </c>
      <c r="AG3071" s="3" t="s">
        <v>47</v>
      </c>
      <c r="AH3071" s="3" t="s">
        <v>47</v>
      </c>
      <c r="AL3071" s="3" t="s">
        <v>48</v>
      </c>
      <c r="AU3071" s="3">
        <v>0</v>
      </c>
      <c r="AV3071" s="3">
        <v>5</v>
      </c>
      <c r="AW3071" s="3">
        <v>1</v>
      </c>
      <c r="AX3071" s="3">
        <v>5</v>
      </c>
      <c r="AY3071" s="3">
        <v>100</v>
      </c>
      <c r="AZ3071" s="6" t="str">
        <f t="shared" si="333"/>
        <v>2027.12</v>
      </c>
      <c r="BC3071" s="12" t="s">
        <v>7486</v>
      </c>
      <c r="BJ3071" s="12">
        <f t="shared" si="334"/>
        <v>0</v>
      </c>
      <c r="BK3071" s="12">
        <f t="shared" si="335"/>
        <v>0</v>
      </c>
      <c r="CQ3071" s="3" t="str">
        <f>CONCATENATE(baseURL!$A$1,baseURL!$B$1,baseURL!$C$1,".",C3071,".",L3071,".pkl&amp;seq=",BC3071)</f>
        <v>http://proteomics.broadinstitute.org/millscripts/viewfeed.pl?side=xl&amp;cycle=1&amp;fixedMods=iaaC&amp;file=msdataSM/iPRG2012_nd/cpick_in/iPRG2012_nd.2027.12.2.pkl&amp;seq=LLNDSVPDTLDTR</v>
      </c>
    </row>
    <row r="3072" spans="1:95" x14ac:dyDescent="0.2">
      <c r="A3072" s="3">
        <v>1986</v>
      </c>
      <c r="B3072" s="2" t="s">
        <v>7492</v>
      </c>
      <c r="C3072" s="2" t="s">
        <v>7493</v>
      </c>
      <c r="D3072" s="3">
        <v>7920</v>
      </c>
      <c r="E3072" s="3">
        <v>7913</v>
      </c>
      <c r="F3072" s="3">
        <v>42574</v>
      </c>
      <c r="G3072" s="3">
        <v>9939</v>
      </c>
      <c r="H3072" s="3">
        <v>31.755099999999999</v>
      </c>
      <c r="I3072" s="30">
        <v>600.99603000000002</v>
      </c>
      <c r="J3072" s="30">
        <v>600.99540460000003</v>
      </c>
      <c r="K3072" s="30">
        <v>6.3000000000000003E-4</v>
      </c>
      <c r="L3072" s="3">
        <v>3</v>
      </c>
      <c r="M3072" s="3">
        <v>3</v>
      </c>
      <c r="N3072" s="10">
        <f t="shared" si="329"/>
        <v>1</v>
      </c>
      <c r="O3072" s="35">
        <v>3</v>
      </c>
      <c r="P3072" s="17"/>
      <c r="Q3072" s="40">
        <v>1800.9701700000001</v>
      </c>
      <c r="R3072" s="40">
        <v>600.99491</v>
      </c>
      <c r="S3072" s="18">
        <f t="shared" si="330"/>
        <v>1.8635765151728869</v>
      </c>
      <c r="T3072" s="18">
        <f t="shared" si="331"/>
        <v>0.82296870039140202</v>
      </c>
      <c r="U3072" s="18">
        <f t="shared" si="332"/>
        <v>0.48253320473203576</v>
      </c>
      <c r="V3072" s="30">
        <v>600.99519999999995</v>
      </c>
      <c r="W3072" s="3" t="s">
        <v>47</v>
      </c>
      <c r="X3072" s="3" t="s">
        <v>47</v>
      </c>
      <c r="Y3072" s="3" t="s">
        <v>47</v>
      </c>
      <c r="Z3072" s="3" t="s">
        <v>47</v>
      </c>
      <c r="AA3072" s="3" t="s">
        <v>48</v>
      </c>
      <c r="AB3072" s="12" t="s">
        <v>48</v>
      </c>
      <c r="AC3072" s="3" t="s">
        <v>47</v>
      </c>
      <c r="AD3072" s="3" t="s">
        <v>47</v>
      </c>
      <c r="AE3072" s="3" t="s">
        <v>47</v>
      </c>
      <c r="AG3072" s="3" t="s">
        <v>48</v>
      </c>
      <c r="AH3072" s="3" t="s">
        <v>47</v>
      </c>
      <c r="AL3072" s="3" t="s">
        <v>52</v>
      </c>
      <c r="AM3072" s="3" t="s">
        <v>47</v>
      </c>
      <c r="AO3072" s="3" t="s">
        <v>47</v>
      </c>
      <c r="AU3072" s="3">
        <v>0</v>
      </c>
      <c r="AV3072" s="3">
        <v>10</v>
      </c>
      <c r="AW3072" s="3">
        <v>1</v>
      </c>
      <c r="AX3072" s="3">
        <v>10</v>
      </c>
      <c r="AY3072" s="3">
        <v>100</v>
      </c>
      <c r="AZ3072" s="6" t="str">
        <f t="shared" si="333"/>
        <v>2027.6</v>
      </c>
      <c r="BC3072" s="12" t="s">
        <v>7494</v>
      </c>
      <c r="BJ3072" s="12">
        <f t="shared" si="334"/>
        <v>0</v>
      </c>
      <c r="BK3072" s="12">
        <f t="shared" si="335"/>
        <v>0</v>
      </c>
      <c r="BO3072" s="3" t="s">
        <v>54</v>
      </c>
      <c r="BP3072" s="3" t="s">
        <v>54</v>
      </c>
      <c r="BR3072" s="3" t="s">
        <v>54</v>
      </c>
      <c r="CQ3072" s="3" t="str">
        <f>CONCATENATE(baseURL!$A$1,baseURL!$B$1,baseURL!$C$1,".",C3072,".",L3072,".pkl&amp;seq=",BC3072,"&amp;varMods=Deamidated-Q+Deamidated-N")</f>
        <v>http://proteomics.broadinstitute.org/millscripts/viewfeed.pl?side=xl&amp;cycle=1&amp;fixedMods=iaaC&amp;file=msdataSM/iPRG2012_nd/cpick_in/iPRG2012_nd.2027.6.3.pkl&amp;seq=ASKVLEqLSGQTPVQSK&amp;varMods=Deamidated-Q+Deamidated-N</v>
      </c>
    </row>
    <row r="3073" spans="1:95" x14ac:dyDescent="0.2">
      <c r="A3073" s="3">
        <v>5085</v>
      </c>
      <c r="B3073" s="2" t="s">
        <v>7482</v>
      </c>
      <c r="C3073" s="2" t="s">
        <v>7483</v>
      </c>
      <c r="D3073" s="3">
        <v>7923</v>
      </c>
      <c r="E3073" s="3">
        <v>7916</v>
      </c>
      <c r="F3073" s="3">
        <v>42577</v>
      </c>
      <c r="G3073" s="3">
        <v>9942</v>
      </c>
      <c r="H3073" s="3">
        <v>31.760100000000001</v>
      </c>
      <c r="I3073" s="30">
        <v>673.84040000000005</v>
      </c>
      <c r="J3073" s="30">
        <v>673.83959149999998</v>
      </c>
      <c r="K3073" s="30">
        <v>8.0999999999999996E-4</v>
      </c>
      <c r="L3073" s="3">
        <v>2</v>
      </c>
      <c r="M3073" s="3">
        <v>2</v>
      </c>
      <c r="N3073" s="10">
        <f t="shared" si="329"/>
        <v>1</v>
      </c>
      <c r="O3073" s="35">
        <v>2</v>
      </c>
      <c r="P3073" s="17"/>
      <c r="Q3073" s="40">
        <v>1346.67328</v>
      </c>
      <c r="R3073" s="40">
        <v>673.84028000000001</v>
      </c>
      <c r="S3073" s="18">
        <f t="shared" si="330"/>
        <v>0.17808374417464273</v>
      </c>
      <c r="T3073" s="18">
        <f t="shared" si="331"/>
        <v>-1.0217554819130887</v>
      </c>
      <c r="U3073" s="18">
        <f t="shared" si="332"/>
        <v>-0.8607380965910344</v>
      </c>
      <c r="V3073" s="30">
        <v>673.83969999999999</v>
      </c>
      <c r="W3073" s="3" t="s">
        <v>47</v>
      </c>
      <c r="X3073" s="3" t="s">
        <v>47</v>
      </c>
      <c r="Y3073" s="3" t="s">
        <v>47</v>
      </c>
      <c r="Z3073" s="3" t="s">
        <v>47</v>
      </c>
      <c r="AA3073" s="3" t="s">
        <v>47</v>
      </c>
      <c r="AB3073" s="12" t="s">
        <v>47</v>
      </c>
      <c r="AC3073" s="3" t="s">
        <v>47</v>
      </c>
      <c r="AD3073" s="3" t="s">
        <v>47</v>
      </c>
      <c r="AE3073" s="3" t="s">
        <v>47</v>
      </c>
      <c r="AF3073" s="3" t="s">
        <v>47</v>
      </c>
      <c r="AG3073" s="3" t="s">
        <v>47</v>
      </c>
      <c r="AH3073" s="3" t="s">
        <v>47</v>
      </c>
      <c r="AI3073" s="3" t="s">
        <v>47</v>
      </c>
      <c r="AJ3073" s="3" t="s">
        <v>47</v>
      </c>
      <c r="AK3073" s="3" t="s">
        <v>47</v>
      </c>
      <c r="AL3073" s="3" t="s">
        <v>47</v>
      </c>
      <c r="AM3073" s="3" t="s">
        <v>47</v>
      </c>
      <c r="AN3073" s="3" t="s">
        <v>47</v>
      </c>
      <c r="AU3073" s="3">
        <v>0</v>
      </c>
      <c r="AV3073" s="3">
        <v>18</v>
      </c>
      <c r="AW3073" s="3">
        <v>1</v>
      </c>
      <c r="AX3073" s="3">
        <v>18</v>
      </c>
      <c r="AY3073" s="3">
        <v>100</v>
      </c>
      <c r="AZ3073" s="6" t="str">
        <f t="shared" si="333"/>
        <v>2027.9</v>
      </c>
      <c r="BC3073" s="12" t="s">
        <v>7374</v>
      </c>
      <c r="BJ3073" s="12">
        <f t="shared" si="334"/>
        <v>0</v>
      </c>
      <c r="BK3073" s="12">
        <f t="shared" si="335"/>
        <v>0</v>
      </c>
      <c r="CQ3073" s="3" t="str">
        <f>CONCATENATE(baseURL!$A$1,baseURL!$B$1,baseURL!$C$1,".",C3073,".",L3073,".pkl&amp;seq=",BC3073)</f>
        <v>http://proteomics.broadinstitute.org/millscripts/viewfeed.pl?side=xl&amp;cycle=1&amp;fixedMods=iaaC&amp;file=msdataSM/iPRG2012_nd/cpick_in/iPRG2012_nd.2027.9.2.pkl&amp;seq=VEEMNNLLAASR</v>
      </c>
    </row>
    <row r="3074" spans="1:95" x14ac:dyDescent="0.2">
      <c r="A3074" s="3">
        <v>3358</v>
      </c>
      <c r="B3074" s="2" t="s">
        <v>7497</v>
      </c>
      <c r="C3074" s="2" t="s">
        <v>7487</v>
      </c>
      <c r="D3074" s="3">
        <v>7928</v>
      </c>
      <c r="E3074" s="3">
        <v>7921</v>
      </c>
      <c r="F3074" s="3">
        <v>42591</v>
      </c>
      <c r="G3074" s="3">
        <v>9948</v>
      </c>
      <c r="H3074" s="3">
        <v>31.7746</v>
      </c>
      <c r="I3074" s="30">
        <v>454.60937999999999</v>
      </c>
      <c r="J3074" s="30">
        <v>454.61067850000001</v>
      </c>
      <c r="K3074" s="30">
        <v>-1.2999999999999999E-3</v>
      </c>
      <c r="L3074" s="3">
        <v>3</v>
      </c>
      <c r="M3074" s="3">
        <v>3</v>
      </c>
      <c r="N3074" s="10">
        <f t="shared" ref="N3074:N3137" si="336">IF(AND(M3074&gt;0,L3074&gt;0), IF(M3074=L3074,1,-1), 1)</f>
        <v>1</v>
      </c>
      <c r="O3074" s="35">
        <v>3</v>
      </c>
      <c r="P3074" s="17"/>
      <c r="Q3074" s="40">
        <v>1361.81511</v>
      </c>
      <c r="R3074" s="40">
        <v>454.60989000000001</v>
      </c>
      <c r="S3074" s="18">
        <f t="shared" ref="S3074:S3137" si="337">1000000*(I3074-R3074)/R3074</f>
        <v>-1.1218409701112582</v>
      </c>
      <c r="T3074" s="18">
        <f t="shared" ref="T3074:T3137" si="338">1000000*(J3074-R3074)/R3074</f>
        <v>1.7344541272490761</v>
      </c>
      <c r="U3074" s="18">
        <f t="shared" ref="U3074:U3137" si="339">1000000*(V3074-R3074)/R3074</f>
        <v>-4.817317106727689</v>
      </c>
      <c r="V3074" s="30">
        <v>454.60770000000002</v>
      </c>
      <c r="X3074" s="3" t="s">
        <v>47</v>
      </c>
      <c r="Y3074" s="3" t="s">
        <v>47</v>
      </c>
      <c r="Z3074" s="3" t="s">
        <v>47</v>
      </c>
      <c r="AA3074" s="3" t="s">
        <v>47</v>
      </c>
      <c r="AB3074" s="12" t="s">
        <v>47</v>
      </c>
      <c r="AC3074" s="3" t="s">
        <v>48</v>
      </c>
      <c r="AE3074" s="3" t="s">
        <v>48</v>
      </c>
      <c r="AF3074" s="3" t="s">
        <v>47</v>
      </c>
      <c r="AG3074" s="3" t="s">
        <v>47</v>
      </c>
      <c r="AH3074" s="3" t="s">
        <v>47</v>
      </c>
      <c r="AL3074" s="3" t="s">
        <v>48</v>
      </c>
      <c r="AP3074" s="3" t="s">
        <v>52</v>
      </c>
      <c r="AU3074" s="3">
        <v>0</v>
      </c>
      <c r="AV3074" s="3">
        <v>8</v>
      </c>
      <c r="AW3074" s="3">
        <v>1</v>
      </c>
      <c r="AX3074" s="3">
        <v>8</v>
      </c>
      <c r="AY3074" s="3">
        <v>100</v>
      </c>
      <c r="AZ3074" s="6" t="str">
        <f t="shared" ref="AZ3074:AZ3137" si="340">HYPERLINK(CQ3074,C3074)</f>
        <v>2028.2</v>
      </c>
      <c r="BC3074" s="12" t="s">
        <v>7391</v>
      </c>
      <c r="BJ3074" s="12">
        <f t="shared" ref="BJ3074:BJ3137" si="341">LEN(BC3074)-LEN(SUBSTITUTE(BC3074,"C",""))</f>
        <v>0</v>
      </c>
      <c r="BK3074" s="12">
        <f t="shared" ref="BK3074:BK3137" si="342">LEN(BC3074)-LEN(SUBSTITUTE(BC3074,"c",""))</f>
        <v>0</v>
      </c>
      <c r="CQ3074" s="3" t="str">
        <f>CONCATENATE(baseURL!$A$1,baseURL!$B$1,baseURL!$C$1,".",C3074,".",L3074,".pkl&amp;seq=",BC3074)</f>
        <v>http://proteomics.broadinstitute.org/millscripts/viewfeed.pl?side=xl&amp;cycle=1&amp;fixedMods=iaaC&amp;file=msdataSM/iPRG2012_nd/cpick_in/iPRG2012_nd.2028.2.3.pkl&amp;seq=LQTQVYKLGLAK</v>
      </c>
    </row>
    <row r="3075" spans="1:95" x14ac:dyDescent="0.2">
      <c r="A3075" s="3">
        <v>6161</v>
      </c>
      <c r="B3075" s="2" t="s">
        <v>7498</v>
      </c>
      <c r="C3075" s="2" t="s">
        <v>7499</v>
      </c>
      <c r="D3075" s="3">
        <v>7929</v>
      </c>
      <c r="E3075" s="3">
        <v>7922</v>
      </c>
      <c r="F3075" s="3">
        <v>42592</v>
      </c>
      <c r="G3075" s="3">
        <v>9949</v>
      </c>
      <c r="H3075" s="3">
        <v>31.776299999999999</v>
      </c>
      <c r="I3075" s="30">
        <v>463.75475999999998</v>
      </c>
      <c r="J3075" s="30">
        <v>464.29732940000002</v>
      </c>
      <c r="K3075" s="30">
        <v>-0.54257</v>
      </c>
      <c r="L3075" s="3">
        <v>0</v>
      </c>
      <c r="M3075" s="3">
        <v>2</v>
      </c>
      <c r="N3075" s="10">
        <f t="shared" si="336"/>
        <v>1</v>
      </c>
      <c r="O3075" s="35">
        <v>2</v>
      </c>
      <c r="P3075" s="17"/>
      <c r="Q3075" s="40">
        <v>927.58734000000004</v>
      </c>
      <c r="R3075" s="40">
        <v>464.29730999999998</v>
      </c>
      <c r="S3075" s="18">
        <f t="shared" si="337"/>
        <v>-1168.5400460321548</v>
      </c>
      <c r="T3075" s="18">
        <f t="shared" si="338"/>
        <v>4.1783571914231377E-2</v>
      </c>
      <c r="U3075" s="18">
        <f t="shared" si="339"/>
        <v>-0.45229639599116295</v>
      </c>
      <c r="V3075" s="30">
        <v>464.2971</v>
      </c>
      <c r="W3075" s="3" t="s">
        <v>47</v>
      </c>
      <c r="X3075" s="3" t="s">
        <v>47</v>
      </c>
      <c r="Y3075" s="3" t="s">
        <v>47</v>
      </c>
      <c r="Z3075" s="3" t="s">
        <v>47</v>
      </c>
      <c r="AA3075" s="3" t="s">
        <v>48</v>
      </c>
      <c r="AB3075" s="12" t="s">
        <v>47</v>
      </c>
      <c r="AC3075" s="3" t="s">
        <v>47</v>
      </c>
      <c r="AD3075" s="3" t="s">
        <v>47</v>
      </c>
      <c r="AE3075" s="3" t="s">
        <v>47</v>
      </c>
      <c r="AF3075" s="3" t="s">
        <v>47</v>
      </c>
      <c r="AH3075" s="3" t="s">
        <v>47</v>
      </c>
      <c r="AI3075" s="3" t="s">
        <v>47</v>
      </c>
      <c r="AK3075" s="3" t="s">
        <v>47</v>
      </c>
      <c r="AL3075" s="3" t="s">
        <v>47</v>
      </c>
      <c r="AN3075" s="3" t="s">
        <v>47</v>
      </c>
      <c r="AU3075" s="3">
        <v>0</v>
      </c>
      <c r="AV3075" s="3">
        <v>14</v>
      </c>
      <c r="AW3075" s="3">
        <v>1</v>
      </c>
      <c r="AX3075" s="3">
        <v>14</v>
      </c>
      <c r="AY3075" s="3">
        <v>100</v>
      </c>
      <c r="AZ3075" s="6" t="str">
        <f t="shared" si="340"/>
        <v>2028.3</v>
      </c>
      <c r="BC3075" s="12" t="s">
        <v>7422</v>
      </c>
      <c r="BJ3075" s="12">
        <f t="shared" si="341"/>
        <v>0</v>
      </c>
      <c r="BK3075" s="12">
        <f t="shared" si="342"/>
        <v>0</v>
      </c>
      <c r="CQ3075" s="3" t="str">
        <f>CONCATENATE(baseURL!$A$1,baseURL!$B$1,baseURL!$C$1,".",C3075,".",L3075,".pkl&amp;seq=",BC3075)</f>
        <v>http://proteomics.broadinstitute.org/millscripts/viewfeed.pl?side=xl&amp;cycle=1&amp;fixedMods=iaaC&amp;file=msdataSM/iPRG2012_nd/cpick_in/iPRG2012_nd.2028.3.0.pkl&amp;seq=VLLSAPLSK</v>
      </c>
    </row>
    <row r="3076" spans="1:95" x14ac:dyDescent="0.2">
      <c r="A3076" s="3">
        <v>3637</v>
      </c>
      <c r="B3076" s="2" t="s">
        <v>7500</v>
      </c>
      <c r="C3076" s="2" t="s">
        <v>7501</v>
      </c>
      <c r="D3076" s="3">
        <v>7930</v>
      </c>
      <c r="E3076" s="3">
        <v>7923</v>
      </c>
      <c r="F3076" s="3">
        <v>42593</v>
      </c>
      <c r="G3076" s="3">
        <v>9950</v>
      </c>
      <c r="H3076" s="3">
        <v>31.777899999999999</v>
      </c>
      <c r="I3076" s="30">
        <v>493.79789</v>
      </c>
      <c r="J3076" s="30">
        <v>493.79831259999997</v>
      </c>
      <c r="K3076" s="30">
        <v>-4.2000000000000002E-4</v>
      </c>
      <c r="L3076" s="3">
        <v>0</v>
      </c>
      <c r="M3076" s="3">
        <v>2</v>
      </c>
      <c r="N3076" s="10">
        <f t="shared" si="336"/>
        <v>1</v>
      </c>
      <c r="O3076" s="35">
        <v>2</v>
      </c>
      <c r="P3076" s="17"/>
      <c r="Q3076" s="40">
        <v>986.58807000000002</v>
      </c>
      <c r="R3076" s="40">
        <v>493.79766999999998</v>
      </c>
      <c r="S3076" s="18">
        <f t="shared" si="337"/>
        <v>0.44552660609554434</v>
      </c>
      <c r="T3076" s="18">
        <f t="shared" si="338"/>
        <v>1.3013427138932108</v>
      </c>
      <c r="U3076" s="18">
        <f t="shared" si="339"/>
        <v>0.87080200276031949</v>
      </c>
      <c r="V3076" s="30">
        <v>493.79809999999998</v>
      </c>
      <c r="W3076" s="3" t="s">
        <v>47</v>
      </c>
      <c r="X3076" s="3" t="s">
        <v>47</v>
      </c>
      <c r="Y3076" s="3" t="s">
        <v>47</v>
      </c>
      <c r="Z3076" s="3" t="s">
        <v>47</v>
      </c>
      <c r="AA3076" s="3" t="s">
        <v>48</v>
      </c>
      <c r="AB3076" s="12" t="s">
        <v>47</v>
      </c>
      <c r="AC3076" s="3" t="s">
        <v>47</v>
      </c>
      <c r="AE3076" s="3" t="s">
        <v>47</v>
      </c>
      <c r="AF3076" s="3" t="s">
        <v>48</v>
      </c>
      <c r="AH3076" s="3" t="s">
        <v>47</v>
      </c>
      <c r="AI3076" s="3" t="s">
        <v>47</v>
      </c>
      <c r="AK3076" s="3" t="s">
        <v>65</v>
      </c>
      <c r="AL3076" s="3" t="s">
        <v>48</v>
      </c>
      <c r="AU3076" s="3">
        <v>1</v>
      </c>
      <c r="AV3076" s="3">
        <v>9</v>
      </c>
      <c r="AW3076" s="3">
        <v>1</v>
      </c>
      <c r="AX3076" s="3">
        <v>9</v>
      </c>
      <c r="AY3076" s="3">
        <v>100</v>
      </c>
      <c r="AZ3076" s="6" t="str">
        <f t="shared" si="340"/>
        <v>2028.4</v>
      </c>
      <c r="BC3076" s="12" t="s">
        <v>7502</v>
      </c>
      <c r="BJ3076" s="12">
        <f t="shared" si="341"/>
        <v>0</v>
      </c>
      <c r="BK3076" s="12">
        <f t="shared" si="342"/>
        <v>0</v>
      </c>
      <c r="CG3076" s="3" t="s">
        <v>7503</v>
      </c>
      <c r="CQ3076" s="3" t="str">
        <f>CONCATENATE(baseURL!$A$1,baseURL!$B$1,baseURL!$C$1,".",C3076,".",L3076,".pkl&amp;seq=",BC3076)</f>
        <v>http://proteomics.broadinstitute.org/millscripts/viewfeed.pl?side=xl&amp;cycle=1&amp;fixedMods=iaaC&amp;file=msdataSM/iPRG2012_nd/cpick_in/iPRG2012_nd.2028.4.0.pkl&amp;seq=TSLLGTLGPK</v>
      </c>
    </row>
    <row r="3077" spans="1:95" x14ac:dyDescent="0.2">
      <c r="A3077" s="3">
        <v>2322</v>
      </c>
      <c r="B3077" s="2" t="s">
        <v>7504</v>
      </c>
      <c r="C3077" s="2" t="s">
        <v>7490</v>
      </c>
      <c r="D3077" s="3">
        <v>7932</v>
      </c>
      <c r="E3077" s="3">
        <v>7925</v>
      </c>
      <c r="F3077" s="3">
        <v>42595</v>
      </c>
      <c r="G3077" s="3">
        <v>9952</v>
      </c>
      <c r="H3077" s="3">
        <v>31.781300000000002</v>
      </c>
      <c r="I3077" s="30">
        <v>541.95156999999995</v>
      </c>
      <c r="J3077" s="30">
        <v>541.95124329999999</v>
      </c>
      <c r="K3077" s="30">
        <v>3.3E-4</v>
      </c>
      <c r="L3077" s="3">
        <v>3</v>
      </c>
      <c r="M3077" s="3">
        <v>3</v>
      </c>
      <c r="N3077" s="10">
        <f t="shared" si="336"/>
        <v>1</v>
      </c>
      <c r="O3077" s="35">
        <v>3</v>
      </c>
      <c r="P3077" s="17"/>
      <c r="Q3077" s="40">
        <v>1623.8377</v>
      </c>
      <c r="R3077" s="40">
        <v>541.95074999999997</v>
      </c>
      <c r="S3077" s="18">
        <f t="shared" si="337"/>
        <v>1.513052615899253</v>
      </c>
      <c r="T3077" s="18">
        <f t="shared" si="338"/>
        <v>0.91023031154853307</v>
      </c>
      <c r="U3077" s="18">
        <f t="shared" si="339"/>
        <v>0.83033375265322107</v>
      </c>
      <c r="V3077" s="30">
        <v>541.95119999999997</v>
      </c>
      <c r="W3077" s="3" t="s">
        <v>47</v>
      </c>
      <c r="X3077" s="3" t="s">
        <v>65</v>
      </c>
      <c r="Y3077" s="3" t="s">
        <v>65</v>
      </c>
      <c r="Z3077" s="3" t="s">
        <v>47</v>
      </c>
      <c r="AA3077" s="3" t="s">
        <v>47</v>
      </c>
      <c r="AB3077" s="12" t="s">
        <v>47</v>
      </c>
      <c r="AC3077" s="3" t="s">
        <v>47</v>
      </c>
      <c r="AD3077" s="3" t="s">
        <v>47</v>
      </c>
      <c r="AE3077" s="3" t="s">
        <v>47</v>
      </c>
      <c r="AF3077" s="3" t="s">
        <v>47</v>
      </c>
      <c r="AG3077" s="3" t="s">
        <v>47</v>
      </c>
      <c r="AH3077" s="3" t="s">
        <v>47</v>
      </c>
      <c r="AI3077" s="3" t="s">
        <v>47</v>
      </c>
      <c r="AJ3077" s="3" t="s">
        <v>47</v>
      </c>
      <c r="AK3077" s="3" t="s">
        <v>47</v>
      </c>
      <c r="AL3077" s="3" t="s">
        <v>47</v>
      </c>
      <c r="AN3077" s="3" t="s">
        <v>47</v>
      </c>
      <c r="AO3077" s="3" t="s">
        <v>47</v>
      </c>
      <c r="AP3077" s="3" t="s">
        <v>48</v>
      </c>
      <c r="AQ3077" s="3" t="s">
        <v>47</v>
      </c>
      <c r="AR3077" s="3" t="s">
        <v>48</v>
      </c>
      <c r="AU3077" s="3">
        <v>2</v>
      </c>
      <c r="AV3077" s="3">
        <v>17</v>
      </c>
      <c r="AW3077" s="3">
        <v>2</v>
      </c>
      <c r="AX3077" s="3">
        <v>16</v>
      </c>
      <c r="AY3077" s="3">
        <v>94.12</v>
      </c>
      <c r="AZ3077" s="6" t="str">
        <f t="shared" si="340"/>
        <v>2028.6</v>
      </c>
      <c r="BB3077" s="12" t="s">
        <v>79</v>
      </c>
      <c r="BC3077" s="12" t="s">
        <v>7394</v>
      </c>
      <c r="BJ3077" s="12">
        <f t="shared" si="341"/>
        <v>0</v>
      </c>
      <c r="BK3077" s="12">
        <f t="shared" si="342"/>
        <v>0</v>
      </c>
      <c r="BT3077" s="3" t="s">
        <v>7443</v>
      </c>
      <c r="BU3077" s="3" t="s">
        <v>7443</v>
      </c>
      <c r="CM3077" s="3" t="s">
        <v>7505</v>
      </c>
      <c r="CQ3077" s="3" t="str">
        <f>CONCATENATE(baseURL!$A$1,baseURL!$B$1,"+Acetyl",baseURL!$C$1,".",C3077,".",L3077,".pkl&amp;seq=",BC3077)</f>
        <v>http://proteomics.broadinstitute.org/millscripts/viewfeed.pl?side=xl&amp;cycle=1&amp;fixedMods=iaaC+Acetyl&amp;file=msdataSM/iPRG2012_nd/cpick_in/iPRG2012_nd.2028.6.3.pkl&amp;seq=SDLVNKKFPAGDYK</v>
      </c>
    </row>
    <row r="3078" spans="1:95" x14ac:dyDescent="0.2">
      <c r="A3078" s="3">
        <v>2907</v>
      </c>
      <c r="B3078" s="2" t="s">
        <v>7510</v>
      </c>
      <c r="C3078" s="2" t="s">
        <v>7511</v>
      </c>
      <c r="D3078" s="3">
        <v>7939</v>
      </c>
      <c r="E3078" s="3">
        <v>7932</v>
      </c>
      <c r="F3078" s="3">
        <v>42612</v>
      </c>
      <c r="G3078" s="3">
        <v>9960</v>
      </c>
      <c r="H3078" s="3">
        <v>31.800799999999999</v>
      </c>
      <c r="I3078" s="30">
        <v>457.78357999999997</v>
      </c>
      <c r="J3078" s="30">
        <v>457.78186470000003</v>
      </c>
      <c r="K3078" s="30">
        <v>1.72E-3</v>
      </c>
      <c r="L3078" s="3">
        <v>4</v>
      </c>
      <c r="M3078" s="3">
        <v>2</v>
      </c>
      <c r="N3078" s="10">
        <f t="shared" si="336"/>
        <v>-1</v>
      </c>
      <c r="O3078" s="35">
        <v>2</v>
      </c>
      <c r="P3078" s="17"/>
      <c r="Q3078" s="40">
        <v>914.55570999999998</v>
      </c>
      <c r="R3078" s="40">
        <v>457.78149000000002</v>
      </c>
      <c r="S3078" s="18">
        <f t="shared" si="337"/>
        <v>4.5654969578452196</v>
      </c>
      <c r="T3078" s="18">
        <f t="shared" si="338"/>
        <v>0.81851277999235583</v>
      </c>
      <c r="U3078" s="18">
        <f t="shared" si="339"/>
        <v>0.8956238051215899</v>
      </c>
      <c r="V3078" s="30">
        <v>457.78190000000001</v>
      </c>
      <c r="Z3078" s="3" t="s">
        <v>47</v>
      </c>
      <c r="AA3078" s="3" t="s">
        <v>47</v>
      </c>
      <c r="AB3078" s="12" t="s">
        <v>65</v>
      </c>
      <c r="AC3078" s="3" t="s">
        <v>47</v>
      </c>
      <c r="AE3078" s="3" t="s">
        <v>48</v>
      </c>
      <c r="AH3078" s="3" t="s">
        <v>52</v>
      </c>
      <c r="AI3078" s="3" t="s">
        <v>48</v>
      </c>
      <c r="AK3078" s="3" t="s">
        <v>52</v>
      </c>
      <c r="AL3078" s="3" t="s">
        <v>48</v>
      </c>
      <c r="AN3078" s="3" t="s">
        <v>47</v>
      </c>
      <c r="AU3078" s="3">
        <v>1</v>
      </c>
      <c r="AV3078" s="3">
        <v>4</v>
      </c>
      <c r="AW3078" s="3">
        <v>1</v>
      </c>
      <c r="AX3078" s="3">
        <v>4</v>
      </c>
      <c r="AY3078" s="3">
        <v>100</v>
      </c>
      <c r="AZ3078" s="6" t="str">
        <f t="shared" si="340"/>
        <v>2029.2</v>
      </c>
      <c r="BC3078" s="12" t="s">
        <v>7512</v>
      </c>
      <c r="BJ3078" s="12">
        <f t="shared" si="341"/>
        <v>0</v>
      </c>
      <c r="BK3078" s="12">
        <f t="shared" si="342"/>
        <v>0</v>
      </c>
      <c r="BX3078" s="3" t="s">
        <v>7513</v>
      </c>
      <c r="CQ3078" s="3" t="str">
        <f>CONCATENATE(baseURL!$A$1,baseURL!$B$1,baseURL!$C$1,".",C3078,".",L3078,".pkl&amp;seq=",BC3078)</f>
        <v>http://proteomics.broadinstitute.org/millscripts/viewfeed.pl?side=xl&amp;cycle=1&amp;fixedMods=iaaC&amp;file=msdataSM/iPRG2012_nd/cpick_in/iPRG2012_nd.2029.2.4.pkl&amp;seq=TLLTLPEK</v>
      </c>
    </row>
    <row r="3079" spans="1:95" x14ac:dyDescent="0.2">
      <c r="A3079" s="3">
        <v>1557</v>
      </c>
      <c r="B3079" s="2" t="s">
        <v>7507</v>
      </c>
      <c r="C3079" s="2" t="s">
        <v>7508</v>
      </c>
      <c r="D3079" s="3">
        <v>7946</v>
      </c>
      <c r="E3079" s="3">
        <v>7939</v>
      </c>
      <c r="F3079" s="3">
        <v>42619</v>
      </c>
      <c r="G3079" s="3">
        <v>9967</v>
      </c>
      <c r="H3079" s="3">
        <v>31.8142</v>
      </c>
      <c r="I3079" s="30">
        <v>828.0752</v>
      </c>
      <c r="J3079" s="30">
        <v>828.07412539999996</v>
      </c>
      <c r="K3079" s="30">
        <v>1.07E-3</v>
      </c>
      <c r="L3079" s="3">
        <v>3</v>
      </c>
      <c r="M3079" s="3">
        <v>3</v>
      </c>
      <c r="N3079" s="10">
        <f t="shared" si="336"/>
        <v>1</v>
      </c>
      <c r="O3079" s="35">
        <v>3</v>
      </c>
      <c r="P3079" s="17"/>
      <c r="Q3079" s="40">
        <v>2482.2096200000001</v>
      </c>
      <c r="R3079" s="40">
        <v>828.07473000000005</v>
      </c>
      <c r="S3079" s="18">
        <f t="shared" si="337"/>
        <v>0.56758162388342948</v>
      </c>
      <c r="T3079" s="18">
        <f t="shared" si="338"/>
        <v>-0.73012734018327641</v>
      </c>
      <c r="U3079" s="18">
        <f t="shared" si="339"/>
        <v>-0.76080090018085522</v>
      </c>
      <c r="V3079" s="30">
        <v>828.07410000000004</v>
      </c>
      <c r="X3079" s="3" t="s">
        <v>48</v>
      </c>
      <c r="Y3079" s="3" t="s">
        <v>48</v>
      </c>
      <c r="Z3079" s="3" t="s">
        <v>52</v>
      </c>
      <c r="AB3079" s="12" t="s">
        <v>47</v>
      </c>
      <c r="AC3079" s="3" t="s">
        <v>52</v>
      </c>
      <c r="AD3079" s="3" t="s">
        <v>47</v>
      </c>
      <c r="AF3079" s="3" t="s">
        <v>48</v>
      </c>
      <c r="AG3079" s="3" t="s">
        <v>47</v>
      </c>
      <c r="AL3079" s="3" t="s">
        <v>52</v>
      </c>
      <c r="AU3079" s="3">
        <v>0</v>
      </c>
      <c r="AV3079" s="3">
        <v>3</v>
      </c>
      <c r="AW3079" s="3">
        <v>1</v>
      </c>
      <c r="AX3079" s="3">
        <v>3</v>
      </c>
      <c r="AY3079" s="3">
        <v>100</v>
      </c>
      <c r="AZ3079" s="6" t="str">
        <f t="shared" si="340"/>
        <v>2029.9</v>
      </c>
      <c r="BC3079" s="12" t="s">
        <v>7509</v>
      </c>
      <c r="BJ3079" s="12">
        <f t="shared" si="341"/>
        <v>0</v>
      </c>
      <c r="BK3079" s="12">
        <f t="shared" si="342"/>
        <v>0</v>
      </c>
      <c r="CQ3079" s="3" t="str">
        <f>CONCATENATE(baseURL!$A$1,baseURL!$B$1,baseURL!$C$1,".",C3079,".",L3079,".pkl&amp;seq=",BC3079)</f>
        <v>http://proteomics.broadinstitute.org/millscripts/viewfeed.pl?side=xl&amp;cycle=1&amp;fixedMods=iaaC&amp;file=msdataSM/iPRG2012_nd/cpick_in/iPRG2012_nd.2029.9.3.pkl&amp;seq=TKYDLTLDEESPRPGQQTFEK</v>
      </c>
    </row>
    <row r="3080" spans="1:95" x14ac:dyDescent="0.2">
      <c r="A3080" s="3">
        <v>7605</v>
      </c>
      <c r="B3080" s="2" t="s">
        <v>7515</v>
      </c>
      <c r="C3080" s="2" t="s">
        <v>7514</v>
      </c>
      <c r="D3080" s="3">
        <v>7952</v>
      </c>
      <c r="E3080" s="3">
        <v>7945</v>
      </c>
      <c r="F3080" s="3">
        <v>42637</v>
      </c>
      <c r="G3080" s="3">
        <v>9974</v>
      </c>
      <c r="H3080" s="3">
        <v>31.8322</v>
      </c>
      <c r="I3080" s="30">
        <v>529.59712999999999</v>
      </c>
      <c r="J3080" s="30">
        <v>529.59645699999999</v>
      </c>
      <c r="K3080" s="30">
        <v>6.7000000000000002E-4</v>
      </c>
      <c r="L3080" s="3">
        <v>3</v>
      </c>
      <c r="M3080" s="3">
        <v>3</v>
      </c>
      <c r="N3080" s="10">
        <f t="shared" si="336"/>
        <v>1</v>
      </c>
      <c r="O3080" s="35">
        <v>3</v>
      </c>
      <c r="Q3080" s="40">
        <v>1586.77439</v>
      </c>
      <c r="R3080" s="40">
        <v>529.59631000000002</v>
      </c>
      <c r="S3080" s="18">
        <f t="shared" si="337"/>
        <v>1.548349156692693</v>
      </c>
      <c r="T3080" s="18">
        <f t="shared" si="338"/>
        <v>0.27756990974865586</v>
      </c>
      <c r="U3080" s="18">
        <f t="shared" si="339"/>
        <v>-0.20770537480394682</v>
      </c>
      <c r="V3080" s="30">
        <v>529.59619999999995</v>
      </c>
      <c r="W3080" s="3" t="s">
        <v>47</v>
      </c>
      <c r="X3080" s="3" t="s">
        <v>47</v>
      </c>
      <c r="Y3080" s="3" t="s">
        <v>47</v>
      </c>
      <c r="AB3080" s="12" t="s">
        <v>52</v>
      </c>
      <c r="AC3080" s="3" t="s">
        <v>52</v>
      </c>
      <c r="AH3080" s="3" t="s">
        <v>47</v>
      </c>
      <c r="AK3080" s="3" t="s">
        <v>47</v>
      </c>
      <c r="AU3080" s="3">
        <v>0</v>
      </c>
      <c r="AV3080" s="3">
        <v>5</v>
      </c>
      <c r="AW3080" s="3">
        <v>1</v>
      </c>
      <c r="AX3080" s="3">
        <v>5</v>
      </c>
      <c r="AY3080" s="3">
        <v>100</v>
      </c>
      <c r="AZ3080" s="6" t="str">
        <f t="shared" si="340"/>
        <v>2030.6</v>
      </c>
      <c r="BC3080" s="12" t="s">
        <v>7516</v>
      </c>
      <c r="BI3080" s="12" t="s">
        <v>594</v>
      </c>
      <c r="BJ3080" s="12">
        <f t="shared" si="341"/>
        <v>0</v>
      </c>
      <c r="BK3080" s="12">
        <f t="shared" si="342"/>
        <v>1</v>
      </c>
      <c r="BR3080" s="3" t="s">
        <v>594</v>
      </c>
      <c r="CQ3080" s="3" t="str">
        <f>CONCATENATE(baseURL!$A$1,baseURL!$B$1,baseURL!$C$1,".",C3080,".",L3080,".pkl&amp;seq=",BC3080,"&amp;varMods=ReducedCys-C")</f>
        <v>http://proteomics.broadinstitute.org/millscripts/viewfeed.pl?side=xl&amp;cycle=1&amp;fixedMods=iaaC&amp;file=msdataSM/iPRG2012_nd/cpick_in/iPRG2012_nd.2030.6.3.pkl&amp;seq=QQcNYSSLVFNRK&amp;varMods=ReducedCys-C</v>
      </c>
    </row>
    <row r="3081" spans="1:95" x14ac:dyDescent="0.2">
      <c r="A3081" s="3">
        <v>2526</v>
      </c>
      <c r="B3081" s="2" t="s">
        <v>7517</v>
      </c>
      <c r="C3081" s="2" t="s">
        <v>7518</v>
      </c>
      <c r="D3081" s="3">
        <v>7953</v>
      </c>
      <c r="E3081" s="3">
        <v>7946</v>
      </c>
      <c r="F3081" s="3">
        <v>42638</v>
      </c>
      <c r="G3081" s="3">
        <v>9975</v>
      </c>
      <c r="H3081" s="3">
        <v>31.8338</v>
      </c>
      <c r="I3081" s="30">
        <v>533.77071999999998</v>
      </c>
      <c r="J3081" s="30">
        <v>533.77096789999996</v>
      </c>
      <c r="K3081" s="30">
        <v>-2.5000000000000001E-4</v>
      </c>
      <c r="L3081" s="3">
        <v>2</v>
      </c>
      <c r="M3081" s="3">
        <v>2</v>
      </c>
      <c r="N3081" s="10">
        <f t="shared" si="336"/>
        <v>1</v>
      </c>
      <c r="O3081" s="35">
        <v>2</v>
      </c>
      <c r="P3081" s="17"/>
      <c r="Q3081" s="40">
        <v>1066.5349900000001</v>
      </c>
      <c r="R3081" s="40">
        <v>533.77112999999997</v>
      </c>
      <c r="S3081" s="18">
        <f t="shared" si="337"/>
        <v>-0.76811947470450692</v>
      </c>
      <c r="T3081" s="18">
        <f t="shared" si="338"/>
        <v>-0.30368821185847605</v>
      </c>
      <c r="U3081" s="18">
        <f t="shared" si="339"/>
        <v>-0.24355007737650045</v>
      </c>
      <c r="V3081" s="30">
        <v>533.77099999999996</v>
      </c>
      <c r="W3081" s="3" t="s">
        <v>48</v>
      </c>
      <c r="Z3081" s="3" t="s">
        <v>47</v>
      </c>
      <c r="AA3081" s="3" t="s">
        <v>48</v>
      </c>
      <c r="AB3081" s="12" t="s">
        <v>47</v>
      </c>
      <c r="AC3081" s="3" t="s">
        <v>47</v>
      </c>
      <c r="AE3081" s="3" t="s">
        <v>48</v>
      </c>
      <c r="AF3081" s="3" t="s">
        <v>47</v>
      </c>
      <c r="AG3081" s="3" t="s">
        <v>47</v>
      </c>
      <c r="AH3081" s="3" t="s">
        <v>47</v>
      </c>
      <c r="AI3081" s="3" t="s">
        <v>48</v>
      </c>
      <c r="AK3081" s="3" t="s">
        <v>48</v>
      </c>
      <c r="AL3081" s="3" t="s">
        <v>47</v>
      </c>
      <c r="AU3081" s="3">
        <v>0</v>
      </c>
      <c r="AV3081" s="3">
        <v>7</v>
      </c>
      <c r="AW3081" s="3">
        <v>1</v>
      </c>
      <c r="AX3081" s="3">
        <v>7</v>
      </c>
      <c r="AY3081" s="3">
        <v>100</v>
      </c>
      <c r="AZ3081" s="6" t="str">
        <f t="shared" si="340"/>
        <v>2030.7</v>
      </c>
      <c r="BC3081" s="12" t="s">
        <v>7316</v>
      </c>
      <c r="BJ3081" s="12">
        <f t="shared" si="341"/>
        <v>0</v>
      </c>
      <c r="BK3081" s="12">
        <f t="shared" si="342"/>
        <v>0</v>
      </c>
      <c r="CQ3081" s="3" t="str">
        <f>CONCATENATE(baseURL!$A$1,baseURL!$B$1,baseURL!$C$1,".",C3081,".",L3081,".pkl&amp;seq=",BC3081)</f>
        <v>http://proteomics.broadinstitute.org/millscripts/viewfeed.pl?side=xl&amp;cycle=1&amp;fixedMods=iaaC&amp;file=msdataSM/iPRG2012_nd/cpick_in/iPRG2012_nd.2030.7.2.pkl&amp;seq=VAFTVDQMR</v>
      </c>
    </row>
    <row r="3082" spans="1:95" x14ac:dyDescent="0.2">
      <c r="A3082" s="3">
        <v>2402</v>
      </c>
      <c r="B3082" s="2" t="s">
        <v>7519</v>
      </c>
      <c r="C3082" s="2" t="s">
        <v>7520</v>
      </c>
      <c r="D3082" s="3">
        <v>7954</v>
      </c>
      <c r="E3082" s="3">
        <v>7947</v>
      </c>
      <c r="F3082" s="3">
        <v>42639</v>
      </c>
      <c r="G3082" s="3">
        <v>9976</v>
      </c>
      <c r="H3082" s="3">
        <v>31.8355</v>
      </c>
      <c r="I3082" s="30">
        <v>596.64819999999997</v>
      </c>
      <c r="J3082" s="30">
        <v>596.64800969999999</v>
      </c>
      <c r="K3082" s="30">
        <v>1.9000000000000001E-4</v>
      </c>
      <c r="L3082" s="3">
        <v>3</v>
      </c>
      <c r="M3082" s="3">
        <v>3</v>
      </c>
      <c r="N3082" s="10">
        <f t="shared" si="336"/>
        <v>1</v>
      </c>
      <c r="O3082" s="35">
        <v>3</v>
      </c>
      <c r="P3082" s="17"/>
      <c r="Q3082" s="40">
        <v>1787.9286400000001</v>
      </c>
      <c r="R3082" s="40">
        <v>596.64773000000002</v>
      </c>
      <c r="S3082" s="18">
        <f t="shared" si="337"/>
        <v>0.78773449779190885</v>
      </c>
      <c r="T3082" s="18">
        <f t="shared" si="338"/>
        <v>0.4687858277187742</v>
      </c>
      <c r="U3082" s="18">
        <f t="shared" si="339"/>
        <v>0.11732215915235918</v>
      </c>
      <c r="V3082" s="30">
        <v>596.64779999999996</v>
      </c>
      <c r="W3082" s="3" t="s">
        <v>47</v>
      </c>
      <c r="X3082" s="3" t="s">
        <v>48</v>
      </c>
      <c r="Z3082" s="3" t="s">
        <v>47</v>
      </c>
      <c r="AA3082" s="3" t="s">
        <v>47</v>
      </c>
      <c r="AB3082" s="12" t="s">
        <v>47</v>
      </c>
      <c r="AC3082" s="3" t="s">
        <v>47</v>
      </c>
      <c r="AD3082" s="3" t="s">
        <v>47</v>
      </c>
      <c r="AE3082" s="3" t="s">
        <v>47</v>
      </c>
      <c r="AF3082" s="3" t="s">
        <v>48</v>
      </c>
      <c r="AG3082" s="3" t="s">
        <v>47</v>
      </c>
      <c r="AH3082" s="3" t="s">
        <v>47</v>
      </c>
      <c r="AK3082" s="3" t="s">
        <v>47</v>
      </c>
      <c r="AL3082" s="3" t="s">
        <v>48</v>
      </c>
      <c r="AU3082" s="3">
        <v>0</v>
      </c>
      <c r="AV3082" s="3">
        <v>10</v>
      </c>
      <c r="AW3082" s="3">
        <v>1</v>
      </c>
      <c r="AX3082" s="3">
        <v>10</v>
      </c>
      <c r="AY3082" s="3">
        <v>100</v>
      </c>
      <c r="AZ3082" s="6" t="str">
        <f t="shared" si="340"/>
        <v>2030.8</v>
      </c>
      <c r="BC3082" s="12" t="s">
        <v>7521</v>
      </c>
      <c r="BJ3082" s="12">
        <f t="shared" si="341"/>
        <v>0</v>
      </c>
      <c r="BK3082" s="12">
        <f t="shared" si="342"/>
        <v>0</v>
      </c>
      <c r="CQ3082" s="3" t="str">
        <f>CONCATENATE(baseURL!$A$1,baseURL!$B$1,baseURL!$C$1,".",C3082,".",L3082,".pkl&amp;seq=",BC3082)</f>
        <v>http://proteomics.broadinstitute.org/millscripts/viewfeed.pl?side=xl&amp;cycle=1&amp;fixedMods=iaaC&amp;file=msdataSM/iPRG2012_nd/cpick_in/iPRG2012_nd.2030.8.3.pkl&amp;seq=ETAQALNGWELTKAQK</v>
      </c>
    </row>
    <row r="3083" spans="1:95" x14ac:dyDescent="0.2">
      <c r="A3083" s="3">
        <v>1970</v>
      </c>
      <c r="B3083" s="2" t="s">
        <v>7530</v>
      </c>
      <c r="C3083" s="2" t="s">
        <v>7531</v>
      </c>
      <c r="D3083" s="3">
        <v>7961</v>
      </c>
      <c r="E3083" s="3">
        <v>7954</v>
      </c>
      <c r="F3083" s="3">
        <v>42657</v>
      </c>
      <c r="G3083" s="3">
        <v>9984</v>
      </c>
      <c r="H3083" s="3">
        <v>31.851800000000001</v>
      </c>
      <c r="I3083" s="30">
        <v>582.94001000000003</v>
      </c>
      <c r="J3083" s="30">
        <v>582.93868369999996</v>
      </c>
      <c r="K3083" s="30">
        <v>1.33E-3</v>
      </c>
      <c r="L3083" s="3">
        <v>3</v>
      </c>
      <c r="M3083" s="3">
        <v>3</v>
      </c>
      <c r="N3083" s="10">
        <f t="shared" si="336"/>
        <v>1</v>
      </c>
      <c r="O3083" s="35">
        <v>3</v>
      </c>
      <c r="P3083" s="17"/>
      <c r="Q3083" s="40">
        <v>1746.7969599999999</v>
      </c>
      <c r="R3083" s="40">
        <v>582.93717000000004</v>
      </c>
      <c r="S3083" s="18">
        <f t="shared" si="337"/>
        <v>4.8718801032913372</v>
      </c>
      <c r="T3083" s="18">
        <f t="shared" si="338"/>
        <v>2.5966777859071359</v>
      </c>
      <c r="U3083" s="18">
        <f t="shared" si="339"/>
        <v>2.2815494848938713</v>
      </c>
      <c r="V3083" s="30">
        <v>582.93849999999998</v>
      </c>
      <c r="W3083" s="3" t="s">
        <v>47</v>
      </c>
      <c r="Y3083" s="3" t="s">
        <v>47</v>
      </c>
      <c r="Z3083" s="3" t="s">
        <v>47</v>
      </c>
      <c r="AA3083" s="3" t="s">
        <v>47</v>
      </c>
      <c r="AB3083" s="12" t="s">
        <v>47</v>
      </c>
      <c r="AC3083" s="3" t="s">
        <v>47</v>
      </c>
      <c r="AD3083" s="3" t="s">
        <v>47</v>
      </c>
      <c r="AE3083" s="3" t="s">
        <v>47</v>
      </c>
      <c r="AG3083" s="3" t="s">
        <v>48</v>
      </c>
      <c r="AH3083" s="3" t="s">
        <v>47</v>
      </c>
      <c r="AI3083" s="3" t="s">
        <v>48</v>
      </c>
      <c r="AL3083" s="3" t="s">
        <v>52</v>
      </c>
      <c r="AM3083" s="3" t="s">
        <v>52</v>
      </c>
      <c r="AN3083" s="3" t="s">
        <v>52</v>
      </c>
      <c r="AO3083" s="3" t="s">
        <v>48</v>
      </c>
      <c r="AU3083" s="3">
        <v>0</v>
      </c>
      <c r="AV3083" s="3">
        <v>9</v>
      </c>
      <c r="AW3083" s="3">
        <v>2</v>
      </c>
      <c r="AX3083" s="3">
        <v>8</v>
      </c>
      <c r="AY3083" s="3">
        <v>88.89</v>
      </c>
      <c r="AZ3083" s="6" t="str">
        <f t="shared" si="340"/>
        <v>2031.5</v>
      </c>
      <c r="BC3083" s="12" t="s">
        <v>7532</v>
      </c>
      <c r="BJ3083" s="12">
        <f t="shared" si="341"/>
        <v>0</v>
      </c>
      <c r="BK3083" s="12">
        <f t="shared" si="342"/>
        <v>0</v>
      </c>
      <c r="BP3083" s="3" t="s">
        <v>54</v>
      </c>
      <c r="BR3083" s="3" t="s">
        <v>54</v>
      </c>
      <c r="BX3083" s="3" t="s">
        <v>7533</v>
      </c>
      <c r="CQ3083" s="3" t="str">
        <f>CONCATENATE(baseURL!$A$1,baseURL!$B$1,baseURL!$C$1,".",C3083,".",L3083,".pkl&amp;seq=",BC3083,"&amp;varMods=Deamidated-N")</f>
        <v>http://proteomics.broadinstitute.org/millscripts/viewfeed.pl?side=xl&amp;cycle=1&amp;fixedMods=iaaC&amp;file=msdataSM/iPRG2012_nd/cpick_in/iPRG2012_nd.2031.5.3.pkl&amp;seq=FFKQDFEEnGSLER&amp;varMods=Deamidated-N</v>
      </c>
    </row>
    <row r="3084" spans="1:95" x14ac:dyDescent="0.2">
      <c r="A3084" s="3">
        <v>1677</v>
      </c>
      <c r="B3084" s="2" t="s">
        <v>7534</v>
      </c>
      <c r="C3084" s="2" t="s">
        <v>7517</v>
      </c>
      <c r="D3084" s="3">
        <v>7964</v>
      </c>
      <c r="E3084" s="3">
        <v>7957</v>
      </c>
      <c r="F3084" s="3">
        <v>42660</v>
      </c>
      <c r="G3084" s="3">
        <v>9987</v>
      </c>
      <c r="H3084" s="3">
        <v>31.8568</v>
      </c>
      <c r="I3084" s="30">
        <v>615.83052999999995</v>
      </c>
      <c r="J3084" s="30">
        <v>616.32848049999996</v>
      </c>
      <c r="K3084" s="30">
        <v>-0.49795</v>
      </c>
      <c r="L3084" s="3">
        <v>2</v>
      </c>
      <c r="M3084" s="3">
        <v>2</v>
      </c>
      <c r="N3084" s="10">
        <f t="shared" si="336"/>
        <v>1</v>
      </c>
      <c r="O3084" s="35">
        <v>2</v>
      </c>
      <c r="P3084" s="17"/>
      <c r="Q3084" s="40">
        <v>1230.6510800000001</v>
      </c>
      <c r="R3084" s="40">
        <v>615.82917999999995</v>
      </c>
      <c r="S3084" s="18">
        <f t="shared" si="337"/>
        <v>2.1921663406761316</v>
      </c>
      <c r="T3084" s="18">
        <f t="shared" si="338"/>
        <v>810.77759257851983</v>
      </c>
      <c r="U3084" s="18">
        <f t="shared" si="339"/>
        <v>811.13402258735948</v>
      </c>
      <c r="V3084" s="30">
        <v>616.32870000000003</v>
      </c>
      <c r="W3084" s="3" t="s">
        <v>47</v>
      </c>
      <c r="X3084" s="3" t="s">
        <v>47</v>
      </c>
      <c r="Y3084" s="3" t="s">
        <v>47</v>
      </c>
      <c r="Z3084" s="3" t="s">
        <v>52</v>
      </c>
      <c r="AB3084" s="12" t="s">
        <v>48</v>
      </c>
      <c r="AC3084" s="3" t="s">
        <v>47</v>
      </c>
      <c r="AD3084" s="3" t="s">
        <v>48</v>
      </c>
      <c r="AF3084" s="3" t="s">
        <v>47</v>
      </c>
      <c r="AG3084" s="3" t="s">
        <v>48</v>
      </c>
      <c r="AM3084" s="3" t="s">
        <v>47</v>
      </c>
      <c r="AU3084" s="3">
        <v>0</v>
      </c>
      <c r="AV3084" s="3">
        <v>6</v>
      </c>
      <c r="AW3084" s="3">
        <v>1</v>
      </c>
      <c r="AX3084" s="3">
        <v>6</v>
      </c>
      <c r="AY3084" s="3">
        <v>100</v>
      </c>
      <c r="AZ3084" s="6" t="str">
        <f t="shared" si="340"/>
        <v>2031.8</v>
      </c>
      <c r="BC3084" s="12" t="s">
        <v>7535</v>
      </c>
      <c r="BJ3084" s="12">
        <f t="shared" si="341"/>
        <v>0</v>
      </c>
      <c r="BK3084" s="12">
        <f t="shared" si="342"/>
        <v>0</v>
      </c>
      <c r="CQ3084" s="3" t="str">
        <f>CONCATENATE(baseURL!$A$1,baseURL!$B$1,baseURL!$C$1,".",C3084,".",L3084,".pkl&amp;seq=",BC3084)</f>
        <v>http://proteomics.broadinstitute.org/millscripts/viewfeed.pl?side=xl&amp;cycle=1&amp;fixedMods=iaaC&amp;file=msdataSM/iPRG2012_nd/cpick_in/iPRG2012_nd.2031.8.2.pkl&amp;seq=SPLMVATDVAAR</v>
      </c>
    </row>
    <row r="3085" spans="1:95" x14ac:dyDescent="0.2">
      <c r="A3085" s="3">
        <v>4439</v>
      </c>
      <c r="B3085" s="2" t="s">
        <v>7522</v>
      </c>
      <c r="C3085" s="2" t="s">
        <v>7519</v>
      </c>
      <c r="D3085" s="3">
        <v>7965</v>
      </c>
      <c r="E3085" s="3">
        <v>7958</v>
      </c>
      <c r="F3085" s="3">
        <v>42661</v>
      </c>
      <c r="G3085" s="3">
        <v>9988</v>
      </c>
      <c r="H3085" s="3">
        <v>31.858499999999999</v>
      </c>
      <c r="I3085" s="30">
        <v>626.97702000000004</v>
      </c>
      <c r="J3085" s="30">
        <v>626.97556220000001</v>
      </c>
      <c r="K3085" s="30">
        <v>1.4599999999999999E-3</v>
      </c>
      <c r="L3085" s="3">
        <v>0</v>
      </c>
      <c r="M3085" s="3">
        <v>3</v>
      </c>
      <c r="N3085" s="10">
        <f t="shared" si="336"/>
        <v>1</v>
      </c>
      <c r="O3085" s="35">
        <v>3</v>
      </c>
      <c r="P3085" s="17"/>
      <c r="Q3085" s="40">
        <v>1878.9113299999999</v>
      </c>
      <c r="R3085" s="40">
        <v>626.97529999999995</v>
      </c>
      <c r="S3085" s="18">
        <f t="shared" si="337"/>
        <v>2.7433297613019274</v>
      </c>
      <c r="T3085" s="18">
        <f t="shared" si="338"/>
        <v>0.41819829276465026</v>
      </c>
      <c r="U3085" s="18">
        <f t="shared" si="339"/>
        <v>0.31899183279386406</v>
      </c>
      <c r="V3085" s="30">
        <v>626.97550000000001</v>
      </c>
      <c r="W3085" s="3" t="s">
        <v>47</v>
      </c>
      <c r="X3085" s="3" t="s">
        <v>47</v>
      </c>
      <c r="Y3085" s="3" t="s">
        <v>47</v>
      </c>
      <c r="Z3085" s="3" t="s">
        <v>47</v>
      </c>
      <c r="AA3085" s="3" t="s">
        <v>47</v>
      </c>
      <c r="AB3085" s="12" t="s">
        <v>47</v>
      </c>
      <c r="AC3085" s="3" t="s">
        <v>47</v>
      </c>
      <c r="AD3085" s="3" t="s">
        <v>47</v>
      </c>
      <c r="AE3085" s="3" t="s">
        <v>47</v>
      </c>
      <c r="AF3085" s="3" t="s">
        <v>47</v>
      </c>
      <c r="AG3085" s="3" t="s">
        <v>47</v>
      </c>
      <c r="AH3085" s="3" t="s">
        <v>47</v>
      </c>
      <c r="AI3085" s="3" t="s">
        <v>47</v>
      </c>
      <c r="AK3085" s="3" t="s">
        <v>47</v>
      </c>
      <c r="AL3085" s="3" t="s">
        <v>48</v>
      </c>
      <c r="AM3085" s="3" t="s">
        <v>47</v>
      </c>
      <c r="AN3085" s="3" t="s">
        <v>48</v>
      </c>
      <c r="AU3085" s="3">
        <v>0</v>
      </c>
      <c r="AV3085" s="3">
        <v>15</v>
      </c>
      <c r="AW3085" s="3">
        <v>1</v>
      </c>
      <c r="AX3085" s="3">
        <v>15</v>
      </c>
      <c r="AY3085" s="3">
        <v>100</v>
      </c>
      <c r="AZ3085" s="6" t="str">
        <f t="shared" si="340"/>
        <v>2031.9</v>
      </c>
      <c r="BC3085" s="12" t="s">
        <v>7523</v>
      </c>
      <c r="BJ3085" s="12">
        <f t="shared" si="341"/>
        <v>0</v>
      </c>
      <c r="BK3085" s="12">
        <f t="shared" si="342"/>
        <v>0</v>
      </c>
      <c r="CQ3085" s="3" t="str">
        <f>CONCATENATE(baseURL!$A$1,baseURL!$B$1,baseURL!$C$1,".",C3085,".",L3085,".pkl&amp;seq=",BC3085)</f>
        <v>http://proteomics.broadinstitute.org/millscripts/viewfeed.pl?side=xl&amp;cycle=1&amp;fixedMods=iaaC&amp;file=msdataSM/iPRG2012_nd/cpick_in/iPRG2012_nd.2031.9.0.pkl&amp;seq=ADDDSVTLLSAGNDKMVK</v>
      </c>
    </row>
    <row r="3086" spans="1:95" x14ac:dyDescent="0.2">
      <c r="A3086" s="3">
        <v>5529</v>
      </c>
      <c r="B3086" s="2" t="s">
        <v>7536</v>
      </c>
      <c r="C3086" s="2" t="s">
        <v>7537</v>
      </c>
      <c r="D3086" s="3">
        <v>7969</v>
      </c>
      <c r="E3086" s="3">
        <v>7962</v>
      </c>
      <c r="F3086" s="3">
        <v>42674</v>
      </c>
      <c r="G3086" s="3">
        <v>9993</v>
      </c>
      <c r="H3086" s="3">
        <v>31.873999999999999</v>
      </c>
      <c r="I3086" s="30">
        <v>464.29755</v>
      </c>
      <c r="J3086" s="30">
        <v>464.29732940000002</v>
      </c>
      <c r="K3086" s="30">
        <v>2.2000000000000001E-4</v>
      </c>
      <c r="L3086" s="3">
        <v>2</v>
      </c>
      <c r="M3086" s="3">
        <v>2</v>
      </c>
      <c r="N3086" s="10">
        <f t="shared" si="336"/>
        <v>1</v>
      </c>
      <c r="O3086" s="35">
        <v>2</v>
      </c>
      <c r="P3086" s="17"/>
      <c r="Q3086" s="40">
        <v>927.58734000000004</v>
      </c>
      <c r="R3086" s="40">
        <v>464.29730999999998</v>
      </c>
      <c r="S3086" s="18">
        <f t="shared" si="337"/>
        <v>0.51691016693449265</v>
      </c>
      <c r="T3086" s="18">
        <f t="shared" si="338"/>
        <v>4.1783571914231377E-2</v>
      </c>
      <c r="U3086" s="18">
        <f t="shared" si="339"/>
        <v>-0.45229639599116295</v>
      </c>
      <c r="V3086" s="30">
        <v>464.2971</v>
      </c>
      <c r="W3086" s="3" t="s">
        <v>47</v>
      </c>
      <c r="X3086" s="3" t="s">
        <v>47</v>
      </c>
      <c r="Y3086" s="3" t="s">
        <v>47</v>
      </c>
      <c r="Z3086" s="3" t="s">
        <v>47</v>
      </c>
      <c r="AA3086" s="3" t="s">
        <v>48</v>
      </c>
      <c r="AB3086" s="12" t="s">
        <v>47</v>
      </c>
      <c r="AC3086" s="3" t="s">
        <v>47</v>
      </c>
      <c r="AD3086" s="3" t="s">
        <v>47</v>
      </c>
      <c r="AE3086" s="3" t="s">
        <v>47</v>
      </c>
      <c r="AF3086" s="3" t="s">
        <v>47</v>
      </c>
      <c r="AG3086" s="3" t="s">
        <v>47</v>
      </c>
      <c r="AH3086" s="3" t="s">
        <v>47</v>
      </c>
      <c r="AI3086" s="3" t="s">
        <v>47</v>
      </c>
      <c r="AJ3086" s="3" t="s">
        <v>47</v>
      </c>
      <c r="AK3086" s="3" t="s">
        <v>47</v>
      </c>
      <c r="AL3086" s="3" t="s">
        <v>47</v>
      </c>
      <c r="AM3086" s="3" t="s">
        <v>47</v>
      </c>
      <c r="AU3086" s="3">
        <v>0</v>
      </c>
      <c r="AV3086" s="3">
        <v>16</v>
      </c>
      <c r="AW3086" s="3">
        <v>1</v>
      </c>
      <c r="AX3086" s="3">
        <v>16</v>
      </c>
      <c r="AY3086" s="3">
        <v>100</v>
      </c>
      <c r="AZ3086" s="6" t="str">
        <f t="shared" si="340"/>
        <v>2032.1</v>
      </c>
      <c r="BC3086" s="12" t="s">
        <v>7422</v>
      </c>
      <c r="BJ3086" s="12">
        <f t="shared" si="341"/>
        <v>0</v>
      </c>
      <c r="BK3086" s="12">
        <f t="shared" si="342"/>
        <v>0</v>
      </c>
      <c r="CQ3086" s="3" t="str">
        <f>CONCATENATE(baseURL!$A$1,baseURL!$B$1,baseURL!$C$1,".",C3086,".",L3086,".pkl&amp;seq=",BC3086)</f>
        <v>http://proteomics.broadinstitute.org/millscripts/viewfeed.pl?side=xl&amp;cycle=1&amp;fixedMods=iaaC&amp;file=msdataSM/iPRG2012_nd/cpick_in/iPRG2012_nd.2032.1.2.pkl&amp;seq=VLLSAPLSK</v>
      </c>
    </row>
    <row r="3087" spans="1:95" x14ac:dyDescent="0.2">
      <c r="A3087" s="3">
        <v>1474</v>
      </c>
      <c r="B3087" s="2" t="s">
        <v>7538</v>
      </c>
      <c r="C3087" s="2" t="s">
        <v>7539</v>
      </c>
      <c r="D3087" s="3">
        <v>7971</v>
      </c>
      <c r="E3087" s="3">
        <v>7964</v>
      </c>
      <c r="F3087" s="3">
        <v>42676</v>
      </c>
      <c r="G3087" s="3">
        <v>9995</v>
      </c>
      <c r="H3087" s="3">
        <v>31.879000000000001</v>
      </c>
      <c r="I3087" s="30">
        <v>611.29363999999998</v>
      </c>
      <c r="J3087" s="30">
        <v>611.64261690000001</v>
      </c>
      <c r="K3087" s="30">
        <v>-0.34898000000000001</v>
      </c>
      <c r="L3087" s="3">
        <v>0</v>
      </c>
      <c r="M3087" s="3">
        <v>3</v>
      </c>
      <c r="N3087" s="10">
        <f t="shared" si="336"/>
        <v>1</v>
      </c>
      <c r="O3087" s="35">
        <v>3</v>
      </c>
      <c r="P3087" s="17"/>
      <c r="Q3087" s="40">
        <v>1832.91372</v>
      </c>
      <c r="R3087" s="40">
        <v>611.64275999999995</v>
      </c>
      <c r="S3087" s="18">
        <f t="shared" si="337"/>
        <v>-570.79070142180842</v>
      </c>
      <c r="T3087" s="18">
        <f t="shared" si="338"/>
        <v>-0.23396009779574878</v>
      </c>
      <c r="U3087" s="18">
        <f t="shared" si="339"/>
        <v>-0.26159060549837843</v>
      </c>
      <c r="V3087" s="30">
        <v>611.64260000000002</v>
      </c>
      <c r="X3087" s="3" t="s">
        <v>47</v>
      </c>
      <c r="Y3087" s="3" t="s">
        <v>47</v>
      </c>
      <c r="Z3087" s="3" t="s">
        <v>52</v>
      </c>
      <c r="AA3087" s="3" t="s">
        <v>47</v>
      </c>
      <c r="AB3087" s="12" t="s">
        <v>48</v>
      </c>
      <c r="AH3087" s="3" t="s">
        <v>48</v>
      </c>
      <c r="AO3087" s="3" t="s">
        <v>48</v>
      </c>
      <c r="AU3087" s="3">
        <v>0</v>
      </c>
      <c r="AV3087" s="3">
        <v>3</v>
      </c>
      <c r="AW3087" s="3">
        <v>1</v>
      </c>
      <c r="AX3087" s="3">
        <v>3</v>
      </c>
      <c r="AY3087" s="3">
        <v>100</v>
      </c>
      <c r="AZ3087" s="6" t="str">
        <f t="shared" si="340"/>
        <v>2032.3</v>
      </c>
      <c r="BC3087" s="12" t="s">
        <v>7540</v>
      </c>
      <c r="BJ3087" s="12">
        <f t="shared" si="341"/>
        <v>0</v>
      </c>
      <c r="BK3087" s="12">
        <f t="shared" si="342"/>
        <v>0</v>
      </c>
      <c r="BP3087" s="3" t="s">
        <v>54</v>
      </c>
      <c r="BR3087" s="3" t="s">
        <v>54</v>
      </c>
      <c r="CQ3087" s="3" t="str">
        <f>CONCATENATE(baseURL!$A$1,baseURL!$B$1,baseURL!$C$1,".",C3087,".",L3087,".pkl&amp;seq=",BC3087,"&amp;varMods=Deamidated-N")</f>
        <v>http://proteomics.broadinstitute.org/millscripts/viewfeed.pl?side=xl&amp;cycle=1&amp;fixedMods=iaaC&amp;file=msdataSM/iPRG2012_nd/cpick_in/iPRG2012_nd.2032.3.0.pkl&amp;seq=NTRETAQALnGWELTK&amp;varMods=Deamidated-N</v>
      </c>
    </row>
    <row r="3088" spans="1:95" x14ac:dyDescent="0.2">
      <c r="A3088" s="3">
        <v>7204</v>
      </c>
      <c r="B3088" s="2" t="s">
        <v>7541</v>
      </c>
      <c r="C3088" s="2" t="s">
        <v>7524</v>
      </c>
      <c r="D3088" s="3">
        <v>7972</v>
      </c>
      <c r="E3088" s="3">
        <v>7965</v>
      </c>
      <c r="F3088" s="3">
        <v>42677</v>
      </c>
      <c r="G3088" s="3">
        <v>9996</v>
      </c>
      <c r="H3088" s="3">
        <v>31.881499999999999</v>
      </c>
      <c r="I3088" s="30">
        <v>623.57478000000003</v>
      </c>
      <c r="J3088" s="30">
        <v>623.57553029999997</v>
      </c>
      <c r="K3088" s="30">
        <v>-7.5000000000000002E-4</v>
      </c>
      <c r="L3088" s="3">
        <v>0</v>
      </c>
      <c r="M3088" s="3">
        <v>4</v>
      </c>
      <c r="N3088" s="10">
        <f t="shared" si="336"/>
        <v>1</v>
      </c>
      <c r="O3088" s="35">
        <v>4</v>
      </c>
      <c r="P3088" s="17"/>
      <c r="Q3088" s="40">
        <v>2491.27871</v>
      </c>
      <c r="R3088" s="40">
        <v>623.57512999999994</v>
      </c>
      <c r="S3088" s="18">
        <f t="shared" si="337"/>
        <v>-0.5612796006026457</v>
      </c>
      <c r="T3088" s="18">
        <f t="shared" si="338"/>
        <v>0.64194349768870662</v>
      </c>
      <c r="U3088" s="18">
        <f t="shared" si="339"/>
        <v>0.43298712057428684</v>
      </c>
      <c r="V3088" s="30">
        <v>623.57539999999995</v>
      </c>
      <c r="W3088" s="3" t="s">
        <v>47</v>
      </c>
      <c r="Y3088" s="3" t="s">
        <v>47</v>
      </c>
      <c r="AA3088" s="3" t="s">
        <v>47</v>
      </c>
      <c r="AB3088" s="12" t="s">
        <v>52</v>
      </c>
      <c r="AF3088" s="3" t="s">
        <v>48</v>
      </c>
      <c r="AG3088" s="3" t="s">
        <v>52</v>
      </c>
      <c r="AL3088" s="3" t="s">
        <v>52</v>
      </c>
      <c r="AM3088" s="3" t="s">
        <v>48</v>
      </c>
      <c r="AU3088" s="3">
        <v>0</v>
      </c>
      <c r="AV3088" s="3">
        <v>3</v>
      </c>
      <c r="AW3088" s="3">
        <v>1</v>
      </c>
      <c r="AX3088" s="3">
        <v>3</v>
      </c>
      <c r="AY3088" s="3">
        <v>100</v>
      </c>
      <c r="AZ3088" s="6" t="str">
        <f t="shared" si="340"/>
        <v>2032.4</v>
      </c>
      <c r="BC3088" s="12" t="s">
        <v>7542</v>
      </c>
      <c r="BJ3088" s="12">
        <f t="shared" si="341"/>
        <v>0</v>
      </c>
      <c r="BK3088" s="12">
        <f t="shared" si="342"/>
        <v>0</v>
      </c>
      <c r="CQ3088" s="3" t="str">
        <f>CONCATENATE(baseURL!$A$1,baseURL!$B$1,baseURL!$C$1,".",C3088,".",L3088,".pkl&amp;seq=",BC3088)</f>
        <v>http://proteomics.broadinstitute.org/millscripts/viewfeed.pl?side=xl&amp;cycle=1&amp;fixedMods=iaaC&amp;file=msdataSM/iPRG2012_nd/cpick_in/iPRG2012_nd.2032.4.0.pkl&amp;seq=LLENAEGSRTTPSVVAFTKEGER</v>
      </c>
    </row>
    <row r="3089" spans="1:95" x14ac:dyDescent="0.2">
      <c r="A3089" s="3">
        <v>5084</v>
      </c>
      <c r="B3089" s="2" t="s">
        <v>7543</v>
      </c>
      <c r="C3089" s="2" t="s">
        <v>7530</v>
      </c>
      <c r="D3089" s="3">
        <v>7974</v>
      </c>
      <c r="E3089" s="3">
        <v>7967</v>
      </c>
      <c r="F3089" s="3">
        <v>42679</v>
      </c>
      <c r="G3089" s="3">
        <v>9998</v>
      </c>
      <c r="H3089" s="3">
        <v>31.888100000000001</v>
      </c>
      <c r="I3089" s="30">
        <v>696.34307999999999</v>
      </c>
      <c r="J3089" s="30">
        <v>696.3429304</v>
      </c>
      <c r="K3089" s="30">
        <v>1.4999999999999999E-4</v>
      </c>
      <c r="L3089" s="3">
        <v>2</v>
      </c>
      <c r="M3089" s="3">
        <v>2</v>
      </c>
      <c r="N3089" s="10">
        <f t="shared" si="336"/>
        <v>1</v>
      </c>
      <c r="O3089" s="35">
        <v>2</v>
      </c>
      <c r="P3089" s="17"/>
      <c r="Q3089" s="40">
        <v>1391.6801399999999</v>
      </c>
      <c r="R3089" s="40">
        <v>696.34370999999999</v>
      </c>
      <c r="S3089" s="18">
        <f t="shared" si="337"/>
        <v>-0.90472562752238928</v>
      </c>
      <c r="T3089" s="18">
        <f t="shared" si="338"/>
        <v>-1.1195620622280236</v>
      </c>
      <c r="U3089" s="18">
        <f t="shared" si="339"/>
        <v>-0.87600417893891358</v>
      </c>
      <c r="V3089" s="30">
        <v>696.34310000000005</v>
      </c>
      <c r="W3089" s="3" t="s">
        <v>47</v>
      </c>
      <c r="X3089" s="3" t="s">
        <v>47</v>
      </c>
      <c r="Y3089" s="3" t="s">
        <v>47</v>
      </c>
      <c r="Z3089" s="3" t="s">
        <v>47</v>
      </c>
      <c r="AA3089" s="3" t="s">
        <v>47</v>
      </c>
      <c r="AB3089" s="12" t="s">
        <v>47</v>
      </c>
      <c r="AC3089" s="3" t="s">
        <v>47</v>
      </c>
      <c r="AD3089" s="3" t="s">
        <v>47</v>
      </c>
      <c r="AE3089" s="3" t="s">
        <v>47</v>
      </c>
      <c r="AF3089" s="3" t="s">
        <v>47</v>
      </c>
      <c r="AG3089" s="3" t="s">
        <v>47</v>
      </c>
      <c r="AH3089" s="3" t="s">
        <v>47</v>
      </c>
      <c r="AI3089" s="3" t="s">
        <v>47</v>
      </c>
      <c r="AJ3089" s="3" t="s">
        <v>47</v>
      </c>
      <c r="AK3089" s="3" t="s">
        <v>47</v>
      </c>
      <c r="AL3089" s="3" t="s">
        <v>47</v>
      </c>
      <c r="AM3089" s="3" t="s">
        <v>47</v>
      </c>
      <c r="AN3089" s="3" t="s">
        <v>47</v>
      </c>
      <c r="AU3089" s="3">
        <v>0</v>
      </c>
      <c r="AV3089" s="3">
        <v>18</v>
      </c>
      <c r="AW3089" s="3">
        <v>1</v>
      </c>
      <c r="AX3089" s="3">
        <v>18</v>
      </c>
      <c r="AY3089" s="3">
        <v>100</v>
      </c>
      <c r="AZ3089" s="6" t="str">
        <f t="shared" si="340"/>
        <v>2032.6</v>
      </c>
      <c r="BC3089" s="12" t="s">
        <v>7432</v>
      </c>
      <c r="BJ3089" s="12">
        <f t="shared" si="341"/>
        <v>0</v>
      </c>
      <c r="BK3089" s="12">
        <f t="shared" si="342"/>
        <v>0</v>
      </c>
      <c r="CQ3089" s="3" t="str">
        <f>CONCATENATE(baseURL!$A$1,baseURL!$B$1,baseURL!$C$1,".",C3089,".",L3089,".pkl&amp;seq=",BC3089)</f>
        <v>http://proteomics.broadinstitute.org/millscripts/viewfeed.pl?side=xl&amp;cycle=1&amp;fixedMods=iaaC&amp;file=msdataSM/iPRG2012_nd/cpick_in/iPRG2012_nd.2032.6.2.pkl&amp;seq=SENPDLTFGQVGK</v>
      </c>
    </row>
    <row r="3090" spans="1:95" x14ac:dyDescent="0.2">
      <c r="A3090" s="3">
        <v>3635</v>
      </c>
      <c r="B3090" s="2" t="s">
        <v>7544</v>
      </c>
      <c r="C3090" s="2" t="s">
        <v>7545</v>
      </c>
      <c r="D3090" s="3">
        <v>7975</v>
      </c>
      <c r="E3090" s="3">
        <v>7968</v>
      </c>
      <c r="F3090" s="3">
        <v>42695</v>
      </c>
      <c r="G3090" s="3">
        <v>10000</v>
      </c>
      <c r="H3090" s="3">
        <v>31.898599999999998</v>
      </c>
      <c r="I3090" s="30">
        <v>441.27636999999999</v>
      </c>
      <c r="J3090" s="30">
        <v>441.27689959999998</v>
      </c>
      <c r="K3090" s="30">
        <v>-5.2999999999999998E-4</v>
      </c>
      <c r="L3090" s="3">
        <v>4</v>
      </c>
      <c r="M3090" s="3">
        <v>2</v>
      </c>
      <c r="N3090" s="10">
        <f t="shared" si="336"/>
        <v>-1</v>
      </c>
      <c r="O3090" s="35">
        <v>2</v>
      </c>
      <c r="P3090" s="17"/>
      <c r="Q3090" s="40">
        <v>881.54548</v>
      </c>
      <c r="R3090" s="40">
        <v>441.27638000000002</v>
      </c>
      <c r="S3090" s="18">
        <f t="shared" si="337"/>
        <v>-2.2661534776902959E-2</v>
      </c>
      <c r="T3090" s="18">
        <f t="shared" si="338"/>
        <v>1.1774933432000794</v>
      </c>
      <c r="U3090" s="18">
        <f t="shared" si="339"/>
        <v>0.49855376341725827</v>
      </c>
      <c r="V3090" s="30">
        <v>441.27659999999997</v>
      </c>
      <c r="W3090" s="3" t="s">
        <v>47</v>
      </c>
      <c r="X3090" s="3" t="s">
        <v>47</v>
      </c>
      <c r="Y3090" s="3" t="s">
        <v>47</v>
      </c>
      <c r="Z3090" s="3" t="s">
        <v>47</v>
      </c>
      <c r="AA3090" s="3" t="s">
        <v>48</v>
      </c>
      <c r="AB3090" s="12" t="s">
        <v>47</v>
      </c>
      <c r="AC3090" s="3" t="s">
        <v>47</v>
      </c>
      <c r="AE3090" s="3" t="s">
        <v>47</v>
      </c>
      <c r="AF3090" s="3" t="s">
        <v>47</v>
      </c>
      <c r="AH3090" s="3" t="s">
        <v>47</v>
      </c>
      <c r="AI3090" s="3" t="s">
        <v>47</v>
      </c>
      <c r="AL3090" s="3" t="s">
        <v>47</v>
      </c>
      <c r="AU3090" s="3">
        <v>0</v>
      </c>
      <c r="AV3090" s="3">
        <v>11</v>
      </c>
      <c r="AW3090" s="3">
        <v>1</v>
      </c>
      <c r="AX3090" s="3">
        <v>11</v>
      </c>
      <c r="AY3090" s="3">
        <v>100</v>
      </c>
      <c r="AZ3090" s="6" t="str">
        <f t="shared" si="340"/>
        <v>2033.1</v>
      </c>
      <c r="BC3090" s="12" t="s">
        <v>7334</v>
      </c>
      <c r="BJ3090" s="12">
        <f t="shared" si="341"/>
        <v>0</v>
      </c>
      <c r="BK3090" s="12">
        <f t="shared" si="342"/>
        <v>0</v>
      </c>
      <c r="CQ3090" s="3" t="str">
        <f>CONCATENATE(baseURL!$A$1,baseURL!$B$1,baseURL!$C$1,".",C3090,".",L3090,".pkl&amp;seq=",BC3090)</f>
        <v>http://proteomics.broadinstitute.org/millscripts/viewfeed.pl?side=xl&amp;cycle=1&amp;fixedMods=iaaC&amp;file=msdataSM/iPRG2012_nd/cpick_in/iPRG2012_nd.2033.1.4.pkl&amp;seq=LGPLGLSPK</v>
      </c>
    </row>
    <row r="3091" spans="1:95" x14ac:dyDescent="0.2">
      <c r="A3091" s="3">
        <v>4932</v>
      </c>
      <c r="B3091" s="2" t="s">
        <v>7546</v>
      </c>
      <c r="C3091" s="2" t="s">
        <v>7536</v>
      </c>
      <c r="D3091" s="3">
        <v>7976</v>
      </c>
      <c r="E3091" s="3">
        <v>7969</v>
      </c>
      <c r="F3091" s="3">
        <v>42696</v>
      </c>
      <c r="G3091" s="3">
        <v>10001</v>
      </c>
      <c r="H3091" s="3">
        <v>31.9011</v>
      </c>
      <c r="I3091" s="30">
        <v>473.63792999999998</v>
      </c>
      <c r="J3091" s="30">
        <v>473.6372227</v>
      </c>
      <c r="K3091" s="30">
        <v>7.1000000000000002E-4</v>
      </c>
      <c r="L3091" s="3">
        <v>3</v>
      </c>
      <c r="M3091" s="3">
        <v>3</v>
      </c>
      <c r="N3091" s="10">
        <f t="shared" si="336"/>
        <v>1</v>
      </c>
      <c r="O3091" s="35">
        <v>3</v>
      </c>
      <c r="P3091" s="17"/>
      <c r="Q3091" s="40">
        <v>1418.89543</v>
      </c>
      <c r="R3091" s="40">
        <v>473.63666000000001</v>
      </c>
      <c r="S3091" s="18">
        <f t="shared" si="337"/>
        <v>2.6813802799318567</v>
      </c>
      <c r="T3091" s="18">
        <f t="shared" si="338"/>
        <v>1.1880414830833319</v>
      </c>
      <c r="U3091" s="18">
        <f t="shared" si="339"/>
        <v>0.29558522768823359</v>
      </c>
      <c r="V3091" s="30">
        <v>473.63679999999999</v>
      </c>
      <c r="W3091" s="3" t="s">
        <v>47</v>
      </c>
      <c r="X3091" s="3" t="s">
        <v>47</v>
      </c>
      <c r="Y3091" s="3" t="s">
        <v>47</v>
      </c>
      <c r="Z3091" s="3" t="s">
        <v>47</v>
      </c>
      <c r="AA3091" s="3" t="s">
        <v>48</v>
      </c>
      <c r="AB3091" s="12" t="s">
        <v>47</v>
      </c>
      <c r="AC3091" s="3" t="s">
        <v>47</v>
      </c>
      <c r="AD3091" s="3" t="s">
        <v>47</v>
      </c>
      <c r="AE3091" s="3" t="s">
        <v>47</v>
      </c>
      <c r="AF3091" s="3" t="s">
        <v>47</v>
      </c>
      <c r="AG3091" s="3" t="s">
        <v>47</v>
      </c>
      <c r="AH3091" s="3" t="s">
        <v>47</v>
      </c>
      <c r="AI3091" s="3" t="s">
        <v>47</v>
      </c>
      <c r="AJ3091" s="3" t="s">
        <v>47</v>
      </c>
      <c r="AK3091" s="3" t="s">
        <v>47</v>
      </c>
      <c r="AL3091" s="3" t="s">
        <v>47</v>
      </c>
      <c r="AM3091" s="3" t="s">
        <v>47</v>
      </c>
      <c r="AN3091" s="3" t="s">
        <v>47</v>
      </c>
      <c r="AU3091" s="3">
        <v>0</v>
      </c>
      <c r="AV3091" s="3">
        <v>17</v>
      </c>
      <c r="AW3091" s="3">
        <v>1</v>
      </c>
      <c r="AX3091" s="3">
        <v>17</v>
      </c>
      <c r="AY3091" s="3">
        <v>100</v>
      </c>
      <c r="AZ3091" s="6" t="str">
        <f t="shared" si="340"/>
        <v>2033.2</v>
      </c>
      <c r="BC3091" s="12" t="s">
        <v>7547</v>
      </c>
      <c r="BJ3091" s="12">
        <f t="shared" si="341"/>
        <v>0</v>
      </c>
      <c r="BK3091" s="12">
        <f t="shared" si="342"/>
        <v>0</v>
      </c>
      <c r="CQ3091" s="3" t="str">
        <f>CONCATENATE(baseURL!$A$1,baseURL!$B$1,baseURL!$C$1,".",C3091,".",L3091,".pkl&amp;seq=",BC3091)</f>
        <v>http://proteomics.broadinstitute.org/millscripts/viewfeed.pl?side=xl&amp;cycle=1&amp;fixedMods=iaaC&amp;file=msdataSM/iPRG2012_nd/cpick_in/iPRG2012_nd.2033.2.3.pkl&amp;seq=GRLPNVPVLVKAR</v>
      </c>
    </row>
    <row r="3092" spans="1:95" x14ac:dyDescent="0.2">
      <c r="A3092" s="3">
        <v>4934</v>
      </c>
      <c r="B3092" s="2" t="s">
        <v>7548</v>
      </c>
      <c r="C3092" s="2" t="s">
        <v>7538</v>
      </c>
      <c r="D3092" s="3">
        <v>7978</v>
      </c>
      <c r="E3092" s="3">
        <v>7971</v>
      </c>
      <c r="F3092" s="3">
        <v>42698</v>
      </c>
      <c r="G3092" s="3">
        <v>10003</v>
      </c>
      <c r="H3092" s="3">
        <v>31.906099999999999</v>
      </c>
      <c r="I3092" s="30">
        <v>556.98253999999997</v>
      </c>
      <c r="J3092" s="30">
        <v>556.98299459999998</v>
      </c>
      <c r="K3092" s="30">
        <v>-4.4999999999999999E-4</v>
      </c>
      <c r="L3092" s="3">
        <v>3</v>
      </c>
      <c r="M3092" s="3">
        <v>3</v>
      </c>
      <c r="N3092" s="10">
        <f t="shared" si="336"/>
        <v>1</v>
      </c>
      <c r="O3092" s="35">
        <v>3</v>
      </c>
      <c r="P3092" s="17"/>
      <c r="Q3092" s="40">
        <v>1668.93193</v>
      </c>
      <c r="R3092" s="40">
        <v>556.98216000000002</v>
      </c>
      <c r="S3092" s="18">
        <f t="shared" si="337"/>
        <v>0.682248063295397</v>
      </c>
      <c r="T3092" s="18">
        <f t="shared" si="338"/>
        <v>1.4984321938820051</v>
      </c>
      <c r="U3092" s="18">
        <f t="shared" si="339"/>
        <v>1.1490493698680959</v>
      </c>
      <c r="V3092" s="30">
        <v>556.9828</v>
      </c>
      <c r="W3092" s="3" t="s">
        <v>47</v>
      </c>
      <c r="X3092" s="3" t="s">
        <v>47</v>
      </c>
      <c r="Y3092" s="3" t="s">
        <v>47</v>
      </c>
      <c r="Z3092" s="3" t="s">
        <v>47</v>
      </c>
      <c r="AA3092" s="3" t="s">
        <v>48</v>
      </c>
      <c r="AB3092" s="12" t="s">
        <v>47</v>
      </c>
      <c r="AC3092" s="3" t="s">
        <v>47</v>
      </c>
      <c r="AD3092" s="3" t="s">
        <v>47</v>
      </c>
      <c r="AE3092" s="3" t="s">
        <v>47</v>
      </c>
      <c r="AF3092" s="3" t="s">
        <v>47</v>
      </c>
      <c r="AG3092" s="3" t="s">
        <v>47</v>
      </c>
      <c r="AH3092" s="3" t="s">
        <v>47</v>
      </c>
      <c r="AI3092" s="3" t="s">
        <v>47</v>
      </c>
      <c r="AJ3092" s="3" t="s">
        <v>47</v>
      </c>
      <c r="AK3092" s="3" t="s">
        <v>47</v>
      </c>
      <c r="AL3092" s="3" t="s">
        <v>47</v>
      </c>
      <c r="AM3092" s="3" t="s">
        <v>47</v>
      </c>
      <c r="AN3092" s="3" t="s">
        <v>47</v>
      </c>
      <c r="AU3092" s="3">
        <v>0</v>
      </c>
      <c r="AV3092" s="3">
        <v>17</v>
      </c>
      <c r="AW3092" s="3">
        <v>1</v>
      </c>
      <c r="AX3092" s="3">
        <v>17</v>
      </c>
      <c r="AY3092" s="3">
        <v>100</v>
      </c>
      <c r="AZ3092" s="6" t="str">
        <f t="shared" si="340"/>
        <v>2033.4</v>
      </c>
      <c r="BC3092" s="12" t="s">
        <v>7549</v>
      </c>
      <c r="BJ3092" s="12">
        <f t="shared" si="341"/>
        <v>0</v>
      </c>
      <c r="BK3092" s="12">
        <f t="shared" si="342"/>
        <v>0</v>
      </c>
      <c r="CQ3092" s="3" t="str">
        <f>CONCATENATE(baseURL!$A$1,baseURL!$B$1,baseURL!$C$1,".",C3092,".",L3092,".pkl&amp;seq=",BC3092)</f>
        <v>http://proteomics.broadinstitute.org/millscripts/viewfeed.pl?side=xl&amp;cycle=1&amp;fixedMods=iaaC&amp;file=msdataSM/iPRG2012_nd/cpick_in/iPRG2012_nd.2033.4.3.pkl&amp;seq=KVYPDVLYTSKLSR</v>
      </c>
    </row>
    <row r="3093" spans="1:95" x14ac:dyDescent="0.2">
      <c r="A3093" s="3">
        <v>6651</v>
      </c>
      <c r="B3093" s="2" t="s">
        <v>7550</v>
      </c>
      <c r="C3093" s="2" t="s">
        <v>7541</v>
      </c>
      <c r="D3093" s="3">
        <v>7979</v>
      </c>
      <c r="E3093" s="3">
        <v>7972</v>
      </c>
      <c r="F3093" s="3">
        <v>42699</v>
      </c>
      <c r="G3093" s="3">
        <v>10004</v>
      </c>
      <c r="H3093" s="3">
        <v>31.909400000000002</v>
      </c>
      <c r="I3093" s="30">
        <v>567.81624999999997</v>
      </c>
      <c r="J3093" s="30">
        <v>567.81700669999998</v>
      </c>
      <c r="K3093" s="30">
        <v>-7.6000000000000004E-4</v>
      </c>
      <c r="L3093" s="3">
        <v>4</v>
      </c>
      <c r="M3093" s="3">
        <v>4</v>
      </c>
      <c r="N3093" s="10">
        <f t="shared" si="336"/>
        <v>1</v>
      </c>
      <c r="O3093" s="35">
        <v>4</v>
      </c>
      <c r="P3093" s="17"/>
      <c r="Q3093" s="40">
        <v>2268.2418699999998</v>
      </c>
      <c r="R3093" s="40">
        <v>567.81592000000001</v>
      </c>
      <c r="S3093" s="18">
        <f t="shared" si="337"/>
        <v>0.58117426500235847</v>
      </c>
      <c r="T3093" s="18">
        <f t="shared" si="338"/>
        <v>1.9138244661640724</v>
      </c>
      <c r="U3093" s="18">
        <f t="shared" si="339"/>
        <v>1.9020248674988651</v>
      </c>
      <c r="V3093" s="30">
        <v>567.81700000000001</v>
      </c>
      <c r="W3093" s="3" t="s">
        <v>47</v>
      </c>
      <c r="X3093" s="3" t="s">
        <v>47</v>
      </c>
      <c r="Y3093" s="3" t="s">
        <v>47</v>
      </c>
      <c r="Z3093" s="3" t="s">
        <v>47</v>
      </c>
      <c r="AA3093" s="3" t="s">
        <v>47</v>
      </c>
      <c r="AB3093" s="12" t="s">
        <v>47</v>
      </c>
      <c r="AC3093" s="3" t="s">
        <v>47</v>
      </c>
      <c r="AD3093" s="3" t="s">
        <v>47</v>
      </c>
      <c r="AE3093" s="3" t="s">
        <v>47</v>
      </c>
      <c r="AF3093" s="3" t="s">
        <v>47</v>
      </c>
      <c r="AG3093" s="3" t="s">
        <v>47</v>
      </c>
      <c r="AI3093" s="3" t="s">
        <v>47</v>
      </c>
      <c r="AJ3093" s="3" t="s">
        <v>47</v>
      </c>
      <c r="AK3093" s="3" t="s">
        <v>47</v>
      </c>
      <c r="AL3093" s="3" t="s">
        <v>48</v>
      </c>
      <c r="AU3093" s="3">
        <v>0</v>
      </c>
      <c r="AV3093" s="3">
        <v>14</v>
      </c>
      <c r="AW3093" s="3">
        <v>1</v>
      </c>
      <c r="AX3093" s="3">
        <v>14</v>
      </c>
      <c r="AY3093" s="3">
        <v>100</v>
      </c>
      <c r="AZ3093" s="6" t="str">
        <f t="shared" si="340"/>
        <v>2033.5</v>
      </c>
      <c r="BC3093" s="12" t="s">
        <v>7551</v>
      </c>
      <c r="BJ3093" s="12">
        <f t="shared" si="341"/>
        <v>0</v>
      </c>
      <c r="BK3093" s="12">
        <f t="shared" si="342"/>
        <v>0</v>
      </c>
      <c r="CQ3093" s="3" t="str">
        <f>CONCATENATE(baseURL!$A$1,baseURL!$B$1,baseURL!$C$1,".",C3093,".",L3093,".pkl&amp;seq=",BC3093)</f>
        <v>http://proteomics.broadinstitute.org/millscripts/viewfeed.pl?side=xl&amp;cycle=1&amp;fixedMods=iaaC&amp;file=msdataSM/iPRG2012_nd/cpick_in/iPRG2012_nd.2033.5.4.pkl&amp;seq=LLNSSELQSALRPAGQATQKR</v>
      </c>
    </row>
    <row r="3094" spans="1:95" x14ac:dyDescent="0.2">
      <c r="A3094" s="3">
        <v>3482</v>
      </c>
      <c r="B3094" s="2" t="s">
        <v>7552</v>
      </c>
      <c r="C3094" s="2" t="s">
        <v>7553</v>
      </c>
      <c r="D3094" s="3">
        <v>7980</v>
      </c>
      <c r="E3094" s="3">
        <v>7973</v>
      </c>
      <c r="F3094" s="3">
        <v>42700</v>
      </c>
      <c r="G3094" s="3">
        <v>10005</v>
      </c>
      <c r="H3094" s="3">
        <v>31.912800000000001</v>
      </c>
      <c r="I3094" s="30">
        <v>609.99973999999997</v>
      </c>
      <c r="J3094" s="30">
        <v>609.80169339999998</v>
      </c>
      <c r="K3094" s="30">
        <v>0.19805</v>
      </c>
      <c r="L3094" s="3">
        <v>0</v>
      </c>
      <c r="M3094" s="3">
        <v>2</v>
      </c>
      <c r="N3094" s="10">
        <f t="shared" si="336"/>
        <v>1</v>
      </c>
      <c r="O3094" s="35">
        <v>2</v>
      </c>
      <c r="P3094" s="17"/>
      <c r="Q3094" s="40">
        <v>1218.5969399999999</v>
      </c>
      <c r="R3094" s="40">
        <v>609.80210999999997</v>
      </c>
      <c r="S3094" s="18">
        <f t="shared" si="337"/>
        <v>324.08874413373832</v>
      </c>
      <c r="T3094" s="18">
        <f t="shared" si="338"/>
        <v>-0.68317244752417317</v>
      </c>
      <c r="U3094" s="18">
        <f t="shared" si="339"/>
        <v>-0.83633688962297792</v>
      </c>
      <c r="V3094" s="30">
        <v>609.80160000000001</v>
      </c>
      <c r="W3094" s="3" t="s">
        <v>47</v>
      </c>
      <c r="X3094" s="3" t="s">
        <v>47</v>
      </c>
      <c r="Y3094" s="3" t="s">
        <v>47</v>
      </c>
      <c r="Z3094" s="3" t="s">
        <v>47</v>
      </c>
      <c r="AA3094" s="3" t="s">
        <v>47</v>
      </c>
      <c r="AB3094" s="12" t="s">
        <v>47</v>
      </c>
      <c r="AC3094" s="3" t="s">
        <v>47</v>
      </c>
      <c r="AD3094" s="3" t="s">
        <v>65</v>
      </c>
      <c r="AE3094" s="3" t="s">
        <v>48</v>
      </c>
      <c r="AF3094" s="3" t="s">
        <v>48</v>
      </c>
      <c r="AH3094" s="3" t="s">
        <v>47</v>
      </c>
      <c r="AK3094" s="3" t="s">
        <v>52</v>
      </c>
      <c r="AL3094" s="3" t="s">
        <v>48</v>
      </c>
      <c r="AM3094" s="3" t="s">
        <v>47</v>
      </c>
      <c r="AU3094" s="3">
        <v>1</v>
      </c>
      <c r="AV3094" s="3">
        <v>9</v>
      </c>
      <c r="AW3094" s="3">
        <v>1</v>
      </c>
      <c r="AX3094" s="3">
        <v>9</v>
      </c>
      <c r="AY3094" s="3">
        <v>100</v>
      </c>
      <c r="AZ3094" s="6" t="str">
        <f t="shared" si="340"/>
        <v>2033.6</v>
      </c>
      <c r="BC3094" s="12" t="s">
        <v>7453</v>
      </c>
      <c r="BJ3094" s="12">
        <f t="shared" si="341"/>
        <v>0</v>
      </c>
      <c r="BK3094" s="12">
        <f t="shared" si="342"/>
        <v>0</v>
      </c>
      <c r="BZ3094" s="3" t="s">
        <v>7554</v>
      </c>
      <c r="CQ3094" s="3" t="str">
        <f>CONCATENATE(baseURL!$A$1,baseURL!$B$1,baseURL!$C$1,".",C3094,".",L3094,".pkl&amp;seq=",BC3094)</f>
        <v>http://proteomics.broadinstitute.org/millscripts/viewfeed.pl?side=xl&amp;cycle=1&amp;fixedMods=iaaC&amp;file=msdataSM/iPRG2012_nd/cpick_in/iPRG2012_nd.2033.6.0.pkl&amp;seq=QMLTNPDMLR</v>
      </c>
    </row>
    <row r="3095" spans="1:95" x14ac:dyDescent="0.2">
      <c r="A3095" s="3">
        <v>2237</v>
      </c>
      <c r="B3095" s="2" t="s">
        <v>7555</v>
      </c>
      <c r="C3095" s="2" t="s">
        <v>7556</v>
      </c>
      <c r="D3095" s="3">
        <v>7992</v>
      </c>
      <c r="E3095" s="3">
        <v>7985</v>
      </c>
      <c r="F3095" s="3">
        <v>42727</v>
      </c>
      <c r="G3095" s="3">
        <v>10018</v>
      </c>
      <c r="H3095" s="3">
        <v>31.9374</v>
      </c>
      <c r="I3095" s="30">
        <v>658.00427999999999</v>
      </c>
      <c r="J3095" s="30">
        <v>658.00431030000004</v>
      </c>
      <c r="K3095" s="30">
        <v>-3.0000000000000001E-5</v>
      </c>
      <c r="L3095" s="3">
        <v>3</v>
      </c>
      <c r="M3095" s="3">
        <v>3</v>
      </c>
      <c r="N3095" s="10">
        <f t="shared" si="336"/>
        <v>1</v>
      </c>
      <c r="O3095" s="35">
        <v>3</v>
      </c>
      <c r="P3095" s="17"/>
      <c r="Q3095" s="40">
        <v>1971.99567</v>
      </c>
      <c r="R3095" s="40">
        <v>658.00341000000003</v>
      </c>
      <c r="S3095" s="18">
        <f t="shared" si="337"/>
        <v>1.3221815977572382</v>
      </c>
      <c r="T3095" s="18">
        <f t="shared" si="338"/>
        <v>1.3682299914100238</v>
      </c>
      <c r="U3095" s="18">
        <f t="shared" si="339"/>
        <v>1.35257657694056</v>
      </c>
      <c r="V3095" s="30">
        <v>658.00429999999994</v>
      </c>
      <c r="Z3095" s="3" t="s">
        <v>47</v>
      </c>
      <c r="AA3095" s="3" t="s">
        <v>47</v>
      </c>
      <c r="AB3095" s="12" t="s">
        <v>48</v>
      </c>
      <c r="AC3095" s="3" t="s">
        <v>47</v>
      </c>
      <c r="AE3095" s="3" t="s">
        <v>47</v>
      </c>
      <c r="AG3095" s="3" t="s">
        <v>48</v>
      </c>
      <c r="AH3095" s="3" t="s">
        <v>47</v>
      </c>
      <c r="AI3095" s="3" t="s">
        <v>48</v>
      </c>
      <c r="AK3095" s="3" t="s">
        <v>48</v>
      </c>
      <c r="AL3095" s="3" t="s">
        <v>48</v>
      </c>
      <c r="AU3095" s="3">
        <v>0</v>
      </c>
      <c r="AV3095" s="3">
        <v>5</v>
      </c>
      <c r="AW3095" s="3">
        <v>1</v>
      </c>
      <c r="AX3095" s="3">
        <v>5</v>
      </c>
      <c r="AY3095" s="3">
        <v>100</v>
      </c>
      <c r="AZ3095" s="6" t="str">
        <f t="shared" si="340"/>
        <v>2034.12</v>
      </c>
      <c r="BC3095" s="12" t="s">
        <v>7557</v>
      </c>
      <c r="BJ3095" s="12">
        <f t="shared" si="341"/>
        <v>0</v>
      </c>
      <c r="BK3095" s="12">
        <f t="shared" si="342"/>
        <v>0</v>
      </c>
      <c r="CQ3095" s="3" t="str">
        <f>CONCATENATE(baseURL!$A$1,baseURL!$B$1,baseURL!$C$1,".",C3095,".",L3095,".pkl&amp;seq=",BC3095)</f>
        <v>http://proteomics.broadinstitute.org/millscripts/viewfeed.pl?side=xl&amp;cycle=1&amp;fixedMods=iaaC&amp;file=msdataSM/iPRG2012_nd/cpick_in/iPRG2012_nd.2034.12.3.pkl&amp;seq=SQVFAQHPDKSQLDLMK</v>
      </c>
    </row>
    <row r="3096" spans="1:95" x14ac:dyDescent="0.2">
      <c r="A3096" s="3">
        <v>7000</v>
      </c>
      <c r="B3096" s="2" t="s">
        <v>7558</v>
      </c>
      <c r="C3096" s="2" t="s">
        <v>7548</v>
      </c>
      <c r="D3096" s="3">
        <v>7985</v>
      </c>
      <c r="E3096" s="3">
        <v>7978</v>
      </c>
      <c r="F3096" s="3">
        <v>42720</v>
      </c>
      <c r="G3096" s="3">
        <v>10011</v>
      </c>
      <c r="H3096" s="3">
        <v>31.925699999999999</v>
      </c>
      <c r="I3096" s="30">
        <v>485.81785000000002</v>
      </c>
      <c r="J3096" s="30">
        <v>485.81917959999998</v>
      </c>
      <c r="K3096" s="30">
        <v>-1.33E-3</v>
      </c>
      <c r="L3096" s="3">
        <v>2</v>
      </c>
      <c r="M3096" s="3">
        <v>2</v>
      </c>
      <c r="N3096" s="10">
        <f t="shared" si="336"/>
        <v>1</v>
      </c>
      <c r="O3096" s="35">
        <v>2</v>
      </c>
      <c r="P3096" s="17"/>
      <c r="Q3096" s="40">
        <v>970.62954000000002</v>
      </c>
      <c r="R3096" s="40">
        <v>485.81840999999997</v>
      </c>
      <c r="S3096" s="18">
        <f t="shared" si="337"/>
        <v>-1.1526940692724634</v>
      </c>
      <c r="T3096" s="18">
        <f t="shared" si="338"/>
        <v>1.5841309925088274</v>
      </c>
      <c r="U3096" s="18">
        <f t="shared" si="339"/>
        <v>1.4202837640921502</v>
      </c>
      <c r="V3096" s="30">
        <v>485.81909999999999</v>
      </c>
      <c r="W3096" s="3" t="s">
        <v>47</v>
      </c>
      <c r="X3096" s="3" t="s">
        <v>47</v>
      </c>
      <c r="Y3096" s="3" t="s">
        <v>47</v>
      </c>
      <c r="Z3096" s="3" t="s">
        <v>47</v>
      </c>
      <c r="AA3096" s="3" t="s">
        <v>65</v>
      </c>
      <c r="AB3096" s="12" t="s">
        <v>47</v>
      </c>
      <c r="AC3096" s="3" t="s">
        <v>47</v>
      </c>
      <c r="AD3096" s="3" t="s">
        <v>47</v>
      </c>
      <c r="AE3096" s="3" t="s">
        <v>47</v>
      </c>
      <c r="AF3096" s="3" t="s">
        <v>47</v>
      </c>
      <c r="AG3096" s="3" t="s">
        <v>47</v>
      </c>
      <c r="AH3096" s="3" t="s">
        <v>47</v>
      </c>
      <c r="AK3096" s="3" t="s">
        <v>52</v>
      </c>
      <c r="AL3096" s="3" t="s">
        <v>52</v>
      </c>
      <c r="AN3096" s="3" t="s">
        <v>47</v>
      </c>
      <c r="AU3096" s="3">
        <v>1</v>
      </c>
      <c r="AV3096" s="3">
        <v>12</v>
      </c>
      <c r="AW3096" s="3">
        <v>1</v>
      </c>
      <c r="AX3096" s="3">
        <v>12</v>
      </c>
      <c r="AY3096" s="3">
        <v>100</v>
      </c>
      <c r="AZ3096" s="6" t="str">
        <f t="shared" si="340"/>
        <v>2034.5</v>
      </c>
      <c r="BC3096" s="12" t="s">
        <v>7559</v>
      </c>
      <c r="BJ3096" s="12">
        <f t="shared" si="341"/>
        <v>0</v>
      </c>
      <c r="BK3096" s="12">
        <f t="shared" si="342"/>
        <v>0</v>
      </c>
      <c r="BW3096" s="3" t="s">
        <v>7560</v>
      </c>
      <c r="CQ3096" s="3" t="str">
        <f>CONCATENATE(baseURL!$A$1,baseURL!$B$1,baseURL!$C$1,".",C3096,".",L3096,".pkl&amp;seq=",BC3096)</f>
        <v>http://proteomics.broadinstitute.org/millscripts/viewfeed.pl?side=xl&amp;cycle=1&amp;fixedMods=iaaC&amp;file=msdataSM/iPRG2012_nd/cpick_in/iPRG2012_nd.2034.5.2.pkl&amp;seq=ELLGKLGLK</v>
      </c>
    </row>
    <row r="3097" spans="1:95" x14ac:dyDescent="0.2">
      <c r="A3097" s="3">
        <v>3894</v>
      </c>
      <c r="B3097" s="2" t="s">
        <v>7561</v>
      </c>
      <c r="C3097" s="2" t="s">
        <v>7562</v>
      </c>
      <c r="D3097" s="3">
        <v>7996</v>
      </c>
      <c r="E3097" s="3">
        <v>7989</v>
      </c>
      <c r="F3097" s="3">
        <v>42740</v>
      </c>
      <c r="G3097" s="3">
        <v>10023</v>
      </c>
      <c r="H3097" s="3">
        <v>31.954499999999999</v>
      </c>
      <c r="I3097" s="30">
        <v>544.99825999999996</v>
      </c>
      <c r="J3097" s="30">
        <v>544.99885489999997</v>
      </c>
      <c r="K3097" s="30">
        <v>-5.9000000000000003E-4</v>
      </c>
      <c r="L3097" s="3">
        <v>3</v>
      </c>
      <c r="M3097" s="3">
        <v>3</v>
      </c>
      <c r="N3097" s="10">
        <f t="shared" si="336"/>
        <v>1</v>
      </c>
      <c r="O3097" s="35">
        <v>3</v>
      </c>
      <c r="P3097" s="17"/>
      <c r="Q3097" s="40">
        <v>1632.97955</v>
      </c>
      <c r="R3097" s="40">
        <v>544.99803999999995</v>
      </c>
      <c r="S3097" s="18">
        <f t="shared" si="337"/>
        <v>0.40367117652934609</v>
      </c>
      <c r="T3097" s="18">
        <f t="shared" si="338"/>
        <v>1.4952347351983954</v>
      </c>
      <c r="U3097" s="18">
        <f t="shared" si="339"/>
        <v>1.3945004279535771</v>
      </c>
      <c r="V3097" s="30">
        <v>544.99879999999996</v>
      </c>
      <c r="W3097" s="3" t="s">
        <v>47</v>
      </c>
      <c r="X3097" s="3" t="s">
        <v>47</v>
      </c>
      <c r="Y3097" s="3" t="s">
        <v>47</v>
      </c>
      <c r="Z3097" s="3" t="s">
        <v>47</v>
      </c>
      <c r="AA3097" s="3" t="s">
        <v>47</v>
      </c>
      <c r="AB3097" s="12" t="s">
        <v>47</v>
      </c>
      <c r="AC3097" s="3" t="s">
        <v>47</v>
      </c>
      <c r="AD3097" s="3" t="s">
        <v>47</v>
      </c>
      <c r="AE3097" s="3" t="s">
        <v>47</v>
      </c>
      <c r="AF3097" s="3" t="s">
        <v>48</v>
      </c>
      <c r="AG3097" s="3" t="s">
        <v>52</v>
      </c>
      <c r="AH3097" s="3" t="s">
        <v>47</v>
      </c>
      <c r="AJ3097" s="3" t="s">
        <v>47</v>
      </c>
      <c r="AM3097" s="3" t="s">
        <v>47</v>
      </c>
      <c r="AU3097" s="3">
        <v>0</v>
      </c>
      <c r="AV3097" s="3">
        <v>12</v>
      </c>
      <c r="AW3097" s="3">
        <v>1</v>
      </c>
      <c r="AX3097" s="3">
        <v>12</v>
      </c>
      <c r="AY3097" s="3">
        <v>100</v>
      </c>
      <c r="AZ3097" s="6" t="str">
        <f t="shared" si="340"/>
        <v>2035.4</v>
      </c>
      <c r="BC3097" s="12" t="s">
        <v>7563</v>
      </c>
      <c r="BJ3097" s="12">
        <f t="shared" si="341"/>
        <v>0</v>
      </c>
      <c r="BK3097" s="12">
        <f t="shared" si="342"/>
        <v>0</v>
      </c>
      <c r="CQ3097" s="3" t="str">
        <f>CONCATENATE(baseURL!$A$1,baseURL!$B$1,baseURL!$C$1,".",C3097,".",L3097,".pkl&amp;seq=",BC3097)</f>
        <v>http://proteomics.broadinstitute.org/millscripts/viewfeed.pl?side=xl&amp;cycle=1&amp;fixedMods=iaaC&amp;file=msdataSM/iPRG2012_nd/cpick_in/iPRG2012_nd.2035.4.3.pkl&amp;seq=LLPAPRGSGLVASPAVK</v>
      </c>
    </row>
    <row r="3098" spans="1:95" x14ac:dyDescent="0.2">
      <c r="A3098" s="3">
        <v>1146</v>
      </c>
      <c r="B3098" s="2" t="s">
        <v>7564</v>
      </c>
      <c r="C3098" s="2" t="s">
        <v>7558</v>
      </c>
      <c r="D3098" s="3">
        <v>7998</v>
      </c>
      <c r="E3098" s="3">
        <v>7991</v>
      </c>
      <c r="F3098" s="3">
        <v>42742</v>
      </c>
      <c r="G3098" s="3">
        <v>10025</v>
      </c>
      <c r="H3098" s="3">
        <v>31.959499999999998</v>
      </c>
      <c r="I3098" s="30">
        <v>643.98929999999996</v>
      </c>
      <c r="J3098" s="30">
        <v>643.98928320000005</v>
      </c>
      <c r="K3098" s="30">
        <v>2.0000000000000002E-5</v>
      </c>
      <c r="L3098" s="3">
        <v>3</v>
      </c>
      <c r="M3098" s="3">
        <v>3</v>
      </c>
      <c r="N3098" s="10">
        <f t="shared" si="336"/>
        <v>1</v>
      </c>
      <c r="O3098" s="35">
        <v>3</v>
      </c>
      <c r="P3098" s="17"/>
      <c r="Q3098" s="40">
        <v>1929.9512299999999</v>
      </c>
      <c r="R3098" s="40">
        <v>643.98859000000004</v>
      </c>
      <c r="S3098" s="18">
        <f t="shared" si="337"/>
        <v>1.1025040054090474</v>
      </c>
      <c r="T3098" s="18">
        <f t="shared" si="338"/>
        <v>1.0764165868227813</v>
      </c>
      <c r="U3098" s="18">
        <f t="shared" si="339"/>
        <v>0.94722175114597429</v>
      </c>
      <c r="V3098" s="30">
        <v>643.98919999999998</v>
      </c>
      <c r="W3098" s="3" t="s">
        <v>47</v>
      </c>
      <c r="X3098" s="3" t="s">
        <v>47</v>
      </c>
      <c r="Y3098" s="3" t="s">
        <v>47</v>
      </c>
      <c r="Z3098" s="3" t="s">
        <v>47</v>
      </c>
      <c r="AA3098" s="3" t="s">
        <v>47</v>
      </c>
      <c r="AB3098" s="12" t="s">
        <v>47</v>
      </c>
      <c r="AC3098" s="3" t="s">
        <v>47</v>
      </c>
      <c r="AD3098" s="3" t="s">
        <v>65</v>
      </c>
      <c r="AE3098" s="3" t="s">
        <v>47</v>
      </c>
      <c r="AF3098" s="3" t="s">
        <v>47</v>
      </c>
      <c r="AG3098" s="3" t="s">
        <v>47</v>
      </c>
      <c r="AH3098" s="3" t="s">
        <v>47</v>
      </c>
      <c r="AI3098" s="3" t="s">
        <v>47</v>
      </c>
      <c r="AJ3098" s="3" t="s">
        <v>47</v>
      </c>
      <c r="AK3098" s="3" t="s">
        <v>47</v>
      </c>
      <c r="AL3098" s="3" t="s">
        <v>47</v>
      </c>
      <c r="AN3098" s="3" t="s">
        <v>47</v>
      </c>
      <c r="AO3098" s="3" t="s">
        <v>47</v>
      </c>
      <c r="AP3098" s="3" t="s">
        <v>47</v>
      </c>
      <c r="AQ3098" s="3" t="s">
        <v>47</v>
      </c>
      <c r="AR3098" s="3" t="s">
        <v>47</v>
      </c>
      <c r="AU3098" s="3">
        <v>1</v>
      </c>
      <c r="AV3098" s="3">
        <v>20</v>
      </c>
      <c r="AW3098" s="3">
        <v>3</v>
      </c>
      <c r="AX3098" s="3">
        <v>17</v>
      </c>
      <c r="AY3098" s="3">
        <v>85</v>
      </c>
      <c r="AZ3098" s="6" t="str">
        <f t="shared" si="340"/>
        <v>2035.6</v>
      </c>
      <c r="BB3098" s="12" t="s">
        <v>79</v>
      </c>
      <c r="BC3098" s="12" t="s">
        <v>7464</v>
      </c>
      <c r="BD3098" s="12" t="s">
        <v>79</v>
      </c>
      <c r="BJ3098" s="12">
        <f t="shared" si="341"/>
        <v>0</v>
      </c>
      <c r="BK3098" s="12">
        <f t="shared" si="342"/>
        <v>0</v>
      </c>
      <c r="BU3098" s="3" t="s">
        <v>7565</v>
      </c>
      <c r="BZ3098" s="3" t="s">
        <v>7566</v>
      </c>
      <c r="CE3098" s="3" t="s">
        <v>7567</v>
      </c>
      <c r="CN3098" s="3" t="s">
        <v>7567</v>
      </c>
      <c r="CQ3098" s="3" t="str">
        <f>CONCATENATE(baseURL!$A$1,baseURL!$B$1,"+Acetyl",baseURL!$C$1,".",C3098,".",L3098,".pkl&amp;seq=",BC3098,"&amp;varMods=Acetyl-K")</f>
        <v>http://proteomics.broadinstitute.org/millscripts/viewfeed.pl?side=xl&amp;cycle=1&amp;fixedMods=iaaC+Acetyl&amp;file=msdataSM/iPRG2012_nd/cpick_in/iPRG2012_nd.2035.6.3.pkl&amp;seq=SELQNKAETAAQDVQQK&amp;varMods=Acetyl-K</v>
      </c>
    </row>
    <row r="3099" spans="1:95" x14ac:dyDescent="0.2">
      <c r="A3099" s="3">
        <v>32</v>
      </c>
      <c r="B3099" s="2" t="s">
        <v>7568</v>
      </c>
      <c r="C3099" s="2" t="s">
        <v>7569</v>
      </c>
      <c r="D3099" s="3">
        <v>8000</v>
      </c>
      <c r="E3099" s="3">
        <v>7993</v>
      </c>
      <c r="F3099" s="3">
        <v>42758</v>
      </c>
      <c r="G3099" s="3">
        <v>10028</v>
      </c>
      <c r="H3099" s="3">
        <v>31.971599999999999</v>
      </c>
      <c r="I3099" s="30">
        <v>433.75875000000002</v>
      </c>
      <c r="J3099" s="30">
        <v>433.75802279999999</v>
      </c>
      <c r="K3099" s="30">
        <v>7.2999999999999996E-4</v>
      </c>
      <c r="L3099" s="3">
        <v>2</v>
      </c>
      <c r="M3099" s="3">
        <v>2</v>
      </c>
      <c r="N3099" s="10">
        <f t="shared" si="336"/>
        <v>1</v>
      </c>
      <c r="O3099" s="35">
        <v>2</v>
      </c>
      <c r="P3099" s="17"/>
      <c r="Q3099" s="40">
        <v>866.50942999999995</v>
      </c>
      <c r="R3099" s="40">
        <v>433.75835000000001</v>
      </c>
      <c r="S3099" s="18">
        <f t="shared" si="337"/>
        <v>0.9221724492756822</v>
      </c>
      <c r="T3099" s="18">
        <f t="shared" si="338"/>
        <v>-0.75433706351746777</v>
      </c>
      <c r="U3099" s="18">
        <f t="shared" si="339"/>
        <v>-0.80690089314898406</v>
      </c>
      <c r="V3099" s="30">
        <v>433.75799999999998</v>
      </c>
      <c r="Z3099" s="3" t="s">
        <v>47</v>
      </c>
      <c r="AA3099" s="3" t="s">
        <v>47</v>
      </c>
      <c r="AD3099" s="3" t="s">
        <v>48</v>
      </c>
      <c r="AF3099" s="3" t="s">
        <v>47</v>
      </c>
      <c r="AG3099" s="3" t="s">
        <v>47</v>
      </c>
      <c r="AH3099" s="3" t="s">
        <v>48</v>
      </c>
      <c r="AK3099" s="3" t="s">
        <v>47</v>
      </c>
      <c r="AL3099" s="3" t="s">
        <v>52</v>
      </c>
      <c r="AM3099" s="3" t="s">
        <v>47</v>
      </c>
      <c r="AO3099" s="3" t="s">
        <v>47</v>
      </c>
      <c r="AP3099" s="3" t="s">
        <v>48</v>
      </c>
      <c r="AU3099" s="3">
        <v>0</v>
      </c>
      <c r="AV3099" s="3">
        <v>7</v>
      </c>
      <c r="AW3099" s="3">
        <v>1</v>
      </c>
      <c r="AX3099" s="3">
        <v>7</v>
      </c>
      <c r="AY3099" s="3">
        <v>100</v>
      </c>
      <c r="AZ3099" s="6" t="str">
        <f t="shared" si="340"/>
        <v>2036.1</v>
      </c>
      <c r="BB3099" s="12" t="s">
        <v>79</v>
      </c>
      <c r="BC3099" s="12" t="s">
        <v>7473</v>
      </c>
      <c r="BJ3099" s="12">
        <f t="shared" si="341"/>
        <v>0</v>
      </c>
      <c r="BK3099" s="12">
        <f t="shared" si="342"/>
        <v>0</v>
      </c>
      <c r="CQ3099" s="3" t="str">
        <f>CONCATENATE(baseURL!$A$1,baseURL!$B$1,"+Acetyl",baseURL!$C$1,".",C3099,".",L3099,".pkl&amp;seq=",BC3099)</f>
        <v>http://proteomics.broadinstitute.org/millscripts/viewfeed.pl?side=xl&amp;cycle=1&amp;fixedMods=iaaC+Acetyl&amp;file=msdataSM/iPRG2012_nd/cpick_in/iPRG2012_nd.2036.1.2.pkl&amp;seq=SLNLHLK</v>
      </c>
    </row>
    <row r="3100" spans="1:95" x14ac:dyDescent="0.2">
      <c r="A3100" s="3">
        <v>2374</v>
      </c>
      <c r="B3100" s="2" t="s">
        <v>7570</v>
      </c>
      <c r="C3100" s="2" t="s">
        <v>7571</v>
      </c>
      <c r="D3100" s="3">
        <v>8003</v>
      </c>
      <c r="E3100" s="3">
        <v>7996</v>
      </c>
      <c r="F3100" s="3">
        <v>42761</v>
      </c>
      <c r="G3100" s="3">
        <v>10031</v>
      </c>
      <c r="H3100" s="3">
        <v>31.976600000000001</v>
      </c>
      <c r="I3100" s="30">
        <v>562.93652999999995</v>
      </c>
      <c r="J3100" s="30">
        <v>562.93262170000003</v>
      </c>
      <c r="K3100" s="30">
        <v>3.9100000000000003E-3</v>
      </c>
      <c r="L3100" s="3">
        <v>0</v>
      </c>
      <c r="M3100" s="3">
        <v>3</v>
      </c>
      <c r="N3100" s="10">
        <f t="shared" si="336"/>
        <v>1</v>
      </c>
      <c r="O3100" s="35">
        <v>3</v>
      </c>
      <c r="P3100" s="17"/>
      <c r="Q3100" s="40">
        <v>1686.7791999999999</v>
      </c>
      <c r="R3100" s="40">
        <v>562.93124999999998</v>
      </c>
      <c r="S3100" s="18">
        <f t="shared" si="337"/>
        <v>9.3794757352174738</v>
      </c>
      <c r="T3100" s="18">
        <f t="shared" si="338"/>
        <v>2.4367096338135674</v>
      </c>
      <c r="U3100" s="18">
        <f t="shared" si="339"/>
        <v>2.2205198237391954</v>
      </c>
      <c r="V3100" s="30">
        <v>562.9325</v>
      </c>
      <c r="W3100" s="3" t="s">
        <v>47</v>
      </c>
      <c r="Z3100" s="3" t="s">
        <v>47</v>
      </c>
      <c r="AA3100" s="3" t="s">
        <v>47</v>
      </c>
      <c r="AB3100" s="12" t="s">
        <v>47</v>
      </c>
      <c r="AC3100" s="3" t="s">
        <v>47</v>
      </c>
      <c r="AE3100" s="3" t="s">
        <v>65</v>
      </c>
      <c r="AH3100" s="3" t="s">
        <v>48</v>
      </c>
      <c r="AL3100" s="3" t="s">
        <v>48</v>
      </c>
      <c r="AU3100" s="3">
        <v>1</v>
      </c>
      <c r="AV3100" s="3">
        <v>5</v>
      </c>
      <c r="AW3100" s="3">
        <v>1</v>
      </c>
      <c r="AX3100" s="3">
        <v>5</v>
      </c>
      <c r="AY3100" s="3">
        <v>100</v>
      </c>
      <c r="AZ3100" s="6" t="str">
        <f t="shared" si="340"/>
        <v>2036.4</v>
      </c>
      <c r="BC3100" s="12" t="s">
        <v>7478</v>
      </c>
      <c r="BJ3100" s="12">
        <f t="shared" si="341"/>
        <v>0</v>
      </c>
      <c r="BK3100" s="12">
        <f t="shared" si="342"/>
        <v>0</v>
      </c>
      <c r="CA3100" s="3" t="s">
        <v>7572</v>
      </c>
      <c r="CQ3100" s="3" t="str">
        <f>CONCATENATE(baseURL!$A$1,baseURL!$B$1,baseURL!$C$1,".",C3100,".",L3100,".pkl&amp;seq=",BC3100)</f>
        <v>http://proteomics.broadinstitute.org/millscripts/viewfeed.pl?side=xl&amp;cycle=1&amp;fixedMods=iaaC&amp;file=msdataSM/iPRG2012_nd/cpick_in/iPRG2012_nd.2036.4.0.pkl&amp;seq=YFETNVQVGENMQK</v>
      </c>
    </row>
    <row r="3101" spans="1:95" x14ac:dyDescent="0.2">
      <c r="A3101" s="3">
        <v>934</v>
      </c>
      <c r="B3101" s="2" t="s">
        <v>7573</v>
      </c>
      <c r="C3101" s="2" t="s">
        <v>7574</v>
      </c>
      <c r="D3101" s="3">
        <v>8005</v>
      </c>
      <c r="E3101" s="3">
        <v>7998</v>
      </c>
      <c r="F3101" s="3">
        <v>42763</v>
      </c>
      <c r="G3101" s="3">
        <v>10033</v>
      </c>
      <c r="H3101" s="3">
        <v>31.9816</v>
      </c>
      <c r="I3101" s="30">
        <v>642.30742999999995</v>
      </c>
      <c r="J3101" s="30">
        <v>642.30621289999999</v>
      </c>
      <c r="K3101" s="30">
        <v>1.2199999999999999E-3</v>
      </c>
      <c r="L3101" s="3">
        <v>4</v>
      </c>
      <c r="M3101" s="3">
        <v>4</v>
      </c>
      <c r="N3101" s="10">
        <f t="shared" si="336"/>
        <v>1</v>
      </c>
      <c r="O3101" s="35">
        <v>4</v>
      </c>
      <c r="P3101" s="17"/>
      <c r="Q3101" s="40">
        <v>2566.1990799999999</v>
      </c>
      <c r="R3101" s="40">
        <v>642.30523000000005</v>
      </c>
      <c r="S3101" s="18">
        <f t="shared" si="337"/>
        <v>3.4251628309215261</v>
      </c>
      <c r="T3101" s="18">
        <f t="shared" si="338"/>
        <v>1.5302693392983047</v>
      </c>
      <c r="U3101" s="18">
        <f t="shared" si="339"/>
        <v>1.5101854299682551</v>
      </c>
      <c r="V3101" s="30">
        <v>642.30619999999999</v>
      </c>
      <c r="W3101" s="3" t="s">
        <v>47</v>
      </c>
      <c r="X3101" s="3" t="s">
        <v>47</v>
      </c>
      <c r="Y3101" s="3" t="s">
        <v>47</v>
      </c>
      <c r="AA3101" s="3" t="s">
        <v>47</v>
      </c>
      <c r="AB3101" s="12" t="s">
        <v>47</v>
      </c>
      <c r="AC3101" s="3" t="s">
        <v>47</v>
      </c>
      <c r="AD3101" s="3" t="s">
        <v>47</v>
      </c>
      <c r="AE3101" s="3" t="s">
        <v>47</v>
      </c>
      <c r="AF3101" s="3" t="s">
        <v>47</v>
      </c>
      <c r="AG3101" s="3" t="s">
        <v>52</v>
      </c>
      <c r="AI3101" s="3" t="s">
        <v>48</v>
      </c>
      <c r="AJ3101" s="3" t="s">
        <v>47</v>
      </c>
      <c r="AK3101" s="3" t="s">
        <v>47</v>
      </c>
      <c r="AN3101" s="3" t="s">
        <v>48</v>
      </c>
      <c r="AO3101" s="3" t="s">
        <v>48</v>
      </c>
      <c r="AP3101" s="3" t="s">
        <v>48</v>
      </c>
      <c r="AU3101" s="3">
        <v>0</v>
      </c>
      <c r="AV3101" s="3">
        <v>11</v>
      </c>
      <c r="AW3101" s="3">
        <v>1</v>
      </c>
      <c r="AX3101" s="3">
        <v>11</v>
      </c>
      <c r="AY3101" s="3">
        <v>100</v>
      </c>
      <c r="AZ3101" s="6" t="str">
        <f t="shared" si="340"/>
        <v>2036.6</v>
      </c>
      <c r="BC3101" s="12" t="s">
        <v>7575</v>
      </c>
      <c r="BJ3101" s="12">
        <f t="shared" si="341"/>
        <v>0</v>
      </c>
      <c r="BK3101" s="12">
        <f t="shared" si="342"/>
        <v>0</v>
      </c>
      <c r="BN3101" s="3" t="s">
        <v>277</v>
      </c>
      <c r="BR3101" s="3" t="s">
        <v>277</v>
      </c>
      <c r="CQ3101" s="3" t="str">
        <f>CONCATENATE(baseURL!$A$1,baseURL!$B$1,baseURL!$C$1,".",C3101,".",L3101,".pkl&amp;seq=",BC3101,"&amp;varMods=Oxidation-M")</f>
        <v>http://proteomics.broadinstitute.org/millscripts/viewfeed.pl?side=xl&amp;cycle=1&amp;fixedMods=iaaC&amp;file=msdataSM/iPRG2012_nd/cpick_in/iPRG2012_nd.2036.6.4.pkl&amp;seq=SVEmHHEQLEQGVPGDNVGFNVK&amp;varMods=Oxidation-M</v>
      </c>
    </row>
    <row r="3102" spans="1:95" x14ac:dyDescent="0.2">
      <c r="A3102" s="3">
        <v>2</v>
      </c>
      <c r="B3102" s="2" t="s">
        <v>7576</v>
      </c>
      <c r="C3102" s="2" t="s">
        <v>7564</v>
      </c>
      <c r="D3102" s="3">
        <v>8006</v>
      </c>
      <c r="E3102" s="3">
        <v>7999</v>
      </c>
      <c r="F3102" s="3">
        <v>42764</v>
      </c>
      <c r="G3102" s="3">
        <v>10034</v>
      </c>
      <c r="H3102" s="3">
        <v>31.984100000000002</v>
      </c>
      <c r="I3102" s="30">
        <v>643.30466000000001</v>
      </c>
      <c r="J3102" s="30">
        <v>643.98928320000005</v>
      </c>
      <c r="K3102" s="30">
        <v>-0.68462000000000001</v>
      </c>
      <c r="L3102" s="3">
        <v>0</v>
      </c>
      <c r="M3102" s="3">
        <v>3</v>
      </c>
      <c r="N3102" s="10">
        <f t="shared" si="336"/>
        <v>1</v>
      </c>
      <c r="O3102" s="35">
        <v>3</v>
      </c>
      <c r="P3102" s="17"/>
      <c r="Q3102" s="40">
        <v>1929.9512299999999</v>
      </c>
      <c r="R3102" s="40">
        <v>643.98859000000004</v>
      </c>
      <c r="S3102" s="18">
        <f t="shared" si="337"/>
        <v>-1062.0219218480752</v>
      </c>
      <c r="T3102" s="18">
        <f t="shared" si="338"/>
        <v>1.0764165868227813</v>
      </c>
      <c r="U3102" s="18">
        <f t="shared" si="339"/>
        <v>0.94722175114597429</v>
      </c>
      <c r="V3102" s="30">
        <v>643.98919999999998</v>
      </c>
      <c r="W3102" s="3" t="s">
        <v>47</v>
      </c>
      <c r="X3102" s="3" t="s">
        <v>47</v>
      </c>
      <c r="Y3102" s="3" t="s">
        <v>47</v>
      </c>
      <c r="Z3102" s="3" t="s">
        <v>47</v>
      </c>
      <c r="AA3102" s="3" t="s">
        <v>47</v>
      </c>
      <c r="AB3102" s="12" t="s">
        <v>47</v>
      </c>
      <c r="AC3102" s="3" t="s">
        <v>47</v>
      </c>
      <c r="AD3102" s="3" t="s">
        <v>47</v>
      </c>
      <c r="AE3102" s="3" t="s">
        <v>47</v>
      </c>
      <c r="AH3102" s="3" t="s">
        <v>47</v>
      </c>
      <c r="AI3102" s="3" t="s">
        <v>47</v>
      </c>
      <c r="AK3102" s="3" t="s">
        <v>47</v>
      </c>
      <c r="AL3102" s="3" t="s">
        <v>47</v>
      </c>
      <c r="AM3102" s="3" t="s">
        <v>47</v>
      </c>
      <c r="AO3102" s="3" t="s">
        <v>47</v>
      </c>
      <c r="AP3102" s="3" t="s">
        <v>47</v>
      </c>
      <c r="AS3102" s="3" t="s">
        <v>47</v>
      </c>
      <c r="AU3102" s="3">
        <v>0</v>
      </c>
      <c r="AV3102" s="3">
        <v>17</v>
      </c>
      <c r="AW3102" s="3">
        <v>3</v>
      </c>
      <c r="AX3102" s="3">
        <v>14</v>
      </c>
      <c r="AY3102" s="3">
        <v>82.35</v>
      </c>
      <c r="AZ3102" s="6" t="str">
        <f t="shared" si="340"/>
        <v>2036.7</v>
      </c>
      <c r="BB3102" s="12" t="s">
        <v>79</v>
      </c>
      <c r="BC3102" s="12" t="s">
        <v>7464</v>
      </c>
      <c r="BD3102" s="12" t="s">
        <v>79</v>
      </c>
      <c r="BJ3102" s="12">
        <f t="shared" si="341"/>
        <v>0</v>
      </c>
      <c r="BK3102" s="12">
        <f t="shared" si="342"/>
        <v>0</v>
      </c>
      <c r="BY3102" s="3" t="s">
        <v>7567</v>
      </c>
      <c r="CE3102" s="3" t="s">
        <v>7567</v>
      </c>
      <c r="CO3102" s="3" t="s">
        <v>7565</v>
      </c>
      <c r="CQ3102" s="3" t="str">
        <f>CONCATENATE(baseURL!$A$1,baseURL!$B$1,"+Acetyl",baseURL!$C$1,".",C3102,".",L3102,".pkl&amp;seq=",BC3102,"&amp;varMods=Acetyl-K")</f>
        <v>http://proteomics.broadinstitute.org/millscripts/viewfeed.pl?side=xl&amp;cycle=1&amp;fixedMods=iaaC+Acetyl&amp;file=msdataSM/iPRG2012_nd/cpick_in/iPRG2012_nd.2036.7.0.pkl&amp;seq=SELQNKAETAAQDVQQK&amp;varMods=Acetyl-K</v>
      </c>
    </row>
    <row r="3103" spans="1:95" x14ac:dyDescent="0.2">
      <c r="A3103" s="3">
        <v>2741</v>
      </c>
      <c r="B3103" s="2" t="s">
        <v>7577</v>
      </c>
      <c r="C3103" s="2" t="s">
        <v>7578</v>
      </c>
      <c r="D3103" s="3">
        <v>8010</v>
      </c>
      <c r="E3103" s="3">
        <v>8003</v>
      </c>
      <c r="F3103" s="3">
        <v>42781</v>
      </c>
      <c r="G3103" s="3">
        <v>10039</v>
      </c>
      <c r="H3103" s="3">
        <v>31.999400000000001</v>
      </c>
      <c r="I3103" s="30">
        <v>500.30070999999998</v>
      </c>
      <c r="J3103" s="30">
        <v>500.30168570000001</v>
      </c>
      <c r="K3103" s="30">
        <v>-9.7999999999999997E-4</v>
      </c>
      <c r="L3103" s="3">
        <v>0</v>
      </c>
      <c r="M3103" s="3">
        <v>2</v>
      </c>
      <c r="N3103" s="10">
        <f t="shared" si="336"/>
        <v>1</v>
      </c>
      <c r="O3103" s="35">
        <v>2</v>
      </c>
      <c r="P3103" s="17"/>
      <c r="Q3103" s="40">
        <v>999.59456</v>
      </c>
      <c r="R3103" s="40">
        <v>500.30092000000002</v>
      </c>
      <c r="S3103" s="18">
        <f t="shared" si="337"/>
        <v>-0.41974737931370415</v>
      </c>
      <c r="T3103" s="18">
        <f t="shared" si="338"/>
        <v>1.5304788965570979</v>
      </c>
      <c r="U3103" s="18">
        <f t="shared" si="339"/>
        <v>1.359181989888141</v>
      </c>
      <c r="V3103" s="30">
        <v>500.30160000000001</v>
      </c>
      <c r="W3103" s="3" t="s">
        <v>47</v>
      </c>
      <c r="Z3103" s="3" t="s">
        <v>47</v>
      </c>
      <c r="AA3103" s="3" t="s">
        <v>47</v>
      </c>
      <c r="AB3103" s="12" t="s">
        <v>47</v>
      </c>
      <c r="AD3103" s="3" t="s">
        <v>47</v>
      </c>
      <c r="AE3103" s="3" t="s">
        <v>47</v>
      </c>
      <c r="AG3103" s="3" t="s">
        <v>47</v>
      </c>
      <c r="AH3103" s="3" t="s">
        <v>47</v>
      </c>
      <c r="AI3103" s="3" t="s">
        <v>48</v>
      </c>
      <c r="AJ3103" s="3" t="s">
        <v>47</v>
      </c>
      <c r="AL3103" s="3" t="s">
        <v>48</v>
      </c>
      <c r="AN3103" s="3" t="s">
        <v>47</v>
      </c>
      <c r="AU3103" s="3">
        <v>0</v>
      </c>
      <c r="AV3103" s="3">
        <v>10</v>
      </c>
      <c r="AW3103" s="3">
        <v>1</v>
      </c>
      <c r="AX3103" s="3">
        <v>10</v>
      </c>
      <c r="AY3103" s="3">
        <v>100</v>
      </c>
      <c r="AZ3103" s="6" t="str">
        <f t="shared" si="340"/>
        <v>2037.3</v>
      </c>
      <c r="BC3103" s="12" t="s">
        <v>7579</v>
      </c>
      <c r="BJ3103" s="12">
        <f t="shared" si="341"/>
        <v>0</v>
      </c>
      <c r="BK3103" s="12">
        <f t="shared" si="342"/>
        <v>0</v>
      </c>
      <c r="CQ3103" s="3" t="str">
        <f>CONCATENATE(baseURL!$A$1,baseURL!$B$1,baseURL!$C$1,".",C3103,".",L3103,".pkl&amp;seq=",BC3103)</f>
        <v>http://proteomics.broadinstitute.org/millscripts/viewfeed.pl?side=xl&amp;cycle=1&amp;fixedMods=iaaC&amp;file=msdataSM/iPRG2012_nd/cpick_in/iPRG2012_nd.2037.3.0.pkl&amp;seq=LLLNLNGSR</v>
      </c>
    </row>
    <row r="3104" spans="1:95" x14ac:dyDescent="0.2">
      <c r="A3104" s="3">
        <v>2765</v>
      </c>
      <c r="B3104" s="2" t="s">
        <v>7580</v>
      </c>
      <c r="C3104" s="2" t="s">
        <v>7570</v>
      </c>
      <c r="D3104" s="3">
        <v>8012</v>
      </c>
      <c r="E3104" s="3">
        <v>8005</v>
      </c>
      <c r="F3104" s="3">
        <v>42783</v>
      </c>
      <c r="G3104" s="3">
        <v>10041</v>
      </c>
      <c r="H3104" s="3">
        <v>32.003599999999999</v>
      </c>
      <c r="I3104" s="30">
        <v>565.63441</v>
      </c>
      <c r="J3104" s="30">
        <v>565.63441309999996</v>
      </c>
      <c r="K3104" s="30">
        <v>0</v>
      </c>
      <c r="L3104" s="3">
        <v>0</v>
      </c>
      <c r="M3104" s="3">
        <v>0</v>
      </c>
      <c r="N3104" s="10">
        <f t="shared" si="336"/>
        <v>1</v>
      </c>
      <c r="O3104" s="35">
        <v>3</v>
      </c>
      <c r="P3104" s="17"/>
      <c r="Q3104" s="40">
        <v>1694.88202</v>
      </c>
      <c r="R3104" s="40">
        <v>565.63219000000004</v>
      </c>
      <c r="S3104" s="18">
        <f t="shared" si="337"/>
        <v>3.9248119877436496</v>
      </c>
      <c r="T3104" s="18">
        <f t="shared" si="338"/>
        <v>3.9302925809858187</v>
      </c>
      <c r="U3104" s="18">
        <f t="shared" si="339"/>
        <v>3.5535459888296996</v>
      </c>
      <c r="V3104" s="30">
        <v>565.63419999999996</v>
      </c>
      <c r="W3104" s="3" t="s">
        <v>47</v>
      </c>
      <c r="Z3104" s="3" t="s">
        <v>47</v>
      </c>
      <c r="AA3104" s="3" t="s">
        <v>47</v>
      </c>
      <c r="AB3104" s="12" t="s">
        <v>47</v>
      </c>
      <c r="AC3104" s="3" t="s">
        <v>47</v>
      </c>
      <c r="AD3104" s="3" t="s">
        <v>47</v>
      </c>
      <c r="AF3104" s="3" t="s">
        <v>47</v>
      </c>
      <c r="AG3104" s="3" t="s">
        <v>48</v>
      </c>
      <c r="AH3104" s="3" t="s">
        <v>47</v>
      </c>
      <c r="AL3104" s="3" t="s">
        <v>48</v>
      </c>
      <c r="AU3104" s="3">
        <v>0</v>
      </c>
      <c r="AV3104" s="3">
        <v>8</v>
      </c>
      <c r="AW3104" s="3">
        <v>1</v>
      </c>
      <c r="AX3104" s="3">
        <v>8</v>
      </c>
      <c r="AY3104" s="3">
        <v>100</v>
      </c>
      <c r="AZ3104" s="6" t="str">
        <f t="shared" si="340"/>
        <v>2037.5</v>
      </c>
      <c r="BC3104" s="12" t="s">
        <v>7581</v>
      </c>
      <c r="BJ3104" s="12">
        <f t="shared" si="341"/>
        <v>0</v>
      </c>
      <c r="BK3104" s="12">
        <f t="shared" si="342"/>
        <v>0</v>
      </c>
      <c r="CQ3104" s="3" t="str">
        <f>CONCATENATE(baseURL!$A$1,baseURL!$B$1,baseURL!$C$1,".",C3104,".",L3104,".pkl&amp;seq=",BC3104)</f>
        <v>http://proteomics.broadinstitute.org/millscripts/viewfeed.pl?side=xl&amp;cycle=1&amp;fixedMods=iaaC&amp;file=msdataSM/iPRG2012_nd/cpick_in/iPRG2012_nd.2037.5.0.pkl&amp;seq=SLSLVGSYVGNRADTR</v>
      </c>
    </row>
    <row r="3105" spans="1:95" x14ac:dyDescent="0.2">
      <c r="A3105" s="3">
        <v>2701</v>
      </c>
      <c r="B3105" s="2" t="s">
        <v>7582</v>
      </c>
      <c r="C3105" s="2" t="s">
        <v>7583</v>
      </c>
      <c r="D3105" s="3">
        <v>8013</v>
      </c>
      <c r="E3105" s="3">
        <v>8006</v>
      </c>
      <c r="F3105" s="3">
        <v>42784</v>
      </c>
      <c r="G3105" s="3">
        <v>10042</v>
      </c>
      <c r="H3105" s="3">
        <v>32.006100000000004</v>
      </c>
      <c r="I3105" s="30">
        <v>611.83668</v>
      </c>
      <c r="J3105" s="30">
        <v>611.83385550000003</v>
      </c>
      <c r="K3105" s="30">
        <v>2.82E-3</v>
      </c>
      <c r="L3105" s="3">
        <v>2</v>
      </c>
      <c r="M3105" s="3">
        <v>2</v>
      </c>
      <c r="N3105" s="10">
        <f t="shared" si="336"/>
        <v>1</v>
      </c>
      <c r="O3105" s="35">
        <v>2</v>
      </c>
      <c r="P3105" s="17"/>
      <c r="Q3105" s="40">
        <v>1222.6612500000001</v>
      </c>
      <c r="R3105" s="40">
        <v>611.83426999999995</v>
      </c>
      <c r="S3105" s="18">
        <f t="shared" si="337"/>
        <v>3.9389751738725329</v>
      </c>
      <c r="T3105" s="18">
        <f t="shared" si="338"/>
        <v>-0.67747104116908363</v>
      </c>
      <c r="U3105" s="18">
        <f t="shared" si="339"/>
        <v>-0.93162483351109193</v>
      </c>
      <c r="V3105" s="30">
        <v>611.83370000000002</v>
      </c>
      <c r="W3105" s="3" t="s">
        <v>47</v>
      </c>
      <c r="Z3105" s="3" t="s">
        <v>47</v>
      </c>
      <c r="AA3105" s="3" t="s">
        <v>47</v>
      </c>
      <c r="AB3105" s="12" t="s">
        <v>47</v>
      </c>
      <c r="AC3105" s="3" t="s">
        <v>47</v>
      </c>
      <c r="AD3105" s="3" t="s">
        <v>47</v>
      </c>
      <c r="AE3105" s="3" t="s">
        <v>47</v>
      </c>
      <c r="AF3105" s="3" t="s">
        <v>47</v>
      </c>
      <c r="AG3105" s="3" t="s">
        <v>47</v>
      </c>
      <c r="AH3105" s="3" t="s">
        <v>47</v>
      </c>
      <c r="AI3105" s="3" t="s">
        <v>47</v>
      </c>
      <c r="AK3105" s="3" t="s">
        <v>47</v>
      </c>
      <c r="AL3105" s="3" t="s">
        <v>48</v>
      </c>
      <c r="AM3105" s="3" t="s">
        <v>47</v>
      </c>
      <c r="AN3105" s="3" t="s">
        <v>47</v>
      </c>
      <c r="AU3105" s="3">
        <v>0</v>
      </c>
      <c r="AV3105" s="3">
        <v>14</v>
      </c>
      <c r="AW3105" s="3">
        <v>1</v>
      </c>
      <c r="AX3105" s="3">
        <v>14</v>
      </c>
      <c r="AY3105" s="3">
        <v>100</v>
      </c>
      <c r="AZ3105" s="6" t="str">
        <f t="shared" si="340"/>
        <v>2037.6</v>
      </c>
      <c r="BC3105" s="12" t="s">
        <v>7584</v>
      </c>
      <c r="BJ3105" s="12">
        <f t="shared" si="341"/>
        <v>1</v>
      </c>
      <c r="BK3105" s="12">
        <f t="shared" si="342"/>
        <v>0</v>
      </c>
      <c r="CQ3105" s="3" t="str">
        <f>CONCATENATE(baseURL!$A$1,baseURL!$B$1,baseURL!$C$1,".",C3105,".",L3105,".pkl&amp;seq=",BC3105)</f>
        <v>http://proteomics.broadinstitute.org/millscripts/viewfeed.pl?side=xl&amp;cycle=1&amp;fixedMods=iaaC&amp;file=msdataSM/iPRG2012_nd/cpick_in/iPRG2012_nd.2037.6.2.pkl&amp;seq=LLLYCQSVAR</v>
      </c>
    </row>
    <row r="3106" spans="1:95" x14ac:dyDescent="0.2">
      <c r="A3106" s="3">
        <v>1552</v>
      </c>
      <c r="B3106" s="2" t="s">
        <v>7585</v>
      </c>
      <c r="C3106" s="2" t="s">
        <v>7576</v>
      </c>
      <c r="D3106" s="3">
        <v>8015</v>
      </c>
      <c r="E3106" s="3">
        <v>8008</v>
      </c>
      <c r="F3106" s="3">
        <v>42786</v>
      </c>
      <c r="G3106" s="3">
        <v>10044</v>
      </c>
      <c r="H3106" s="3">
        <v>32.011099999999999</v>
      </c>
      <c r="I3106" s="30">
        <v>801.84421999999995</v>
      </c>
      <c r="J3106" s="30">
        <v>801.85030459999996</v>
      </c>
      <c r="K3106" s="30">
        <v>-6.0800000000000003E-3</v>
      </c>
      <c r="L3106" s="3">
        <v>0</v>
      </c>
      <c r="M3106" s="3">
        <v>2</v>
      </c>
      <c r="N3106" s="10">
        <f t="shared" si="336"/>
        <v>1</v>
      </c>
      <c r="O3106" s="35">
        <v>2</v>
      </c>
      <c r="P3106" s="17"/>
      <c r="Q3106" s="40">
        <v>1602.69182</v>
      </c>
      <c r="R3106" s="40">
        <v>801.84955000000002</v>
      </c>
      <c r="S3106" s="18">
        <f t="shared" si="337"/>
        <v>-6.6471322457832356</v>
      </c>
      <c r="T3106" s="18">
        <f t="shared" si="338"/>
        <v>0.94107429496785888</v>
      </c>
      <c r="U3106" s="18">
        <f t="shared" si="339"/>
        <v>-7.1709212782305114</v>
      </c>
      <c r="V3106" s="30">
        <v>801.84379999999999</v>
      </c>
      <c r="X3106" s="3" t="s">
        <v>47</v>
      </c>
      <c r="Y3106" s="3" t="s">
        <v>47</v>
      </c>
      <c r="AB3106" s="12" t="s">
        <v>47</v>
      </c>
      <c r="AC3106" s="3" t="s">
        <v>52</v>
      </c>
      <c r="AD3106" s="3" t="s">
        <v>48</v>
      </c>
      <c r="AG3106" s="3" t="s">
        <v>47</v>
      </c>
      <c r="AK3106" s="3" t="s">
        <v>52</v>
      </c>
      <c r="AL3106" s="3" t="s">
        <v>52</v>
      </c>
      <c r="AU3106" s="3">
        <v>0</v>
      </c>
      <c r="AV3106" s="3">
        <v>4</v>
      </c>
      <c r="AW3106" s="3">
        <v>1</v>
      </c>
      <c r="AX3106" s="3">
        <v>4</v>
      </c>
      <c r="AY3106" s="3">
        <v>100</v>
      </c>
      <c r="AZ3106" s="6" t="str">
        <f t="shared" si="340"/>
        <v>2037.8</v>
      </c>
      <c r="BC3106" s="12" t="s">
        <v>7586</v>
      </c>
      <c r="BJ3106" s="12">
        <f t="shared" si="341"/>
        <v>0</v>
      </c>
      <c r="BK3106" s="12">
        <f t="shared" si="342"/>
        <v>0</v>
      </c>
      <c r="CQ3106" s="3" t="str">
        <f>CONCATENATE(baseURL!$A$1,baseURL!$B$1,baseURL!$C$1,".",C3106,".",L3106,".pkl&amp;seq=",BC3106)</f>
        <v>http://proteomics.broadinstitute.org/millscripts/viewfeed.pl?side=xl&amp;cycle=1&amp;fixedMods=iaaC&amp;file=msdataSM/iPRG2012_nd/cpick_in/iPRG2012_nd.2037.8.0.pkl&amp;seq=EDESNSLYGTWSSK</v>
      </c>
    </row>
    <row r="3107" spans="1:95" x14ac:dyDescent="0.2">
      <c r="A3107" s="3">
        <v>3242</v>
      </c>
      <c r="B3107" s="2" t="s">
        <v>7590</v>
      </c>
      <c r="C3107" s="2" t="s">
        <v>7591</v>
      </c>
      <c r="D3107" s="3">
        <v>8016</v>
      </c>
      <c r="E3107" s="3">
        <v>8009</v>
      </c>
      <c r="F3107" s="3">
        <v>42800</v>
      </c>
      <c r="G3107" s="3">
        <v>10046</v>
      </c>
      <c r="H3107" s="3">
        <v>32.020499999999998</v>
      </c>
      <c r="I3107" s="30">
        <v>413.89078000000001</v>
      </c>
      <c r="J3107" s="30">
        <v>413.88949059999999</v>
      </c>
      <c r="K3107" s="30">
        <v>1.2899999999999999E-3</v>
      </c>
      <c r="L3107" s="3">
        <v>6</v>
      </c>
      <c r="M3107" s="3">
        <v>3</v>
      </c>
      <c r="N3107" s="10">
        <f t="shared" si="336"/>
        <v>-1</v>
      </c>
      <c r="O3107" s="35">
        <v>3</v>
      </c>
      <c r="P3107" s="17"/>
      <c r="Q3107" s="40">
        <v>1239.6520700000001</v>
      </c>
      <c r="R3107" s="40">
        <v>413.88887</v>
      </c>
      <c r="S3107" s="18">
        <f t="shared" si="337"/>
        <v>4.6147653113006015</v>
      </c>
      <c r="T3107" s="18">
        <f t="shared" si="338"/>
        <v>1.4994363100187866</v>
      </c>
      <c r="U3107" s="18">
        <f t="shared" si="339"/>
        <v>0.7973154726762316</v>
      </c>
      <c r="V3107" s="30">
        <v>413.88920000000002</v>
      </c>
      <c r="W3107" s="3" t="s">
        <v>47</v>
      </c>
      <c r="X3107" s="3" t="s">
        <v>47</v>
      </c>
      <c r="Y3107" s="3" t="s">
        <v>47</v>
      </c>
      <c r="Z3107" s="3" t="s">
        <v>47</v>
      </c>
      <c r="AA3107" s="3" t="s">
        <v>47</v>
      </c>
      <c r="AB3107" s="12" t="s">
        <v>47</v>
      </c>
      <c r="AE3107" s="3" t="s">
        <v>47</v>
      </c>
      <c r="AH3107" s="3" t="s">
        <v>47</v>
      </c>
      <c r="AK3107" s="3" t="s">
        <v>52</v>
      </c>
      <c r="AL3107" s="3" t="s">
        <v>48</v>
      </c>
      <c r="AU3107" s="3">
        <v>0</v>
      </c>
      <c r="AV3107" s="3">
        <v>8</v>
      </c>
      <c r="AW3107" s="3">
        <v>1</v>
      </c>
      <c r="AX3107" s="3">
        <v>8</v>
      </c>
      <c r="AY3107" s="3">
        <v>100</v>
      </c>
      <c r="AZ3107" s="6" t="str">
        <f t="shared" si="340"/>
        <v>2038.1</v>
      </c>
      <c r="BC3107" s="12" t="s">
        <v>7592</v>
      </c>
      <c r="BJ3107" s="12">
        <f t="shared" si="341"/>
        <v>0</v>
      </c>
      <c r="BK3107" s="12">
        <f t="shared" si="342"/>
        <v>0</v>
      </c>
      <c r="CQ3107" s="3" t="str">
        <f>CONCATENATE(baseURL!$A$1,baseURL!$B$1,baseURL!$C$1,".",C3107,".",L3107,".pkl&amp;seq=",BC3107)</f>
        <v>http://proteomics.broadinstitute.org/millscripts/viewfeed.pl?side=xl&amp;cycle=1&amp;fixedMods=iaaC&amp;file=msdataSM/iPRG2012_nd/cpick_in/iPRG2012_nd.2038.1.6.pkl&amp;seq=YVKWPEYVR</v>
      </c>
    </row>
    <row r="3108" spans="1:95" x14ac:dyDescent="0.2">
      <c r="A3108" s="3">
        <v>4935</v>
      </c>
      <c r="B3108" s="2" t="s">
        <v>7587</v>
      </c>
      <c r="C3108" s="2" t="s">
        <v>7588</v>
      </c>
      <c r="D3108" s="3">
        <v>8025</v>
      </c>
      <c r="E3108" s="3">
        <v>8018</v>
      </c>
      <c r="F3108" s="3">
        <v>42809</v>
      </c>
      <c r="G3108" s="3">
        <v>10055</v>
      </c>
      <c r="H3108" s="3">
        <v>32.035499999999999</v>
      </c>
      <c r="I3108" s="30">
        <v>693.87597000000005</v>
      </c>
      <c r="J3108" s="30">
        <v>693.87416259999998</v>
      </c>
      <c r="K3108" s="30">
        <v>1.81E-3</v>
      </c>
      <c r="L3108" s="3">
        <v>2</v>
      </c>
      <c r="M3108" s="3">
        <v>2</v>
      </c>
      <c r="N3108" s="10">
        <f t="shared" si="336"/>
        <v>1</v>
      </c>
      <c r="O3108" s="35">
        <v>2</v>
      </c>
      <c r="P3108" s="17"/>
      <c r="Q3108" s="40">
        <v>1386.7409600000001</v>
      </c>
      <c r="R3108" s="40">
        <v>693.87411999999995</v>
      </c>
      <c r="S3108" s="18">
        <f t="shared" si="337"/>
        <v>2.6661896542618515</v>
      </c>
      <c r="T3108" s="18">
        <f t="shared" si="338"/>
        <v>6.1394421266020911E-2</v>
      </c>
      <c r="U3108" s="18">
        <f t="shared" si="339"/>
        <v>-2.8823671863572108E-2</v>
      </c>
      <c r="V3108" s="30">
        <v>693.8741</v>
      </c>
      <c r="W3108" s="3" t="s">
        <v>47</v>
      </c>
      <c r="X3108" s="3" t="s">
        <v>47</v>
      </c>
      <c r="Y3108" s="3" t="s">
        <v>47</v>
      </c>
      <c r="Z3108" s="3" t="s">
        <v>47</v>
      </c>
      <c r="AA3108" s="3" t="s">
        <v>48</v>
      </c>
      <c r="AB3108" s="12" t="s">
        <v>47</v>
      </c>
      <c r="AC3108" s="3" t="s">
        <v>47</v>
      </c>
      <c r="AD3108" s="3" t="s">
        <v>47</v>
      </c>
      <c r="AE3108" s="3" t="s">
        <v>47</v>
      </c>
      <c r="AF3108" s="3" t="s">
        <v>47</v>
      </c>
      <c r="AG3108" s="3" t="s">
        <v>47</v>
      </c>
      <c r="AH3108" s="3" t="s">
        <v>47</v>
      </c>
      <c r="AI3108" s="3" t="s">
        <v>47</v>
      </c>
      <c r="AJ3108" s="3" t="s">
        <v>47</v>
      </c>
      <c r="AK3108" s="3" t="s">
        <v>47</v>
      </c>
      <c r="AL3108" s="3" t="s">
        <v>47</v>
      </c>
      <c r="AM3108" s="3" t="s">
        <v>47</v>
      </c>
      <c r="AN3108" s="3" t="s">
        <v>47</v>
      </c>
      <c r="AU3108" s="3">
        <v>0</v>
      </c>
      <c r="AV3108" s="3">
        <v>17</v>
      </c>
      <c r="AW3108" s="3">
        <v>1</v>
      </c>
      <c r="AX3108" s="3">
        <v>17</v>
      </c>
      <c r="AY3108" s="3">
        <v>100</v>
      </c>
      <c r="AZ3108" s="6" t="str">
        <f t="shared" si="340"/>
        <v>2038.10</v>
      </c>
      <c r="BC3108" s="12" t="s">
        <v>7589</v>
      </c>
      <c r="BJ3108" s="12">
        <f t="shared" si="341"/>
        <v>0</v>
      </c>
      <c r="BK3108" s="12">
        <f t="shared" si="342"/>
        <v>0</v>
      </c>
      <c r="CQ3108" s="3" t="str">
        <f>CONCATENATE(baseURL!$A$1,baseURL!$B$1,baseURL!$C$1,".",C3108,".",L3108,".pkl&amp;seq=",BC3108)</f>
        <v>http://proteomics.broadinstitute.org/millscripts/viewfeed.pl?side=xl&amp;cycle=1&amp;fixedMods=iaaC&amp;file=msdataSM/iPRG2012_nd/cpick_in/iPRG2012_nd.2038.10.2.pkl&amp;seq=ANGTTVLVGMPAGAK</v>
      </c>
    </row>
    <row r="3109" spans="1:95" x14ac:dyDescent="0.2">
      <c r="A3109" s="3">
        <v>3215</v>
      </c>
      <c r="B3109" s="2" t="s">
        <v>7599</v>
      </c>
      <c r="C3109" s="2" t="s">
        <v>7600</v>
      </c>
      <c r="D3109" s="3">
        <v>8026</v>
      </c>
      <c r="E3109" s="3">
        <v>8019</v>
      </c>
      <c r="F3109" s="3">
        <v>42821</v>
      </c>
      <c r="G3109" s="3">
        <v>10057</v>
      </c>
      <c r="H3109" s="3">
        <v>32.044899999999998</v>
      </c>
      <c r="I3109" s="30">
        <v>432.74561</v>
      </c>
      <c r="J3109" s="30">
        <v>432.7448991</v>
      </c>
      <c r="K3109" s="30">
        <v>7.1000000000000002E-4</v>
      </c>
      <c r="L3109" s="3">
        <v>2</v>
      </c>
      <c r="M3109" s="3">
        <v>2</v>
      </c>
      <c r="N3109" s="10">
        <f t="shared" si="336"/>
        <v>1</v>
      </c>
      <c r="O3109" s="35">
        <v>2</v>
      </c>
      <c r="P3109" s="17"/>
      <c r="Q3109" s="40">
        <v>864.48254999999995</v>
      </c>
      <c r="R3109" s="40">
        <v>432.74491</v>
      </c>
      <c r="S3109" s="18">
        <f t="shared" si="337"/>
        <v>1.6175811287874324</v>
      </c>
      <c r="T3109" s="18">
        <f t="shared" si="338"/>
        <v>-2.5188049020810427E-2</v>
      </c>
      <c r="U3109" s="18">
        <f t="shared" si="339"/>
        <v>-0.71635735707008796</v>
      </c>
      <c r="V3109" s="30">
        <v>432.74459999999999</v>
      </c>
      <c r="W3109" s="3" t="s">
        <v>47</v>
      </c>
      <c r="X3109" s="3" t="s">
        <v>47</v>
      </c>
      <c r="Y3109" s="3" t="s">
        <v>47</v>
      </c>
      <c r="Z3109" s="3" t="s">
        <v>47</v>
      </c>
      <c r="AA3109" s="3" t="s">
        <v>47</v>
      </c>
      <c r="AB3109" s="12" t="s">
        <v>52</v>
      </c>
      <c r="AC3109" s="3" t="s">
        <v>48</v>
      </c>
      <c r="AH3109" s="3" t="s">
        <v>48</v>
      </c>
      <c r="AK3109" s="3" t="s">
        <v>52</v>
      </c>
      <c r="AL3109" s="3" t="s">
        <v>47</v>
      </c>
      <c r="AU3109" s="3">
        <v>0</v>
      </c>
      <c r="AV3109" s="3">
        <v>6</v>
      </c>
      <c r="AW3109" s="3">
        <v>1</v>
      </c>
      <c r="AX3109" s="3">
        <v>6</v>
      </c>
      <c r="AY3109" s="3">
        <v>100</v>
      </c>
      <c r="AZ3109" s="6" t="str">
        <f t="shared" si="340"/>
        <v>2039.1</v>
      </c>
      <c r="BC3109" s="12" t="s">
        <v>7489</v>
      </c>
      <c r="BJ3109" s="12">
        <f t="shared" si="341"/>
        <v>0</v>
      </c>
      <c r="BK3109" s="12">
        <f t="shared" si="342"/>
        <v>0</v>
      </c>
      <c r="CQ3109" s="3" t="str">
        <f>CONCATENATE(baseURL!$A$1,baseURL!$B$1,baseURL!$C$1,".",C3109,".",L3109,".pkl&amp;seq=",BC3109)</f>
        <v>http://proteomics.broadinstitute.org/millscripts/viewfeed.pl?side=xl&amp;cycle=1&amp;fixedMods=iaaC&amp;file=msdataSM/iPRG2012_nd/cpick_in/iPRG2012_nd.2039.1.2.pkl&amp;seq=GFTLAEVK</v>
      </c>
    </row>
    <row r="3110" spans="1:95" x14ac:dyDescent="0.2">
      <c r="A3110" s="3">
        <v>6492</v>
      </c>
      <c r="B3110" s="2" t="s">
        <v>7601</v>
      </c>
      <c r="C3110" s="2" t="s">
        <v>7602</v>
      </c>
      <c r="D3110" s="3">
        <v>8029</v>
      </c>
      <c r="E3110" s="3">
        <v>8022</v>
      </c>
      <c r="F3110" s="3">
        <v>42824</v>
      </c>
      <c r="G3110" s="3">
        <v>10060</v>
      </c>
      <c r="H3110" s="3">
        <v>32.049900000000001</v>
      </c>
      <c r="I3110" s="30">
        <v>493.79883999999998</v>
      </c>
      <c r="J3110" s="30">
        <v>493.79867710000002</v>
      </c>
      <c r="K3110" s="30">
        <v>1.6000000000000001E-4</v>
      </c>
      <c r="L3110" s="3">
        <v>2</v>
      </c>
      <c r="M3110" s="3">
        <v>2</v>
      </c>
      <c r="N3110" s="10">
        <f t="shared" si="336"/>
        <v>1</v>
      </c>
      <c r="O3110" s="35">
        <v>2</v>
      </c>
      <c r="P3110" s="17"/>
      <c r="Q3110" s="40">
        <v>986.58807000000002</v>
      </c>
      <c r="R3110" s="40">
        <v>493.79766999999998</v>
      </c>
      <c r="S3110" s="18">
        <f t="shared" si="337"/>
        <v>2.3693914959175322</v>
      </c>
      <c r="T3110" s="18">
        <f t="shared" si="338"/>
        <v>2.0394992954057645</v>
      </c>
      <c r="U3110" s="18">
        <f t="shared" si="339"/>
        <v>1.8833624711906789</v>
      </c>
      <c r="V3110" s="30">
        <v>493.79860000000002</v>
      </c>
      <c r="W3110" s="3" t="s">
        <v>47</v>
      </c>
      <c r="X3110" s="3" t="s">
        <v>47</v>
      </c>
      <c r="Y3110" s="3" t="s">
        <v>47</v>
      </c>
      <c r="Z3110" s="3" t="s">
        <v>47</v>
      </c>
      <c r="AA3110" s="3" t="s">
        <v>48</v>
      </c>
      <c r="AB3110" s="12" t="s">
        <v>47</v>
      </c>
      <c r="AC3110" s="3" t="s">
        <v>47</v>
      </c>
      <c r="AD3110" s="3" t="s">
        <v>47</v>
      </c>
      <c r="AE3110" s="3" t="s">
        <v>47</v>
      </c>
      <c r="AF3110" s="3" t="s">
        <v>47</v>
      </c>
      <c r="AG3110" s="3" t="s">
        <v>47</v>
      </c>
      <c r="AH3110" s="3" t="s">
        <v>47</v>
      </c>
      <c r="AI3110" s="3" t="s">
        <v>47</v>
      </c>
      <c r="AJ3110" s="3" t="s">
        <v>47</v>
      </c>
      <c r="AK3110" s="3" t="s">
        <v>47</v>
      </c>
      <c r="AL3110" s="3" t="s">
        <v>47</v>
      </c>
      <c r="AU3110" s="3">
        <v>0</v>
      </c>
      <c r="AV3110" s="3">
        <v>15</v>
      </c>
      <c r="AW3110" s="3">
        <v>1</v>
      </c>
      <c r="AX3110" s="3">
        <v>15</v>
      </c>
      <c r="AY3110" s="3">
        <v>100</v>
      </c>
      <c r="AZ3110" s="6" t="str">
        <f t="shared" si="340"/>
        <v>2039.4</v>
      </c>
      <c r="BC3110" s="12" t="s">
        <v>7502</v>
      </c>
      <c r="BJ3110" s="12">
        <f t="shared" si="341"/>
        <v>0</v>
      </c>
      <c r="BK3110" s="12">
        <f t="shared" si="342"/>
        <v>0</v>
      </c>
      <c r="CQ3110" s="3" t="str">
        <f>CONCATENATE(baseURL!$A$1,baseURL!$B$1,baseURL!$C$1,".",C3110,".",L3110,".pkl&amp;seq=",BC3110)</f>
        <v>http://proteomics.broadinstitute.org/millscripts/viewfeed.pl?side=xl&amp;cycle=1&amp;fixedMods=iaaC&amp;file=msdataSM/iPRG2012_nd/cpick_in/iPRG2012_nd.2039.4.2.pkl&amp;seq=TSLLGTLGPK</v>
      </c>
    </row>
    <row r="3111" spans="1:95" x14ac:dyDescent="0.2">
      <c r="A3111" s="3">
        <v>1012</v>
      </c>
      <c r="B3111" s="2" t="s">
        <v>7603</v>
      </c>
      <c r="C3111" s="2" t="s">
        <v>7604</v>
      </c>
      <c r="D3111" s="3">
        <v>8032</v>
      </c>
      <c r="E3111" s="3">
        <v>8025</v>
      </c>
      <c r="F3111" s="3">
        <v>42827</v>
      </c>
      <c r="G3111" s="3">
        <v>10063</v>
      </c>
      <c r="H3111" s="3">
        <v>32.054900000000004</v>
      </c>
      <c r="I3111" s="30">
        <v>566.23442999999997</v>
      </c>
      <c r="J3111" s="30">
        <v>565.96719680000001</v>
      </c>
      <c r="K3111" s="30">
        <v>0.26723000000000002</v>
      </c>
      <c r="L3111" s="3">
        <v>0</v>
      </c>
      <c r="M3111" s="3">
        <v>3</v>
      </c>
      <c r="N3111" s="10">
        <f t="shared" si="336"/>
        <v>1</v>
      </c>
      <c r="O3111" s="35">
        <v>3</v>
      </c>
      <c r="P3111" s="17"/>
      <c r="Q3111" s="40">
        <v>1695.8660400000001</v>
      </c>
      <c r="R3111" s="40">
        <v>565.96019999999999</v>
      </c>
      <c r="S3111" s="18">
        <f t="shared" si="337"/>
        <v>484.53937220318437</v>
      </c>
      <c r="T3111" s="18">
        <f t="shared" si="338"/>
        <v>12.362706776950835</v>
      </c>
      <c r="U3111" s="18">
        <f t="shared" si="339"/>
        <v>12.368360884849935</v>
      </c>
      <c r="V3111" s="30">
        <v>565.96720000000005</v>
      </c>
      <c r="W3111" s="3" t="s">
        <v>47</v>
      </c>
      <c r="Y3111" s="3" t="s">
        <v>47</v>
      </c>
      <c r="Z3111" s="3" t="s">
        <v>47</v>
      </c>
      <c r="AA3111" s="3" t="s">
        <v>47</v>
      </c>
      <c r="AB3111" s="12" t="s">
        <v>47</v>
      </c>
      <c r="AC3111" s="3" t="s">
        <v>52</v>
      </c>
      <c r="AD3111" s="3" t="s">
        <v>47</v>
      </c>
      <c r="AE3111" s="3" t="s">
        <v>47</v>
      </c>
      <c r="AF3111" s="3" t="s">
        <v>65</v>
      </c>
      <c r="AL3111" s="3" t="s">
        <v>52</v>
      </c>
      <c r="AO3111" s="3" t="s">
        <v>48</v>
      </c>
      <c r="AU3111" s="3">
        <v>1</v>
      </c>
      <c r="AV3111" s="3">
        <v>7</v>
      </c>
      <c r="AW3111" s="3">
        <v>2</v>
      </c>
      <c r="AX3111" s="3">
        <v>5</v>
      </c>
      <c r="AY3111" s="3">
        <v>71.430000000000007</v>
      </c>
      <c r="AZ3111" s="6" t="str">
        <f t="shared" si="340"/>
        <v>2039.7</v>
      </c>
      <c r="BC3111" s="12" t="s">
        <v>7605</v>
      </c>
      <c r="BJ3111" s="12">
        <f t="shared" si="341"/>
        <v>0</v>
      </c>
      <c r="BK3111" s="12">
        <f t="shared" si="342"/>
        <v>0</v>
      </c>
      <c r="BP3111" s="3" t="s">
        <v>54</v>
      </c>
      <c r="BR3111" s="3" t="s">
        <v>54</v>
      </c>
      <c r="BS3111" s="3" t="s">
        <v>7606</v>
      </c>
      <c r="BU3111" s="3" t="s">
        <v>7606</v>
      </c>
      <c r="CB3111" s="3" t="s">
        <v>7607</v>
      </c>
      <c r="CQ3111" s="3" t="str">
        <f>CONCATENATE(baseURL!$A$1,baseURL!$B$1,baseURL!$C$1,".",C3111,".",L3111,".pkl&amp;seq=",BC3111,"&amp;varMods=Deamidated-N")</f>
        <v>http://proteomics.broadinstitute.org/millscripts/viewfeed.pl?side=xl&amp;cycle=1&amp;fixedMods=iaaC&amp;file=msdataSM/iPRG2012_nd/cpick_in/iPRG2012_nd.2039.7.0.pkl&amp;seq=SLSLVGSYVGnRADTR&amp;varMods=Deamidated-N</v>
      </c>
    </row>
    <row r="3112" spans="1:95" x14ac:dyDescent="0.2">
      <c r="A3112" s="3">
        <v>2277</v>
      </c>
      <c r="B3112" s="2" t="s">
        <v>7597</v>
      </c>
      <c r="C3112" s="2" t="s">
        <v>7595</v>
      </c>
      <c r="D3112" s="3">
        <v>8034</v>
      </c>
      <c r="E3112" s="3">
        <v>8027</v>
      </c>
      <c r="F3112" s="3">
        <v>42829</v>
      </c>
      <c r="G3112" s="3">
        <v>10065</v>
      </c>
      <c r="H3112" s="3">
        <v>32.058300000000003</v>
      </c>
      <c r="I3112" s="30">
        <v>749.01904000000002</v>
      </c>
      <c r="J3112" s="30">
        <v>749.01776010000003</v>
      </c>
      <c r="K3112" s="30">
        <v>1.2800000000000001E-3</v>
      </c>
      <c r="L3112" s="3">
        <v>3</v>
      </c>
      <c r="M3112" s="3">
        <v>3</v>
      </c>
      <c r="N3112" s="10">
        <f t="shared" si="336"/>
        <v>1</v>
      </c>
      <c r="O3112" s="35">
        <v>3</v>
      </c>
      <c r="P3112" s="17"/>
      <c r="Q3112" s="40">
        <v>2245.0367500000002</v>
      </c>
      <c r="R3112" s="40">
        <v>749.01710000000003</v>
      </c>
      <c r="S3112" s="18">
        <f t="shared" si="337"/>
        <v>2.5900610279665242</v>
      </c>
      <c r="T3112" s="18">
        <f t="shared" si="338"/>
        <v>0.88128829102113182</v>
      </c>
      <c r="U3112" s="18">
        <f t="shared" si="339"/>
        <v>1.0680664033258482</v>
      </c>
      <c r="V3112" s="30">
        <v>749.01790000000005</v>
      </c>
      <c r="W3112" s="3" t="s">
        <v>47</v>
      </c>
      <c r="Z3112" s="3" t="s">
        <v>47</v>
      </c>
      <c r="AA3112" s="3" t="s">
        <v>47</v>
      </c>
      <c r="AB3112" s="12" t="s">
        <v>47</v>
      </c>
      <c r="AC3112" s="3" t="s">
        <v>47</v>
      </c>
      <c r="AD3112" s="3" t="s">
        <v>47</v>
      </c>
      <c r="AE3112" s="3" t="s">
        <v>47</v>
      </c>
      <c r="AF3112" s="3" t="s">
        <v>47</v>
      </c>
      <c r="AG3112" s="3" t="s">
        <v>48</v>
      </c>
      <c r="AH3112" s="3" t="s">
        <v>47</v>
      </c>
      <c r="AI3112" s="3" t="s">
        <v>48</v>
      </c>
      <c r="AK3112" s="3" t="s">
        <v>47</v>
      </c>
      <c r="AN3112" s="3" t="s">
        <v>48</v>
      </c>
      <c r="AO3112" s="3" t="s">
        <v>48</v>
      </c>
      <c r="AQ3112" s="3" t="s">
        <v>47</v>
      </c>
      <c r="AU3112" s="3">
        <v>0</v>
      </c>
      <c r="AV3112" s="3">
        <v>11</v>
      </c>
      <c r="AW3112" s="3">
        <v>1</v>
      </c>
      <c r="AX3112" s="3">
        <v>11</v>
      </c>
      <c r="AY3112" s="3">
        <v>100</v>
      </c>
      <c r="AZ3112" s="6" t="str">
        <f t="shared" si="340"/>
        <v>2039.9</v>
      </c>
      <c r="BC3112" s="12" t="s">
        <v>7598</v>
      </c>
      <c r="BJ3112" s="12">
        <f t="shared" si="341"/>
        <v>0</v>
      </c>
      <c r="BK3112" s="12">
        <f t="shared" si="342"/>
        <v>0</v>
      </c>
      <c r="BO3112" s="3" t="s">
        <v>114</v>
      </c>
      <c r="BR3112" s="3" t="s">
        <v>114</v>
      </c>
      <c r="CQ3112" s="3" t="str">
        <f>CONCATENATE(baseURL!$A$1,baseURL!$B$1,baseURL!$C$1,".",C3112,".",L3112,".pkl&amp;seq=",BC3112,"&amp;varMods=pyroGlu-Q")</f>
        <v>http://proteomics.broadinstitute.org/millscripts/viewfeed.pl?side=xl&amp;cycle=1&amp;fixedMods=iaaC&amp;file=msdataSM/iPRG2012_nd/cpick_in/iPRG2012_nd.2039.9.3.pkl&amp;seq=qNDLTDGKDYHTLANNVESK&amp;varMods=pyroGlu-Q</v>
      </c>
    </row>
    <row r="3113" spans="1:95" x14ac:dyDescent="0.2">
      <c r="A3113" s="3">
        <v>2499</v>
      </c>
      <c r="B3113" s="2" t="s">
        <v>7608</v>
      </c>
      <c r="C3113" s="2" t="s">
        <v>7609</v>
      </c>
      <c r="D3113" s="3">
        <v>8038</v>
      </c>
      <c r="E3113" s="3">
        <v>8031</v>
      </c>
      <c r="F3113" s="3">
        <v>42844</v>
      </c>
      <c r="G3113" s="3">
        <v>10070</v>
      </c>
      <c r="H3113" s="3">
        <v>32.070900000000002</v>
      </c>
      <c r="I3113" s="30">
        <v>532.79655000000002</v>
      </c>
      <c r="J3113" s="30">
        <v>532.7946743</v>
      </c>
      <c r="K3113" s="30">
        <v>1.8799999999999999E-3</v>
      </c>
      <c r="L3113" s="3">
        <v>4</v>
      </c>
      <c r="M3113" s="3">
        <v>4</v>
      </c>
      <c r="N3113" s="10">
        <f t="shared" si="336"/>
        <v>1</v>
      </c>
      <c r="O3113" s="35">
        <v>4</v>
      </c>
      <c r="P3113" s="17"/>
      <c r="Q3113" s="40">
        <v>2128.1509299999998</v>
      </c>
      <c r="R3113" s="40">
        <v>532.79318999999998</v>
      </c>
      <c r="S3113" s="18">
        <f t="shared" si="337"/>
        <v>6.3063869116707902</v>
      </c>
      <c r="T3113" s="18">
        <f t="shared" si="338"/>
        <v>2.7858839562411397</v>
      </c>
      <c r="U3113" s="18">
        <f t="shared" si="339"/>
        <v>2.2710500485462068</v>
      </c>
      <c r="V3113" s="30">
        <v>532.7944</v>
      </c>
      <c r="W3113" s="3" t="s">
        <v>47</v>
      </c>
      <c r="Z3113" s="3" t="s">
        <v>47</v>
      </c>
      <c r="AA3113" s="3" t="s">
        <v>47</v>
      </c>
      <c r="AB3113" s="12" t="s">
        <v>47</v>
      </c>
      <c r="AC3113" s="3" t="s">
        <v>47</v>
      </c>
      <c r="AE3113" s="3" t="s">
        <v>47</v>
      </c>
      <c r="AF3113" s="3" t="s">
        <v>48</v>
      </c>
      <c r="AH3113" s="3" t="s">
        <v>47</v>
      </c>
      <c r="AK3113" s="3" t="s">
        <v>47</v>
      </c>
      <c r="AL3113" s="3" t="s">
        <v>48</v>
      </c>
      <c r="AM3113" s="3" t="s">
        <v>52</v>
      </c>
      <c r="AU3113" s="3">
        <v>0</v>
      </c>
      <c r="AV3113" s="3">
        <v>8</v>
      </c>
      <c r="AW3113" s="3">
        <v>1</v>
      </c>
      <c r="AX3113" s="3">
        <v>8</v>
      </c>
      <c r="AY3113" s="3">
        <v>100</v>
      </c>
      <c r="AZ3113" s="6" t="str">
        <f t="shared" si="340"/>
        <v>2040.3</v>
      </c>
      <c r="BC3113" s="12" t="s">
        <v>7610</v>
      </c>
      <c r="BJ3113" s="12">
        <f t="shared" si="341"/>
        <v>0</v>
      </c>
      <c r="BK3113" s="12">
        <f t="shared" si="342"/>
        <v>0</v>
      </c>
      <c r="CQ3113" s="3" t="str">
        <f>CONCATENATE(baseURL!$A$1,baseURL!$B$1,baseURL!$C$1,".",C3113,".",L3113,".pkl&amp;seq=",BC3113)</f>
        <v>http://proteomics.broadinstitute.org/millscripts/viewfeed.pl?side=xl&amp;cycle=1&amp;fixedMods=iaaC&amp;file=msdataSM/iPRG2012_nd/cpick_in/iPRG2012_nd.2040.3.4.pkl&amp;seq=RGQVVSEEQRPGTPLFTVK</v>
      </c>
    </row>
    <row r="3114" spans="1:95" x14ac:dyDescent="0.2">
      <c r="A3114" s="3">
        <v>3658</v>
      </c>
      <c r="B3114" s="2" t="s">
        <v>7611</v>
      </c>
      <c r="C3114" s="2" t="s">
        <v>7612</v>
      </c>
      <c r="D3114" s="3">
        <v>8047</v>
      </c>
      <c r="E3114" s="3">
        <v>8040</v>
      </c>
      <c r="F3114" s="3">
        <v>42863</v>
      </c>
      <c r="G3114" s="3">
        <v>10080</v>
      </c>
      <c r="H3114" s="3">
        <v>32.093499999999999</v>
      </c>
      <c r="I3114" s="30">
        <v>418.24113999999997</v>
      </c>
      <c r="J3114" s="30">
        <v>417.98924649999998</v>
      </c>
      <c r="K3114" s="30">
        <v>0.25189</v>
      </c>
      <c r="L3114" s="3">
        <v>0</v>
      </c>
      <c r="M3114" s="3">
        <v>4</v>
      </c>
      <c r="N3114" s="10">
        <f t="shared" si="336"/>
        <v>1</v>
      </c>
      <c r="O3114" s="35">
        <v>4</v>
      </c>
      <c r="P3114" s="17"/>
      <c r="Q3114" s="40">
        <v>1668.93193</v>
      </c>
      <c r="R3114" s="40">
        <v>417.98844000000003</v>
      </c>
      <c r="S3114" s="18">
        <f t="shared" si="337"/>
        <v>604.56217401597883</v>
      </c>
      <c r="T3114" s="18">
        <f t="shared" si="338"/>
        <v>1.9294791979254327</v>
      </c>
      <c r="U3114" s="18">
        <f t="shared" si="339"/>
        <v>1.3397499700000746</v>
      </c>
      <c r="V3114" s="30">
        <v>417.98899999999998</v>
      </c>
      <c r="W3114" s="3" t="s">
        <v>47</v>
      </c>
      <c r="X3114" s="3" t="s">
        <v>47</v>
      </c>
      <c r="Y3114" s="3" t="s">
        <v>47</v>
      </c>
      <c r="Z3114" s="3" t="s">
        <v>47</v>
      </c>
      <c r="AA3114" s="3" t="s">
        <v>47</v>
      </c>
      <c r="AB3114" s="12" t="s">
        <v>47</v>
      </c>
      <c r="AC3114" s="3" t="s">
        <v>47</v>
      </c>
      <c r="AE3114" s="3" t="s">
        <v>47</v>
      </c>
      <c r="AF3114" s="3" t="s">
        <v>48</v>
      </c>
      <c r="AG3114" s="3" t="s">
        <v>52</v>
      </c>
      <c r="AH3114" s="3" t="s">
        <v>47</v>
      </c>
      <c r="AI3114" s="3" t="s">
        <v>48</v>
      </c>
      <c r="AK3114" s="3" t="s">
        <v>47</v>
      </c>
      <c r="AL3114" s="3" t="s">
        <v>48</v>
      </c>
      <c r="AU3114" s="3">
        <v>0</v>
      </c>
      <c r="AV3114" s="3">
        <v>10</v>
      </c>
      <c r="AW3114" s="3">
        <v>1</v>
      </c>
      <c r="AX3114" s="3">
        <v>10</v>
      </c>
      <c r="AY3114" s="3">
        <v>100</v>
      </c>
      <c r="AZ3114" s="6" t="str">
        <f t="shared" si="340"/>
        <v>2041.1</v>
      </c>
      <c r="BC3114" s="12" t="s">
        <v>7549</v>
      </c>
      <c r="BJ3114" s="12">
        <f t="shared" si="341"/>
        <v>0</v>
      </c>
      <c r="BK3114" s="12">
        <f t="shared" si="342"/>
        <v>0</v>
      </c>
      <c r="CQ3114" s="3" t="str">
        <f>CONCATENATE(baseURL!$A$1,baseURL!$B$1,baseURL!$C$1,".",C3114,".",L3114,".pkl&amp;seq=",BC3114)</f>
        <v>http://proteomics.broadinstitute.org/millscripts/viewfeed.pl?side=xl&amp;cycle=1&amp;fixedMods=iaaC&amp;file=msdataSM/iPRG2012_nd/cpick_in/iPRG2012_nd.2041.1.0.pkl&amp;seq=KVYPDVLYTSKLSR</v>
      </c>
    </row>
    <row r="3115" spans="1:95" x14ac:dyDescent="0.2">
      <c r="A3115" s="3">
        <v>5601</v>
      </c>
      <c r="B3115" s="2" t="s">
        <v>7615</v>
      </c>
      <c r="C3115" s="2" t="s">
        <v>7616</v>
      </c>
      <c r="D3115" s="3">
        <v>8051</v>
      </c>
      <c r="E3115" s="3">
        <v>8044</v>
      </c>
      <c r="F3115" s="3">
        <v>42867</v>
      </c>
      <c r="G3115" s="3">
        <v>10084</v>
      </c>
      <c r="H3115" s="3">
        <v>32.103499999999997</v>
      </c>
      <c r="I3115" s="30">
        <v>596.64910999999995</v>
      </c>
      <c r="J3115" s="30">
        <v>596.6480444</v>
      </c>
      <c r="K3115" s="30">
        <v>1.07E-3</v>
      </c>
      <c r="L3115" s="3">
        <v>3</v>
      </c>
      <c r="M3115" s="3">
        <v>3</v>
      </c>
      <c r="N3115" s="10">
        <f t="shared" si="336"/>
        <v>1</v>
      </c>
      <c r="O3115" s="35">
        <v>3</v>
      </c>
      <c r="P3115" s="17"/>
      <c r="Q3115" s="40">
        <v>1787.9286400000001</v>
      </c>
      <c r="R3115" s="40">
        <v>596.64773000000002</v>
      </c>
      <c r="S3115" s="18">
        <f t="shared" si="337"/>
        <v>2.3129225681063765</v>
      </c>
      <c r="T3115" s="18">
        <f t="shared" si="338"/>
        <v>0.52694409811847731</v>
      </c>
      <c r="U3115" s="18">
        <f t="shared" si="339"/>
        <v>0.11732215915235918</v>
      </c>
      <c r="V3115" s="30">
        <v>596.64779999999996</v>
      </c>
      <c r="W3115" s="3" t="s">
        <v>47</v>
      </c>
      <c r="X3115" s="3" t="s">
        <v>47</v>
      </c>
      <c r="Y3115" s="3" t="s">
        <v>47</v>
      </c>
      <c r="Z3115" s="3" t="s">
        <v>47</v>
      </c>
      <c r="AA3115" s="3" t="s">
        <v>47</v>
      </c>
      <c r="AB3115" s="12" t="s">
        <v>47</v>
      </c>
      <c r="AC3115" s="3" t="s">
        <v>47</v>
      </c>
      <c r="AD3115" s="3" t="s">
        <v>47</v>
      </c>
      <c r="AE3115" s="3" t="s">
        <v>47</v>
      </c>
      <c r="AF3115" s="3" t="s">
        <v>47</v>
      </c>
      <c r="AG3115" s="3" t="s">
        <v>47</v>
      </c>
      <c r="AH3115" s="3" t="s">
        <v>47</v>
      </c>
      <c r="AI3115" s="3" t="s">
        <v>48</v>
      </c>
      <c r="AJ3115" s="3" t="s">
        <v>47</v>
      </c>
      <c r="AK3115" s="3" t="s">
        <v>47</v>
      </c>
      <c r="AL3115" s="3" t="s">
        <v>48</v>
      </c>
      <c r="AM3115" s="3" t="s">
        <v>48</v>
      </c>
      <c r="AU3115" s="3">
        <v>0</v>
      </c>
      <c r="AV3115" s="3">
        <v>14</v>
      </c>
      <c r="AW3115" s="3">
        <v>1</v>
      </c>
      <c r="AX3115" s="3">
        <v>14</v>
      </c>
      <c r="AY3115" s="3">
        <v>100</v>
      </c>
      <c r="AZ3115" s="6" t="str">
        <f t="shared" si="340"/>
        <v>2041.5</v>
      </c>
      <c r="BC3115" s="12" t="s">
        <v>7521</v>
      </c>
      <c r="BJ3115" s="12">
        <f t="shared" si="341"/>
        <v>0</v>
      </c>
      <c r="BK3115" s="12">
        <f t="shared" si="342"/>
        <v>0</v>
      </c>
      <c r="CQ3115" s="3" t="str">
        <f>CONCATENATE(baseURL!$A$1,baseURL!$B$1,baseURL!$C$1,".",C3115,".",L3115,".pkl&amp;seq=",BC3115)</f>
        <v>http://proteomics.broadinstitute.org/millscripts/viewfeed.pl?side=xl&amp;cycle=1&amp;fixedMods=iaaC&amp;file=msdataSM/iPRG2012_nd/cpick_in/iPRG2012_nd.2041.5.3.pkl&amp;seq=ETAQALNGWELTKAQK</v>
      </c>
    </row>
    <row r="3116" spans="1:95" x14ac:dyDescent="0.2">
      <c r="A3116" s="3">
        <v>6966</v>
      </c>
      <c r="B3116" s="2" t="s">
        <v>7617</v>
      </c>
      <c r="C3116" s="2" t="s">
        <v>7618</v>
      </c>
      <c r="D3116" s="3">
        <v>8053</v>
      </c>
      <c r="E3116" s="3">
        <v>8046</v>
      </c>
      <c r="F3116" s="3">
        <v>42869</v>
      </c>
      <c r="G3116" s="3">
        <v>10086</v>
      </c>
      <c r="H3116" s="3">
        <v>32.108499999999999</v>
      </c>
      <c r="I3116" s="30">
        <v>678.30745999999999</v>
      </c>
      <c r="J3116" s="30">
        <v>678.30755060000001</v>
      </c>
      <c r="K3116" s="30">
        <v>-9.0000000000000006E-5</v>
      </c>
      <c r="L3116" s="3">
        <v>2</v>
      </c>
      <c r="M3116" s="3">
        <v>2</v>
      </c>
      <c r="N3116" s="10">
        <f t="shared" si="336"/>
        <v>1</v>
      </c>
      <c r="O3116" s="35">
        <v>2</v>
      </c>
      <c r="P3116" s="17"/>
      <c r="Q3116" s="40">
        <v>1355.60823</v>
      </c>
      <c r="R3116" s="40">
        <v>678.30775000000006</v>
      </c>
      <c r="S3116" s="18">
        <f t="shared" si="337"/>
        <v>-0.42753455207260749</v>
      </c>
      <c r="T3116" s="18">
        <f t="shared" si="338"/>
        <v>-0.29396686097462427</v>
      </c>
      <c r="U3116" s="18">
        <f t="shared" si="339"/>
        <v>-7.3712853938548997E-2</v>
      </c>
      <c r="V3116" s="30">
        <v>678.30769999999995</v>
      </c>
      <c r="W3116" s="3" t="s">
        <v>47</v>
      </c>
      <c r="X3116" s="3" t="s">
        <v>47</v>
      </c>
      <c r="Y3116" s="3" t="s">
        <v>47</v>
      </c>
      <c r="Z3116" s="3" t="s">
        <v>47</v>
      </c>
      <c r="AA3116" s="3" t="s">
        <v>48</v>
      </c>
      <c r="AB3116" s="12" t="s">
        <v>47</v>
      </c>
      <c r="AC3116" s="3" t="s">
        <v>47</v>
      </c>
      <c r="AD3116" s="3" t="s">
        <v>47</v>
      </c>
      <c r="AE3116" s="3" t="s">
        <v>47</v>
      </c>
      <c r="AF3116" s="3" t="s">
        <v>47</v>
      </c>
      <c r="AG3116" s="3" t="s">
        <v>47</v>
      </c>
      <c r="AH3116" s="3" t="s">
        <v>47</v>
      </c>
      <c r="AI3116" s="3" t="s">
        <v>47</v>
      </c>
      <c r="AJ3116" s="3" t="s">
        <v>47</v>
      </c>
      <c r="AK3116" s="3" t="s">
        <v>48</v>
      </c>
      <c r="AL3116" s="3" t="s">
        <v>47</v>
      </c>
      <c r="AO3116" s="3" t="s">
        <v>47</v>
      </c>
      <c r="AP3116" s="3" t="s">
        <v>48</v>
      </c>
      <c r="AU3116" s="3">
        <v>0</v>
      </c>
      <c r="AV3116" s="3">
        <v>15</v>
      </c>
      <c r="AW3116" s="3">
        <v>1</v>
      </c>
      <c r="AX3116" s="3">
        <v>15</v>
      </c>
      <c r="AY3116" s="3">
        <v>100</v>
      </c>
      <c r="AZ3116" s="6" t="str">
        <f t="shared" si="340"/>
        <v>2041.7</v>
      </c>
      <c r="BC3116" s="12" t="s">
        <v>7619</v>
      </c>
      <c r="BJ3116" s="12">
        <f t="shared" si="341"/>
        <v>2</v>
      </c>
      <c r="BK3116" s="12">
        <f t="shared" si="342"/>
        <v>0</v>
      </c>
      <c r="CQ3116" s="3" t="str">
        <f>CONCATENATE(baseURL!$A$1,baseURL!$B$1,baseURL!$C$1,".",C3116,".",L3116,".pkl&amp;seq=",BC3116)</f>
        <v>http://proteomics.broadinstitute.org/millscripts/viewfeed.pl?side=xl&amp;cycle=1&amp;fixedMods=iaaC&amp;file=msdataSM/iPRG2012_nd/cpick_in/iPRG2012_nd.2041.7.2.pkl&amp;seq=CCSDVFNQVVK</v>
      </c>
    </row>
    <row r="3117" spans="1:95" x14ac:dyDescent="0.2">
      <c r="A3117" s="3">
        <v>329</v>
      </c>
      <c r="B3117" s="2" t="s">
        <v>7620</v>
      </c>
      <c r="C3117" s="2" t="s">
        <v>7621</v>
      </c>
      <c r="D3117" s="3">
        <v>8054</v>
      </c>
      <c r="E3117" s="3">
        <v>8047</v>
      </c>
      <c r="F3117" s="3">
        <v>42884</v>
      </c>
      <c r="G3117" s="3">
        <v>10088</v>
      </c>
      <c r="H3117" s="3">
        <v>32.116900000000001</v>
      </c>
      <c r="I3117" s="30">
        <v>411.22753</v>
      </c>
      <c r="J3117" s="30">
        <v>411.22850510000001</v>
      </c>
      <c r="K3117" s="30">
        <v>-9.7999999999999997E-4</v>
      </c>
      <c r="L3117" s="3">
        <v>3</v>
      </c>
      <c r="M3117" s="3">
        <v>3</v>
      </c>
      <c r="N3117" s="10">
        <f t="shared" si="336"/>
        <v>1</v>
      </c>
      <c r="O3117" s="35">
        <v>3</v>
      </c>
      <c r="P3117" s="17"/>
      <c r="Q3117" s="40">
        <v>1231.6681100000001</v>
      </c>
      <c r="R3117" s="40">
        <v>411.22755999999998</v>
      </c>
      <c r="S3117" s="18">
        <f t="shared" si="337"/>
        <v>-7.2952308889756082E-2</v>
      </c>
      <c r="T3117" s="18">
        <f t="shared" si="338"/>
        <v>2.2982409058965136</v>
      </c>
      <c r="U3117" s="18">
        <f t="shared" si="339"/>
        <v>2.2858390133534625</v>
      </c>
      <c r="V3117" s="30">
        <v>411.2285</v>
      </c>
      <c r="Z3117" s="3" t="s">
        <v>47</v>
      </c>
      <c r="AD3117" s="3" t="s">
        <v>47</v>
      </c>
      <c r="AF3117" s="3" t="s">
        <v>48</v>
      </c>
      <c r="AG3117" s="3" t="s">
        <v>47</v>
      </c>
      <c r="AH3117" s="3" t="s">
        <v>52</v>
      </c>
      <c r="AI3117" s="3" t="s">
        <v>52</v>
      </c>
      <c r="AL3117" s="3" t="s">
        <v>52</v>
      </c>
      <c r="AM3117" s="3" t="s">
        <v>48</v>
      </c>
      <c r="AP3117" s="3" t="s">
        <v>52</v>
      </c>
      <c r="AU3117" s="3">
        <v>0</v>
      </c>
      <c r="AV3117" s="3">
        <v>3</v>
      </c>
      <c r="AW3117" s="3">
        <v>1</v>
      </c>
      <c r="AX3117" s="3">
        <v>3</v>
      </c>
      <c r="AY3117" s="3">
        <v>100</v>
      </c>
      <c r="AZ3117" s="6" t="str">
        <f t="shared" si="340"/>
        <v>2042.1</v>
      </c>
      <c r="BC3117" s="12" t="s">
        <v>7622</v>
      </c>
      <c r="BJ3117" s="12">
        <f t="shared" si="341"/>
        <v>0</v>
      </c>
      <c r="BK3117" s="12">
        <f t="shared" si="342"/>
        <v>0</v>
      </c>
      <c r="CQ3117" s="3" t="str">
        <f>CONCATENATE(baseURL!$A$1,baseURL!$B$1,baseURL!$C$1,".",C3117,".",L3117,".pkl&amp;seq=",BC3117)</f>
        <v>http://proteomics.broadinstitute.org/millscripts/viewfeed.pl?side=xl&amp;cycle=1&amp;fixedMods=iaaC&amp;file=msdataSM/iPRG2012_nd/cpick_in/iPRG2012_nd.2042.1.3.pkl&amp;seq=VDFNVPLDGKK</v>
      </c>
    </row>
    <row r="3118" spans="1:95" x14ac:dyDescent="0.2">
      <c r="A3118" s="3">
        <v>7149</v>
      </c>
      <c r="B3118" s="2" t="s">
        <v>7624</v>
      </c>
      <c r="C3118" s="2" t="s">
        <v>7620</v>
      </c>
      <c r="D3118" s="3">
        <v>8066</v>
      </c>
      <c r="E3118" s="3">
        <v>8059</v>
      </c>
      <c r="F3118" s="3">
        <v>42906</v>
      </c>
      <c r="G3118" s="3">
        <v>10101</v>
      </c>
      <c r="H3118" s="3">
        <v>32.143599999999999</v>
      </c>
      <c r="I3118" s="30">
        <v>477.27177</v>
      </c>
      <c r="J3118" s="30">
        <v>477.26982129999999</v>
      </c>
      <c r="K3118" s="30">
        <v>1.9499999999999999E-3</v>
      </c>
      <c r="L3118" s="3">
        <v>3</v>
      </c>
      <c r="M3118" s="3">
        <v>3</v>
      </c>
      <c r="N3118" s="10">
        <f t="shared" si="336"/>
        <v>1</v>
      </c>
      <c r="O3118" s="35">
        <v>3</v>
      </c>
      <c r="P3118" s="17"/>
      <c r="Q3118" s="40">
        <v>1429.79439</v>
      </c>
      <c r="R3118" s="40">
        <v>477.26965000000001</v>
      </c>
      <c r="S3118" s="18">
        <f t="shared" si="337"/>
        <v>4.4419334017798864</v>
      </c>
      <c r="T3118" s="18">
        <f t="shared" si="338"/>
        <v>0.35891659982314333</v>
      </c>
      <c r="U3118" s="18">
        <f t="shared" si="339"/>
        <v>-0.31428774073354621</v>
      </c>
      <c r="V3118" s="30">
        <v>477.26949999999999</v>
      </c>
      <c r="W3118" s="3" t="s">
        <v>47</v>
      </c>
      <c r="X3118" s="3" t="s">
        <v>47</v>
      </c>
      <c r="Y3118" s="3" t="s">
        <v>47</v>
      </c>
      <c r="AA3118" s="3" t="s">
        <v>47</v>
      </c>
      <c r="AB3118" s="12" t="s">
        <v>47</v>
      </c>
      <c r="AC3118" s="3" t="s">
        <v>52</v>
      </c>
      <c r="AE3118" s="3" t="s">
        <v>47</v>
      </c>
      <c r="AF3118" s="3" t="s">
        <v>47</v>
      </c>
      <c r="AG3118" s="3" t="s">
        <v>52</v>
      </c>
      <c r="AH3118" s="3" t="s">
        <v>47</v>
      </c>
      <c r="AK3118" s="3" t="s">
        <v>52</v>
      </c>
      <c r="AM3118" s="3" t="s">
        <v>48</v>
      </c>
      <c r="AN3118" s="3" t="s">
        <v>47</v>
      </c>
      <c r="AO3118" s="3" t="s">
        <v>47</v>
      </c>
      <c r="AP3118" s="3" t="s">
        <v>47</v>
      </c>
      <c r="AU3118" s="3">
        <v>0</v>
      </c>
      <c r="AV3118" s="3">
        <v>11</v>
      </c>
      <c r="AW3118" s="3">
        <v>1</v>
      </c>
      <c r="AX3118" s="3">
        <v>11</v>
      </c>
      <c r="AY3118" s="3">
        <v>100</v>
      </c>
      <c r="AZ3118" s="6" t="str">
        <f t="shared" si="340"/>
        <v>2043.2</v>
      </c>
      <c r="BC3118" s="12" t="s">
        <v>7625</v>
      </c>
      <c r="BJ3118" s="12">
        <f t="shared" si="341"/>
        <v>0</v>
      </c>
      <c r="BK3118" s="12">
        <f t="shared" si="342"/>
        <v>0</v>
      </c>
      <c r="BN3118" s="3" t="s">
        <v>277</v>
      </c>
      <c r="BR3118" s="3" t="s">
        <v>277</v>
      </c>
      <c r="CQ3118" s="3" t="str">
        <f>CONCATENATE(baseURL!$A$1,baseURL!$B$1,baseURL!$C$1,".",C3118,".",L3118,".pkl&amp;seq=",BC3118,"&amp;varMods=Oxidation-M")</f>
        <v>http://proteomics.broadinstitute.org/millscripts/viewfeed.pl?side=xl&amp;cycle=1&amp;fixedMods=iaaC&amp;file=msdataSM/iPRG2012_nd/cpick_in/iPRG2012_nd.2043.2.3.pkl&amp;seq=mALRNLVEAAAVR&amp;varMods=Oxidation-M</v>
      </c>
    </row>
    <row r="3119" spans="1:95" x14ac:dyDescent="0.2">
      <c r="A3119" s="3">
        <v>6123</v>
      </c>
      <c r="B3119" s="2" t="s">
        <v>7626</v>
      </c>
      <c r="C3119" s="2" t="s">
        <v>7627</v>
      </c>
      <c r="D3119" s="3">
        <v>8068</v>
      </c>
      <c r="E3119" s="3">
        <v>8061</v>
      </c>
      <c r="F3119" s="3">
        <v>42908</v>
      </c>
      <c r="G3119" s="3">
        <v>10103</v>
      </c>
      <c r="H3119" s="3">
        <v>32.146999999999998</v>
      </c>
      <c r="I3119" s="30">
        <v>559.31528000000003</v>
      </c>
      <c r="J3119" s="30">
        <v>559.31497220000006</v>
      </c>
      <c r="K3119" s="30">
        <v>3.1E-4</v>
      </c>
      <c r="L3119" s="3">
        <v>2</v>
      </c>
      <c r="M3119" s="3">
        <v>2</v>
      </c>
      <c r="N3119" s="10">
        <f t="shared" si="336"/>
        <v>1</v>
      </c>
      <c r="O3119" s="35">
        <v>2</v>
      </c>
      <c r="P3119" s="17"/>
      <c r="Q3119" s="40">
        <v>1117.6211599999999</v>
      </c>
      <c r="R3119" s="40">
        <v>559.31421999999998</v>
      </c>
      <c r="S3119" s="18">
        <f t="shared" si="337"/>
        <v>1.8951779914557534</v>
      </c>
      <c r="T3119" s="18">
        <f t="shared" si="338"/>
        <v>1.3448612125023902</v>
      </c>
      <c r="U3119" s="18">
        <f t="shared" si="339"/>
        <v>0.67940343097976985</v>
      </c>
      <c r="V3119" s="30">
        <v>559.31460000000004</v>
      </c>
      <c r="W3119" s="3" t="s">
        <v>47</v>
      </c>
      <c r="X3119" s="3" t="s">
        <v>47</v>
      </c>
      <c r="Y3119" s="3" t="s">
        <v>47</v>
      </c>
      <c r="Z3119" s="3" t="s">
        <v>47</v>
      </c>
      <c r="AA3119" s="3" t="s">
        <v>47</v>
      </c>
      <c r="AB3119" s="12" t="s">
        <v>47</v>
      </c>
      <c r="AC3119" s="3" t="s">
        <v>47</v>
      </c>
      <c r="AD3119" s="3" t="s">
        <v>47</v>
      </c>
      <c r="AE3119" s="3" t="s">
        <v>47</v>
      </c>
      <c r="AF3119" s="3" t="s">
        <v>47</v>
      </c>
      <c r="AG3119" s="3" t="s">
        <v>47</v>
      </c>
      <c r="AH3119" s="3" t="s">
        <v>47</v>
      </c>
      <c r="AI3119" s="3" t="s">
        <v>47</v>
      </c>
      <c r="AK3119" s="3" t="s">
        <v>47</v>
      </c>
      <c r="AL3119" s="3" t="s">
        <v>47</v>
      </c>
      <c r="AU3119" s="3">
        <v>0</v>
      </c>
      <c r="AV3119" s="3">
        <v>15</v>
      </c>
      <c r="AW3119" s="3">
        <v>1</v>
      </c>
      <c r="AX3119" s="3">
        <v>15</v>
      </c>
      <c r="AY3119" s="3">
        <v>100</v>
      </c>
      <c r="AZ3119" s="6" t="str">
        <f t="shared" si="340"/>
        <v>2043.4</v>
      </c>
      <c r="BC3119" s="12" t="s">
        <v>7628</v>
      </c>
      <c r="BJ3119" s="12">
        <f t="shared" si="341"/>
        <v>0</v>
      </c>
      <c r="BK3119" s="12">
        <f t="shared" si="342"/>
        <v>0</v>
      </c>
      <c r="CQ3119" s="3" t="str">
        <f>CONCATENATE(baseURL!$A$1,baseURL!$B$1,baseURL!$C$1,".",C3119,".",L3119,".pkl&amp;seq=",BC3119)</f>
        <v>http://proteomics.broadinstitute.org/millscripts/viewfeed.pl?side=xl&amp;cycle=1&amp;fixedMods=iaaC&amp;file=msdataSM/iPRG2012_nd/cpick_in/iPRG2012_nd.2043.4.2.pkl&amp;seq=TSAVAALTEVR</v>
      </c>
    </row>
    <row r="3120" spans="1:95" x14ac:dyDescent="0.2">
      <c r="A3120" s="3">
        <v>5809</v>
      </c>
      <c r="B3120" s="2" t="s">
        <v>7629</v>
      </c>
      <c r="C3120" s="2" t="s">
        <v>7626</v>
      </c>
      <c r="D3120" s="3">
        <v>8077</v>
      </c>
      <c r="E3120" s="3">
        <v>8070</v>
      </c>
      <c r="F3120" s="3">
        <v>42930</v>
      </c>
      <c r="G3120" s="3">
        <v>10113</v>
      </c>
      <c r="H3120" s="3">
        <v>32.172800000000002</v>
      </c>
      <c r="I3120" s="30">
        <v>567.81822</v>
      </c>
      <c r="J3120" s="30">
        <v>567.81700239999998</v>
      </c>
      <c r="K3120" s="30">
        <v>1.2199999999999999E-3</v>
      </c>
      <c r="L3120" s="3">
        <v>4</v>
      </c>
      <c r="M3120" s="3">
        <v>4</v>
      </c>
      <c r="N3120" s="10">
        <f t="shared" si="336"/>
        <v>1</v>
      </c>
      <c r="O3120" s="35">
        <v>4</v>
      </c>
      <c r="P3120" s="17"/>
      <c r="Q3120" s="40">
        <v>2268.2418699999998</v>
      </c>
      <c r="R3120" s="40">
        <v>567.81592000000001</v>
      </c>
      <c r="S3120" s="18">
        <f t="shared" si="337"/>
        <v>4.0506085140957069</v>
      </c>
      <c r="T3120" s="18">
        <f t="shared" si="338"/>
        <v>1.9062515893759187</v>
      </c>
      <c r="U3120" s="18">
        <f t="shared" si="339"/>
        <v>1.9020248674988651</v>
      </c>
      <c r="V3120" s="30">
        <v>567.81700000000001</v>
      </c>
      <c r="W3120" s="3" t="s">
        <v>47</v>
      </c>
      <c r="X3120" s="3" t="s">
        <v>47</v>
      </c>
      <c r="Y3120" s="3" t="s">
        <v>47</v>
      </c>
      <c r="Z3120" s="3" t="s">
        <v>47</v>
      </c>
      <c r="AA3120" s="3" t="s">
        <v>47</v>
      </c>
      <c r="AB3120" s="12" t="s">
        <v>47</v>
      </c>
      <c r="AC3120" s="3" t="s">
        <v>47</v>
      </c>
      <c r="AD3120" s="3" t="s">
        <v>47</v>
      </c>
      <c r="AE3120" s="3" t="s">
        <v>47</v>
      </c>
      <c r="AF3120" s="3" t="s">
        <v>47</v>
      </c>
      <c r="AG3120" s="3" t="s">
        <v>47</v>
      </c>
      <c r="AI3120" s="3" t="s">
        <v>47</v>
      </c>
      <c r="AJ3120" s="3" t="s">
        <v>47</v>
      </c>
      <c r="AK3120" s="3" t="s">
        <v>47</v>
      </c>
      <c r="AL3120" s="3" t="s">
        <v>47</v>
      </c>
      <c r="AM3120" s="3" t="s">
        <v>47</v>
      </c>
      <c r="AN3120" s="3" t="s">
        <v>47</v>
      </c>
      <c r="AU3120" s="3">
        <v>0</v>
      </c>
      <c r="AV3120" s="3">
        <v>17</v>
      </c>
      <c r="AW3120" s="3">
        <v>1</v>
      </c>
      <c r="AX3120" s="3">
        <v>17</v>
      </c>
      <c r="AY3120" s="3">
        <v>100</v>
      </c>
      <c r="AZ3120" s="6" t="str">
        <f t="shared" si="340"/>
        <v>2044.5</v>
      </c>
      <c r="BC3120" s="12" t="s">
        <v>7551</v>
      </c>
      <c r="BJ3120" s="12">
        <f t="shared" si="341"/>
        <v>0</v>
      </c>
      <c r="BK3120" s="12">
        <f t="shared" si="342"/>
        <v>0</v>
      </c>
      <c r="CQ3120" s="3" t="str">
        <f>CONCATENATE(baseURL!$A$1,baseURL!$B$1,baseURL!$C$1,".",C3120,".",L3120,".pkl&amp;seq=",BC3120)</f>
        <v>http://proteomics.broadinstitute.org/millscripts/viewfeed.pl?side=xl&amp;cycle=1&amp;fixedMods=iaaC&amp;file=msdataSM/iPRG2012_nd/cpick_in/iPRG2012_nd.2044.5.4.pkl&amp;seq=LLNSSELQSALRPAGQATQKR</v>
      </c>
    </row>
    <row r="3121" spans="1:97" x14ac:dyDescent="0.2">
      <c r="A3121" s="3">
        <v>4230</v>
      </c>
      <c r="B3121" s="2" t="s">
        <v>7633</v>
      </c>
      <c r="C3121" s="2" t="s">
        <v>7634</v>
      </c>
      <c r="D3121" s="3">
        <v>8084</v>
      </c>
      <c r="E3121" s="3">
        <v>8077</v>
      </c>
      <c r="F3121" s="3">
        <v>42949</v>
      </c>
      <c r="G3121" s="3">
        <v>10121</v>
      </c>
      <c r="H3121" s="3">
        <v>32.191899999999997</v>
      </c>
      <c r="I3121" s="30">
        <v>485.82001000000002</v>
      </c>
      <c r="J3121" s="30">
        <v>485.81918080000003</v>
      </c>
      <c r="K3121" s="30">
        <v>8.3000000000000001E-4</v>
      </c>
      <c r="L3121" s="3">
        <v>2</v>
      </c>
      <c r="M3121" s="3">
        <v>2</v>
      </c>
      <c r="N3121" s="10">
        <f t="shared" si="336"/>
        <v>1</v>
      </c>
      <c r="O3121" s="35">
        <v>2</v>
      </c>
      <c r="P3121" s="17"/>
      <c r="Q3121" s="40">
        <v>970.62954000000002</v>
      </c>
      <c r="R3121" s="40">
        <v>485.81840999999997</v>
      </c>
      <c r="S3121" s="18">
        <f t="shared" si="337"/>
        <v>3.293411626893914</v>
      </c>
      <c r="T3121" s="18">
        <f t="shared" si="338"/>
        <v>1.586601051316284</v>
      </c>
      <c r="U3121" s="18">
        <f t="shared" si="339"/>
        <v>1.4202837640921502</v>
      </c>
      <c r="V3121" s="30">
        <v>485.81909999999999</v>
      </c>
      <c r="W3121" s="3" t="s">
        <v>47</v>
      </c>
      <c r="X3121" s="3" t="s">
        <v>47</v>
      </c>
      <c r="Y3121" s="3" t="s">
        <v>47</v>
      </c>
      <c r="Z3121" s="3" t="s">
        <v>47</v>
      </c>
      <c r="AA3121" s="3" t="s">
        <v>65</v>
      </c>
      <c r="AB3121" s="12" t="s">
        <v>47</v>
      </c>
      <c r="AC3121" s="3" t="s">
        <v>47</v>
      </c>
      <c r="AD3121" s="3" t="s">
        <v>47</v>
      </c>
      <c r="AE3121" s="3" t="s">
        <v>47</v>
      </c>
      <c r="AF3121" s="3" t="s">
        <v>47</v>
      </c>
      <c r="AG3121" s="3" t="s">
        <v>47</v>
      </c>
      <c r="AH3121" s="3" t="s">
        <v>47</v>
      </c>
      <c r="AI3121" s="3" t="s">
        <v>47</v>
      </c>
      <c r="AJ3121" s="3" t="s">
        <v>47</v>
      </c>
      <c r="AK3121" s="3" t="s">
        <v>52</v>
      </c>
      <c r="AL3121" s="3" t="s">
        <v>48</v>
      </c>
      <c r="AM3121" s="3" t="s">
        <v>47</v>
      </c>
      <c r="AU3121" s="3">
        <v>1</v>
      </c>
      <c r="AV3121" s="3">
        <v>14</v>
      </c>
      <c r="AW3121" s="3">
        <v>1</v>
      </c>
      <c r="AX3121" s="3">
        <v>14</v>
      </c>
      <c r="AY3121" s="3">
        <v>100</v>
      </c>
      <c r="AZ3121" s="6" t="str">
        <f t="shared" si="340"/>
        <v>2045.3</v>
      </c>
      <c r="BC3121" s="12" t="s">
        <v>7559</v>
      </c>
      <c r="BJ3121" s="12">
        <f t="shared" si="341"/>
        <v>0</v>
      </c>
      <c r="BK3121" s="12">
        <f t="shared" si="342"/>
        <v>0</v>
      </c>
      <c r="BW3121" s="3" t="s">
        <v>7560</v>
      </c>
      <c r="CQ3121" s="3" t="str">
        <f>CONCATENATE(baseURL!$A$1,baseURL!$B$1,baseURL!$C$1,".",C3121,".",L3121,".pkl&amp;seq=",BC3121)</f>
        <v>http://proteomics.broadinstitute.org/millscripts/viewfeed.pl?side=xl&amp;cycle=1&amp;fixedMods=iaaC&amp;file=msdataSM/iPRG2012_nd/cpick_in/iPRG2012_nd.2045.3.2.pkl&amp;seq=ELLGKLGLK</v>
      </c>
    </row>
    <row r="3122" spans="1:97" x14ac:dyDescent="0.2">
      <c r="A3122" s="3">
        <v>6326</v>
      </c>
      <c r="B3122" s="2" t="s">
        <v>7630</v>
      </c>
      <c r="C3122" s="2" t="s">
        <v>7631</v>
      </c>
      <c r="D3122" s="3">
        <v>8090</v>
      </c>
      <c r="E3122" s="3">
        <v>8083</v>
      </c>
      <c r="F3122" s="3">
        <v>42955</v>
      </c>
      <c r="G3122" s="3">
        <v>10127</v>
      </c>
      <c r="H3122" s="3">
        <v>32.201900000000002</v>
      </c>
      <c r="I3122" s="30">
        <v>592.81611999999996</v>
      </c>
      <c r="J3122" s="30">
        <v>592.81378840000002</v>
      </c>
      <c r="K3122" s="30">
        <v>2.33E-3</v>
      </c>
      <c r="L3122" s="3">
        <v>2</v>
      </c>
      <c r="M3122" s="3">
        <v>2</v>
      </c>
      <c r="N3122" s="10">
        <f t="shared" si="336"/>
        <v>1</v>
      </c>
      <c r="O3122" s="35">
        <v>2</v>
      </c>
      <c r="P3122" s="17"/>
      <c r="Q3122" s="40">
        <v>1184.61977</v>
      </c>
      <c r="R3122" s="40">
        <v>592.81352000000004</v>
      </c>
      <c r="S3122" s="18">
        <f t="shared" si="337"/>
        <v>4.3858648836412852</v>
      </c>
      <c r="T3122" s="18">
        <f t="shared" si="338"/>
        <v>0.45275620566436942</v>
      </c>
      <c r="U3122" s="18">
        <f t="shared" si="339"/>
        <v>0.30363679964703072</v>
      </c>
      <c r="V3122" s="30">
        <v>592.81370000000004</v>
      </c>
      <c r="W3122" s="3" t="s">
        <v>47</v>
      </c>
      <c r="X3122" s="3" t="s">
        <v>47</v>
      </c>
      <c r="Y3122" s="3" t="s">
        <v>47</v>
      </c>
      <c r="Z3122" s="3" t="s">
        <v>47</v>
      </c>
      <c r="AA3122" s="3" t="s">
        <v>47</v>
      </c>
      <c r="AB3122" s="12" t="s">
        <v>47</v>
      </c>
      <c r="AC3122" s="3" t="s">
        <v>47</v>
      </c>
      <c r="AD3122" s="3" t="s">
        <v>47</v>
      </c>
      <c r="AE3122" s="3" t="s">
        <v>48</v>
      </c>
      <c r="AF3122" s="3" t="s">
        <v>47</v>
      </c>
      <c r="AG3122" s="3" t="s">
        <v>47</v>
      </c>
      <c r="AH3122" s="3" t="s">
        <v>47</v>
      </c>
      <c r="AI3122" s="3" t="s">
        <v>47</v>
      </c>
      <c r="AJ3122" s="3" t="s">
        <v>47</v>
      </c>
      <c r="AL3122" s="3" t="s">
        <v>48</v>
      </c>
      <c r="AU3122" s="3">
        <v>0</v>
      </c>
      <c r="AV3122" s="3">
        <v>13</v>
      </c>
      <c r="AW3122" s="3">
        <v>1</v>
      </c>
      <c r="AX3122" s="3">
        <v>13</v>
      </c>
      <c r="AY3122" s="3">
        <v>100</v>
      </c>
      <c r="AZ3122" s="6" t="str">
        <f t="shared" si="340"/>
        <v>2045.9</v>
      </c>
      <c r="BC3122" s="12" t="s">
        <v>7632</v>
      </c>
      <c r="BJ3122" s="12">
        <f t="shared" si="341"/>
        <v>0</v>
      </c>
      <c r="BK3122" s="12">
        <f t="shared" si="342"/>
        <v>0</v>
      </c>
      <c r="CQ3122" s="3" t="str">
        <f>CONCATENATE(baseURL!$A$1,baseURL!$B$1,baseURL!$C$1,".",C3122,".",L3122,".pkl&amp;seq=",BC3122)</f>
        <v>http://proteomics.broadinstitute.org/millscripts/viewfeed.pl?side=xl&amp;cycle=1&amp;fixedMods=iaaC&amp;file=msdataSM/iPRG2012_nd/cpick_in/iPRG2012_nd.2045.9.2.pkl&amp;seq=VYPDVLYTSK</v>
      </c>
    </row>
    <row r="3123" spans="1:97" x14ac:dyDescent="0.2">
      <c r="A3123" s="3">
        <v>157</v>
      </c>
      <c r="B3123" s="2" t="s">
        <v>7635</v>
      </c>
      <c r="C3123" s="2" t="s">
        <v>7636</v>
      </c>
      <c r="D3123" s="3">
        <v>8098</v>
      </c>
      <c r="E3123" s="3">
        <v>8091</v>
      </c>
      <c r="F3123" s="3">
        <v>42973</v>
      </c>
      <c r="G3123" s="3">
        <v>10136</v>
      </c>
      <c r="H3123" s="3">
        <v>32.224299999999999</v>
      </c>
      <c r="I3123" s="30">
        <v>643.99099999999999</v>
      </c>
      <c r="J3123" s="30">
        <v>643.98944280000001</v>
      </c>
      <c r="K3123" s="30">
        <v>1.56E-3</v>
      </c>
      <c r="L3123" s="3">
        <v>3</v>
      </c>
      <c r="M3123" s="3">
        <v>3</v>
      </c>
      <c r="N3123" s="10">
        <f t="shared" si="336"/>
        <v>1</v>
      </c>
      <c r="O3123" s="35">
        <v>3</v>
      </c>
      <c r="P3123" s="17"/>
      <c r="Q3123" s="40">
        <v>1929.9512299999999</v>
      </c>
      <c r="R3123" s="40">
        <v>643.98859000000004</v>
      </c>
      <c r="S3123" s="18">
        <f t="shared" si="337"/>
        <v>3.7423023285874324</v>
      </c>
      <c r="T3123" s="18">
        <f t="shared" si="338"/>
        <v>1.3242470646280582</v>
      </c>
      <c r="U3123" s="18">
        <f t="shared" si="339"/>
        <v>1.4130685141117292</v>
      </c>
      <c r="V3123" s="30">
        <v>643.98950000000002</v>
      </c>
      <c r="W3123" s="3" t="s">
        <v>47</v>
      </c>
      <c r="X3123" s="3" t="s">
        <v>47</v>
      </c>
      <c r="Y3123" s="3" t="s">
        <v>65</v>
      </c>
      <c r="Z3123" s="3" t="s">
        <v>47</v>
      </c>
      <c r="AA3123" s="3" t="s">
        <v>47</v>
      </c>
      <c r="AB3123" s="12" t="s">
        <v>47</v>
      </c>
      <c r="AC3123" s="3" t="s">
        <v>47</v>
      </c>
      <c r="AD3123" s="3" t="s">
        <v>47</v>
      </c>
      <c r="AE3123" s="3" t="s">
        <v>47</v>
      </c>
      <c r="AF3123" s="3" t="s">
        <v>47</v>
      </c>
      <c r="AG3123" s="3" t="s">
        <v>47</v>
      </c>
      <c r="AH3123" s="3" t="s">
        <v>47</v>
      </c>
      <c r="AI3123" s="3" t="s">
        <v>47</v>
      </c>
      <c r="AJ3123" s="3" t="s">
        <v>47</v>
      </c>
      <c r="AK3123" s="3" t="s">
        <v>47</v>
      </c>
      <c r="AL3123" s="3" t="s">
        <v>47</v>
      </c>
      <c r="AO3123" s="3" t="s">
        <v>47</v>
      </c>
      <c r="AP3123" s="3" t="s">
        <v>47</v>
      </c>
      <c r="AQ3123" s="3" t="s">
        <v>47</v>
      </c>
      <c r="AR3123" s="3" t="s">
        <v>47</v>
      </c>
      <c r="AU3123" s="3">
        <v>1</v>
      </c>
      <c r="AV3123" s="3">
        <v>19</v>
      </c>
      <c r="AW3123" s="3">
        <v>2</v>
      </c>
      <c r="AX3123" s="3">
        <v>17</v>
      </c>
      <c r="AY3123" s="3">
        <v>89.47</v>
      </c>
      <c r="AZ3123" s="6" t="str">
        <f t="shared" si="340"/>
        <v>2046.6</v>
      </c>
      <c r="BB3123" s="12" t="s">
        <v>79</v>
      </c>
      <c r="BC3123" s="12" t="s">
        <v>7464</v>
      </c>
      <c r="BD3123" s="12" t="s">
        <v>79</v>
      </c>
      <c r="BJ3123" s="12">
        <f t="shared" si="341"/>
        <v>0</v>
      </c>
      <c r="BK3123" s="12">
        <f t="shared" si="342"/>
        <v>0</v>
      </c>
      <c r="BU3123" s="3" t="s">
        <v>7637</v>
      </c>
      <c r="CE3123" s="3" t="s">
        <v>7567</v>
      </c>
      <c r="CN3123" s="3" t="s">
        <v>7567</v>
      </c>
      <c r="CQ3123" s="3" t="str">
        <f>CONCATENATE(baseURL!$A$1,baseURL!$B$1,"+Acetyl",baseURL!$C$1,".",C3123,".",L3123,".pkl&amp;seq=",BC3123,"&amp;varMods=Acetyl-K")</f>
        <v>http://proteomics.broadinstitute.org/millscripts/viewfeed.pl?side=xl&amp;cycle=1&amp;fixedMods=iaaC+Acetyl&amp;file=msdataSM/iPRG2012_nd/cpick_in/iPRG2012_nd.2046.6.3.pkl&amp;seq=SELQNKAETAAQDVQQK&amp;varMods=Acetyl-K</v>
      </c>
    </row>
    <row r="3124" spans="1:97" x14ac:dyDescent="0.2">
      <c r="A3124" s="3">
        <v>5380</v>
      </c>
      <c r="B3124" s="2" t="s">
        <v>7638</v>
      </c>
      <c r="C3124" s="2" t="s">
        <v>7639</v>
      </c>
      <c r="D3124" s="3">
        <v>8102</v>
      </c>
      <c r="E3124" s="3">
        <v>8095</v>
      </c>
      <c r="F3124" s="3">
        <v>42990</v>
      </c>
      <c r="G3124" s="3">
        <v>10141</v>
      </c>
      <c r="H3124" s="3">
        <v>32.241700000000002</v>
      </c>
      <c r="I3124" s="30">
        <v>603.98922000000005</v>
      </c>
      <c r="J3124" s="30">
        <v>603.9881603</v>
      </c>
      <c r="K3124" s="30">
        <v>1.06E-3</v>
      </c>
      <c r="L3124" s="3">
        <v>3</v>
      </c>
      <c r="M3124" s="3">
        <v>3</v>
      </c>
      <c r="N3124" s="10">
        <f t="shared" si="336"/>
        <v>1</v>
      </c>
      <c r="O3124" s="35">
        <v>3</v>
      </c>
      <c r="P3124" s="17"/>
      <c r="Q3124" s="40">
        <v>1809.94937</v>
      </c>
      <c r="R3124" s="40">
        <v>603.98797999999999</v>
      </c>
      <c r="S3124" s="18">
        <f t="shared" si="337"/>
        <v>2.0530209890146032</v>
      </c>
      <c r="T3124" s="18">
        <f t="shared" si="338"/>
        <v>0.29851587445647892</v>
      </c>
      <c r="U3124" s="18">
        <f t="shared" si="339"/>
        <v>0.36424565934737241</v>
      </c>
      <c r="V3124" s="30">
        <v>603.98820000000001</v>
      </c>
      <c r="W3124" s="3" t="s">
        <v>47</v>
      </c>
      <c r="X3124" s="3" t="s">
        <v>47</v>
      </c>
      <c r="Y3124" s="3" t="s">
        <v>47</v>
      </c>
      <c r="Z3124" s="3" t="s">
        <v>52</v>
      </c>
      <c r="AA3124" s="3" t="s">
        <v>47</v>
      </c>
      <c r="AB3124" s="12" t="s">
        <v>47</v>
      </c>
      <c r="AC3124" s="3" t="s">
        <v>47</v>
      </c>
      <c r="AD3124" s="3" t="s">
        <v>48</v>
      </c>
      <c r="AE3124" s="3" t="s">
        <v>48</v>
      </c>
      <c r="AF3124" s="3" t="s">
        <v>48</v>
      </c>
      <c r="AG3124" s="3" t="s">
        <v>47</v>
      </c>
      <c r="AH3124" s="3" t="s">
        <v>47</v>
      </c>
      <c r="AI3124" s="3" t="s">
        <v>47</v>
      </c>
      <c r="AJ3124" s="3" t="s">
        <v>47</v>
      </c>
      <c r="AL3124" s="3" t="s">
        <v>52</v>
      </c>
      <c r="AM3124" s="3" t="s">
        <v>47</v>
      </c>
      <c r="AU3124" s="3">
        <v>0</v>
      </c>
      <c r="AV3124" s="3">
        <v>11</v>
      </c>
      <c r="AW3124" s="3">
        <v>1</v>
      </c>
      <c r="AX3124" s="3">
        <v>11</v>
      </c>
      <c r="AY3124" s="3">
        <v>100</v>
      </c>
      <c r="AZ3124" s="6" t="str">
        <f t="shared" si="340"/>
        <v>2047.2</v>
      </c>
      <c r="BC3124" s="12" t="s">
        <v>7640</v>
      </c>
      <c r="BJ3124" s="12">
        <f t="shared" si="341"/>
        <v>0</v>
      </c>
      <c r="BK3124" s="12">
        <f t="shared" si="342"/>
        <v>0</v>
      </c>
      <c r="CQ3124" s="3" t="str">
        <f>CONCATENATE(baseURL!$A$1,baseURL!$B$1,baseURL!$C$1,".",C3124,".",L3124,".pkl&amp;seq=",BC3124)</f>
        <v>http://proteomics.broadinstitute.org/millscripts/viewfeed.pl?side=xl&amp;cycle=1&amp;fixedMods=iaaC&amp;file=msdataSM/iPRG2012_nd/cpick_in/iPRG2012_nd.2047.2.3.pkl&amp;seq=YKVDYPLSLNDAQKR</v>
      </c>
    </row>
    <row r="3125" spans="1:97" x14ac:dyDescent="0.2">
      <c r="A3125" s="3">
        <v>6925</v>
      </c>
      <c r="B3125" s="2" t="s">
        <v>7641</v>
      </c>
      <c r="C3125" s="2" t="s">
        <v>7642</v>
      </c>
      <c r="D3125" s="3">
        <v>8105</v>
      </c>
      <c r="E3125" s="3">
        <v>8098</v>
      </c>
      <c r="F3125" s="3">
        <v>42993</v>
      </c>
      <c r="G3125" s="3">
        <v>10144</v>
      </c>
      <c r="H3125" s="3">
        <v>32.25</v>
      </c>
      <c r="I3125" s="30">
        <v>719.86761000000001</v>
      </c>
      <c r="J3125" s="30">
        <v>719.86876940000002</v>
      </c>
      <c r="K3125" s="30">
        <v>-1.16E-3</v>
      </c>
      <c r="L3125" s="3">
        <v>4</v>
      </c>
      <c r="M3125" s="3">
        <v>4</v>
      </c>
      <c r="N3125" s="10">
        <f t="shared" si="336"/>
        <v>1</v>
      </c>
      <c r="O3125" s="35">
        <v>4</v>
      </c>
      <c r="P3125" s="17"/>
      <c r="Q3125" s="40">
        <v>2876.4471899999999</v>
      </c>
      <c r="R3125" s="40">
        <v>719.86725000000001</v>
      </c>
      <c r="S3125" s="18">
        <f t="shared" si="337"/>
        <v>0.50009220450101333</v>
      </c>
      <c r="T3125" s="18">
        <f t="shared" si="338"/>
        <v>2.1106669320023919</v>
      </c>
      <c r="U3125" s="18">
        <f t="shared" si="339"/>
        <v>2.0142602680939863</v>
      </c>
      <c r="V3125" s="30">
        <v>719.86869999999999</v>
      </c>
      <c r="W3125" s="3" t="s">
        <v>47</v>
      </c>
      <c r="X3125" s="3" t="s">
        <v>47</v>
      </c>
      <c r="Y3125" s="3" t="s">
        <v>47</v>
      </c>
      <c r="Z3125" s="3" t="s">
        <v>47</v>
      </c>
      <c r="AA3125" s="3" t="s">
        <v>47</v>
      </c>
      <c r="AB3125" s="12" t="s">
        <v>47</v>
      </c>
      <c r="AC3125" s="3" t="s">
        <v>47</v>
      </c>
      <c r="AD3125" s="3" t="s">
        <v>47</v>
      </c>
      <c r="AE3125" s="3" t="s">
        <v>47</v>
      </c>
      <c r="AF3125" s="3" t="s">
        <v>47</v>
      </c>
      <c r="AG3125" s="3" t="s">
        <v>47</v>
      </c>
      <c r="AI3125" s="3" t="s">
        <v>48</v>
      </c>
      <c r="AJ3125" s="3" t="s">
        <v>47</v>
      </c>
      <c r="AK3125" s="3" t="s">
        <v>47</v>
      </c>
      <c r="AL3125" s="3" t="s">
        <v>47</v>
      </c>
      <c r="AM3125" s="3" t="s">
        <v>47</v>
      </c>
      <c r="AO3125" s="3" t="s">
        <v>47</v>
      </c>
      <c r="AP3125" s="3" t="s">
        <v>48</v>
      </c>
      <c r="AU3125" s="3">
        <v>0</v>
      </c>
      <c r="AV3125" s="3">
        <v>16</v>
      </c>
      <c r="AW3125" s="3">
        <v>1</v>
      </c>
      <c r="AX3125" s="3">
        <v>16</v>
      </c>
      <c r="AY3125" s="3">
        <v>100</v>
      </c>
      <c r="AZ3125" s="6" t="str">
        <f t="shared" si="340"/>
        <v>2047.5</v>
      </c>
      <c r="BC3125" s="12" t="s">
        <v>7643</v>
      </c>
      <c r="BJ3125" s="12">
        <f t="shared" si="341"/>
        <v>1</v>
      </c>
      <c r="BK3125" s="12">
        <f t="shared" si="342"/>
        <v>0</v>
      </c>
      <c r="CQ3125" s="3" t="str">
        <f>CONCATENATE(baseURL!$A$1,baseURL!$B$1,baseURL!$C$1,".",C3125,".",L3125,".pkl&amp;seq=",BC3125)</f>
        <v>http://proteomics.broadinstitute.org/millscripts/viewfeed.pl?side=xl&amp;cycle=1&amp;fixedMods=iaaC&amp;file=msdataSM/iPRG2012_nd/cpick_in/iPRG2012_nd.2047.5.4.pkl&amp;seq=GYWGTNLGQPHSLATKTTGKCGSVTVR</v>
      </c>
    </row>
    <row r="3126" spans="1:97" x14ac:dyDescent="0.2">
      <c r="A3126" s="3">
        <v>4936</v>
      </c>
      <c r="B3126" s="2" t="s">
        <v>7644</v>
      </c>
      <c r="C3126" s="2" t="s">
        <v>7645</v>
      </c>
      <c r="D3126" s="3">
        <v>8107</v>
      </c>
      <c r="E3126" s="3">
        <v>8100</v>
      </c>
      <c r="F3126" s="3">
        <v>43010</v>
      </c>
      <c r="G3126" s="3">
        <v>10147</v>
      </c>
      <c r="H3126" s="3">
        <v>32.264899999999997</v>
      </c>
      <c r="I3126" s="30">
        <v>555.97833000000003</v>
      </c>
      <c r="J3126" s="30">
        <v>555.97821999999996</v>
      </c>
      <c r="K3126" s="30">
        <v>1.1E-4</v>
      </c>
      <c r="L3126" s="3">
        <v>3</v>
      </c>
      <c r="M3126" s="3">
        <v>3</v>
      </c>
      <c r="N3126" s="10">
        <f t="shared" si="336"/>
        <v>1</v>
      </c>
      <c r="O3126" s="35">
        <v>3</v>
      </c>
      <c r="P3126" s="17"/>
      <c r="Q3126" s="40">
        <v>1665.9170099999999</v>
      </c>
      <c r="R3126" s="40">
        <v>555.97718999999995</v>
      </c>
      <c r="S3126" s="18">
        <f t="shared" si="337"/>
        <v>2.050443832196847</v>
      </c>
      <c r="T3126" s="18">
        <f t="shared" si="338"/>
        <v>1.8525939886388096</v>
      </c>
      <c r="U3126" s="18">
        <f t="shared" si="339"/>
        <v>1.8166212899216108</v>
      </c>
      <c r="V3126" s="30">
        <v>555.97820000000002</v>
      </c>
      <c r="W3126" s="3" t="s">
        <v>47</v>
      </c>
      <c r="X3126" s="3" t="s">
        <v>47</v>
      </c>
      <c r="Y3126" s="3" t="s">
        <v>47</v>
      </c>
      <c r="Z3126" s="3" t="s">
        <v>47</v>
      </c>
      <c r="AA3126" s="3" t="s">
        <v>48</v>
      </c>
      <c r="AB3126" s="12" t="s">
        <v>47</v>
      </c>
      <c r="AC3126" s="3" t="s">
        <v>47</v>
      </c>
      <c r="AD3126" s="3" t="s">
        <v>47</v>
      </c>
      <c r="AE3126" s="3" t="s">
        <v>47</v>
      </c>
      <c r="AF3126" s="3" t="s">
        <v>47</v>
      </c>
      <c r="AG3126" s="3" t="s">
        <v>47</v>
      </c>
      <c r="AH3126" s="3" t="s">
        <v>47</v>
      </c>
      <c r="AI3126" s="3" t="s">
        <v>47</v>
      </c>
      <c r="AJ3126" s="3" t="s">
        <v>47</v>
      </c>
      <c r="AK3126" s="3" t="s">
        <v>47</v>
      </c>
      <c r="AL3126" s="3" t="s">
        <v>47</v>
      </c>
      <c r="AM3126" s="3" t="s">
        <v>47</v>
      </c>
      <c r="AN3126" s="3" t="s">
        <v>47</v>
      </c>
      <c r="AU3126" s="3">
        <v>0</v>
      </c>
      <c r="AV3126" s="3">
        <v>17</v>
      </c>
      <c r="AW3126" s="3">
        <v>1</v>
      </c>
      <c r="AX3126" s="3">
        <v>17</v>
      </c>
      <c r="AY3126" s="3">
        <v>100</v>
      </c>
      <c r="AZ3126" s="6" t="str">
        <f t="shared" si="340"/>
        <v>2048.1</v>
      </c>
      <c r="BC3126" s="12" t="s">
        <v>7646</v>
      </c>
      <c r="BJ3126" s="12">
        <f t="shared" si="341"/>
        <v>0</v>
      </c>
      <c r="BK3126" s="12">
        <f t="shared" si="342"/>
        <v>0</v>
      </c>
      <c r="CQ3126" s="3" t="str">
        <f>CONCATENATE(baseURL!$A$1,baseURL!$B$1,baseURL!$C$1,".",C3126,".",L3126,".pkl&amp;seq=",BC3126)</f>
        <v>http://proteomics.broadinstitute.org/millscripts/viewfeed.pl?side=xl&amp;cycle=1&amp;fixedMods=iaaC&amp;file=msdataSM/iPRG2012_nd/cpick_in/iPRG2012_nd.2048.1.3.pkl&amp;seq=GLVKHLEGLSDADLAK</v>
      </c>
    </row>
    <row r="3127" spans="1:97" x14ac:dyDescent="0.2">
      <c r="A3127" s="3">
        <v>5602</v>
      </c>
      <c r="B3127" s="2" t="s">
        <v>7647</v>
      </c>
      <c r="C3127" s="2" t="s">
        <v>7648</v>
      </c>
      <c r="D3127" s="3">
        <v>8108</v>
      </c>
      <c r="E3127" s="3">
        <v>8101</v>
      </c>
      <c r="F3127" s="3">
        <v>43011</v>
      </c>
      <c r="G3127" s="3">
        <v>10148</v>
      </c>
      <c r="H3127" s="3">
        <v>32.269100000000002</v>
      </c>
      <c r="I3127" s="30">
        <v>565.63413000000003</v>
      </c>
      <c r="J3127" s="30">
        <v>565.63345819999995</v>
      </c>
      <c r="K3127" s="30">
        <v>6.7000000000000002E-4</v>
      </c>
      <c r="L3127" s="3">
        <v>3</v>
      </c>
      <c r="M3127" s="3">
        <v>3</v>
      </c>
      <c r="N3127" s="10">
        <f t="shared" si="336"/>
        <v>1</v>
      </c>
      <c r="O3127" s="35">
        <v>3</v>
      </c>
      <c r="P3127" s="17"/>
      <c r="Q3127" s="40">
        <v>1694.88202</v>
      </c>
      <c r="R3127" s="40">
        <v>565.63219000000004</v>
      </c>
      <c r="S3127" s="18">
        <f t="shared" si="337"/>
        <v>3.429790655992377</v>
      </c>
      <c r="T3127" s="18">
        <f t="shared" si="338"/>
        <v>2.2420930462128084</v>
      </c>
      <c r="U3127" s="18">
        <f t="shared" si="339"/>
        <v>1.7856126610317307</v>
      </c>
      <c r="V3127" s="30">
        <v>565.63319999999999</v>
      </c>
      <c r="W3127" s="3" t="s">
        <v>47</v>
      </c>
      <c r="X3127" s="3" t="s">
        <v>47</v>
      </c>
      <c r="Y3127" s="3" t="s">
        <v>47</v>
      </c>
      <c r="Z3127" s="3" t="s">
        <v>47</v>
      </c>
      <c r="AA3127" s="3" t="s">
        <v>47</v>
      </c>
      <c r="AB3127" s="12" t="s">
        <v>47</v>
      </c>
      <c r="AC3127" s="3" t="s">
        <v>47</v>
      </c>
      <c r="AD3127" s="3" t="s">
        <v>47</v>
      </c>
      <c r="AE3127" s="3" t="s">
        <v>47</v>
      </c>
      <c r="AF3127" s="3" t="s">
        <v>47</v>
      </c>
      <c r="AG3127" s="3" t="s">
        <v>48</v>
      </c>
      <c r="AH3127" s="3" t="s">
        <v>47</v>
      </c>
      <c r="AI3127" s="3" t="s">
        <v>48</v>
      </c>
      <c r="AJ3127" s="3" t="s">
        <v>47</v>
      </c>
      <c r="AK3127" s="3" t="s">
        <v>47</v>
      </c>
      <c r="AL3127" s="3" t="s">
        <v>48</v>
      </c>
      <c r="AM3127" s="3" t="s">
        <v>48</v>
      </c>
      <c r="AU3127" s="3">
        <v>0</v>
      </c>
      <c r="AV3127" s="3">
        <v>13</v>
      </c>
      <c r="AW3127" s="3">
        <v>1</v>
      </c>
      <c r="AX3127" s="3">
        <v>13</v>
      </c>
      <c r="AY3127" s="3">
        <v>100</v>
      </c>
      <c r="AZ3127" s="6" t="str">
        <f t="shared" si="340"/>
        <v>2048.2</v>
      </c>
      <c r="BC3127" s="12" t="s">
        <v>7581</v>
      </c>
      <c r="BJ3127" s="12">
        <f t="shared" si="341"/>
        <v>0</v>
      </c>
      <c r="BK3127" s="12">
        <f t="shared" si="342"/>
        <v>0</v>
      </c>
      <c r="CQ3127" s="3" t="str">
        <f>CONCATENATE(baseURL!$A$1,baseURL!$B$1,baseURL!$C$1,".",C3127,".",L3127,".pkl&amp;seq=",BC3127)</f>
        <v>http://proteomics.broadinstitute.org/millscripts/viewfeed.pl?side=xl&amp;cycle=1&amp;fixedMods=iaaC&amp;file=msdataSM/iPRG2012_nd/cpick_in/iPRG2012_nd.2048.2.3.pkl&amp;seq=SLSLVGSYVGNRADTR</v>
      </c>
    </row>
    <row r="3128" spans="1:97" x14ac:dyDescent="0.2">
      <c r="A3128" s="3">
        <v>2887</v>
      </c>
      <c r="B3128" s="2" t="s">
        <v>7649</v>
      </c>
      <c r="C3128" s="2" t="s">
        <v>7638</v>
      </c>
      <c r="D3128" s="3">
        <v>8109</v>
      </c>
      <c r="E3128" s="3">
        <v>8102</v>
      </c>
      <c r="F3128" s="3">
        <v>43012</v>
      </c>
      <c r="G3128" s="3">
        <v>10149</v>
      </c>
      <c r="H3128" s="3">
        <v>32.273299999999999</v>
      </c>
      <c r="I3128" s="30">
        <v>576.09848999999997</v>
      </c>
      <c r="J3128" s="30">
        <v>576.09634419999998</v>
      </c>
      <c r="K3128" s="30">
        <v>2.15E-3</v>
      </c>
      <c r="L3128" s="3">
        <v>0</v>
      </c>
      <c r="M3128" s="3">
        <v>5</v>
      </c>
      <c r="N3128" s="10">
        <f t="shared" si="336"/>
        <v>1</v>
      </c>
      <c r="O3128" s="35">
        <v>5</v>
      </c>
      <c r="P3128" s="17"/>
      <c r="Q3128" s="40">
        <v>2876.4471899999999</v>
      </c>
      <c r="R3128" s="40">
        <v>576.09526000000005</v>
      </c>
      <c r="S3128" s="18">
        <f t="shared" si="337"/>
        <v>5.6067116398715013</v>
      </c>
      <c r="T3128" s="18">
        <f t="shared" si="338"/>
        <v>1.8819804209514412</v>
      </c>
      <c r="U3128" s="18">
        <f t="shared" si="339"/>
        <v>1.6316745947544593</v>
      </c>
      <c r="V3128" s="30">
        <v>576.09619999999995</v>
      </c>
      <c r="W3128" s="3" t="s">
        <v>47</v>
      </c>
      <c r="Z3128" s="3" t="s">
        <v>47</v>
      </c>
      <c r="AA3128" s="3" t="s">
        <v>47</v>
      </c>
      <c r="AB3128" s="12" t="s">
        <v>47</v>
      </c>
      <c r="AC3128" s="3" t="s">
        <v>47</v>
      </c>
      <c r="AE3128" s="3" t="s">
        <v>47</v>
      </c>
      <c r="AF3128" s="3" t="s">
        <v>48</v>
      </c>
      <c r="AK3128" s="3" t="s">
        <v>47</v>
      </c>
      <c r="AL3128" s="3" t="s">
        <v>47</v>
      </c>
      <c r="AN3128" s="3" t="s">
        <v>47</v>
      </c>
      <c r="AO3128" s="3" t="s">
        <v>47</v>
      </c>
      <c r="AU3128" s="3">
        <v>0</v>
      </c>
      <c r="AV3128" s="3">
        <v>10</v>
      </c>
      <c r="AW3128" s="3">
        <v>1</v>
      </c>
      <c r="AX3128" s="3">
        <v>10</v>
      </c>
      <c r="AY3128" s="3">
        <v>100</v>
      </c>
      <c r="AZ3128" s="6" t="str">
        <f t="shared" si="340"/>
        <v>2048.3</v>
      </c>
      <c r="BC3128" s="12" t="s">
        <v>7643</v>
      </c>
      <c r="BJ3128" s="12">
        <f t="shared" si="341"/>
        <v>1</v>
      </c>
      <c r="BK3128" s="12">
        <f t="shared" si="342"/>
        <v>0</v>
      </c>
      <c r="CQ3128" s="3" t="str">
        <f>CONCATENATE(baseURL!$A$1,baseURL!$B$1,baseURL!$C$1,".",C3128,".",L3128,".pkl&amp;seq=",BC3128)</f>
        <v>http://proteomics.broadinstitute.org/millscripts/viewfeed.pl?side=xl&amp;cycle=1&amp;fixedMods=iaaC&amp;file=msdataSM/iPRG2012_nd/cpick_in/iPRG2012_nd.2048.3.0.pkl&amp;seq=GYWGTNLGQPHSLATKTTGKCGSVTVR</v>
      </c>
    </row>
    <row r="3129" spans="1:97" x14ac:dyDescent="0.2">
      <c r="A3129" s="3">
        <v>1551</v>
      </c>
      <c r="B3129" s="2" t="s">
        <v>7650</v>
      </c>
      <c r="C3129" s="2" t="s">
        <v>7651</v>
      </c>
      <c r="D3129" s="3">
        <v>8110</v>
      </c>
      <c r="E3129" s="3">
        <v>8103</v>
      </c>
      <c r="F3129" s="3">
        <v>43013</v>
      </c>
      <c r="G3129" s="3">
        <v>10150</v>
      </c>
      <c r="H3129" s="3">
        <v>32.277500000000003</v>
      </c>
      <c r="I3129" s="30">
        <v>801.84822999999994</v>
      </c>
      <c r="J3129" s="30">
        <v>801.84980529999996</v>
      </c>
      <c r="K3129" s="30">
        <v>-1.58E-3</v>
      </c>
      <c r="L3129" s="3">
        <v>2</v>
      </c>
      <c r="M3129" s="3">
        <v>2</v>
      </c>
      <c r="N3129" s="10">
        <f t="shared" si="336"/>
        <v>1</v>
      </c>
      <c r="O3129" s="35">
        <v>2</v>
      </c>
      <c r="P3129" s="17"/>
      <c r="Q3129" s="40">
        <v>1602.69182</v>
      </c>
      <c r="R3129" s="40">
        <v>801.84955000000002</v>
      </c>
      <c r="S3129" s="18">
        <f t="shared" si="337"/>
        <v>-1.6461941022202051</v>
      </c>
      <c r="T3129" s="18">
        <f t="shared" si="338"/>
        <v>0.31838890467074821</v>
      </c>
      <c r="U3129" s="18">
        <f t="shared" si="339"/>
        <v>0.31177918592988529</v>
      </c>
      <c r="V3129" s="30">
        <v>801.84979999999996</v>
      </c>
      <c r="X3129" s="3" t="s">
        <v>47</v>
      </c>
      <c r="Y3129" s="3" t="s">
        <v>47</v>
      </c>
      <c r="AB3129" s="12" t="s">
        <v>47</v>
      </c>
      <c r="AC3129" s="3" t="s">
        <v>47</v>
      </c>
      <c r="AD3129" s="3" t="s">
        <v>47</v>
      </c>
      <c r="AG3129" s="3" t="s">
        <v>47</v>
      </c>
      <c r="AI3129" s="3" t="s">
        <v>48</v>
      </c>
      <c r="AK3129" s="3" t="s">
        <v>52</v>
      </c>
      <c r="AU3129" s="3">
        <v>0</v>
      </c>
      <c r="AV3129" s="3">
        <v>6</v>
      </c>
      <c r="AW3129" s="3">
        <v>1</v>
      </c>
      <c r="AX3129" s="3">
        <v>6</v>
      </c>
      <c r="AY3129" s="3">
        <v>100</v>
      </c>
      <c r="AZ3129" s="6" t="str">
        <f t="shared" si="340"/>
        <v>2048.4</v>
      </c>
      <c r="BC3129" s="12" t="s">
        <v>7586</v>
      </c>
      <c r="BJ3129" s="12">
        <f t="shared" si="341"/>
        <v>0</v>
      </c>
      <c r="BK3129" s="12">
        <f t="shared" si="342"/>
        <v>0</v>
      </c>
      <c r="CQ3129" s="3" t="str">
        <f>CONCATENATE(baseURL!$A$1,baseURL!$B$1,baseURL!$C$1,".",C3129,".",L3129,".pkl&amp;seq=",BC3129)</f>
        <v>http://proteomics.broadinstitute.org/millscripts/viewfeed.pl?side=xl&amp;cycle=1&amp;fixedMods=iaaC&amp;file=msdataSM/iPRG2012_nd/cpick_in/iPRG2012_nd.2048.4.2.pkl&amp;seq=EDESNSLYGTWSSK</v>
      </c>
    </row>
    <row r="3130" spans="1:97" x14ac:dyDescent="0.2">
      <c r="A3130" s="3">
        <v>3902</v>
      </c>
      <c r="B3130" s="23" t="s">
        <v>7659</v>
      </c>
      <c r="C3130" s="23" t="s">
        <v>7660</v>
      </c>
      <c r="D3130" s="12">
        <v>8111</v>
      </c>
      <c r="E3130" s="12">
        <v>8104</v>
      </c>
      <c r="F3130" s="12">
        <v>43031</v>
      </c>
      <c r="G3130" s="12">
        <v>10152</v>
      </c>
      <c r="H3130" s="12">
        <v>32.285800000000002</v>
      </c>
      <c r="I3130" s="32">
        <v>413.89030000000002</v>
      </c>
      <c r="J3130" s="32">
        <v>413.88934879999999</v>
      </c>
      <c r="K3130" s="32">
        <v>9.5E-4</v>
      </c>
      <c r="L3130" s="12">
        <v>3</v>
      </c>
      <c r="M3130" s="12">
        <v>3</v>
      </c>
      <c r="N3130" s="10">
        <f t="shared" si="336"/>
        <v>1</v>
      </c>
      <c r="O3130" s="35">
        <v>3</v>
      </c>
      <c r="P3130" s="17"/>
      <c r="Q3130" s="40">
        <v>1239.6520700000001</v>
      </c>
      <c r="R3130" s="40">
        <v>413.88887</v>
      </c>
      <c r="S3130" s="18">
        <f t="shared" si="337"/>
        <v>3.455033714792997</v>
      </c>
      <c r="T3130" s="18">
        <f t="shared" si="338"/>
        <v>1.1568322675510136</v>
      </c>
      <c r="U3130" s="18">
        <f t="shared" si="339"/>
        <v>7.2483224738806584E-2</v>
      </c>
      <c r="V3130" s="32">
        <v>413.88889999999998</v>
      </c>
      <c r="W3130" s="12" t="s">
        <v>47</v>
      </c>
      <c r="X3130" s="12" t="s">
        <v>47</v>
      </c>
      <c r="Y3130" s="12" t="s">
        <v>47</v>
      </c>
      <c r="Z3130" s="12" t="s">
        <v>47</v>
      </c>
      <c r="AA3130" s="12" t="s">
        <v>47</v>
      </c>
      <c r="AB3130" s="12" t="s">
        <v>47</v>
      </c>
      <c r="AC3130" s="12" t="s">
        <v>47</v>
      </c>
      <c r="AD3130" s="12" t="s">
        <v>47</v>
      </c>
      <c r="AE3130" s="12" t="s">
        <v>47</v>
      </c>
      <c r="AF3130" s="12" t="s">
        <v>48</v>
      </c>
      <c r="AG3130" s="12" t="s">
        <v>47</v>
      </c>
      <c r="AH3130" s="12" t="s">
        <v>47</v>
      </c>
      <c r="AI3130" s="12"/>
      <c r="AJ3130" s="12" t="s">
        <v>47</v>
      </c>
      <c r="AK3130" s="12" t="s">
        <v>47</v>
      </c>
      <c r="AL3130" s="12" t="s">
        <v>48</v>
      </c>
      <c r="AM3130" s="12"/>
      <c r="AN3130" s="12"/>
      <c r="AO3130" s="12"/>
      <c r="AP3130" s="12"/>
      <c r="AQ3130" s="12"/>
      <c r="AR3130" s="12"/>
      <c r="AS3130" s="12"/>
      <c r="AT3130" s="12"/>
      <c r="AU3130" s="12">
        <v>0</v>
      </c>
      <c r="AV3130" s="12">
        <v>13</v>
      </c>
      <c r="AW3130" s="12">
        <v>1</v>
      </c>
      <c r="AX3130" s="12">
        <v>13</v>
      </c>
      <c r="AY3130" s="12">
        <v>100</v>
      </c>
      <c r="AZ3130" s="19" t="str">
        <f t="shared" si="340"/>
        <v>2049.1</v>
      </c>
      <c r="BC3130" s="12" t="s">
        <v>7592</v>
      </c>
      <c r="BJ3130" s="12">
        <f t="shared" si="341"/>
        <v>0</v>
      </c>
      <c r="BK3130" s="12">
        <f t="shared" si="342"/>
        <v>0</v>
      </c>
      <c r="BL3130" s="12"/>
      <c r="BM3130" s="12"/>
      <c r="BN3130" s="12"/>
      <c r="BO3130" s="12"/>
      <c r="BP3130" s="12"/>
      <c r="BQ3130" s="12"/>
      <c r="BR3130" s="12"/>
      <c r="BS3130" s="12"/>
      <c r="BT3130" s="12"/>
      <c r="BU3130" s="12"/>
      <c r="BV3130" s="12"/>
      <c r="BW3130" s="12"/>
      <c r="BX3130" s="12"/>
      <c r="BY3130" s="12"/>
      <c r="BZ3130" s="12"/>
      <c r="CA3130" s="12"/>
      <c r="CB3130" s="12"/>
      <c r="CC3130" s="12"/>
      <c r="CD3130" s="12"/>
      <c r="CE3130" s="12"/>
      <c r="CF3130" s="12"/>
      <c r="CG3130" s="12"/>
      <c r="CH3130" s="12"/>
      <c r="CI3130" s="12"/>
      <c r="CJ3130" s="12"/>
      <c r="CK3130" s="12"/>
      <c r="CL3130" s="12"/>
      <c r="CM3130" s="12"/>
      <c r="CN3130" s="12"/>
      <c r="CO3130" s="12"/>
      <c r="CP3130" s="12"/>
      <c r="CQ3130" s="12" t="str">
        <f>CONCATENATE(baseURL!$A$1,baseURL!$B$1,baseURL!$C$1,".",C3130,".",L3130,".pkl&amp;seq=",BC3130)</f>
        <v>http://proteomics.broadinstitute.org/millscripts/viewfeed.pl?side=xl&amp;cycle=1&amp;fixedMods=iaaC&amp;file=msdataSM/iPRG2012_nd/cpick_in/iPRG2012_nd.2049.1.3.pkl&amp;seq=YVKWPEYVR</v>
      </c>
      <c r="CR3130" s="12"/>
      <c r="CS3130" s="12"/>
    </row>
    <row r="3131" spans="1:97" x14ac:dyDescent="0.2">
      <c r="A3131" s="3">
        <v>1619</v>
      </c>
      <c r="B3131" s="2" t="s">
        <v>7654</v>
      </c>
      <c r="C3131" s="2" t="s">
        <v>7655</v>
      </c>
      <c r="D3131" s="3">
        <v>8127</v>
      </c>
      <c r="E3131" s="3">
        <v>8120</v>
      </c>
      <c r="F3131" s="3">
        <v>43047</v>
      </c>
      <c r="G3131" s="3">
        <v>10168</v>
      </c>
      <c r="H3131" s="3">
        <v>32.299199999999999</v>
      </c>
      <c r="I3131" s="30">
        <v>689.39629000000002</v>
      </c>
      <c r="J3131" s="30">
        <v>689.39646960000005</v>
      </c>
      <c r="K3131" s="30">
        <v>-1.8000000000000001E-4</v>
      </c>
      <c r="L3131" s="3">
        <v>0</v>
      </c>
      <c r="M3131" s="3">
        <v>2</v>
      </c>
      <c r="N3131" s="10">
        <f t="shared" si="336"/>
        <v>1</v>
      </c>
      <c r="O3131" s="35">
        <v>2</v>
      </c>
      <c r="P3131" s="17"/>
      <c r="Q3131" s="40">
        <v>1377.7848799999999</v>
      </c>
      <c r="R3131" s="40">
        <v>689.39607999999998</v>
      </c>
      <c r="S3131" s="18">
        <f t="shared" si="337"/>
        <v>0.30461443882627698</v>
      </c>
      <c r="T3131" s="18">
        <f t="shared" si="338"/>
        <v>0.56513231125751906</v>
      </c>
      <c r="U3131" s="18">
        <f t="shared" si="339"/>
        <v>0.60922887748764609</v>
      </c>
      <c r="V3131" s="30">
        <v>689.39649999999995</v>
      </c>
      <c r="X3131" s="3" t="s">
        <v>47</v>
      </c>
      <c r="Y3131" s="3" t="s">
        <v>47</v>
      </c>
      <c r="Z3131" s="3" t="s">
        <v>47</v>
      </c>
      <c r="AA3131" s="3" t="s">
        <v>47</v>
      </c>
      <c r="AB3131" s="12" t="s">
        <v>52</v>
      </c>
      <c r="AC3131" s="3" t="s">
        <v>47</v>
      </c>
      <c r="AD3131" s="3" t="s">
        <v>47</v>
      </c>
      <c r="AE3131" s="3" t="s">
        <v>48</v>
      </c>
      <c r="AF3131" s="3" t="s">
        <v>47</v>
      </c>
      <c r="AL3131" s="3" t="s">
        <v>52</v>
      </c>
      <c r="AU3131" s="3">
        <v>0</v>
      </c>
      <c r="AV3131" s="3">
        <v>7</v>
      </c>
      <c r="AW3131" s="3">
        <v>1</v>
      </c>
      <c r="AX3131" s="3">
        <v>7</v>
      </c>
      <c r="AY3131" s="3">
        <v>100</v>
      </c>
      <c r="AZ3131" s="6" t="str">
        <f t="shared" si="340"/>
        <v>2049.17</v>
      </c>
      <c r="BC3131" s="12" t="s">
        <v>7656</v>
      </c>
      <c r="BJ3131" s="12">
        <f t="shared" si="341"/>
        <v>0</v>
      </c>
      <c r="BK3131" s="12">
        <f t="shared" si="342"/>
        <v>0</v>
      </c>
      <c r="CQ3131" s="3" t="str">
        <f>CONCATENATE(baseURL!$A$1,baseURL!$B$1,baseURL!$C$1,".",C3131,".",L3131,".pkl&amp;seq=",BC3131)</f>
        <v>http://proteomics.broadinstitute.org/millscripts/viewfeed.pl?side=xl&amp;cycle=1&amp;fixedMods=iaaC&amp;file=msdataSM/iPRG2012_nd/cpick_in/iPRG2012_nd.2049.17.0.pkl&amp;seq=NLYLLAVKGSGSR</v>
      </c>
    </row>
    <row r="3132" spans="1:97" x14ac:dyDescent="0.2">
      <c r="A3132" s="3">
        <v>6491</v>
      </c>
      <c r="B3132" s="2" t="s">
        <v>7657</v>
      </c>
      <c r="C3132" s="2" t="s">
        <v>7658</v>
      </c>
      <c r="D3132" s="3">
        <v>8128</v>
      </c>
      <c r="E3132" s="3">
        <v>8121</v>
      </c>
      <c r="F3132" s="3">
        <v>43048</v>
      </c>
      <c r="G3132" s="3">
        <v>10169</v>
      </c>
      <c r="H3132" s="3">
        <v>32.299999999999997</v>
      </c>
      <c r="I3132" s="30">
        <v>693.87566000000004</v>
      </c>
      <c r="J3132" s="30">
        <v>693.87417000000005</v>
      </c>
      <c r="K3132" s="30">
        <v>1.49E-3</v>
      </c>
      <c r="L3132" s="3">
        <v>2</v>
      </c>
      <c r="M3132" s="3">
        <v>2</v>
      </c>
      <c r="N3132" s="10">
        <f t="shared" si="336"/>
        <v>1</v>
      </c>
      <c r="O3132" s="35">
        <v>2</v>
      </c>
      <c r="P3132" s="17"/>
      <c r="Q3132" s="40">
        <v>1386.7409600000001</v>
      </c>
      <c r="R3132" s="40">
        <v>693.87411999999995</v>
      </c>
      <c r="S3132" s="18">
        <f t="shared" si="337"/>
        <v>2.2194227392295782</v>
      </c>
      <c r="T3132" s="18">
        <f t="shared" si="338"/>
        <v>7.2059179986617483E-2</v>
      </c>
      <c r="U3132" s="18">
        <f t="shared" si="339"/>
        <v>-2.8823671863572108E-2</v>
      </c>
      <c r="V3132" s="30">
        <v>693.8741</v>
      </c>
      <c r="W3132" s="3" t="s">
        <v>47</v>
      </c>
      <c r="X3132" s="3" t="s">
        <v>47</v>
      </c>
      <c r="Y3132" s="3" t="s">
        <v>47</v>
      </c>
      <c r="Z3132" s="3" t="s">
        <v>47</v>
      </c>
      <c r="AA3132" s="3" t="s">
        <v>48</v>
      </c>
      <c r="AB3132" s="12" t="s">
        <v>47</v>
      </c>
      <c r="AC3132" s="3" t="s">
        <v>47</v>
      </c>
      <c r="AD3132" s="3" t="s">
        <v>47</v>
      </c>
      <c r="AE3132" s="3" t="s">
        <v>47</v>
      </c>
      <c r="AF3132" s="3" t="s">
        <v>47</v>
      </c>
      <c r="AG3132" s="3" t="s">
        <v>47</v>
      </c>
      <c r="AH3132" s="3" t="s">
        <v>47</v>
      </c>
      <c r="AI3132" s="3" t="s">
        <v>47</v>
      </c>
      <c r="AJ3132" s="3" t="s">
        <v>47</v>
      </c>
      <c r="AK3132" s="3" t="s">
        <v>47</v>
      </c>
      <c r="AL3132" s="3" t="s">
        <v>47</v>
      </c>
      <c r="AU3132" s="3">
        <v>0</v>
      </c>
      <c r="AV3132" s="3">
        <v>15</v>
      </c>
      <c r="AW3132" s="3">
        <v>1</v>
      </c>
      <c r="AX3132" s="3">
        <v>15</v>
      </c>
      <c r="AY3132" s="3">
        <v>100</v>
      </c>
      <c r="AZ3132" s="6" t="str">
        <f t="shared" si="340"/>
        <v>2049.18</v>
      </c>
      <c r="BC3132" s="12" t="s">
        <v>7589</v>
      </c>
      <c r="BJ3132" s="12">
        <f t="shared" si="341"/>
        <v>0</v>
      </c>
      <c r="BK3132" s="12">
        <f t="shared" si="342"/>
        <v>0</v>
      </c>
      <c r="CQ3132" s="3" t="str">
        <f>CONCATENATE(baseURL!$A$1,baseURL!$B$1,baseURL!$C$1,".",C3132,".",L3132,".pkl&amp;seq=",BC3132)</f>
        <v>http://proteomics.broadinstitute.org/millscripts/viewfeed.pl?side=xl&amp;cycle=1&amp;fixedMods=iaaC&amp;file=msdataSM/iPRG2012_nd/cpick_in/iPRG2012_nd.2049.18.2.pkl&amp;seq=ANGTTVLVGMPAGAK</v>
      </c>
    </row>
    <row r="3133" spans="1:97" x14ac:dyDescent="0.2">
      <c r="A3133" s="3">
        <v>1114</v>
      </c>
      <c r="B3133" s="23" t="s">
        <v>7661</v>
      </c>
      <c r="C3133" s="23" t="s">
        <v>7662</v>
      </c>
      <c r="D3133" s="12">
        <v>8129</v>
      </c>
      <c r="E3133" s="12">
        <v>8122</v>
      </c>
      <c r="F3133" s="12">
        <v>43049</v>
      </c>
      <c r="G3133" s="12">
        <v>10170</v>
      </c>
      <c r="H3133" s="12">
        <v>32.300800000000002</v>
      </c>
      <c r="I3133" s="32">
        <v>849.10095000000001</v>
      </c>
      <c r="J3133" s="32">
        <v>849.09945819999996</v>
      </c>
      <c r="K3133" s="32">
        <v>1.49E-3</v>
      </c>
      <c r="L3133" s="12">
        <v>3</v>
      </c>
      <c r="M3133" s="12">
        <v>3</v>
      </c>
      <c r="N3133" s="10">
        <f t="shared" si="336"/>
        <v>1</v>
      </c>
      <c r="O3133" s="35">
        <v>3</v>
      </c>
      <c r="P3133" s="17"/>
      <c r="Q3133" s="40">
        <v>2545.2814100000001</v>
      </c>
      <c r="R3133" s="40">
        <v>849.09865000000002</v>
      </c>
      <c r="S3133" s="18">
        <f t="shared" si="337"/>
        <v>2.7087547483335261</v>
      </c>
      <c r="T3133" s="18">
        <f t="shared" si="338"/>
        <v>0.95183286410553369</v>
      </c>
      <c r="U3133" s="18">
        <f t="shared" si="339"/>
        <v>1.0010615374479823</v>
      </c>
      <c r="V3133" s="32">
        <v>849.09950000000003</v>
      </c>
      <c r="W3133" s="12"/>
      <c r="X3133" s="12"/>
      <c r="Y3133" s="12" t="s">
        <v>47</v>
      </c>
      <c r="Z3133" s="12" t="s">
        <v>52</v>
      </c>
      <c r="AA3133" s="12" t="s">
        <v>47</v>
      </c>
      <c r="AB3133" s="12" t="s">
        <v>52</v>
      </c>
      <c r="AC3133" s="12" t="s">
        <v>52</v>
      </c>
      <c r="AD3133" s="12"/>
      <c r="AE3133" s="12"/>
      <c r="AF3133" s="12" t="s">
        <v>48</v>
      </c>
      <c r="AG3133" s="12"/>
      <c r="AH3133" s="12"/>
      <c r="AI3133" s="12"/>
      <c r="AJ3133" s="12"/>
      <c r="AK3133" s="12"/>
      <c r="AL3133" s="12" t="s">
        <v>52</v>
      </c>
      <c r="AM3133" s="12" t="s">
        <v>47</v>
      </c>
      <c r="AN3133" s="12"/>
      <c r="AO3133" s="12"/>
      <c r="AP3133" s="12"/>
      <c r="AQ3133" s="12"/>
      <c r="AR3133" s="12"/>
      <c r="AS3133" s="12"/>
      <c r="AT3133" s="12"/>
      <c r="AU3133" s="12">
        <v>0</v>
      </c>
      <c r="AV3133" s="12">
        <v>3</v>
      </c>
      <c r="AW3133" s="12">
        <v>1</v>
      </c>
      <c r="AX3133" s="12">
        <v>3</v>
      </c>
      <c r="AY3133" s="12">
        <v>100</v>
      </c>
      <c r="AZ3133" s="19" t="str">
        <f t="shared" si="340"/>
        <v>2049.19</v>
      </c>
      <c r="BC3133" s="12" t="s">
        <v>7663</v>
      </c>
      <c r="BJ3133" s="12">
        <f t="shared" si="341"/>
        <v>0</v>
      </c>
      <c r="BK3133" s="12">
        <f t="shared" si="342"/>
        <v>0</v>
      </c>
      <c r="BL3133" s="12"/>
      <c r="BM3133" s="12"/>
      <c r="BN3133" s="12"/>
      <c r="BO3133" s="12"/>
      <c r="BP3133" s="12"/>
      <c r="BQ3133" s="12"/>
      <c r="BR3133" s="12"/>
      <c r="BS3133" s="12"/>
      <c r="BT3133" s="12"/>
      <c r="BU3133" s="12"/>
      <c r="BV3133" s="12"/>
      <c r="BW3133" s="12"/>
      <c r="BX3133" s="12"/>
      <c r="BY3133" s="12"/>
      <c r="BZ3133" s="12"/>
      <c r="CA3133" s="12"/>
      <c r="CB3133" s="12"/>
      <c r="CC3133" s="12"/>
      <c r="CD3133" s="12"/>
      <c r="CE3133" s="12"/>
      <c r="CF3133" s="12"/>
      <c r="CG3133" s="12"/>
      <c r="CH3133" s="12"/>
      <c r="CI3133" s="12"/>
      <c r="CJ3133" s="12"/>
      <c r="CK3133" s="12"/>
      <c r="CL3133" s="12"/>
      <c r="CM3133" s="12"/>
      <c r="CN3133" s="12"/>
      <c r="CO3133" s="12"/>
      <c r="CP3133" s="12"/>
      <c r="CQ3133" s="12" t="str">
        <f>CONCATENATE(baseURL!$A$1,baseURL!$B$1,baseURL!$C$1,".",C3133,".",L3133,".pkl&amp;seq=",BC3133)</f>
        <v>http://proteomics.broadinstitute.org/millscripts/viewfeed.pl?side=xl&amp;cycle=1&amp;fixedMods=iaaC&amp;file=msdataSM/iPRG2012_nd/cpick_in/iPRG2012_nd.2049.19.3.pkl&amp;seq=VVPNEKADDDSVTLLSAGNDKMVK</v>
      </c>
      <c r="CR3133" s="12"/>
      <c r="CS3133" s="12"/>
    </row>
    <row r="3134" spans="1:97" x14ac:dyDescent="0.2">
      <c r="A3134" s="3">
        <v>3140</v>
      </c>
      <c r="B3134" s="2" t="s">
        <v>7664</v>
      </c>
      <c r="C3134" s="2" t="s">
        <v>7665</v>
      </c>
      <c r="D3134" s="3">
        <v>8116</v>
      </c>
      <c r="E3134" s="3">
        <v>8109</v>
      </c>
      <c r="F3134" s="3">
        <v>43036</v>
      </c>
      <c r="G3134" s="3">
        <v>10157</v>
      </c>
      <c r="H3134" s="3">
        <v>32.29</v>
      </c>
      <c r="I3134" s="30">
        <v>504.29401999999999</v>
      </c>
      <c r="J3134" s="30">
        <v>504.2834957</v>
      </c>
      <c r="K3134" s="30">
        <v>1.052E-2</v>
      </c>
      <c r="L3134" s="3">
        <v>3</v>
      </c>
      <c r="M3134" s="3">
        <v>3</v>
      </c>
      <c r="N3134" s="10">
        <f t="shared" si="336"/>
        <v>1</v>
      </c>
      <c r="O3134" s="35">
        <v>3</v>
      </c>
      <c r="P3134" s="17"/>
      <c r="Q3134" s="40">
        <v>1510.8336200000001</v>
      </c>
      <c r="R3134" s="40">
        <v>504.28271999999998</v>
      </c>
      <c r="S3134" s="18">
        <f t="shared" si="337"/>
        <v>22.408065063196375</v>
      </c>
      <c r="T3134" s="18">
        <f t="shared" si="338"/>
        <v>1.5382244309693911</v>
      </c>
      <c r="U3134" s="18">
        <f t="shared" si="339"/>
        <v>0.9518470116102169</v>
      </c>
      <c r="V3134" s="30">
        <v>504.28320000000002</v>
      </c>
      <c r="W3134" s="3" t="s">
        <v>47</v>
      </c>
      <c r="X3134" s="3" t="s">
        <v>47</v>
      </c>
      <c r="Y3134" s="3" t="s">
        <v>47</v>
      </c>
      <c r="Z3134" s="3" t="s">
        <v>47</v>
      </c>
      <c r="AA3134" s="3" t="s">
        <v>47</v>
      </c>
      <c r="AB3134" s="12" t="s">
        <v>47</v>
      </c>
      <c r="AC3134" s="3" t="s">
        <v>47</v>
      </c>
      <c r="AD3134" s="3" t="s">
        <v>47</v>
      </c>
      <c r="AH3134" s="3" t="s">
        <v>47</v>
      </c>
      <c r="AI3134" s="3" t="s">
        <v>47</v>
      </c>
      <c r="AL3134" s="3" t="s">
        <v>48</v>
      </c>
      <c r="AM3134" s="3" t="s">
        <v>47</v>
      </c>
      <c r="AN3134" s="3" t="s">
        <v>48</v>
      </c>
      <c r="AU3134" s="3">
        <v>0</v>
      </c>
      <c r="AV3134" s="3">
        <v>11</v>
      </c>
      <c r="AW3134" s="3">
        <v>1</v>
      </c>
      <c r="AX3134" s="3">
        <v>11</v>
      </c>
      <c r="AY3134" s="3">
        <v>100</v>
      </c>
      <c r="AZ3134" s="6" t="str">
        <f t="shared" si="340"/>
        <v>2049.6</v>
      </c>
      <c r="BC3134" s="12" t="s">
        <v>7666</v>
      </c>
      <c r="BJ3134" s="12">
        <f t="shared" si="341"/>
        <v>0</v>
      </c>
      <c r="BK3134" s="12">
        <f t="shared" si="342"/>
        <v>0</v>
      </c>
      <c r="CQ3134" s="3" t="str">
        <f>CONCATENATE(baseURL!$A$1,baseURL!$B$1,baseURL!$C$1,".",C3134,".",L3134,".pkl&amp;seq=",BC3134)</f>
        <v>http://proteomics.broadinstitute.org/millscripts/viewfeed.pl?side=xl&amp;cycle=1&amp;fixedMods=iaaC&amp;file=msdataSM/iPRG2012_nd/cpick_in/iPRG2012_nd.2049.6.3.pkl&amp;seq=VRLEPLLSGGGQER</v>
      </c>
    </row>
    <row r="3135" spans="1:97" x14ac:dyDescent="0.2">
      <c r="A3135" s="3">
        <v>10</v>
      </c>
      <c r="B3135" s="2" t="s">
        <v>7667</v>
      </c>
      <c r="C3135" s="2" t="s">
        <v>7668</v>
      </c>
      <c r="D3135" s="3">
        <v>8117</v>
      </c>
      <c r="E3135" s="3">
        <v>8110</v>
      </c>
      <c r="F3135" s="3">
        <v>43037</v>
      </c>
      <c r="G3135" s="3">
        <v>10158</v>
      </c>
      <c r="H3135" s="3">
        <v>32.290799999999997</v>
      </c>
      <c r="I3135" s="30">
        <v>507.32193000000001</v>
      </c>
      <c r="J3135" s="30">
        <v>507.3212418</v>
      </c>
      <c r="K3135" s="30">
        <v>6.8999999999999997E-4</v>
      </c>
      <c r="L3135" s="3">
        <v>2</v>
      </c>
      <c r="M3135" s="3">
        <v>2</v>
      </c>
      <c r="N3135" s="10">
        <f t="shared" si="336"/>
        <v>1</v>
      </c>
      <c r="O3135" s="35">
        <v>2</v>
      </c>
      <c r="P3135" s="17"/>
      <c r="Q3135" s="40">
        <v>1013.63536</v>
      </c>
      <c r="R3135" s="40">
        <v>507.32132000000001</v>
      </c>
      <c r="S3135" s="18">
        <f t="shared" si="337"/>
        <v>1.2023937807200185</v>
      </c>
      <c r="T3135" s="18">
        <f t="shared" si="338"/>
        <v>-0.15414294045156424</v>
      </c>
      <c r="U3135" s="18">
        <f t="shared" si="339"/>
        <v>-3.9422746921710827E-2</v>
      </c>
      <c r="V3135" s="30">
        <v>507.32130000000001</v>
      </c>
      <c r="W3135" s="3" t="s">
        <v>65</v>
      </c>
      <c r="Z3135" s="3" t="s">
        <v>52</v>
      </c>
      <c r="AA3135" s="3" t="s">
        <v>65</v>
      </c>
      <c r="AB3135" s="12" t="s">
        <v>47</v>
      </c>
      <c r="AC3135" s="3" t="s">
        <v>47</v>
      </c>
      <c r="AF3135" s="3" t="s">
        <v>47</v>
      </c>
      <c r="AH3135" s="3" t="s">
        <v>48</v>
      </c>
      <c r="AL3135" s="3" t="s">
        <v>48</v>
      </c>
      <c r="AM3135" s="3" t="s">
        <v>47</v>
      </c>
      <c r="AU3135" s="3">
        <v>2</v>
      </c>
      <c r="AV3135" s="3">
        <v>4</v>
      </c>
      <c r="AW3135" s="3">
        <v>1</v>
      </c>
      <c r="AX3135" s="3">
        <v>4</v>
      </c>
      <c r="AY3135" s="3">
        <v>100</v>
      </c>
      <c r="AZ3135" s="6" t="str">
        <f t="shared" si="340"/>
        <v>2049.7</v>
      </c>
      <c r="BC3135" s="12" t="s">
        <v>7669</v>
      </c>
      <c r="BJ3135" s="12">
        <f t="shared" si="341"/>
        <v>0</v>
      </c>
      <c r="BK3135" s="12">
        <f t="shared" si="342"/>
        <v>0</v>
      </c>
      <c r="BS3135" s="3" t="s">
        <v>7670</v>
      </c>
      <c r="BW3135" s="3" t="s">
        <v>7671</v>
      </c>
      <c r="CQ3135" s="3" t="str">
        <f>CONCATENATE(baseURL!$A$1,baseURL!$B$1,baseURL!$C$1,".",C3135,".",L3135,".pkl&amp;seq=",BC3135)</f>
        <v>http://proteomics.broadinstitute.org/millscripts/viewfeed.pl?side=xl&amp;cycle=1&amp;fixedMods=iaaC&amp;file=msdataSM/iPRG2012_nd/cpick_in/iPRG2012_nd.2049.7.2.pkl&amp;seq=ALLLGAQSLK</v>
      </c>
    </row>
    <row r="3136" spans="1:97" x14ac:dyDescent="0.2">
      <c r="A3136" s="3">
        <v>4446</v>
      </c>
      <c r="B3136" s="2" t="s">
        <v>7672</v>
      </c>
      <c r="C3136" s="2" t="s">
        <v>7654</v>
      </c>
      <c r="D3136" s="3">
        <v>8148</v>
      </c>
      <c r="E3136" s="3">
        <v>8140</v>
      </c>
      <c r="F3136" s="3">
        <v>43069</v>
      </c>
      <c r="G3136" s="3">
        <v>10189</v>
      </c>
      <c r="H3136" s="3">
        <v>32.325899999999997</v>
      </c>
      <c r="I3136" s="30">
        <v>819.42528000000004</v>
      </c>
      <c r="J3136" s="30">
        <v>819.42254820000005</v>
      </c>
      <c r="K3136" s="30">
        <v>2.7299999999999998E-3</v>
      </c>
      <c r="L3136" s="3">
        <v>2</v>
      </c>
      <c r="M3136" s="3">
        <v>2</v>
      </c>
      <c r="N3136" s="10">
        <f t="shared" si="336"/>
        <v>1</v>
      </c>
      <c r="O3136" s="35">
        <v>2</v>
      </c>
      <c r="P3136" s="17"/>
      <c r="Q3136" s="40">
        <v>1637.83809</v>
      </c>
      <c r="R3136" s="40">
        <v>819.42268000000001</v>
      </c>
      <c r="S3136" s="18">
        <f t="shared" si="337"/>
        <v>3.1729656299352951</v>
      </c>
      <c r="T3136" s="18">
        <f t="shared" si="338"/>
        <v>-0.16084494996260387</v>
      </c>
      <c r="U3136" s="18">
        <f t="shared" si="339"/>
        <v>2.4407427860679735E-2</v>
      </c>
      <c r="V3136" s="30">
        <v>819.42269999999996</v>
      </c>
      <c r="W3136" s="3" t="s">
        <v>47</v>
      </c>
      <c r="X3136" s="3" t="s">
        <v>47</v>
      </c>
      <c r="Y3136" s="3" t="s">
        <v>47</v>
      </c>
      <c r="Z3136" s="3" t="s">
        <v>47</v>
      </c>
      <c r="AA3136" s="3" t="s">
        <v>47</v>
      </c>
      <c r="AB3136" s="12" t="s">
        <v>47</v>
      </c>
      <c r="AC3136" s="3" t="s">
        <v>47</v>
      </c>
      <c r="AD3136" s="3" t="s">
        <v>47</v>
      </c>
      <c r="AE3136" s="3" t="s">
        <v>47</v>
      </c>
      <c r="AF3136" s="3" t="s">
        <v>47</v>
      </c>
      <c r="AG3136" s="3" t="s">
        <v>47</v>
      </c>
      <c r="AH3136" s="3" t="s">
        <v>47</v>
      </c>
      <c r="AI3136" s="3" t="s">
        <v>47</v>
      </c>
      <c r="AK3136" s="3" t="s">
        <v>48</v>
      </c>
      <c r="AL3136" s="3" t="s">
        <v>47</v>
      </c>
      <c r="AM3136" s="3" t="s">
        <v>47</v>
      </c>
      <c r="AN3136" s="3" t="s">
        <v>47</v>
      </c>
      <c r="AU3136" s="3">
        <v>0</v>
      </c>
      <c r="AV3136" s="3">
        <v>16</v>
      </c>
      <c r="AW3136" s="3">
        <v>1</v>
      </c>
      <c r="AX3136" s="3">
        <v>16</v>
      </c>
      <c r="AY3136" s="3">
        <v>100</v>
      </c>
      <c r="AZ3136" s="6" t="str">
        <f t="shared" si="340"/>
        <v>2050.18</v>
      </c>
      <c r="BC3136" s="12" t="s">
        <v>7673</v>
      </c>
      <c r="BJ3136" s="12">
        <f t="shared" si="341"/>
        <v>0</v>
      </c>
      <c r="BK3136" s="12">
        <f t="shared" si="342"/>
        <v>0</v>
      </c>
      <c r="CQ3136" s="3" t="str">
        <f>CONCATENATE(baseURL!$A$1,baseURL!$B$1,baseURL!$C$1,".",C3136,".",L3136,".pkl&amp;seq=",BC3136)</f>
        <v>http://proteomics.broadinstitute.org/millscripts/viewfeed.pl?side=xl&amp;cycle=1&amp;fixedMods=iaaC&amp;file=msdataSM/iPRG2012_nd/cpick_in/iPRG2012_nd.2050.18.2.pkl&amp;seq=LQTYGETTAVDALQK</v>
      </c>
    </row>
    <row r="3137" spans="1:99" x14ac:dyDescent="0.2">
      <c r="A3137" s="3">
        <v>2760</v>
      </c>
      <c r="B3137" s="2" t="s">
        <v>7674</v>
      </c>
      <c r="C3137" s="2" t="s">
        <v>7659</v>
      </c>
      <c r="D3137" s="3">
        <v>8132</v>
      </c>
      <c r="E3137" s="3">
        <v>8124</v>
      </c>
      <c r="F3137" s="3">
        <v>43053</v>
      </c>
      <c r="G3137" s="3">
        <v>10173</v>
      </c>
      <c r="H3137" s="3">
        <v>32.310899999999997</v>
      </c>
      <c r="I3137" s="30">
        <v>434.87646000000001</v>
      </c>
      <c r="J3137" s="30">
        <v>434.87646330000001</v>
      </c>
      <c r="K3137" s="30">
        <v>0</v>
      </c>
      <c r="L3137" s="3">
        <v>3</v>
      </c>
      <c r="M3137" s="3">
        <v>0</v>
      </c>
      <c r="N3137" s="10">
        <f t="shared" si="336"/>
        <v>1</v>
      </c>
      <c r="O3137" s="35">
        <v>3</v>
      </c>
      <c r="P3137" s="17"/>
      <c r="Q3137" s="40">
        <v>1302.61133</v>
      </c>
      <c r="R3137" s="40">
        <v>434.87529000000001</v>
      </c>
      <c r="S3137" s="18">
        <f t="shared" si="337"/>
        <v>2.690426489860787</v>
      </c>
      <c r="T3137" s="18">
        <f t="shared" si="338"/>
        <v>2.6980148722750577</v>
      </c>
      <c r="U3137" s="18">
        <f t="shared" si="339"/>
        <v>2.0925539365002956</v>
      </c>
      <c r="V3137" s="30">
        <v>434.87619999999998</v>
      </c>
      <c r="W3137" s="3" t="s">
        <v>47</v>
      </c>
      <c r="Z3137" s="3" t="s">
        <v>47</v>
      </c>
      <c r="AA3137" s="3" t="s">
        <v>47</v>
      </c>
      <c r="AB3137" s="12" t="s">
        <v>47</v>
      </c>
      <c r="AC3137" s="3" t="s">
        <v>47</v>
      </c>
      <c r="AD3137" s="3" t="s">
        <v>47</v>
      </c>
      <c r="AF3137" s="3" t="s">
        <v>48</v>
      </c>
      <c r="AG3137" s="3" t="s">
        <v>47</v>
      </c>
      <c r="AH3137" s="3" t="s">
        <v>47</v>
      </c>
      <c r="AI3137" s="3" t="s">
        <v>47</v>
      </c>
      <c r="AK3137" s="3" t="s">
        <v>52</v>
      </c>
      <c r="AL3137" s="3" t="s">
        <v>48</v>
      </c>
      <c r="AU3137" s="3">
        <v>0</v>
      </c>
      <c r="AV3137" s="3">
        <v>9</v>
      </c>
      <c r="AW3137" s="3">
        <v>1</v>
      </c>
      <c r="AX3137" s="3">
        <v>9</v>
      </c>
      <c r="AY3137" s="3">
        <v>100</v>
      </c>
      <c r="AZ3137" s="6" t="str">
        <f t="shared" si="340"/>
        <v>2050.2</v>
      </c>
      <c r="BC3137" s="12" t="s">
        <v>7675</v>
      </c>
      <c r="BJ3137" s="12">
        <f t="shared" si="341"/>
        <v>0</v>
      </c>
      <c r="BK3137" s="12">
        <f t="shared" si="342"/>
        <v>0</v>
      </c>
      <c r="CQ3137" s="3" t="str">
        <f>CONCATENATE(baseURL!$A$1,baseURL!$B$1,baseURL!$C$1,".",C3137,".",L3137,".pkl&amp;seq=",BC3137)</f>
        <v>http://proteomics.broadinstitute.org/millscripts/viewfeed.pl?side=xl&amp;cycle=1&amp;fixedMods=iaaC&amp;file=msdataSM/iPRG2012_nd/cpick_in/iPRG2012_nd.2050.2.3.pkl&amp;seq=AFQSAYPEFSR</v>
      </c>
    </row>
    <row r="3138" spans="1:99" x14ac:dyDescent="0.2">
      <c r="A3138" s="3">
        <v>2241</v>
      </c>
      <c r="B3138" s="2" t="s">
        <v>7676</v>
      </c>
      <c r="C3138" s="2" t="s">
        <v>7664</v>
      </c>
      <c r="D3138" s="3">
        <v>8137</v>
      </c>
      <c r="E3138" s="3">
        <v>8129</v>
      </c>
      <c r="F3138" s="3">
        <v>43058</v>
      </c>
      <c r="G3138" s="3">
        <v>10178</v>
      </c>
      <c r="H3138" s="3">
        <v>32.315100000000001</v>
      </c>
      <c r="I3138" s="30">
        <v>492.74185</v>
      </c>
      <c r="J3138" s="30">
        <v>492.74078500000002</v>
      </c>
      <c r="K3138" s="30">
        <v>1.06E-3</v>
      </c>
      <c r="L3138" s="3">
        <v>2</v>
      </c>
      <c r="M3138" s="3">
        <v>2</v>
      </c>
      <c r="N3138" s="10">
        <f t="shared" ref="N3138:N3201" si="343">IF(AND(M3138&gt;0,L3138&gt;0), IF(M3138=L3138,1,-1), 1)</f>
        <v>1</v>
      </c>
      <c r="O3138" s="35">
        <v>2</v>
      </c>
      <c r="P3138" s="17"/>
      <c r="Q3138" s="40">
        <v>984.47852</v>
      </c>
      <c r="R3138" s="40">
        <v>492.74290000000002</v>
      </c>
      <c r="S3138" s="18">
        <f t="shared" ref="S3138:S3201" si="344">1000000*(I3138-R3138)/R3138</f>
        <v>-2.1309287257526095</v>
      </c>
      <c r="T3138" s="18">
        <f t="shared" ref="T3138:T3201" si="345">1000000*(J3138-R3138)/R3138</f>
        <v>-4.2922992903670849</v>
      </c>
      <c r="U3138" s="18">
        <f t="shared" ref="U3138:U3201" si="346">1000000*(V3138-R3138)/R3138</f>
        <v>-4.261857451505219</v>
      </c>
      <c r="V3138" s="30">
        <v>492.74079999999998</v>
      </c>
      <c r="Z3138" s="3" t="s">
        <v>47</v>
      </c>
      <c r="AA3138" s="3" t="s">
        <v>47</v>
      </c>
      <c r="AB3138" s="12" t="s">
        <v>47</v>
      </c>
      <c r="AC3138" s="3" t="s">
        <v>47</v>
      </c>
      <c r="AG3138" s="3" t="s">
        <v>47</v>
      </c>
      <c r="AH3138" s="3" t="s">
        <v>47</v>
      </c>
      <c r="AI3138" s="3" t="s">
        <v>48</v>
      </c>
      <c r="AL3138" s="3" t="s">
        <v>47</v>
      </c>
      <c r="AU3138" s="3">
        <v>0</v>
      </c>
      <c r="AV3138" s="3">
        <v>7</v>
      </c>
      <c r="AW3138" s="3">
        <v>1</v>
      </c>
      <c r="AX3138" s="3">
        <v>7</v>
      </c>
      <c r="AY3138" s="3">
        <v>100</v>
      </c>
      <c r="AZ3138" s="6" t="str">
        <f t="shared" ref="AZ3138:AZ3201" si="347">HYPERLINK(CQ3138,C3138)</f>
        <v>2050.7</v>
      </c>
      <c r="BC3138" s="12" t="s">
        <v>7677</v>
      </c>
      <c r="BJ3138" s="12">
        <f t="shared" ref="BJ3138:BJ3201" si="348">LEN(BC3138)-LEN(SUBSTITUTE(BC3138,"C",""))</f>
        <v>0</v>
      </c>
      <c r="BK3138" s="12">
        <f t="shared" ref="BK3138:BK3201" si="349">LEN(BC3138)-LEN(SUBSTITUTE(BC3138,"c",""))</f>
        <v>0</v>
      </c>
      <c r="CQ3138" s="3" t="str">
        <f>CONCATENATE(baseURL!$A$1,baseURL!$B$1,baseURL!$C$1,".",C3138,".",L3138,".pkl&amp;seq=",BC3138)</f>
        <v>http://proteomics.broadinstitute.org/millscripts/viewfeed.pl?side=xl&amp;cycle=1&amp;fixedMods=iaaC&amp;file=msdataSM/iPRG2012_nd/cpick_in/iPRG2012_nd.2050.7.2.pkl&amp;seq=ATEDFFVR</v>
      </c>
    </row>
    <row r="3139" spans="1:99" x14ac:dyDescent="0.2">
      <c r="A3139" s="3">
        <v>4937</v>
      </c>
      <c r="B3139" s="2" t="s">
        <v>7678</v>
      </c>
      <c r="C3139" s="2" t="s">
        <v>7667</v>
      </c>
      <c r="D3139" s="3">
        <v>8138</v>
      </c>
      <c r="E3139" s="3">
        <v>8130</v>
      </c>
      <c r="F3139" s="3">
        <v>43059</v>
      </c>
      <c r="G3139" s="3">
        <v>10179</v>
      </c>
      <c r="H3139" s="3">
        <v>32.315899999999999</v>
      </c>
      <c r="I3139" s="30">
        <v>493.79777999999999</v>
      </c>
      <c r="J3139" s="30">
        <v>493.7986434</v>
      </c>
      <c r="K3139" s="30">
        <v>-8.5999999999999998E-4</v>
      </c>
      <c r="L3139" s="3">
        <v>2</v>
      </c>
      <c r="M3139" s="3">
        <v>2</v>
      </c>
      <c r="N3139" s="10">
        <f t="shared" si="343"/>
        <v>1</v>
      </c>
      <c r="O3139" s="35">
        <v>2</v>
      </c>
      <c r="P3139" s="17"/>
      <c r="Q3139" s="40">
        <v>986.58807000000002</v>
      </c>
      <c r="R3139" s="40">
        <v>493.79766999999998</v>
      </c>
      <c r="S3139" s="18">
        <f t="shared" si="344"/>
        <v>0.22276330304777217</v>
      </c>
      <c r="T3139" s="18">
        <f t="shared" si="345"/>
        <v>1.9712527198048024</v>
      </c>
      <c r="U3139" s="18">
        <f t="shared" si="346"/>
        <v>1.8833624711906789</v>
      </c>
      <c r="V3139" s="30">
        <v>493.79860000000002</v>
      </c>
      <c r="W3139" s="3" t="s">
        <v>47</v>
      </c>
      <c r="X3139" s="3" t="s">
        <v>47</v>
      </c>
      <c r="Y3139" s="3" t="s">
        <v>47</v>
      </c>
      <c r="Z3139" s="3" t="s">
        <v>47</v>
      </c>
      <c r="AA3139" s="3" t="s">
        <v>48</v>
      </c>
      <c r="AB3139" s="12" t="s">
        <v>47</v>
      </c>
      <c r="AC3139" s="3" t="s">
        <v>47</v>
      </c>
      <c r="AD3139" s="3" t="s">
        <v>47</v>
      </c>
      <c r="AE3139" s="3" t="s">
        <v>47</v>
      </c>
      <c r="AF3139" s="3" t="s">
        <v>47</v>
      </c>
      <c r="AG3139" s="3" t="s">
        <v>47</v>
      </c>
      <c r="AH3139" s="3" t="s">
        <v>47</v>
      </c>
      <c r="AI3139" s="3" t="s">
        <v>47</v>
      </c>
      <c r="AJ3139" s="3" t="s">
        <v>47</v>
      </c>
      <c r="AK3139" s="3" t="s">
        <v>47</v>
      </c>
      <c r="AL3139" s="3" t="s">
        <v>47</v>
      </c>
      <c r="AM3139" s="3" t="s">
        <v>47</v>
      </c>
      <c r="AN3139" s="3" t="s">
        <v>47</v>
      </c>
      <c r="AU3139" s="3">
        <v>0</v>
      </c>
      <c r="AV3139" s="3">
        <v>17</v>
      </c>
      <c r="AW3139" s="3">
        <v>1</v>
      </c>
      <c r="AX3139" s="3">
        <v>17</v>
      </c>
      <c r="AY3139" s="3">
        <v>100</v>
      </c>
      <c r="AZ3139" s="6" t="str">
        <f t="shared" si="347"/>
        <v>2050.8</v>
      </c>
      <c r="BC3139" s="12" t="s">
        <v>7502</v>
      </c>
      <c r="BJ3139" s="12">
        <f t="shared" si="348"/>
        <v>0</v>
      </c>
      <c r="BK3139" s="12">
        <f t="shared" si="349"/>
        <v>0</v>
      </c>
      <c r="CQ3139" s="3" t="str">
        <f>CONCATENATE(baseURL!$A$1,baseURL!$B$1,baseURL!$C$1,".",C3139,".",L3139,".pkl&amp;seq=",BC3139)</f>
        <v>http://proteomics.broadinstitute.org/millscripts/viewfeed.pl?side=xl&amp;cycle=1&amp;fixedMods=iaaC&amp;file=msdataSM/iPRG2012_nd/cpick_in/iPRG2012_nd.2050.8.2.pkl&amp;seq=TSLLGTLGPK</v>
      </c>
    </row>
    <row r="3140" spans="1:99" x14ac:dyDescent="0.2">
      <c r="A3140" s="3">
        <v>3617</v>
      </c>
      <c r="B3140" s="2" t="s">
        <v>7679</v>
      </c>
      <c r="C3140" s="2" t="s">
        <v>7680</v>
      </c>
      <c r="D3140" s="3">
        <v>8152</v>
      </c>
      <c r="E3140" s="3">
        <v>8144</v>
      </c>
      <c r="F3140" s="3">
        <v>43076</v>
      </c>
      <c r="G3140" s="3">
        <v>10194</v>
      </c>
      <c r="H3140" s="3">
        <v>32.340200000000003</v>
      </c>
      <c r="I3140" s="30">
        <v>571.79715999999996</v>
      </c>
      <c r="J3140" s="30">
        <v>571.79715940000006</v>
      </c>
      <c r="K3140" s="30">
        <v>0</v>
      </c>
      <c r="L3140" s="3">
        <v>2</v>
      </c>
      <c r="M3140" s="3">
        <v>0</v>
      </c>
      <c r="N3140" s="10">
        <f t="shared" si="343"/>
        <v>1</v>
      </c>
      <c r="O3140" s="35">
        <v>2</v>
      </c>
      <c r="P3140" s="17"/>
      <c r="Q3140" s="40">
        <v>1142.5840499999999</v>
      </c>
      <c r="R3140" s="40">
        <v>571.79566</v>
      </c>
      <c r="S3140" s="18">
        <f t="shared" si="344"/>
        <v>2.623314769413482</v>
      </c>
      <c r="T3140" s="18">
        <f t="shared" si="345"/>
        <v>2.6222654436674002</v>
      </c>
      <c r="U3140" s="18">
        <f t="shared" si="346"/>
        <v>2.6932698299550335</v>
      </c>
      <c r="V3140" s="30">
        <v>571.79719999999998</v>
      </c>
      <c r="W3140" s="3" t="s">
        <v>47</v>
      </c>
      <c r="X3140" s="3" t="s">
        <v>47</v>
      </c>
      <c r="Y3140" s="3" t="s">
        <v>47</v>
      </c>
      <c r="Z3140" s="3" t="s">
        <v>47</v>
      </c>
      <c r="AA3140" s="3" t="s">
        <v>47</v>
      </c>
      <c r="AB3140" s="12" t="s">
        <v>47</v>
      </c>
      <c r="AC3140" s="3" t="s">
        <v>47</v>
      </c>
      <c r="AE3140" s="3" t="s">
        <v>48</v>
      </c>
      <c r="AF3140" s="3" t="s">
        <v>48</v>
      </c>
      <c r="AG3140" s="3" t="s">
        <v>65</v>
      </c>
      <c r="AH3140" s="3" t="s">
        <v>47</v>
      </c>
      <c r="AI3140" s="3" t="s">
        <v>48</v>
      </c>
      <c r="AJ3140" s="3" t="s">
        <v>47</v>
      </c>
      <c r="AK3140" s="3" t="s">
        <v>52</v>
      </c>
      <c r="AL3140" s="3" t="s">
        <v>47</v>
      </c>
      <c r="AU3140" s="3">
        <v>1</v>
      </c>
      <c r="AV3140" s="3">
        <v>10</v>
      </c>
      <c r="AW3140" s="3">
        <v>1</v>
      </c>
      <c r="AX3140" s="3">
        <v>10</v>
      </c>
      <c r="AY3140" s="3">
        <v>100</v>
      </c>
      <c r="AZ3140" s="6" t="str">
        <f t="shared" si="347"/>
        <v>2051.4</v>
      </c>
      <c r="BC3140" s="12" t="s">
        <v>7681</v>
      </c>
      <c r="BJ3140" s="12">
        <f t="shared" si="348"/>
        <v>0</v>
      </c>
      <c r="BK3140" s="12">
        <f t="shared" si="349"/>
        <v>0</v>
      </c>
      <c r="CC3140" s="3" t="s">
        <v>7682</v>
      </c>
      <c r="CQ3140" s="3" t="str">
        <f>CONCATENATE(baseURL!$A$1,baseURL!$B$1,baseURL!$C$1,".",C3140,".",L3140,".pkl&amp;seq=",BC3140)</f>
        <v>http://proteomics.broadinstitute.org/millscripts/viewfeed.pl?side=xl&amp;cycle=1&amp;fixedMods=iaaC&amp;file=msdataSM/iPRG2012_nd/cpick_in/iPRG2012_nd.2051.4.2.pkl&amp;seq=AALEDGWVPGK</v>
      </c>
    </row>
    <row r="3141" spans="1:99" x14ac:dyDescent="0.2">
      <c r="A3141" s="3">
        <v>7457</v>
      </c>
      <c r="B3141" s="2" t="s">
        <v>7683</v>
      </c>
      <c r="C3141" s="2" t="s">
        <v>7684</v>
      </c>
      <c r="D3141" s="3">
        <v>8153</v>
      </c>
      <c r="E3141" s="3">
        <v>8145</v>
      </c>
      <c r="F3141" s="3">
        <v>43077</v>
      </c>
      <c r="G3141" s="3">
        <v>10195</v>
      </c>
      <c r="H3141" s="3">
        <v>32.342799999999997</v>
      </c>
      <c r="I3141" s="30">
        <v>589.28417000000002</v>
      </c>
      <c r="J3141" s="30">
        <v>589.28252229999998</v>
      </c>
      <c r="K3141" s="30">
        <v>1.65E-3</v>
      </c>
      <c r="L3141" s="3">
        <v>0</v>
      </c>
      <c r="M3141" s="3">
        <v>2</v>
      </c>
      <c r="N3141" s="10">
        <f t="shared" si="343"/>
        <v>1</v>
      </c>
      <c r="O3141" s="35">
        <v>2</v>
      </c>
      <c r="Q3141" s="40">
        <v>1234.58062</v>
      </c>
      <c r="R3141" s="32">
        <v>589.28322000000003</v>
      </c>
      <c r="S3141" s="18">
        <f t="shared" si="344"/>
        <v>1.6121280358006871</v>
      </c>
      <c r="T3141" s="18">
        <f t="shared" si="345"/>
        <v>-1.1839807691216755</v>
      </c>
      <c r="U3141" s="18">
        <f t="shared" si="346"/>
        <v>-0.88242797758837976</v>
      </c>
      <c r="V3141" s="30">
        <v>589.28269999999998</v>
      </c>
      <c r="W3141" s="3" t="s">
        <v>47</v>
      </c>
      <c r="AB3141" s="12" t="s">
        <v>52</v>
      </c>
      <c r="AC3141" s="3" t="s">
        <v>52</v>
      </c>
      <c r="AD3141" s="3" t="s">
        <v>47</v>
      </c>
      <c r="AH3141" s="3" t="s">
        <v>47</v>
      </c>
      <c r="AL3141" s="3" t="s">
        <v>52</v>
      </c>
      <c r="AU3141" s="3">
        <v>0</v>
      </c>
      <c r="AV3141" s="3">
        <v>3</v>
      </c>
      <c r="AW3141" s="3">
        <v>2</v>
      </c>
      <c r="AX3141" s="3">
        <v>2</v>
      </c>
      <c r="AY3141" s="3">
        <v>66.67</v>
      </c>
      <c r="AZ3141" s="6" t="str">
        <f t="shared" si="347"/>
        <v>2051.5</v>
      </c>
      <c r="BC3141" s="12" t="s">
        <v>20228</v>
      </c>
      <c r="BI3141" s="12" t="s">
        <v>594</v>
      </c>
      <c r="BJ3141" s="12">
        <f t="shared" si="348"/>
        <v>0</v>
      </c>
      <c r="BK3141" s="12">
        <f t="shared" si="349"/>
        <v>1</v>
      </c>
      <c r="BR3141" s="3" t="s">
        <v>594</v>
      </c>
      <c r="BZ3141" s="3" t="s">
        <v>20260</v>
      </c>
      <c r="CQ3141" s="3" t="str">
        <f>CONCATENATE(baseURL!$A$1,baseURL!$B$1,baseURL!$C$1,".",C3141,".",L3141,".pkl&amp;seq=",BC3141,"&amp;varMods=ReducedCys-C")</f>
        <v>http://proteomics.broadinstitute.org/millscripts/viewfeed.pl?side=xl&amp;cycle=1&amp;fixedMods=iaaC&amp;file=msdataSM/iPRG2012_nd/cpick_in/iPRG2012_nd.2051.5.0.pkl&amp;seq=EGAMcELVTPK&amp;varMods=ReducedCys-C</v>
      </c>
    </row>
    <row r="3142" spans="1:99" x14ac:dyDescent="0.2">
      <c r="A3142" s="3">
        <v>1701</v>
      </c>
      <c r="B3142" s="2" t="s">
        <v>7685</v>
      </c>
      <c r="C3142" s="2" t="s">
        <v>7686</v>
      </c>
      <c r="D3142" s="3">
        <v>8154</v>
      </c>
      <c r="E3142" s="3">
        <v>8146</v>
      </c>
      <c r="F3142" s="3">
        <v>43078</v>
      </c>
      <c r="G3142" s="3">
        <v>10196</v>
      </c>
      <c r="H3142" s="3">
        <v>32.345300000000002</v>
      </c>
      <c r="I3142" s="30">
        <v>614.31776000000002</v>
      </c>
      <c r="J3142" s="30">
        <v>614.56829879999998</v>
      </c>
      <c r="K3142" s="30">
        <v>-0.25053999999999998</v>
      </c>
      <c r="L3142" s="3">
        <v>3</v>
      </c>
      <c r="M3142" s="3">
        <v>3</v>
      </c>
      <c r="N3142" s="10">
        <f t="shared" si="343"/>
        <v>1</v>
      </c>
      <c r="O3142" s="35">
        <v>3</v>
      </c>
      <c r="P3142" s="17"/>
      <c r="Q3142" s="40">
        <v>1840.9187999999999</v>
      </c>
      <c r="R3142" s="40">
        <v>614.31111999999996</v>
      </c>
      <c r="S3142" s="18">
        <f t="shared" si="344"/>
        <v>10.808855291535767</v>
      </c>
      <c r="T3142" s="18">
        <f t="shared" si="345"/>
        <v>418.6458483773169</v>
      </c>
      <c r="U3142" s="18">
        <f t="shared" si="346"/>
        <v>7.7810735382686094</v>
      </c>
      <c r="V3142" s="30">
        <v>614.31590000000006</v>
      </c>
      <c r="X3142" s="3" t="s">
        <v>47</v>
      </c>
      <c r="Y3142" s="3" t="s">
        <v>47</v>
      </c>
      <c r="AB3142" s="12" t="s">
        <v>48</v>
      </c>
      <c r="AC3142" s="3" t="s">
        <v>52</v>
      </c>
      <c r="AD3142" s="3" t="s">
        <v>48</v>
      </c>
      <c r="AF3142" s="3" t="s">
        <v>47</v>
      </c>
      <c r="AK3142" s="3" t="s">
        <v>48</v>
      </c>
      <c r="AM3142" s="3" t="s">
        <v>47</v>
      </c>
      <c r="AU3142" s="3">
        <v>0</v>
      </c>
      <c r="AV3142" s="3">
        <v>4</v>
      </c>
      <c r="AW3142" s="3">
        <v>1</v>
      </c>
      <c r="AX3142" s="3">
        <v>4</v>
      </c>
      <c r="AY3142" s="3">
        <v>100</v>
      </c>
      <c r="AZ3142" s="6" t="str">
        <f t="shared" si="347"/>
        <v>2051.6</v>
      </c>
      <c r="BC3142" s="12" t="s">
        <v>7687</v>
      </c>
      <c r="BJ3142" s="12">
        <f t="shared" si="348"/>
        <v>0</v>
      </c>
      <c r="BK3142" s="12">
        <f t="shared" si="349"/>
        <v>0</v>
      </c>
      <c r="CQ3142" s="3" t="str">
        <f>CONCATENATE(baseURL!$A$1,baseURL!$B$1,baseURL!$C$1,".",C3142,".",L3142,".pkl&amp;seq=",BC3142)</f>
        <v>http://proteomics.broadinstitute.org/millscripts/viewfeed.pl?side=xl&amp;cycle=1&amp;fixedMods=iaaC&amp;file=msdataSM/iPRG2012_nd/cpick_in/iPRG2012_nd.2051.6.3.pkl&amp;seq=ASGNYVLLLGHNPDENK</v>
      </c>
      <c r="CU3142" s="12"/>
    </row>
    <row r="3143" spans="1:99" x14ac:dyDescent="0.2">
      <c r="A3143" s="3">
        <v>6894</v>
      </c>
      <c r="B3143" s="2" t="s">
        <v>7688</v>
      </c>
      <c r="C3143" s="2" t="s">
        <v>7689</v>
      </c>
      <c r="D3143" s="3">
        <v>8165</v>
      </c>
      <c r="E3143" s="3">
        <v>8157</v>
      </c>
      <c r="F3143" s="3">
        <v>43102</v>
      </c>
      <c r="G3143" s="3">
        <v>10208</v>
      </c>
      <c r="H3143" s="3">
        <v>32.374600000000001</v>
      </c>
      <c r="I3143" s="30">
        <v>678.30983000000003</v>
      </c>
      <c r="J3143" s="30">
        <v>678.30738180000003</v>
      </c>
      <c r="K3143" s="30">
        <v>2.4499999999999999E-3</v>
      </c>
      <c r="L3143" s="3">
        <v>2</v>
      </c>
      <c r="M3143" s="3">
        <v>2</v>
      </c>
      <c r="N3143" s="10">
        <f t="shared" si="343"/>
        <v>1</v>
      </c>
      <c r="O3143" s="35">
        <v>2</v>
      </c>
      <c r="P3143" s="17"/>
      <c r="Q3143" s="40">
        <v>1355.60823</v>
      </c>
      <c r="R3143" s="40">
        <v>678.30775000000006</v>
      </c>
      <c r="S3143" s="18">
        <f t="shared" si="344"/>
        <v>3.0664547176087833</v>
      </c>
      <c r="T3143" s="18">
        <f t="shared" si="345"/>
        <v>-0.54282145534287907</v>
      </c>
      <c r="U3143" s="18">
        <f t="shared" si="346"/>
        <v>-0.81084139181560633</v>
      </c>
      <c r="V3143" s="30">
        <v>678.30719999999997</v>
      </c>
      <c r="W3143" s="3" t="s">
        <v>47</v>
      </c>
      <c r="X3143" s="3" t="s">
        <v>47</v>
      </c>
      <c r="Y3143" s="3" t="s">
        <v>47</v>
      </c>
      <c r="Z3143" s="3" t="s">
        <v>47</v>
      </c>
      <c r="AA3143" s="3" t="s">
        <v>48</v>
      </c>
      <c r="AB3143" s="12" t="s">
        <v>47</v>
      </c>
      <c r="AC3143" s="3" t="s">
        <v>47</v>
      </c>
      <c r="AD3143" s="3" t="s">
        <v>47</v>
      </c>
      <c r="AE3143" s="3" t="s">
        <v>47</v>
      </c>
      <c r="AF3143" s="3" t="s">
        <v>47</v>
      </c>
      <c r="AG3143" s="3" t="s">
        <v>47</v>
      </c>
      <c r="AH3143" s="3" t="s">
        <v>47</v>
      </c>
      <c r="AI3143" s="3" t="s">
        <v>47</v>
      </c>
      <c r="AJ3143" s="3" t="s">
        <v>47</v>
      </c>
      <c r="AK3143" s="3" t="s">
        <v>47</v>
      </c>
      <c r="AL3143" s="3" t="s">
        <v>47</v>
      </c>
      <c r="AM3143" s="3" t="s">
        <v>47</v>
      </c>
      <c r="AN3143" s="3" t="s">
        <v>47</v>
      </c>
      <c r="AO3143" s="3" t="s">
        <v>47</v>
      </c>
      <c r="AP3143" s="3" t="s">
        <v>47</v>
      </c>
      <c r="AU3143" s="3">
        <v>0</v>
      </c>
      <c r="AV3143" s="3">
        <v>19</v>
      </c>
      <c r="AW3143" s="3">
        <v>2</v>
      </c>
      <c r="AX3143" s="3">
        <v>18</v>
      </c>
      <c r="AY3143" s="3">
        <v>94.74</v>
      </c>
      <c r="AZ3143" s="6" t="str">
        <f t="shared" si="347"/>
        <v>2052.9</v>
      </c>
      <c r="BC3143" s="12" t="s">
        <v>7619</v>
      </c>
      <c r="BJ3143" s="12">
        <f t="shared" si="348"/>
        <v>2</v>
      </c>
      <c r="BK3143" s="12">
        <f t="shared" si="349"/>
        <v>0</v>
      </c>
      <c r="CL3143" s="3" t="s">
        <v>20261</v>
      </c>
      <c r="CQ3143" s="3" t="str">
        <f>CONCATENATE(baseURL!$A$1,baseURL!$B$1,baseURL!$C$1,".",C3143,".",L3143,".pkl&amp;seq=",BC3143)</f>
        <v>http://proteomics.broadinstitute.org/millscripts/viewfeed.pl?side=xl&amp;cycle=1&amp;fixedMods=iaaC&amp;file=msdataSM/iPRG2012_nd/cpick_in/iPRG2012_nd.2052.9.2.pkl&amp;seq=CCSDVFNQVVK</v>
      </c>
    </row>
    <row r="3144" spans="1:99" x14ac:dyDescent="0.2">
      <c r="A3144" s="3">
        <v>5083</v>
      </c>
      <c r="B3144" s="2" t="s">
        <v>7696</v>
      </c>
      <c r="C3144" s="2" t="s">
        <v>7697</v>
      </c>
      <c r="D3144" s="3">
        <v>8178</v>
      </c>
      <c r="E3144" s="3">
        <v>8170</v>
      </c>
      <c r="F3144" s="3">
        <v>43137</v>
      </c>
      <c r="G3144" s="3">
        <v>10223</v>
      </c>
      <c r="H3144" s="3">
        <v>32.417499999999997</v>
      </c>
      <c r="I3144" s="30">
        <v>559.31538999999998</v>
      </c>
      <c r="J3144" s="30">
        <v>559.31492449999996</v>
      </c>
      <c r="K3144" s="30">
        <v>4.6999999999999999E-4</v>
      </c>
      <c r="L3144" s="3">
        <v>2</v>
      </c>
      <c r="M3144" s="3">
        <v>2</v>
      </c>
      <c r="N3144" s="10">
        <f t="shared" si="343"/>
        <v>1</v>
      </c>
      <c r="O3144" s="35">
        <v>2</v>
      </c>
      <c r="P3144" s="17"/>
      <c r="Q3144" s="40">
        <v>1117.6211599999999</v>
      </c>
      <c r="R3144" s="40">
        <v>559.31421999999998</v>
      </c>
      <c r="S3144" s="18">
        <f t="shared" si="344"/>
        <v>2.0918474055637128</v>
      </c>
      <c r="T3144" s="18">
        <f t="shared" si="345"/>
        <v>1.2595782027202072</v>
      </c>
      <c r="U3144" s="18">
        <f t="shared" si="346"/>
        <v>0.67940343097976985</v>
      </c>
      <c r="V3144" s="30">
        <v>559.31460000000004</v>
      </c>
      <c r="W3144" s="3" t="s">
        <v>47</v>
      </c>
      <c r="X3144" s="3" t="s">
        <v>47</v>
      </c>
      <c r="Y3144" s="3" t="s">
        <v>47</v>
      </c>
      <c r="Z3144" s="3" t="s">
        <v>47</v>
      </c>
      <c r="AA3144" s="3" t="s">
        <v>47</v>
      </c>
      <c r="AB3144" s="12" t="s">
        <v>47</v>
      </c>
      <c r="AC3144" s="3" t="s">
        <v>47</v>
      </c>
      <c r="AD3144" s="3" t="s">
        <v>47</v>
      </c>
      <c r="AE3144" s="3" t="s">
        <v>47</v>
      </c>
      <c r="AF3144" s="3" t="s">
        <v>47</v>
      </c>
      <c r="AG3144" s="3" t="s">
        <v>47</v>
      </c>
      <c r="AH3144" s="3" t="s">
        <v>47</v>
      </c>
      <c r="AI3144" s="3" t="s">
        <v>47</v>
      </c>
      <c r="AJ3144" s="3" t="s">
        <v>47</v>
      </c>
      <c r="AK3144" s="3" t="s">
        <v>47</v>
      </c>
      <c r="AL3144" s="3" t="s">
        <v>47</v>
      </c>
      <c r="AM3144" s="3" t="s">
        <v>47</v>
      </c>
      <c r="AN3144" s="3" t="s">
        <v>47</v>
      </c>
      <c r="AU3144" s="3">
        <v>0</v>
      </c>
      <c r="AV3144" s="3">
        <v>18</v>
      </c>
      <c r="AW3144" s="3">
        <v>1</v>
      </c>
      <c r="AX3144" s="3">
        <v>18</v>
      </c>
      <c r="AY3144" s="3">
        <v>100</v>
      </c>
      <c r="AZ3144" s="6" t="str">
        <f t="shared" si="347"/>
        <v>2054.2</v>
      </c>
      <c r="BC3144" s="12" t="s">
        <v>7628</v>
      </c>
      <c r="BJ3144" s="12">
        <f t="shared" si="348"/>
        <v>0</v>
      </c>
      <c r="BK3144" s="12">
        <f t="shared" si="349"/>
        <v>0</v>
      </c>
      <c r="CQ3144" s="3" t="str">
        <f>CONCATENATE(baseURL!$A$1,baseURL!$B$1,baseURL!$C$1,".",C3144,".",L3144,".pkl&amp;seq=",BC3144)</f>
        <v>http://proteomics.broadinstitute.org/millscripts/viewfeed.pl?side=xl&amp;cycle=1&amp;fixedMods=iaaC&amp;file=msdataSM/iPRG2012_nd/cpick_in/iPRG2012_nd.2054.2.2.pkl&amp;seq=TSAVAALTEVR</v>
      </c>
    </row>
    <row r="3145" spans="1:99" x14ac:dyDescent="0.2">
      <c r="A3145" s="3">
        <v>2064</v>
      </c>
      <c r="B3145" s="2" t="s">
        <v>7698</v>
      </c>
      <c r="C3145" s="2" t="s">
        <v>7699</v>
      </c>
      <c r="D3145" s="3">
        <v>8179</v>
      </c>
      <c r="E3145" s="3">
        <v>8171</v>
      </c>
      <c r="F3145" s="3">
        <v>43138</v>
      </c>
      <c r="G3145" s="3">
        <v>10224</v>
      </c>
      <c r="H3145" s="3">
        <v>32.423400000000001</v>
      </c>
      <c r="I3145" s="30">
        <v>665.66503999999998</v>
      </c>
      <c r="J3145" s="30">
        <v>665.661473</v>
      </c>
      <c r="K3145" s="30">
        <v>3.5699999999999998E-3</v>
      </c>
      <c r="L3145" s="3">
        <v>3</v>
      </c>
      <c r="M3145" s="3">
        <v>3</v>
      </c>
      <c r="N3145" s="10">
        <f t="shared" si="343"/>
        <v>1</v>
      </c>
      <c r="O3145" s="35">
        <v>3</v>
      </c>
      <c r="P3145" s="17"/>
      <c r="Q3145" s="40">
        <v>1994.9665399999999</v>
      </c>
      <c r="R3145" s="40">
        <v>665.66035999999997</v>
      </c>
      <c r="S3145" s="18">
        <f t="shared" si="344"/>
        <v>7.0306124282472933</v>
      </c>
      <c r="T3145" s="18">
        <f t="shared" si="345"/>
        <v>1.6720238531735856</v>
      </c>
      <c r="U3145" s="18">
        <f t="shared" si="346"/>
        <v>1.7125850787894814</v>
      </c>
      <c r="V3145" s="30">
        <v>665.66150000000005</v>
      </c>
      <c r="W3145" s="3" t="s">
        <v>47</v>
      </c>
      <c r="X3145" s="3" t="s">
        <v>47</v>
      </c>
      <c r="Y3145" s="3" t="s">
        <v>47</v>
      </c>
      <c r="Z3145" s="3" t="s">
        <v>47</v>
      </c>
      <c r="AA3145" s="3" t="s">
        <v>48</v>
      </c>
      <c r="AB3145" s="12" t="s">
        <v>47</v>
      </c>
      <c r="AC3145" s="3" t="s">
        <v>47</v>
      </c>
      <c r="AD3145" s="3" t="s">
        <v>47</v>
      </c>
      <c r="AE3145" s="3" t="s">
        <v>47</v>
      </c>
      <c r="AG3145" s="3" t="s">
        <v>47</v>
      </c>
      <c r="AH3145" s="3" t="s">
        <v>47</v>
      </c>
      <c r="AI3145" s="3" t="s">
        <v>47</v>
      </c>
      <c r="AJ3145" s="3" t="s">
        <v>47</v>
      </c>
      <c r="AL3145" s="3" t="s">
        <v>52</v>
      </c>
      <c r="AM3145" s="3" t="s">
        <v>47</v>
      </c>
      <c r="AO3145" s="3" t="s">
        <v>47</v>
      </c>
      <c r="AQ3145" s="3" t="s">
        <v>47</v>
      </c>
      <c r="AU3145" s="3">
        <v>0</v>
      </c>
      <c r="AV3145" s="3">
        <v>15</v>
      </c>
      <c r="AW3145" s="3">
        <v>2</v>
      </c>
      <c r="AX3145" s="3">
        <v>14</v>
      </c>
      <c r="AY3145" s="3">
        <v>93.33</v>
      </c>
      <c r="AZ3145" s="6" t="str">
        <f t="shared" si="347"/>
        <v>2054.3</v>
      </c>
      <c r="BC3145" s="12" t="s">
        <v>7017</v>
      </c>
      <c r="BJ3145" s="12">
        <f t="shared" si="348"/>
        <v>0</v>
      </c>
      <c r="BK3145" s="12">
        <f t="shared" si="349"/>
        <v>0</v>
      </c>
      <c r="BP3145" s="3" t="s">
        <v>54</v>
      </c>
      <c r="BR3145" s="3" t="s">
        <v>54</v>
      </c>
      <c r="BX3145" s="3" t="s">
        <v>7019</v>
      </c>
      <c r="CQ3145" s="3" t="str">
        <f>CONCATENATE(baseURL!$A$1,baseURL!$B$1,baseURL!$C$1,".",C3145,".",L3145,".pkl&amp;seq=",BC3145,"&amp;varMods=Deamidated-N")</f>
        <v>http://proteomics.broadinstitute.org/millscripts/viewfeed.pl?side=xl&amp;cycle=1&amp;fixedMods=iaaC&amp;file=msdataSM/iPRG2012_nd/cpick_in/iPRG2012_nd.2054.3.3.pkl&amp;seq=ASGAFTGEnSVDQLKDVGAK&amp;varMods=Deamidated-N</v>
      </c>
    </row>
    <row r="3146" spans="1:99" x14ac:dyDescent="0.2">
      <c r="A3146" s="3">
        <v>5082</v>
      </c>
      <c r="B3146" s="2" t="s">
        <v>7700</v>
      </c>
      <c r="C3146" s="2" t="s">
        <v>7696</v>
      </c>
      <c r="D3146" s="3">
        <v>8182</v>
      </c>
      <c r="E3146" s="3">
        <v>8174</v>
      </c>
      <c r="F3146" s="3">
        <v>43159</v>
      </c>
      <c r="G3146" s="3">
        <v>10228</v>
      </c>
      <c r="H3146" s="3">
        <v>32.4377</v>
      </c>
      <c r="I3146" s="30">
        <v>453.27744000000001</v>
      </c>
      <c r="J3146" s="30">
        <v>453.27659169999998</v>
      </c>
      <c r="K3146" s="30">
        <v>8.4999999999999995E-4</v>
      </c>
      <c r="L3146" s="3">
        <v>2</v>
      </c>
      <c r="M3146" s="3">
        <v>2</v>
      </c>
      <c r="N3146" s="10">
        <f t="shared" si="343"/>
        <v>1</v>
      </c>
      <c r="O3146" s="35">
        <v>2</v>
      </c>
      <c r="P3146" s="17"/>
      <c r="Q3146" s="40">
        <v>905.54548</v>
      </c>
      <c r="R3146" s="40">
        <v>453.27638000000002</v>
      </c>
      <c r="S3146" s="18">
        <f t="shared" si="344"/>
        <v>2.3385290890193704</v>
      </c>
      <c r="T3146" s="18">
        <f t="shared" si="345"/>
        <v>0.46704396987491598</v>
      </c>
      <c r="U3146" s="18">
        <f t="shared" si="346"/>
        <v>-0.61772466509733504</v>
      </c>
      <c r="V3146" s="30">
        <v>453.27609999999999</v>
      </c>
      <c r="W3146" s="3" t="s">
        <v>47</v>
      </c>
      <c r="X3146" s="3" t="s">
        <v>47</v>
      </c>
      <c r="Y3146" s="3" t="s">
        <v>47</v>
      </c>
      <c r="Z3146" s="3" t="s">
        <v>47</v>
      </c>
      <c r="AA3146" s="3" t="s">
        <v>47</v>
      </c>
      <c r="AB3146" s="12" t="s">
        <v>47</v>
      </c>
      <c r="AC3146" s="3" t="s">
        <v>47</v>
      </c>
      <c r="AD3146" s="3" t="s">
        <v>47</v>
      </c>
      <c r="AE3146" s="3" t="s">
        <v>47</v>
      </c>
      <c r="AF3146" s="3" t="s">
        <v>47</v>
      </c>
      <c r="AG3146" s="3" t="s">
        <v>47</v>
      </c>
      <c r="AH3146" s="3" t="s">
        <v>47</v>
      </c>
      <c r="AI3146" s="3" t="s">
        <v>47</v>
      </c>
      <c r="AJ3146" s="3" t="s">
        <v>47</v>
      </c>
      <c r="AK3146" s="3" t="s">
        <v>47</v>
      </c>
      <c r="AL3146" s="3" t="s">
        <v>47</v>
      </c>
      <c r="AM3146" s="3" t="s">
        <v>47</v>
      </c>
      <c r="AN3146" s="3" t="s">
        <v>47</v>
      </c>
      <c r="AU3146" s="3">
        <v>0</v>
      </c>
      <c r="AV3146" s="3">
        <v>18</v>
      </c>
      <c r="AW3146" s="3">
        <v>1</v>
      </c>
      <c r="AX3146" s="3">
        <v>18</v>
      </c>
      <c r="AY3146" s="3">
        <v>100</v>
      </c>
      <c r="AZ3146" s="6" t="str">
        <f t="shared" si="347"/>
        <v>2055.3</v>
      </c>
      <c r="BC3146" s="12" t="s">
        <v>7701</v>
      </c>
      <c r="BJ3146" s="12">
        <f t="shared" si="348"/>
        <v>0</v>
      </c>
      <c r="BK3146" s="12">
        <f t="shared" si="349"/>
        <v>0</v>
      </c>
      <c r="CQ3146" s="3" t="str">
        <f>CONCATENATE(baseURL!$A$1,baseURL!$B$1,baseURL!$C$1,".",C3146,".",L3146,".pkl&amp;seq=",BC3146)</f>
        <v>http://proteomics.broadinstitute.org/millscripts/viewfeed.pl?side=xl&amp;cycle=1&amp;fixedMods=iaaC&amp;file=msdataSM/iPRG2012_nd/cpick_in/iPRG2012_nd.2055.3.2.pkl&amp;seq=LALLAGYGK</v>
      </c>
    </row>
    <row r="3147" spans="1:99" x14ac:dyDescent="0.2">
      <c r="A3147" s="3">
        <v>2130</v>
      </c>
      <c r="B3147" s="2" t="s">
        <v>7702</v>
      </c>
      <c r="C3147" s="2" t="s">
        <v>7703</v>
      </c>
      <c r="D3147" s="3">
        <v>8185</v>
      </c>
      <c r="E3147" s="3">
        <v>8177</v>
      </c>
      <c r="F3147" s="3">
        <v>43162</v>
      </c>
      <c r="G3147" s="3">
        <v>10231</v>
      </c>
      <c r="H3147" s="3">
        <v>32.4452</v>
      </c>
      <c r="I3147" s="30">
        <v>590.31724999999994</v>
      </c>
      <c r="J3147" s="30">
        <v>590.31727760000001</v>
      </c>
      <c r="K3147" s="30">
        <v>-3.0000000000000001E-5</v>
      </c>
      <c r="L3147" s="3">
        <v>2</v>
      </c>
      <c r="M3147" s="3">
        <v>2</v>
      </c>
      <c r="N3147" s="10">
        <f t="shared" si="343"/>
        <v>1</v>
      </c>
      <c r="O3147" s="35">
        <v>2</v>
      </c>
      <c r="P3147" s="17"/>
      <c r="Q3147" s="40">
        <v>1179.6269199999999</v>
      </c>
      <c r="R3147" s="40">
        <v>590.31709999999998</v>
      </c>
      <c r="S3147" s="18">
        <f t="shared" si="344"/>
        <v>0.25410071970191433</v>
      </c>
      <c r="T3147" s="18">
        <f t="shared" si="345"/>
        <v>0.30085525225186233</v>
      </c>
      <c r="U3147" s="18">
        <f t="shared" si="346"/>
        <v>0</v>
      </c>
      <c r="V3147" s="30">
        <v>590.31709999999998</v>
      </c>
      <c r="W3147" s="3" t="s">
        <v>47</v>
      </c>
      <c r="X3147" s="3" t="s">
        <v>47</v>
      </c>
      <c r="Y3147" s="3" t="s">
        <v>47</v>
      </c>
      <c r="Z3147" s="3" t="s">
        <v>47</v>
      </c>
      <c r="AA3147" s="3" t="s">
        <v>48</v>
      </c>
      <c r="AB3147" s="12" t="s">
        <v>47</v>
      </c>
      <c r="AC3147" s="3" t="s">
        <v>47</v>
      </c>
      <c r="AD3147" s="3" t="s">
        <v>47</v>
      </c>
      <c r="AE3147" s="3" t="s">
        <v>47</v>
      </c>
      <c r="AF3147" s="3" t="s">
        <v>47</v>
      </c>
      <c r="AG3147" s="3" t="s">
        <v>47</v>
      </c>
      <c r="AH3147" s="3" t="s">
        <v>47</v>
      </c>
      <c r="AI3147" s="3" t="s">
        <v>47</v>
      </c>
      <c r="AJ3147" s="3" t="s">
        <v>47</v>
      </c>
      <c r="AK3147" s="3" t="s">
        <v>47</v>
      </c>
      <c r="AL3147" s="3" t="s">
        <v>52</v>
      </c>
      <c r="AN3147" s="3" t="s">
        <v>47</v>
      </c>
      <c r="AO3147" s="3" t="s">
        <v>47</v>
      </c>
      <c r="AP3147" s="3" t="s">
        <v>52</v>
      </c>
      <c r="AU3147" s="3">
        <v>0</v>
      </c>
      <c r="AV3147" s="3">
        <v>16</v>
      </c>
      <c r="AW3147" s="3">
        <v>1</v>
      </c>
      <c r="AX3147" s="3">
        <v>16</v>
      </c>
      <c r="AY3147" s="3">
        <v>100</v>
      </c>
      <c r="AZ3147" s="6" t="str">
        <f t="shared" si="347"/>
        <v>2055.6</v>
      </c>
      <c r="BC3147" s="12" t="s">
        <v>7704</v>
      </c>
      <c r="BJ3147" s="12">
        <f t="shared" si="348"/>
        <v>0</v>
      </c>
      <c r="BK3147" s="12">
        <f t="shared" si="349"/>
        <v>0</v>
      </c>
      <c r="BO3147" s="3" t="s">
        <v>114</v>
      </c>
      <c r="BR3147" s="3" t="s">
        <v>114</v>
      </c>
      <c r="CQ3147" s="3" t="str">
        <f>CONCATENATE(baseURL!$A$1,baseURL!$B$1,baseURL!$C$1,".",C3147,".",L3147,".pkl&amp;seq=",BC3147,"&amp;varMods=pyroGlu-Q")</f>
        <v>http://proteomics.broadinstitute.org/millscripts/viewfeed.pl?side=xl&amp;cycle=1&amp;fixedMods=iaaC&amp;file=msdataSM/iPRG2012_nd/cpick_in/iPRG2012_nd.2055.6.2.pkl&amp;seq=qPLFVAHTAGR&amp;varMods=pyroGlu-Q</v>
      </c>
    </row>
    <row r="3148" spans="1:99" x14ac:dyDescent="0.2">
      <c r="A3148" s="3">
        <v>5081</v>
      </c>
      <c r="B3148" s="2" t="s">
        <v>7708</v>
      </c>
      <c r="C3148" s="2" t="s">
        <v>7709</v>
      </c>
      <c r="D3148" s="3">
        <v>8192</v>
      </c>
      <c r="E3148" s="3">
        <v>8184</v>
      </c>
      <c r="F3148" s="3">
        <v>43183</v>
      </c>
      <c r="G3148" s="3">
        <v>10239</v>
      </c>
      <c r="H3148" s="3">
        <v>32.465299999999999</v>
      </c>
      <c r="I3148" s="30">
        <v>592.81408999999996</v>
      </c>
      <c r="J3148" s="30">
        <v>592.81352870000001</v>
      </c>
      <c r="K3148" s="30">
        <v>5.5999999999999995E-4</v>
      </c>
      <c r="L3148" s="3">
        <v>2</v>
      </c>
      <c r="M3148" s="3">
        <v>2</v>
      </c>
      <c r="N3148" s="10">
        <f t="shared" si="343"/>
        <v>1</v>
      </c>
      <c r="O3148" s="35">
        <v>2</v>
      </c>
      <c r="P3148" s="17"/>
      <c r="Q3148" s="40">
        <v>1184.61977</v>
      </c>
      <c r="R3148" s="40">
        <v>592.81352000000004</v>
      </c>
      <c r="S3148" s="18">
        <f t="shared" si="344"/>
        <v>0.96151653208774723</v>
      </c>
      <c r="T3148" s="18">
        <f t="shared" si="345"/>
        <v>1.4675778593352472E-2</v>
      </c>
      <c r="U3148" s="18">
        <f t="shared" si="346"/>
        <v>0.30363679964703072</v>
      </c>
      <c r="V3148" s="30">
        <v>592.81370000000004</v>
      </c>
      <c r="W3148" s="3" t="s">
        <v>47</v>
      </c>
      <c r="X3148" s="3" t="s">
        <v>47</v>
      </c>
      <c r="Y3148" s="3" t="s">
        <v>47</v>
      </c>
      <c r="Z3148" s="3" t="s">
        <v>47</v>
      </c>
      <c r="AA3148" s="3" t="s">
        <v>47</v>
      </c>
      <c r="AB3148" s="12" t="s">
        <v>47</v>
      </c>
      <c r="AC3148" s="3" t="s">
        <v>47</v>
      </c>
      <c r="AD3148" s="3" t="s">
        <v>47</v>
      </c>
      <c r="AE3148" s="3" t="s">
        <v>47</v>
      </c>
      <c r="AF3148" s="3" t="s">
        <v>47</v>
      </c>
      <c r="AG3148" s="3" t="s">
        <v>47</v>
      </c>
      <c r="AH3148" s="3" t="s">
        <v>47</v>
      </c>
      <c r="AI3148" s="3" t="s">
        <v>47</v>
      </c>
      <c r="AJ3148" s="3" t="s">
        <v>47</v>
      </c>
      <c r="AK3148" s="3" t="s">
        <v>47</v>
      </c>
      <c r="AL3148" s="3" t="s">
        <v>47</v>
      </c>
      <c r="AM3148" s="3" t="s">
        <v>47</v>
      </c>
      <c r="AN3148" s="3" t="s">
        <v>47</v>
      </c>
      <c r="AU3148" s="3">
        <v>0</v>
      </c>
      <c r="AV3148" s="3">
        <v>18</v>
      </c>
      <c r="AW3148" s="3">
        <v>1</v>
      </c>
      <c r="AX3148" s="3">
        <v>18</v>
      </c>
      <c r="AY3148" s="3">
        <v>100</v>
      </c>
      <c r="AZ3148" s="6" t="str">
        <f t="shared" si="347"/>
        <v>2056.6</v>
      </c>
      <c r="BC3148" s="12" t="s">
        <v>7632</v>
      </c>
      <c r="BJ3148" s="12">
        <f t="shared" si="348"/>
        <v>0</v>
      </c>
      <c r="BK3148" s="12">
        <f t="shared" si="349"/>
        <v>0</v>
      </c>
      <c r="CQ3148" s="3" t="str">
        <f>CONCATENATE(baseURL!$A$1,baseURL!$B$1,baseURL!$C$1,".",C3148,".",L3148,".pkl&amp;seq=",BC3148)</f>
        <v>http://proteomics.broadinstitute.org/millscripts/viewfeed.pl?side=xl&amp;cycle=1&amp;fixedMods=iaaC&amp;file=msdataSM/iPRG2012_nd/cpick_in/iPRG2012_nd.2056.6.2.pkl&amp;seq=VYPDVLYTSK</v>
      </c>
    </row>
    <row r="3149" spans="1:99" x14ac:dyDescent="0.2">
      <c r="A3149" s="3">
        <v>4938</v>
      </c>
      <c r="B3149" s="2" t="s">
        <v>7710</v>
      </c>
      <c r="C3149" s="2" t="s">
        <v>7702</v>
      </c>
      <c r="D3149" s="3">
        <v>8193</v>
      </c>
      <c r="E3149" s="3">
        <v>8185</v>
      </c>
      <c r="F3149" s="3">
        <v>43184</v>
      </c>
      <c r="G3149" s="3">
        <v>10240</v>
      </c>
      <c r="H3149" s="3">
        <v>32.466999999999999</v>
      </c>
      <c r="I3149" s="30">
        <v>602.33037000000002</v>
      </c>
      <c r="J3149" s="30">
        <v>602.33022849999998</v>
      </c>
      <c r="K3149" s="30">
        <v>1.3999999999999999E-4</v>
      </c>
      <c r="L3149" s="3">
        <v>3</v>
      </c>
      <c r="M3149" s="3">
        <v>3</v>
      </c>
      <c r="N3149" s="10">
        <f t="shared" si="343"/>
        <v>1</v>
      </c>
      <c r="O3149" s="35">
        <v>3</v>
      </c>
      <c r="P3149" s="17"/>
      <c r="Q3149" s="40">
        <v>1804.9738199999999</v>
      </c>
      <c r="R3149" s="40">
        <v>602.32946000000004</v>
      </c>
      <c r="S3149" s="18">
        <f t="shared" si="344"/>
        <v>1.5108010821456543</v>
      </c>
      <c r="T3149" s="18">
        <f t="shared" si="345"/>
        <v>1.2758798149032207</v>
      </c>
      <c r="U3149" s="18">
        <f t="shared" si="346"/>
        <v>1.0625414203976857</v>
      </c>
      <c r="V3149" s="30">
        <v>602.33010000000002</v>
      </c>
      <c r="W3149" s="3" t="s">
        <v>47</v>
      </c>
      <c r="X3149" s="3" t="s">
        <v>47</v>
      </c>
      <c r="Y3149" s="3" t="s">
        <v>47</v>
      </c>
      <c r="Z3149" s="3" t="s">
        <v>47</v>
      </c>
      <c r="AA3149" s="3" t="s">
        <v>48</v>
      </c>
      <c r="AB3149" s="12" t="s">
        <v>47</v>
      </c>
      <c r="AC3149" s="3" t="s">
        <v>47</v>
      </c>
      <c r="AD3149" s="3" t="s">
        <v>47</v>
      </c>
      <c r="AE3149" s="3" t="s">
        <v>47</v>
      </c>
      <c r="AF3149" s="3" t="s">
        <v>47</v>
      </c>
      <c r="AG3149" s="3" t="s">
        <v>47</v>
      </c>
      <c r="AH3149" s="3" t="s">
        <v>47</v>
      </c>
      <c r="AI3149" s="3" t="s">
        <v>47</v>
      </c>
      <c r="AJ3149" s="3" t="s">
        <v>47</v>
      </c>
      <c r="AK3149" s="3" t="s">
        <v>47</v>
      </c>
      <c r="AL3149" s="3" t="s">
        <v>47</v>
      </c>
      <c r="AM3149" s="3" t="s">
        <v>47</v>
      </c>
      <c r="AN3149" s="3" t="s">
        <v>47</v>
      </c>
      <c r="AU3149" s="3">
        <v>0</v>
      </c>
      <c r="AV3149" s="3">
        <v>17</v>
      </c>
      <c r="AW3149" s="3">
        <v>1</v>
      </c>
      <c r="AX3149" s="3">
        <v>17</v>
      </c>
      <c r="AY3149" s="3">
        <v>100</v>
      </c>
      <c r="AZ3149" s="6" t="str">
        <f t="shared" si="347"/>
        <v>2056.7</v>
      </c>
      <c r="BC3149" s="12" t="s">
        <v>7711</v>
      </c>
      <c r="BJ3149" s="12">
        <f t="shared" si="348"/>
        <v>0</v>
      </c>
      <c r="BK3149" s="12">
        <f t="shared" si="349"/>
        <v>0</v>
      </c>
      <c r="CQ3149" s="3" t="str">
        <f>CONCATENATE(baseURL!$A$1,baseURL!$B$1,baseURL!$C$1,".",C3149,".",L3149,".pkl&amp;seq=",BC3149)</f>
        <v>http://proteomics.broadinstitute.org/millscripts/viewfeed.pl?side=xl&amp;cycle=1&amp;fixedMods=iaaC&amp;file=msdataSM/iPRG2012_nd/cpick_in/iPRG2012_nd.2056.7.3.pkl&amp;seq=YVRANGTTVLVGMPAGAK</v>
      </c>
    </row>
    <row r="3150" spans="1:99" x14ac:dyDescent="0.2">
      <c r="A3150" s="3">
        <v>29</v>
      </c>
      <c r="B3150" s="2" t="s">
        <v>7705</v>
      </c>
      <c r="C3150" s="2" t="s">
        <v>7706</v>
      </c>
      <c r="D3150" s="3">
        <v>8195</v>
      </c>
      <c r="E3150" s="3">
        <v>8187</v>
      </c>
      <c r="F3150" s="3">
        <v>43186</v>
      </c>
      <c r="G3150" s="3">
        <v>10242</v>
      </c>
      <c r="H3150" s="3">
        <v>32.472000000000001</v>
      </c>
      <c r="I3150" s="30">
        <v>836.06641000000002</v>
      </c>
      <c r="J3150" s="30">
        <v>836.06279319999999</v>
      </c>
      <c r="K3150" s="30">
        <v>3.62E-3</v>
      </c>
      <c r="L3150" s="3">
        <v>3</v>
      </c>
      <c r="M3150" s="3">
        <v>3</v>
      </c>
      <c r="N3150" s="10">
        <f t="shared" si="343"/>
        <v>1</v>
      </c>
      <c r="O3150" s="35">
        <v>3</v>
      </c>
      <c r="P3150" s="17"/>
      <c r="Q3150" s="40">
        <v>2506.1732400000001</v>
      </c>
      <c r="R3150" s="40">
        <v>836.06259999999997</v>
      </c>
      <c r="S3150" s="18">
        <f t="shared" si="344"/>
        <v>4.5570750324725156</v>
      </c>
      <c r="T3150" s="18">
        <f t="shared" si="345"/>
        <v>0.23108317488719024</v>
      </c>
      <c r="U3150" s="18">
        <f t="shared" si="346"/>
        <v>0.23921653721082936</v>
      </c>
      <c r="V3150" s="30">
        <v>836.06280000000004</v>
      </c>
      <c r="Z3150" s="3" t="s">
        <v>47</v>
      </c>
      <c r="AA3150" s="3" t="s">
        <v>47</v>
      </c>
      <c r="AC3150" s="3" t="s">
        <v>52</v>
      </c>
      <c r="AF3150" s="3" t="s">
        <v>47</v>
      </c>
      <c r="AG3150" s="3" t="s">
        <v>48</v>
      </c>
      <c r="AL3150" s="3" t="s">
        <v>48</v>
      </c>
      <c r="AM3150" s="3" t="s">
        <v>47</v>
      </c>
      <c r="AN3150" s="3" t="s">
        <v>48</v>
      </c>
      <c r="AO3150" s="3" t="s">
        <v>48</v>
      </c>
      <c r="AP3150" s="3" t="s">
        <v>48</v>
      </c>
      <c r="AU3150" s="3">
        <v>0</v>
      </c>
      <c r="AV3150" s="3">
        <v>4</v>
      </c>
      <c r="AW3150" s="3">
        <v>1</v>
      </c>
      <c r="AX3150" s="3">
        <v>4</v>
      </c>
      <c r="AY3150" s="3">
        <v>100</v>
      </c>
      <c r="AZ3150" s="6" t="str">
        <f t="shared" si="347"/>
        <v>2056.9</v>
      </c>
      <c r="BB3150" s="12" t="s">
        <v>79</v>
      </c>
      <c r="BC3150" s="12" t="s">
        <v>7707</v>
      </c>
      <c r="BJ3150" s="12">
        <f t="shared" si="348"/>
        <v>0</v>
      </c>
      <c r="BK3150" s="12">
        <f t="shared" si="349"/>
        <v>0</v>
      </c>
      <c r="CQ3150" s="3" t="str">
        <f>CONCATENATE(baseURL!$A$1,baseURL!$B$1,"+Acetyl",baseURL!$C$1,".",C3150,".",L3150,".pkl&amp;seq=",BC3150)</f>
        <v>http://proteomics.broadinstitute.org/millscripts/viewfeed.pl?side=xl&amp;cycle=1&amp;fixedMods=iaaC+Acetyl&amp;file=msdataSM/iPRG2012_nd/cpick_in/iPRG2012_nd.2056.9.3.pkl&amp;seq=SLTADEYKQQGNAAFTAKDYDK</v>
      </c>
    </row>
    <row r="3151" spans="1:99" x14ac:dyDescent="0.2">
      <c r="A3151" s="3">
        <v>7171</v>
      </c>
      <c r="B3151" s="2" t="s">
        <v>7712</v>
      </c>
      <c r="C3151" s="2" t="s">
        <v>7713</v>
      </c>
      <c r="D3151" s="3">
        <v>8198</v>
      </c>
      <c r="E3151" s="3">
        <v>8190</v>
      </c>
      <c r="F3151" s="3">
        <v>43201</v>
      </c>
      <c r="G3151" s="3">
        <v>10246</v>
      </c>
      <c r="H3151" s="3">
        <v>32.486199999999997</v>
      </c>
      <c r="I3151" s="30">
        <v>495.27420999999998</v>
      </c>
      <c r="J3151" s="30">
        <v>495.27540420000003</v>
      </c>
      <c r="K3151" s="30">
        <v>-1.1900000000000001E-3</v>
      </c>
      <c r="L3151" s="3">
        <v>4</v>
      </c>
      <c r="M3151" s="3">
        <v>4</v>
      </c>
      <c r="N3151" s="10">
        <f t="shared" si="343"/>
        <v>1</v>
      </c>
      <c r="O3151" s="35">
        <v>4</v>
      </c>
      <c r="P3151" s="17"/>
      <c r="Q3151" s="40">
        <v>1978.07564</v>
      </c>
      <c r="R3151" s="40">
        <v>495.27436999999998</v>
      </c>
      <c r="S3151" s="18">
        <f t="shared" si="344"/>
        <v>-0.32305326034525628</v>
      </c>
      <c r="T3151" s="18">
        <f t="shared" si="345"/>
        <v>2.0881355117349765</v>
      </c>
      <c r="U3151" s="18">
        <f t="shared" si="346"/>
        <v>1.6758387881199224</v>
      </c>
      <c r="V3151" s="30">
        <v>495.27519999999998</v>
      </c>
      <c r="W3151" s="3" t="s">
        <v>47</v>
      </c>
      <c r="X3151" s="3" t="s">
        <v>47</v>
      </c>
      <c r="Y3151" s="3" t="s">
        <v>47</v>
      </c>
      <c r="Z3151" s="3" t="s">
        <v>52</v>
      </c>
      <c r="AA3151" s="3" t="s">
        <v>47</v>
      </c>
      <c r="AB3151" s="12" t="s">
        <v>47</v>
      </c>
      <c r="AC3151" s="3" t="s">
        <v>52</v>
      </c>
      <c r="AF3151" s="3" t="s">
        <v>48</v>
      </c>
      <c r="AG3151" s="3" t="s">
        <v>47</v>
      </c>
      <c r="AH3151" s="3" t="s">
        <v>47</v>
      </c>
      <c r="AL3151" s="3" t="s">
        <v>52</v>
      </c>
      <c r="AM3151" s="3" t="s">
        <v>47</v>
      </c>
      <c r="AU3151" s="3">
        <v>0</v>
      </c>
      <c r="AV3151" s="3">
        <v>8</v>
      </c>
      <c r="AW3151" s="3">
        <v>1</v>
      </c>
      <c r="AX3151" s="3">
        <v>8</v>
      </c>
      <c r="AY3151" s="3">
        <v>100</v>
      </c>
      <c r="AZ3151" s="6" t="str">
        <f t="shared" si="347"/>
        <v>2057.3</v>
      </c>
      <c r="BC3151" s="12" t="s">
        <v>7714</v>
      </c>
      <c r="BJ3151" s="12">
        <f t="shared" si="348"/>
        <v>0</v>
      </c>
      <c r="BK3151" s="12">
        <f t="shared" si="349"/>
        <v>0</v>
      </c>
      <c r="CQ3151" s="3" t="str">
        <f>CONCATENATE(baseURL!$A$1,baseURL!$B$1,baseURL!$C$1,".",C3151,".",L3151,".pkl&amp;seq=",BC3151)</f>
        <v>http://proteomics.broadinstitute.org/millscripts/viewfeed.pl?side=xl&amp;cycle=1&amp;fixedMods=iaaC&amp;file=msdataSM/iPRG2012_nd/cpick_in/iPRG2012_nd.2057.3.4.pkl&amp;seq=KKDNQLYALEKPEVFR</v>
      </c>
    </row>
    <row r="3152" spans="1:99" x14ac:dyDescent="0.2">
      <c r="A3152" s="3">
        <v>3073</v>
      </c>
      <c r="B3152" s="2" t="s">
        <v>7715</v>
      </c>
      <c r="C3152" s="2" t="s">
        <v>7716</v>
      </c>
      <c r="D3152" s="3">
        <v>8200</v>
      </c>
      <c r="E3152" s="3">
        <v>8192</v>
      </c>
      <c r="F3152" s="3">
        <v>43203</v>
      </c>
      <c r="G3152" s="3">
        <v>10248</v>
      </c>
      <c r="H3152" s="3">
        <v>32.491100000000003</v>
      </c>
      <c r="I3152" s="30">
        <v>521.32750999999996</v>
      </c>
      <c r="J3152" s="30">
        <v>521.32750999999996</v>
      </c>
      <c r="K3152" s="30">
        <v>0</v>
      </c>
      <c r="L3152" s="3">
        <v>2</v>
      </c>
      <c r="M3152" s="3">
        <v>0</v>
      </c>
      <c r="N3152" s="10">
        <f t="shared" si="343"/>
        <v>1</v>
      </c>
      <c r="O3152" s="35">
        <v>2</v>
      </c>
      <c r="P3152" s="17"/>
      <c r="Q3152" s="40">
        <v>1041.6415099999999</v>
      </c>
      <c r="R3152" s="40">
        <v>521.32438999999999</v>
      </c>
      <c r="S3152" s="18">
        <f t="shared" si="344"/>
        <v>5.9847573983007951</v>
      </c>
      <c r="T3152" s="18">
        <f t="shared" si="345"/>
        <v>5.9847573983007951</v>
      </c>
      <c r="U3152" s="18">
        <f t="shared" si="346"/>
        <v>4.2392031571569895</v>
      </c>
      <c r="V3152" s="30">
        <v>521.32659999999998</v>
      </c>
      <c r="X3152" s="3" t="s">
        <v>47</v>
      </c>
      <c r="Y3152" s="3" t="s">
        <v>47</v>
      </c>
      <c r="Z3152" s="3" t="s">
        <v>47</v>
      </c>
      <c r="AA3152" s="3" t="s">
        <v>47</v>
      </c>
      <c r="AB3152" s="12" t="s">
        <v>47</v>
      </c>
      <c r="AC3152" s="3" t="s">
        <v>47</v>
      </c>
      <c r="AF3152" s="3" t="s">
        <v>47</v>
      </c>
      <c r="AG3152" s="3" t="s">
        <v>47</v>
      </c>
      <c r="AH3152" s="3" t="s">
        <v>47</v>
      </c>
      <c r="AK3152" s="3" t="s">
        <v>48</v>
      </c>
      <c r="AL3152" s="3" t="s">
        <v>47</v>
      </c>
      <c r="AM3152" s="3" t="s">
        <v>47</v>
      </c>
      <c r="AU3152" s="3">
        <v>0</v>
      </c>
      <c r="AV3152" s="3">
        <v>11</v>
      </c>
      <c r="AW3152" s="3">
        <v>1</v>
      </c>
      <c r="AX3152" s="3">
        <v>11</v>
      </c>
      <c r="AY3152" s="3">
        <v>100</v>
      </c>
      <c r="AZ3152" s="6" t="str">
        <f t="shared" si="347"/>
        <v>2057.5</v>
      </c>
      <c r="BC3152" s="12" t="s">
        <v>7717</v>
      </c>
      <c r="BJ3152" s="12">
        <f t="shared" si="348"/>
        <v>0</v>
      </c>
      <c r="BK3152" s="12">
        <f t="shared" si="349"/>
        <v>0</v>
      </c>
      <c r="CQ3152" s="3" t="str">
        <f>CONCATENATE(baseURL!$A$1,baseURL!$B$1,baseURL!$C$1,".",C3152,".",L3152,".pkl&amp;seq=",BC3152)</f>
        <v>http://proteomics.broadinstitute.org/millscripts/viewfeed.pl?side=xl&amp;cycle=1&amp;fixedMods=iaaC&amp;file=msdataSM/iPRG2012_nd/cpick_in/iPRG2012_nd.2057.5.2.pkl&amp;seq=VLLVLQSNR</v>
      </c>
    </row>
    <row r="3153" spans="1:95" x14ac:dyDescent="0.2">
      <c r="A3153" s="3">
        <v>2784</v>
      </c>
      <c r="B3153" s="2" t="s">
        <v>7718</v>
      </c>
      <c r="C3153" s="2" t="s">
        <v>7719</v>
      </c>
      <c r="D3153" s="3">
        <v>8207</v>
      </c>
      <c r="E3153" s="3">
        <v>8199</v>
      </c>
      <c r="F3153" s="3">
        <v>43224</v>
      </c>
      <c r="G3153" s="3">
        <v>10256</v>
      </c>
      <c r="H3153" s="3">
        <v>32.517000000000003</v>
      </c>
      <c r="I3153" s="30">
        <v>642.31942000000004</v>
      </c>
      <c r="J3153" s="30">
        <v>642.81223269999998</v>
      </c>
      <c r="K3153" s="30">
        <v>-0.49281000000000003</v>
      </c>
      <c r="L3153" s="3">
        <v>2</v>
      </c>
      <c r="M3153" s="3">
        <v>2</v>
      </c>
      <c r="N3153" s="10">
        <f t="shared" si="343"/>
        <v>1</v>
      </c>
      <c r="O3153" s="35">
        <v>2</v>
      </c>
      <c r="P3153" s="17"/>
      <c r="Q3153" s="40">
        <v>1283.62664</v>
      </c>
      <c r="R3153" s="40">
        <v>642.31695999999999</v>
      </c>
      <c r="S3153" s="18">
        <f t="shared" si="344"/>
        <v>3.8298848594031725</v>
      </c>
      <c r="T3153" s="18">
        <f t="shared" si="345"/>
        <v>771.07211990788289</v>
      </c>
      <c r="U3153" s="18">
        <f t="shared" si="346"/>
        <v>771.1768968393045</v>
      </c>
      <c r="V3153" s="30">
        <v>642.81230000000005</v>
      </c>
      <c r="Z3153" s="3" t="s">
        <v>47</v>
      </c>
      <c r="AB3153" s="12" t="s">
        <v>47</v>
      </c>
      <c r="AC3153" s="3" t="s">
        <v>47</v>
      </c>
      <c r="AD3153" s="3" t="s">
        <v>47</v>
      </c>
      <c r="AG3153" s="3" t="s">
        <v>47</v>
      </c>
      <c r="AH3153" s="3" t="s">
        <v>47</v>
      </c>
      <c r="AI3153" s="3" t="s">
        <v>48</v>
      </c>
      <c r="AJ3153" s="3" t="s">
        <v>47</v>
      </c>
      <c r="AK3153" s="3" t="s">
        <v>48</v>
      </c>
      <c r="AL3153" s="3" t="s">
        <v>52</v>
      </c>
      <c r="AU3153" s="3">
        <v>0</v>
      </c>
      <c r="AV3153" s="3">
        <v>7</v>
      </c>
      <c r="AW3153" s="3">
        <v>2</v>
      </c>
      <c r="AX3153" s="3">
        <v>4</v>
      </c>
      <c r="AY3153" s="3">
        <v>57.14</v>
      </c>
      <c r="AZ3153" s="6" t="str">
        <f t="shared" si="347"/>
        <v>2058.5</v>
      </c>
      <c r="BC3153" s="12" t="s">
        <v>7720</v>
      </c>
      <c r="BJ3153" s="12">
        <f t="shared" si="348"/>
        <v>0</v>
      </c>
      <c r="BK3153" s="12">
        <f t="shared" si="349"/>
        <v>0</v>
      </c>
      <c r="BP3153" s="3" t="s">
        <v>54</v>
      </c>
      <c r="BR3153" s="3" t="s">
        <v>54</v>
      </c>
      <c r="BV3153" s="3" t="s">
        <v>7721</v>
      </c>
      <c r="BY3153" s="3" t="s">
        <v>7721</v>
      </c>
      <c r="CD3153" s="3" t="s">
        <v>7721</v>
      </c>
      <c r="CQ3153" s="3" t="str">
        <f>CONCATENATE(baseURL!$A$1,baseURL!$B$1,baseURL!$C$1,".",C3153,".",L3153,".pkl&amp;seq=",BC3153,"&amp;varMods=Deamidated-N")</f>
        <v>http://proteomics.broadinstitute.org/millscripts/viewfeed.pl?side=xl&amp;cycle=1&amp;fixedMods=iaaC&amp;file=msdataSM/iPRG2012_nd/cpick_in/iPRG2012_nd.2058.5.2.pkl&amp;seq=FLNEYEALER&amp;varMods=Deamidated-N</v>
      </c>
    </row>
    <row r="3154" spans="1:95" x14ac:dyDescent="0.2">
      <c r="A3154" s="3">
        <v>2409</v>
      </c>
      <c r="B3154" s="2" t="s">
        <v>7722</v>
      </c>
      <c r="C3154" s="2" t="s">
        <v>7723</v>
      </c>
      <c r="D3154" s="3">
        <v>8209</v>
      </c>
      <c r="E3154" s="3">
        <v>8201</v>
      </c>
      <c r="F3154" s="3">
        <v>43241</v>
      </c>
      <c r="G3154" s="3">
        <v>10259</v>
      </c>
      <c r="H3154" s="3">
        <v>32.531100000000002</v>
      </c>
      <c r="I3154" s="30">
        <v>565.63432</v>
      </c>
      <c r="J3154" s="30">
        <v>565.63300270000002</v>
      </c>
      <c r="K3154" s="30">
        <v>1.32E-3</v>
      </c>
      <c r="L3154" s="3">
        <v>0</v>
      </c>
      <c r="M3154" s="3">
        <v>3</v>
      </c>
      <c r="N3154" s="10">
        <f t="shared" si="343"/>
        <v>1</v>
      </c>
      <c r="O3154" s="35">
        <v>3</v>
      </c>
      <c r="P3154" s="17"/>
      <c r="Q3154" s="40">
        <v>1694.88202</v>
      </c>
      <c r="R3154" s="40">
        <v>565.63219000000004</v>
      </c>
      <c r="S3154" s="18">
        <f t="shared" si="344"/>
        <v>3.7656979882378128</v>
      </c>
      <c r="T3154" s="18">
        <f t="shared" si="345"/>
        <v>1.4367994155055499</v>
      </c>
      <c r="U3154" s="18">
        <f t="shared" si="346"/>
        <v>1.2552326626119437</v>
      </c>
      <c r="V3154" s="30">
        <v>565.63289999999995</v>
      </c>
      <c r="W3154" s="3" t="s">
        <v>47</v>
      </c>
      <c r="Z3154" s="3" t="s">
        <v>47</v>
      </c>
      <c r="AA3154" s="3" t="s">
        <v>47</v>
      </c>
      <c r="AB3154" s="12" t="s">
        <v>47</v>
      </c>
      <c r="AC3154" s="3" t="s">
        <v>52</v>
      </c>
      <c r="AD3154" s="3" t="s">
        <v>47</v>
      </c>
      <c r="AE3154" s="3" t="s">
        <v>47</v>
      </c>
      <c r="AF3154" s="3" t="s">
        <v>47</v>
      </c>
      <c r="AG3154" s="3" t="s">
        <v>48</v>
      </c>
      <c r="AH3154" s="3" t="s">
        <v>47</v>
      </c>
      <c r="AI3154" s="3" t="s">
        <v>52</v>
      </c>
      <c r="AK3154" s="3" t="s">
        <v>52</v>
      </c>
      <c r="AL3154" s="3" t="s">
        <v>48</v>
      </c>
      <c r="AU3154" s="3">
        <v>0</v>
      </c>
      <c r="AV3154" s="3">
        <v>8</v>
      </c>
      <c r="AW3154" s="3">
        <v>1</v>
      </c>
      <c r="AX3154" s="3">
        <v>8</v>
      </c>
      <c r="AY3154" s="3">
        <v>100</v>
      </c>
      <c r="AZ3154" s="6" t="str">
        <f t="shared" si="347"/>
        <v>2059.1</v>
      </c>
      <c r="BC3154" s="12" t="s">
        <v>7581</v>
      </c>
      <c r="BJ3154" s="12">
        <f t="shared" si="348"/>
        <v>0</v>
      </c>
      <c r="BK3154" s="12">
        <f t="shared" si="349"/>
        <v>0</v>
      </c>
      <c r="CQ3154" s="3" t="str">
        <f>CONCATENATE(baseURL!$A$1,baseURL!$B$1,baseURL!$C$1,".",C3154,".",L3154,".pkl&amp;seq=",BC3154)</f>
        <v>http://proteomics.broadinstitute.org/millscripts/viewfeed.pl?side=xl&amp;cycle=1&amp;fixedMods=iaaC&amp;file=msdataSM/iPRG2012_nd/cpick_in/iPRG2012_nd.2059.1.0.pkl&amp;seq=SLSLVGSYVGNRADTR</v>
      </c>
    </row>
    <row r="3155" spans="1:95" x14ac:dyDescent="0.2">
      <c r="A3155" s="3">
        <v>7678</v>
      </c>
      <c r="B3155" s="2" t="s">
        <v>7724</v>
      </c>
      <c r="C3155" s="2" t="s">
        <v>7725</v>
      </c>
      <c r="D3155" s="3">
        <v>8210</v>
      </c>
      <c r="E3155" s="3">
        <v>8202</v>
      </c>
      <c r="F3155" s="3">
        <v>43242</v>
      </c>
      <c r="G3155" s="3">
        <v>10260</v>
      </c>
      <c r="H3155" s="3">
        <v>32.534500000000001</v>
      </c>
      <c r="I3155" s="30">
        <v>611.99432999999999</v>
      </c>
      <c r="J3155" s="30">
        <v>612.28474259999996</v>
      </c>
      <c r="K3155" s="30">
        <v>-0.29041</v>
      </c>
      <c r="L3155" s="3">
        <v>3</v>
      </c>
      <c r="M3155" s="3">
        <v>3</v>
      </c>
      <c r="N3155" s="10">
        <f t="shared" si="343"/>
        <v>1</v>
      </c>
      <c r="O3155" s="35">
        <v>3</v>
      </c>
      <c r="Q3155" s="40">
        <v>1834.8388399999999</v>
      </c>
      <c r="R3155" s="40">
        <v>612.28445999999997</v>
      </c>
      <c r="S3155" s="18">
        <f t="shared" si="344"/>
        <v>-473.84838086528686</v>
      </c>
      <c r="T3155" s="18">
        <f t="shared" si="345"/>
        <v>0.46155017553664845</v>
      </c>
      <c r="U3155" s="18">
        <f t="shared" si="346"/>
        <v>6.5329111917517141E-2</v>
      </c>
      <c r="V3155" s="30">
        <v>612.28449999999998</v>
      </c>
      <c r="W3155" s="3" t="s">
        <v>47</v>
      </c>
      <c r="X3155" s="3" t="s">
        <v>47</v>
      </c>
      <c r="Y3155" s="3" t="s">
        <v>47</v>
      </c>
      <c r="AA3155" s="3" t="s">
        <v>47</v>
      </c>
      <c r="AB3155" s="12" t="s">
        <v>52</v>
      </c>
      <c r="AD3155" s="3" t="s">
        <v>65</v>
      </c>
      <c r="AF3155" s="3" t="s">
        <v>65</v>
      </c>
      <c r="AG3155" s="3" t="s">
        <v>52</v>
      </c>
      <c r="AH3155" s="3" t="s">
        <v>47</v>
      </c>
      <c r="AI3155" s="3" t="s">
        <v>52</v>
      </c>
      <c r="AL3155" s="3" t="s">
        <v>52</v>
      </c>
      <c r="AO3155" s="3" t="s">
        <v>47</v>
      </c>
      <c r="AU3155" s="3">
        <v>2</v>
      </c>
      <c r="AV3155" s="3">
        <v>6</v>
      </c>
      <c r="AW3155" s="3">
        <v>1</v>
      </c>
      <c r="AX3155" s="3">
        <v>6</v>
      </c>
      <c r="AY3155" s="3">
        <v>100</v>
      </c>
      <c r="AZ3155" s="6" t="str">
        <f t="shared" si="347"/>
        <v>2059.2</v>
      </c>
      <c r="BC3155" s="12" t="s">
        <v>7726</v>
      </c>
      <c r="BI3155" s="12" t="s">
        <v>594</v>
      </c>
      <c r="BJ3155" s="12">
        <f t="shared" si="348"/>
        <v>0</v>
      </c>
      <c r="BK3155" s="12">
        <f t="shared" si="349"/>
        <v>1</v>
      </c>
      <c r="BR3155" s="3" t="s">
        <v>594</v>
      </c>
      <c r="BZ3155" s="3" t="s">
        <v>7727</v>
      </c>
      <c r="CB3155" s="3" t="s">
        <v>7728</v>
      </c>
      <c r="CQ3155" s="3" t="str">
        <f>CONCATENATE(baseURL!$A$1,baseURL!$B$1,baseURL!$C$1,".",C3155,".",L3155,".pkl&amp;seq=",BC3155,"&amp;varMods=ReducedCys-C")</f>
        <v>http://proteomics.broadinstitute.org/millscripts/viewfeed.pl?side=xl&amp;cycle=1&amp;fixedMods=iaaC&amp;file=msdataSM/iPRG2012_nd/cpick_in/iPRG2012_nd.2059.2.3.pkl&amp;seq=ALANGQVDGFPTQEEcR&amp;varMods=ReducedCys-C</v>
      </c>
    </row>
    <row r="3156" spans="1:95" x14ac:dyDescent="0.2">
      <c r="A3156" s="3">
        <v>7158</v>
      </c>
      <c r="B3156" s="2" t="s">
        <v>7730</v>
      </c>
      <c r="C3156" s="2" t="s">
        <v>7731</v>
      </c>
      <c r="D3156" s="3">
        <v>8213</v>
      </c>
      <c r="E3156" s="3">
        <v>8205</v>
      </c>
      <c r="F3156" s="3">
        <v>43245</v>
      </c>
      <c r="G3156" s="3">
        <v>10263</v>
      </c>
      <c r="H3156" s="3">
        <v>32.544499999999999</v>
      </c>
      <c r="I3156" s="30">
        <v>664.32723999999996</v>
      </c>
      <c r="J3156" s="30">
        <v>664.32646780000005</v>
      </c>
      <c r="K3156" s="30">
        <v>7.6999999999999996E-4</v>
      </c>
      <c r="L3156" s="3">
        <v>2</v>
      </c>
      <c r="M3156" s="3">
        <v>2</v>
      </c>
      <c r="N3156" s="10">
        <f t="shared" si="343"/>
        <v>1</v>
      </c>
      <c r="O3156" s="35">
        <v>2</v>
      </c>
      <c r="P3156" s="17"/>
      <c r="Q3156" s="40">
        <v>1327.645</v>
      </c>
      <c r="R3156" s="40">
        <v>664.32614000000001</v>
      </c>
      <c r="S3156" s="18">
        <f t="shared" si="344"/>
        <v>1.6558132123948202</v>
      </c>
      <c r="T3156" s="18">
        <f t="shared" si="345"/>
        <v>0.49343233737032316</v>
      </c>
      <c r="U3156" s="18">
        <f t="shared" si="346"/>
        <v>0.84295945354547985</v>
      </c>
      <c r="V3156" s="30">
        <v>664.32669999999996</v>
      </c>
      <c r="W3156" s="3" t="s">
        <v>47</v>
      </c>
      <c r="X3156" s="3" t="s">
        <v>47</v>
      </c>
      <c r="Y3156" s="3" t="s">
        <v>47</v>
      </c>
      <c r="AA3156" s="3" t="s">
        <v>47</v>
      </c>
      <c r="AB3156" s="12" t="s">
        <v>47</v>
      </c>
      <c r="AC3156" s="3" t="s">
        <v>47</v>
      </c>
      <c r="AD3156" s="3" t="s">
        <v>47</v>
      </c>
      <c r="AF3156" s="3" t="s">
        <v>48</v>
      </c>
      <c r="AG3156" s="3" t="s">
        <v>47</v>
      </c>
      <c r="AH3156" s="3" t="s">
        <v>47</v>
      </c>
      <c r="AI3156" s="3" t="s">
        <v>47</v>
      </c>
      <c r="AL3156" s="3" t="s">
        <v>52</v>
      </c>
      <c r="AM3156" s="3" t="s">
        <v>48</v>
      </c>
      <c r="AO3156" s="3" t="s">
        <v>48</v>
      </c>
      <c r="AP3156" s="3" t="s">
        <v>48</v>
      </c>
      <c r="AU3156" s="3">
        <v>0</v>
      </c>
      <c r="AV3156" s="3">
        <v>10</v>
      </c>
      <c r="AW3156" s="3">
        <v>1</v>
      </c>
      <c r="AX3156" s="3">
        <v>10</v>
      </c>
      <c r="AY3156" s="3">
        <v>100</v>
      </c>
      <c r="AZ3156" s="6" t="str">
        <f t="shared" si="347"/>
        <v>2059.5</v>
      </c>
      <c r="BC3156" s="12" t="s">
        <v>7732</v>
      </c>
      <c r="BJ3156" s="12">
        <f t="shared" si="348"/>
        <v>0</v>
      </c>
      <c r="BK3156" s="12">
        <f t="shared" si="349"/>
        <v>0</v>
      </c>
      <c r="BN3156" s="3" t="s">
        <v>277</v>
      </c>
      <c r="BR3156" s="3" t="s">
        <v>277</v>
      </c>
      <c r="CQ3156" s="3" t="str">
        <f>CONCATENATE(baseURL!$A$1,baseURL!$B$1,baseURL!$C$1,".",C3156,".",L3156,".pkl&amp;seq=",BC3156,"&amp;varMods=Oxidation-M")</f>
        <v>http://proteomics.broadinstitute.org/millscripts/viewfeed.pl?side=xl&amp;cycle=1&amp;fixedMods=iaaC&amp;file=msdataSM/iPRG2012_nd/cpick_in/iPRG2012_nd.2059.5.2.pkl&amp;seq=LLEmSTEDFVK&amp;varMods=Oxidation-M</v>
      </c>
    </row>
    <row r="3157" spans="1:95" x14ac:dyDescent="0.2">
      <c r="A3157" s="3">
        <v>1457</v>
      </c>
      <c r="B3157" s="2" t="s">
        <v>7733</v>
      </c>
      <c r="C3157" s="2" t="s">
        <v>7734</v>
      </c>
      <c r="D3157" s="3">
        <v>8225</v>
      </c>
      <c r="E3157" s="3">
        <v>8217</v>
      </c>
      <c r="F3157" s="3">
        <v>43273</v>
      </c>
      <c r="G3157" s="3">
        <v>10276</v>
      </c>
      <c r="H3157" s="3">
        <v>32.561900000000001</v>
      </c>
      <c r="I3157" s="30">
        <v>637.07719999999995</v>
      </c>
      <c r="J3157" s="30">
        <v>637.07663590000004</v>
      </c>
      <c r="K3157" s="30">
        <v>5.5999999999999995E-4</v>
      </c>
      <c r="L3157" s="3">
        <v>4</v>
      </c>
      <c r="M3157" s="3">
        <v>4</v>
      </c>
      <c r="N3157" s="10">
        <f t="shared" si="343"/>
        <v>1</v>
      </c>
      <c r="O3157" s="35">
        <v>4</v>
      </c>
      <c r="P3157" s="17"/>
      <c r="Q3157" s="40">
        <v>2545.2814100000001</v>
      </c>
      <c r="R3157" s="40">
        <v>637.07581000000005</v>
      </c>
      <c r="S3157" s="18">
        <f t="shared" si="344"/>
        <v>2.1818439471139115</v>
      </c>
      <c r="T3157" s="18">
        <f t="shared" si="345"/>
        <v>1.2963920259274513</v>
      </c>
      <c r="U3157" s="18">
        <f t="shared" si="346"/>
        <v>1.3970079948774321</v>
      </c>
      <c r="V3157" s="30">
        <v>637.07669999999996</v>
      </c>
      <c r="X3157" s="3" t="s">
        <v>47</v>
      </c>
      <c r="Y3157" s="3" t="s">
        <v>47</v>
      </c>
      <c r="Z3157" s="3" t="s">
        <v>52</v>
      </c>
      <c r="AA3157" s="3" t="s">
        <v>47</v>
      </c>
      <c r="AG3157" s="3" t="s">
        <v>52</v>
      </c>
      <c r="AL3157" s="3" t="s">
        <v>52</v>
      </c>
      <c r="AU3157" s="3">
        <v>0</v>
      </c>
      <c r="AV3157" s="3">
        <v>3</v>
      </c>
      <c r="AW3157" s="3">
        <v>1</v>
      </c>
      <c r="AX3157" s="3">
        <v>3</v>
      </c>
      <c r="AY3157" s="3">
        <v>100</v>
      </c>
      <c r="AZ3157" s="6" t="str">
        <f t="shared" si="347"/>
        <v>2060.12</v>
      </c>
      <c r="BC3157" s="12" t="s">
        <v>7663</v>
      </c>
      <c r="BJ3157" s="12">
        <f t="shared" si="348"/>
        <v>0</v>
      </c>
      <c r="BK3157" s="12">
        <f t="shared" si="349"/>
        <v>0</v>
      </c>
      <c r="CQ3157" s="3" t="str">
        <f>CONCATENATE(baseURL!$A$1,baseURL!$B$1,baseURL!$C$1,".",C3157,".",L3157,".pkl&amp;seq=",BC3157)</f>
        <v>http://proteomics.broadinstitute.org/millscripts/viewfeed.pl?side=xl&amp;cycle=1&amp;fixedMods=iaaC&amp;file=msdataSM/iPRG2012_nd/cpick_in/iPRG2012_nd.2060.12.4.pkl&amp;seq=VVPNEKADDDSVTLLSAGNDKMVK</v>
      </c>
    </row>
    <row r="3158" spans="1:95" x14ac:dyDescent="0.2">
      <c r="A3158" s="3">
        <v>174</v>
      </c>
      <c r="B3158" s="2" t="s">
        <v>7735</v>
      </c>
      <c r="C3158" s="2" t="s">
        <v>7736</v>
      </c>
      <c r="D3158" s="3">
        <v>8226</v>
      </c>
      <c r="E3158" s="3">
        <v>8218</v>
      </c>
      <c r="F3158" s="3">
        <v>43274</v>
      </c>
      <c r="G3158" s="3">
        <v>10277</v>
      </c>
      <c r="H3158" s="3">
        <v>32.563600000000001</v>
      </c>
      <c r="I3158" s="30">
        <v>640.33610999999996</v>
      </c>
      <c r="J3158" s="30">
        <v>640.33497709999995</v>
      </c>
      <c r="K3158" s="30">
        <v>1.1299999999999999E-3</v>
      </c>
      <c r="L3158" s="3">
        <v>2</v>
      </c>
      <c r="M3158" s="3">
        <v>2</v>
      </c>
      <c r="N3158" s="10">
        <f t="shared" si="343"/>
        <v>1</v>
      </c>
      <c r="O3158" s="35">
        <v>2</v>
      </c>
      <c r="P3158" s="17"/>
      <c r="Q3158" s="40">
        <v>1279.66409</v>
      </c>
      <c r="R3158" s="40">
        <v>640.33568000000002</v>
      </c>
      <c r="S3158" s="18">
        <f t="shared" si="344"/>
        <v>0.67152278620103734</v>
      </c>
      <c r="T3158" s="18">
        <f t="shared" si="345"/>
        <v>-1.0977055035859371</v>
      </c>
      <c r="U3158" s="18">
        <f t="shared" si="346"/>
        <v>-0.90577492107509872</v>
      </c>
      <c r="V3158" s="30">
        <v>640.33510000000001</v>
      </c>
      <c r="W3158" s="3" t="s">
        <v>47</v>
      </c>
      <c r="X3158" s="3" t="s">
        <v>47</v>
      </c>
      <c r="Y3158" s="3" t="s">
        <v>65</v>
      </c>
      <c r="Z3158" s="3" t="s">
        <v>47</v>
      </c>
      <c r="AA3158" s="3" t="s">
        <v>47</v>
      </c>
      <c r="AB3158" s="12" t="s">
        <v>47</v>
      </c>
      <c r="AC3158" s="3" t="s">
        <v>47</v>
      </c>
      <c r="AD3158" s="3" t="s">
        <v>47</v>
      </c>
      <c r="AE3158" s="3" t="s">
        <v>47</v>
      </c>
      <c r="AF3158" s="3" t="s">
        <v>47</v>
      </c>
      <c r="AG3158" s="3" t="s">
        <v>47</v>
      </c>
      <c r="AH3158" s="3" t="s">
        <v>47</v>
      </c>
      <c r="AI3158" s="3" t="s">
        <v>52</v>
      </c>
      <c r="AJ3158" s="3" t="s">
        <v>47</v>
      </c>
      <c r="AK3158" s="3" t="s">
        <v>47</v>
      </c>
      <c r="AL3158" s="3" t="s">
        <v>47</v>
      </c>
      <c r="AM3158" s="3" t="s">
        <v>47</v>
      </c>
      <c r="AN3158" s="3" t="s">
        <v>47</v>
      </c>
      <c r="AO3158" s="3" t="s">
        <v>47</v>
      </c>
      <c r="AP3158" s="3" t="s">
        <v>47</v>
      </c>
      <c r="AQ3158" s="3" t="s">
        <v>47</v>
      </c>
      <c r="AU3158" s="3">
        <v>1</v>
      </c>
      <c r="AV3158" s="3">
        <v>19</v>
      </c>
      <c r="AW3158" s="3">
        <v>1</v>
      </c>
      <c r="AX3158" s="3">
        <v>19</v>
      </c>
      <c r="AY3158" s="3">
        <v>100</v>
      </c>
      <c r="AZ3158" s="6" t="str">
        <f t="shared" si="347"/>
        <v>2060.13</v>
      </c>
      <c r="BB3158" s="12" t="s">
        <v>79</v>
      </c>
      <c r="BC3158" s="12" t="s">
        <v>7737</v>
      </c>
      <c r="BJ3158" s="12">
        <f t="shared" si="348"/>
        <v>0</v>
      </c>
      <c r="BK3158" s="12">
        <f t="shared" si="349"/>
        <v>0</v>
      </c>
      <c r="BU3158" s="3" t="s">
        <v>7738</v>
      </c>
      <c r="CQ3158" s="3" t="str">
        <f>CONCATENATE(baseURL!$A$1,baseURL!$B$1,"+Acetyl",baseURL!$C$1,".",C3158,".",L3158,".pkl&amp;seq=",BC3158)</f>
        <v>http://proteomics.broadinstitute.org/millscripts/viewfeed.pl?side=xl&amp;cycle=1&amp;fixedMods=iaaC+Acetyl&amp;file=msdataSM/iPRG2012_nd/cpick_in/iPRG2012_nd.2060.13.2.pkl&amp;seq=SQNVYLVSTAR</v>
      </c>
    </row>
    <row r="3159" spans="1:95" x14ac:dyDescent="0.2">
      <c r="A3159" s="3">
        <v>3703</v>
      </c>
      <c r="B3159" s="2" t="s">
        <v>7739</v>
      </c>
      <c r="C3159" s="2" t="s">
        <v>7740</v>
      </c>
      <c r="D3159" s="3">
        <v>8228</v>
      </c>
      <c r="E3159" s="3">
        <v>8220</v>
      </c>
      <c r="F3159" s="3">
        <v>43276</v>
      </c>
      <c r="G3159" s="3">
        <v>10279</v>
      </c>
      <c r="H3159" s="3">
        <v>32.566899999999997</v>
      </c>
      <c r="I3159" s="30">
        <v>679.85314000000005</v>
      </c>
      <c r="J3159" s="30">
        <v>679.85423049999997</v>
      </c>
      <c r="K3159" s="30">
        <v>-1.09E-3</v>
      </c>
      <c r="L3159" s="3">
        <v>2</v>
      </c>
      <c r="M3159" s="3">
        <v>2</v>
      </c>
      <c r="N3159" s="10">
        <f t="shared" si="343"/>
        <v>1</v>
      </c>
      <c r="O3159" s="35">
        <v>2</v>
      </c>
      <c r="P3159" s="17"/>
      <c r="Q3159" s="40">
        <v>1358.6984299999999</v>
      </c>
      <c r="R3159" s="40">
        <v>679.85284999999999</v>
      </c>
      <c r="S3159" s="18">
        <f t="shared" si="344"/>
        <v>0.42656289528480795</v>
      </c>
      <c r="T3159" s="18">
        <f t="shared" si="345"/>
        <v>2.0305864717372608</v>
      </c>
      <c r="U3159" s="18">
        <f t="shared" si="346"/>
        <v>1.9857238224450817</v>
      </c>
      <c r="V3159" s="30">
        <v>679.85419999999999</v>
      </c>
      <c r="W3159" s="3" t="s">
        <v>47</v>
      </c>
      <c r="X3159" s="3" t="s">
        <v>47</v>
      </c>
      <c r="Y3159" s="3" t="s">
        <v>47</v>
      </c>
      <c r="Z3159" s="3" t="s">
        <v>47</v>
      </c>
      <c r="AA3159" s="3" t="s">
        <v>47</v>
      </c>
      <c r="AB3159" s="12" t="s">
        <v>47</v>
      </c>
      <c r="AC3159" s="3" t="s">
        <v>47</v>
      </c>
      <c r="AE3159" s="3" t="s">
        <v>47</v>
      </c>
      <c r="AF3159" s="3" t="s">
        <v>47</v>
      </c>
      <c r="AG3159" s="3" t="s">
        <v>47</v>
      </c>
      <c r="AH3159" s="3" t="s">
        <v>47</v>
      </c>
      <c r="AI3159" s="3" t="s">
        <v>48</v>
      </c>
      <c r="AK3159" s="3" t="s">
        <v>48</v>
      </c>
      <c r="AL3159" s="3" t="s">
        <v>48</v>
      </c>
      <c r="AU3159" s="3">
        <v>0</v>
      </c>
      <c r="AV3159" s="3">
        <v>11</v>
      </c>
      <c r="AW3159" s="3">
        <v>1</v>
      </c>
      <c r="AX3159" s="3">
        <v>11</v>
      </c>
      <c r="AY3159" s="3">
        <v>100</v>
      </c>
      <c r="AZ3159" s="6" t="str">
        <f t="shared" si="347"/>
        <v>2060.15</v>
      </c>
      <c r="BC3159" s="12" t="s">
        <v>7741</v>
      </c>
      <c r="BJ3159" s="12">
        <f t="shared" si="348"/>
        <v>0</v>
      </c>
      <c r="BK3159" s="12">
        <f t="shared" si="349"/>
        <v>0</v>
      </c>
      <c r="CQ3159" s="3" t="str">
        <f>CONCATENATE(baseURL!$A$1,baseURL!$B$1,baseURL!$C$1,".",C3159,".",L3159,".pkl&amp;seq=",BC3159)</f>
        <v>http://proteomics.broadinstitute.org/millscripts/viewfeed.pl?side=xl&amp;cycle=1&amp;fixedMods=iaaC&amp;file=msdataSM/iPRG2012_nd/cpick_in/iPRG2012_nd.2060.15.2.pkl&amp;seq=ELQEVANPLMSK</v>
      </c>
    </row>
    <row r="3160" spans="1:95" x14ac:dyDescent="0.2">
      <c r="A3160" s="3">
        <v>7706</v>
      </c>
      <c r="B3160" s="2" t="s">
        <v>7742</v>
      </c>
      <c r="C3160" s="2" t="s">
        <v>7743</v>
      </c>
      <c r="D3160" s="3">
        <v>8229</v>
      </c>
      <c r="E3160" s="3">
        <v>8221</v>
      </c>
      <c r="F3160" s="3">
        <v>43277</v>
      </c>
      <c r="G3160" s="3">
        <v>10280</v>
      </c>
      <c r="H3160" s="3">
        <v>32.568600000000004</v>
      </c>
      <c r="I3160" s="30">
        <v>917.92192999999997</v>
      </c>
      <c r="J3160" s="30">
        <v>917.92213809999998</v>
      </c>
      <c r="K3160" s="30">
        <v>-2.1000000000000001E-4</v>
      </c>
      <c r="L3160" s="3">
        <v>2</v>
      </c>
      <c r="M3160" s="3">
        <v>2</v>
      </c>
      <c r="N3160" s="10">
        <f t="shared" si="343"/>
        <v>1</v>
      </c>
      <c r="O3160" s="35">
        <v>2</v>
      </c>
      <c r="Q3160" s="40">
        <v>1834.8388399999999</v>
      </c>
      <c r="R3160" s="42">
        <v>917.92305999999996</v>
      </c>
      <c r="S3160" s="18">
        <f t="shared" si="344"/>
        <v>-1.2310399958676224</v>
      </c>
      <c r="T3160" s="18">
        <f t="shared" si="345"/>
        <v>-1.0043325417494895</v>
      </c>
      <c r="U3160" s="18">
        <f t="shared" si="346"/>
        <v>-0.93689769596676076</v>
      </c>
      <c r="V3160" s="30">
        <v>917.92219999999998</v>
      </c>
      <c r="W3160" s="3" t="s">
        <v>47</v>
      </c>
      <c r="X3160" s="3" t="s">
        <v>47</v>
      </c>
      <c r="Y3160" s="3" t="s">
        <v>47</v>
      </c>
      <c r="AA3160" s="3" t="s">
        <v>47</v>
      </c>
      <c r="AD3160" s="3" t="s">
        <v>47</v>
      </c>
      <c r="AE3160" s="3" t="s">
        <v>52</v>
      </c>
      <c r="AF3160" s="3" t="s">
        <v>52</v>
      </c>
      <c r="AG3160" s="3" t="s">
        <v>52</v>
      </c>
      <c r="AH3160" s="3" t="s">
        <v>47</v>
      </c>
      <c r="AJ3160" s="3" t="s">
        <v>47</v>
      </c>
      <c r="AO3160" s="3" t="s">
        <v>48</v>
      </c>
      <c r="AU3160" s="3">
        <v>0</v>
      </c>
      <c r="AV3160" s="3">
        <v>7</v>
      </c>
      <c r="AW3160" s="3">
        <v>2</v>
      </c>
      <c r="AX3160" s="3">
        <v>6</v>
      </c>
      <c r="AY3160" s="3">
        <v>85.71</v>
      </c>
      <c r="AZ3160" s="6" t="str">
        <f t="shared" si="347"/>
        <v>2060.16</v>
      </c>
      <c r="BC3160" s="12" t="s">
        <v>7726</v>
      </c>
      <c r="BI3160" s="12" t="s">
        <v>594</v>
      </c>
      <c r="BJ3160" s="12">
        <f t="shared" si="348"/>
        <v>0</v>
      </c>
      <c r="BK3160" s="12">
        <f t="shared" si="349"/>
        <v>1</v>
      </c>
      <c r="BR3160" s="3" t="s">
        <v>594</v>
      </c>
      <c r="BZ3160" s="3" t="s">
        <v>7729</v>
      </c>
      <c r="CQ3160" s="3" t="str">
        <f>CONCATENATE(baseURL!$A$1,baseURL!$B$1,baseURL!$C$1,".",C3160,".",L3160,".pkl&amp;seq=",BC3160,"&amp;varMods=ReducedCys-C")</f>
        <v>http://proteomics.broadinstitute.org/millscripts/viewfeed.pl?side=xl&amp;cycle=1&amp;fixedMods=iaaC&amp;file=msdataSM/iPRG2012_nd/cpick_in/iPRG2012_nd.2060.16.2.pkl&amp;seq=ALANGQVDGFPTQEEcR&amp;varMods=ReducedCys-C</v>
      </c>
    </row>
    <row r="3161" spans="1:95" x14ac:dyDescent="0.2">
      <c r="A3161" s="3">
        <v>5330</v>
      </c>
      <c r="B3161" s="2" t="s">
        <v>7744</v>
      </c>
      <c r="C3161" s="2" t="s">
        <v>7722</v>
      </c>
      <c r="D3161" s="3">
        <v>8215</v>
      </c>
      <c r="E3161" s="3">
        <v>8207</v>
      </c>
      <c r="F3161" s="3">
        <v>43263</v>
      </c>
      <c r="G3161" s="3">
        <v>10266</v>
      </c>
      <c r="H3161" s="3">
        <v>32.553600000000003</v>
      </c>
      <c r="I3161" s="30">
        <v>413.89044000000001</v>
      </c>
      <c r="J3161" s="30">
        <v>413.88952799999998</v>
      </c>
      <c r="K3161" s="30">
        <v>9.1E-4</v>
      </c>
      <c r="L3161" s="3">
        <v>3</v>
      </c>
      <c r="M3161" s="3">
        <v>3</v>
      </c>
      <c r="N3161" s="10">
        <f t="shared" si="343"/>
        <v>1</v>
      </c>
      <c r="O3161" s="35">
        <v>3</v>
      </c>
      <c r="P3161" s="17"/>
      <c r="Q3161" s="40">
        <v>1239.6520700000001</v>
      </c>
      <c r="R3161" s="40">
        <v>413.88887</v>
      </c>
      <c r="S3161" s="18">
        <f t="shared" si="344"/>
        <v>3.7932887637572144</v>
      </c>
      <c r="T3161" s="18">
        <f t="shared" si="345"/>
        <v>1.5897987302416923</v>
      </c>
      <c r="U3161" s="18">
        <f t="shared" si="346"/>
        <v>0.7973154726762316</v>
      </c>
      <c r="V3161" s="30">
        <v>413.88920000000002</v>
      </c>
      <c r="W3161" s="3" t="s">
        <v>47</v>
      </c>
      <c r="X3161" s="3" t="s">
        <v>47</v>
      </c>
      <c r="Y3161" s="3" t="s">
        <v>47</v>
      </c>
      <c r="Z3161" s="3" t="s">
        <v>47</v>
      </c>
      <c r="AA3161" s="3" t="s">
        <v>47</v>
      </c>
      <c r="AB3161" s="12" t="s">
        <v>47</v>
      </c>
      <c r="AC3161" s="3" t="s">
        <v>47</v>
      </c>
      <c r="AD3161" s="3" t="s">
        <v>47</v>
      </c>
      <c r="AE3161" s="3" t="s">
        <v>47</v>
      </c>
      <c r="AF3161" s="3" t="s">
        <v>47</v>
      </c>
      <c r="AG3161" s="3" t="s">
        <v>47</v>
      </c>
      <c r="AH3161" s="3" t="s">
        <v>47</v>
      </c>
      <c r="AI3161" s="3" t="s">
        <v>47</v>
      </c>
      <c r="AJ3161" s="3" t="s">
        <v>47</v>
      </c>
      <c r="AK3161" s="3" t="s">
        <v>47</v>
      </c>
      <c r="AL3161" s="3" t="s">
        <v>47</v>
      </c>
      <c r="AM3161" s="3" t="s">
        <v>47</v>
      </c>
      <c r="AN3161" s="3" t="s">
        <v>48</v>
      </c>
      <c r="AU3161" s="3">
        <v>0</v>
      </c>
      <c r="AV3161" s="3">
        <v>17</v>
      </c>
      <c r="AW3161" s="3">
        <v>1</v>
      </c>
      <c r="AX3161" s="3">
        <v>17</v>
      </c>
      <c r="AY3161" s="3">
        <v>100</v>
      </c>
      <c r="AZ3161" s="6" t="str">
        <f t="shared" si="347"/>
        <v>2060.2</v>
      </c>
      <c r="BC3161" s="12" t="s">
        <v>7592</v>
      </c>
      <c r="BJ3161" s="12">
        <f t="shared" si="348"/>
        <v>0</v>
      </c>
      <c r="BK3161" s="12">
        <f t="shared" si="349"/>
        <v>0</v>
      </c>
      <c r="CQ3161" s="3" t="str">
        <f>CONCATENATE(baseURL!$A$1,baseURL!$B$1,baseURL!$C$1,".",C3161,".",L3161,".pkl&amp;seq=",BC3161)</f>
        <v>http://proteomics.broadinstitute.org/millscripts/viewfeed.pl?side=xl&amp;cycle=1&amp;fixedMods=iaaC&amp;file=msdataSM/iPRG2012_nd/cpick_in/iPRG2012_nd.2060.2.3.pkl&amp;seq=YVKWPEYVR</v>
      </c>
    </row>
    <row r="3162" spans="1:95" x14ac:dyDescent="0.2">
      <c r="A3162" s="3">
        <v>3079</v>
      </c>
      <c r="B3162" s="2" t="s">
        <v>7745</v>
      </c>
      <c r="C3162" s="2" t="s">
        <v>7746</v>
      </c>
      <c r="D3162" s="3">
        <v>8217</v>
      </c>
      <c r="E3162" s="3">
        <v>8209</v>
      </c>
      <c r="F3162" s="3">
        <v>43265</v>
      </c>
      <c r="G3162" s="3">
        <v>10268</v>
      </c>
      <c r="H3162" s="3">
        <v>32.555300000000003</v>
      </c>
      <c r="I3162" s="30">
        <v>459.93489</v>
      </c>
      <c r="J3162" s="30">
        <v>459.93488710000003</v>
      </c>
      <c r="K3162" s="30">
        <v>0</v>
      </c>
      <c r="L3162" s="3">
        <v>3</v>
      </c>
      <c r="M3162" s="3">
        <v>0</v>
      </c>
      <c r="N3162" s="10">
        <f t="shared" si="343"/>
        <v>1</v>
      </c>
      <c r="O3162" s="35">
        <v>3</v>
      </c>
      <c r="P3162" s="17"/>
      <c r="Q3162" s="40">
        <v>1377.7848799999999</v>
      </c>
      <c r="R3162" s="40">
        <v>459.93313999999998</v>
      </c>
      <c r="S3162" s="18">
        <f t="shared" si="344"/>
        <v>3.8049008601890733</v>
      </c>
      <c r="T3162" s="18">
        <f t="shared" si="345"/>
        <v>3.7985955959718853</v>
      </c>
      <c r="U3162" s="18">
        <f t="shared" si="346"/>
        <v>2.5221057130763382</v>
      </c>
      <c r="V3162" s="30">
        <v>459.93430000000001</v>
      </c>
      <c r="X3162" s="3" t="s">
        <v>47</v>
      </c>
      <c r="Y3162" s="3" t="s">
        <v>47</v>
      </c>
      <c r="Z3162" s="3" t="s">
        <v>47</v>
      </c>
      <c r="AA3162" s="3" t="s">
        <v>47</v>
      </c>
      <c r="AB3162" s="12" t="s">
        <v>48</v>
      </c>
      <c r="AC3162" s="3" t="s">
        <v>47</v>
      </c>
      <c r="AF3162" s="3" t="s">
        <v>48</v>
      </c>
      <c r="AG3162" s="3" t="s">
        <v>48</v>
      </c>
      <c r="AH3162" s="3" t="s">
        <v>47</v>
      </c>
      <c r="AI3162" s="3" t="s">
        <v>48</v>
      </c>
      <c r="AK3162" s="3" t="s">
        <v>52</v>
      </c>
      <c r="AL3162" s="3" t="s">
        <v>48</v>
      </c>
      <c r="AM3162" s="3" t="s">
        <v>48</v>
      </c>
      <c r="AU3162" s="3">
        <v>0</v>
      </c>
      <c r="AV3162" s="3">
        <v>6</v>
      </c>
      <c r="AW3162" s="3">
        <v>1</v>
      </c>
      <c r="AX3162" s="3">
        <v>6</v>
      </c>
      <c r="AY3162" s="3">
        <v>100</v>
      </c>
      <c r="AZ3162" s="6" t="str">
        <f t="shared" si="347"/>
        <v>2060.4</v>
      </c>
      <c r="BC3162" s="12" t="s">
        <v>7656</v>
      </c>
      <c r="BJ3162" s="12">
        <f t="shared" si="348"/>
        <v>0</v>
      </c>
      <c r="BK3162" s="12">
        <f t="shared" si="349"/>
        <v>0</v>
      </c>
      <c r="CQ3162" s="3" t="str">
        <f>CONCATENATE(baseURL!$A$1,baseURL!$B$1,baseURL!$C$1,".",C3162,".",L3162,".pkl&amp;seq=",BC3162)</f>
        <v>http://proteomics.broadinstitute.org/millscripts/viewfeed.pl?side=xl&amp;cycle=1&amp;fixedMods=iaaC&amp;file=msdataSM/iPRG2012_nd/cpick_in/iPRG2012_nd.2060.4.3.pkl&amp;seq=NLYLLAVKGSGSR</v>
      </c>
    </row>
    <row r="3163" spans="1:95" x14ac:dyDescent="0.2">
      <c r="A3163" s="3">
        <v>3289</v>
      </c>
      <c r="B3163" s="2" t="s">
        <v>7751</v>
      </c>
      <c r="C3163" s="2" t="s">
        <v>7752</v>
      </c>
      <c r="D3163" s="3">
        <v>8231</v>
      </c>
      <c r="E3163" s="3">
        <v>8223</v>
      </c>
      <c r="F3163" s="3">
        <v>43284</v>
      </c>
      <c r="G3163" s="3">
        <v>10283</v>
      </c>
      <c r="H3163" s="3">
        <v>32.577599999999997</v>
      </c>
      <c r="I3163" s="30">
        <v>436.58422999999999</v>
      </c>
      <c r="J3163" s="30">
        <v>436.58279709999999</v>
      </c>
      <c r="K3163" s="30">
        <v>1.4300000000000001E-3</v>
      </c>
      <c r="L3163" s="3">
        <v>3</v>
      </c>
      <c r="M3163" s="3">
        <v>3</v>
      </c>
      <c r="N3163" s="10">
        <f t="shared" si="343"/>
        <v>1</v>
      </c>
      <c r="O3163" s="35">
        <v>3</v>
      </c>
      <c r="P3163" s="17"/>
      <c r="Q3163" s="40">
        <v>1307.7331099999999</v>
      </c>
      <c r="R3163" s="40">
        <v>436.58256</v>
      </c>
      <c r="S3163" s="18">
        <f t="shared" si="344"/>
        <v>3.8251642484071473</v>
      </c>
      <c r="T3163" s="18">
        <f t="shared" si="345"/>
        <v>0.54308170255942334</v>
      </c>
      <c r="U3163" s="18">
        <f t="shared" si="346"/>
        <v>-0.13743105088541516</v>
      </c>
      <c r="V3163" s="30">
        <v>436.58249999999998</v>
      </c>
      <c r="W3163" s="3" t="s">
        <v>47</v>
      </c>
      <c r="X3163" s="3" t="s">
        <v>65</v>
      </c>
      <c r="Y3163" s="3" t="s">
        <v>47</v>
      </c>
      <c r="Z3163" s="3" t="s">
        <v>47</v>
      </c>
      <c r="AA3163" s="3" t="s">
        <v>47</v>
      </c>
      <c r="AB3163" s="12" t="s">
        <v>47</v>
      </c>
      <c r="AC3163" s="3" t="s">
        <v>47</v>
      </c>
      <c r="AD3163" s="3" t="s">
        <v>52</v>
      </c>
      <c r="AE3163" s="3" t="s">
        <v>47</v>
      </c>
      <c r="AF3163" s="3" t="s">
        <v>48</v>
      </c>
      <c r="AG3163" s="3" t="s">
        <v>47</v>
      </c>
      <c r="AH3163" s="3" t="s">
        <v>47</v>
      </c>
      <c r="AK3163" s="3" t="s">
        <v>47</v>
      </c>
      <c r="AL3163" s="3" t="s">
        <v>47</v>
      </c>
      <c r="AM3163" s="3" t="s">
        <v>47</v>
      </c>
      <c r="AU3163" s="3">
        <v>1</v>
      </c>
      <c r="AV3163" s="3">
        <v>12</v>
      </c>
      <c r="AW3163" s="3">
        <v>1</v>
      </c>
      <c r="AX3163" s="3">
        <v>12</v>
      </c>
      <c r="AY3163" s="3">
        <v>100</v>
      </c>
      <c r="AZ3163" s="6" t="str">
        <f t="shared" si="347"/>
        <v>2061.2</v>
      </c>
      <c r="BC3163" s="12" t="s">
        <v>7753</v>
      </c>
      <c r="BJ3163" s="12">
        <f t="shared" si="348"/>
        <v>0</v>
      </c>
      <c r="BK3163" s="12">
        <f t="shared" si="349"/>
        <v>0</v>
      </c>
      <c r="BT3163" s="3" t="s">
        <v>7754</v>
      </c>
      <c r="CQ3163" s="3" t="str">
        <f>CONCATENATE(baseURL!$A$1,baseURL!$B$1,baseURL!$C$1,".",C3163,".",L3163,".pkl&amp;seq=",BC3163)</f>
        <v>http://proteomics.broadinstitute.org/millscripts/viewfeed.pl?side=xl&amp;cycle=1&amp;fixedMods=iaaC&amp;file=msdataSM/iPRG2012_nd/cpick_in/iPRG2012_nd.2061.2.3.pkl&amp;seq=QNRPLPQWLR</v>
      </c>
    </row>
    <row r="3164" spans="1:95" x14ac:dyDescent="0.2">
      <c r="A3164" s="3">
        <v>2420</v>
      </c>
      <c r="B3164" s="2" t="s">
        <v>7755</v>
      </c>
      <c r="C3164" s="2" t="s">
        <v>7756</v>
      </c>
      <c r="D3164" s="3">
        <v>8233</v>
      </c>
      <c r="E3164" s="3">
        <v>8225</v>
      </c>
      <c r="F3164" s="3">
        <v>43286</v>
      </c>
      <c r="G3164" s="3">
        <v>10285</v>
      </c>
      <c r="H3164" s="3">
        <v>32.581000000000003</v>
      </c>
      <c r="I3164" s="30">
        <v>493.79712000000001</v>
      </c>
      <c r="J3164" s="30">
        <v>493.79831350000001</v>
      </c>
      <c r="K3164" s="30">
        <v>-1.1900000000000001E-3</v>
      </c>
      <c r="L3164" s="3">
        <v>2</v>
      </c>
      <c r="M3164" s="3">
        <v>2</v>
      </c>
      <c r="N3164" s="10">
        <f t="shared" si="343"/>
        <v>1</v>
      </c>
      <c r="O3164" s="35">
        <v>2</v>
      </c>
      <c r="P3164" s="17"/>
      <c r="Q3164" s="40">
        <v>986.58807000000002</v>
      </c>
      <c r="R3164" s="40">
        <v>493.79766999999998</v>
      </c>
      <c r="S3164" s="18">
        <f t="shared" si="344"/>
        <v>-1.113816515123746</v>
      </c>
      <c r="T3164" s="18">
        <f t="shared" si="345"/>
        <v>1.3031653228006885</v>
      </c>
      <c r="U3164" s="18">
        <f t="shared" si="346"/>
        <v>0.87080200276031949</v>
      </c>
      <c r="V3164" s="30">
        <v>493.79809999999998</v>
      </c>
      <c r="W3164" s="3" t="s">
        <v>47</v>
      </c>
      <c r="Z3164" s="3" t="s">
        <v>47</v>
      </c>
      <c r="AA3164" s="3" t="s">
        <v>47</v>
      </c>
      <c r="AB3164" s="12" t="s">
        <v>47</v>
      </c>
      <c r="AC3164" s="3" t="s">
        <v>47</v>
      </c>
      <c r="AD3164" s="3" t="s">
        <v>47</v>
      </c>
      <c r="AE3164" s="3" t="s">
        <v>47</v>
      </c>
      <c r="AF3164" s="3" t="s">
        <v>47</v>
      </c>
      <c r="AG3164" s="3" t="s">
        <v>47</v>
      </c>
      <c r="AH3164" s="3" t="s">
        <v>47</v>
      </c>
      <c r="AI3164" s="3" t="s">
        <v>48</v>
      </c>
      <c r="AL3164" s="3" t="s">
        <v>48</v>
      </c>
      <c r="AM3164" s="3" t="s">
        <v>52</v>
      </c>
      <c r="AU3164" s="3">
        <v>0</v>
      </c>
      <c r="AV3164" s="3">
        <v>10</v>
      </c>
      <c r="AW3164" s="3">
        <v>1</v>
      </c>
      <c r="AX3164" s="3">
        <v>10</v>
      </c>
      <c r="AY3164" s="3">
        <v>100</v>
      </c>
      <c r="AZ3164" s="6" t="str">
        <f t="shared" si="347"/>
        <v>2061.4</v>
      </c>
      <c r="BC3164" s="12" t="s">
        <v>7502</v>
      </c>
      <c r="BJ3164" s="12">
        <f t="shared" si="348"/>
        <v>0</v>
      </c>
      <c r="BK3164" s="12">
        <f t="shared" si="349"/>
        <v>0</v>
      </c>
      <c r="CQ3164" s="3" t="str">
        <f>CONCATENATE(baseURL!$A$1,baseURL!$B$1,baseURL!$C$1,".",C3164,".",L3164,".pkl&amp;seq=",BC3164)</f>
        <v>http://proteomics.broadinstitute.org/millscripts/viewfeed.pl?side=xl&amp;cycle=1&amp;fixedMods=iaaC&amp;file=msdataSM/iPRG2012_nd/cpick_in/iPRG2012_nd.2061.4.2.pkl&amp;seq=TSLLGTLGPK</v>
      </c>
    </row>
    <row r="3165" spans="1:95" x14ac:dyDescent="0.2">
      <c r="A3165" s="3">
        <v>6122</v>
      </c>
      <c r="B3165" s="2" t="s">
        <v>7757</v>
      </c>
      <c r="C3165" s="2" t="s">
        <v>7758</v>
      </c>
      <c r="D3165" s="3">
        <v>8235</v>
      </c>
      <c r="E3165" s="3">
        <v>8227</v>
      </c>
      <c r="F3165" s="3">
        <v>43288</v>
      </c>
      <c r="G3165" s="3">
        <v>10287</v>
      </c>
      <c r="H3165" s="3">
        <v>32.584299999999999</v>
      </c>
      <c r="I3165" s="30">
        <v>546.61897999999997</v>
      </c>
      <c r="J3165" s="30">
        <v>546.61808689999998</v>
      </c>
      <c r="K3165" s="30">
        <v>8.8999999999999995E-4</v>
      </c>
      <c r="L3165" s="3">
        <v>3</v>
      </c>
      <c r="M3165" s="3">
        <v>3</v>
      </c>
      <c r="N3165" s="10">
        <f t="shared" si="343"/>
        <v>1</v>
      </c>
      <c r="O3165" s="35">
        <v>3</v>
      </c>
      <c r="P3165" s="17"/>
      <c r="Q3165" s="40">
        <v>1637.83809</v>
      </c>
      <c r="R3165" s="40">
        <v>546.61755000000005</v>
      </c>
      <c r="S3165" s="18">
        <f t="shared" si="344"/>
        <v>2.616088707568736</v>
      </c>
      <c r="T3165" s="18">
        <f t="shared" si="345"/>
        <v>0.9822223964984641</v>
      </c>
      <c r="U3165" s="18">
        <f t="shared" si="346"/>
        <v>0.64030143180024646</v>
      </c>
      <c r="V3165" s="30">
        <v>546.61789999999996</v>
      </c>
      <c r="W3165" s="3" t="s">
        <v>47</v>
      </c>
      <c r="X3165" s="3" t="s">
        <v>47</v>
      </c>
      <c r="Y3165" s="3" t="s">
        <v>47</v>
      </c>
      <c r="Z3165" s="3" t="s">
        <v>47</v>
      </c>
      <c r="AA3165" s="3" t="s">
        <v>47</v>
      </c>
      <c r="AB3165" s="12" t="s">
        <v>47</v>
      </c>
      <c r="AC3165" s="3" t="s">
        <v>47</v>
      </c>
      <c r="AD3165" s="3" t="s">
        <v>47</v>
      </c>
      <c r="AE3165" s="3" t="s">
        <v>47</v>
      </c>
      <c r="AF3165" s="3" t="s">
        <v>47</v>
      </c>
      <c r="AG3165" s="3" t="s">
        <v>47</v>
      </c>
      <c r="AH3165" s="3" t="s">
        <v>47</v>
      </c>
      <c r="AI3165" s="3" t="s">
        <v>47</v>
      </c>
      <c r="AK3165" s="3" t="s">
        <v>47</v>
      </c>
      <c r="AL3165" s="3" t="s">
        <v>47</v>
      </c>
      <c r="AU3165" s="3">
        <v>0</v>
      </c>
      <c r="AV3165" s="3">
        <v>15</v>
      </c>
      <c r="AW3165" s="3">
        <v>1</v>
      </c>
      <c r="AX3165" s="3">
        <v>15</v>
      </c>
      <c r="AY3165" s="3">
        <v>100</v>
      </c>
      <c r="AZ3165" s="6" t="str">
        <f t="shared" si="347"/>
        <v>2061.6</v>
      </c>
      <c r="BC3165" s="12" t="s">
        <v>7673</v>
      </c>
      <c r="BJ3165" s="12">
        <f t="shared" si="348"/>
        <v>0</v>
      </c>
      <c r="BK3165" s="12">
        <f t="shared" si="349"/>
        <v>0</v>
      </c>
      <c r="CQ3165" s="3" t="str">
        <f>CONCATENATE(baseURL!$A$1,baseURL!$B$1,baseURL!$C$1,".",C3165,".",L3165,".pkl&amp;seq=",BC3165)</f>
        <v>http://proteomics.broadinstitute.org/millscripts/viewfeed.pl?side=xl&amp;cycle=1&amp;fixedMods=iaaC&amp;file=msdataSM/iPRG2012_nd/cpick_in/iPRG2012_nd.2061.6.3.pkl&amp;seq=LQTYGETTAVDALQK</v>
      </c>
    </row>
    <row r="3166" spans="1:95" x14ac:dyDescent="0.2">
      <c r="A3166" s="3">
        <v>59</v>
      </c>
      <c r="B3166" s="2" t="s">
        <v>7759</v>
      </c>
      <c r="C3166" s="2" t="s">
        <v>7760</v>
      </c>
      <c r="D3166" s="3">
        <v>8236</v>
      </c>
      <c r="E3166" s="3">
        <v>8228</v>
      </c>
      <c r="F3166" s="3">
        <v>43289</v>
      </c>
      <c r="G3166" s="3">
        <v>10288</v>
      </c>
      <c r="H3166" s="3">
        <v>32.585999999999999</v>
      </c>
      <c r="I3166" s="30">
        <v>549.31534999999997</v>
      </c>
      <c r="J3166" s="30">
        <v>549.3136442</v>
      </c>
      <c r="K3166" s="30">
        <v>1.7099999999999999E-3</v>
      </c>
      <c r="L3166" s="3">
        <v>2</v>
      </c>
      <c r="M3166" s="3">
        <v>2</v>
      </c>
      <c r="N3166" s="10">
        <f t="shared" si="343"/>
        <v>1</v>
      </c>
      <c r="O3166" s="35">
        <v>2</v>
      </c>
      <c r="P3166" s="17"/>
      <c r="Q3166" s="40">
        <v>1097.6201000000001</v>
      </c>
      <c r="R3166" s="40">
        <v>549.31368999999995</v>
      </c>
      <c r="S3166" s="18">
        <f t="shared" si="344"/>
        <v>3.0219527207037493</v>
      </c>
      <c r="T3166" s="18">
        <f t="shared" si="345"/>
        <v>-8.337676774918576E-2</v>
      </c>
      <c r="U3166" s="18">
        <f t="shared" si="346"/>
        <v>1.820453462290238E-2</v>
      </c>
      <c r="V3166" s="30">
        <v>549.31370000000004</v>
      </c>
      <c r="W3166" s="3" t="s">
        <v>47</v>
      </c>
      <c r="Z3166" s="3" t="s">
        <v>48</v>
      </c>
      <c r="AA3166" s="3" t="s">
        <v>47</v>
      </c>
      <c r="AB3166" s="12" t="s">
        <v>47</v>
      </c>
      <c r="AC3166" s="3" t="s">
        <v>52</v>
      </c>
      <c r="AD3166" s="3" t="s">
        <v>47</v>
      </c>
      <c r="AE3166" s="3" t="s">
        <v>47</v>
      </c>
      <c r="AF3166" s="3" t="s">
        <v>47</v>
      </c>
      <c r="AG3166" s="3" t="s">
        <v>47</v>
      </c>
      <c r="AH3166" s="3" t="s">
        <v>48</v>
      </c>
      <c r="AI3166" s="3" t="s">
        <v>47</v>
      </c>
      <c r="AL3166" s="3" t="s">
        <v>47</v>
      </c>
      <c r="AM3166" s="3" t="s">
        <v>47</v>
      </c>
      <c r="AN3166" s="3" t="s">
        <v>47</v>
      </c>
      <c r="AO3166" s="3" t="s">
        <v>48</v>
      </c>
      <c r="AP3166" s="3" t="s">
        <v>48</v>
      </c>
      <c r="AS3166" s="3" t="s">
        <v>47</v>
      </c>
      <c r="AU3166" s="3">
        <v>0</v>
      </c>
      <c r="AV3166" s="3">
        <v>12</v>
      </c>
      <c r="AW3166" s="3">
        <v>2</v>
      </c>
      <c r="AX3166" s="3">
        <v>11</v>
      </c>
      <c r="AY3166" s="3">
        <v>91.67</v>
      </c>
      <c r="AZ3166" s="6" t="str">
        <f t="shared" si="347"/>
        <v>2061.7</v>
      </c>
      <c r="BB3166" s="12" t="s">
        <v>79</v>
      </c>
      <c r="BC3166" s="12" t="s">
        <v>7761</v>
      </c>
      <c r="BJ3166" s="12">
        <f t="shared" si="348"/>
        <v>0</v>
      </c>
      <c r="BK3166" s="12">
        <f t="shared" si="349"/>
        <v>0</v>
      </c>
      <c r="CO3166" s="3" t="s">
        <v>7762</v>
      </c>
      <c r="CQ3166" s="3" t="str">
        <f>CONCATENATE(baseURL!$A$1,baseURL!$B$1,"+Acetyl",baseURL!$C$1,".",C3166,".",L3166,".pkl&amp;seq=",BC3166)</f>
        <v>http://proteomics.broadinstitute.org/millscripts/viewfeed.pl?side=xl&amp;cycle=1&amp;fixedMods=iaaC+Acetyl&amp;file=msdataSM/iPRG2012_nd/cpick_in/iPRG2012_nd.2061.7.2.pkl&amp;seq=SQPVVVLDAK</v>
      </c>
    </row>
    <row r="3167" spans="1:95" x14ac:dyDescent="0.2">
      <c r="A3167" s="3">
        <v>4939</v>
      </c>
      <c r="B3167" s="2" t="s">
        <v>7749</v>
      </c>
      <c r="C3167" s="2" t="s">
        <v>7750</v>
      </c>
      <c r="D3167" s="3">
        <v>8238</v>
      </c>
      <c r="E3167" s="3">
        <v>8230</v>
      </c>
      <c r="F3167" s="3">
        <v>43291</v>
      </c>
      <c r="G3167" s="3">
        <v>10290</v>
      </c>
      <c r="H3167" s="3">
        <v>32.589300000000001</v>
      </c>
      <c r="I3167" s="30">
        <v>651.81136000000004</v>
      </c>
      <c r="J3167" s="30">
        <v>651.80955400000005</v>
      </c>
      <c r="K3167" s="30">
        <v>1.81E-3</v>
      </c>
      <c r="L3167" s="3">
        <v>2</v>
      </c>
      <c r="M3167" s="3">
        <v>2</v>
      </c>
      <c r="N3167" s="10">
        <f t="shared" si="343"/>
        <v>1</v>
      </c>
      <c r="O3167" s="35">
        <v>2</v>
      </c>
      <c r="P3167" s="17"/>
      <c r="Q3167" s="40">
        <v>1302.61133</v>
      </c>
      <c r="R3167" s="40">
        <v>651.80930000000001</v>
      </c>
      <c r="S3167" s="18">
        <f t="shared" si="344"/>
        <v>3.1604335808473345</v>
      </c>
      <c r="T3167" s="18">
        <f t="shared" si="345"/>
        <v>0.38968452895782962</v>
      </c>
      <c r="U3167" s="18">
        <f t="shared" si="346"/>
        <v>0.6136764234773554</v>
      </c>
      <c r="V3167" s="30">
        <v>651.80970000000002</v>
      </c>
      <c r="W3167" s="3" t="s">
        <v>47</v>
      </c>
      <c r="X3167" s="3" t="s">
        <v>47</v>
      </c>
      <c r="Y3167" s="3" t="s">
        <v>47</v>
      </c>
      <c r="Z3167" s="3" t="s">
        <v>47</v>
      </c>
      <c r="AA3167" s="3" t="s">
        <v>48</v>
      </c>
      <c r="AB3167" s="12" t="s">
        <v>47</v>
      </c>
      <c r="AC3167" s="3" t="s">
        <v>47</v>
      </c>
      <c r="AD3167" s="3" t="s">
        <v>47</v>
      </c>
      <c r="AE3167" s="3" t="s">
        <v>47</v>
      </c>
      <c r="AF3167" s="3" t="s">
        <v>47</v>
      </c>
      <c r="AG3167" s="3" t="s">
        <v>47</v>
      </c>
      <c r="AH3167" s="3" t="s">
        <v>47</v>
      </c>
      <c r="AI3167" s="3" t="s">
        <v>47</v>
      </c>
      <c r="AJ3167" s="3" t="s">
        <v>47</v>
      </c>
      <c r="AK3167" s="3" t="s">
        <v>47</v>
      </c>
      <c r="AL3167" s="3" t="s">
        <v>47</v>
      </c>
      <c r="AM3167" s="3" t="s">
        <v>47</v>
      </c>
      <c r="AN3167" s="3" t="s">
        <v>47</v>
      </c>
      <c r="AU3167" s="3">
        <v>0</v>
      </c>
      <c r="AV3167" s="3">
        <v>17</v>
      </c>
      <c r="AW3167" s="3">
        <v>1</v>
      </c>
      <c r="AX3167" s="3">
        <v>17</v>
      </c>
      <c r="AY3167" s="3">
        <v>100</v>
      </c>
      <c r="AZ3167" s="6" t="str">
        <f t="shared" si="347"/>
        <v>2061.9</v>
      </c>
      <c r="BC3167" s="12" t="s">
        <v>7675</v>
      </c>
      <c r="BJ3167" s="12">
        <f t="shared" si="348"/>
        <v>0</v>
      </c>
      <c r="BK3167" s="12">
        <f t="shared" si="349"/>
        <v>0</v>
      </c>
      <c r="CQ3167" s="3" t="str">
        <f>CONCATENATE(baseURL!$A$1,baseURL!$B$1,baseURL!$C$1,".",C3167,".",L3167,".pkl&amp;seq=",BC3167)</f>
        <v>http://proteomics.broadinstitute.org/millscripts/viewfeed.pl?side=xl&amp;cycle=1&amp;fixedMods=iaaC&amp;file=msdataSM/iPRG2012_nd/cpick_in/iPRG2012_nd.2061.9.2.pkl&amp;seq=AFQSAYPEFSR</v>
      </c>
    </row>
    <row r="3168" spans="1:95" x14ac:dyDescent="0.2">
      <c r="A3168" s="3">
        <v>5384</v>
      </c>
      <c r="B3168" s="2" t="s">
        <v>7770</v>
      </c>
      <c r="C3168" s="2" t="s">
        <v>7771</v>
      </c>
      <c r="D3168" s="3">
        <v>8253</v>
      </c>
      <c r="E3168" s="3">
        <v>8245</v>
      </c>
      <c r="F3168" s="3">
        <v>43316</v>
      </c>
      <c r="G3168" s="3">
        <v>10306</v>
      </c>
      <c r="H3168" s="3">
        <v>32.613399999999999</v>
      </c>
      <c r="I3168" s="30">
        <v>799.91165999999998</v>
      </c>
      <c r="J3168" s="30">
        <v>799.91424210000002</v>
      </c>
      <c r="K3168" s="30">
        <v>-2.5799999999999998E-3</v>
      </c>
      <c r="L3168" s="3">
        <v>2</v>
      </c>
      <c r="M3168" s="3">
        <v>2</v>
      </c>
      <c r="N3168" s="10">
        <f t="shared" si="343"/>
        <v>1</v>
      </c>
      <c r="O3168" s="35">
        <v>2</v>
      </c>
      <c r="P3168" s="17"/>
      <c r="Q3168" s="40">
        <v>1598.8172999999999</v>
      </c>
      <c r="R3168" s="40">
        <v>799.91228999999998</v>
      </c>
      <c r="S3168" s="18">
        <f t="shared" si="344"/>
        <v>-0.78758634899961177</v>
      </c>
      <c r="T3168" s="18">
        <f t="shared" si="345"/>
        <v>2.4403925585885626</v>
      </c>
      <c r="U3168" s="18">
        <f t="shared" si="346"/>
        <v>2.3877617883158759</v>
      </c>
      <c r="V3168" s="30">
        <v>799.91420000000005</v>
      </c>
      <c r="W3168" s="3" t="s">
        <v>47</v>
      </c>
      <c r="X3168" s="3" t="s">
        <v>47</v>
      </c>
      <c r="Y3168" s="3" t="s">
        <v>47</v>
      </c>
      <c r="Z3168" s="3" t="s">
        <v>47</v>
      </c>
      <c r="AA3168" s="3" t="s">
        <v>47</v>
      </c>
      <c r="AB3168" s="12" t="s">
        <v>47</v>
      </c>
      <c r="AC3168" s="3" t="s">
        <v>47</v>
      </c>
      <c r="AD3168" s="3" t="s">
        <v>47</v>
      </c>
      <c r="AE3168" s="3" t="s">
        <v>48</v>
      </c>
      <c r="AF3168" s="3" t="s">
        <v>47</v>
      </c>
      <c r="AG3168" s="3" t="s">
        <v>47</v>
      </c>
      <c r="AH3168" s="3" t="s">
        <v>47</v>
      </c>
      <c r="AI3168" s="3" t="s">
        <v>47</v>
      </c>
      <c r="AJ3168" s="3" t="s">
        <v>47</v>
      </c>
      <c r="AL3168" s="3" t="s">
        <v>47</v>
      </c>
      <c r="AM3168" s="3" t="s">
        <v>47</v>
      </c>
      <c r="AU3168" s="3">
        <v>0</v>
      </c>
      <c r="AV3168" s="3">
        <v>15</v>
      </c>
      <c r="AW3168" s="3">
        <v>1</v>
      </c>
      <c r="AX3168" s="3">
        <v>15</v>
      </c>
      <c r="AY3168" s="3">
        <v>100</v>
      </c>
      <c r="AZ3168" s="6" t="str">
        <f t="shared" si="347"/>
        <v>2062.13</v>
      </c>
      <c r="BC3168" s="12" t="s">
        <v>7772</v>
      </c>
      <c r="BJ3168" s="12">
        <f t="shared" si="348"/>
        <v>0</v>
      </c>
      <c r="BK3168" s="12">
        <f t="shared" si="349"/>
        <v>0</v>
      </c>
      <c r="CQ3168" s="3" t="str">
        <f>CONCATENATE(baseURL!$A$1,baseURL!$B$1,baseURL!$C$1,".",C3168,".",L3168,".pkl&amp;seq=",BC3168)</f>
        <v>http://proteomics.broadinstitute.org/millscripts/viewfeed.pl?side=xl&amp;cycle=1&amp;fixedMods=iaaC&amp;file=msdataSM/iPRG2012_nd/cpick_in/iPRG2012_nd.2062.13.2.pkl&amp;seq=LLYGGSANGSNAVTFK</v>
      </c>
    </row>
    <row r="3169" spans="1:95" x14ac:dyDescent="0.2">
      <c r="A3169" s="3">
        <v>7043</v>
      </c>
      <c r="B3169" s="2" t="s">
        <v>7773</v>
      </c>
      <c r="C3169" s="2" t="s">
        <v>7774</v>
      </c>
      <c r="D3169" s="3">
        <v>8242</v>
      </c>
      <c r="E3169" s="3">
        <v>8234</v>
      </c>
      <c r="F3169" s="3">
        <v>43305</v>
      </c>
      <c r="G3169" s="3">
        <v>10295</v>
      </c>
      <c r="H3169" s="3">
        <v>32.601700000000001</v>
      </c>
      <c r="I3169" s="30">
        <v>456.29066999999998</v>
      </c>
      <c r="J3169" s="30">
        <v>456.28973489999998</v>
      </c>
      <c r="K3169" s="30">
        <v>9.3999999999999997E-4</v>
      </c>
      <c r="L3169" s="3">
        <v>3</v>
      </c>
      <c r="M3169" s="3">
        <v>3</v>
      </c>
      <c r="N3169" s="10">
        <f t="shared" si="343"/>
        <v>1</v>
      </c>
      <c r="O3169" s="35">
        <v>3</v>
      </c>
      <c r="P3169" s="17"/>
      <c r="Q3169" s="40">
        <v>1366.8529000000001</v>
      </c>
      <c r="R3169" s="40">
        <v>456.28915000000001</v>
      </c>
      <c r="S3169" s="18">
        <f t="shared" si="344"/>
        <v>3.3312210031092739</v>
      </c>
      <c r="T3169" s="18">
        <f t="shared" si="345"/>
        <v>1.2818626083448641</v>
      </c>
      <c r="U3169" s="18">
        <f t="shared" si="346"/>
        <v>1.2053760208315836</v>
      </c>
      <c r="V3169" s="30">
        <v>456.28969999999998</v>
      </c>
      <c r="X3169" s="3" t="s">
        <v>47</v>
      </c>
      <c r="Y3169" s="3" t="s">
        <v>47</v>
      </c>
      <c r="AB3169" s="12" t="s">
        <v>52</v>
      </c>
      <c r="AC3169" s="3" t="s">
        <v>47</v>
      </c>
      <c r="AH3169" s="3" t="s">
        <v>48</v>
      </c>
      <c r="AI3169" s="3" t="s">
        <v>48</v>
      </c>
      <c r="AU3169" s="3">
        <v>0</v>
      </c>
      <c r="AV3169" s="3">
        <v>3</v>
      </c>
      <c r="AW3169" s="3">
        <v>1</v>
      </c>
      <c r="AX3169" s="3">
        <v>3</v>
      </c>
      <c r="AY3169" s="3">
        <v>100</v>
      </c>
      <c r="AZ3169" s="6" t="str">
        <f t="shared" si="347"/>
        <v>2062.2</v>
      </c>
      <c r="BC3169" s="12" t="s">
        <v>7775</v>
      </c>
      <c r="BJ3169" s="12">
        <f t="shared" si="348"/>
        <v>0</v>
      </c>
      <c r="BK3169" s="12">
        <f t="shared" si="349"/>
        <v>0</v>
      </c>
      <c r="CQ3169" s="3" t="str">
        <f>CONCATENATE(baseURL!$A$1,baseURL!$B$1,baseURL!$C$1,".",C3169,".",L3169,".pkl&amp;seq=",BC3169)</f>
        <v>http://proteomics.broadinstitute.org/millscripts/viewfeed.pl?side=xl&amp;cycle=1&amp;fixedMods=iaaC&amp;file=msdataSM/iPRG2012_nd/cpick_in/iPRG2012_nd.2062.2.3.pkl&amp;seq=QLLNGQKLVVVR</v>
      </c>
    </row>
    <row r="3170" spans="1:95" x14ac:dyDescent="0.2">
      <c r="A3170" s="3">
        <v>3173</v>
      </c>
      <c r="B3170" s="2" t="s">
        <v>7776</v>
      </c>
      <c r="C3170" s="2" t="s">
        <v>7757</v>
      </c>
      <c r="D3170" s="3">
        <v>8247</v>
      </c>
      <c r="E3170" s="3">
        <v>8239</v>
      </c>
      <c r="F3170" s="3">
        <v>43310</v>
      </c>
      <c r="G3170" s="3">
        <v>10300</v>
      </c>
      <c r="H3170" s="3">
        <v>32.605899999999998</v>
      </c>
      <c r="I3170" s="30">
        <v>556.31677000000002</v>
      </c>
      <c r="J3170" s="30">
        <v>556.31840139999997</v>
      </c>
      <c r="K3170" s="30">
        <v>-1.6299999999999999E-3</v>
      </c>
      <c r="L3170" s="3">
        <v>3</v>
      </c>
      <c r="M3170" s="3">
        <v>3</v>
      </c>
      <c r="N3170" s="10">
        <f t="shared" si="343"/>
        <v>1</v>
      </c>
      <c r="O3170" s="35">
        <v>3</v>
      </c>
      <c r="P3170" s="17"/>
      <c r="Q3170" s="40">
        <v>1666.9421199999999</v>
      </c>
      <c r="R3170" s="40">
        <v>556.31889000000001</v>
      </c>
      <c r="S3170" s="18">
        <f t="shared" si="344"/>
        <v>-3.8107640026223013</v>
      </c>
      <c r="T3170" s="18">
        <f t="shared" si="345"/>
        <v>-0.87827325086821362</v>
      </c>
      <c r="U3170" s="18">
        <f t="shared" si="346"/>
        <v>-1.2402958309814358</v>
      </c>
      <c r="V3170" s="30">
        <v>556.31820000000005</v>
      </c>
      <c r="W3170" s="3" t="s">
        <v>47</v>
      </c>
      <c r="X3170" s="3" t="s">
        <v>47</v>
      </c>
      <c r="Y3170" s="3" t="s">
        <v>47</v>
      </c>
      <c r="Z3170" s="3" t="s">
        <v>47</v>
      </c>
      <c r="AA3170" s="3" t="s">
        <v>47</v>
      </c>
      <c r="AB3170" s="12" t="s">
        <v>47</v>
      </c>
      <c r="AC3170" s="3" t="s">
        <v>47</v>
      </c>
      <c r="AE3170" s="3" t="s">
        <v>47</v>
      </c>
      <c r="AF3170" s="3" t="s">
        <v>48</v>
      </c>
      <c r="AG3170" s="3" t="s">
        <v>47</v>
      </c>
      <c r="AH3170" s="3" t="s">
        <v>47</v>
      </c>
      <c r="AI3170" s="3" t="s">
        <v>48</v>
      </c>
      <c r="AK3170" s="3" t="s">
        <v>52</v>
      </c>
      <c r="AM3170" s="3" t="s">
        <v>47</v>
      </c>
      <c r="AU3170" s="3">
        <v>0</v>
      </c>
      <c r="AV3170" s="3">
        <v>11</v>
      </c>
      <c r="AW3170" s="3">
        <v>1</v>
      </c>
      <c r="AX3170" s="3">
        <v>11</v>
      </c>
      <c r="AY3170" s="3">
        <v>100</v>
      </c>
      <c r="AZ3170" s="6" t="str">
        <f t="shared" si="347"/>
        <v>2062.7</v>
      </c>
      <c r="BC3170" s="12" t="s">
        <v>7777</v>
      </c>
      <c r="BJ3170" s="12">
        <f t="shared" si="348"/>
        <v>0</v>
      </c>
      <c r="BK3170" s="12">
        <f t="shared" si="349"/>
        <v>0</v>
      </c>
      <c r="CQ3170" s="3" t="str">
        <f>CONCATENATE(baseURL!$A$1,baseURL!$B$1,baseURL!$C$1,".",C3170,".",L3170,".pkl&amp;seq=",BC3170)</f>
        <v>http://proteomics.broadinstitute.org/millscripts/viewfeed.pl?side=xl&amp;cycle=1&amp;fixedMods=iaaC&amp;file=msdataSM/iPRG2012_nd/cpick_in/iPRG2012_nd.2062.7.3.pkl&amp;seq=TVMLAAHGNSLRGLVK</v>
      </c>
    </row>
    <row r="3171" spans="1:95" x14ac:dyDescent="0.2">
      <c r="A3171" s="3">
        <v>3532</v>
      </c>
      <c r="B3171" s="2" t="s">
        <v>7764</v>
      </c>
      <c r="C3171" s="2" t="s">
        <v>7763</v>
      </c>
      <c r="D3171" s="3">
        <v>8249</v>
      </c>
      <c r="E3171" s="3">
        <v>8241</v>
      </c>
      <c r="F3171" s="3">
        <v>43312</v>
      </c>
      <c r="G3171" s="3">
        <v>10302</v>
      </c>
      <c r="H3171" s="3">
        <v>32.607500000000002</v>
      </c>
      <c r="I3171" s="30">
        <v>571.79735000000005</v>
      </c>
      <c r="J3171" s="30">
        <v>571.79584769999997</v>
      </c>
      <c r="K3171" s="30">
        <v>1.5E-3</v>
      </c>
      <c r="L3171" s="3">
        <v>2</v>
      </c>
      <c r="M3171" s="3">
        <v>2</v>
      </c>
      <c r="N3171" s="10">
        <f t="shared" si="343"/>
        <v>1</v>
      </c>
      <c r="O3171" s="35">
        <v>2</v>
      </c>
      <c r="P3171" s="17"/>
      <c r="Q3171" s="40">
        <v>1142.5840499999999</v>
      </c>
      <c r="R3171" s="40">
        <v>571.79566</v>
      </c>
      <c r="S3171" s="18">
        <f t="shared" si="344"/>
        <v>2.9556013070355589</v>
      </c>
      <c r="T3171" s="18">
        <f t="shared" si="345"/>
        <v>0.3282641214336634</v>
      </c>
      <c r="U3171" s="18">
        <f t="shared" si="346"/>
        <v>6.9955060541551761E-2</v>
      </c>
      <c r="V3171" s="30">
        <v>571.79570000000001</v>
      </c>
      <c r="W3171" s="3" t="s">
        <v>47</v>
      </c>
      <c r="X3171" s="3" t="s">
        <v>47</v>
      </c>
      <c r="Y3171" s="3" t="s">
        <v>47</v>
      </c>
      <c r="Z3171" s="3" t="s">
        <v>47</v>
      </c>
      <c r="AA3171" s="3" t="s">
        <v>48</v>
      </c>
      <c r="AB3171" s="12" t="s">
        <v>47</v>
      </c>
      <c r="AC3171" s="3" t="s">
        <v>47</v>
      </c>
      <c r="AE3171" s="3" t="s">
        <v>47</v>
      </c>
      <c r="AF3171" s="3" t="s">
        <v>47</v>
      </c>
      <c r="AG3171" s="3" t="s">
        <v>52</v>
      </c>
      <c r="AH3171" s="3" t="s">
        <v>47</v>
      </c>
      <c r="AI3171" s="3" t="s">
        <v>47</v>
      </c>
      <c r="AK3171" s="3" t="s">
        <v>48</v>
      </c>
      <c r="AL3171" s="3" t="s">
        <v>47</v>
      </c>
      <c r="AM3171" s="3" t="s">
        <v>47</v>
      </c>
      <c r="AN3171" s="3" t="s">
        <v>47</v>
      </c>
      <c r="AU3171" s="3">
        <v>0</v>
      </c>
      <c r="AV3171" s="3">
        <v>13</v>
      </c>
      <c r="AW3171" s="3">
        <v>1</v>
      </c>
      <c r="AX3171" s="3">
        <v>13</v>
      </c>
      <c r="AY3171" s="3">
        <v>100</v>
      </c>
      <c r="AZ3171" s="6" t="str">
        <f t="shared" si="347"/>
        <v>2062.9</v>
      </c>
      <c r="BC3171" s="12" t="s">
        <v>7681</v>
      </c>
      <c r="BJ3171" s="12">
        <f t="shared" si="348"/>
        <v>0</v>
      </c>
      <c r="BK3171" s="12">
        <f t="shared" si="349"/>
        <v>0</v>
      </c>
      <c r="CQ3171" s="3" t="str">
        <f>CONCATENATE(baseURL!$A$1,baseURL!$B$1,baseURL!$C$1,".",C3171,".",L3171,".pkl&amp;seq=",BC3171)</f>
        <v>http://proteomics.broadinstitute.org/millscripts/viewfeed.pl?side=xl&amp;cycle=1&amp;fixedMods=iaaC&amp;file=msdataSM/iPRG2012_nd/cpick_in/iPRG2012_nd.2062.9.2.pkl&amp;seq=AALEDGWVPGK</v>
      </c>
    </row>
    <row r="3172" spans="1:95" x14ac:dyDescent="0.2">
      <c r="A3172" s="3">
        <v>1044</v>
      </c>
      <c r="B3172" s="2" t="s">
        <v>7781</v>
      </c>
      <c r="C3172" s="2" t="s">
        <v>7782</v>
      </c>
      <c r="D3172" s="3">
        <v>8262</v>
      </c>
      <c r="E3172" s="3">
        <v>8254</v>
      </c>
      <c r="F3172" s="3">
        <v>43331</v>
      </c>
      <c r="G3172" s="3">
        <v>10316</v>
      </c>
      <c r="H3172" s="3">
        <v>32.6357</v>
      </c>
      <c r="I3172" s="30">
        <v>624.33860000000004</v>
      </c>
      <c r="J3172" s="30">
        <v>624.33607819999997</v>
      </c>
      <c r="K3172" s="30">
        <v>2.5200000000000001E-3</v>
      </c>
      <c r="L3172" s="3">
        <v>3</v>
      </c>
      <c r="M3172" s="3">
        <v>3</v>
      </c>
      <c r="N3172" s="10">
        <f t="shared" si="343"/>
        <v>1</v>
      </c>
      <c r="O3172" s="35">
        <v>3</v>
      </c>
      <c r="P3172" s="17"/>
      <c r="Q3172" s="40">
        <v>1870.99091</v>
      </c>
      <c r="R3172" s="40">
        <v>624.33515</v>
      </c>
      <c r="S3172" s="18">
        <f t="shared" si="344"/>
        <v>5.5258782082723901</v>
      </c>
      <c r="T3172" s="18">
        <f t="shared" si="345"/>
        <v>1.4867014935419409</v>
      </c>
      <c r="U3172" s="18">
        <f t="shared" si="346"/>
        <v>1.2012778714110655</v>
      </c>
      <c r="V3172" s="30">
        <v>624.33590000000004</v>
      </c>
      <c r="W3172" s="3" t="s">
        <v>47</v>
      </c>
      <c r="AA3172" s="3" t="s">
        <v>47</v>
      </c>
      <c r="AB3172" s="12" t="s">
        <v>47</v>
      </c>
      <c r="AC3172" s="3" t="s">
        <v>47</v>
      </c>
      <c r="AE3172" s="3" t="s">
        <v>48</v>
      </c>
      <c r="AF3172" s="3" t="s">
        <v>48</v>
      </c>
      <c r="AH3172" s="3" t="s">
        <v>47</v>
      </c>
      <c r="AI3172" s="3" t="s">
        <v>48</v>
      </c>
      <c r="AK3172" s="3" t="s">
        <v>52</v>
      </c>
      <c r="AL3172" s="3" t="s">
        <v>52</v>
      </c>
      <c r="AU3172" s="3">
        <v>0</v>
      </c>
      <c r="AV3172" s="3">
        <v>5</v>
      </c>
      <c r="AW3172" s="3">
        <v>1</v>
      </c>
      <c r="AX3172" s="3">
        <v>5</v>
      </c>
      <c r="AY3172" s="3">
        <v>100</v>
      </c>
      <c r="AZ3172" s="6" t="str">
        <f t="shared" si="347"/>
        <v>2063.7</v>
      </c>
      <c r="BC3172" s="12" t="s">
        <v>7783</v>
      </c>
      <c r="BJ3172" s="12">
        <f t="shared" si="348"/>
        <v>0</v>
      </c>
      <c r="BK3172" s="12">
        <f t="shared" si="349"/>
        <v>0</v>
      </c>
      <c r="CQ3172" s="3" t="str">
        <f>CONCATENATE(baseURL!$A$1,baseURL!$B$1,baseURL!$C$1,".",C3172,".",L3172,".pkl&amp;seq=",BC3172)</f>
        <v>http://proteomics.broadinstitute.org/millscripts/viewfeed.pl?side=xl&amp;cycle=1&amp;fixedMods=iaaC&amp;file=msdataSM/iPRG2012_nd/cpick_in/iPRG2012_nd.2063.7.3.pkl&amp;seq=SSALASKATGYPLAYTAAK</v>
      </c>
    </row>
    <row r="3173" spans="1:95" x14ac:dyDescent="0.2">
      <c r="A3173" s="3">
        <v>6962</v>
      </c>
      <c r="B3173" s="2" t="s">
        <v>7784</v>
      </c>
      <c r="C3173" s="2" t="s">
        <v>7776</v>
      </c>
      <c r="D3173" s="3">
        <v>8263</v>
      </c>
      <c r="E3173" s="3">
        <v>8255</v>
      </c>
      <c r="F3173" s="3">
        <v>43332</v>
      </c>
      <c r="G3173" s="3">
        <v>10317</v>
      </c>
      <c r="H3173" s="3">
        <v>32.638199999999998</v>
      </c>
      <c r="I3173" s="30">
        <v>678.31115</v>
      </c>
      <c r="J3173" s="30">
        <v>678.30725080000002</v>
      </c>
      <c r="K3173" s="30">
        <v>3.8999999999999998E-3</v>
      </c>
      <c r="L3173" s="3">
        <v>2</v>
      </c>
      <c r="M3173" s="3">
        <v>2</v>
      </c>
      <c r="N3173" s="10">
        <f t="shared" si="343"/>
        <v>1</v>
      </c>
      <c r="O3173" s="35">
        <v>2</v>
      </c>
      <c r="P3173" s="17"/>
      <c r="Q3173" s="40">
        <v>1355.60823</v>
      </c>
      <c r="R3173" s="40">
        <v>678.30775000000006</v>
      </c>
      <c r="S3173" s="18">
        <f t="shared" si="344"/>
        <v>5.0124740575975109</v>
      </c>
      <c r="T3173" s="18">
        <f t="shared" si="345"/>
        <v>-0.73594913228644532</v>
      </c>
      <c r="U3173" s="18">
        <f t="shared" si="346"/>
        <v>-0.81084139181560633</v>
      </c>
      <c r="V3173" s="30">
        <v>678.30719999999997</v>
      </c>
      <c r="W3173" s="3" t="s">
        <v>47</v>
      </c>
      <c r="X3173" s="3" t="s">
        <v>47</v>
      </c>
      <c r="Y3173" s="3" t="s">
        <v>47</v>
      </c>
      <c r="Z3173" s="3" t="s">
        <v>47</v>
      </c>
      <c r="AA3173" s="3" t="s">
        <v>47</v>
      </c>
      <c r="AB3173" s="12" t="s">
        <v>47</v>
      </c>
      <c r="AC3173" s="3" t="s">
        <v>47</v>
      </c>
      <c r="AD3173" s="3" t="s">
        <v>47</v>
      </c>
      <c r="AE3173" s="3" t="s">
        <v>47</v>
      </c>
      <c r="AF3173" s="3" t="s">
        <v>47</v>
      </c>
      <c r="AG3173" s="3" t="s">
        <v>47</v>
      </c>
      <c r="AH3173" s="3" t="s">
        <v>47</v>
      </c>
      <c r="AI3173" s="3" t="s">
        <v>47</v>
      </c>
      <c r="AK3173" s="3" t="s">
        <v>48</v>
      </c>
      <c r="AL3173" s="3" t="s">
        <v>48</v>
      </c>
      <c r="AO3173" s="3" t="s">
        <v>48</v>
      </c>
      <c r="AP3173" s="3" t="s">
        <v>48</v>
      </c>
      <c r="AU3173" s="3">
        <v>0</v>
      </c>
      <c r="AV3173" s="3">
        <v>13</v>
      </c>
      <c r="AW3173" s="3">
        <v>1</v>
      </c>
      <c r="AX3173" s="3">
        <v>13</v>
      </c>
      <c r="AY3173" s="3">
        <v>100</v>
      </c>
      <c r="AZ3173" s="6" t="str">
        <f t="shared" si="347"/>
        <v>2063.8</v>
      </c>
      <c r="BC3173" s="12" t="s">
        <v>7619</v>
      </c>
      <c r="BJ3173" s="12">
        <f t="shared" si="348"/>
        <v>2</v>
      </c>
      <c r="BK3173" s="12">
        <f t="shared" si="349"/>
        <v>0</v>
      </c>
      <c r="CQ3173" s="3" t="str">
        <f>CONCATENATE(baseURL!$A$1,baseURL!$B$1,baseURL!$C$1,".",C3173,".",L3173,".pkl&amp;seq=",BC3173)</f>
        <v>http://proteomics.broadinstitute.org/millscripts/viewfeed.pl?side=xl&amp;cycle=1&amp;fixedMods=iaaC&amp;file=msdataSM/iPRG2012_nd/cpick_in/iPRG2012_nd.2063.8.2.pkl&amp;seq=CCSDVFNQVVK</v>
      </c>
    </row>
    <row r="3174" spans="1:95" x14ac:dyDescent="0.2">
      <c r="A3174" s="3">
        <v>2585</v>
      </c>
      <c r="B3174" s="2" t="s">
        <v>7778</v>
      </c>
      <c r="C3174" s="2" t="s">
        <v>7779</v>
      </c>
      <c r="D3174" s="3">
        <v>8264</v>
      </c>
      <c r="E3174" s="3">
        <v>8256</v>
      </c>
      <c r="F3174" s="3">
        <v>43333</v>
      </c>
      <c r="G3174" s="3">
        <v>10318</v>
      </c>
      <c r="H3174" s="3">
        <v>32.640700000000002</v>
      </c>
      <c r="I3174" s="30">
        <v>812.02062000000001</v>
      </c>
      <c r="J3174" s="30">
        <v>812.02061749999996</v>
      </c>
      <c r="K3174" s="30">
        <v>0</v>
      </c>
      <c r="L3174" s="3">
        <v>3</v>
      </c>
      <c r="M3174" s="3">
        <v>0</v>
      </c>
      <c r="N3174" s="10">
        <f t="shared" si="343"/>
        <v>1</v>
      </c>
      <c r="O3174" s="35">
        <v>3</v>
      </c>
      <c r="P3174" s="17"/>
      <c r="Q3174" s="40">
        <v>2434.0463199999999</v>
      </c>
      <c r="R3174" s="40">
        <v>812.02029000000005</v>
      </c>
      <c r="S3174" s="18">
        <f t="shared" si="344"/>
        <v>0.40639378600088666</v>
      </c>
      <c r="T3174" s="18">
        <f t="shared" si="345"/>
        <v>0.40331504513527172</v>
      </c>
      <c r="U3174" s="18">
        <f t="shared" si="346"/>
        <v>0.38176385949598163</v>
      </c>
      <c r="V3174" s="30">
        <v>812.02059999999994</v>
      </c>
      <c r="W3174" s="3" t="s">
        <v>47</v>
      </c>
      <c r="Z3174" s="3" t="s">
        <v>47</v>
      </c>
      <c r="AA3174" s="3" t="s">
        <v>48</v>
      </c>
      <c r="AB3174" s="12" t="s">
        <v>47</v>
      </c>
      <c r="AC3174" s="3" t="s">
        <v>47</v>
      </c>
      <c r="AD3174" s="3" t="s">
        <v>47</v>
      </c>
      <c r="AF3174" s="3" t="s">
        <v>47</v>
      </c>
      <c r="AG3174" s="3" t="s">
        <v>47</v>
      </c>
      <c r="AI3174" s="3" t="s">
        <v>47</v>
      </c>
      <c r="AJ3174" s="3" t="s">
        <v>47</v>
      </c>
      <c r="AK3174" s="3" t="s">
        <v>52</v>
      </c>
      <c r="AL3174" s="3" t="s">
        <v>47</v>
      </c>
      <c r="AN3174" s="3" t="s">
        <v>47</v>
      </c>
      <c r="AU3174" s="3">
        <v>0</v>
      </c>
      <c r="AV3174" s="3">
        <v>11</v>
      </c>
      <c r="AW3174" s="3">
        <v>1</v>
      </c>
      <c r="AX3174" s="3">
        <v>11</v>
      </c>
      <c r="AY3174" s="3">
        <v>100</v>
      </c>
      <c r="AZ3174" s="6" t="str">
        <f t="shared" si="347"/>
        <v>2063.9</v>
      </c>
      <c r="BC3174" s="12" t="s">
        <v>7780</v>
      </c>
      <c r="BJ3174" s="12">
        <f t="shared" si="348"/>
        <v>0</v>
      </c>
      <c r="BK3174" s="12">
        <f t="shared" si="349"/>
        <v>0</v>
      </c>
      <c r="CQ3174" s="3" t="str">
        <f>CONCATENATE(baseURL!$A$1,baseURL!$B$1,baseURL!$C$1,".",C3174,".",L3174,".pkl&amp;seq=",BC3174)</f>
        <v>http://proteomics.broadinstitute.org/millscripts/viewfeed.pl?side=xl&amp;cycle=1&amp;fixedMods=iaaC&amp;file=msdataSM/iPRG2012_nd/cpick_in/iPRG2012_nd.2063.9.3.pkl&amp;seq=DGLRYDSASDNVYMNAEQEEK</v>
      </c>
    </row>
    <row r="3175" spans="1:95" x14ac:dyDescent="0.2">
      <c r="A3175" s="3">
        <v>1413</v>
      </c>
      <c r="B3175" s="2" t="s">
        <v>7785</v>
      </c>
      <c r="C3175" s="2" t="s">
        <v>7786</v>
      </c>
      <c r="D3175" s="3">
        <v>8265</v>
      </c>
      <c r="E3175" s="3">
        <v>8257</v>
      </c>
      <c r="F3175" s="3">
        <v>43346</v>
      </c>
      <c r="G3175" s="3">
        <v>10320</v>
      </c>
      <c r="H3175" s="3">
        <v>32.649700000000003</v>
      </c>
      <c r="I3175" s="30">
        <v>429.57979999999998</v>
      </c>
      <c r="J3175" s="30">
        <v>429.24501959999998</v>
      </c>
      <c r="K3175" s="30">
        <v>0.33478000000000002</v>
      </c>
      <c r="L3175" s="3">
        <v>0</v>
      </c>
      <c r="M3175" s="3">
        <v>3</v>
      </c>
      <c r="N3175" s="10">
        <f t="shared" si="343"/>
        <v>1</v>
      </c>
      <c r="O3175" s="35">
        <v>3</v>
      </c>
      <c r="P3175" s="17"/>
      <c r="Q3175" s="40">
        <v>1285.7184400000001</v>
      </c>
      <c r="R3175" s="40">
        <v>429.24432999999999</v>
      </c>
      <c r="S3175" s="18">
        <f t="shared" si="344"/>
        <v>781.53624067669489</v>
      </c>
      <c r="T3175" s="18">
        <f t="shared" si="345"/>
        <v>1.6065442261915663</v>
      </c>
      <c r="U3175" s="18">
        <f t="shared" si="346"/>
        <v>1.0949474859856061</v>
      </c>
      <c r="V3175" s="30">
        <v>429.2448</v>
      </c>
      <c r="W3175" s="3" t="s">
        <v>47</v>
      </c>
      <c r="X3175" s="3" t="s">
        <v>47</v>
      </c>
      <c r="Y3175" s="3" t="s">
        <v>47</v>
      </c>
      <c r="Z3175" s="3" t="s">
        <v>47</v>
      </c>
      <c r="AA3175" s="3" t="s">
        <v>47</v>
      </c>
      <c r="AC3175" s="3" t="s">
        <v>52</v>
      </c>
      <c r="AG3175" s="3" t="s">
        <v>48</v>
      </c>
      <c r="AM3175" s="3" t="s">
        <v>48</v>
      </c>
      <c r="AU3175" s="3">
        <v>0</v>
      </c>
      <c r="AV3175" s="3">
        <v>5</v>
      </c>
      <c r="AW3175" s="3">
        <v>1</v>
      </c>
      <c r="AX3175" s="3">
        <v>5</v>
      </c>
      <c r="AY3175" s="3">
        <v>100</v>
      </c>
      <c r="AZ3175" s="6" t="str">
        <f t="shared" si="347"/>
        <v>2064.1</v>
      </c>
      <c r="BC3175" s="12" t="s">
        <v>7787</v>
      </c>
      <c r="BJ3175" s="12">
        <f t="shared" si="348"/>
        <v>0</v>
      </c>
      <c r="BK3175" s="12">
        <f t="shared" si="349"/>
        <v>0</v>
      </c>
      <c r="CQ3175" s="3" t="str">
        <f>CONCATENATE(baseURL!$A$1,baseURL!$B$1,baseURL!$C$1,".",C3175,".",L3175,".pkl&amp;seq=",BC3175)</f>
        <v>http://proteomics.broadinstitute.org/millscripts/viewfeed.pl?side=xl&amp;cycle=1&amp;fixedMods=iaaC&amp;file=msdataSM/iPRG2012_nd/cpick_in/iPRG2012_nd.2064.1.0.pkl&amp;seq=AGAELVPKLMEK</v>
      </c>
    </row>
    <row r="3176" spans="1:95" x14ac:dyDescent="0.2">
      <c r="A3176" s="3">
        <v>7177</v>
      </c>
      <c r="B3176" s="2" t="s">
        <v>7788</v>
      </c>
      <c r="C3176" s="2" t="s">
        <v>7789</v>
      </c>
      <c r="D3176" s="3">
        <v>8267</v>
      </c>
      <c r="E3176" s="3">
        <v>8259</v>
      </c>
      <c r="F3176" s="3">
        <v>43348</v>
      </c>
      <c r="G3176" s="3">
        <v>10322</v>
      </c>
      <c r="H3176" s="3">
        <v>32.653100000000002</v>
      </c>
      <c r="I3176" s="30">
        <v>482.28086999999999</v>
      </c>
      <c r="J3176" s="30">
        <v>482.27873820000002</v>
      </c>
      <c r="K3176" s="30">
        <v>2.1299999999999999E-3</v>
      </c>
      <c r="L3176" s="3">
        <v>3</v>
      </c>
      <c r="M3176" s="3">
        <v>3</v>
      </c>
      <c r="N3176" s="10">
        <f t="shared" si="343"/>
        <v>1</v>
      </c>
      <c r="O3176" s="35">
        <v>3</v>
      </c>
      <c r="P3176" s="17"/>
      <c r="Q3176" s="40">
        <v>1444.8192100000001</v>
      </c>
      <c r="R3176" s="40">
        <v>482.27791999999999</v>
      </c>
      <c r="S3176" s="18">
        <f t="shared" si="344"/>
        <v>6.1168050156607912</v>
      </c>
      <c r="T3176" s="18">
        <f t="shared" si="345"/>
        <v>1.6965321572799381</v>
      </c>
      <c r="U3176" s="18">
        <f t="shared" si="346"/>
        <v>1.2026260709044478</v>
      </c>
      <c r="V3176" s="30">
        <v>482.27850000000001</v>
      </c>
      <c r="W3176" s="3" t="s">
        <v>47</v>
      </c>
      <c r="X3176" s="3" t="s">
        <v>47</v>
      </c>
      <c r="Y3176" s="3" t="s">
        <v>47</v>
      </c>
      <c r="AA3176" s="3" t="s">
        <v>47</v>
      </c>
      <c r="AB3176" s="12" t="s">
        <v>47</v>
      </c>
      <c r="AC3176" s="3" t="s">
        <v>47</v>
      </c>
      <c r="AE3176" s="3" t="s">
        <v>48</v>
      </c>
      <c r="AF3176" s="3" t="s">
        <v>48</v>
      </c>
      <c r="AG3176" s="3" t="s">
        <v>47</v>
      </c>
      <c r="AH3176" s="3" t="s">
        <v>47</v>
      </c>
      <c r="AI3176" s="3" t="s">
        <v>47</v>
      </c>
      <c r="AK3176" s="3" t="s">
        <v>52</v>
      </c>
      <c r="AL3176" s="3" t="s">
        <v>48</v>
      </c>
      <c r="AM3176" s="3" t="s">
        <v>47</v>
      </c>
      <c r="AN3176" s="3" t="s">
        <v>48</v>
      </c>
      <c r="AU3176" s="3">
        <v>0</v>
      </c>
      <c r="AV3176" s="3">
        <v>10</v>
      </c>
      <c r="AW3176" s="3">
        <v>1</v>
      </c>
      <c r="AX3176" s="3">
        <v>10</v>
      </c>
      <c r="AY3176" s="3">
        <v>100</v>
      </c>
      <c r="AZ3176" s="6" t="str">
        <f t="shared" si="347"/>
        <v>2064.3</v>
      </c>
      <c r="BC3176" s="12" t="s">
        <v>7790</v>
      </c>
      <c r="BJ3176" s="12">
        <f t="shared" si="348"/>
        <v>0</v>
      </c>
      <c r="BK3176" s="12">
        <f t="shared" si="349"/>
        <v>0</v>
      </c>
      <c r="CQ3176" s="3" t="str">
        <f>CONCATENATE(baseURL!$A$1,baseURL!$B$1,baseURL!$C$1,".",C3176,".",L3176,".pkl&amp;seq=",BC3176)</f>
        <v>http://proteomics.broadinstitute.org/millscripts/viewfeed.pl?side=xl&amp;cycle=1&amp;fixedMods=iaaC&amp;file=msdataSM/iPRG2012_nd/cpick_in/iPRG2012_nd.2064.3.3.pkl&amp;seq=QLLVAVNKMDSVK</v>
      </c>
    </row>
    <row r="3177" spans="1:95" x14ac:dyDescent="0.2">
      <c r="A3177" s="3">
        <v>4712</v>
      </c>
      <c r="B3177" s="2" t="s">
        <v>7791</v>
      </c>
      <c r="C3177" s="2" t="s">
        <v>7792</v>
      </c>
      <c r="D3177" s="3">
        <v>8268</v>
      </c>
      <c r="E3177" s="3">
        <v>8260</v>
      </c>
      <c r="F3177" s="3">
        <v>43349</v>
      </c>
      <c r="G3177" s="3">
        <v>10323</v>
      </c>
      <c r="H3177" s="3">
        <v>32.654800000000002</v>
      </c>
      <c r="I3177" s="30">
        <v>499.80495000000002</v>
      </c>
      <c r="J3177" s="30">
        <v>499.80351949999999</v>
      </c>
      <c r="K3177" s="30">
        <v>1.4300000000000001E-3</v>
      </c>
      <c r="L3177" s="3">
        <v>2</v>
      </c>
      <c r="M3177" s="3">
        <v>2</v>
      </c>
      <c r="N3177" s="10">
        <f t="shared" si="343"/>
        <v>1</v>
      </c>
      <c r="O3177" s="35">
        <v>2</v>
      </c>
      <c r="P3177" s="17"/>
      <c r="Q3177" s="40">
        <v>998.59930999999995</v>
      </c>
      <c r="R3177" s="40">
        <v>499.80329</v>
      </c>
      <c r="S3177" s="18">
        <f t="shared" si="344"/>
        <v>3.3213066685001529</v>
      </c>
      <c r="T3177" s="18">
        <f t="shared" si="345"/>
        <v>0.4591806508296542</v>
      </c>
      <c r="U3177" s="18">
        <f t="shared" si="346"/>
        <v>-0.38014955850308002</v>
      </c>
      <c r="V3177" s="30">
        <v>499.80309999999997</v>
      </c>
      <c r="W3177" s="3" t="s">
        <v>47</v>
      </c>
      <c r="X3177" s="3" t="s">
        <v>47</v>
      </c>
      <c r="Y3177" s="3" t="s">
        <v>47</v>
      </c>
      <c r="Z3177" s="3" t="s">
        <v>47</v>
      </c>
      <c r="AA3177" s="3" t="s">
        <v>48</v>
      </c>
      <c r="AB3177" s="12" t="s">
        <v>47</v>
      </c>
      <c r="AC3177" s="3" t="s">
        <v>47</v>
      </c>
      <c r="AD3177" s="3" t="s">
        <v>47</v>
      </c>
      <c r="AE3177" s="3" t="s">
        <v>47</v>
      </c>
      <c r="AF3177" s="3" t="s">
        <v>47</v>
      </c>
      <c r="AG3177" s="3" t="s">
        <v>47</v>
      </c>
      <c r="AH3177" s="3" t="s">
        <v>47</v>
      </c>
      <c r="AI3177" s="3" t="s">
        <v>47</v>
      </c>
      <c r="AJ3177" s="3" t="s">
        <v>47</v>
      </c>
      <c r="AL3177" s="3" t="s">
        <v>47</v>
      </c>
      <c r="AM3177" s="3" t="s">
        <v>47</v>
      </c>
      <c r="AN3177" s="3" t="s">
        <v>47</v>
      </c>
      <c r="AU3177" s="3">
        <v>0</v>
      </c>
      <c r="AV3177" s="3">
        <v>16</v>
      </c>
      <c r="AW3177" s="3">
        <v>1</v>
      </c>
      <c r="AX3177" s="3">
        <v>16</v>
      </c>
      <c r="AY3177" s="3">
        <v>100</v>
      </c>
      <c r="AZ3177" s="6" t="str">
        <f t="shared" si="347"/>
        <v>2064.4</v>
      </c>
      <c r="BC3177" s="12" t="s">
        <v>7793</v>
      </c>
      <c r="BJ3177" s="12">
        <f t="shared" si="348"/>
        <v>0</v>
      </c>
      <c r="BK3177" s="12">
        <f t="shared" si="349"/>
        <v>0</v>
      </c>
      <c r="CQ3177" s="3" t="str">
        <f>CONCATENATE(baseURL!$A$1,baseURL!$B$1,baseURL!$C$1,".",C3177,".",L3177,".pkl&amp;seq=",BC3177)</f>
        <v>http://proteomics.broadinstitute.org/millscripts/viewfeed.pl?side=xl&amp;cycle=1&amp;fixedMods=iaaC&amp;file=msdataSM/iPRG2012_nd/cpick_in/iPRG2012_nd.2064.4.2.pkl&amp;seq=AGLVGLANVGK</v>
      </c>
    </row>
    <row r="3178" spans="1:95" x14ac:dyDescent="0.2">
      <c r="A3178" s="3">
        <v>3491</v>
      </c>
      <c r="B3178" s="2" t="s">
        <v>7794</v>
      </c>
      <c r="C3178" s="2" t="s">
        <v>7795</v>
      </c>
      <c r="D3178" s="3">
        <v>8269</v>
      </c>
      <c r="E3178" s="3">
        <v>8261</v>
      </c>
      <c r="F3178" s="3">
        <v>43350</v>
      </c>
      <c r="G3178" s="3">
        <v>10324</v>
      </c>
      <c r="H3178" s="3">
        <v>32.657200000000003</v>
      </c>
      <c r="I3178" s="30">
        <v>545.30690000000004</v>
      </c>
      <c r="J3178" s="30">
        <v>545.54552620000004</v>
      </c>
      <c r="K3178" s="30">
        <v>-0.23863000000000001</v>
      </c>
      <c r="L3178" s="3">
        <v>0</v>
      </c>
      <c r="M3178" s="3">
        <v>4</v>
      </c>
      <c r="N3178" s="10">
        <f t="shared" si="343"/>
        <v>1</v>
      </c>
      <c r="O3178" s="35">
        <v>4</v>
      </c>
      <c r="P3178" s="17"/>
      <c r="Q3178" s="40">
        <v>2179.1539600000001</v>
      </c>
      <c r="R3178" s="40">
        <v>545.54395</v>
      </c>
      <c r="S3178" s="18">
        <f t="shared" si="344"/>
        <v>-434.52044514461903</v>
      </c>
      <c r="T3178" s="18">
        <f t="shared" si="345"/>
        <v>2.8892264317934266</v>
      </c>
      <c r="U3178" s="18">
        <f t="shared" si="346"/>
        <v>2.6578976817121349</v>
      </c>
      <c r="V3178" s="30">
        <v>545.54539999999997</v>
      </c>
      <c r="W3178" s="3" t="s">
        <v>47</v>
      </c>
      <c r="X3178" s="3" t="s">
        <v>47</v>
      </c>
      <c r="Y3178" s="3" t="s">
        <v>47</v>
      </c>
      <c r="Z3178" s="3" t="s">
        <v>47</v>
      </c>
      <c r="AA3178" s="3" t="s">
        <v>47</v>
      </c>
      <c r="AB3178" s="12" t="s">
        <v>47</v>
      </c>
      <c r="AC3178" s="3" t="s">
        <v>47</v>
      </c>
      <c r="AE3178" s="3" t="s">
        <v>47</v>
      </c>
      <c r="AF3178" s="3" t="s">
        <v>47</v>
      </c>
      <c r="AH3178" s="3" t="s">
        <v>47</v>
      </c>
      <c r="AI3178" s="3" t="s">
        <v>47</v>
      </c>
      <c r="AK3178" s="3" t="s">
        <v>47</v>
      </c>
      <c r="AL3178" s="3" t="s">
        <v>47</v>
      </c>
      <c r="AM3178" s="3" t="s">
        <v>47</v>
      </c>
      <c r="AU3178" s="3">
        <v>0</v>
      </c>
      <c r="AV3178" s="3">
        <v>14</v>
      </c>
      <c r="AW3178" s="3">
        <v>1</v>
      </c>
      <c r="AX3178" s="3">
        <v>14</v>
      </c>
      <c r="AY3178" s="3">
        <v>100</v>
      </c>
      <c r="AZ3178" s="6" t="str">
        <f t="shared" si="347"/>
        <v>2064.5</v>
      </c>
      <c r="BC3178" s="12" t="s">
        <v>7796</v>
      </c>
      <c r="BJ3178" s="12">
        <f t="shared" si="348"/>
        <v>0</v>
      </c>
      <c r="BK3178" s="12">
        <f t="shared" si="349"/>
        <v>0</v>
      </c>
      <c r="CQ3178" s="3" t="str">
        <f>CONCATENATE(baseURL!$A$1,baseURL!$B$1,baseURL!$C$1,".",C3178,".",L3178,".pkl&amp;seq=",BC3178)</f>
        <v>http://proteomics.broadinstitute.org/millscripts/viewfeed.pl?side=xl&amp;cycle=1&amp;fixedMods=iaaC&amp;file=msdataSM/iPRG2012_nd/cpick_in/iPRG2012_nd.2064.5.0.pkl&amp;seq=KLEDLSPSTHNMEVPVVKR</v>
      </c>
    </row>
    <row r="3179" spans="1:95" x14ac:dyDescent="0.2">
      <c r="A3179" s="3">
        <v>1211</v>
      </c>
      <c r="B3179" s="2" t="s">
        <v>7797</v>
      </c>
      <c r="C3179" s="2" t="s">
        <v>7798</v>
      </c>
      <c r="D3179" s="3">
        <v>8270</v>
      </c>
      <c r="E3179" s="3">
        <v>8262</v>
      </c>
      <c r="F3179" s="3">
        <v>43351</v>
      </c>
      <c r="G3179" s="3">
        <v>10325</v>
      </c>
      <c r="H3179" s="3">
        <v>32.659799999999997</v>
      </c>
      <c r="I3179" s="30">
        <v>595.25733000000002</v>
      </c>
      <c r="J3179" s="30">
        <v>595.25241270000004</v>
      </c>
      <c r="K3179" s="30">
        <v>4.9199999999999999E-3</v>
      </c>
      <c r="L3179" s="3">
        <v>3</v>
      </c>
      <c r="M3179" s="3">
        <v>3</v>
      </c>
      <c r="N3179" s="10">
        <f t="shared" si="343"/>
        <v>1</v>
      </c>
      <c r="O3179" s="35">
        <v>3</v>
      </c>
      <c r="P3179" s="17"/>
      <c r="Q3179" s="40">
        <v>1783.74056</v>
      </c>
      <c r="R3179" s="40">
        <v>595.25171</v>
      </c>
      <c r="S3179" s="18">
        <f t="shared" si="344"/>
        <v>9.4413840491474073</v>
      </c>
      <c r="T3179" s="18">
        <f t="shared" si="345"/>
        <v>1.1805089985100148</v>
      </c>
      <c r="U3179" s="18">
        <f t="shared" si="346"/>
        <v>1.1591734863948899</v>
      </c>
      <c r="V3179" s="30">
        <v>595.25239999999997</v>
      </c>
      <c r="Y3179" s="3" t="s">
        <v>47</v>
      </c>
      <c r="AA3179" s="3" t="s">
        <v>47</v>
      </c>
      <c r="AC3179" s="3" t="s">
        <v>47</v>
      </c>
      <c r="AG3179" s="3" t="s">
        <v>52</v>
      </c>
      <c r="AH3179" s="3" t="s">
        <v>47</v>
      </c>
      <c r="AU3179" s="3">
        <v>0</v>
      </c>
      <c r="AV3179" s="3">
        <v>4</v>
      </c>
      <c r="AW3179" s="3">
        <v>1</v>
      </c>
      <c r="AX3179" s="3">
        <v>4</v>
      </c>
      <c r="AY3179" s="3">
        <v>100</v>
      </c>
      <c r="AZ3179" s="6" t="str">
        <f t="shared" si="347"/>
        <v>2064.6</v>
      </c>
      <c r="BC3179" s="12" t="s">
        <v>7799</v>
      </c>
      <c r="BJ3179" s="12">
        <f t="shared" si="348"/>
        <v>0</v>
      </c>
      <c r="BK3179" s="12">
        <f t="shared" si="349"/>
        <v>0</v>
      </c>
      <c r="CQ3179" s="3" t="str">
        <f>CONCATENATE(baseURL!$A$1,baseURL!$B$1,baseURL!$C$1,".",C3179,".",L3179,".pkl&amp;seq=",BC3179)</f>
        <v>http://proteomics.broadinstitute.org/millscripts/viewfeed.pl?side=xl&amp;cycle=1&amp;fixedMods=iaaC&amp;file=msdataSM/iPRG2012_nd/cpick_in/iPRG2012_nd.2064.6.3.pkl&amp;seq=SDAHDEETFEEFTAR</v>
      </c>
    </row>
    <row r="3180" spans="1:95" x14ac:dyDescent="0.2">
      <c r="A3180" s="3">
        <v>7448</v>
      </c>
      <c r="B3180" s="2" t="s">
        <v>7800</v>
      </c>
      <c r="C3180" s="2" t="s">
        <v>7801</v>
      </c>
      <c r="D3180" s="3">
        <v>8271</v>
      </c>
      <c r="E3180" s="3">
        <v>8263</v>
      </c>
      <c r="F3180" s="3">
        <v>43352</v>
      </c>
      <c r="G3180" s="3">
        <v>10326</v>
      </c>
      <c r="H3180" s="3">
        <v>32.662300000000002</v>
      </c>
      <c r="I3180" s="30">
        <v>604.81983000000002</v>
      </c>
      <c r="J3180" s="30">
        <v>604.81994629999997</v>
      </c>
      <c r="K3180" s="30">
        <v>-1.2E-4</v>
      </c>
      <c r="L3180" s="3">
        <v>2</v>
      </c>
      <c r="M3180" s="3">
        <v>2</v>
      </c>
      <c r="N3180" s="10">
        <f t="shared" si="343"/>
        <v>1</v>
      </c>
      <c r="O3180" s="35">
        <v>2</v>
      </c>
      <c r="P3180" s="17"/>
      <c r="Q3180" s="40">
        <v>1208.6310000000001</v>
      </c>
      <c r="R3180" s="40">
        <v>604.81913999999995</v>
      </c>
      <c r="S3180" s="18">
        <f t="shared" si="344"/>
        <v>1.1408369121336122</v>
      </c>
      <c r="T3180" s="18">
        <f t="shared" si="345"/>
        <v>1.3331258002549655</v>
      </c>
      <c r="U3180" s="18">
        <f t="shared" si="346"/>
        <v>0.76055794148506428</v>
      </c>
      <c r="V3180" s="30">
        <v>604.81960000000004</v>
      </c>
      <c r="W3180" s="3" t="s">
        <v>47</v>
      </c>
      <c r="Z3180" s="3" t="s">
        <v>47</v>
      </c>
      <c r="AB3180" s="12" t="s">
        <v>47</v>
      </c>
      <c r="AC3180" s="3" t="s">
        <v>52</v>
      </c>
      <c r="AD3180" s="3" t="s">
        <v>47</v>
      </c>
      <c r="AG3180" s="3" t="s">
        <v>48</v>
      </c>
      <c r="AH3180" s="3" t="s">
        <v>48</v>
      </c>
      <c r="AK3180" s="3" t="s">
        <v>52</v>
      </c>
      <c r="AL3180" s="3" t="s">
        <v>52</v>
      </c>
      <c r="AU3180" s="3">
        <v>0</v>
      </c>
      <c r="AV3180" s="3">
        <v>4</v>
      </c>
      <c r="AW3180" s="3">
        <v>1</v>
      </c>
      <c r="AX3180" s="3">
        <v>4</v>
      </c>
      <c r="AY3180" s="3">
        <v>100</v>
      </c>
      <c r="AZ3180" s="6" t="str">
        <f t="shared" si="347"/>
        <v>2064.7</v>
      </c>
      <c r="BC3180" s="12" t="s">
        <v>7802</v>
      </c>
      <c r="BJ3180" s="12">
        <f t="shared" si="348"/>
        <v>0</v>
      </c>
      <c r="BK3180" s="12">
        <f t="shared" si="349"/>
        <v>0</v>
      </c>
      <c r="CQ3180" s="3" t="str">
        <f>CONCATENATE(baseURL!$A$1,baseURL!$B$1,baseURL!$C$1,".",C3180,".",L3180,".pkl&amp;seq=",BC3180)</f>
        <v>http://proteomics.broadinstitute.org/millscripts/viewfeed.pl?side=xl&amp;cycle=1&amp;fixedMods=iaaC&amp;file=msdataSM/iPRG2012_nd/cpick_in/iPRG2012_nd.2064.7.2.pkl&amp;seq=AFSTPGYQLPK</v>
      </c>
    </row>
    <row r="3181" spans="1:95" x14ac:dyDescent="0.2">
      <c r="A3181" s="3">
        <v>111</v>
      </c>
      <c r="B3181" s="2" t="s">
        <v>7803</v>
      </c>
      <c r="C3181" s="2" t="s">
        <v>7788</v>
      </c>
      <c r="D3181" s="3">
        <v>8276</v>
      </c>
      <c r="E3181" s="3">
        <v>8268</v>
      </c>
      <c r="F3181" s="3">
        <v>43370</v>
      </c>
      <c r="G3181" s="3">
        <v>10332</v>
      </c>
      <c r="H3181" s="3">
        <v>32.678899999999999</v>
      </c>
      <c r="I3181" s="30">
        <v>549.81713000000002</v>
      </c>
      <c r="J3181" s="30">
        <v>549.31390480000005</v>
      </c>
      <c r="K3181" s="30">
        <v>0.50322999999999996</v>
      </c>
      <c r="L3181" s="3">
        <v>0</v>
      </c>
      <c r="M3181" s="3">
        <v>2</v>
      </c>
      <c r="N3181" s="10">
        <f t="shared" si="343"/>
        <v>1</v>
      </c>
      <c r="O3181" s="35">
        <v>2</v>
      </c>
      <c r="P3181" s="17"/>
      <c r="Q3181" s="40">
        <v>1097.6201000000001</v>
      </c>
      <c r="R3181" s="40">
        <v>549.31368999999995</v>
      </c>
      <c r="S3181" s="18">
        <f t="shared" si="344"/>
        <v>916.48908295016054</v>
      </c>
      <c r="T3181" s="18">
        <f t="shared" si="345"/>
        <v>0.39103340041339302</v>
      </c>
      <c r="U3181" s="18">
        <f t="shared" si="346"/>
        <v>0.38229522376956449</v>
      </c>
      <c r="V3181" s="30">
        <v>549.31389999999999</v>
      </c>
      <c r="W3181" s="3" t="s">
        <v>48</v>
      </c>
      <c r="Z3181" s="3" t="s">
        <v>52</v>
      </c>
      <c r="AB3181" s="12" t="s">
        <v>47</v>
      </c>
      <c r="AD3181" s="3" t="s">
        <v>52</v>
      </c>
      <c r="AE3181" s="3" t="s">
        <v>48</v>
      </c>
      <c r="AF3181" s="3" t="s">
        <v>47</v>
      </c>
      <c r="AG3181" s="3" t="s">
        <v>48</v>
      </c>
      <c r="AH3181" s="3" t="s">
        <v>48</v>
      </c>
      <c r="AI3181" s="3" t="s">
        <v>47</v>
      </c>
      <c r="AK3181" s="3" t="s">
        <v>52</v>
      </c>
      <c r="AL3181" s="3" t="s">
        <v>52</v>
      </c>
      <c r="AU3181" s="3">
        <v>0</v>
      </c>
      <c r="AV3181" s="3">
        <v>3</v>
      </c>
      <c r="AW3181" s="3">
        <v>1</v>
      </c>
      <c r="AX3181" s="3">
        <v>3</v>
      </c>
      <c r="AY3181" s="3">
        <v>100</v>
      </c>
      <c r="AZ3181" s="6" t="str">
        <f t="shared" si="347"/>
        <v>2065.4</v>
      </c>
      <c r="BB3181" s="12" t="s">
        <v>79</v>
      </c>
      <c r="BC3181" s="12" t="s">
        <v>7761</v>
      </c>
      <c r="BJ3181" s="12">
        <f t="shared" si="348"/>
        <v>0</v>
      </c>
      <c r="BK3181" s="12">
        <f t="shared" si="349"/>
        <v>0</v>
      </c>
      <c r="CQ3181" s="3" t="str">
        <f>CONCATENATE(baseURL!$A$1,baseURL!$B$1,"+Acetyl",baseURL!$C$1,".",C3181,".",L3181,".pkl&amp;seq=",BC3181)</f>
        <v>http://proteomics.broadinstitute.org/millscripts/viewfeed.pl?side=xl&amp;cycle=1&amp;fixedMods=iaaC+Acetyl&amp;file=msdataSM/iPRG2012_nd/cpick_in/iPRG2012_nd.2065.4.0.pkl&amp;seq=SQPVVVLDAK</v>
      </c>
    </row>
    <row r="3182" spans="1:95" x14ac:dyDescent="0.2">
      <c r="A3182" s="3">
        <v>5315</v>
      </c>
      <c r="B3182" s="2" t="s">
        <v>7805</v>
      </c>
      <c r="C3182" s="2" t="s">
        <v>7806</v>
      </c>
      <c r="D3182" s="3">
        <v>8284</v>
      </c>
      <c r="E3182" s="3">
        <v>8276</v>
      </c>
      <c r="F3182" s="3">
        <v>43389</v>
      </c>
      <c r="G3182" s="3">
        <v>10341</v>
      </c>
      <c r="H3182" s="3">
        <v>32.698</v>
      </c>
      <c r="I3182" s="30">
        <v>412.23577999999998</v>
      </c>
      <c r="J3182" s="30">
        <v>412.23566069999998</v>
      </c>
      <c r="K3182" s="30">
        <v>1.2E-4</v>
      </c>
      <c r="L3182" s="3">
        <v>3</v>
      </c>
      <c r="M3182" s="3">
        <v>3</v>
      </c>
      <c r="N3182" s="10">
        <f t="shared" si="343"/>
        <v>1</v>
      </c>
      <c r="O3182" s="35">
        <v>3</v>
      </c>
      <c r="P3182" s="17"/>
      <c r="Q3182" s="40">
        <v>1234.6902500000001</v>
      </c>
      <c r="R3182" s="40">
        <v>412.23493000000002</v>
      </c>
      <c r="S3182" s="18">
        <f t="shared" si="344"/>
        <v>2.0619310448951107</v>
      </c>
      <c r="T3182" s="18">
        <f t="shared" si="345"/>
        <v>1.7725329582400515</v>
      </c>
      <c r="U3182" s="18">
        <f t="shared" si="346"/>
        <v>0.65496633194192577</v>
      </c>
      <c r="V3182" s="30">
        <v>412.23520000000002</v>
      </c>
      <c r="W3182" s="3" t="s">
        <v>47</v>
      </c>
      <c r="X3182" s="3" t="s">
        <v>47</v>
      </c>
      <c r="Y3182" s="3" t="s">
        <v>47</v>
      </c>
      <c r="Z3182" s="3" t="s">
        <v>47</v>
      </c>
      <c r="AA3182" s="3" t="s">
        <v>47</v>
      </c>
      <c r="AB3182" s="12" t="s">
        <v>47</v>
      </c>
      <c r="AC3182" s="3" t="s">
        <v>47</v>
      </c>
      <c r="AD3182" s="3" t="s">
        <v>47</v>
      </c>
      <c r="AE3182" s="3" t="s">
        <v>47</v>
      </c>
      <c r="AF3182" s="3" t="s">
        <v>47</v>
      </c>
      <c r="AG3182" s="3" t="s">
        <v>48</v>
      </c>
      <c r="AH3182" s="3" t="s">
        <v>47</v>
      </c>
      <c r="AI3182" s="3" t="s">
        <v>47</v>
      </c>
      <c r="AJ3182" s="3" t="s">
        <v>47</v>
      </c>
      <c r="AK3182" s="3" t="s">
        <v>47</v>
      </c>
      <c r="AL3182" s="3" t="s">
        <v>47</v>
      </c>
      <c r="AM3182" s="3" t="s">
        <v>47</v>
      </c>
      <c r="AN3182" s="3" t="s">
        <v>47</v>
      </c>
      <c r="AU3182" s="3">
        <v>0</v>
      </c>
      <c r="AV3182" s="3">
        <v>17</v>
      </c>
      <c r="AW3182" s="3">
        <v>1</v>
      </c>
      <c r="AX3182" s="3">
        <v>17</v>
      </c>
      <c r="AY3182" s="3">
        <v>100</v>
      </c>
      <c r="AZ3182" s="6" t="str">
        <f t="shared" si="347"/>
        <v>2066.2</v>
      </c>
      <c r="BC3182" s="12" t="s">
        <v>7807</v>
      </c>
      <c r="BJ3182" s="12">
        <f t="shared" si="348"/>
        <v>0</v>
      </c>
      <c r="BK3182" s="12">
        <f t="shared" si="349"/>
        <v>0</v>
      </c>
      <c r="CQ3182" s="3" t="str">
        <f>CONCATENATE(baseURL!$A$1,baseURL!$B$1,baseURL!$C$1,".",C3182,".",L3182,".pkl&amp;seq=",BC3182)</f>
        <v>http://proteomics.broadinstitute.org/millscripts/viewfeed.pl?side=xl&amp;cycle=1&amp;fixedMods=iaaC&amp;file=msdataSM/iPRG2012_nd/cpick_in/iPRG2012_nd.2066.2.3.pkl&amp;seq=HLTLNDLPVGR</v>
      </c>
    </row>
    <row r="3183" spans="1:95" x14ac:dyDescent="0.2">
      <c r="A3183" s="3">
        <v>1258</v>
      </c>
      <c r="B3183" s="2" t="s">
        <v>7808</v>
      </c>
      <c r="C3183" s="2" t="s">
        <v>7809</v>
      </c>
      <c r="D3183" s="3">
        <v>8286</v>
      </c>
      <c r="E3183" s="3">
        <v>8278</v>
      </c>
      <c r="F3183" s="3">
        <v>43391</v>
      </c>
      <c r="G3183" s="3">
        <v>10343</v>
      </c>
      <c r="H3183" s="3">
        <v>32.701300000000003</v>
      </c>
      <c r="I3183" s="30">
        <v>453.27555999999998</v>
      </c>
      <c r="J3183" s="30">
        <v>453.2755616</v>
      </c>
      <c r="K3183" s="30">
        <v>0</v>
      </c>
      <c r="L3183" s="3">
        <v>2</v>
      </c>
      <c r="M3183" s="3">
        <v>0</v>
      </c>
      <c r="N3183" s="10">
        <f t="shared" si="343"/>
        <v>1</v>
      </c>
      <c r="O3183" s="35">
        <v>2</v>
      </c>
      <c r="P3183" s="17"/>
      <c r="Q3183" s="40">
        <v>905.54548</v>
      </c>
      <c r="R3183" s="40">
        <v>453.27638000000002</v>
      </c>
      <c r="S3183" s="18">
        <f t="shared" si="344"/>
        <v>-1.8090508047935467</v>
      </c>
      <c r="T3183" s="18">
        <f t="shared" si="345"/>
        <v>-1.8055209495235727</v>
      </c>
      <c r="U3183" s="18">
        <f t="shared" si="346"/>
        <v>-1.7208044240474409</v>
      </c>
      <c r="V3183" s="30">
        <v>453.2756</v>
      </c>
      <c r="X3183" s="3" t="s">
        <v>47</v>
      </c>
      <c r="Y3183" s="3" t="s">
        <v>47</v>
      </c>
      <c r="AB3183" s="12" t="s">
        <v>52</v>
      </c>
      <c r="AF3183" s="3" t="s">
        <v>48</v>
      </c>
      <c r="AG3183" s="3" t="s">
        <v>47</v>
      </c>
      <c r="AK3183" s="3" t="s">
        <v>52</v>
      </c>
      <c r="AU3183" s="3">
        <v>0</v>
      </c>
      <c r="AV3183" s="3">
        <v>3</v>
      </c>
      <c r="AW3183" s="3">
        <v>1</v>
      </c>
      <c r="AX3183" s="3">
        <v>3</v>
      </c>
      <c r="AY3183" s="3">
        <v>100</v>
      </c>
      <c r="AZ3183" s="6" t="str">
        <f t="shared" si="347"/>
        <v>2066.4</v>
      </c>
      <c r="BC3183" s="12" t="s">
        <v>7701</v>
      </c>
      <c r="BJ3183" s="12">
        <f t="shared" si="348"/>
        <v>0</v>
      </c>
      <c r="BK3183" s="12">
        <f t="shared" si="349"/>
        <v>0</v>
      </c>
      <c r="CQ3183" s="3" t="str">
        <f>CONCATENATE(baseURL!$A$1,baseURL!$B$1,baseURL!$C$1,".",C3183,".",L3183,".pkl&amp;seq=",BC3183)</f>
        <v>http://proteomics.broadinstitute.org/millscripts/viewfeed.pl?side=xl&amp;cycle=1&amp;fixedMods=iaaC&amp;file=msdataSM/iPRG2012_nd/cpick_in/iPRG2012_nd.2066.4.2.pkl&amp;seq=LALLAGYGK</v>
      </c>
    </row>
    <row r="3184" spans="1:95" x14ac:dyDescent="0.2">
      <c r="A3184" s="3">
        <v>2941</v>
      </c>
      <c r="B3184" s="2" t="s">
        <v>7810</v>
      </c>
      <c r="C3184" s="2" t="s">
        <v>7811</v>
      </c>
      <c r="D3184" s="3">
        <v>8294</v>
      </c>
      <c r="E3184" s="3">
        <v>8286</v>
      </c>
      <c r="F3184" s="3">
        <v>43409</v>
      </c>
      <c r="G3184" s="3">
        <v>10352</v>
      </c>
      <c r="H3184" s="3">
        <v>32.722099999999998</v>
      </c>
      <c r="I3184" s="30">
        <v>465.94936999999999</v>
      </c>
      <c r="J3184" s="30">
        <v>465.94925710000001</v>
      </c>
      <c r="K3184" s="30">
        <v>1.1E-4</v>
      </c>
      <c r="L3184" s="3">
        <v>0</v>
      </c>
      <c r="M3184" s="3">
        <v>3</v>
      </c>
      <c r="N3184" s="10">
        <f t="shared" si="343"/>
        <v>1</v>
      </c>
      <c r="O3184" s="35">
        <v>3</v>
      </c>
      <c r="P3184" s="17"/>
      <c r="Q3184" s="40">
        <v>1395.8318300000001</v>
      </c>
      <c r="R3184" s="40">
        <v>465.94878999999997</v>
      </c>
      <c r="S3184" s="18">
        <f t="shared" si="344"/>
        <v>1.2447719845212382</v>
      </c>
      <c r="T3184" s="18">
        <f t="shared" si="345"/>
        <v>1.0024706793146412</v>
      </c>
      <c r="U3184" s="18">
        <f t="shared" si="346"/>
        <v>0.8799250236165963</v>
      </c>
      <c r="V3184" s="30">
        <v>465.94920000000002</v>
      </c>
      <c r="Z3184" s="3" t="s">
        <v>47</v>
      </c>
      <c r="AB3184" s="12" t="s">
        <v>47</v>
      </c>
      <c r="AC3184" s="3" t="s">
        <v>52</v>
      </c>
      <c r="AG3184" s="3" t="s">
        <v>47</v>
      </c>
      <c r="AH3184" s="3" t="s">
        <v>47</v>
      </c>
      <c r="AI3184" s="3" t="s">
        <v>52</v>
      </c>
      <c r="AL3184" s="3" t="s">
        <v>48</v>
      </c>
      <c r="AU3184" s="3">
        <v>0</v>
      </c>
      <c r="AV3184" s="3">
        <v>4</v>
      </c>
      <c r="AW3184" s="3">
        <v>1</v>
      </c>
      <c r="AX3184" s="3">
        <v>4</v>
      </c>
      <c r="AY3184" s="3">
        <v>100</v>
      </c>
      <c r="AZ3184" s="6" t="str">
        <f t="shared" si="347"/>
        <v>2067.1</v>
      </c>
      <c r="BC3184" s="12" t="s">
        <v>7812</v>
      </c>
      <c r="BJ3184" s="12">
        <f t="shared" si="348"/>
        <v>0</v>
      </c>
      <c r="BK3184" s="12">
        <f t="shared" si="349"/>
        <v>0</v>
      </c>
      <c r="CQ3184" s="3" t="str">
        <f>CONCATENATE(baseURL!$A$1,baseURL!$B$1,baseURL!$C$1,".",C3184,".",L3184,".pkl&amp;seq=",BC3184)</f>
        <v>http://proteomics.broadinstitute.org/millscripts/viewfeed.pl?side=xl&amp;cycle=1&amp;fixedMods=iaaC&amp;file=msdataSM/iPRG2012_nd/cpick_in/iPRG2012_nd.2067.1.0.pkl&amp;seq=LTGPAKNLLLAER</v>
      </c>
    </row>
    <row r="3185" spans="1:95" x14ac:dyDescent="0.2">
      <c r="A3185" s="3">
        <v>2537</v>
      </c>
      <c r="B3185" s="2" t="s">
        <v>7813</v>
      </c>
      <c r="C3185" s="2" t="s">
        <v>7814</v>
      </c>
      <c r="D3185" s="3">
        <v>8297</v>
      </c>
      <c r="E3185" s="3">
        <v>8289</v>
      </c>
      <c r="F3185" s="3">
        <v>43412</v>
      </c>
      <c r="G3185" s="3">
        <v>10355</v>
      </c>
      <c r="H3185" s="3">
        <v>32.7271</v>
      </c>
      <c r="I3185" s="30">
        <v>539.79915000000005</v>
      </c>
      <c r="J3185" s="30">
        <v>539.79914940000003</v>
      </c>
      <c r="K3185" s="30">
        <v>0</v>
      </c>
      <c r="L3185" s="3">
        <v>0</v>
      </c>
      <c r="M3185" s="3">
        <v>0</v>
      </c>
      <c r="N3185" s="10">
        <f t="shared" si="343"/>
        <v>1</v>
      </c>
      <c r="O3185" s="35">
        <v>2</v>
      </c>
      <c r="P3185" s="17"/>
      <c r="Q3185" s="40">
        <v>1078.58914</v>
      </c>
      <c r="R3185" s="40">
        <v>539.79821000000004</v>
      </c>
      <c r="S3185" s="18">
        <f t="shared" si="344"/>
        <v>1.7413914729620013</v>
      </c>
      <c r="T3185" s="18">
        <f t="shared" si="345"/>
        <v>1.7402799464505989</v>
      </c>
      <c r="U3185" s="18">
        <f t="shared" si="346"/>
        <v>1.6487642667674201</v>
      </c>
      <c r="V3185" s="30">
        <v>539.79909999999995</v>
      </c>
      <c r="W3185" s="3" t="s">
        <v>47</v>
      </c>
      <c r="Z3185" s="3" t="s">
        <v>47</v>
      </c>
      <c r="AA3185" s="3" t="s">
        <v>47</v>
      </c>
      <c r="AB3185" s="12" t="s">
        <v>47</v>
      </c>
      <c r="AC3185" s="3" t="s">
        <v>47</v>
      </c>
      <c r="AE3185" s="3" t="s">
        <v>48</v>
      </c>
      <c r="AF3185" s="3" t="s">
        <v>48</v>
      </c>
      <c r="AG3185" s="3" t="s">
        <v>47</v>
      </c>
      <c r="AH3185" s="3" t="s">
        <v>48</v>
      </c>
      <c r="AI3185" s="3" t="s">
        <v>47</v>
      </c>
      <c r="AL3185" s="3" t="s">
        <v>48</v>
      </c>
      <c r="AU3185" s="3">
        <v>0</v>
      </c>
      <c r="AV3185" s="3">
        <v>7</v>
      </c>
      <c r="AW3185" s="3">
        <v>1</v>
      </c>
      <c r="AX3185" s="3">
        <v>7</v>
      </c>
      <c r="AY3185" s="3">
        <v>100</v>
      </c>
      <c r="AZ3185" s="6" t="str">
        <f t="shared" si="347"/>
        <v>2067.4</v>
      </c>
      <c r="BC3185" s="12" t="s">
        <v>7815</v>
      </c>
      <c r="BJ3185" s="12">
        <f t="shared" si="348"/>
        <v>0</v>
      </c>
      <c r="BK3185" s="12">
        <f t="shared" si="349"/>
        <v>0</v>
      </c>
      <c r="CQ3185" s="3" t="str">
        <f>CONCATENATE(baseURL!$A$1,baseURL!$B$1,baseURL!$C$1,".",C3185,".",L3185,".pkl&amp;seq=",BC3185)</f>
        <v>http://proteomics.broadinstitute.org/millscripts/viewfeed.pl?side=xl&amp;cycle=1&amp;fixedMods=iaaC&amp;file=msdataSM/iPRG2012_nd/cpick_in/iPRG2012_nd.2067.4.0.pkl&amp;seq=TYDQVLALR</v>
      </c>
    </row>
    <row r="3186" spans="1:95" x14ac:dyDescent="0.2">
      <c r="A3186" s="3">
        <v>3715</v>
      </c>
      <c r="B3186" s="2" t="s">
        <v>7816</v>
      </c>
      <c r="C3186" s="2" t="s">
        <v>7817</v>
      </c>
      <c r="D3186" s="3">
        <v>8299</v>
      </c>
      <c r="E3186" s="3">
        <v>8291</v>
      </c>
      <c r="F3186" s="3">
        <v>43414</v>
      </c>
      <c r="G3186" s="3">
        <v>10357</v>
      </c>
      <c r="H3186" s="3">
        <v>32.730400000000003</v>
      </c>
      <c r="I3186" s="30">
        <v>592.98857999999996</v>
      </c>
      <c r="J3186" s="30">
        <v>592.81377850000001</v>
      </c>
      <c r="K3186" s="30">
        <v>0.17480000000000001</v>
      </c>
      <c r="L3186" s="3">
        <v>3</v>
      </c>
      <c r="M3186" s="3">
        <v>2</v>
      </c>
      <c r="N3186" s="10">
        <f t="shared" si="343"/>
        <v>-1</v>
      </c>
      <c r="O3186" s="35">
        <v>2</v>
      </c>
      <c r="P3186" s="17"/>
      <c r="Q3186" s="40">
        <v>1184.61977</v>
      </c>
      <c r="R3186" s="40">
        <v>592.81352000000004</v>
      </c>
      <c r="S3186" s="18">
        <f t="shared" si="344"/>
        <v>295.30365636721092</v>
      </c>
      <c r="T3186" s="18">
        <f t="shared" si="345"/>
        <v>0.43605618166844073</v>
      </c>
      <c r="U3186" s="18">
        <f t="shared" si="346"/>
        <v>0.30363679964703072</v>
      </c>
      <c r="V3186" s="30">
        <v>592.81370000000004</v>
      </c>
      <c r="W3186" s="3" t="s">
        <v>47</v>
      </c>
      <c r="X3186" s="3" t="s">
        <v>47</v>
      </c>
      <c r="Y3186" s="3" t="s">
        <v>47</v>
      </c>
      <c r="Z3186" s="3" t="s">
        <v>47</v>
      </c>
      <c r="AA3186" s="3" t="s">
        <v>47</v>
      </c>
      <c r="AB3186" s="12" t="s">
        <v>47</v>
      </c>
      <c r="AC3186" s="3" t="s">
        <v>47</v>
      </c>
      <c r="AD3186" s="3" t="s">
        <v>65</v>
      </c>
      <c r="AE3186" s="3" t="s">
        <v>47</v>
      </c>
      <c r="AG3186" s="3" t="s">
        <v>52</v>
      </c>
      <c r="AH3186" s="3" t="s">
        <v>47</v>
      </c>
      <c r="AI3186" s="3" t="s">
        <v>47</v>
      </c>
      <c r="AJ3186" s="3" t="s">
        <v>52</v>
      </c>
      <c r="AK3186" s="3" t="s">
        <v>48</v>
      </c>
      <c r="AL3186" s="3" t="s">
        <v>48</v>
      </c>
      <c r="AU3186" s="3">
        <v>1</v>
      </c>
      <c r="AV3186" s="3">
        <v>10</v>
      </c>
      <c r="AW3186" s="3">
        <v>1</v>
      </c>
      <c r="AX3186" s="3">
        <v>10</v>
      </c>
      <c r="AY3186" s="3">
        <v>100</v>
      </c>
      <c r="AZ3186" s="6" t="str">
        <f t="shared" si="347"/>
        <v>2067.6</v>
      </c>
      <c r="BC3186" s="12" t="s">
        <v>7632</v>
      </c>
      <c r="BJ3186" s="12">
        <f t="shared" si="348"/>
        <v>0</v>
      </c>
      <c r="BK3186" s="12">
        <f t="shared" si="349"/>
        <v>0</v>
      </c>
      <c r="BZ3186" s="3" t="s">
        <v>7818</v>
      </c>
      <c r="CQ3186" s="3" t="str">
        <f>CONCATENATE(baseURL!$A$1,baseURL!$B$1,baseURL!$C$1,".",C3186,".",L3186,".pkl&amp;seq=",BC3186)</f>
        <v>http://proteomics.broadinstitute.org/millscripts/viewfeed.pl?side=xl&amp;cycle=1&amp;fixedMods=iaaC&amp;file=msdataSM/iPRG2012_nd/cpick_in/iPRG2012_nd.2067.6.3.pkl&amp;seq=VYPDVLYTSK</v>
      </c>
    </row>
    <row r="3187" spans="1:95" x14ac:dyDescent="0.2">
      <c r="A3187" s="3">
        <v>3247</v>
      </c>
      <c r="B3187" s="2" t="s">
        <v>7819</v>
      </c>
      <c r="C3187" s="2" t="s">
        <v>7820</v>
      </c>
      <c r="D3187" s="3">
        <v>8301</v>
      </c>
      <c r="E3187" s="3">
        <v>8293</v>
      </c>
      <c r="F3187" s="3">
        <v>43416</v>
      </c>
      <c r="G3187" s="3">
        <v>10359</v>
      </c>
      <c r="H3187" s="3">
        <v>32.733699999999999</v>
      </c>
      <c r="I3187" s="30">
        <v>602.32960000000003</v>
      </c>
      <c r="J3187" s="30">
        <v>602.33023839999998</v>
      </c>
      <c r="K3187" s="30">
        <v>-6.4000000000000005E-4</v>
      </c>
      <c r="L3187" s="3">
        <v>3</v>
      </c>
      <c r="M3187" s="3">
        <v>3</v>
      </c>
      <c r="N3187" s="10">
        <f t="shared" si="343"/>
        <v>1</v>
      </c>
      <c r="O3187" s="35">
        <v>3</v>
      </c>
      <c r="P3187" s="17"/>
      <c r="Q3187" s="40">
        <v>1804.9738199999999</v>
      </c>
      <c r="R3187" s="40">
        <v>602.32946000000004</v>
      </c>
      <c r="S3187" s="18">
        <f t="shared" si="344"/>
        <v>0.23243093570019718</v>
      </c>
      <c r="T3187" s="18">
        <f t="shared" si="345"/>
        <v>1.2923160025157456</v>
      </c>
      <c r="U3187" s="18">
        <f t="shared" si="346"/>
        <v>1.0625414203976857</v>
      </c>
      <c r="V3187" s="30">
        <v>602.33010000000002</v>
      </c>
      <c r="W3187" s="3" t="s">
        <v>47</v>
      </c>
      <c r="X3187" s="3" t="s">
        <v>47</v>
      </c>
      <c r="Y3187" s="3" t="s">
        <v>47</v>
      </c>
      <c r="Z3187" s="3" t="s">
        <v>47</v>
      </c>
      <c r="AA3187" s="3" t="s">
        <v>47</v>
      </c>
      <c r="AB3187" s="12" t="s">
        <v>48</v>
      </c>
      <c r="AC3187" s="3" t="s">
        <v>52</v>
      </c>
      <c r="AE3187" s="3" t="s">
        <v>52</v>
      </c>
      <c r="AF3187" s="3" t="s">
        <v>48</v>
      </c>
      <c r="AG3187" s="3" t="s">
        <v>47</v>
      </c>
      <c r="AH3187" s="3" t="s">
        <v>47</v>
      </c>
      <c r="AK3187" s="3" t="s">
        <v>52</v>
      </c>
      <c r="AL3187" s="3" t="s">
        <v>48</v>
      </c>
      <c r="AP3187" s="3" t="s">
        <v>52</v>
      </c>
      <c r="AU3187" s="3">
        <v>0</v>
      </c>
      <c r="AV3187" s="3">
        <v>7</v>
      </c>
      <c r="AW3187" s="3">
        <v>1</v>
      </c>
      <c r="AX3187" s="3">
        <v>7</v>
      </c>
      <c r="AY3187" s="3">
        <v>100</v>
      </c>
      <c r="AZ3187" s="6" t="str">
        <f t="shared" si="347"/>
        <v>2067.8</v>
      </c>
      <c r="BC3187" s="12" t="s">
        <v>7711</v>
      </c>
      <c r="BJ3187" s="12">
        <f t="shared" si="348"/>
        <v>0</v>
      </c>
      <c r="BK3187" s="12">
        <f t="shared" si="349"/>
        <v>0</v>
      </c>
      <c r="CQ3187" s="3" t="str">
        <f>CONCATENATE(baseURL!$A$1,baseURL!$B$1,baseURL!$C$1,".",C3187,".",L3187,".pkl&amp;seq=",BC3187)</f>
        <v>http://proteomics.broadinstitute.org/millscripts/viewfeed.pl?side=xl&amp;cycle=1&amp;fixedMods=iaaC&amp;file=msdataSM/iPRG2012_nd/cpick_in/iPRG2012_nd.2067.8.3.pkl&amp;seq=YVRANGTTVLVGMPAGAK</v>
      </c>
    </row>
    <row r="3188" spans="1:95" x14ac:dyDescent="0.2">
      <c r="A3188" s="3">
        <v>6383</v>
      </c>
      <c r="B3188" s="2" t="s">
        <v>7823</v>
      </c>
      <c r="C3188" s="2" t="s">
        <v>7824</v>
      </c>
      <c r="D3188" s="3">
        <v>8306</v>
      </c>
      <c r="E3188" s="3">
        <v>8298</v>
      </c>
      <c r="F3188" s="3">
        <v>43432</v>
      </c>
      <c r="G3188" s="3">
        <v>10365</v>
      </c>
      <c r="H3188" s="3">
        <v>32.749499999999998</v>
      </c>
      <c r="I3188" s="30">
        <v>500.95791000000003</v>
      </c>
      <c r="J3188" s="30">
        <v>500.95550320000001</v>
      </c>
      <c r="K3188" s="30">
        <v>2.4099999999999998E-3</v>
      </c>
      <c r="L3188" s="3">
        <v>3</v>
      </c>
      <c r="M3188" s="3">
        <v>3</v>
      </c>
      <c r="N3188" s="10">
        <f t="shared" si="343"/>
        <v>1</v>
      </c>
      <c r="O3188" s="35">
        <v>3</v>
      </c>
      <c r="P3188" s="17"/>
      <c r="Q3188" s="40">
        <v>1500.8492699999999</v>
      </c>
      <c r="R3188" s="40">
        <v>500.95461</v>
      </c>
      <c r="S3188" s="18">
        <f t="shared" si="344"/>
        <v>6.5874231600030262</v>
      </c>
      <c r="T3188" s="18">
        <f t="shared" si="345"/>
        <v>1.7829958686421807</v>
      </c>
      <c r="U3188" s="18">
        <f t="shared" si="346"/>
        <v>1.1777514134231084</v>
      </c>
      <c r="V3188" s="30">
        <v>500.95519999999999</v>
      </c>
      <c r="W3188" s="3" t="s">
        <v>47</v>
      </c>
      <c r="X3188" s="3" t="s">
        <v>47</v>
      </c>
      <c r="Y3188" s="3" t="s">
        <v>47</v>
      </c>
      <c r="Z3188" s="3" t="s">
        <v>47</v>
      </c>
      <c r="AA3188" s="3" t="s">
        <v>47</v>
      </c>
      <c r="AB3188" s="12" t="s">
        <v>47</v>
      </c>
      <c r="AC3188" s="3" t="s">
        <v>47</v>
      </c>
      <c r="AD3188" s="3" t="s">
        <v>47</v>
      </c>
      <c r="AE3188" s="3" t="s">
        <v>47</v>
      </c>
      <c r="AF3188" s="3" t="s">
        <v>47</v>
      </c>
      <c r="AG3188" s="3" t="s">
        <v>47</v>
      </c>
      <c r="AH3188" s="3" t="s">
        <v>47</v>
      </c>
      <c r="AI3188" s="3" t="s">
        <v>47</v>
      </c>
      <c r="AJ3188" s="3" t="s">
        <v>47</v>
      </c>
      <c r="AK3188" s="3" t="s">
        <v>47</v>
      </c>
      <c r="AL3188" s="3" t="s">
        <v>47</v>
      </c>
      <c r="AU3188" s="3">
        <v>0</v>
      </c>
      <c r="AV3188" s="3">
        <v>16</v>
      </c>
      <c r="AW3188" s="3">
        <v>1</v>
      </c>
      <c r="AX3188" s="3">
        <v>16</v>
      </c>
      <c r="AY3188" s="3">
        <v>100</v>
      </c>
      <c r="AZ3188" s="6" t="str">
        <f t="shared" si="347"/>
        <v>2068.3</v>
      </c>
      <c r="BC3188" s="12" t="s">
        <v>7825</v>
      </c>
      <c r="BJ3188" s="12">
        <f t="shared" si="348"/>
        <v>0</v>
      </c>
      <c r="BK3188" s="12">
        <f t="shared" si="349"/>
        <v>0</v>
      </c>
      <c r="CQ3188" s="3" t="str">
        <f>CONCATENATE(baseURL!$A$1,baseURL!$B$1,baseURL!$C$1,".",C3188,".",L3188,".pkl&amp;seq=",BC3188)</f>
        <v>http://proteomics.broadinstitute.org/millscripts/viewfeed.pl?side=xl&amp;cycle=1&amp;fixedMods=iaaC&amp;file=msdataSM/iPRG2012_nd/cpick_in/iPRG2012_nd.2068.3.3.pkl&amp;seq=LTSLNVVAGSDLRR</v>
      </c>
    </row>
    <row r="3189" spans="1:95" x14ac:dyDescent="0.2">
      <c r="A3189" s="3">
        <v>5402</v>
      </c>
      <c r="B3189" s="2" t="s">
        <v>7826</v>
      </c>
      <c r="C3189" s="2" t="s">
        <v>7813</v>
      </c>
      <c r="D3189" s="3">
        <v>8308</v>
      </c>
      <c r="E3189" s="3">
        <v>8300</v>
      </c>
      <c r="F3189" s="3">
        <v>43434</v>
      </c>
      <c r="G3189" s="3">
        <v>10367</v>
      </c>
      <c r="H3189" s="3">
        <v>32.752899999999997</v>
      </c>
      <c r="I3189" s="30">
        <v>577.62757999999997</v>
      </c>
      <c r="J3189" s="30">
        <v>577.62745710000002</v>
      </c>
      <c r="K3189" s="30">
        <v>1.2E-4</v>
      </c>
      <c r="L3189" s="3">
        <v>3</v>
      </c>
      <c r="M3189" s="3">
        <v>3</v>
      </c>
      <c r="N3189" s="10">
        <f t="shared" si="343"/>
        <v>1</v>
      </c>
      <c r="O3189" s="35">
        <v>3</v>
      </c>
      <c r="P3189" s="17"/>
      <c r="Q3189" s="40">
        <v>1730.8707899999999</v>
      </c>
      <c r="R3189" s="40">
        <v>577.62845000000004</v>
      </c>
      <c r="S3189" s="18">
        <f t="shared" si="344"/>
        <v>-1.5061585004637459</v>
      </c>
      <c r="T3189" s="18">
        <f t="shared" si="345"/>
        <v>-1.7189250287592048</v>
      </c>
      <c r="U3189" s="18">
        <f t="shared" si="346"/>
        <v>-2.3371425005160025</v>
      </c>
      <c r="V3189" s="30">
        <v>577.62710000000004</v>
      </c>
      <c r="W3189" s="3" t="s">
        <v>47</v>
      </c>
      <c r="X3189" s="3" t="s">
        <v>47</v>
      </c>
      <c r="Y3189" s="3" t="s">
        <v>47</v>
      </c>
      <c r="Z3189" s="3" t="s">
        <v>47</v>
      </c>
      <c r="AA3189" s="3" t="s">
        <v>47</v>
      </c>
      <c r="AB3189" s="12" t="s">
        <v>47</v>
      </c>
      <c r="AC3189" s="3" t="s">
        <v>47</v>
      </c>
      <c r="AD3189" s="3" t="s">
        <v>47</v>
      </c>
      <c r="AE3189" s="3" t="s">
        <v>47</v>
      </c>
      <c r="AF3189" s="3" t="s">
        <v>48</v>
      </c>
      <c r="AG3189" s="3" t="s">
        <v>47</v>
      </c>
      <c r="AH3189" s="3" t="s">
        <v>47</v>
      </c>
      <c r="AI3189" s="3" t="s">
        <v>48</v>
      </c>
      <c r="AJ3189" s="3" t="s">
        <v>47</v>
      </c>
      <c r="AL3189" s="3" t="s">
        <v>48</v>
      </c>
      <c r="AM3189" s="3" t="s">
        <v>47</v>
      </c>
      <c r="AU3189" s="3">
        <v>0</v>
      </c>
      <c r="AV3189" s="3">
        <v>13</v>
      </c>
      <c r="AW3189" s="3">
        <v>1</v>
      </c>
      <c r="AX3189" s="3">
        <v>13</v>
      </c>
      <c r="AY3189" s="3">
        <v>100</v>
      </c>
      <c r="AZ3189" s="6" t="str">
        <f t="shared" si="347"/>
        <v>2068.5</v>
      </c>
      <c r="BC3189" s="12" t="s">
        <v>7827</v>
      </c>
      <c r="BJ3189" s="12">
        <f t="shared" si="348"/>
        <v>0</v>
      </c>
      <c r="BK3189" s="12">
        <f t="shared" si="349"/>
        <v>0</v>
      </c>
      <c r="CQ3189" s="3" t="str">
        <f>CONCATENATE(baseURL!$A$1,baseURL!$B$1,baseURL!$C$1,".",C3189,".",L3189,".pkl&amp;seq=",BC3189)</f>
        <v>http://proteomics.broadinstitute.org/millscripts/viewfeed.pl?side=xl&amp;cycle=1&amp;fixedMods=iaaC&amp;file=msdataSM/iPRG2012_nd/cpick_in/iPRG2012_nd.2068.5.3.pkl&amp;seq=NGLGFPLNEQDPSKSK</v>
      </c>
    </row>
    <row r="3190" spans="1:95" x14ac:dyDescent="0.2">
      <c r="A3190" s="3">
        <v>4407</v>
      </c>
      <c r="B3190" s="2" t="s">
        <v>7821</v>
      </c>
      <c r="C3190" s="2" t="s">
        <v>7819</v>
      </c>
      <c r="D3190" s="3">
        <v>8312</v>
      </c>
      <c r="E3190" s="3">
        <v>8304</v>
      </c>
      <c r="F3190" s="3">
        <v>43438</v>
      </c>
      <c r="G3190" s="3">
        <v>10371</v>
      </c>
      <c r="H3190" s="3">
        <v>32.759500000000003</v>
      </c>
      <c r="I3190" s="30">
        <v>664.87611000000004</v>
      </c>
      <c r="J3190" s="30">
        <v>664.87507029999995</v>
      </c>
      <c r="K3190" s="30">
        <v>1.0399999999999999E-3</v>
      </c>
      <c r="L3190" s="3">
        <v>2</v>
      </c>
      <c r="M3190" s="3">
        <v>2</v>
      </c>
      <c r="N3190" s="10">
        <f t="shared" si="343"/>
        <v>1</v>
      </c>
      <c r="O3190" s="35">
        <v>2</v>
      </c>
      <c r="P3190" s="17"/>
      <c r="Q3190" s="40">
        <v>1328.7420099999999</v>
      </c>
      <c r="R3190" s="40">
        <v>664.87464</v>
      </c>
      <c r="S3190" s="18">
        <f t="shared" si="344"/>
        <v>2.2109431035605036</v>
      </c>
      <c r="T3190" s="18">
        <f t="shared" si="345"/>
        <v>0.64718967164719532</v>
      </c>
      <c r="U3190" s="18">
        <f t="shared" si="346"/>
        <v>0.84226403935391181</v>
      </c>
      <c r="V3190" s="30">
        <v>664.87519999999995</v>
      </c>
      <c r="W3190" s="3" t="s">
        <v>47</v>
      </c>
      <c r="X3190" s="3" t="s">
        <v>47</v>
      </c>
      <c r="Y3190" s="3" t="s">
        <v>47</v>
      </c>
      <c r="Z3190" s="3" t="s">
        <v>47</v>
      </c>
      <c r="AA3190" s="3" t="s">
        <v>48</v>
      </c>
      <c r="AB3190" s="12" t="s">
        <v>47</v>
      </c>
      <c r="AC3190" s="3" t="s">
        <v>47</v>
      </c>
      <c r="AD3190" s="3" t="s">
        <v>47</v>
      </c>
      <c r="AE3190" s="3" t="s">
        <v>48</v>
      </c>
      <c r="AF3190" s="3" t="s">
        <v>47</v>
      </c>
      <c r="AG3190" s="3" t="s">
        <v>48</v>
      </c>
      <c r="AH3190" s="3" t="s">
        <v>47</v>
      </c>
      <c r="AI3190" s="3" t="s">
        <v>48</v>
      </c>
      <c r="AK3190" s="3" t="s">
        <v>52</v>
      </c>
      <c r="AL3190" s="3" t="s">
        <v>47</v>
      </c>
      <c r="AM3190" s="3" t="s">
        <v>47</v>
      </c>
      <c r="AN3190" s="3" t="s">
        <v>47</v>
      </c>
      <c r="AU3190" s="3">
        <v>0</v>
      </c>
      <c r="AV3190" s="3">
        <v>12</v>
      </c>
      <c r="AW3190" s="3">
        <v>1</v>
      </c>
      <c r="AX3190" s="3">
        <v>12</v>
      </c>
      <c r="AY3190" s="3">
        <v>100</v>
      </c>
      <c r="AZ3190" s="6" t="str">
        <f t="shared" si="347"/>
        <v>2068.9</v>
      </c>
      <c r="BC3190" s="12" t="s">
        <v>7822</v>
      </c>
      <c r="BJ3190" s="12">
        <f t="shared" si="348"/>
        <v>0</v>
      </c>
      <c r="BK3190" s="12">
        <f t="shared" si="349"/>
        <v>0</v>
      </c>
      <c r="CQ3190" s="3" t="str">
        <f>CONCATENATE(baseURL!$A$1,baseURL!$B$1,baseURL!$C$1,".",C3190,".",L3190,".pkl&amp;seq=",BC3190)</f>
        <v>http://proteomics.broadinstitute.org/millscripts/viewfeed.pl?side=xl&amp;cycle=1&amp;fixedMods=iaaC&amp;file=msdataSM/iPRG2012_nd/cpick_in/iPRG2012_nd.2068.9.2.pkl&amp;seq=ALKDLLGDQVEK</v>
      </c>
    </row>
    <row r="3191" spans="1:95" x14ac:dyDescent="0.2">
      <c r="A3191" s="3">
        <v>7561</v>
      </c>
      <c r="B3191" s="2" t="s">
        <v>7828</v>
      </c>
      <c r="C3191" s="2" t="s">
        <v>7821</v>
      </c>
      <c r="D3191" s="3">
        <v>8323</v>
      </c>
      <c r="E3191" s="3">
        <v>8315</v>
      </c>
      <c r="F3191" s="3">
        <v>43460</v>
      </c>
      <c r="G3191" s="3">
        <v>10383</v>
      </c>
      <c r="H3191" s="3">
        <v>32.778799999999997</v>
      </c>
      <c r="I3191" s="30">
        <v>562.25684999999999</v>
      </c>
      <c r="J3191" s="30">
        <v>562.25589839999998</v>
      </c>
      <c r="K3191" s="30">
        <v>9.5E-4</v>
      </c>
      <c r="L3191" s="3">
        <v>6</v>
      </c>
      <c r="M3191" s="3">
        <v>3</v>
      </c>
      <c r="N3191" s="10">
        <f t="shared" si="343"/>
        <v>-1</v>
      </c>
      <c r="O3191" s="35">
        <v>3</v>
      </c>
      <c r="P3191" s="17"/>
      <c r="Q3191" s="40">
        <v>1684.7523100000001</v>
      </c>
      <c r="R3191" s="40">
        <v>562.25562000000002</v>
      </c>
      <c r="S3191" s="18">
        <f t="shared" si="344"/>
        <v>2.1876170841370923</v>
      </c>
      <c r="T3191" s="18">
        <f t="shared" si="345"/>
        <v>0.49514845215151643</v>
      </c>
      <c r="U3191" s="18">
        <f t="shared" si="346"/>
        <v>0.49799413294470757</v>
      </c>
      <c r="V3191" s="30">
        <v>562.2559</v>
      </c>
      <c r="W3191" s="3" t="s">
        <v>47</v>
      </c>
      <c r="X3191" s="3" t="s">
        <v>47</v>
      </c>
      <c r="Y3191" s="3" t="s">
        <v>47</v>
      </c>
      <c r="Z3191" s="3" t="s">
        <v>47</v>
      </c>
      <c r="AB3191" s="12" t="s">
        <v>47</v>
      </c>
      <c r="AC3191" s="3" t="s">
        <v>47</v>
      </c>
      <c r="AH3191" s="3" t="s">
        <v>47</v>
      </c>
      <c r="AL3191" s="3" t="s">
        <v>48</v>
      </c>
      <c r="AU3191" s="3">
        <v>0</v>
      </c>
      <c r="AV3191" s="3">
        <v>7</v>
      </c>
      <c r="AW3191" s="3">
        <v>1</v>
      </c>
      <c r="AX3191" s="3">
        <v>7</v>
      </c>
      <c r="AY3191" s="3">
        <v>100</v>
      </c>
      <c r="AZ3191" s="6" t="str">
        <f t="shared" si="347"/>
        <v>2069.10</v>
      </c>
      <c r="BC3191" s="12" t="s">
        <v>7829</v>
      </c>
      <c r="BJ3191" s="12">
        <f t="shared" si="348"/>
        <v>0</v>
      </c>
      <c r="BK3191" s="12">
        <f t="shared" si="349"/>
        <v>0</v>
      </c>
      <c r="CQ3191" s="3" t="str">
        <f>CONCATENATE(baseURL!$A$1,baseURL!$B$1,baseURL!$C$1,".",C3191,".",L3191,".pkl&amp;seq=",BC3191)</f>
        <v>http://proteomics.broadinstitute.org/millscripts/viewfeed.pl?side=xl&amp;cycle=1&amp;fixedMods=iaaC&amp;file=msdataSM/iPRG2012_nd/cpick_in/iPRG2012_nd.2069.10.6.pkl&amp;seq=EMGEEVYHAYTEVK</v>
      </c>
    </row>
    <row r="3192" spans="1:95" x14ac:dyDescent="0.2">
      <c r="A3192" s="3">
        <v>5381</v>
      </c>
      <c r="B3192" s="2" t="s">
        <v>7830</v>
      </c>
      <c r="C3192" s="2" t="s">
        <v>7831</v>
      </c>
      <c r="D3192" s="3">
        <v>8321</v>
      </c>
      <c r="E3192" s="3">
        <v>8313</v>
      </c>
      <c r="F3192" s="3">
        <v>43458</v>
      </c>
      <c r="G3192" s="3">
        <v>10381</v>
      </c>
      <c r="H3192" s="3">
        <v>32.775399999999998</v>
      </c>
      <c r="I3192" s="30">
        <v>534.84929999999997</v>
      </c>
      <c r="J3192" s="30">
        <v>534.84864170000003</v>
      </c>
      <c r="K3192" s="30">
        <v>6.6E-4</v>
      </c>
      <c r="L3192" s="3">
        <v>2</v>
      </c>
      <c r="M3192" s="3">
        <v>2</v>
      </c>
      <c r="N3192" s="10">
        <f t="shared" si="343"/>
        <v>1</v>
      </c>
      <c r="O3192" s="35">
        <v>2</v>
      </c>
      <c r="P3192" s="17"/>
      <c r="Q3192" s="40">
        <v>1068.6887899999999</v>
      </c>
      <c r="R3192" s="40">
        <v>534.84802999999999</v>
      </c>
      <c r="S3192" s="18">
        <f t="shared" si="344"/>
        <v>2.3745062685877141</v>
      </c>
      <c r="T3192" s="18">
        <f t="shared" si="345"/>
        <v>1.1436893579580971</v>
      </c>
      <c r="U3192" s="18">
        <f t="shared" si="346"/>
        <v>1.0657232859936256</v>
      </c>
      <c r="V3192" s="30">
        <v>534.84860000000003</v>
      </c>
      <c r="W3192" s="3" t="s">
        <v>47</v>
      </c>
      <c r="X3192" s="3" t="s">
        <v>47</v>
      </c>
      <c r="Y3192" s="3" t="s">
        <v>47</v>
      </c>
      <c r="Z3192" s="3" t="s">
        <v>47</v>
      </c>
      <c r="AA3192" s="3" t="s">
        <v>47</v>
      </c>
      <c r="AB3192" s="12" t="s">
        <v>47</v>
      </c>
      <c r="AC3192" s="3" t="s">
        <v>47</v>
      </c>
      <c r="AD3192" s="3" t="s">
        <v>47</v>
      </c>
      <c r="AE3192" s="3" t="s">
        <v>47</v>
      </c>
      <c r="AF3192" s="3" t="s">
        <v>47</v>
      </c>
      <c r="AG3192" s="3" t="s">
        <v>47</v>
      </c>
      <c r="AH3192" s="3" t="s">
        <v>47</v>
      </c>
      <c r="AI3192" s="3" t="s">
        <v>47</v>
      </c>
      <c r="AJ3192" s="3" t="s">
        <v>48</v>
      </c>
      <c r="AL3192" s="3" t="s">
        <v>47</v>
      </c>
      <c r="AM3192" s="3" t="s">
        <v>47</v>
      </c>
      <c r="AU3192" s="3">
        <v>0</v>
      </c>
      <c r="AV3192" s="3">
        <v>15</v>
      </c>
      <c r="AW3192" s="3">
        <v>1</v>
      </c>
      <c r="AX3192" s="3">
        <v>15</v>
      </c>
      <c r="AY3192" s="3">
        <v>100</v>
      </c>
      <c r="AZ3192" s="6" t="str">
        <f t="shared" si="347"/>
        <v>2069.8</v>
      </c>
      <c r="BC3192" s="12" t="s">
        <v>7832</v>
      </c>
      <c r="BJ3192" s="12">
        <f t="shared" si="348"/>
        <v>0</v>
      </c>
      <c r="BK3192" s="12">
        <f t="shared" si="349"/>
        <v>0</v>
      </c>
      <c r="CQ3192" s="3" t="str">
        <f>CONCATENATE(baseURL!$A$1,baseURL!$B$1,baseURL!$C$1,".",C3192,".",L3192,".pkl&amp;seq=",BC3192)</f>
        <v>http://proteomics.broadinstitute.org/millscripts/viewfeed.pl?side=xl&amp;cycle=1&amp;fixedMods=iaaC&amp;file=msdataSM/iPRG2012_nd/cpick_in/iPRG2012_nd.2069.8.2.pkl&amp;seq=LAKLNQLLR</v>
      </c>
    </row>
    <row r="3193" spans="1:95" x14ac:dyDescent="0.2">
      <c r="A3193" s="3">
        <v>3493</v>
      </c>
      <c r="B3193" s="2" t="s">
        <v>7836</v>
      </c>
      <c r="C3193" s="2" t="s">
        <v>7837</v>
      </c>
      <c r="D3193" s="3">
        <v>8328</v>
      </c>
      <c r="E3193" s="3">
        <v>8320</v>
      </c>
      <c r="F3193" s="3">
        <v>43472</v>
      </c>
      <c r="G3193" s="3">
        <v>10389</v>
      </c>
      <c r="H3193" s="3">
        <v>32.793900000000001</v>
      </c>
      <c r="I3193" s="30">
        <v>413.26796999999999</v>
      </c>
      <c r="J3193" s="30">
        <v>413.4977988</v>
      </c>
      <c r="K3193" s="30">
        <v>-0.22983000000000001</v>
      </c>
      <c r="L3193" s="3">
        <v>0</v>
      </c>
      <c r="M3193" s="3">
        <v>4</v>
      </c>
      <c r="N3193" s="10">
        <f t="shared" si="343"/>
        <v>1</v>
      </c>
      <c r="O3193" s="35">
        <v>4</v>
      </c>
      <c r="P3193" s="17"/>
      <c r="Q3193" s="40">
        <v>1650.96497</v>
      </c>
      <c r="R3193" s="40">
        <v>413.49669999999998</v>
      </c>
      <c r="S3193" s="18">
        <f t="shared" si="344"/>
        <v>-553.16040007087008</v>
      </c>
      <c r="T3193" s="18">
        <f t="shared" si="345"/>
        <v>2.6573368058862208</v>
      </c>
      <c r="U3193" s="18">
        <f t="shared" si="346"/>
        <v>1.9347191888751647</v>
      </c>
      <c r="V3193" s="30">
        <v>413.4975</v>
      </c>
      <c r="W3193" s="3" t="s">
        <v>47</v>
      </c>
      <c r="X3193" s="3" t="s">
        <v>47</v>
      </c>
      <c r="Y3193" s="3" t="s">
        <v>47</v>
      </c>
      <c r="Z3193" s="3" t="s">
        <v>47</v>
      </c>
      <c r="AA3193" s="3" t="s">
        <v>47</v>
      </c>
      <c r="AB3193" s="12" t="s">
        <v>47</v>
      </c>
      <c r="AC3193" s="3" t="s">
        <v>47</v>
      </c>
      <c r="AE3193" s="3" t="s">
        <v>47</v>
      </c>
      <c r="AF3193" s="3" t="s">
        <v>47</v>
      </c>
      <c r="AH3193" s="3" t="s">
        <v>47</v>
      </c>
      <c r="AI3193" s="3" t="s">
        <v>47</v>
      </c>
      <c r="AK3193" s="3" t="s">
        <v>47</v>
      </c>
      <c r="AL3193" s="3" t="s">
        <v>48</v>
      </c>
      <c r="AM3193" s="3" t="s">
        <v>47</v>
      </c>
      <c r="AU3193" s="3">
        <v>0</v>
      </c>
      <c r="AV3193" s="3">
        <v>13</v>
      </c>
      <c r="AW3193" s="3">
        <v>1</v>
      </c>
      <c r="AX3193" s="3">
        <v>13</v>
      </c>
      <c r="AY3193" s="3">
        <v>100</v>
      </c>
      <c r="AZ3193" s="6" t="str">
        <f t="shared" si="347"/>
        <v>2070.1</v>
      </c>
      <c r="BC3193" s="12" t="s">
        <v>7838</v>
      </c>
      <c r="BJ3193" s="12">
        <f t="shared" si="348"/>
        <v>0</v>
      </c>
      <c r="BK3193" s="12">
        <f t="shared" si="349"/>
        <v>0</v>
      </c>
      <c r="CQ3193" s="3" t="str">
        <f>CONCATENATE(baseURL!$A$1,baseURL!$B$1,baseURL!$C$1,".",C3193,".",L3193,".pkl&amp;seq=",BC3193)</f>
        <v>http://proteomics.broadinstitute.org/millscripts/viewfeed.pl?side=xl&amp;cycle=1&amp;fixedMods=iaaC&amp;file=msdataSM/iPRG2012_nd/cpick_in/iPRG2012_nd.2070.1.0.pkl&amp;seq=ALPLRRDDEVLVVR</v>
      </c>
    </row>
    <row r="3194" spans="1:95" x14ac:dyDescent="0.2">
      <c r="A3194" s="3">
        <v>6895</v>
      </c>
      <c r="B3194" s="2" t="s">
        <v>7833</v>
      </c>
      <c r="C3194" s="2" t="s">
        <v>7834</v>
      </c>
      <c r="D3194" s="3">
        <v>8341</v>
      </c>
      <c r="E3194" s="3">
        <v>8333</v>
      </c>
      <c r="F3194" s="3">
        <v>43485</v>
      </c>
      <c r="G3194" s="3">
        <v>10402</v>
      </c>
      <c r="H3194" s="3">
        <v>32.808100000000003</v>
      </c>
      <c r="I3194" s="30">
        <v>652.31415000000004</v>
      </c>
      <c r="J3194" s="30">
        <v>652.31296380000003</v>
      </c>
      <c r="K3194" s="30">
        <v>1.1900000000000001E-3</v>
      </c>
      <c r="L3194" s="3">
        <v>3</v>
      </c>
      <c r="M3194" s="3">
        <v>3</v>
      </c>
      <c r="N3194" s="10">
        <f t="shared" si="343"/>
        <v>1</v>
      </c>
      <c r="O3194" s="35">
        <v>3</v>
      </c>
      <c r="P3194" s="17"/>
      <c r="Q3194" s="40">
        <v>1954.92284</v>
      </c>
      <c r="R3194" s="40">
        <v>652.31245999999999</v>
      </c>
      <c r="S3194" s="18">
        <f t="shared" si="344"/>
        <v>2.5907829509392784</v>
      </c>
      <c r="T3194" s="18">
        <f t="shared" si="345"/>
        <v>0.77232926080669162</v>
      </c>
      <c r="U3194" s="18">
        <f t="shared" si="346"/>
        <v>0.52122260557628664</v>
      </c>
      <c r="V3194" s="30">
        <v>652.31280000000004</v>
      </c>
      <c r="W3194" s="3" t="s">
        <v>47</v>
      </c>
      <c r="X3194" s="3" t="s">
        <v>47</v>
      </c>
      <c r="Y3194" s="3" t="s">
        <v>47</v>
      </c>
      <c r="Z3194" s="3" t="s">
        <v>47</v>
      </c>
      <c r="AA3194" s="3" t="s">
        <v>48</v>
      </c>
      <c r="AB3194" s="12" t="s">
        <v>47</v>
      </c>
      <c r="AC3194" s="3" t="s">
        <v>47</v>
      </c>
      <c r="AD3194" s="3" t="s">
        <v>47</v>
      </c>
      <c r="AE3194" s="3" t="s">
        <v>47</v>
      </c>
      <c r="AF3194" s="3" t="s">
        <v>47</v>
      </c>
      <c r="AG3194" s="3" t="s">
        <v>47</v>
      </c>
      <c r="AH3194" s="3" t="s">
        <v>47</v>
      </c>
      <c r="AI3194" s="3" t="s">
        <v>47</v>
      </c>
      <c r="AJ3194" s="3" t="s">
        <v>47</v>
      </c>
      <c r="AK3194" s="3" t="s">
        <v>47</v>
      </c>
      <c r="AL3194" s="3" t="s">
        <v>47</v>
      </c>
      <c r="AM3194" s="3" t="s">
        <v>47</v>
      </c>
      <c r="AN3194" s="3" t="s">
        <v>47</v>
      </c>
      <c r="AO3194" s="3" t="s">
        <v>47</v>
      </c>
      <c r="AP3194" s="3" t="s">
        <v>47</v>
      </c>
      <c r="AU3194" s="3">
        <v>0</v>
      </c>
      <c r="AV3194" s="3">
        <v>19</v>
      </c>
      <c r="AW3194" s="3">
        <v>1</v>
      </c>
      <c r="AX3194" s="3">
        <v>19</v>
      </c>
      <c r="AY3194" s="3">
        <v>100</v>
      </c>
      <c r="AZ3194" s="6" t="str">
        <f t="shared" si="347"/>
        <v>2070.14</v>
      </c>
      <c r="BC3194" s="12" t="s">
        <v>7835</v>
      </c>
      <c r="BJ3194" s="12">
        <f t="shared" si="348"/>
        <v>1</v>
      </c>
      <c r="BK3194" s="12">
        <f t="shared" si="349"/>
        <v>0</v>
      </c>
      <c r="CQ3194" s="3" t="str">
        <f>CONCATENATE(baseURL!$A$1,baseURL!$B$1,baseURL!$C$1,".",C3194,".",L3194,".pkl&amp;seq=",BC3194)</f>
        <v>http://proteomics.broadinstitute.org/millscripts/viewfeed.pl?side=xl&amp;cycle=1&amp;fixedMods=iaaC&amp;file=msdataSM/iPRG2012_nd/cpick_in/iPRG2012_nd.2070.14.3.pkl&amp;seq=ALCTGEKGFGYAGSPFHR</v>
      </c>
    </row>
    <row r="3195" spans="1:95" x14ac:dyDescent="0.2">
      <c r="A3195" s="3">
        <v>7104</v>
      </c>
      <c r="B3195" s="2" t="s">
        <v>7839</v>
      </c>
      <c r="C3195" s="2" t="s">
        <v>7840</v>
      </c>
      <c r="D3195" s="3">
        <v>8335</v>
      </c>
      <c r="E3195" s="3">
        <v>8327</v>
      </c>
      <c r="F3195" s="3">
        <v>43479</v>
      </c>
      <c r="G3195" s="3">
        <v>10396</v>
      </c>
      <c r="H3195" s="3">
        <v>32.799700000000001</v>
      </c>
      <c r="I3195" s="30">
        <v>540.96249</v>
      </c>
      <c r="J3195" s="30">
        <v>540.96187069999996</v>
      </c>
      <c r="K3195" s="30">
        <v>6.2E-4</v>
      </c>
      <c r="L3195" s="3">
        <v>0</v>
      </c>
      <c r="M3195" s="3">
        <v>3</v>
      </c>
      <c r="N3195" s="10">
        <f t="shared" si="343"/>
        <v>1</v>
      </c>
      <c r="O3195" s="35">
        <v>3</v>
      </c>
      <c r="P3195" s="17"/>
      <c r="Q3195" s="40">
        <v>1620.8704</v>
      </c>
      <c r="R3195" s="40">
        <v>540.96164999999996</v>
      </c>
      <c r="S3195" s="18">
        <f t="shared" si="344"/>
        <v>1.5527902949113932</v>
      </c>
      <c r="T3195" s="18">
        <f t="shared" si="345"/>
        <v>0.40797716436988019</v>
      </c>
      <c r="U3195" s="18">
        <f t="shared" si="346"/>
        <v>0.46213996879618308</v>
      </c>
      <c r="V3195" s="30">
        <v>540.96190000000001</v>
      </c>
      <c r="X3195" s="3" t="s">
        <v>47</v>
      </c>
      <c r="Y3195" s="3" t="s">
        <v>47</v>
      </c>
      <c r="Z3195" s="3" t="s">
        <v>52</v>
      </c>
      <c r="AA3195" s="3" t="s">
        <v>47</v>
      </c>
      <c r="AB3195" s="12" t="s">
        <v>47</v>
      </c>
      <c r="AC3195" s="3" t="s">
        <v>48</v>
      </c>
      <c r="AD3195" s="3" t="s">
        <v>48</v>
      </c>
      <c r="AG3195" s="3" t="s">
        <v>48</v>
      </c>
      <c r="AI3195" s="3" t="s">
        <v>48</v>
      </c>
      <c r="AL3195" s="3" t="s">
        <v>52</v>
      </c>
      <c r="AU3195" s="3">
        <v>0</v>
      </c>
      <c r="AV3195" s="3">
        <v>4</v>
      </c>
      <c r="AW3195" s="3">
        <v>1</v>
      </c>
      <c r="AX3195" s="3">
        <v>4</v>
      </c>
      <c r="AY3195" s="3">
        <v>100</v>
      </c>
      <c r="AZ3195" s="6" t="str">
        <f t="shared" si="347"/>
        <v>2070.8</v>
      </c>
      <c r="BC3195" s="12" t="s">
        <v>7841</v>
      </c>
      <c r="BJ3195" s="12">
        <f t="shared" si="348"/>
        <v>0</v>
      </c>
      <c r="BK3195" s="12">
        <f t="shared" si="349"/>
        <v>0</v>
      </c>
      <c r="CQ3195" s="3" t="str">
        <f>CONCATENATE(baseURL!$A$1,baseURL!$B$1,baseURL!$C$1,".",C3195,".",L3195,".pkl&amp;seq=",BC3195)</f>
        <v>http://proteomics.broadinstitute.org/millscripts/viewfeed.pl?side=xl&amp;cycle=1&amp;fixedMods=iaaC&amp;file=msdataSM/iPRG2012_nd/cpick_in/iPRG2012_nd.2070.8.0.pkl&amp;seq=LVQDLLHPTAASEAR</v>
      </c>
    </row>
    <row r="3196" spans="1:95" x14ac:dyDescent="0.2">
      <c r="A3196" s="3">
        <v>1241</v>
      </c>
      <c r="B3196" s="2" t="s">
        <v>7844</v>
      </c>
      <c r="C3196" s="2" t="s">
        <v>7833</v>
      </c>
      <c r="D3196" s="3">
        <v>8357</v>
      </c>
      <c r="E3196" s="3">
        <v>8349</v>
      </c>
      <c r="F3196" s="3">
        <v>43507</v>
      </c>
      <c r="G3196" s="3">
        <v>10419</v>
      </c>
      <c r="H3196" s="3">
        <v>32.829599999999999</v>
      </c>
      <c r="I3196" s="30">
        <v>631.82200999999998</v>
      </c>
      <c r="J3196" s="30">
        <v>631.82219959999998</v>
      </c>
      <c r="K3196" s="30">
        <v>-1.9000000000000001E-4</v>
      </c>
      <c r="L3196" s="3">
        <v>0</v>
      </c>
      <c r="M3196" s="3">
        <v>2</v>
      </c>
      <c r="N3196" s="10">
        <f t="shared" si="343"/>
        <v>1</v>
      </c>
      <c r="O3196" s="35">
        <v>2</v>
      </c>
      <c r="P3196" s="17"/>
      <c r="Q3196" s="40">
        <v>1262.6409100000001</v>
      </c>
      <c r="R3196" s="40">
        <v>631.82408999999996</v>
      </c>
      <c r="S3196" s="18">
        <f t="shared" si="344"/>
        <v>-3.2920555466286503</v>
      </c>
      <c r="T3196" s="18">
        <f t="shared" si="345"/>
        <v>-2.9919720218001005</v>
      </c>
      <c r="U3196" s="18">
        <f t="shared" si="346"/>
        <v>-9.3222149853584551</v>
      </c>
      <c r="V3196" s="30">
        <v>631.81820000000005</v>
      </c>
      <c r="X3196" s="3" t="s">
        <v>47</v>
      </c>
      <c r="Y3196" s="3" t="s">
        <v>47</v>
      </c>
      <c r="Z3196" s="3" t="s">
        <v>47</v>
      </c>
      <c r="AE3196" s="3" t="s">
        <v>48</v>
      </c>
      <c r="AF3196" s="3" t="s">
        <v>48</v>
      </c>
      <c r="AG3196" s="3" t="s">
        <v>48</v>
      </c>
      <c r="AH3196" s="3" t="s">
        <v>48</v>
      </c>
      <c r="AL3196" s="3" t="s">
        <v>48</v>
      </c>
      <c r="AM3196" s="3" t="s">
        <v>47</v>
      </c>
      <c r="AU3196" s="3">
        <v>0</v>
      </c>
      <c r="AV3196" s="3">
        <v>4</v>
      </c>
      <c r="AW3196" s="3">
        <v>1</v>
      </c>
      <c r="AX3196" s="3">
        <v>4</v>
      </c>
      <c r="AY3196" s="3">
        <v>100</v>
      </c>
      <c r="AZ3196" s="6" t="str">
        <f t="shared" si="347"/>
        <v>2071.15</v>
      </c>
      <c r="BC3196" s="12" t="s">
        <v>7845</v>
      </c>
      <c r="BJ3196" s="12">
        <f t="shared" si="348"/>
        <v>0</v>
      </c>
      <c r="BK3196" s="12">
        <f t="shared" si="349"/>
        <v>0</v>
      </c>
      <c r="CQ3196" s="3" t="str">
        <f>CONCATENATE(baseURL!$A$1,baseURL!$B$1,baseURL!$C$1,".",C3196,".",L3196,".pkl&amp;seq=",BC3196)</f>
        <v>http://proteomics.broadinstitute.org/millscripts/viewfeed.pl?side=xl&amp;cycle=1&amp;fixedMods=iaaC&amp;file=msdataSM/iPRG2012_nd/cpick_in/iPRG2012_nd.2071.15.0.pkl&amp;seq=TLAMDGTEGLVR</v>
      </c>
    </row>
    <row r="3197" spans="1:95" x14ac:dyDescent="0.2">
      <c r="A3197" s="3">
        <v>7611</v>
      </c>
      <c r="B3197" s="2" t="s">
        <v>7846</v>
      </c>
      <c r="C3197" s="2" t="s">
        <v>7847</v>
      </c>
      <c r="D3197" s="3">
        <v>8360</v>
      </c>
      <c r="E3197" s="3">
        <v>8352</v>
      </c>
      <c r="F3197" s="3">
        <v>43510</v>
      </c>
      <c r="G3197" s="3">
        <v>10422</v>
      </c>
      <c r="H3197" s="3">
        <v>32.833799999999997</v>
      </c>
      <c r="I3197" s="30">
        <v>917.92795000000001</v>
      </c>
      <c r="J3197" s="30">
        <v>917.92214939999997</v>
      </c>
      <c r="K3197" s="30">
        <v>5.7999999999999996E-3</v>
      </c>
      <c r="L3197" s="3">
        <v>2</v>
      </c>
      <c r="M3197" s="3">
        <v>2</v>
      </c>
      <c r="N3197" s="10">
        <f t="shared" si="343"/>
        <v>1</v>
      </c>
      <c r="O3197" s="35">
        <v>2</v>
      </c>
      <c r="Q3197" s="40">
        <v>1834.8388399999999</v>
      </c>
      <c r="R3197" s="42">
        <v>917.92305999999996</v>
      </c>
      <c r="S3197" s="18">
        <f t="shared" si="344"/>
        <v>5.3272438760235552</v>
      </c>
      <c r="T3197" s="18">
        <f t="shared" si="345"/>
        <v>-0.99202214180939108</v>
      </c>
      <c r="U3197" s="18">
        <f t="shared" si="346"/>
        <v>-0.93689769596676076</v>
      </c>
      <c r="V3197" s="30">
        <v>917.92219999999998</v>
      </c>
      <c r="W3197" s="3" t="s">
        <v>47</v>
      </c>
      <c r="X3197" s="3" t="s">
        <v>47</v>
      </c>
      <c r="Y3197" s="3" t="s">
        <v>47</v>
      </c>
      <c r="AD3197" s="3" t="s">
        <v>47</v>
      </c>
      <c r="AG3197" s="3" t="s">
        <v>52</v>
      </c>
      <c r="AH3197" s="3" t="s">
        <v>47</v>
      </c>
      <c r="AJ3197" s="3" t="s">
        <v>47</v>
      </c>
      <c r="AK3197" s="3" t="s">
        <v>48</v>
      </c>
      <c r="AU3197" s="3">
        <v>0</v>
      </c>
      <c r="AV3197" s="3">
        <v>6</v>
      </c>
      <c r="AW3197" s="3">
        <v>2</v>
      </c>
      <c r="AX3197" s="3">
        <v>5</v>
      </c>
      <c r="AY3197" s="3">
        <v>83.33</v>
      </c>
      <c r="AZ3197" s="6" t="str">
        <f t="shared" si="347"/>
        <v>2071.18</v>
      </c>
      <c r="BC3197" s="12" t="s">
        <v>7726</v>
      </c>
      <c r="BI3197" s="12" t="s">
        <v>594</v>
      </c>
      <c r="BJ3197" s="12">
        <f t="shared" si="348"/>
        <v>0</v>
      </c>
      <c r="BK3197" s="12">
        <f t="shared" si="349"/>
        <v>1</v>
      </c>
      <c r="BR3197" s="3" t="s">
        <v>594</v>
      </c>
      <c r="BZ3197" s="3" t="s">
        <v>7729</v>
      </c>
      <c r="CQ3197" s="3" t="str">
        <f>CONCATENATE(baseURL!$A$1,baseURL!$B$1,baseURL!$C$1,".",C3197,".",L3197,".pkl&amp;seq=",BC3197,"&amp;varMods=ReducedCys-C")</f>
        <v>http://proteomics.broadinstitute.org/millscripts/viewfeed.pl?side=xl&amp;cycle=1&amp;fixedMods=iaaC&amp;file=msdataSM/iPRG2012_nd/cpick_in/iPRG2012_nd.2071.18.2.pkl&amp;seq=ALANGQVDGFPTQEEcR&amp;varMods=ReducedCys-C</v>
      </c>
    </row>
    <row r="3198" spans="1:95" x14ac:dyDescent="0.2">
      <c r="A3198" s="3">
        <v>1259</v>
      </c>
      <c r="B3198" s="2" t="s">
        <v>7848</v>
      </c>
      <c r="C3198" s="2" t="s">
        <v>7849</v>
      </c>
      <c r="D3198" s="3">
        <v>8346</v>
      </c>
      <c r="E3198" s="3">
        <v>8338</v>
      </c>
      <c r="F3198" s="3">
        <v>43496</v>
      </c>
      <c r="G3198" s="3">
        <v>10408</v>
      </c>
      <c r="H3198" s="3">
        <v>32.820500000000003</v>
      </c>
      <c r="I3198" s="30">
        <v>442.23777999999999</v>
      </c>
      <c r="J3198" s="30">
        <v>442.78782189999998</v>
      </c>
      <c r="K3198" s="30">
        <v>-0.55003999999999997</v>
      </c>
      <c r="L3198" s="3">
        <v>2</v>
      </c>
      <c r="M3198" s="3">
        <v>2</v>
      </c>
      <c r="N3198" s="10">
        <f t="shared" si="343"/>
        <v>1</v>
      </c>
      <c r="O3198" s="35">
        <v>2</v>
      </c>
      <c r="P3198" s="17"/>
      <c r="Q3198" s="40">
        <v>883.46722999999997</v>
      </c>
      <c r="R3198" s="40">
        <v>442.23725000000002</v>
      </c>
      <c r="S3198" s="18">
        <f t="shared" si="344"/>
        <v>1.1984517359613585</v>
      </c>
      <c r="T3198" s="18">
        <f t="shared" si="345"/>
        <v>1244.9695271033042</v>
      </c>
      <c r="U3198" s="18">
        <f t="shared" si="346"/>
        <v>1.2436763297881974</v>
      </c>
      <c r="V3198" s="30">
        <v>442.23779999999999</v>
      </c>
      <c r="X3198" s="3" t="s">
        <v>47</v>
      </c>
      <c r="Y3198" s="3" t="s">
        <v>47</v>
      </c>
      <c r="AB3198" s="12" t="s">
        <v>52</v>
      </c>
      <c r="AF3198" s="3" t="s">
        <v>48</v>
      </c>
      <c r="AG3198" s="3" t="s">
        <v>47</v>
      </c>
      <c r="AK3198" s="3" t="s">
        <v>52</v>
      </c>
      <c r="AL3198" s="3" t="s">
        <v>52</v>
      </c>
      <c r="AU3198" s="3">
        <v>0</v>
      </c>
      <c r="AV3198" s="3">
        <v>3</v>
      </c>
      <c r="AW3198" s="3">
        <v>1</v>
      </c>
      <c r="AX3198" s="3">
        <v>3</v>
      </c>
      <c r="AY3198" s="3">
        <v>100</v>
      </c>
      <c r="AZ3198" s="6" t="str">
        <f t="shared" si="347"/>
        <v>2071.4</v>
      </c>
      <c r="BC3198" s="12" t="s">
        <v>7850</v>
      </c>
      <c r="BJ3198" s="12">
        <f t="shared" si="348"/>
        <v>0</v>
      </c>
      <c r="BK3198" s="12">
        <f t="shared" si="349"/>
        <v>0</v>
      </c>
      <c r="CQ3198" s="3" t="str">
        <f>CONCATENATE(baseURL!$A$1,baseURL!$B$1,baseURL!$C$1,".",C3198,".",L3198,".pkl&amp;seq=",BC3198)</f>
        <v>http://proteomics.broadinstitute.org/millscripts/viewfeed.pl?side=xl&amp;cycle=1&amp;fixedMods=iaaC&amp;file=msdataSM/iPRG2012_nd/cpick_in/iPRG2012_nd.2071.4.2.pkl&amp;seq=FLYDGLR</v>
      </c>
    </row>
    <row r="3199" spans="1:95" x14ac:dyDescent="0.2">
      <c r="A3199" s="3">
        <v>1659</v>
      </c>
      <c r="B3199" s="2" t="s">
        <v>7851</v>
      </c>
      <c r="C3199" s="2" t="s">
        <v>7852</v>
      </c>
      <c r="D3199" s="3">
        <v>8347</v>
      </c>
      <c r="E3199" s="3">
        <v>8339</v>
      </c>
      <c r="F3199" s="3">
        <v>43497</v>
      </c>
      <c r="G3199" s="3">
        <v>10409</v>
      </c>
      <c r="H3199" s="3">
        <v>32.821300000000001</v>
      </c>
      <c r="I3199" s="30">
        <v>469.584</v>
      </c>
      <c r="J3199" s="30">
        <v>469.58264650000001</v>
      </c>
      <c r="K3199" s="30">
        <v>1.3500000000000001E-3</v>
      </c>
      <c r="L3199" s="3">
        <v>3</v>
      </c>
      <c r="M3199" s="3">
        <v>3</v>
      </c>
      <c r="N3199" s="10">
        <f t="shared" si="343"/>
        <v>1</v>
      </c>
      <c r="O3199" s="35">
        <v>3</v>
      </c>
      <c r="P3199" s="17"/>
      <c r="Q3199" s="40">
        <v>1406.73144</v>
      </c>
      <c r="R3199" s="40">
        <v>469.58199999999999</v>
      </c>
      <c r="S3199" s="18">
        <f t="shared" si="344"/>
        <v>4.2591070356392491</v>
      </c>
      <c r="T3199" s="18">
        <f t="shared" si="345"/>
        <v>1.3767563492983197</v>
      </c>
      <c r="U3199" s="18">
        <f t="shared" si="346"/>
        <v>1.2777321107280899</v>
      </c>
      <c r="V3199" s="30">
        <v>469.58260000000001</v>
      </c>
      <c r="W3199" s="3" t="s">
        <v>48</v>
      </c>
      <c r="X3199" s="3" t="s">
        <v>47</v>
      </c>
      <c r="Y3199" s="3" t="s">
        <v>47</v>
      </c>
      <c r="Z3199" s="3" t="s">
        <v>47</v>
      </c>
      <c r="AA3199" s="3" t="s">
        <v>47</v>
      </c>
      <c r="AB3199" s="12" t="s">
        <v>48</v>
      </c>
      <c r="AD3199" s="3" t="s">
        <v>47</v>
      </c>
      <c r="AF3199" s="3" t="s">
        <v>48</v>
      </c>
      <c r="AG3199" s="3" t="s">
        <v>47</v>
      </c>
      <c r="AH3199" s="3" t="s">
        <v>65</v>
      </c>
      <c r="AU3199" s="3">
        <v>1</v>
      </c>
      <c r="AV3199" s="3">
        <v>6</v>
      </c>
      <c r="AW3199" s="3">
        <v>1</v>
      </c>
      <c r="AX3199" s="3">
        <v>6</v>
      </c>
      <c r="AY3199" s="3">
        <v>100</v>
      </c>
      <c r="AZ3199" s="6" t="str">
        <f t="shared" si="347"/>
        <v>2071.5</v>
      </c>
      <c r="BC3199" s="12" t="s">
        <v>7853</v>
      </c>
      <c r="BJ3199" s="12">
        <f t="shared" si="348"/>
        <v>0</v>
      </c>
      <c r="BK3199" s="12">
        <f t="shared" si="349"/>
        <v>0</v>
      </c>
      <c r="CD3199" s="3" t="s">
        <v>7854</v>
      </c>
      <c r="CQ3199" s="3" t="str">
        <f>CONCATENATE(baseURL!$A$1,baseURL!$B$1,baseURL!$C$1,".",C3199,".",L3199,".pkl&amp;seq=",BC3199)</f>
        <v>http://proteomics.broadinstitute.org/millscripts/viewfeed.pl?side=xl&amp;cycle=1&amp;fixedMods=iaaC&amp;file=msdataSM/iPRG2012_nd/cpick_in/iPRG2012_nd.2071.5.3.pkl&amp;seq=WYPSEDVAALKK</v>
      </c>
    </row>
    <row r="3200" spans="1:95" x14ac:dyDescent="0.2">
      <c r="A3200" s="3">
        <v>3754</v>
      </c>
      <c r="B3200" s="2" t="s">
        <v>7855</v>
      </c>
      <c r="C3200" s="2" t="s">
        <v>7856</v>
      </c>
      <c r="D3200" s="3">
        <v>8362</v>
      </c>
      <c r="E3200" s="3">
        <v>8354</v>
      </c>
      <c r="F3200" s="3">
        <v>43515</v>
      </c>
      <c r="G3200" s="3">
        <v>10425</v>
      </c>
      <c r="H3200" s="3">
        <v>32.846200000000003</v>
      </c>
      <c r="I3200" s="30">
        <v>413.89069999999998</v>
      </c>
      <c r="J3200" s="30">
        <v>413.4977988</v>
      </c>
      <c r="K3200" s="30">
        <v>0.39290000000000003</v>
      </c>
      <c r="L3200" s="3">
        <v>3</v>
      </c>
      <c r="M3200" s="3">
        <v>4</v>
      </c>
      <c r="N3200" s="10">
        <f t="shared" si="343"/>
        <v>-1</v>
      </c>
      <c r="O3200" s="35">
        <v>4</v>
      </c>
      <c r="P3200" s="17"/>
      <c r="Q3200" s="40">
        <v>1650.96497</v>
      </c>
      <c r="R3200" s="40">
        <v>413.49669999999998</v>
      </c>
      <c r="S3200" s="18">
        <f t="shared" si="344"/>
        <v>952.84920048940046</v>
      </c>
      <c r="T3200" s="18">
        <f t="shared" si="345"/>
        <v>2.6573368058862208</v>
      </c>
      <c r="U3200" s="18">
        <f t="shared" si="346"/>
        <v>1.9347191888751647</v>
      </c>
      <c r="V3200" s="30">
        <v>413.4975</v>
      </c>
      <c r="W3200" s="3" t="s">
        <v>47</v>
      </c>
      <c r="X3200" s="3" t="s">
        <v>47</v>
      </c>
      <c r="Y3200" s="3" t="s">
        <v>47</v>
      </c>
      <c r="Z3200" s="3" t="s">
        <v>47</v>
      </c>
      <c r="AA3200" s="3" t="s">
        <v>47</v>
      </c>
      <c r="AB3200" s="12" t="s">
        <v>47</v>
      </c>
      <c r="AC3200" s="3" t="s">
        <v>47</v>
      </c>
      <c r="AD3200" s="3" t="s">
        <v>52</v>
      </c>
      <c r="AE3200" s="3" t="s">
        <v>47</v>
      </c>
      <c r="AF3200" s="3" t="s">
        <v>48</v>
      </c>
      <c r="AG3200" s="3" t="s">
        <v>52</v>
      </c>
      <c r="AH3200" s="3" t="s">
        <v>52</v>
      </c>
      <c r="AI3200" s="3" t="s">
        <v>48</v>
      </c>
      <c r="AL3200" s="3" t="s">
        <v>52</v>
      </c>
      <c r="AU3200" s="3">
        <v>0</v>
      </c>
      <c r="AV3200" s="3">
        <v>8</v>
      </c>
      <c r="AW3200" s="3">
        <v>1</v>
      </c>
      <c r="AX3200" s="3">
        <v>8</v>
      </c>
      <c r="AY3200" s="3">
        <v>100</v>
      </c>
      <c r="AZ3200" s="6" t="str">
        <f t="shared" si="347"/>
        <v>2072.2</v>
      </c>
      <c r="BC3200" s="12" t="s">
        <v>7838</v>
      </c>
      <c r="BJ3200" s="12">
        <f t="shared" si="348"/>
        <v>0</v>
      </c>
      <c r="BK3200" s="12">
        <f t="shared" si="349"/>
        <v>0</v>
      </c>
      <c r="CQ3200" s="3" t="str">
        <f>CONCATENATE(baseURL!$A$1,baseURL!$B$1,baseURL!$C$1,".",C3200,".",L3200,".pkl&amp;seq=",BC3200)</f>
        <v>http://proteomics.broadinstitute.org/millscripts/viewfeed.pl?side=xl&amp;cycle=1&amp;fixedMods=iaaC&amp;file=msdataSM/iPRG2012_nd/cpick_in/iPRG2012_nd.2072.2.3.pkl&amp;seq=ALPLRRDDEVLVVR</v>
      </c>
    </row>
    <row r="3201" spans="1:95" x14ac:dyDescent="0.2">
      <c r="A3201" s="3">
        <v>975</v>
      </c>
      <c r="B3201" s="2" t="s">
        <v>7857</v>
      </c>
      <c r="C3201" s="2" t="s">
        <v>7858</v>
      </c>
      <c r="D3201" s="3">
        <v>8363</v>
      </c>
      <c r="E3201" s="3">
        <v>8355</v>
      </c>
      <c r="F3201" s="3">
        <v>43516</v>
      </c>
      <c r="G3201" s="3">
        <v>10426</v>
      </c>
      <c r="H3201" s="3">
        <v>32.848700000000001</v>
      </c>
      <c r="I3201" s="30">
        <v>549.31597999999997</v>
      </c>
      <c r="J3201" s="30">
        <v>549.3142977</v>
      </c>
      <c r="K3201" s="30">
        <v>1.6800000000000001E-3</v>
      </c>
      <c r="L3201" s="3">
        <v>0</v>
      </c>
      <c r="M3201" s="3">
        <v>2</v>
      </c>
      <c r="N3201" s="10">
        <f t="shared" si="343"/>
        <v>1</v>
      </c>
      <c r="O3201" s="35">
        <v>2</v>
      </c>
      <c r="P3201" s="17"/>
      <c r="Q3201" s="40">
        <v>1097.6201000000001</v>
      </c>
      <c r="R3201" s="40">
        <v>549.31368999999995</v>
      </c>
      <c r="S3201" s="18">
        <f t="shared" si="344"/>
        <v>4.1688383918054814</v>
      </c>
      <c r="T3201" s="18">
        <f t="shared" si="345"/>
        <v>1.1062895593334878</v>
      </c>
      <c r="U3201" s="18">
        <f t="shared" si="346"/>
        <v>0.74638591312318814</v>
      </c>
      <c r="V3201" s="30">
        <v>549.31410000000005</v>
      </c>
      <c r="W3201" s="3" t="s">
        <v>47</v>
      </c>
      <c r="Z3201" s="3" t="s">
        <v>47</v>
      </c>
      <c r="AA3201" s="3" t="s">
        <v>47</v>
      </c>
      <c r="AB3201" s="12" t="s">
        <v>52</v>
      </c>
      <c r="AE3201" s="3" t="s">
        <v>48</v>
      </c>
      <c r="AF3201" s="3" t="s">
        <v>47</v>
      </c>
      <c r="AG3201" s="3" t="s">
        <v>47</v>
      </c>
      <c r="AH3201" s="3" t="s">
        <v>47</v>
      </c>
      <c r="AL3201" s="3" t="s">
        <v>48</v>
      </c>
      <c r="AO3201" s="3" t="s">
        <v>48</v>
      </c>
      <c r="AP3201" s="3" t="s">
        <v>48</v>
      </c>
      <c r="AU3201" s="3">
        <v>0</v>
      </c>
      <c r="AV3201" s="3">
        <v>6</v>
      </c>
      <c r="AW3201" s="3">
        <v>1</v>
      </c>
      <c r="AX3201" s="3">
        <v>6</v>
      </c>
      <c r="AY3201" s="3">
        <v>100</v>
      </c>
      <c r="AZ3201" s="6" t="str">
        <f t="shared" si="347"/>
        <v>2072.3</v>
      </c>
      <c r="BB3201" s="12" t="s">
        <v>79</v>
      </c>
      <c r="BC3201" s="12" t="s">
        <v>7761</v>
      </c>
      <c r="BJ3201" s="12">
        <f t="shared" si="348"/>
        <v>0</v>
      </c>
      <c r="BK3201" s="12">
        <f t="shared" si="349"/>
        <v>0</v>
      </c>
      <c r="CQ3201" s="3" t="str">
        <f>CONCATENATE(baseURL!$A$1,baseURL!$B$1,"+Acetyl",baseURL!$C$1,".",C3201,".",L3201,".pkl&amp;seq=",BC3201)</f>
        <v>http://proteomics.broadinstitute.org/millscripts/viewfeed.pl?side=xl&amp;cycle=1&amp;fixedMods=iaaC+Acetyl&amp;file=msdataSM/iPRG2012_nd/cpick_in/iPRG2012_nd.2072.3.0.pkl&amp;seq=SQPVVVLDAK</v>
      </c>
    </row>
    <row r="3202" spans="1:95" x14ac:dyDescent="0.2">
      <c r="A3202" s="3">
        <v>2818</v>
      </c>
      <c r="B3202" s="2" t="s">
        <v>7861</v>
      </c>
      <c r="C3202" s="2" t="s">
        <v>7851</v>
      </c>
      <c r="D3202" s="3">
        <v>8366</v>
      </c>
      <c r="E3202" s="3">
        <v>8358</v>
      </c>
      <c r="F3202" s="3">
        <v>43519</v>
      </c>
      <c r="G3202" s="3">
        <v>10429</v>
      </c>
      <c r="H3202" s="3">
        <v>32.857900000000001</v>
      </c>
      <c r="I3202" s="30">
        <v>776.09217999999998</v>
      </c>
      <c r="J3202" s="30">
        <v>776.08883260000005</v>
      </c>
      <c r="K3202" s="30">
        <v>3.3500000000000001E-3</v>
      </c>
      <c r="L3202" s="3">
        <v>3</v>
      </c>
      <c r="M3202" s="3">
        <v>3</v>
      </c>
      <c r="N3202" s="10">
        <f t="shared" ref="N3202:N3265" si="350">IF(AND(M3202&gt;0,L3202&gt;0), IF(M3202=L3202,1,-1), 1)</f>
        <v>1</v>
      </c>
      <c r="O3202" s="35">
        <v>3</v>
      </c>
      <c r="P3202" s="17"/>
      <c r="Q3202" s="40">
        <v>2326.25137</v>
      </c>
      <c r="R3202" s="40">
        <v>776.08864000000005</v>
      </c>
      <c r="S3202" s="18">
        <f t="shared" ref="S3202:S3265" si="351">1000000*(I3202-R3202)/R3202</f>
        <v>4.5613346433339528</v>
      </c>
      <c r="T3202" s="18">
        <f t="shared" ref="T3202:T3265" si="352">1000000*(J3202-R3202)/R3202</f>
        <v>0.24816752889362798</v>
      </c>
      <c r="U3202" s="18">
        <f t="shared" ref="U3202:U3265" si="353">1000000*(V3202-R3202)/R3202</f>
        <v>0.20616201770083806</v>
      </c>
      <c r="V3202" s="30">
        <v>776.08879999999999</v>
      </c>
      <c r="W3202" s="3" t="s">
        <v>47</v>
      </c>
      <c r="Z3202" s="3" t="s">
        <v>47</v>
      </c>
      <c r="AA3202" s="3" t="s">
        <v>47</v>
      </c>
      <c r="AB3202" s="12" t="s">
        <v>47</v>
      </c>
      <c r="AC3202" s="3" t="s">
        <v>47</v>
      </c>
      <c r="AE3202" s="3" t="s">
        <v>47</v>
      </c>
      <c r="AG3202" s="3" t="s">
        <v>47</v>
      </c>
      <c r="AI3202" s="3" t="s">
        <v>48</v>
      </c>
      <c r="AK3202" s="3" t="s">
        <v>52</v>
      </c>
      <c r="AU3202" s="3">
        <v>0</v>
      </c>
      <c r="AV3202" s="3">
        <v>7</v>
      </c>
      <c r="AW3202" s="3">
        <v>1</v>
      </c>
      <c r="AX3202" s="3">
        <v>7</v>
      </c>
      <c r="AY3202" s="3">
        <v>100</v>
      </c>
      <c r="AZ3202" s="6" t="str">
        <f t="shared" ref="AZ3202:AZ3265" si="354">HYPERLINK(CQ3202,C3202)</f>
        <v>2072.6</v>
      </c>
      <c r="BC3202" s="12" t="s">
        <v>7862</v>
      </c>
      <c r="BJ3202" s="12">
        <f t="shared" ref="BJ3202:BJ3265" si="355">LEN(BC3202)-LEN(SUBSTITUTE(BC3202,"C",""))</f>
        <v>0</v>
      </c>
      <c r="BK3202" s="12">
        <f t="shared" ref="BK3202:BK3265" si="356">LEN(BC3202)-LEN(SUBSTITUTE(BC3202,"c",""))</f>
        <v>0</v>
      </c>
      <c r="CQ3202" s="3" t="str">
        <f>CONCATENATE(baseURL!$A$1,baseURL!$B$1,baseURL!$C$1,".",C3202,".",L3202,".pkl&amp;seq=",BC3202)</f>
        <v>http://proteomics.broadinstitute.org/millscripts/viewfeed.pl?side=xl&amp;cycle=1&amp;fixedMods=iaaC&amp;file=msdataSM/iPRG2012_nd/cpick_in/iPRG2012_nd.2072.6.3.pkl&amp;seq=LAGVVYHPSNNELVRTNTLTK</v>
      </c>
    </row>
    <row r="3203" spans="1:95" x14ac:dyDescent="0.2">
      <c r="A3203" s="3">
        <v>2010</v>
      </c>
      <c r="B3203" s="2" t="s">
        <v>7866</v>
      </c>
      <c r="C3203" s="2" t="s">
        <v>7867</v>
      </c>
      <c r="D3203" s="3">
        <v>8376</v>
      </c>
      <c r="E3203" s="3">
        <v>8368</v>
      </c>
      <c r="F3203" s="3">
        <v>43544</v>
      </c>
      <c r="G3203" s="3">
        <v>10440</v>
      </c>
      <c r="H3203" s="3">
        <v>32.877000000000002</v>
      </c>
      <c r="I3203" s="30">
        <v>705.34546999999998</v>
      </c>
      <c r="J3203" s="30">
        <v>705.34023660000003</v>
      </c>
      <c r="K3203" s="30">
        <v>5.2300000000000003E-3</v>
      </c>
      <c r="L3203" s="3">
        <v>2</v>
      </c>
      <c r="M3203" s="3">
        <v>2</v>
      </c>
      <c r="N3203" s="10">
        <f t="shared" si="350"/>
        <v>1</v>
      </c>
      <c r="O3203" s="35">
        <v>2</v>
      </c>
      <c r="P3203" s="17"/>
      <c r="Q3203" s="40">
        <v>1409.6729399999999</v>
      </c>
      <c r="R3203" s="40">
        <v>705.34010999999998</v>
      </c>
      <c r="S3203" s="18">
        <f t="shared" si="351"/>
        <v>7.5991708453897999</v>
      </c>
      <c r="T3203" s="18">
        <f t="shared" si="352"/>
        <v>0.17948787861243792</v>
      </c>
      <c r="U3203" s="18">
        <f t="shared" si="353"/>
        <v>-1.4177557511584627E-2</v>
      </c>
      <c r="V3203" s="30">
        <v>705.34010000000001</v>
      </c>
      <c r="W3203" s="3" t="s">
        <v>47</v>
      </c>
      <c r="X3203" s="3" t="s">
        <v>47</v>
      </c>
      <c r="Y3203" s="3" t="s">
        <v>47</v>
      </c>
      <c r="Z3203" s="3" t="s">
        <v>47</v>
      </c>
      <c r="AA3203" s="3" t="s">
        <v>47</v>
      </c>
      <c r="AB3203" s="12" t="s">
        <v>47</v>
      </c>
      <c r="AC3203" s="3" t="s">
        <v>47</v>
      </c>
      <c r="AD3203" s="3" t="s">
        <v>47</v>
      </c>
      <c r="AE3203" s="3" t="s">
        <v>48</v>
      </c>
      <c r="AG3203" s="3" t="s">
        <v>48</v>
      </c>
      <c r="AH3203" s="3" t="s">
        <v>47</v>
      </c>
      <c r="AI3203" s="3" t="s">
        <v>48</v>
      </c>
      <c r="AL3203" s="3" t="s">
        <v>48</v>
      </c>
      <c r="AU3203" s="3">
        <v>0</v>
      </c>
      <c r="AV3203" s="3">
        <v>9</v>
      </c>
      <c r="AW3203" s="3">
        <v>1</v>
      </c>
      <c r="AX3203" s="3">
        <v>9</v>
      </c>
      <c r="AY3203" s="3">
        <v>100</v>
      </c>
      <c r="AZ3203" s="6" t="str">
        <f t="shared" si="354"/>
        <v>2073.10</v>
      </c>
      <c r="BC3203" s="12" t="s">
        <v>7868</v>
      </c>
      <c r="BJ3203" s="12">
        <f t="shared" si="355"/>
        <v>0</v>
      </c>
      <c r="BK3203" s="12">
        <f t="shared" si="356"/>
        <v>0</v>
      </c>
      <c r="CQ3203" s="3" t="str">
        <f>CONCATENATE(baseURL!$A$1,baseURL!$B$1,baseURL!$C$1,".",C3203,".",L3203,".pkl&amp;seq=",BC3203)</f>
        <v>http://proteomics.broadinstitute.org/millscripts/viewfeed.pl?side=xl&amp;cycle=1&amp;fixedMods=iaaC&amp;file=msdataSM/iPRG2012_nd/cpick_in/iPRG2012_nd.2073.10.2.pkl&amp;seq=AQDEFVMQSLNK</v>
      </c>
    </row>
    <row r="3204" spans="1:95" x14ac:dyDescent="0.2">
      <c r="A3204" s="3">
        <v>1342</v>
      </c>
      <c r="B3204" s="2" t="s">
        <v>7869</v>
      </c>
      <c r="C3204" s="2" t="s">
        <v>7870</v>
      </c>
      <c r="D3204" s="3">
        <v>8378</v>
      </c>
      <c r="E3204" s="3">
        <v>8370</v>
      </c>
      <c r="F3204" s="3">
        <v>43546</v>
      </c>
      <c r="G3204" s="3">
        <v>10442</v>
      </c>
      <c r="H3204" s="3">
        <v>32.880299999999998</v>
      </c>
      <c r="I3204" s="30">
        <v>722.33546000000001</v>
      </c>
      <c r="J3204" s="30">
        <v>722.33291240000005</v>
      </c>
      <c r="K3204" s="30">
        <v>2.5500000000000002E-3</v>
      </c>
      <c r="L3204" s="3">
        <v>2</v>
      </c>
      <c r="M3204" s="3">
        <v>2</v>
      </c>
      <c r="N3204" s="10">
        <f t="shared" si="350"/>
        <v>1</v>
      </c>
      <c r="O3204" s="35">
        <v>2</v>
      </c>
      <c r="P3204" s="17"/>
      <c r="Q3204" s="40">
        <v>1443.65392</v>
      </c>
      <c r="R3204" s="40">
        <v>722.3306</v>
      </c>
      <c r="S3204" s="18">
        <f t="shared" si="351"/>
        <v>6.7282211220289687</v>
      </c>
      <c r="T3204" s="18">
        <f t="shared" si="352"/>
        <v>3.2013042228180968</v>
      </c>
      <c r="U3204" s="18">
        <f t="shared" si="353"/>
        <v>3.1841375680209132</v>
      </c>
      <c r="V3204" s="30">
        <v>722.3329</v>
      </c>
      <c r="X3204" s="3" t="s">
        <v>47</v>
      </c>
      <c r="Y3204" s="3" t="s">
        <v>47</v>
      </c>
      <c r="Z3204" s="3" t="s">
        <v>47</v>
      </c>
      <c r="AA3204" s="3" t="s">
        <v>47</v>
      </c>
      <c r="AD3204" s="3" t="s">
        <v>47</v>
      </c>
      <c r="AF3204" s="3" t="s">
        <v>48</v>
      </c>
      <c r="AG3204" s="3" t="s">
        <v>47</v>
      </c>
      <c r="AH3204" s="3" t="s">
        <v>47</v>
      </c>
      <c r="AI3204" s="3" t="s">
        <v>47</v>
      </c>
      <c r="AL3204" s="3" t="s">
        <v>47</v>
      </c>
      <c r="AU3204" s="3">
        <v>0</v>
      </c>
      <c r="AV3204" s="3">
        <v>9</v>
      </c>
      <c r="AW3204" s="3">
        <v>1</v>
      </c>
      <c r="AX3204" s="3">
        <v>9</v>
      </c>
      <c r="AY3204" s="3">
        <v>100</v>
      </c>
      <c r="AZ3204" s="6" t="str">
        <f t="shared" si="354"/>
        <v>2073.12</v>
      </c>
      <c r="BC3204" s="12" t="s">
        <v>7871</v>
      </c>
      <c r="BJ3204" s="12">
        <f t="shared" si="355"/>
        <v>0</v>
      </c>
      <c r="BK3204" s="12">
        <f t="shared" si="356"/>
        <v>0</v>
      </c>
      <c r="CQ3204" s="3" t="str">
        <f>CONCATENATE(baseURL!$A$1,baseURL!$B$1,baseURL!$C$1,".",C3204,".",L3204,".pkl&amp;seq=",BC3204)</f>
        <v>http://proteomics.broadinstitute.org/millscripts/viewfeed.pl?side=xl&amp;cycle=1&amp;fixedMods=iaaC&amp;file=msdataSM/iPRG2012_nd/cpick_in/iPRG2012_nd.2073.12.2.pkl&amp;seq=LDAGYQQYDWGK</v>
      </c>
    </row>
    <row r="3205" spans="1:95" x14ac:dyDescent="0.2">
      <c r="A3205" s="3">
        <v>3025</v>
      </c>
      <c r="B3205" s="2" t="s">
        <v>7872</v>
      </c>
      <c r="C3205" s="2" t="s">
        <v>7873</v>
      </c>
      <c r="D3205" s="3">
        <v>8368</v>
      </c>
      <c r="E3205" s="3">
        <v>8360</v>
      </c>
      <c r="F3205" s="3">
        <v>43536</v>
      </c>
      <c r="G3205" s="3">
        <v>10432</v>
      </c>
      <c r="H3205" s="3">
        <v>32.866999999999997</v>
      </c>
      <c r="I3205" s="30">
        <v>488.94990999999999</v>
      </c>
      <c r="J3205" s="30">
        <v>489.4872196</v>
      </c>
      <c r="K3205" s="30">
        <v>-0.53730999999999995</v>
      </c>
      <c r="L3205" s="3">
        <v>0</v>
      </c>
      <c r="M3205" s="3">
        <v>4</v>
      </c>
      <c r="N3205" s="10">
        <f t="shared" si="350"/>
        <v>1</v>
      </c>
      <c r="O3205" s="35">
        <v>4</v>
      </c>
      <c r="P3205" s="17"/>
      <c r="Q3205" s="40">
        <v>1954.92284</v>
      </c>
      <c r="R3205" s="40">
        <v>489.48617000000002</v>
      </c>
      <c r="S3205" s="18">
        <f t="shared" si="351"/>
        <v>-1095.5570001089652</v>
      </c>
      <c r="T3205" s="18">
        <f t="shared" si="352"/>
        <v>2.14428938817117</v>
      </c>
      <c r="U3205" s="18">
        <f t="shared" si="353"/>
        <v>1.6956556709409336</v>
      </c>
      <c r="V3205" s="30">
        <v>489.48700000000002</v>
      </c>
      <c r="W3205" s="3" t="s">
        <v>47</v>
      </c>
      <c r="X3205" s="3" t="s">
        <v>47</v>
      </c>
      <c r="Y3205" s="3" t="s">
        <v>47</v>
      </c>
      <c r="Z3205" s="3" t="s">
        <v>47</v>
      </c>
      <c r="AA3205" s="3" t="s">
        <v>48</v>
      </c>
      <c r="AB3205" s="12" t="s">
        <v>47</v>
      </c>
      <c r="AC3205" s="3" t="s">
        <v>47</v>
      </c>
      <c r="AE3205" s="3" t="s">
        <v>47</v>
      </c>
      <c r="AF3205" s="3" t="s">
        <v>47</v>
      </c>
      <c r="AG3205" s="3" t="s">
        <v>52</v>
      </c>
      <c r="AH3205" s="3" t="s">
        <v>47</v>
      </c>
      <c r="AI3205" s="3" t="s">
        <v>47</v>
      </c>
      <c r="AK3205" s="3" t="s">
        <v>47</v>
      </c>
      <c r="AL3205" s="3" t="s">
        <v>47</v>
      </c>
      <c r="AO3205" s="3" t="s">
        <v>47</v>
      </c>
      <c r="AP3205" s="3" t="s">
        <v>47</v>
      </c>
      <c r="AU3205" s="3">
        <v>0</v>
      </c>
      <c r="AV3205" s="3">
        <v>14</v>
      </c>
      <c r="AW3205" s="3">
        <v>1</v>
      </c>
      <c r="AX3205" s="3">
        <v>14</v>
      </c>
      <c r="AY3205" s="3">
        <v>100</v>
      </c>
      <c r="AZ3205" s="6" t="str">
        <f t="shared" si="354"/>
        <v>2073.2</v>
      </c>
      <c r="BC3205" s="12" t="s">
        <v>7835</v>
      </c>
      <c r="BJ3205" s="12">
        <f t="shared" si="355"/>
        <v>1</v>
      </c>
      <c r="BK3205" s="12">
        <f t="shared" si="356"/>
        <v>0</v>
      </c>
      <c r="CQ3205" s="3" t="str">
        <f>CONCATENATE(baseURL!$A$1,baseURL!$B$1,baseURL!$C$1,".",C3205,".",L3205,".pkl&amp;seq=",BC3205)</f>
        <v>http://proteomics.broadinstitute.org/millscripts/viewfeed.pl?side=xl&amp;cycle=1&amp;fixedMods=iaaC&amp;file=msdataSM/iPRG2012_nd/cpick_in/iPRG2012_nd.2073.2.0.pkl&amp;seq=ALCTGEKGFGYAGSPFHR</v>
      </c>
    </row>
    <row r="3206" spans="1:95" x14ac:dyDescent="0.2">
      <c r="A3206" s="3">
        <v>1279</v>
      </c>
      <c r="B3206" s="2" t="s">
        <v>7863</v>
      </c>
      <c r="C3206" s="2" t="s">
        <v>7864</v>
      </c>
      <c r="D3206" s="3">
        <v>8375</v>
      </c>
      <c r="E3206" s="3">
        <v>8367</v>
      </c>
      <c r="F3206" s="3">
        <v>43543</v>
      </c>
      <c r="G3206" s="3">
        <v>10439</v>
      </c>
      <c r="H3206" s="3">
        <v>32.875300000000003</v>
      </c>
      <c r="I3206" s="30">
        <v>675.36927000000003</v>
      </c>
      <c r="J3206" s="30">
        <v>675.36808610000003</v>
      </c>
      <c r="K3206" s="30">
        <v>1.1800000000000001E-3</v>
      </c>
      <c r="L3206" s="3">
        <v>3</v>
      </c>
      <c r="M3206" s="3">
        <v>3</v>
      </c>
      <c r="N3206" s="10">
        <f t="shared" si="350"/>
        <v>1</v>
      </c>
      <c r="O3206" s="35">
        <v>3</v>
      </c>
      <c r="P3206" s="17"/>
      <c r="Q3206" s="40">
        <v>2024.0811200000001</v>
      </c>
      <c r="R3206" s="40">
        <v>675.36522000000002</v>
      </c>
      <c r="S3206" s="18">
        <f t="shared" si="351"/>
        <v>5.9967553555786424</v>
      </c>
      <c r="T3206" s="18">
        <f t="shared" si="352"/>
        <v>4.2437779073160513</v>
      </c>
      <c r="U3206" s="18">
        <f t="shared" si="353"/>
        <v>-0.76995377412441857</v>
      </c>
      <c r="V3206" s="30">
        <v>675.36469999999997</v>
      </c>
      <c r="X3206" s="3" t="s">
        <v>47</v>
      </c>
      <c r="Y3206" s="3" t="s">
        <v>47</v>
      </c>
      <c r="AB3206" s="12" t="s">
        <v>47</v>
      </c>
      <c r="AH3206" s="3" t="s">
        <v>47</v>
      </c>
      <c r="AU3206" s="3">
        <v>0</v>
      </c>
      <c r="AV3206" s="3">
        <v>4</v>
      </c>
      <c r="AW3206" s="3">
        <v>1</v>
      </c>
      <c r="AX3206" s="3">
        <v>4</v>
      </c>
      <c r="AY3206" s="3">
        <v>100</v>
      </c>
      <c r="AZ3206" s="6" t="str">
        <f t="shared" si="354"/>
        <v>2073.9</v>
      </c>
      <c r="BC3206" s="12" t="s">
        <v>7865</v>
      </c>
      <c r="BJ3206" s="12">
        <f t="shared" si="355"/>
        <v>0</v>
      </c>
      <c r="BK3206" s="12">
        <f t="shared" si="356"/>
        <v>0</v>
      </c>
      <c r="CQ3206" s="3" t="str">
        <f>CONCATENATE(baseURL!$A$1,baseURL!$B$1,baseURL!$C$1,".",C3206,".",L3206,".pkl&amp;seq=",BC3206)</f>
        <v>http://proteomics.broadinstitute.org/millscripts/viewfeed.pl?side=xl&amp;cycle=1&amp;fixedMods=iaaC&amp;file=msdataSM/iPRG2012_nd/cpick_in/iPRG2012_nd.2073.9.3.pkl&amp;seq=QTVLLAHYPPTVQAGEATK</v>
      </c>
    </row>
    <row r="3207" spans="1:95" x14ac:dyDescent="0.2">
      <c r="A3207" s="3">
        <v>1911</v>
      </c>
      <c r="B3207" s="2" t="s">
        <v>7875</v>
      </c>
      <c r="C3207" s="2" t="s">
        <v>7876</v>
      </c>
      <c r="D3207" s="3">
        <v>8381</v>
      </c>
      <c r="E3207" s="3">
        <v>8373</v>
      </c>
      <c r="F3207" s="3">
        <v>43557</v>
      </c>
      <c r="G3207" s="3">
        <v>10446</v>
      </c>
      <c r="H3207" s="3">
        <v>32.8977</v>
      </c>
      <c r="I3207" s="30">
        <v>481.27462000000003</v>
      </c>
      <c r="J3207" s="30">
        <v>481.27765570000003</v>
      </c>
      <c r="K3207" s="30">
        <v>-3.0400000000000002E-3</v>
      </c>
      <c r="L3207" s="3">
        <v>2</v>
      </c>
      <c r="M3207" s="3">
        <v>2</v>
      </c>
      <c r="N3207" s="10">
        <f t="shared" si="350"/>
        <v>1</v>
      </c>
      <c r="O3207" s="35">
        <v>2</v>
      </c>
      <c r="P3207" s="17"/>
      <c r="Q3207" s="40">
        <v>961.54654000000005</v>
      </c>
      <c r="R3207" s="40">
        <v>481.27690999999999</v>
      </c>
      <c r="S3207" s="18">
        <f t="shared" si="351"/>
        <v>-4.7581754960143243</v>
      </c>
      <c r="T3207" s="18">
        <f t="shared" si="352"/>
        <v>1.54941985485777</v>
      </c>
      <c r="U3207" s="18">
        <f t="shared" si="353"/>
        <v>1.4336860665517144</v>
      </c>
      <c r="V3207" s="30">
        <v>481.27760000000001</v>
      </c>
      <c r="W3207" s="3" t="s">
        <v>47</v>
      </c>
      <c r="X3207" s="3" t="s">
        <v>47</v>
      </c>
      <c r="Y3207" s="3" t="s">
        <v>47</v>
      </c>
      <c r="Z3207" s="3" t="s">
        <v>47</v>
      </c>
      <c r="AA3207" s="3" t="s">
        <v>47</v>
      </c>
      <c r="AB3207" s="12" t="s">
        <v>48</v>
      </c>
      <c r="AC3207" s="3" t="s">
        <v>47</v>
      </c>
      <c r="AD3207" s="3" t="s">
        <v>47</v>
      </c>
      <c r="AE3207" s="3" t="s">
        <v>48</v>
      </c>
      <c r="AG3207" s="3" t="s">
        <v>47</v>
      </c>
      <c r="AI3207" s="3" t="s">
        <v>47</v>
      </c>
      <c r="AK3207" s="3" t="s">
        <v>52</v>
      </c>
      <c r="AO3207" s="3" t="s">
        <v>47</v>
      </c>
      <c r="AP3207" s="3" t="s">
        <v>52</v>
      </c>
      <c r="AU3207" s="3">
        <v>0</v>
      </c>
      <c r="AV3207" s="3">
        <v>10</v>
      </c>
      <c r="AW3207" s="3">
        <v>2</v>
      </c>
      <c r="AX3207" s="3">
        <v>9</v>
      </c>
      <c r="AY3207" s="3">
        <v>90</v>
      </c>
      <c r="AZ3207" s="6" t="str">
        <f t="shared" si="354"/>
        <v>2074.2</v>
      </c>
      <c r="BC3207" s="12" t="s">
        <v>7877</v>
      </c>
      <c r="BJ3207" s="12">
        <f t="shared" si="355"/>
        <v>0</v>
      </c>
      <c r="BK3207" s="12">
        <f t="shared" si="356"/>
        <v>0</v>
      </c>
      <c r="BO3207" s="3" t="s">
        <v>54</v>
      </c>
      <c r="BP3207" s="3" t="s">
        <v>54</v>
      </c>
      <c r="BR3207" s="3" t="s">
        <v>54</v>
      </c>
      <c r="CE3207" s="3" t="s">
        <v>7878</v>
      </c>
      <c r="CQ3207" s="3" t="str">
        <f>CONCATENATE(baseURL!$A$1,baseURL!$B$1,baseURL!$C$1,".",C3207,".",L3207,".pkl&amp;seq=",BC3207,"&amp;varMods=Deamidated-Q+Deamidated-N")</f>
        <v>http://proteomics.broadinstitute.org/millscripts/viewfeed.pl?side=xl&amp;cycle=1&amp;fixedMods=iaaC&amp;file=msdataSM/iPRG2012_nd/cpick_in/iPRG2012_nd.2074.2.2.pkl&amp;seq=FqNALLVR&amp;varMods=Deamidated-Q+Deamidated-N</v>
      </c>
    </row>
    <row r="3208" spans="1:95" x14ac:dyDescent="0.2">
      <c r="A3208" s="3">
        <v>7090</v>
      </c>
      <c r="B3208" s="2" t="s">
        <v>7879</v>
      </c>
      <c r="C3208" s="2" t="s">
        <v>7880</v>
      </c>
      <c r="D3208" s="3">
        <v>8385</v>
      </c>
      <c r="E3208" s="3">
        <v>8377</v>
      </c>
      <c r="F3208" s="3">
        <v>43578</v>
      </c>
      <c r="G3208" s="3">
        <v>10451</v>
      </c>
      <c r="H3208" s="3">
        <v>32.92</v>
      </c>
      <c r="I3208" s="30">
        <v>595.25135</v>
      </c>
      <c r="J3208" s="30">
        <v>595.25235699999996</v>
      </c>
      <c r="K3208" s="30">
        <v>-1.01E-3</v>
      </c>
      <c r="L3208" s="3">
        <v>3</v>
      </c>
      <c r="M3208" s="3">
        <v>3</v>
      </c>
      <c r="N3208" s="10">
        <f t="shared" si="350"/>
        <v>1</v>
      </c>
      <c r="O3208" s="35">
        <v>3</v>
      </c>
      <c r="P3208" s="17"/>
      <c r="Q3208" s="40">
        <v>1783.74056</v>
      </c>
      <c r="R3208" s="40">
        <v>595.25171</v>
      </c>
      <c r="S3208" s="18">
        <f t="shared" si="351"/>
        <v>-0.60478616684794084</v>
      </c>
      <c r="T3208" s="18">
        <f t="shared" si="352"/>
        <v>1.0869351386795643</v>
      </c>
      <c r="U3208" s="18">
        <f t="shared" si="353"/>
        <v>-1.8647573478448141</v>
      </c>
      <c r="V3208" s="30">
        <v>595.25059999999996</v>
      </c>
      <c r="X3208" s="3" t="s">
        <v>47</v>
      </c>
      <c r="Y3208" s="3" t="s">
        <v>47</v>
      </c>
      <c r="AA3208" s="3" t="s">
        <v>47</v>
      </c>
      <c r="AB3208" s="12" t="s">
        <v>47</v>
      </c>
      <c r="AC3208" s="3" t="s">
        <v>47</v>
      </c>
      <c r="AD3208" s="3" t="s">
        <v>47</v>
      </c>
      <c r="AG3208" s="3" t="s">
        <v>47</v>
      </c>
      <c r="AH3208" s="3" t="s">
        <v>47</v>
      </c>
      <c r="AI3208" s="3" t="s">
        <v>48</v>
      </c>
      <c r="AK3208" s="3" t="s">
        <v>52</v>
      </c>
      <c r="AM3208" s="3" t="s">
        <v>52</v>
      </c>
      <c r="AU3208" s="3">
        <v>0</v>
      </c>
      <c r="AV3208" s="3">
        <v>8</v>
      </c>
      <c r="AW3208" s="3">
        <v>1</v>
      </c>
      <c r="AX3208" s="3">
        <v>8</v>
      </c>
      <c r="AY3208" s="3">
        <v>100</v>
      </c>
      <c r="AZ3208" s="6" t="str">
        <f t="shared" si="354"/>
        <v>2075.2</v>
      </c>
      <c r="BC3208" s="12" t="s">
        <v>7799</v>
      </c>
      <c r="BJ3208" s="12">
        <f t="shared" si="355"/>
        <v>0</v>
      </c>
      <c r="BK3208" s="12">
        <f t="shared" si="356"/>
        <v>0</v>
      </c>
      <c r="CQ3208" s="3" t="str">
        <f>CONCATENATE(baseURL!$A$1,baseURL!$B$1,baseURL!$C$1,".",C3208,".",L3208,".pkl&amp;seq=",BC3208)</f>
        <v>http://proteomics.broadinstitute.org/millscripts/viewfeed.pl?side=xl&amp;cycle=1&amp;fixedMods=iaaC&amp;file=msdataSM/iPRG2012_nd/cpick_in/iPRG2012_nd.2075.2.3.pkl&amp;seq=SDAHDEETFEEFTAR</v>
      </c>
    </row>
    <row r="3209" spans="1:95" x14ac:dyDescent="0.2">
      <c r="A3209" s="3">
        <v>6819</v>
      </c>
      <c r="B3209" s="2" t="s">
        <v>7881</v>
      </c>
      <c r="C3209" s="2" t="s">
        <v>7875</v>
      </c>
      <c r="D3209" s="3">
        <v>8386</v>
      </c>
      <c r="E3209" s="3">
        <v>8378</v>
      </c>
      <c r="F3209" s="3">
        <v>43579</v>
      </c>
      <c r="G3209" s="3">
        <v>10452</v>
      </c>
      <c r="H3209" s="3">
        <v>32.923400000000001</v>
      </c>
      <c r="I3209" s="30">
        <v>596.79333999999994</v>
      </c>
      <c r="J3209" s="30">
        <v>596.79132930000003</v>
      </c>
      <c r="K3209" s="30">
        <v>2.0100000000000001E-3</v>
      </c>
      <c r="L3209" s="3">
        <v>4</v>
      </c>
      <c r="M3209" s="3">
        <v>4</v>
      </c>
      <c r="N3209" s="10">
        <f t="shared" si="350"/>
        <v>1</v>
      </c>
      <c r="O3209" s="35">
        <v>4</v>
      </c>
      <c r="P3209" s="17"/>
      <c r="Q3209" s="40">
        <v>2384.1364600000002</v>
      </c>
      <c r="R3209" s="40">
        <v>596.78957000000003</v>
      </c>
      <c r="S3209" s="18">
        <f t="shared" si="351"/>
        <v>6.3171345302125044</v>
      </c>
      <c r="T3209" s="18">
        <f t="shared" si="352"/>
        <v>2.9479402597524449</v>
      </c>
      <c r="U3209" s="18">
        <f t="shared" si="353"/>
        <v>2.7312809772754099</v>
      </c>
      <c r="V3209" s="30">
        <v>596.7912</v>
      </c>
      <c r="W3209" s="3" t="s">
        <v>47</v>
      </c>
      <c r="Y3209" s="3" t="s">
        <v>47</v>
      </c>
      <c r="Z3209" s="3" t="s">
        <v>47</v>
      </c>
      <c r="AA3209" s="3" t="s">
        <v>47</v>
      </c>
      <c r="AB3209" s="12" t="s">
        <v>47</v>
      </c>
      <c r="AC3209" s="3" t="s">
        <v>47</v>
      </c>
      <c r="AD3209" s="3" t="s">
        <v>47</v>
      </c>
      <c r="AE3209" s="3" t="s">
        <v>47</v>
      </c>
      <c r="AF3209" s="3" t="s">
        <v>47</v>
      </c>
      <c r="AG3209" s="3" t="s">
        <v>47</v>
      </c>
      <c r="AJ3209" s="3" t="s">
        <v>47</v>
      </c>
      <c r="AK3209" s="3" t="s">
        <v>47</v>
      </c>
      <c r="AL3209" s="3" t="s">
        <v>47</v>
      </c>
      <c r="AM3209" s="3" t="s">
        <v>47</v>
      </c>
      <c r="AO3209" s="3" t="s">
        <v>52</v>
      </c>
      <c r="AU3209" s="3">
        <v>0</v>
      </c>
      <c r="AV3209" s="3">
        <v>14</v>
      </c>
      <c r="AW3209" s="3">
        <v>1</v>
      </c>
      <c r="AX3209" s="3">
        <v>14</v>
      </c>
      <c r="AY3209" s="3">
        <v>100</v>
      </c>
      <c r="AZ3209" s="6" t="str">
        <f t="shared" si="354"/>
        <v>2075.3</v>
      </c>
      <c r="BC3209" s="12" t="s">
        <v>7882</v>
      </c>
      <c r="BJ3209" s="12">
        <f t="shared" si="355"/>
        <v>0</v>
      </c>
      <c r="BK3209" s="12">
        <f t="shared" si="356"/>
        <v>0</v>
      </c>
      <c r="CQ3209" s="3" t="str">
        <f>CONCATENATE(baseURL!$A$1,baseURL!$B$1,baseURL!$C$1,".",C3209,".",L3209,".pkl&amp;seq=",BC3209)</f>
        <v>http://proteomics.broadinstitute.org/millscripts/viewfeed.pl?side=xl&amp;cycle=1&amp;fixedMods=iaaC&amp;file=msdataSM/iPRG2012_nd/cpick_in/iPRG2012_nd.2075.3.4.pkl&amp;seq=VATTGEWDKLTQDKSFNDNSK</v>
      </c>
    </row>
    <row r="3210" spans="1:95" x14ac:dyDescent="0.2">
      <c r="A3210" s="3">
        <v>3476</v>
      </c>
      <c r="B3210" s="2" t="s">
        <v>7883</v>
      </c>
      <c r="C3210" s="2" t="s">
        <v>7884</v>
      </c>
      <c r="D3210" s="3">
        <v>8399</v>
      </c>
      <c r="E3210" s="3">
        <v>8391</v>
      </c>
      <c r="F3210" s="3">
        <v>43619</v>
      </c>
      <c r="G3210" s="3">
        <v>10467</v>
      </c>
      <c r="H3210" s="3">
        <v>32.963099999999997</v>
      </c>
      <c r="I3210" s="30">
        <v>502.79318000000001</v>
      </c>
      <c r="J3210" s="30">
        <v>502.79357040000002</v>
      </c>
      <c r="K3210" s="30">
        <v>-3.8999999999999999E-4</v>
      </c>
      <c r="L3210" s="3">
        <v>4</v>
      </c>
      <c r="M3210" s="3">
        <v>2</v>
      </c>
      <c r="N3210" s="10">
        <f t="shared" si="350"/>
        <v>-1</v>
      </c>
      <c r="O3210" s="35">
        <v>2</v>
      </c>
      <c r="P3210" s="17"/>
      <c r="Q3210" s="40">
        <v>1004.57751</v>
      </c>
      <c r="R3210" s="40">
        <v>502.79239000000001</v>
      </c>
      <c r="S3210" s="18">
        <f t="shared" si="351"/>
        <v>1.5712250537343284</v>
      </c>
      <c r="T3210" s="18">
        <f t="shared" si="352"/>
        <v>2.347688675259664</v>
      </c>
      <c r="U3210" s="18">
        <f t="shared" si="353"/>
        <v>1.4121136558362952</v>
      </c>
      <c r="V3210" s="30">
        <v>502.79309999999998</v>
      </c>
      <c r="W3210" s="3" t="s">
        <v>47</v>
      </c>
      <c r="X3210" s="3" t="s">
        <v>47</v>
      </c>
      <c r="Y3210" s="3" t="s">
        <v>47</v>
      </c>
      <c r="Z3210" s="3" t="s">
        <v>47</v>
      </c>
      <c r="AA3210" s="3" t="s">
        <v>47</v>
      </c>
      <c r="AB3210" s="12" t="s">
        <v>47</v>
      </c>
      <c r="AC3210" s="3" t="s">
        <v>47</v>
      </c>
      <c r="AE3210" s="3" t="s">
        <v>47</v>
      </c>
      <c r="AH3210" s="3" t="s">
        <v>47</v>
      </c>
      <c r="AI3210" s="3" t="s">
        <v>47</v>
      </c>
      <c r="AK3210" s="3" t="s">
        <v>47</v>
      </c>
      <c r="AL3210" s="3" t="s">
        <v>47</v>
      </c>
      <c r="AM3210" s="3" t="s">
        <v>47</v>
      </c>
      <c r="AU3210" s="3">
        <v>0</v>
      </c>
      <c r="AV3210" s="3">
        <v>13</v>
      </c>
      <c r="AW3210" s="3">
        <v>1</v>
      </c>
      <c r="AX3210" s="3">
        <v>13</v>
      </c>
      <c r="AY3210" s="3">
        <v>100</v>
      </c>
      <c r="AZ3210" s="6" t="str">
        <f t="shared" si="354"/>
        <v>2077.1</v>
      </c>
      <c r="BC3210" s="12" t="s">
        <v>7885</v>
      </c>
      <c r="BJ3210" s="12">
        <f t="shared" si="355"/>
        <v>0</v>
      </c>
      <c r="BK3210" s="12">
        <f t="shared" si="356"/>
        <v>0</v>
      </c>
      <c r="CQ3210" s="3" t="str">
        <f>CONCATENATE(baseURL!$A$1,baseURL!$B$1,baseURL!$C$1,".",C3210,".",L3210,".pkl&amp;seq=",BC3210)</f>
        <v>http://proteomics.broadinstitute.org/millscripts/viewfeed.pl?side=xl&amp;cycle=1&amp;fixedMods=iaaC&amp;file=msdataSM/iPRG2012_nd/cpick_in/iPRG2012_nd.2077.1.4.pkl&amp;seq=AALQTYLPK</v>
      </c>
    </row>
    <row r="3211" spans="1:95" x14ac:dyDescent="0.2">
      <c r="A3211" s="3">
        <v>968</v>
      </c>
      <c r="B3211" s="2" t="s">
        <v>7886</v>
      </c>
      <c r="C3211" s="2" t="s">
        <v>7887</v>
      </c>
      <c r="D3211" s="3">
        <v>8400</v>
      </c>
      <c r="E3211" s="3">
        <v>8392</v>
      </c>
      <c r="F3211" s="3">
        <v>43620</v>
      </c>
      <c r="G3211" s="3">
        <v>10468</v>
      </c>
      <c r="H3211" s="3">
        <v>32.964799999999997</v>
      </c>
      <c r="I3211" s="30">
        <v>505.62808000000001</v>
      </c>
      <c r="J3211" s="30">
        <v>505.6288217</v>
      </c>
      <c r="K3211" s="30">
        <v>-7.3999999999999999E-4</v>
      </c>
      <c r="L3211" s="3">
        <v>3</v>
      </c>
      <c r="M3211" s="3">
        <v>3</v>
      </c>
      <c r="N3211" s="10">
        <f t="shared" si="350"/>
        <v>1</v>
      </c>
      <c r="O3211" s="35">
        <v>3</v>
      </c>
      <c r="P3211" s="17"/>
      <c r="Q3211" s="40">
        <v>1514.8689400000001</v>
      </c>
      <c r="R3211" s="40">
        <v>505.62783000000002</v>
      </c>
      <c r="S3211" s="18">
        <f t="shared" si="351"/>
        <v>0.4944348098760471</v>
      </c>
      <c r="T3211" s="18">
        <f t="shared" si="352"/>
        <v>1.9613240038348758</v>
      </c>
      <c r="U3211" s="18">
        <f t="shared" si="353"/>
        <v>1.3250852904138439</v>
      </c>
      <c r="V3211" s="30">
        <v>505.62849999999997</v>
      </c>
      <c r="W3211" s="3" t="s">
        <v>47</v>
      </c>
      <c r="Y3211" s="3" t="s">
        <v>48</v>
      </c>
      <c r="Z3211" s="3" t="s">
        <v>47</v>
      </c>
      <c r="AA3211" s="3" t="s">
        <v>47</v>
      </c>
      <c r="AC3211" s="3" t="s">
        <v>47</v>
      </c>
      <c r="AF3211" s="3" t="s">
        <v>48</v>
      </c>
      <c r="AG3211" s="3" t="s">
        <v>47</v>
      </c>
      <c r="AH3211" s="3" t="s">
        <v>48</v>
      </c>
      <c r="AI3211" s="3" t="s">
        <v>47</v>
      </c>
      <c r="AK3211" s="3" t="s">
        <v>52</v>
      </c>
      <c r="AL3211" s="3" t="s">
        <v>52</v>
      </c>
      <c r="AO3211" s="3" t="s">
        <v>48</v>
      </c>
      <c r="AU3211" s="3">
        <v>0</v>
      </c>
      <c r="AV3211" s="3">
        <v>6</v>
      </c>
      <c r="AW3211" s="3">
        <v>1</v>
      </c>
      <c r="AX3211" s="3">
        <v>6</v>
      </c>
      <c r="AY3211" s="3">
        <v>100</v>
      </c>
      <c r="AZ3211" s="6" t="str">
        <f t="shared" si="354"/>
        <v>2077.2</v>
      </c>
      <c r="BC3211" s="12" t="s">
        <v>7888</v>
      </c>
      <c r="BJ3211" s="12">
        <f t="shared" si="355"/>
        <v>0</v>
      </c>
      <c r="BK3211" s="12">
        <f t="shared" si="356"/>
        <v>0</v>
      </c>
      <c r="BO3211" s="3" t="s">
        <v>114</v>
      </c>
      <c r="BR3211" s="3" t="s">
        <v>114</v>
      </c>
      <c r="CQ3211" s="3" t="str">
        <f>CONCATENATE(baseURL!$A$1,baseURL!$B$1,baseURL!$C$1,".",C3211,".",L3211,".pkl&amp;seq=",BC3211,"&amp;varMods=pyroGlu-Q")</f>
        <v>http://proteomics.broadinstitute.org/millscripts/viewfeed.pl?side=xl&amp;cycle=1&amp;fixedMods=iaaC&amp;file=msdataSM/iPRG2012_nd/cpick_in/iPRG2012_nd.2077.2.3.pkl&amp;seq=qVGVGKLNKLYGGAK&amp;varMods=pyroGlu-Q</v>
      </c>
    </row>
    <row r="3212" spans="1:95" x14ac:dyDescent="0.2">
      <c r="A3212" s="3">
        <v>1422</v>
      </c>
      <c r="B3212" s="2" t="s">
        <v>7889</v>
      </c>
      <c r="C3212" s="2" t="s">
        <v>7890</v>
      </c>
      <c r="D3212" s="3">
        <v>8404</v>
      </c>
      <c r="E3212" s="3">
        <v>8396</v>
      </c>
      <c r="F3212" s="3">
        <v>43624</v>
      </c>
      <c r="G3212" s="3">
        <v>10472</v>
      </c>
      <c r="H3212" s="3">
        <v>32.973100000000002</v>
      </c>
      <c r="I3212" s="30">
        <v>582.77301999999997</v>
      </c>
      <c r="J3212" s="30">
        <v>582.31892459999995</v>
      </c>
      <c r="K3212" s="30">
        <v>0.4541</v>
      </c>
      <c r="L3212" s="3">
        <v>2</v>
      </c>
      <c r="M3212" s="3">
        <v>4</v>
      </c>
      <c r="N3212" s="10">
        <f t="shared" si="350"/>
        <v>-1</v>
      </c>
      <c r="O3212" s="35">
        <v>4</v>
      </c>
      <c r="P3212" s="17"/>
      <c r="Q3212" s="40">
        <v>2326.25137</v>
      </c>
      <c r="R3212" s="40">
        <v>582.31830000000002</v>
      </c>
      <c r="S3212" s="18">
        <f t="shared" si="351"/>
        <v>780.87877368777868</v>
      </c>
      <c r="T3212" s="18">
        <f t="shared" si="352"/>
        <v>1.0726092584136593</v>
      </c>
      <c r="U3212" s="18">
        <f t="shared" si="353"/>
        <v>0.68690954760185041</v>
      </c>
      <c r="V3212" s="30">
        <v>582.31870000000004</v>
      </c>
      <c r="W3212" s="3" t="s">
        <v>47</v>
      </c>
      <c r="X3212" s="3" t="s">
        <v>47</v>
      </c>
      <c r="Y3212" s="3" t="s">
        <v>47</v>
      </c>
      <c r="Z3212" s="3" t="s">
        <v>47</v>
      </c>
      <c r="AA3212" s="3" t="s">
        <v>47</v>
      </c>
      <c r="AB3212" s="12" t="s">
        <v>52</v>
      </c>
      <c r="AD3212" s="3" t="s">
        <v>65</v>
      </c>
      <c r="AE3212" s="3" t="s">
        <v>48</v>
      </c>
      <c r="AF3212" s="3" t="s">
        <v>65</v>
      </c>
      <c r="AG3212" s="3" t="s">
        <v>65</v>
      </c>
      <c r="AM3212" s="3" t="s">
        <v>47</v>
      </c>
      <c r="AU3212" s="3">
        <v>3</v>
      </c>
      <c r="AV3212" s="3">
        <v>6</v>
      </c>
      <c r="AW3212" s="3">
        <v>1</v>
      </c>
      <c r="AX3212" s="3">
        <v>6</v>
      </c>
      <c r="AY3212" s="3">
        <v>100</v>
      </c>
      <c r="AZ3212" s="6" t="str">
        <f t="shared" si="354"/>
        <v>2077.6</v>
      </c>
      <c r="BC3212" s="12" t="s">
        <v>7862</v>
      </c>
      <c r="BJ3212" s="12">
        <f t="shared" si="355"/>
        <v>0</v>
      </c>
      <c r="BK3212" s="12">
        <f t="shared" si="356"/>
        <v>0</v>
      </c>
      <c r="BZ3212" s="3" t="s">
        <v>7891</v>
      </c>
      <c r="CB3212" s="3" t="s">
        <v>7891</v>
      </c>
      <c r="CC3212" s="3" t="s">
        <v>7891</v>
      </c>
      <c r="CQ3212" s="3" t="str">
        <f>CONCATENATE(baseURL!$A$1,baseURL!$B$1,baseURL!$C$1,".",C3212,".",L3212,".pkl&amp;seq=",BC3212)</f>
        <v>http://proteomics.broadinstitute.org/millscripts/viewfeed.pl?side=xl&amp;cycle=1&amp;fixedMods=iaaC&amp;file=msdataSM/iPRG2012_nd/cpick_in/iPRG2012_nd.2077.6.2.pkl&amp;seq=LAGVVYHPSNNELVRTNTLTK</v>
      </c>
    </row>
    <row r="3213" spans="1:95" x14ac:dyDescent="0.2">
      <c r="A3213" s="3">
        <v>6042</v>
      </c>
      <c r="B3213" s="2" t="s">
        <v>7892</v>
      </c>
      <c r="C3213" s="2" t="s">
        <v>7883</v>
      </c>
      <c r="D3213" s="3">
        <v>8408</v>
      </c>
      <c r="E3213" s="3">
        <v>8400</v>
      </c>
      <c r="F3213" s="3">
        <v>43641</v>
      </c>
      <c r="G3213" s="3">
        <v>10477</v>
      </c>
      <c r="H3213" s="3">
        <v>32.9938</v>
      </c>
      <c r="I3213" s="30">
        <v>527.28337999999997</v>
      </c>
      <c r="J3213" s="30">
        <v>526.95007150000004</v>
      </c>
      <c r="K3213" s="30">
        <v>0.33331</v>
      </c>
      <c r="L3213" s="3">
        <v>0</v>
      </c>
      <c r="M3213" s="3">
        <v>3</v>
      </c>
      <c r="N3213" s="10">
        <f t="shared" si="350"/>
        <v>1</v>
      </c>
      <c r="O3213" s="35">
        <v>3</v>
      </c>
      <c r="P3213" s="17"/>
      <c r="Q3213" s="40">
        <v>1578.8308400000001</v>
      </c>
      <c r="R3213" s="40">
        <v>526.94845999999995</v>
      </c>
      <c r="S3213" s="18">
        <f t="shared" si="351"/>
        <v>635.58398102161834</v>
      </c>
      <c r="T3213" s="18">
        <f t="shared" si="352"/>
        <v>3.0581738488825327</v>
      </c>
      <c r="U3213" s="18">
        <f t="shared" si="353"/>
        <v>2.5429431941549474</v>
      </c>
      <c r="V3213" s="30">
        <v>526.94979999999998</v>
      </c>
      <c r="W3213" s="3" t="s">
        <v>47</v>
      </c>
      <c r="X3213" s="3" t="s">
        <v>47</v>
      </c>
      <c r="Y3213" s="3" t="s">
        <v>47</v>
      </c>
      <c r="Z3213" s="3" t="s">
        <v>47</v>
      </c>
      <c r="AA3213" s="3" t="s">
        <v>48</v>
      </c>
      <c r="AB3213" s="12" t="s">
        <v>47</v>
      </c>
      <c r="AC3213" s="3" t="s">
        <v>47</v>
      </c>
      <c r="AD3213" s="3" t="s">
        <v>47</v>
      </c>
      <c r="AE3213" s="3" t="s">
        <v>47</v>
      </c>
      <c r="AF3213" s="3" t="s">
        <v>48</v>
      </c>
      <c r="AG3213" s="3" t="s">
        <v>48</v>
      </c>
      <c r="AH3213" s="3" t="s">
        <v>47</v>
      </c>
      <c r="AI3213" s="3" t="s">
        <v>47</v>
      </c>
      <c r="AL3213" s="3" t="s">
        <v>47</v>
      </c>
      <c r="AU3213" s="3">
        <v>0</v>
      </c>
      <c r="AV3213" s="3">
        <v>11</v>
      </c>
      <c r="AW3213" s="3">
        <v>1</v>
      </c>
      <c r="AX3213" s="3">
        <v>11</v>
      </c>
      <c r="AY3213" s="3">
        <v>100</v>
      </c>
      <c r="AZ3213" s="6" t="str">
        <f t="shared" si="354"/>
        <v>2078.2</v>
      </c>
      <c r="BC3213" s="12" t="s">
        <v>7893</v>
      </c>
      <c r="BJ3213" s="12">
        <f t="shared" si="355"/>
        <v>0</v>
      </c>
      <c r="BK3213" s="12">
        <f t="shared" si="356"/>
        <v>0</v>
      </c>
      <c r="CQ3213" s="3" t="str">
        <f>CONCATENATE(baseURL!$A$1,baseURL!$B$1,baseURL!$C$1,".",C3213,".",L3213,".pkl&amp;seq=",BC3213)</f>
        <v>http://proteomics.broadinstitute.org/millscripts/viewfeed.pl?side=xl&amp;cycle=1&amp;fixedMods=iaaC&amp;file=msdataSM/iPRG2012_nd/cpick_in/iPRG2012_nd.2078.2.0.pkl&amp;seq=MKLNLSYPVNGSQK</v>
      </c>
    </row>
    <row r="3214" spans="1:95" x14ac:dyDescent="0.2">
      <c r="A3214" s="3">
        <v>3636</v>
      </c>
      <c r="B3214" s="2" t="s">
        <v>7894</v>
      </c>
      <c r="C3214" s="2" t="s">
        <v>7886</v>
      </c>
      <c r="D3214" s="3">
        <v>8409</v>
      </c>
      <c r="E3214" s="3">
        <v>8401</v>
      </c>
      <c r="F3214" s="3">
        <v>43642</v>
      </c>
      <c r="G3214" s="3">
        <v>10478</v>
      </c>
      <c r="H3214" s="3">
        <v>32.997999999999998</v>
      </c>
      <c r="I3214" s="30">
        <v>534.26869999999997</v>
      </c>
      <c r="J3214" s="30">
        <v>534.84850800000004</v>
      </c>
      <c r="K3214" s="30">
        <v>-0.57981000000000005</v>
      </c>
      <c r="L3214" s="3">
        <v>0</v>
      </c>
      <c r="M3214" s="3">
        <v>2</v>
      </c>
      <c r="N3214" s="10">
        <f t="shared" si="350"/>
        <v>1</v>
      </c>
      <c r="O3214" s="35">
        <v>2</v>
      </c>
      <c r="P3214" s="17"/>
      <c r="Q3214" s="40">
        <v>1068.6887899999999</v>
      </c>
      <c r="R3214" s="40">
        <v>534.84802999999999</v>
      </c>
      <c r="S3214" s="18">
        <f t="shared" si="351"/>
        <v>-1083.1674933906502</v>
      </c>
      <c r="T3214" s="18">
        <f t="shared" si="352"/>
        <v>0.89371180827518659</v>
      </c>
      <c r="U3214" s="18">
        <f t="shared" si="353"/>
        <v>0.1308782983656884</v>
      </c>
      <c r="V3214" s="30">
        <v>534.84810000000004</v>
      </c>
      <c r="W3214" s="3" t="s">
        <v>47</v>
      </c>
      <c r="X3214" s="3" t="s">
        <v>47</v>
      </c>
      <c r="Y3214" s="3" t="s">
        <v>47</v>
      </c>
      <c r="Z3214" s="3" t="s">
        <v>47</v>
      </c>
      <c r="AA3214" s="3" t="s">
        <v>47</v>
      </c>
      <c r="AB3214" s="12" t="s">
        <v>47</v>
      </c>
      <c r="AC3214" s="3" t="s">
        <v>47</v>
      </c>
      <c r="AD3214" s="3" t="s">
        <v>65</v>
      </c>
      <c r="AE3214" s="3" t="s">
        <v>47</v>
      </c>
      <c r="AF3214" s="3" t="s">
        <v>47</v>
      </c>
      <c r="AH3214" s="3" t="s">
        <v>47</v>
      </c>
      <c r="AI3214" s="3" t="s">
        <v>47</v>
      </c>
      <c r="AL3214" s="3" t="s">
        <v>47</v>
      </c>
      <c r="AU3214" s="3">
        <v>1</v>
      </c>
      <c r="AV3214" s="3">
        <v>12</v>
      </c>
      <c r="AW3214" s="3">
        <v>1</v>
      </c>
      <c r="AX3214" s="3">
        <v>12</v>
      </c>
      <c r="AY3214" s="3">
        <v>100</v>
      </c>
      <c r="AZ3214" s="6" t="str">
        <f t="shared" si="354"/>
        <v>2078.3</v>
      </c>
      <c r="BC3214" s="12" t="s">
        <v>7832</v>
      </c>
      <c r="BJ3214" s="12">
        <f t="shared" si="355"/>
        <v>0</v>
      </c>
      <c r="BK3214" s="12">
        <f t="shared" si="356"/>
        <v>0</v>
      </c>
      <c r="BZ3214" s="3" t="s">
        <v>7895</v>
      </c>
      <c r="CQ3214" s="3" t="str">
        <f>CONCATENATE(baseURL!$A$1,baseURL!$B$1,baseURL!$C$1,".",C3214,".",L3214,".pkl&amp;seq=",BC3214)</f>
        <v>http://proteomics.broadinstitute.org/millscripts/viewfeed.pl?side=xl&amp;cycle=1&amp;fixedMods=iaaC&amp;file=msdataSM/iPRG2012_nd/cpick_in/iPRG2012_nd.2078.3.0.pkl&amp;seq=LAKLNQLLR</v>
      </c>
    </row>
    <row r="3215" spans="1:95" x14ac:dyDescent="0.2">
      <c r="A3215" s="3">
        <v>4940</v>
      </c>
      <c r="B3215" s="2" t="s">
        <v>7896</v>
      </c>
      <c r="C3215" s="2" t="s">
        <v>7897</v>
      </c>
      <c r="D3215" s="3">
        <v>8411</v>
      </c>
      <c r="E3215" s="3">
        <v>8403</v>
      </c>
      <c r="F3215" s="3">
        <v>43661</v>
      </c>
      <c r="G3215" s="3">
        <v>10481</v>
      </c>
      <c r="H3215" s="3">
        <v>33.012900000000002</v>
      </c>
      <c r="I3215" s="30">
        <v>500.95659999999998</v>
      </c>
      <c r="J3215" s="30">
        <v>500.95549019999999</v>
      </c>
      <c r="K3215" s="30">
        <v>1.1100000000000001E-3</v>
      </c>
      <c r="L3215" s="3">
        <v>3</v>
      </c>
      <c r="M3215" s="3">
        <v>3</v>
      </c>
      <c r="N3215" s="10">
        <f t="shared" si="350"/>
        <v>1</v>
      </c>
      <c r="O3215" s="35">
        <v>3</v>
      </c>
      <c r="P3215" s="17"/>
      <c r="Q3215" s="40">
        <v>1500.8492699999999</v>
      </c>
      <c r="R3215" s="40">
        <v>500.95461</v>
      </c>
      <c r="S3215" s="18">
        <f t="shared" si="351"/>
        <v>3.9724157842922212</v>
      </c>
      <c r="T3215" s="18">
        <f t="shared" si="352"/>
        <v>1.7570454137216809</v>
      </c>
      <c r="U3215" s="18">
        <f t="shared" si="353"/>
        <v>1.1777514134231084</v>
      </c>
      <c r="V3215" s="30">
        <v>500.95519999999999</v>
      </c>
      <c r="W3215" s="3" t="s">
        <v>47</v>
      </c>
      <c r="X3215" s="3" t="s">
        <v>47</v>
      </c>
      <c r="Y3215" s="3" t="s">
        <v>47</v>
      </c>
      <c r="Z3215" s="3" t="s">
        <v>47</v>
      </c>
      <c r="AA3215" s="3" t="s">
        <v>48</v>
      </c>
      <c r="AB3215" s="12" t="s">
        <v>47</v>
      </c>
      <c r="AC3215" s="3" t="s">
        <v>47</v>
      </c>
      <c r="AD3215" s="3" t="s">
        <v>47</v>
      </c>
      <c r="AE3215" s="3" t="s">
        <v>47</v>
      </c>
      <c r="AF3215" s="3" t="s">
        <v>47</v>
      </c>
      <c r="AG3215" s="3" t="s">
        <v>47</v>
      </c>
      <c r="AH3215" s="3" t="s">
        <v>47</v>
      </c>
      <c r="AI3215" s="3" t="s">
        <v>47</v>
      </c>
      <c r="AJ3215" s="3" t="s">
        <v>47</v>
      </c>
      <c r="AK3215" s="3" t="s">
        <v>47</v>
      </c>
      <c r="AL3215" s="3" t="s">
        <v>47</v>
      </c>
      <c r="AM3215" s="3" t="s">
        <v>47</v>
      </c>
      <c r="AN3215" s="3" t="s">
        <v>47</v>
      </c>
      <c r="AU3215" s="3">
        <v>0</v>
      </c>
      <c r="AV3215" s="3">
        <v>17</v>
      </c>
      <c r="AW3215" s="3">
        <v>1</v>
      </c>
      <c r="AX3215" s="3">
        <v>17</v>
      </c>
      <c r="AY3215" s="3">
        <v>100</v>
      </c>
      <c r="AZ3215" s="6" t="str">
        <f t="shared" si="354"/>
        <v>2079.1</v>
      </c>
      <c r="BC3215" s="12" t="s">
        <v>7825</v>
      </c>
      <c r="BJ3215" s="12">
        <f t="shared" si="355"/>
        <v>0</v>
      </c>
      <c r="BK3215" s="12">
        <f t="shared" si="356"/>
        <v>0</v>
      </c>
      <c r="CQ3215" s="3" t="str">
        <f>CONCATENATE(baseURL!$A$1,baseURL!$B$1,baseURL!$C$1,".",C3215,".",L3215,".pkl&amp;seq=",BC3215)</f>
        <v>http://proteomics.broadinstitute.org/millscripts/viewfeed.pl?side=xl&amp;cycle=1&amp;fixedMods=iaaC&amp;file=msdataSM/iPRG2012_nd/cpick_in/iPRG2012_nd.2079.1.3.pkl&amp;seq=LTSLNVVAGSDLRR</v>
      </c>
    </row>
    <row r="3216" spans="1:95" x14ac:dyDescent="0.2">
      <c r="A3216" s="3">
        <v>2645</v>
      </c>
      <c r="B3216" s="2" t="s">
        <v>7898</v>
      </c>
      <c r="C3216" s="2" t="s">
        <v>7892</v>
      </c>
      <c r="D3216" s="3">
        <v>8413</v>
      </c>
      <c r="E3216" s="3">
        <v>8405</v>
      </c>
      <c r="F3216" s="3">
        <v>43663</v>
      </c>
      <c r="G3216" s="3">
        <v>10483</v>
      </c>
      <c r="H3216" s="3">
        <v>33.019599999999997</v>
      </c>
      <c r="I3216" s="30">
        <v>644.79516999999998</v>
      </c>
      <c r="J3216" s="30">
        <v>644.794894</v>
      </c>
      <c r="K3216" s="30">
        <v>2.7999999999999998E-4</v>
      </c>
      <c r="L3216" s="3">
        <v>2</v>
      </c>
      <c r="M3216" s="3">
        <v>2</v>
      </c>
      <c r="N3216" s="10">
        <f t="shared" si="350"/>
        <v>1</v>
      </c>
      <c r="O3216" s="35">
        <v>2</v>
      </c>
      <c r="P3216" s="17"/>
      <c r="Q3216" s="40">
        <v>1288.58042</v>
      </c>
      <c r="R3216" s="40">
        <v>644.79385000000002</v>
      </c>
      <c r="S3216" s="18">
        <f t="shared" si="351"/>
        <v>2.0471659274731584</v>
      </c>
      <c r="T3216" s="18">
        <f t="shared" si="352"/>
        <v>1.6191221426490818</v>
      </c>
      <c r="U3216" s="18">
        <f t="shared" si="353"/>
        <v>1.318250786687879</v>
      </c>
      <c r="V3216" s="30">
        <v>644.79470000000003</v>
      </c>
      <c r="W3216" s="3" t="s">
        <v>47</v>
      </c>
      <c r="Z3216" s="3" t="s">
        <v>47</v>
      </c>
      <c r="AA3216" s="3" t="s">
        <v>47</v>
      </c>
      <c r="AB3216" s="12" t="s">
        <v>47</v>
      </c>
      <c r="AC3216" s="3" t="s">
        <v>47</v>
      </c>
      <c r="AD3216" s="3" t="s">
        <v>47</v>
      </c>
      <c r="AE3216" s="3" t="s">
        <v>47</v>
      </c>
      <c r="AF3216" s="3" t="s">
        <v>47</v>
      </c>
      <c r="AG3216" s="3" t="s">
        <v>47</v>
      </c>
      <c r="AH3216" s="3" t="s">
        <v>47</v>
      </c>
      <c r="AI3216" s="3" t="s">
        <v>47</v>
      </c>
      <c r="AJ3216" s="3" t="s">
        <v>47</v>
      </c>
      <c r="AK3216" s="3" t="s">
        <v>47</v>
      </c>
      <c r="AL3216" s="3" t="s">
        <v>47</v>
      </c>
      <c r="AM3216" s="3" t="s">
        <v>52</v>
      </c>
      <c r="AN3216" s="3" t="s">
        <v>47</v>
      </c>
      <c r="AU3216" s="3">
        <v>0</v>
      </c>
      <c r="AV3216" s="3">
        <v>15</v>
      </c>
      <c r="AW3216" s="3">
        <v>1</v>
      </c>
      <c r="AX3216" s="3">
        <v>15</v>
      </c>
      <c r="AY3216" s="3">
        <v>100</v>
      </c>
      <c r="AZ3216" s="6" t="str">
        <f t="shared" si="354"/>
        <v>2079.3</v>
      </c>
      <c r="BC3216" s="12" t="s">
        <v>7899</v>
      </c>
      <c r="BJ3216" s="12">
        <f t="shared" si="355"/>
        <v>0</v>
      </c>
      <c r="BK3216" s="12">
        <f t="shared" si="356"/>
        <v>0</v>
      </c>
      <c r="CQ3216" s="3" t="str">
        <f>CONCATENATE(baseURL!$A$1,baseURL!$B$1,baseURL!$C$1,".",C3216,".",L3216,".pkl&amp;seq=",BC3216)</f>
        <v>http://proteomics.broadinstitute.org/millscripts/viewfeed.pl?side=xl&amp;cycle=1&amp;fixedMods=iaaC&amp;file=msdataSM/iPRG2012_nd/cpick_in/iPRG2012_nd.2079.3.2.pkl&amp;seq=EEPDLDWSAAR</v>
      </c>
    </row>
    <row r="3217" spans="1:95" x14ac:dyDescent="0.2">
      <c r="A3217" s="3">
        <v>4260</v>
      </c>
      <c r="B3217" s="2" t="s">
        <v>7900</v>
      </c>
      <c r="C3217" s="2" t="s">
        <v>7894</v>
      </c>
      <c r="D3217" s="3">
        <v>8414</v>
      </c>
      <c r="E3217" s="3">
        <v>8406</v>
      </c>
      <c r="F3217" s="3">
        <v>43664</v>
      </c>
      <c r="G3217" s="3">
        <v>10484</v>
      </c>
      <c r="H3217" s="3">
        <v>33.0229</v>
      </c>
      <c r="I3217" s="30">
        <v>651.80987000000005</v>
      </c>
      <c r="J3217" s="30">
        <v>651.80986759999996</v>
      </c>
      <c r="K3217" s="30">
        <v>0</v>
      </c>
      <c r="L3217" s="3">
        <v>2</v>
      </c>
      <c r="M3217" s="3">
        <v>0</v>
      </c>
      <c r="N3217" s="10">
        <f t="shared" si="350"/>
        <v>1</v>
      </c>
      <c r="O3217" s="35">
        <v>2</v>
      </c>
      <c r="P3217" s="17"/>
      <c r="Q3217" s="40">
        <v>1302.61133</v>
      </c>
      <c r="R3217" s="40">
        <v>651.80930000000001</v>
      </c>
      <c r="S3217" s="18">
        <f t="shared" si="351"/>
        <v>0.87448890348575459</v>
      </c>
      <c r="T3217" s="18">
        <f t="shared" si="352"/>
        <v>0.87080684481477511</v>
      </c>
      <c r="U3217" s="18">
        <f t="shared" si="353"/>
        <v>0.6136764234773554</v>
      </c>
      <c r="V3217" s="30">
        <v>651.80970000000002</v>
      </c>
      <c r="W3217" s="3" t="s">
        <v>47</v>
      </c>
      <c r="X3217" s="3" t="s">
        <v>47</v>
      </c>
      <c r="Y3217" s="3" t="s">
        <v>47</v>
      </c>
      <c r="Z3217" s="3" t="s">
        <v>47</v>
      </c>
      <c r="AA3217" s="3" t="s">
        <v>65</v>
      </c>
      <c r="AB3217" s="12" t="s">
        <v>47</v>
      </c>
      <c r="AC3217" s="3" t="s">
        <v>47</v>
      </c>
      <c r="AD3217" s="3" t="s">
        <v>47</v>
      </c>
      <c r="AE3217" s="3" t="s">
        <v>47</v>
      </c>
      <c r="AF3217" s="3" t="s">
        <v>47</v>
      </c>
      <c r="AG3217" s="3" t="s">
        <v>47</v>
      </c>
      <c r="AH3217" s="3" t="s">
        <v>47</v>
      </c>
      <c r="AI3217" s="3" t="s">
        <v>47</v>
      </c>
      <c r="AJ3217" s="3" t="s">
        <v>47</v>
      </c>
      <c r="AK3217" s="3" t="s">
        <v>47</v>
      </c>
      <c r="AL3217" s="3" t="s">
        <v>47</v>
      </c>
      <c r="AO3217" s="3" t="s">
        <v>52</v>
      </c>
      <c r="AU3217" s="3">
        <v>1</v>
      </c>
      <c r="AV3217" s="3">
        <v>15</v>
      </c>
      <c r="AW3217" s="3">
        <v>1</v>
      </c>
      <c r="AX3217" s="3">
        <v>15</v>
      </c>
      <c r="AY3217" s="3">
        <v>100</v>
      </c>
      <c r="AZ3217" s="6" t="str">
        <f t="shared" si="354"/>
        <v>2079.4</v>
      </c>
      <c r="BC3217" s="12" t="s">
        <v>7675</v>
      </c>
      <c r="BJ3217" s="12">
        <f t="shared" si="355"/>
        <v>0</v>
      </c>
      <c r="BK3217" s="12">
        <f t="shared" si="356"/>
        <v>0</v>
      </c>
      <c r="BW3217" s="3" t="s">
        <v>7901</v>
      </c>
      <c r="CQ3217" s="3" t="str">
        <f>CONCATENATE(baseURL!$A$1,baseURL!$B$1,baseURL!$C$1,".",C3217,".",L3217,".pkl&amp;seq=",BC3217)</f>
        <v>http://proteomics.broadinstitute.org/millscripts/viewfeed.pl?side=xl&amp;cycle=1&amp;fixedMods=iaaC&amp;file=msdataSM/iPRG2012_nd/cpick_in/iPRG2012_nd.2079.4.2.pkl&amp;seq=AFQSAYPEFSR</v>
      </c>
    </row>
    <row r="3218" spans="1:95" x14ac:dyDescent="0.2">
      <c r="A3218" s="3">
        <v>3538</v>
      </c>
      <c r="B3218" s="2" t="s">
        <v>7902</v>
      </c>
      <c r="C3218" s="2" t="s">
        <v>7903</v>
      </c>
      <c r="D3218" s="3">
        <v>8426</v>
      </c>
      <c r="E3218" s="3">
        <v>8418</v>
      </c>
      <c r="F3218" s="3">
        <v>43692</v>
      </c>
      <c r="G3218" s="3">
        <v>10497</v>
      </c>
      <c r="H3218" s="3">
        <v>33.042900000000003</v>
      </c>
      <c r="I3218" s="30">
        <v>562.25703999999996</v>
      </c>
      <c r="J3218" s="30">
        <v>562.25599590000002</v>
      </c>
      <c r="K3218" s="30">
        <v>1.0399999999999999E-3</v>
      </c>
      <c r="L3218" s="3">
        <v>6</v>
      </c>
      <c r="M3218" s="3">
        <v>3</v>
      </c>
      <c r="N3218" s="10">
        <f t="shared" si="350"/>
        <v>-1</v>
      </c>
      <c r="O3218" s="35">
        <v>3</v>
      </c>
      <c r="P3218" s="17"/>
      <c r="Q3218" s="40">
        <v>1684.7523100000001</v>
      </c>
      <c r="R3218" s="40">
        <v>562.25562000000002</v>
      </c>
      <c r="S3218" s="18">
        <f t="shared" si="351"/>
        <v>2.52554167433513</v>
      </c>
      <c r="T3218" s="18">
        <f t="shared" si="352"/>
        <v>0.66855712352780838</v>
      </c>
      <c r="U3218" s="18">
        <f t="shared" si="353"/>
        <v>0.49799413294470757</v>
      </c>
      <c r="V3218" s="30">
        <v>562.2559</v>
      </c>
      <c r="W3218" s="3" t="s">
        <v>47</v>
      </c>
      <c r="X3218" s="3" t="s">
        <v>47</v>
      </c>
      <c r="Y3218" s="3" t="s">
        <v>47</v>
      </c>
      <c r="Z3218" s="3" t="s">
        <v>47</v>
      </c>
      <c r="AA3218" s="3" t="s">
        <v>47</v>
      </c>
      <c r="AB3218" s="12" t="s">
        <v>47</v>
      </c>
      <c r="AC3218" s="3" t="s">
        <v>47</v>
      </c>
      <c r="AE3218" s="3" t="s">
        <v>47</v>
      </c>
      <c r="AF3218" s="3" t="s">
        <v>47</v>
      </c>
      <c r="AH3218" s="3" t="s">
        <v>47</v>
      </c>
      <c r="AI3218" s="3" t="s">
        <v>47</v>
      </c>
      <c r="AK3218" s="3" t="s">
        <v>47</v>
      </c>
      <c r="AL3218" s="3" t="s">
        <v>47</v>
      </c>
      <c r="AM3218" s="3" t="s">
        <v>47</v>
      </c>
      <c r="AN3218" s="3" t="s">
        <v>47</v>
      </c>
      <c r="AU3218" s="3">
        <v>0</v>
      </c>
      <c r="AV3218" s="3">
        <v>15</v>
      </c>
      <c r="AW3218" s="3">
        <v>1</v>
      </c>
      <c r="AX3218" s="3">
        <v>15</v>
      </c>
      <c r="AY3218" s="3">
        <v>100</v>
      </c>
      <c r="AZ3218" s="6" t="str">
        <f t="shared" si="354"/>
        <v>2080.11</v>
      </c>
      <c r="BC3218" s="12" t="s">
        <v>7829</v>
      </c>
      <c r="BJ3218" s="12">
        <f t="shared" si="355"/>
        <v>0</v>
      </c>
      <c r="BK3218" s="12">
        <f t="shared" si="356"/>
        <v>0</v>
      </c>
      <c r="CQ3218" s="3" t="str">
        <f>CONCATENATE(baseURL!$A$1,baseURL!$B$1,baseURL!$C$1,".",C3218,".",L3218,".pkl&amp;seq=",BC3218)</f>
        <v>http://proteomics.broadinstitute.org/millscripts/viewfeed.pl?side=xl&amp;cycle=1&amp;fixedMods=iaaC&amp;file=msdataSM/iPRG2012_nd/cpick_in/iPRG2012_nd.2080.11.6.pkl&amp;seq=EMGEEVYHAYTEVK</v>
      </c>
    </row>
    <row r="3219" spans="1:95" x14ac:dyDescent="0.2">
      <c r="A3219" s="3">
        <v>6057</v>
      </c>
      <c r="B3219" s="2" t="s">
        <v>7904</v>
      </c>
      <c r="C3219" s="2" t="s">
        <v>7905</v>
      </c>
      <c r="D3219" s="3">
        <v>8427</v>
      </c>
      <c r="E3219" s="3">
        <v>8419</v>
      </c>
      <c r="F3219" s="3">
        <v>43693</v>
      </c>
      <c r="G3219" s="3">
        <v>10498</v>
      </c>
      <c r="H3219" s="3">
        <v>33.043799999999997</v>
      </c>
      <c r="I3219" s="30">
        <v>577.63126999999997</v>
      </c>
      <c r="J3219" s="30">
        <v>577.62807229999999</v>
      </c>
      <c r="K3219" s="30">
        <v>3.2000000000000002E-3</v>
      </c>
      <c r="L3219" s="3">
        <v>3</v>
      </c>
      <c r="M3219" s="3">
        <v>3</v>
      </c>
      <c r="N3219" s="10">
        <f t="shared" si="350"/>
        <v>1</v>
      </c>
      <c r="O3219" s="35">
        <v>3</v>
      </c>
      <c r="P3219" s="17"/>
      <c r="Q3219" s="40">
        <v>1730.8707899999999</v>
      </c>
      <c r="R3219" s="40">
        <v>577.62845000000004</v>
      </c>
      <c r="S3219" s="18">
        <f t="shared" si="351"/>
        <v>4.882031000946661</v>
      </c>
      <c r="T3219" s="18">
        <f t="shared" si="352"/>
        <v>-0.6538805352440864</v>
      </c>
      <c r="U3219" s="18">
        <f t="shared" si="353"/>
        <v>-0.95216916702996945</v>
      </c>
      <c r="V3219" s="30">
        <v>577.62789999999995</v>
      </c>
      <c r="W3219" s="3" t="s">
        <v>47</v>
      </c>
      <c r="X3219" s="3" t="s">
        <v>47</v>
      </c>
      <c r="Y3219" s="3" t="s">
        <v>47</v>
      </c>
      <c r="Z3219" s="3" t="s">
        <v>47</v>
      </c>
      <c r="AA3219" s="3" t="s">
        <v>47</v>
      </c>
      <c r="AB3219" s="12" t="s">
        <v>47</v>
      </c>
      <c r="AC3219" s="3" t="s">
        <v>47</v>
      </c>
      <c r="AD3219" s="3" t="s">
        <v>47</v>
      </c>
      <c r="AE3219" s="3" t="s">
        <v>47</v>
      </c>
      <c r="AF3219" s="3" t="s">
        <v>48</v>
      </c>
      <c r="AG3219" s="3" t="s">
        <v>48</v>
      </c>
      <c r="AH3219" s="3" t="s">
        <v>47</v>
      </c>
      <c r="AI3219" s="3" t="s">
        <v>47</v>
      </c>
      <c r="AL3219" s="3" t="s">
        <v>48</v>
      </c>
      <c r="AU3219" s="3">
        <v>0</v>
      </c>
      <c r="AV3219" s="3">
        <v>11</v>
      </c>
      <c r="AW3219" s="3">
        <v>1</v>
      </c>
      <c r="AX3219" s="3">
        <v>11</v>
      </c>
      <c r="AY3219" s="3">
        <v>100</v>
      </c>
      <c r="AZ3219" s="6" t="str">
        <f t="shared" si="354"/>
        <v>2080.12</v>
      </c>
      <c r="BC3219" s="12" t="s">
        <v>7827</v>
      </c>
      <c r="BJ3219" s="12">
        <f t="shared" si="355"/>
        <v>0</v>
      </c>
      <c r="BK3219" s="12">
        <f t="shared" si="356"/>
        <v>0</v>
      </c>
      <c r="CQ3219" s="3" t="str">
        <f>CONCATENATE(baseURL!$A$1,baseURL!$B$1,baseURL!$C$1,".",C3219,".",L3219,".pkl&amp;seq=",BC3219)</f>
        <v>http://proteomics.broadinstitute.org/millscripts/viewfeed.pl?side=xl&amp;cycle=1&amp;fixedMods=iaaC&amp;file=msdataSM/iPRG2012_nd/cpick_in/iPRG2012_nd.2080.12.3.pkl&amp;seq=NGLGFPLNEQDPSKSK</v>
      </c>
    </row>
    <row r="3220" spans="1:95" x14ac:dyDescent="0.2">
      <c r="A3220" s="3">
        <v>1006</v>
      </c>
      <c r="B3220" s="2" t="s">
        <v>7906</v>
      </c>
      <c r="C3220" s="2" t="s">
        <v>7900</v>
      </c>
      <c r="D3220" s="3">
        <v>8420</v>
      </c>
      <c r="E3220" s="3">
        <v>8412</v>
      </c>
      <c r="F3220" s="3">
        <v>43686</v>
      </c>
      <c r="G3220" s="3">
        <v>10491</v>
      </c>
      <c r="H3220" s="3">
        <v>33.037999999999997</v>
      </c>
      <c r="I3220" s="30">
        <v>489.73869999999999</v>
      </c>
      <c r="J3220" s="30">
        <v>489.48710210000002</v>
      </c>
      <c r="K3220" s="30">
        <v>0.25159999999999999</v>
      </c>
      <c r="L3220" s="3">
        <v>0</v>
      </c>
      <c r="M3220" s="3">
        <v>4</v>
      </c>
      <c r="N3220" s="10">
        <f t="shared" si="350"/>
        <v>1</v>
      </c>
      <c r="O3220" s="35">
        <v>4</v>
      </c>
      <c r="P3220" s="17"/>
      <c r="Q3220" s="40">
        <v>1954.92284</v>
      </c>
      <c r="R3220" s="40">
        <v>489.48617000000002</v>
      </c>
      <c r="S3220" s="18">
        <f t="shared" si="351"/>
        <v>515.90834527557502</v>
      </c>
      <c r="T3220" s="18">
        <f t="shared" si="352"/>
        <v>1.9042417480354781</v>
      </c>
      <c r="U3220" s="18">
        <f t="shared" si="353"/>
        <v>1.6956556709409336</v>
      </c>
      <c r="V3220" s="30">
        <v>489.48700000000002</v>
      </c>
      <c r="W3220" s="3" t="s">
        <v>47</v>
      </c>
      <c r="Z3220" s="3" t="s">
        <v>47</v>
      </c>
      <c r="AA3220" s="3" t="s">
        <v>47</v>
      </c>
      <c r="AB3220" s="12" t="s">
        <v>48</v>
      </c>
      <c r="AE3220" s="3" t="s">
        <v>47</v>
      </c>
      <c r="AG3220" s="3" t="s">
        <v>52</v>
      </c>
      <c r="AH3220" s="3" t="s">
        <v>48</v>
      </c>
      <c r="AL3220" s="3" t="s">
        <v>52</v>
      </c>
      <c r="AO3220" s="3" t="s">
        <v>48</v>
      </c>
      <c r="AP3220" s="3" t="s">
        <v>48</v>
      </c>
      <c r="AU3220" s="3">
        <v>0</v>
      </c>
      <c r="AV3220" s="3">
        <v>4</v>
      </c>
      <c r="AW3220" s="3">
        <v>1</v>
      </c>
      <c r="AX3220" s="3">
        <v>4</v>
      </c>
      <c r="AY3220" s="3">
        <v>100</v>
      </c>
      <c r="AZ3220" s="6" t="str">
        <f t="shared" si="354"/>
        <v>2080.5</v>
      </c>
      <c r="BC3220" s="12" t="s">
        <v>7835</v>
      </c>
      <c r="BJ3220" s="12">
        <f t="shared" si="355"/>
        <v>1</v>
      </c>
      <c r="BK3220" s="12">
        <f t="shared" si="356"/>
        <v>0</v>
      </c>
      <c r="CQ3220" s="3" t="str">
        <f>CONCATENATE(baseURL!$A$1,baseURL!$B$1,baseURL!$C$1,".",C3220,".",L3220,".pkl&amp;seq=",BC3220)</f>
        <v>http://proteomics.broadinstitute.org/millscripts/viewfeed.pl?side=xl&amp;cycle=1&amp;fixedMods=iaaC&amp;file=msdataSM/iPRG2012_nd/cpick_in/iPRG2012_nd.2080.5.0.pkl&amp;seq=ALCTGEKGFGYAGSPFHR</v>
      </c>
    </row>
    <row r="3221" spans="1:95" x14ac:dyDescent="0.2">
      <c r="A3221" s="3">
        <v>6187</v>
      </c>
      <c r="B3221" s="2" t="s">
        <v>7910</v>
      </c>
      <c r="C3221" s="2" t="s">
        <v>7911</v>
      </c>
      <c r="D3221" s="3">
        <v>8423</v>
      </c>
      <c r="E3221" s="3">
        <v>8415</v>
      </c>
      <c r="F3221" s="3">
        <v>43689</v>
      </c>
      <c r="G3221" s="3">
        <v>10494</v>
      </c>
      <c r="H3221" s="3">
        <v>33.040500000000002</v>
      </c>
      <c r="I3221" s="30">
        <v>534.84934999999996</v>
      </c>
      <c r="J3221" s="30">
        <v>534.8484674</v>
      </c>
      <c r="K3221" s="30">
        <v>8.8000000000000003E-4</v>
      </c>
      <c r="L3221" s="3">
        <v>2</v>
      </c>
      <c r="M3221" s="3">
        <v>2</v>
      </c>
      <c r="N3221" s="10">
        <f t="shared" si="350"/>
        <v>1</v>
      </c>
      <c r="O3221" s="35">
        <v>2</v>
      </c>
      <c r="P3221" s="17"/>
      <c r="Q3221" s="40">
        <v>1068.6887899999999</v>
      </c>
      <c r="R3221" s="40">
        <v>534.84802999999999</v>
      </c>
      <c r="S3221" s="18">
        <f t="shared" si="351"/>
        <v>2.4679907673292516</v>
      </c>
      <c r="T3221" s="18">
        <f t="shared" si="352"/>
        <v>0.81780239521458498</v>
      </c>
      <c r="U3221" s="18">
        <f t="shared" si="353"/>
        <v>0.1308782983656884</v>
      </c>
      <c r="V3221" s="30">
        <v>534.84810000000004</v>
      </c>
      <c r="W3221" s="3" t="s">
        <v>47</v>
      </c>
      <c r="X3221" s="3" t="s">
        <v>47</v>
      </c>
      <c r="Y3221" s="3" t="s">
        <v>47</v>
      </c>
      <c r="Z3221" s="3" t="s">
        <v>47</v>
      </c>
      <c r="AA3221" s="3" t="s">
        <v>47</v>
      </c>
      <c r="AB3221" s="12" t="s">
        <v>47</v>
      </c>
      <c r="AC3221" s="3" t="s">
        <v>47</v>
      </c>
      <c r="AD3221" s="3" t="s">
        <v>47</v>
      </c>
      <c r="AE3221" s="3" t="s">
        <v>47</v>
      </c>
      <c r="AF3221" s="3" t="s">
        <v>47</v>
      </c>
      <c r="AG3221" s="3" t="s">
        <v>47</v>
      </c>
      <c r="AH3221" s="3" t="s">
        <v>47</v>
      </c>
      <c r="AI3221" s="3" t="s">
        <v>47</v>
      </c>
      <c r="AJ3221" s="3" t="s">
        <v>52</v>
      </c>
      <c r="AL3221" s="3" t="s">
        <v>47</v>
      </c>
      <c r="AN3221" s="3" t="s">
        <v>47</v>
      </c>
      <c r="AU3221" s="3">
        <v>0</v>
      </c>
      <c r="AV3221" s="3">
        <v>15</v>
      </c>
      <c r="AW3221" s="3">
        <v>1</v>
      </c>
      <c r="AX3221" s="3">
        <v>15</v>
      </c>
      <c r="AY3221" s="3">
        <v>100</v>
      </c>
      <c r="AZ3221" s="6" t="str">
        <f t="shared" si="354"/>
        <v>2080.8</v>
      </c>
      <c r="BC3221" s="12" t="s">
        <v>7832</v>
      </c>
      <c r="BJ3221" s="12">
        <f t="shared" si="355"/>
        <v>0</v>
      </c>
      <c r="BK3221" s="12">
        <f t="shared" si="356"/>
        <v>0</v>
      </c>
      <c r="CQ3221" s="3" t="str">
        <f>CONCATENATE(baseURL!$A$1,baseURL!$B$1,baseURL!$C$1,".",C3221,".",L3221,".pkl&amp;seq=",BC3221)</f>
        <v>http://proteomics.broadinstitute.org/millscripts/viewfeed.pl?side=xl&amp;cycle=1&amp;fixedMods=iaaC&amp;file=msdataSM/iPRG2012_nd/cpick_in/iPRG2012_nd.2080.8.2.pkl&amp;seq=LAKLNQLLR</v>
      </c>
    </row>
    <row r="3222" spans="1:95" x14ac:dyDescent="0.2">
      <c r="A3222" s="3">
        <v>4810</v>
      </c>
      <c r="B3222" s="2" t="s">
        <v>7912</v>
      </c>
      <c r="C3222" s="2" t="s">
        <v>7913</v>
      </c>
      <c r="D3222" s="3">
        <v>8443</v>
      </c>
      <c r="E3222" s="3">
        <v>8435</v>
      </c>
      <c r="F3222" s="3">
        <v>43713</v>
      </c>
      <c r="G3222" s="3">
        <v>10515</v>
      </c>
      <c r="H3222" s="3">
        <v>33.0672</v>
      </c>
      <c r="I3222" s="30">
        <v>600.33649000000003</v>
      </c>
      <c r="J3222" s="30">
        <v>600.33592859999999</v>
      </c>
      <c r="K3222" s="30">
        <v>5.5999999999999995E-4</v>
      </c>
      <c r="L3222" s="3">
        <v>2</v>
      </c>
      <c r="M3222" s="3">
        <v>2</v>
      </c>
      <c r="N3222" s="10">
        <f t="shared" si="350"/>
        <v>1</v>
      </c>
      <c r="O3222" s="35">
        <v>2</v>
      </c>
      <c r="P3222" s="17"/>
      <c r="Q3222" s="40">
        <v>1199.6630299999999</v>
      </c>
      <c r="R3222" s="40">
        <v>600.33515</v>
      </c>
      <c r="S3222" s="18">
        <f t="shared" si="351"/>
        <v>2.2320865270464845</v>
      </c>
      <c r="T3222" s="18">
        <f t="shared" si="352"/>
        <v>1.2969422163430504</v>
      </c>
      <c r="U3222" s="18">
        <f t="shared" si="353"/>
        <v>0.74958129638207527</v>
      </c>
      <c r="V3222" s="30">
        <v>600.3356</v>
      </c>
      <c r="W3222" s="3" t="s">
        <v>47</v>
      </c>
      <c r="X3222" s="3" t="s">
        <v>47</v>
      </c>
      <c r="Y3222" s="3" t="s">
        <v>47</v>
      </c>
      <c r="Z3222" s="3" t="s">
        <v>47</v>
      </c>
      <c r="AA3222" s="3" t="s">
        <v>48</v>
      </c>
      <c r="AB3222" s="12" t="s">
        <v>47</v>
      </c>
      <c r="AC3222" s="3" t="s">
        <v>47</v>
      </c>
      <c r="AD3222" s="3" t="s">
        <v>47</v>
      </c>
      <c r="AE3222" s="3" t="s">
        <v>47</v>
      </c>
      <c r="AF3222" s="3" t="s">
        <v>47</v>
      </c>
      <c r="AG3222" s="3" t="s">
        <v>47</v>
      </c>
      <c r="AH3222" s="3" t="s">
        <v>47</v>
      </c>
      <c r="AI3222" s="3" t="s">
        <v>47</v>
      </c>
      <c r="AJ3222" s="3" t="s">
        <v>47</v>
      </c>
      <c r="AK3222" s="3" t="s">
        <v>48</v>
      </c>
      <c r="AL3222" s="3" t="s">
        <v>47</v>
      </c>
      <c r="AM3222" s="3" t="s">
        <v>47</v>
      </c>
      <c r="AN3222" s="3" t="s">
        <v>47</v>
      </c>
      <c r="AU3222" s="3">
        <v>0</v>
      </c>
      <c r="AV3222" s="3">
        <v>16</v>
      </c>
      <c r="AW3222" s="3">
        <v>1</v>
      </c>
      <c r="AX3222" s="3">
        <v>16</v>
      </c>
      <c r="AY3222" s="3">
        <v>100</v>
      </c>
      <c r="AZ3222" s="6" t="str">
        <f t="shared" si="354"/>
        <v>2081.11</v>
      </c>
      <c r="BC3222" s="12" t="s">
        <v>7914</v>
      </c>
      <c r="BJ3222" s="12">
        <f t="shared" si="355"/>
        <v>0</v>
      </c>
      <c r="BK3222" s="12">
        <f t="shared" si="356"/>
        <v>0</v>
      </c>
      <c r="CQ3222" s="3" t="str">
        <f>CONCATENATE(baseURL!$A$1,baseURL!$B$1,baseURL!$C$1,".",C3222,".",L3222,".pkl&amp;seq=",BC3222)</f>
        <v>http://proteomics.broadinstitute.org/millscripts/viewfeed.pl?side=xl&amp;cycle=1&amp;fixedMods=iaaC&amp;file=msdataSM/iPRG2012_nd/cpick_in/iPRG2012_nd.2081.11.2.pkl&amp;seq=VLEGGLVLEDR</v>
      </c>
    </row>
    <row r="3223" spans="1:95" x14ac:dyDescent="0.2">
      <c r="A3223" s="3">
        <v>4497</v>
      </c>
      <c r="B3223" s="2" t="s">
        <v>7915</v>
      </c>
      <c r="C3223" s="2" t="s">
        <v>7916</v>
      </c>
      <c r="D3223" s="3">
        <v>8447</v>
      </c>
      <c r="E3223" s="3">
        <v>8439</v>
      </c>
      <c r="F3223" s="3">
        <v>43717</v>
      </c>
      <c r="G3223" s="3">
        <v>10519</v>
      </c>
      <c r="H3223" s="3">
        <v>33.073</v>
      </c>
      <c r="I3223" s="30">
        <v>789.92098999999996</v>
      </c>
      <c r="J3223" s="30">
        <v>789.91964069999995</v>
      </c>
      <c r="K3223" s="30">
        <v>1.3500000000000001E-3</v>
      </c>
      <c r="L3223" s="3">
        <v>2</v>
      </c>
      <c r="M3223" s="3">
        <v>2</v>
      </c>
      <c r="N3223" s="10">
        <f t="shared" si="350"/>
        <v>1</v>
      </c>
      <c r="O3223" s="35">
        <v>2</v>
      </c>
      <c r="P3223" s="17"/>
      <c r="Q3223" s="40">
        <v>1578.8308400000001</v>
      </c>
      <c r="R3223" s="40">
        <v>789.91905999999994</v>
      </c>
      <c r="S3223" s="18">
        <f t="shared" si="351"/>
        <v>2.4432883035076438</v>
      </c>
      <c r="T3223" s="18">
        <f t="shared" si="352"/>
        <v>0.73513861027791083</v>
      </c>
      <c r="U3223" s="18">
        <f t="shared" si="353"/>
        <v>0.81020959297963757</v>
      </c>
      <c r="V3223" s="30">
        <v>789.91970000000003</v>
      </c>
      <c r="W3223" s="3" t="s">
        <v>47</v>
      </c>
      <c r="X3223" s="3" t="s">
        <v>47</v>
      </c>
      <c r="Y3223" s="3" t="s">
        <v>47</v>
      </c>
      <c r="Z3223" s="3" t="s">
        <v>47</v>
      </c>
      <c r="AA3223" s="3" t="s">
        <v>47</v>
      </c>
      <c r="AB3223" s="12" t="s">
        <v>47</v>
      </c>
      <c r="AC3223" s="3" t="s">
        <v>47</v>
      </c>
      <c r="AD3223" s="3" t="s">
        <v>47</v>
      </c>
      <c r="AE3223" s="3" t="s">
        <v>48</v>
      </c>
      <c r="AF3223" s="3" t="s">
        <v>47</v>
      </c>
      <c r="AG3223" s="3" t="s">
        <v>47</v>
      </c>
      <c r="AH3223" s="3" t="s">
        <v>47</v>
      </c>
      <c r="AI3223" s="3" t="s">
        <v>47</v>
      </c>
      <c r="AK3223" s="3" t="s">
        <v>47</v>
      </c>
      <c r="AL3223" s="3" t="s">
        <v>47</v>
      </c>
      <c r="AM3223" s="3" t="s">
        <v>47</v>
      </c>
      <c r="AN3223" s="3" t="s">
        <v>47</v>
      </c>
      <c r="AU3223" s="3">
        <v>0</v>
      </c>
      <c r="AV3223" s="3">
        <v>16</v>
      </c>
      <c r="AW3223" s="3">
        <v>1</v>
      </c>
      <c r="AX3223" s="3">
        <v>16</v>
      </c>
      <c r="AY3223" s="3">
        <v>100</v>
      </c>
      <c r="AZ3223" s="6" t="str">
        <f t="shared" si="354"/>
        <v>2081.15</v>
      </c>
      <c r="BC3223" s="12" t="s">
        <v>7893</v>
      </c>
      <c r="BJ3223" s="12">
        <f t="shared" si="355"/>
        <v>0</v>
      </c>
      <c r="BK3223" s="12">
        <f t="shared" si="356"/>
        <v>0</v>
      </c>
      <c r="CQ3223" s="3" t="str">
        <f>CONCATENATE(baseURL!$A$1,baseURL!$B$1,baseURL!$C$1,".",C3223,".",L3223,".pkl&amp;seq=",BC3223)</f>
        <v>http://proteomics.broadinstitute.org/millscripts/viewfeed.pl?side=xl&amp;cycle=1&amp;fixedMods=iaaC&amp;file=msdataSM/iPRG2012_nd/cpick_in/iPRG2012_nd.2081.15.2.pkl&amp;seq=MKLNLSYPVNGSQK</v>
      </c>
    </row>
    <row r="3224" spans="1:95" x14ac:dyDescent="0.2">
      <c r="A3224" s="3">
        <v>145</v>
      </c>
      <c r="B3224" s="2" t="s">
        <v>7917</v>
      </c>
      <c r="C3224" s="2" t="s">
        <v>7918</v>
      </c>
      <c r="D3224" s="3">
        <v>8448</v>
      </c>
      <c r="E3224" s="3">
        <v>8440</v>
      </c>
      <c r="F3224" s="3">
        <v>43718</v>
      </c>
      <c r="G3224" s="3">
        <v>10520</v>
      </c>
      <c r="H3224" s="3">
        <v>33.0747</v>
      </c>
      <c r="I3224" s="30">
        <v>805.71045000000004</v>
      </c>
      <c r="J3224" s="30">
        <v>805.71288949999996</v>
      </c>
      <c r="K3224" s="30">
        <v>-2.4399999999999999E-3</v>
      </c>
      <c r="L3224" s="3">
        <v>3</v>
      </c>
      <c r="M3224" s="3">
        <v>3</v>
      </c>
      <c r="N3224" s="10">
        <f t="shared" si="350"/>
        <v>1</v>
      </c>
      <c r="O3224" s="35">
        <v>3</v>
      </c>
      <c r="P3224" s="17"/>
      <c r="Q3224" s="40">
        <v>2415.1204899999998</v>
      </c>
      <c r="R3224" s="40">
        <v>805.71168</v>
      </c>
      <c r="S3224" s="18">
        <f t="shared" si="351"/>
        <v>-1.5266006817278523</v>
      </c>
      <c r="T3224" s="18">
        <f t="shared" si="352"/>
        <v>1.501157337025333</v>
      </c>
      <c r="U3224" s="18">
        <f t="shared" si="353"/>
        <v>1.5141892941025017</v>
      </c>
      <c r="V3224" s="30">
        <v>805.71289999999999</v>
      </c>
      <c r="Z3224" s="3" t="s">
        <v>47</v>
      </c>
      <c r="AB3224" s="12" t="s">
        <v>52</v>
      </c>
      <c r="AC3224" s="3" t="s">
        <v>52</v>
      </c>
      <c r="AD3224" s="3" t="s">
        <v>47</v>
      </c>
      <c r="AE3224" s="3" t="s">
        <v>47</v>
      </c>
      <c r="AG3224" s="3" t="s">
        <v>47</v>
      </c>
      <c r="AI3224" s="3" t="s">
        <v>48</v>
      </c>
      <c r="AK3224" s="3" t="s">
        <v>47</v>
      </c>
      <c r="AL3224" s="3" t="s">
        <v>48</v>
      </c>
      <c r="AM3224" s="3" t="s">
        <v>47</v>
      </c>
      <c r="AN3224" s="3" t="s">
        <v>48</v>
      </c>
      <c r="AQ3224" s="3" t="s">
        <v>47</v>
      </c>
      <c r="AU3224" s="3">
        <v>0</v>
      </c>
      <c r="AV3224" s="3">
        <v>7</v>
      </c>
      <c r="AW3224" s="3">
        <v>1</v>
      </c>
      <c r="AX3224" s="3">
        <v>7</v>
      </c>
      <c r="AY3224" s="3">
        <v>100</v>
      </c>
      <c r="AZ3224" s="6" t="str">
        <f t="shared" si="354"/>
        <v>2081.16</v>
      </c>
      <c r="BB3224" s="12" t="s">
        <v>79</v>
      </c>
      <c r="BC3224" s="12" t="s">
        <v>7919</v>
      </c>
      <c r="BJ3224" s="12">
        <f t="shared" si="355"/>
        <v>0</v>
      </c>
      <c r="BK3224" s="12">
        <f t="shared" si="356"/>
        <v>0</v>
      </c>
      <c r="CQ3224" s="3" t="str">
        <f>CONCATENATE(baseURL!$A$1,baseURL!$B$1,"+Acetyl",baseURL!$C$1,".",C3224,".",L3224,".pkl&amp;seq=",BC3224)</f>
        <v>http://proteomics.broadinstitute.org/millscripts/viewfeed.pl?side=xl&amp;cycle=1&amp;fixedMods=iaaC+Acetyl&amp;file=msdataSM/iPRG2012_nd/cpick_in/iPRG2012_nd.2081.16.3.pkl&amp;seq=MNSLANNNKLSTEDEELHSAR</v>
      </c>
    </row>
    <row r="3225" spans="1:95" x14ac:dyDescent="0.2">
      <c r="A3225" s="3">
        <v>4189</v>
      </c>
      <c r="B3225" s="2" t="s">
        <v>7920</v>
      </c>
      <c r="C3225" s="2" t="s">
        <v>7907</v>
      </c>
      <c r="D3225" s="3">
        <v>8439</v>
      </c>
      <c r="E3225" s="3">
        <v>8431</v>
      </c>
      <c r="F3225" s="3">
        <v>43709</v>
      </c>
      <c r="G3225" s="3">
        <v>10511</v>
      </c>
      <c r="H3225" s="3">
        <v>33.063899999999997</v>
      </c>
      <c r="I3225" s="30">
        <v>545.81821000000002</v>
      </c>
      <c r="J3225" s="30">
        <v>545.81736550000005</v>
      </c>
      <c r="K3225" s="30">
        <v>8.4000000000000003E-4</v>
      </c>
      <c r="L3225" s="3">
        <v>2</v>
      </c>
      <c r="M3225" s="3">
        <v>2</v>
      </c>
      <c r="N3225" s="10">
        <f t="shared" si="350"/>
        <v>1</v>
      </c>
      <c r="O3225" s="35">
        <v>2</v>
      </c>
      <c r="P3225" s="17"/>
      <c r="Q3225" s="40">
        <v>1090.6255200000001</v>
      </c>
      <c r="R3225" s="40">
        <v>545.81640000000004</v>
      </c>
      <c r="S3225" s="18">
        <f t="shared" si="351"/>
        <v>3.3161334103879301</v>
      </c>
      <c r="T3225" s="18">
        <f t="shared" si="352"/>
        <v>1.7689098385585589</v>
      </c>
      <c r="U3225" s="18">
        <f t="shared" si="353"/>
        <v>1.2824825343063573</v>
      </c>
      <c r="V3225" s="30">
        <v>545.81709999999998</v>
      </c>
      <c r="W3225" s="3" t="s">
        <v>47</v>
      </c>
      <c r="X3225" s="3" t="s">
        <v>47</v>
      </c>
      <c r="Y3225" s="3" t="s">
        <v>47</v>
      </c>
      <c r="Z3225" s="3" t="s">
        <v>47</v>
      </c>
      <c r="AA3225" s="3" t="s">
        <v>65</v>
      </c>
      <c r="AB3225" s="12" t="s">
        <v>47</v>
      </c>
      <c r="AC3225" s="3" t="s">
        <v>47</v>
      </c>
      <c r="AD3225" s="3" t="s">
        <v>47</v>
      </c>
      <c r="AE3225" s="3" t="s">
        <v>47</v>
      </c>
      <c r="AF3225" s="3" t="s">
        <v>47</v>
      </c>
      <c r="AG3225" s="3" t="s">
        <v>47</v>
      </c>
      <c r="AH3225" s="3" t="s">
        <v>47</v>
      </c>
      <c r="AI3225" s="3" t="s">
        <v>47</v>
      </c>
      <c r="AJ3225" s="3" t="s">
        <v>47</v>
      </c>
      <c r="AK3225" s="3" t="s">
        <v>47</v>
      </c>
      <c r="AL3225" s="3" t="s">
        <v>47</v>
      </c>
      <c r="AM3225" s="3" t="s">
        <v>47</v>
      </c>
      <c r="AN3225" s="3" t="s">
        <v>47</v>
      </c>
      <c r="AU3225" s="3">
        <v>1</v>
      </c>
      <c r="AV3225" s="3">
        <v>17</v>
      </c>
      <c r="AW3225" s="3">
        <v>1</v>
      </c>
      <c r="AX3225" s="3">
        <v>17</v>
      </c>
      <c r="AY3225" s="3">
        <v>100</v>
      </c>
      <c r="AZ3225" s="6" t="str">
        <f t="shared" si="354"/>
        <v>2081.7</v>
      </c>
      <c r="BC3225" s="12" t="s">
        <v>7921</v>
      </c>
      <c r="BJ3225" s="12">
        <f t="shared" si="355"/>
        <v>0</v>
      </c>
      <c r="BK3225" s="12">
        <f t="shared" si="356"/>
        <v>0</v>
      </c>
      <c r="BW3225" s="3" t="s">
        <v>7922</v>
      </c>
      <c r="CQ3225" s="3" t="str">
        <f>CONCATENATE(baseURL!$A$1,baseURL!$B$1,baseURL!$C$1,".",C3225,".",L3225,".pkl&amp;seq=",BC3225)</f>
        <v>http://proteomics.broadinstitute.org/millscripts/viewfeed.pl?side=xl&amp;cycle=1&amp;fixedMods=iaaC&amp;file=msdataSM/iPRG2012_nd/cpick_in/iPRG2012_nd.2081.7.2.pkl&amp;seq=FVNVTLVNGK</v>
      </c>
    </row>
    <row r="3226" spans="1:95" x14ac:dyDescent="0.2">
      <c r="A3226" s="3">
        <v>4326</v>
      </c>
      <c r="B3226" s="2" t="s">
        <v>7923</v>
      </c>
      <c r="C3226" s="2" t="s">
        <v>7924</v>
      </c>
      <c r="D3226" s="3">
        <v>8449</v>
      </c>
      <c r="E3226" s="3">
        <v>8441</v>
      </c>
      <c r="F3226" s="3">
        <v>43724</v>
      </c>
      <c r="G3226" s="3">
        <v>10522</v>
      </c>
      <c r="H3226" s="3">
        <v>33.084000000000003</v>
      </c>
      <c r="I3226" s="30">
        <v>442.23854999999998</v>
      </c>
      <c r="J3226" s="30">
        <v>442.23753929999998</v>
      </c>
      <c r="K3226" s="30">
        <v>1.01E-3</v>
      </c>
      <c r="L3226" s="3">
        <v>2</v>
      </c>
      <c r="M3226" s="3">
        <v>2</v>
      </c>
      <c r="N3226" s="10">
        <f t="shared" si="350"/>
        <v>1</v>
      </c>
      <c r="O3226" s="35">
        <v>2</v>
      </c>
      <c r="P3226" s="17"/>
      <c r="Q3226" s="40">
        <v>883.46722999999997</v>
      </c>
      <c r="R3226" s="40">
        <v>442.23725000000002</v>
      </c>
      <c r="S3226" s="18">
        <f t="shared" si="351"/>
        <v>2.9395985977162491</v>
      </c>
      <c r="T3226" s="18">
        <f t="shared" si="352"/>
        <v>0.65417374941409256</v>
      </c>
      <c r="U3226" s="18">
        <f t="shared" si="353"/>
        <v>-0.33918445363702476</v>
      </c>
      <c r="V3226" s="30">
        <v>442.2371</v>
      </c>
      <c r="W3226" s="3" t="s">
        <v>47</v>
      </c>
      <c r="X3226" s="3" t="s">
        <v>47</v>
      </c>
      <c r="Y3226" s="3" t="s">
        <v>47</v>
      </c>
      <c r="Z3226" s="3" t="s">
        <v>47</v>
      </c>
      <c r="AA3226" s="3" t="s">
        <v>47</v>
      </c>
      <c r="AB3226" s="12" t="s">
        <v>47</v>
      </c>
      <c r="AC3226" s="3" t="s">
        <v>47</v>
      </c>
      <c r="AD3226" s="3" t="s">
        <v>48</v>
      </c>
      <c r="AF3226" s="3" t="s">
        <v>48</v>
      </c>
      <c r="AH3226" s="3" t="s">
        <v>47</v>
      </c>
      <c r="AI3226" s="3" t="s">
        <v>48</v>
      </c>
      <c r="AJ3226" s="3" t="s">
        <v>47</v>
      </c>
      <c r="AL3226" s="3" t="s">
        <v>48</v>
      </c>
      <c r="AM3226" s="3" t="s">
        <v>47</v>
      </c>
      <c r="AN3226" s="3" t="s">
        <v>47</v>
      </c>
      <c r="AU3226" s="3">
        <v>0</v>
      </c>
      <c r="AV3226" s="3">
        <v>11</v>
      </c>
      <c r="AW3226" s="3">
        <v>1</v>
      </c>
      <c r="AX3226" s="3">
        <v>11</v>
      </c>
      <c r="AY3226" s="3">
        <v>100</v>
      </c>
      <c r="AZ3226" s="6" t="str">
        <f t="shared" si="354"/>
        <v>2082.1</v>
      </c>
      <c r="BC3226" s="12" t="s">
        <v>7850</v>
      </c>
      <c r="BJ3226" s="12">
        <f t="shared" si="355"/>
        <v>0</v>
      </c>
      <c r="BK3226" s="12">
        <f t="shared" si="356"/>
        <v>0</v>
      </c>
      <c r="CQ3226" s="3" t="str">
        <f>CONCATENATE(baseURL!$A$1,baseURL!$B$1,baseURL!$C$1,".",C3226,".",L3226,".pkl&amp;seq=",BC3226)</f>
        <v>http://proteomics.broadinstitute.org/millscripts/viewfeed.pl?side=xl&amp;cycle=1&amp;fixedMods=iaaC&amp;file=msdataSM/iPRG2012_nd/cpick_in/iPRG2012_nd.2082.1.2.pkl&amp;seq=FLYDGLR</v>
      </c>
    </row>
    <row r="3227" spans="1:95" x14ac:dyDescent="0.2">
      <c r="A3227" s="3">
        <v>4436</v>
      </c>
      <c r="B3227" s="2" t="s">
        <v>7925</v>
      </c>
      <c r="C3227" s="2" t="s">
        <v>7926</v>
      </c>
      <c r="D3227" s="3">
        <v>8450</v>
      </c>
      <c r="E3227" s="3">
        <v>8442</v>
      </c>
      <c r="F3227" s="3">
        <v>43725</v>
      </c>
      <c r="G3227" s="3">
        <v>10523</v>
      </c>
      <c r="H3227" s="3">
        <v>33.085700000000003</v>
      </c>
      <c r="I3227" s="30">
        <v>469.58418</v>
      </c>
      <c r="J3227" s="30">
        <v>469.58266020000002</v>
      </c>
      <c r="K3227" s="30">
        <v>1.5200000000000001E-3</v>
      </c>
      <c r="L3227" s="3">
        <v>3</v>
      </c>
      <c r="M3227" s="3">
        <v>3</v>
      </c>
      <c r="N3227" s="10">
        <f t="shared" si="350"/>
        <v>1</v>
      </c>
      <c r="O3227" s="35">
        <v>3</v>
      </c>
      <c r="P3227" s="17"/>
      <c r="Q3227" s="40">
        <v>1406.73144</v>
      </c>
      <c r="R3227" s="40">
        <v>469.58199999999999</v>
      </c>
      <c r="S3227" s="18">
        <f t="shared" si="351"/>
        <v>4.6424266688455704</v>
      </c>
      <c r="T3227" s="18">
        <f t="shared" si="352"/>
        <v>1.4059312325154907</v>
      </c>
      <c r="U3227" s="18">
        <f t="shared" si="353"/>
        <v>1.0647767588795494</v>
      </c>
      <c r="V3227" s="30">
        <v>469.58249999999998</v>
      </c>
      <c r="W3227" s="3" t="s">
        <v>47</v>
      </c>
      <c r="X3227" s="3" t="s">
        <v>47</v>
      </c>
      <c r="Y3227" s="3" t="s">
        <v>47</v>
      </c>
      <c r="Z3227" s="3" t="s">
        <v>47</v>
      </c>
      <c r="AA3227" s="3" t="s">
        <v>47</v>
      </c>
      <c r="AB3227" s="12" t="s">
        <v>47</v>
      </c>
      <c r="AC3227" s="3" t="s">
        <v>47</v>
      </c>
      <c r="AD3227" s="3" t="s">
        <v>47</v>
      </c>
      <c r="AE3227" s="3" t="s">
        <v>47</v>
      </c>
      <c r="AF3227" s="3" t="s">
        <v>47</v>
      </c>
      <c r="AG3227" s="3" t="s">
        <v>47</v>
      </c>
      <c r="AH3227" s="3" t="s">
        <v>47</v>
      </c>
      <c r="AI3227" s="3" t="s">
        <v>48</v>
      </c>
      <c r="AK3227" s="3" t="s">
        <v>47</v>
      </c>
      <c r="AL3227" s="3" t="s">
        <v>47</v>
      </c>
      <c r="AM3227" s="3" t="s">
        <v>47</v>
      </c>
      <c r="AN3227" s="3" t="s">
        <v>48</v>
      </c>
      <c r="AU3227" s="3">
        <v>0</v>
      </c>
      <c r="AV3227" s="3">
        <v>15</v>
      </c>
      <c r="AW3227" s="3">
        <v>1</v>
      </c>
      <c r="AX3227" s="3">
        <v>15</v>
      </c>
      <c r="AY3227" s="3">
        <v>100</v>
      </c>
      <c r="AZ3227" s="6" t="str">
        <f t="shared" si="354"/>
        <v>2082.2</v>
      </c>
      <c r="BC3227" s="12" t="s">
        <v>7853</v>
      </c>
      <c r="BJ3227" s="12">
        <f t="shared" si="355"/>
        <v>0</v>
      </c>
      <c r="BK3227" s="12">
        <f t="shared" si="356"/>
        <v>0</v>
      </c>
      <c r="CQ3227" s="3" t="str">
        <f>CONCATENATE(baseURL!$A$1,baseURL!$B$1,baseURL!$C$1,".",C3227,".",L3227,".pkl&amp;seq=",BC3227)</f>
        <v>http://proteomics.broadinstitute.org/millscripts/viewfeed.pl?side=xl&amp;cycle=1&amp;fixedMods=iaaC&amp;file=msdataSM/iPRG2012_nd/cpick_in/iPRG2012_nd.2082.2.3.pkl&amp;seq=WYPSEDVAALKK</v>
      </c>
    </row>
    <row r="3228" spans="1:95" x14ac:dyDescent="0.2">
      <c r="A3228" s="3">
        <v>6563</v>
      </c>
      <c r="B3228" s="2" t="s">
        <v>7929</v>
      </c>
      <c r="C3228" s="2" t="s">
        <v>7930</v>
      </c>
      <c r="D3228" s="3">
        <v>8453</v>
      </c>
      <c r="E3228" s="3">
        <v>8445</v>
      </c>
      <c r="F3228" s="3">
        <v>43728</v>
      </c>
      <c r="G3228" s="3">
        <v>10526</v>
      </c>
      <c r="H3228" s="3">
        <v>33.090699999999998</v>
      </c>
      <c r="I3228" s="30">
        <v>580.29728999999998</v>
      </c>
      <c r="J3228" s="30">
        <v>580.29690870000002</v>
      </c>
      <c r="K3228" s="30">
        <v>3.8000000000000002E-4</v>
      </c>
      <c r="L3228" s="3">
        <v>2</v>
      </c>
      <c r="M3228" s="3">
        <v>2</v>
      </c>
      <c r="N3228" s="10">
        <f t="shared" si="350"/>
        <v>1</v>
      </c>
      <c r="O3228" s="35">
        <v>2</v>
      </c>
      <c r="P3228" s="17"/>
      <c r="Q3228" s="40">
        <v>1159.58411</v>
      </c>
      <c r="R3228" s="40">
        <v>580.29569000000004</v>
      </c>
      <c r="S3228" s="18">
        <f t="shared" si="351"/>
        <v>2.7572150328040994</v>
      </c>
      <c r="T3228" s="18">
        <f t="shared" si="352"/>
        <v>2.1001362253461751</v>
      </c>
      <c r="U3228" s="18">
        <f t="shared" si="353"/>
        <v>1.740491989439221</v>
      </c>
      <c r="V3228" s="30">
        <v>580.29669999999999</v>
      </c>
      <c r="W3228" s="3" t="s">
        <v>47</v>
      </c>
      <c r="X3228" s="3" t="s">
        <v>47</v>
      </c>
      <c r="Y3228" s="3" t="s">
        <v>47</v>
      </c>
      <c r="Z3228" s="3" t="s">
        <v>47</v>
      </c>
      <c r="AA3228" s="3" t="s">
        <v>47</v>
      </c>
      <c r="AB3228" s="12" t="s">
        <v>47</v>
      </c>
      <c r="AC3228" s="3" t="s">
        <v>47</v>
      </c>
      <c r="AD3228" s="3" t="s">
        <v>47</v>
      </c>
      <c r="AE3228" s="3" t="s">
        <v>47</v>
      </c>
      <c r="AF3228" s="3" t="s">
        <v>47</v>
      </c>
      <c r="AG3228" s="3" t="s">
        <v>48</v>
      </c>
      <c r="AH3228" s="3" t="s">
        <v>47</v>
      </c>
      <c r="AI3228" s="3" t="s">
        <v>47</v>
      </c>
      <c r="AJ3228" s="3" t="s">
        <v>47</v>
      </c>
      <c r="AK3228" s="3" t="s">
        <v>47</v>
      </c>
      <c r="AL3228" s="3" t="s">
        <v>47</v>
      </c>
      <c r="AU3228" s="3">
        <v>0</v>
      </c>
      <c r="AV3228" s="3">
        <v>15</v>
      </c>
      <c r="AW3228" s="3">
        <v>1</v>
      </c>
      <c r="AX3228" s="3">
        <v>15</v>
      </c>
      <c r="AY3228" s="3">
        <v>100</v>
      </c>
      <c r="AZ3228" s="6" t="str">
        <f t="shared" si="354"/>
        <v>2082.5</v>
      </c>
      <c r="BC3228" s="12" t="s">
        <v>7931</v>
      </c>
      <c r="BJ3228" s="12">
        <f t="shared" si="355"/>
        <v>0</v>
      </c>
      <c r="BK3228" s="12">
        <f t="shared" si="356"/>
        <v>0</v>
      </c>
      <c r="CQ3228" s="3" t="str">
        <f>CONCATENATE(baseURL!$A$1,baseURL!$B$1,baseURL!$C$1,".",C3228,".",L3228,".pkl&amp;seq=",BC3228)</f>
        <v>http://proteomics.broadinstitute.org/millscripts/viewfeed.pl?side=xl&amp;cycle=1&amp;fixedMods=iaaC&amp;file=msdataSM/iPRG2012_nd/cpick_in/iPRG2012_nd.2082.5.2.pkl&amp;seq=GLQTVVVEEDA</v>
      </c>
    </row>
    <row r="3229" spans="1:95" x14ac:dyDescent="0.2">
      <c r="A3229" s="3">
        <v>2751</v>
      </c>
      <c r="B3229" s="2" t="s">
        <v>7932</v>
      </c>
      <c r="C3229" s="2" t="s">
        <v>7920</v>
      </c>
      <c r="D3229" s="3">
        <v>8456</v>
      </c>
      <c r="E3229" s="3">
        <v>8448</v>
      </c>
      <c r="F3229" s="3">
        <v>43731</v>
      </c>
      <c r="G3229" s="3">
        <v>10529</v>
      </c>
      <c r="H3229" s="3">
        <v>33.095700000000001</v>
      </c>
      <c r="I3229" s="30">
        <v>623.31618000000003</v>
      </c>
      <c r="J3229" s="30">
        <v>623.31456179999998</v>
      </c>
      <c r="K3229" s="30">
        <v>1.6199999999999999E-3</v>
      </c>
      <c r="L3229" s="3">
        <v>3</v>
      </c>
      <c r="M3229" s="3">
        <v>3</v>
      </c>
      <c r="N3229" s="10">
        <f t="shared" si="350"/>
        <v>1</v>
      </c>
      <c r="O3229" s="35">
        <v>3</v>
      </c>
      <c r="P3229" s="17"/>
      <c r="Q3229" s="40">
        <v>1867.9256800000001</v>
      </c>
      <c r="R3229" s="40">
        <v>623.31340999999998</v>
      </c>
      <c r="S3229" s="18">
        <f t="shared" si="351"/>
        <v>4.4439923088691549</v>
      </c>
      <c r="T3229" s="18">
        <f t="shared" si="352"/>
        <v>1.8478665491929134</v>
      </c>
      <c r="U3229" s="18">
        <f t="shared" si="353"/>
        <v>1.7487189951143498</v>
      </c>
      <c r="V3229" s="30">
        <v>623.31449999999995</v>
      </c>
      <c r="W3229" s="3" t="s">
        <v>47</v>
      </c>
      <c r="X3229" s="3" t="s">
        <v>47</v>
      </c>
      <c r="Z3229" s="3" t="s">
        <v>47</v>
      </c>
      <c r="AA3229" s="3" t="s">
        <v>47</v>
      </c>
      <c r="AB3229" s="12" t="s">
        <v>47</v>
      </c>
      <c r="AC3229" s="3" t="s">
        <v>47</v>
      </c>
      <c r="AD3229" s="3" t="s">
        <v>47</v>
      </c>
      <c r="AE3229" s="3" t="s">
        <v>48</v>
      </c>
      <c r="AF3229" s="3" t="s">
        <v>47</v>
      </c>
      <c r="AG3229" s="3" t="s">
        <v>48</v>
      </c>
      <c r="AH3229" s="3" t="s">
        <v>47</v>
      </c>
      <c r="AI3229" s="3" t="s">
        <v>48</v>
      </c>
      <c r="AL3229" s="3" t="s">
        <v>47</v>
      </c>
      <c r="AM3229" s="3" t="s">
        <v>52</v>
      </c>
      <c r="AN3229" s="3" t="s">
        <v>48</v>
      </c>
      <c r="AU3229" s="3">
        <v>0</v>
      </c>
      <c r="AV3229" s="3">
        <v>10</v>
      </c>
      <c r="AW3229" s="3">
        <v>1</v>
      </c>
      <c r="AX3229" s="3">
        <v>10</v>
      </c>
      <c r="AY3229" s="3">
        <v>100</v>
      </c>
      <c r="AZ3229" s="6" t="str">
        <f t="shared" si="354"/>
        <v>2082.8</v>
      </c>
      <c r="BC3229" s="12" t="s">
        <v>7933</v>
      </c>
      <c r="BJ3229" s="12">
        <f t="shared" si="355"/>
        <v>0</v>
      </c>
      <c r="BK3229" s="12">
        <f t="shared" si="356"/>
        <v>0</v>
      </c>
      <c r="CQ3229" s="3" t="str">
        <f>CONCATENATE(baseURL!$A$1,baseURL!$B$1,baseURL!$C$1,".",C3229,".",L3229,".pkl&amp;seq=",BC3229)</f>
        <v>http://proteomics.broadinstitute.org/millscripts/viewfeed.pl?side=xl&amp;cycle=1&amp;fixedMods=iaaC&amp;file=msdataSM/iPRG2012_nd/cpick_in/iPRG2012_nd.2082.8.3.pkl&amp;seq=NSNPENTVGLLSGAGANPR</v>
      </c>
    </row>
    <row r="3230" spans="1:95" x14ac:dyDescent="0.2">
      <c r="A3230" s="3">
        <v>7049</v>
      </c>
      <c r="B3230" s="2" t="s">
        <v>7934</v>
      </c>
      <c r="C3230" s="2" t="s">
        <v>7935</v>
      </c>
      <c r="D3230" s="3">
        <v>8459</v>
      </c>
      <c r="E3230" s="3">
        <v>8451</v>
      </c>
      <c r="F3230" s="3">
        <v>43745</v>
      </c>
      <c r="G3230" s="3">
        <v>10533</v>
      </c>
      <c r="H3230" s="3">
        <v>33.108499999999999</v>
      </c>
      <c r="I3230" s="30">
        <v>402.23946999999998</v>
      </c>
      <c r="J3230" s="30">
        <v>402.23884179999999</v>
      </c>
      <c r="K3230" s="30">
        <v>6.3000000000000003E-4</v>
      </c>
      <c r="L3230" s="3">
        <v>2</v>
      </c>
      <c r="M3230" s="3">
        <v>2</v>
      </c>
      <c r="N3230" s="10">
        <f t="shared" si="350"/>
        <v>1</v>
      </c>
      <c r="O3230" s="35">
        <v>2</v>
      </c>
      <c r="P3230" s="17"/>
      <c r="Q3230" s="40">
        <v>803.46954000000005</v>
      </c>
      <c r="R3230" s="40">
        <v>402.23840999999999</v>
      </c>
      <c r="S3230" s="18">
        <f t="shared" si="351"/>
        <v>2.6352530579946305</v>
      </c>
      <c r="T3230" s="18">
        <f t="shared" si="352"/>
        <v>1.0734927079718803</v>
      </c>
      <c r="U3230" s="18">
        <f t="shared" si="353"/>
        <v>0.96957423841876811</v>
      </c>
      <c r="V3230" s="30">
        <v>402.23880000000003</v>
      </c>
      <c r="X3230" s="3" t="s">
        <v>47</v>
      </c>
      <c r="Y3230" s="3" t="s">
        <v>47</v>
      </c>
      <c r="AA3230" s="3" t="s">
        <v>47</v>
      </c>
      <c r="AB3230" s="12" t="s">
        <v>47</v>
      </c>
      <c r="AC3230" s="3" t="s">
        <v>47</v>
      </c>
      <c r="AF3230" s="3" t="s">
        <v>47</v>
      </c>
      <c r="AH3230" s="3" t="s">
        <v>48</v>
      </c>
      <c r="AI3230" s="3" t="s">
        <v>48</v>
      </c>
      <c r="AK3230" s="3" t="s">
        <v>52</v>
      </c>
      <c r="AL3230" s="3" t="s">
        <v>52</v>
      </c>
      <c r="AM3230" s="3" t="s">
        <v>47</v>
      </c>
      <c r="AU3230" s="3">
        <v>0</v>
      </c>
      <c r="AV3230" s="3">
        <v>7</v>
      </c>
      <c r="AW3230" s="3">
        <v>1</v>
      </c>
      <c r="AX3230" s="3">
        <v>7</v>
      </c>
      <c r="AY3230" s="3">
        <v>100</v>
      </c>
      <c r="AZ3230" s="6" t="str">
        <f t="shared" si="354"/>
        <v>2083.1</v>
      </c>
      <c r="BC3230" s="12" t="s">
        <v>7936</v>
      </c>
      <c r="BJ3230" s="12">
        <f t="shared" si="355"/>
        <v>0</v>
      </c>
      <c r="BK3230" s="12">
        <f t="shared" si="356"/>
        <v>0</v>
      </c>
      <c r="CQ3230" s="3" t="str">
        <f>CONCATENATE(baseURL!$A$1,baseURL!$B$1,baseURL!$C$1,".",C3230,".",L3230,".pkl&amp;seq=",BC3230)</f>
        <v>http://proteomics.broadinstitute.org/millscripts/viewfeed.pl?side=xl&amp;cycle=1&amp;fixedMods=iaaC&amp;file=msdataSM/iPRG2012_nd/cpick_in/iPRG2012_nd.2083.1.2.pkl&amp;seq=LMELGLK</v>
      </c>
    </row>
    <row r="3231" spans="1:95" x14ac:dyDescent="0.2">
      <c r="A3231" s="3">
        <v>1210</v>
      </c>
      <c r="B3231" s="2" t="s">
        <v>7937</v>
      </c>
      <c r="C3231" s="2" t="s">
        <v>7938</v>
      </c>
      <c r="D3231" s="3">
        <v>8463</v>
      </c>
      <c r="E3231" s="3">
        <v>8455</v>
      </c>
      <c r="F3231" s="3">
        <v>43749</v>
      </c>
      <c r="G3231" s="3">
        <v>10537</v>
      </c>
      <c r="H3231" s="3">
        <v>33.116</v>
      </c>
      <c r="I3231" s="30">
        <v>498.25724000000002</v>
      </c>
      <c r="J3231" s="30">
        <v>498.25806139999997</v>
      </c>
      <c r="K3231" s="30">
        <v>-8.1999999999999998E-4</v>
      </c>
      <c r="L3231" s="3">
        <v>4</v>
      </c>
      <c r="M3231" s="3">
        <v>4</v>
      </c>
      <c r="N3231" s="10">
        <f t="shared" si="350"/>
        <v>1</v>
      </c>
      <c r="O3231" s="35">
        <v>4</v>
      </c>
      <c r="P3231" s="17"/>
      <c r="Q3231" s="40">
        <v>1989.9997100000001</v>
      </c>
      <c r="R3231" s="40">
        <v>498.25538999999998</v>
      </c>
      <c r="S3231" s="18">
        <f t="shared" si="351"/>
        <v>3.7129553180492496</v>
      </c>
      <c r="T3231" s="18">
        <f t="shared" si="352"/>
        <v>5.3615074791202817</v>
      </c>
      <c r="U3231" s="18">
        <f t="shared" si="353"/>
        <v>5.4389777901568941</v>
      </c>
      <c r="V3231" s="30">
        <v>498.25810000000001</v>
      </c>
      <c r="Y3231" s="3" t="s">
        <v>47</v>
      </c>
      <c r="Z3231" s="3" t="s">
        <v>47</v>
      </c>
      <c r="AA3231" s="3" t="s">
        <v>47</v>
      </c>
      <c r="AB3231" s="12" t="s">
        <v>52</v>
      </c>
      <c r="AC3231" s="3" t="s">
        <v>47</v>
      </c>
      <c r="AD3231" s="3" t="s">
        <v>47</v>
      </c>
      <c r="AE3231" s="3" t="s">
        <v>47</v>
      </c>
      <c r="AF3231" s="3" t="s">
        <v>48</v>
      </c>
      <c r="AG3231" s="3" t="s">
        <v>48</v>
      </c>
      <c r="AH3231" s="3" t="s">
        <v>47</v>
      </c>
      <c r="AM3231" s="3" t="s">
        <v>47</v>
      </c>
      <c r="AO3231" s="3" t="s">
        <v>48</v>
      </c>
      <c r="AP3231" s="3" t="s">
        <v>48</v>
      </c>
      <c r="AU3231" s="3">
        <v>0</v>
      </c>
      <c r="AV3231" s="3">
        <v>8</v>
      </c>
      <c r="AW3231" s="3">
        <v>1</v>
      </c>
      <c r="AX3231" s="3">
        <v>8</v>
      </c>
      <c r="AY3231" s="3">
        <v>100</v>
      </c>
      <c r="AZ3231" s="6" t="str">
        <f t="shared" si="354"/>
        <v>2083.5</v>
      </c>
      <c r="BC3231" s="12" t="s">
        <v>7939</v>
      </c>
      <c r="BJ3231" s="12">
        <f t="shared" si="355"/>
        <v>1</v>
      </c>
      <c r="BK3231" s="12">
        <f t="shared" si="356"/>
        <v>0</v>
      </c>
      <c r="CQ3231" s="3" t="str">
        <f>CONCATENATE(baseURL!$A$1,baseURL!$B$1,baseURL!$C$1,".",C3231,".",L3231,".pkl&amp;seq=",BC3231)</f>
        <v>http://proteomics.broadinstitute.org/millscripts/viewfeed.pl?side=xl&amp;cycle=1&amp;fixedMods=iaaC&amp;file=msdataSM/iPRG2012_nd/cpick_in/iPRG2012_nd.2083.5.4.pkl&amp;seq=VLKGWDQGVAGMCVGEKR</v>
      </c>
    </row>
    <row r="3232" spans="1:95" x14ac:dyDescent="0.2">
      <c r="A3232" s="3">
        <v>7659</v>
      </c>
      <c r="B3232" s="2" t="s">
        <v>7942</v>
      </c>
      <c r="C3232" s="2" t="s">
        <v>7943</v>
      </c>
      <c r="D3232" s="3">
        <v>8466</v>
      </c>
      <c r="E3232" s="3">
        <v>8458</v>
      </c>
      <c r="F3232" s="3">
        <v>43752</v>
      </c>
      <c r="G3232" s="3">
        <v>10540</v>
      </c>
      <c r="H3232" s="3">
        <v>33.1235</v>
      </c>
      <c r="I3232" s="30">
        <v>649.8021</v>
      </c>
      <c r="J3232" s="30">
        <v>649.79792069999996</v>
      </c>
      <c r="K3232" s="30">
        <v>4.1799999999999997E-3</v>
      </c>
      <c r="L3232" s="3">
        <v>2</v>
      </c>
      <c r="M3232" s="3">
        <v>2</v>
      </c>
      <c r="N3232" s="26">
        <f t="shared" si="350"/>
        <v>1</v>
      </c>
      <c r="O3232" s="36">
        <v>2</v>
      </c>
      <c r="P3232" s="16"/>
      <c r="Q3232" s="39">
        <v>1298.5867699999999</v>
      </c>
      <c r="R3232" s="39">
        <v>649.79701999999997</v>
      </c>
      <c r="S3232" s="27">
        <f t="shared" si="351"/>
        <v>7.8178259420470191</v>
      </c>
      <c r="T3232" s="27">
        <f t="shared" si="352"/>
        <v>1.3861251625751057</v>
      </c>
      <c r="U3232" s="27">
        <f t="shared" si="353"/>
        <v>1.8159516951565031</v>
      </c>
      <c r="V3232" s="30">
        <v>649.79819999999995</v>
      </c>
      <c r="W3232" s="3" t="s">
        <v>47</v>
      </c>
      <c r="X3232" s="3" t="s">
        <v>47</v>
      </c>
      <c r="Y3232" s="3" t="s">
        <v>47</v>
      </c>
      <c r="AA3232" s="3" t="s">
        <v>47</v>
      </c>
      <c r="AB3232" s="12" t="s">
        <v>52</v>
      </c>
      <c r="AC3232" s="3" t="s">
        <v>52</v>
      </c>
      <c r="AD3232" s="3" t="s">
        <v>47</v>
      </c>
      <c r="AE3232" s="3" t="s">
        <v>47</v>
      </c>
      <c r="AH3232" s="3" t="s">
        <v>47</v>
      </c>
      <c r="AI3232" s="3" t="s">
        <v>52</v>
      </c>
      <c r="AK3232" s="3" t="s">
        <v>47</v>
      </c>
      <c r="AL3232" s="3" t="s">
        <v>52</v>
      </c>
      <c r="AO3232" s="3" t="s">
        <v>47</v>
      </c>
      <c r="AP3232" s="3" t="s">
        <v>48</v>
      </c>
      <c r="AU3232" s="3">
        <v>0</v>
      </c>
      <c r="AV3232" s="3">
        <v>9</v>
      </c>
      <c r="AW3232" s="3">
        <v>3</v>
      </c>
      <c r="AX3232" s="3">
        <v>5</v>
      </c>
      <c r="AY3232" s="3">
        <v>55.56</v>
      </c>
      <c r="AZ3232" s="6" t="str">
        <f t="shared" si="354"/>
        <v>2083.8</v>
      </c>
      <c r="BA3232" s="15"/>
      <c r="BC3232" s="12" t="s">
        <v>7944</v>
      </c>
      <c r="BI3232" s="12" t="s">
        <v>594</v>
      </c>
      <c r="BJ3232" s="25">
        <f t="shared" si="355"/>
        <v>1</v>
      </c>
      <c r="BK3232" s="12">
        <f t="shared" si="356"/>
        <v>1</v>
      </c>
      <c r="BR3232" s="3" t="s">
        <v>594</v>
      </c>
      <c r="BS3232" s="3" t="s">
        <v>20261</v>
      </c>
      <c r="BZ3232" s="3" t="s">
        <v>20262</v>
      </c>
      <c r="CA3232" s="3" t="s">
        <v>20262</v>
      </c>
      <c r="CG3232" s="3" t="s">
        <v>20261</v>
      </c>
      <c r="CQ3232" s="3" t="str">
        <f>CONCATENATE(baseURL!$A$1,baseURL!$B$1,baseURL!$C$1,".",C3232,".",L3232,".pkl&amp;seq=",BC3232,"&amp;varMods=ReducedCys-C")</f>
        <v>http://proteomics.broadinstitute.org/millscripts/viewfeed.pl?side=xl&amp;cycle=1&amp;fixedMods=iaaC&amp;file=msdataSM/iPRG2012_nd/cpick_in/iPRG2012_nd.2083.8.2.pkl&amp;seq=CcSDVFNQVVK&amp;varMods=ReducedCys-C</v>
      </c>
    </row>
    <row r="3233" spans="1:95" x14ac:dyDescent="0.2">
      <c r="A3233" s="3">
        <v>278</v>
      </c>
      <c r="B3233" s="2" t="s">
        <v>7946</v>
      </c>
      <c r="C3233" s="2" t="s">
        <v>7947</v>
      </c>
      <c r="D3233" s="3">
        <v>8476</v>
      </c>
      <c r="E3233" s="3">
        <v>8467</v>
      </c>
      <c r="F3233" s="3">
        <v>43775</v>
      </c>
      <c r="G3233" s="3">
        <v>10550</v>
      </c>
      <c r="H3233" s="3">
        <v>33.146500000000003</v>
      </c>
      <c r="I3233" s="30">
        <v>720.34207000000004</v>
      </c>
      <c r="J3233" s="30">
        <v>720.8407201</v>
      </c>
      <c r="K3233" s="30">
        <v>-0.49864999999999998</v>
      </c>
      <c r="L3233" s="3">
        <v>2</v>
      </c>
      <c r="M3233" s="3">
        <v>2</v>
      </c>
      <c r="N3233" s="10">
        <f t="shared" si="350"/>
        <v>1</v>
      </c>
      <c r="O3233" s="35">
        <v>2</v>
      </c>
      <c r="P3233" s="17"/>
      <c r="Q3233" s="40">
        <v>1439.66912</v>
      </c>
      <c r="R3233" s="40">
        <v>720.33820000000003</v>
      </c>
      <c r="S3233" s="18">
        <f t="shared" si="351"/>
        <v>5.3724764284418862</v>
      </c>
      <c r="T3233" s="18">
        <f t="shared" si="352"/>
        <v>697.61689717409081</v>
      </c>
      <c r="U3233" s="18">
        <f t="shared" si="353"/>
        <v>5.4141235324331189</v>
      </c>
      <c r="V3233" s="30">
        <v>720.34209999999996</v>
      </c>
      <c r="W3233" s="3" t="s">
        <v>48</v>
      </c>
      <c r="AB3233" s="12" t="s">
        <v>52</v>
      </c>
      <c r="AC3233" s="3" t="s">
        <v>52</v>
      </c>
      <c r="AD3233" s="3" t="s">
        <v>47</v>
      </c>
      <c r="AF3233" s="3" t="s">
        <v>47</v>
      </c>
      <c r="AG3233" s="3" t="s">
        <v>47</v>
      </c>
      <c r="AL3233" s="3" t="s">
        <v>52</v>
      </c>
      <c r="AM3233" s="3" t="s">
        <v>48</v>
      </c>
      <c r="AU3233" s="3">
        <v>0</v>
      </c>
      <c r="AV3233" s="3">
        <v>3</v>
      </c>
      <c r="AW3233" s="3">
        <v>1</v>
      </c>
      <c r="AX3233" s="3">
        <v>3</v>
      </c>
      <c r="AY3233" s="3">
        <v>100</v>
      </c>
      <c r="AZ3233" s="6" t="str">
        <f t="shared" si="354"/>
        <v>2084.10</v>
      </c>
      <c r="BC3233" s="12" t="s">
        <v>7948</v>
      </c>
      <c r="BJ3233" s="12">
        <f t="shared" si="355"/>
        <v>1</v>
      </c>
      <c r="BK3233" s="12">
        <f t="shared" si="356"/>
        <v>0</v>
      </c>
      <c r="CQ3233" s="3" t="str">
        <f>CONCATENATE(baseURL!$A$1,baseURL!$B$1,baseURL!$C$1,".",C3233,".",L3233,".pkl&amp;seq=",BC3233)</f>
        <v>http://proteomics.broadinstitute.org/millscripts/viewfeed.pl?side=xl&amp;cycle=1&amp;fixedMods=iaaC&amp;file=msdataSM/iPRG2012_nd/cpick_in/iPRG2012_nd.2084.10.2.pkl&amp;seq=TVLGGGCAEMVMSK</v>
      </c>
    </row>
    <row r="3234" spans="1:95" x14ac:dyDescent="0.2">
      <c r="A3234" s="3">
        <v>3076</v>
      </c>
      <c r="B3234" s="2" t="s">
        <v>7949</v>
      </c>
      <c r="C3234" s="2" t="s">
        <v>7950</v>
      </c>
      <c r="D3234" s="3">
        <v>8477</v>
      </c>
      <c r="E3234" s="3">
        <v>8468</v>
      </c>
      <c r="F3234" s="3">
        <v>43776</v>
      </c>
      <c r="G3234" s="3">
        <v>10551</v>
      </c>
      <c r="H3234" s="3">
        <v>33.148200000000003</v>
      </c>
      <c r="I3234" s="30">
        <v>722.33587</v>
      </c>
      <c r="J3234" s="30">
        <v>722.33349650000002</v>
      </c>
      <c r="K3234" s="30">
        <v>2.3700000000000001E-3</v>
      </c>
      <c r="L3234" s="3">
        <v>2</v>
      </c>
      <c r="M3234" s="3">
        <v>2</v>
      </c>
      <c r="N3234" s="10">
        <f t="shared" si="350"/>
        <v>1</v>
      </c>
      <c r="O3234" s="35">
        <v>2</v>
      </c>
      <c r="P3234" s="17"/>
      <c r="Q3234" s="40">
        <v>1443.65392</v>
      </c>
      <c r="R3234" s="40">
        <v>722.3306</v>
      </c>
      <c r="S3234" s="18">
        <f t="shared" si="351"/>
        <v>7.2958282537052828</v>
      </c>
      <c r="T3234" s="18">
        <f t="shared" si="352"/>
        <v>4.0099367242919541</v>
      </c>
      <c r="U3234" s="18">
        <f t="shared" si="353"/>
        <v>4.0147821509349892</v>
      </c>
      <c r="V3234" s="30">
        <v>722.33349999999996</v>
      </c>
      <c r="X3234" s="3" t="s">
        <v>47</v>
      </c>
      <c r="Y3234" s="3" t="s">
        <v>47</v>
      </c>
      <c r="Z3234" s="3" t="s">
        <v>47</v>
      </c>
      <c r="AA3234" s="3" t="s">
        <v>47</v>
      </c>
      <c r="AB3234" s="12" t="s">
        <v>47</v>
      </c>
      <c r="AC3234" s="3" t="s">
        <v>47</v>
      </c>
      <c r="AF3234" s="3" t="s">
        <v>47</v>
      </c>
      <c r="AG3234" s="3" t="s">
        <v>47</v>
      </c>
      <c r="AH3234" s="3" t="s">
        <v>48</v>
      </c>
      <c r="AI3234" s="3" t="s">
        <v>47</v>
      </c>
      <c r="AK3234" s="3" t="s">
        <v>48</v>
      </c>
      <c r="AL3234" s="3" t="s">
        <v>48</v>
      </c>
      <c r="AM3234" s="3" t="s">
        <v>47</v>
      </c>
      <c r="AU3234" s="3">
        <v>0</v>
      </c>
      <c r="AV3234" s="3">
        <v>10</v>
      </c>
      <c r="AW3234" s="3">
        <v>1</v>
      </c>
      <c r="AX3234" s="3">
        <v>10</v>
      </c>
      <c r="AY3234" s="3">
        <v>100</v>
      </c>
      <c r="AZ3234" s="6" t="str">
        <f t="shared" si="354"/>
        <v>2084.11</v>
      </c>
      <c r="BC3234" s="12" t="s">
        <v>7871</v>
      </c>
      <c r="BJ3234" s="12">
        <f t="shared" si="355"/>
        <v>0</v>
      </c>
      <c r="BK3234" s="12">
        <f t="shared" si="356"/>
        <v>0</v>
      </c>
      <c r="CQ3234" s="3" t="str">
        <f>CONCATENATE(baseURL!$A$1,baseURL!$B$1,baseURL!$C$1,".",C3234,".",L3234,".pkl&amp;seq=",BC3234)</f>
        <v>http://proteomics.broadinstitute.org/millscripts/viewfeed.pl?side=xl&amp;cycle=1&amp;fixedMods=iaaC&amp;file=msdataSM/iPRG2012_nd/cpick_in/iPRG2012_nd.2084.11.2.pkl&amp;seq=LDAGYQQYDWGK</v>
      </c>
    </row>
    <row r="3235" spans="1:95" x14ac:dyDescent="0.2">
      <c r="A3235" s="3">
        <v>5200</v>
      </c>
      <c r="B3235" s="2" t="s">
        <v>7951</v>
      </c>
      <c r="C3235" s="2" t="s">
        <v>7952</v>
      </c>
      <c r="D3235" s="3">
        <v>8469</v>
      </c>
      <c r="E3235" s="3">
        <v>8460</v>
      </c>
      <c r="F3235" s="3">
        <v>43768</v>
      </c>
      <c r="G3235" s="3">
        <v>10543</v>
      </c>
      <c r="H3235" s="3">
        <v>33.134900000000002</v>
      </c>
      <c r="I3235" s="30">
        <v>484.62385999999998</v>
      </c>
      <c r="J3235" s="30">
        <v>484.62177880000002</v>
      </c>
      <c r="K3235" s="30">
        <v>2.0799999999999998E-3</v>
      </c>
      <c r="L3235" s="3">
        <v>3</v>
      </c>
      <c r="M3235" s="3">
        <v>3</v>
      </c>
      <c r="N3235" s="10">
        <f t="shared" si="350"/>
        <v>1</v>
      </c>
      <c r="O3235" s="35">
        <v>3</v>
      </c>
      <c r="P3235" s="17"/>
      <c r="Q3235" s="40">
        <v>1451.8481400000001</v>
      </c>
      <c r="R3235" s="40">
        <v>484.62090000000001</v>
      </c>
      <c r="S3235" s="18">
        <f t="shared" si="351"/>
        <v>6.1078669945378055</v>
      </c>
      <c r="T3235" s="18">
        <f t="shared" si="352"/>
        <v>1.8133761874684011</v>
      </c>
      <c r="U3235" s="18">
        <f t="shared" si="353"/>
        <v>1.2380811475937541</v>
      </c>
      <c r="V3235" s="30">
        <v>484.62150000000003</v>
      </c>
      <c r="W3235" s="3" t="s">
        <v>47</v>
      </c>
      <c r="X3235" s="3" t="s">
        <v>47</v>
      </c>
      <c r="Y3235" s="3" t="s">
        <v>47</v>
      </c>
      <c r="Z3235" s="3" t="s">
        <v>47</v>
      </c>
      <c r="AA3235" s="3" t="s">
        <v>47</v>
      </c>
      <c r="AB3235" s="12" t="s">
        <v>47</v>
      </c>
      <c r="AC3235" s="3" t="s">
        <v>47</v>
      </c>
      <c r="AD3235" s="3" t="s">
        <v>47</v>
      </c>
      <c r="AE3235" s="3" t="s">
        <v>47</v>
      </c>
      <c r="AF3235" s="3" t="s">
        <v>47</v>
      </c>
      <c r="AG3235" s="3" t="s">
        <v>47</v>
      </c>
      <c r="AH3235" s="3" t="s">
        <v>47</v>
      </c>
      <c r="AI3235" s="3" t="s">
        <v>47</v>
      </c>
      <c r="AJ3235" s="3" t="s">
        <v>47</v>
      </c>
      <c r="AK3235" s="3" t="s">
        <v>47</v>
      </c>
      <c r="AL3235" s="3" t="s">
        <v>47</v>
      </c>
      <c r="AM3235" s="3" t="s">
        <v>47</v>
      </c>
      <c r="AN3235" s="3" t="s">
        <v>47</v>
      </c>
      <c r="AU3235" s="3">
        <v>0</v>
      </c>
      <c r="AV3235" s="3">
        <v>18</v>
      </c>
      <c r="AW3235" s="3">
        <v>1</v>
      </c>
      <c r="AX3235" s="3">
        <v>18</v>
      </c>
      <c r="AY3235" s="3">
        <v>100</v>
      </c>
      <c r="AZ3235" s="6" t="str">
        <f t="shared" si="354"/>
        <v>2084.3</v>
      </c>
      <c r="BC3235" s="12" t="s">
        <v>7953</v>
      </c>
      <c r="BJ3235" s="12">
        <f t="shared" si="355"/>
        <v>0</v>
      </c>
      <c r="BK3235" s="12">
        <f t="shared" si="356"/>
        <v>0</v>
      </c>
      <c r="CQ3235" s="3" t="str">
        <f>CONCATENATE(baseURL!$A$1,baseURL!$B$1,baseURL!$C$1,".",C3235,".",L3235,".pkl&amp;seq=",BC3235)</f>
        <v>http://proteomics.broadinstitute.org/millscripts/viewfeed.pl?side=xl&amp;cycle=1&amp;fixedMods=iaaC&amp;file=msdataSM/iPRG2012_nd/cpick_in/iPRG2012_nd.2084.3.3.pkl&amp;seq=LVSLPFQKVQHR</v>
      </c>
    </row>
    <row r="3236" spans="1:95" x14ac:dyDescent="0.2">
      <c r="A3236" s="3">
        <v>4580</v>
      </c>
      <c r="B3236" s="2" t="s">
        <v>7954</v>
      </c>
      <c r="C3236" s="2" t="s">
        <v>7955</v>
      </c>
      <c r="D3236" s="3">
        <v>8470</v>
      </c>
      <c r="E3236" s="3">
        <v>8461</v>
      </c>
      <c r="F3236" s="3">
        <v>43769</v>
      </c>
      <c r="G3236" s="3">
        <v>10544</v>
      </c>
      <c r="H3236" s="3">
        <v>33.136499999999998</v>
      </c>
      <c r="I3236" s="30">
        <v>556.30077000000006</v>
      </c>
      <c r="J3236" s="30">
        <v>556.29879849999998</v>
      </c>
      <c r="K3236" s="30">
        <v>1.97E-3</v>
      </c>
      <c r="L3236" s="3">
        <v>3</v>
      </c>
      <c r="M3236" s="3">
        <v>3</v>
      </c>
      <c r="N3236" s="10">
        <f t="shared" si="350"/>
        <v>1</v>
      </c>
      <c r="O3236" s="35">
        <v>3</v>
      </c>
      <c r="P3236" s="17"/>
      <c r="Q3236" s="40">
        <v>1666.8758800000001</v>
      </c>
      <c r="R3236" s="40">
        <v>556.29681000000005</v>
      </c>
      <c r="S3236" s="18">
        <f t="shared" si="351"/>
        <v>7.1185020816610516</v>
      </c>
      <c r="T3236" s="18">
        <f t="shared" si="352"/>
        <v>3.5745306537438122</v>
      </c>
      <c r="U3236" s="18">
        <f t="shared" si="353"/>
        <v>3.0379465953428224</v>
      </c>
      <c r="V3236" s="30">
        <v>556.29849999999999</v>
      </c>
      <c r="W3236" s="3" t="s">
        <v>47</v>
      </c>
      <c r="X3236" s="3" t="s">
        <v>47</v>
      </c>
      <c r="Y3236" s="3" t="s">
        <v>47</v>
      </c>
      <c r="Z3236" s="3" t="s">
        <v>47</v>
      </c>
      <c r="AA3236" s="3" t="s">
        <v>47</v>
      </c>
      <c r="AB3236" s="12" t="s">
        <v>47</v>
      </c>
      <c r="AC3236" s="3" t="s">
        <v>47</v>
      </c>
      <c r="AD3236" s="3" t="s">
        <v>47</v>
      </c>
      <c r="AE3236" s="3" t="s">
        <v>47</v>
      </c>
      <c r="AF3236" s="3" t="s">
        <v>47</v>
      </c>
      <c r="AG3236" s="3" t="s">
        <v>47</v>
      </c>
      <c r="AH3236" s="3" t="s">
        <v>47</v>
      </c>
      <c r="AI3236" s="3" t="s">
        <v>48</v>
      </c>
      <c r="AK3236" s="3" t="s">
        <v>47</v>
      </c>
      <c r="AL3236" s="3" t="s">
        <v>47</v>
      </c>
      <c r="AM3236" s="3" t="s">
        <v>47</v>
      </c>
      <c r="AU3236" s="3">
        <v>0</v>
      </c>
      <c r="AV3236" s="3">
        <v>15</v>
      </c>
      <c r="AW3236" s="3">
        <v>1</v>
      </c>
      <c r="AX3236" s="3">
        <v>15</v>
      </c>
      <c r="AY3236" s="3">
        <v>100</v>
      </c>
      <c r="AZ3236" s="6" t="str">
        <f t="shared" si="354"/>
        <v>2084.4</v>
      </c>
      <c r="BC3236" s="12" t="s">
        <v>7956</v>
      </c>
      <c r="BJ3236" s="12">
        <f t="shared" si="355"/>
        <v>0</v>
      </c>
      <c r="BK3236" s="12">
        <f t="shared" si="356"/>
        <v>0</v>
      </c>
      <c r="CQ3236" s="3" t="str">
        <f>CONCATENATE(baseURL!$A$1,baseURL!$B$1,baseURL!$C$1,".",C3236,".",L3236,".pkl&amp;seq=",BC3236)</f>
        <v>http://proteomics.broadinstitute.org/millscripts/viewfeed.pl?side=xl&amp;cycle=1&amp;fixedMods=iaaC&amp;file=msdataSM/iPRG2012_nd/cpick_in/iPRG2012_nd.2084.4.3.pkl&amp;seq=TVAGGAYTVSTAAAATVR</v>
      </c>
    </row>
    <row r="3237" spans="1:95" x14ac:dyDescent="0.2">
      <c r="A3237" s="3">
        <v>3676</v>
      </c>
      <c r="B3237" s="2" t="s">
        <v>7945</v>
      </c>
      <c r="C3237" s="2" t="s">
        <v>7942</v>
      </c>
      <c r="D3237" s="3">
        <v>8475</v>
      </c>
      <c r="E3237" s="3">
        <v>8466</v>
      </c>
      <c r="F3237" s="3">
        <v>43774</v>
      </c>
      <c r="G3237" s="3">
        <v>10549</v>
      </c>
      <c r="H3237" s="3">
        <v>33.144799999999996</v>
      </c>
      <c r="I3237" s="30">
        <v>675.36879999999996</v>
      </c>
      <c r="J3237" s="30">
        <v>675.36713929999996</v>
      </c>
      <c r="K3237" s="30">
        <v>1.66E-3</v>
      </c>
      <c r="L3237" s="3">
        <v>3</v>
      </c>
      <c r="M3237" s="3">
        <v>3</v>
      </c>
      <c r="N3237" s="10">
        <f t="shared" si="350"/>
        <v>1</v>
      </c>
      <c r="O3237" s="35">
        <v>3</v>
      </c>
      <c r="P3237" s="17"/>
      <c r="Q3237" s="40">
        <v>2024.0811200000001</v>
      </c>
      <c r="R3237" s="40">
        <v>675.36522000000002</v>
      </c>
      <c r="S3237" s="18">
        <f t="shared" si="351"/>
        <v>5.3008355981710595</v>
      </c>
      <c r="T3237" s="18">
        <f t="shared" si="352"/>
        <v>2.8418697663176218</v>
      </c>
      <c r="U3237" s="18">
        <f t="shared" si="353"/>
        <v>2.9317470627273363</v>
      </c>
      <c r="V3237" s="30">
        <v>675.36720000000003</v>
      </c>
      <c r="W3237" s="3" t="s">
        <v>47</v>
      </c>
      <c r="X3237" s="3" t="s">
        <v>47</v>
      </c>
      <c r="Y3237" s="3" t="s">
        <v>47</v>
      </c>
      <c r="Z3237" s="3" t="s">
        <v>47</v>
      </c>
      <c r="AA3237" s="3" t="s">
        <v>47</v>
      </c>
      <c r="AB3237" s="12" t="s">
        <v>47</v>
      </c>
      <c r="AC3237" s="3" t="s">
        <v>48</v>
      </c>
      <c r="AE3237" s="3" t="s">
        <v>47</v>
      </c>
      <c r="AF3237" s="3" t="s">
        <v>48</v>
      </c>
      <c r="AG3237" s="3" t="s">
        <v>48</v>
      </c>
      <c r="AH3237" s="3" t="s">
        <v>47</v>
      </c>
      <c r="AI3237" s="3" t="s">
        <v>48</v>
      </c>
      <c r="AK3237" s="3" t="s">
        <v>52</v>
      </c>
      <c r="AL3237" s="3" t="s">
        <v>48</v>
      </c>
      <c r="AU3237" s="3">
        <v>0</v>
      </c>
      <c r="AV3237" s="3">
        <v>8</v>
      </c>
      <c r="AW3237" s="3">
        <v>1</v>
      </c>
      <c r="AX3237" s="3">
        <v>8</v>
      </c>
      <c r="AY3237" s="3">
        <v>100</v>
      </c>
      <c r="AZ3237" s="6" t="str">
        <f t="shared" si="354"/>
        <v>2084.9</v>
      </c>
      <c r="BC3237" s="12" t="s">
        <v>7865</v>
      </c>
      <c r="BJ3237" s="12">
        <f t="shared" si="355"/>
        <v>0</v>
      </c>
      <c r="BK3237" s="12">
        <f t="shared" si="356"/>
        <v>0</v>
      </c>
      <c r="CQ3237" s="3" t="str">
        <f>CONCATENATE(baseURL!$A$1,baseURL!$B$1,baseURL!$C$1,".",C3237,".",L3237,".pkl&amp;seq=",BC3237)</f>
        <v>http://proteomics.broadinstitute.org/millscripts/viewfeed.pl?side=xl&amp;cycle=1&amp;fixedMods=iaaC&amp;file=msdataSM/iPRG2012_nd/cpick_in/iPRG2012_nd.2084.9.3.pkl&amp;seq=QTVLLAHYPPTVQAGEATK</v>
      </c>
    </row>
    <row r="3238" spans="1:95" x14ac:dyDescent="0.2">
      <c r="A3238" s="3">
        <v>2074</v>
      </c>
      <c r="B3238" s="2" t="s">
        <v>7959</v>
      </c>
      <c r="C3238" s="2" t="s">
        <v>7960</v>
      </c>
      <c r="D3238" s="3">
        <v>8478</v>
      </c>
      <c r="E3238" s="3">
        <v>8469</v>
      </c>
      <c r="F3238" s="3">
        <v>43787</v>
      </c>
      <c r="G3238" s="3">
        <v>10553</v>
      </c>
      <c r="H3238" s="3">
        <v>33.158700000000003</v>
      </c>
      <c r="I3238" s="30">
        <v>481.27875</v>
      </c>
      <c r="J3238" s="30">
        <v>481.27764769999999</v>
      </c>
      <c r="K3238" s="30">
        <v>1.1000000000000001E-3</v>
      </c>
      <c r="L3238" s="3">
        <v>2</v>
      </c>
      <c r="M3238" s="3">
        <v>2</v>
      </c>
      <c r="N3238" s="10">
        <f t="shared" si="350"/>
        <v>1</v>
      </c>
      <c r="O3238" s="35">
        <v>2</v>
      </c>
      <c r="P3238" s="17"/>
      <c r="Q3238" s="40">
        <v>961.54654000000005</v>
      </c>
      <c r="R3238" s="40">
        <v>481.27690999999999</v>
      </c>
      <c r="S3238" s="18">
        <f t="shared" si="351"/>
        <v>3.8231628440591652</v>
      </c>
      <c r="T3238" s="18">
        <f t="shared" si="352"/>
        <v>1.5327974076336859</v>
      </c>
      <c r="U3238" s="18">
        <f t="shared" si="353"/>
        <v>1.4336860665517144</v>
      </c>
      <c r="V3238" s="30">
        <v>481.27760000000001</v>
      </c>
      <c r="W3238" s="3" t="s">
        <v>47</v>
      </c>
      <c r="X3238" s="3" t="s">
        <v>47</v>
      </c>
      <c r="Y3238" s="3" t="s">
        <v>47</v>
      </c>
      <c r="Z3238" s="3" t="s">
        <v>47</v>
      </c>
      <c r="AA3238" s="3" t="s">
        <v>48</v>
      </c>
      <c r="AB3238" s="12" t="s">
        <v>47</v>
      </c>
      <c r="AC3238" s="3" t="s">
        <v>47</v>
      </c>
      <c r="AD3238" s="3" t="s">
        <v>47</v>
      </c>
      <c r="AE3238" s="3" t="s">
        <v>47</v>
      </c>
      <c r="AG3238" s="3" t="s">
        <v>47</v>
      </c>
      <c r="AI3238" s="3" t="s">
        <v>47</v>
      </c>
      <c r="AJ3238" s="3" t="s">
        <v>48</v>
      </c>
      <c r="AK3238" s="3" t="s">
        <v>52</v>
      </c>
      <c r="AM3238" s="3" t="s">
        <v>47</v>
      </c>
      <c r="AO3238" s="3" t="s">
        <v>47</v>
      </c>
      <c r="AP3238" s="3" t="s">
        <v>52</v>
      </c>
      <c r="AU3238" s="3">
        <v>0</v>
      </c>
      <c r="AV3238" s="3">
        <v>12</v>
      </c>
      <c r="AW3238" s="3">
        <v>2</v>
      </c>
      <c r="AX3238" s="3">
        <v>11</v>
      </c>
      <c r="AY3238" s="3">
        <v>91.67</v>
      </c>
      <c r="AZ3238" s="6" t="str">
        <f t="shared" si="354"/>
        <v>2085.1</v>
      </c>
      <c r="BC3238" s="12" t="s">
        <v>7877</v>
      </c>
      <c r="BJ3238" s="12">
        <f t="shared" si="355"/>
        <v>0</v>
      </c>
      <c r="BK3238" s="12">
        <f t="shared" si="356"/>
        <v>0</v>
      </c>
      <c r="BO3238" s="3" t="s">
        <v>54</v>
      </c>
      <c r="BP3238" s="3" t="s">
        <v>54</v>
      </c>
      <c r="BR3238" s="3" t="s">
        <v>54</v>
      </c>
      <c r="CE3238" s="3" t="s">
        <v>7878</v>
      </c>
      <c r="CQ3238" s="3" t="str">
        <f>CONCATENATE(baseURL!$A$1,baseURL!$B$1,baseURL!$C$1,".",C3238,".",L3238,".pkl&amp;seq=",BC3238,"&amp;varMods=Deamidated-Q+Deamidated-N")</f>
        <v>http://proteomics.broadinstitute.org/millscripts/viewfeed.pl?side=xl&amp;cycle=1&amp;fixedMods=iaaC&amp;file=msdataSM/iPRG2012_nd/cpick_in/iPRG2012_nd.2085.1.2.pkl&amp;seq=FqNALLVR&amp;varMods=Deamidated-Q+Deamidated-N</v>
      </c>
    </row>
    <row r="3239" spans="1:95" x14ac:dyDescent="0.2">
      <c r="A3239" s="3">
        <v>816</v>
      </c>
      <c r="B3239" s="2" t="s">
        <v>7962</v>
      </c>
      <c r="C3239" s="2" t="s">
        <v>7954</v>
      </c>
      <c r="D3239" s="3">
        <v>8482</v>
      </c>
      <c r="E3239" s="3">
        <v>8473</v>
      </c>
      <c r="F3239" s="3">
        <v>43791</v>
      </c>
      <c r="G3239" s="3">
        <v>10557</v>
      </c>
      <c r="H3239" s="3">
        <v>33.169499999999999</v>
      </c>
      <c r="I3239" s="30">
        <v>591.28863999999999</v>
      </c>
      <c r="J3239" s="30">
        <v>591.28689999999995</v>
      </c>
      <c r="K3239" s="30">
        <v>1.74E-3</v>
      </c>
      <c r="L3239" s="3">
        <v>2</v>
      </c>
      <c r="M3239" s="3">
        <v>2</v>
      </c>
      <c r="N3239" s="10">
        <f t="shared" si="350"/>
        <v>1</v>
      </c>
      <c r="O3239" s="35">
        <v>2</v>
      </c>
      <c r="P3239" s="17"/>
      <c r="Q3239" s="40">
        <v>1181.5660499999999</v>
      </c>
      <c r="R3239" s="40">
        <v>591.28666999999996</v>
      </c>
      <c r="S3239" s="18">
        <f t="shared" si="351"/>
        <v>3.3317172532038462</v>
      </c>
      <c r="T3239" s="18">
        <f t="shared" si="352"/>
        <v>0.38898221735277749</v>
      </c>
      <c r="U3239" s="18">
        <f t="shared" si="353"/>
        <v>5.0736811025934546E-2</v>
      </c>
      <c r="V3239" s="30">
        <v>591.2867</v>
      </c>
      <c r="W3239" s="3" t="s">
        <v>47</v>
      </c>
      <c r="X3239" s="3" t="s">
        <v>47</v>
      </c>
      <c r="Y3239" s="3" t="s">
        <v>47</v>
      </c>
      <c r="AA3239" s="3" t="s">
        <v>47</v>
      </c>
      <c r="AB3239" s="12" t="s">
        <v>52</v>
      </c>
      <c r="AD3239" s="3" t="s">
        <v>47</v>
      </c>
      <c r="AE3239" s="3" t="s">
        <v>47</v>
      </c>
      <c r="AF3239" s="3" t="s">
        <v>47</v>
      </c>
      <c r="AI3239" s="3" t="s">
        <v>52</v>
      </c>
      <c r="AJ3239" s="3" t="s">
        <v>47</v>
      </c>
      <c r="AK3239" s="3" t="s">
        <v>52</v>
      </c>
      <c r="AL3239" s="3" t="s">
        <v>52</v>
      </c>
      <c r="AO3239" s="3" t="s">
        <v>47</v>
      </c>
      <c r="AU3239" s="3">
        <v>0</v>
      </c>
      <c r="AV3239" s="3">
        <v>9</v>
      </c>
      <c r="AW3239" s="3">
        <v>4</v>
      </c>
      <c r="AX3239" s="3">
        <v>6</v>
      </c>
      <c r="AY3239" s="3">
        <v>66.67</v>
      </c>
      <c r="AZ3239" s="6" t="str">
        <f t="shared" si="354"/>
        <v>2085.5</v>
      </c>
      <c r="BC3239" s="12" t="s">
        <v>7963</v>
      </c>
      <c r="BJ3239" s="12">
        <f t="shared" si="355"/>
        <v>0</v>
      </c>
      <c r="BK3239" s="12">
        <f t="shared" si="356"/>
        <v>0</v>
      </c>
      <c r="BL3239" s="3" t="s">
        <v>162</v>
      </c>
      <c r="BM3239" s="3" t="s">
        <v>162</v>
      </c>
      <c r="BR3239" s="3" t="s">
        <v>162</v>
      </c>
      <c r="BT3239" s="3" t="s">
        <v>7964</v>
      </c>
      <c r="BZ3239" s="3" t="s">
        <v>7965</v>
      </c>
      <c r="CF3239" s="3" t="s">
        <v>7966</v>
      </c>
      <c r="CQ3239" s="3" t="str">
        <f>CONCATENATE(baseURL!$A$1,baseURL!$B$1,baseURL!$C$1,".",C3239,".",L3239,".pkl&amp;seq=",BC3239,"&amp;varMods=Sodiated-D+Sodiated-E")</f>
        <v>http://proteomics.broadinstitute.org/millscripts/viewfeed.pl?side=xl&amp;cycle=1&amp;fixedMods=iaaC&amp;file=msdataSM/iPRG2012_nd/cpick_in/iPRG2012_nd.2085.5.2.pkl&amp;seq=GLQTVVVEeDA&amp;varMods=Sodiated-D+Sodiated-E</v>
      </c>
    </row>
    <row r="3240" spans="1:95" x14ac:dyDescent="0.2">
      <c r="A3240" s="3">
        <v>2811</v>
      </c>
      <c r="B3240" s="2" t="s">
        <v>7967</v>
      </c>
      <c r="C3240" s="2" t="s">
        <v>7968</v>
      </c>
      <c r="D3240" s="3">
        <v>8483</v>
      </c>
      <c r="E3240" s="3">
        <v>8474</v>
      </c>
      <c r="F3240" s="3">
        <v>43792</v>
      </c>
      <c r="G3240" s="3">
        <v>10558</v>
      </c>
      <c r="H3240" s="3">
        <v>33.172899999999998</v>
      </c>
      <c r="I3240" s="30">
        <v>614.32736999999997</v>
      </c>
      <c r="J3240" s="30">
        <v>614.32470960000001</v>
      </c>
      <c r="K3240" s="30">
        <v>2.66E-3</v>
      </c>
      <c r="L3240" s="3">
        <v>4</v>
      </c>
      <c r="M3240" s="3">
        <v>4</v>
      </c>
      <c r="N3240" s="10">
        <f t="shared" si="350"/>
        <v>1</v>
      </c>
      <c r="O3240" s="35">
        <v>4</v>
      </c>
      <c r="P3240" s="17"/>
      <c r="Q3240" s="40">
        <v>2454.27223</v>
      </c>
      <c r="R3240" s="40">
        <v>614.32351000000006</v>
      </c>
      <c r="S3240" s="18">
        <f t="shared" si="351"/>
        <v>6.2833343296886319</v>
      </c>
      <c r="T3240" s="18">
        <f t="shared" si="352"/>
        <v>1.9527170626269801</v>
      </c>
      <c r="U3240" s="18">
        <f t="shared" si="353"/>
        <v>1.937090117145926</v>
      </c>
      <c r="V3240" s="30">
        <v>614.32470000000001</v>
      </c>
      <c r="W3240" s="3" t="s">
        <v>47</v>
      </c>
      <c r="Y3240" s="3" t="s">
        <v>47</v>
      </c>
      <c r="Z3240" s="3" t="s">
        <v>47</v>
      </c>
      <c r="AA3240" s="3" t="s">
        <v>47</v>
      </c>
      <c r="AB3240" s="12" t="s">
        <v>47</v>
      </c>
      <c r="AC3240" s="3" t="s">
        <v>47</v>
      </c>
      <c r="AD3240" s="3" t="s">
        <v>47</v>
      </c>
      <c r="AE3240" s="3" t="s">
        <v>47</v>
      </c>
      <c r="AF3240" s="3" t="s">
        <v>47</v>
      </c>
      <c r="AG3240" s="3" t="s">
        <v>47</v>
      </c>
      <c r="AI3240" s="3" t="s">
        <v>47</v>
      </c>
      <c r="AK3240" s="3" t="s">
        <v>47</v>
      </c>
      <c r="AL3240" s="3" t="s">
        <v>47</v>
      </c>
      <c r="AM3240" s="3" t="s">
        <v>47</v>
      </c>
      <c r="AN3240" s="3" t="s">
        <v>47</v>
      </c>
      <c r="AU3240" s="3">
        <v>0</v>
      </c>
      <c r="AV3240" s="3">
        <v>15</v>
      </c>
      <c r="AW3240" s="3">
        <v>1</v>
      </c>
      <c r="AX3240" s="3">
        <v>15</v>
      </c>
      <c r="AY3240" s="3">
        <v>100</v>
      </c>
      <c r="AZ3240" s="6" t="str">
        <f t="shared" si="354"/>
        <v>2085.6</v>
      </c>
      <c r="BC3240" s="12" t="s">
        <v>7969</v>
      </c>
      <c r="BJ3240" s="12">
        <f t="shared" si="355"/>
        <v>0</v>
      </c>
      <c r="BK3240" s="12">
        <f t="shared" si="356"/>
        <v>0</v>
      </c>
      <c r="CQ3240" s="3" t="str">
        <f>CONCATENATE(baseURL!$A$1,baseURL!$B$1,baseURL!$C$1,".",C3240,".",L3240,".pkl&amp;seq=",BC3240)</f>
        <v>http://proteomics.broadinstitute.org/millscripts/viewfeed.pl?side=xl&amp;cycle=1&amp;fixedMods=iaaC&amp;file=msdataSM/iPRG2012_nd/cpick_in/iPRG2012_nd.2085.6.4.pkl&amp;seq=KLAFTGSTEVGKSVAVDSSESNLK</v>
      </c>
    </row>
    <row r="3241" spans="1:95" x14ac:dyDescent="0.2">
      <c r="A3241" s="3">
        <v>4053</v>
      </c>
      <c r="B3241" s="2" t="s">
        <v>7970</v>
      </c>
      <c r="C3241" s="2" t="s">
        <v>7971</v>
      </c>
      <c r="D3241" s="3">
        <v>8492</v>
      </c>
      <c r="E3241" s="3">
        <v>8483</v>
      </c>
      <c r="F3241" s="3">
        <v>43816</v>
      </c>
      <c r="G3241" s="3">
        <v>10568</v>
      </c>
      <c r="H3241" s="3">
        <v>33.194200000000002</v>
      </c>
      <c r="I3241" s="30">
        <v>596.79083000000003</v>
      </c>
      <c r="J3241" s="30">
        <v>596.7912943</v>
      </c>
      <c r="K3241" s="30">
        <v>-4.6000000000000001E-4</v>
      </c>
      <c r="L3241" s="3">
        <v>4</v>
      </c>
      <c r="M3241" s="3">
        <v>4</v>
      </c>
      <c r="N3241" s="10">
        <f t="shared" si="350"/>
        <v>1</v>
      </c>
      <c r="O3241" s="35">
        <v>4</v>
      </c>
      <c r="P3241" s="17"/>
      <c r="Q3241" s="40">
        <v>2384.1364600000002</v>
      </c>
      <c r="R3241" s="40">
        <v>596.78957000000003</v>
      </c>
      <c r="S3241" s="18">
        <f t="shared" si="351"/>
        <v>2.1112969517916294</v>
      </c>
      <c r="T3241" s="18">
        <f t="shared" si="352"/>
        <v>2.8892931221603444</v>
      </c>
      <c r="U3241" s="18">
        <f t="shared" si="353"/>
        <v>2.7312809772754099</v>
      </c>
      <c r="V3241" s="30">
        <v>596.7912</v>
      </c>
      <c r="W3241" s="3" t="s">
        <v>47</v>
      </c>
      <c r="X3241" s="3" t="s">
        <v>47</v>
      </c>
      <c r="Y3241" s="3" t="s">
        <v>47</v>
      </c>
      <c r="Z3241" s="3" t="s">
        <v>47</v>
      </c>
      <c r="AA3241" s="3" t="s">
        <v>47</v>
      </c>
      <c r="AB3241" s="12" t="s">
        <v>47</v>
      </c>
      <c r="AC3241" s="3" t="s">
        <v>47</v>
      </c>
      <c r="AE3241" s="3" t="s">
        <v>47</v>
      </c>
      <c r="AF3241" s="3" t="s">
        <v>47</v>
      </c>
      <c r="AG3241" s="3" t="s">
        <v>47</v>
      </c>
      <c r="AI3241" s="3" t="s">
        <v>47</v>
      </c>
      <c r="AJ3241" s="3" t="s">
        <v>47</v>
      </c>
      <c r="AL3241" s="3" t="s">
        <v>47</v>
      </c>
      <c r="AU3241" s="3">
        <v>0</v>
      </c>
      <c r="AV3241" s="3">
        <v>13</v>
      </c>
      <c r="AW3241" s="3">
        <v>1</v>
      </c>
      <c r="AX3241" s="3">
        <v>13</v>
      </c>
      <c r="AY3241" s="3">
        <v>100</v>
      </c>
      <c r="AZ3241" s="6" t="str">
        <f t="shared" si="354"/>
        <v>2086.9</v>
      </c>
      <c r="BC3241" s="12" t="s">
        <v>7882</v>
      </c>
      <c r="BJ3241" s="12">
        <f t="shared" si="355"/>
        <v>0</v>
      </c>
      <c r="BK3241" s="12">
        <f t="shared" si="356"/>
        <v>0</v>
      </c>
      <c r="CQ3241" s="3" t="str">
        <f>CONCATENATE(baseURL!$A$1,baseURL!$B$1,baseURL!$C$1,".",C3241,".",L3241,".pkl&amp;seq=",BC3241)</f>
        <v>http://proteomics.broadinstitute.org/millscripts/viewfeed.pl?side=xl&amp;cycle=1&amp;fixedMods=iaaC&amp;file=msdataSM/iPRG2012_nd/cpick_in/iPRG2012_nd.2086.9.4.pkl&amp;seq=VATTGEWDKLTQDKSFNDNSK</v>
      </c>
    </row>
    <row r="3242" spans="1:95" x14ac:dyDescent="0.2">
      <c r="A3242" s="3">
        <v>405</v>
      </c>
      <c r="B3242" s="2" t="s">
        <v>7980</v>
      </c>
      <c r="C3242" s="2" t="s">
        <v>7981</v>
      </c>
      <c r="D3242" s="3">
        <v>8507</v>
      </c>
      <c r="E3242" s="3">
        <v>8498</v>
      </c>
      <c r="F3242" s="3">
        <v>43851</v>
      </c>
      <c r="G3242" s="3">
        <v>10585</v>
      </c>
      <c r="H3242" s="3">
        <v>33.233499999999999</v>
      </c>
      <c r="I3242" s="30">
        <v>445.58613000000003</v>
      </c>
      <c r="J3242" s="30">
        <v>445.59381730000001</v>
      </c>
      <c r="K3242" s="30">
        <v>-7.6899999999999998E-3</v>
      </c>
      <c r="L3242" s="3">
        <v>3</v>
      </c>
      <c r="M3242" s="3">
        <v>3</v>
      </c>
      <c r="N3242" s="10">
        <f t="shared" si="350"/>
        <v>1</v>
      </c>
      <c r="O3242" s="35">
        <v>3</v>
      </c>
      <c r="P3242" s="17"/>
      <c r="Q3242" s="40">
        <v>1334.7426800000001</v>
      </c>
      <c r="R3242" s="40">
        <v>445.58573999999999</v>
      </c>
      <c r="S3242" s="18">
        <f t="shared" si="351"/>
        <v>0.87525242625252375</v>
      </c>
      <c r="T3242" s="18">
        <f t="shared" si="352"/>
        <v>18.127375440751166</v>
      </c>
      <c r="U3242" s="18">
        <f t="shared" si="353"/>
        <v>17.415279043756794</v>
      </c>
      <c r="V3242" s="30">
        <v>445.59350000000001</v>
      </c>
      <c r="Z3242" s="3" t="s">
        <v>48</v>
      </c>
      <c r="AA3242" s="3" t="s">
        <v>47</v>
      </c>
      <c r="AB3242" s="12" t="s">
        <v>48</v>
      </c>
      <c r="AC3242" s="3" t="s">
        <v>47</v>
      </c>
      <c r="AD3242" s="3" t="s">
        <v>47</v>
      </c>
      <c r="AE3242" s="3" t="s">
        <v>47</v>
      </c>
      <c r="AF3242" s="3" t="s">
        <v>48</v>
      </c>
      <c r="AG3242" s="3" t="s">
        <v>47</v>
      </c>
      <c r="AJ3242" s="3" t="s">
        <v>47</v>
      </c>
      <c r="AK3242" s="3" t="s">
        <v>52</v>
      </c>
      <c r="AL3242" s="3" t="s">
        <v>52</v>
      </c>
      <c r="AU3242" s="3">
        <v>0</v>
      </c>
      <c r="AV3242" s="3">
        <v>6</v>
      </c>
      <c r="AW3242" s="3">
        <v>1</v>
      </c>
      <c r="AX3242" s="3">
        <v>6</v>
      </c>
      <c r="AY3242" s="3">
        <v>100</v>
      </c>
      <c r="AZ3242" s="6" t="str">
        <f t="shared" si="354"/>
        <v>2088.2</v>
      </c>
      <c r="BC3242" s="12" t="s">
        <v>7982</v>
      </c>
      <c r="BJ3242" s="12">
        <f t="shared" si="355"/>
        <v>0</v>
      </c>
      <c r="BK3242" s="12">
        <f t="shared" si="356"/>
        <v>0</v>
      </c>
      <c r="CQ3242" s="3" t="str">
        <f>CONCATENATE(baseURL!$A$1,baseURL!$B$1,baseURL!$C$1,".",C3242,".",L3242,".pkl&amp;seq=",BC3242)</f>
        <v>http://proteomics.broadinstitute.org/millscripts/viewfeed.pl?side=xl&amp;cycle=1&amp;fixedMods=iaaC&amp;file=msdataSM/iPRG2012_nd/cpick_in/iPRG2012_nd.2088.2.3.pkl&amp;seq=RLSGLLYEEVR</v>
      </c>
    </row>
    <row r="3243" spans="1:95" x14ac:dyDescent="0.2">
      <c r="A3243" s="3">
        <v>6101</v>
      </c>
      <c r="B3243" s="2" t="s">
        <v>7983</v>
      </c>
      <c r="C3243" s="2" t="s">
        <v>7984</v>
      </c>
      <c r="D3243" s="3">
        <v>8509</v>
      </c>
      <c r="E3243" s="3">
        <v>8500</v>
      </c>
      <c r="F3243" s="3">
        <v>43853</v>
      </c>
      <c r="G3243" s="3">
        <v>10587</v>
      </c>
      <c r="H3243" s="3">
        <v>33.236800000000002</v>
      </c>
      <c r="I3243" s="30">
        <v>502.79448000000002</v>
      </c>
      <c r="J3243" s="30">
        <v>502.79390699999999</v>
      </c>
      <c r="K3243" s="30">
        <v>5.6999999999999998E-4</v>
      </c>
      <c r="L3243" s="3">
        <v>2</v>
      </c>
      <c r="M3243" s="3">
        <v>2</v>
      </c>
      <c r="N3243" s="10">
        <f t="shared" si="350"/>
        <v>1</v>
      </c>
      <c r="O3243" s="35">
        <v>2</v>
      </c>
      <c r="P3243" s="17"/>
      <c r="Q3243" s="40">
        <v>1004.57751</v>
      </c>
      <c r="R3243" s="40">
        <v>502.79239000000001</v>
      </c>
      <c r="S3243" s="18">
        <f t="shared" si="351"/>
        <v>4.1567852687859794</v>
      </c>
      <c r="T3243" s="18">
        <f t="shared" si="352"/>
        <v>3.0171498816409139</v>
      </c>
      <c r="U3243" s="18">
        <f t="shared" si="353"/>
        <v>2.4065598924728917</v>
      </c>
      <c r="V3243" s="30">
        <v>502.79360000000003</v>
      </c>
      <c r="W3243" s="3" t="s">
        <v>47</v>
      </c>
      <c r="X3243" s="3" t="s">
        <v>47</v>
      </c>
      <c r="Y3243" s="3" t="s">
        <v>47</v>
      </c>
      <c r="Z3243" s="3" t="s">
        <v>47</v>
      </c>
      <c r="AA3243" s="3" t="s">
        <v>47</v>
      </c>
      <c r="AB3243" s="12" t="s">
        <v>47</v>
      </c>
      <c r="AC3243" s="3" t="s">
        <v>47</v>
      </c>
      <c r="AD3243" s="3" t="s">
        <v>47</v>
      </c>
      <c r="AE3243" s="3" t="s">
        <v>47</v>
      </c>
      <c r="AF3243" s="3" t="s">
        <v>47</v>
      </c>
      <c r="AG3243" s="3" t="s">
        <v>47</v>
      </c>
      <c r="AH3243" s="3" t="s">
        <v>47</v>
      </c>
      <c r="AI3243" s="3" t="s">
        <v>47</v>
      </c>
      <c r="AK3243" s="3" t="s">
        <v>48</v>
      </c>
      <c r="AL3243" s="3" t="s">
        <v>47</v>
      </c>
      <c r="AU3243" s="3">
        <v>0</v>
      </c>
      <c r="AV3243" s="3">
        <v>14</v>
      </c>
      <c r="AW3243" s="3">
        <v>1</v>
      </c>
      <c r="AX3243" s="3">
        <v>14</v>
      </c>
      <c r="AY3243" s="3">
        <v>100</v>
      </c>
      <c r="AZ3243" s="6" t="str">
        <f t="shared" si="354"/>
        <v>2088.4</v>
      </c>
      <c r="BC3243" s="12" t="s">
        <v>7885</v>
      </c>
      <c r="BJ3243" s="12">
        <f t="shared" si="355"/>
        <v>0</v>
      </c>
      <c r="BK3243" s="12">
        <f t="shared" si="356"/>
        <v>0</v>
      </c>
      <c r="CQ3243" s="3" t="str">
        <f>CONCATENATE(baseURL!$A$1,baseURL!$B$1,baseURL!$C$1,".",C3243,".",L3243,".pkl&amp;seq=",BC3243)</f>
        <v>http://proteomics.broadinstitute.org/millscripts/viewfeed.pl?side=xl&amp;cycle=1&amp;fixedMods=iaaC&amp;file=msdataSM/iPRG2012_nd/cpick_in/iPRG2012_nd.2088.4.2.pkl&amp;seq=AALQTYLPK</v>
      </c>
    </row>
    <row r="3244" spans="1:95" x14ac:dyDescent="0.2">
      <c r="A3244" s="3">
        <v>3525</v>
      </c>
      <c r="B3244" s="2" t="s">
        <v>7985</v>
      </c>
      <c r="C3244" s="2" t="s">
        <v>7972</v>
      </c>
      <c r="D3244" s="3">
        <v>8511</v>
      </c>
      <c r="E3244" s="3">
        <v>8502</v>
      </c>
      <c r="F3244" s="3">
        <v>43855</v>
      </c>
      <c r="G3244" s="3">
        <v>10589</v>
      </c>
      <c r="H3244" s="3">
        <v>33.240099999999998</v>
      </c>
      <c r="I3244" s="30">
        <v>549.63606000000004</v>
      </c>
      <c r="J3244" s="30">
        <v>549.63384489999999</v>
      </c>
      <c r="K3244" s="30">
        <v>2.2200000000000002E-3</v>
      </c>
      <c r="L3244" s="3">
        <v>0</v>
      </c>
      <c r="M3244" s="3">
        <v>3</v>
      </c>
      <c r="N3244" s="10">
        <f t="shared" si="350"/>
        <v>1</v>
      </c>
      <c r="O3244" s="35">
        <v>3</v>
      </c>
      <c r="P3244" s="17"/>
      <c r="Q3244" s="40">
        <v>1646.8860500000001</v>
      </c>
      <c r="R3244" s="40">
        <v>549.63352999999995</v>
      </c>
      <c r="S3244" s="18">
        <f t="shared" si="351"/>
        <v>4.6030670656000812</v>
      </c>
      <c r="T3244" s="18">
        <f t="shared" si="352"/>
        <v>0.57292720121144691</v>
      </c>
      <c r="U3244" s="18">
        <f t="shared" si="353"/>
        <v>0.67317581605514742</v>
      </c>
      <c r="V3244" s="30">
        <v>549.63390000000004</v>
      </c>
      <c r="W3244" s="3" t="s">
        <v>47</v>
      </c>
      <c r="X3244" s="3" t="s">
        <v>47</v>
      </c>
      <c r="Y3244" s="3" t="s">
        <v>47</v>
      </c>
      <c r="Z3244" s="3" t="s">
        <v>47</v>
      </c>
      <c r="AA3244" s="3" t="s">
        <v>47</v>
      </c>
      <c r="AB3244" s="12" t="s">
        <v>47</v>
      </c>
      <c r="AC3244" s="3" t="s">
        <v>47</v>
      </c>
      <c r="AE3244" s="3" t="s">
        <v>47</v>
      </c>
      <c r="AF3244" s="3" t="s">
        <v>48</v>
      </c>
      <c r="AG3244" s="3" t="s">
        <v>52</v>
      </c>
      <c r="AH3244" s="3" t="s">
        <v>47</v>
      </c>
      <c r="AI3244" s="3" t="s">
        <v>47</v>
      </c>
      <c r="AK3244" s="3" t="s">
        <v>48</v>
      </c>
      <c r="AL3244" s="3" t="s">
        <v>48</v>
      </c>
      <c r="AM3244" s="3" t="s">
        <v>48</v>
      </c>
      <c r="AN3244" s="3" t="s">
        <v>47</v>
      </c>
      <c r="AU3244" s="3">
        <v>0</v>
      </c>
      <c r="AV3244" s="3">
        <v>11</v>
      </c>
      <c r="AW3244" s="3">
        <v>1</v>
      </c>
      <c r="AX3244" s="3">
        <v>11</v>
      </c>
      <c r="AY3244" s="3">
        <v>100</v>
      </c>
      <c r="AZ3244" s="6" t="str">
        <f t="shared" si="354"/>
        <v>2088.6</v>
      </c>
      <c r="BC3244" s="12" t="s">
        <v>7986</v>
      </c>
      <c r="BJ3244" s="12">
        <f t="shared" si="355"/>
        <v>0</v>
      </c>
      <c r="BK3244" s="12">
        <f t="shared" si="356"/>
        <v>0</v>
      </c>
      <c r="CQ3244" s="3" t="str">
        <f>CONCATENATE(baseURL!$A$1,baseURL!$B$1,baseURL!$C$1,".",C3244,".",L3244,".pkl&amp;seq=",BC3244)</f>
        <v>http://proteomics.broadinstitute.org/millscripts/viewfeed.pl?side=xl&amp;cycle=1&amp;fixedMods=iaaC&amp;file=msdataSM/iPRG2012_nd/cpick_in/iPRG2012_nd.2088.6.0.pkl&amp;seq=AGAKFGQTVLVDGVER</v>
      </c>
    </row>
    <row r="3245" spans="1:95" x14ac:dyDescent="0.2">
      <c r="A3245" s="3">
        <v>4942</v>
      </c>
      <c r="B3245" s="2" t="s">
        <v>7987</v>
      </c>
      <c r="C3245" s="2" t="s">
        <v>7988</v>
      </c>
      <c r="D3245" s="3">
        <v>8512</v>
      </c>
      <c r="E3245" s="3">
        <v>8503</v>
      </c>
      <c r="F3245" s="3">
        <v>43856</v>
      </c>
      <c r="G3245" s="3">
        <v>10590</v>
      </c>
      <c r="H3245" s="3">
        <v>33.241799999999998</v>
      </c>
      <c r="I3245" s="30">
        <v>582.77315999999996</v>
      </c>
      <c r="J3245" s="30">
        <v>582.77214570000001</v>
      </c>
      <c r="K3245" s="30">
        <v>1.01E-3</v>
      </c>
      <c r="L3245" s="3">
        <v>2</v>
      </c>
      <c r="M3245" s="3">
        <v>2</v>
      </c>
      <c r="N3245" s="10">
        <f t="shared" si="350"/>
        <v>1</v>
      </c>
      <c r="O3245" s="35">
        <v>2</v>
      </c>
      <c r="P3245" s="17"/>
      <c r="Q3245" s="40">
        <v>1164.53539</v>
      </c>
      <c r="R3245" s="40">
        <v>582.77133000000003</v>
      </c>
      <c r="S3245" s="18">
        <f t="shared" si="351"/>
        <v>3.1401682027274189</v>
      </c>
      <c r="T3245" s="18">
        <f t="shared" si="352"/>
        <v>1.3996913677540552</v>
      </c>
      <c r="U3245" s="18">
        <f t="shared" si="353"/>
        <v>1.4928668504737717</v>
      </c>
      <c r="V3245" s="30">
        <v>582.7722</v>
      </c>
      <c r="W3245" s="3" t="s">
        <v>47</v>
      </c>
      <c r="X3245" s="3" t="s">
        <v>47</v>
      </c>
      <c r="Y3245" s="3" t="s">
        <v>47</v>
      </c>
      <c r="Z3245" s="3" t="s">
        <v>47</v>
      </c>
      <c r="AA3245" s="3" t="s">
        <v>48</v>
      </c>
      <c r="AB3245" s="12" t="s">
        <v>47</v>
      </c>
      <c r="AC3245" s="3" t="s">
        <v>47</v>
      </c>
      <c r="AD3245" s="3" t="s">
        <v>47</v>
      </c>
      <c r="AE3245" s="3" t="s">
        <v>47</v>
      </c>
      <c r="AF3245" s="3" t="s">
        <v>47</v>
      </c>
      <c r="AG3245" s="3" t="s">
        <v>47</v>
      </c>
      <c r="AH3245" s="3" t="s">
        <v>47</v>
      </c>
      <c r="AI3245" s="3" t="s">
        <v>47</v>
      </c>
      <c r="AJ3245" s="3" t="s">
        <v>47</v>
      </c>
      <c r="AK3245" s="3" t="s">
        <v>47</v>
      </c>
      <c r="AL3245" s="3" t="s">
        <v>47</v>
      </c>
      <c r="AM3245" s="3" t="s">
        <v>47</v>
      </c>
      <c r="AN3245" s="3" t="s">
        <v>47</v>
      </c>
      <c r="AU3245" s="3">
        <v>0</v>
      </c>
      <c r="AV3245" s="3">
        <v>17</v>
      </c>
      <c r="AW3245" s="3">
        <v>1</v>
      </c>
      <c r="AX3245" s="3">
        <v>17</v>
      </c>
      <c r="AY3245" s="3">
        <v>100</v>
      </c>
      <c r="AZ3245" s="6" t="str">
        <f t="shared" si="354"/>
        <v>2088.7</v>
      </c>
      <c r="BC3245" s="12" t="s">
        <v>7989</v>
      </c>
      <c r="BJ3245" s="12">
        <f t="shared" si="355"/>
        <v>0</v>
      </c>
      <c r="BK3245" s="12">
        <f t="shared" si="356"/>
        <v>0</v>
      </c>
      <c r="CQ3245" s="3" t="str">
        <f>CONCATENATE(baseURL!$A$1,baseURL!$B$1,baseURL!$C$1,".",C3245,".",L3245,".pkl&amp;seq=",BC3245)</f>
        <v>http://proteomics.broadinstitute.org/millscripts/viewfeed.pl?side=xl&amp;cycle=1&amp;fixedMods=iaaC&amp;file=msdataSM/iPRG2012_nd/cpick_in/iPRG2012_nd.2088.7.2.pkl&amp;seq=EGPLFGEEMR</v>
      </c>
    </row>
    <row r="3246" spans="1:95" x14ac:dyDescent="0.2">
      <c r="A3246" s="3">
        <v>1775</v>
      </c>
      <c r="B3246" s="2" t="s">
        <v>7977</v>
      </c>
      <c r="C3246" s="2" t="s">
        <v>7975</v>
      </c>
      <c r="D3246" s="3">
        <v>8514</v>
      </c>
      <c r="E3246" s="3">
        <v>8505</v>
      </c>
      <c r="F3246" s="3">
        <v>43858</v>
      </c>
      <c r="G3246" s="3">
        <v>10592</v>
      </c>
      <c r="H3246" s="3">
        <v>33.2468</v>
      </c>
      <c r="I3246" s="30">
        <v>636.56849</v>
      </c>
      <c r="J3246" s="30">
        <v>636.56658909999999</v>
      </c>
      <c r="K3246" s="30">
        <v>1.9E-3</v>
      </c>
      <c r="L3246" s="3">
        <v>8</v>
      </c>
      <c r="M3246" s="3">
        <v>4</v>
      </c>
      <c r="N3246" s="10">
        <f t="shared" si="350"/>
        <v>-1</v>
      </c>
      <c r="O3246" s="35">
        <v>4</v>
      </c>
      <c r="P3246" s="17"/>
      <c r="Q3246" s="40">
        <v>2543.2406099999998</v>
      </c>
      <c r="R3246" s="40">
        <v>636.56560999999999</v>
      </c>
      <c r="S3246" s="18">
        <f t="shared" si="351"/>
        <v>4.5242783379464324</v>
      </c>
      <c r="T3246" s="18">
        <f t="shared" si="352"/>
        <v>1.5380975418936227</v>
      </c>
      <c r="U3246" s="18">
        <f t="shared" si="353"/>
        <v>1.2410346830577368</v>
      </c>
      <c r="V3246" s="30">
        <v>636.56640000000004</v>
      </c>
      <c r="W3246" s="3" t="s">
        <v>47</v>
      </c>
      <c r="Y3246" s="3" t="s">
        <v>47</v>
      </c>
      <c r="AA3246" s="3" t="s">
        <v>47</v>
      </c>
      <c r="AB3246" s="12" t="s">
        <v>47</v>
      </c>
      <c r="AC3246" s="3" t="s">
        <v>47</v>
      </c>
      <c r="AE3246" s="3" t="s">
        <v>47</v>
      </c>
      <c r="AF3246" s="3" t="s">
        <v>65</v>
      </c>
      <c r="AI3246" s="3" t="s">
        <v>48</v>
      </c>
      <c r="AL3246" s="3" t="s">
        <v>48</v>
      </c>
      <c r="AM3246" s="3" t="s">
        <v>47</v>
      </c>
      <c r="AU3246" s="3">
        <v>1</v>
      </c>
      <c r="AV3246" s="3">
        <v>7</v>
      </c>
      <c r="AW3246" s="3">
        <v>1</v>
      </c>
      <c r="AX3246" s="3">
        <v>7</v>
      </c>
      <c r="AY3246" s="3">
        <v>100</v>
      </c>
      <c r="AZ3246" s="6" t="str">
        <f t="shared" si="354"/>
        <v>2088.9</v>
      </c>
      <c r="BC3246" s="12" t="s">
        <v>7978</v>
      </c>
      <c r="BJ3246" s="12">
        <f t="shared" si="355"/>
        <v>0</v>
      </c>
      <c r="BK3246" s="12">
        <f t="shared" si="356"/>
        <v>0</v>
      </c>
      <c r="CB3246" s="3" t="s">
        <v>7979</v>
      </c>
      <c r="CQ3246" s="3" t="str">
        <f>CONCATENATE(baseURL!$A$1,baseURL!$B$1,baseURL!$C$1,".",C3246,".",L3246,".pkl&amp;seq=",BC3246)</f>
        <v>http://proteomics.broadinstitute.org/millscripts/viewfeed.pl?side=xl&amp;cycle=1&amp;fixedMods=iaaC&amp;file=msdataSM/iPRG2012_nd/cpick_in/iPRG2012_nd.2088.9.8.pkl&amp;seq=SLVPSGASTGVHEALEMRDEDKSK</v>
      </c>
    </row>
    <row r="3247" spans="1:95" x14ac:dyDescent="0.2">
      <c r="A3247" s="3">
        <v>2376</v>
      </c>
      <c r="B3247" s="2" t="s">
        <v>7993</v>
      </c>
      <c r="C3247" s="2" t="s">
        <v>7994</v>
      </c>
      <c r="D3247" s="3">
        <v>8515</v>
      </c>
      <c r="E3247" s="3">
        <v>8506</v>
      </c>
      <c r="F3247" s="3">
        <v>43871</v>
      </c>
      <c r="G3247" s="3">
        <v>10594</v>
      </c>
      <c r="H3247" s="3">
        <v>33.257199999999997</v>
      </c>
      <c r="I3247" s="30">
        <v>444.54548999999997</v>
      </c>
      <c r="J3247" s="30">
        <v>444.54549259999999</v>
      </c>
      <c r="K3247" s="30">
        <v>0</v>
      </c>
      <c r="L3247" s="3">
        <v>3</v>
      </c>
      <c r="M3247" s="3">
        <v>0</v>
      </c>
      <c r="N3247" s="10">
        <f t="shared" si="350"/>
        <v>1</v>
      </c>
      <c r="O3247" s="35">
        <v>3</v>
      </c>
      <c r="P3247" s="17"/>
      <c r="Q3247" s="40">
        <v>1331.62012</v>
      </c>
      <c r="R3247" s="40">
        <v>444.54489000000001</v>
      </c>
      <c r="S3247" s="18">
        <f t="shared" si="351"/>
        <v>1.3496949654804817</v>
      </c>
      <c r="T3247" s="18">
        <f t="shared" si="352"/>
        <v>1.3555436437009714</v>
      </c>
      <c r="U3247" s="18">
        <f t="shared" si="353"/>
        <v>0.69734239890404115</v>
      </c>
      <c r="V3247" s="30">
        <v>444.54520000000002</v>
      </c>
      <c r="W3247" s="3" t="s">
        <v>47</v>
      </c>
      <c r="Z3247" s="3" t="s">
        <v>47</v>
      </c>
      <c r="AA3247" s="3" t="s">
        <v>47</v>
      </c>
      <c r="AB3247" s="12" t="s">
        <v>47</v>
      </c>
      <c r="AC3247" s="3" t="s">
        <v>48</v>
      </c>
      <c r="AG3247" s="3" t="s">
        <v>48</v>
      </c>
      <c r="AH3247" s="3" t="s">
        <v>47</v>
      </c>
      <c r="AL3247" s="3" t="s">
        <v>48</v>
      </c>
      <c r="AO3247" s="3" t="s">
        <v>48</v>
      </c>
      <c r="AU3247" s="3">
        <v>0</v>
      </c>
      <c r="AV3247" s="3">
        <v>5</v>
      </c>
      <c r="AW3247" s="3">
        <v>1</v>
      </c>
      <c r="AX3247" s="3">
        <v>5</v>
      </c>
      <c r="AY3247" s="3">
        <v>100</v>
      </c>
      <c r="AZ3247" s="6" t="str">
        <f t="shared" si="354"/>
        <v>2089.1</v>
      </c>
      <c r="BC3247" s="12" t="s">
        <v>7995</v>
      </c>
      <c r="BJ3247" s="12">
        <f t="shared" si="355"/>
        <v>1</v>
      </c>
      <c r="BK3247" s="12">
        <f t="shared" si="356"/>
        <v>0</v>
      </c>
      <c r="CQ3247" s="3" t="str">
        <f>CONCATENATE(baseURL!$A$1,baseURL!$B$1,baseURL!$C$1,".",C3247,".",L3247,".pkl&amp;seq=",BC3247)</f>
        <v>http://proteomics.broadinstitute.org/millscripts/viewfeed.pl?side=xl&amp;cycle=1&amp;fixedMods=iaaC&amp;file=msdataSM/iPRG2012_nd/cpick_in/iPRG2012_nd.2089.1.3.pkl&amp;seq=YNWLCDPVHK</v>
      </c>
    </row>
    <row r="3248" spans="1:95" x14ac:dyDescent="0.2">
      <c r="A3248" s="3">
        <v>5638</v>
      </c>
      <c r="B3248" s="2" t="s">
        <v>7996</v>
      </c>
      <c r="C3248" s="2" t="s">
        <v>7997</v>
      </c>
      <c r="D3248" s="3">
        <v>8520</v>
      </c>
      <c r="E3248" s="3">
        <v>8511</v>
      </c>
      <c r="F3248" s="3">
        <v>43876</v>
      </c>
      <c r="G3248" s="3">
        <v>10599</v>
      </c>
      <c r="H3248" s="3">
        <v>33.271299999999997</v>
      </c>
      <c r="I3248" s="30">
        <v>811.41664000000003</v>
      </c>
      <c r="J3248" s="30">
        <v>811.41722749999997</v>
      </c>
      <c r="K3248" s="30">
        <v>-5.9000000000000003E-4</v>
      </c>
      <c r="L3248" s="3">
        <v>3</v>
      </c>
      <c r="M3248" s="3">
        <v>3</v>
      </c>
      <c r="N3248" s="10">
        <f t="shared" si="350"/>
        <v>1</v>
      </c>
      <c r="O3248" s="35">
        <v>3</v>
      </c>
      <c r="P3248" s="17"/>
      <c r="Q3248" s="40">
        <v>2432.2350700000002</v>
      </c>
      <c r="R3248" s="40">
        <v>811.41654000000005</v>
      </c>
      <c r="S3248" s="18">
        <f t="shared" si="351"/>
        <v>0.12324126394428432</v>
      </c>
      <c r="T3248" s="18">
        <f t="shared" si="352"/>
        <v>0.8472836897220366</v>
      </c>
      <c r="U3248" s="18">
        <f t="shared" si="353"/>
        <v>0.81339234214436384</v>
      </c>
      <c r="V3248" s="30">
        <v>811.41719999999998</v>
      </c>
      <c r="W3248" s="3" t="s">
        <v>47</v>
      </c>
      <c r="X3248" s="3" t="s">
        <v>47</v>
      </c>
      <c r="Y3248" s="3" t="s">
        <v>47</v>
      </c>
      <c r="Z3248" s="3" t="s">
        <v>47</v>
      </c>
      <c r="AA3248" s="3" t="s">
        <v>47</v>
      </c>
      <c r="AB3248" s="12" t="s">
        <v>47</v>
      </c>
      <c r="AC3248" s="3" t="s">
        <v>47</v>
      </c>
      <c r="AD3248" s="3" t="s">
        <v>47</v>
      </c>
      <c r="AE3248" s="3" t="s">
        <v>47</v>
      </c>
      <c r="AF3248" s="3" t="s">
        <v>47</v>
      </c>
      <c r="AG3248" s="3" t="s">
        <v>47</v>
      </c>
      <c r="AI3248" s="3" t="s">
        <v>47</v>
      </c>
      <c r="AJ3248" s="3" t="s">
        <v>47</v>
      </c>
      <c r="AL3248" s="3" t="s">
        <v>47</v>
      </c>
      <c r="AM3248" s="3" t="s">
        <v>47</v>
      </c>
      <c r="AN3248" s="3" t="s">
        <v>47</v>
      </c>
      <c r="AO3248" s="3" t="s">
        <v>52</v>
      </c>
      <c r="AU3248" s="3">
        <v>0</v>
      </c>
      <c r="AV3248" s="3">
        <v>16</v>
      </c>
      <c r="AW3248" s="3">
        <v>1</v>
      </c>
      <c r="AX3248" s="3">
        <v>16</v>
      </c>
      <c r="AY3248" s="3">
        <v>100</v>
      </c>
      <c r="AZ3248" s="6" t="str">
        <f t="shared" si="354"/>
        <v>2089.6</v>
      </c>
      <c r="BC3248" s="12" t="s">
        <v>7992</v>
      </c>
      <c r="BJ3248" s="12">
        <f t="shared" si="355"/>
        <v>0</v>
      </c>
      <c r="BK3248" s="12">
        <f t="shared" si="356"/>
        <v>0</v>
      </c>
      <c r="CQ3248" s="3" t="str">
        <f>CONCATENATE(baseURL!$A$1,baseURL!$B$1,baseURL!$C$1,".",C3248,".",L3248,".pkl&amp;seq=",BC3248)</f>
        <v>http://proteomics.broadinstitute.org/millscripts/viewfeed.pl?side=xl&amp;cycle=1&amp;fixedMods=iaaC&amp;file=msdataSM/iPRG2012_nd/cpick_in/iPRG2012_nd.2089.6.3.pkl&amp;seq=LLGDAAKNQAAMNPSNTVFDAKR</v>
      </c>
    </row>
    <row r="3249" spans="1:95" x14ac:dyDescent="0.2">
      <c r="A3249" s="3">
        <v>4589</v>
      </c>
      <c r="B3249" s="2" t="s">
        <v>8001</v>
      </c>
      <c r="C3249" s="2" t="s">
        <v>8002</v>
      </c>
      <c r="D3249" s="3">
        <v>8532</v>
      </c>
      <c r="E3249" s="3">
        <v>8523</v>
      </c>
      <c r="F3249" s="3">
        <v>43903</v>
      </c>
      <c r="G3249" s="3">
        <v>10612</v>
      </c>
      <c r="H3249" s="3">
        <v>33.293999999999997</v>
      </c>
      <c r="I3249" s="30">
        <v>644.79524000000004</v>
      </c>
      <c r="J3249" s="30">
        <v>644.79509340000004</v>
      </c>
      <c r="K3249" s="30">
        <v>1.4999999999999999E-4</v>
      </c>
      <c r="L3249" s="3">
        <v>2</v>
      </c>
      <c r="M3249" s="3">
        <v>2</v>
      </c>
      <c r="N3249" s="10">
        <f t="shared" si="350"/>
        <v>1</v>
      </c>
      <c r="O3249" s="35">
        <v>2</v>
      </c>
      <c r="P3249" s="17"/>
      <c r="Q3249" s="40">
        <v>1288.58042</v>
      </c>
      <c r="R3249" s="40">
        <v>644.79385000000002</v>
      </c>
      <c r="S3249" s="18">
        <f t="shared" si="351"/>
        <v>2.1557277570418503</v>
      </c>
      <c r="T3249" s="18">
        <f t="shared" si="352"/>
        <v>1.9283682684337184</v>
      </c>
      <c r="U3249" s="18">
        <f t="shared" si="353"/>
        <v>2.0936924258849285</v>
      </c>
      <c r="V3249" s="30">
        <v>644.79520000000002</v>
      </c>
      <c r="W3249" s="3" t="s">
        <v>47</v>
      </c>
      <c r="X3249" s="3" t="s">
        <v>47</v>
      </c>
      <c r="Y3249" s="3" t="s">
        <v>47</v>
      </c>
      <c r="Z3249" s="3" t="s">
        <v>47</v>
      </c>
      <c r="AA3249" s="3" t="s">
        <v>47</v>
      </c>
      <c r="AB3249" s="12" t="s">
        <v>47</v>
      </c>
      <c r="AC3249" s="3" t="s">
        <v>47</v>
      </c>
      <c r="AD3249" s="3" t="s">
        <v>47</v>
      </c>
      <c r="AE3249" s="3" t="s">
        <v>47</v>
      </c>
      <c r="AF3249" s="3" t="s">
        <v>47</v>
      </c>
      <c r="AG3249" s="3" t="s">
        <v>47</v>
      </c>
      <c r="AH3249" s="3" t="s">
        <v>47</v>
      </c>
      <c r="AI3249" s="3" t="s">
        <v>47</v>
      </c>
      <c r="AK3249" s="3" t="s">
        <v>47</v>
      </c>
      <c r="AL3249" s="3" t="s">
        <v>47</v>
      </c>
      <c r="AM3249" s="3" t="s">
        <v>47</v>
      </c>
      <c r="AU3249" s="3">
        <v>0</v>
      </c>
      <c r="AV3249" s="3">
        <v>16</v>
      </c>
      <c r="AW3249" s="3">
        <v>1</v>
      </c>
      <c r="AX3249" s="3">
        <v>16</v>
      </c>
      <c r="AY3249" s="3">
        <v>100</v>
      </c>
      <c r="AZ3249" s="6" t="str">
        <f t="shared" si="354"/>
        <v>2090.12</v>
      </c>
      <c r="BC3249" s="12" t="s">
        <v>7899</v>
      </c>
      <c r="BJ3249" s="12">
        <f t="shared" si="355"/>
        <v>0</v>
      </c>
      <c r="BK3249" s="12">
        <f t="shared" si="356"/>
        <v>0</v>
      </c>
      <c r="CQ3249" s="3" t="str">
        <f>CONCATENATE(baseURL!$A$1,baseURL!$B$1,baseURL!$C$1,".",C3249,".",L3249,".pkl&amp;seq=",BC3249)</f>
        <v>http://proteomics.broadinstitute.org/millscripts/viewfeed.pl?side=xl&amp;cycle=1&amp;fixedMods=iaaC&amp;file=msdataSM/iPRG2012_nd/cpick_in/iPRG2012_nd.2090.12.2.pkl&amp;seq=EEPDLDWSAAR</v>
      </c>
    </row>
    <row r="3250" spans="1:95" x14ac:dyDescent="0.2">
      <c r="A3250" s="3">
        <v>2683</v>
      </c>
      <c r="B3250" s="2" t="s">
        <v>8003</v>
      </c>
      <c r="C3250" s="2" t="s">
        <v>8004</v>
      </c>
      <c r="D3250" s="3">
        <v>8533</v>
      </c>
      <c r="E3250" s="3">
        <v>8524</v>
      </c>
      <c r="F3250" s="3">
        <v>43904</v>
      </c>
      <c r="G3250" s="3">
        <v>10613</v>
      </c>
      <c r="H3250" s="3">
        <v>33.295699999999997</v>
      </c>
      <c r="I3250" s="30">
        <v>646.09478999999999</v>
      </c>
      <c r="J3250" s="30">
        <v>646.09339220000004</v>
      </c>
      <c r="K3250" s="30">
        <v>1.4E-3</v>
      </c>
      <c r="L3250" s="3">
        <v>4</v>
      </c>
      <c r="M3250" s="3">
        <v>4</v>
      </c>
      <c r="N3250" s="10">
        <f t="shared" si="350"/>
        <v>1</v>
      </c>
      <c r="O3250" s="35">
        <v>4</v>
      </c>
      <c r="P3250" s="17"/>
      <c r="Q3250" s="40">
        <v>2581.3467900000001</v>
      </c>
      <c r="R3250" s="40">
        <v>646.09214999999995</v>
      </c>
      <c r="S3250" s="18">
        <f t="shared" si="351"/>
        <v>4.0861044357870071</v>
      </c>
      <c r="T3250" s="18">
        <f t="shared" si="352"/>
        <v>1.9226359584967141</v>
      </c>
      <c r="U3250" s="18">
        <f t="shared" si="353"/>
        <v>1.6251551734183569</v>
      </c>
      <c r="V3250" s="30">
        <v>646.09320000000002</v>
      </c>
      <c r="W3250" s="3" t="s">
        <v>47</v>
      </c>
      <c r="Z3250" s="3" t="s">
        <v>47</v>
      </c>
      <c r="AA3250" s="3" t="s">
        <v>48</v>
      </c>
      <c r="AB3250" s="12" t="s">
        <v>47</v>
      </c>
      <c r="AC3250" s="3" t="s">
        <v>47</v>
      </c>
      <c r="AD3250" s="3" t="s">
        <v>47</v>
      </c>
      <c r="AE3250" s="3" t="s">
        <v>47</v>
      </c>
      <c r="AF3250" s="3" t="s">
        <v>47</v>
      </c>
      <c r="AG3250" s="3" t="s">
        <v>47</v>
      </c>
      <c r="AI3250" s="3" t="s">
        <v>47</v>
      </c>
      <c r="AJ3250" s="3" t="s">
        <v>47</v>
      </c>
      <c r="AK3250" s="3" t="s">
        <v>47</v>
      </c>
      <c r="AL3250" s="3" t="s">
        <v>47</v>
      </c>
      <c r="AN3250" s="3" t="s">
        <v>47</v>
      </c>
      <c r="AU3250" s="3">
        <v>0</v>
      </c>
      <c r="AV3250" s="3">
        <v>13</v>
      </c>
      <c r="AW3250" s="3">
        <v>1</v>
      </c>
      <c r="AX3250" s="3">
        <v>13</v>
      </c>
      <c r="AY3250" s="3">
        <v>100</v>
      </c>
      <c r="AZ3250" s="6" t="str">
        <f t="shared" si="354"/>
        <v>2090.13</v>
      </c>
      <c r="BC3250" s="12" t="s">
        <v>8005</v>
      </c>
      <c r="BJ3250" s="12">
        <f t="shared" si="355"/>
        <v>0</v>
      </c>
      <c r="BK3250" s="12">
        <f t="shared" si="356"/>
        <v>0</v>
      </c>
      <c r="CQ3250" s="3" t="str">
        <f>CONCATENATE(baseURL!$A$1,baseURL!$B$1,baseURL!$C$1,".",C3250,".",L3250,".pkl&amp;seq=",BC3250)</f>
        <v>http://proteomics.broadinstitute.org/millscripts/viewfeed.pl?side=xl&amp;cycle=1&amp;fixedMods=iaaC&amp;file=msdataSM/iPRG2012_nd/cpick_in/iPRG2012_nd.2090.13.4.pkl&amp;seq=SSAAGNTVLLGGGDTATVAKKYGVTDK</v>
      </c>
    </row>
    <row r="3251" spans="1:95" x14ac:dyDescent="0.2">
      <c r="A3251" s="3">
        <v>2735</v>
      </c>
      <c r="B3251" s="2" t="s">
        <v>8006</v>
      </c>
      <c r="C3251" s="2" t="s">
        <v>7993</v>
      </c>
      <c r="D3251" s="3">
        <v>8522</v>
      </c>
      <c r="E3251" s="3">
        <v>8513</v>
      </c>
      <c r="F3251" s="3">
        <v>43893</v>
      </c>
      <c r="G3251" s="3">
        <v>10602</v>
      </c>
      <c r="H3251" s="3">
        <v>33.280700000000003</v>
      </c>
      <c r="I3251" s="30">
        <v>500.95357999999999</v>
      </c>
      <c r="J3251" s="30">
        <v>500.95589819999998</v>
      </c>
      <c r="K3251" s="30">
        <v>-2.32E-3</v>
      </c>
      <c r="L3251" s="3">
        <v>3</v>
      </c>
      <c r="M3251" s="3">
        <v>3</v>
      </c>
      <c r="N3251" s="10">
        <f t="shared" si="350"/>
        <v>1</v>
      </c>
      <c r="O3251" s="35">
        <v>3</v>
      </c>
      <c r="P3251" s="17"/>
      <c r="Q3251" s="40">
        <v>1500.8492699999999</v>
      </c>
      <c r="R3251" s="40">
        <v>500.95461</v>
      </c>
      <c r="S3251" s="18">
        <f t="shared" si="351"/>
        <v>-2.0560745014688999</v>
      </c>
      <c r="T3251" s="18">
        <f t="shared" si="352"/>
        <v>2.5714904589386127</v>
      </c>
      <c r="U3251" s="18">
        <f t="shared" si="353"/>
        <v>2.575083598857665</v>
      </c>
      <c r="V3251" s="30">
        <v>500.95589999999999</v>
      </c>
      <c r="Y3251" s="3" t="s">
        <v>48</v>
      </c>
      <c r="Z3251" s="3" t="s">
        <v>47</v>
      </c>
      <c r="AA3251" s="3" t="s">
        <v>47</v>
      </c>
      <c r="AB3251" s="12" t="s">
        <v>47</v>
      </c>
      <c r="AC3251" s="3" t="s">
        <v>52</v>
      </c>
      <c r="AD3251" s="3" t="s">
        <v>47</v>
      </c>
      <c r="AE3251" s="3" t="s">
        <v>47</v>
      </c>
      <c r="AF3251" s="3" t="s">
        <v>48</v>
      </c>
      <c r="AG3251" s="3" t="s">
        <v>48</v>
      </c>
      <c r="AH3251" s="3" t="s">
        <v>47</v>
      </c>
      <c r="AL3251" s="3" t="s">
        <v>48</v>
      </c>
      <c r="AM3251" s="3" t="s">
        <v>52</v>
      </c>
      <c r="AU3251" s="3">
        <v>0</v>
      </c>
      <c r="AV3251" s="3">
        <v>6</v>
      </c>
      <c r="AW3251" s="3">
        <v>1</v>
      </c>
      <c r="AX3251" s="3">
        <v>6</v>
      </c>
      <c r="AY3251" s="3">
        <v>100</v>
      </c>
      <c r="AZ3251" s="6" t="str">
        <f t="shared" si="354"/>
        <v>2090.2</v>
      </c>
      <c r="BC3251" s="12" t="s">
        <v>7825</v>
      </c>
      <c r="BJ3251" s="12">
        <f t="shared" si="355"/>
        <v>0</v>
      </c>
      <c r="BK3251" s="12">
        <f t="shared" si="356"/>
        <v>0</v>
      </c>
      <c r="CQ3251" s="3" t="str">
        <f>CONCATENATE(baseURL!$A$1,baseURL!$B$1,baseURL!$C$1,".",C3251,".",L3251,".pkl&amp;seq=",BC3251)</f>
        <v>http://proteomics.broadinstitute.org/millscripts/viewfeed.pl?side=xl&amp;cycle=1&amp;fixedMods=iaaC&amp;file=msdataSM/iPRG2012_nd/cpick_in/iPRG2012_nd.2090.2.3.pkl&amp;seq=LTSLNVVAGSDLRR</v>
      </c>
    </row>
    <row r="3252" spans="1:95" x14ac:dyDescent="0.2">
      <c r="A3252" s="3">
        <v>1562</v>
      </c>
      <c r="B3252" s="2" t="s">
        <v>8007</v>
      </c>
      <c r="C3252" s="2" t="s">
        <v>8008</v>
      </c>
      <c r="D3252" s="3">
        <v>8528</v>
      </c>
      <c r="E3252" s="3">
        <v>8519</v>
      </c>
      <c r="F3252" s="3">
        <v>43899</v>
      </c>
      <c r="G3252" s="3">
        <v>10608</v>
      </c>
      <c r="H3252" s="3">
        <v>33.287300000000002</v>
      </c>
      <c r="I3252" s="30">
        <v>585.63643000000002</v>
      </c>
      <c r="J3252" s="30">
        <v>585.63584109999999</v>
      </c>
      <c r="K3252" s="30">
        <v>5.9000000000000003E-4</v>
      </c>
      <c r="L3252" s="3">
        <v>3</v>
      </c>
      <c r="M3252" s="3">
        <v>3</v>
      </c>
      <c r="N3252" s="10">
        <f t="shared" si="350"/>
        <v>1</v>
      </c>
      <c r="O3252" s="35">
        <v>3</v>
      </c>
      <c r="P3252" s="17"/>
      <c r="Q3252" s="40">
        <v>1754.89192</v>
      </c>
      <c r="R3252" s="40">
        <v>585.63549</v>
      </c>
      <c r="S3252" s="18">
        <f t="shared" si="351"/>
        <v>1.6050939809234439</v>
      </c>
      <c r="T3252" s="18">
        <f t="shared" si="352"/>
        <v>0.59951967731488809</v>
      </c>
      <c r="U3252" s="18">
        <f t="shared" si="353"/>
        <v>0.70009418313775873</v>
      </c>
      <c r="V3252" s="30">
        <v>585.63589999999999</v>
      </c>
      <c r="X3252" s="3" t="s">
        <v>47</v>
      </c>
      <c r="Y3252" s="3" t="s">
        <v>47</v>
      </c>
      <c r="AA3252" s="3" t="s">
        <v>65</v>
      </c>
      <c r="AC3252" s="3" t="s">
        <v>52</v>
      </c>
      <c r="AD3252" s="3" t="s">
        <v>47</v>
      </c>
      <c r="AG3252" s="3" t="s">
        <v>47</v>
      </c>
      <c r="AU3252" s="3">
        <v>1</v>
      </c>
      <c r="AV3252" s="3">
        <v>4</v>
      </c>
      <c r="AW3252" s="3">
        <v>1</v>
      </c>
      <c r="AX3252" s="3">
        <v>4</v>
      </c>
      <c r="AY3252" s="3">
        <v>100</v>
      </c>
      <c r="AZ3252" s="6" t="str">
        <f t="shared" si="354"/>
        <v>2090.8</v>
      </c>
      <c r="BC3252" s="12" t="s">
        <v>8009</v>
      </c>
      <c r="BJ3252" s="12">
        <f t="shared" si="355"/>
        <v>0</v>
      </c>
      <c r="BK3252" s="12">
        <f t="shared" si="356"/>
        <v>0</v>
      </c>
      <c r="BW3252" s="3" t="s">
        <v>8010</v>
      </c>
      <c r="CQ3252" s="3" t="str">
        <f>CONCATENATE(baseURL!$A$1,baseURL!$B$1,baseURL!$C$1,".",C3252,".",L3252,".pkl&amp;seq=",BC3252)</f>
        <v>http://proteomics.broadinstitute.org/millscripts/viewfeed.pl?side=xl&amp;cycle=1&amp;fixedMods=iaaC&amp;file=msdataSM/iPRG2012_nd/cpick_in/iPRG2012_nd.2090.8.3.pkl&amp;seq=ASTLAFLESSKDGSVSR</v>
      </c>
    </row>
    <row r="3253" spans="1:95" x14ac:dyDescent="0.2">
      <c r="A3253" s="3">
        <v>4438</v>
      </c>
      <c r="B3253" s="2" t="s">
        <v>7998</v>
      </c>
      <c r="C3253" s="2" t="s">
        <v>7999</v>
      </c>
      <c r="D3253" s="3">
        <v>8529</v>
      </c>
      <c r="E3253" s="3">
        <v>8520</v>
      </c>
      <c r="F3253" s="3">
        <v>43900</v>
      </c>
      <c r="G3253" s="3">
        <v>10609</v>
      </c>
      <c r="H3253" s="3">
        <v>33.289000000000001</v>
      </c>
      <c r="I3253" s="30">
        <v>611.65132000000006</v>
      </c>
      <c r="J3253" s="30">
        <v>611.31502360000002</v>
      </c>
      <c r="K3253" s="30">
        <v>0.33629999999999999</v>
      </c>
      <c r="L3253" s="3">
        <v>0</v>
      </c>
      <c r="M3253" s="3">
        <v>3</v>
      </c>
      <c r="N3253" s="10">
        <f t="shared" si="350"/>
        <v>1</v>
      </c>
      <c r="O3253" s="35">
        <v>3</v>
      </c>
      <c r="P3253" s="17"/>
      <c r="Q3253" s="40">
        <v>1831.9296999999999</v>
      </c>
      <c r="R3253" s="40">
        <v>611.31475</v>
      </c>
      <c r="S3253" s="18">
        <f t="shared" si="351"/>
        <v>550.56744500284276</v>
      </c>
      <c r="T3253" s="18">
        <f t="shared" si="352"/>
        <v>0.44755995175003516</v>
      </c>
      <c r="U3253" s="18">
        <f t="shared" si="353"/>
        <v>0.24537278049048697</v>
      </c>
      <c r="V3253" s="30">
        <v>611.31489999999997</v>
      </c>
      <c r="W3253" s="3" t="s">
        <v>47</v>
      </c>
      <c r="X3253" s="3" t="s">
        <v>47</v>
      </c>
      <c r="Y3253" s="3" t="s">
        <v>47</v>
      </c>
      <c r="Z3253" s="3" t="s">
        <v>47</v>
      </c>
      <c r="AA3253" s="3" t="s">
        <v>47</v>
      </c>
      <c r="AB3253" s="12" t="s">
        <v>47</v>
      </c>
      <c r="AC3253" s="3" t="s">
        <v>47</v>
      </c>
      <c r="AD3253" s="3" t="s">
        <v>48</v>
      </c>
      <c r="AE3253" s="3" t="s">
        <v>47</v>
      </c>
      <c r="AF3253" s="3" t="s">
        <v>47</v>
      </c>
      <c r="AG3253" s="3" t="s">
        <v>47</v>
      </c>
      <c r="AH3253" s="3" t="s">
        <v>47</v>
      </c>
      <c r="AI3253" s="3" t="s">
        <v>47</v>
      </c>
      <c r="AK3253" s="3" t="s">
        <v>48</v>
      </c>
      <c r="AL3253" s="3" t="s">
        <v>48</v>
      </c>
      <c r="AM3253" s="3" t="s">
        <v>47</v>
      </c>
      <c r="AN3253" s="3" t="s">
        <v>48</v>
      </c>
      <c r="AU3253" s="3">
        <v>0</v>
      </c>
      <c r="AV3253" s="3">
        <v>13</v>
      </c>
      <c r="AW3253" s="3">
        <v>1</v>
      </c>
      <c r="AX3253" s="3">
        <v>13</v>
      </c>
      <c r="AY3253" s="3">
        <v>100</v>
      </c>
      <c r="AZ3253" s="6" t="str">
        <f t="shared" si="354"/>
        <v>2090.9</v>
      </c>
      <c r="BC3253" s="12" t="s">
        <v>8000</v>
      </c>
      <c r="BJ3253" s="12">
        <f t="shared" si="355"/>
        <v>0</v>
      </c>
      <c r="BK3253" s="12">
        <f t="shared" si="356"/>
        <v>0</v>
      </c>
      <c r="CQ3253" s="3" t="str">
        <f>CONCATENATE(baseURL!$A$1,baseURL!$B$1,baseURL!$C$1,".",C3253,".",L3253,".pkl&amp;seq=",BC3253)</f>
        <v>http://proteomics.broadinstitute.org/millscripts/viewfeed.pl?side=xl&amp;cycle=1&amp;fixedMods=iaaC&amp;file=msdataSM/iPRG2012_nd/cpick_in/iPRG2012_nd.2090.9.0.pkl&amp;seq=NTRETAQALNGWELTK</v>
      </c>
    </row>
    <row r="3254" spans="1:95" x14ac:dyDescent="0.2">
      <c r="A3254" s="3">
        <v>4061</v>
      </c>
      <c r="B3254" s="2" t="s">
        <v>8016</v>
      </c>
      <c r="C3254" s="2" t="s">
        <v>8017</v>
      </c>
      <c r="D3254" s="3">
        <v>8548</v>
      </c>
      <c r="E3254" s="3">
        <v>8539</v>
      </c>
      <c r="F3254" s="3">
        <v>43927</v>
      </c>
      <c r="G3254" s="3">
        <v>10629</v>
      </c>
      <c r="H3254" s="3">
        <v>33.319899999999997</v>
      </c>
      <c r="I3254" s="30">
        <v>848.42177000000004</v>
      </c>
      <c r="J3254" s="30">
        <v>848.4197107</v>
      </c>
      <c r="K3254" s="30">
        <v>2.0600000000000002E-3</v>
      </c>
      <c r="L3254" s="3">
        <v>3</v>
      </c>
      <c r="M3254" s="3">
        <v>3</v>
      </c>
      <c r="N3254" s="10">
        <f t="shared" si="350"/>
        <v>1</v>
      </c>
      <c r="O3254" s="35">
        <v>3</v>
      </c>
      <c r="P3254" s="17"/>
      <c r="Q3254" s="40">
        <v>2543.2406099999998</v>
      </c>
      <c r="R3254" s="40">
        <v>848.41839000000004</v>
      </c>
      <c r="S3254" s="18">
        <f t="shared" si="351"/>
        <v>3.9838834705042556</v>
      </c>
      <c r="T3254" s="18">
        <f t="shared" si="352"/>
        <v>1.5566612128140016</v>
      </c>
      <c r="U3254" s="18">
        <f t="shared" si="353"/>
        <v>1.7797822604237539</v>
      </c>
      <c r="V3254" s="30">
        <v>848.41989999999998</v>
      </c>
      <c r="W3254" s="3" t="s">
        <v>47</v>
      </c>
      <c r="X3254" s="3" t="s">
        <v>47</v>
      </c>
      <c r="Y3254" s="3" t="s">
        <v>47</v>
      </c>
      <c r="Z3254" s="3" t="s">
        <v>47</v>
      </c>
      <c r="AA3254" s="3" t="s">
        <v>47</v>
      </c>
      <c r="AB3254" s="12" t="s">
        <v>47</v>
      </c>
      <c r="AC3254" s="3" t="s">
        <v>47</v>
      </c>
      <c r="AE3254" s="3" t="s">
        <v>47</v>
      </c>
      <c r="AF3254" s="3" t="s">
        <v>47</v>
      </c>
      <c r="AG3254" s="3" t="s">
        <v>48</v>
      </c>
      <c r="AJ3254" s="3" t="s">
        <v>47</v>
      </c>
      <c r="AK3254" s="3" t="s">
        <v>52</v>
      </c>
      <c r="AL3254" s="3" t="s">
        <v>48</v>
      </c>
      <c r="AU3254" s="3">
        <v>0</v>
      </c>
      <c r="AV3254" s="3">
        <v>10</v>
      </c>
      <c r="AW3254" s="3">
        <v>1</v>
      </c>
      <c r="AX3254" s="3">
        <v>10</v>
      </c>
      <c r="AY3254" s="3">
        <v>100</v>
      </c>
      <c r="AZ3254" s="6" t="str">
        <f t="shared" si="354"/>
        <v>2091.15</v>
      </c>
      <c r="BC3254" s="12" t="s">
        <v>7978</v>
      </c>
      <c r="BJ3254" s="12">
        <f t="shared" si="355"/>
        <v>0</v>
      </c>
      <c r="BK3254" s="12">
        <f t="shared" si="356"/>
        <v>0</v>
      </c>
      <c r="CQ3254" s="3" t="str">
        <f>CONCATENATE(baseURL!$A$1,baseURL!$B$1,baseURL!$C$1,".",C3254,".",L3254,".pkl&amp;seq=",BC3254)</f>
        <v>http://proteomics.broadinstitute.org/millscripts/viewfeed.pl?side=xl&amp;cycle=1&amp;fixedMods=iaaC&amp;file=msdataSM/iPRG2012_nd/cpick_in/iPRG2012_nd.2091.15.3.pkl&amp;seq=SLVPSGASTGVHEALEMRDEDKSK</v>
      </c>
    </row>
    <row r="3255" spans="1:95" x14ac:dyDescent="0.2">
      <c r="A3255" s="3">
        <v>3333</v>
      </c>
      <c r="B3255" s="2" t="s">
        <v>8018</v>
      </c>
      <c r="C3255" s="2" t="s">
        <v>8019</v>
      </c>
      <c r="D3255" s="3">
        <v>8535</v>
      </c>
      <c r="E3255" s="3">
        <v>8526</v>
      </c>
      <c r="F3255" s="3">
        <v>43914</v>
      </c>
      <c r="G3255" s="3">
        <v>10616</v>
      </c>
      <c r="H3255" s="3">
        <v>33.304900000000004</v>
      </c>
      <c r="I3255" s="30">
        <v>454.26564000000002</v>
      </c>
      <c r="J3255" s="30">
        <v>454.26622730000003</v>
      </c>
      <c r="K3255" s="30">
        <v>-5.9000000000000003E-4</v>
      </c>
      <c r="L3255" s="3">
        <v>2</v>
      </c>
      <c r="M3255" s="3">
        <v>2</v>
      </c>
      <c r="N3255" s="10">
        <f t="shared" si="350"/>
        <v>1</v>
      </c>
      <c r="O3255" s="35">
        <v>2</v>
      </c>
      <c r="P3255" s="17"/>
      <c r="Q3255" s="40">
        <v>907.52473999999995</v>
      </c>
      <c r="R3255" s="40">
        <v>454.26600999999999</v>
      </c>
      <c r="S3255" s="18">
        <f t="shared" si="351"/>
        <v>-0.81450073707987636</v>
      </c>
      <c r="T3255" s="18">
        <f t="shared" si="352"/>
        <v>0.47835408163417975</v>
      </c>
      <c r="U3255" s="18">
        <f t="shared" si="353"/>
        <v>-0.68241953654673193</v>
      </c>
      <c r="V3255" s="30">
        <v>454.26569999999998</v>
      </c>
      <c r="X3255" s="3" t="s">
        <v>47</v>
      </c>
      <c r="Y3255" s="3" t="s">
        <v>47</v>
      </c>
      <c r="Z3255" s="3" t="s">
        <v>47</v>
      </c>
      <c r="AA3255" s="3" t="s">
        <v>47</v>
      </c>
      <c r="AB3255" s="12" t="s">
        <v>47</v>
      </c>
      <c r="AC3255" s="3" t="s">
        <v>47</v>
      </c>
      <c r="AE3255" s="3" t="s">
        <v>48</v>
      </c>
      <c r="AF3255" s="3" t="s">
        <v>48</v>
      </c>
      <c r="AG3255" s="3" t="s">
        <v>47</v>
      </c>
      <c r="AH3255" s="3" t="s">
        <v>48</v>
      </c>
      <c r="AI3255" s="3" t="s">
        <v>47</v>
      </c>
      <c r="AL3255" s="3" t="s">
        <v>48</v>
      </c>
      <c r="AU3255" s="3">
        <v>0</v>
      </c>
      <c r="AV3255" s="3">
        <v>8</v>
      </c>
      <c r="AW3255" s="3">
        <v>1</v>
      </c>
      <c r="AX3255" s="3">
        <v>8</v>
      </c>
      <c r="AY3255" s="3">
        <v>100</v>
      </c>
      <c r="AZ3255" s="6" t="str">
        <f t="shared" si="354"/>
        <v>2091.2</v>
      </c>
      <c r="BC3255" s="12" t="s">
        <v>8020</v>
      </c>
      <c r="BJ3255" s="12">
        <f t="shared" si="355"/>
        <v>0</v>
      </c>
      <c r="BK3255" s="12">
        <f t="shared" si="356"/>
        <v>0</v>
      </c>
      <c r="CQ3255" s="3" t="str">
        <f>CONCATENATE(baseURL!$A$1,baseURL!$B$1,baseURL!$C$1,".",C3255,".",L3255,".pkl&amp;seq=",BC3255)</f>
        <v>http://proteomics.broadinstitute.org/millscripts/viewfeed.pl?side=xl&amp;cycle=1&amp;fixedMods=iaaC&amp;file=msdataSM/iPRG2012_nd/cpick_in/iPRG2012_nd.2091.2.2.pkl&amp;seq=NLLSVAYK</v>
      </c>
    </row>
    <row r="3256" spans="1:95" x14ac:dyDescent="0.2">
      <c r="A3256" s="3">
        <v>5487</v>
      </c>
      <c r="B3256" s="2" t="s">
        <v>8021</v>
      </c>
      <c r="C3256" s="2" t="s">
        <v>8006</v>
      </c>
      <c r="D3256" s="3">
        <v>8536</v>
      </c>
      <c r="E3256" s="3">
        <v>8527</v>
      </c>
      <c r="F3256" s="3">
        <v>43915</v>
      </c>
      <c r="G3256" s="3">
        <v>10617</v>
      </c>
      <c r="H3256" s="3">
        <v>33.305700000000002</v>
      </c>
      <c r="I3256" s="30">
        <v>478.29680999999999</v>
      </c>
      <c r="J3256" s="30">
        <v>478.2958567</v>
      </c>
      <c r="K3256" s="30">
        <v>9.5E-4</v>
      </c>
      <c r="L3256" s="3">
        <v>2</v>
      </c>
      <c r="M3256" s="3">
        <v>2</v>
      </c>
      <c r="N3256" s="10">
        <f t="shared" si="350"/>
        <v>1</v>
      </c>
      <c r="O3256" s="35">
        <v>2</v>
      </c>
      <c r="P3256" s="17"/>
      <c r="Q3256" s="40">
        <v>955.58226000000002</v>
      </c>
      <c r="R3256" s="40">
        <v>478.29477000000003</v>
      </c>
      <c r="S3256" s="18">
        <f t="shared" si="351"/>
        <v>4.265152219760636</v>
      </c>
      <c r="T3256" s="18">
        <f t="shared" si="352"/>
        <v>2.2720298613624013</v>
      </c>
      <c r="U3256" s="18">
        <f t="shared" si="353"/>
        <v>1.7353315403194027</v>
      </c>
      <c r="V3256" s="30">
        <v>478.29559999999998</v>
      </c>
      <c r="W3256" s="3" t="s">
        <v>47</v>
      </c>
      <c r="X3256" s="3" t="s">
        <v>47</v>
      </c>
      <c r="Y3256" s="3" t="s">
        <v>47</v>
      </c>
      <c r="Z3256" s="3" t="s">
        <v>47</v>
      </c>
      <c r="AA3256" s="3" t="s">
        <v>47</v>
      </c>
      <c r="AB3256" s="12" t="s">
        <v>47</v>
      </c>
      <c r="AC3256" s="3" t="s">
        <v>47</v>
      </c>
      <c r="AD3256" s="3" t="s">
        <v>47</v>
      </c>
      <c r="AE3256" s="3" t="s">
        <v>47</v>
      </c>
      <c r="AF3256" s="3" t="s">
        <v>47</v>
      </c>
      <c r="AG3256" s="3" t="s">
        <v>47</v>
      </c>
      <c r="AH3256" s="3" t="s">
        <v>47</v>
      </c>
      <c r="AI3256" s="3" t="s">
        <v>47</v>
      </c>
      <c r="AJ3256" s="3" t="s">
        <v>47</v>
      </c>
      <c r="AK3256" s="3" t="s">
        <v>47</v>
      </c>
      <c r="AL3256" s="3" t="s">
        <v>47</v>
      </c>
      <c r="AM3256" s="3" t="s">
        <v>47</v>
      </c>
      <c r="AU3256" s="3">
        <v>0</v>
      </c>
      <c r="AV3256" s="3">
        <v>17</v>
      </c>
      <c r="AW3256" s="3">
        <v>1</v>
      </c>
      <c r="AX3256" s="3">
        <v>17</v>
      </c>
      <c r="AY3256" s="3">
        <v>100</v>
      </c>
      <c r="AZ3256" s="6" t="str">
        <f t="shared" si="354"/>
        <v>2091.3</v>
      </c>
      <c r="BC3256" s="12" t="s">
        <v>8022</v>
      </c>
      <c r="BJ3256" s="12">
        <f t="shared" si="355"/>
        <v>0</v>
      </c>
      <c r="BK3256" s="12">
        <f t="shared" si="356"/>
        <v>0</v>
      </c>
      <c r="CQ3256" s="3" t="str">
        <f>CONCATENATE(baseURL!$A$1,baseURL!$B$1,baseURL!$C$1,".",C3256,".",L3256,".pkl&amp;seq=",BC3256)</f>
        <v>http://proteomics.broadinstitute.org/millscripts/viewfeed.pl?side=xl&amp;cycle=1&amp;fixedMods=iaaC&amp;file=msdataSM/iPRG2012_nd/cpick_in/iPRG2012_nd.2091.3.2.pkl&amp;seq=LGLVELSPK</v>
      </c>
    </row>
    <row r="3257" spans="1:95" x14ac:dyDescent="0.2">
      <c r="A3257" s="3">
        <v>2215</v>
      </c>
      <c r="B3257" s="2" t="s">
        <v>8023</v>
      </c>
      <c r="C3257" s="2" t="s">
        <v>8024</v>
      </c>
      <c r="D3257" s="3">
        <v>8540</v>
      </c>
      <c r="E3257" s="3">
        <v>8531</v>
      </c>
      <c r="F3257" s="3">
        <v>43919</v>
      </c>
      <c r="G3257" s="3">
        <v>10621</v>
      </c>
      <c r="H3257" s="3">
        <v>33.308999999999997</v>
      </c>
      <c r="I3257" s="30">
        <v>567.04124999999999</v>
      </c>
      <c r="J3257" s="30">
        <v>567.04009680000001</v>
      </c>
      <c r="K3257" s="30">
        <v>1.15E-3</v>
      </c>
      <c r="L3257" s="3">
        <v>4</v>
      </c>
      <c r="M3257" s="3">
        <v>4</v>
      </c>
      <c r="N3257" s="10">
        <f t="shared" si="350"/>
        <v>1</v>
      </c>
      <c r="O3257" s="35">
        <v>4</v>
      </c>
      <c r="P3257" s="17"/>
      <c r="Q3257" s="40">
        <v>2265.1431299999999</v>
      </c>
      <c r="R3257" s="40">
        <v>567.04124000000002</v>
      </c>
      <c r="S3257" s="18">
        <f t="shared" si="351"/>
        <v>1.7635401571061086E-2</v>
      </c>
      <c r="T3257" s="18">
        <f t="shared" si="352"/>
        <v>-2.0160791126961826</v>
      </c>
      <c r="U3257" s="18">
        <f t="shared" si="353"/>
        <v>-2.3631438165369247</v>
      </c>
      <c r="V3257" s="30">
        <v>567.03989999999999</v>
      </c>
      <c r="W3257" s="3" t="s">
        <v>47</v>
      </c>
      <c r="Y3257" s="3" t="s">
        <v>47</v>
      </c>
      <c r="Z3257" s="3" t="s">
        <v>47</v>
      </c>
      <c r="AA3257" s="3" t="s">
        <v>47</v>
      </c>
      <c r="AB3257" s="12" t="s">
        <v>48</v>
      </c>
      <c r="AD3257" s="3" t="s">
        <v>47</v>
      </c>
      <c r="AE3257" s="3" t="s">
        <v>48</v>
      </c>
      <c r="AF3257" s="3" t="s">
        <v>48</v>
      </c>
      <c r="AG3257" s="3" t="s">
        <v>48</v>
      </c>
      <c r="AJ3257" s="3" t="s">
        <v>47</v>
      </c>
      <c r="AL3257" s="3" t="s">
        <v>48</v>
      </c>
      <c r="AM3257" s="3" t="s">
        <v>48</v>
      </c>
      <c r="AU3257" s="3">
        <v>0</v>
      </c>
      <c r="AV3257" s="3">
        <v>6</v>
      </c>
      <c r="AW3257" s="3">
        <v>1</v>
      </c>
      <c r="AX3257" s="3">
        <v>6</v>
      </c>
      <c r="AY3257" s="3">
        <v>100</v>
      </c>
      <c r="AZ3257" s="6" t="str">
        <f t="shared" si="354"/>
        <v>2091.7</v>
      </c>
      <c r="BC3257" s="12" t="s">
        <v>8025</v>
      </c>
      <c r="BJ3257" s="12">
        <f t="shared" si="355"/>
        <v>0</v>
      </c>
      <c r="BK3257" s="12">
        <f t="shared" si="356"/>
        <v>0</v>
      </c>
      <c r="CQ3257" s="3" t="str">
        <f>CONCATENATE(baseURL!$A$1,baseURL!$B$1,baseURL!$C$1,".",C3257,".",L3257,".pkl&amp;seq=",BC3257)</f>
        <v>http://proteomics.broadinstitute.org/millscripts/viewfeed.pl?side=xl&amp;cycle=1&amp;fixedMods=iaaC&amp;file=msdataSM/iPRG2012_nd/cpick_in/iPRG2012_nd.2091.7.4.pkl&amp;seq=GKEDLLVTKNMAPGESVYGEK</v>
      </c>
    </row>
    <row r="3258" spans="1:95" x14ac:dyDescent="0.2">
      <c r="A3258" s="3">
        <v>4255</v>
      </c>
      <c r="B3258" s="2" t="s">
        <v>8028</v>
      </c>
      <c r="C3258" s="2" t="s">
        <v>8029</v>
      </c>
      <c r="D3258" s="3">
        <v>8559</v>
      </c>
      <c r="E3258" s="3">
        <v>8550</v>
      </c>
      <c r="F3258" s="3">
        <v>43944</v>
      </c>
      <c r="G3258" s="3">
        <v>10641</v>
      </c>
      <c r="H3258" s="3">
        <v>33.339100000000002</v>
      </c>
      <c r="I3258" s="30">
        <v>545.81832999999995</v>
      </c>
      <c r="J3258" s="30">
        <v>545.81772599999999</v>
      </c>
      <c r="K3258" s="30">
        <v>5.9999999999999995E-4</v>
      </c>
      <c r="L3258" s="3">
        <v>2</v>
      </c>
      <c r="M3258" s="3">
        <v>2</v>
      </c>
      <c r="N3258" s="10">
        <f t="shared" si="350"/>
        <v>1</v>
      </c>
      <c r="O3258" s="35">
        <v>2</v>
      </c>
      <c r="P3258" s="17"/>
      <c r="Q3258" s="40">
        <v>1090.6255200000001</v>
      </c>
      <c r="R3258" s="40">
        <v>545.81640000000004</v>
      </c>
      <c r="S3258" s="18">
        <f t="shared" si="351"/>
        <v>3.5359875590071415</v>
      </c>
      <c r="T3258" s="18">
        <f t="shared" si="352"/>
        <v>2.4293883436794679</v>
      </c>
      <c r="U3258" s="18">
        <f t="shared" si="353"/>
        <v>2.3817532780272761</v>
      </c>
      <c r="V3258" s="30">
        <v>545.81769999999995</v>
      </c>
      <c r="W3258" s="3" t="s">
        <v>47</v>
      </c>
      <c r="X3258" s="3" t="s">
        <v>47</v>
      </c>
      <c r="Y3258" s="3" t="s">
        <v>47</v>
      </c>
      <c r="Z3258" s="3" t="s">
        <v>47</v>
      </c>
      <c r="AA3258" s="3" t="s">
        <v>65</v>
      </c>
      <c r="AB3258" s="12" t="s">
        <v>47</v>
      </c>
      <c r="AC3258" s="3" t="s">
        <v>47</v>
      </c>
      <c r="AD3258" s="3" t="s">
        <v>47</v>
      </c>
      <c r="AE3258" s="3" t="s">
        <v>47</v>
      </c>
      <c r="AF3258" s="3" t="s">
        <v>47</v>
      </c>
      <c r="AG3258" s="3" t="s">
        <v>47</v>
      </c>
      <c r="AH3258" s="3" t="s">
        <v>47</v>
      </c>
      <c r="AI3258" s="3" t="s">
        <v>47</v>
      </c>
      <c r="AJ3258" s="3" t="s">
        <v>47</v>
      </c>
      <c r="AK3258" s="3" t="s">
        <v>47</v>
      </c>
      <c r="AL3258" s="3" t="s">
        <v>47</v>
      </c>
      <c r="AU3258" s="3">
        <v>1</v>
      </c>
      <c r="AV3258" s="3">
        <v>15</v>
      </c>
      <c r="AW3258" s="3">
        <v>1</v>
      </c>
      <c r="AX3258" s="3">
        <v>15</v>
      </c>
      <c r="AY3258" s="3">
        <v>100</v>
      </c>
      <c r="AZ3258" s="6" t="str">
        <f t="shared" si="354"/>
        <v>2092.11</v>
      </c>
      <c r="BC3258" s="12" t="s">
        <v>7921</v>
      </c>
      <c r="BJ3258" s="12">
        <f t="shared" si="355"/>
        <v>0</v>
      </c>
      <c r="BK3258" s="12">
        <f t="shared" si="356"/>
        <v>0</v>
      </c>
      <c r="BW3258" s="3" t="s">
        <v>7922</v>
      </c>
      <c r="CQ3258" s="3" t="str">
        <f>CONCATENATE(baseURL!$A$1,baseURL!$B$1,baseURL!$C$1,".",C3258,".",L3258,".pkl&amp;seq=",BC3258)</f>
        <v>http://proteomics.broadinstitute.org/millscripts/viewfeed.pl?side=xl&amp;cycle=1&amp;fixedMods=iaaC&amp;file=msdataSM/iPRG2012_nd/cpick_in/iPRG2012_nd.2092.11.2.pkl&amp;seq=FVNVTLVNGK</v>
      </c>
    </row>
    <row r="3259" spans="1:95" x14ac:dyDescent="0.2">
      <c r="A3259" s="3">
        <v>5661</v>
      </c>
      <c r="B3259" s="2" t="s">
        <v>8030</v>
      </c>
      <c r="C3259" s="2" t="s">
        <v>8031</v>
      </c>
      <c r="D3259" s="3">
        <v>8560</v>
      </c>
      <c r="E3259" s="3">
        <v>8551</v>
      </c>
      <c r="F3259" s="3">
        <v>43945</v>
      </c>
      <c r="G3259" s="3">
        <v>10642</v>
      </c>
      <c r="H3259" s="3">
        <v>33.340699999999998</v>
      </c>
      <c r="I3259" s="30">
        <v>547.60240999999996</v>
      </c>
      <c r="J3259" s="30">
        <v>547.59952669999996</v>
      </c>
      <c r="K3259" s="30">
        <v>2.8800000000000002E-3</v>
      </c>
      <c r="L3259" s="3">
        <v>3</v>
      </c>
      <c r="M3259" s="3">
        <v>3</v>
      </c>
      <c r="N3259" s="10">
        <f t="shared" si="350"/>
        <v>1</v>
      </c>
      <c r="O3259" s="35">
        <v>3</v>
      </c>
      <c r="P3259" s="17"/>
      <c r="Q3259" s="40">
        <v>1640.78361</v>
      </c>
      <c r="R3259" s="40">
        <v>547.59938999999997</v>
      </c>
      <c r="S3259" s="18">
        <f t="shared" si="351"/>
        <v>5.514980577301686</v>
      </c>
      <c r="T3259" s="18">
        <f t="shared" si="352"/>
        <v>0.24963504795824831</v>
      </c>
      <c r="U3259" s="18">
        <f t="shared" si="353"/>
        <v>0.20087677611061111</v>
      </c>
      <c r="V3259" s="30">
        <v>547.59950000000003</v>
      </c>
      <c r="W3259" s="3" t="s">
        <v>47</v>
      </c>
      <c r="Y3259" s="3" t="s">
        <v>47</v>
      </c>
      <c r="Z3259" s="3" t="s">
        <v>47</v>
      </c>
      <c r="AA3259" s="3" t="s">
        <v>47</v>
      </c>
      <c r="AB3259" s="12" t="s">
        <v>47</v>
      </c>
      <c r="AC3259" s="3" t="s">
        <v>47</v>
      </c>
      <c r="AD3259" s="3" t="s">
        <v>47</v>
      </c>
      <c r="AE3259" s="3" t="s">
        <v>47</v>
      </c>
      <c r="AF3259" s="3" t="s">
        <v>47</v>
      </c>
      <c r="AG3259" s="3" t="s">
        <v>47</v>
      </c>
      <c r="AI3259" s="3" t="s">
        <v>47</v>
      </c>
      <c r="AJ3259" s="3" t="s">
        <v>47</v>
      </c>
      <c r="AK3259" s="3" t="s">
        <v>47</v>
      </c>
      <c r="AL3259" s="3" t="s">
        <v>47</v>
      </c>
      <c r="AM3259" s="3" t="s">
        <v>47</v>
      </c>
      <c r="AN3259" s="3" t="s">
        <v>47</v>
      </c>
      <c r="AU3259" s="3">
        <v>0</v>
      </c>
      <c r="AV3259" s="3">
        <v>16</v>
      </c>
      <c r="AW3259" s="3">
        <v>1</v>
      </c>
      <c r="AX3259" s="3">
        <v>16</v>
      </c>
      <c r="AY3259" s="3">
        <v>100</v>
      </c>
      <c r="AZ3259" s="6" t="str">
        <f t="shared" si="354"/>
        <v>2092.12</v>
      </c>
      <c r="BC3259" s="12" t="s">
        <v>8032</v>
      </c>
      <c r="BJ3259" s="12">
        <f t="shared" si="355"/>
        <v>0</v>
      </c>
      <c r="BK3259" s="12">
        <f t="shared" si="356"/>
        <v>0</v>
      </c>
      <c r="CQ3259" s="3" t="str">
        <f>CONCATENATE(baseURL!$A$1,baseURL!$B$1,baseURL!$C$1,".",C3259,".",L3259,".pkl&amp;seq=",BC3259)</f>
        <v>http://proteomics.broadinstitute.org/millscripts/viewfeed.pl?side=xl&amp;cycle=1&amp;fixedMods=iaaC&amp;file=msdataSM/iPRG2012_nd/cpick_in/iPRG2012_nd.2092.12.3.pkl&amp;seq=TMEEDEEVLYKVR</v>
      </c>
    </row>
    <row r="3260" spans="1:95" x14ac:dyDescent="0.2">
      <c r="A3260" s="3">
        <v>2292</v>
      </c>
      <c r="B3260" s="2" t="s">
        <v>8033</v>
      </c>
      <c r="C3260" s="2" t="s">
        <v>8011</v>
      </c>
      <c r="D3260" s="3">
        <v>8561</v>
      </c>
      <c r="E3260" s="3">
        <v>8552</v>
      </c>
      <c r="F3260" s="3">
        <v>43946</v>
      </c>
      <c r="G3260" s="3">
        <v>10643</v>
      </c>
      <c r="H3260" s="3">
        <v>33.342399999999998</v>
      </c>
      <c r="I3260" s="30">
        <v>700.87258999999995</v>
      </c>
      <c r="J3260" s="30">
        <v>700.87214779999999</v>
      </c>
      <c r="K3260" s="30">
        <v>4.4000000000000002E-4</v>
      </c>
      <c r="L3260" s="3">
        <v>2</v>
      </c>
      <c r="M3260" s="3">
        <v>2</v>
      </c>
      <c r="N3260" s="10">
        <f t="shared" si="350"/>
        <v>1</v>
      </c>
      <c r="O3260" s="35">
        <v>2</v>
      </c>
      <c r="P3260" s="17"/>
      <c r="Q3260" s="40">
        <v>1400.7379800000001</v>
      </c>
      <c r="R3260" s="40">
        <v>700.87262999999996</v>
      </c>
      <c r="S3260" s="18">
        <f t="shared" si="351"/>
        <v>-5.707171075106264E-2</v>
      </c>
      <c r="T3260" s="18">
        <f t="shared" si="352"/>
        <v>-0.68799947283560658</v>
      </c>
      <c r="U3260" s="18">
        <f t="shared" si="353"/>
        <v>-0.61352089029006018</v>
      </c>
      <c r="V3260" s="30">
        <v>700.87220000000002</v>
      </c>
      <c r="W3260" s="3" t="s">
        <v>47</v>
      </c>
      <c r="Z3260" s="3" t="s">
        <v>48</v>
      </c>
      <c r="AA3260" s="3" t="s">
        <v>47</v>
      </c>
      <c r="AB3260" s="12" t="s">
        <v>47</v>
      </c>
      <c r="AD3260" s="3" t="s">
        <v>47</v>
      </c>
      <c r="AE3260" s="3" t="s">
        <v>47</v>
      </c>
      <c r="AF3260" s="3" t="s">
        <v>47</v>
      </c>
      <c r="AG3260" s="3" t="s">
        <v>47</v>
      </c>
      <c r="AH3260" s="3" t="s">
        <v>48</v>
      </c>
      <c r="AI3260" s="3" t="s">
        <v>48</v>
      </c>
      <c r="AK3260" s="3" t="s">
        <v>48</v>
      </c>
      <c r="AL3260" s="3" t="s">
        <v>52</v>
      </c>
      <c r="AO3260" s="3" t="s">
        <v>48</v>
      </c>
      <c r="AP3260" s="3" t="s">
        <v>48</v>
      </c>
      <c r="AU3260" s="3">
        <v>0</v>
      </c>
      <c r="AV3260" s="3">
        <v>7</v>
      </c>
      <c r="AW3260" s="3">
        <v>1</v>
      </c>
      <c r="AX3260" s="3">
        <v>7</v>
      </c>
      <c r="AY3260" s="3">
        <v>100</v>
      </c>
      <c r="AZ3260" s="6" t="str">
        <f t="shared" si="354"/>
        <v>2092.13</v>
      </c>
      <c r="BB3260" s="12" t="s">
        <v>79</v>
      </c>
      <c r="BC3260" s="12" t="s">
        <v>8034</v>
      </c>
      <c r="BJ3260" s="12">
        <f t="shared" si="355"/>
        <v>0</v>
      </c>
      <c r="BK3260" s="12">
        <f t="shared" si="356"/>
        <v>0</v>
      </c>
      <c r="CQ3260" s="3" t="str">
        <f>CONCATENATE(baseURL!$A$1,baseURL!$B$1,"+Acetyl",baseURL!$C$1,".",C3260,".",L3260,".pkl&amp;seq=",BC3260)</f>
        <v>http://proteomics.broadinstitute.org/millscripts/viewfeed.pl?side=xl&amp;cycle=1&amp;fixedMods=iaaC+Acetyl&amp;file=msdataSM/iPRG2012_nd/cpick_in/iPRG2012_nd.2092.13.2.pkl&amp;seq=SEVLEGNVKLDR</v>
      </c>
    </row>
    <row r="3261" spans="1:95" x14ac:dyDescent="0.2">
      <c r="A3261" s="3">
        <v>4626</v>
      </c>
      <c r="B3261" s="2" t="s">
        <v>8035</v>
      </c>
      <c r="C3261" s="2" t="s">
        <v>8036</v>
      </c>
      <c r="D3261" s="3">
        <v>8562</v>
      </c>
      <c r="E3261" s="3">
        <v>8553</v>
      </c>
      <c r="F3261" s="3">
        <v>43947</v>
      </c>
      <c r="G3261" s="3">
        <v>10644</v>
      </c>
      <c r="H3261" s="3">
        <v>33.344099999999997</v>
      </c>
      <c r="I3261" s="30">
        <v>873.75814000000003</v>
      </c>
      <c r="J3261" s="30">
        <v>873.7542287</v>
      </c>
      <c r="K3261" s="30">
        <v>3.9100000000000003E-3</v>
      </c>
      <c r="L3261" s="3">
        <v>3</v>
      </c>
      <c r="M3261" s="3">
        <v>3</v>
      </c>
      <c r="N3261" s="10">
        <f t="shared" si="350"/>
        <v>1</v>
      </c>
      <c r="O3261" s="35">
        <v>3</v>
      </c>
      <c r="P3261" s="17"/>
      <c r="Q3261" s="40">
        <v>2619.2573000000002</v>
      </c>
      <c r="R3261" s="40">
        <v>873.75729000000001</v>
      </c>
      <c r="S3261" s="18">
        <f t="shared" si="351"/>
        <v>0.97281019539648839</v>
      </c>
      <c r="T3261" s="18">
        <f t="shared" si="352"/>
        <v>-3.503604530742209</v>
      </c>
      <c r="U3261" s="18">
        <f t="shared" si="353"/>
        <v>-3.5364511809027559</v>
      </c>
      <c r="V3261" s="30">
        <v>873.75419999999997</v>
      </c>
      <c r="W3261" s="3" t="s">
        <v>47</v>
      </c>
      <c r="X3261" s="3" t="s">
        <v>47</v>
      </c>
      <c r="Y3261" s="3" t="s">
        <v>47</v>
      </c>
      <c r="Z3261" s="3" t="s">
        <v>47</v>
      </c>
      <c r="AA3261" s="3" t="s">
        <v>47</v>
      </c>
      <c r="AB3261" s="12" t="s">
        <v>47</v>
      </c>
      <c r="AC3261" s="3" t="s">
        <v>47</v>
      </c>
      <c r="AD3261" s="3" t="s">
        <v>47</v>
      </c>
      <c r="AE3261" s="3" t="s">
        <v>47</v>
      </c>
      <c r="AF3261" s="3" t="s">
        <v>47</v>
      </c>
      <c r="AG3261" s="3" t="s">
        <v>47</v>
      </c>
      <c r="AI3261" s="3" t="s">
        <v>47</v>
      </c>
      <c r="AK3261" s="3" t="s">
        <v>47</v>
      </c>
      <c r="AL3261" s="3" t="s">
        <v>47</v>
      </c>
      <c r="AM3261" s="3" t="s">
        <v>47</v>
      </c>
      <c r="AU3261" s="3">
        <v>0</v>
      </c>
      <c r="AV3261" s="3">
        <v>15</v>
      </c>
      <c r="AW3261" s="3">
        <v>1</v>
      </c>
      <c r="AX3261" s="3">
        <v>15</v>
      </c>
      <c r="AY3261" s="3">
        <v>100</v>
      </c>
      <c r="AZ3261" s="6" t="str">
        <f t="shared" si="354"/>
        <v>2092.14</v>
      </c>
      <c r="BC3261" s="12" t="s">
        <v>8037</v>
      </c>
      <c r="BJ3261" s="12">
        <f t="shared" si="355"/>
        <v>0</v>
      </c>
      <c r="BK3261" s="12">
        <f t="shared" si="356"/>
        <v>0</v>
      </c>
      <c r="CQ3261" s="3" t="str">
        <f>CONCATENATE(baseURL!$A$1,baseURL!$B$1,baseURL!$C$1,".",C3261,".",L3261,".pkl&amp;seq=",BC3261)</f>
        <v>http://proteomics.broadinstitute.org/millscripts/viewfeed.pl?side=xl&amp;cycle=1&amp;fixedMods=iaaC&amp;file=msdataSM/iPRG2012_nd/cpick_in/iPRG2012_nd.2092.14.3.pkl&amp;seq=SQTDAFYTQYKNGTAASEPTPLTK</v>
      </c>
    </row>
    <row r="3262" spans="1:95" x14ac:dyDescent="0.2">
      <c r="A3262" s="3">
        <v>4280</v>
      </c>
      <c r="B3262" s="2" t="s">
        <v>8026</v>
      </c>
      <c r="C3262" s="2" t="s">
        <v>8027</v>
      </c>
      <c r="D3262" s="3">
        <v>8557</v>
      </c>
      <c r="E3262" s="3">
        <v>8548</v>
      </c>
      <c r="F3262" s="3">
        <v>43942</v>
      </c>
      <c r="G3262" s="3">
        <v>10639</v>
      </c>
      <c r="H3262" s="3">
        <v>33.335700000000003</v>
      </c>
      <c r="I3262" s="30">
        <v>526.95011</v>
      </c>
      <c r="J3262" s="30">
        <v>526.94986879999999</v>
      </c>
      <c r="K3262" s="30">
        <v>2.4000000000000001E-4</v>
      </c>
      <c r="L3262" s="3">
        <v>3</v>
      </c>
      <c r="M3262" s="3">
        <v>3</v>
      </c>
      <c r="N3262" s="10">
        <f t="shared" si="350"/>
        <v>1</v>
      </c>
      <c r="O3262" s="35">
        <v>3</v>
      </c>
      <c r="P3262" s="17"/>
      <c r="Q3262" s="40">
        <v>1578.8308400000001</v>
      </c>
      <c r="R3262" s="40">
        <v>526.94845999999995</v>
      </c>
      <c r="S3262" s="18">
        <f t="shared" si="351"/>
        <v>3.1312360226663603</v>
      </c>
      <c r="T3262" s="18">
        <f t="shared" si="352"/>
        <v>2.6735062477184699</v>
      </c>
      <c r="U3262" s="18">
        <f t="shared" si="353"/>
        <v>2.5429431941549474</v>
      </c>
      <c r="V3262" s="30">
        <v>526.94979999999998</v>
      </c>
      <c r="W3262" s="3" t="s">
        <v>47</v>
      </c>
      <c r="X3262" s="3" t="s">
        <v>47</v>
      </c>
      <c r="Y3262" s="3" t="s">
        <v>47</v>
      </c>
      <c r="Z3262" s="3" t="s">
        <v>47</v>
      </c>
      <c r="AA3262" s="3" t="s">
        <v>47</v>
      </c>
      <c r="AB3262" s="12" t="s">
        <v>47</v>
      </c>
      <c r="AC3262" s="3" t="s">
        <v>52</v>
      </c>
      <c r="AD3262" s="3" t="s">
        <v>47</v>
      </c>
      <c r="AF3262" s="3" t="s">
        <v>48</v>
      </c>
      <c r="AG3262" s="3" t="s">
        <v>48</v>
      </c>
      <c r="AH3262" s="3" t="s">
        <v>47</v>
      </c>
      <c r="AJ3262" s="3" t="s">
        <v>47</v>
      </c>
      <c r="AK3262" s="3" t="s">
        <v>52</v>
      </c>
      <c r="AL3262" s="3" t="s">
        <v>52</v>
      </c>
      <c r="AU3262" s="3">
        <v>0</v>
      </c>
      <c r="AV3262" s="3">
        <v>9</v>
      </c>
      <c r="AW3262" s="3">
        <v>1</v>
      </c>
      <c r="AX3262" s="3">
        <v>9</v>
      </c>
      <c r="AY3262" s="3">
        <v>100</v>
      </c>
      <c r="AZ3262" s="6" t="str">
        <f t="shared" si="354"/>
        <v>2092.9</v>
      </c>
      <c r="BC3262" s="12" t="s">
        <v>7893</v>
      </c>
      <c r="BJ3262" s="12">
        <f t="shared" si="355"/>
        <v>0</v>
      </c>
      <c r="BK3262" s="12">
        <f t="shared" si="356"/>
        <v>0</v>
      </c>
      <c r="CQ3262" s="3" t="str">
        <f>CONCATENATE(baseURL!$A$1,baseURL!$B$1,baseURL!$C$1,".",C3262,".",L3262,".pkl&amp;seq=",BC3262)</f>
        <v>http://proteomics.broadinstitute.org/millscripts/viewfeed.pl?side=xl&amp;cycle=1&amp;fixedMods=iaaC&amp;file=msdataSM/iPRG2012_nd/cpick_in/iPRG2012_nd.2092.9.3.pkl&amp;seq=MKLNLSYPVNGSQK</v>
      </c>
    </row>
    <row r="3263" spans="1:95" x14ac:dyDescent="0.2">
      <c r="A3263" s="3">
        <v>2945</v>
      </c>
      <c r="B3263" s="2" t="s">
        <v>8040</v>
      </c>
      <c r="C3263" s="2" t="s">
        <v>8041</v>
      </c>
      <c r="D3263" s="3">
        <v>8573</v>
      </c>
      <c r="E3263" s="3">
        <v>8564</v>
      </c>
      <c r="F3263" s="3">
        <v>43965</v>
      </c>
      <c r="G3263" s="3">
        <v>10656</v>
      </c>
      <c r="H3263" s="3">
        <v>33.364899999999999</v>
      </c>
      <c r="I3263" s="30">
        <v>686.36201000000005</v>
      </c>
      <c r="J3263" s="30">
        <v>686.36032899999998</v>
      </c>
      <c r="K3263" s="30">
        <v>1.6800000000000001E-3</v>
      </c>
      <c r="L3263" s="3">
        <v>0</v>
      </c>
      <c r="M3263" s="3">
        <v>2</v>
      </c>
      <c r="N3263" s="10">
        <f t="shared" si="350"/>
        <v>1</v>
      </c>
      <c r="O3263" s="35">
        <v>2</v>
      </c>
      <c r="P3263" s="17"/>
      <c r="Q3263" s="40">
        <v>1371.71144</v>
      </c>
      <c r="R3263" s="40">
        <v>686.35936000000004</v>
      </c>
      <c r="S3263" s="18">
        <f t="shared" si="351"/>
        <v>3.8609512078583972</v>
      </c>
      <c r="T3263" s="18">
        <f t="shared" si="352"/>
        <v>1.4117968755331518</v>
      </c>
      <c r="U3263" s="18">
        <f t="shared" si="353"/>
        <v>1.5152412287188006</v>
      </c>
      <c r="V3263" s="30">
        <v>686.36040000000003</v>
      </c>
      <c r="Z3263" s="3" t="s">
        <v>47</v>
      </c>
      <c r="AB3263" s="12" t="s">
        <v>47</v>
      </c>
      <c r="AC3263" s="3" t="s">
        <v>47</v>
      </c>
      <c r="AG3263" s="3" t="s">
        <v>48</v>
      </c>
      <c r="AH3263" s="3" t="s">
        <v>47</v>
      </c>
      <c r="AI3263" s="3" t="s">
        <v>47</v>
      </c>
      <c r="AL3263" s="3" t="s">
        <v>48</v>
      </c>
      <c r="AN3263" s="3" t="s">
        <v>48</v>
      </c>
      <c r="AU3263" s="3">
        <v>0</v>
      </c>
      <c r="AV3263" s="3">
        <v>5</v>
      </c>
      <c r="AW3263" s="3">
        <v>1</v>
      </c>
      <c r="AX3263" s="3">
        <v>5</v>
      </c>
      <c r="AY3263" s="3">
        <v>100</v>
      </c>
      <c r="AZ3263" s="6" t="str">
        <f t="shared" si="354"/>
        <v>2093.11</v>
      </c>
      <c r="BC3263" s="12" t="s">
        <v>8042</v>
      </c>
      <c r="BJ3263" s="12">
        <f t="shared" si="355"/>
        <v>0</v>
      </c>
      <c r="BK3263" s="12">
        <f t="shared" si="356"/>
        <v>0</v>
      </c>
      <c r="CQ3263" s="3" t="str">
        <f>CONCATENATE(baseURL!$A$1,baseURL!$B$1,baseURL!$C$1,".",C3263,".",L3263,".pkl&amp;seq=",BC3263)</f>
        <v>http://proteomics.broadinstitute.org/millscripts/viewfeed.pl?side=xl&amp;cycle=1&amp;fixedMods=iaaC&amp;file=msdataSM/iPRG2012_nd/cpick_in/iPRG2012_nd.2093.11.0.pkl&amp;seq=LTLPDSGESLSPR</v>
      </c>
    </row>
    <row r="3264" spans="1:95" x14ac:dyDescent="0.2">
      <c r="A3264" s="3">
        <v>2007</v>
      </c>
      <c r="B3264" s="2" t="s">
        <v>8043</v>
      </c>
      <c r="C3264" s="2" t="s">
        <v>8028</v>
      </c>
      <c r="D3264" s="3">
        <v>8574</v>
      </c>
      <c r="E3264" s="3">
        <v>8565</v>
      </c>
      <c r="F3264" s="3">
        <v>43966</v>
      </c>
      <c r="G3264" s="3">
        <v>10657</v>
      </c>
      <c r="H3264" s="3">
        <v>33.366599999999998</v>
      </c>
      <c r="I3264" s="30">
        <v>694.37147000000004</v>
      </c>
      <c r="J3264" s="30">
        <v>694.36671190000004</v>
      </c>
      <c r="K3264" s="30">
        <v>4.7600000000000003E-3</v>
      </c>
      <c r="L3264" s="3">
        <v>2</v>
      </c>
      <c r="M3264" s="3">
        <v>2</v>
      </c>
      <c r="N3264" s="10">
        <f t="shared" si="350"/>
        <v>1</v>
      </c>
      <c r="O3264" s="35">
        <v>2</v>
      </c>
      <c r="P3264" s="17"/>
      <c r="Q3264" s="40">
        <v>1387.72498</v>
      </c>
      <c r="R3264" s="40">
        <v>694.36613</v>
      </c>
      <c r="S3264" s="18">
        <f t="shared" si="351"/>
        <v>7.6904672755949797</v>
      </c>
      <c r="T3264" s="18">
        <f t="shared" si="352"/>
        <v>0.83803050710851734</v>
      </c>
      <c r="U3264" s="18">
        <f t="shared" si="353"/>
        <v>0.67687633316767981</v>
      </c>
      <c r="V3264" s="30">
        <v>694.36659999999995</v>
      </c>
      <c r="W3264" s="3" t="s">
        <v>47</v>
      </c>
      <c r="X3264" s="3" t="s">
        <v>47</v>
      </c>
      <c r="Y3264" s="3" t="s">
        <v>47</v>
      </c>
      <c r="Z3264" s="3" t="s">
        <v>47</v>
      </c>
      <c r="AA3264" s="3" t="s">
        <v>47</v>
      </c>
      <c r="AB3264" s="12" t="s">
        <v>47</v>
      </c>
      <c r="AC3264" s="3" t="s">
        <v>47</v>
      </c>
      <c r="AD3264" s="3" t="s">
        <v>47</v>
      </c>
      <c r="AE3264" s="3" t="s">
        <v>48</v>
      </c>
      <c r="AG3264" s="3" t="s">
        <v>48</v>
      </c>
      <c r="AH3264" s="3" t="s">
        <v>48</v>
      </c>
      <c r="AI3264" s="3" t="s">
        <v>47</v>
      </c>
      <c r="AO3264" s="3" t="s">
        <v>48</v>
      </c>
      <c r="AU3264" s="3">
        <v>0</v>
      </c>
      <c r="AV3264" s="3">
        <v>9</v>
      </c>
      <c r="AW3264" s="3">
        <v>2</v>
      </c>
      <c r="AX3264" s="3">
        <v>8</v>
      </c>
      <c r="AY3264" s="3">
        <v>88.89</v>
      </c>
      <c r="AZ3264" s="6" t="str">
        <f t="shared" si="354"/>
        <v>2093.12</v>
      </c>
      <c r="BC3264" s="12" t="s">
        <v>8044</v>
      </c>
      <c r="BJ3264" s="12">
        <f t="shared" si="355"/>
        <v>0</v>
      </c>
      <c r="BK3264" s="12">
        <f t="shared" si="356"/>
        <v>0</v>
      </c>
      <c r="BP3264" s="3" t="s">
        <v>54</v>
      </c>
      <c r="BR3264" s="3" t="s">
        <v>54</v>
      </c>
      <c r="BX3264" s="3" t="s">
        <v>8045</v>
      </c>
      <c r="CQ3264" s="3" t="str">
        <f>CONCATENATE(baseURL!$A$1,baseURL!$B$1,baseURL!$C$1,".",C3264,".",L3264,".pkl&amp;seq=",BC3264,"&amp;varMods=Deamidated-N")</f>
        <v>http://proteomics.broadinstitute.org/millscripts/viewfeed.pl?side=xl&amp;cycle=1&amp;fixedMods=iaaC&amp;file=msdataSM/iPRG2012_nd/cpick_in/iPRG2012_nd.2093.12.2.pkl&amp;seq=AnGTTVLVGMPAGAK&amp;varMods=Deamidated-N</v>
      </c>
    </row>
    <row r="3265" spans="1:95" x14ac:dyDescent="0.2">
      <c r="A3265" s="3">
        <v>5314</v>
      </c>
      <c r="B3265" s="2" t="s">
        <v>8046</v>
      </c>
      <c r="C3265" s="2" t="s">
        <v>8047</v>
      </c>
      <c r="D3265" s="3">
        <v>8569</v>
      </c>
      <c r="E3265" s="3">
        <v>8560</v>
      </c>
      <c r="F3265" s="3">
        <v>43961</v>
      </c>
      <c r="G3265" s="3">
        <v>10652</v>
      </c>
      <c r="H3265" s="3">
        <v>33.3583</v>
      </c>
      <c r="I3265" s="30">
        <v>580.29719999999998</v>
      </c>
      <c r="J3265" s="30">
        <v>580.29661080000005</v>
      </c>
      <c r="K3265" s="30">
        <v>5.9000000000000003E-4</v>
      </c>
      <c r="L3265" s="3">
        <v>2</v>
      </c>
      <c r="M3265" s="3">
        <v>2</v>
      </c>
      <c r="N3265" s="10">
        <f t="shared" si="350"/>
        <v>1</v>
      </c>
      <c r="O3265" s="35">
        <v>2</v>
      </c>
      <c r="P3265" s="17"/>
      <c r="Q3265" s="40">
        <v>1159.58411</v>
      </c>
      <c r="R3265" s="40">
        <v>580.29569000000004</v>
      </c>
      <c r="S3265" s="18">
        <f t="shared" si="351"/>
        <v>2.6021216872027466</v>
      </c>
      <c r="T3265" s="18">
        <f t="shared" si="352"/>
        <v>1.5867772514683889</v>
      </c>
      <c r="U3265" s="18">
        <f t="shared" si="353"/>
        <v>1.740491989439221</v>
      </c>
      <c r="V3265" s="30">
        <v>580.29669999999999</v>
      </c>
      <c r="W3265" s="3" t="s">
        <v>47</v>
      </c>
      <c r="X3265" s="3" t="s">
        <v>47</v>
      </c>
      <c r="Y3265" s="3" t="s">
        <v>47</v>
      </c>
      <c r="Z3265" s="3" t="s">
        <v>47</v>
      </c>
      <c r="AA3265" s="3" t="s">
        <v>47</v>
      </c>
      <c r="AB3265" s="12" t="s">
        <v>47</v>
      </c>
      <c r="AC3265" s="3" t="s">
        <v>47</v>
      </c>
      <c r="AD3265" s="3" t="s">
        <v>47</v>
      </c>
      <c r="AE3265" s="3" t="s">
        <v>47</v>
      </c>
      <c r="AF3265" s="3" t="s">
        <v>47</v>
      </c>
      <c r="AG3265" s="3" t="s">
        <v>48</v>
      </c>
      <c r="AH3265" s="3" t="s">
        <v>47</v>
      </c>
      <c r="AI3265" s="3" t="s">
        <v>47</v>
      </c>
      <c r="AJ3265" s="3" t="s">
        <v>47</v>
      </c>
      <c r="AK3265" s="3" t="s">
        <v>47</v>
      </c>
      <c r="AL3265" s="3" t="s">
        <v>47</v>
      </c>
      <c r="AM3265" s="3" t="s">
        <v>47</v>
      </c>
      <c r="AN3265" s="3" t="s">
        <v>47</v>
      </c>
      <c r="AU3265" s="3">
        <v>0</v>
      </c>
      <c r="AV3265" s="3">
        <v>17</v>
      </c>
      <c r="AW3265" s="3">
        <v>1</v>
      </c>
      <c r="AX3265" s="3">
        <v>17</v>
      </c>
      <c r="AY3265" s="3">
        <v>100</v>
      </c>
      <c r="AZ3265" s="6" t="str">
        <f t="shared" si="354"/>
        <v>2093.7</v>
      </c>
      <c r="BC3265" s="12" t="s">
        <v>7931</v>
      </c>
      <c r="BJ3265" s="12">
        <f t="shared" si="355"/>
        <v>0</v>
      </c>
      <c r="BK3265" s="12">
        <f t="shared" si="356"/>
        <v>0</v>
      </c>
      <c r="CQ3265" s="3" t="str">
        <f>CONCATENATE(baseURL!$A$1,baseURL!$B$1,baseURL!$C$1,".",C3265,".",L3265,".pkl&amp;seq=",BC3265)</f>
        <v>http://proteomics.broadinstitute.org/millscripts/viewfeed.pl?side=xl&amp;cycle=1&amp;fixedMods=iaaC&amp;file=msdataSM/iPRG2012_nd/cpick_in/iPRG2012_nd.2093.7.2.pkl&amp;seq=GLQTVVVEEDA</v>
      </c>
    </row>
    <row r="3266" spans="1:95" x14ac:dyDescent="0.2">
      <c r="A3266" s="3">
        <v>844</v>
      </c>
      <c r="B3266" s="2" t="s">
        <v>8048</v>
      </c>
      <c r="C3266" s="2" t="s">
        <v>8049</v>
      </c>
      <c r="D3266" s="3">
        <v>8570</v>
      </c>
      <c r="E3266" s="3">
        <v>8561</v>
      </c>
      <c r="F3266" s="3">
        <v>43962</v>
      </c>
      <c r="G3266" s="3">
        <v>10653</v>
      </c>
      <c r="H3266" s="3">
        <v>33.359900000000003</v>
      </c>
      <c r="I3266" s="30">
        <v>590.68579</v>
      </c>
      <c r="J3266" s="30">
        <v>591.28668830000004</v>
      </c>
      <c r="K3266" s="30">
        <v>-0.60089999999999999</v>
      </c>
      <c r="L3266" s="3">
        <v>0</v>
      </c>
      <c r="M3266" s="3">
        <v>2</v>
      </c>
      <c r="N3266" s="10">
        <f t="shared" ref="N3266:N3329" si="357">IF(AND(M3266&gt;0,L3266&gt;0), IF(M3266=L3266,1,-1), 1)</f>
        <v>1</v>
      </c>
      <c r="O3266" s="35">
        <v>2</v>
      </c>
      <c r="P3266" s="17"/>
      <c r="Q3266" s="40">
        <v>1181.5660499999999</v>
      </c>
      <c r="R3266" s="40">
        <v>591.28666999999996</v>
      </c>
      <c r="S3266" s="18">
        <f t="shared" ref="S3266:S3329" si="358">1000000*(I3266-R3266)/R3266</f>
        <v>-1016.2244990233943</v>
      </c>
      <c r="T3266" s="18">
        <f t="shared" ref="T3266:T3329" si="359">1000000*(J3266-R3266)/R3266</f>
        <v>3.0949454820032498E-2</v>
      </c>
      <c r="U3266" s="18">
        <f t="shared" ref="U3266:U3329" si="360">1000000*(V3266-R3266)/R3266</f>
        <v>5.0736811025934546E-2</v>
      </c>
      <c r="V3266" s="30">
        <v>591.2867</v>
      </c>
      <c r="W3266" s="3" t="s">
        <v>47</v>
      </c>
      <c r="X3266" s="3" t="s">
        <v>47</v>
      </c>
      <c r="Y3266" s="3" t="s">
        <v>47</v>
      </c>
      <c r="AA3266" s="3" t="s">
        <v>47</v>
      </c>
      <c r="AB3266" s="12" t="s">
        <v>52</v>
      </c>
      <c r="AC3266" s="3" t="s">
        <v>52</v>
      </c>
      <c r="AD3266" s="3" t="s">
        <v>47</v>
      </c>
      <c r="AE3266" s="3" t="s">
        <v>47</v>
      </c>
      <c r="AF3266" s="3" t="s">
        <v>47</v>
      </c>
      <c r="AO3266" s="3" t="s">
        <v>47</v>
      </c>
      <c r="AU3266" s="3">
        <v>0</v>
      </c>
      <c r="AV3266" s="3">
        <v>8</v>
      </c>
      <c r="AW3266" s="3">
        <v>3</v>
      </c>
      <c r="AX3266" s="3">
        <v>3</v>
      </c>
      <c r="AY3266" s="3">
        <v>37.5</v>
      </c>
      <c r="AZ3266" s="6" t="str">
        <f t="shared" ref="AZ3266:AZ3329" si="361">HYPERLINK(CQ3266,C3266)</f>
        <v>2093.8</v>
      </c>
      <c r="BC3266" s="12" t="s">
        <v>7963</v>
      </c>
      <c r="BJ3266" s="12">
        <f t="shared" ref="BJ3266:BJ3329" si="362">LEN(BC3266)-LEN(SUBSTITUTE(BC3266,"C",""))</f>
        <v>0</v>
      </c>
      <c r="BK3266" s="12">
        <f t="shared" ref="BK3266:BK3329" si="363">LEN(BC3266)-LEN(SUBSTITUTE(BC3266,"c",""))</f>
        <v>0</v>
      </c>
      <c r="BL3266" s="3" t="s">
        <v>162</v>
      </c>
      <c r="BM3266" s="3" t="s">
        <v>162</v>
      </c>
      <c r="BR3266" s="3" t="s">
        <v>162</v>
      </c>
      <c r="CQ3266" s="3" t="str">
        <f>CONCATENATE(baseURL!$A$1,baseURL!$B$1,baseURL!$C$1,".",C3266,".",L3266,".pkl&amp;seq=",BC3266,"&amp;varMods=Sodiated-D+Sodiated-E")</f>
        <v>http://proteomics.broadinstitute.org/millscripts/viewfeed.pl?side=xl&amp;cycle=1&amp;fixedMods=iaaC&amp;file=msdataSM/iPRG2012_nd/cpick_in/iPRG2012_nd.2093.8.0.pkl&amp;seq=GLQTVVVEeDA&amp;varMods=Sodiated-D+Sodiated-E</v>
      </c>
    </row>
    <row r="3267" spans="1:95" x14ac:dyDescent="0.2">
      <c r="A3267" s="3">
        <v>7664</v>
      </c>
      <c r="B3267" s="2" t="s">
        <v>8050</v>
      </c>
      <c r="C3267" s="2" t="s">
        <v>8051</v>
      </c>
      <c r="D3267" s="3">
        <v>8586</v>
      </c>
      <c r="E3267" s="3">
        <v>8577</v>
      </c>
      <c r="F3267" s="3">
        <v>43986</v>
      </c>
      <c r="G3267" s="3">
        <v>10670</v>
      </c>
      <c r="H3267" s="3">
        <v>33.392499999999998</v>
      </c>
      <c r="I3267" s="30">
        <v>649.79762000000005</v>
      </c>
      <c r="J3267" s="30">
        <v>649.79690489999996</v>
      </c>
      <c r="K3267" s="30">
        <v>7.2000000000000005E-4</v>
      </c>
      <c r="L3267" s="3">
        <v>2</v>
      </c>
      <c r="M3267" s="3">
        <v>2</v>
      </c>
      <c r="N3267" s="10">
        <f t="shared" si="357"/>
        <v>1</v>
      </c>
      <c r="O3267" s="35">
        <v>2</v>
      </c>
      <c r="Q3267" s="37">
        <v>1298.5867699999999</v>
      </c>
      <c r="R3267" s="37">
        <v>649.79701999999997</v>
      </c>
      <c r="S3267" s="18">
        <f t="shared" si="358"/>
        <v>0.92336526886005321</v>
      </c>
      <c r="T3267" s="18">
        <f t="shared" si="359"/>
        <v>-0.17713223741216128</v>
      </c>
      <c r="U3267" s="18">
        <f t="shared" si="360"/>
        <v>-0.49246147664371492</v>
      </c>
      <c r="V3267" s="30">
        <v>649.79669999999999</v>
      </c>
      <c r="W3267" s="3" t="s">
        <v>47</v>
      </c>
      <c r="X3267" s="3" t="s">
        <v>47</v>
      </c>
      <c r="Y3267" s="3" t="s">
        <v>47</v>
      </c>
      <c r="Z3267" s="3" t="s">
        <v>52</v>
      </c>
      <c r="AA3267" s="3" t="s">
        <v>48</v>
      </c>
      <c r="AB3267" s="12" t="s">
        <v>48</v>
      </c>
      <c r="AC3267" s="3" t="s">
        <v>52</v>
      </c>
      <c r="AD3267" s="3" t="s">
        <v>47</v>
      </c>
      <c r="AE3267" s="3" t="s">
        <v>47</v>
      </c>
      <c r="AF3267" s="3" t="s">
        <v>52</v>
      </c>
      <c r="AH3267" s="3" t="s">
        <v>47</v>
      </c>
      <c r="AI3267" s="3" t="s">
        <v>52</v>
      </c>
      <c r="AJ3267" s="3" t="s">
        <v>47</v>
      </c>
      <c r="AK3267" s="3" t="s">
        <v>47</v>
      </c>
      <c r="AO3267" s="3" t="s">
        <v>47</v>
      </c>
      <c r="AP3267" s="3" t="s">
        <v>47</v>
      </c>
      <c r="AU3267" s="3">
        <v>0</v>
      </c>
      <c r="AV3267" s="3">
        <v>10</v>
      </c>
      <c r="AW3267" s="3">
        <v>3</v>
      </c>
      <c r="AX3267" s="3">
        <v>4</v>
      </c>
      <c r="AY3267" s="3">
        <v>40</v>
      </c>
      <c r="AZ3267" s="6" t="str">
        <f t="shared" si="361"/>
        <v>2094.11</v>
      </c>
      <c r="BC3267" s="12" t="s">
        <v>7944</v>
      </c>
      <c r="BI3267" s="12" t="s">
        <v>594</v>
      </c>
      <c r="BJ3267" s="12">
        <f t="shared" si="362"/>
        <v>1</v>
      </c>
      <c r="BK3267" s="12">
        <f t="shared" si="363"/>
        <v>1</v>
      </c>
      <c r="BR3267" s="3" t="s">
        <v>594</v>
      </c>
      <c r="CQ3267" s="3" t="str">
        <f>CONCATENATE(baseURL!$A$1,baseURL!$B$1,baseURL!$C$1,".",C3267,".",L3267,".pkl&amp;seq=",BC3267,"&amp;varMods=ReducedCys-C")</f>
        <v>http://proteomics.broadinstitute.org/millscripts/viewfeed.pl?side=xl&amp;cycle=1&amp;fixedMods=iaaC&amp;file=msdataSM/iPRG2012_nd/cpick_in/iPRG2012_nd.2094.11.2.pkl&amp;seq=CcSDVFNQVVK&amp;varMods=ReducedCys-C</v>
      </c>
    </row>
    <row r="3268" spans="1:95" x14ac:dyDescent="0.2">
      <c r="A3268" s="3">
        <v>1291</v>
      </c>
      <c r="B3268" s="2" t="s">
        <v>8052</v>
      </c>
      <c r="C3268" s="2" t="s">
        <v>8053</v>
      </c>
      <c r="D3268" s="3">
        <v>8577</v>
      </c>
      <c r="E3268" s="3">
        <v>8568</v>
      </c>
      <c r="F3268" s="3">
        <v>43977</v>
      </c>
      <c r="G3268" s="3">
        <v>10661</v>
      </c>
      <c r="H3268" s="3">
        <v>33.377499999999998</v>
      </c>
      <c r="I3268" s="30">
        <v>413.26805999999999</v>
      </c>
      <c r="J3268" s="30">
        <v>413.2681627</v>
      </c>
      <c r="K3268" s="30">
        <v>-1E-4</v>
      </c>
      <c r="L3268" s="3">
        <v>3</v>
      </c>
      <c r="M3268" s="3">
        <v>3</v>
      </c>
      <c r="N3268" s="10">
        <f t="shared" si="357"/>
        <v>1</v>
      </c>
      <c r="O3268" s="35">
        <v>3</v>
      </c>
      <c r="P3268" s="17"/>
      <c r="Q3268" s="40">
        <v>1237.78784</v>
      </c>
      <c r="R3268" s="40">
        <v>413.26746000000003</v>
      </c>
      <c r="S3268" s="18">
        <f t="shared" si="358"/>
        <v>1.451844284965176</v>
      </c>
      <c r="T3268" s="18">
        <f t="shared" si="359"/>
        <v>1.7003516317898106</v>
      </c>
      <c r="U3268" s="18">
        <f t="shared" si="360"/>
        <v>0.58073771393105189</v>
      </c>
      <c r="V3268" s="30">
        <v>413.26769999999999</v>
      </c>
      <c r="X3268" s="3" t="s">
        <v>47</v>
      </c>
      <c r="Y3268" s="3" t="s">
        <v>47</v>
      </c>
      <c r="Z3268" s="3" t="s">
        <v>48</v>
      </c>
      <c r="AB3268" s="12" t="s">
        <v>52</v>
      </c>
      <c r="AE3268" s="3" t="s">
        <v>47</v>
      </c>
      <c r="AH3268" s="3" t="s">
        <v>48</v>
      </c>
      <c r="AK3268" s="3" t="s">
        <v>52</v>
      </c>
      <c r="AL3268" s="3" t="s">
        <v>52</v>
      </c>
      <c r="AM3268" s="3" t="s">
        <v>48</v>
      </c>
      <c r="AP3268" s="3" t="s">
        <v>52</v>
      </c>
      <c r="AU3268" s="3">
        <v>0</v>
      </c>
      <c r="AV3268" s="3">
        <v>3</v>
      </c>
      <c r="AW3268" s="3">
        <v>1</v>
      </c>
      <c r="AX3268" s="3">
        <v>3</v>
      </c>
      <c r="AY3268" s="3">
        <v>100</v>
      </c>
      <c r="AZ3268" s="6" t="str">
        <f t="shared" si="361"/>
        <v>2094.2</v>
      </c>
      <c r="BC3268" s="12" t="s">
        <v>8054</v>
      </c>
      <c r="BJ3268" s="12">
        <f t="shared" si="362"/>
        <v>0</v>
      </c>
      <c r="BK3268" s="12">
        <f t="shared" si="363"/>
        <v>0</v>
      </c>
      <c r="CQ3268" s="3" t="str">
        <f>CONCATENATE(baseURL!$A$1,baseURL!$B$1,baseURL!$C$1,".",C3268,".",L3268,".pkl&amp;seq=",BC3268)</f>
        <v>http://proteomics.broadinstitute.org/millscripts/viewfeed.pl?side=xl&amp;cycle=1&amp;fixedMods=iaaC&amp;file=msdataSM/iPRG2012_nd/cpick_in/iPRG2012_nd.2094.2.3.pkl&amp;seq=KLLQSLPPTLK</v>
      </c>
    </row>
    <row r="3269" spans="1:95" x14ac:dyDescent="0.2">
      <c r="A3269" s="3">
        <v>1066</v>
      </c>
      <c r="B3269" s="2" t="s">
        <v>8055</v>
      </c>
      <c r="C3269" s="2" t="s">
        <v>8046</v>
      </c>
      <c r="D3269" s="3">
        <v>8583</v>
      </c>
      <c r="E3269" s="3">
        <v>8574</v>
      </c>
      <c r="F3269" s="3">
        <v>43983</v>
      </c>
      <c r="G3269" s="3">
        <v>10667</v>
      </c>
      <c r="H3269" s="3">
        <v>33.387500000000003</v>
      </c>
      <c r="I3269" s="30">
        <v>507.30184000000003</v>
      </c>
      <c r="J3269" s="30">
        <v>507.30242479999998</v>
      </c>
      <c r="K3269" s="30">
        <v>-5.8E-4</v>
      </c>
      <c r="L3269" s="3">
        <v>0</v>
      </c>
      <c r="M3269" s="3">
        <v>2</v>
      </c>
      <c r="N3269" s="10">
        <f t="shared" si="357"/>
        <v>1</v>
      </c>
      <c r="O3269" s="35">
        <v>2</v>
      </c>
      <c r="P3269" s="17"/>
      <c r="Q3269" s="40">
        <v>1013.59897</v>
      </c>
      <c r="R3269" s="40">
        <v>507.30311999999998</v>
      </c>
      <c r="S3269" s="18">
        <f t="shared" si="358"/>
        <v>-2.5231463192095926</v>
      </c>
      <c r="T3269" s="18">
        <f t="shared" si="359"/>
        <v>-1.3703838446638492</v>
      </c>
      <c r="U3269" s="18">
        <f t="shared" si="360"/>
        <v>-2.0106322231621627</v>
      </c>
      <c r="V3269" s="30">
        <v>507.3021</v>
      </c>
      <c r="W3269" s="3" t="s">
        <v>47</v>
      </c>
      <c r="AA3269" s="3" t="s">
        <v>47</v>
      </c>
      <c r="AB3269" s="12" t="s">
        <v>47</v>
      </c>
      <c r="AC3269" s="3" t="s">
        <v>47</v>
      </c>
      <c r="AE3269" s="3" t="s">
        <v>48</v>
      </c>
      <c r="AG3269" s="3" t="s">
        <v>52</v>
      </c>
      <c r="AI3269" s="3" t="s">
        <v>48</v>
      </c>
      <c r="AK3269" s="3" t="s">
        <v>52</v>
      </c>
      <c r="AL3269" s="3" t="s">
        <v>52</v>
      </c>
      <c r="AM3269" s="3" t="s">
        <v>52</v>
      </c>
      <c r="AU3269" s="3">
        <v>0</v>
      </c>
      <c r="AV3269" s="3">
        <v>4</v>
      </c>
      <c r="AW3269" s="3">
        <v>1</v>
      </c>
      <c r="AX3269" s="3">
        <v>4</v>
      </c>
      <c r="AY3269" s="3">
        <v>100</v>
      </c>
      <c r="AZ3269" s="6" t="str">
        <f t="shared" si="361"/>
        <v>2094.8</v>
      </c>
      <c r="BC3269" s="12" t="s">
        <v>8056</v>
      </c>
      <c r="BJ3269" s="12">
        <f t="shared" si="362"/>
        <v>0</v>
      </c>
      <c r="BK3269" s="12">
        <f t="shared" si="363"/>
        <v>0</v>
      </c>
      <c r="CQ3269" s="3" t="str">
        <f>CONCATENATE(baseURL!$A$1,baseURL!$B$1,baseURL!$C$1,".",C3269,".",L3269,".pkl&amp;seq=",BC3269)</f>
        <v>http://proteomics.broadinstitute.org/millscripts/viewfeed.pl?side=xl&amp;cycle=1&amp;fixedMods=iaaC&amp;file=msdataSM/iPRG2012_nd/cpick_in/iPRG2012_nd.2094.8.0.pkl&amp;seq=VLNLPSVGSK</v>
      </c>
    </row>
    <row r="3270" spans="1:95" x14ac:dyDescent="0.2">
      <c r="A3270" s="3">
        <v>5978</v>
      </c>
      <c r="B3270" s="2" t="s">
        <v>8057</v>
      </c>
      <c r="C3270" s="2" t="s">
        <v>8058</v>
      </c>
      <c r="D3270" s="3">
        <v>8588</v>
      </c>
      <c r="E3270" s="3">
        <v>8579</v>
      </c>
      <c r="F3270" s="3">
        <v>43998</v>
      </c>
      <c r="G3270" s="3">
        <v>10673</v>
      </c>
      <c r="H3270" s="3">
        <v>33.403399999999998</v>
      </c>
      <c r="I3270" s="30">
        <v>556.29944</v>
      </c>
      <c r="J3270" s="30">
        <v>556.29812660000005</v>
      </c>
      <c r="K3270" s="30">
        <v>1.31E-3</v>
      </c>
      <c r="L3270" s="3">
        <v>0</v>
      </c>
      <c r="M3270" s="3">
        <v>3</v>
      </c>
      <c r="N3270" s="10">
        <f t="shared" si="357"/>
        <v>1</v>
      </c>
      <c r="O3270" s="35">
        <v>3</v>
      </c>
      <c r="P3270" s="17"/>
      <c r="Q3270" s="40">
        <v>1666.8758800000001</v>
      </c>
      <c r="R3270" s="40">
        <v>556.29681000000005</v>
      </c>
      <c r="S3270" s="18">
        <f t="shared" si="358"/>
        <v>4.7276920389921431</v>
      </c>
      <c r="T3270" s="18">
        <f t="shared" si="359"/>
        <v>2.3667221819869146</v>
      </c>
      <c r="U3270" s="18">
        <f t="shared" si="360"/>
        <v>1.959385673947148</v>
      </c>
      <c r="V3270" s="30">
        <v>556.29790000000003</v>
      </c>
      <c r="W3270" s="3" t="s">
        <v>47</v>
      </c>
      <c r="X3270" s="3" t="s">
        <v>47</v>
      </c>
      <c r="Y3270" s="3" t="s">
        <v>47</v>
      </c>
      <c r="Z3270" s="3" t="s">
        <v>47</v>
      </c>
      <c r="AA3270" s="3" t="s">
        <v>47</v>
      </c>
      <c r="AB3270" s="12" t="s">
        <v>47</v>
      </c>
      <c r="AC3270" s="3" t="s">
        <v>47</v>
      </c>
      <c r="AD3270" s="3" t="s">
        <v>47</v>
      </c>
      <c r="AF3270" s="3" t="s">
        <v>48</v>
      </c>
      <c r="AG3270" s="3" t="s">
        <v>47</v>
      </c>
      <c r="AH3270" s="3" t="s">
        <v>47</v>
      </c>
      <c r="AI3270" s="3" t="s">
        <v>47</v>
      </c>
      <c r="AK3270" s="3" t="s">
        <v>47</v>
      </c>
      <c r="AL3270" s="3" t="s">
        <v>47</v>
      </c>
      <c r="AU3270" s="3">
        <v>0</v>
      </c>
      <c r="AV3270" s="3">
        <v>13</v>
      </c>
      <c r="AW3270" s="3">
        <v>1</v>
      </c>
      <c r="AX3270" s="3">
        <v>13</v>
      </c>
      <c r="AY3270" s="3">
        <v>100</v>
      </c>
      <c r="AZ3270" s="6" t="str">
        <f t="shared" si="361"/>
        <v>2095.2</v>
      </c>
      <c r="BC3270" s="12" t="s">
        <v>7956</v>
      </c>
      <c r="BJ3270" s="12">
        <f t="shared" si="362"/>
        <v>0</v>
      </c>
      <c r="BK3270" s="12">
        <f t="shared" si="363"/>
        <v>0</v>
      </c>
      <c r="CQ3270" s="3" t="str">
        <f>CONCATENATE(baseURL!$A$1,baseURL!$B$1,baseURL!$C$1,".",C3270,".",L3270,".pkl&amp;seq=",BC3270)</f>
        <v>http://proteomics.broadinstitute.org/millscripts/viewfeed.pl?side=xl&amp;cycle=1&amp;fixedMods=iaaC&amp;file=msdataSM/iPRG2012_nd/cpick_in/iPRG2012_nd.2095.2.0.pkl&amp;seq=TVAGGAYTVSTAAAATVR</v>
      </c>
    </row>
    <row r="3271" spans="1:95" x14ac:dyDescent="0.2">
      <c r="A3271" s="3">
        <v>1753</v>
      </c>
      <c r="B3271" s="2" t="s">
        <v>8059</v>
      </c>
      <c r="C3271" s="2" t="s">
        <v>8052</v>
      </c>
      <c r="D3271" s="3">
        <v>8589</v>
      </c>
      <c r="E3271" s="3">
        <v>8580</v>
      </c>
      <c r="F3271" s="3">
        <v>43999</v>
      </c>
      <c r="G3271" s="3">
        <v>10674</v>
      </c>
      <c r="H3271" s="3">
        <v>33.405000000000001</v>
      </c>
      <c r="I3271" s="30">
        <v>572.27820999999994</v>
      </c>
      <c r="J3271" s="30">
        <v>572.27879900000005</v>
      </c>
      <c r="K3271" s="30">
        <v>-5.9000000000000003E-4</v>
      </c>
      <c r="L3271" s="3">
        <v>3</v>
      </c>
      <c r="M3271" s="3">
        <v>3</v>
      </c>
      <c r="N3271" s="10">
        <f t="shared" si="357"/>
        <v>1</v>
      </c>
      <c r="O3271" s="35">
        <v>3</v>
      </c>
      <c r="P3271" s="17"/>
      <c r="Q3271" s="40">
        <v>1714.8217299999999</v>
      </c>
      <c r="R3271" s="40">
        <v>572.27876000000003</v>
      </c>
      <c r="S3271" s="18">
        <f t="shared" si="358"/>
        <v>-0.96107009124244336</v>
      </c>
      <c r="T3271" s="18">
        <f t="shared" si="359"/>
        <v>6.8148606485450028E-2</v>
      </c>
      <c r="U3271" s="18">
        <f t="shared" si="360"/>
        <v>0.24463602316394634</v>
      </c>
      <c r="V3271" s="30">
        <v>572.27890000000002</v>
      </c>
      <c r="W3271" s="3" t="s">
        <v>47</v>
      </c>
      <c r="X3271" s="3" t="s">
        <v>47</v>
      </c>
      <c r="Z3271" s="3" t="s">
        <v>47</v>
      </c>
      <c r="AB3271" s="12" t="s">
        <v>47</v>
      </c>
      <c r="AC3271" s="3" t="s">
        <v>47</v>
      </c>
      <c r="AE3271" s="3" t="s">
        <v>47</v>
      </c>
      <c r="AG3271" s="3" t="s">
        <v>47</v>
      </c>
      <c r="AH3271" s="3" t="s">
        <v>48</v>
      </c>
      <c r="AL3271" s="3" t="s">
        <v>52</v>
      </c>
      <c r="AU3271" s="3">
        <v>0</v>
      </c>
      <c r="AV3271" s="3">
        <v>7</v>
      </c>
      <c r="AW3271" s="3">
        <v>1</v>
      </c>
      <c r="AX3271" s="3">
        <v>7</v>
      </c>
      <c r="AY3271" s="3">
        <v>100</v>
      </c>
      <c r="AZ3271" s="6" t="str">
        <f t="shared" si="361"/>
        <v>2095.3</v>
      </c>
      <c r="BC3271" s="12" t="s">
        <v>8060</v>
      </c>
      <c r="BJ3271" s="12">
        <f t="shared" si="362"/>
        <v>0</v>
      </c>
      <c r="BK3271" s="12">
        <f t="shared" si="363"/>
        <v>0</v>
      </c>
      <c r="CQ3271" s="3" t="str">
        <f>CONCATENATE(baseURL!$A$1,baseURL!$B$1,baseURL!$C$1,".",C3271,".",L3271,".pkl&amp;seq=",BC3271)</f>
        <v>http://proteomics.broadinstitute.org/millscripts/viewfeed.pl?side=xl&amp;cycle=1&amp;fixedMods=iaaC&amp;file=msdataSM/iPRG2012_nd/cpick_in/iPRG2012_nd.2095.3.3.pkl&amp;seq=NYVMQYLQENKER</v>
      </c>
    </row>
    <row r="3272" spans="1:95" x14ac:dyDescent="0.2">
      <c r="A3272" s="3">
        <v>5713</v>
      </c>
      <c r="B3272" s="2" t="s">
        <v>8061</v>
      </c>
      <c r="C3272" s="2" t="s">
        <v>8062</v>
      </c>
      <c r="D3272" s="3">
        <v>8591</v>
      </c>
      <c r="E3272" s="3">
        <v>8582</v>
      </c>
      <c r="F3272" s="3">
        <v>44001</v>
      </c>
      <c r="G3272" s="3">
        <v>10676</v>
      </c>
      <c r="H3272" s="3">
        <v>33.409199999999998</v>
      </c>
      <c r="I3272" s="30">
        <v>618.55296999999996</v>
      </c>
      <c r="J3272" s="30">
        <v>618.55215620000001</v>
      </c>
      <c r="K3272" s="30">
        <v>8.0999999999999996E-4</v>
      </c>
      <c r="L3272" s="3">
        <v>4</v>
      </c>
      <c r="M3272" s="3">
        <v>4</v>
      </c>
      <c r="N3272" s="10">
        <f t="shared" si="357"/>
        <v>1</v>
      </c>
      <c r="O3272" s="35">
        <v>4</v>
      </c>
      <c r="P3272" s="17"/>
      <c r="Q3272" s="40">
        <v>2471.1837399999999</v>
      </c>
      <c r="R3272" s="40">
        <v>618.55138999999997</v>
      </c>
      <c r="S3272" s="18">
        <f t="shared" si="358"/>
        <v>2.5543552654370769</v>
      </c>
      <c r="T3272" s="18">
        <f t="shared" si="359"/>
        <v>1.238700635760728</v>
      </c>
      <c r="U3272" s="18">
        <f t="shared" si="360"/>
        <v>1.3095112436839076</v>
      </c>
      <c r="V3272" s="30">
        <v>618.55219999999997</v>
      </c>
      <c r="W3272" s="3" t="s">
        <v>47</v>
      </c>
      <c r="X3272" s="3" t="s">
        <v>47</v>
      </c>
      <c r="Y3272" s="3" t="s">
        <v>47</v>
      </c>
      <c r="Z3272" s="3" t="s">
        <v>47</v>
      </c>
      <c r="AA3272" s="3" t="s">
        <v>48</v>
      </c>
      <c r="AB3272" s="12" t="s">
        <v>47</v>
      </c>
      <c r="AC3272" s="3" t="s">
        <v>47</v>
      </c>
      <c r="AD3272" s="3" t="s">
        <v>47</v>
      </c>
      <c r="AE3272" s="3" t="s">
        <v>47</v>
      </c>
      <c r="AF3272" s="3" t="s">
        <v>47</v>
      </c>
      <c r="AG3272" s="3" t="s">
        <v>47</v>
      </c>
      <c r="AI3272" s="3" t="s">
        <v>47</v>
      </c>
      <c r="AJ3272" s="3" t="s">
        <v>47</v>
      </c>
      <c r="AK3272" s="3" t="s">
        <v>47</v>
      </c>
      <c r="AL3272" s="3" t="s">
        <v>47</v>
      </c>
      <c r="AM3272" s="3" t="s">
        <v>47</v>
      </c>
      <c r="AN3272" s="3" t="s">
        <v>47</v>
      </c>
      <c r="AU3272" s="3">
        <v>0</v>
      </c>
      <c r="AV3272" s="3">
        <v>16</v>
      </c>
      <c r="AW3272" s="3">
        <v>1</v>
      </c>
      <c r="AX3272" s="3">
        <v>16</v>
      </c>
      <c r="AY3272" s="3">
        <v>100</v>
      </c>
      <c r="AZ3272" s="6" t="str">
        <f t="shared" si="361"/>
        <v>2095.5</v>
      </c>
      <c r="BC3272" s="12" t="s">
        <v>8063</v>
      </c>
      <c r="BJ3272" s="12">
        <f t="shared" si="362"/>
        <v>0</v>
      </c>
      <c r="BK3272" s="12">
        <f t="shared" si="363"/>
        <v>0</v>
      </c>
      <c r="CQ3272" s="3" t="str">
        <f>CONCATENATE(baseURL!$A$1,baseURL!$B$1,baseURL!$C$1,".",C3272,".",L3272,".pkl&amp;seq=",BC3272)</f>
        <v>http://proteomics.broadinstitute.org/millscripts/viewfeed.pl?side=xl&amp;cycle=1&amp;fixedMods=iaaC&amp;file=msdataSM/iPRG2012_nd/cpick_in/iPRG2012_nd.2095.5.4.pkl&amp;seq=LEEELGDKAVYAGENFHHGDKL</v>
      </c>
    </row>
    <row r="3273" spans="1:95" x14ac:dyDescent="0.2">
      <c r="A3273" s="3">
        <v>2295</v>
      </c>
      <c r="B3273" s="2" t="s">
        <v>8064</v>
      </c>
      <c r="C3273" s="2" t="s">
        <v>8065</v>
      </c>
      <c r="D3273" s="3">
        <v>8592</v>
      </c>
      <c r="E3273" s="3">
        <v>8583</v>
      </c>
      <c r="F3273" s="3">
        <v>44002</v>
      </c>
      <c r="G3273" s="3">
        <v>10677</v>
      </c>
      <c r="H3273" s="3">
        <v>33.411700000000003</v>
      </c>
      <c r="I3273" s="30">
        <v>665.83403999999996</v>
      </c>
      <c r="J3273" s="30">
        <v>665.83407399999999</v>
      </c>
      <c r="K3273" s="30">
        <v>-3.0000000000000001E-5</v>
      </c>
      <c r="L3273" s="3">
        <v>2</v>
      </c>
      <c r="M3273" s="3">
        <v>2</v>
      </c>
      <c r="N3273" s="10">
        <f t="shared" si="357"/>
        <v>1</v>
      </c>
      <c r="O3273" s="35">
        <v>2</v>
      </c>
      <c r="P3273" s="17"/>
      <c r="Q3273" s="40">
        <v>1330.6637599999999</v>
      </c>
      <c r="R3273" s="40">
        <v>665.83551999999997</v>
      </c>
      <c r="S3273" s="18">
        <f t="shared" si="358"/>
        <v>-2.2227711732997135</v>
      </c>
      <c r="T3273" s="18">
        <f t="shared" si="359"/>
        <v>-2.1717075111690947</v>
      </c>
      <c r="U3273" s="18">
        <f t="shared" si="360"/>
        <v>-1.982471586923207</v>
      </c>
      <c r="V3273" s="30">
        <v>665.83420000000001</v>
      </c>
      <c r="W3273" s="3" t="s">
        <v>47</v>
      </c>
      <c r="Z3273" s="3" t="s">
        <v>47</v>
      </c>
      <c r="AA3273" s="3" t="s">
        <v>47</v>
      </c>
      <c r="AB3273" s="12" t="s">
        <v>47</v>
      </c>
      <c r="AC3273" s="3" t="s">
        <v>47</v>
      </c>
      <c r="AD3273" s="3" t="s">
        <v>48</v>
      </c>
      <c r="AE3273" s="3" t="s">
        <v>47</v>
      </c>
      <c r="AF3273" s="3" t="s">
        <v>47</v>
      </c>
      <c r="AG3273" s="3" t="s">
        <v>47</v>
      </c>
      <c r="AH3273" s="3" t="s">
        <v>47</v>
      </c>
      <c r="AI3273" s="3" t="s">
        <v>47</v>
      </c>
      <c r="AK3273" s="3" t="s">
        <v>47</v>
      </c>
      <c r="AL3273" s="3" t="s">
        <v>48</v>
      </c>
      <c r="AO3273" s="3" t="s">
        <v>47</v>
      </c>
      <c r="AP3273" s="3" t="s">
        <v>48</v>
      </c>
      <c r="AU3273" s="3">
        <v>0</v>
      </c>
      <c r="AV3273" s="3">
        <v>12</v>
      </c>
      <c r="AW3273" s="3">
        <v>1</v>
      </c>
      <c r="AX3273" s="3">
        <v>12</v>
      </c>
      <c r="AY3273" s="3">
        <v>100</v>
      </c>
      <c r="AZ3273" s="6" t="str">
        <f t="shared" si="361"/>
        <v>2095.6</v>
      </c>
      <c r="BB3273" s="12" t="s">
        <v>79</v>
      </c>
      <c r="BC3273" s="12" t="s">
        <v>8066</v>
      </c>
      <c r="BJ3273" s="12">
        <f t="shared" si="362"/>
        <v>0</v>
      </c>
      <c r="BK3273" s="12">
        <f t="shared" si="363"/>
        <v>0</v>
      </c>
      <c r="CQ3273" s="3" t="str">
        <f>CONCATENATE(baseURL!$A$1,baseURL!$B$1,"+Acetyl",baseURL!$C$1,".",C3273,".",L3273,".pkl&amp;seq=",BC3273)</f>
        <v>http://proteomics.broadinstitute.org/millscripts/viewfeed.pl?side=xl&amp;cycle=1&amp;fixedMods=iaaC+Acetyl&amp;file=msdataSM/iPRG2012_nd/cpick_in/iPRG2012_nd.2095.6.2.pkl&amp;seq=SAPAANGEVPTFK</v>
      </c>
    </row>
    <row r="3274" spans="1:95" x14ac:dyDescent="0.2">
      <c r="A3274" s="3">
        <v>4384</v>
      </c>
      <c r="B3274" s="2" t="s">
        <v>8067</v>
      </c>
      <c r="C3274" s="2" t="s">
        <v>8068</v>
      </c>
      <c r="D3274" s="3">
        <v>8593</v>
      </c>
      <c r="E3274" s="3">
        <v>8584</v>
      </c>
      <c r="F3274" s="3">
        <v>44003</v>
      </c>
      <c r="G3274" s="3">
        <v>10678</v>
      </c>
      <c r="H3274" s="3">
        <v>33.414200000000001</v>
      </c>
      <c r="I3274" s="30">
        <v>675.36483999999996</v>
      </c>
      <c r="J3274" s="30">
        <v>675.36588140000003</v>
      </c>
      <c r="K3274" s="30">
        <v>-1.0399999999999999E-3</v>
      </c>
      <c r="L3274" s="3">
        <v>3</v>
      </c>
      <c r="M3274" s="3">
        <v>3</v>
      </c>
      <c r="N3274" s="10">
        <f t="shared" si="357"/>
        <v>1</v>
      </c>
      <c r="O3274" s="35">
        <v>3</v>
      </c>
      <c r="P3274" s="17"/>
      <c r="Q3274" s="40">
        <v>2024.0811200000001</v>
      </c>
      <c r="R3274" s="40">
        <v>675.36522000000002</v>
      </c>
      <c r="S3274" s="18">
        <f t="shared" si="358"/>
        <v>-0.56265852728361365</v>
      </c>
      <c r="T3274" s="18">
        <f t="shared" si="359"/>
        <v>0.97932197339491467</v>
      </c>
      <c r="U3274" s="18">
        <f t="shared" si="360"/>
        <v>0.85879459415095383</v>
      </c>
      <c r="V3274" s="30">
        <v>675.36580000000004</v>
      </c>
      <c r="W3274" s="3" t="s">
        <v>47</v>
      </c>
      <c r="X3274" s="3" t="s">
        <v>47</v>
      </c>
      <c r="Y3274" s="3" t="s">
        <v>47</v>
      </c>
      <c r="Z3274" s="3" t="s">
        <v>47</v>
      </c>
      <c r="AA3274" s="3" t="s">
        <v>47</v>
      </c>
      <c r="AB3274" s="12" t="s">
        <v>47</v>
      </c>
      <c r="AC3274" s="3" t="s">
        <v>47</v>
      </c>
      <c r="AD3274" s="3" t="s">
        <v>47</v>
      </c>
      <c r="AE3274" s="3" t="s">
        <v>47</v>
      </c>
      <c r="AF3274" s="3" t="s">
        <v>48</v>
      </c>
      <c r="AG3274" s="3" t="s">
        <v>47</v>
      </c>
      <c r="AH3274" s="3" t="s">
        <v>47</v>
      </c>
      <c r="AK3274" s="3" t="s">
        <v>47</v>
      </c>
      <c r="AL3274" s="3" t="s">
        <v>47</v>
      </c>
      <c r="AM3274" s="3" t="s">
        <v>47</v>
      </c>
      <c r="AU3274" s="3">
        <v>0</v>
      </c>
      <c r="AV3274" s="3">
        <v>14</v>
      </c>
      <c r="AW3274" s="3">
        <v>1</v>
      </c>
      <c r="AX3274" s="3">
        <v>14</v>
      </c>
      <c r="AY3274" s="3">
        <v>100</v>
      </c>
      <c r="AZ3274" s="6" t="str">
        <f t="shared" si="361"/>
        <v>2095.7</v>
      </c>
      <c r="BC3274" s="12" t="s">
        <v>7865</v>
      </c>
      <c r="BJ3274" s="12">
        <f t="shared" si="362"/>
        <v>0</v>
      </c>
      <c r="BK3274" s="12">
        <f t="shared" si="363"/>
        <v>0</v>
      </c>
      <c r="CQ3274" s="3" t="str">
        <f>CONCATENATE(baseURL!$A$1,baseURL!$B$1,baseURL!$C$1,".",C3274,".",L3274,".pkl&amp;seq=",BC3274)</f>
        <v>http://proteomics.broadinstitute.org/millscripts/viewfeed.pl?side=xl&amp;cycle=1&amp;fixedMods=iaaC&amp;file=msdataSM/iPRG2012_nd/cpick_in/iPRG2012_nd.2095.7.3.pkl&amp;seq=QTVLLAHYPPTVQAGEATK</v>
      </c>
    </row>
    <row r="3275" spans="1:95" x14ac:dyDescent="0.2">
      <c r="A3275" s="3">
        <v>1858</v>
      </c>
      <c r="B3275" s="2" t="s">
        <v>8069</v>
      </c>
      <c r="C3275" s="2" t="s">
        <v>8070</v>
      </c>
      <c r="D3275" s="3">
        <v>8595</v>
      </c>
      <c r="E3275" s="3">
        <v>8586</v>
      </c>
      <c r="F3275" s="3">
        <v>44018</v>
      </c>
      <c r="G3275" s="3">
        <v>10681</v>
      </c>
      <c r="H3275" s="3">
        <v>33.427500000000002</v>
      </c>
      <c r="I3275" s="30">
        <v>481.27397999999999</v>
      </c>
      <c r="J3275" s="30">
        <v>481.5179033</v>
      </c>
      <c r="K3275" s="30">
        <v>-0.24392</v>
      </c>
      <c r="L3275" s="3">
        <v>4</v>
      </c>
      <c r="M3275" s="3">
        <v>4</v>
      </c>
      <c r="N3275" s="10">
        <f t="shared" si="357"/>
        <v>1</v>
      </c>
      <c r="O3275" s="35">
        <v>4</v>
      </c>
      <c r="P3275" s="17"/>
      <c r="Q3275" s="40">
        <v>1923.0480399999999</v>
      </c>
      <c r="R3275" s="40">
        <v>481.51747</v>
      </c>
      <c r="S3275" s="18">
        <f t="shared" si="358"/>
        <v>-505.67220333668973</v>
      </c>
      <c r="T3275" s="18">
        <f t="shared" si="359"/>
        <v>0.89986350858135278</v>
      </c>
      <c r="U3275" s="18">
        <f t="shared" si="360"/>
        <v>0.47765660504018681</v>
      </c>
      <c r="V3275" s="30">
        <v>481.51769999999999</v>
      </c>
      <c r="W3275" s="3" t="s">
        <v>47</v>
      </c>
      <c r="Y3275" s="3" t="s">
        <v>47</v>
      </c>
      <c r="Z3275" s="3" t="s">
        <v>48</v>
      </c>
      <c r="AA3275" s="3" t="s">
        <v>47</v>
      </c>
      <c r="AB3275" s="12" t="s">
        <v>47</v>
      </c>
      <c r="AC3275" s="3" t="s">
        <v>47</v>
      </c>
      <c r="AD3275" s="3" t="s">
        <v>47</v>
      </c>
      <c r="AE3275" s="3" t="s">
        <v>47</v>
      </c>
      <c r="AF3275" s="3" t="s">
        <v>48</v>
      </c>
      <c r="AG3275" s="3" t="s">
        <v>52</v>
      </c>
      <c r="AI3275" s="3" t="s">
        <v>47</v>
      </c>
      <c r="AK3275" s="3" t="s">
        <v>47</v>
      </c>
      <c r="AO3275" s="3" t="s">
        <v>47</v>
      </c>
      <c r="AP3275" s="3" t="s">
        <v>48</v>
      </c>
      <c r="AU3275" s="3">
        <v>0</v>
      </c>
      <c r="AV3275" s="3">
        <v>10</v>
      </c>
      <c r="AW3275" s="3">
        <v>1</v>
      </c>
      <c r="AX3275" s="3">
        <v>10</v>
      </c>
      <c r="AY3275" s="3">
        <v>100</v>
      </c>
      <c r="AZ3275" s="6" t="str">
        <f t="shared" si="361"/>
        <v>2096.1</v>
      </c>
      <c r="BC3275" s="12" t="s">
        <v>8071</v>
      </c>
      <c r="BJ3275" s="12">
        <f t="shared" si="362"/>
        <v>0</v>
      </c>
      <c r="BK3275" s="12">
        <f t="shared" si="363"/>
        <v>0</v>
      </c>
      <c r="BN3275" s="3" t="s">
        <v>277</v>
      </c>
      <c r="BR3275" s="3" t="s">
        <v>277</v>
      </c>
      <c r="CQ3275" s="3" t="str">
        <f>CONCATENATE(baseURL!$A$1,baseURL!$B$1,baseURL!$C$1,".",C3275,".",L3275,".pkl&amp;seq=",BC3275,"&amp;varMods=Oxidation-M")</f>
        <v>http://proteomics.broadinstitute.org/millscripts/viewfeed.pl?side=xl&amp;cycle=1&amp;fixedMods=iaaC&amp;file=msdataSM/iPRG2012_nd/cpick_in/iPRG2012_nd.2096.1.4.pkl&amp;seq=KQGGLGPmNLPLVSDPKR&amp;varMods=Oxidation-M</v>
      </c>
    </row>
    <row r="3276" spans="1:95" x14ac:dyDescent="0.2">
      <c r="A3276" s="3">
        <v>822</v>
      </c>
      <c r="B3276" s="2" t="s">
        <v>8072</v>
      </c>
      <c r="C3276" s="2" t="s">
        <v>8073</v>
      </c>
      <c r="D3276" s="3">
        <v>8596</v>
      </c>
      <c r="E3276" s="3">
        <v>8587</v>
      </c>
      <c r="F3276" s="3">
        <v>44019</v>
      </c>
      <c r="G3276" s="3">
        <v>10682</v>
      </c>
      <c r="H3276" s="3">
        <v>33.430799999999998</v>
      </c>
      <c r="I3276" s="30">
        <v>591.28623000000005</v>
      </c>
      <c r="J3276" s="30">
        <v>591.28668830000004</v>
      </c>
      <c r="K3276" s="30">
        <v>-4.6000000000000001E-4</v>
      </c>
      <c r="L3276" s="3">
        <v>2</v>
      </c>
      <c r="M3276" s="3">
        <v>2</v>
      </c>
      <c r="N3276" s="10">
        <f t="shared" si="357"/>
        <v>1</v>
      </c>
      <c r="O3276" s="35">
        <v>2</v>
      </c>
      <c r="P3276" s="17"/>
      <c r="Q3276" s="40">
        <v>1181.5660499999999</v>
      </c>
      <c r="R3276" s="40">
        <v>591.28666999999996</v>
      </c>
      <c r="S3276" s="18">
        <f t="shared" si="358"/>
        <v>-0.74413989395750857</v>
      </c>
      <c r="T3276" s="18">
        <f t="shared" si="359"/>
        <v>3.0949454820032498E-2</v>
      </c>
      <c r="U3276" s="18">
        <f t="shared" si="360"/>
        <v>5.0736811025934546E-2</v>
      </c>
      <c r="V3276" s="30">
        <v>591.2867</v>
      </c>
      <c r="W3276" s="3" t="s">
        <v>47</v>
      </c>
      <c r="X3276" s="3" t="s">
        <v>47</v>
      </c>
      <c r="Y3276" s="3" t="s">
        <v>47</v>
      </c>
      <c r="AA3276" s="3" t="s">
        <v>47</v>
      </c>
      <c r="AB3276" s="12" t="s">
        <v>52</v>
      </c>
      <c r="AC3276" s="3" t="s">
        <v>52</v>
      </c>
      <c r="AD3276" s="3" t="s">
        <v>47</v>
      </c>
      <c r="AE3276" s="3" t="s">
        <v>47</v>
      </c>
      <c r="AF3276" s="3" t="s">
        <v>47</v>
      </c>
      <c r="AJ3276" s="3" t="s">
        <v>47</v>
      </c>
      <c r="AO3276" s="3" t="s">
        <v>47</v>
      </c>
      <c r="AR3276" s="3" t="s">
        <v>65</v>
      </c>
      <c r="AU3276" s="3">
        <v>1</v>
      </c>
      <c r="AV3276" s="3">
        <v>9</v>
      </c>
      <c r="AW3276" s="3">
        <v>4</v>
      </c>
      <c r="AX3276" s="3">
        <v>5</v>
      </c>
      <c r="AY3276" s="3">
        <v>55.56</v>
      </c>
      <c r="AZ3276" s="6" t="str">
        <f t="shared" si="361"/>
        <v>2096.2</v>
      </c>
      <c r="BC3276" s="12" t="s">
        <v>7963</v>
      </c>
      <c r="BJ3276" s="12">
        <f t="shared" si="362"/>
        <v>0</v>
      </c>
      <c r="BK3276" s="12">
        <f t="shared" si="363"/>
        <v>0</v>
      </c>
      <c r="BL3276" s="3" t="s">
        <v>162</v>
      </c>
      <c r="BM3276" s="3" t="s">
        <v>162</v>
      </c>
      <c r="BR3276" s="3" t="s">
        <v>162</v>
      </c>
      <c r="BU3276" s="3" t="s">
        <v>7965</v>
      </c>
      <c r="BZ3276" s="3" t="s">
        <v>7964</v>
      </c>
      <c r="CB3276" s="3" t="s">
        <v>7964</v>
      </c>
      <c r="CF3276" s="3" t="s">
        <v>7966</v>
      </c>
      <c r="CN3276" s="3" t="s">
        <v>8074</v>
      </c>
      <c r="CQ3276" s="3" t="str">
        <f>CONCATENATE(baseURL!$A$1,baseURL!$B$1,baseURL!$C$1,".",C3276,".",L3276,".pkl&amp;seq=",BC3276,"&amp;varMods=Sodiated-D+Sodiated-E")</f>
        <v>http://proteomics.broadinstitute.org/millscripts/viewfeed.pl?side=xl&amp;cycle=1&amp;fixedMods=iaaC&amp;file=msdataSM/iPRG2012_nd/cpick_in/iPRG2012_nd.2096.2.2.pkl&amp;seq=GLQTVVVEeDA&amp;varMods=Sodiated-D+Sodiated-E</v>
      </c>
    </row>
    <row r="3277" spans="1:95" x14ac:dyDescent="0.2">
      <c r="A3277" s="3">
        <v>1931</v>
      </c>
      <c r="B3277" s="2" t="s">
        <v>8075</v>
      </c>
      <c r="C3277" s="2" t="s">
        <v>8059</v>
      </c>
      <c r="D3277" s="3">
        <v>8598</v>
      </c>
      <c r="E3277" s="3">
        <v>8589</v>
      </c>
      <c r="F3277" s="3">
        <v>44021</v>
      </c>
      <c r="G3277" s="3">
        <v>10684</v>
      </c>
      <c r="H3277" s="3">
        <v>33.437399999999997</v>
      </c>
      <c r="I3277" s="30">
        <v>656.06980999999996</v>
      </c>
      <c r="J3277" s="30">
        <v>655.81911530000002</v>
      </c>
      <c r="K3277" s="30">
        <v>0.25069000000000002</v>
      </c>
      <c r="L3277" s="3">
        <v>4</v>
      </c>
      <c r="M3277" s="3">
        <v>4</v>
      </c>
      <c r="N3277" s="10">
        <f t="shared" si="357"/>
        <v>1</v>
      </c>
      <c r="O3277" s="35">
        <v>4</v>
      </c>
      <c r="P3277" s="17"/>
      <c r="Q3277" s="40">
        <v>2620.2413200000001</v>
      </c>
      <c r="R3277" s="40">
        <v>655.81578999999999</v>
      </c>
      <c r="S3277" s="18">
        <f t="shared" si="358"/>
        <v>387.33437631925364</v>
      </c>
      <c r="T3277" s="18">
        <f t="shared" si="359"/>
        <v>5.0704787087066316</v>
      </c>
      <c r="U3277" s="18">
        <f t="shared" si="360"/>
        <v>5.1996308293076892</v>
      </c>
      <c r="V3277" s="30">
        <v>655.81920000000002</v>
      </c>
      <c r="W3277" s="3" t="s">
        <v>47</v>
      </c>
      <c r="X3277" s="3" t="s">
        <v>47</v>
      </c>
      <c r="Y3277" s="3" t="s">
        <v>47</v>
      </c>
      <c r="Z3277" s="3" t="s">
        <v>47</v>
      </c>
      <c r="AA3277" s="3" t="s">
        <v>47</v>
      </c>
      <c r="AB3277" s="12" t="s">
        <v>48</v>
      </c>
      <c r="AC3277" s="3" t="s">
        <v>47</v>
      </c>
      <c r="AE3277" s="3" t="s">
        <v>47</v>
      </c>
      <c r="AG3277" s="3" t="s">
        <v>48</v>
      </c>
      <c r="AL3277" s="3" t="s">
        <v>52</v>
      </c>
      <c r="AO3277" s="3" t="s">
        <v>48</v>
      </c>
      <c r="AU3277" s="3">
        <v>0</v>
      </c>
      <c r="AV3277" s="3">
        <v>7</v>
      </c>
      <c r="AW3277" s="3">
        <v>3</v>
      </c>
      <c r="AX3277" s="3">
        <v>4</v>
      </c>
      <c r="AY3277" s="3">
        <v>57.14</v>
      </c>
      <c r="AZ3277" s="6" t="str">
        <f t="shared" si="361"/>
        <v>2096.4</v>
      </c>
      <c r="BC3277" s="12" t="s">
        <v>8076</v>
      </c>
      <c r="BJ3277" s="12">
        <f t="shared" si="362"/>
        <v>0</v>
      </c>
      <c r="BK3277" s="12">
        <f t="shared" si="363"/>
        <v>0</v>
      </c>
      <c r="BO3277" s="3" t="s">
        <v>54</v>
      </c>
      <c r="BP3277" s="3" t="s">
        <v>54</v>
      </c>
      <c r="BR3277" s="3" t="s">
        <v>54</v>
      </c>
      <c r="BS3277" s="3" t="s">
        <v>8077</v>
      </c>
      <c r="BW3277" s="3" t="s">
        <v>8078</v>
      </c>
      <c r="CA3277" s="3" t="s">
        <v>8078</v>
      </c>
      <c r="CQ3277" s="3" t="str">
        <f>CONCATENATE(baseURL!$A$1,baseURL!$B$1,baseURL!$C$1,".",C3277,".",L3277,".pkl&amp;seq=",BC3277,"&amp;varMods=Deamidated-Q+Deamidated-N")</f>
        <v>http://proteomics.broadinstitute.org/millscripts/viewfeed.pl?side=xl&amp;cycle=1&amp;fixedMods=iaaC&amp;file=msdataSM/iPRG2012_nd/cpick_in/iPRG2012_nd.2096.4.4.pkl&amp;seq=SqTDAFYTQYKNGTAASEPTPLTK&amp;varMods=Deamidated-Q+Deamidated-N</v>
      </c>
    </row>
    <row r="3278" spans="1:95" x14ac:dyDescent="0.2">
      <c r="A3278" s="3">
        <v>2298</v>
      </c>
      <c r="B3278" s="2" t="s">
        <v>8079</v>
      </c>
      <c r="C3278" s="2" t="s">
        <v>8080</v>
      </c>
      <c r="D3278" s="3">
        <v>8599</v>
      </c>
      <c r="E3278" s="3">
        <v>8590</v>
      </c>
      <c r="F3278" s="3">
        <v>44022</v>
      </c>
      <c r="G3278" s="3">
        <v>10685</v>
      </c>
      <c r="H3278" s="3">
        <v>33.440800000000003</v>
      </c>
      <c r="I3278" s="30">
        <v>665.31208000000004</v>
      </c>
      <c r="J3278" s="30">
        <v>665.83388479999996</v>
      </c>
      <c r="K3278" s="30">
        <v>-0.52180000000000004</v>
      </c>
      <c r="L3278" s="3">
        <v>0</v>
      </c>
      <c r="M3278" s="3">
        <v>2</v>
      </c>
      <c r="N3278" s="10">
        <f t="shared" si="357"/>
        <v>1</v>
      </c>
      <c r="O3278" s="35">
        <v>2</v>
      </c>
      <c r="P3278" s="17"/>
      <c r="Q3278" s="40">
        <v>1330.6637599999999</v>
      </c>
      <c r="R3278" s="40">
        <v>665.83551999999997</v>
      </c>
      <c r="S3278" s="18">
        <f t="shared" si="358"/>
        <v>-786.1400965811149</v>
      </c>
      <c r="T3278" s="18">
        <f t="shared" si="359"/>
        <v>-2.4558617720029683</v>
      </c>
      <c r="U3278" s="18">
        <f t="shared" si="360"/>
        <v>-2.7334077940936754</v>
      </c>
      <c r="V3278" s="30">
        <v>665.83370000000002</v>
      </c>
      <c r="W3278" s="3" t="s">
        <v>47</v>
      </c>
      <c r="X3278" s="3" t="s">
        <v>48</v>
      </c>
      <c r="Z3278" s="3" t="s">
        <v>47</v>
      </c>
      <c r="AA3278" s="3" t="s">
        <v>47</v>
      </c>
      <c r="AB3278" s="12" t="s">
        <v>47</v>
      </c>
      <c r="AC3278" s="3" t="s">
        <v>52</v>
      </c>
      <c r="AD3278" s="3" t="s">
        <v>47</v>
      </c>
      <c r="AE3278" s="3" t="s">
        <v>47</v>
      </c>
      <c r="AF3278" s="3" t="s">
        <v>47</v>
      </c>
      <c r="AG3278" s="3" t="s">
        <v>52</v>
      </c>
      <c r="AH3278" s="3" t="s">
        <v>47</v>
      </c>
      <c r="AI3278" s="3" t="s">
        <v>47</v>
      </c>
      <c r="AK3278" s="3" t="s">
        <v>48</v>
      </c>
      <c r="AL3278" s="3" t="s">
        <v>48</v>
      </c>
      <c r="AO3278" s="3" t="s">
        <v>48</v>
      </c>
      <c r="AP3278" s="3" t="s">
        <v>48</v>
      </c>
      <c r="AU3278" s="3">
        <v>0</v>
      </c>
      <c r="AV3278" s="3">
        <v>9</v>
      </c>
      <c r="AW3278" s="3">
        <v>1</v>
      </c>
      <c r="AX3278" s="3">
        <v>9</v>
      </c>
      <c r="AY3278" s="3">
        <v>100</v>
      </c>
      <c r="AZ3278" s="6" t="str">
        <f t="shared" si="361"/>
        <v>2096.5</v>
      </c>
      <c r="BB3278" s="12" t="s">
        <v>79</v>
      </c>
      <c r="BC3278" s="12" t="s">
        <v>8066</v>
      </c>
      <c r="BJ3278" s="12">
        <f t="shared" si="362"/>
        <v>0</v>
      </c>
      <c r="BK3278" s="12">
        <f t="shared" si="363"/>
        <v>0</v>
      </c>
      <c r="CQ3278" s="3" t="str">
        <f>CONCATENATE(baseURL!$A$1,baseURL!$B$1,"+Acetyl",baseURL!$C$1,".",C3278,".",L3278,".pkl&amp;seq=",BC3278)</f>
        <v>http://proteomics.broadinstitute.org/millscripts/viewfeed.pl?side=xl&amp;cycle=1&amp;fixedMods=iaaC+Acetyl&amp;file=msdataSM/iPRG2012_nd/cpick_in/iPRG2012_nd.2096.5.0.pkl&amp;seq=SAPAANGEVPTFK</v>
      </c>
    </row>
    <row r="3279" spans="1:95" x14ac:dyDescent="0.2">
      <c r="A3279" s="3">
        <v>2287</v>
      </c>
      <c r="B3279" s="2" t="s">
        <v>8081</v>
      </c>
      <c r="C3279" s="2" t="s">
        <v>8069</v>
      </c>
      <c r="D3279" s="3">
        <v>8601</v>
      </c>
      <c r="E3279" s="3">
        <v>8592</v>
      </c>
      <c r="F3279" s="3">
        <v>44040</v>
      </c>
      <c r="G3279" s="3">
        <v>10688</v>
      </c>
      <c r="H3279" s="3">
        <v>33.452399999999997</v>
      </c>
      <c r="I3279" s="30">
        <v>449.27388000000002</v>
      </c>
      <c r="J3279" s="30">
        <v>449.27273209999998</v>
      </c>
      <c r="K3279" s="30">
        <v>1.15E-3</v>
      </c>
      <c r="L3279" s="3">
        <v>2</v>
      </c>
      <c r="M3279" s="3">
        <v>2</v>
      </c>
      <c r="N3279" s="10">
        <f t="shared" si="357"/>
        <v>1</v>
      </c>
      <c r="O3279" s="35">
        <v>2</v>
      </c>
      <c r="P3279" s="17"/>
      <c r="Q3279" s="40">
        <v>897.54039</v>
      </c>
      <c r="R3279" s="40">
        <v>449.27384000000001</v>
      </c>
      <c r="S3279" s="18">
        <f t="shared" si="358"/>
        <v>8.9032559769552891E-2</v>
      </c>
      <c r="T3279" s="18">
        <f t="shared" si="359"/>
        <v>-2.4659793234839915</v>
      </c>
      <c r="U3279" s="18">
        <f t="shared" si="360"/>
        <v>-2.7600093519704796</v>
      </c>
      <c r="V3279" s="30">
        <v>449.27260000000001</v>
      </c>
      <c r="W3279" s="3" t="s">
        <v>47</v>
      </c>
      <c r="Z3279" s="3" t="s">
        <v>47</v>
      </c>
      <c r="AA3279" s="3" t="s">
        <v>48</v>
      </c>
      <c r="AB3279" s="12" t="s">
        <v>47</v>
      </c>
      <c r="AC3279" s="3" t="s">
        <v>47</v>
      </c>
      <c r="AD3279" s="3" t="s">
        <v>47</v>
      </c>
      <c r="AE3279" s="3" t="s">
        <v>47</v>
      </c>
      <c r="AF3279" s="3" t="s">
        <v>47</v>
      </c>
      <c r="AG3279" s="3" t="s">
        <v>47</v>
      </c>
      <c r="AH3279" s="3" t="s">
        <v>47</v>
      </c>
      <c r="AI3279" s="3" t="s">
        <v>47</v>
      </c>
      <c r="AJ3279" s="3" t="s">
        <v>47</v>
      </c>
      <c r="AK3279" s="3" t="s">
        <v>47</v>
      </c>
      <c r="AO3279" s="3" t="s">
        <v>47</v>
      </c>
      <c r="AU3279" s="3">
        <v>0</v>
      </c>
      <c r="AV3279" s="3">
        <v>13</v>
      </c>
      <c r="AW3279" s="3">
        <v>1</v>
      </c>
      <c r="AX3279" s="3">
        <v>13</v>
      </c>
      <c r="AY3279" s="3">
        <v>100</v>
      </c>
      <c r="AZ3279" s="6" t="str">
        <f t="shared" si="361"/>
        <v>2097.2</v>
      </c>
      <c r="BC3279" s="12" t="s">
        <v>8082</v>
      </c>
      <c r="BJ3279" s="12">
        <f t="shared" si="362"/>
        <v>0</v>
      </c>
      <c r="BK3279" s="12">
        <f t="shared" si="363"/>
        <v>0</v>
      </c>
      <c r="BO3279" s="3" t="s">
        <v>114</v>
      </c>
      <c r="BR3279" s="3" t="s">
        <v>114</v>
      </c>
      <c r="CQ3279" s="3" t="str">
        <f>CONCATENATE(baseURL!$A$1,baseURL!$B$1,baseURL!$C$1,".",C3279,".",L3279,".pkl&amp;seq=",BC3279,"&amp;varMods=pyroGlu-Q")</f>
        <v>http://proteomics.broadinstitute.org/millscripts/viewfeed.pl?side=xl&amp;cycle=1&amp;fixedMods=iaaC&amp;file=msdataSM/iPRG2012_nd/cpick_in/iPRG2012_nd.2097.2.2.pkl&amp;seq=qTVAVGVLK&amp;varMods=pyroGlu-Q</v>
      </c>
    </row>
    <row r="3280" spans="1:95" x14ac:dyDescent="0.2">
      <c r="A3280" s="3">
        <v>46</v>
      </c>
      <c r="B3280" s="2" t="s">
        <v>8083</v>
      </c>
      <c r="C3280" s="2" t="s">
        <v>8072</v>
      </c>
      <c r="D3280" s="3">
        <v>8602</v>
      </c>
      <c r="E3280" s="3">
        <v>8593</v>
      </c>
      <c r="F3280" s="3">
        <v>44041</v>
      </c>
      <c r="G3280" s="3">
        <v>10689</v>
      </c>
      <c r="H3280" s="3">
        <v>33.454900000000002</v>
      </c>
      <c r="I3280" s="30">
        <v>541.79809999999998</v>
      </c>
      <c r="J3280" s="30">
        <v>541.79685070000005</v>
      </c>
      <c r="K3280" s="30">
        <v>1.25E-3</v>
      </c>
      <c r="L3280" s="3">
        <v>4</v>
      </c>
      <c r="M3280" s="3">
        <v>4</v>
      </c>
      <c r="N3280" s="10">
        <f t="shared" si="357"/>
        <v>1</v>
      </c>
      <c r="O3280" s="35">
        <v>4</v>
      </c>
      <c r="P3280" s="17"/>
      <c r="Q3280" s="40">
        <v>2164.1608200000001</v>
      </c>
      <c r="R3280" s="40">
        <v>541.79566</v>
      </c>
      <c r="S3280" s="18">
        <f t="shared" si="358"/>
        <v>4.5035429039403558</v>
      </c>
      <c r="T3280" s="18">
        <f t="shared" si="359"/>
        <v>2.1976920229518773</v>
      </c>
      <c r="U3280" s="18">
        <f t="shared" si="360"/>
        <v>1.919542877085892</v>
      </c>
      <c r="V3280" s="30">
        <v>541.79669999999999</v>
      </c>
      <c r="W3280" s="3" t="s">
        <v>47</v>
      </c>
      <c r="Z3280" s="3" t="s">
        <v>47</v>
      </c>
      <c r="AB3280" s="12" t="s">
        <v>48</v>
      </c>
      <c r="AC3280" s="3" t="s">
        <v>47</v>
      </c>
      <c r="AD3280" s="3" t="s">
        <v>47</v>
      </c>
      <c r="AF3280" s="3" t="s">
        <v>47</v>
      </c>
      <c r="AG3280" s="3" t="s">
        <v>48</v>
      </c>
      <c r="AH3280" s="3" t="s">
        <v>47</v>
      </c>
      <c r="AI3280" s="3" t="s">
        <v>48</v>
      </c>
      <c r="AK3280" s="3" t="s">
        <v>47</v>
      </c>
      <c r="AL3280" s="3" t="s">
        <v>48</v>
      </c>
      <c r="AM3280" s="3" t="s">
        <v>48</v>
      </c>
      <c r="AU3280" s="3">
        <v>0</v>
      </c>
      <c r="AV3280" s="3">
        <v>7</v>
      </c>
      <c r="AW3280" s="3">
        <v>1</v>
      </c>
      <c r="AX3280" s="3">
        <v>7</v>
      </c>
      <c r="AY3280" s="3">
        <v>100</v>
      </c>
      <c r="AZ3280" s="6" t="str">
        <f t="shared" si="361"/>
        <v>2097.3</v>
      </c>
      <c r="BC3280" s="12" t="s">
        <v>8084</v>
      </c>
      <c r="BJ3280" s="12">
        <f t="shared" si="362"/>
        <v>0</v>
      </c>
      <c r="BK3280" s="12">
        <f t="shared" si="363"/>
        <v>0</v>
      </c>
      <c r="CQ3280" s="3" t="str">
        <f>CONCATENATE(baseURL!$A$1,baseURL!$B$1,baseURL!$C$1,".",C3280,".",L3280,".pkl&amp;seq=",BC3280)</f>
        <v>http://proteomics.broadinstitute.org/millscripts/viewfeed.pl?side=xl&amp;cycle=1&amp;fixedMods=iaaC&amp;file=msdataSM/iPRG2012_nd/cpick_in/iPRG2012_nd.2097.3.4.pkl&amp;seq=VTSNVVLVSGEGERFTVDKK</v>
      </c>
    </row>
    <row r="3281" spans="1:95" x14ac:dyDescent="0.2">
      <c r="A3281" s="3">
        <v>7416</v>
      </c>
      <c r="B3281" s="2" t="s">
        <v>8085</v>
      </c>
      <c r="C3281" s="2" t="s">
        <v>8086</v>
      </c>
      <c r="D3281" s="3">
        <v>8606</v>
      </c>
      <c r="E3281" s="3">
        <v>8597</v>
      </c>
      <c r="F3281" s="3">
        <v>44045</v>
      </c>
      <c r="G3281" s="3">
        <v>10693</v>
      </c>
      <c r="H3281" s="3">
        <v>33.4649</v>
      </c>
      <c r="I3281" s="30">
        <v>721.30448999999999</v>
      </c>
      <c r="J3281" s="30">
        <v>721.30553870000006</v>
      </c>
      <c r="K3281" s="30">
        <v>-1.0499999999999999E-3</v>
      </c>
      <c r="L3281" s="3">
        <v>2</v>
      </c>
      <c r="M3281" s="3">
        <v>2</v>
      </c>
      <c r="N3281" s="10">
        <f t="shared" si="357"/>
        <v>1</v>
      </c>
      <c r="O3281" s="35">
        <v>2</v>
      </c>
      <c r="P3281" s="17"/>
      <c r="Q3281" s="40">
        <v>1441.60547</v>
      </c>
      <c r="R3281" s="40">
        <v>721.30637000000002</v>
      </c>
      <c r="S3281" s="18">
        <f t="shared" si="358"/>
        <v>-2.6063820842567957</v>
      </c>
      <c r="T3281" s="18">
        <f t="shared" si="359"/>
        <v>-1.1524922481398592</v>
      </c>
      <c r="U3281" s="18">
        <f t="shared" si="360"/>
        <v>-0.92887021088378185</v>
      </c>
      <c r="V3281" s="30">
        <v>721.3057</v>
      </c>
      <c r="W3281" s="3" t="s">
        <v>47</v>
      </c>
      <c r="Y3281" s="3" t="s">
        <v>47</v>
      </c>
      <c r="Z3281" s="3" t="s">
        <v>47</v>
      </c>
      <c r="AA3281" s="3" t="s">
        <v>47</v>
      </c>
      <c r="AB3281" s="12" t="s">
        <v>47</v>
      </c>
      <c r="AC3281" s="3" t="s">
        <v>47</v>
      </c>
      <c r="AF3281" s="3" t="s">
        <v>47</v>
      </c>
      <c r="AG3281" s="3" t="s">
        <v>47</v>
      </c>
      <c r="AH3281" s="3" t="s">
        <v>47</v>
      </c>
      <c r="AI3281" s="3" t="s">
        <v>47</v>
      </c>
      <c r="AK3281" s="3" t="s">
        <v>48</v>
      </c>
      <c r="AL3281" s="3" t="s">
        <v>47</v>
      </c>
      <c r="AM3281" s="3" t="s">
        <v>47</v>
      </c>
      <c r="AN3281" s="3" t="s">
        <v>47</v>
      </c>
      <c r="AP3281" s="3" t="s">
        <v>48</v>
      </c>
      <c r="AU3281" s="3">
        <v>0</v>
      </c>
      <c r="AV3281" s="3">
        <v>13</v>
      </c>
      <c r="AW3281" s="3">
        <v>1</v>
      </c>
      <c r="AX3281" s="3">
        <v>13</v>
      </c>
      <c r="AY3281" s="3">
        <v>100</v>
      </c>
      <c r="AZ3281" s="6" t="str">
        <f t="shared" si="361"/>
        <v>2097.7</v>
      </c>
      <c r="BC3281" s="12" t="s">
        <v>8087</v>
      </c>
      <c r="BJ3281" s="12">
        <f t="shared" si="362"/>
        <v>1</v>
      </c>
      <c r="BK3281" s="12">
        <f t="shared" si="363"/>
        <v>0</v>
      </c>
      <c r="CQ3281" s="3" t="str">
        <f>CONCATENATE(baseURL!$A$1,baseURL!$B$1,baseURL!$C$1,".",C3281,".",L3281,".pkl&amp;seq=",BC3281)</f>
        <v>http://proteomics.broadinstitute.org/millscripts/viewfeed.pl?side=xl&amp;cycle=1&amp;fixedMods=iaaC&amp;file=msdataSM/iPRG2012_nd/cpick_in/iPRG2012_nd.2097.7.2.pkl&amp;seq=MSMCNMALEAGAR</v>
      </c>
    </row>
    <row r="3282" spans="1:95" x14ac:dyDescent="0.2">
      <c r="A3282" s="3">
        <v>5393</v>
      </c>
      <c r="B3282" s="2" t="s">
        <v>8091</v>
      </c>
      <c r="C3282" s="2" t="s">
        <v>8092</v>
      </c>
      <c r="D3282" s="3">
        <v>8618</v>
      </c>
      <c r="E3282" s="3">
        <v>8609</v>
      </c>
      <c r="F3282" s="3">
        <v>44071</v>
      </c>
      <c r="G3282" s="3">
        <v>10706</v>
      </c>
      <c r="H3282" s="3">
        <v>33.488999999999997</v>
      </c>
      <c r="I3282" s="30">
        <v>714.34849999999994</v>
      </c>
      <c r="J3282" s="30">
        <v>714.34365449999996</v>
      </c>
      <c r="K3282" s="30">
        <v>4.8500000000000001E-3</v>
      </c>
      <c r="L3282" s="3">
        <v>0</v>
      </c>
      <c r="M3282" s="3">
        <v>2</v>
      </c>
      <c r="N3282" s="10">
        <f t="shared" si="357"/>
        <v>1</v>
      </c>
      <c r="O3282" s="35">
        <v>2</v>
      </c>
      <c r="P3282" s="17"/>
      <c r="Q3282" s="40">
        <v>1427.6801399999999</v>
      </c>
      <c r="R3282" s="40">
        <v>714.34370999999999</v>
      </c>
      <c r="S3282" s="18">
        <f t="shared" si="358"/>
        <v>6.7054555571815948</v>
      </c>
      <c r="T3282" s="18">
        <f t="shared" si="359"/>
        <v>-7.7693691780958252E-2</v>
      </c>
      <c r="U3282" s="18">
        <f t="shared" si="360"/>
        <v>-1.3998863340943293E-2</v>
      </c>
      <c r="V3282" s="30">
        <v>714.34370000000001</v>
      </c>
      <c r="W3282" s="3" t="s">
        <v>47</v>
      </c>
      <c r="X3282" s="3" t="s">
        <v>47</v>
      </c>
      <c r="Y3282" s="3" t="s">
        <v>47</v>
      </c>
      <c r="Z3282" s="3" t="s">
        <v>47</v>
      </c>
      <c r="AA3282" s="3" t="s">
        <v>47</v>
      </c>
      <c r="AB3282" s="12" t="s">
        <v>47</v>
      </c>
      <c r="AC3282" s="3" t="s">
        <v>47</v>
      </c>
      <c r="AD3282" s="3" t="s">
        <v>47</v>
      </c>
      <c r="AE3282" s="3" t="s">
        <v>47</v>
      </c>
      <c r="AF3282" s="3" t="s">
        <v>47</v>
      </c>
      <c r="AG3282" s="3" t="s">
        <v>47</v>
      </c>
      <c r="AH3282" s="3" t="s">
        <v>47</v>
      </c>
      <c r="AI3282" s="3" t="s">
        <v>47</v>
      </c>
      <c r="AJ3282" s="3" t="s">
        <v>47</v>
      </c>
      <c r="AK3282" s="3" t="s">
        <v>52</v>
      </c>
      <c r="AL3282" s="3" t="s">
        <v>48</v>
      </c>
      <c r="AM3282" s="3" t="s">
        <v>47</v>
      </c>
      <c r="AU3282" s="3">
        <v>0</v>
      </c>
      <c r="AV3282" s="3">
        <v>15</v>
      </c>
      <c r="AW3282" s="3">
        <v>1</v>
      </c>
      <c r="AX3282" s="3">
        <v>15</v>
      </c>
      <c r="AY3282" s="3">
        <v>100</v>
      </c>
      <c r="AZ3282" s="6" t="str">
        <f t="shared" si="361"/>
        <v>2098.12</v>
      </c>
      <c r="BC3282" s="12" t="s">
        <v>8093</v>
      </c>
      <c r="BJ3282" s="12">
        <f t="shared" si="362"/>
        <v>0</v>
      </c>
      <c r="BK3282" s="12">
        <f t="shared" si="363"/>
        <v>0</v>
      </c>
      <c r="CQ3282" s="3" t="str">
        <f>CONCATENATE(baseURL!$A$1,baseURL!$B$1,baseURL!$C$1,".",C3282,".",L3282,".pkl&amp;seq=",BC3282)</f>
        <v>http://proteomics.broadinstitute.org/millscripts/viewfeed.pl?side=xl&amp;cycle=1&amp;fixedMods=iaaC&amp;file=msdataSM/iPRG2012_nd/cpick_in/iPRG2012_nd.2098.12.0.pkl&amp;seq=ELYDQYGLEAAR</v>
      </c>
    </row>
    <row r="3283" spans="1:95" x14ac:dyDescent="0.2">
      <c r="A3283" s="3">
        <v>5201</v>
      </c>
      <c r="B3283" s="2" t="s">
        <v>8097</v>
      </c>
      <c r="C3283" s="2" t="s">
        <v>8098</v>
      </c>
      <c r="D3283" s="3">
        <v>8613</v>
      </c>
      <c r="E3283" s="3">
        <v>8604</v>
      </c>
      <c r="F3283" s="3">
        <v>44066</v>
      </c>
      <c r="G3283" s="3">
        <v>10701</v>
      </c>
      <c r="H3283" s="3">
        <v>33.480699999999999</v>
      </c>
      <c r="I3283" s="30">
        <v>606.62197000000003</v>
      </c>
      <c r="J3283" s="30">
        <v>606.62074010000003</v>
      </c>
      <c r="K3283" s="30">
        <v>1.23E-3</v>
      </c>
      <c r="L3283" s="3">
        <v>3</v>
      </c>
      <c r="M3283" s="3">
        <v>3</v>
      </c>
      <c r="N3283" s="10">
        <f t="shared" si="357"/>
        <v>1</v>
      </c>
      <c r="O3283" s="35">
        <v>3</v>
      </c>
      <c r="P3283" s="17"/>
      <c r="Q3283" s="40">
        <v>1817.8486700000001</v>
      </c>
      <c r="R3283" s="40">
        <v>606.62108000000001</v>
      </c>
      <c r="S3283" s="18">
        <f t="shared" si="358"/>
        <v>1.4671432124098007</v>
      </c>
      <c r="T3283" s="18">
        <f t="shared" si="359"/>
        <v>-0.56031682903559654</v>
      </c>
      <c r="U3283" s="18">
        <f t="shared" si="360"/>
        <v>-0.95611580133939567</v>
      </c>
      <c r="V3283" s="30">
        <v>606.62049999999999</v>
      </c>
      <c r="W3283" s="3" t="s">
        <v>47</v>
      </c>
      <c r="X3283" s="3" t="s">
        <v>47</v>
      </c>
      <c r="Y3283" s="3" t="s">
        <v>47</v>
      </c>
      <c r="Z3283" s="3" t="s">
        <v>47</v>
      </c>
      <c r="AA3283" s="3" t="s">
        <v>47</v>
      </c>
      <c r="AB3283" s="12" t="s">
        <v>47</v>
      </c>
      <c r="AC3283" s="3" t="s">
        <v>47</v>
      </c>
      <c r="AD3283" s="3" t="s">
        <v>47</v>
      </c>
      <c r="AE3283" s="3" t="s">
        <v>47</v>
      </c>
      <c r="AF3283" s="3" t="s">
        <v>47</v>
      </c>
      <c r="AG3283" s="3" t="s">
        <v>47</v>
      </c>
      <c r="AH3283" s="3" t="s">
        <v>47</v>
      </c>
      <c r="AI3283" s="3" t="s">
        <v>47</v>
      </c>
      <c r="AJ3283" s="3" t="s">
        <v>47</v>
      </c>
      <c r="AK3283" s="3" t="s">
        <v>47</v>
      </c>
      <c r="AL3283" s="3" t="s">
        <v>47</v>
      </c>
      <c r="AM3283" s="3" t="s">
        <v>47</v>
      </c>
      <c r="AN3283" s="3" t="s">
        <v>47</v>
      </c>
      <c r="AU3283" s="3">
        <v>0</v>
      </c>
      <c r="AV3283" s="3">
        <v>18</v>
      </c>
      <c r="AW3283" s="3">
        <v>1</v>
      </c>
      <c r="AX3283" s="3">
        <v>18</v>
      </c>
      <c r="AY3283" s="3">
        <v>100</v>
      </c>
      <c r="AZ3283" s="6" t="str">
        <f t="shared" si="361"/>
        <v>2098.7</v>
      </c>
      <c r="BC3283" s="12" t="s">
        <v>8099</v>
      </c>
      <c r="BJ3283" s="12">
        <f t="shared" si="362"/>
        <v>0</v>
      </c>
      <c r="BK3283" s="12">
        <f t="shared" si="363"/>
        <v>0</v>
      </c>
      <c r="CQ3283" s="3" t="str">
        <f>CONCATENATE(baseURL!$A$1,baseURL!$B$1,baseURL!$C$1,".",C3283,".",L3283,".pkl&amp;seq=",BC3283)</f>
        <v>http://proteomics.broadinstitute.org/millscripts/viewfeed.pl?side=xl&amp;cycle=1&amp;fixedMods=iaaC&amp;file=msdataSM/iPRG2012_nd/cpick_in/iPRG2012_nd.2098.7.3.pkl&amp;seq=NVSNLQSYSFEDMKR</v>
      </c>
    </row>
    <row r="3284" spans="1:95" x14ac:dyDescent="0.2">
      <c r="A3284" s="3">
        <v>3441</v>
      </c>
      <c r="B3284" s="2" t="s">
        <v>8088</v>
      </c>
      <c r="C3284" s="2" t="s">
        <v>8089</v>
      </c>
      <c r="D3284" s="3">
        <v>8615</v>
      </c>
      <c r="E3284" s="3">
        <v>8606</v>
      </c>
      <c r="F3284" s="3">
        <v>44068</v>
      </c>
      <c r="G3284" s="3">
        <v>10703</v>
      </c>
      <c r="H3284" s="3">
        <v>33.484000000000002</v>
      </c>
      <c r="I3284" s="30">
        <v>659.65791000000002</v>
      </c>
      <c r="J3284" s="30">
        <v>659.65369290000001</v>
      </c>
      <c r="K3284" s="30">
        <v>4.2199999999999998E-3</v>
      </c>
      <c r="L3284" s="3">
        <v>3</v>
      </c>
      <c r="M3284" s="3">
        <v>3</v>
      </c>
      <c r="N3284" s="10">
        <f t="shared" si="357"/>
        <v>1</v>
      </c>
      <c r="O3284" s="35">
        <v>3</v>
      </c>
      <c r="P3284" s="17"/>
      <c r="Q3284" s="40">
        <v>1976.94561</v>
      </c>
      <c r="R3284" s="40">
        <v>659.65338999999994</v>
      </c>
      <c r="S3284" s="18">
        <f t="shared" si="358"/>
        <v>6.8520833343560446</v>
      </c>
      <c r="T3284" s="18">
        <f t="shared" si="359"/>
        <v>0.45918054035190353</v>
      </c>
      <c r="U3284" s="18">
        <f t="shared" si="360"/>
        <v>0.16675424053128449</v>
      </c>
      <c r="V3284" s="30">
        <v>659.65350000000001</v>
      </c>
      <c r="W3284" s="3" t="s">
        <v>47</v>
      </c>
      <c r="X3284" s="3" t="s">
        <v>47</v>
      </c>
      <c r="Y3284" s="3" t="s">
        <v>47</v>
      </c>
      <c r="Z3284" s="3" t="s">
        <v>47</v>
      </c>
      <c r="AA3284" s="3" t="s">
        <v>47</v>
      </c>
      <c r="AB3284" s="12" t="s">
        <v>47</v>
      </c>
      <c r="AC3284" s="3" t="s">
        <v>47</v>
      </c>
      <c r="AE3284" s="3" t="s">
        <v>47</v>
      </c>
      <c r="AF3284" s="3" t="s">
        <v>48</v>
      </c>
      <c r="AG3284" s="3" t="s">
        <v>47</v>
      </c>
      <c r="AH3284" s="3" t="s">
        <v>47</v>
      </c>
      <c r="AI3284" s="3" t="s">
        <v>47</v>
      </c>
      <c r="AK3284" s="3" t="s">
        <v>47</v>
      </c>
      <c r="AL3284" s="3" t="s">
        <v>48</v>
      </c>
      <c r="AM3284" s="3" t="s">
        <v>47</v>
      </c>
      <c r="AO3284" s="3" t="s">
        <v>48</v>
      </c>
      <c r="AP3284" s="3" t="s">
        <v>48</v>
      </c>
      <c r="AU3284" s="3">
        <v>0</v>
      </c>
      <c r="AV3284" s="3">
        <v>13</v>
      </c>
      <c r="AW3284" s="3">
        <v>1</v>
      </c>
      <c r="AX3284" s="3">
        <v>13</v>
      </c>
      <c r="AY3284" s="3">
        <v>100</v>
      </c>
      <c r="AZ3284" s="6" t="str">
        <f t="shared" si="361"/>
        <v>2098.9</v>
      </c>
      <c r="BC3284" s="12" t="s">
        <v>8090</v>
      </c>
      <c r="BJ3284" s="12">
        <f t="shared" si="362"/>
        <v>1</v>
      </c>
      <c r="BK3284" s="12">
        <f t="shared" si="363"/>
        <v>0</v>
      </c>
      <c r="CQ3284" s="3" t="str">
        <f>CONCATENATE(baseURL!$A$1,baseURL!$B$1,baseURL!$C$1,".",C3284,".",L3284,".pkl&amp;seq=",BC3284)</f>
        <v>http://proteomics.broadinstitute.org/millscripts/viewfeed.pl?side=xl&amp;cycle=1&amp;fixedMods=iaaC&amp;file=msdataSM/iPRG2012_nd/cpick_in/iPRG2012_nd.2098.9.3.pkl&amp;seq=ACDDKLMYVDYKNLTK</v>
      </c>
    </row>
    <row r="3285" spans="1:95" x14ac:dyDescent="0.2">
      <c r="A3285" s="3">
        <v>7484</v>
      </c>
      <c r="B3285" s="2" t="s">
        <v>8100</v>
      </c>
      <c r="C3285" s="2" t="s">
        <v>8101</v>
      </c>
      <c r="D3285" s="3">
        <v>8622</v>
      </c>
      <c r="E3285" s="3">
        <v>8613</v>
      </c>
      <c r="F3285" s="3">
        <v>44084</v>
      </c>
      <c r="G3285" s="3">
        <v>10711</v>
      </c>
      <c r="H3285" s="3">
        <v>33.505600000000001</v>
      </c>
      <c r="I3285" s="30">
        <v>588.30107999999996</v>
      </c>
      <c r="J3285" s="30">
        <v>588.30107850000002</v>
      </c>
      <c r="K3285" s="30">
        <v>0</v>
      </c>
      <c r="L3285" s="3">
        <v>3</v>
      </c>
      <c r="M3285" s="3">
        <v>0</v>
      </c>
      <c r="N3285" s="10">
        <f t="shared" si="357"/>
        <v>1</v>
      </c>
      <c r="O3285" s="35">
        <v>3</v>
      </c>
      <c r="Q3285" s="37">
        <v>1762.8826200000001</v>
      </c>
      <c r="R3285" s="37">
        <v>588.29906000000005</v>
      </c>
      <c r="S3285" s="18">
        <f t="shared" si="358"/>
        <v>3.4336277877143146</v>
      </c>
      <c r="T3285" s="18">
        <f t="shared" si="359"/>
        <v>3.4310780642125138</v>
      </c>
      <c r="U3285" s="18">
        <f t="shared" si="360"/>
        <v>2.9576793815156224</v>
      </c>
      <c r="V3285" s="30">
        <v>588.30079999999998</v>
      </c>
      <c r="W3285" s="3" t="s">
        <v>47</v>
      </c>
      <c r="AA3285" s="3" t="s">
        <v>47</v>
      </c>
      <c r="AB3285" s="12" t="s">
        <v>52</v>
      </c>
      <c r="AD3285" s="3" t="s">
        <v>47</v>
      </c>
      <c r="AF3285" s="3" t="s">
        <v>52</v>
      </c>
      <c r="AH3285" s="3" t="s">
        <v>47</v>
      </c>
      <c r="AO3285" s="3" t="s">
        <v>47</v>
      </c>
      <c r="AU3285" s="3">
        <v>0</v>
      </c>
      <c r="AV3285" s="3">
        <v>5</v>
      </c>
      <c r="AW3285" s="3">
        <v>2</v>
      </c>
      <c r="AX3285" s="3">
        <v>4</v>
      </c>
      <c r="AY3285" s="3">
        <v>80</v>
      </c>
      <c r="AZ3285" s="6" t="str">
        <f t="shared" si="361"/>
        <v>2099.4</v>
      </c>
      <c r="BC3285" s="12" t="s">
        <v>8102</v>
      </c>
      <c r="BI3285" s="12" t="s">
        <v>594</v>
      </c>
      <c r="BJ3285" s="12">
        <f t="shared" si="362"/>
        <v>1</v>
      </c>
      <c r="BK3285" s="12">
        <f t="shared" si="363"/>
        <v>1</v>
      </c>
      <c r="BR3285" s="3" t="s">
        <v>594</v>
      </c>
      <c r="BZ3285" s="3" t="s">
        <v>8103</v>
      </c>
      <c r="CQ3285" s="3" t="str">
        <f>CONCATENATE(baseURL!$A$1,baseURL!$B$1,baseURL!$C$1,".",C3285,".",L3285,".pkl&amp;seq=",BC3285,"&amp;varMods=ReducedCys-C")</f>
        <v>http://proteomics.broadinstitute.org/millscripts/viewfeed.pl?side=xl&amp;cycle=1&amp;fixedMods=iaaC&amp;file=msdataSM/iPRG2012_nd/cpick_in/iPRG2012_nd.2099.4.3.pkl&amp;seq=LVSNAScTTNCLAPLAK&amp;varMods=ReducedCys-C</v>
      </c>
    </row>
    <row r="3286" spans="1:95" x14ac:dyDescent="0.2">
      <c r="A3286" s="3">
        <v>7141</v>
      </c>
      <c r="B3286" s="2" t="s">
        <v>8104</v>
      </c>
      <c r="C3286" s="2" t="s">
        <v>8105</v>
      </c>
      <c r="D3286" s="3">
        <v>8625</v>
      </c>
      <c r="E3286" s="3">
        <v>8616</v>
      </c>
      <c r="F3286" s="3">
        <v>44087</v>
      </c>
      <c r="G3286" s="3">
        <v>10714</v>
      </c>
      <c r="H3286" s="3">
        <v>33.513199999999998</v>
      </c>
      <c r="I3286" s="30">
        <v>641.68726000000004</v>
      </c>
      <c r="J3286" s="30">
        <v>641.68753649999996</v>
      </c>
      <c r="K3286" s="30">
        <v>-2.7999999999999998E-4</v>
      </c>
      <c r="L3286" s="3">
        <v>0</v>
      </c>
      <c r="M3286" s="3">
        <v>3</v>
      </c>
      <c r="N3286" s="10">
        <f t="shared" si="357"/>
        <v>1</v>
      </c>
      <c r="O3286" s="35">
        <v>3</v>
      </c>
      <c r="P3286" s="17"/>
      <c r="Q3286" s="40">
        <v>1923.0480399999999</v>
      </c>
      <c r="R3286" s="40">
        <v>641.68753000000004</v>
      </c>
      <c r="S3286" s="18">
        <f t="shared" si="358"/>
        <v>-0.42076553988891841</v>
      </c>
      <c r="T3286" s="18">
        <f t="shared" si="359"/>
        <v>1.0129540660928315E-2</v>
      </c>
      <c r="U3286" s="18">
        <f t="shared" si="360"/>
        <v>-4.6751726713380445E-2</v>
      </c>
      <c r="V3286" s="30">
        <v>641.6875</v>
      </c>
      <c r="W3286" s="3" t="s">
        <v>47</v>
      </c>
      <c r="X3286" s="3" t="s">
        <v>47</v>
      </c>
      <c r="Y3286" s="3" t="s">
        <v>47</v>
      </c>
      <c r="AA3286" s="3" t="s">
        <v>47</v>
      </c>
      <c r="AB3286" s="12" t="s">
        <v>47</v>
      </c>
      <c r="AC3286" s="3" t="s">
        <v>47</v>
      </c>
      <c r="AE3286" s="3" t="s">
        <v>47</v>
      </c>
      <c r="AF3286" s="3" t="s">
        <v>47</v>
      </c>
      <c r="AH3286" s="3" t="s">
        <v>47</v>
      </c>
      <c r="AI3286" s="3" t="s">
        <v>47</v>
      </c>
      <c r="AN3286" s="3" t="s">
        <v>48</v>
      </c>
      <c r="AO3286" s="3" t="s">
        <v>48</v>
      </c>
      <c r="AP3286" s="3" t="s">
        <v>48</v>
      </c>
      <c r="AU3286" s="3">
        <v>0</v>
      </c>
      <c r="AV3286" s="3">
        <v>10</v>
      </c>
      <c r="AW3286" s="3">
        <v>1</v>
      </c>
      <c r="AX3286" s="3">
        <v>10</v>
      </c>
      <c r="AY3286" s="3">
        <v>100</v>
      </c>
      <c r="AZ3286" s="6" t="str">
        <f t="shared" si="361"/>
        <v>2099.7</v>
      </c>
      <c r="BC3286" s="12" t="s">
        <v>8071</v>
      </c>
      <c r="BJ3286" s="12">
        <f t="shared" si="362"/>
        <v>0</v>
      </c>
      <c r="BK3286" s="12">
        <f t="shared" si="363"/>
        <v>0</v>
      </c>
      <c r="BN3286" s="3" t="s">
        <v>277</v>
      </c>
      <c r="BR3286" s="3" t="s">
        <v>277</v>
      </c>
      <c r="CQ3286" s="3" t="str">
        <f>CONCATENATE(baseURL!$A$1,baseURL!$B$1,baseURL!$C$1,".",C3286,".",L3286,".pkl&amp;seq=",BC3286,"&amp;varMods=Oxidation-M")</f>
        <v>http://proteomics.broadinstitute.org/millscripts/viewfeed.pl?side=xl&amp;cycle=1&amp;fixedMods=iaaC&amp;file=msdataSM/iPRG2012_nd/cpick_in/iPRG2012_nd.2099.7.0.pkl&amp;seq=KQGGLGPmNLPLVSDPKR&amp;varMods=Oxidation-M</v>
      </c>
    </row>
    <row r="3287" spans="1:95" x14ac:dyDescent="0.2">
      <c r="A3287" s="3">
        <v>2304</v>
      </c>
      <c r="B3287" s="2" t="s">
        <v>8106</v>
      </c>
      <c r="C3287" s="2" t="s">
        <v>8107</v>
      </c>
      <c r="D3287" s="3">
        <v>8627</v>
      </c>
      <c r="E3287" s="3">
        <v>8618</v>
      </c>
      <c r="F3287" s="3">
        <v>44103</v>
      </c>
      <c r="G3287" s="3">
        <v>10717</v>
      </c>
      <c r="H3287" s="3">
        <v>33.525599999999997</v>
      </c>
      <c r="I3287" s="30">
        <v>467.91971000000001</v>
      </c>
      <c r="J3287" s="30">
        <v>467.58422710000002</v>
      </c>
      <c r="K3287" s="30">
        <v>0.33548</v>
      </c>
      <c r="L3287" s="3">
        <v>0</v>
      </c>
      <c r="M3287" s="3">
        <v>3</v>
      </c>
      <c r="N3287" s="10">
        <f t="shared" si="357"/>
        <v>1</v>
      </c>
      <c r="O3287" s="35">
        <v>3</v>
      </c>
      <c r="P3287" s="17"/>
      <c r="Q3287" s="40">
        <v>1400.7379800000001</v>
      </c>
      <c r="R3287" s="40">
        <v>467.58418</v>
      </c>
      <c r="S3287" s="18">
        <f t="shared" si="358"/>
        <v>717.58201913504786</v>
      </c>
      <c r="T3287" s="18">
        <f t="shared" si="359"/>
        <v>0.10073052518053142</v>
      </c>
      <c r="U3287" s="18">
        <f t="shared" si="360"/>
        <v>-0.59882265472537799</v>
      </c>
      <c r="V3287" s="30">
        <v>467.58390000000003</v>
      </c>
      <c r="W3287" s="3" t="s">
        <v>47</v>
      </c>
      <c r="Z3287" s="3" t="s">
        <v>47</v>
      </c>
      <c r="AA3287" s="3" t="s">
        <v>47</v>
      </c>
      <c r="AB3287" s="12" t="s">
        <v>47</v>
      </c>
      <c r="AC3287" s="3" t="s">
        <v>47</v>
      </c>
      <c r="AD3287" s="3" t="s">
        <v>48</v>
      </c>
      <c r="AE3287" s="3" t="s">
        <v>47</v>
      </c>
      <c r="AG3287" s="3" t="s">
        <v>47</v>
      </c>
      <c r="AH3287" s="3" t="s">
        <v>47</v>
      </c>
      <c r="AI3287" s="3" t="s">
        <v>47</v>
      </c>
      <c r="AK3287" s="3" t="s">
        <v>47</v>
      </c>
      <c r="AL3287" s="3" t="s">
        <v>48</v>
      </c>
      <c r="AM3287" s="3" t="s">
        <v>52</v>
      </c>
      <c r="AO3287" s="3" t="s">
        <v>47</v>
      </c>
      <c r="AP3287" s="3" t="s">
        <v>47</v>
      </c>
      <c r="AU3287" s="3">
        <v>0</v>
      </c>
      <c r="AV3287" s="3">
        <v>12</v>
      </c>
      <c r="AW3287" s="3">
        <v>1</v>
      </c>
      <c r="AX3287" s="3">
        <v>12</v>
      </c>
      <c r="AY3287" s="3">
        <v>100</v>
      </c>
      <c r="AZ3287" s="6" t="str">
        <f t="shared" si="361"/>
        <v>2100.2</v>
      </c>
      <c r="BB3287" s="12" t="s">
        <v>79</v>
      </c>
      <c r="BC3287" s="12" t="s">
        <v>8034</v>
      </c>
      <c r="BJ3287" s="12">
        <f t="shared" si="362"/>
        <v>0</v>
      </c>
      <c r="BK3287" s="12">
        <f t="shared" si="363"/>
        <v>0</v>
      </c>
      <c r="CQ3287" s="3" t="str">
        <f>CONCATENATE(baseURL!$A$1,baseURL!$B$1,"+Acetyl",baseURL!$C$1,".",C3287,".",L3287,".pkl&amp;seq=",BC3287)</f>
        <v>http://proteomics.broadinstitute.org/millscripts/viewfeed.pl?side=xl&amp;cycle=1&amp;fixedMods=iaaC+Acetyl&amp;file=msdataSM/iPRG2012_nd/cpick_in/iPRG2012_nd.2100.2.0.pkl&amp;seq=SEVLEGNVKLDR</v>
      </c>
    </row>
    <row r="3288" spans="1:95" x14ac:dyDescent="0.2">
      <c r="A3288" s="3">
        <v>4385</v>
      </c>
      <c r="B3288" s="2" t="s">
        <v>8108</v>
      </c>
      <c r="C3288" s="2" t="s">
        <v>8109</v>
      </c>
      <c r="D3288" s="3">
        <v>8629</v>
      </c>
      <c r="E3288" s="3">
        <v>8620</v>
      </c>
      <c r="F3288" s="3">
        <v>44105</v>
      </c>
      <c r="G3288" s="3">
        <v>10719</v>
      </c>
      <c r="H3288" s="3">
        <v>33.5306</v>
      </c>
      <c r="I3288" s="30">
        <v>515.63405</v>
      </c>
      <c r="J3288" s="30">
        <v>515.63427950000005</v>
      </c>
      <c r="K3288" s="30">
        <v>-2.3000000000000001E-4</v>
      </c>
      <c r="L3288" s="3">
        <v>3</v>
      </c>
      <c r="M3288" s="3">
        <v>3</v>
      </c>
      <c r="N3288" s="10">
        <f t="shared" si="357"/>
        <v>1</v>
      </c>
      <c r="O3288" s="35">
        <v>3</v>
      </c>
      <c r="P3288" s="17"/>
      <c r="Q3288" s="40">
        <v>1544.8894</v>
      </c>
      <c r="R3288" s="40">
        <v>515.63464999999997</v>
      </c>
      <c r="S3288" s="18">
        <f t="shared" si="358"/>
        <v>-1.163614586341462</v>
      </c>
      <c r="T3288" s="18">
        <f t="shared" si="359"/>
        <v>-0.71853200694954988</v>
      </c>
      <c r="U3288" s="18">
        <f t="shared" si="360"/>
        <v>-0.87271093981121639</v>
      </c>
      <c r="V3288" s="30">
        <v>515.63419999999996</v>
      </c>
      <c r="W3288" s="3" t="s">
        <v>47</v>
      </c>
      <c r="X3288" s="3" t="s">
        <v>47</v>
      </c>
      <c r="Y3288" s="3" t="s">
        <v>47</v>
      </c>
      <c r="Z3288" s="3" t="s">
        <v>47</v>
      </c>
      <c r="AA3288" s="3" t="s">
        <v>47</v>
      </c>
      <c r="AB3288" s="12" t="s">
        <v>47</v>
      </c>
      <c r="AC3288" s="3" t="s">
        <v>47</v>
      </c>
      <c r="AD3288" s="3" t="s">
        <v>47</v>
      </c>
      <c r="AE3288" s="3" t="s">
        <v>47</v>
      </c>
      <c r="AF3288" s="3" t="s">
        <v>48</v>
      </c>
      <c r="AG3288" s="3" t="s">
        <v>47</v>
      </c>
      <c r="AH3288" s="3" t="s">
        <v>47</v>
      </c>
      <c r="AK3288" s="3" t="s">
        <v>47</v>
      </c>
      <c r="AL3288" s="3" t="s">
        <v>47</v>
      </c>
      <c r="AM3288" s="3" t="s">
        <v>47</v>
      </c>
      <c r="AU3288" s="3">
        <v>0</v>
      </c>
      <c r="AV3288" s="3">
        <v>14</v>
      </c>
      <c r="AW3288" s="3">
        <v>1</v>
      </c>
      <c r="AX3288" s="3">
        <v>14</v>
      </c>
      <c r="AY3288" s="3">
        <v>100</v>
      </c>
      <c r="AZ3288" s="6" t="str">
        <f t="shared" si="361"/>
        <v>2100.4</v>
      </c>
      <c r="BC3288" s="12" t="s">
        <v>8110</v>
      </c>
      <c r="BJ3288" s="12">
        <f t="shared" si="362"/>
        <v>0</v>
      </c>
      <c r="BK3288" s="12">
        <f t="shared" si="363"/>
        <v>0</v>
      </c>
      <c r="CQ3288" s="3" t="str">
        <f>CONCATENATE(baseURL!$A$1,baseURL!$B$1,baseURL!$C$1,".",C3288,".",L3288,".pkl&amp;seq=",BC3288)</f>
        <v>http://proteomics.broadinstitute.org/millscripts/viewfeed.pl?side=xl&amp;cycle=1&amp;fixedMods=iaaC&amp;file=msdataSM/iPRG2012_nd/cpick_in/iPRG2012_nd.2100.4.3.pkl&amp;seq=LLLANTTLDTDKVK</v>
      </c>
    </row>
    <row r="3289" spans="1:95" x14ac:dyDescent="0.2">
      <c r="A3289" s="3">
        <v>7086</v>
      </c>
      <c r="B3289" s="2" t="s">
        <v>8114</v>
      </c>
      <c r="C3289" s="2" t="s">
        <v>8115</v>
      </c>
      <c r="D3289" s="3">
        <v>8642</v>
      </c>
      <c r="E3289" s="3">
        <v>8633</v>
      </c>
      <c r="F3289" s="3">
        <v>44133</v>
      </c>
      <c r="G3289" s="3">
        <v>10733</v>
      </c>
      <c r="H3289" s="3">
        <v>33.558100000000003</v>
      </c>
      <c r="I3289" s="30">
        <v>615.99217999999996</v>
      </c>
      <c r="J3289" s="30">
        <v>615.99097519999998</v>
      </c>
      <c r="K3289" s="30">
        <v>1.1999999999999999E-3</v>
      </c>
      <c r="L3289" s="3">
        <v>3</v>
      </c>
      <c r="M3289" s="3">
        <v>3</v>
      </c>
      <c r="N3289" s="10">
        <f t="shared" si="357"/>
        <v>1</v>
      </c>
      <c r="O3289" s="35">
        <v>3</v>
      </c>
      <c r="P3289" s="17"/>
      <c r="Q3289" s="40">
        <v>1845.95525</v>
      </c>
      <c r="R3289" s="40">
        <v>615.98992999999996</v>
      </c>
      <c r="S3289" s="18">
        <f t="shared" si="358"/>
        <v>3.6526571140597026</v>
      </c>
      <c r="T3289" s="18">
        <f t="shared" si="359"/>
        <v>1.6967809847498574</v>
      </c>
      <c r="U3289" s="18">
        <f t="shared" si="360"/>
        <v>1.7370413831716274</v>
      </c>
      <c r="V3289" s="30">
        <v>615.99099999999999</v>
      </c>
      <c r="X3289" s="3" t="s">
        <v>47</v>
      </c>
      <c r="Y3289" s="3" t="s">
        <v>47</v>
      </c>
      <c r="Z3289" s="3" t="s">
        <v>52</v>
      </c>
      <c r="AA3289" s="3" t="s">
        <v>47</v>
      </c>
      <c r="AB3289" s="12" t="s">
        <v>48</v>
      </c>
      <c r="AC3289" s="3" t="s">
        <v>47</v>
      </c>
      <c r="AD3289" s="3" t="s">
        <v>47</v>
      </c>
      <c r="AF3289" s="3" t="s">
        <v>52</v>
      </c>
      <c r="AG3289" s="3" t="s">
        <v>47</v>
      </c>
      <c r="AH3289" s="3" t="s">
        <v>47</v>
      </c>
      <c r="AI3289" s="3" t="s">
        <v>47</v>
      </c>
      <c r="AK3289" s="3" t="s">
        <v>52</v>
      </c>
      <c r="AL3289" s="3" t="s">
        <v>52</v>
      </c>
      <c r="AU3289" s="3">
        <v>0</v>
      </c>
      <c r="AV3289" s="3">
        <v>8</v>
      </c>
      <c r="AW3289" s="3">
        <v>1</v>
      </c>
      <c r="AX3289" s="3">
        <v>8</v>
      </c>
      <c r="AY3289" s="3">
        <v>100</v>
      </c>
      <c r="AZ3289" s="6" t="str">
        <f t="shared" si="361"/>
        <v>2101.11</v>
      </c>
      <c r="BC3289" s="12" t="s">
        <v>8116</v>
      </c>
      <c r="BJ3289" s="12">
        <f t="shared" si="362"/>
        <v>0</v>
      </c>
      <c r="BK3289" s="12">
        <f t="shared" si="363"/>
        <v>0</v>
      </c>
      <c r="CQ3289" s="3" t="str">
        <f>CONCATENATE(baseURL!$A$1,baseURL!$B$1,baseURL!$C$1,".",C3289,".",L3289,".pkl&amp;seq=",BC3289)</f>
        <v>http://proteomics.broadinstitute.org/millscripts/viewfeed.pl?side=xl&amp;cycle=1&amp;fixedMods=iaaC&amp;file=msdataSM/iPRG2012_nd/cpick_in/iPRG2012_nd.2101.11.3.pkl&amp;seq=ASTKAQPTEVSSLLEER</v>
      </c>
    </row>
    <row r="3290" spans="1:95" x14ac:dyDescent="0.2">
      <c r="A3290" s="3">
        <v>3744</v>
      </c>
      <c r="B3290" s="2" t="s">
        <v>8117</v>
      </c>
      <c r="C3290" s="2" t="s">
        <v>8118</v>
      </c>
      <c r="D3290" s="3">
        <v>8633</v>
      </c>
      <c r="E3290" s="3">
        <v>8624</v>
      </c>
      <c r="F3290" s="3">
        <v>44124</v>
      </c>
      <c r="G3290" s="3">
        <v>10724</v>
      </c>
      <c r="H3290" s="3">
        <v>33.546399999999998</v>
      </c>
      <c r="I3290" s="30">
        <v>494.99252999999999</v>
      </c>
      <c r="J3290" s="30">
        <v>495.04329319999999</v>
      </c>
      <c r="K3290" s="30">
        <v>-5.076E-2</v>
      </c>
      <c r="L3290" s="3">
        <v>0</v>
      </c>
      <c r="M3290" s="3">
        <v>5</v>
      </c>
      <c r="N3290" s="10">
        <f t="shared" si="357"/>
        <v>1</v>
      </c>
      <c r="O3290" s="35">
        <v>5</v>
      </c>
      <c r="P3290" s="17"/>
      <c r="Q3290" s="40">
        <v>2471.1837399999999</v>
      </c>
      <c r="R3290" s="40">
        <v>495.04257000000001</v>
      </c>
      <c r="S3290" s="18">
        <f t="shared" si="358"/>
        <v>-101.08221602037996</v>
      </c>
      <c r="T3290" s="18">
        <f t="shared" si="359"/>
        <v>1.4608844649091819</v>
      </c>
      <c r="U3290" s="18">
        <f t="shared" si="360"/>
        <v>0.86861216802906327</v>
      </c>
      <c r="V3290" s="30">
        <v>495.04300000000001</v>
      </c>
      <c r="W3290" s="3" t="s">
        <v>47</v>
      </c>
      <c r="X3290" s="3" t="s">
        <v>47</v>
      </c>
      <c r="Y3290" s="3" t="s">
        <v>47</v>
      </c>
      <c r="Z3290" s="3" t="s">
        <v>47</v>
      </c>
      <c r="AA3290" s="3" t="s">
        <v>47</v>
      </c>
      <c r="AB3290" s="12" t="s">
        <v>47</v>
      </c>
      <c r="AC3290" s="3" t="s">
        <v>47</v>
      </c>
      <c r="AE3290" s="3" t="s">
        <v>47</v>
      </c>
      <c r="AF3290" s="3" t="s">
        <v>48</v>
      </c>
      <c r="AK3290" s="3" t="s">
        <v>47</v>
      </c>
      <c r="AL3290" s="3" t="s">
        <v>47</v>
      </c>
      <c r="AU3290" s="3">
        <v>0</v>
      </c>
      <c r="AV3290" s="3">
        <v>10</v>
      </c>
      <c r="AW3290" s="3">
        <v>1</v>
      </c>
      <c r="AX3290" s="3">
        <v>10</v>
      </c>
      <c r="AY3290" s="3">
        <v>100</v>
      </c>
      <c r="AZ3290" s="6" t="str">
        <f t="shared" si="361"/>
        <v>2101.2</v>
      </c>
      <c r="BC3290" s="12" t="s">
        <v>8063</v>
      </c>
      <c r="BJ3290" s="12">
        <f t="shared" si="362"/>
        <v>0</v>
      </c>
      <c r="BK3290" s="12">
        <f t="shared" si="363"/>
        <v>0</v>
      </c>
      <c r="CQ3290" s="3" t="str">
        <f>CONCATENATE(baseURL!$A$1,baseURL!$B$1,baseURL!$C$1,".",C3290,".",L3290,".pkl&amp;seq=",BC3290)</f>
        <v>http://proteomics.broadinstitute.org/millscripts/viewfeed.pl?side=xl&amp;cycle=1&amp;fixedMods=iaaC&amp;file=msdataSM/iPRG2012_nd/cpick_in/iPRG2012_nd.2101.2.0.pkl&amp;seq=LEEELGDKAVYAGENFHHGDKL</v>
      </c>
    </row>
    <row r="3291" spans="1:95" x14ac:dyDescent="0.2">
      <c r="A3291" s="3">
        <v>2601</v>
      </c>
      <c r="B3291" s="2" t="s">
        <v>8119</v>
      </c>
      <c r="C3291" s="2" t="s">
        <v>8108</v>
      </c>
      <c r="D3291" s="3">
        <v>8636</v>
      </c>
      <c r="E3291" s="3">
        <v>8627</v>
      </c>
      <c r="F3291" s="3">
        <v>44127</v>
      </c>
      <c r="G3291" s="3">
        <v>10727</v>
      </c>
      <c r="H3291" s="3">
        <v>33.548900000000003</v>
      </c>
      <c r="I3291" s="30">
        <v>513.52130999999997</v>
      </c>
      <c r="J3291" s="30">
        <v>513.52053920000003</v>
      </c>
      <c r="K3291" s="30">
        <v>7.6999999999999996E-4</v>
      </c>
      <c r="L3291" s="3">
        <v>4</v>
      </c>
      <c r="M3291" s="3">
        <v>4</v>
      </c>
      <c r="N3291" s="10">
        <f t="shared" si="357"/>
        <v>1</v>
      </c>
      <c r="O3291" s="35">
        <v>4</v>
      </c>
      <c r="P3291" s="17"/>
      <c r="Q3291" s="40">
        <v>2051.0590000000002</v>
      </c>
      <c r="R3291" s="40">
        <v>513.52021000000002</v>
      </c>
      <c r="S3291" s="18">
        <f t="shared" si="358"/>
        <v>2.1420773292471802</v>
      </c>
      <c r="T3291" s="18">
        <f t="shared" si="359"/>
        <v>0.64106532440102504</v>
      </c>
      <c r="U3291" s="18">
        <f t="shared" si="360"/>
        <v>-1.9473430217580776E-2</v>
      </c>
      <c r="V3291" s="30">
        <v>513.52020000000005</v>
      </c>
      <c r="W3291" s="3" t="s">
        <v>47</v>
      </c>
      <c r="Z3291" s="3" t="s">
        <v>47</v>
      </c>
      <c r="AA3291" s="3" t="s">
        <v>47</v>
      </c>
      <c r="AB3291" s="12" t="s">
        <v>52</v>
      </c>
      <c r="AC3291" s="3" t="s">
        <v>47</v>
      </c>
      <c r="AD3291" s="3" t="s">
        <v>47</v>
      </c>
      <c r="AE3291" s="3" t="s">
        <v>47</v>
      </c>
      <c r="AF3291" s="3" t="s">
        <v>47</v>
      </c>
      <c r="AG3291" s="3" t="s">
        <v>47</v>
      </c>
      <c r="AH3291" s="3" t="s">
        <v>47</v>
      </c>
      <c r="AJ3291" s="3" t="s">
        <v>47</v>
      </c>
      <c r="AL3291" s="3" t="s">
        <v>52</v>
      </c>
      <c r="AU3291" s="3">
        <v>0</v>
      </c>
      <c r="AV3291" s="3">
        <v>10</v>
      </c>
      <c r="AW3291" s="3">
        <v>1</v>
      </c>
      <c r="AX3291" s="3">
        <v>10</v>
      </c>
      <c r="AY3291" s="3">
        <v>100</v>
      </c>
      <c r="AZ3291" s="6" t="str">
        <f t="shared" si="361"/>
        <v>2101.5</v>
      </c>
      <c r="BC3291" s="12" t="s">
        <v>8120</v>
      </c>
      <c r="BJ3291" s="12">
        <f t="shared" si="362"/>
        <v>0</v>
      </c>
      <c r="BK3291" s="12">
        <f t="shared" si="363"/>
        <v>0</v>
      </c>
      <c r="CQ3291" s="3" t="str">
        <f>CONCATENATE(baseURL!$A$1,baseURL!$B$1,baseURL!$C$1,".",C3291,".",L3291,".pkl&amp;seq=",BC3291)</f>
        <v>http://proteomics.broadinstitute.org/millscripts/viewfeed.pl?side=xl&amp;cycle=1&amp;fixedMods=iaaC&amp;file=msdataSM/iPRG2012_nd/cpick_in/iPRG2012_nd.2101.5.4.pkl&amp;seq=LEDLSPSTHNMEVPVVKR</v>
      </c>
    </row>
    <row r="3292" spans="1:95" x14ac:dyDescent="0.2">
      <c r="A3292" s="3">
        <v>2693</v>
      </c>
      <c r="B3292" s="2" t="s">
        <v>8111</v>
      </c>
      <c r="C3292" s="2" t="s">
        <v>8112</v>
      </c>
      <c r="D3292" s="3">
        <v>8640</v>
      </c>
      <c r="E3292" s="3">
        <v>8631</v>
      </c>
      <c r="F3292" s="3">
        <v>44131</v>
      </c>
      <c r="G3292" s="3">
        <v>10731</v>
      </c>
      <c r="H3292" s="3">
        <v>33.554699999999997</v>
      </c>
      <c r="I3292" s="30">
        <v>573.3202</v>
      </c>
      <c r="J3292" s="30">
        <v>573.320515</v>
      </c>
      <c r="K3292" s="30">
        <v>-3.2000000000000003E-4</v>
      </c>
      <c r="L3292" s="3">
        <v>2</v>
      </c>
      <c r="M3292" s="3">
        <v>2</v>
      </c>
      <c r="N3292" s="10">
        <f t="shared" si="357"/>
        <v>1</v>
      </c>
      <c r="O3292" s="35">
        <v>2</v>
      </c>
      <c r="P3292" s="17"/>
      <c r="Q3292" s="40">
        <v>1145.63471</v>
      </c>
      <c r="R3292" s="40">
        <v>573.32099000000005</v>
      </c>
      <c r="S3292" s="18">
        <f t="shared" si="358"/>
        <v>-1.3779366425286552</v>
      </c>
      <c r="T3292" s="18">
        <f t="shared" si="359"/>
        <v>-0.82850620915047168</v>
      </c>
      <c r="U3292" s="18">
        <f t="shared" si="360"/>
        <v>-0.50582484353769819</v>
      </c>
      <c r="V3292" s="30">
        <v>573.32069999999999</v>
      </c>
      <c r="W3292" s="3" t="s">
        <v>47</v>
      </c>
      <c r="X3292" s="3" t="s">
        <v>47</v>
      </c>
      <c r="Z3292" s="3" t="s">
        <v>47</v>
      </c>
      <c r="AA3292" s="3" t="s">
        <v>47</v>
      </c>
      <c r="AB3292" s="12" t="s">
        <v>47</v>
      </c>
      <c r="AC3292" s="3" t="s">
        <v>47</v>
      </c>
      <c r="AD3292" s="3" t="s">
        <v>47</v>
      </c>
      <c r="AE3292" s="3" t="s">
        <v>47</v>
      </c>
      <c r="AF3292" s="3" t="s">
        <v>47</v>
      </c>
      <c r="AG3292" s="3" t="s">
        <v>47</v>
      </c>
      <c r="AH3292" s="3" t="s">
        <v>47</v>
      </c>
      <c r="AI3292" s="3" t="s">
        <v>47</v>
      </c>
      <c r="AJ3292" s="3" t="s">
        <v>47</v>
      </c>
      <c r="AK3292" s="3" t="s">
        <v>47</v>
      </c>
      <c r="AL3292" s="3" t="s">
        <v>47</v>
      </c>
      <c r="AN3292" s="3" t="s">
        <v>47</v>
      </c>
      <c r="AU3292" s="3">
        <v>0</v>
      </c>
      <c r="AV3292" s="3">
        <v>16</v>
      </c>
      <c r="AW3292" s="3">
        <v>1</v>
      </c>
      <c r="AX3292" s="3">
        <v>16</v>
      </c>
      <c r="AY3292" s="3">
        <v>100</v>
      </c>
      <c r="AZ3292" s="6" t="str">
        <f t="shared" si="361"/>
        <v>2101.9</v>
      </c>
      <c r="BC3292" s="12" t="s">
        <v>8113</v>
      </c>
      <c r="BJ3292" s="12">
        <f t="shared" si="362"/>
        <v>0</v>
      </c>
      <c r="BK3292" s="12">
        <f t="shared" si="363"/>
        <v>0</v>
      </c>
      <c r="CQ3292" s="3" t="str">
        <f>CONCATENATE(baseURL!$A$1,baseURL!$B$1,baseURL!$C$1,".",C3292,".",L3292,".pkl&amp;seq=",BC3292)</f>
        <v>http://proteomics.broadinstitute.org/millscripts/viewfeed.pl?side=xl&amp;cycle=1&amp;fixedMods=iaaC&amp;file=msdataSM/iPRG2012_nd/cpick_in/iPRG2012_nd.2101.9.2.pkl&amp;seq=MVVLTAAGVER</v>
      </c>
    </row>
    <row r="3293" spans="1:95" x14ac:dyDescent="0.2">
      <c r="A3293" s="3">
        <v>275</v>
      </c>
      <c r="B3293" s="2" t="s">
        <v>8123</v>
      </c>
      <c r="C3293" s="2" t="s">
        <v>8114</v>
      </c>
      <c r="D3293" s="3">
        <v>8656</v>
      </c>
      <c r="E3293" s="3">
        <v>8647</v>
      </c>
      <c r="F3293" s="3">
        <v>44155</v>
      </c>
      <c r="G3293" s="3">
        <v>10748</v>
      </c>
      <c r="H3293" s="3">
        <v>33.578899999999997</v>
      </c>
      <c r="I3293" s="30">
        <v>644.79398000000003</v>
      </c>
      <c r="J3293" s="30">
        <v>644.31932919999997</v>
      </c>
      <c r="K3293" s="30">
        <v>0.47465000000000002</v>
      </c>
      <c r="L3293" s="3">
        <v>0</v>
      </c>
      <c r="M3293" s="3">
        <v>3</v>
      </c>
      <c r="N3293" s="26">
        <f t="shared" si="357"/>
        <v>1</v>
      </c>
      <c r="O3293" s="36">
        <v>2</v>
      </c>
      <c r="P3293" s="16"/>
      <c r="Q3293" s="41">
        <v>1288.58042</v>
      </c>
      <c r="R3293" s="37">
        <v>644.79385000000002</v>
      </c>
      <c r="S3293" s="27">
        <f t="shared" si="358"/>
        <v>0.201614826215917</v>
      </c>
      <c r="T3293" s="27">
        <f t="shared" si="359"/>
        <v>-735.92637398767101</v>
      </c>
      <c r="U3293" s="27">
        <f t="shared" si="360"/>
        <v>0.23263249170622038</v>
      </c>
      <c r="V3293" s="30">
        <v>644.79399999999998</v>
      </c>
      <c r="X3293" s="3" t="s">
        <v>65</v>
      </c>
      <c r="AA3293" s="3" t="s">
        <v>65</v>
      </c>
      <c r="AC3293" s="3" t="s">
        <v>52</v>
      </c>
      <c r="AD3293" s="3" t="s">
        <v>47</v>
      </c>
      <c r="AF3293" s="3" t="s">
        <v>47</v>
      </c>
      <c r="AG3293" s="3" t="s">
        <v>47</v>
      </c>
      <c r="AO3293" s="3" t="s">
        <v>52</v>
      </c>
      <c r="AU3293" s="3">
        <v>2</v>
      </c>
      <c r="AV3293" s="3">
        <v>3</v>
      </c>
      <c r="AW3293" s="3">
        <v>1</v>
      </c>
      <c r="AX3293" s="3">
        <v>3</v>
      </c>
      <c r="AY3293" s="3">
        <v>100</v>
      </c>
      <c r="AZ3293" s="6" t="str">
        <f t="shared" si="361"/>
        <v>2102.12</v>
      </c>
      <c r="BA3293" s="15"/>
      <c r="BC3293" s="12" t="s">
        <v>7899</v>
      </c>
      <c r="BJ3293" s="12">
        <f t="shared" si="362"/>
        <v>0</v>
      </c>
      <c r="BK3293" s="12">
        <f t="shared" si="363"/>
        <v>0</v>
      </c>
      <c r="BT3293" s="3" t="s">
        <v>8124</v>
      </c>
      <c r="BW3293" s="3" t="s">
        <v>8125</v>
      </c>
      <c r="CQ3293" s="3" t="str">
        <f>CONCATENATE(baseURL!$A$1,baseURL!$B$1,baseURL!$C$1,".",C3293,".",L3293,".pkl&amp;seq=",BC3293)</f>
        <v>http://proteomics.broadinstitute.org/millscripts/viewfeed.pl?side=xl&amp;cycle=1&amp;fixedMods=iaaC&amp;file=msdataSM/iPRG2012_nd/cpick_in/iPRG2012_nd.2102.12.0.pkl&amp;seq=EEPDLDWSAAR</v>
      </c>
    </row>
    <row r="3294" spans="1:95" x14ac:dyDescent="0.2">
      <c r="A3294" s="3">
        <v>4495</v>
      </c>
      <c r="B3294" s="2" t="s">
        <v>8126</v>
      </c>
      <c r="C3294" s="2" t="s">
        <v>8127</v>
      </c>
      <c r="D3294" s="3">
        <v>8658</v>
      </c>
      <c r="E3294" s="3">
        <v>8649</v>
      </c>
      <c r="F3294" s="3">
        <v>44157</v>
      </c>
      <c r="G3294" s="3">
        <v>10750</v>
      </c>
      <c r="H3294" s="3">
        <v>33.5822</v>
      </c>
      <c r="I3294" s="30">
        <v>684.35871999999995</v>
      </c>
      <c r="J3294" s="30">
        <v>684.35785520000002</v>
      </c>
      <c r="K3294" s="30">
        <v>8.5999999999999998E-4</v>
      </c>
      <c r="L3294" s="3">
        <v>3</v>
      </c>
      <c r="M3294" s="3">
        <v>3</v>
      </c>
      <c r="N3294" s="10">
        <f t="shared" si="357"/>
        <v>1</v>
      </c>
      <c r="O3294" s="35">
        <v>3</v>
      </c>
      <c r="P3294" s="17"/>
      <c r="Q3294" s="40">
        <v>2051.0590000000002</v>
      </c>
      <c r="R3294" s="40">
        <v>684.35784999999998</v>
      </c>
      <c r="S3294" s="18">
        <f t="shared" si="358"/>
        <v>1.2712647337405585</v>
      </c>
      <c r="T3294" s="18">
        <f t="shared" si="359"/>
        <v>7.5983639733890641E-3</v>
      </c>
      <c r="U3294" s="18">
        <f t="shared" si="360"/>
        <v>-7.3061191579009394E-2</v>
      </c>
      <c r="V3294" s="30">
        <v>684.3578</v>
      </c>
      <c r="W3294" s="3" t="s">
        <v>47</v>
      </c>
      <c r="X3294" s="3" t="s">
        <v>47</v>
      </c>
      <c r="Y3294" s="3" t="s">
        <v>47</v>
      </c>
      <c r="Z3294" s="3" t="s">
        <v>47</v>
      </c>
      <c r="AA3294" s="3" t="s">
        <v>47</v>
      </c>
      <c r="AB3294" s="12" t="s">
        <v>47</v>
      </c>
      <c r="AC3294" s="3" t="s">
        <v>47</v>
      </c>
      <c r="AD3294" s="3" t="s">
        <v>47</v>
      </c>
      <c r="AE3294" s="3" t="s">
        <v>47</v>
      </c>
      <c r="AF3294" s="3" t="s">
        <v>47</v>
      </c>
      <c r="AG3294" s="3" t="s">
        <v>47</v>
      </c>
      <c r="AH3294" s="3" t="s">
        <v>47</v>
      </c>
      <c r="AI3294" s="3" t="s">
        <v>47</v>
      </c>
      <c r="AJ3294" s="3" t="s">
        <v>52</v>
      </c>
      <c r="AK3294" s="3" t="s">
        <v>47</v>
      </c>
      <c r="AL3294" s="3" t="s">
        <v>47</v>
      </c>
      <c r="AM3294" s="3" t="s">
        <v>47</v>
      </c>
      <c r="AN3294" s="3" t="s">
        <v>47</v>
      </c>
      <c r="AU3294" s="3">
        <v>0</v>
      </c>
      <c r="AV3294" s="3">
        <v>17</v>
      </c>
      <c r="AW3294" s="3">
        <v>1</v>
      </c>
      <c r="AX3294" s="3">
        <v>17</v>
      </c>
      <c r="AY3294" s="3">
        <v>100</v>
      </c>
      <c r="AZ3294" s="6" t="str">
        <f t="shared" si="361"/>
        <v>2102.14</v>
      </c>
      <c r="BC3294" s="12" t="s">
        <v>8120</v>
      </c>
      <c r="BJ3294" s="12">
        <f t="shared" si="362"/>
        <v>0</v>
      </c>
      <c r="BK3294" s="12">
        <f t="shared" si="363"/>
        <v>0</v>
      </c>
      <c r="CQ3294" s="3" t="str">
        <f>CONCATENATE(baseURL!$A$1,baseURL!$B$1,baseURL!$C$1,".",C3294,".",L3294,".pkl&amp;seq=",BC3294)</f>
        <v>http://proteomics.broadinstitute.org/millscripts/viewfeed.pl?side=xl&amp;cycle=1&amp;fixedMods=iaaC&amp;file=msdataSM/iPRG2012_nd/cpick_in/iPRG2012_nd.2102.14.3.pkl&amp;seq=LEDLSPSTHNMEVPVVKR</v>
      </c>
    </row>
    <row r="3295" spans="1:95" x14ac:dyDescent="0.2">
      <c r="A3295" s="3">
        <v>3669</v>
      </c>
      <c r="B3295" s="2" t="s">
        <v>8128</v>
      </c>
      <c r="C3295" s="2" t="s">
        <v>8129</v>
      </c>
      <c r="D3295" s="3">
        <v>8659</v>
      </c>
      <c r="E3295" s="3">
        <v>8650</v>
      </c>
      <c r="F3295" s="3">
        <v>44158</v>
      </c>
      <c r="G3295" s="3">
        <v>10751</v>
      </c>
      <c r="H3295" s="3">
        <v>33.583799999999997</v>
      </c>
      <c r="I3295" s="30">
        <v>692.32015999999999</v>
      </c>
      <c r="J3295" s="30">
        <v>692.30894720000003</v>
      </c>
      <c r="K3295" s="30">
        <v>1.1209999999999999E-2</v>
      </c>
      <c r="L3295" s="3">
        <v>0</v>
      </c>
      <c r="M3295" s="3">
        <v>2</v>
      </c>
      <c r="N3295" s="10">
        <f t="shared" si="357"/>
        <v>1</v>
      </c>
      <c r="O3295" s="35">
        <v>2</v>
      </c>
      <c r="P3295" s="17"/>
      <c r="Q3295" s="40">
        <v>1383.6110100000001</v>
      </c>
      <c r="R3295" s="40">
        <v>692.30913999999996</v>
      </c>
      <c r="S3295" s="18">
        <f t="shared" si="358"/>
        <v>15.91774449204939</v>
      </c>
      <c r="T3295" s="18">
        <f t="shared" si="359"/>
        <v>-0.27848830642695172</v>
      </c>
      <c r="U3295" s="18">
        <f t="shared" si="360"/>
        <v>-0.20222179933605167</v>
      </c>
      <c r="V3295" s="30">
        <v>692.30899999999997</v>
      </c>
      <c r="W3295" s="3" t="s">
        <v>48</v>
      </c>
      <c r="X3295" s="3" t="s">
        <v>47</v>
      </c>
      <c r="Y3295" s="3" t="s">
        <v>47</v>
      </c>
      <c r="Z3295" s="3" t="s">
        <v>47</v>
      </c>
      <c r="AA3295" s="3" t="s">
        <v>47</v>
      </c>
      <c r="AB3295" s="12" t="s">
        <v>48</v>
      </c>
      <c r="AC3295" s="3" t="s">
        <v>47</v>
      </c>
      <c r="AE3295" s="3" t="s">
        <v>48</v>
      </c>
      <c r="AF3295" s="3" t="s">
        <v>48</v>
      </c>
      <c r="AH3295" s="3" t="s">
        <v>47</v>
      </c>
      <c r="AL3295" s="3" t="s">
        <v>48</v>
      </c>
      <c r="AU3295" s="3">
        <v>0</v>
      </c>
      <c r="AV3295" s="3">
        <v>6</v>
      </c>
      <c r="AW3295" s="3">
        <v>1</v>
      </c>
      <c r="AX3295" s="3">
        <v>6</v>
      </c>
      <c r="AY3295" s="3">
        <v>100</v>
      </c>
      <c r="AZ3295" s="6" t="str">
        <f t="shared" si="361"/>
        <v>2102.15</v>
      </c>
      <c r="BC3295" s="12" t="s">
        <v>8130</v>
      </c>
      <c r="BJ3295" s="12">
        <f t="shared" si="362"/>
        <v>0</v>
      </c>
      <c r="BK3295" s="12">
        <f t="shared" si="363"/>
        <v>0</v>
      </c>
      <c r="CQ3295" s="3" t="str">
        <f>CONCATENATE(baseURL!$A$1,baseURL!$B$1,baseURL!$C$1,".",C3295,".",L3295,".pkl&amp;seq=",BC3295)</f>
        <v>http://proteomics.broadinstitute.org/millscripts/viewfeed.pl?side=xl&amp;cycle=1&amp;fixedMods=iaaC&amp;file=msdataSM/iPRG2012_nd/cpick_in/iPRG2012_nd.2102.15.0.pkl&amp;seq=TGQFGWSANMER</v>
      </c>
    </row>
    <row r="3296" spans="1:95" x14ac:dyDescent="0.2">
      <c r="A3296" s="3">
        <v>2900</v>
      </c>
      <c r="B3296" s="2" t="s">
        <v>8131</v>
      </c>
      <c r="C3296" s="2" t="s">
        <v>8132</v>
      </c>
      <c r="D3296" s="3">
        <v>8660</v>
      </c>
      <c r="E3296" s="3">
        <v>8651</v>
      </c>
      <c r="F3296" s="3">
        <v>44159</v>
      </c>
      <c r="G3296" s="3">
        <v>10752</v>
      </c>
      <c r="H3296" s="3">
        <v>33.585500000000003</v>
      </c>
      <c r="I3296" s="30">
        <v>765.87456999999995</v>
      </c>
      <c r="J3296" s="30">
        <v>765.86906150000004</v>
      </c>
      <c r="K3296" s="30">
        <v>5.5100000000000001E-3</v>
      </c>
      <c r="L3296" s="3">
        <v>2</v>
      </c>
      <c r="M3296" s="3">
        <v>2</v>
      </c>
      <c r="N3296" s="10">
        <f t="shared" si="357"/>
        <v>1</v>
      </c>
      <c r="O3296" s="35">
        <v>2</v>
      </c>
      <c r="P3296" s="17"/>
      <c r="Q3296" s="40">
        <v>1530.7322300000001</v>
      </c>
      <c r="R3296" s="40">
        <v>765.86974999999995</v>
      </c>
      <c r="S3296" s="18">
        <f t="shared" si="358"/>
        <v>6.293498339626499</v>
      </c>
      <c r="T3296" s="18">
        <f t="shared" si="359"/>
        <v>-0.89897792661240872</v>
      </c>
      <c r="U3296" s="18">
        <f t="shared" si="360"/>
        <v>-0.84870828225102701</v>
      </c>
      <c r="V3296" s="30">
        <v>765.8691</v>
      </c>
      <c r="Z3296" s="3" t="s">
        <v>47</v>
      </c>
      <c r="AA3296" s="3" t="s">
        <v>47</v>
      </c>
      <c r="AB3296" s="12" t="s">
        <v>47</v>
      </c>
      <c r="AC3296" s="3" t="s">
        <v>47</v>
      </c>
      <c r="AE3296" s="3" t="s">
        <v>48</v>
      </c>
      <c r="AF3296" s="3" t="s">
        <v>48</v>
      </c>
      <c r="AG3296" s="3" t="s">
        <v>52</v>
      </c>
      <c r="AH3296" s="3" t="s">
        <v>47</v>
      </c>
      <c r="AI3296" s="3" t="s">
        <v>48</v>
      </c>
      <c r="AK3296" s="3" t="s">
        <v>52</v>
      </c>
      <c r="AL3296" s="3" t="s">
        <v>48</v>
      </c>
      <c r="AN3296" s="3" t="s">
        <v>47</v>
      </c>
      <c r="AU3296" s="3">
        <v>0</v>
      </c>
      <c r="AV3296" s="3">
        <v>6</v>
      </c>
      <c r="AW3296" s="3">
        <v>1</v>
      </c>
      <c r="AX3296" s="3">
        <v>6</v>
      </c>
      <c r="AY3296" s="3">
        <v>100</v>
      </c>
      <c r="AZ3296" s="6" t="str">
        <f t="shared" si="361"/>
        <v>2102.16</v>
      </c>
      <c r="BC3296" s="12" t="s">
        <v>8133</v>
      </c>
      <c r="BJ3296" s="12">
        <f t="shared" si="362"/>
        <v>0</v>
      </c>
      <c r="BK3296" s="12">
        <f t="shared" si="363"/>
        <v>0</v>
      </c>
      <c r="CQ3296" s="3" t="str">
        <f>CONCATENATE(baseURL!$A$1,baseURL!$B$1,baseURL!$C$1,".",C3296,".",L3296,".pkl&amp;seq=",BC3296)</f>
        <v>http://proteomics.broadinstitute.org/millscripts/viewfeed.pl?side=xl&amp;cycle=1&amp;fixedMods=iaaC&amp;file=msdataSM/iPRG2012_nd/cpick_in/iPRG2012_nd.2102.16.2.pkl&amp;seq=YESEKELYNATLA</v>
      </c>
    </row>
    <row r="3297" spans="1:95" x14ac:dyDescent="0.2">
      <c r="A3297" s="3">
        <v>6186</v>
      </c>
      <c r="B3297" s="2" t="s">
        <v>8134</v>
      </c>
      <c r="C3297" s="2" t="s">
        <v>8135</v>
      </c>
      <c r="D3297" s="3">
        <v>8648</v>
      </c>
      <c r="E3297" s="3">
        <v>8639</v>
      </c>
      <c r="F3297" s="3">
        <v>44147</v>
      </c>
      <c r="G3297" s="3">
        <v>10740</v>
      </c>
      <c r="H3297" s="3">
        <v>33.572200000000002</v>
      </c>
      <c r="I3297" s="30">
        <v>478.29602999999997</v>
      </c>
      <c r="J3297" s="30">
        <v>478.29521089999997</v>
      </c>
      <c r="K3297" s="30">
        <v>8.1999999999999998E-4</v>
      </c>
      <c r="L3297" s="3">
        <v>2</v>
      </c>
      <c r="M3297" s="3">
        <v>2</v>
      </c>
      <c r="N3297" s="10">
        <f t="shared" si="357"/>
        <v>1</v>
      </c>
      <c r="O3297" s="35">
        <v>2</v>
      </c>
      <c r="P3297" s="17"/>
      <c r="Q3297" s="40">
        <v>955.58226000000002</v>
      </c>
      <c r="R3297" s="40">
        <v>478.29477000000003</v>
      </c>
      <c r="S3297" s="18">
        <f t="shared" si="358"/>
        <v>2.6343587238998949</v>
      </c>
      <c r="T3297" s="18">
        <f t="shared" si="359"/>
        <v>0.9218164771990337</v>
      </c>
      <c r="U3297" s="18">
        <f t="shared" si="360"/>
        <v>0.68995109430663004</v>
      </c>
      <c r="V3297" s="30">
        <v>478.29509999999999</v>
      </c>
      <c r="W3297" s="3" t="s">
        <v>47</v>
      </c>
      <c r="X3297" s="3" t="s">
        <v>47</v>
      </c>
      <c r="Y3297" s="3" t="s">
        <v>47</v>
      </c>
      <c r="Z3297" s="3" t="s">
        <v>47</v>
      </c>
      <c r="AA3297" s="3" t="s">
        <v>47</v>
      </c>
      <c r="AB3297" s="12" t="s">
        <v>47</v>
      </c>
      <c r="AC3297" s="3" t="s">
        <v>47</v>
      </c>
      <c r="AD3297" s="3" t="s">
        <v>47</v>
      </c>
      <c r="AE3297" s="3" t="s">
        <v>47</v>
      </c>
      <c r="AF3297" s="3" t="s">
        <v>47</v>
      </c>
      <c r="AG3297" s="3" t="s">
        <v>47</v>
      </c>
      <c r="AH3297" s="3" t="s">
        <v>47</v>
      </c>
      <c r="AI3297" s="3" t="s">
        <v>47</v>
      </c>
      <c r="AK3297" s="3" t="s">
        <v>52</v>
      </c>
      <c r="AL3297" s="3" t="s">
        <v>47</v>
      </c>
      <c r="AN3297" s="3" t="s">
        <v>47</v>
      </c>
      <c r="AU3297" s="3">
        <v>0</v>
      </c>
      <c r="AV3297" s="3">
        <v>15</v>
      </c>
      <c r="AW3297" s="3">
        <v>1</v>
      </c>
      <c r="AX3297" s="3">
        <v>15</v>
      </c>
      <c r="AY3297" s="3">
        <v>100</v>
      </c>
      <c r="AZ3297" s="6" t="str">
        <f t="shared" si="361"/>
        <v>2102.4</v>
      </c>
      <c r="BC3297" s="12" t="s">
        <v>8022</v>
      </c>
      <c r="BJ3297" s="12">
        <f t="shared" si="362"/>
        <v>0</v>
      </c>
      <c r="BK3297" s="12">
        <f t="shared" si="363"/>
        <v>0</v>
      </c>
      <c r="CQ3297" s="3" t="str">
        <f>CONCATENATE(baseURL!$A$1,baseURL!$B$1,baseURL!$C$1,".",C3297,".",L3297,".pkl&amp;seq=",BC3297)</f>
        <v>http://proteomics.broadinstitute.org/millscripts/viewfeed.pl?side=xl&amp;cycle=1&amp;fixedMods=iaaC&amp;file=msdataSM/iPRG2012_nd/cpick_in/iPRG2012_nd.2102.4.2.pkl&amp;seq=LGLVELSPK</v>
      </c>
    </row>
    <row r="3298" spans="1:95" x14ac:dyDescent="0.2">
      <c r="A3298" s="3">
        <v>6196</v>
      </c>
      <c r="B3298" s="2" t="s">
        <v>8136</v>
      </c>
      <c r="C3298" s="2" t="s">
        <v>8137</v>
      </c>
      <c r="D3298" s="3">
        <v>8651</v>
      </c>
      <c r="E3298" s="3">
        <v>8642</v>
      </c>
      <c r="F3298" s="3">
        <v>44150</v>
      </c>
      <c r="G3298" s="3">
        <v>10743</v>
      </c>
      <c r="H3298" s="3">
        <v>33.5747</v>
      </c>
      <c r="I3298" s="30">
        <v>567.80157999999994</v>
      </c>
      <c r="J3298" s="30">
        <v>567.80255050000005</v>
      </c>
      <c r="K3298" s="30">
        <v>-9.7000000000000005E-4</v>
      </c>
      <c r="L3298" s="3">
        <v>2</v>
      </c>
      <c r="M3298" s="3">
        <v>2</v>
      </c>
      <c r="N3298" s="10">
        <f t="shared" si="357"/>
        <v>1</v>
      </c>
      <c r="O3298" s="35">
        <v>2</v>
      </c>
      <c r="P3298" s="17"/>
      <c r="Q3298" s="40">
        <v>1134.5975900000001</v>
      </c>
      <c r="R3298" s="40">
        <v>567.80242999999996</v>
      </c>
      <c r="S3298" s="18">
        <f t="shared" si="358"/>
        <v>-1.4969995813755257</v>
      </c>
      <c r="T3298" s="18">
        <f t="shared" si="359"/>
        <v>0.21222170552118047</v>
      </c>
      <c r="U3298" s="18">
        <f t="shared" si="360"/>
        <v>0.47551751407692389</v>
      </c>
      <c r="V3298" s="30">
        <v>567.80269999999996</v>
      </c>
      <c r="W3298" s="3" t="s">
        <v>47</v>
      </c>
      <c r="X3298" s="3" t="s">
        <v>47</v>
      </c>
      <c r="Y3298" s="3" t="s">
        <v>47</v>
      </c>
      <c r="Z3298" s="3" t="s">
        <v>47</v>
      </c>
      <c r="AA3298" s="3" t="s">
        <v>47</v>
      </c>
      <c r="AB3298" s="12" t="s">
        <v>47</v>
      </c>
      <c r="AC3298" s="3" t="s">
        <v>47</v>
      </c>
      <c r="AD3298" s="3" t="s">
        <v>47</v>
      </c>
      <c r="AE3298" s="3" t="s">
        <v>47</v>
      </c>
      <c r="AF3298" s="3" t="s">
        <v>47</v>
      </c>
      <c r="AG3298" s="3" t="s">
        <v>47</v>
      </c>
      <c r="AH3298" s="3" t="s">
        <v>47</v>
      </c>
      <c r="AI3298" s="3" t="s">
        <v>47</v>
      </c>
      <c r="AJ3298" s="3" t="s">
        <v>47</v>
      </c>
      <c r="AK3298" s="3" t="s">
        <v>48</v>
      </c>
      <c r="AL3298" s="3" t="s">
        <v>48</v>
      </c>
      <c r="AN3298" s="3" t="s">
        <v>47</v>
      </c>
      <c r="AU3298" s="3">
        <v>0</v>
      </c>
      <c r="AV3298" s="3">
        <v>15</v>
      </c>
      <c r="AW3298" s="3">
        <v>1</v>
      </c>
      <c r="AX3298" s="3">
        <v>15</v>
      </c>
      <c r="AY3298" s="3">
        <v>100</v>
      </c>
      <c r="AZ3298" s="6" t="str">
        <f t="shared" si="361"/>
        <v>2102.7</v>
      </c>
      <c r="BC3298" s="12" t="s">
        <v>8138</v>
      </c>
      <c r="BJ3298" s="12">
        <f t="shared" si="362"/>
        <v>0</v>
      </c>
      <c r="BK3298" s="12">
        <f t="shared" si="363"/>
        <v>0</v>
      </c>
      <c r="CQ3298" s="3" t="str">
        <f>CONCATENATE(baseURL!$A$1,baseURL!$B$1,baseURL!$C$1,".",C3298,".",L3298,".pkl&amp;seq=",BC3298)</f>
        <v>http://proteomics.broadinstitute.org/millscripts/viewfeed.pl?side=xl&amp;cycle=1&amp;fixedMods=iaaC&amp;file=msdataSM/iPRG2012_nd/cpick_in/iPRG2012_nd.2102.7.2.pkl&amp;seq=MLVAAPDYVR</v>
      </c>
    </row>
    <row r="3299" spans="1:95" x14ac:dyDescent="0.2">
      <c r="A3299" s="3">
        <v>3174</v>
      </c>
      <c r="B3299" s="2" t="s">
        <v>8139</v>
      </c>
      <c r="C3299" s="2" t="s">
        <v>8140</v>
      </c>
      <c r="D3299" s="3">
        <v>8652</v>
      </c>
      <c r="E3299" s="3">
        <v>8643</v>
      </c>
      <c r="F3299" s="3">
        <v>44151</v>
      </c>
      <c r="G3299" s="3">
        <v>10744</v>
      </c>
      <c r="H3299" s="3">
        <v>33.575499999999998</v>
      </c>
      <c r="I3299" s="30">
        <v>577.29886999999997</v>
      </c>
      <c r="J3299" s="30">
        <v>577.29977469999994</v>
      </c>
      <c r="K3299" s="30">
        <v>-8.9999999999999998E-4</v>
      </c>
      <c r="L3299" s="3">
        <v>2</v>
      </c>
      <c r="M3299" s="3">
        <v>2</v>
      </c>
      <c r="N3299" s="10">
        <f t="shared" si="357"/>
        <v>1</v>
      </c>
      <c r="O3299" s="35">
        <v>2</v>
      </c>
      <c r="P3299" s="17"/>
      <c r="Q3299" s="40">
        <v>1153.5921699999999</v>
      </c>
      <c r="R3299" s="40">
        <v>577.29971999999998</v>
      </c>
      <c r="S3299" s="18">
        <f t="shared" si="358"/>
        <v>-1.4723720981780595</v>
      </c>
      <c r="T3299" s="18">
        <f t="shared" si="359"/>
        <v>9.4751474960379209E-2</v>
      </c>
      <c r="U3299" s="18">
        <f t="shared" si="360"/>
        <v>-3.4644049280856841E-2</v>
      </c>
      <c r="V3299" s="30">
        <v>577.29970000000003</v>
      </c>
      <c r="W3299" s="3" t="s">
        <v>47</v>
      </c>
      <c r="X3299" s="3" t="s">
        <v>47</v>
      </c>
      <c r="Y3299" s="3" t="s">
        <v>47</v>
      </c>
      <c r="Z3299" s="3" t="s">
        <v>47</v>
      </c>
      <c r="AA3299" s="3" t="s">
        <v>47</v>
      </c>
      <c r="AB3299" s="12" t="s">
        <v>48</v>
      </c>
      <c r="AC3299" s="3" t="s">
        <v>47</v>
      </c>
      <c r="AE3299" s="3" t="s">
        <v>48</v>
      </c>
      <c r="AF3299" s="3" t="s">
        <v>48</v>
      </c>
      <c r="AG3299" s="3" t="s">
        <v>48</v>
      </c>
      <c r="AH3299" s="3" t="s">
        <v>47</v>
      </c>
      <c r="AI3299" s="3" t="s">
        <v>48</v>
      </c>
      <c r="AK3299" s="3" t="s">
        <v>52</v>
      </c>
      <c r="AM3299" s="3" t="s">
        <v>47</v>
      </c>
      <c r="AU3299" s="3">
        <v>0</v>
      </c>
      <c r="AV3299" s="3">
        <v>8</v>
      </c>
      <c r="AW3299" s="3">
        <v>1</v>
      </c>
      <c r="AX3299" s="3">
        <v>8</v>
      </c>
      <c r="AY3299" s="3">
        <v>100</v>
      </c>
      <c r="AZ3299" s="6" t="str">
        <f t="shared" si="361"/>
        <v>2102.8</v>
      </c>
      <c r="BC3299" s="12" t="s">
        <v>8141</v>
      </c>
      <c r="BJ3299" s="12">
        <f t="shared" si="362"/>
        <v>0</v>
      </c>
      <c r="BK3299" s="12">
        <f t="shared" si="363"/>
        <v>0</v>
      </c>
      <c r="CQ3299" s="3" t="str">
        <f>CONCATENATE(baseURL!$A$1,baseURL!$B$1,baseURL!$C$1,".",C3299,".",L3299,".pkl&amp;seq=",BC3299)</f>
        <v>http://proteomics.broadinstitute.org/millscripts/viewfeed.pl?side=xl&amp;cycle=1&amp;fixedMods=iaaC&amp;file=msdataSM/iPRG2012_nd/cpick_in/iPRG2012_nd.2102.8.2.pkl&amp;seq=ALTEALNYMK</v>
      </c>
    </row>
    <row r="3300" spans="1:95" x14ac:dyDescent="0.2">
      <c r="A3300" s="3">
        <v>2045</v>
      </c>
      <c r="B3300" s="2" t="s">
        <v>8145</v>
      </c>
      <c r="C3300" s="2" t="s">
        <v>8146</v>
      </c>
      <c r="D3300" s="3">
        <v>8670</v>
      </c>
      <c r="E3300" s="3">
        <v>8661</v>
      </c>
      <c r="F3300" s="3">
        <v>44174</v>
      </c>
      <c r="G3300" s="3">
        <v>10763</v>
      </c>
      <c r="H3300" s="3">
        <v>33.607999999999997</v>
      </c>
      <c r="I3300" s="30">
        <v>873.7577</v>
      </c>
      <c r="J3300" s="30">
        <v>874.08702979999998</v>
      </c>
      <c r="K3300" s="30">
        <v>-0.32933000000000001</v>
      </c>
      <c r="L3300" s="3">
        <v>0</v>
      </c>
      <c r="M3300" s="3">
        <v>3</v>
      </c>
      <c r="N3300" s="10">
        <f t="shared" si="357"/>
        <v>1</v>
      </c>
      <c r="O3300" s="35">
        <v>3</v>
      </c>
      <c r="P3300" s="17"/>
      <c r="Q3300" s="40">
        <v>2620.2413200000001</v>
      </c>
      <c r="R3300" s="40">
        <v>874.08528999999999</v>
      </c>
      <c r="S3300" s="18">
        <f t="shared" si="358"/>
        <v>-374.78036039250412</v>
      </c>
      <c r="T3300" s="18">
        <f t="shared" si="359"/>
        <v>1.9904236118602787</v>
      </c>
      <c r="U3300" s="18">
        <f t="shared" si="360"/>
        <v>1.8419255173918634</v>
      </c>
      <c r="V3300" s="30">
        <v>874.08690000000001</v>
      </c>
      <c r="W3300" s="3" t="s">
        <v>47</v>
      </c>
      <c r="X3300" s="3" t="s">
        <v>47</v>
      </c>
      <c r="Y3300" s="3" t="s">
        <v>47</v>
      </c>
      <c r="Z3300" s="3" t="s">
        <v>47</v>
      </c>
      <c r="AA3300" s="3" t="s">
        <v>47</v>
      </c>
      <c r="AB3300" s="12" t="s">
        <v>47</v>
      </c>
      <c r="AC3300" s="3" t="s">
        <v>47</v>
      </c>
      <c r="AD3300" s="3" t="s">
        <v>47</v>
      </c>
      <c r="AE3300" s="3" t="s">
        <v>47</v>
      </c>
      <c r="AF3300" s="3" t="s">
        <v>47</v>
      </c>
      <c r="AG3300" s="3" t="s">
        <v>47</v>
      </c>
      <c r="AI3300" s="3" t="s">
        <v>47</v>
      </c>
      <c r="AK3300" s="3" t="s">
        <v>48</v>
      </c>
      <c r="AM3300" s="3" t="s">
        <v>47</v>
      </c>
      <c r="AO3300" s="3" t="s">
        <v>47</v>
      </c>
      <c r="AQ3300" s="3" t="s">
        <v>47</v>
      </c>
      <c r="AU3300" s="3">
        <v>0</v>
      </c>
      <c r="AV3300" s="3">
        <v>15</v>
      </c>
      <c r="AW3300" s="3">
        <v>4</v>
      </c>
      <c r="AX3300" s="3">
        <v>8</v>
      </c>
      <c r="AY3300" s="3">
        <v>53.33</v>
      </c>
      <c r="AZ3300" s="6" t="str">
        <f t="shared" si="361"/>
        <v>2103.10</v>
      </c>
      <c r="BC3300" s="12" t="s">
        <v>8147</v>
      </c>
      <c r="BJ3300" s="12">
        <f t="shared" si="362"/>
        <v>0</v>
      </c>
      <c r="BK3300" s="12">
        <f t="shared" si="363"/>
        <v>0</v>
      </c>
      <c r="BO3300" s="3" t="s">
        <v>54</v>
      </c>
      <c r="BP3300" s="3" t="s">
        <v>54</v>
      </c>
      <c r="BR3300" s="3" t="s">
        <v>54</v>
      </c>
      <c r="BS3300" s="3" t="s">
        <v>8148</v>
      </c>
      <c r="BT3300" s="3" t="s">
        <v>8148</v>
      </c>
      <c r="BX3300" s="3" t="s">
        <v>8077</v>
      </c>
      <c r="BZ3300" s="3" t="s">
        <v>8077</v>
      </c>
      <c r="CB3300" s="3" t="s">
        <v>8077</v>
      </c>
      <c r="CC3300" s="3" t="s">
        <v>8077</v>
      </c>
      <c r="CI3300" s="3" t="s">
        <v>8149</v>
      </c>
      <c r="CQ3300" s="3" t="str">
        <f>CONCATENATE(baseURL!$A$1,baseURL!$B$1,baseURL!$C$1,".",C3300,".",L3300,".pkl&amp;seq=",BC3300,"&amp;varMods=Deamidated-Q+Deamidated-N")</f>
        <v>http://proteomics.broadinstitute.org/millscripts/viewfeed.pl?side=xl&amp;cycle=1&amp;fixedMods=iaaC&amp;file=msdataSM/iPRG2012_nd/cpick_in/iPRG2012_nd.2103.10.0.pkl&amp;seq=SQTDAFYTQYKnGTAASEPTPLTK&amp;varMods=Deamidated-Q+Deamidated-N</v>
      </c>
    </row>
    <row r="3301" spans="1:95" x14ac:dyDescent="0.2">
      <c r="A3301" s="3">
        <v>2781</v>
      </c>
      <c r="B3301" s="2" t="s">
        <v>8150</v>
      </c>
      <c r="C3301" s="2" t="s">
        <v>8134</v>
      </c>
      <c r="D3301" s="3">
        <v>8665</v>
      </c>
      <c r="E3301" s="3">
        <v>8656</v>
      </c>
      <c r="F3301" s="3">
        <v>44169</v>
      </c>
      <c r="G3301" s="3">
        <v>10758</v>
      </c>
      <c r="H3301" s="3">
        <v>33.599699999999999</v>
      </c>
      <c r="I3301" s="30">
        <v>547.60095000000001</v>
      </c>
      <c r="J3301" s="30">
        <v>547.60095279999996</v>
      </c>
      <c r="K3301" s="30">
        <v>0</v>
      </c>
      <c r="L3301" s="3">
        <v>3</v>
      </c>
      <c r="M3301" s="3">
        <v>0</v>
      </c>
      <c r="N3301" s="10">
        <f t="shared" si="357"/>
        <v>1</v>
      </c>
      <c r="O3301" s="35">
        <v>3</v>
      </c>
      <c r="P3301" s="17"/>
      <c r="Q3301" s="40">
        <v>1640.78361</v>
      </c>
      <c r="R3301" s="40">
        <v>547.59938999999997</v>
      </c>
      <c r="S3301" s="18">
        <f t="shared" si="358"/>
        <v>2.8487979141839768</v>
      </c>
      <c r="T3301" s="18">
        <f t="shared" si="359"/>
        <v>2.8539111411133491</v>
      </c>
      <c r="U3301" s="18">
        <f t="shared" si="360"/>
        <v>2.9401055396133056</v>
      </c>
      <c r="V3301" s="30">
        <v>547.601</v>
      </c>
      <c r="Z3301" s="3" t="s">
        <v>47</v>
      </c>
      <c r="AA3301" s="3" t="s">
        <v>47</v>
      </c>
      <c r="AB3301" s="12" t="s">
        <v>47</v>
      </c>
      <c r="AC3301" s="3" t="s">
        <v>47</v>
      </c>
      <c r="AD3301" s="3" t="s">
        <v>47</v>
      </c>
      <c r="AF3301" s="3" t="s">
        <v>47</v>
      </c>
      <c r="AG3301" s="3" t="s">
        <v>47</v>
      </c>
      <c r="AH3301" s="3" t="s">
        <v>47</v>
      </c>
      <c r="AJ3301" s="3" t="s">
        <v>47</v>
      </c>
      <c r="AL3301" s="3" t="s">
        <v>47</v>
      </c>
      <c r="AU3301" s="3">
        <v>0</v>
      </c>
      <c r="AV3301" s="3">
        <v>10</v>
      </c>
      <c r="AW3301" s="3">
        <v>1</v>
      </c>
      <c r="AX3301" s="3">
        <v>10</v>
      </c>
      <c r="AY3301" s="3">
        <v>100</v>
      </c>
      <c r="AZ3301" s="6" t="str">
        <f t="shared" si="361"/>
        <v>2103.5</v>
      </c>
      <c r="BC3301" s="12" t="s">
        <v>8032</v>
      </c>
      <c r="BJ3301" s="12">
        <f t="shared" si="362"/>
        <v>0</v>
      </c>
      <c r="BK3301" s="12">
        <f t="shared" si="363"/>
        <v>0</v>
      </c>
      <c r="CQ3301" s="3" t="str">
        <f>CONCATENATE(baseURL!$A$1,baseURL!$B$1,baseURL!$C$1,".",C3301,".",L3301,".pkl&amp;seq=",BC3301)</f>
        <v>http://proteomics.broadinstitute.org/millscripts/viewfeed.pl?side=xl&amp;cycle=1&amp;fixedMods=iaaC&amp;file=msdataSM/iPRG2012_nd/cpick_in/iPRG2012_nd.2103.5.3.pkl&amp;seq=TMEEDEEVLYKVR</v>
      </c>
    </row>
    <row r="3302" spans="1:95" x14ac:dyDescent="0.2">
      <c r="A3302" s="3">
        <v>6945</v>
      </c>
      <c r="B3302" s="2" t="s">
        <v>8142</v>
      </c>
      <c r="C3302" s="2" t="s">
        <v>8139</v>
      </c>
      <c r="D3302" s="3">
        <v>8669</v>
      </c>
      <c r="E3302" s="3">
        <v>8660</v>
      </c>
      <c r="F3302" s="3">
        <v>44173</v>
      </c>
      <c r="G3302" s="3">
        <v>10762</v>
      </c>
      <c r="H3302" s="3">
        <v>33.606400000000001</v>
      </c>
      <c r="I3302" s="30">
        <v>700.87316999999996</v>
      </c>
      <c r="J3302" s="30">
        <v>700.87229330000002</v>
      </c>
      <c r="K3302" s="30">
        <v>8.8000000000000003E-4</v>
      </c>
      <c r="L3302" s="3">
        <v>2</v>
      </c>
      <c r="M3302" s="3">
        <v>2</v>
      </c>
      <c r="N3302" s="10">
        <f t="shared" si="357"/>
        <v>1</v>
      </c>
      <c r="O3302" s="35">
        <v>2</v>
      </c>
      <c r="P3302" s="17"/>
      <c r="Q3302" s="40">
        <v>1400.7379800000001</v>
      </c>
      <c r="R3302" s="40">
        <v>700.87262999999996</v>
      </c>
      <c r="S3302" s="18">
        <f t="shared" si="358"/>
        <v>0.77046809489603429</v>
      </c>
      <c r="T3302" s="18">
        <f t="shared" si="359"/>
        <v>-0.4804011250009198</v>
      </c>
      <c r="U3302" s="18">
        <f t="shared" si="360"/>
        <v>-0.61352089029006018</v>
      </c>
      <c r="V3302" s="30">
        <v>700.87220000000002</v>
      </c>
      <c r="W3302" s="3" t="s">
        <v>47</v>
      </c>
      <c r="X3302" s="3" t="s">
        <v>47</v>
      </c>
      <c r="Y3302" s="3" t="s">
        <v>47</v>
      </c>
      <c r="Z3302" s="3" t="s">
        <v>47</v>
      </c>
      <c r="AA3302" s="3" t="s">
        <v>48</v>
      </c>
      <c r="AB3302" s="12" t="s">
        <v>47</v>
      </c>
      <c r="AC3302" s="3" t="s">
        <v>47</v>
      </c>
      <c r="AD3302" s="3" t="s">
        <v>47</v>
      </c>
      <c r="AE3302" s="3" t="s">
        <v>47</v>
      </c>
      <c r="AF3302" s="3" t="s">
        <v>47</v>
      </c>
      <c r="AG3302" s="3" t="s">
        <v>47</v>
      </c>
      <c r="AH3302" s="3" t="s">
        <v>47</v>
      </c>
      <c r="AI3302" s="3" t="s">
        <v>47</v>
      </c>
      <c r="AJ3302" s="3" t="s">
        <v>47</v>
      </c>
      <c r="AK3302" s="3" t="s">
        <v>47</v>
      </c>
      <c r="AL3302" s="3" t="s">
        <v>47</v>
      </c>
      <c r="AM3302" s="3" t="s">
        <v>47</v>
      </c>
      <c r="AN3302" s="3" t="s">
        <v>47</v>
      </c>
      <c r="AO3302" s="3" t="s">
        <v>47</v>
      </c>
      <c r="AP3302" s="3" t="s">
        <v>47</v>
      </c>
      <c r="AQ3302" s="3" t="s">
        <v>47</v>
      </c>
      <c r="AU3302" s="3">
        <v>0</v>
      </c>
      <c r="AV3302" s="3">
        <v>20</v>
      </c>
      <c r="AW3302" s="3">
        <v>3</v>
      </c>
      <c r="AX3302" s="3">
        <v>18</v>
      </c>
      <c r="AY3302" s="3">
        <v>90</v>
      </c>
      <c r="AZ3302" s="6" t="str">
        <f t="shared" si="361"/>
        <v>2103.9</v>
      </c>
      <c r="BB3302" s="12" t="s">
        <v>79</v>
      </c>
      <c r="BC3302" s="12" t="s">
        <v>8034</v>
      </c>
      <c r="BJ3302" s="12">
        <f t="shared" si="362"/>
        <v>0</v>
      </c>
      <c r="BK3302" s="12">
        <f t="shared" si="363"/>
        <v>0</v>
      </c>
      <c r="BU3302" s="3" t="s">
        <v>8143</v>
      </c>
      <c r="CM3302" s="3" t="s">
        <v>8144</v>
      </c>
      <c r="CQ3302" s="3" t="str">
        <f>CONCATENATE(baseURL!$A$1,baseURL!$B$1,"+Acetyl",baseURL!$C$1,".",C3302,".",L3302,".pkl&amp;seq=",BC3302)</f>
        <v>http://proteomics.broadinstitute.org/millscripts/viewfeed.pl?side=xl&amp;cycle=1&amp;fixedMods=iaaC+Acetyl&amp;file=msdataSM/iPRG2012_nd/cpick_in/iPRG2012_nd.2103.9.2.pkl&amp;seq=SEVLEGNVKLDR</v>
      </c>
    </row>
    <row r="3303" spans="1:95" x14ac:dyDescent="0.2">
      <c r="A3303" s="3">
        <v>6564</v>
      </c>
      <c r="B3303" s="2" t="s">
        <v>8154</v>
      </c>
      <c r="C3303" s="2" t="s">
        <v>8155</v>
      </c>
      <c r="D3303" s="3">
        <v>8676</v>
      </c>
      <c r="E3303" s="3">
        <v>8667</v>
      </c>
      <c r="F3303" s="3">
        <v>44190</v>
      </c>
      <c r="G3303" s="3">
        <v>10770</v>
      </c>
      <c r="H3303" s="3">
        <v>33.622300000000003</v>
      </c>
      <c r="I3303" s="30">
        <v>580.29543000000001</v>
      </c>
      <c r="J3303" s="30">
        <v>580.29575279999995</v>
      </c>
      <c r="K3303" s="30">
        <v>-3.2000000000000003E-4</v>
      </c>
      <c r="L3303" s="3">
        <v>2</v>
      </c>
      <c r="M3303" s="3">
        <v>2</v>
      </c>
      <c r="N3303" s="10">
        <f t="shared" si="357"/>
        <v>1</v>
      </c>
      <c r="O3303" s="35">
        <v>2</v>
      </c>
      <c r="P3303" s="17"/>
      <c r="Q3303" s="40">
        <v>1159.58411</v>
      </c>
      <c r="R3303" s="40">
        <v>580.29569000000004</v>
      </c>
      <c r="S3303" s="18">
        <f t="shared" si="358"/>
        <v>-0.44804744289188864</v>
      </c>
      <c r="T3303" s="18">
        <f t="shared" si="359"/>
        <v>0.10822068988597407</v>
      </c>
      <c r="U3303" s="18">
        <f t="shared" si="360"/>
        <v>1.7232593912169893E-2</v>
      </c>
      <c r="V3303" s="30">
        <v>580.29570000000001</v>
      </c>
      <c r="W3303" s="3" t="s">
        <v>47</v>
      </c>
      <c r="X3303" s="3" t="s">
        <v>47</v>
      </c>
      <c r="Y3303" s="3" t="s">
        <v>47</v>
      </c>
      <c r="Z3303" s="3" t="s">
        <v>47</v>
      </c>
      <c r="AA3303" s="3" t="s">
        <v>47</v>
      </c>
      <c r="AB3303" s="12" t="s">
        <v>47</v>
      </c>
      <c r="AC3303" s="3" t="s">
        <v>47</v>
      </c>
      <c r="AD3303" s="3" t="s">
        <v>47</v>
      </c>
      <c r="AE3303" s="3" t="s">
        <v>47</v>
      </c>
      <c r="AF3303" s="3" t="s">
        <v>47</v>
      </c>
      <c r="AG3303" s="3" t="s">
        <v>48</v>
      </c>
      <c r="AH3303" s="3" t="s">
        <v>47</v>
      </c>
      <c r="AI3303" s="3" t="s">
        <v>47</v>
      </c>
      <c r="AJ3303" s="3" t="s">
        <v>47</v>
      </c>
      <c r="AK3303" s="3" t="s">
        <v>47</v>
      </c>
      <c r="AL3303" s="3" t="s">
        <v>47</v>
      </c>
      <c r="AU3303" s="3">
        <v>0</v>
      </c>
      <c r="AV3303" s="3">
        <v>15</v>
      </c>
      <c r="AW3303" s="3">
        <v>1</v>
      </c>
      <c r="AX3303" s="3">
        <v>15</v>
      </c>
      <c r="AY3303" s="3">
        <v>100</v>
      </c>
      <c r="AZ3303" s="6" t="str">
        <f t="shared" si="361"/>
        <v>2104.5</v>
      </c>
      <c r="BC3303" s="12" t="s">
        <v>7931</v>
      </c>
      <c r="BJ3303" s="12">
        <f t="shared" si="362"/>
        <v>0</v>
      </c>
      <c r="BK3303" s="12">
        <f t="shared" si="363"/>
        <v>0</v>
      </c>
      <c r="CQ3303" s="3" t="str">
        <f>CONCATENATE(baseURL!$A$1,baseURL!$B$1,baseURL!$C$1,".",C3303,".",L3303,".pkl&amp;seq=",BC3303)</f>
        <v>http://proteomics.broadinstitute.org/millscripts/viewfeed.pl?side=xl&amp;cycle=1&amp;fixedMods=iaaC&amp;file=msdataSM/iPRG2012_nd/cpick_in/iPRG2012_nd.2104.5.2.pkl&amp;seq=GLQTVVVEEDA</v>
      </c>
    </row>
    <row r="3304" spans="1:95" x14ac:dyDescent="0.2">
      <c r="A3304" s="3">
        <v>720</v>
      </c>
      <c r="B3304" s="2" t="s">
        <v>8156</v>
      </c>
      <c r="C3304" s="2" t="s">
        <v>8150</v>
      </c>
      <c r="D3304" s="3">
        <v>8677</v>
      </c>
      <c r="E3304" s="3">
        <v>8668</v>
      </c>
      <c r="F3304" s="3">
        <v>44191</v>
      </c>
      <c r="G3304" s="3">
        <v>10771</v>
      </c>
      <c r="H3304" s="3">
        <v>33.624000000000002</v>
      </c>
      <c r="I3304" s="30">
        <v>590.68452000000002</v>
      </c>
      <c r="J3304" s="30">
        <v>591.28632049999999</v>
      </c>
      <c r="K3304" s="30">
        <v>-0.6018</v>
      </c>
      <c r="L3304" s="3">
        <v>2</v>
      </c>
      <c r="M3304" s="3">
        <v>2</v>
      </c>
      <c r="N3304" s="10">
        <f t="shared" si="357"/>
        <v>1</v>
      </c>
      <c r="O3304" s="35">
        <v>2</v>
      </c>
      <c r="P3304" s="17"/>
      <c r="Q3304" s="40">
        <v>1181.5660499999999</v>
      </c>
      <c r="R3304" s="40">
        <v>591.28666999999996</v>
      </c>
      <c r="S3304" s="18">
        <f t="shared" si="358"/>
        <v>-1018.3723573540697</v>
      </c>
      <c r="T3304" s="18">
        <f t="shared" si="359"/>
        <v>-0.59108384765421595</v>
      </c>
      <c r="U3304" s="18">
        <f t="shared" si="360"/>
        <v>-0.96399940814686458</v>
      </c>
      <c r="V3304" s="30">
        <v>591.28610000000003</v>
      </c>
      <c r="W3304" s="3" t="s">
        <v>47</v>
      </c>
      <c r="X3304" s="3" t="s">
        <v>65</v>
      </c>
      <c r="AA3304" s="3" t="s">
        <v>47</v>
      </c>
      <c r="AD3304" s="3" t="s">
        <v>65</v>
      </c>
      <c r="AE3304" s="3" t="s">
        <v>47</v>
      </c>
      <c r="AF3304" s="3" t="s">
        <v>48</v>
      </c>
      <c r="AG3304" s="3" t="s">
        <v>52</v>
      </c>
      <c r="AK3304" s="3" t="s">
        <v>52</v>
      </c>
      <c r="AL3304" s="3" t="s">
        <v>52</v>
      </c>
      <c r="AO3304" s="3" t="s">
        <v>48</v>
      </c>
      <c r="AU3304" s="3">
        <v>2</v>
      </c>
      <c r="AV3304" s="3">
        <v>3</v>
      </c>
      <c r="AW3304" s="3">
        <v>2</v>
      </c>
      <c r="AX3304" s="3">
        <v>2</v>
      </c>
      <c r="AY3304" s="3">
        <v>66.67</v>
      </c>
      <c r="AZ3304" s="6" t="str">
        <f t="shared" si="361"/>
        <v>2104.6</v>
      </c>
      <c r="BC3304" s="12" t="s">
        <v>7963</v>
      </c>
      <c r="BJ3304" s="12">
        <f t="shared" si="362"/>
        <v>0</v>
      </c>
      <c r="BK3304" s="12">
        <f t="shared" si="363"/>
        <v>0</v>
      </c>
      <c r="BM3304" s="3" t="s">
        <v>162</v>
      </c>
      <c r="BR3304" s="3" t="s">
        <v>162</v>
      </c>
      <c r="BT3304" s="3" t="s">
        <v>8157</v>
      </c>
      <c r="BZ3304" s="3" t="s">
        <v>8157</v>
      </c>
      <c r="CA3304" s="3" t="s">
        <v>7964</v>
      </c>
      <c r="CQ3304" s="3" t="str">
        <f>CONCATENATE(baseURL!$A$1,baseURL!$B$1,baseURL!$C$1,".",C3304,".",L3304,".pkl&amp;seq=",BC3304,"&amp;varMods=Sodiated-E")</f>
        <v>http://proteomics.broadinstitute.org/millscripts/viewfeed.pl?side=xl&amp;cycle=1&amp;fixedMods=iaaC&amp;file=msdataSM/iPRG2012_nd/cpick_in/iPRG2012_nd.2104.6.2.pkl&amp;seq=GLQTVVVEeDA&amp;varMods=Sodiated-E</v>
      </c>
    </row>
    <row r="3305" spans="1:95" x14ac:dyDescent="0.2">
      <c r="A3305" s="3">
        <v>3411</v>
      </c>
      <c r="B3305" s="2" t="s">
        <v>8151</v>
      </c>
      <c r="C3305" s="2" t="s">
        <v>8152</v>
      </c>
      <c r="D3305" s="3">
        <v>8680</v>
      </c>
      <c r="E3305" s="3">
        <v>8671</v>
      </c>
      <c r="F3305" s="3">
        <v>44194</v>
      </c>
      <c r="G3305" s="3">
        <v>10774</v>
      </c>
      <c r="H3305" s="3">
        <v>33.628999999999998</v>
      </c>
      <c r="I3305" s="30">
        <v>632.32515000000001</v>
      </c>
      <c r="J3305" s="30">
        <v>632.3196954</v>
      </c>
      <c r="K3305" s="30">
        <v>5.45E-3</v>
      </c>
      <c r="L3305" s="3">
        <v>3</v>
      </c>
      <c r="M3305" s="3">
        <v>3</v>
      </c>
      <c r="N3305" s="10">
        <f t="shared" si="357"/>
        <v>1</v>
      </c>
      <c r="O3305" s="35">
        <v>3</v>
      </c>
      <c r="P3305" s="17"/>
      <c r="Q3305" s="40">
        <v>1894.94397</v>
      </c>
      <c r="R3305" s="40">
        <v>632.31951000000004</v>
      </c>
      <c r="S3305" s="18">
        <f t="shared" si="358"/>
        <v>8.9195413248773914</v>
      </c>
      <c r="T3305" s="18">
        <f t="shared" si="359"/>
        <v>0.29320619881540577</v>
      </c>
      <c r="U3305" s="18">
        <f t="shared" si="360"/>
        <v>-1.5814789723061471E-2</v>
      </c>
      <c r="V3305" s="30">
        <v>632.31949999999995</v>
      </c>
      <c r="W3305" s="3" t="s">
        <v>47</v>
      </c>
      <c r="X3305" s="3" t="s">
        <v>47</v>
      </c>
      <c r="Y3305" s="3" t="s">
        <v>47</v>
      </c>
      <c r="Z3305" s="3" t="s">
        <v>47</v>
      </c>
      <c r="AA3305" s="3" t="s">
        <v>47</v>
      </c>
      <c r="AB3305" s="12" t="s">
        <v>47</v>
      </c>
      <c r="AC3305" s="3" t="s">
        <v>47</v>
      </c>
      <c r="AE3305" s="3" t="s">
        <v>47</v>
      </c>
      <c r="AF3305" s="3" t="s">
        <v>47</v>
      </c>
      <c r="AG3305" s="3" t="s">
        <v>47</v>
      </c>
      <c r="AH3305" s="3" t="s">
        <v>47</v>
      </c>
      <c r="AI3305" s="3" t="s">
        <v>47</v>
      </c>
      <c r="AK3305" s="3" t="s">
        <v>47</v>
      </c>
      <c r="AL3305" s="3" t="s">
        <v>47</v>
      </c>
      <c r="AM3305" s="3" t="s">
        <v>47</v>
      </c>
      <c r="AN3305" s="3" t="s">
        <v>47</v>
      </c>
      <c r="AU3305" s="3">
        <v>0</v>
      </c>
      <c r="AV3305" s="3">
        <v>16</v>
      </c>
      <c r="AW3305" s="3">
        <v>1</v>
      </c>
      <c r="AX3305" s="3">
        <v>16</v>
      </c>
      <c r="AY3305" s="3">
        <v>100</v>
      </c>
      <c r="AZ3305" s="6" t="str">
        <f t="shared" si="361"/>
        <v>2104.9</v>
      </c>
      <c r="BC3305" s="12" t="s">
        <v>8153</v>
      </c>
      <c r="BJ3305" s="12">
        <f t="shared" si="362"/>
        <v>0</v>
      </c>
      <c r="BK3305" s="12">
        <f t="shared" si="363"/>
        <v>0</v>
      </c>
      <c r="CQ3305" s="3" t="str">
        <f>CONCATENATE(baseURL!$A$1,baseURL!$B$1,baseURL!$C$1,".",C3305,".",L3305,".pkl&amp;seq=",BC3305)</f>
        <v>http://proteomics.broadinstitute.org/millscripts/viewfeed.pl?side=xl&amp;cycle=1&amp;fixedMods=iaaC&amp;file=msdataSM/iPRG2012_nd/cpick_in/iPRG2012_nd.2104.9.3.pkl&amp;seq=GQSTGMANLTFKNGELAR</v>
      </c>
    </row>
    <row r="3306" spans="1:95" x14ac:dyDescent="0.2">
      <c r="A3306" s="3">
        <v>7672</v>
      </c>
      <c r="B3306" s="2" t="s">
        <v>8161</v>
      </c>
      <c r="C3306" s="2" t="s">
        <v>8162</v>
      </c>
      <c r="D3306" s="3">
        <v>8695</v>
      </c>
      <c r="E3306" s="3">
        <v>8686</v>
      </c>
      <c r="F3306" s="3">
        <v>44218</v>
      </c>
      <c r="G3306" s="3">
        <v>10790</v>
      </c>
      <c r="H3306" s="3">
        <v>33.6584</v>
      </c>
      <c r="I3306" s="30">
        <v>649.79623000000004</v>
      </c>
      <c r="J3306" s="30">
        <v>649.79654840000001</v>
      </c>
      <c r="K3306" s="30">
        <v>-3.2000000000000003E-4</v>
      </c>
      <c r="L3306" s="3">
        <v>2</v>
      </c>
      <c r="M3306" s="3">
        <v>2</v>
      </c>
      <c r="N3306" s="10">
        <f t="shared" si="357"/>
        <v>1</v>
      </c>
      <c r="O3306" s="35">
        <v>2</v>
      </c>
      <c r="P3306" s="17"/>
      <c r="Q3306" s="37">
        <v>1298.5867699999999</v>
      </c>
      <c r="R3306" s="37">
        <v>649.79701999999997</v>
      </c>
      <c r="S3306" s="18">
        <f t="shared" si="358"/>
        <v>-1.2157642704149643</v>
      </c>
      <c r="T3306" s="18">
        <f t="shared" si="359"/>
        <v>-0.72576510118333604</v>
      </c>
      <c r="U3306" s="18">
        <f t="shared" si="360"/>
        <v>-0.49246147664371492</v>
      </c>
      <c r="V3306" s="30">
        <v>649.79669999999999</v>
      </c>
      <c r="W3306" s="3" t="s">
        <v>47</v>
      </c>
      <c r="X3306" s="3" t="s">
        <v>47</v>
      </c>
      <c r="Y3306" s="3" t="s">
        <v>47</v>
      </c>
      <c r="AC3306" s="3" t="s">
        <v>52</v>
      </c>
      <c r="AD3306" s="3" t="s">
        <v>47</v>
      </c>
      <c r="AE3306" s="3" t="s">
        <v>47</v>
      </c>
      <c r="AH3306" s="3" t="s">
        <v>47</v>
      </c>
      <c r="AK3306" s="3" t="s">
        <v>48</v>
      </c>
      <c r="AP3306" s="3" t="s">
        <v>48</v>
      </c>
      <c r="AU3306" s="3">
        <v>0</v>
      </c>
      <c r="AV3306" s="3">
        <v>6</v>
      </c>
      <c r="AW3306" s="3">
        <v>2</v>
      </c>
      <c r="AX3306" s="3">
        <v>4</v>
      </c>
      <c r="AY3306" s="3">
        <v>66.67</v>
      </c>
      <c r="AZ3306" s="6" t="str">
        <f t="shared" si="361"/>
        <v>2105.12</v>
      </c>
      <c r="BC3306" s="12" t="s">
        <v>7944</v>
      </c>
      <c r="BI3306" s="12" t="s">
        <v>594</v>
      </c>
      <c r="BJ3306" s="12">
        <f t="shared" si="362"/>
        <v>1</v>
      </c>
      <c r="BK3306" s="12">
        <f t="shared" si="363"/>
        <v>1</v>
      </c>
      <c r="BR3306" s="3" t="s">
        <v>594</v>
      </c>
      <c r="BZ3306" s="3" t="s">
        <v>20262</v>
      </c>
      <c r="CA3306" s="3" t="s">
        <v>20262</v>
      </c>
      <c r="CQ3306" s="3" t="str">
        <f>CONCATENATE(baseURL!$A$1,baseURL!$B$1,baseURL!$C$1,".",C3306,".",L3306,".pkl&amp;seq=",BC3306,"&amp;varMods=ReducedCys-C")</f>
        <v>http://proteomics.broadinstitute.org/millscripts/viewfeed.pl?side=xl&amp;cycle=1&amp;fixedMods=iaaC&amp;file=msdataSM/iPRG2012_nd/cpick_in/iPRG2012_nd.2105.12.2.pkl&amp;seq=CcSDVFNQVVK&amp;varMods=ReducedCys-C</v>
      </c>
    </row>
    <row r="3307" spans="1:95" x14ac:dyDescent="0.2">
      <c r="A3307" s="3">
        <v>2870</v>
      </c>
      <c r="B3307" s="2" t="s">
        <v>8163</v>
      </c>
      <c r="C3307" s="2" t="s">
        <v>8164</v>
      </c>
      <c r="D3307" s="3">
        <v>8687</v>
      </c>
      <c r="E3307" s="3">
        <v>8678</v>
      </c>
      <c r="F3307" s="3">
        <v>44210</v>
      </c>
      <c r="G3307" s="3">
        <v>10782</v>
      </c>
      <c r="H3307" s="3">
        <v>33.645099999999999</v>
      </c>
      <c r="I3307" s="30">
        <v>448.74061999999998</v>
      </c>
      <c r="J3307" s="30">
        <v>449.2726265</v>
      </c>
      <c r="K3307" s="30">
        <v>-0.53200999999999998</v>
      </c>
      <c r="L3307" s="3">
        <v>4</v>
      </c>
      <c r="M3307" s="3">
        <v>2</v>
      </c>
      <c r="N3307" s="10">
        <f t="shared" si="357"/>
        <v>-1</v>
      </c>
      <c r="O3307" s="35">
        <v>2</v>
      </c>
      <c r="P3307" s="17"/>
      <c r="Q3307" s="40">
        <v>897.54039</v>
      </c>
      <c r="R3307" s="40">
        <v>449.27384000000001</v>
      </c>
      <c r="S3307" s="18">
        <f t="shared" si="358"/>
        <v>-1186.8485376313663</v>
      </c>
      <c r="T3307" s="18">
        <f t="shared" si="359"/>
        <v>-2.701025281164271</v>
      </c>
      <c r="U3307" s="18">
        <f t="shared" si="360"/>
        <v>-3.8729163487103224</v>
      </c>
      <c r="V3307" s="30">
        <v>449.27210000000002</v>
      </c>
      <c r="W3307" s="3" t="s">
        <v>47</v>
      </c>
      <c r="Z3307" s="3" t="s">
        <v>47</v>
      </c>
      <c r="AA3307" s="3" t="s">
        <v>48</v>
      </c>
      <c r="AB3307" s="12" t="s">
        <v>47</v>
      </c>
      <c r="AC3307" s="3" t="s">
        <v>47</v>
      </c>
      <c r="AE3307" s="3" t="s">
        <v>47</v>
      </c>
      <c r="AF3307" s="3" t="s">
        <v>47</v>
      </c>
      <c r="AG3307" s="3" t="s">
        <v>65</v>
      </c>
      <c r="AH3307" s="3" t="s">
        <v>48</v>
      </c>
      <c r="AI3307" s="3" t="s">
        <v>47</v>
      </c>
      <c r="AL3307" s="3" t="s">
        <v>52</v>
      </c>
      <c r="AO3307" s="3" t="s">
        <v>47</v>
      </c>
      <c r="AU3307" s="3">
        <v>1</v>
      </c>
      <c r="AV3307" s="3">
        <v>8</v>
      </c>
      <c r="AW3307" s="3">
        <v>1</v>
      </c>
      <c r="AX3307" s="3">
        <v>8</v>
      </c>
      <c r="AY3307" s="3">
        <v>100</v>
      </c>
      <c r="AZ3307" s="6" t="str">
        <f t="shared" si="361"/>
        <v>2105.4</v>
      </c>
      <c r="BC3307" s="12" t="s">
        <v>8082</v>
      </c>
      <c r="BJ3307" s="12">
        <f t="shared" si="362"/>
        <v>0</v>
      </c>
      <c r="BK3307" s="12">
        <f t="shared" si="363"/>
        <v>0</v>
      </c>
      <c r="BO3307" s="3" t="s">
        <v>114</v>
      </c>
      <c r="BR3307" s="3" t="s">
        <v>114</v>
      </c>
      <c r="CC3307" s="3" t="s">
        <v>8165</v>
      </c>
      <c r="CQ3307" s="3" t="str">
        <f>CONCATENATE(baseURL!$A$1,baseURL!$B$1,baseURL!$C$1,".",C3307,".",L3307,".pkl&amp;seq=",BC3307,"&amp;varMods=pyroGlu-Q")</f>
        <v>http://proteomics.broadinstitute.org/millscripts/viewfeed.pl?side=xl&amp;cycle=1&amp;fixedMods=iaaC&amp;file=msdataSM/iPRG2012_nd/cpick_in/iPRG2012_nd.2105.4.4.pkl&amp;seq=qTVAVGVLK&amp;varMods=pyroGlu-Q</v>
      </c>
    </row>
    <row r="3308" spans="1:95" x14ac:dyDescent="0.2">
      <c r="A3308" s="3">
        <v>4943</v>
      </c>
      <c r="B3308" s="2" t="s">
        <v>8166</v>
      </c>
      <c r="C3308" s="2" t="s">
        <v>8167</v>
      </c>
      <c r="D3308" s="3">
        <v>8688</v>
      </c>
      <c r="E3308" s="3">
        <v>8679</v>
      </c>
      <c r="F3308" s="3">
        <v>44211</v>
      </c>
      <c r="G3308" s="3">
        <v>10783</v>
      </c>
      <c r="H3308" s="3">
        <v>33.646799999999999</v>
      </c>
      <c r="I3308" s="30">
        <v>460.25695999999999</v>
      </c>
      <c r="J3308" s="30">
        <v>460.25572920000002</v>
      </c>
      <c r="K3308" s="30">
        <v>1.23E-3</v>
      </c>
      <c r="L3308" s="3">
        <v>3</v>
      </c>
      <c r="M3308" s="3">
        <v>3</v>
      </c>
      <c r="N3308" s="10">
        <f t="shared" si="357"/>
        <v>1</v>
      </c>
      <c r="O3308" s="35">
        <v>3</v>
      </c>
      <c r="P3308" s="17"/>
      <c r="Q3308" s="40">
        <v>1378.7511300000001</v>
      </c>
      <c r="R3308" s="40">
        <v>460.25522999999998</v>
      </c>
      <c r="S3308" s="18">
        <f t="shared" si="358"/>
        <v>3.7587840120993588</v>
      </c>
      <c r="T3308" s="18">
        <f t="shared" si="359"/>
        <v>1.0846155947769918</v>
      </c>
      <c r="U3308" s="18">
        <f t="shared" si="360"/>
        <v>0.58663103078793166</v>
      </c>
      <c r="V3308" s="30">
        <v>460.25549999999998</v>
      </c>
      <c r="W3308" s="3" t="s">
        <v>47</v>
      </c>
      <c r="X3308" s="3" t="s">
        <v>47</v>
      </c>
      <c r="Y3308" s="3" t="s">
        <v>47</v>
      </c>
      <c r="Z3308" s="3" t="s">
        <v>47</v>
      </c>
      <c r="AA3308" s="3" t="s">
        <v>48</v>
      </c>
      <c r="AB3308" s="12" t="s">
        <v>47</v>
      </c>
      <c r="AC3308" s="3" t="s">
        <v>47</v>
      </c>
      <c r="AD3308" s="3" t="s">
        <v>47</v>
      </c>
      <c r="AE3308" s="3" t="s">
        <v>47</v>
      </c>
      <c r="AF3308" s="3" t="s">
        <v>47</v>
      </c>
      <c r="AG3308" s="3" t="s">
        <v>47</v>
      </c>
      <c r="AH3308" s="3" t="s">
        <v>47</v>
      </c>
      <c r="AI3308" s="3" t="s">
        <v>47</v>
      </c>
      <c r="AJ3308" s="3" t="s">
        <v>47</v>
      </c>
      <c r="AK3308" s="3" t="s">
        <v>47</v>
      </c>
      <c r="AL3308" s="3" t="s">
        <v>47</v>
      </c>
      <c r="AM3308" s="3" t="s">
        <v>47</v>
      </c>
      <c r="AN3308" s="3" t="s">
        <v>47</v>
      </c>
      <c r="AU3308" s="3">
        <v>0</v>
      </c>
      <c r="AV3308" s="3">
        <v>17</v>
      </c>
      <c r="AW3308" s="3">
        <v>1</v>
      </c>
      <c r="AX3308" s="3">
        <v>17</v>
      </c>
      <c r="AY3308" s="3">
        <v>100</v>
      </c>
      <c r="AZ3308" s="6" t="str">
        <f t="shared" si="361"/>
        <v>2105.5</v>
      </c>
      <c r="BC3308" s="12" t="s">
        <v>8168</v>
      </c>
      <c r="BJ3308" s="12">
        <f t="shared" si="362"/>
        <v>0</v>
      </c>
      <c r="BK3308" s="12">
        <f t="shared" si="363"/>
        <v>0</v>
      </c>
      <c r="CQ3308" s="3" t="str">
        <f>CONCATENATE(baseURL!$A$1,baseURL!$B$1,baseURL!$C$1,".",C3308,".",L3308,".pkl&amp;seq=",BC3308)</f>
        <v>http://proteomics.broadinstitute.org/millscripts/viewfeed.pl?side=xl&amp;cycle=1&amp;fixedMods=iaaC&amp;file=msdataSM/iPRG2012_nd/cpick_in/iPRG2012_nd.2105.5.3.pkl&amp;seq=MRLFASNEVLAK</v>
      </c>
    </row>
    <row r="3309" spans="1:95" x14ac:dyDescent="0.2">
      <c r="A3309" s="3">
        <v>173</v>
      </c>
      <c r="B3309" s="2" t="s">
        <v>8169</v>
      </c>
      <c r="C3309" s="2" t="s">
        <v>8170</v>
      </c>
      <c r="D3309" s="3">
        <v>8705</v>
      </c>
      <c r="E3309" s="3">
        <v>8696</v>
      </c>
      <c r="F3309" s="3">
        <v>44237</v>
      </c>
      <c r="G3309" s="3">
        <v>10801</v>
      </c>
      <c r="H3309" s="3">
        <v>33.679499999999997</v>
      </c>
      <c r="I3309" s="30">
        <v>665.83507999999995</v>
      </c>
      <c r="J3309" s="30">
        <v>665.83449229999997</v>
      </c>
      <c r="K3309" s="30">
        <v>5.9000000000000003E-4</v>
      </c>
      <c r="L3309" s="3">
        <v>2</v>
      </c>
      <c r="M3309" s="3">
        <v>2</v>
      </c>
      <c r="N3309" s="10">
        <f t="shared" si="357"/>
        <v>1</v>
      </c>
      <c r="O3309" s="35">
        <v>2</v>
      </c>
      <c r="P3309" s="17"/>
      <c r="Q3309" s="40">
        <v>1330.6637599999999</v>
      </c>
      <c r="R3309" s="40">
        <v>665.83551999999997</v>
      </c>
      <c r="S3309" s="18">
        <f t="shared" si="358"/>
        <v>-0.66082386236465007</v>
      </c>
      <c r="T3309" s="18">
        <f t="shared" si="359"/>
        <v>-1.5434742802677988</v>
      </c>
      <c r="U3309" s="18">
        <f t="shared" si="360"/>
        <v>-1.2315353797527386</v>
      </c>
      <c r="V3309" s="30">
        <v>665.8347</v>
      </c>
      <c r="W3309" s="3" t="s">
        <v>47</v>
      </c>
      <c r="X3309" s="3" t="s">
        <v>47</v>
      </c>
      <c r="Y3309" s="3" t="s">
        <v>65</v>
      </c>
      <c r="Z3309" s="3" t="s">
        <v>47</v>
      </c>
      <c r="AA3309" s="3" t="s">
        <v>47</v>
      </c>
      <c r="AB3309" s="12" t="s">
        <v>47</v>
      </c>
      <c r="AC3309" s="3" t="s">
        <v>47</v>
      </c>
      <c r="AD3309" s="3" t="s">
        <v>47</v>
      </c>
      <c r="AE3309" s="3" t="s">
        <v>47</v>
      </c>
      <c r="AF3309" s="3" t="s">
        <v>47</v>
      </c>
      <c r="AG3309" s="3" t="s">
        <v>47</v>
      </c>
      <c r="AH3309" s="3" t="s">
        <v>47</v>
      </c>
      <c r="AI3309" s="3" t="s">
        <v>47</v>
      </c>
      <c r="AJ3309" s="3" t="s">
        <v>47</v>
      </c>
      <c r="AK3309" s="3" t="s">
        <v>47</v>
      </c>
      <c r="AL3309" s="3" t="s">
        <v>47</v>
      </c>
      <c r="AM3309" s="3" t="s">
        <v>47</v>
      </c>
      <c r="AN3309" s="3" t="s">
        <v>47</v>
      </c>
      <c r="AO3309" s="3" t="s">
        <v>47</v>
      </c>
      <c r="AP3309" s="3" t="s">
        <v>47</v>
      </c>
      <c r="AQ3309" s="3" t="s">
        <v>47</v>
      </c>
      <c r="AS3309" s="3" t="s">
        <v>47</v>
      </c>
      <c r="AU3309" s="3">
        <v>1</v>
      </c>
      <c r="AV3309" s="3">
        <v>21</v>
      </c>
      <c r="AW3309" s="3">
        <v>2</v>
      </c>
      <c r="AX3309" s="3">
        <v>20</v>
      </c>
      <c r="AY3309" s="3">
        <v>95.24</v>
      </c>
      <c r="AZ3309" s="6" t="str">
        <f t="shared" si="361"/>
        <v>2106.10</v>
      </c>
      <c r="BB3309" s="12" t="s">
        <v>79</v>
      </c>
      <c r="BC3309" s="12" t="s">
        <v>8066</v>
      </c>
      <c r="BJ3309" s="12">
        <f t="shared" si="362"/>
        <v>0</v>
      </c>
      <c r="BK3309" s="12">
        <f t="shared" si="363"/>
        <v>0</v>
      </c>
      <c r="BU3309" s="3" t="s">
        <v>8171</v>
      </c>
      <c r="CO3309" s="3" t="s">
        <v>8172</v>
      </c>
      <c r="CQ3309" s="3" t="str">
        <f>CONCATENATE(baseURL!$A$1,baseURL!$B$1,"+Acetyl",baseURL!$C$1,".",C3309,".",L3309,".pkl&amp;seq=",BC3309)</f>
        <v>http://proteomics.broadinstitute.org/millscripts/viewfeed.pl?side=xl&amp;cycle=1&amp;fixedMods=iaaC+Acetyl&amp;file=msdataSM/iPRG2012_nd/cpick_in/iPRG2012_nd.2106.10.2.pkl&amp;seq=SAPAANGEVPTFK</v>
      </c>
    </row>
    <row r="3310" spans="1:95" x14ac:dyDescent="0.2">
      <c r="A3310" s="3">
        <v>1233</v>
      </c>
      <c r="B3310" s="2" t="s">
        <v>8173</v>
      </c>
      <c r="C3310" s="2" t="s">
        <v>8163</v>
      </c>
      <c r="D3310" s="3">
        <v>8700</v>
      </c>
      <c r="E3310" s="3">
        <v>8691</v>
      </c>
      <c r="F3310" s="3">
        <v>44232</v>
      </c>
      <c r="G3310" s="3">
        <v>10796</v>
      </c>
      <c r="H3310" s="3">
        <v>33.671199999999999</v>
      </c>
      <c r="I3310" s="30">
        <v>525.28125999999997</v>
      </c>
      <c r="J3310" s="30">
        <v>525.28126280000004</v>
      </c>
      <c r="K3310" s="30">
        <v>0</v>
      </c>
      <c r="L3310" s="3">
        <v>3</v>
      </c>
      <c r="M3310" s="3">
        <v>0</v>
      </c>
      <c r="N3310" s="10">
        <f t="shared" si="357"/>
        <v>1</v>
      </c>
      <c r="O3310" s="35">
        <v>3</v>
      </c>
      <c r="P3310" s="17"/>
      <c r="Q3310" s="40">
        <v>1573.8108199999999</v>
      </c>
      <c r="R3310" s="40">
        <v>525.27512000000002</v>
      </c>
      <c r="S3310" s="18">
        <f t="shared" si="358"/>
        <v>11.689112554882477</v>
      </c>
      <c r="T3310" s="18">
        <f t="shared" si="359"/>
        <v>11.694443094926223</v>
      </c>
      <c r="U3310" s="18">
        <f t="shared" si="360"/>
        <v>11.574886699368511</v>
      </c>
      <c r="V3310" s="30">
        <v>525.28120000000001</v>
      </c>
      <c r="X3310" s="3" t="s">
        <v>47</v>
      </c>
      <c r="Y3310" s="3" t="s">
        <v>47</v>
      </c>
      <c r="Z3310" s="3" t="s">
        <v>47</v>
      </c>
      <c r="AB3310" s="12" t="s">
        <v>48</v>
      </c>
      <c r="AC3310" s="3" t="s">
        <v>52</v>
      </c>
      <c r="AF3310" s="3" t="s">
        <v>48</v>
      </c>
      <c r="AH3310" s="3" t="s">
        <v>48</v>
      </c>
      <c r="AL3310" s="3" t="s">
        <v>52</v>
      </c>
      <c r="AM3310" s="3" t="s">
        <v>47</v>
      </c>
      <c r="AU3310" s="3">
        <v>0</v>
      </c>
      <c r="AV3310" s="3">
        <v>4</v>
      </c>
      <c r="AW3310" s="3">
        <v>1</v>
      </c>
      <c r="AX3310" s="3">
        <v>4</v>
      </c>
      <c r="AY3310" s="3">
        <v>100</v>
      </c>
      <c r="AZ3310" s="6" t="str">
        <f t="shared" si="361"/>
        <v>2106.5</v>
      </c>
      <c r="BC3310" s="12" t="s">
        <v>8174</v>
      </c>
      <c r="BJ3310" s="12">
        <f t="shared" si="362"/>
        <v>0</v>
      </c>
      <c r="BK3310" s="12">
        <f t="shared" si="363"/>
        <v>0</v>
      </c>
      <c r="CQ3310" s="3" t="str">
        <f>CONCATENATE(baseURL!$A$1,baseURL!$B$1,baseURL!$C$1,".",C3310,".",L3310,".pkl&amp;seq=",BC3310)</f>
        <v>http://proteomics.broadinstitute.org/millscripts/viewfeed.pl?side=xl&amp;cycle=1&amp;fixedMods=iaaC&amp;file=msdataSM/iPRG2012_nd/cpick_in/iPRG2012_nd.2106.5.3.pkl&amp;seq=AKYLEAYETLTGSK</v>
      </c>
    </row>
    <row r="3311" spans="1:95" x14ac:dyDescent="0.2">
      <c r="A3311" s="3">
        <v>5202</v>
      </c>
      <c r="B3311" s="2" t="s">
        <v>8175</v>
      </c>
      <c r="C3311" s="2" t="s">
        <v>8166</v>
      </c>
      <c r="D3311" s="3">
        <v>8701</v>
      </c>
      <c r="E3311" s="3">
        <v>8692</v>
      </c>
      <c r="F3311" s="3">
        <v>44233</v>
      </c>
      <c r="G3311" s="3">
        <v>10797</v>
      </c>
      <c r="H3311" s="3">
        <v>33.672899999999998</v>
      </c>
      <c r="I3311" s="30">
        <v>596.97632999999996</v>
      </c>
      <c r="J3311" s="30">
        <v>596.97532190000004</v>
      </c>
      <c r="K3311" s="30">
        <v>1.01E-3</v>
      </c>
      <c r="L3311" s="3">
        <v>3</v>
      </c>
      <c r="M3311" s="3">
        <v>3</v>
      </c>
      <c r="N3311" s="10">
        <f t="shared" si="357"/>
        <v>1</v>
      </c>
      <c r="O3311" s="35">
        <v>3</v>
      </c>
      <c r="P3311" s="17"/>
      <c r="Q3311" s="40">
        <v>1788.9086299999999</v>
      </c>
      <c r="R3311" s="40">
        <v>596.97438999999997</v>
      </c>
      <c r="S3311" s="18">
        <f t="shared" si="358"/>
        <v>3.2497206454543299</v>
      </c>
      <c r="T3311" s="18">
        <f t="shared" si="359"/>
        <v>1.5610384895551521</v>
      </c>
      <c r="U3311" s="18">
        <f t="shared" si="360"/>
        <v>1.356842125172756</v>
      </c>
      <c r="V3311" s="30">
        <v>596.97519999999997</v>
      </c>
      <c r="W3311" s="3" t="s">
        <v>47</v>
      </c>
      <c r="X3311" s="3" t="s">
        <v>47</v>
      </c>
      <c r="Y3311" s="3" t="s">
        <v>47</v>
      </c>
      <c r="Z3311" s="3" t="s">
        <v>47</v>
      </c>
      <c r="AA3311" s="3" t="s">
        <v>47</v>
      </c>
      <c r="AB3311" s="12" t="s">
        <v>47</v>
      </c>
      <c r="AC3311" s="3" t="s">
        <v>47</v>
      </c>
      <c r="AD3311" s="3" t="s">
        <v>47</v>
      </c>
      <c r="AE3311" s="3" t="s">
        <v>47</v>
      </c>
      <c r="AF3311" s="3" t="s">
        <v>47</v>
      </c>
      <c r="AG3311" s="3" t="s">
        <v>47</v>
      </c>
      <c r="AH3311" s="3" t="s">
        <v>47</v>
      </c>
      <c r="AI3311" s="3" t="s">
        <v>47</v>
      </c>
      <c r="AJ3311" s="3" t="s">
        <v>47</v>
      </c>
      <c r="AK3311" s="3" t="s">
        <v>47</v>
      </c>
      <c r="AL3311" s="3" t="s">
        <v>47</v>
      </c>
      <c r="AM3311" s="3" t="s">
        <v>47</v>
      </c>
      <c r="AN3311" s="3" t="s">
        <v>47</v>
      </c>
      <c r="AU3311" s="3">
        <v>0</v>
      </c>
      <c r="AV3311" s="3">
        <v>18</v>
      </c>
      <c r="AW3311" s="3">
        <v>1</v>
      </c>
      <c r="AX3311" s="3">
        <v>18</v>
      </c>
      <c r="AY3311" s="3">
        <v>100</v>
      </c>
      <c r="AZ3311" s="6" t="str">
        <f t="shared" si="361"/>
        <v>2106.6</v>
      </c>
      <c r="BC3311" s="12" t="s">
        <v>8176</v>
      </c>
      <c r="BJ3311" s="12">
        <f t="shared" si="362"/>
        <v>0</v>
      </c>
      <c r="BK3311" s="12">
        <f t="shared" si="363"/>
        <v>0</v>
      </c>
      <c r="CQ3311" s="3" t="str">
        <f>CONCATENATE(baseURL!$A$1,baseURL!$B$1,baseURL!$C$1,".",C3311,".",L3311,".pkl&amp;seq=",BC3311)</f>
        <v>http://proteomics.broadinstitute.org/millscripts/viewfeed.pl?side=xl&amp;cycle=1&amp;fixedMods=iaaC&amp;file=msdataSM/iPRG2012_nd/cpick_in/iPRG2012_nd.2106.6.3.pkl&amp;seq=NDLTASQLSDKLNDVR</v>
      </c>
    </row>
    <row r="3312" spans="1:95" x14ac:dyDescent="0.2">
      <c r="A3312" s="3">
        <v>95</v>
      </c>
      <c r="B3312" s="2" t="s">
        <v>8177</v>
      </c>
      <c r="C3312" s="2" t="s">
        <v>8178</v>
      </c>
      <c r="D3312" s="3">
        <v>8703</v>
      </c>
      <c r="E3312" s="3">
        <v>8694</v>
      </c>
      <c r="F3312" s="3">
        <v>44235</v>
      </c>
      <c r="G3312" s="3">
        <v>10799</v>
      </c>
      <c r="H3312" s="3">
        <v>33.676200000000001</v>
      </c>
      <c r="I3312" s="30">
        <v>618.55271000000005</v>
      </c>
      <c r="J3312" s="30">
        <v>618.5521258</v>
      </c>
      <c r="K3312" s="30">
        <v>5.8E-4</v>
      </c>
      <c r="L3312" s="3">
        <v>4</v>
      </c>
      <c r="M3312" s="3">
        <v>4</v>
      </c>
      <c r="N3312" s="10">
        <f t="shared" si="357"/>
        <v>1</v>
      </c>
      <c r="O3312" s="35">
        <v>4</v>
      </c>
      <c r="P3312" s="17"/>
      <c r="Q3312" s="40">
        <v>2471.1837399999999</v>
      </c>
      <c r="R3312" s="40">
        <v>618.55138999999997</v>
      </c>
      <c r="S3312" s="18">
        <f t="shared" si="358"/>
        <v>2.1340183231629721</v>
      </c>
      <c r="T3312" s="18">
        <f t="shared" si="359"/>
        <v>1.1895535470860152</v>
      </c>
      <c r="U3312" s="18">
        <f t="shared" si="360"/>
        <v>0.82450707947906454</v>
      </c>
      <c r="V3312" s="30">
        <v>618.55190000000005</v>
      </c>
      <c r="W3312" s="3" t="s">
        <v>47</v>
      </c>
      <c r="Z3312" s="3" t="s">
        <v>47</v>
      </c>
      <c r="AA3312" s="3" t="s">
        <v>47</v>
      </c>
      <c r="AB3312" s="12" t="s">
        <v>47</v>
      </c>
      <c r="AC3312" s="3" t="s">
        <v>52</v>
      </c>
      <c r="AD3312" s="3" t="s">
        <v>47</v>
      </c>
      <c r="AE3312" s="3" t="s">
        <v>47</v>
      </c>
      <c r="AF3312" s="3" t="s">
        <v>47</v>
      </c>
      <c r="AG3312" s="3" t="s">
        <v>48</v>
      </c>
      <c r="AK3312" s="3" t="s">
        <v>65</v>
      </c>
      <c r="AL3312" s="3" t="s">
        <v>48</v>
      </c>
      <c r="AU3312" s="3">
        <v>1</v>
      </c>
      <c r="AV3312" s="3">
        <v>7</v>
      </c>
      <c r="AW3312" s="3">
        <v>1</v>
      </c>
      <c r="AX3312" s="3">
        <v>7</v>
      </c>
      <c r="AY3312" s="3">
        <v>100</v>
      </c>
      <c r="AZ3312" s="6" t="str">
        <f t="shared" si="361"/>
        <v>2106.8</v>
      </c>
      <c r="BC3312" s="12" t="s">
        <v>8063</v>
      </c>
      <c r="BJ3312" s="12">
        <f t="shared" si="362"/>
        <v>0</v>
      </c>
      <c r="BK3312" s="12">
        <f t="shared" si="363"/>
        <v>0</v>
      </c>
      <c r="CG3312" s="3" t="s">
        <v>8179</v>
      </c>
      <c r="CQ3312" s="3" t="str">
        <f>CONCATENATE(baseURL!$A$1,baseURL!$B$1,baseURL!$C$1,".",C3312,".",L3312,".pkl&amp;seq=",BC3312)</f>
        <v>http://proteomics.broadinstitute.org/millscripts/viewfeed.pl?side=xl&amp;cycle=1&amp;fixedMods=iaaC&amp;file=msdataSM/iPRG2012_nd/cpick_in/iPRG2012_nd.2106.8.4.pkl&amp;seq=LEEELGDKAVYAGENFHHGDKL</v>
      </c>
    </row>
    <row r="3313" spans="1:95" x14ac:dyDescent="0.2">
      <c r="A3313" s="3">
        <v>93</v>
      </c>
      <c r="B3313" s="2" t="s">
        <v>8181</v>
      </c>
      <c r="C3313" s="2" t="s">
        <v>8169</v>
      </c>
      <c r="D3313" s="3">
        <v>8718</v>
      </c>
      <c r="E3313" s="3">
        <v>8709</v>
      </c>
      <c r="F3313" s="3">
        <v>44259</v>
      </c>
      <c r="G3313" s="3">
        <v>10815</v>
      </c>
      <c r="H3313" s="3">
        <v>33.704000000000001</v>
      </c>
      <c r="I3313" s="30">
        <v>703.36334999999997</v>
      </c>
      <c r="J3313" s="30">
        <v>703.35707149999996</v>
      </c>
      <c r="K3313" s="30">
        <v>6.28E-3</v>
      </c>
      <c r="L3313" s="3">
        <v>0</v>
      </c>
      <c r="M3313" s="3">
        <v>2</v>
      </c>
      <c r="N3313" s="10">
        <f t="shared" si="357"/>
        <v>1</v>
      </c>
      <c r="O3313" s="35">
        <v>2</v>
      </c>
      <c r="P3313" s="17"/>
      <c r="Q3313" s="40">
        <v>1405.7070200000001</v>
      </c>
      <c r="R3313" s="40">
        <v>703.35715000000005</v>
      </c>
      <c r="S3313" s="18">
        <f t="shared" si="358"/>
        <v>8.8148673826968285</v>
      </c>
      <c r="T3313" s="18">
        <f t="shared" si="359"/>
        <v>-0.11160759521108678</v>
      </c>
      <c r="U3313" s="18">
        <f t="shared" si="360"/>
        <v>7.1087640166093383E-2</v>
      </c>
      <c r="V3313" s="30">
        <v>703.35720000000003</v>
      </c>
      <c r="W3313" s="3" t="s">
        <v>47</v>
      </c>
      <c r="Z3313" s="3" t="s">
        <v>47</v>
      </c>
      <c r="AA3313" s="3" t="s">
        <v>47</v>
      </c>
      <c r="AB3313" s="12" t="s">
        <v>47</v>
      </c>
      <c r="AC3313" s="3" t="s">
        <v>47</v>
      </c>
      <c r="AD3313" s="3" t="s">
        <v>47</v>
      </c>
      <c r="AE3313" s="3" t="s">
        <v>47</v>
      </c>
      <c r="AF3313" s="3" t="s">
        <v>47</v>
      </c>
      <c r="AG3313" s="3" t="s">
        <v>47</v>
      </c>
      <c r="AI3313" s="3" t="s">
        <v>48</v>
      </c>
      <c r="AL3313" s="3" t="s">
        <v>48</v>
      </c>
      <c r="AO3313" s="3" t="s">
        <v>47</v>
      </c>
      <c r="AP3313" s="3" t="s">
        <v>48</v>
      </c>
      <c r="AU3313" s="3">
        <v>0</v>
      </c>
      <c r="AV3313" s="3">
        <v>10</v>
      </c>
      <c r="AW3313" s="3">
        <v>1</v>
      </c>
      <c r="AX3313" s="3">
        <v>10</v>
      </c>
      <c r="AY3313" s="3">
        <v>100</v>
      </c>
      <c r="AZ3313" s="6" t="str">
        <f t="shared" si="361"/>
        <v>2107.11</v>
      </c>
      <c r="BB3313" s="12" t="s">
        <v>79</v>
      </c>
      <c r="BC3313" s="12" t="s">
        <v>8182</v>
      </c>
      <c r="BJ3313" s="12">
        <f t="shared" si="362"/>
        <v>0</v>
      </c>
      <c r="BK3313" s="12">
        <f t="shared" si="363"/>
        <v>0</v>
      </c>
      <c r="CQ3313" s="3" t="str">
        <f>CONCATENATE(baseURL!$A$1,baseURL!$B$1,"+Acetyl",baseURL!$C$1,".",C3313,".",L3313,".pkl&amp;seq=",BC3313)</f>
        <v>http://proteomics.broadinstitute.org/millscripts/viewfeed.pl?side=xl&amp;cycle=1&amp;fixedMods=iaaC+Acetyl&amp;file=msdataSM/iPRG2012_nd/cpick_in/iPRG2012_nd.2107.11.0.pkl&amp;seq=STDSLVKASNWR</v>
      </c>
    </row>
    <row r="3314" spans="1:95" x14ac:dyDescent="0.2">
      <c r="A3314" s="3">
        <v>6382</v>
      </c>
      <c r="B3314" s="2" t="s">
        <v>8183</v>
      </c>
      <c r="C3314" s="2" t="s">
        <v>8184</v>
      </c>
      <c r="D3314" s="3">
        <v>8719</v>
      </c>
      <c r="E3314" s="3">
        <v>8710</v>
      </c>
      <c r="F3314" s="3">
        <v>44260</v>
      </c>
      <c r="G3314" s="3">
        <v>10816</v>
      </c>
      <c r="H3314" s="3">
        <v>33.7057</v>
      </c>
      <c r="I3314" s="30">
        <v>708.68937000000005</v>
      </c>
      <c r="J3314" s="30">
        <v>708.68724989999998</v>
      </c>
      <c r="K3314" s="30">
        <v>2.1199999999999999E-3</v>
      </c>
      <c r="L3314" s="3">
        <v>3</v>
      </c>
      <c r="M3314" s="3">
        <v>3</v>
      </c>
      <c r="N3314" s="10">
        <f t="shared" si="357"/>
        <v>1</v>
      </c>
      <c r="O3314" s="35">
        <v>3</v>
      </c>
      <c r="P3314" s="17"/>
      <c r="Q3314" s="40">
        <v>2124.0455200000001</v>
      </c>
      <c r="R3314" s="40">
        <v>708.68669</v>
      </c>
      <c r="S3314" s="18">
        <f t="shared" si="358"/>
        <v>3.7816429148046518</v>
      </c>
      <c r="T3314" s="18">
        <f t="shared" si="359"/>
        <v>0.7900529357828584</v>
      </c>
      <c r="U3314" s="18">
        <f t="shared" si="360"/>
        <v>0.71964100237712803</v>
      </c>
      <c r="V3314" s="30">
        <v>708.68719999999996</v>
      </c>
      <c r="W3314" s="3" t="s">
        <v>47</v>
      </c>
      <c r="X3314" s="3" t="s">
        <v>47</v>
      </c>
      <c r="Y3314" s="3" t="s">
        <v>47</v>
      </c>
      <c r="Z3314" s="3" t="s">
        <v>47</v>
      </c>
      <c r="AA3314" s="3" t="s">
        <v>47</v>
      </c>
      <c r="AB3314" s="12" t="s">
        <v>47</v>
      </c>
      <c r="AC3314" s="3" t="s">
        <v>47</v>
      </c>
      <c r="AD3314" s="3" t="s">
        <v>47</v>
      </c>
      <c r="AE3314" s="3" t="s">
        <v>47</v>
      </c>
      <c r="AF3314" s="3" t="s">
        <v>47</v>
      </c>
      <c r="AG3314" s="3" t="s">
        <v>47</v>
      </c>
      <c r="AH3314" s="3" t="s">
        <v>47</v>
      </c>
      <c r="AI3314" s="3" t="s">
        <v>47</v>
      </c>
      <c r="AJ3314" s="3" t="s">
        <v>47</v>
      </c>
      <c r="AK3314" s="3" t="s">
        <v>47</v>
      </c>
      <c r="AL3314" s="3" t="s">
        <v>47</v>
      </c>
      <c r="AU3314" s="3">
        <v>0</v>
      </c>
      <c r="AV3314" s="3">
        <v>16</v>
      </c>
      <c r="AW3314" s="3">
        <v>1</v>
      </c>
      <c r="AX3314" s="3">
        <v>16</v>
      </c>
      <c r="AY3314" s="3">
        <v>100</v>
      </c>
      <c r="AZ3314" s="6" t="str">
        <f t="shared" si="361"/>
        <v>2107.12</v>
      </c>
      <c r="BC3314" s="12" t="s">
        <v>8185</v>
      </c>
      <c r="BJ3314" s="12">
        <f t="shared" si="362"/>
        <v>0</v>
      </c>
      <c r="BK3314" s="12">
        <f t="shared" si="363"/>
        <v>0</v>
      </c>
      <c r="CQ3314" s="3" t="str">
        <f>CONCATENATE(baseURL!$A$1,baseURL!$B$1,baseURL!$C$1,".",C3314,".",L3314,".pkl&amp;seq=",BC3314)</f>
        <v>http://proteomics.broadinstitute.org/millscripts/viewfeed.pl?side=xl&amp;cycle=1&amp;fixedMods=iaaC&amp;file=msdataSM/iPRG2012_nd/cpick_in/iPRG2012_nd.2107.12.3.pkl&amp;seq=SVYDSRGNPTVEVELTTEK</v>
      </c>
    </row>
    <row r="3315" spans="1:95" x14ac:dyDescent="0.2">
      <c r="A3315" s="3">
        <v>7618</v>
      </c>
      <c r="B3315" s="2" t="s">
        <v>8186</v>
      </c>
      <c r="C3315" s="2" t="s">
        <v>8175</v>
      </c>
      <c r="D3315" s="3">
        <v>8714</v>
      </c>
      <c r="E3315" s="3">
        <v>8705</v>
      </c>
      <c r="F3315" s="3">
        <v>44255</v>
      </c>
      <c r="G3315" s="3">
        <v>10811</v>
      </c>
      <c r="H3315" s="3">
        <v>33.697400000000002</v>
      </c>
      <c r="I3315" s="30">
        <v>613.63149999999996</v>
      </c>
      <c r="J3315" s="30">
        <v>613.6304983</v>
      </c>
      <c r="K3315" s="30">
        <v>1E-3</v>
      </c>
      <c r="L3315" s="3">
        <v>3</v>
      </c>
      <c r="M3315" s="3">
        <v>3</v>
      </c>
      <c r="N3315" s="10">
        <f t="shared" si="357"/>
        <v>1</v>
      </c>
      <c r="O3315" s="35">
        <v>3</v>
      </c>
      <c r="Q3315" s="40">
        <v>1895.89562</v>
      </c>
      <c r="R3315" s="32">
        <v>613.62956999999994</v>
      </c>
      <c r="S3315" s="18">
        <f t="shared" si="358"/>
        <v>3.1452200062910145</v>
      </c>
      <c r="T3315" s="18">
        <f t="shared" si="359"/>
        <v>1.5128019336732097</v>
      </c>
      <c r="U3315" s="18">
        <f t="shared" si="360"/>
        <v>1.5155723346894763</v>
      </c>
      <c r="V3315" s="30">
        <v>613.63049999999998</v>
      </c>
      <c r="W3315" s="3" t="s">
        <v>47</v>
      </c>
      <c r="X3315" s="3" t="s">
        <v>47</v>
      </c>
      <c r="Y3315" s="3" t="s">
        <v>47</v>
      </c>
      <c r="AC3315" s="3" t="s">
        <v>52</v>
      </c>
      <c r="AD3315" s="3" t="s">
        <v>47</v>
      </c>
      <c r="AH3315" s="3" t="s">
        <v>47</v>
      </c>
      <c r="AK3315" s="3" t="s">
        <v>47</v>
      </c>
      <c r="AL3315" s="3" t="s">
        <v>52</v>
      </c>
      <c r="AU3315" s="3">
        <v>0</v>
      </c>
      <c r="AV3315" s="3">
        <v>6</v>
      </c>
      <c r="AW3315" s="3">
        <v>2</v>
      </c>
      <c r="AX3315" s="3">
        <v>5</v>
      </c>
      <c r="AY3315" s="3">
        <v>83.33</v>
      </c>
      <c r="AZ3315" s="6" t="str">
        <f t="shared" si="361"/>
        <v>2107.7</v>
      </c>
      <c r="BC3315" s="12" t="s">
        <v>20213</v>
      </c>
      <c r="BI3315" s="12" t="s">
        <v>594</v>
      </c>
      <c r="BJ3315" s="12">
        <f t="shared" si="362"/>
        <v>0</v>
      </c>
      <c r="BK3315" s="12">
        <f t="shared" si="363"/>
        <v>1</v>
      </c>
      <c r="BR3315" s="3" t="s">
        <v>594</v>
      </c>
      <c r="BZ3315" s="3" t="s">
        <v>20263</v>
      </c>
      <c r="CQ3315" s="3" t="str">
        <f>CONCATENATE(baseURL!$A$1,baseURL!$B$1,baseURL!$C$1,".",C3315,".",L3315,".pkl&amp;seq=",BC3315,"&amp;varMods=ReducedCys-C")</f>
        <v>http://proteomics.broadinstitute.org/millscripts/viewfeed.pl?side=xl&amp;cycle=1&amp;fixedMods=iaaC&amp;file=msdataSM/iPRG2012_nd/cpick_in/iPRG2012_nd.2107.7.3.pkl&amp;seq=DTTHLKFASDPGcAFTK&amp;varMods=ReducedCys-C</v>
      </c>
    </row>
    <row r="3316" spans="1:95" x14ac:dyDescent="0.2">
      <c r="A3316" s="3">
        <v>2506</v>
      </c>
      <c r="B3316" s="2" t="s">
        <v>8180</v>
      </c>
      <c r="C3316" s="2" t="s">
        <v>8177</v>
      </c>
      <c r="D3316" s="3">
        <v>8716</v>
      </c>
      <c r="E3316" s="3">
        <v>8707</v>
      </c>
      <c r="F3316" s="3">
        <v>44257</v>
      </c>
      <c r="G3316" s="3">
        <v>10813</v>
      </c>
      <c r="H3316" s="3">
        <v>33.700699999999998</v>
      </c>
      <c r="I3316" s="30">
        <v>675.36671999999999</v>
      </c>
      <c r="J3316" s="30">
        <v>675.36557789999995</v>
      </c>
      <c r="K3316" s="30">
        <v>1.14E-3</v>
      </c>
      <c r="L3316" s="3">
        <v>3</v>
      </c>
      <c r="M3316" s="3">
        <v>3</v>
      </c>
      <c r="N3316" s="10">
        <f t="shared" si="357"/>
        <v>1</v>
      </c>
      <c r="O3316" s="35">
        <v>3</v>
      </c>
      <c r="P3316" s="17"/>
      <c r="Q3316" s="40">
        <v>2024.0811200000001</v>
      </c>
      <c r="R3316" s="40">
        <v>675.36522000000002</v>
      </c>
      <c r="S3316" s="18">
        <f t="shared" si="358"/>
        <v>2.2210205020100529</v>
      </c>
      <c r="T3316" s="18">
        <f t="shared" si="359"/>
        <v>0.52993549168300857</v>
      </c>
      <c r="U3316" s="18">
        <f t="shared" si="360"/>
        <v>0.41459049368160972</v>
      </c>
      <c r="V3316" s="30">
        <v>675.3655</v>
      </c>
      <c r="W3316" s="3" t="s">
        <v>47</v>
      </c>
      <c r="Z3316" s="3" t="s">
        <v>47</v>
      </c>
      <c r="AA3316" s="3" t="s">
        <v>47</v>
      </c>
      <c r="AB3316" s="12" t="s">
        <v>47</v>
      </c>
      <c r="AC3316" s="3" t="s">
        <v>47</v>
      </c>
      <c r="AE3316" s="3" t="s">
        <v>48</v>
      </c>
      <c r="AG3316" s="3" t="s">
        <v>48</v>
      </c>
      <c r="AH3316" s="3" t="s">
        <v>47</v>
      </c>
      <c r="AL3316" s="3" t="s">
        <v>48</v>
      </c>
      <c r="AU3316" s="3">
        <v>0</v>
      </c>
      <c r="AV3316" s="3">
        <v>6</v>
      </c>
      <c r="AW3316" s="3">
        <v>1</v>
      </c>
      <c r="AX3316" s="3">
        <v>6</v>
      </c>
      <c r="AY3316" s="3">
        <v>100</v>
      </c>
      <c r="AZ3316" s="6" t="str">
        <f t="shared" si="361"/>
        <v>2107.9</v>
      </c>
      <c r="BC3316" s="12" t="s">
        <v>7865</v>
      </c>
      <c r="BJ3316" s="12">
        <f t="shared" si="362"/>
        <v>0</v>
      </c>
      <c r="BK3316" s="12">
        <f t="shared" si="363"/>
        <v>0</v>
      </c>
      <c r="CQ3316" s="3" t="str">
        <f>CONCATENATE(baseURL!$A$1,baseURL!$B$1,baseURL!$C$1,".",C3316,".",L3316,".pkl&amp;seq=",BC3316)</f>
        <v>http://proteomics.broadinstitute.org/millscripts/viewfeed.pl?side=xl&amp;cycle=1&amp;fixedMods=iaaC&amp;file=msdataSM/iPRG2012_nd/cpick_in/iPRG2012_nd.2107.9.3.pkl&amp;seq=QTVLLAHYPPTVQAGEATK</v>
      </c>
    </row>
    <row r="3317" spans="1:95" x14ac:dyDescent="0.2">
      <c r="A3317" s="3">
        <v>964</v>
      </c>
      <c r="B3317" s="2" t="s">
        <v>8190</v>
      </c>
      <c r="C3317" s="2" t="s">
        <v>8186</v>
      </c>
      <c r="D3317" s="3">
        <v>8728</v>
      </c>
      <c r="E3317" s="3">
        <v>8719</v>
      </c>
      <c r="F3317" s="3">
        <v>44277</v>
      </c>
      <c r="G3317" s="3">
        <v>10826</v>
      </c>
      <c r="H3317" s="3">
        <v>33.729199999999999</v>
      </c>
      <c r="I3317" s="30">
        <v>678.86126999999999</v>
      </c>
      <c r="J3317" s="30">
        <v>678.85914000000002</v>
      </c>
      <c r="K3317" s="30">
        <v>2.1299999999999999E-3</v>
      </c>
      <c r="L3317" s="3">
        <v>0</v>
      </c>
      <c r="M3317" s="3">
        <v>2</v>
      </c>
      <c r="N3317" s="10">
        <f t="shared" si="357"/>
        <v>1</v>
      </c>
      <c r="O3317" s="35">
        <v>2</v>
      </c>
      <c r="P3317" s="17"/>
      <c r="Q3317" s="40">
        <v>1356.7117699999999</v>
      </c>
      <c r="R3317" s="40">
        <v>678.85951999999997</v>
      </c>
      <c r="S3317" s="18">
        <f t="shared" si="358"/>
        <v>2.5778529260596676</v>
      </c>
      <c r="T3317" s="18">
        <f t="shared" si="359"/>
        <v>-0.55976234958020021</v>
      </c>
      <c r="U3317" s="18">
        <f t="shared" si="360"/>
        <v>-0.47137882074318638</v>
      </c>
      <c r="V3317" s="30">
        <v>678.85919999999999</v>
      </c>
      <c r="W3317" s="3" t="s">
        <v>47</v>
      </c>
      <c r="Z3317" s="3" t="s">
        <v>47</v>
      </c>
      <c r="AA3317" s="3" t="s">
        <v>47</v>
      </c>
      <c r="AB3317" s="12" t="s">
        <v>52</v>
      </c>
      <c r="AC3317" s="3" t="s">
        <v>48</v>
      </c>
      <c r="AH3317" s="3" t="s">
        <v>48</v>
      </c>
      <c r="AI3317" s="3" t="s">
        <v>48</v>
      </c>
      <c r="AM3317" s="3" t="s">
        <v>48</v>
      </c>
      <c r="AP3317" s="3" t="s">
        <v>52</v>
      </c>
      <c r="AU3317" s="3">
        <v>0</v>
      </c>
      <c r="AV3317" s="3">
        <v>3</v>
      </c>
      <c r="AW3317" s="3">
        <v>1</v>
      </c>
      <c r="AX3317" s="3">
        <v>3</v>
      </c>
      <c r="AY3317" s="3">
        <v>100</v>
      </c>
      <c r="AZ3317" s="6" t="str">
        <f t="shared" si="361"/>
        <v>2108.8</v>
      </c>
      <c r="BC3317" s="12" t="s">
        <v>8191</v>
      </c>
      <c r="BJ3317" s="12">
        <f t="shared" si="362"/>
        <v>0</v>
      </c>
      <c r="BK3317" s="12">
        <f t="shared" si="363"/>
        <v>0</v>
      </c>
      <c r="CQ3317" s="3" t="str">
        <f>CONCATENATE(baseURL!$A$1,baseURL!$B$1,baseURL!$C$1,".",C3317,".",L3317,".pkl&amp;seq=",BC3317)</f>
        <v>http://proteomics.broadinstitute.org/millscripts/viewfeed.pl?side=xl&amp;cycle=1&amp;fixedMods=iaaC&amp;file=msdataSM/iPRG2012_nd/cpick_in/iPRG2012_nd.2108.8.0.pkl&amp;seq=NSGNLPLNELSAK</v>
      </c>
    </row>
    <row r="3318" spans="1:95" x14ac:dyDescent="0.2">
      <c r="A3318" s="3">
        <v>6871</v>
      </c>
      <c r="B3318" s="2" t="s">
        <v>8187</v>
      </c>
      <c r="C3318" s="2" t="s">
        <v>8188</v>
      </c>
      <c r="D3318" s="3">
        <v>8729</v>
      </c>
      <c r="E3318" s="3">
        <v>8720</v>
      </c>
      <c r="F3318" s="3">
        <v>44278</v>
      </c>
      <c r="G3318" s="3">
        <v>10827</v>
      </c>
      <c r="H3318" s="3">
        <v>33.731699999999996</v>
      </c>
      <c r="I3318" s="30">
        <v>938.41260999999997</v>
      </c>
      <c r="J3318" s="30">
        <v>938.41522080000004</v>
      </c>
      <c r="K3318" s="30">
        <v>-2.6099999999999999E-3</v>
      </c>
      <c r="L3318" s="3">
        <v>2</v>
      </c>
      <c r="M3318" s="3">
        <v>2</v>
      </c>
      <c r="N3318" s="10">
        <f t="shared" si="357"/>
        <v>1</v>
      </c>
      <c r="O3318" s="35">
        <v>2</v>
      </c>
      <c r="P3318" s="17"/>
      <c r="Q3318" s="40">
        <v>1875.82114</v>
      </c>
      <c r="R3318" s="40">
        <v>938.41421000000003</v>
      </c>
      <c r="S3318" s="18">
        <f t="shared" si="358"/>
        <v>-1.7050040195502949</v>
      </c>
      <c r="T3318" s="18">
        <f t="shared" si="359"/>
        <v>1.0771362893335745</v>
      </c>
      <c r="U3318" s="18">
        <f t="shared" si="360"/>
        <v>1.0549712370634292</v>
      </c>
      <c r="V3318" s="30">
        <v>938.41520000000003</v>
      </c>
      <c r="W3318" s="3" t="s">
        <v>47</v>
      </c>
      <c r="X3318" s="3" t="s">
        <v>47</v>
      </c>
      <c r="Y3318" s="3" t="s">
        <v>47</v>
      </c>
      <c r="Z3318" s="3" t="s">
        <v>47</v>
      </c>
      <c r="AA3318" s="3" t="s">
        <v>48</v>
      </c>
      <c r="AB3318" s="12" t="s">
        <v>47</v>
      </c>
      <c r="AC3318" s="3" t="s">
        <v>47</v>
      </c>
      <c r="AD3318" s="3" t="s">
        <v>47</v>
      </c>
      <c r="AE3318" s="3" t="s">
        <v>47</v>
      </c>
      <c r="AF3318" s="3" t="s">
        <v>47</v>
      </c>
      <c r="AG3318" s="3" t="s">
        <v>47</v>
      </c>
      <c r="AH3318" s="3" t="s">
        <v>47</v>
      </c>
      <c r="AI3318" s="3" t="s">
        <v>47</v>
      </c>
      <c r="AK3318" s="3" t="s">
        <v>48</v>
      </c>
      <c r="AL3318" s="3" t="s">
        <v>47</v>
      </c>
      <c r="AM3318" s="3" t="s">
        <v>47</v>
      </c>
      <c r="AN3318" s="3" t="s">
        <v>47</v>
      </c>
      <c r="AO3318" s="3" t="s">
        <v>47</v>
      </c>
      <c r="AP3318" s="3" t="s">
        <v>47</v>
      </c>
      <c r="AU3318" s="3">
        <v>0</v>
      </c>
      <c r="AV3318" s="3">
        <v>17</v>
      </c>
      <c r="AW3318" s="3">
        <v>1</v>
      </c>
      <c r="AX3318" s="3">
        <v>17</v>
      </c>
      <c r="AY3318" s="3">
        <v>100</v>
      </c>
      <c r="AZ3318" s="6" t="str">
        <f t="shared" si="361"/>
        <v>2108.9</v>
      </c>
      <c r="BC3318" s="12" t="s">
        <v>8189</v>
      </c>
      <c r="BJ3318" s="12">
        <f t="shared" si="362"/>
        <v>1</v>
      </c>
      <c r="BK3318" s="12">
        <f t="shared" si="363"/>
        <v>0</v>
      </c>
      <c r="CQ3318" s="3" t="str">
        <f>CONCATENATE(baseURL!$A$1,baseURL!$B$1,baseURL!$C$1,".",C3318,".",L3318,".pkl&amp;seq=",BC3318)</f>
        <v>http://proteomics.broadinstitute.org/millscripts/viewfeed.pl?side=xl&amp;cycle=1&amp;fixedMods=iaaC&amp;file=msdataSM/iPRG2012_nd/cpick_in/iPRG2012_nd.2108.9.2.pkl&amp;seq=VGLLGSCTNSSYEDMSR</v>
      </c>
    </row>
    <row r="3319" spans="1:95" x14ac:dyDescent="0.2">
      <c r="A3319" s="3">
        <v>3852</v>
      </c>
      <c r="B3319" s="2" t="s">
        <v>8194</v>
      </c>
      <c r="C3319" s="2" t="s">
        <v>8187</v>
      </c>
      <c r="D3319" s="3">
        <v>8739</v>
      </c>
      <c r="E3319" s="3">
        <v>8730</v>
      </c>
      <c r="F3319" s="3">
        <v>44300</v>
      </c>
      <c r="G3319" s="3">
        <v>10838</v>
      </c>
      <c r="H3319" s="3">
        <v>33.752800000000001</v>
      </c>
      <c r="I3319" s="30">
        <v>606.27080999999998</v>
      </c>
      <c r="J3319" s="30">
        <v>606.62082610000004</v>
      </c>
      <c r="K3319" s="30">
        <v>-0.35002</v>
      </c>
      <c r="L3319" s="3">
        <v>0</v>
      </c>
      <c r="M3319" s="3">
        <v>3</v>
      </c>
      <c r="N3319" s="10">
        <f t="shared" si="357"/>
        <v>1</v>
      </c>
      <c r="O3319" s="35">
        <v>3</v>
      </c>
      <c r="P3319" s="17"/>
      <c r="Q3319" s="40">
        <v>1817.8486700000001</v>
      </c>
      <c r="R3319" s="40">
        <v>606.62108000000001</v>
      </c>
      <c r="S3319" s="18">
        <f t="shared" si="358"/>
        <v>-577.41152021954656</v>
      </c>
      <c r="T3319" s="18">
        <f t="shared" si="359"/>
        <v>-0.41854793434066678</v>
      </c>
      <c r="U3319" s="18">
        <f t="shared" si="360"/>
        <v>-0.46157314542249173</v>
      </c>
      <c r="V3319" s="30">
        <v>606.62080000000003</v>
      </c>
      <c r="W3319" s="3" t="s">
        <v>47</v>
      </c>
      <c r="X3319" s="3" t="s">
        <v>47</v>
      </c>
      <c r="Y3319" s="3" t="s">
        <v>47</v>
      </c>
      <c r="Z3319" s="3" t="s">
        <v>47</v>
      </c>
      <c r="AA3319" s="3" t="s">
        <v>47</v>
      </c>
      <c r="AB3319" s="12" t="s">
        <v>47</v>
      </c>
      <c r="AC3319" s="3" t="s">
        <v>52</v>
      </c>
      <c r="AD3319" s="3" t="s">
        <v>47</v>
      </c>
      <c r="AE3319" s="3" t="s">
        <v>48</v>
      </c>
      <c r="AF3319" s="3" t="s">
        <v>48</v>
      </c>
      <c r="AG3319" s="3" t="s">
        <v>52</v>
      </c>
      <c r="AH3319" s="3" t="s">
        <v>47</v>
      </c>
      <c r="AL3319" s="3" t="s">
        <v>48</v>
      </c>
      <c r="AU3319" s="3">
        <v>0</v>
      </c>
      <c r="AV3319" s="3">
        <v>8</v>
      </c>
      <c r="AW3319" s="3">
        <v>1</v>
      </c>
      <c r="AX3319" s="3">
        <v>8</v>
      </c>
      <c r="AY3319" s="3">
        <v>100</v>
      </c>
      <c r="AZ3319" s="6" t="str">
        <f t="shared" si="361"/>
        <v>2109.10</v>
      </c>
      <c r="BC3319" s="12" t="s">
        <v>8099</v>
      </c>
      <c r="BJ3319" s="12">
        <f t="shared" si="362"/>
        <v>0</v>
      </c>
      <c r="BK3319" s="12">
        <f t="shared" si="363"/>
        <v>0</v>
      </c>
      <c r="CQ3319" s="3" t="str">
        <f>CONCATENATE(baseURL!$A$1,baseURL!$B$1,baseURL!$C$1,".",C3319,".",L3319,".pkl&amp;seq=",BC3319)</f>
        <v>http://proteomics.broadinstitute.org/millscripts/viewfeed.pl?side=xl&amp;cycle=1&amp;fixedMods=iaaC&amp;file=msdataSM/iPRG2012_nd/cpick_in/iPRG2012_nd.2109.10.0.pkl&amp;seq=NVSNLQSYSFEDMKR</v>
      </c>
    </row>
    <row r="3320" spans="1:95" x14ac:dyDescent="0.2">
      <c r="A3320" s="3">
        <v>3439</v>
      </c>
      <c r="B3320" s="2" t="s">
        <v>8195</v>
      </c>
      <c r="C3320" s="2" t="s">
        <v>8196</v>
      </c>
      <c r="D3320" s="3">
        <v>8740</v>
      </c>
      <c r="E3320" s="3">
        <v>8731</v>
      </c>
      <c r="F3320" s="3">
        <v>44301</v>
      </c>
      <c r="G3320" s="3">
        <v>10839</v>
      </c>
      <c r="H3320" s="3">
        <v>33.754399999999997</v>
      </c>
      <c r="I3320" s="30">
        <v>662.83858999999995</v>
      </c>
      <c r="J3320" s="30">
        <v>662.83884079999996</v>
      </c>
      <c r="K3320" s="30">
        <v>-2.5000000000000001E-4</v>
      </c>
      <c r="L3320" s="3">
        <v>0</v>
      </c>
      <c r="M3320" s="3">
        <v>2</v>
      </c>
      <c r="N3320" s="10">
        <f t="shared" si="357"/>
        <v>1</v>
      </c>
      <c r="O3320" s="35">
        <v>2</v>
      </c>
      <c r="P3320" s="17"/>
      <c r="Q3320" s="40">
        <v>1324.6677999999999</v>
      </c>
      <c r="R3320" s="40">
        <v>662.83753999999999</v>
      </c>
      <c r="S3320" s="18">
        <f t="shared" si="358"/>
        <v>1.584098571067357</v>
      </c>
      <c r="T3320" s="18">
        <f t="shared" si="359"/>
        <v>1.9624718297748183</v>
      </c>
      <c r="U3320" s="18">
        <f t="shared" si="360"/>
        <v>1.7500517548042607</v>
      </c>
      <c r="V3320" s="30">
        <v>662.83870000000002</v>
      </c>
      <c r="W3320" s="3" t="s">
        <v>47</v>
      </c>
      <c r="X3320" s="3" t="s">
        <v>47</v>
      </c>
      <c r="Y3320" s="3" t="s">
        <v>47</v>
      </c>
      <c r="Z3320" s="3" t="s">
        <v>47</v>
      </c>
      <c r="AA3320" s="3" t="s">
        <v>47</v>
      </c>
      <c r="AB3320" s="12" t="s">
        <v>47</v>
      </c>
      <c r="AC3320" s="3" t="s">
        <v>47</v>
      </c>
      <c r="AE3320" s="3" t="s">
        <v>47</v>
      </c>
      <c r="AF3320" s="3" t="s">
        <v>48</v>
      </c>
      <c r="AG3320" s="3" t="s">
        <v>47</v>
      </c>
      <c r="AH3320" s="3" t="s">
        <v>47</v>
      </c>
      <c r="AI3320" s="3" t="s">
        <v>48</v>
      </c>
      <c r="AK3320" s="3" t="s">
        <v>48</v>
      </c>
      <c r="AL3320" s="3" t="s">
        <v>48</v>
      </c>
      <c r="AM3320" s="3" t="s">
        <v>47</v>
      </c>
      <c r="AU3320" s="3">
        <v>0</v>
      </c>
      <c r="AV3320" s="3">
        <v>11</v>
      </c>
      <c r="AW3320" s="3">
        <v>1</v>
      </c>
      <c r="AX3320" s="3">
        <v>11</v>
      </c>
      <c r="AY3320" s="3">
        <v>100</v>
      </c>
      <c r="AZ3320" s="6" t="str">
        <f t="shared" si="361"/>
        <v>2109.11</v>
      </c>
      <c r="BC3320" s="12" t="s">
        <v>8197</v>
      </c>
      <c r="BJ3320" s="12">
        <f t="shared" si="362"/>
        <v>0</v>
      </c>
      <c r="BK3320" s="12">
        <f t="shared" si="363"/>
        <v>0</v>
      </c>
      <c r="CQ3320" s="3" t="str">
        <f>CONCATENATE(baseURL!$A$1,baseURL!$B$1,baseURL!$C$1,".",C3320,".",L3320,".pkl&amp;seq=",BC3320)</f>
        <v>http://proteomics.broadinstitute.org/millscripts/viewfeed.pl?side=xl&amp;cycle=1&amp;fixedMods=iaaC&amp;file=msdataSM/iPRG2012_nd/cpick_in/iPRG2012_nd.2109.11.0.pkl&amp;seq=MANLSQLYTQR</v>
      </c>
    </row>
    <row r="3321" spans="1:95" x14ac:dyDescent="0.2">
      <c r="A3321" s="3">
        <v>3614</v>
      </c>
      <c r="B3321" s="2" t="s">
        <v>8198</v>
      </c>
      <c r="C3321" s="2" t="s">
        <v>8199</v>
      </c>
      <c r="D3321" s="3">
        <v>8741</v>
      </c>
      <c r="E3321" s="3">
        <v>8732</v>
      </c>
      <c r="F3321" s="3">
        <v>44302</v>
      </c>
      <c r="G3321" s="3">
        <v>10840</v>
      </c>
      <c r="H3321" s="3">
        <v>33.756100000000004</v>
      </c>
      <c r="I3321" s="30">
        <v>714.34263999999996</v>
      </c>
      <c r="J3321" s="30">
        <v>714.3429691</v>
      </c>
      <c r="K3321" s="30">
        <v>-3.3E-4</v>
      </c>
      <c r="L3321" s="3">
        <v>2</v>
      </c>
      <c r="M3321" s="3">
        <v>2</v>
      </c>
      <c r="N3321" s="10">
        <f t="shared" si="357"/>
        <v>1</v>
      </c>
      <c r="O3321" s="35">
        <v>2</v>
      </c>
      <c r="P3321" s="17"/>
      <c r="Q3321" s="40">
        <v>1427.6801399999999</v>
      </c>
      <c r="R3321" s="40">
        <v>714.34370999999999</v>
      </c>
      <c r="S3321" s="18">
        <f t="shared" si="358"/>
        <v>-1.4978783813005001</v>
      </c>
      <c r="T3321" s="18">
        <f t="shared" si="359"/>
        <v>-1.0371757875246117</v>
      </c>
      <c r="U3321" s="18">
        <f t="shared" si="360"/>
        <v>-0.85393066586647337</v>
      </c>
      <c r="V3321" s="30">
        <v>714.34310000000005</v>
      </c>
      <c r="W3321" s="3" t="s">
        <v>47</v>
      </c>
      <c r="X3321" s="3" t="s">
        <v>47</v>
      </c>
      <c r="Y3321" s="3" t="s">
        <v>47</v>
      </c>
      <c r="Z3321" s="3" t="s">
        <v>47</v>
      </c>
      <c r="AA3321" s="3" t="s">
        <v>47</v>
      </c>
      <c r="AB3321" s="12" t="s">
        <v>47</v>
      </c>
      <c r="AC3321" s="3" t="s">
        <v>47</v>
      </c>
      <c r="AE3321" s="3" t="s">
        <v>47</v>
      </c>
      <c r="AF3321" s="3" t="s">
        <v>47</v>
      </c>
      <c r="AG3321" s="3" t="s">
        <v>47</v>
      </c>
      <c r="AH3321" s="3" t="s">
        <v>47</v>
      </c>
      <c r="AI3321" s="3" t="s">
        <v>47</v>
      </c>
      <c r="AJ3321" s="3" t="s">
        <v>47</v>
      </c>
      <c r="AK3321" s="3" t="s">
        <v>52</v>
      </c>
      <c r="AL3321" s="3" t="s">
        <v>47</v>
      </c>
      <c r="AN3321" s="3" t="s">
        <v>47</v>
      </c>
      <c r="AU3321" s="3">
        <v>0</v>
      </c>
      <c r="AV3321" s="3">
        <v>15</v>
      </c>
      <c r="AW3321" s="3">
        <v>1</v>
      </c>
      <c r="AX3321" s="3">
        <v>15</v>
      </c>
      <c r="AY3321" s="3">
        <v>100</v>
      </c>
      <c r="AZ3321" s="6" t="str">
        <f t="shared" si="361"/>
        <v>2109.12</v>
      </c>
      <c r="BC3321" s="12" t="s">
        <v>8093</v>
      </c>
      <c r="BJ3321" s="12">
        <f t="shared" si="362"/>
        <v>0</v>
      </c>
      <c r="BK3321" s="12">
        <f t="shared" si="363"/>
        <v>0</v>
      </c>
      <c r="CQ3321" s="3" t="str">
        <f>CONCATENATE(baseURL!$A$1,baseURL!$B$1,baseURL!$C$1,".",C3321,".",L3321,".pkl&amp;seq=",BC3321)</f>
        <v>http://proteomics.broadinstitute.org/millscripts/viewfeed.pl?side=xl&amp;cycle=1&amp;fixedMods=iaaC&amp;file=msdataSM/iPRG2012_nd/cpick_in/iPRG2012_nd.2109.12.2.pkl&amp;seq=ELYDQYGLEAAR</v>
      </c>
    </row>
    <row r="3322" spans="1:95" x14ac:dyDescent="0.2">
      <c r="A3322" s="3">
        <v>7328</v>
      </c>
      <c r="B3322" s="2" t="s">
        <v>8200</v>
      </c>
      <c r="C3322" s="2" t="s">
        <v>8201</v>
      </c>
      <c r="D3322" s="3">
        <v>8736</v>
      </c>
      <c r="E3322" s="3">
        <v>8727</v>
      </c>
      <c r="F3322" s="3">
        <v>44297</v>
      </c>
      <c r="G3322" s="3">
        <v>10835</v>
      </c>
      <c r="H3322" s="3">
        <v>33.747799999999998</v>
      </c>
      <c r="I3322" s="30">
        <v>531.47163</v>
      </c>
      <c r="J3322" s="30">
        <v>531.47146759999998</v>
      </c>
      <c r="K3322" s="30">
        <v>1.6000000000000001E-4</v>
      </c>
      <c r="L3322" s="3">
        <v>5</v>
      </c>
      <c r="M3322" s="3">
        <v>5</v>
      </c>
      <c r="N3322" s="10">
        <f t="shared" si="357"/>
        <v>1</v>
      </c>
      <c r="O3322" s="35">
        <v>5</v>
      </c>
      <c r="P3322" s="17"/>
      <c r="Q3322" s="40">
        <v>2653.3216299999999</v>
      </c>
      <c r="R3322" s="40">
        <v>531.47014999999999</v>
      </c>
      <c r="S3322" s="18">
        <f t="shared" si="358"/>
        <v>2.784728361536438</v>
      </c>
      <c r="T3322" s="18">
        <f t="shared" si="359"/>
        <v>2.4791608710160591</v>
      </c>
      <c r="U3322" s="18">
        <f t="shared" si="360"/>
        <v>1.9756518780289019</v>
      </c>
      <c r="V3322" s="30">
        <v>531.47119999999995</v>
      </c>
      <c r="W3322" s="3" t="s">
        <v>47</v>
      </c>
      <c r="X3322" s="3" t="s">
        <v>47</v>
      </c>
      <c r="Y3322" s="3" t="s">
        <v>47</v>
      </c>
      <c r="Z3322" s="3" t="s">
        <v>52</v>
      </c>
      <c r="AA3322" s="3" t="s">
        <v>48</v>
      </c>
      <c r="AB3322" s="12" t="s">
        <v>48</v>
      </c>
      <c r="AC3322" s="3" t="s">
        <v>47</v>
      </c>
      <c r="AD3322" s="3" t="s">
        <v>52</v>
      </c>
      <c r="AF3322" s="3" t="s">
        <v>48</v>
      </c>
      <c r="AG3322" s="3" t="s">
        <v>47</v>
      </c>
      <c r="AK3322" s="3" t="s">
        <v>52</v>
      </c>
      <c r="AL3322" s="3" t="s">
        <v>52</v>
      </c>
      <c r="AO3322" s="3" t="s">
        <v>52</v>
      </c>
      <c r="AU3322" s="3">
        <v>0</v>
      </c>
      <c r="AV3322" s="3">
        <v>5</v>
      </c>
      <c r="AW3322" s="3">
        <v>1</v>
      </c>
      <c r="AX3322" s="3">
        <v>5</v>
      </c>
      <c r="AY3322" s="3">
        <v>100</v>
      </c>
      <c r="AZ3322" s="6" t="str">
        <f t="shared" si="361"/>
        <v>2109.7</v>
      </c>
      <c r="BC3322" s="12" t="s">
        <v>8202</v>
      </c>
      <c r="BJ3322" s="12">
        <f t="shared" si="362"/>
        <v>0</v>
      </c>
      <c r="BK3322" s="12">
        <f t="shared" si="363"/>
        <v>0</v>
      </c>
      <c r="CQ3322" s="3" t="str">
        <f>CONCATENATE(baseURL!$A$1,baseURL!$B$1,baseURL!$C$1,".",C3322,".",L3322,".pkl&amp;seq=",BC3322)</f>
        <v>http://proteomics.broadinstitute.org/millscripts/viewfeed.pl?side=xl&amp;cycle=1&amp;fixedMods=iaaC&amp;file=msdataSM/iPRG2012_nd/cpick_in/iPRG2012_nd.2109.7.5.pkl&amp;seq=VATTGEWDKLTQDKSFNDNSKLR</v>
      </c>
    </row>
    <row r="3323" spans="1:95" x14ac:dyDescent="0.2">
      <c r="A3323" s="3">
        <v>716</v>
      </c>
      <c r="B3323" s="2" t="s">
        <v>8203</v>
      </c>
      <c r="C3323" s="2" t="s">
        <v>8204</v>
      </c>
      <c r="D3323" s="3">
        <v>8737</v>
      </c>
      <c r="E3323" s="3">
        <v>8728</v>
      </c>
      <c r="F3323" s="3">
        <v>44298</v>
      </c>
      <c r="G3323" s="3">
        <v>10836</v>
      </c>
      <c r="H3323" s="3">
        <v>33.749499999999998</v>
      </c>
      <c r="I3323" s="30">
        <v>539.30682999999999</v>
      </c>
      <c r="J3323" s="30">
        <v>539.30842410000002</v>
      </c>
      <c r="K3323" s="30">
        <v>-1.5900000000000001E-3</v>
      </c>
      <c r="L3323" s="3">
        <v>3</v>
      </c>
      <c r="M3323" s="3">
        <v>3</v>
      </c>
      <c r="N3323" s="10">
        <f t="shared" si="357"/>
        <v>1</v>
      </c>
      <c r="O3323" s="35">
        <v>3</v>
      </c>
      <c r="Q3323" s="37">
        <v>1615.90876</v>
      </c>
      <c r="R3323" s="37">
        <v>539.30777</v>
      </c>
      <c r="S3323" s="18">
        <f t="shared" si="358"/>
        <v>-1.7429750734244969</v>
      </c>
      <c r="T3323" s="18">
        <f t="shared" si="359"/>
        <v>1.2128510590896044</v>
      </c>
      <c r="U3323" s="18">
        <f t="shared" si="360"/>
        <v>0.79731838473460659</v>
      </c>
      <c r="V3323" s="30">
        <v>539.30820000000006</v>
      </c>
      <c r="W3323" s="3" t="s">
        <v>47</v>
      </c>
      <c r="AA3323" s="3" t="s">
        <v>47</v>
      </c>
      <c r="AC3323" s="3" t="s">
        <v>52</v>
      </c>
      <c r="AD3323" s="3" t="s">
        <v>47</v>
      </c>
      <c r="AE3323" s="3" t="s">
        <v>48</v>
      </c>
      <c r="AF3323" s="3" t="s">
        <v>48</v>
      </c>
      <c r="AG3323" s="3" t="s">
        <v>48</v>
      </c>
      <c r="AH3323" s="3" t="s">
        <v>48</v>
      </c>
      <c r="AL3323" s="3" t="s">
        <v>52</v>
      </c>
      <c r="AP3323" s="3" t="s">
        <v>48</v>
      </c>
      <c r="AU3323" s="3">
        <v>0</v>
      </c>
      <c r="AV3323" s="3">
        <v>3</v>
      </c>
      <c r="AW3323" s="3">
        <v>2</v>
      </c>
      <c r="AX3323" s="3">
        <v>2</v>
      </c>
      <c r="AY3323" s="3">
        <v>66.67</v>
      </c>
      <c r="AZ3323" s="6" t="str">
        <f t="shared" si="361"/>
        <v>2109.8</v>
      </c>
      <c r="BB3323" s="12" t="s">
        <v>79</v>
      </c>
      <c r="BC3323" s="12" t="s">
        <v>20330</v>
      </c>
      <c r="BJ3323" s="12">
        <f t="shared" si="362"/>
        <v>0</v>
      </c>
      <c r="BK3323" s="12">
        <f t="shared" si="363"/>
        <v>0</v>
      </c>
      <c r="BN3323" s="3" t="s">
        <v>277</v>
      </c>
      <c r="BR3323" s="3" t="s">
        <v>277</v>
      </c>
      <c r="BW3323" s="3" t="s">
        <v>20332</v>
      </c>
      <c r="CQ3323" s="3" t="str">
        <f>CONCATENATE(baseURL!$A$1,baseURL!$B$1,"+Acetyl",baseURL!$C$1,".",C3323,".",L3323,".pkl&amp;seq=",BC3323,"&amp;varMods=Oxidation-M")</f>
        <v>http://proteomics.broadinstitute.org/millscripts/viewfeed.pl?side=xl&amp;cycle=1&amp;fixedMods=iaaC+Acetyl&amp;file=msdataSM/iPRG2012_nd/cpick_in/iPRG2012_nd.2109.8.3.pkl&amp;seq=mDNKTPVTLAKVLK&amp;varMods=Oxidation-M</v>
      </c>
    </row>
    <row r="3324" spans="1:95" x14ac:dyDescent="0.2">
      <c r="A3324" s="3">
        <v>4433</v>
      </c>
      <c r="B3324" s="2" t="s">
        <v>8192</v>
      </c>
      <c r="C3324" s="2" t="s">
        <v>8190</v>
      </c>
      <c r="D3324" s="3">
        <v>8738</v>
      </c>
      <c r="E3324" s="3">
        <v>8729</v>
      </c>
      <c r="F3324" s="3">
        <v>44299</v>
      </c>
      <c r="G3324" s="3">
        <v>10837</v>
      </c>
      <c r="H3324" s="3">
        <v>33.751100000000001</v>
      </c>
      <c r="I3324" s="30">
        <v>594.84739000000002</v>
      </c>
      <c r="J3324" s="30">
        <v>594.84586079999997</v>
      </c>
      <c r="K3324" s="30">
        <v>1.5299999999999999E-3</v>
      </c>
      <c r="L3324" s="3">
        <v>2</v>
      </c>
      <c r="M3324" s="3">
        <v>2</v>
      </c>
      <c r="N3324" s="10">
        <f t="shared" si="357"/>
        <v>1</v>
      </c>
      <c r="O3324" s="35">
        <v>2</v>
      </c>
      <c r="P3324" s="17"/>
      <c r="Q3324" s="40">
        <v>1188.6847700000001</v>
      </c>
      <c r="R3324" s="40">
        <v>594.84601999999995</v>
      </c>
      <c r="S3324" s="18">
        <f t="shared" si="358"/>
        <v>2.3031170319764005</v>
      </c>
      <c r="T3324" s="18">
        <f t="shared" si="359"/>
        <v>-0.26763228572092301</v>
      </c>
      <c r="U3324" s="18">
        <f t="shared" si="360"/>
        <v>-0.70606507540015739</v>
      </c>
      <c r="V3324" s="30">
        <v>594.84559999999999</v>
      </c>
      <c r="W3324" s="3" t="s">
        <v>47</v>
      </c>
      <c r="X3324" s="3" t="s">
        <v>47</v>
      </c>
      <c r="Y3324" s="3" t="s">
        <v>47</v>
      </c>
      <c r="Z3324" s="3" t="s">
        <v>47</v>
      </c>
      <c r="AA3324" s="3" t="s">
        <v>47</v>
      </c>
      <c r="AB3324" s="12" t="s">
        <v>48</v>
      </c>
      <c r="AC3324" s="3" t="s">
        <v>47</v>
      </c>
      <c r="AD3324" s="3" t="s">
        <v>48</v>
      </c>
      <c r="AE3324" s="3" t="s">
        <v>47</v>
      </c>
      <c r="AF3324" s="3" t="s">
        <v>47</v>
      </c>
      <c r="AG3324" s="3" t="s">
        <v>52</v>
      </c>
      <c r="AH3324" s="3" t="s">
        <v>47</v>
      </c>
      <c r="AI3324" s="3" t="s">
        <v>48</v>
      </c>
      <c r="AK3324" s="3" t="s">
        <v>48</v>
      </c>
      <c r="AL3324" s="3" t="s">
        <v>48</v>
      </c>
      <c r="AM3324" s="3" t="s">
        <v>47</v>
      </c>
      <c r="AN3324" s="3" t="s">
        <v>47</v>
      </c>
      <c r="AU3324" s="3">
        <v>0</v>
      </c>
      <c r="AV3324" s="3">
        <v>11</v>
      </c>
      <c r="AW3324" s="3">
        <v>1</v>
      </c>
      <c r="AX3324" s="3">
        <v>11</v>
      </c>
      <c r="AY3324" s="3">
        <v>100</v>
      </c>
      <c r="AZ3324" s="6" t="str">
        <f t="shared" si="361"/>
        <v>2109.9</v>
      </c>
      <c r="BC3324" s="12" t="s">
        <v>8193</v>
      </c>
      <c r="BJ3324" s="12">
        <f t="shared" si="362"/>
        <v>0</v>
      </c>
      <c r="BK3324" s="12">
        <f t="shared" si="363"/>
        <v>0</v>
      </c>
      <c r="CQ3324" s="3" t="str">
        <f>CONCATENATE(baseURL!$A$1,baseURL!$B$1,baseURL!$C$1,".",C3324,".",L3324,".pkl&amp;seq=",BC3324)</f>
        <v>http://proteomics.broadinstitute.org/millscripts/viewfeed.pl?side=xl&amp;cycle=1&amp;fixedMods=iaaC&amp;file=msdataSM/iPRG2012_nd/cpick_in/iPRG2012_nd.2109.9.2.pkl&amp;seq=RLFEGNALLR</v>
      </c>
    </row>
    <row r="3325" spans="1:95" x14ac:dyDescent="0.2">
      <c r="A3325" s="3">
        <v>7663</v>
      </c>
      <c r="B3325" s="2" t="s">
        <v>8205</v>
      </c>
      <c r="C3325" s="2" t="s">
        <v>8195</v>
      </c>
      <c r="D3325" s="3">
        <v>8753</v>
      </c>
      <c r="E3325" s="3">
        <v>8744</v>
      </c>
      <c r="F3325" s="3">
        <v>44323</v>
      </c>
      <c r="G3325" s="3">
        <v>10853</v>
      </c>
      <c r="H3325" s="3">
        <v>33.778799999999997</v>
      </c>
      <c r="I3325" s="30">
        <v>881.94456000000002</v>
      </c>
      <c r="J3325" s="30">
        <v>881.94383730000004</v>
      </c>
      <c r="K3325" s="30">
        <v>7.2000000000000005E-4</v>
      </c>
      <c r="L3325" s="3">
        <v>2</v>
      </c>
      <c r="M3325" s="3">
        <v>2</v>
      </c>
      <c r="N3325" s="10">
        <f t="shared" si="357"/>
        <v>1</v>
      </c>
      <c r="O3325" s="35">
        <v>2</v>
      </c>
      <c r="Q3325" s="37">
        <v>1762.8826200000001</v>
      </c>
      <c r="R3325" s="37">
        <v>881.94494999999995</v>
      </c>
      <c r="S3325" s="18">
        <f t="shared" si="358"/>
        <v>-0.44220447084008974</v>
      </c>
      <c r="T3325" s="18">
        <f t="shared" si="359"/>
        <v>-1.2616433711739243</v>
      </c>
      <c r="U3325" s="18">
        <f t="shared" si="360"/>
        <v>-1.4173220220985425</v>
      </c>
      <c r="V3325" s="30">
        <v>881.94370000000004</v>
      </c>
      <c r="W3325" s="3" t="s">
        <v>47</v>
      </c>
      <c r="X3325" s="3" t="s">
        <v>47</v>
      </c>
      <c r="Y3325" s="3" t="s">
        <v>47</v>
      </c>
      <c r="AA3325" s="3" t="s">
        <v>47</v>
      </c>
      <c r="AB3325" s="12" t="s">
        <v>52</v>
      </c>
      <c r="AC3325" s="3" t="s">
        <v>52</v>
      </c>
      <c r="AD3325" s="3" t="s">
        <v>47</v>
      </c>
      <c r="AE3325" s="3" t="s">
        <v>47</v>
      </c>
      <c r="AH3325" s="3" t="s">
        <v>47</v>
      </c>
      <c r="AJ3325" s="3" t="s">
        <v>47</v>
      </c>
      <c r="AK3325" s="3" t="s">
        <v>48</v>
      </c>
      <c r="AO3325" s="3" t="s">
        <v>47</v>
      </c>
      <c r="AP3325" s="3" t="s">
        <v>47</v>
      </c>
      <c r="AU3325" s="3">
        <v>0</v>
      </c>
      <c r="AV3325" s="3">
        <v>10</v>
      </c>
      <c r="AW3325" s="3">
        <v>2</v>
      </c>
      <c r="AX3325" s="3">
        <v>8</v>
      </c>
      <c r="AY3325" s="3">
        <v>80</v>
      </c>
      <c r="AZ3325" s="6" t="str">
        <f t="shared" si="361"/>
        <v>2110.12</v>
      </c>
      <c r="BC3325" s="12" t="s">
        <v>8102</v>
      </c>
      <c r="BI3325" s="12" t="s">
        <v>594</v>
      </c>
      <c r="BJ3325" s="12">
        <f t="shared" si="362"/>
        <v>1</v>
      </c>
      <c r="BK3325" s="12">
        <f t="shared" si="363"/>
        <v>1</v>
      </c>
      <c r="BR3325" s="3" t="s">
        <v>594</v>
      </c>
      <c r="BZ3325" s="3" t="s">
        <v>8103</v>
      </c>
      <c r="CA3325" s="3" t="s">
        <v>8103</v>
      </c>
      <c r="CQ3325" s="3" t="str">
        <f>CONCATENATE(baseURL!$A$1,baseURL!$B$1,baseURL!$C$1,".",C3325,".",L3325,".pkl&amp;seq=",BC3325,"&amp;varMods=ReducedCys-C")</f>
        <v>http://proteomics.broadinstitute.org/millscripts/viewfeed.pl?side=xl&amp;cycle=1&amp;fixedMods=iaaC&amp;file=msdataSM/iPRG2012_nd/cpick_in/iPRG2012_nd.2110.12.2.pkl&amp;seq=LVSNAScTTNCLAPLAK&amp;varMods=ReducedCys-C</v>
      </c>
    </row>
    <row r="3326" spans="1:95" x14ac:dyDescent="0.2">
      <c r="A3326" s="3">
        <v>7355</v>
      </c>
      <c r="B3326" s="2" t="s">
        <v>8206</v>
      </c>
      <c r="C3326" s="2" t="s">
        <v>8198</v>
      </c>
      <c r="D3326" s="3">
        <v>8754</v>
      </c>
      <c r="E3326" s="3">
        <v>8745</v>
      </c>
      <c r="F3326" s="3">
        <v>44324</v>
      </c>
      <c r="G3326" s="3">
        <v>10854</v>
      </c>
      <c r="H3326" s="3">
        <v>33.7804</v>
      </c>
      <c r="I3326" s="30">
        <v>934.48617999999999</v>
      </c>
      <c r="J3326" s="30">
        <v>934.48652149999998</v>
      </c>
      <c r="K3326" s="30">
        <v>-3.4000000000000002E-4</v>
      </c>
      <c r="L3326" s="3">
        <v>0</v>
      </c>
      <c r="M3326" s="3">
        <v>3</v>
      </c>
      <c r="N3326" s="10">
        <f t="shared" si="357"/>
        <v>1</v>
      </c>
      <c r="O3326" s="35">
        <v>3</v>
      </c>
      <c r="P3326" s="17"/>
      <c r="Q3326" s="40">
        <v>2801.44281</v>
      </c>
      <c r="R3326" s="40">
        <v>934.48578999999995</v>
      </c>
      <c r="S3326" s="18">
        <f t="shared" si="358"/>
        <v>0.41734181965305883</v>
      </c>
      <c r="T3326" s="18">
        <f t="shared" si="359"/>
        <v>0.78278343861063193</v>
      </c>
      <c r="U3326" s="18">
        <f t="shared" si="360"/>
        <v>0.75977613316775183</v>
      </c>
      <c r="V3326" s="30">
        <v>934.48649999999998</v>
      </c>
      <c r="W3326" s="3" t="s">
        <v>47</v>
      </c>
      <c r="X3326" s="3" t="s">
        <v>47</v>
      </c>
      <c r="Y3326" s="3" t="s">
        <v>47</v>
      </c>
      <c r="Z3326" s="3" t="s">
        <v>52</v>
      </c>
      <c r="AA3326" s="3" t="s">
        <v>48</v>
      </c>
      <c r="AB3326" s="12" t="s">
        <v>47</v>
      </c>
      <c r="AC3326" s="3" t="s">
        <v>47</v>
      </c>
      <c r="AF3326" s="3" t="s">
        <v>47</v>
      </c>
      <c r="AG3326" s="3" t="s">
        <v>47</v>
      </c>
      <c r="AL3326" s="3" t="s">
        <v>52</v>
      </c>
      <c r="AO3326" s="3" t="s">
        <v>47</v>
      </c>
      <c r="AU3326" s="3">
        <v>0</v>
      </c>
      <c r="AV3326" s="3">
        <v>8</v>
      </c>
      <c r="AW3326" s="3">
        <v>3</v>
      </c>
      <c r="AX3326" s="3">
        <v>5</v>
      </c>
      <c r="AY3326" s="3">
        <v>62.5</v>
      </c>
      <c r="AZ3326" s="6" t="str">
        <f t="shared" si="361"/>
        <v>2110.13</v>
      </c>
      <c r="BB3326" s="12" t="s">
        <v>79</v>
      </c>
      <c r="BC3326" s="12" t="s">
        <v>8207</v>
      </c>
      <c r="BD3326" s="12" t="s">
        <v>79</v>
      </c>
      <c r="BJ3326" s="12">
        <f t="shared" si="362"/>
        <v>0</v>
      </c>
      <c r="BK3326" s="12">
        <f t="shared" si="363"/>
        <v>0</v>
      </c>
      <c r="BU3326" s="3" t="s">
        <v>8208</v>
      </c>
      <c r="BY3326" s="3" t="s">
        <v>8209</v>
      </c>
      <c r="CB3326" s="3" t="s">
        <v>8209</v>
      </c>
      <c r="CQ3326" s="3" t="str">
        <f>CONCATENATE(baseURL!$A$1,baseURL!$B$1,"+Acetyl",baseURL!$C$1,".",C3326,".",L3326,".pkl&amp;seq=",BC3326,"&amp;varMods=Acetyl-K")</f>
        <v>http://proteomics.broadinstitute.org/millscripts/viewfeed.pl?side=xl&amp;cycle=1&amp;fixedMods=iaaC+Acetyl&amp;file=msdataSM/iPRG2012_nd/cpick_in/iPRG2012_nd.2110.13.0.pkl&amp;seq=SDFQKEKVEEQEQQQQQLLKLR&amp;varMods=Acetyl-K</v>
      </c>
    </row>
    <row r="3327" spans="1:95" x14ac:dyDescent="0.2">
      <c r="A3327" s="3">
        <v>2761</v>
      </c>
      <c r="B3327" s="2" t="s">
        <v>8210</v>
      </c>
      <c r="C3327" s="2" t="s">
        <v>8211</v>
      </c>
      <c r="D3327" s="3">
        <v>8760</v>
      </c>
      <c r="E3327" s="3">
        <v>8751</v>
      </c>
      <c r="F3327" s="3">
        <v>44338</v>
      </c>
      <c r="G3327" s="3">
        <v>10861</v>
      </c>
      <c r="H3327" s="3">
        <v>33.799700000000001</v>
      </c>
      <c r="I3327" s="30">
        <v>628.33777999999995</v>
      </c>
      <c r="J3327" s="30">
        <v>628.33482260000005</v>
      </c>
      <c r="K3327" s="30">
        <v>2.96E-3</v>
      </c>
      <c r="L3327" s="3">
        <v>3</v>
      </c>
      <c r="M3327" s="3">
        <v>3</v>
      </c>
      <c r="N3327" s="10">
        <f t="shared" si="357"/>
        <v>1</v>
      </c>
      <c r="O3327" s="35">
        <v>3</v>
      </c>
      <c r="P3327" s="17"/>
      <c r="Q3327" s="40">
        <v>1882.9868799999999</v>
      </c>
      <c r="R3327" s="40">
        <v>628.33380999999997</v>
      </c>
      <c r="S3327" s="18">
        <f t="shared" si="358"/>
        <v>6.3182975940466353</v>
      </c>
      <c r="T3327" s="18">
        <f t="shared" si="359"/>
        <v>1.6115637643006437</v>
      </c>
      <c r="U3327" s="18">
        <f t="shared" si="360"/>
        <v>1.5755956216992377</v>
      </c>
      <c r="V3327" s="30">
        <v>628.33479999999997</v>
      </c>
      <c r="W3327" s="3" t="s">
        <v>47</v>
      </c>
      <c r="Z3327" s="3" t="s">
        <v>47</v>
      </c>
      <c r="AA3327" s="3" t="s">
        <v>47</v>
      </c>
      <c r="AB3327" s="12" t="s">
        <v>47</v>
      </c>
      <c r="AC3327" s="3" t="s">
        <v>47</v>
      </c>
      <c r="AD3327" s="3" t="s">
        <v>47</v>
      </c>
      <c r="AF3327" s="3" t="s">
        <v>47</v>
      </c>
      <c r="AG3327" s="3" t="s">
        <v>47</v>
      </c>
      <c r="AH3327" s="3" t="s">
        <v>48</v>
      </c>
      <c r="AI3327" s="3" t="s">
        <v>48</v>
      </c>
      <c r="AK3327" s="3" t="s">
        <v>52</v>
      </c>
      <c r="AL3327" s="3" t="s">
        <v>48</v>
      </c>
      <c r="AO3327" s="3" t="s">
        <v>48</v>
      </c>
      <c r="AU3327" s="3">
        <v>0</v>
      </c>
      <c r="AV3327" s="3">
        <v>8</v>
      </c>
      <c r="AW3327" s="3">
        <v>1</v>
      </c>
      <c r="AX3327" s="3">
        <v>8</v>
      </c>
      <c r="AY3327" s="3">
        <v>100</v>
      </c>
      <c r="AZ3327" s="6" t="str">
        <f t="shared" si="361"/>
        <v>2111.6</v>
      </c>
      <c r="BB3327" s="12" t="s">
        <v>79</v>
      </c>
      <c r="BC3327" s="12" t="s">
        <v>8212</v>
      </c>
      <c r="BJ3327" s="12">
        <f t="shared" si="362"/>
        <v>0</v>
      </c>
      <c r="BK3327" s="12">
        <f t="shared" si="363"/>
        <v>0</v>
      </c>
      <c r="CQ3327" s="3" t="str">
        <f>CONCATENATE(baseURL!$A$1,baseURL!$B$1,"+Acetyl",baseURL!$C$1,".",C3327,".",L3327,".pkl&amp;seq=",BC3327)</f>
        <v>http://proteomics.broadinstitute.org/millscripts/viewfeed.pl?side=xl&amp;cycle=1&amp;fixedMods=iaaC+Acetyl&amp;file=msdataSM/iPRG2012_nd/cpick_in/iPRG2012_nd.2111.6.3.pkl&amp;seq=SALPENANVTVLNKNEK</v>
      </c>
    </row>
    <row r="3328" spans="1:95" x14ac:dyDescent="0.2">
      <c r="A3328" s="3">
        <v>2231</v>
      </c>
      <c r="B3328" s="2" t="s">
        <v>8213</v>
      </c>
      <c r="C3328" s="2" t="s">
        <v>8214</v>
      </c>
      <c r="D3328" s="3">
        <v>8763</v>
      </c>
      <c r="E3328" s="3">
        <v>8754</v>
      </c>
      <c r="F3328" s="3">
        <v>44354</v>
      </c>
      <c r="G3328" s="3">
        <v>10865</v>
      </c>
      <c r="H3328" s="3">
        <v>33.814</v>
      </c>
      <c r="I3328" s="30">
        <v>415.22716000000003</v>
      </c>
      <c r="J3328" s="30">
        <v>415.22716480000003</v>
      </c>
      <c r="K3328" s="30">
        <v>0</v>
      </c>
      <c r="L3328" s="3">
        <v>0</v>
      </c>
      <c r="M3328" s="3">
        <v>0</v>
      </c>
      <c r="N3328" s="10">
        <f t="shared" si="357"/>
        <v>1</v>
      </c>
      <c r="O3328" s="35">
        <v>3</v>
      </c>
      <c r="P3328" s="17"/>
      <c r="Q3328" s="40">
        <v>1243.65822</v>
      </c>
      <c r="R3328" s="40">
        <v>415.22426000000002</v>
      </c>
      <c r="S3328" s="18">
        <f t="shared" si="358"/>
        <v>6.984177658624775</v>
      </c>
      <c r="T3328" s="18">
        <f t="shared" si="359"/>
        <v>6.9957376768165105</v>
      </c>
      <c r="U3328" s="18">
        <f t="shared" si="360"/>
        <v>7.0805111434646371</v>
      </c>
      <c r="V3328" s="30">
        <v>415.22719999999998</v>
      </c>
      <c r="Z3328" s="3" t="s">
        <v>47</v>
      </c>
      <c r="AA3328" s="3" t="s">
        <v>47</v>
      </c>
      <c r="AB3328" s="12" t="s">
        <v>48</v>
      </c>
      <c r="AC3328" s="3" t="s">
        <v>48</v>
      </c>
      <c r="AF3328" s="3" t="s">
        <v>47</v>
      </c>
      <c r="AG3328" s="3" t="s">
        <v>52</v>
      </c>
      <c r="AH3328" s="3" t="s">
        <v>47</v>
      </c>
      <c r="AL3328" s="3" t="s">
        <v>47</v>
      </c>
      <c r="AU3328" s="3">
        <v>0</v>
      </c>
      <c r="AV3328" s="3">
        <v>5</v>
      </c>
      <c r="AW3328" s="3">
        <v>1</v>
      </c>
      <c r="AX3328" s="3">
        <v>5</v>
      </c>
      <c r="AY3328" s="3">
        <v>100</v>
      </c>
      <c r="AZ3328" s="6" t="str">
        <f t="shared" si="361"/>
        <v>2112.1</v>
      </c>
      <c r="BC3328" s="12" t="s">
        <v>8215</v>
      </c>
      <c r="BJ3328" s="12">
        <f t="shared" si="362"/>
        <v>0</v>
      </c>
      <c r="BK3328" s="12">
        <f t="shared" si="363"/>
        <v>0</v>
      </c>
      <c r="CQ3328" s="3" t="str">
        <f>CONCATENATE(baseURL!$A$1,baseURL!$B$1,baseURL!$C$1,".",C3328,".",L3328,".pkl&amp;seq=",BC3328)</f>
        <v>http://proteomics.broadinstitute.org/millscripts/viewfeed.pl?side=xl&amp;cycle=1&amp;fixedMods=iaaC&amp;file=msdataSM/iPRG2012_nd/cpick_in/iPRG2012_nd.2112.1.0.pkl&amp;seq=ARTFFVGGNFK</v>
      </c>
    </row>
    <row r="3329" spans="1:95" x14ac:dyDescent="0.2">
      <c r="A3329" s="3">
        <v>1274</v>
      </c>
      <c r="B3329" s="2" t="s">
        <v>8216</v>
      </c>
      <c r="C3329" s="2" t="s">
        <v>8217</v>
      </c>
      <c r="D3329" s="3">
        <v>8766</v>
      </c>
      <c r="E3329" s="3">
        <v>8757</v>
      </c>
      <c r="F3329" s="3">
        <v>44357</v>
      </c>
      <c r="G3329" s="3">
        <v>10868</v>
      </c>
      <c r="H3329" s="3">
        <v>33.819000000000003</v>
      </c>
      <c r="I3329" s="30">
        <v>500.95618000000002</v>
      </c>
      <c r="J3329" s="30">
        <v>500.95577479999997</v>
      </c>
      <c r="K3329" s="30">
        <v>4.0999999999999999E-4</v>
      </c>
      <c r="L3329" s="3">
        <v>3</v>
      </c>
      <c r="M3329" s="3">
        <v>3</v>
      </c>
      <c r="N3329" s="10">
        <f t="shared" si="357"/>
        <v>1</v>
      </c>
      <c r="O3329" s="35">
        <v>3</v>
      </c>
      <c r="P3329" s="17"/>
      <c r="Q3329" s="40">
        <v>1500.8492699999999</v>
      </c>
      <c r="R3329" s="40">
        <v>500.95461</v>
      </c>
      <c r="S3329" s="18">
        <f t="shared" si="358"/>
        <v>3.1340164730995697</v>
      </c>
      <c r="T3329" s="18">
        <f t="shared" si="359"/>
        <v>2.3251607565195291</v>
      </c>
      <c r="U3329" s="18">
        <f t="shared" si="360"/>
        <v>2.3754647152727868</v>
      </c>
      <c r="V3329" s="30">
        <v>500.95580000000001</v>
      </c>
      <c r="X3329" s="3" t="s">
        <v>47</v>
      </c>
      <c r="Y3329" s="3" t="s">
        <v>47</v>
      </c>
      <c r="Z3329" s="3" t="s">
        <v>47</v>
      </c>
      <c r="AB3329" s="12" t="s">
        <v>48</v>
      </c>
      <c r="AE3329" s="3" t="s">
        <v>47</v>
      </c>
      <c r="AG3329" s="3" t="s">
        <v>52</v>
      </c>
      <c r="AH3329" s="3" t="s">
        <v>48</v>
      </c>
      <c r="AL3329" s="3" t="s">
        <v>48</v>
      </c>
      <c r="AU3329" s="3">
        <v>0</v>
      </c>
      <c r="AV3329" s="3">
        <v>4</v>
      </c>
      <c r="AW3329" s="3">
        <v>1</v>
      </c>
      <c r="AX3329" s="3">
        <v>4</v>
      </c>
      <c r="AY3329" s="3">
        <v>100</v>
      </c>
      <c r="AZ3329" s="6" t="str">
        <f t="shared" si="361"/>
        <v>2112.4</v>
      </c>
      <c r="BC3329" s="12" t="s">
        <v>7825</v>
      </c>
      <c r="BJ3329" s="12">
        <f t="shared" si="362"/>
        <v>0</v>
      </c>
      <c r="BK3329" s="12">
        <f t="shared" si="363"/>
        <v>0</v>
      </c>
      <c r="CQ3329" s="3" t="str">
        <f>CONCATENATE(baseURL!$A$1,baseURL!$B$1,baseURL!$C$1,".",C3329,".",L3329,".pkl&amp;seq=",BC3329)</f>
        <v>http://proteomics.broadinstitute.org/millscripts/viewfeed.pl?side=xl&amp;cycle=1&amp;fixedMods=iaaC&amp;file=msdataSM/iPRG2012_nd/cpick_in/iPRG2012_nd.2112.4.3.pkl&amp;seq=LTSLNVVAGSDLRR</v>
      </c>
    </row>
    <row r="3330" spans="1:95" x14ac:dyDescent="0.2">
      <c r="A3330" s="3">
        <v>3364</v>
      </c>
      <c r="B3330" s="2" t="s">
        <v>8218</v>
      </c>
      <c r="C3330" s="2" t="s">
        <v>8219</v>
      </c>
      <c r="D3330" s="3">
        <v>8782</v>
      </c>
      <c r="E3330" s="3">
        <v>8773</v>
      </c>
      <c r="F3330" s="3">
        <v>44384</v>
      </c>
      <c r="G3330" s="3">
        <v>10885</v>
      </c>
      <c r="H3330" s="3">
        <v>33.844900000000003</v>
      </c>
      <c r="I3330" s="30">
        <v>567.80412999999999</v>
      </c>
      <c r="J3330" s="30">
        <v>567.80413329999999</v>
      </c>
      <c r="K3330" s="30">
        <v>0</v>
      </c>
      <c r="L3330" s="3">
        <v>0</v>
      </c>
      <c r="M3330" s="3">
        <v>0</v>
      </c>
      <c r="N3330" s="10">
        <f t="shared" ref="N3330:N3393" si="364">IF(AND(M3330&gt;0,L3330&gt;0), IF(M3330=L3330,1,-1), 1)</f>
        <v>1</v>
      </c>
      <c r="O3330" s="35">
        <v>2</v>
      </c>
      <c r="P3330" s="17"/>
      <c r="Q3330" s="40">
        <v>1134.5975900000001</v>
      </c>
      <c r="R3330" s="40">
        <v>567.80242999999996</v>
      </c>
      <c r="S3330" s="18">
        <f t="shared" ref="S3330:S3393" si="365">1000000*(I3330-R3330)/R3330</f>
        <v>2.9939991627510514</v>
      </c>
      <c r="T3330" s="18">
        <f t="shared" ref="T3330:T3393" si="366">1000000*(J3330-R3330)/R3330</f>
        <v>2.9998110434839975</v>
      </c>
      <c r="U3330" s="18">
        <f t="shared" ref="U3330:U3393" si="367">1000000*(V3330-R3330)/R3330</f>
        <v>2.9411638833424303</v>
      </c>
      <c r="V3330" s="30">
        <v>567.80409999999995</v>
      </c>
      <c r="Y3330" s="3" t="s">
        <v>47</v>
      </c>
      <c r="Z3330" s="3" t="s">
        <v>47</v>
      </c>
      <c r="AA3330" s="3" t="s">
        <v>47</v>
      </c>
      <c r="AB3330" s="12" t="s">
        <v>47</v>
      </c>
      <c r="AC3330" s="3" t="s">
        <v>47</v>
      </c>
      <c r="AE3330" s="3" t="s">
        <v>48</v>
      </c>
      <c r="AF3330" s="3" t="s">
        <v>48</v>
      </c>
      <c r="AH3330" s="3" t="s">
        <v>47</v>
      </c>
      <c r="AI3330" s="3" t="s">
        <v>47</v>
      </c>
      <c r="AK3330" s="3" t="s">
        <v>48</v>
      </c>
      <c r="AL3330" s="3" t="s">
        <v>48</v>
      </c>
      <c r="AM3330" s="3" t="s">
        <v>47</v>
      </c>
      <c r="AU3330" s="3">
        <v>0</v>
      </c>
      <c r="AV3330" s="3">
        <v>8</v>
      </c>
      <c r="AW3330" s="3">
        <v>1</v>
      </c>
      <c r="AX3330" s="3">
        <v>8</v>
      </c>
      <c r="AY3330" s="3">
        <v>100</v>
      </c>
      <c r="AZ3330" s="6" t="str">
        <f t="shared" ref="AZ3330:AZ3393" si="368">HYPERLINK(CQ3330,C3330)</f>
        <v>2113.10</v>
      </c>
      <c r="BC3330" s="12" t="s">
        <v>8138</v>
      </c>
      <c r="BJ3330" s="12">
        <f t="shared" ref="BJ3330:BJ3393" si="369">LEN(BC3330)-LEN(SUBSTITUTE(BC3330,"C",""))</f>
        <v>0</v>
      </c>
      <c r="BK3330" s="12">
        <f t="shared" ref="BK3330:BK3393" si="370">LEN(BC3330)-LEN(SUBSTITUTE(BC3330,"c",""))</f>
        <v>0</v>
      </c>
      <c r="CQ3330" s="3" t="str">
        <f>CONCATENATE(baseURL!$A$1,baseURL!$B$1,baseURL!$C$1,".",C3330,".",L3330,".pkl&amp;seq=",BC3330)</f>
        <v>http://proteomics.broadinstitute.org/millscripts/viewfeed.pl?side=xl&amp;cycle=1&amp;fixedMods=iaaC&amp;file=msdataSM/iPRG2012_nd/cpick_in/iPRG2012_nd.2113.10.0.pkl&amp;seq=MLVAAPDYVR</v>
      </c>
    </row>
    <row r="3331" spans="1:95" x14ac:dyDescent="0.2">
      <c r="A3331" s="3">
        <v>6063</v>
      </c>
      <c r="B3331" s="2" t="s">
        <v>8220</v>
      </c>
      <c r="C3331" s="2" t="s">
        <v>8221</v>
      </c>
      <c r="D3331" s="3">
        <v>8785</v>
      </c>
      <c r="E3331" s="3">
        <v>8776</v>
      </c>
      <c r="F3331" s="3">
        <v>44387</v>
      </c>
      <c r="G3331" s="3">
        <v>10888</v>
      </c>
      <c r="H3331" s="3">
        <v>33.847299999999997</v>
      </c>
      <c r="I3331" s="30">
        <v>614.33834999999999</v>
      </c>
      <c r="J3331" s="30">
        <v>614.33818719999999</v>
      </c>
      <c r="K3331" s="30">
        <v>1.6000000000000001E-4</v>
      </c>
      <c r="L3331" s="3">
        <v>2</v>
      </c>
      <c r="M3331" s="3">
        <v>2</v>
      </c>
      <c r="N3331" s="10">
        <f t="shared" si="364"/>
        <v>1</v>
      </c>
      <c r="O3331" s="35">
        <v>2</v>
      </c>
      <c r="P3331" s="17"/>
      <c r="Q3331" s="40">
        <v>1227.6691800000001</v>
      </c>
      <c r="R3331" s="40">
        <v>614.33822999999995</v>
      </c>
      <c r="S3331" s="18">
        <f t="shared" si="365"/>
        <v>0.19533213819053658</v>
      </c>
      <c r="T3331" s="18">
        <f t="shared" si="366"/>
        <v>-6.9668462534315162E-2</v>
      </c>
      <c r="U3331" s="18">
        <f t="shared" si="367"/>
        <v>-0.21160981614176158</v>
      </c>
      <c r="V3331" s="30">
        <v>614.33810000000005</v>
      </c>
      <c r="W3331" s="3" t="s">
        <v>47</v>
      </c>
      <c r="X3331" s="3" t="s">
        <v>47</v>
      </c>
      <c r="Y3331" s="3" t="s">
        <v>47</v>
      </c>
      <c r="Z3331" s="3" t="s">
        <v>47</v>
      </c>
      <c r="AA3331" s="3" t="s">
        <v>47</v>
      </c>
      <c r="AB3331" s="12" t="s">
        <v>47</v>
      </c>
      <c r="AC3331" s="3" t="s">
        <v>47</v>
      </c>
      <c r="AD3331" s="3" t="s">
        <v>47</v>
      </c>
      <c r="AE3331" s="3" t="s">
        <v>48</v>
      </c>
      <c r="AF3331" s="3" t="s">
        <v>47</v>
      </c>
      <c r="AG3331" s="3" t="s">
        <v>47</v>
      </c>
      <c r="AH3331" s="3" t="s">
        <v>47</v>
      </c>
      <c r="AI3331" s="3" t="s">
        <v>47</v>
      </c>
      <c r="AL3331" s="3" t="s">
        <v>52</v>
      </c>
      <c r="AU3331" s="3">
        <v>0</v>
      </c>
      <c r="AV3331" s="3">
        <v>12</v>
      </c>
      <c r="AW3331" s="3">
        <v>1</v>
      </c>
      <c r="AX3331" s="3">
        <v>12</v>
      </c>
      <c r="AY3331" s="3">
        <v>100</v>
      </c>
      <c r="AZ3331" s="6" t="str">
        <f t="shared" si="368"/>
        <v>2113.13</v>
      </c>
      <c r="BC3331" s="12" t="s">
        <v>8222</v>
      </c>
      <c r="BJ3331" s="12">
        <f t="shared" si="369"/>
        <v>0</v>
      </c>
      <c r="BK3331" s="12">
        <f t="shared" si="370"/>
        <v>0</v>
      </c>
      <c r="CQ3331" s="3" t="str">
        <f>CONCATENATE(baseURL!$A$1,baseURL!$B$1,baseURL!$C$1,".",C3331,".",L3331,".pkl&amp;seq=",BC3331)</f>
        <v>http://proteomics.broadinstitute.org/millscripts/viewfeed.pl?side=xl&amp;cycle=1&amp;fixedMods=iaaC&amp;file=msdataSM/iPRG2012_nd/cpick_in/iPRG2012_nd.2113.13.2.pkl&amp;seq=TNNPETLVALR</v>
      </c>
    </row>
    <row r="3332" spans="1:95" x14ac:dyDescent="0.2">
      <c r="A3332" s="3">
        <v>1338</v>
      </c>
      <c r="B3332" s="2" t="s">
        <v>8225</v>
      </c>
      <c r="C3332" s="2" t="s">
        <v>8226</v>
      </c>
      <c r="D3332" s="3">
        <v>8790</v>
      </c>
      <c r="E3332" s="3">
        <v>8781</v>
      </c>
      <c r="F3332" s="3">
        <v>44392</v>
      </c>
      <c r="G3332" s="3">
        <v>10893</v>
      </c>
      <c r="H3332" s="3">
        <v>33.851500000000001</v>
      </c>
      <c r="I3332" s="30">
        <v>660.34775999999999</v>
      </c>
      <c r="J3332" s="30">
        <v>660.3520006</v>
      </c>
      <c r="K3332" s="30">
        <v>-4.2399999999999998E-3</v>
      </c>
      <c r="L3332" s="3">
        <v>0</v>
      </c>
      <c r="M3332" s="3">
        <v>2</v>
      </c>
      <c r="N3332" s="10">
        <f t="shared" si="364"/>
        <v>1</v>
      </c>
      <c r="O3332" s="35">
        <v>2</v>
      </c>
      <c r="P3332" s="17"/>
      <c r="Q3332" s="40">
        <v>1319.6953900000001</v>
      </c>
      <c r="R3332" s="40">
        <v>660.35132999999996</v>
      </c>
      <c r="S3332" s="18">
        <f t="shared" si="365"/>
        <v>-5.4062130835230953</v>
      </c>
      <c r="T3332" s="18">
        <f t="shared" si="366"/>
        <v>1.015520026339521</v>
      </c>
      <c r="U3332" s="18">
        <f t="shared" si="367"/>
        <v>-4.4370320265609307</v>
      </c>
      <c r="V3332" s="30">
        <v>660.34839999999997</v>
      </c>
      <c r="X3332" s="3" t="s">
        <v>47</v>
      </c>
      <c r="Y3332" s="3" t="s">
        <v>47</v>
      </c>
      <c r="Z3332" s="3" t="s">
        <v>47</v>
      </c>
      <c r="AA3332" s="3" t="s">
        <v>47</v>
      </c>
      <c r="AD3332" s="3" t="s">
        <v>47</v>
      </c>
      <c r="AE3332" s="3" t="s">
        <v>48</v>
      </c>
      <c r="AF3332" s="3" t="s">
        <v>47</v>
      </c>
      <c r="AG3332" s="3" t="s">
        <v>47</v>
      </c>
      <c r="AH3332" s="3" t="s">
        <v>48</v>
      </c>
      <c r="AI3332" s="3" t="s">
        <v>48</v>
      </c>
      <c r="AJ3332" s="3" t="s">
        <v>47</v>
      </c>
      <c r="AL3332" s="3" t="s">
        <v>48</v>
      </c>
      <c r="AM3332" s="3" t="s">
        <v>48</v>
      </c>
      <c r="AN3332" s="3" t="s">
        <v>48</v>
      </c>
      <c r="AU3332" s="3">
        <v>0</v>
      </c>
      <c r="AV3332" s="3">
        <v>8</v>
      </c>
      <c r="AW3332" s="3">
        <v>1</v>
      </c>
      <c r="AX3332" s="3">
        <v>8</v>
      </c>
      <c r="AY3332" s="3">
        <v>100</v>
      </c>
      <c r="AZ3332" s="6" t="str">
        <f t="shared" si="368"/>
        <v>2113.18</v>
      </c>
      <c r="BC3332" s="12" t="s">
        <v>8227</v>
      </c>
      <c r="BJ3332" s="12">
        <f t="shared" si="369"/>
        <v>0</v>
      </c>
      <c r="BK3332" s="12">
        <f t="shared" si="370"/>
        <v>0</v>
      </c>
      <c r="CQ3332" s="3" t="str">
        <f>CONCATENATE(baseURL!$A$1,baseURL!$B$1,baseURL!$C$1,".",C3332,".",L3332,".pkl&amp;seq=",BC3332)</f>
        <v>http://proteomics.broadinstitute.org/millscripts/viewfeed.pl?side=xl&amp;cycle=1&amp;fixedMods=iaaC&amp;file=msdataSM/iPRG2012_nd/cpick_in/iPRG2012_nd.2113.18.0.pkl&amp;seq=FGQTVLVDGVER</v>
      </c>
    </row>
    <row r="3333" spans="1:95" x14ac:dyDescent="0.2">
      <c r="A3333" s="3">
        <v>4944</v>
      </c>
      <c r="B3333" s="2" t="s">
        <v>8228</v>
      </c>
      <c r="C3333" s="2" t="s">
        <v>8229</v>
      </c>
      <c r="D3333" s="3">
        <v>8791</v>
      </c>
      <c r="E3333" s="3">
        <v>8782</v>
      </c>
      <c r="F3333" s="3">
        <v>44393</v>
      </c>
      <c r="G3333" s="3">
        <v>10894</v>
      </c>
      <c r="H3333" s="3">
        <v>33.852400000000003</v>
      </c>
      <c r="I3333" s="30">
        <v>692.30930999999998</v>
      </c>
      <c r="J3333" s="30">
        <v>692.30877820000001</v>
      </c>
      <c r="K3333" s="30">
        <v>5.2999999999999998E-4</v>
      </c>
      <c r="L3333" s="3">
        <v>2</v>
      </c>
      <c r="M3333" s="3">
        <v>2</v>
      </c>
      <c r="N3333" s="10">
        <f t="shared" si="364"/>
        <v>1</v>
      </c>
      <c r="O3333" s="35">
        <v>2</v>
      </c>
      <c r="P3333" s="17"/>
      <c r="Q3333" s="40">
        <v>1383.6110100000001</v>
      </c>
      <c r="R3333" s="40">
        <v>692.30913999999996</v>
      </c>
      <c r="S3333" s="18">
        <f t="shared" si="365"/>
        <v>0.24555504210956774</v>
      </c>
      <c r="T3333" s="18">
        <f t="shared" si="366"/>
        <v>-0.52259890711620938</v>
      </c>
      <c r="U3333" s="18">
        <f t="shared" si="367"/>
        <v>-0.63555422641435644</v>
      </c>
      <c r="V3333" s="30">
        <v>692.30870000000004</v>
      </c>
      <c r="W3333" s="3" t="s">
        <v>47</v>
      </c>
      <c r="X3333" s="3" t="s">
        <v>47</v>
      </c>
      <c r="Y3333" s="3" t="s">
        <v>47</v>
      </c>
      <c r="Z3333" s="3" t="s">
        <v>47</v>
      </c>
      <c r="AA3333" s="3" t="s">
        <v>48</v>
      </c>
      <c r="AB3333" s="12" t="s">
        <v>47</v>
      </c>
      <c r="AC3333" s="3" t="s">
        <v>47</v>
      </c>
      <c r="AD3333" s="3" t="s">
        <v>47</v>
      </c>
      <c r="AE3333" s="3" t="s">
        <v>47</v>
      </c>
      <c r="AF3333" s="3" t="s">
        <v>47</v>
      </c>
      <c r="AG3333" s="3" t="s">
        <v>47</v>
      </c>
      <c r="AH3333" s="3" t="s">
        <v>47</v>
      </c>
      <c r="AI3333" s="3" t="s">
        <v>47</v>
      </c>
      <c r="AJ3333" s="3" t="s">
        <v>47</v>
      </c>
      <c r="AK3333" s="3" t="s">
        <v>47</v>
      </c>
      <c r="AL3333" s="3" t="s">
        <v>47</v>
      </c>
      <c r="AM3333" s="3" t="s">
        <v>47</v>
      </c>
      <c r="AN3333" s="3" t="s">
        <v>47</v>
      </c>
      <c r="AU3333" s="3">
        <v>0</v>
      </c>
      <c r="AV3333" s="3">
        <v>17</v>
      </c>
      <c r="AW3333" s="3">
        <v>1</v>
      </c>
      <c r="AX3333" s="3">
        <v>17</v>
      </c>
      <c r="AY3333" s="3">
        <v>100</v>
      </c>
      <c r="AZ3333" s="6" t="str">
        <f t="shared" si="368"/>
        <v>2113.19</v>
      </c>
      <c r="BC3333" s="12" t="s">
        <v>8130</v>
      </c>
      <c r="BJ3333" s="12">
        <f t="shared" si="369"/>
        <v>0</v>
      </c>
      <c r="BK3333" s="12">
        <f t="shared" si="370"/>
        <v>0</v>
      </c>
      <c r="CQ3333" s="3" t="str">
        <f>CONCATENATE(baseURL!$A$1,baseURL!$B$1,baseURL!$C$1,".",C3333,".",L3333,".pkl&amp;seq=",BC3333)</f>
        <v>http://proteomics.broadinstitute.org/millscripts/viewfeed.pl?side=xl&amp;cycle=1&amp;fixedMods=iaaC&amp;file=msdataSM/iPRG2012_nd/cpick_in/iPRG2012_nd.2113.19.2.pkl&amp;seq=TGQFGWSANMER</v>
      </c>
    </row>
    <row r="3334" spans="1:95" x14ac:dyDescent="0.2">
      <c r="A3334" s="3">
        <v>1317</v>
      </c>
      <c r="B3334" s="2" t="s">
        <v>8230</v>
      </c>
      <c r="C3334" s="2" t="s">
        <v>8231</v>
      </c>
      <c r="D3334" s="3">
        <v>8792</v>
      </c>
      <c r="E3334" s="3">
        <v>8783</v>
      </c>
      <c r="F3334" s="3">
        <v>44394</v>
      </c>
      <c r="G3334" s="3">
        <v>10895</v>
      </c>
      <c r="H3334" s="3">
        <v>33.853200000000001</v>
      </c>
      <c r="I3334" s="30">
        <v>694.36531000000002</v>
      </c>
      <c r="J3334" s="30">
        <v>694.36557110000001</v>
      </c>
      <c r="K3334" s="30">
        <v>-2.5999999999999998E-4</v>
      </c>
      <c r="L3334" s="3">
        <v>0</v>
      </c>
      <c r="M3334" s="3">
        <v>2</v>
      </c>
      <c r="N3334" s="10">
        <f t="shared" si="364"/>
        <v>1</v>
      </c>
      <c r="O3334" s="35">
        <v>2</v>
      </c>
      <c r="P3334" s="17"/>
      <c r="Q3334" s="40">
        <v>1387.72498</v>
      </c>
      <c r="R3334" s="40">
        <v>694.36613</v>
      </c>
      <c r="S3334" s="18">
        <f t="shared" si="365"/>
        <v>-1.1809331771065246</v>
      </c>
      <c r="T3334" s="18">
        <f t="shared" si="366"/>
        <v>-0.80490677157202539</v>
      </c>
      <c r="U3334" s="18">
        <f t="shared" si="367"/>
        <v>-0.76328607794582481</v>
      </c>
      <c r="V3334" s="30">
        <v>694.36559999999997</v>
      </c>
      <c r="X3334" s="3" t="s">
        <v>47</v>
      </c>
      <c r="Y3334" s="3" t="s">
        <v>47</v>
      </c>
      <c r="Z3334" s="3" t="s">
        <v>47</v>
      </c>
      <c r="AA3334" s="3" t="s">
        <v>47</v>
      </c>
      <c r="AC3334" s="3" t="s">
        <v>47</v>
      </c>
      <c r="AD3334" s="3" t="s">
        <v>47</v>
      </c>
      <c r="AE3334" s="3" t="s">
        <v>48</v>
      </c>
      <c r="AG3334" s="3" t="s">
        <v>52</v>
      </c>
      <c r="AI3334" s="3" t="s">
        <v>48</v>
      </c>
      <c r="AL3334" s="3" t="s">
        <v>52</v>
      </c>
      <c r="AO3334" s="3" t="s">
        <v>48</v>
      </c>
      <c r="AU3334" s="3">
        <v>0</v>
      </c>
      <c r="AV3334" s="3">
        <v>6</v>
      </c>
      <c r="AW3334" s="3">
        <v>1</v>
      </c>
      <c r="AX3334" s="3">
        <v>6</v>
      </c>
      <c r="AY3334" s="3">
        <v>100</v>
      </c>
      <c r="AZ3334" s="6" t="str">
        <f t="shared" si="368"/>
        <v>2113.20</v>
      </c>
      <c r="BC3334" s="12" t="s">
        <v>8044</v>
      </c>
      <c r="BJ3334" s="12">
        <f t="shared" si="369"/>
        <v>0</v>
      </c>
      <c r="BK3334" s="12">
        <f t="shared" si="370"/>
        <v>0</v>
      </c>
      <c r="BP3334" s="3" t="s">
        <v>54</v>
      </c>
      <c r="BR3334" s="3" t="s">
        <v>54</v>
      </c>
      <c r="CQ3334" s="3" t="str">
        <f>CONCATENATE(baseURL!$A$1,baseURL!$B$1,baseURL!$C$1,".",C3334,".",L3334,".pkl&amp;seq=",BC3334,"&amp;varMods=Deamidated-N")</f>
        <v>http://proteomics.broadinstitute.org/millscripts/viewfeed.pl?side=xl&amp;cycle=1&amp;fixedMods=iaaC&amp;file=msdataSM/iPRG2012_nd/cpick_in/iPRG2012_nd.2113.20.0.pkl&amp;seq=AnGTTVLVGMPAGAK&amp;varMods=Deamidated-N</v>
      </c>
    </row>
    <row r="3335" spans="1:95" x14ac:dyDescent="0.2">
      <c r="A3335" s="3">
        <v>1923</v>
      </c>
      <c r="B3335" s="2" t="s">
        <v>8232</v>
      </c>
      <c r="C3335" s="2" t="s">
        <v>8213</v>
      </c>
      <c r="D3335" s="3">
        <v>8774</v>
      </c>
      <c r="E3335" s="3">
        <v>8765</v>
      </c>
      <c r="F3335" s="3">
        <v>44376</v>
      </c>
      <c r="G3335" s="3">
        <v>10877</v>
      </c>
      <c r="H3335" s="3">
        <v>33.838200000000001</v>
      </c>
      <c r="I3335" s="30">
        <v>478.29597000000001</v>
      </c>
      <c r="J3335" s="30">
        <v>478.29548360000001</v>
      </c>
      <c r="K3335" s="30">
        <v>4.8999999999999998E-4</v>
      </c>
      <c r="L3335" s="3">
        <v>0</v>
      </c>
      <c r="M3335" s="3">
        <v>2</v>
      </c>
      <c r="N3335" s="10">
        <f t="shared" si="364"/>
        <v>1</v>
      </c>
      <c r="O3335" s="35">
        <v>2</v>
      </c>
      <c r="P3335" s="17"/>
      <c r="Q3335" s="40">
        <v>955.58226000000002</v>
      </c>
      <c r="R3335" s="40">
        <v>478.29477000000003</v>
      </c>
      <c r="S3335" s="18">
        <f t="shared" si="365"/>
        <v>2.5089130704544238</v>
      </c>
      <c r="T3335" s="18">
        <f t="shared" si="366"/>
        <v>1.4919669725496194</v>
      </c>
      <c r="U3335" s="18">
        <f t="shared" si="367"/>
        <v>1.5262554511643867</v>
      </c>
      <c r="V3335" s="30">
        <v>478.2955</v>
      </c>
      <c r="X3335" s="3" t="s">
        <v>47</v>
      </c>
      <c r="Y3335" s="3" t="s">
        <v>47</v>
      </c>
      <c r="Z3335" s="3" t="s">
        <v>47</v>
      </c>
      <c r="AA3335" s="3" t="s">
        <v>47</v>
      </c>
      <c r="AE3335" s="3" t="s">
        <v>48</v>
      </c>
      <c r="AF3335" s="3" t="s">
        <v>48</v>
      </c>
      <c r="AG3335" s="3" t="s">
        <v>48</v>
      </c>
      <c r="AH3335" s="3" t="s">
        <v>47</v>
      </c>
      <c r="AL3335" s="3" t="s">
        <v>52</v>
      </c>
      <c r="AP3335" s="3" t="s">
        <v>52</v>
      </c>
      <c r="AU3335" s="3">
        <v>0</v>
      </c>
      <c r="AV3335" s="3">
        <v>5</v>
      </c>
      <c r="AW3335" s="3">
        <v>1</v>
      </c>
      <c r="AX3335" s="3">
        <v>5</v>
      </c>
      <c r="AY3335" s="3">
        <v>100</v>
      </c>
      <c r="AZ3335" s="6" t="str">
        <f t="shared" si="368"/>
        <v>2113.2</v>
      </c>
      <c r="BC3335" s="12" t="s">
        <v>8022</v>
      </c>
      <c r="BJ3335" s="12">
        <f t="shared" si="369"/>
        <v>0</v>
      </c>
      <c r="BK3335" s="12">
        <f t="shared" si="370"/>
        <v>0</v>
      </c>
      <c r="CQ3335" s="3" t="str">
        <f>CONCATENATE(baseURL!$A$1,baseURL!$B$1,baseURL!$C$1,".",C3335,".",L3335,".pkl&amp;seq=",BC3335)</f>
        <v>http://proteomics.broadinstitute.org/millscripts/viewfeed.pl?side=xl&amp;cycle=1&amp;fixedMods=iaaC&amp;file=msdataSM/iPRG2012_nd/cpick_in/iPRG2012_nd.2113.2.0.pkl&amp;seq=LGLVELSPK</v>
      </c>
    </row>
    <row r="3336" spans="1:95" x14ac:dyDescent="0.2">
      <c r="A3336" s="3">
        <v>7351</v>
      </c>
      <c r="B3336" s="2" t="s">
        <v>8237</v>
      </c>
      <c r="C3336" s="2" t="s">
        <v>8218</v>
      </c>
      <c r="D3336" s="3">
        <v>8803</v>
      </c>
      <c r="E3336" s="3">
        <v>8794</v>
      </c>
      <c r="F3336" s="3">
        <v>44406</v>
      </c>
      <c r="G3336" s="3">
        <v>10907</v>
      </c>
      <c r="H3336" s="3">
        <v>33.872500000000002</v>
      </c>
      <c r="I3336" s="30">
        <v>700.87383999999997</v>
      </c>
      <c r="J3336" s="30">
        <v>701.11776299999997</v>
      </c>
      <c r="K3336" s="30">
        <v>-0.24392</v>
      </c>
      <c r="L3336" s="3">
        <v>0</v>
      </c>
      <c r="M3336" s="3">
        <v>4</v>
      </c>
      <c r="N3336" s="10">
        <f t="shared" si="364"/>
        <v>1</v>
      </c>
      <c r="O3336" s="35">
        <v>4</v>
      </c>
      <c r="P3336" s="17"/>
      <c r="Q3336" s="40">
        <v>2801.44281</v>
      </c>
      <c r="R3336" s="40">
        <v>701.11616000000004</v>
      </c>
      <c r="S3336" s="18">
        <f t="shared" si="365"/>
        <v>-345.62033201468836</v>
      </c>
      <c r="T3336" s="18">
        <f t="shared" si="366"/>
        <v>2.286354375189203</v>
      </c>
      <c r="U3336" s="18">
        <f t="shared" si="367"/>
        <v>2.1964976530810905</v>
      </c>
      <c r="V3336" s="30">
        <v>701.11770000000001</v>
      </c>
      <c r="W3336" s="3" t="s">
        <v>47</v>
      </c>
      <c r="X3336" s="3" t="s">
        <v>47</v>
      </c>
      <c r="Y3336" s="3" t="s">
        <v>47</v>
      </c>
      <c r="AA3336" s="3" t="s">
        <v>48</v>
      </c>
      <c r="AB3336" s="12" t="s">
        <v>47</v>
      </c>
      <c r="AC3336" s="3" t="s">
        <v>47</v>
      </c>
      <c r="AD3336" s="3" t="s">
        <v>52</v>
      </c>
      <c r="AF3336" s="3" t="s">
        <v>47</v>
      </c>
      <c r="AK3336" s="3" t="s">
        <v>65</v>
      </c>
      <c r="AO3336" s="3" t="s">
        <v>47</v>
      </c>
      <c r="AU3336" s="3">
        <v>1</v>
      </c>
      <c r="AV3336" s="3">
        <v>7</v>
      </c>
      <c r="AW3336" s="3">
        <v>3</v>
      </c>
      <c r="AX3336" s="3">
        <v>5</v>
      </c>
      <c r="AY3336" s="3">
        <v>71.430000000000007</v>
      </c>
      <c r="AZ3336" s="6" t="str">
        <f t="shared" si="368"/>
        <v>2114.11</v>
      </c>
      <c r="BB3336" s="12" t="s">
        <v>79</v>
      </c>
      <c r="BC3336" s="12" t="s">
        <v>8207</v>
      </c>
      <c r="BJ3336" s="12">
        <f t="shared" si="369"/>
        <v>0</v>
      </c>
      <c r="BK3336" s="12">
        <f t="shared" si="370"/>
        <v>0</v>
      </c>
      <c r="BU3336" s="3" t="s">
        <v>8238</v>
      </c>
      <c r="BX3336" s="3" t="s">
        <v>8239</v>
      </c>
      <c r="CG3336" s="3" t="s">
        <v>8240</v>
      </c>
      <c r="CQ3336" s="3" t="str">
        <f>CONCATENATE(baseURL!$A$1,baseURL!$B$1,"+Acetyl",baseURL!$C$1,".",C3336,".",L3336,".pkl&amp;seq=",BC3336)</f>
        <v>http://proteomics.broadinstitute.org/millscripts/viewfeed.pl?side=xl&amp;cycle=1&amp;fixedMods=iaaC+Acetyl&amp;file=msdataSM/iPRG2012_nd/cpick_in/iPRG2012_nd.2114.11.0.pkl&amp;seq=SDFQKEKVEEQEQQQQQLLKLR</v>
      </c>
    </row>
    <row r="3337" spans="1:95" x14ac:dyDescent="0.2">
      <c r="A3337" s="3">
        <v>2641</v>
      </c>
      <c r="B3337" s="2" t="s">
        <v>8241</v>
      </c>
      <c r="C3337" s="2" t="s">
        <v>8242</v>
      </c>
      <c r="D3337" s="3">
        <v>8804</v>
      </c>
      <c r="E3337" s="3">
        <v>8795</v>
      </c>
      <c r="F3337" s="3">
        <v>44407</v>
      </c>
      <c r="G3337" s="3">
        <v>10908</v>
      </c>
      <c r="H3337" s="3">
        <v>33.874200000000002</v>
      </c>
      <c r="I3337" s="30">
        <v>704.72136999999998</v>
      </c>
      <c r="J3337" s="30">
        <v>704.71892009999999</v>
      </c>
      <c r="K3337" s="30">
        <v>2.4499999999999999E-3</v>
      </c>
      <c r="L3337" s="3">
        <v>3</v>
      </c>
      <c r="M3337" s="3">
        <v>3</v>
      </c>
      <c r="N3337" s="10">
        <f t="shared" si="364"/>
        <v>1</v>
      </c>
      <c r="O3337" s="35">
        <v>3</v>
      </c>
      <c r="P3337" s="17"/>
      <c r="Q3337" s="40">
        <v>2112.1407599999998</v>
      </c>
      <c r="R3337" s="40">
        <v>704.71843999999999</v>
      </c>
      <c r="S3337" s="18">
        <f t="shared" si="365"/>
        <v>4.1576888494532733</v>
      </c>
      <c r="T3337" s="18">
        <f t="shared" si="366"/>
        <v>0.68126498861632345</v>
      </c>
      <c r="U3337" s="18">
        <f t="shared" si="367"/>
        <v>0.65274295926679604</v>
      </c>
      <c r="V3337" s="30">
        <v>704.71889999999996</v>
      </c>
      <c r="W3337" s="3" t="s">
        <v>47</v>
      </c>
      <c r="Z3337" s="3" t="s">
        <v>47</v>
      </c>
      <c r="AA3337" s="3" t="s">
        <v>47</v>
      </c>
      <c r="AB3337" s="12" t="s">
        <v>47</v>
      </c>
      <c r="AC3337" s="3" t="s">
        <v>47</v>
      </c>
      <c r="AD3337" s="3" t="s">
        <v>47</v>
      </c>
      <c r="AE3337" s="3" t="s">
        <v>47</v>
      </c>
      <c r="AF3337" s="3" t="s">
        <v>47</v>
      </c>
      <c r="AG3337" s="3" t="s">
        <v>47</v>
      </c>
      <c r="AH3337" s="3" t="s">
        <v>47</v>
      </c>
      <c r="AI3337" s="3" t="s">
        <v>47</v>
      </c>
      <c r="AJ3337" s="3" t="s">
        <v>47</v>
      </c>
      <c r="AK3337" s="3" t="s">
        <v>52</v>
      </c>
      <c r="AL3337" s="3" t="s">
        <v>48</v>
      </c>
      <c r="AN3337" s="3" t="s">
        <v>47</v>
      </c>
      <c r="AU3337" s="3">
        <v>0</v>
      </c>
      <c r="AV3337" s="3">
        <v>13</v>
      </c>
      <c r="AW3337" s="3">
        <v>1</v>
      </c>
      <c r="AX3337" s="3">
        <v>13</v>
      </c>
      <c r="AY3337" s="3">
        <v>100</v>
      </c>
      <c r="AZ3337" s="6" t="str">
        <f t="shared" si="368"/>
        <v>2114.12</v>
      </c>
      <c r="BC3337" s="12" t="s">
        <v>8243</v>
      </c>
      <c r="BJ3337" s="12">
        <f t="shared" si="369"/>
        <v>0</v>
      </c>
      <c r="BK3337" s="12">
        <f t="shared" si="370"/>
        <v>0</v>
      </c>
      <c r="CQ3337" s="3" t="str">
        <f>CONCATENATE(baseURL!$A$1,baseURL!$B$1,baseURL!$C$1,".",C3337,".",L3337,".pkl&amp;seq=",BC3337)</f>
        <v>http://proteomics.broadinstitute.org/millscripts/viewfeed.pl?side=xl&amp;cycle=1&amp;fixedMods=iaaC&amp;file=msdataSM/iPRG2012_nd/cpick_in/iPRG2012_nd.2114.12.3.pkl&amp;seq=LLNSSELQSALRPAGQATQK</v>
      </c>
    </row>
    <row r="3338" spans="1:95" x14ac:dyDescent="0.2">
      <c r="A3338" s="3">
        <v>4250</v>
      </c>
      <c r="B3338" s="2" t="s">
        <v>8244</v>
      </c>
      <c r="C3338" s="2" t="s">
        <v>8220</v>
      </c>
      <c r="D3338" s="3">
        <v>8806</v>
      </c>
      <c r="E3338" s="3">
        <v>8797</v>
      </c>
      <c r="F3338" s="3">
        <v>44409</v>
      </c>
      <c r="G3338" s="3">
        <v>10910</v>
      </c>
      <c r="H3338" s="3">
        <v>33.877499999999998</v>
      </c>
      <c r="I3338" s="30">
        <v>796.38151000000005</v>
      </c>
      <c r="J3338" s="30">
        <v>796.38150629999996</v>
      </c>
      <c r="K3338" s="30">
        <v>0</v>
      </c>
      <c r="L3338" s="3">
        <v>0</v>
      </c>
      <c r="M3338" s="3">
        <v>0</v>
      </c>
      <c r="N3338" s="10">
        <f t="shared" si="364"/>
        <v>1</v>
      </c>
      <c r="O3338" s="35">
        <v>2</v>
      </c>
      <c r="P3338" s="17"/>
      <c r="Q3338" s="40">
        <v>1591.75332</v>
      </c>
      <c r="R3338" s="40">
        <v>796.38030000000003</v>
      </c>
      <c r="S3338" s="18">
        <f t="shared" si="365"/>
        <v>1.5193746003192046</v>
      </c>
      <c r="T3338" s="18">
        <f t="shared" si="366"/>
        <v>1.5147285786974034</v>
      </c>
      <c r="U3338" s="18">
        <f t="shared" si="367"/>
        <v>1.7579540829797418</v>
      </c>
      <c r="V3338" s="30">
        <v>796.38170000000002</v>
      </c>
      <c r="W3338" s="3" t="s">
        <v>47</v>
      </c>
      <c r="X3338" s="3" t="s">
        <v>47</v>
      </c>
      <c r="Y3338" s="3" t="s">
        <v>47</v>
      </c>
      <c r="Z3338" s="3" t="s">
        <v>47</v>
      </c>
      <c r="AA3338" s="3" t="s">
        <v>65</v>
      </c>
      <c r="AB3338" s="12" t="s">
        <v>47</v>
      </c>
      <c r="AC3338" s="3" t="s">
        <v>47</v>
      </c>
      <c r="AD3338" s="3" t="s">
        <v>47</v>
      </c>
      <c r="AE3338" s="3" t="s">
        <v>47</v>
      </c>
      <c r="AF3338" s="3" t="s">
        <v>47</v>
      </c>
      <c r="AG3338" s="3" t="s">
        <v>47</v>
      </c>
      <c r="AH3338" s="3" t="s">
        <v>47</v>
      </c>
      <c r="AI3338" s="3" t="s">
        <v>47</v>
      </c>
      <c r="AJ3338" s="3" t="s">
        <v>47</v>
      </c>
      <c r="AK3338" s="3" t="s">
        <v>48</v>
      </c>
      <c r="AL3338" s="3" t="s">
        <v>48</v>
      </c>
      <c r="AO3338" s="3" t="s">
        <v>52</v>
      </c>
      <c r="AU3338" s="3">
        <v>1</v>
      </c>
      <c r="AV3338" s="3">
        <v>13</v>
      </c>
      <c r="AW3338" s="3">
        <v>1</v>
      </c>
      <c r="AX3338" s="3">
        <v>13</v>
      </c>
      <c r="AY3338" s="3">
        <v>100</v>
      </c>
      <c r="AZ3338" s="6" t="str">
        <f t="shared" si="368"/>
        <v>2114.14</v>
      </c>
      <c r="BC3338" s="12" t="s">
        <v>8245</v>
      </c>
      <c r="BJ3338" s="12">
        <f t="shared" si="369"/>
        <v>0</v>
      </c>
      <c r="BK3338" s="12">
        <f t="shared" si="370"/>
        <v>0</v>
      </c>
      <c r="BW3338" s="3" t="s">
        <v>8246</v>
      </c>
      <c r="CQ3338" s="3" t="str">
        <f>CONCATENATE(baseURL!$A$1,baseURL!$B$1,baseURL!$C$1,".",C3338,".",L3338,".pkl&amp;seq=",BC3338)</f>
        <v>http://proteomics.broadinstitute.org/millscripts/viewfeed.pl?side=xl&amp;cycle=1&amp;fixedMods=iaaC&amp;file=msdataSM/iPRG2012_nd/cpick_in/iPRG2012_nd.2114.14.0.pkl&amp;seq=NQAAMNPANTVFDAK</v>
      </c>
    </row>
    <row r="3339" spans="1:95" x14ac:dyDescent="0.2">
      <c r="A3339" s="3">
        <v>1277</v>
      </c>
      <c r="B3339" s="2" t="s">
        <v>8247</v>
      </c>
      <c r="C3339" s="2" t="s">
        <v>8248</v>
      </c>
      <c r="D3339" s="3">
        <v>8796</v>
      </c>
      <c r="E3339" s="3">
        <v>8787</v>
      </c>
      <c r="F3339" s="3">
        <v>44399</v>
      </c>
      <c r="G3339" s="3">
        <v>10900</v>
      </c>
      <c r="H3339" s="3">
        <v>33.864199999999997</v>
      </c>
      <c r="I3339" s="30">
        <v>495.23336999999998</v>
      </c>
      <c r="J3339" s="30">
        <v>495.23225660000003</v>
      </c>
      <c r="K3339" s="30">
        <v>1.1100000000000001E-3</v>
      </c>
      <c r="L3339" s="3">
        <v>2</v>
      </c>
      <c r="M3339" s="3">
        <v>2</v>
      </c>
      <c r="N3339" s="10">
        <f t="shared" si="364"/>
        <v>1</v>
      </c>
      <c r="O3339" s="35">
        <v>2</v>
      </c>
      <c r="Q3339" s="40">
        <v>1046.4723899999999</v>
      </c>
      <c r="R3339" s="32">
        <v>495.22910000000002</v>
      </c>
      <c r="S3339" s="18">
        <f t="shared" si="365"/>
        <v>8.6222719948458053</v>
      </c>
      <c r="T3339" s="18">
        <f t="shared" si="366"/>
        <v>6.3740196204366164</v>
      </c>
      <c r="U3339" s="18">
        <f t="shared" si="367"/>
        <v>-0.40385348923687908</v>
      </c>
      <c r="V3339" s="30">
        <v>495.22890000000001</v>
      </c>
      <c r="X3339" s="3" t="s">
        <v>47</v>
      </c>
      <c r="Y3339" s="3" t="s">
        <v>47</v>
      </c>
      <c r="AH3339" s="3" t="s">
        <v>47</v>
      </c>
      <c r="AK3339" s="3" t="s">
        <v>52</v>
      </c>
      <c r="AU3339" s="3">
        <v>0</v>
      </c>
      <c r="AV3339" s="3">
        <v>3</v>
      </c>
      <c r="AW3339" s="3">
        <v>1</v>
      </c>
      <c r="AX3339" s="3">
        <v>3</v>
      </c>
      <c r="AY3339" s="3">
        <v>100</v>
      </c>
      <c r="AZ3339" s="6" t="str">
        <f t="shared" si="368"/>
        <v>2114.4</v>
      </c>
      <c r="BC3339" s="12" t="s">
        <v>8249</v>
      </c>
      <c r="BI3339" s="12" t="s">
        <v>594</v>
      </c>
      <c r="BJ3339" s="12">
        <f t="shared" si="369"/>
        <v>0</v>
      </c>
      <c r="BK3339" s="12">
        <f t="shared" si="370"/>
        <v>1</v>
      </c>
      <c r="BR3339" s="3" t="s">
        <v>594</v>
      </c>
      <c r="CQ3339" s="3" t="str">
        <f>CONCATENATE(baseURL!$A$1,baseURL!$B$1,baseURL!$C$1,".",C3339,".",L3339,".pkl&amp;seq=",BC3339,"&amp;varMods=ReducedCys-C")</f>
        <v>http://proteomics.broadinstitute.org/millscripts/viewfeed.pl?side=xl&amp;cycle=1&amp;fixedMods=iaaC&amp;file=msdataSM/iPRG2012_nd/cpick_in/iPRG2012_nd.2114.4.2.pkl&amp;seq=EcADLWPR&amp;varMods=ReducedCys-C</v>
      </c>
    </row>
    <row r="3340" spans="1:95" x14ac:dyDescent="0.2">
      <c r="A3340" s="3">
        <v>5962</v>
      </c>
      <c r="B3340" s="2" t="s">
        <v>8233</v>
      </c>
      <c r="C3340" s="2" t="s">
        <v>8234</v>
      </c>
      <c r="D3340" s="3">
        <v>8801</v>
      </c>
      <c r="E3340" s="3">
        <v>8792</v>
      </c>
      <c r="F3340" s="3">
        <v>44404</v>
      </c>
      <c r="G3340" s="3">
        <v>10905</v>
      </c>
      <c r="H3340" s="3">
        <v>33.869199999999999</v>
      </c>
      <c r="I3340" s="30">
        <v>651.81308000000001</v>
      </c>
      <c r="J3340" s="30">
        <v>652.3021301</v>
      </c>
      <c r="K3340" s="30">
        <v>-0.48904999999999998</v>
      </c>
      <c r="L3340" s="3">
        <v>0</v>
      </c>
      <c r="M3340" s="3">
        <v>2</v>
      </c>
      <c r="N3340" s="10">
        <f t="shared" si="364"/>
        <v>1</v>
      </c>
      <c r="O3340" s="35">
        <v>2</v>
      </c>
      <c r="P3340" s="17"/>
      <c r="Q3340" s="40">
        <v>1303.5953400000001</v>
      </c>
      <c r="R3340" s="40">
        <v>652.30130999999994</v>
      </c>
      <c r="S3340" s="18">
        <f t="shared" si="365"/>
        <v>-748.47312509602421</v>
      </c>
      <c r="T3340" s="18">
        <f t="shared" si="366"/>
        <v>1.2572410747655718</v>
      </c>
      <c r="U3340" s="18">
        <f t="shared" si="367"/>
        <v>1.3644001420550618</v>
      </c>
      <c r="V3340" s="30">
        <v>652.30219999999997</v>
      </c>
      <c r="W3340" s="3" t="s">
        <v>47</v>
      </c>
      <c r="X3340" s="3" t="s">
        <v>47</v>
      </c>
      <c r="Y3340" s="3" t="s">
        <v>47</v>
      </c>
      <c r="Z3340" s="3" t="s">
        <v>47</v>
      </c>
      <c r="AA3340" s="3" t="s">
        <v>47</v>
      </c>
      <c r="AB3340" s="12" t="s">
        <v>47</v>
      </c>
      <c r="AC3340" s="3" t="s">
        <v>47</v>
      </c>
      <c r="AD3340" s="3" t="s">
        <v>47</v>
      </c>
      <c r="AE3340" s="3" t="s">
        <v>47</v>
      </c>
      <c r="AF3340" s="3" t="s">
        <v>47</v>
      </c>
      <c r="AG3340" s="3" t="s">
        <v>47</v>
      </c>
      <c r="AH3340" s="3" t="s">
        <v>47</v>
      </c>
      <c r="AI3340" s="3" t="s">
        <v>52</v>
      </c>
      <c r="AK3340" s="3" t="s">
        <v>48</v>
      </c>
      <c r="AL3340" s="3" t="s">
        <v>52</v>
      </c>
      <c r="AO3340" s="3" t="s">
        <v>47</v>
      </c>
      <c r="AU3340" s="3">
        <v>0</v>
      </c>
      <c r="AV3340" s="3">
        <v>13</v>
      </c>
      <c r="AW3340" s="3">
        <v>2</v>
      </c>
      <c r="AX3340" s="3">
        <v>10</v>
      </c>
      <c r="AY3340" s="3">
        <v>76.92</v>
      </c>
      <c r="AZ3340" s="6" t="str">
        <f t="shared" si="368"/>
        <v>2114.9</v>
      </c>
      <c r="BC3340" s="12" t="s">
        <v>8235</v>
      </c>
      <c r="BJ3340" s="12">
        <f t="shared" si="369"/>
        <v>0</v>
      </c>
      <c r="BK3340" s="12">
        <f t="shared" si="370"/>
        <v>0</v>
      </c>
      <c r="BO3340" s="3" t="s">
        <v>54</v>
      </c>
      <c r="BP3340" s="3" t="s">
        <v>54</v>
      </c>
      <c r="BR3340" s="3" t="s">
        <v>54</v>
      </c>
      <c r="BZ3340" s="3" t="s">
        <v>8236</v>
      </c>
      <c r="CB3340" s="3" t="s">
        <v>8236</v>
      </c>
      <c r="CC3340" s="3" t="s">
        <v>8236</v>
      </c>
      <c r="CQ3340" s="3" t="str">
        <f>CONCATENATE(baseURL!$A$1,baseURL!$B$1,baseURL!$C$1,".",C3340,".",L3340,".pkl&amp;seq=",BC3340,"&amp;varMods=Deamidated-Q+Deamidated-N")</f>
        <v>http://proteomics.broadinstitute.org/millscripts/viewfeed.pl?side=xl&amp;cycle=1&amp;fixedMods=iaaC&amp;file=msdataSM/iPRG2012_nd/cpick_in/iPRG2012_nd.2114.9.0.pkl&amp;seq=AFqSAYPEFSR&amp;varMods=Deamidated-Q+Deamidated-N</v>
      </c>
    </row>
    <row r="3341" spans="1:95" x14ac:dyDescent="0.2">
      <c r="A3341" s="3">
        <v>1394</v>
      </c>
      <c r="B3341" s="2" t="s">
        <v>8250</v>
      </c>
      <c r="C3341" s="2" t="s">
        <v>8251</v>
      </c>
      <c r="D3341" s="3">
        <v>8807</v>
      </c>
      <c r="E3341" s="3">
        <v>8798</v>
      </c>
      <c r="F3341" s="3">
        <v>44417</v>
      </c>
      <c r="G3341" s="3">
        <v>10912</v>
      </c>
      <c r="H3341" s="3">
        <v>33.886699999999998</v>
      </c>
      <c r="I3341" s="30">
        <v>507.30234000000002</v>
      </c>
      <c r="J3341" s="30">
        <v>507.30280809999999</v>
      </c>
      <c r="K3341" s="30">
        <v>-4.6999999999999999E-4</v>
      </c>
      <c r="L3341" s="3">
        <v>2</v>
      </c>
      <c r="M3341" s="3">
        <v>2</v>
      </c>
      <c r="N3341" s="10">
        <f t="shared" si="364"/>
        <v>1</v>
      </c>
      <c r="O3341" s="35">
        <v>2</v>
      </c>
      <c r="P3341" s="17"/>
      <c r="Q3341" s="40">
        <v>1013.59897</v>
      </c>
      <c r="R3341" s="40">
        <v>507.30311999999998</v>
      </c>
      <c r="S3341" s="18">
        <f t="shared" si="365"/>
        <v>-1.537542288254339</v>
      </c>
      <c r="T3341" s="18">
        <f t="shared" si="366"/>
        <v>-0.61481979449603763</v>
      </c>
      <c r="U3341" s="18">
        <f t="shared" si="367"/>
        <v>-0.63078657980239816</v>
      </c>
      <c r="V3341" s="30">
        <v>507.30279999999999</v>
      </c>
      <c r="X3341" s="3" t="s">
        <v>47</v>
      </c>
      <c r="Y3341" s="3" t="s">
        <v>47</v>
      </c>
      <c r="Z3341" s="3" t="s">
        <v>47</v>
      </c>
      <c r="AA3341" s="3" t="s">
        <v>47</v>
      </c>
      <c r="AB3341" s="12" t="s">
        <v>52</v>
      </c>
      <c r="AC3341" s="3" t="s">
        <v>52</v>
      </c>
      <c r="AE3341" s="3" t="s">
        <v>48</v>
      </c>
      <c r="AF3341" s="3" t="s">
        <v>48</v>
      </c>
      <c r="AG3341" s="3" t="s">
        <v>52</v>
      </c>
      <c r="AL3341" s="3" t="s">
        <v>52</v>
      </c>
      <c r="AP3341" s="3" t="s">
        <v>52</v>
      </c>
      <c r="AU3341" s="3">
        <v>0</v>
      </c>
      <c r="AV3341" s="3">
        <v>4</v>
      </c>
      <c r="AW3341" s="3">
        <v>1</v>
      </c>
      <c r="AX3341" s="3">
        <v>4</v>
      </c>
      <c r="AY3341" s="3">
        <v>100</v>
      </c>
      <c r="AZ3341" s="6" t="str">
        <f t="shared" si="368"/>
        <v>2115.1</v>
      </c>
      <c r="BC3341" s="12" t="s">
        <v>8252</v>
      </c>
      <c r="BJ3341" s="12">
        <f t="shared" si="369"/>
        <v>0</v>
      </c>
      <c r="BK3341" s="12">
        <f t="shared" si="370"/>
        <v>0</v>
      </c>
      <c r="CQ3341" s="3" t="str">
        <f>CONCATENATE(baseURL!$A$1,baseURL!$B$1,baseURL!$C$1,".",C3341,".",L3341,".pkl&amp;seq=",BC3341)</f>
        <v>http://proteomics.broadinstitute.org/millscripts/viewfeed.pl?side=xl&amp;cycle=1&amp;fixedMods=iaaC&amp;file=msdataSM/iPRG2012_nd/cpick_in/iPRG2012_nd.2115.1.2.pkl&amp;seq=ANELLLNVK</v>
      </c>
    </row>
    <row r="3342" spans="1:95" x14ac:dyDescent="0.2">
      <c r="A3342" s="3">
        <v>1468</v>
      </c>
      <c r="B3342" s="2" t="s">
        <v>8253</v>
      </c>
      <c r="C3342" s="2" t="s">
        <v>8254</v>
      </c>
      <c r="D3342" s="3">
        <v>8809</v>
      </c>
      <c r="E3342" s="3">
        <v>8800</v>
      </c>
      <c r="F3342" s="3">
        <v>44419</v>
      </c>
      <c r="G3342" s="3">
        <v>10914</v>
      </c>
      <c r="H3342" s="3">
        <v>33.890099999999997</v>
      </c>
      <c r="I3342" s="30">
        <v>550.28463999999997</v>
      </c>
      <c r="J3342" s="30">
        <v>550.0342958</v>
      </c>
      <c r="K3342" s="30">
        <v>0.25034000000000001</v>
      </c>
      <c r="L3342" s="3">
        <v>0</v>
      </c>
      <c r="M3342" s="3">
        <v>4</v>
      </c>
      <c r="N3342" s="10">
        <f t="shared" si="364"/>
        <v>1</v>
      </c>
      <c r="O3342" s="35">
        <v>4</v>
      </c>
      <c r="P3342" s="17"/>
      <c r="Q3342" s="40">
        <v>2197.1103899999998</v>
      </c>
      <c r="R3342" s="40">
        <v>550.03305</v>
      </c>
      <c r="S3342" s="18">
        <f t="shared" si="365"/>
        <v>457.40887752102293</v>
      </c>
      <c r="T3342" s="18">
        <f t="shared" si="366"/>
        <v>2.264954805883781</v>
      </c>
      <c r="U3342" s="18">
        <f t="shared" si="367"/>
        <v>2.272590710735082</v>
      </c>
      <c r="V3342" s="30">
        <v>550.03430000000003</v>
      </c>
      <c r="X3342" s="3" t="s">
        <v>47</v>
      </c>
      <c r="Y3342" s="3" t="s">
        <v>47</v>
      </c>
      <c r="Z3342" s="3" t="s">
        <v>47</v>
      </c>
      <c r="AA3342" s="3" t="s">
        <v>47</v>
      </c>
      <c r="AB3342" s="12" t="s">
        <v>48</v>
      </c>
      <c r="AF3342" s="3" t="s">
        <v>48</v>
      </c>
      <c r="AH3342" s="3" t="s">
        <v>48</v>
      </c>
      <c r="AI3342" s="3" t="s">
        <v>52</v>
      </c>
      <c r="AM3342" s="3" t="s">
        <v>48</v>
      </c>
      <c r="AO3342" s="3" t="s">
        <v>48</v>
      </c>
      <c r="AU3342" s="3">
        <v>0</v>
      </c>
      <c r="AV3342" s="3">
        <v>4</v>
      </c>
      <c r="AW3342" s="3">
        <v>1</v>
      </c>
      <c r="AX3342" s="3">
        <v>4</v>
      </c>
      <c r="AY3342" s="3">
        <v>100</v>
      </c>
      <c r="AZ3342" s="6" t="str">
        <f t="shared" si="368"/>
        <v>2115.3</v>
      </c>
      <c r="BC3342" s="12" t="s">
        <v>8255</v>
      </c>
      <c r="BJ3342" s="12">
        <f t="shared" si="369"/>
        <v>2</v>
      </c>
      <c r="BK3342" s="12">
        <f t="shared" si="370"/>
        <v>0</v>
      </c>
      <c r="CQ3342" s="3" t="str">
        <f>CONCATENATE(baseURL!$A$1,baseURL!$B$1,baseURL!$C$1,".",C3342,".",L3342,".pkl&amp;seq=",BC3342)</f>
        <v>http://proteomics.broadinstitute.org/millscripts/viewfeed.pl?side=xl&amp;cycle=1&amp;fixedMods=iaaC&amp;file=msdataSM/iPRG2012_nd/cpick_in/iPRG2012_nd.2115.3.0.pkl&amp;seq=LLNESKEPLGNTALHLCCK</v>
      </c>
    </row>
    <row r="3343" spans="1:95" x14ac:dyDescent="0.2">
      <c r="A3343" s="3">
        <v>5987</v>
      </c>
      <c r="B3343" s="2" t="s">
        <v>8260</v>
      </c>
      <c r="C3343" s="2" t="s">
        <v>8261</v>
      </c>
      <c r="D3343" s="3">
        <v>8813</v>
      </c>
      <c r="E3343" s="3">
        <v>8804</v>
      </c>
      <c r="F3343" s="3">
        <v>44423</v>
      </c>
      <c r="G3343" s="3">
        <v>10918</v>
      </c>
      <c r="H3343" s="3">
        <v>33.896700000000003</v>
      </c>
      <c r="I3343" s="30">
        <v>580.29873999999995</v>
      </c>
      <c r="J3343" s="30">
        <v>580.29685849999998</v>
      </c>
      <c r="K3343" s="30">
        <v>1.8799999999999999E-3</v>
      </c>
      <c r="L3343" s="3">
        <v>2</v>
      </c>
      <c r="M3343" s="3">
        <v>2</v>
      </c>
      <c r="N3343" s="10">
        <f t="shared" si="364"/>
        <v>1</v>
      </c>
      <c r="O3343" s="35">
        <v>2</v>
      </c>
      <c r="P3343" s="17"/>
      <c r="Q3343" s="40">
        <v>1159.58411</v>
      </c>
      <c r="R3343" s="40">
        <v>580.29569000000004</v>
      </c>
      <c r="S3343" s="18">
        <f t="shared" si="365"/>
        <v>5.255941156337915</v>
      </c>
      <c r="T3343" s="18">
        <f t="shared" si="366"/>
        <v>2.0136286036328057</v>
      </c>
      <c r="U3343" s="18">
        <f t="shared" si="367"/>
        <v>1.740491989439221</v>
      </c>
      <c r="V3343" s="30">
        <v>580.29669999999999</v>
      </c>
      <c r="W3343" s="3" t="s">
        <v>47</v>
      </c>
      <c r="X3343" s="3" t="s">
        <v>47</v>
      </c>
      <c r="Y3343" s="3" t="s">
        <v>47</v>
      </c>
      <c r="Z3343" s="3" t="s">
        <v>47</v>
      </c>
      <c r="AA3343" s="3" t="s">
        <v>47</v>
      </c>
      <c r="AB3343" s="12" t="s">
        <v>47</v>
      </c>
      <c r="AC3343" s="3" t="s">
        <v>47</v>
      </c>
      <c r="AD3343" s="3" t="s">
        <v>47</v>
      </c>
      <c r="AE3343" s="3" t="s">
        <v>47</v>
      </c>
      <c r="AF3343" s="3" t="s">
        <v>47</v>
      </c>
      <c r="AH3343" s="3" t="s">
        <v>47</v>
      </c>
      <c r="AI3343" s="3" t="s">
        <v>47</v>
      </c>
      <c r="AK3343" s="3" t="s">
        <v>48</v>
      </c>
      <c r="AL3343" s="3" t="s">
        <v>47</v>
      </c>
      <c r="AU3343" s="3">
        <v>0</v>
      </c>
      <c r="AV3343" s="3">
        <v>13</v>
      </c>
      <c r="AW3343" s="3">
        <v>1</v>
      </c>
      <c r="AX3343" s="3">
        <v>13</v>
      </c>
      <c r="AY3343" s="3">
        <v>100</v>
      </c>
      <c r="AZ3343" s="6" t="str">
        <f t="shared" si="368"/>
        <v>2115.7</v>
      </c>
      <c r="BC3343" s="12" t="s">
        <v>7931</v>
      </c>
      <c r="BJ3343" s="12">
        <f t="shared" si="369"/>
        <v>0</v>
      </c>
      <c r="BK3343" s="12">
        <f t="shared" si="370"/>
        <v>0</v>
      </c>
      <c r="CQ3343" s="3" t="str">
        <f>CONCATENATE(baseURL!$A$1,baseURL!$B$1,baseURL!$C$1,".",C3343,".",L3343,".pkl&amp;seq=",BC3343)</f>
        <v>http://proteomics.broadinstitute.org/millscripts/viewfeed.pl?side=xl&amp;cycle=1&amp;fixedMods=iaaC&amp;file=msdataSM/iPRG2012_nd/cpick_in/iPRG2012_nd.2115.7.2.pkl&amp;seq=GLQTVVVEEDA</v>
      </c>
    </row>
    <row r="3344" spans="1:95" x14ac:dyDescent="0.2">
      <c r="A3344" s="3">
        <v>7282</v>
      </c>
      <c r="B3344" s="2" t="s">
        <v>8265</v>
      </c>
      <c r="C3344" s="2" t="s">
        <v>8266</v>
      </c>
      <c r="D3344" s="3">
        <v>8828</v>
      </c>
      <c r="E3344" s="3">
        <v>8819</v>
      </c>
      <c r="F3344" s="3">
        <v>44450</v>
      </c>
      <c r="G3344" s="3">
        <v>10934</v>
      </c>
      <c r="H3344" s="3">
        <v>33.926000000000002</v>
      </c>
      <c r="I3344" s="30">
        <v>859.45471999999995</v>
      </c>
      <c r="J3344" s="30">
        <v>859.45287399999995</v>
      </c>
      <c r="K3344" s="30">
        <v>1.8500000000000001E-3</v>
      </c>
      <c r="L3344" s="3">
        <v>4</v>
      </c>
      <c r="M3344" s="3">
        <v>4</v>
      </c>
      <c r="N3344" s="10">
        <f t="shared" si="364"/>
        <v>1</v>
      </c>
      <c r="O3344" s="35">
        <v>4</v>
      </c>
      <c r="P3344" s="17"/>
      <c r="Q3344" s="40">
        <v>3434.7849000000001</v>
      </c>
      <c r="R3344" s="40">
        <v>859.45168000000001</v>
      </c>
      <c r="S3344" s="18">
        <f t="shared" si="365"/>
        <v>3.537138934840125</v>
      </c>
      <c r="T3344" s="18">
        <f t="shared" si="366"/>
        <v>1.3892578579185482</v>
      </c>
      <c r="U3344" s="18">
        <f t="shared" si="367"/>
        <v>1.1868031953111602</v>
      </c>
      <c r="V3344" s="30">
        <v>859.45270000000005</v>
      </c>
      <c r="W3344" s="3" t="s">
        <v>47</v>
      </c>
      <c r="X3344" s="3" t="s">
        <v>47</v>
      </c>
      <c r="Y3344" s="3" t="s">
        <v>47</v>
      </c>
      <c r="AA3344" s="3" t="s">
        <v>47</v>
      </c>
      <c r="AB3344" s="12" t="s">
        <v>48</v>
      </c>
      <c r="AC3344" s="3" t="s">
        <v>47</v>
      </c>
      <c r="AE3344" s="3" t="s">
        <v>48</v>
      </c>
      <c r="AF3344" s="3" t="s">
        <v>47</v>
      </c>
      <c r="AG3344" s="3" t="s">
        <v>47</v>
      </c>
      <c r="AI3344" s="3" t="s">
        <v>48</v>
      </c>
      <c r="AM3344" s="3" t="s">
        <v>47</v>
      </c>
      <c r="AU3344" s="3">
        <v>0</v>
      </c>
      <c r="AV3344" s="3">
        <v>8</v>
      </c>
      <c r="AW3344" s="3">
        <v>1</v>
      </c>
      <c r="AX3344" s="3">
        <v>8</v>
      </c>
      <c r="AY3344" s="3">
        <v>100</v>
      </c>
      <c r="AZ3344" s="6" t="str">
        <f t="shared" si="368"/>
        <v>2116.13</v>
      </c>
      <c r="BC3344" s="12" t="s">
        <v>8267</v>
      </c>
      <c r="BJ3344" s="12">
        <f t="shared" si="369"/>
        <v>0</v>
      </c>
      <c r="BK3344" s="12">
        <f t="shared" si="370"/>
        <v>0</v>
      </c>
      <c r="CQ3344" s="3" t="str">
        <f>CONCATENATE(baseURL!$A$1,baseURL!$B$1,baseURL!$C$1,".",C3344,".",L3344,".pkl&amp;seq=",BC3344)</f>
        <v>http://proteomics.broadinstitute.org/millscripts/viewfeed.pl?side=xl&amp;cycle=1&amp;fixedMods=iaaC&amp;file=msdataSM/iPRG2012_nd/cpick_in/iPRG2012_nd.2116.13.4.pkl&amp;seq=VQPVQPSQTSTYPGQGMPTPKNPSQRGNLLVK</v>
      </c>
    </row>
    <row r="3345" spans="1:95" x14ac:dyDescent="0.2">
      <c r="A3345" s="3">
        <v>4161</v>
      </c>
      <c r="B3345" s="2" t="s">
        <v>8268</v>
      </c>
      <c r="C3345" s="2" t="s">
        <v>8250</v>
      </c>
      <c r="D3345" s="3">
        <v>8817</v>
      </c>
      <c r="E3345" s="3">
        <v>8808</v>
      </c>
      <c r="F3345" s="3">
        <v>44439</v>
      </c>
      <c r="G3345" s="3">
        <v>10923</v>
      </c>
      <c r="H3345" s="3">
        <v>33.911000000000001</v>
      </c>
      <c r="I3345" s="30">
        <v>460.25898000000001</v>
      </c>
      <c r="J3345" s="30">
        <v>460.2561844</v>
      </c>
      <c r="K3345" s="30">
        <v>2.8E-3</v>
      </c>
      <c r="L3345" s="3">
        <v>3</v>
      </c>
      <c r="M3345" s="3">
        <v>3</v>
      </c>
      <c r="N3345" s="10">
        <f t="shared" si="364"/>
        <v>1</v>
      </c>
      <c r="O3345" s="35">
        <v>3</v>
      </c>
      <c r="P3345" s="17"/>
      <c r="Q3345" s="40">
        <v>1378.7511300000001</v>
      </c>
      <c r="R3345" s="40">
        <v>460.25522999999998</v>
      </c>
      <c r="S3345" s="18">
        <f t="shared" si="365"/>
        <v>8.1476532054291084</v>
      </c>
      <c r="T3345" s="18">
        <f t="shared" si="366"/>
        <v>2.0736320584817718</v>
      </c>
      <c r="U3345" s="18">
        <f t="shared" si="367"/>
        <v>1.4557140393900907</v>
      </c>
      <c r="V3345" s="30">
        <v>460.2559</v>
      </c>
      <c r="W3345" s="3" t="s">
        <v>47</v>
      </c>
      <c r="X3345" s="3" t="s">
        <v>47</v>
      </c>
      <c r="Y3345" s="3" t="s">
        <v>47</v>
      </c>
      <c r="Z3345" s="3" t="s">
        <v>47</v>
      </c>
      <c r="AA3345" s="3" t="s">
        <v>65</v>
      </c>
      <c r="AB3345" s="12" t="s">
        <v>47</v>
      </c>
      <c r="AC3345" s="3" t="s">
        <v>48</v>
      </c>
      <c r="AE3345" s="3" t="s">
        <v>47</v>
      </c>
      <c r="AF3345" s="3" t="s">
        <v>48</v>
      </c>
      <c r="AG3345" s="3" t="s">
        <v>47</v>
      </c>
      <c r="AH3345" s="3" t="s">
        <v>47</v>
      </c>
      <c r="AI3345" s="3" t="s">
        <v>48</v>
      </c>
      <c r="AK3345" s="3" t="s">
        <v>48</v>
      </c>
      <c r="AL3345" s="3" t="s">
        <v>48</v>
      </c>
      <c r="AU3345" s="3">
        <v>1</v>
      </c>
      <c r="AV3345" s="3">
        <v>8</v>
      </c>
      <c r="AW3345" s="3">
        <v>1</v>
      </c>
      <c r="AX3345" s="3">
        <v>8</v>
      </c>
      <c r="AY3345" s="3">
        <v>100</v>
      </c>
      <c r="AZ3345" s="6" t="str">
        <f t="shared" si="368"/>
        <v>2116.2</v>
      </c>
      <c r="BC3345" s="12" t="s">
        <v>8168</v>
      </c>
      <c r="BJ3345" s="12">
        <f t="shared" si="369"/>
        <v>0</v>
      </c>
      <c r="BK3345" s="12">
        <f t="shared" si="370"/>
        <v>0</v>
      </c>
      <c r="BW3345" s="3" t="s">
        <v>8269</v>
      </c>
      <c r="CQ3345" s="3" t="str">
        <f>CONCATENATE(baseURL!$A$1,baseURL!$B$1,baseURL!$C$1,".",C3345,".",L3345,".pkl&amp;seq=",BC3345)</f>
        <v>http://proteomics.broadinstitute.org/millscripts/viewfeed.pl?side=xl&amp;cycle=1&amp;fixedMods=iaaC&amp;file=msdataSM/iPRG2012_nd/cpick_in/iPRG2012_nd.2116.2.3.pkl&amp;seq=MRLFASNEVLAK</v>
      </c>
    </row>
    <row r="3346" spans="1:95" x14ac:dyDescent="0.2">
      <c r="A3346" s="3">
        <v>4149</v>
      </c>
      <c r="B3346" s="2" t="s">
        <v>8270</v>
      </c>
      <c r="C3346" s="2" t="s">
        <v>8256</v>
      </c>
      <c r="D3346" s="3">
        <v>8820</v>
      </c>
      <c r="E3346" s="3">
        <v>8811</v>
      </c>
      <c r="F3346" s="3">
        <v>44442</v>
      </c>
      <c r="G3346" s="3">
        <v>10926</v>
      </c>
      <c r="H3346" s="3">
        <v>33.913499999999999</v>
      </c>
      <c r="I3346" s="30">
        <v>499.77884999999998</v>
      </c>
      <c r="J3346" s="30">
        <v>499.29172069999998</v>
      </c>
      <c r="K3346" s="30">
        <v>0.48713000000000001</v>
      </c>
      <c r="L3346" s="3">
        <v>0</v>
      </c>
      <c r="M3346" s="3">
        <v>3</v>
      </c>
      <c r="N3346" s="10">
        <f t="shared" si="364"/>
        <v>1</v>
      </c>
      <c r="O3346" s="35">
        <v>3</v>
      </c>
      <c r="P3346" s="17"/>
      <c r="Q3346" s="40">
        <v>1495.8590999999999</v>
      </c>
      <c r="R3346" s="40">
        <v>499.29122000000001</v>
      </c>
      <c r="S3346" s="18">
        <f t="shared" si="365"/>
        <v>976.64445210946701</v>
      </c>
      <c r="T3346" s="18">
        <f t="shared" si="366"/>
        <v>1.0028215596802215</v>
      </c>
      <c r="U3346" s="18">
        <f t="shared" si="367"/>
        <v>0.56079496045451982</v>
      </c>
      <c r="V3346" s="30">
        <v>499.29149999999998</v>
      </c>
      <c r="W3346" s="3" t="s">
        <v>47</v>
      </c>
      <c r="X3346" s="3" t="s">
        <v>47</v>
      </c>
      <c r="Y3346" s="3" t="s">
        <v>47</v>
      </c>
      <c r="Z3346" s="3" t="s">
        <v>47</v>
      </c>
      <c r="AA3346" s="3" t="s">
        <v>65</v>
      </c>
      <c r="AB3346" s="12" t="s">
        <v>47</v>
      </c>
      <c r="AC3346" s="3" t="s">
        <v>47</v>
      </c>
      <c r="AD3346" s="3" t="s">
        <v>47</v>
      </c>
      <c r="AE3346" s="3" t="s">
        <v>47</v>
      </c>
      <c r="AF3346" s="3" t="s">
        <v>47</v>
      </c>
      <c r="AH3346" s="3" t="s">
        <v>47</v>
      </c>
      <c r="AI3346" s="3" t="s">
        <v>47</v>
      </c>
      <c r="AK3346" s="3" t="s">
        <v>47</v>
      </c>
      <c r="AL3346" s="3" t="s">
        <v>48</v>
      </c>
      <c r="AU3346" s="3">
        <v>1</v>
      </c>
      <c r="AV3346" s="3">
        <v>12</v>
      </c>
      <c r="AW3346" s="3">
        <v>1</v>
      </c>
      <c r="AX3346" s="3">
        <v>12</v>
      </c>
      <c r="AY3346" s="3">
        <v>100</v>
      </c>
      <c r="AZ3346" s="6" t="str">
        <f t="shared" si="368"/>
        <v>2116.5</v>
      </c>
      <c r="BC3346" s="12" t="s">
        <v>8271</v>
      </c>
      <c r="BJ3346" s="12">
        <f t="shared" si="369"/>
        <v>0</v>
      </c>
      <c r="BK3346" s="12">
        <f t="shared" si="370"/>
        <v>0</v>
      </c>
      <c r="BW3346" s="3" t="s">
        <v>8272</v>
      </c>
      <c r="CQ3346" s="3" t="str">
        <f>CONCATENATE(baseURL!$A$1,baseURL!$B$1,baseURL!$C$1,".",C3346,".",L3346,".pkl&amp;seq=",BC3346)</f>
        <v>http://proteomics.broadinstitute.org/millscripts/viewfeed.pl?side=xl&amp;cycle=1&amp;fixedMods=iaaC&amp;file=msdataSM/iPRG2012_nd/cpick_in/iPRG2012_nd.2116.5.0.pkl&amp;seq=ALPNQQVLSKLER</v>
      </c>
    </row>
    <row r="3347" spans="1:95" x14ac:dyDescent="0.2">
      <c r="A3347" s="3">
        <v>2804</v>
      </c>
      <c r="B3347" s="2" t="s">
        <v>8273</v>
      </c>
      <c r="C3347" s="2" t="s">
        <v>8274</v>
      </c>
      <c r="D3347" s="3">
        <v>8822</v>
      </c>
      <c r="E3347" s="3">
        <v>8813</v>
      </c>
      <c r="F3347" s="3">
        <v>44444</v>
      </c>
      <c r="G3347" s="3">
        <v>10928</v>
      </c>
      <c r="H3347" s="3">
        <v>33.915999999999997</v>
      </c>
      <c r="I3347" s="30">
        <v>562.31412999999998</v>
      </c>
      <c r="J3347" s="30">
        <v>562.0612969</v>
      </c>
      <c r="K3347" s="30">
        <v>0.25283</v>
      </c>
      <c r="L3347" s="3">
        <v>0</v>
      </c>
      <c r="M3347" s="3">
        <v>4</v>
      </c>
      <c r="N3347" s="10">
        <f t="shared" si="364"/>
        <v>1</v>
      </c>
      <c r="O3347" s="35">
        <v>4</v>
      </c>
      <c r="P3347" s="17"/>
      <c r="Q3347" s="40">
        <v>2245.2186700000002</v>
      </c>
      <c r="R3347" s="40">
        <v>562.06012999999996</v>
      </c>
      <c r="S3347" s="18">
        <f t="shared" si="365"/>
        <v>451.90894433308961</v>
      </c>
      <c r="T3347" s="18">
        <f t="shared" si="366"/>
        <v>2.0761123904017613</v>
      </c>
      <c r="U3347" s="18">
        <f t="shared" si="367"/>
        <v>1.9037109072778278</v>
      </c>
      <c r="V3347" s="30">
        <v>562.06119999999999</v>
      </c>
      <c r="W3347" s="3" t="s">
        <v>47</v>
      </c>
      <c r="Z3347" s="3" t="s">
        <v>47</v>
      </c>
      <c r="AA3347" s="3" t="s">
        <v>47</v>
      </c>
      <c r="AB3347" s="12" t="s">
        <v>48</v>
      </c>
      <c r="AC3347" s="3" t="s">
        <v>48</v>
      </c>
      <c r="AF3347" s="3" t="s">
        <v>48</v>
      </c>
      <c r="AI3347" s="3" t="s">
        <v>48</v>
      </c>
      <c r="AK3347" s="3" t="s">
        <v>47</v>
      </c>
      <c r="AL3347" s="3" t="s">
        <v>48</v>
      </c>
      <c r="AU3347" s="3">
        <v>0</v>
      </c>
      <c r="AV3347" s="3">
        <v>4</v>
      </c>
      <c r="AW3347" s="3">
        <v>1</v>
      </c>
      <c r="AX3347" s="3">
        <v>4</v>
      </c>
      <c r="AY3347" s="3">
        <v>100</v>
      </c>
      <c r="AZ3347" s="6" t="str">
        <f t="shared" si="368"/>
        <v>2116.7</v>
      </c>
      <c r="BC3347" s="12" t="s">
        <v>8275</v>
      </c>
      <c r="BJ3347" s="12">
        <f t="shared" si="369"/>
        <v>0</v>
      </c>
      <c r="BK3347" s="12">
        <f t="shared" si="370"/>
        <v>0</v>
      </c>
      <c r="CQ3347" s="3" t="str">
        <f>CONCATENATE(baseURL!$A$1,baseURL!$B$1,baseURL!$C$1,".",C3347,".",L3347,".pkl&amp;seq=",BC3347)</f>
        <v>http://proteomics.broadinstitute.org/millscripts/viewfeed.pl?side=xl&amp;cycle=1&amp;fixedMods=iaaC&amp;file=msdataSM/iPRG2012_nd/cpick_in/iPRG2012_nd.2116.7.0.pkl&amp;seq=LGSLVGQDSGYVGGLPKNVKEK</v>
      </c>
    </row>
    <row r="3348" spans="1:95" x14ac:dyDescent="0.2">
      <c r="A3348" s="3">
        <v>432</v>
      </c>
      <c r="B3348" s="2" t="s">
        <v>8276</v>
      </c>
      <c r="C3348" s="2" t="s">
        <v>8277</v>
      </c>
      <c r="D3348" s="3">
        <v>8838</v>
      </c>
      <c r="E3348" s="3">
        <v>8829</v>
      </c>
      <c r="F3348" s="3">
        <v>44468</v>
      </c>
      <c r="G3348" s="3">
        <v>10945</v>
      </c>
      <c r="H3348" s="3">
        <v>33.948599999999999</v>
      </c>
      <c r="I3348" s="30">
        <v>665.83478000000002</v>
      </c>
      <c r="J3348" s="30">
        <v>666.32971799999996</v>
      </c>
      <c r="K3348" s="30">
        <v>-0.49493999999999999</v>
      </c>
      <c r="L3348" s="3">
        <v>0</v>
      </c>
      <c r="M3348" s="3">
        <v>2</v>
      </c>
      <c r="N3348" s="10">
        <f t="shared" si="364"/>
        <v>1</v>
      </c>
      <c r="O3348" s="35">
        <v>2</v>
      </c>
      <c r="P3348" s="17"/>
      <c r="Q3348" s="40">
        <v>1330.6637599999999</v>
      </c>
      <c r="R3348" s="40">
        <v>665.83551999999997</v>
      </c>
      <c r="S3348" s="18">
        <f t="shared" si="365"/>
        <v>-1.1113855865644853</v>
      </c>
      <c r="T3348" s="18">
        <f t="shared" si="366"/>
        <v>742.22234343998809</v>
      </c>
      <c r="U3348" s="18">
        <f t="shared" si="367"/>
        <v>742.19530973659755</v>
      </c>
      <c r="V3348" s="30">
        <v>666.3297</v>
      </c>
      <c r="W3348" s="3" t="s">
        <v>47</v>
      </c>
      <c r="X3348" s="3" t="s">
        <v>65</v>
      </c>
      <c r="Y3348" s="3" t="s">
        <v>65</v>
      </c>
      <c r="Z3348" s="3" t="s">
        <v>48</v>
      </c>
      <c r="AA3348" s="3" t="s">
        <v>47</v>
      </c>
      <c r="AB3348" s="12" t="s">
        <v>47</v>
      </c>
      <c r="AC3348" s="3" t="s">
        <v>47</v>
      </c>
      <c r="AD3348" s="3" t="s">
        <v>47</v>
      </c>
      <c r="AF3348" s="3" t="s">
        <v>47</v>
      </c>
      <c r="AG3348" s="3" t="s">
        <v>47</v>
      </c>
      <c r="AI3348" s="3" t="s">
        <v>47</v>
      </c>
      <c r="AK3348" s="3" t="s">
        <v>47</v>
      </c>
      <c r="AO3348" s="3" t="s">
        <v>47</v>
      </c>
      <c r="AU3348" s="3">
        <v>2</v>
      </c>
      <c r="AV3348" s="3">
        <v>10</v>
      </c>
      <c r="AW3348" s="3">
        <v>2</v>
      </c>
      <c r="AX3348" s="3">
        <v>7</v>
      </c>
      <c r="AY3348" s="3">
        <v>70</v>
      </c>
      <c r="AZ3348" s="6" t="str">
        <f t="shared" si="368"/>
        <v>2117.10</v>
      </c>
      <c r="BB3348" s="12" t="s">
        <v>79</v>
      </c>
      <c r="BC3348" s="12" t="s">
        <v>8066</v>
      </c>
      <c r="BJ3348" s="12">
        <f t="shared" si="369"/>
        <v>0</v>
      </c>
      <c r="BK3348" s="12">
        <f t="shared" si="370"/>
        <v>0</v>
      </c>
      <c r="BP3348" s="3" t="s">
        <v>54</v>
      </c>
      <c r="BR3348" s="3" t="s">
        <v>54</v>
      </c>
      <c r="BS3348" s="3" t="s">
        <v>8278</v>
      </c>
      <c r="BT3348" s="3" t="s">
        <v>8171</v>
      </c>
      <c r="BU3348" s="3" t="s">
        <v>8171</v>
      </c>
      <c r="BY3348" s="3" t="s">
        <v>8278</v>
      </c>
      <c r="CE3348" s="3" t="s">
        <v>8278</v>
      </c>
      <c r="CQ3348" s="3" t="str">
        <f>CONCATENATE(baseURL!$A$1,baseURL!$B$1,"+Acetyl",baseURL!$C$1,".",C3348,".",L3348,".pkl&amp;seq=",BC3348,"&amp;varMods=Deamidated-N")</f>
        <v>http://proteomics.broadinstitute.org/millscripts/viewfeed.pl?side=xl&amp;cycle=1&amp;fixedMods=iaaC+Acetyl&amp;file=msdataSM/iPRG2012_nd/cpick_in/iPRG2012_nd.2117.10.0.pkl&amp;seq=SAPAANGEVPTFK&amp;varMods=Deamidated-N</v>
      </c>
    </row>
    <row r="3349" spans="1:95" x14ac:dyDescent="0.2">
      <c r="A3349" s="3">
        <v>328</v>
      </c>
      <c r="B3349" s="2" t="s">
        <v>8279</v>
      </c>
      <c r="C3349" s="2" t="s">
        <v>8280</v>
      </c>
      <c r="D3349" s="3">
        <v>8839</v>
      </c>
      <c r="E3349" s="3">
        <v>8830</v>
      </c>
      <c r="F3349" s="3">
        <v>44469</v>
      </c>
      <c r="G3349" s="3">
        <v>10946</v>
      </c>
      <c r="H3349" s="3">
        <v>33.950200000000002</v>
      </c>
      <c r="I3349" s="30">
        <v>851.42046000000005</v>
      </c>
      <c r="J3349" s="30">
        <v>851.41931409999995</v>
      </c>
      <c r="K3349" s="30">
        <v>1.15E-3</v>
      </c>
      <c r="L3349" s="3">
        <v>0</v>
      </c>
      <c r="M3349" s="3">
        <v>2</v>
      </c>
      <c r="N3349" s="10">
        <f t="shared" si="364"/>
        <v>1</v>
      </c>
      <c r="O3349" s="35">
        <v>2</v>
      </c>
      <c r="P3349" s="17"/>
      <c r="Q3349" s="40">
        <v>1701.82898</v>
      </c>
      <c r="R3349" s="40">
        <v>851.41813000000002</v>
      </c>
      <c r="S3349" s="18">
        <f t="shared" si="365"/>
        <v>2.7366107414567633</v>
      </c>
      <c r="T3349" s="18">
        <f t="shared" si="366"/>
        <v>1.3907385316450644</v>
      </c>
      <c r="U3349" s="18">
        <f t="shared" si="367"/>
        <v>1.3741779259526594</v>
      </c>
      <c r="V3349" s="30">
        <v>851.41930000000002</v>
      </c>
      <c r="Z3349" s="3" t="s">
        <v>47</v>
      </c>
      <c r="AF3349" s="3" t="s">
        <v>47</v>
      </c>
      <c r="AG3349" s="3" t="s">
        <v>47</v>
      </c>
      <c r="AH3349" s="3" t="s">
        <v>48</v>
      </c>
      <c r="AL3349" s="3" t="s">
        <v>52</v>
      </c>
      <c r="AU3349" s="3">
        <v>0</v>
      </c>
      <c r="AV3349" s="3">
        <v>3</v>
      </c>
      <c r="AW3349" s="3">
        <v>1</v>
      </c>
      <c r="AX3349" s="3">
        <v>3</v>
      </c>
      <c r="AY3349" s="3">
        <v>100</v>
      </c>
      <c r="AZ3349" s="6" t="str">
        <f t="shared" si="368"/>
        <v>2117.11</v>
      </c>
      <c r="BC3349" s="12" t="s">
        <v>8281</v>
      </c>
      <c r="BJ3349" s="12">
        <f t="shared" si="369"/>
        <v>0</v>
      </c>
      <c r="BK3349" s="12">
        <f t="shared" si="370"/>
        <v>0</v>
      </c>
      <c r="CQ3349" s="3" t="str">
        <f>CONCATENATE(baseURL!$A$1,baseURL!$B$1,baseURL!$C$1,".",C3349,".",L3349,".pkl&amp;seq=",BC3349)</f>
        <v>http://proteomics.broadinstitute.org/millscripts/viewfeed.pl?side=xl&amp;cycle=1&amp;fixedMods=iaaC&amp;file=msdataSM/iPRG2012_nd/cpick_in/iPRG2012_nd.2117.11.0.pkl&amp;seq=EGTVPTDLDQETGLAR</v>
      </c>
    </row>
    <row r="3350" spans="1:95" x14ac:dyDescent="0.2">
      <c r="A3350" s="3">
        <v>2579</v>
      </c>
      <c r="B3350" s="2" t="s">
        <v>8282</v>
      </c>
      <c r="C3350" s="2" t="s">
        <v>8268</v>
      </c>
      <c r="D3350" s="3">
        <v>8831</v>
      </c>
      <c r="E3350" s="3">
        <v>8822</v>
      </c>
      <c r="F3350" s="3">
        <v>44461</v>
      </c>
      <c r="G3350" s="3">
        <v>10938</v>
      </c>
      <c r="H3350" s="3">
        <v>33.936900000000001</v>
      </c>
      <c r="I3350" s="30">
        <v>496.28489999999999</v>
      </c>
      <c r="J3350" s="30">
        <v>496.28444780000001</v>
      </c>
      <c r="K3350" s="30">
        <v>4.4999999999999999E-4</v>
      </c>
      <c r="L3350" s="3">
        <v>3</v>
      </c>
      <c r="M3350" s="3">
        <v>3</v>
      </c>
      <c r="N3350" s="10">
        <f t="shared" si="364"/>
        <v>1</v>
      </c>
      <c r="O3350" s="35">
        <v>3</v>
      </c>
      <c r="P3350" s="17"/>
      <c r="Q3350" s="40">
        <v>1486.83764</v>
      </c>
      <c r="R3350" s="40">
        <v>496.28406000000001</v>
      </c>
      <c r="S3350" s="18">
        <f t="shared" si="365"/>
        <v>1.6925790443126671</v>
      </c>
      <c r="T3350" s="18">
        <f t="shared" si="366"/>
        <v>0.78140732547123504</v>
      </c>
      <c r="U3350" s="18">
        <f t="shared" si="367"/>
        <v>0.28209650736635483</v>
      </c>
      <c r="V3350" s="30">
        <v>496.2842</v>
      </c>
      <c r="W3350" s="3" t="s">
        <v>47</v>
      </c>
      <c r="Z3350" s="3" t="s">
        <v>47</v>
      </c>
      <c r="AB3350" s="12" t="s">
        <v>47</v>
      </c>
      <c r="AC3350" s="3" t="s">
        <v>47</v>
      </c>
      <c r="AD3350" s="3" t="s">
        <v>47</v>
      </c>
      <c r="AE3350" s="3" t="s">
        <v>47</v>
      </c>
      <c r="AG3350" s="3" t="s">
        <v>47</v>
      </c>
      <c r="AH3350" s="3" t="s">
        <v>47</v>
      </c>
      <c r="AI3350" s="3" t="s">
        <v>47</v>
      </c>
      <c r="AK3350" s="3" t="s">
        <v>47</v>
      </c>
      <c r="AL3350" s="3" t="s">
        <v>47</v>
      </c>
      <c r="AN3350" s="3" t="s">
        <v>47</v>
      </c>
      <c r="AU3350" s="3">
        <v>0</v>
      </c>
      <c r="AV3350" s="3">
        <v>12</v>
      </c>
      <c r="AW3350" s="3">
        <v>1</v>
      </c>
      <c r="AX3350" s="3">
        <v>12</v>
      </c>
      <c r="AY3350" s="3">
        <v>100</v>
      </c>
      <c r="AZ3350" s="6" t="str">
        <f t="shared" si="368"/>
        <v>2117.3</v>
      </c>
      <c r="BC3350" s="12" t="s">
        <v>8283</v>
      </c>
      <c r="BJ3350" s="12">
        <f t="shared" si="369"/>
        <v>0</v>
      </c>
      <c r="BK3350" s="12">
        <f t="shared" si="370"/>
        <v>0</v>
      </c>
      <c r="CQ3350" s="3" t="str">
        <f>CONCATENATE(baseURL!$A$1,baseURL!$B$1,baseURL!$C$1,".",C3350,".",L3350,".pkl&amp;seq=",BC3350)</f>
        <v>http://proteomics.broadinstitute.org/millscripts/viewfeed.pl?side=xl&amp;cycle=1&amp;fixedMods=iaaC&amp;file=msdataSM/iPRG2012_nd/cpick_in/iPRG2012_nd.2117.3.3.pkl&amp;seq=SLFPAGTVSGAPKVR</v>
      </c>
    </row>
    <row r="3351" spans="1:95" x14ac:dyDescent="0.2">
      <c r="A3351" s="3">
        <v>7312</v>
      </c>
      <c r="B3351" s="2" t="s">
        <v>8284</v>
      </c>
      <c r="C3351" s="2" t="s">
        <v>8285</v>
      </c>
      <c r="D3351" s="3">
        <v>8833</v>
      </c>
      <c r="E3351" s="3">
        <v>8824</v>
      </c>
      <c r="F3351" s="3">
        <v>44463</v>
      </c>
      <c r="G3351" s="3">
        <v>10940</v>
      </c>
      <c r="H3351" s="3">
        <v>33.940199999999997</v>
      </c>
      <c r="I3351" s="30">
        <v>546.06005000000005</v>
      </c>
      <c r="J3351" s="30">
        <v>546.06011739999997</v>
      </c>
      <c r="K3351" s="30">
        <v>-6.9999999999999994E-5</v>
      </c>
      <c r="L3351" s="3">
        <v>0</v>
      </c>
      <c r="M3351" s="3">
        <v>4</v>
      </c>
      <c r="N3351" s="10">
        <f t="shared" si="364"/>
        <v>1</v>
      </c>
      <c r="O3351" s="35">
        <v>4</v>
      </c>
      <c r="P3351" s="17"/>
      <c r="Q3351" s="40">
        <v>2181.2165500000001</v>
      </c>
      <c r="R3351" s="40">
        <v>546.05958999999996</v>
      </c>
      <c r="S3351" s="18">
        <f t="shared" si="365"/>
        <v>0.84239890391663463</v>
      </c>
      <c r="T3351" s="18">
        <f t="shared" si="366"/>
        <v>0.96582865619107194</v>
      </c>
      <c r="U3351" s="18">
        <f t="shared" si="367"/>
        <v>0.56770360907521678</v>
      </c>
      <c r="V3351" s="30">
        <v>546.05989999999997</v>
      </c>
      <c r="W3351" s="3" t="s">
        <v>47</v>
      </c>
      <c r="X3351" s="3" t="s">
        <v>47</v>
      </c>
      <c r="Y3351" s="3" t="s">
        <v>47</v>
      </c>
      <c r="Z3351" s="3" t="s">
        <v>52</v>
      </c>
      <c r="AA3351" s="3" t="s">
        <v>48</v>
      </c>
      <c r="AB3351" s="12" t="s">
        <v>47</v>
      </c>
      <c r="AC3351" s="3" t="s">
        <v>47</v>
      </c>
      <c r="AE3351" s="3" t="s">
        <v>65</v>
      </c>
      <c r="AF3351" s="3" t="s">
        <v>47</v>
      </c>
      <c r="AG3351" s="3" t="s">
        <v>52</v>
      </c>
      <c r="AH3351" s="3" t="s">
        <v>52</v>
      </c>
      <c r="AI3351" s="3" t="s">
        <v>47</v>
      </c>
      <c r="AL3351" s="3" t="s">
        <v>52</v>
      </c>
      <c r="AP3351" s="3" t="s">
        <v>52</v>
      </c>
      <c r="AU3351" s="3">
        <v>1</v>
      </c>
      <c r="AV3351" s="3">
        <v>7</v>
      </c>
      <c r="AW3351" s="3">
        <v>1</v>
      </c>
      <c r="AX3351" s="3">
        <v>7</v>
      </c>
      <c r="AY3351" s="3">
        <v>100</v>
      </c>
      <c r="AZ3351" s="6" t="str">
        <f t="shared" si="368"/>
        <v>2117.5</v>
      </c>
      <c r="BC3351" s="12" t="s">
        <v>8286</v>
      </c>
      <c r="BJ3351" s="12">
        <f t="shared" si="369"/>
        <v>0</v>
      </c>
      <c r="BK3351" s="12">
        <f t="shared" si="370"/>
        <v>0</v>
      </c>
      <c r="CA3351" s="3" t="s">
        <v>8287</v>
      </c>
      <c r="CQ3351" s="3" t="str">
        <f>CONCATENATE(baseURL!$A$1,baseURL!$B$1,baseURL!$C$1,".",C3351,".",L3351,".pkl&amp;seq=",BC3351)</f>
        <v>http://proteomics.broadinstitute.org/millscripts/viewfeed.pl?side=xl&amp;cycle=1&amp;fixedMods=iaaC&amp;file=msdataSM/iPRG2012_nd/cpick_in/iPRG2012_nd.2117.5.0.pkl&amp;seq=AGELLKEKKVYPDVLYTSK</v>
      </c>
    </row>
    <row r="3352" spans="1:95" x14ac:dyDescent="0.2">
      <c r="A3352" s="3">
        <v>5203</v>
      </c>
      <c r="B3352" s="2" t="s">
        <v>8288</v>
      </c>
      <c r="C3352" s="2" t="s">
        <v>8273</v>
      </c>
      <c r="D3352" s="3">
        <v>8836</v>
      </c>
      <c r="E3352" s="3">
        <v>8827</v>
      </c>
      <c r="F3352" s="3">
        <v>44466</v>
      </c>
      <c r="G3352" s="3">
        <v>10943</v>
      </c>
      <c r="H3352" s="3">
        <v>33.9452</v>
      </c>
      <c r="I3352" s="30">
        <v>616.99598000000003</v>
      </c>
      <c r="J3352" s="30">
        <v>616.99537929999997</v>
      </c>
      <c r="K3352" s="30">
        <v>5.9999999999999995E-4</v>
      </c>
      <c r="L3352" s="3">
        <v>3</v>
      </c>
      <c r="M3352" s="3">
        <v>3</v>
      </c>
      <c r="N3352" s="10">
        <f t="shared" si="364"/>
        <v>1</v>
      </c>
      <c r="O3352" s="35">
        <v>3</v>
      </c>
      <c r="P3352" s="17"/>
      <c r="Q3352" s="40">
        <v>1848.9701700000001</v>
      </c>
      <c r="R3352" s="40">
        <v>616.99491</v>
      </c>
      <c r="S3352" s="18">
        <f t="shared" si="365"/>
        <v>1.7342120375466206</v>
      </c>
      <c r="T3352" s="18">
        <f t="shared" si="366"/>
        <v>0.76062215807156086</v>
      </c>
      <c r="U3352" s="18">
        <f t="shared" si="367"/>
        <v>0.47002008484955154</v>
      </c>
      <c r="V3352" s="30">
        <v>616.99519999999995</v>
      </c>
      <c r="W3352" s="3" t="s">
        <v>47</v>
      </c>
      <c r="X3352" s="3" t="s">
        <v>47</v>
      </c>
      <c r="Y3352" s="3" t="s">
        <v>47</v>
      </c>
      <c r="Z3352" s="3" t="s">
        <v>47</v>
      </c>
      <c r="AA3352" s="3" t="s">
        <v>47</v>
      </c>
      <c r="AB3352" s="12" t="s">
        <v>47</v>
      </c>
      <c r="AC3352" s="3" t="s">
        <v>47</v>
      </c>
      <c r="AD3352" s="3" t="s">
        <v>47</v>
      </c>
      <c r="AE3352" s="3" t="s">
        <v>47</v>
      </c>
      <c r="AF3352" s="3" t="s">
        <v>47</v>
      </c>
      <c r="AG3352" s="3" t="s">
        <v>47</v>
      </c>
      <c r="AH3352" s="3" t="s">
        <v>47</v>
      </c>
      <c r="AI3352" s="3" t="s">
        <v>47</v>
      </c>
      <c r="AJ3352" s="3" t="s">
        <v>47</v>
      </c>
      <c r="AK3352" s="3" t="s">
        <v>47</v>
      </c>
      <c r="AL3352" s="3" t="s">
        <v>47</v>
      </c>
      <c r="AM3352" s="3" t="s">
        <v>47</v>
      </c>
      <c r="AN3352" s="3" t="s">
        <v>47</v>
      </c>
      <c r="AU3352" s="3">
        <v>0</v>
      </c>
      <c r="AV3352" s="3">
        <v>18</v>
      </c>
      <c r="AW3352" s="3">
        <v>1</v>
      </c>
      <c r="AX3352" s="3">
        <v>18</v>
      </c>
      <c r="AY3352" s="3">
        <v>100</v>
      </c>
      <c r="AZ3352" s="6" t="str">
        <f t="shared" si="368"/>
        <v>2117.8</v>
      </c>
      <c r="BC3352" s="12" t="s">
        <v>8289</v>
      </c>
      <c r="BJ3352" s="12">
        <f t="shared" si="369"/>
        <v>0</v>
      </c>
      <c r="BK3352" s="12">
        <f t="shared" si="370"/>
        <v>0</v>
      </c>
      <c r="CQ3352" s="3" t="str">
        <f>CONCATENATE(baseURL!$A$1,baseURL!$B$1,baseURL!$C$1,".",C3352,".",L3352,".pkl&amp;seq=",BC3352)</f>
        <v>http://proteomics.broadinstitute.org/millscripts/viewfeed.pl?side=xl&amp;cycle=1&amp;fixedMods=iaaC&amp;file=msdataSM/iPRG2012_nd/cpick_in/iPRG2012_nd.2117.8.3.pkl&amp;seq=TLTTVQGVPEEYDLKR</v>
      </c>
    </row>
    <row r="3353" spans="1:95" x14ac:dyDescent="0.2">
      <c r="A3353" s="3">
        <v>6004</v>
      </c>
      <c r="B3353" s="2" t="s">
        <v>8290</v>
      </c>
      <c r="C3353" s="2" t="s">
        <v>8291</v>
      </c>
      <c r="D3353" s="3">
        <v>8849</v>
      </c>
      <c r="E3353" s="3">
        <v>8840</v>
      </c>
      <c r="F3353" s="3">
        <v>44489</v>
      </c>
      <c r="G3353" s="3">
        <v>10957</v>
      </c>
      <c r="H3353" s="3">
        <v>33.966200000000001</v>
      </c>
      <c r="I3353" s="30">
        <v>613.75251000000003</v>
      </c>
      <c r="J3353" s="30">
        <v>614.33808580000004</v>
      </c>
      <c r="K3353" s="30">
        <v>-0.58557999999999999</v>
      </c>
      <c r="L3353" s="3">
        <v>0</v>
      </c>
      <c r="M3353" s="3">
        <v>2</v>
      </c>
      <c r="N3353" s="10">
        <f t="shared" si="364"/>
        <v>1</v>
      </c>
      <c r="O3353" s="35">
        <v>2</v>
      </c>
      <c r="P3353" s="17"/>
      <c r="Q3353" s="40">
        <v>1227.6691800000001</v>
      </c>
      <c r="R3353" s="40">
        <v>614.33822999999995</v>
      </c>
      <c r="S3353" s="18">
        <f t="shared" si="365"/>
        <v>-953.41616620525781</v>
      </c>
      <c r="T3353" s="18">
        <f t="shared" si="366"/>
        <v>-0.23472411916930258</v>
      </c>
      <c r="U3353" s="18">
        <f t="shared" si="367"/>
        <v>-0.21160981614176158</v>
      </c>
      <c r="V3353" s="30">
        <v>614.33810000000005</v>
      </c>
      <c r="W3353" s="3" t="s">
        <v>47</v>
      </c>
      <c r="X3353" s="3" t="s">
        <v>47</v>
      </c>
      <c r="Y3353" s="3" t="s">
        <v>47</v>
      </c>
      <c r="Z3353" s="3" t="s">
        <v>47</v>
      </c>
      <c r="AA3353" s="3" t="s">
        <v>48</v>
      </c>
      <c r="AB3353" s="12" t="s">
        <v>47</v>
      </c>
      <c r="AC3353" s="3" t="s">
        <v>47</v>
      </c>
      <c r="AD3353" s="3" t="s">
        <v>47</v>
      </c>
      <c r="AE3353" s="3" t="s">
        <v>47</v>
      </c>
      <c r="AF3353" s="3" t="s">
        <v>47</v>
      </c>
      <c r="AH3353" s="3" t="s">
        <v>47</v>
      </c>
      <c r="AI3353" s="3" t="s">
        <v>47</v>
      </c>
      <c r="AK3353" s="3" t="s">
        <v>47</v>
      </c>
      <c r="AL3353" s="3" t="s">
        <v>47</v>
      </c>
      <c r="AU3353" s="3">
        <v>0</v>
      </c>
      <c r="AV3353" s="3">
        <v>13</v>
      </c>
      <c r="AW3353" s="3">
        <v>1</v>
      </c>
      <c r="AX3353" s="3">
        <v>13</v>
      </c>
      <c r="AY3353" s="3">
        <v>100</v>
      </c>
      <c r="AZ3353" s="6" t="str">
        <f t="shared" si="368"/>
        <v>2118.10</v>
      </c>
      <c r="BC3353" s="12" t="s">
        <v>8222</v>
      </c>
      <c r="BJ3353" s="12">
        <f t="shared" si="369"/>
        <v>0</v>
      </c>
      <c r="BK3353" s="12">
        <f t="shared" si="370"/>
        <v>0</v>
      </c>
      <c r="CQ3353" s="3" t="str">
        <f>CONCATENATE(baseURL!$A$1,baseURL!$B$1,baseURL!$C$1,".",C3353,".",L3353,".pkl&amp;seq=",BC3353)</f>
        <v>http://proteomics.broadinstitute.org/millscripts/viewfeed.pl?side=xl&amp;cycle=1&amp;fixedMods=iaaC&amp;file=msdataSM/iPRG2012_nd/cpick_in/iPRG2012_nd.2118.10.0.pkl&amp;seq=TNNPETLVALR</v>
      </c>
    </row>
    <row r="3354" spans="1:95" x14ac:dyDescent="0.2">
      <c r="A3354" s="3">
        <v>3690</v>
      </c>
      <c r="B3354" s="2" t="s">
        <v>8292</v>
      </c>
      <c r="C3354" s="2" t="s">
        <v>8276</v>
      </c>
      <c r="D3354" s="3">
        <v>8850</v>
      </c>
      <c r="E3354" s="3">
        <v>8841</v>
      </c>
      <c r="F3354" s="3">
        <v>44490</v>
      </c>
      <c r="G3354" s="3">
        <v>10958</v>
      </c>
      <c r="H3354" s="3">
        <v>33.9679</v>
      </c>
      <c r="I3354" s="30">
        <v>675.36573999999996</v>
      </c>
      <c r="J3354" s="30">
        <v>675.36663190000002</v>
      </c>
      <c r="K3354" s="30">
        <v>-8.8999999999999995E-4</v>
      </c>
      <c r="L3354" s="3">
        <v>0</v>
      </c>
      <c r="M3354" s="3">
        <v>3</v>
      </c>
      <c r="N3354" s="10">
        <f t="shared" si="364"/>
        <v>1</v>
      </c>
      <c r="O3354" s="35">
        <v>3</v>
      </c>
      <c r="P3354" s="17"/>
      <c r="Q3354" s="40">
        <v>2024.0811200000001</v>
      </c>
      <c r="R3354" s="40">
        <v>675.36522000000002</v>
      </c>
      <c r="S3354" s="18">
        <f t="shared" si="365"/>
        <v>0.76995377395608466</v>
      </c>
      <c r="T3354" s="18">
        <f t="shared" si="366"/>
        <v>2.0905725645654258</v>
      </c>
      <c r="U3354" s="18">
        <f t="shared" si="367"/>
        <v>1.8952708283549782</v>
      </c>
      <c r="V3354" s="30">
        <v>675.36649999999997</v>
      </c>
      <c r="W3354" s="3" t="s">
        <v>47</v>
      </c>
      <c r="X3354" s="3" t="s">
        <v>47</v>
      </c>
      <c r="Y3354" s="3" t="s">
        <v>47</v>
      </c>
      <c r="Z3354" s="3" t="s">
        <v>47</v>
      </c>
      <c r="AA3354" s="3" t="s">
        <v>47</v>
      </c>
      <c r="AB3354" s="12" t="s">
        <v>47</v>
      </c>
      <c r="AC3354" s="3" t="s">
        <v>47</v>
      </c>
      <c r="AE3354" s="3" t="s">
        <v>48</v>
      </c>
      <c r="AF3354" s="3" t="s">
        <v>47</v>
      </c>
      <c r="AG3354" s="3" t="s">
        <v>47</v>
      </c>
      <c r="AH3354" s="3" t="s">
        <v>47</v>
      </c>
      <c r="AI3354" s="3" t="s">
        <v>48</v>
      </c>
      <c r="AL3354" s="3" t="s">
        <v>47</v>
      </c>
      <c r="AU3354" s="3">
        <v>0</v>
      </c>
      <c r="AV3354" s="3">
        <v>11</v>
      </c>
      <c r="AW3354" s="3">
        <v>1</v>
      </c>
      <c r="AX3354" s="3">
        <v>11</v>
      </c>
      <c r="AY3354" s="3">
        <v>100</v>
      </c>
      <c r="AZ3354" s="6" t="str">
        <f t="shared" si="368"/>
        <v>2118.11</v>
      </c>
      <c r="BC3354" s="12" t="s">
        <v>7865</v>
      </c>
      <c r="BJ3354" s="12">
        <f t="shared" si="369"/>
        <v>0</v>
      </c>
      <c r="BK3354" s="12">
        <f t="shared" si="370"/>
        <v>0</v>
      </c>
      <c r="CQ3354" s="3" t="str">
        <f>CONCATENATE(baseURL!$A$1,baseURL!$B$1,baseURL!$C$1,".",C3354,".",L3354,".pkl&amp;seq=",BC3354)</f>
        <v>http://proteomics.broadinstitute.org/millscripts/viewfeed.pl?side=xl&amp;cycle=1&amp;fixedMods=iaaC&amp;file=msdataSM/iPRG2012_nd/cpick_in/iPRG2012_nd.2118.11.0.pkl&amp;seq=QTVLLAHYPPTVQAGEATK</v>
      </c>
    </row>
    <row r="3355" spans="1:95" x14ac:dyDescent="0.2">
      <c r="A3355" s="3">
        <v>177</v>
      </c>
      <c r="B3355" s="2" t="s">
        <v>8293</v>
      </c>
      <c r="C3355" s="2" t="s">
        <v>8294</v>
      </c>
      <c r="D3355" s="3">
        <v>8852</v>
      </c>
      <c r="E3355" s="3">
        <v>8843</v>
      </c>
      <c r="F3355" s="3">
        <v>44492</v>
      </c>
      <c r="G3355" s="3">
        <v>10960</v>
      </c>
      <c r="H3355" s="3">
        <v>33.971200000000003</v>
      </c>
      <c r="I3355" s="30">
        <v>703.36005999999998</v>
      </c>
      <c r="J3355" s="30">
        <v>703.3566505</v>
      </c>
      <c r="K3355" s="30">
        <v>3.4099999999999998E-3</v>
      </c>
      <c r="L3355" s="3">
        <v>2</v>
      </c>
      <c r="M3355" s="3">
        <v>2</v>
      </c>
      <c r="N3355" s="10">
        <f t="shared" si="364"/>
        <v>1</v>
      </c>
      <c r="O3355" s="35">
        <v>2</v>
      </c>
      <c r="P3355" s="17"/>
      <c r="Q3355" s="40">
        <v>1405.7070200000001</v>
      </c>
      <c r="R3355" s="40">
        <v>703.35715000000005</v>
      </c>
      <c r="S3355" s="18">
        <f t="shared" si="365"/>
        <v>4.1373006586041159</v>
      </c>
      <c r="T3355" s="18">
        <f t="shared" si="366"/>
        <v>-0.71016552550334111</v>
      </c>
      <c r="U3355" s="18">
        <f t="shared" si="367"/>
        <v>-0.63978876165647502</v>
      </c>
      <c r="V3355" s="30">
        <v>703.35670000000005</v>
      </c>
      <c r="W3355" s="3" t="s">
        <v>47</v>
      </c>
      <c r="X3355" s="3" t="s">
        <v>47</v>
      </c>
      <c r="Y3355" s="3" t="s">
        <v>65</v>
      </c>
      <c r="Z3355" s="3" t="s">
        <v>47</v>
      </c>
      <c r="AA3355" s="3" t="s">
        <v>47</v>
      </c>
      <c r="AB3355" s="12" t="s">
        <v>47</v>
      </c>
      <c r="AC3355" s="3" t="s">
        <v>47</v>
      </c>
      <c r="AD3355" s="3" t="s">
        <v>47</v>
      </c>
      <c r="AE3355" s="3" t="s">
        <v>47</v>
      </c>
      <c r="AF3355" s="3" t="s">
        <v>47</v>
      </c>
      <c r="AG3355" s="3" t="s">
        <v>47</v>
      </c>
      <c r="AH3355" s="3" t="s">
        <v>47</v>
      </c>
      <c r="AI3355" s="3" t="s">
        <v>47</v>
      </c>
      <c r="AJ3355" s="3" t="s">
        <v>47</v>
      </c>
      <c r="AK3355" s="3" t="s">
        <v>47</v>
      </c>
      <c r="AL3355" s="3" t="s">
        <v>47</v>
      </c>
      <c r="AM3355" s="3" t="s">
        <v>47</v>
      </c>
      <c r="AN3355" s="3" t="s">
        <v>47</v>
      </c>
      <c r="AO3355" s="3" t="s">
        <v>47</v>
      </c>
      <c r="AP3355" s="3" t="s">
        <v>47</v>
      </c>
      <c r="AQ3355" s="3" t="s">
        <v>47</v>
      </c>
      <c r="AU3355" s="3">
        <v>1</v>
      </c>
      <c r="AV3355" s="3">
        <v>20</v>
      </c>
      <c r="AW3355" s="3">
        <v>2</v>
      </c>
      <c r="AX3355" s="3">
        <v>19</v>
      </c>
      <c r="AY3355" s="3">
        <v>95</v>
      </c>
      <c r="AZ3355" s="6" t="str">
        <f t="shared" si="368"/>
        <v>2118.13</v>
      </c>
      <c r="BB3355" s="12" t="s">
        <v>79</v>
      </c>
      <c r="BC3355" s="12" t="s">
        <v>8182</v>
      </c>
      <c r="BJ3355" s="12">
        <f t="shared" si="369"/>
        <v>0</v>
      </c>
      <c r="BK3355" s="12">
        <f t="shared" si="370"/>
        <v>0</v>
      </c>
      <c r="BU3355" s="3" t="s">
        <v>8295</v>
      </c>
      <c r="CM3355" s="3" t="s">
        <v>8296</v>
      </c>
      <c r="CQ3355" s="3" t="str">
        <f>CONCATENATE(baseURL!$A$1,baseURL!$B$1,"+Acetyl",baseURL!$C$1,".",C3355,".",L3355,".pkl&amp;seq=",BC3355)</f>
        <v>http://proteomics.broadinstitute.org/millscripts/viewfeed.pl?side=xl&amp;cycle=1&amp;fixedMods=iaaC+Acetyl&amp;file=msdataSM/iPRG2012_nd/cpick_in/iPRG2012_nd.2118.13.2.pkl&amp;seq=STDSLVKASNWR</v>
      </c>
    </row>
    <row r="3356" spans="1:95" x14ac:dyDescent="0.2">
      <c r="A3356" s="3">
        <v>6381</v>
      </c>
      <c r="B3356" s="2" t="s">
        <v>8297</v>
      </c>
      <c r="C3356" s="2" t="s">
        <v>8298</v>
      </c>
      <c r="D3356" s="3">
        <v>8853</v>
      </c>
      <c r="E3356" s="3">
        <v>8844</v>
      </c>
      <c r="F3356" s="3">
        <v>44493</v>
      </c>
      <c r="G3356" s="3">
        <v>10961</v>
      </c>
      <c r="H3356" s="3">
        <v>33.972900000000003</v>
      </c>
      <c r="I3356" s="30">
        <v>708.69024999999999</v>
      </c>
      <c r="J3356" s="30">
        <v>708.68730400000004</v>
      </c>
      <c r="K3356" s="30">
        <v>2.9499999999999999E-3</v>
      </c>
      <c r="L3356" s="3">
        <v>3</v>
      </c>
      <c r="M3356" s="3">
        <v>3</v>
      </c>
      <c r="N3356" s="10">
        <f t="shared" si="364"/>
        <v>1</v>
      </c>
      <c r="O3356" s="35">
        <v>3</v>
      </c>
      <c r="P3356" s="17"/>
      <c r="Q3356" s="40">
        <v>2124.0455200000001</v>
      </c>
      <c r="R3356" s="40">
        <v>708.68669</v>
      </c>
      <c r="S3356" s="18">
        <f t="shared" si="365"/>
        <v>5.0233764091055866</v>
      </c>
      <c r="T3356" s="18">
        <f t="shared" si="366"/>
        <v>0.86639132455191836</v>
      </c>
      <c r="U3356" s="18">
        <f t="shared" si="367"/>
        <v>0.71964100237712803</v>
      </c>
      <c r="V3356" s="30">
        <v>708.68719999999996</v>
      </c>
      <c r="W3356" s="3" t="s">
        <v>47</v>
      </c>
      <c r="X3356" s="3" t="s">
        <v>47</v>
      </c>
      <c r="Y3356" s="3" t="s">
        <v>47</v>
      </c>
      <c r="Z3356" s="3" t="s">
        <v>47</v>
      </c>
      <c r="AA3356" s="3" t="s">
        <v>47</v>
      </c>
      <c r="AB3356" s="12" t="s">
        <v>47</v>
      </c>
      <c r="AC3356" s="3" t="s">
        <v>47</v>
      </c>
      <c r="AD3356" s="3" t="s">
        <v>47</v>
      </c>
      <c r="AE3356" s="3" t="s">
        <v>47</v>
      </c>
      <c r="AF3356" s="3" t="s">
        <v>47</v>
      </c>
      <c r="AG3356" s="3" t="s">
        <v>47</v>
      </c>
      <c r="AH3356" s="3" t="s">
        <v>47</v>
      </c>
      <c r="AI3356" s="3" t="s">
        <v>47</v>
      </c>
      <c r="AJ3356" s="3" t="s">
        <v>47</v>
      </c>
      <c r="AK3356" s="3" t="s">
        <v>47</v>
      </c>
      <c r="AL3356" s="3" t="s">
        <v>47</v>
      </c>
      <c r="AU3356" s="3">
        <v>0</v>
      </c>
      <c r="AV3356" s="3">
        <v>16</v>
      </c>
      <c r="AW3356" s="3">
        <v>1</v>
      </c>
      <c r="AX3356" s="3">
        <v>16</v>
      </c>
      <c r="AY3356" s="3">
        <v>100</v>
      </c>
      <c r="AZ3356" s="6" t="str">
        <f t="shared" si="368"/>
        <v>2118.14</v>
      </c>
      <c r="BC3356" s="12" t="s">
        <v>8185</v>
      </c>
      <c r="BJ3356" s="12">
        <f t="shared" si="369"/>
        <v>0</v>
      </c>
      <c r="BK3356" s="12">
        <f t="shared" si="370"/>
        <v>0</v>
      </c>
      <c r="CQ3356" s="3" t="str">
        <f>CONCATENATE(baseURL!$A$1,baseURL!$B$1,baseURL!$C$1,".",C3356,".",L3356,".pkl&amp;seq=",BC3356)</f>
        <v>http://proteomics.broadinstitute.org/millscripts/viewfeed.pl?side=xl&amp;cycle=1&amp;fixedMods=iaaC&amp;file=msdataSM/iPRG2012_nd/cpick_in/iPRG2012_nd.2118.14.3.pkl&amp;seq=SVYDSRGNPTVEVELTTEK</v>
      </c>
    </row>
    <row r="3357" spans="1:95" x14ac:dyDescent="0.2">
      <c r="A3357" s="3">
        <v>4811</v>
      </c>
      <c r="B3357" s="2" t="s">
        <v>8299</v>
      </c>
      <c r="C3357" s="2" t="s">
        <v>8300</v>
      </c>
      <c r="D3357" s="3">
        <v>8854</v>
      </c>
      <c r="E3357" s="3">
        <v>8845</v>
      </c>
      <c r="F3357" s="3">
        <v>44494</v>
      </c>
      <c r="G3357" s="3">
        <v>10962</v>
      </c>
      <c r="H3357" s="3">
        <v>33.974499999999999</v>
      </c>
      <c r="I3357" s="30">
        <v>748.43502000000001</v>
      </c>
      <c r="J3357" s="30">
        <v>748.4326466</v>
      </c>
      <c r="K3357" s="30">
        <v>2.3700000000000001E-3</v>
      </c>
      <c r="L3357" s="3">
        <v>2</v>
      </c>
      <c r="M3357" s="3">
        <v>2</v>
      </c>
      <c r="N3357" s="10">
        <f t="shared" si="364"/>
        <v>1</v>
      </c>
      <c r="O3357" s="35">
        <v>2</v>
      </c>
      <c r="P3357" s="17"/>
      <c r="Q3357" s="40">
        <v>1495.8590999999999</v>
      </c>
      <c r="R3357" s="40">
        <v>748.43318999999997</v>
      </c>
      <c r="S3357" s="18">
        <f t="shared" si="365"/>
        <v>2.4451080263301184</v>
      </c>
      <c r="T3357" s="18">
        <f t="shared" si="366"/>
        <v>-0.72605011005665265</v>
      </c>
      <c r="U3357" s="18">
        <f t="shared" si="367"/>
        <v>-0.65470105623378905</v>
      </c>
      <c r="V3357" s="30">
        <v>748.43269999999995</v>
      </c>
      <c r="W3357" s="3" t="s">
        <v>47</v>
      </c>
      <c r="X3357" s="3" t="s">
        <v>47</v>
      </c>
      <c r="Y3357" s="3" t="s">
        <v>47</v>
      </c>
      <c r="Z3357" s="3" t="s">
        <v>47</v>
      </c>
      <c r="AA3357" s="3" t="s">
        <v>48</v>
      </c>
      <c r="AB3357" s="12" t="s">
        <v>47</v>
      </c>
      <c r="AC3357" s="3" t="s">
        <v>47</v>
      </c>
      <c r="AD3357" s="3" t="s">
        <v>47</v>
      </c>
      <c r="AE3357" s="3" t="s">
        <v>47</v>
      </c>
      <c r="AF3357" s="3" t="s">
        <v>47</v>
      </c>
      <c r="AG3357" s="3" t="s">
        <v>47</v>
      </c>
      <c r="AH3357" s="3" t="s">
        <v>47</v>
      </c>
      <c r="AI3357" s="3" t="s">
        <v>47</v>
      </c>
      <c r="AJ3357" s="3" t="s">
        <v>47</v>
      </c>
      <c r="AK3357" s="3" t="s">
        <v>48</v>
      </c>
      <c r="AL3357" s="3" t="s">
        <v>47</v>
      </c>
      <c r="AM3357" s="3" t="s">
        <v>47</v>
      </c>
      <c r="AN3357" s="3" t="s">
        <v>47</v>
      </c>
      <c r="AU3357" s="3">
        <v>0</v>
      </c>
      <c r="AV3357" s="3">
        <v>16</v>
      </c>
      <c r="AW3357" s="3">
        <v>1</v>
      </c>
      <c r="AX3357" s="3">
        <v>16</v>
      </c>
      <c r="AY3357" s="3">
        <v>100</v>
      </c>
      <c r="AZ3357" s="6" t="str">
        <f t="shared" si="368"/>
        <v>2118.15</v>
      </c>
      <c r="BC3357" s="12" t="s">
        <v>8271</v>
      </c>
      <c r="BJ3357" s="12">
        <f t="shared" si="369"/>
        <v>0</v>
      </c>
      <c r="BK3357" s="12">
        <f t="shared" si="370"/>
        <v>0</v>
      </c>
      <c r="CQ3357" s="3" t="str">
        <f>CONCATENATE(baseURL!$A$1,baseURL!$B$1,baseURL!$C$1,".",C3357,".",L3357,".pkl&amp;seq=",BC3357)</f>
        <v>http://proteomics.broadinstitute.org/millscripts/viewfeed.pl?side=xl&amp;cycle=1&amp;fixedMods=iaaC&amp;file=msdataSM/iPRG2012_nd/cpick_in/iPRG2012_nd.2118.15.2.pkl&amp;seq=ALPNQQVLSKLER</v>
      </c>
    </row>
    <row r="3358" spans="1:95" x14ac:dyDescent="0.2">
      <c r="A3358" s="3">
        <v>1346</v>
      </c>
      <c r="B3358" s="2" t="s">
        <v>8301</v>
      </c>
      <c r="C3358" s="2" t="s">
        <v>8284</v>
      </c>
      <c r="D3358" s="3">
        <v>8845</v>
      </c>
      <c r="E3358" s="3">
        <v>8836</v>
      </c>
      <c r="F3358" s="3">
        <v>44485</v>
      </c>
      <c r="G3358" s="3">
        <v>10953</v>
      </c>
      <c r="H3358" s="3">
        <v>33.962899999999998</v>
      </c>
      <c r="I3358" s="30">
        <v>544.60747000000003</v>
      </c>
      <c r="J3358" s="30">
        <v>544.60659850000002</v>
      </c>
      <c r="K3358" s="30">
        <v>8.7000000000000001E-4</v>
      </c>
      <c r="L3358" s="3">
        <v>0</v>
      </c>
      <c r="M3358" s="3">
        <v>3</v>
      </c>
      <c r="N3358" s="10">
        <f t="shared" si="364"/>
        <v>1</v>
      </c>
      <c r="O3358" s="35">
        <v>3</v>
      </c>
      <c r="P3358" s="17"/>
      <c r="Q3358" s="40">
        <v>1631.8023800000001</v>
      </c>
      <c r="R3358" s="40">
        <v>544.60563999999999</v>
      </c>
      <c r="S3358" s="18">
        <f t="shared" si="365"/>
        <v>3.3602296150308955</v>
      </c>
      <c r="T3358" s="18">
        <f t="shared" si="366"/>
        <v>1.7599891180419784</v>
      </c>
      <c r="U3358" s="18">
        <f t="shared" si="367"/>
        <v>1.762743404500285</v>
      </c>
      <c r="V3358" s="30">
        <v>544.60659999999996</v>
      </c>
      <c r="X3358" s="3" t="s">
        <v>47</v>
      </c>
      <c r="Y3358" s="3" t="s">
        <v>47</v>
      </c>
      <c r="Z3358" s="3" t="s">
        <v>52</v>
      </c>
      <c r="AA3358" s="3" t="s">
        <v>47</v>
      </c>
      <c r="AD3358" s="3" t="s">
        <v>47</v>
      </c>
      <c r="AE3358" s="3" t="s">
        <v>47</v>
      </c>
      <c r="AG3358" s="3" t="s">
        <v>48</v>
      </c>
      <c r="AH3358" s="3" t="s">
        <v>48</v>
      </c>
      <c r="AI3358" s="3" t="s">
        <v>48</v>
      </c>
      <c r="AU3358" s="3">
        <v>0</v>
      </c>
      <c r="AV3358" s="3">
        <v>5</v>
      </c>
      <c r="AW3358" s="3">
        <v>1</v>
      </c>
      <c r="AX3358" s="3">
        <v>5</v>
      </c>
      <c r="AY3358" s="3">
        <v>100</v>
      </c>
      <c r="AZ3358" s="6" t="str">
        <f t="shared" si="368"/>
        <v>2118.6</v>
      </c>
      <c r="BC3358" s="12" t="s">
        <v>8302</v>
      </c>
      <c r="BJ3358" s="12">
        <f t="shared" si="369"/>
        <v>0</v>
      </c>
      <c r="BK3358" s="12">
        <f t="shared" si="370"/>
        <v>0</v>
      </c>
      <c r="CQ3358" s="3" t="str">
        <f>CONCATENATE(baseURL!$A$1,baseURL!$B$1,baseURL!$C$1,".",C3358,".",L3358,".pkl&amp;seq=",BC3358)</f>
        <v>http://proteomics.broadinstitute.org/millscripts/viewfeed.pl?side=xl&amp;cycle=1&amp;fixedMods=iaaC&amp;file=msdataSM/iPRG2012_nd/cpick_in/iPRG2012_nd.2118.6.0.pkl&amp;seq=ERLEPSEWTLSER</v>
      </c>
    </row>
    <row r="3359" spans="1:95" x14ac:dyDescent="0.2">
      <c r="A3359" s="3">
        <v>4073</v>
      </c>
      <c r="B3359" s="2" t="s">
        <v>8303</v>
      </c>
      <c r="C3359" s="2" t="s">
        <v>8304</v>
      </c>
      <c r="D3359" s="3">
        <v>8858</v>
      </c>
      <c r="E3359" s="3">
        <v>8849</v>
      </c>
      <c r="F3359" s="3">
        <v>44504</v>
      </c>
      <c r="G3359" s="3">
        <v>10967</v>
      </c>
      <c r="H3359" s="3">
        <v>33.985500000000002</v>
      </c>
      <c r="I3359" s="30">
        <v>453.75646</v>
      </c>
      <c r="J3359" s="30">
        <v>453.75638859999998</v>
      </c>
      <c r="K3359" s="30">
        <v>6.9999999999999994E-5</v>
      </c>
      <c r="L3359" s="3">
        <v>2</v>
      </c>
      <c r="M3359" s="3">
        <v>2</v>
      </c>
      <c r="N3359" s="10">
        <f t="shared" si="364"/>
        <v>1</v>
      </c>
      <c r="O3359" s="35">
        <v>2</v>
      </c>
      <c r="P3359" s="17"/>
      <c r="Q3359" s="40">
        <v>906.50433999999996</v>
      </c>
      <c r="R3359" s="40">
        <v>453.75581</v>
      </c>
      <c r="S3359" s="18">
        <f t="shared" si="365"/>
        <v>1.4324885449012035</v>
      </c>
      <c r="T3359" s="18">
        <f t="shared" si="366"/>
        <v>1.2751351877632118</v>
      </c>
      <c r="U3359" s="18">
        <f t="shared" si="367"/>
        <v>0.6391102738867076</v>
      </c>
      <c r="V3359" s="30">
        <v>453.7561</v>
      </c>
      <c r="W3359" s="3" t="s">
        <v>47</v>
      </c>
      <c r="X3359" s="3" t="s">
        <v>47</v>
      </c>
      <c r="Y3359" s="3" t="s">
        <v>47</v>
      </c>
      <c r="Z3359" s="3" t="s">
        <v>48</v>
      </c>
      <c r="AA3359" s="3" t="s">
        <v>47</v>
      </c>
      <c r="AB3359" s="12" t="s">
        <v>47</v>
      </c>
      <c r="AD3359" s="3" t="s">
        <v>48</v>
      </c>
      <c r="AF3359" s="3" t="s">
        <v>47</v>
      </c>
      <c r="AH3359" s="3" t="s">
        <v>47</v>
      </c>
      <c r="AJ3359" s="3" t="s">
        <v>47</v>
      </c>
      <c r="AK3359" s="3" t="s">
        <v>47</v>
      </c>
      <c r="AL3359" s="3" t="s">
        <v>48</v>
      </c>
      <c r="AM3359" s="3" t="s">
        <v>48</v>
      </c>
      <c r="AN3359" s="3" t="s">
        <v>47</v>
      </c>
      <c r="AU3359" s="3">
        <v>0</v>
      </c>
      <c r="AV3359" s="3">
        <v>10</v>
      </c>
      <c r="AW3359" s="3">
        <v>1</v>
      </c>
      <c r="AX3359" s="3">
        <v>10</v>
      </c>
      <c r="AY3359" s="3">
        <v>100</v>
      </c>
      <c r="AZ3359" s="6" t="str">
        <f t="shared" si="368"/>
        <v>2119.4</v>
      </c>
      <c r="BC3359" s="12" t="s">
        <v>8305</v>
      </c>
      <c r="BJ3359" s="12">
        <f t="shared" si="369"/>
        <v>0</v>
      </c>
      <c r="BK3359" s="12">
        <f t="shared" si="370"/>
        <v>0</v>
      </c>
      <c r="CQ3359" s="3" t="str">
        <f>CONCATENATE(baseURL!$A$1,baseURL!$B$1,baseURL!$C$1,".",C3359,".",L3359,".pkl&amp;seq=",BC3359)</f>
        <v>http://proteomics.broadinstitute.org/millscripts/viewfeed.pl?side=xl&amp;cycle=1&amp;fixedMods=iaaC&amp;file=msdataSM/iPRG2012_nd/cpick_in/iPRG2012_nd.2119.4.2.pkl&amp;seq=QFLELTR</v>
      </c>
    </row>
    <row r="3360" spans="1:95" x14ac:dyDescent="0.2">
      <c r="A3360" s="3">
        <v>1475</v>
      </c>
      <c r="B3360" s="2" t="s">
        <v>8311</v>
      </c>
      <c r="C3360" s="2" t="s">
        <v>8312</v>
      </c>
      <c r="D3360" s="3">
        <v>8869</v>
      </c>
      <c r="E3360" s="3">
        <v>8860</v>
      </c>
      <c r="F3360" s="3">
        <v>44523</v>
      </c>
      <c r="G3360" s="3">
        <v>10979</v>
      </c>
      <c r="H3360" s="3">
        <v>34.008099999999999</v>
      </c>
      <c r="I3360" s="30">
        <v>463.24862999999999</v>
      </c>
      <c r="J3360" s="30">
        <v>463.24476700000002</v>
      </c>
      <c r="K3360" s="30">
        <v>3.8600000000000001E-3</v>
      </c>
      <c r="L3360" s="3">
        <v>3</v>
      </c>
      <c r="M3360" s="3">
        <v>3</v>
      </c>
      <c r="N3360" s="10">
        <f t="shared" si="364"/>
        <v>1</v>
      </c>
      <c r="O3360" s="35">
        <v>3</v>
      </c>
      <c r="P3360" s="17"/>
      <c r="Q3360" s="40">
        <v>1387.72498</v>
      </c>
      <c r="R3360" s="40">
        <v>463.24651</v>
      </c>
      <c r="S3360" s="18">
        <f t="shared" si="365"/>
        <v>4.5763971324701309</v>
      </c>
      <c r="T3360" s="18">
        <f t="shared" si="366"/>
        <v>-3.7625755668969667</v>
      </c>
      <c r="U3360" s="18">
        <f t="shared" si="367"/>
        <v>-3.6913391964955435</v>
      </c>
      <c r="V3360" s="30">
        <v>463.2448</v>
      </c>
      <c r="X3360" s="3" t="s">
        <v>47</v>
      </c>
      <c r="Y3360" s="3" t="s">
        <v>47</v>
      </c>
      <c r="Z3360" s="3" t="s">
        <v>48</v>
      </c>
      <c r="AA3360" s="3" t="s">
        <v>47</v>
      </c>
      <c r="AH3360" s="3" t="s">
        <v>48</v>
      </c>
      <c r="AK3360" s="3" t="s">
        <v>52</v>
      </c>
      <c r="AL3360" s="3" t="s">
        <v>52</v>
      </c>
      <c r="AO3360" s="3" t="s">
        <v>48</v>
      </c>
      <c r="AU3360" s="3">
        <v>0</v>
      </c>
      <c r="AV3360" s="3">
        <v>3</v>
      </c>
      <c r="AW3360" s="3">
        <v>1</v>
      </c>
      <c r="AX3360" s="3">
        <v>3</v>
      </c>
      <c r="AY3360" s="3">
        <v>100</v>
      </c>
      <c r="AZ3360" s="6" t="str">
        <f t="shared" si="368"/>
        <v>2120.2</v>
      </c>
      <c r="BC3360" s="12" t="s">
        <v>8044</v>
      </c>
      <c r="BJ3360" s="12">
        <f t="shared" si="369"/>
        <v>0</v>
      </c>
      <c r="BK3360" s="12">
        <f t="shared" si="370"/>
        <v>0</v>
      </c>
      <c r="BP3360" s="3" t="s">
        <v>54</v>
      </c>
      <c r="BR3360" s="3" t="s">
        <v>54</v>
      </c>
      <c r="CQ3360" s="3" t="str">
        <f>CONCATENATE(baseURL!$A$1,baseURL!$B$1,baseURL!$C$1,".",C3360,".",L3360,".pkl&amp;seq=",BC3360,"&amp;varMods=Deamidated-N")</f>
        <v>http://proteomics.broadinstitute.org/millscripts/viewfeed.pl?side=xl&amp;cycle=1&amp;fixedMods=iaaC&amp;file=msdataSM/iPRG2012_nd/cpick_in/iPRG2012_nd.2120.2.3.pkl&amp;seq=AnGTTVLVGMPAGAK&amp;varMods=Deamidated-N</v>
      </c>
    </row>
    <row r="3361" spans="1:95" x14ac:dyDescent="0.2">
      <c r="A3361" s="3">
        <v>6225</v>
      </c>
      <c r="B3361" s="2" t="s">
        <v>8313</v>
      </c>
      <c r="C3361" s="2" t="s">
        <v>8314</v>
      </c>
      <c r="D3361" s="3">
        <v>8870</v>
      </c>
      <c r="E3361" s="3">
        <v>8861</v>
      </c>
      <c r="F3361" s="3">
        <v>44524</v>
      </c>
      <c r="G3361" s="3">
        <v>10980</v>
      </c>
      <c r="H3361" s="3">
        <v>34.008899999999997</v>
      </c>
      <c r="I3361" s="30">
        <v>491.80642</v>
      </c>
      <c r="J3361" s="30">
        <v>491.80592000000001</v>
      </c>
      <c r="K3361" s="30">
        <v>5.0000000000000001E-4</v>
      </c>
      <c r="L3361" s="3">
        <v>2</v>
      </c>
      <c r="M3361" s="3">
        <v>2</v>
      </c>
      <c r="N3361" s="10">
        <f t="shared" si="364"/>
        <v>1</v>
      </c>
      <c r="O3361" s="35">
        <v>2</v>
      </c>
      <c r="P3361" s="17"/>
      <c r="Q3361" s="40">
        <v>982.60438999999997</v>
      </c>
      <c r="R3361" s="40">
        <v>491.80583000000001</v>
      </c>
      <c r="S3361" s="18">
        <f t="shared" si="365"/>
        <v>1.1996604432044291</v>
      </c>
      <c r="T3361" s="18">
        <f t="shared" si="366"/>
        <v>0.18299905066222072</v>
      </c>
      <c r="U3361" s="18">
        <f t="shared" si="367"/>
        <v>-0.46766424055554606</v>
      </c>
      <c r="V3361" s="30">
        <v>491.80560000000003</v>
      </c>
      <c r="W3361" s="3" t="s">
        <v>47</v>
      </c>
      <c r="X3361" s="3" t="s">
        <v>47</v>
      </c>
      <c r="Y3361" s="3" t="s">
        <v>47</v>
      </c>
      <c r="Z3361" s="3" t="s">
        <v>47</v>
      </c>
      <c r="AA3361" s="3" t="s">
        <v>47</v>
      </c>
      <c r="AB3361" s="12" t="s">
        <v>47</v>
      </c>
      <c r="AC3361" s="3" t="s">
        <v>47</v>
      </c>
      <c r="AD3361" s="3" t="s">
        <v>47</v>
      </c>
      <c r="AE3361" s="3" t="s">
        <v>47</v>
      </c>
      <c r="AF3361" s="3" t="s">
        <v>47</v>
      </c>
      <c r="AG3361" s="3" t="s">
        <v>47</v>
      </c>
      <c r="AH3361" s="3" t="s">
        <v>47</v>
      </c>
      <c r="AI3361" s="3" t="s">
        <v>47</v>
      </c>
      <c r="AJ3361" s="3" t="s">
        <v>47</v>
      </c>
      <c r="AK3361" s="3" t="s">
        <v>47</v>
      </c>
      <c r="AL3361" s="3" t="s">
        <v>47</v>
      </c>
      <c r="AN3361" s="3" t="s">
        <v>47</v>
      </c>
      <c r="AU3361" s="3">
        <v>0</v>
      </c>
      <c r="AV3361" s="3">
        <v>17</v>
      </c>
      <c r="AW3361" s="3">
        <v>1</v>
      </c>
      <c r="AX3361" s="3">
        <v>17</v>
      </c>
      <c r="AY3361" s="3">
        <v>100</v>
      </c>
      <c r="AZ3361" s="6" t="str">
        <f t="shared" si="368"/>
        <v>2120.3</v>
      </c>
      <c r="BC3361" s="12" t="s">
        <v>8315</v>
      </c>
      <c r="BJ3361" s="12">
        <f t="shared" si="369"/>
        <v>0</v>
      </c>
      <c r="BK3361" s="12">
        <f t="shared" si="370"/>
        <v>0</v>
      </c>
      <c r="CQ3361" s="3" t="str">
        <f>CONCATENATE(baseURL!$A$1,baseURL!$B$1,baseURL!$C$1,".",C3361,".",L3361,".pkl&amp;seq=",BC3361)</f>
        <v>http://proteomics.broadinstitute.org/millscripts/viewfeed.pl?side=xl&amp;cycle=1&amp;fixedMods=iaaC&amp;file=msdataSM/iPRG2012_nd/cpick_in/iPRG2012_nd.2120.3.2.pkl&amp;seq=VLSNPLLAR</v>
      </c>
    </row>
    <row r="3362" spans="1:95" x14ac:dyDescent="0.2">
      <c r="A3362" s="3">
        <v>4559</v>
      </c>
      <c r="B3362" s="2" t="s">
        <v>8316</v>
      </c>
      <c r="C3362" s="2" t="s">
        <v>8317</v>
      </c>
      <c r="D3362" s="3">
        <v>8874</v>
      </c>
      <c r="E3362" s="3">
        <v>8865</v>
      </c>
      <c r="F3362" s="3">
        <v>44528</v>
      </c>
      <c r="G3362" s="3">
        <v>10984</v>
      </c>
      <c r="H3362" s="3">
        <v>34.013100000000001</v>
      </c>
      <c r="I3362" s="30">
        <v>529.28242999999998</v>
      </c>
      <c r="J3362" s="30">
        <v>529.28291779999995</v>
      </c>
      <c r="K3362" s="30">
        <v>-4.8999999999999998E-4</v>
      </c>
      <c r="L3362" s="3">
        <v>2</v>
      </c>
      <c r="M3362" s="3">
        <v>2</v>
      </c>
      <c r="N3362" s="10">
        <f t="shared" si="364"/>
        <v>1</v>
      </c>
      <c r="O3362" s="35">
        <v>2</v>
      </c>
      <c r="P3362" s="17"/>
      <c r="Q3362" s="40">
        <v>1057.5564400000001</v>
      </c>
      <c r="R3362" s="40">
        <v>529.28186000000005</v>
      </c>
      <c r="S3362" s="18">
        <f t="shared" si="365"/>
        <v>1.0769309190478025</v>
      </c>
      <c r="T3362" s="18">
        <f t="shared" si="366"/>
        <v>1.9985570635249699</v>
      </c>
      <c r="U3362" s="18">
        <f t="shared" si="367"/>
        <v>1.5870560912961704</v>
      </c>
      <c r="V3362" s="30">
        <v>529.28269999999998</v>
      </c>
      <c r="W3362" s="3" t="s">
        <v>47</v>
      </c>
      <c r="X3362" s="3" t="s">
        <v>47</v>
      </c>
      <c r="Y3362" s="3" t="s">
        <v>47</v>
      </c>
      <c r="Z3362" s="3" t="s">
        <v>47</v>
      </c>
      <c r="AA3362" s="3" t="s">
        <v>47</v>
      </c>
      <c r="AB3362" s="12" t="s">
        <v>47</v>
      </c>
      <c r="AC3362" s="3" t="s">
        <v>47</v>
      </c>
      <c r="AD3362" s="3" t="s">
        <v>47</v>
      </c>
      <c r="AE3362" s="3" t="s">
        <v>47</v>
      </c>
      <c r="AF3362" s="3" t="s">
        <v>47</v>
      </c>
      <c r="AG3362" s="3" t="s">
        <v>47</v>
      </c>
      <c r="AH3362" s="3" t="s">
        <v>47</v>
      </c>
      <c r="AI3362" s="3" t="s">
        <v>48</v>
      </c>
      <c r="AJ3362" s="3" t="s">
        <v>52</v>
      </c>
      <c r="AL3362" s="3" t="s">
        <v>52</v>
      </c>
      <c r="AM3362" s="3" t="s">
        <v>47</v>
      </c>
      <c r="AU3362" s="3">
        <v>0</v>
      </c>
      <c r="AV3362" s="3">
        <v>13</v>
      </c>
      <c r="AW3362" s="3">
        <v>1</v>
      </c>
      <c r="AX3362" s="3">
        <v>13</v>
      </c>
      <c r="AY3362" s="3">
        <v>100</v>
      </c>
      <c r="AZ3362" s="6" t="str">
        <f t="shared" si="368"/>
        <v>2120.7</v>
      </c>
      <c r="BC3362" s="12" t="s">
        <v>8318</v>
      </c>
      <c r="BJ3362" s="12">
        <f t="shared" si="369"/>
        <v>0</v>
      </c>
      <c r="BK3362" s="12">
        <f t="shared" si="370"/>
        <v>0</v>
      </c>
      <c r="CQ3362" s="3" t="str">
        <f>CONCATENATE(baseURL!$A$1,baseURL!$B$1,baseURL!$C$1,".",C3362,".",L3362,".pkl&amp;seq=",BC3362)</f>
        <v>http://proteomics.broadinstitute.org/millscripts/viewfeed.pl?side=xl&amp;cycle=1&amp;fixedMods=iaaC&amp;file=msdataSM/iPRG2012_nd/cpick_in/iPRG2012_nd.2120.7.2.pkl&amp;seq=TVYFASELK</v>
      </c>
    </row>
    <row r="3363" spans="1:95" x14ac:dyDescent="0.2">
      <c r="A3363" s="3">
        <v>372</v>
      </c>
      <c r="B3363" s="2" t="s">
        <v>8322</v>
      </c>
      <c r="C3363" s="2" t="s">
        <v>8323</v>
      </c>
      <c r="D3363" s="3">
        <v>8890</v>
      </c>
      <c r="E3363" s="3">
        <v>8881</v>
      </c>
      <c r="F3363" s="3">
        <v>44552</v>
      </c>
      <c r="G3363" s="3">
        <v>11001</v>
      </c>
      <c r="H3363" s="3">
        <v>34.047400000000003</v>
      </c>
      <c r="I3363" s="30">
        <v>934.48406</v>
      </c>
      <c r="J3363" s="30">
        <v>934.48641640000005</v>
      </c>
      <c r="K3363" s="30">
        <v>-2.3600000000000001E-3</v>
      </c>
      <c r="L3363" s="3">
        <v>3</v>
      </c>
      <c r="M3363" s="3">
        <v>3</v>
      </c>
      <c r="N3363" s="10">
        <f t="shared" si="364"/>
        <v>1</v>
      </c>
      <c r="O3363" s="35">
        <v>3</v>
      </c>
      <c r="P3363" s="17"/>
      <c r="Q3363" s="37">
        <v>2801.44281</v>
      </c>
      <c r="R3363" s="37">
        <v>934.48578999999995</v>
      </c>
      <c r="S3363" s="18">
        <f t="shared" si="365"/>
        <v>-1.8512855074578178</v>
      </c>
      <c r="T3363" s="18">
        <f t="shared" si="366"/>
        <v>0.67031516883853015</v>
      </c>
      <c r="U3363" s="18">
        <f t="shared" si="367"/>
        <v>0.3317332412439713</v>
      </c>
      <c r="V3363" s="30">
        <v>934.48609999999996</v>
      </c>
      <c r="Z3363" s="3" t="s">
        <v>52</v>
      </c>
      <c r="AA3363" s="3" t="s">
        <v>47</v>
      </c>
      <c r="AB3363" s="12" t="s">
        <v>52</v>
      </c>
      <c r="AF3363" s="3" t="s">
        <v>47</v>
      </c>
      <c r="AG3363" s="3" t="s">
        <v>47</v>
      </c>
      <c r="AO3363" s="3" t="s">
        <v>48</v>
      </c>
      <c r="AU3363" s="3">
        <v>0</v>
      </c>
      <c r="AV3363" s="3">
        <v>3</v>
      </c>
      <c r="AW3363" s="3">
        <v>3</v>
      </c>
      <c r="AX3363" s="3">
        <v>1</v>
      </c>
      <c r="AY3363" s="3">
        <v>33.33</v>
      </c>
      <c r="AZ3363" s="6" t="str">
        <f t="shared" si="368"/>
        <v>2121.10</v>
      </c>
      <c r="BC3363" s="12" t="s">
        <v>8324</v>
      </c>
      <c r="BD3363" s="12" t="s">
        <v>79</v>
      </c>
      <c r="BJ3363" s="12">
        <f t="shared" si="369"/>
        <v>0</v>
      </c>
      <c r="BK3363" s="12">
        <f t="shared" si="370"/>
        <v>0</v>
      </c>
      <c r="CQ3363" s="3" t="str">
        <f>CONCATENATE(baseURL!$A$1,baseURL!$B$1,baseURL!$C$1,".",C3363,".",L3363,".pkl&amp;seq=",BC3363,"&amp;varMods=Acetyl-K")</f>
        <v>http://proteomics.broadinstitute.org/millscripts/viewfeed.pl?side=xl&amp;cycle=1&amp;fixedMods=iaaC&amp;file=msdataSM/iPRG2012_nd/cpick_in/iPRG2012_nd.2121.10.3.pkl&amp;seq=SDFQKEkVEEQEQQQQQLLKLR&amp;varMods=Acetyl-K</v>
      </c>
    </row>
    <row r="3364" spans="1:95" x14ac:dyDescent="0.2">
      <c r="A3364" s="3">
        <v>4776</v>
      </c>
      <c r="B3364" s="2" t="s">
        <v>8325</v>
      </c>
      <c r="C3364" s="2" t="s">
        <v>8311</v>
      </c>
      <c r="D3364" s="3">
        <v>8883</v>
      </c>
      <c r="E3364" s="3">
        <v>8874</v>
      </c>
      <c r="F3364" s="3">
        <v>44545</v>
      </c>
      <c r="G3364" s="3">
        <v>10994</v>
      </c>
      <c r="H3364" s="3">
        <v>34.035699999999999</v>
      </c>
      <c r="I3364" s="30">
        <v>540.29188999999997</v>
      </c>
      <c r="J3364" s="30">
        <v>540.2898897</v>
      </c>
      <c r="K3364" s="30">
        <v>2E-3</v>
      </c>
      <c r="L3364" s="3">
        <v>2</v>
      </c>
      <c r="M3364" s="3">
        <v>2</v>
      </c>
      <c r="N3364" s="10">
        <f t="shared" si="364"/>
        <v>1</v>
      </c>
      <c r="O3364" s="35">
        <v>2</v>
      </c>
      <c r="P3364" s="17"/>
      <c r="Q3364" s="40">
        <v>1079.5731499999999</v>
      </c>
      <c r="R3364" s="40">
        <v>540.29021</v>
      </c>
      <c r="S3364" s="18">
        <f t="shared" si="365"/>
        <v>3.1094400173655203</v>
      </c>
      <c r="T3364" s="18">
        <f t="shared" si="366"/>
        <v>-0.59282954617759365</v>
      </c>
      <c r="U3364" s="18">
        <f t="shared" si="367"/>
        <v>-0.94393714807997164</v>
      </c>
      <c r="V3364" s="30">
        <v>540.28970000000004</v>
      </c>
      <c r="W3364" s="3" t="s">
        <v>47</v>
      </c>
      <c r="X3364" s="3" t="s">
        <v>47</v>
      </c>
      <c r="Y3364" s="3" t="s">
        <v>47</v>
      </c>
      <c r="Z3364" s="3" t="s">
        <v>47</v>
      </c>
      <c r="AA3364" s="3" t="s">
        <v>47</v>
      </c>
      <c r="AB3364" s="12" t="s">
        <v>47</v>
      </c>
      <c r="AC3364" s="3" t="s">
        <v>47</v>
      </c>
      <c r="AD3364" s="3" t="s">
        <v>47</v>
      </c>
      <c r="AE3364" s="3" t="s">
        <v>47</v>
      </c>
      <c r="AF3364" s="3" t="s">
        <v>47</v>
      </c>
      <c r="AG3364" s="3" t="s">
        <v>47</v>
      </c>
      <c r="AH3364" s="3" t="s">
        <v>47</v>
      </c>
      <c r="AI3364" s="3" t="s">
        <v>47</v>
      </c>
      <c r="AJ3364" s="3" t="s">
        <v>47</v>
      </c>
      <c r="AK3364" s="3" t="s">
        <v>47</v>
      </c>
      <c r="AL3364" s="3" t="s">
        <v>48</v>
      </c>
      <c r="AM3364" s="3" t="s">
        <v>47</v>
      </c>
      <c r="AN3364" s="3" t="s">
        <v>47</v>
      </c>
      <c r="AU3364" s="3">
        <v>0</v>
      </c>
      <c r="AV3364" s="3">
        <v>17</v>
      </c>
      <c r="AW3364" s="3">
        <v>1</v>
      </c>
      <c r="AX3364" s="3">
        <v>17</v>
      </c>
      <c r="AY3364" s="3">
        <v>100</v>
      </c>
      <c r="AZ3364" s="6" t="str">
        <f t="shared" si="368"/>
        <v>2121.3</v>
      </c>
      <c r="BC3364" s="12" t="s">
        <v>8326</v>
      </c>
      <c r="BJ3364" s="12">
        <f t="shared" si="369"/>
        <v>0</v>
      </c>
      <c r="BK3364" s="12">
        <f t="shared" si="370"/>
        <v>0</v>
      </c>
      <c r="CQ3364" s="3" t="str">
        <f>CONCATENATE(baseURL!$A$1,baseURL!$B$1,baseURL!$C$1,".",C3364,".",L3364,".pkl&amp;seq=",BC3364)</f>
        <v>http://proteomics.broadinstitute.org/millscripts/viewfeed.pl?side=xl&amp;cycle=1&amp;fixedMods=iaaC&amp;file=msdataSM/iPRG2012_nd/cpick_in/iPRG2012_nd.2121.3.2.pkl&amp;seq=LTLDFQTNK</v>
      </c>
    </row>
    <row r="3365" spans="1:95" x14ac:dyDescent="0.2">
      <c r="A3365" s="3">
        <v>3609</v>
      </c>
      <c r="B3365" s="2" t="s">
        <v>8319</v>
      </c>
      <c r="C3365" s="2" t="s">
        <v>8320</v>
      </c>
      <c r="D3365" s="3">
        <v>8889</v>
      </c>
      <c r="E3365" s="3">
        <v>8880</v>
      </c>
      <c r="F3365" s="3">
        <v>44551</v>
      </c>
      <c r="G3365" s="3">
        <v>11000</v>
      </c>
      <c r="H3365" s="3">
        <v>34.045699999999997</v>
      </c>
      <c r="I3365" s="30">
        <v>706.80551000000003</v>
      </c>
      <c r="J3365" s="30">
        <v>706.80436080000004</v>
      </c>
      <c r="K3365" s="30">
        <v>1.15E-3</v>
      </c>
      <c r="L3365" s="3">
        <v>0</v>
      </c>
      <c r="M3365" s="3">
        <v>2</v>
      </c>
      <c r="N3365" s="10">
        <f t="shared" si="364"/>
        <v>1</v>
      </c>
      <c r="O3365" s="35">
        <v>2</v>
      </c>
      <c r="P3365" s="17"/>
      <c r="Q3365" s="40">
        <v>1412.5998400000001</v>
      </c>
      <c r="R3365" s="40">
        <v>706.80355999999995</v>
      </c>
      <c r="S3365" s="18">
        <f t="shared" si="365"/>
        <v>2.7588995166902444</v>
      </c>
      <c r="T3365" s="18">
        <f t="shared" si="366"/>
        <v>1.1329880682728164</v>
      </c>
      <c r="U3365" s="18">
        <f t="shared" si="367"/>
        <v>0.7640029430537576</v>
      </c>
      <c r="V3365" s="30">
        <v>706.80409999999995</v>
      </c>
      <c r="W3365" s="3" t="s">
        <v>47</v>
      </c>
      <c r="X3365" s="3" t="s">
        <v>47</v>
      </c>
      <c r="Y3365" s="3" t="s">
        <v>47</v>
      </c>
      <c r="Z3365" s="3" t="s">
        <v>47</v>
      </c>
      <c r="AA3365" s="3" t="s">
        <v>47</v>
      </c>
      <c r="AB3365" s="12" t="s">
        <v>47</v>
      </c>
      <c r="AC3365" s="3" t="s">
        <v>47</v>
      </c>
      <c r="AE3365" s="3" t="s">
        <v>47</v>
      </c>
      <c r="AF3365" s="3" t="s">
        <v>47</v>
      </c>
      <c r="AG3365" s="3" t="s">
        <v>47</v>
      </c>
      <c r="AH3365" s="3" t="s">
        <v>47</v>
      </c>
      <c r="AI3365" s="3" t="s">
        <v>47</v>
      </c>
      <c r="AJ3365" s="3" t="s">
        <v>47</v>
      </c>
      <c r="AK3365" s="3" t="s">
        <v>48</v>
      </c>
      <c r="AL3365" s="3" t="s">
        <v>48</v>
      </c>
      <c r="AU3365" s="3">
        <v>0</v>
      </c>
      <c r="AV3365" s="3">
        <v>13</v>
      </c>
      <c r="AW3365" s="3">
        <v>1</v>
      </c>
      <c r="AX3365" s="3">
        <v>13</v>
      </c>
      <c r="AY3365" s="3">
        <v>100</v>
      </c>
      <c r="AZ3365" s="6" t="str">
        <f t="shared" si="368"/>
        <v>2121.9</v>
      </c>
      <c r="BC3365" s="12" t="s">
        <v>8321</v>
      </c>
      <c r="BJ3365" s="12">
        <f t="shared" si="369"/>
        <v>0</v>
      </c>
      <c r="BK3365" s="12">
        <f t="shared" si="370"/>
        <v>0</v>
      </c>
      <c r="CQ3365" s="3" t="str">
        <f>CONCATENATE(baseURL!$A$1,baseURL!$B$1,baseURL!$C$1,".",C3365,".",L3365,".pkl&amp;seq=",BC3365)</f>
        <v>http://proteomics.broadinstitute.org/millscripts/viewfeed.pl?side=xl&amp;cycle=1&amp;fixedMods=iaaC&amp;file=msdataSM/iPRG2012_nd/cpick_in/iPRG2012_nd.2121.9.0.pkl&amp;seq=MDSLDPDTFESR</v>
      </c>
    </row>
    <row r="3366" spans="1:95" x14ac:dyDescent="0.2">
      <c r="A3366" s="3">
        <v>4500</v>
      </c>
      <c r="B3366" s="2" t="s">
        <v>8327</v>
      </c>
      <c r="C3366" s="2" t="s">
        <v>8328</v>
      </c>
      <c r="D3366" s="3">
        <v>8892</v>
      </c>
      <c r="E3366" s="3">
        <v>8883</v>
      </c>
      <c r="F3366" s="3">
        <v>44565</v>
      </c>
      <c r="G3366" s="3">
        <v>11004</v>
      </c>
      <c r="H3366" s="3">
        <v>34.058199999999999</v>
      </c>
      <c r="I3366" s="30">
        <v>457.24257999999998</v>
      </c>
      <c r="J3366" s="30">
        <v>457.24256609999998</v>
      </c>
      <c r="K3366" s="30">
        <v>1.0000000000000001E-5</v>
      </c>
      <c r="L3366" s="3">
        <v>3</v>
      </c>
      <c r="M3366" s="3">
        <v>3</v>
      </c>
      <c r="N3366" s="10">
        <f t="shared" si="364"/>
        <v>1</v>
      </c>
      <c r="O3366" s="35">
        <v>3</v>
      </c>
      <c r="P3366" s="17"/>
      <c r="Q3366" s="40">
        <v>1369.7110399999999</v>
      </c>
      <c r="R3366" s="40">
        <v>457.24185999999997</v>
      </c>
      <c r="S3366" s="18">
        <f t="shared" si="365"/>
        <v>1.5746589780759885</v>
      </c>
      <c r="T3366" s="18">
        <f t="shared" si="366"/>
        <v>1.5442593116958983</v>
      </c>
      <c r="U3366" s="18">
        <f t="shared" si="367"/>
        <v>0.74358896197972169</v>
      </c>
      <c r="V3366" s="30">
        <v>457.24220000000003</v>
      </c>
      <c r="W3366" s="3" t="s">
        <v>47</v>
      </c>
      <c r="X3366" s="3" t="s">
        <v>47</v>
      </c>
      <c r="Y3366" s="3" t="s">
        <v>47</v>
      </c>
      <c r="Z3366" s="3" t="s">
        <v>47</v>
      </c>
      <c r="AA3366" s="3" t="s">
        <v>48</v>
      </c>
      <c r="AB3366" s="12" t="s">
        <v>47</v>
      </c>
      <c r="AC3366" s="3" t="s">
        <v>47</v>
      </c>
      <c r="AD3366" s="3" t="s">
        <v>47</v>
      </c>
      <c r="AE3366" s="3" t="s">
        <v>47</v>
      </c>
      <c r="AF3366" s="3" t="s">
        <v>47</v>
      </c>
      <c r="AG3366" s="3" t="s">
        <v>47</v>
      </c>
      <c r="AH3366" s="3" t="s">
        <v>47</v>
      </c>
      <c r="AI3366" s="3" t="s">
        <v>47</v>
      </c>
      <c r="AJ3366" s="3" t="s">
        <v>52</v>
      </c>
      <c r="AK3366" s="3" t="s">
        <v>47</v>
      </c>
      <c r="AL3366" s="3" t="s">
        <v>47</v>
      </c>
      <c r="AM3366" s="3" t="s">
        <v>47</v>
      </c>
      <c r="AN3366" s="3" t="s">
        <v>47</v>
      </c>
      <c r="AU3366" s="3">
        <v>0</v>
      </c>
      <c r="AV3366" s="3">
        <v>16</v>
      </c>
      <c r="AW3366" s="3">
        <v>1</v>
      </c>
      <c r="AX3366" s="3">
        <v>16</v>
      </c>
      <c r="AY3366" s="3">
        <v>100</v>
      </c>
      <c r="AZ3366" s="6" t="str">
        <f t="shared" si="368"/>
        <v>2122.2</v>
      </c>
      <c r="BC3366" s="12" t="s">
        <v>8329</v>
      </c>
      <c r="BJ3366" s="12">
        <f t="shared" si="369"/>
        <v>0</v>
      </c>
      <c r="BK3366" s="12">
        <f t="shared" si="370"/>
        <v>0</v>
      </c>
      <c r="CQ3366" s="3" t="str">
        <f>CONCATENATE(baseURL!$A$1,baseURL!$B$1,baseURL!$C$1,".",C3366,".",L3366,".pkl&amp;seq=",BC3366)</f>
        <v>http://proteomics.broadinstitute.org/millscripts/viewfeed.pl?side=xl&amp;cycle=1&amp;fixedMods=iaaC&amp;file=msdataSM/iPRG2012_nd/cpick_in/iPRG2012_nd.2122.2.3.pkl&amp;seq=GAYKYLEELQR</v>
      </c>
    </row>
    <row r="3367" spans="1:95" x14ac:dyDescent="0.2">
      <c r="A3367" s="3">
        <v>3526</v>
      </c>
      <c r="B3367" s="2" t="s">
        <v>8330</v>
      </c>
      <c r="C3367" s="2" t="s">
        <v>8331</v>
      </c>
      <c r="D3367" s="3">
        <v>8893</v>
      </c>
      <c r="E3367" s="3">
        <v>8884</v>
      </c>
      <c r="F3367" s="3">
        <v>44566</v>
      </c>
      <c r="G3367" s="3">
        <v>11005</v>
      </c>
      <c r="H3367" s="3">
        <v>34.059800000000003</v>
      </c>
      <c r="I3367" s="30">
        <v>479.28336000000002</v>
      </c>
      <c r="J3367" s="30">
        <v>479.28396789999999</v>
      </c>
      <c r="K3367" s="30">
        <v>-6.0999999999999997E-4</v>
      </c>
      <c r="L3367" s="3">
        <v>0</v>
      </c>
      <c r="M3367" s="3">
        <v>2</v>
      </c>
      <c r="N3367" s="10">
        <f t="shared" si="364"/>
        <v>1</v>
      </c>
      <c r="O3367" s="35">
        <v>2</v>
      </c>
      <c r="P3367" s="17"/>
      <c r="Q3367" s="40">
        <v>957.56151999999997</v>
      </c>
      <c r="R3367" s="40">
        <v>479.28440000000001</v>
      </c>
      <c r="S3367" s="18">
        <f t="shared" si="365"/>
        <v>-2.1699016283214094</v>
      </c>
      <c r="T3367" s="18">
        <f t="shared" si="366"/>
        <v>-0.90155239772422113</v>
      </c>
      <c r="U3367" s="18">
        <f t="shared" si="367"/>
        <v>-1.6691550987817614</v>
      </c>
      <c r="V3367" s="30">
        <v>479.28359999999998</v>
      </c>
      <c r="W3367" s="3" t="s">
        <v>47</v>
      </c>
      <c r="X3367" s="3" t="s">
        <v>47</v>
      </c>
      <c r="Y3367" s="3" t="s">
        <v>47</v>
      </c>
      <c r="Z3367" s="3" t="s">
        <v>48</v>
      </c>
      <c r="AA3367" s="3" t="s">
        <v>47</v>
      </c>
      <c r="AB3367" s="12" t="s">
        <v>47</v>
      </c>
      <c r="AC3367" s="3" t="s">
        <v>47</v>
      </c>
      <c r="AE3367" s="3" t="s">
        <v>48</v>
      </c>
      <c r="AF3367" s="3" t="s">
        <v>48</v>
      </c>
      <c r="AH3367" s="3" t="s">
        <v>47</v>
      </c>
      <c r="AI3367" s="3" t="s">
        <v>48</v>
      </c>
      <c r="AK3367" s="3" t="s">
        <v>52</v>
      </c>
      <c r="AL3367" s="3" t="s">
        <v>48</v>
      </c>
      <c r="AM3367" s="3" t="s">
        <v>47</v>
      </c>
      <c r="AN3367" s="3" t="s">
        <v>47</v>
      </c>
      <c r="AU3367" s="3">
        <v>0</v>
      </c>
      <c r="AV3367" s="3">
        <v>9</v>
      </c>
      <c r="AW3367" s="3">
        <v>1</v>
      </c>
      <c r="AX3367" s="3">
        <v>9</v>
      </c>
      <c r="AY3367" s="3">
        <v>100</v>
      </c>
      <c r="AZ3367" s="6" t="str">
        <f t="shared" si="368"/>
        <v>2122.3</v>
      </c>
      <c r="BC3367" s="12" t="s">
        <v>8332</v>
      </c>
      <c r="BJ3367" s="12">
        <f t="shared" si="369"/>
        <v>0</v>
      </c>
      <c r="BK3367" s="12">
        <f t="shared" si="370"/>
        <v>0</v>
      </c>
      <c r="CQ3367" s="3" t="str">
        <f>CONCATENATE(baseURL!$A$1,baseURL!$B$1,baseURL!$C$1,".",C3367,".",L3367,".pkl&amp;seq=",BC3367)</f>
        <v>http://proteomics.broadinstitute.org/millscripts/viewfeed.pl?side=xl&amp;cycle=1&amp;fixedMods=iaaC&amp;file=msdataSM/iPRG2012_nd/cpick_in/iPRG2012_nd.2122.3.0.pkl&amp;seq=VLELQLDK</v>
      </c>
    </row>
    <row r="3368" spans="1:95" x14ac:dyDescent="0.2">
      <c r="A3368" s="3">
        <v>6946</v>
      </c>
      <c r="B3368" s="2" t="s">
        <v>8333</v>
      </c>
      <c r="C3368" s="2" t="s">
        <v>8334</v>
      </c>
      <c r="D3368" s="3">
        <v>8897</v>
      </c>
      <c r="E3368" s="3">
        <v>8888</v>
      </c>
      <c r="F3368" s="3">
        <v>44570</v>
      </c>
      <c r="G3368" s="3">
        <v>11009</v>
      </c>
      <c r="H3368" s="3">
        <v>34.066499999999998</v>
      </c>
      <c r="I3368" s="30">
        <v>628.33420000000001</v>
      </c>
      <c r="J3368" s="30">
        <v>628.33457099999998</v>
      </c>
      <c r="K3368" s="30">
        <v>-3.6999999999999999E-4</v>
      </c>
      <c r="L3368" s="3">
        <v>3</v>
      </c>
      <c r="M3368" s="3">
        <v>3</v>
      </c>
      <c r="N3368" s="10">
        <f t="shared" si="364"/>
        <v>1</v>
      </c>
      <c r="O3368" s="35">
        <v>3</v>
      </c>
      <c r="P3368" s="17"/>
      <c r="Q3368" s="40">
        <v>1882.9868799999999</v>
      </c>
      <c r="R3368" s="40">
        <v>628.33380999999997</v>
      </c>
      <c r="S3368" s="18">
        <f t="shared" si="365"/>
        <v>0.62068918436607157</v>
      </c>
      <c r="T3368" s="18">
        <f t="shared" si="366"/>
        <v>1.2111396647768102</v>
      </c>
      <c r="U3368" s="18">
        <f t="shared" si="367"/>
        <v>1.0981424031231217</v>
      </c>
      <c r="V3368" s="30">
        <v>628.33450000000005</v>
      </c>
      <c r="W3368" s="3" t="s">
        <v>47</v>
      </c>
      <c r="X3368" s="3" t="s">
        <v>47</v>
      </c>
      <c r="Y3368" s="3" t="s">
        <v>47</v>
      </c>
      <c r="Z3368" s="3" t="s">
        <v>47</v>
      </c>
      <c r="AA3368" s="3" t="s">
        <v>48</v>
      </c>
      <c r="AB3368" s="12" t="s">
        <v>47</v>
      </c>
      <c r="AC3368" s="3" t="s">
        <v>47</v>
      </c>
      <c r="AD3368" s="3" t="s">
        <v>47</v>
      </c>
      <c r="AE3368" s="3" t="s">
        <v>47</v>
      </c>
      <c r="AF3368" s="3" t="s">
        <v>47</v>
      </c>
      <c r="AG3368" s="3" t="s">
        <v>47</v>
      </c>
      <c r="AH3368" s="3" t="s">
        <v>47</v>
      </c>
      <c r="AI3368" s="3" t="s">
        <v>47</v>
      </c>
      <c r="AJ3368" s="3" t="s">
        <v>47</v>
      </c>
      <c r="AK3368" s="3" t="s">
        <v>47</v>
      </c>
      <c r="AL3368" s="3" t="s">
        <v>47</v>
      </c>
      <c r="AM3368" s="3" t="s">
        <v>47</v>
      </c>
      <c r="AN3368" s="3" t="s">
        <v>47</v>
      </c>
      <c r="AO3368" s="3" t="s">
        <v>47</v>
      </c>
      <c r="AP3368" s="3" t="s">
        <v>47</v>
      </c>
      <c r="AQ3368" s="3" t="s">
        <v>47</v>
      </c>
      <c r="AU3368" s="3">
        <v>0</v>
      </c>
      <c r="AV3368" s="3">
        <v>20</v>
      </c>
      <c r="AW3368" s="3">
        <v>2</v>
      </c>
      <c r="AX3368" s="3">
        <v>19</v>
      </c>
      <c r="AY3368" s="3">
        <v>95</v>
      </c>
      <c r="AZ3368" s="6" t="str">
        <f t="shared" si="368"/>
        <v>2122.7</v>
      </c>
      <c r="BB3368" s="12" t="s">
        <v>79</v>
      </c>
      <c r="BC3368" s="12" t="s">
        <v>8212</v>
      </c>
      <c r="BJ3368" s="12">
        <f t="shared" si="369"/>
        <v>0</v>
      </c>
      <c r="BK3368" s="12">
        <f t="shared" si="370"/>
        <v>0</v>
      </c>
      <c r="BU3368" s="3" t="s">
        <v>8335</v>
      </c>
      <c r="CQ3368" s="3" t="str">
        <f>CONCATENATE(baseURL!$A$1,baseURL!$B$1,"+Acetyl",baseURL!$C$1,".",C3368,".",L3368,".pkl&amp;seq=",BC3368)</f>
        <v>http://proteomics.broadinstitute.org/millscripts/viewfeed.pl?side=xl&amp;cycle=1&amp;fixedMods=iaaC+Acetyl&amp;file=msdataSM/iPRG2012_nd/cpick_in/iPRG2012_nd.2122.7.3.pkl&amp;seq=SALPENANVTVLNKNEK</v>
      </c>
    </row>
    <row r="3369" spans="1:95" x14ac:dyDescent="0.2">
      <c r="A3369" s="3">
        <v>4590</v>
      </c>
      <c r="B3369" s="2" t="s">
        <v>8336</v>
      </c>
      <c r="C3369" s="2" t="s">
        <v>8337</v>
      </c>
      <c r="D3369" s="3">
        <v>8900</v>
      </c>
      <c r="E3369" s="3">
        <v>8891</v>
      </c>
      <c r="F3369" s="3">
        <v>44585</v>
      </c>
      <c r="G3369" s="3">
        <v>11013</v>
      </c>
      <c r="H3369" s="3">
        <v>34.081299999999999</v>
      </c>
      <c r="I3369" s="30">
        <v>467.92421999999999</v>
      </c>
      <c r="J3369" s="30">
        <v>467.92442269999998</v>
      </c>
      <c r="K3369" s="30">
        <v>-2.0000000000000001E-4</v>
      </c>
      <c r="L3369" s="3">
        <v>0</v>
      </c>
      <c r="M3369" s="3">
        <v>3</v>
      </c>
      <c r="N3369" s="10">
        <f t="shared" si="364"/>
        <v>1</v>
      </c>
      <c r="O3369" s="35">
        <v>3</v>
      </c>
      <c r="P3369" s="17"/>
      <c r="Q3369" s="40">
        <v>1401.75839</v>
      </c>
      <c r="R3369" s="40">
        <v>467.92430999999999</v>
      </c>
      <c r="S3369" s="18">
        <f t="shared" si="365"/>
        <v>-0.19233879940998475</v>
      </c>
      <c r="T3369" s="18">
        <f t="shared" si="366"/>
        <v>0.24085091879134954</v>
      </c>
      <c r="U3369" s="18">
        <f t="shared" si="367"/>
        <v>-0.23508075484792357</v>
      </c>
      <c r="V3369" s="30">
        <v>467.92419999999998</v>
      </c>
      <c r="W3369" s="3" t="s">
        <v>47</v>
      </c>
      <c r="X3369" s="3" t="s">
        <v>47</v>
      </c>
      <c r="Y3369" s="3" t="s">
        <v>47</v>
      </c>
      <c r="Z3369" s="3" t="s">
        <v>47</v>
      </c>
      <c r="AA3369" s="3" t="s">
        <v>47</v>
      </c>
      <c r="AB3369" s="12" t="s">
        <v>47</v>
      </c>
      <c r="AC3369" s="3" t="s">
        <v>47</v>
      </c>
      <c r="AD3369" s="3" t="s">
        <v>47</v>
      </c>
      <c r="AE3369" s="3" t="s">
        <v>47</v>
      </c>
      <c r="AF3369" s="3" t="s">
        <v>47</v>
      </c>
      <c r="AG3369" s="3" t="s">
        <v>47</v>
      </c>
      <c r="AH3369" s="3" t="s">
        <v>47</v>
      </c>
      <c r="AI3369" s="3" t="s">
        <v>47</v>
      </c>
      <c r="AK3369" s="3" t="s">
        <v>47</v>
      </c>
      <c r="AL3369" s="3" t="s">
        <v>47</v>
      </c>
      <c r="AM3369" s="3" t="s">
        <v>47</v>
      </c>
      <c r="AU3369" s="3">
        <v>0</v>
      </c>
      <c r="AV3369" s="3">
        <v>16</v>
      </c>
      <c r="AW3369" s="3">
        <v>1</v>
      </c>
      <c r="AX3369" s="3">
        <v>16</v>
      </c>
      <c r="AY3369" s="3">
        <v>100</v>
      </c>
      <c r="AZ3369" s="6" t="str">
        <f t="shared" si="368"/>
        <v>2123.1</v>
      </c>
      <c r="BC3369" s="12" t="s">
        <v>8338</v>
      </c>
      <c r="BJ3369" s="12">
        <f t="shared" si="369"/>
        <v>0</v>
      </c>
      <c r="BK3369" s="12">
        <f t="shared" si="370"/>
        <v>0</v>
      </c>
      <c r="CQ3369" s="3" t="str">
        <f>CONCATENATE(baseURL!$A$1,baseURL!$B$1,baseURL!$C$1,".",C3369,".",L3369,".pkl&amp;seq=",BC3369)</f>
        <v>http://proteomics.broadinstitute.org/millscripts/viewfeed.pl?side=xl&amp;cycle=1&amp;fixedMods=iaaC&amp;file=msdataSM/iPRG2012_nd/cpick_in/iPRG2012_nd.2123.1.0.pkl&amp;seq=GSLEELLAEGQKK</v>
      </c>
    </row>
    <row r="3370" spans="1:95" x14ac:dyDescent="0.2">
      <c r="A3370" s="3">
        <v>987</v>
      </c>
      <c r="B3370" s="2" t="s">
        <v>8339</v>
      </c>
      <c r="C3370" s="2" t="s">
        <v>8327</v>
      </c>
      <c r="D3370" s="3">
        <v>8902</v>
      </c>
      <c r="E3370" s="3">
        <v>8893</v>
      </c>
      <c r="F3370" s="3">
        <v>44587</v>
      </c>
      <c r="G3370" s="3">
        <v>11015</v>
      </c>
      <c r="H3370" s="3">
        <v>34.086300000000001</v>
      </c>
      <c r="I3370" s="30">
        <v>500.79309999999998</v>
      </c>
      <c r="J3370" s="30">
        <v>500.79199670000003</v>
      </c>
      <c r="K3370" s="30">
        <v>1.1000000000000001E-3</v>
      </c>
      <c r="L3370" s="3">
        <v>2</v>
      </c>
      <c r="M3370" s="3">
        <v>2</v>
      </c>
      <c r="N3370" s="10">
        <f t="shared" si="364"/>
        <v>1</v>
      </c>
      <c r="O3370" s="35">
        <v>2</v>
      </c>
      <c r="P3370" s="17"/>
      <c r="Q3370" s="40">
        <v>1000.57857</v>
      </c>
      <c r="R3370" s="40">
        <v>500.79291999999998</v>
      </c>
      <c r="S3370" s="18">
        <f t="shared" si="365"/>
        <v>0.35943000152696059</v>
      </c>
      <c r="T3370" s="18">
        <f t="shared" si="366"/>
        <v>-1.8436762244042848</v>
      </c>
      <c r="U3370" s="18">
        <f t="shared" si="367"/>
        <v>-2.6358200111220396</v>
      </c>
      <c r="V3370" s="30">
        <v>500.79160000000002</v>
      </c>
      <c r="W3370" s="3" t="s">
        <v>47</v>
      </c>
      <c r="Z3370" s="3" t="s">
        <v>48</v>
      </c>
      <c r="AA3370" s="3" t="s">
        <v>47</v>
      </c>
      <c r="AC3370" s="3" t="s">
        <v>52</v>
      </c>
      <c r="AE3370" s="3" t="s">
        <v>48</v>
      </c>
      <c r="AF3370" s="3" t="s">
        <v>65</v>
      </c>
      <c r="AH3370" s="3" t="s">
        <v>47</v>
      </c>
      <c r="AK3370" s="3" t="s">
        <v>52</v>
      </c>
      <c r="AU3370" s="3">
        <v>1</v>
      </c>
      <c r="AV3370" s="3">
        <v>3</v>
      </c>
      <c r="AW3370" s="3">
        <v>1</v>
      </c>
      <c r="AX3370" s="3">
        <v>3</v>
      </c>
      <c r="AY3370" s="3">
        <v>100</v>
      </c>
      <c r="AZ3370" s="6" t="str">
        <f t="shared" si="368"/>
        <v>2123.3</v>
      </c>
      <c r="BC3370" s="12" t="s">
        <v>8340</v>
      </c>
      <c r="BJ3370" s="12">
        <f t="shared" si="369"/>
        <v>0</v>
      </c>
      <c r="BK3370" s="12">
        <f t="shared" si="370"/>
        <v>0</v>
      </c>
      <c r="BP3370" s="3" t="s">
        <v>54</v>
      </c>
      <c r="BR3370" s="3" t="s">
        <v>54</v>
      </c>
      <c r="CB3370" s="3" t="s">
        <v>8341</v>
      </c>
      <c r="CQ3370" s="3" t="str">
        <f>CONCATENATE(baseURL!$A$1,baseURL!$B$1,baseURL!$C$1,".",C3370,".",L3370,".pkl&amp;seq=",BC3370,"&amp;varMods=Deamidated-N")</f>
        <v>http://proteomics.broadinstitute.org/millscripts/viewfeed.pl?side=xl&amp;cycle=1&amp;fixedMods=iaaC&amp;file=msdataSM/iPRG2012_nd/cpick_in/iPRG2012_nd.2123.3.2.pkl&amp;seq=LLLNLnGSR&amp;varMods=Deamidated-N</v>
      </c>
    </row>
    <row r="3371" spans="1:95" x14ac:dyDescent="0.2">
      <c r="A3371" s="3">
        <v>725</v>
      </c>
      <c r="B3371" s="2" t="s">
        <v>8346</v>
      </c>
      <c r="C3371" s="2" t="s">
        <v>8347</v>
      </c>
      <c r="D3371" s="3">
        <v>8916</v>
      </c>
      <c r="E3371" s="3">
        <v>8907</v>
      </c>
      <c r="F3371" s="3">
        <v>44616</v>
      </c>
      <c r="G3371" s="3">
        <v>11030</v>
      </c>
      <c r="H3371" s="3">
        <v>34.116</v>
      </c>
      <c r="I3371" s="30">
        <v>635.66247999999996</v>
      </c>
      <c r="J3371" s="30">
        <v>635.66044469999997</v>
      </c>
      <c r="K3371" s="30">
        <v>2.0400000000000001E-3</v>
      </c>
      <c r="L3371" s="3">
        <v>3</v>
      </c>
      <c r="M3371" s="3">
        <v>3</v>
      </c>
      <c r="N3371" s="10">
        <f t="shared" si="364"/>
        <v>1</v>
      </c>
      <c r="O3371" s="35">
        <v>3</v>
      </c>
      <c r="Q3371" s="32">
        <v>1904.96883</v>
      </c>
      <c r="R3371" s="32">
        <v>635.66112999999996</v>
      </c>
      <c r="S3371" s="18">
        <f t="shared" si="365"/>
        <v>2.1237730864591056</v>
      </c>
      <c r="T3371" s="18">
        <f t="shared" si="366"/>
        <v>-1.0780901452735596</v>
      </c>
      <c r="U3371" s="18">
        <f t="shared" si="367"/>
        <v>-0.99109410701424938</v>
      </c>
      <c r="V3371" s="30">
        <v>635.66049999999996</v>
      </c>
      <c r="W3371" s="3" t="s">
        <v>47</v>
      </c>
      <c r="AA3371" s="3" t="s">
        <v>47</v>
      </c>
      <c r="AD3371" s="3" t="s">
        <v>47</v>
      </c>
      <c r="AE3371" s="3" t="s">
        <v>47</v>
      </c>
      <c r="AF3371" s="3" t="s">
        <v>47</v>
      </c>
      <c r="AG3371" s="3" t="s">
        <v>52</v>
      </c>
      <c r="AO3371" s="3" t="s">
        <v>48</v>
      </c>
      <c r="AU3371" s="3">
        <v>0</v>
      </c>
      <c r="AV3371" s="3">
        <v>5</v>
      </c>
      <c r="AW3371" s="3">
        <v>2</v>
      </c>
      <c r="AX3371" s="3">
        <v>4</v>
      </c>
      <c r="AY3371" s="3">
        <v>80</v>
      </c>
      <c r="AZ3371" s="6" t="str">
        <f t="shared" si="368"/>
        <v>2124.11</v>
      </c>
      <c r="BB3371" s="12" t="s">
        <v>79</v>
      </c>
      <c r="BC3371" s="12" t="s">
        <v>8348</v>
      </c>
      <c r="BJ3371" s="12">
        <f t="shared" si="369"/>
        <v>0</v>
      </c>
      <c r="BK3371" s="12">
        <f t="shared" si="370"/>
        <v>0</v>
      </c>
      <c r="BM3371" s="3" t="s">
        <v>162</v>
      </c>
      <c r="BR3371" s="3" t="s">
        <v>162</v>
      </c>
      <c r="BZ3371" s="3" t="s">
        <v>8349</v>
      </c>
      <c r="CQ3371" s="3" t="str">
        <f>CONCATENATE(baseURL!$A$1,baseURL!$B$1,"+Acetyl",baseURL!$C$1,".",C3371,".",L3371,".pkl&amp;seq=",BC3371,"&amp;varMods=Sodiated-E")</f>
        <v>http://proteomics.broadinstitute.org/millscripts/viewfeed.pl?side=xl&amp;cycle=1&amp;fixedMods=iaaC+Acetyl&amp;file=msdataSM/iPRG2012_nd/cpick_in/iPRG2012_nd.2124.11.3.pkl&amp;seq=SALPeNANVTVLNKNEK&amp;varMods=Sodiated-E</v>
      </c>
    </row>
    <row r="3372" spans="1:95" x14ac:dyDescent="0.2">
      <c r="A3372" s="3">
        <v>6097</v>
      </c>
      <c r="B3372" s="2" t="s">
        <v>8350</v>
      </c>
      <c r="C3372" s="2" t="s">
        <v>8351</v>
      </c>
      <c r="D3372" s="3">
        <v>8917</v>
      </c>
      <c r="E3372" s="3">
        <v>8908</v>
      </c>
      <c r="F3372" s="3">
        <v>44617</v>
      </c>
      <c r="G3372" s="3">
        <v>11031</v>
      </c>
      <c r="H3372" s="3">
        <v>34.117699999999999</v>
      </c>
      <c r="I3372" s="30">
        <v>692.30998999999997</v>
      </c>
      <c r="J3372" s="30">
        <v>692.30880209999998</v>
      </c>
      <c r="K3372" s="30">
        <v>1.1900000000000001E-3</v>
      </c>
      <c r="L3372" s="3">
        <v>2</v>
      </c>
      <c r="M3372" s="3">
        <v>2</v>
      </c>
      <c r="N3372" s="10">
        <f t="shared" si="364"/>
        <v>1</v>
      </c>
      <c r="O3372" s="35">
        <v>2</v>
      </c>
      <c r="P3372" s="17"/>
      <c r="Q3372" s="40">
        <v>1383.6110100000001</v>
      </c>
      <c r="R3372" s="40">
        <v>692.30913999999996</v>
      </c>
      <c r="S3372" s="18">
        <f t="shared" si="365"/>
        <v>1.2277752103836246</v>
      </c>
      <c r="T3372" s="18">
        <f t="shared" si="366"/>
        <v>-0.48807675712153453</v>
      </c>
      <c r="U3372" s="18">
        <f t="shared" si="367"/>
        <v>-0.63555422641435644</v>
      </c>
      <c r="V3372" s="30">
        <v>692.30870000000004</v>
      </c>
      <c r="W3372" s="3" t="s">
        <v>47</v>
      </c>
      <c r="X3372" s="3" t="s">
        <v>47</v>
      </c>
      <c r="Y3372" s="3" t="s">
        <v>47</v>
      </c>
      <c r="Z3372" s="3" t="s">
        <v>47</v>
      </c>
      <c r="AA3372" s="3" t="s">
        <v>48</v>
      </c>
      <c r="AB3372" s="12" t="s">
        <v>47</v>
      </c>
      <c r="AC3372" s="3" t="s">
        <v>47</v>
      </c>
      <c r="AD3372" s="3" t="s">
        <v>47</v>
      </c>
      <c r="AE3372" s="3" t="s">
        <v>47</v>
      </c>
      <c r="AF3372" s="3" t="s">
        <v>47</v>
      </c>
      <c r="AG3372" s="3" t="s">
        <v>47</v>
      </c>
      <c r="AH3372" s="3" t="s">
        <v>47</v>
      </c>
      <c r="AI3372" s="3" t="s">
        <v>47</v>
      </c>
      <c r="AK3372" s="3" t="s">
        <v>48</v>
      </c>
      <c r="AL3372" s="3" t="s">
        <v>47</v>
      </c>
      <c r="AU3372" s="3">
        <v>0</v>
      </c>
      <c r="AV3372" s="3">
        <v>13</v>
      </c>
      <c r="AW3372" s="3">
        <v>1</v>
      </c>
      <c r="AX3372" s="3">
        <v>13</v>
      </c>
      <c r="AY3372" s="3">
        <v>100</v>
      </c>
      <c r="AZ3372" s="6" t="str">
        <f t="shared" si="368"/>
        <v>2124.12</v>
      </c>
      <c r="BC3372" s="12" t="s">
        <v>8130</v>
      </c>
      <c r="BJ3372" s="12">
        <f t="shared" si="369"/>
        <v>0</v>
      </c>
      <c r="BK3372" s="12">
        <f t="shared" si="370"/>
        <v>0</v>
      </c>
      <c r="CQ3372" s="3" t="str">
        <f>CONCATENATE(baseURL!$A$1,baseURL!$B$1,baseURL!$C$1,".",C3372,".",L3372,".pkl&amp;seq=",BC3372)</f>
        <v>http://proteomics.broadinstitute.org/millscripts/viewfeed.pl?side=xl&amp;cycle=1&amp;fixedMods=iaaC&amp;file=msdataSM/iPRG2012_nd/cpick_in/iPRG2012_nd.2124.12.2.pkl&amp;seq=TGQFGWSANMER</v>
      </c>
    </row>
    <row r="3373" spans="1:95" x14ac:dyDescent="0.2">
      <c r="A3373" s="3">
        <v>2054</v>
      </c>
      <c r="B3373" s="2" t="s">
        <v>8352</v>
      </c>
      <c r="C3373" s="2" t="s">
        <v>8353</v>
      </c>
      <c r="D3373" s="3">
        <v>8918</v>
      </c>
      <c r="E3373" s="3">
        <v>8909</v>
      </c>
      <c r="F3373" s="3">
        <v>44618</v>
      </c>
      <c r="G3373" s="3">
        <v>11032</v>
      </c>
      <c r="H3373" s="3">
        <v>34.119399999999999</v>
      </c>
      <c r="I3373" s="30">
        <v>694.36632999999995</v>
      </c>
      <c r="J3373" s="30">
        <v>694.36513019999995</v>
      </c>
      <c r="K3373" s="30">
        <v>1.1999999999999999E-3</v>
      </c>
      <c r="L3373" s="3">
        <v>2</v>
      </c>
      <c r="M3373" s="3">
        <v>2</v>
      </c>
      <c r="N3373" s="10">
        <f t="shared" si="364"/>
        <v>1</v>
      </c>
      <c r="O3373" s="35">
        <v>2</v>
      </c>
      <c r="P3373" s="17"/>
      <c r="Q3373" s="40">
        <v>1387.72498</v>
      </c>
      <c r="R3373" s="40">
        <v>694.36613</v>
      </c>
      <c r="S3373" s="18">
        <f t="shared" si="365"/>
        <v>0.28803248215720989</v>
      </c>
      <c r="T3373" s="18">
        <f t="shared" si="366"/>
        <v>-1.4398743787302388</v>
      </c>
      <c r="U3373" s="18">
        <f t="shared" si="367"/>
        <v>-1.3393510424239721</v>
      </c>
      <c r="V3373" s="30">
        <v>694.36519999999996</v>
      </c>
      <c r="W3373" s="3" t="s">
        <v>47</v>
      </c>
      <c r="X3373" s="3" t="s">
        <v>47</v>
      </c>
      <c r="Y3373" s="3" t="s">
        <v>47</v>
      </c>
      <c r="Z3373" s="3" t="s">
        <v>47</v>
      </c>
      <c r="AA3373" s="3" t="s">
        <v>48</v>
      </c>
      <c r="AB3373" s="12" t="s">
        <v>47</v>
      </c>
      <c r="AC3373" s="3" t="s">
        <v>47</v>
      </c>
      <c r="AD3373" s="3" t="s">
        <v>47</v>
      </c>
      <c r="AE3373" s="3" t="s">
        <v>47</v>
      </c>
      <c r="AG3373" s="3" t="s">
        <v>47</v>
      </c>
      <c r="AH3373" s="3" t="s">
        <v>47</v>
      </c>
      <c r="AI3373" s="3" t="s">
        <v>47</v>
      </c>
      <c r="AJ3373" s="3" t="s">
        <v>47</v>
      </c>
      <c r="AK3373" s="3" t="s">
        <v>48</v>
      </c>
      <c r="AM3373" s="3" t="s">
        <v>47</v>
      </c>
      <c r="AO3373" s="3" t="s">
        <v>47</v>
      </c>
      <c r="AQ3373" s="3" t="s">
        <v>47</v>
      </c>
      <c r="AU3373" s="3">
        <v>0</v>
      </c>
      <c r="AV3373" s="3">
        <v>15</v>
      </c>
      <c r="AW3373" s="3">
        <v>1</v>
      </c>
      <c r="AX3373" s="3">
        <v>15</v>
      </c>
      <c r="AY3373" s="3">
        <v>100</v>
      </c>
      <c r="AZ3373" s="6" t="str">
        <f t="shared" si="368"/>
        <v>2124.13</v>
      </c>
      <c r="BC3373" s="12" t="s">
        <v>8044</v>
      </c>
      <c r="BJ3373" s="12">
        <f t="shared" si="369"/>
        <v>0</v>
      </c>
      <c r="BK3373" s="12">
        <f t="shared" si="370"/>
        <v>0</v>
      </c>
      <c r="BP3373" s="3" t="s">
        <v>54</v>
      </c>
      <c r="BR3373" s="3" t="s">
        <v>54</v>
      </c>
      <c r="CQ3373" s="3" t="str">
        <f>CONCATENATE(baseURL!$A$1,baseURL!$B$1,baseURL!$C$1,".",C3373,".",L3373,".pkl&amp;seq=",BC3373,"&amp;varMods=Deamidated-N")</f>
        <v>http://proteomics.broadinstitute.org/millscripts/viewfeed.pl?side=xl&amp;cycle=1&amp;fixedMods=iaaC&amp;file=msdataSM/iPRG2012_nd/cpick_in/iPRG2012_nd.2124.13.2.pkl&amp;seq=AnGTTVLVGMPAGAK&amp;varMods=Deamidated-N</v>
      </c>
    </row>
    <row r="3374" spans="1:95" x14ac:dyDescent="0.2">
      <c r="A3374" s="3">
        <v>4069</v>
      </c>
      <c r="B3374" s="2" t="s">
        <v>8354</v>
      </c>
      <c r="C3374" s="2" t="s">
        <v>8336</v>
      </c>
      <c r="D3374" s="3">
        <v>8907</v>
      </c>
      <c r="E3374" s="3">
        <v>8898</v>
      </c>
      <c r="F3374" s="3">
        <v>44607</v>
      </c>
      <c r="G3374" s="3">
        <v>11021</v>
      </c>
      <c r="H3374" s="3">
        <v>34.104300000000002</v>
      </c>
      <c r="I3374" s="30">
        <v>442.75783000000001</v>
      </c>
      <c r="J3374" s="30">
        <v>442.7579422</v>
      </c>
      <c r="K3374" s="30">
        <v>-1.1E-4</v>
      </c>
      <c r="L3374" s="3">
        <v>4</v>
      </c>
      <c r="M3374" s="3">
        <v>4</v>
      </c>
      <c r="N3374" s="10">
        <f t="shared" si="364"/>
        <v>1</v>
      </c>
      <c r="O3374" s="35">
        <v>4</v>
      </c>
      <c r="P3374" s="17"/>
      <c r="Q3374" s="40">
        <v>1768.00756</v>
      </c>
      <c r="R3374" s="40">
        <v>442.75734999999997</v>
      </c>
      <c r="S3374" s="18">
        <f t="shared" si="365"/>
        <v>1.0841152609633058</v>
      </c>
      <c r="T3374" s="18">
        <f t="shared" si="366"/>
        <v>1.3375272031695067</v>
      </c>
      <c r="U3374" s="18">
        <f t="shared" si="367"/>
        <v>0.79050071111372777</v>
      </c>
      <c r="V3374" s="30">
        <v>442.7577</v>
      </c>
      <c r="W3374" s="3" t="s">
        <v>47</v>
      </c>
      <c r="X3374" s="3" t="s">
        <v>47</v>
      </c>
      <c r="Y3374" s="3" t="s">
        <v>47</v>
      </c>
      <c r="Z3374" s="3" t="s">
        <v>47</v>
      </c>
      <c r="AA3374" s="3" t="s">
        <v>47</v>
      </c>
      <c r="AB3374" s="12" t="s">
        <v>47</v>
      </c>
      <c r="AC3374" s="3" t="s">
        <v>65</v>
      </c>
      <c r="AD3374" s="3" t="s">
        <v>47</v>
      </c>
      <c r="AE3374" s="3" t="s">
        <v>47</v>
      </c>
      <c r="AF3374" s="3" t="s">
        <v>47</v>
      </c>
      <c r="AG3374" s="3" t="s">
        <v>47</v>
      </c>
      <c r="AH3374" s="3" t="s">
        <v>47</v>
      </c>
      <c r="AI3374" s="3" t="s">
        <v>47</v>
      </c>
      <c r="AJ3374" s="3" t="s">
        <v>47</v>
      </c>
      <c r="AK3374" s="3" t="s">
        <v>47</v>
      </c>
      <c r="AL3374" s="3" t="s">
        <v>47</v>
      </c>
      <c r="AU3374" s="3">
        <v>1</v>
      </c>
      <c r="AV3374" s="3">
        <v>15</v>
      </c>
      <c r="AW3374" s="3">
        <v>1</v>
      </c>
      <c r="AX3374" s="3">
        <v>15</v>
      </c>
      <c r="AY3374" s="3">
        <v>100</v>
      </c>
      <c r="AZ3374" s="6" t="str">
        <f t="shared" si="368"/>
        <v>2124.2</v>
      </c>
      <c r="BC3374" s="12" t="s">
        <v>8355</v>
      </c>
      <c r="BJ3374" s="12">
        <f t="shared" si="369"/>
        <v>0</v>
      </c>
      <c r="BK3374" s="12">
        <f t="shared" si="370"/>
        <v>0</v>
      </c>
      <c r="BY3374" s="3" t="s">
        <v>8356</v>
      </c>
      <c r="CQ3374" s="3" t="str">
        <f>CONCATENATE(baseURL!$A$1,baseURL!$B$1,baseURL!$C$1,".",C3374,".",L3374,".pkl&amp;seq=",BC3374)</f>
        <v>http://proteomics.broadinstitute.org/millscripts/viewfeed.pl?side=xl&amp;cycle=1&amp;fixedMods=iaaC&amp;file=msdataSM/iPRG2012_nd/cpick_in/iPRG2012_nd.2124.2.4.pkl&amp;seq=AQRPLTGASLDLLKER</v>
      </c>
    </row>
    <row r="3375" spans="1:95" x14ac:dyDescent="0.2">
      <c r="A3375" s="3">
        <v>2986</v>
      </c>
      <c r="B3375" s="2" t="s">
        <v>8357</v>
      </c>
      <c r="C3375" s="2" t="s">
        <v>8358</v>
      </c>
      <c r="D3375" s="3">
        <v>8908</v>
      </c>
      <c r="E3375" s="3">
        <v>8899</v>
      </c>
      <c r="F3375" s="3">
        <v>44608</v>
      </c>
      <c r="G3375" s="3">
        <v>11022</v>
      </c>
      <c r="H3375" s="3">
        <v>34.105200000000004</v>
      </c>
      <c r="I3375" s="30">
        <v>488.79034000000001</v>
      </c>
      <c r="J3375" s="30">
        <v>488.78916090000001</v>
      </c>
      <c r="K3375" s="30">
        <v>1.1800000000000001E-3</v>
      </c>
      <c r="L3375" s="3">
        <v>2</v>
      </c>
      <c r="M3375" s="3">
        <v>2</v>
      </c>
      <c r="N3375" s="10">
        <f t="shared" si="364"/>
        <v>1</v>
      </c>
      <c r="O3375" s="35">
        <v>2</v>
      </c>
      <c r="P3375" s="17"/>
      <c r="Q3375" s="40">
        <v>976.57136000000003</v>
      </c>
      <c r="R3375" s="40">
        <v>488.78931999999998</v>
      </c>
      <c r="S3375" s="18">
        <f t="shared" si="365"/>
        <v>2.0867886394071475</v>
      </c>
      <c r="T3375" s="18">
        <f t="shared" si="366"/>
        <v>-0.32549811023307346</v>
      </c>
      <c r="U3375" s="18">
        <f t="shared" si="367"/>
        <v>-0.45009166721593707</v>
      </c>
      <c r="V3375" s="30">
        <v>488.78910000000002</v>
      </c>
      <c r="W3375" s="3" t="s">
        <v>47</v>
      </c>
      <c r="X3375" s="3" t="s">
        <v>47</v>
      </c>
      <c r="Y3375" s="3" t="s">
        <v>47</v>
      </c>
      <c r="Z3375" s="3" t="s">
        <v>47</v>
      </c>
      <c r="AA3375" s="3" t="s">
        <v>47</v>
      </c>
      <c r="AC3375" s="3" t="s">
        <v>48</v>
      </c>
      <c r="AE3375" s="3" t="s">
        <v>47</v>
      </c>
      <c r="AF3375" s="3" t="s">
        <v>48</v>
      </c>
      <c r="AG3375" s="3" t="s">
        <v>47</v>
      </c>
      <c r="AH3375" s="3" t="s">
        <v>48</v>
      </c>
      <c r="AJ3375" s="3" t="s">
        <v>47</v>
      </c>
      <c r="AL3375" s="3" t="s">
        <v>48</v>
      </c>
      <c r="AM3375" s="3" t="s">
        <v>47</v>
      </c>
      <c r="AU3375" s="3">
        <v>0</v>
      </c>
      <c r="AV3375" s="3">
        <v>9</v>
      </c>
      <c r="AW3375" s="3">
        <v>1</v>
      </c>
      <c r="AX3375" s="3">
        <v>9</v>
      </c>
      <c r="AY3375" s="3">
        <v>100</v>
      </c>
      <c r="AZ3375" s="6" t="str">
        <f t="shared" si="368"/>
        <v>2124.3</v>
      </c>
      <c r="BC3375" s="12" t="s">
        <v>8359</v>
      </c>
      <c r="BJ3375" s="12">
        <f t="shared" si="369"/>
        <v>0</v>
      </c>
      <c r="BK3375" s="12">
        <f t="shared" si="370"/>
        <v>0</v>
      </c>
      <c r="CQ3375" s="3" t="str">
        <f>CONCATENATE(baseURL!$A$1,baseURL!$B$1,baseURL!$C$1,".",C3375,".",L3375,".pkl&amp;seq=",BC3375)</f>
        <v>http://proteomics.broadinstitute.org/millscripts/viewfeed.pl?side=xl&amp;cycle=1&amp;fixedMods=iaaC&amp;file=msdataSM/iPRG2012_nd/cpick_in/iPRG2012_nd.2124.3.2.pkl&amp;seq=LLPTLYEK</v>
      </c>
    </row>
    <row r="3376" spans="1:95" x14ac:dyDescent="0.2">
      <c r="A3376" s="3">
        <v>4945</v>
      </c>
      <c r="B3376" s="2" t="s">
        <v>8342</v>
      </c>
      <c r="C3376" s="2" t="s">
        <v>8343</v>
      </c>
      <c r="D3376" s="3">
        <v>8914</v>
      </c>
      <c r="E3376" s="3">
        <v>8905</v>
      </c>
      <c r="F3376" s="3">
        <v>44614</v>
      </c>
      <c r="G3376" s="3">
        <v>11028</v>
      </c>
      <c r="H3376" s="3">
        <v>34.112699999999997</v>
      </c>
      <c r="I3376" s="30">
        <v>614.33885999999995</v>
      </c>
      <c r="J3376" s="30">
        <v>614.33808580000004</v>
      </c>
      <c r="K3376" s="30">
        <v>7.6999999999999996E-4</v>
      </c>
      <c r="L3376" s="3">
        <v>2</v>
      </c>
      <c r="M3376" s="3">
        <v>2</v>
      </c>
      <c r="N3376" s="10">
        <f t="shared" si="364"/>
        <v>1</v>
      </c>
      <c r="O3376" s="35">
        <v>2</v>
      </c>
      <c r="P3376" s="17"/>
      <c r="Q3376" s="40">
        <v>1227.6691800000001</v>
      </c>
      <c r="R3376" s="40">
        <v>614.33822999999995</v>
      </c>
      <c r="S3376" s="18">
        <f t="shared" si="365"/>
        <v>1.0254937251764695</v>
      </c>
      <c r="T3376" s="18">
        <f t="shared" si="366"/>
        <v>-0.23472411916930258</v>
      </c>
      <c r="U3376" s="18">
        <f t="shared" si="367"/>
        <v>-0.21160981614176158</v>
      </c>
      <c r="V3376" s="30">
        <v>614.33810000000005</v>
      </c>
      <c r="W3376" s="3" t="s">
        <v>47</v>
      </c>
      <c r="X3376" s="3" t="s">
        <v>47</v>
      </c>
      <c r="Y3376" s="3" t="s">
        <v>47</v>
      </c>
      <c r="Z3376" s="3" t="s">
        <v>47</v>
      </c>
      <c r="AA3376" s="3" t="s">
        <v>48</v>
      </c>
      <c r="AB3376" s="12" t="s">
        <v>47</v>
      </c>
      <c r="AC3376" s="3" t="s">
        <v>47</v>
      </c>
      <c r="AD3376" s="3" t="s">
        <v>47</v>
      </c>
      <c r="AE3376" s="3" t="s">
        <v>47</v>
      </c>
      <c r="AF3376" s="3" t="s">
        <v>47</v>
      </c>
      <c r="AG3376" s="3" t="s">
        <v>47</v>
      </c>
      <c r="AH3376" s="3" t="s">
        <v>47</v>
      </c>
      <c r="AI3376" s="3" t="s">
        <v>47</v>
      </c>
      <c r="AJ3376" s="3" t="s">
        <v>47</v>
      </c>
      <c r="AK3376" s="3" t="s">
        <v>47</v>
      </c>
      <c r="AL3376" s="3" t="s">
        <v>47</v>
      </c>
      <c r="AM3376" s="3" t="s">
        <v>47</v>
      </c>
      <c r="AN3376" s="3" t="s">
        <v>47</v>
      </c>
      <c r="AU3376" s="3">
        <v>0</v>
      </c>
      <c r="AV3376" s="3">
        <v>17</v>
      </c>
      <c r="AW3376" s="3">
        <v>1</v>
      </c>
      <c r="AX3376" s="3">
        <v>17</v>
      </c>
      <c r="AY3376" s="3">
        <v>100</v>
      </c>
      <c r="AZ3376" s="6" t="str">
        <f t="shared" si="368"/>
        <v>2124.9</v>
      </c>
      <c r="BC3376" s="12" t="s">
        <v>8222</v>
      </c>
      <c r="BJ3376" s="12">
        <f t="shared" si="369"/>
        <v>0</v>
      </c>
      <c r="BK3376" s="12">
        <f t="shared" si="370"/>
        <v>0</v>
      </c>
      <c r="CQ3376" s="3" t="str">
        <f>CONCATENATE(baseURL!$A$1,baseURL!$B$1,baseURL!$C$1,".",C3376,".",L3376,".pkl&amp;seq=",BC3376)</f>
        <v>http://proteomics.broadinstitute.org/millscripts/viewfeed.pl?side=xl&amp;cycle=1&amp;fixedMods=iaaC&amp;file=msdataSM/iPRG2012_nd/cpick_in/iPRG2012_nd.2124.9.2.pkl&amp;seq=TNNPETLVALR</v>
      </c>
    </row>
    <row r="3377" spans="1:101" x14ac:dyDescent="0.2">
      <c r="A3377" s="3">
        <v>5204</v>
      </c>
      <c r="B3377" s="2" t="s">
        <v>8363</v>
      </c>
      <c r="C3377" s="2" t="s">
        <v>8364</v>
      </c>
      <c r="D3377" s="3">
        <v>8919</v>
      </c>
      <c r="E3377" s="3">
        <v>8910</v>
      </c>
      <c r="F3377" s="3">
        <v>44627</v>
      </c>
      <c r="G3377" s="3">
        <v>11034</v>
      </c>
      <c r="H3377" s="3">
        <v>34.129800000000003</v>
      </c>
      <c r="I3377" s="30">
        <v>400.24061999999998</v>
      </c>
      <c r="J3377" s="30">
        <v>400.24044809999998</v>
      </c>
      <c r="K3377" s="30">
        <v>1.7000000000000001E-4</v>
      </c>
      <c r="L3377" s="3">
        <v>3</v>
      </c>
      <c r="M3377" s="3">
        <v>3</v>
      </c>
      <c r="N3377" s="10">
        <f t="shared" si="364"/>
        <v>1</v>
      </c>
      <c r="O3377" s="35">
        <v>3</v>
      </c>
      <c r="P3377" s="17"/>
      <c r="Q3377" s="40">
        <v>1198.7055</v>
      </c>
      <c r="R3377" s="40">
        <v>400.24002000000002</v>
      </c>
      <c r="S3377" s="18">
        <f t="shared" si="365"/>
        <v>1.4991004646738586</v>
      </c>
      <c r="T3377" s="18">
        <f t="shared" si="366"/>
        <v>1.0696081815233527</v>
      </c>
      <c r="U3377" s="18">
        <f t="shared" si="367"/>
        <v>-0.54967017044669242</v>
      </c>
      <c r="V3377" s="30">
        <v>400.2398</v>
      </c>
      <c r="W3377" s="3" t="s">
        <v>47</v>
      </c>
      <c r="X3377" s="3" t="s">
        <v>47</v>
      </c>
      <c r="Y3377" s="3" t="s">
        <v>47</v>
      </c>
      <c r="Z3377" s="3" t="s">
        <v>47</v>
      </c>
      <c r="AA3377" s="3" t="s">
        <v>47</v>
      </c>
      <c r="AB3377" s="12" t="s">
        <v>47</v>
      </c>
      <c r="AC3377" s="3" t="s">
        <v>47</v>
      </c>
      <c r="AD3377" s="3" t="s">
        <v>47</v>
      </c>
      <c r="AE3377" s="3" t="s">
        <v>47</v>
      </c>
      <c r="AF3377" s="3" t="s">
        <v>47</v>
      </c>
      <c r="AG3377" s="3" t="s">
        <v>47</v>
      </c>
      <c r="AH3377" s="3" t="s">
        <v>47</v>
      </c>
      <c r="AI3377" s="3" t="s">
        <v>47</v>
      </c>
      <c r="AJ3377" s="3" t="s">
        <v>47</v>
      </c>
      <c r="AK3377" s="3" t="s">
        <v>47</v>
      </c>
      <c r="AL3377" s="3" t="s">
        <v>47</v>
      </c>
      <c r="AM3377" s="3" t="s">
        <v>47</v>
      </c>
      <c r="AN3377" s="3" t="s">
        <v>47</v>
      </c>
      <c r="AU3377" s="3">
        <v>0</v>
      </c>
      <c r="AV3377" s="3">
        <v>18</v>
      </c>
      <c r="AW3377" s="3">
        <v>1</v>
      </c>
      <c r="AX3377" s="3">
        <v>18</v>
      </c>
      <c r="AY3377" s="3">
        <v>100</v>
      </c>
      <c r="AZ3377" s="6" t="str">
        <f t="shared" si="368"/>
        <v>2125.1</v>
      </c>
      <c r="BC3377" s="12" t="s">
        <v>8365</v>
      </c>
      <c r="BJ3377" s="12">
        <f t="shared" si="369"/>
        <v>0</v>
      </c>
      <c r="BK3377" s="12">
        <f t="shared" si="370"/>
        <v>0</v>
      </c>
      <c r="CQ3377" s="3" t="str">
        <f>CONCATENATE(baseURL!$A$1,baseURL!$B$1,baseURL!$C$1,".",C3377,".",L3377,".pkl&amp;seq=",BC3377)</f>
        <v>http://proteomics.broadinstitute.org/millscripts/viewfeed.pl?side=xl&amp;cycle=1&amp;fixedMods=iaaC&amp;file=msdataSM/iPRG2012_nd/cpick_in/iPRG2012_nd.2125.1.3.pkl&amp;seq=AVFPSLVGRPR</v>
      </c>
    </row>
    <row r="3378" spans="1:101" x14ac:dyDescent="0.2">
      <c r="A3378" s="3">
        <v>4946</v>
      </c>
      <c r="B3378" s="2" t="s">
        <v>8366</v>
      </c>
      <c r="C3378" s="2" t="s">
        <v>8367</v>
      </c>
      <c r="D3378" s="3">
        <v>8920</v>
      </c>
      <c r="E3378" s="3">
        <v>8911</v>
      </c>
      <c r="F3378" s="3">
        <v>44628</v>
      </c>
      <c r="G3378" s="3">
        <v>11035</v>
      </c>
      <c r="H3378" s="3">
        <v>34.133200000000002</v>
      </c>
      <c r="I3378" s="30">
        <v>577.29387999999994</v>
      </c>
      <c r="J3378" s="30">
        <v>577.29393619999996</v>
      </c>
      <c r="K3378" s="30">
        <v>-6.0000000000000002E-5</v>
      </c>
      <c r="L3378" s="3">
        <v>3</v>
      </c>
      <c r="M3378" s="3">
        <v>3</v>
      </c>
      <c r="N3378" s="10">
        <f t="shared" si="364"/>
        <v>1</v>
      </c>
      <c r="O3378" s="35">
        <v>3</v>
      </c>
      <c r="P3378" s="17"/>
      <c r="Q3378" s="40">
        <v>1729.86564</v>
      </c>
      <c r="R3378" s="40">
        <v>577.29340000000002</v>
      </c>
      <c r="S3378" s="18">
        <f t="shared" si="365"/>
        <v>0.83146628720332649</v>
      </c>
      <c r="T3378" s="18">
        <f t="shared" si="366"/>
        <v>0.92881713170851266</v>
      </c>
      <c r="U3378" s="18">
        <f t="shared" si="367"/>
        <v>0.69288857280072591</v>
      </c>
      <c r="V3378" s="30">
        <v>577.29380000000003</v>
      </c>
      <c r="W3378" s="3" t="s">
        <v>47</v>
      </c>
      <c r="X3378" s="3" t="s">
        <v>47</v>
      </c>
      <c r="Y3378" s="3" t="s">
        <v>47</v>
      </c>
      <c r="Z3378" s="3" t="s">
        <v>47</v>
      </c>
      <c r="AA3378" s="3" t="s">
        <v>48</v>
      </c>
      <c r="AB3378" s="12" t="s">
        <v>47</v>
      </c>
      <c r="AC3378" s="3" t="s">
        <v>47</v>
      </c>
      <c r="AD3378" s="3" t="s">
        <v>47</v>
      </c>
      <c r="AE3378" s="3" t="s">
        <v>47</v>
      </c>
      <c r="AF3378" s="3" t="s">
        <v>47</v>
      </c>
      <c r="AG3378" s="3" t="s">
        <v>47</v>
      </c>
      <c r="AH3378" s="3" t="s">
        <v>47</v>
      </c>
      <c r="AI3378" s="3" t="s">
        <v>47</v>
      </c>
      <c r="AJ3378" s="3" t="s">
        <v>47</v>
      </c>
      <c r="AK3378" s="3" t="s">
        <v>47</v>
      </c>
      <c r="AL3378" s="3" t="s">
        <v>47</v>
      </c>
      <c r="AM3378" s="3" t="s">
        <v>47</v>
      </c>
      <c r="AN3378" s="3" t="s">
        <v>47</v>
      </c>
      <c r="AU3378" s="3">
        <v>0</v>
      </c>
      <c r="AV3378" s="3">
        <v>17</v>
      </c>
      <c r="AW3378" s="3">
        <v>1</v>
      </c>
      <c r="AX3378" s="3">
        <v>17</v>
      </c>
      <c r="AY3378" s="3">
        <v>100</v>
      </c>
      <c r="AZ3378" s="6" t="str">
        <f t="shared" si="368"/>
        <v>2125.2</v>
      </c>
      <c r="BC3378" s="12" t="s">
        <v>8368</v>
      </c>
      <c r="BJ3378" s="12">
        <f t="shared" si="369"/>
        <v>0</v>
      </c>
      <c r="BK3378" s="12">
        <f t="shared" si="370"/>
        <v>0</v>
      </c>
      <c r="CQ3378" s="3" t="str">
        <f>CONCATENATE(baseURL!$A$1,baseURL!$B$1,baseURL!$C$1,".",C3378,".",L3378,".pkl&amp;seq=",BC3378)</f>
        <v>http://proteomics.broadinstitute.org/millscripts/viewfeed.pl?side=xl&amp;cycle=1&amp;fixedMods=iaaC&amp;file=msdataSM/iPRG2012_nd/cpick_in/iPRG2012_nd.2125.2.3.pkl&amp;seq=GYWGTNLGQPHSLATK</v>
      </c>
    </row>
    <row r="3379" spans="1:101" x14ac:dyDescent="0.2">
      <c r="A3379" s="3">
        <v>43</v>
      </c>
      <c r="B3379" s="2" t="s">
        <v>8369</v>
      </c>
      <c r="C3379" s="2" t="s">
        <v>8357</v>
      </c>
      <c r="D3379" s="3">
        <v>8922</v>
      </c>
      <c r="E3379" s="3">
        <v>8913</v>
      </c>
      <c r="F3379" s="3">
        <v>44630</v>
      </c>
      <c r="G3379" s="3">
        <v>11037</v>
      </c>
      <c r="H3379" s="3">
        <v>34.139800000000001</v>
      </c>
      <c r="I3379" s="30">
        <v>700.87507000000005</v>
      </c>
      <c r="J3379" s="30">
        <v>700.87719719999996</v>
      </c>
      <c r="K3379" s="30">
        <v>-2.1299999999999999E-3</v>
      </c>
      <c r="L3379" s="3">
        <v>0</v>
      </c>
      <c r="M3379" s="3">
        <v>2</v>
      </c>
      <c r="N3379" s="10">
        <f t="shared" si="364"/>
        <v>1</v>
      </c>
      <c r="O3379" s="35">
        <v>2</v>
      </c>
      <c r="P3379" s="17"/>
      <c r="Q3379" s="40">
        <v>1400.7379800000001</v>
      </c>
      <c r="R3379" s="40">
        <v>700.87262999999996</v>
      </c>
      <c r="S3379" s="18">
        <f t="shared" si="365"/>
        <v>3.4813743548415759</v>
      </c>
      <c r="T3379" s="18">
        <f t="shared" si="366"/>
        <v>6.5164479314833201</v>
      </c>
      <c r="U3379" s="18">
        <f t="shared" si="367"/>
        <v>6.520442951321864</v>
      </c>
      <c r="V3379" s="30">
        <v>700.87720000000002</v>
      </c>
      <c r="X3379" s="3" t="s">
        <v>65</v>
      </c>
      <c r="Y3379" s="3" t="s">
        <v>65</v>
      </c>
      <c r="Z3379" s="3" t="s">
        <v>47</v>
      </c>
      <c r="AA3379" s="3" t="s">
        <v>48</v>
      </c>
      <c r="AB3379" s="12" t="s">
        <v>47</v>
      </c>
      <c r="AD3379" s="3" t="s">
        <v>47</v>
      </c>
      <c r="AE3379" s="3" t="s">
        <v>47</v>
      </c>
      <c r="AF3379" s="3" t="s">
        <v>47</v>
      </c>
      <c r="AG3379" s="3" t="s">
        <v>47</v>
      </c>
      <c r="AH3379" s="3" t="s">
        <v>47</v>
      </c>
      <c r="AI3379" s="3" t="s">
        <v>48</v>
      </c>
      <c r="AK3379" s="3" t="s">
        <v>48</v>
      </c>
      <c r="AL3379" s="3" t="s">
        <v>48</v>
      </c>
      <c r="AO3379" s="3" t="s">
        <v>47</v>
      </c>
      <c r="AP3379" s="3" t="s">
        <v>47</v>
      </c>
      <c r="AU3379" s="3">
        <v>2</v>
      </c>
      <c r="AV3379" s="3">
        <v>9</v>
      </c>
      <c r="AW3379" s="3">
        <v>1</v>
      </c>
      <c r="AX3379" s="3">
        <v>9</v>
      </c>
      <c r="AY3379" s="3">
        <v>100</v>
      </c>
      <c r="AZ3379" s="6" t="str">
        <f t="shared" si="368"/>
        <v>2125.4</v>
      </c>
      <c r="BB3379" s="12" t="s">
        <v>79</v>
      </c>
      <c r="BC3379" s="12" t="s">
        <v>8034</v>
      </c>
      <c r="BJ3379" s="12">
        <f t="shared" si="369"/>
        <v>0</v>
      </c>
      <c r="BK3379" s="12">
        <f t="shared" si="370"/>
        <v>0</v>
      </c>
      <c r="BT3379" s="3" t="s">
        <v>8370</v>
      </c>
      <c r="BU3379" s="3" t="s">
        <v>8370</v>
      </c>
      <c r="CQ3379" s="3" t="str">
        <f>CONCATENATE(baseURL!$A$1,baseURL!$B$1,"+Acetyl",baseURL!$C$1,".",C3379,".",L3379,".pkl&amp;seq=",BC3379)</f>
        <v>http://proteomics.broadinstitute.org/millscripts/viewfeed.pl?side=xl&amp;cycle=1&amp;fixedMods=iaaC+Acetyl&amp;file=msdataSM/iPRG2012_nd/cpick_in/iPRG2012_nd.2125.4.0.pkl&amp;seq=SEVLEGNVKLDR</v>
      </c>
    </row>
    <row r="3380" spans="1:101" x14ac:dyDescent="0.2">
      <c r="A3380" s="3">
        <v>4947</v>
      </c>
      <c r="B3380" s="2" t="s">
        <v>8371</v>
      </c>
      <c r="C3380" s="2" t="s">
        <v>8372</v>
      </c>
      <c r="D3380" s="3">
        <v>8923</v>
      </c>
      <c r="E3380" s="3">
        <v>8914</v>
      </c>
      <c r="F3380" s="3">
        <v>44631</v>
      </c>
      <c r="G3380" s="3">
        <v>11038</v>
      </c>
      <c r="H3380" s="3">
        <v>34.1432</v>
      </c>
      <c r="I3380" s="30">
        <v>796.38032999999996</v>
      </c>
      <c r="J3380" s="30">
        <v>796.3801522</v>
      </c>
      <c r="K3380" s="30">
        <v>1.8000000000000001E-4</v>
      </c>
      <c r="L3380" s="3">
        <v>2</v>
      </c>
      <c r="M3380" s="3">
        <v>2</v>
      </c>
      <c r="N3380" s="10">
        <f t="shared" si="364"/>
        <v>1</v>
      </c>
      <c r="O3380" s="35">
        <v>2</v>
      </c>
      <c r="P3380" s="17"/>
      <c r="Q3380" s="40">
        <v>1591.75332</v>
      </c>
      <c r="R3380" s="40">
        <v>796.38030000000003</v>
      </c>
      <c r="S3380" s="18">
        <f t="shared" si="365"/>
        <v>3.7670444540450439E-2</v>
      </c>
      <c r="T3380" s="18">
        <f t="shared" si="366"/>
        <v>-0.18558972394986853</v>
      </c>
      <c r="U3380" s="18">
        <f t="shared" si="367"/>
        <v>-0.1255681488964315</v>
      </c>
      <c r="V3380" s="30">
        <v>796.38019999999995</v>
      </c>
      <c r="W3380" s="3" t="s">
        <v>47</v>
      </c>
      <c r="X3380" s="3" t="s">
        <v>47</v>
      </c>
      <c r="Y3380" s="3" t="s">
        <v>47</v>
      </c>
      <c r="Z3380" s="3" t="s">
        <v>47</v>
      </c>
      <c r="AA3380" s="3" t="s">
        <v>48</v>
      </c>
      <c r="AB3380" s="12" t="s">
        <v>47</v>
      </c>
      <c r="AC3380" s="3" t="s">
        <v>47</v>
      </c>
      <c r="AD3380" s="3" t="s">
        <v>47</v>
      </c>
      <c r="AE3380" s="3" t="s">
        <v>47</v>
      </c>
      <c r="AF3380" s="3" t="s">
        <v>47</v>
      </c>
      <c r="AG3380" s="3" t="s">
        <v>47</v>
      </c>
      <c r="AH3380" s="3" t="s">
        <v>47</v>
      </c>
      <c r="AI3380" s="3" t="s">
        <v>47</v>
      </c>
      <c r="AJ3380" s="3" t="s">
        <v>47</v>
      </c>
      <c r="AK3380" s="3" t="s">
        <v>47</v>
      </c>
      <c r="AL3380" s="3" t="s">
        <v>47</v>
      </c>
      <c r="AM3380" s="3" t="s">
        <v>47</v>
      </c>
      <c r="AN3380" s="3" t="s">
        <v>47</v>
      </c>
      <c r="AU3380" s="3">
        <v>0</v>
      </c>
      <c r="AV3380" s="3">
        <v>17</v>
      </c>
      <c r="AW3380" s="3">
        <v>1</v>
      </c>
      <c r="AX3380" s="3">
        <v>17</v>
      </c>
      <c r="AY3380" s="3">
        <v>100</v>
      </c>
      <c r="AZ3380" s="6" t="str">
        <f t="shared" si="368"/>
        <v>2125.5</v>
      </c>
      <c r="BC3380" s="12" t="s">
        <v>8245</v>
      </c>
      <c r="BJ3380" s="12">
        <f t="shared" si="369"/>
        <v>0</v>
      </c>
      <c r="BK3380" s="12">
        <f t="shared" si="370"/>
        <v>0</v>
      </c>
      <c r="CQ3380" s="3" t="str">
        <f>CONCATENATE(baseURL!$A$1,baseURL!$B$1,baseURL!$C$1,".",C3380,".",L3380,".pkl&amp;seq=",BC3380)</f>
        <v>http://proteomics.broadinstitute.org/millscripts/viewfeed.pl?side=xl&amp;cycle=1&amp;fixedMods=iaaC&amp;file=msdataSM/iPRG2012_nd/cpick_in/iPRG2012_nd.2125.5.2.pkl&amp;seq=NQAAMNPANTVFDAK</v>
      </c>
    </row>
    <row r="3381" spans="1:101" x14ac:dyDescent="0.2">
      <c r="A3381" s="3">
        <v>3539</v>
      </c>
      <c r="B3381" s="2" t="s">
        <v>8373</v>
      </c>
      <c r="C3381" s="2" t="s">
        <v>8374</v>
      </c>
      <c r="D3381" s="3">
        <v>8924</v>
      </c>
      <c r="E3381" s="3">
        <v>8915</v>
      </c>
      <c r="F3381" s="3">
        <v>44648</v>
      </c>
      <c r="G3381" s="3">
        <v>11040</v>
      </c>
      <c r="H3381" s="3">
        <v>34.153599999999997</v>
      </c>
      <c r="I3381" s="30">
        <v>442.20675999999997</v>
      </c>
      <c r="J3381" s="30">
        <v>442.7579422</v>
      </c>
      <c r="K3381" s="30">
        <v>-0.55118</v>
      </c>
      <c r="L3381" s="3">
        <v>0</v>
      </c>
      <c r="M3381" s="3">
        <v>4</v>
      </c>
      <c r="N3381" s="10">
        <f t="shared" si="364"/>
        <v>1</v>
      </c>
      <c r="O3381" s="35">
        <v>4</v>
      </c>
      <c r="P3381" s="17"/>
      <c r="Q3381" s="40">
        <v>1768.00756</v>
      </c>
      <c r="R3381" s="40">
        <v>442.75734999999997</v>
      </c>
      <c r="S3381" s="18">
        <f t="shared" si="365"/>
        <v>-1243.5479614285334</v>
      </c>
      <c r="T3381" s="18">
        <f t="shared" si="366"/>
        <v>1.3375272031695067</v>
      </c>
      <c r="U3381" s="18">
        <f t="shared" si="367"/>
        <v>0.79050071111372777</v>
      </c>
      <c r="V3381" s="30">
        <v>442.7577</v>
      </c>
      <c r="W3381" s="3" t="s">
        <v>47</v>
      </c>
      <c r="X3381" s="3" t="s">
        <v>47</v>
      </c>
      <c r="Y3381" s="3" t="s">
        <v>47</v>
      </c>
      <c r="Z3381" s="3" t="s">
        <v>47</v>
      </c>
      <c r="AA3381" s="3" t="s">
        <v>47</v>
      </c>
      <c r="AB3381" s="12" t="s">
        <v>47</v>
      </c>
      <c r="AC3381" s="3" t="s">
        <v>47</v>
      </c>
      <c r="AE3381" s="3" t="s">
        <v>47</v>
      </c>
      <c r="AF3381" s="3" t="s">
        <v>47</v>
      </c>
      <c r="AH3381" s="3" t="s">
        <v>47</v>
      </c>
      <c r="AI3381" s="3" t="s">
        <v>47</v>
      </c>
      <c r="AK3381" s="3" t="s">
        <v>47</v>
      </c>
      <c r="AL3381" s="3" t="s">
        <v>47</v>
      </c>
      <c r="AM3381" s="3" t="s">
        <v>47</v>
      </c>
      <c r="AN3381" s="3" t="s">
        <v>47</v>
      </c>
      <c r="AU3381" s="3">
        <v>0</v>
      </c>
      <c r="AV3381" s="3">
        <v>15</v>
      </c>
      <c r="AW3381" s="3">
        <v>1</v>
      </c>
      <c r="AX3381" s="3">
        <v>15</v>
      </c>
      <c r="AY3381" s="3">
        <v>100</v>
      </c>
      <c r="AZ3381" s="6" t="str">
        <f t="shared" si="368"/>
        <v>2126.1</v>
      </c>
      <c r="BC3381" s="12" t="s">
        <v>8355</v>
      </c>
      <c r="BJ3381" s="12">
        <f t="shared" si="369"/>
        <v>0</v>
      </c>
      <c r="BK3381" s="12">
        <f t="shared" si="370"/>
        <v>0</v>
      </c>
      <c r="CQ3381" s="3" t="str">
        <f>CONCATENATE(baseURL!$A$1,baseURL!$B$1,baseURL!$C$1,".",C3381,".",L3381,".pkl&amp;seq=",BC3381)</f>
        <v>http://proteomics.broadinstitute.org/millscripts/viewfeed.pl?side=xl&amp;cycle=1&amp;fixedMods=iaaC&amp;file=msdataSM/iPRG2012_nd/cpick_in/iPRG2012_nd.2126.1.0.pkl&amp;seq=AQRPLTGASLDLLKER</v>
      </c>
    </row>
    <row r="3382" spans="1:101" x14ac:dyDescent="0.2">
      <c r="A3382" s="3">
        <v>4512</v>
      </c>
      <c r="B3382" s="2" t="s">
        <v>8375</v>
      </c>
      <c r="C3382" s="2" t="s">
        <v>8363</v>
      </c>
      <c r="D3382" s="3">
        <v>8925</v>
      </c>
      <c r="E3382" s="3">
        <v>8916</v>
      </c>
      <c r="F3382" s="3">
        <v>44649</v>
      </c>
      <c r="G3382" s="3">
        <v>11041</v>
      </c>
      <c r="H3382" s="3">
        <v>34.156999999999996</v>
      </c>
      <c r="I3382" s="30">
        <v>507.30385999999999</v>
      </c>
      <c r="J3382" s="30">
        <v>507.30292409999998</v>
      </c>
      <c r="K3382" s="30">
        <v>9.3999999999999997E-4</v>
      </c>
      <c r="L3382" s="3">
        <v>2</v>
      </c>
      <c r="M3382" s="3">
        <v>2</v>
      </c>
      <c r="N3382" s="10">
        <f t="shared" si="364"/>
        <v>1</v>
      </c>
      <c r="O3382" s="35">
        <v>2</v>
      </c>
      <c r="P3382" s="17"/>
      <c r="Q3382" s="40">
        <v>1013.59897</v>
      </c>
      <c r="R3382" s="40">
        <v>507.30311999999998</v>
      </c>
      <c r="S3382" s="18">
        <f t="shared" si="365"/>
        <v>1.4586939658630771</v>
      </c>
      <c r="T3382" s="18">
        <f t="shared" si="366"/>
        <v>-0.38615965932607205</v>
      </c>
      <c r="U3382" s="18">
        <f t="shared" si="367"/>
        <v>-1.0250281922069095</v>
      </c>
      <c r="V3382" s="30">
        <v>507.30259999999998</v>
      </c>
      <c r="W3382" s="3" t="s">
        <v>47</v>
      </c>
      <c r="X3382" s="3" t="s">
        <v>47</v>
      </c>
      <c r="Y3382" s="3" t="s">
        <v>47</v>
      </c>
      <c r="Z3382" s="3" t="s">
        <v>47</v>
      </c>
      <c r="AA3382" s="3" t="s">
        <v>48</v>
      </c>
      <c r="AB3382" s="12" t="s">
        <v>47</v>
      </c>
      <c r="AC3382" s="3" t="s">
        <v>47</v>
      </c>
      <c r="AD3382" s="3" t="s">
        <v>47</v>
      </c>
      <c r="AE3382" s="3" t="s">
        <v>47</v>
      </c>
      <c r="AF3382" s="3" t="s">
        <v>47</v>
      </c>
      <c r="AG3382" s="3" t="s">
        <v>47</v>
      </c>
      <c r="AH3382" s="3" t="s">
        <v>47</v>
      </c>
      <c r="AI3382" s="3" t="s">
        <v>47</v>
      </c>
      <c r="AK3382" s="3" t="s">
        <v>47</v>
      </c>
      <c r="AL3382" s="3" t="s">
        <v>47</v>
      </c>
      <c r="AM3382" s="3" t="s">
        <v>47</v>
      </c>
      <c r="AN3382" s="3" t="s">
        <v>47</v>
      </c>
      <c r="AU3382" s="3">
        <v>0</v>
      </c>
      <c r="AV3382" s="3">
        <v>16</v>
      </c>
      <c r="AW3382" s="3">
        <v>1</v>
      </c>
      <c r="AX3382" s="3">
        <v>16</v>
      </c>
      <c r="AY3382" s="3">
        <v>100</v>
      </c>
      <c r="AZ3382" s="6" t="str">
        <f t="shared" si="368"/>
        <v>2126.2</v>
      </c>
      <c r="BC3382" s="12" t="s">
        <v>8252</v>
      </c>
      <c r="BJ3382" s="12">
        <f t="shared" si="369"/>
        <v>0</v>
      </c>
      <c r="BK3382" s="12">
        <f t="shared" si="370"/>
        <v>0</v>
      </c>
      <c r="CQ3382" s="3" t="str">
        <f>CONCATENATE(baseURL!$A$1,baseURL!$B$1,baseURL!$C$1,".",C3382,".",L3382,".pkl&amp;seq=",BC3382)</f>
        <v>http://proteomics.broadinstitute.org/millscripts/viewfeed.pl?side=xl&amp;cycle=1&amp;fixedMods=iaaC&amp;file=msdataSM/iPRG2012_nd/cpick_in/iPRG2012_nd.2126.2.2.pkl&amp;seq=ANELLLNVK</v>
      </c>
    </row>
    <row r="3383" spans="1:101" x14ac:dyDescent="0.2">
      <c r="A3383" s="3">
        <v>1202</v>
      </c>
      <c r="B3383" s="2" t="s">
        <v>8376</v>
      </c>
      <c r="C3383" s="2" t="s">
        <v>8366</v>
      </c>
      <c r="D3383" s="3">
        <v>8926</v>
      </c>
      <c r="E3383" s="3">
        <v>8917</v>
      </c>
      <c r="F3383" s="3">
        <v>44650</v>
      </c>
      <c r="G3383" s="3">
        <v>11042</v>
      </c>
      <c r="H3383" s="3">
        <v>34.160299999999999</v>
      </c>
      <c r="I3383" s="30">
        <v>566.27742000000001</v>
      </c>
      <c r="J3383" s="30">
        <v>566.277423</v>
      </c>
      <c r="K3383" s="30">
        <v>0</v>
      </c>
      <c r="L3383" s="3">
        <v>0</v>
      </c>
      <c r="M3383" s="3">
        <v>0</v>
      </c>
      <c r="N3383" s="10">
        <f t="shared" si="364"/>
        <v>1</v>
      </c>
      <c r="O3383" s="35">
        <v>2</v>
      </c>
      <c r="P3383" s="17"/>
      <c r="Q3383" s="40">
        <v>1131.5469399999999</v>
      </c>
      <c r="R3383" s="40">
        <v>566.27710999999999</v>
      </c>
      <c r="S3383" s="18">
        <f t="shared" si="365"/>
        <v>0.54743515946306409</v>
      </c>
      <c r="T3383" s="18">
        <f t="shared" si="366"/>
        <v>0.55273291905717126</v>
      </c>
      <c r="U3383" s="18">
        <f t="shared" si="367"/>
        <v>0.15893278822473597</v>
      </c>
      <c r="V3383" s="30">
        <v>566.27719999999999</v>
      </c>
      <c r="W3383" s="3" t="s">
        <v>47</v>
      </c>
      <c r="Z3383" s="3" t="s">
        <v>47</v>
      </c>
      <c r="AB3383" s="12" t="s">
        <v>47</v>
      </c>
      <c r="AE3383" s="3" t="s">
        <v>48</v>
      </c>
      <c r="AG3383" s="3" t="s">
        <v>48</v>
      </c>
      <c r="AK3383" s="3" t="s">
        <v>52</v>
      </c>
      <c r="AL3383" s="3" t="s">
        <v>52</v>
      </c>
      <c r="AU3383" s="3">
        <v>0</v>
      </c>
      <c r="AV3383" s="3">
        <v>3</v>
      </c>
      <c r="AW3383" s="3">
        <v>1</v>
      </c>
      <c r="AX3383" s="3">
        <v>3</v>
      </c>
      <c r="AY3383" s="3">
        <v>100</v>
      </c>
      <c r="AZ3383" s="6" t="str">
        <f t="shared" si="368"/>
        <v>2126.3</v>
      </c>
      <c r="BC3383" s="12" t="s">
        <v>8377</v>
      </c>
      <c r="BJ3383" s="12">
        <f t="shared" si="369"/>
        <v>0</v>
      </c>
      <c r="BK3383" s="12">
        <f t="shared" si="370"/>
        <v>0</v>
      </c>
      <c r="CQ3383" s="3" t="str">
        <f>CONCATENATE(baseURL!$A$1,baseURL!$B$1,baseURL!$C$1,".",C3383,".",L3383,".pkl&amp;seq=",BC3383)</f>
        <v>http://proteomics.broadinstitute.org/millscripts/viewfeed.pl?side=xl&amp;cycle=1&amp;fixedMods=iaaC&amp;file=msdataSM/iPRG2012_nd/cpick_in/iPRG2012_nd.2126.3.0.pkl&amp;seq=NFFVYQEGK</v>
      </c>
    </row>
    <row r="3384" spans="1:101" x14ac:dyDescent="0.2">
      <c r="A3384" s="3">
        <v>1443</v>
      </c>
      <c r="B3384" s="2" t="s">
        <v>8378</v>
      </c>
      <c r="C3384" s="2" t="s">
        <v>8379</v>
      </c>
      <c r="D3384" s="3">
        <v>8929</v>
      </c>
      <c r="E3384" s="3">
        <v>8920</v>
      </c>
      <c r="F3384" s="3">
        <v>44669</v>
      </c>
      <c r="G3384" s="3">
        <v>11046</v>
      </c>
      <c r="H3384" s="3">
        <v>34.175800000000002</v>
      </c>
      <c r="I3384" s="30">
        <v>470.24637999999999</v>
      </c>
      <c r="J3384" s="30">
        <v>469.73205139999999</v>
      </c>
      <c r="K3384" s="30">
        <v>0.51432999999999995</v>
      </c>
      <c r="L3384" s="3">
        <v>0</v>
      </c>
      <c r="M3384" s="3">
        <v>2</v>
      </c>
      <c r="N3384" s="10">
        <f t="shared" si="364"/>
        <v>1</v>
      </c>
      <c r="O3384" s="35">
        <v>2</v>
      </c>
      <c r="P3384" s="17"/>
      <c r="Q3384" s="40">
        <v>938.45779000000005</v>
      </c>
      <c r="R3384" s="40">
        <v>469.73253</v>
      </c>
      <c r="S3384" s="18">
        <f t="shared" si="365"/>
        <v>1093.920406151115</v>
      </c>
      <c r="T3384" s="18">
        <f t="shared" si="366"/>
        <v>-1.0188777004822305</v>
      </c>
      <c r="U3384" s="18">
        <f t="shared" si="367"/>
        <v>-0.91541456580488334</v>
      </c>
      <c r="V3384" s="30">
        <v>469.7321</v>
      </c>
      <c r="X3384" s="3" t="s">
        <v>47</v>
      </c>
      <c r="Y3384" s="3" t="s">
        <v>47</v>
      </c>
      <c r="Z3384" s="3" t="s">
        <v>48</v>
      </c>
      <c r="AA3384" s="3" t="s">
        <v>47</v>
      </c>
      <c r="AB3384" s="12" t="s">
        <v>52</v>
      </c>
      <c r="AE3384" s="3" t="s">
        <v>48</v>
      </c>
      <c r="AG3384" s="3" t="s">
        <v>65</v>
      </c>
      <c r="AI3384" s="3" t="s">
        <v>65</v>
      </c>
      <c r="AK3384" s="3" t="s">
        <v>52</v>
      </c>
      <c r="AL3384" s="3" t="s">
        <v>52</v>
      </c>
      <c r="AU3384" s="3">
        <v>2</v>
      </c>
      <c r="AV3384" s="3">
        <v>3</v>
      </c>
      <c r="AW3384" s="3">
        <v>1</v>
      </c>
      <c r="AX3384" s="3">
        <v>3</v>
      </c>
      <c r="AY3384" s="3">
        <v>100</v>
      </c>
      <c r="AZ3384" s="6" t="str">
        <f t="shared" si="368"/>
        <v>2127.1</v>
      </c>
      <c r="BC3384" s="12" t="s">
        <v>8380</v>
      </c>
      <c r="BJ3384" s="12">
        <f t="shared" si="369"/>
        <v>0</v>
      </c>
      <c r="BK3384" s="12">
        <f t="shared" si="370"/>
        <v>0</v>
      </c>
      <c r="CC3384" s="3" t="s">
        <v>8381</v>
      </c>
      <c r="CE3384" s="3" t="s">
        <v>8382</v>
      </c>
      <c r="CQ3384" s="3" t="str">
        <f>CONCATENATE(baseURL!$A$1,baseURL!$B$1,baseURL!$C$1,".",C3384,".",L3384,".pkl&amp;seq=",BC3384)</f>
        <v>http://proteomics.broadinstitute.org/millscripts/viewfeed.pl?side=xl&amp;cycle=1&amp;fixedMods=iaaC&amp;file=msdataSM/iPRG2012_nd/cpick_in/iPRG2012_nd.2127.1.0.pkl&amp;seq=DSLGDYLR</v>
      </c>
    </row>
    <row r="3385" spans="1:101" x14ac:dyDescent="0.2">
      <c r="A3385" s="3">
        <v>4949</v>
      </c>
      <c r="B3385" s="2" t="s">
        <v>8383</v>
      </c>
      <c r="C3385" s="2" t="s">
        <v>8373</v>
      </c>
      <c r="D3385" s="3">
        <v>8930</v>
      </c>
      <c r="E3385" s="3">
        <v>8921</v>
      </c>
      <c r="F3385" s="3">
        <v>44670</v>
      </c>
      <c r="G3385" s="3">
        <v>11047</v>
      </c>
      <c r="H3385" s="3">
        <v>34.1783</v>
      </c>
      <c r="I3385" s="30">
        <v>478.59775000000002</v>
      </c>
      <c r="J3385" s="30">
        <v>478.59665430000001</v>
      </c>
      <c r="K3385" s="30">
        <v>1.1000000000000001E-3</v>
      </c>
      <c r="L3385" s="3">
        <v>3</v>
      </c>
      <c r="M3385" s="3">
        <v>3</v>
      </c>
      <c r="N3385" s="10">
        <f t="shared" si="364"/>
        <v>1</v>
      </c>
      <c r="O3385" s="35">
        <v>3</v>
      </c>
      <c r="P3385" s="17"/>
      <c r="Q3385" s="40">
        <v>1433.7746999999999</v>
      </c>
      <c r="R3385" s="40">
        <v>478.59642000000002</v>
      </c>
      <c r="S3385" s="18">
        <f t="shared" si="365"/>
        <v>2.7789593578569485</v>
      </c>
      <c r="T3385" s="18">
        <f t="shared" si="366"/>
        <v>0.48955652444757575</v>
      </c>
      <c r="U3385" s="18">
        <f t="shared" si="367"/>
        <v>0.16715545003146842</v>
      </c>
      <c r="V3385" s="30">
        <v>478.59649999999999</v>
      </c>
      <c r="W3385" s="3" t="s">
        <v>47</v>
      </c>
      <c r="X3385" s="3" t="s">
        <v>47</v>
      </c>
      <c r="Y3385" s="3" t="s">
        <v>47</v>
      </c>
      <c r="Z3385" s="3" t="s">
        <v>47</v>
      </c>
      <c r="AA3385" s="3" t="s">
        <v>48</v>
      </c>
      <c r="AB3385" s="12" t="s">
        <v>47</v>
      </c>
      <c r="AC3385" s="3" t="s">
        <v>47</v>
      </c>
      <c r="AD3385" s="3" t="s">
        <v>47</v>
      </c>
      <c r="AE3385" s="3" t="s">
        <v>47</v>
      </c>
      <c r="AF3385" s="3" t="s">
        <v>47</v>
      </c>
      <c r="AG3385" s="3" t="s">
        <v>47</v>
      </c>
      <c r="AH3385" s="3" t="s">
        <v>47</v>
      </c>
      <c r="AI3385" s="3" t="s">
        <v>47</v>
      </c>
      <c r="AJ3385" s="3" t="s">
        <v>47</v>
      </c>
      <c r="AK3385" s="3" t="s">
        <v>47</v>
      </c>
      <c r="AL3385" s="3" t="s">
        <v>47</v>
      </c>
      <c r="AM3385" s="3" t="s">
        <v>47</v>
      </c>
      <c r="AN3385" s="3" t="s">
        <v>47</v>
      </c>
      <c r="AU3385" s="3">
        <v>0</v>
      </c>
      <c r="AV3385" s="3">
        <v>17</v>
      </c>
      <c r="AW3385" s="3">
        <v>1</v>
      </c>
      <c r="AX3385" s="3">
        <v>17</v>
      </c>
      <c r="AY3385" s="3">
        <v>100</v>
      </c>
      <c r="AZ3385" s="6" t="str">
        <f t="shared" si="368"/>
        <v>2127.2</v>
      </c>
      <c r="BC3385" s="12" t="s">
        <v>8384</v>
      </c>
      <c r="BJ3385" s="12">
        <f t="shared" si="369"/>
        <v>0</v>
      </c>
      <c r="BK3385" s="12">
        <f t="shared" si="370"/>
        <v>0</v>
      </c>
      <c r="CQ3385" s="3" t="str">
        <f>CONCATENATE(baseURL!$A$1,baseURL!$B$1,baseURL!$C$1,".",C3385,".",L3385,".pkl&amp;seq=",BC3385)</f>
        <v>http://proteomics.broadinstitute.org/millscripts/viewfeed.pl?side=xl&amp;cycle=1&amp;fixedMods=iaaC&amp;file=msdataSM/iPRG2012_nd/cpick_in/iPRG2012_nd.2127.2.3.pkl&amp;seq=EAAAEYAQLLAKR</v>
      </c>
    </row>
    <row r="3386" spans="1:101" x14ac:dyDescent="0.2">
      <c r="A3386" s="3">
        <v>2547</v>
      </c>
      <c r="B3386" s="2" t="s">
        <v>8385</v>
      </c>
      <c r="C3386" s="2" t="s">
        <v>8375</v>
      </c>
      <c r="D3386" s="3">
        <v>8931</v>
      </c>
      <c r="E3386" s="3">
        <v>8922</v>
      </c>
      <c r="F3386" s="3">
        <v>44671</v>
      </c>
      <c r="G3386" s="3">
        <v>11048</v>
      </c>
      <c r="H3386" s="3">
        <v>34.180700000000002</v>
      </c>
      <c r="I3386" s="30">
        <v>483.24164000000002</v>
      </c>
      <c r="J3386" s="30">
        <v>483.51466859999999</v>
      </c>
      <c r="K3386" s="30">
        <v>-0.27302999999999999</v>
      </c>
      <c r="L3386" s="3">
        <v>4</v>
      </c>
      <c r="M3386" s="3">
        <v>4</v>
      </c>
      <c r="N3386" s="10">
        <f t="shared" si="364"/>
        <v>1</v>
      </c>
      <c r="O3386" s="35">
        <v>4</v>
      </c>
      <c r="P3386" s="17"/>
      <c r="Q3386" s="40">
        <v>1931.0345</v>
      </c>
      <c r="R3386" s="40">
        <v>483.51407999999998</v>
      </c>
      <c r="S3386" s="18">
        <f t="shared" si="365"/>
        <v>-563.45825544513718</v>
      </c>
      <c r="T3386" s="18">
        <f t="shared" si="366"/>
        <v>1.2173378694878836</v>
      </c>
      <c r="U3386" s="18">
        <f t="shared" si="367"/>
        <v>0.86864068161081665</v>
      </c>
      <c r="V3386" s="30">
        <v>483.5145</v>
      </c>
      <c r="W3386" s="3" t="s">
        <v>47</v>
      </c>
      <c r="Z3386" s="3" t="s">
        <v>47</v>
      </c>
      <c r="AA3386" s="3" t="s">
        <v>47</v>
      </c>
      <c r="AB3386" s="12" t="s">
        <v>48</v>
      </c>
      <c r="AC3386" s="3" t="s">
        <v>47</v>
      </c>
      <c r="AE3386" s="3" t="s">
        <v>47</v>
      </c>
      <c r="AG3386" s="3" t="s">
        <v>52</v>
      </c>
      <c r="AH3386" s="3" t="s">
        <v>47</v>
      </c>
      <c r="AI3386" s="3" t="s">
        <v>47</v>
      </c>
      <c r="AK3386" s="3" t="s">
        <v>52</v>
      </c>
      <c r="AL3386" s="3" t="s">
        <v>52</v>
      </c>
      <c r="AP3386" s="3" t="s">
        <v>52</v>
      </c>
      <c r="AU3386" s="3">
        <v>0</v>
      </c>
      <c r="AV3386" s="3">
        <v>7</v>
      </c>
      <c r="AW3386" s="3">
        <v>1</v>
      </c>
      <c r="AX3386" s="3">
        <v>7</v>
      </c>
      <c r="AY3386" s="3">
        <v>100</v>
      </c>
      <c r="AZ3386" s="6" t="str">
        <f t="shared" si="368"/>
        <v>2127.3</v>
      </c>
      <c r="BC3386" s="12" t="s">
        <v>8386</v>
      </c>
      <c r="BJ3386" s="12">
        <f t="shared" si="369"/>
        <v>0</v>
      </c>
      <c r="BK3386" s="12">
        <f t="shared" si="370"/>
        <v>0</v>
      </c>
      <c r="CQ3386" s="3" t="str">
        <f>CONCATENATE(baseURL!$A$1,baseURL!$B$1,baseURL!$C$1,".",C3386,".",L3386,".pkl&amp;seq=",BC3386)</f>
        <v>http://proteomics.broadinstitute.org/millscripts/viewfeed.pl?side=xl&amp;cycle=1&amp;fixedMods=iaaC&amp;file=msdataSM/iPRG2012_nd/cpick_in/iPRG2012_nd.2127.3.4.pkl&amp;seq=VDFNVPLDGKKLTSNQR</v>
      </c>
    </row>
    <row r="3387" spans="1:101" x14ac:dyDescent="0.2">
      <c r="A3387" s="3">
        <v>5528</v>
      </c>
      <c r="B3387" s="2" t="s">
        <v>8387</v>
      </c>
      <c r="C3387" s="2" t="s">
        <v>8376</v>
      </c>
      <c r="D3387" s="3">
        <v>8932</v>
      </c>
      <c r="E3387" s="3">
        <v>8923</v>
      </c>
      <c r="F3387" s="3">
        <v>44672</v>
      </c>
      <c r="G3387" s="3">
        <v>11049</v>
      </c>
      <c r="H3387" s="3">
        <v>34.183300000000003</v>
      </c>
      <c r="I3387" s="30">
        <v>513.80386999999996</v>
      </c>
      <c r="J3387" s="30">
        <v>513.7992094</v>
      </c>
      <c r="K3387" s="30">
        <v>4.6600000000000001E-3</v>
      </c>
      <c r="L3387" s="3">
        <v>2</v>
      </c>
      <c r="M3387" s="3">
        <v>2</v>
      </c>
      <c r="N3387" s="10">
        <f t="shared" si="364"/>
        <v>1</v>
      </c>
      <c r="O3387" s="35">
        <v>2</v>
      </c>
      <c r="P3387" s="17"/>
      <c r="Q3387" s="40">
        <v>1026.59422</v>
      </c>
      <c r="R3387" s="40">
        <v>513.80074999999999</v>
      </c>
      <c r="S3387" s="18">
        <f t="shared" si="365"/>
        <v>6.0723928487203436</v>
      </c>
      <c r="T3387" s="18">
        <f t="shared" si="366"/>
        <v>-2.9984385970601419</v>
      </c>
      <c r="U3387" s="18">
        <f t="shared" si="367"/>
        <v>-3.211361602801404</v>
      </c>
      <c r="V3387" s="30">
        <v>513.79909999999995</v>
      </c>
      <c r="W3387" s="3" t="s">
        <v>47</v>
      </c>
      <c r="X3387" s="3" t="s">
        <v>47</v>
      </c>
      <c r="Y3387" s="3" t="s">
        <v>47</v>
      </c>
      <c r="Z3387" s="3" t="s">
        <v>47</v>
      </c>
      <c r="AA3387" s="3" t="s">
        <v>48</v>
      </c>
      <c r="AB3387" s="12" t="s">
        <v>47</v>
      </c>
      <c r="AC3387" s="3" t="s">
        <v>47</v>
      </c>
      <c r="AD3387" s="3" t="s">
        <v>47</v>
      </c>
      <c r="AE3387" s="3" t="s">
        <v>47</v>
      </c>
      <c r="AF3387" s="3" t="s">
        <v>47</v>
      </c>
      <c r="AG3387" s="3" t="s">
        <v>47</v>
      </c>
      <c r="AH3387" s="3" t="s">
        <v>47</v>
      </c>
      <c r="AI3387" s="3" t="s">
        <v>47</v>
      </c>
      <c r="AJ3387" s="3" t="s">
        <v>47</v>
      </c>
      <c r="AK3387" s="3" t="s">
        <v>47</v>
      </c>
      <c r="AL3387" s="3" t="s">
        <v>47</v>
      </c>
      <c r="AM3387" s="3" t="s">
        <v>47</v>
      </c>
      <c r="AU3387" s="3">
        <v>0</v>
      </c>
      <c r="AV3387" s="3">
        <v>16</v>
      </c>
      <c r="AW3387" s="3">
        <v>1</v>
      </c>
      <c r="AX3387" s="3">
        <v>16</v>
      </c>
      <c r="AY3387" s="3">
        <v>100</v>
      </c>
      <c r="AZ3387" s="6" t="str">
        <f t="shared" si="368"/>
        <v>2127.4</v>
      </c>
      <c r="BC3387" s="12" t="s">
        <v>8388</v>
      </c>
      <c r="BJ3387" s="12">
        <f t="shared" si="369"/>
        <v>0</v>
      </c>
      <c r="BK3387" s="12">
        <f t="shared" si="370"/>
        <v>0</v>
      </c>
      <c r="CQ3387" s="3" t="str">
        <f>CONCATENATE(baseURL!$A$1,baseURL!$B$1,baseURL!$C$1,".",C3387,".",L3387,".pkl&amp;seq=",BC3387)</f>
        <v>http://proteomics.broadinstitute.org/millscripts/viewfeed.pl?side=xl&amp;cycle=1&amp;fixedMods=iaaC&amp;file=msdataSM/iPRG2012_nd/cpick_in/iPRG2012_nd.2127.4.2.pkl&amp;seq=SGDLVLLGPR</v>
      </c>
    </row>
    <row r="3388" spans="1:101" x14ac:dyDescent="0.2">
      <c r="A3388" s="3">
        <v>7069</v>
      </c>
      <c r="B3388" s="2" t="s">
        <v>8389</v>
      </c>
      <c r="C3388" s="2" t="s">
        <v>8390</v>
      </c>
      <c r="D3388" s="3">
        <v>8936</v>
      </c>
      <c r="E3388" s="3">
        <v>8927</v>
      </c>
      <c r="F3388" s="3">
        <v>44690</v>
      </c>
      <c r="G3388" s="3">
        <v>11054</v>
      </c>
      <c r="H3388" s="3">
        <v>34.199599999999997</v>
      </c>
      <c r="I3388" s="30">
        <v>436.77591000000001</v>
      </c>
      <c r="J3388" s="30">
        <v>436.77609560000002</v>
      </c>
      <c r="K3388" s="30">
        <v>-1.9000000000000001E-4</v>
      </c>
      <c r="L3388" s="3">
        <v>2</v>
      </c>
      <c r="M3388" s="3">
        <v>2</v>
      </c>
      <c r="N3388" s="10">
        <f t="shared" si="364"/>
        <v>1</v>
      </c>
      <c r="O3388" s="35">
        <v>2</v>
      </c>
      <c r="P3388" s="17"/>
      <c r="Q3388" s="40">
        <v>872.54515000000004</v>
      </c>
      <c r="R3388" s="40">
        <v>436.77620999999999</v>
      </c>
      <c r="S3388" s="18">
        <f t="shared" si="365"/>
        <v>-0.68685059559800032</v>
      </c>
      <c r="T3388" s="18">
        <f t="shared" si="366"/>
        <v>-0.26191902707486631</v>
      </c>
      <c r="U3388" s="18">
        <f t="shared" si="367"/>
        <v>-0.2518452184163002</v>
      </c>
      <c r="V3388" s="30">
        <v>436.77609999999999</v>
      </c>
      <c r="X3388" s="3" t="s">
        <v>47</v>
      </c>
      <c r="Y3388" s="3" t="s">
        <v>47</v>
      </c>
      <c r="Z3388" s="3" t="s">
        <v>52</v>
      </c>
      <c r="AA3388" s="3" t="s">
        <v>47</v>
      </c>
      <c r="AB3388" s="12" t="s">
        <v>52</v>
      </c>
      <c r="AC3388" s="3" t="s">
        <v>48</v>
      </c>
      <c r="AI3388" s="3" t="s">
        <v>48</v>
      </c>
      <c r="AK3388" s="3" t="s">
        <v>52</v>
      </c>
      <c r="AL3388" s="3" t="s">
        <v>52</v>
      </c>
      <c r="AU3388" s="3">
        <v>0</v>
      </c>
      <c r="AV3388" s="3">
        <v>3</v>
      </c>
      <c r="AW3388" s="3">
        <v>1</v>
      </c>
      <c r="AX3388" s="3">
        <v>3</v>
      </c>
      <c r="AY3388" s="3">
        <v>100</v>
      </c>
      <c r="AZ3388" s="6" t="str">
        <f t="shared" si="368"/>
        <v>2128.1</v>
      </c>
      <c r="BC3388" s="12" t="s">
        <v>8391</v>
      </c>
      <c r="BJ3388" s="12">
        <f t="shared" si="369"/>
        <v>0</v>
      </c>
      <c r="BK3388" s="12">
        <f t="shared" si="370"/>
        <v>0</v>
      </c>
      <c r="CQ3388" s="3" t="str">
        <f>CONCATENATE(baseURL!$A$1,baseURL!$B$1,baseURL!$C$1,".",C3388,".",L3388,".pkl&amp;seq=",BC3388)</f>
        <v>http://proteomics.broadinstitute.org/millscripts/viewfeed.pl?side=xl&amp;cycle=1&amp;fixedMods=iaaC&amp;file=msdataSM/iPRG2012_nd/cpick_in/iPRG2012_nd.2128.1.2.pkl&amp;seq=TALVELVK</v>
      </c>
    </row>
    <row r="3389" spans="1:101" x14ac:dyDescent="0.2">
      <c r="A3389" s="3">
        <v>3543</v>
      </c>
      <c r="B3389" s="2" t="s">
        <v>8392</v>
      </c>
      <c r="C3389" s="2" t="s">
        <v>8378</v>
      </c>
      <c r="D3389" s="3">
        <v>8937</v>
      </c>
      <c r="E3389" s="3">
        <v>8928</v>
      </c>
      <c r="F3389" s="3">
        <v>44691</v>
      </c>
      <c r="G3389" s="3">
        <v>11055</v>
      </c>
      <c r="H3389" s="3">
        <v>34.2012</v>
      </c>
      <c r="I3389" s="30">
        <v>469.73298999999997</v>
      </c>
      <c r="J3389" s="30">
        <v>469.58982830000002</v>
      </c>
      <c r="K3389" s="30">
        <v>0.14316000000000001</v>
      </c>
      <c r="L3389" s="3">
        <v>2</v>
      </c>
      <c r="M3389" s="3">
        <v>3</v>
      </c>
      <c r="N3389" s="10">
        <f t="shared" si="364"/>
        <v>-1</v>
      </c>
      <c r="O3389" s="35">
        <v>3</v>
      </c>
      <c r="P3389" s="17"/>
      <c r="Q3389" s="40">
        <v>1406.7539099999999</v>
      </c>
      <c r="R3389" s="40">
        <v>469.58949000000001</v>
      </c>
      <c r="S3389" s="18">
        <f t="shared" si="365"/>
        <v>305.58605559924359</v>
      </c>
      <c r="T3389" s="18">
        <f t="shared" si="366"/>
        <v>0.72041646419704697</v>
      </c>
      <c r="U3389" s="18">
        <f t="shared" si="367"/>
        <v>2.1295195458383081E-2</v>
      </c>
      <c r="V3389" s="30">
        <v>469.58949999999999</v>
      </c>
      <c r="W3389" s="3" t="s">
        <v>47</v>
      </c>
      <c r="X3389" s="3" t="s">
        <v>47</v>
      </c>
      <c r="Y3389" s="3" t="s">
        <v>47</v>
      </c>
      <c r="Z3389" s="3" t="s">
        <v>47</v>
      </c>
      <c r="AA3389" s="3" t="s">
        <v>47</v>
      </c>
      <c r="AB3389" s="12" t="s">
        <v>47</v>
      </c>
      <c r="AC3389" s="3" t="s">
        <v>47</v>
      </c>
      <c r="AE3389" s="3" t="s">
        <v>47</v>
      </c>
      <c r="AF3389" s="3" t="s">
        <v>47</v>
      </c>
      <c r="AH3389" s="3" t="s">
        <v>47</v>
      </c>
      <c r="AI3389" s="3" t="s">
        <v>48</v>
      </c>
      <c r="AK3389" s="3" t="s">
        <v>47</v>
      </c>
      <c r="AL3389" s="3" t="s">
        <v>47</v>
      </c>
      <c r="AM3389" s="3" t="s">
        <v>47</v>
      </c>
      <c r="AN3389" s="3" t="s">
        <v>47</v>
      </c>
      <c r="AU3389" s="3">
        <v>0</v>
      </c>
      <c r="AV3389" s="3">
        <v>14</v>
      </c>
      <c r="AW3389" s="3">
        <v>1</v>
      </c>
      <c r="AX3389" s="3">
        <v>14</v>
      </c>
      <c r="AY3389" s="3">
        <v>100</v>
      </c>
      <c r="AZ3389" s="6" t="str">
        <f t="shared" si="368"/>
        <v>2128.2</v>
      </c>
      <c r="BC3389" s="12" t="s">
        <v>8393</v>
      </c>
      <c r="BJ3389" s="12">
        <f t="shared" si="369"/>
        <v>0</v>
      </c>
      <c r="BK3389" s="12">
        <f t="shared" si="370"/>
        <v>0</v>
      </c>
      <c r="CQ3389" s="3" t="str">
        <f>CONCATENATE(baseURL!$A$1,baseURL!$B$1,baseURL!$C$1,".",C3389,".",L3389,".pkl&amp;seq=",BC3389)</f>
        <v>http://proteomics.broadinstitute.org/millscripts/viewfeed.pl?side=xl&amp;cycle=1&amp;fixedMods=iaaC&amp;file=msdataSM/iPRG2012_nd/cpick_in/iPRG2012_nd.2128.2.2.pkl&amp;seq=LLFQVGPHPNER</v>
      </c>
    </row>
    <row r="3390" spans="1:101" x14ac:dyDescent="0.2">
      <c r="A3390" s="3">
        <v>3514</v>
      </c>
      <c r="B3390" s="2" t="s">
        <v>8394</v>
      </c>
      <c r="C3390" s="2" t="s">
        <v>8383</v>
      </c>
      <c r="D3390" s="3">
        <v>8938</v>
      </c>
      <c r="E3390" s="3">
        <v>8929</v>
      </c>
      <c r="F3390" s="3">
        <v>44692</v>
      </c>
      <c r="G3390" s="3">
        <v>11056</v>
      </c>
      <c r="H3390" s="3">
        <v>34.2029</v>
      </c>
      <c r="I3390" s="30">
        <v>491.24817999999999</v>
      </c>
      <c r="J3390" s="30">
        <v>491.80592000000001</v>
      </c>
      <c r="K3390" s="30">
        <v>-0.55774000000000001</v>
      </c>
      <c r="L3390" s="3">
        <v>0</v>
      </c>
      <c r="M3390" s="3">
        <v>2</v>
      </c>
      <c r="N3390" s="10">
        <f t="shared" si="364"/>
        <v>1</v>
      </c>
      <c r="O3390" s="35">
        <v>2</v>
      </c>
      <c r="P3390" s="17"/>
      <c r="Q3390" s="40">
        <v>982.60438999999997</v>
      </c>
      <c r="R3390" s="40">
        <v>491.80583000000001</v>
      </c>
      <c r="S3390" s="18">
        <f t="shared" si="365"/>
        <v>-1133.8824511291859</v>
      </c>
      <c r="T3390" s="18">
        <f t="shared" si="366"/>
        <v>0.18299905066222072</v>
      </c>
      <c r="U3390" s="18">
        <f t="shared" si="367"/>
        <v>-0.46766424055554606</v>
      </c>
      <c r="V3390" s="30">
        <v>491.80560000000003</v>
      </c>
      <c r="W3390" s="3" t="s">
        <v>47</v>
      </c>
      <c r="X3390" s="3" t="s">
        <v>47</v>
      </c>
      <c r="Y3390" s="3" t="s">
        <v>47</v>
      </c>
      <c r="Z3390" s="3" t="s">
        <v>47</v>
      </c>
      <c r="AA3390" s="3" t="s">
        <v>48</v>
      </c>
      <c r="AB3390" s="12" t="s">
        <v>47</v>
      </c>
      <c r="AC3390" s="3" t="s">
        <v>47</v>
      </c>
      <c r="AD3390" s="3" t="s">
        <v>47</v>
      </c>
      <c r="AE3390" s="3" t="s">
        <v>47</v>
      </c>
      <c r="AF3390" s="3" t="s">
        <v>47</v>
      </c>
      <c r="AH3390" s="3" t="s">
        <v>47</v>
      </c>
      <c r="AI3390" s="3" t="s">
        <v>47</v>
      </c>
      <c r="AK3390" s="3" t="s">
        <v>47</v>
      </c>
      <c r="AL3390" s="3" t="s">
        <v>47</v>
      </c>
      <c r="AM3390" s="3" t="s">
        <v>47</v>
      </c>
      <c r="AU3390" s="3">
        <v>0</v>
      </c>
      <c r="AV3390" s="3">
        <v>14</v>
      </c>
      <c r="AW3390" s="3">
        <v>1</v>
      </c>
      <c r="AX3390" s="3">
        <v>14</v>
      </c>
      <c r="AY3390" s="3">
        <v>100</v>
      </c>
      <c r="AZ3390" s="6" t="str">
        <f t="shared" si="368"/>
        <v>2128.3</v>
      </c>
      <c r="BC3390" s="12" t="s">
        <v>8315</v>
      </c>
      <c r="BJ3390" s="12">
        <f t="shared" si="369"/>
        <v>0</v>
      </c>
      <c r="BK3390" s="12">
        <f t="shared" si="370"/>
        <v>0</v>
      </c>
      <c r="CQ3390" s="3" t="str">
        <f>CONCATENATE(baseURL!$A$1,baseURL!$B$1,baseURL!$C$1,".",C3390,".",L3390,".pkl&amp;seq=",BC3390)</f>
        <v>http://proteomics.broadinstitute.org/millscripts/viewfeed.pl?side=xl&amp;cycle=1&amp;fixedMods=iaaC&amp;file=msdataSM/iPRG2012_nd/cpick_in/iPRG2012_nd.2128.3.0.pkl&amp;seq=VLSNPLLAR</v>
      </c>
    </row>
    <row r="3391" spans="1:101" x14ac:dyDescent="0.2">
      <c r="A3391" s="3">
        <v>4629</v>
      </c>
      <c r="B3391" s="2" t="s">
        <v>8395</v>
      </c>
      <c r="C3391" s="2" t="s">
        <v>8387</v>
      </c>
      <c r="D3391" s="3">
        <v>8940</v>
      </c>
      <c r="E3391" s="3">
        <v>8931</v>
      </c>
      <c r="F3391" s="3">
        <v>44694</v>
      </c>
      <c r="G3391" s="3">
        <v>11058</v>
      </c>
      <c r="H3391" s="3">
        <v>34.207000000000001</v>
      </c>
      <c r="I3391" s="30">
        <v>592.33128999999997</v>
      </c>
      <c r="J3391" s="30">
        <v>592.32939959999999</v>
      </c>
      <c r="K3391" s="30">
        <v>1.89E-3</v>
      </c>
      <c r="L3391" s="3">
        <v>4</v>
      </c>
      <c r="M3391" s="3">
        <v>4</v>
      </c>
      <c r="N3391" s="10">
        <f t="shared" si="364"/>
        <v>1</v>
      </c>
      <c r="O3391" s="35">
        <v>4</v>
      </c>
      <c r="P3391" s="17"/>
      <c r="Q3391" s="40">
        <v>2366.2939000000001</v>
      </c>
      <c r="R3391" s="40">
        <v>592.32893000000001</v>
      </c>
      <c r="S3391" s="18">
        <f t="shared" si="365"/>
        <v>3.9842727248748231</v>
      </c>
      <c r="T3391" s="18">
        <f t="shared" si="366"/>
        <v>0.79280274217566871</v>
      </c>
      <c r="U3391" s="18">
        <f t="shared" si="367"/>
        <v>0.45582781175391274</v>
      </c>
      <c r="V3391" s="30">
        <v>592.32920000000001</v>
      </c>
      <c r="W3391" s="3" t="s">
        <v>47</v>
      </c>
      <c r="X3391" s="3" t="s">
        <v>47</v>
      </c>
      <c r="Y3391" s="3" t="s">
        <v>47</v>
      </c>
      <c r="Z3391" s="3" t="s">
        <v>47</v>
      </c>
      <c r="AA3391" s="3" t="s">
        <v>47</v>
      </c>
      <c r="AB3391" s="12" t="s">
        <v>47</v>
      </c>
      <c r="AC3391" s="3" t="s">
        <v>47</v>
      </c>
      <c r="AD3391" s="3" t="s">
        <v>47</v>
      </c>
      <c r="AE3391" s="3" t="s">
        <v>47</v>
      </c>
      <c r="AF3391" s="3" t="s">
        <v>48</v>
      </c>
      <c r="AG3391" s="3" t="s">
        <v>47</v>
      </c>
      <c r="AI3391" s="3" t="s">
        <v>47</v>
      </c>
      <c r="AK3391" s="3" t="s">
        <v>47</v>
      </c>
      <c r="AL3391" s="3" t="s">
        <v>48</v>
      </c>
      <c r="AM3391" s="3" t="s">
        <v>47</v>
      </c>
      <c r="AU3391" s="3">
        <v>0</v>
      </c>
      <c r="AV3391" s="3">
        <v>13</v>
      </c>
      <c r="AW3391" s="3">
        <v>1</v>
      </c>
      <c r="AX3391" s="3">
        <v>13</v>
      </c>
      <c r="AY3391" s="3">
        <v>100</v>
      </c>
      <c r="AZ3391" s="6" t="str">
        <f t="shared" si="368"/>
        <v>2128.5</v>
      </c>
      <c r="BC3391" s="12" t="s">
        <v>8396</v>
      </c>
      <c r="BJ3391" s="12">
        <f t="shared" si="369"/>
        <v>0</v>
      </c>
      <c r="BK3391" s="12">
        <f t="shared" si="370"/>
        <v>0</v>
      </c>
      <c r="CQ3391" s="3" t="str">
        <f>CONCATENATE(baseURL!$A$1,baseURL!$B$1,baseURL!$C$1,".",C3391,".",L3391,".pkl&amp;seq=",BC3391)</f>
        <v>http://proteomics.broadinstitute.org/millscripts/viewfeed.pl?side=xl&amp;cycle=1&amp;fixedMods=iaaC&amp;file=msdataSM/iPRG2012_nd/cpick_in/iPRG2012_nd.2128.5.4.pkl&amp;seq=GLDATKLYVSHLQVNQAPKQR</v>
      </c>
    </row>
    <row r="3392" spans="1:101" x14ac:dyDescent="0.2">
      <c r="A3392" s="3">
        <v>3855</v>
      </c>
      <c r="B3392" s="2" t="s">
        <v>8397</v>
      </c>
      <c r="C3392" s="2" t="s">
        <v>8398</v>
      </c>
      <c r="D3392" s="3">
        <v>8941</v>
      </c>
      <c r="E3392" s="3">
        <v>8932</v>
      </c>
      <c r="F3392" s="3">
        <v>44695</v>
      </c>
      <c r="G3392" s="3">
        <v>11059</v>
      </c>
      <c r="H3392" s="3">
        <v>34.209600000000002</v>
      </c>
      <c r="I3392" s="30">
        <v>616.99258999999995</v>
      </c>
      <c r="J3392" s="30">
        <v>616.99540790000003</v>
      </c>
      <c r="K3392" s="30">
        <v>-2.82E-3</v>
      </c>
      <c r="L3392" s="3">
        <v>0</v>
      </c>
      <c r="M3392" s="3">
        <v>3</v>
      </c>
      <c r="N3392" s="10">
        <f t="shared" si="364"/>
        <v>1</v>
      </c>
      <c r="O3392" s="35">
        <v>3</v>
      </c>
      <c r="P3392" s="17"/>
      <c r="Q3392" s="40">
        <v>1848.9701700000001</v>
      </c>
      <c r="R3392" s="40">
        <v>616.99491</v>
      </c>
      <c r="S3392" s="18">
        <f t="shared" si="365"/>
        <v>-3.7601606795334481</v>
      </c>
      <c r="T3392" s="18">
        <f t="shared" si="366"/>
        <v>0.80697586310328651</v>
      </c>
      <c r="U3392" s="18">
        <f t="shared" si="367"/>
        <v>0.47002008484955154</v>
      </c>
      <c r="V3392" s="30">
        <v>616.99519999999995</v>
      </c>
      <c r="W3392" s="3" t="s">
        <v>47</v>
      </c>
      <c r="X3392" s="3" t="s">
        <v>47</v>
      </c>
      <c r="Y3392" s="3" t="s">
        <v>47</v>
      </c>
      <c r="Z3392" s="3" t="s">
        <v>47</v>
      </c>
      <c r="AA3392" s="3" t="s">
        <v>47</v>
      </c>
      <c r="AB3392" s="12" t="s">
        <v>47</v>
      </c>
      <c r="AC3392" s="3" t="s">
        <v>47</v>
      </c>
      <c r="AD3392" s="3" t="s">
        <v>47</v>
      </c>
      <c r="AE3392" s="3" t="s">
        <v>47</v>
      </c>
      <c r="AF3392" s="3" t="s">
        <v>48</v>
      </c>
      <c r="AG3392" s="3" t="s">
        <v>47</v>
      </c>
      <c r="AH3392" s="3" t="s">
        <v>47</v>
      </c>
      <c r="AL3392" s="3" t="s">
        <v>48</v>
      </c>
      <c r="AU3392" s="3">
        <v>0</v>
      </c>
      <c r="AV3392" s="3">
        <v>11</v>
      </c>
      <c r="AW3392" s="3">
        <v>1</v>
      </c>
      <c r="AX3392" s="3">
        <v>11</v>
      </c>
      <c r="AY3392" s="3">
        <v>100</v>
      </c>
      <c r="AZ3392" s="6" t="str">
        <f t="shared" si="368"/>
        <v>2128.6</v>
      </c>
      <c r="BC3392" s="12" t="s">
        <v>8289</v>
      </c>
      <c r="BJ3392" s="12">
        <f t="shared" si="369"/>
        <v>0</v>
      </c>
      <c r="BK3392" s="12">
        <f t="shared" si="370"/>
        <v>0</v>
      </c>
      <c r="CQ3392" s="3" t="str">
        <f>CONCATENATE(baseURL!$A$1,baseURL!$B$1,baseURL!$C$1,".",C3392,".",L3392,".pkl&amp;seq=",BC3392)</f>
        <v>http://proteomics.broadinstitute.org/millscripts/viewfeed.pl?side=xl&amp;cycle=1&amp;fixedMods=iaaC&amp;file=msdataSM/iPRG2012_nd/cpick_in/iPRG2012_nd.2128.6.0.pkl&amp;seq=TLTTVQGVPEEYDLKR</v>
      </c>
      <c r="CV3392" s="7"/>
      <c r="CW3392" s="7"/>
    </row>
    <row r="3393" spans="1:95" x14ac:dyDescent="0.2">
      <c r="A3393" s="3">
        <v>5205</v>
      </c>
      <c r="B3393" s="2" t="s">
        <v>8402</v>
      </c>
      <c r="C3393" s="2" t="s">
        <v>8403</v>
      </c>
      <c r="D3393" s="3">
        <v>8953</v>
      </c>
      <c r="E3393" s="3">
        <v>8944</v>
      </c>
      <c r="F3393" s="3">
        <v>44720</v>
      </c>
      <c r="G3393" s="3">
        <v>11072</v>
      </c>
      <c r="H3393" s="3">
        <v>34.236699999999999</v>
      </c>
      <c r="I3393" s="30">
        <v>708.68633</v>
      </c>
      <c r="J3393" s="30">
        <v>708.68726919999995</v>
      </c>
      <c r="K3393" s="30">
        <v>-9.3999999999999997E-4</v>
      </c>
      <c r="L3393" s="3">
        <v>3</v>
      </c>
      <c r="M3393" s="3">
        <v>3</v>
      </c>
      <c r="N3393" s="10">
        <f t="shared" si="364"/>
        <v>1</v>
      </c>
      <c r="O3393" s="35">
        <v>3</v>
      </c>
      <c r="P3393" s="17"/>
      <c r="Q3393" s="40">
        <v>2124.0455200000001</v>
      </c>
      <c r="R3393" s="40">
        <v>708.68669</v>
      </c>
      <c r="S3393" s="18">
        <f t="shared" si="365"/>
        <v>-0.50798188406865952</v>
      </c>
      <c r="T3393" s="18">
        <f t="shared" si="366"/>
        <v>0.81728640895933491</v>
      </c>
      <c r="U3393" s="18">
        <f t="shared" si="367"/>
        <v>0.71964100237712803</v>
      </c>
      <c r="V3393" s="30">
        <v>708.68719999999996</v>
      </c>
      <c r="W3393" s="3" t="s">
        <v>47</v>
      </c>
      <c r="X3393" s="3" t="s">
        <v>47</v>
      </c>
      <c r="Y3393" s="3" t="s">
        <v>47</v>
      </c>
      <c r="Z3393" s="3" t="s">
        <v>47</v>
      </c>
      <c r="AA3393" s="3" t="s">
        <v>47</v>
      </c>
      <c r="AB3393" s="12" t="s">
        <v>47</v>
      </c>
      <c r="AC3393" s="3" t="s">
        <v>47</v>
      </c>
      <c r="AD3393" s="3" t="s">
        <v>47</v>
      </c>
      <c r="AE3393" s="3" t="s">
        <v>47</v>
      </c>
      <c r="AF3393" s="3" t="s">
        <v>47</v>
      </c>
      <c r="AG3393" s="3" t="s">
        <v>47</v>
      </c>
      <c r="AH3393" s="3" t="s">
        <v>47</v>
      </c>
      <c r="AI3393" s="3" t="s">
        <v>47</v>
      </c>
      <c r="AJ3393" s="3" t="s">
        <v>47</v>
      </c>
      <c r="AK3393" s="3" t="s">
        <v>47</v>
      </c>
      <c r="AL3393" s="3" t="s">
        <v>47</v>
      </c>
      <c r="AM3393" s="3" t="s">
        <v>47</v>
      </c>
      <c r="AN3393" s="3" t="s">
        <v>47</v>
      </c>
      <c r="AU3393" s="3">
        <v>0</v>
      </c>
      <c r="AV3393" s="3">
        <v>18</v>
      </c>
      <c r="AW3393" s="3">
        <v>1</v>
      </c>
      <c r="AX3393" s="3">
        <v>18</v>
      </c>
      <c r="AY3393" s="3">
        <v>100</v>
      </c>
      <c r="AZ3393" s="6" t="str">
        <f t="shared" si="368"/>
        <v>2129.10</v>
      </c>
      <c r="BC3393" s="12" t="s">
        <v>8185</v>
      </c>
      <c r="BJ3393" s="12">
        <f t="shared" si="369"/>
        <v>0</v>
      </c>
      <c r="BK3393" s="12">
        <f t="shared" si="370"/>
        <v>0</v>
      </c>
      <c r="CQ3393" s="3" t="str">
        <f>CONCATENATE(baseURL!$A$1,baseURL!$B$1,baseURL!$C$1,".",C3393,".",L3393,".pkl&amp;seq=",BC3393)</f>
        <v>http://proteomics.broadinstitute.org/millscripts/viewfeed.pl?side=xl&amp;cycle=1&amp;fixedMods=iaaC&amp;file=msdataSM/iPRG2012_nd/cpick_in/iPRG2012_nd.2129.10.3.pkl&amp;seq=SVYDSRGNPTVEVELTTEK</v>
      </c>
    </row>
    <row r="3394" spans="1:95" x14ac:dyDescent="0.2">
      <c r="A3394" s="3">
        <v>3218</v>
      </c>
      <c r="B3394" s="2" t="s">
        <v>8404</v>
      </c>
      <c r="C3394" s="2" t="s">
        <v>8394</v>
      </c>
      <c r="D3394" s="3">
        <v>8947</v>
      </c>
      <c r="E3394" s="3">
        <v>8938</v>
      </c>
      <c r="F3394" s="3">
        <v>44714</v>
      </c>
      <c r="G3394" s="3">
        <v>11066</v>
      </c>
      <c r="H3394" s="3">
        <v>34.226700000000001</v>
      </c>
      <c r="I3394" s="30">
        <v>513.29097999999999</v>
      </c>
      <c r="J3394" s="30">
        <v>513.79914770000005</v>
      </c>
      <c r="K3394" s="30">
        <v>-0.50817000000000001</v>
      </c>
      <c r="L3394" s="3">
        <v>0</v>
      </c>
      <c r="M3394" s="3">
        <v>2</v>
      </c>
      <c r="N3394" s="10">
        <f t="shared" ref="N3394:N3457" si="371">IF(AND(M3394&gt;0,L3394&gt;0), IF(M3394=L3394,1,-1), 1)</f>
        <v>1</v>
      </c>
      <c r="O3394" s="35">
        <v>2</v>
      </c>
      <c r="P3394" s="17"/>
      <c r="Q3394" s="40">
        <v>1026.59422</v>
      </c>
      <c r="R3394" s="40">
        <v>513.80074999999999</v>
      </c>
      <c r="S3394" s="18">
        <f t="shared" ref="S3394:S3457" si="372">1000000*(I3394-R3394)/R3394</f>
        <v>-992.15503286050705</v>
      </c>
      <c r="T3394" s="18">
        <f t="shared" ref="T3394:T3457" si="373">1000000*(J3394-R3394)/R3394</f>
        <v>-3.1185240581003226</v>
      </c>
      <c r="U3394" s="18">
        <f t="shared" ref="U3394:U3457" si="374">1000000*(V3394-R3394)/R3394</f>
        <v>-3.211361602801404</v>
      </c>
      <c r="V3394" s="30">
        <v>513.79909999999995</v>
      </c>
      <c r="W3394" s="3" t="s">
        <v>48</v>
      </c>
      <c r="X3394" s="3" t="s">
        <v>47</v>
      </c>
      <c r="Y3394" s="3" t="s">
        <v>47</v>
      </c>
      <c r="Z3394" s="3" t="s">
        <v>48</v>
      </c>
      <c r="AA3394" s="3" t="s">
        <v>47</v>
      </c>
      <c r="AG3394" s="3" t="s">
        <v>52</v>
      </c>
      <c r="AH3394" s="3" t="s">
        <v>48</v>
      </c>
      <c r="AP3394" s="3" t="s">
        <v>52</v>
      </c>
      <c r="AU3394" s="3">
        <v>0</v>
      </c>
      <c r="AV3394" s="3">
        <v>3</v>
      </c>
      <c r="AW3394" s="3">
        <v>1</v>
      </c>
      <c r="AX3394" s="3">
        <v>3</v>
      </c>
      <c r="AY3394" s="3">
        <v>100</v>
      </c>
      <c r="AZ3394" s="6" t="str">
        <f t="shared" ref="AZ3394:AZ3457" si="375">HYPERLINK(CQ3394,C3394)</f>
        <v>2129.4</v>
      </c>
      <c r="BC3394" s="12" t="s">
        <v>8388</v>
      </c>
      <c r="BJ3394" s="12">
        <f t="shared" ref="BJ3394:BJ3457" si="376">LEN(BC3394)-LEN(SUBSTITUTE(BC3394,"C",""))</f>
        <v>0</v>
      </c>
      <c r="BK3394" s="12">
        <f t="shared" ref="BK3394:BK3457" si="377">LEN(BC3394)-LEN(SUBSTITUTE(BC3394,"c",""))</f>
        <v>0</v>
      </c>
      <c r="CQ3394" s="3" t="str">
        <f>CONCATENATE(baseURL!$A$1,baseURL!$B$1,baseURL!$C$1,".",C3394,".",L3394,".pkl&amp;seq=",BC3394)</f>
        <v>http://proteomics.broadinstitute.org/millscripts/viewfeed.pl?side=xl&amp;cycle=1&amp;fixedMods=iaaC&amp;file=msdataSM/iPRG2012_nd/cpick_in/iPRG2012_nd.2129.4.0.pkl&amp;seq=SGDLVLLGPR</v>
      </c>
    </row>
    <row r="3395" spans="1:95" x14ac:dyDescent="0.2">
      <c r="A3395" s="3">
        <v>2123</v>
      </c>
      <c r="B3395" s="2" t="s">
        <v>8407</v>
      </c>
      <c r="C3395" s="2" t="s">
        <v>8397</v>
      </c>
      <c r="D3395" s="3">
        <v>8950</v>
      </c>
      <c r="E3395" s="3">
        <v>8941</v>
      </c>
      <c r="F3395" s="3">
        <v>44717</v>
      </c>
      <c r="G3395" s="3">
        <v>11069</v>
      </c>
      <c r="H3395" s="3">
        <v>34.231699999999996</v>
      </c>
      <c r="I3395" s="30">
        <v>602.66323999999997</v>
      </c>
      <c r="J3395" s="30">
        <v>602.66177010000001</v>
      </c>
      <c r="K3395" s="30">
        <v>1.47E-3</v>
      </c>
      <c r="L3395" s="3">
        <v>3</v>
      </c>
      <c r="M3395" s="3">
        <v>3</v>
      </c>
      <c r="N3395" s="10">
        <f t="shared" si="371"/>
        <v>1</v>
      </c>
      <c r="O3395" s="35">
        <v>3</v>
      </c>
      <c r="P3395" s="17"/>
      <c r="Q3395" s="40">
        <v>1805.9578300000001</v>
      </c>
      <c r="R3395" s="40">
        <v>602.65746000000001</v>
      </c>
      <c r="S3395" s="18">
        <f t="shared" si="372"/>
        <v>9.5908544796887067</v>
      </c>
      <c r="T3395" s="18">
        <f t="shared" si="373"/>
        <v>7.1518238569516317</v>
      </c>
      <c r="U3395" s="18">
        <f t="shared" si="374"/>
        <v>7.2014374466657891</v>
      </c>
      <c r="V3395" s="30">
        <v>602.66179999999997</v>
      </c>
      <c r="W3395" s="3" t="s">
        <v>47</v>
      </c>
      <c r="X3395" s="3" t="s">
        <v>47</v>
      </c>
      <c r="Y3395" s="3" t="s">
        <v>47</v>
      </c>
      <c r="Z3395" s="3" t="s">
        <v>47</v>
      </c>
      <c r="AA3395" s="3" t="s">
        <v>48</v>
      </c>
      <c r="AB3395" s="12" t="s">
        <v>47</v>
      </c>
      <c r="AC3395" s="3" t="s">
        <v>47</v>
      </c>
      <c r="AD3395" s="3" t="s">
        <v>48</v>
      </c>
      <c r="AE3395" s="3" t="s">
        <v>47</v>
      </c>
      <c r="AF3395" s="3" t="s">
        <v>52</v>
      </c>
      <c r="AH3395" s="3" t="s">
        <v>47</v>
      </c>
      <c r="AJ3395" s="3" t="s">
        <v>48</v>
      </c>
      <c r="AK3395" s="3" t="s">
        <v>52</v>
      </c>
      <c r="AL3395" s="3" t="s">
        <v>52</v>
      </c>
      <c r="AO3395" s="3" t="s">
        <v>47</v>
      </c>
      <c r="AQ3395" s="3" t="s">
        <v>47</v>
      </c>
      <c r="AU3395" s="3">
        <v>0</v>
      </c>
      <c r="AV3395" s="3">
        <v>10</v>
      </c>
      <c r="AW3395" s="3">
        <v>2</v>
      </c>
      <c r="AX3395" s="3">
        <v>9</v>
      </c>
      <c r="AY3395" s="3">
        <v>90</v>
      </c>
      <c r="AZ3395" s="6" t="str">
        <f t="shared" si="375"/>
        <v>2129.7</v>
      </c>
      <c r="BC3395" s="12" t="s">
        <v>8408</v>
      </c>
      <c r="BJ3395" s="12">
        <f t="shared" si="376"/>
        <v>0</v>
      </c>
      <c r="BK3395" s="12">
        <f t="shared" si="377"/>
        <v>0</v>
      </c>
      <c r="BP3395" s="3" t="s">
        <v>54</v>
      </c>
      <c r="BR3395" s="3" t="s">
        <v>54</v>
      </c>
      <c r="BS3395" s="3" t="s">
        <v>8409</v>
      </c>
      <c r="CQ3395" s="3" t="str">
        <f>CONCATENATE(baseURL!$A$1,baseURL!$B$1,baseURL!$C$1,".",C3395,".",L3395,".pkl&amp;seq=",BC3395,"&amp;varMods=Deamidated-N")</f>
        <v>http://proteomics.broadinstitute.org/millscripts/viewfeed.pl?side=xl&amp;cycle=1&amp;fixedMods=iaaC&amp;file=msdataSM/iPRG2012_nd/cpick_in/iPRG2012_nd.2129.7.3.pkl&amp;seq=YVRAnGTTVLVGMPAGAK&amp;varMods=Deamidated-N</v>
      </c>
    </row>
    <row r="3396" spans="1:95" x14ac:dyDescent="0.2">
      <c r="A3396" s="3">
        <v>3012</v>
      </c>
      <c r="B3396" s="2" t="s">
        <v>8410</v>
      </c>
      <c r="C3396" s="2" t="s">
        <v>8411</v>
      </c>
      <c r="D3396" s="3">
        <v>8951</v>
      </c>
      <c r="E3396" s="3">
        <v>8942</v>
      </c>
      <c r="F3396" s="3">
        <v>44718</v>
      </c>
      <c r="G3396" s="3">
        <v>11070</v>
      </c>
      <c r="H3396" s="3">
        <v>34.233400000000003</v>
      </c>
      <c r="I3396" s="30">
        <v>651.81119000000001</v>
      </c>
      <c r="J3396" s="30">
        <v>652.30094069999996</v>
      </c>
      <c r="K3396" s="30">
        <v>-0.48975000000000002</v>
      </c>
      <c r="L3396" s="3">
        <v>0</v>
      </c>
      <c r="M3396" s="3">
        <v>2</v>
      </c>
      <c r="N3396" s="10">
        <f t="shared" si="371"/>
        <v>1</v>
      </c>
      <c r="O3396" s="35">
        <v>2</v>
      </c>
      <c r="P3396" s="17"/>
      <c r="Q3396" s="40">
        <v>1303.5953400000001</v>
      </c>
      <c r="R3396" s="40">
        <v>652.30130999999994</v>
      </c>
      <c r="S3396" s="18">
        <f t="shared" si="372"/>
        <v>-751.37055910547474</v>
      </c>
      <c r="T3396" s="18">
        <f t="shared" si="373"/>
        <v>-0.56614940722481544</v>
      </c>
      <c r="U3396" s="18">
        <f t="shared" si="374"/>
        <v>-0.32193711204496639</v>
      </c>
      <c r="V3396" s="30">
        <v>652.30110000000002</v>
      </c>
      <c r="W3396" s="3" t="s">
        <v>47</v>
      </c>
      <c r="X3396" s="3" t="s">
        <v>47</v>
      </c>
      <c r="Y3396" s="3" t="s">
        <v>47</v>
      </c>
      <c r="Z3396" s="3" t="s">
        <v>47</v>
      </c>
      <c r="AA3396" s="3" t="s">
        <v>48</v>
      </c>
      <c r="AB3396" s="12" t="s">
        <v>47</v>
      </c>
      <c r="AC3396" s="3" t="s">
        <v>47</v>
      </c>
      <c r="AD3396" s="3" t="s">
        <v>47</v>
      </c>
      <c r="AE3396" s="3" t="s">
        <v>47</v>
      </c>
      <c r="AF3396" s="3" t="s">
        <v>47</v>
      </c>
      <c r="AG3396" s="3" t="s">
        <v>47</v>
      </c>
      <c r="AH3396" s="3" t="s">
        <v>47</v>
      </c>
      <c r="AL3396" s="3" t="s">
        <v>52</v>
      </c>
      <c r="AM3396" s="3" t="s">
        <v>47</v>
      </c>
      <c r="AO3396" s="3" t="s">
        <v>47</v>
      </c>
      <c r="AU3396" s="3">
        <v>0</v>
      </c>
      <c r="AV3396" s="3">
        <v>13</v>
      </c>
      <c r="AW3396" s="3">
        <v>2</v>
      </c>
      <c r="AX3396" s="3">
        <v>10</v>
      </c>
      <c r="AY3396" s="3">
        <v>76.92</v>
      </c>
      <c r="AZ3396" s="6" t="str">
        <f t="shared" si="375"/>
        <v>2129.8</v>
      </c>
      <c r="BC3396" s="12" t="s">
        <v>8235</v>
      </c>
      <c r="BJ3396" s="12">
        <f t="shared" si="376"/>
        <v>0</v>
      </c>
      <c r="BK3396" s="12">
        <f t="shared" si="377"/>
        <v>0</v>
      </c>
      <c r="BO3396" s="3" t="s">
        <v>54</v>
      </c>
      <c r="BP3396" s="3" t="s">
        <v>54</v>
      </c>
      <c r="BR3396" s="3" t="s">
        <v>54</v>
      </c>
      <c r="BZ3396" s="3" t="s">
        <v>8236</v>
      </c>
      <c r="CB3396" s="3" t="s">
        <v>8236</v>
      </c>
      <c r="CC3396" s="3" t="s">
        <v>8236</v>
      </c>
      <c r="CQ3396" s="3" t="str">
        <f>CONCATENATE(baseURL!$A$1,baseURL!$B$1,baseURL!$C$1,".",C3396,".",L3396,".pkl&amp;seq=",BC3396,"&amp;varMods=Deamidated-Q+Deamidated-N")</f>
        <v>http://proteomics.broadinstitute.org/millscripts/viewfeed.pl?side=xl&amp;cycle=1&amp;fixedMods=iaaC&amp;file=msdataSM/iPRG2012_nd/cpick_in/iPRG2012_nd.2129.8.0.pkl&amp;seq=AFqSAYPEFSR&amp;varMods=Deamidated-Q+Deamidated-N</v>
      </c>
    </row>
    <row r="3397" spans="1:95" x14ac:dyDescent="0.2">
      <c r="A3397" s="3">
        <v>164</v>
      </c>
      <c r="B3397" s="2" t="s">
        <v>8399</v>
      </c>
      <c r="C3397" s="2" t="s">
        <v>8400</v>
      </c>
      <c r="D3397" s="3">
        <v>8952</v>
      </c>
      <c r="E3397" s="3">
        <v>8943</v>
      </c>
      <c r="F3397" s="3">
        <v>44719</v>
      </c>
      <c r="G3397" s="3">
        <v>11071</v>
      </c>
      <c r="H3397" s="3">
        <v>34.235100000000003</v>
      </c>
      <c r="I3397" s="30">
        <v>703.35571000000004</v>
      </c>
      <c r="J3397" s="30">
        <v>703.35620059999997</v>
      </c>
      <c r="K3397" s="30">
        <v>-4.8999999999999998E-4</v>
      </c>
      <c r="L3397" s="3">
        <v>2</v>
      </c>
      <c r="M3397" s="3">
        <v>2</v>
      </c>
      <c r="N3397" s="10">
        <f t="shared" si="371"/>
        <v>1</v>
      </c>
      <c r="O3397" s="35">
        <v>2</v>
      </c>
      <c r="P3397" s="17"/>
      <c r="Q3397" s="40">
        <v>1405.7070200000001</v>
      </c>
      <c r="R3397" s="40">
        <v>703.35715000000005</v>
      </c>
      <c r="S3397" s="18">
        <f t="shared" si="372"/>
        <v>-2.04732403730072</v>
      </c>
      <c r="T3397" s="18">
        <f t="shared" si="373"/>
        <v>-1.3498121119282975</v>
      </c>
      <c r="U3397" s="18">
        <f t="shared" si="374"/>
        <v>-1.4928404439728649</v>
      </c>
      <c r="V3397" s="30">
        <v>703.35609999999997</v>
      </c>
      <c r="W3397" s="3" t="s">
        <v>47</v>
      </c>
      <c r="X3397" s="3" t="s">
        <v>47</v>
      </c>
      <c r="Y3397" s="3" t="s">
        <v>65</v>
      </c>
      <c r="Z3397" s="3" t="s">
        <v>47</v>
      </c>
      <c r="AA3397" s="3" t="s">
        <v>47</v>
      </c>
      <c r="AB3397" s="12" t="s">
        <v>47</v>
      </c>
      <c r="AC3397" s="3" t="s">
        <v>47</v>
      </c>
      <c r="AD3397" s="3" t="s">
        <v>47</v>
      </c>
      <c r="AE3397" s="3" t="s">
        <v>47</v>
      </c>
      <c r="AF3397" s="3" t="s">
        <v>47</v>
      </c>
      <c r="AG3397" s="3" t="s">
        <v>47</v>
      </c>
      <c r="AH3397" s="3" t="s">
        <v>47</v>
      </c>
      <c r="AI3397" s="3" t="s">
        <v>48</v>
      </c>
      <c r="AJ3397" s="3" t="s">
        <v>47</v>
      </c>
      <c r="AK3397" s="3" t="s">
        <v>48</v>
      </c>
      <c r="AL3397" s="3" t="s">
        <v>47</v>
      </c>
      <c r="AO3397" s="3" t="s">
        <v>47</v>
      </c>
      <c r="AP3397" s="3" t="s">
        <v>47</v>
      </c>
      <c r="AQ3397" s="3" t="s">
        <v>47</v>
      </c>
      <c r="AS3397" s="3" t="s">
        <v>47</v>
      </c>
      <c r="AU3397" s="3">
        <v>1</v>
      </c>
      <c r="AV3397" s="3">
        <v>17</v>
      </c>
      <c r="AW3397" s="3">
        <v>2</v>
      </c>
      <c r="AX3397" s="3">
        <v>16</v>
      </c>
      <c r="AY3397" s="3">
        <v>94.12</v>
      </c>
      <c r="AZ3397" s="6" t="str">
        <f t="shared" si="375"/>
        <v>2129.9</v>
      </c>
      <c r="BB3397" s="12" t="s">
        <v>79</v>
      </c>
      <c r="BC3397" s="12" t="s">
        <v>8182</v>
      </c>
      <c r="BJ3397" s="12">
        <f t="shared" si="376"/>
        <v>0</v>
      </c>
      <c r="BK3397" s="12">
        <f t="shared" si="377"/>
        <v>0</v>
      </c>
      <c r="BU3397" s="3" t="s">
        <v>8295</v>
      </c>
      <c r="CO3397" s="3" t="s">
        <v>8401</v>
      </c>
      <c r="CQ3397" s="3" t="str">
        <f>CONCATENATE(baseURL!$A$1,baseURL!$B$1,"+Acetyl",baseURL!$C$1,".",C3397,".",L3397,".pkl&amp;seq=",BC3397)</f>
        <v>http://proteomics.broadinstitute.org/millscripts/viewfeed.pl?side=xl&amp;cycle=1&amp;fixedMods=iaaC+Acetyl&amp;file=msdataSM/iPRG2012_nd/cpick_in/iPRG2012_nd.2129.9.2.pkl&amp;seq=STDSLVKASNWR</v>
      </c>
    </row>
    <row r="3398" spans="1:95" x14ac:dyDescent="0.2">
      <c r="A3398" s="3">
        <v>5206</v>
      </c>
      <c r="B3398" s="2" t="s">
        <v>8412</v>
      </c>
      <c r="C3398" s="2" t="s">
        <v>8404</v>
      </c>
      <c r="D3398" s="3">
        <v>8959</v>
      </c>
      <c r="E3398" s="3">
        <v>8950</v>
      </c>
      <c r="F3398" s="3">
        <v>44736</v>
      </c>
      <c r="G3398" s="3">
        <v>11079</v>
      </c>
      <c r="H3398" s="3">
        <v>34.257199999999997</v>
      </c>
      <c r="I3398" s="30">
        <v>558.96227999999996</v>
      </c>
      <c r="J3398" s="30">
        <v>558.96104089999994</v>
      </c>
      <c r="K3398" s="30">
        <v>1.24E-3</v>
      </c>
      <c r="L3398" s="3">
        <v>3</v>
      </c>
      <c r="M3398" s="3">
        <v>3</v>
      </c>
      <c r="N3398" s="10">
        <f t="shared" si="371"/>
        <v>1</v>
      </c>
      <c r="O3398" s="35">
        <v>3</v>
      </c>
      <c r="P3398" s="17"/>
      <c r="Q3398" s="40">
        <v>1674.8697299999999</v>
      </c>
      <c r="R3398" s="40">
        <v>558.96142999999995</v>
      </c>
      <c r="S3398" s="18">
        <f t="shared" si="372"/>
        <v>1.5206773748485765</v>
      </c>
      <c r="T3398" s="18">
        <f t="shared" si="373"/>
        <v>-0.69611243124000965</v>
      </c>
      <c r="U3398" s="18">
        <f t="shared" si="374"/>
        <v>-0.94818706885094717</v>
      </c>
      <c r="V3398" s="30">
        <v>558.96090000000004</v>
      </c>
      <c r="W3398" s="3" t="s">
        <v>47</v>
      </c>
      <c r="X3398" s="3" t="s">
        <v>47</v>
      </c>
      <c r="Y3398" s="3" t="s">
        <v>47</v>
      </c>
      <c r="Z3398" s="3" t="s">
        <v>47</v>
      </c>
      <c r="AA3398" s="3" t="s">
        <v>47</v>
      </c>
      <c r="AB3398" s="12" t="s">
        <v>47</v>
      </c>
      <c r="AC3398" s="3" t="s">
        <v>47</v>
      </c>
      <c r="AD3398" s="3" t="s">
        <v>47</v>
      </c>
      <c r="AE3398" s="3" t="s">
        <v>47</v>
      </c>
      <c r="AF3398" s="3" t="s">
        <v>47</v>
      </c>
      <c r="AG3398" s="3" t="s">
        <v>47</v>
      </c>
      <c r="AH3398" s="3" t="s">
        <v>47</v>
      </c>
      <c r="AI3398" s="3" t="s">
        <v>47</v>
      </c>
      <c r="AJ3398" s="3" t="s">
        <v>47</v>
      </c>
      <c r="AK3398" s="3" t="s">
        <v>47</v>
      </c>
      <c r="AL3398" s="3" t="s">
        <v>47</v>
      </c>
      <c r="AM3398" s="3" t="s">
        <v>47</v>
      </c>
      <c r="AN3398" s="3" t="s">
        <v>47</v>
      </c>
      <c r="AU3398" s="3">
        <v>0</v>
      </c>
      <c r="AV3398" s="3">
        <v>18</v>
      </c>
      <c r="AW3398" s="3">
        <v>1</v>
      </c>
      <c r="AX3398" s="3">
        <v>18</v>
      </c>
      <c r="AY3398" s="3">
        <v>100</v>
      </c>
      <c r="AZ3398" s="6" t="str">
        <f t="shared" si="375"/>
        <v>2130.5</v>
      </c>
      <c r="BC3398" s="12" t="s">
        <v>8413</v>
      </c>
      <c r="BJ3398" s="12">
        <f t="shared" si="376"/>
        <v>0</v>
      </c>
      <c r="BK3398" s="12">
        <f t="shared" si="377"/>
        <v>0</v>
      </c>
      <c r="CQ3398" s="3" t="str">
        <f>CONCATENATE(baseURL!$A$1,baseURL!$B$1,baseURL!$C$1,".",C3398,".",L3398,".pkl&amp;seq=",BC3398)</f>
        <v>http://proteomics.broadinstitute.org/millscripts/viewfeed.pl?side=xl&amp;cycle=1&amp;fixedMods=iaaC&amp;file=msdataSM/iPRG2012_nd/cpick_in/iPRG2012_nd.2130.5.3.pkl&amp;seq=LSNLKLEAESWQEK</v>
      </c>
    </row>
    <row r="3399" spans="1:95" x14ac:dyDescent="0.2">
      <c r="A3399" s="3">
        <v>4513</v>
      </c>
      <c r="B3399" s="2" t="s">
        <v>8414</v>
      </c>
      <c r="C3399" s="2" t="s">
        <v>8415</v>
      </c>
      <c r="D3399" s="3">
        <v>8961</v>
      </c>
      <c r="E3399" s="3">
        <v>8952</v>
      </c>
      <c r="F3399" s="3">
        <v>44738</v>
      </c>
      <c r="G3399" s="3">
        <v>11081</v>
      </c>
      <c r="H3399" s="3">
        <v>34.2622</v>
      </c>
      <c r="I3399" s="30">
        <v>644.34928000000002</v>
      </c>
      <c r="J3399" s="30">
        <v>644.34973130000003</v>
      </c>
      <c r="K3399" s="30">
        <v>-4.4999999999999999E-4</v>
      </c>
      <c r="L3399" s="3">
        <v>0</v>
      </c>
      <c r="M3399" s="3">
        <v>3</v>
      </c>
      <c r="N3399" s="10">
        <f t="shared" si="371"/>
        <v>1</v>
      </c>
      <c r="O3399" s="35">
        <v>3</v>
      </c>
      <c r="P3399" s="17"/>
      <c r="Q3399" s="40">
        <v>1931.0345</v>
      </c>
      <c r="R3399" s="40">
        <v>644.34968000000003</v>
      </c>
      <c r="S3399" s="18">
        <f t="shared" si="372"/>
        <v>-0.62078093995992767</v>
      </c>
      <c r="T3399" s="18">
        <f t="shared" si="373"/>
        <v>7.9615155540289043E-2</v>
      </c>
      <c r="U3399" s="18">
        <f t="shared" si="374"/>
        <v>0.34142951698678203</v>
      </c>
      <c r="V3399" s="30">
        <v>644.34990000000005</v>
      </c>
      <c r="W3399" s="3" t="s">
        <v>47</v>
      </c>
      <c r="X3399" s="3" t="s">
        <v>47</v>
      </c>
      <c r="Y3399" s="3" t="s">
        <v>47</v>
      </c>
      <c r="Z3399" s="3" t="s">
        <v>47</v>
      </c>
      <c r="AA3399" s="3" t="s">
        <v>48</v>
      </c>
      <c r="AB3399" s="12" t="s">
        <v>47</v>
      </c>
      <c r="AC3399" s="3" t="s">
        <v>47</v>
      </c>
      <c r="AD3399" s="3" t="s">
        <v>47</v>
      </c>
      <c r="AE3399" s="3" t="s">
        <v>47</v>
      </c>
      <c r="AF3399" s="3" t="s">
        <v>47</v>
      </c>
      <c r="AG3399" s="3" t="s">
        <v>47</v>
      </c>
      <c r="AH3399" s="3" t="s">
        <v>47</v>
      </c>
      <c r="AI3399" s="3" t="s">
        <v>47</v>
      </c>
      <c r="AK3399" s="3" t="s">
        <v>47</v>
      </c>
      <c r="AL3399" s="3" t="s">
        <v>47</v>
      </c>
      <c r="AM3399" s="3" t="s">
        <v>47</v>
      </c>
      <c r="AN3399" s="3" t="s">
        <v>47</v>
      </c>
      <c r="AU3399" s="3">
        <v>0</v>
      </c>
      <c r="AV3399" s="3">
        <v>16</v>
      </c>
      <c r="AW3399" s="3">
        <v>1</v>
      </c>
      <c r="AX3399" s="3">
        <v>16</v>
      </c>
      <c r="AY3399" s="3">
        <v>100</v>
      </c>
      <c r="AZ3399" s="6" t="str">
        <f t="shared" si="375"/>
        <v>2130.7</v>
      </c>
      <c r="BC3399" s="12" t="s">
        <v>8386</v>
      </c>
      <c r="BJ3399" s="12">
        <f t="shared" si="376"/>
        <v>0</v>
      </c>
      <c r="BK3399" s="12">
        <f t="shared" si="377"/>
        <v>0</v>
      </c>
      <c r="CQ3399" s="3" t="str">
        <f>CONCATENATE(baseURL!$A$1,baseURL!$B$1,baseURL!$C$1,".",C3399,".",L3399,".pkl&amp;seq=",BC3399)</f>
        <v>http://proteomics.broadinstitute.org/millscripts/viewfeed.pl?side=xl&amp;cycle=1&amp;fixedMods=iaaC&amp;file=msdataSM/iPRG2012_nd/cpick_in/iPRG2012_nd.2130.7.0.pkl&amp;seq=VDFNVPLDGKKLTSNQR</v>
      </c>
    </row>
    <row r="3400" spans="1:95" x14ac:dyDescent="0.2">
      <c r="A3400" s="3">
        <v>6568</v>
      </c>
      <c r="B3400" s="2" t="s">
        <v>8416</v>
      </c>
      <c r="C3400" s="2" t="s">
        <v>8417</v>
      </c>
      <c r="D3400" s="3">
        <v>8971</v>
      </c>
      <c r="E3400" s="3">
        <v>8962</v>
      </c>
      <c r="F3400" s="3">
        <v>44762</v>
      </c>
      <c r="G3400" s="3">
        <v>11092</v>
      </c>
      <c r="H3400" s="3">
        <v>34.284399999999998</v>
      </c>
      <c r="I3400" s="30">
        <v>719.85302000000001</v>
      </c>
      <c r="J3400" s="30">
        <v>719.85085700000002</v>
      </c>
      <c r="K3400" s="30">
        <v>2.16E-3</v>
      </c>
      <c r="L3400" s="3">
        <v>2</v>
      </c>
      <c r="M3400" s="3">
        <v>2</v>
      </c>
      <c r="N3400" s="10">
        <f t="shared" si="371"/>
        <v>1</v>
      </c>
      <c r="O3400" s="35">
        <v>2</v>
      </c>
      <c r="P3400" s="17"/>
      <c r="Q3400" s="40">
        <v>1438.6961200000001</v>
      </c>
      <c r="R3400" s="40">
        <v>719.85170000000005</v>
      </c>
      <c r="S3400" s="18">
        <f t="shared" si="372"/>
        <v>1.833711026818772</v>
      </c>
      <c r="T3400" s="18">
        <f t="shared" si="373"/>
        <v>-1.1710745422031781</v>
      </c>
      <c r="U3400" s="18">
        <f t="shared" si="374"/>
        <v>-1.5280925224805857</v>
      </c>
      <c r="V3400" s="30">
        <v>719.85059999999999</v>
      </c>
      <c r="W3400" s="3" t="s">
        <v>47</v>
      </c>
      <c r="X3400" s="3" t="s">
        <v>47</v>
      </c>
      <c r="Y3400" s="3" t="s">
        <v>47</v>
      </c>
      <c r="Z3400" s="3" t="s">
        <v>47</v>
      </c>
      <c r="AA3400" s="3" t="s">
        <v>47</v>
      </c>
      <c r="AB3400" s="12" t="s">
        <v>47</v>
      </c>
      <c r="AC3400" s="3" t="s">
        <v>47</v>
      </c>
      <c r="AD3400" s="3" t="s">
        <v>47</v>
      </c>
      <c r="AE3400" s="3" t="s">
        <v>47</v>
      </c>
      <c r="AF3400" s="3" t="s">
        <v>47</v>
      </c>
      <c r="AG3400" s="3" t="s">
        <v>48</v>
      </c>
      <c r="AH3400" s="3" t="s">
        <v>47</v>
      </c>
      <c r="AI3400" s="3" t="s">
        <v>47</v>
      </c>
      <c r="AJ3400" s="3" t="s">
        <v>47</v>
      </c>
      <c r="AK3400" s="3" t="s">
        <v>48</v>
      </c>
      <c r="AL3400" s="3" t="s">
        <v>48</v>
      </c>
      <c r="AU3400" s="3">
        <v>0</v>
      </c>
      <c r="AV3400" s="3">
        <v>13</v>
      </c>
      <c r="AW3400" s="3">
        <v>1</v>
      </c>
      <c r="AX3400" s="3">
        <v>13</v>
      </c>
      <c r="AY3400" s="3">
        <v>100</v>
      </c>
      <c r="AZ3400" s="6" t="str">
        <f t="shared" si="375"/>
        <v>2131.10</v>
      </c>
      <c r="BC3400" s="12" t="s">
        <v>8418</v>
      </c>
      <c r="BJ3400" s="12">
        <f t="shared" si="376"/>
        <v>0</v>
      </c>
      <c r="BK3400" s="12">
        <f t="shared" si="377"/>
        <v>0</v>
      </c>
      <c r="CQ3400" s="3" t="str">
        <f>CONCATENATE(baseURL!$A$1,baseURL!$B$1,baseURL!$C$1,".",C3400,".",L3400,".pkl&amp;seq=",BC3400)</f>
        <v>http://proteomics.broadinstitute.org/millscripts/viewfeed.pl?side=xl&amp;cycle=1&amp;fixedMods=iaaC&amp;file=msdataSM/iPRG2012_nd/cpick_in/iPRG2012_nd.2131.10.2.pkl&amp;seq=LWDVATGETYQR</v>
      </c>
    </row>
    <row r="3401" spans="1:95" x14ac:dyDescent="0.2">
      <c r="A3401" s="3">
        <v>7239</v>
      </c>
      <c r="B3401" s="2" t="s">
        <v>8419</v>
      </c>
      <c r="C3401" s="2" t="s">
        <v>8420</v>
      </c>
      <c r="D3401" s="3">
        <v>8972</v>
      </c>
      <c r="E3401" s="3">
        <v>8963</v>
      </c>
      <c r="F3401" s="3">
        <v>44763</v>
      </c>
      <c r="G3401" s="3">
        <v>11093</v>
      </c>
      <c r="H3401" s="3">
        <v>34.286099999999998</v>
      </c>
      <c r="I3401" s="30">
        <v>720.35454000000004</v>
      </c>
      <c r="J3401" s="30">
        <v>719.85085700000002</v>
      </c>
      <c r="K3401" s="30">
        <v>0.50368000000000002</v>
      </c>
      <c r="L3401" s="3">
        <v>0</v>
      </c>
      <c r="M3401" s="3">
        <v>2</v>
      </c>
      <c r="N3401" s="10">
        <f t="shared" si="371"/>
        <v>1</v>
      </c>
      <c r="O3401" s="35">
        <v>2</v>
      </c>
      <c r="P3401" s="17"/>
      <c r="Q3401" s="40">
        <v>1438.6961200000001</v>
      </c>
      <c r="R3401" s="40">
        <v>719.85170000000005</v>
      </c>
      <c r="S3401" s="18">
        <f t="shared" si="372"/>
        <v>698.53276723524016</v>
      </c>
      <c r="T3401" s="18">
        <f t="shared" si="373"/>
        <v>-1.1710745422031781</v>
      </c>
      <c r="U3401" s="18">
        <f t="shared" si="374"/>
        <v>-3.1951025469617891</v>
      </c>
      <c r="V3401" s="30">
        <v>719.84939999999995</v>
      </c>
      <c r="W3401" s="3" t="s">
        <v>48</v>
      </c>
      <c r="X3401" s="3" t="s">
        <v>47</v>
      </c>
      <c r="Y3401" s="3" t="s">
        <v>47</v>
      </c>
      <c r="AA3401" s="3" t="s">
        <v>47</v>
      </c>
      <c r="AB3401" s="12" t="s">
        <v>47</v>
      </c>
      <c r="AC3401" s="3" t="s">
        <v>52</v>
      </c>
      <c r="AF3401" s="3" t="s">
        <v>48</v>
      </c>
      <c r="AG3401" s="3" t="s">
        <v>47</v>
      </c>
      <c r="AH3401" s="3" t="s">
        <v>48</v>
      </c>
      <c r="AO3401" s="3" t="s">
        <v>52</v>
      </c>
      <c r="AU3401" s="3">
        <v>0</v>
      </c>
      <c r="AV3401" s="3">
        <v>5</v>
      </c>
      <c r="AW3401" s="3">
        <v>1</v>
      </c>
      <c r="AX3401" s="3">
        <v>5</v>
      </c>
      <c r="AY3401" s="3">
        <v>100</v>
      </c>
      <c r="AZ3401" s="6" t="str">
        <f t="shared" si="375"/>
        <v>2131.11</v>
      </c>
      <c r="BC3401" s="12" t="s">
        <v>8418</v>
      </c>
      <c r="BJ3401" s="12">
        <f t="shared" si="376"/>
        <v>0</v>
      </c>
      <c r="BK3401" s="12">
        <f t="shared" si="377"/>
        <v>0</v>
      </c>
      <c r="CQ3401" s="3" t="str">
        <f>CONCATENATE(baseURL!$A$1,baseURL!$B$1,baseURL!$C$1,".",C3401,".",L3401,".pkl&amp;seq=",BC3401)</f>
        <v>http://proteomics.broadinstitute.org/millscripts/viewfeed.pl?side=xl&amp;cycle=1&amp;fixedMods=iaaC&amp;file=msdataSM/iPRG2012_nd/cpick_in/iPRG2012_nd.2131.11.0.pkl&amp;seq=LWDVATGETYQR</v>
      </c>
    </row>
    <row r="3402" spans="1:95" x14ac:dyDescent="0.2">
      <c r="A3402" s="3">
        <v>5983</v>
      </c>
      <c r="B3402" s="2" t="s">
        <v>8421</v>
      </c>
      <c r="C3402" s="2" t="s">
        <v>8422</v>
      </c>
      <c r="D3402" s="3">
        <v>8964</v>
      </c>
      <c r="E3402" s="3">
        <v>8955</v>
      </c>
      <c r="F3402" s="3">
        <v>44755</v>
      </c>
      <c r="G3402" s="3">
        <v>11085</v>
      </c>
      <c r="H3402" s="3">
        <v>34.272799999999997</v>
      </c>
      <c r="I3402" s="30">
        <v>482.25222000000002</v>
      </c>
      <c r="J3402" s="30">
        <v>482.23855609999998</v>
      </c>
      <c r="K3402" s="30">
        <v>1.366E-2</v>
      </c>
      <c r="L3402" s="3">
        <v>0</v>
      </c>
      <c r="M3402" s="3">
        <v>3</v>
      </c>
      <c r="N3402" s="10">
        <f t="shared" si="371"/>
        <v>1</v>
      </c>
      <c r="O3402" s="35">
        <v>3</v>
      </c>
      <c r="P3402" s="17"/>
      <c r="Q3402" s="40">
        <v>1444.7001600000001</v>
      </c>
      <c r="R3402" s="40">
        <v>482.23824000000002</v>
      </c>
      <c r="S3402" s="18">
        <f t="shared" si="372"/>
        <v>28.989820467169206</v>
      </c>
      <c r="T3402" s="18">
        <f t="shared" si="373"/>
        <v>0.65548513938593089</v>
      </c>
      <c r="U3402" s="18">
        <f t="shared" si="374"/>
        <v>-8.2946553580438884E-2</v>
      </c>
      <c r="V3402" s="30">
        <v>482.23820000000001</v>
      </c>
      <c r="W3402" s="3" t="s">
        <v>47</v>
      </c>
      <c r="X3402" s="3" t="s">
        <v>47</v>
      </c>
      <c r="Y3402" s="3" t="s">
        <v>47</v>
      </c>
      <c r="Z3402" s="3" t="s">
        <v>47</v>
      </c>
      <c r="AA3402" s="3" t="s">
        <v>47</v>
      </c>
      <c r="AB3402" s="12" t="s">
        <v>47</v>
      </c>
      <c r="AC3402" s="3" t="s">
        <v>47</v>
      </c>
      <c r="AD3402" s="3" t="s">
        <v>47</v>
      </c>
      <c r="AE3402" s="3" t="s">
        <v>47</v>
      </c>
      <c r="AF3402" s="3" t="s">
        <v>48</v>
      </c>
      <c r="AG3402" s="3" t="s">
        <v>52</v>
      </c>
      <c r="AH3402" s="3" t="s">
        <v>47</v>
      </c>
      <c r="AI3402" s="3" t="s">
        <v>48</v>
      </c>
      <c r="AK3402" s="3" t="s">
        <v>47</v>
      </c>
      <c r="AL3402" s="3" t="s">
        <v>48</v>
      </c>
      <c r="AU3402" s="3">
        <v>0</v>
      </c>
      <c r="AV3402" s="3">
        <v>11</v>
      </c>
      <c r="AW3402" s="3">
        <v>1</v>
      </c>
      <c r="AX3402" s="3">
        <v>11</v>
      </c>
      <c r="AY3402" s="3">
        <v>100</v>
      </c>
      <c r="AZ3402" s="6" t="str">
        <f t="shared" si="375"/>
        <v>2131.3</v>
      </c>
      <c r="BC3402" s="12" t="s">
        <v>8423</v>
      </c>
      <c r="BJ3402" s="12">
        <f t="shared" si="376"/>
        <v>0</v>
      </c>
      <c r="BK3402" s="12">
        <f t="shared" si="377"/>
        <v>0</v>
      </c>
      <c r="CQ3402" s="3" t="str">
        <f>CONCATENATE(baseURL!$A$1,baseURL!$B$1,baseURL!$C$1,".",C3402,".",L3402,".pkl&amp;seq=",BC3402)</f>
        <v>http://proteomics.broadinstitute.org/millscripts/viewfeed.pl?side=xl&amp;cycle=1&amp;fixedMods=iaaC&amp;file=msdataSM/iPRG2012_nd/cpick_in/iPRG2012_nd.2131.3.0.pkl&amp;seq=AHSSMVGFDLPQR</v>
      </c>
    </row>
    <row r="3403" spans="1:95" x14ac:dyDescent="0.2">
      <c r="A3403" s="3">
        <v>2623</v>
      </c>
      <c r="B3403" s="2" t="s">
        <v>8424</v>
      </c>
      <c r="C3403" s="2" t="s">
        <v>8425</v>
      </c>
      <c r="D3403" s="3">
        <v>8965</v>
      </c>
      <c r="E3403" s="3">
        <v>8956</v>
      </c>
      <c r="F3403" s="3">
        <v>44756</v>
      </c>
      <c r="G3403" s="3">
        <v>11086</v>
      </c>
      <c r="H3403" s="3">
        <v>34.2744</v>
      </c>
      <c r="I3403" s="30">
        <v>491.80531000000002</v>
      </c>
      <c r="J3403" s="30">
        <v>491.8058072</v>
      </c>
      <c r="K3403" s="30">
        <v>-5.0000000000000001E-4</v>
      </c>
      <c r="L3403" s="3">
        <v>2</v>
      </c>
      <c r="M3403" s="3">
        <v>2</v>
      </c>
      <c r="N3403" s="10">
        <f t="shared" si="371"/>
        <v>1</v>
      </c>
      <c r="O3403" s="35">
        <v>2</v>
      </c>
      <c r="P3403" s="17"/>
      <c r="Q3403" s="40">
        <v>982.60438999999997</v>
      </c>
      <c r="R3403" s="40">
        <v>491.80583000000001</v>
      </c>
      <c r="S3403" s="18">
        <f t="shared" si="372"/>
        <v>-1.0573278482577664</v>
      </c>
      <c r="T3403" s="18">
        <f t="shared" si="373"/>
        <v>-4.6359759522671039E-2</v>
      </c>
      <c r="U3403" s="18">
        <f t="shared" si="374"/>
        <v>-0.46766424055554606</v>
      </c>
      <c r="V3403" s="30">
        <v>491.80560000000003</v>
      </c>
      <c r="W3403" s="3" t="s">
        <v>47</v>
      </c>
      <c r="Z3403" s="3" t="s">
        <v>47</v>
      </c>
      <c r="AA3403" s="3" t="s">
        <v>47</v>
      </c>
      <c r="AB3403" s="12" t="s">
        <v>47</v>
      </c>
      <c r="AC3403" s="3" t="s">
        <v>47</v>
      </c>
      <c r="AD3403" s="3" t="s">
        <v>47</v>
      </c>
      <c r="AE3403" s="3" t="s">
        <v>47</v>
      </c>
      <c r="AF3403" s="3" t="s">
        <v>47</v>
      </c>
      <c r="AG3403" s="3" t="s">
        <v>47</v>
      </c>
      <c r="AH3403" s="3" t="s">
        <v>47</v>
      </c>
      <c r="AI3403" s="3" t="s">
        <v>47</v>
      </c>
      <c r="AJ3403" s="3" t="s">
        <v>47</v>
      </c>
      <c r="AK3403" s="3" t="s">
        <v>47</v>
      </c>
      <c r="AL3403" s="3" t="s">
        <v>47</v>
      </c>
      <c r="AU3403" s="3">
        <v>0</v>
      </c>
      <c r="AV3403" s="3">
        <v>14</v>
      </c>
      <c r="AW3403" s="3">
        <v>1</v>
      </c>
      <c r="AX3403" s="3">
        <v>14</v>
      </c>
      <c r="AY3403" s="3">
        <v>100</v>
      </c>
      <c r="AZ3403" s="6" t="str">
        <f t="shared" si="375"/>
        <v>2131.4</v>
      </c>
      <c r="BC3403" s="12" t="s">
        <v>8315</v>
      </c>
      <c r="BJ3403" s="12">
        <f t="shared" si="376"/>
        <v>0</v>
      </c>
      <c r="BK3403" s="12">
        <f t="shared" si="377"/>
        <v>0</v>
      </c>
      <c r="CQ3403" s="3" t="str">
        <f>CONCATENATE(baseURL!$A$1,baseURL!$B$1,baseURL!$C$1,".",C3403,".",L3403,".pkl&amp;seq=",BC3403)</f>
        <v>http://proteomics.broadinstitute.org/millscripts/viewfeed.pl?side=xl&amp;cycle=1&amp;fixedMods=iaaC&amp;file=msdataSM/iPRG2012_nd/cpick_in/iPRG2012_nd.2131.4.2.pkl&amp;seq=VLSNPLLAR</v>
      </c>
    </row>
    <row r="3404" spans="1:95" x14ac:dyDescent="0.2">
      <c r="A3404" s="3">
        <v>5207</v>
      </c>
      <c r="B3404" s="2" t="s">
        <v>8426</v>
      </c>
      <c r="C3404" s="2" t="s">
        <v>8427</v>
      </c>
      <c r="D3404" s="3">
        <v>8966</v>
      </c>
      <c r="E3404" s="3">
        <v>8957</v>
      </c>
      <c r="F3404" s="3">
        <v>44757</v>
      </c>
      <c r="G3404" s="3">
        <v>11087</v>
      </c>
      <c r="H3404" s="3">
        <v>34.2761</v>
      </c>
      <c r="I3404" s="30">
        <v>503.51182999999997</v>
      </c>
      <c r="J3404" s="30">
        <v>503.51178900000002</v>
      </c>
      <c r="K3404" s="30">
        <v>4.0000000000000003E-5</v>
      </c>
      <c r="L3404" s="3">
        <v>4</v>
      </c>
      <c r="M3404" s="3">
        <v>4</v>
      </c>
      <c r="N3404" s="10">
        <f t="shared" si="371"/>
        <v>1</v>
      </c>
      <c r="O3404" s="35">
        <v>4</v>
      </c>
      <c r="P3404" s="17"/>
      <c r="Q3404" s="40">
        <v>2011.02433</v>
      </c>
      <c r="R3404" s="40">
        <v>503.51154000000002</v>
      </c>
      <c r="S3404" s="18">
        <f t="shared" si="372"/>
        <v>0.57595502170603952</v>
      </c>
      <c r="T3404" s="18">
        <f t="shared" si="373"/>
        <v>0.49452689802623595</v>
      </c>
      <c r="U3404" s="18">
        <f t="shared" si="374"/>
        <v>0.31776828788063677</v>
      </c>
      <c r="V3404" s="30">
        <v>503.51170000000002</v>
      </c>
      <c r="W3404" s="3" t="s">
        <v>47</v>
      </c>
      <c r="X3404" s="3" t="s">
        <v>47</v>
      </c>
      <c r="Y3404" s="3" t="s">
        <v>47</v>
      </c>
      <c r="Z3404" s="3" t="s">
        <v>47</v>
      </c>
      <c r="AA3404" s="3" t="s">
        <v>47</v>
      </c>
      <c r="AB3404" s="12" t="s">
        <v>47</v>
      </c>
      <c r="AC3404" s="3" t="s">
        <v>47</v>
      </c>
      <c r="AD3404" s="3" t="s">
        <v>47</v>
      </c>
      <c r="AE3404" s="3" t="s">
        <v>47</v>
      </c>
      <c r="AF3404" s="3" t="s">
        <v>47</v>
      </c>
      <c r="AG3404" s="3" t="s">
        <v>47</v>
      </c>
      <c r="AH3404" s="3" t="s">
        <v>47</v>
      </c>
      <c r="AI3404" s="3" t="s">
        <v>47</v>
      </c>
      <c r="AJ3404" s="3" t="s">
        <v>47</v>
      </c>
      <c r="AK3404" s="3" t="s">
        <v>47</v>
      </c>
      <c r="AL3404" s="3" t="s">
        <v>47</v>
      </c>
      <c r="AM3404" s="3" t="s">
        <v>47</v>
      </c>
      <c r="AN3404" s="3" t="s">
        <v>47</v>
      </c>
      <c r="AU3404" s="3">
        <v>0</v>
      </c>
      <c r="AV3404" s="3">
        <v>18</v>
      </c>
      <c r="AW3404" s="3">
        <v>1</v>
      </c>
      <c r="AX3404" s="3">
        <v>18</v>
      </c>
      <c r="AY3404" s="3">
        <v>100</v>
      </c>
      <c r="AZ3404" s="6" t="str">
        <f t="shared" si="375"/>
        <v>2131.5</v>
      </c>
      <c r="BC3404" s="12" t="s">
        <v>8428</v>
      </c>
      <c r="BJ3404" s="12">
        <f t="shared" si="376"/>
        <v>0</v>
      </c>
      <c r="BK3404" s="12">
        <f t="shared" si="377"/>
        <v>0</v>
      </c>
      <c r="CQ3404" s="3" t="str">
        <f>CONCATENATE(baseURL!$A$1,baseURL!$B$1,baseURL!$C$1,".",C3404,".",L3404,".pkl&amp;seq=",BC3404)</f>
        <v>http://proteomics.broadinstitute.org/millscripts/viewfeed.pl?side=xl&amp;cycle=1&amp;fixedMods=iaaC&amp;file=msdataSM/iPRG2012_nd/cpick_in/iPRG2012_nd.2131.5.4.pkl&amp;seq=LETGNFSWASEGLSKKTR</v>
      </c>
    </row>
    <row r="3405" spans="1:95" x14ac:dyDescent="0.2">
      <c r="A3405" s="3">
        <v>4950</v>
      </c>
      <c r="B3405" s="2" t="s">
        <v>8429</v>
      </c>
      <c r="C3405" s="2" t="s">
        <v>8430</v>
      </c>
      <c r="D3405" s="3">
        <v>8968</v>
      </c>
      <c r="E3405" s="3">
        <v>8959</v>
      </c>
      <c r="F3405" s="3">
        <v>44759</v>
      </c>
      <c r="G3405" s="3">
        <v>11089</v>
      </c>
      <c r="H3405" s="3">
        <v>34.279400000000003</v>
      </c>
      <c r="I3405" s="30">
        <v>641.83632</v>
      </c>
      <c r="J3405" s="30">
        <v>641.83588180000004</v>
      </c>
      <c r="K3405" s="30">
        <v>4.4000000000000002E-4</v>
      </c>
      <c r="L3405" s="3">
        <v>2</v>
      </c>
      <c r="M3405" s="3">
        <v>2</v>
      </c>
      <c r="N3405" s="10">
        <f t="shared" si="371"/>
        <v>1</v>
      </c>
      <c r="O3405" s="35">
        <v>2</v>
      </c>
      <c r="P3405" s="17"/>
      <c r="Q3405" s="40">
        <v>1282.6637599999999</v>
      </c>
      <c r="R3405" s="40">
        <v>641.83551999999997</v>
      </c>
      <c r="S3405" s="18">
        <f t="shared" si="372"/>
        <v>1.2464252524175621</v>
      </c>
      <c r="T3405" s="18">
        <f t="shared" si="373"/>
        <v>0.56369582048723266</v>
      </c>
      <c r="U3405" s="18">
        <f t="shared" si="374"/>
        <v>0.12464252527718175</v>
      </c>
      <c r="V3405" s="30">
        <v>641.8356</v>
      </c>
      <c r="W3405" s="3" t="s">
        <v>47</v>
      </c>
      <c r="X3405" s="3" t="s">
        <v>47</v>
      </c>
      <c r="Y3405" s="3" t="s">
        <v>47</v>
      </c>
      <c r="Z3405" s="3" t="s">
        <v>47</v>
      </c>
      <c r="AA3405" s="3" t="s">
        <v>48</v>
      </c>
      <c r="AB3405" s="12" t="s">
        <v>47</v>
      </c>
      <c r="AC3405" s="3" t="s">
        <v>47</v>
      </c>
      <c r="AD3405" s="3" t="s">
        <v>47</v>
      </c>
      <c r="AE3405" s="3" t="s">
        <v>47</v>
      </c>
      <c r="AF3405" s="3" t="s">
        <v>47</v>
      </c>
      <c r="AG3405" s="3" t="s">
        <v>47</v>
      </c>
      <c r="AH3405" s="3" t="s">
        <v>47</v>
      </c>
      <c r="AI3405" s="3" t="s">
        <v>47</v>
      </c>
      <c r="AJ3405" s="3" t="s">
        <v>47</v>
      </c>
      <c r="AK3405" s="3" t="s">
        <v>47</v>
      </c>
      <c r="AL3405" s="3" t="s">
        <v>47</v>
      </c>
      <c r="AM3405" s="3" t="s">
        <v>47</v>
      </c>
      <c r="AN3405" s="3" t="s">
        <v>47</v>
      </c>
      <c r="AU3405" s="3">
        <v>0</v>
      </c>
      <c r="AV3405" s="3">
        <v>17</v>
      </c>
      <c r="AW3405" s="3">
        <v>1</v>
      </c>
      <c r="AX3405" s="3">
        <v>17</v>
      </c>
      <c r="AY3405" s="3">
        <v>100</v>
      </c>
      <c r="AZ3405" s="6" t="str">
        <f t="shared" si="375"/>
        <v>2131.7</v>
      </c>
      <c r="BC3405" s="12" t="s">
        <v>8431</v>
      </c>
      <c r="BJ3405" s="12">
        <f t="shared" si="376"/>
        <v>0</v>
      </c>
      <c r="BK3405" s="12">
        <f t="shared" si="377"/>
        <v>0</v>
      </c>
      <c r="CQ3405" s="3" t="str">
        <f>CONCATENATE(baseURL!$A$1,baseURL!$B$1,baseURL!$C$1,".",C3405,".",L3405,".pkl&amp;seq=",BC3405)</f>
        <v>http://proteomics.broadinstitute.org/millscripts/viewfeed.pl?side=xl&amp;cycle=1&amp;fixedMods=iaaC&amp;file=msdataSM/iPRG2012_nd/cpick_in/iPRG2012_nd.2131.7.2.pkl&amp;seq=SLETFRTTNTL</v>
      </c>
    </row>
    <row r="3406" spans="1:95" x14ac:dyDescent="0.2">
      <c r="A3406" s="3">
        <v>4447</v>
      </c>
      <c r="B3406" s="2" t="s">
        <v>8432</v>
      </c>
      <c r="C3406" s="2" t="s">
        <v>8433</v>
      </c>
      <c r="D3406" s="3">
        <v>8973</v>
      </c>
      <c r="E3406" s="3">
        <v>8964</v>
      </c>
      <c r="F3406" s="3">
        <v>44774</v>
      </c>
      <c r="G3406" s="3">
        <v>11095</v>
      </c>
      <c r="H3406" s="3">
        <v>34.295900000000003</v>
      </c>
      <c r="I3406" s="30">
        <v>533.30161999999996</v>
      </c>
      <c r="J3406" s="30">
        <v>533.3010309</v>
      </c>
      <c r="K3406" s="30">
        <v>5.9000000000000003E-4</v>
      </c>
      <c r="L3406" s="3">
        <v>2</v>
      </c>
      <c r="M3406" s="3">
        <v>2</v>
      </c>
      <c r="N3406" s="10">
        <f t="shared" si="371"/>
        <v>1</v>
      </c>
      <c r="O3406" s="35">
        <v>2</v>
      </c>
      <c r="P3406" s="17"/>
      <c r="Q3406" s="40">
        <v>1065.5938900000001</v>
      </c>
      <c r="R3406" s="40">
        <v>533.30057999999997</v>
      </c>
      <c r="S3406" s="18">
        <f t="shared" si="372"/>
        <v>1.9501197617093342</v>
      </c>
      <c r="T3406" s="18">
        <f t="shared" si="373"/>
        <v>0.84548942368028435</v>
      </c>
      <c r="U3406" s="18">
        <f t="shared" si="374"/>
        <v>0.22501381873256099</v>
      </c>
      <c r="V3406" s="30">
        <v>533.30070000000001</v>
      </c>
      <c r="W3406" s="3" t="s">
        <v>47</v>
      </c>
      <c r="X3406" s="3" t="s">
        <v>47</v>
      </c>
      <c r="Y3406" s="3" t="s">
        <v>47</v>
      </c>
      <c r="Z3406" s="3" t="s">
        <v>47</v>
      </c>
      <c r="AA3406" s="3" t="s">
        <v>47</v>
      </c>
      <c r="AB3406" s="12" t="s">
        <v>47</v>
      </c>
      <c r="AC3406" s="3" t="s">
        <v>47</v>
      </c>
      <c r="AD3406" s="3" t="s">
        <v>47</v>
      </c>
      <c r="AE3406" s="3" t="s">
        <v>47</v>
      </c>
      <c r="AF3406" s="3" t="s">
        <v>47</v>
      </c>
      <c r="AG3406" s="3" t="s">
        <v>47</v>
      </c>
      <c r="AH3406" s="3" t="s">
        <v>47</v>
      </c>
      <c r="AI3406" s="3" t="s">
        <v>47</v>
      </c>
      <c r="AK3406" s="3" t="s">
        <v>48</v>
      </c>
      <c r="AL3406" s="3" t="s">
        <v>47</v>
      </c>
      <c r="AM3406" s="3" t="s">
        <v>47</v>
      </c>
      <c r="AN3406" s="3" t="s">
        <v>47</v>
      </c>
      <c r="AU3406" s="3">
        <v>0</v>
      </c>
      <c r="AV3406" s="3">
        <v>16</v>
      </c>
      <c r="AW3406" s="3">
        <v>1</v>
      </c>
      <c r="AX3406" s="3">
        <v>16</v>
      </c>
      <c r="AY3406" s="3">
        <v>100</v>
      </c>
      <c r="AZ3406" s="6" t="str">
        <f t="shared" si="375"/>
        <v>2132.1</v>
      </c>
      <c r="BC3406" s="12" t="s">
        <v>8434</v>
      </c>
      <c r="BJ3406" s="12">
        <f t="shared" si="376"/>
        <v>0</v>
      </c>
      <c r="BK3406" s="12">
        <f t="shared" si="377"/>
        <v>0</v>
      </c>
      <c r="CQ3406" s="3" t="str">
        <f>CONCATENATE(baseURL!$A$1,baseURL!$B$1,baseURL!$C$1,".",C3406,".",L3406,".pkl&amp;seq=",BC3406)</f>
        <v>http://proteomics.broadinstitute.org/millscripts/viewfeed.pl?side=xl&amp;cycle=1&amp;fixedMods=iaaC&amp;file=msdataSM/iPRG2012_nd/cpick_in/iPRG2012_nd.2132.1.2.pkl&amp;seq=ASLYNALSVK</v>
      </c>
    </row>
    <row r="3407" spans="1:95" x14ac:dyDescent="0.2">
      <c r="A3407" s="3">
        <v>7297</v>
      </c>
      <c r="B3407" s="2" t="s">
        <v>8435</v>
      </c>
      <c r="C3407" s="2" t="s">
        <v>8436</v>
      </c>
      <c r="D3407" s="3">
        <v>8974</v>
      </c>
      <c r="E3407" s="3">
        <v>8965</v>
      </c>
      <c r="F3407" s="3">
        <v>44775</v>
      </c>
      <c r="G3407" s="3">
        <v>11096</v>
      </c>
      <c r="H3407" s="3">
        <v>34.298400000000001</v>
      </c>
      <c r="I3407" s="30">
        <v>540.54416000000003</v>
      </c>
      <c r="J3407" s="30">
        <v>540.54367449999995</v>
      </c>
      <c r="K3407" s="30">
        <v>4.8999999999999998E-4</v>
      </c>
      <c r="L3407" s="3">
        <v>4</v>
      </c>
      <c r="M3407" s="3">
        <v>4</v>
      </c>
      <c r="N3407" s="10">
        <f t="shared" si="371"/>
        <v>1</v>
      </c>
      <c r="O3407" s="35">
        <v>4</v>
      </c>
      <c r="P3407" s="17"/>
      <c r="Q3407" s="40">
        <v>2159.1495300000001</v>
      </c>
      <c r="R3407" s="40">
        <v>540.54283999999996</v>
      </c>
      <c r="S3407" s="18">
        <f t="shared" si="372"/>
        <v>2.4419896119203535</v>
      </c>
      <c r="T3407" s="18">
        <f t="shared" si="373"/>
        <v>1.5438184325895365</v>
      </c>
      <c r="U3407" s="18">
        <f t="shared" si="374"/>
        <v>1.2209948059601767</v>
      </c>
      <c r="V3407" s="30">
        <v>540.54349999999999</v>
      </c>
      <c r="W3407" s="3" t="s">
        <v>47</v>
      </c>
      <c r="X3407" s="3" t="s">
        <v>47</v>
      </c>
      <c r="Y3407" s="3" t="s">
        <v>47</v>
      </c>
      <c r="AA3407" s="3" t="s">
        <v>47</v>
      </c>
      <c r="AB3407" s="12" t="s">
        <v>52</v>
      </c>
      <c r="AC3407" s="3" t="s">
        <v>47</v>
      </c>
      <c r="AF3407" s="3" t="s">
        <v>47</v>
      </c>
      <c r="AG3407" s="3" t="s">
        <v>48</v>
      </c>
      <c r="AI3407" s="3" t="s">
        <v>48</v>
      </c>
      <c r="AU3407" s="3">
        <v>0</v>
      </c>
      <c r="AV3407" s="3">
        <v>6</v>
      </c>
      <c r="AW3407" s="3">
        <v>3</v>
      </c>
      <c r="AX3407" s="3">
        <v>4</v>
      </c>
      <c r="AY3407" s="3">
        <v>66.67</v>
      </c>
      <c r="AZ3407" s="6" t="str">
        <f t="shared" si="375"/>
        <v>2132.2</v>
      </c>
      <c r="BB3407" s="12" t="s">
        <v>79</v>
      </c>
      <c r="BC3407" s="12" t="s">
        <v>8437</v>
      </c>
      <c r="BJ3407" s="12">
        <f t="shared" si="376"/>
        <v>0</v>
      </c>
      <c r="BK3407" s="12">
        <f t="shared" si="377"/>
        <v>0</v>
      </c>
      <c r="BU3407" s="3" t="s">
        <v>8438</v>
      </c>
      <c r="CB3407" s="3" t="s">
        <v>8439</v>
      </c>
      <c r="CQ3407" s="3" t="str">
        <f>CONCATENATE(baseURL!$A$1,baseURL!$B$1,"+Acetyl",baseURL!$C$1,".",C3407,".",L3407,".pkl&amp;seq=",BC3407)</f>
        <v>http://proteomics.broadinstitute.org/millscripts/viewfeed.pl?side=xl&amp;cycle=1&amp;fixedMods=iaaC+Acetyl&amp;file=msdataSM/iPRG2012_nd/cpick_in/iPRG2012_nd.2132.2.4.pkl&amp;seq=SAQKAPKWYPSEDVAALKK</v>
      </c>
    </row>
    <row r="3408" spans="1:95" x14ac:dyDescent="0.2">
      <c r="A3408" s="3">
        <v>3851</v>
      </c>
      <c r="B3408" s="2" t="s">
        <v>8442</v>
      </c>
      <c r="C3408" s="2" t="s">
        <v>8443</v>
      </c>
      <c r="D3408" s="3">
        <v>8979</v>
      </c>
      <c r="E3408" s="3">
        <v>8970</v>
      </c>
      <c r="F3408" s="3">
        <v>44795</v>
      </c>
      <c r="G3408" s="3">
        <v>11102</v>
      </c>
      <c r="H3408" s="3">
        <v>34.318199999999997</v>
      </c>
      <c r="I3408" s="30">
        <v>457.24302</v>
      </c>
      <c r="J3408" s="30">
        <v>457.24228849999997</v>
      </c>
      <c r="K3408" s="30">
        <v>7.2999999999999996E-4</v>
      </c>
      <c r="L3408" s="3">
        <v>3</v>
      </c>
      <c r="M3408" s="3">
        <v>3</v>
      </c>
      <c r="N3408" s="10">
        <f t="shared" si="371"/>
        <v>1</v>
      </c>
      <c r="O3408" s="35">
        <v>3</v>
      </c>
      <c r="P3408" s="17"/>
      <c r="Q3408" s="40">
        <v>1369.7110399999999</v>
      </c>
      <c r="R3408" s="40">
        <v>457.24185999999997</v>
      </c>
      <c r="S3408" s="18">
        <f t="shared" si="372"/>
        <v>2.5369505758443451</v>
      </c>
      <c r="T3408" s="18">
        <f t="shared" si="373"/>
        <v>0.93714079458553179</v>
      </c>
      <c r="U3408" s="18">
        <f t="shared" si="374"/>
        <v>8.7481054365181152E-2</v>
      </c>
      <c r="V3408" s="30">
        <v>457.24189999999999</v>
      </c>
      <c r="W3408" s="3" t="s">
        <v>47</v>
      </c>
      <c r="X3408" s="3" t="s">
        <v>47</v>
      </c>
      <c r="Y3408" s="3" t="s">
        <v>47</v>
      </c>
      <c r="Z3408" s="3" t="s">
        <v>47</v>
      </c>
      <c r="AA3408" s="3" t="s">
        <v>47</v>
      </c>
      <c r="AB3408" s="12" t="s">
        <v>47</v>
      </c>
      <c r="AD3408" s="3" t="s">
        <v>47</v>
      </c>
      <c r="AE3408" s="3" t="s">
        <v>47</v>
      </c>
      <c r="AF3408" s="3" t="s">
        <v>47</v>
      </c>
      <c r="AG3408" s="3" t="s">
        <v>47</v>
      </c>
      <c r="AH3408" s="3" t="s">
        <v>47</v>
      </c>
      <c r="AK3408" s="3" t="s">
        <v>48</v>
      </c>
      <c r="AL3408" s="3" t="s">
        <v>48</v>
      </c>
      <c r="AU3408" s="3">
        <v>0</v>
      </c>
      <c r="AV3408" s="3">
        <v>11</v>
      </c>
      <c r="AW3408" s="3">
        <v>1</v>
      </c>
      <c r="AX3408" s="3">
        <v>11</v>
      </c>
      <c r="AY3408" s="3">
        <v>100</v>
      </c>
      <c r="AZ3408" s="6" t="str">
        <f t="shared" si="375"/>
        <v>2133.1</v>
      </c>
      <c r="BC3408" s="12" t="s">
        <v>8329</v>
      </c>
      <c r="BJ3408" s="12">
        <f t="shared" si="376"/>
        <v>0</v>
      </c>
      <c r="BK3408" s="12">
        <f t="shared" si="377"/>
        <v>0</v>
      </c>
      <c r="CQ3408" s="3" t="str">
        <f>CONCATENATE(baseURL!$A$1,baseURL!$B$1,baseURL!$C$1,".",C3408,".",L3408,".pkl&amp;seq=",BC3408)</f>
        <v>http://proteomics.broadinstitute.org/millscripts/viewfeed.pl?side=xl&amp;cycle=1&amp;fixedMods=iaaC&amp;file=msdataSM/iPRG2012_nd/cpick_in/iPRG2012_nd.2133.1.3.pkl&amp;seq=GAYKYLEELQR</v>
      </c>
    </row>
    <row r="3409" spans="1:95" x14ac:dyDescent="0.2">
      <c r="A3409" s="3">
        <v>4795</v>
      </c>
      <c r="B3409" s="2" t="s">
        <v>8440</v>
      </c>
      <c r="C3409" s="2" t="s">
        <v>8441</v>
      </c>
      <c r="D3409" s="3">
        <v>8988</v>
      </c>
      <c r="E3409" s="3">
        <v>8979</v>
      </c>
      <c r="F3409" s="3">
        <v>44804</v>
      </c>
      <c r="G3409" s="3">
        <v>11111</v>
      </c>
      <c r="H3409" s="3">
        <v>34.332299999999996</v>
      </c>
      <c r="I3409" s="30">
        <v>706.80228</v>
      </c>
      <c r="J3409" s="30">
        <v>706.80289619999996</v>
      </c>
      <c r="K3409" s="30">
        <v>-6.2E-4</v>
      </c>
      <c r="L3409" s="3">
        <v>2</v>
      </c>
      <c r="M3409" s="3">
        <v>2</v>
      </c>
      <c r="N3409" s="10">
        <f t="shared" si="371"/>
        <v>1</v>
      </c>
      <c r="O3409" s="35">
        <v>2</v>
      </c>
      <c r="P3409" s="17"/>
      <c r="Q3409" s="40">
        <v>1412.5998400000001</v>
      </c>
      <c r="R3409" s="40">
        <v>706.80355999999995</v>
      </c>
      <c r="S3409" s="18">
        <f t="shared" si="372"/>
        <v>-1.8109699390189011</v>
      </c>
      <c r="T3409" s="18">
        <f t="shared" si="373"/>
        <v>-0.9391576918258504</v>
      </c>
      <c r="U3409" s="18">
        <f t="shared" si="374"/>
        <v>-0.50933529536917177</v>
      </c>
      <c r="V3409" s="30">
        <v>706.80319999999995</v>
      </c>
      <c r="W3409" s="3" t="s">
        <v>47</v>
      </c>
      <c r="X3409" s="3" t="s">
        <v>47</v>
      </c>
      <c r="Y3409" s="3" t="s">
        <v>47</v>
      </c>
      <c r="Z3409" s="3" t="s">
        <v>47</v>
      </c>
      <c r="AA3409" s="3" t="s">
        <v>47</v>
      </c>
      <c r="AB3409" s="12" t="s">
        <v>47</v>
      </c>
      <c r="AC3409" s="3" t="s">
        <v>47</v>
      </c>
      <c r="AD3409" s="3" t="s">
        <v>47</v>
      </c>
      <c r="AE3409" s="3" t="s">
        <v>47</v>
      </c>
      <c r="AF3409" s="3" t="s">
        <v>47</v>
      </c>
      <c r="AG3409" s="3" t="s">
        <v>47</v>
      </c>
      <c r="AH3409" s="3" t="s">
        <v>47</v>
      </c>
      <c r="AI3409" s="3" t="s">
        <v>47</v>
      </c>
      <c r="AJ3409" s="3" t="s">
        <v>47</v>
      </c>
      <c r="AK3409" s="3" t="s">
        <v>48</v>
      </c>
      <c r="AL3409" s="3" t="s">
        <v>47</v>
      </c>
      <c r="AM3409" s="3" t="s">
        <v>47</v>
      </c>
      <c r="AN3409" s="3" t="s">
        <v>47</v>
      </c>
      <c r="AU3409" s="3">
        <v>0</v>
      </c>
      <c r="AV3409" s="3">
        <v>17</v>
      </c>
      <c r="AW3409" s="3">
        <v>1</v>
      </c>
      <c r="AX3409" s="3">
        <v>17</v>
      </c>
      <c r="AY3409" s="3">
        <v>100</v>
      </c>
      <c r="AZ3409" s="6" t="str">
        <f t="shared" si="375"/>
        <v>2133.10</v>
      </c>
      <c r="BC3409" s="12" t="s">
        <v>8321</v>
      </c>
      <c r="BJ3409" s="12">
        <f t="shared" si="376"/>
        <v>0</v>
      </c>
      <c r="BK3409" s="12">
        <f t="shared" si="377"/>
        <v>0</v>
      </c>
      <c r="CQ3409" s="3" t="str">
        <f>CONCATENATE(baseURL!$A$1,baseURL!$B$1,baseURL!$C$1,".",C3409,".",L3409,".pkl&amp;seq=",BC3409)</f>
        <v>http://proteomics.broadinstitute.org/millscripts/viewfeed.pl?side=xl&amp;cycle=1&amp;fixedMods=iaaC&amp;file=msdataSM/iPRG2012_nd/cpick_in/iPRG2012_nd.2133.10.2.pkl&amp;seq=MDSLDPDTFESR</v>
      </c>
    </row>
    <row r="3410" spans="1:95" x14ac:dyDescent="0.2">
      <c r="A3410" s="3">
        <v>4158</v>
      </c>
      <c r="B3410" s="2" t="s">
        <v>8444</v>
      </c>
      <c r="C3410" s="2" t="s">
        <v>8432</v>
      </c>
      <c r="D3410" s="3">
        <v>8980</v>
      </c>
      <c r="E3410" s="3">
        <v>8971</v>
      </c>
      <c r="F3410" s="3">
        <v>44796</v>
      </c>
      <c r="G3410" s="3">
        <v>11103</v>
      </c>
      <c r="H3410" s="3">
        <v>34.319000000000003</v>
      </c>
      <c r="I3410" s="30">
        <v>463.93783000000002</v>
      </c>
      <c r="J3410" s="30">
        <v>463.93757900000003</v>
      </c>
      <c r="K3410" s="30">
        <v>2.5000000000000001E-4</v>
      </c>
      <c r="L3410" s="3">
        <v>3</v>
      </c>
      <c r="M3410" s="3">
        <v>3</v>
      </c>
      <c r="N3410" s="10">
        <f t="shared" si="371"/>
        <v>1</v>
      </c>
      <c r="O3410" s="35">
        <v>3</v>
      </c>
      <c r="P3410" s="17"/>
      <c r="Q3410" s="40">
        <v>1389.79611</v>
      </c>
      <c r="R3410" s="40">
        <v>463.93689000000001</v>
      </c>
      <c r="S3410" s="18">
        <f t="shared" si="372"/>
        <v>2.0261376499164609</v>
      </c>
      <c r="T3410" s="18">
        <f t="shared" si="373"/>
        <v>1.4851157881033952</v>
      </c>
      <c r="U3410" s="18">
        <f t="shared" si="374"/>
        <v>0.6681943313736769</v>
      </c>
      <c r="V3410" s="30">
        <v>463.93720000000002</v>
      </c>
      <c r="W3410" s="3" t="s">
        <v>47</v>
      </c>
      <c r="X3410" s="3" t="s">
        <v>47</v>
      </c>
      <c r="Y3410" s="3" t="s">
        <v>47</v>
      </c>
      <c r="Z3410" s="3" t="s">
        <v>47</v>
      </c>
      <c r="AB3410" s="12" t="s">
        <v>47</v>
      </c>
      <c r="AC3410" s="3" t="s">
        <v>47</v>
      </c>
      <c r="AE3410" s="3" t="s">
        <v>47</v>
      </c>
      <c r="AF3410" s="3" t="s">
        <v>48</v>
      </c>
      <c r="AG3410" s="3" t="s">
        <v>48</v>
      </c>
      <c r="AH3410" s="3" t="s">
        <v>47</v>
      </c>
      <c r="AI3410" s="3" t="s">
        <v>47</v>
      </c>
      <c r="AK3410" s="3" t="s">
        <v>47</v>
      </c>
      <c r="AL3410" s="3" t="s">
        <v>48</v>
      </c>
      <c r="AM3410" s="3" t="s">
        <v>48</v>
      </c>
      <c r="AU3410" s="3">
        <v>0</v>
      </c>
      <c r="AV3410" s="3">
        <v>10</v>
      </c>
      <c r="AW3410" s="3">
        <v>1</v>
      </c>
      <c r="AX3410" s="3">
        <v>10</v>
      </c>
      <c r="AY3410" s="3">
        <v>100</v>
      </c>
      <c r="AZ3410" s="6" t="str">
        <f t="shared" si="375"/>
        <v>2133.2</v>
      </c>
      <c r="BC3410" s="12" t="s">
        <v>8445</v>
      </c>
      <c r="BJ3410" s="12">
        <f t="shared" si="376"/>
        <v>0</v>
      </c>
      <c r="BK3410" s="12">
        <f t="shared" si="377"/>
        <v>0</v>
      </c>
      <c r="CQ3410" s="3" t="str">
        <f>CONCATENATE(baseURL!$A$1,baseURL!$B$1,baseURL!$C$1,".",C3410,".",L3410,".pkl&amp;seq=",BC3410)</f>
        <v>http://proteomics.broadinstitute.org/millscripts/viewfeed.pl?side=xl&amp;cycle=1&amp;fixedMods=iaaC&amp;file=msdataSM/iPRG2012_nd/cpick_in/iPRG2012_nd.2133.2.3.pkl&amp;seq=NTVFDAKRLLGR</v>
      </c>
    </row>
    <row r="3411" spans="1:95" x14ac:dyDescent="0.2">
      <c r="A3411" s="3">
        <v>4440</v>
      </c>
      <c r="B3411" s="2" t="s">
        <v>8446</v>
      </c>
      <c r="C3411" s="2" t="s">
        <v>8435</v>
      </c>
      <c r="D3411" s="3">
        <v>8981</v>
      </c>
      <c r="E3411" s="3">
        <v>8972</v>
      </c>
      <c r="F3411" s="3">
        <v>44797</v>
      </c>
      <c r="G3411" s="3">
        <v>11104</v>
      </c>
      <c r="H3411" s="3">
        <v>34.320700000000002</v>
      </c>
      <c r="I3411" s="30">
        <v>526.27571999999998</v>
      </c>
      <c r="J3411" s="30">
        <v>526.27522109999995</v>
      </c>
      <c r="K3411" s="30">
        <v>5.0000000000000001E-4</v>
      </c>
      <c r="L3411" s="3">
        <v>2</v>
      </c>
      <c r="M3411" s="3">
        <v>2</v>
      </c>
      <c r="N3411" s="10">
        <f t="shared" si="371"/>
        <v>1</v>
      </c>
      <c r="O3411" s="35">
        <v>2</v>
      </c>
      <c r="P3411" s="17"/>
      <c r="Q3411" s="40">
        <v>1051.5418500000001</v>
      </c>
      <c r="R3411" s="40">
        <v>526.27455999999995</v>
      </c>
      <c r="S3411" s="18">
        <f t="shared" si="372"/>
        <v>2.2041726661215382</v>
      </c>
      <c r="T3411" s="18">
        <f t="shared" si="373"/>
        <v>1.2561884047788279</v>
      </c>
      <c r="U3411" s="18">
        <f t="shared" si="374"/>
        <v>1.026080379034231</v>
      </c>
      <c r="V3411" s="30">
        <v>526.27509999999995</v>
      </c>
      <c r="W3411" s="3" t="s">
        <v>47</v>
      </c>
      <c r="X3411" s="3" t="s">
        <v>47</v>
      </c>
      <c r="Y3411" s="3" t="s">
        <v>47</v>
      </c>
      <c r="Z3411" s="3" t="s">
        <v>47</v>
      </c>
      <c r="AA3411" s="3" t="s">
        <v>47</v>
      </c>
      <c r="AB3411" s="12" t="s">
        <v>47</v>
      </c>
      <c r="AC3411" s="3" t="s">
        <v>47</v>
      </c>
      <c r="AD3411" s="3" t="s">
        <v>47</v>
      </c>
      <c r="AE3411" s="3" t="s">
        <v>47</v>
      </c>
      <c r="AF3411" s="3" t="s">
        <v>47</v>
      </c>
      <c r="AG3411" s="3" t="s">
        <v>47</v>
      </c>
      <c r="AH3411" s="3" t="s">
        <v>47</v>
      </c>
      <c r="AI3411" s="3" t="s">
        <v>47</v>
      </c>
      <c r="AK3411" s="3" t="s">
        <v>47</v>
      </c>
      <c r="AL3411" s="3" t="s">
        <v>48</v>
      </c>
      <c r="AM3411" s="3" t="s">
        <v>47</v>
      </c>
      <c r="AN3411" s="3" t="s">
        <v>48</v>
      </c>
      <c r="AU3411" s="3">
        <v>0</v>
      </c>
      <c r="AV3411" s="3">
        <v>15</v>
      </c>
      <c r="AW3411" s="3">
        <v>1</v>
      </c>
      <c r="AX3411" s="3">
        <v>15</v>
      </c>
      <c r="AY3411" s="3">
        <v>100</v>
      </c>
      <c r="AZ3411" s="6" t="str">
        <f t="shared" si="375"/>
        <v>2133.3</v>
      </c>
      <c r="BC3411" s="12" t="s">
        <v>8447</v>
      </c>
      <c r="BJ3411" s="12">
        <f t="shared" si="376"/>
        <v>0</v>
      </c>
      <c r="BK3411" s="12">
        <f t="shared" si="377"/>
        <v>0</v>
      </c>
      <c r="CQ3411" s="3" t="str">
        <f>CONCATENATE(baseURL!$A$1,baseURL!$B$1,baseURL!$C$1,".",C3411,".",L3411,".pkl&amp;seq=",BC3411)</f>
        <v>http://proteomics.broadinstitute.org/millscripts/viewfeed.pl?side=xl&amp;cycle=1&amp;fixedMods=iaaC&amp;file=msdataSM/iPRG2012_nd/cpick_in/iPRG2012_nd.2133.3.2.pkl&amp;seq=ASEELLSFR</v>
      </c>
    </row>
    <row r="3412" spans="1:95" x14ac:dyDescent="0.2">
      <c r="A3412" s="3">
        <v>3762</v>
      </c>
      <c r="B3412" s="2" t="s">
        <v>8448</v>
      </c>
      <c r="C3412" s="2" t="s">
        <v>8449</v>
      </c>
      <c r="D3412" s="3">
        <v>8986</v>
      </c>
      <c r="E3412" s="3">
        <v>8977</v>
      </c>
      <c r="F3412" s="3">
        <v>44802</v>
      </c>
      <c r="G3412" s="3">
        <v>11109</v>
      </c>
      <c r="H3412" s="3">
        <v>34.329000000000001</v>
      </c>
      <c r="I3412" s="30">
        <v>638.29690000000005</v>
      </c>
      <c r="J3412" s="30">
        <v>638.30681170000003</v>
      </c>
      <c r="K3412" s="30">
        <v>-9.9100000000000004E-3</v>
      </c>
      <c r="L3412" s="3">
        <v>0</v>
      </c>
      <c r="M3412" s="3">
        <v>4</v>
      </c>
      <c r="N3412" s="10">
        <f t="shared" si="371"/>
        <v>1</v>
      </c>
      <c r="O3412" s="35">
        <v>4</v>
      </c>
      <c r="P3412" s="17"/>
      <c r="Q3412" s="40">
        <v>2550.2041599999998</v>
      </c>
      <c r="R3412" s="40">
        <v>638.30650000000003</v>
      </c>
      <c r="S3412" s="18">
        <f t="shared" si="372"/>
        <v>-15.039796712046057</v>
      </c>
      <c r="T3412" s="18">
        <f t="shared" si="373"/>
        <v>0.4883233994914235</v>
      </c>
      <c r="U3412" s="18">
        <f t="shared" si="374"/>
        <v>0.31332909808970438</v>
      </c>
      <c r="V3412" s="30">
        <v>638.30669999999998</v>
      </c>
      <c r="W3412" s="3" t="s">
        <v>47</v>
      </c>
      <c r="X3412" s="3" t="s">
        <v>47</v>
      </c>
      <c r="Y3412" s="3" t="s">
        <v>47</v>
      </c>
      <c r="Z3412" s="3" t="s">
        <v>47</v>
      </c>
      <c r="AA3412" s="3" t="s">
        <v>47</v>
      </c>
      <c r="AB3412" s="12" t="s">
        <v>47</v>
      </c>
      <c r="AC3412" s="3" t="s">
        <v>47</v>
      </c>
      <c r="AE3412" s="3" t="s">
        <v>47</v>
      </c>
      <c r="AF3412" s="3" t="s">
        <v>52</v>
      </c>
      <c r="AI3412" s="3" t="s">
        <v>47</v>
      </c>
      <c r="AL3412" s="3" t="s">
        <v>52</v>
      </c>
      <c r="AP3412" s="3" t="s">
        <v>52</v>
      </c>
      <c r="AU3412" s="3">
        <v>0</v>
      </c>
      <c r="AV3412" s="3">
        <v>9</v>
      </c>
      <c r="AW3412" s="3">
        <v>1</v>
      </c>
      <c r="AX3412" s="3">
        <v>9</v>
      </c>
      <c r="AY3412" s="3">
        <v>100</v>
      </c>
      <c r="AZ3412" s="6" t="str">
        <f t="shared" si="375"/>
        <v>2133.8</v>
      </c>
      <c r="BC3412" s="12" t="s">
        <v>8450</v>
      </c>
      <c r="BJ3412" s="12">
        <f t="shared" si="376"/>
        <v>0</v>
      </c>
      <c r="BK3412" s="12">
        <f t="shared" si="377"/>
        <v>0</v>
      </c>
      <c r="CQ3412" s="3" t="str">
        <f>CONCATENATE(baseURL!$A$1,baseURL!$B$1,baseURL!$C$1,".",C3412,".",L3412,".pkl&amp;seq=",BC3412)</f>
        <v>http://proteomics.broadinstitute.org/millscripts/viewfeed.pl?side=xl&amp;cycle=1&amp;fixedMods=iaaC&amp;file=msdataSM/iPRG2012_nd/cpick_in/iPRG2012_nd.2133.8.0.pkl&amp;seq=SVEMHHEQLEQGVPGDNVGFNVK</v>
      </c>
    </row>
    <row r="3413" spans="1:95" x14ac:dyDescent="0.2">
      <c r="A3413" s="3">
        <v>2330</v>
      </c>
      <c r="B3413" s="2" t="s">
        <v>8454</v>
      </c>
      <c r="C3413" s="2" t="s">
        <v>8455</v>
      </c>
      <c r="D3413" s="3">
        <v>9001</v>
      </c>
      <c r="E3413" s="3">
        <v>8992</v>
      </c>
      <c r="F3413" s="3">
        <v>44827</v>
      </c>
      <c r="G3413" s="3">
        <v>11125</v>
      </c>
      <c r="H3413" s="3">
        <v>34.357999999999997</v>
      </c>
      <c r="I3413" s="30">
        <v>759.84398999999996</v>
      </c>
      <c r="J3413" s="30">
        <v>759.83839899999998</v>
      </c>
      <c r="K3413" s="30">
        <v>5.5900000000000004E-3</v>
      </c>
      <c r="L3413" s="3">
        <v>0</v>
      </c>
      <c r="M3413" s="3">
        <v>2</v>
      </c>
      <c r="N3413" s="10">
        <f t="shared" si="371"/>
        <v>1</v>
      </c>
      <c r="O3413" s="35">
        <v>2</v>
      </c>
      <c r="P3413" s="17"/>
      <c r="Q3413" s="40">
        <v>1518.6706899999999</v>
      </c>
      <c r="R3413" s="40">
        <v>759.83897999999999</v>
      </c>
      <c r="S3413" s="18">
        <f t="shared" si="372"/>
        <v>6.59350221802283</v>
      </c>
      <c r="T3413" s="18">
        <f t="shared" si="373"/>
        <v>-0.76463568638061308</v>
      </c>
      <c r="U3413" s="18">
        <f t="shared" si="374"/>
        <v>-0.36849912592690226</v>
      </c>
      <c r="V3413" s="30">
        <v>759.83870000000002</v>
      </c>
      <c r="W3413" s="3" t="s">
        <v>47</v>
      </c>
      <c r="Z3413" s="3" t="s">
        <v>47</v>
      </c>
      <c r="AA3413" s="3" t="s">
        <v>47</v>
      </c>
      <c r="AB3413" s="12" t="s">
        <v>47</v>
      </c>
      <c r="AC3413" s="3" t="s">
        <v>47</v>
      </c>
      <c r="AF3413" s="3" t="s">
        <v>48</v>
      </c>
      <c r="AG3413" s="3" t="s">
        <v>47</v>
      </c>
      <c r="AH3413" s="3" t="s">
        <v>47</v>
      </c>
      <c r="AI3413" s="3" t="s">
        <v>47</v>
      </c>
      <c r="AL3413" s="3" t="s">
        <v>47</v>
      </c>
      <c r="AN3413" s="3" t="s">
        <v>47</v>
      </c>
      <c r="AU3413" s="3">
        <v>0</v>
      </c>
      <c r="AV3413" s="3">
        <v>10</v>
      </c>
      <c r="AW3413" s="3">
        <v>1</v>
      </c>
      <c r="AX3413" s="3">
        <v>10</v>
      </c>
      <c r="AY3413" s="3">
        <v>100</v>
      </c>
      <c r="AZ3413" s="6" t="str">
        <f t="shared" si="375"/>
        <v>2134.12</v>
      </c>
      <c r="BC3413" s="12" t="s">
        <v>8456</v>
      </c>
      <c r="BJ3413" s="12">
        <f t="shared" si="376"/>
        <v>0</v>
      </c>
      <c r="BK3413" s="12">
        <f t="shared" si="377"/>
        <v>0</v>
      </c>
      <c r="CQ3413" s="3" t="str">
        <f>CONCATENATE(baseURL!$A$1,baseURL!$B$1,baseURL!$C$1,".",C3413,".",L3413,".pkl&amp;seq=",BC3413)</f>
        <v>http://proteomics.broadinstitute.org/millscripts/viewfeed.pl?side=xl&amp;cycle=1&amp;fixedMods=iaaC&amp;file=msdataSM/iPRG2012_nd/cpick_in/iPRG2012_nd.2134.12.0.pkl&amp;seq=EPVSDWTDDVEAR</v>
      </c>
    </row>
    <row r="3414" spans="1:95" x14ac:dyDescent="0.2">
      <c r="A3414" s="3">
        <v>6255</v>
      </c>
      <c r="B3414" s="2" t="s">
        <v>8457</v>
      </c>
      <c r="C3414" s="2" t="s">
        <v>8444</v>
      </c>
      <c r="D3414" s="3">
        <v>8992</v>
      </c>
      <c r="E3414" s="3">
        <v>8983</v>
      </c>
      <c r="F3414" s="3">
        <v>44818</v>
      </c>
      <c r="G3414" s="3">
        <v>11116</v>
      </c>
      <c r="H3414" s="3">
        <v>34.343899999999998</v>
      </c>
      <c r="I3414" s="30">
        <v>467.92527000000001</v>
      </c>
      <c r="J3414" s="30">
        <v>467.92469999999997</v>
      </c>
      <c r="K3414" s="30">
        <v>5.6999999999999998E-4</v>
      </c>
      <c r="L3414" s="3">
        <v>3</v>
      </c>
      <c r="M3414" s="3">
        <v>3</v>
      </c>
      <c r="N3414" s="10">
        <f t="shared" si="371"/>
        <v>1</v>
      </c>
      <c r="O3414" s="35">
        <v>3</v>
      </c>
      <c r="P3414" s="17"/>
      <c r="Q3414" s="40">
        <v>1401.75839</v>
      </c>
      <c r="R3414" s="40">
        <v>467.92430999999999</v>
      </c>
      <c r="S3414" s="18">
        <f t="shared" si="372"/>
        <v>2.051613860413664</v>
      </c>
      <c r="T3414" s="18">
        <f t="shared" si="373"/>
        <v>0.83346813073610726</v>
      </c>
      <c r="U3414" s="18">
        <f t="shared" si="374"/>
        <v>0.40604857659967886</v>
      </c>
      <c r="V3414" s="30">
        <v>467.92450000000002</v>
      </c>
      <c r="W3414" s="3" t="s">
        <v>47</v>
      </c>
      <c r="X3414" s="3" t="s">
        <v>47</v>
      </c>
      <c r="Y3414" s="3" t="s">
        <v>47</v>
      </c>
      <c r="Z3414" s="3" t="s">
        <v>47</v>
      </c>
      <c r="AA3414" s="3" t="s">
        <v>48</v>
      </c>
      <c r="AB3414" s="12" t="s">
        <v>47</v>
      </c>
      <c r="AC3414" s="3" t="s">
        <v>47</v>
      </c>
      <c r="AD3414" s="3" t="s">
        <v>47</v>
      </c>
      <c r="AE3414" s="3" t="s">
        <v>47</v>
      </c>
      <c r="AF3414" s="3" t="s">
        <v>47</v>
      </c>
      <c r="AG3414" s="3" t="s">
        <v>47</v>
      </c>
      <c r="AH3414" s="3" t="s">
        <v>47</v>
      </c>
      <c r="AI3414" s="3" t="s">
        <v>47</v>
      </c>
      <c r="AJ3414" s="3" t="s">
        <v>47</v>
      </c>
      <c r="AK3414" s="3" t="s">
        <v>47</v>
      </c>
      <c r="AL3414" s="3" t="s">
        <v>47</v>
      </c>
      <c r="AN3414" s="3" t="s">
        <v>47</v>
      </c>
      <c r="AU3414" s="3">
        <v>0</v>
      </c>
      <c r="AV3414" s="3">
        <v>16</v>
      </c>
      <c r="AW3414" s="3">
        <v>1</v>
      </c>
      <c r="AX3414" s="3">
        <v>16</v>
      </c>
      <c r="AY3414" s="3">
        <v>100</v>
      </c>
      <c r="AZ3414" s="6" t="str">
        <f t="shared" si="375"/>
        <v>2134.3</v>
      </c>
      <c r="BC3414" s="12" t="s">
        <v>8338</v>
      </c>
      <c r="BJ3414" s="12">
        <f t="shared" si="376"/>
        <v>0</v>
      </c>
      <c r="BK3414" s="12">
        <f t="shared" si="377"/>
        <v>0</v>
      </c>
      <c r="CQ3414" s="3" t="str">
        <f>CONCATENATE(baseURL!$A$1,baseURL!$B$1,baseURL!$C$1,".",C3414,".",L3414,".pkl&amp;seq=",BC3414)</f>
        <v>http://proteomics.broadinstitute.org/millscripts/viewfeed.pl?side=xl&amp;cycle=1&amp;fixedMods=iaaC&amp;file=msdataSM/iPRG2012_nd/cpick_in/iPRG2012_nd.2134.3.3.pkl&amp;seq=GSLEELLAEGQKK</v>
      </c>
    </row>
    <row r="3415" spans="1:95" x14ac:dyDescent="0.2">
      <c r="A3415" s="3">
        <v>1234</v>
      </c>
      <c r="B3415" s="2" t="s">
        <v>8458</v>
      </c>
      <c r="C3415" s="2" t="s">
        <v>8459</v>
      </c>
      <c r="D3415" s="3">
        <v>8996</v>
      </c>
      <c r="E3415" s="3">
        <v>8987</v>
      </c>
      <c r="F3415" s="3">
        <v>44822</v>
      </c>
      <c r="G3415" s="3">
        <v>11120</v>
      </c>
      <c r="H3415" s="3">
        <v>34.349699999999999</v>
      </c>
      <c r="I3415" s="30">
        <v>539.28877</v>
      </c>
      <c r="J3415" s="30">
        <v>539.28351009999994</v>
      </c>
      <c r="K3415" s="30">
        <v>5.2599999999999999E-3</v>
      </c>
      <c r="L3415" s="3">
        <v>0</v>
      </c>
      <c r="M3415" s="3">
        <v>4</v>
      </c>
      <c r="N3415" s="10">
        <f t="shared" si="371"/>
        <v>1</v>
      </c>
      <c r="O3415" s="35">
        <v>4</v>
      </c>
      <c r="P3415" s="17"/>
      <c r="Q3415" s="40">
        <v>2154.1090600000002</v>
      </c>
      <c r="R3415" s="40">
        <v>539.28272000000004</v>
      </c>
      <c r="S3415" s="18">
        <f t="shared" si="372"/>
        <v>11.218605335545062</v>
      </c>
      <c r="T3415" s="18">
        <f t="shared" si="373"/>
        <v>1.4650942272056471</v>
      </c>
      <c r="U3415" s="18">
        <f t="shared" si="374"/>
        <v>1.4463656465079495</v>
      </c>
      <c r="V3415" s="30">
        <v>539.2835</v>
      </c>
      <c r="X3415" s="3" t="s">
        <v>47</v>
      </c>
      <c r="Y3415" s="3" t="s">
        <v>47</v>
      </c>
      <c r="Z3415" s="3" t="s">
        <v>47</v>
      </c>
      <c r="AB3415" s="12" t="s">
        <v>52</v>
      </c>
      <c r="AF3415" s="3" t="s">
        <v>47</v>
      </c>
      <c r="AH3415" s="3" t="s">
        <v>48</v>
      </c>
      <c r="AM3415" s="3" t="s">
        <v>48</v>
      </c>
      <c r="AU3415" s="3">
        <v>0</v>
      </c>
      <c r="AV3415" s="3">
        <v>4</v>
      </c>
      <c r="AW3415" s="3">
        <v>1</v>
      </c>
      <c r="AX3415" s="3">
        <v>4</v>
      </c>
      <c r="AY3415" s="3">
        <v>100</v>
      </c>
      <c r="AZ3415" s="6" t="str">
        <f t="shared" si="375"/>
        <v>2134.7</v>
      </c>
      <c r="BC3415" s="12" t="s">
        <v>8460</v>
      </c>
      <c r="BJ3415" s="12">
        <f t="shared" si="376"/>
        <v>0</v>
      </c>
      <c r="BK3415" s="12">
        <f t="shared" si="377"/>
        <v>0</v>
      </c>
      <c r="CQ3415" s="3" t="str">
        <f>CONCATENATE(baseURL!$A$1,baseURL!$B$1,baseURL!$C$1,".",C3415,".",L3415,".pkl&amp;seq=",BC3415)</f>
        <v>http://proteomics.broadinstitute.org/millscripts/viewfeed.pl?side=xl&amp;cycle=1&amp;fixedMods=iaaC&amp;file=msdataSM/iPRG2012_nd/cpick_in/iPRG2012_nd.2134.7.0.pkl&amp;seq=LAKAPSATYAGYVWGADTRR</v>
      </c>
    </row>
    <row r="3416" spans="1:95" x14ac:dyDescent="0.2">
      <c r="A3416" s="3">
        <v>2916</v>
      </c>
      <c r="B3416" s="2" t="s">
        <v>8464</v>
      </c>
      <c r="C3416" s="2" t="s">
        <v>8465</v>
      </c>
      <c r="D3416" s="3">
        <v>9012</v>
      </c>
      <c r="E3416" s="3">
        <v>9003</v>
      </c>
      <c r="F3416" s="3">
        <v>44847</v>
      </c>
      <c r="G3416" s="3">
        <v>11137</v>
      </c>
      <c r="H3416" s="3">
        <v>34.374600000000001</v>
      </c>
      <c r="I3416" s="30">
        <v>597.30059000000006</v>
      </c>
      <c r="J3416" s="30">
        <v>597.04370940000001</v>
      </c>
      <c r="K3416" s="30">
        <v>0.25688</v>
      </c>
      <c r="L3416" s="3">
        <v>0</v>
      </c>
      <c r="M3416" s="3">
        <v>4</v>
      </c>
      <c r="N3416" s="10">
        <f t="shared" si="371"/>
        <v>1</v>
      </c>
      <c r="O3416" s="35">
        <v>4</v>
      </c>
      <c r="P3416" s="17"/>
      <c r="Q3416" s="40">
        <v>2385.1482999999998</v>
      </c>
      <c r="R3416" s="40">
        <v>597.04253000000006</v>
      </c>
      <c r="S3416" s="18">
        <f t="shared" si="372"/>
        <v>432.23051463352266</v>
      </c>
      <c r="T3416" s="18">
        <f t="shared" si="373"/>
        <v>1.9754036617046722</v>
      </c>
      <c r="U3416" s="18">
        <f t="shared" si="374"/>
        <v>1.9596593895718029</v>
      </c>
      <c r="V3416" s="30">
        <v>597.04369999999994</v>
      </c>
      <c r="Z3416" s="3" t="s">
        <v>47</v>
      </c>
      <c r="AB3416" s="12" t="s">
        <v>48</v>
      </c>
      <c r="AC3416" s="3" t="s">
        <v>52</v>
      </c>
      <c r="AE3416" s="3" t="s">
        <v>47</v>
      </c>
      <c r="AH3416" s="3" t="s">
        <v>47</v>
      </c>
      <c r="AU3416" s="3">
        <v>0</v>
      </c>
      <c r="AV3416" s="3">
        <v>3</v>
      </c>
      <c r="AW3416" s="3">
        <v>1</v>
      </c>
      <c r="AX3416" s="3">
        <v>3</v>
      </c>
      <c r="AY3416" s="3">
        <v>100</v>
      </c>
      <c r="AZ3416" s="6" t="str">
        <f t="shared" si="375"/>
        <v>2135.11</v>
      </c>
      <c r="BC3416" s="12" t="s">
        <v>8466</v>
      </c>
      <c r="BJ3416" s="12">
        <f t="shared" si="376"/>
        <v>0</v>
      </c>
      <c r="BK3416" s="12">
        <f t="shared" si="377"/>
        <v>0</v>
      </c>
      <c r="CQ3416" s="3" t="str">
        <f>CONCATENATE(baseURL!$A$1,baseURL!$B$1,baseURL!$C$1,".",C3416,".",L3416,".pkl&amp;seq=",BC3416)</f>
        <v>http://proteomics.broadinstitute.org/millscripts/viewfeed.pl?side=xl&amp;cycle=1&amp;fixedMods=iaaC&amp;file=msdataSM/iPRG2012_nd/cpick_in/iPRG2012_nd.2135.11.0.pkl&amp;seq=AQHPGNLPNRDWAVEYYAQR</v>
      </c>
    </row>
    <row r="3417" spans="1:95" x14ac:dyDescent="0.2">
      <c r="A3417" s="3">
        <v>1920</v>
      </c>
      <c r="B3417" s="2" t="s">
        <v>8467</v>
      </c>
      <c r="C3417" s="2" t="s">
        <v>8468</v>
      </c>
      <c r="D3417" s="3">
        <v>9020</v>
      </c>
      <c r="E3417" s="3">
        <v>9011</v>
      </c>
      <c r="F3417" s="3">
        <v>44855</v>
      </c>
      <c r="G3417" s="3">
        <v>11145</v>
      </c>
      <c r="H3417" s="3">
        <v>34.382199999999997</v>
      </c>
      <c r="I3417" s="30">
        <v>874.08608000000004</v>
      </c>
      <c r="J3417" s="30">
        <v>874.08472419999998</v>
      </c>
      <c r="K3417" s="30">
        <v>1.3600000000000001E-3</v>
      </c>
      <c r="L3417" s="3">
        <v>0</v>
      </c>
      <c r="M3417" s="3">
        <v>3</v>
      </c>
      <c r="N3417" s="10">
        <f t="shared" si="371"/>
        <v>1</v>
      </c>
      <c r="O3417" s="35">
        <v>3</v>
      </c>
      <c r="P3417" s="17"/>
      <c r="Q3417" s="40">
        <v>2620.2413200000001</v>
      </c>
      <c r="R3417" s="40">
        <v>874.08528999999999</v>
      </c>
      <c r="S3417" s="18">
        <f t="shared" si="372"/>
        <v>0.90380196199366869</v>
      </c>
      <c r="T3417" s="18">
        <f t="shared" si="373"/>
        <v>-0.6473052532481659</v>
      </c>
      <c r="U3417" s="18">
        <f t="shared" si="374"/>
        <v>-0.56058602703796123</v>
      </c>
      <c r="V3417" s="30">
        <v>874.08479999999997</v>
      </c>
      <c r="W3417" s="3" t="s">
        <v>47</v>
      </c>
      <c r="X3417" s="3" t="s">
        <v>47</v>
      </c>
      <c r="Y3417" s="3" t="s">
        <v>47</v>
      </c>
      <c r="Z3417" s="3" t="s">
        <v>47</v>
      </c>
      <c r="AA3417" s="3" t="s">
        <v>47</v>
      </c>
      <c r="AB3417" s="12" t="s">
        <v>52</v>
      </c>
      <c r="AC3417" s="3" t="s">
        <v>47</v>
      </c>
      <c r="AD3417" s="3" t="s">
        <v>47</v>
      </c>
      <c r="AE3417" s="3" t="s">
        <v>47</v>
      </c>
      <c r="AG3417" s="3" t="s">
        <v>48</v>
      </c>
      <c r="AI3417" s="3" t="s">
        <v>47</v>
      </c>
      <c r="AO3417" s="3" t="s">
        <v>48</v>
      </c>
      <c r="AU3417" s="3">
        <v>0</v>
      </c>
      <c r="AV3417" s="3">
        <v>9</v>
      </c>
      <c r="AW3417" s="3">
        <v>1</v>
      </c>
      <c r="AX3417" s="3">
        <v>9</v>
      </c>
      <c r="AY3417" s="3">
        <v>100</v>
      </c>
      <c r="AZ3417" s="6" t="str">
        <f t="shared" si="375"/>
        <v>2135.19</v>
      </c>
      <c r="BC3417" s="12" t="s">
        <v>8147</v>
      </c>
      <c r="BJ3417" s="12">
        <f t="shared" si="376"/>
        <v>0</v>
      </c>
      <c r="BK3417" s="12">
        <f t="shared" si="377"/>
        <v>0</v>
      </c>
      <c r="BP3417" s="3" t="s">
        <v>54</v>
      </c>
      <c r="BR3417" s="3" t="s">
        <v>54</v>
      </c>
      <c r="CQ3417" s="3" t="str">
        <f>CONCATENATE(baseURL!$A$1,baseURL!$B$1,baseURL!$C$1,".",C3417,".",L3417,".pkl&amp;seq=",BC3417,"&amp;varMods=Deamidated-N")</f>
        <v>http://proteomics.broadinstitute.org/millscripts/viewfeed.pl?side=xl&amp;cycle=1&amp;fixedMods=iaaC&amp;file=msdataSM/iPRG2012_nd/cpick_in/iPRG2012_nd.2135.19.0.pkl&amp;seq=SQTDAFYTQYKnGTAASEPTPLTK&amp;varMods=Deamidated-N</v>
      </c>
    </row>
    <row r="3418" spans="1:95" x14ac:dyDescent="0.2">
      <c r="A3418" s="3">
        <v>1720</v>
      </c>
      <c r="B3418" s="2" t="s">
        <v>8471</v>
      </c>
      <c r="C3418" s="2" t="s">
        <v>8472</v>
      </c>
      <c r="D3418" s="3">
        <v>9024</v>
      </c>
      <c r="E3418" s="3">
        <v>9015</v>
      </c>
      <c r="F3418" s="3">
        <v>44861</v>
      </c>
      <c r="G3418" s="3">
        <v>11150</v>
      </c>
      <c r="H3418" s="3">
        <v>34.396299999999997</v>
      </c>
      <c r="I3418" s="30">
        <v>577.29517999999996</v>
      </c>
      <c r="J3418" s="30">
        <v>577.96559660000003</v>
      </c>
      <c r="K3418" s="30">
        <v>-0.67042000000000002</v>
      </c>
      <c r="L3418" s="3">
        <v>3</v>
      </c>
      <c r="M3418" s="3">
        <v>3</v>
      </c>
      <c r="N3418" s="10">
        <f t="shared" si="371"/>
        <v>1</v>
      </c>
      <c r="O3418" s="35">
        <v>3</v>
      </c>
      <c r="P3418" s="17"/>
      <c r="Q3418" s="40">
        <v>1729.86564</v>
      </c>
      <c r="R3418" s="40">
        <v>577.29340000000002</v>
      </c>
      <c r="S3418" s="18">
        <f t="shared" si="372"/>
        <v>3.0833541487564533</v>
      </c>
      <c r="T3418" s="18">
        <f t="shared" si="373"/>
        <v>1164.3933570001088</v>
      </c>
      <c r="U3418" s="18">
        <f t="shared" si="374"/>
        <v>580.81384613086004</v>
      </c>
      <c r="V3418" s="30">
        <v>577.62869999999998</v>
      </c>
      <c r="X3418" s="3" t="s">
        <v>47</v>
      </c>
      <c r="Y3418" s="3" t="s">
        <v>47</v>
      </c>
      <c r="AA3418" s="3" t="s">
        <v>48</v>
      </c>
      <c r="AB3418" s="12" t="s">
        <v>47</v>
      </c>
      <c r="AC3418" s="3" t="s">
        <v>47</v>
      </c>
      <c r="AD3418" s="3" t="s">
        <v>47</v>
      </c>
      <c r="AF3418" s="3" t="s">
        <v>47</v>
      </c>
      <c r="AG3418" s="3" t="s">
        <v>47</v>
      </c>
      <c r="AJ3418" s="3" t="s">
        <v>47</v>
      </c>
      <c r="AK3418" s="3" t="s">
        <v>47</v>
      </c>
      <c r="AM3418" s="3" t="s">
        <v>47</v>
      </c>
      <c r="AU3418" s="3">
        <v>0</v>
      </c>
      <c r="AV3418" s="3">
        <v>10</v>
      </c>
      <c r="AW3418" s="3">
        <v>2</v>
      </c>
      <c r="AX3418" s="3">
        <v>7</v>
      </c>
      <c r="AY3418" s="3">
        <v>70</v>
      </c>
      <c r="AZ3418" s="6" t="str">
        <f t="shared" si="375"/>
        <v>2136.4</v>
      </c>
      <c r="BC3418" s="12" t="s">
        <v>8368</v>
      </c>
      <c r="BJ3418" s="12">
        <f t="shared" si="376"/>
        <v>0</v>
      </c>
      <c r="BK3418" s="12">
        <f t="shared" si="377"/>
        <v>0</v>
      </c>
      <c r="BP3418" s="3" t="s">
        <v>54</v>
      </c>
      <c r="BR3418" s="3" t="s">
        <v>54</v>
      </c>
      <c r="BT3418" s="3" t="s">
        <v>8473</v>
      </c>
      <c r="BU3418" s="3" t="s">
        <v>8473</v>
      </c>
      <c r="CI3418" s="3" t="s">
        <v>8473</v>
      </c>
      <c r="CQ3418" s="3" t="str">
        <f>CONCATENATE(baseURL!$A$1,baseURL!$B$1,baseURL!$C$1,".",C3418,".",L3418,".pkl&amp;seq=",BC3418,"&amp;varMods=Deamidated-N")</f>
        <v>http://proteomics.broadinstitute.org/millscripts/viewfeed.pl?side=xl&amp;cycle=1&amp;fixedMods=iaaC&amp;file=msdataSM/iPRG2012_nd/cpick_in/iPRG2012_nd.2136.4.3.pkl&amp;seq=GYWGTNLGQPHSLATK&amp;varMods=Deamidated-N</v>
      </c>
    </row>
    <row r="3419" spans="1:95" x14ac:dyDescent="0.2">
      <c r="A3419" s="3">
        <v>222</v>
      </c>
      <c r="B3419" s="2" t="s">
        <v>8474</v>
      </c>
      <c r="C3419" s="2" t="s">
        <v>8475</v>
      </c>
      <c r="D3419" s="3">
        <v>9025</v>
      </c>
      <c r="E3419" s="3">
        <v>9016</v>
      </c>
      <c r="F3419" s="3">
        <v>44862</v>
      </c>
      <c r="G3419" s="3">
        <v>11151</v>
      </c>
      <c r="H3419" s="3">
        <v>34.398000000000003</v>
      </c>
      <c r="I3419" s="30">
        <v>578.30019000000004</v>
      </c>
      <c r="J3419" s="30">
        <v>577.96559660000003</v>
      </c>
      <c r="K3419" s="30">
        <v>0.33459</v>
      </c>
      <c r="L3419" s="3">
        <v>3</v>
      </c>
      <c r="M3419" s="3">
        <v>3</v>
      </c>
      <c r="N3419" s="10">
        <f t="shared" si="371"/>
        <v>1</v>
      </c>
      <c r="O3419" s="35">
        <v>3</v>
      </c>
      <c r="P3419" s="17"/>
      <c r="Q3419" s="40">
        <v>1732.89383</v>
      </c>
      <c r="R3419" s="40">
        <v>578.30280000000005</v>
      </c>
      <c r="S3419" s="18">
        <f t="shared" si="372"/>
        <v>-4.5132065762161622</v>
      </c>
      <c r="T3419" s="18">
        <f t="shared" si="373"/>
        <v>-583.09141854409359</v>
      </c>
      <c r="U3419" s="18">
        <f t="shared" si="374"/>
        <v>-4.4959145970406293</v>
      </c>
      <c r="V3419" s="30">
        <v>578.30020000000002</v>
      </c>
      <c r="Z3419" s="3" t="s">
        <v>52</v>
      </c>
      <c r="AD3419" s="3" t="s">
        <v>47</v>
      </c>
      <c r="AG3419" s="3" t="s">
        <v>47</v>
      </c>
      <c r="AH3419" s="3" t="s">
        <v>52</v>
      </c>
      <c r="AI3419" s="3" t="s">
        <v>52</v>
      </c>
      <c r="AJ3419" s="3" t="s">
        <v>47</v>
      </c>
      <c r="AK3419" s="3" t="s">
        <v>47</v>
      </c>
      <c r="AL3419" s="3" t="s">
        <v>52</v>
      </c>
      <c r="AU3419" s="3">
        <v>0</v>
      </c>
      <c r="AV3419" s="3">
        <v>4</v>
      </c>
      <c r="AW3419" s="3">
        <v>1</v>
      </c>
      <c r="AX3419" s="3">
        <v>4</v>
      </c>
      <c r="AY3419" s="3">
        <v>100</v>
      </c>
      <c r="AZ3419" s="6" t="str">
        <f t="shared" si="375"/>
        <v>2136.5</v>
      </c>
      <c r="BC3419" s="12" t="s">
        <v>8476</v>
      </c>
      <c r="BJ3419" s="12">
        <f t="shared" si="376"/>
        <v>0</v>
      </c>
      <c r="BK3419" s="12">
        <f t="shared" si="377"/>
        <v>0</v>
      </c>
      <c r="CQ3419" s="3" t="str">
        <f>CONCATENATE(baseURL!$A$1,baseURL!$B$1,baseURL!$C$1,".",C3419,".",L3419,".pkl&amp;seq=",BC3419)</f>
        <v>http://proteomics.broadinstitute.org/millscripts/viewfeed.pl?side=xl&amp;cycle=1&amp;fixedMods=iaaC&amp;file=msdataSM/iPRG2012_nd/cpick_in/iPRG2012_nd.2136.5.3.pkl&amp;seq=MKLPVAQYSAPDGVEK</v>
      </c>
    </row>
    <row r="3420" spans="1:95" x14ac:dyDescent="0.2">
      <c r="A3420" s="3">
        <v>245</v>
      </c>
      <c r="B3420" s="2" t="s">
        <v>8477</v>
      </c>
      <c r="C3420" s="2" t="s">
        <v>8478</v>
      </c>
      <c r="D3420" s="3">
        <v>9027</v>
      </c>
      <c r="E3420" s="3">
        <v>9018</v>
      </c>
      <c r="F3420" s="3">
        <v>44864</v>
      </c>
      <c r="G3420" s="3">
        <v>11153</v>
      </c>
      <c r="H3420" s="3">
        <v>34.401400000000002</v>
      </c>
      <c r="I3420" s="30">
        <v>700.87338999999997</v>
      </c>
      <c r="J3420" s="30">
        <v>701.37936409999998</v>
      </c>
      <c r="K3420" s="30">
        <v>-0.50597000000000003</v>
      </c>
      <c r="L3420" s="3">
        <v>2</v>
      </c>
      <c r="M3420" s="3">
        <v>2</v>
      </c>
      <c r="N3420" s="26">
        <f t="shared" si="371"/>
        <v>1</v>
      </c>
      <c r="O3420" s="36">
        <v>2</v>
      </c>
      <c r="P3420" s="16"/>
      <c r="Q3420" s="41">
        <v>1400.7379800000001</v>
      </c>
      <c r="R3420" s="41">
        <v>700.87262999999996</v>
      </c>
      <c r="S3420" s="27">
        <f t="shared" si="372"/>
        <v>1.0843625039457752</v>
      </c>
      <c r="T3420" s="27">
        <f t="shared" si="373"/>
        <v>723.004549343034</v>
      </c>
      <c r="U3420" s="27">
        <f t="shared" si="374"/>
        <v>723.05577120349835</v>
      </c>
      <c r="V3420" s="30">
        <v>701.37940000000003</v>
      </c>
      <c r="Z3420" s="3" t="s">
        <v>52</v>
      </c>
      <c r="AB3420" s="12" t="s">
        <v>47</v>
      </c>
      <c r="AD3420" s="3" t="s">
        <v>47</v>
      </c>
      <c r="AF3420" s="3" t="s">
        <v>47</v>
      </c>
      <c r="AG3420" s="3" t="s">
        <v>47</v>
      </c>
      <c r="AK3420" s="3" t="s">
        <v>48</v>
      </c>
      <c r="AL3420" s="3" t="s">
        <v>52</v>
      </c>
      <c r="AU3420" s="3">
        <v>0</v>
      </c>
      <c r="AV3420" s="3">
        <v>4</v>
      </c>
      <c r="AW3420" s="3">
        <v>2</v>
      </c>
      <c r="AX3420" s="3">
        <v>3</v>
      </c>
      <c r="AY3420" s="3">
        <v>75</v>
      </c>
      <c r="AZ3420" s="6" t="str">
        <f t="shared" si="375"/>
        <v>2136.7</v>
      </c>
      <c r="BA3420" s="15"/>
      <c r="BB3420" s="12" t="s">
        <v>79</v>
      </c>
      <c r="BC3420" s="12" t="s">
        <v>8034</v>
      </c>
      <c r="BJ3420" s="12">
        <f t="shared" si="376"/>
        <v>0</v>
      </c>
      <c r="BK3420" s="12">
        <f t="shared" si="377"/>
        <v>0</v>
      </c>
      <c r="BX3420" s="3" t="s">
        <v>8479</v>
      </c>
      <c r="CQ3420" s="3" t="str">
        <f>CONCATENATE(baseURL!$A$1,baseURL!$B$1,"+Acetyl",baseURL!$C$1,".",C3420,".",L3420,".pkl&amp;seq=",BC3420)</f>
        <v>http://proteomics.broadinstitute.org/millscripts/viewfeed.pl?side=xl&amp;cycle=1&amp;fixedMods=iaaC+Acetyl&amp;file=msdataSM/iPRG2012_nd/cpick_in/iPRG2012_nd.2136.7.2.pkl&amp;seq=SEVLEGNVKLDR</v>
      </c>
    </row>
    <row r="3421" spans="1:95" x14ac:dyDescent="0.2">
      <c r="A3421" s="3">
        <v>7046</v>
      </c>
      <c r="B3421" s="2" t="s">
        <v>8480</v>
      </c>
      <c r="C3421" s="2" t="s">
        <v>8481</v>
      </c>
      <c r="D3421" s="3">
        <v>9028</v>
      </c>
      <c r="E3421" s="3">
        <v>9019</v>
      </c>
      <c r="F3421" s="3">
        <v>44865</v>
      </c>
      <c r="G3421" s="3">
        <v>11154</v>
      </c>
      <c r="H3421" s="3">
        <v>34.4039</v>
      </c>
      <c r="I3421" s="30">
        <v>823.95785999999998</v>
      </c>
      <c r="J3421" s="30">
        <v>823.95654060000004</v>
      </c>
      <c r="K3421" s="30">
        <v>1.32E-3</v>
      </c>
      <c r="L3421" s="3">
        <v>2</v>
      </c>
      <c r="M3421" s="3">
        <v>2</v>
      </c>
      <c r="N3421" s="10">
        <f t="shared" si="371"/>
        <v>1</v>
      </c>
      <c r="O3421" s="35">
        <v>2</v>
      </c>
      <c r="P3421" s="17"/>
      <c r="Q3421" s="40">
        <v>1646.9071799999999</v>
      </c>
      <c r="R3421" s="40">
        <v>823.95722999999998</v>
      </c>
      <c r="S3421" s="18">
        <f t="shared" si="372"/>
        <v>0.76460279376517959</v>
      </c>
      <c r="T3421" s="18">
        <f t="shared" si="373"/>
        <v>-0.83669391424843442</v>
      </c>
      <c r="U3421" s="18">
        <f t="shared" si="374"/>
        <v>-0.8859683165543879</v>
      </c>
      <c r="V3421" s="30">
        <v>823.95650000000001</v>
      </c>
      <c r="X3421" s="3" t="s">
        <v>47</v>
      </c>
      <c r="Y3421" s="3" t="s">
        <v>47</v>
      </c>
      <c r="AA3421" s="3" t="s">
        <v>47</v>
      </c>
      <c r="AB3421" s="12" t="s">
        <v>52</v>
      </c>
      <c r="AC3421" s="3" t="s">
        <v>48</v>
      </c>
      <c r="AF3421" s="3" t="s">
        <v>48</v>
      </c>
      <c r="AG3421" s="3" t="s">
        <v>47</v>
      </c>
      <c r="AH3421" s="3" t="s">
        <v>47</v>
      </c>
      <c r="AI3421" s="3" t="s">
        <v>48</v>
      </c>
      <c r="AL3421" s="3" t="s">
        <v>48</v>
      </c>
      <c r="AM3421" s="3" t="s">
        <v>47</v>
      </c>
      <c r="AU3421" s="3">
        <v>0</v>
      </c>
      <c r="AV3421" s="3">
        <v>6</v>
      </c>
      <c r="AW3421" s="3">
        <v>1</v>
      </c>
      <c r="AX3421" s="3">
        <v>6</v>
      </c>
      <c r="AY3421" s="3">
        <v>100</v>
      </c>
      <c r="AZ3421" s="6" t="str">
        <f t="shared" si="375"/>
        <v>2136.8</v>
      </c>
      <c r="BC3421" s="12" t="s">
        <v>8482</v>
      </c>
      <c r="BJ3421" s="12">
        <f t="shared" si="376"/>
        <v>0</v>
      </c>
      <c r="BK3421" s="12">
        <f t="shared" si="377"/>
        <v>0</v>
      </c>
      <c r="CQ3421" s="3" t="str">
        <f>CONCATENATE(baseURL!$A$1,baseURL!$B$1,baseURL!$C$1,".",C3421,".",L3421,".pkl&amp;seq=",BC3421)</f>
        <v>http://proteomics.broadinstitute.org/millscripts/viewfeed.pl?side=xl&amp;cycle=1&amp;fixedMods=iaaC&amp;file=msdataSM/iPRG2012_nd/cpick_in/iPRG2012_nd.2136.8.2.pkl&amp;seq=SSLKTELQTASVLNR</v>
      </c>
    </row>
    <row r="3422" spans="1:95" x14ac:dyDescent="0.2">
      <c r="A3422" s="3">
        <v>5712</v>
      </c>
      <c r="B3422" s="2" t="s">
        <v>8469</v>
      </c>
      <c r="C3422" s="2" t="s">
        <v>8470</v>
      </c>
      <c r="D3422" s="3">
        <v>9029</v>
      </c>
      <c r="E3422" s="3">
        <v>9020</v>
      </c>
      <c r="F3422" s="3">
        <v>44866</v>
      </c>
      <c r="G3422" s="3">
        <v>11155</v>
      </c>
      <c r="H3422" s="3">
        <v>34.406300000000002</v>
      </c>
      <c r="I3422" s="30">
        <v>850.74127999999996</v>
      </c>
      <c r="J3422" s="30">
        <v>850.73921689999997</v>
      </c>
      <c r="K3422" s="30">
        <v>2.0600000000000002E-3</v>
      </c>
      <c r="L3422" s="3">
        <v>3</v>
      </c>
      <c r="M3422" s="3">
        <v>3</v>
      </c>
      <c r="N3422" s="10">
        <f t="shared" si="371"/>
        <v>1</v>
      </c>
      <c r="O3422" s="35">
        <v>3</v>
      </c>
      <c r="P3422" s="17"/>
      <c r="Q3422" s="40">
        <v>2550.2041599999998</v>
      </c>
      <c r="R3422" s="40">
        <v>850.73956999999996</v>
      </c>
      <c r="S3422" s="18">
        <f t="shared" si="372"/>
        <v>2.0100158265857613</v>
      </c>
      <c r="T3422" s="18">
        <f t="shared" si="373"/>
        <v>-0.41505063645258311</v>
      </c>
      <c r="U3422" s="18">
        <f t="shared" si="374"/>
        <v>-0.55246049028874078</v>
      </c>
      <c r="V3422" s="30">
        <v>850.73910000000001</v>
      </c>
      <c r="W3422" s="3" t="s">
        <v>47</v>
      </c>
      <c r="X3422" s="3" t="s">
        <v>47</v>
      </c>
      <c r="Y3422" s="3" t="s">
        <v>47</v>
      </c>
      <c r="Z3422" s="3" t="s">
        <v>47</v>
      </c>
      <c r="AA3422" s="3" t="s">
        <v>48</v>
      </c>
      <c r="AB3422" s="12" t="s">
        <v>47</v>
      </c>
      <c r="AC3422" s="3" t="s">
        <v>47</v>
      </c>
      <c r="AD3422" s="3" t="s">
        <v>47</v>
      </c>
      <c r="AE3422" s="3" t="s">
        <v>47</v>
      </c>
      <c r="AF3422" s="3" t="s">
        <v>47</v>
      </c>
      <c r="AG3422" s="3" t="s">
        <v>47</v>
      </c>
      <c r="AI3422" s="3" t="s">
        <v>47</v>
      </c>
      <c r="AJ3422" s="3" t="s">
        <v>47</v>
      </c>
      <c r="AK3422" s="3" t="s">
        <v>47</v>
      </c>
      <c r="AL3422" s="3" t="s">
        <v>47</v>
      </c>
      <c r="AM3422" s="3" t="s">
        <v>47</v>
      </c>
      <c r="AN3422" s="3" t="s">
        <v>47</v>
      </c>
      <c r="AU3422" s="3">
        <v>0</v>
      </c>
      <c r="AV3422" s="3">
        <v>16</v>
      </c>
      <c r="AW3422" s="3">
        <v>1</v>
      </c>
      <c r="AX3422" s="3">
        <v>16</v>
      </c>
      <c r="AY3422" s="3">
        <v>100</v>
      </c>
      <c r="AZ3422" s="6" t="str">
        <f t="shared" si="375"/>
        <v>2136.9</v>
      </c>
      <c r="BC3422" s="12" t="s">
        <v>8450</v>
      </c>
      <c r="BJ3422" s="12">
        <f t="shared" si="376"/>
        <v>0</v>
      </c>
      <c r="BK3422" s="12">
        <f t="shared" si="377"/>
        <v>0</v>
      </c>
      <c r="CQ3422" s="3" t="str">
        <f>CONCATENATE(baseURL!$A$1,baseURL!$B$1,baseURL!$C$1,".",C3422,".",L3422,".pkl&amp;seq=",BC3422)</f>
        <v>http://proteomics.broadinstitute.org/millscripts/viewfeed.pl?side=xl&amp;cycle=1&amp;fixedMods=iaaC&amp;file=msdataSM/iPRG2012_nd/cpick_in/iPRG2012_nd.2136.9.3.pkl&amp;seq=SVEMHHEQLEQGVPGDNVGFNVK</v>
      </c>
    </row>
    <row r="3423" spans="1:95" x14ac:dyDescent="0.2">
      <c r="A3423" s="3">
        <v>3239</v>
      </c>
      <c r="B3423" s="2" t="s">
        <v>8483</v>
      </c>
      <c r="C3423" s="2" t="s">
        <v>8484</v>
      </c>
      <c r="D3423" s="3">
        <v>9030</v>
      </c>
      <c r="E3423" s="3">
        <v>9021</v>
      </c>
      <c r="F3423" s="3">
        <v>44879</v>
      </c>
      <c r="G3423" s="3">
        <v>11157</v>
      </c>
      <c r="H3423" s="3">
        <v>34.415700000000001</v>
      </c>
      <c r="I3423" s="30">
        <v>480.68407000000002</v>
      </c>
      <c r="J3423" s="30">
        <v>480.2369084</v>
      </c>
      <c r="K3423" s="30">
        <v>0.44716</v>
      </c>
      <c r="L3423" s="3">
        <v>0</v>
      </c>
      <c r="M3423" s="3">
        <v>3</v>
      </c>
      <c r="N3423" s="10">
        <f t="shared" si="371"/>
        <v>1</v>
      </c>
      <c r="O3423" s="35">
        <v>3</v>
      </c>
      <c r="P3423" s="17"/>
      <c r="Q3423" s="40">
        <v>1438.6961200000001</v>
      </c>
      <c r="R3423" s="40">
        <v>480.23689000000002</v>
      </c>
      <c r="S3423" s="18">
        <f t="shared" si="372"/>
        <v>931.16545045092857</v>
      </c>
      <c r="T3423" s="18">
        <f t="shared" si="373"/>
        <v>3.8314424340975796E-2</v>
      </c>
      <c r="U3423" s="18">
        <f t="shared" si="374"/>
        <v>2.0823056668454659E-2</v>
      </c>
      <c r="V3423" s="30">
        <v>480.23689999999999</v>
      </c>
      <c r="W3423" s="3" t="s">
        <v>48</v>
      </c>
      <c r="X3423" s="3" t="s">
        <v>47</v>
      </c>
      <c r="Y3423" s="3" t="s">
        <v>47</v>
      </c>
      <c r="Z3423" s="3" t="s">
        <v>47</v>
      </c>
      <c r="AA3423" s="3" t="s">
        <v>47</v>
      </c>
      <c r="AB3423" s="12" t="s">
        <v>48</v>
      </c>
      <c r="AC3423" s="3" t="s">
        <v>52</v>
      </c>
      <c r="AE3423" s="3" t="s">
        <v>48</v>
      </c>
      <c r="AH3423" s="3" t="s">
        <v>48</v>
      </c>
      <c r="AK3423" s="3" t="s">
        <v>52</v>
      </c>
      <c r="AU3423" s="3">
        <v>0</v>
      </c>
      <c r="AV3423" s="3">
        <v>4</v>
      </c>
      <c r="AW3423" s="3">
        <v>1</v>
      </c>
      <c r="AX3423" s="3">
        <v>4</v>
      </c>
      <c r="AY3423" s="3">
        <v>100</v>
      </c>
      <c r="AZ3423" s="6" t="str">
        <f t="shared" si="375"/>
        <v>2137.1</v>
      </c>
      <c r="BC3423" s="12" t="s">
        <v>8418</v>
      </c>
      <c r="BJ3423" s="12">
        <f t="shared" si="376"/>
        <v>0</v>
      </c>
      <c r="BK3423" s="12">
        <f t="shared" si="377"/>
        <v>0</v>
      </c>
      <c r="CQ3423" s="3" t="str">
        <f>CONCATENATE(baseURL!$A$1,baseURL!$B$1,baseURL!$C$1,".",C3423,".",L3423,".pkl&amp;seq=",BC3423)</f>
        <v>http://proteomics.broadinstitute.org/millscripts/viewfeed.pl?side=xl&amp;cycle=1&amp;fixedMods=iaaC&amp;file=msdataSM/iPRG2012_nd/cpick_in/iPRG2012_nd.2137.1.0.pkl&amp;seq=LWDVATGETYQR</v>
      </c>
    </row>
    <row r="3424" spans="1:95" x14ac:dyDescent="0.2">
      <c r="A3424" s="3">
        <v>6107</v>
      </c>
      <c r="B3424" s="2" t="s">
        <v>8485</v>
      </c>
      <c r="C3424" s="2" t="s">
        <v>8486</v>
      </c>
      <c r="D3424" s="3">
        <v>9032</v>
      </c>
      <c r="E3424" s="3">
        <v>9023</v>
      </c>
      <c r="F3424" s="3">
        <v>44881</v>
      </c>
      <c r="G3424" s="3">
        <v>11159</v>
      </c>
      <c r="H3424" s="3">
        <v>34.420699999999997</v>
      </c>
      <c r="I3424" s="30">
        <v>507.30401000000001</v>
      </c>
      <c r="J3424" s="30">
        <v>507.3030498</v>
      </c>
      <c r="K3424" s="30">
        <v>9.6000000000000002E-4</v>
      </c>
      <c r="L3424" s="3">
        <v>2</v>
      </c>
      <c r="M3424" s="3">
        <v>2</v>
      </c>
      <c r="N3424" s="10">
        <f t="shared" si="371"/>
        <v>1</v>
      </c>
      <c r="O3424" s="35">
        <v>2</v>
      </c>
      <c r="P3424" s="17"/>
      <c r="Q3424" s="40">
        <v>1013.59897</v>
      </c>
      <c r="R3424" s="40">
        <v>507.30311999999998</v>
      </c>
      <c r="S3424" s="18">
        <f t="shared" si="372"/>
        <v>1.7543751751944732</v>
      </c>
      <c r="T3424" s="18">
        <f t="shared" si="373"/>
        <v>-0.13837880591375748</v>
      </c>
      <c r="U3424" s="18">
        <f t="shared" si="374"/>
        <v>-1.0250281922069095</v>
      </c>
      <c r="V3424" s="30">
        <v>507.30259999999998</v>
      </c>
      <c r="W3424" s="3" t="s">
        <v>47</v>
      </c>
      <c r="X3424" s="3" t="s">
        <v>47</v>
      </c>
      <c r="Y3424" s="3" t="s">
        <v>47</v>
      </c>
      <c r="Z3424" s="3" t="s">
        <v>47</v>
      </c>
      <c r="AA3424" s="3" t="s">
        <v>48</v>
      </c>
      <c r="AB3424" s="12" t="s">
        <v>47</v>
      </c>
      <c r="AC3424" s="3" t="s">
        <v>47</v>
      </c>
      <c r="AD3424" s="3" t="s">
        <v>47</v>
      </c>
      <c r="AE3424" s="3" t="s">
        <v>47</v>
      </c>
      <c r="AF3424" s="3" t="s">
        <v>47</v>
      </c>
      <c r="AG3424" s="3" t="s">
        <v>47</v>
      </c>
      <c r="AH3424" s="3" t="s">
        <v>47</v>
      </c>
      <c r="AI3424" s="3" t="s">
        <v>47</v>
      </c>
      <c r="AK3424" s="3" t="s">
        <v>47</v>
      </c>
      <c r="AL3424" s="3" t="s">
        <v>47</v>
      </c>
      <c r="AU3424" s="3">
        <v>0</v>
      </c>
      <c r="AV3424" s="3">
        <v>14</v>
      </c>
      <c r="AW3424" s="3">
        <v>1</v>
      </c>
      <c r="AX3424" s="3">
        <v>14</v>
      </c>
      <c r="AY3424" s="3">
        <v>100</v>
      </c>
      <c r="AZ3424" s="6" t="str">
        <f t="shared" si="375"/>
        <v>2137.3</v>
      </c>
      <c r="BC3424" s="12" t="s">
        <v>8252</v>
      </c>
      <c r="BJ3424" s="12">
        <f t="shared" si="376"/>
        <v>0</v>
      </c>
      <c r="BK3424" s="12">
        <f t="shared" si="377"/>
        <v>0</v>
      </c>
      <c r="CQ3424" s="3" t="str">
        <f>CONCATENATE(baseURL!$A$1,baseURL!$B$1,baseURL!$C$1,".",C3424,".",L3424,".pkl&amp;seq=",BC3424)</f>
        <v>http://proteomics.broadinstitute.org/millscripts/viewfeed.pl?side=xl&amp;cycle=1&amp;fixedMods=iaaC&amp;file=msdataSM/iPRG2012_nd/cpick_in/iPRG2012_nd.2137.3.2.pkl&amp;seq=ANELLLNVK</v>
      </c>
    </row>
    <row r="3425" spans="1:95" x14ac:dyDescent="0.2">
      <c r="A3425" s="3">
        <v>6380</v>
      </c>
      <c r="B3425" s="2" t="s">
        <v>8487</v>
      </c>
      <c r="C3425" s="2" t="s">
        <v>8471</v>
      </c>
      <c r="D3425" s="3">
        <v>9034</v>
      </c>
      <c r="E3425" s="3">
        <v>9025</v>
      </c>
      <c r="F3425" s="3">
        <v>44883</v>
      </c>
      <c r="G3425" s="3">
        <v>11161</v>
      </c>
      <c r="H3425" s="3">
        <v>34.425699999999999</v>
      </c>
      <c r="I3425" s="30">
        <v>606.34382000000005</v>
      </c>
      <c r="J3425" s="30">
        <v>606.34046009999997</v>
      </c>
      <c r="K3425" s="30">
        <v>3.3600000000000001E-3</v>
      </c>
      <c r="L3425" s="3">
        <v>2</v>
      </c>
      <c r="M3425" s="3">
        <v>2</v>
      </c>
      <c r="N3425" s="10">
        <f t="shared" si="371"/>
        <v>1</v>
      </c>
      <c r="O3425" s="35">
        <v>2</v>
      </c>
      <c r="P3425" s="17"/>
      <c r="Q3425" s="40">
        <v>1211.67426</v>
      </c>
      <c r="R3425" s="40">
        <v>606.34077000000002</v>
      </c>
      <c r="S3425" s="18">
        <f t="shared" si="372"/>
        <v>5.0301746986767775</v>
      </c>
      <c r="T3425" s="18">
        <f t="shared" si="373"/>
        <v>-0.51109873421094809</v>
      </c>
      <c r="U3425" s="18">
        <f t="shared" si="374"/>
        <v>-0.28037039308034423</v>
      </c>
      <c r="V3425" s="30">
        <v>606.34059999999999</v>
      </c>
      <c r="W3425" s="3" t="s">
        <v>47</v>
      </c>
      <c r="X3425" s="3" t="s">
        <v>47</v>
      </c>
      <c r="Y3425" s="3" t="s">
        <v>47</v>
      </c>
      <c r="Z3425" s="3" t="s">
        <v>47</v>
      </c>
      <c r="AA3425" s="3" t="s">
        <v>47</v>
      </c>
      <c r="AB3425" s="12" t="s">
        <v>47</v>
      </c>
      <c r="AC3425" s="3" t="s">
        <v>47</v>
      </c>
      <c r="AD3425" s="3" t="s">
        <v>47</v>
      </c>
      <c r="AE3425" s="3" t="s">
        <v>47</v>
      </c>
      <c r="AF3425" s="3" t="s">
        <v>47</v>
      </c>
      <c r="AG3425" s="3" t="s">
        <v>47</v>
      </c>
      <c r="AH3425" s="3" t="s">
        <v>47</v>
      </c>
      <c r="AI3425" s="3" t="s">
        <v>47</v>
      </c>
      <c r="AJ3425" s="3" t="s">
        <v>47</v>
      </c>
      <c r="AK3425" s="3" t="s">
        <v>47</v>
      </c>
      <c r="AL3425" s="3" t="s">
        <v>47</v>
      </c>
      <c r="AU3425" s="3">
        <v>0</v>
      </c>
      <c r="AV3425" s="3">
        <v>16</v>
      </c>
      <c r="AW3425" s="3">
        <v>1</v>
      </c>
      <c r="AX3425" s="3">
        <v>16</v>
      </c>
      <c r="AY3425" s="3">
        <v>100</v>
      </c>
      <c r="AZ3425" s="6" t="str">
        <f t="shared" si="375"/>
        <v>2137.5</v>
      </c>
      <c r="BC3425" s="12" t="s">
        <v>8488</v>
      </c>
      <c r="BJ3425" s="12">
        <f t="shared" si="376"/>
        <v>0</v>
      </c>
      <c r="BK3425" s="12">
        <f t="shared" si="377"/>
        <v>0</v>
      </c>
      <c r="CQ3425" s="3" t="str">
        <f>CONCATENATE(baseURL!$A$1,baseURL!$B$1,baseURL!$C$1,".",C3425,".",L3425,".pkl&amp;seq=",BC3425)</f>
        <v>http://proteomics.broadinstitute.org/millscripts/viewfeed.pl?side=xl&amp;cycle=1&amp;fixedMods=iaaC&amp;file=msdataSM/iPRG2012_nd/cpick_in/iPRG2012_nd.2137.5.2.pkl&amp;seq=QLTVNDLPVGR</v>
      </c>
    </row>
    <row r="3426" spans="1:95" x14ac:dyDescent="0.2">
      <c r="A3426" s="3">
        <v>2778</v>
      </c>
      <c r="B3426" s="2" t="s">
        <v>8489</v>
      </c>
      <c r="C3426" s="2" t="s">
        <v>8474</v>
      </c>
      <c r="D3426" s="3">
        <v>9035</v>
      </c>
      <c r="E3426" s="3">
        <v>9026</v>
      </c>
      <c r="F3426" s="3">
        <v>44884</v>
      </c>
      <c r="G3426" s="3">
        <v>11162</v>
      </c>
      <c r="H3426" s="3">
        <v>34.428199999999997</v>
      </c>
      <c r="I3426" s="30">
        <v>618.82569999999998</v>
      </c>
      <c r="J3426" s="30">
        <v>618.82413250000002</v>
      </c>
      <c r="K3426" s="30">
        <v>1.57E-3</v>
      </c>
      <c r="L3426" s="3">
        <v>2</v>
      </c>
      <c r="M3426" s="3">
        <v>2</v>
      </c>
      <c r="N3426" s="10">
        <f t="shared" si="371"/>
        <v>1</v>
      </c>
      <c r="O3426" s="35">
        <v>2</v>
      </c>
      <c r="P3426" s="17"/>
      <c r="Q3426" s="40">
        <v>1236.6470400000001</v>
      </c>
      <c r="R3426" s="40">
        <v>618.82716000000005</v>
      </c>
      <c r="S3426" s="18">
        <f t="shared" si="372"/>
        <v>-2.3593017476245222</v>
      </c>
      <c r="T3426" s="18">
        <f t="shared" si="373"/>
        <v>-4.8923192059478424</v>
      </c>
      <c r="U3426" s="18">
        <f t="shared" si="374"/>
        <v>-5.4296259395649802</v>
      </c>
      <c r="V3426" s="30">
        <v>618.82380000000001</v>
      </c>
      <c r="Z3426" s="3" t="s">
        <v>48</v>
      </c>
      <c r="AA3426" s="3" t="s">
        <v>47</v>
      </c>
      <c r="AB3426" s="12" t="s">
        <v>47</v>
      </c>
      <c r="AC3426" s="3" t="s">
        <v>47</v>
      </c>
      <c r="AD3426" s="3" t="s">
        <v>47</v>
      </c>
      <c r="AF3426" s="3" t="s">
        <v>47</v>
      </c>
      <c r="AG3426" s="3" t="s">
        <v>48</v>
      </c>
      <c r="AH3426" s="3" t="s">
        <v>47</v>
      </c>
      <c r="AI3426" s="3" t="s">
        <v>48</v>
      </c>
      <c r="AL3426" s="3" t="s">
        <v>48</v>
      </c>
      <c r="AU3426" s="3">
        <v>0</v>
      </c>
      <c r="AV3426" s="3">
        <v>6</v>
      </c>
      <c r="AW3426" s="3">
        <v>1</v>
      </c>
      <c r="AX3426" s="3">
        <v>6</v>
      </c>
      <c r="AY3426" s="3">
        <v>100</v>
      </c>
      <c r="AZ3426" s="6" t="str">
        <f t="shared" si="375"/>
        <v>2137.6</v>
      </c>
      <c r="BC3426" s="12" t="s">
        <v>8490</v>
      </c>
      <c r="BJ3426" s="12">
        <f t="shared" si="376"/>
        <v>0</v>
      </c>
      <c r="BK3426" s="12">
        <f t="shared" si="377"/>
        <v>0</v>
      </c>
      <c r="CQ3426" s="3" t="str">
        <f>CONCATENATE(baseURL!$A$1,baseURL!$B$1,baseURL!$C$1,".",C3426,".",L3426,".pkl&amp;seq=",BC3426)</f>
        <v>http://proteomics.broadinstitute.org/millscripts/viewfeed.pl?side=xl&amp;cycle=1&amp;fixedMods=iaaC&amp;file=msdataSM/iPRG2012_nd/cpick_in/iPRG2012_nd.2137.6.2.pkl&amp;seq=LAAEDYLGSAVK</v>
      </c>
    </row>
    <row r="3427" spans="1:95" x14ac:dyDescent="0.2">
      <c r="A3427" s="3">
        <v>6710</v>
      </c>
      <c r="B3427" s="2" t="s">
        <v>8491</v>
      </c>
      <c r="C3427" s="2" t="s">
        <v>8492</v>
      </c>
      <c r="D3427" s="3">
        <v>9036</v>
      </c>
      <c r="E3427" s="3">
        <v>9027</v>
      </c>
      <c r="F3427" s="3">
        <v>44885</v>
      </c>
      <c r="G3427" s="3">
        <v>11163</v>
      </c>
      <c r="H3427" s="3">
        <v>34.430700000000002</v>
      </c>
      <c r="I3427" s="30">
        <v>830.43424000000005</v>
      </c>
      <c r="J3427" s="30">
        <v>830.43258849999995</v>
      </c>
      <c r="K3427" s="30">
        <v>1.65E-3</v>
      </c>
      <c r="L3427" s="3">
        <v>3</v>
      </c>
      <c r="M3427" s="3">
        <v>3</v>
      </c>
      <c r="N3427" s="10">
        <f t="shared" si="371"/>
        <v>1</v>
      </c>
      <c r="O3427" s="35">
        <v>3</v>
      </c>
      <c r="P3427" s="17"/>
      <c r="Q3427" s="40">
        <v>2489.2841899999999</v>
      </c>
      <c r="R3427" s="40">
        <v>830.43290999999999</v>
      </c>
      <c r="S3427" s="18">
        <f t="shared" si="372"/>
        <v>1.6015742921998093</v>
      </c>
      <c r="T3427" s="18">
        <f t="shared" si="373"/>
        <v>-0.38714746991535032</v>
      </c>
      <c r="U3427" s="18">
        <f t="shared" si="374"/>
        <v>-0.49371839079454483</v>
      </c>
      <c r="V3427" s="30">
        <v>830.4325</v>
      </c>
      <c r="W3427" s="3" t="s">
        <v>47</v>
      </c>
      <c r="X3427" s="3" t="s">
        <v>47</v>
      </c>
      <c r="Y3427" s="3" t="s">
        <v>47</v>
      </c>
      <c r="Z3427" s="3" t="s">
        <v>47</v>
      </c>
      <c r="AA3427" s="3" t="s">
        <v>48</v>
      </c>
      <c r="AB3427" s="12" t="s">
        <v>47</v>
      </c>
      <c r="AC3427" s="3" t="s">
        <v>47</v>
      </c>
      <c r="AD3427" s="3" t="s">
        <v>47</v>
      </c>
      <c r="AE3427" s="3" t="s">
        <v>47</v>
      </c>
      <c r="AF3427" s="3" t="s">
        <v>47</v>
      </c>
      <c r="AG3427" s="3" t="s">
        <v>47</v>
      </c>
      <c r="AI3427" s="3" t="s">
        <v>47</v>
      </c>
      <c r="AJ3427" s="3" t="s">
        <v>47</v>
      </c>
      <c r="AK3427" s="3" t="s">
        <v>47</v>
      </c>
      <c r="AL3427" s="3" t="s">
        <v>47</v>
      </c>
      <c r="AU3427" s="3">
        <v>0</v>
      </c>
      <c r="AV3427" s="3">
        <v>14</v>
      </c>
      <c r="AW3427" s="3">
        <v>1</v>
      </c>
      <c r="AX3427" s="3">
        <v>14</v>
      </c>
      <c r="AY3427" s="3">
        <v>100</v>
      </c>
      <c r="AZ3427" s="6" t="str">
        <f t="shared" si="375"/>
        <v>2137.7</v>
      </c>
      <c r="BC3427" s="12" t="s">
        <v>8493</v>
      </c>
      <c r="BJ3427" s="12">
        <f t="shared" si="376"/>
        <v>0</v>
      </c>
      <c r="BK3427" s="12">
        <f t="shared" si="377"/>
        <v>0</v>
      </c>
      <c r="CQ3427" s="3" t="str">
        <f>CONCATENATE(baseURL!$A$1,baseURL!$B$1,baseURL!$C$1,".",C3427,".",L3427,".pkl&amp;seq=",BC3427)</f>
        <v>http://proteomics.broadinstitute.org/millscripts/viewfeed.pl?side=xl&amp;cycle=1&amp;fixedMods=iaaC&amp;file=msdataSM/iPRG2012_nd/cpick_in/iPRG2012_nd.2137.7.3.pkl&amp;seq=LLQEVASKTNEAAGDGTTSATVLGR</v>
      </c>
    </row>
    <row r="3428" spans="1:95" x14ac:dyDescent="0.2">
      <c r="A3428" s="3">
        <v>2624</v>
      </c>
      <c r="B3428" s="2" t="s">
        <v>8497</v>
      </c>
      <c r="C3428" s="2" t="s">
        <v>8498</v>
      </c>
      <c r="D3428" s="3">
        <v>9039</v>
      </c>
      <c r="E3428" s="3">
        <v>9030</v>
      </c>
      <c r="F3428" s="3">
        <v>44902</v>
      </c>
      <c r="G3428" s="3">
        <v>11167</v>
      </c>
      <c r="H3428" s="3">
        <v>34.441899999999997</v>
      </c>
      <c r="I3428" s="30">
        <v>478.59850999999998</v>
      </c>
      <c r="J3428" s="30">
        <v>478.59677060000001</v>
      </c>
      <c r="K3428" s="30">
        <v>1.74E-3</v>
      </c>
      <c r="L3428" s="3">
        <v>3</v>
      </c>
      <c r="M3428" s="3">
        <v>3</v>
      </c>
      <c r="N3428" s="10">
        <f t="shared" si="371"/>
        <v>1</v>
      </c>
      <c r="O3428" s="35">
        <v>3</v>
      </c>
      <c r="P3428" s="17"/>
      <c r="Q3428" s="40">
        <v>1433.7746999999999</v>
      </c>
      <c r="R3428" s="40">
        <v>478.59642000000002</v>
      </c>
      <c r="S3428" s="18">
        <f t="shared" si="372"/>
        <v>4.366936133690368</v>
      </c>
      <c r="T3428" s="18">
        <f t="shared" si="373"/>
        <v>0.73255876003044218</v>
      </c>
      <c r="U3428" s="18">
        <f t="shared" si="374"/>
        <v>0.16715545003146842</v>
      </c>
      <c r="V3428" s="30">
        <v>478.59649999999999</v>
      </c>
      <c r="W3428" s="3" t="s">
        <v>47</v>
      </c>
      <c r="Z3428" s="3" t="s">
        <v>47</v>
      </c>
      <c r="AA3428" s="3" t="s">
        <v>47</v>
      </c>
      <c r="AB3428" s="12" t="s">
        <v>47</v>
      </c>
      <c r="AC3428" s="3" t="s">
        <v>47</v>
      </c>
      <c r="AD3428" s="3" t="s">
        <v>47</v>
      </c>
      <c r="AE3428" s="3" t="s">
        <v>47</v>
      </c>
      <c r="AF3428" s="3" t="s">
        <v>47</v>
      </c>
      <c r="AG3428" s="3" t="s">
        <v>47</v>
      </c>
      <c r="AH3428" s="3" t="s">
        <v>47</v>
      </c>
      <c r="AI3428" s="3" t="s">
        <v>47</v>
      </c>
      <c r="AJ3428" s="3" t="s">
        <v>47</v>
      </c>
      <c r="AK3428" s="3" t="s">
        <v>47</v>
      </c>
      <c r="AL3428" s="3" t="s">
        <v>47</v>
      </c>
      <c r="AU3428" s="3">
        <v>0</v>
      </c>
      <c r="AV3428" s="3">
        <v>14</v>
      </c>
      <c r="AW3428" s="3">
        <v>1</v>
      </c>
      <c r="AX3428" s="3">
        <v>14</v>
      </c>
      <c r="AY3428" s="3">
        <v>100</v>
      </c>
      <c r="AZ3428" s="6" t="str">
        <f t="shared" si="375"/>
        <v>2138.3</v>
      </c>
      <c r="BC3428" s="12" t="s">
        <v>8384</v>
      </c>
      <c r="BJ3428" s="12">
        <f t="shared" si="376"/>
        <v>0</v>
      </c>
      <c r="BK3428" s="12">
        <f t="shared" si="377"/>
        <v>0</v>
      </c>
      <c r="CQ3428" s="3" t="str">
        <f>CONCATENATE(baseURL!$A$1,baseURL!$B$1,baseURL!$C$1,".",C3428,".",L3428,".pkl&amp;seq=",BC3428)</f>
        <v>http://proteomics.broadinstitute.org/millscripts/viewfeed.pl?side=xl&amp;cycle=1&amp;fixedMods=iaaC&amp;file=msdataSM/iPRG2012_nd/cpick_in/iPRG2012_nd.2138.3.3.pkl&amp;seq=EAAAEYAQLLAKR</v>
      </c>
    </row>
    <row r="3429" spans="1:95" x14ac:dyDescent="0.2">
      <c r="A3429" s="3">
        <v>2346</v>
      </c>
      <c r="B3429" s="2" t="s">
        <v>8499</v>
      </c>
      <c r="C3429" s="2" t="s">
        <v>8500</v>
      </c>
      <c r="D3429" s="3">
        <v>9041</v>
      </c>
      <c r="E3429" s="3">
        <v>9032</v>
      </c>
      <c r="F3429" s="3">
        <v>44904</v>
      </c>
      <c r="G3429" s="3">
        <v>11169</v>
      </c>
      <c r="H3429" s="3">
        <v>34.4452</v>
      </c>
      <c r="I3429" s="30">
        <v>535.26975000000004</v>
      </c>
      <c r="J3429" s="30">
        <v>535.76230169999997</v>
      </c>
      <c r="K3429" s="30">
        <v>-0.49254999999999999</v>
      </c>
      <c r="L3429" s="3">
        <v>2</v>
      </c>
      <c r="M3429" s="3">
        <v>2</v>
      </c>
      <c r="N3429" s="10">
        <f t="shared" si="371"/>
        <v>1</v>
      </c>
      <c r="O3429" s="35">
        <v>2</v>
      </c>
      <c r="P3429" s="17"/>
      <c r="Q3429" s="40">
        <v>1070.5153</v>
      </c>
      <c r="R3429" s="40">
        <v>535.76129000000003</v>
      </c>
      <c r="S3429" s="18">
        <f t="shared" si="372"/>
        <v>-917.46083409644302</v>
      </c>
      <c r="T3429" s="18">
        <f t="shared" si="373"/>
        <v>1.8883409809907035</v>
      </c>
      <c r="U3429" s="18">
        <f t="shared" si="374"/>
        <v>1.5118673467456181</v>
      </c>
      <c r="V3429" s="30">
        <v>535.76210000000003</v>
      </c>
      <c r="W3429" s="3" t="s">
        <v>47</v>
      </c>
      <c r="Z3429" s="3" t="s">
        <v>48</v>
      </c>
      <c r="AA3429" s="3" t="s">
        <v>47</v>
      </c>
      <c r="AB3429" s="12" t="s">
        <v>47</v>
      </c>
      <c r="AC3429" s="3" t="s">
        <v>47</v>
      </c>
      <c r="AF3429" s="3" t="s">
        <v>48</v>
      </c>
      <c r="AH3429" s="3" t="s">
        <v>47</v>
      </c>
      <c r="AI3429" s="3" t="s">
        <v>48</v>
      </c>
      <c r="AL3429" s="3" t="s">
        <v>48</v>
      </c>
      <c r="AU3429" s="3">
        <v>0</v>
      </c>
      <c r="AV3429" s="3">
        <v>5</v>
      </c>
      <c r="AW3429" s="3">
        <v>1</v>
      </c>
      <c r="AX3429" s="3">
        <v>5</v>
      </c>
      <c r="AY3429" s="3">
        <v>100</v>
      </c>
      <c r="AZ3429" s="6" t="str">
        <f t="shared" si="375"/>
        <v>2138.5</v>
      </c>
      <c r="BC3429" s="12" t="s">
        <v>8501</v>
      </c>
      <c r="BJ3429" s="12">
        <f t="shared" si="376"/>
        <v>0</v>
      </c>
      <c r="BK3429" s="12">
        <f t="shared" si="377"/>
        <v>0</v>
      </c>
      <c r="CQ3429" s="3" t="str">
        <f>CONCATENATE(baseURL!$A$1,baseURL!$B$1,baseURL!$C$1,".",C3429,".",L3429,".pkl&amp;seq=",BC3429)</f>
        <v>http://proteomics.broadinstitute.org/millscripts/viewfeed.pl?side=xl&amp;cycle=1&amp;fixedMods=iaaC&amp;file=msdataSM/iPRG2012_nd/cpick_in/iPRG2012_nd.2138.5.2.pkl&amp;seq=LLDEFYDR</v>
      </c>
    </row>
    <row r="3430" spans="1:95" x14ac:dyDescent="0.2">
      <c r="A3430" s="3">
        <v>4156</v>
      </c>
      <c r="B3430" s="2" t="s">
        <v>8502</v>
      </c>
      <c r="C3430" s="2" t="s">
        <v>8489</v>
      </c>
      <c r="D3430" s="3">
        <v>9043</v>
      </c>
      <c r="E3430" s="3">
        <v>9034</v>
      </c>
      <c r="F3430" s="3">
        <v>44906</v>
      </c>
      <c r="G3430" s="3">
        <v>11171</v>
      </c>
      <c r="H3430" s="3">
        <v>34.448500000000003</v>
      </c>
      <c r="I3430" s="30">
        <v>588.84402</v>
      </c>
      <c r="J3430" s="30">
        <v>588.8428715</v>
      </c>
      <c r="K3430" s="30">
        <v>1.15E-3</v>
      </c>
      <c r="L3430" s="3">
        <v>2</v>
      </c>
      <c r="M3430" s="3">
        <v>2</v>
      </c>
      <c r="N3430" s="10">
        <f t="shared" si="371"/>
        <v>1</v>
      </c>
      <c r="O3430" s="35">
        <v>2</v>
      </c>
      <c r="P3430" s="17"/>
      <c r="Q3430" s="40">
        <v>1176.68093</v>
      </c>
      <c r="R3430" s="40">
        <v>588.84410000000003</v>
      </c>
      <c r="S3430" s="18">
        <f t="shared" si="372"/>
        <v>-0.13585938965066149</v>
      </c>
      <c r="T3430" s="18">
        <f t="shared" si="373"/>
        <v>-2.0862907517027405</v>
      </c>
      <c r="U3430" s="18">
        <f t="shared" si="374"/>
        <v>-2.3775393181143052</v>
      </c>
      <c r="V3430" s="30">
        <v>588.84270000000004</v>
      </c>
      <c r="W3430" s="3" t="s">
        <v>47</v>
      </c>
      <c r="X3430" s="3" t="s">
        <v>47</v>
      </c>
      <c r="Y3430" s="3" t="s">
        <v>47</v>
      </c>
      <c r="Z3430" s="3" t="s">
        <v>47</v>
      </c>
      <c r="AA3430" s="3" t="s">
        <v>65</v>
      </c>
      <c r="AB3430" s="12" t="s">
        <v>47</v>
      </c>
      <c r="AC3430" s="3" t="s">
        <v>47</v>
      </c>
      <c r="AD3430" s="3" t="s">
        <v>65</v>
      </c>
      <c r="AE3430" s="3" t="s">
        <v>47</v>
      </c>
      <c r="AF3430" s="3" t="s">
        <v>47</v>
      </c>
      <c r="AG3430" s="3" t="s">
        <v>47</v>
      </c>
      <c r="AH3430" s="3" t="s">
        <v>47</v>
      </c>
      <c r="AI3430" s="3" t="s">
        <v>47</v>
      </c>
      <c r="AJ3430" s="3" t="s">
        <v>47</v>
      </c>
      <c r="AK3430" s="3" t="s">
        <v>47</v>
      </c>
      <c r="AL3430" s="3" t="s">
        <v>47</v>
      </c>
      <c r="AM3430" s="3" t="s">
        <v>47</v>
      </c>
      <c r="AU3430" s="3">
        <v>2</v>
      </c>
      <c r="AV3430" s="3">
        <v>15</v>
      </c>
      <c r="AW3430" s="3">
        <v>1</v>
      </c>
      <c r="AX3430" s="3">
        <v>15</v>
      </c>
      <c r="AY3430" s="3">
        <v>100</v>
      </c>
      <c r="AZ3430" s="6" t="str">
        <f t="shared" si="375"/>
        <v>2138.7</v>
      </c>
      <c r="BC3430" s="12" t="s">
        <v>8503</v>
      </c>
      <c r="BJ3430" s="12">
        <f t="shared" si="376"/>
        <v>0</v>
      </c>
      <c r="BK3430" s="12">
        <f t="shared" si="377"/>
        <v>0</v>
      </c>
      <c r="BW3430" s="3" t="s">
        <v>8504</v>
      </c>
      <c r="BZ3430" s="3" t="s">
        <v>8505</v>
      </c>
      <c r="CQ3430" s="3" t="str">
        <f>CONCATENATE(baseURL!$A$1,baseURL!$B$1,baseURL!$C$1,".",C3430,".",L3430,".pkl&amp;seq=",BC3430)</f>
        <v>http://proteomics.broadinstitute.org/millscripts/viewfeed.pl?side=xl&amp;cycle=1&amp;fixedMods=iaaC&amp;file=msdataSM/iPRG2012_nd/cpick_in/iPRG2012_nd.2138.7.2.pkl&amp;seq=MGVPYALLKGK</v>
      </c>
    </row>
    <row r="3431" spans="1:95" x14ac:dyDescent="0.2">
      <c r="A3431" s="3">
        <v>6022</v>
      </c>
      <c r="B3431" s="2" t="s">
        <v>8494</v>
      </c>
      <c r="C3431" s="2" t="s">
        <v>8495</v>
      </c>
      <c r="D3431" s="3">
        <v>9045</v>
      </c>
      <c r="E3431" s="3">
        <v>9036</v>
      </c>
      <c r="F3431" s="3">
        <v>44908</v>
      </c>
      <c r="G3431" s="3">
        <v>11173</v>
      </c>
      <c r="H3431" s="3">
        <v>34.451900000000002</v>
      </c>
      <c r="I3431" s="30">
        <v>658.38419999999996</v>
      </c>
      <c r="J3431" s="30">
        <v>658.3828244</v>
      </c>
      <c r="K3431" s="30">
        <v>1.3799999999999999E-3</v>
      </c>
      <c r="L3431" s="3">
        <v>2</v>
      </c>
      <c r="M3431" s="3">
        <v>2</v>
      </c>
      <c r="N3431" s="10">
        <f t="shared" si="371"/>
        <v>1</v>
      </c>
      <c r="O3431" s="35">
        <v>2</v>
      </c>
      <c r="P3431" s="17"/>
      <c r="Q3431" s="40">
        <v>1315.7579900000001</v>
      </c>
      <c r="R3431" s="40">
        <v>658.38262999999995</v>
      </c>
      <c r="S3431" s="18">
        <f t="shared" si="372"/>
        <v>2.3846315629790698</v>
      </c>
      <c r="T3431" s="18">
        <f t="shared" si="373"/>
        <v>0.29526902927995535</v>
      </c>
      <c r="U3431" s="18">
        <f t="shared" si="374"/>
        <v>0.10632115256540209</v>
      </c>
      <c r="V3431" s="30">
        <v>658.3827</v>
      </c>
      <c r="W3431" s="3" t="s">
        <v>47</v>
      </c>
      <c r="X3431" s="3" t="s">
        <v>47</v>
      </c>
      <c r="Y3431" s="3" t="s">
        <v>47</v>
      </c>
      <c r="Z3431" s="3" t="s">
        <v>47</v>
      </c>
      <c r="AA3431" s="3" t="s">
        <v>47</v>
      </c>
      <c r="AB3431" s="12" t="s">
        <v>47</v>
      </c>
      <c r="AC3431" s="3" t="s">
        <v>47</v>
      </c>
      <c r="AD3431" s="3" t="s">
        <v>47</v>
      </c>
      <c r="AE3431" s="3" t="s">
        <v>48</v>
      </c>
      <c r="AF3431" s="3" t="s">
        <v>47</v>
      </c>
      <c r="AH3431" s="3" t="s">
        <v>47</v>
      </c>
      <c r="AI3431" s="3" t="s">
        <v>47</v>
      </c>
      <c r="AL3431" s="3" t="s">
        <v>47</v>
      </c>
      <c r="AU3431" s="3">
        <v>0</v>
      </c>
      <c r="AV3431" s="3">
        <v>12</v>
      </c>
      <c r="AW3431" s="3">
        <v>1</v>
      </c>
      <c r="AX3431" s="3">
        <v>12</v>
      </c>
      <c r="AY3431" s="3">
        <v>100</v>
      </c>
      <c r="AZ3431" s="6" t="str">
        <f t="shared" si="375"/>
        <v>2138.9</v>
      </c>
      <c r="BC3431" s="12" t="s">
        <v>8496</v>
      </c>
      <c r="BJ3431" s="12">
        <f t="shared" si="376"/>
        <v>0</v>
      </c>
      <c r="BK3431" s="12">
        <f t="shared" si="377"/>
        <v>0</v>
      </c>
      <c r="CQ3431" s="3" t="str">
        <f>CONCATENATE(baseURL!$A$1,baseURL!$B$1,baseURL!$C$1,".",C3431,".",L3431,".pkl&amp;seq=",BC3431)</f>
        <v>http://proteomics.broadinstitute.org/millscripts/viewfeed.pl?side=xl&amp;cycle=1&amp;fixedMods=iaaC&amp;file=msdataSM/iPRG2012_nd/cpick_in/iPRG2012_nd.2138.9.2.pkl&amp;seq=ALLVLSTSGTTPR</v>
      </c>
    </row>
    <row r="3432" spans="1:95" x14ac:dyDescent="0.2">
      <c r="A3432" s="3">
        <v>7594</v>
      </c>
      <c r="B3432" s="2" t="s">
        <v>8506</v>
      </c>
      <c r="C3432" s="2" t="s">
        <v>8507</v>
      </c>
      <c r="D3432" s="3">
        <v>9049</v>
      </c>
      <c r="E3432" s="3">
        <v>9040</v>
      </c>
      <c r="F3432" s="3">
        <v>44922</v>
      </c>
      <c r="G3432" s="3">
        <v>11178</v>
      </c>
      <c r="H3432" s="3">
        <v>34.4664</v>
      </c>
      <c r="I3432" s="30">
        <v>467.23840999999999</v>
      </c>
      <c r="J3432" s="30">
        <v>467.92447290000001</v>
      </c>
      <c r="K3432" s="30">
        <v>-0.68606</v>
      </c>
      <c r="L3432" s="3">
        <v>0</v>
      </c>
      <c r="M3432" s="3">
        <v>3</v>
      </c>
      <c r="N3432" s="10">
        <f t="shared" si="371"/>
        <v>1</v>
      </c>
      <c r="O3432" s="35">
        <v>3</v>
      </c>
      <c r="P3432" s="17"/>
      <c r="Q3432" s="40">
        <v>1401.75839</v>
      </c>
      <c r="R3432" s="40">
        <v>467.92430999999999</v>
      </c>
      <c r="S3432" s="18">
        <f t="shared" si="372"/>
        <v>-1465.8353612788439</v>
      </c>
      <c r="T3432" s="18">
        <f t="shared" si="373"/>
        <v>0.34813322697580518</v>
      </c>
      <c r="U3432" s="18">
        <f t="shared" si="374"/>
        <v>-0.23508075484792357</v>
      </c>
      <c r="V3432" s="30">
        <v>467.92419999999998</v>
      </c>
      <c r="W3432" s="3" t="s">
        <v>47</v>
      </c>
      <c r="X3432" s="3" t="s">
        <v>47</v>
      </c>
      <c r="Y3432" s="3" t="s">
        <v>47</v>
      </c>
      <c r="Z3432" s="3" t="s">
        <v>47</v>
      </c>
      <c r="AB3432" s="12" t="s">
        <v>48</v>
      </c>
      <c r="AE3432" s="3" t="s">
        <v>48</v>
      </c>
      <c r="AH3432" s="3" t="s">
        <v>47</v>
      </c>
      <c r="AK3432" s="3" t="s">
        <v>52</v>
      </c>
      <c r="AU3432" s="3">
        <v>0</v>
      </c>
      <c r="AV3432" s="3">
        <v>5</v>
      </c>
      <c r="AW3432" s="3">
        <v>1</v>
      </c>
      <c r="AX3432" s="3">
        <v>5</v>
      </c>
      <c r="AY3432" s="3">
        <v>100</v>
      </c>
      <c r="AZ3432" s="6" t="str">
        <f t="shared" si="375"/>
        <v>2139.2</v>
      </c>
      <c r="BC3432" s="12" t="s">
        <v>8338</v>
      </c>
      <c r="BJ3432" s="12">
        <f t="shared" si="376"/>
        <v>0</v>
      </c>
      <c r="BK3432" s="12">
        <f t="shared" si="377"/>
        <v>0</v>
      </c>
      <c r="CQ3432" s="3" t="str">
        <f>CONCATENATE(baseURL!$A$1,baseURL!$B$1,baseURL!$C$1,".",C3432,".",L3432,".pkl&amp;seq=",BC3432)</f>
        <v>http://proteomics.broadinstitute.org/millscripts/viewfeed.pl?side=xl&amp;cycle=1&amp;fixedMods=iaaC&amp;file=msdataSM/iPRG2012_nd/cpick_in/iPRG2012_nd.2139.2.0.pkl&amp;seq=GSLEELLAEGQKK</v>
      </c>
    </row>
    <row r="3433" spans="1:95" x14ac:dyDescent="0.2">
      <c r="A3433" s="3">
        <v>3175</v>
      </c>
      <c r="B3433" s="2" t="s">
        <v>8508</v>
      </c>
      <c r="C3433" s="2" t="s">
        <v>8509</v>
      </c>
      <c r="D3433" s="3">
        <v>9050</v>
      </c>
      <c r="E3433" s="3">
        <v>9041</v>
      </c>
      <c r="F3433" s="3">
        <v>44923</v>
      </c>
      <c r="G3433" s="3">
        <v>11179</v>
      </c>
      <c r="H3433" s="3">
        <v>34.468000000000004</v>
      </c>
      <c r="I3433" s="30">
        <v>469.73340999999999</v>
      </c>
      <c r="J3433" s="30">
        <v>469.73327430000001</v>
      </c>
      <c r="K3433" s="30">
        <v>1.3999999999999999E-4</v>
      </c>
      <c r="L3433" s="3">
        <v>2</v>
      </c>
      <c r="M3433" s="3">
        <v>2</v>
      </c>
      <c r="N3433" s="10">
        <f t="shared" si="371"/>
        <v>1</v>
      </c>
      <c r="O3433" s="35">
        <v>2</v>
      </c>
      <c r="P3433" s="17"/>
      <c r="Q3433" s="40">
        <v>938.45779000000005</v>
      </c>
      <c r="R3433" s="40">
        <v>469.73253</v>
      </c>
      <c r="S3433" s="18">
        <f t="shared" si="372"/>
        <v>1.8734065532891813</v>
      </c>
      <c r="T3433" s="18">
        <f t="shared" si="373"/>
        <v>1.5845187473135502</v>
      </c>
      <c r="U3433" s="18">
        <f t="shared" si="374"/>
        <v>1.2134565174397733</v>
      </c>
      <c r="V3433" s="30">
        <v>469.73309999999998</v>
      </c>
      <c r="W3433" s="3" t="s">
        <v>47</v>
      </c>
      <c r="X3433" s="3" t="s">
        <v>47</v>
      </c>
      <c r="Y3433" s="3" t="s">
        <v>47</v>
      </c>
      <c r="Z3433" s="3" t="s">
        <v>47</v>
      </c>
      <c r="AA3433" s="3" t="s">
        <v>47</v>
      </c>
      <c r="AB3433" s="12" t="s">
        <v>47</v>
      </c>
      <c r="AC3433" s="3" t="s">
        <v>47</v>
      </c>
      <c r="AE3433" s="3" t="s">
        <v>47</v>
      </c>
      <c r="AF3433" s="3" t="s">
        <v>48</v>
      </c>
      <c r="AG3433" s="3" t="s">
        <v>47</v>
      </c>
      <c r="AH3433" s="3" t="s">
        <v>47</v>
      </c>
      <c r="AI3433" s="3" t="s">
        <v>52</v>
      </c>
      <c r="AK3433" s="3" t="s">
        <v>52</v>
      </c>
      <c r="AM3433" s="3" t="s">
        <v>47</v>
      </c>
      <c r="AN3433" s="3" t="s">
        <v>48</v>
      </c>
      <c r="AU3433" s="3">
        <v>0</v>
      </c>
      <c r="AV3433" s="3">
        <v>11</v>
      </c>
      <c r="AW3433" s="3">
        <v>1</v>
      </c>
      <c r="AX3433" s="3">
        <v>11</v>
      </c>
      <c r="AY3433" s="3">
        <v>100</v>
      </c>
      <c r="AZ3433" s="6" t="str">
        <f t="shared" si="375"/>
        <v>2139.3</v>
      </c>
      <c r="BC3433" s="12" t="s">
        <v>8380</v>
      </c>
      <c r="BJ3433" s="12">
        <f t="shared" si="376"/>
        <v>0</v>
      </c>
      <c r="BK3433" s="12">
        <f t="shared" si="377"/>
        <v>0</v>
      </c>
      <c r="CQ3433" s="3" t="str">
        <f>CONCATENATE(baseURL!$A$1,baseURL!$B$1,baseURL!$C$1,".",C3433,".",L3433,".pkl&amp;seq=",BC3433)</f>
        <v>http://proteomics.broadinstitute.org/millscripts/viewfeed.pl?side=xl&amp;cycle=1&amp;fixedMods=iaaC&amp;file=msdataSM/iPRG2012_nd/cpick_in/iPRG2012_nd.2139.3.2.pkl&amp;seq=DSLGDYLR</v>
      </c>
    </row>
    <row r="3434" spans="1:95" x14ac:dyDescent="0.2">
      <c r="A3434" s="3">
        <v>1266</v>
      </c>
      <c r="B3434" s="2" t="s">
        <v>8510</v>
      </c>
      <c r="C3434" s="2" t="s">
        <v>8497</v>
      </c>
      <c r="D3434" s="3">
        <v>9051</v>
      </c>
      <c r="E3434" s="3">
        <v>9042</v>
      </c>
      <c r="F3434" s="3">
        <v>44924</v>
      </c>
      <c r="G3434" s="3">
        <v>11180</v>
      </c>
      <c r="H3434" s="3">
        <v>34.469700000000003</v>
      </c>
      <c r="I3434" s="30">
        <v>483.76682</v>
      </c>
      <c r="J3434" s="30">
        <v>483.51463009999998</v>
      </c>
      <c r="K3434" s="30">
        <v>0.25219000000000003</v>
      </c>
      <c r="L3434" s="3">
        <v>0</v>
      </c>
      <c r="M3434" s="3">
        <v>4</v>
      </c>
      <c r="N3434" s="10">
        <f t="shared" si="371"/>
        <v>1</v>
      </c>
      <c r="O3434" s="35">
        <v>4</v>
      </c>
      <c r="P3434" s="17"/>
      <c r="Q3434" s="40">
        <v>1931.0345</v>
      </c>
      <c r="R3434" s="40">
        <v>483.51407999999998</v>
      </c>
      <c r="S3434" s="18">
        <f t="shared" si="372"/>
        <v>522.71487109541272</v>
      </c>
      <c r="T3434" s="18">
        <f t="shared" si="373"/>
        <v>1.1377124736431883</v>
      </c>
      <c r="U3434" s="18">
        <f t="shared" si="374"/>
        <v>1.0754598914565732</v>
      </c>
      <c r="V3434" s="30">
        <v>483.51459999999997</v>
      </c>
      <c r="X3434" s="3" t="s">
        <v>47</v>
      </c>
      <c r="Y3434" s="3" t="s">
        <v>47</v>
      </c>
      <c r="Z3434" s="3" t="s">
        <v>47</v>
      </c>
      <c r="AC3434" s="3" t="s">
        <v>52</v>
      </c>
      <c r="AG3434" s="3" t="s">
        <v>52</v>
      </c>
      <c r="AH3434" s="3" t="s">
        <v>48</v>
      </c>
      <c r="AI3434" s="3" t="s">
        <v>47</v>
      </c>
      <c r="AL3434" s="3" t="s">
        <v>52</v>
      </c>
      <c r="AU3434" s="3">
        <v>0</v>
      </c>
      <c r="AV3434" s="3">
        <v>4</v>
      </c>
      <c r="AW3434" s="3">
        <v>1</v>
      </c>
      <c r="AX3434" s="3">
        <v>4</v>
      </c>
      <c r="AY3434" s="3">
        <v>100</v>
      </c>
      <c r="AZ3434" s="6" t="str">
        <f t="shared" si="375"/>
        <v>2139.4</v>
      </c>
      <c r="BC3434" s="12" t="s">
        <v>8386</v>
      </c>
      <c r="BJ3434" s="12">
        <f t="shared" si="376"/>
        <v>0</v>
      </c>
      <c r="BK3434" s="12">
        <f t="shared" si="377"/>
        <v>0</v>
      </c>
      <c r="CQ3434" s="3" t="str">
        <f>CONCATENATE(baseURL!$A$1,baseURL!$B$1,baseURL!$C$1,".",C3434,".",L3434,".pkl&amp;seq=",BC3434)</f>
        <v>http://proteomics.broadinstitute.org/millscripts/viewfeed.pl?side=xl&amp;cycle=1&amp;fixedMods=iaaC&amp;file=msdataSM/iPRG2012_nd/cpick_in/iPRG2012_nd.2139.4.0.pkl&amp;seq=VDFNVPLDGKKLTSNQR</v>
      </c>
    </row>
    <row r="3435" spans="1:95" x14ac:dyDescent="0.2">
      <c r="A3435" s="3">
        <v>2497</v>
      </c>
      <c r="B3435" s="2" t="s">
        <v>8514</v>
      </c>
      <c r="C3435" s="2" t="s">
        <v>8515</v>
      </c>
      <c r="D3435" s="3">
        <v>9057</v>
      </c>
      <c r="E3435" s="3">
        <v>9048</v>
      </c>
      <c r="F3435" s="3">
        <v>44943</v>
      </c>
      <c r="G3435" s="3">
        <v>11187</v>
      </c>
      <c r="H3435" s="3">
        <v>34.491399999999999</v>
      </c>
      <c r="I3435" s="30">
        <v>582.33094000000006</v>
      </c>
      <c r="J3435" s="30">
        <v>582.33003180000003</v>
      </c>
      <c r="K3435" s="30">
        <v>9.1E-4</v>
      </c>
      <c r="L3435" s="3">
        <v>3</v>
      </c>
      <c r="M3435" s="3">
        <v>3</v>
      </c>
      <c r="N3435" s="10">
        <f t="shared" si="371"/>
        <v>1</v>
      </c>
      <c r="O3435" s="35">
        <v>3</v>
      </c>
      <c r="P3435" s="17"/>
      <c r="Q3435" s="40">
        <v>1744.9744700000001</v>
      </c>
      <c r="R3435" s="40">
        <v>582.32966999999996</v>
      </c>
      <c r="S3435" s="18">
        <f t="shared" si="372"/>
        <v>2.1808952308586247</v>
      </c>
      <c r="T3435" s="18">
        <f t="shared" si="373"/>
        <v>0.62129755480988913</v>
      </c>
      <c r="U3435" s="18">
        <f t="shared" si="374"/>
        <v>0.22324124410978763</v>
      </c>
      <c r="V3435" s="30">
        <v>582.32979999999998</v>
      </c>
      <c r="W3435" s="3" t="s">
        <v>47</v>
      </c>
      <c r="Z3435" s="3" t="s">
        <v>47</v>
      </c>
      <c r="AA3435" s="3" t="s">
        <v>47</v>
      </c>
      <c r="AB3435" s="12" t="s">
        <v>47</v>
      </c>
      <c r="AC3435" s="3" t="s">
        <v>47</v>
      </c>
      <c r="AE3435" s="3" t="s">
        <v>47</v>
      </c>
      <c r="AF3435" s="3" t="s">
        <v>48</v>
      </c>
      <c r="AG3435" s="3" t="s">
        <v>48</v>
      </c>
      <c r="AH3435" s="3" t="s">
        <v>47</v>
      </c>
      <c r="AK3435" s="3" t="s">
        <v>52</v>
      </c>
      <c r="AL3435" s="3" t="s">
        <v>48</v>
      </c>
      <c r="AU3435" s="3">
        <v>0</v>
      </c>
      <c r="AV3435" s="3">
        <v>7</v>
      </c>
      <c r="AW3435" s="3">
        <v>1</v>
      </c>
      <c r="AX3435" s="3">
        <v>7</v>
      </c>
      <c r="AY3435" s="3">
        <v>100</v>
      </c>
      <c r="AZ3435" s="6" t="str">
        <f t="shared" si="375"/>
        <v>2140.2</v>
      </c>
      <c r="BC3435" s="12" t="s">
        <v>8516</v>
      </c>
      <c r="BJ3435" s="12">
        <f t="shared" si="376"/>
        <v>0</v>
      </c>
      <c r="BK3435" s="12">
        <f t="shared" si="377"/>
        <v>0</v>
      </c>
      <c r="CQ3435" s="3" t="str">
        <f>CONCATENATE(baseURL!$A$1,baseURL!$B$1,baseURL!$C$1,".",C3435,".",L3435,".pkl&amp;seq=",BC3435)</f>
        <v>http://proteomics.broadinstitute.org/millscripts/viewfeed.pl?side=xl&amp;cycle=1&amp;fixedMods=iaaC&amp;file=msdataSM/iPRG2012_nd/cpick_in/iPRG2012_nd.2140.2.3.pkl&amp;seq=FLSPSGHKTFLVANVK</v>
      </c>
    </row>
    <row r="3436" spans="1:95" x14ac:dyDescent="0.2">
      <c r="A3436" s="3">
        <v>2062</v>
      </c>
      <c r="B3436" s="2" t="s">
        <v>8518</v>
      </c>
      <c r="C3436" s="2" t="s">
        <v>8508</v>
      </c>
      <c r="D3436" s="3">
        <v>9059</v>
      </c>
      <c r="E3436" s="3">
        <v>9050</v>
      </c>
      <c r="F3436" s="3">
        <v>44945</v>
      </c>
      <c r="G3436" s="3">
        <v>11189</v>
      </c>
      <c r="H3436" s="3">
        <v>34.496400000000001</v>
      </c>
      <c r="I3436" s="30">
        <v>602.65986999999996</v>
      </c>
      <c r="J3436" s="30">
        <v>602.65968099999998</v>
      </c>
      <c r="K3436" s="30">
        <v>1.9000000000000001E-4</v>
      </c>
      <c r="L3436" s="3">
        <v>3</v>
      </c>
      <c r="M3436" s="3">
        <v>3</v>
      </c>
      <c r="N3436" s="10">
        <f t="shared" si="371"/>
        <v>1</v>
      </c>
      <c r="O3436" s="35">
        <v>3</v>
      </c>
      <c r="P3436" s="17"/>
      <c r="Q3436" s="40">
        <v>1805.9578300000001</v>
      </c>
      <c r="R3436" s="40">
        <v>602.65746000000001</v>
      </c>
      <c r="S3436" s="18">
        <f t="shared" si="372"/>
        <v>3.9989548954404999</v>
      </c>
      <c r="T3436" s="18">
        <f t="shared" si="373"/>
        <v>3.6853439098939704</v>
      </c>
      <c r="U3436" s="18">
        <f t="shared" si="374"/>
        <v>3.3850074633862537</v>
      </c>
      <c r="V3436" s="30">
        <v>602.65949999999998</v>
      </c>
      <c r="W3436" s="3" t="s">
        <v>47</v>
      </c>
      <c r="X3436" s="3" t="s">
        <v>47</v>
      </c>
      <c r="Y3436" s="3" t="s">
        <v>47</v>
      </c>
      <c r="Z3436" s="3" t="s">
        <v>47</v>
      </c>
      <c r="AA3436" s="3" t="s">
        <v>48</v>
      </c>
      <c r="AB3436" s="12" t="s">
        <v>47</v>
      </c>
      <c r="AC3436" s="3" t="s">
        <v>47</v>
      </c>
      <c r="AD3436" s="3" t="s">
        <v>47</v>
      </c>
      <c r="AE3436" s="3" t="s">
        <v>47</v>
      </c>
      <c r="AF3436" s="3" t="s">
        <v>52</v>
      </c>
      <c r="AG3436" s="3" t="s">
        <v>47</v>
      </c>
      <c r="AH3436" s="3" t="s">
        <v>47</v>
      </c>
      <c r="AI3436" s="3" t="s">
        <v>47</v>
      </c>
      <c r="AJ3436" s="3" t="s">
        <v>47</v>
      </c>
      <c r="AM3436" s="3" t="s">
        <v>47</v>
      </c>
      <c r="AO3436" s="3" t="s">
        <v>47</v>
      </c>
      <c r="AQ3436" s="3" t="s">
        <v>47</v>
      </c>
      <c r="AU3436" s="3">
        <v>0</v>
      </c>
      <c r="AV3436" s="3">
        <v>15</v>
      </c>
      <c r="AW3436" s="3">
        <v>1</v>
      </c>
      <c r="AX3436" s="3">
        <v>15</v>
      </c>
      <c r="AY3436" s="3">
        <v>100</v>
      </c>
      <c r="AZ3436" s="6" t="str">
        <f t="shared" si="375"/>
        <v>2140.4</v>
      </c>
      <c r="BC3436" s="12" t="s">
        <v>8408</v>
      </c>
      <c r="BJ3436" s="12">
        <f t="shared" si="376"/>
        <v>0</v>
      </c>
      <c r="BK3436" s="12">
        <f t="shared" si="377"/>
        <v>0</v>
      </c>
      <c r="BP3436" s="3" t="s">
        <v>54</v>
      </c>
      <c r="BR3436" s="3" t="s">
        <v>54</v>
      </c>
      <c r="CQ3436" s="3" t="str">
        <f>CONCATENATE(baseURL!$A$1,baseURL!$B$1,baseURL!$C$1,".",C3436,".",L3436,".pkl&amp;seq=",BC3436,"&amp;varMods=Deamidated-N")</f>
        <v>http://proteomics.broadinstitute.org/millscripts/viewfeed.pl?side=xl&amp;cycle=1&amp;fixedMods=iaaC&amp;file=msdataSM/iPRG2012_nd/cpick_in/iPRG2012_nd.2140.4.3.pkl&amp;seq=YVRAnGTTVLVGMPAGAK&amp;varMods=Deamidated-N</v>
      </c>
    </row>
    <row r="3437" spans="1:95" x14ac:dyDescent="0.2">
      <c r="A3437" s="3">
        <v>6320</v>
      </c>
      <c r="B3437" s="2" t="s">
        <v>8519</v>
      </c>
      <c r="C3437" s="2" t="s">
        <v>8520</v>
      </c>
      <c r="D3437" s="3">
        <v>9062</v>
      </c>
      <c r="E3437" s="3">
        <v>9053</v>
      </c>
      <c r="F3437" s="3">
        <v>44948</v>
      </c>
      <c r="G3437" s="3">
        <v>11192</v>
      </c>
      <c r="H3437" s="3">
        <v>34.503900000000002</v>
      </c>
      <c r="I3437" s="30">
        <v>708.68723</v>
      </c>
      <c r="J3437" s="30">
        <v>708.68681160000006</v>
      </c>
      <c r="K3437" s="30">
        <v>4.2000000000000002E-4</v>
      </c>
      <c r="L3437" s="3">
        <v>3</v>
      </c>
      <c r="M3437" s="3">
        <v>3</v>
      </c>
      <c r="N3437" s="10">
        <f t="shared" si="371"/>
        <v>1</v>
      </c>
      <c r="O3437" s="35">
        <v>3</v>
      </c>
      <c r="P3437" s="17"/>
      <c r="Q3437" s="40">
        <v>2124.0455200000001</v>
      </c>
      <c r="R3437" s="40">
        <v>708.68669</v>
      </c>
      <c r="S3437" s="18">
        <f t="shared" si="372"/>
        <v>0.76197282610298933</v>
      </c>
      <c r="T3437" s="18">
        <f t="shared" si="373"/>
        <v>0.17158499203193359</v>
      </c>
      <c r="U3437" s="18">
        <f t="shared" si="374"/>
        <v>0.15521668672745972</v>
      </c>
      <c r="V3437" s="30">
        <v>708.68679999999995</v>
      </c>
      <c r="W3437" s="3" t="s">
        <v>47</v>
      </c>
      <c r="X3437" s="3" t="s">
        <v>47</v>
      </c>
      <c r="Y3437" s="3" t="s">
        <v>47</v>
      </c>
      <c r="Z3437" s="3" t="s">
        <v>47</v>
      </c>
      <c r="AA3437" s="3" t="s">
        <v>47</v>
      </c>
      <c r="AB3437" s="12" t="s">
        <v>47</v>
      </c>
      <c r="AC3437" s="3" t="s">
        <v>47</v>
      </c>
      <c r="AD3437" s="3" t="s">
        <v>47</v>
      </c>
      <c r="AE3437" s="3" t="s">
        <v>47</v>
      </c>
      <c r="AF3437" s="3" t="s">
        <v>47</v>
      </c>
      <c r="AG3437" s="3" t="s">
        <v>47</v>
      </c>
      <c r="AH3437" s="3" t="s">
        <v>47</v>
      </c>
      <c r="AI3437" s="3" t="s">
        <v>47</v>
      </c>
      <c r="AJ3437" s="3" t="s">
        <v>47</v>
      </c>
      <c r="AK3437" s="3" t="s">
        <v>52</v>
      </c>
      <c r="AL3437" s="3" t="s">
        <v>48</v>
      </c>
      <c r="AU3437" s="3">
        <v>0</v>
      </c>
      <c r="AV3437" s="3">
        <v>14</v>
      </c>
      <c r="AW3437" s="3">
        <v>1</v>
      </c>
      <c r="AX3437" s="3">
        <v>14</v>
      </c>
      <c r="AY3437" s="3">
        <v>100</v>
      </c>
      <c r="AZ3437" s="6" t="str">
        <f t="shared" si="375"/>
        <v>2140.7</v>
      </c>
      <c r="BC3437" s="12" t="s">
        <v>8185</v>
      </c>
      <c r="BJ3437" s="12">
        <f t="shared" si="376"/>
        <v>0</v>
      </c>
      <c r="BK3437" s="12">
        <f t="shared" si="377"/>
        <v>0</v>
      </c>
      <c r="CQ3437" s="3" t="str">
        <f>CONCATENATE(baseURL!$A$1,baseURL!$B$1,baseURL!$C$1,".",C3437,".",L3437,".pkl&amp;seq=",BC3437)</f>
        <v>http://proteomics.broadinstitute.org/millscripts/viewfeed.pl?side=xl&amp;cycle=1&amp;fixedMods=iaaC&amp;file=msdataSM/iPRG2012_nd/cpick_in/iPRG2012_nd.2140.7.3.pkl&amp;seq=SVYDSRGNPTVEVELTTEK</v>
      </c>
    </row>
    <row r="3438" spans="1:95" x14ac:dyDescent="0.2">
      <c r="A3438" s="3">
        <v>4545</v>
      </c>
      <c r="B3438" s="2" t="s">
        <v>8521</v>
      </c>
      <c r="C3438" s="2" t="s">
        <v>8522</v>
      </c>
      <c r="D3438" s="3">
        <v>9073</v>
      </c>
      <c r="E3438" s="3">
        <v>9064</v>
      </c>
      <c r="F3438" s="3">
        <v>44973</v>
      </c>
      <c r="G3438" s="3">
        <v>11204</v>
      </c>
      <c r="H3438" s="3">
        <v>34.521500000000003</v>
      </c>
      <c r="I3438" s="30">
        <v>682.68284000000006</v>
      </c>
      <c r="J3438" s="30">
        <v>682.6819319</v>
      </c>
      <c r="K3438" s="30">
        <v>9.1E-4</v>
      </c>
      <c r="L3438" s="3">
        <v>3</v>
      </c>
      <c r="M3438" s="3">
        <v>3</v>
      </c>
      <c r="N3438" s="10">
        <f t="shared" si="371"/>
        <v>1</v>
      </c>
      <c r="O3438" s="35">
        <v>3</v>
      </c>
      <c r="P3438" s="17"/>
      <c r="Q3438" s="40">
        <v>2046.02908</v>
      </c>
      <c r="R3438" s="40">
        <v>682.68120999999996</v>
      </c>
      <c r="S3438" s="18">
        <f t="shared" si="372"/>
        <v>2.3876444469462674</v>
      </c>
      <c r="T3438" s="18">
        <f t="shared" si="373"/>
        <v>1.0574481755993741</v>
      </c>
      <c r="U3438" s="18">
        <f t="shared" si="374"/>
        <v>0.86423940097651453</v>
      </c>
      <c r="V3438" s="30">
        <v>682.68179999999995</v>
      </c>
      <c r="W3438" s="3" t="s">
        <v>47</v>
      </c>
      <c r="X3438" s="3" t="s">
        <v>47</v>
      </c>
      <c r="Y3438" s="3" t="s">
        <v>47</v>
      </c>
      <c r="Z3438" s="3" t="s">
        <v>47</v>
      </c>
      <c r="AA3438" s="3" t="s">
        <v>47</v>
      </c>
      <c r="AB3438" s="12" t="s">
        <v>47</v>
      </c>
      <c r="AC3438" s="3" t="s">
        <v>47</v>
      </c>
      <c r="AD3438" s="3" t="s">
        <v>47</v>
      </c>
      <c r="AE3438" s="3" t="s">
        <v>47</v>
      </c>
      <c r="AF3438" s="3" t="s">
        <v>47</v>
      </c>
      <c r="AG3438" s="3" t="s">
        <v>47</v>
      </c>
      <c r="AH3438" s="3" t="s">
        <v>47</v>
      </c>
      <c r="AI3438" s="3" t="s">
        <v>48</v>
      </c>
      <c r="AL3438" s="3" t="s">
        <v>48</v>
      </c>
      <c r="AM3438" s="3" t="s">
        <v>47</v>
      </c>
      <c r="AU3438" s="3">
        <v>0</v>
      </c>
      <c r="AV3438" s="3">
        <v>13</v>
      </c>
      <c r="AW3438" s="3">
        <v>1</v>
      </c>
      <c r="AX3438" s="3">
        <v>13</v>
      </c>
      <c r="AY3438" s="3">
        <v>100</v>
      </c>
      <c r="AZ3438" s="6" t="str">
        <f t="shared" si="375"/>
        <v>2141.11</v>
      </c>
      <c r="BC3438" s="12" t="s">
        <v>8523</v>
      </c>
      <c r="BJ3438" s="12">
        <f t="shared" si="376"/>
        <v>0</v>
      </c>
      <c r="BK3438" s="12">
        <f t="shared" si="377"/>
        <v>0</v>
      </c>
      <c r="CQ3438" s="3" t="str">
        <f>CONCATENATE(baseURL!$A$1,baseURL!$B$1,baseURL!$C$1,".",C3438,".",L3438,".pkl&amp;seq=",BC3438)</f>
        <v>http://proteomics.broadinstitute.org/millscripts/viewfeed.pl?side=xl&amp;cycle=1&amp;fixedMods=iaaC&amp;file=msdataSM/iPRG2012_nd/cpick_in/iPRG2012_nd.2141.11.3.pkl&amp;seq=TKVYYFQGGNNELGTAVGK</v>
      </c>
    </row>
    <row r="3439" spans="1:95" x14ac:dyDescent="0.2">
      <c r="A3439" s="3">
        <v>4953</v>
      </c>
      <c r="B3439" s="2" t="s">
        <v>8524</v>
      </c>
      <c r="C3439" s="2" t="s">
        <v>8525</v>
      </c>
      <c r="D3439" s="3">
        <v>9078</v>
      </c>
      <c r="E3439" s="3">
        <v>9069</v>
      </c>
      <c r="F3439" s="3">
        <v>44984</v>
      </c>
      <c r="G3439" s="3">
        <v>11210</v>
      </c>
      <c r="H3439" s="3">
        <v>34.537199999999999</v>
      </c>
      <c r="I3439" s="30">
        <v>482.23860999999999</v>
      </c>
      <c r="J3439" s="30">
        <v>482.23859190000002</v>
      </c>
      <c r="K3439" s="30">
        <v>2.0000000000000002E-5</v>
      </c>
      <c r="L3439" s="3">
        <v>3</v>
      </c>
      <c r="M3439" s="3">
        <v>3</v>
      </c>
      <c r="N3439" s="10">
        <f t="shared" si="371"/>
        <v>1</v>
      </c>
      <c r="O3439" s="35">
        <v>3</v>
      </c>
      <c r="P3439" s="17"/>
      <c r="Q3439" s="40">
        <v>1444.7001600000001</v>
      </c>
      <c r="R3439" s="40">
        <v>482.23824000000002</v>
      </c>
      <c r="S3439" s="18">
        <f t="shared" si="372"/>
        <v>0.76725562032437433</v>
      </c>
      <c r="T3439" s="18">
        <f t="shared" si="373"/>
        <v>0.72972230488875212</v>
      </c>
      <c r="U3439" s="18">
        <f t="shared" si="374"/>
        <v>-8.2946553580438884E-2</v>
      </c>
      <c r="V3439" s="30">
        <v>482.23820000000001</v>
      </c>
      <c r="W3439" s="3" t="s">
        <v>47</v>
      </c>
      <c r="X3439" s="3" t="s">
        <v>47</v>
      </c>
      <c r="Y3439" s="3" t="s">
        <v>47</v>
      </c>
      <c r="Z3439" s="3" t="s">
        <v>47</v>
      </c>
      <c r="AA3439" s="3" t="s">
        <v>48</v>
      </c>
      <c r="AB3439" s="12" t="s">
        <v>47</v>
      </c>
      <c r="AC3439" s="3" t="s">
        <v>47</v>
      </c>
      <c r="AD3439" s="3" t="s">
        <v>47</v>
      </c>
      <c r="AE3439" s="3" t="s">
        <v>47</v>
      </c>
      <c r="AF3439" s="3" t="s">
        <v>47</v>
      </c>
      <c r="AG3439" s="3" t="s">
        <v>47</v>
      </c>
      <c r="AH3439" s="3" t="s">
        <v>47</v>
      </c>
      <c r="AI3439" s="3" t="s">
        <v>47</v>
      </c>
      <c r="AJ3439" s="3" t="s">
        <v>47</v>
      </c>
      <c r="AK3439" s="3" t="s">
        <v>47</v>
      </c>
      <c r="AL3439" s="3" t="s">
        <v>47</v>
      </c>
      <c r="AM3439" s="3" t="s">
        <v>47</v>
      </c>
      <c r="AN3439" s="3" t="s">
        <v>47</v>
      </c>
      <c r="AU3439" s="3">
        <v>0</v>
      </c>
      <c r="AV3439" s="3">
        <v>17</v>
      </c>
      <c r="AW3439" s="3">
        <v>1</v>
      </c>
      <c r="AX3439" s="3">
        <v>17</v>
      </c>
      <c r="AY3439" s="3">
        <v>100</v>
      </c>
      <c r="AZ3439" s="6" t="str">
        <f t="shared" si="375"/>
        <v>2142.1</v>
      </c>
      <c r="BC3439" s="12" t="s">
        <v>8423</v>
      </c>
      <c r="BJ3439" s="12">
        <f t="shared" si="376"/>
        <v>0</v>
      </c>
      <c r="BK3439" s="12">
        <f t="shared" si="377"/>
        <v>0</v>
      </c>
      <c r="CQ3439" s="3" t="str">
        <f>CONCATENATE(baseURL!$A$1,baseURL!$B$1,baseURL!$C$1,".",C3439,".",L3439,".pkl&amp;seq=",BC3439)</f>
        <v>http://proteomics.broadinstitute.org/millscripts/viewfeed.pl?side=xl&amp;cycle=1&amp;fixedMods=iaaC&amp;file=msdataSM/iPRG2012_nd/cpick_in/iPRG2012_nd.2142.1.3.pkl&amp;seq=AHSSMVGFDLPQR</v>
      </c>
    </row>
    <row r="3440" spans="1:95" x14ac:dyDescent="0.2">
      <c r="A3440" s="3">
        <v>3064</v>
      </c>
      <c r="B3440" s="2" t="s">
        <v>8526</v>
      </c>
      <c r="C3440" s="2" t="s">
        <v>8527</v>
      </c>
      <c r="D3440" s="3">
        <v>9081</v>
      </c>
      <c r="E3440" s="3">
        <v>9072</v>
      </c>
      <c r="F3440" s="3">
        <v>44987</v>
      </c>
      <c r="G3440" s="3">
        <v>11213</v>
      </c>
      <c r="H3440" s="3">
        <v>34.542200000000001</v>
      </c>
      <c r="I3440" s="30">
        <v>618.31119999999999</v>
      </c>
      <c r="J3440" s="30">
        <v>618.82413250000002</v>
      </c>
      <c r="K3440" s="30">
        <v>-0.51293</v>
      </c>
      <c r="L3440" s="3">
        <v>0</v>
      </c>
      <c r="M3440" s="3">
        <v>2</v>
      </c>
      <c r="N3440" s="10">
        <f t="shared" si="371"/>
        <v>1</v>
      </c>
      <c r="O3440" s="35">
        <v>2</v>
      </c>
      <c r="P3440" s="17"/>
      <c r="Q3440" s="40">
        <v>1236.6470400000001</v>
      </c>
      <c r="R3440" s="40">
        <v>618.82716000000005</v>
      </c>
      <c r="S3440" s="18">
        <f t="shared" si="372"/>
        <v>-833.77077373278769</v>
      </c>
      <c r="T3440" s="18">
        <f t="shared" si="373"/>
        <v>-4.8923192059478424</v>
      </c>
      <c r="U3440" s="18">
        <f t="shared" si="374"/>
        <v>-4.7832418991274555</v>
      </c>
      <c r="V3440" s="30">
        <v>618.82420000000002</v>
      </c>
      <c r="X3440" s="3" t="s">
        <v>47</v>
      </c>
      <c r="Y3440" s="3" t="s">
        <v>47</v>
      </c>
      <c r="Z3440" s="3" t="s">
        <v>47</v>
      </c>
      <c r="AA3440" s="3" t="s">
        <v>47</v>
      </c>
      <c r="AB3440" s="12" t="s">
        <v>47</v>
      </c>
      <c r="AC3440" s="3" t="s">
        <v>47</v>
      </c>
      <c r="AF3440" s="3" t="s">
        <v>47</v>
      </c>
      <c r="AH3440" s="3" t="s">
        <v>47</v>
      </c>
      <c r="AI3440" s="3" t="s">
        <v>48</v>
      </c>
      <c r="AL3440" s="3" t="s">
        <v>48</v>
      </c>
      <c r="AM3440" s="3" t="s">
        <v>47</v>
      </c>
      <c r="AU3440" s="3">
        <v>0</v>
      </c>
      <c r="AV3440" s="3">
        <v>9</v>
      </c>
      <c r="AW3440" s="3">
        <v>1</v>
      </c>
      <c r="AX3440" s="3">
        <v>9</v>
      </c>
      <c r="AY3440" s="3">
        <v>100</v>
      </c>
      <c r="AZ3440" s="6" t="str">
        <f t="shared" si="375"/>
        <v>2142.4</v>
      </c>
      <c r="BC3440" s="12" t="s">
        <v>8490</v>
      </c>
      <c r="BJ3440" s="12">
        <f t="shared" si="376"/>
        <v>0</v>
      </c>
      <c r="BK3440" s="12">
        <f t="shared" si="377"/>
        <v>0</v>
      </c>
      <c r="CQ3440" s="3" t="str">
        <f>CONCATENATE(baseURL!$A$1,baseURL!$B$1,baseURL!$C$1,".",C3440,".",L3440,".pkl&amp;seq=",BC3440)</f>
        <v>http://proteomics.broadinstitute.org/millscripts/viewfeed.pl?side=xl&amp;cycle=1&amp;fixedMods=iaaC&amp;file=msdataSM/iPRG2012_nd/cpick_in/iPRG2012_nd.2142.4.0.pkl&amp;seq=LAAEDYLGSAVK</v>
      </c>
    </row>
    <row r="3441" spans="1:95" x14ac:dyDescent="0.2">
      <c r="A3441" s="3">
        <v>6490</v>
      </c>
      <c r="B3441" s="2" t="s">
        <v>8528</v>
      </c>
      <c r="C3441" s="2" t="s">
        <v>8529</v>
      </c>
      <c r="D3441" s="3">
        <v>9082</v>
      </c>
      <c r="E3441" s="3">
        <v>9073</v>
      </c>
      <c r="F3441" s="3">
        <v>44988</v>
      </c>
      <c r="G3441" s="3">
        <v>11214</v>
      </c>
      <c r="H3441" s="3">
        <v>34.544699999999999</v>
      </c>
      <c r="I3441" s="30">
        <v>641.83511999999996</v>
      </c>
      <c r="J3441" s="30">
        <v>641.83588069999996</v>
      </c>
      <c r="K3441" s="30">
        <v>-7.6000000000000004E-4</v>
      </c>
      <c r="L3441" s="3">
        <v>2</v>
      </c>
      <c r="M3441" s="3">
        <v>2</v>
      </c>
      <c r="N3441" s="10">
        <f t="shared" si="371"/>
        <v>1</v>
      </c>
      <c r="O3441" s="35">
        <v>2</v>
      </c>
      <c r="P3441" s="17"/>
      <c r="Q3441" s="40">
        <v>1282.6637599999999</v>
      </c>
      <c r="R3441" s="40">
        <v>641.83551999999997</v>
      </c>
      <c r="S3441" s="18">
        <f t="shared" si="372"/>
        <v>-0.62321262620878104</v>
      </c>
      <c r="T3441" s="18">
        <f t="shared" si="373"/>
        <v>0.56198198564555302</v>
      </c>
      <c r="U3441" s="18">
        <f t="shared" si="374"/>
        <v>0.12464252527718175</v>
      </c>
      <c r="V3441" s="30">
        <v>641.8356</v>
      </c>
      <c r="W3441" s="3" t="s">
        <v>47</v>
      </c>
      <c r="X3441" s="3" t="s">
        <v>47</v>
      </c>
      <c r="Y3441" s="3" t="s">
        <v>47</v>
      </c>
      <c r="Z3441" s="3" t="s">
        <v>47</v>
      </c>
      <c r="AA3441" s="3" t="s">
        <v>48</v>
      </c>
      <c r="AB3441" s="12" t="s">
        <v>47</v>
      </c>
      <c r="AC3441" s="3" t="s">
        <v>47</v>
      </c>
      <c r="AD3441" s="3" t="s">
        <v>47</v>
      </c>
      <c r="AE3441" s="3" t="s">
        <v>47</v>
      </c>
      <c r="AF3441" s="3" t="s">
        <v>47</v>
      </c>
      <c r="AG3441" s="3" t="s">
        <v>47</v>
      </c>
      <c r="AH3441" s="3" t="s">
        <v>47</v>
      </c>
      <c r="AI3441" s="3" t="s">
        <v>47</v>
      </c>
      <c r="AJ3441" s="3" t="s">
        <v>47</v>
      </c>
      <c r="AK3441" s="3" t="s">
        <v>47</v>
      </c>
      <c r="AL3441" s="3" t="s">
        <v>47</v>
      </c>
      <c r="AU3441" s="3">
        <v>0</v>
      </c>
      <c r="AV3441" s="3">
        <v>15</v>
      </c>
      <c r="AW3441" s="3">
        <v>1</v>
      </c>
      <c r="AX3441" s="3">
        <v>15</v>
      </c>
      <c r="AY3441" s="3">
        <v>100</v>
      </c>
      <c r="AZ3441" s="6" t="str">
        <f t="shared" si="375"/>
        <v>2142.5</v>
      </c>
      <c r="BC3441" s="12" t="s">
        <v>8431</v>
      </c>
      <c r="BJ3441" s="12">
        <f t="shared" si="376"/>
        <v>0</v>
      </c>
      <c r="BK3441" s="12">
        <f t="shared" si="377"/>
        <v>0</v>
      </c>
      <c r="CQ3441" s="3" t="str">
        <f>CONCATENATE(baseURL!$A$1,baseURL!$B$1,baseURL!$C$1,".",C3441,".",L3441,".pkl&amp;seq=",BC3441)</f>
        <v>http://proteomics.broadinstitute.org/millscripts/viewfeed.pl?side=xl&amp;cycle=1&amp;fixedMods=iaaC&amp;file=msdataSM/iPRG2012_nd/cpick_in/iPRG2012_nd.2142.5.2.pkl&amp;seq=SLETFRTTNTL</v>
      </c>
    </row>
    <row r="3442" spans="1:95" x14ac:dyDescent="0.2">
      <c r="A3442" s="3">
        <v>4954</v>
      </c>
      <c r="B3442" s="2" t="s">
        <v>8530</v>
      </c>
      <c r="C3442" s="2" t="s">
        <v>8531</v>
      </c>
      <c r="D3442" s="3">
        <v>9084</v>
      </c>
      <c r="E3442" s="3">
        <v>9075</v>
      </c>
      <c r="F3442" s="3">
        <v>44990</v>
      </c>
      <c r="G3442" s="3">
        <v>11216</v>
      </c>
      <c r="H3442" s="3">
        <v>34.549700000000001</v>
      </c>
      <c r="I3442" s="30">
        <v>719.85217</v>
      </c>
      <c r="J3442" s="30">
        <v>719.85090339999999</v>
      </c>
      <c r="K3442" s="30">
        <v>1.2700000000000001E-3</v>
      </c>
      <c r="L3442" s="3">
        <v>2</v>
      </c>
      <c r="M3442" s="3">
        <v>2</v>
      </c>
      <c r="N3442" s="10">
        <f t="shared" si="371"/>
        <v>1</v>
      </c>
      <c r="O3442" s="35">
        <v>2</v>
      </c>
      <c r="P3442" s="17"/>
      <c r="Q3442" s="40">
        <v>1438.6961200000001</v>
      </c>
      <c r="R3442" s="40">
        <v>719.85170000000005</v>
      </c>
      <c r="S3442" s="18">
        <f t="shared" si="372"/>
        <v>0.65291225949766096</v>
      </c>
      <c r="T3442" s="18">
        <f t="shared" si="373"/>
        <v>-1.1066168212951066</v>
      </c>
      <c r="U3442" s="18">
        <f t="shared" si="374"/>
        <v>-0.83350501231956708</v>
      </c>
      <c r="V3442" s="30">
        <v>719.85109999999997</v>
      </c>
      <c r="W3442" s="3" t="s">
        <v>47</v>
      </c>
      <c r="X3442" s="3" t="s">
        <v>47</v>
      </c>
      <c r="Y3442" s="3" t="s">
        <v>47</v>
      </c>
      <c r="Z3442" s="3" t="s">
        <v>47</v>
      </c>
      <c r="AA3442" s="3" t="s">
        <v>48</v>
      </c>
      <c r="AB3442" s="12" t="s">
        <v>47</v>
      </c>
      <c r="AC3442" s="3" t="s">
        <v>47</v>
      </c>
      <c r="AD3442" s="3" t="s">
        <v>47</v>
      </c>
      <c r="AE3442" s="3" t="s">
        <v>47</v>
      </c>
      <c r="AF3442" s="3" t="s">
        <v>47</v>
      </c>
      <c r="AG3442" s="3" t="s">
        <v>47</v>
      </c>
      <c r="AH3442" s="3" t="s">
        <v>47</v>
      </c>
      <c r="AI3442" s="3" t="s">
        <v>47</v>
      </c>
      <c r="AJ3442" s="3" t="s">
        <v>47</v>
      </c>
      <c r="AK3442" s="3" t="s">
        <v>47</v>
      </c>
      <c r="AL3442" s="3" t="s">
        <v>47</v>
      </c>
      <c r="AM3442" s="3" t="s">
        <v>47</v>
      </c>
      <c r="AN3442" s="3" t="s">
        <v>47</v>
      </c>
      <c r="AU3442" s="3">
        <v>0</v>
      </c>
      <c r="AV3442" s="3">
        <v>17</v>
      </c>
      <c r="AW3442" s="3">
        <v>1</v>
      </c>
      <c r="AX3442" s="3">
        <v>17</v>
      </c>
      <c r="AY3442" s="3">
        <v>100</v>
      </c>
      <c r="AZ3442" s="6" t="str">
        <f t="shared" si="375"/>
        <v>2142.7</v>
      </c>
      <c r="BC3442" s="12" t="s">
        <v>8418</v>
      </c>
      <c r="BJ3442" s="12">
        <f t="shared" si="376"/>
        <v>0</v>
      </c>
      <c r="BK3442" s="12">
        <f t="shared" si="377"/>
        <v>0</v>
      </c>
      <c r="CQ3442" s="3" t="str">
        <f>CONCATENATE(baseURL!$A$1,baseURL!$B$1,baseURL!$C$1,".",C3442,".",L3442,".pkl&amp;seq=",BC3442)</f>
        <v>http://proteomics.broadinstitute.org/millscripts/viewfeed.pl?side=xl&amp;cycle=1&amp;fixedMods=iaaC&amp;file=msdataSM/iPRG2012_nd/cpick_in/iPRG2012_nd.2142.7.2.pkl&amp;seq=LWDVATGETYQR</v>
      </c>
    </row>
    <row r="3443" spans="1:95" x14ac:dyDescent="0.2">
      <c r="A3443" s="3">
        <v>1297</v>
      </c>
      <c r="B3443" s="2" t="s">
        <v>8532</v>
      </c>
      <c r="C3443" s="2" t="s">
        <v>8533</v>
      </c>
      <c r="D3443" s="3">
        <v>9088</v>
      </c>
      <c r="E3443" s="3">
        <v>9079</v>
      </c>
      <c r="F3443" s="3">
        <v>45007</v>
      </c>
      <c r="G3443" s="3">
        <v>11221</v>
      </c>
      <c r="H3443" s="3">
        <v>34.562199999999997</v>
      </c>
      <c r="I3443" s="30">
        <v>472.76954000000001</v>
      </c>
      <c r="J3443" s="30">
        <v>472.76896219999998</v>
      </c>
      <c r="K3443" s="30">
        <v>5.8E-4</v>
      </c>
      <c r="L3443" s="3">
        <v>2</v>
      </c>
      <c r="M3443" s="3">
        <v>2</v>
      </c>
      <c r="N3443" s="10">
        <f t="shared" si="371"/>
        <v>1</v>
      </c>
      <c r="O3443" s="35">
        <v>2</v>
      </c>
      <c r="P3443" s="17"/>
      <c r="Q3443" s="40">
        <v>944.53123000000005</v>
      </c>
      <c r="R3443" s="40">
        <v>472.76925</v>
      </c>
      <c r="S3443" s="18">
        <f t="shared" si="372"/>
        <v>0.6134070691077832</v>
      </c>
      <c r="T3443" s="18">
        <f t="shared" si="373"/>
        <v>-0.60875363620562883</v>
      </c>
      <c r="U3443" s="18">
        <f t="shared" si="374"/>
        <v>-0.52879919748183346</v>
      </c>
      <c r="V3443" s="30">
        <v>472.76900000000001</v>
      </c>
      <c r="X3443" s="3" t="s">
        <v>47</v>
      </c>
      <c r="Y3443" s="3" t="s">
        <v>47</v>
      </c>
      <c r="Z3443" s="3" t="s">
        <v>47</v>
      </c>
      <c r="AA3443" s="3" t="s">
        <v>47</v>
      </c>
      <c r="AE3443" s="3" t="s">
        <v>48</v>
      </c>
      <c r="AF3443" s="3" t="s">
        <v>48</v>
      </c>
      <c r="AH3443" s="3" t="s">
        <v>47</v>
      </c>
      <c r="AI3443" s="3" t="s">
        <v>47</v>
      </c>
      <c r="AL3443" s="3" t="s">
        <v>48</v>
      </c>
      <c r="AN3443" s="3" t="s">
        <v>47</v>
      </c>
      <c r="AU3443" s="3">
        <v>0</v>
      </c>
      <c r="AV3443" s="3">
        <v>7</v>
      </c>
      <c r="AW3443" s="3">
        <v>1</v>
      </c>
      <c r="AX3443" s="3">
        <v>7</v>
      </c>
      <c r="AY3443" s="3">
        <v>100</v>
      </c>
      <c r="AZ3443" s="6" t="str">
        <f t="shared" si="375"/>
        <v>2143.3</v>
      </c>
      <c r="BC3443" s="12" t="s">
        <v>8534</v>
      </c>
      <c r="BJ3443" s="12">
        <f t="shared" si="376"/>
        <v>0</v>
      </c>
      <c r="BK3443" s="12">
        <f t="shared" si="377"/>
        <v>0</v>
      </c>
      <c r="CQ3443" s="3" t="str">
        <f>CONCATENATE(baseURL!$A$1,baseURL!$B$1,baseURL!$C$1,".",C3443,".",L3443,".pkl&amp;seq=",BC3443)</f>
        <v>http://proteomics.broadinstitute.org/millscripts/viewfeed.pl?side=xl&amp;cycle=1&amp;fixedMods=iaaC&amp;file=msdataSM/iPRG2012_nd/cpick_in/iPRG2012_nd.2143.3.2.pkl&amp;seq=AGLQFPVGR</v>
      </c>
    </row>
    <row r="3444" spans="1:95" x14ac:dyDescent="0.2">
      <c r="A3444" s="3">
        <v>7688</v>
      </c>
      <c r="B3444" s="2" t="s">
        <v>8535</v>
      </c>
      <c r="C3444" s="2" t="s">
        <v>8536</v>
      </c>
      <c r="D3444" s="3">
        <v>9089</v>
      </c>
      <c r="E3444" s="3">
        <v>9080</v>
      </c>
      <c r="F3444" s="3">
        <v>45008</v>
      </c>
      <c r="G3444" s="3">
        <v>11222</v>
      </c>
      <c r="H3444" s="3">
        <v>34.563000000000002</v>
      </c>
      <c r="I3444" s="30">
        <v>475.23349000000002</v>
      </c>
      <c r="J3444" s="30">
        <v>475.23127010000002</v>
      </c>
      <c r="K3444" s="30">
        <v>2.2200000000000002E-3</v>
      </c>
      <c r="L3444" s="3">
        <v>4</v>
      </c>
      <c r="M3444" s="3">
        <v>4</v>
      </c>
      <c r="N3444" s="10">
        <f t="shared" si="371"/>
        <v>1</v>
      </c>
      <c r="O3444" s="35">
        <v>4</v>
      </c>
      <c r="Q3444" s="40">
        <v>1897.90138</v>
      </c>
      <c r="R3444" s="40">
        <v>475.23079999999999</v>
      </c>
      <c r="S3444" s="18">
        <f t="shared" si="372"/>
        <v>5.6604075325707282</v>
      </c>
      <c r="T3444" s="18">
        <f t="shared" si="373"/>
        <v>0.98920356178421254</v>
      </c>
      <c r="U3444" s="18">
        <f t="shared" si="374"/>
        <v>0.42084814369489376</v>
      </c>
      <c r="V3444" s="30">
        <v>475.23099999999999</v>
      </c>
      <c r="W3444" s="3" t="s">
        <v>47</v>
      </c>
      <c r="X3444" s="3" t="s">
        <v>47</v>
      </c>
      <c r="Y3444" s="3" t="s">
        <v>47</v>
      </c>
      <c r="AA3444" s="3" t="s">
        <v>47</v>
      </c>
      <c r="AB3444" s="12" t="s">
        <v>52</v>
      </c>
      <c r="AC3444" s="3" t="s">
        <v>65</v>
      </c>
      <c r="AD3444" s="3" t="s">
        <v>47</v>
      </c>
      <c r="AG3444" s="3" t="s">
        <v>52</v>
      </c>
      <c r="AH3444" s="3" t="s">
        <v>47</v>
      </c>
      <c r="AI3444" s="3" t="s">
        <v>52</v>
      </c>
      <c r="AK3444" s="3" t="s">
        <v>47</v>
      </c>
      <c r="AL3444" s="3" t="s">
        <v>52</v>
      </c>
      <c r="AO3444" s="3" t="s">
        <v>47</v>
      </c>
      <c r="AU3444" s="3">
        <v>1</v>
      </c>
      <c r="AV3444" s="3">
        <v>8</v>
      </c>
      <c r="AW3444" s="3">
        <v>2</v>
      </c>
      <c r="AX3444" s="3">
        <v>7</v>
      </c>
      <c r="AY3444" s="3">
        <v>87.5</v>
      </c>
      <c r="AZ3444" s="6" t="str">
        <f t="shared" si="375"/>
        <v>2143.4</v>
      </c>
      <c r="BC3444" s="12" t="s">
        <v>8537</v>
      </c>
      <c r="BI3444" s="12" t="s">
        <v>594</v>
      </c>
      <c r="BJ3444" s="12">
        <f t="shared" si="376"/>
        <v>0</v>
      </c>
      <c r="BK3444" s="12">
        <f t="shared" si="377"/>
        <v>1</v>
      </c>
      <c r="BR3444" s="3" t="s">
        <v>594</v>
      </c>
      <c r="BY3444" s="3" t="s">
        <v>8538</v>
      </c>
      <c r="BZ3444" s="3" t="s">
        <v>8539</v>
      </c>
      <c r="CQ3444" s="3" t="str">
        <f>CONCATENATE(baseURL!$A$1,baseURL!$B$1,baseURL!$C$1,".",C3444,".",L3444,".pkl&amp;seq=",BC3444,"&amp;varMods=ReducedCys-C")</f>
        <v>http://proteomics.broadinstitute.org/millscripts/viewfeed.pl?side=xl&amp;cycle=1&amp;fixedMods=iaaC&amp;file=msdataSM/iPRG2012_nd/cpick_in/iPRG2012_nd.2143.4.4.pkl&amp;seq=ALcTGEKGFGYAGSPFHR&amp;varMods=ReducedCys-C</v>
      </c>
    </row>
    <row r="3445" spans="1:95" x14ac:dyDescent="0.2">
      <c r="A3445" s="3">
        <v>3618</v>
      </c>
      <c r="B3445" s="2" t="s">
        <v>8540</v>
      </c>
      <c r="C3445" s="2" t="s">
        <v>8541</v>
      </c>
      <c r="D3445" s="3">
        <v>9103</v>
      </c>
      <c r="E3445" s="3">
        <v>9094</v>
      </c>
      <c r="F3445" s="3">
        <v>45026</v>
      </c>
      <c r="G3445" s="3">
        <v>11237</v>
      </c>
      <c r="H3445" s="3">
        <v>34.585500000000003</v>
      </c>
      <c r="I3445" s="30">
        <v>443.76591999999999</v>
      </c>
      <c r="J3445" s="30">
        <v>443.76637449999998</v>
      </c>
      <c r="K3445" s="30">
        <v>-4.4999999999999999E-4</v>
      </c>
      <c r="L3445" s="3">
        <v>2</v>
      </c>
      <c r="M3445" s="3">
        <v>2</v>
      </c>
      <c r="N3445" s="10">
        <f t="shared" si="371"/>
        <v>1</v>
      </c>
      <c r="O3445" s="35">
        <v>2</v>
      </c>
      <c r="P3445" s="17"/>
      <c r="Q3445" s="40">
        <v>886.52440999999999</v>
      </c>
      <c r="R3445" s="40">
        <v>443.76584000000003</v>
      </c>
      <c r="S3445" s="18">
        <f t="shared" si="372"/>
        <v>0.18027525500509384</v>
      </c>
      <c r="T3445" s="18">
        <f t="shared" si="373"/>
        <v>1.204464047881459</v>
      </c>
      <c r="U3445" s="18">
        <f t="shared" si="374"/>
        <v>0.58589457892667152</v>
      </c>
      <c r="V3445" s="30">
        <v>443.76609999999999</v>
      </c>
      <c r="W3445" s="3" t="s">
        <v>47</v>
      </c>
      <c r="X3445" s="3" t="s">
        <v>47</v>
      </c>
      <c r="Y3445" s="3" t="s">
        <v>47</v>
      </c>
      <c r="Z3445" s="3" t="s">
        <v>47</v>
      </c>
      <c r="AA3445" s="3" t="s">
        <v>47</v>
      </c>
      <c r="AB3445" s="12" t="s">
        <v>47</v>
      </c>
      <c r="AC3445" s="3" t="s">
        <v>47</v>
      </c>
      <c r="AE3445" s="3" t="s">
        <v>48</v>
      </c>
      <c r="AF3445" s="3" t="s">
        <v>48</v>
      </c>
      <c r="AH3445" s="3" t="s">
        <v>47</v>
      </c>
      <c r="AI3445" s="3" t="s">
        <v>48</v>
      </c>
      <c r="AJ3445" s="3" t="s">
        <v>47</v>
      </c>
      <c r="AK3445" s="3" t="s">
        <v>52</v>
      </c>
      <c r="AL3445" s="3" t="s">
        <v>48</v>
      </c>
      <c r="AU3445" s="3">
        <v>0</v>
      </c>
      <c r="AV3445" s="3">
        <v>9</v>
      </c>
      <c r="AW3445" s="3">
        <v>1</v>
      </c>
      <c r="AX3445" s="3">
        <v>9</v>
      </c>
      <c r="AY3445" s="3">
        <v>100</v>
      </c>
      <c r="AZ3445" s="6" t="str">
        <f t="shared" si="375"/>
        <v>2144.1</v>
      </c>
      <c r="BC3445" s="12" t="s">
        <v>8542</v>
      </c>
      <c r="BJ3445" s="12">
        <f t="shared" si="376"/>
        <v>0</v>
      </c>
      <c r="BK3445" s="12">
        <f t="shared" si="377"/>
        <v>0</v>
      </c>
      <c r="CQ3445" s="3" t="str">
        <f>CONCATENATE(baseURL!$A$1,baseURL!$B$1,baseURL!$C$1,".",C3445,".",L3445,".pkl&amp;seq=",BC3445)</f>
        <v>http://proteomics.broadinstitute.org/millscripts/viewfeed.pl?side=xl&amp;cycle=1&amp;fixedMods=iaaC&amp;file=msdataSM/iPRG2012_nd/cpick_in/iPRG2012_nd.2144.1.2.pkl&amp;seq=ALLDEVVK</v>
      </c>
    </row>
    <row r="3446" spans="1:95" x14ac:dyDescent="0.2">
      <c r="A3446" s="3">
        <v>7660</v>
      </c>
      <c r="B3446" s="2" t="s">
        <v>8543</v>
      </c>
      <c r="C3446" s="2" t="s">
        <v>8535</v>
      </c>
      <c r="D3446" s="3">
        <v>9107</v>
      </c>
      <c r="E3446" s="3">
        <v>9098</v>
      </c>
      <c r="F3446" s="3">
        <v>45030</v>
      </c>
      <c r="G3446" s="3">
        <v>11241</v>
      </c>
      <c r="H3446" s="3">
        <v>34.593000000000004</v>
      </c>
      <c r="I3446" s="30">
        <v>554.29522999999995</v>
      </c>
      <c r="J3446" s="30">
        <v>554.29525190000004</v>
      </c>
      <c r="K3446" s="30">
        <v>-2.0000000000000002E-5</v>
      </c>
      <c r="L3446" s="3">
        <v>4</v>
      </c>
      <c r="M3446" s="3">
        <v>4</v>
      </c>
      <c r="N3446" s="10">
        <f t="shared" si="371"/>
        <v>1</v>
      </c>
      <c r="O3446" s="35">
        <v>4</v>
      </c>
      <c r="P3446" s="17"/>
      <c r="Q3446" s="40">
        <v>2214.1546899999998</v>
      </c>
      <c r="R3446" s="40">
        <v>554.29413</v>
      </c>
      <c r="S3446" s="18">
        <f t="shared" si="372"/>
        <v>1.9845059516528727</v>
      </c>
      <c r="T3446" s="18">
        <f t="shared" si="373"/>
        <v>2.0240156612225926</v>
      </c>
      <c r="U3446" s="18">
        <f t="shared" si="374"/>
        <v>1.9303830621965883</v>
      </c>
      <c r="V3446" s="30">
        <v>554.29520000000002</v>
      </c>
      <c r="W3446" s="3" t="s">
        <v>47</v>
      </c>
      <c r="X3446" s="3" t="s">
        <v>47</v>
      </c>
      <c r="Y3446" s="3" t="s">
        <v>47</v>
      </c>
      <c r="AA3446" s="3" t="s">
        <v>47</v>
      </c>
      <c r="AD3446" s="3" t="s">
        <v>48</v>
      </c>
      <c r="AE3446" s="3" t="s">
        <v>47</v>
      </c>
      <c r="AF3446" s="3" t="s">
        <v>48</v>
      </c>
      <c r="AH3446" s="3" t="s">
        <v>47</v>
      </c>
      <c r="AI3446" s="3" t="s">
        <v>48</v>
      </c>
      <c r="AK3446" s="3" t="s">
        <v>47</v>
      </c>
      <c r="AO3446" s="3" t="s">
        <v>48</v>
      </c>
      <c r="AP3446" s="3" t="s">
        <v>48</v>
      </c>
      <c r="AU3446" s="3">
        <v>0</v>
      </c>
      <c r="AV3446" s="3">
        <v>7</v>
      </c>
      <c r="AW3446" s="3">
        <v>1</v>
      </c>
      <c r="AX3446" s="3">
        <v>7</v>
      </c>
      <c r="AY3446" s="3">
        <v>100</v>
      </c>
      <c r="AZ3446" s="6" t="str">
        <f t="shared" si="375"/>
        <v>2144.5</v>
      </c>
      <c r="BC3446" s="12" t="s">
        <v>8544</v>
      </c>
      <c r="BJ3446" s="12">
        <f t="shared" si="376"/>
        <v>0</v>
      </c>
      <c r="BK3446" s="12">
        <f t="shared" si="377"/>
        <v>0</v>
      </c>
      <c r="BN3446" s="3" t="s">
        <v>277</v>
      </c>
      <c r="BR3446" s="3" t="s">
        <v>277</v>
      </c>
      <c r="CQ3446" s="3" t="str">
        <f>CONCATENATE(baseURL!$A$1,baseURL!$B$1,baseURL!$C$1,".",C3446,".",L3446,".pkl&amp;seq=",BC3446,"&amp;varMods=Oxidation-M")</f>
        <v>http://proteomics.broadinstitute.org/millscripts/viewfeed.pl?side=xl&amp;cycle=1&amp;fixedMods=iaaC&amp;file=msdataSM/iPRG2012_nd/cpick_in/iPRG2012_nd.2144.5.4.pkl&amp;seq=NVKGPVRENDLLVLmESER&amp;varMods=Oxidation-M</v>
      </c>
    </row>
    <row r="3447" spans="1:95" x14ac:dyDescent="0.2">
      <c r="A3447" s="3">
        <v>3701</v>
      </c>
      <c r="B3447" s="2" t="s">
        <v>8552</v>
      </c>
      <c r="C3447" s="2" t="s">
        <v>8553</v>
      </c>
      <c r="D3447" s="3">
        <v>9118</v>
      </c>
      <c r="E3447" s="3">
        <v>9109</v>
      </c>
      <c r="F3447" s="3">
        <v>45054</v>
      </c>
      <c r="G3447" s="3">
        <v>11253</v>
      </c>
      <c r="H3447" s="3">
        <v>34.622</v>
      </c>
      <c r="I3447" s="30">
        <v>697.87675999999999</v>
      </c>
      <c r="J3447" s="30">
        <v>697.87483559999998</v>
      </c>
      <c r="K3447" s="30">
        <v>1.92E-3</v>
      </c>
      <c r="L3447" s="3">
        <v>2</v>
      </c>
      <c r="M3447" s="3">
        <v>2</v>
      </c>
      <c r="N3447" s="10">
        <f t="shared" si="371"/>
        <v>1</v>
      </c>
      <c r="O3447" s="35">
        <v>2</v>
      </c>
      <c r="P3447" s="17"/>
      <c r="Q3447" s="40">
        <v>1394.7426800000001</v>
      </c>
      <c r="R3447" s="40">
        <v>697.87498000000005</v>
      </c>
      <c r="S3447" s="18">
        <f t="shared" si="372"/>
        <v>2.5506001088328438</v>
      </c>
      <c r="T3447" s="18">
        <f t="shared" si="373"/>
        <v>-0.20691385162917722</v>
      </c>
      <c r="U3447" s="18">
        <f t="shared" si="374"/>
        <v>-0.54451013570335149</v>
      </c>
      <c r="V3447" s="30">
        <v>697.87459999999999</v>
      </c>
      <c r="W3447" s="3" t="s">
        <v>47</v>
      </c>
      <c r="X3447" s="3" t="s">
        <v>47</v>
      </c>
      <c r="Y3447" s="3" t="s">
        <v>47</v>
      </c>
      <c r="Z3447" s="3" t="s">
        <v>47</v>
      </c>
      <c r="AA3447" s="3" t="s">
        <v>47</v>
      </c>
      <c r="AB3447" s="12" t="s">
        <v>47</v>
      </c>
      <c r="AC3447" s="3" t="s">
        <v>47</v>
      </c>
      <c r="AE3447" s="3" t="s">
        <v>48</v>
      </c>
      <c r="AF3447" s="3" t="s">
        <v>48</v>
      </c>
      <c r="AG3447" s="3" t="s">
        <v>48</v>
      </c>
      <c r="AH3447" s="3" t="s">
        <v>47</v>
      </c>
      <c r="AI3447" s="3" t="s">
        <v>47</v>
      </c>
      <c r="AK3447" s="3" t="s">
        <v>48</v>
      </c>
      <c r="AL3447" s="3" t="s">
        <v>47</v>
      </c>
      <c r="AU3447" s="3">
        <v>0</v>
      </c>
      <c r="AV3447" s="3">
        <v>10</v>
      </c>
      <c r="AW3447" s="3">
        <v>1</v>
      </c>
      <c r="AX3447" s="3">
        <v>10</v>
      </c>
      <c r="AY3447" s="3">
        <v>100</v>
      </c>
      <c r="AZ3447" s="6" t="str">
        <f t="shared" si="375"/>
        <v>2145.8</v>
      </c>
      <c r="BC3447" s="12" t="s">
        <v>8554</v>
      </c>
      <c r="BJ3447" s="12">
        <f t="shared" si="376"/>
        <v>0</v>
      </c>
      <c r="BK3447" s="12">
        <f t="shared" si="377"/>
        <v>0</v>
      </c>
      <c r="CQ3447" s="3" t="str">
        <f>CONCATENATE(baseURL!$A$1,baseURL!$B$1,baseURL!$C$1,".",C3447,".",L3447,".pkl&amp;seq=",BC3447)</f>
        <v>http://proteomics.broadinstitute.org/millscripts/viewfeed.pl?side=xl&amp;cycle=1&amp;fixedMods=iaaC&amp;file=msdataSM/iPRG2012_nd/cpick_in/iPRG2012_nd.2145.8.2.pkl&amp;seq=VLPTNALYYANR</v>
      </c>
    </row>
    <row r="3448" spans="1:95" x14ac:dyDescent="0.2">
      <c r="A3448" s="3">
        <v>892</v>
      </c>
      <c r="B3448" s="2" t="s">
        <v>8545</v>
      </c>
      <c r="C3448" s="2" t="s">
        <v>8546</v>
      </c>
      <c r="D3448" s="3">
        <v>9119</v>
      </c>
      <c r="E3448" s="3">
        <v>9110</v>
      </c>
      <c r="F3448" s="3">
        <v>45055</v>
      </c>
      <c r="G3448" s="3">
        <v>11254</v>
      </c>
      <c r="H3448" s="3">
        <v>34.624499999999998</v>
      </c>
      <c r="I3448" s="30">
        <v>759.38773000000003</v>
      </c>
      <c r="J3448" s="30">
        <v>759.38321399999995</v>
      </c>
      <c r="K3448" s="30">
        <v>4.5199999999999997E-3</v>
      </c>
      <c r="L3448" s="3">
        <v>3</v>
      </c>
      <c r="M3448" s="3">
        <v>3</v>
      </c>
      <c r="N3448" s="10">
        <f t="shared" si="371"/>
        <v>1</v>
      </c>
      <c r="O3448" s="35">
        <v>3</v>
      </c>
      <c r="P3448" s="17"/>
      <c r="Q3448" s="40">
        <v>2276.1339600000001</v>
      </c>
      <c r="R3448" s="40">
        <v>759.38283999999999</v>
      </c>
      <c r="S3448" s="18">
        <f t="shared" si="372"/>
        <v>6.4394396903224758</v>
      </c>
      <c r="T3448" s="18">
        <f t="shared" si="373"/>
        <v>0.49250520325852437</v>
      </c>
      <c r="U3448" s="18">
        <f t="shared" si="374"/>
        <v>0.47406917965196854</v>
      </c>
      <c r="V3448" s="30">
        <v>759.38319999999999</v>
      </c>
      <c r="W3448" s="3" t="s">
        <v>47</v>
      </c>
      <c r="X3448" s="3" t="s">
        <v>47</v>
      </c>
      <c r="Y3448" s="3" t="s">
        <v>47</v>
      </c>
      <c r="Z3448" s="3" t="s">
        <v>48</v>
      </c>
      <c r="AA3448" s="3" t="s">
        <v>65</v>
      </c>
      <c r="AB3448" s="12" t="s">
        <v>47</v>
      </c>
      <c r="AC3448" s="3" t="s">
        <v>47</v>
      </c>
      <c r="AD3448" s="3" t="s">
        <v>47</v>
      </c>
      <c r="AE3448" s="3" t="s">
        <v>47</v>
      </c>
      <c r="AF3448" s="3" t="s">
        <v>47</v>
      </c>
      <c r="AG3448" s="3" t="s">
        <v>48</v>
      </c>
      <c r="AI3448" s="3" t="s">
        <v>47</v>
      </c>
      <c r="AM3448" s="3" t="s">
        <v>47</v>
      </c>
      <c r="AN3448" s="3" t="s">
        <v>48</v>
      </c>
      <c r="AO3448" s="3" t="s">
        <v>47</v>
      </c>
      <c r="AP3448" s="3" t="s">
        <v>48</v>
      </c>
      <c r="AQ3448" s="3" t="s">
        <v>47</v>
      </c>
      <c r="AU3448" s="3">
        <v>1</v>
      </c>
      <c r="AV3448" s="3">
        <v>12</v>
      </c>
      <c r="AW3448" s="3">
        <v>1</v>
      </c>
      <c r="AX3448" s="3">
        <v>12</v>
      </c>
      <c r="AY3448" s="3">
        <v>100</v>
      </c>
      <c r="AZ3448" s="6" t="str">
        <f t="shared" si="375"/>
        <v>2145.9</v>
      </c>
      <c r="BC3448" s="12" t="s">
        <v>8547</v>
      </c>
      <c r="BJ3448" s="12">
        <f t="shared" si="376"/>
        <v>0</v>
      </c>
      <c r="BK3448" s="12">
        <f t="shared" si="377"/>
        <v>0</v>
      </c>
      <c r="BN3448" s="3" t="s">
        <v>277</v>
      </c>
      <c r="BR3448" s="3" t="s">
        <v>277</v>
      </c>
      <c r="BW3448" s="3" t="s">
        <v>8548</v>
      </c>
      <c r="CQ3448" s="3" t="str">
        <f>CONCATENATE(baseURL!$A$1,baseURL!$B$1,baseURL!$C$1,".",C3448,".",L3448,".pkl&amp;seq=",BC3448,"&amp;varMods=Oxidation-M")</f>
        <v>http://proteomics.broadinstitute.org/millscripts/viewfeed.pl?side=xl&amp;cycle=1&amp;fixedMods=iaaC&amp;file=msdataSM/iPRG2012_nd/cpick_in/iPRG2012_nd.2145.9.3.pkl&amp;seq=LLGDAAKNQAAmNPANTVFDAK&amp;varMods=Oxidation-M</v>
      </c>
    </row>
    <row r="3449" spans="1:95" x14ac:dyDescent="0.2">
      <c r="A3449" s="3">
        <v>6351</v>
      </c>
      <c r="B3449" s="2" t="s">
        <v>8555</v>
      </c>
      <c r="C3449" s="2" t="s">
        <v>8556</v>
      </c>
      <c r="D3449" s="3">
        <v>9120</v>
      </c>
      <c r="E3449" s="3">
        <v>9111</v>
      </c>
      <c r="F3449" s="3">
        <v>45068</v>
      </c>
      <c r="G3449" s="3">
        <v>11256</v>
      </c>
      <c r="H3449" s="3">
        <v>34.633499999999998</v>
      </c>
      <c r="I3449" s="30">
        <v>528.95376999999996</v>
      </c>
      <c r="J3449" s="30">
        <v>528.95374219999997</v>
      </c>
      <c r="K3449" s="30">
        <v>3.0000000000000001E-5</v>
      </c>
      <c r="L3449" s="3">
        <v>3</v>
      </c>
      <c r="M3449" s="3">
        <v>3</v>
      </c>
      <c r="N3449" s="10">
        <f t="shared" si="371"/>
        <v>1</v>
      </c>
      <c r="O3449" s="35">
        <v>3</v>
      </c>
      <c r="P3449" s="17"/>
      <c r="Q3449" s="40">
        <v>1584.8452400000001</v>
      </c>
      <c r="R3449" s="40">
        <v>528.95326999999997</v>
      </c>
      <c r="S3449" s="18">
        <f t="shared" si="372"/>
        <v>0.94526308531598002</v>
      </c>
      <c r="T3449" s="18">
        <f t="shared" si="373"/>
        <v>0.89270645777490465</v>
      </c>
      <c r="U3449" s="18">
        <f t="shared" si="374"/>
        <v>0.43482101923245509</v>
      </c>
      <c r="V3449" s="30">
        <v>528.95349999999996</v>
      </c>
      <c r="W3449" s="3" t="s">
        <v>47</v>
      </c>
      <c r="X3449" s="3" t="s">
        <v>47</v>
      </c>
      <c r="Y3449" s="3" t="s">
        <v>47</v>
      </c>
      <c r="Z3449" s="3" t="s">
        <v>47</v>
      </c>
      <c r="AA3449" s="3" t="s">
        <v>48</v>
      </c>
      <c r="AB3449" s="12" t="s">
        <v>47</v>
      </c>
      <c r="AC3449" s="3" t="s">
        <v>47</v>
      </c>
      <c r="AD3449" s="3" t="s">
        <v>47</v>
      </c>
      <c r="AE3449" s="3" t="s">
        <v>47</v>
      </c>
      <c r="AF3449" s="3" t="s">
        <v>47</v>
      </c>
      <c r="AG3449" s="3" t="s">
        <v>47</v>
      </c>
      <c r="AH3449" s="3" t="s">
        <v>47</v>
      </c>
      <c r="AI3449" s="3" t="s">
        <v>47</v>
      </c>
      <c r="AJ3449" s="3" t="s">
        <v>47</v>
      </c>
      <c r="AK3449" s="3" t="s">
        <v>47</v>
      </c>
      <c r="AL3449" s="3" t="s">
        <v>48</v>
      </c>
      <c r="AU3449" s="3">
        <v>0</v>
      </c>
      <c r="AV3449" s="3">
        <v>14</v>
      </c>
      <c r="AW3449" s="3">
        <v>1</v>
      </c>
      <c r="AX3449" s="3">
        <v>14</v>
      </c>
      <c r="AY3449" s="3">
        <v>100</v>
      </c>
      <c r="AZ3449" s="6" t="str">
        <f t="shared" si="375"/>
        <v>2146.1</v>
      </c>
      <c r="BC3449" s="12" t="s">
        <v>8557</v>
      </c>
      <c r="BJ3449" s="12">
        <f t="shared" si="376"/>
        <v>0</v>
      </c>
      <c r="BK3449" s="12">
        <f t="shared" si="377"/>
        <v>0</v>
      </c>
      <c r="CQ3449" s="3" t="str">
        <f>CONCATENATE(baseURL!$A$1,baseURL!$B$1,baseURL!$C$1,".",C3449,".",L3449,".pkl&amp;seq=",BC3449)</f>
        <v>http://proteomics.broadinstitute.org/millscripts/viewfeed.pl?side=xl&amp;cycle=1&amp;fixedMods=iaaC&amp;file=msdataSM/iPRG2012_nd/cpick_in/iPRG2012_nd.2146.1.3.pkl&amp;seq=NRGLDLVVNEVSNR</v>
      </c>
    </row>
    <row r="3450" spans="1:95" x14ac:dyDescent="0.2">
      <c r="A3450" s="3">
        <v>3842</v>
      </c>
      <c r="B3450" s="2" t="s">
        <v>8558</v>
      </c>
      <c r="C3450" s="2" t="s">
        <v>8559</v>
      </c>
      <c r="D3450" s="3">
        <v>9125</v>
      </c>
      <c r="E3450" s="3">
        <v>9116</v>
      </c>
      <c r="F3450" s="3">
        <v>45073</v>
      </c>
      <c r="G3450" s="3">
        <v>11261</v>
      </c>
      <c r="H3450" s="3">
        <v>34.646000000000001</v>
      </c>
      <c r="I3450" s="30">
        <v>713.87130000000002</v>
      </c>
      <c r="J3450" s="30">
        <v>713.87029689999997</v>
      </c>
      <c r="K3450" s="30">
        <v>1E-3</v>
      </c>
      <c r="L3450" s="3">
        <v>2</v>
      </c>
      <c r="M3450" s="3">
        <v>2</v>
      </c>
      <c r="N3450" s="10">
        <f t="shared" si="371"/>
        <v>1</v>
      </c>
      <c r="O3450" s="35">
        <v>2</v>
      </c>
      <c r="P3450" s="17"/>
      <c r="Q3450" s="40">
        <v>1426.73251</v>
      </c>
      <c r="R3450" s="40">
        <v>713.86989000000005</v>
      </c>
      <c r="S3450" s="18">
        <f t="shared" si="372"/>
        <v>1.9751498413308679</v>
      </c>
      <c r="T3450" s="18">
        <f t="shared" si="373"/>
        <v>0.56999182290245776</v>
      </c>
      <c r="U3450" s="18">
        <f t="shared" si="374"/>
        <v>0.43425280186484155</v>
      </c>
      <c r="V3450" s="30">
        <v>713.87019999999995</v>
      </c>
      <c r="W3450" s="3" t="s">
        <v>47</v>
      </c>
      <c r="X3450" s="3" t="s">
        <v>47</v>
      </c>
      <c r="Y3450" s="3" t="s">
        <v>47</v>
      </c>
      <c r="Z3450" s="3" t="s">
        <v>47</v>
      </c>
      <c r="AA3450" s="3" t="s">
        <v>47</v>
      </c>
      <c r="AB3450" s="12" t="s">
        <v>47</v>
      </c>
      <c r="AD3450" s="3" t="s">
        <v>47</v>
      </c>
      <c r="AE3450" s="3" t="s">
        <v>48</v>
      </c>
      <c r="AF3450" s="3" t="s">
        <v>48</v>
      </c>
      <c r="AG3450" s="3" t="s">
        <v>47</v>
      </c>
      <c r="AH3450" s="3" t="s">
        <v>47</v>
      </c>
      <c r="AI3450" s="3" t="s">
        <v>48</v>
      </c>
      <c r="AK3450" s="3" t="s">
        <v>52</v>
      </c>
      <c r="AL3450" s="3" t="s">
        <v>48</v>
      </c>
      <c r="AM3450" s="3" t="s">
        <v>47</v>
      </c>
      <c r="AN3450" s="3" t="s">
        <v>48</v>
      </c>
      <c r="AU3450" s="3">
        <v>0</v>
      </c>
      <c r="AV3450" s="3">
        <v>10</v>
      </c>
      <c r="AW3450" s="3">
        <v>1</v>
      </c>
      <c r="AX3450" s="3">
        <v>10</v>
      </c>
      <c r="AY3450" s="3">
        <v>100</v>
      </c>
      <c r="AZ3450" s="6" t="str">
        <f t="shared" si="375"/>
        <v>2146.6</v>
      </c>
      <c r="BC3450" s="12" t="s">
        <v>8560</v>
      </c>
      <c r="BJ3450" s="12">
        <f t="shared" si="376"/>
        <v>0</v>
      </c>
      <c r="BK3450" s="12">
        <f t="shared" si="377"/>
        <v>0</v>
      </c>
      <c r="CQ3450" s="3" t="str">
        <f>CONCATENATE(baseURL!$A$1,baseURL!$B$1,baseURL!$C$1,".",C3450,".",L3450,".pkl&amp;seq=",BC3450)</f>
        <v>http://proteomics.broadinstitute.org/millscripts/viewfeed.pl?side=xl&amp;cycle=1&amp;fixedMods=iaaC&amp;file=msdataSM/iPRG2012_nd/cpick_in/iPRG2012_nd.2146.6.2.pkl&amp;seq=ALESEFKNLGYR</v>
      </c>
    </row>
    <row r="3451" spans="1:95" x14ac:dyDescent="0.2">
      <c r="A3451" s="3">
        <v>6709</v>
      </c>
      <c r="B3451" s="2" t="s">
        <v>8564</v>
      </c>
      <c r="C3451" s="2" t="s">
        <v>8565</v>
      </c>
      <c r="D3451" s="3">
        <v>9136</v>
      </c>
      <c r="E3451" s="3">
        <v>9127</v>
      </c>
      <c r="F3451" s="3">
        <v>45098</v>
      </c>
      <c r="G3451" s="3">
        <v>11273</v>
      </c>
      <c r="H3451" s="3">
        <v>34.667400000000001</v>
      </c>
      <c r="I3451" s="30">
        <v>638.30897000000004</v>
      </c>
      <c r="J3451" s="30">
        <v>638.30678969999997</v>
      </c>
      <c r="K3451" s="30">
        <v>2.1800000000000001E-3</v>
      </c>
      <c r="L3451" s="3">
        <v>4</v>
      </c>
      <c r="M3451" s="3">
        <v>4</v>
      </c>
      <c r="N3451" s="10">
        <f t="shared" si="371"/>
        <v>1</v>
      </c>
      <c r="O3451" s="35">
        <v>4</v>
      </c>
      <c r="P3451" s="17"/>
      <c r="Q3451" s="40">
        <v>2550.2041599999998</v>
      </c>
      <c r="R3451" s="40">
        <v>638.30650000000003</v>
      </c>
      <c r="S3451" s="18">
        <f t="shared" si="372"/>
        <v>3.8696143624052479</v>
      </c>
      <c r="T3451" s="18">
        <f t="shared" si="373"/>
        <v>0.45385719860181611</v>
      </c>
      <c r="U3451" s="18">
        <f t="shared" si="374"/>
        <v>0.31332909808970438</v>
      </c>
      <c r="V3451" s="30">
        <v>638.30669999999998</v>
      </c>
      <c r="W3451" s="3" t="s">
        <v>47</v>
      </c>
      <c r="X3451" s="3" t="s">
        <v>47</v>
      </c>
      <c r="Y3451" s="3" t="s">
        <v>47</v>
      </c>
      <c r="Z3451" s="3" t="s">
        <v>47</v>
      </c>
      <c r="AA3451" s="3" t="s">
        <v>48</v>
      </c>
      <c r="AB3451" s="12" t="s">
        <v>47</v>
      </c>
      <c r="AC3451" s="3" t="s">
        <v>47</v>
      </c>
      <c r="AD3451" s="3" t="s">
        <v>47</v>
      </c>
      <c r="AE3451" s="3" t="s">
        <v>47</v>
      </c>
      <c r="AF3451" s="3" t="s">
        <v>47</v>
      </c>
      <c r="AG3451" s="3" t="s">
        <v>47</v>
      </c>
      <c r="AI3451" s="3" t="s">
        <v>47</v>
      </c>
      <c r="AJ3451" s="3" t="s">
        <v>47</v>
      </c>
      <c r="AK3451" s="3" t="s">
        <v>47</v>
      </c>
      <c r="AL3451" s="3" t="s">
        <v>47</v>
      </c>
      <c r="AU3451" s="3">
        <v>0</v>
      </c>
      <c r="AV3451" s="3">
        <v>14</v>
      </c>
      <c r="AW3451" s="3">
        <v>1</v>
      </c>
      <c r="AX3451" s="3">
        <v>14</v>
      </c>
      <c r="AY3451" s="3">
        <v>100</v>
      </c>
      <c r="AZ3451" s="6" t="str">
        <f t="shared" si="375"/>
        <v>2147.10</v>
      </c>
      <c r="BC3451" s="12" t="s">
        <v>8450</v>
      </c>
      <c r="BJ3451" s="12">
        <f t="shared" si="376"/>
        <v>0</v>
      </c>
      <c r="BK3451" s="12">
        <f t="shared" si="377"/>
        <v>0</v>
      </c>
      <c r="CQ3451" s="3" t="str">
        <f>CONCATENATE(baseURL!$A$1,baseURL!$B$1,baseURL!$C$1,".",C3451,".",L3451,".pkl&amp;seq=",BC3451)</f>
        <v>http://proteomics.broadinstitute.org/millscripts/viewfeed.pl?side=xl&amp;cycle=1&amp;fixedMods=iaaC&amp;file=msdataSM/iPRG2012_nd/cpick_in/iPRG2012_nd.2147.10.4.pkl&amp;seq=SVEMHHEQLEQGVPGDNVGFNVK</v>
      </c>
    </row>
    <row r="3452" spans="1:95" x14ac:dyDescent="0.2">
      <c r="A3452" s="3">
        <v>94</v>
      </c>
      <c r="B3452" s="2" t="s">
        <v>8566</v>
      </c>
      <c r="C3452" s="2" t="s">
        <v>8567</v>
      </c>
      <c r="D3452" s="3">
        <v>9139</v>
      </c>
      <c r="E3452" s="3">
        <v>9130</v>
      </c>
      <c r="F3452" s="3">
        <v>45101</v>
      </c>
      <c r="G3452" s="3">
        <v>11276</v>
      </c>
      <c r="H3452" s="3">
        <v>34.672400000000003</v>
      </c>
      <c r="I3452" s="30">
        <v>700.87063000000001</v>
      </c>
      <c r="J3452" s="30">
        <v>700.87194890000001</v>
      </c>
      <c r="K3452" s="30">
        <v>-1.32E-3</v>
      </c>
      <c r="L3452" s="3">
        <v>2</v>
      </c>
      <c r="M3452" s="3">
        <v>2</v>
      </c>
      <c r="N3452" s="10">
        <f t="shared" si="371"/>
        <v>1</v>
      </c>
      <c r="O3452" s="35">
        <v>2</v>
      </c>
      <c r="P3452" s="17"/>
      <c r="Q3452" s="40">
        <v>1400.7379800000001</v>
      </c>
      <c r="R3452" s="40">
        <v>700.87262999999996</v>
      </c>
      <c r="S3452" s="18">
        <f t="shared" si="372"/>
        <v>-2.8535855365798866</v>
      </c>
      <c r="T3452" s="18">
        <f t="shared" si="373"/>
        <v>-0.97178855443618106</v>
      </c>
      <c r="U3452" s="18">
        <f t="shared" si="374"/>
        <v>-0.61352089029006018</v>
      </c>
      <c r="V3452" s="30">
        <v>700.87220000000002</v>
      </c>
      <c r="W3452" s="3" t="s">
        <v>47</v>
      </c>
      <c r="Z3452" s="3" t="s">
        <v>47</v>
      </c>
      <c r="AA3452" s="3" t="s">
        <v>48</v>
      </c>
      <c r="AB3452" s="12" t="s">
        <v>47</v>
      </c>
      <c r="AC3452" s="3" t="s">
        <v>52</v>
      </c>
      <c r="AD3452" s="3" t="s">
        <v>47</v>
      </c>
      <c r="AE3452" s="3" t="s">
        <v>47</v>
      </c>
      <c r="AF3452" s="3" t="s">
        <v>47</v>
      </c>
      <c r="AG3452" s="3" t="s">
        <v>48</v>
      </c>
      <c r="AH3452" s="3" t="s">
        <v>48</v>
      </c>
      <c r="AI3452" s="3" t="s">
        <v>52</v>
      </c>
      <c r="AL3452" s="3" t="s">
        <v>47</v>
      </c>
      <c r="AO3452" s="3" t="s">
        <v>47</v>
      </c>
      <c r="AP3452" s="3" t="s">
        <v>47</v>
      </c>
      <c r="AU3452" s="3">
        <v>0</v>
      </c>
      <c r="AV3452" s="3">
        <v>9</v>
      </c>
      <c r="AW3452" s="3">
        <v>1</v>
      </c>
      <c r="AX3452" s="3">
        <v>9</v>
      </c>
      <c r="AY3452" s="3">
        <v>100</v>
      </c>
      <c r="AZ3452" s="6" t="str">
        <f t="shared" si="375"/>
        <v>2147.13</v>
      </c>
      <c r="BB3452" s="12" t="s">
        <v>79</v>
      </c>
      <c r="BC3452" s="12" t="s">
        <v>8034</v>
      </c>
      <c r="BJ3452" s="12">
        <f t="shared" si="376"/>
        <v>0</v>
      </c>
      <c r="BK3452" s="12">
        <f t="shared" si="377"/>
        <v>0</v>
      </c>
      <c r="CQ3452" s="3" t="str">
        <f>CONCATENATE(baseURL!$A$1,baseURL!$B$1,"+Acetyl",baseURL!$C$1,".",C3452,".",L3452,".pkl&amp;seq=",BC3452)</f>
        <v>http://proteomics.broadinstitute.org/millscripts/viewfeed.pl?side=xl&amp;cycle=1&amp;fixedMods=iaaC+Acetyl&amp;file=msdataSM/iPRG2012_nd/cpick_in/iPRG2012_nd.2147.13.2.pkl&amp;seq=SEVLEGNVKLDR</v>
      </c>
    </row>
    <row r="3453" spans="1:95" x14ac:dyDescent="0.2">
      <c r="A3453" s="3">
        <v>2594</v>
      </c>
      <c r="B3453" s="2" t="s">
        <v>8561</v>
      </c>
      <c r="C3453" s="2" t="s">
        <v>8562</v>
      </c>
      <c r="D3453" s="3">
        <v>9135</v>
      </c>
      <c r="E3453" s="3">
        <v>9126</v>
      </c>
      <c r="F3453" s="3">
        <v>45097</v>
      </c>
      <c r="G3453" s="3">
        <v>11272</v>
      </c>
      <c r="H3453" s="3">
        <v>34.665700000000001</v>
      </c>
      <c r="I3453" s="30">
        <v>630.32515000000001</v>
      </c>
      <c r="J3453" s="30">
        <v>630.3270943</v>
      </c>
      <c r="K3453" s="30">
        <v>-1.9400000000000001E-3</v>
      </c>
      <c r="L3453" s="3">
        <v>3</v>
      </c>
      <c r="M3453" s="3">
        <v>3</v>
      </c>
      <c r="N3453" s="10">
        <f t="shared" si="371"/>
        <v>1</v>
      </c>
      <c r="O3453" s="35">
        <v>3</v>
      </c>
      <c r="P3453" s="17"/>
      <c r="Q3453" s="40">
        <v>1888.9623999999999</v>
      </c>
      <c r="R3453" s="40">
        <v>630.32565</v>
      </c>
      <c r="S3453" s="18">
        <f t="shared" si="372"/>
        <v>-0.79324076370393082</v>
      </c>
      <c r="T3453" s="18">
        <f t="shared" si="373"/>
        <v>2.2913552700938644</v>
      </c>
      <c r="U3453" s="18">
        <f t="shared" si="374"/>
        <v>1.8244537566452943</v>
      </c>
      <c r="V3453" s="30">
        <v>630.32680000000005</v>
      </c>
      <c r="W3453" s="3" t="s">
        <v>47</v>
      </c>
      <c r="Z3453" s="3" t="s">
        <v>47</v>
      </c>
      <c r="AA3453" s="3" t="s">
        <v>47</v>
      </c>
      <c r="AB3453" s="12" t="s">
        <v>47</v>
      </c>
      <c r="AC3453" s="3" t="s">
        <v>47</v>
      </c>
      <c r="AD3453" s="3" t="s">
        <v>47</v>
      </c>
      <c r="AE3453" s="3" t="s">
        <v>47</v>
      </c>
      <c r="AF3453" s="3" t="s">
        <v>47</v>
      </c>
      <c r="AG3453" s="3" t="s">
        <v>48</v>
      </c>
      <c r="AH3453" s="3" t="s">
        <v>47</v>
      </c>
      <c r="AJ3453" s="3" t="s">
        <v>47</v>
      </c>
      <c r="AK3453" s="3" t="s">
        <v>48</v>
      </c>
      <c r="AL3453" s="3" t="s">
        <v>48</v>
      </c>
      <c r="AP3453" s="3" t="s">
        <v>48</v>
      </c>
      <c r="AU3453" s="3">
        <v>0</v>
      </c>
      <c r="AV3453" s="3">
        <v>10</v>
      </c>
      <c r="AW3453" s="3">
        <v>1</v>
      </c>
      <c r="AX3453" s="3">
        <v>10</v>
      </c>
      <c r="AY3453" s="3">
        <v>100</v>
      </c>
      <c r="AZ3453" s="6" t="str">
        <f t="shared" si="375"/>
        <v>2147.9</v>
      </c>
      <c r="BB3453" s="12" t="s">
        <v>79</v>
      </c>
      <c r="BC3453" s="12" t="s">
        <v>8563</v>
      </c>
      <c r="BJ3453" s="12">
        <f t="shared" si="376"/>
        <v>0</v>
      </c>
      <c r="BK3453" s="12">
        <f t="shared" si="377"/>
        <v>0</v>
      </c>
      <c r="CQ3453" s="3" t="str">
        <f>CONCATENATE(baseURL!$A$1,baseURL!$B$1,"+Acetyl",baseURL!$C$1,".",C3453,".",L3453,".pkl&amp;seq=",BC3453)</f>
        <v>http://proteomics.broadinstitute.org/millscripts/viewfeed.pl?side=xl&amp;cycle=1&amp;fixedMods=iaaC+Acetyl&amp;file=msdataSM/iPRG2012_nd/cpick_in/iPRG2012_nd.2147.9.3.pkl&amp;seq=SNVVQARDNSQVFGVAR</v>
      </c>
    </row>
    <row r="3454" spans="1:95" x14ac:dyDescent="0.2">
      <c r="A3454" s="3">
        <v>5711</v>
      </c>
      <c r="B3454" s="2" t="s">
        <v>8568</v>
      </c>
      <c r="C3454" s="2" t="s">
        <v>8561</v>
      </c>
      <c r="D3454" s="3">
        <v>9149</v>
      </c>
      <c r="E3454" s="3">
        <v>9140</v>
      </c>
      <c r="F3454" s="3">
        <v>45119</v>
      </c>
      <c r="G3454" s="3">
        <v>11287</v>
      </c>
      <c r="H3454" s="3">
        <v>34.696300000000001</v>
      </c>
      <c r="I3454" s="30">
        <v>830.43596000000002</v>
      </c>
      <c r="J3454" s="30">
        <v>830.43273490000001</v>
      </c>
      <c r="K3454" s="30">
        <v>3.2299999999999998E-3</v>
      </c>
      <c r="L3454" s="3">
        <v>3</v>
      </c>
      <c r="M3454" s="3">
        <v>3</v>
      </c>
      <c r="N3454" s="10">
        <f t="shared" si="371"/>
        <v>1</v>
      </c>
      <c r="O3454" s="35">
        <v>3</v>
      </c>
      <c r="P3454" s="17"/>
      <c r="Q3454" s="40">
        <v>2489.2841899999999</v>
      </c>
      <c r="R3454" s="40">
        <v>830.43290999999999</v>
      </c>
      <c r="S3454" s="18">
        <f t="shared" si="372"/>
        <v>3.6727831511761684</v>
      </c>
      <c r="T3454" s="18">
        <f t="shared" si="373"/>
        <v>-0.21085387858551546</v>
      </c>
      <c r="U3454" s="18">
        <f t="shared" si="374"/>
        <v>-0.13246103161982148</v>
      </c>
      <c r="V3454" s="30">
        <v>830.43280000000004</v>
      </c>
      <c r="W3454" s="3" t="s">
        <v>47</v>
      </c>
      <c r="X3454" s="3" t="s">
        <v>47</v>
      </c>
      <c r="Y3454" s="3" t="s">
        <v>47</v>
      </c>
      <c r="Z3454" s="3" t="s">
        <v>47</v>
      </c>
      <c r="AA3454" s="3" t="s">
        <v>48</v>
      </c>
      <c r="AB3454" s="12" t="s">
        <v>47</v>
      </c>
      <c r="AC3454" s="3" t="s">
        <v>47</v>
      </c>
      <c r="AD3454" s="3" t="s">
        <v>47</v>
      </c>
      <c r="AE3454" s="3" t="s">
        <v>47</v>
      </c>
      <c r="AF3454" s="3" t="s">
        <v>47</v>
      </c>
      <c r="AG3454" s="3" t="s">
        <v>47</v>
      </c>
      <c r="AI3454" s="3" t="s">
        <v>47</v>
      </c>
      <c r="AJ3454" s="3" t="s">
        <v>47</v>
      </c>
      <c r="AK3454" s="3" t="s">
        <v>47</v>
      </c>
      <c r="AL3454" s="3" t="s">
        <v>47</v>
      </c>
      <c r="AM3454" s="3" t="s">
        <v>47</v>
      </c>
      <c r="AN3454" s="3" t="s">
        <v>47</v>
      </c>
      <c r="AU3454" s="3">
        <v>0</v>
      </c>
      <c r="AV3454" s="3">
        <v>16</v>
      </c>
      <c r="AW3454" s="3">
        <v>1</v>
      </c>
      <c r="AX3454" s="3">
        <v>16</v>
      </c>
      <c r="AY3454" s="3">
        <v>100</v>
      </c>
      <c r="AZ3454" s="6" t="str">
        <f t="shared" si="375"/>
        <v>2148.10</v>
      </c>
      <c r="BC3454" s="12" t="s">
        <v>8493</v>
      </c>
      <c r="BJ3454" s="12">
        <f t="shared" si="376"/>
        <v>0</v>
      </c>
      <c r="BK3454" s="12">
        <f t="shared" si="377"/>
        <v>0</v>
      </c>
      <c r="CQ3454" s="3" t="str">
        <f>CONCATENATE(baseURL!$A$1,baseURL!$B$1,baseURL!$C$1,".",C3454,".",L3454,".pkl&amp;seq=",BC3454)</f>
        <v>http://proteomics.broadinstitute.org/millscripts/viewfeed.pl?side=xl&amp;cycle=1&amp;fixedMods=iaaC&amp;file=msdataSM/iPRG2012_nd/cpick_in/iPRG2012_nd.2148.10.3.pkl&amp;seq=LLQEVASKTNEAAGDGTTSATVLGR</v>
      </c>
    </row>
    <row r="3455" spans="1:95" x14ac:dyDescent="0.2">
      <c r="A3455" s="3">
        <v>2156</v>
      </c>
      <c r="B3455" s="2" t="s">
        <v>8569</v>
      </c>
      <c r="C3455" s="2" t="s">
        <v>8570</v>
      </c>
      <c r="D3455" s="3">
        <v>9142</v>
      </c>
      <c r="E3455" s="3">
        <v>9133</v>
      </c>
      <c r="F3455" s="3">
        <v>45112</v>
      </c>
      <c r="G3455" s="3">
        <v>11280</v>
      </c>
      <c r="H3455" s="3">
        <v>34.684600000000003</v>
      </c>
      <c r="I3455" s="30">
        <v>509.77717999999999</v>
      </c>
      <c r="J3455" s="30">
        <v>509.77586459999998</v>
      </c>
      <c r="K3455" s="30">
        <v>1.32E-3</v>
      </c>
      <c r="L3455" s="3">
        <v>2</v>
      </c>
      <c r="M3455" s="3">
        <v>2</v>
      </c>
      <c r="N3455" s="10">
        <f t="shared" si="371"/>
        <v>1</v>
      </c>
      <c r="O3455" s="35">
        <v>2</v>
      </c>
      <c r="P3455" s="17"/>
      <c r="Q3455" s="40">
        <v>1018.5445099999999</v>
      </c>
      <c r="R3455" s="40">
        <v>509.77589</v>
      </c>
      <c r="S3455" s="18">
        <f t="shared" si="372"/>
        <v>2.5305237562002745</v>
      </c>
      <c r="T3455" s="18">
        <f t="shared" si="373"/>
        <v>-4.9825816648215032E-2</v>
      </c>
      <c r="U3455" s="18">
        <f t="shared" si="374"/>
        <v>1.9616463177088324E-2</v>
      </c>
      <c r="V3455" s="30">
        <v>509.77589999999998</v>
      </c>
      <c r="W3455" s="3" t="s">
        <v>52</v>
      </c>
      <c r="X3455" s="3" t="s">
        <v>47</v>
      </c>
      <c r="Z3455" s="3" t="s">
        <v>52</v>
      </c>
      <c r="AA3455" s="3" t="s">
        <v>65</v>
      </c>
      <c r="AB3455" s="12" t="s">
        <v>52</v>
      </c>
      <c r="AC3455" s="3" t="s">
        <v>48</v>
      </c>
      <c r="AD3455" s="3" t="s">
        <v>47</v>
      </c>
      <c r="AE3455" s="3" t="s">
        <v>47</v>
      </c>
      <c r="AJ3455" s="3" t="s">
        <v>52</v>
      </c>
      <c r="AL3455" s="3" t="s">
        <v>52</v>
      </c>
      <c r="AO3455" s="3" t="s">
        <v>47</v>
      </c>
      <c r="AU3455" s="3">
        <v>1</v>
      </c>
      <c r="AV3455" s="3">
        <v>4</v>
      </c>
      <c r="AW3455" s="3">
        <v>2</v>
      </c>
      <c r="AX3455" s="3">
        <v>3</v>
      </c>
      <c r="AY3455" s="3">
        <v>75</v>
      </c>
      <c r="AZ3455" s="6" t="str">
        <f t="shared" si="375"/>
        <v>2148.3</v>
      </c>
      <c r="BC3455" s="12" t="s">
        <v>8571</v>
      </c>
      <c r="BF3455" s="12" t="s">
        <v>1468</v>
      </c>
      <c r="BJ3455" s="12">
        <f t="shared" si="376"/>
        <v>0</v>
      </c>
      <c r="BK3455" s="12">
        <f t="shared" si="377"/>
        <v>0</v>
      </c>
      <c r="BT3455" s="3" t="s">
        <v>8572</v>
      </c>
      <c r="BW3455" s="3" t="s">
        <v>8573</v>
      </c>
      <c r="CQ3455" s="3" t="str">
        <f>CONCATENATE(baseURL!$A$1,baseURL!$B$1,baseURL!$C$1,".",C3455,".",L3455,".pkl&amp;seq=",BC3455)</f>
        <v>http://proteomics.broadinstitute.org/millscripts/viewfeed.pl?side=xl&amp;cycle=1&amp;fixedMods=iaaC&amp;file=msdataSM/iPRG2012_nd/cpick_in/iPRG2012_nd.2148.3.2.pkl&amp;seq=sTLHLVLR</v>
      </c>
    </row>
    <row r="3456" spans="1:95" x14ac:dyDescent="0.2">
      <c r="A3456" s="3">
        <v>5208</v>
      </c>
      <c r="B3456" s="2" t="s">
        <v>8574</v>
      </c>
      <c r="C3456" s="2" t="s">
        <v>8575</v>
      </c>
      <c r="D3456" s="3">
        <v>9146</v>
      </c>
      <c r="E3456" s="3">
        <v>9137</v>
      </c>
      <c r="F3456" s="3">
        <v>45116</v>
      </c>
      <c r="G3456" s="3">
        <v>11284</v>
      </c>
      <c r="H3456" s="3">
        <v>34.691299999999998</v>
      </c>
      <c r="I3456" s="30">
        <v>606.34280999999999</v>
      </c>
      <c r="J3456" s="30">
        <v>606.34063000000003</v>
      </c>
      <c r="K3456" s="30">
        <v>2.1800000000000001E-3</v>
      </c>
      <c r="L3456" s="3">
        <v>2</v>
      </c>
      <c r="M3456" s="3">
        <v>2</v>
      </c>
      <c r="N3456" s="10">
        <f t="shared" si="371"/>
        <v>1</v>
      </c>
      <c r="O3456" s="35">
        <v>2</v>
      </c>
      <c r="P3456" s="17"/>
      <c r="Q3456" s="40">
        <v>1211.67426</v>
      </c>
      <c r="R3456" s="40">
        <v>606.34077000000002</v>
      </c>
      <c r="S3456" s="18">
        <f t="shared" si="372"/>
        <v>3.3644447164016413</v>
      </c>
      <c r="T3456" s="18">
        <f t="shared" si="373"/>
        <v>-0.23089326483454919</v>
      </c>
      <c r="U3456" s="18">
        <f t="shared" si="374"/>
        <v>-0.28037039308034423</v>
      </c>
      <c r="V3456" s="30">
        <v>606.34059999999999</v>
      </c>
      <c r="W3456" s="3" t="s">
        <v>47</v>
      </c>
      <c r="X3456" s="3" t="s">
        <v>47</v>
      </c>
      <c r="Y3456" s="3" t="s">
        <v>47</v>
      </c>
      <c r="Z3456" s="3" t="s">
        <v>47</v>
      </c>
      <c r="AA3456" s="3" t="s">
        <v>47</v>
      </c>
      <c r="AB3456" s="12" t="s">
        <v>47</v>
      </c>
      <c r="AC3456" s="3" t="s">
        <v>47</v>
      </c>
      <c r="AD3456" s="3" t="s">
        <v>47</v>
      </c>
      <c r="AE3456" s="3" t="s">
        <v>47</v>
      </c>
      <c r="AF3456" s="3" t="s">
        <v>47</v>
      </c>
      <c r="AG3456" s="3" t="s">
        <v>47</v>
      </c>
      <c r="AH3456" s="3" t="s">
        <v>47</v>
      </c>
      <c r="AI3456" s="3" t="s">
        <v>47</v>
      </c>
      <c r="AJ3456" s="3" t="s">
        <v>47</v>
      </c>
      <c r="AK3456" s="3" t="s">
        <v>47</v>
      </c>
      <c r="AL3456" s="3" t="s">
        <v>47</v>
      </c>
      <c r="AM3456" s="3" t="s">
        <v>47</v>
      </c>
      <c r="AN3456" s="3" t="s">
        <v>47</v>
      </c>
      <c r="AU3456" s="3">
        <v>0</v>
      </c>
      <c r="AV3456" s="3">
        <v>18</v>
      </c>
      <c r="AW3456" s="3">
        <v>1</v>
      </c>
      <c r="AX3456" s="3">
        <v>18</v>
      </c>
      <c r="AY3456" s="3">
        <v>100</v>
      </c>
      <c r="AZ3456" s="6" t="str">
        <f t="shared" si="375"/>
        <v>2148.7</v>
      </c>
      <c r="BC3456" s="12" t="s">
        <v>8488</v>
      </c>
      <c r="BJ3456" s="12">
        <f t="shared" si="376"/>
        <v>0</v>
      </c>
      <c r="BK3456" s="12">
        <f t="shared" si="377"/>
        <v>0</v>
      </c>
      <c r="CQ3456" s="3" t="str">
        <f>CONCATENATE(baseURL!$A$1,baseURL!$B$1,baseURL!$C$1,".",C3456,".",L3456,".pkl&amp;seq=",BC3456)</f>
        <v>http://proteomics.broadinstitute.org/millscripts/viewfeed.pl?side=xl&amp;cycle=1&amp;fixedMods=iaaC&amp;file=msdataSM/iPRG2012_nd/cpick_in/iPRG2012_nd.2148.7.2.pkl&amp;seq=QLTVNDLPVGR</v>
      </c>
    </row>
    <row r="3457" spans="1:95" x14ac:dyDescent="0.2">
      <c r="A3457" s="3">
        <v>6808</v>
      </c>
      <c r="B3457" s="2" t="s">
        <v>8576</v>
      </c>
      <c r="C3457" s="2" t="s">
        <v>8577</v>
      </c>
      <c r="D3457" s="3">
        <v>9147</v>
      </c>
      <c r="E3457" s="3">
        <v>9138</v>
      </c>
      <c r="F3457" s="3">
        <v>45117</v>
      </c>
      <c r="G3457" s="3">
        <v>11285</v>
      </c>
      <c r="H3457" s="3">
        <v>34.692999999999998</v>
      </c>
      <c r="I3457" s="30">
        <v>623.32883000000004</v>
      </c>
      <c r="J3457" s="30">
        <v>623.07733059999998</v>
      </c>
      <c r="K3457" s="30">
        <v>0.2515</v>
      </c>
      <c r="L3457" s="3">
        <v>4</v>
      </c>
      <c r="M3457" s="3">
        <v>4</v>
      </c>
      <c r="N3457" s="10">
        <f t="shared" si="371"/>
        <v>1</v>
      </c>
      <c r="O3457" s="35">
        <v>4</v>
      </c>
      <c r="P3457" s="17"/>
      <c r="Q3457" s="40">
        <v>2489.2841899999999</v>
      </c>
      <c r="R3457" s="40">
        <v>623.07650000000001</v>
      </c>
      <c r="S3457" s="18">
        <f t="shared" si="372"/>
        <v>404.97434905670337</v>
      </c>
      <c r="T3457" s="18">
        <f t="shared" si="373"/>
        <v>1.3330626335161686</v>
      </c>
      <c r="U3457" s="18">
        <f t="shared" si="374"/>
        <v>1.1234575528654547</v>
      </c>
      <c r="V3457" s="30">
        <v>623.07719999999995</v>
      </c>
      <c r="W3457" s="3" t="s">
        <v>47</v>
      </c>
      <c r="X3457" s="3" t="s">
        <v>47</v>
      </c>
      <c r="Y3457" s="3" t="s">
        <v>47</v>
      </c>
      <c r="Z3457" s="3" t="s">
        <v>47</v>
      </c>
      <c r="AA3457" s="3" t="s">
        <v>48</v>
      </c>
      <c r="AB3457" s="12" t="s">
        <v>47</v>
      </c>
      <c r="AC3457" s="3" t="s">
        <v>47</v>
      </c>
      <c r="AD3457" s="3" t="s">
        <v>47</v>
      </c>
      <c r="AE3457" s="3" t="s">
        <v>47</v>
      </c>
      <c r="AF3457" s="3" t="s">
        <v>48</v>
      </c>
      <c r="AK3457" s="3" t="s">
        <v>47</v>
      </c>
      <c r="AL3457" s="3" t="s">
        <v>47</v>
      </c>
      <c r="AU3457" s="3">
        <v>0</v>
      </c>
      <c r="AV3457" s="3">
        <v>10</v>
      </c>
      <c r="AW3457" s="3">
        <v>1</v>
      </c>
      <c r="AX3457" s="3">
        <v>10</v>
      </c>
      <c r="AY3457" s="3">
        <v>100</v>
      </c>
      <c r="AZ3457" s="6" t="str">
        <f t="shared" si="375"/>
        <v>2148.8</v>
      </c>
      <c r="BC3457" s="12" t="s">
        <v>8493</v>
      </c>
      <c r="BJ3457" s="12">
        <f t="shared" si="376"/>
        <v>0</v>
      </c>
      <c r="BK3457" s="12">
        <f t="shared" si="377"/>
        <v>0</v>
      </c>
      <c r="CQ3457" s="3" t="str">
        <f>CONCATENATE(baseURL!$A$1,baseURL!$B$1,baseURL!$C$1,".",C3457,".",L3457,".pkl&amp;seq=",BC3457)</f>
        <v>http://proteomics.broadinstitute.org/millscripts/viewfeed.pl?side=xl&amp;cycle=1&amp;fixedMods=iaaC&amp;file=msdataSM/iPRG2012_nd/cpick_in/iPRG2012_nd.2148.8.4.pkl&amp;seq=LLQEVASKTNEAAGDGTTSATVLGR</v>
      </c>
    </row>
    <row r="3458" spans="1:95" x14ac:dyDescent="0.2">
      <c r="A3458" s="3">
        <v>4955</v>
      </c>
      <c r="B3458" s="2" t="s">
        <v>8580</v>
      </c>
      <c r="C3458" s="2" t="s">
        <v>8581</v>
      </c>
      <c r="D3458" s="3">
        <v>9159</v>
      </c>
      <c r="E3458" s="3">
        <v>9150</v>
      </c>
      <c r="F3458" s="3">
        <v>45140</v>
      </c>
      <c r="G3458" s="3">
        <v>11298</v>
      </c>
      <c r="H3458" s="3">
        <v>34.718499999999999</v>
      </c>
      <c r="I3458" s="30">
        <v>658.38427999999999</v>
      </c>
      <c r="J3458" s="30">
        <v>658.38293629999998</v>
      </c>
      <c r="K3458" s="30">
        <v>1.34E-3</v>
      </c>
      <c r="L3458" s="3">
        <v>2</v>
      </c>
      <c r="M3458" s="3">
        <v>2</v>
      </c>
      <c r="N3458" s="10">
        <f t="shared" ref="N3458:N3521" si="378">IF(AND(M3458&gt;0,L3458&gt;0), IF(M3458=L3458,1,-1), 1)</f>
        <v>1</v>
      </c>
      <c r="O3458" s="35">
        <v>2</v>
      </c>
      <c r="P3458" s="17"/>
      <c r="Q3458" s="40">
        <v>1315.7579900000001</v>
      </c>
      <c r="R3458" s="40">
        <v>658.38262999999995</v>
      </c>
      <c r="S3458" s="18">
        <f t="shared" ref="S3458:S3521" si="379">1000000*(I3458-R3458)/R3458</f>
        <v>2.5061414515759073</v>
      </c>
      <c r="T3458" s="18">
        <f t="shared" ref="T3458:T3521" si="380">1000000*(J3458-R3458)/R3458</f>
        <v>0.46523098586887601</v>
      </c>
      <c r="U3458" s="18">
        <f t="shared" ref="U3458:U3521" si="381">1000000*(V3458-R3458)/R3458</f>
        <v>0.86575795603662464</v>
      </c>
      <c r="V3458" s="30">
        <v>658.38319999999999</v>
      </c>
      <c r="W3458" s="3" t="s">
        <v>47</v>
      </c>
      <c r="X3458" s="3" t="s">
        <v>47</v>
      </c>
      <c r="Y3458" s="3" t="s">
        <v>47</v>
      </c>
      <c r="Z3458" s="3" t="s">
        <v>47</v>
      </c>
      <c r="AA3458" s="3" t="s">
        <v>48</v>
      </c>
      <c r="AB3458" s="12" t="s">
        <v>47</v>
      </c>
      <c r="AC3458" s="3" t="s">
        <v>47</v>
      </c>
      <c r="AD3458" s="3" t="s">
        <v>47</v>
      </c>
      <c r="AE3458" s="3" t="s">
        <v>47</v>
      </c>
      <c r="AF3458" s="3" t="s">
        <v>47</v>
      </c>
      <c r="AG3458" s="3" t="s">
        <v>47</v>
      </c>
      <c r="AH3458" s="3" t="s">
        <v>47</v>
      </c>
      <c r="AI3458" s="3" t="s">
        <v>47</v>
      </c>
      <c r="AJ3458" s="3" t="s">
        <v>47</v>
      </c>
      <c r="AK3458" s="3" t="s">
        <v>47</v>
      </c>
      <c r="AL3458" s="3" t="s">
        <v>47</v>
      </c>
      <c r="AM3458" s="3" t="s">
        <v>47</v>
      </c>
      <c r="AN3458" s="3" t="s">
        <v>47</v>
      </c>
      <c r="AU3458" s="3">
        <v>0</v>
      </c>
      <c r="AV3458" s="3">
        <v>17</v>
      </c>
      <c r="AW3458" s="3">
        <v>1</v>
      </c>
      <c r="AX3458" s="3">
        <v>17</v>
      </c>
      <c r="AY3458" s="3">
        <v>100</v>
      </c>
      <c r="AZ3458" s="6" t="str">
        <f t="shared" ref="AZ3458:AZ3521" si="382">HYPERLINK(CQ3458,C3458)</f>
        <v>2149.10</v>
      </c>
      <c r="BC3458" s="12" t="s">
        <v>8496</v>
      </c>
      <c r="BJ3458" s="12">
        <f t="shared" ref="BJ3458:BJ3521" si="383">LEN(BC3458)-LEN(SUBSTITUTE(BC3458,"C",""))</f>
        <v>0</v>
      </c>
      <c r="BK3458" s="12">
        <f t="shared" ref="BK3458:BK3521" si="384">LEN(BC3458)-LEN(SUBSTITUTE(BC3458,"c",""))</f>
        <v>0</v>
      </c>
      <c r="CQ3458" s="3" t="str">
        <f>CONCATENATE(baseURL!$A$1,baseURL!$B$1,baseURL!$C$1,".",C3458,".",L3458,".pkl&amp;seq=",BC3458)</f>
        <v>http://proteomics.broadinstitute.org/millscripts/viewfeed.pl?side=xl&amp;cycle=1&amp;fixedMods=iaaC&amp;file=msdataSM/iPRG2012_nd/cpick_in/iPRG2012_nd.2149.10.2.pkl&amp;seq=ALLVLSTSGTTPR</v>
      </c>
    </row>
    <row r="3459" spans="1:95" x14ac:dyDescent="0.2">
      <c r="A3459" s="3">
        <v>2942</v>
      </c>
      <c r="B3459" s="2" t="s">
        <v>8582</v>
      </c>
      <c r="C3459" s="2" t="s">
        <v>8568</v>
      </c>
      <c r="D3459" s="3">
        <v>9160</v>
      </c>
      <c r="E3459" s="3">
        <v>9151</v>
      </c>
      <c r="F3459" s="3">
        <v>45141</v>
      </c>
      <c r="G3459" s="3">
        <v>11299</v>
      </c>
      <c r="H3459" s="3">
        <v>34.720199999999998</v>
      </c>
      <c r="I3459" s="30">
        <v>788.41538000000003</v>
      </c>
      <c r="J3459" s="30">
        <v>788.41290919999994</v>
      </c>
      <c r="K3459" s="30">
        <v>2.47E-3</v>
      </c>
      <c r="L3459" s="3">
        <v>2</v>
      </c>
      <c r="M3459" s="3">
        <v>2</v>
      </c>
      <c r="N3459" s="10">
        <f t="shared" si="378"/>
        <v>1</v>
      </c>
      <c r="O3459" s="35">
        <v>2</v>
      </c>
      <c r="P3459" s="17"/>
      <c r="Q3459" s="40">
        <v>1575.8224399999999</v>
      </c>
      <c r="R3459" s="40">
        <v>788.41485999999998</v>
      </c>
      <c r="S3459" s="18">
        <f t="shared" si="379"/>
        <v>0.65955124190755143</v>
      </c>
      <c r="T3459" s="18">
        <f t="shared" si="380"/>
        <v>-2.4743318511670997</v>
      </c>
      <c r="U3459" s="18">
        <f t="shared" si="381"/>
        <v>-2.4860008345606395</v>
      </c>
      <c r="V3459" s="30">
        <v>788.41290000000004</v>
      </c>
      <c r="Z3459" s="3" t="s">
        <v>47</v>
      </c>
      <c r="AB3459" s="12" t="s">
        <v>47</v>
      </c>
      <c r="AC3459" s="3" t="s">
        <v>48</v>
      </c>
      <c r="AG3459" s="3" t="s">
        <v>47</v>
      </c>
      <c r="AH3459" s="3" t="s">
        <v>47</v>
      </c>
      <c r="AI3459" s="3" t="s">
        <v>48</v>
      </c>
      <c r="AL3459" s="3" t="s">
        <v>48</v>
      </c>
      <c r="AU3459" s="3">
        <v>0</v>
      </c>
      <c r="AV3459" s="3">
        <v>4</v>
      </c>
      <c r="AW3459" s="3">
        <v>1</v>
      </c>
      <c r="AX3459" s="3">
        <v>4</v>
      </c>
      <c r="AY3459" s="3">
        <v>100</v>
      </c>
      <c r="AZ3459" s="6" t="str">
        <f t="shared" si="382"/>
        <v>2149.11</v>
      </c>
      <c r="BC3459" s="12" t="s">
        <v>8583</v>
      </c>
      <c r="BJ3459" s="12">
        <f t="shared" si="383"/>
        <v>0</v>
      </c>
      <c r="BK3459" s="12">
        <f t="shared" si="384"/>
        <v>0</v>
      </c>
      <c r="CQ3459" s="3" t="str">
        <f>CONCATENATE(baseURL!$A$1,baseURL!$B$1,baseURL!$C$1,".",C3459,".",L3459,".pkl&amp;seq=",BC3459)</f>
        <v>http://proteomics.broadinstitute.org/millscripts/viewfeed.pl?side=xl&amp;cycle=1&amp;fixedMods=iaaC&amp;file=msdataSM/iPRG2012_nd/cpick_in/iPRG2012_nd.2149.11.2.pkl&amp;seq=VGQSLSLVSNDELSK</v>
      </c>
    </row>
    <row r="3460" spans="1:95" x14ac:dyDescent="0.2">
      <c r="A3460" s="3">
        <v>3430</v>
      </c>
      <c r="B3460" s="2" t="s">
        <v>8584</v>
      </c>
      <c r="C3460" s="2" t="s">
        <v>8585</v>
      </c>
      <c r="D3460" s="3">
        <v>9152</v>
      </c>
      <c r="E3460" s="3">
        <v>9143</v>
      </c>
      <c r="F3460" s="3">
        <v>45133</v>
      </c>
      <c r="G3460" s="3">
        <v>11291</v>
      </c>
      <c r="H3460" s="3">
        <v>34.706899999999997</v>
      </c>
      <c r="I3460" s="30">
        <v>502.63245999999998</v>
      </c>
      <c r="J3460" s="30">
        <v>502.63265910000001</v>
      </c>
      <c r="K3460" s="30">
        <v>-2.0000000000000001E-4</v>
      </c>
      <c r="L3460" s="3">
        <v>3</v>
      </c>
      <c r="M3460" s="3">
        <v>3</v>
      </c>
      <c r="N3460" s="10">
        <f t="shared" si="378"/>
        <v>1</v>
      </c>
      <c r="O3460" s="35">
        <v>3</v>
      </c>
      <c r="P3460" s="17"/>
      <c r="Q3460" s="40">
        <v>1505.8798400000001</v>
      </c>
      <c r="R3460" s="40">
        <v>502.63146</v>
      </c>
      <c r="S3460" s="18">
        <f t="shared" si="379"/>
        <v>1.9895292665850106</v>
      </c>
      <c r="T3460" s="18">
        <f t="shared" si="380"/>
        <v>2.3856445436344198</v>
      </c>
      <c r="U3460" s="18">
        <f t="shared" si="381"/>
        <v>2.0691104372755529</v>
      </c>
      <c r="V3460" s="30">
        <v>502.63249999999999</v>
      </c>
      <c r="W3460" s="3" t="s">
        <v>47</v>
      </c>
      <c r="X3460" s="3" t="s">
        <v>47</v>
      </c>
      <c r="Y3460" s="3" t="s">
        <v>47</v>
      </c>
      <c r="Z3460" s="3" t="s">
        <v>47</v>
      </c>
      <c r="AA3460" s="3" t="s">
        <v>47</v>
      </c>
      <c r="AB3460" s="12" t="s">
        <v>47</v>
      </c>
      <c r="AC3460" s="3" t="s">
        <v>47</v>
      </c>
      <c r="AE3460" s="3" t="s">
        <v>47</v>
      </c>
      <c r="AF3460" s="3" t="s">
        <v>47</v>
      </c>
      <c r="AG3460" s="3" t="s">
        <v>47</v>
      </c>
      <c r="AH3460" s="3" t="s">
        <v>47</v>
      </c>
      <c r="AI3460" s="3" t="s">
        <v>47</v>
      </c>
      <c r="AK3460" s="3" t="s">
        <v>47</v>
      </c>
      <c r="AL3460" s="3" t="s">
        <v>48</v>
      </c>
      <c r="AM3460" s="3" t="s">
        <v>47</v>
      </c>
      <c r="AU3460" s="3">
        <v>0</v>
      </c>
      <c r="AV3460" s="3">
        <v>14</v>
      </c>
      <c r="AW3460" s="3">
        <v>1</v>
      </c>
      <c r="AX3460" s="3">
        <v>14</v>
      </c>
      <c r="AY3460" s="3">
        <v>100</v>
      </c>
      <c r="AZ3460" s="6" t="str">
        <f t="shared" si="382"/>
        <v>2149.3</v>
      </c>
      <c r="BC3460" s="12" t="s">
        <v>8586</v>
      </c>
      <c r="BJ3460" s="12">
        <f t="shared" si="383"/>
        <v>0</v>
      </c>
      <c r="BK3460" s="12">
        <f t="shared" si="384"/>
        <v>0</v>
      </c>
      <c r="CQ3460" s="3" t="str">
        <f>CONCATENATE(baseURL!$A$1,baseURL!$B$1,baseURL!$C$1,".",C3460,".",L3460,".pkl&amp;seq=",BC3460)</f>
        <v>http://proteomics.broadinstitute.org/millscripts/viewfeed.pl?side=xl&amp;cycle=1&amp;fixedMods=iaaC&amp;file=msdataSM/iPRG2012_nd/cpick_in/iPRG2012_nd.2149.3.3.pkl&amp;seq=LNLLVDPNQRPVK</v>
      </c>
    </row>
    <row r="3461" spans="1:95" x14ac:dyDescent="0.2">
      <c r="A3461" s="3">
        <v>7055</v>
      </c>
      <c r="B3461" s="2" t="s">
        <v>8587</v>
      </c>
      <c r="C3461" s="2" t="s">
        <v>8569</v>
      </c>
      <c r="D3461" s="3">
        <v>9153</v>
      </c>
      <c r="E3461" s="3">
        <v>9144</v>
      </c>
      <c r="F3461" s="3">
        <v>45134</v>
      </c>
      <c r="G3461" s="3">
        <v>11292</v>
      </c>
      <c r="H3461" s="3">
        <v>34.708500000000001</v>
      </c>
      <c r="I3461" s="30">
        <v>522.27964999999995</v>
      </c>
      <c r="J3461" s="30">
        <v>521.94297559999995</v>
      </c>
      <c r="K3461" s="30">
        <v>0.33667000000000002</v>
      </c>
      <c r="L3461" s="3">
        <v>0</v>
      </c>
      <c r="M3461" s="3">
        <v>3</v>
      </c>
      <c r="N3461" s="10">
        <f t="shared" si="378"/>
        <v>1</v>
      </c>
      <c r="O3461" s="35">
        <v>3</v>
      </c>
      <c r="P3461" s="17"/>
      <c r="Q3461" s="40">
        <v>1563.8125500000001</v>
      </c>
      <c r="R3461" s="40">
        <v>521.94236999999998</v>
      </c>
      <c r="S3461" s="18">
        <f t="shared" si="379"/>
        <v>646.20161034246803</v>
      </c>
      <c r="T3461" s="18">
        <f t="shared" si="380"/>
        <v>1.160281354379552</v>
      </c>
      <c r="U3461" s="18">
        <f t="shared" si="381"/>
        <v>-2.0500347577204621</v>
      </c>
      <c r="V3461" s="30">
        <v>521.94129999999996</v>
      </c>
      <c r="X3461" s="3" t="s">
        <v>47</v>
      </c>
      <c r="Y3461" s="3" t="s">
        <v>47</v>
      </c>
      <c r="AA3461" s="3" t="s">
        <v>47</v>
      </c>
      <c r="AB3461" s="12" t="s">
        <v>47</v>
      </c>
      <c r="AC3461" s="3" t="s">
        <v>47</v>
      </c>
      <c r="AH3461" s="3" t="s">
        <v>47</v>
      </c>
      <c r="AI3461" s="3" t="s">
        <v>47</v>
      </c>
      <c r="AU3461" s="3">
        <v>0</v>
      </c>
      <c r="AV3461" s="3">
        <v>7</v>
      </c>
      <c r="AW3461" s="3">
        <v>1</v>
      </c>
      <c r="AX3461" s="3">
        <v>7</v>
      </c>
      <c r="AY3461" s="3">
        <v>100</v>
      </c>
      <c r="AZ3461" s="6" t="str">
        <f t="shared" si="382"/>
        <v>2149.4</v>
      </c>
      <c r="BC3461" s="12" t="s">
        <v>8588</v>
      </c>
      <c r="BJ3461" s="12">
        <f t="shared" si="383"/>
        <v>0</v>
      </c>
      <c r="BK3461" s="12">
        <f t="shared" si="384"/>
        <v>0</v>
      </c>
      <c r="CQ3461" s="3" t="str">
        <f>CONCATENATE(baseURL!$A$1,baseURL!$B$1,baseURL!$C$1,".",C3461,".",L3461,".pkl&amp;seq=",BC3461)</f>
        <v>http://proteomics.broadinstitute.org/millscripts/viewfeed.pl?side=xl&amp;cycle=1&amp;fixedMods=iaaC&amp;file=msdataSM/iPRG2012_nd/cpick_in/iPRG2012_nd.2149.4.0.pkl&amp;seq=GQGALAKDSLGDYLR</v>
      </c>
    </row>
    <row r="3462" spans="1:95" x14ac:dyDescent="0.2">
      <c r="A3462" s="3">
        <v>2353</v>
      </c>
      <c r="B3462" s="2" t="s">
        <v>8589</v>
      </c>
      <c r="C3462" s="2" t="s">
        <v>8590</v>
      </c>
      <c r="D3462" s="3">
        <v>9154</v>
      </c>
      <c r="E3462" s="3">
        <v>9145</v>
      </c>
      <c r="F3462" s="3">
        <v>45135</v>
      </c>
      <c r="G3462" s="3">
        <v>11293</v>
      </c>
      <c r="H3462" s="3">
        <v>34.7102</v>
      </c>
      <c r="I3462" s="30">
        <v>535.27236000000005</v>
      </c>
      <c r="J3462" s="30">
        <v>535.76255500000002</v>
      </c>
      <c r="K3462" s="30">
        <v>-0.49019000000000001</v>
      </c>
      <c r="L3462" s="3">
        <v>2</v>
      </c>
      <c r="M3462" s="3">
        <v>2</v>
      </c>
      <c r="N3462" s="10">
        <f t="shared" si="378"/>
        <v>1</v>
      </c>
      <c r="O3462" s="35">
        <v>2</v>
      </c>
      <c r="P3462" s="17"/>
      <c r="Q3462" s="40">
        <v>1070.5153</v>
      </c>
      <c r="R3462" s="40">
        <v>535.76129000000003</v>
      </c>
      <c r="S3462" s="18">
        <f t="shared" si="379"/>
        <v>-912.58926153470713</v>
      </c>
      <c r="T3462" s="18">
        <f t="shared" si="380"/>
        <v>2.3611261649556901</v>
      </c>
      <c r="U3462" s="18">
        <f t="shared" si="381"/>
        <v>2.4451187953304467</v>
      </c>
      <c r="V3462" s="30">
        <v>535.76260000000002</v>
      </c>
      <c r="W3462" s="3" t="s">
        <v>47</v>
      </c>
      <c r="Z3462" s="3" t="s">
        <v>47</v>
      </c>
      <c r="AA3462" s="3" t="s">
        <v>47</v>
      </c>
      <c r="AB3462" s="12" t="s">
        <v>48</v>
      </c>
      <c r="AC3462" s="3" t="s">
        <v>47</v>
      </c>
      <c r="AF3462" s="3" t="s">
        <v>48</v>
      </c>
      <c r="AG3462" s="3" t="s">
        <v>52</v>
      </c>
      <c r="AH3462" s="3" t="s">
        <v>47</v>
      </c>
      <c r="AI3462" s="3" t="s">
        <v>48</v>
      </c>
      <c r="AJ3462" s="3" t="s">
        <v>48</v>
      </c>
      <c r="AL3462" s="3" t="s">
        <v>48</v>
      </c>
      <c r="AU3462" s="3">
        <v>0</v>
      </c>
      <c r="AV3462" s="3">
        <v>5</v>
      </c>
      <c r="AW3462" s="3">
        <v>1</v>
      </c>
      <c r="AX3462" s="3">
        <v>5</v>
      </c>
      <c r="AY3462" s="3">
        <v>100</v>
      </c>
      <c r="AZ3462" s="6" t="str">
        <f t="shared" si="382"/>
        <v>2149.5</v>
      </c>
      <c r="BC3462" s="12" t="s">
        <v>8501</v>
      </c>
      <c r="BJ3462" s="12">
        <f t="shared" si="383"/>
        <v>0</v>
      </c>
      <c r="BK3462" s="12">
        <f t="shared" si="384"/>
        <v>0</v>
      </c>
      <c r="CQ3462" s="3" t="str">
        <f>CONCATENATE(baseURL!$A$1,baseURL!$B$1,baseURL!$C$1,".",C3462,".",L3462,".pkl&amp;seq=",BC3462)</f>
        <v>http://proteomics.broadinstitute.org/millscripts/viewfeed.pl?side=xl&amp;cycle=1&amp;fixedMods=iaaC&amp;file=msdataSM/iPRG2012_nd/cpick_in/iPRG2012_nd.2149.5.2.pkl&amp;seq=LLDEFYDR</v>
      </c>
    </row>
    <row r="3463" spans="1:95" x14ac:dyDescent="0.2">
      <c r="A3463" s="3">
        <v>4138</v>
      </c>
      <c r="B3463" s="2" t="s">
        <v>8591</v>
      </c>
      <c r="C3463" s="2" t="s">
        <v>8592</v>
      </c>
      <c r="D3463" s="3">
        <v>9155</v>
      </c>
      <c r="E3463" s="3">
        <v>9146</v>
      </c>
      <c r="F3463" s="3">
        <v>45136</v>
      </c>
      <c r="G3463" s="3">
        <v>11294</v>
      </c>
      <c r="H3463" s="3">
        <v>34.7119</v>
      </c>
      <c r="I3463" s="30">
        <v>553.25750000000005</v>
      </c>
      <c r="J3463" s="30">
        <v>553.26611170000001</v>
      </c>
      <c r="K3463" s="30">
        <v>-8.6099999999999996E-3</v>
      </c>
      <c r="L3463" s="3">
        <v>3</v>
      </c>
      <c r="M3463" s="3">
        <v>3</v>
      </c>
      <c r="N3463" s="10">
        <f t="shared" si="378"/>
        <v>1</v>
      </c>
      <c r="O3463" s="35">
        <v>3</v>
      </c>
      <c r="P3463" s="17"/>
      <c r="Q3463" s="40">
        <v>1657.7816399999999</v>
      </c>
      <c r="R3463" s="40">
        <v>553.2654</v>
      </c>
      <c r="S3463" s="18">
        <f t="shared" si="379"/>
        <v>-14.278861464949035</v>
      </c>
      <c r="T3463" s="18">
        <f t="shared" si="380"/>
        <v>1.286362747445893</v>
      </c>
      <c r="U3463" s="18">
        <f t="shared" si="381"/>
        <v>0.72298032736780327</v>
      </c>
      <c r="V3463" s="30">
        <v>553.26580000000001</v>
      </c>
      <c r="W3463" s="3" t="s">
        <v>47</v>
      </c>
      <c r="X3463" s="3" t="s">
        <v>47</v>
      </c>
      <c r="Y3463" s="3" t="s">
        <v>47</v>
      </c>
      <c r="Z3463" s="3" t="s">
        <v>47</v>
      </c>
      <c r="AA3463" s="3" t="s">
        <v>47</v>
      </c>
      <c r="AB3463" s="12" t="s">
        <v>47</v>
      </c>
      <c r="AC3463" s="3" t="s">
        <v>47</v>
      </c>
      <c r="AD3463" s="3" t="s">
        <v>47</v>
      </c>
      <c r="AE3463" s="3" t="s">
        <v>47</v>
      </c>
      <c r="AF3463" s="3" t="s">
        <v>47</v>
      </c>
      <c r="AH3463" s="3" t="s">
        <v>47</v>
      </c>
      <c r="AI3463" s="3" t="s">
        <v>47</v>
      </c>
      <c r="AJ3463" s="3" t="s">
        <v>48</v>
      </c>
      <c r="AL3463" s="3" t="s">
        <v>47</v>
      </c>
      <c r="AM3463" s="3" t="s">
        <v>47</v>
      </c>
      <c r="AN3463" s="3" t="s">
        <v>47</v>
      </c>
      <c r="AU3463" s="3">
        <v>0</v>
      </c>
      <c r="AV3463" s="3">
        <v>15</v>
      </c>
      <c r="AW3463" s="3">
        <v>1</v>
      </c>
      <c r="AX3463" s="3">
        <v>15</v>
      </c>
      <c r="AY3463" s="3">
        <v>100</v>
      </c>
      <c r="AZ3463" s="6" t="str">
        <f t="shared" si="382"/>
        <v>2149.6</v>
      </c>
      <c r="BC3463" s="12" t="s">
        <v>8593</v>
      </c>
      <c r="BJ3463" s="12">
        <f t="shared" si="383"/>
        <v>0</v>
      </c>
      <c r="BK3463" s="12">
        <f t="shared" si="384"/>
        <v>0</v>
      </c>
      <c r="CQ3463" s="3" t="str">
        <f>CONCATENATE(baseURL!$A$1,baseURL!$B$1,baseURL!$C$1,".",C3463,".",L3463,".pkl&amp;seq=",BC3463)</f>
        <v>http://proteomics.broadinstitute.org/millscripts/viewfeed.pl?side=xl&amp;cycle=1&amp;fixedMods=iaaC&amp;file=msdataSM/iPRG2012_nd/cpick_in/iPRG2012_nd.2149.6.3.pkl&amp;seq=DKLDPQEWDLNER</v>
      </c>
    </row>
    <row r="3464" spans="1:95" x14ac:dyDescent="0.2">
      <c r="A3464" s="3">
        <v>5436</v>
      </c>
      <c r="B3464" s="2" t="s">
        <v>8594</v>
      </c>
      <c r="C3464" s="2" t="s">
        <v>8595</v>
      </c>
      <c r="D3464" s="3">
        <v>9162</v>
      </c>
      <c r="E3464" s="3">
        <v>9153</v>
      </c>
      <c r="F3464" s="3">
        <v>45153</v>
      </c>
      <c r="G3464" s="3">
        <v>11302</v>
      </c>
      <c r="H3464" s="3">
        <v>34.730699999999999</v>
      </c>
      <c r="I3464" s="30">
        <v>418.58881000000002</v>
      </c>
      <c r="J3464" s="30">
        <v>418.58844959999999</v>
      </c>
      <c r="K3464" s="30">
        <v>3.6000000000000002E-4</v>
      </c>
      <c r="L3464" s="3">
        <v>3</v>
      </c>
      <c r="M3464" s="3">
        <v>3</v>
      </c>
      <c r="N3464" s="10">
        <f t="shared" si="378"/>
        <v>1</v>
      </c>
      <c r="O3464" s="35">
        <v>3</v>
      </c>
      <c r="P3464" s="17"/>
      <c r="Q3464" s="40">
        <v>1253.7476999999999</v>
      </c>
      <c r="R3464" s="40">
        <v>418.58742000000001</v>
      </c>
      <c r="S3464" s="18">
        <f t="shared" si="379"/>
        <v>3.3206922463529347</v>
      </c>
      <c r="T3464" s="18">
        <f t="shared" si="380"/>
        <v>2.4597012494575234</v>
      </c>
      <c r="U3464" s="18">
        <f t="shared" si="381"/>
        <v>1.8634100374143245</v>
      </c>
      <c r="V3464" s="30">
        <v>418.58819999999997</v>
      </c>
      <c r="W3464" s="3" t="s">
        <v>47</v>
      </c>
      <c r="X3464" s="3" t="s">
        <v>47</v>
      </c>
      <c r="Y3464" s="3" t="s">
        <v>47</v>
      </c>
      <c r="Z3464" s="3" t="s">
        <v>47</v>
      </c>
      <c r="AA3464" s="3" t="s">
        <v>47</v>
      </c>
      <c r="AB3464" s="12" t="s">
        <v>47</v>
      </c>
      <c r="AC3464" s="3" t="s">
        <v>47</v>
      </c>
      <c r="AD3464" s="3" t="s">
        <v>47</v>
      </c>
      <c r="AE3464" s="3" t="s">
        <v>47</v>
      </c>
      <c r="AF3464" s="3" t="s">
        <v>47</v>
      </c>
      <c r="AG3464" s="3" t="s">
        <v>47</v>
      </c>
      <c r="AH3464" s="3" t="s">
        <v>47</v>
      </c>
      <c r="AI3464" s="3" t="s">
        <v>47</v>
      </c>
      <c r="AJ3464" s="3" t="s">
        <v>47</v>
      </c>
      <c r="AK3464" s="3" t="s">
        <v>47</v>
      </c>
      <c r="AL3464" s="3" t="s">
        <v>48</v>
      </c>
      <c r="AM3464" s="3" t="s">
        <v>47</v>
      </c>
      <c r="AU3464" s="3">
        <v>0</v>
      </c>
      <c r="AV3464" s="3">
        <v>16</v>
      </c>
      <c r="AW3464" s="3">
        <v>1</v>
      </c>
      <c r="AX3464" s="3">
        <v>16</v>
      </c>
      <c r="AY3464" s="3">
        <v>100</v>
      </c>
      <c r="AZ3464" s="6" t="str">
        <f t="shared" si="382"/>
        <v>2150.2</v>
      </c>
      <c r="BC3464" s="12" t="s">
        <v>8596</v>
      </c>
      <c r="BJ3464" s="12">
        <f t="shared" si="383"/>
        <v>0</v>
      </c>
      <c r="BK3464" s="12">
        <f t="shared" si="384"/>
        <v>0</v>
      </c>
      <c r="CQ3464" s="3" t="str">
        <f>CONCATENATE(baseURL!$A$1,baseURL!$B$1,baseURL!$C$1,".",C3464,".",L3464,".pkl&amp;seq=",BC3464)</f>
        <v>http://proteomics.broadinstitute.org/millscripts/viewfeed.pl?side=xl&amp;cycle=1&amp;fixedMods=iaaC&amp;file=msdataSM/iPRG2012_nd/cpick_in/iPRG2012_nd.2150.2.3.pkl&amp;seq=LPSQVVWLRR</v>
      </c>
    </row>
    <row r="3465" spans="1:95" x14ac:dyDescent="0.2">
      <c r="A3465" s="3">
        <v>4480</v>
      </c>
      <c r="B3465" s="2" t="s">
        <v>8597</v>
      </c>
      <c r="C3465" s="2" t="s">
        <v>8584</v>
      </c>
      <c r="D3465" s="3">
        <v>9164</v>
      </c>
      <c r="E3465" s="3">
        <v>9155</v>
      </c>
      <c r="F3465" s="3">
        <v>45155</v>
      </c>
      <c r="G3465" s="3">
        <v>11304</v>
      </c>
      <c r="H3465" s="3">
        <v>34.734099999999998</v>
      </c>
      <c r="I3465" s="30">
        <v>467.27868000000001</v>
      </c>
      <c r="J3465" s="30">
        <v>467.27993650000002</v>
      </c>
      <c r="K3465" s="30">
        <v>-1.2600000000000001E-3</v>
      </c>
      <c r="L3465" s="3">
        <v>2</v>
      </c>
      <c r="M3465" s="3">
        <v>2</v>
      </c>
      <c r="N3465" s="10">
        <f t="shared" si="378"/>
        <v>1</v>
      </c>
      <c r="O3465" s="35">
        <v>2</v>
      </c>
      <c r="P3465" s="17"/>
      <c r="Q3465" s="40">
        <v>933.55163000000005</v>
      </c>
      <c r="R3465" s="40">
        <v>467.27945</v>
      </c>
      <c r="S3465" s="18">
        <f t="shared" si="379"/>
        <v>-1.6478362144721175</v>
      </c>
      <c r="T3465" s="18">
        <f t="shared" si="380"/>
        <v>1.0411328810249645</v>
      </c>
      <c r="U3465" s="18">
        <f t="shared" si="381"/>
        <v>0.32100705481311093</v>
      </c>
      <c r="V3465" s="30">
        <v>467.27960000000002</v>
      </c>
      <c r="W3465" s="3" t="s">
        <v>47</v>
      </c>
      <c r="X3465" s="3" t="s">
        <v>47</v>
      </c>
      <c r="Y3465" s="3" t="s">
        <v>47</v>
      </c>
      <c r="Z3465" s="3" t="s">
        <v>47</v>
      </c>
      <c r="AA3465" s="3" t="s">
        <v>47</v>
      </c>
      <c r="AB3465" s="12" t="s">
        <v>47</v>
      </c>
      <c r="AC3465" s="3" t="s">
        <v>47</v>
      </c>
      <c r="AD3465" s="3" t="s">
        <v>47</v>
      </c>
      <c r="AE3465" s="3" t="s">
        <v>47</v>
      </c>
      <c r="AF3465" s="3" t="s">
        <v>47</v>
      </c>
      <c r="AG3465" s="3" t="s">
        <v>47</v>
      </c>
      <c r="AH3465" s="3" t="s">
        <v>47</v>
      </c>
      <c r="AI3465" s="3" t="s">
        <v>47</v>
      </c>
      <c r="AK3465" s="3" t="s">
        <v>47</v>
      </c>
      <c r="AL3465" s="3" t="s">
        <v>47</v>
      </c>
      <c r="AM3465" s="3" t="s">
        <v>47</v>
      </c>
      <c r="AN3465" s="3" t="s">
        <v>47</v>
      </c>
      <c r="AU3465" s="3">
        <v>0</v>
      </c>
      <c r="AV3465" s="3">
        <v>17</v>
      </c>
      <c r="AW3465" s="3">
        <v>1</v>
      </c>
      <c r="AX3465" s="3">
        <v>17</v>
      </c>
      <c r="AY3465" s="3">
        <v>100</v>
      </c>
      <c r="AZ3465" s="6" t="str">
        <f t="shared" si="382"/>
        <v>2150.4</v>
      </c>
      <c r="BC3465" s="12" t="s">
        <v>8598</v>
      </c>
      <c r="BJ3465" s="12">
        <f t="shared" si="383"/>
        <v>0</v>
      </c>
      <c r="BK3465" s="12">
        <f t="shared" si="384"/>
        <v>0</v>
      </c>
      <c r="CQ3465" s="3" t="str">
        <f>CONCATENATE(baseURL!$A$1,baseURL!$B$1,baseURL!$C$1,".",C3465,".",L3465,".pkl&amp;seq=",BC3465)</f>
        <v>http://proteomics.broadinstitute.org/millscripts/viewfeed.pl?side=xl&amp;cycle=1&amp;fixedMods=iaaC&amp;file=msdataSM/iPRG2012_nd/cpick_in/iPRG2012_nd.2150.4.2.pkl&amp;seq=LLQAVFSR</v>
      </c>
    </row>
    <row r="3466" spans="1:95" x14ac:dyDescent="0.2">
      <c r="A3466" s="3">
        <v>2430</v>
      </c>
      <c r="B3466" s="2" t="s">
        <v>8603</v>
      </c>
      <c r="C3466" s="2" t="s">
        <v>8604</v>
      </c>
      <c r="D3466" s="3">
        <v>9187</v>
      </c>
      <c r="E3466" s="3">
        <v>9178</v>
      </c>
      <c r="F3466" s="3">
        <v>45206</v>
      </c>
      <c r="G3466" s="3">
        <v>11329</v>
      </c>
      <c r="H3466" s="3">
        <v>34.790500000000002</v>
      </c>
      <c r="I3466" s="30">
        <v>677.84938999999997</v>
      </c>
      <c r="J3466" s="30">
        <v>677.84703569999999</v>
      </c>
      <c r="K3466" s="30">
        <v>2.3500000000000001E-3</v>
      </c>
      <c r="L3466" s="3">
        <v>2</v>
      </c>
      <c r="M3466" s="3">
        <v>2</v>
      </c>
      <c r="N3466" s="10">
        <f t="shared" si="378"/>
        <v>1</v>
      </c>
      <c r="O3466" s="35">
        <v>2</v>
      </c>
      <c r="P3466" s="17"/>
      <c r="Q3466" s="40">
        <v>1354.68489</v>
      </c>
      <c r="R3466" s="40">
        <v>677.84608000000003</v>
      </c>
      <c r="S3466" s="18">
        <f t="shared" si="379"/>
        <v>4.8831144674351323</v>
      </c>
      <c r="T3466" s="18">
        <f t="shared" si="380"/>
        <v>1.4099070986191207</v>
      </c>
      <c r="U3466" s="18">
        <f t="shared" si="381"/>
        <v>1.6522925086686977</v>
      </c>
      <c r="V3466" s="30">
        <v>677.84720000000004</v>
      </c>
      <c r="W3466" s="3" t="s">
        <v>47</v>
      </c>
      <c r="Z3466" s="3" t="s">
        <v>47</v>
      </c>
      <c r="AA3466" s="3" t="s">
        <v>47</v>
      </c>
      <c r="AB3466" s="12" t="s">
        <v>47</v>
      </c>
      <c r="AC3466" s="3" t="s">
        <v>47</v>
      </c>
      <c r="AD3466" s="3" t="s">
        <v>47</v>
      </c>
      <c r="AE3466" s="3" t="s">
        <v>48</v>
      </c>
      <c r="AF3466" s="3" t="s">
        <v>48</v>
      </c>
      <c r="AG3466" s="3" t="s">
        <v>47</v>
      </c>
      <c r="AH3466" s="3" t="s">
        <v>47</v>
      </c>
      <c r="AI3466" s="3" t="s">
        <v>47</v>
      </c>
      <c r="AL3466" s="3" t="s">
        <v>48</v>
      </c>
      <c r="AN3466" s="3" t="s">
        <v>47</v>
      </c>
      <c r="AU3466" s="3">
        <v>0</v>
      </c>
      <c r="AV3466" s="3">
        <v>10</v>
      </c>
      <c r="AW3466" s="3">
        <v>1</v>
      </c>
      <c r="AX3466" s="3">
        <v>10</v>
      </c>
      <c r="AY3466" s="3">
        <v>100</v>
      </c>
      <c r="AZ3466" s="6" t="str">
        <f t="shared" si="382"/>
        <v>2152.13</v>
      </c>
      <c r="BC3466" s="12" t="s">
        <v>8605</v>
      </c>
      <c r="BJ3466" s="12">
        <f t="shared" si="383"/>
        <v>0</v>
      </c>
      <c r="BK3466" s="12">
        <f t="shared" si="384"/>
        <v>0</v>
      </c>
      <c r="CQ3466" s="3" t="str">
        <f>CONCATENATE(baseURL!$A$1,baseURL!$B$1,baseURL!$C$1,".",C3466,".",L3466,".pkl&amp;seq=",BC3466)</f>
        <v>http://proteomics.broadinstitute.org/millscripts/viewfeed.pl?side=xl&amp;cycle=1&amp;fixedMods=iaaC&amp;file=msdataSM/iPRG2012_nd/cpick_in/iPRG2012_nd.2152.13.2.pkl&amp;seq=EGTDLSLVTYTR</v>
      </c>
    </row>
    <row r="3467" spans="1:95" x14ac:dyDescent="0.2">
      <c r="A3467" s="3">
        <v>4577</v>
      </c>
      <c r="B3467" s="2" t="s">
        <v>8606</v>
      </c>
      <c r="C3467" s="2" t="s">
        <v>8607</v>
      </c>
      <c r="D3467" s="3">
        <v>9206</v>
      </c>
      <c r="E3467" s="3">
        <v>9197</v>
      </c>
      <c r="F3467" s="3">
        <v>45232</v>
      </c>
      <c r="G3467" s="3">
        <v>11349</v>
      </c>
      <c r="H3467" s="3">
        <v>34.814700000000002</v>
      </c>
      <c r="I3467" s="30">
        <v>662.66548</v>
      </c>
      <c r="J3467" s="30">
        <v>662.66687330000002</v>
      </c>
      <c r="K3467" s="30">
        <v>-1.39E-3</v>
      </c>
      <c r="L3467" s="3">
        <v>3</v>
      </c>
      <c r="M3467" s="3">
        <v>3</v>
      </c>
      <c r="N3467" s="10">
        <f t="shared" si="378"/>
        <v>1</v>
      </c>
      <c r="O3467" s="35">
        <v>3</v>
      </c>
      <c r="P3467" s="17"/>
      <c r="Q3467" s="40">
        <v>1985.98146</v>
      </c>
      <c r="R3467" s="40">
        <v>662.66534000000001</v>
      </c>
      <c r="S3467" s="18">
        <f t="shared" si="379"/>
        <v>0.21126802857622595</v>
      </c>
      <c r="T3467" s="18">
        <f t="shared" si="380"/>
        <v>2.3138376303271131</v>
      </c>
      <c r="U3467" s="18">
        <f t="shared" si="381"/>
        <v>2.2032237267031851</v>
      </c>
      <c r="V3467" s="30">
        <v>662.66679999999997</v>
      </c>
      <c r="W3467" s="3" t="s">
        <v>47</v>
      </c>
      <c r="X3467" s="3" t="s">
        <v>47</v>
      </c>
      <c r="Y3467" s="3" t="s">
        <v>47</v>
      </c>
      <c r="Z3467" s="3" t="s">
        <v>47</v>
      </c>
      <c r="AA3467" s="3" t="s">
        <v>47</v>
      </c>
      <c r="AB3467" s="12" t="s">
        <v>47</v>
      </c>
      <c r="AC3467" s="3" t="s">
        <v>47</v>
      </c>
      <c r="AD3467" s="3" t="s">
        <v>47</v>
      </c>
      <c r="AE3467" s="3" t="s">
        <v>47</v>
      </c>
      <c r="AF3467" s="3" t="s">
        <v>47</v>
      </c>
      <c r="AG3467" s="3" t="s">
        <v>47</v>
      </c>
      <c r="AH3467" s="3" t="s">
        <v>47</v>
      </c>
      <c r="AI3467" s="3" t="s">
        <v>48</v>
      </c>
      <c r="AK3467" s="3" t="s">
        <v>48</v>
      </c>
      <c r="AL3467" s="3" t="s">
        <v>47</v>
      </c>
      <c r="AM3467" s="3" t="s">
        <v>47</v>
      </c>
      <c r="AU3467" s="3">
        <v>0</v>
      </c>
      <c r="AV3467" s="3">
        <v>14</v>
      </c>
      <c r="AW3467" s="3">
        <v>1</v>
      </c>
      <c r="AX3467" s="3">
        <v>14</v>
      </c>
      <c r="AY3467" s="3">
        <v>100</v>
      </c>
      <c r="AZ3467" s="6" t="str">
        <f t="shared" si="382"/>
        <v>2153.18</v>
      </c>
      <c r="BC3467" s="12" t="s">
        <v>8608</v>
      </c>
      <c r="BJ3467" s="12">
        <f t="shared" si="383"/>
        <v>0</v>
      </c>
      <c r="BK3467" s="12">
        <f t="shared" si="384"/>
        <v>0</v>
      </c>
      <c r="CQ3467" s="3" t="str">
        <f>CONCATENATE(baseURL!$A$1,baseURL!$B$1,baseURL!$C$1,".",C3467,".",L3467,".pkl&amp;seq=",BC3467)</f>
        <v>http://proteomics.broadinstitute.org/millscripts/viewfeed.pl?side=xl&amp;cycle=1&amp;fixedMods=iaaC&amp;file=msdataSM/iPRG2012_nd/cpick_in/iPRG2012_nd.2153.18.3.pkl&amp;seq=VTQFKTASEFDSALAQDK</v>
      </c>
    </row>
    <row r="3468" spans="1:95" x14ac:dyDescent="0.2">
      <c r="A3468" s="3">
        <v>6489</v>
      </c>
      <c r="B3468" s="2" t="s">
        <v>8609</v>
      </c>
      <c r="C3468" s="2" t="s">
        <v>8610</v>
      </c>
      <c r="D3468" s="3">
        <v>9207</v>
      </c>
      <c r="E3468" s="3">
        <v>9198</v>
      </c>
      <c r="F3468" s="3">
        <v>45233</v>
      </c>
      <c r="G3468" s="3">
        <v>11350</v>
      </c>
      <c r="H3468" s="3">
        <v>34.816400000000002</v>
      </c>
      <c r="I3468" s="30">
        <v>719.85257999999999</v>
      </c>
      <c r="J3468" s="30">
        <v>719.85124880000001</v>
      </c>
      <c r="K3468" s="30">
        <v>1.33E-3</v>
      </c>
      <c r="L3468" s="3">
        <v>2</v>
      </c>
      <c r="M3468" s="3">
        <v>2</v>
      </c>
      <c r="N3468" s="10">
        <f t="shared" si="378"/>
        <v>1</v>
      </c>
      <c r="O3468" s="35">
        <v>2</v>
      </c>
      <c r="P3468" s="17"/>
      <c r="Q3468" s="40">
        <v>1438.6961200000001</v>
      </c>
      <c r="R3468" s="40">
        <v>719.85170000000005</v>
      </c>
      <c r="S3468" s="18">
        <f t="shared" si="379"/>
        <v>1.2224740178265376</v>
      </c>
      <c r="T3468" s="18">
        <f t="shared" si="380"/>
        <v>-0.6267957692440993</v>
      </c>
      <c r="U3468" s="18">
        <f t="shared" si="381"/>
        <v>-0.83350501231956708</v>
      </c>
      <c r="V3468" s="30">
        <v>719.85109999999997</v>
      </c>
      <c r="W3468" s="3" t="s">
        <v>47</v>
      </c>
      <c r="X3468" s="3" t="s">
        <v>47</v>
      </c>
      <c r="Y3468" s="3" t="s">
        <v>47</v>
      </c>
      <c r="Z3468" s="3" t="s">
        <v>47</v>
      </c>
      <c r="AA3468" s="3" t="s">
        <v>48</v>
      </c>
      <c r="AB3468" s="12" t="s">
        <v>47</v>
      </c>
      <c r="AC3468" s="3" t="s">
        <v>47</v>
      </c>
      <c r="AD3468" s="3" t="s">
        <v>47</v>
      </c>
      <c r="AE3468" s="3" t="s">
        <v>47</v>
      </c>
      <c r="AF3468" s="3" t="s">
        <v>47</v>
      </c>
      <c r="AG3468" s="3" t="s">
        <v>47</v>
      </c>
      <c r="AH3468" s="3" t="s">
        <v>47</v>
      </c>
      <c r="AI3468" s="3" t="s">
        <v>47</v>
      </c>
      <c r="AJ3468" s="3" t="s">
        <v>47</v>
      </c>
      <c r="AK3468" s="3" t="s">
        <v>47</v>
      </c>
      <c r="AL3468" s="3" t="s">
        <v>47</v>
      </c>
      <c r="AU3468" s="3">
        <v>0</v>
      </c>
      <c r="AV3468" s="3">
        <v>15</v>
      </c>
      <c r="AW3468" s="3">
        <v>1</v>
      </c>
      <c r="AX3468" s="3">
        <v>15</v>
      </c>
      <c r="AY3468" s="3">
        <v>100</v>
      </c>
      <c r="AZ3468" s="6" t="str">
        <f t="shared" si="382"/>
        <v>2153.19</v>
      </c>
      <c r="BC3468" s="12" t="s">
        <v>8418</v>
      </c>
      <c r="BJ3468" s="12">
        <f t="shared" si="383"/>
        <v>0</v>
      </c>
      <c r="BK3468" s="12">
        <f t="shared" si="384"/>
        <v>0</v>
      </c>
      <c r="CQ3468" s="3" t="str">
        <f>CONCATENATE(baseURL!$A$1,baseURL!$B$1,baseURL!$C$1,".",C3468,".",L3468,".pkl&amp;seq=",BC3468)</f>
        <v>http://proteomics.broadinstitute.org/millscripts/viewfeed.pl?side=xl&amp;cycle=1&amp;fixedMods=iaaC&amp;file=msdataSM/iPRG2012_nd/cpick_in/iPRG2012_nd.2153.19.2.pkl&amp;seq=LWDVATGETYQR</v>
      </c>
    </row>
    <row r="3469" spans="1:95" x14ac:dyDescent="0.2">
      <c r="A3469" s="3">
        <v>6045</v>
      </c>
      <c r="B3469" s="2" t="s">
        <v>8611</v>
      </c>
      <c r="C3469" s="2" t="s">
        <v>8612</v>
      </c>
      <c r="D3469" s="3">
        <v>9217</v>
      </c>
      <c r="E3469" s="3">
        <v>9208</v>
      </c>
      <c r="F3469" s="3">
        <v>45245</v>
      </c>
      <c r="G3469" s="3">
        <v>11361</v>
      </c>
      <c r="H3469" s="3">
        <v>34.840600000000002</v>
      </c>
      <c r="I3469" s="30">
        <v>851.93650000000002</v>
      </c>
      <c r="J3469" s="30">
        <v>851.93439499999999</v>
      </c>
      <c r="K3469" s="30">
        <v>2.0999999999999999E-3</v>
      </c>
      <c r="L3469" s="3">
        <v>0</v>
      </c>
      <c r="M3469" s="3">
        <v>2</v>
      </c>
      <c r="N3469" s="10">
        <f t="shared" si="378"/>
        <v>1</v>
      </c>
      <c r="O3469" s="35">
        <v>2</v>
      </c>
      <c r="P3469" s="17"/>
      <c r="Q3469" s="40">
        <v>1702.8606199999999</v>
      </c>
      <c r="R3469" s="40">
        <v>851.93394999999998</v>
      </c>
      <c r="S3469" s="18">
        <f t="shared" si="379"/>
        <v>2.9931897889995094</v>
      </c>
      <c r="T3469" s="18">
        <f t="shared" si="380"/>
        <v>0.52234096318541057</v>
      </c>
      <c r="U3469" s="18">
        <f t="shared" si="381"/>
        <v>0.176069987541108</v>
      </c>
      <c r="V3469" s="30">
        <v>851.93409999999994</v>
      </c>
      <c r="W3469" s="3" t="s">
        <v>47</v>
      </c>
      <c r="X3469" s="3" t="s">
        <v>47</v>
      </c>
      <c r="Y3469" s="3" t="s">
        <v>47</v>
      </c>
      <c r="Z3469" s="3" t="s">
        <v>47</v>
      </c>
      <c r="AA3469" s="3" t="s">
        <v>47</v>
      </c>
      <c r="AB3469" s="12" t="s">
        <v>47</v>
      </c>
      <c r="AC3469" s="3" t="s">
        <v>47</v>
      </c>
      <c r="AD3469" s="3" t="s">
        <v>48</v>
      </c>
      <c r="AE3469" s="3" t="s">
        <v>48</v>
      </c>
      <c r="AF3469" s="3" t="s">
        <v>47</v>
      </c>
      <c r="AG3469" s="3" t="s">
        <v>47</v>
      </c>
      <c r="AH3469" s="3" t="s">
        <v>47</v>
      </c>
      <c r="AI3469" s="3" t="s">
        <v>47</v>
      </c>
      <c r="AL3469" s="3" t="s">
        <v>47</v>
      </c>
      <c r="AU3469" s="3">
        <v>0</v>
      </c>
      <c r="AV3469" s="3">
        <v>12</v>
      </c>
      <c r="AW3469" s="3">
        <v>1</v>
      </c>
      <c r="AX3469" s="3">
        <v>12</v>
      </c>
      <c r="AY3469" s="3">
        <v>100</v>
      </c>
      <c r="AZ3469" s="6" t="str">
        <f t="shared" si="382"/>
        <v>2154.10</v>
      </c>
      <c r="BC3469" s="12" t="s">
        <v>8613</v>
      </c>
      <c r="BJ3469" s="12">
        <f t="shared" si="383"/>
        <v>0</v>
      </c>
      <c r="BK3469" s="12">
        <f t="shared" si="384"/>
        <v>0</v>
      </c>
      <c r="CQ3469" s="3" t="str">
        <f>CONCATENATE(baseURL!$A$1,baseURL!$B$1,baseURL!$C$1,".",C3469,".",L3469,".pkl&amp;seq=",BC3469)</f>
        <v>http://proteomics.broadinstitute.org/millscripts/viewfeed.pl?side=xl&amp;cycle=1&amp;fixedMods=iaaC&amp;file=msdataSM/iPRG2012_nd/cpick_in/iPRG2012_nd.2154.10.0.pkl&amp;seq=SNGVLNVDNQTSDLVK</v>
      </c>
    </row>
    <row r="3470" spans="1:95" x14ac:dyDescent="0.2">
      <c r="A3470" s="3">
        <v>265</v>
      </c>
      <c r="B3470" s="2" t="s">
        <v>8614</v>
      </c>
      <c r="C3470" s="2" t="s">
        <v>8615</v>
      </c>
      <c r="D3470" s="3">
        <v>9209</v>
      </c>
      <c r="E3470" s="3">
        <v>9200</v>
      </c>
      <c r="F3470" s="3">
        <v>45237</v>
      </c>
      <c r="G3470" s="3">
        <v>11353</v>
      </c>
      <c r="H3470" s="3">
        <v>34.827199999999998</v>
      </c>
      <c r="I3470" s="30">
        <v>437.26620000000003</v>
      </c>
      <c r="J3470" s="30">
        <v>436.73378000000002</v>
      </c>
      <c r="K3470" s="30">
        <v>0.53242</v>
      </c>
      <c r="L3470" s="3">
        <v>3</v>
      </c>
      <c r="M3470" s="3">
        <v>2</v>
      </c>
      <c r="N3470" s="10">
        <f t="shared" si="378"/>
        <v>-1</v>
      </c>
      <c r="O3470" s="35">
        <v>3</v>
      </c>
      <c r="P3470" s="17"/>
      <c r="Q3470" s="40">
        <v>1309.7838099999999</v>
      </c>
      <c r="R3470" s="40">
        <v>437.26612</v>
      </c>
      <c r="S3470" s="18">
        <f t="shared" si="379"/>
        <v>0.18295494749374383</v>
      </c>
      <c r="T3470" s="18">
        <f t="shared" si="380"/>
        <v>-1217.427958973763</v>
      </c>
      <c r="U3470" s="18">
        <f t="shared" si="381"/>
        <v>0.18295494749374383</v>
      </c>
      <c r="V3470" s="30">
        <v>437.26620000000003</v>
      </c>
      <c r="AD3470" s="3" t="s">
        <v>47</v>
      </c>
      <c r="AF3470" s="3" t="s">
        <v>47</v>
      </c>
      <c r="AG3470" s="3" t="s">
        <v>47</v>
      </c>
      <c r="AU3470" s="3">
        <v>0</v>
      </c>
      <c r="AV3470" s="3">
        <v>3</v>
      </c>
      <c r="AW3470" s="3">
        <v>1</v>
      </c>
      <c r="AX3470" s="3">
        <v>3</v>
      </c>
      <c r="AY3470" s="3">
        <v>100</v>
      </c>
      <c r="AZ3470" s="6" t="str">
        <f t="shared" si="382"/>
        <v>2154.2</v>
      </c>
      <c r="BC3470" s="12" t="s">
        <v>8616</v>
      </c>
      <c r="BJ3470" s="12">
        <f t="shared" si="383"/>
        <v>0</v>
      </c>
      <c r="BK3470" s="12">
        <f t="shared" si="384"/>
        <v>0</v>
      </c>
      <c r="CQ3470" s="3" t="str">
        <f>CONCATENATE(baseURL!$A$1,baseURL!$B$1,baseURL!$C$1,".",C3470,".",L3470,".pkl&amp;seq=",BC3470)</f>
        <v>http://proteomics.broadinstitute.org/millscripts/viewfeed.pl?side=xl&amp;cycle=1&amp;fixedMods=iaaC&amp;file=msdataSM/iPRG2012_nd/cpick_in/iPRG2012_nd.2154.2.3.pkl&amp;seq=LLAHSGSLLSLAK</v>
      </c>
    </row>
    <row r="3471" spans="1:95" x14ac:dyDescent="0.2">
      <c r="A3471" s="3">
        <v>7619</v>
      </c>
      <c r="B3471" s="2" t="s">
        <v>8617</v>
      </c>
      <c r="C3471" s="2" t="s">
        <v>8618</v>
      </c>
      <c r="D3471" s="3">
        <v>9211</v>
      </c>
      <c r="E3471" s="3">
        <v>9202</v>
      </c>
      <c r="F3471" s="3">
        <v>45239</v>
      </c>
      <c r="G3471" s="3">
        <v>11355</v>
      </c>
      <c r="H3471" s="3">
        <v>34.830599999999997</v>
      </c>
      <c r="I3471" s="30">
        <v>475.23230000000001</v>
      </c>
      <c r="J3471" s="30">
        <v>475.23127399999998</v>
      </c>
      <c r="K3471" s="30">
        <v>1.0300000000000001E-3</v>
      </c>
      <c r="L3471" s="3">
        <v>4</v>
      </c>
      <c r="M3471" s="3">
        <v>4</v>
      </c>
      <c r="N3471" s="10">
        <f t="shared" si="378"/>
        <v>1</v>
      </c>
      <c r="O3471" s="35">
        <v>4</v>
      </c>
      <c r="Q3471" s="40">
        <v>1897.90138</v>
      </c>
      <c r="R3471" s="40">
        <v>475.23079999999999</v>
      </c>
      <c r="S3471" s="18">
        <f t="shared" si="379"/>
        <v>3.1563610776518969</v>
      </c>
      <c r="T3471" s="18">
        <f t="shared" si="380"/>
        <v>0.99741010051742618</v>
      </c>
      <c r="U3471" s="18">
        <f t="shared" si="381"/>
        <v>0.42084814369489376</v>
      </c>
      <c r="V3471" s="30">
        <v>475.23099999999999</v>
      </c>
      <c r="W3471" s="3" t="s">
        <v>47</v>
      </c>
      <c r="X3471" s="3" t="s">
        <v>47</v>
      </c>
      <c r="Y3471" s="3" t="s">
        <v>47</v>
      </c>
      <c r="AB3471" s="12" t="s">
        <v>52</v>
      </c>
      <c r="AC3471" s="3" t="s">
        <v>52</v>
      </c>
      <c r="AD3471" s="3" t="s">
        <v>47</v>
      </c>
      <c r="AH3471" s="3" t="s">
        <v>47</v>
      </c>
      <c r="AK3471" s="3" t="s">
        <v>47</v>
      </c>
      <c r="AU3471" s="3">
        <v>0</v>
      </c>
      <c r="AV3471" s="3">
        <v>6</v>
      </c>
      <c r="AW3471" s="3">
        <v>2</v>
      </c>
      <c r="AX3471" s="3">
        <v>5</v>
      </c>
      <c r="AY3471" s="3">
        <v>83.33</v>
      </c>
      <c r="AZ3471" s="6" t="str">
        <f t="shared" si="382"/>
        <v>2154.4</v>
      </c>
      <c r="BC3471" s="12" t="s">
        <v>8537</v>
      </c>
      <c r="BI3471" s="12" t="s">
        <v>594</v>
      </c>
      <c r="BJ3471" s="12">
        <f t="shared" si="383"/>
        <v>0</v>
      </c>
      <c r="BK3471" s="12">
        <f t="shared" si="384"/>
        <v>1</v>
      </c>
      <c r="BR3471" s="3" t="s">
        <v>594</v>
      </c>
      <c r="BZ3471" s="3" t="s">
        <v>8539</v>
      </c>
      <c r="CQ3471" s="3" t="str">
        <f>CONCATENATE(baseURL!$A$1,baseURL!$B$1,baseURL!$C$1,".",C3471,".",L3471,".pkl&amp;seq=",BC3471,"&amp;varMods=ReducedCys-C")</f>
        <v>http://proteomics.broadinstitute.org/millscripts/viewfeed.pl?side=xl&amp;cycle=1&amp;fixedMods=iaaC&amp;file=msdataSM/iPRG2012_nd/cpick_in/iPRG2012_nd.2154.4.4.pkl&amp;seq=ALcTGEKGFGYAGSPFHR&amp;varMods=ReducedCys-C</v>
      </c>
    </row>
    <row r="3472" spans="1:95" x14ac:dyDescent="0.2">
      <c r="A3472" s="3">
        <v>4167</v>
      </c>
      <c r="B3472" s="2" t="s">
        <v>8619</v>
      </c>
      <c r="C3472" s="2" t="s">
        <v>8620</v>
      </c>
      <c r="D3472" s="3">
        <v>9218</v>
      </c>
      <c r="E3472" s="3">
        <v>9209</v>
      </c>
      <c r="F3472" s="3">
        <v>45257</v>
      </c>
      <c r="G3472" s="3">
        <v>11363</v>
      </c>
      <c r="H3472" s="3">
        <v>34.851300000000002</v>
      </c>
      <c r="I3472" s="30">
        <v>443.76740999999998</v>
      </c>
      <c r="J3472" s="30">
        <v>443.76661419999999</v>
      </c>
      <c r="K3472" s="30">
        <v>8.0000000000000004E-4</v>
      </c>
      <c r="L3472" s="3">
        <v>2</v>
      </c>
      <c r="M3472" s="3">
        <v>2</v>
      </c>
      <c r="N3472" s="10">
        <f t="shared" si="378"/>
        <v>1</v>
      </c>
      <c r="O3472" s="35">
        <v>2</v>
      </c>
      <c r="P3472" s="17"/>
      <c r="Q3472" s="40">
        <v>886.52440999999999</v>
      </c>
      <c r="R3472" s="40">
        <v>443.76584000000003</v>
      </c>
      <c r="S3472" s="18">
        <f t="shared" si="379"/>
        <v>3.5379018807719107</v>
      </c>
      <c r="T3472" s="18">
        <f t="shared" si="380"/>
        <v>1.7446137809224802</v>
      </c>
      <c r="U3472" s="18">
        <f t="shared" si="381"/>
        <v>0.58589457892667152</v>
      </c>
      <c r="V3472" s="30">
        <v>443.76609999999999</v>
      </c>
      <c r="W3472" s="3" t="s">
        <v>47</v>
      </c>
      <c r="X3472" s="3" t="s">
        <v>47</v>
      </c>
      <c r="Y3472" s="3" t="s">
        <v>47</v>
      </c>
      <c r="Z3472" s="3" t="s">
        <v>47</v>
      </c>
      <c r="AB3472" s="12" t="s">
        <v>47</v>
      </c>
      <c r="AC3472" s="3" t="s">
        <v>47</v>
      </c>
      <c r="AD3472" s="3" t="s">
        <v>47</v>
      </c>
      <c r="AE3472" s="3" t="s">
        <v>47</v>
      </c>
      <c r="AF3472" s="3" t="s">
        <v>47</v>
      </c>
      <c r="AG3472" s="3" t="s">
        <v>47</v>
      </c>
      <c r="AH3472" s="3" t="s">
        <v>47</v>
      </c>
      <c r="AI3472" s="3" t="s">
        <v>47</v>
      </c>
      <c r="AJ3472" s="3" t="s">
        <v>47</v>
      </c>
      <c r="AL3472" s="3" t="s">
        <v>47</v>
      </c>
      <c r="AM3472" s="3" t="s">
        <v>47</v>
      </c>
      <c r="AN3472" s="3" t="s">
        <v>47</v>
      </c>
      <c r="AU3472" s="3">
        <v>0</v>
      </c>
      <c r="AV3472" s="3">
        <v>16</v>
      </c>
      <c r="AW3472" s="3">
        <v>1</v>
      </c>
      <c r="AX3472" s="3">
        <v>16</v>
      </c>
      <c r="AY3472" s="3">
        <v>100</v>
      </c>
      <c r="AZ3472" s="6" t="str">
        <f t="shared" si="382"/>
        <v>2155.1</v>
      </c>
      <c r="BC3472" s="12" t="s">
        <v>8542</v>
      </c>
      <c r="BJ3472" s="12">
        <f t="shared" si="383"/>
        <v>0</v>
      </c>
      <c r="BK3472" s="12">
        <f t="shared" si="384"/>
        <v>0</v>
      </c>
      <c r="CQ3472" s="3" t="str">
        <f>CONCATENATE(baseURL!$A$1,baseURL!$B$1,baseURL!$C$1,".",C3472,".",L3472,".pkl&amp;seq=",BC3472)</f>
        <v>http://proteomics.broadinstitute.org/millscripts/viewfeed.pl?side=xl&amp;cycle=1&amp;fixedMods=iaaC&amp;file=msdataSM/iPRG2012_nd/cpick_in/iPRG2012_nd.2155.1.2.pkl&amp;seq=ALLDEVVK</v>
      </c>
    </row>
    <row r="3473" spans="1:95" x14ac:dyDescent="0.2">
      <c r="A3473" s="3">
        <v>5394</v>
      </c>
      <c r="B3473" s="2" t="s">
        <v>8621</v>
      </c>
      <c r="C3473" s="2" t="s">
        <v>8622</v>
      </c>
      <c r="D3473" s="3">
        <v>9219</v>
      </c>
      <c r="E3473" s="3">
        <v>9210</v>
      </c>
      <c r="F3473" s="3">
        <v>45258</v>
      </c>
      <c r="G3473" s="3">
        <v>11364</v>
      </c>
      <c r="H3473" s="3">
        <v>34.854599999999998</v>
      </c>
      <c r="I3473" s="30">
        <v>518.78959999999995</v>
      </c>
      <c r="J3473" s="30">
        <v>518.78856459999997</v>
      </c>
      <c r="K3473" s="30">
        <v>1.0399999999999999E-3</v>
      </c>
      <c r="L3473" s="3">
        <v>2</v>
      </c>
      <c r="M3473" s="3">
        <v>2</v>
      </c>
      <c r="N3473" s="10">
        <f t="shared" si="378"/>
        <v>1</v>
      </c>
      <c r="O3473" s="35">
        <v>2</v>
      </c>
      <c r="P3473" s="17"/>
      <c r="Q3473" s="40">
        <v>1036.5673400000001</v>
      </c>
      <c r="R3473" s="40">
        <v>518.78731000000005</v>
      </c>
      <c r="S3473" s="18">
        <f t="shared" si="379"/>
        <v>4.4141403533996382</v>
      </c>
      <c r="T3473" s="18">
        <f t="shared" si="380"/>
        <v>2.4183320905145527</v>
      </c>
      <c r="U3473" s="18">
        <f t="shared" si="381"/>
        <v>2.4865681466385414</v>
      </c>
      <c r="V3473" s="30">
        <v>518.78859999999997</v>
      </c>
      <c r="W3473" s="3" t="s">
        <v>47</v>
      </c>
      <c r="X3473" s="3" t="s">
        <v>47</v>
      </c>
      <c r="Y3473" s="3" t="s">
        <v>47</v>
      </c>
      <c r="Z3473" s="3" t="s">
        <v>47</v>
      </c>
      <c r="AA3473" s="3" t="s">
        <v>47</v>
      </c>
      <c r="AB3473" s="12" t="s">
        <v>47</v>
      </c>
      <c r="AC3473" s="3" t="s">
        <v>47</v>
      </c>
      <c r="AD3473" s="3" t="s">
        <v>47</v>
      </c>
      <c r="AE3473" s="3" t="s">
        <v>47</v>
      </c>
      <c r="AF3473" s="3" t="s">
        <v>47</v>
      </c>
      <c r="AG3473" s="3" t="s">
        <v>47</v>
      </c>
      <c r="AH3473" s="3" t="s">
        <v>47</v>
      </c>
      <c r="AI3473" s="3" t="s">
        <v>47</v>
      </c>
      <c r="AJ3473" s="3" t="s">
        <v>47</v>
      </c>
      <c r="AK3473" s="3" t="s">
        <v>52</v>
      </c>
      <c r="AL3473" s="3" t="s">
        <v>48</v>
      </c>
      <c r="AM3473" s="3" t="s">
        <v>47</v>
      </c>
      <c r="AU3473" s="3">
        <v>0</v>
      </c>
      <c r="AV3473" s="3">
        <v>15</v>
      </c>
      <c r="AW3473" s="3">
        <v>1</v>
      </c>
      <c r="AX3473" s="3">
        <v>15</v>
      </c>
      <c r="AY3473" s="3">
        <v>100</v>
      </c>
      <c r="AZ3473" s="6" t="str">
        <f t="shared" si="382"/>
        <v>2155.2</v>
      </c>
      <c r="BC3473" s="12" t="s">
        <v>8623</v>
      </c>
      <c r="BJ3473" s="12">
        <f t="shared" si="383"/>
        <v>0</v>
      </c>
      <c r="BK3473" s="12">
        <f t="shared" si="384"/>
        <v>0</v>
      </c>
      <c r="CQ3473" s="3" t="str">
        <f>CONCATENATE(baseURL!$A$1,baseURL!$B$1,baseURL!$C$1,".",C3473,".",L3473,".pkl&amp;seq=",BC3473)</f>
        <v>http://proteomics.broadinstitute.org/millscripts/viewfeed.pl?side=xl&amp;cycle=1&amp;fixedMods=iaaC&amp;file=msdataSM/iPRG2012_nd/cpick_in/iPRG2012_nd.2155.2.2.pkl&amp;seq=SGTPLSFLSK</v>
      </c>
    </row>
    <row r="3474" spans="1:95" x14ac:dyDescent="0.2">
      <c r="A3474" s="3">
        <v>6488</v>
      </c>
      <c r="B3474" s="2" t="s">
        <v>8624</v>
      </c>
      <c r="C3474" s="2" t="s">
        <v>8625</v>
      </c>
      <c r="D3474" s="3">
        <v>9221</v>
      </c>
      <c r="E3474" s="3">
        <v>9212</v>
      </c>
      <c r="F3474" s="3">
        <v>45260</v>
      </c>
      <c r="G3474" s="3">
        <v>11366</v>
      </c>
      <c r="H3474" s="3">
        <v>34.8613</v>
      </c>
      <c r="I3474" s="30">
        <v>626.33896000000004</v>
      </c>
      <c r="J3474" s="30">
        <v>626.33867469999996</v>
      </c>
      <c r="K3474" s="30">
        <v>2.9E-4</v>
      </c>
      <c r="L3474" s="3">
        <v>2</v>
      </c>
      <c r="M3474" s="3">
        <v>2</v>
      </c>
      <c r="N3474" s="10">
        <f t="shared" si="378"/>
        <v>1</v>
      </c>
      <c r="O3474" s="35">
        <v>2</v>
      </c>
      <c r="P3474" s="17"/>
      <c r="Q3474" s="40">
        <v>1251.6691800000001</v>
      </c>
      <c r="R3474" s="40">
        <v>626.33822999999995</v>
      </c>
      <c r="S3474" s="18">
        <f t="shared" si="379"/>
        <v>1.1655044592912738</v>
      </c>
      <c r="T3474" s="18">
        <f t="shared" si="380"/>
        <v>0.70999977121425295</v>
      </c>
      <c r="U3474" s="18">
        <f t="shared" si="381"/>
        <v>0.75039328201939604</v>
      </c>
      <c r="V3474" s="30">
        <v>626.33870000000002</v>
      </c>
      <c r="W3474" s="3" t="s">
        <v>47</v>
      </c>
      <c r="X3474" s="3" t="s">
        <v>47</v>
      </c>
      <c r="Y3474" s="3" t="s">
        <v>47</v>
      </c>
      <c r="Z3474" s="3" t="s">
        <v>47</v>
      </c>
      <c r="AA3474" s="3" t="s">
        <v>48</v>
      </c>
      <c r="AB3474" s="12" t="s">
        <v>47</v>
      </c>
      <c r="AC3474" s="3" t="s">
        <v>47</v>
      </c>
      <c r="AD3474" s="3" t="s">
        <v>47</v>
      </c>
      <c r="AE3474" s="3" t="s">
        <v>47</v>
      </c>
      <c r="AF3474" s="3" t="s">
        <v>47</v>
      </c>
      <c r="AG3474" s="3" t="s">
        <v>47</v>
      </c>
      <c r="AH3474" s="3" t="s">
        <v>47</v>
      </c>
      <c r="AI3474" s="3" t="s">
        <v>47</v>
      </c>
      <c r="AJ3474" s="3" t="s">
        <v>47</v>
      </c>
      <c r="AK3474" s="3" t="s">
        <v>47</v>
      </c>
      <c r="AL3474" s="3" t="s">
        <v>47</v>
      </c>
      <c r="AU3474" s="3">
        <v>0</v>
      </c>
      <c r="AV3474" s="3">
        <v>15</v>
      </c>
      <c r="AW3474" s="3">
        <v>1</v>
      </c>
      <c r="AX3474" s="3">
        <v>15</v>
      </c>
      <c r="AY3474" s="3">
        <v>100</v>
      </c>
      <c r="AZ3474" s="6" t="str">
        <f t="shared" si="382"/>
        <v>2155.4</v>
      </c>
      <c r="BC3474" s="12" t="s">
        <v>8626</v>
      </c>
      <c r="BJ3474" s="12">
        <f t="shared" si="383"/>
        <v>0</v>
      </c>
      <c r="BK3474" s="12">
        <f t="shared" si="384"/>
        <v>0</v>
      </c>
      <c r="CQ3474" s="3" t="str">
        <f>CONCATENATE(baseURL!$A$1,baseURL!$B$1,baseURL!$C$1,".",C3474,".",L3474,".pkl&amp;seq=",BC3474)</f>
        <v>http://proteomics.broadinstitute.org/millscripts/viewfeed.pl?side=xl&amp;cycle=1&amp;fixedMods=iaaC&amp;file=msdataSM/iPRG2012_nd/cpick_in/iPRG2012_nd.2155.4.2.pkl&amp;seq=SLSLVGSYVGNR</v>
      </c>
    </row>
    <row r="3475" spans="1:95" x14ac:dyDescent="0.2">
      <c r="A3475" s="3">
        <v>2453</v>
      </c>
      <c r="B3475" s="2" t="s">
        <v>8629</v>
      </c>
      <c r="C3475" s="2" t="s">
        <v>8630</v>
      </c>
      <c r="D3475" s="3">
        <v>9223</v>
      </c>
      <c r="E3475" s="3">
        <v>9214</v>
      </c>
      <c r="F3475" s="3">
        <v>45278</v>
      </c>
      <c r="G3475" s="3">
        <v>11369</v>
      </c>
      <c r="H3475" s="3">
        <v>34.873600000000003</v>
      </c>
      <c r="I3475" s="30">
        <v>417.85637000000003</v>
      </c>
      <c r="J3475" s="30">
        <v>418.58844959999999</v>
      </c>
      <c r="K3475" s="30">
        <v>-0.73207999999999995</v>
      </c>
      <c r="L3475" s="3">
        <v>0</v>
      </c>
      <c r="M3475" s="3">
        <v>3</v>
      </c>
      <c r="N3475" s="10">
        <f t="shared" si="378"/>
        <v>1</v>
      </c>
      <c r="O3475" s="35">
        <v>3</v>
      </c>
      <c r="P3475" s="17"/>
      <c r="Q3475" s="40">
        <v>1253.7476999999999</v>
      </c>
      <c r="R3475" s="40">
        <v>418.58742000000001</v>
      </c>
      <c r="S3475" s="18">
        <f t="shared" si="379"/>
        <v>-1746.469112712422</v>
      </c>
      <c r="T3475" s="18">
        <f t="shared" si="380"/>
        <v>2.4597012494575234</v>
      </c>
      <c r="U3475" s="18">
        <f t="shared" si="381"/>
        <v>1.8634100374143245</v>
      </c>
      <c r="V3475" s="30">
        <v>418.58819999999997</v>
      </c>
      <c r="W3475" s="3" t="s">
        <v>47</v>
      </c>
      <c r="Z3475" s="3" t="s">
        <v>47</v>
      </c>
      <c r="AA3475" s="3" t="s">
        <v>47</v>
      </c>
      <c r="AB3475" s="12" t="s">
        <v>47</v>
      </c>
      <c r="AC3475" s="3" t="s">
        <v>47</v>
      </c>
      <c r="AD3475" s="3" t="s">
        <v>47</v>
      </c>
      <c r="AE3475" s="3" t="s">
        <v>47</v>
      </c>
      <c r="AF3475" s="3" t="s">
        <v>48</v>
      </c>
      <c r="AG3475" s="3" t="s">
        <v>52</v>
      </c>
      <c r="AH3475" s="3" t="s">
        <v>47</v>
      </c>
      <c r="AI3475" s="3" t="s">
        <v>47</v>
      </c>
      <c r="AK3475" s="3" t="s">
        <v>52</v>
      </c>
      <c r="AL3475" s="3" t="s">
        <v>48</v>
      </c>
      <c r="AU3475" s="3">
        <v>0</v>
      </c>
      <c r="AV3475" s="3">
        <v>9</v>
      </c>
      <c r="AW3475" s="3">
        <v>1</v>
      </c>
      <c r="AX3475" s="3">
        <v>9</v>
      </c>
      <c r="AY3475" s="3">
        <v>100</v>
      </c>
      <c r="AZ3475" s="6" t="str">
        <f t="shared" si="382"/>
        <v>2156.1</v>
      </c>
      <c r="BC3475" s="12" t="s">
        <v>8596</v>
      </c>
      <c r="BJ3475" s="12">
        <f t="shared" si="383"/>
        <v>0</v>
      </c>
      <c r="BK3475" s="12">
        <f t="shared" si="384"/>
        <v>0</v>
      </c>
      <c r="CQ3475" s="3" t="str">
        <f>CONCATENATE(baseURL!$A$1,baseURL!$B$1,baseURL!$C$1,".",C3475,".",L3475,".pkl&amp;seq=",BC3475)</f>
        <v>http://proteomics.broadinstitute.org/millscripts/viewfeed.pl?side=xl&amp;cycle=1&amp;fixedMods=iaaC&amp;file=msdataSM/iPRG2012_nd/cpick_in/iPRG2012_nd.2156.1.0.pkl&amp;seq=LPSQVVWLRR</v>
      </c>
    </row>
    <row r="3476" spans="1:95" x14ac:dyDescent="0.2">
      <c r="A3476" s="3">
        <v>3052</v>
      </c>
      <c r="B3476" s="2" t="s">
        <v>8631</v>
      </c>
      <c r="C3476" s="2" t="s">
        <v>8619</v>
      </c>
      <c r="D3476" s="3">
        <v>9224</v>
      </c>
      <c r="E3476" s="3">
        <v>9215</v>
      </c>
      <c r="F3476" s="3">
        <v>45279</v>
      </c>
      <c r="G3476" s="3">
        <v>11370</v>
      </c>
      <c r="H3476" s="3">
        <v>34.875300000000003</v>
      </c>
      <c r="I3476" s="30">
        <v>531.31096000000002</v>
      </c>
      <c r="J3476" s="30">
        <v>531.30886520000001</v>
      </c>
      <c r="K3476" s="30">
        <v>2.0899999999999998E-3</v>
      </c>
      <c r="L3476" s="3">
        <v>3</v>
      </c>
      <c r="M3476" s="3">
        <v>3</v>
      </c>
      <c r="N3476" s="10">
        <f t="shared" si="378"/>
        <v>1</v>
      </c>
      <c r="O3476" s="35">
        <v>3</v>
      </c>
      <c r="P3476" s="17"/>
      <c r="Q3476" s="40">
        <v>1591.9053799999999</v>
      </c>
      <c r="R3476" s="40">
        <v>531.30664999999999</v>
      </c>
      <c r="S3476" s="18">
        <f t="shared" si="379"/>
        <v>8.1120761429058579</v>
      </c>
      <c r="T3476" s="18">
        <f t="shared" si="380"/>
        <v>4.1693436361530338</v>
      </c>
      <c r="U3476" s="18">
        <f t="shared" si="381"/>
        <v>4.0466273102900931</v>
      </c>
      <c r="V3476" s="30">
        <v>531.30880000000002</v>
      </c>
      <c r="W3476" s="3" t="s">
        <v>47</v>
      </c>
      <c r="X3476" s="3" t="s">
        <v>47</v>
      </c>
      <c r="Y3476" s="3" t="s">
        <v>47</v>
      </c>
      <c r="Z3476" s="3" t="s">
        <v>47</v>
      </c>
      <c r="AA3476" s="3" t="s">
        <v>47</v>
      </c>
      <c r="AB3476" s="12" t="s">
        <v>48</v>
      </c>
      <c r="AC3476" s="3" t="s">
        <v>52</v>
      </c>
      <c r="AF3476" s="3" t="s">
        <v>47</v>
      </c>
      <c r="AH3476" s="3" t="s">
        <v>47</v>
      </c>
      <c r="AK3476" s="3" t="s">
        <v>52</v>
      </c>
      <c r="AL3476" s="3" t="s">
        <v>48</v>
      </c>
      <c r="AM3476" s="3" t="s">
        <v>48</v>
      </c>
      <c r="AU3476" s="3">
        <v>0</v>
      </c>
      <c r="AV3476" s="3">
        <v>7</v>
      </c>
      <c r="AW3476" s="3">
        <v>1</v>
      </c>
      <c r="AX3476" s="3">
        <v>7</v>
      </c>
      <c r="AY3476" s="3">
        <v>100</v>
      </c>
      <c r="AZ3476" s="6" t="str">
        <f t="shared" si="382"/>
        <v>2156.2</v>
      </c>
      <c r="BC3476" s="12" t="s">
        <v>8632</v>
      </c>
      <c r="BJ3476" s="12">
        <f t="shared" si="383"/>
        <v>0</v>
      </c>
      <c r="BK3476" s="12">
        <f t="shared" si="384"/>
        <v>0</v>
      </c>
      <c r="CQ3476" s="3" t="str">
        <f>CONCATENATE(baseURL!$A$1,baseURL!$B$1,baseURL!$C$1,".",C3476,".",L3476,".pkl&amp;seq=",BC3476)</f>
        <v>http://proteomics.broadinstitute.org/millscripts/viewfeed.pl?side=xl&amp;cycle=1&amp;fixedMods=iaaC&amp;file=msdataSM/iPRG2012_nd/cpick_in/iPRG2012_nd.2156.2.3.pkl&amp;seq=LVLVGDGGTGKTTFVK</v>
      </c>
    </row>
    <row r="3477" spans="1:95" x14ac:dyDescent="0.2">
      <c r="A3477" s="3">
        <v>3595</v>
      </c>
      <c r="B3477" s="2" t="s">
        <v>8633</v>
      </c>
      <c r="C3477" s="2" t="s">
        <v>8634</v>
      </c>
      <c r="D3477" s="3">
        <v>9226</v>
      </c>
      <c r="E3477" s="3">
        <v>9217</v>
      </c>
      <c r="F3477" s="3">
        <v>45281</v>
      </c>
      <c r="G3477" s="3">
        <v>11372</v>
      </c>
      <c r="H3477" s="3">
        <v>34.878599999999999</v>
      </c>
      <c r="I3477" s="30">
        <v>585.79062999999996</v>
      </c>
      <c r="J3477" s="30">
        <v>585.62910309999995</v>
      </c>
      <c r="K3477" s="30">
        <v>0.16153000000000001</v>
      </c>
      <c r="L3477" s="3">
        <v>2</v>
      </c>
      <c r="M3477" s="3">
        <v>3</v>
      </c>
      <c r="N3477" s="10">
        <f t="shared" si="378"/>
        <v>-1</v>
      </c>
      <c r="O3477" s="35">
        <v>3</v>
      </c>
      <c r="P3477" s="17"/>
      <c r="Q3477" s="40">
        <v>1754.8707899999999</v>
      </c>
      <c r="R3477" s="40">
        <v>585.62845000000004</v>
      </c>
      <c r="S3477" s="18">
        <f t="shared" si="379"/>
        <v>276.93326715927333</v>
      </c>
      <c r="T3477" s="18">
        <f t="shared" si="380"/>
        <v>1.1152122133215876</v>
      </c>
      <c r="U3477" s="18">
        <f t="shared" si="381"/>
        <v>0.59764856012740297</v>
      </c>
      <c r="V3477" s="30">
        <v>585.62879999999996</v>
      </c>
      <c r="W3477" s="3" t="s">
        <v>47</v>
      </c>
      <c r="X3477" s="3" t="s">
        <v>47</v>
      </c>
      <c r="Y3477" s="3" t="s">
        <v>47</v>
      </c>
      <c r="Z3477" s="3" t="s">
        <v>47</v>
      </c>
      <c r="AA3477" s="3" t="s">
        <v>47</v>
      </c>
      <c r="AB3477" s="12" t="s">
        <v>47</v>
      </c>
      <c r="AC3477" s="3" t="s">
        <v>47</v>
      </c>
      <c r="AE3477" s="3" t="s">
        <v>47</v>
      </c>
      <c r="AF3477" s="3" t="s">
        <v>47</v>
      </c>
      <c r="AG3477" s="3" t="s">
        <v>52</v>
      </c>
      <c r="AH3477" s="3" t="s">
        <v>47</v>
      </c>
      <c r="AI3477" s="3" t="s">
        <v>47</v>
      </c>
      <c r="AK3477" s="3" t="s">
        <v>47</v>
      </c>
      <c r="AL3477" s="3" t="s">
        <v>47</v>
      </c>
      <c r="AN3477" s="3" t="s">
        <v>47</v>
      </c>
      <c r="AU3477" s="3">
        <v>0</v>
      </c>
      <c r="AV3477" s="3">
        <v>14</v>
      </c>
      <c r="AW3477" s="3">
        <v>2</v>
      </c>
      <c r="AX3477" s="3">
        <v>13</v>
      </c>
      <c r="AY3477" s="3">
        <v>92.86</v>
      </c>
      <c r="AZ3477" s="6" t="str">
        <f t="shared" si="382"/>
        <v>2156.4</v>
      </c>
      <c r="BC3477" s="12" t="s">
        <v>8635</v>
      </c>
      <c r="BJ3477" s="12">
        <f t="shared" si="383"/>
        <v>0</v>
      </c>
      <c r="BK3477" s="12">
        <f t="shared" si="384"/>
        <v>0</v>
      </c>
      <c r="BU3477" s="3" t="s">
        <v>8636</v>
      </c>
      <c r="CQ3477" s="3" t="str">
        <f>CONCATENATE(baseURL!$A$1,baseURL!$B$1,baseURL!$C$1,".",C3477,".",L3477,".pkl&amp;seq=",BC3477)</f>
        <v>http://proteomics.broadinstitute.org/millscripts/viewfeed.pl?side=xl&amp;cycle=1&amp;fixedMods=iaaC&amp;file=msdataSM/iPRG2012_nd/cpick_in/iPRG2012_nd.2156.4.2.pkl&amp;seq=VFDKDGNGYLSAAELR</v>
      </c>
    </row>
    <row r="3478" spans="1:95" x14ac:dyDescent="0.2">
      <c r="A3478" s="3">
        <v>4956</v>
      </c>
      <c r="B3478" s="2" t="s">
        <v>8639</v>
      </c>
      <c r="C3478" s="2" t="s">
        <v>8640</v>
      </c>
      <c r="D3478" s="3">
        <v>9230</v>
      </c>
      <c r="E3478" s="3">
        <v>9221</v>
      </c>
      <c r="F3478" s="3">
        <v>45285</v>
      </c>
      <c r="G3478" s="3">
        <v>11376</v>
      </c>
      <c r="H3478" s="3">
        <v>34.886099999999999</v>
      </c>
      <c r="I3478" s="30">
        <v>697.87688000000003</v>
      </c>
      <c r="J3478" s="30">
        <v>697.87502640000002</v>
      </c>
      <c r="K3478" s="30">
        <v>1.8500000000000001E-3</v>
      </c>
      <c r="L3478" s="3">
        <v>2</v>
      </c>
      <c r="M3478" s="3">
        <v>2</v>
      </c>
      <c r="N3478" s="10">
        <f t="shared" si="378"/>
        <v>1</v>
      </c>
      <c r="O3478" s="35">
        <v>2</v>
      </c>
      <c r="P3478" s="17"/>
      <c r="Q3478" s="40">
        <v>1394.7426800000001</v>
      </c>
      <c r="R3478" s="40">
        <v>697.87498000000005</v>
      </c>
      <c r="S3478" s="18">
        <f t="shared" si="379"/>
        <v>2.7225506780280448</v>
      </c>
      <c r="T3478" s="18">
        <f t="shared" si="380"/>
        <v>6.6487553363498902E-2</v>
      </c>
      <c r="U3478" s="18">
        <f t="shared" si="381"/>
        <v>0.31524270994684567</v>
      </c>
      <c r="V3478" s="30">
        <v>697.87519999999995</v>
      </c>
      <c r="W3478" s="3" t="s">
        <v>47</v>
      </c>
      <c r="X3478" s="3" t="s">
        <v>47</v>
      </c>
      <c r="Y3478" s="3" t="s">
        <v>47</v>
      </c>
      <c r="Z3478" s="3" t="s">
        <v>47</v>
      </c>
      <c r="AA3478" s="3" t="s">
        <v>48</v>
      </c>
      <c r="AB3478" s="12" t="s">
        <v>47</v>
      </c>
      <c r="AC3478" s="3" t="s">
        <v>47</v>
      </c>
      <c r="AD3478" s="3" t="s">
        <v>47</v>
      </c>
      <c r="AE3478" s="3" t="s">
        <v>47</v>
      </c>
      <c r="AF3478" s="3" t="s">
        <v>47</v>
      </c>
      <c r="AG3478" s="3" t="s">
        <v>47</v>
      </c>
      <c r="AH3478" s="3" t="s">
        <v>47</v>
      </c>
      <c r="AI3478" s="3" t="s">
        <v>47</v>
      </c>
      <c r="AJ3478" s="3" t="s">
        <v>47</v>
      </c>
      <c r="AK3478" s="3" t="s">
        <v>47</v>
      </c>
      <c r="AL3478" s="3" t="s">
        <v>47</v>
      </c>
      <c r="AM3478" s="3" t="s">
        <v>47</v>
      </c>
      <c r="AN3478" s="3" t="s">
        <v>47</v>
      </c>
      <c r="AU3478" s="3">
        <v>0</v>
      </c>
      <c r="AV3478" s="3">
        <v>17</v>
      </c>
      <c r="AW3478" s="3">
        <v>1</v>
      </c>
      <c r="AX3478" s="3">
        <v>17</v>
      </c>
      <c r="AY3478" s="3">
        <v>100</v>
      </c>
      <c r="AZ3478" s="6" t="str">
        <f t="shared" si="382"/>
        <v>2156.8</v>
      </c>
      <c r="BC3478" s="12" t="s">
        <v>8554</v>
      </c>
      <c r="BJ3478" s="12">
        <f t="shared" si="383"/>
        <v>0</v>
      </c>
      <c r="BK3478" s="12">
        <f t="shared" si="384"/>
        <v>0</v>
      </c>
      <c r="CQ3478" s="3" t="str">
        <f>CONCATENATE(baseURL!$A$1,baseURL!$B$1,baseURL!$C$1,".",C3478,".",L3478,".pkl&amp;seq=",BC3478)</f>
        <v>http://proteomics.broadinstitute.org/millscripts/viewfeed.pl?side=xl&amp;cycle=1&amp;fixedMods=iaaC&amp;file=msdataSM/iPRG2012_nd/cpick_in/iPRG2012_nd.2156.8.2.pkl&amp;seq=VLPTNALYYANR</v>
      </c>
    </row>
    <row r="3479" spans="1:95" x14ac:dyDescent="0.2">
      <c r="A3479" s="3">
        <v>7461</v>
      </c>
      <c r="B3479" s="2" t="s">
        <v>8627</v>
      </c>
      <c r="C3479" s="2" t="s">
        <v>8628</v>
      </c>
      <c r="D3479" s="3">
        <v>9231</v>
      </c>
      <c r="E3479" s="3">
        <v>9222</v>
      </c>
      <c r="F3479" s="3">
        <v>45286</v>
      </c>
      <c r="G3479" s="3">
        <v>11377</v>
      </c>
      <c r="H3479" s="3">
        <v>34.888599999999997</v>
      </c>
      <c r="I3479" s="30">
        <v>882.43916999999999</v>
      </c>
      <c r="J3479" s="30">
        <v>882.43666840000003</v>
      </c>
      <c r="K3479" s="30">
        <v>2.5000000000000001E-3</v>
      </c>
      <c r="L3479" s="3">
        <v>0</v>
      </c>
      <c r="M3479" s="3">
        <v>2</v>
      </c>
      <c r="N3479" s="10">
        <f t="shared" si="378"/>
        <v>1</v>
      </c>
      <c r="O3479" s="35">
        <v>2</v>
      </c>
      <c r="P3479" s="17"/>
      <c r="Q3479" s="37">
        <v>1763.86663</v>
      </c>
      <c r="R3479" s="37">
        <v>882.43695000000002</v>
      </c>
      <c r="S3479" s="18">
        <f t="shared" si="379"/>
        <v>2.5157604744063513</v>
      </c>
      <c r="T3479" s="18">
        <f t="shared" si="380"/>
        <v>-0.3191162835983769</v>
      </c>
      <c r="U3479" s="18">
        <f t="shared" si="381"/>
        <v>-0.396628903658023</v>
      </c>
      <c r="V3479" s="30">
        <v>882.4366</v>
      </c>
      <c r="W3479" s="3" t="s">
        <v>47</v>
      </c>
      <c r="AB3479" s="12" t="s">
        <v>52</v>
      </c>
      <c r="AD3479" s="3" t="s">
        <v>47</v>
      </c>
      <c r="AF3479" s="3" t="s">
        <v>52</v>
      </c>
      <c r="AG3479" s="3" t="s">
        <v>52</v>
      </c>
      <c r="AH3479" s="3" t="s">
        <v>47</v>
      </c>
      <c r="AU3479" s="3">
        <v>0</v>
      </c>
      <c r="AV3479" s="3">
        <v>3</v>
      </c>
      <c r="AW3479" s="3">
        <v>2</v>
      </c>
      <c r="AX3479" s="3">
        <v>2</v>
      </c>
      <c r="AY3479" s="3">
        <v>66.67</v>
      </c>
      <c r="AZ3479" s="6" t="str">
        <f t="shared" si="382"/>
        <v>2156.9</v>
      </c>
      <c r="BC3479" s="12" t="s">
        <v>9473</v>
      </c>
      <c r="BI3479" s="12" t="s">
        <v>594</v>
      </c>
      <c r="BJ3479" s="12">
        <f t="shared" si="383"/>
        <v>1</v>
      </c>
      <c r="BK3479" s="12">
        <f t="shared" si="384"/>
        <v>1</v>
      </c>
      <c r="BP3479" s="3" t="s">
        <v>54</v>
      </c>
      <c r="BR3479" s="3" t="s">
        <v>594</v>
      </c>
      <c r="BZ3479" s="3" t="s">
        <v>20264</v>
      </c>
      <c r="CQ3479" s="3" t="str">
        <f>CONCATENATE(baseURL!$A$1,baseURL!$B$1,baseURL!$C$1,".",C3479,".",L3479,".pkl&amp;seq=",BC3479,"&amp;varMods=ReducedCys-C+Deamidated-N")</f>
        <v>http://proteomics.broadinstitute.org/millscripts/viewfeed.pl?side=xl&amp;cycle=1&amp;fixedMods=iaaC&amp;file=msdataSM/iPRG2012_nd/cpick_in/iPRG2012_nd.2156.9.0.pkl&amp;seq=LVSNASCTTncLAPLAK&amp;varMods=ReducedCys-C+Deamidated-N</v>
      </c>
    </row>
    <row r="3480" spans="1:95" x14ac:dyDescent="0.2">
      <c r="A3480" s="3">
        <v>4718</v>
      </c>
      <c r="B3480" s="2" t="s">
        <v>8641</v>
      </c>
      <c r="C3480" s="2" t="s">
        <v>8629</v>
      </c>
      <c r="D3480" s="3">
        <v>9233</v>
      </c>
      <c r="E3480" s="3">
        <v>9224</v>
      </c>
      <c r="F3480" s="3">
        <v>45300</v>
      </c>
      <c r="G3480" s="3">
        <v>11380</v>
      </c>
      <c r="H3480" s="3">
        <v>34.902500000000003</v>
      </c>
      <c r="I3480" s="30">
        <v>525.29485</v>
      </c>
      <c r="J3480" s="30">
        <v>525.29255190000003</v>
      </c>
      <c r="K3480" s="30">
        <v>2.3E-3</v>
      </c>
      <c r="L3480" s="3">
        <v>3</v>
      </c>
      <c r="M3480" s="3">
        <v>3</v>
      </c>
      <c r="N3480" s="10">
        <f t="shared" si="378"/>
        <v>1</v>
      </c>
      <c r="O3480" s="35">
        <v>3</v>
      </c>
      <c r="P3480" s="17"/>
      <c r="Q3480" s="40">
        <v>1573.8618100000001</v>
      </c>
      <c r="R3480" s="40">
        <v>525.29211999999995</v>
      </c>
      <c r="S3480" s="18">
        <f t="shared" si="379"/>
        <v>5.1971082300688423</v>
      </c>
      <c r="T3480" s="18">
        <f t="shared" si="380"/>
        <v>0.82220917397453397</v>
      </c>
      <c r="U3480" s="18">
        <f t="shared" si="381"/>
        <v>0.72340700649340373</v>
      </c>
      <c r="V3480" s="30">
        <v>525.29250000000002</v>
      </c>
      <c r="W3480" s="3" t="s">
        <v>47</v>
      </c>
      <c r="X3480" s="3" t="s">
        <v>47</v>
      </c>
      <c r="Y3480" s="3" t="s">
        <v>47</v>
      </c>
      <c r="Z3480" s="3" t="s">
        <v>47</v>
      </c>
      <c r="AA3480" s="3" t="s">
        <v>47</v>
      </c>
      <c r="AB3480" s="12" t="s">
        <v>47</v>
      </c>
      <c r="AC3480" s="3" t="s">
        <v>47</v>
      </c>
      <c r="AD3480" s="3" t="s">
        <v>47</v>
      </c>
      <c r="AE3480" s="3" t="s">
        <v>47</v>
      </c>
      <c r="AF3480" s="3" t="s">
        <v>47</v>
      </c>
      <c r="AG3480" s="3" t="s">
        <v>47</v>
      </c>
      <c r="AH3480" s="3" t="s">
        <v>47</v>
      </c>
      <c r="AI3480" s="3" t="s">
        <v>47</v>
      </c>
      <c r="AJ3480" s="3" t="s">
        <v>47</v>
      </c>
      <c r="AL3480" s="3" t="s">
        <v>48</v>
      </c>
      <c r="AM3480" s="3" t="s">
        <v>47</v>
      </c>
      <c r="AN3480" s="3" t="s">
        <v>48</v>
      </c>
      <c r="AU3480" s="3">
        <v>0</v>
      </c>
      <c r="AV3480" s="3">
        <v>15</v>
      </c>
      <c r="AW3480" s="3">
        <v>1</v>
      </c>
      <c r="AX3480" s="3">
        <v>15</v>
      </c>
      <c r="AY3480" s="3">
        <v>100</v>
      </c>
      <c r="AZ3480" s="6" t="str">
        <f t="shared" si="382"/>
        <v>2157.2</v>
      </c>
      <c r="BC3480" s="12" t="s">
        <v>8642</v>
      </c>
      <c r="BJ3480" s="12">
        <f t="shared" si="383"/>
        <v>0</v>
      </c>
      <c r="BK3480" s="12">
        <f t="shared" si="384"/>
        <v>0</v>
      </c>
      <c r="CQ3480" s="3" t="str">
        <f>CONCATENATE(baseURL!$A$1,baseURL!$B$1,baseURL!$C$1,".",C3480,".",L3480,".pkl&amp;seq=",BC3480)</f>
        <v>http://proteomics.broadinstitute.org/millscripts/viewfeed.pl?side=xl&amp;cycle=1&amp;fixedMods=iaaC&amp;file=msdataSM/iPRG2012_nd/cpick_in/iPRG2012_nd.2157.2.3.pkl&amp;seq=SLVEPSGALSVAGMKK</v>
      </c>
    </row>
    <row r="3481" spans="1:95" x14ac:dyDescent="0.2">
      <c r="A3481" s="3">
        <v>4821</v>
      </c>
      <c r="B3481" s="2" t="s">
        <v>8643</v>
      </c>
      <c r="C3481" s="2" t="s">
        <v>8631</v>
      </c>
      <c r="D3481" s="3">
        <v>9234</v>
      </c>
      <c r="E3481" s="3">
        <v>9225</v>
      </c>
      <c r="F3481" s="3">
        <v>45301</v>
      </c>
      <c r="G3481" s="3">
        <v>11381</v>
      </c>
      <c r="H3481" s="3">
        <v>34.905900000000003</v>
      </c>
      <c r="I3481" s="30">
        <v>528.95532000000003</v>
      </c>
      <c r="J3481" s="30">
        <v>528.95379390000005</v>
      </c>
      <c r="K3481" s="30">
        <v>1.5299999999999999E-3</v>
      </c>
      <c r="L3481" s="3">
        <v>3</v>
      </c>
      <c r="M3481" s="3">
        <v>3</v>
      </c>
      <c r="N3481" s="10">
        <f t="shared" si="378"/>
        <v>1</v>
      </c>
      <c r="O3481" s="35">
        <v>3</v>
      </c>
      <c r="P3481" s="17"/>
      <c r="Q3481" s="40">
        <v>1584.8452400000001</v>
      </c>
      <c r="R3481" s="40">
        <v>528.95326999999997</v>
      </c>
      <c r="S3481" s="18">
        <f t="shared" si="379"/>
        <v>3.8755786499889529</v>
      </c>
      <c r="T3481" s="18">
        <f t="shared" si="380"/>
        <v>0.99044666096048106</v>
      </c>
      <c r="U3481" s="18">
        <f t="shared" si="381"/>
        <v>0.43482101923245509</v>
      </c>
      <c r="V3481" s="30">
        <v>528.95349999999996</v>
      </c>
      <c r="W3481" s="3" t="s">
        <v>47</v>
      </c>
      <c r="X3481" s="3" t="s">
        <v>47</v>
      </c>
      <c r="Y3481" s="3" t="s">
        <v>47</v>
      </c>
      <c r="Z3481" s="3" t="s">
        <v>47</v>
      </c>
      <c r="AA3481" s="3" t="s">
        <v>48</v>
      </c>
      <c r="AB3481" s="12" t="s">
        <v>47</v>
      </c>
      <c r="AC3481" s="3" t="s">
        <v>47</v>
      </c>
      <c r="AD3481" s="3" t="s">
        <v>47</v>
      </c>
      <c r="AE3481" s="3" t="s">
        <v>47</v>
      </c>
      <c r="AF3481" s="3" t="s">
        <v>47</v>
      </c>
      <c r="AG3481" s="3" t="s">
        <v>47</v>
      </c>
      <c r="AH3481" s="3" t="s">
        <v>47</v>
      </c>
      <c r="AI3481" s="3" t="s">
        <v>47</v>
      </c>
      <c r="AJ3481" s="3" t="s">
        <v>47</v>
      </c>
      <c r="AK3481" s="3" t="s">
        <v>47</v>
      </c>
      <c r="AL3481" s="3" t="s">
        <v>47</v>
      </c>
      <c r="AM3481" s="3" t="s">
        <v>47</v>
      </c>
      <c r="AN3481" s="3" t="s">
        <v>47</v>
      </c>
      <c r="AR3481" s="3" t="s">
        <v>65</v>
      </c>
      <c r="AU3481" s="3">
        <v>1</v>
      </c>
      <c r="AV3481" s="3">
        <v>17</v>
      </c>
      <c r="AW3481" s="3">
        <v>1</v>
      </c>
      <c r="AX3481" s="3">
        <v>17</v>
      </c>
      <c r="AY3481" s="3">
        <v>100</v>
      </c>
      <c r="AZ3481" s="6" t="str">
        <f t="shared" si="382"/>
        <v>2157.3</v>
      </c>
      <c r="BC3481" s="12" t="s">
        <v>8557</v>
      </c>
      <c r="BJ3481" s="12">
        <f t="shared" si="383"/>
        <v>0</v>
      </c>
      <c r="BK3481" s="12">
        <f t="shared" si="384"/>
        <v>0</v>
      </c>
      <c r="CN3481" s="3" t="s">
        <v>8644</v>
      </c>
      <c r="CQ3481" s="3" t="str">
        <f>CONCATENATE(baseURL!$A$1,baseURL!$B$1,baseURL!$C$1,".",C3481,".",L3481,".pkl&amp;seq=",BC3481)</f>
        <v>http://proteomics.broadinstitute.org/millscripts/viewfeed.pl?side=xl&amp;cycle=1&amp;fixedMods=iaaC&amp;file=msdataSM/iPRG2012_nd/cpick_in/iPRG2012_nd.2157.3.3.pkl&amp;seq=NRGLDLVVNEVSNR</v>
      </c>
    </row>
    <row r="3482" spans="1:95" x14ac:dyDescent="0.2">
      <c r="A3482" s="3">
        <v>7323</v>
      </c>
      <c r="B3482" s="2" t="s">
        <v>8645</v>
      </c>
      <c r="C3482" s="2" t="s">
        <v>8633</v>
      </c>
      <c r="D3482" s="3">
        <v>9236</v>
      </c>
      <c r="E3482" s="3">
        <v>9227</v>
      </c>
      <c r="F3482" s="3">
        <v>45303</v>
      </c>
      <c r="G3482" s="3">
        <v>11383</v>
      </c>
      <c r="H3482" s="3">
        <v>34.912500000000001</v>
      </c>
      <c r="I3482" s="30">
        <v>738.73451999999997</v>
      </c>
      <c r="J3482" s="30">
        <v>738.73336549999999</v>
      </c>
      <c r="K3482" s="30">
        <v>1.15E-3</v>
      </c>
      <c r="L3482" s="3">
        <v>3</v>
      </c>
      <c r="M3482" s="3">
        <v>3</v>
      </c>
      <c r="N3482" s="10">
        <f t="shared" si="378"/>
        <v>1</v>
      </c>
      <c r="O3482" s="35">
        <v>3</v>
      </c>
      <c r="P3482" s="17"/>
      <c r="Q3482" s="40">
        <v>2214.18118</v>
      </c>
      <c r="R3482" s="40">
        <v>738.73190999999997</v>
      </c>
      <c r="S3482" s="18">
        <f t="shared" si="379"/>
        <v>3.5330814395227899</v>
      </c>
      <c r="T3482" s="18">
        <f t="shared" si="380"/>
        <v>1.9702682127539854</v>
      </c>
      <c r="U3482" s="18">
        <f t="shared" si="381"/>
        <v>1.7462356540683093</v>
      </c>
      <c r="V3482" s="30">
        <v>738.73320000000001</v>
      </c>
      <c r="W3482" s="3" t="s">
        <v>47</v>
      </c>
      <c r="X3482" s="3" t="s">
        <v>47</v>
      </c>
      <c r="Y3482" s="3" t="s">
        <v>47</v>
      </c>
      <c r="Z3482" s="3" t="s">
        <v>52</v>
      </c>
      <c r="AA3482" s="3" t="s">
        <v>47</v>
      </c>
      <c r="AB3482" s="12" t="s">
        <v>48</v>
      </c>
      <c r="AC3482" s="3" t="s">
        <v>47</v>
      </c>
      <c r="AG3482" s="3" t="s">
        <v>48</v>
      </c>
      <c r="AK3482" s="3" t="s">
        <v>52</v>
      </c>
      <c r="AL3482" s="3" t="s">
        <v>52</v>
      </c>
      <c r="AO3482" s="3" t="s">
        <v>48</v>
      </c>
      <c r="AU3482" s="3">
        <v>0</v>
      </c>
      <c r="AV3482" s="3">
        <v>5</v>
      </c>
      <c r="AW3482" s="3">
        <v>2</v>
      </c>
      <c r="AX3482" s="3">
        <v>4</v>
      </c>
      <c r="AY3482" s="3">
        <v>80</v>
      </c>
      <c r="AZ3482" s="6" t="str">
        <f t="shared" si="382"/>
        <v>2157.5</v>
      </c>
      <c r="BC3482" s="12" t="s">
        <v>8646</v>
      </c>
      <c r="BJ3482" s="12">
        <f t="shared" si="383"/>
        <v>0</v>
      </c>
      <c r="BK3482" s="12">
        <f t="shared" si="384"/>
        <v>0</v>
      </c>
      <c r="BP3482" s="3" t="s">
        <v>54</v>
      </c>
      <c r="BR3482" s="3" t="s">
        <v>54</v>
      </c>
      <c r="BW3482" s="3" t="s">
        <v>8647</v>
      </c>
      <c r="CQ3482" s="3" t="str">
        <f>CONCATENATE(baseURL!$A$1,baseURL!$B$1,baseURL!$C$1,".",C3482,".",L3482,".pkl&amp;seq=",BC3482,"&amp;varMods=Deamidated-N")</f>
        <v>http://proteomics.broadinstitute.org/millscripts/viewfeed.pl?side=xl&amp;cycle=1&amp;fixedMods=iaaC&amp;file=msdataSM/iPRG2012_nd/cpick_in/iPRG2012_nd.2157.5.3.pkl&amp;seq=FVNVTLVnGKRRMNPGPSVQ&amp;varMods=Deamidated-N</v>
      </c>
    </row>
    <row r="3483" spans="1:95" x14ac:dyDescent="0.2">
      <c r="A3483" s="3">
        <v>4293</v>
      </c>
      <c r="B3483" s="2" t="s">
        <v>8654</v>
      </c>
      <c r="C3483" s="2" t="s">
        <v>8655</v>
      </c>
      <c r="D3483" s="3">
        <v>9237</v>
      </c>
      <c r="E3483" s="3">
        <v>9228</v>
      </c>
      <c r="F3483" s="3">
        <v>45320</v>
      </c>
      <c r="G3483" s="3">
        <v>11385</v>
      </c>
      <c r="H3483" s="3">
        <v>34.9206</v>
      </c>
      <c r="I3483" s="30">
        <v>436.23307999999997</v>
      </c>
      <c r="J3483" s="30">
        <v>436.23224900000002</v>
      </c>
      <c r="K3483" s="30">
        <v>8.3000000000000001E-4</v>
      </c>
      <c r="L3483" s="3">
        <v>2</v>
      </c>
      <c r="M3483" s="3">
        <v>2</v>
      </c>
      <c r="N3483" s="10">
        <f t="shared" si="378"/>
        <v>1</v>
      </c>
      <c r="O3483" s="35">
        <v>2</v>
      </c>
      <c r="P3483" s="17"/>
      <c r="Q3483" s="40">
        <v>871.45600000000002</v>
      </c>
      <c r="R3483" s="40">
        <v>436.23164000000003</v>
      </c>
      <c r="S3483" s="18">
        <f t="shared" si="379"/>
        <v>3.3009985244203857</v>
      </c>
      <c r="T3483" s="18">
        <f t="shared" si="380"/>
        <v>1.396047292665876</v>
      </c>
      <c r="U3483" s="18">
        <f t="shared" si="381"/>
        <v>1.0544856397291127</v>
      </c>
      <c r="V3483" s="30">
        <v>436.2321</v>
      </c>
      <c r="W3483" s="3" t="s">
        <v>47</v>
      </c>
      <c r="X3483" s="3" t="s">
        <v>47</v>
      </c>
      <c r="Y3483" s="3" t="s">
        <v>47</v>
      </c>
      <c r="Z3483" s="3" t="s">
        <v>47</v>
      </c>
      <c r="AA3483" s="3" t="s">
        <v>47</v>
      </c>
      <c r="AB3483" s="12" t="s">
        <v>47</v>
      </c>
      <c r="AC3483" s="3" t="s">
        <v>47</v>
      </c>
      <c r="AD3483" s="3" t="s">
        <v>47</v>
      </c>
      <c r="AF3483" s="3" t="s">
        <v>47</v>
      </c>
      <c r="AG3483" s="3" t="s">
        <v>47</v>
      </c>
      <c r="AH3483" s="3" t="s">
        <v>47</v>
      </c>
      <c r="AI3483" s="3" t="s">
        <v>47</v>
      </c>
      <c r="AJ3483" s="3" t="s">
        <v>47</v>
      </c>
      <c r="AK3483" s="3" t="s">
        <v>47</v>
      </c>
      <c r="AL3483" s="3" t="s">
        <v>47</v>
      </c>
      <c r="AU3483" s="3">
        <v>0</v>
      </c>
      <c r="AV3483" s="3">
        <v>15</v>
      </c>
      <c r="AW3483" s="3">
        <v>1</v>
      </c>
      <c r="AX3483" s="3">
        <v>15</v>
      </c>
      <c r="AY3483" s="3">
        <v>100</v>
      </c>
      <c r="AZ3483" s="6" t="str">
        <f t="shared" si="382"/>
        <v>2158.1</v>
      </c>
      <c r="BC3483" s="12" t="s">
        <v>8656</v>
      </c>
      <c r="BJ3483" s="12">
        <f t="shared" si="383"/>
        <v>0</v>
      </c>
      <c r="BK3483" s="12">
        <f t="shared" si="384"/>
        <v>0</v>
      </c>
      <c r="CQ3483" s="3" t="str">
        <f>CONCATENATE(baseURL!$A$1,baseURL!$B$1,baseURL!$C$1,".",C3483,".",L3483,".pkl&amp;seq=",BC3483)</f>
        <v>http://proteomics.broadinstitute.org/millscripts/viewfeed.pl?side=xl&amp;cycle=1&amp;fixedMods=iaaC&amp;file=msdataSM/iPRG2012_nd/cpick_in/iPRG2012_nd.2158.1.2.pkl&amp;seq=SYFLDVK</v>
      </c>
    </row>
    <row r="3484" spans="1:95" x14ac:dyDescent="0.2">
      <c r="A3484" s="3">
        <v>1253</v>
      </c>
      <c r="B3484" s="2" t="s">
        <v>8652</v>
      </c>
      <c r="C3484" s="2" t="s">
        <v>8653</v>
      </c>
      <c r="D3484" s="3">
        <v>9247</v>
      </c>
      <c r="E3484" s="3">
        <v>9238</v>
      </c>
      <c r="F3484" s="3">
        <v>45330</v>
      </c>
      <c r="G3484" s="3">
        <v>11395</v>
      </c>
      <c r="H3484" s="3">
        <v>34.936399999999999</v>
      </c>
      <c r="I3484" s="30">
        <v>877.94082000000003</v>
      </c>
      <c r="J3484" s="30">
        <v>878.42916400000001</v>
      </c>
      <c r="K3484" s="30">
        <v>-0.48834</v>
      </c>
      <c r="L3484" s="3">
        <v>0</v>
      </c>
      <c r="M3484" s="3">
        <v>2</v>
      </c>
      <c r="N3484" s="10">
        <f t="shared" si="378"/>
        <v>1</v>
      </c>
      <c r="O3484" s="35">
        <v>2</v>
      </c>
      <c r="P3484" s="17"/>
      <c r="Q3484" s="40">
        <v>1754.8707899999999</v>
      </c>
      <c r="R3484" s="40">
        <v>877.93903</v>
      </c>
      <c r="S3484" s="18">
        <f t="shared" si="379"/>
        <v>2.0388659563616369</v>
      </c>
      <c r="T3484" s="18">
        <f t="shared" si="380"/>
        <v>558.27794784338482</v>
      </c>
      <c r="U3484" s="18">
        <f t="shared" si="381"/>
        <v>-1.4010084503978519</v>
      </c>
      <c r="V3484" s="30">
        <v>877.93780000000004</v>
      </c>
      <c r="X3484" s="3" t="s">
        <v>47</v>
      </c>
      <c r="Y3484" s="3" t="s">
        <v>47</v>
      </c>
      <c r="Z3484" s="3" t="s">
        <v>52</v>
      </c>
      <c r="AB3484" s="12" t="s">
        <v>52</v>
      </c>
      <c r="AF3484" s="3" t="s">
        <v>47</v>
      </c>
      <c r="AG3484" s="3" t="s">
        <v>52</v>
      </c>
      <c r="AM3484" s="3" t="s">
        <v>48</v>
      </c>
      <c r="AU3484" s="3">
        <v>0</v>
      </c>
      <c r="AV3484" s="3">
        <v>3</v>
      </c>
      <c r="AW3484" s="3">
        <v>1</v>
      </c>
      <c r="AX3484" s="3">
        <v>3</v>
      </c>
      <c r="AY3484" s="3">
        <v>100</v>
      </c>
      <c r="AZ3484" s="6" t="str">
        <f t="shared" si="382"/>
        <v>2158.11</v>
      </c>
      <c r="BC3484" s="12" t="s">
        <v>8635</v>
      </c>
      <c r="BJ3484" s="12">
        <f t="shared" si="383"/>
        <v>0</v>
      </c>
      <c r="BK3484" s="12">
        <f t="shared" si="384"/>
        <v>0</v>
      </c>
      <c r="CQ3484" s="3" t="str">
        <f>CONCATENATE(baseURL!$A$1,baseURL!$B$1,baseURL!$C$1,".",C3484,".",L3484,".pkl&amp;seq=",BC3484)</f>
        <v>http://proteomics.broadinstitute.org/millscripts/viewfeed.pl?side=xl&amp;cycle=1&amp;fixedMods=iaaC&amp;file=msdataSM/iPRG2012_nd/cpick_in/iPRG2012_nd.2158.11.0.pkl&amp;seq=VFDKDGNGYLSAAELR</v>
      </c>
    </row>
    <row r="3485" spans="1:95" x14ac:dyDescent="0.2">
      <c r="A3485" s="3">
        <v>7536</v>
      </c>
      <c r="B3485" s="2" t="s">
        <v>8657</v>
      </c>
      <c r="C3485" s="2" t="s">
        <v>8641</v>
      </c>
      <c r="D3485" s="3">
        <v>9239</v>
      </c>
      <c r="E3485" s="3">
        <v>9230</v>
      </c>
      <c r="F3485" s="3">
        <v>45322</v>
      </c>
      <c r="G3485" s="3">
        <v>11387</v>
      </c>
      <c r="H3485" s="3">
        <v>34.923099999999998</v>
      </c>
      <c r="I3485" s="30">
        <v>480.61058000000003</v>
      </c>
      <c r="J3485" s="30">
        <v>480.73720509999998</v>
      </c>
      <c r="K3485" s="30">
        <v>-0.12662999999999999</v>
      </c>
      <c r="L3485" s="3">
        <v>3</v>
      </c>
      <c r="M3485" s="3">
        <v>4</v>
      </c>
      <c r="N3485" s="10">
        <f t="shared" si="378"/>
        <v>-1</v>
      </c>
      <c r="O3485" s="35">
        <v>4</v>
      </c>
      <c r="Q3485" s="40">
        <v>1919.9241500000001</v>
      </c>
      <c r="R3485" s="40">
        <v>480.73649</v>
      </c>
      <c r="S3485" s="18">
        <f t="shared" si="379"/>
        <v>-261.9106363238127</v>
      </c>
      <c r="T3485" s="18">
        <f t="shared" si="380"/>
        <v>1.4875093005305868</v>
      </c>
      <c r="U3485" s="18">
        <f t="shared" si="381"/>
        <v>1.0608722462897968</v>
      </c>
      <c r="V3485" s="30">
        <v>480.73700000000002</v>
      </c>
      <c r="W3485" s="3" t="s">
        <v>47</v>
      </c>
      <c r="X3485" s="3" t="s">
        <v>47</v>
      </c>
      <c r="Y3485" s="3" t="s">
        <v>47</v>
      </c>
      <c r="Z3485" s="3" t="s">
        <v>52</v>
      </c>
      <c r="AB3485" s="12" t="s">
        <v>65</v>
      </c>
      <c r="AC3485" s="3" t="s">
        <v>52</v>
      </c>
      <c r="AK3485" s="3" t="s">
        <v>52</v>
      </c>
      <c r="AU3485" s="3">
        <v>1</v>
      </c>
      <c r="AV3485" s="3">
        <v>3</v>
      </c>
      <c r="AW3485" s="3">
        <v>1</v>
      </c>
      <c r="AX3485" s="3">
        <v>3</v>
      </c>
      <c r="AY3485" s="3">
        <v>100</v>
      </c>
      <c r="AZ3485" s="6" t="str">
        <f t="shared" si="382"/>
        <v>2158.3</v>
      </c>
      <c r="BC3485" s="12" t="s">
        <v>8650</v>
      </c>
      <c r="BI3485" s="12" t="s">
        <v>594</v>
      </c>
      <c r="BJ3485" s="12">
        <f t="shared" si="383"/>
        <v>0</v>
      </c>
      <c r="BK3485" s="12">
        <f t="shared" si="384"/>
        <v>1</v>
      </c>
      <c r="BR3485" s="3" t="s">
        <v>594</v>
      </c>
      <c r="BX3485" s="3" t="s">
        <v>8658</v>
      </c>
      <c r="CQ3485" s="3" t="str">
        <f>CONCATENATE(baseURL!$A$1,baseURL!$B$1,baseURL!$C$1,".",C3485,".",L3485,".pkl&amp;seq=",BC3485,"&amp;varMods=ReducedCys-C")</f>
        <v>http://proteomics.broadinstitute.org/millscripts/viewfeed.pl?side=xl&amp;cycle=1&amp;fixedMods=iaaC&amp;file=msdataSM/iPRG2012_nd/cpick_in/iPRG2012_nd.2158.3.3.pkl&amp;seq=AcDDKLMYVDYKNLTK&amp;varMods=ReducedCys-C</v>
      </c>
    </row>
    <row r="3486" spans="1:95" x14ac:dyDescent="0.2">
      <c r="A3486" s="3">
        <v>1988</v>
      </c>
      <c r="B3486" s="2" t="s">
        <v>8659</v>
      </c>
      <c r="C3486" s="2" t="s">
        <v>8643</v>
      </c>
      <c r="D3486" s="3">
        <v>9240</v>
      </c>
      <c r="E3486" s="3">
        <v>9231</v>
      </c>
      <c r="F3486" s="3">
        <v>45323</v>
      </c>
      <c r="G3486" s="3">
        <v>11388</v>
      </c>
      <c r="H3486" s="3">
        <v>34.924799999999998</v>
      </c>
      <c r="I3486" s="30">
        <v>546.30876999999998</v>
      </c>
      <c r="J3486" s="30">
        <v>546.30876699999999</v>
      </c>
      <c r="K3486" s="30">
        <v>0</v>
      </c>
      <c r="L3486" s="3">
        <v>2</v>
      </c>
      <c r="M3486" s="3">
        <v>0</v>
      </c>
      <c r="N3486" s="10">
        <f t="shared" si="378"/>
        <v>1</v>
      </c>
      <c r="O3486" s="35">
        <v>2</v>
      </c>
      <c r="P3486" s="17"/>
      <c r="Q3486" s="40">
        <v>1091.6095399999999</v>
      </c>
      <c r="R3486" s="40">
        <v>546.30840999999998</v>
      </c>
      <c r="S3486" s="18">
        <f t="shared" si="379"/>
        <v>0.65896843872599742</v>
      </c>
      <c r="T3486" s="18">
        <f t="shared" si="380"/>
        <v>0.65347703508382082</v>
      </c>
      <c r="U3486" s="18">
        <f t="shared" si="381"/>
        <v>0.53083568686710914</v>
      </c>
      <c r="V3486" s="30">
        <v>546.30870000000004</v>
      </c>
      <c r="W3486" s="3" t="s">
        <v>47</v>
      </c>
      <c r="X3486" s="3" t="s">
        <v>47</v>
      </c>
      <c r="Y3486" s="3" t="s">
        <v>47</v>
      </c>
      <c r="Z3486" s="3" t="s">
        <v>47</v>
      </c>
      <c r="AA3486" s="3" t="s">
        <v>48</v>
      </c>
      <c r="AB3486" s="12" t="s">
        <v>48</v>
      </c>
      <c r="AC3486" s="3" t="s">
        <v>52</v>
      </c>
      <c r="AE3486" s="3" t="s">
        <v>48</v>
      </c>
      <c r="AG3486" s="3" t="s">
        <v>47</v>
      </c>
      <c r="AH3486" s="3" t="s">
        <v>47</v>
      </c>
      <c r="AI3486" s="3" t="s">
        <v>48</v>
      </c>
      <c r="AJ3486" s="3" t="s">
        <v>47</v>
      </c>
      <c r="AK3486" s="3" t="s">
        <v>52</v>
      </c>
      <c r="AM3486" s="3" t="s">
        <v>47</v>
      </c>
      <c r="AO3486" s="3" t="s">
        <v>47</v>
      </c>
      <c r="AU3486" s="3">
        <v>0</v>
      </c>
      <c r="AV3486" s="3">
        <v>9</v>
      </c>
      <c r="AW3486" s="3">
        <v>1</v>
      </c>
      <c r="AX3486" s="3">
        <v>9</v>
      </c>
      <c r="AY3486" s="3">
        <v>100</v>
      </c>
      <c r="AZ3486" s="6" t="str">
        <f t="shared" si="382"/>
        <v>2158.4</v>
      </c>
      <c r="BC3486" s="12" t="s">
        <v>8660</v>
      </c>
      <c r="BJ3486" s="12">
        <f t="shared" si="383"/>
        <v>0</v>
      </c>
      <c r="BK3486" s="12">
        <f t="shared" si="384"/>
        <v>0</v>
      </c>
      <c r="BP3486" s="3" t="s">
        <v>54</v>
      </c>
      <c r="BR3486" s="3" t="s">
        <v>54</v>
      </c>
      <c r="CQ3486" s="3" t="str">
        <f>CONCATENATE(baseURL!$A$1,baseURL!$B$1,baseURL!$C$1,".",C3486,".",L3486,".pkl&amp;seq=",BC3486,"&amp;varMods=Deamidated-N")</f>
        <v>http://proteomics.broadinstitute.org/millscripts/viewfeed.pl?side=xl&amp;cycle=1&amp;fixedMods=iaaC&amp;file=msdataSM/iPRG2012_nd/cpick_in/iPRG2012_nd.2158.4.2.pkl&amp;seq=FVNVTLVnGK&amp;varMods=Deamidated-N</v>
      </c>
    </row>
    <row r="3487" spans="1:95" x14ac:dyDescent="0.2">
      <c r="A3487" s="3">
        <v>3681</v>
      </c>
      <c r="B3487" s="2" t="s">
        <v>8661</v>
      </c>
      <c r="C3487" s="2" t="s">
        <v>8662</v>
      </c>
      <c r="D3487" s="3">
        <v>9241</v>
      </c>
      <c r="E3487" s="3">
        <v>9232</v>
      </c>
      <c r="F3487" s="3">
        <v>45324</v>
      </c>
      <c r="G3487" s="3">
        <v>11389</v>
      </c>
      <c r="H3487" s="3">
        <v>34.926400000000001</v>
      </c>
      <c r="I3487" s="30">
        <v>561.27418999999998</v>
      </c>
      <c r="J3487" s="30">
        <v>561.27310120000004</v>
      </c>
      <c r="K3487" s="30">
        <v>1.09E-3</v>
      </c>
      <c r="L3487" s="3">
        <v>2</v>
      </c>
      <c r="M3487" s="3">
        <v>2</v>
      </c>
      <c r="N3487" s="10">
        <f t="shared" si="378"/>
        <v>1</v>
      </c>
      <c r="O3487" s="35">
        <v>2</v>
      </c>
      <c r="P3487" s="17"/>
      <c r="Q3487" s="40">
        <v>1121.54081</v>
      </c>
      <c r="R3487" s="40">
        <v>561.27404000000001</v>
      </c>
      <c r="S3487" s="18">
        <f t="shared" si="379"/>
        <v>0.26724913192555089</v>
      </c>
      <c r="T3487" s="18">
        <f t="shared" si="380"/>
        <v>-1.6726232340475014</v>
      </c>
      <c r="U3487" s="18">
        <f t="shared" si="381"/>
        <v>-1.6747612271790653</v>
      </c>
      <c r="V3487" s="30">
        <v>561.2731</v>
      </c>
      <c r="W3487" s="3" t="s">
        <v>47</v>
      </c>
      <c r="X3487" s="3" t="s">
        <v>47</v>
      </c>
      <c r="Y3487" s="3" t="s">
        <v>47</v>
      </c>
      <c r="Z3487" s="3" t="s">
        <v>48</v>
      </c>
      <c r="AA3487" s="3" t="s">
        <v>47</v>
      </c>
      <c r="AB3487" s="12" t="s">
        <v>47</v>
      </c>
      <c r="AC3487" s="3" t="s">
        <v>47</v>
      </c>
      <c r="AE3487" s="3" t="s">
        <v>48</v>
      </c>
      <c r="AF3487" s="3" t="s">
        <v>48</v>
      </c>
      <c r="AG3487" s="3" t="s">
        <v>48</v>
      </c>
      <c r="AH3487" s="3" t="s">
        <v>48</v>
      </c>
      <c r="AI3487" s="3" t="s">
        <v>48</v>
      </c>
      <c r="AK3487" s="3" t="s">
        <v>52</v>
      </c>
      <c r="AL3487" s="3" t="s">
        <v>52</v>
      </c>
      <c r="AU3487" s="3">
        <v>0</v>
      </c>
      <c r="AV3487" s="3">
        <v>6</v>
      </c>
      <c r="AW3487" s="3">
        <v>1</v>
      </c>
      <c r="AX3487" s="3">
        <v>6</v>
      </c>
      <c r="AY3487" s="3">
        <v>100</v>
      </c>
      <c r="AZ3487" s="6" t="str">
        <f t="shared" si="382"/>
        <v>2158.5</v>
      </c>
      <c r="BC3487" s="12" t="s">
        <v>8663</v>
      </c>
      <c r="BJ3487" s="12">
        <f t="shared" si="383"/>
        <v>0</v>
      </c>
      <c r="BK3487" s="12">
        <f t="shared" si="384"/>
        <v>0</v>
      </c>
      <c r="CQ3487" s="3" t="str">
        <f>CONCATENATE(baseURL!$A$1,baseURL!$B$1,baseURL!$C$1,".",C3487,".",L3487,".pkl&amp;seq=",BC3487)</f>
        <v>http://proteomics.broadinstitute.org/millscripts/viewfeed.pl?side=xl&amp;cycle=1&amp;fixedMods=iaaC&amp;file=msdataSM/iPRG2012_nd/cpick_in/iPRG2012_nd.2158.5.2.pkl&amp;seq=STMAWGLEAR</v>
      </c>
    </row>
    <row r="3488" spans="1:95" x14ac:dyDescent="0.2">
      <c r="A3488" s="3">
        <v>104</v>
      </c>
      <c r="B3488" s="2" t="s">
        <v>8665</v>
      </c>
      <c r="C3488" s="2" t="s">
        <v>8666</v>
      </c>
      <c r="D3488" s="3">
        <v>9244</v>
      </c>
      <c r="E3488" s="3">
        <v>9235</v>
      </c>
      <c r="F3488" s="3">
        <v>45327</v>
      </c>
      <c r="G3488" s="3">
        <v>11392</v>
      </c>
      <c r="H3488" s="3">
        <v>34.931399999999996</v>
      </c>
      <c r="I3488" s="30">
        <v>630.33027000000004</v>
      </c>
      <c r="J3488" s="30">
        <v>630.32791429999997</v>
      </c>
      <c r="K3488" s="30">
        <v>2.3600000000000001E-3</v>
      </c>
      <c r="L3488" s="3">
        <v>3</v>
      </c>
      <c r="M3488" s="3">
        <v>3</v>
      </c>
      <c r="N3488" s="10">
        <f t="shared" si="378"/>
        <v>1</v>
      </c>
      <c r="O3488" s="35">
        <v>3</v>
      </c>
      <c r="P3488" s="17"/>
      <c r="Q3488" s="40">
        <v>1888.9623999999999</v>
      </c>
      <c r="R3488" s="40">
        <v>630.32565</v>
      </c>
      <c r="S3488" s="18">
        <f t="shared" si="379"/>
        <v>7.3295446568696123</v>
      </c>
      <c r="T3488" s="18">
        <f t="shared" si="380"/>
        <v>3.592270122561096</v>
      </c>
      <c r="U3488" s="18">
        <f t="shared" si="381"/>
        <v>3.4109352840531559</v>
      </c>
      <c r="V3488" s="30">
        <v>630.32780000000002</v>
      </c>
      <c r="W3488" s="3" t="s">
        <v>47</v>
      </c>
      <c r="X3488" s="3" t="s">
        <v>65</v>
      </c>
      <c r="Y3488" s="3" t="s">
        <v>65</v>
      </c>
      <c r="Z3488" s="3" t="s">
        <v>47</v>
      </c>
      <c r="AA3488" s="3" t="s">
        <v>65</v>
      </c>
      <c r="AB3488" s="12" t="s">
        <v>52</v>
      </c>
      <c r="AC3488" s="3" t="s">
        <v>52</v>
      </c>
      <c r="AD3488" s="3" t="s">
        <v>47</v>
      </c>
      <c r="AE3488" s="3" t="s">
        <v>47</v>
      </c>
      <c r="AF3488" s="3" t="s">
        <v>47</v>
      </c>
      <c r="AG3488" s="3" t="s">
        <v>48</v>
      </c>
      <c r="AH3488" s="3" t="s">
        <v>65</v>
      </c>
      <c r="AK3488" s="3" t="s">
        <v>52</v>
      </c>
      <c r="AL3488" s="3" t="s">
        <v>48</v>
      </c>
      <c r="AM3488" s="3" t="s">
        <v>47</v>
      </c>
      <c r="AP3488" s="3" t="s">
        <v>48</v>
      </c>
      <c r="AU3488" s="3">
        <v>4</v>
      </c>
      <c r="AV3488" s="3">
        <v>6</v>
      </c>
      <c r="AW3488" s="3">
        <v>1</v>
      </c>
      <c r="AX3488" s="3">
        <v>6</v>
      </c>
      <c r="AY3488" s="3">
        <v>100</v>
      </c>
      <c r="AZ3488" s="6" t="str">
        <f t="shared" si="382"/>
        <v>2158.8</v>
      </c>
      <c r="BB3488" s="12" t="s">
        <v>79</v>
      </c>
      <c r="BC3488" s="12" t="s">
        <v>8563</v>
      </c>
      <c r="BJ3488" s="12">
        <f t="shared" si="383"/>
        <v>0</v>
      </c>
      <c r="BK3488" s="12">
        <f t="shared" si="384"/>
        <v>0</v>
      </c>
      <c r="BT3488" s="3" t="s">
        <v>8667</v>
      </c>
      <c r="BU3488" s="3" t="s">
        <v>8667</v>
      </c>
      <c r="BW3488" s="3" t="s">
        <v>8667</v>
      </c>
      <c r="CD3488" s="3" t="s">
        <v>8667</v>
      </c>
      <c r="CQ3488" s="3" t="str">
        <f>CONCATENATE(baseURL!$A$1,baseURL!$B$1,"+Acetyl",baseURL!$C$1,".",C3488,".",L3488,".pkl&amp;seq=",BC3488)</f>
        <v>http://proteomics.broadinstitute.org/millscripts/viewfeed.pl?side=xl&amp;cycle=1&amp;fixedMods=iaaC+Acetyl&amp;file=msdataSM/iPRG2012_nd/cpick_in/iPRG2012_nd.2158.8.3.pkl&amp;seq=SNVVQARDNSQVFGVAR</v>
      </c>
    </row>
    <row r="3489" spans="1:95" x14ac:dyDescent="0.2">
      <c r="A3489" s="3">
        <v>7679</v>
      </c>
      <c r="B3489" s="2" t="s">
        <v>8648</v>
      </c>
      <c r="C3489" s="2" t="s">
        <v>8649</v>
      </c>
      <c r="D3489" s="3">
        <v>9245</v>
      </c>
      <c r="E3489" s="3">
        <v>9236</v>
      </c>
      <c r="F3489" s="3">
        <v>45328</v>
      </c>
      <c r="G3489" s="3">
        <v>11393</v>
      </c>
      <c r="H3489" s="3">
        <v>34.933100000000003</v>
      </c>
      <c r="I3489" s="30">
        <v>640.64936</v>
      </c>
      <c r="J3489" s="30">
        <v>640.64681089999999</v>
      </c>
      <c r="K3489" s="30">
        <v>2.5500000000000002E-3</v>
      </c>
      <c r="L3489" s="3">
        <v>3</v>
      </c>
      <c r="M3489" s="3">
        <v>3</v>
      </c>
      <c r="N3489" s="10">
        <f t="shared" si="378"/>
        <v>1</v>
      </c>
      <c r="O3489" s="35">
        <v>3</v>
      </c>
      <c r="Q3489" s="40">
        <v>1919.9241500000001</v>
      </c>
      <c r="R3489" s="40">
        <v>640.64622999999995</v>
      </c>
      <c r="S3489" s="18">
        <f t="shared" si="379"/>
        <v>4.8856917491820537</v>
      </c>
      <c r="T3489" s="18">
        <f t="shared" si="380"/>
        <v>0.90674068283427423</v>
      </c>
      <c r="U3489" s="18">
        <f t="shared" si="381"/>
        <v>1.0458190006264694</v>
      </c>
      <c r="V3489" s="30">
        <v>640.64689999999996</v>
      </c>
      <c r="W3489" s="3" t="s">
        <v>47</v>
      </c>
      <c r="X3489" s="3" t="s">
        <v>47</v>
      </c>
      <c r="Y3489" s="3" t="s">
        <v>47</v>
      </c>
      <c r="AA3489" s="3" t="s">
        <v>47</v>
      </c>
      <c r="AB3489" s="12" t="s">
        <v>48</v>
      </c>
      <c r="AC3489" s="3" t="s">
        <v>52</v>
      </c>
      <c r="AG3489" s="3" t="s">
        <v>65</v>
      </c>
      <c r="AH3489" s="3" t="s">
        <v>47</v>
      </c>
      <c r="AK3489" s="3" t="s">
        <v>48</v>
      </c>
      <c r="AO3489" s="3" t="s">
        <v>47</v>
      </c>
      <c r="AU3489" s="3">
        <v>1</v>
      </c>
      <c r="AV3489" s="3">
        <v>6</v>
      </c>
      <c r="AW3489" s="3">
        <v>1</v>
      </c>
      <c r="AX3489" s="3">
        <v>6</v>
      </c>
      <c r="AY3489" s="3">
        <v>100</v>
      </c>
      <c r="AZ3489" s="6" t="str">
        <f t="shared" si="382"/>
        <v>2158.9</v>
      </c>
      <c r="BC3489" s="12" t="s">
        <v>8650</v>
      </c>
      <c r="BI3489" s="12" t="s">
        <v>594</v>
      </c>
      <c r="BJ3489" s="12">
        <f t="shared" si="383"/>
        <v>0</v>
      </c>
      <c r="BK3489" s="12">
        <f t="shared" si="384"/>
        <v>1</v>
      </c>
      <c r="BR3489" s="3" t="s">
        <v>594</v>
      </c>
      <c r="CC3489" s="3" t="s">
        <v>8651</v>
      </c>
      <c r="CQ3489" s="3" t="str">
        <f>CONCATENATE(baseURL!$A$1,baseURL!$B$1,baseURL!$C$1,".",C3489,".",L3489,".pkl&amp;seq=",BC3489,"&amp;varMods=ReducedCys-C")</f>
        <v>http://proteomics.broadinstitute.org/millscripts/viewfeed.pl?side=xl&amp;cycle=1&amp;fixedMods=iaaC&amp;file=msdataSM/iPRG2012_nd/cpick_in/iPRG2012_nd.2158.9.3.pkl&amp;seq=AcDDKLMYVDYKNLTK&amp;varMods=ReducedCys-C</v>
      </c>
    </row>
    <row r="3490" spans="1:95" x14ac:dyDescent="0.2">
      <c r="A3490" s="3">
        <v>4154</v>
      </c>
      <c r="B3490" s="2" t="s">
        <v>8669</v>
      </c>
      <c r="C3490" s="2" t="s">
        <v>8661</v>
      </c>
      <c r="D3490" s="3">
        <v>9253</v>
      </c>
      <c r="E3490" s="3">
        <v>9244</v>
      </c>
      <c r="F3490" s="3">
        <v>45346</v>
      </c>
      <c r="G3490" s="3">
        <v>11402</v>
      </c>
      <c r="H3490" s="3">
        <v>34.960299999999997</v>
      </c>
      <c r="I3490" s="30">
        <v>643.31052999999997</v>
      </c>
      <c r="J3490" s="30">
        <v>643.31237450000003</v>
      </c>
      <c r="K3490" s="30">
        <v>-1.8400000000000001E-3</v>
      </c>
      <c r="L3490" s="3">
        <v>3</v>
      </c>
      <c r="M3490" s="3">
        <v>3</v>
      </c>
      <c r="N3490" s="10">
        <f t="shared" si="378"/>
        <v>1</v>
      </c>
      <c r="O3490" s="35">
        <v>3</v>
      </c>
      <c r="P3490" s="17"/>
      <c r="Q3490" s="40">
        <v>1927.9184700000001</v>
      </c>
      <c r="R3490" s="40">
        <v>643.31101000000001</v>
      </c>
      <c r="S3490" s="18">
        <f t="shared" si="379"/>
        <v>-0.74613988036466483</v>
      </c>
      <c r="T3490" s="18">
        <f t="shared" si="380"/>
        <v>2.1210580556089305</v>
      </c>
      <c r="U3490" s="18">
        <f t="shared" si="381"/>
        <v>1.849805119846148</v>
      </c>
      <c r="V3490" s="30">
        <v>643.31219999999996</v>
      </c>
      <c r="W3490" s="3" t="s">
        <v>47</v>
      </c>
      <c r="X3490" s="3" t="s">
        <v>47</v>
      </c>
      <c r="Y3490" s="3" t="s">
        <v>47</v>
      </c>
      <c r="Z3490" s="3" t="s">
        <v>47</v>
      </c>
      <c r="AB3490" s="12" t="s">
        <v>47</v>
      </c>
      <c r="AC3490" s="3" t="s">
        <v>47</v>
      </c>
      <c r="AD3490" s="3" t="s">
        <v>47</v>
      </c>
      <c r="AE3490" s="3" t="s">
        <v>47</v>
      </c>
      <c r="AF3490" s="3" t="s">
        <v>48</v>
      </c>
      <c r="AG3490" s="3" t="s">
        <v>48</v>
      </c>
      <c r="AH3490" s="3" t="s">
        <v>47</v>
      </c>
      <c r="AI3490" s="3" t="s">
        <v>47</v>
      </c>
      <c r="AM3490" s="3" t="s">
        <v>48</v>
      </c>
      <c r="AU3490" s="3">
        <v>0</v>
      </c>
      <c r="AV3490" s="3">
        <v>10</v>
      </c>
      <c r="AW3490" s="3">
        <v>1</v>
      </c>
      <c r="AX3490" s="3">
        <v>10</v>
      </c>
      <c r="AY3490" s="3">
        <v>100</v>
      </c>
      <c r="AZ3490" s="6" t="str">
        <f t="shared" si="382"/>
        <v>2159.6</v>
      </c>
      <c r="BC3490" s="12" t="s">
        <v>8670</v>
      </c>
      <c r="BJ3490" s="12">
        <f t="shared" si="383"/>
        <v>0</v>
      </c>
      <c r="BK3490" s="12">
        <f t="shared" si="384"/>
        <v>0</v>
      </c>
      <c r="CQ3490" s="3" t="str">
        <f>CONCATENATE(baseURL!$A$1,baseURL!$B$1,baseURL!$C$1,".",C3490,".",L3490,".pkl&amp;seq=",BC3490)</f>
        <v>http://proteomics.broadinstitute.org/millscripts/viewfeed.pl?side=xl&amp;cycle=1&amp;fixedMods=iaaC&amp;file=msdataSM/iPRG2012_nd/cpick_in/iPRG2012_nd.2159.6.3.pkl&amp;seq=LLGLDYHHPDFEQESK</v>
      </c>
    </row>
    <row r="3491" spans="1:95" x14ac:dyDescent="0.2">
      <c r="A3491" s="3">
        <v>6487</v>
      </c>
      <c r="B3491" s="2" t="s">
        <v>8674</v>
      </c>
      <c r="C3491" s="2" t="s">
        <v>8668</v>
      </c>
      <c r="D3491" s="3">
        <v>9258</v>
      </c>
      <c r="E3491" s="3">
        <v>9249</v>
      </c>
      <c r="F3491" s="3">
        <v>45366</v>
      </c>
      <c r="G3491" s="3">
        <v>11408</v>
      </c>
      <c r="H3491" s="3">
        <v>34.980800000000002</v>
      </c>
      <c r="I3491" s="30">
        <v>658.38412000000005</v>
      </c>
      <c r="J3491" s="30">
        <v>658.38239269999997</v>
      </c>
      <c r="K3491" s="30">
        <v>1.73E-3</v>
      </c>
      <c r="L3491" s="3">
        <v>2</v>
      </c>
      <c r="M3491" s="3">
        <v>2</v>
      </c>
      <c r="N3491" s="10">
        <f t="shared" si="378"/>
        <v>1</v>
      </c>
      <c r="O3491" s="35">
        <v>2</v>
      </c>
      <c r="P3491" s="17"/>
      <c r="Q3491" s="40">
        <v>1315.7579900000001</v>
      </c>
      <c r="R3491" s="40">
        <v>658.38262999999995</v>
      </c>
      <c r="S3491" s="18">
        <f t="shared" si="379"/>
        <v>2.2631216745549079</v>
      </c>
      <c r="T3491" s="18">
        <f t="shared" si="380"/>
        <v>-0.36042870690661749</v>
      </c>
      <c r="U3491" s="18">
        <f t="shared" si="381"/>
        <v>-0.80500301156552978</v>
      </c>
      <c r="V3491" s="30">
        <v>658.38210000000004</v>
      </c>
      <c r="W3491" s="3" t="s">
        <v>47</v>
      </c>
      <c r="X3491" s="3" t="s">
        <v>47</v>
      </c>
      <c r="Y3491" s="3" t="s">
        <v>47</v>
      </c>
      <c r="Z3491" s="3" t="s">
        <v>47</v>
      </c>
      <c r="AA3491" s="3" t="s">
        <v>48</v>
      </c>
      <c r="AB3491" s="12" t="s">
        <v>47</v>
      </c>
      <c r="AC3491" s="3" t="s">
        <v>47</v>
      </c>
      <c r="AD3491" s="3" t="s">
        <v>47</v>
      </c>
      <c r="AE3491" s="3" t="s">
        <v>47</v>
      </c>
      <c r="AF3491" s="3" t="s">
        <v>47</v>
      </c>
      <c r="AG3491" s="3" t="s">
        <v>47</v>
      </c>
      <c r="AH3491" s="3" t="s">
        <v>47</v>
      </c>
      <c r="AI3491" s="3" t="s">
        <v>47</v>
      </c>
      <c r="AJ3491" s="3" t="s">
        <v>47</v>
      </c>
      <c r="AK3491" s="3" t="s">
        <v>47</v>
      </c>
      <c r="AL3491" s="3" t="s">
        <v>47</v>
      </c>
      <c r="AU3491" s="3">
        <v>0</v>
      </c>
      <c r="AV3491" s="3">
        <v>15</v>
      </c>
      <c r="AW3491" s="3">
        <v>1</v>
      </c>
      <c r="AX3491" s="3">
        <v>15</v>
      </c>
      <c r="AY3491" s="3">
        <v>100</v>
      </c>
      <c r="AZ3491" s="6" t="str">
        <f t="shared" si="382"/>
        <v>2160.5</v>
      </c>
      <c r="BC3491" s="12" t="s">
        <v>8496</v>
      </c>
      <c r="BJ3491" s="12">
        <f t="shared" si="383"/>
        <v>0</v>
      </c>
      <c r="BK3491" s="12">
        <f t="shared" si="384"/>
        <v>0</v>
      </c>
      <c r="CQ3491" s="3" t="str">
        <f>CONCATENATE(baseURL!$A$1,baseURL!$B$1,baseURL!$C$1,".",C3491,".",L3491,".pkl&amp;seq=",BC3491)</f>
        <v>http://proteomics.broadinstitute.org/millscripts/viewfeed.pl?side=xl&amp;cycle=1&amp;fixedMods=iaaC&amp;file=msdataSM/iPRG2012_nd/cpick_in/iPRG2012_nd.2160.5.2.pkl&amp;seq=ALLVLSTSGTTPR</v>
      </c>
    </row>
    <row r="3492" spans="1:95" x14ac:dyDescent="0.2">
      <c r="A3492" s="3">
        <v>2606</v>
      </c>
      <c r="B3492" s="2" t="s">
        <v>8675</v>
      </c>
      <c r="C3492" s="2" t="s">
        <v>8676</v>
      </c>
      <c r="D3492" s="3">
        <v>9260</v>
      </c>
      <c r="E3492" s="3">
        <v>9251</v>
      </c>
      <c r="F3492" s="3">
        <v>45383</v>
      </c>
      <c r="G3492" s="3">
        <v>11411</v>
      </c>
      <c r="H3492" s="3">
        <v>34.994599999999998</v>
      </c>
      <c r="I3492" s="30">
        <v>418.59025000000003</v>
      </c>
      <c r="J3492" s="30">
        <v>418.58845680000002</v>
      </c>
      <c r="K3492" s="30">
        <v>1.7899999999999999E-3</v>
      </c>
      <c r="L3492" s="3">
        <v>3</v>
      </c>
      <c r="M3492" s="3">
        <v>3</v>
      </c>
      <c r="N3492" s="10">
        <f t="shared" si="378"/>
        <v>1</v>
      </c>
      <c r="O3492" s="35">
        <v>3</v>
      </c>
      <c r="P3492" s="17"/>
      <c r="Q3492" s="40">
        <v>1253.7476999999999</v>
      </c>
      <c r="R3492" s="40">
        <v>418.58742000000001</v>
      </c>
      <c r="S3492" s="18">
        <f t="shared" si="379"/>
        <v>6.7608338540542086</v>
      </c>
      <c r="T3492" s="18">
        <f t="shared" si="380"/>
        <v>2.4769019575612128</v>
      </c>
      <c r="U3492" s="18">
        <f t="shared" si="381"/>
        <v>1.8634100374143245</v>
      </c>
      <c r="V3492" s="30">
        <v>418.58819999999997</v>
      </c>
      <c r="W3492" s="3" t="s">
        <v>47</v>
      </c>
      <c r="Z3492" s="3" t="s">
        <v>47</v>
      </c>
      <c r="AA3492" s="3" t="s">
        <v>47</v>
      </c>
      <c r="AB3492" s="12" t="s">
        <v>47</v>
      </c>
      <c r="AC3492" s="3" t="s">
        <v>47</v>
      </c>
      <c r="AD3492" s="3" t="s">
        <v>47</v>
      </c>
      <c r="AE3492" s="3" t="s">
        <v>47</v>
      </c>
      <c r="AF3492" s="3" t="s">
        <v>48</v>
      </c>
      <c r="AG3492" s="3" t="s">
        <v>47</v>
      </c>
      <c r="AH3492" s="3" t="s">
        <v>47</v>
      </c>
      <c r="AI3492" s="3" t="s">
        <v>48</v>
      </c>
      <c r="AJ3492" s="3" t="s">
        <v>47</v>
      </c>
      <c r="AK3492" s="3" t="s">
        <v>52</v>
      </c>
      <c r="AL3492" s="3" t="s">
        <v>48</v>
      </c>
      <c r="AU3492" s="3">
        <v>0</v>
      </c>
      <c r="AV3492" s="3">
        <v>10</v>
      </c>
      <c r="AW3492" s="3">
        <v>1</v>
      </c>
      <c r="AX3492" s="3">
        <v>10</v>
      </c>
      <c r="AY3492" s="3">
        <v>100</v>
      </c>
      <c r="AZ3492" s="6" t="str">
        <f t="shared" si="382"/>
        <v>2161.1</v>
      </c>
      <c r="BC3492" s="12" t="s">
        <v>8596</v>
      </c>
      <c r="BJ3492" s="12">
        <f t="shared" si="383"/>
        <v>0</v>
      </c>
      <c r="BK3492" s="12">
        <f t="shared" si="384"/>
        <v>0</v>
      </c>
      <c r="CQ3492" s="3" t="str">
        <f>CONCATENATE(baseURL!$A$1,baseURL!$B$1,baseURL!$C$1,".",C3492,".",L3492,".pkl&amp;seq=",BC3492)</f>
        <v>http://proteomics.broadinstitute.org/millscripts/viewfeed.pl?side=xl&amp;cycle=1&amp;fixedMods=iaaC&amp;file=msdataSM/iPRG2012_nd/cpick_in/iPRG2012_nd.2161.1.3.pkl&amp;seq=LPSQVVWLRR</v>
      </c>
    </row>
    <row r="3493" spans="1:95" x14ac:dyDescent="0.2">
      <c r="A3493" s="3">
        <v>3489</v>
      </c>
      <c r="B3493" s="2" t="s">
        <v>8677</v>
      </c>
      <c r="C3493" s="2" t="s">
        <v>8678</v>
      </c>
      <c r="D3493" s="3">
        <v>9261</v>
      </c>
      <c r="E3493" s="3">
        <v>9252</v>
      </c>
      <c r="F3493" s="3">
        <v>45384</v>
      </c>
      <c r="G3493" s="3">
        <v>11412</v>
      </c>
      <c r="H3493" s="3">
        <v>34.997900000000001</v>
      </c>
      <c r="I3493" s="30">
        <v>478.77992</v>
      </c>
      <c r="J3493" s="30">
        <v>478.77668399999999</v>
      </c>
      <c r="K3493" s="30">
        <v>3.2399999999999998E-3</v>
      </c>
      <c r="L3493" s="3">
        <v>4</v>
      </c>
      <c r="M3493" s="3">
        <v>2</v>
      </c>
      <c r="N3493" s="10">
        <f t="shared" si="378"/>
        <v>-1</v>
      </c>
      <c r="O3493" s="35">
        <v>2</v>
      </c>
      <c r="P3493" s="17"/>
      <c r="Q3493" s="40">
        <v>956.54515000000004</v>
      </c>
      <c r="R3493" s="40">
        <v>478.77620999999999</v>
      </c>
      <c r="S3493" s="18">
        <f t="shared" si="379"/>
        <v>7.748923030265674</v>
      </c>
      <c r="T3493" s="18">
        <f t="shared" si="380"/>
        <v>0.99002412838552867</v>
      </c>
      <c r="U3493" s="18">
        <f t="shared" si="381"/>
        <v>0.81457681446135932</v>
      </c>
      <c r="V3493" s="30">
        <v>478.77659999999997</v>
      </c>
      <c r="W3493" s="3" t="s">
        <v>47</v>
      </c>
      <c r="X3493" s="3" t="s">
        <v>47</v>
      </c>
      <c r="Y3493" s="3" t="s">
        <v>47</v>
      </c>
      <c r="Z3493" s="3" t="s">
        <v>47</v>
      </c>
      <c r="AA3493" s="3" t="s">
        <v>47</v>
      </c>
      <c r="AB3493" s="12" t="s">
        <v>47</v>
      </c>
      <c r="AC3493" s="3" t="s">
        <v>47</v>
      </c>
      <c r="AD3493" s="3" t="s">
        <v>52</v>
      </c>
      <c r="AE3493" s="3" t="s">
        <v>47</v>
      </c>
      <c r="AF3493" s="3" t="s">
        <v>47</v>
      </c>
      <c r="AG3493" s="3" t="s">
        <v>52</v>
      </c>
      <c r="AH3493" s="3" t="s">
        <v>47</v>
      </c>
      <c r="AI3493" s="3" t="s">
        <v>47</v>
      </c>
      <c r="AK3493" s="3" t="s">
        <v>47</v>
      </c>
      <c r="AL3493" s="3" t="s">
        <v>47</v>
      </c>
      <c r="AM3493" s="3" t="s">
        <v>47</v>
      </c>
      <c r="AR3493" s="3" t="s">
        <v>65</v>
      </c>
      <c r="AU3493" s="3">
        <v>1</v>
      </c>
      <c r="AV3493" s="3">
        <v>14</v>
      </c>
      <c r="AW3493" s="3">
        <v>1</v>
      </c>
      <c r="AX3493" s="3">
        <v>14</v>
      </c>
      <c r="AY3493" s="3">
        <v>100</v>
      </c>
      <c r="AZ3493" s="6" t="str">
        <f t="shared" si="382"/>
        <v>2161.2</v>
      </c>
      <c r="BC3493" s="12" t="s">
        <v>8679</v>
      </c>
      <c r="BJ3493" s="12">
        <f t="shared" si="383"/>
        <v>0</v>
      </c>
      <c r="BK3493" s="12">
        <f t="shared" si="384"/>
        <v>0</v>
      </c>
      <c r="CN3493" s="3" t="s">
        <v>8680</v>
      </c>
      <c r="CQ3493" s="3" t="str">
        <f>CONCATENATE(baseURL!$A$1,baseURL!$B$1,baseURL!$C$1,".",C3493,".",L3493,".pkl&amp;seq=",BC3493)</f>
        <v>http://proteomics.broadinstitute.org/millscripts/viewfeed.pl?side=xl&amp;cycle=1&amp;fixedMods=iaaC&amp;file=msdataSM/iPRG2012_nd/cpick_in/iPRG2012_nd.2161.2.4.pkl&amp;seq=LAVLSYYK</v>
      </c>
    </row>
    <row r="3494" spans="1:95" x14ac:dyDescent="0.2">
      <c r="A3494" s="3">
        <v>3509</v>
      </c>
      <c r="B3494" s="2" t="s">
        <v>8681</v>
      </c>
      <c r="C3494" s="2" t="s">
        <v>8677</v>
      </c>
      <c r="D3494" s="3">
        <v>9267</v>
      </c>
      <c r="E3494" s="3">
        <v>9258</v>
      </c>
      <c r="F3494" s="3">
        <v>45406</v>
      </c>
      <c r="G3494" s="3">
        <v>11419</v>
      </c>
      <c r="H3494" s="3">
        <v>35.024999999999999</v>
      </c>
      <c r="I3494" s="30">
        <v>451.24657999999999</v>
      </c>
      <c r="J3494" s="30">
        <v>451.2413823</v>
      </c>
      <c r="K3494" s="30">
        <v>5.1999999999999998E-3</v>
      </c>
      <c r="L3494" s="3">
        <v>3</v>
      </c>
      <c r="M3494" s="3">
        <v>3</v>
      </c>
      <c r="N3494" s="10">
        <f t="shared" si="378"/>
        <v>1</v>
      </c>
      <c r="O3494" s="35">
        <v>3</v>
      </c>
      <c r="P3494" s="17"/>
      <c r="Q3494" s="40">
        <v>1351.7038500000001</v>
      </c>
      <c r="R3494" s="40">
        <v>451.23946999999998</v>
      </c>
      <c r="S3494" s="18">
        <f t="shared" si="379"/>
        <v>15.756600370112784</v>
      </c>
      <c r="T3494" s="18">
        <f t="shared" si="380"/>
        <v>4.2378828253099536</v>
      </c>
      <c r="U3494" s="18">
        <f t="shared" si="381"/>
        <v>3.8338844782552228</v>
      </c>
      <c r="V3494" s="30">
        <v>451.24119999999999</v>
      </c>
      <c r="W3494" s="3" t="s">
        <v>47</v>
      </c>
      <c r="X3494" s="3" t="s">
        <v>47</v>
      </c>
      <c r="Y3494" s="3" t="s">
        <v>47</v>
      </c>
      <c r="Z3494" s="3" t="s">
        <v>47</v>
      </c>
      <c r="AA3494" s="3" t="s">
        <v>47</v>
      </c>
      <c r="AB3494" s="12" t="s">
        <v>47</v>
      </c>
      <c r="AC3494" s="3" t="s">
        <v>47</v>
      </c>
      <c r="AD3494" s="3" t="s">
        <v>47</v>
      </c>
      <c r="AE3494" s="3" t="s">
        <v>47</v>
      </c>
      <c r="AF3494" s="3" t="s">
        <v>47</v>
      </c>
      <c r="AH3494" s="3" t="s">
        <v>47</v>
      </c>
      <c r="AI3494" s="3" t="s">
        <v>47</v>
      </c>
      <c r="AJ3494" s="3" t="s">
        <v>52</v>
      </c>
      <c r="AK3494" s="3" t="s">
        <v>48</v>
      </c>
      <c r="AL3494" s="3" t="s">
        <v>47</v>
      </c>
      <c r="AM3494" s="3" t="s">
        <v>47</v>
      </c>
      <c r="AU3494" s="3">
        <v>0</v>
      </c>
      <c r="AV3494" s="3">
        <v>14</v>
      </c>
      <c r="AW3494" s="3">
        <v>1</v>
      </c>
      <c r="AX3494" s="3">
        <v>14</v>
      </c>
      <c r="AY3494" s="3">
        <v>100</v>
      </c>
      <c r="AZ3494" s="6" t="str">
        <f t="shared" si="382"/>
        <v>2162.3</v>
      </c>
      <c r="BC3494" s="12" t="s">
        <v>8682</v>
      </c>
      <c r="BJ3494" s="12">
        <f t="shared" si="383"/>
        <v>0</v>
      </c>
      <c r="BK3494" s="12">
        <f t="shared" si="384"/>
        <v>0</v>
      </c>
      <c r="CQ3494" s="3" t="str">
        <f>CONCATENATE(baseURL!$A$1,baseURL!$B$1,baseURL!$C$1,".",C3494,".",L3494,".pkl&amp;seq=",BC3494)</f>
        <v>http://proteomics.broadinstitute.org/millscripts/viewfeed.pl?side=xl&amp;cycle=1&amp;fixedMods=iaaC&amp;file=msdataSM/iPRG2012_nd/cpick_in/iPRG2012_nd.2162.3.3.pkl&amp;seq=YLDLLMNKDAR</v>
      </c>
    </row>
    <row r="3495" spans="1:95" x14ac:dyDescent="0.2">
      <c r="A3495" s="3">
        <v>2507</v>
      </c>
      <c r="B3495" s="2" t="s">
        <v>8687</v>
      </c>
      <c r="C3495" s="2" t="s">
        <v>8688</v>
      </c>
      <c r="D3495" s="3">
        <v>9270</v>
      </c>
      <c r="E3495" s="3">
        <v>9261</v>
      </c>
      <c r="F3495" s="3">
        <v>45425</v>
      </c>
      <c r="G3495" s="3">
        <v>11423</v>
      </c>
      <c r="H3495" s="3">
        <v>35.0413</v>
      </c>
      <c r="I3495" s="30">
        <v>465.75585999999998</v>
      </c>
      <c r="J3495" s="30">
        <v>465.5027096</v>
      </c>
      <c r="K3495" s="30">
        <v>0.25314999999999999</v>
      </c>
      <c r="L3495" s="3">
        <v>2</v>
      </c>
      <c r="M3495" s="3">
        <v>4</v>
      </c>
      <c r="N3495" s="10">
        <f t="shared" si="378"/>
        <v>-1</v>
      </c>
      <c r="O3495" s="35">
        <v>4</v>
      </c>
      <c r="P3495" s="17"/>
      <c r="Q3495" s="40">
        <v>1858.98101</v>
      </c>
      <c r="R3495" s="40">
        <v>465.50071000000003</v>
      </c>
      <c r="S3495" s="18">
        <f t="shared" si="379"/>
        <v>548.11946473713817</v>
      </c>
      <c r="T3495" s="18">
        <f t="shared" si="380"/>
        <v>4.2955895813272837</v>
      </c>
      <c r="U3495" s="18">
        <f t="shared" si="381"/>
        <v>3.8453217396195045</v>
      </c>
      <c r="V3495" s="30">
        <v>465.5025</v>
      </c>
      <c r="W3495" s="3" t="s">
        <v>47</v>
      </c>
      <c r="Z3495" s="3" t="s">
        <v>47</v>
      </c>
      <c r="AA3495" s="3" t="s">
        <v>47</v>
      </c>
      <c r="AB3495" s="12" t="s">
        <v>47</v>
      </c>
      <c r="AC3495" s="3" t="s">
        <v>48</v>
      </c>
      <c r="AE3495" s="3" t="s">
        <v>47</v>
      </c>
      <c r="AG3495" s="3" t="s">
        <v>52</v>
      </c>
      <c r="AH3495" s="3" t="s">
        <v>48</v>
      </c>
      <c r="AK3495" s="3" t="s">
        <v>52</v>
      </c>
      <c r="AL3495" s="3" t="s">
        <v>52</v>
      </c>
      <c r="AU3495" s="3">
        <v>0</v>
      </c>
      <c r="AV3495" s="3">
        <v>5</v>
      </c>
      <c r="AW3495" s="3">
        <v>1</v>
      </c>
      <c r="AX3495" s="3">
        <v>5</v>
      </c>
      <c r="AY3495" s="3">
        <v>100</v>
      </c>
      <c r="AZ3495" s="6" t="str">
        <f t="shared" si="382"/>
        <v>2163.1</v>
      </c>
      <c r="BC3495" s="12" t="s">
        <v>8689</v>
      </c>
      <c r="BJ3495" s="12">
        <f t="shared" si="383"/>
        <v>0</v>
      </c>
      <c r="BK3495" s="12">
        <f t="shared" si="384"/>
        <v>0</v>
      </c>
      <c r="CQ3495" s="3" t="str">
        <f>CONCATENATE(baseURL!$A$1,baseURL!$B$1,baseURL!$C$1,".",C3495,".",L3495,".pkl&amp;seq=",BC3495)</f>
        <v>http://proteomics.broadinstitute.org/millscripts/viewfeed.pl?side=xl&amp;cycle=1&amp;fixedMods=iaaC&amp;file=msdataSM/iPRG2012_nd/cpick_in/iPRG2012_nd.2163.1.2.pkl&amp;seq=YQVTVLDAPGHRDFLK</v>
      </c>
    </row>
    <row r="3496" spans="1:95" x14ac:dyDescent="0.2">
      <c r="A3496" s="3">
        <v>5710</v>
      </c>
      <c r="B3496" s="2" t="s">
        <v>8694</v>
      </c>
      <c r="C3496" s="2" t="s">
        <v>8695</v>
      </c>
      <c r="D3496" s="3">
        <v>9275</v>
      </c>
      <c r="E3496" s="3">
        <v>9266</v>
      </c>
      <c r="F3496" s="3">
        <v>45430</v>
      </c>
      <c r="G3496" s="3">
        <v>11428</v>
      </c>
      <c r="H3496" s="3">
        <v>35.055500000000002</v>
      </c>
      <c r="I3496" s="30">
        <v>905.08126000000004</v>
      </c>
      <c r="J3496" s="30">
        <v>905.07887570000003</v>
      </c>
      <c r="K3496" s="30">
        <v>2.3800000000000002E-3</v>
      </c>
      <c r="L3496" s="3">
        <v>3</v>
      </c>
      <c r="M3496" s="3">
        <v>3</v>
      </c>
      <c r="N3496" s="10">
        <f t="shared" si="378"/>
        <v>1</v>
      </c>
      <c r="O3496" s="35">
        <v>3</v>
      </c>
      <c r="P3496" s="17"/>
      <c r="Q3496" s="40">
        <v>2713.22237</v>
      </c>
      <c r="R3496" s="40">
        <v>905.07898</v>
      </c>
      <c r="S3496" s="18">
        <f t="shared" si="379"/>
        <v>2.5191171714556693</v>
      </c>
      <c r="T3496" s="18">
        <f t="shared" si="380"/>
        <v>-0.11523856180530254</v>
      </c>
      <c r="U3496" s="18">
        <f t="shared" si="381"/>
        <v>-0.1988776714274052</v>
      </c>
      <c r="V3496" s="30">
        <v>905.0788</v>
      </c>
      <c r="W3496" s="3" t="s">
        <v>47</v>
      </c>
      <c r="X3496" s="3" t="s">
        <v>47</v>
      </c>
      <c r="Y3496" s="3" t="s">
        <v>47</v>
      </c>
      <c r="Z3496" s="3" t="s">
        <v>47</v>
      </c>
      <c r="AA3496" s="3" t="s">
        <v>48</v>
      </c>
      <c r="AB3496" s="12" t="s">
        <v>47</v>
      </c>
      <c r="AC3496" s="3" t="s">
        <v>47</v>
      </c>
      <c r="AD3496" s="3" t="s">
        <v>47</v>
      </c>
      <c r="AE3496" s="3" t="s">
        <v>47</v>
      </c>
      <c r="AF3496" s="3" t="s">
        <v>47</v>
      </c>
      <c r="AG3496" s="3" t="s">
        <v>47</v>
      </c>
      <c r="AI3496" s="3" t="s">
        <v>47</v>
      </c>
      <c r="AJ3496" s="3" t="s">
        <v>47</v>
      </c>
      <c r="AK3496" s="3" t="s">
        <v>47</v>
      </c>
      <c r="AL3496" s="3" t="s">
        <v>47</v>
      </c>
      <c r="AM3496" s="3" t="s">
        <v>47</v>
      </c>
      <c r="AN3496" s="3" t="s">
        <v>47</v>
      </c>
      <c r="AU3496" s="3">
        <v>0</v>
      </c>
      <c r="AV3496" s="3">
        <v>16</v>
      </c>
      <c r="AW3496" s="3">
        <v>1</v>
      </c>
      <c r="AX3496" s="3">
        <v>16</v>
      </c>
      <c r="AY3496" s="3">
        <v>100</v>
      </c>
      <c r="AZ3496" s="6" t="str">
        <f t="shared" si="382"/>
        <v>2163.6</v>
      </c>
      <c r="BC3496" s="12" t="s">
        <v>8696</v>
      </c>
      <c r="BJ3496" s="12">
        <f t="shared" si="383"/>
        <v>0</v>
      </c>
      <c r="BK3496" s="12">
        <f t="shared" si="384"/>
        <v>0</v>
      </c>
      <c r="CQ3496" s="3" t="str">
        <f>CONCATENATE(baseURL!$A$1,baseURL!$B$1,baseURL!$C$1,".",C3496,".",L3496,".pkl&amp;seq=",BC3496)</f>
        <v>http://proteomics.broadinstitute.org/millscripts/viewfeed.pl?side=xl&amp;cycle=1&amp;fixedMods=iaaC&amp;file=msdataSM/iPRG2012_nd/cpick_in/iPRG2012_nd.2163.6.3.pkl&amp;seq=FEQASESEPTTVSYELAGNSPNAER</v>
      </c>
    </row>
    <row r="3497" spans="1:95" x14ac:dyDescent="0.2">
      <c r="A3497" s="3">
        <v>4957</v>
      </c>
      <c r="B3497" s="2" t="s">
        <v>8699</v>
      </c>
      <c r="C3497" s="2" t="s">
        <v>8687</v>
      </c>
      <c r="D3497" s="3">
        <v>9277</v>
      </c>
      <c r="E3497" s="3">
        <v>9268</v>
      </c>
      <c r="F3497" s="3">
        <v>45447</v>
      </c>
      <c r="G3497" s="3">
        <v>11431</v>
      </c>
      <c r="H3497" s="3">
        <v>35.065899999999999</v>
      </c>
      <c r="I3497" s="30">
        <v>583.31588999999997</v>
      </c>
      <c r="J3497" s="30">
        <v>583.31457539999997</v>
      </c>
      <c r="K3497" s="30">
        <v>1.31E-3</v>
      </c>
      <c r="L3497" s="3">
        <v>2</v>
      </c>
      <c r="M3497" s="3">
        <v>2</v>
      </c>
      <c r="N3497" s="10">
        <f t="shared" si="378"/>
        <v>1</v>
      </c>
      <c r="O3497" s="35">
        <v>2</v>
      </c>
      <c r="P3497" s="17"/>
      <c r="Q3497" s="40">
        <v>1165.6211599999999</v>
      </c>
      <c r="R3497" s="40">
        <v>583.31421999999998</v>
      </c>
      <c r="S3497" s="18">
        <f t="shared" si="379"/>
        <v>2.8629509494729417</v>
      </c>
      <c r="T3497" s="18">
        <f t="shared" si="380"/>
        <v>0.60927710623865572</v>
      </c>
      <c r="U3497" s="18">
        <f t="shared" si="381"/>
        <v>0.65144991675974195</v>
      </c>
      <c r="V3497" s="30">
        <v>583.31460000000004</v>
      </c>
      <c r="W3497" s="3" t="s">
        <v>47</v>
      </c>
      <c r="X3497" s="3" t="s">
        <v>47</v>
      </c>
      <c r="Y3497" s="3" t="s">
        <v>47</v>
      </c>
      <c r="Z3497" s="3" t="s">
        <v>47</v>
      </c>
      <c r="AA3497" s="3" t="s">
        <v>48</v>
      </c>
      <c r="AB3497" s="12" t="s">
        <v>47</v>
      </c>
      <c r="AC3497" s="3" t="s">
        <v>47</v>
      </c>
      <c r="AD3497" s="3" t="s">
        <v>47</v>
      </c>
      <c r="AE3497" s="3" t="s">
        <v>47</v>
      </c>
      <c r="AF3497" s="3" t="s">
        <v>47</v>
      </c>
      <c r="AG3497" s="3" t="s">
        <v>47</v>
      </c>
      <c r="AH3497" s="3" t="s">
        <v>47</v>
      </c>
      <c r="AI3497" s="3" t="s">
        <v>47</v>
      </c>
      <c r="AJ3497" s="3" t="s">
        <v>47</v>
      </c>
      <c r="AK3497" s="3" t="s">
        <v>47</v>
      </c>
      <c r="AL3497" s="3" t="s">
        <v>47</v>
      </c>
      <c r="AM3497" s="3" t="s">
        <v>47</v>
      </c>
      <c r="AN3497" s="3" t="s">
        <v>47</v>
      </c>
      <c r="AU3497" s="3">
        <v>0</v>
      </c>
      <c r="AV3497" s="3">
        <v>17</v>
      </c>
      <c r="AW3497" s="3">
        <v>1</v>
      </c>
      <c r="AX3497" s="3">
        <v>17</v>
      </c>
      <c r="AY3497" s="3">
        <v>100</v>
      </c>
      <c r="AZ3497" s="6" t="str">
        <f t="shared" si="382"/>
        <v>2164.2</v>
      </c>
      <c r="BC3497" s="12" t="s">
        <v>8700</v>
      </c>
      <c r="BJ3497" s="12">
        <f t="shared" si="383"/>
        <v>0</v>
      </c>
      <c r="BK3497" s="12">
        <f t="shared" si="384"/>
        <v>0</v>
      </c>
      <c r="CQ3497" s="3" t="str">
        <f>CONCATENATE(baseURL!$A$1,baseURL!$B$1,baseURL!$C$1,".",C3497,".",L3497,".pkl&amp;seq=",BC3497)</f>
        <v>http://proteomics.broadinstitute.org/millscripts/viewfeed.pl?side=xl&amp;cycle=1&amp;fixedMods=iaaC&amp;file=msdataSM/iPRG2012_nd/cpick_in/iPRG2012_nd.2164.2.2.pkl&amp;seq=SVDSLYQVVR</v>
      </c>
    </row>
    <row r="3498" spans="1:95" x14ac:dyDescent="0.2">
      <c r="A3498" s="3">
        <v>4139</v>
      </c>
      <c r="B3498" s="2" t="s">
        <v>8701</v>
      </c>
      <c r="C3498" s="2" t="s">
        <v>8690</v>
      </c>
      <c r="D3498" s="3">
        <v>9279</v>
      </c>
      <c r="E3498" s="3">
        <v>9270</v>
      </c>
      <c r="F3498" s="3">
        <v>45449</v>
      </c>
      <c r="G3498" s="3">
        <v>11433</v>
      </c>
      <c r="H3498" s="3">
        <v>35.069200000000002</v>
      </c>
      <c r="I3498" s="30">
        <v>596.38395000000003</v>
      </c>
      <c r="J3498" s="30">
        <v>596.38314730000002</v>
      </c>
      <c r="K3498" s="30">
        <v>8.0000000000000004E-4</v>
      </c>
      <c r="L3498" s="3">
        <v>2</v>
      </c>
      <c r="M3498" s="3">
        <v>2</v>
      </c>
      <c r="N3498" s="10">
        <f t="shared" si="378"/>
        <v>1</v>
      </c>
      <c r="O3498" s="35">
        <v>2</v>
      </c>
      <c r="P3498" s="17"/>
      <c r="Q3498" s="40">
        <v>1191.7572</v>
      </c>
      <c r="R3498" s="40">
        <v>596.38224000000002</v>
      </c>
      <c r="S3498" s="18">
        <f t="shared" si="379"/>
        <v>2.8672886033674727</v>
      </c>
      <c r="T3498" s="18">
        <f t="shared" si="380"/>
        <v>1.5213397367339327</v>
      </c>
      <c r="U3498" s="18">
        <f t="shared" si="381"/>
        <v>1.6097058825287227</v>
      </c>
      <c r="V3498" s="30">
        <v>596.38319999999999</v>
      </c>
      <c r="W3498" s="3" t="s">
        <v>47</v>
      </c>
      <c r="X3498" s="3" t="s">
        <v>47</v>
      </c>
      <c r="Y3498" s="3" t="s">
        <v>47</v>
      </c>
      <c r="Z3498" s="3" t="s">
        <v>47</v>
      </c>
      <c r="AA3498" s="3" t="s">
        <v>48</v>
      </c>
      <c r="AB3498" s="12" t="s">
        <v>47</v>
      </c>
      <c r="AC3498" s="3" t="s">
        <v>47</v>
      </c>
      <c r="AD3498" s="3" t="s">
        <v>47</v>
      </c>
      <c r="AE3498" s="3" t="s">
        <v>47</v>
      </c>
      <c r="AF3498" s="3" t="s">
        <v>47</v>
      </c>
      <c r="AG3498" s="3" t="s">
        <v>52</v>
      </c>
      <c r="AH3498" s="3" t="s">
        <v>47</v>
      </c>
      <c r="AI3498" s="3" t="s">
        <v>48</v>
      </c>
      <c r="AJ3498" s="3" t="s">
        <v>47</v>
      </c>
      <c r="AK3498" s="3" t="s">
        <v>52</v>
      </c>
      <c r="AL3498" s="3" t="s">
        <v>47</v>
      </c>
      <c r="AM3498" s="3" t="s">
        <v>48</v>
      </c>
      <c r="AN3498" s="3" t="s">
        <v>47</v>
      </c>
      <c r="AU3498" s="3">
        <v>0</v>
      </c>
      <c r="AV3498" s="3">
        <v>13</v>
      </c>
      <c r="AW3498" s="3">
        <v>1</v>
      </c>
      <c r="AX3498" s="3">
        <v>13</v>
      </c>
      <c r="AY3498" s="3">
        <v>100</v>
      </c>
      <c r="AZ3498" s="6" t="str">
        <f t="shared" si="382"/>
        <v>2164.4</v>
      </c>
      <c r="BC3498" s="12" t="s">
        <v>8702</v>
      </c>
      <c r="BJ3498" s="12">
        <f t="shared" si="383"/>
        <v>0</v>
      </c>
      <c r="BK3498" s="12">
        <f t="shared" si="384"/>
        <v>0</v>
      </c>
      <c r="CQ3498" s="3" t="str">
        <f>CONCATENATE(baseURL!$A$1,baseURL!$B$1,baseURL!$C$1,".",C3498,".",L3498,".pkl&amp;seq=",BC3498)</f>
        <v>http://proteomics.broadinstitute.org/millscripts/viewfeed.pl?side=xl&amp;cycle=1&amp;fixedMods=iaaC&amp;file=msdataSM/iPRG2012_nd/cpick_in/iPRG2012_nd.2164.4.2.pkl&amp;seq=GRLPNVPVLVK</v>
      </c>
    </row>
    <row r="3499" spans="1:95" x14ac:dyDescent="0.2">
      <c r="A3499" s="3">
        <v>5981</v>
      </c>
      <c r="B3499" s="2" t="s">
        <v>8697</v>
      </c>
      <c r="C3499" s="2" t="s">
        <v>8698</v>
      </c>
      <c r="D3499" s="3">
        <v>9284</v>
      </c>
      <c r="E3499" s="3">
        <v>9275</v>
      </c>
      <c r="F3499" s="3">
        <v>45454</v>
      </c>
      <c r="G3499" s="3">
        <v>11438</v>
      </c>
      <c r="H3499" s="3">
        <v>35.0792</v>
      </c>
      <c r="I3499" s="30">
        <v>662.66795000000002</v>
      </c>
      <c r="J3499" s="30">
        <v>662.66794630000004</v>
      </c>
      <c r="K3499" s="30">
        <v>0</v>
      </c>
      <c r="L3499" s="3">
        <v>0</v>
      </c>
      <c r="M3499" s="3">
        <v>0</v>
      </c>
      <c r="N3499" s="10">
        <f t="shared" si="378"/>
        <v>1</v>
      </c>
      <c r="O3499" s="35">
        <v>3</v>
      </c>
      <c r="P3499" s="17"/>
      <c r="Q3499" s="40">
        <v>1985.98146</v>
      </c>
      <c r="R3499" s="40">
        <v>662.66534000000001</v>
      </c>
      <c r="S3499" s="18">
        <f t="shared" si="379"/>
        <v>3.9386396759550153</v>
      </c>
      <c r="T3499" s="18">
        <f t="shared" si="380"/>
        <v>3.9330561638019734</v>
      </c>
      <c r="U3499" s="18">
        <f t="shared" si="381"/>
        <v>3.7122810739458219</v>
      </c>
      <c r="V3499" s="30">
        <v>662.66780000000006</v>
      </c>
      <c r="W3499" s="3" t="s">
        <v>47</v>
      </c>
      <c r="X3499" s="3" t="s">
        <v>47</v>
      </c>
      <c r="Y3499" s="3" t="s">
        <v>47</v>
      </c>
      <c r="Z3499" s="3" t="s">
        <v>47</v>
      </c>
      <c r="AA3499" s="3" t="s">
        <v>48</v>
      </c>
      <c r="AB3499" s="12" t="s">
        <v>47</v>
      </c>
      <c r="AC3499" s="3" t="s">
        <v>47</v>
      </c>
      <c r="AD3499" s="3" t="s">
        <v>47</v>
      </c>
      <c r="AF3499" s="3" t="s">
        <v>47</v>
      </c>
      <c r="AG3499" s="3" t="s">
        <v>47</v>
      </c>
      <c r="AH3499" s="3" t="s">
        <v>47</v>
      </c>
      <c r="AI3499" s="3" t="s">
        <v>47</v>
      </c>
      <c r="AK3499" s="3" t="s">
        <v>52</v>
      </c>
      <c r="AL3499" s="3" t="s">
        <v>47</v>
      </c>
      <c r="AU3499" s="3">
        <v>0</v>
      </c>
      <c r="AV3499" s="3">
        <v>12</v>
      </c>
      <c r="AW3499" s="3">
        <v>1</v>
      </c>
      <c r="AX3499" s="3">
        <v>12</v>
      </c>
      <c r="AY3499" s="3">
        <v>100</v>
      </c>
      <c r="AZ3499" s="6" t="str">
        <f t="shared" si="382"/>
        <v>2164.9</v>
      </c>
      <c r="BC3499" s="12" t="s">
        <v>8608</v>
      </c>
      <c r="BJ3499" s="12">
        <f t="shared" si="383"/>
        <v>0</v>
      </c>
      <c r="BK3499" s="12">
        <f t="shared" si="384"/>
        <v>0</v>
      </c>
      <c r="CQ3499" s="3" t="str">
        <f>CONCATENATE(baseURL!$A$1,baseURL!$B$1,baseURL!$C$1,".",C3499,".",L3499,".pkl&amp;seq=",BC3499)</f>
        <v>http://proteomics.broadinstitute.org/millscripts/viewfeed.pl?side=xl&amp;cycle=1&amp;fixedMods=iaaC&amp;file=msdataSM/iPRG2012_nd/cpick_in/iPRG2012_nd.2164.9.0.pkl&amp;seq=VTQFKTASEFDSALAQDK</v>
      </c>
    </row>
    <row r="3500" spans="1:95" x14ac:dyDescent="0.2">
      <c r="A3500" s="3">
        <v>3648</v>
      </c>
      <c r="B3500" s="2" t="s">
        <v>8703</v>
      </c>
      <c r="C3500" s="2" t="s">
        <v>8704</v>
      </c>
      <c r="D3500" s="3">
        <v>9285</v>
      </c>
      <c r="E3500" s="3">
        <v>9276</v>
      </c>
      <c r="F3500" s="3">
        <v>45467</v>
      </c>
      <c r="G3500" s="3">
        <v>11440</v>
      </c>
      <c r="H3500" s="3">
        <v>35.088000000000001</v>
      </c>
      <c r="I3500" s="30">
        <v>474.73698999999999</v>
      </c>
      <c r="J3500" s="30">
        <v>474.734286</v>
      </c>
      <c r="K3500" s="30">
        <v>2.7000000000000001E-3</v>
      </c>
      <c r="L3500" s="3">
        <v>2</v>
      </c>
      <c r="M3500" s="3">
        <v>2</v>
      </c>
      <c r="N3500" s="10">
        <f t="shared" si="378"/>
        <v>1</v>
      </c>
      <c r="O3500" s="35">
        <v>2</v>
      </c>
      <c r="P3500" s="17"/>
      <c r="Q3500" s="40">
        <v>948.46076000000005</v>
      </c>
      <c r="R3500" s="40">
        <v>474.73401999999999</v>
      </c>
      <c r="S3500" s="18">
        <f t="shared" si="379"/>
        <v>6.2561347510018397</v>
      </c>
      <c r="T3500" s="18">
        <f t="shared" si="380"/>
        <v>0.5603137521312157</v>
      </c>
      <c r="U3500" s="18">
        <f t="shared" si="381"/>
        <v>0.16851541422161634</v>
      </c>
      <c r="V3500" s="30">
        <v>474.73410000000001</v>
      </c>
      <c r="W3500" s="3" t="s">
        <v>47</v>
      </c>
      <c r="X3500" s="3" t="s">
        <v>47</v>
      </c>
      <c r="Y3500" s="3" t="s">
        <v>47</v>
      </c>
      <c r="Z3500" s="3" t="s">
        <v>47</v>
      </c>
      <c r="AA3500" s="3" t="s">
        <v>47</v>
      </c>
      <c r="AB3500" s="12" t="s">
        <v>47</v>
      </c>
      <c r="AC3500" s="3" t="s">
        <v>47</v>
      </c>
      <c r="AE3500" s="3" t="s">
        <v>47</v>
      </c>
      <c r="AF3500" s="3" t="s">
        <v>48</v>
      </c>
      <c r="AH3500" s="3" t="s">
        <v>47</v>
      </c>
      <c r="AI3500" s="3" t="s">
        <v>47</v>
      </c>
      <c r="AK3500" s="3" t="s">
        <v>48</v>
      </c>
      <c r="AL3500" s="3" t="s">
        <v>47</v>
      </c>
      <c r="AU3500" s="3">
        <v>0</v>
      </c>
      <c r="AV3500" s="3">
        <v>11</v>
      </c>
      <c r="AW3500" s="3">
        <v>1</v>
      </c>
      <c r="AX3500" s="3">
        <v>11</v>
      </c>
      <c r="AY3500" s="3">
        <v>100</v>
      </c>
      <c r="AZ3500" s="6" t="str">
        <f t="shared" si="382"/>
        <v>2165.1</v>
      </c>
      <c r="BC3500" s="12" t="s">
        <v>8705</v>
      </c>
      <c r="BJ3500" s="12">
        <f t="shared" si="383"/>
        <v>0</v>
      </c>
      <c r="BK3500" s="12">
        <f t="shared" si="384"/>
        <v>0</v>
      </c>
      <c r="CQ3500" s="3" t="str">
        <f>CONCATENATE(baseURL!$A$1,baseURL!$B$1,baseURL!$C$1,".",C3500,".",L3500,".pkl&amp;seq=",BC3500)</f>
        <v>http://proteomics.broadinstitute.org/millscripts/viewfeed.pl?side=xl&amp;cycle=1&amp;fixedMods=iaaC&amp;file=msdataSM/iPRG2012_nd/cpick_in/iPRG2012_nd.2165.1.2.pkl&amp;seq=VWQVMTAN</v>
      </c>
    </row>
    <row r="3501" spans="1:95" x14ac:dyDescent="0.2">
      <c r="A3501" s="3">
        <v>993</v>
      </c>
      <c r="B3501" s="2" t="s">
        <v>8706</v>
      </c>
      <c r="C3501" s="2" t="s">
        <v>8707</v>
      </c>
      <c r="D3501" s="3">
        <v>9286</v>
      </c>
      <c r="E3501" s="3">
        <v>9277</v>
      </c>
      <c r="F3501" s="3">
        <v>45468</v>
      </c>
      <c r="G3501" s="3">
        <v>11441</v>
      </c>
      <c r="H3501" s="3">
        <v>35.090499999999999</v>
      </c>
      <c r="I3501" s="30">
        <v>553.54629999999997</v>
      </c>
      <c r="J3501" s="30">
        <v>553.81225170000005</v>
      </c>
      <c r="K3501" s="30">
        <v>-0.26595000000000002</v>
      </c>
      <c r="L3501" s="3">
        <v>0</v>
      </c>
      <c r="M3501" s="3">
        <v>4</v>
      </c>
      <c r="N3501" s="10">
        <f t="shared" si="378"/>
        <v>1</v>
      </c>
      <c r="O3501" s="35">
        <v>4</v>
      </c>
      <c r="P3501" s="17"/>
      <c r="Q3501" s="40">
        <v>2212.2230500000001</v>
      </c>
      <c r="R3501" s="40">
        <v>553.81122000000005</v>
      </c>
      <c r="S3501" s="18">
        <f t="shared" si="379"/>
        <v>-478.35795020562171</v>
      </c>
      <c r="T3501" s="18">
        <f t="shared" si="380"/>
        <v>1.862909169660081</v>
      </c>
      <c r="U3501" s="18">
        <f t="shared" si="381"/>
        <v>1.7695560590360762</v>
      </c>
      <c r="V3501" s="30">
        <v>553.81219999999996</v>
      </c>
      <c r="W3501" s="3" t="s">
        <v>47</v>
      </c>
      <c r="Z3501" s="3" t="s">
        <v>47</v>
      </c>
      <c r="AA3501" s="3" t="s">
        <v>47</v>
      </c>
      <c r="AB3501" s="12" t="s">
        <v>48</v>
      </c>
      <c r="AC3501" s="3" t="s">
        <v>48</v>
      </c>
      <c r="AE3501" s="3" t="s">
        <v>47</v>
      </c>
      <c r="AF3501" s="3" t="s">
        <v>47</v>
      </c>
      <c r="AG3501" s="3" t="s">
        <v>52</v>
      </c>
      <c r="AH3501" s="3" t="s">
        <v>47</v>
      </c>
      <c r="AI3501" s="3" t="s">
        <v>48</v>
      </c>
      <c r="AK3501" s="3" t="s">
        <v>47</v>
      </c>
      <c r="AL3501" s="3" t="s">
        <v>48</v>
      </c>
      <c r="AO3501" s="3" t="s">
        <v>48</v>
      </c>
      <c r="AP3501" s="3" t="s">
        <v>48</v>
      </c>
      <c r="AU3501" s="3">
        <v>0</v>
      </c>
      <c r="AV3501" s="3">
        <v>7</v>
      </c>
      <c r="AW3501" s="3">
        <v>1</v>
      </c>
      <c r="AX3501" s="3">
        <v>7</v>
      </c>
      <c r="AY3501" s="3">
        <v>100</v>
      </c>
      <c r="AZ3501" s="6" t="str">
        <f t="shared" si="382"/>
        <v>2165.2</v>
      </c>
      <c r="BC3501" s="12" t="s">
        <v>8708</v>
      </c>
      <c r="BJ3501" s="12">
        <f t="shared" si="383"/>
        <v>1</v>
      </c>
      <c r="BK3501" s="12">
        <f t="shared" si="384"/>
        <v>0</v>
      </c>
      <c r="CQ3501" s="3" t="str">
        <f>CONCATENATE(baseURL!$A$1,baseURL!$B$1,baseURL!$C$1,".",C3501,".",L3501,".pkl&amp;seq=",BC3501)</f>
        <v>http://proteomics.broadinstitute.org/millscripts/viewfeed.pl?side=xl&amp;cycle=1&amp;fixedMods=iaaC&amp;file=msdataSM/iPRG2012_nd/cpick_in/iPRG2012_nd.2165.2.0.pkl&amp;seq=VQVGDLVTVGQCRPLSKTVR</v>
      </c>
    </row>
    <row r="3502" spans="1:95" x14ac:dyDescent="0.2">
      <c r="A3502" s="3">
        <v>3804</v>
      </c>
      <c r="B3502" s="2" t="s">
        <v>8709</v>
      </c>
      <c r="C3502" s="2" t="s">
        <v>8699</v>
      </c>
      <c r="D3502" s="3">
        <v>9287</v>
      </c>
      <c r="E3502" s="3">
        <v>9278</v>
      </c>
      <c r="F3502" s="3">
        <v>45469</v>
      </c>
      <c r="G3502" s="3">
        <v>11442</v>
      </c>
      <c r="H3502" s="3">
        <v>35.093000000000004</v>
      </c>
      <c r="I3502" s="30">
        <v>602.81796999999995</v>
      </c>
      <c r="J3502" s="30">
        <v>602.81384849999995</v>
      </c>
      <c r="K3502" s="30">
        <v>4.1200000000000004E-3</v>
      </c>
      <c r="L3502" s="3">
        <v>0</v>
      </c>
      <c r="M3502" s="3">
        <v>4</v>
      </c>
      <c r="N3502" s="10">
        <f t="shared" si="378"/>
        <v>1</v>
      </c>
      <c r="O3502" s="35">
        <v>4</v>
      </c>
      <c r="P3502" s="17"/>
      <c r="Q3502" s="40">
        <v>2408.2350700000002</v>
      </c>
      <c r="R3502" s="40">
        <v>602.81421999999998</v>
      </c>
      <c r="S3502" s="18">
        <f t="shared" si="379"/>
        <v>6.2208220635010365</v>
      </c>
      <c r="T3502" s="18">
        <f t="shared" si="380"/>
        <v>-0.61627610580983105</v>
      </c>
      <c r="U3502" s="18">
        <f t="shared" si="381"/>
        <v>-0.86262065937608678</v>
      </c>
      <c r="V3502" s="30">
        <v>602.81370000000004</v>
      </c>
      <c r="W3502" s="3" t="s">
        <v>47</v>
      </c>
      <c r="X3502" s="3" t="s">
        <v>47</v>
      </c>
      <c r="Y3502" s="3" t="s">
        <v>47</v>
      </c>
      <c r="Z3502" s="3" t="s">
        <v>47</v>
      </c>
      <c r="AA3502" s="3" t="s">
        <v>47</v>
      </c>
      <c r="AB3502" s="12" t="s">
        <v>47</v>
      </c>
      <c r="AC3502" s="3" t="s">
        <v>47</v>
      </c>
      <c r="AD3502" s="3" t="s">
        <v>65</v>
      </c>
      <c r="AE3502" s="3" t="s">
        <v>47</v>
      </c>
      <c r="AF3502" s="3" t="s">
        <v>47</v>
      </c>
      <c r="AI3502" s="3" t="s">
        <v>47</v>
      </c>
      <c r="AK3502" s="3" t="s">
        <v>47</v>
      </c>
      <c r="AL3502" s="3" t="s">
        <v>47</v>
      </c>
      <c r="AM3502" s="3" t="s">
        <v>47</v>
      </c>
      <c r="AN3502" s="3" t="s">
        <v>47</v>
      </c>
      <c r="AU3502" s="3">
        <v>1</v>
      </c>
      <c r="AV3502" s="3">
        <v>14</v>
      </c>
      <c r="AW3502" s="3">
        <v>1</v>
      </c>
      <c r="AX3502" s="3">
        <v>14</v>
      </c>
      <c r="AY3502" s="3">
        <v>100</v>
      </c>
      <c r="AZ3502" s="6" t="str">
        <f t="shared" si="382"/>
        <v>2165.3</v>
      </c>
      <c r="BC3502" s="12" t="s">
        <v>8710</v>
      </c>
      <c r="BJ3502" s="12">
        <f t="shared" si="383"/>
        <v>0</v>
      </c>
      <c r="BK3502" s="12">
        <f t="shared" si="384"/>
        <v>0</v>
      </c>
      <c r="BZ3502" s="3" t="s">
        <v>8711</v>
      </c>
      <c r="CQ3502" s="3" t="str">
        <f>CONCATENATE(baseURL!$A$1,baseURL!$B$1,baseURL!$C$1,".",C3502,".",L3502,".pkl&amp;seq=",BC3502)</f>
        <v>http://proteomics.broadinstitute.org/millscripts/viewfeed.pl?side=xl&amp;cycle=1&amp;fixedMods=iaaC&amp;file=msdataSM/iPRG2012_nd/cpick_in/iPRG2012_nd.2165.3.0.pkl&amp;seq=NMSVLAHVDHGKSTLTDSLVQR</v>
      </c>
    </row>
    <row r="3503" spans="1:95" x14ac:dyDescent="0.2">
      <c r="A3503" s="3">
        <v>1579</v>
      </c>
      <c r="B3503" s="2" t="s">
        <v>8712</v>
      </c>
      <c r="C3503" s="2" t="s">
        <v>8701</v>
      </c>
      <c r="D3503" s="3">
        <v>9289</v>
      </c>
      <c r="E3503" s="3">
        <v>9280</v>
      </c>
      <c r="F3503" s="3">
        <v>45471</v>
      </c>
      <c r="G3503" s="3">
        <v>11444</v>
      </c>
      <c r="H3503" s="3">
        <v>35.097999999999999</v>
      </c>
      <c r="I3503" s="30">
        <v>665.81064000000003</v>
      </c>
      <c r="J3503" s="30">
        <v>665.80764980000004</v>
      </c>
      <c r="K3503" s="30">
        <v>2.99E-3</v>
      </c>
      <c r="L3503" s="3">
        <v>2</v>
      </c>
      <c r="M3503" s="3">
        <v>2</v>
      </c>
      <c r="N3503" s="10">
        <f t="shared" si="378"/>
        <v>1</v>
      </c>
      <c r="O3503" s="35">
        <v>2</v>
      </c>
      <c r="Q3503" s="40">
        <v>1330.6062400000001</v>
      </c>
      <c r="R3503" s="40">
        <v>665.80676000000005</v>
      </c>
      <c r="S3503" s="18">
        <f t="shared" si="379"/>
        <v>5.827516680637201</v>
      </c>
      <c r="T3503" s="18">
        <f t="shared" si="380"/>
        <v>1.3364237995747188</v>
      </c>
      <c r="U3503" s="18">
        <f t="shared" si="381"/>
        <v>1.4118210513519942</v>
      </c>
      <c r="V3503" s="30">
        <v>665.80769999999995</v>
      </c>
      <c r="X3503" s="3" t="s">
        <v>47</v>
      </c>
      <c r="Y3503" s="3" t="s">
        <v>47</v>
      </c>
      <c r="Z3503" s="3" t="s">
        <v>52</v>
      </c>
      <c r="AB3503" s="12" t="s">
        <v>48</v>
      </c>
      <c r="AC3503" s="3" t="s">
        <v>52</v>
      </c>
      <c r="AD3503" s="3" t="s">
        <v>47</v>
      </c>
      <c r="AI3503" s="3" t="s">
        <v>48</v>
      </c>
      <c r="AJ3503" s="3" t="s">
        <v>47</v>
      </c>
      <c r="AK3503" s="3" t="s">
        <v>48</v>
      </c>
      <c r="AO3503" s="3" t="s">
        <v>52</v>
      </c>
      <c r="AU3503" s="3">
        <v>0</v>
      </c>
      <c r="AV3503" s="3">
        <v>4</v>
      </c>
      <c r="AW3503" s="3">
        <v>2</v>
      </c>
      <c r="AX3503" s="3">
        <v>3</v>
      </c>
      <c r="AY3503" s="3">
        <v>75</v>
      </c>
      <c r="AZ3503" s="6" t="str">
        <f t="shared" si="382"/>
        <v>2165.5</v>
      </c>
      <c r="BC3503" s="12" t="s">
        <v>8713</v>
      </c>
      <c r="BF3503" s="12" t="s">
        <v>3182</v>
      </c>
      <c r="BJ3503" s="12">
        <f t="shared" si="383"/>
        <v>0</v>
      </c>
      <c r="BK3503" s="12">
        <f t="shared" si="384"/>
        <v>0</v>
      </c>
      <c r="CF3503" s="3" t="s">
        <v>8236</v>
      </c>
      <c r="CQ3503" s="3" t="str">
        <f>CONCATENATE(baseURL!$A$1,baseURL!$B$1,baseURL!$C$1,".",C3503,".",L3503,".pkl&amp;seq=",BC3503,"&amp;varMods=Formyl-STY")</f>
        <v>http://proteomics.broadinstitute.org/millscripts/viewfeed.pl?side=xl&amp;cycle=1&amp;fixedMods=iaaC&amp;file=msdataSM/iPRG2012_nd/cpick_in/iPRG2012_nd.2165.5.2.pkl&amp;seq=AFQSAYPEFsR&amp;varMods=Formyl-STY</v>
      </c>
    </row>
    <row r="3504" spans="1:95" x14ac:dyDescent="0.2">
      <c r="A3504" s="3">
        <v>4958</v>
      </c>
      <c r="B3504" s="2" t="s">
        <v>8714</v>
      </c>
      <c r="C3504" s="2" t="s">
        <v>8715</v>
      </c>
      <c r="D3504" s="3">
        <v>9290</v>
      </c>
      <c r="E3504" s="3">
        <v>9281</v>
      </c>
      <c r="F3504" s="3">
        <v>45472</v>
      </c>
      <c r="G3504" s="3">
        <v>11445</v>
      </c>
      <c r="H3504" s="3">
        <v>35.100499999999997</v>
      </c>
      <c r="I3504" s="30">
        <v>851.93606999999997</v>
      </c>
      <c r="J3504" s="30">
        <v>851.93444529999999</v>
      </c>
      <c r="K3504" s="30">
        <v>1.6199999999999999E-3</v>
      </c>
      <c r="L3504" s="3">
        <v>2</v>
      </c>
      <c r="M3504" s="3">
        <v>2</v>
      </c>
      <c r="N3504" s="10">
        <f t="shared" si="378"/>
        <v>1</v>
      </c>
      <c r="O3504" s="35">
        <v>2</v>
      </c>
      <c r="P3504" s="17"/>
      <c r="Q3504" s="40">
        <v>1702.8606199999999</v>
      </c>
      <c r="R3504" s="40">
        <v>851.93394999999998</v>
      </c>
      <c r="S3504" s="18">
        <f t="shared" si="379"/>
        <v>2.488455824528176</v>
      </c>
      <c r="T3504" s="18">
        <f t="shared" si="380"/>
        <v>0.58138309902007268</v>
      </c>
      <c r="U3504" s="18">
        <f t="shared" si="381"/>
        <v>0.88034993797243122</v>
      </c>
      <c r="V3504" s="30">
        <v>851.93470000000002</v>
      </c>
      <c r="W3504" s="3" t="s">
        <v>47</v>
      </c>
      <c r="X3504" s="3" t="s">
        <v>47</v>
      </c>
      <c r="Y3504" s="3" t="s">
        <v>47</v>
      </c>
      <c r="Z3504" s="3" t="s">
        <v>47</v>
      </c>
      <c r="AA3504" s="3" t="s">
        <v>48</v>
      </c>
      <c r="AB3504" s="12" t="s">
        <v>47</v>
      </c>
      <c r="AC3504" s="3" t="s">
        <v>47</v>
      </c>
      <c r="AD3504" s="3" t="s">
        <v>47</v>
      </c>
      <c r="AE3504" s="3" t="s">
        <v>47</v>
      </c>
      <c r="AF3504" s="3" t="s">
        <v>47</v>
      </c>
      <c r="AG3504" s="3" t="s">
        <v>47</v>
      </c>
      <c r="AH3504" s="3" t="s">
        <v>47</v>
      </c>
      <c r="AI3504" s="3" t="s">
        <v>47</v>
      </c>
      <c r="AJ3504" s="3" t="s">
        <v>47</v>
      </c>
      <c r="AK3504" s="3" t="s">
        <v>47</v>
      </c>
      <c r="AL3504" s="3" t="s">
        <v>47</v>
      </c>
      <c r="AM3504" s="3" t="s">
        <v>47</v>
      </c>
      <c r="AN3504" s="3" t="s">
        <v>47</v>
      </c>
      <c r="AU3504" s="3">
        <v>0</v>
      </c>
      <c r="AV3504" s="3">
        <v>17</v>
      </c>
      <c r="AW3504" s="3">
        <v>1</v>
      </c>
      <c r="AX3504" s="3">
        <v>17</v>
      </c>
      <c r="AY3504" s="3">
        <v>100</v>
      </c>
      <c r="AZ3504" s="6" t="str">
        <f t="shared" si="382"/>
        <v>2165.6</v>
      </c>
      <c r="BC3504" s="12" t="s">
        <v>8613</v>
      </c>
      <c r="BJ3504" s="12">
        <f t="shared" si="383"/>
        <v>0</v>
      </c>
      <c r="BK3504" s="12">
        <f t="shared" si="384"/>
        <v>0</v>
      </c>
      <c r="CQ3504" s="3" t="str">
        <f>CONCATENATE(baseURL!$A$1,baseURL!$B$1,baseURL!$C$1,".",C3504,".",L3504,".pkl&amp;seq=",BC3504)</f>
        <v>http://proteomics.broadinstitute.org/millscripts/viewfeed.pl?side=xl&amp;cycle=1&amp;fixedMods=iaaC&amp;file=msdataSM/iPRG2012_nd/cpick_in/iPRG2012_nd.2165.6.2.pkl&amp;seq=SNGVLNVDNQTSDLVK</v>
      </c>
    </row>
    <row r="3505" spans="1:95" x14ac:dyDescent="0.2">
      <c r="A3505" s="3">
        <v>4237</v>
      </c>
      <c r="B3505" s="2" t="s">
        <v>8719</v>
      </c>
      <c r="C3505" s="2" t="s">
        <v>8720</v>
      </c>
      <c r="D3505" s="3">
        <v>9292</v>
      </c>
      <c r="E3505" s="3">
        <v>9283</v>
      </c>
      <c r="F3505" s="3">
        <v>45488</v>
      </c>
      <c r="G3505" s="3">
        <v>11448</v>
      </c>
      <c r="H3505" s="3">
        <v>35.111699999999999</v>
      </c>
      <c r="I3505" s="30">
        <v>443.76731000000001</v>
      </c>
      <c r="J3505" s="30">
        <v>443.76667789999999</v>
      </c>
      <c r="K3505" s="30">
        <v>6.3000000000000003E-4</v>
      </c>
      <c r="L3505" s="3">
        <v>2</v>
      </c>
      <c r="M3505" s="3">
        <v>2</v>
      </c>
      <c r="N3505" s="10">
        <f t="shared" si="378"/>
        <v>1</v>
      </c>
      <c r="O3505" s="35">
        <v>2</v>
      </c>
      <c r="P3505" s="17"/>
      <c r="Q3505" s="40">
        <v>886.52440999999999</v>
      </c>
      <c r="R3505" s="40">
        <v>443.76584000000003</v>
      </c>
      <c r="S3505" s="18">
        <f t="shared" si="379"/>
        <v>3.3125578119835204</v>
      </c>
      <c r="T3505" s="18">
        <f t="shared" si="380"/>
        <v>1.8881579527729646</v>
      </c>
      <c r="U3505" s="18">
        <f t="shared" si="381"/>
        <v>1.7126149231248111</v>
      </c>
      <c r="V3505" s="30">
        <v>443.76659999999998</v>
      </c>
      <c r="W3505" s="3" t="s">
        <v>47</v>
      </c>
      <c r="X3505" s="3" t="s">
        <v>47</v>
      </c>
      <c r="Y3505" s="3" t="s">
        <v>47</v>
      </c>
      <c r="Z3505" s="3" t="s">
        <v>47</v>
      </c>
      <c r="AB3505" s="12" t="s">
        <v>47</v>
      </c>
      <c r="AC3505" s="3" t="s">
        <v>47</v>
      </c>
      <c r="AD3505" s="3" t="s">
        <v>47</v>
      </c>
      <c r="AE3505" s="3" t="s">
        <v>47</v>
      </c>
      <c r="AF3505" s="3" t="s">
        <v>47</v>
      </c>
      <c r="AG3505" s="3" t="s">
        <v>47</v>
      </c>
      <c r="AH3505" s="3" t="s">
        <v>47</v>
      </c>
      <c r="AI3505" s="3" t="s">
        <v>47</v>
      </c>
      <c r="AJ3505" s="3" t="s">
        <v>47</v>
      </c>
      <c r="AL3505" s="3" t="s">
        <v>48</v>
      </c>
      <c r="AU3505" s="3">
        <v>0</v>
      </c>
      <c r="AV3505" s="3">
        <v>13</v>
      </c>
      <c r="AW3505" s="3">
        <v>1</v>
      </c>
      <c r="AX3505" s="3">
        <v>13</v>
      </c>
      <c r="AY3505" s="3">
        <v>100</v>
      </c>
      <c r="AZ3505" s="6" t="str">
        <f t="shared" si="382"/>
        <v>2166.1</v>
      </c>
      <c r="BC3505" s="12" t="s">
        <v>8542</v>
      </c>
      <c r="BJ3505" s="12">
        <f t="shared" si="383"/>
        <v>0</v>
      </c>
      <c r="BK3505" s="12">
        <f t="shared" si="384"/>
        <v>0</v>
      </c>
      <c r="CQ3505" s="3" t="str">
        <f>CONCATENATE(baseURL!$A$1,baseURL!$B$1,baseURL!$C$1,".",C3505,".",L3505,".pkl&amp;seq=",BC3505)</f>
        <v>http://proteomics.broadinstitute.org/millscripts/viewfeed.pl?side=xl&amp;cycle=1&amp;fixedMods=iaaC&amp;file=msdataSM/iPRG2012_nd/cpick_in/iPRG2012_nd.2166.1.2.pkl&amp;seq=ALLDEVVK</v>
      </c>
    </row>
    <row r="3506" spans="1:95" x14ac:dyDescent="0.2">
      <c r="A3506" s="3">
        <v>3255</v>
      </c>
      <c r="B3506" s="2" t="s">
        <v>8721</v>
      </c>
      <c r="C3506" s="2" t="s">
        <v>8703</v>
      </c>
      <c r="D3506" s="3">
        <v>9293</v>
      </c>
      <c r="E3506" s="3">
        <v>9284</v>
      </c>
      <c r="F3506" s="3">
        <v>45489</v>
      </c>
      <c r="G3506" s="3">
        <v>11449</v>
      </c>
      <c r="H3506" s="3">
        <v>35.113399999999999</v>
      </c>
      <c r="I3506" s="30">
        <v>482.26634999999999</v>
      </c>
      <c r="J3506" s="30">
        <v>482.73669200000001</v>
      </c>
      <c r="K3506" s="30">
        <v>-0.47033999999999998</v>
      </c>
      <c r="L3506" s="3">
        <v>0</v>
      </c>
      <c r="M3506" s="3">
        <v>4</v>
      </c>
      <c r="N3506" s="10">
        <f t="shared" si="378"/>
        <v>1</v>
      </c>
      <c r="O3506" s="35">
        <v>4</v>
      </c>
      <c r="P3506" s="17"/>
      <c r="Q3506" s="40">
        <v>1927.9184700000001</v>
      </c>
      <c r="R3506" s="40">
        <v>482.73507000000001</v>
      </c>
      <c r="S3506" s="18">
        <f t="shared" si="379"/>
        <v>-970.96736725595451</v>
      </c>
      <c r="T3506" s="18">
        <f t="shared" si="380"/>
        <v>3.3600210566793289</v>
      </c>
      <c r="U3506" s="18">
        <f t="shared" si="381"/>
        <v>2.9622873680396422</v>
      </c>
      <c r="V3506" s="30">
        <v>482.73649999999998</v>
      </c>
      <c r="W3506" s="3" t="s">
        <v>47</v>
      </c>
      <c r="X3506" s="3" t="s">
        <v>47</v>
      </c>
      <c r="Y3506" s="3" t="s">
        <v>47</v>
      </c>
      <c r="Z3506" s="3" t="s">
        <v>47</v>
      </c>
      <c r="AA3506" s="3" t="s">
        <v>47</v>
      </c>
      <c r="AB3506" s="12" t="s">
        <v>47</v>
      </c>
      <c r="AE3506" s="3" t="s">
        <v>48</v>
      </c>
      <c r="AF3506" s="3" t="s">
        <v>48</v>
      </c>
      <c r="AH3506" s="3" t="s">
        <v>47</v>
      </c>
      <c r="AL3506" s="3" t="s">
        <v>52</v>
      </c>
      <c r="AU3506" s="3">
        <v>0</v>
      </c>
      <c r="AV3506" s="3">
        <v>7</v>
      </c>
      <c r="AW3506" s="3">
        <v>1</v>
      </c>
      <c r="AX3506" s="3">
        <v>7</v>
      </c>
      <c r="AY3506" s="3">
        <v>100</v>
      </c>
      <c r="AZ3506" s="6" t="str">
        <f t="shared" si="382"/>
        <v>2166.2</v>
      </c>
      <c r="BC3506" s="12" t="s">
        <v>8670</v>
      </c>
      <c r="BJ3506" s="12">
        <f t="shared" si="383"/>
        <v>0</v>
      </c>
      <c r="BK3506" s="12">
        <f t="shared" si="384"/>
        <v>0</v>
      </c>
      <c r="CQ3506" s="3" t="str">
        <f>CONCATENATE(baseURL!$A$1,baseURL!$B$1,baseURL!$C$1,".",C3506,".",L3506,".pkl&amp;seq=",BC3506)</f>
        <v>http://proteomics.broadinstitute.org/millscripts/viewfeed.pl?side=xl&amp;cycle=1&amp;fixedMods=iaaC&amp;file=msdataSM/iPRG2012_nd/cpick_in/iPRG2012_nd.2166.2.0.pkl&amp;seq=LLGLDYHHPDFEQESK</v>
      </c>
    </row>
    <row r="3507" spans="1:95" x14ac:dyDescent="0.2">
      <c r="A3507" s="3">
        <v>6967</v>
      </c>
      <c r="B3507" s="2" t="s">
        <v>8722</v>
      </c>
      <c r="C3507" s="2" t="s">
        <v>8706</v>
      </c>
      <c r="D3507" s="3">
        <v>9294</v>
      </c>
      <c r="E3507" s="3">
        <v>9285</v>
      </c>
      <c r="F3507" s="3">
        <v>45490</v>
      </c>
      <c r="G3507" s="3">
        <v>11450</v>
      </c>
      <c r="H3507" s="3">
        <v>35.115099999999998</v>
      </c>
      <c r="I3507" s="30">
        <v>501.28300999999999</v>
      </c>
      <c r="J3507" s="30">
        <v>501.28177030000001</v>
      </c>
      <c r="K3507" s="30">
        <v>1.24E-3</v>
      </c>
      <c r="L3507" s="3">
        <v>3</v>
      </c>
      <c r="M3507" s="3">
        <v>3</v>
      </c>
      <c r="N3507" s="10">
        <f t="shared" si="378"/>
        <v>1</v>
      </c>
      <c r="O3507" s="35">
        <v>3</v>
      </c>
      <c r="P3507" s="17"/>
      <c r="Q3507" s="40">
        <v>1501.83078</v>
      </c>
      <c r="R3507" s="40">
        <v>501.28178000000003</v>
      </c>
      <c r="S3507" s="18">
        <f t="shared" si="379"/>
        <v>2.45370976771606</v>
      </c>
      <c r="T3507" s="18">
        <f t="shared" si="380"/>
        <v>-1.9350394145553403E-2</v>
      </c>
      <c r="U3507" s="18">
        <f t="shared" si="381"/>
        <v>-0.55856807728386293</v>
      </c>
      <c r="V3507" s="30">
        <v>501.28149999999999</v>
      </c>
      <c r="W3507" s="3" t="s">
        <v>47</v>
      </c>
      <c r="X3507" s="3" t="s">
        <v>47</v>
      </c>
      <c r="Y3507" s="3" t="s">
        <v>47</v>
      </c>
      <c r="Z3507" s="3" t="s">
        <v>47</v>
      </c>
      <c r="AA3507" s="3" t="s">
        <v>48</v>
      </c>
      <c r="AB3507" s="12" t="s">
        <v>47</v>
      </c>
      <c r="AC3507" s="3" t="s">
        <v>47</v>
      </c>
      <c r="AD3507" s="3" t="s">
        <v>47</v>
      </c>
      <c r="AE3507" s="3" t="s">
        <v>47</v>
      </c>
      <c r="AF3507" s="3" t="s">
        <v>47</v>
      </c>
      <c r="AG3507" s="3" t="s">
        <v>47</v>
      </c>
      <c r="AH3507" s="3" t="s">
        <v>47</v>
      </c>
      <c r="AI3507" s="3" t="s">
        <v>47</v>
      </c>
      <c r="AJ3507" s="3" t="s">
        <v>47</v>
      </c>
      <c r="AK3507" s="3" t="s">
        <v>47</v>
      </c>
      <c r="AL3507" s="3" t="s">
        <v>48</v>
      </c>
      <c r="AO3507" s="3" t="s">
        <v>47</v>
      </c>
      <c r="AP3507" s="3" t="s">
        <v>47</v>
      </c>
      <c r="AU3507" s="3">
        <v>0</v>
      </c>
      <c r="AV3507" s="3">
        <v>16</v>
      </c>
      <c r="AW3507" s="3">
        <v>1</v>
      </c>
      <c r="AX3507" s="3">
        <v>16</v>
      </c>
      <c r="AY3507" s="3">
        <v>100</v>
      </c>
      <c r="AZ3507" s="6" t="str">
        <f t="shared" si="382"/>
        <v>2166.3</v>
      </c>
      <c r="BC3507" s="12" t="s">
        <v>8723</v>
      </c>
      <c r="BJ3507" s="12">
        <f t="shared" si="383"/>
        <v>1</v>
      </c>
      <c r="BK3507" s="12">
        <f t="shared" si="384"/>
        <v>0</v>
      </c>
      <c r="CQ3507" s="3" t="str">
        <f>CONCATENATE(baseURL!$A$1,baseURL!$B$1,baseURL!$C$1,".",C3507,".",L3507,".pkl&amp;seq=",BC3507)</f>
        <v>http://proteomics.broadinstitute.org/millscripts/viewfeed.pl?side=xl&amp;cycle=1&amp;fixedMods=iaaC&amp;file=msdataSM/iPRG2012_nd/cpick_in/iPRG2012_nd.2166.3.3.pkl&amp;seq=YRPNCPLLLVTR</v>
      </c>
    </row>
    <row r="3508" spans="1:95" x14ac:dyDescent="0.2">
      <c r="A3508" s="3">
        <v>2498</v>
      </c>
      <c r="B3508" s="2" t="s">
        <v>8724</v>
      </c>
      <c r="C3508" s="2" t="s">
        <v>8709</v>
      </c>
      <c r="D3508" s="3">
        <v>9295</v>
      </c>
      <c r="E3508" s="3">
        <v>9286</v>
      </c>
      <c r="F3508" s="3">
        <v>45491</v>
      </c>
      <c r="G3508" s="3">
        <v>11451</v>
      </c>
      <c r="H3508" s="3">
        <v>35.116700000000002</v>
      </c>
      <c r="I3508" s="30">
        <v>582.56745999999998</v>
      </c>
      <c r="J3508" s="30">
        <v>583.31457539999997</v>
      </c>
      <c r="K3508" s="30">
        <v>-0.74712000000000001</v>
      </c>
      <c r="L3508" s="3">
        <v>4</v>
      </c>
      <c r="M3508" s="3">
        <v>2</v>
      </c>
      <c r="N3508" s="10">
        <f t="shared" si="378"/>
        <v>-1</v>
      </c>
      <c r="O3508" s="35">
        <v>2</v>
      </c>
      <c r="P3508" s="17"/>
      <c r="Q3508" s="40">
        <v>1165.6211599999999</v>
      </c>
      <c r="R3508" s="40">
        <v>583.31421999999998</v>
      </c>
      <c r="S3508" s="18">
        <f t="shared" si="379"/>
        <v>-1280.2019467312057</v>
      </c>
      <c r="T3508" s="18">
        <f t="shared" si="380"/>
        <v>0.60927710623865572</v>
      </c>
      <c r="U3508" s="18">
        <f t="shared" si="381"/>
        <v>0.65144991675974195</v>
      </c>
      <c r="V3508" s="30">
        <v>583.31460000000004</v>
      </c>
      <c r="W3508" s="3" t="s">
        <v>47</v>
      </c>
      <c r="Z3508" s="3" t="s">
        <v>47</v>
      </c>
      <c r="AA3508" s="3" t="s">
        <v>47</v>
      </c>
      <c r="AB3508" s="12" t="s">
        <v>47</v>
      </c>
      <c r="AC3508" s="3" t="s">
        <v>47</v>
      </c>
      <c r="AD3508" s="3" t="s">
        <v>65</v>
      </c>
      <c r="AE3508" s="3" t="s">
        <v>47</v>
      </c>
      <c r="AF3508" s="3" t="s">
        <v>48</v>
      </c>
      <c r="AG3508" s="3" t="s">
        <v>65</v>
      </c>
      <c r="AH3508" s="3" t="s">
        <v>47</v>
      </c>
      <c r="AJ3508" s="3" t="s">
        <v>65</v>
      </c>
      <c r="AK3508" s="3" t="s">
        <v>48</v>
      </c>
      <c r="AL3508" s="3" t="s">
        <v>48</v>
      </c>
      <c r="AU3508" s="3">
        <v>3</v>
      </c>
      <c r="AV3508" s="3">
        <v>7</v>
      </c>
      <c r="AW3508" s="3">
        <v>1</v>
      </c>
      <c r="AX3508" s="3">
        <v>7</v>
      </c>
      <c r="AY3508" s="3">
        <v>100</v>
      </c>
      <c r="AZ3508" s="6" t="str">
        <f t="shared" si="382"/>
        <v>2166.4</v>
      </c>
      <c r="BC3508" s="12" t="s">
        <v>8700</v>
      </c>
      <c r="BJ3508" s="12">
        <f t="shared" si="383"/>
        <v>0</v>
      </c>
      <c r="BK3508" s="12">
        <f t="shared" si="384"/>
        <v>0</v>
      </c>
      <c r="BZ3508" s="3" t="s">
        <v>8725</v>
      </c>
      <c r="CC3508" s="3" t="s">
        <v>8726</v>
      </c>
      <c r="CF3508" s="3" t="s">
        <v>8726</v>
      </c>
      <c r="CQ3508" s="3" t="str">
        <f>CONCATENATE(baseURL!$A$1,baseURL!$B$1,baseURL!$C$1,".",C3508,".",L3508,".pkl&amp;seq=",BC3508)</f>
        <v>http://proteomics.broadinstitute.org/millscripts/viewfeed.pl?side=xl&amp;cycle=1&amp;fixedMods=iaaC&amp;file=msdataSM/iPRG2012_nd/cpick_in/iPRG2012_nd.2166.4.4.pkl&amp;seq=SVDSLYQVVR</v>
      </c>
    </row>
    <row r="3509" spans="1:95" x14ac:dyDescent="0.2">
      <c r="A3509" s="3">
        <v>2435</v>
      </c>
      <c r="B3509" s="2" t="s">
        <v>8727</v>
      </c>
      <c r="C3509" s="2" t="s">
        <v>8728</v>
      </c>
      <c r="D3509" s="3">
        <v>9296</v>
      </c>
      <c r="E3509" s="3">
        <v>9287</v>
      </c>
      <c r="F3509" s="3">
        <v>45492</v>
      </c>
      <c r="G3509" s="3">
        <v>11452</v>
      </c>
      <c r="H3509" s="3">
        <v>35.118400000000001</v>
      </c>
      <c r="I3509" s="30">
        <v>583.81708000000003</v>
      </c>
      <c r="J3509" s="30">
        <v>583.31457539999997</v>
      </c>
      <c r="K3509" s="30">
        <v>0.50249999999999995</v>
      </c>
      <c r="L3509" s="3">
        <v>0</v>
      </c>
      <c r="M3509" s="3">
        <v>2</v>
      </c>
      <c r="N3509" s="10">
        <f t="shared" si="378"/>
        <v>1</v>
      </c>
      <c r="O3509" s="35">
        <v>2</v>
      </c>
      <c r="P3509" s="17"/>
      <c r="Q3509" s="40">
        <v>1165.6211599999999</v>
      </c>
      <c r="R3509" s="40">
        <v>583.31421999999998</v>
      </c>
      <c r="S3509" s="18">
        <f t="shared" si="379"/>
        <v>862.07396075490021</v>
      </c>
      <c r="T3509" s="18">
        <f t="shared" si="380"/>
        <v>0.60927710623865572</v>
      </c>
      <c r="U3509" s="18">
        <f t="shared" si="381"/>
        <v>0.65144991675974195</v>
      </c>
      <c r="V3509" s="30">
        <v>583.31460000000004</v>
      </c>
      <c r="W3509" s="3" t="s">
        <v>47</v>
      </c>
      <c r="X3509" s="3" t="s">
        <v>65</v>
      </c>
      <c r="Y3509" s="3" t="s">
        <v>65</v>
      </c>
      <c r="Z3509" s="3" t="s">
        <v>47</v>
      </c>
      <c r="AA3509" s="3" t="s">
        <v>48</v>
      </c>
      <c r="AB3509" s="12" t="s">
        <v>47</v>
      </c>
      <c r="AC3509" s="3" t="s">
        <v>47</v>
      </c>
      <c r="AD3509" s="3" t="s">
        <v>48</v>
      </c>
      <c r="AE3509" s="3" t="s">
        <v>47</v>
      </c>
      <c r="AF3509" s="3" t="s">
        <v>47</v>
      </c>
      <c r="AG3509" s="3" t="s">
        <v>47</v>
      </c>
      <c r="AH3509" s="3" t="s">
        <v>47</v>
      </c>
      <c r="AI3509" s="3" t="s">
        <v>47</v>
      </c>
      <c r="AK3509" s="3" t="s">
        <v>47</v>
      </c>
      <c r="AL3509" s="3" t="s">
        <v>47</v>
      </c>
      <c r="AU3509" s="3">
        <v>2</v>
      </c>
      <c r="AV3509" s="3">
        <v>11</v>
      </c>
      <c r="AW3509" s="3">
        <v>1</v>
      </c>
      <c r="AX3509" s="3">
        <v>11</v>
      </c>
      <c r="AY3509" s="3">
        <v>100</v>
      </c>
      <c r="AZ3509" s="6" t="str">
        <f t="shared" si="382"/>
        <v>2166.5</v>
      </c>
      <c r="BC3509" s="12" t="s">
        <v>8700</v>
      </c>
      <c r="BJ3509" s="12">
        <f t="shared" si="383"/>
        <v>0</v>
      </c>
      <c r="BK3509" s="12">
        <f t="shared" si="384"/>
        <v>0</v>
      </c>
      <c r="BT3509" s="3" t="s">
        <v>8729</v>
      </c>
      <c r="BU3509" s="3" t="s">
        <v>8729</v>
      </c>
      <c r="CQ3509" s="3" t="str">
        <f>CONCATENATE(baseURL!$A$1,baseURL!$B$1,baseURL!$C$1,".",C3509,".",L3509,".pkl&amp;seq=",BC3509)</f>
        <v>http://proteomics.broadinstitute.org/millscripts/viewfeed.pl?side=xl&amp;cycle=1&amp;fixedMods=iaaC&amp;file=msdataSM/iPRG2012_nd/cpick_in/iPRG2012_nd.2166.5.0.pkl&amp;seq=SVDSLYQVVR</v>
      </c>
    </row>
    <row r="3510" spans="1:95" x14ac:dyDescent="0.2">
      <c r="A3510" s="3">
        <v>3695</v>
      </c>
      <c r="B3510" s="2" t="s">
        <v>8730</v>
      </c>
      <c r="C3510" s="2" t="s">
        <v>8712</v>
      </c>
      <c r="D3510" s="3">
        <v>9297</v>
      </c>
      <c r="E3510" s="3">
        <v>9288</v>
      </c>
      <c r="F3510" s="3">
        <v>45493</v>
      </c>
      <c r="G3510" s="3">
        <v>11453</v>
      </c>
      <c r="H3510" s="3">
        <v>35.120100000000001</v>
      </c>
      <c r="I3510" s="30">
        <v>608.30291</v>
      </c>
      <c r="J3510" s="30">
        <v>608.30061330000001</v>
      </c>
      <c r="K3510" s="30">
        <v>2.3E-3</v>
      </c>
      <c r="L3510" s="3">
        <v>2</v>
      </c>
      <c r="M3510" s="3">
        <v>2</v>
      </c>
      <c r="N3510" s="10">
        <f t="shared" si="378"/>
        <v>1</v>
      </c>
      <c r="O3510" s="35">
        <v>2</v>
      </c>
      <c r="P3510" s="17"/>
      <c r="Q3510" s="40">
        <v>1215.5891999999999</v>
      </c>
      <c r="R3510" s="40">
        <v>608.29823999999996</v>
      </c>
      <c r="S3510" s="18">
        <f t="shared" si="379"/>
        <v>7.6771552060265948</v>
      </c>
      <c r="T3510" s="18">
        <f t="shared" si="380"/>
        <v>3.9015401393315963</v>
      </c>
      <c r="U3510" s="18">
        <f t="shared" si="381"/>
        <v>4.0440689094248787</v>
      </c>
      <c r="V3510" s="30">
        <v>608.30070000000001</v>
      </c>
      <c r="W3510" s="3" t="s">
        <v>47</v>
      </c>
      <c r="X3510" s="3" t="s">
        <v>47</v>
      </c>
      <c r="Y3510" s="3" t="s">
        <v>47</v>
      </c>
      <c r="Z3510" s="3" t="s">
        <v>47</v>
      </c>
      <c r="AA3510" s="3" t="s">
        <v>47</v>
      </c>
      <c r="AB3510" s="12" t="s">
        <v>47</v>
      </c>
      <c r="AC3510" s="3" t="s">
        <v>47</v>
      </c>
      <c r="AE3510" s="3" t="s">
        <v>48</v>
      </c>
      <c r="AF3510" s="3" t="s">
        <v>48</v>
      </c>
      <c r="AG3510" s="3" t="s">
        <v>47</v>
      </c>
      <c r="AH3510" s="3" t="s">
        <v>47</v>
      </c>
      <c r="AI3510" s="3" t="s">
        <v>47</v>
      </c>
      <c r="AK3510" s="3" t="s">
        <v>52</v>
      </c>
      <c r="AL3510" s="3" t="s">
        <v>48</v>
      </c>
      <c r="AU3510" s="3">
        <v>0</v>
      </c>
      <c r="AV3510" s="3">
        <v>10</v>
      </c>
      <c r="AW3510" s="3">
        <v>1</v>
      </c>
      <c r="AX3510" s="3">
        <v>10</v>
      </c>
      <c r="AY3510" s="3">
        <v>100</v>
      </c>
      <c r="AZ3510" s="6" t="str">
        <f t="shared" si="382"/>
        <v>2166.6</v>
      </c>
      <c r="BC3510" s="12" t="s">
        <v>8731</v>
      </c>
      <c r="BJ3510" s="12">
        <f t="shared" si="383"/>
        <v>0</v>
      </c>
      <c r="BK3510" s="12">
        <f t="shared" si="384"/>
        <v>0</v>
      </c>
      <c r="CQ3510" s="3" t="str">
        <f>CONCATENATE(baseURL!$A$1,baseURL!$B$1,baseURL!$C$1,".",C3510,".",L3510,".pkl&amp;seq=",BC3510)</f>
        <v>http://proteomics.broadinstitute.org/millscripts/viewfeed.pl?side=xl&amp;cycle=1&amp;fixedMods=iaaC&amp;file=msdataSM/iPRG2012_nd/cpick_in/iPRG2012_nd.2166.6.2.pkl&amp;seq=VSDGSSELFFK</v>
      </c>
    </row>
    <row r="3511" spans="1:95" x14ac:dyDescent="0.2">
      <c r="A3511" s="3">
        <v>4959</v>
      </c>
      <c r="B3511" s="2" t="s">
        <v>8732</v>
      </c>
      <c r="C3511" s="2" t="s">
        <v>8714</v>
      </c>
      <c r="D3511" s="3">
        <v>9298</v>
      </c>
      <c r="E3511" s="3">
        <v>9289</v>
      </c>
      <c r="F3511" s="3">
        <v>45494</v>
      </c>
      <c r="G3511" s="3">
        <v>11454</v>
      </c>
      <c r="H3511" s="3">
        <v>35.121699999999997</v>
      </c>
      <c r="I3511" s="30">
        <v>626.33879999999999</v>
      </c>
      <c r="J3511" s="30">
        <v>626.33865179999998</v>
      </c>
      <c r="K3511" s="30">
        <v>1.4999999999999999E-4</v>
      </c>
      <c r="L3511" s="3">
        <v>2</v>
      </c>
      <c r="M3511" s="3">
        <v>2</v>
      </c>
      <c r="N3511" s="10">
        <f t="shared" si="378"/>
        <v>1</v>
      </c>
      <c r="O3511" s="35">
        <v>2</v>
      </c>
      <c r="P3511" s="17"/>
      <c r="Q3511" s="40">
        <v>1251.6691800000001</v>
      </c>
      <c r="R3511" s="40">
        <v>626.33822999999995</v>
      </c>
      <c r="S3511" s="18">
        <f t="shared" si="379"/>
        <v>0.91005142706811504</v>
      </c>
      <c r="T3511" s="18">
        <f t="shared" si="380"/>
        <v>0.67343805602677498</v>
      </c>
      <c r="U3511" s="18">
        <f t="shared" si="381"/>
        <v>0.75039328201939604</v>
      </c>
      <c r="V3511" s="30">
        <v>626.33870000000002</v>
      </c>
      <c r="W3511" s="3" t="s">
        <v>47</v>
      </c>
      <c r="X3511" s="3" t="s">
        <v>47</v>
      </c>
      <c r="Y3511" s="3" t="s">
        <v>47</v>
      </c>
      <c r="Z3511" s="3" t="s">
        <v>47</v>
      </c>
      <c r="AA3511" s="3" t="s">
        <v>48</v>
      </c>
      <c r="AB3511" s="12" t="s">
        <v>47</v>
      </c>
      <c r="AC3511" s="3" t="s">
        <v>47</v>
      </c>
      <c r="AD3511" s="3" t="s">
        <v>47</v>
      </c>
      <c r="AE3511" s="3" t="s">
        <v>47</v>
      </c>
      <c r="AF3511" s="3" t="s">
        <v>47</v>
      </c>
      <c r="AG3511" s="3" t="s">
        <v>47</v>
      </c>
      <c r="AH3511" s="3" t="s">
        <v>47</v>
      </c>
      <c r="AI3511" s="3" t="s">
        <v>47</v>
      </c>
      <c r="AJ3511" s="3" t="s">
        <v>47</v>
      </c>
      <c r="AK3511" s="3" t="s">
        <v>47</v>
      </c>
      <c r="AL3511" s="3" t="s">
        <v>47</v>
      </c>
      <c r="AM3511" s="3" t="s">
        <v>47</v>
      </c>
      <c r="AN3511" s="3" t="s">
        <v>47</v>
      </c>
      <c r="AU3511" s="3">
        <v>0</v>
      </c>
      <c r="AV3511" s="3">
        <v>17</v>
      </c>
      <c r="AW3511" s="3">
        <v>1</v>
      </c>
      <c r="AX3511" s="3">
        <v>17</v>
      </c>
      <c r="AY3511" s="3">
        <v>100</v>
      </c>
      <c r="AZ3511" s="6" t="str">
        <f t="shared" si="382"/>
        <v>2166.7</v>
      </c>
      <c r="BC3511" s="12" t="s">
        <v>8626</v>
      </c>
      <c r="BJ3511" s="12">
        <f t="shared" si="383"/>
        <v>0</v>
      </c>
      <c r="BK3511" s="12">
        <f t="shared" si="384"/>
        <v>0</v>
      </c>
      <c r="CQ3511" s="3" t="str">
        <f>CONCATENATE(baseURL!$A$1,baseURL!$B$1,baseURL!$C$1,".",C3511,".",L3511,".pkl&amp;seq=",BC3511)</f>
        <v>http://proteomics.broadinstitute.org/millscripts/viewfeed.pl?side=xl&amp;cycle=1&amp;fixedMods=iaaC&amp;file=msdataSM/iPRG2012_nd/cpick_in/iPRG2012_nd.2166.7.2.pkl&amp;seq=SLSLVGSYVGNR</v>
      </c>
    </row>
    <row r="3512" spans="1:95" x14ac:dyDescent="0.2">
      <c r="A3512" s="3">
        <v>2789</v>
      </c>
      <c r="B3512" s="2" t="s">
        <v>8733</v>
      </c>
      <c r="C3512" s="2" t="s">
        <v>8734</v>
      </c>
      <c r="D3512" s="3">
        <v>9299</v>
      </c>
      <c r="E3512" s="3">
        <v>9290</v>
      </c>
      <c r="F3512" s="3">
        <v>45495</v>
      </c>
      <c r="G3512" s="3">
        <v>11455</v>
      </c>
      <c r="H3512" s="3">
        <v>35.124200000000002</v>
      </c>
      <c r="I3512" s="30">
        <v>691.31809999999996</v>
      </c>
      <c r="J3512" s="30">
        <v>691.31403250000005</v>
      </c>
      <c r="K3512" s="30">
        <v>4.0699999999999998E-3</v>
      </c>
      <c r="L3512" s="3">
        <v>0</v>
      </c>
      <c r="M3512" s="3">
        <v>3</v>
      </c>
      <c r="N3512" s="10">
        <f t="shared" si="378"/>
        <v>1</v>
      </c>
      <c r="O3512" s="35">
        <v>3</v>
      </c>
      <c r="P3512" s="17"/>
      <c r="Q3512" s="40">
        <v>2071.9256799999998</v>
      </c>
      <c r="R3512" s="40">
        <v>691.31340999999998</v>
      </c>
      <c r="S3512" s="18">
        <f t="shared" si="379"/>
        <v>6.7841877969390465</v>
      </c>
      <c r="T3512" s="18">
        <f t="shared" si="380"/>
        <v>0.90045989427110595</v>
      </c>
      <c r="U3512" s="18">
        <f t="shared" si="381"/>
        <v>0.8534479317974204</v>
      </c>
      <c r="V3512" s="30">
        <v>691.31399999999996</v>
      </c>
      <c r="Z3512" s="3" t="s">
        <v>47</v>
      </c>
      <c r="AB3512" s="12" t="s">
        <v>47</v>
      </c>
      <c r="AC3512" s="3" t="s">
        <v>47</v>
      </c>
      <c r="AD3512" s="3" t="s">
        <v>47</v>
      </c>
      <c r="AG3512" s="3" t="s">
        <v>47</v>
      </c>
      <c r="AH3512" s="3" t="s">
        <v>47</v>
      </c>
      <c r="AL3512" s="3" t="s">
        <v>48</v>
      </c>
      <c r="AU3512" s="3">
        <v>0</v>
      </c>
      <c r="AV3512" s="3">
        <v>6</v>
      </c>
      <c r="AW3512" s="3">
        <v>1</v>
      </c>
      <c r="AX3512" s="3">
        <v>6</v>
      </c>
      <c r="AY3512" s="3">
        <v>100</v>
      </c>
      <c r="AZ3512" s="6" t="str">
        <f t="shared" si="382"/>
        <v>2166.8</v>
      </c>
      <c r="BC3512" s="12" t="s">
        <v>8735</v>
      </c>
      <c r="BJ3512" s="12">
        <f t="shared" si="383"/>
        <v>0</v>
      </c>
      <c r="BK3512" s="12">
        <f t="shared" si="384"/>
        <v>0</v>
      </c>
      <c r="CQ3512" s="3" t="str">
        <f>CONCATENATE(baseURL!$A$1,baseURL!$B$1,baseURL!$C$1,".",C3512,".",L3512,".pkl&amp;seq=",BC3512)</f>
        <v>http://proteomics.broadinstitute.org/millscripts/viewfeed.pl?side=xl&amp;cycle=1&amp;fixedMods=iaaC&amp;file=msdataSM/iPRG2012_nd/cpick_in/iPRG2012_nd.2166.8.0.pkl&amp;seq=QFYGPSGPYTNFAGHDASR</v>
      </c>
    </row>
    <row r="3513" spans="1:95" x14ac:dyDescent="0.2">
      <c r="A3513" s="3">
        <v>2396</v>
      </c>
      <c r="B3513" s="2" t="s">
        <v>8716</v>
      </c>
      <c r="C3513" s="2" t="s">
        <v>8717</v>
      </c>
      <c r="D3513" s="3">
        <v>9300</v>
      </c>
      <c r="E3513" s="3">
        <v>9291</v>
      </c>
      <c r="F3513" s="3">
        <v>45496</v>
      </c>
      <c r="G3513" s="3">
        <v>11456</v>
      </c>
      <c r="H3513" s="3">
        <v>35.1267</v>
      </c>
      <c r="I3513" s="30">
        <v>737.37738000000002</v>
      </c>
      <c r="J3513" s="30">
        <v>737.3773827</v>
      </c>
      <c r="K3513" s="30">
        <v>0</v>
      </c>
      <c r="L3513" s="3">
        <v>0</v>
      </c>
      <c r="M3513" s="3">
        <v>0</v>
      </c>
      <c r="N3513" s="10">
        <f t="shared" si="378"/>
        <v>1</v>
      </c>
      <c r="O3513" s="35">
        <v>3</v>
      </c>
      <c r="P3513" s="17"/>
      <c r="Q3513" s="40">
        <v>2210.1200199999998</v>
      </c>
      <c r="R3513" s="40">
        <v>737.37819000000002</v>
      </c>
      <c r="S3513" s="18">
        <f t="shared" si="379"/>
        <v>-1.0984865174833958</v>
      </c>
      <c r="T3513" s="18">
        <f t="shared" si="380"/>
        <v>-1.0948248957831193</v>
      </c>
      <c r="U3513" s="18">
        <f t="shared" si="381"/>
        <v>-0.93574777410112986</v>
      </c>
      <c r="V3513" s="30">
        <v>737.37750000000005</v>
      </c>
      <c r="W3513" s="3" t="s">
        <v>47</v>
      </c>
      <c r="Z3513" s="3" t="s">
        <v>48</v>
      </c>
      <c r="AA3513" s="3" t="s">
        <v>47</v>
      </c>
      <c r="AB3513" s="12" t="s">
        <v>48</v>
      </c>
      <c r="AC3513" s="3" t="s">
        <v>52</v>
      </c>
      <c r="AD3513" s="3" t="s">
        <v>47</v>
      </c>
      <c r="AF3513" s="3" t="s">
        <v>47</v>
      </c>
      <c r="AH3513" s="3" t="s">
        <v>48</v>
      </c>
      <c r="AU3513" s="3">
        <v>0</v>
      </c>
      <c r="AV3513" s="3">
        <v>4</v>
      </c>
      <c r="AW3513" s="3">
        <v>1</v>
      </c>
      <c r="AX3513" s="3">
        <v>4</v>
      </c>
      <c r="AY3513" s="3">
        <v>100</v>
      </c>
      <c r="AZ3513" s="6" t="str">
        <f t="shared" si="382"/>
        <v>2166.9</v>
      </c>
      <c r="BC3513" s="12" t="s">
        <v>8718</v>
      </c>
      <c r="BJ3513" s="12">
        <f t="shared" si="383"/>
        <v>0</v>
      </c>
      <c r="BK3513" s="12">
        <f t="shared" si="384"/>
        <v>0</v>
      </c>
      <c r="CQ3513" s="3" t="str">
        <f>CONCATENATE(baseURL!$A$1,baseURL!$B$1,baseURL!$C$1,".",C3513,".",L3513,".pkl&amp;seq=",BC3513)</f>
        <v>http://proteomics.broadinstitute.org/millscripts/viewfeed.pl?side=xl&amp;cycle=1&amp;fixedMods=iaaC&amp;file=msdataSM/iPRG2012_nd/cpick_in/iPRG2012_nd.2166.9.0.pkl&amp;seq=NQELFDANVQRLKEYQSK</v>
      </c>
    </row>
    <row r="3514" spans="1:95" x14ac:dyDescent="0.2">
      <c r="A3514" s="3">
        <v>1546</v>
      </c>
      <c r="B3514" s="2" t="s">
        <v>8736</v>
      </c>
      <c r="C3514" s="2" t="s">
        <v>8737</v>
      </c>
      <c r="D3514" s="3">
        <v>9301</v>
      </c>
      <c r="E3514" s="3">
        <v>9292</v>
      </c>
      <c r="F3514" s="3">
        <v>45509</v>
      </c>
      <c r="G3514" s="3">
        <v>11458</v>
      </c>
      <c r="H3514" s="3">
        <v>35.137999999999998</v>
      </c>
      <c r="I3514" s="30">
        <v>417.85266000000001</v>
      </c>
      <c r="J3514" s="30">
        <v>418.1876077</v>
      </c>
      <c r="K3514" s="30">
        <v>-0.33495000000000003</v>
      </c>
      <c r="L3514" s="3">
        <v>3</v>
      </c>
      <c r="M3514" s="3">
        <v>3</v>
      </c>
      <c r="N3514" s="10">
        <f t="shared" si="378"/>
        <v>1</v>
      </c>
      <c r="O3514" s="35">
        <v>3</v>
      </c>
      <c r="P3514" s="17"/>
      <c r="Q3514" s="40">
        <v>1251.6691800000001</v>
      </c>
      <c r="R3514" s="40">
        <v>417.89458000000002</v>
      </c>
      <c r="S3514" s="18">
        <f t="shared" si="379"/>
        <v>-100.31238021800766</v>
      </c>
      <c r="T3514" s="18">
        <f t="shared" si="380"/>
        <v>701.20004906496251</v>
      </c>
      <c r="U3514" s="18">
        <f t="shared" si="381"/>
        <v>-0.19143584017144488</v>
      </c>
      <c r="V3514" s="30">
        <v>417.89449999999999</v>
      </c>
      <c r="X3514" s="3" t="s">
        <v>47</v>
      </c>
      <c r="Y3514" s="3" t="s">
        <v>47</v>
      </c>
      <c r="Z3514" s="3" t="s">
        <v>52</v>
      </c>
      <c r="AB3514" s="12" t="s">
        <v>48</v>
      </c>
      <c r="AD3514" s="3" t="s">
        <v>47</v>
      </c>
      <c r="AK3514" s="3" t="s">
        <v>48</v>
      </c>
      <c r="AL3514" s="3" t="s">
        <v>52</v>
      </c>
      <c r="AU3514" s="3">
        <v>0</v>
      </c>
      <c r="AV3514" s="3">
        <v>3</v>
      </c>
      <c r="AW3514" s="3">
        <v>1</v>
      </c>
      <c r="AX3514" s="3">
        <v>3</v>
      </c>
      <c r="AY3514" s="3">
        <v>100</v>
      </c>
      <c r="AZ3514" s="6" t="str">
        <f t="shared" si="382"/>
        <v>2167.1</v>
      </c>
      <c r="BC3514" s="12" t="s">
        <v>8626</v>
      </c>
      <c r="BJ3514" s="12">
        <f t="shared" si="383"/>
        <v>0</v>
      </c>
      <c r="BK3514" s="12">
        <f t="shared" si="384"/>
        <v>0</v>
      </c>
      <c r="CQ3514" s="3" t="str">
        <f>CONCATENATE(baseURL!$A$1,baseURL!$B$1,baseURL!$C$1,".",C3514,".",L3514,".pkl&amp;seq=",BC3514)</f>
        <v>http://proteomics.broadinstitute.org/millscripts/viewfeed.pl?side=xl&amp;cycle=1&amp;fixedMods=iaaC&amp;file=msdataSM/iPRG2012_nd/cpick_in/iPRG2012_nd.2167.1.3.pkl&amp;seq=SLSLVGSYVGNR</v>
      </c>
    </row>
    <row r="3515" spans="1:95" x14ac:dyDescent="0.2">
      <c r="A3515" s="3">
        <v>6579</v>
      </c>
      <c r="B3515" s="2" t="s">
        <v>8738</v>
      </c>
      <c r="C3515" s="2" t="s">
        <v>8719</v>
      </c>
      <c r="D3515" s="3">
        <v>9302</v>
      </c>
      <c r="E3515" s="3">
        <v>9293</v>
      </c>
      <c r="F3515" s="3">
        <v>45510</v>
      </c>
      <c r="G3515" s="3">
        <v>11459</v>
      </c>
      <c r="H3515" s="3">
        <v>35.142200000000003</v>
      </c>
      <c r="I3515" s="30">
        <v>547.32272999999998</v>
      </c>
      <c r="J3515" s="30">
        <v>547.31789089999995</v>
      </c>
      <c r="K3515" s="30">
        <v>4.8399999999999997E-3</v>
      </c>
      <c r="L3515" s="3">
        <v>3</v>
      </c>
      <c r="M3515" s="3">
        <v>3</v>
      </c>
      <c r="N3515" s="10">
        <f t="shared" si="378"/>
        <v>1</v>
      </c>
      <c r="O3515" s="35">
        <v>3</v>
      </c>
      <c r="P3515" s="17"/>
      <c r="Q3515" s="40">
        <v>1639.9377500000001</v>
      </c>
      <c r="R3515" s="40">
        <v>547.31742999999994</v>
      </c>
      <c r="S3515" s="18">
        <f t="shared" si="379"/>
        <v>9.6835943997504952</v>
      </c>
      <c r="T3515" s="18">
        <f t="shared" si="380"/>
        <v>0.84210729412968599</v>
      </c>
      <c r="U3515" s="18">
        <f t="shared" si="381"/>
        <v>0.67602451485789772</v>
      </c>
      <c r="V3515" s="30">
        <v>547.31780000000003</v>
      </c>
      <c r="W3515" s="3" t="s">
        <v>47</v>
      </c>
      <c r="X3515" s="3" t="s">
        <v>47</v>
      </c>
      <c r="Y3515" s="3" t="s">
        <v>47</v>
      </c>
      <c r="Z3515" s="3" t="s">
        <v>47</v>
      </c>
      <c r="AA3515" s="3" t="s">
        <v>48</v>
      </c>
      <c r="AB3515" s="12" t="s">
        <v>47</v>
      </c>
      <c r="AC3515" s="3" t="s">
        <v>47</v>
      </c>
      <c r="AD3515" s="3" t="s">
        <v>47</v>
      </c>
      <c r="AE3515" s="3" t="s">
        <v>47</v>
      </c>
      <c r="AF3515" s="3" t="s">
        <v>47</v>
      </c>
      <c r="AH3515" s="3" t="s">
        <v>47</v>
      </c>
      <c r="AI3515" s="3" t="s">
        <v>47</v>
      </c>
      <c r="AJ3515" s="3" t="s">
        <v>47</v>
      </c>
      <c r="AK3515" s="3" t="s">
        <v>47</v>
      </c>
      <c r="AL3515" s="3" t="s">
        <v>47</v>
      </c>
      <c r="AU3515" s="3">
        <v>0</v>
      </c>
      <c r="AV3515" s="3">
        <v>14</v>
      </c>
      <c r="AW3515" s="3">
        <v>1</v>
      </c>
      <c r="AX3515" s="3">
        <v>14</v>
      </c>
      <c r="AY3515" s="3">
        <v>100</v>
      </c>
      <c r="AZ3515" s="6" t="str">
        <f t="shared" si="382"/>
        <v>2167.2</v>
      </c>
      <c r="BC3515" s="12" t="s">
        <v>6614</v>
      </c>
      <c r="BJ3515" s="12">
        <f t="shared" si="383"/>
        <v>0</v>
      </c>
      <c r="BK3515" s="12">
        <f t="shared" si="384"/>
        <v>0</v>
      </c>
      <c r="CQ3515" s="3" t="str">
        <f>CONCATENATE(baseURL!$A$1,baseURL!$B$1,baseURL!$C$1,".",C3515,".",L3515,".pkl&amp;seq=",BC3515)</f>
        <v>http://proteomics.broadinstitute.org/millscripts/viewfeed.pl?side=xl&amp;cycle=1&amp;fixedMods=iaaC&amp;file=msdataSM/iPRG2012_nd/cpick_in/iPRG2012_nd.2167.2.3.pkl&amp;seq=KVPQVSTPTLVEVSR</v>
      </c>
    </row>
    <row r="3516" spans="1:95" x14ac:dyDescent="0.2">
      <c r="A3516" s="3">
        <v>2598</v>
      </c>
      <c r="B3516" s="2" t="s">
        <v>8741</v>
      </c>
      <c r="C3516" s="2" t="s">
        <v>8742</v>
      </c>
      <c r="D3516" s="3">
        <v>9305</v>
      </c>
      <c r="E3516" s="3">
        <v>9296</v>
      </c>
      <c r="F3516" s="3">
        <v>45530</v>
      </c>
      <c r="G3516" s="3">
        <v>11463</v>
      </c>
      <c r="H3516" s="3">
        <v>35.159300000000002</v>
      </c>
      <c r="I3516" s="30">
        <v>415.58251000000001</v>
      </c>
      <c r="J3516" s="30">
        <v>415.58185839999999</v>
      </c>
      <c r="K3516" s="30">
        <v>6.4999999999999997E-4</v>
      </c>
      <c r="L3516" s="3">
        <v>3</v>
      </c>
      <c r="M3516" s="3">
        <v>3</v>
      </c>
      <c r="N3516" s="10">
        <f t="shared" si="378"/>
        <v>1</v>
      </c>
      <c r="O3516" s="35">
        <v>3</v>
      </c>
      <c r="P3516" s="17"/>
      <c r="Q3516" s="40">
        <v>1244.7282700000001</v>
      </c>
      <c r="R3516" s="40">
        <v>415.58094</v>
      </c>
      <c r="S3516" s="18">
        <f t="shared" si="379"/>
        <v>3.7778440946188976</v>
      </c>
      <c r="T3516" s="18">
        <f t="shared" si="380"/>
        <v>2.2099184817982889</v>
      </c>
      <c r="U3516" s="18">
        <f t="shared" si="381"/>
        <v>1.3475112694225615</v>
      </c>
      <c r="V3516" s="30">
        <v>415.58150000000001</v>
      </c>
      <c r="W3516" s="3" t="s">
        <v>47</v>
      </c>
      <c r="Z3516" s="3" t="s">
        <v>47</v>
      </c>
      <c r="AA3516" s="3" t="s">
        <v>47</v>
      </c>
      <c r="AB3516" s="12" t="s">
        <v>47</v>
      </c>
      <c r="AC3516" s="3" t="s">
        <v>52</v>
      </c>
      <c r="AD3516" s="3" t="s">
        <v>47</v>
      </c>
      <c r="AE3516" s="3" t="s">
        <v>47</v>
      </c>
      <c r="AF3516" s="3" t="s">
        <v>48</v>
      </c>
      <c r="AG3516" s="3" t="s">
        <v>47</v>
      </c>
      <c r="AH3516" s="3" t="s">
        <v>47</v>
      </c>
      <c r="AJ3516" s="3" t="s">
        <v>47</v>
      </c>
      <c r="AK3516" s="3" t="s">
        <v>52</v>
      </c>
      <c r="AL3516" s="3" t="s">
        <v>48</v>
      </c>
      <c r="AU3516" s="3">
        <v>0</v>
      </c>
      <c r="AV3516" s="3">
        <v>9</v>
      </c>
      <c r="AW3516" s="3">
        <v>1</v>
      </c>
      <c r="AX3516" s="3">
        <v>9</v>
      </c>
      <c r="AY3516" s="3">
        <v>100</v>
      </c>
      <c r="AZ3516" s="6" t="str">
        <f t="shared" si="382"/>
        <v>2168.1</v>
      </c>
      <c r="BC3516" s="12" t="s">
        <v>8743</v>
      </c>
      <c r="BJ3516" s="12">
        <f t="shared" si="383"/>
        <v>0</v>
      </c>
      <c r="BK3516" s="12">
        <f t="shared" si="384"/>
        <v>0</v>
      </c>
      <c r="CQ3516" s="3" t="str">
        <f>CONCATENATE(baseURL!$A$1,baseURL!$B$1,baseURL!$C$1,".",C3516,".",L3516,".pkl&amp;seq=",BC3516)</f>
        <v>http://proteomics.broadinstitute.org/millscripts/viewfeed.pl?side=xl&amp;cycle=1&amp;fixedMods=iaaC&amp;file=msdataSM/iPRG2012_nd/cpick_in/iPRG2012_nd.2168.1.3.pkl&amp;seq=MPLVESVKLTK</v>
      </c>
    </row>
    <row r="3517" spans="1:95" x14ac:dyDescent="0.2">
      <c r="A3517" s="3">
        <v>4715</v>
      </c>
      <c r="B3517" s="2" t="s">
        <v>8744</v>
      </c>
      <c r="C3517" s="2" t="s">
        <v>8738</v>
      </c>
      <c r="D3517" s="3">
        <v>9307</v>
      </c>
      <c r="E3517" s="3">
        <v>9298</v>
      </c>
      <c r="F3517" s="3">
        <v>45532</v>
      </c>
      <c r="G3517" s="3">
        <v>11465</v>
      </c>
      <c r="H3517" s="3">
        <v>35.164299999999997</v>
      </c>
      <c r="I3517" s="30">
        <v>494.97667999999999</v>
      </c>
      <c r="J3517" s="30">
        <v>494.9754198</v>
      </c>
      <c r="K3517" s="30">
        <v>1.2600000000000001E-3</v>
      </c>
      <c r="L3517" s="3">
        <v>3</v>
      </c>
      <c r="M3517" s="3">
        <v>3</v>
      </c>
      <c r="N3517" s="10">
        <f t="shared" si="378"/>
        <v>1</v>
      </c>
      <c r="O3517" s="35">
        <v>3</v>
      </c>
      <c r="P3517" s="17"/>
      <c r="Q3517" s="40">
        <v>1482.91147</v>
      </c>
      <c r="R3517" s="40">
        <v>494.97534000000002</v>
      </c>
      <c r="S3517" s="18">
        <f t="shared" si="379"/>
        <v>2.7072055750708448</v>
      </c>
      <c r="T3517" s="18">
        <f t="shared" si="380"/>
        <v>0.16122015286746064</v>
      </c>
      <c r="U3517" s="18">
        <f t="shared" si="381"/>
        <v>-0.28284237361085079</v>
      </c>
      <c r="V3517" s="30">
        <v>494.97519999999997</v>
      </c>
      <c r="W3517" s="3" t="s">
        <v>47</v>
      </c>
      <c r="X3517" s="3" t="s">
        <v>47</v>
      </c>
      <c r="Y3517" s="3" t="s">
        <v>47</v>
      </c>
      <c r="Z3517" s="3" t="s">
        <v>47</v>
      </c>
      <c r="AA3517" s="3" t="s">
        <v>48</v>
      </c>
      <c r="AB3517" s="12" t="s">
        <v>47</v>
      </c>
      <c r="AC3517" s="3" t="s">
        <v>47</v>
      </c>
      <c r="AD3517" s="3" t="s">
        <v>47</v>
      </c>
      <c r="AE3517" s="3" t="s">
        <v>47</v>
      </c>
      <c r="AF3517" s="3" t="s">
        <v>47</v>
      </c>
      <c r="AG3517" s="3" t="s">
        <v>47</v>
      </c>
      <c r="AH3517" s="3" t="s">
        <v>47</v>
      </c>
      <c r="AI3517" s="3" t="s">
        <v>47</v>
      </c>
      <c r="AJ3517" s="3" t="s">
        <v>47</v>
      </c>
      <c r="AL3517" s="3" t="s">
        <v>48</v>
      </c>
      <c r="AM3517" s="3" t="s">
        <v>47</v>
      </c>
      <c r="AN3517" s="3" t="s">
        <v>47</v>
      </c>
      <c r="AU3517" s="3">
        <v>0</v>
      </c>
      <c r="AV3517" s="3">
        <v>15</v>
      </c>
      <c r="AW3517" s="3">
        <v>1</v>
      </c>
      <c r="AX3517" s="3">
        <v>15</v>
      </c>
      <c r="AY3517" s="3">
        <v>100</v>
      </c>
      <c r="AZ3517" s="6" t="str">
        <f t="shared" si="382"/>
        <v>2168.3</v>
      </c>
      <c r="BC3517" s="12" t="s">
        <v>8745</v>
      </c>
      <c r="BJ3517" s="12">
        <f t="shared" si="383"/>
        <v>0</v>
      </c>
      <c r="BK3517" s="12">
        <f t="shared" si="384"/>
        <v>0</v>
      </c>
      <c r="CQ3517" s="3" t="str">
        <f>CONCATENATE(baseURL!$A$1,baseURL!$B$1,baseURL!$C$1,".",C3517,".",L3517,".pkl&amp;seq=",BC3517)</f>
        <v>http://proteomics.broadinstitute.org/millscripts/viewfeed.pl?side=xl&amp;cycle=1&amp;fixedMods=iaaC&amp;file=msdataSM/iPRG2012_nd/cpick_in/iPRG2012_nd.2168.3.3.pkl&amp;seq=RLNELTLLVQKR</v>
      </c>
    </row>
    <row r="3518" spans="1:95" x14ac:dyDescent="0.2">
      <c r="A3518" s="3">
        <v>3412</v>
      </c>
      <c r="B3518" s="2" t="s">
        <v>8746</v>
      </c>
      <c r="C3518" s="2" t="s">
        <v>8747</v>
      </c>
      <c r="D3518" s="3">
        <v>9308</v>
      </c>
      <c r="E3518" s="3">
        <v>9299</v>
      </c>
      <c r="F3518" s="3">
        <v>45533</v>
      </c>
      <c r="G3518" s="3">
        <v>11466</v>
      </c>
      <c r="H3518" s="3">
        <v>35.166800000000002</v>
      </c>
      <c r="I3518" s="30">
        <v>499.9597</v>
      </c>
      <c r="J3518" s="30">
        <v>499.9597503</v>
      </c>
      <c r="K3518" s="30">
        <v>-5.0000000000000002E-5</v>
      </c>
      <c r="L3518" s="3">
        <v>0</v>
      </c>
      <c r="M3518" s="3">
        <v>3</v>
      </c>
      <c r="N3518" s="10">
        <f t="shared" si="378"/>
        <v>1</v>
      </c>
      <c r="O3518" s="35">
        <v>3</v>
      </c>
      <c r="P3518" s="17"/>
      <c r="Q3518" s="40">
        <v>1497.8635200000001</v>
      </c>
      <c r="R3518" s="40">
        <v>499.95936</v>
      </c>
      <c r="S3518" s="18">
        <f t="shared" si="379"/>
        <v>0.68005527488120998</v>
      </c>
      <c r="T3518" s="18">
        <f t="shared" si="380"/>
        <v>0.78066345230999179</v>
      </c>
      <c r="U3518" s="18">
        <f t="shared" si="381"/>
        <v>0.28002276022514005</v>
      </c>
      <c r="V3518" s="30">
        <v>499.95949999999999</v>
      </c>
      <c r="W3518" s="3" t="s">
        <v>47</v>
      </c>
      <c r="X3518" s="3" t="s">
        <v>47</v>
      </c>
      <c r="Y3518" s="3" t="s">
        <v>47</v>
      </c>
      <c r="Z3518" s="3" t="s">
        <v>47</v>
      </c>
      <c r="AA3518" s="3" t="s">
        <v>47</v>
      </c>
      <c r="AB3518" s="12" t="s">
        <v>47</v>
      </c>
      <c r="AC3518" s="3" t="s">
        <v>47</v>
      </c>
      <c r="AE3518" s="3" t="s">
        <v>47</v>
      </c>
      <c r="AF3518" s="3" t="s">
        <v>47</v>
      </c>
      <c r="AG3518" s="3" t="s">
        <v>47</v>
      </c>
      <c r="AH3518" s="3" t="s">
        <v>47</v>
      </c>
      <c r="AI3518" s="3" t="s">
        <v>47</v>
      </c>
      <c r="AK3518" s="3" t="s">
        <v>47</v>
      </c>
      <c r="AL3518" s="3" t="s">
        <v>47</v>
      </c>
      <c r="AM3518" s="3" t="s">
        <v>47</v>
      </c>
      <c r="AN3518" s="3" t="s">
        <v>47</v>
      </c>
      <c r="AU3518" s="3">
        <v>0</v>
      </c>
      <c r="AV3518" s="3">
        <v>16</v>
      </c>
      <c r="AW3518" s="3">
        <v>1</v>
      </c>
      <c r="AX3518" s="3">
        <v>16</v>
      </c>
      <c r="AY3518" s="3">
        <v>100</v>
      </c>
      <c r="AZ3518" s="6" t="str">
        <f t="shared" si="382"/>
        <v>2168.4</v>
      </c>
      <c r="BC3518" s="12" t="s">
        <v>8748</v>
      </c>
      <c r="BJ3518" s="12">
        <f t="shared" si="383"/>
        <v>0</v>
      </c>
      <c r="BK3518" s="12">
        <f t="shared" si="384"/>
        <v>0</v>
      </c>
      <c r="CQ3518" s="3" t="str">
        <f>CONCATENATE(baseURL!$A$1,baseURL!$B$1,baseURL!$C$1,".",C3518,".",L3518,".pkl&amp;seq=",BC3518)</f>
        <v>http://proteomics.broadinstitute.org/millscripts/viewfeed.pl?side=xl&amp;cycle=1&amp;fixedMods=iaaC&amp;file=msdataSM/iPRG2012_nd/cpick_in/iPRG2012_nd.2168.4.0.pkl&amp;seq=LKVPALNVNDSVTK</v>
      </c>
    </row>
    <row r="3519" spans="1:95" x14ac:dyDescent="0.2">
      <c r="A3519" s="3">
        <v>2465</v>
      </c>
      <c r="B3519" s="2" t="s">
        <v>8749</v>
      </c>
      <c r="C3519" s="2" t="s">
        <v>8739</v>
      </c>
      <c r="D3519" s="3">
        <v>9309</v>
      </c>
      <c r="E3519" s="3">
        <v>9300</v>
      </c>
      <c r="F3519" s="3">
        <v>45534</v>
      </c>
      <c r="G3519" s="3">
        <v>11467</v>
      </c>
      <c r="H3519" s="3">
        <v>35.1693</v>
      </c>
      <c r="I3519" s="30">
        <v>589.32664</v>
      </c>
      <c r="J3519" s="30">
        <v>589.64026760000002</v>
      </c>
      <c r="K3519" s="30">
        <v>-0.31363000000000002</v>
      </c>
      <c r="L3519" s="3">
        <v>0</v>
      </c>
      <c r="M3519" s="3">
        <v>3</v>
      </c>
      <c r="N3519" s="10">
        <f t="shared" si="378"/>
        <v>1</v>
      </c>
      <c r="O3519" s="35">
        <v>3</v>
      </c>
      <c r="P3519" s="17"/>
      <c r="Q3519" s="40">
        <v>1766.9071799999999</v>
      </c>
      <c r="R3519" s="40">
        <v>589.64058</v>
      </c>
      <c r="S3519" s="18">
        <f t="shared" si="379"/>
        <v>-532.42604164048942</v>
      </c>
      <c r="T3519" s="18">
        <f t="shared" si="380"/>
        <v>-0.52981428107328754</v>
      </c>
      <c r="U3519" s="18">
        <f t="shared" si="381"/>
        <v>-0.64446039305857639</v>
      </c>
      <c r="V3519" s="30">
        <v>589.64020000000005</v>
      </c>
      <c r="W3519" s="3" t="s">
        <v>47</v>
      </c>
      <c r="Z3519" s="3" t="s">
        <v>47</v>
      </c>
      <c r="AA3519" s="3" t="s">
        <v>47</v>
      </c>
      <c r="AB3519" s="12" t="s">
        <v>47</v>
      </c>
      <c r="AC3519" s="3" t="s">
        <v>47</v>
      </c>
      <c r="AD3519" s="3" t="s">
        <v>47</v>
      </c>
      <c r="AE3519" s="3" t="s">
        <v>47</v>
      </c>
      <c r="AF3519" s="3" t="s">
        <v>47</v>
      </c>
      <c r="AH3519" s="3" t="s">
        <v>47</v>
      </c>
      <c r="AI3519" s="3" t="s">
        <v>47</v>
      </c>
      <c r="AK3519" s="3" t="s">
        <v>47</v>
      </c>
      <c r="AL3519" s="3" t="s">
        <v>47</v>
      </c>
      <c r="AN3519" s="3" t="s">
        <v>47</v>
      </c>
      <c r="AU3519" s="3">
        <v>0</v>
      </c>
      <c r="AV3519" s="3">
        <v>13</v>
      </c>
      <c r="AW3519" s="3">
        <v>1</v>
      </c>
      <c r="AX3519" s="3">
        <v>13</v>
      </c>
      <c r="AY3519" s="3">
        <v>100</v>
      </c>
      <c r="AZ3519" s="6" t="str">
        <f t="shared" si="382"/>
        <v>2168.5</v>
      </c>
      <c r="BC3519" s="12" t="s">
        <v>8750</v>
      </c>
      <c r="BJ3519" s="12">
        <f t="shared" si="383"/>
        <v>0</v>
      </c>
      <c r="BK3519" s="12">
        <f t="shared" si="384"/>
        <v>0</v>
      </c>
      <c r="CQ3519" s="3" t="str">
        <f>CONCATENATE(baseURL!$A$1,baseURL!$B$1,baseURL!$C$1,".",C3519,".",L3519,".pkl&amp;seq=",BC3519)</f>
        <v>http://proteomics.broadinstitute.org/millscripts/viewfeed.pl?side=xl&amp;cycle=1&amp;fixedMods=iaaC&amp;file=msdataSM/iPRG2012_nd/cpick_in/iPRG2012_nd.2168.5.0.pkl&amp;seq=LVPLTDADSNYGAFKR</v>
      </c>
    </row>
    <row r="3520" spans="1:95" x14ac:dyDescent="0.2">
      <c r="A3520" s="3">
        <v>4363</v>
      </c>
      <c r="B3520" s="2" t="s">
        <v>8751</v>
      </c>
      <c r="C3520" s="2" t="s">
        <v>8752</v>
      </c>
      <c r="D3520" s="3">
        <v>9312</v>
      </c>
      <c r="E3520" s="3">
        <v>9303</v>
      </c>
      <c r="F3520" s="3">
        <v>45551</v>
      </c>
      <c r="G3520" s="3">
        <v>11471</v>
      </c>
      <c r="H3520" s="3">
        <v>35.183900000000001</v>
      </c>
      <c r="I3520" s="30">
        <v>436.23217</v>
      </c>
      <c r="J3520" s="30">
        <v>436.23186449999997</v>
      </c>
      <c r="K3520" s="30">
        <v>3.1E-4</v>
      </c>
      <c r="L3520" s="3">
        <v>2</v>
      </c>
      <c r="M3520" s="3">
        <v>2</v>
      </c>
      <c r="N3520" s="10">
        <f t="shared" si="378"/>
        <v>1</v>
      </c>
      <c r="O3520" s="35">
        <v>2</v>
      </c>
      <c r="P3520" s="17"/>
      <c r="Q3520" s="40">
        <v>871.45600000000002</v>
      </c>
      <c r="R3520" s="40">
        <v>436.23164000000003</v>
      </c>
      <c r="S3520" s="18">
        <f t="shared" si="379"/>
        <v>1.2149508457691818</v>
      </c>
      <c r="T3520" s="18">
        <f t="shared" si="380"/>
        <v>0.51463483929038878</v>
      </c>
      <c r="U3520" s="18">
        <f t="shared" si="381"/>
        <v>-9.1694403488698215E-2</v>
      </c>
      <c r="V3520" s="30">
        <v>436.23160000000001</v>
      </c>
      <c r="W3520" s="3" t="s">
        <v>47</v>
      </c>
      <c r="X3520" s="3" t="s">
        <v>47</v>
      </c>
      <c r="Y3520" s="3" t="s">
        <v>47</v>
      </c>
      <c r="Z3520" s="3" t="s">
        <v>47</v>
      </c>
      <c r="AA3520" s="3" t="s">
        <v>47</v>
      </c>
      <c r="AB3520" s="12" t="s">
        <v>47</v>
      </c>
      <c r="AC3520" s="3" t="s">
        <v>47</v>
      </c>
      <c r="AD3520" s="3" t="s">
        <v>47</v>
      </c>
      <c r="AF3520" s="3" t="s">
        <v>47</v>
      </c>
      <c r="AG3520" s="3" t="s">
        <v>47</v>
      </c>
      <c r="AH3520" s="3" t="s">
        <v>47</v>
      </c>
      <c r="AI3520" s="3" t="s">
        <v>47</v>
      </c>
      <c r="AK3520" s="3" t="s">
        <v>47</v>
      </c>
      <c r="AL3520" s="3" t="s">
        <v>47</v>
      </c>
      <c r="AM3520" s="3" t="s">
        <v>47</v>
      </c>
      <c r="AN3520" s="3" t="s">
        <v>47</v>
      </c>
      <c r="AU3520" s="3">
        <v>0</v>
      </c>
      <c r="AV3520" s="3">
        <v>16</v>
      </c>
      <c r="AW3520" s="3">
        <v>1</v>
      </c>
      <c r="AX3520" s="3">
        <v>16</v>
      </c>
      <c r="AY3520" s="3">
        <v>100</v>
      </c>
      <c r="AZ3520" s="6" t="str">
        <f t="shared" si="382"/>
        <v>2169.1</v>
      </c>
      <c r="BC3520" s="12" t="s">
        <v>8656</v>
      </c>
      <c r="BJ3520" s="12">
        <f t="shared" si="383"/>
        <v>0</v>
      </c>
      <c r="BK3520" s="12">
        <f t="shared" si="384"/>
        <v>0</v>
      </c>
      <c r="CQ3520" s="3" t="str">
        <f>CONCATENATE(baseURL!$A$1,baseURL!$B$1,baseURL!$C$1,".",C3520,".",L3520,".pkl&amp;seq=",BC3520)</f>
        <v>http://proteomics.broadinstitute.org/millscripts/viewfeed.pl?side=xl&amp;cycle=1&amp;fixedMods=iaaC&amp;file=msdataSM/iPRG2012_nd/cpick_in/iPRG2012_nd.2169.1.2.pkl&amp;seq=SYFLDVK</v>
      </c>
    </row>
    <row r="3521" spans="1:95" x14ac:dyDescent="0.2">
      <c r="A3521" s="3">
        <v>1362</v>
      </c>
      <c r="B3521" s="2" t="s">
        <v>8753</v>
      </c>
      <c r="C3521" s="2" t="s">
        <v>8754</v>
      </c>
      <c r="D3521" s="3">
        <v>9314</v>
      </c>
      <c r="E3521" s="3">
        <v>9305</v>
      </c>
      <c r="F3521" s="3">
        <v>45553</v>
      </c>
      <c r="G3521" s="3">
        <v>11473</v>
      </c>
      <c r="H3521" s="3">
        <v>35.188899999999997</v>
      </c>
      <c r="I3521" s="30">
        <v>546.32131000000004</v>
      </c>
      <c r="J3521" s="30">
        <v>546.32294720000004</v>
      </c>
      <c r="K3521" s="30">
        <v>-1.64E-3</v>
      </c>
      <c r="L3521" s="3">
        <v>0</v>
      </c>
      <c r="M3521" s="3">
        <v>2</v>
      </c>
      <c r="N3521" s="10">
        <f t="shared" si="378"/>
        <v>1</v>
      </c>
      <c r="O3521" s="35">
        <v>2</v>
      </c>
      <c r="P3521" s="17"/>
      <c r="Q3521" s="40">
        <v>1091.65716</v>
      </c>
      <c r="R3521" s="40">
        <v>546.33222000000001</v>
      </c>
      <c r="S3521" s="18">
        <f t="shared" si="379"/>
        <v>-19.969534288069468</v>
      </c>
      <c r="T3521" s="18">
        <f t="shared" si="380"/>
        <v>-16.97282287316396</v>
      </c>
      <c r="U3521" s="18">
        <f t="shared" si="381"/>
        <v>-17.059217192063901</v>
      </c>
      <c r="V3521" s="30">
        <v>546.3229</v>
      </c>
      <c r="W3521" s="3" t="s">
        <v>52</v>
      </c>
      <c r="X3521" s="3" t="s">
        <v>47</v>
      </c>
      <c r="Z3521" s="3" t="s">
        <v>48</v>
      </c>
      <c r="AA3521" s="3" t="s">
        <v>47</v>
      </c>
      <c r="AB3521" s="12" t="s">
        <v>52</v>
      </c>
      <c r="AD3521" s="3" t="s">
        <v>52</v>
      </c>
      <c r="AF3521" s="3" t="s">
        <v>65</v>
      </c>
      <c r="AG3521" s="3" t="s">
        <v>52</v>
      </c>
      <c r="AK3521" s="3" t="s">
        <v>48</v>
      </c>
      <c r="AL3521" s="3" t="s">
        <v>52</v>
      </c>
      <c r="AM3521" s="3" t="s">
        <v>47</v>
      </c>
      <c r="AP3521" s="3" t="s">
        <v>52</v>
      </c>
      <c r="AU3521" s="3">
        <v>1</v>
      </c>
      <c r="AV3521" s="3">
        <v>3</v>
      </c>
      <c r="AW3521" s="3">
        <v>1</v>
      </c>
      <c r="AX3521" s="3">
        <v>3</v>
      </c>
      <c r="AY3521" s="3">
        <v>100</v>
      </c>
      <c r="AZ3521" s="6" t="str">
        <f t="shared" si="382"/>
        <v>2169.3</v>
      </c>
      <c r="BC3521" s="12" t="s">
        <v>8755</v>
      </c>
      <c r="BJ3521" s="12">
        <f t="shared" si="383"/>
        <v>0</v>
      </c>
      <c r="BK3521" s="12">
        <f t="shared" si="384"/>
        <v>0</v>
      </c>
      <c r="CB3521" s="3" t="s">
        <v>8756</v>
      </c>
      <c r="CQ3521" s="3" t="str">
        <f>CONCATENATE(baseURL!$A$1,baseURL!$B$1,baseURL!$C$1,".",C3521,".",L3521,".pkl&amp;seq=",BC3521)</f>
        <v>http://proteomics.broadinstitute.org/millscripts/viewfeed.pl?side=xl&amp;cycle=1&amp;fixedMods=iaaC&amp;file=msdataSM/iPRG2012_nd/cpick_in/iPRG2012_nd.2169.3.0.pkl&amp;seq=LSFQLSKLR</v>
      </c>
    </row>
    <row r="3522" spans="1:95" x14ac:dyDescent="0.2">
      <c r="A3522" s="3">
        <v>2840</v>
      </c>
      <c r="B3522" s="2" t="s">
        <v>8758</v>
      </c>
      <c r="C3522" s="2" t="s">
        <v>8749</v>
      </c>
      <c r="D3522" s="3">
        <v>9317</v>
      </c>
      <c r="E3522" s="3">
        <v>9308</v>
      </c>
      <c r="F3522" s="3">
        <v>45556</v>
      </c>
      <c r="G3522" s="3">
        <v>11476</v>
      </c>
      <c r="H3522" s="3">
        <v>35.198099999999997</v>
      </c>
      <c r="I3522" s="30">
        <v>634.33114</v>
      </c>
      <c r="J3522" s="30">
        <v>634.33617760000004</v>
      </c>
      <c r="K3522" s="30">
        <v>-5.0400000000000002E-3</v>
      </c>
      <c r="L3522" s="3">
        <v>2</v>
      </c>
      <c r="M3522" s="3">
        <v>4</v>
      </c>
      <c r="N3522" s="10">
        <f t="shared" ref="N3522:N3585" si="385">IF(AND(M3522&gt;0,L3522&gt;0), IF(M3522=L3522,1,-1), 1)</f>
        <v>-1</v>
      </c>
      <c r="O3522" s="35">
        <v>4</v>
      </c>
      <c r="P3522" s="17"/>
      <c r="Q3522" s="40">
        <v>2534.3209099999999</v>
      </c>
      <c r="R3522" s="40">
        <v>634.33568000000002</v>
      </c>
      <c r="S3522" s="18">
        <f t="shared" ref="S3522:S3585" si="386">1000000*(I3522-R3522)/R3522</f>
        <v>-7.1570938592323428</v>
      </c>
      <c r="T3522" s="18">
        <f t="shared" ref="T3522:T3585" si="387">1000000*(J3522-R3522)/R3522</f>
        <v>0.78444271023344192</v>
      </c>
      <c r="U3522" s="18">
        <f t="shared" ref="U3522:U3585" si="388">1000000*(V3522-R3522)/R3522</f>
        <v>0.81975524368687791</v>
      </c>
      <c r="V3522" s="30">
        <v>634.33619999999996</v>
      </c>
      <c r="W3522" s="3" t="s">
        <v>47</v>
      </c>
      <c r="Z3522" s="3" t="s">
        <v>47</v>
      </c>
      <c r="AA3522" s="3" t="s">
        <v>47</v>
      </c>
      <c r="AB3522" s="12" t="s">
        <v>47</v>
      </c>
      <c r="AC3522" s="3" t="s">
        <v>47</v>
      </c>
      <c r="AE3522" s="3" t="s">
        <v>47</v>
      </c>
      <c r="AF3522" s="3" t="s">
        <v>47</v>
      </c>
      <c r="AI3522" s="3" t="s">
        <v>48</v>
      </c>
      <c r="AK3522" s="3" t="s">
        <v>52</v>
      </c>
      <c r="AL3522" s="3" t="s">
        <v>48</v>
      </c>
      <c r="AU3522" s="3">
        <v>0</v>
      </c>
      <c r="AV3522" s="3">
        <v>7</v>
      </c>
      <c r="AW3522" s="3">
        <v>1</v>
      </c>
      <c r="AX3522" s="3">
        <v>7</v>
      </c>
      <c r="AY3522" s="3">
        <v>100</v>
      </c>
      <c r="AZ3522" s="6" t="str">
        <f t="shared" ref="AZ3522:AZ3585" si="389">HYPERLINK(CQ3522,C3522)</f>
        <v>2169.6</v>
      </c>
      <c r="BC3522" s="12" t="s">
        <v>8759</v>
      </c>
      <c r="BJ3522" s="12">
        <f t="shared" ref="BJ3522:BJ3585" si="390">LEN(BC3522)-LEN(SUBSTITUTE(BC3522,"C",""))</f>
        <v>0</v>
      </c>
      <c r="BK3522" s="12">
        <f t="shared" ref="BK3522:BK3585" si="391">LEN(BC3522)-LEN(SUBSTITUTE(BC3522,"c",""))</f>
        <v>0</v>
      </c>
      <c r="CQ3522" s="3" t="str">
        <f>CONCATENATE(baseURL!$A$1,baseURL!$B$1,baseURL!$C$1,".",C3522,".",L3522,".pkl&amp;seq=",BC3522)</f>
        <v>http://proteomics.broadinstitute.org/millscripts/viewfeed.pl?side=xl&amp;cycle=1&amp;fixedMods=iaaC&amp;file=msdataSM/iPRG2012_nd/cpick_in/iPRG2012_nd.2169.6.2.pkl&amp;seq=SGLAVKNGLQTGAGVVDRDYTGEVK</v>
      </c>
    </row>
    <row r="3523" spans="1:95" x14ac:dyDescent="0.2">
      <c r="A3523" s="3">
        <v>1625</v>
      </c>
      <c r="B3523" s="2" t="s">
        <v>8760</v>
      </c>
      <c r="C3523" s="2" t="s">
        <v>8751</v>
      </c>
      <c r="D3523" s="3">
        <v>9319</v>
      </c>
      <c r="E3523" s="3">
        <v>9310</v>
      </c>
      <c r="F3523" s="3">
        <v>45573</v>
      </c>
      <c r="G3523" s="3">
        <v>11479</v>
      </c>
      <c r="H3523" s="3">
        <v>35.2102</v>
      </c>
      <c r="I3523" s="30">
        <v>537.31129999999996</v>
      </c>
      <c r="J3523" s="30">
        <v>537.80580970000005</v>
      </c>
      <c r="K3523" s="30">
        <v>-0.49451000000000001</v>
      </c>
      <c r="L3523" s="3">
        <v>2</v>
      </c>
      <c r="M3523" s="3">
        <v>2</v>
      </c>
      <c r="N3523" s="10">
        <f t="shared" si="385"/>
        <v>1</v>
      </c>
      <c r="O3523" s="35">
        <v>2</v>
      </c>
      <c r="P3523" s="17"/>
      <c r="Q3523" s="40">
        <v>1073.6102100000001</v>
      </c>
      <c r="R3523" s="40">
        <v>537.30873999999994</v>
      </c>
      <c r="S3523" s="18">
        <f t="shared" si="386"/>
        <v>4.7644860569674918</v>
      </c>
      <c r="T3523" s="18">
        <f t="shared" si="387"/>
        <v>925.11002147501085</v>
      </c>
      <c r="U3523" s="18">
        <f t="shared" si="388"/>
        <v>925.0919685394158</v>
      </c>
      <c r="V3523" s="30">
        <v>537.80579999999998</v>
      </c>
      <c r="X3523" s="3" t="s">
        <v>47</v>
      </c>
      <c r="Y3523" s="3" t="s">
        <v>47</v>
      </c>
      <c r="Z3523" s="3" t="s">
        <v>47</v>
      </c>
      <c r="AA3523" s="3" t="s">
        <v>47</v>
      </c>
      <c r="AB3523" s="12" t="s">
        <v>47</v>
      </c>
      <c r="AC3523" s="3" t="s">
        <v>47</v>
      </c>
      <c r="AD3523" s="3" t="s">
        <v>47</v>
      </c>
      <c r="AF3523" s="3" t="s">
        <v>47</v>
      </c>
      <c r="AG3523" s="3" t="s">
        <v>47</v>
      </c>
      <c r="AK3523" s="3" t="s">
        <v>48</v>
      </c>
      <c r="AM3523" s="3" t="s">
        <v>47</v>
      </c>
      <c r="AU3523" s="3">
        <v>0</v>
      </c>
      <c r="AV3523" s="3">
        <v>10</v>
      </c>
      <c r="AW3523" s="3">
        <v>2</v>
      </c>
      <c r="AX3523" s="3">
        <v>6</v>
      </c>
      <c r="AY3523" s="3">
        <v>60</v>
      </c>
      <c r="AZ3523" s="6" t="str">
        <f t="shared" si="389"/>
        <v>2170.2</v>
      </c>
      <c r="BC3523" s="12" t="s">
        <v>8761</v>
      </c>
      <c r="BJ3523" s="12">
        <f t="shared" si="390"/>
        <v>0</v>
      </c>
      <c r="BK3523" s="12">
        <f t="shared" si="391"/>
        <v>0</v>
      </c>
      <c r="BO3523" s="3" t="s">
        <v>54</v>
      </c>
      <c r="BR3523" s="3" t="s">
        <v>54</v>
      </c>
      <c r="BT3523" s="3" t="s">
        <v>8762</v>
      </c>
      <c r="BU3523" s="3" t="s">
        <v>8762</v>
      </c>
      <c r="BV3523" s="3" t="s">
        <v>8762</v>
      </c>
      <c r="CI3523" s="3" t="s">
        <v>8762</v>
      </c>
      <c r="CQ3523" s="3" t="str">
        <f>CONCATENATE(baseURL!$A$1,baseURL!$B$1,baseURL!$C$1,".",C3523,".",L3523,".pkl&amp;seq=",BC3523,"&amp;varMods=Deamidated-Q")</f>
        <v>http://proteomics.broadinstitute.org/millscripts/viewfeed.pl?side=xl&amp;cycle=1&amp;fixedMods=iaaC&amp;file=msdataSM/iPRG2012_nd/cpick_in/iPRG2012_nd.2170.2.2.pkl&amp;seq=VQSAVLGFPR&amp;varMods=Deamidated-Q</v>
      </c>
    </row>
    <row r="3524" spans="1:95" x14ac:dyDescent="0.2">
      <c r="A3524" s="3">
        <v>3392</v>
      </c>
      <c r="B3524" s="2" t="s">
        <v>8763</v>
      </c>
      <c r="C3524" s="2" t="s">
        <v>8753</v>
      </c>
      <c r="D3524" s="3">
        <v>9321</v>
      </c>
      <c r="E3524" s="3">
        <v>9312</v>
      </c>
      <c r="F3524" s="3">
        <v>45575</v>
      </c>
      <c r="G3524" s="3">
        <v>11481</v>
      </c>
      <c r="H3524" s="3">
        <v>35.215200000000003</v>
      </c>
      <c r="I3524" s="30">
        <v>561.27728000000002</v>
      </c>
      <c r="J3524" s="30">
        <v>561.27452140000003</v>
      </c>
      <c r="K3524" s="30">
        <v>2.7599999999999999E-3</v>
      </c>
      <c r="L3524" s="3">
        <v>2</v>
      </c>
      <c r="M3524" s="3">
        <v>2</v>
      </c>
      <c r="N3524" s="10">
        <f t="shared" si="385"/>
        <v>1</v>
      </c>
      <c r="O3524" s="35">
        <v>2</v>
      </c>
      <c r="P3524" s="17"/>
      <c r="Q3524" s="40">
        <v>1121.54081</v>
      </c>
      <c r="R3524" s="40">
        <v>561.27404000000001</v>
      </c>
      <c r="S3524" s="18">
        <f t="shared" si="386"/>
        <v>5.7725812510502692</v>
      </c>
      <c r="T3524" s="18">
        <f t="shared" si="387"/>
        <v>0.85769154763045818</v>
      </c>
      <c r="U3524" s="18">
        <f t="shared" si="388"/>
        <v>1.1758961808370163</v>
      </c>
      <c r="V3524" s="30">
        <v>561.27470000000005</v>
      </c>
      <c r="W3524" s="3" t="s">
        <v>47</v>
      </c>
      <c r="X3524" s="3" t="s">
        <v>47</v>
      </c>
      <c r="Y3524" s="3" t="s">
        <v>47</v>
      </c>
      <c r="Z3524" s="3" t="s">
        <v>47</v>
      </c>
      <c r="AA3524" s="3" t="s">
        <v>47</v>
      </c>
      <c r="AB3524" s="12" t="s">
        <v>47</v>
      </c>
      <c r="AC3524" s="3" t="s">
        <v>47</v>
      </c>
      <c r="AE3524" s="3" t="s">
        <v>48</v>
      </c>
      <c r="AF3524" s="3" t="s">
        <v>47</v>
      </c>
      <c r="AG3524" s="3" t="s">
        <v>47</v>
      </c>
      <c r="AH3524" s="3" t="s">
        <v>47</v>
      </c>
      <c r="AI3524" s="3" t="s">
        <v>47</v>
      </c>
      <c r="AL3524" s="3" t="s">
        <v>48</v>
      </c>
      <c r="AM3524" s="3" t="s">
        <v>47</v>
      </c>
      <c r="AN3524" s="3" t="s">
        <v>48</v>
      </c>
      <c r="AU3524" s="3">
        <v>0</v>
      </c>
      <c r="AV3524" s="3">
        <v>12</v>
      </c>
      <c r="AW3524" s="3">
        <v>1</v>
      </c>
      <c r="AX3524" s="3">
        <v>12</v>
      </c>
      <c r="AY3524" s="3">
        <v>100</v>
      </c>
      <c r="AZ3524" s="6" t="str">
        <f t="shared" si="389"/>
        <v>2170.4</v>
      </c>
      <c r="BC3524" s="12" t="s">
        <v>8663</v>
      </c>
      <c r="BJ3524" s="12">
        <f t="shared" si="390"/>
        <v>0</v>
      </c>
      <c r="BK3524" s="12">
        <f t="shared" si="391"/>
        <v>0</v>
      </c>
      <c r="CQ3524" s="3" t="str">
        <f>CONCATENATE(baseURL!$A$1,baseURL!$B$1,baseURL!$C$1,".",C3524,".",L3524,".pkl&amp;seq=",BC3524)</f>
        <v>http://proteomics.broadinstitute.org/millscripts/viewfeed.pl?side=xl&amp;cycle=1&amp;fixedMods=iaaC&amp;file=msdataSM/iPRG2012_nd/cpick_in/iPRG2012_nd.2170.4.2.pkl&amp;seq=STMAWGLEAR</v>
      </c>
    </row>
    <row r="3525" spans="1:95" x14ac:dyDescent="0.2">
      <c r="A3525" s="3">
        <v>5210</v>
      </c>
      <c r="B3525" s="2" t="s">
        <v>8764</v>
      </c>
      <c r="C3525" s="2" t="s">
        <v>8765</v>
      </c>
      <c r="D3525" s="3">
        <v>9325</v>
      </c>
      <c r="E3525" s="3">
        <v>9316</v>
      </c>
      <c r="F3525" s="3">
        <v>45594</v>
      </c>
      <c r="G3525" s="3">
        <v>11486</v>
      </c>
      <c r="H3525" s="3">
        <v>35.232399999999998</v>
      </c>
      <c r="I3525" s="30">
        <v>459.26515999999998</v>
      </c>
      <c r="J3525" s="30">
        <v>459.26412019999998</v>
      </c>
      <c r="K3525" s="30">
        <v>1.0399999999999999E-3</v>
      </c>
      <c r="L3525" s="3">
        <v>2</v>
      </c>
      <c r="M3525" s="3">
        <v>2</v>
      </c>
      <c r="N3525" s="10">
        <f t="shared" si="385"/>
        <v>1</v>
      </c>
      <c r="O3525" s="35">
        <v>2</v>
      </c>
      <c r="P3525" s="17"/>
      <c r="Q3525" s="40">
        <v>917.52032999999994</v>
      </c>
      <c r="R3525" s="40">
        <v>459.2638</v>
      </c>
      <c r="S3525" s="18">
        <f t="shared" si="386"/>
        <v>2.9612610442559051</v>
      </c>
      <c r="T3525" s="18">
        <f t="shared" si="387"/>
        <v>0.69720278405572544</v>
      </c>
      <c r="U3525" s="18">
        <f t="shared" si="388"/>
        <v>-0.43547956535359267</v>
      </c>
      <c r="V3525" s="30">
        <v>459.2636</v>
      </c>
      <c r="W3525" s="3" t="s">
        <v>47</v>
      </c>
      <c r="X3525" s="3" t="s">
        <v>47</v>
      </c>
      <c r="Y3525" s="3" t="s">
        <v>47</v>
      </c>
      <c r="Z3525" s="3" t="s">
        <v>47</v>
      </c>
      <c r="AA3525" s="3" t="s">
        <v>47</v>
      </c>
      <c r="AB3525" s="12" t="s">
        <v>47</v>
      </c>
      <c r="AC3525" s="3" t="s">
        <v>47</v>
      </c>
      <c r="AD3525" s="3" t="s">
        <v>47</v>
      </c>
      <c r="AE3525" s="3" t="s">
        <v>47</v>
      </c>
      <c r="AF3525" s="3" t="s">
        <v>47</v>
      </c>
      <c r="AG3525" s="3" t="s">
        <v>47</v>
      </c>
      <c r="AH3525" s="3" t="s">
        <v>47</v>
      </c>
      <c r="AI3525" s="3" t="s">
        <v>47</v>
      </c>
      <c r="AJ3525" s="3" t="s">
        <v>47</v>
      </c>
      <c r="AK3525" s="3" t="s">
        <v>47</v>
      </c>
      <c r="AL3525" s="3" t="s">
        <v>47</v>
      </c>
      <c r="AM3525" s="3" t="s">
        <v>47</v>
      </c>
      <c r="AN3525" s="3" t="s">
        <v>47</v>
      </c>
      <c r="AU3525" s="3">
        <v>0</v>
      </c>
      <c r="AV3525" s="3">
        <v>18</v>
      </c>
      <c r="AW3525" s="3">
        <v>1</v>
      </c>
      <c r="AX3525" s="3">
        <v>18</v>
      </c>
      <c r="AY3525" s="3">
        <v>100</v>
      </c>
      <c r="AZ3525" s="6" t="str">
        <f t="shared" si="389"/>
        <v>2171.2</v>
      </c>
      <c r="BC3525" s="12" t="s">
        <v>8766</v>
      </c>
      <c r="BJ3525" s="12">
        <f t="shared" si="390"/>
        <v>0</v>
      </c>
      <c r="BK3525" s="12">
        <f t="shared" si="391"/>
        <v>0</v>
      </c>
      <c r="CQ3525" s="3" t="str">
        <f>CONCATENATE(baseURL!$A$1,baseURL!$B$1,baseURL!$C$1,".",C3525,".",L3525,".pkl&amp;seq=",BC3525)</f>
        <v>http://proteomics.broadinstitute.org/millscripts/viewfeed.pl?side=xl&amp;cycle=1&amp;fixedMods=iaaC&amp;file=msdataSM/iPRG2012_nd/cpick_in/iPRG2012_nd.2171.2.2.pkl&amp;seq=AGLTFPVGR</v>
      </c>
    </row>
    <row r="3526" spans="1:95" x14ac:dyDescent="0.2">
      <c r="A3526" s="3">
        <v>3177</v>
      </c>
      <c r="B3526" s="2" t="s">
        <v>8767</v>
      </c>
      <c r="C3526" s="2" t="s">
        <v>8760</v>
      </c>
      <c r="D3526" s="3">
        <v>9326</v>
      </c>
      <c r="E3526" s="3">
        <v>9317</v>
      </c>
      <c r="F3526" s="3">
        <v>45595</v>
      </c>
      <c r="G3526" s="3">
        <v>11487</v>
      </c>
      <c r="H3526" s="3">
        <v>35.234099999999998</v>
      </c>
      <c r="I3526" s="30">
        <v>473.29345000000001</v>
      </c>
      <c r="J3526" s="30">
        <v>473.27206289999998</v>
      </c>
      <c r="K3526" s="30">
        <v>2.1389999999999999E-2</v>
      </c>
      <c r="L3526" s="3">
        <v>0</v>
      </c>
      <c r="M3526" s="3">
        <v>3</v>
      </c>
      <c r="N3526" s="10">
        <f t="shared" si="385"/>
        <v>1</v>
      </c>
      <c r="O3526" s="35">
        <v>3</v>
      </c>
      <c r="P3526" s="17"/>
      <c r="Q3526" s="40">
        <v>1417.80494</v>
      </c>
      <c r="R3526" s="40">
        <v>473.27316000000002</v>
      </c>
      <c r="S3526" s="18">
        <f t="shared" si="386"/>
        <v>42.871647316717883</v>
      </c>
      <c r="T3526" s="18">
        <f t="shared" si="387"/>
        <v>-2.3181115955068181</v>
      </c>
      <c r="U3526" s="18">
        <f t="shared" si="388"/>
        <v>-2.6623102818719686</v>
      </c>
      <c r="V3526" s="30">
        <v>473.27190000000002</v>
      </c>
      <c r="W3526" s="3" t="s">
        <v>47</v>
      </c>
      <c r="X3526" s="3" t="s">
        <v>47</v>
      </c>
      <c r="Y3526" s="3" t="s">
        <v>47</v>
      </c>
      <c r="Z3526" s="3" t="s">
        <v>47</v>
      </c>
      <c r="AA3526" s="3" t="s">
        <v>47</v>
      </c>
      <c r="AB3526" s="12" t="s">
        <v>52</v>
      </c>
      <c r="AC3526" s="3" t="s">
        <v>47</v>
      </c>
      <c r="AD3526" s="3" t="s">
        <v>48</v>
      </c>
      <c r="AE3526" s="3" t="s">
        <v>47</v>
      </c>
      <c r="AF3526" s="3" t="s">
        <v>48</v>
      </c>
      <c r="AG3526" s="3" t="s">
        <v>52</v>
      </c>
      <c r="AH3526" s="3" t="s">
        <v>47</v>
      </c>
      <c r="AK3526" s="3" t="s">
        <v>52</v>
      </c>
      <c r="AL3526" s="3" t="s">
        <v>52</v>
      </c>
      <c r="AM3526" s="3" t="s">
        <v>48</v>
      </c>
      <c r="AP3526" s="3" t="s">
        <v>52</v>
      </c>
      <c r="AU3526" s="3">
        <v>0</v>
      </c>
      <c r="AV3526" s="3">
        <v>8</v>
      </c>
      <c r="AW3526" s="3">
        <v>1</v>
      </c>
      <c r="AX3526" s="3">
        <v>8</v>
      </c>
      <c r="AY3526" s="3">
        <v>100</v>
      </c>
      <c r="AZ3526" s="6" t="str">
        <f t="shared" si="389"/>
        <v>2171.3</v>
      </c>
      <c r="BC3526" s="12" t="s">
        <v>8768</v>
      </c>
      <c r="BJ3526" s="12">
        <f t="shared" si="390"/>
        <v>0</v>
      </c>
      <c r="BK3526" s="12">
        <f t="shared" si="391"/>
        <v>0</v>
      </c>
      <c r="CQ3526" s="3" t="str">
        <f>CONCATENATE(baseURL!$A$1,baseURL!$B$1,baseURL!$C$1,".",C3526,".",L3526,".pkl&amp;seq=",BC3526)</f>
        <v>http://proteomics.broadinstitute.org/millscripts/viewfeed.pl?side=xl&amp;cycle=1&amp;fixedMods=iaaC&amp;file=msdataSM/iPRG2012_nd/cpick_in/iPRG2012_nd.2171.3.0.pkl&amp;seq=DLLGQKEVFVAAK</v>
      </c>
    </row>
    <row r="3527" spans="1:95" x14ac:dyDescent="0.2">
      <c r="A3527" s="3">
        <v>1859</v>
      </c>
      <c r="B3527" s="2" t="s">
        <v>8769</v>
      </c>
      <c r="C3527" s="2" t="s">
        <v>8763</v>
      </c>
      <c r="D3527" s="3">
        <v>9328</v>
      </c>
      <c r="E3527" s="3">
        <v>9319</v>
      </c>
      <c r="F3527" s="3">
        <v>45597</v>
      </c>
      <c r="G3527" s="3">
        <v>11489</v>
      </c>
      <c r="H3527" s="3">
        <v>35.238199999999999</v>
      </c>
      <c r="I3527" s="30">
        <v>595.80768</v>
      </c>
      <c r="J3527" s="30">
        <v>595.80471260000002</v>
      </c>
      <c r="K3527" s="30">
        <v>2.97E-3</v>
      </c>
      <c r="L3527" s="3">
        <v>4</v>
      </c>
      <c r="M3527" s="3">
        <v>4</v>
      </c>
      <c r="N3527" s="10">
        <f t="shared" si="385"/>
        <v>1</v>
      </c>
      <c r="O3527" s="35">
        <v>4</v>
      </c>
      <c r="P3527" s="17"/>
      <c r="Q3527" s="40">
        <v>2380.1965599999999</v>
      </c>
      <c r="R3527" s="40">
        <v>595.80460000000005</v>
      </c>
      <c r="S3527" s="18">
        <f t="shared" si="386"/>
        <v>5.1694800610039806</v>
      </c>
      <c r="T3527" s="18">
        <f t="shared" si="387"/>
        <v>0.18898813464317557</v>
      </c>
      <c r="U3527" s="18">
        <f t="shared" si="388"/>
        <v>0.16784026168125915</v>
      </c>
      <c r="V3527" s="30">
        <v>595.80470000000003</v>
      </c>
      <c r="W3527" s="3" t="s">
        <v>47</v>
      </c>
      <c r="Y3527" s="3" t="s">
        <v>47</v>
      </c>
      <c r="Z3527" s="3" t="s">
        <v>47</v>
      </c>
      <c r="AA3527" s="3" t="s">
        <v>47</v>
      </c>
      <c r="AB3527" s="12" t="s">
        <v>47</v>
      </c>
      <c r="AC3527" s="3" t="s">
        <v>47</v>
      </c>
      <c r="AD3527" s="3" t="s">
        <v>47</v>
      </c>
      <c r="AE3527" s="3" t="s">
        <v>47</v>
      </c>
      <c r="AF3527" s="3" t="s">
        <v>48</v>
      </c>
      <c r="AG3527" s="3" t="s">
        <v>47</v>
      </c>
      <c r="AI3527" s="3" t="s">
        <v>47</v>
      </c>
      <c r="AK3527" s="3" t="s">
        <v>52</v>
      </c>
      <c r="AL3527" s="3" t="s">
        <v>48</v>
      </c>
      <c r="AO3527" s="3" t="s">
        <v>47</v>
      </c>
      <c r="AP3527" s="3" t="s">
        <v>48</v>
      </c>
      <c r="AU3527" s="3">
        <v>0</v>
      </c>
      <c r="AV3527" s="3">
        <v>11</v>
      </c>
      <c r="AW3527" s="3">
        <v>1</v>
      </c>
      <c r="AX3527" s="3">
        <v>11</v>
      </c>
      <c r="AY3527" s="3">
        <v>100</v>
      </c>
      <c r="AZ3527" s="6" t="str">
        <f t="shared" si="389"/>
        <v>2171.5</v>
      </c>
      <c r="BC3527" s="12" t="s">
        <v>8770</v>
      </c>
      <c r="BJ3527" s="12">
        <f t="shared" si="390"/>
        <v>1</v>
      </c>
      <c r="BK3527" s="12">
        <f t="shared" si="391"/>
        <v>0</v>
      </c>
      <c r="CQ3527" s="3" t="str">
        <f>CONCATENATE(baseURL!$A$1,baseURL!$B$1,baseURL!$C$1,".",C3527,".",L3527,".pkl&amp;seq=",BC3527)</f>
        <v>http://proteomics.broadinstitute.org/millscripts/viewfeed.pl?side=xl&amp;cycle=1&amp;fixedMods=iaaC&amp;file=msdataSM/iPRG2012_nd/cpick_in/iPRG2012_nd.2171.5.4.pkl&amp;seq=SLGVKDTTHLKFASDPGCAFTK</v>
      </c>
    </row>
    <row r="3528" spans="1:95" x14ac:dyDescent="0.2">
      <c r="A3528" s="3">
        <v>7665</v>
      </c>
      <c r="B3528" s="2" t="s">
        <v>8773</v>
      </c>
      <c r="C3528" s="2" t="s">
        <v>8774</v>
      </c>
      <c r="D3528" s="3">
        <v>9330</v>
      </c>
      <c r="E3528" s="3">
        <v>9321</v>
      </c>
      <c r="F3528" s="3">
        <v>45599</v>
      </c>
      <c r="G3528" s="3">
        <v>11491</v>
      </c>
      <c r="H3528" s="3">
        <v>35.243200000000002</v>
      </c>
      <c r="I3528" s="30">
        <v>649.79582000000005</v>
      </c>
      <c r="J3528" s="30">
        <v>649.79585299999997</v>
      </c>
      <c r="K3528" s="30">
        <v>-3.0000000000000001E-5</v>
      </c>
      <c r="L3528" s="3">
        <v>2</v>
      </c>
      <c r="M3528" s="3">
        <v>2</v>
      </c>
      <c r="N3528" s="10">
        <f t="shared" si="385"/>
        <v>1</v>
      </c>
      <c r="O3528" s="35">
        <v>2</v>
      </c>
      <c r="P3528" s="17"/>
      <c r="Q3528" s="37">
        <v>1298.5867699999999</v>
      </c>
      <c r="R3528" s="37">
        <v>649.79701999999997</v>
      </c>
      <c r="S3528" s="18">
        <f t="shared" si="386"/>
        <v>-1.8467305373701914</v>
      </c>
      <c r="T3528" s="18">
        <f t="shared" si="387"/>
        <v>-1.7959454477176058</v>
      </c>
      <c r="U3528" s="18">
        <f t="shared" si="388"/>
        <v>-2.0314035911771935</v>
      </c>
      <c r="V3528" s="30">
        <v>649.79570000000001</v>
      </c>
      <c r="W3528" s="3" t="s">
        <v>47</v>
      </c>
      <c r="X3528" s="3" t="s">
        <v>47</v>
      </c>
      <c r="Y3528" s="3" t="s">
        <v>47</v>
      </c>
      <c r="AA3528" s="3" t="s">
        <v>48</v>
      </c>
      <c r="AB3528" s="12" t="s">
        <v>48</v>
      </c>
      <c r="AD3528" s="3" t="s">
        <v>47</v>
      </c>
      <c r="AE3528" s="3" t="s">
        <v>47</v>
      </c>
      <c r="AH3528" s="3" t="s">
        <v>47</v>
      </c>
      <c r="AJ3528" s="3" t="s">
        <v>47</v>
      </c>
      <c r="AK3528" s="3" t="s">
        <v>47</v>
      </c>
      <c r="AL3528" s="3" t="s">
        <v>52</v>
      </c>
      <c r="AO3528" s="3" t="s">
        <v>47</v>
      </c>
      <c r="AP3528" s="3" t="s">
        <v>47</v>
      </c>
      <c r="AU3528" s="3">
        <v>0</v>
      </c>
      <c r="AV3528" s="3">
        <v>10</v>
      </c>
      <c r="AW3528" s="3">
        <v>3</v>
      </c>
      <c r="AX3528" s="3">
        <v>5</v>
      </c>
      <c r="AY3528" s="3">
        <v>50</v>
      </c>
      <c r="AZ3528" s="6" t="str">
        <f t="shared" si="389"/>
        <v>2171.7</v>
      </c>
      <c r="BC3528" s="12" t="s">
        <v>7944</v>
      </c>
      <c r="BI3528" s="12" t="s">
        <v>594</v>
      </c>
      <c r="BJ3528" s="12">
        <f t="shared" si="390"/>
        <v>1</v>
      </c>
      <c r="BK3528" s="12">
        <f t="shared" si="391"/>
        <v>1</v>
      </c>
      <c r="BR3528" s="3" t="s">
        <v>594</v>
      </c>
      <c r="CQ3528" s="3" t="str">
        <f>CONCATENATE(baseURL!$A$1,baseURL!$B$1,baseURL!$C$1,".",C3528,".",L3528,".pkl&amp;seq=",BC3528,"&amp;varMods=ReducedCys-C")</f>
        <v>http://proteomics.broadinstitute.org/millscripts/viewfeed.pl?side=xl&amp;cycle=1&amp;fixedMods=iaaC&amp;file=msdataSM/iPRG2012_nd/cpick_in/iPRG2012_nd.2171.7.2.pkl&amp;seq=CcSDVFNQVVK&amp;varMods=ReducedCys-C</v>
      </c>
    </row>
    <row r="3529" spans="1:95" x14ac:dyDescent="0.2">
      <c r="A3529" s="3">
        <v>6486</v>
      </c>
      <c r="B3529" s="2" t="s">
        <v>8775</v>
      </c>
      <c r="C3529" s="2" t="s">
        <v>8776</v>
      </c>
      <c r="D3529" s="3">
        <v>9331</v>
      </c>
      <c r="E3529" s="3">
        <v>9322</v>
      </c>
      <c r="F3529" s="3">
        <v>45600</v>
      </c>
      <c r="G3529" s="3">
        <v>11492</v>
      </c>
      <c r="H3529" s="3">
        <v>35.245699999999999</v>
      </c>
      <c r="I3529" s="30">
        <v>658.38441</v>
      </c>
      <c r="J3529" s="30">
        <v>658.3828231</v>
      </c>
      <c r="K3529" s="30">
        <v>1.5900000000000001E-3</v>
      </c>
      <c r="L3529" s="3">
        <v>2</v>
      </c>
      <c r="M3529" s="3">
        <v>2</v>
      </c>
      <c r="N3529" s="10">
        <f t="shared" si="385"/>
        <v>1</v>
      </c>
      <c r="O3529" s="35">
        <v>2</v>
      </c>
      <c r="P3529" s="17"/>
      <c r="Q3529" s="40">
        <v>1315.7579900000001</v>
      </c>
      <c r="R3529" s="40">
        <v>658.38262999999995</v>
      </c>
      <c r="S3529" s="18">
        <f t="shared" si="386"/>
        <v>2.7035950205026</v>
      </c>
      <c r="T3529" s="18">
        <f t="shared" si="387"/>
        <v>0.2932944935786011</v>
      </c>
      <c r="U3529" s="18">
        <f t="shared" si="388"/>
        <v>0.10632115256540209</v>
      </c>
      <c r="V3529" s="30">
        <v>658.3827</v>
      </c>
      <c r="W3529" s="3" t="s">
        <v>47</v>
      </c>
      <c r="X3529" s="3" t="s">
        <v>47</v>
      </c>
      <c r="Y3529" s="3" t="s">
        <v>47</v>
      </c>
      <c r="Z3529" s="3" t="s">
        <v>47</v>
      </c>
      <c r="AA3529" s="3" t="s">
        <v>48</v>
      </c>
      <c r="AB3529" s="12" t="s">
        <v>47</v>
      </c>
      <c r="AC3529" s="3" t="s">
        <v>47</v>
      </c>
      <c r="AD3529" s="3" t="s">
        <v>47</v>
      </c>
      <c r="AE3529" s="3" t="s">
        <v>47</v>
      </c>
      <c r="AF3529" s="3" t="s">
        <v>47</v>
      </c>
      <c r="AG3529" s="3" t="s">
        <v>47</v>
      </c>
      <c r="AH3529" s="3" t="s">
        <v>47</v>
      </c>
      <c r="AI3529" s="3" t="s">
        <v>47</v>
      </c>
      <c r="AJ3529" s="3" t="s">
        <v>47</v>
      </c>
      <c r="AK3529" s="3" t="s">
        <v>47</v>
      </c>
      <c r="AL3529" s="3" t="s">
        <v>47</v>
      </c>
      <c r="AU3529" s="3">
        <v>0</v>
      </c>
      <c r="AV3529" s="3">
        <v>15</v>
      </c>
      <c r="AW3529" s="3">
        <v>1</v>
      </c>
      <c r="AX3529" s="3">
        <v>15</v>
      </c>
      <c r="AY3529" s="3">
        <v>100</v>
      </c>
      <c r="AZ3529" s="6" t="str">
        <f t="shared" si="389"/>
        <v>2171.8</v>
      </c>
      <c r="BC3529" s="12" t="s">
        <v>8496</v>
      </c>
      <c r="BJ3529" s="12">
        <f t="shared" si="390"/>
        <v>0</v>
      </c>
      <c r="BK3529" s="12">
        <f t="shared" si="391"/>
        <v>0</v>
      </c>
      <c r="CQ3529" s="3" t="str">
        <f>CONCATENATE(baseURL!$A$1,baseURL!$B$1,baseURL!$C$1,".",C3529,".",L3529,".pkl&amp;seq=",BC3529)</f>
        <v>http://proteomics.broadinstitute.org/millscripts/viewfeed.pl?side=xl&amp;cycle=1&amp;fixedMods=iaaC&amp;file=msdataSM/iPRG2012_nd/cpick_in/iPRG2012_nd.2171.8.2.pkl&amp;seq=ALLVLSTSGTTPR</v>
      </c>
    </row>
    <row r="3530" spans="1:95" x14ac:dyDescent="0.2">
      <c r="A3530" s="3">
        <v>6226</v>
      </c>
      <c r="B3530" s="2" t="s">
        <v>8777</v>
      </c>
      <c r="C3530" s="2" t="s">
        <v>8778</v>
      </c>
      <c r="D3530" s="3">
        <v>9333</v>
      </c>
      <c r="E3530" s="3">
        <v>9324</v>
      </c>
      <c r="F3530" s="3">
        <v>45615</v>
      </c>
      <c r="G3530" s="3">
        <v>11495</v>
      </c>
      <c r="H3530" s="3">
        <v>35.2562</v>
      </c>
      <c r="I3530" s="30">
        <v>478.77569</v>
      </c>
      <c r="J3530" s="30">
        <v>478.7764712</v>
      </c>
      <c r="K3530" s="30">
        <v>-7.7999999999999999E-4</v>
      </c>
      <c r="L3530" s="3">
        <v>2</v>
      </c>
      <c r="M3530" s="3">
        <v>2</v>
      </c>
      <c r="N3530" s="10">
        <f t="shared" si="385"/>
        <v>1</v>
      </c>
      <c r="O3530" s="35">
        <v>2</v>
      </c>
      <c r="P3530" s="17"/>
      <c r="Q3530" s="40">
        <v>956.54515000000004</v>
      </c>
      <c r="R3530" s="40">
        <v>478.77620999999999</v>
      </c>
      <c r="S3530" s="18">
        <f t="shared" si="386"/>
        <v>-1.086102419321388</v>
      </c>
      <c r="T3530" s="18">
        <f t="shared" si="387"/>
        <v>0.54555759988844421</v>
      </c>
      <c r="U3530" s="18">
        <f t="shared" si="388"/>
        <v>-0.22975243487242986</v>
      </c>
      <c r="V3530" s="30">
        <v>478.77609999999999</v>
      </c>
      <c r="W3530" s="3" t="s">
        <v>47</v>
      </c>
      <c r="X3530" s="3" t="s">
        <v>47</v>
      </c>
      <c r="Y3530" s="3" t="s">
        <v>47</v>
      </c>
      <c r="Z3530" s="3" t="s">
        <v>47</v>
      </c>
      <c r="AA3530" s="3" t="s">
        <v>47</v>
      </c>
      <c r="AB3530" s="12" t="s">
        <v>47</v>
      </c>
      <c r="AC3530" s="3" t="s">
        <v>47</v>
      </c>
      <c r="AD3530" s="3" t="s">
        <v>47</v>
      </c>
      <c r="AE3530" s="3" t="s">
        <v>47</v>
      </c>
      <c r="AF3530" s="3" t="s">
        <v>47</v>
      </c>
      <c r="AG3530" s="3" t="s">
        <v>47</v>
      </c>
      <c r="AH3530" s="3" t="s">
        <v>47</v>
      </c>
      <c r="AI3530" s="3" t="s">
        <v>47</v>
      </c>
      <c r="AJ3530" s="3" t="s">
        <v>47</v>
      </c>
      <c r="AK3530" s="3" t="s">
        <v>47</v>
      </c>
      <c r="AL3530" s="3" t="s">
        <v>47</v>
      </c>
      <c r="AN3530" s="3" t="s">
        <v>47</v>
      </c>
      <c r="AU3530" s="3">
        <v>0</v>
      </c>
      <c r="AV3530" s="3">
        <v>17</v>
      </c>
      <c r="AW3530" s="3">
        <v>1</v>
      </c>
      <c r="AX3530" s="3">
        <v>17</v>
      </c>
      <c r="AY3530" s="3">
        <v>100</v>
      </c>
      <c r="AZ3530" s="6" t="str">
        <f t="shared" si="389"/>
        <v>2172.2</v>
      </c>
      <c r="BC3530" s="12" t="s">
        <v>8679</v>
      </c>
      <c r="BJ3530" s="12">
        <f t="shared" si="390"/>
        <v>0</v>
      </c>
      <c r="BK3530" s="12">
        <f t="shared" si="391"/>
        <v>0</v>
      </c>
      <c r="CQ3530" s="3" t="str">
        <f>CONCATENATE(baseURL!$A$1,baseURL!$B$1,baseURL!$C$1,".",C3530,".",L3530,".pkl&amp;seq=",BC3530)</f>
        <v>http://proteomics.broadinstitute.org/millscripts/viewfeed.pl?side=xl&amp;cycle=1&amp;fixedMods=iaaC&amp;file=msdataSM/iPRG2012_nd/cpick_in/iPRG2012_nd.2172.2.2.pkl&amp;seq=LAVLSYYK</v>
      </c>
    </row>
    <row r="3531" spans="1:95" x14ac:dyDescent="0.2">
      <c r="A3531" s="3">
        <v>3860</v>
      </c>
      <c r="B3531" s="2" t="s">
        <v>8779</v>
      </c>
      <c r="C3531" s="2" t="s">
        <v>8767</v>
      </c>
      <c r="D3531" s="3">
        <v>9335</v>
      </c>
      <c r="E3531" s="3">
        <v>9326</v>
      </c>
      <c r="F3531" s="3">
        <v>45617</v>
      </c>
      <c r="G3531" s="3">
        <v>11497</v>
      </c>
      <c r="H3531" s="3">
        <v>35.259500000000003</v>
      </c>
      <c r="I3531" s="30">
        <v>535.27462000000003</v>
      </c>
      <c r="J3531" s="30">
        <v>535.02404879999995</v>
      </c>
      <c r="K3531" s="30">
        <v>0.25057000000000001</v>
      </c>
      <c r="L3531" s="3">
        <v>4</v>
      </c>
      <c r="M3531" s="3">
        <v>4</v>
      </c>
      <c r="N3531" s="10">
        <f t="shared" si="385"/>
        <v>1</v>
      </c>
      <c r="O3531" s="35">
        <v>4</v>
      </c>
      <c r="P3531" s="17"/>
      <c r="Q3531" s="40">
        <v>2137.0706300000002</v>
      </c>
      <c r="R3531" s="40">
        <v>535.02310999999997</v>
      </c>
      <c r="S3531" s="18">
        <f t="shared" si="386"/>
        <v>470.09184332253045</v>
      </c>
      <c r="T3531" s="18">
        <f t="shared" si="387"/>
        <v>1.7546905590147437</v>
      </c>
      <c r="U3531" s="18">
        <f t="shared" si="388"/>
        <v>1.4765717317366065</v>
      </c>
      <c r="V3531" s="30">
        <v>535.02390000000003</v>
      </c>
      <c r="W3531" s="3" t="s">
        <v>47</v>
      </c>
      <c r="X3531" s="3" t="s">
        <v>47</v>
      </c>
      <c r="Y3531" s="3" t="s">
        <v>47</v>
      </c>
      <c r="Z3531" s="3" t="s">
        <v>47</v>
      </c>
      <c r="AA3531" s="3" t="s">
        <v>47</v>
      </c>
      <c r="AB3531" s="12" t="s">
        <v>47</v>
      </c>
      <c r="AC3531" s="3" t="s">
        <v>47</v>
      </c>
      <c r="AD3531" s="3" t="s">
        <v>48</v>
      </c>
      <c r="AE3531" s="3" t="s">
        <v>47</v>
      </c>
      <c r="AF3531" s="3" t="s">
        <v>48</v>
      </c>
      <c r="AG3531" s="3" t="s">
        <v>48</v>
      </c>
      <c r="AH3531" s="3" t="s">
        <v>47</v>
      </c>
      <c r="AL3531" s="3" t="s">
        <v>48</v>
      </c>
      <c r="AM3531" s="3" t="s">
        <v>48</v>
      </c>
      <c r="AU3531" s="3">
        <v>0</v>
      </c>
      <c r="AV3531" s="3">
        <v>9</v>
      </c>
      <c r="AW3531" s="3">
        <v>1</v>
      </c>
      <c r="AX3531" s="3">
        <v>9</v>
      </c>
      <c r="AY3531" s="3">
        <v>100</v>
      </c>
      <c r="AZ3531" s="6" t="str">
        <f t="shared" si="389"/>
        <v>2172.4</v>
      </c>
      <c r="BC3531" s="12" t="s">
        <v>8780</v>
      </c>
      <c r="BJ3531" s="12">
        <f t="shared" si="390"/>
        <v>0</v>
      </c>
      <c r="BK3531" s="12">
        <f t="shared" si="391"/>
        <v>0</v>
      </c>
      <c r="CQ3531" s="3" t="str">
        <f>CONCATENATE(baseURL!$A$1,baseURL!$B$1,baseURL!$C$1,".",C3531,".",L3531,".pkl&amp;seq=",BC3531)</f>
        <v>http://proteomics.broadinstitute.org/millscripts/viewfeed.pl?side=xl&amp;cycle=1&amp;fixedMods=iaaC&amp;file=msdataSM/iPRG2012_nd/cpick_in/iPRG2012_nd.2172.4.4.pkl&amp;seq=FKTETGLDLENDRMALQR</v>
      </c>
    </row>
    <row r="3532" spans="1:95" x14ac:dyDescent="0.2">
      <c r="A3532" s="3">
        <v>1617</v>
      </c>
      <c r="B3532" s="2" t="s">
        <v>8781</v>
      </c>
      <c r="C3532" s="2" t="s">
        <v>8782</v>
      </c>
      <c r="D3532" s="3">
        <v>9336</v>
      </c>
      <c r="E3532" s="3">
        <v>9327</v>
      </c>
      <c r="F3532" s="3">
        <v>45618</v>
      </c>
      <c r="G3532" s="3">
        <v>11498</v>
      </c>
      <c r="H3532" s="3">
        <v>35.262099999999997</v>
      </c>
      <c r="I3532" s="30">
        <v>540.98911999999996</v>
      </c>
      <c r="J3532" s="30">
        <v>541.31789300000003</v>
      </c>
      <c r="K3532" s="30">
        <v>-0.32877000000000001</v>
      </c>
      <c r="L3532" s="3">
        <v>0</v>
      </c>
      <c r="M3532" s="3">
        <v>3</v>
      </c>
      <c r="N3532" s="10">
        <f t="shared" si="385"/>
        <v>1</v>
      </c>
      <c r="O3532" s="35">
        <v>3</v>
      </c>
      <c r="P3532" s="17"/>
      <c r="Q3532" s="40">
        <v>1620.9471900000001</v>
      </c>
      <c r="R3532" s="40">
        <v>540.98725000000002</v>
      </c>
      <c r="S3532" s="18">
        <f t="shared" si="386"/>
        <v>3.4566433865860318</v>
      </c>
      <c r="T3532" s="18">
        <f t="shared" si="387"/>
        <v>611.1844595228614</v>
      </c>
      <c r="U3532" s="18">
        <f t="shared" si="388"/>
        <v>5.2681463379529045</v>
      </c>
      <c r="V3532" s="30">
        <v>540.99009999999998</v>
      </c>
      <c r="X3532" s="3" t="s">
        <v>47</v>
      </c>
      <c r="Y3532" s="3" t="s">
        <v>47</v>
      </c>
      <c r="Z3532" s="3" t="s">
        <v>47</v>
      </c>
      <c r="AA3532" s="3" t="s">
        <v>47</v>
      </c>
      <c r="AB3532" s="12" t="s">
        <v>65</v>
      </c>
      <c r="AC3532" s="3" t="s">
        <v>47</v>
      </c>
      <c r="AD3532" s="3" t="s">
        <v>47</v>
      </c>
      <c r="AF3532" s="3" t="s">
        <v>52</v>
      </c>
      <c r="AG3532" s="3" t="s">
        <v>47</v>
      </c>
      <c r="AH3532" s="3" t="s">
        <v>48</v>
      </c>
      <c r="AK3532" s="3" t="s">
        <v>47</v>
      </c>
      <c r="AM3532" s="3" t="s">
        <v>47</v>
      </c>
      <c r="AP3532" s="3" t="s">
        <v>52</v>
      </c>
      <c r="AU3532" s="3">
        <v>1</v>
      </c>
      <c r="AV3532" s="3">
        <v>9</v>
      </c>
      <c r="AW3532" s="3">
        <v>2</v>
      </c>
      <c r="AX3532" s="3">
        <v>7</v>
      </c>
      <c r="AY3532" s="3">
        <v>77.78</v>
      </c>
      <c r="AZ3532" s="6" t="str">
        <f t="shared" si="389"/>
        <v>2172.5</v>
      </c>
      <c r="BC3532" s="12" t="s">
        <v>8783</v>
      </c>
      <c r="BJ3532" s="12">
        <f t="shared" si="390"/>
        <v>0</v>
      </c>
      <c r="BK3532" s="12">
        <f t="shared" si="391"/>
        <v>0</v>
      </c>
      <c r="BR3532" s="3" t="s">
        <v>54</v>
      </c>
      <c r="BV3532" s="3" t="s">
        <v>8784</v>
      </c>
      <c r="BX3532" s="3" t="s">
        <v>8785</v>
      </c>
      <c r="BY3532" s="3" t="s">
        <v>8784</v>
      </c>
      <c r="CQ3532" s="3" t="str">
        <f>CONCATENATE(baseURL!$A$1,baseURL!$B$1,baseURL!$C$1,".",C3532,".",L3532,".pkl&amp;seq=",BC3532)</f>
        <v>http://proteomics.broadinstitute.org/millscripts/viewfeed.pl?side=xl&amp;cycle=1&amp;fixedMods=iaaC&amp;file=msdataSM/iPRG2012_nd/cpick_in/iPRG2012_nd.2172.5.0.pkl&amp;seq=LKEYQSKLLVFPR</v>
      </c>
    </row>
    <row r="3533" spans="1:95" x14ac:dyDescent="0.2">
      <c r="A3533" s="3">
        <v>2787</v>
      </c>
      <c r="B3533" s="2" t="s">
        <v>8786</v>
      </c>
      <c r="C3533" s="2" t="s">
        <v>8773</v>
      </c>
      <c r="D3533" s="3">
        <v>9339</v>
      </c>
      <c r="E3533" s="3">
        <v>9330</v>
      </c>
      <c r="F3533" s="3">
        <v>45621</v>
      </c>
      <c r="G3533" s="3">
        <v>11501</v>
      </c>
      <c r="H3533" s="3">
        <v>35.269500000000001</v>
      </c>
      <c r="I3533" s="30">
        <v>713.02997000000005</v>
      </c>
      <c r="J3533" s="30">
        <v>713.02777309999999</v>
      </c>
      <c r="K3533" s="30">
        <v>2.2000000000000001E-3</v>
      </c>
      <c r="L3533" s="3">
        <v>3</v>
      </c>
      <c r="M3533" s="3">
        <v>3</v>
      </c>
      <c r="N3533" s="10">
        <f t="shared" si="385"/>
        <v>1</v>
      </c>
      <c r="O3533" s="35">
        <v>3</v>
      </c>
      <c r="P3533" s="17"/>
      <c r="Q3533" s="40">
        <v>2137.0706300000002</v>
      </c>
      <c r="R3533" s="40">
        <v>713.02838999999994</v>
      </c>
      <c r="S3533" s="18">
        <f t="shared" si="386"/>
        <v>2.2159005479481815</v>
      </c>
      <c r="T3533" s="18">
        <f t="shared" si="387"/>
        <v>-0.86518294167012366</v>
      </c>
      <c r="U3533" s="18">
        <f t="shared" si="388"/>
        <v>-0.82745653365684657</v>
      </c>
      <c r="V3533" s="30">
        <v>713.02779999999996</v>
      </c>
      <c r="Z3533" s="3" t="s">
        <v>47</v>
      </c>
      <c r="AB3533" s="12" t="s">
        <v>47</v>
      </c>
      <c r="AC3533" s="3" t="s">
        <v>47</v>
      </c>
      <c r="AD3533" s="3" t="s">
        <v>47</v>
      </c>
      <c r="AE3533" s="3" t="s">
        <v>48</v>
      </c>
      <c r="AF3533" s="3" t="s">
        <v>52</v>
      </c>
      <c r="AG3533" s="3" t="s">
        <v>48</v>
      </c>
      <c r="AH3533" s="3" t="s">
        <v>47</v>
      </c>
      <c r="AL3533" s="3" t="s">
        <v>52</v>
      </c>
      <c r="AU3533" s="3">
        <v>0</v>
      </c>
      <c r="AV3533" s="3">
        <v>5</v>
      </c>
      <c r="AW3533" s="3">
        <v>1</v>
      </c>
      <c r="AX3533" s="3">
        <v>5</v>
      </c>
      <c r="AY3533" s="3">
        <v>100</v>
      </c>
      <c r="AZ3533" s="6" t="str">
        <f t="shared" si="389"/>
        <v>2172.8</v>
      </c>
      <c r="BC3533" s="12" t="s">
        <v>8780</v>
      </c>
      <c r="BJ3533" s="12">
        <f t="shared" si="390"/>
        <v>0</v>
      </c>
      <c r="BK3533" s="12">
        <f t="shared" si="391"/>
        <v>0</v>
      </c>
      <c r="CQ3533" s="3" t="str">
        <f>CONCATENATE(baseURL!$A$1,baseURL!$B$1,baseURL!$C$1,".",C3533,".",L3533,".pkl&amp;seq=",BC3533)</f>
        <v>http://proteomics.broadinstitute.org/millscripts/viewfeed.pl?side=xl&amp;cycle=1&amp;fixedMods=iaaC&amp;file=msdataSM/iPRG2012_nd/cpick_in/iPRG2012_nd.2172.8.3.pkl&amp;seq=FKTETGLDLENDRMALQR</v>
      </c>
    </row>
    <row r="3534" spans="1:95" x14ac:dyDescent="0.2">
      <c r="A3534" s="3">
        <v>7281</v>
      </c>
      <c r="B3534" s="2" t="s">
        <v>8787</v>
      </c>
      <c r="C3534" s="2" t="s">
        <v>8777</v>
      </c>
      <c r="D3534" s="3">
        <v>9342</v>
      </c>
      <c r="E3534" s="3">
        <v>9333</v>
      </c>
      <c r="F3534" s="3">
        <v>45637</v>
      </c>
      <c r="G3534" s="3">
        <v>11505</v>
      </c>
      <c r="H3534" s="3">
        <v>35.284300000000002</v>
      </c>
      <c r="I3534" s="30">
        <v>555.34831999999994</v>
      </c>
      <c r="J3534" s="30">
        <v>555.34904779999999</v>
      </c>
      <c r="K3534" s="30">
        <v>-7.2999999999999996E-4</v>
      </c>
      <c r="L3534" s="3">
        <v>0</v>
      </c>
      <c r="M3534" s="3">
        <v>2</v>
      </c>
      <c r="N3534" s="10">
        <f t="shared" si="385"/>
        <v>1</v>
      </c>
      <c r="O3534" s="35">
        <v>2</v>
      </c>
      <c r="P3534" s="17"/>
      <c r="Q3534" s="40">
        <v>1109.6928700000001</v>
      </c>
      <c r="R3534" s="40">
        <v>555.35006999999996</v>
      </c>
      <c r="S3534" s="18">
        <f t="shared" si="386"/>
        <v>-3.151165534228638</v>
      </c>
      <c r="T3534" s="18">
        <f t="shared" si="387"/>
        <v>-1.8406408051155523</v>
      </c>
      <c r="U3534" s="18">
        <f t="shared" si="388"/>
        <v>-1.5665794369369777</v>
      </c>
      <c r="V3534" s="30">
        <v>555.3492</v>
      </c>
      <c r="W3534" s="3" t="s">
        <v>47</v>
      </c>
      <c r="X3534" s="3" t="s">
        <v>47</v>
      </c>
      <c r="Y3534" s="3" t="s">
        <v>48</v>
      </c>
      <c r="AA3534" s="3" t="s">
        <v>47</v>
      </c>
      <c r="AB3534" s="12" t="s">
        <v>48</v>
      </c>
      <c r="AC3534" s="3" t="s">
        <v>47</v>
      </c>
      <c r="AF3534" s="3" t="s">
        <v>48</v>
      </c>
      <c r="AG3534" s="3" t="s">
        <v>48</v>
      </c>
      <c r="AH3534" s="3" t="s">
        <v>48</v>
      </c>
      <c r="AI3534" s="3" t="s">
        <v>48</v>
      </c>
      <c r="AK3534" s="3" t="s">
        <v>52</v>
      </c>
      <c r="AM3534" s="3" t="s">
        <v>47</v>
      </c>
      <c r="AU3534" s="3">
        <v>0</v>
      </c>
      <c r="AV3534" s="3">
        <v>5</v>
      </c>
      <c r="AW3534" s="3">
        <v>1</v>
      </c>
      <c r="AX3534" s="3">
        <v>5</v>
      </c>
      <c r="AY3534" s="3">
        <v>100</v>
      </c>
      <c r="AZ3534" s="6" t="str">
        <f t="shared" si="389"/>
        <v>2173.3</v>
      </c>
      <c r="BC3534" s="12" t="s">
        <v>8788</v>
      </c>
      <c r="BJ3534" s="12">
        <f t="shared" si="390"/>
        <v>0</v>
      </c>
      <c r="BK3534" s="12">
        <f t="shared" si="391"/>
        <v>0</v>
      </c>
      <c r="CQ3534" s="3" t="str">
        <f>CONCATENATE(baseURL!$A$1,baseURL!$B$1,baseURL!$C$1,".",C3534,".",L3534,".pkl&amp;seq=",BC3534)</f>
        <v>http://proteomics.broadinstitute.org/millscripts/viewfeed.pl?side=xl&amp;cycle=1&amp;fixedMods=iaaC&amp;file=msdataSM/iPRG2012_nd/cpick_in/iPRG2012_nd.2173.3.0.pkl&amp;seq=LLQSLPPTLK</v>
      </c>
    </row>
    <row r="3535" spans="1:95" x14ac:dyDescent="0.2">
      <c r="A3535" s="3">
        <v>3645</v>
      </c>
      <c r="B3535" s="2" t="s">
        <v>8791</v>
      </c>
      <c r="C3535" s="2" t="s">
        <v>8792</v>
      </c>
      <c r="D3535" s="3">
        <v>9356</v>
      </c>
      <c r="E3535" s="3">
        <v>9347</v>
      </c>
      <c r="F3535" s="3">
        <v>45666</v>
      </c>
      <c r="G3535" s="3">
        <v>11520</v>
      </c>
      <c r="H3535" s="3">
        <v>35.314</v>
      </c>
      <c r="I3535" s="30">
        <v>641.83604000000003</v>
      </c>
      <c r="J3535" s="30">
        <v>641.83514909999997</v>
      </c>
      <c r="K3535" s="30">
        <v>8.8999999999999995E-4</v>
      </c>
      <c r="L3535" s="3">
        <v>2</v>
      </c>
      <c r="M3535" s="3">
        <v>2</v>
      </c>
      <c r="N3535" s="10">
        <f t="shared" si="385"/>
        <v>1</v>
      </c>
      <c r="O3535" s="35">
        <v>2</v>
      </c>
      <c r="P3535" s="17"/>
      <c r="Q3535" s="40">
        <v>1282.6637599999999</v>
      </c>
      <c r="R3535" s="40">
        <v>641.83551999999997</v>
      </c>
      <c r="S3535" s="18">
        <f t="shared" si="386"/>
        <v>0.81017641412455377</v>
      </c>
      <c r="T3535" s="18">
        <f t="shared" si="387"/>
        <v>-0.5778739076440772</v>
      </c>
      <c r="U3535" s="18">
        <f t="shared" si="388"/>
        <v>-0.65437325743951269</v>
      </c>
      <c r="V3535" s="30">
        <v>641.83510000000001</v>
      </c>
      <c r="W3535" s="3" t="s">
        <v>47</v>
      </c>
      <c r="X3535" s="3" t="s">
        <v>47</v>
      </c>
      <c r="Y3535" s="3" t="s">
        <v>47</v>
      </c>
      <c r="Z3535" s="3" t="s">
        <v>47</v>
      </c>
      <c r="AA3535" s="3" t="s">
        <v>47</v>
      </c>
      <c r="AB3535" s="12" t="s">
        <v>47</v>
      </c>
      <c r="AC3535" s="3" t="s">
        <v>47</v>
      </c>
      <c r="AE3535" s="3" t="s">
        <v>47</v>
      </c>
      <c r="AF3535" s="3" t="s">
        <v>47</v>
      </c>
      <c r="AH3535" s="3" t="s">
        <v>47</v>
      </c>
      <c r="AI3535" s="3" t="s">
        <v>47</v>
      </c>
      <c r="AK3535" s="3" t="s">
        <v>48</v>
      </c>
      <c r="AL3535" s="3" t="s">
        <v>48</v>
      </c>
      <c r="AU3535" s="3">
        <v>0</v>
      </c>
      <c r="AV3535" s="3">
        <v>11</v>
      </c>
      <c r="AW3535" s="3">
        <v>1</v>
      </c>
      <c r="AX3535" s="3">
        <v>11</v>
      </c>
      <c r="AY3535" s="3">
        <v>100</v>
      </c>
      <c r="AZ3535" s="6" t="str">
        <f t="shared" si="389"/>
        <v>2174.11</v>
      </c>
      <c r="BC3535" s="12" t="s">
        <v>8431</v>
      </c>
      <c r="BJ3535" s="12">
        <f t="shared" si="390"/>
        <v>0</v>
      </c>
      <c r="BK3535" s="12">
        <f t="shared" si="391"/>
        <v>0</v>
      </c>
      <c r="CQ3535" s="3" t="str">
        <f>CONCATENATE(baseURL!$A$1,baseURL!$B$1,baseURL!$C$1,".",C3535,".",L3535,".pkl&amp;seq=",BC3535)</f>
        <v>http://proteomics.broadinstitute.org/millscripts/viewfeed.pl?side=xl&amp;cycle=1&amp;fixedMods=iaaC&amp;file=msdataSM/iPRG2012_nd/cpick_in/iPRG2012_nd.2174.11.2.pkl&amp;seq=SLETFRTTNTL</v>
      </c>
    </row>
    <row r="3536" spans="1:95" x14ac:dyDescent="0.2">
      <c r="A3536" s="3">
        <v>3279</v>
      </c>
      <c r="B3536" s="2" t="s">
        <v>8793</v>
      </c>
      <c r="C3536" s="2" t="s">
        <v>8787</v>
      </c>
      <c r="D3536" s="3">
        <v>9349</v>
      </c>
      <c r="E3536" s="3">
        <v>9340</v>
      </c>
      <c r="F3536" s="3">
        <v>45659</v>
      </c>
      <c r="G3536" s="3">
        <v>11513</v>
      </c>
      <c r="H3536" s="3">
        <v>35.304000000000002</v>
      </c>
      <c r="I3536" s="30">
        <v>461.00281999999999</v>
      </c>
      <c r="J3536" s="30">
        <v>461.00102320000002</v>
      </c>
      <c r="K3536" s="30">
        <v>1.8E-3</v>
      </c>
      <c r="L3536" s="3">
        <v>4</v>
      </c>
      <c r="M3536" s="3">
        <v>4</v>
      </c>
      <c r="N3536" s="10">
        <f t="shared" si="385"/>
        <v>1</v>
      </c>
      <c r="O3536" s="35">
        <v>4</v>
      </c>
      <c r="P3536" s="17"/>
      <c r="Q3536" s="40">
        <v>1840.9803400000001</v>
      </c>
      <c r="R3536" s="40">
        <v>461.00054</v>
      </c>
      <c r="S3536" s="18">
        <f t="shared" si="386"/>
        <v>4.9457642717397654</v>
      </c>
      <c r="T3536" s="18">
        <f t="shared" si="387"/>
        <v>1.0481549544805822</v>
      </c>
      <c r="U3536" s="18">
        <f t="shared" si="388"/>
        <v>0.34707117695337791</v>
      </c>
      <c r="V3536" s="30">
        <v>461.00069999999999</v>
      </c>
      <c r="W3536" s="3" t="s">
        <v>47</v>
      </c>
      <c r="Y3536" s="3" t="s">
        <v>47</v>
      </c>
      <c r="Z3536" s="3" t="s">
        <v>47</v>
      </c>
      <c r="AA3536" s="3" t="s">
        <v>47</v>
      </c>
      <c r="AB3536" s="12" t="s">
        <v>48</v>
      </c>
      <c r="AC3536" s="3" t="s">
        <v>47</v>
      </c>
      <c r="AE3536" s="3" t="s">
        <v>47</v>
      </c>
      <c r="AG3536" s="3" t="s">
        <v>48</v>
      </c>
      <c r="AH3536" s="3" t="s">
        <v>47</v>
      </c>
      <c r="AL3536" s="3" t="s">
        <v>48</v>
      </c>
      <c r="AM3536" s="3" t="s">
        <v>48</v>
      </c>
      <c r="AU3536" s="3">
        <v>0</v>
      </c>
      <c r="AV3536" s="3">
        <v>7</v>
      </c>
      <c r="AW3536" s="3">
        <v>1</v>
      </c>
      <c r="AX3536" s="3">
        <v>7</v>
      </c>
      <c r="AY3536" s="3">
        <v>100</v>
      </c>
      <c r="AZ3536" s="6" t="str">
        <f t="shared" si="389"/>
        <v>2174.4</v>
      </c>
      <c r="BC3536" s="12" t="s">
        <v>8794</v>
      </c>
      <c r="BJ3536" s="12">
        <f t="shared" si="390"/>
        <v>0</v>
      </c>
      <c r="BK3536" s="12">
        <f t="shared" si="391"/>
        <v>0</v>
      </c>
      <c r="CQ3536" s="3" t="str">
        <f>CONCATENATE(baseURL!$A$1,baseURL!$B$1,baseURL!$C$1,".",C3536,".",L3536,".pkl&amp;seq=",BC3536)</f>
        <v>http://proteomics.broadinstitute.org/millscripts/viewfeed.pl?side=xl&amp;cycle=1&amp;fixedMods=iaaC&amp;file=msdataSM/iPRG2012_nd/cpick_in/iPRG2012_nd.2174.4.4.pkl&amp;seq=VQQLLESYFDGKKASK</v>
      </c>
    </row>
    <row r="3537" spans="1:95" x14ac:dyDescent="0.2">
      <c r="A3537" s="3">
        <v>2928</v>
      </c>
      <c r="B3537" s="2" t="s">
        <v>8801</v>
      </c>
      <c r="C3537" s="2" t="s">
        <v>8802</v>
      </c>
      <c r="D3537" s="3">
        <v>9360</v>
      </c>
      <c r="E3537" s="3">
        <v>9351</v>
      </c>
      <c r="F3537" s="3">
        <v>45678</v>
      </c>
      <c r="G3537" s="3">
        <v>11525</v>
      </c>
      <c r="H3537" s="3">
        <v>35.328000000000003</v>
      </c>
      <c r="I3537" s="30">
        <v>492.58229999999998</v>
      </c>
      <c r="J3537" s="30">
        <v>492.58325630000002</v>
      </c>
      <c r="K3537" s="30">
        <v>-9.6000000000000002E-4</v>
      </c>
      <c r="L3537" s="3">
        <v>3</v>
      </c>
      <c r="M3537" s="3">
        <v>3</v>
      </c>
      <c r="N3537" s="10">
        <f t="shared" si="385"/>
        <v>1</v>
      </c>
      <c r="O3537" s="35">
        <v>3</v>
      </c>
      <c r="P3537" s="17"/>
      <c r="Q3537" s="40">
        <v>1475.7311299999999</v>
      </c>
      <c r="R3537" s="40">
        <v>492.58188999999999</v>
      </c>
      <c r="S3537" s="18">
        <f t="shared" si="386"/>
        <v>0.83234891154449686</v>
      </c>
      <c r="T3537" s="18">
        <f t="shared" si="387"/>
        <v>2.7737519948799609</v>
      </c>
      <c r="U3537" s="18">
        <f t="shared" si="388"/>
        <v>2.8624682081211463</v>
      </c>
      <c r="V3537" s="30">
        <v>492.58330000000001</v>
      </c>
      <c r="Z3537" s="3" t="s">
        <v>47</v>
      </c>
      <c r="AB3537" s="12" t="s">
        <v>47</v>
      </c>
      <c r="AC3537" s="3" t="s">
        <v>47</v>
      </c>
      <c r="AD3537" s="3" t="s">
        <v>47</v>
      </c>
      <c r="AE3537" s="3" t="s">
        <v>47</v>
      </c>
      <c r="AG3537" s="3" t="s">
        <v>47</v>
      </c>
      <c r="AH3537" s="3" t="s">
        <v>47</v>
      </c>
      <c r="AJ3537" s="3" t="s">
        <v>47</v>
      </c>
      <c r="AK3537" s="3" t="s">
        <v>48</v>
      </c>
      <c r="AL3537" s="3" t="s">
        <v>48</v>
      </c>
      <c r="AU3537" s="3">
        <v>0</v>
      </c>
      <c r="AV3537" s="3">
        <v>8</v>
      </c>
      <c r="AW3537" s="3">
        <v>1</v>
      </c>
      <c r="AX3537" s="3">
        <v>8</v>
      </c>
      <c r="AY3537" s="3">
        <v>100</v>
      </c>
      <c r="AZ3537" s="6" t="str">
        <f t="shared" si="389"/>
        <v>2175.2</v>
      </c>
      <c r="BC3537" s="12" t="s">
        <v>8803</v>
      </c>
      <c r="BJ3537" s="12">
        <f t="shared" si="390"/>
        <v>0</v>
      </c>
      <c r="BK3537" s="12">
        <f t="shared" si="391"/>
        <v>0</v>
      </c>
      <c r="CQ3537" s="3" t="str">
        <f>CONCATENATE(baseURL!$A$1,baseURL!$B$1,baseURL!$C$1,".",C3537,".",L3537,".pkl&amp;seq=",BC3537)</f>
        <v>http://proteomics.broadinstitute.org/millscripts/viewfeed.pl?side=xl&amp;cycle=1&amp;fixedMods=iaaC&amp;file=msdataSM/iPRG2012_nd/cpick_in/iPRG2012_nd.2175.2.3.pkl&amp;seq=LLMDSTHFNELR</v>
      </c>
    </row>
    <row r="3538" spans="1:95" x14ac:dyDescent="0.2">
      <c r="A3538" s="3">
        <v>3605</v>
      </c>
      <c r="B3538" s="2" t="s">
        <v>8804</v>
      </c>
      <c r="C3538" s="2" t="s">
        <v>8793</v>
      </c>
      <c r="D3538" s="3">
        <v>9363</v>
      </c>
      <c r="E3538" s="3">
        <v>9354</v>
      </c>
      <c r="F3538" s="3">
        <v>45681</v>
      </c>
      <c r="G3538" s="3">
        <v>11528</v>
      </c>
      <c r="H3538" s="3">
        <v>35.332900000000002</v>
      </c>
      <c r="I3538" s="30">
        <v>583.31316000000004</v>
      </c>
      <c r="J3538" s="30">
        <v>583.31433489999995</v>
      </c>
      <c r="K3538" s="30">
        <v>-1.17E-3</v>
      </c>
      <c r="L3538" s="3">
        <v>2</v>
      </c>
      <c r="M3538" s="3">
        <v>2</v>
      </c>
      <c r="N3538" s="10">
        <f t="shared" si="385"/>
        <v>1</v>
      </c>
      <c r="O3538" s="35">
        <v>2</v>
      </c>
      <c r="P3538" s="17"/>
      <c r="Q3538" s="40">
        <v>1165.6211599999999</v>
      </c>
      <c r="R3538" s="40">
        <v>583.31421999999998</v>
      </c>
      <c r="S3538" s="18">
        <f t="shared" si="386"/>
        <v>-1.8172023989721262</v>
      </c>
      <c r="T3538" s="18">
        <f t="shared" si="387"/>
        <v>0.1969778826433978</v>
      </c>
      <c r="U3538" s="18">
        <f t="shared" si="388"/>
        <v>-0.20572102618105695</v>
      </c>
      <c r="V3538" s="30">
        <v>583.31410000000005</v>
      </c>
      <c r="W3538" s="3" t="s">
        <v>47</v>
      </c>
      <c r="X3538" s="3" t="s">
        <v>47</v>
      </c>
      <c r="Y3538" s="3" t="s">
        <v>47</v>
      </c>
      <c r="Z3538" s="3" t="s">
        <v>47</v>
      </c>
      <c r="AA3538" s="3" t="s">
        <v>47</v>
      </c>
      <c r="AB3538" s="12" t="s">
        <v>47</v>
      </c>
      <c r="AC3538" s="3" t="s">
        <v>47</v>
      </c>
      <c r="AE3538" s="3" t="s">
        <v>47</v>
      </c>
      <c r="AF3538" s="3" t="s">
        <v>48</v>
      </c>
      <c r="AG3538" s="3" t="s">
        <v>47</v>
      </c>
      <c r="AH3538" s="3" t="s">
        <v>47</v>
      </c>
      <c r="AI3538" s="3" t="s">
        <v>48</v>
      </c>
      <c r="AJ3538" s="3" t="s">
        <v>47</v>
      </c>
      <c r="AL3538" s="3" t="s">
        <v>48</v>
      </c>
      <c r="AU3538" s="3">
        <v>0</v>
      </c>
      <c r="AV3538" s="3">
        <v>11</v>
      </c>
      <c r="AW3538" s="3">
        <v>1</v>
      </c>
      <c r="AX3538" s="3">
        <v>11</v>
      </c>
      <c r="AY3538" s="3">
        <v>100</v>
      </c>
      <c r="AZ3538" s="6" t="str">
        <f t="shared" si="389"/>
        <v>2175.5</v>
      </c>
      <c r="BC3538" s="12" t="s">
        <v>8700</v>
      </c>
      <c r="BJ3538" s="12">
        <f t="shared" si="390"/>
        <v>0</v>
      </c>
      <c r="BK3538" s="12">
        <f t="shared" si="391"/>
        <v>0</v>
      </c>
      <c r="CQ3538" s="3" t="str">
        <f>CONCATENATE(baseURL!$A$1,baseURL!$B$1,baseURL!$C$1,".",C3538,".",L3538,".pkl&amp;seq=",BC3538)</f>
        <v>http://proteomics.broadinstitute.org/millscripts/viewfeed.pl?side=xl&amp;cycle=1&amp;fixedMods=iaaC&amp;file=msdataSM/iPRG2012_nd/cpick_in/iPRG2012_nd.2175.5.2.pkl&amp;seq=SVDSLYQVVR</v>
      </c>
    </row>
    <row r="3539" spans="1:95" x14ac:dyDescent="0.2">
      <c r="A3539" s="3">
        <v>7669</v>
      </c>
      <c r="B3539" s="2" t="s">
        <v>8805</v>
      </c>
      <c r="C3539" s="2" t="s">
        <v>8806</v>
      </c>
      <c r="D3539" s="3">
        <v>9364</v>
      </c>
      <c r="E3539" s="3">
        <v>9355</v>
      </c>
      <c r="F3539" s="3">
        <v>45682</v>
      </c>
      <c r="G3539" s="3">
        <v>11529</v>
      </c>
      <c r="H3539" s="3">
        <v>35.334600000000002</v>
      </c>
      <c r="I3539" s="30">
        <v>597.62696000000005</v>
      </c>
      <c r="J3539" s="30">
        <v>597.62601619999998</v>
      </c>
      <c r="K3539" s="30">
        <v>9.3999999999999997E-4</v>
      </c>
      <c r="L3539" s="3">
        <v>3</v>
      </c>
      <c r="M3539" s="3">
        <v>3</v>
      </c>
      <c r="N3539" s="10">
        <f t="shared" si="385"/>
        <v>1</v>
      </c>
      <c r="O3539" s="35">
        <v>3</v>
      </c>
      <c r="Q3539" s="37">
        <v>1790.8636100000001</v>
      </c>
      <c r="R3539" s="37">
        <v>597.62606000000005</v>
      </c>
      <c r="S3539" s="18">
        <f t="shared" si="386"/>
        <v>1.5059584249078013</v>
      </c>
      <c r="T3539" s="18">
        <f t="shared" si="387"/>
        <v>-7.3289976798057585E-2</v>
      </c>
      <c r="U3539" s="18">
        <f t="shared" si="388"/>
        <v>-0.26772594229037833</v>
      </c>
      <c r="V3539" s="30">
        <v>597.6259</v>
      </c>
      <c r="W3539" s="3" t="s">
        <v>47</v>
      </c>
      <c r="X3539" s="3" t="s">
        <v>47</v>
      </c>
      <c r="Y3539" s="3" t="s">
        <v>47</v>
      </c>
      <c r="AB3539" s="12" t="s">
        <v>52</v>
      </c>
      <c r="AC3539" s="3" t="s">
        <v>52</v>
      </c>
      <c r="AD3539" s="3" t="s">
        <v>47</v>
      </c>
      <c r="AE3539" s="3" t="s">
        <v>47</v>
      </c>
      <c r="AG3539" s="3" t="s">
        <v>52</v>
      </c>
      <c r="AH3539" s="3" t="s">
        <v>47</v>
      </c>
      <c r="AI3539" s="3" t="s">
        <v>52</v>
      </c>
      <c r="AJ3539" s="3" t="s">
        <v>47</v>
      </c>
      <c r="AK3539" s="3" t="s">
        <v>47</v>
      </c>
      <c r="AL3539" s="3" t="s">
        <v>52</v>
      </c>
      <c r="AP3539" s="3" t="s">
        <v>47</v>
      </c>
      <c r="AU3539" s="3">
        <v>0</v>
      </c>
      <c r="AV3539" s="3">
        <v>9</v>
      </c>
      <c r="AW3539" s="3">
        <v>2</v>
      </c>
      <c r="AX3539" s="3">
        <v>7</v>
      </c>
      <c r="AY3539" s="3">
        <v>77.78</v>
      </c>
      <c r="AZ3539" s="6" t="str">
        <f t="shared" si="389"/>
        <v>2175.6</v>
      </c>
      <c r="BC3539" s="12" t="s">
        <v>20193</v>
      </c>
      <c r="BI3539" s="12" t="s">
        <v>793</v>
      </c>
      <c r="BJ3539" s="12">
        <f t="shared" si="390"/>
        <v>1</v>
      </c>
      <c r="BK3539" s="12">
        <f t="shared" si="391"/>
        <v>1</v>
      </c>
      <c r="BR3539" s="3" t="s">
        <v>793</v>
      </c>
      <c r="BZ3539" s="3" t="s">
        <v>20265</v>
      </c>
      <c r="CA3539" s="3" t="s">
        <v>20265</v>
      </c>
      <c r="CQ3539" s="3" t="str">
        <f>CONCATENATE(baseURL!$A$1,baseURL!$B$1,baseURL!$C$1,".",C3539,".",L3539,".pkl&amp;seq=",BC3539,"&amp;varMods=pyroCys-C")</f>
        <v>http://proteomics.broadinstitute.org/millscripts/viewfeed.pl?side=xl&amp;cycle=1&amp;fixedMods=iaaC&amp;file=msdataSM/iPRG2012_nd/cpick_in/iPRG2012_nd.2175.6.3.pkl&amp;seq=cGDCGSALQGLSTLRPR&amp;varMods=pyroCys-C</v>
      </c>
    </row>
    <row r="3540" spans="1:95" x14ac:dyDescent="0.2">
      <c r="A3540" s="3">
        <v>2160</v>
      </c>
      <c r="B3540" s="2" t="s">
        <v>8797</v>
      </c>
      <c r="C3540" s="2" t="s">
        <v>8798</v>
      </c>
      <c r="D3540" s="3">
        <v>9367</v>
      </c>
      <c r="E3540" s="3">
        <v>9358</v>
      </c>
      <c r="F3540" s="3">
        <v>45685</v>
      </c>
      <c r="G3540" s="3">
        <v>11532</v>
      </c>
      <c r="H3540" s="3">
        <v>35.341299999999997</v>
      </c>
      <c r="I3540" s="30">
        <v>640.33379000000002</v>
      </c>
      <c r="J3540" s="30">
        <v>640.33404419999999</v>
      </c>
      <c r="K3540" s="30">
        <v>-2.5000000000000001E-4</v>
      </c>
      <c r="L3540" s="3">
        <v>0</v>
      </c>
      <c r="M3540" s="3">
        <v>2</v>
      </c>
      <c r="N3540" s="10">
        <f t="shared" si="385"/>
        <v>1</v>
      </c>
      <c r="O3540" s="35">
        <v>2</v>
      </c>
      <c r="P3540" s="11"/>
      <c r="Q3540" s="40">
        <v>1279.66409</v>
      </c>
      <c r="R3540" s="37">
        <v>640.33568000000002</v>
      </c>
      <c r="S3540" s="18">
        <f t="shared" si="386"/>
        <v>-2.9515768979218149</v>
      </c>
      <c r="T3540" s="18">
        <f t="shared" si="387"/>
        <v>-2.554597613600011</v>
      </c>
      <c r="U3540" s="18">
        <f t="shared" si="388"/>
        <v>-3.0921281787752344</v>
      </c>
      <c r="V3540" s="30">
        <v>640.33370000000002</v>
      </c>
      <c r="X3540" s="3" t="s">
        <v>65</v>
      </c>
      <c r="Y3540" s="3" t="s">
        <v>65</v>
      </c>
      <c r="Z3540" s="3" t="s">
        <v>52</v>
      </c>
      <c r="AA3540" s="3" t="s">
        <v>47</v>
      </c>
      <c r="AB3540" s="12" t="s">
        <v>48</v>
      </c>
      <c r="AC3540" s="3" t="s">
        <v>52</v>
      </c>
      <c r="AD3540" s="3" t="s">
        <v>47</v>
      </c>
      <c r="AE3540" s="3" t="s">
        <v>47</v>
      </c>
      <c r="AO3540" s="3" t="s">
        <v>48</v>
      </c>
      <c r="AS3540" s="3" t="s">
        <v>47</v>
      </c>
      <c r="AU3540" s="3">
        <v>2</v>
      </c>
      <c r="AV3540" s="3">
        <v>4</v>
      </c>
      <c r="AW3540" s="3">
        <v>2</v>
      </c>
      <c r="AX3540" s="3">
        <v>3</v>
      </c>
      <c r="AY3540" s="3">
        <v>75</v>
      </c>
      <c r="AZ3540" s="6" t="str">
        <f t="shared" si="389"/>
        <v>2175.9</v>
      </c>
      <c r="BB3540" s="12" t="s">
        <v>3182</v>
      </c>
      <c r="BC3540" s="12" t="s">
        <v>8626</v>
      </c>
      <c r="BJ3540" s="12">
        <f t="shared" si="390"/>
        <v>0</v>
      </c>
      <c r="BK3540" s="12">
        <f t="shared" si="391"/>
        <v>0</v>
      </c>
      <c r="BT3540" s="3" t="s">
        <v>8799</v>
      </c>
      <c r="BU3540" s="3" t="s">
        <v>8799</v>
      </c>
      <c r="CO3540" s="3" t="s">
        <v>8800</v>
      </c>
      <c r="CQ3540" s="3" t="str">
        <f>CONCATENATE(baseURL!$A$1,baseURL!$B$1,"+Formyl",baseURL!$C$1,".",C3540,".",L3540,".pkl&amp;seq=",BC3540)</f>
        <v>http://proteomics.broadinstitute.org/millscripts/viewfeed.pl?side=xl&amp;cycle=1&amp;fixedMods=iaaC+Formyl&amp;file=msdataSM/iPRG2012_nd/cpick_in/iPRG2012_nd.2175.9.0.pkl&amp;seq=SLSLVGSYVGNR</v>
      </c>
    </row>
    <row r="3541" spans="1:95" x14ac:dyDescent="0.2">
      <c r="A3541" s="3">
        <v>1300</v>
      </c>
      <c r="B3541" s="2" t="s">
        <v>8811</v>
      </c>
      <c r="C3541" s="2" t="s">
        <v>8812</v>
      </c>
      <c r="D3541" s="3">
        <v>9368</v>
      </c>
      <c r="E3541" s="3">
        <v>9359</v>
      </c>
      <c r="F3541" s="3">
        <v>45698</v>
      </c>
      <c r="G3541" s="3">
        <v>11534</v>
      </c>
      <c r="H3541" s="3">
        <v>35.350299999999997</v>
      </c>
      <c r="I3541" s="30">
        <v>447.73919000000001</v>
      </c>
      <c r="J3541" s="30">
        <v>447.73962849999998</v>
      </c>
      <c r="K3541" s="30">
        <v>-4.4000000000000002E-4</v>
      </c>
      <c r="L3541" s="3">
        <v>2</v>
      </c>
      <c r="M3541" s="3">
        <v>2</v>
      </c>
      <c r="N3541" s="10">
        <f t="shared" si="385"/>
        <v>1</v>
      </c>
      <c r="O3541" s="35">
        <v>2</v>
      </c>
      <c r="P3541" s="17"/>
      <c r="Q3541" s="40">
        <v>894.47198000000003</v>
      </c>
      <c r="R3541" s="40">
        <v>447.73962999999998</v>
      </c>
      <c r="S3541" s="18">
        <f t="shared" si="386"/>
        <v>-0.98271399377609658</v>
      </c>
      <c r="T3541" s="18">
        <f t="shared" si="387"/>
        <v>-3.3501613341951975E-3</v>
      </c>
      <c r="U3541" s="18">
        <f t="shared" si="388"/>
        <v>-6.7003226810860364E-2</v>
      </c>
      <c r="V3541" s="30">
        <v>447.7396</v>
      </c>
      <c r="X3541" s="3" t="s">
        <v>47</v>
      </c>
      <c r="Y3541" s="3" t="s">
        <v>47</v>
      </c>
      <c r="Z3541" s="3" t="s">
        <v>47</v>
      </c>
      <c r="AA3541" s="3" t="s">
        <v>47</v>
      </c>
      <c r="AF3541" s="3" t="s">
        <v>48</v>
      </c>
      <c r="AG3541" s="3" t="s">
        <v>48</v>
      </c>
      <c r="AH3541" s="3" t="s">
        <v>48</v>
      </c>
      <c r="AL3541" s="3" t="s">
        <v>48</v>
      </c>
      <c r="AM3541" s="3" t="s">
        <v>47</v>
      </c>
      <c r="AN3541" s="3" t="s">
        <v>48</v>
      </c>
      <c r="AU3541" s="3">
        <v>0</v>
      </c>
      <c r="AV3541" s="3">
        <v>5</v>
      </c>
      <c r="AW3541" s="3">
        <v>1</v>
      </c>
      <c r="AX3541" s="3">
        <v>5</v>
      </c>
      <c r="AY3541" s="3">
        <v>100</v>
      </c>
      <c r="AZ3541" s="6" t="str">
        <f t="shared" si="389"/>
        <v>2176.1</v>
      </c>
      <c r="BC3541" s="12" t="s">
        <v>8813</v>
      </c>
      <c r="BJ3541" s="12">
        <f t="shared" si="390"/>
        <v>0</v>
      </c>
      <c r="BK3541" s="12">
        <f t="shared" si="391"/>
        <v>0</v>
      </c>
      <c r="CQ3541" s="3" t="str">
        <f>CONCATENATE(baseURL!$A$1,baseURL!$B$1,baseURL!$C$1,".",C3541,".",L3541,".pkl&amp;seq=",BC3541)</f>
        <v>http://proteomics.broadinstitute.org/millscripts/viewfeed.pl?side=xl&amp;cycle=1&amp;fixedMods=iaaC&amp;file=msdataSM/iPRG2012_nd/cpick_in/iPRG2012_nd.2176.1.2.pkl&amp;seq=YAWVLDK</v>
      </c>
    </row>
    <row r="3542" spans="1:95" x14ac:dyDescent="0.2">
      <c r="A3542" s="3">
        <v>6485</v>
      </c>
      <c r="B3542" s="2" t="s">
        <v>8810</v>
      </c>
      <c r="C3542" s="2" t="s">
        <v>8797</v>
      </c>
      <c r="D3542" s="3">
        <v>9377</v>
      </c>
      <c r="E3542" s="3">
        <v>9368</v>
      </c>
      <c r="F3542" s="3">
        <v>45707</v>
      </c>
      <c r="G3542" s="3">
        <v>11543</v>
      </c>
      <c r="H3542" s="3">
        <v>35.365299999999998</v>
      </c>
      <c r="I3542" s="30">
        <v>851.93219999999997</v>
      </c>
      <c r="J3542" s="30">
        <v>851.93389000000002</v>
      </c>
      <c r="K3542" s="30">
        <v>-1.6900000000000001E-3</v>
      </c>
      <c r="L3542" s="3">
        <v>2</v>
      </c>
      <c r="M3542" s="3">
        <v>2</v>
      </c>
      <c r="N3542" s="10">
        <f t="shared" si="385"/>
        <v>1</v>
      </c>
      <c r="O3542" s="35">
        <v>2</v>
      </c>
      <c r="P3542" s="17"/>
      <c r="Q3542" s="40">
        <v>1702.8606199999999</v>
      </c>
      <c r="R3542" s="40">
        <v>851.93394999999998</v>
      </c>
      <c r="S3542" s="18">
        <f t="shared" si="386"/>
        <v>-2.0541498551800426</v>
      </c>
      <c r="T3542" s="18">
        <f t="shared" si="387"/>
        <v>-7.0427994989754078E-2</v>
      </c>
      <c r="U3542" s="18">
        <f t="shared" si="388"/>
        <v>-0.29344997923518001</v>
      </c>
      <c r="V3542" s="30">
        <v>851.93370000000004</v>
      </c>
      <c r="W3542" s="3" t="s">
        <v>47</v>
      </c>
      <c r="X3542" s="3" t="s">
        <v>47</v>
      </c>
      <c r="Y3542" s="3" t="s">
        <v>47</v>
      </c>
      <c r="Z3542" s="3" t="s">
        <v>47</v>
      </c>
      <c r="AA3542" s="3" t="s">
        <v>48</v>
      </c>
      <c r="AB3542" s="12" t="s">
        <v>47</v>
      </c>
      <c r="AC3542" s="3" t="s">
        <v>47</v>
      </c>
      <c r="AD3542" s="3" t="s">
        <v>47</v>
      </c>
      <c r="AE3542" s="3" t="s">
        <v>47</v>
      </c>
      <c r="AF3542" s="3" t="s">
        <v>47</v>
      </c>
      <c r="AG3542" s="3" t="s">
        <v>47</v>
      </c>
      <c r="AH3542" s="3" t="s">
        <v>47</v>
      </c>
      <c r="AI3542" s="3" t="s">
        <v>47</v>
      </c>
      <c r="AJ3542" s="3" t="s">
        <v>47</v>
      </c>
      <c r="AK3542" s="3" t="s">
        <v>47</v>
      </c>
      <c r="AL3542" s="3" t="s">
        <v>47</v>
      </c>
      <c r="AU3542" s="3">
        <v>0</v>
      </c>
      <c r="AV3542" s="3">
        <v>15</v>
      </c>
      <c r="AW3542" s="3">
        <v>1</v>
      </c>
      <c r="AX3542" s="3">
        <v>15</v>
      </c>
      <c r="AY3542" s="3">
        <v>100</v>
      </c>
      <c r="AZ3542" s="6" t="str">
        <f t="shared" si="389"/>
        <v>2176.10</v>
      </c>
      <c r="BC3542" s="12" t="s">
        <v>8613</v>
      </c>
      <c r="BJ3542" s="12">
        <f t="shared" si="390"/>
        <v>0</v>
      </c>
      <c r="BK3542" s="12">
        <f t="shared" si="391"/>
        <v>0</v>
      </c>
      <c r="CQ3542" s="3" t="str">
        <f>CONCATENATE(baseURL!$A$1,baseURL!$B$1,baseURL!$C$1,".",C3542,".",L3542,".pkl&amp;seq=",BC3542)</f>
        <v>http://proteomics.broadinstitute.org/millscripts/viewfeed.pl?side=xl&amp;cycle=1&amp;fixedMods=iaaC&amp;file=msdataSM/iPRG2012_nd/cpick_in/iPRG2012_nd.2176.10.2.pkl&amp;seq=SNGVLNVDNQTSDLVK</v>
      </c>
    </row>
    <row r="3543" spans="1:95" x14ac:dyDescent="0.2">
      <c r="A3543" s="3">
        <v>3515</v>
      </c>
      <c r="B3543" s="2" t="s">
        <v>8814</v>
      </c>
      <c r="C3543" s="2" t="s">
        <v>8815</v>
      </c>
      <c r="D3543" s="3">
        <v>9369</v>
      </c>
      <c r="E3543" s="3">
        <v>9360</v>
      </c>
      <c r="F3543" s="3">
        <v>45699</v>
      </c>
      <c r="G3543" s="3">
        <v>11535</v>
      </c>
      <c r="H3543" s="3">
        <v>35.351999999999997</v>
      </c>
      <c r="I3543" s="30">
        <v>474.73396000000002</v>
      </c>
      <c r="J3543" s="30">
        <v>474.73279789999998</v>
      </c>
      <c r="K3543" s="30">
        <v>1.16E-3</v>
      </c>
      <c r="L3543" s="3">
        <v>2</v>
      </c>
      <c r="M3543" s="3">
        <v>2</v>
      </c>
      <c r="N3543" s="10">
        <f t="shared" si="385"/>
        <v>1</v>
      </c>
      <c r="O3543" s="35">
        <v>2</v>
      </c>
      <c r="P3543" s="17"/>
      <c r="Q3543" s="40">
        <v>948.46076000000005</v>
      </c>
      <c r="R3543" s="40">
        <v>474.73401999999999</v>
      </c>
      <c r="S3543" s="18">
        <f t="shared" si="386"/>
        <v>-0.12638656054647485</v>
      </c>
      <c r="T3543" s="18">
        <f t="shared" si="387"/>
        <v>-2.5742835957001273</v>
      </c>
      <c r="U3543" s="18">
        <f t="shared" si="388"/>
        <v>-2.9911486014757909</v>
      </c>
      <c r="V3543" s="30">
        <v>474.73259999999999</v>
      </c>
      <c r="W3543" s="3" t="s">
        <v>47</v>
      </c>
      <c r="X3543" s="3" t="s">
        <v>47</v>
      </c>
      <c r="Y3543" s="3" t="s">
        <v>47</v>
      </c>
      <c r="Z3543" s="3" t="s">
        <v>47</v>
      </c>
      <c r="AA3543" s="3" t="s">
        <v>48</v>
      </c>
      <c r="AB3543" s="12" t="s">
        <v>47</v>
      </c>
      <c r="AC3543" s="3" t="s">
        <v>47</v>
      </c>
      <c r="AD3543" s="3" t="s">
        <v>47</v>
      </c>
      <c r="AE3543" s="3" t="s">
        <v>47</v>
      </c>
      <c r="AF3543" s="3" t="s">
        <v>47</v>
      </c>
      <c r="AH3543" s="3" t="s">
        <v>47</v>
      </c>
      <c r="AI3543" s="3" t="s">
        <v>47</v>
      </c>
      <c r="AK3543" s="3" t="s">
        <v>47</v>
      </c>
      <c r="AL3543" s="3" t="s">
        <v>47</v>
      </c>
      <c r="AM3543" s="3" t="s">
        <v>47</v>
      </c>
      <c r="AU3543" s="3">
        <v>0</v>
      </c>
      <c r="AV3543" s="3">
        <v>14</v>
      </c>
      <c r="AW3543" s="3">
        <v>1</v>
      </c>
      <c r="AX3543" s="3">
        <v>14</v>
      </c>
      <c r="AY3543" s="3">
        <v>100</v>
      </c>
      <c r="AZ3543" s="6" t="str">
        <f t="shared" si="389"/>
        <v>2176.2</v>
      </c>
      <c r="BC3543" s="12" t="s">
        <v>8705</v>
      </c>
      <c r="BJ3543" s="12">
        <f t="shared" si="390"/>
        <v>0</v>
      </c>
      <c r="BK3543" s="12">
        <f t="shared" si="391"/>
        <v>0</v>
      </c>
      <c r="CQ3543" s="3" t="str">
        <f>CONCATENATE(baseURL!$A$1,baseURL!$B$1,baseURL!$C$1,".",C3543,".",L3543,".pkl&amp;seq=",BC3543)</f>
        <v>http://proteomics.broadinstitute.org/millscripts/viewfeed.pl?side=xl&amp;cycle=1&amp;fixedMods=iaaC&amp;file=msdataSM/iPRG2012_nd/cpick_in/iPRG2012_nd.2176.2.2.pkl&amp;seq=VWQVMTAN</v>
      </c>
    </row>
    <row r="3544" spans="1:95" x14ac:dyDescent="0.2">
      <c r="A3544" s="3">
        <v>6787</v>
      </c>
      <c r="B3544" s="2" t="s">
        <v>8816</v>
      </c>
      <c r="C3544" s="2" t="s">
        <v>8817</v>
      </c>
      <c r="D3544" s="3">
        <v>9375</v>
      </c>
      <c r="E3544" s="3">
        <v>9366</v>
      </c>
      <c r="F3544" s="3">
        <v>45705</v>
      </c>
      <c r="G3544" s="3">
        <v>11541</v>
      </c>
      <c r="H3544" s="3">
        <v>35.362000000000002</v>
      </c>
      <c r="I3544" s="30">
        <v>771.39882</v>
      </c>
      <c r="J3544" s="30">
        <v>771.39388469999994</v>
      </c>
      <c r="K3544" s="30">
        <v>4.9399999999999999E-3</v>
      </c>
      <c r="L3544" s="3">
        <v>2</v>
      </c>
      <c r="M3544" s="3">
        <v>2</v>
      </c>
      <c r="N3544" s="10">
        <f t="shared" si="385"/>
        <v>1</v>
      </c>
      <c r="O3544" s="35">
        <v>2</v>
      </c>
      <c r="P3544" s="17"/>
      <c r="Q3544" s="40">
        <v>1541.78594</v>
      </c>
      <c r="R3544" s="40">
        <v>771.39661000000001</v>
      </c>
      <c r="S3544" s="18">
        <f t="shared" si="386"/>
        <v>2.8649335132428719</v>
      </c>
      <c r="T3544" s="18">
        <f t="shared" si="387"/>
        <v>-3.5329426714301282</v>
      </c>
      <c r="U3544" s="18">
        <f t="shared" si="388"/>
        <v>-3.513108516226326</v>
      </c>
      <c r="V3544" s="30">
        <v>771.39390000000003</v>
      </c>
      <c r="X3544" s="3" t="s">
        <v>47</v>
      </c>
      <c r="Y3544" s="3" t="s">
        <v>47</v>
      </c>
      <c r="Z3544" s="3" t="s">
        <v>47</v>
      </c>
      <c r="AA3544" s="3" t="s">
        <v>48</v>
      </c>
      <c r="AB3544" s="12" t="s">
        <v>47</v>
      </c>
      <c r="AC3544" s="3" t="s">
        <v>47</v>
      </c>
      <c r="AD3544" s="3" t="s">
        <v>47</v>
      </c>
      <c r="AE3544" s="3" t="s">
        <v>47</v>
      </c>
      <c r="AF3544" s="3" t="s">
        <v>47</v>
      </c>
      <c r="AG3544" s="3" t="s">
        <v>48</v>
      </c>
      <c r="AH3544" s="3" t="s">
        <v>47</v>
      </c>
      <c r="AI3544" s="3" t="s">
        <v>48</v>
      </c>
      <c r="AJ3544" s="3" t="s">
        <v>47</v>
      </c>
      <c r="AK3544" s="3" t="s">
        <v>52</v>
      </c>
      <c r="AL3544" s="3" t="s">
        <v>48</v>
      </c>
      <c r="AU3544" s="3">
        <v>0</v>
      </c>
      <c r="AV3544" s="3">
        <v>10</v>
      </c>
      <c r="AW3544" s="3">
        <v>1</v>
      </c>
      <c r="AX3544" s="3">
        <v>10</v>
      </c>
      <c r="AY3544" s="3">
        <v>100</v>
      </c>
      <c r="AZ3544" s="6" t="str">
        <f t="shared" si="389"/>
        <v>2176.8</v>
      </c>
      <c r="BC3544" s="12" t="s">
        <v>8818</v>
      </c>
      <c r="BJ3544" s="12">
        <f t="shared" si="390"/>
        <v>0</v>
      </c>
      <c r="BK3544" s="12">
        <f t="shared" si="391"/>
        <v>0</v>
      </c>
      <c r="CQ3544" s="3" t="str">
        <f>CONCATENATE(baseURL!$A$1,baseURL!$B$1,baseURL!$C$1,".",C3544,".",L3544,".pkl&amp;seq=",BC3544)</f>
        <v>http://proteomics.broadinstitute.org/millscripts/viewfeed.pl?side=xl&amp;cycle=1&amp;fixedMods=iaaC&amp;file=msdataSM/iPRG2012_nd/cpick_in/iPRG2012_nd.2176.8.2.pkl&amp;seq=NGPVYGVPPQGGFPR</v>
      </c>
    </row>
    <row r="3545" spans="1:95" x14ac:dyDescent="0.2">
      <c r="A3545" s="3">
        <v>2746</v>
      </c>
      <c r="B3545" s="2" t="s">
        <v>8807</v>
      </c>
      <c r="C3545" s="2" t="s">
        <v>8808</v>
      </c>
      <c r="D3545" s="3">
        <v>9376</v>
      </c>
      <c r="E3545" s="3">
        <v>9367</v>
      </c>
      <c r="F3545" s="3">
        <v>45706</v>
      </c>
      <c r="G3545" s="3">
        <v>11542</v>
      </c>
      <c r="H3545" s="3">
        <v>35.363599999999998</v>
      </c>
      <c r="I3545" s="30">
        <v>826.3759</v>
      </c>
      <c r="J3545" s="30">
        <v>826.37713910000002</v>
      </c>
      <c r="K3545" s="30">
        <v>-1.24E-3</v>
      </c>
      <c r="L3545" s="3">
        <v>2</v>
      </c>
      <c r="M3545" s="3">
        <v>2</v>
      </c>
      <c r="N3545" s="10">
        <f t="shared" si="385"/>
        <v>1</v>
      </c>
      <c r="O3545" s="35">
        <v>2</v>
      </c>
      <c r="P3545" s="17"/>
      <c r="Q3545" s="40">
        <v>1651.74459</v>
      </c>
      <c r="R3545" s="40">
        <v>826.37593000000004</v>
      </c>
      <c r="S3545" s="18">
        <f t="shared" si="386"/>
        <v>-3.630309033558627E-2</v>
      </c>
      <c r="T3545" s="18">
        <f t="shared" si="387"/>
        <v>1.4631355489537969</v>
      </c>
      <c r="U3545" s="18">
        <f t="shared" si="388"/>
        <v>1.4158205212994184</v>
      </c>
      <c r="V3545" s="30">
        <v>826.37710000000004</v>
      </c>
      <c r="Z3545" s="3" t="s">
        <v>47</v>
      </c>
      <c r="AA3545" s="3" t="s">
        <v>47</v>
      </c>
      <c r="AB3545" s="12" t="s">
        <v>47</v>
      </c>
      <c r="AC3545" s="3" t="s">
        <v>47</v>
      </c>
      <c r="AD3545" s="3" t="s">
        <v>47</v>
      </c>
      <c r="AG3545" s="3" t="s">
        <v>48</v>
      </c>
      <c r="AH3545" s="3" t="s">
        <v>47</v>
      </c>
      <c r="AI3545" s="3" t="s">
        <v>47</v>
      </c>
      <c r="AK3545" s="3" t="s">
        <v>47</v>
      </c>
      <c r="AL3545" s="3" t="s">
        <v>47</v>
      </c>
      <c r="AM3545" s="3" t="s">
        <v>52</v>
      </c>
      <c r="AN3545" s="3" t="s">
        <v>47</v>
      </c>
      <c r="AU3545" s="3">
        <v>0</v>
      </c>
      <c r="AV3545" s="3">
        <v>10</v>
      </c>
      <c r="AW3545" s="3">
        <v>1</v>
      </c>
      <c r="AX3545" s="3">
        <v>10</v>
      </c>
      <c r="AY3545" s="3">
        <v>100</v>
      </c>
      <c r="AZ3545" s="6" t="str">
        <f t="shared" si="389"/>
        <v>2176.9</v>
      </c>
      <c r="BC3545" s="12" t="s">
        <v>8809</v>
      </c>
      <c r="BJ3545" s="12">
        <f t="shared" si="390"/>
        <v>0</v>
      </c>
      <c r="BK3545" s="12">
        <f t="shared" si="391"/>
        <v>0</v>
      </c>
      <c r="CQ3545" s="3" t="str">
        <f>CONCATENATE(baseURL!$A$1,baseURL!$B$1,baseURL!$C$1,".",C3545,".",L3545,".pkl&amp;seq=",BC3545)</f>
        <v>http://proteomics.broadinstitute.org/millscripts/viewfeed.pl?side=xl&amp;cycle=1&amp;fixedMods=iaaC&amp;file=msdataSM/iPRG2012_nd/cpick_in/iPRG2012_nd.2176.9.2.pkl&amp;seq=SVGETVDYLASNPDAN</v>
      </c>
    </row>
    <row r="3546" spans="1:95" x14ac:dyDescent="0.2">
      <c r="A3546" s="3">
        <v>6896</v>
      </c>
      <c r="B3546" s="2" t="s">
        <v>8819</v>
      </c>
      <c r="C3546" s="2" t="s">
        <v>8811</v>
      </c>
      <c r="D3546" s="3">
        <v>9379</v>
      </c>
      <c r="E3546" s="3">
        <v>9370</v>
      </c>
      <c r="F3546" s="3">
        <v>45720</v>
      </c>
      <c r="G3546" s="3">
        <v>11546</v>
      </c>
      <c r="H3546" s="3">
        <v>35.376800000000003</v>
      </c>
      <c r="I3546" s="30">
        <v>501.28314999999998</v>
      </c>
      <c r="J3546" s="30">
        <v>501.28182040000002</v>
      </c>
      <c r="K3546" s="30">
        <v>1.33E-3</v>
      </c>
      <c r="L3546" s="3">
        <v>3</v>
      </c>
      <c r="M3546" s="3">
        <v>3</v>
      </c>
      <c r="N3546" s="10">
        <f t="shared" si="385"/>
        <v>1</v>
      </c>
      <c r="O3546" s="35">
        <v>3</v>
      </c>
      <c r="P3546" s="17"/>
      <c r="Q3546" s="40">
        <v>1501.83078</v>
      </c>
      <c r="R3546" s="40">
        <v>501.28178000000003</v>
      </c>
      <c r="S3546" s="18">
        <f t="shared" si="386"/>
        <v>2.7329938063012933</v>
      </c>
      <c r="T3546" s="18">
        <f t="shared" si="387"/>
        <v>8.0593393976835292E-2</v>
      </c>
      <c r="U3546" s="18">
        <f t="shared" si="388"/>
        <v>-0.55856807728386293</v>
      </c>
      <c r="V3546" s="30">
        <v>501.28149999999999</v>
      </c>
      <c r="W3546" s="3" t="s">
        <v>47</v>
      </c>
      <c r="X3546" s="3" t="s">
        <v>47</v>
      </c>
      <c r="Y3546" s="3" t="s">
        <v>47</v>
      </c>
      <c r="Z3546" s="3" t="s">
        <v>47</v>
      </c>
      <c r="AA3546" s="3" t="s">
        <v>48</v>
      </c>
      <c r="AB3546" s="12" t="s">
        <v>47</v>
      </c>
      <c r="AC3546" s="3" t="s">
        <v>47</v>
      </c>
      <c r="AD3546" s="3" t="s">
        <v>47</v>
      </c>
      <c r="AE3546" s="3" t="s">
        <v>47</v>
      </c>
      <c r="AF3546" s="3" t="s">
        <v>47</v>
      </c>
      <c r="AG3546" s="3" t="s">
        <v>47</v>
      </c>
      <c r="AH3546" s="3" t="s">
        <v>47</v>
      </c>
      <c r="AI3546" s="3" t="s">
        <v>47</v>
      </c>
      <c r="AJ3546" s="3" t="s">
        <v>47</v>
      </c>
      <c r="AK3546" s="3" t="s">
        <v>47</v>
      </c>
      <c r="AL3546" s="3" t="s">
        <v>47</v>
      </c>
      <c r="AM3546" s="3" t="s">
        <v>47</v>
      </c>
      <c r="AN3546" s="3" t="s">
        <v>47</v>
      </c>
      <c r="AO3546" s="3" t="s">
        <v>47</v>
      </c>
      <c r="AP3546" s="3" t="s">
        <v>47</v>
      </c>
      <c r="AU3546" s="3">
        <v>0</v>
      </c>
      <c r="AV3546" s="3">
        <v>19</v>
      </c>
      <c r="AW3546" s="3">
        <v>1</v>
      </c>
      <c r="AX3546" s="3">
        <v>19</v>
      </c>
      <c r="AY3546" s="3">
        <v>100</v>
      </c>
      <c r="AZ3546" s="6" t="str">
        <f t="shared" si="389"/>
        <v>2177.2</v>
      </c>
      <c r="BC3546" s="12" t="s">
        <v>8723</v>
      </c>
      <c r="BJ3546" s="12">
        <f t="shared" si="390"/>
        <v>1</v>
      </c>
      <c r="BK3546" s="12">
        <f t="shared" si="391"/>
        <v>0</v>
      </c>
      <c r="CQ3546" s="3" t="str">
        <f>CONCATENATE(baseURL!$A$1,baseURL!$B$1,baseURL!$C$1,".",C3546,".",L3546,".pkl&amp;seq=",BC3546)</f>
        <v>http://proteomics.broadinstitute.org/millscripts/viewfeed.pl?side=xl&amp;cycle=1&amp;fixedMods=iaaC&amp;file=msdataSM/iPRG2012_nd/cpick_in/iPRG2012_nd.2177.2.3.pkl&amp;seq=YRPNCPLLLVTR</v>
      </c>
    </row>
    <row r="3547" spans="1:95" x14ac:dyDescent="0.2">
      <c r="A3547" s="3">
        <v>4427</v>
      </c>
      <c r="B3547" s="2" t="s">
        <v>8820</v>
      </c>
      <c r="C3547" s="2" t="s">
        <v>8821</v>
      </c>
      <c r="D3547" s="3">
        <v>9383</v>
      </c>
      <c r="E3547" s="3">
        <v>9374</v>
      </c>
      <c r="F3547" s="3">
        <v>45724</v>
      </c>
      <c r="G3547" s="3">
        <v>11550</v>
      </c>
      <c r="H3547" s="3">
        <v>35.386800000000001</v>
      </c>
      <c r="I3547" s="30">
        <v>608.29592000000002</v>
      </c>
      <c r="J3547" s="30">
        <v>608.29709530000002</v>
      </c>
      <c r="K3547" s="30">
        <v>-1.1800000000000001E-3</v>
      </c>
      <c r="L3547" s="3">
        <v>2</v>
      </c>
      <c r="M3547" s="3">
        <v>2</v>
      </c>
      <c r="N3547" s="10">
        <f t="shared" si="385"/>
        <v>1</v>
      </c>
      <c r="O3547" s="35">
        <v>2</v>
      </c>
      <c r="P3547" s="17"/>
      <c r="Q3547" s="40">
        <v>1215.5891999999999</v>
      </c>
      <c r="R3547" s="40">
        <v>608.29823999999996</v>
      </c>
      <c r="S3547" s="18">
        <f t="shared" si="386"/>
        <v>-3.813918646124296</v>
      </c>
      <c r="T3547" s="18">
        <f t="shared" si="387"/>
        <v>-1.8818071871138615</v>
      </c>
      <c r="U3547" s="18">
        <f t="shared" si="388"/>
        <v>-1.7096876689780489</v>
      </c>
      <c r="V3547" s="30">
        <v>608.29719999999998</v>
      </c>
      <c r="W3547" s="3" t="s">
        <v>47</v>
      </c>
      <c r="X3547" s="3" t="s">
        <v>47</v>
      </c>
      <c r="Y3547" s="3" t="s">
        <v>47</v>
      </c>
      <c r="Z3547" s="3" t="s">
        <v>47</v>
      </c>
      <c r="AA3547" s="3" t="s">
        <v>47</v>
      </c>
      <c r="AB3547" s="12" t="s">
        <v>47</v>
      </c>
      <c r="AC3547" s="3" t="s">
        <v>47</v>
      </c>
      <c r="AD3547" s="3" t="s">
        <v>47</v>
      </c>
      <c r="AE3547" s="3" t="s">
        <v>48</v>
      </c>
      <c r="AF3547" s="3" t="s">
        <v>47</v>
      </c>
      <c r="AG3547" s="3" t="s">
        <v>47</v>
      </c>
      <c r="AH3547" s="3" t="s">
        <v>47</v>
      </c>
      <c r="AI3547" s="3" t="s">
        <v>47</v>
      </c>
      <c r="AL3547" s="3" t="s">
        <v>47</v>
      </c>
      <c r="AM3547" s="3" t="s">
        <v>47</v>
      </c>
      <c r="AN3547" s="3" t="s">
        <v>47</v>
      </c>
      <c r="AU3547" s="3">
        <v>0</v>
      </c>
      <c r="AV3547" s="3">
        <v>15</v>
      </c>
      <c r="AW3547" s="3">
        <v>1</v>
      </c>
      <c r="AX3547" s="3">
        <v>15</v>
      </c>
      <c r="AY3547" s="3">
        <v>100</v>
      </c>
      <c r="AZ3547" s="6" t="str">
        <f t="shared" si="389"/>
        <v>2177.6</v>
      </c>
      <c r="BC3547" s="12" t="s">
        <v>8731</v>
      </c>
      <c r="BJ3547" s="12">
        <f t="shared" si="390"/>
        <v>0</v>
      </c>
      <c r="BK3547" s="12">
        <f t="shared" si="391"/>
        <v>0</v>
      </c>
      <c r="CQ3547" s="3" t="str">
        <f>CONCATENATE(baseURL!$A$1,baseURL!$B$1,baseURL!$C$1,".",C3547,".",L3547,".pkl&amp;seq=",BC3547)</f>
        <v>http://proteomics.broadinstitute.org/millscripts/viewfeed.pl?side=xl&amp;cycle=1&amp;fixedMods=iaaC&amp;file=msdataSM/iPRG2012_nd/cpick_in/iPRG2012_nd.2177.6.2.pkl&amp;seq=VSDGSSELFFK</v>
      </c>
    </row>
    <row r="3548" spans="1:95" x14ac:dyDescent="0.2">
      <c r="A3548" s="3">
        <v>377</v>
      </c>
      <c r="B3548" s="2" t="s">
        <v>8822</v>
      </c>
      <c r="C3548" s="2" t="s">
        <v>8823</v>
      </c>
      <c r="D3548" s="3">
        <v>9384</v>
      </c>
      <c r="E3548" s="3">
        <v>9375</v>
      </c>
      <c r="F3548" s="3">
        <v>45725</v>
      </c>
      <c r="G3548" s="3">
        <v>11551</v>
      </c>
      <c r="H3548" s="3">
        <v>35.389299999999999</v>
      </c>
      <c r="I3548" s="30">
        <v>626.33484999999996</v>
      </c>
      <c r="J3548" s="30">
        <v>626.28714760000003</v>
      </c>
      <c r="K3548" s="30">
        <v>4.7699999999999999E-2</v>
      </c>
      <c r="L3548" s="3">
        <v>2</v>
      </c>
      <c r="M3548" s="3">
        <v>2</v>
      </c>
      <c r="N3548" s="10">
        <f t="shared" si="385"/>
        <v>1</v>
      </c>
      <c r="O3548" s="35">
        <v>2</v>
      </c>
      <c r="P3548" s="17"/>
      <c r="Q3548" s="40">
        <v>1251.6691800000001</v>
      </c>
      <c r="R3548" s="40">
        <v>626.33822999999995</v>
      </c>
      <c r="S3548" s="18">
        <f t="shared" si="386"/>
        <v>-5.3964453039898803</v>
      </c>
      <c r="T3548" s="18">
        <f t="shared" si="387"/>
        <v>-81.557212306723599</v>
      </c>
      <c r="U3548" s="18">
        <f t="shared" si="388"/>
        <v>-81.633209583811805</v>
      </c>
      <c r="V3548" s="30">
        <v>626.28710000000001</v>
      </c>
      <c r="W3548" s="3" t="s">
        <v>52</v>
      </c>
      <c r="AB3548" s="12" t="s">
        <v>47</v>
      </c>
      <c r="AC3548" s="3" t="s">
        <v>52</v>
      </c>
      <c r="AF3548" s="3" t="s">
        <v>47</v>
      </c>
      <c r="AG3548" s="3" t="s">
        <v>47</v>
      </c>
      <c r="AL3548" s="3" t="s">
        <v>52</v>
      </c>
      <c r="AO3548" s="3" t="s">
        <v>52</v>
      </c>
      <c r="AU3548" s="3">
        <v>0</v>
      </c>
      <c r="AV3548" s="3">
        <v>3</v>
      </c>
      <c r="AW3548" s="3">
        <v>1</v>
      </c>
      <c r="AX3548" s="3">
        <v>3</v>
      </c>
      <c r="AY3548" s="3">
        <v>100</v>
      </c>
      <c r="AZ3548" s="6" t="str">
        <f t="shared" si="389"/>
        <v>2177.7</v>
      </c>
      <c r="BC3548" s="12" t="s">
        <v>8626</v>
      </c>
      <c r="BJ3548" s="12">
        <f t="shared" si="390"/>
        <v>0</v>
      </c>
      <c r="BK3548" s="12">
        <f t="shared" si="391"/>
        <v>0</v>
      </c>
      <c r="CQ3548" s="3" t="str">
        <f>CONCATENATE(baseURL!$A$1,baseURL!$B$1,baseURL!$C$1,".",C3548,".",L3548,".pkl&amp;seq=",BC3548)</f>
        <v>http://proteomics.broadinstitute.org/millscripts/viewfeed.pl?side=xl&amp;cycle=1&amp;fixedMods=iaaC&amp;file=msdataSM/iPRG2012_nd/cpick_in/iPRG2012_nd.2177.7.2.pkl&amp;seq=SLSLVGSYVGNR</v>
      </c>
    </row>
    <row r="3549" spans="1:95" x14ac:dyDescent="0.2">
      <c r="A3549" s="3">
        <v>4961</v>
      </c>
      <c r="B3549" s="2" t="s">
        <v>8824</v>
      </c>
      <c r="C3549" s="2" t="s">
        <v>8825</v>
      </c>
      <c r="D3549" s="3">
        <v>9385</v>
      </c>
      <c r="E3549" s="3">
        <v>9376</v>
      </c>
      <c r="F3549" s="3">
        <v>45740</v>
      </c>
      <c r="G3549" s="3">
        <v>11553</v>
      </c>
      <c r="H3549" s="3">
        <v>35.400799999999997</v>
      </c>
      <c r="I3549" s="30">
        <v>547.31859999999995</v>
      </c>
      <c r="J3549" s="30">
        <v>547.31784479999999</v>
      </c>
      <c r="K3549" s="30">
        <v>7.6000000000000004E-4</v>
      </c>
      <c r="L3549" s="3">
        <v>3</v>
      </c>
      <c r="M3549" s="3">
        <v>3</v>
      </c>
      <c r="N3549" s="10">
        <f t="shared" si="385"/>
        <v>1</v>
      </c>
      <c r="O3549" s="35">
        <v>3</v>
      </c>
      <c r="P3549" s="17"/>
      <c r="Q3549" s="40">
        <v>1639.9377500000001</v>
      </c>
      <c r="R3549" s="40">
        <v>547.31742999999994</v>
      </c>
      <c r="S3549" s="18">
        <f t="shared" si="386"/>
        <v>2.1376991410668063</v>
      </c>
      <c r="T3549" s="18">
        <f t="shared" si="387"/>
        <v>0.7578782938524804</v>
      </c>
      <c r="U3549" s="18">
        <f t="shared" si="388"/>
        <v>0.67602451485789772</v>
      </c>
      <c r="V3549" s="30">
        <v>547.31780000000003</v>
      </c>
      <c r="W3549" s="3" t="s">
        <v>47</v>
      </c>
      <c r="X3549" s="3" t="s">
        <v>47</v>
      </c>
      <c r="Y3549" s="3" t="s">
        <v>47</v>
      </c>
      <c r="Z3549" s="3" t="s">
        <v>47</v>
      </c>
      <c r="AA3549" s="3" t="s">
        <v>48</v>
      </c>
      <c r="AB3549" s="12" t="s">
        <v>47</v>
      </c>
      <c r="AC3549" s="3" t="s">
        <v>47</v>
      </c>
      <c r="AD3549" s="3" t="s">
        <v>47</v>
      </c>
      <c r="AE3549" s="3" t="s">
        <v>47</v>
      </c>
      <c r="AF3549" s="3" t="s">
        <v>47</v>
      </c>
      <c r="AG3549" s="3" t="s">
        <v>47</v>
      </c>
      <c r="AH3549" s="3" t="s">
        <v>47</v>
      </c>
      <c r="AI3549" s="3" t="s">
        <v>47</v>
      </c>
      <c r="AJ3549" s="3" t="s">
        <v>47</v>
      </c>
      <c r="AK3549" s="3" t="s">
        <v>47</v>
      </c>
      <c r="AL3549" s="3" t="s">
        <v>47</v>
      </c>
      <c r="AM3549" s="3" t="s">
        <v>47</v>
      </c>
      <c r="AN3549" s="3" t="s">
        <v>47</v>
      </c>
      <c r="AU3549" s="3">
        <v>0</v>
      </c>
      <c r="AV3549" s="3">
        <v>17</v>
      </c>
      <c r="AW3549" s="3">
        <v>1</v>
      </c>
      <c r="AX3549" s="3">
        <v>17</v>
      </c>
      <c r="AY3549" s="3">
        <v>100</v>
      </c>
      <c r="AZ3549" s="6" t="str">
        <f t="shared" si="389"/>
        <v>2178.1</v>
      </c>
      <c r="BC3549" s="12" t="s">
        <v>6614</v>
      </c>
      <c r="BJ3549" s="12">
        <f t="shared" si="390"/>
        <v>0</v>
      </c>
      <c r="BK3549" s="12">
        <f t="shared" si="391"/>
        <v>0</v>
      </c>
      <c r="CQ3549" s="3" t="str">
        <f>CONCATENATE(baseURL!$A$1,baseURL!$B$1,baseURL!$C$1,".",C3549,".",L3549,".pkl&amp;seq=",BC3549)</f>
        <v>http://proteomics.broadinstitute.org/millscripts/viewfeed.pl?side=xl&amp;cycle=1&amp;fixedMods=iaaC&amp;file=msdataSM/iPRG2012_nd/cpick_in/iPRG2012_nd.2178.1.3.pkl&amp;seq=KVPQVSTPTLVEVSR</v>
      </c>
    </row>
    <row r="3550" spans="1:95" x14ac:dyDescent="0.2">
      <c r="A3550" s="3">
        <v>6629</v>
      </c>
      <c r="B3550" s="2" t="s">
        <v>8826</v>
      </c>
      <c r="C3550" s="2" t="s">
        <v>8827</v>
      </c>
      <c r="D3550" s="3">
        <v>9386</v>
      </c>
      <c r="E3550" s="3">
        <v>9377</v>
      </c>
      <c r="F3550" s="3">
        <v>45741</v>
      </c>
      <c r="G3550" s="3">
        <v>11554</v>
      </c>
      <c r="H3550" s="3">
        <v>35.405000000000001</v>
      </c>
      <c r="I3550" s="30">
        <v>566.57217000000003</v>
      </c>
      <c r="J3550" s="30">
        <v>566.57208700000001</v>
      </c>
      <c r="K3550" s="30">
        <v>8.0000000000000007E-5</v>
      </c>
      <c r="L3550" s="3">
        <v>4</v>
      </c>
      <c r="M3550" s="3">
        <v>4</v>
      </c>
      <c r="N3550" s="10">
        <f t="shared" si="385"/>
        <v>1</v>
      </c>
      <c r="O3550" s="35">
        <v>4</v>
      </c>
      <c r="P3550" s="17"/>
      <c r="Q3550" s="40">
        <v>2263.2629400000001</v>
      </c>
      <c r="R3550" s="40">
        <v>566.57119</v>
      </c>
      <c r="S3550" s="18">
        <f t="shared" si="386"/>
        <v>1.72970319939291</v>
      </c>
      <c r="T3550" s="18">
        <f t="shared" si="387"/>
        <v>1.5832079283964817</v>
      </c>
      <c r="U3550" s="18">
        <f t="shared" si="388"/>
        <v>1.4296526443593252</v>
      </c>
      <c r="V3550" s="30">
        <v>566.572</v>
      </c>
      <c r="W3550" s="3" t="s">
        <v>47</v>
      </c>
      <c r="X3550" s="3" t="s">
        <v>47</v>
      </c>
      <c r="Y3550" s="3" t="s">
        <v>47</v>
      </c>
      <c r="Z3550" s="3" t="s">
        <v>47</v>
      </c>
      <c r="AA3550" s="3" t="s">
        <v>47</v>
      </c>
      <c r="AB3550" s="12" t="s">
        <v>47</v>
      </c>
      <c r="AC3550" s="3" t="s">
        <v>47</v>
      </c>
      <c r="AD3550" s="3" t="s">
        <v>47</v>
      </c>
      <c r="AE3550" s="3" t="s">
        <v>47</v>
      </c>
      <c r="AF3550" s="3" t="s">
        <v>47</v>
      </c>
      <c r="AG3550" s="3" t="s">
        <v>47</v>
      </c>
      <c r="AI3550" s="3" t="s">
        <v>47</v>
      </c>
      <c r="AJ3550" s="3" t="s">
        <v>47</v>
      </c>
      <c r="AK3550" s="3" t="s">
        <v>47</v>
      </c>
      <c r="AL3550" s="3" t="s">
        <v>52</v>
      </c>
      <c r="AU3550" s="3">
        <v>0</v>
      </c>
      <c r="AV3550" s="3">
        <v>14</v>
      </c>
      <c r="AW3550" s="3">
        <v>1</v>
      </c>
      <c r="AX3550" s="3">
        <v>14</v>
      </c>
      <c r="AY3550" s="3">
        <v>100</v>
      </c>
      <c r="AZ3550" s="6" t="str">
        <f t="shared" si="389"/>
        <v>2178.2</v>
      </c>
      <c r="BC3550" s="12" t="s">
        <v>8828</v>
      </c>
      <c r="BJ3550" s="12">
        <f t="shared" si="390"/>
        <v>0</v>
      </c>
      <c r="BK3550" s="12">
        <f t="shared" si="391"/>
        <v>0</v>
      </c>
      <c r="CQ3550" s="3" t="str">
        <f>CONCATENATE(baseURL!$A$1,baseURL!$B$1,baseURL!$C$1,".",C3550,".",L3550,".pkl&amp;seq=",BC3550)</f>
        <v>http://proteomics.broadinstitute.org/millscripts/viewfeed.pl?side=xl&amp;cycle=1&amp;fixedMods=iaaC&amp;file=msdataSM/iPRG2012_nd/cpick_in/iPRG2012_nd.2178.2.4.pkl&amp;seq=SNVVVLAATNRPNSLDPALRR</v>
      </c>
    </row>
    <row r="3551" spans="1:95" x14ac:dyDescent="0.2">
      <c r="A3551" s="3">
        <v>6327</v>
      </c>
      <c r="B3551" s="2" t="s">
        <v>8830</v>
      </c>
      <c r="C3551" s="2" t="s">
        <v>8831</v>
      </c>
      <c r="D3551" s="3">
        <v>9388</v>
      </c>
      <c r="E3551" s="3">
        <v>9379</v>
      </c>
      <c r="F3551" s="3">
        <v>45743</v>
      </c>
      <c r="G3551" s="3">
        <v>11556</v>
      </c>
      <c r="H3551" s="3">
        <v>35.4133</v>
      </c>
      <c r="I3551" s="30">
        <v>733.88828999999998</v>
      </c>
      <c r="J3551" s="30">
        <v>733.88670769999999</v>
      </c>
      <c r="K3551" s="30">
        <v>1.58E-3</v>
      </c>
      <c r="L3551" s="3">
        <v>2</v>
      </c>
      <c r="M3551" s="3">
        <v>2</v>
      </c>
      <c r="N3551" s="10">
        <f t="shared" si="385"/>
        <v>1</v>
      </c>
      <c r="O3551" s="35">
        <v>2</v>
      </c>
      <c r="P3551" s="17"/>
      <c r="Q3551" s="40">
        <v>1466.7671800000001</v>
      </c>
      <c r="R3551" s="40">
        <v>733.88723000000005</v>
      </c>
      <c r="S3551" s="18">
        <f t="shared" si="386"/>
        <v>1.4443635978494331</v>
      </c>
      <c r="T3551" s="18">
        <f t="shared" si="387"/>
        <v>-0.71168972385161955</v>
      </c>
      <c r="U3551" s="18">
        <f t="shared" si="388"/>
        <v>-0.72218179900217183</v>
      </c>
      <c r="V3551" s="30">
        <v>733.88670000000002</v>
      </c>
      <c r="W3551" s="3" t="s">
        <v>47</v>
      </c>
      <c r="X3551" s="3" t="s">
        <v>47</v>
      </c>
      <c r="Y3551" s="3" t="s">
        <v>47</v>
      </c>
      <c r="Z3551" s="3" t="s">
        <v>47</v>
      </c>
      <c r="AA3551" s="3" t="s">
        <v>47</v>
      </c>
      <c r="AB3551" s="12" t="s">
        <v>47</v>
      </c>
      <c r="AC3551" s="3" t="s">
        <v>47</v>
      </c>
      <c r="AD3551" s="3" t="s">
        <v>47</v>
      </c>
      <c r="AE3551" s="3" t="s">
        <v>48</v>
      </c>
      <c r="AF3551" s="3" t="s">
        <v>47</v>
      </c>
      <c r="AG3551" s="3" t="s">
        <v>47</v>
      </c>
      <c r="AH3551" s="3" t="s">
        <v>47</v>
      </c>
      <c r="AI3551" s="3" t="s">
        <v>47</v>
      </c>
      <c r="AJ3551" s="3" t="s">
        <v>47</v>
      </c>
      <c r="AL3551" s="3" t="s">
        <v>48</v>
      </c>
      <c r="AU3551" s="3">
        <v>0</v>
      </c>
      <c r="AV3551" s="3">
        <v>13</v>
      </c>
      <c r="AW3551" s="3">
        <v>1</v>
      </c>
      <c r="AX3551" s="3">
        <v>13</v>
      </c>
      <c r="AY3551" s="3">
        <v>100</v>
      </c>
      <c r="AZ3551" s="6" t="str">
        <f t="shared" si="389"/>
        <v>2178.4</v>
      </c>
      <c r="BC3551" s="12" t="s">
        <v>8832</v>
      </c>
      <c r="BJ3551" s="12">
        <f t="shared" si="390"/>
        <v>0</v>
      </c>
      <c r="BK3551" s="12">
        <f t="shared" si="391"/>
        <v>0</v>
      </c>
      <c r="CQ3551" s="3" t="str">
        <f>CONCATENATE(baseURL!$A$1,baseURL!$B$1,baseURL!$C$1,".",C3551,".",L3551,".pkl&amp;seq=",BC3551)</f>
        <v>http://proteomics.broadinstitute.org/millscripts/viewfeed.pl?side=xl&amp;cycle=1&amp;fixedMods=iaaC&amp;file=msdataSM/iPRG2012_nd/cpick_in/iPRG2012_nd.2178.4.2.pkl&amp;seq=GLSAVAQAESMKFK</v>
      </c>
    </row>
    <row r="3552" spans="1:95" x14ac:dyDescent="0.2">
      <c r="A3552" s="3">
        <v>2707</v>
      </c>
      <c r="B3552" s="2" t="s">
        <v>8833</v>
      </c>
      <c r="C3552" s="2" t="s">
        <v>8834</v>
      </c>
      <c r="D3552" s="3">
        <v>9389</v>
      </c>
      <c r="E3552" s="3">
        <v>9380</v>
      </c>
      <c r="F3552" s="3">
        <v>45761</v>
      </c>
      <c r="G3552" s="3">
        <v>11558</v>
      </c>
      <c r="H3552" s="3">
        <v>35.422400000000003</v>
      </c>
      <c r="I3552" s="30">
        <v>413.90440999999998</v>
      </c>
      <c r="J3552" s="30">
        <v>413.90426359999998</v>
      </c>
      <c r="K3552" s="30">
        <v>1.4999999999999999E-4</v>
      </c>
      <c r="L3552" s="3">
        <v>3</v>
      </c>
      <c r="M3552" s="3">
        <v>3</v>
      </c>
      <c r="N3552" s="10">
        <f t="shared" si="385"/>
        <v>1</v>
      </c>
      <c r="O3552" s="35">
        <v>3</v>
      </c>
      <c r="P3552" s="17"/>
      <c r="Q3552" s="40">
        <v>1239.6956700000001</v>
      </c>
      <c r="R3552" s="40">
        <v>413.90341000000001</v>
      </c>
      <c r="S3552" s="18">
        <f t="shared" si="386"/>
        <v>2.4160226173936405</v>
      </c>
      <c r="T3552" s="18">
        <f t="shared" si="387"/>
        <v>2.0623169061854578</v>
      </c>
      <c r="U3552" s="18">
        <f t="shared" si="388"/>
        <v>1.1838510825833113</v>
      </c>
      <c r="V3552" s="30">
        <v>413.90390000000002</v>
      </c>
      <c r="W3552" s="3" t="s">
        <v>47</v>
      </c>
      <c r="Y3552" s="3" t="s">
        <v>47</v>
      </c>
      <c r="Z3552" s="3" t="s">
        <v>47</v>
      </c>
      <c r="AA3552" s="3" t="s">
        <v>47</v>
      </c>
      <c r="AB3552" s="12" t="s">
        <v>47</v>
      </c>
      <c r="AC3552" s="3" t="s">
        <v>47</v>
      </c>
      <c r="AD3552" s="3" t="s">
        <v>48</v>
      </c>
      <c r="AE3552" s="3" t="s">
        <v>47</v>
      </c>
      <c r="AF3552" s="3" t="s">
        <v>48</v>
      </c>
      <c r="AH3552" s="3" t="s">
        <v>47</v>
      </c>
      <c r="AI3552" s="3" t="s">
        <v>48</v>
      </c>
      <c r="AJ3552" s="3" t="s">
        <v>47</v>
      </c>
      <c r="AK3552" s="3" t="s">
        <v>47</v>
      </c>
      <c r="AL3552" s="3" t="s">
        <v>48</v>
      </c>
      <c r="AU3552" s="3">
        <v>0</v>
      </c>
      <c r="AV3552" s="3">
        <v>10</v>
      </c>
      <c r="AW3552" s="3">
        <v>1</v>
      </c>
      <c r="AX3552" s="3">
        <v>10</v>
      </c>
      <c r="AY3552" s="3">
        <v>100</v>
      </c>
      <c r="AZ3552" s="6" t="str">
        <f t="shared" si="389"/>
        <v>2179.1</v>
      </c>
      <c r="BC3552" s="12" t="s">
        <v>8835</v>
      </c>
      <c r="BJ3552" s="12">
        <f t="shared" si="390"/>
        <v>0</v>
      </c>
      <c r="BK3552" s="12">
        <f t="shared" si="391"/>
        <v>0</v>
      </c>
      <c r="CQ3552" s="3" t="str">
        <f>CONCATENATE(baseURL!$A$1,baseURL!$B$1,baseURL!$C$1,".",C3552,".",L3552,".pkl&amp;seq=",BC3552)</f>
        <v>http://proteomics.broadinstitute.org/millscripts/viewfeed.pl?side=xl&amp;cycle=1&amp;fixedMods=iaaC&amp;file=msdataSM/iPRG2012_nd/cpick_in/iPRG2012_nd.2179.1.3.pkl&amp;seq=ADRLWLPVNR</v>
      </c>
    </row>
    <row r="3553" spans="1:95" x14ac:dyDescent="0.2">
      <c r="A3553" s="3">
        <v>4342</v>
      </c>
      <c r="B3553" s="2" t="s">
        <v>8836</v>
      </c>
      <c r="C3553" s="2" t="s">
        <v>8824</v>
      </c>
      <c r="D3553" s="3">
        <v>9390</v>
      </c>
      <c r="E3553" s="3">
        <v>9381</v>
      </c>
      <c r="F3553" s="3">
        <v>45762</v>
      </c>
      <c r="G3553" s="3">
        <v>11559</v>
      </c>
      <c r="H3553" s="3">
        <v>35.423999999999999</v>
      </c>
      <c r="I3553" s="30">
        <v>454.89064999999999</v>
      </c>
      <c r="J3553" s="30">
        <v>454.8906513</v>
      </c>
      <c r="K3553" s="30">
        <v>0</v>
      </c>
      <c r="L3553" s="3">
        <v>3</v>
      </c>
      <c r="M3553" s="3">
        <v>0</v>
      </c>
      <c r="N3553" s="10">
        <f t="shared" si="385"/>
        <v>1</v>
      </c>
      <c r="O3553" s="35">
        <v>3</v>
      </c>
      <c r="P3553" s="17"/>
      <c r="Q3553" s="40">
        <v>1362.65445</v>
      </c>
      <c r="R3553" s="40">
        <v>454.88967000000002</v>
      </c>
      <c r="S3553" s="18">
        <f t="shared" si="386"/>
        <v>2.1543685526426768</v>
      </c>
      <c r="T3553" s="18">
        <f t="shared" si="387"/>
        <v>2.1572263884956793</v>
      </c>
      <c r="U3553" s="18">
        <f t="shared" si="388"/>
        <v>1.1651176866014066</v>
      </c>
      <c r="V3553" s="30">
        <v>454.89019999999999</v>
      </c>
      <c r="W3553" s="3" t="s">
        <v>47</v>
      </c>
      <c r="X3553" s="3" t="s">
        <v>47</v>
      </c>
      <c r="Y3553" s="3" t="s">
        <v>47</v>
      </c>
      <c r="Z3553" s="3" t="s">
        <v>47</v>
      </c>
      <c r="AA3553" s="3" t="s">
        <v>47</v>
      </c>
      <c r="AB3553" s="12" t="s">
        <v>47</v>
      </c>
      <c r="AC3553" s="3" t="s">
        <v>47</v>
      </c>
      <c r="AD3553" s="3" t="s">
        <v>47</v>
      </c>
      <c r="AF3553" s="3" t="s">
        <v>47</v>
      </c>
      <c r="AG3553" s="3" t="s">
        <v>47</v>
      </c>
      <c r="AH3553" s="3" t="s">
        <v>47</v>
      </c>
      <c r="AI3553" s="3" t="s">
        <v>47</v>
      </c>
      <c r="AJ3553" s="3" t="s">
        <v>47</v>
      </c>
      <c r="AK3553" s="3" t="s">
        <v>52</v>
      </c>
      <c r="AL3553" s="3" t="s">
        <v>47</v>
      </c>
      <c r="AM3553" s="3" t="s">
        <v>47</v>
      </c>
      <c r="AU3553" s="3">
        <v>0</v>
      </c>
      <c r="AV3553" s="3">
        <v>15</v>
      </c>
      <c r="AW3553" s="3">
        <v>1</v>
      </c>
      <c r="AX3553" s="3">
        <v>15</v>
      </c>
      <c r="AY3553" s="3">
        <v>100</v>
      </c>
      <c r="AZ3553" s="6" t="str">
        <f t="shared" si="389"/>
        <v>2179.2</v>
      </c>
      <c r="BC3553" s="12" t="s">
        <v>8837</v>
      </c>
      <c r="BJ3553" s="12">
        <f t="shared" si="390"/>
        <v>0</v>
      </c>
      <c r="BK3553" s="12">
        <f t="shared" si="391"/>
        <v>0</v>
      </c>
      <c r="CQ3553" s="3" t="str">
        <f>CONCATENATE(baseURL!$A$1,baseURL!$B$1,baseURL!$C$1,".",C3553,".",L3553,".pkl&amp;seq=",BC3553)</f>
        <v>http://proteomics.broadinstitute.org/millscripts/viewfeed.pl?side=xl&amp;cycle=1&amp;fixedMods=iaaC&amp;file=msdataSM/iPRG2012_nd/cpick_in/iPRG2012_nd.2179.2.3.pkl&amp;seq=MHLMYTLGPDGK</v>
      </c>
    </row>
    <row r="3554" spans="1:95" x14ac:dyDescent="0.2">
      <c r="A3554" s="3">
        <v>7316</v>
      </c>
      <c r="B3554" s="2" t="s">
        <v>8838</v>
      </c>
      <c r="C3554" s="2" t="s">
        <v>8839</v>
      </c>
      <c r="D3554" s="3">
        <v>9394</v>
      </c>
      <c r="E3554" s="3">
        <v>9385</v>
      </c>
      <c r="F3554" s="3">
        <v>45766</v>
      </c>
      <c r="G3554" s="3">
        <v>11563</v>
      </c>
      <c r="H3554" s="3">
        <v>35.432400000000001</v>
      </c>
      <c r="I3554" s="30">
        <v>623.33037000000002</v>
      </c>
      <c r="J3554" s="30">
        <v>623.33329690000005</v>
      </c>
      <c r="K3554" s="30">
        <v>-2.9299999999999999E-3</v>
      </c>
      <c r="L3554" s="3">
        <v>3</v>
      </c>
      <c r="M3554" s="3">
        <v>4</v>
      </c>
      <c r="N3554" s="10">
        <f t="shared" si="385"/>
        <v>-1</v>
      </c>
      <c r="O3554" s="35">
        <v>4</v>
      </c>
      <c r="P3554" s="17"/>
      <c r="Q3554" s="40">
        <v>2490.30861</v>
      </c>
      <c r="R3554" s="40">
        <v>623.33261000000005</v>
      </c>
      <c r="S3554" s="18">
        <f t="shared" si="386"/>
        <v>-3.5935870578452254</v>
      </c>
      <c r="T3554" s="18">
        <f t="shared" si="387"/>
        <v>1.1019798884020406</v>
      </c>
      <c r="U3554" s="18">
        <f t="shared" si="388"/>
        <v>0.94652516252650742</v>
      </c>
      <c r="V3554" s="30">
        <v>623.33320000000003</v>
      </c>
      <c r="W3554" s="3" t="s">
        <v>47</v>
      </c>
      <c r="X3554" s="3" t="s">
        <v>47</v>
      </c>
      <c r="Y3554" s="3" t="s">
        <v>47</v>
      </c>
      <c r="AA3554" s="3" t="s">
        <v>47</v>
      </c>
      <c r="AB3554" s="12" t="s">
        <v>47</v>
      </c>
      <c r="AC3554" s="3" t="s">
        <v>47</v>
      </c>
      <c r="AF3554" s="3" t="s">
        <v>48</v>
      </c>
      <c r="AG3554" s="3" t="s">
        <v>52</v>
      </c>
      <c r="AI3554" s="3" t="s">
        <v>48</v>
      </c>
      <c r="AU3554" s="3">
        <v>0</v>
      </c>
      <c r="AV3554" s="3">
        <v>6</v>
      </c>
      <c r="AW3554" s="3">
        <v>1</v>
      </c>
      <c r="AX3554" s="3">
        <v>6</v>
      </c>
      <c r="AY3554" s="3">
        <v>100</v>
      </c>
      <c r="AZ3554" s="6" t="str">
        <f t="shared" si="389"/>
        <v>2179.6</v>
      </c>
      <c r="BC3554" s="12" t="s">
        <v>8840</v>
      </c>
      <c r="BJ3554" s="12">
        <f t="shared" si="390"/>
        <v>0</v>
      </c>
      <c r="BK3554" s="12">
        <f t="shared" si="391"/>
        <v>0</v>
      </c>
      <c r="CQ3554" s="3" t="str">
        <f>CONCATENATE(baseURL!$A$1,baseURL!$B$1,baseURL!$C$1,".",C3554,".",L3554,".pkl&amp;seq=",BC3554)</f>
        <v>http://proteomics.broadinstitute.org/millscripts/viewfeed.pl?side=xl&amp;cycle=1&amp;fixedMods=iaaC&amp;file=msdataSM/iPRG2012_nd/cpick_in/iPRG2012_nd.2179.6.3.pkl&amp;seq=KVELDAERLETAEKEAYVPATK</v>
      </c>
    </row>
    <row r="3555" spans="1:95" x14ac:dyDescent="0.2">
      <c r="A3555" s="3">
        <v>7668</v>
      </c>
      <c r="B3555" s="2" t="s">
        <v>8841</v>
      </c>
      <c r="C3555" s="2" t="s">
        <v>8842</v>
      </c>
      <c r="D3555" s="3">
        <v>9396</v>
      </c>
      <c r="E3555" s="3">
        <v>9387</v>
      </c>
      <c r="F3555" s="3">
        <v>45768</v>
      </c>
      <c r="G3555" s="3">
        <v>11565</v>
      </c>
      <c r="H3555" s="3">
        <v>35.437399999999997</v>
      </c>
      <c r="I3555" s="30">
        <v>881.94470000000001</v>
      </c>
      <c r="J3555" s="30">
        <v>881.94430699999998</v>
      </c>
      <c r="K3555" s="30">
        <v>3.8999999999999999E-4</v>
      </c>
      <c r="L3555" s="3">
        <v>2</v>
      </c>
      <c r="M3555" s="3">
        <v>2</v>
      </c>
      <c r="N3555" s="10">
        <f t="shared" si="385"/>
        <v>1</v>
      </c>
      <c r="O3555" s="35">
        <v>2</v>
      </c>
      <c r="Q3555" s="37">
        <v>1762.8826200000001</v>
      </c>
      <c r="R3555" s="37">
        <v>881.94494999999995</v>
      </c>
      <c r="S3555" s="18">
        <f t="shared" si="386"/>
        <v>-0.28346440436814663</v>
      </c>
      <c r="T3555" s="18">
        <f t="shared" si="387"/>
        <v>-0.72907044818182454</v>
      </c>
      <c r="U3555" s="18">
        <f t="shared" si="388"/>
        <v>-0.8503932132333446</v>
      </c>
      <c r="V3555" s="30">
        <v>881.94420000000002</v>
      </c>
      <c r="W3555" s="3" t="s">
        <v>47</v>
      </c>
      <c r="X3555" s="3" t="s">
        <v>47</v>
      </c>
      <c r="Y3555" s="3" t="s">
        <v>47</v>
      </c>
      <c r="AD3555" s="3" t="s">
        <v>47</v>
      </c>
      <c r="AE3555" s="3" t="s">
        <v>48</v>
      </c>
      <c r="AG3555" s="3" t="s">
        <v>52</v>
      </c>
      <c r="AH3555" s="3" t="s">
        <v>47</v>
      </c>
      <c r="AJ3555" s="3" t="s">
        <v>47</v>
      </c>
      <c r="AP3555" s="3" t="s">
        <v>48</v>
      </c>
      <c r="AU3555" s="3">
        <v>0</v>
      </c>
      <c r="AV3555" s="3">
        <v>6</v>
      </c>
      <c r="AW3555" s="3">
        <v>3</v>
      </c>
      <c r="AX3555" s="3">
        <v>4</v>
      </c>
      <c r="AY3555" s="3">
        <v>66.67</v>
      </c>
      <c r="AZ3555" s="6" t="str">
        <f t="shared" si="389"/>
        <v>2179.8</v>
      </c>
      <c r="BC3555" s="12" t="s">
        <v>8843</v>
      </c>
      <c r="BI3555" s="12" t="s">
        <v>594</v>
      </c>
      <c r="BJ3555" s="12">
        <f t="shared" si="390"/>
        <v>1</v>
      </c>
      <c r="BK3555" s="12">
        <f t="shared" si="391"/>
        <v>1</v>
      </c>
      <c r="BR3555" s="3" t="s">
        <v>594</v>
      </c>
      <c r="BT3555" s="3" t="s">
        <v>7192</v>
      </c>
      <c r="BZ3555" s="3" t="s">
        <v>8103</v>
      </c>
      <c r="CQ3555" s="3" t="str">
        <f>CONCATENATE(baseURL!$A$1,baseURL!$B$1,baseURL!$C$1,".",C3555,".",L3555,".pkl&amp;seq=",BC3555,"&amp;varMods=ReducedCys-C")</f>
        <v>http://proteomics.broadinstitute.org/millscripts/viewfeed.pl?side=xl&amp;cycle=1&amp;fixedMods=iaaC&amp;file=msdataSM/iPRG2012_nd/cpick_in/iPRG2012_nd.2179.8.2.pkl&amp;seq=LVSNASCTTNcLAPLAK&amp;varMods=ReducedCys-C</v>
      </c>
    </row>
    <row r="3556" spans="1:95" x14ac:dyDescent="0.2">
      <c r="A3556" s="3">
        <v>5527</v>
      </c>
      <c r="B3556" s="2" t="s">
        <v>8844</v>
      </c>
      <c r="C3556" s="2" t="s">
        <v>8836</v>
      </c>
      <c r="D3556" s="3">
        <v>9399</v>
      </c>
      <c r="E3556" s="3">
        <v>9390</v>
      </c>
      <c r="F3556" s="3">
        <v>45784</v>
      </c>
      <c r="G3556" s="3">
        <v>11569</v>
      </c>
      <c r="H3556" s="3">
        <v>35.4514</v>
      </c>
      <c r="I3556" s="30">
        <v>463.25072999999998</v>
      </c>
      <c r="J3556" s="30">
        <v>463.2515836</v>
      </c>
      <c r="K3556" s="30">
        <v>-8.4999999999999995E-4</v>
      </c>
      <c r="L3556" s="3">
        <v>4</v>
      </c>
      <c r="M3556" s="3">
        <v>4</v>
      </c>
      <c r="N3556" s="10">
        <f t="shared" si="385"/>
        <v>1</v>
      </c>
      <c r="O3556" s="35">
        <v>4</v>
      </c>
      <c r="P3556" s="17"/>
      <c r="Q3556" s="40">
        <v>1849.9806699999999</v>
      </c>
      <c r="R3556" s="40">
        <v>463.25063</v>
      </c>
      <c r="S3556" s="18">
        <f t="shared" si="386"/>
        <v>0.21586586935650351</v>
      </c>
      <c r="T3556" s="18">
        <f t="shared" si="387"/>
        <v>2.0584969307058523</v>
      </c>
      <c r="U3556" s="18">
        <f t="shared" si="388"/>
        <v>1.2304354556020223</v>
      </c>
      <c r="V3556" s="30">
        <v>463.25119999999998</v>
      </c>
      <c r="W3556" s="3" t="s">
        <v>47</v>
      </c>
      <c r="X3556" s="3" t="s">
        <v>47</v>
      </c>
      <c r="Y3556" s="3" t="s">
        <v>47</v>
      </c>
      <c r="Z3556" s="3" t="s">
        <v>47</v>
      </c>
      <c r="AA3556" s="3" t="s">
        <v>48</v>
      </c>
      <c r="AB3556" s="12" t="s">
        <v>47</v>
      </c>
      <c r="AC3556" s="3" t="s">
        <v>47</v>
      </c>
      <c r="AD3556" s="3" t="s">
        <v>47</v>
      </c>
      <c r="AE3556" s="3" t="s">
        <v>47</v>
      </c>
      <c r="AF3556" s="3" t="s">
        <v>47</v>
      </c>
      <c r="AG3556" s="3" t="s">
        <v>47</v>
      </c>
      <c r="AH3556" s="3" t="s">
        <v>47</v>
      </c>
      <c r="AI3556" s="3" t="s">
        <v>47</v>
      </c>
      <c r="AJ3556" s="3" t="s">
        <v>47</v>
      </c>
      <c r="AK3556" s="3" t="s">
        <v>47</v>
      </c>
      <c r="AL3556" s="3" t="s">
        <v>47</v>
      </c>
      <c r="AM3556" s="3" t="s">
        <v>47</v>
      </c>
      <c r="AU3556" s="3">
        <v>0</v>
      </c>
      <c r="AV3556" s="3">
        <v>16</v>
      </c>
      <c r="AW3556" s="3">
        <v>1</v>
      </c>
      <c r="AX3556" s="3">
        <v>16</v>
      </c>
      <c r="AY3556" s="3">
        <v>100</v>
      </c>
      <c r="AZ3556" s="6" t="str">
        <f t="shared" si="389"/>
        <v>2180.3</v>
      </c>
      <c r="BC3556" s="12" t="s">
        <v>8845</v>
      </c>
      <c r="BJ3556" s="12">
        <f t="shared" si="390"/>
        <v>0</v>
      </c>
      <c r="BK3556" s="12">
        <f t="shared" si="391"/>
        <v>0</v>
      </c>
      <c r="CQ3556" s="3" t="str">
        <f>CONCATENATE(baseURL!$A$1,baseURL!$B$1,baseURL!$C$1,".",C3556,".",L3556,".pkl&amp;seq=",BC3556)</f>
        <v>http://proteomics.broadinstitute.org/millscripts/viewfeed.pl?side=xl&amp;cycle=1&amp;fixedMods=iaaC&amp;file=msdataSM/iPRG2012_nd/cpick_in/iPRG2012_nd.2180.3.4.pkl&amp;seq=KDNQLYALEKPEVFR</v>
      </c>
    </row>
    <row r="3557" spans="1:95" x14ac:dyDescent="0.2">
      <c r="A3557" s="3">
        <v>112</v>
      </c>
      <c r="B3557" s="2" t="s">
        <v>8848</v>
      </c>
      <c r="C3557" s="2" t="s">
        <v>8838</v>
      </c>
      <c r="D3557" s="3">
        <v>9403</v>
      </c>
      <c r="E3557" s="3">
        <v>9394</v>
      </c>
      <c r="F3557" s="3">
        <v>45788</v>
      </c>
      <c r="G3557" s="3">
        <v>11573</v>
      </c>
      <c r="H3557" s="3">
        <v>35.461399999999998</v>
      </c>
      <c r="I3557" s="30">
        <v>722.85297000000003</v>
      </c>
      <c r="J3557" s="30">
        <v>722.85689830000001</v>
      </c>
      <c r="K3557" s="30">
        <v>-3.9300000000000003E-3</v>
      </c>
      <c r="L3557" s="3">
        <v>2</v>
      </c>
      <c r="M3557" s="3">
        <v>2</v>
      </c>
      <c r="N3557" s="10">
        <f t="shared" si="385"/>
        <v>1</v>
      </c>
      <c r="O3557" s="35">
        <v>2</v>
      </c>
      <c r="P3557" s="17"/>
      <c r="Q3557" s="40">
        <v>1444.70668</v>
      </c>
      <c r="R3557" s="40">
        <v>722.85698000000002</v>
      </c>
      <c r="S3557" s="18">
        <f t="shared" si="386"/>
        <v>-5.5474320798477335</v>
      </c>
      <c r="T3557" s="18">
        <f t="shared" si="387"/>
        <v>-0.11302374089233021</v>
      </c>
      <c r="U3557" s="18">
        <f t="shared" si="388"/>
        <v>0.30434789467342155</v>
      </c>
      <c r="V3557" s="30">
        <v>722.85720000000003</v>
      </c>
      <c r="W3557" s="3" t="s">
        <v>47</v>
      </c>
      <c r="Z3557" s="3" t="s">
        <v>47</v>
      </c>
      <c r="AB3557" s="12" t="s">
        <v>47</v>
      </c>
      <c r="AC3557" s="3" t="s">
        <v>52</v>
      </c>
      <c r="AD3557" s="3" t="s">
        <v>47</v>
      </c>
      <c r="AE3557" s="3" t="s">
        <v>47</v>
      </c>
      <c r="AF3557" s="3" t="s">
        <v>47</v>
      </c>
      <c r="AG3557" s="3" t="s">
        <v>48</v>
      </c>
      <c r="AH3557" s="3" t="s">
        <v>47</v>
      </c>
      <c r="AI3557" s="3" t="s">
        <v>47</v>
      </c>
      <c r="AK3557" s="3" t="s">
        <v>52</v>
      </c>
      <c r="AP3557" s="3" t="s">
        <v>48</v>
      </c>
      <c r="AU3557" s="3">
        <v>0</v>
      </c>
      <c r="AV3557" s="3">
        <v>8</v>
      </c>
      <c r="AW3557" s="3">
        <v>1</v>
      </c>
      <c r="AX3557" s="3">
        <v>8</v>
      </c>
      <c r="AY3557" s="3">
        <v>100</v>
      </c>
      <c r="AZ3557" s="6" t="str">
        <f t="shared" si="389"/>
        <v>2180.7</v>
      </c>
      <c r="BB3557" s="12" t="s">
        <v>79</v>
      </c>
      <c r="BC3557" s="12" t="s">
        <v>8849</v>
      </c>
      <c r="BJ3557" s="12">
        <f t="shared" si="390"/>
        <v>0</v>
      </c>
      <c r="BK3557" s="12">
        <f t="shared" si="391"/>
        <v>0</v>
      </c>
      <c r="CQ3557" s="3" t="str">
        <f>CONCATENATE(baseURL!$A$1,baseURL!$B$1,"+Acetyl",baseURL!$C$1,".",C3557,".",L3557,".pkl&amp;seq=",BC3557)</f>
        <v>http://proteomics.broadinstitute.org/millscripts/viewfeed.pl?side=xl&amp;cycle=1&amp;fixedMods=iaaC+Acetyl&amp;file=msdataSM/iPRG2012_nd/cpick_in/iPRG2012_nd.2180.7.2.pkl&amp;seq=ALEPLDYTTHSR</v>
      </c>
    </row>
    <row r="3558" spans="1:95" x14ac:dyDescent="0.2">
      <c r="A3558" s="3">
        <v>5526</v>
      </c>
      <c r="B3558" s="2" t="s">
        <v>8850</v>
      </c>
      <c r="C3558" s="2" t="s">
        <v>8851</v>
      </c>
      <c r="D3558" s="3">
        <v>9404</v>
      </c>
      <c r="E3558" s="3">
        <v>9395</v>
      </c>
      <c r="F3558" s="3">
        <v>45803</v>
      </c>
      <c r="G3558" s="3">
        <v>11575</v>
      </c>
      <c r="H3558" s="3">
        <v>35.471200000000003</v>
      </c>
      <c r="I3558" s="30">
        <v>515.29727000000003</v>
      </c>
      <c r="J3558" s="30">
        <v>515.29653900000005</v>
      </c>
      <c r="K3558" s="30">
        <v>7.2999999999999996E-4</v>
      </c>
      <c r="L3558" s="3">
        <v>3</v>
      </c>
      <c r="M3558" s="3">
        <v>3</v>
      </c>
      <c r="N3558" s="10">
        <f t="shared" si="385"/>
        <v>1</v>
      </c>
      <c r="O3558" s="35">
        <v>3</v>
      </c>
      <c r="P3558" s="17"/>
      <c r="Q3558" s="40">
        <v>1543.8689999999999</v>
      </c>
      <c r="R3558" s="40">
        <v>515.29452000000003</v>
      </c>
      <c r="S3558" s="18">
        <f t="shared" si="386"/>
        <v>5.3367538237973386</v>
      </c>
      <c r="T3558" s="18">
        <f t="shared" si="387"/>
        <v>3.9181476255917151</v>
      </c>
      <c r="U3558" s="18">
        <f t="shared" si="388"/>
        <v>3.2602714268430812</v>
      </c>
      <c r="V3558" s="30">
        <v>515.2962</v>
      </c>
      <c r="W3558" s="3" t="s">
        <v>47</v>
      </c>
      <c r="X3558" s="3" t="s">
        <v>47</v>
      </c>
      <c r="Y3558" s="3" t="s">
        <v>47</v>
      </c>
      <c r="Z3558" s="3" t="s">
        <v>47</v>
      </c>
      <c r="AA3558" s="3" t="s">
        <v>48</v>
      </c>
      <c r="AB3558" s="12" t="s">
        <v>47</v>
      </c>
      <c r="AC3558" s="3" t="s">
        <v>47</v>
      </c>
      <c r="AD3558" s="3" t="s">
        <v>47</v>
      </c>
      <c r="AE3558" s="3" t="s">
        <v>47</v>
      </c>
      <c r="AF3558" s="3" t="s">
        <v>47</v>
      </c>
      <c r="AG3558" s="3" t="s">
        <v>47</v>
      </c>
      <c r="AH3558" s="3" t="s">
        <v>47</v>
      </c>
      <c r="AI3558" s="3" t="s">
        <v>47</v>
      </c>
      <c r="AJ3558" s="3" t="s">
        <v>47</v>
      </c>
      <c r="AK3558" s="3" t="s">
        <v>47</v>
      </c>
      <c r="AL3558" s="3" t="s">
        <v>47</v>
      </c>
      <c r="AM3558" s="3" t="s">
        <v>47</v>
      </c>
      <c r="AU3558" s="3">
        <v>0</v>
      </c>
      <c r="AV3558" s="3">
        <v>16</v>
      </c>
      <c r="AW3558" s="3">
        <v>1</v>
      </c>
      <c r="AX3558" s="3">
        <v>16</v>
      </c>
      <c r="AY3558" s="3">
        <v>100</v>
      </c>
      <c r="AZ3558" s="6" t="str">
        <f t="shared" si="389"/>
        <v>2181.1</v>
      </c>
      <c r="BC3558" s="12" t="s">
        <v>8852</v>
      </c>
      <c r="BJ3558" s="12">
        <f t="shared" si="390"/>
        <v>0</v>
      </c>
      <c r="BK3558" s="12">
        <f t="shared" si="391"/>
        <v>0</v>
      </c>
      <c r="CQ3558" s="3" t="str">
        <f>CONCATENATE(baseURL!$A$1,baseURL!$B$1,baseURL!$C$1,".",C3558,".",L3558,".pkl&amp;seq=",BC3558)</f>
        <v>http://proteomics.broadinstitute.org/millscripts/viewfeed.pl?side=xl&amp;cycle=1&amp;fixedMods=iaaC&amp;file=msdataSM/iPRG2012_nd/cpick_in/iPRG2012_nd.2181.1.3.pkl&amp;seq=LETLKQLNASLADK</v>
      </c>
    </row>
    <row r="3559" spans="1:95" x14ac:dyDescent="0.2">
      <c r="A3559" s="3">
        <v>4496</v>
      </c>
      <c r="B3559" s="2" t="s">
        <v>8853</v>
      </c>
      <c r="C3559" s="2" t="s">
        <v>8844</v>
      </c>
      <c r="D3559" s="3">
        <v>9407</v>
      </c>
      <c r="E3559" s="3">
        <v>9398</v>
      </c>
      <c r="F3559" s="3">
        <v>45806</v>
      </c>
      <c r="G3559" s="3">
        <v>11578</v>
      </c>
      <c r="H3559" s="3">
        <v>35.478700000000003</v>
      </c>
      <c r="I3559" s="30">
        <v>537.30936999999994</v>
      </c>
      <c r="J3559" s="30">
        <v>537.30869929999994</v>
      </c>
      <c r="K3559" s="30">
        <v>6.7000000000000002E-4</v>
      </c>
      <c r="L3559" s="3">
        <v>2</v>
      </c>
      <c r="M3559" s="3">
        <v>2</v>
      </c>
      <c r="N3559" s="10">
        <f t="shared" si="385"/>
        <v>1</v>
      </c>
      <c r="O3559" s="35">
        <v>2</v>
      </c>
      <c r="P3559" s="17"/>
      <c r="Q3559" s="40">
        <v>1073.6102100000001</v>
      </c>
      <c r="R3559" s="40">
        <v>537.30873999999994</v>
      </c>
      <c r="S3559" s="18">
        <f t="shared" si="386"/>
        <v>1.1725102405760581</v>
      </c>
      <c r="T3559" s="18">
        <f t="shared" si="387"/>
        <v>-7.5747883795004967E-2</v>
      </c>
      <c r="U3559" s="18">
        <f t="shared" si="388"/>
        <v>-7.4445094451673563E-2</v>
      </c>
      <c r="V3559" s="30">
        <v>537.30870000000004</v>
      </c>
      <c r="W3559" s="3" t="s">
        <v>47</v>
      </c>
      <c r="X3559" s="3" t="s">
        <v>47</v>
      </c>
      <c r="Y3559" s="3" t="s">
        <v>47</v>
      </c>
      <c r="Z3559" s="3" t="s">
        <v>47</v>
      </c>
      <c r="AA3559" s="3" t="s">
        <v>47</v>
      </c>
      <c r="AB3559" s="12" t="s">
        <v>47</v>
      </c>
      <c r="AC3559" s="3" t="s">
        <v>47</v>
      </c>
      <c r="AD3559" s="3" t="s">
        <v>47</v>
      </c>
      <c r="AE3559" s="3" t="s">
        <v>47</v>
      </c>
      <c r="AF3559" s="3" t="s">
        <v>47</v>
      </c>
      <c r="AG3559" s="3" t="s">
        <v>47</v>
      </c>
      <c r="AH3559" s="3" t="s">
        <v>47</v>
      </c>
      <c r="AI3559" s="3" t="s">
        <v>47</v>
      </c>
      <c r="AJ3559" s="3" t="s">
        <v>52</v>
      </c>
      <c r="AK3559" s="3" t="s">
        <v>47</v>
      </c>
      <c r="AL3559" s="3" t="s">
        <v>47</v>
      </c>
      <c r="AM3559" s="3" t="s">
        <v>47</v>
      </c>
      <c r="AN3559" s="3" t="s">
        <v>47</v>
      </c>
      <c r="AU3559" s="3">
        <v>0</v>
      </c>
      <c r="AV3559" s="3">
        <v>17</v>
      </c>
      <c r="AW3559" s="3">
        <v>1</v>
      </c>
      <c r="AX3559" s="3">
        <v>17</v>
      </c>
      <c r="AY3559" s="3">
        <v>100</v>
      </c>
      <c r="AZ3559" s="6" t="str">
        <f t="shared" si="389"/>
        <v>2181.4</v>
      </c>
      <c r="BC3559" s="12" t="s">
        <v>8761</v>
      </c>
      <c r="BJ3559" s="12">
        <f t="shared" si="390"/>
        <v>0</v>
      </c>
      <c r="BK3559" s="12">
        <f t="shared" si="391"/>
        <v>0</v>
      </c>
      <c r="CQ3559" s="3" t="str">
        <f>CONCATENATE(baseURL!$A$1,baseURL!$B$1,baseURL!$C$1,".",C3559,".",L3559,".pkl&amp;seq=",BC3559)</f>
        <v>http://proteomics.broadinstitute.org/millscripts/viewfeed.pl?side=xl&amp;cycle=1&amp;fixedMods=iaaC&amp;file=msdataSM/iPRG2012_nd/cpick_in/iPRG2012_nd.2181.4.2.pkl&amp;seq=VQSAVLGFPR</v>
      </c>
    </row>
    <row r="3560" spans="1:95" x14ac:dyDescent="0.2">
      <c r="A3560" s="3">
        <v>7228</v>
      </c>
      <c r="B3560" s="2" t="s">
        <v>8854</v>
      </c>
      <c r="C3560" s="2" t="s">
        <v>8855</v>
      </c>
      <c r="D3560" s="3">
        <v>9408</v>
      </c>
      <c r="E3560" s="3">
        <v>9399</v>
      </c>
      <c r="F3560" s="3">
        <v>45807</v>
      </c>
      <c r="G3560" s="3">
        <v>11579</v>
      </c>
      <c r="H3560" s="3">
        <v>35.482100000000003</v>
      </c>
      <c r="I3560" s="30">
        <v>657.37456999999995</v>
      </c>
      <c r="J3560" s="30">
        <v>658.02223300000003</v>
      </c>
      <c r="K3560" s="30">
        <v>-0.64766000000000001</v>
      </c>
      <c r="L3560" s="3">
        <v>2</v>
      </c>
      <c r="M3560" s="3">
        <v>3</v>
      </c>
      <c r="N3560" s="10">
        <f t="shared" si="385"/>
        <v>-1</v>
      </c>
      <c r="O3560" s="35">
        <v>3</v>
      </c>
      <c r="P3560" s="17"/>
      <c r="Q3560" s="40">
        <v>1972.04982</v>
      </c>
      <c r="R3560" s="40">
        <v>658.02146000000005</v>
      </c>
      <c r="S3560" s="18">
        <f t="shared" si="386"/>
        <v>-983.08343925454733</v>
      </c>
      <c r="T3560" s="18">
        <f t="shared" si="387"/>
        <v>1.1747337237011066</v>
      </c>
      <c r="U3560" s="18">
        <f t="shared" si="388"/>
        <v>1.1245833835733396</v>
      </c>
      <c r="V3560" s="30">
        <v>658.0222</v>
      </c>
      <c r="W3560" s="3" t="s">
        <v>47</v>
      </c>
      <c r="X3560" s="3" t="s">
        <v>47</v>
      </c>
      <c r="Y3560" s="3" t="s">
        <v>47</v>
      </c>
      <c r="AA3560" s="3" t="s">
        <v>47</v>
      </c>
      <c r="AB3560" s="12" t="s">
        <v>47</v>
      </c>
      <c r="AE3560" s="3" t="s">
        <v>47</v>
      </c>
      <c r="AF3560" s="3" t="s">
        <v>48</v>
      </c>
      <c r="AH3560" s="3" t="s">
        <v>47</v>
      </c>
      <c r="AK3560" s="3" t="s">
        <v>52</v>
      </c>
      <c r="AL3560" s="3" t="s">
        <v>52</v>
      </c>
      <c r="AU3560" s="3">
        <v>0</v>
      </c>
      <c r="AV3560" s="3">
        <v>7</v>
      </c>
      <c r="AW3560" s="3">
        <v>1</v>
      </c>
      <c r="AX3560" s="3">
        <v>7</v>
      </c>
      <c r="AY3560" s="3">
        <v>100</v>
      </c>
      <c r="AZ3560" s="6" t="str">
        <f t="shared" si="389"/>
        <v>2181.5</v>
      </c>
      <c r="BC3560" s="12" t="s">
        <v>8856</v>
      </c>
      <c r="BJ3560" s="12">
        <f t="shared" si="390"/>
        <v>0</v>
      </c>
      <c r="BK3560" s="12">
        <f t="shared" si="391"/>
        <v>0</v>
      </c>
      <c r="CQ3560" s="3" t="str">
        <f>CONCATENATE(baseURL!$A$1,baseURL!$B$1,baseURL!$C$1,".",C3560,".",L3560,".pkl&amp;seq=",BC3560)</f>
        <v>http://proteomics.broadinstitute.org/millscripts/viewfeed.pl?side=xl&amp;cycle=1&amp;fixedMods=iaaC&amp;file=msdataSM/iPRG2012_nd/cpick_in/iPRG2012_nd.2181.5.2.pkl&amp;seq=GQVVSEEQRPGTPLFTVK</v>
      </c>
    </row>
    <row r="3561" spans="1:95" x14ac:dyDescent="0.2">
      <c r="A3561" s="3">
        <v>6244</v>
      </c>
      <c r="B3561" s="2" t="s">
        <v>8857</v>
      </c>
      <c r="C3561" s="2" t="s">
        <v>8858</v>
      </c>
      <c r="D3561" s="3">
        <v>9409</v>
      </c>
      <c r="E3561" s="3">
        <v>9400</v>
      </c>
      <c r="F3561" s="3">
        <v>45808</v>
      </c>
      <c r="G3561" s="3">
        <v>11580</v>
      </c>
      <c r="H3561" s="3">
        <v>35.485399999999998</v>
      </c>
      <c r="I3561" s="30">
        <v>730.03831000000002</v>
      </c>
      <c r="J3561" s="30">
        <v>730.03690500000005</v>
      </c>
      <c r="K3561" s="30">
        <v>1.41E-3</v>
      </c>
      <c r="L3561" s="3">
        <v>3</v>
      </c>
      <c r="M3561" s="3">
        <v>3</v>
      </c>
      <c r="N3561" s="10">
        <f t="shared" si="385"/>
        <v>1</v>
      </c>
      <c r="O3561" s="35">
        <v>3</v>
      </c>
      <c r="P3561" s="17"/>
      <c r="Q3561" s="40">
        <v>2188.0952600000001</v>
      </c>
      <c r="R3561" s="40">
        <v>730.03661</v>
      </c>
      <c r="S3561" s="18">
        <f t="shared" si="386"/>
        <v>2.3286503399165315</v>
      </c>
      <c r="T3561" s="18">
        <f t="shared" si="387"/>
        <v>0.40408932375460521</v>
      </c>
      <c r="U3561" s="18">
        <f t="shared" si="388"/>
        <v>0.26026092030513848</v>
      </c>
      <c r="V3561" s="30">
        <v>730.03679999999997</v>
      </c>
      <c r="W3561" s="3" t="s">
        <v>47</v>
      </c>
      <c r="X3561" s="3" t="s">
        <v>47</v>
      </c>
      <c r="Y3561" s="3" t="s">
        <v>47</v>
      </c>
      <c r="Z3561" s="3" t="s">
        <v>47</v>
      </c>
      <c r="AA3561" s="3" t="s">
        <v>47</v>
      </c>
      <c r="AB3561" s="12" t="s">
        <v>47</v>
      </c>
      <c r="AC3561" s="3" t="s">
        <v>47</v>
      </c>
      <c r="AD3561" s="3" t="s">
        <v>47</v>
      </c>
      <c r="AE3561" s="3" t="s">
        <v>47</v>
      </c>
      <c r="AF3561" s="3" t="s">
        <v>47</v>
      </c>
      <c r="AG3561" s="3" t="s">
        <v>48</v>
      </c>
      <c r="AH3561" s="3" t="s">
        <v>47</v>
      </c>
      <c r="AI3561" s="3" t="s">
        <v>47</v>
      </c>
      <c r="AJ3561" s="3" t="s">
        <v>47</v>
      </c>
      <c r="AK3561" s="3" t="s">
        <v>47</v>
      </c>
      <c r="AL3561" s="3" t="s">
        <v>47</v>
      </c>
      <c r="AN3561" s="3" t="s">
        <v>47</v>
      </c>
      <c r="AU3561" s="3">
        <v>0</v>
      </c>
      <c r="AV3561" s="3">
        <v>16</v>
      </c>
      <c r="AW3561" s="3">
        <v>1</v>
      </c>
      <c r="AX3561" s="3">
        <v>16</v>
      </c>
      <c r="AY3561" s="3">
        <v>100</v>
      </c>
      <c r="AZ3561" s="6" t="str">
        <f t="shared" si="389"/>
        <v>2181.6</v>
      </c>
      <c r="BC3561" s="12" t="s">
        <v>8859</v>
      </c>
      <c r="BJ3561" s="12">
        <f t="shared" si="390"/>
        <v>0</v>
      </c>
      <c r="BK3561" s="12">
        <f t="shared" si="391"/>
        <v>0</v>
      </c>
      <c r="CQ3561" s="3" t="str">
        <f>CONCATENATE(baseURL!$A$1,baseURL!$B$1,baseURL!$C$1,".",C3561,".",L3561,".pkl&amp;seq=",BC3561)</f>
        <v>http://proteomics.broadinstitute.org/millscripts/viewfeed.pl?side=xl&amp;cycle=1&amp;fixedMods=iaaC&amp;file=msdataSM/iPRG2012_nd/cpick_in/iPRG2012_nd.2181.6.3.pkl&amp;seq=SRGESDDSLNRLAQNDGLLK</v>
      </c>
    </row>
    <row r="3562" spans="1:95" x14ac:dyDescent="0.2">
      <c r="A3562" s="3">
        <v>3345</v>
      </c>
      <c r="B3562" s="2" t="s">
        <v>8862</v>
      </c>
      <c r="C3562" s="2" t="s">
        <v>8863</v>
      </c>
      <c r="D3562" s="3">
        <v>9419</v>
      </c>
      <c r="E3562" s="3">
        <v>9410</v>
      </c>
      <c r="F3562" s="3">
        <v>45833</v>
      </c>
      <c r="G3562" s="3">
        <v>11591</v>
      </c>
      <c r="H3562" s="3">
        <v>35.504600000000003</v>
      </c>
      <c r="I3562" s="30">
        <v>649.79769999999996</v>
      </c>
      <c r="J3562" s="30">
        <v>649.79623849999996</v>
      </c>
      <c r="K3562" s="30">
        <v>1.4599999999999999E-3</v>
      </c>
      <c r="L3562" s="3">
        <v>2</v>
      </c>
      <c r="M3562" s="3">
        <v>2</v>
      </c>
      <c r="N3562" s="10">
        <f t="shared" si="385"/>
        <v>1</v>
      </c>
      <c r="O3562" s="35">
        <v>2</v>
      </c>
      <c r="P3562" s="17"/>
      <c r="Q3562" s="37">
        <v>1298.5867699999999</v>
      </c>
      <c r="R3562" s="37">
        <v>649.79701999999997</v>
      </c>
      <c r="S3562" s="18">
        <f t="shared" si="386"/>
        <v>1.0464806378897638</v>
      </c>
      <c r="T3562" s="18">
        <f t="shared" si="387"/>
        <v>-1.2026832625616255</v>
      </c>
      <c r="U3562" s="18">
        <f t="shared" si="388"/>
        <v>-1.4158267453288107</v>
      </c>
      <c r="V3562" s="30">
        <v>649.79610000000002</v>
      </c>
      <c r="W3562" s="3" t="s">
        <v>47</v>
      </c>
      <c r="X3562" s="3" t="s">
        <v>47</v>
      </c>
      <c r="Y3562" s="3" t="s">
        <v>47</v>
      </c>
      <c r="AA3562" s="3" t="s">
        <v>48</v>
      </c>
      <c r="AB3562" s="12" t="s">
        <v>47</v>
      </c>
      <c r="AD3562" s="3" t="s">
        <v>47</v>
      </c>
      <c r="AE3562" s="3" t="s">
        <v>47</v>
      </c>
      <c r="AH3562" s="3" t="s">
        <v>47</v>
      </c>
      <c r="AJ3562" s="3" t="s">
        <v>47</v>
      </c>
      <c r="AK3562" s="3" t="s">
        <v>47</v>
      </c>
      <c r="AL3562" s="3" t="s">
        <v>52</v>
      </c>
      <c r="AO3562" s="3" t="s">
        <v>47</v>
      </c>
      <c r="AP3562" s="3" t="s">
        <v>47</v>
      </c>
      <c r="AU3562" s="3">
        <v>0</v>
      </c>
      <c r="AV3562" s="3">
        <v>11</v>
      </c>
      <c r="AW3562" s="3">
        <v>3</v>
      </c>
      <c r="AX3562" s="3">
        <v>8</v>
      </c>
      <c r="AY3562" s="3">
        <v>72.73</v>
      </c>
      <c r="AZ3562" s="6" t="str">
        <f t="shared" si="389"/>
        <v>2182.10</v>
      </c>
      <c r="BC3562" s="12" t="s">
        <v>7944</v>
      </c>
      <c r="BI3562" s="12" t="s">
        <v>594</v>
      </c>
      <c r="BJ3562" s="12">
        <f t="shared" si="390"/>
        <v>1</v>
      </c>
      <c r="BK3562" s="12">
        <f t="shared" si="391"/>
        <v>1</v>
      </c>
      <c r="BR3562" s="3" t="s">
        <v>594</v>
      </c>
      <c r="BZ3562" s="3" t="s">
        <v>20262</v>
      </c>
      <c r="CA3562" s="3" t="s">
        <v>20262</v>
      </c>
      <c r="CL3562" s="3" t="s">
        <v>7690</v>
      </c>
      <c r="CQ3562" s="3" t="str">
        <f>CONCATENATE(baseURL!$A$1,baseURL!$B$1,baseURL!$C$1,".",C3562,".",L3562,".pkl&amp;seq=",BC3562,"&amp;varMods=ReducedCys-C")</f>
        <v>http://proteomics.broadinstitute.org/millscripts/viewfeed.pl?side=xl&amp;cycle=1&amp;fixedMods=iaaC&amp;file=msdataSM/iPRG2012_nd/cpick_in/iPRG2012_nd.2182.10.2.pkl&amp;seq=CcSDVFNQVVK&amp;varMods=ReducedCys-C</v>
      </c>
    </row>
    <row r="3563" spans="1:95" x14ac:dyDescent="0.2">
      <c r="A3563" s="3">
        <v>7666</v>
      </c>
      <c r="B3563" s="2" t="s">
        <v>8866</v>
      </c>
      <c r="C3563" s="2" t="s">
        <v>8867</v>
      </c>
      <c r="D3563" s="3">
        <v>9410</v>
      </c>
      <c r="E3563" s="3">
        <v>9401</v>
      </c>
      <c r="F3563" s="3">
        <v>45824</v>
      </c>
      <c r="G3563" s="3">
        <v>11582</v>
      </c>
      <c r="H3563" s="3">
        <v>35.493699999999997</v>
      </c>
      <c r="I3563" s="30">
        <v>459.26855</v>
      </c>
      <c r="J3563" s="30">
        <v>459.26446620000002</v>
      </c>
      <c r="K3563" s="30">
        <v>4.0800000000000003E-3</v>
      </c>
      <c r="L3563" s="3">
        <v>2</v>
      </c>
      <c r="M3563" s="3">
        <v>2</v>
      </c>
      <c r="N3563" s="10">
        <f t="shared" si="385"/>
        <v>1</v>
      </c>
      <c r="O3563" s="35">
        <v>2</v>
      </c>
      <c r="P3563" s="17"/>
      <c r="Q3563" s="40">
        <v>917.52032999999994</v>
      </c>
      <c r="R3563" s="40">
        <v>459.2638</v>
      </c>
      <c r="S3563" s="18">
        <f t="shared" si="386"/>
        <v>10.342639676807456</v>
      </c>
      <c r="T3563" s="18">
        <f t="shared" si="387"/>
        <v>1.4505824321706622</v>
      </c>
      <c r="U3563" s="18">
        <f t="shared" si="388"/>
        <v>1.5241784786756889</v>
      </c>
      <c r="V3563" s="30">
        <v>459.2645</v>
      </c>
      <c r="X3563" s="3" t="s">
        <v>47</v>
      </c>
      <c r="Y3563" s="3" t="s">
        <v>47</v>
      </c>
      <c r="Z3563" s="3" t="s">
        <v>47</v>
      </c>
      <c r="AA3563" s="3" t="s">
        <v>47</v>
      </c>
      <c r="AB3563" s="12" t="s">
        <v>47</v>
      </c>
      <c r="AC3563" s="3" t="s">
        <v>47</v>
      </c>
      <c r="AD3563" s="3" t="s">
        <v>47</v>
      </c>
      <c r="AE3563" s="3" t="s">
        <v>48</v>
      </c>
      <c r="AF3563" s="3" t="s">
        <v>48</v>
      </c>
      <c r="AH3563" s="3" t="s">
        <v>47</v>
      </c>
      <c r="AI3563" s="3" t="s">
        <v>48</v>
      </c>
      <c r="AL3563" s="3" t="s">
        <v>48</v>
      </c>
      <c r="AU3563" s="3">
        <v>0</v>
      </c>
      <c r="AV3563" s="3">
        <v>8</v>
      </c>
      <c r="AW3563" s="3">
        <v>1</v>
      </c>
      <c r="AX3563" s="3">
        <v>8</v>
      </c>
      <c r="AY3563" s="3">
        <v>100</v>
      </c>
      <c r="AZ3563" s="6" t="str">
        <f t="shared" si="389"/>
        <v>2182.1</v>
      </c>
      <c r="BC3563" s="12" t="s">
        <v>8766</v>
      </c>
      <c r="BJ3563" s="12">
        <f t="shared" si="390"/>
        <v>0</v>
      </c>
      <c r="BK3563" s="12">
        <f t="shared" si="391"/>
        <v>0</v>
      </c>
      <c r="CQ3563" s="3" t="str">
        <f>CONCATENATE(baseURL!$A$1,baseURL!$B$1,baseURL!$C$1,".",C3563,".",L3563,".pkl&amp;seq=",BC3563)</f>
        <v>http://proteomics.broadinstitute.org/millscripts/viewfeed.pl?side=xl&amp;cycle=1&amp;fixedMods=iaaC&amp;file=msdataSM/iPRG2012_nd/cpick_in/iPRG2012_nd.2182.1.2.pkl&amp;seq=AGLTFPVGR</v>
      </c>
    </row>
    <row r="3564" spans="1:95" x14ac:dyDescent="0.2">
      <c r="A3564" s="3">
        <v>5341</v>
      </c>
      <c r="B3564" s="2" t="s">
        <v>8864</v>
      </c>
      <c r="C3564" s="2" t="s">
        <v>8865</v>
      </c>
      <c r="D3564" s="3">
        <v>9420</v>
      </c>
      <c r="E3564" s="3">
        <v>9411</v>
      </c>
      <c r="F3564" s="3">
        <v>45834</v>
      </c>
      <c r="G3564" s="3">
        <v>11592</v>
      </c>
      <c r="H3564" s="3">
        <v>35.5062</v>
      </c>
      <c r="I3564" s="30">
        <v>658.02184999999997</v>
      </c>
      <c r="J3564" s="30">
        <v>658.02223300000003</v>
      </c>
      <c r="K3564" s="30">
        <v>-3.8000000000000002E-4</v>
      </c>
      <c r="L3564" s="3">
        <v>3</v>
      </c>
      <c r="M3564" s="3">
        <v>3</v>
      </c>
      <c r="N3564" s="10">
        <f t="shared" si="385"/>
        <v>1</v>
      </c>
      <c r="O3564" s="35">
        <v>3</v>
      </c>
      <c r="P3564" s="17"/>
      <c r="Q3564" s="40">
        <v>1972.04982</v>
      </c>
      <c r="R3564" s="40">
        <v>658.02146000000005</v>
      </c>
      <c r="S3564" s="18">
        <f t="shared" si="386"/>
        <v>0.5926858372139403</v>
      </c>
      <c r="T3564" s="18">
        <f t="shared" si="387"/>
        <v>1.1747337237011066</v>
      </c>
      <c r="U3564" s="18">
        <f t="shared" si="388"/>
        <v>1.1245833835733396</v>
      </c>
      <c r="V3564" s="30">
        <v>658.0222</v>
      </c>
      <c r="W3564" s="3" t="s">
        <v>47</v>
      </c>
      <c r="X3564" s="3" t="s">
        <v>47</v>
      </c>
      <c r="Y3564" s="3" t="s">
        <v>47</v>
      </c>
      <c r="Z3564" s="3" t="s">
        <v>47</v>
      </c>
      <c r="AA3564" s="3" t="s">
        <v>47</v>
      </c>
      <c r="AB3564" s="12" t="s">
        <v>47</v>
      </c>
      <c r="AC3564" s="3" t="s">
        <v>47</v>
      </c>
      <c r="AD3564" s="3" t="s">
        <v>47</v>
      </c>
      <c r="AE3564" s="3" t="s">
        <v>47</v>
      </c>
      <c r="AF3564" s="3" t="s">
        <v>47</v>
      </c>
      <c r="AG3564" s="3" t="s">
        <v>47</v>
      </c>
      <c r="AH3564" s="3" t="s">
        <v>47</v>
      </c>
      <c r="AI3564" s="3" t="s">
        <v>47</v>
      </c>
      <c r="AJ3564" s="3" t="s">
        <v>47</v>
      </c>
      <c r="AK3564" s="3" t="s">
        <v>47</v>
      </c>
      <c r="AL3564" s="3" t="s">
        <v>48</v>
      </c>
      <c r="AM3564" s="3" t="s">
        <v>47</v>
      </c>
      <c r="AN3564" s="3" t="s">
        <v>48</v>
      </c>
      <c r="AU3564" s="3">
        <v>0</v>
      </c>
      <c r="AV3564" s="3">
        <v>16</v>
      </c>
      <c r="AW3564" s="3">
        <v>1</v>
      </c>
      <c r="AX3564" s="3">
        <v>16</v>
      </c>
      <c r="AY3564" s="3">
        <v>100</v>
      </c>
      <c r="AZ3564" s="6" t="str">
        <f t="shared" si="389"/>
        <v>2182.11</v>
      </c>
      <c r="BC3564" s="12" t="s">
        <v>8856</v>
      </c>
      <c r="BJ3564" s="12">
        <f t="shared" si="390"/>
        <v>0</v>
      </c>
      <c r="BK3564" s="12">
        <f t="shared" si="391"/>
        <v>0</v>
      </c>
      <c r="CQ3564" s="3" t="str">
        <f>CONCATENATE(baseURL!$A$1,baseURL!$B$1,baseURL!$C$1,".",C3564,".",L3564,".pkl&amp;seq=",BC3564)</f>
        <v>http://proteomics.broadinstitute.org/millscripts/viewfeed.pl?side=xl&amp;cycle=1&amp;fixedMods=iaaC&amp;file=msdataSM/iPRG2012_nd/cpick_in/iPRG2012_nd.2182.11.3.pkl&amp;seq=GQVVSEEQRPGTPLFTVK</v>
      </c>
    </row>
    <row r="3565" spans="1:95" x14ac:dyDescent="0.2">
      <c r="A3565" s="3">
        <v>805</v>
      </c>
      <c r="B3565" s="2" t="s">
        <v>8868</v>
      </c>
      <c r="C3565" s="2" t="s">
        <v>8869</v>
      </c>
      <c r="D3565" s="3">
        <v>9417</v>
      </c>
      <c r="E3565" s="3">
        <v>9408</v>
      </c>
      <c r="F3565" s="3">
        <v>45831</v>
      </c>
      <c r="G3565" s="3">
        <v>11589</v>
      </c>
      <c r="H3565" s="3">
        <v>35.501199999999997</v>
      </c>
      <c r="I3565" s="30">
        <v>595.80791999999997</v>
      </c>
      <c r="J3565" s="30">
        <v>595.80522880000001</v>
      </c>
      <c r="K3565" s="30">
        <v>2.6900000000000001E-3</v>
      </c>
      <c r="L3565" s="3">
        <v>4</v>
      </c>
      <c r="M3565" s="3">
        <v>4</v>
      </c>
      <c r="N3565" s="10">
        <f t="shared" si="385"/>
        <v>1</v>
      </c>
      <c r="O3565" s="35">
        <v>4</v>
      </c>
      <c r="P3565" s="17"/>
      <c r="Q3565" s="40">
        <v>2380.1965599999999</v>
      </c>
      <c r="R3565" s="40">
        <v>595.80460000000005</v>
      </c>
      <c r="S3565" s="18">
        <f t="shared" si="386"/>
        <v>5.5722966890771648</v>
      </c>
      <c r="T3565" s="18">
        <f t="shared" si="387"/>
        <v>1.0553795656471494</v>
      </c>
      <c r="U3565" s="18">
        <f t="shared" si="388"/>
        <v>1.0070415702783673</v>
      </c>
      <c r="V3565" s="30">
        <v>595.80520000000001</v>
      </c>
      <c r="W3565" s="3" t="s">
        <v>47</v>
      </c>
      <c r="X3565" s="3" t="s">
        <v>48</v>
      </c>
      <c r="Y3565" s="3" t="s">
        <v>48</v>
      </c>
      <c r="AA3565" s="3" t="s">
        <v>47</v>
      </c>
      <c r="AE3565" s="3" t="s">
        <v>47</v>
      </c>
      <c r="AF3565" s="3" t="s">
        <v>48</v>
      </c>
      <c r="AG3565" s="3" t="s">
        <v>48</v>
      </c>
      <c r="AO3565" s="3" t="s">
        <v>48</v>
      </c>
      <c r="AU3565" s="3">
        <v>0</v>
      </c>
      <c r="AV3565" s="3">
        <v>3</v>
      </c>
      <c r="AW3565" s="3">
        <v>1</v>
      </c>
      <c r="AX3565" s="3">
        <v>3</v>
      </c>
      <c r="AY3565" s="3">
        <v>100</v>
      </c>
      <c r="AZ3565" s="6" t="str">
        <f t="shared" si="389"/>
        <v>2182.8</v>
      </c>
      <c r="BC3565" s="12" t="s">
        <v>8770</v>
      </c>
      <c r="BJ3565" s="12">
        <f t="shared" si="390"/>
        <v>1</v>
      </c>
      <c r="BK3565" s="12">
        <f t="shared" si="391"/>
        <v>0</v>
      </c>
      <c r="CQ3565" s="3" t="str">
        <f>CONCATENATE(baseURL!$A$1,baseURL!$B$1,baseURL!$C$1,".",C3565,".",L3565,".pkl&amp;seq=",BC3565)</f>
        <v>http://proteomics.broadinstitute.org/millscripts/viewfeed.pl?side=xl&amp;cycle=1&amp;fixedMods=iaaC&amp;file=msdataSM/iPRG2012_nd/cpick_in/iPRG2012_nd.2182.8.4.pkl&amp;seq=SLGVKDTTHLKFASDPGCAFTK</v>
      </c>
    </row>
    <row r="3566" spans="1:95" x14ac:dyDescent="0.2">
      <c r="A3566" s="3">
        <v>7522</v>
      </c>
      <c r="B3566" s="2" t="s">
        <v>8870</v>
      </c>
      <c r="C3566" s="2" t="s">
        <v>8866</v>
      </c>
      <c r="D3566" s="3">
        <v>9424</v>
      </c>
      <c r="E3566" s="3">
        <v>9415</v>
      </c>
      <c r="F3566" s="3">
        <v>45846</v>
      </c>
      <c r="G3566" s="3">
        <v>11597</v>
      </c>
      <c r="H3566" s="3">
        <v>35.518700000000003</v>
      </c>
      <c r="I3566" s="30">
        <v>431.50844999999998</v>
      </c>
      <c r="J3566" s="30">
        <v>431.50685850000002</v>
      </c>
      <c r="K3566" s="30">
        <v>1.5900000000000001E-3</v>
      </c>
      <c r="L3566" s="3">
        <v>4</v>
      </c>
      <c r="M3566" s="3">
        <v>4</v>
      </c>
      <c r="N3566" s="10">
        <f t="shared" si="385"/>
        <v>1</v>
      </c>
      <c r="O3566" s="35">
        <v>4</v>
      </c>
      <c r="P3566" s="17"/>
      <c r="Q3566" s="40">
        <v>1723.00135</v>
      </c>
      <c r="R3566" s="40">
        <v>431.50578999999999</v>
      </c>
      <c r="S3566" s="18">
        <f t="shared" si="386"/>
        <v>6.1644595776841582</v>
      </c>
      <c r="T3566" s="18">
        <f t="shared" si="387"/>
        <v>2.4762124281826692</v>
      </c>
      <c r="U3566" s="18">
        <f t="shared" si="388"/>
        <v>1.6454008647865692</v>
      </c>
      <c r="V3566" s="30">
        <v>431.50650000000002</v>
      </c>
      <c r="W3566" s="3" t="s">
        <v>47</v>
      </c>
      <c r="X3566" s="3" t="s">
        <v>47</v>
      </c>
      <c r="Y3566" s="3" t="s">
        <v>47</v>
      </c>
      <c r="Z3566" s="3" t="s">
        <v>47</v>
      </c>
      <c r="AE3566" s="3" t="s">
        <v>47</v>
      </c>
      <c r="AG3566" s="3" t="s">
        <v>48</v>
      </c>
      <c r="AH3566" s="3" t="s">
        <v>48</v>
      </c>
      <c r="AM3566" s="3" t="s">
        <v>47</v>
      </c>
      <c r="AU3566" s="3">
        <v>0</v>
      </c>
      <c r="AV3566" s="3">
        <v>6</v>
      </c>
      <c r="AW3566" s="3">
        <v>1</v>
      </c>
      <c r="AX3566" s="3">
        <v>6</v>
      </c>
      <c r="AY3566" s="3">
        <v>100</v>
      </c>
      <c r="AZ3566" s="6" t="str">
        <f t="shared" si="389"/>
        <v>2183.2</v>
      </c>
      <c r="BC3566" s="12" t="s">
        <v>8871</v>
      </c>
      <c r="BJ3566" s="12">
        <f t="shared" si="390"/>
        <v>0</v>
      </c>
      <c r="BK3566" s="12">
        <f t="shared" si="391"/>
        <v>0</v>
      </c>
      <c r="CQ3566" s="3" t="str">
        <f>CONCATENATE(baseURL!$A$1,baseURL!$B$1,baseURL!$C$1,".",C3566,".",L3566,".pkl&amp;seq=",BC3566)</f>
        <v>http://proteomics.broadinstitute.org/millscripts/viewfeed.pl?side=xl&amp;cycle=1&amp;fixedMods=iaaC&amp;file=msdataSM/iPRG2012_nd/cpick_in/iPRG2012_nd.2183.2.4.pkl&amp;seq=LAPELNQALWKRGVK</v>
      </c>
    </row>
    <row r="3567" spans="1:95" x14ac:dyDescent="0.2">
      <c r="A3567" s="3">
        <v>3905</v>
      </c>
      <c r="B3567" s="2" t="s">
        <v>8879</v>
      </c>
      <c r="C3567" s="2" t="s">
        <v>8880</v>
      </c>
      <c r="D3567" s="3">
        <v>9434</v>
      </c>
      <c r="E3567" s="3">
        <v>9425</v>
      </c>
      <c r="F3567" s="3">
        <v>45866</v>
      </c>
      <c r="G3567" s="3">
        <v>11608</v>
      </c>
      <c r="H3567" s="3">
        <v>35.542700000000004</v>
      </c>
      <c r="I3567" s="30">
        <v>403.2389</v>
      </c>
      <c r="J3567" s="30">
        <v>403.2383365</v>
      </c>
      <c r="K3567" s="30">
        <v>5.5999999999999995E-4</v>
      </c>
      <c r="L3567" s="3">
        <v>4</v>
      </c>
      <c r="M3567" s="3">
        <v>4</v>
      </c>
      <c r="N3567" s="10">
        <f t="shared" si="385"/>
        <v>1</v>
      </c>
      <c r="O3567" s="35">
        <v>4</v>
      </c>
      <c r="P3567" s="17"/>
      <c r="Q3567" s="40">
        <v>1609.9285199999999</v>
      </c>
      <c r="R3567" s="40">
        <v>403.23759000000001</v>
      </c>
      <c r="S3567" s="18">
        <f t="shared" si="386"/>
        <v>3.2487050624161458</v>
      </c>
      <c r="T3567" s="18">
        <f t="shared" si="387"/>
        <v>1.8512659000642808</v>
      </c>
      <c r="U3567" s="18">
        <f t="shared" si="388"/>
        <v>1.016770286688875</v>
      </c>
      <c r="V3567" s="30">
        <v>403.238</v>
      </c>
      <c r="W3567" s="3" t="s">
        <v>47</v>
      </c>
      <c r="X3567" s="3" t="s">
        <v>47</v>
      </c>
      <c r="Y3567" s="3" t="s">
        <v>47</v>
      </c>
      <c r="Z3567" s="3" t="s">
        <v>47</v>
      </c>
      <c r="AA3567" s="3" t="s">
        <v>47</v>
      </c>
      <c r="AB3567" s="12" t="s">
        <v>48</v>
      </c>
      <c r="AD3567" s="3" t="s">
        <v>47</v>
      </c>
      <c r="AE3567" s="3" t="s">
        <v>47</v>
      </c>
      <c r="AF3567" s="3" t="s">
        <v>48</v>
      </c>
      <c r="AG3567" s="3" t="s">
        <v>48</v>
      </c>
      <c r="AH3567" s="3" t="s">
        <v>48</v>
      </c>
      <c r="AJ3567" s="3" t="s">
        <v>47</v>
      </c>
      <c r="AK3567" s="3" t="s">
        <v>52</v>
      </c>
      <c r="AL3567" s="3" t="s">
        <v>48</v>
      </c>
      <c r="AM3567" s="3" t="s">
        <v>48</v>
      </c>
      <c r="AU3567" s="3">
        <v>0</v>
      </c>
      <c r="AV3567" s="3">
        <v>8</v>
      </c>
      <c r="AW3567" s="3">
        <v>1</v>
      </c>
      <c r="AX3567" s="3">
        <v>8</v>
      </c>
      <c r="AY3567" s="3">
        <v>100</v>
      </c>
      <c r="AZ3567" s="6" t="str">
        <f t="shared" si="389"/>
        <v>2184.1</v>
      </c>
      <c r="BC3567" s="12" t="s">
        <v>8881</v>
      </c>
      <c r="BJ3567" s="12">
        <f t="shared" si="390"/>
        <v>0</v>
      </c>
      <c r="BK3567" s="12">
        <f t="shared" si="391"/>
        <v>0</v>
      </c>
      <c r="CQ3567" s="3" t="str">
        <f>CONCATENATE(baseURL!$A$1,baseURL!$B$1,baseURL!$C$1,".",C3567,".",L3567,".pkl&amp;seq=",BC3567)</f>
        <v>http://proteomics.broadinstitute.org/millscripts/viewfeed.pl?side=xl&amp;cycle=1&amp;fixedMods=iaaC&amp;file=msdataSM/iPRG2012_nd/cpick_in/iPRG2012_nd.2184.1.4.pkl&amp;seq=EARLPSQVVWLRR</v>
      </c>
    </row>
    <row r="3568" spans="1:95" x14ac:dyDescent="0.2">
      <c r="A3568" s="3">
        <v>1366</v>
      </c>
      <c r="B3568" s="2" t="s">
        <v>8882</v>
      </c>
      <c r="C3568" s="2" t="s">
        <v>8883</v>
      </c>
      <c r="D3568" s="3">
        <v>9435</v>
      </c>
      <c r="E3568" s="3">
        <v>9426</v>
      </c>
      <c r="F3568" s="3">
        <v>45867</v>
      </c>
      <c r="G3568" s="3">
        <v>11609</v>
      </c>
      <c r="H3568" s="3">
        <v>35.544400000000003</v>
      </c>
      <c r="I3568" s="30">
        <v>425.56988999999999</v>
      </c>
      <c r="J3568" s="30">
        <v>425.56875860000002</v>
      </c>
      <c r="K3568" s="30">
        <v>1.1299999999999999E-3</v>
      </c>
      <c r="L3568" s="3">
        <v>3</v>
      </c>
      <c r="M3568" s="3">
        <v>3</v>
      </c>
      <c r="N3568" s="10">
        <f t="shared" si="385"/>
        <v>1</v>
      </c>
      <c r="O3568" s="35">
        <v>3</v>
      </c>
      <c r="P3568" s="17"/>
      <c r="Q3568" s="40">
        <v>1274.6891800000001</v>
      </c>
      <c r="R3568" s="40">
        <v>425.56790999999998</v>
      </c>
      <c r="S3568" s="18">
        <f t="shared" si="386"/>
        <v>4.6526064430074188</v>
      </c>
      <c r="T3568" s="18">
        <f t="shared" si="387"/>
        <v>1.994041327129854</v>
      </c>
      <c r="U3568" s="18">
        <f t="shared" si="388"/>
        <v>2.0913230981788611</v>
      </c>
      <c r="V3568" s="30">
        <v>425.56880000000001</v>
      </c>
      <c r="X3568" s="3" t="s">
        <v>47</v>
      </c>
      <c r="Y3568" s="3" t="s">
        <v>47</v>
      </c>
      <c r="Z3568" s="3" t="s">
        <v>48</v>
      </c>
      <c r="AA3568" s="3" t="s">
        <v>47</v>
      </c>
      <c r="AB3568" s="12" t="s">
        <v>52</v>
      </c>
      <c r="AG3568" s="3" t="s">
        <v>48</v>
      </c>
      <c r="AH3568" s="3" t="s">
        <v>48</v>
      </c>
      <c r="AL3568" s="3" t="s">
        <v>52</v>
      </c>
      <c r="AM3568" s="3" t="s">
        <v>47</v>
      </c>
      <c r="AU3568" s="3">
        <v>0</v>
      </c>
      <c r="AV3568" s="3">
        <v>4</v>
      </c>
      <c r="AW3568" s="3">
        <v>1</v>
      </c>
      <c r="AX3568" s="3">
        <v>4</v>
      </c>
      <c r="AY3568" s="3">
        <v>100</v>
      </c>
      <c r="AZ3568" s="6" t="str">
        <f t="shared" si="389"/>
        <v>2184.2</v>
      </c>
      <c r="BC3568" s="12" t="s">
        <v>8884</v>
      </c>
      <c r="BJ3568" s="12">
        <f t="shared" si="390"/>
        <v>0</v>
      </c>
      <c r="BK3568" s="12">
        <f t="shared" si="391"/>
        <v>0</v>
      </c>
      <c r="CQ3568" s="3" t="str">
        <f>CONCATENATE(baseURL!$A$1,baseURL!$B$1,baseURL!$C$1,".",C3568,".",L3568,".pkl&amp;seq=",BC3568)</f>
        <v>http://proteomics.broadinstitute.org/millscripts/viewfeed.pl?side=xl&amp;cycle=1&amp;fixedMods=iaaC&amp;file=msdataSM/iPRG2012_nd/cpick_in/iPRG2012_nd.2184.2.3.pkl&amp;seq=LVNHFLQEFK</v>
      </c>
    </row>
    <row r="3569" spans="1:95" x14ac:dyDescent="0.2">
      <c r="A3569" s="3">
        <v>3440</v>
      </c>
      <c r="B3569" s="2" t="s">
        <v>8885</v>
      </c>
      <c r="C3569" s="2" t="s">
        <v>8886</v>
      </c>
      <c r="D3569" s="3">
        <v>9437</v>
      </c>
      <c r="E3569" s="3">
        <v>9428</v>
      </c>
      <c r="F3569" s="3">
        <v>45869</v>
      </c>
      <c r="G3569" s="3">
        <v>11611</v>
      </c>
      <c r="H3569" s="3">
        <v>35.547699999999999</v>
      </c>
      <c r="I3569" s="30">
        <v>465.75844000000001</v>
      </c>
      <c r="J3569" s="30">
        <v>465.75778380000003</v>
      </c>
      <c r="K3569" s="30">
        <v>6.6E-4</v>
      </c>
      <c r="L3569" s="3">
        <v>2</v>
      </c>
      <c r="M3569" s="3">
        <v>2</v>
      </c>
      <c r="N3569" s="10">
        <f t="shared" si="385"/>
        <v>1</v>
      </c>
      <c r="O3569" s="35">
        <v>2</v>
      </c>
      <c r="P3569" s="17"/>
      <c r="Q3569" s="40">
        <v>930.50770999999997</v>
      </c>
      <c r="R3569" s="40">
        <v>465.75749999999999</v>
      </c>
      <c r="S3569" s="18">
        <f t="shared" si="386"/>
        <v>2.0182176347437277</v>
      </c>
      <c r="T3569" s="18">
        <f t="shared" si="387"/>
        <v>0.60932996255306038</v>
      </c>
      <c r="U3569" s="18">
        <f t="shared" si="388"/>
        <v>0.21470400376105886</v>
      </c>
      <c r="V3569" s="30">
        <v>465.75760000000002</v>
      </c>
      <c r="W3569" s="3" t="s">
        <v>47</v>
      </c>
      <c r="X3569" s="3" t="s">
        <v>47</v>
      </c>
      <c r="Y3569" s="3" t="s">
        <v>47</v>
      </c>
      <c r="Z3569" s="3" t="s">
        <v>47</v>
      </c>
      <c r="AA3569" s="3" t="s">
        <v>48</v>
      </c>
      <c r="AB3569" s="12" t="s">
        <v>47</v>
      </c>
      <c r="AC3569" s="3" t="s">
        <v>47</v>
      </c>
      <c r="AE3569" s="3" t="s">
        <v>48</v>
      </c>
      <c r="AF3569" s="3" t="s">
        <v>47</v>
      </c>
      <c r="AG3569" s="3" t="s">
        <v>47</v>
      </c>
      <c r="AH3569" s="3" t="s">
        <v>47</v>
      </c>
      <c r="AI3569" s="3" t="s">
        <v>47</v>
      </c>
      <c r="AK3569" s="3" t="s">
        <v>48</v>
      </c>
      <c r="AL3569" s="3" t="s">
        <v>48</v>
      </c>
      <c r="AM3569" s="3" t="s">
        <v>47</v>
      </c>
      <c r="AU3569" s="3">
        <v>0</v>
      </c>
      <c r="AV3569" s="3">
        <v>11</v>
      </c>
      <c r="AW3569" s="3">
        <v>1</v>
      </c>
      <c r="AX3569" s="3">
        <v>11</v>
      </c>
      <c r="AY3569" s="3">
        <v>100</v>
      </c>
      <c r="AZ3569" s="6" t="str">
        <f t="shared" si="389"/>
        <v>2184.4</v>
      </c>
      <c r="BC3569" s="12" t="s">
        <v>8887</v>
      </c>
      <c r="BJ3569" s="12">
        <f t="shared" si="390"/>
        <v>0</v>
      </c>
      <c r="BK3569" s="12">
        <f t="shared" si="391"/>
        <v>0</v>
      </c>
      <c r="CQ3569" s="3" t="str">
        <f>CONCATENATE(baseURL!$A$1,baseURL!$B$1,baseURL!$C$1,".",C3569,".",L3569,".pkl&amp;seq=",BC3569)</f>
        <v>http://proteomics.broadinstitute.org/millscripts/viewfeed.pl?side=xl&amp;cycle=1&amp;fixedMods=iaaC&amp;file=msdataSM/iPRG2012_nd/cpick_in/iPRG2012_nd.2184.4.2.pkl&amp;seq=SLVPLMDR</v>
      </c>
    </row>
    <row r="3570" spans="1:95" x14ac:dyDescent="0.2">
      <c r="A3570" s="3">
        <v>4481</v>
      </c>
      <c r="B3570" s="2" t="s">
        <v>8888</v>
      </c>
      <c r="C3570" s="2" t="s">
        <v>8889</v>
      </c>
      <c r="D3570" s="3">
        <v>9440</v>
      </c>
      <c r="E3570" s="3">
        <v>9431</v>
      </c>
      <c r="F3570" s="3">
        <v>45872</v>
      </c>
      <c r="G3570" s="3">
        <v>11614</v>
      </c>
      <c r="H3570" s="3">
        <v>35.552799999999998</v>
      </c>
      <c r="I3570" s="30">
        <v>628.86692000000005</v>
      </c>
      <c r="J3570" s="30">
        <v>628.864059</v>
      </c>
      <c r="K3570" s="30">
        <v>2.8600000000000001E-3</v>
      </c>
      <c r="L3570" s="3">
        <v>2</v>
      </c>
      <c r="M3570" s="3">
        <v>2</v>
      </c>
      <c r="N3570" s="10">
        <f t="shared" si="385"/>
        <v>1</v>
      </c>
      <c r="O3570" s="35">
        <v>2</v>
      </c>
      <c r="P3570" s="17"/>
      <c r="Q3570" s="40">
        <v>1256.7208800000001</v>
      </c>
      <c r="R3570" s="40">
        <v>628.86407999999994</v>
      </c>
      <c r="S3570" s="18">
        <f t="shared" si="386"/>
        <v>4.5160792139783963</v>
      </c>
      <c r="T3570" s="18">
        <f t="shared" si="387"/>
        <v>-3.3393543398090253E-2</v>
      </c>
      <c r="U3570" s="18">
        <f t="shared" si="388"/>
        <v>3.1803374845629111E-2</v>
      </c>
      <c r="V3570" s="30">
        <v>628.86410000000001</v>
      </c>
      <c r="W3570" s="3" t="s">
        <v>47</v>
      </c>
      <c r="X3570" s="3" t="s">
        <v>47</v>
      </c>
      <c r="Y3570" s="3" t="s">
        <v>47</v>
      </c>
      <c r="Z3570" s="3" t="s">
        <v>47</v>
      </c>
      <c r="AA3570" s="3" t="s">
        <v>47</v>
      </c>
      <c r="AB3570" s="12" t="s">
        <v>47</v>
      </c>
      <c r="AC3570" s="3" t="s">
        <v>47</v>
      </c>
      <c r="AD3570" s="3" t="s">
        <v>47</v>
      </c>
      <c r="AE3570" s="3" t="s">
        <v>47</v>
      </c>
      <c r="AF3570" s="3" t="s">
        <v>47</v>
      </c>
      <c r="AG3570" s="3" t="s">
        <v>47</v>
      </c>
      <c r="AH3570" s="3" t="s">
        <v>47</v>
      </c>
      <c r="AI3570" s="3" t="s">
        <v>47</v>
      </c>
      <c r="AK3570" s="3" t="s">
        <v>47</v>
      </c>
      <c r="AL3570" s="3" t="s">
        <v>47</v>
      </c>
      <c r="AM3570" s="3" t="s">
        <v>47</v>
      </c>
      <c r="AN3570" s="3" t="s">
        <v>47</v>
      </c>
      <c r="AU3570" s="3">
        <v>0</v>
      </c>
      <c r="AV3570" s="3">
        <v>17</v>
      </c>
      <c r="AW3570" s="3">
        <v>1</v>
      </c>
      <c r="AX3570" s="3">
        <v>17</v>
      </c>
      <c r="AY3570" s="3">
        <v>100</v>
      </c>
      <c r="AZ3570" s="6" t="str">
        <f t="shared" si="389"/>
        <v>2184.7</v>
      </c>
      <c r="BC3570" s="12" t="s">
        <v>8890</v>
      </c>
      <c r="BJ3570" s="12">
        <f t="shared" si="390"/>
        <v>0</v>
      </c>
      <c r="BK3570" s="12">
        <f t="shared" si="391"/>
        <v>0</v>
      </c>
      <c r="CQ3570" s="3" t="str">
        <f>CONCATENATE(baseURL!$A$1,baseURL!$B$1,baseURL!$C$1,".",C3570,".",L3570,".pkl&amp;seq=",BC3570)</f>
        <v>http://proteomics.broadinstitute.org/millscripts/viewfeed.pl?side=xl&amp;cycle=1&amp;fixedMods=iaaC&amp;file=msdataSM/iPRG2012_nd/cpick_in/iPRG2012_nd.2184.7.2.pkl&amp;seq=STLDPVEKVLR</v>
      </c>
    </row>
    <row r="3571" spans="1:95" x14ac:dyDescent="0.2">
      <c r="A3571" s="3">
        <v>6184</v>
      </c>
      <c r="B3571" s="2" t="s">
        <v>8893</v>
      </c>
      <c r="C3571" s="2" t="s">
        <v>8894</v>
      </c>
      <c r="D3571" s="3">
        <v>9448</v>
      </c>
      <c r="E3571" s="3">
        <v>9439</v>
      </c>
      <c r="F3571" s="3">
        <v>45892</v>
      </c>
      <c r="G3571" s="3">
        <v>11623</v>
      </c>
      <c r="H3571" s="3">
        <v>35.581800000000001</v>
      </c>
      <c r="I3571" s="30">
        <v>701.37348999999995</v>
      </c>
      <c r="J3571" s="30">
        <v>701.37506659999997</v>
      </c>
      <c r="K3571" s="30">
        <v>-1.58E-3</v>
      </c>
      <c r="L3571" s="3">
        <v>3</v>
      </c>
      <c r="M3571" s="3">
        <v>3</v>
      </c>
      <c r="N3571" s="10">
        <f t="shared" si="385"/>
        <v>1</v>
      </c>
      <c r="O3571" s="35">
        <v>3</v>
      </c>
      <c r="P3571" s="17"/>
      <c r="Q3571" s="40">
        <v>2102.11013</v>
      </c>
      <c r="R3571" s="40">
        <v>701.37489000000005</v>
      </c>
      <c r="S3571" s="18">
        <f t="shared" si="386"/>
        <v>-1.9960794434818139</v>
      </c>
      <c r="T3571" s="18">
        <f t="shared" si="387"/>
        <v>0.25179116394931922</v>
      </c>
      <c r="U3571" s="18">
        <f t="shared" si="388"/>
        <v>1.4257710273534922E-2</v>
      </c>
      <c r="V3571" s="30">
        <v>701.37490000000003</v>
      </c>
      <c r="W3571" s="3" t="s">
        <v>47</v>
      </c>
      <c r="X3571" s="3" t="s">
        <v>47</v>
      </c>
      <c r="Y3571" s="3" t="s">
        <v>47</v>
      </c>
      <c r="Z3571" s="3" t="s">
        <v>47</v>
      </c>
      <c r="AA3571" s="3" t="s">
        <v>48</v>
      </c>
      <c r="AB3571" s="12" t="s">
        <v>47</v>
      </c>
      <c r="AC3571" s="3" t="s">
        <v>47</v>
      </c>
      <c r="AD3571" s="3" t="s">
        <v>47</v>
      </c>
      <c r="AE3571" s="3" t="s">
        <v>47</v>
      </c>
      <c r="AF3571" s="3" t="s">
        <v>47</v>
      </c>
      <c r="AG3571" s="3" t="s">
        <v>47</v>
      </c>
      <c r="AH3571" s="3" t="s">
        <v>47</v>
      </c>
      <c r="AI3571" s="3" t="s">
        <v>47</v>
      </c>
      <c r="AJ3571" s="3" t="s">
        <v>47</v>
      </c>
      <c r="AL3571" s="3" t="s">
        <v>47</v>
      </c>
      <c r="AN3571" s="3" t="s">
        <v>47</v>
      </c>
      <c r="AU3571" s="3">
        <v>0</v>
      </c>
      <c r="AV3571" s="3">
        <v>15</v>
      </c>
      <c r="AW3571" s="3">
        <v>1</v>
      </c>
      <c r="AX3571" s="3">
        <v>15</v>
      </c>
      <c r="AY3571" s="3">
        <v>100</v>
      </c>
      <c r="AZ3571" s="6" t="str">
        <f t="shared" si="389"/>
        <v>2185.6</v>
      </c>
      <c r="BC3571" s="12" t="s">
        <v>8895</v>
      </c>
      <c r="BJ3571" s="12">
        <f t="shared" si="390"/>
        <v>0</v>
      </c>
      <c r="BK3571" s="12">
        <f t="shared" si="391"/>
        <v>0</v>
      </c>
      <c r="CQ3571" s="3" t="str">
        <f>CONCATENATE(baseURL!$A$1,baseURL!$B$1,baseURL!$C$1,".",C3571,".",L3571,".pkl&amp;seq=",BC3571)</f>
        <v>http://proteomics.broadinstitute.org/millscripts/viewfeed.pl?side=xl&amp;cycle=1&amp;fixedMods=iaaC&amp;file=msdataSM/iPRG2012_nd/cpick_in/iPRG2012_nd.2185.6.3.pkl&amp;seq=NAQAQREAAAEYAQLLAKR</v>
      </c>
    </row>
    <row r="3572" spans="1:95" x14ac:dyDescent="0.2">
      <c r="A3572" s="3">
        <v>2216</v>
      </c>
      <c r="B3572" s="2" t="s">
        <v>8896</v>
      </c>
      <c r="C3572" s="2" t="s">
        <v>8897</v>
      </c>
      <c r="D3572" s="3">
        <v>9451</v>
      </c>
      <c r="E3572" s="3">
        <v>9442</v>
      </c>
      <c r="F3572" s="3">
        <v>45910</v>
      </c>
      <c r="G3572" s="3">
        <v>11627</v>
      </c>
      <c r="H3572" s="3">
        <v>35.605699999999999</v>
      </c>
      <c r="I3572" s="30">
        <v>679.33412999999996</v>
      </c>
      <c r="J3572" s="30">
        <v>679.33621489999996</v>
      </c>
      <c r="K3572" s="30">
        <v>-2.0799999999999998E-3</v>
      </c>
      <c r="L3572" s="3">
        <v>4</v>
      </c>
      <c r="M3572" s="3">
        <v>4</v>
      </c>
      <c r="N3572" s="10">
        <f t="shared" si="385"/>
        <v>1</v>
      </c>
      <c r="O3572" s="35">
        <v>4</v>
      </c>
      <c r="P3572" s="17"/>
      <c r="Q3572" s="40">
        <v>2714.3168799999999</v>
      </c>
      <c r="R3572" s="40">
        <v>679.33468000000005</v>
      </c>
      <c r="S3572" s="18">
        <f t="shared" si="386"/>
        <v>-0.80961566703662524</v>
      </c>
      <c r="T3572" s="18">
        <f t="shared" si="387"/>
        <v>2.2594165219277804</v>
      </c>
      <c r="U3572" s="18">
        <f t="shared" si="388"/>
        <v>2.2374832975022478</v>
      </c>
      <c r="V3572" s="30">
        <v>679.33619999999996</v>
      </c>
      <c r="W3572" s="3" t="s">
        <v>47</v>
      </c>
      <c r="Y3572" s="3" t="s">
        <v>47</v>
      </c>
      <c r="Z3572" s="3" t="s">
        <v>47</v>
      </c>
      <c r="AA3572" s="3" t="s">
        <v>47</v>
      </c>
      <c r="AB3572" s="12" t="s">
        <v>48</v>
      </c>
      <c r="AC3572" s="3" t="s">
        <v>47</v>
      </c>
      <c r="AD3572" s="3" t="s">
        <v>47</v>
      </c>
      <c r="AE3572" s="3" t="s">
        <v>47</v>
      </c>
      <c r="AG3572" s="3" t="s">
        <v>48</v>
      </c>
      <c r="AI3572" s="3" t="s">
        <v>65</v>
      </c>
      <c r="AJ3572" s="3" t="s">
        <v>47</v>
      </c>
      <c r="AL3572" s="3" t="s">
        <v>48</v>
      </c>
      <c r="AM3572" s="3" t="s">
        <v>47</v>
      </c>
      <c r="AU3572" s="3">
        <v>1</v>
      </c>
      <c r="AV3572" s="3">
        <v>9</v>
      </c>
      <c r="AW3572" s="3">
        <v>1</v>
      </c>
      <c r="AX3572" s="3">
        <v>9</v>
      </c>
      <c r="AY3572" s="3">
        <v>100</v>
      </c>
      <c r="AZ3572" s="6" t="str">
        <f t="shared" si="389"/>
        <v>2186.3</v>
      </c>
      <c r="BC3572" s="12" t="s">
        <v>8898</v>
      </c>
      <c r="BJ3572" s="12">
        <f t="shared" si="390"/>
        <v>0</v>
      </c>
      <c r="BK3572" s="12">
        <f t="shared" si="391"/>
        <v>0</v>
      </c>
      <c r="CE3572" s="3" t="s">
        <v>8899</v>
      </c>
      <c r="CQ3572" s="3" t="str">
        <f>CONCATENATE(baseURL!$A$1,baseURL!$B$1,baseURL!$C$1,".",C3572,".",L3572,".pkl&amp;seq=",BC3572)</f>
        <v>http://proteomics.broadinstitute.org/millscripts/viewfeed.pl?side=xl&amp;cycle=1&amp;fixedMods=iaaC&amp;file=msdataSM/iPRG2012_nd/cpick_in/iPRG2012_nd.2186.3.4.pkl&amp;seq=LDPALGGGSSDRREEYPVPDAPPYR</v>
      </c>
    </row>
    <row r="3573" spans="1:95" x14ac:dyDescent="0.2">
      <c r="A3573" s="3">
        <v>2375</v>
      </c>
      <c r="B3573" s="2" t="s">
        <v>8900</v>
      </c>
      <c r="C3573" s="2" t="s">
        <v>8901</v>
      </c>
      <c r="D3573" s="3">
        <v>9453</v>
      </c>
      <c r="E3573" s="3">
        <v>9444</v>
      </c>
      <c r="F3573" s="3">
        <v>45930</v>
      </c>
      <c r="G3573" s="3">
        <v>11630</v>
      </c>
      <c r="H3573" s="3">
        <v>35.617199999999997</v>
      </c>
      <c r="I3573" s="30">
        <v>523.27705000000003</v>
      </c>
      <c r="J3573" s="30">
        <v>523.27972780000005</v>
      </c>
      <c r="K3573" s="30">
        <v>-2.6800000000000001E-3</v>
      </c>
      <c r="L3573" s="3">
        <v>3</v>
      </c>
      <c r="M3573" s="3">
        <v>3</v>
      </c>
      <c r="N3573" s="10">
        <f t="shared" si="385"/>
        <v>1</v>
      </c>
      <c r="O3573" s="35">
        <v>3</v>
      </c>
      <c r="P3573" s="17"/>
      <c r="Q3573" s="40">
        <v>1567.8227199999999</v>
      </c>
      <c r="R3573" s="40">
        <v>523.27909</v>
      </c>
      <c r="S3573" s="18">
        <f t="shared" si="386"/>
        <v>-3.8984932494921645</v>
      </c>
      <c r="T3573" s="18">
        <f t="shared" si="387"/>
        <v>1.2188524484124479</v>
      </c>
      <c r="U3573" s="18">
        <f t="shared" si="388"/>
        <v>0.78352070209423241</v>
      </c>
      <c r="V3573" s="30">
        <v>523.27949999999998</v>
      </c>
      <c r="W3573" s="3" t="s">
        <v>47</v>
      </c>
      <c r="Y3573" s="3" t="s">
        <v>48</v>
      </c>
      <c r="Z3573" s="3" t="s">
        <v>47</v>
      </c>
      <c r="AA3573" s="3" t="s">
        <v>47</v>
      </c>
      <c r="AB3573" s="12" t="s">
        <v>48</v>
      </c>
      <c r="AC3573" s="3" t="s">
        <v>47</v>
      </c>
      <c r="AG3573" s="3" t="s">
        <v>52</v>
      </c>
      <c r="AH3573" s="3" t="s">
        <v>47</v>
      </c>
      <c r="AL3573" s="3" t="s">
        <v>48</v>
      </c>
      <c r="AU3573" s="3">
        <v>0</v>
      </c>
      <c r="AV3573" s="3">
        <v>5</v>
      </c>
      <c r="AW3573" s="3">
        <v>1</v>
      </c>
      <c r="AX3573" s="3">
        <v>5</v>
      </c>
      <c r="AY3573" s="3">
        <v>100</v>
      </c>
      <c r="AZ3573" s="6" t="str">
        <f t="shared" si="389"/>
        <v>2187.2</v>
      </c>
      <c r="BC3573" s="12" t="s">
        <v>8902</v>
      </c>
      <c r="BJ3573" s="12">
        <f t="shared" si="390"/>
        <v>0</v>
      </c>
      <c r="BK3573" s="12">
        <f t="shared" si="391"/>
        <v>0</v>
      </c>
      <c r="CQ3573" s="3" t="str">
        <f>CONCATENATE(baseURL!$A$1,baseURL!$B$1,baseURL!$C$1,".",C3573,".",L3573,".pkl&amp;seq=",BC3573)</f>
        <v>http://proteomics.broadinstitute.org/millscripts/viewfeed.pl?side=xl&amp;cycle=1&amp;fixedMods=iaaC&amp;file=msdataSM/iPRG2012_nd/cpick_in/iPRG2012_nd.2187.2.3.pkl&amp;seq=ELAYQLRNEYLR</v>
      </c>
    </row>
    <row r="3574" spans="1:95" x14ac:dyDescent="0.2">
      <c r="A3574" s="3">
        <v>3816</v>
      </c>
      <c r="B3574" s="2" t="s">
        <v>8903</v>
      </c>
      <c r="C3574" s="2" t="s">
        <v>8896</v>
      </c>
      <c r="D3574" s="3">
        <v>9455</v>
      </c>
      <c r="E3574" s="3">
        <v>9446</v>
      </c>
      <c r="F3574" s="3">
        <v>45932</v>
      </c>
      <c r="G3574" s="3">
        <v>11632</v>
      </c>
      <c r="H3574" s="3">
        <v>35.622199999999999</v>
      </c>
      <c r="I3574" s="30">
        <v>589.55219</v>
      </c>
      <c r="J3574" s="30">
        <v>589.55106130000001</v>
      </c>
      <c r="K3574" s="30">
        <v>1.1299999999999999E-3</v>
      </c>
      <c r="L3574" s="3">
        <v>0</v>
      </c>
      <c r="M3574" s="3">
        <v>4</v>
      </c>
      <c r="N3574" s="10">
        <f t="shared" si="385"/>
        <v>1</v>
      </c>
      <c r="O3574" s="35">
        <v>4</v>
      </c>
      <c r="P3574" s="17"/>
      <c r="Q3574" s="40">
        <v>2355.1840200000001</v>
      </c>
      <c r="R3574" s="40">
        <v>589.55146000000002</v>
      </c>
      <c r="S3574" s="18">
        <f t="shared" si="386"/>
        <v>1.2382294837772372</v>
      </c>
      <c r="T3574" s="18">
        <f t="shared" si="387"/>
        <v>-0.67627684274616517</v>
      </c>
      <c r="U3574" s="18">
        <f t="shared" si="388"/>
        <v>-0.94987467262665215</v>
      </c>
      <c r="V3574" s="30">
        <v>589.55089999999996</v>
      </c>
      <c r="W3574" s="3" t="s">
        <v>47</v>
      </c>
      <c r="Y3574" s="3" t="s">
        <v>47</v>
      </c>
      <c r="Z3574" s="3" t="s">
        <v>47</v>
      </c>
      <c r="AA3574" s="3" t="s">
        <v>47</v>
      </c>
      <c r="AB3574" s="12" t="s">
        <v>47</v>
      </c>
      <c r="AC3574" s="3" t="s">
        <v>47</v>
      </c>
      <c r="AE3574" s="3" t="s">
        <v>47</v>
      </c>
      <c r="AF3574" s="3" t="s">
        <v>47</v>
      </c>
      <c r="AI3574" s="3" t="s">
        <v>48</v>
      </c>
      <c r="AK3574" s="3" t="s">
        <v>47</v>
      </c>
      <c r="AL3574" s="3" t="s">
        <v>47</v>
      </c>
      <c r="AM3574" s="3" t="s">
        <v>47</v>
      </c>
      <c r="AN3574" s="3" t="s">
        <v>48</v>
      </c>
      <c r="AU3574" s="3">
        <v>0</v>
      </c>
      <c r="AV3574" s="3">
        <v>11</v>
      </c>
      <c r="AW3574" s="3">
        <v>1</v>
      </c>
      <c r="AX3574" s="3">
        <v>11</v>
      </c>
      <c r="AY3574" s="3">
        <v>100</v>
      </c>
      <c r="AZ3574" s="6" t="str">
        <f t="shared" si="389"/>
        <v>2187.4</v>
      </c>
      <c r="BC3574" s="12" t="s">
        <v>8904</v>
      </c>
      <c r="BJ3574" s="12">
        <f t="shared" si="390"/>
        <v>0</v>
      </c>
      <c r="BK3574" s="12">
        <f t="shared" si="391"/>
        <v>0</v>
      </c>
      <c r="CQ3574" s="3" t="str">
        <f>CONCATENATE(baseURL!$A$1,baseURL!$B$1,baseURL!$C$1,".",C3574,".",L3574,".pkl&amp;seq=",BC3574)</f>
        <v>http://proteomics.broadinstitute.org/millscripts/viewfeed.pl?side=xl&amp;cycle=1&amp;fixedMods=iaaC&amp;file=msdataSM/iPRG2012_nd/cpick_in/iPRG2012_nd.2187.4.0.pkl&amp;seq=LDSEKHLDFAPTSPFGGARPGR</v>
      </c>
    </row>
    <row r="3575" spans="1:95" x14ac:dyDescent="0.2">
      <c r="A3575" s="3">
        <v>1733</v>
      </c>
      <c r="B3575" s="2" t="s">
        <v>8905</v>
      </c>
      <c r="C3575" s="2" t="s">
        <v>8906</v>
      </c>
      <c r="D3575" s="3">
        <v>9457</v>
      </c>
      <c r="E3575" s="3">
        <v>9448</v>
      </c>
      <c r="F3575" s="3">
        <v>45934</v>
      </c>
      <c r="G3575" s="3">
        <v>11634</v>
      </c>
      <c r="H3575" s="3">
        <v>35.627200000000002</v>
      </c>
      <c r="I3575" s="30">
        <v>771.39617999999996</v>
      </c>
      <c r="J3575" s="30">
        <v>771.88480500000003</v>
      </c>
      <c r="K3575" s="30">
        <v>-0.48862</v>
      </c>
      <c r="L3575" s="3">
        <v>2</v>
      </c>
      <c r="M3575" s="3">
        <v>2</v>
      </c>
      <c r="N3575" s="10">
        <f t="shared" si="385"/>
        <v>1</v>
      </c>
      <c r="O3575" s="35">
        <v>2</v>
      </c>
      <c r="P3575" s="17"/>
      <c r="Q3575" s="40">
        <v>1541.78594</v>
      </c>
      <c r="R3575" s="40">
        <v>771.39661000000001</v>
      </c>
      <c r="S3575" s="18">
        <f t="shared" si="386"/>
        <v>-0.55743050264535476</v>
      </c>
      <c r="T3575" s="18">
        <f t="shared" si="387"/>
        <v>632.87159117800479</v>
      </c>
      <c r="U3575" s="18">
        <f t="shared" si="388"/>
        <v>-1.6982185078431784</v>
      </c>
      <c r="V3575" s="30">
        <v>771.39530000000002</v>
      </c>
      <c r="X3575" s="3" t="s">
        <v>47</v>
      </c>
      <c r="Y3575" s="3" t="s">
        <v>47</v>
      </c>
      <c r="Z3575" s="3" t="s">
        <v>48</v>
      </c>
      <c r="AA3575" s="3" t="s">
        <v>47</v>
      </c>
      <c r="AB3575" s="12" t="s">
        <v>47</v>
      </c>
      <c r="AC3575" s="3" t="s">
        <v>52</v>
      </c>
      <c r="AD3575" s="3" t="s">
        <v>47</v>
      </c>
      <c r="AF3575" s="3" t="s">
        <v>47</v>
      </c>
      <c r="AG3575" s="3" t="s">
        <v>48</v>
      </c>
      <c r="AJ3575" s="3" t="s">
        <v>47</v>
      </c>
      <c r="AO3575" s="3" t="s">
        <v>48</v>
      </c>
      <c r="AP3575" s="3" t="s">
        <v>52</v>
      </c>
      <c r="AU3575" s="3">
        <v>0</v>
      </c>
      <c r="AV3575" s="3">
        <v>7</v>
      </c>
      <c r="AW3575" s="3">
        <v>2</v>
      </c>
      <c r="AX3575" s="3">
        <v>5</v>
      </c>
      <c r="AY3575" s="3">
        <v>71.430000000000007</v>
      </c>
      <c r="AZ3575" s="6" t="str">
        <f t="shared" si="389"/>
        <v>2187.6</v>
      </c>
      <c r="BC3575" s="12" t="s">
        <v>8818</v>
      </c>
      <c r="BJ3575" s="12">
        <f t="shared" si="390"/>
        <v>0</v>
      </c>
      <c r="BK3575" s="12">
        <f t="shared" si="391"/>
        <v>0</v>
      </c>
      <c r="BW3575" s="3" t="s">
        <v>8907</v>
      </c>
      <c r="BX3575" s="3" t="s">
        <v>8907</v>
      </c>
      <c r="CQ3575" s="3" t="str">
        <f>CONCATENATE(baseURL!$A$1,baseURL!$B$1,baseURL!$C$1,".",C3575,".",L3575,".pkl&amp;seq=",BC3575)</f>
        <v>http://proteomics.broadinstitute.org/millscripts/viewfeed.pl?side=xl&amp;cycle=1&amp;fixedMods=iaaC&amp;file=msdataSM/iPRG2012_nd/cpick_in/iPRG2012_nd.2187.6.2.pkl&amp;seq=NGPVYGVPPQGGFPR</v>
      </c>
    </row>
    <row r="3576" spans="1:95" x14ac:dyDescent="0.2">
      <c r="A3576" s="3">
        <v>6605</v>
      </c>
      <c r="B3576" s="2" t="s">
        <v>8908</v>
      </c>
      <c r="C3576" s="2" t="s">
        <v>8909</v>
      </c>
      <c r="D3576" s="3">
        <v>9469</v>
      </c>
      <c r="E3576" s="3">
        <v>9460</v>
      </c>
      <c r="F3576" s="3">
        <v>45960</v>
      </c>
      <c r="G3576" s="3">
        <v>11647</v>
      </c>
      <c r="H3576" s="3">
        <v>35.653700000000001</v>
      </c>
      <c r="I3576" s="30">
        <v>856.04466000000002</v>
      </c>
      <c r="J3576" s="30">
        <v>856.04207759999997</v>
      </c>
      <c r="K3576" s="30">
        <v>2.5799999999999998E-3</v>
      </c>
      <c r="L3576" s="3">
        <v>3</v>
      </c>
      <c r="M3576" s="3">
        <v>3</v>
      </c>
      <c r="N3576" s="10">
        <f t="shared" si="385"/>
        <v>1</v>
      </c>
      <c r="O3576" s="35">
        <v>3</v>
      </c>
      <c r="P3576" s="17"/>
      <c r="Q3576" s="40">
        <v>2566.11105</v>
      </c>
      <c r="R3576" s="40">
        <v>856.04187000000002</v>
      </c>
      <c r="S3576" s="18">
        <f t="shared" si="386"/>
        <v>3.2591863760174618</v>
      </c>
      <c r="T3576" s="18">
        <f t="shared" si="387"/>
        <v>0.24251150233264304</v>
      </c>
      <c r="U3576" s="18">
        <f t="shared" si="388"/>
        <v>3.5045014840155098E-2</v>
      </c>
      <c r="V3576" s="30">
        <v>856.04190000000006</v>
      </c>
      <c r="W3576" s="3" t="s">
        <v>47</v>
      </c>
      <c r="X3576" s="3" t="s">
        <v>47</v>
      </c>
      <c r="Y3576" s="3" t="s">
        <v>47</v>
      </c>
      <c r="Z3576" s="3" t="s">
        <v>47</v>
      </c>
      <c r="AA3576" s="3" t="s">
        <v>48</v>
      </c>
      <c r="AB3576" s="12" t="s">
        <v>47</v>
      </c>
      <c r="AC3576" s="3" t="s">
        <v>47</v>
      </c>
      <c r="AD3576" s="3" t="s">
        <v>47</v>
      </c>
      <c r="AE3576" s="3" t="s">
        <v>47</v>
      </c>
      <c r="AF3576" s="3" t="s">
        <v>47</v>
      </c>
      <c r="AG3576" s="3" t="s">
        <v>47</v>
      </c>
      <c r="AI3576" s="3" t="s">
        <v>47</v>
      </c>
      <c r="AK3576" s="3" t="s">
        <v>47</v>
      </c>
      <c r="AL3576" s="3" t="s">
        <v>47</v>
      </c>
      <c r="AU3576" s="3">
        <v>0</v>
      </c>
      <c r="AV3576" s="3">
        <v>13</v>
      </c>
      <c r="AW3576" s="3">
        <v>1</v>
      </c>
      <c r="AX3576" s="3">
        <v>13</v>
      </c>
      <c r="AY3576" s="3">
        <v>100</v>
      </c>
      <c r="AZ3576" s="6" t="str">
        <f t="shared" si="389"/>
        <v>2188.11</v>
      </c>
      <c r="BC3576" s="12" t="s">
        <v>8910</v>
      </c>
      <c r="BJ3576" s="12">
        <f t="shared" si="390"/>
        <v>0</v>
      </c>
      <c r="BK3576" s="12">
        <f t="shared" si="391"/>
        <v>0</v>
      </c>
      <c r="CQ3576" s="3" t="str">
        <f>CONCATENATE(baseURL!$A$1,baseURL!$B$1,baseURL!$C$1,".",C3576,".",L3576,".pkl&amp;seq=",BC3576)</f>
        <v>http://proteomics.broadinstitute.org/millscripts/viewfeed.pl?side=xl&amp;cycle=1&amp;fixedMods=iaaC&amp;file=msdataSM/iPRG2012_nd/cpick_in/iPRG2012_nd.2188.11.3.pkl&amp;seq=NMAGNLFGGAGAQSTDETPDNENKQ</v>
      </c>
    </row>
    <row r="3577" spans="1:95" x14ac:dyDescent="0.2">
      <c r="A3577" s="3">
        <v>2772</v>
      </c>
      <c r="B3577" s="2" t="s">
        <v>8911</v>
      </c>
      <c r="C3577" s="2" t="s">
        <v>8912</v>
      </c>
      <c r="D3577" s="3">
        <v>9460</v>
      </c>
      <c r="E3577" s="3">
        <v>9451</v>
      </c>
      <c r="F3577" s="3">
        <v>45951</v>
      </c>
      <c r="G3577" s="3">
        <v>11638</v>
      </c>
      <c r="H3577" s="3">
        <v>35.6387</v>
      </c>
      <c r="I3577" s="30">
        <v>447.73815999999999</v>
      </c>
      <c r="J3577" s="30">
        <v>447.73985750000003</v>
      </c>
      <c r="K3577" s="30">
        <v>-1.6999999999999999E-3</v>
      </c>
      <c r="L3577" s="3">
        <v>2</v>
      </c>
      <c r="M3577" s="3">
        <v>2</v>
      </c>
      <c r="N3577" s="10">
        <f t="shared" si="385"/>
        <v>1</v>
      </c>
      <c r="O3577" s="35">
        <v>2</v>
      </c>
      <c r="P3577" s="17"/>
      <c r="Q3577" s="40">
        <v>894.47198000000003</v>
      </c>
      <c r="R3577" s="40">
        <v>447.73962999999998</v>
      </c>
      <c r="S3577" s="18">
        <f t="shared" si="386"/>
        <v>-3.2831581157634608</v>
      </c>
      <c r="T3577" s="18">
        <f t="shared" si="387"/>
        <v>0.50810780374945885</v>
      </c>
      <c r="U3577" s="18">
        <f t="shared" si="388"/>
        <v>0.6030290416786126</v>
      </c>
      <c r="V3577" s="30">
        <v>447.73989999999998</v>
      </c>
      <c r="Z3577" s="3" t="s">
        <v>47</v>
      </c>
      <c r="AA3577" s="3" t="s">
        <v>47</v>
      </c>
      <c r="AB3577" s="12" t="s">
        <v>47</v>
      </c>
      <c r="AC3577" s="3" t="s">
        <v>47</v>
      </c>
      <c r="AD3577" s="3" t="s">
        <v>48</v>
      </c>
      <c r="AF3577" s="3" t="s">
        <v>47</v>
      </c>
      <c r="AG3577" s="3" t="s">
        <v>47</v>
      </c>
      <c r="AH3577" s="3" t="s">
        <v>48</v>
      </c>
      <c r="AI3577" s="3" t="s">
        <v>48</v>
      </c>
      <c r="AL3577" s="3" t="s">
        <v>52</v>
      </c>
      <c r="AM3577" s="3" t="s">
        <v>52</v>
      </c>
      <c r="AP3577" s="3" t="s">
        <v>52</v>
      </c>
      <c r="AU3577" s="3">
        <v>0</v>
      </c>
      <c r="AV3577" s="3">
        <v>6</v>
      </c>
      <c r="AW3577" s="3">
        <v>1</v>
      </c>
      <c r="AX3577" s="3">
        <v>6</v>
      </c>
      <c r="AY3577" s="3">
        <v>100</v>
      </c>
      <c r="AZ3577" s="6" t="str">
        <f t="shared" si="389"/>
        <v>2188.2</v>
      </c>
      <c r="BC3577" s="12" t="s">
        <v>8813</v>
      </c>
      <c r="BJ3577" s="12">
        <f t="shared" si="390"/>
        <v>0</v>
      </c>
      <c r="BK3577" s="12">
        <f t="shared" si="391"/>
        <v>0</v>
      </c>
      <c r="CQ3577" s="3" t="str">
        <f>CONCATENATE(baseURL!$A$1,baseURL!$B$1,baseURL!$C$1,".",C3577,".",L3577,".pkl&amp;seq=",BC3577)</f>
        <v>http://proteomics.broadinstitute.org/millscripts/viewfeed.pl?side=xl&amp;cycle=1&amp;fixedMods=iaaC&amp;file=msdataSM/iPRG2012_nd/cpick_in/iPRG2012_nd.2188.2.2.pkl&amp;seq=YAWVLDK</v>
      </c>
    </row>
    <row r="3578" spans="1:95" x14ac:dyDescent="0.2">
      <c r="A3578" s="3">
        <v>4963</v>
      </c>
      <c r="B3578" s="2" t="s">
        <v>8913</v>
      </c>
      <c r="C3578" s="2" t="s">
        <v>8903</v>
      </c>
      <c r="D3578" s="3">
        <v>9463</v>
      </c>
      <c r="E3578" s="3">
        <v>9454</v>
      </c>
      <c r="F3578" s="3">
        <v>45954</v>
      </c>
      <c r="G3578" s="3">
        <v>11641</v>
      </c>
      <c r="H3578" s="3">
        <v>35.643700000000003</v>
      </c>
      <c r="I3578" s="30">
        <v>500.80633999999998</v>
      </c>
      <c r="J3578" s="30">
        <v>500.80576780000001</v>
      </c>
      <c r="K3578" s="30">
        <v>5.6999999999999998E-4</v>
      </c>
      <c r="L3578" s="3">
        <v>2</v>
      </c>
      <c r="M3578" s="3">
        <v>2</v>
      </c>
      <c r="N3578" s="10">
        <f t="shared" si="385"/>
        <v>1</v>
      </c>
      <c r="O3578" s="35">
        <v>2</v>
      </c>
      <c r="P3578" s="17"/>
      <c r="Q3578" s="40">
        <v>1000.60372</v>
      </c>
      <c r="R3578" s="40">
        <v>500.80549999999999</v>
      </c>
      <c r="S3578" s="18">
        <f t="shared" si="386"/>
        <v>1.6772978730912707</v>
      </c>
      <c r="T3578" s="18">
        <f t="shared" si="387"/>
        <v>0.53473853625281609</v>
      </c>
      <c r="U3578" s="18">
        <f t="shared" si="388"/>
        <v>0.19967831829271318</v>
      </c>
      <c r="V3578" s="30">
        <v>500.80560000000003</v>
      </c>
      <c r="W3578" s="3" t="s">
        <v>47</v>
      </c>
      <c r="X3578" s="3" t="s">
        <v>47</v>
      </c>
      <c r="Y3578" s="3" t="s">
        <v>47</v>
      </c>
      <c r="Z3578" s="3" t="s">
        <v>47</v>
      </c>
      <c r="AA3578" s="3" t="s">
        <v>48</v>
      </c>
      <c r="AB3578" s="12" t="s">
        <v>47</v>
      </c>
      <c r="AC3578" s="3" t="s">
        <v>47</v>
      </c>
      <c r="AD3578" s="3" t="s">
        <v>47</v>
      </c>
      <c r="AE3578" s="3" t="s">
        <v>47</v>
      </c>
      <c r="AF3578" s="3" t="s">
        <v>47</v>
      </c>
      <c r="AG3578" s="3" t="s">
        <v>47</v>
      </c>
      <c r="AH3578" s="3" t="s">
        <v>47</v>
      </c>
      <c r="AI3578" s="3" t="s">
        <v>47</v>
      </c>
      <c r="AJ3578" s="3" t="s">
        <v>47</v>
      </c>
      <c r="AK3578" s="3" t="s">
        <v>47</v>
      </c>
      <c r="AL3578" s="3" t="s">
        <v>47</v>
      </c>
      <c r="AM3578" s="3" t="s">
        <v>47</v>
      </c>
      <c r="AN3578" s="3" t="s">
        <v>47</v>
      </c>
      <c r="AU3578" s="3">
        <v>0</v>
      </c>
      <c r="AV3578" s="3">
        <v>17</v>
      </c>
      <c r="AW3578" s="3">
        <v>1</v>
      </c>
      <c r="AX3578" s="3">
        <v>17</v>
      </c>
      <c r="AY3578" s="3">
        <v>100</v>
      </c>
      <c r="AZ3578" s="6" t="str">
        <f t="shared" si="389"/>
        <v>2188.5</v>
      </c>
      <c r="BC3578" s="12" t="s">
        <v>8914</v>
      </c>
      <c r="BJ3578" s="12">
        <f t="shared" si="390"/>
        <v>0</v>
      </c>
      <c r="BK3578" s="12">
        <f t="shared" si="391"/>
        <v>0</v>
      </c>
      <c r="CQ3578" s="3" t="str">
        <f>CONCATENATE(baseURL!$A$1,baseURL!$B$1,baseURL!$C$1,".",C3578,".",L3578,".pkl&amp;seq=",BC3578)</f>
        <v>http://proteomics.broadinstitute.org/millscripts/viewfeed.pl?side=xl&amp;cycle=1&amp;fixedMods=iaaC&amp;file=msdataSM/iPRG2012_nd/cpick_in/iPRG2012_nd.2188.5.2.pkl&amp;seq=QTALVELVK</v>
      </c>
    </row>
    <row r="3579" spans="1:95" x14ac:dyDescent="0.2">
      <c r="A3579" s="3">
        <v>234</v>
      </c>
      <c r="B3579" s="2" t="s">
        <v>8915</v>
      </c>
      <c r="C3579" s="2" t="s">
        <v>8905</v>
      </c>
      <c r="D3579" s="3">
        <v>9465</v>
      </c>
      <c r="E3579" s="3">
        <v>9456</v>
      </c>
      <c r="F3579" s="3">
        <v>45956</v>
      </c>
      <c r="G3579" s="3">
        <v>11643</v>
      </c>
      <c r="H3579" s="3">
        <v>35.647100000000002</v>
      </c>
      <c r="I3579" s="30">
        <v>603.29638</v>
      </c>
      <c r="J3579" s="30">
        <v>603.29675310000005</v>
      </c>
      <c r="K3579" s="30">
        <v>-3.6999999999999999E-4</v>
      </c>
      <c r="L3579" s="3">
        <v>3</v>
      </c>
      <c r="M3579" s="3">
        <v>3</v>
      </c>
      <c r="N3579" s="10">
        <f t="shared" si="385"/>
        <v>1</v>
      </c>
      <c r="O3579" s="35">
        <v>3</v>
      </c>
      <c r="P3579" s="17"/>
      <c r="Q3579" s="40">
        <v>1807.87556</v>
      </c>
      <c r="R3579" s="40">
        <v>603.29669999999999</v>
      </c>
      <c r="S3579" s="18">
        <f t="shared" si="386"/>
        <v>-0.53041894641208143</v>
      </c>
      <c r="T3579" s="18">
        <f t="shared" si="387"/>
        <v>8.8016394021719346E-2</v>
      </c>
      <c r="U3579" s="18">
        <f t="shared" si="388"/>
        <v>-0.49726776234376996</v>
      </c>
      <c r="V3579" s="30">
        <v>603.29639999999995</v>
      </c>
      <c r="AB3579" s="12" t="s">
        <v>52</v>
      </c>
      <c r="AC3579" s="3" t="s">
        <v>52</v>
      </c>
      <c r="AD3579" s="3" t="s">
        <v>47</v>
      </c>
      <c r="AE3579" s="3" t="s">
        <v>47</v>
      </c>
      <c r="AG3579" s="3" t="s">
        <v>47</v>
      </c>
      <c r="AH3579" s="3" t="s">
        <v>48</v>
      </c>
      <c r="AI3579" s="3" t="s">
        <v>48</v>
      </c>
      <c r="AK3579" s="3" t="s">
        <v>52</v>
      </c>
      <c r="AL3579" s="3" t="s">
        <v>48</v>
      </c>
      <c r="AU3579" s="3">
        <v>0</v>
      </c>
      <c r="AV3579" s="3">
        <v>3</v>
      </c>
      <c r="AW3579" s="3">
        <v>1</v>
      </c>
      <c r="AX3579" s="3">
        <v>3</v>
      </c>
      <c r="AY3579" s="3">
        <v>100</v>
      </c>
      <c r="AZ3579" s="6" t="str">
        <f t="shared" si="389"/>
        <v>2188.7</v>
      </c>
      <c r="BB3579" s="12" t="s">
        <v>79</v>
      </c>
      <c r="BC3579" s="12" t="s">
        <v>8916</v>
      </c>
      <c r="BJ3579" s="12">
        <f t="shared" si="390"/>
        <v>0</v>
      </c>
      <c r="BK3579" s="12">
        <f t="shared" si="391"/>
        <v>0</v>
      </c>
      <c r="CQ3579" s="3" t="str">
        <f>CONCATENATE(baseURL!$A$1,baseURL!$B$1,"+Acetyl",baseURL!$C$1,".",C3579,".",L3579,".pkl&amp;seq=",BC3579)</f>
        <v>http://proteomics.broadinstitute.org/millscripts/viewfeed.pl?side=xl&amp;cycle=1&amp;fixedMods=iaaC+Acetyl&amp;file=msdataSM/iPRG2012_nd/cpick_in/iPRG2012_nd.2188.7.3.pkl&amp;seq=MENPHEQVQANLLSR</v>
      </c>
    </row>
    <row r="3580" spans="1:95" x14ac:dyDescent="0.2">
      <c r="A3580" s="3">
        <v>3632</v>
      </c>
      <c r="B3580" s="2" t="s">
        <v>8917</v>
      </c>
      <c r="C3580" s="2" t="s">
        <v>8918</v>
      </c>
      <c r="D3580" s="3">
        <v>9466</v>
      </c>
      <c r="E3580" s="3">
        <v>9457</v>
      </c>
      <c r="F3580" s="3">
        <v>45957</v>
      </c>
      <c r="G3580" s="3">
        <v>11644</v>
      </c>
      <c r="H3580" s="3">
        <v>35.648800000000001</v>
      </c>
      <c r="I3580" s="30">
        <v>626.34141999999997</v>
      </c>
      <c r="J3580" s="30">
        <v>626.33892730000002</v>
      </c>
      <c r="K3580" s="30">
        <v>2.49E-3</v>
      </c>
      <c r="L3580" s="3">
        <v>0</v>
      </c>
      <c r="M3580" s="3">
        <v>2</v>
      </c>
      <c r="N3580" s="10">
        <f t="shared" si="385"/>
        <v>1</v>
      </c>
      <c r="O3580" s="35">
        <v>2</v>
      </c>
      <c r="P3580" s="17"/>
      <c r="Q3580" s="40">
        <v>1251.6691800000001</v>
      </c>
      <c r="R3580" s="40">
        <v>626.33822999999995</v>
      </c>
      <c r="S3580" s="18">
        <f t="shared" si="386"/>
        <v>5.0930948283610116</v>
      </c>
      <c r="T3580" s="18">
        <f t="shared" si="387"/>
        <v>1.1132962458156912</v>
      </c>
      <c r="U3580" s="18">
        <f t="shared" si="388"/>
        <v>0.75039328201939604</v>
      </c>
      <c r="V3580" s="30">
        <v>626.33870000000002</v>
      </c>
      <c r="W3580" s="3" t="s">
        <v>47</v>
      </c>
      <c r="X3580" s="3" t="s">
        <v>47</v>
      </c>
      <c r="Y3580" s="3" t="s">
        <v>47</v>
      </c>
      <c r="Z3580" s="3" t="s">
        <v>47</v>
      </c>
      <c r="AA3580" s="3" t="s">
        <v>47</v>
      </c>
      <c r="AB3580" s="12" t="s">
        <v>47</v>
      </c>
      <c r="AC3580" s="3" t="s">
        <v>47</v>
      </c>
      <c r="AE3580" s="3" t="s">
        <v>48</v>
      </c>
      <c r="AF3580" s="3" t="s">
        <v>48</v>
      </c>
      <c r="AH3580" s="3" t="s">
        <v>47</v>
      </c>
      <c r="AI3580" s="3" t="s">
        <v>47</v>
      </c>
      <c r="AL3580" s="3" t="s">
        <v>48</v>
      </c>
      <c r="AU3580" s="3">
        <v>0</v>
      </c>
      <c r="AV3580" s="3">
        <v>9</v>
      </c>
      <c r="AW3580" s="3">
        <v>1</v>
      </c>
      <c r="AX3580" s="3">
        <v>9</v>
      </c>
      <c r="AY3580" s="3">
        <v>100</v>
      </c>
      <c r="AZ3580" s="6" t="str">
        <f t="shared" si="389"/>
        <v>2188.8</v>
      </c>
      <c r="BC3580" s="12" t="s">
        <v>8626</v>
      </c>
      <c r="BJ3580" s="12">
        <f t="shared" si="390"/>
        <v>0</v>
      </c>
      <c r="BK3580" s="12">
        <f t="shared" si="391"/>
        <v>0</v>
      </c>
      <c r="CQ3580" s="3" t="str">
        <f>CONCATENATE(baseURL!$A$1,baseURL!$B$1,baseURL!$C$1,".",C3580,".",L3580,".pkl&amp;seq=",BC3580)</f>
        <v>http://proteomics.broadinstitute.org/millscripts/viewfeed.pl?side=xl&amp;cycle=1&amp;fixedMods=iaaC&amp;file=msdataSM/iPRG2012_nd/cpick_in/iPRG2012_nd.2188.8.0.pkl&amp;seq=SLSLVGSYVGNR</v>
      </c>
    </row>
    <row r="3581" spans="1:95" x14ac:dyDescent="0.2">
      <c r="A3581" s="3">
        <v>4964</v>
      </c>
      <c r="B3581" s="2" t="s">
        <v>8919</v>
      </c>
      <c r="C3581" s="2" t="s">
        <v>8920</v>
      </c>
      <c r="D3581" s="3">
        <v>9471</v>
      </c>
      <c r="E3581" s="3">
        <v>9462</v>
      </c>
      <c r="F3581" s="3">
        <v>45972</v>
      </c>
      <c r="G3581" s="3">
        <v>11650</v>
      </c>
      <c r="H3581" s="3">
        <v>35.664400000000001</v>
      </c>
      <c r="I3581" s="30">
        <v>489.59544</v>
      </c>
      <c r="J3581" s="30">
        <v>489.59433569999999</v>
      </c>
      <c r="K3581" s="30">
        <v>1.1000000000000001E-3</v>
      </c>
      <c r="L3581" s="3">
        <v>3</v>
      </c>
      <c r="M3581" s="3">
        <v>3</v>
      </c>
      <c r="N3581" s="10">
        <f t="shared" si="385"/>
        <v>1</v>
      </c>
      <c r="O3581" s="35">
        <v>3</v>
      </c>
      <c r="P3581" s="17"/>
      <c r="Q3581" s="40">
        <v>1466.7671800000001</v>
      </c>
      <c r="R3581" s="40">
        <v>489.59390999999999</v>
      </c>
      <c r="S3581" s="18">
        <f t="shared" si="386"/>
        <v>3.1250388715057218</v>
      </c>
      <c r="T3581" s="18">
        <f t="shared" si="387"/>
        <v>0.86949610952854195</v>
      </c>
      <c r="U3581" s="18">
        <f t="shared" si="388"/>
        <v>0.59232762925254689</v>
      </c>
      <c r="V3581" s="30">
        <v>489.5942</v>
      </c>
      <c r="W3581" s="3" t="s">
        <v>47</v>
      </c>
      <c r="X3581" s="3" t="s">
        <v>47</v>
      </c>
      <c r="Y3581" s="3" t="s">
        <v>47</v>
      </c>
      <c r="Z3581" s="3" t="s">
        <v>47</v>
      </c>
      <c r="AA3581" s="3" t="s">
        <v>48</v>
      </c>
      <c r="AB3581" s="12" t="s">
        <v>47</v>
      </c>
      <c r="AC3581" s="3" t="s">
        <v>47</v>
      </c>
      <c r="AD3581" s="3" t="s">
        <v>47</v>
      </c>
      <c r="AE3581" s="3" t="s">
        <v>47</v>
      </c>
      <c r="AF3581" s="3" t="s">
        <v>47</v>
      </c>
      <c r="AG3581" s="3" t="s">
        <v>47</v>
      </c>
      <c r="AH3581" s="3" t="s">
        <v>47</v>
      </c>
      <c r="AI3581" s="3" t="s">
        <v>47</v>
      </c>
      <c r="AJ3581" s="3" t="s">
        <v>47</v>
      </c>
      <c r="AK3581" s="3" t="s">
        <v>47</v>
      </c>
      <c r="AL3581" s="3" t="s">
        <v>47</v>
      </c>
      <c r="AM3581" s="3" t="s">
        <v>47</v>
      </c>
      <c r="AN3581" s="3" t="s">
        <v>47</v>
      </c>
      <c r="AU3581" s="3">
        <v>0</v>
      </c>
      <c r="AV3581" s="3">
        <v>17</v>
      </c>
      <c r="AW3581" s="3">
        <v>1</v>
      </c>
      <c r="AX3581" s="3">
        <v>17</v>
      </c>
      <c r="AY3581" s="3">
        <v>100</v>
      </c>
      <c r="AZ3581" s="6" t="str">
        <f t="shared" si="389"/>
        <v>2189.2</v>
      </c>
      <c r="BC3581" s="12" t="s">
        <v>8832</v>
      </c>
      <c r="BJ3581" s="12">
        <f t="shared" si="390"/>
        <v>0</v>
      </c>
      <c r="BK3581" s="12">
        <f t="shared" si="391"/>
        <v>0</v>
      </c>
      <c r="CQ3581" s="3" t="str">
        <f>CONCATENATE(baseURL!$A$1,baseURL!$B$1,baseURL!$C$1,".",C3581,".",L3581,".pkl&amp;seq=",BC3581)</f>
        <v>http://proteomics.broadinstitute.org/millscripts/viewfeed.pl?side=xl&amp;cycle=1&amp;fixedMods=iaaC&amp;file=msdataSM/iPRG2012_nd/cpick_in/iPRG2012_nd.2189.2.3.pkl&amp;seq=GLSAVAQAESMKFK</v>
      </c>
    </row>
    <row r="3582" spans="1:95" x14ac:dyDescent="0.2">
      <c r="A3582" s="3">
        <v>6976</v>
      </c>
      <c r="B3582" s="2" t="s">
        <v>8921</v>
      </c>
      <c r="C3582" s="2" t="s">
        <v>8922</v>
      </c>
      <c r="D3582" s="3">
        <v>9473</v>
      </c>
      <c r="E3582" s="3">
        <v>9464</v>
      </c>
      <c r="F3582" s="3">
        <v>45974</v>
      </c>
      <c r="G3582" s="3">
        <v>11652</v>
      </c>
      <c r="H3582" s="3">
        <v>35.6678</v>
      </c>
      <c r="I3582" s="30">
        <v>619.34059999999999</v>
      </c>
      <c r="J3582" s="30">
        <v>619.34072079999999</v>
      </c>
      <c r="K3582" s="30">
        <v>-1.2E-4</v>
      </c>
      <c r="L3582" s="3">
        <v>3</v>
      </c>
      <c r="M3582" s="3">
        <v>3</v>
      </c>
      <c r="N3582" s="10">
        <f t="shared" si="385"/>
        <v>1</v>
      </c>
      <c r="O3582" s="35">
        <v>3</v>
      </c>
      <c r="P3582" s="17"/>
      <c r="Q3582" s="40">
        <v>1856.00584</v>
      </c>
      <c r="R3582" s="40">
        <v>619.34013000000004</v>
      </c>
      <c r="S3582" s="18">
        <f t="shared" si="386"/>
        <v>0.75887218861505457</v>
      </c>
      <c r="T3582" s="18">
        <f t="shared" si="387"/>
        <v>0.95391848731137041</v>
      </c>
      <c r="U3582" s="18">
        <f t="shared" si="388"/>
        <v>0.59741002084805073</v>
      </c>
      <c r="V3582" s="30">
        <v>619.34050000000002</v>
      </c>
      <c r="W3582" s="3" t="s">
        <v>47</v>
      </c>
      <c r="X3582" s="3" t="s">
        <v>47</v>
      </c>
      <c r="Y3582" s="3" t="s">
        <v>47</v>
      </c>
      <c r="Z3582" s="3" t="s">
        <v>47</v>
      </c>
      <c r="AA3582" s="3" t="s">
        <v>47</v>
      </c>
      <c r="AB3582" s="12" t="s">
        <v>47</v>
      </c>
      <c r="AC3582" s="3" t="s">
        <v>47</v>
      </c>
      <c r="AD3582" s="3" t="s">
        <v>47</v>
      </c>
      <c r="AE3582" s="3" t="s">
        <v>47</v>
      </c>
      <c r="AF3582" s="3" t="s">
        <v>47</v>
      </c>
      <c r="AG3582" s="3" t="s">
        <v>47</v>
      </c>
      <c r="AH3582" s="3" t="s">
        <v>47</v>
      </c>
      <c r="AI3582" s="3" t="s">
        <v>47</v>
      </c>
      <c r="AJ3582" s="3" t="s">
        <v>47</v>
      </c>
      <c r="AK3582" s="3" t="s">
        <v>47</v>
      </c>
      <c r="AL3582" s="3" t="s">
        <v>47</v>
      </c>
      <c r="AN3582" s="3" t="s">
        <v>47</v>
      </c>
      <c r="AO3582" s="3" t="s">
        <v>48</v>
      </c>
      <c r="AP3582" s="3" t="s">
        <v>47</v>
      </c>
      <c r="AU3582" s="3">
        <v>0</v>
      </c>
      <c r="AV3582" s="3">
        <v>18</v>
      </c>
      <c r="AW3582" s="3">
        <v>1</v>
      </c>
      <c r="AX3582" s="3">
        <v>18</v>
      </c>
      <c r="AY3582" s="3">
        <v>100</v>
      </c>
      <c r="AZ3582" s="6" t="str">
        <f t="shared" si="389"/>
        <v>2189.4</v>
      </c>
      <c r="BC3582" s="12" t="s">
        <v>8923</v>
      </c>
      <c r="BJ3582" s="12">
        <f t="shared" si="390"/>
        <v>1</v>
      </c>
      <c r="BK3582" s="12">
        <f t="shared" si="391"/>
        <v>0</v>
      </c>
      <c r="CQ3582" s="3" t="str">
        <f>CONCATENATE(baseURL!$A$1,baseURL!$B$1,baseURL!$C$1,".",C3582,".",L3582,".pkl&amp;seq=",BC3582)</f>
        <v>http://proteomics.broadinstitute.org/millscripts/viewfeed.pl?side=xl&amp;cycle=1&amp;fixedMods=iaaC&amp;file=msdataSM/iPRG2012_nd/cpick_in/iPRG2012_nd.2189.4.3.pkl&amp;seq=VQVGDLVTVGQCRPLSK</v>
      </c>
    </row>
    <row r="3583" spans="1:95" x14ac:dyDescent="0.2">
      <c r="A3583" s="3">
        <v>3623</v>
      </c>
      <c r="B3583" s="2" t="s">
        <v>8924</v>
      </c>
      <c r="C3583" s="2" t="s">
        <v>8925</v>
      </c>
      <c r="D3583" s="3">
        <v>9474</v>
      </c>
      <c r="E3583" s="3">
        <v>9465</v>
      </c>
      <c r="F3583" s="3">
        <v>45975</v>
      </c>
      <c r="G3583" s="3">
        <v>11653</v>
      </c>
      <c r="H3583" s="3">
        <v>35.670299999999997</v>
      </c>
      <c r="I3583" s="30">
        <v>620.85401000000002</v>
      </c>
      <c r="J3583" s="30">
        <v>620.35142250000001</v>
      </c>
      <c r="K3583" s="30">
        <v>0.50258999999999998</v>
      </c>
      <c r="L3583" s="3">
        <v>0</v>
      </c>
      <c r="M3583" s="3">
        <v>2</v>
      </c>
      <c r="N3583" s="10">
        <f t="shared" si="385"/>
        <v>1</v>
      </c>
      <c r="O3583" s="35">
        <v>2</v>
      </c>
      <c r="P3583" s="17"/>
      <c r="Q3583" s="40">
        <v>1239.6956700000001</v>
      </c>
      <c r="R3583" s="40">
        <v>620.35146999999995</v>
      </c>
      <c r="S3583" s="18">
        <f t="shared" si="386"/>
        <v>810.08915800597254</v>
      </c>
      <c r="T3583" s="18">
        <f t="shared" si="387"/>
        <v>-7.656949686428155E-2</v>
      </c>
      <c r="U3583" s="18">
        <f t="shared" si="388"/>
        <v>-0.59643608158990025</v>
      </c>
      <c r="V3583" s="30">
        <v>620.35109999999997</v>
      </c>
      <c r="W3583" s="3" t="s">
        <v>47</v>
      </c>
      <c r="X3583" s="3" t="s">
        <v>48</v>
      </c>
      <c r="Y3583" s="3" t="s">
        <v>47</v>
      </c>
      <c r="Z3583" s="3" t="s">
        <v>47</v>
      </c>
      <c r="AA3583" s="3" t="s">
        <v>47</v>
      </c>
      <c r="AB3583" s="12" t="s">
        <v>47</v>
      </c>
      <c r="AC3583" s="3" t="s">
        <v>47</v>
      </c>
      <c r="AE3583" s="3" t="s">
        <v>47</v>
      </c>
      <c r="AF3583" s="3" t="s">
        <v>48</v>
      </c>
      <c r="AH3583" s="3" t="s">
        <v>47</v>
      </c>
      <c r="AI3583" s="3" t="s">
        <v>48</v>
      </c>
      <c r="AU3583" s="3">
        <v>0</v>
      </c>
      <c r="AV3583" s="3">
        <v>8</v>
      </c>
      <c r="AW3583" s="3">
        <v>1</v>
      </c>
      <c r="AX3583" s="3">
        <v>8</v>
      </c>
      <c r="AY3583" s="3">
        <v>100</v>
      </c>
      <c r="AZ3583" s="6" t="str">
        <f t="shared" si="389"/>
        <v>2189.5</v>
      </c>
      <c r="BC3583" s="12" t="s">
        <v>8835</v>
      </c>
      <c r="BJ3583" s="12">
        <f t="shared" si="390"/>
        <v>0</v>
      </c>
      <c r="BK3583" s="12">
        <f t="shared" si="391"/>
        <v>0</v>
      </c>
      <c r="CQ3583" s="3" t="str">
        <f>CONCATENATE(baseURL!$A$1,baseURL!$B$1,baseURL!$C$1,".",C3583,".",L3583,".pkl&amp;seq=",BC3583)</f>
        <v>http://proteomics.broadinstitute.org/millscripts/viewfeed.pl?side=xl&amp;cycle=1&amp;fixedMods=iaaC&amp;file=msdataSM/iPRG2012_nd/cpick_in/iPRG2012_nd.2189.5.0.pkl&amp;seq=ADRLWLPVNR</v>
      </c>
    </row>
    <row r="3584" spans="1:95" x14ac:dyDescent="0.2">
      <c r="A3584" s="3">
        <v>7183</v>
      </c>
      <c r="B3584" s="2" t="s">
        <v>8927</v>
      </c>
      <c r="C3584" s="2" t="s">
        <v>8928</v>
      </c>
      <c r="D3584" s="3">
        <v>9476</v>
      </c>
      <c r="E3584" s="3">
        <v>9467</v>
      </c>
      <c r="F3584" s="3">
        <v>45977</v>
      </c>
      <c r="G3584" s="3">
        <v>11655</v>
      </c>
      <c r="H3584" s="3">
        <v>35.6753</v>
      </c>
      <c r="I3584" s="30">
        <v>902.85311000000002</v>
      </c>
      <c r="J3584" s="30">
        <v>902.85213209999995</v>
      </c>
      <c r="K3584" s="30">
        <v>9.7999999999999997E-4</v>
      </c>
      <c r="L3584" s="3">
        <v>2</v>
      </c>
      <c r="M3584" s="3">
        <v>2</v>
      </c>
      <c r="N3584" s="10">
        <f t="shared" si="385"/>
        <v>1</v>
      </c>
      <c r="O3584" s="35">
        <v>2</v>
      </c>
      <c r="P3584" s="17"/>
      <c r="Q3584" s="40">
        <v>1804.6975199999999</v>
      </c>
      <c r="R3584" s="40">
        <v>902.85239999999999</v>
      </c>
      <c r="S3584" s="18">
        <f t="shared" si="386"/>
        <v>0.78639653616295613</v>
      </c>
      <c r="T3584" s="18">
        <f t="shared" si="387"/>
        <v>-0.29672624234021489</v>
      </c>
      <c r="U3584" s="18">
        <f t="shared" si="388"/>
        <v>-0.22152015096797206</v>
      </c>
      <c r="V3584" s="30">
        <v>902.85220000000004</v>
      </c>
      <c r="W3584" s="3" t="s">
        <v>47</v>
      </c>
      <c r="X3584" s="3" t="s">
        <v>47</v>
      </c>
      <c r="Y3584" s="3" t="s">
        <v>47</v>
      </c>
      <c r="AA3584" s="3" t="s">
        <v>47</v>
      </c>
      <c r="AB3584" s="12" t="s">
        <v>47</v>
      </c>
      <c r="AC3584" s="3" t="s">
        <v>47</v>
      </c>
      <c r="AF3584" s="3" t="s">
        <v>47</v>
      </c>
      <c r="AG3584" s="3" t="s">
        <v>47</v>
      </c>
      <c r="AH3584" s="3" t="s">
        <v>47</v>
      </c>
      <c r="AI3584" s="3" t="s">
        <v>47</v>
      </c>
      <c r="AL3584" s="3" t="s">
        <v>47</v>
      </c>
      <c r="AM3584" s="3" t="s">
        <v>47</v>
      </c>
      <c r="AN3584" s="3" t="s">
        <v>47</v>
      </c>
      <c r="AO3584" s="3" t="s">
        <v>48</v>
      </c>
      <c r="AU3584" s="3">
        <v>0</v>
      </c>
      <c r="AV3584" s="3">
        <v>13</v>
      </c>
      <c r="AW3584" s="3">
        <v>1</v>
      </c>
      <c r="AX3584" s="3">
        <v>13</v>
      </c>
      <c r="AY3584" s="3">
        <v>100</v>
      </c>
      <c r="AZ3584" s="6" t="str">
        <f t="shared" si="389"/>
        <v>2189.7</v>
      </c>
      <c r="BC3584" s="12" t="s">
        <v>8929</v>
      </c>
      <c r="BJ3584" s="12">
        <f t="shared" si="390"/>
        <v>1</v>
      </c>
      <c r="BK3584" s="12">
        <f t="shared" si="391"/>
        <v>0</v>
      </c>
      <c r="CQ3584" s="3" t="str">
        <f>CONCATENATE(baseURL!$A$1,baseURL!$B$1,baseURL!$C$1,".",C3584,".",L3584,".pkl&amp;seq=",BC3584)</f>
        <v>http://proteomics.broadinstitute.org/millscripts/viewfeed.pl?side=xl&amp;cycle=1&amp;fixedMods=iaaC&amp;file=msdataSM/iPRG2012_nd/cpick_in/iPRG2012_nd.2189.7.2.pkl&amp;seq=YGMDYMYDACSTTAR</v>
      </c>
    </row>
    <row r="3585" spans="1:95" x14ac:dyDescent="0.2">
      <c r="A3585" s="3">
        <v>3909</v>
      </c>
      <c r="B3585" s="2" t="s">
        <v>8930</v>
      </c>
      <c r="C3585" s="2" t="s">
        <v>8931</v>
      </c>
      <c r="D3585" s="3">
        <v>9478</v>
      </c>
      <c r="E3585" s="3">
        <v>9469</v>
      </c>
      <c r="F3585" s="3">
        <v>45992</v>
      </c>
      <c r="G3585" s="3">
        <v>11658</v>
      </c>
      <c r="H3585" s="3">
        <v>35.688499999999998</v>
      </c>
      <c r="I3585" s="30">
        <v>413.90487999999999</v>
      </c>
      <c r="J3585" s="30">
        <v>413.90432029999999</v>
      </c>
      <c r="K3585" s="30">
        <v>5.5999999999999995E-4</v>
      </c>
      <c r="L3585" s="3">
        <v>3</v>
      </c>
      <c r="M3585" s="3">
        <v>3</v>
      </c>
      <c r="N3585" s="10">
        <f t="shared" si="385"/>
        <v>1</v>
      </c>
      <c r="O3585" s="35">
        <v>3</v>
      </c>
      <c r="P3585" s="17"/>
      <c r="Q3585" s="40">
        <v>1239.6956700000001</v>
      </c>
      <c r="R3585" s="40">
        <v>413.90341000000001</v>
      </c>
      <c r="S3585" s="18">
        <f t="shared" si="386"/>
        <v>3.5515532476125986</v>
      </c>
      <c r="T3585" s="18">
        <f t="shared" si="387"/>
        <v>2.1993053886335918</v>
      </c>
      <c r="U3585" s="18">
        <f t="shared" si="388"/>
        <v>1.1838510825833113</v>
      </c>
      <c r="V3585" s="30">
        <v>413.90390000000002</v>
      </c>
      <c r="W3585" s="3" t="s">
        <v>47</v>
      </c>
      <c r="X3585" s="3" t="s">
        <v>47</v>
      </c>
      <c r="Y3585" s="3" t="s">
        <v>47</v>
      </c>
      <c r="Z3585" s="3" t="s">
        <v>47</v>
      </c>
      <c r="AA3585" s="3" t="s">
        <v>47</v>
      </c>
      <c r="AB3585" s="12" t="s">
        <v>47</v>
      </c>
      <c r="AC3585" s="3" t="s">
        <v>47</v>
      </c>
      <c r="AD3585" s="3" t="s">
        <v>47</v>
      </c>
      <c r="AE3585" s="3" t="s">
        <v>47</v>
      </c>
      <c r="AF3585" s="3" t="s">
        <v>47</v>
      </c>
      <c r="AH3585" s="3" t="s">
        <v>47</v>
      </c>
      <c r="AJ3585" s="3" t="s">
        <v>47</v>
      </c>
      <c r="AK3585" s="3" t="s">
        <v>47</v>
      </c>
      <c r="AM3585" s="3" t="s">
        <v>47</v>
      </c>
      <c r="AU3585" s="3">
        <v>0</v>
      </c>
      <c r="AV3585" s="3">
        <v>14</v>
      </c>
      <c r="AW3585" s="3">
        <v>1</v>
      </c>
      <c r="AX3585" s="3">
        <v>14</v>
      </c>
      <c r="AY3585" s="3">
        <v>100</v>
      </c>
      <c r="AZ3585" s="6" t="str">
        <f t="shared" si="389"/>
        <v>2190.1</v>
      </c>
      <c r="BC3585" s="12" t="s">
        <v>8835</v>
      </c>
      <c r="BJ3585" s="12">
        <f t="shared" si="390"/>
        <v>0</v>
      </c>
      <c r="BK3585" s="12">
        <f t="shared" si="391"/>
        <v>0</v>
      </c>
      <c r="CQ3585" s="3" t="str">
        <f>CONCATENATE(baseURL!$A$1,baseURL!$B$1,baseURL!$C$1,".",C3585,".",L3585,".pkl&amp;seq=",BC3585)</f>
        <v>http://proteomics.broadinstitute.org/millscripts/viewfeed.pl?side=xl&amp;cycle=1&amp;fixedMods=iaaC&amp;file=msdataSM/iPRG2012_nd/cpick_in/iPRG2012_nd.2190.1.3.pkl&amp;seq=ADRLWLPVNR</v>
      </c>
    </row>
    <row r="3586" spans="1:95" x14ac:dyDescent="0.2">
      <c r="A3586" s="3">
        <v>1915</v>
      </c>
      <c r="B3586" s="2" t="s">
        <v>8932</v>
      </c>
      <c r="C3586" s="2" t="s">
        <v>8933</v>
      </c>
      <c r="D3586" s="3">
        <v>9481</v>
      </c>
      <c r="E3586" s="3">
        <v>9472</v>
      </c>
      <c r="F3586" s="3">
        <v>45995</v>
      </c>
      <c r="G3586" s="3">
        <v>11661</v>
      </c>
      <c r="H3586" s="3">
        <v>35.698500000000003</v>
      </c>
      <c r="I3586" s="30">
        <v>638.55533000000003</v>
      </c>
      <c r="J3586" s="30">
        <v>638.55456600000002</v>
      </c>
      <c r="K3586" s="30">
        <v>7.6000000000000004E-4</v>
      </c>
      <c r="L3586" s="3">
        <v>4</v>
      </c>
      <c r="M3586" s="3">
        <v>4</v>
      </c>
      <c r="N3586" s="10">
        <f t="shared" ref="N3586:N3649" si="392">IF(AND(M3586&gt;0,L3586&gt;0), IF(M3586=L3586,1,-1), 1)</f>
        <v>1</v>
      </c>
      <c r="O3586" s="35">
        <v>4</v>
      </c>
      <c r="P3586" s="17"/>
      <c r="Q3586" s="40">
        <v>2551.1881800000001</v>
      </c>
      <c r="R3586" s="40">
        <v>638.55250000000001</v>
      </c>
      <c r="S3586" s="18">
        <f t="shared" ref="S3586:S3649" si="393">1000000*(I3586-R3586)/R3586</f>
        <v>4.4318987084338524</v>
      </c>
      <c r="T3586" s="18">
        <f t="shared" ref="T3586:T3649" si="394">1000000*(J3586-R3586)/R3586</f>
        <v>3.2354426613527405</v>
      </c>
      <c r="U3586" s="18">
        <f t="shared" ref="U3586:U3649" si="395">1000000*(V3586-R3586)/R3586</f>
        <v>2.975479698188964</v>
      </c>
      <c r="V3586" s="30">
        <v>638.55439999999999</v>
      </c>
      <c r="W3586" s="3" t="s">
        <v>47</v>
      </c>
      <c r="X3586" s="3" t="s">
        <v>47</v>
      </c>
      <c r="Y3586" s="3" t="s">
        <v>47</v>
      </c>
      <c r="Z3586" s="3" t="s">
        <v>47</v>
      </c>
      <c r="AA3586" s="3" t="s">
        <v>47</v>
      </c>
      <c r="AB3586" s="12" t="s">
        <v>47</v>
      </c>
      <c r="AC3586" s="3" t="s">
        <v>47</v>
      </c>
      <c r="AD3586" s="3" t="s">
        <v>47</v>
      </c>
      <c r="AE3586" s="3" t="s">
        <v>47</v>
      </c>
      <c r="AG3586" s="3" t="s">
        <v>48</v>
      </c>
      <c r="AI3586" s="3" t="s">
        <v>48</v>
      </c>
      <c r="AK3586" s="3" t="s">
        <v>47</v>
      </c>
      <c r="AL3586" s="3" t="s">
        <v>52</v>
      </c>
      <c r="AO3586" s="3" t="s">
        <v>47</v>
      </c>
      <c r="AU3586" s="3">
        <v>0</v>
      </c>
      <c r="AV3586" s="3">
        <v>11</v>
      </c>
      <c r="AW3586" s="3">
        <v>2</v>
      </c>
      <c r="AX3586" s="3">
        <v>9</v>
      </c>
      <c r="AY3586" s="3">
        <v>81.819999999999993</v>
      </c>
      <c r="AZ3586" s="6" t="str">
        <f t="shared" ref="AZ3586:AZ3649" si="396">HYPERLINK(CQ3586,C3586)</f>
        <v>2190.4</v>
      </c>
      <c r="BC3586" s="12" t="s">
        <v>8934</v>
      </c>
      <c r="BJ3586" s="12">
        <f t="shared" ref="BJ3586:BJ3649" si="397">LEN(BC3586)-LEN(SUBSTITUTE(BC3586,"C",""))</f>
        <v>0</v>
      </c>
      <c r="BK3586" s="12">
        <f t="shared" ref="BK3586:BK3649" si="398">LEN(BC3586)-LEN(SUBSTITUTE(BC3586,"c",""))</f>
        <v>0</v>
      </c>
      <c r="BO3586" s="3" t="s">
        <v>54</v>
      </c>
      <c r="BP3586" s="3" t="s">
        <v>54</v>
      </c>
      <c r="BR3586" s="3" t="s">
        <v>54</v>
      </c>
      <c r="BX3586" s="3" t="s">
        <v>8935</v>
      </c>
      <c r="CG3586" s="3" t="s">
        <v>8935</v>
      </c>
      <c r="CQ3586" s="3" t="str">
        <f>CONCATENATE(baseURL!$A$1,baseURL!$B$1,baseURL!$C$1,".",C3586,".",L3586,".pkl&amp;seq=",BC3586,"&amp;varMods=Deamidated-Q+Deamidated-N")</f>
        <v>http://proteomics.broadinstitute.org/millscripts/viewfeed.pl?side=xl&amp;cycle=1&amp;fixedMods=iaaC&amp;file=msdataSM/iPRG2012_nd/cpick_in/iPRG2012_nd.2190.4.4.pkl&amp;seq=SVEMHHEQLEqGVPGDNVGFNVK&amp;varMods=Deamidated-Q+Deamidated-N</v>
      </c>
    </row>
    <row r="3587" spans="1:95" x14ac:dyDescent="0.2">
      <c r="A3587" s="3">
        <v>7667</v>
      </c>
      <c r="B3587" s="2" t="s">
        <v>8936</v>
      </c>
      <c r="C3587" s="2" t="s">
        <v>8921</v>
      </c>
      <c r="D3587" s="3">
        <v>9482</v>
      </c>
      <c r="E3587" s="3">
        <v>9473</v>
      </c>
      <c r="F3587" s="3">
        <v>45996</v>
      </c>
      <c r="G3587" s="3">
        <v>11662</v>
      </c>
      <c r="H3587" s="3">
        <v>35.701900000000002</v>
      </c>
      <c r="I3587" s="30">
        <v>881.94529999999997</v>
      </c>
      <c r="J3587" s="30">
        <v>881.94419389999996</v>
      </c>
      <c r="K3587" s="30">
        <v>1.1100000000000001E-3</v>
      </c>
      <c r="L3587" s="3">
        <v>2</v>
      </c>
      <c r="M3587" s="3">
        <v>2</v>
      </c>
      <c r="N3587" s="10">
        <f t="shared" si="392"/>
        <v>1</v>
      </c>
      <c r="O3587" s="35">
        <v>2</v>
      </c>
      <c r="Q3587" s="37">
        <v>1762.8826200000001</v>
      </c>
      <c r="R3587" s="37">
        <v>881.94494999999995</v>
      </c>
      <c r="S3587" s="18">
        <f t="shared" si="393"/>
        <v>0.39685016624431002</v>
      </c>
      <c r="T3587" s="18">
        <f t="shared" si="394"/>
        <v>-0.85730974477443433</v>
      </c>
      <c r="U3587" s="18">
        <f t="shared" si="395"/>
        <v>-0.8503932132333446</v>
      </c>
      <c r="V3587" s="30">
        <v>881.94420000000002</v>
      </c>
      <c r="W3587" s="3" t="s">
        <v>47</v>
      </c>
      <c r="X3587" s="3" t="s">
        <v>47</v>
      </c>
      <c r="Y3587" s="3" t="s">
        <v>47</v>
      </c>
      <c r="AA3587" s="3" t="s">
        <v>47</v>
      </c>
      <c r="AB3587" s="12" t="s">
        <v>47</v>
      </c>
      <c r="AD3587" s="3" t="s">
        <v>47</v>
      </c>
      <c r="AE3587" s="3" t="s">
        <v>47</v>
      </c>
      <c r="AG3587" s="3" t="s">
        <v>52</v>
      </c>
      <c r="AH3587" s="3" t="s">
        <v>47</v>
      </c>
      <c r="AJ3587" s="3" t="s">
        <v>47</v>
      </c>
      <c r="AK3587" s="3" t="s">
        <v>47</v>
      </c>
      <c r="AL3587" s="3" t="s">
        <v>52</v>
      </c>
      <c r="AO3587" s="3" t="s">
        <v>47</v>
      </c>
      <c r="AP3587" s="3" t="s">
        <v>47</v>
      </c>
      <c r="AU3587" s="3">
        <v>0</v>
      </c>
      <c r="AV3587" s="3">
        <v>12</v>
      </c>
      <c r="AW3587" s="3">
        <v>2</v>
      </c>
      <c r="AX3587" s="3">
        <v>10</v>
      </c>
      <c r="AY3587" s="3">
        <v>83.33</v>
      </c>
      <c r="AZ3587" s="6" t="str">
        <f t="shared" si="396"/>
        <v>2190.5</v>
      </c>
      <c r="BC3587" s="12" t="s">
        <v>8843</v>
      </c>
      <c r="BI3587" s="12" t="s">
        <v>594</v>
      </c>
      <c r="BJ3587" s="12">
        <f t="shared" si="397"/>
        <v>1</v>
      </c>
      <c r="BK3587" s="12">
        <f t="shared" si="398"/>
        <v>1</v>
      </c>
      <c r="BR3587" s="3" t="s">
        <v>594</v>
      </c>
      <c r="BZ3587" s="3" t="s">
        <v>8103</v>
      </c>
      <c r="CA3587" s="3" t="s">
        <v>8103</v>
      </c>
      <c r="CQ3587" s="3" t="str">
        <f>CONCATENATE(baseURL!$A$1,baseURL!$B$1,baseURL!$C$1,".",C3587,".",L3587,".pkl&amp;seq=",BC3587,"&amp;varMods=ReducedCys-C")</f>
        <v>http://proteomics.broadinstitute.org/millscripts/viewfeed.pl?side=xl&amp;cycle=1&amp;fixedMods=iaaC&amp;file=msdataSM/iPRG2012_nd/cpick_in/iPRG2012_nd.2190.5.2.pkl&amp;seq=LVSNASCTTNcLAPLAK&amp;varMods=ReducedCys-C</v>
      </c>
    </row>
    <row r="3588" spans="1:95" x14ac:dyDescent="0.2">
      <c r="A3588" s="3">
        <v>2015</v>
      </c>
      <c r="B3588" s="2" t="s">
        <v>8939</v>
      </c>
      <c r="C3588" s="2" t="s">
        <v>8940</v>
      </c>
      <c r="D3588" s="3">
        <v>9492</v>
      </c>
      <c r="E3588" s="3">
        <v>9483</v>
      </c>
      <c r="F3588" s="3">
        <v>46022</v>
      </c>
      <c r="G3588" s="3">
        <v>11673</v>
      </c>
      <c r="H3588" s="3">
        <v>35.724299999999999</v>
      </c>
      <c r="I3588" s="30">
        <v>731.36842999999999</v>
      </c>
      <c r="J3588" s="30">
        <v>731.3649934</v>
      </c>
      <c r="K3588" s="30">
        <v>3.4399999999999999E-3</v>
      </c>
      <c r="L3588" s="3">
        <v>0</v>
      </c>
      <c r="M3588" s="3">
        <v>2</v>
      </c>
      <c r="N3588" s="10">
        <f t="shared" si="392"/>
        <v>1</v>
      </c>
      <c r="O3588" s="35">
        <v>2</v>
      </c>
      <c r="P3588" s="17"/>
      <c r="Q3588" s="40">
        <v>1461.722</v>
      </c>
      <c r="R3588" s="40">
        <v>731.36464000000001</v>
      </c>
      <c r="S3588" s="18">
        <f t="shared" si="393"/>
        <v>5.1820935723401451</v>
      </c>
      <c r="T3588" s="18">
        <f t="shared" si="394"/>
        <v>0.48320629774295365</v>
      </c>
      <c r="U3588" s="18">
        <f t="shared" si="395"/>
        <v>0.76569192619208115</v>
      </c>
      <c r="V3588" s="30">
        <v>731.36519999999996</v>
      </c>
      <c r="W3588" s="3" t="s">
        <v>47</v>
      </c>
      <c r="X3588" s="3" t="s">
        <v>47</v>
      </c>
      <c r="Y3588" s="3" t="s">
        <v>47</v>
      </c>
      <c r="Z3588" s="3" t="s">
        <v>47</v>
      </c>
      <c r="AA3588" s="3" t="s">
        <v>47</v>
      </c>
      <c r="AB3588" s="12" t="s">
        <v>47</v>
      </c>
      <c r="AD3588" s="3" t="s">
        <v>47</v>
      </c>
      <c r="AE3588" s="3" t="s">
        <v>48</v>
      </c>
      <c r="AG3588" s="3" t="s">
        <v>47</v>
      </c>
      <c r="AH3588" s="3" t="s">
        <v>48</v>
      </c>
      <c r="AI3588" s="3" t="s">
        <v>47</v>
      </c>
      <c r="AM3588" s="3" t="s">
        <v>48</v>
      </c>
      <c r="AO3588" s="3" t="s">
        <v>48</v>
      </c>
      <c r="AU3588" s="3">
        <v>0</v>
      </c>
      <c r="AV3588" s="3">
        <v>9</v>
      </c>
      <c r="AW3588" s="3">
        <v>2</v>
      </c>
      <c r="AX3588" s="3">
        <v>8</v>
      </c>
      <c r="AY3588" s="3">
        <v>88.89</v>
      </c>
      <c r="AZ3588" s="6" t="str">
        <f t="shared" si="396"/>
        <v>2191.10</v>
      </c>
      <c r="BC3588" s="12" t="s">
        <v>8941</v>
      </c>
      <c r="BJ3588" s="12">
        <f t="shared" si="397"/>
        <v>0</v>
      </c>
      <c r="BK3588" s="12">
        <f t="shared" si="398"/>
        <v>0</v>
      </c>
      <c r="BP3588" s="3" t="s">
        <v>54</v>
      </c>
      <c r="BR3588" s="3" t="s">
        <v>54</v>
      </c>
      <c r="BX3588" s="3" t="s">
        <v>8942</v>
      </c>
      <c r="CQ3588" s="3" t="str">
        <f>CONCATENATE(baseURL!$A$1,baseURL!$B$1,baseURL!$C$1,".",C3588,".",L3588,".pkl&amp;seq=",BC3588,"&amp;varMods=Deamidated-N")</f>
        <v>http://proteomics.broadinstitute.org/millscripts/viewfeed.pl?side=xl&amp;cycle=1&amp;fixedMods=iaaC&amp;file=msdataSM/iPRG2012_nd/cpick_in/iPRG2012_nd.2191.10.0.pkl&amp;seq=ETAQALnGWELTK&amp;varMods=Deamidated-N</v>
      </c>
    </row>
    <row r="3589" spans="1:95" x14ac:dyDescent="0.2">
      <c r="A3589" s="3">
        <v>2127</v>
      </c>
      <c r="B3589" s="2" t="s">
        <v>8943</v>
      </c>
      <c r="C3589" s="2" t="s">
        <v>8930</v>
      </c>
      <c r="D3589" s="3">
        <v>9484</v>
      </c>
      <c r="E3589" s="3">
        <v>9475</v>
      </c>
      <c r="F3589" s="3">
        <v>46014</v>
      </c>
      <c r="G3589" s="3">
        <v>11665</v>
      </c>
      <c r="H3589" s="3">
        <v>35.710999999999999</v>
      </c>
      <c r="I3589" s="30">
        <v>462.79818</v>
      </c>
      <c r="J3589" s="30">
        <v>462.7974135</v>
      </c>
      <c r="K3589" s="30">
        <v>7.6999999999999996E-4</v>
      </c>
      <c r="L3589" s="3">
        <v>2</v>
      </c>
      <c r="M3589" s="3">
        <v>2</v>
      </c>
      <c r="N3589" s="10">
        <f t="shared" si="392"/>
        <v>1</v>
      </c>
      <c r="O3589" s="35">
        <v>2</v>
      </c>
      <c r="P3589" s="17"/>
      <c r="Q3589" s="40">
        <v>924.58767999999998</v>
      </c>
      <c r="R3589" s="40">
        <v>462.79748000000001</v>
      </c>
      <c r="S3589" s="18">
        <f t="shared" si="393"/>
        <v>1.5125406473579239</v>
      </c>
      <c r="T3589" s="18">
        <f t="shared" si="394"/>
        <v>-0.1436913615057582</v>
      </c>
      <c r="U3589" s="18">
        <f t="shared" si="395"/>
        <v>-0.8210934943010717</v>
      </c>
      <c r="V3589" s="30">
        <v>462.7971</v>
      </c>
      <c r="W3589" s="3" t="s">
        <v>47</v>
      </c>
      <c r="X3589" s="3" t="s">
        <v>47</v>
      </c>
      <c r="Y3589" s="3" t="s">
        <v>47</v>
      </c>
      <c r="Z3589" s="3" t="s">
        <v>47</v>
      </c>
      <c r="AA3589" s="3" t="s">
        <v>48</v>
      </c>
      <c r="AC3589" s="3" t="s">
        <v>47</v>
      </c>
      <c r="AD3589" s="3" t="s">
        <v>47</v>
      </c>
      <c r="AE3589" s="3" t="s">
        <v>47</v>
      </c>
      <c r="AF3589" s="3" t="s">
        <v>47</v>
      </c>
      <c r="AG3589" s="3" t="s">
        <v>52</v>
      </c>
      <c r="AH3589" s="3" t="s">
        <v>48</v>
      </c>
      <c r="AI3589" s="3" t="s">
        <v>47</v>
      </c>
      <c r="AJ3589" s="3" t="s">
        <v>47</v>
      </c>
      <c r="AK3589" s="3" t="s">
        <v>47</v>
      </c>
      <c r="AL3589" s="3" t="s">
        <v>52</v>
      </c>
      <c r="AN3589" s="3" t="s">
        <v>47</v>
      </c>
      <c r="AO3589" s="3" t="s">
        <v>47</v>
      </c>
      <c r="AR3589" s="3" t="s">
        <v>65</v>
      </c>
      <c r="AU3589" s="3">
        <v>1</v>
      </c>
      <c r="AV3589" s="3">
        <v>13</v>
      </c>
      <c r="AW3589" s="3">
        <v>1</v>
      </c>
      <c r="AX3589" s="3">
        <v>13</v>
      </c>
      <c r="AY3589" s="3">
        <v>100</v>
      </c>
      <c r="AZ3589" s="6" t="str">
        <f t="shared" si="396"/>
        <v>2191.2</v>
      </c>
      <c r="BC3589" s="12" t="s">
        <v>8944</v>
      </c>
      <c r="BJ3589" s="12">
        <f t="shared" si="397"/>
        <v>0</v>
      </c>
      <c r="BK3589" s="12">
        <f t="shared" si="398"/>
        <v>0</v>
      </c>
      <c r="BO3589" s="3" t="s">
        <v>114</v>
      </c>
      <c r="BR3589" s="3" t="s">
        <v>114</v>
      </c>
      <c r="CN3589" s="3" t="s">
        <v>8945</v>
      </c>
      <c r="CQ3589" s="3" t="str">
        <f>CONCATENATE(baseURL!$A$1,baseURL!$B$1,baseURL!$C$1,".",C3589,".",L3589,".pkl&amp;seq=",BC3589,"&amp;varMods=pyroGlu-Q")</f>
        <v>http://proteomics.broadinstitute.org/millscripts/viewfeed.pl?side=xl&amp;cycle=1&amp;fixedMods=iaaC&amp;file=msdataSM/iPRG2012_nd/cpick_in/iPRG2012_nd.2191.2.2.pkl&amp;seq=qGVLGLKVK&amp;varMods=pyroGlu-Q</v>
      </c>
    </row>
    <row r="3590" spans="1:95" x14ac:dyDescent="0.2">
      <c r="A3590" s="3">
        <v>5993</v>
      </c>
      <c r="B3590" s="2" t="s">
        <v>8948</v>
      </c>
      <c r="C3590" s="2" t="s">
        <v>8949</v>
      </c>
      <c r="D3590" s="3">
        <v>9490</v>
      </c>
      <c r="E3590" s="3">
        <v>9481</v>
      </c>
      <c r="F3590" s="3">
        <v>46020</v>
      </c>
      <c r="G3590" s="3">
        <v>11671</v>
      </c>
      <c r="H3590" s="3">
        <v>35.720999999999997</v>
      </c>
      <c r="I3590" s="30">
        <v>628.30151000000001</v>
      </c>
      <c r="J3590" s="30">
        <v>628.864059</v>
      </c>
      <c r="K3590" s="30">
        <v>-0.56254999999999999</v>
      </c>
      <c r="L3590" s="3">
        <v>0</v>
      </c>
      <c r="M3590" s="3">
        <v>2</v>
      </c>
      <c r="N3590" s="10">
        <f t="shared" si="392"/>
        <v>1</v>
      </c>
      <c r="O3590" s="35">
        <v>2</v>
      </c>
      <c r="P3590" s="17"/>
      <c r="Q3590" s="40">
        <v>1256.7208800000001</v>
      </c>
      <c r="R3590" s="40">
        <v>628.86407999999994</v>
      </c>
      <c r="S3590" s="18">
        <f t="shared" si="393"/>
        <v>-894.58122651867313</v>
      </c>
      <c r="T3590" s="18">
        <f t="shared" si="394"/>
        <v>-3.3393543398090253E-2</v>
      </c>
      <c r="U3590" s="18">
        <f t="shared" si="395"/>
        <v>3.1803374845629111E-2</v>
      </c>
      <c r="V3590" s="30">
        <v>628.86410000000001</v>
      </c>
      <c r="W3590" s="3" t="s">
        <v>47</v>
      </c>
      <c r="X3590" s="3" t="s">
        <v>47</v>
      </c>
      <c r="Y3590" s="3" t="s">
        <v>47</v>
      </c>
      <c r="Z3590" s="3" t="s">
        <v>47</v>
      </c>
      <c r="AA3590" s="3" t="s">
        <v>47</v>
      </c>
      <c r="AB3590" s="12" t="s">
        <v>47</v>
      </c>
      <c r="AC3590" s="3" t="s">
        <v>47</v>
      </c>
      <c r="AD3590" s="3" t="s">
        <v>47</v>
      </c>
      <c r="AE3590" s="3" t="s">
        <v>47</v>
      </c>
      <c r="AF3590" s="3" t="s">
        <v>47</v>
      </c>
      <c r="AH3590" s="3" t="s">
        <v>47</v>
      </c>
      <c r="AI3590" s="3" t="s">
        <v>48</v>
      </c>
      <c r="AK3590" s="3" t="s">
        <v>47</v>
      </c>
      <c r="AL3590" s="3" t="s">
        <v>47</v>
      </c>
      <c r="AU3590" s="3">
        <v>0</v>
      </c>
      <c r="AV3590" s="3">
        <v>13</v>
      </c>
      <c r="AW3590" s="3">
        <v>1</v>
      </c>
      <c r="AX3590" s="3">
        <v>13</v>
      </c>
      <c r="AY3590" s="3">
        <v>100</v>
      </c>
      <c r="AZ3590" s="6" t="str">
        <f t="shared" si="396"/>
        <v>2191.8</v>
      </c>
      <c r="BC3590" s="12" t="s">
        <v>8890</v>
      </c>
      <c r="BJ3590" s="12">
        <f t="shared" si="397"/>
        <v>0</v>
      </c>
      <c r="BK3590" s="12">
        <f t="shared" si="398"/>
        <v>0</v>
      </c>
      <c r="CQ3590" s="3" t="str">
        <f>CONCATENATE(baseURL!$A$1,baseURL!$B$1,baseURL!$C$1,".",C3590,".",L3590,".pkl&amp;seq=",BC3590)</f>
        <v>http://proteomics.broadinstitute.org/millscripts/viewfeed.pl?side=xl&amp;cycle=1&amp;fixedMods=iaaC&amp;file=msdataSM/iPRG2012_nd/cpick_in/iPRG2012_nd.2191.8.0.pkl&amp;seq=STLDPVEKVLR</v>
      </c>
    </row>
    <row r="3591" spans="1:95" x14ac:dyDescent="0.2">
      <c r="A3591" s="3">
        <v>168</v>
      </c>
      <c r="B3591" s="2" t="s">
        <v>8937</v>
      </c>
      <c r="C3591" s="2" t="s">
        <v>8938</v>
      </c>
      <c r="D3591" s="3">
        <v>9491</v>
      </c>
      <c r="E3591" s="3">
        <v>9482</v>
      </c>
      <c r="F3591" s="3">
        <v>46021</v>
      </c>
      <c r="G3591" s="3">
        <v>11672</v>
      </c>
      <c r="H3591" s="3">
        <v>35.722700000000003</v>
      </c>
      <c r="I3591" s="30">
        <v>722.85677999999996</v>
      </c>
      <c r="J3591" s="30">
        <v>722.85639449999996</v>
      </c>
      <c r="K3591" s="30">
        <v>3.8999999999999999E-4</v>
      </c>
      <c r="L3591" s="3">
        <v>2</v>
      </c>
      <c r="M3591" s="3">
        <v>2</v>
      </c>
      <c r="N3591" s="10">
        <f t="shared" si="392"/>
        <v>1</v>
      </c>
      <c r="O3591" s="35">
        <v>2</v>
      </c>
      <c r="P3591" s="17"/>
      <c r="Q3591" s="40">
        <v>1444.70668</v>
      </c>
      <c r="R3591" s="40">
        <v>722.85698000000002</v>
      </c>
      <c r="S3591" s="18">
        <f t="shared" si="393"/>
        <v>-0.27667990432005335</v>
      </c>
      <c r="T3591" s="18">
        <f t="shared" si="394"/>
        <v>-0.80998041971805668</v>
      </c>
      <c r="U3591" s="18">
        <f t="shared" si="395"/>
        <v>-0.3873518658908004</v>
      </c>
      <c r="V3591" s="30">
        <v>722.85670000000005</v>
      </c>
      <c r="W3591" s="3" t="s">
        <v>47</v>
      </c>
      <c r="X3591" s="3" t="s">
        <v>47</v>
      </c>
      <c r="Z3591" s="3" t="s">
        <v>47</v>
      </c>
      <c r="AA3591" s="3" t="s">
        <v>47</v>
      </c>
      <c r="AB3591" s="12" t="s">
        <v>47</v>
      </c>
      <c r="AC3591" s="3" t="s">
        <v>47</v>
      </c>
      <c r="AD3591" s="3" t="s">
        <v>47</v>
      </c>
      <c r="AE3591" s="3" t="s">
        <v>47</v>
      </c>
      <c r="AF3591" s="3" t="s">
        <v>47</v>
      </c>
      <c r="AG3591" s="3" t="s">
        <v>47</v>
      </c>
      <c r="AH3591" s="3" t="s">
        <v>47</v>
      </c>
      <c r="AI3591" s="3" t="s">
        <v>47</v>
      </c>
      <c r="AJ3591" s="3" t="s">
        <v>47</v>
      </c>
      <c r="AK3591" s="3" t="s">
        <v>47</v>
      </c>
      <c r="AL3591" s="3" t="s">
        <v>48</v>
      </c>
      <c r="AO3591" s="3" t="s">
        <v>47</v>
      </c>
      <c r="AP3591" s="3" t="s">
        <v>48</v>
      </c>
      <c r="AQ3591" s="3" t="s">
        <v>47</v>
      </c>
      <c r="AU3591" s="3">
        <v>0</v>
      </c>
      <c r="AV3591" s="3">
        <v>16</v>
      </c>
      <c r="AW3591" s="3">
        <v>1</v>
      </c>
      <c r="AX3591" s="3">
        <v>16</v>
      </c>
      <c r="AY3591" s="3">
        <v>100</v>
      </c>
      <c r="AZ3591" s="6" t="str">
        <f t="shared" si="396"/>
        <v>2191.9</v>
      </c>
      <c r="BB3591" s="12" t="s">
        <v>79</v>
      </c>
      <c r="BC3591" s="12" t="s">
        <v>8849</v>
      </c>
      <c r="BJ3591" s="12">
        <f t="shared" si="397"/>
        <v>0</v>
      </c>
      <c r="BK3591" s="12">
        <f t="shared" si="398"/>
        <v>0</v>
      </c>
      <c r="CQ3591" s="3" t="str">
        <f>CONCATENATE(baseURL!$A$1,baseURL!$B$1,"+Acetyl",baseURL!$C$1,".",C3591,".",L3591,".pkl&amp;seq=",BC3591)</f>
        <v>http://proteomics.broadinstitute.org/millscripts/viewfeed.pl?side=xl&amp;cycle=1&amp;fixedMods=iaaC+Acetyl&amp;file=msdataSM/iPRG2012_nd/cpick_in/iPRG2012_nd.2191.9.2.pkl&amp;seq=ALEPLDYTTHSR</v>
      </c>
    </row>
    <row r="3592" spans="1:95" x14ac:dyDescent="0.2">
      <c r="A3592" s="3">
        <v>7524</v>
      </c>
      <c r="B3592" s="2" t="s">
        <v>8950</v>
      </c>
      <c r="C3592" s="2" t="s">
        <v>8937</v>
      </c>
      <c r="D3592" s="3">
        <v>9503</v>
      </c>
      <c r="E3592" s="3">
        <v>9494</v>
      </c>
      <c r="F3592" s="3">
        <v>46043</v>
      </c>
      <c r="G3592" s="3">
        <v>11685</v>
      </c>
      <c r="H3592" s="3">
        <v>35.750300000000003</v>
      </c>
      <c r="I3592" s="30">
        <v>767.35001</v>
      </c>
      <c r="J3592" s="30">
        <v>767.34805349999999</v>
      </c>
      <c r="K3592" s="30">
        <v>1.9599999999999999E-3</v>
      </c>
      <c r="L3592" s="3">
        <v>0</v>
      </c>
      <c r="M3592" s="3">
        <v>2</v>
      </c>
      <c r="N3592" s="10">
        <f t="shared" si="392"/>
        <v>1</v>
      </c>
      <c r="O3592" s="35">
        <v>2</v>
      </c>
      <c r="P3592" s="17"/>
      <c r="Q3592" s="40">
        <v>1533.6889900000001</v>
      </c>
      <c r="R3592" s="40">
        <v>767.34812999999997</v>
      </c>
      <c r="S3592" s="18">
        <f t="shared" si="393"/>
        <v>2.4499961966784274</v>
      </c>
      <c r="T3592" s="18">
        <f t="shared" si="394"/>
        <v>-9.9693994142380102E-2</v>
      </c>
      <c r="U3592" s="18">
        <f t="shared" si="395"/>
        <v>-3.9095683890253675E-2</v>
      </c>
      <c r="V3592" s="30">
        <v>767.34810000000004</v>
      </c>
      <c r="W3592" s="3" t="s">
        <v>47</v>
      </c>
      <c r="X3592" s="3" t="s">
        <v>47</v>
      </c>
      <c r="Y3592" s="3" t="s">
        <v>47</v>
      </c>
      <c r="AG3592" s="3" t="s">
        <v>47</v>
      </c>
      <c r="AH3592" s="3" t="s">
        <v>48</v>
      </c>
      <c r="AL3592" s="3" t="s">
        <v>52</v>
      </c>
      <c r="AM3592" s="3" t="s">
        <v>48</v>
      </c>
      <c r="AU3592" s="3">
        <v>0</v>
      </c>
      <c r="AV3592" s="3">
        <v>4</v>
      </c>
      <c r="AW3592" s="3">
        <v>1</v>
      </c>
      <c r="AX3592" s="3">
        <v>4</v>
      </c>
      <c r="AY3592" s="3">
        <v>100</v>
      </c>
      <c r="AZ3592" s="6" t="str">
        <f t="shared" si="396"/>
        <v>2192.10</v>
      </c>
      <c r="BC3592" s="12" t="s">
        <v>8951</v>
      </c>
      <c r="BJ3592" s="12">
        <f t="shared" si="397"/>
        <v>0</v>
      </c>
      <c r="BK3592" s="12">
        <f t="shared" si="398"/>
        <v>0</v>
      </c>
      <c r="CQ3592" s="3" t="str">
        <f>CONCATENATE(baseURL!$A$1,baseURL!$B$1,baseURL!$C$1,".",C3592,".",L3592,".pkl&amp;seq=",BC3592)</f>
        <v>http://proteomics.broadinstitute.org/millscripts/viewfeed.pl?side=xl&amp;cycle=1&amp;fixedMods=iaaC&amp;file=msdataSM/iPRG2012_nd/cpick_in/iPRG2012_nd.2192.10.0.pkl&amp;seq=QLYDYETEVSMR</v>
      </c>
    </row>
    <row r="3593" spans="1:95" x14ac:dyDescent="0.2">
      <c r="A3593" s="3">
        <v>3899</v>
      </c>
      <c r="B3593" s="2" t="s">
        <v>8952</v>
      </c>
      <c r="C3593" s="2" t="s">
        <v>8953</v>
      </c>
      <c r="D3593" s="3">
        <v>9499</v>
      </c>
      <c r="E3593" s="3">
        <v>9490</v>
      </c>
      <c r="F3593" s="3">
        <v>46039</v>
      </c>
      <c r="G3593" s="3">
        <v>11681</v>
      </c>
      <c r="H3593" s="3">
        <v>35.743600000000001</v>
      </c>
      <c r="I3593" s="30">
        <v>547.78108999999995</v>
      </c>
      <c r="J3593" s="30">
        <v>547.78031209999995</v>
      </c>
      <c r="K3593" s="30">
        <v>7.7999999999999999E-4</v>
      </c>
      <c r="L3593" s="3">
        <v>4</v>
      </c>
      <c r="M3593" s="3">
        <v>4</v>
      </c>
      <c r="N3593" s="10">
        <f t="shared" si="392"/>
        <v>1</v>
      </c>
      <c r="O3593" s="35">
        <v>4</v>
      </c>
      <c r="P3593" s="17"/>
      <c r="Q3593" s="40">
        <v>2188.0952600000001</v>
      </c>
      <c r="R3593" s="40">
        <v>547.77927</v>
      </c>
      <c r="S3593" s="18">
        <f t="shared" si="393"/>
        <v>3.3225061619298137</v>
      </c>
      <c r="T3593" s="18">
        <f t="shared" si="394"/>
        <v>1.9024086105880598</v>
      </c>
      <c r="U3593" s="18">
        <f t="shared" si="395"/>
        <v>1.6977641378057247</v>
      </c>
      <c r="V3593" s="30">
        <v>547.78020000000004</v>
      </c>
      <c r="W3593" s="3" t="s">
        <v>47</v>
      </c>
      <c r="X3593" s="3" t="s">
        <v>47</v>
      </c>
      <c r="Y3593" s="3" t="s">
        <v>47</v>
      </c>
      <c r="Z3593" s="3" t="s">
        <v>47</v>
      </c>
      <c r="AA3593" s="3" t="s">
        <v>47</v>
      </c>
      <c r="AB3593" s="12" t="s">
        <v>48</v>
      </c>
      <c r="AC3593" s="3" t="s">
        <v>47</v>
      </c>
      <c r="AD3593" s="3" t="s">
        <v>47</v>
      </c>
      <c r="AE3593" s="3" t="s">
        <v>47</v>
      </c>
      <c r="AF3593" s="3" t="s">
        <v>47</v>
      </c>
      <c r="AG3593" s="3" t="s">
        <v>48</v>
      </c>
      <c r="AH3593" s="3" t="s">
        <v>47</v>
      </c>
      <c r="AJ3593" s="3" t="s">
        <v>47</v>
      </c>
      <c r="AK3593" s="3" t="s">
        <v>47</v>
      </c>
      <c r="AL3593" s="3" t="s">
        <v>48</v>
      </c>
      <c r="AM3593" s="3" t="s">
        <v>48</v>
      </c>
      <c r="AU3593" s="3">
        <v>0</v>
      </c>
      <c r="AV3593" s="3">
        <v>12</v>
      </c>
      <c r="AW3593" s="3">
        <v>1</v>
      </c>
      <c r="AX3593" s="3">
        <v>12</v>
      </c>
      <c r="AY3593" s="3">
        <v>100</v>
      </c>
      <c r="AZ3593" s="6" t="str">
        <f t="shared" si="396"/>
        <v>2192.6</v>
      </c>
      <c r="BC3593" s="12" t="s">
        <v>8859</v>
      </c>
      <c r="BJ3593" s="12">
        <f t="shared" si="397"/>
        <v>0</v>
      </c>
      <c r="BK3593" s="12">
        <f t="shared" si="398"/>
        <v>0</v>
      </c>
      <c r="CQ3593" s="3" t="str">
        <f>CONCATENATE(baseURL!$A$1,baseURL!$B$1,baseURL!$C$1,".",C3593,".",L3593,".pkl&amp;seq=",BC3593)</f>
        <v>http://proteomics.broadinstitute.org/millscripts/viewfeed.pl?side=xl&amp;cycle=1&amp;fixedMods=iaaC&amp;file=msdataSM/iPRG2012_nd/cpick_in/iPRG2012_nd.2192.6.4.pkl&amp;seq=SRGESDDSLNRLAQNDGLLK</v>
      </c>
    </row>
    <row r="3594" spans="1:95" x14ac:dyDescent="0.2">
      <c r="A3594" s="3">
        <v>6884</v>
      </c>
      <c r="B3594" s="2" t="s">
        <v>8955</v>
      </c>
      <c r="C3594" s="2" t="s">
        <v>8956</v>
      </c>
      <c r="D3594" s="3">
        <v>9515</v>
      </c>
      <c r="E3594" s="3">
        <v>9506</v>
      </c>
      <c r="F3594" s="3">
        <v>46066</v>
      </c>
      <c r="G3594" s="3">
        <v>11698</v>
      </c>
      <c r="H3594" s="3">
        <v>35.7712</v>
      </c>
      <c r="I3594" s="30">
        <v>643.71195</v>
      </c>
      <c r="J3594" s="30">
        <v>643.70812079999996</v>
      </c>
      <c r="K3594" s="30">
        <v>3.8300000000000001E-3</v>
      </c>
      <c r="L3594" s="3">
        <v>3</v>
      </c>
      <c r="M3594" s="3">
        <v>3</v>
      </c>
      <c r="N3594" s="10">
        <f t="shared" si="392"/>
        <v>1</v>
      </c>
      <c r="O3594" s="35">
        <v>3</v>
      </c>
      <c r="P3594" s="17"/>
      <c r="Q3594" s="40">
        <v>1929.11025</v>
      </c>
      <c r="R3594" s="40">
        <v>643.70826999999997</v>
      </c>
      <c r="S3594" s="18">
        <f t="shared" si="393"/>
        <v>5.7168754411547544</v>
      </c>
      <c r="T3594" s="18">
        <f t="shared" si="394"/>
        <v>-0.23178201518187963</v>
      </c>
      <c r="U3594" s="18">
        <f t="shared" si="395"/>
        <v>-0.10874491318397048</v>
      </c>
      <c r="V3594" s="30">
        <v>643.70820000000003</v>
      </c>
      <c r="W3594" s="3" t="s">
        <v>47</v>
      </c>
      <c r="X3594" s="3" t="s">
        <v>47</v>
      </c>
      <c r="Y3594" s="3" t="s">
        <v>47</v>
      </c>
      <c r="Z3594" s="3" t="s">
        <v>47</v>
      </c>
      <c r="AA3594" s="3" t="s">
        <v>47</v>
      </c>
      <c r="AB3594" s="12" t="s">
        <v>47</v>
      </c>
      <c r="AC3594" s="3" t="s">
        <v>47</v>
      </c>
      <c r="AD3594" s="3" t="s">
        <v>47</v>
      </c>
      <c r="AE3594" s="3" t="s">
        <v>47</v>
      </c>
      <c r="AF3594" s="3" t="s">
        <v>47</v>
      </c>
      <c r="AG3594" s="3" t="s">
        <v>48</v>
      </c>
      <c r="AH3594" s="3" t="s">
        <v>47</v>
      </c>
      <c r="AI3594" s="3" t="s">
        <v>47</v>
      </c>
      <c r="AJ3594" s="3" t="s">
        <v>47</v>
      </c>
      <c r="AK3594" s="3" t="s">
        <v>47</v>
      </c>
      <c r="AL3594" s="3" t="s">
        <v>47</v>
      </c>
      <c r="AM3594" s="3" t="s">
        <v>47</v>
      </c>
      <c r="AN3594" s="3" t="s">
        <v>47</v>
      </c>
      <c r="AO3594" s="3" t="s">
        <v>48</v>
      </c>
      <c r="AP3594" s="3" t="s">
        <v>48</v>
      </c>
      <c r="AU3594" s="3">
        <v>0</v>
      </c>
      <c r="AV3594" s="3">
        <v>17</v>
      </c>
      <c r="AW3594" s="3">
        <v>1</v>
      </c>
      <c r="AX3594" s="3">
        <v>17</v>
      </c>
      <c r="AY3594" s="3">
        <v>100</v>
      </c>
      <c r="AZ3594" s="6" t="str">
        <f t="shared" si="396"/>
        <v>2193.12</v>
      </c>
      <c r="BC3594" s="12" t="s">
        <v>8957</v>
      </c>
      <c r="BJ3594" s="12">
        <f t="shared" si="397"/>
        <v>1</v>
      </c>
      <c r="BK3594" s="12">
        <f t="shared" si="398"/>
        <v>0</v>
      </c>
      <c r="CQ3594" s="3" t="str">
        <f>CONCATENATE(baseURL!$A$1,baseURL!$B$1,baseURL!$C$1,".",C3594,".",L3594,".pkl&amp;seq=",BC3594)</f>
        <v>http://proteomics.broadinstitute.org/millscripts/viewfeed.pl?side=xl&amp;cycle=1&amp;fixedMods=iaaC&amp;file=msdataSM/iPRG2012_nd/cpick_in/iPRG2012_nd.2193.12.3.pkl&amp;seq=LVSKYRPNCPLLLVTR</v>
      </c>
    </row>
    <row r="3595" spans="1:95" x14ac:dyDescent="0.2">
      <c r="A3595" s="3">
        <v>7658</v>
      </c>
      <c r="B3595" s="2" t="s">
        <v>8958</v>
      </c>
      <c r="C3595" s="2" t="s">
        <v>8959</v>
      </c>
      <c r="D3595" s="3">
        <v>9516</v>
      </c>
      <c r="E3595" s="3">
        <v>9507</v>
      </c>
      <c r="F3595" s="3">
        <v>46067</v>
      </c>
      <c r="G3595" s="3">
        <v>11699</v>
      </c>
      <c r="H3595" s="3">
        <v>35.7729</v>
      </c>
      <c r="I3595" s="30">
        <v>649.79903000000002</v>
      </c>
      <c r="J3595" s="30">
        <v>649.79654159999995</v>
      </c>
      <c r="K3595" s="30">
        <v>2.49E-3</v>
      </c>
      <c r="L3595" s="3">
        <v>2</v>
      </c>
      <c r="M3595" s="3">
        <v>2</v>
      </c>
      <c r="N3595" s="10">
        <f t="shared" si="392"/>
        <v>1</v>
      </c>
      <c r="O3595" s="35">
        <v>2</v>
      </c>
      <c r="P3595" s="17"/>
      <c r="Q3595" s="37">
        <v>1298.5867699999999</v>
      </c>
      <c r="R3595" s="37">
        <v>649.79701999999997</v>
      </c>
      <c r="S3595" s="18">
        <f t="shared" si="393"/>
        <v>3.0932736503487592</v>
      </c>
      <c r="T3595" s="18">
        <f t="shared" si="394"/>
        <v>-0.73622990764096452</v>
      </c>
      <c r="U3595" s="18">
        <f t="shared" si="395"/>
        <v>-0.49246147664371492</v>
      </c>
      <c r="V3595" s="30">
        <v>649.79669999999999</v>
      </c>
      <c r="W3595" s="3" t="s">
        <v>47</v>
      </c>
      <c r="X3595" s="3" t="s">
        <v>47</v>
      </c>
      <c r="Y3595" s="3" t="s">
        <v>47</v>
      </c>
      <c r="AA3595" s="3" t="s">
        <v>47</v>
      </c>
      <c r="AB3595" s="12" t="s">
        <v>52</v>
      </c>
      <c r="AC3595" s="3" t="s">
        <v>52</v>
      </c>
      <c r="AD3595" s="3" t="s">
        <v>47</v>
      </c>
      <c r="AE3595" s="3" t="s">
        <v>47</v>
      </c>
      <c r="AF3595" s="3" t="s">
        <v>52</v>
      </c>
      <c r="AH3595" s="3" t="s">
        <v>47</v>
      </c>
      <c r="AK3595" s="3" t="s">
        <v>48</v>
      </c>
      <c r="AO3595" s="3" t="s">
        <v>47</v>
      </c>
      <c r="AP3595" s="3" t="s">
        <v>48</v>
      </c>
      <c r="AU3595" s="3">
        <v>0</v>
      </c>
      <c r="AV3595" s="3">
        <v>8</v>
      </c>
      <c r="AW3595" s="3">
        <v>3</v>
      </c>
      <c r="AX3595" s="3">
        <v>4</v>
      </c>
      <c r="AY3595" s="3">
        <v>50</v>
      </c>
      <c r="AZ3595" s="6" t="str">
        <f t="shared" si="396"/>
        <v>2193.13</v>
      </c>
      <c r="BC3595" s="12" t="s">
        <v>7944</v>
      </c>
      <c r="BI3595" s="12" t="s">
        <v>594</v>
      </c>
      <c r="BJ3595" s="12">
        <f t="shared" si="397"/>
        <v>1</v>
      </c>
      <c r="BK3595" s="12">
        <f t="shared" si="398"/>
        <v>1</v>
      </c>
      <c r="BR3595" s="3" t="s">
        <v>594</v>
      </c>
      <c r="CQ3595" s="3" t="str">
        <f>CONCATENATE(baseURL!$A$1,baseURL!$B$1,baseURL!$C$1,".",C3595,".",L3595,".pkl&amp;seq=",BC3595,"&amp;varMods=ReducedCys-C")</f>
        <v>http://proteomics.broadinstitute.org/millscripts/viewfeed.pl?side=xl&amp;cycle=1&amp;fixedMods=iaaC&amp;file=msdataSM/iPRG2012_nd/cpick_in/iPRG2012_nd.2193.13.2.pkl&amp;seq=CcSDVFNQVVK&amp;varMods=ReducedCys-C</v>
      </c>
    </row>
    <row r="3596" spans="1:95" x14ac:dyDescent="0.2">
      <c r="A3596" s="3">
        <v>3677</v>
      </c>
      <c r="B3596" s="2" t="s">
        <v>8960</v>
      </c>
      <c r="C3596" s="2" t="s">
        <v>8961</v>
      </c>
      <c r="D3596" s="3">
        <v>9509</v>
      </c>
      <c r="E3596" s="3">
        <v>9500</v>
      </c>
      <c r="F3596" s="3">
        <v>46060</v>
      </c>
      <c r="G3596" s="3">
        <v>11692</v>
      </c>
      <c r="H3596" s="3">
        <v>35.762900000000002</v>
      </c>
      <c r="I3596" s="30">
        <v>538.64039000000002</v>
      </c>
      <c r="J3596" s="30">
        <v>538.63720909999995</v>
      </c>
      <c r="K3596" s="30">
        <v>3.1800000000000001E-3</v>
      </c>
      <c r="L3596" s="3">
        <v>3</v>
      </c>
      <c r="M3596" s="3">
        <v>3</v>
      </c>
      <c r="N3596" s="10">
        <f t="shared" si="392"/>
        <v>1</v>
      </c>
      <c r="O3596" s="35">
        <v>3</v>
      </c>
      <c r="P3596" s="17"/>
      <c r="Q3596" s="40">
        <v>1613.8969500000001</v>
      </c>
      <c r="R3596" s="40">
        <v>538.63716999999997</v>
      </c>
      <c r="S3596" s="18">
        <f t="shared" si="393"/>
        <v>5.9780501224149347</v>
      </c>
      <c r="T3596" s="18">
        <f t="shared" si="394"/>
        <v>7.2590608592538797E-2</v>
      </c>
      <c r="U3596" s="18">
        <f t="shared" si="395"/>
        <v>-0.68691880282850615</v>
      </c>
      <c r="V3596" s="30">
        <v>538.63679999999999</v>
      </c>
      <c r="W3596" s="3" t="s">
        <v>47</v>
      </c>
      <c r="X3596" s="3" t="s">
        <v>47</v>
      </c>
      <c r="Y3596" s="3" t="s">
        <v>47</v>
      </c>
      <c r="Z3596" s="3" t="s">
        <v>47</v>
      </c>
      <c r="AA3596" s="3" t="s">
        <v>47</v>
      </c>
      <c r="AB3596" s="12" t="s">
        <v>47</v>
      </c>
      <c r="AC3596" s="3" t="s">
        <v>48</v>
      </c>
      <c r="AE3596" s="3" t="s">
        <v>47</v>
      </c>
      <c r="AF3596" s="3" t="s">
        <v>48</v>
      </c>
      <c r="AG3596" s="3" t="s">
        <v>48</v>
      </c>
      <c r="AH3596" s="3" t="s">
        <v>47</v>
      </c>
      <c r="AI3596" s="3" t="s">
        <v>52</v>
      </c>
      <c r="AL3596" s="3" t="s">
        <v>48</v>
      </c>
      <c r="AU3596" s="3">
        <v>0</v>
      </c>
      <c r="AV3596" s="3">
        <v>8</v>
      </c>
      <c r="AW3596" s="3">
        <v>1</v>
      </c>
      <c r="AX3596" s="3">
        <v>8</v>
      </c>
      <c r="AY3596" s="3">
        <v>100</v>
      </c>
      <c r="AZ3596" s="6" t="str">
        <f t="shared" si="396"/>
        <v>2193.6</v>
      </c>
      <c r="BC3596" s="12" t="s">
        <v>8962</v>
      </c>
      <c r="BJ3596" s="12">
        <f t="shared" si="397"/>
        <v>0</v>
      </c>
      <c r="BK3596" s="12">
        <f t="shared" si="398"/>
        <v>0</v>
      </c>
      <c r="CQ3596" s="3" t="str">
        <f>CONCATENATE(baseURL!$A$1,baseURL!$B$1,baseURL!$C$1,".",C3596,".",L3596,".pkl&amp;seq=",BC3596)</f>
        <v>http://proteomics.broadinstitute.org/millscripts/viewfeed.pl?side=xl&amp;cycle=1&amp;fixedMods=iaaC&amp;file=msdataSM/iPRG2012_nd/cpick_in/iPRG2012_nd.2193.6.3.pkl&amp;seq=QATKDAGALSGLNVLR</v>
      </c>
    </row>
    <row r="3597" spans="1:95" x14ac:dyDescent="0.2">
      <c r="A3597" s="3">
        <v>5415</v>
      </c>
      <c r="B3597" s="2" t="s">
        <v>8963</v>
      </c>
      <c r="C3597" s="2" t="s">
        <v>8952</v>
      </c>
      <c r="D3597" s="3">
        <v>9510</v>
      </c>
      <c r="E3597" s="3">
        <v>9501</v>
      </c>
      <c r="F3597" s="3">
        <v>46061</v>
      </c>
      <c r="G3597" s="3">
        <v>11693</v>
      </c>
      <c r="H3597" s="3">
        <v>35.7637</v>
      </c>
      <c r="I3597" s="30">
        <v>560.54130999999995</v>
      </c>
      <c r="J3597" s="30">
        <v>560.5416156</v>
      </c>
      <c r="K3597" s="30">
        <v>-3.1E-4</v>
      </c>
      <c r="L3597" s="3">
        <v>4</v>
      </c>
      <c r="M3597" s="3">
        <v>4</v>
      </c>
      <c r="N3597" s="10">
        <f t="shared" si="392"/>
        <v>1</v>
      </c>
      <c r="O3597" s="35">
        <v>4</v>
      </c>
      <c r="P3597" s="17"/>
      <c r="Q3597" s="40">
        <v>2239.1393600000001</v>
      </c>
      <c r="R3597" s="40">
        <v>560.5403</v>
      </c>
      <c r="S3597" s="18">
        <f t="shared" si="393"/>
        <v>1.801832981412943</v>
      </c>
      <c r="T3597" s="18">
        <f t="shared" si="394"/>
        <v>2.3470212578793799</v>
      </c>
      <c r="U3597" s="18">
        <f t="shared" si="395"/>
        <v>1.9623923560023269</v>
      </c>
      <c r="V3597" s="30">
        <v>560.54139999999995</v>
      </c>
      <c r="W3597" s="3" t="s">
        <v>47</v>
      </c>
      <c r="X3597" s="3" t="s">
        <v>47</v>
      </c>
      <c r="Y3597" s="3" t="s">
        <v>47</v>
      </c>
      <c r="Z3597" s="3" t="s">
        <v>47</v>
      </c>
      <c r="AA3597" s="3" t="s">
        <v>48</v>
      </c>
      <c r="AB3597" s="12" t="s">
        <v>47</v>
      </c>
      <c r="AC3597" s="3" t="s">
        <v>47</v>
      </c>
      <c r="AD3597" s="3" t="s">
        <v>47</v>
      </c>
      <c r="AE3597" s="3" t="s">
        <v>47</v>
      </c>
      <c r="AF3597" s="3" t="s">
        <v>47</v>
      </c>
      <c r="AG3597" s="3" t="s">
        <v>48</v>
      </c>
      <c r="AH3597" s="3" t="s">
        <v>47</v>
      </c>
      <c r="AI3597" s="3" t="s">
        <v>48</v>
      </c>
      <c r="AJ3597" s="3" t="s">
        <v>47</v>
      </c>
      <c r="AK3597" s="3" t="s">
        <v>47</v>
      </c>
      <c r="AL3597" s="3" t="s">
        <v>48</v>
      </c>
      <c r="AM3597" s="3" t="s">
        <v>47</v>
      </c>
      <c r="AU3597" s="3">
        <v>0</v>
      </c>
      <c r="AV3597" s="3">
        <v>13</v>
      </c>
      <c r="AW3597" s="3">
        <v>1</v>
      </c>
      <c r="AX3597" s="3">
        <v>13</v>
      </c>
      <c r="AY3597" s="3">
        <v>100</v>
      </c>
      <c r="AZ3597" s="6" t="str">
        <f t="shared" si="396"/>
        <v>2193.7</v>
      </c>
      <c r="BC3597" s="12" t="s">
        <v>8964</v>
      </c>
      <c r="BJ3597" s="12">
        <f t="shared" si="397"/>
        <v>0</v>
      </c>
      <c r="BK3597" s="12">
        <f t="shared" si="398"/>
        <v>0</v>
      </c>
      <c r="CQ3597" s="3" t="str">
        <f>CONCATENATE(baseURL!$A$1,baseURL!$B$1,baseURL!$C$1,".",C3597,".",L3597,".pkl&amp;seq=",BC3597)</f>
        <v>http://proteomics.broadinstitute.org/millscripts/viewfeed.pl?side=xl&amp;cycle=1&amp;fixedMods=iaaC&amp;file=msdataSM/iPRG2012_nd/cpick_in/iPRG2012_nd.2193.7.4.pkl&amp;seq=LYKLPDGKPENQFAFSGEAK</v>
      </c>
    </row>
    <row r="3598" spans="1:95" x14ac:dyDescent="0.2">
      <c r="A3598" s="3">
        <v>4966</v>
      </c>
      <c r="B3598" s="2" t="s">
        <v>8965</v>
      </c>
      <c r="C3598" s="2" t="s">
        <v>8966</v>
      </c>
      <c r="D3598" s="3">
        <v>9511</v>
      </c>
      <c r="E3598" s="3">
        <v>9502</v>
      </c>
      <c r="F3598" s="3">
        <v>46062</v>
      </c>
      <c r="G3598" s="3">
        <v>11694</v>
      </c>
      <c r="H3598" s="3">
        <v>35.764600000000002</v>
      </c>
      <c r="I3598" s="30">
        <v>563.31096000000002</v>
      </c>
      <c r="J3598" s="30">
        <v>563.3094969</v>
      </c>
      <c r="K3598" s="30">
        <v>1.4599999999999999E-3</v>
      </c>
      <c r="L3598" s="3">
        <v>3</v>
      </c>
      <c r="M3598" s="3">
        <v>3</v>
      </c>
      <c r="N3598" s="10">
        <f t="shared" si="392"/>
        <v>1</v>
      </c>
      <c r="O3598" s="35">
        <v>3</v>
      </c>
      <c r="P3598" s="17"/>
      <c r="Q3598" s="40">
        <v>1687.9126000000001</v>
      </c>
      <c r="R3598" s="40">
        <v>563.30904999999996</v>
      </c>
      <c r="S3598" s="18">
        <f t="shared" si="393"/>
        <v>3.3906787048179816</v>
      </c>
      <c r="T3598" s="18">
        <f t="shared" si="394"/>
        <v>0.79334780799751115</v>
      </c>
      <c r="U3598" s="18">
        <f t="shared" si="395"/>
        <v>0.79885100372651141</v>
      </c>
      <c r="V3598" s="30">
        <v>563.30949999999996</v>
      </c>
      <c r="W3598" s="3" t="s">
        <v>47</v>
      </c>
      <c r="X3598" s="3" t="s">
        <v>47</v>
      </c>
      <c r="Y3598" s="3" t="s">
        <v>47</v>
      </c>
      <c r="Z3598" s="3" t="s">
        <v>47</v>
      </c>
      <c r="AA3598" s="3" t="s">
        <v>48</v>
      </c>
      <c r="AB3598" s="12" t="s">
        <v>47</v>
      </c>
      <c r="AC3598" s="3" t="s">
        <v>47</v>
      </c>
      <c r="AD3598" s="3" t="s">
        <v>47</v>
      </c>
      <c r="AE3598" s="3" t="s">
        <v>47</v>
      </c>
      <c r="AF3598" s="3" t="s">
        <v>47</v>
      </c>
      <c r="AG3598" s="3" t="s">
        <v>47</v>
      </c>
      <c r="AH3598" s="3" t="s">
        <v>47</v>
      </c>
      <c r="AI3598" s="3" t="s">
        <v>47</v>
      </c>
      <c r="AJ3598" s="3" t="s">
        <v>47</v>
      </c>
      <c r="AK3598" s="3" t="s">
        <v>47</v>
      </c>
      <c r="AL3598" s="3" t="s">
        <v>47</v>
      </c>
      <c r="AM3598" s="3" t="s">
        <v>47</v>
      </c>
      <c r="AN3598" s="3" t="s">
        <v>47</v>
      </c>
      <c r="AU3598" s="3">
        <v>0</v>
      </c>
      <c r="AV3598" s="3">
        <v>17</v>
      </c>
      <c r="AW3598" s="3">
        <v>1</v>
      </c>
      <c r="AX3598" s="3">
        <v>17</v>
      </c>
      <c r="AY3598" s="3">
        <v>100</v>
      </c>
      <c r="AZ3598" s="6" t="str">
        <f t="shared" si="396"/>
        <v>2193.8</v>
      </c>
      <c r="BC3598" s="12" t="s">
        <v>8967</v>
      </c>
      <c r="BJ3598" s="12">
        <f t="shared" si="397"/>
        <v>0</v>
      </c>
      <c r="BK3598" s="12">
        <f t="shared" si="398"/>
        <v>0</v>
      </c>
      <c r="CQ3598" s="3" t="str">
        <f>CONCATENATE(baseURL!$A$1,baseURL!$B$1,baseURL!$C$1,".",C3598,".",L3598,".pkl&amp;seq=",BC3598)</f>
        <v>http://proteomics.broadinstitute.org/millscripts/viewfeed.pl?side=xl&amp;cycle=1&amp;fixedMods=iaaC&amp;file=msdataSM/iPRG2012_nd/cpick_in/iPRG2012_nd.2193.8.3.pkl&amp;seq=QAVVNPENTLFATKR</v>
      </c>
    </row>
    <row r="3599" spans="1:95" x14ac:dyDescent="0.2">
      <c r="A3599" s="3">
        <v>5525</v>
      </c>
      <c r="B3599" s="2" t="s">
        <v>8968</v>
      </c>
      <c r="C3599" s="2" t="s">
        <v>8969</v>
      </c>
      <c r="D3599" s="3">
        <v>9520</v>
      </c>
      <c r="E3599" s="3">
        <v>9511</v>
      </c>
      <c r="F3599" s="3">
        <v>46078</v>
      </c>
      <c r="G3599" s="3">
        <v>11704</v>
      </c>
      <c r="H3599" s="3">
        <v>35.787199999999999</v>
      </c>
      <c r="I3599" s="30">
        <v>526.28476000000001</v>
      </c>
      <c r="J3599" s="30">
        <v>526.28380179999999</v>
      </c>
      <c r="K3599" s="30">
        <v>9.6000000000000002E-4</v>
      </c>
      <c r="L3599" s="3">
        <v>4</v>
      </c>
      <c r="M3599" s="3">
        <v>4</v>
      </c>
      <c r="N3599" s="10">
        <f t="shared" si="392"/>
        <v>1</v>
      </c>
      <c r="O3599" s="35">
        <v>4</v>
      </c>
      <c r="P3599" s="17"/>
      <c r="Q3599" s="40">
        <v>2102.11013</v>
      </c>
      <c r="R3599" s="40">
        <v>526.28299000000004</v>
      </c>
      <c r="S3599" s="18">
        <f t="shared" si="393"/>
        <v>3.3632095917919864</v>
      </c>
      <c r="T3599" s="18">
        <f t="shared" si="394"/>
        <v>1.5425161279700306</v>
      </c>
      <c r="U3599" s="18">
        <f t="shared" si="395"/>
        <v>1.3490840734045477</v>
      </c>
      <c r="V3599" s="30">
        <v>526.28369999999995</v>
      </c>
      <c r="W3599" s="3" t="s">
        <v>47</v>
      </c>
      <c r="X3599" s="3" t="s">
        <v>47</v>
      </c>
      <c r="Y3599" s="3" t="s">
        <v>47</v>
      </c>
      <c r="Z3599" s="3" t="s">
        <v>47</v>
      </c>
      <c r="AA3599" s="3" t="s">
        <v>48</v>
      </c>
      <c r="AB3599" s="12" t="s">
        <v>47</v>
      </c>
      <c r="AC3599" s="3" t="s">
        <v>47</v>
      </c>
      <c r="AD3599" s="3" t="s">
        <v>47</v>
      </c>
      <c r="AE3599" s="3" t="s">
        <v>47</v>
      </c>
      <c r="AF3599" s="3" t="s">
        <v>47</v>
      </c>
      <c r="AG3599" s="3" t="s">
        <v>47</v>
      </c>
      <c r="AH3599" s="3" t="s">
        <v>47</v>
      </c>
      <c r="AI3599" s="3" t="s">
        <v>47</v>
      </c>
      <c r="AJ3599" s="3" t="s">
        <v>47</v>
      </c>
      <c r="AK3599" s="3" t="s">
        <v>47</v>
      </c>
      <c r="AL3599" s="3" t="s">
        <v>47</v>
      </c>
      <c r="AM3599" s="3" t="s">
        <v>47</v>
      </c>
      <c r="AU3599" s="3">
        <v>0</v>
      </c>
      <c r="AV3599" s="3">
        <v>16</v>
      </c>
      <c r="AW3599" s="3">
        <v>1</v>
      </c>
      <c r="AX3599" s="3">
        <v>16</v>
      </c>
      <c r="AY3599" s="3">
        <v>100</v>
      </c>
      <c r="AZ3599" s="6" t="str">
        <f t="shared" si="396"/>
        <v>2194.3</v>
      </c>
      <c r="BC3599" s="12" t="s">
        <v>8895</v>
      </c>
      <c r="BJ3599" s="12">
        <f t="shared" si="397"/>
        <v>0</v>
      </c>
      <c r="BK3599" s="12">
        <f t="shared" si="398"/>
        <v>0</v>
      </c>
      <c r="CQ3599" s="3" t="str">
        <f>CONCATENATE(baseURL!$A$1,baseURL!$B$1,baseURL!$C$1,".",C3599,".",L3599,".pkl&amp;seq=",BC3599)</f>
        <v>http://proteomics.broadinstitute.org/millscripts/viewfeed.pl?side=xl&amp;cycle=1&amp;fixedMods=iaaC&amp;file=msdataSM/iPRG2012_nd/cpick_in/iPRG2012_nd.2194.3.4.pkl&amp;seq=NAQAQREAAAEYAQLLAKR</v>
      </c>
    </row>
    <row r="3600" spans="1:95" x14ac:dyDescent="0.2">
      <c r="A3600" s="3">
        <v>7215</v>
      </c>
      <c r="B3600" s="2" t="s">
        <v>8972</v>
      </c>
      <c r="C3600" s="2" t="s">
        <v>8973</v>
      </c>
      <c r="D3600" s="3">
        <v>9522</v>
      </c>
      <c r="E3600" s="3">
        <v>9513</v>
      </c>
      <c r="F3600" s="3">
        <v>46080</v>
      </c>
      <c r="G3600" s="3">
        <v>11706</v>
      </c>
      <c r="H3600" s="3">
        <v>35.791400000000003</v>
      </c>
      <c r="I3600" s="30">
        <v>582.78758000000005</v>
      </c>
      <c r="J3600" s="30">
        <v>582.78757959999996</v>
      </c>
      <c r="K3600" s="30">
        <v>0</v>
      </c>
      <c r="L3600" s="3">
        <v>0</v>
      </c>
      <c r="M3600" s="3">
        <v>0</v>
      </c>
      <c r="N3600" s="10">
        <f t="shared" si="392"/>
        <v>1</v>
      </c>
      <c r="O3600" s="35">
        <v>4</v>
      </c>
      <c r="P3600" s="17"/>
      <c r="Q3600" s="40">
        <v>2328.1136200000001</v>
      </c>
      <c r="R3600" s="40">
        <v>582.78386</v>
      </c>
      <c r="S3600" s="18">
        <f t="shared" si="393"/>
        <v>6.3831554978957561</v>
      </c>
      <c r="T3600" s="18">
        <f t="shared" si="394"/>
        <v>6.3824691369352111</v>
      </c>
      <c r="U3600" s="18">
        <f t="shared" si="395"/>
        <v>2.4708989023860894</v>
      </c>
      <c r="V3600" s="30">
        <v>582.78530000000001</v>
      </c>
      <c r="X3600" s="3" t="s">
        <v>47</v>
      </c>
      <c r="Y3600" s="3" t="s">
        <v>47</v>
      </c>
      <c r="AA3600" s="3" t="s">
        <v>47</v>
      </c>
      <c r="AB3600" s="12" t="s">
        <v>48</v>
      </c>
      <c r="AC3600" s="3" t="s">
        <v>52</v>
      </c>
      <c r="AF3600" s="3" t="s">
        <v>48</v>
      </c>
      <c r="AG3600" s="3" t="s">
        <v>52</v>
      </c>
      <c r="AM3600" s="3" t="s">
        <v>48</v>
      </c>
      <c r="AU3600" s="3">
        <v>0</v>
      </c>
      <c r="AV3600" s="3">
        <v>3</v>
      </c>
      <c r="AW3600" s="3">
        <v>1</v>
      </c>
      <c r="AX3600" s="3">
        <v>3</v>
      </c>
      <c r="AY3600" s="3">
        <v>100</v>
      </c>
      <c r="AZ3600" s="6" t="str">
        <f t="shared" si="396"/>
        <v>2194.5</v>
      </c>
      <c r="BC3600" s="12" t="s">
        <v>8974</v>
      </c>
      <c r="BJ3600" s="12">
        <f t="shared" si="397"/>
        <v>0</v>
      </c>
      <c r="BK3600" s="12">
        <f t="shared" si="398"/>
        <v>0</v>
      </c>
      <c r="CQ3600" s="3" t="str">
        <f>CONCATENATE(baseURL!$A$1,baseURL!$B$1,baseURL!$C$1,".",C3600,".",L3600,".pkl&amp;seq=",BC3600)</f>
        <v>http://proteomics.broadinstitute.org/millscripts/viewfeed.pl?side=xl&amp;cycle=1&amp;fixedMods=iaaC&amp;file=msdataSM/iPRG2012_nd/cpick_in/iPRG2012_nd.2194.5.0.pkl&amp;seq=SLVPSGASTGVHEALEMRDEDK</v>
      </c>
    </row>
    <row r="3601" spans="1:95" x14ac:dyDescent="0.2">
      <c r="A3601" s="3">
        <v>2350</v>
      </c>
      <c r="B3601" s="2" t="s">
        <v>8975</v>
      </c>
      <c r="C3601" s="2" t="s">
        <v>8976</v>
      </c>
      <c r="D3601" s="3">
        <v>9523</v>
      </c>
      <c r="E3601" s="3">
        <v>9514</v>
      </c>
      <c r="F3601" s="3">
        <v>46081</v>
      </c>
      <c r="G3601" s="3">
        <v>11707</v>
      </c>
      <c r="H3601" s="3">
        <v>35.793900000000001</v>
      </c>
      <c r="I3601" s="30">
        <v>648.79405999999994</v>
      </c>
      <c r="J3601" s="30">
        <v>648.79548650000004</v>
      </c>
      <c r="K3601" s="30">
        <v>-1.4300000000000001E-3</v>
      </c>
      <c r="L3601" s="3">
        <v>2</v>
      </c>
      <c r="M3601" s="3">
        <v>2</v>
      </c>
      <c r="N3601" s="10">
        <f t="shared" si="392"/>
        <v>1</v>
      </c>
      <c r="O3601" s="35">
        <v>2</v>
      </c>
      <c r="P3601" s="17"/>
      <c r="Q3601" s="40">
        <v>1296.58167</v>
      </c>
      <c r="R3601" s="40">
        <v>648.79447000000005</v>
      </c>
      <c r="S3601" s="18">
        <f t="shared" si="393"/>
        <v>-0.63194126809021334</v>
      </c>
      <c r="T3601" s="18">
        <f t="shared" si="394"/>
        <v>1.566751948412165</v>
      </c>
      <c r="U3601" s="18">
        <f t="shared" si="395"/>
        <v>1.8958238037449564</v>
      </c>
      <c r="V3601" s="30">
        <v>648.79570000000001</v>
      </c>
      <c r="W3601" s="3" t="s">
        <v>47</v>
      </c>
      <c r="Z3601" s="3" t="s">
        <v>47</v>
      </c>
      <c r="AA3601" s="3" t="s">
        <v>47</v>
      </c>
      <c r="AB3601" s="12" t="s">
        <v>47</v>
      </c>
      <c r="AC3601" s="3" t="s">
        <v>47</v>
      </c>
      <c r="AE3601" s="3" t="s">
        <v>47</v>
      </c>
      <c r="AF3601" s="3" t="s">
        <v>48</v>
      </c>
      <c r="AG3601" s="3" t="s">
        <v>47</v>
      </c>
      <c r="AH3601" s="3" t="s">
        <v>48</v>
      </c>
      <c r="AI3601" s="3" t="s">
        <v>48</v>
      </c>
      <c r="AJ3601" s="3" t="s">
        <v>47</v>
      </c>
      <c r="AK3601" s="3" t="s">
        <v>52</v>
      </c>
      <c r="AL3601" s="3" t="s">
        <v>52</v>
      </c>
      <c r="AU3601" s="3">
        <v>0</v>
      </c>
      <c r="AV3601" s="3">
        <v>8</v>
      </c>
      <c r="AW3601" s="3">
        <v>1</v>
      </c>
      <c r="AX3601" s="3">
        <v>8</v>
      </c>
      <c r="AY3601" s="3">
        <v>100</v>
      </c>
      <c r="AZ3601" s="6" t="str">
        <f t="shared" si="396"/>
        <v>2194.6</v>
      </c>
      <c r="BC3601" s="12" t="s">
        <v>8977</v>
      </c>
      <c r="BJ3601" s="12">
        <f t="shared" si="397"/>
        <v>0</v>
      </c>
      <c r="BK3601" s="12">
        <f t="shared" si="398"/>
        <v>0</v>
      </c>
      <c r="CQ3601" s="3" t="str">
        <f>CONCATENATE(baseURL!$A$1,baseURL!$B$1,baseURL!$C$1,".",C3601,".",L3601,".pkl&amp;seq=",BC3601)</f>
        <v>http://proteomics.broadinstitute.org/millscripts/viewfeed.pl?side=xl&amp;cycle=1&amp;fixedMods=iaaC&amp;file=msdataSM/iPRG2012_nd/cpick_in/iPRG2012_nd.2194.6.2.pkl&amp;seq=MLSYSEEFYK</v>
      </c>
    </row>
    <row r="3602" spans="1:95" x14ac:dyDescent="0.2">
      <c r="A3602" s="3">
        <v>1545</v>
      </c>
      <c r="B3602" s="2" t="s">
        <v>8978</v>
      </c>
      <c r="C3602" s="2" t="s">
        <v>8960</v>
      </c>
      <c r="D3602" s="3">
        <v>9524</v>
      </c>
      <c r="E3602" s="3">
        <v>9515</v>
      </c>
      <c r="F3602" s="3">
        <v>46082</v>
      </c>
      <c r="G3602" s="3">
        <v>11708</v>
      </c>
      <c r="H3602" s="3">
        <v>35.796399999999998</v>
      </c>
      <c r="I3602" s="30">
        <v>658.36782000000005</v>
      </c>
      <c r="J3602" s="30">
        <v>658.37189060000003</v>
      </c>
      <c r="K3602" s="30">
        <v>-4.0699999999999998E-3</v>
      </c>
      <c r="L3602" s="3">
        <v>2</v>
      </c>
      <c r="M3602" s="3">
        <v>2</v>
      </c>
      <c r="N3602" s="10">
        <f t="shared" si="392"/>
        <v>1</v>
      </c>
      <c r="O3602" s="35">
        <v>2</v>
      </c>
      <c r="P3602" s="17"/>
      <c r="Q3602" s="40">
        <v>1315.7579900000001</v>
      </c>
      <c r="R3602" s="40">
        <v>658.38262999999995</v>
      </c>
      <c r="S3602" s="18">
        <f t="shared" si="393"/>
        <v>-22.494518119194044</v>
      </c>
      <c r="T3602" s="18">
        <f t="shared" si="394"/>
        <v>-16.311791214662442</v>
      </c>
      <c r="U3602" s="18">
        <f t="shared" si="395"/>
        <v>-16.297513802827428</v>
      </c>
      <c r="V3602" s="30">
        <v>658.37189999999998</v>
      </c>
      <c r="X3602" s="3" t="s">
        <v>47</v>
      </c>
      <c r="Y3602" s="3" t="s">
        <v>47</v>
      </c>
      <c r="Z3602" s="3" t="s">
        <v>47</v>
      </c>
      <c r="AA3602" s="3" t="s">
        <v>65</v>
      </c>
      <c r="AB3602" s="12" t="s">
        <v>48</v>
      </c>
      <c r="AC3602" s="3" t="s">
        <v>52</v>
      </c>
      <c r="AD3602" s="3" t="s">
        <v>47</v>
      </c>
      <c r="AL3602" s="3" t="s">
        <v>52</v>
      </c>
      <c r="AU3602" s="3">
        <v>1</v>
      </c>
      <c r="AV3602" s="3">
        <v>4</v>
      </c>
      <c r="AW3602" s="3">
        <v>1</v>
      </c>
      <c r="AX3602" s="3">
        <v>4</v>
      </c>
      <c r="AY3602" s="3">
        <v>100</v>
      </c>
      <c r="AZ3602" s="6" t="str">
        <f t="shared" si="396"/>
        <v>2194.7</v>
      </c>
      <c r="BC3602" s="12" t="s">
        <v>8496</v>
      </c>
      <c r="BJ3602" s="12">
        <f t="shared" si="397"/>
        <v>0</v>
      </c>
      <c r="BK3602" s="12">
        <f t="shared" si="398"/>
        <v>0</v>
      </c>
      <c r="BW3602" s="3" t="s">
        <v>8979</v>
      </c>
      <c r="CQ3602" s="3" t="str">
        <f>CONCATENATE(baseURL!$A$1,baseURL!$B$1,baseURL!$C$1,".",C3602,".",L3602,".pkl&amp;seq=",BC3602)</f>
        <v>http://proteomics.broadinstitute.org/millscripts/viewfeed.pl?side=xl&amp;cycle=1&amp;fixedMods=iaaC&amp;file=msdataSM/iPRG2012_nd/cpick_in/iPRG2012_nd.2194.7.2.pkl&amp;seq=ALLVLSTSGTTPR</v>
      </c>
    </row>
    <row r="3603" spans="1:95" x14ac:dyDescent="0.2">
      <c r="A3603" s="3">
        <v>3864</v>
      </c>
      <c r="B3603" s="2" t="s">
        <v>8988</v>
      </c>
      <c r="C3603" s="2" t="s">
        <v>8989</v>
      </c>
      <c r="D3603" s="3">
        <v>9526</v>
      </c>
      <c r="E3603" s="3">
        <v>9517</v>
      </c>
      <c r="F3603" s="3">
        <v>46097</v>
      </c>
      <c r="G3603" s="3">
        <v>11711</v>
      </c>
      <c r="H3603" s="3">
        <v>35.807400000000001</v>
      </c>
      <c r="I3603" s="30">
        <v>419.58067999999997</v>
      </c>
      <c r="J3603" s="30">
        <v>419.57915129999998</v>
      </c>
      <c r="K3603" s="30">
        <v>1.5299999999999999E-3</v>
      </c>
      <c r="L3603" s="3">
        <v>3</v>
      </c>
      <c r="M3603" s="3">
        <v>3</v>
      </c>
      <c r="N3603" s="10">
        <f t="shared" si="392"/>
        <v>1</v>
      </c>
      <c r="O3603" s="35">
        <v>3</v>
      </c>
      <c r="P3603" s="17"/>
      <c r="Q3603" s="40">
        <v>1256.7208800000001</v>
      </c>
      <c r="R3603" s="40">
        <v>419.57848000000001</v>
      </c>
      <c r="S3603" s="18">
        <f t="shared" si="393"/>
        <v>5.2433575715307077</v>
      </c>
      <c r="T3603" s="18">
        <f t="shared" si="394"/>
        <v>1.5999390625681238</v>
      </c>
      <c r="U3603" s="18">
        <f t="shared" si="395"/>
        <v>1.0010046272220241</v>
      </c>
      <c r="V3603" s="30">
        <v>419.57889999999998</v>
      </c>
      <c r="W3603" s="3" t="s">
        <v>47</v>
      </c>
      <c r="X3603" s="3" t="s">
        <v>47</v>
      </c>
      <c r="Y3603" s="3" t="s">
        <v>47</v>
      </c>
      <c r="Z3603" s="3" t="s">
        <v>47</v>
      </c>
      <c r="AA3603" s="3" t="s">
        <v>47</v>
      </c>
      <c r="AB3603" s="12" t="s">
        <v>52</v>
      </c>
      <c r="AC3603" s="3" t="s">
        <v>47</v>
      </c>
      <c r="AD3603" s="3" t="s">
        <v>47</v>
      </c>
      <c r="AE3603" s="3" t="s">
        <v>47</v>
      </c>
      <c r="AF3603" s="3" t="s">
        <v>48</v>
      </c>
      <c r="AG3603" s="3" t="s">
        <v>47</v>
      </c>
      <c r="AH3603" s="3" t="s">
        <v>48</v>
      </c>
      <c r="AK3603" s="3" t="s">
        <v>52</v>
      </c>
      <c r="AU3603" s="3">
        <v>0</v>
      </c>
      <c r="AV3603" s="3">
        <v>9</v>
      </c>
      <c r="AW3603" s="3">
        <v>1</v>
      </c>
      <c r="AX3603" s="3">
        <v>9</v>
      </c>
      <c r="AY3603" s="3">
        <v>100</v>
      </c>
      <c r="AZ3603" s="6" t="str">
        <f t="shared" si="396"/>
        <v>2195.1</v>
      </c>
      <c r="BC3603" s="12" t="s">
        <v>8890</v>
      </c>
      <c r="BJ3603" s="12">
        <f t="shared" si="397"/>
        <v>0</v>
      </c>
      <c r="BK3603" s="12">
        <f t="shared" si="398"/>
        <v>0</v>
      </c>
      <c r="CQ3603" s="3" t="str">
        <f>CONCATENATE(baseURL!$A$1,baseURL!$B$1,baseURL!$C$1,".",C3603,".",L3603,".pkl&amp;seq=",BC3603)</f>
        <v>http://proteomics.broadinstitute.org/millscripts/viewfeed.pl?side=xl&amp;cycle=1&amp;fixedMods=iaaC&amp;file=msdataSM/iPRG2012_nd/cpick_in/iPRG2012_nd.2195.1.3.pkl&amp;seq=STLDPVEKVLR</v>
      </c>
    </row>
    <row r="3604" spans="1:95" x14ac:dyDescent="0.2">
      <c r="A3604" s="3">
        <v>1913</v>
      </c>
      <c r="B3604" s="2" t="s">
        <v>8980</v>
      </c>
      <c r="C3604" s="2" t="s">
        <v>8981</v>
      </c>
      <c r="D3604" s="3">
        <v>9537</v>
      </c>
      <c r="E3604" s="3">
        <v>9528</v>
      </c>
      <c r="F3604" s="3">
        <v>46108</v>
      </c>
      <c r="G3604" s="3">
        <v>11722</v>
      </c>
      <c r="H3604" s="3">
        <v>35.819899999999997</v>
      </c>
      <c r="I3604" s="30">
        <v>606.83294000000001</v>
      </c>
      <c r="J3604" s="30">
        <v>606.83203370000001</v>
      </c>
      <c r="K3604" s="30">
        <v>9.1E-4</v>
      </c>
      <c r="L3604" s="3">
        <v>2</v>
      </c>
      <c r="M3604" s="3">
        <v>2</v>
      </c>
      <c r="N3604" s="10">
        <f t="shared" si="392"/>
        <v>1</v>
      </c>
      <c r="O3604" s="35">
        <v>2</v>
      </c>
      <c r="P3604" s="17"/>
      <c r="Q3604" s="40">
        <v>1212.6582800000001</v>
      </c>
      <c r="R3604" s="40">
        <v>606.83277999999996</v>
      </c>
      <c r="S3604" s="18">
        <f t="shared" si="393"/>
        <v>0.26366406912096313</v>
      </c>
      <c r="T3604" s="18">
        <f t="shared" si="394"/>
        <v>-1.2298280919269584</v>
      </c>
      <c r="U3604" s="18">
        <f t="shared" si="395"/>
        <v>-0.95578225028247432</v>
      </c>
      <c r="V3604" s="30">
        <v>606.83219999999994</v>
      </c>
      <c r="W3604" s="3" t="s">
        <v>47</v>
      </c>
      <c r="X3604" s="3" t="s">
        <v>47</v>
      </c>
      <c r="Y3604" s="3" t="s">
        <v>47</v>
      </c>
      <c r="Z3604" s="3" t="s">
        <v>47</v>
      </c>
      <c r="AA3604" s="3" t="s">
        <v>47</v>
      </c>
      <c r="AB3604" s="12" t="s">
        <v>47</v>
      </c>
      <c r="AC3604" s="3" t="s">
        <v>47</v>
      </c>
      <c r="AD3604" s="3" t="s">
        <v>47</v>
      </c>
      <c r="AE3604" s="3" t="s">
        <v>47</v>
      </c>
      <c r="AG3604" s="3" t="s">
        <v>47</v>
      </c>
      <c r="AI3604" s="3" t="s">
        <v>47</v>
      </c>
      <c r="AJ3604" s="3" t="s">
        <v>52</v>
      </c>
      <c r="AK3604" s="3" t="s">
        <v>48</v>
      </c>
      <c r="AO3604" s="3" t="s">
        <v>47</v>
      </c>
      <c r="AU3604" s="3">
        <v>0</v>
      </c>
      <c r="AV3604" s="3">
        <v>12</v>
      </c>
      <c r="AW3604" s="3">
        <v>3</v>
      </c>
      <c r="AX3604" s="3">
        <v>10</v>
      </c>
      <c r="AY3604" s="3">
        <v>83.33</v>
      </c>
      <c r="AZ3604" s="6" t="str">
        <f t="shared" si="396"/>
        <v>2195.12</v>
      </c>
      <c r="BC3604" s="12" t="s">
        <v>8982</v>
      </c>
      <c r="BJ3604" s="12">
        <f t="shared" si="397"/>
        <v>0</v>
      </c>
      <c r="BK3604" s="12">
        <f t="shared" si="398"/>
        <v>0</v>
      </c>
      <c r="BO3604" s="3" t="s">
        <v>54</v>
      </c>
      <c r="BP3604" s="3" t="s">
        <v>54</v>
      </c>
      <c r="BR3604" s="3" t="s">
        <v>54</v>
      </c>
      <c r="BX3604" s="3" t="s">
        <v>8983</v>
      </c>
      <c r="CE3604" s="3" t="s">
        <v>8984</v>
      </c>
      <c r="CQ3604" s="3" t="str">
        <f>CONCATENATE(baseURL!$A$1,baseURL!$B$1,baseURL!$C$1,".",C3604,".",L3604,".pkl&amp;seq=",BC3604,"&amp;varMods=Deamidated-Q+Deamidated-N")</f>
        <v>http://proteomics.broadinstitute.org/millscripts/viewfeed.pl?side=xl&amp;cycle=1&amp;fixedMods=iaaC&amp;file=msdataSM/iPRG2012_nd/cpick_in/iPRG2012_nd.2195.12.2.pkl&amp;seq=qLTVNDLPVGR&amp;varMods=Deamidated-Q+Deamidated-N</v>
      </c>
    </row>
    <row r="3605" spans="1:95" x14ac:dyDescent="0.2">
      <c r="A3605" s="3">
        <v>3082</v>
      </c>
      <c r="B3605" s="2" t="s">
        <v>8985</v>
      </c>
      <c r="C3605" s="2" t="s">
        <v>8986</v>
      </c>
      <c r="D3605" s="3">
        <v>9539</v>
      </c>
      <c r="E3605" s="3">
        <v>9530</v>
      </c>
      <c r="F3605" s="3">
        <v>46110</v>
      </c>
      <c r="G3605" s="3">
        <v>11724</v>
      </c>
      <c r="H3605" s="3">
        <v>35.823300000000003</v>
      </c>
      <c r="I3605" s="30">
        <v>790.40201000000002</v>
      </c>
      <c r="J3605" s="30">
        <v>790.40119949999996</v>
      </c>
      <c r="K3605" s="30">
        <v>8.0999999999999996E-4</v>
      </c>
      <c r="L3605" s="3">
        <v>0</v>
      </c>
      <c r="M3605" s="3">
        <v>2</v>
      </c>
      <c r="N3605" s="10">
        <f t="shared" si="392"/>
        <v>1</v>
      </c>
      <c r="O3605" s="35">
        <v>2</v>
      </c>
      <c r="P3605" s="17"/>
      <c r="Q3605" s="40">
        <v>1579.7962299999999</v>
      </c>
      <c r="R3605" s="40">
        <v>790.40174999999999</v>
      </c>
      <c r="S3605" s="18">
        <f t="shared" si="393"/>
        <v>0.32894664014304642</v>
      </c>
      <c r="T3605" s="18">
        <f t="shared" si="394"/>
        <v>-0.69648125150432239</v>
      </c>
      <c r="U3605" s="18">
        <f t="shared" si="395"/>
        <v>-0.69584866174148219</v>
      </c>
      <c r="V3605" s="30">
        <v>790.40120000000002</v>
      </c>
      <c r="X3605" s="3" t="s">
        <v>47</v>
      </c>
      <c r="Y3605" s="3" t="s">
        <v>47</v>
      </c>
      <c r="Z3605" s="3" t="s">
        <v>47</v>
      </c>
      <c r="AA3605" s="3" t="s">
        <v>47</v>
      </c>
      <c r="AB3605" s="12" t="s">
        <v>47</v>
      </c>
      <c r="AC3605" s="3" t="s">
        <v>47</v>
      </c>
      <c r="AF3605" s="3" t="s">
        <v>48</v>
      </c>
      <c r="AG3605" s="3" t="s">
        <v>47</v>
      </c>
      <c r="AH3605" s="3" t="s">
        <v>47</v>
      </c>
      <c r="AI3605" s="3" t="s">
        <v>47</v>
      </c>
      <c r="AL3605" s="3" t="s">
        <v>48</v>
      </c>
      <c r="AM3605" s="3" t="s">
        <v>47</v>
      </c>
      <c r="AN3605" s="3" t="s">
        <v>48</v>
      </c>
      <c r="AU3605" s="3">
        <v>0</v>
      </c>
      <c r="AV3605" s="3">
        <v>10</v>
      </c>
      <c r="AW3605" s="3">
        <v>1</v>
      </c>
      <c r="AX3605" s="3">
        <v>10</v>
      </c>
      <c r="AY3605" s="3">
        <v>100</v>
      </c>
      <c r="AZ3605" s="6" t="str">
        <f t="shared" si="396"/>
        <v>2195.14</v>
      </c>
      <c r="BC3605" s="12" t="s">
        <v>8987</v>
      </c>
      <c r="BJ3605" s="12">
        <f t="shared" si="397"/>
        <v>0</v>
      </c>
      <c r="BK3605" s="12">
        <f t="shared" si="398"/>
        <v>0</v>
      </c>
      <c r="CQ3605" s="3" t="str">
        <f>CONCATENATE(baseURL!$A$1,baseURL!$B$1,baseURL!$C$1,".",C3605,".",L3605,".pkl&amp;seq=",BC3605)</f>
        <v>http://proteomics.broadinstitute.org/millscripts/viewfeed.pl?side=xl&amp;cycle=1&amp;fixedMods=iaaC&amp;file=msdataSM/iPRG2012_nd/cpick_in/iPRG2012_nd.2195.14.0.pkl&amp;seq=VVTTTADDAFPSSLR</v>
      </c>
    </row>
    <row r="3606" spans="1:95" x14ac:dyDescent="0.2">
      <c r="A3606" s="3">
        <v>6227</v>
      </c>
      <c r="B3606" s="2" t="s">
        <v>8990</v>
      </c>
      <c r="C3606" s="2" t="s">
        <v>8991</v>
      </c>
      <c r="D3606" s="3">
        <v>9528</v>
      </c>
      <c r="E3606" s="3">
        <v>9519</v>
      </c>
      <c r="F3606" s="3">
        <v>46099</v>
      </c>
      <c r="G3606" s="3">
        <v>11713</v>
      </c>
      <c r="H3606" s="3">
        <v>35.809100000000001</v>
      </c>
      <c r="I3606" s="30">
        <v>465.75895000000003</v>
      </c>
      <c r="J3606" s="30">
        <v>465.75764809999998</v>
      </c>
      <c r="K3606" s="30">
        <v>1.2999999999999999E-3</v>
      </c>
      <c r="L3606" s="3">
        <v>2</v>
      </c>
      <c r="M3606" s="3">
        <v>2</v>
      </c>
      <c r="N3606" s="10">
        <f t="shared" si="392"/>
        <v>1</v>
      </c>
      <c r="O3606" s="35">
        <v>2</v>
      </c>
      <c r="P3606" s="17"/>
      <c r="Q3606" s="40">
        <v>930.50770999999997</v>
      </c>
      <c r="R3606" s="40">
        <v>465.75749999999999</v>
      </c>
      <c r="S3606" s="18">
        <f t="shared" si="393"/>
        <v>3.1132080536200153</v>
      </c>
      <c r="T3606" s="18">
        <f t="shared" si="394"/>
        <v>0.31797662944747285</v>
      </c>
      <c r="U3606" s="18">
        <f t="shared" si="395"/>
        <v>0.21470400376105886</v>
      </c>
      <c r="V3606" s="30">
        <v>465.75760000000002</v>
      </c>
      <c r="W3606" s="3" t="s">
        <v>47</v>
      </c>
      <c r="X3606" s="3" t="s">
        <v>47</v>
      </c>
      <c r="Y3606" s="3" t="s">
        <v>47</v>
      </c>
      <c r="Z3606" s="3" t="s">
        <v>47</v>
      </c>
      <c r="AA3606" s="3" t="s">
        <v>47</v>
      </c>
      <c r="AB3606" s="12" t="s">
        <v>47</v>
      </c>
      <c r="AC3606" s="3" t="s">
        <v>47</v>
      </c>
      <c r="AD3606" s="3" t="s">
        <v>47</v>
      </c>
      <c r="AE3606" s="3" t="s">
        <v>47</v>
      </c>
      <c r="AF3606" s="3" t="s">
        <v>47</v>
      </c>
      <c r="AG3606" s="3" t="s">
        <v>47</v>
      </c>
      <c r="AH3606" s="3" t="s">
        <v>47</v>
      </c>
      <c r="AI3606" s="3" t="s">
        <v>47</v>
      </c>
      <c r="AJ3606" s="3" t="s">
        <v>47</v>
      </c>
      <c r="AK3606" s="3" t="s">
        <v>47</v>
      </c>
      <c r="AL3606" s="3" t="s">
        <v>47</v>
      </c>
      <c r="AN3606" s="3" t="s">
        <v>47</v>
      </c>
      <c r="AU3606" s="3">
        <v>0</v>
      </c>
      <c r="AV3606" s="3">
        <v>17</v>
      </c>
      <c r="AW3606" s="3">
        <v>1</v>
      </c>
      <c r="AX3606" s="3">
        <v>17</v>
      </c>
      <c r="AY3606" s="3">
        <v>100</v>
      </c>
      <c r="AZ3606" s="6" t="str">
        <f t="shared" si="396"/>
        <v>2195.3</v>
      </c>
      <c r="BC3606" s="12" t="s">
        <v>8887</v>
      </c>
      <c r="BJ3606" s="12">
        <f t="shared" si="397"/>
        <v>0</v>
      </c>
      <c r="BK3606" s="12">
        <f t="shared" si="398"/>
        <v>0</v>
      </c>
      <c r="CQ3606" s="3" t="str">
        <f>CONCATENATE(baseURL!$A$1,baseURL!$B$1,baseURL!$C$1,".",C3606,".",L3606,".pkl&amp;seq=",BC3606)</f>
        <v>http://proteomics.broadinstitute.org/millscripts/viewfeed.pl?side=xl&amp;cycle=1&amp;fixedMods=iaaC&amp;file=msdataSM/iPRG2012_nd/cpick_in/iPRG2012_nd.2195.3.2.pkl&amp;seq=SLVPLMDR</v>
      </c>
    </row>
    <row r="3607" spans="1:95" x14ac:dyDescent="0.2">
      <c r="A3607" s="3">
        <v>6106</v>
      </c>
      <c r="B3607" s="2" t="s">
        <v>8995</v>
      </c>
      <c r="C3607" s="2" t="s">
        <v>8996</v>
      </c>
      <c r="D3607" s="3">
        <v>9549</v>
      </c>
      <c r="E3607" s="3">
        <v>9540</v>
      </c>
      <c r="F3607" s="3">
        <v>46127</v>
      </c>
      <c r="G3607" s="3">
        <v>11735</v>
      </c>
      <c r="H3607" s="3">
        <v>35.847499999999997</v>
      </c>
      <c r="I3607" s="30">
        <v>701.37342000000001</v>
      </c>
      <c r="J3607" s="30">
        <v>701.37502019999999</v>
      </c>
      <c r="K3607" s="30">
        <v>-1.6000000000000001E-3</v>
      </c>
      <c r="L3607" s="3">
        <v>3</v>
      </c>
      <c r="M3607" s="3">
        <v>3</v>
      </c>
      <c r="N3607" s="10">
        <f t="shared" si="392"/>
        <v>1</v>
      </c>
      <c r="O3607" s="35">
        <v>3</v>
      </c>
      <c r="P3607" s="17"/>
      <c r="Q3607" s="40">
        <v>2102.11013</v>
      </c>
      <c r="R3607" s="40">
        <v>701.37489000000005</v>
      </c>
      <c r="S3607" s="18">
        <f t="shared" si="393"/>
        <v>-2.0958834155586499</v>
      </c>
      <c r="T3607" s="18">
        <f t="shared" si="394"/>
        <v>0.18563538815044406</v>
      </c>
      <c r="U3607" s="18">
        <f t="shared" si="395"/>
        <v>1.4257710273534922E-2</v>
      </c>
      <c r="V3607" s="30">
        <v>701.37490000000003</v>
      </c>
      <c r="W3607" s="3" t="s">
        <v>47</v>
      </c>
      <c r="X3607" s="3" t="s">
        <v>47</v>
      </c>
      <c r="Y3607" s="3" t="s">
        <v>47</v>
      </c>
      <c r="Z3607" s="3" t="s">
        <v>47</v>
      </c>
      <c r="AA3607" s="3" t="s">
        <v>48</v>
      </c>
      <c r="AB3607" s="12" t="s">
        <v>47</v>
      </c>
      <c r="AC3607" s="3" t="s">
        <v>47</v>
      </c>
      <c r="AD3607" s="3" t="s">
        <v>47</v>
      </c>
      <c r="AE3607" s="3" t="s">
        <v>47</v>
      </c>
      <c r="AF3607" s="3" t="s">
        <v>47</v>
      </c>
      <c r="AG3607" s="3" t="s">
        <v>47</v>
      </c>
      <c r="AH3607" s="3" t="s">
        <v>47</v>
      </c>
      <c r="AI3607" s="3" t="s">
        <v>47</v>
      </c>
      <c r="AK3607" s="3" t="s">
        <v>47</v>
      </c>
      <c r="AL3607" s="3" t="s">
        <v>47</v>
      </c>
      <c r="AU3607" s="3">
        <v>0</v>
      </c>
      <c r="AV3607" s="3">
        <v>14</v>
      </c>
      <c r="AW3607" s="3">
        <v>1</v>
      </c>
      <c r="AX3607" s="3">
        <v>14</v>
      </c>
      <c r="AY3607" s="3">
        <v>100</v>
      </c>
      <c r="AZ3607" s="6" t="str">
        <f t="shared" si="396"/>
        <v>2196.10</v>
      </c>
      <c r="BC3607" s="12" t="s">
        <v>8895</v>
      </c>
      <c r="BJ3607" s="12">
        <f t="shared" si="397"/>
        <v>0</v>
      </c>
      <c r="BK3607" s="12">
        <f t="shared" si="398"/>
        <v>0</v>
      </c>
      <c r="CQ3607" s="3" t="str">
        <f>CONCATENATE(baseURL!$A$1,baseURL!$B$1,baseURL!$C$1,".",C3607,".",L3607,".pkl&amp;seq=",BC3607)</f>
        <v>http://proteomics.broadinstitute.org/millscripts/viewfeed.pl?side=xl&amp;cycle=1&amp;fixedMods=iaaC&amp;file=msdataSM/iPRG2012_nd/cpick_in/iPRG2012_nd.2196.10.3.pkl&amp;seq=NAQAQREAAAEYAQLLAKR</v>
      </c>
    </row>
    <row r="3608" spans="1:95" x14ac:dyDescent="0.2">
      <c r="A3608" s="3">
        <v>1042</v>
      </c>
      <c r="B3608" s="2" t="s">
        <v>8997</v>
      </c>
      <c r="C3608" s="2" t="s">
        <v>8998</v>
      </c>
      <c r="D3608" s="3">
        <v>9542</v>
      </c>
      <c r="E3608" s="3">
        <v>9533</v>
      </c>
      <c r="F3608" s="3">
        <v>46120</v>
      </c>
      <c r="G3608" s="3">
        <v>11728</v>
      </c>
      <c r="H3608" s="3">
        <v>35.835900000000002</v>
      </c>
      <c r="I3608" s="30">
        <v>449.79574000000002</v>
      </c>
      <c r="J3608" s="30">
        <v>449.79549709999998</v>
      </c>
      <c r="K3608" s="30">
        <v>2.4000000000000001E-4</v>
      </c>
      <c r="L3608" s="3">
        <v>2</v>
      </c>
      <c r="M3608" s="3">
        <v>2</v>
      </c>
      <c r="N3608" s="10">
        <f t="shared" si="392"/>
        <v>1</v>
      </c>
      <c r="O3608" s="35">
        <v>2</v>
      </c>
      <c r="P3608" s="17"/>
      <c r="Q3608" s="40">
        <v>898.58326</v>
      </c>
      <c r="R3608" s="40">
        <v>449.79527000000002</v>
      </c>
      <c r="S3608" s="18">
        <f t="shared" si="393"/>
        <v>1.0449198365449148</v>
      </c>
      <c r="T3608" s="18">
        <f t="shared" si="394"/>
        <v>0.50489637198931803</v>
      </c>
      <c r="U3608" s="18">
        <f t="shared" si="395"/>
        <v>-0.37794972816307876</v>
      </c>
      <c r="V3608" s="30">
        <v>449.79509999999999</v>
      </c>
      <c r="W3608" s="3" t="s">
        <v>47</v>
      </c>
      <c r="Z3608" s="3" t="s">
        <v>48</v>
      </c>
      <c r="AA3608" s="3" t="s">
        <v>47</v>
      </c>
      <c r="AB3608" s="12" t="s">
        <v>47</v>
      </c>
      <c r="AC3608" s="3" t="s">
        <v>47</v>
      </c>
      <c r="AF3608" s="3" t="s">
        <v>48</v>
      </c>
      <c r="AH3608" s="3" t="s">
        <v>47</v>
      </c>
      <c r="AI3608" s="3" t="s">
        <v>48</v>
      </c>
      <c r="AK3608" s="3" t="s">
        <v>52</v>
      </c>
      <c r="AO3608" s="3" t="s">
        <v>52</v>
      </c>
      <c r="AU3608" s="3">
        <v>0</v>
      </c>
      <c r="AV3608" s="3">
        <v>5</v>
      </c>
      <c r="AW3608" s="3">
        <v>1</v>
      </c>
      <c r="AX3608" s="3">
        <v>5</v>
      </c>
      <c r="AY3608" s="3">
        <v>100</v>
      </c>
      <c r="AZ3608" s="6" t="str">
        <f t="shared" si="396"/>
        <v>2196.3</v>
      </c>
      <c r="BC3608" s="12" t="s">
        <v>8999</v>
      </c>
      <c r="BJ3608" s="12">
        <f t="shared" si="397"/>
        <v>0</v>
      </c>
      <c r="BK3608" s="12">
        <f t="shared" si="398"/>
        <v>0</v>
      </c>
      <c r="CQ3608" s="3" t="str">
        <f>CONCATENATE(baseURL!$A$1,baseURL!$B$1,baseURL!$C$1,".",C3608,".",L3608,".pkl&amp;seq=",BC3608)</f>
        <v>http://proteomics.broadinstitute.org/millscripts/viewfeed.pl?side=xl&amp;cycle=1&amp;fixedMods=iaaC&amp;file=msdataSM/iPRG2012_nd/cpick_in/iPRG2012_nd.2196.3.2.pkl&amp;seq=RLLDLLR</v>
      </c>
    </row>
    <row r="3609" spans="1:95" x14ac:dyDescent="0.2">
      <c r="A3609" s="3">
        <v>3280</v>
      </c>
      <c r="B3609" s="2" t="s">
        <v>9000</v>
      </c>
      <c r="C3609" s="2" t="s">
        <v>8990</v>
      </c>
      <c r="D3609" s="3">
        <v>9543</v>
      </c>
      <c r="E3609" s="3">
        <v>9534</v>
      </c>
      <c r="F3609" s="3">
        <v>46121</v>
      </c>
      <c r="G3609" s="3">
        <v>11729</v>
      </c>
      <c r="H3609" s="3">
        <v>35.837499999999999</v>
      </c>
      <c r="I3609" s="30">
        <v>492.01510999999999</v>
      </c>
      <c r="J3609" s="30">
        <v>492.01193069999999</v>
      </c>
      <c r="K3609" s="30">
        <v>3.1800000000000001E-3</v>
      </c>
      <c r="L3609" s="3">
        <v>0</v>
      </c>
      <c r="M3609" s="3">
        <v>4</v>
      </c>
      <c r="N3609" s="10">
        <f t="shared" si="392"/>
        <v>1</v>
      </c>
      <c r="O3609" s="35">
        <v>4</v>
      </c>
      <c r="P3609" s="17"/>
      <c r="Q3609" s="40">
        <v>1965.0222200000001</v>
      </c>
      <c r="R3609" s="40">
        <v>492.01101</v>
      </c>
      <c r="S3609" s="18">
        <f t="shared" si="393"/>
        <v>8.3331468537543447</v>
      </c>
      <c r="T3609" s="18">
        <f t="shared" si="394"/>
        <v>1.8712995873703466</v>
      </c>
      <c r="U3609" s="18">
        <f t="shared" si="395"/>
        <v>1.4024076412844164</v>
      </c>
      <c r="V3609" s="30">
        <v>492.01170000000002</v>
      </c>
      <c r="W3609" s="3" t="s">
        <v>47</v>
      </c>
      <c r="Y3609" s="3" t="s">
        <v>47</v>
      </c>
      <c r="Z3609" s="3" t="s">
        <v>48</v>
      </c>
      <c r="AA3609" s="3" t="s">
        <v>47</v>
      </c>
      <c r="AB3609" s="12" t="s">
        <v>48</v>
      </c>
      <c r="AC3609" s="3" t="s">
        <v>52</v>
      </c>
      <c r="AE3609" s="3" t="s">
        <v>47</v>
      </c>
      <c r="AH3609" s="3" t="s">
        <v>48</v>
      </c>
      <c r="AL3609" s="3" t="s">
        <v>52</v>
      </c>
      <c r="AM3609" s="3" t="s">
        <v>48</v>
      </c>
      <c r="AU3609" s="3">
        <v>0</v>
      </c>
      <c r="AV3609" s="3">
        <v>4</v>
      </c>
      <c r="AW3609" s="3">
        <v>1</v>
      </c>
      <c r="AX3609" s="3">
        <v>4</v>
      </c>
      <c r="AY3609" s="3">
        <v>100</v>
      </c>
      <c r="AZ3609" s="6" t="str">
        <f t="shared" si="396"/>
        <v>2196.4</v>
      </c>
      <c r="BC3609" s="12" t="s">
        <v>9001</v>
      </c>
      <c r="BJ3609" s="12">
        <f t="shared" si="397"/>
        <v>0</v>
      </c>
      <c r="BK3609" s="12">
        <f t="shared" si="398"/>
        <v>0</v>
      </c>
      <c r="CQ3609" s="3" t="str">
        <f>CONCATENATE(baseURL!$A$1,baseURL!$B$1,baseURL!$C$1,".",C3609,".",L3609,".pkl&amp;seq=",BC3609)</f>
        <v>http://proteomics.broadinstitute.org/millscripts/viewfeed.pl?side=xl&amp;cycle=1&amp;fixedMods=iaaC&amp;file=msdataSM/iPRG2012_nd/cpick_in/iPRG2012_nd.2196.4.0.pkl&amp;seq=VQDRGLSAVAQAESMKFK</v>
      </c>
    </row>
    <row r="3610" spans="1:95" x14ac:dyDescent="0.2">
      <c r="A3610" s="3">
        <v>7002</v>
      </c>
      <c r="B3610" s="2" t="s">
        <v>9002</v>
      </c>
      <c r="C3610" s="2" t="s">
        <v>9003</v>
      </c>
      <c r="D3610" s="3">
        <v>9544</v>
      </c>
      <c r="E3610" s="3">
        <v>9535</v>
      </c>
      <c r="F3610" s="3">
        <v>46122</v>
      </c>
      <c r="G3610" s="3">
        <v>11730</v>
      </c>
      <c r="H3610" s="3">
        <v>35.839199999999998</v>
      </c>
      <c r="I3610" s="30">
        <v>493.26261</v>
      </c>
      <c r="J3610" s="30">
        <v>493.26093650000001</v>
      </c>
      <c r="K3610" s="30">
        <v>1.67E-3</v>
      </c>
      <c r="L3610" s="3">
        <v>4</v>
      </c>
      <c r="M3610" s="3">
        <v>4</v>
      </c>
      <c r="N3610" s="10">
        <f t="shared" si="392"/>
        <v>1</v>
      </c>
      <c r="O3610" s="35">
        <v>4</v>
      </c>
      <c r="P3610" s="17"/>
      <c r="Q3610" s="40">
        <v>1970.02025</v>
      </c>
      <c r="R3610" s="40">
        <v>493.26051999999999</v>
      </c>
      <c r="S3610" s="18">
        <f t="shared" si="393"/>
        <v>4.2371118613135614</v>
      </c>
      <c r="T3610" s="18">
        <f t="shared" si="394"/>
        <v>0.84438138294235177</v>
      </c>
      <c r="U3610" s="18">
        <f t="shared" si="395"/>
        <v>0.36491872489671595</v>
      </c>
      <c r="V3610" s="30">
        <v>493.26069999999999</v>
      </c>
      <c r="W3610" s="3" t="s">
        <v>47</v>
      </c>
      <c r="X3610" s="3" t="s">
        <v>47</v>
      </c>
      <c r="Y3610" s="3" t="s">
        <v>47</v>
      </c>
      <c r="Z3610" s="3" t="s">
        <v>47</v>
      </c>
      <c r="AB3610" s="12" t="s">
        <v>47</v>
      </c>
      <c r="AC3610" s="3" t="s">
        <v>65</v>
      </c>
      <c r="AD3610" s="3" t="s">
        <v>47</v>
      </c>
      <c r="AE3610" s="3" t="s">
        <v>47</v>
      </c>
      <c r="AF3610" s="3" t="s">
        <v>48</v>
      </c>
      <c r="AG3610" s="3" t="s">
        <v>47</v>
      </c>
      <c r="AH3610" s="3" t="s">
        <v>47</v>
      </c>
      <c r="AK3610" s="3" t="s">
        <v>52</v>
      </c>
      <c r="AL3610" s="3" t="s">
        <v>48</v>
      </c>
      <c r="AM3610" s="3" t="s">
        <v>48</v>
      </c>
      <c r="AU3610" s="3">
        <v>1</v>
      </c>
      <c r="AV3610" s="3">
        <v>9</v>
      </c>
      <c r="AW3610" s="3">
        <v>1</v>
      </c>
      <c r="AX3610" s="3">
        <v>9</v>
      </c>
      <c r="AY3610" s="3">
        <v>100</v>
      </c>
      <c r="AZ3610" s="6" t="str">
        <f t="shared" si="396"/>
        <v>2196.5</v>
      </c>
      <c r="BC3610" s="12" t="s">
        <v>9004</v>
      </c>
      <c r="BJ3610" s="12">
        <f t="shared" si="397"/>
        <v>0</v>
      </c>
      <c r="BK3610" s="12">
        <f t="shared" si="398"/>
        <v>0</v>
      </c>
      <c r="BY3610" s="3" t="s">
        <v>9005</v>
      </c>
      <c r="CQ3610" s="3" t="str">
        <f>CONCATENATE(baseURL!$A$1,baseURL!$B$1,baseURL!$C$1,".",C3610,".",L3610,".pkl&amp;seq=",BC3610)</f>
        <v>http://proteomics.broadinstitute.org/millscripts/viewfeed.pl?side=xl&amp;cycle=1&amp;fixedMods=iaaC&amp;file=msdataSM/iPRG2012_nd/cpick_in/iPRG2012_nd.2196.5.4.pkl&amp;seq=QLGEWAGLGKLDREGNAR</v>
      </c>
    </row>
    <row r="3611" spans="1:95" x14ac:dyDescent="0.2">
      <c r="A3611" s="3">
        <v>2473</v>
      </c>
      <c r="B3611" s="2" t="s">
        <v>8992</v>
      </c>
      <c r="C3611" s="2" t="s">
        <v>8993</v>
      </c>
      <c r="D3611" s="3">
        <v>9548</v>
      </c>
      <c r="E3611" s="3">
        <v>9539</v>
      </c>
      <c r="F3611" s="3">
        <v>46126</v>
      </c>
      <c r="G3611" s="3">
        <v>11734</v>
      </c>
      <c r="H3611" s="3">
        <v>35.8459</v>
      </c>
      <c r="I3611" s="30">
        <v>626.84258</v>
      </c>
      <c r="J3611" s="30">
        <v>626.8418355</v>
      </c>
      <c r="K3611" s="30">
        <v>7.3999999999999999E-4</v>
      </c>
      <c r="L3611" s="3">
        <v>2</v>
      </c>
      <c r="M3611" s="3">
        <v>2</v>
      </c>
      <c r="N3611" s="10">
        <f t="shared" si="392"/>
        <v>1</v>
      </c>
      <c r="O3611" s="35">
        <v>2</v>
      </c>
      <c r="P3611" s="17"/>
      <c r="Q3611" s="40">
        <v>1252.6783399999999</v>
      </c>
      <c r="R3611" s="40">
        <v>626.84280999999999</v>
      </c>
      <c r="S3611" s="18">
        <f t="shared" si="393"/>
        <v>-0.36691814330252909</v>
      </c>
      <c r="T3611" s="18">
        <f t="shared" si="394"/>
        <v>-1.5546162202672327</v>
      </c>
      <c r="U3611" s="18">
        <f t="shared" si="395"/>
        <v>-1.770778865661218</v>
      </c>
      <c r="V3611" s="30">
        <v>626.84169999999995</v>
      </c>
      <c r="W3611" s="3" t="s">
        <v>47</v>
      </c>
      <c r="Z3611" s="3" t="s">
        <v>47</v>
      </c>
      <c r="AA3611" s="3" t="s">
        <v>47</v>
      </c>
      <c r="AB3611" s="12" t="s">
        <v>47</v>
      </c>
      <c r="AC3611" s="3" t="s">
        <v>47</v>
      </c>
      <c r="AD3611" s="3" t="s">
        <v>47</v>
      </c>
      <c r="AE3611" s="3" t="s">
        <v>47</v>
      </c>
      <c r="AF3611" s="3" t="s">
        <v>47</v>
      </c>
      <c r="AG3611" s="3" t="s">
        <v>47</v>
      </c>
      <c r="AH3611" s="3" t="s">
        <v>47</v>
      </c>
      <c r="AI3611" s="3" t="s">
        <v>47</v>
      </c>
      <c r="AK3611" s="3" t="s">
        <v>47</v>
      </c>
      <c r="AL3611" s="3" t="s">
        <v>47</v>
      </c>
      <c r="AN3611" s="3" t="s">
        <v>47</v>
      </c>
      <c r="AU3611" s="3">
        <v>0</v>
      </c>
      <c r="AV3611" s="3">
        <v>14</v>
      </c>
      <c r="AW3611" s="3">
        <v>1</v>
      </c>
      <c r="AX3611" s="3">
        <v>14</v>
      </c>
      <c r="AY3611" s="3">
        <v>100</v>
      </c>
      <c r="AZ3611" s="6" t="str">
        <f t="shared" si="396"/>
        <v>2196.9</v>
      </c>
      <c r="BC3611" s="12" t="s">
        <v>8994</v>
      </c>
      <c r="BJ3611" s="12">
        <f t="shared" si="397"/>
        <v>0</v>
      </c>
      <c r="BK3611" s="12">
        <f t="shared" si="398"/>
        <v>0</v>
      </c>
      <c r="CQ3611" s="3" t="str">
        <f>CONCATENATE(baseURL!$A$1,baseURL!$B$1,baseURL!$C$1,".",C3611,".",L3611,".pkl&amp;seq=",BC3611)</f>
        <v>http://proteomics.broadinstitute.org/millscripts/viewfeed.pl?side=xl&amp;cycle=1&amp;fixedMods=iaaC&amp;file=msdataSM/iPRG2012_nd/cpick_in/iPRG2012_nd.2196.9.2.pkl&amp;seq=VSDSGLVTLAYK</v>
      </c>
    </row>
    <row r="3612" spans="1:95" x14ac:dyDescent="0.2">
      <c r="A3612" s="3">
        <v>5212</v>
      </c>
      <c r="B3612" s="2" t="s">
        <v>9006</v>
      </c>
      <c r="C3612" s="2" t="s">
        <v>9007</v>
      </c>
      <c r="D3612" s="3">
        <v>9552</v>
      </c>
      <c r="E3612" s="3">
        <v>9543</v>
      </c>
      <c r="F3612" s="3">
        <v>46141</v>
      </c>
      <c r="G3612" s="3">
        <v>11739</v>
      </c>
      <c r="H3612" s="3">
        <v>35.860100000000003</v>
      </c>
      <c r="I3612" s="30">
        <v>487.94096999999999</v>
      </c>
      <c r="J3612" s="30">
        <v>487.94068529999998</v>
      </c>
      <c r="K3612" s="30">
        <v>2.7999999999999998E-4</v>
      </c>
      <c r="L3612" s="3">
        <v>3</v>
      </c>
      <c r="M3612" s="3">
        <v>3</v>
      </c>
      <c r="N3612" s="10">
        <f t="shared" si="392"/>
        <v>1</v>
      </c>
      <c r="O3612" s="35">
        <v>3</v>
      </c>
      <c r="P3612" s="17"/>
      <c r="Q3612" s="40">
        <v>1461.806</v>
      </c>
      <c r="R3612" s="40">
        <v>487.94018999999997</v>
      </c>
      <c r="S3612" s="18">
        <f t="shared" si="393"/>
        <v>1.5985565772317485</v>
      </c>
      <c r="T3612" s="18">
        <f t="shared" si="394"/>
        <v>1.0150834265392479</v>
      </c>
      <c r="U3612" s="18">
        <f t="shared" si="395"/>
        <v>0.63532376788461131</v>
      </c>
      <c r="V3612" s="30">
        <v>487.94049999999999</v>
      </c>
      <c r="W3612" s="3" t="s">
        <v>47</v>
      </c>
      <c r="X3612" s="3" t="s">
        <v>47</v>
      </c>
      <c r="Y3612" s="3" t="s">
        <v>47</v>
      </c>
      <c r="Z3612" s="3" t="s">
        <v>47</v>
      </c>
      <c r="AA3612" s="3" t="s">
        <v>47</v>
      </c>
      <c r="AB3612" s="12" t="s">
        <v>47</v>
      </c>
      <c r="AC3612" s="3" t="s">
        <v>47</v>
      </c>
      <c r="AD3612" s="3" t="s">
        <v>47</v>
      </c>
      <c r="AE3612" s="3" t="s">
        <v>47</v>
      </c>
      <c r="AF3612" s="3" t="s">
        <v>47</v>
      </c>
      <c r="AG3612" s="3" t="s">
        <v>47</v>
      </c>
      <c r="AH3612" s="3" t="s">
        <v>47</v>
      </c>
      <c r="AI3612" s="3" t="s">
        <v>47</v>
      </c>
      <c r="AJ3612" s="3" t="s">
        <v>47</v>
      </c>
      <c r="AK3612" s="3" t="s">
        <v>47</v>
      </c>
      <c r="AL3612" s="3" t="s">
        <v>47</v>
      </c>
      <c r="AM3612" s="3" t="s">
        <v>47</v>
      </c>
      <c r="AN3612" s="3" t="s">
        <v>47</v>
      </c>
      <c r="AU3612" s="3">
        <v>0</v>
      </c>
      <c r="AV3612" s="3">
        <v>18</v>
      </c>
      <c r="AW3612" s="3">
        <v>1</v>
      </c>
      <c r="AX3612" s="3">
        <v>18</v>
      </c>
      <c r="AY3612" s="3">
        <v>100</v>
      </c>
      <c r="AZ3612" s="6" t="str">
        <f t="shared" si="396"/>
        <v>2197.3</v>
      </c>
      <c r="BC3612" s="12" t="s">
        <v>9008</v>
      </c>
      <c r="BJ3612" s="12">
        <f t="shared" si="397"/>
        <v>0</v>
      </c>
      <c r="BK3612" s="12">
        <f t="shared" si="398"/>
        <v>0</v>
      </c>
      <c r="CQ3612" s="3" t="str">
        <f>CONCATENATE(baseURL!$A$1,baseURL!$B$1,baseURL!$C$1,".",C3612,".",L3612,".pkl&amp;seq=",BC3612)</f>
        <v>http://proteomics.broadinstitute.org/millscripts/viewfeed.pl?side=xl&amp;cycle=1&amp;fixedMods=iaaC&amp;file=msdataSM/iPRG2012_nd/cpick_in/iPRG2012_nd.2197.3.3.pkl&amp;seq=KLQLPSSLAYGER</v>
      </c>
    </row>
    <row r="3613" spans="1:95" x14ac:dyDescent="0.2">
      <c r="A3613" s="3">
        <v>2620</v>
      </c>
      <c r="B3613" s="2" t="s">
        <v>9009</v>
      </c>
      <c r="C3613" s="2" t="s">
        <v>9006</v>
      </c>
      <c r="D3613" s="3">
        <v>9563</v>
      </c>
      <c r="E3613" s="3">
        <v>9554</v>
      </c>
      <c r="F3613" s="3">
        <v>46163</v>
      </c>
      <c r="G3613" s="3">
        <v>11751</v>
      </c>
      <c r="H3613" s="3">
        <v>35.888500000000001</v>
      </c>
      <c r="I3613" s="30">
        <v>523.28030000000001</v>
      </c>
      <c r="J3613" s="30">
        <v>523.2797415</v>
      </c>
      <c r="K3613" s="30">
        <v>5.5999999999999995E-4</v>
      </c>
      <c r="L3613" s="3">
        <v>3</v>
      </c>
      <c r="M3613" s="3">
        <v>3</v>
      </c>
      <c r="N3613" s="10">
        <f t="shared" si="392"/>
        <v>1</v>
      </c>
      <c r="O3613" s="35">
        <v>3</v>
      </c>
      <c r="P3613" s="17"/>
      <c r="Q3613" s="40">
        <v>1567.8227199999999</v>
      </c>
      <c r="R3613" s="40">
        <v>523.27909</v>
      </c>
      <c r="S3613" s="18">
        <f t="shared" si="393"/>
        <v>2.3123415843247019</v>
      </c>
      <c r="T3613" s="18">
        <f t="shared" si="394"/>
        <v>1.2450335059319488</v>
      </c>
      <c r="U3613" s="18">
        <f t="shared" si="395"/>
        <v>0.78352070209423241</v>
      </c>
      <c r="V3613" s="30">
        <v>523.27949999999998</v>
      </c>
      <c r="W3613" s="3" t="s">
        <v>47</v>
      </c>
      <c r="Z3613" s="3" t="s">
        <v>47</v>
      </c>
      <c r="AA3613" s="3" t="s">
        <v>47</v>
      </c>
      <c r="AB3613" s="12" t="s">
        <v>47</v>
      </c>
      <c r="AC3613" s="3" t="s">
        <v>47</v>
      </c>
      <c r="AD3613" s="3" t="s">
        <v>47</v>
      </c>
      <c r="AE3613" s="3" t="s">
        <v>47</v>
      </c>
      <c r="AF3613" s="3" t="s">
        <v>47</v>
      </c>
      <c r="AG3613" s="3" t="s">
        <v>47</v>
      </c>
      <c r="AH3613" s="3" t="s">
        <v>47</v>
      </c>
      <c r="AI3613" s="3" t="s">
        <v>47</v>
      </c>
      <c r="AJ3613" s="3" t="s">
        <v>47</v>
      </c>
      <c r="AK3613" s="3" t="s">
        <v>47</v>
      </c>
      <c r="AL3613" s="3" t="s">
        <v>48</v>
      </c>
      <c r="AU3613" s="3">
        <v>0</v>
      </c>
      <c r="AV3613" s="3">
        <v>13</v>
      </c>
      <c r="AW3613" s="3">
        <v>1</v>
      </c>
      <c r="AX3613" s="3">
        <v>13</v>
      </c>
      <c r="AY3613" s="3">
        <v>100</v>
      </c>
      <c r="AZ3613" s="6" t="str">
        <f t="shared" si="396"/>
        <v>2198.4</v>
      </c>
      <c r="BC3613" s="12" t="s">
        <v>8902</v>
      </c>
      <c r="BJ3613" s="12">
        <f t="shared" si="397"/>
        <v>0</v>
      </c>
      <c r="BK3613" s="12">
        <f t="shared" si="398"/>
        <v>0</v>
      </c>
      <c r="CQ3613" s="3" t="str">
        <f>CONCATENATE(baseURL!$A$1,baseURL!$B$1,baseURL!$C$1,".",C3613,".",L3613,".pkl&amp;seq=",BC3613)</f>
        <v>http://proteomics.broadinstitute.org/millscripts/viewfeed.pl?side=xl&amp;cycle=1&amp;fixedMods=iaaC&amp;file=msdataSM/iPRG2012_nd/cpick_in/iPRG2012_nd.2198.4.3.pkl&amp;seq=ELAYQLRNEYLR</v>
      </c>
    </row>
    <row r="3614" spans="1:95" x14ac:dyDescent="0.2">
      <c r="A3614" s="3">
        <v>6362</v>
      </c>
      <c r="B3614" s="2" t="s">
        <v>9010</v>
      </c>
      <c r="C3614" s="2" t="s">
        <v>9011</v>
      </c>
      <c r="D3614" s="3">
        <v>9566</v>
      </c>
      <c r="E3614" s="3">
        <v>9557</v>
      </c>
      <c r="F3614" s="3">
        <v>46166</v>
      </c>
      <c r="G3614" s="3">
        <v>11754</v>
      </c>
      <c r="H3614" s="3">
        <v>35.896000000000001</v>
      </c>
      <c r="I3614" s="30">
        <v>771.39760999999999</v>
      </c>
      <c r="J3614" s="30">
        <v>771.39560589999996</v>
      </c>
      <c r="K3614" s="30">
        <v>2E-3</v>
      </c>
      <c r="L3614" s="3">
        <v>2</v>
      </c>
      <c r="M3614" s="3">
        <v>2</v>
      </c>
      <c r="N3614" s="10">
        <f t="shared" si="392"/>
        <v>1</v>
      </c>
      <c r="O3614" s="35">
        <v>2</v>
      </c>
      <c r="P3614" s="17"/>
      <c r="Q3614" s="40">
        <v>1541.78594</v>
      </c>
      <c r="R3614" s="40">
        <v>771.39661000000001</v>
      </c>
      <c r="S3614" s="18">
        <f t="shared" si="393"/>
        <v>1.2963500059669086</v>
      </c>
      <c r="T3614" s="18">
        <f t="shared" si="394"/>
        <v>-1.301665041081244</v>
      </c>
      <c r="U3614" s="18">
        <f t="shared" si="395"/>
        <v>-1.1796785054269394</v>
      </c>
      <c r="V3614" s="30">
        <v>771.39570000000003</v>
      </c>
      <c r="W3614" s="3" t="s">
        <v>47</v>
      </c>
      <c r="X3614" s="3" t="s">
        <v>47</v>
      </c>
      <c r="Y3614" s="3" t="s">
        <v>47</v>
      </c>
      <c r="Z3614" s="3" t="s">
        <v>47</v>
      </c>
      <c r="AA3614" s="3" t="s">
        <v>48</v>
      </c>
      <c r="AB3614" s="12" t="s">
        <v>47</v>
      </c>
      <c r="AC3614" s="3" t="s">
        <v>47</v>
      </c>
      <c r="AD3614" s="3" t="s">
        <v>47</v>
      </c>
      <c r="AE3614" s="3" t="s">
        <v>47</v>
      </c>
      <c r="AF3614" s="3" t="s">
        <v>47</v>
      </c>
      <c r="AG3614" s="3" t="s">
        <v>47</v>
      </c>
      <c r="AH3614" s="3" t="s">
        <v>47</v>
      </c>
      <c r="AI3614" s="3" t="s">
        <v>47</v>
      </c>
      <c r="AJ3614" s="3" t="s">
        <v>47</v>
      </c>
      <c r="AK3614" s="3" t="s">
        <v>48</v>
      </c>
      <c r="AL3614" s="3" t="s">
        <v>47</v>
      </c>
      <c r="AU3614" s="3">
        <v>0</v>
      </c>
      <c r="AV3614" s="3">
        <v>14</v>
      </c>
      <c r="AW3614" s="3">
        <v>1</v>
      </c>
      <c r="AX3614" s="3">
        <v>14</v>
      </c>
      <c r="AY3614" s="3">
        <v>100</v>
      </c>
      <c r="AZ3614" s="6" t="str">
        <f t="shared" si="396"/>
        <v>2198.7</v>
      </c>
      <c r="BC3614" s="12" t="s">
        <v>8818</v>
      </c>
      <c r="BJ3614" s="12">
        <f t="shared" si="397"/>
        <v>0</v>
      </c>
      <c r="BK3614" s="12">
        <f t="shared" si="398"/>
        <v>0</v>
      </c>
      <c r="CQ3614" s="3" t="str">
        <f>CONCATENATE(baseURL!$A$1,baseURL!$B$1,baseURL!$C$1,".",C3614,".",L3614,".pkl&amp;seq=",BC3614)</f>
        <v>http://proteomics.broadinstitute.org/millscripts/viewfeed.pl?side=xl&amp;cycle=1&amp;fixedMods=iaaC&amp;file=msdataSM/iPRG2012_nd/cpick_in/iPRG2012_nd.2198.7.2.pkl&amp;seq=NGPVYGVPPQGGFPR</v>
      </c>
    </row>
    <row r="3615" spans="1:95" x14ac:dyDescent="0.2">
      <c r="A3615" s="3">
        <v>5709</v>
      </c>
      <c r="B3615" s="2" t="s">
        <v>9012</v>
      </c>
      <c r="C3615" s="2" t="s">
        <v>9013</v>
      </c>
      <c r="D3615" s="3">
        <v>9579</v>
      </c>
      <c r="E3615" s="3">
        <v>9570</v>
      </c>
      <c r="F3615" s="3">
        <v>46193</v>
      </c>
      <c r="G3615" s="3">
        <v>11768</v>
      </c>
      <c r="H3615" s="3">
        <v>35.920200000000001</v>
      </c>
      <c r="I3615" s="30">
        <v>856.04178999999999</v>
      </c>
      <c r="J3615" s="30">
        <v>856.0412255</v>
      </c>
      <c r="K3615" s="30">
        <v>5.5999999999999995E-4</v>
      </c>
      <c r="L3615" s="3">
        <v>3</v>
      </c>
      <c r="M3615" s="3">
        <v>3</v>
      </c>
      <c r="N3615" s="10">
        <f t="shared" si="392"/>
        <v>1</v>
      </c>
      <c r="O3615" s="35">
        <v>3</v>
      </c>
      <c r="P3615" s="17"/>
      <c r="Q3615" s="40">
        <v>2566.11105</v>
      </c>
      <c r="R3615" s="40">
        <v>856.04187000000002</v>
      </c>
      <c r="S3615" s="18">
        <f t="shared" si="393"/>
        <v>-9.3453372818543434E-2</v>
      </c>
      <c r="T3615" s="18">
        <f t="shared" si="394"/>
        <v>-0.75288373455524205</v>
      </c>
      <c r="U3615" s="18">
        <f t="shared" si="395"/>
        <v>-0.89948871307966882</v>
      </c>
      <c r="V3615" s="30">
        <v>856.04110000000003</v>
      </c>
      <c r="W3615" s="3" t="s">
        <v>47</v>
      </c>
      <c r="X3615" s="3" t="s">
        <v>47</v>
      </c>
      <c r="Y3615" s="3" t="s">
        <v>47</v>
      </c>
      <c r="Z3615" s="3" t="s">
        <v>47</v>
      </c>
      <c r="AA3615" s="3" t="s">
        <v>48</v>
      </c>
      <c r="AB3615" s="12" t="s">
        <v>47</v>
      </c>
      <c r="AC3615" s="3" t="s">
        <v>47</v>
      </c>
      <c r="AD3615" s="3" t="s">
        <v>47</v>
      </c>
      <c r="AE3615" s="3" t="s">
        <v>47</v>
      </c>
      <c r="AF3615" s="3" t="s">
        <v>47</v>
      </c>
      <c r="AG3615" s="3" t="s">
        <v>47</v>
      </c>
      <c r="AI3615" s="3" t="s">
        <v>47</v>
      </c>
      <c r="AJ3615" s="3" t="s">
        <v>47</v>
      </c>
      <c r="AK3615" s="3" t="s">
        <v>47</v>
      </c>
      <c r="AL3615" s="3" t="s">
        <v>47</v>
      </c>
      <c r="AM3615" s="3" t="s">
        <v>47</v>
      </c>
      <c r="AN3615" s="3" t="s">
        <v>47</v>
      </c>
      <c r="AU3615" s="3">
        <v>0</v>
      </c>
      <c r="AV3615" s="3">
        <v>16</v>
      </c>
      <c r="AW3615" s="3">
        <v>1</v>
      </c>
      <c r="AX3615" s="3">
        <v>16</v>
      </c>
      <c r="AY3615" s="3">
        <v>100</v>
      </c>
      <c r="AZ3615" s="6" t="str">
        <f t="shared" si="396"/>
        <v>2199.13</v>
      </c>
      <c r="BC3615" s="12" t="s">
        <v>8910</v>
      </c>
      <c r="BJ3615" s="12">
        <f t="shared" si="397"/>
        <v>0</v>
      </c>
      <c r="BK3615" s="12">
        <f t="shared" si="398"/>
        <v>0</v>
      </c>
      <c r="CQ3615" s="3" t="str">
        <f>CONCATENATE(baseURL!$A$1,baseURL!$B$1,baseURL!$C$1,".",C3615,".",L3615,".pkl&amp;seq=",BC3615)</f>
        <v>http://proteomics.broadinstitute.org/millscripts/viewfeed.pl?side=xl&amp;cycle=1&amp;fixedMods=iaaC&amp;file=msdataSM/iPRG2012_nd/cpick_in/iPRG2012_nd.2199.13.3.pkl&amp;seq=NMAGNLFGGAGAQSTDETPDNENKQ</v>
      </c>
    </row>
    <row r="3616" spans="1:95" x14ac:dyDescent="0.2">
      <c r="A3616" s="3">
        <v>2194</v>
      </c>
      <c r="B3616" s="2" t="s">
        <v>9014</v>
      </c>
      <c r="C3616" s="2" t="s">
        <v>9015</v>
      </c>
      <c r="D3616" s="3">
        <v>9569</v>
      </c>
      <c r="E3616" s="3">
        <v>9560</v>
      </c>
      <c r="F3616" s="3">
        <v>46183</v>
      </c>
      <c r="G3616" s="3">
        <v>11758</v>
      </c>
      <c r="H3616" s="3">
        <v>35.906100000000002</v>
      </c>
      <c r="I3616" s="30">
        <v>481.26636000000002</v>
      </c>
      <c r="J3616" s="30">
        <v>481.49839489999999</v>
      </c>
      <c r="K3616" s="30">
        <v>-0.23202999999999999</v>
      </c>
      <c r="L3616" s="3">
        <v>4</v>
      </c>
      <c r="M3616" s="3">
        <v>4</v>
      </c>
      <c r="N3616" s="10">
        <f t="shared" si="392"/>
        <v>1</v>
      </c>
      <c r="O3616" s="35">
        <v>4</v>
      </c>
      <c r="P3616" s="17"/>
      <c r="Q3616" s="40">
        <v>1922.9719</v>
      </c>
      <c r="R3616" s="40">
        <v>481.49842999999998</v>
      </c>
      <c r="S3616" s="18">
        <f t="shared" si="393"/>
        <v>-481.97457258576048</v>
      </c>
      <c r="T3616" s="18">
        <f t="shared" si="394"/>
        <v>-7.2897433935478886E-2</v>
      </c>
      <c r="U3616" s="18">
        <f t="shared" si="395"/>
        <v>-0.47767549312204405</v>
      </c>
      <c r="V3616" s="30">
        <v>481.4982</v>
      </c>
      <c r="W3616" s="3" t="s">
        <v>47</v>
      </c>
      <c r="Y3616" s="3" t="s">
        <v>47</v>
      </c>
      <c r="Z3616" s="3" t="s">
        <v>47</v>
      </c>
      <c r="AA3616" s="3" t="s">
        <v>47</v>
      </c>
      <c r="AC3616" s="3" t="s">
        <v>52</v>
      </c>
      <c r="AG3616" s="3" t="s">
        <v>52</v>
      </c>
      <c r="AL3616" s="3" t="s">
        <v>52</v>
      </c>
      <c r="AU3616" s="3">
        <v>0</v>
      </c>
      <c r="AV3616" s="3">
        <v>4</v>
      </c>
      <c r="AW3616" s="3">
        <v>1</v>
      </c>
      <c r="AX3616" s="3">
        <v>4</v>
      </c>
      <c r="AY3616" s="3">
        <v>100</v>
      </c>
      <c r="AZ3616" s="6" t="str">
        <f t="shared" si="396"/>
        <v>2199.3</v>
      </c>
      <c r="BC3616" s="12" t="s">
        <v>9016</v>
      </c>
      <c r="BJ3616" s="12">
        <f t="shared" si="397"/>
        <v>0</v>
      </c>
      <c r="BK3616" s="12">
        <f t="shared" si="398"/>
        <v>0</v>
      </c>
      <c r="CQ3616" s="3" t="str">
        <f>CONCATENATE(baseURL!$A$1,baseURL!$B$1,baseURL!$C$1,".",C3616,".",L3616,".pkl&amp;seq=",BC3616)</f>
        <v>http://proteomics.broadinstitute.org/millscripts/viewfeed.pl?side=xl&amp;cycle=1&amp;fixedMods=iaaC&amp;file=msdataSM/iPRG2012_nd/cpick_in/iPRG2012_nd.2199.3.4.pkl&amp;seq=FDDRVTGNLSKFAPEAR</v>
      </c>
    </row>
    <row r="3617" spans="1:95" x14ac:dyDescent="0.2">
      <c r="A3617" s="3">
        <v>298</v>
      </c>
      <c r="B3617" s="2" t="s">
        <v>9017</v>
      </c>
      <c r="C3617" s="2" t="s">
        <v>9018</v>
      </c>
      <c r="D3617" s="3">
        <v>9573</v>
      </c>
      <c r="E3617" s="3">
        <v>9564</v>
      </c>
      <c r="F3617" s="3">
        <v>46187</v>
      </c>
      <c r="G3617" s="3">
        <v>11762</v>
      </c>
      <c r="H3617" s="3">
        <v>35.910200000000003</v>
      </c>
      <c r="I3617" s="30">
        <v>585.93988999999999</v>
      </c>
      <c r="J3617" s="30">
        <v>586.60223059999998</v>
      </c>
      <c r="K3617" s="30">
        <v>-0.66234000000000004</v>
      </c>
      <c r="L3617" s="3">
        <v>3</v>
      </c>
      <c r="M3617" s="3">
        <v>3</v>
      </c>
      <c r="N3617" s="10">
        <f t="shared" si="392"/>
        <v>1</v>
      </c>
      <c r="O3617" s="35">
        <v>3</v>
      </c>
      <c r="P3617" s="17"/>
      <c r="Q3617" s="40">
        <v>1755.8006600000001</v>
      </c>
      <c r="R3617" s="40">
        <v>585.9384</v>
      </c>
      <c r="S3617" s="18">
        <f t="shared" si="393"/>
        <v>2.5429294273762859</v>
      </c>
      <c r="T3617" s="18">
        <f t="shared" si="394"/>
        <v>1132.9358171438892</v>
      </c>
      <c r="U3617" s="18">
        <f t="shared" si="395"/>
        <v>2.5599960677855038</v>
      </c>
      <c r="V3617" s="30">
        <v>585.93989999999997</v>
      </c>
      <c r="AB3617" s="12" t="s">
        <v>48</v>
      </c>
      <c r="AD3617" s="3" t="s">
        <v>47</v>
      </c>
      <c r="AF3617" s="3" t="s">
        <v>47</v>
      </c>
      <c r="AG3617" s="3" t="s">
        <v>48</v>
      </c>
      <c r="AJ3617" s="3" t="s">
        <v>47</v>
      </c>
      <c r="AK3617" s="3" t="s">
        <v>48</v>
      </c>
      <c r="AL3617" s="3" t="s">
        <v>52</v>
      </c>
      <c r="AU3617" s="3">
        <v>0</v>
      </c>
      <c r="AV3617" s="3">
        <v>3</v>
      </c>
      <c r="AW3617" s="3">
        <v>1</v>
      </c>
      <c r="AX3617" s="3">
        <v>3</v>
      </c>
      <c r="AY3617" s="3">
        <v>100</v>
      </c>
      <c r="AZ3617" s="6" t="str">
        <f t="shared" si="396"/>
        <v>2199.7</v>
      </c>
      <c r="BC3617" s="12" t="s">
        <v>9019</v>
      </c>
      <c r="BJ3617" s="12">
        <f t="shared" si="397"/>
        <v>0</v>
      </c>
      <c r="BK3617" s="12">
        <f t="shared" si="398"/>
        <v>0</v>
      </c>
      <c r="CQ3617" s="3" t="str">
        <f>CONCATENATE(baseURL!$A$1,baseURL!$B$1,baseURL!$C$1,".",C3617,".",L3617,".pkl&amp;seq=",BC3617)</f>
        <v>http://proteomics.broadinstitute.org/millscripts/viewfeed.pl?side=xl&amp;cycle=1&amp;fixedMods=iaaC&amp;file=msdataSM/iPRG2012_nd/cpick_in/iPRG2012_nd.2199.7.3.pkl&amp;seq=LMADDYGWDVTDARK</v>
      </c>
    </row>
    <row r="3618" spans="1:95" x14ac:dyDescent="0.2">
      <c r="A3618" s="3">
        <v>6920</v>
      </c>
      <c r="B3618" s="2" t="s">
        <v>9020</v>
      </c>
      <c r="C3618" s="2" t="s">
        <v>9021</v>
      </c>
      <c r="D3618" s="3">
        <v>9585</v>
      </c>
      <c r="E3618" s="3">
        <v>9576</v>
      </c>
      <c r="F3618" s="3">
        <v>46207</v>
      </c>
      <c r="G3618" s="3">
        <v>11775</v>
      </c>
      <c r="H3618" s="3">
        <v>35.942</v>
      </c>
      <c r="I3618" s="30">
        <v>619.34087999999997</v>
      </c>
      <c r="J3618" s="30">
        <v>619.34064420000004</v>
      </c>
      <c r="K3618" s="30">
        <v>2.4000000000000001E-4</v>
      </c>
      <c r="L3618" s="3">
        <v>3</v>
      </c>
      <c r="M3618" s="3">
        <v>3</v>
      </c>
      <c r="N3618" s="10">
        <f t="shared" si="392"/>
        <v>1</v>
      </c>
      <c r="O3618" s="35">
        <v>3</v>
      </c>
      <c r="P3618" s="17"/>
      <c r="Q3618" s="40">
        <v>1856.00584</v>
      </c>
      <c r="R3618" s="40">
        <v>619.34013000000004</v>
      </c>
      <c r="S3618" s="18">
        <f t="shared" si="393"/>
        <v>1.2109662584360896</v>
      </c>
      <c r="T3618" s="18">
        <f t="shared" si="394"/>
        <v>0.83023846686278779</v>
      </c>
      <c r="U3618" s="18">
        <f t="shared" si="395"/>
        <v>0.59741002084805073</v>
      </c>
      <c r="V3618" s="30">
        <v>619.34050000000002</v>
      </c>
      <c r="W3618" s="3" t="s">
        <v>47</v>
      </c>
      <c r="X3618" s="3" t="s">
        <v>47</v>
      </c>
      <c r="Y3618" s="3" t="s">
        <v>47</v>
      </c>
      <c r="Z3618" s="3" t="s">
        <v>47</v>
      </c>
      <c r="AA3618" s="3" t="s">
        <v>47</v>
      </c>
      <c r="AB3618" s="12" t="s">
        <v>47</v>
      </c>
      <c r="AC3618" s="3" t="s">
        <v>47</v>
      </c>
      <c r="AD3618" s="3" t="s">
        <v>47</v>
      </c>
      <c r="AE3618" s="3" t="s">
        <v>47</v>
      </c>
      <c r="AF3618" s="3" t="s">
        <v>47</v>
      </c>
      <c r="AG3618" s="3" t="s">
        <v>47</v>
      </c>
      <c r="AH3618" s="3" t="s">
        <v>47</v>
      </c>
      <c r="AI3618" s="3" t="s">
        <v>47</v>
      </c>
      <c r="AJ3618" s="3" t="s">
        <v>47</v>
      </c>
      <c r="AK3618" s="3" t="s">
        <v>47</v>
      </c>
      <c r="AL3618" s="3" t="s">
        <v>47</v>
      </c>
      <c r="AM3618" s="3" t="s">
        <v>47</v>
      </c>
      <c r="AO3618" s="3" t="s">
        <v>48</v>
      </c>
      <c r="AP3618" s="3" t="s">
        <v>48</v>
      </c>
      <c r="AU3618" s="3">
        <v>0</v>
      </c>
      <c r="AV3618" s="3">
        <v>17</v>
      </c>
      <c r="AW3618" s="3">
        <v>1</v>
      </c>
      <c r="AX3618" s="3">
        <v>17</v>
      </c>
      <c r="AY3618" s="3">
        <v>100</v>
      </c>
      <c r="AZ3618" s="6" t="str">
        <f t="shared" si="396"/>
        <v>2200.6</v>
      </c>
      <c r="BC3618" s="12" t="s">
        <v>8923</v>
      </c>
      <c r="BJ3618" s="12">
        <f t="shared" si="397"/>
        <v>1</v>
      </c>
      <c r="BK3618" s="12">
        <f t="shared" si="398"/>
        <v>0</v>
      </c>
      <c r="CQ3618" s="3" t="str">
        <f>CONCATENATE(baseURL!$A$1,baseURL!$B$1,baseURL!$C$1,".",C3618,".",L3618,".pkl&amp;seq=",BC3618)</f>
        <v>http://proteomics.broadinstitute.org/millscripts/viewfeed.pl?side=xl&amp;cycle=1&amp;fixedMods=iaaC&amp;file=msdataSM/iPRG2012_nd/cpick_in/iPRG2012_nd.2200.6.3.pkl&amp;seq=VQVGDLVTVGQCRPLSK</v>
      </c>
    </row>
    <row r="3619" spans="1:95" x14ac:dyDescent="0.2">
      <c r="A3619" s="3">
        <v>2745</v>
      </c>
      <c r="B3619" s="2" t="s">
        <v>9022</v>
      </c>
      <c r="C3619" s="2" t="s">
        <v>9023</v>
      </c>
      <c r="D3619" s="3">
        <v>9587</v>
      </c>
      <c r="E3619" s="3">
        <v>9578</v>
      </c>
      <c r="F3619" s="3">
        <v>46223</v>
      </c>
      <c r="G3619" s="3">
        <v>11778</v>
      </c>
      <c r="H3619" s="3">
        <v>35.956200000000003</v>
      </c>
      <c r="I3619" s="30">
        <v>470.79433999999998</v>
      </c>
      <c r="J3619" s="30">
        <v>470.79510809999999</v>
      </c>
      <c r="K3619" s="30">
        <v>-7.6999999999999996E-4</v>
      </c>
      <c r="L3619" s="3">
        <v>2</v>
      </c>
      <c r="M3619" s="3">
        <v>2</v>
      </c>
      <c r="N3619" s="10">
        <f t="shared" si="392"/>
        <v>1</v>
      </c>
      <c r="O3619" s="35">
        <v>2</v>
      </c>
      <c r="P3619" s="17"/>
      <c r="Q3619" s="40">
        <v>940.58258999999998</v>
      </c>
      <c r="R3619" s="40">
        <v>470.79493000000002</v>
      </c>
      <c r="S3619" s="18">
        <f t="shared" si="393"/>
        <v>-1.253199561951879</v>
      </c>
      <c r="T3619" s="18">
        <f t="shared" si="394"/>
        <v>0.37829634225453962</v>
      </c>
      <c r="U3619" s="18">
        <f t="shared" si="395"/>
        <v>0.3610913991123379</v>
      </c>
      <c r="V3619" s="30">
        <v>470.79509999999999</v>
      </c>
      <c r="Z3619" s="3" t="s">
        <v>47</v>
      </c>
      <c r="AB3619" s="12" t="s">
        <v>47</v>
      </c>
      <c r="AC3619" s="3" t="s">
        <v>47</v>
      </c>
      <c r="AD3619" s="3" t="s">
        <v>47</v>
      </c>
      <c r="AE3619" s="3" t="s">
        <v>48</v>
      </c>
      <c r="AG3619" s="3" t="s">
        <v>47</v>
      </c>
      <c r="AH3619" s="3" t="s">
        <v>47</v>
      </c>
      <c r="AI3619" s="3" t="s">
        <v>47</v>
      </c>
      <c r="AK3619" s="3" t="s">
        <v>48</v>
      </c>
      <c r="AL3619" s="3" t="s">
        <v>48</v>
      </c>
      <c r="AN3619" s="3" t="s">
        <v>48</v>
      </c>
      <c r="AU3619" s="3">
        <v>0</v>
      </c>
      <c r="AV3619" s="3">
        <v>7</v>
      </c>
      <c r="AW3619" s="3">
        <v>1</v>
      </c>
      <c r="AX3619" s="3">
        <v>7</v>
      </c>
      <c r="AY3619" s="3">
        <v>100</v>
      </c>
      <c r="AZ3619" s="6" t="str">
        <f t="shared" si="396"/>
        <v>2201.1</v>
      </c>
      <c r="BC3619" s="12" t="s">
        <v>9024</v>
      </c>
      <c r="BJ3619" s="12">
        <f t="shared" si="397"/>
        <v>0</v>
      </c>
      <c r="BK3619" s="12">
        <f t="shared" si="398"/>
        <v>0</v>
      </c>
      <c r="CQ3619" s="3" t="str">
        <f>CONCATENATE(baseURL!$A$1,baseURL!$B$1,baseURL!$C$1,".",C3619,".",L3619,".pkl&amp;seq=",BC3619)</f>
        <v>http://proteomics.broadinstitute.org/millscripts/viewfeed.pl?side=xl&amp;cycle=1&amp;fixedMods=iaaC&amp;file=msdataSM/iPRG2012_nd/cpick_in/iPRG2012_nd.2201.1.2.pkl&amp;seq=LGPLSNLVK</v>
      </c>
    </row>
    <row r="3620" spans="1:95" x14ac:dyDescent="0.2">
      <c r="A3620" s="3">
        <v>5213</v>
      </c>
      <c r="B3620" s="2" t="s">
        <v>9025</v>
      </c>
      <c r="C3620" s="2" t="s">
        <v>9026</v>
      </c>
      <c r="D3620" s="3">
        <v>9588</v>
      </c>
      <c r="E3620" s="3">
        <v>9579</v>
      </c>
      <c r="F3620" s="3">
        <v>46224</v>
      </c>
      <c r="G3620" s="3">
        <v>11779</v>
      </c>
      <c r="H3620" s="3">
        <v>35.9604</v>
      </c>
      <c r="I3620" s="30">
        <v>529.78430000000003</v>
      </c>
      <c r="J3620" s="30">
        <v>529.78430490000005</v>
      </c>
      <c r="K3620" s="30">
        <v>0</v>
      </c>
      <c r="L3620" s="3">
        <v>2</v>
      </c>
      <c r="M3620" s="3">
        <v>0</v>
      </c>
      <c r="N3620" s="10">
        <f t="shared" si="392"/>
        <v>1</v>
      </c>
      <c r="O3620" s="35">
        <v>2</v>
      </c>
      <c r="P3620" s="17"/>
      <c r="Q3620" s="40">
        <v>1058.5629200000001</v>
      </c>
      <c r="R3620" s="40">
        <v>529.78510000000006</v>
      </c>
      <c r="S3620" s="18">
        <f t="shared" si="393"/>
        <v>-1.5100462433287707</v>
      </c>
      <c r="T3620" s="18">
        <f t="shared" si="394"/>
        <v>-1.5007972100476634</v>
      </c>
      <c r="U3620" s="18">
        <f t="shared" si="395"/>
        <v>-1.6988020236912196</v>
      </c>
      <c r="V3620" s="30">
        <v>529.78420000000006</v>
      </c>
      <c r="W3620" s="3" t="s">
        <v>47</v>
      </c>
      <c r="X3620" s="3" t="s">
        <v>47</v>
      </c>
      <c r="Y3620" s="3" t="s">
        <v>47</v>
      </c>
      <c r="Z3620" s="3" t="s">
        <v>47</v>
      </c>
      <c r="AA3620" s="3" t="s">
        <v>47</v>
      </c>
      <c r="AB3620" s="12" t="s">
        <v>47</v>
      </c>
      <c r="AC3620" s="3" t="s">
        <v>47</v>
      </c>
      <c r="AD3620" s="3" t="s">
        <v>47</v>
      </c>
      <c r="AE3620" s="3" t="s">
        <v>47</v>
      </c>
      <c r="AF3620" s="3" t="s">
        <v>47</v>
      </c>
      <c r="AG3620" s="3" t="s">
        <v>47</v>
      </c>
      <c r="AH3620" s="3" t="s">
        <v>47</v>
      </c>
      <c r="AI3620" s="3" t="s">
        <v>47</v>
      </c>
      <c r="AJ3620" s="3" t="s">
        <v>47</v>
      </c>
      <c r="AK3620" s="3" t="s">
        <v>47</v>
      </c>
      <c r="AL3620" s="3" t="s">
        <v>47</v>
      </c>
      <c r="AM3620" s="3" t="s">
        <v>47</v>
      </c>
      <c r="AN3620" s="3" t="s">
        <v>47</v>
      </c>
      <c r="AU3620" s="3">
        <v>0</v>
      </c>
      <c r="AV3620" s="3">
        <v>18</v>
      </c>
      <c r="AW3620" s="3">
        <v>1</v>
      </c>
      <c r="AX3620" s="3">
        <v>18</v>
      </c>
      <c r="AY3620" s="3">
        <v>100</v>
      </c>
      <c r="AZ3620" s="6" t="str">
        <f t="shared" si="396"/>
        <v>2201.2</v>
      </c>
      <c r="BC3620" s="12" t="s">
        <v>9027</v>
      </c>
      <c r="BJ3620" s="12">
        <f t="shared" si="397"/>
        <v>0</v>
      </c>
      <c r="BK3620" s="12">
        <f t="shared" si="398"/>
        <v>0</v>
      </c>
      <c r="CQ3620" s="3" t="str">
        <f>CONCATENATE(baseURL!$A$1,baseURL!$B$1,baseURL!$C$1,".",C3620,".",L3620,".pkl&amp;seq=",BC3620)</f>
        <v>http://proteomics.broadinstitute.org/millscripts/viewfeed.pl?side=xl&amp;cycle=1&amp;fixedMods=iaaC&amp;file=msdataSM/iPRG2012_nd/cpick_in/iPRG2012_nd.2201.2.2.pkl&amp;seq=QLGEWAGLGK</v>
      </c>
    </row>
    <row r="3621" spans="1:95" x14ac:dyDescent="0.2">
      <c r="A3621" s="3">
        <v>1654</v>
      </c>
      <c r="B3621" s="2" t="s">
        <v>9028</v>
      </c>
      <c r="C3621" s="2" t="s">
        <v>9029</v>
      </c>
      <c r="D3621" s="3">
        <v>9590</v>
      </c>
      <c r="E3621" s="3">
        <v>9581</v>
      </c>
      <c r="F3621" s="3">
        <v>46226</v>
      </c>
      <c r="G3621" s="3">
        <v>11781</v>
      </c>
      <c r="H3621" s="3">
        <v>35.968800000000002</v>
      </c>
      <c r="I3621" s="30">
        <v>1029.5181</v>
      </c>
      <c r="J3621" s="30">
        <v>1029.5180700000001</v>
      </c>
      <c r="K3621" s="30">
        <v>3.0000000000000001E-5</v>
      </c>
      <c r="L3621" s="3">
        <v>2</v>
      </c>
      <c r="M3621" s="3">
        <v>0</v>
      </c>
      <c r="N3621" s="10">
        <f t="shared" si="392"/>
        <v>1</v>
      </c>
      <c r="O3621" s="35">
        <v>2</v>
      </c>
      <c r="P3621" s="17"/>
      <c r="Q3621" s="40">
        <v>2058.0250599999999</v>
      </c>
      <c r="R3621" s="40">
        <v>1029.5161700000001</v>
      </c>
      <c r="S3621" s="18">
        <f t="shared" si="393"/>
        <v>1.8746670097489244</v>
      </c>
      <c r="T3621" s="18">
        <f t="shared" si="394"/>
        <v>1.8455271081150753</v>
      </c>
      <c r="U3621" s="18">
        <f t="shared" si="395"/>
        <v>-0.16512610970018915</v>
      </c>
      <c r="V3621" s="30">
        <v>1029.5160000000001</v>
      </c>
      <c r="X3621" s="3" t="s">
        <v>47</v>
      </c>
      <c r="Y3621" s="3" t="s">
        <v>47</v>
      </c>
      <c r="AA3621" s="3" t="s">
        <v>47</v>
      </c>
      <c r="AB3621" s="12" t="s">
        <v>47</v>
      </c>
      <c r="AC3621" s="3" t="s">
        <v>47</v>
      </c>
      <c r="AD3621" s="3" t="s">
        <v>47</v>
      </c>
      <c r="AF3621" s="3" t="s">
        <v>47</v>
      </c>
      <c r="AG3621" s="3" t="s">
        <v>48</v>
      </c>
      <c r="AL3621" s="3" t="s">
        <v>52</v>
      </c>
      <c r="AU3621" s="3">
        <v>0</v>
      </c>
      <c r="AV3621" s="3">
        <v>7</v>
      </c>
      <c r="AW3621" s="3">
        <v>1</v>
      </c>
      <c r="AX3621" s="3">
        <v>7</v>
      </c>
      <c r="AY3621" s="3">
        <v>100</v>
      </c>
      <c r="AZ3621" s="6" t="str">
        <f t="shared" si="396"/>
        <v>2201.4</v>
      </c>
      <c r="BC3621" s="12" t="s">
        <v>9030</v>
      </c>
      <c r="BJ3621" s="12">
        <f t="shared" si="397"/>
        <v>0</v>
      </c>
      <c r="BK3621" s="12">
        <f t="shared" si="398"/>
        <v>0</v>
      </c>
      <c r="CQ3621" s="3" t="str">
        <f>CONCATENATE(baseURL!$A$1,baseURL!$B$1,baseURL!$C$1,".",C3621,".",L3621,".pkl&amp;seq=",BC3621)</f>
        <v>http://proteomics.broadinstitute.org/millscripts/viewfeed.pl?side=xl&amp;cycle=1&amp;fixedMods=iaaC&amp;file=msdataSM/iPRG2012_nd/cpick_in/iPRG2012_nd.2201.4.2.pkl&amp;seq=KVWLDPNETSELAQANSR</v>
      </c>
    </row>
    <row r="3622" spans="1:95" x14ac:dyDescent="0.2">
      <c r="A3622" s="3">
        <v>6944</v>
      </c>
      <c r="B3622" s="2" t="s">
        <v>9031</v>
      </c>
      <c r="C3622" s="2" t="s">
        <v>9032</v>
      </c>
      <c r="D3622" s="3">
        <v>9602</v>
      </c>
      <c r="E3622" s="3">
        <v>9593</v>
      </c>
      <c r="F3622" s="3">
        <v>46255</v>
      </c>
      <c r="G3622" s="3">
        <v>11794</v>
      </c>
      <c r="H3622" s="3">
        <v>35.988</v>
      </c>
      <c r="I3622" s="30">
        <v>647.37914000000001</v>
      </c>
      <c r="J3622" s="30">
        <v>647.37706790000004</v>
      </c>
      <c r="K3622" s="30">
        <v>2.0699999999999998E-3</v>
      </c>
      <c r="L3622" s="3">
        <v>3</v>
      </c>
      <c r="M3622" s="3">
        <v>3</v>
      </c>
      <c r="N3622" s="10">
        <f t="shared" si="392"/>
        <v>1</v>
      </c>
      <c r="O3622" s="35">
        <v>3</v>
      </c>
      <c r="P3622" s="17"/>
      <c r="Q3622" s="40">
        <v>1940.1175000000001</v>
      </c>
      <c r="R3622" s="40">
        <v>647.37734999999998</v>
      </c>
      <c r="S3622" s="18">
        <f t="shared" si="393"/>
        <v>2.7650025136470378</v>
      </c>
      <c r="T3622" s="18">
        <f t="shared" si="394"/>
        <v>-0.43575821726815273</v>
      </c>
      <c r="U3622" s="18">
        <f t="shared" si="395"/>
        <v>-0.84958177788522504</v>
      </c>
      <c r="V3622" s="30">
        <v>647.3768</v>
      </c>
      <c r="W3622" s="3" t="s">
        <v>47</v>
      </c>
      <c r="X3622" s="3" t="s">
        <v>47</v>
      </c>
      <c r="Y3622" s="3" t="s">
        <v>48</v>
      </c>
      <c r="Z3622" s="3" t="s">
        <v>47</v>
      </c>
      <c r="AA3622" s="3" t="s">
        <v>48</v>
      </c>
      <c r="AB3622" s="12" t="s">
        <v>47</v>
      </c>
      <c r="AC3622" s="3" t="s">
        <v>47</v>
      </c>
      <c r="AD3622" s="3" t="s">
        <v>47</v>
      </c>
      <c r="AE3622" s="3" t="s">
        <v>47</v>
      </c>
      <c r="AF3622" s="3" t="s">
        <v>47</v>
      </c>
      <c r="AG3622" s="3" t="s">
        <v>47</v>
      </c>
      <c r="AH3622" s="3" t="s">
        <v>47</v>
      </c>
      <c r="AI3622" s="3" t="s">
        <v>47</v>
      </c>
      <c r="AJ3622" s="3" t="s">
        <v>47</v>
      </c>
      <c r="AK3622" s="3" t="s">
        <v>48</v>
      </c>
      <c r="AL3622" s="3" t="s">
        <v>47</v>
      </c>
      <c r="AM3622" s="3" t="s">
        <v>47</v>
      </c>
      <c r="AN3622" s="3" t="s">
        <v>47</v>
      </c>
      <c r="AO3622" s="3" t="s">
        <v>47</v>
      </c>
      <c r="AP3622" s="3" t="s">
        <v>47</v>
      </c>
      <c r="AQ3622" s="3" t="s">
        <v>47</v>
      </c>
      <c r="AU3622" s="3">
        <v>0</v>
      </c>
      <c r="AV3622" s="3">
        <v>18</v>
      </c>
      <c r="AW3622" s="3">
        <v>1</v>
      </c>
      <c r="AX3622" s="3">
        <v>18</v>
      </c>
      <c r="AY3622" s="3">
        <v>100</v>
      </c>
      <c r="AZ3622" s="6" t="str">
        <f t="shared" si="396"/>
        <v>2202.12</v>
      </c>
      <c r="BB3622" s="12" t="s">
        <v>79</v>
      </c>
      <c r="BC3622" s="12" t="s">
        <v>9033</v>
      </c>
      <c r="BJ3622" s="12">
        <f t="shared" si="397"/>
        <v>0</v>
      </c>
      <c r="BK3622" s="12">
        <f t="shared" si="398"/>
        <v>0</v>
      </c>
      <c r="CQ3622" s="3" t="str">
        <f>CONCATENATE(baseURL!$A$1,baseURL!$B$1,"+Acetyl",baseURL!$C$1,".",C3622,".",L3622,".pkl&amp;seq=",BC3622)</f>
        <v>http://proteomics.broadinstitute.org/millscripts/viewfeed.pl?side=xl&amp;cycle=1&amp;fixedMods=iaaC+Acetyl&amp;file=msdataSM/iPRG2012_nd/cpick_in/iPRG2012_nd.2202.12.3.pkl&amp;seq=SRPLVLSGPSGTGKSTLLK</v>
      </c>
    </row>
    <row r="3623" spans="1:95" x14ac:dyDescent="0.2">
      <c r="A3623" s="3">
        <v>6865</v>
      </c>
      <c r="B3623" s="2" t="s">
        <v>9034</v>
      </c>
      <c r="C3623" s="2" t="s">
        <v>9035</v>
      </c>
      <c r="D3623" s="3">
        <v>9603</v>
      </c>
      <c r="E3623" s="3">
        <v>9594</v>
      </c>
      <c r="F3623" s="3">
        <v>46256</v>
      </c>
      <c r="G3623" s="3">
        <v>11795</v>
      </c>
      <c r="H3623" s="3">
        <v>35.989699999999999</v>
      </c>
      <c r="I3623" s="30">
        <v>722.85649999999998</v>
      </c>
      <c r="J3623" s="30">
        <v>722.85617860000002</v>
      </c>
      <c r="K3623" s="30">
        <v>3.2000000000000003E-4</v>
      </c>
      <c r="L3623" s="3">
        <v>2</v>
      </c>
      <c r="M3623" s="3">
        <v>2</v>
      </c>
      <c r="N3623" s="10">
        <f t="shared" si="392"/>
        <v>1</v>
      </c>
      <c r="O3623" s="35">
        <v>2</v>
      </c>
      <c r="P3623" s="17"/>
      <c r="Q3623" s="40">
        <v>1444.70668</v>
      </c>
      <c r="R3623" s="40">
        <v>722.85698000000002</v>
      </c>
      <c r="S3623" s="18">
        <f t="shared" si="393"/>
        <v>-0.66403177021085369</v>
      </c>
      <c r="T3623" s="18">
        <f t="shared" si="394"/>
        <v>-1.1086563762589456</v>
      </c>
      <c r="U3623" s="18">
        <f t="shared" si="395"/>
        <v>-1.2173915786936862</v>
      </c>
      <c r="V3623" s="30">
        <v>722.85609999999997</v>
      </c>
      <c r="W3623" s="3" t="s">
        <v>47</v>
      </c>
      <c r="X3623" s="3" t="s">
        <v>47</v>
      </c>
      <c r="Z3623" s="3" t="s">
        <v>47</v>
      </c>
      <c r="AA3623" s="3" t="s">
        <v>47</v>
      </c>
      <c r="AB3623" s="12" t="s">
        <v>47</v>
      </c>
      <c r="AC3623" s="3" t="s">
        <v>47</v>
      </c>
      <c r="AD3623" s="3" t="s">
        <v>47</v>
      </c>
      <c r="AE3623" s="3" t="s">
        <v>47</v>
      </c>
      <c r="AF3623" s="3" t="s">
        <v>47</v>
      </c>
      <c r="AG3623" s="3" t="s">
        <v>47</v>
      </c>
      <c r="AH3623" s="3" t="s">
        <v>47</v>
      </c>
      <c r="AI3623" s="3" t="s">
        <v>52</v>
      </c>
      <c r="AK3623" s="3" t="s">
        <v>47</v>
      </c>
      <c r="AL3623" s="3" t="s">
        <v>47</v>
      </c>
      <c r="AM3623" s="3" t="s">
        <v>47</v>
      </c>
      <c r="AN3623" s="3" t="s">
        <v>47</v>
      </c>
      <c r="AO3623" s="3" t="s">
        <v>47</v>
      </c>
      <c r="AP3623" s="3" t="s">
        <v>48</v>
      </c>
      <c r="AU3623" s="3">
        <v>0</v>
      </c>
      <c r="AV3623" s="3">
        <v>16</v>
      </c>
      <c r="AW3623" s="3">
        <v>1</v>
      </c>
      <c r="AX3623" s="3">
        <v>16</v>
      </c>
      <c r="AY3623" s="3">
        <v>100</v>
      </c>
      <c r="AZ3623" s="6" t="str">
        <f t="shared" si="396"/>
        <v>2202.13</v>
      </c>
      <c r="BB3623" s="12" t="s">
        <v>79</v>
      </c>
      <c r="BC3623" s="12" t="s">
        <v>8849</v>
      </c>
      <c r="BJ3623" s="12">
        <f t="shared" si="397"/>
        <v>0</v>
      </c>
      <c r="BK3623" s="12">
        <f t="shared" si="398"/>
        <v>0</v>
      </c>
      <c r="CQ3623" s="3" t="str">
        <f>CONCATENATE(baseURL!$A$1,baseURL!$B$1,"+Acetyl",baseURL!$C$1,".",C3623,".",L3623,".pkl&amp;seq=",BC3623)</f>
        <v>http://proteomics.broadinstitute.org/millscripts/viewfeed.pl?side=xl&amp;cycle=1&amp;fixedMods=iaaC+Acetyl&amp;file=msdataSM/iPRG2012_nd/cpick_in/iPRG2012_nd.2202.13.2.pkl&amp;seq=ALEPLDYTTHSR</v>
      </c>
    </row>
    <row r="3624" spans="1:95" x14ac:dyDescent="0.2">
      <c r="A3624" s="3">
        <v>3038</v>
      </c>
      <c r="B3624" s="2" t="s">
        <v>9036</v>
      </c>
      <c r="C3624" s="2" t="s">
        <v>9037</v>
      </c>
      <c r="D3624" s="3">
        <v>9604</v>
      </c>
      <c r="E3624" s="3">
        <v>9595</v>
      </c>
      <c r="F3624" s="3">
        <v>46257</v>
      </c>
      <c r="G3624" s="3">
        <v>11796</v>
      </c>
      <c r="H3624" s="3">
        <v>35.991399999999999</v>
      </c>
      <c r="I3624" s="30">
        <v>731.36828000000003</v>
      </c>
      <c r="J3624" s="30">
        <v>731.36921849999999</v>
      </c>
      <c r="K3624" s="30">
        <v>-9.3999999999999997E-4</v>
      </c>
      <c r="L3624" s="3">
        <v>2</v>
      </c>
      <c r="M3624" s="3">
        <v>2</v>
      </c>
      <c r="N3624" s="10">
        <f t="shared" si="392"/>
        <v>1</v>
      </c>
      <c r="O3624" s="35">
        <v>2</v>
      </c>
      <c r="P3624" s="17"/>
      <c r="Q3624" s="40">
        <v>1461.722</v>
      </c>
      <c r="R3624" s="40">
        <v>731.36464000000001</v>
      </c>
      <c r="S3624" s="18">
        <f t="shared" si="393"/>
        <v>4.9769975207148613</v>
      </c>
      <c r="T3624" s="18">
        <f t="shared" si="394"/>
        <v>6.2602151506526384</v>
      </c>
      <c r="U3624" s="18">
        <f t="shared" si="395"/>
        <v>6.2349199709319789</v>
      </c>
      <c r="V3624" s="30">
        <v>731.36919999999998</v>
      </c>
      <c r="X3624" s="3" t="s">
        <v>47</v>
      </c>
      <c r="Y3624" s="3" t="s">
        <v>47</v>
      </c>
      <c r="Z3624" s="3" t="s">
        <v>47</v>
      </c>
      <c r="AA3624" s="3" t="s">
        <v>47</v>
      </c>
      <c r="AB3624" s="12" t="s">
        <v>48</v>
      </c>
      <c r="AC3624" s="3" t="s">
        <v>47</v>
      </c>
      <c r="AG3624" s="3" t="s">
        <v>48</v>
      </c>
      <c r="AH3624" s="3" t="s">
        <v>47</v>
      </c>
      <c r="AI3624" s="3" t="s">
        <v>48</v>
      </c>
      <c r="AJ3624" s="3" t="s">
        <v>47</v>
      </c>
      <c r="AO3624" s="3" t="s">
        <v>48</v>
      </c>
      <c r="AU3624" s="3">
        <v>0</v>
      </c>
      <c r="AV3624" s="3">
        <v>7</v>
      </c>
      <c r="AW3624" s="3">
        <v>1</v>
      </c>
      <c r="AX3624" s="3">
        <v>7</v>
      </c>
      <c r="AY3624" s="3">
        <v>100</v>
      </c>
      <c r="AZ3624" s="6" t="str">
        <f t="shared" si="396"/>
        <v>2202.14</v>
      </c>
      <c r="BC3624" s="12" t="s">
        <v>8941</v>
      </c>
      <c r="BJ3624" s="12">
        <f t="shared" si="397"/>
        <v>0</v>
      </c>
      <c r="BK3624" s="12">
        <f t="shared" si="398"/>
        <v>0</v>
      </c>
      <c r="BP3624" s="3" t="s">
        <v>54</v>
      </c>
      <c r="BR3624" s="3" t="s">
        <v>54</v>
      </c>
      <c r="CQ3624" s="3" t="str">
        <f>CONCATENATE(baseURL!$A$1,baseURL!$B$1,baseURL!$C$1,".",C3624,".",L3624,".pkl&amp;seq=",BC3624,"&amp;varMods=Deamidated-N")</f>
        <v>http://proteomics.broadinstitute.org/millscripts/viewfeed.pl?side=xl&amp;cycle=1&amp;fixedMods=iaaC&amp;file=msdataSM/iPRG2012_nd/cpick_in/iPRG2012_nd.2202.14.2.pkl&amp;seq=ETAQALnGWELTK&amp;varMods=Deamidated-N</v>
      </c>
    </row>
    <row r="3625" spans="1:95" x14ac:dyDescent="0.2">
      <c r="A3625" s="3">
        <v>7513</v>
      </c>
      <c r="B3625" s="2" t="s">
        <v>9038</v>
      </c>
      <c r="C3625" s="2" t="s">
        <v>9039</v>
      </c>
      <c r="D3625" s="3">
        <v>9605</v>
      </c>
      <c r="E3625" s="3">
        <v>9596</v>
      </c>
      <c r="F3625" s="3">
        <v>46258</v>
      </c>
      <c r="G3625" s="3">
        <v>11797</v>
      </c>
      <c r="H3625" s="3">
        <v>35.993000000000002</v>
      </c>
      <c r="I3625" s="30">
        <v>863.36874</v>
      </c>
      <c r="J3625" s="30">
        <v>863.36826350000001</v>
      </c>
      <c r="K3625" s="30">
        <v>4.8000000000000001E-4</v>
      </c>
      <c r="L3625" s="3">
        <v>3</v>
      </c>
      <c r="M3625" s="3">
        <v>3</v>
      </c>
      <c r="N3625" s="10">
        <f t="shared" si="392"/>
        <v>1</v>
      </c>
      <c r="O3625" s="35">
        <v>3</v>
      </c>
      <c r="P3625" s="17"/>
      <c r="Q3625" s="40">
        <v>2588.0929900000001</v>
      </c>
      <c r="R3625" s="32">
        <v>863.36918000000003</v>
      </c>
      <c r="S3625" s="18">
        <f t="shared" si="393"/>
        <v>-0.50963134915931929</v>
      </c>
      <c r="T3625" s="18">
        <f t="shared" si="394"/>
        <v>-1.0615389351941427</v>
      </c>
      <c r="U3625" s="18">
        <f t="shared" si="395"/>
        <v>-1.1350880049098444</v>
      </c>
      <c r="V3625" s="30">
        <v>863.3682</v>
      </c>
      <c r="W3625" s="3" t="s">
        <v>47</v>
      </c>
      <c r="X3625" s="3" t="s">
        <v>47</v>
      </c>
      <c r="Y3625" s="3" t="s">
        <v>47</v>
      </c>
      <c r="AB3625" s="12" t="s">
        <v>52</v>
      </c>
      <c r="AC3625" s="3" t="s">
        <v>52</v>
      </c>
      <c r="AD3625" s="3" t="s">
        <v>65</v>
      </c>
      <c r="AE3625" s="3" t="s">
        <v>47</v>
      </c>
      <c r="AF3625" s="3" t="s">
        <v>47</v>
      </c>
      <c r="AJ3625" s="3" t="s">
        <v>48</v>
      </c>
      <c r="AL3625" s="3" t="s">
        <v>52</v>
      </c>
      <c r="AP3625" s="3" t="s">
        <v>52</v>
      </c>
      <c r="AU3625" s="3">
        <v>1</v>
      </c>
      <c r="AV3625" s="3">
        <v>5</v>
      </c>
      <c r="AW3625" s="3">
        <v>1</v>
      </c>
      <c r="AX3625" s="3">
        <v>5</v>
      </c>
      <c r="AY3625" s="3">
        <v>100</v>
      </c>
      <c r="AZ3625" s="6" t="str">
        <f t="shared" si="396"/>
        <v>2202.15</v>
      </c>
      <c r="BC3625" s="12" t="s">
        <v>9040</v>
      </c>
      <c r="BJ3625" s="12">
        <f t="shared" si="397"/>
        <v>0</v>
      </c>
      <c r="BK3625" s="12">
        <f t="shared" si="398"/>
        <v>0</v>
      </c>
      <c r="BL3625" s="3" t="s">
        <v>162</v>
      </c>
      <c r="BR3625" s="3" t="s">
        <v>162</v>
      </c>
      <c r="BZ3625" s="3" t="s">
        <v>9041</v>
      </c>
      <c r="CQ3625" s="3" t="str">
        <f>CONCATENATE(baseURL!$A$1,baseURL!$B$1,baseURL!$C$1,".",C3625,".",L3625,".pkl&amp;seq=",BC3625,"&amp;varMods=Sodiated-D")</f>
        <v>http://proteomics.broadinstitute.org/millscripts/viewfeed.pl?side=xl&amp;cycle=1&amp;fixedMods=iaaC&amp;file=msdataSM/iPRG2012_nd/cpick_in/iPRG2012_nd.2202.15.3.pkl&amp;seq=NMAGNLFGGAGAQSTdETPDNENKQ&amp;varMods=Sodiated-D</v>
      </c>
    </row>
    <row r="3626" spans="1:95" x14ac:dyDescent="0.2">
      <c r="A3626" s="3">
        <v>3557</v>
      </c>
      <c r="B3626" s="2" t="s">
        <v>9042</v>
      </c>
      <c r="C3626" s="2" t="s">
        <v>9043</v>
      </c>
      <c r="D3626" s="3">
        <v>9598</v>
      </c>
      <c r="E3626" s="3">
        <v>9589</v>
      </c>
      <c r="F3626" s="3">
        <v>46251</v>
      </c>
      <c r="G3626" s="3">
        <v>11790</v>
      </c>
      <c r="H3626" s="3">
        <v>35.982999999999997</v>
      </c>
      <c r="I3626" s="30">
        <v>543.27944000000002</v>
      </c>
      <c r="J3626" s="30">
        <v>543.96972149999999</v>
      </c>
      <c r="K3626" s="30">
        <v>-0.69028</v>
      </c>
      <c r="L3626" s="3">
        <v>0</v>
      </c>
      <c r="M3626" s="3">
        <v>3</v>
      </c>
      <c r="N3626" s="10">
        <f t="shared" si="392"/>
        <v>1</v>
      </c>
      <c r="O3626" s="35">
        <v>3</v>
      </c>
      <c r="P3626" s="17"/>
      <c r="Q3626" s="40">
        <v>1629.89588</v>
      </c>
      <c r="R3626" s="40">
        <v>543.97014000000001</v>
      </c>
      <c r="S3626" s="18">
        <f t="shared" si="393"/>
        <v>-1269.7388132370511</v>
      </c>
      <c r="T3626" s="18">
        <f t="shared" si="394"/>
        <v>-0.76934369968067373</v>
      </c>
      <c r="U3626" s="18">
        <f t="shared" si="395"/>
        <v>-1.1765351678600797</v>
      </c>
      <c r="V3626" s="30">
        <v>543.96950000000004</v>
      </c>
      <c r="W3626" s="3" t="s">
        <v>47</v>
      </c>
      <c r="X3626" s="3" t="s">
        <v>47</v>
      </c>
      <c r="Y3626" s="3" t="s">
        <v>47</v>
      </c>
      <c r="Z3626" s="3" t="s">
        <v>47</v>
      </c>
      <c r="AA3626" s="3" t="s">
        <v>47</v>
      </c>
      <c r="AB3626" s="12" t="s">
        <v>47</v>
      </c>
      <c r="AC3626" s="3" t="s">
        <v>47</v>
      </c>
      <c r="AD3626" s="3" t="s">
        <v>47</v>
      </c>
      <c r="AE3626" s="3" t="s">
        <v>47</v>
      </c>
      <c r="AF3626" s="3" t="s">
        <v>47</v>
      </c>
      <c r="AH3626" s="3" t="s">
        <v>47</v>
      </c>
      <c r="AI3626" s="3" t="s">
        <v>47</v>
      </c>
      <c r="AK3626" s="3" t="s">
        <v>47</v>
      </c>
      <c r="AL3626" s="3" t="s">
        <v>47</v>
      </c>
      <c r="AM3626" s="3" t="s">
        <v>47</v>
      </c>
      <c r="AN3626" s="3" t="s">
        <v>47</v>
      </c>
      <c r="AU3626" s="3">
        <v>0</v>
      </c>
      <c r="AV3626" s="3">
        <v>16</v>
      </c>
      <c r="AW3626" s="3">
        <v>1</v>
      </c>
      <c r="AX3626" s="3">
        <v>16</v>
      </c>
      <c r="AY3626" s="3">
        <v>100</v>
      </c>
      <c r="AZ3626" s="6" t="str">
        <f t="shared" si="396"/>
        <v>2202.8</v>
      </c>
      <c r="BC3626" s="12" t="s">
        <v>9044</v>
      </c>
      <c r="BJ3626" s="12">
        <f t="shared" si="397"/>
        <v>0</v>
      </c>
      <c r="BK3626" s="12">
        <f t="shared" si="398"/>
        <v>0</v>
      </c>
      <c r="CQ3626" s="3" t="str">
        <f>CONCATENATE(baseURL!$A$1,baseURL!$B$1,baseURL!$C$1,".",C3626,".",L3626,".pkl&amp;seq=",BC3626)</f>
        <v>http://proteomics.broadinstitute.org/millscripts/viewfeed.pl?side=xl&amp;cycle=1&amp;fixedMods=iaaC&amp;file=msdataSM/iPRG2012_nd/cpick_in/iPRG2012_nd.2202.8.0.pkl&amp;seq=RGPLVVYAEDNGLVK</v>
      </c>
    </row>
    <row r="3627" spans="1:95" x14ac:dyDescent="0.2">
      <c r="A3627" s="3">
        <v>695</v>
      </c>
      <c r="B3627" s="2" t="s">
        <v>9045</v>
      </c>
      <c r="C3627" s="2" t="s">
        <v>9046</v>
      </c>
      <c r="D3627" s="3">
        <v>9606</v>
      </c>
      <c r="E3627" s="3">
        <v>9597</v>
      </c>
      <c r="F3627" s="3">
        <v>46265</v>
      </c>
      <c r="G3627" s="3">
        <v>11799</v>
      </c>
      <c r="H3627" s="3">
        <v>36.002400000000002</v>
      </c>
      <c r="I3627" s="30">
        <v>431.26168000000001</v>
      </c>
      <c r="J3627" s="30">
        <v>431.25953060000001</v>
      </c>
      <c r="K3627" s="30">
        <v>2.15E-3</v>
      </c>
      <c r="L3627" s="3">
        <v>4</v>
      </c>
      <c r="M3627" s="3">
        <v>4</v>
      </c>
      <c r="N3627" s="10">
        <f t="shared" si="392"/>
        <v>1</v>
      </c>
      <c r="O3627" s="35">
        <v>4</v>
      </c>
      <c r="P3627" s="17"/>
      <c r="Q3627" s="40">
        <v>1722.0160000000001</v>
      </c>
      <c r="R3627" s="40">
        <v>431.25945999999999</v>
      </c>
      <c r="S3627" s="18">
        <f t="shared" si="393"/>
        <v>5.1477131655791091</v>
      </c>
      <c r="T3627" s="18">
        <f t="shared" si="394"/>
        <v>0.16370655385743832</v>
      </c>
      <c r="U3627" s="18">
        <f t="shared" si="395"/>
        <v>-0.60288532562008201</v>
      </c>
      <c r="V3627" s="30">
        <v>431.25920000000002</v>
      </c>
      <c r="W3627" s="3" t="s">
        <v>47</v>
      </c>
      <c r="X3627" s="3" t="s">
        <v>47</v>
      </c>
      <c r="Y3627" s="3" t="s">
        <v>47</v>
      </c>
      <c r="Z3627" s="3" t="s">
        <v>47</v>
      </c>
      <c r="AA3627" s="3" t="s">
        <v>47</v>
      </c>
      <c r="AB3627" s="12" t="s">
        <v>65</v>
      </c>
      <c r="AC3627" s="3" t="s">
        <v>65</v>
      </c>
      <c r="AD3627" s="3" t="s">
        <v>47</v>
      </c>
      <c r="AE3627" s="3" t="s">
        <v>47</v>
      </c>
      <c r="AF3627" s="3" t="s">
        <v>47</v>
      </c>
      <c r="AG3627" s="3" t="s">
        <v>47</v>
      </c>
      <c r="AH3627" s="3" t="s">
        <v>47</v>
      </c>
      <c r="AI3627" s="3" t="s">
        <v>48</v>
      </c>
      <c r="AJ3627" s="3" t="s">
        <v>47</v>
      </c>
      <c r="AK3627" s="3" t="s">
        <v>47</v>
      </c>
      <c r="AL3627" s="3" t="s">
        <v>52</v>
      </c>
      <c r="AP3627" s="3" t="s">
        <v>52</v>
      </c>
      <c r="AU3627" s="3">
        <v>2</v>
      </c>
      <c r="AV3627" s="3">
        <v>12</v>
      </c>
      <c r="AW3627" s="3">
        <v>1</v>
      </c>
      <c r="AX3627" s="3">
        <v>12</v>
      </c>
      <c r="AY3627" s="3">
        <v>100</v>
      </c>
      <c r="AZ3627" s="6" t="str">
        <f t="shared" si="396"/>
        <v>2203.1</v>
      </c>
      <c r="BC3627" s="12" t="s">
        <v>9047</v>
      </c>
      <c r="BJ3627" s="12">
        <f t="shared" si="397"/>
        <v>0</v>
      </c>
      <c r="BK3627" s="12">
        <f t="shared" si="398"/>
        <v>0</v>
      </c>
      <c r="BX3627" s="3" t="s">
        <v>9048</v>
      </c>
      <c r="BY3627" s="3" t="s">
        <v>9049</v>
      </c>
      <c r="CQ3627" s="3" t="str">
        <f>CONCATENATE(baseURL!$A$1,baseURL!$B$1,baseURL!$C$1,".",C3627,".",L3627,".pkl&amp;seq=",BC3627)</f>
        <v>http://proteomics.broadinstitute.org/millscripts/viewfeed.pl?side=xl&amp;cycle=1&amp;fixedMods=iaaC&amp;file=msdataSM/iPRG2012_nd/cpick_in/iPRG2012_nd.2203.1.4.pkl&amp;seq=LGPLGLSPKKVGEDLAK</v>
      </c>
    </row>
    <row r="3628" spans="1:95" x14ac:dyDescent="0.2">
      <c r="A3628" s="3">
        <v>3530</v>
      </c>
      <c r="B3628" s="2" t="s">
        <v>9050</v>
      </c>
      <c r="C3628" s="2" t="s">
        <v>9051</v>
      </c>
      <c r="D3628" s="3">
        <v>9607</v>
      </c>
      <c r="E3628" s="3">
        <v>9598</v>
      </c>
      <c r="F3628" s="3">
        <v>46266</v>
      </c>
      <c r="G3628" s="3">
        <v>11800</v>
      </c>
      <c r="H3628" s="3">
        <v>36.004100000000001</v>
      </c>
      <c r="I3628" s="30">
        <v>439.27269000000001</v>
      </c>
      <c r="J3628" s="30">
        <v>439.0231776</v>
      </c>
      <c r="K3628" s="30">
        <v>0.24951000000000001</v>
      </c>
      <c r="L3628" s="3">
        <v>0</v>
      </c>
      <c r="M3628" s="3">
        <v>4</v>
      </c>
      <c r="N3628" s="10">
        <f t="shared" si="392"/>
        <v>1</v>
      </c>
      <c r="O3628" s="35">
        <v>4</v>
      </c>
      <c r="P3628" s="17"/>
      <c r="Q3628" s="40">
        <v>1753.06943</v>
      </c>
      <c r="R3628" s="40">
        <v>439.02280999999999</v>
      </c>
      <c r="S3628" s="18">
        <f t="shared" si="393"/>
        <v>569.17315981832189</v>
      </c>
      <c r="T3628" s="18">
        <f t="shared" si="394"/>
        <v>0.83731412498619673</v>
      </c>
      <c r="U3628" s="18">
        <f t="shared" si="395"/>
        <v>-0.2505564574343957</v>
      </c>
      <c r="V3628" s="30">
        <v>439.02269999999999</v>
      </c>
      <c r="W3628" s="3" t="s">
        <v>47</v>
      </c>
      <c r="X3628" s="3" t="s">
        <v>47</v>
      </c>
      <c r="Y3628" s="3" t="s">
        <v>47</v>
      </c>
      <c r="Z3628" s="3" t="s">
        <v>47</v>
      </c>
      <c r="AA3628" s="3" t="s">
        <v>47</v>
      </c>
      <c r="AB3628" s="12" t="s">
        <v>47</v>
      </c>
      <c r="AC3628" s="3" t="s">
        <v>47</v>
      </c>
      <c r="AE3628" s="3" t="s">
        <v>47</v>
      </c>
      <c r="AF3628" s="3" t="s">
        <v>47</v>
      </c>
      <c r="AH3628" s="3" t="s">
        <v>47</v>
      </c>
      <c r="AI3628" s="3" t="s">
        <v>47</v>
      </c>
      <c r="AK3628" s="3" t="s">
        <v>47</v>
      </c>
      <c r="AL3628" s="3" t="s">
        <v>48</v>
      </c>
      <c r="AM3628" s="3" t="s">
        <v>48</v>
      </c>
      <c r="AN3628" s="3" t="s">
        <v>48</v>
      </c>
      <c r="AU3628" s="3">
        <v>0</v>
      </c>
      <c r="AV3628" s="3">
        <v>12</v>
      </c>
      <c r="AW3628" s="3">
        <v>1</v>
      </c>
      <c r="AX3628" s="3">
        <v>12</v>
      </c>
      <c r="AY3628" s="3">
        <v>100</v>
      </c>
      <c r="AZ3628" s="6" t="str">
        <f t="shared" si="396"/>
        <v>2203.2</v>
      </c>
      <c r="BC3628" s="12" t="s">
        <v>9052</v>
      </c>
      <c r="BJ3628" s="12">
        <f t="shared" si="397"/>
        <v>0</v>
      </c>
      <c r="BK3628" s="12">
        <f t="shared" si="398"/>
        <v>0</v>
      </c>
      <c r="CQ3628" s="3" t="str">
        <f>CONCATENATE(baseURL!$A$1,baseURL!$B$1,baseURL!$C$1,".",C3628,".",L3628,".pkl&amp;seq=",BC3628)</f>
        <v>http://proteomics.broadinstitute.org/millscripts/viewfeed.pl?side=xl&amp;cycle=1&amp;fixedMods=iaaC&amp;file=msdataSM/iPRG2012_nd/cpick_in/iPRG2012_nd.2203.2.0.pkl&amp;seq=KLTSNQRLVAALPTLK</v>
      </c>
    </row>
    <row r="3629" spans="1:95" x14ac:dyDescent="0.2">
      <c r="A3629" s="3">
        <v>2335</v>
      </c>
      <c r="B3629" s="2" t="s">
        <v>9053</v>
      </c>
      <c r="C3629" s="2" t="s">
        <v>9054</v>
      </c>
      <c r="D3629" s="3">
        <v>9608</v>
      </c>
      <c r="E3629" s="3">
        <v>9599</v>
      </c>
      <c r="F3629" s="3">
        <v>46267</v>
      </c>
      <c r="G3629" s="3">
        <v>11801</v>
      </c>
      <c r="H3629" s="3">
        <v>36.005699999999997</v>
      </c>
      <c r="I3629" s="30">
        <v>452.60275000000001</v>
      </c>
      <c r="J3629" s="30">
        <v>452.60275089999999</v>
      </c>
      <c r="K3629" s="30">
        <v>0</v>
      </c>
      <c r="L3629" s="3">
        <v>3</v>
      </c>
      <c r="M3629" s="3">
        <v>0</v>
      </c>
      <c r="N3629" s="10">
        <f t="shared" si="392"/>
        <v>1</v>
      </c>
      <c r="O3629" s="35">
        <v>3</v>
      </c>
      <c r="P3629" s="17"/>
      <c r="Q3629" s="40">
        <v>1355.7892899999999</v>
      </c>
      <c r="R3629" s="40">
        <v>452.60127999999997</v>
      </c>
      <c r="S3629" s="18">
        <f t="shared" si="393"/>
        <v>3.2478918310621494</v>
      </c>
      <c r="T3629" s="18">
        <f t="shared" si="394"/>
        <v>3.2498803362095283</v>
      </c>
      <c r="U3629" s="18">
        <f t="shared" si="395"/>
        <v>2.695529274787257</v>
      </c>
      <c r="V3629" s="30">
        <v>452.60250000000002</v>
      </c>
      <c r="W3629" s="3" t="s">
        <v>47</v>
      </c>
      <c r="Z3629" s="3" t="s">
        <v>47</v>
      </c>
      <c r="AA3629" s="3" t="s">
        <v>47</v>
      </c>
      <c r="AB3629" s="12" t="s">
        <v>47</v>
      </c>
      <c r="AC3629" s="3" t="s">
        <v>47</v>
      </c>
      <c r="AF3629" s="3" t="s">
        <v>48</v>
      </c>
      <c r="AG3629" s="3" t="s">
        <v>48</v>
      </c>
      <c r="AH3629" s="3" t="s">
        <v>48</v>
      </c>
      <c r="AI3629" s="3" t="s">
        <v>47</v>
      </c>
      <c r="AK3629" s="3" t="s">
        <v>52</v>
      </c>
      <c r="AL3629" s="3" t="s">
        <v>52</v>
      </c>
      <c r="AU3629" s="3">
        <v>0</v>
      </c>
      <c r="AV3629" s="3">
        <v>6</v>
      </c>
      <c r="AW3629" s="3">
        <v>1</v>
      </c>
      <c r="AX3629" s="3">
        <v>6</v>
      </c>
      <c r="AY3629" s="3">
        <v>100</v>
      </c>
      <c r="AZ3629" s="6" t="str">
        <f t="shared" si="396"/>
        <v>2203.3</v>
      </c>
      <c r="BC3629" s="12" t="s">
        <v>9055</v>
      </c>
      <c r="BJ3629" s="12">
        <f t="shared" si="397"/>
        <v>0</v>
      </c>
      <c r="BK3629" s="12">
        <f t="shared" si="398"/>
        <v>0</v>
      </c>
      <c r="CQ3629" s="3" t="str">
        <f>CONCATENATE(baseURL!$A$1,baseURL!$B$1,baseURL!$C$1,".",C3629,".",L3629,".pkl&amp;seq=",BC3629)</f>
        <v>http://proteomics.broadinstitute.org/millscripts/viewfeed.pl?side=xl&amp;cycle=1&amp;fixedMods=iaaC&amp;file=msdataSM/iPRG2012_nd/cpick_in/iPRG2012_nd.2203.3.3.pkl&amp;seq=SLRPLDTEALLK</v>
      </c>
    </row>
    <row r="3630" spans="1:95" x14ac:dyDescent="0.2">
      <c r="A3630" s="3">
        <v>5673</v>
      </c>
      <c r="B3630" s="2" t="s">
        <v>9056</v>
      </c>
      <c r="C3630" s="2" t="s">
        <v>9057</v>
      </c>
      <c r="D3630" s="3">
        <v>9626</v>
      </c>
      <c r="E3630" s="3">
        <v>9617</v>
      </c>
      <c r="F3630" s="3">
        <v>46296</v>
      </c>
      <c r="G3630" s="3">
        <v>11820</v>
      </c>
      <c r="H3630" s="3">
        <v>36.038499999999999</v>
      </c>
      <c r="I3630" s="30">
        <v>734.72159999999997</v>
      </c>
      <c r="J3630" s="30">
        <v>734.72266639999998</v>
      </c>
      <c r="K3630" s="30">
        <v>-1.07E-3</v>
      </c>
      <c r="L3630" s="3">
        <v>3</v>
      </c>
      <c r="M3630" s="3">
        <v>3</v>
      </c>
      <c r="N3630" s="10">
        <f t="shared" si="392"/>
        <v>1</v>
      </c>
      <c r="O3630" s="35">
        <v>3</v>
      </c>
      <c r="P3630" s="17"/>
      <c r="Q3630" s="40">
        <v>2202.1546899999998</v>
      </c>
      <c r="R3630" s="40">
        <v>734.72307999999998</v>
      </c>
      <c r="S3630" s="18">
        <f t="shared" si="393"/>
        <v>-2.0143643779572367</v>
      </c>
      <c r="T3630" s="18">
        <f t="shared" si="394"/>
        <v>-0.56293318021489036</v>
      </c>
      <c r="U3630" s="18">
        <f t="shared" si="395"/>
        <v>-0.78941306704775038</v>
      </c>
      <c r="V3630" s="30">
        <v>734.72249999999997</v>
      </c>
      <c r="W3630" s="3" t="s">
        <v>47</v>
      </c>
      <c r="X3630" s="3" t="s">
        <v>47</v>
      </c>
      <c r="Y3630" s="3" t="s">
        <v>47</v>
      </c>
      <c r="Z3630" s="3" t="s">
        <v>47</v>
      </c>
      <c r="AA3630" s="3" t="s">
        <v>47</v>
      </c>
      <c r="AB3630" s="12" t="s">
        <v>47</v>
      </c>
      <c r="AC3630" s="3" t="s">
        <v>47</v>
      </c>
      <c r="AD3630" s="3" t="s">
        <v>47</v>
      </c>
      <c r="AE3630" s="3" t="s">
        <v>47</v>
      </c>
      <c r="AF3630" s="3" t="s">
        <v>47</v>
      </c>
      <c r="AG3630" s="3" t="s">
        <v>48</v>
      </c>
      <c r="AI3630" s="3" t="s">
        <v>47</v>
      </c>
      <c r="AJ3630" s="3" t="s">
        <v>47</v>
      </c>
      <c r="AK3630" s="3" t="s">
        <v>47</v>
      </c>
      <c r="AL3630" s="3" t="s">
        <v>48</v>
      </c>
      <c r="AM3630" s="3" t="s">
        <v>47</v>
      </c>
      <c r="AN3630" s="3" t="s">
        <v>48</v>
      </c>
      <c r="AO3630" s="3" t="s">
        <v>48</v>
      </c>
      <c r="AU3630" s="3">
        <v>0</v>
      </c>
      <c r="AV3630" s="3">
        <v>14</v>
      </c>
      <c r="AW3630" s="3">
        <v>1</v>
      </c>
      <c r="AX3630" s="3">
        <v>14</v>
      </c>
      <c r="AY3630" s="3">
        <v>100</v>
      </c>
      <c r="AZ3630" s="6" t="str">
        <f t="shared" si="396"/>
        <v>2204.11</v>
      </c>
      <c r="BC3630" s="12" t="s">
        <v>9058</v>
      </c>
      <c r="BJ3630" s="12">
        <f t="shared" si="397"/>
        <v>1</v>
      </c>
      <c r="BK3630" s="12">
        <f t="shared" si="398"/>
        <v>0</v>
      </c>
      <c r="CQ3630" s="3" t="str">
        <f>CONCATENATE(baseURL!$A$1,baseURL!$B$1,baseURL!$C$1,".",C3630,".",L3630,".pkl&amp;seq=",BC3630)</f>
        <v>http://proteomics.broadinstitute.org/millscripts/viewfeed.pl?side=xl&amp;cycle=1&amp;fixedMods=iaaC&amp;file=msdataSM/iPRG2012_nd/cpick_in/iPRG2012_nd.2204.11.3.pkl&amp;seq=ACGVSRPVLAASLTTNDASALK</v>
      </c>
    </row>
    <row r="3631" spans="1:95" x14ac:dyDescent="0.2">
      <c r="A3631" s="3">
        <v>3760</v>
      </c>
      <c r="B3631" s="2" t="s">
        <v>9059</v>
      </c>
      <c r="C3631" s="2" t="s">
        <v>9060</v>
      </c>
      <c r="D3631" s="3">
        <v>9627</v>
      </c>
      <c r="E3631" s="3">
        <v>9618</v>
      </c>
      <c r="F3631" s="3">
        <v>46297</v>
      </c>
      <c r="G3631" s="3">
        <v>11821</v>
      </c>
      <c r="H3631" s="3">
        <v>36.040100000000002</v>
      </c>
      <c r="I3631" s="30">
        <v>759.38972999999999</v>
      </c>
      <c r="J3631" s="30">
        <v>759.71299290000002</v>
      </c>
      <c r="K3631" s="30">
        <v>-0.32325999999999999</v>
      </c>
      <c r="L3631" s="3">
        <v>3</v>
      </c>
      <c r="M3631" s="3">
        <v>3</v>
      </c>
      <c r="N3631" s="10">
        <f t="shared" si="392"/>
        <v>1</v>
      </c>
      <c r="O3631" s="35">
        <v>3</v>
      </c>
      <c r="P3631" s="17"/>
      <c r="Q3631" s="40">
        <v>2276.1339600000001</v>
      </c>
      <c r="R3631" s="40">
        <v>759.38283999999999</v>
      </c>
      <c r="S3631" s="18">
        <f t="shared" si="393"/>
        <v>9.073157354989096</v>
      </c>
      <c r="T3631" s="18">
        <f t="shared" si="394"/>
        <v>434.76476239577664</v>
      </c>
      <c r="U3631" s="18">
        <f t="shared" si="395"/>
        <v>434.51074032701115</v>
      </c>
      <c r="V3631" s="30">
        <v>759.71280000000002</v>
      </c>
      <c r="W3631" s="3" t="s">
        <v>47</v>
      </c>
      <c r="X3631" s="3" t="s">
        <v>47</v>
      </c>
      <c r="Y3631" s="3" t="s">
        <v>47</v>
      </c>
      <c r="Z3631" s="3" t="s">
        <v>47</v>
      </c>
      <c r="AA3631" s="3" t="s">
        <v>47</v>
      </c>
      <c r="AB3631" s="12" t="s">
        <v>48</v>
      </c>
      <c r="AC3631" s="3" t="s">
        <v>47</v>
      </c>
      <c r="AE3631" s="3" t="s">
        <v>47</v>
      </c>
      <c r="AF3631" s="3" t="s">
        <v>47</v>
      </c>
      <c r="AG3631" s="3" t="s">
        <v>52</v>
      </c>
      <c r="AI3631" s="3" t="s">
        <v>48</v>
      </c>
      <c r="AL3631" s="3" t="s">
        <v>52</v>
      </c>
      <c r="AO3631" s="3" t="s">
        <v>48</v>
      </c>
      <c r="AU3631" s="3">
        <v>0</v>
      </c>
      <c r="AV3631" s="3">
        <v>8</v>
      </c>
      <c r="AW3631" s="3">
        <v>4</v>
      </c>
      <c r="AX3631" s="3">
        <v>3</v>
      </c>
      <c r="AY3631" s="3">
        <v>37.5</v>
      </c>
      <c r="AZ3631" s="6" t="str">
        <f t="shared" si="396"/>
        <v>2204.12</v>
      </c>
      <c r="BC3631" s="12" t="s">
        <v>9061</v>
      </c>
      <c r="BJ3631" s="12">
        <f t="shared" si="397"/>
        <v>0</v>
      </c>
      <c r="BK3631" s="12">
        <f t="shared" si="398"/>
        <v>0</v>
      </c>
      <c r="BP3631" s="3" t="s">
        <v>54</v>
      </c>
      <c r="BR3631" s="3" t="s">
        <v>54</v>
      </c>
      <c r="CQ3631" s="3" t="str">
        <f>CONCATENATE(baseURL!$A$1,baseURL!$B$1,baseURL!$C$1,".",C3631,".",L3631,".pkl&amp;seq=",BC3631,"&amp;varMods=Deamidated-N")</f>
        <v>http://proteomics.broadinstitute.org/millscripts/viewfeed.pl?side=xl&amp;cycle=1&amp;fixedMods=iaaC&amp;file=msdataSM/iPRG2012_nd/cpick_in/iPRG2012_nd.2204.12.3.pkl&amp;seq=LLGDAAKNQAAMNPSNTVFDAK&amp;varMods=Deamidated-N</v>
      </c>
    </row>
    <row r="3632" spans="1:95" x14ac:dyDescent="0.2">
      <c r="A3632" s="3">
        <v>2748</v>
      </c>
      <c r="B3632" s="2" t="s">
        <v>9062</v>
      </c>
      <c r="C3632" s="2" t="s">
        <v>9063</v>
      </c>
      <c r="D3632" s="3">
        <v>9628</v>
      </c>
      <c r="E3632" s="3">
        <v>9619</v>
      </c>
      <c r="F3632" s="3">
        <v>46298</v>
      </c>
      <c r="G3632" s="3">
        <v>11822</v>
      </c>
      <c r="H3632" s="3">
        <v>36.041800000000002</v>
      </c>
      <c r="I3632" s="30">
        <v>800.38711999999998</v>
      </c>
      <c r="J3632" s="30">
        <v>800.38510859999997</v>
      </c>
      <c r="K3632" s="30">
        <v>2.0100000000000001E-3</v>
      </c>
      <c r="L3632" s="3">
        <v>2</v>
      </c>
      <c r="M3632" s="3">
        <v>2</v>
      </c>
      <c r="N3632" s="10">
        <f t="shared" si="392"/>
        <v>1</v>
      </c>
      <c r="O3632" s="35">
        <v>2</v>
      </c>
      <c r="P3632" s="17"/>
      <c r="Q3632" s="40">
        <v>1599.76493</v>
      </c>
      <c r="R3632" s="40">
        <v>800.38610000000006</v>
      </c>
      <c r="S3632" s="18">
        <f t="shared" si="393"/>
        <v>1.274384949870891</v>
      </c>
      <c r="T3632" s="18">
        <f t="shared" si="394"/>
        <v>-1.2386521955953702</v>
      </c>
      <c r="U3632" s="18">
        <f t="shared" si="395"/>
        <v>-1.2493970098806562</v>
      </c>
      <c r="V3632" s="30">
        <v>800.38509999999997</v>
      </c>
      <c r="Z3632" s="3" t="s">
        <v>47</v>
      </c>
      <c r="AA3632" s="3" t="s">
        <v>47</v>
      </c>
      <c r="AB3632" s="12" t="s">
        <v>47</v>
      </c>
      <c r="AC3632" s="3" t="s">
        <v>47</v>
      </c>
      <c r="AD3632" s="3" t="s">
        <v>47</v>
      </c>
      <c r="AE3632" s="3" t="s">
        <v>48</v>
      </c>
      <c r="AF3632" s="3" t="s">
        <v>48</v>
      </c>
      <c r="AG3632" s="3" t="s">
        <v>47</v>
      </c>
      <c r="AH3632" s="3" t="s">
        <v>47</v>
      </c>
      <c r="AI3632" s="3" t="s">
        <v>47</v>
      </c>
      <c r="AL3632" s="3" t="s">
        <v>47</v>
      </c>
      <c r="AN3632" s="3" t="s">
        <v>47</v>
      </c>
      <c r="AU3632" s="3">
        <v>0</v>
      </c>
      <c r="AV3632" s="3">
        <v>10</v>
      </c>
      <c r="AW3632" s="3">
        <v>1</v>
      </c>
      <c r="AX3632" s="3">
        <v>10</v>
      </c>
      <c r="AY3632" s="3">
        <v>100</v>
      </c>
      <c r="AZ3632" s="6" t="str">
        <f t="shared" si="396"/>
        <v>2204.13</v>
      </c>
      <c r="BC3632" s="12" t="s">
        <v>9064</v>
      </c>
      <c r="BJ3632" s="12">
        <f t="shared" si="397"/>
        <v>0</v>
      </c>
      <c r="BK3632" s="12">
        <f t="shared" si="398"/>
        <v>0</v>
      </c>
      <c r="CQ3632" s="3" t="str">
        <f>CONCATENATE(baseURL!$A$1,baseURL!$B$1,baseURL!$C$1,".",C3632,".",L3632,".pkl&amp;seq=",BC3632)</f>
        <v>http://proteomics.broadinstitute.org/millscripts/viewfeed.pl?side=xl&amp;cycle=1&amp;fixedMods=iaaC&amp;file=msdataSM/iPRG2012_nd/cpick_in/iPRG2012_nd.2204.13.2.pkl&amp;seq=TQFENSNELGVFSK</v>
      </c>
    </row>
    <row r="3633" spans="1:95" x14ac:dyDescent="0.2">
      <c r="A3633" s="3">
        <v>5214</v>
      </c>
      <c r="B3633" s="2" t="s">
        <v>9065</v>
      </c>
      <c r="C3633" s="2" t="s">
        <v>9066</v>
      </c>
      <c r="D3633" s="3">
        <v>9621</v>
      </c>
      <c r="E3633" s="3">
        <v>9612</v>
      </c>
      <c r="F3633" s="3">
        <v>46291</v>
      </c>
      <c r="G3633" s="3">
        <v>11815</v>
      </c>
      <c r="H3633" s="3">
        <v>36.030099999999997</v>
      </c>
      <c r="I3633" s="30">
        <v>538.63816999999995</v>
      </c>
      <c r="J3633" s="30">
        <v>538.63725850000003</v>
      </c>
      <c r="K3633" s="30">
        <v>9.1E-4</v>
      </c>
      <c r="L3633" s="3">
        <v>3</v>
      </c>
      <c r="M3633" s="3">
        <v>3</v>
      </c>
      <c r="N3633" s="10">
        <f t="shared" si="392"/>
        <v>1</v>
      </c>
      <c r="O3633" s="35">
        <v>3</v>
      </c>
      <c r="P3633" s="17"/>
      <c r="Q3633" s="40">
        <v>1613.8969500000001</v>
      </c>
      <c r="R3633" s="40">
        <v>538.63716999999997</v>
      </c>
      <c r="S3633" s="18">
        <f t="shared" si="393"/>
        <v>1.8565373050217704</v>
      </c>
      <c r="T3633" s="18">
        <f t="shared" si="394"/>
        <v>0.16430355161114499</v>
      </c>
      <c r="U3633" s="18">
        <f t="shared" si="395"/>
        <v>-0.12995761123754945</v>
      </c>
      <c r="V3633" s="30">
        <v>538.63710000000003</v>
      </c>
      <c r="W3633" s="3" t="s">
        <v>47</v>
      </c>
      <c r="X3633" s="3" t="s">
        <v>47</v>
      </c>
      <c r="Y3633" s="3" t="s">
        <v>47</v>
      </c>
      <c r="Z3633" s="3" t="s">
        <v>47</v>
      </c>
      <c r="AA3633" s="3" t="s">
        <v>47</v>
      </c>
      <c r="AB3633" s="12" t="s">
        <v>47</v>
      </c>
      <c r="AC3633" s="3" t="s">
        <v>47</v>
      </c>
      <c r="AD3633" s="3" t="s">
        <v>47</v>
      </c>
      <c r="AE3633" s="3" t="s">
        <v>47</v>
      </c>
      <c r="AF3633" s="3" t="s">
        <v>47</v>
      </c>
      <c r="AG3633" s="3" t="s">
        <v>47</v>
      </c>
      <c r="AH3633" s="3" t="s">
        <v>47</v>
      </c>
      <c r="AI3633" s="3" t="s">
        <v>47</v>
      </c>
      <c r="AJ3633" s="3" t="s">
        <v>47</v>
      </c>
      <c r="AK3633" s="3" t="s">
        <v>47</v>
      </c>
      <c r="AL3633" s="3" t="s">
        <v>47</v>
      </c>
      <c r="AM3633" s="3" t="s">
        <v>47</v>
      </c>
      <c r="AN3633" s="3" t="s">
        <v>47</v>
      </c>
      <c r="AU3633" s="3">
        <v>0</v>
      </c>
      <c r="AV3633" s="3">
        <v>18</v>
      </c>
      <c r="AW3633" s="3">
        <v>1</v>
      </c>
      <c r="AX3633" s="3">
        <v>18</v>
      </c>
      <c r="AY3633" s="3">
        <v>100</v>
      </c>
      <c r="AZ3633" s="6" t="str">
        <f t="shared" si="396"/>
        <v>2204.6</v>
      </c>
      <c r="BC3633" s="12" t="s">
        <v>8962</v>
      </c>
      <c r="BJ3633" s="12">
        <f t="shared" si="397"/>
        <v>0</v>
      </c>
      <c r="BK3633" s="12">
        <f t="shared" si="398"/>
        <v>0</v>
      </c>
      <c r="CQ3633" s="3" t="str">
        <f>CONCATENATE(baseURL!$A$1,baseURL!$B$1,baseURL!$C$1,".",C3633,".",L3633,".pkl&amp;seq=",BC3633)</f>
        <v>http://proteomics.broadinstitute.org/millscripts/viewfeed.pl?side=xl&amp;cycle=1&amp;fixedMods=iaaC&amp;file=msdataSM/iPRG2012_nd/cpick_in/iPRG2012_nd.2204.6.3.pkl&amp;seq=QATKDAGALSGLNVLR</v>
      </c>
    </row>
    <row r="3634" spans="1:95" x14ac:dyDescent="0.2">
      <c r="A3634" s="3">
        <v>4408</v>
      </c>
      <c r="B3634" s="2" t="s">
        <v>9073</v>
      </c>
      <c r="C3634" s="2" t="s">
        <v>9074</v>
      </c>
      <c r="D3634" s="3">
        <v>9632</v>
      </c>
      <c r="E3634" s="3">
        <v>9623</v>
      </c>
      <c r="F3634" s="3">
        <v>46310</v>
      </c>
      <c r="G3634" s="3">
        <v>11827</v>
      </c>
      <c r="H3634" s="3">
        <v>36.0548</v>
      </c>
      <c r="I3634" s="30">
        <v>435.28237000000001</v>
      </c>
      <c r="J3634" s="30">
        <v>435.28153739999999</v>
      </c>
      <c r="K3634" s="30">
        <v>8.3000000000000001E-4</v>
      </c>
      <c r="L3634" s="3">
        <v>2</v>
      </c>
      <c r="M3634" s="3">
        <v>2</v>
      </c>
      <c r="N3634" s="10">
        <f t="shared" si="392"/>
        <v>1</v>
      </c>
      <c r="O3634" s="35">
        <v>2</v>
      </c>
      <c r="P3634" s="17"/>
      <c r="Q3634" s="40">
        <v>869.55670999999995</v>
      </c>
      <c r="R3634" s="40">
        <v>435.28199000000001</v>
      </c>
      <c r="S3634" s="18">
        <f t="shared" si="393"/>
        <v>0.8729972954013796</v>
      </c>
      <c r="T3634" s="18">
        <f t="shared" si="394"/>
        <v>-1.0397857260689802</v>
      </c>
      <c r="U3634" s="18">
        <f t="shared" si="395"/>
        <v>-2.0446515603062343</v>
      </c>
      <c r="V3634" s="30">
        <v>435.28109999999998</v>
      </c>
      <c r="W3634" s="3" t="s">
        <v>47</v>
      </c>
      <c r="X3634" s="3" t="s">
        <v>47</v>
      </c>
      <c r="Y3634" s="3" t="s">
        <v>47</v>
      </c>
      <c r="Z3634" s="3" t="s">
        <v>47</v>
      </c>
      <c r="AA3634" s="3" t="s">
        <v>48</v>
      </c>
      <c r="AB3634" s="12" t="s">
        <v>47</v>
      </c>
      <c r="AC3634" s="3" t="s">
        <v>47</v>
      </c>
      <c r="AD3634" s="3" t="s">
        <v>48</v>
      </c>
      <c r="AE3634" s="3" t="s">
        <v>47</v>
      </c>
      <c r="AF3634" s="3" t="s">
        <v>47</v>
      </c>
      <c r="AG3634" s="3" t="s">
        <v>47</v>
      </c>
      <c r="AH3634" s="3" t="s">
        <v>47</v>
      </c>
      <c r="AI3634" s="3" t="s">
        <v>48</v>
      </c>
      <c r="AL3634" s="3" t="s">
        <v>47</v>
      </c>
      <c r="AM3634" s="3" t="s">
        <v>47</v>
      </c>
      <c r="AN3634" s="3" t="s">
        <v>47</v>
      </c>
      <c r="AU3634" s="3">
        <v>0</v>
      </c>
      <c r="AV3634" s="3">
        <v>13</v>
      </c>
      <c r="AW3634" s="3">
        <v>1</v>
      </c>
      <c r="AX3634" s="3">
        <v>13</v>
      </c>
      <c r="AY3634" s="3">
        <v>100</v>
      </c>
      <c r="AZ3634" s="6" t="str">
        <f t="shared" si="396"/>
        <v>2205.4</v>
      </c>
      <c r="BC3634" s="12" t="s">
        <v>9075</v>
      </c>
      <c r="BJ3634" s="12">
        <f t="shared" si="397"/>
        <v>0</v>
      </c>
      <c r="BK3634" s="12">
        <f t="shared" si="398"/>
        <v>0</v>
      </c>
      <c r="CQ3634" s="3" t="str">
        <f>CONCATENATE(baseURL!$A$1,baseURL!$B$1,baseURL!$C$1,".",C3634,".",L3634,".pkl&amp;seq=",BC3634)</f>
        <v>http://proteomics.broadinstitute.org/millscripts/viewfeed.pl?side=xl&amp;cycle=1&amp;fixedMods=iaaC&amp;file=msdataSM/iPRG2012_nd/cpick_in/iPRG2012_nd.2205.4.2.pkl&amp;seq=LLNGLALR</v>
      </c>
    </row>
    <row r="3635" spans="1:95" x14ac:dyDescent="0.2">
      <c r="A3635" s="3">
        <v>2440</v>
      </c>
      <c r="B3635" s="2" t="s">
        <v>9076</v>
      </c>
      <c r="C3635" s="2" t="s">
        <v>9077</v>
      </c>
      <c r="D3635" s="3">
        <v>9633</v>
      </c>
      <c r="E3635" s="3">
        <v>9624</v>
      </c>
      <c r="F3635" s="3">
        <v>46311</v>
      </c>
      <c r="G3635" s="3">
        <v>11828</v>
      </c>
      <c r="H3635" s="3">
        <v>36.056399999999996</v>
      </c>
      <c r="I3635" s="30">
        <v>446.73450000000003</v>
      </c>
      <c r="J3635" s="30">
        <v>446.48179950000002</v>
      </c>
      <c r="K3635" s="30">
        <v>0.25269999999999998</v>
      </c>
      <c r="L3635" s="3">
        <v>4</v>
      </c>
      <c r="M3635" s="3">
        <v>4</v>
      </c>
      <c r="N3635" s="10">
        <f t="shared" si="392"/>
        <v>1</v>
      </c>
      <c r="O3635" s="35">
        <v>4</v>
      </c>
      <c r="P3635" s="17"/>
      <c r="Q3635" s="40">
        <v>1782.9034300000001</v>
      </c>
      <c r="R3635" s="40">
        <v>446.48131000000001</v>
      </c>
      <c r="S3635" s="18">
        <f t="shared" si="393"/>
        <v>567.07860850887084</v>
      </c>
      <c r="T3635" s="18">
        <f t="shared" si="394"/>
        <v>1.0963504833263604</v>
      </c>
      <c r="U3635" s="18">
        <f t="shared" si="395"/>
        <v>0.42554972788232381</v>
      </c>
      <c r="V3635" s="30">
        <v>446.48149999999998</v>
      </c>
      <c r="W3635" s="3" t="s">
        <v>47</v>
      </c>
      <c r="Z3635" s="3" t="s">
        <v>47</v>
      </c>
      <c r="AA3635" s="3" t="s">
        <v>47</v>
      </c>
      <c r="AB3635" s="12" t="s">
        <v>47</v>
      </c>
      <c r="AC3635" s="3" t="s">
        <v>47</v>
      </c>
      <c r="AD3635" s="3" t="s">
        <v>48</v>
      </c>
      <c r="AE3635" s="3" t="s">
        <v>47</v>
      </c>
      <c r="AF3635" s="3" t="s">
        <v>48</v>
      </c>
      <c r="AG3635" s="3" t="s">
        <v>48</v>
      </c>
      <c r="AH3635" s="3" t="s">
        <v>47</v>
      </c>
      <c r="AI3635" s="3" t="s">
        <v>47</v>
      </c>
      <c r="AK3635" s="3" t="s">
        <v>47</v>
      </c>
      <c r="AL3635" s="3" t="s">
        <v>48</v>
      </c>
      <c r="AU3635" s="3">
        <v>0</v>
      </c>
      <c r="AV3635" s="3">
        <v>9</v>
      </c>
      <c r="AW3635" s="3">
        <v>1</v>
      </c>
      <c r="AX3635" s="3">
        <v>9</v>
      </c>
      <c r="AY3635" s="3">
        <v>100</v>
      </c>
      <c r="AZ3635" s="6" t="str">
        <f t="shared" si="396"/>
        <v>2205.5</v>
      </c>
      <c r="BC3635" s="12" t="s">
        <v>9078</v>
      </c>
      <c r="BJ3635" s="12">
        <f t="shared" si="397"/>
        <v>0</v>
      </c>
      <c r="BK3635" s="12">
        <f t="shared" si="398"/>
        <v>0</v>
      </c>
      <c r="CQ3635" s="3" t="str">
        <f>CONCATENATE(baseURL!$A$1,baseURL!$B$1,baseURL!$C$1,".",C3635,".",L3635,".pkl&amp;seq=",BC3635)</f>
        <v>http://proteomics.broadinstitute.org/millscripts/viewfeed.pl?side=xl&amp;cycle=1&amp;fixedMods=iaaC&amp;file=msdataSM/iPRG2012_nd/cpick_in/iPRG2012_nd.2205.5.4.pkl&amp;seq=HLDFAPTSPFGGARPGR</v>
      </c>
    </row>
    <row r="3636" spans="1:95" x14ac:dyDescent="0.2">
      <c r="A3636" s="3">
        <v>4188</v>
      </c>
      <c r="B3636" s="2" t="s">
        <v>9079</v>
      </c>
      <c r="C3636" s="2" t="s">
        <v>9080</v>
      </c>
      <c r="D3636" s="3">
        <v>9634</v>
      </c>
      <c r="E3636" s="3">
        <v>9625</v>
      </c>
      <c r="F3636" s="3">
        <v>46312</v>
      </c>
      <c r="G3636" s="3">
        <v>11829</v>
      </c>
      <c r="H3636" s="3">
        <v>36.058100000000003</v>
      </c>
      <c r="I3636" s="30">
        <v>461.58677999999998</v>
      </c>
      <c r="J3636" s="30">
        <v>461.58583010000001</v>
      </c>
      <c r="K3636" s="30">
        <v>9.5E-4</v>
      </c>
      <c r="L3636" s="3">
        <v>3</v>
      </c>
      <c r="M3636" s="3">
        <v>3</v>
      </c>
      <c r="N3636" s="10">
        <f t="shared" si="392"/>
        <v>1</v>
      </c>
      <c r="O3636" s="35">
        <v>3</v>
      </c>
      <c r="P3636" s="17"/>
      <c r="Q3636" s="40">
        <v>1382.7426800000001</v>
      </c>
      <c r="R3636" s="40">
        <v>461.58573999999999</v>
      </c>
      <c r="S3636" s="18">
        <f t="shared" si="393"/>
        <v>2.2531025329964693</v>
      </c>
      <c r="T3636" s="18">
        <f t="shared" si="394"/>
        <v>0.19519667141933461</v>
      </c>
      <c r="U3636" s="18">
        <f t="shared" si="395"/>
        <v>-0.51994673830801719</v>
      </c>
      <c r="V3636" s="30">
        <v>461.58550000000002</v>
      </c>
      <c r="W3636" s="3" t="s">
        <v>47</v>
      </c>
      <c r="X3636" s="3" t="s">
        <v>47</v>
      </c>
      <c r="Y3636" s="3" t="s">
        <v>47</v>
      </c>
      <c r="Z3636" s="3" t="s">
        <v>47</v>
      </c>
      <c r="AA3636" s="3" t="s">
        <v>65</v>
      </c>
      <c r="AB3636" s="12" t="s">
        <v>47</v>
      </c>
      <c r="AC3636" s="3" t="s">
        <v>47</v>
      </c>
      <c r="AD3636" s="3" t="s">
        <v>47</v>
      </c>
      <c r="AE3636" s="3" t="s">
        <v>47</v>
      </c>
      <c r="AF3636" s="3" t="s">
        <v>47</v>
      </c>
      <c r="AG3636" s="3" t="s">
        <v>47</v>
      </c>
      <c r="AH3636" s="3" t="s">
        <v>47</v>
      </c>
      <c r="AI3636" s="3" t="s">
        <v>47</v>
      </c>
      <c r="AJ3636" s="3" t="s">
        <v>47</v>
      </c>
      <c r="AK3636" s="3" t="s">
        <v>47</v>
      </c>
      <c r="AL3636" s="3" t="s">
        <v>47</v>
      </c>
      <c r="AM3636" s="3" t="s">
        <v>47</v>
      </c>
      <c r="AN3636" s="3" t="s">
        <v>47</v>
      </c>
      <c r="AU3636" s="3">
        <v>1</v>
      </c>
      <c r="AV3636" s="3">
        <v>17</v>
      </c>
      <c r="AW3636" s="3">
        <v>1</v>
      </c>
      <c r="AX3636" s="3">
        <v>17</v>
      </c>
      <c r="AY3636" s="3">
        <v>100</v>
      </c>
      <c r="AZ3636" s="6" t="str">
        <f t="shared" si="396"/>
        <v>2205.6</v>
      </c>
      <c r="BC3636" s="12" t="s">
        <v>9081</v>
      </c>
      <c r="BJ3636" s="12">
        <f t="shared" si="397"/>
        <v>0</v>
      </c>
      <c r="BK3636" s="12">
        <f t="shared" si="398"/>
        <v>0</v>
      </c>
      <c r="BW3636" s="3" t="s">
        <v>9082</v>
      </c>
      <c r="CQ3636" s="3" t="str">
        <f>CONCATENATE(baseURL!$A$1,baseURL!$B$1,baseURL!$C$1,".",C3636,".",L3636,".pkl&amp;seq=",BC3636)</f>
        <v>http://proteomics.broadinstitute.org/millscripts/viewfeed.pl?side=xl&amp;cycle=1&amp;fixedMods=iaaC&amp;file=msdataSM/iPRG2012_nd/cpick_in/iPRG2012_nd.2205.6.3.pkl&amp;seq=FDAGKLVYVTGGR</v>
      </c>
    </row>
    <row r="3637" spans="1:95" x14ac:dyDescent="0.2">
      <c r="A3637" s="3">
        <v>1318</v>
      </c>
      <c r="B3637" s="2" t="s">
        <v>9085</v>
      </c>
      <c r="C3637" s="2" t="s">
        <v>9086</v>
      </c>
      <c r="D3637" s="3">
        <v>9649</v>
      </c>
      <c r="E3637" s="3">
        <v>9640</v>
      </c>
      <c r="F3637" s="3">
        <v>46337</v>
      </c>
      <c r="G3637" s="3">
        <v>11845</v>
      </c>
      <c r="H3637" s="3">
        <v>36.091099999999997</v>
      </c>
      <c r="I3637" s="30">
        <v>858.91183999999998</v>
      </c>
      <c r="J3637" s="30">
        <v>858.91368209999996</v>
      </c>
      <c r="K3637" s="30">
        <v>-1.8400000000000001E-3</v>
      </c>
      <c r="L3637" s="3">
        <v>0</v>
      </c>
      <c r="M3637" s="3">
        <v>2</v>
      </c>
      <c r="N3637" s="10">
        <f t="shared" si="392"/>
        <v>1</v>
      </c>
      <c r="O3637" s="35">
        <v>2</v>
      </c>
      <c r="P3637" s="17"/>
      <c r="Q3637" s="40">
        <v>1716.82278</v>
      </c>
      <c r="R3637" s="40">
        <v>858.91503</v>
      </c>
      <c r="S3637" s="18">
        <f t="shared" si="393"/>
        <v>-3.7139878667832718</v>
      </c>
      <c r="T3637" s="18">
        <f t="shared" si="394"/>
        <v>-1.5693054061955243</v>
      </c>
      <c r="U3637" s="18">
        <f t="shared" si="395"/>
        <v>-4.2262620553324872</v>
      </c>
      <c r="V3637" s="30">
        <v>858.91139999999996</v>
      </c>
      <c r="X3637" s="3" t="s">
        <v>47</v>
      </c>
      <c r="Y3637" s="3" t="s">
        <v>47</v>
      </c>
      <c r="Z3637" s="3" t="s">
        <v>47</v>
      </c>
      <c r="AA3637" s="3" t="s">
        <v>47</v>
      </c>
      <c r="AB3637" s="12" t="s">
        <v>52</v>
      </c>
      <c r="AC3637" s="3" t="s">
        <v>52</v>
      </c>
      <c r="AE3637" s="3" t="s">
        <v>48</v>
      </c>
      <c r="AF3637" s="3" t="s">
        <v>47</v>
      </c>
      <c r="AG3637" s="3" t="s">
        <v>48</v>
      </c>
      <c r="AH3637" s="3" t="s">
        <v>47</v>
      </c>
      <c r="AO3637" s="3" t="s">
        <v>52</v>
      </c>
      <c r="AP3637" s="3" t="s">
        <v>52</v>
      </c>
      <c r="AU3637" s="3">
        <v>0</v>
      </c>
      <c r="AV3637" s="3">
        <v>6</v>
      </c>
      <c r="AW3637" s="3">
        <v>1</v>
      </c>
      <c r="AX3637" s="3">
        <v>6</v>
      </c>
      <c r="AY3637" s="3">
        <v>100</v>
      </c>
      <c r="AZ3637" s="6" t="str">
        <f t="shared" si="396"/>
        <v>2206.10</v>
      </c>
      <c r="BC3637" s="12" t="s">
        <v>9087</v>
      </c>
      <c r="BJ3637" s="12">
        <f t="shared" si="397"/>
        <v>0</v>
      </c>
      <c r="BK3637" s="12">
        <f t="shared" si="398"/>
        <v>0</v>
      </c>
      <c r="CQ3637" s="3" t="str">
        <f>CONCATENATE(baseURL!$A$1,baseURL!$B$1,baseURL!$C$1,".",C3637,".",L3637,".pkl&amp;seq=",BC3637)</f>
        <v>http://proteomics.broadinstitute.org/millscripts/viewfeed.pl?side=xl&amp;cycle=1&amp;fixedMods=iaaC&amp;file=msdataSM/iPRG2012_nd/cpick_in/iPRG2012_nd.2206.10.0.pkl&amp;seq=VLNSYWVNQDSTYK</v>
      </c>
    </row>
    <row r="3638" spans="1:95" x14ac:dyDescent="0.2">
      <c r="A3638" s="3">
        <v>6379</v>
      </c>
      <c r="B3638" s="2" t="s">
        <v>9088</v>
      </c>
      <c r="C3638" s="2" t="s">
        <v>9089</v>
      </c>
      <c r="D3638" s="3">
        <v>9642</v>
      </c>
      <c r="E3638" s="3">
        <v>9633</v>
      </c>
      <c r="F3638" s="3">
        <v>46330</v>
      </c>
      <c r="G3638" s="3">
        <v>11838</v>
      </c>
      <c r="H3638" s="3">
        <v>36.0794</v>
      </c>
      <c r="I3638" s="30">
        <v>465.75797999999998</v>
      </c>
      <c r="J3638" s="30">
        <v>465.75752640000002</v>
      </c>
      <c r="K3638" s="30">
        <v>4.4999999999999999E-4</v>
      </c>
      <c r="L3638" s="3">
        <v>2</v>
      </c>
      <c r="M3638" s="3">
        <v>2</v>
      </c>
      <c r="N3638" s="10">
        <f t="shared" si="392"/>
        <v>1</v>
      </c>
      <c r="O3638" s="35">
        <v>2</v>
      </c>
      <c r="P3638" s="17"/>
      <c r="Q3638" s="40">
        <v>930.50770999999997</v>
      </c>
      <c r="R3638" s="40">
        <v>465.75749999999999</v>
      </c>
      <c r="S3638" s="18">
        <f t="shared" si="393"/>
        <v>1.0305792176869473</v>
      </c>
      <c r="T3638" s="18">
        <f t="shared" si="394"/>
        <v>5.6681857027092164E-2</v>
      </c>
      <c r="U3638" s="18">
        <f t="shared" si="395"/>
        <v>-0.85881601480014524</v>
      </c>
      <c r="V3638" s="30">
        <v>465.75709999999998</v>
      </c>
      <c r="W3638" s="3" t="s">
        <v>47</v>
      </c>
      <c r="X3638" s="3" t="s">
        <v>47</v>
      </c>
      <c r="Y3638" s="3" t="s">
        <v>47</v>
      </c>
      <c r="Z3638" s="3" t="s">
        <v>47</v>
      </c>
      <c r="AA3638" s="3" t="s">
        <v>47</v>
      </c>
      <c r="AB3638" s="12" t="s">
        <v>47</v>
      </c>
      <c r="AC3638" s="3" t="s">
        <v>47</v>
      </c>
      <c r="AD3638" s="3" t="s">
        <v>47</v>
      </c>
      <c r="AE3638" s="3" t="s">
        <v>47</v>
      </c>
      <c r="AF3638" s="3" t="s">
        <v>47</v>
      </c>
      <c r="AG3638" s="3" t="s">
        <v>47</v>
      </c>
      <c r="AH3638" s="3" t="s">
        <v>47</v>
      </c>
      <c r="AI3638" s="3" t="s">
        <v>47</v>
      </c>
      <c r="AJ3638" s="3" t="s">
        <v>47</v>
      </c>
      <c r="AK3638" s="3" t="s">
        <v>47</v>
      </c>
      <c r="AL3638" s="3" t="s">
        <v>47</v>
      </c>
      <c r="AU3638" s="3">
        <v>0</v>
      </c>
      <c r="AV3638" s="3">
        <v>16</v>
      </c>
      <c r="AW3638" s="3">
        <v>1</v>
      </c>
      <c r="AX3638" s="3">
        <v>16</v>
      </c>
      <c r="AY3638" s="3">
        <v>100</v>
      </c>
      <c r="AZ3638" s="6" t="str">
        <f t="shared" si="396"/>
        <v>2206.3</v>
      </c>
      <c r="BC3638" s="12" t="s">
        <v>8887</v>
      </c>
      <c r="BJ3638" s="12">
        <f t="shared" si="397"/>
        <v>0</v>
      </c>
      <c r="BK3638" s="12">
        <f t="shared" si="398"/>
        <v>0</v>
      </c>
      <c r="CQ3638" s="3" t="str">
        <f>CONCATENATE(baseURL!$A$1,baseURL!$B$1,baseURL!$C$1,".",C3638,".",L3638,".pkl&amp;seq=",BC3638)</f>
        <v>http://proteomics.broadinstitute.org/millscripts/viewfeed.pl?side=xl&amp;cycle=1&amp;fixedMods=iaaC&amp;file=msdataSM/iPRG2012_nd/cpick_in/iPRG2012_nd.2206.3.2.pkl&amp;seq=SLVPLMDR</v>
      </c>
    </row>
    <row r="3639" spans="1:95" x14ac:dyDescent="0.2">
      <c r="A3639" s="3">
        <v>3644</v>
      </c>
      <c r="B3639" s="2" t="s">
        <v>9090</v>
      </c>
      <c r="C3639" s="2" t="s">
        <v>9073</v>
      </c>
      <c r="D3639" s="3">
        <v>9644</v>
      </c>
      <c r="E3639" s="3">
        <v>9635</v>
      </c>
      <c r="F3639" s="3">
        <v>46332</v>
      </c>
      <c r="G3639" s="3">
        <v>11840</v>
      </c>
      <c r="H3639" s="3">
        <v>36.082700000000003</v>
      </c>
      <c r="I3639" s="30">
        <v>555.34768999999994</v>
      </c>
      <c r="J3639" s="30">
        <v>555.348927</v>
      </c>
      <c r="K3639" s="30">
        <v>-1.24E-3</v>
      </c>
      <c r="L3639" s="3">
        <v>2</v>
      </c>
      <c r="M3639" s="3">
        <v>2</v>
      </c>
      <c r="N3639" s="10">
        <f t="shared" si="392"/>
        <v>1</v>
      </c>
      <c r="O3639" s="35">
        <v>2</v>
      </c>
      <c r="P3639" s="17"/>
      <c r="Q3639" s="40">
        <v>1109.6928700000001</v>
      </c>
      <c r="R3639" s="40">
        <v>555.35006999999996</v>
      </c>
      <c r="S3639" s="18">
        <f t="shared" si="393"/>
        <v>-4.2855851265427596</v>
      </c>
      <c r="T3639" s="18">
        <f t="shared" si="394"/>
        <v>-2.0581612602594492</v>
      </c>
      <c r="U3639" s="18">
        <f t="shared" si="395"/>
        <v>-2.6469790485964748</v>
      </c>
      <c r="V3639" s="30">
        <v>555.34860000000003</v>
      </c>
      <c r="W3639" s="3" t="s">
        <v>47</v>
      </c>
      <c r="X3639" s="3" t="s">
        <v>47</v>
      </c>
      <c r="Y3639" s="3" t="s">
        <v>47</v>
      </c>
      <c r="Z3639" s="3" t="s">
        <v>47</v>
      </c>
      <c r="AA3639" s="3" t="s">
        <v>48</v>
      </c>
      <c r="AB3639" s="12" t="s">
        <v>47</v>
      </c>
      <c r="AC3639" s="3" t="s">
        <v>47</v>
      </c>
      <c r="AE3639" s="3" t="s">
        <v>47</v>
      </c>
      <c r="AF3639" s="3" t="s">
        <v>47</v>
      </c>
      <c r="AH3639" s="3" t="s">
        <v>47</v>
      </c>
      <c r="AI3639" s="3" t="s">
        <v>47</v>
      </c>
      <c r="AK3639" s="3" t="s">
        <v>48</v>
      </c>
      <c r="AL3639" s="3" t="s">
        <v>48</v>
      </c>
      <c r="AU3639" s="3">
        <v>0</v>
      </c>
      <c r="AV3639" s="3">
        <v>10</v>
      </c>
      <c r="AW3639" s="3">
        <v>1</v>
      </c>
      <c r="AX3639" s="3">
        <v>10</v>
      </c>
      <c r="AY3639" s="3">
        <v>100</v>
      </c>
      <c r="AZ3639" s="6" t="str">
        <f t="shared" si="396"/>
        <v>2206.5</v>
      </c>
      <c r="BC3639" s="12" t="s">
        <v>8788</v>
      </c>
      <c r="BJ3639" s="12">
        <f t="shared" si="397"/>
        <v>0</v>
      </c>
      <c r="BK3639" s="12">
        <f t="shared" si="398"/>
        <v>0</v>
      </c>
      <c r="CQ3639" s="3" t="str">
        <f>CONCATENATE(baseURL!$A$1,baseURL!$B$1,baseURL!$C$1,".",C3639,".",L3639,".pkl&amp;seq=",BC3639)</f>
        <v>http://proteomics.broadinstitute.org/millscripts/viewfeed.pl?side=xl&amp;cycle=1&amp;fixedMods=iaaC&amp;file=msdataSM/iPRG2012_nd/cpick_in/iPRG2012_nd.2206.5.2.pkl&amp;seq=LLQSLPPTLK</v>
      </c>
    </row>
    <row r="3640" spans="1:95" x14ac:dyDescent="0.2">
      <c r="A3640" s="3">
        <v>7794</v>
      </c>
      <c r="B3640" s="2" t="s">
        <v>9091</v>
      </c>
      <c r="C3640" s="2" t="s">
        <v>9076</v>
      </c>
      <c r="D3640" s="3">
        <v>9645</v>
      </c>
      <c r="E3640" s="3">
        <v>9636</v>
      </c>
      <c r="F3640" s="3">
        <v>46333</v>
      </c>
      <c r="G3640" s="3">
        <v>11841</v>
      </c>
      <c r="H3640" s="3">
        <v>36.084400000000002</v>
      </c>
      <c r="I3640" s="30">
        <v>596.65324999999996</v>
      </c>
      <c r="J3640" s="30">
        <v>596.65282850000006</v>
      </c>
      <c r="K3640" s="30">
        <v>4.2000000000000002E-4</v>
      </c>
      <c r="L3640" s="3">
        <v>3</v>
      </c>
      <c r="M3640" s="3">
        <v>3</v>
      </c>
      <c r="N3640" s="10">
        <f t="shared" si="392"/>
        <v>1</v>
      </c>
      <c r="O3640" s="35">
        <v>3</v>
      </c>
      <c r="Q3640" s="40">
        <v>1787.9472699999999</v>
      </c>
      <c r="R3640" s="40">
        <v>596.65394000000003</v>
      </c>
      <c r="S3640" s="18">
        <f t="shared" si="393"/>
        <v>-1.1564492477446924</v>
      </c>
      <c r="T3640" s="18">
        <f t="shared" si="394"/>
        <v>-1.8628888966677397</v>
      </c>
      <c r="U3640" s="18">
        <f t="shared" si="395"/>
        <v>-1.9106552787996915</v>
      </c>
      <c r="V3640" s="30">
        <v>596.65279999999996</v>
      </c>
      <c r="X3640" s="3" t="s">
        <v>47</v>
      </c>
      <c r="Y3640" s="3" t="s">
        <v>47</v>
      </c>
      <c r="AA3640" s="3" t="s">
        <v>47</v>
      </c>
      <c r="AD3640" s="3" t="s">
        <v>52</v>
      </c>
      <c r="AF3640" s="3" t="s">
        <v>52</v>
      </c>
      <c r="AH3640" s="3" t="s">
        <v>65</v>
      </c>
      <c r="AO3640" s="3" t="s">
        <v>47</v>
      </c>
      <c r="AQ3640" s="3" t="s">
        <v>47</v>
      </c>
      <c r="AU3640" s="3">
        <v>1</v>
      </c>
      <c r="AV3640" s="3">
        <v>5</v>
      </c>
      <c r="AW3640" s="3">
        <v>2</v>
      </c>
      <c r="AX3640" s="3">
        <v>3</v>
      </c>
      <c r="AY3640" s="3">
        <v>60</v>
      </c>
      <c r="AZ3640" s="6" t="str">
        <f t="shared" si="396"/>
        <v>2206.6</v>
      </c>
      <c r="BA3640" s="20"/>
      <c r="BC3640" s="12" t="s">
        <v>8408</v>
      </c>
      <c r="BJ3640" s="12">
        <f t="shared" si="397"/>
        <v>0</v>
      </c>
      <c r="BK3640" s="12">
        <f t="shared" si="398"/>
        <v>0</v>
      </c>
      <c r="BP3640" s="3" t="s">
        <v>20331</v>
      </c>
      <c r="BR3640" s="3" t="s">
        <v>20331</v>
      </c>
      <c r="CD3640" s="3" t="s">
        <v>9092</v>
      </c>
      <c r="CK3640" s="3" t="s">
        <v>9093</v>
      </c>
      <c r="CM3640" s="3" t="s">
        <v>9093</v>
      </c>
      <c r="CQ3640" s="3" t="str">
        <f>CONCATENATE(baseURL!$A$1,baseURL!$B$1,baseURL!$C$1,".",C3640,".",L3640,".pkl&amp;seq=",BC3640,"&amp;varMods=Succinimide-N")</f>
        <v>http://proteomics.broadinstitute.org/millscripts/viewfeed.pl?side=xl&amp;cycle=1&amp;fixedMods=iaaC&amp;file=msdataSM/iPRG2012_nd/cpick_in/iPRG2012_nd.2206.6.3.pkl&amp;seq=YVRAnGTTVLVGMPAGAK&amp;varMods=Succinimide-N</v>
      </c>
    </row>
    <row r="3641" spans="1:95" x14ac:dyDescent="0.2">
      <c r="A3641" s="3">
        <v>3944</v>
      </c>
      <c r="B3641" s="2" t="s">
        <v>9094</v>
      </c>
      <c r="C3641" s="2" t="s">
        <v>9079</v>
      </c>
      <c r="D3641" s="3">
        <v>9646</v>
      </c>
      <c r="E3641" s="3">
        <v>9637</v>
      </c>
      <c r="F3641" s="3">
        <v>46334</v>
      </c>
      <c r="G3641" s="3">
        <v>11842</v>
      </c>
      <c r="H3641" s="3">
        <v>36.086100000000002</v>
      </c>
      <c r="I3641" s="30">
        <v>598.83527000000004</v>
      </c>
      <c r="J3641" s="30">
        <v>598.83177499999999</v>
      </c>
      <c r="K3641" s="30">
        <v>3.49E-3</v>
      </c>
      <c r="L3641" s="3">
        <v>2</v>
      </c>
      <c r="M3641" s="3">
        <v>2</v>
      </c>
      <c r="N3641" s="10">
        <f t="shared" si="392"/>
        <v>1</v>
      </c>
      <c r="O3641" s="35">
        <v>2</v>
      </c>
      <c r="P3641" s="17"/>
      <c r="Q3641" s="40">
        <v>1196.66336</v>
      </c>
      <c r="R3641" s="40">
        <v>598.83532000000002</v>
      </c>
      <c r="S3641" s="18">
        <f t="shared" si="393"/>
        <v>-8.3495409034071294E-2</v>
      </c>
      <c r="T3641" s="18">
        <f t="shared" si="394"/>
        <v>-5.9198245020534115</v>
      </c>
      <c r="U3641" s="18">
        <f t="shared" si="395"/>
        <v>-5.8780767974414525</v>
      </c>
      <c r="V3641" s="30">
        <v>598.83180000000004</v>
      </c>
      <c r="X3641" s="3" t="s">
        <v>47</v>
      </c>
      <c r="Y3641" s="3" t="s">
        <v>47</v>
      </c>
      <c r="Z3641" s="3" t="s">
        <v>47</v>
      </c>
      <c r="AA3641" s="3" t="s">
        <v>48</v>
      </c>
      <c r="AB3641" s="12" t="s">
        <v>47</v>
      </c>
      <c r="AC3641" s="3" t="s">
        <v>47</v>
      </c>
      <c r="AD3641" s="3" t="s">
        <v>47</v>
      </c>
      <c r="AF3641" s="3" t="s">
        <v>47</v>
      </c>
      <c r="AG3641" s="3" t="s">
        <v>47</v>
      </c>
      <c r="AI3641" s="3" t="s">
        <v>48</v>
      </c>
      <c r="AK3641" s="3" t="s">
        <v>48</v>
      </c>
      <c r="AL3641" s="3" t="s">
        <v>47</v>
      </c>
      <c r="AM3641" s="3" t="s">
        <v>47</v>
      </c>
      <c r="AU3641" s="3">
        <v>0</v>
      </c>
      <c r="AV3641" s="3">
        <v>10</v>
      </c>
      <c r="AW3641" s="3">
        <v>1</v>
      </c>
      <c r="AX3641" s="3">
        <v>10</v>
      </c>
      <c r="AY3641" s="3">
        <v>100</v>
      </c>
      <c r="AZ3641" s="6" t="str">
        <f t="shared" si="396"/>
        <v>2206.7</v>
      </c>
      <c r="BC3641" s="12" t="s">
        <v>9095</v>
      </c>
      <c r="BJ3641" s="12">
        <f t="shared" si="397"/>
        <v>0</v>
      </c>
      <c r="BK3641" s="12">
        <f t="shared" si="398"/>
        <v>0</v>
      </c>
      <c r="CQ3641" s="3" t="str">
        <f>CONCATENATE(baseURL!$A$1,baseURL!$B$1,baseURL!$C$1,".",C3641,".",L3641,".pkl&amp;seq=",BC3641)</f>
        <v>http://proteomics.broadinstitute.org/millscripts/viewfeed.pl?side=xl&amp;cycle=1&amp;fixedMods=iaaC&amp;file=msdataSM/iPRG2012_nd/cpick_in/iPRG2012_nd.2206.7.2.pkl&amp;seq=EAADVLLNVPR</v>
      </c>
    </row>
    <row r="3642" spans="1:95" x14ac:dyDescent="0.2">
      <c r="A3642" s="3">
        <v>2000</v>
      </c>
      <c r="B3642" s="2" t="s">
        <v>9096</v>
      </c>
      <c r="C3642" s="2" t="s">
        <v>9097</v>
      </c>
      <c r="D3642" s="3">
        <v>9647</v>
      </c>
      <c r="E3642" s="3">
        <v>9638</v>
      </c>
      <c r="F3642" s="3">
        <v>46335</v>
      </c>
      <c r="G3642" s="3">
        <v>11843</v>
      </c>
      <c r="H3642" s="3">
        <v>36.087699999999998</v>
      </c>
      <c r="I3642" s="30">
        <v>606.83286999999996</v>
      </c>
      <c r="J3642" s="30">
        <v>606.83207649999997</v>
      </c>
      <c r="K3642" s="30">
        <v>7.9000000000000001E-4</v>
      </c>
      <c r="L3642" s="3">
        <v>2</v>
      </c>
      <c r="M3642" s="3">
        <v>2</v>
      </c>
      <c r="N3642" s="10">
        <f t="shared" si="392"/>
        <v>1</v>
      </c>
      <c r="O3642" s="35">
        <v>2</v>
      </c>
      <c r="P3642" s="17"/>
      <c r="Q3642" s="40">
        <v>1212.6582800000001</v>
      </c>
      <c r="R3642" s="40">
        <v>606.83277999999996</v>
      </c>
      <c r="S3642" s="18">
        <f t="shared" si="393"/>
        <v>0.14831103883370561</v>
      </c>
      <c r="T3642" s="18">
        <f t="shared" si="394"/>
        <v>-1.1592979535251529</v>
      </c>
      <c r="U3642" s="18">
        <f t="shared" si="395"/>
        <v>-0.95578225028247432</v>
      </c>
      <c r="V3642" s="30">
        <v>606.83219999999994</v>
      </c>
      <c r="W3642" s="3" t="s">
        <v>47</v>
      </c>
      <c r="X3642" s="3" t="s">
        <v>47</v>
      </c>
      <c r="Y3642" s="3" t="s">
        <v>47</v>
      </c>
      <c r="Z3642" s="3" t="s">
        <v>47</v>
      </c>
      <c r="AA3642" s="3" t="s">
        <v>47</v>
      </c>
      <c r="AB3642" s="12" t="s">
        <v>47</v>
      </c>
      <c r="AC3642" s="3" t="s">
        <v>47</v>
      </c>
      <c r="AD3642" s="3" t="s">
        <v>47</v>
      </c>
      <c r="AE3642" s="3" t="s">
        <v>47</v>
      </c>
      <c r="AG3642" s="3" t="s">
        <v>47</v>
      </c>
      <c r="AH3642" s="3" t="s">
        <v>47</v>
      </c>
      <c r="AI3642" s="3" t="s">
        <v>47</v>
      </c>
      <c r="AJ3642" s="3" t="s">
        <v>47</v>
      </c>
      <c r="AK3642" s="3" t="s">
        <v>48</v>
      </c>
      <c r="AL3642" s="3" t="s">
        <v>52</v>
      </c>
      <c r="AM3642" s="3" t="s">
        <v>47</v>
      </c>
      <c r="AO3642" s="3" t="s">
        <v>47</v>
      </c>
      <c r="AU3642" s="3">
        <v>0</v>
      </c>
      <c r="AV3642" s="3">
        <v>15</v>
      </c>
      <c r="AW3642" s="3">
        <v>3</v>
      </c>
      <c r="AX3642" s="3">
        <v>12</v>
      </c>
      <c r="AY3642" s="3">
        <v>80</v>
      </c>
      <c r="AZ3642" s="6" t="str">
        <f t="shared" si="396"/>
        <v>2206.8</v>
      </c>
      <c r="BC3642" s="12" t="s">
        <v>8982</v>
      </c>
      <c r="BJ3642" s="12">
        <f t="shared" si="397"/>
        <v>0</v>
      </c>
      <c r="BK3642" s="12">
        <f t="shared" si="398"/>
        <v>0</v>
      </c>
      <c r="BO3642" s="3" t="s">
        <v>54</v>
      </c>
      <c r="BP3642" s="3" t="s">
        <v>54</v>
      </c>
      <c r="BR3642" s="3" t="s">
        <v>54</v>
      </c>
      <c r="BX3642" s="3" t="s">
        <v>8983</v>
      </c>
      <c r="CE3642" s="3" t="s">
        <v>8984</v>
      </c>
      <c r="CF3642" s="3" t="s">
        <v>8983</v>
      </c>
      <c r="CQ3642" s="3" t="str">
        <f>CONCATENATE(baseURL!$A$1,baseURL!$B$1,baseURL!$C$1,".",C3642,".",L3642,".pkl&amp;seq=",BC3642,"&amp;varMods=Deamidated-Q+Deamidated-N")</f>
        <v>http://proteomics.broadinstitute.org/millscripts/viewfeed.pl?side=xl&amp;cycle=1&amp;fixedMods=iaaC&amp;file=msdataSM/iPRG2012_nd/cpick_in/iPRG2012_nd.2206.8.2.pkl&amp;seq=qLTVNDLPVGR&amp;varMods=Deamidated-Q+Deamidated-N</v>
      </c>
    </row>
    <row r="3643" spans="1:95" x14ac:dyDescent="0.2">
      <c r="A3643" s="3">
        <v>6008</v>
      </c>
      <c r="B3643" s="2" t="s">
        <v>9083</v>
      </c>
      <c r="C3643" s="2" t="s">
        <v>9084</v>
      </c>
      <c r="D3643" s="3">
        <v>9648</v>
      </c>
      <c r="E3643" s="3">
        <v>9639</v>
      </c>
      <c r="F3643" s="3">
        <v>46336</v>
      </c>
      <c r="G3643" s="3">
        <v>11844</v>
      </c>
      <c r="H3643" s="3">
        <v>36.089399999999998</v>
      </c>
      <c r="I3643" s="30">
        <v>687.22792000000004</v>
      </c>
      <c r="J3643" s="30">
        <v>686.67937459999996</v>
      </c>
      <c r="K3643" s="30">
        <v>0.54854999999999998</v>
      </c>
      <c r="L3643" s="3">
        <v>0</v>
      </c>
      <c r="M3643" s="3">
        <v>3</v>
      </c>
      <c r="N3643" s="10">
        <f t="shared" si="392"/>
        <v>1</v>
      </c>
      <c r="O3643" s="35">
        <v>3</v>
      </c>
      <c r="P3643" s="17"/>
      <c r="Q3643" s="40">
        <v>2058.0250599999999</v>
      </c>
      <c r="R3643" s="40">
        <v>686.67987000000005</v>
      </c>
      <c r="S3643" s="18">
        <f t="shared" si="393"/>
        <v>798.115721668074</v>
      </c>
      <c r="T3643" s="18">
        <f t="shared" si="394"/>
        <v>-0.72144243880447501</v>
      </c>
      <c r="U3643" s="18">
        <f t="shared" si="395"/>
        <v>-1.1213376621951943</v>
      </c>
      <c r="V3643" s="30">
        <v>686.67909999999995</v>
      </c>
      <c r="W3643" s="3" t="s">
        <v>47</v>
      </c>
      <c r="X3643" s="3" t="s">
        <v>47</v>
      </c>
      <c r="Y3643" s="3" t="s">
        <v>47</v>
      </c>
      <c r="Z3643" s="3" t="s">
        <v>47</v>
      </c>
      <c r="AA3643" s="3" t="s">
        <v>48</v>
      </c>
      <c r="AB3643" s="12" t="s">
        <v>47</v>
      </c>
      <c r="AC3643" s="3" t="s">
        <v>47</v>
      </c>
      <c r="AD3643" s="3" t="s">
        <v>47</v>
      </c>
      <c r="AE3643" s="3" t="s">
        <v>47</v>
      </c>
      <c r="AF3643" s="3" t="s">
        <v>47</v>
      </c>
      <c r="AG3643" s="3" t="s">
        <v>52</v>
      </c>
      <c r="AH3643" s="3" t="s">
        <v>47</v>
      </c>
      <c r="AI3643" s="3" t="s">
        <v>47</v>
      </c>
      <c r="AK3643" s="3" t="s">
        <v>47</v>
      </c>
      <c r="AL3643" s="3" t="s">
        <v>47</v>
      </c>
      <c r="AU3643" s="3">
        <v>0</v>
      </c>
      <c r="AV3643" s="3">
        <v>13</v>
      </c>
      <c r="AW3643" s="3">
        <v>1</v>
      </c>
      <c r="AX3643" s="3">
        <v>13</v>
      </c>
      <c r="AY3643" s="3">
        <v>100</v>
      </c>
      <c r="AZ3643" s="6" t="str">
        <f t="shared" si="396"/>
        <v>2206.9</v>
      </c>
      <c r="BC3643" s="12" t="s">
        <v>9030</v>
      </c>
      <c r="BJ3643" s="12">
        <f t="shared" si="397"/>
        <v>0</v>
      </c>
      <c r="BK3643" s="12">
        <f t="shared" si="398"/>
        <v>0</v>
      </c>
      <c r="CQ3643" s="3" t="str">
        <f>CONCATENATE(baseURL!$A$1,baseURL!$B$1,baseURL!$C$1,".",C3643,".",L3643,".pkl&amp;seq=",BC3643)</f>
        <v>http://proteomics.broadinstitute.org/millscripts/viewfeed.pl?side=xl&amp;cycle=1&amp;fixedMods=iaaC&amp;file=msdataSM/iPRG2012_nd/cpick_in/iPRG2012_nd.2206.9.0.pkl&amp;seq=KVWLDPNETSELAQANSR</v>
      </c>
    </row>
    <row r="3644" spans="1:95" x14ac:dyDescent="0.2">
      <c r="A3644" s="3">
        <v>3305</v>
      </c>
      <c r="B3644" s="2" t="s">
        <v>9100</v>
      </c>
      <c r="C3644" s="2" t="s">
        <v>9101</v>
      </c>
      <c r="D3644" s="3">
        <v>9650</v>
      </c>
      <c r="E3644" s="3">
        <v>9641</v>
      </c>
      <c r="F3644" s="3">
        <v>46349</v>
      </c>
      <c r="G3644" s="3">
        <v>11847</v>
      </c>
      <c r="H3644" s="3">
        <v>36.100700000000003</v>
      </c>
      <c r="I3644" s="30">
        <v>436.23665</v>
      </c>
      <c r="J3644" s="30">
        <v>436.2361674</v>
      </c>
      <c r="K3644" s="30">
        <v>4.8000000000000001E-4</v>
      </c>
      <c r="L3644" s="3">
        <v>2</v>
      </c>
      <c r="M3644" s="3">
        <v>2</v>
      </c>
      <c r="N3644" s="10">
        <f t="shared" si="392"/>
        <v>1</v>
      </c>
      <c r="O3644" s="35">
        <v>2</v>
      </c>
      <c r="P3644" s="17"/>
      <c r="Q3644" s="40">
        <v>871.46722999999997</v>
      </c>
      <c r="R3644" s="40">
        <v>436.23725000000002</v>
      </c>
      <c r="S3644" s="18">
        <f t="shared" si="393"/>
        <v>-1.3753983641239209</v>
      </c>
      <c r="T3644" s="18">
        <f t="shared" si="394"/>
        <v>-2.4816771149596217</v>
      </c>
      <c r="U3644" s="18">
        <f t="shared" si="395"/>
        <v>-3.7823455013082063</v>
      </c>
      <c r="V3644" s="30">
        <v>436.23559999999998</v>
      </c>
      <c r="W3644" s="3" t="s">
        <v>47</v>
      </c>
      <c r="Y3644" s="3" t="s">
        <v>48</v>
      </c>
      <c r="Z3644" s="3" t="s">
        <v>47</v>
      </c>
      <c r="AA3644" s="3" t="s">
        <v>47</v>
      </c>
      <c r="AB3644" s="12" t="s">
        <v>47</v>
      </c>
      <c r="AC3644" s="3" t="s">
        <v>47</v>
      </c>
      <c r="AE3644" s="3" t="s">
        <v>47</v>
      </c>
      <c r="AF3644" s="3" t="s">
        <v>48</v>
      </c>
      <c r="AG3644" s="3" t="s">
        <v>48</v>
      </c>
      <c r="AH3644" s="3" t="s">
        <v>48</v>
      </c>
      <c r="AI3644" s="3" t="s">
        <v>52</v>
      </c>
      <c r="AJ3644" s="3" t="s">
        <v>47</v>
      </c>
      <c r="AL3644" s="3" t="s">
        <v>48</v>
      </c>
      <c r="AM3644" s="3" t="s">
        <v>48</v>
      </c>
      <c r="AU3644" s="3">
        <v>0</v>
      </c>
      <c r="AV3644" s="3">
        <v>7</v>
      </c>
      <c r="AW3644" s="3">
        <v>1</v>
      </c>
      <c r="AX3644" s="3">
        <v>7</v>
      </c>
      <c r="AY3644" s="3">
        <v>100</v>
      </c>
      <c r="AZ3644" s="6" t="str">
        <f t="shared" si="396"/>
        <v>2207.1</v>
      </c>
      <c r="BC3644" s="12" t="s">
        <v>9102</v>
      </c>
      <c r="BJ3644" s="12">
        <f t="shared" si="397"/>
        <v>0</v>
      </c>
      <c r="BK3644" s="12">
        <f t="shared" si="398"/>
        <v>0</v>
      </c>
      <c r="CQ3644" s="3" t="str">
        <f>CONCATENATE(baseURL!$A$1,baseURL!$B$1,baseURL!$C$1,".",C3644,".",L3644,".pkl&amp;seq=",BC3644)</f>
        <v>http://proteomics.broadinstitute.org/millscripts/viewfeed.pl?side=xl&amp;cycle=1&amp;fixedMods=iaaC&amp;file=msdataSM/iPRG2012_nd/cpick_in/iPRG2012_nd.2207.1.2.pkl&amp;seq=GWDVGLPK</v>
      </c>
    </row>
    <row r="3645" spans="1:95" x14ac:dyDescent="0.2">
      <c r="A3645" s="3">
        <v>4327</v>
      </c>
      <c r="B3645" s="2" t="s">
        <v>9103</v>
      </c>
      <c r="C3645" s="2" t="s">
        <v>9104</v>
      </c>
      <c r="D3645" s="3">
        <v>9651</v>
      </c>
      <c r="E3645" s="3">
        <v>9642</v>
      </c>
      <c r="F3645" s="3">
        <v>46350</v>
      </c>
      <c r="G3645" s="3">
        <v>11848</v>
      </c>
      <c r="H3645" s="3">
        <v>36.102400000000003</v>
      </c>
      <c r="I3645" s="30">
        <v>449.79574000000002</v>
      </c>
      <c r="J3645" s="30">
        <v>449.79536910000002</v>
      </c>
      <c r="K3645" s="30">
        <v>3.6999999999999999E-4</v>
      </c>
      <c r="L3645" s="3">
        <v>2</v>
      </c>
      <c r="M3645" s="3">
        <v>2</v>
      </c>
      <c r="N3645" s="10">
        <f t="shared" si="392"/>
        <v>1</v>
      </c>
      <c r="O3645" s="35">
        <v>2</v>
      </c>
      <c r="P3645" s="17"/>
      <c r="Q3645" s="40">
        <v>898.58326</v>
      </c>
      <c r="R3645" s="40">
        <v>449.79527000000002</v>
      </c>
      <c r="S3645" s="18">
        <f t="shared" si="393"/>
        <v>1.0449198365449148</v>
      </c>
      <c r="T3645" s="18">
        <f t="shared" si="394"/>
        <v>0.22032245914882029</v>
      </c>
      <c r="U3645" s="18">
        <f t="shared" si="395"/>
        <v>-0.37794972816307876</v>
      </c>
      <c r="V3645" s="30">
        <v>449.79509999999999</v>
      </c>
      <c r="W3645" s="3" t="s">
        <v>47</v>
      </c>
      <c r="X3645" s="3" t="s">
        <v>47</v>
      </c>
      <c r="Y3645" s="3" t="s">
        <v>47</v>
      </c>
      <c r="Z3645" s="3" t="s">
        <v>47</v>
      </c>
      <c r="AA3645" s="3" t="s">
        <v>47</v>
      </c>
      <c r="AB3645" s="12" t="s">
        <v>47</v>
      </c>
      <c r="AC3645" s="3" t="s">
        <v>47</v>
      </c>
      <c r="AD3645" s="3" t="s">
        <v>48</v>
      </c>
      <c r="AE3645" s="3" t="s">
        <v>65</v>
      </c>
      <c r="AF3645" s="3" t="s">
        <v>47</v>
      </c>
      <c r="AG3645" s="3" t="s">
        <v>52</v>
      </c>
      <c r="AH3645" s="3" t="s">
        <v>47</v>
      </c>
      <c r="AI3645" s="3" t="s">
        <v>47</v>
      </c>
      <c r="AJ3645" s="3" t="s">
        <v>47</v>
      </c>
      <c r="AL3645" s="3" t="s">
        <v>48</v>
      </c>
      <c r="AM3645" s="3" t="s">
        <v>47</v>
      </c>
      <c r="AN3645" s="3" t="s">
        <v>47</v>
      </c>
      <c r="AU3645" s="3">
        <v>1</v>
      </c>
      <c r="AV3645" s="3">
        <v>13</v>
      </c>
      <c r="AW3645" s="3">
        <v>1</v>
      </c>
      <c r="AX3645" s="3">
        <v>13</v>
      </c>
      <c r="AY3645" s="3">
        <v>100</v>
      </c>
      <c r="AZ3645" s="6" t="str">
        <f t="shared" si="396"/>
        <v>2207.2</v>
      </c>
      <c r="BC3645" s="12" t="s">
        <v>8999</v>
      </c>
      <c r="BJ3645" s="12">
        <f t="shared" si="397"/>
        <v>0</v>
      </c>
      <c r="BK3645" s="12">
        <f t="shared" si="398"/>
        <v>0</v>
      </c>
      <c r="CA3645" s="3" t="s">
        <v>9105</v>
      </c>
      <c r="CQ3645" s="3" t="str">
        <f>CONCATENATE(baseURL!$A$1,baseURL!$B$1,baseURL!$C$1,".",C3645,".",L3645,".pkl&amp;seq=",BC3645)</f>
        <v>http://proteomics.broadinstitute.org/millscripts/viewfeed.pl?side=xl&amp;cycle=1&amp;fixedMods=iaaC&amp;file=msdataSM/iPRG2012_nd/cpick_in/iPRG2012_nd.2207.2.2.pkl&amp;seq=RLLDLLR</v>
      </c>
    </row>
    <row r="3646" spans="1:95" x14ac:dyDescent="0.2">
      <c r="A3646" s="3">
        <v>4236</v>
      </c>
      <c r="B3646" s="2" t="s">
        <v>9106</v>
      </c>
      <c r="C3646" s="2" t="s">
        <v>9107</v>
      </c>
      <c r="D3646" s="3">
        <v>9652</v>
      </c>
      <c r="E3646" s="3">
        <v>9643</v>
      </c>
      <c r="F3646" s="3">
        <v>46351</v>
      </c>
      <c r="G3646" s="3">
        <v>11849</v>
      </c>
      <c r="H3646" s="3">
        <v>36.103999999999999</v>
      </c>
      <c r="I3646" s="30">
        <v>493.26130000000001</v>
      </c>
      <c r="J3646" s="30">
        <v>493.26095770000001</v>
      </c>
      <c r="K3646" s="30">
        <v>3.4000000000000002E-4</v>
      </c>
      <c r="L3646" s="3">
        <v>4</v>
      </c>
      <c r="M3646" s="3">
        <v>4</v>
      </c>
      <c r="N3646" s="10">
        <f t="shared" si="392"/>
        <v>1</v>
      </c>
      <c r="O3646" s="35">
        <v>4</v>
      </c>
      <c r="P3646" s="17"/>
      <c r="Q3646" s="40">
        <v>1970.02025</v>
      </c>
      <c r="R3646" s="40">
        <v>493.26051999999999</v>
      </c>
      <c r="S3646" s="18">
        <f t="shared" si="393"/>
        <v>1.581314474590849</v>
      </c>
      <c r="T3646" s="18">
        <f t="shared" si="394"/>
        <v>0.88736069941379747</v>
      </c>
      <c r="U3646" s="18">
        <f t="shared" si="395"/>
        <v>0.36491872489671595</v>
      </c>
      <c r="V3646" s="30">
        <v>493.26069999999999</v>
      </c>
      <c r="W3646" s="3" t="s">
        <v>47</v>
      </c>
      <c r="X3646" s="3" t="s">
        <v>47</v>
      </c>
      <c r="Y3646" s="3" t="s">
        <v>47</v>
      </c>
      <c r="Z3646" s="3" t="s">
        <v>47</v>
      </c>
      <c r="AB3646" s="12" t="s">
        <v>47</v>
      </c>
      <c r="AC3646" s="3" t="s">
        <v>47</v>
      </c>
      <c r="AD3646" s="3" t="s">
        <v>48</v>
      </c>
      <c r="AE3646" s="3" t="s">
        <v>47</v>
      </c>
      <c r="AF3646" s="3" t="s">
        <v>48</v>
      </c>
      <c r="AG3646" s="3" t="s">
        <v>48</v>
      </c>
      <c r="AH3646" s="3" t="s">
        <v>47</v>
      </c>
      <c r="AI3646" s="3" t="s">
        <v>47</v>
      </c>
      <c r="AJ3646" s="3" t="s">
        <v>47</v>
      </c>
      <c r="AL3646" s="3" t="s">
        <v>48</v>
      </c>
      <c r="AU3646" s="3">
        <v>0</v>
      </c>
      <c r="AV3646" s="3">
        <v>10</v>
      </c>
      <c r="AW3646" s="3">
        <v>1</v>
      </c>
      <c r="AX3646" s="3">
        <v>10</v>
      </c>
      <c r="AY3646" s="3">
        <v>100</v>
      </c>
      <c r="AZ3646" s="6" t="str">
        <f t="shared" si="396"/>
        <v>2207.3</v>
      </c>
      <c r="BC3646" s="12" t="s">
        <v>9004</v>
      </c>
      <c r="BJ3646" s="12">
        <f t="shared" si="397"/>
        <v>0</v>
      </c>
      <c r="BK3646" s="12">
        <f t="shared" si="398"/>
        <v>0</v>
      </c>
      <c r="CQ3646" s="3" t="str">
        <f>CONCATENATE(baseURL!$A$1,baseURL!$B$1,baseURL!$C$1,".",C3646,".",L3646,".pkl&amp;seq=",BC3646)</f>
        <v>http://proteomics.broadinstitute.org/millscripts/viewfeed.pl?side=xl&amp;cycle=1&amp;fixedMods=iaaC&amp;file=msdataSM/iPRG2012_nd/cpick_in/iPRG2012_nd.2207.3.4.pkl&amp;seq=QLGEWAGLGKLDREGNAR</v>
      </c>
    </row>
    <row r="3647" spans="1:95" x14ac:dyDescent="0.2">
      <c r="A3647" s="3">
        <v>4967</v>
      </c>
      <c r="B3647" s="2" t="s">
        <v>9108</v>
      </c>
      <c r="C3647" s="2" t="s">
        <v>9088</v>
      </c>
      <c r="D3647" s="3">
        <v>9653</v>
      </c>
      <c r="E3647" s="3">
        <v>9644</v>
      </c>
      <c r="F3647" s="3">
        <v>46352</v>
      </c>
      <c r="G3647" s="3">
        <v>11850</v>
      </c>
      <c r="H3647" s="3">
        <v>36.105699999999999</v>
      </c>
      <c r="I3647" s="30">
        <v>514.28459999999995</v>
      </c>
      <c r="J3647" s="30">
        <v>514.28402700000004</v>
      </c>
      <c r="K3647" s="30">
        <v>5.6999999999999998E-4</v>
      </c>
      <c r="L3647" s="3">
        <v>3</v>
      </c>
      <c r="M3647" s="3">
        <v>3</v>
      </c>
      <c r="N3647" s="10">
        <f t="shared" si="392"/>
        <v>1</v>
      </c>
      <c r="O3647" s="35">
        <v>3</v>
      </c>
      <c r="P3647" s="17"/>
      <c r="Q3647" s="40">
        <v>1540.8369700000001</v>
      </c>
      <c r="R3647" s="40">
        <v>514.28384000000005</v>
      </c>
      <c r="S3647" s="18">
        <f t="shared" si="393"/>
        <v>1.4777831632823109</v>
      </c>
      <c r="T3647" s="18">
        <f t="shared" si="394"/>
        <v>0.36361243624263545</v>
      </c>
      <c r="U3647" s="18">
        <f t="shared" si="395"/>
        <v>0.11666709177990386</v>
      </c>
      <c r="V3647" s="30">
        <v>514.28390000000002</v>
      </c>
      <c r="W3647" s="3" t="s">
        <v>47</v>
      </c>
      <c r="X3647" s="3" t="s">
        <v>47</v>
      </c>
      <c r="Y3647" s="3" t="s">
        <v>47</v>
      </c>
      <c r="Z3647" s="3" t="s">
        <v>47</v>
      </c>
      <c r="AA3647" s="3" t="s">
        <v>48</v>
      </c>
      <c r="AB3647" s="12" t="s">
        <v>47</v>
      </c>
      <c r="AC3647" s="3" t="s">
        <v>47</v>
      </c>
      <c r="AD3647" s="3" t="s">
        <v>47</v>
      </c>
      <c r="AE3647" s="3" t="s">
        <v>47</v>
      </c>
      <c r="AF3647" s="3" t="s">
        <v>47</v>
      </c>
      <c r="AG3647" s="3" t="s">
        <v>47</v>
      </c>
      <c r="AH3647" s="3" t="s">
        <v>47</v>
      </c>
      <c r="AI3647" s="3" t="s">
        <v>47</v>
      </c>
      <c r="AJ3647" s="3" t="s">
        <v>47</v>
      </c>
      <c r="AK3647" s="3" t="s">
        <v>47</v>
      </c>
      <c r="AL3647" s="3" t="s">
        <v>47</v>
      </c>
      <c r="AM3647" s="3" t="s">
        <v>47</v>
      </c>
      <c r="AN3647" s="3" t="s">
        <v>47</v>
      </c>
      <c r="AU3647" s="3">
        <v>0</v>
      </c>
      <c r="AV3647" s="3">
        <v>17</v>
      </c>
      <c r="AW3647" s="3">
        <v>1</v>
      </c>
      <c r="AX3647" s="3">
        <v>17</v>
      </c>
      <c r="AY3647" s="3">
        <v>100</v>
      </c>
      <c r="AZ3647" s="6" t="str">
        <f t="shared" si="396"/>
        <v>2207.4</v>
      </c>
      <c r="BC3647" s="12" t="s">
        <v>9109</v>
      </c>
      <c r="BJ3647" s="12">
        <f t="shared" si="397"/>
        <v>0</v>
      </c>
      <c r="BK3647" s="12">
        <f t="shared" si="398"/>
        <v>0</v>
      </c>
      <c r="CQ3647" s="3" t="str">
        <f>CONCATENATE(baseURL!$A$1,baseURL!$B$1,baseURL!$C$1,".",C3647,".",L3647,".pkl&amp;seq=",BC3647)</f>
        <v>http://proteomics.broadinstitute.org/millscripts/viewfeed.pl?side=xl&amp;cycle=1&amp;fixedMods=iaaC&amp;file=msdataSM/iPRG2012_nd/cpick_in/iPRG2012_nd.2207.4.3.pkl&amp;seq=VYPDVLYTSKLSR</v>
      </c>
    </row>
    <row r="3648" spans="1:95" x14ac:dyDescent="0.2">
      <c r="A3648" s="3">
        <v>2958</v>
      </c>
      <c r="B3648" s="2" t="s">
        <v>9110</v>
      </c>
      <c r="C3648" s="2" t="s">
        <v>9094</v>
      </c>
      <c r="D3648" s="3">
        <v>9657</v>
      </c>
      <c r="E3648" s="3">
        <v>9648</v>
      </c>
      <c r="F3648" s="3">
        <v>46356</v>
      </c>
      <c r="G3648" s="3">
        <v>11854</v>
      </c>
      <c r="H3648" s="3">
        <v>36.113199999999999</v>
      </c>
      <c r="I3648" s="30">
        <v>626.84130000000005</v>
      </c>
      <c r="J3648" s="30">
        <v>626.84002459999999</v>
      </c>
      <c r="K3648" s="30">
        <v>1.2800000000000001E-3</v>
      </c>
      <c r="L3648" s="3">
        <v>2</v>
      </c>
      <c r="M3648" s="3">
        <v>2</v>
      </c>
      <c r="N3648" s="10">
        <f t="shared" si="392"/>
        <v>1</v>
      </c>
      <c r="O3648" s="35">
        <v>2</v>
      </c>
      <c r="P3648" s="17"/>
      <c r="Q3648" s="40">
        <v>1252.6783399999999</v>
      </c>
      <c r="R3648" s="40">
        <v>626.84280999999999</v>
      </c>
      <c r="S3648" s="18">
        <f t="shared" si="393"/>
        <v>-2.4088973756264065</v>
      </c>
      <c r="T3648" s="18">
        <f t="shared" si="394"/>
        <v>-4.4435382452474608</v>
      </c>
      <c r="U3648" s="18">
        <f t="shared" si="395"/>
        <v>-4.4827825335573621</v>
      </c>
      <c r="V3648" s="30">
        <v>626.84</v>
      </c>
      <c r="Z3648" s="3" t="s">
        <v>47</v>
      </c>
      <c r="AA3648" s="3" t="s">
        <v>65</v>
      </c>
      <c r="AB3648" s="12" t="s">
        <v>47</v>
      </c>
      <c r="AC3648" s="3" t="s">
        <v>47</v>
      </c>
      <c r="AF3648" s="3" t="s">
        <v>47</v>
      </c>
      <c r="AG3648" s="3" t="s">
        <v>47</v>
      </c>
      <c r="AH3648" s="3" t="s">
        <v>47</v>
      </c>
      <c r="AI3648" s="3" t="s">
        <v>47</v>
      </c>
      <c r="AK3648" s="3" t="s">
        <v>52</v>
      </c>
      <c r="AL3648" s="3" t="s">
        <v>48</v>
      </c>
      <c r="AO3648" s="3" t="s">
        <v>52</v>
      </c>
      <c r="AU3648" s="3">
        <v>1</v>
      </c>
      <c r="AV3648" s="3">
        <v>7</v>
      </c>
      <c r="AW3648" s="3">
        <v>1</v>
      </c>
      <c r="AX3648" s="3">
        <v>7</v>
      </c>
      <c r="AY3648" s="3">
        <v>100</v>
      </c>
      <c r="AZ3648" s="6" t="str">
        <f t="shared" si="396"/>
        <v>2207.8</v>
      </c>
      <c r="BC3648" s="12" t="s">
        <v>8994</v>
      </c>
      <c r="BJ3648" s="12">
        <f t="shared" si="397"/>
        <v>0</v>
      </c>
      <c r="BK3648" s="12">
        <f t="shared" si="398"/>
        <v>0</v>
      </c>
      <c r="BW3648" s="3" t="s">
        <v>9111</v>
      </c>
      <c r="CQ3648" s="3" t="str">
        <f>CONCATENATE(baseURL!$A$1,baseURL!$B$1,baseURL!$C$1,".",C3648,".",L3648,".pkl&amp;seq=",BC3648)</f>
        <v>http://proteomics.broadinstitute.org/millscripts/viewfeed.pl?side=xl&amp;cycle=1&amp;fixedMods=iaaC&amp;file=msdataSM/iPRG2012_nd/cpick_in/iPRG2012_nd.2207.8.2.pkl&amp;seq=VSDSGLVTLAYK</v>
      </c>
    </row>
    <row r="3649" spans="1:95" x14ac:dyDescent="0.2">
      <c r="A3649" s="3">
        <v>6625</v>
      </c>
      <c r="B3649" s="2" t="s">
        <v>9098</v>
      </c>
      <c r="C3649" s="2" t="s">
        <v>9096</v>
      </c>
      <c r="D3649" s="3">
        <v>9658</v>
      </c>
      <c r="E3649" s="3">
        <v>9649</v>
      </c>
      <c r="F3649" s="3">
        <v>46357</v>
      </c>
      <c r="G3649" s="3">
        <v>11855</v>
      </c>
      <c r="H3649" s="3">
        <v>36.115699999999997</v>
      </c>
      <c r="I3649" s="30">
        <v>745.33403999999996</v>
      </c>
      <c r="J3649" s="30">
        <v>745.33272439999996</v>
      </c>
      <c r="K3649" s="30">
        <v>1.32E-3</v>
      </c>
      <c r="L3649" s="3">
        <v>3</v>
      </c>
      <c r="M3649" s="3">
        <v>3</v>
      </c>
      <c r="N3649" s="10">
        <f t="shared" si="392"/>
        <v>1</v>
      </c>
      <c r="O3649" s="35">
        <v>3</v>
      </c>
      <c r="P3649" s="17"/>
      <c r="Q3649" s="40">
        <v>2233.9857099999999</v>
      </c>
      <c r="R3649" s="40">
        <v>745.33342000000005</v>
      </c>
      <c r="S3649" s="18">
        <f t="shared" si="393"/>
        <v>0.83184247918546217</v>
      </c>
      <c r="T3649" s="18">
        <f t="shared" si="394"/>
        <v>-0.93327359463568071</v>
      </c>
      <c r="U3649" s="18">
        <f t="shared" si="395"/>
        <v>-0.83184247933799371</v>
      </c>
      <c r="V3649" s="30">
        <v>745.33280000000002</v>
      </c>
      <c r="W3649" s="3" t="s">
        <v>47</v>
      </c>
      <c r="X3649" s="3" t="s">
        <v>47</v>
      </c>
      <c r="Y3649" s="3" t="s">
        <v>47</v>
      </c>
      <c r="Z3649" s="3" t="s">
        <v>47</v>
      </c>
      <c r="AA3649" s="3" t="s">
        <v>47</v>
      </c>
      <c r="AB3649" s="12" t="s">
        <v>47</v>
      </c>
      <c r="AC3649" s="3" t="s">
        <v>47</v>
      </c>
      <c r="AD3649" s="3" t="s">
        <v>47</v>
      </c>
      <c r="AE3649" s="3" t="s">
        <v>47</v>
      </c>
      <c r="AF3649" s="3" t="s">
        <v>47</v>
      </c>
      <c r="AG3649" s="3" t="s">
        <v>47</v>
      </c>
      <c r="AI3649" s="3" t="s">
        <v>47</v>
      </c>
      <c r="AJ3649" s="3" t="s">
        <v>47</v>
      </c>
      <c r="AL3649" s="3" t="s">
        <v>47</v>
      </c>
      <c r="AU3649" s="3">
        <v>0</v>
      </c>
      <c r="AV3649" s="3">
        <v>14</v>
      </c>
      <c r="AW3649" s="3">
        <v>1</v>
      </c>
      <c r="AX3649" s="3">
        <v>14</v>
      </c>
      <c r="AY3649" s="3">
        <v>100</v>
      </c>
      <c r="AZ3649" s="6" t="str">
        <f t="shared" si="396"/>
        <v>2207.9</v>
      </c>
      <c r="BC3649" s="12" t="s">
        <v>9099</v>
      </c>
      <c r="BJ3649" s="12">
        <f t="shared" si="397"/>
        <v>0</v>
      </c>
      <c r="BK3649" s="12">
        <f t="shared" si="398"/>
        <v>0</v>
      </c>
      <c r="CQ3649" s="3" t="str">
        <f>CONCATENATE(baseURL!$A$1,baseURL!$B$1,baseURL!$C$1,".",C3649,".",L3649,".pkl&amp;seq=",BC3649)</f>
        <v>http://proteomics.broadinstitute.org/millscripts/viewfeed.pl?side=xl&amp;cycle=1&amp;fixedMods=iaaC&amp;file=msdataSM/iPRG2012_nd/cpick_in/iPRG2012_nd.2207.9.3.pkl&amp;seq=GSNFQGDGREDAPDLDWGAAR</v>
      </c>
    </row>
    <row r="3650" spans="1:95" x14ac:dyDescent="0.2">
      <c r="A3650" s="3">
        <v>2181</v>
      </c>
      <c r="B3650" s="2" t="s">
        <v>9112</v>
      </c>
      <c r="C3650" s="2" t="s">
        <v>9100</v>
      </c>
      <c r="D3650" s="3">
        <v>9660</v>
      </c>
      <c r="E3650" s="3">
        <v>9651</v>
      </c>
      <c r="F3650" s="3">
        <v>46371</v>
      </c>
      <c r="G3650" s="3">
        <v>11858</v>
      </c>
      <c r="H3650" s="3">
        <v>36.128</v>
      </c>
      <c r="I3650" s="30">
        <v>460.25905</v>
      </c>
      <c r="J3650" s="30">
        <v>460.2571643</v>
      </c>
      <c r="K3650" s="30">
        <v>1.89E-3</v>
      </c>
      <c r="L3650" s="3">
        <v>0</v>
      </c>
      <c r="M3650" s="3">
        <v>3</v>
      </c>
      <c r="N3650" s="10">
        <f t="shared" ref="N3650:N3713" si="399">IF(AND(M3650&gt;0,L3650&gt;0), IF(M3650=L3650,1,-1), 1)</f>
        <v>1</v>
      </c>
      <c r="O3650" s="35">
        <v>3</v>
      </c>
      <c r="P3650" s="17"/>
      <c r="Q3650" s="40">
        <v>1378.75766</v>
      </c>
      <c r="R3650" s="40">
        <v>460.25740000000002</v>
      </c>
      <c r="S3650" s="18">
        <f t="shared" ref="S3650:S3713" si="400">1000000*(I3650-R3650)/R3650</f>
        <v>3.5849505080933408</v>
      </c>
      <c r="T3650" s="18">
        <f t="shared" ref="T3650:T3713" si="401">1000000*(J3650-R3650)/R3650</f>
        <v>-0.51210474838389042</v>
      </c>
      <c r="U3650" s="18">
        <f t="shared" ref="U3650:U3713" si="402">1000000*(V3650-R3650)/R3650</f>
        <v>-1.3036183666355345</v>
      </c>
      <c r="V3650" s="30">
        <v>460.2568</v>
      </c>
      <c r="W3650" s="3" t="s">
        <v>47</v>
      </c>
      <c r="Y3650" s="3" t="s">
        <v>47</v>
      </c>
      <c r="Z3650" s="3" t="s">
        <v>47</v>
      </c>
      <c r="AA3650" s="3" t="s">
        <v>47</v>
      </c>
      <c r="AB3650" s="12" t="s">
        <v>48</v>
      </c>
      <c r="AD3650" s="3" t="s">
        <v>47</v>
      </c>
      <c r="AE3650" s="3" t="s">
        <v>47</v>
      </c>
      <c r="AF3650" s="3" t="s">
        <v>48</v>
      </c>
      <c r="AG3650" s="3" t="s">
        <v>47</v>
      </c>
      <c r="AH3650" s="3" t="s">
        <v>47</v>
      </c>
      <c r="AK3650" s="3" t="s">
        <v>52</v>
      </c>
      <c r="AL3650" s="3" t="s">
        <v>48</v>
      </c>
      <c r="AM3650" s="3" t="s">
        <v>47</v>
      </c>
      <c r="AP3650" s="3" t="s">
        <v>52</v>
      </c>
      <c r="AU3650" s="3">
        <v>0</v>
      </c>
      <c r="AV3650" s="3">
        <v>9</v>
      </c>
      <c r="AW3650" s="3">
        <v>1</v>
      </c>
      <c r="AX3650" s="3">
        <v>9</v>
      </c>
      <c r="AY3650" s="3">
        <v>100</v>
      </c>
      <c r="AZ3650" s="6" t="str">
        <f t="shared" ref="AZ3650:AZ3713" si="403">HYPERLINK(CQ3650,C3650)</f>
        <v>2208.2</v>
      </c>
      <c r="BC3650" s="12" t="s">
        <v>9113</v>
      </c>
      <c r="BJ3650" s="12">
        <f t="shared" ref="BJ3650:BJ3713" si="404">LEN(BC3650)-LEN(SUBSTITUTE(BC3650,"C",""))</f>
        <v>0</v>
      </c>
      <c r="BK3650" s="12">
        <f t="shared" ref="BK3650:BK3713" si="405">LEN(BC3650)-LEN(SUBSTITUTE(BC3650,"c",""))</f>
        <v>0</v>
      </c>
      <c r="CQ3650" s="3" t="str">
        <f>CONCATENATE(baseURL!$A$1,baseURL!$B$1,baseURL!$C$1,".",C3650,".",L3650,".pkl&amp;seq=",BC3650)</f>
        <v>http://proteomics.broadinstitute.org/millscripts/viewfeed.pl?side=xl&amp;cycle=1&amp;fixedMods=iaaC&amp;file=msdataSM/iPRG2012_nd/cpick_in/iPRG2012_nd.2208.2.0.pkl&amp;seq=SLLTNDEALFKK</v>
      </c>
    </row>
    <row r="3651" spans="1:95" x14ac:dyDescent="0.2">
      <c r="A3651" s="3">
        <v>5524</v>
      </c>
      <c r="B3651" s="2" t="s">
        <v>9114</v>
      </c>
      <c r="C3651" s="2" t="s">
        <v>9115</v>
      </c>
      <c r="D3651" s="3">
        <v>9664</v>
      </c>
      <c r="E3651" s="3">
        <v>9655</v>
      </c>
      <c r="F3651" s="3">
        <v>46375</v>
      </c>
      <c r="G3651" s="3">
        <v>11862</v>
      </c>
      <c r="H3651" s="3">
        <v>36.137999999999998</v>
      </c>
      <c r="I3651" s="30">
        <v>645.31127000000004</v>
      </c>
      <c r="J3651" s="30">
        <v>645.31100849999996</v>
      </c>
      <c r="K3651" s="30">
        <v>2.5999999999999998E-4</v>
      </c>
      <c r="L3651" s="3">
        <v>2</v>
      </c>
      <c r="M3651" s="3">
        <v>2</v>
      </c>
      <c r="N3651" s="10">
        <f t="shared" si="399"/>
        <v>1</v>
      </c>
      <c r="O3651" s="35">
        <v>2</v>
      </c>
      <c r="P3651" s="17"/>
      <c r="Q3651" s="40">
        <v>1289.61608</v>
      </c>
      <c r="R3651" s="40">
        <v>645.31168000000002</v>
      </c>
      <c r="S3651" s="18">
        <f t="shared" si="400"/>
        <v>-0.63535189691287008</v>
      </c>
      <c r="T3651" s="18">
        <f t="shared" si="401"/>
        <v>-1.0405824361752936</v>
      </c>
      <c r="U3651" s="18">
        <f t="shared" si="402"/>
        <v>-0.74382661110158688</v>
      </c>
      <c r="V3651" s="30">
        <v>645.31119999999999</v>
      </c>
      <c r="W3651" s="3" t="s">
        <v>47</v>
      </c>
      <c r="X3651" s="3" t="s">
        <v>47</v>
      </c>
      <c r="Y3651" s="3" t="s">
        <v>47</v>
      </c>
      <c r="Z3651" s="3" t="s">
        <v>47</v>
      </c>
      <c r="AA3651" s="3" t="s">
        <v>48</v>
      </c>
      <c r="AB3651" s="12" t="s">
        <v>47</v>
      </c>
      <c r="AC3651" s="3" t="s">
        <v>47</v>
      </c>
      <c r="AD3651" s="3" t="s">
        <v>47</v>
      </c>
      <c r="AE3651" s="3" t="s">
        <v>47</v>
      </c>
      <c r="AF3651" s="3" t="s">
        <v>47</v>
      </c>
      <c r="AG3651" s="3" t="s">
        <v>47</v>
      </c>
      <c r="AH3651" s="3" t="s">
        <v>47</v>
      </c>
      <c r="AI3651" s="3" t="s">
        <v>47</v>
      </c>
      <c r="AJ3651" s="3" t="s">
        <v>47</v>
      </c>
      <c r="AK3651" s="3" t="s">
        <v>47</v>
      </c>
      <c r="AL3651" s="3" t="s">
        <v>47</v>
      </c>
      <c r="AM3651" s="3" t="s">
        <v>47</v>
      </c>
      <c r="AU3651" s="3">
        <v>0</v>
      </c>
      <c r="AV3651" s="3">
        <v>16</v>
      </c>
      <c r="AW3651" s="3">
        <v>1</v>
      </c>
      <c r="AX3651" s="3">
        <v>16</v>
      </c>
      <c r="AY3651" s="3">
        <v>100</v>
      </c>
      <c r="AZ3651" s="6" t="str">
        <f t="shared" si="403"/>
        <v>2208.6</v>
      </c>
      <c r="BC3651" s="12" t="s">
        <v>9116</v>
      </c>
      <c r="BJ3651" s="12">
        <f t="shared" si="404"/>
        <v>0</v>
      </c>
      <c r="BK3651" s="12">
        <f t="shared" si="405"/>
        <v>0</v>
      </c>
      <c r="CQ3651" s="3" t="str">
        <f>CONCATENATE(baseURL!$A$1,baseURL!$B$1,baseURL!$C$1,".",C3651,".",L3651,".pkl&amp;seq=",BC3651)</f>
        <v>http://proteomics.broadinstitute.org/millscripts/viewfeed.pl?side=xl&amp;cycle=1&amp;fixedMods=iaaC&amp;file=msdataSM/iPRG2012_nd/cpick_in/iPRG2012_nd.2208.6.2.pkl&amp;seq=NFAEFNSVYAK</v>
      </c>
    </row>
    <row r="3652" spans="1:95" x14ac:dyDescent="0.2">
      <c r="A3652" s="3">
        <v>1957</v>
      </c>
      <c r="B3652" s="2" t="s">
        <v>9117</v>
      </c>
      <c r="C3652" s="2" t="s">
        <v>9118</v>
      </c>
      <c r="D3652" s="3">
        <v>9665</v>
      </c>
      <c r="E3652" s="3">
        <v>9656</v>
      </c>
      <c r="F3652" s="3">
        <v>46376</v>
      </c>
      <c r="G3652" s="3">
        <v>11863</v>
      </c>
      <c r="H3652" s="3">
        <v>36.140500000000003</v>
      </c>
      <c r="I3652" s="30">
        <v>820.96310000000005</v>
      </c>
      <c r="J3652" s="30">
        <v>820.9635763</v>
      </c>
      <c r="K3652" s="30">
        <v>-4.8000000000000001E-4</v>
      </c>
      <c r="L3652" s="3">
        <v>2</v>
      </c>
      <c r="M3652" s="3">
        <v>2</v>
      </c>
      <c r="N3652" s="10">
        <f t="shared" si="399"/>
        <v>1</v>
      </c>
      <c r="O3652" s="35">
        <v>2</v>
      </c>
      <c r="P3652" s="17"/>
      <c r="Q3652" s="40">
        <v>1640.9217599999999</v>
      </c>
      <c r="R3652" s="40">
        <v>820.96451999999999</v>
      </c>
      <c r="S3652" s="18">
        <f t="shared" si="400"/>
        <v>-1.7296727999148327</v>
      </c>
      <c r="T3652" s="18">
        <f t="shared" si="401"/>
        <v>-1.1495015643227084</v>
      </c>
      <c r="U3652" s="18">
        <f t="shared" si="402"/>
        <v>-0.99882513799264083</v>
      </c>
      <c r="V3652" s="30">
        <v>820.96370000000002</v>
      </c>
      <c r="W3652" s="3" t="s">
        <v>47</v>
      </c>
      <c r="X3652" s="3" t="s">
        <v>47</v>
      </c>
      <c r="Y3652" s="3" t="s">
        <v>47</v>
      </c>
      <c r="Z3652" s="3" t="s">
        <v>47</v>
      </c>
      <c r="AA3652" s="3" t="s">
        <v>47</v>
      </c>
      <c r="AB3652" s="12" t="s">
        <v>47</v>
      </c>
      <c r="AC3652" s="3" t="s">
        <v>47</v>
      </c>
      <c r="AD3652" s="3" t="s">
        <v>47</v>
      </c>
      <c r="AE3652" s="3" t="s">
        <v>48</v>
      </c>
      <c r="AG3652" s="3" t="s">
        <v>47</v>
      </c>
      <c r="AJ3652" s="3" t="s">
        <v>48</v>
      </c>
      <c r="AK3652" s="3" t="s">
        <v>48</v>
      </c>
      <c r="AM3652" s="3" t="s">
        <v>47</v>
      </c>
      <c r="AO3652" s="3" t="s">
        <v>47</v>
      </c>
      <c r="AU3652" s="3">
        <v>0</v>
      </c>
      <c r="AV3652" s="3">
        <v>11</v>
      </c>
      <c r="AW3652" s="3">
        <v>2</v>
      </c>
      <c r="AX3652" s="3">
        <v>10</v>
      </c>
      <c r="AY3652" s="3">
        <v>90.91</v>
      </c>
      <c r="AZ3652" s="6" t="str">
        <f t="shared" si="403"/>
        <v>2208.7</v>
      </c>
      <c r="BC3652" s="12" t="s">
        <v>9119</v>
      </c>
      <c r="BJ3652" s="12">
        <f t="shared" si="404"/>
        <v>0</v>
      </c>
      <c r="BK3652" s="12">
        <f t="shared" si="405"/>
        <v>0</v>
      </c>
      <c r="BO3652" s="3" t="s">
        <v>54</v>
      </c>
      <c r="BR3652" s="3" t="s">
        <v>54</v>
      </c>
      <c r="BX3652" s="3" t="s">
        <v>9120</v>
      </c>
      <c r="CQ3652" s="3" t="str">
        <f>CONCATENATE(baseURL!$A$1,baseURL!$B$1,baseURL!$C$1,".",C3652,".",L3652,".pkl&amp;seq=",BC3652,"&amp;varMods=Deamidated-Q")</f>
        <v>http://proteomics.broadinstitute.org/millscripts/viewfeed.pl?side=xl&amp;cycle=1&amp;fixedMods=iaaC&amp;file=msdataSM/iPRG2012_nd/cpick_in/iPRG2012_nd.2208.7.2.pkl&amp;seq=KVPqVSTPTLVEVSR&amp;varMods=Deamidated-Q</v>
      </c>
    </row>
    <row r="3653" spans="1:95" x14ac:dyDescent="0.2">
      <c r="A3653" s="3">
        <v>3197</v>
      </c>
      <c r="B3653" s="2" t="s">
        <v>9121</v>
      </c>
      <c r="C3653" s="2" t="s">
        <v>9112</v>
      </c>
      <c r="D3653" s="3">
        <v>9668</v>
      </c>
      <c r="E3653" s="3">
        <v>9659</v>
      </c>
      <c r="F3653" s="3">
        <v>46393</v>
      </c>
      <c r="G3653" s="3">
        <v>11867</v>
      </c>
      <c r="H3653" s="3">
        <v>36.153399999999998</v>
      </c>
      <c r="I3653" s="30">
        <v>474.23649999999998</v>
      </c>
      <c r="J3653" s="30">
        <v>474.23670040000002</v>
      </c>
      <c r="K3653" s="30">
        <v>-2.0000000000000001E-4</v>
      </c>
      <c r="L3653" s="3">
        <v>3</v>
      </c>
      <c r="M3653" s="3">
        <v>3</v>
      </c>
      <c r="N3653" s="10">
        <f t="shared" si="399"/>
        <v>1</v>
      </c>
      <c r="O3653" s="35">
        <v>3</v>
      </c>
      <c r="P3653" s="17"/>
      <c r="Q3653" s="40">
        <v>1420.69679</v>
      </c>
      <c r="R3653" s="40">
        <v>474.23710999999997</v>
      </c>
      <c r="S3653" s="18">
        <f t="shared" si="400"/>
        <v>-1.286276394512168</v>
      </c>
      <c r="T3653" s="18">
        <f t="shared" si="401"/>
        <v>-0.86370296908003452</v>
      </c>
      <c r="U3653" s="18">
        <f t="shared" si="402"/>
        <v>-1.286276394512168</v>
      </c>
      <c r="V3653" s="30">
        <v>474.23649999999998</v>
      </c>
      <c r="W3653" s="3" t="s">
        <v>47</v>
      </c>
      <c r="X3653" s="3" t="s">
        <v>47</v>
      </c>
      <c r="Y3653" s="3" t="s">
        <v>47</v>
      </c>
      <c r="Z3653" s="3" t="s">
        <v>47</v>
      </c>
      <c r="AA3653" s="3" t="s">
        <v>47</v>
      </c>
      <c r="AC3653" s="3" t="s">
        <v>47</v>
      </c>
      <c r="AE3653" s="3" t="s">
        <v>48</v>
      </c>
      <c r="AF3653" s="3" t="s">
        <v>48</v>
      </c>
      <c r="AH3653" s="3" t="s">
        <v>48</v>
      </c>
      <c r="AL3653" s="3" t="s">
        <v>52</v>
      </c>
      <c r="AM3653" s="3" t="s">
        <v>48</v>
      </c>
      <c r="AU3653" s="3">
        <v>0</v>
      </c>
      <c r="AV3653" s="3">
        <v>6</v>
      </c>
      <c r="AW3653" s="3">
        <v>1</v>
      </c>
      <c r="AX3653" s="3">
        <v>6</v>
      </c>
      <c r="AY3653" s="3">
        <v>100</v>
      </c>
      <c r="AZ3653" s="6" t="str">
        <f t="shared" si="403"/>
        <v>2209.3</v>
      </c>
      <c r="BC3653" s="12" t="s">
        <v>9122</v>
      </c>
      <c r="BJ3653" s="12">
        <f t="shared" si="404"/>
        <v>0</v>
      </c>
      <c r="BK3653" s="12">
        <f t="shared" si="405"/>
        <v>0</v>
      </c>
      <c r="CQ3653" s="3" t="str">
        <f>CONCATENATE(baseURL!$A$1,baseURL!$B$1,baseURL!$C$1,".",C3653,".",L3653,".pkl&amp;seq=",BC3653)</f>
        <v>http://proteomics.broadinstitute.org/millscripts/viewfeed.pl?side=xl&amp;cycle=1&amp;fixedMods=iaaC&amp;file=msdataSM/iPRG2012_nd/cpick_in/iPRG2012_nd.2209.3.3.pkl&amp;seq=AHGGFSVFTGVGER</v>
      </c>
    </row>
    <row r="3654" spans="1:95" x14ac:dyDescent="0.2">
      <c r="A3654" s="3">
        <v>6844</v>
      </c>
      <c r="B3654" s="2" t="s">
        <v>9123</v>
      </c>
      <c r="C3654" s="2" t="s">
        <v>9124</v>
      </c>
      <c r="D3654" s="3">
        <v>9669</v>
      </c>
      <c r="E3654" s="3">
        <v>9660</v>
      </c>
      <c r="F3654" s="3">
        <v>46394</v>
      </c>
      <c r="G3654" s="3">
        <v>11868</v>
      </c>
      <c r="H3654" s="3">
        <v>36.155099999999997</v>
      </c>
      <c r="I3654" s="30">
        <v>489.28597000000002</v>
      </c>
      <c r="J3654" s="30">
        <v>489.28673020000002</v>
      </c>
      <c r="K3654" s="30">
        <v>-7.6000000000000004E-4</v>
      </c>
      <c r="L3654" s="3">
        <v>3</v>
      </c>
      <c r="M3654" s="3">
        <v>3</v>
      </c>
      <c r="N3654" s="10">
        <f t="shared" si="399"/>
        <v>1</v>
      </c>
      <c r="O3654" s="35">
        <v>3</v>
      </c>
      <c r="P3654" s="17"/>
      <c r="Q3654" s="40">
        <v>1465.84854</v>
      </c>
      <c r="R3654" s="40">
        <v>489.28769999999997</v>
      </c>
      <c r="S3654" s="18">
        <f t="shared" si="400"/>
        <v>-3.5357520737845438</v>
      </c>
      <c r="T3654" s="18">
        <f t="shared" si="401"/>
        <v>-1.9820649485983046</v>
      </c>
      <c r="U3654" s="18">
        <f t="shared" si="402"/>
        <v>-2.452544791097329</v>
      </c>
      <c r="V3654" s="30">
        <v>489.28649999999999</v>
      </c>
      <c r="W3654" s="3" t="s">
        <v>47</v>
      </c>
      <c r="X3654" s="3" t="s">
        <v>47</v>
      </c>
      <c r="Y3654" s="3" t="s">
        <v>47</v>
      </c>
      <c r="Z3654" s="3" t="s">
        <v>47</v>
      </c>
      <c r="AA3654" s="3" t="s">
        <v>65</v>
      </c>
      <c r="AB3654" s="12" t="s">
        <v>47</v>
      </c>
      <c r="AC3654" s="3" t="s">
        <v>47</v>
      </c>
      <c r="AD3654" s="3" t="s">
        <v>47</v>
      </c>
      <c r="AE3654" s="3" t="s">
        <v>47</v>
      </c>
      <c r="AF3654" s="3" t="s">
        <v>48</v>
      </c>
      <c r="AJ3654" s="3" t="s">
        <v>47</v>
      </c>
      <c r="AK3654" s="3" t="s">
        <v>52</v>
      </c>
      <c r="AL3654" s="3" t="s">
        <v>48</v>
      </c>
      <c r="AM3654" s="3" t="s">
        <v>47</v>
      </c>
      <c r="AN3654" s="3" t="s">
        <v>48</v>
      </c>
      <c r="AU3654" s="3">
        <v>1</v>
      </c>
      <c r="AV3654" s="3">
        <v>10</v>
      </c>
      <c r="AW3654" s="3">
        <v>1</v>
      </c>
      <c r="AX3654" s="3">
        <v>10</v>
      </c>
      <c r="AY3654" s="3">
        <v>100</v>
      </c>
      <c r="AZ3654" s="6" t="str">
        <f t="shared" si="403"/>
        <v>2209.4</v>
      </c>
      <c r="BC3654" s="12" t="s">
        <v>9125</v>
      </c>
      <c r="BJ3654" s="12">
        <f t="shared" si="404"/>
        <v>0</v>
      </c>
      <c r="BK3654" s="12">
        <f t="shared" si="405"/>
        <v>0</v>
      </c>
      <c r="BW3654" s="3" t="s">
        <v>9126</v>
      </c>
      <c r="CQ3654" s="3" t="str">
        <f>CONCATENATE(baseURL!$A$1,baseURL!$B$1,baseURL!$C$1,".",C3654,".",L3654,".pkl&amp;seq=",BC3654)</f>
        <v>http://proteomics.broadinstitute.org/millscripts/viewfeed.pl?side=xl&amp;cycle=1&amp;fixedMods=iaaC&amp;file=msdataSM/iPRG2012_nd/cpick_in/iPRG2012_nd.2209.4.3.pkl&amp;seq=LREAADVLLNVPR</v>
      </c>
    </row>
    <row r="3655" spans="1:95" x14ac:dyDescent="0.2">
      <c r="A3655" s="3">
        <v>5215</v>
      </c>
      <c r="B3655" s="2" t="s">
        <v>9129</v>
      </c>
      <c r="C3655" s="2" t="s">
        <v>9130</v>
      </c>
      <c r="D3655" s="3">
        <v>9676</v>
      </c>
      <c r="E3655" s="3">
        <v>9667</v>
      </c>
      <c r="F3655" s="3">
        <v>46412</v>
      </c>
      <c r="G3655" s="3">
        <v>11876</v>
      </c>
      <c r="H3655" s="3">
        <v>36.174799999999998</v>
      </c>
      <c r="I3655" s="30">
        <v>466.93754999999999</v>
      </c>
      <c r="J3655" s="30">
        <v>466.93621739999998</v>
      </c>
      <c r="K3655" s="30">
        <v>1.33E-3</v>
      </c>
      <c r="L3655" s="3">
        <v>3</v>
      </c>
      <c r="M3655" s="3">
        <v>3</v>
      </c>
      <c r="N3655" s="10">
        <f t="shared" si="399"/>
        <v>1</v>
      </c>
      <c r="O3655" s="35">
        <v>3</v>
      </c>
      <c r="P3655" s="17"/>
      <c r="Q3655" s="40">
        <v>1398.79511</v>
      </c>
      <c r="R3655" s="40">
        <v>466.93655000000001</v>
      </c>
      <c r="S3655" s="18">
        <f t="shared" si="400"/>
        <v>2.141618598878912</v>
      </c>
      <c r="T3655" s="18">
        <f t="shared" si="401"/>
        <v>-0.71230234608032794</v>
      </c>
      <c r="U3655" s="18">
        <f t="shared" si="402"/>
        <v>-1.3920520893199877</v>
      </c>
      <c r="V3655" s="30">
        <v>466.9359</v>
      </c>
      <c r="W3655" s="3" t="s">
        <v>47</v>
      </c>
      <c r="X3655" s="3" t="s">
        <v>47</v>
      </c>
      <c r="Y3655" s="3" t="s">
        <v>47</v>
      </c>
      <c r="Z3655" s="3" t="s">
        <v>47</v>
      </c>
      <c r="AA3655" s="3" t="s">
        <v>47</v>
      </c>
      <c r="AB3655" s="12" t="s">
        <v>47</v>
      </c>
      <c r="AC3655" s="3" t="s">
        <v>47</v>
      </c>
      <c r="AD3655" s="3" t="s">
        <v>47</v>
      </c>
      <c r="AE3655" s="3" t="s">
        <v>47</v>
      </c>
      <c r="AF3655" s="3" t="s">
        <v>47</v>
      </c>
      <c r="AG3655" s="3" t="s">
        <v>47</v>
      </c>
      <c r="AH3655" s="3" t="s">
        <v>47</v>
      </c>
      <c r="AI3655" s="3" t="s">
        <v>47</v>
      </c>
      <c r="AJ3655" s="3" t="s">
        <v>47</v>
      </c>
      <c r="AK3655" s="3" t="s">
        <v>47</v>
      </c>
      <c r="AL3655" s="3" t="s">
        <v>47</v>
      </c>
      <c r="AM3655" s="3" t="s">
        <v>47</v>
      </c>
      <c r="AN3655" s="3" t="s">
        <v>47</v>
      </c>
      <c r="AU3655" s="3">
        <v>0</v>
      </c>
      <c r="AV3655" s="3">
        <v>18</v>
      </c>
      <c r="AW3655" s="3">
        <v>1</v>
      </c>
      <c r="AX3655" s="3">
        <v>18</v>
      </c>
      <c r="AY3655" s="3">
        <v>100</v>
      </c>
      <c r="AZ3655" s="6" t="str">
        <f t="shared" si="403"/>
        <v>2210.1</v>
      </c>
      <c r="BC3655" s="12" t="s">
        <v>9131</v>
      </c>
      <c r="BJ3655" s="12">
        <f t="shared" si="404"/>
        <v>0</v>
      </c>
      <c r="BK3655" s="12">
        <f t="shared" si="405"/>
        <v>0</v>
      </c>
      <c r="CQ3655" s="3" t="str">
        <f>CONCATENATE(baseURL!$A$1,baseURL!$B$1,baseURL!$C$1,".",C3655,".",L3655,".pkl&amp;seq=",BC3655)</f>
        <v>http://proteomics.broadinstitute.org/millscripts/viewfeed.pl?side=xl&amp;cycle=1&amp;fixedMods=iaaC&amp;file=msdataSM/iPRG2012_nd/cpick_in/iPRG2012_nd.2210.1.3.pkl&amp;seq=LNLDPDTLTLKR</v>
      </c>
    </row>
    <row r="3656" spans="1:95" x14ac:dyDescent="0.2">
      <c r="A3656" s="3">
        <v>6706</v>
      </c>
      <c r="B3656" s="2" t="s">
        <v>9127</v>
      </c>
      <c r="C3656" s="2" t="s">
        <v>9128</v>
      </c>
      <c r="D3656" s="3">
        <v>9685</v>
      </c>
      <c r="E3656" s="3">
        <v>9676</v>
      </c>
      <c r="F3656" s="3">
        <v>46421</v>
      </c>
      <c r="G3656" s="3">
        <v>11885</v>
      </c>
      <c r="H3656" s="3">
        <v>36.189799999999998</v>
      </c>
      <c r="I3656" s="30">
        <v>856.04237999999998</v>
      </c>
      <c r="J3656" s="30">
        <v>856.04033909999998</v>
      </c>
      <c r="K3656" s="30">
        <v>2.0400000000000001E-3</v>
      </c>
      <c r="L3656" s="3">
        <v>3</v>
      </c>
      <c r="M3656" s="3">
        <v>3</v>
      </c>
      <c r="N3656" s="10">
        <f t="shared" si="399"/>
        <v>1</v>
      </c>
      <c r="O3656" s="35">
        <v>3</v>
      </c>
      <c r="P3656" s="17"/>
      <c r="Q3656" s="40">
        <v>2566.11105</v>
      </c>
      <c r="R3656" s="40">
        <v>856.04187000000002</v>
      </c>
      <c r="S3656" s="18">
        <f t="shared" si="400"/>
        <v>0.59576525148580528</v>
      </c>
      <c r="T3656" s="18">
        <f t="shared" si="401"/>
        <v>-1.7883471050712829</v>
      </c>
      <c r="U3656" s="18">
        <f t="shared" si="402"/>
        <v>-1.9508391569562693</v>
      </c>
      <c r="V3656" s="30">
        <v>856.04020000000003</v>
      </c>
      <c r="W3656" s="3" t="s">
        <v>47</v>
      </c>
      <c r="X3656" s="3" t="s">
        <v>47</v>
      </c>
      <c r="Y3656" s="3" t="s">
        <v>47</v>
      </c>
      <c r="Z3656" s="3" t="s">
        <v>47</v>
      </c>
      <c r="AA3656" s="3" t="s">
        <v>48</v>
      </c>
      <c r="AB3656" s="12" t="s">
        <v>47</v>
      </c>
      <c r="AC3656" s="3" t="s">
        <v>47</v>
      </c>
      <c r="AD3656" s="3" t="s">
        <v>47</v>
      </c>
      <c r="AE3656" s="3" t="s">
        <v>47</v>
      </c>
      <c r="AF3656" s="3" t="s">
        <v>47</v>
      </c>
      <c r="AG3656" s="3" t="s">
        <v>47</v>
      </c>
      <c r="AI3656" s="3" t="s">
        <v>47</v>
      </c>
      <c r="AJ3656" s="3" t="s">
        <v>47</v>
      </c>
      <c r="AK3656" s="3" t="s">
        <v>47</v>
      </c>
      <c r="AL3656" s="3" t="s">
        <v>47</v>
      </c>
      <c r="AU3656" s="3">
        <v>0</v>
      </c>
      <c r="AV3656" s="3">
        <v>14</v>
      </c>
      <c r="AW3656" s="3">
        <v>1</v>
      </c>
      <c r="AX3656" s="3">
        <v>14</v>
      </c>
      <c r="AY3656" s="3">
        <v>100</v>
      </c>
      <c r="AZ3656" s="6" t="str">
        <f t="shared" si="403"/>
        <v>2210.10</v>
      </c>
      <c r="BC3656" s="12" t="s">
        <v>8910</v>
      </c>
      <c r="BJ3656" s="12">
        <f t="shared" si="404"/>
        <v>0</v>
      </c>
      <c r="BK3656" s="12">
        <f t="shared" si="405"/>
        <v>0</v>
      </c>
      <c r="CQ3656" s="3" t="str">
        <f>CONCATENATE(baseURL!$A$1,baseURL!$B$1,baseURL!$C$1,".",C3656,".",L3656,".pkl&amp;seq=",BC3656)</f>
        <v>http://proteomics.broadinstitute.org/millscripts/viewfeed.pl?side=xl&amp;cycle=1&amp;fixedMods=iaaC&amp;file=msdataSM/iPRG2012_nd/cpick_in/iPRG2012_nd.2210.10.3.pkl&amp;seq=NMAGNLFGGAGAQSTDETPDNENKQ</v>
      </c>
    </row>
    <row r="3657" spans="1:95" x14ac:dyDescent="0.2">
      <c r="A3657" s="3">
        <v>6132</v>
      </c>
      <c r="B3657" s="2" t="s">
        <v>9132</v>
      </c>
      <c r="C3657" s="2" t="s">
        <v>9121</v>
      </c>
      <c r="D3657" s="3">
        <v>9679</v>
      </c>
      <c r="E3657" s="3">
        <v>9670</v>
      </c>
      <c r="F3657" s="3">
        <v>46415</v>
      </c>
      <c r="G3657" s="3">
        <v>11879</v>
      </c>
      <c r="H3657" s="3">
        <v>36.1798</v>
      </c>
      <c r="I3657" s="30">
        <v>543.97101999999995</v>
      </c>
      <c r="J3657" s="30">
        <v>543.96973230000003</v>
      </c>
      <c r="K3657" s="30">
        <v>1.2899999999999999E-3</v>
      </c>
      <c r="L3657" s="3">
        <v>0</v>
      </c>
      <c r="M3657" s="3">
        <v>3</v>
      </c>
      <c r="N3657" s="10">
        <f t="shared" si="399"/>
        <v>1</v>
      </c>
      <c r="O3657" s="35">
        <v>3</v>
      </c>
      <c r="P3657" s="17"/>
      <c r="Q3657" s="40">
        <v>1629.89588</v>
      </c>
      <c r="R3657" s="40">
        <v>543.97014000000001</v>
      </c>
      <c r="S3657" s="18">
        <f t="shared" si="400"/>
        <v>1.6177358557553609</v>
      </c>
      <c r="T3657" s="18">
        <f t="shared" si="401"/>
        <v>-0.74948966864701305</v>
      </c>
      <c r="U3657" s="18">
        <f t="shared" si="402"/>
        <v>-1.1765351678600797</v>
      </c>
      <c r="V3657" s="30">
        <v>543.96950000000004</v>
      </c>
      <c r="W3657" s="3" t="s">
        <v>47</v>
      </c>
      <c r="X3657" s="3" t="s">
        <v>47</v>
      </c>
      <c r="Y3657" s="3" t="s">
        <v>47</v>
      </c>
      <c r="Z3657" s="3" t="s">
        <v>47</v>
      </c>
      <c r="AA3657" s="3" t="s">
        <v>47</v>
      </c>
      <c r="AB3657" s="12" t="s">
        <v>47</v>
      </c>
      <c r="AC3657" s="3" t="s">
        <v>47</v>
      </c>
      <c r="AD3657" s="3" t="s">
        <v>47</v>
      </c>
      <c r="AE3657" s="3" t="s">
        <v>47</v>
      </c>
      <c r="AF3657" s="3" t="s">
        <v>47</v>
      </c>
      <c r="AG3657" s="3" t="s">
        <v>47</v>
      </c>
      <c r="AH3657" s="3" t="s">
        <v>47</v>
      </c>
      <c r="AI3657" s="3" t="s">
        <v>47</v>
      </c>
      <c r="AK3657" s="3" t="s">
        <v>47</v>
      </c>
      <c r="AL3657" s="3" t="s">
        <v>47</v>
      </c>
      <c r="AU3657" s="3">
        <v>0</v>
      </c>
      <c r="AV3657" s="3">
        <v>15</v>
      </c>
      <c r="AW3657" s="3">
        <v>1</v>
      </c>
      <c r="AX3657" s="3">
        <v>15</v>
      </c>
      <c r="AY3657" s="3">
        <v>100</v>
      </c>
      <c r="AZ3657" s="6" t="str">
        <f t="shared" si="403"/>
        <v>2210.4</v>
      </c>
      <c r="BC3657" s="12" t="s">
        <v>9044</v>
      </c>
      <c r="BJ3657" s="12">
        <f t="shared" si="404"/>
        <v>0</v>
      </c>
      <c r="BK3657" s="12">
        <f t="shared" si="405"/>
        <v>0</v>
      </c>
      <c r="CQ3657" s="3" t="str">
        <f>CONCATENATE(baseURL!$A$1,baseURL!$B$1,baseURL!$C$1,".",C3657,".",L3657,".pkl&amp;seq=",BC3657)</f>
        <v>http://proteomics.broadinstitute.org/millscripts/viewfeed.pl?side=xl&amp;cycle=1&amp;fixedMods=iaaC&amp;file=msdataSM/iPRG2012_nd/cpick_in/iPRG2012_nd.2210.4.0.pkl&amp;seq=RGPLVVYAEDNGLVK</v>
      </c>
    </row>
    <row r="3658" spans="1:95" x14ac:dyDescent="0.2">
      <c r="A3658" s="3">
        <v>5216</v>
      </c>
      <c r="B3658" s="2" t="s">
        <v>9133</v>
      </c>
      <c r="C3658" s="2" t="s">
        <v>9123</v>
      </c>
      <c r="D3658" s="3">
        <v>9680</v>
      </c>
      <c r="E3658" s="3">
        <v>9671</v>
      </c>
      <c r="F3658" s="3">
        <v>46416</v>
      </c>
      <c r="G3658" s="3">
        <v>11880</v>
      </c>
      <c r="H3658" s="3">
        <v>36.1815</v>
      </c>
      <c r="I3658" s="30">
        <v>553.64371000000006</v>
      </c>
      <c r="J3658" s="30">
        <v>553.64214960000004</v>
      </c>
      <c r="K3658" s="30">
        <v>1.56E-3</v>
      </c>
      <c r="L3658" s="3">
        <v>3</v>
      </c>
      <c r="M3658" s="3">
        <v>3</v>
      </c>
      <c r="N3658" s="10">
        <f t="shared" si="399"/>
        <v>1</v>
      </c>
      <c r="O3658" s="35">
        <v>3</v>
      </c>
      <c r="P3658" s="17"/>
      <c r="Q3658" s="40">
        <v>1658.9112</v>
      </c>
      <c r="R3658" s="40">
        <v>553.64192000000003</v>
      </c>
      <c r="S3658" s="18">
        <f t="shared" si="400"/>
        <v>3.2331366816084985</v>
      </c>
      <c r="T3658" s="18">
        <f t="shared" si="401"/>
        <v>0.41470848163283458</v>
      </c>
      <c r="U3658" s="18">
        <f t="shared" si="402"/>
        <v>-0.21674659324584675</v>
      </c>
      <c r="V3658" s="30">
        <v>553.64179999999999</v>
      </c>
      <c r="W3658" s="3" t="s">
        <v>47</v>
      </c>
      <c r="X3658" s="3" t="s">
        <v>47</v>
      </c>
      <c r="Y3658" s="3" t="s">
        <v>47</v>
      </c>
      <c r="Z3658" s="3" t="s">
        <v>47</v>
      </c>
      <c r="AA3658" s="3" t="s">
        <v>47</v>
      </c>
      <c r="AB3658" s="12" t="s">
        <v>47</v>
      </c>
      <c r="AC3658" s="3" t="s">
        <v>47</v>
      </c>
      <c r="AD3658" s="3" t="s">
        <v>47</v>
      </c>
      <c r="AE3658" s="3" t="s">
        <v>47</v>
      </c>
      <c r="AF3658" s="3" t="s">
        <v>47</v>
      </c>
      <c r="AG3658" s="3" t="s">
        <v>47</v>
      </c>
      <c r="AH3658" s="3" t="s">
        <v>47</v>
      </c>
      <c r="AI3658" s="3" t="s">
        <v>47</v>
      </c>
      <c r="AJ3658" s="3" t="s">
        <v>47</v>
      </c>
      <c r="AK3658" s="3" t="s">
        <v>47</v>
      </c>
      <c r="AL3658" s="3" t="s">
        <v>47</v>
      </c>
      <c r="AM3658" s="3" t="s">
        <v>47</v>
      </c>
      <c r="AN3658" s="3" t="s">
        <v>47</v>
      </c>
      <c r="AU3658" s="3">
        <v>0</v>
      </c>
      <c r="AV3658" s="3">
        <v>18</v>
      </c>
      <c r="AW3658" s="3">
        <v>1</v>
      </c>
      <c r="AX3658" s="3">
        <v>18</v>
      </c>
      <c r="AY3658" s="3">
        <v>100</v>
      </c>
      <c r="AZ3658" s="6" t="str">
        <f t="shared" si="403"/>
        <v>2210.5</v>
      </c>
      <c r="BC3658" s="12" t="s">
        <v>9134</v>
      </c>
      <c r="BJ3658" s="12">
        <f t="shared" si="404"/>
        <v>0</v>
      </c>
      <c r="BK3658" s="12">
        <f t="shared" si="405"/>
        <v>0</v>
      </c>
      <c r="CQ3658" s="3" t="str">
        <f>CONCATENATE(baseURL!$A$1,baseURL!$B$1,baseURL!$C$1,".",C3658,".",L3658,".pkl&amp;seq=",BC3658)</f>
        <v>http://proteomics.broadinstitute.org/millscripts/viewfeed.pl?side=xl&amp;cycle=1&amp;fixedMods=iaaC&amp;file=msdataSM/iPRG2012_nd/cpick_in/iPRG2012_nd.2210.5.3.pkl&amp;seq=SKVVVFEDAPAGLAAGK</v>
      </c>
    </row>
    <row r="3659" spans="1:95" x14ac:dyDescent="0.2">
      <c r="A3659" s="3">
        <v>3044</v>
      </c>
      <c r="B3659" s="2" t="s">
        <v>9135</v>
      </c>
      <c r="C3659" s="2" t="s">
        <v>9136</v>
      </c>
      <c r="D3659" s="3">
        <v>9695</v>
      </c>
      <c r="E3659" s="3">
        <v>9686</v>
      </c>
      <c r="F3659" s="3">
        <v>46442</v>
      </c>
      <c r="G3659" s="3">
        <v>11896</v>
      </c>
      <c r="H3659" s="3">
        <v>36.214500000000001</v>
      </c>
      <c r="I3659" s="30">
        <v>852.42717000000005</v>
      </c>
      <c r="J3659" s="30">
        <v>852.42509540000003</v>
      </c>
      <c r="K3659" s="30">
        <v>2.0699999999999998E-3</v>
      </c>
      <c r="L3659" s="3">
        <v>2</v>
      </c>
      <c r="M3659" s="3">
        <v>2</v>
      </c>
      <c r="N3659" s="10">
        <f t="shared" si="399"/>
        <v>1</v>
      </c>
      <c r="O3659" s="35">
        <v>2</v>
      </c>
      <c r="P3659" s="17"/>
      <c r="Q3659" s="40">
        <v>1703.8446300000001</v>
      </c>
      <c r="R3659" s="40">
        <v>852.42596000000003</v>
      </c>
      <c r="S3659" s="18">
        <f t="shared" si="400"/>
        <v>1.4194781210260048</v>
      </c>
      <c r="T3659" s="18">
        <f t="shared" si="401"/>
        <v>-1.0142816391934875</v>
      </c>
      <c r="U3659" s="18">
        <f t="shared" si="402"/>
        <v>-0.89157303469953053</v>
      </c>
      <c r="V3659" s="30">
        <v>852.42520000000002</v>
      </c>
      <c r="W3659" s="3" t="s">
        <v>47</v>
      </c>
      <c r="X3659" s="3" t="s">
        <v>47</v>
      </c>
      <c r="Y3659" s="3" t="s">
        <v>47</v>
      </c>
      <c r="Z3659" s="3" t="s">
        <v>47</v>
      </c>
      <c r="AA3659" s="3" t="s">
        <v>47</v>
      </c>
      <c r="AB3659" s="12" t="s">
        <v>47</v>
      </c>
      <c r="AC3659" s="3" t="s">
        <v>47</v>
      </c>
      <c r="AG3659" s="3" t="s">
        <v>48</v>
      </c>
      <c r="AH3659" s="3" t="s">
        <v>47</v>
      </c>
      <c r="AI3659" s="3" t="s">
        <v>47</v>
      </c>
      <c r="AK3659" s="3" t="s">
        <v>52</v>
      </c>
      <c r="AO3659" s="3" t="s">
        <v>47</v>
      </c>
      <c r="AU3659" s="3">
        <v>0</v>
      </c>
      <c r="AV3659" s="3">
        <v>10</v>
      </c>
      <c r="AW3659" s="3">
        <v>2</v>
      </c>
      <c r="AX3659" s="3">
        <v>9</v>
      </c>
      <c r="AY3659" s="3">
        <v>90</v>
      </c>
      <c r="AZ3659" s="6" t="str">
        <f t="shared" si="403"/>
        <v>2211.10</v>
      </c>
      <c r="BC3659" s="12" t="s">
        <v>9137</v>
      </c>
      <c r="BJ3659" s="12">
        <f t="shared" si="404"/>
        <v>0</v>
      </c>
      <c r="BK3659" s="12">
        <f t="shared" si="405"/>
        <v>0</v>
      </c>
      <c r="BP3659" s="3" t="s">
        <v>54</v>
      </c>
      <c r="BR3659" s="3" t="s">
        <v>54</v>
      </c>
      <c r="BX3659" s="3" t="s">
        <v>9138</v>
      </c>
      <c r="CQ3659" s="3" t="str">
        <f>CONCATENATE(baseURL!$A$1,baseURL!$B$1,baseURL!$C$1,".",C3659,".",L3659,".pkl&amp;seq=",BC3659,"&amp;varMods=Deamidated-N")</f>
        <v>http://proteomics.broadinstitute.org/millscripts/viewfeed.pl?side=xl&amp;cycle=1&amp;fixedMods=iaaC&amp;file=msdataSM/iPRG2012_nd/cpick_in/iPRG2012_nd.2211.10.2.pkl&amp;seq=SnGVLNVDNQTSDLVK&amp;varMods=Deamidated-N</v>
      </c>
    </row>
    <row r="3660" spans="1:95" x14ac:dyDescent="0.2">
      <c r="A3660" s="3">
        <v>4968</v>
      </c>
      <c r="B3660" s="2" t="s">
        <v>9139</v>
      </c>
      <c r="C3660" s="2" t="s">
        <v>9140</v>
      </c>
      <c r="D3660" s="3">
        <v>9688</v>
      </c>
      <c r="E3660" s="3">
        <v>9679</v>
      </c>
      <c r="F3660" s="3">
        <v>46435</v>
      </c>
      <c r="G3660" s="3">
        <v>11889</v>
      </c>
      <c r="H3660" s="3">
        <v>36.202800000000003</v>
      </c>
      <c r="I3660" s="30">
        <v>506.26558999999997</v>
      </c>
      <c r="J3660" s="30">
        <v>506.26349069999998</v>
      </c>
      <c r="K3660" s="30">
        <v>2.0999999999999999E-3</v>
      </c>
      <c r="L3660" s="3">
        <v>3</v>
      </c>
      <c r="M3660" s="3">
        <v>3</v>
      </c>
      <c r="N3660" s="10">
        <f t="shared" si="399"/>
        <v>1</v>
      </c>
      <c r="O3660" s="35">
        <v>3</v>
      </c>
      <c r="P3660" s="17"/>
      <c r="Q3660" s="40">
        <v>1516.7754299999999</v>
      </c>
      <c r="R3660" s="40">
        <v>506.26333</v>
      </c>
      <c r="S3660" s="18">
        <f t="shared" si="400"/>
        <v>4.4640799877375876</v>
      </c>
      <c r="T3660" s="18">
        <f t="shared" si="401"/>
        <v>0.31742374068611046</v>
      </c>
      <c r="U3660" s="18">
        <f t="shared" si="402"/>
        <v>-0.25678336215432007</v>
      </c>
      <c r="V3660" s="30">
        <v>506.26319999999998</v>
      </c>
      <c r="W3660" s="3" t="s">
        <v>47</v>
      </c>
      <c r="X3660" s="3" t="s">
        <v>47</v>
      </c>
      <c r="Y3660" s="3" t="s">
        <v>47</v>
      </c>
      <c r="Z3660" s="3" t="s">
        <v>47</v>
      </c>
      <c r="AA3660" s="3" t="s">
        <v>48</v>
      </c>
      <c r="AB3660" s="12" t="s">
        <v>47</v>
      </c>
      <c r="AC3660" s="3" t="s">
        <v>47</v>
      </c>
      <c r="AD3660" s="3" t="s">
        <v>47</v>
      </c>
      <c r="AE3660" s="3" t="s">
        <v>47</v>
      </c>
      <c r="AF3660" s="3" t="s">
        <v>47</v>
      </c>
      <c r="AG3660" s="3" t="s">
        <v>47</v>
      </c>
      <c r="AH3660" s="3" t="s">
        <v>47</v>
      </c>
      <c r="AI3660" s="3" t="s">
        <v>47</v>
      </c>
      <c r="AJ3660" s="3" t="s">
        <v>47</v>
      </c>
      <c r="AK3660" s="3" t="s">
        <v>47</v>
      </c>
      <c r="AL3660" s="3" t="s">
        <v>47</v>
      </c>
      <c r="AM3660" s="3" t="s">
        <v>47</v>
      </c>
      <c r="AN3660" s="3" t="s">
        <v>47</v>
      </c>
      <c r="AU3660" s="3">
        <v>0</v>
      </c>
      <c r="AV3660" s="3">
        <v>17</v>
      </c>
      <c r="AW3660" s="3">
        <v>1</v>
      </c>
      <c r="AX3660" s="3">
        <v>17</v>
      </c>
      <c r="AY3660" s="3">
        <v>100</v>
      </c>
      <c r="AZ3660" s="6" t="str">
        <f t="shared" si="403"/>
        <v>2211.3</v>
      </c>
      <c r="BC3660" s="12" t="s">
        <v>9141</v>
      </c>
      <c r="BJ3660" s="12">
        <f t="shared" si="404"/>
        <v>0</v>
      </c>
      <c r="BK3660" s="12">
        <f t="shared" si="405"/>
        <v>0</v>
      </c>
      <c r="CQ3660" s="3" t="str">
        <f>CONCATENATE(baseURL!$A$1,baseURL!$B$1,baseURL!$C$1,".",C3660,".",L3660,".pkl&amp;seq=",BC3660)</f>
        <v>http://proteomics.broadinstitute.org/millscripts/viewfeed.pl?side=xl&amp;cycle=1&amp;fixedMods=iaaC&amp;file=msdataSM/iPRG2012_nd/cpick_in/iPRG2012_nd.2211.3.3.pkl&amp;seq=NLTEEVWAVKDGR</v>
      </c>
    </row>
    <row r="3661" spans="1:95" x14ac:dyDescent="0.2">
      <c r="A3661" s="3">
        <v>3691</v>
      </c>
      <c r="B3661" s="2" t="s">
        <v>9142</v>
      </c>
      <c r="C3661" s="2" t="s">
        <v>9143</v>
      </c>
      <c r="D3661" s="3">
        <v>9689</v>
      </c>
      <c r="E3661" s="3">
        <v>9680</v>
      </c>
      <c r="F3661" s="3">
        <v>46436</v>
      </c>
      <c r="G3661" s="3">
        <v>11890</v>
      </c>
      <c r="H3661" s="3">
        <v>36.204500000000003</v>
      </c>
      <c r="I3661" s="30">
        <v>549.30344000000002</v>
      </c>
      <c r="J3661" s="30">
        <v>549.30248500000005</v>
      </c>
      <c r="K3661" s="30">
        <v>9.6000000000000002E-4</v>
      </c>
      <c r="L3661" s="3">
        <v>2</v>
      </c>
      <c r="M3661" s="3">
        <v>2</v>
      </c>
      <c r="N3661" s="10">
        <f t="shared" si="399"/>
        <v>1</v>
      </c>
      <c r="O3661" s="35">
        <v>2</v>
      </c>
      <c r="P3661" s="17"/>
      <c r="Q3661" s="40">
        <v>1097.59897</v>
      </c>
      <c r="R3661" s="40">
        <v>549.30312000000004</v>
      </c>
      <c r="S3661" s="18">
        <f t="shared" si="400"/>
        <v>0.58255631241979022</v>
      </c>
      <c r="T3661" s="18">
        <f t="shared" si="401"/>
        <v>-1.1560101824806581</v>
      </c>
      <c r="U3661" s="18">
        <f t="shared" si="402"/>
        <v>-1.6748493983879917</v>
      </c>
      <c r="V3661" s="30">
        <v>549.30219999999997</v>
      </c>
      <c r="W3661" s="3" t="s">
        <v>47</v>
      </c>
      <c r="X3661" s="3" t="s">
        <v>47</v>
      </c>
      <c r="Y3661" s="3" t="s">
        <v>47</v>
      </c>
      <c r="Z3661" s="3" t="s">
        <v>47</v>
      </c>
      <c r="AA3661" s="3" t="s">
        <v>47</v>
      </c>
      <c r="AB3661" s="12" t="s">
        <v>47</v>
      </c>
      <c r="AC3661" s="3" t="s">
        <v>47</v>
      </c>
      <c r="AE3661" s="3" t="s">
        <v>48</v>
      </c>
      <c r="AF3661" s="3" t="s">
        <v>47</v>
      </c>
      <c r="AG3661" s="3" t="s">
        <v>47</v>
      </c>
      <c r="AH3661" s="3" t="s">
        <v>47</v>
      </c>
      <c r="AI3661" s="3" t="s">
        <v>48</v>
      </c>
      <c r="AL3661" s="3" t="s">
        <v>48</v>
      </c>
      <c r="AU3661" s="3">
        <v>0</v>
      </c>
      <c r="AV3661" s="3">
        <v>10</v>
      </c>
      <c r="AW3661" s="3">
        <v>1</v>
      </c>
      <c r="AX3661" s="3">
        <v>10</v>
      </c>
      <c r="AY3661" s="3">
        <v>100</v>
      </c>
      <c r="AZ3661" s="6" t="str">
        <f t="shared" si="403"/>
        <v>2211.4</v>
      </c>
      <c r="BC3661" s="12" t="s">
        <v>9144</v>
      </c>
      <c r="BJ3661" s="12">
        <f t="shared" si="404"/>
        <v>0</v>
      </c>
      <c r="BK3661" s="12">
        <f t="shared" si="405"/>
        <v>0</v>
      </c>
      <c r="CQ3661" s="3" t="str">
        <f>CONCATENATE(baseURL!$A$1,baseURL!$B$1,baseURL!$C$1,".",C3661,".",L3661,".pkl&amp;seq=",BC3661)</f>
        <v>http://proteomics.broadinstitute.org/millscripts/viewfeed.pl?side=xl&amp;cycle=1&amp;fixedMods=iaaC&amp;file=msdataSM/iPRG2012_nd/cpick_in/iPRG2012_nd.2211.4.2.pkl&amp;seq=YGGYGNLLLK</v>
      </c>
    </row>
    <row r="3662" spans="1:95" x14ac:dyDescent="0.2">
      <c r="A3662" s="3">
        <v>1532</v>
      </c>
      <c r="B3662" s="2" t="s">
        <v>9145</v>
      </c>
      <c r="C3662" s="2" t="s">
        <v>9132</v>
      </c>
      <c r="D3662" s="3">
        <v>9690</v>
      </c>
      <c r="E3662" s="3">
        <v>9681</v>
      </c>
      <c r="F3662" s="3">
        <v>46437</v>
      </c>
      <c r="G3662" s="3">
        <v>11891</v>
      </c>
      <c r="H3662" s="3">
        <v>36.206200000000003</v>
      </c>
      <c r="I3662" s="30">
        <v>556.65011000000004</v>
      </c>
      <c r="J3662" s="30">
        <v>556.64807289999999</v>
      </c>
      <c r="K3662" s="30">
        <v>2.0400000000000001E-3</v>
      </c>
      <c r="L3662" s="3">
        <v>3</v>
      </c>
      <c r="M3662" s="3">
        <v>3</v>
      </c>
      <c r="N3662" s="10">
        <f t="shared" si="399"/>
        <v>1</v>
      </c>
      <c r="O3662" s="35">
        <v>3</v>
      </c>
      <c r="Q3662" s="40">
        <v>1667.9326599999999</v>
      </c>
      <c r="R3662" s="40">
        <v>556.64907000000005</v>
      </c>
      <c r="S3662" s="18">
        <f t="shared" si="400"/>
        <v>1.8683225321638453</v>
      </c>
      <c r="T3662" s="18">
        <f t="shared" si="401"/>
        <v>-1.7912542278445838</v>
      </c>
      <c r="U3662" s="18">
        <f t="shared" si="402"/>
        <v>-1.7425700541493687</v>
      </c>
      <c r="V3662" s="30">
        <v>556.6481</v>
      </c>
      <c r="X3662" s="3" t="s">
        <v>47</v>
      </c>
      <c r="Y3662" s="3" t="s">
        <v>47</v>
      </c>
      <c r="AB3662" s="12" t="s">
        <v>52</v>
      </c>
      <c r="AD3662" s="3" t="s">
        <v>47</v>
      </c>
      <c r="AE3662" s="3" t="s">
        <v>47</v>
      </c>
      <c r="AJ3662" s="3" t="s">
        <v>48</v>
      </c>
      <c r="AP3662" s="3" t="s">
        <v>52</v>
      </c>
      <c r="AS3662" s="3" t="s">
        <v>47</v>
      </c>
      <c r="AU3662" s="3">
        <v>0</v>
      </c>
      <c r="AV3662" s="3">
        <v>5</v>
      </c>
      <c r="AW3662" s="3">
        <v>2</v>
      </c>
      <c r="AX3662" s="3">
        <v>4</v>
      </c>
      <c r="AY3662" s="3">
        <v>80</v>
      </c>
      <c r="AZ3662" s="6" t="str">
        <f t="shared" si="403"/>
        <v>2211.5</v>
      </c>
      <c r="BC3662" s="12" t="s">
        <v>9146</v>
      </c>
      <c r="BF3662" s="12" t="s">
        <v>3182</v>
      </c>
      <c r="BJ3662" s="12">
        <f t="shared" si="404"/>
        <v>0</v>
      </c>
      <c r="BK3662" s="12">
        <f t="shared" si="405"/>
        <v>0</v>
      </c>
      <c r="CA3662" s="3" t="s">
        <v>9120</v>
      </c>
      <c r="CQ3662" s="3" t="str">
        <f>CONCATENATE(baseURL!$A$1,baseURL!$B$1,baseURL!$C$1,".",C3662,".",L3662,".pkl&amp;seq=",BC3662,"&amp;varMods=Formyl-STY")</f>
        <v>http://proteomics.broadinstitute.org/millscripts/viewfeed.pl?side=xl&amp;cycle=1&amp;fixedMods=iaaC&amp;file=msdataSM/iPRG2012_nd/cpick_in/iPRG2012_nd.2211.5.3.pkl&amp;seq=KVPQVSTPtLVEVSR&amp;varMods=Formyl-STY</v>
      </c>
    </row>
    <row r="3663" spans="1:95" x14ac:dyDescent="0.2">
      <c r="A3663" s="3">
        <v>2139</v>
      </c>
      <c r="B3663" s="2" t="s">
        <v>9147</v>
      </c>
      <c r="C3663" s="2" t="s">
        <v>9133</v>
      </c>
      <c r="D3663" s="3">
        <v>9691</v>
      </c>
      <c r="E3663" s="3">
        <v>9682</v>
      </c>
      <c r="F3663" s="3">
        <v>46438</v>
      </c>
      <c r="G3663" s="3">
        <v>11892</v>
      </c>
      <c r="H3663" s="3">
        <v>36.207900000000002</v>
      </c>
      <c r="I3663" s="30">
        <v>562.32037000000003</v>
      </c>
      <c r="J3663" s="30">
        <v>562.32105579999995</v>
      </c>
      <c r="K3663" s="30">
        <v>-6.8999999999999997E-4</v>
      </c>
      <c r="L3663" s="3">
        <v>3</v>
      </c>
      <c r="M3663" s="3">
        <v>3</v>
      </c>
      <c r="N3663" s="10">
        <f t="shared" si="399"/>
        <v>1</v>
      </c>
      <c r="O3663" s="35">
        <v>3</v>
      </c>
      <c r="P3663" s="17"/>
      <c r="Q3663" s="40">
        <v>1684.9479799999999</v>
      </c>
      <c r="R3663" s="40">
        <v>562.32083999999998</v>
      </c>
      <c r="S3663" s="18">
        <f t="shared" si="400"/>
        <v>-0.83582177027305704</v>
      </c>
      <c r="T3663" s="18">
        <f t="shared" si="401"/>
        <v>0.38376667665049874</v>
      </c>
      <c r="U3663" s="18">
        <f t="shared" si="402"/>
        <v>0.10670065167047382</v>
      </c>
      <c r="V3663" s="30">
        <v>562.32090000000005</v>
      </c>
      <c r="W3663" s="3" t="s">
        <v>47</v>
      </c>
      <c r="X3663" s="3" t="s">
        <v>47</v>
      </c>
      <c r="Y3663" s="3" t="s">
        <v>47</v>
      </c>
      <c r="Z3663" s="3" t="s">
        <v>47</v>
      </c>
      <c r="AA3663" s="3" t="s">
        <v>47</v>
      </c>
      <c r="AB3663" s="12" t="s">
        <v>47</v>
      </c>
      <c r="AC3663" s="3" t="s">
        <v>47</v>
      </c>
      <c r="AD3663" s="3" t="s">
        <v>47</v>
      </c>
      <c r="AE3663" s="3" t="s">
        <v>47</v>
      </c>
      <c r="AF3663" s="3" t="s">
        <v>47</v>
      </c>
      <c r="AG3663" s="3" t="s">
        <v>47</v>
      </c>
      <c r="AH3663" s="3" t="s">
        <v>47</v>
      </c>
      <c r="AI3663" s="3" t="s">
        <v>47</v>
      </c>
      <c r="AJ3663" s="3" t="s">
        <v>47</v>
      </c>
      <c r="AK3663" s="3" t="s">
        <v>47</v>
      </c>
      <c r="AN3663" s="3" t="s">
        <v>47</v>
      </c>
      <c r="AO3663" s="3" t="s">
        <v>47</v>
      </c>
      <c r="AQ3663" s="3" t="s">
        <v>47</v>
      </c>
      <c r="AU3663" s="3">
        <v>0</v>
      </c>
      <c r="AV3663" s="3">
        <v>18</v>
      </c>
      <c r="AW3663" s="3">
        <v>1</v>
      </c>
      <c r="AX3663" s="3">
        <v>18</v>
      </c>
      <c r="AY3663" s="3">
        <v>100</v>
      </c>
      <c r="AZ3663" s="6" t="str">
        <f t="shared" si="403"/>
        <v>2211.6</v>
      </c>
      <c r="BC3663" s="12" t="s">
        <v>9148</v>
      </c>
      <c r="BJ3663" s="12">
        <f t="shared" si="404"/>
        <v>0</v>
      </c>
      <c r="BK3663" s="12">
        <f t="shared" si="405"/>
        <v>0</v>
      </c>
      <c r="BO3663" s="3" t="s">
        <v>114</v>
      </c>
      <c r="BR3663" s="3" t="s">
        <v>114</v>
      </c>
      <c r="CQ3663" s="3" t="str">
        <f>CONCATENATE(baseURL!$A$1,baseURL!$B$1,baseURL!$C$1,".",C3663,".",L3663,".pkl&amp;seq=",BC3663,"&amp;varMods=pyroGlu-Q")</f>
        <v>http://proteomics.broadinstitute.org/millscripts/viewfeed.pl?side=xl&amp;cycle=1&amp;fixedMods=iaaC&amp;file=msdataSM/iPRG2012_nd/cpick_in/iPRG2012_nd.2211.6.3.pkl&amp;seq=qTVAVGVLKSVDKTEK&amp;varMods=pyroGlu-Q</v>
      </c>
    </row>
    <row r="3664" spans="1:95" x14ac:dyDescent="0.2">
      <c r="A3664" s="3">
        <v>389</v>
      </c>
      <c r="B3664" s="2" t="s">
        <v>9149</v>
      </c>
      <c r="C3664" s="2" t="s">
        <v>9150</v>
      </c>
      <c r="D3664" s="3">
        <v>9693</v>
      </c>
      <c r="E3664" s="3">
        <v>9684</v>
      </c>
      <c r="F3664" s="3">
        <v>46440</v>
      </c>
      <c r="G3664" s="3">
        <v>11894</v>
      </c>
      <c r="H3664" s="3">
        <v>36.211199999999998</v>
      </c>
      <c r="I3664" s="30">
        <v>610.66220999999996</v>
      </c>
      <c r="J3664" s="30">
        <v>610.66220989999999</v>
      </c>
      <c r="K3664" s="30">
        <v>0</v>
      </c>
      <c r="L3664" s="3">
        <v>0</v>
      </c>
      <c r="M3664" s="3">
        <v>0</v>
      </c>
      <c r="N3664" s="10">
        <f t="shared" si="399"/>
        <v>1</v>
      </c>
      <c r="O3664" s="35">
        <v>3</v>
      </c>
      <c r="P3664" s="17"/>
      <c r="Q3664" s="40">
        <v>1829.9504400000001</v>
      </c>
      <c r="R3664" s="40">
        <v>610.65499999999997</v>
      </c>
      <c r="S3664" s="18">
        <f t="shared" si="400"/>
        <v>11.806994129232372</v>
      </c>
      <c r="T3664" s="18">
        <f t="shared" si="401"/>
        <v>11.806830370701546</v>
      </c>
      <c r="U3664" s="18">
        <f t="shared" si="402"/>
        <v>11.790618270564627</v>
      </c>
      <c r="V3664" s="30">
        <v>610.66219999999998</v>
      </c>
      <c r="Z3664" s="3" t="s">
        <v>47</v>
      </c>
      <c r="AA3664" s="3" t="s">
        <v>47</v>
      </c>
      <c r="AB3664" s="12" t="s">
        <v>48</v>
      </c>
      <c r="AC3664" s="3" t="s">
        <v>47</v>
      </c>
      <c r="AD3664" s="3" t="s">
        <v>47</v>
      </c>
      <c r="AG3664" s="3" t="s">
        <v>48</v>
      </c>
      <c r="AO3664" s="3" t="s">
        <v>47</v>
      </c>
      <c r="AU3664" s="3">
        <v>0</v>
      </c>
      <c r="AV3664" s="3">
        <v>5</v>
      </c>
      <c r="AW3664" s="3">
        <v>3</v>
      </c>
      <c r="AX3664" s="3">
        <v>3</v>
      </c>
      <c r="AY3664" s="3">
        <v>60</v>
      </c>
      <c r="AZ3664" s="6" t="str">
        <f t="shared" si="403"/>
        <v>2211.8</v>
      </c>
      <c r="BC3664" s="12" t="s">
        <v>9151</v>
      </c>
      <c r="BJ3664" s="12">
        <f t="shared" si="404"/>
        <v>0</v>
      </c>
      <c r="BK3664" s="12">
        <f t="shared" si="405"/>
        <v>0</v>
      </c>
      <c r="BP3664" s="3" t="s">
        <v>54</v>
      </c>
      <c r="BR3664" s="3" t="s">
        <v>54</v>
      </c>
      <c r="BY3664" s="3" t="s">
        <v>9152</v>
      </c>
      <c r="BZ3664" s="3" t="s">
        <v>9153</v>
      </c>
      <c r="CQ3664" s="3" t="str">
        <f>CONCATENATE(baseURL!$A$1,baseURL!$B$1,baseURL!$C$1,".",C3664,".",L3664,".pkl&amp;seq=",BC3664,"&amp;varMods=Deamidated-N")</f>
        <v>http://proteomics.broadinstitute.org/millscripts/viewfeed.pl?side=xl&amp;cycle=1&amp;fixedMods=iaaC&amp;file=msdataSM/iPRG2012_nd/cpick_in/iPRG2012_nd.2211.8.0.pkl&amp;seq=NQVAANPQnTLFDLKR&amp;varMods=Deamidated-N</v>
      </c>
    </row>
    <row r="3665" spans="1:95" x14ac:dyDescent="0.2">
      <c r="A3665" s="3">
        <v>1825</v>
      </c>
      <c r="B3665" s="2" t="s">
        <v>9154</v>
      </c>
      <c r="C3665" s="2" t="s">
        <v>9155</v>
      </c>
      <c r="D3665" s="3">
        <v>9697</v>
      </c>
      <c r="E3665" s="3">
        <v>9688</v>
      </c>
      <c r="F3665" s="3">
        <v>46455</v>
      </c>
      <c r="G3665" s="3">
        <v>11899</v>
      </c>
      <c r="H3665" s="3">
        <v>36.226700000000001</v>
      </c>
      <c r="I3665" s="30">
        <v>487.9982</v>
      </c>
      <c r="J3665" s="30">
        <v>487.99808530000001</v>
      </c>
      <c r="K3665" s="30">
        <v>1.1E-4</v>
      </c>
      <c r="L3665" s="3">
        <v>0</v>
      </c>
      <c r="M3665" s="3">
        <v>4</v>
      </c>
      <c r="N3665" s="10">
        <f t="shared" si="399"/>
        <v>1</v>
      </c>
      <c r="O3665" s="35">
        <v>4</v>
      </c>
      <c r="P3665" s="17"/>
      <c r="Q3665" s="40">
        <v>1948.9697900000001</v>
      </c>
      <c r="R3665" s="40">
        <v>487.99790999999999</v>
      </c>
      <c r="S3665" s="18">
        <f t="shared" si="400"/>
        <v>0.59426484020553461</v>
      </c>
      <c r="T3665" s="18">
        <f t="shared" si="401"/>
        <v>0.35922284999852988</v>
      </c>
      <c r="U3665" s="18">
        <f t="shared" si="402"/>
        <v>-0.43032971182477348</v>
      </c>
      <c r="V3665" s="30">
        <v>487.99770000000001</v>
      </c>
      <c r="W3665" s="3" t="s">
        <v>47</v>
      </c>
      <c r="Z3665" s="3" t="s">
        <v>48</v>
      </c>
      <c r="AA3665" s="3" t="s">
        <v>47</v>
      </c>
      <c r="AC3665" s="3" t="s">
        <v>52</v>
      </c>
      <c r="AE3665" s="3" t="s">
        <v>47</v>
      </c>
      <c r="AF3665" s="3" t="s">
        <v>48</v>
      </c>
      <c r="AG3665" s="3" t="s">
        <v>52</v>
      </c>
      <c r="AH3665" s="3" t="s">
        <v>52</v>
      </c>
      <c r="AI3665" s="3" t="s">
        <v>52</v>
      </c>
      <c r="AL3665" s="3" t="s">
        <v>48</v>
      </c>
      <c r="AO3665" s="3" t="s">
        <v>48</v>
      </c>
      <c r="AU3665" s="3">
        <v>0</v>
      </c>
      <c r="AV3665" s="3">
        <v>3</v>
      </c>
      <c r="AW3665" s="3">
        <v>1</v>
      </c>
      <c r="AX3665" s="3">
        <v>3</v>
      </c>
      <c r="AY3665" s="3">
        <v>100</v>
      </c>
      <c r="AZ3665" s="6" t="str">
        <f t="shared" si="403"/>
        <v>2212.2</v>
      </c>
      <c r="BB3665" s="12" t="s">
        <v>79</v>
      </c>
      <c r="BC3665" s="12" t="s">
        <v>9156</v>
      </c>
      <c r="BJ3665" s="12">
        <f t="shared" si="404"/>
        <v>0</v>
      </c>
      <c r="BK3665" s="12">
        <f t="shared" si="405"/>
        <v>0</v>
      </c>
      <c r="CQ3665" s="3" t="str">
        <f>CONCATENATE(baseURL!$A$1,baseURL!$B$1,"+Acetyl",baseURL!$C$1,".",C3665,".",L3665,".pkl&amp;seq=",BC3665)</f>
        <v>http://proteomics.broadinstitute.org/millscripts/viewfeed.pl?side=xl&amp;cycle=1&amp;fixedMods=iaaC+Acetyl&amp;file=msdataSM/iPRG2012_nd/cpick_in/iPRG2012_nd.2212.2.0.pkl&amp;seq=MEAHNQFLKTFQKER</v>
      </c>
    </row>
    <row r="3666" spans="1:95" x14ac:dyDescent="0.2">
      <c r="A3666" s="3">
        <v>6370</v>
      </c>
      <c r="B3666" s="2" t="s">
        <v>9157</v>
      </c>
      <c r="C3666" s="2" t="s">
        <v>9158</v>
      </c>
      <c r="D3666" s="3">
        <v>9698</v>
      </c>
      <c r="E3666" s="3">
        <v>9689</v>
      </c>
      <c r="F3666" s="3">
        <v>46456</v>
      </c>
      <c r="G3666" s="3">
        <v>11900</v>
      </c>
      <c r="H3666" s="3">
        <v>36.229199999999999</v>
      </c>
      <c r="I3666" s="30">
        <v>529.78566999999998</v>
      </c>
      <c r="J3666" s="30">
        <v>529.78453039999999</v>
      </c>
      <c r="K3666" s="30">
        <v>1.14E-3</v>
      </c>
      <c r="L3666" s="3">
        <v>2</v>
      </c>
      <c r="M3666" s="3">
        <v>2</v>
      </c>
      <c r="N3666" s="10">
        <f t="shared" si="399"/>
        <v>1</v>
      </c>
      <c r="O3666" s="35">
        <v>2</v>
      </c>
      <c r="P3666" s="17"/>
      <c r="Q3666" s="40">
        <v>1058.5629200000001</v>
      </c>
      <c r="R3666" s="40">
        <v>529.78510000000006</v>
      </c>
      <c r="S3666" s="18">
        <f t="shared" si="400"/>
        <v>1.075907948194712</v>
      </c>
      <c r="T3666" s="18">
        <f t="shared" si="401"/>
        <v>-1.0751529253324876</v>
      </c>
      <c r="U3666" s="18">
        <f t="shared" si="402"/>
        <v>-1.6988020236912196</v>
      </c>
      <c r="V3666" s="30">
        <v>529.78420000000006</v>
      </c>
      <c r="W3666" s="3" t="s">
        <v>47</v>
      </c>
      <c r="X3666" s="3" t="s">
        <v>47</v>
      </c>
      <c r="Y3666" s="3" t="s">
        <v>47</v>
      </c>
      <c r="Z3666" s="3" t="s">
        <v>47</v>
      </c>
      <c r="AA3666" s="3" t="s">
        <v>47</v>
      </c>
      <c r="AB3666" s="12" t="s">
        <v>47</v>
      </c>
      <c r="AC3666" s="3" t="s">
        <v>47</v>
      </c>
      <c r="AD3666" s="3" t="s">
        <v>47</v>
      </c>
      <c r="AE3666" s="3" t="s">
        <v>47</v>
      </c>
      <c r="AF3666" s="3" t="s">
        <v>47</v>
      </c>
      <c r="AG3666" s="3" t="s">
        <v>47</v>
      </c>
      <c r="AH3666" s="3" t="s">
        <v>47</v>
      </c>
      <c r="AI3666" s="3" t="s">
        <v>47</v>
      </c>
      <c r="AJ3666" s="3" t="s">
        <v>47</v>
      </c>
      <c r="AK3666" s="3" t="s">
        <v>48</v>
      </c>
      <c r="AL3666" s="3" t="s">
        <v>47</v>
      </c>
      <c r="AU3666" s="3">
        <v>0</v>
      </c>
      <c r="AV3666" s="3">
        <v>15</v>
      </c>
      <c r="AW3666" s="3">
        <v>1</v>
      </c>
      <c r="AX3666" s="3">
        <v>15</v>
      </c>
      <c r="AY3666" s="3">
        <v>100</v>
      </c>
      <c r="AZ3666" s="6" t="str">
        <f t="shared" si="403"/>
        <v>2212.3</v>
      </c>
      <c r="BC3666" s="12" t="s">
        <v>9027</v>
      </c>
      <c r="BJ3666" s="12">
        <f t="shared" si="404"/>
        <v>0</v>
      </c>
      <c r="BK3666" s="12">
        <f t="shared" si="405"/>
        <v>0</v>
      </c>
      <c r="CQ3666" s="3" t="str">
        <f>CONCATENATE(baseURL!$A$1,baseURL!$B$1,baseURL!$C$1,".",C3666,".",L3666,".pkl&amp;seq=",BC3666)</f>
        <v>http://proteomics.broadinstitute.org/millscripts/viewfeed.pl?side=xl&amp;cycle=1&amp;fixedMods=iaaC&amp;file=msdataSM/iPRG2012_nd/cpick_in/iPRG2012_nd.2212.3.2.pkl&amp;seq=QLGEWAGLGK</v>
      </c>
    </row>
    <row r="3667" spans="1:95" x14ac:dyDescent="0.2">
      <c r="A3667" s="3">
        <v>7324</v>
      </c>
      <c r="B3667" s="2" t="s">
        <v>9159</v>
      </c>
      <c r="C3667" s="2" t="s">
        <v>9139</v>
      </c>
      <c r="D3667" s="3">
        <v>9699</v>
      </c>
      <c r="E3667" s="3">
        <v>9690</v>
      </c>
      <c r="F3667" s="3">
        <v>46457</v>
      </c>
      <c r="G3667" s="3">
        <v>11901</v>
      </c>
      <c r="H3667" s="3">
        <v>36.231699999999996</v>
      </c>
      <c r="I3667" s="30">
        <v>564.30983000000003</v>
      </c>
      <c r="J3667" s="30">
        <v>564.30986740000003</v>
      </c>
      <c r="K3667" s="30">
        <v>-4.0000000000000003E-5</v>
      </c>
      <c r="L3667" s="3">
        <v>4</v>
      </c>
      <c r="M3667" s="3">
        <v>4</v>
      </c>
      <c r="N3667" s="10">
        <f t="shared" si="399"/>
        <v>1</v>
      </c>
      <c r="O3667" s="35">
        <v>4</v>
      </c>
      <c r="P3667" s="17"/>
      <c r="Q3667" s="40">
        <v>2254.2190099999998</v>
      </c>
      <c r="R3667" s="40">
        <v>564.31020999999998</v>
      </c>
      <c r="S3667" s="18">
        <f t="shared" si="400"/>
        <v>-0.67338848955096331</v>
      </c>
      <c r="T3667" s="18">
        <f t="shared" si="401"/>
        <v>-0.60711288557682375</v>
      </c>
      <c r="U3667" s="18">
        <f t="shared" si="402"/>
        <v>-0.90375823602930916</v>
      </c>
      <c r="V3667" s="30">
        <v>564.30970000000002</v>
      </c>
      <c r="W3667" s="3" t="s">
        <v>47</v>
      </c>
      <c r="X3667" s="3" t="s">
        <v>47</v>
      </c>
      <c r="Y3667" s="3" t="s">
        <v>47</v>
      </c>
      <c r="Z3667" s="3" t="s">
        <v>47</v>
      </c>
      <c r="AA3667" s="3" t="s">
        <v>47</v>
      </c>
      <c r="AB3667" s="12" t="s">
        <v>48</v>
      </c>
      <c r="AC3667" s="3" t="s">
        <v>47</v>
      </c>
      <c r="AF3667" s="3" t="s">
        <v>52</v>
      </c>
      <c r="AG3667" s="3" t="s">
        <v>48</v>
      </c>
      <c r="AU3667" s="3">
        <v>0</v>
      </c>
      <c r="AV3667" s="3">
        <v>6</v>
      </c>
      <c r="AW3667" s="3">
        <v>1</v>
      </c>
      <c r="AX3667" s="3">
        <v>6</v>
      </c>
      <c r="AY3667" s="3">
        <v>100</v>
      </c>
      <c r="AZ3667" s="6" t="str">
        <f t="shared" si="403"/>
        <v>2212.4</v>
      </c>
      <c r="BC3667" s="12" t="s">
        <v>9160</v>
      </c>
      <c r="BJ3667" s="12">
        <f t="shared" si="404"/>
        <v>0</v>
      </c>
      <c r="BK3667" s="12">
        <f t="shared" si="405"/>
        <v>0</v>
      </c>
      <c r="CQ3667" s="3" t="str">
        <f>CONCATENATE(baseURL!$A$1,baseURL!$B$1,baseURL!$C$1,".",C3667,".",L3667,".pkl&amp;seq=",BC3667)</f>
        <v>http://proteomics.broadinstitute.org/millscripts/viewfeed.pl?side=xl&amp;cycle=1&amp;fixedMods=iaaC&amp;file=msdataSM/iPRG2012_nd/cpick_in/iPRG2012_nd.2212.4.4.pkl&amp;seq=AAAAEKNVPLYQHLADLSKSK</v>
      </c>
    </row>
    <row r="3668" spans="1:95" x14ac:dyDescent="0.2">
      <c r="A3668" s="3">
        <v>65</v>
      </c>
      <c r="B3668" s="2" t="s">
        <v>9161</v>
      </c>
      <c r="C3668" s="2" t="s">
        <v>9145</v>
      </c>
      <c r="D3668" s="3">
        <v>9701</v>
      </c>
      <c r="E3668" s="3">
        <v>9692</v>
      </c>
      <c r="F3668" s="3">
        <v>46459</v>
      </c>
      <c r="G3668" s="3">
        <v>11903</v>
      </c>
      <c r="H3668" s="3">
        <v>36.236699999999999</v>
      </c>
      <c r="I3668" s="30">
        <v>657.32321000000002</v>
      </c>
      <c r="J3668" s="30">
        <v>657.31126019999999</v>
      </c>
      <c r="K3668" s="30">
        <v>1.1950000000000001E-2</v>
      </c>
      <c r="L3668" s="3">
        <v>2</v>
      </c>
      <c r="M3668" s="3">
        <v>2</v>
      </c>
      <c r="N3668" s="10">
        <f t="shared" si="399"/>
        <v>1</v>
      </c>
      <c r="O3668" s="35">
        <v>2</v>
      </c>
      <c r="P3668" s="17"/>
      <c r="Q3668" s="40">
        <v>1313.6154300000001</v>
      </c>
      <c r="R3668" s="40">
        <v>657.31134999999995</v>
      </c>
      <c r="S3668" s="18">
        <f t="shared" si="400"/>
        <v>18.043199771416855</v>
      </c>
      <c r="T3668" s="18">
        <f t="shared" si="401"/>
        <v>-0.13661714491188345</v>
      </c>
      <c r="U3668" s="18">
        <f t="shared" si="402"/>
        <v>-0.2282023579272546</v>
      </c>
      <c r="V3668" s="30">
        <v>657.31119999999999</v>
      </c>
      <c r="W3668" s="3" t="s">
        <v>47</v>
      </c>
      <c r="Z3668" s="3" t="s">
        <v>47</v>
      </c>
      <c r="AC3668" s="3" t="s">
        <v>52</v>
      </c>
      <c r="AD3668" s="3" t="s">
        <v>47</v>
      </c>
      <c r="AE3668" s="3" t="s">
        <v>47</v>
      </c>
      <c r="AF3668" s="3" t="s">
        <v>52</v>
      </c>
      <c r="AH3668" s="3" t="s">
        <v>65</v>
      </c>
      <c r="AI3668" s="3" t="s">
        <v>47</v>
      </c>
      <c r="AK3668" s="3" t="s">
        <v>48</v>
      </c>
      <c r="AL3668" s="3" t="s">
        <v>48</v>
      </c>
      <c r="AN3668" s="3" t="s">
        <v>47</v>
      </c>
      <c r="AU3668" s="3">
        <v>1</v>
      </c>
      <c r="AV3668" s="3">
        <v>6</v>
      </c>
      <c r="AW3668" s="3">
        <v>1</v>
      </c>
      <c r="AX3668" s="3">
        <v>6</v>
      </c>
      <c r="AY3668" s="3">
        <v>100</v>
      </c>
      <c r="AZ3668" s="6" t="str">
        <f t="shared" si="403"/>
        <v>2212.6</v>
      </c>
      <c r="BB3668" s="12" t="s">
        <v>79</v>
      </c>
      <c r="BC3668" s="12" t="s">
        <v>9162</v>
      </c>
      <c r="BJ3668" s="12">
        <f t="shared" si="404"/>
        <v>0</v>
      </c>
      <c r="BK3668" s="12">
        <f t="shared" si="405"/>
        <v>0</v>
      </c>
      <c r="CD3668" s="3" t="s">
        <v>9163</v>
      </c>
      <c r="CQ3668" s="3" t="str">
        <f>CONCATENATE(baseURL!$A$1,baseURL!$B$1,"+Acetyl",baseURL!$C$1,".",C3668,".",L3668,".pkl&amp;seq=",BC3668)</f>
        <v>http://proteomics.broadinstitute.org/millscripts/viewfeed.pl?side=xl&amp;cycle=1&amp;fixedMods=iaaC+Acetyl&amp;file=msdataSM/iPRG2012_nd/cpick_in/iPRG2012_nd.2212.6.2.pkl&amp;seq=MNVSTSTFQTR</v>
      </c>
    </row>
    <row r="3669" spans="1:95" x14ac:dyDescent="0.2">
      <c r="A3669" s="3">
        <v>4970</v>
      </c>
      <c r="B3669" s="2" t="s">
        <v>9164</v>
      </c>
      <c r="C3669" s="2" t="s">
        <v>9147</v>
      </c>
      <c r="D3669" s="3">
        <v>9702</v>
      </c>
      <c r="E3669" s="3">
        <v>9693</v>
      </c>
      <c r="F3669" s="3">
        <v>46460</v>
      </c>
      <c r="G3669" s="3">
        <v>11904</v>
      </c>
      <c r="H3669" s="3">
        <v>36.239199999999997</v>
      </c>
      <c r="I3669" s="30">
        <v>686.67993000000001</v>
      </c>
      <c r="J3669" s="30">
        <v>686.67946229999995</v>
      </c>
      <c r="K3669" s="30">
        <v>4.6999999999999999E-4</v>
      </c>
      <c r="L3669" s="3">
        <v>3</v>
      </c>
      <c r="M3669" s="3">
        <v>3</v>
      </c>
      <c r="N3669" s="10">
        <f t="shared" si="399"/>
        <v>1</v>
      </c>
      <c r="O3669" s="35">
        <v>3</v>
      </c>
      <c r="P3669" s="17"/>
      <c r="Q3669" s="40">
        <v>2058.0250599999999</v>
      </c>
      <c r="R3669" s="40">
        <v>686.67987000000005</v>
      </c>
      <c r="S3669" s="18">
        <f t="shared" si="400"/>
        <v>8.737696062388052E-2</v>
      </c>
      <c r="T3669" s="18">
        <f t="shared" si="401"/>
        <v>-0.59372644795333251</v>
      </c>
      <c r="U3669" s="18">
        <f t="shared" si="402"/>
        <v>-0.53882459098301705</v>
      </c>
      <c r="V3669" s="30">
        <v>686.67949999999996</v>
      </c>
      <c r="W3669" s="3" t="s">
        <v>47</v>
      </c>
      <c r="X3669" s="3" t="s">
        <v>47</v>
      </c>
      <c r="Y3669" s="3" t="s">
        <v>47</v>
      </c>
      <c r="Z3669" s="3" t="s">
        <v>47</v>
      </c>
      <c r="AA3669" s="3" t="s">
        <v>48</v>
      </c>
      <c r="AB3669" s="12" t="s">
        <v>47</v>
      </c>
      <c r="AC3669" s="3" t="s">
        <v>47</v>
      </c>
      <c r="AD3669" s="3" t="s">
        <v>47</v>
      </c>
      <c r="AE3669" s="3" t="s">
        <v>47</v>
      </c>
      <c r="AF3669" s="3" t="s">
        <v>47</v>
      </c>
      <c r="AG3669" s="3" t="s">
        <v>47</v>
      </c>
      <c r="AH3669" s="3" t="s">
        <v>47</v>
      </c>
      <c r="AI3669" s="3" t="s">
        <v>47</v>
      </c>
      <c r="AJ3669" s="3" t="s">
        <v>47</v>
      </c>
      <c r="AK3669" s="3" t="s">
        <v>47</v>
      </c>
      <c r="AL3669" s="3" t="s">
        <v>47</v>
      </c>
      <c r="AM3669" s="3" t="s">
        <v>47</v>
      </c>
      <c r="AN3669" s="3" t="s">
        <v>47</v>
      </c>
      <c r="AU3669" s="3">
        <v>0</v>
      </c>
      <c r="AV3669" s="3">
        <v>17</v>
      </c>
      <c r="AW3669" s="3">
        <v>1</v>
      </c>
      <c r="AX3669" s="3">
        <v>17</v>
      </c>
      <c r="AY3669" s="3">
        <v>100</v>
      </c>
      <c r="AZ3669" s="6" t="str">
        <f t="shared" si="403"/>
        <v>2212.7</v>
      </c>
      <c r="BC3669" s="12" t="s">
        <v>9030</v>
      </c>
      <c r="BJ3669" s="12">
        <f t="shared" si="404"/>
        <v>0</v>
      </c>
      <c r="BK3669" s="12">
        <f t="shared" si="405"/>
        <v>0</v>
      </c>
      <c r="CQ3669" s="3" t="str">
        <f>CONCATENATE(baseURL!$A$1,baseURL!$B$1,baseURL!$C$1,".",C3669,".",L3669,".pkl&amp;seq=",BC3669)</f>
        <v>http://proteomics.broadinstitute.org/millscripts/viewfeed.pl?side=xl&amp;cycle=1&amp;fixedMods=iaaC&amp;file=msdataSM/iPRG2012_nd/cpick_in/iPRG2012_nd.2212.7.3.pkl&amp;seq=KVWLDPNETSELAQANSR</v>
      </c>
    </row>
    <row r="3670" spans="1:95" x14ac:dyDescent="0.2">
      <c r="A3670" s="3">
        <v>7466</v>
      </c>
      <c r="B3670" s="2" t="s">
        <v>9165</v>
      </c>
      <c r="C3670" s="2" t="s">
        <v>9154</v>
      </c>
      <c r="D3670" s="3">
        <v>9705</v>
      </c>
      <c r="E3670" s="3">
        <v>9696</v>
      </c>
      <c r="F3670" s="3">
        <v>46477</v>
      </c>
      <c r="G3670" s="3">
        <v>11908</v>
      </c>
      <c r="H3670" s="3">
        <v>36.253900000000002</v>
      </c>
      <c r="I3670" s="30">
        <v>484.25069000000002</v>
      </c>
      <c r="J3670" s="30">
        <v>484.00188509999998</v>
      </c>
      <c r="K3670" s="30">
        <v>0.24879999999999999</v>
      </c>
      <c r="L3670" s="3">
        <v>4</v>
      </c>
      <c r="M3670" s="3">
        <v>4</v>
      </c>
      <c r="N3670" s="10">
        <f t="shared" si="399"/>
        <v>1</v>
      </c>
      <c r="O3670" s="35">
        <v>4</v>
      </c>
      <c r="P3670" s="17"/>
      <c r="Q3670" s="40">
        <v>1989.9997100000001</v>
      </c>
      <c r="R3670" s="32">
        <v>484.00002000000001</v>
      </c>
      <c r="S3670" s="18">
        <f t="shared" si="400"/>
        <v>517.91320173915221</v>
      </c>
      <c r="T3670" s="18">
        <f t="shared" si="401"/>
        <v>3.8535122374064632</v>
      </c>
      <c r="U3670" s="18">
        <f t="shared" si="402"/>
        <v>3.47107423677723</v>
      </c>
      <c r="V3670" s="30">
        <v>484.00170000000003</v>
      </c>
      <c r="W3670" s="3" t="s">
        <v>47</v>
      </c>
      <c r="AB3670" s="12" t="s">
        <v>52</v>
      </c>
      <c r="AC3670" s="3" t="s">
        <v>52</v>
      </c>
      <c r="AG3670" s="3" t="s">
        <v>52</v>
      </c>
      <c r="AH3670" s="3" t="s">
        <v>47</v>
      </c>
      <c r="AK3670" s="3" t="s">
        <v>47</v>
      </c>
      <c r="AL3670" s="3" t="s">
        <v>52</v>
      </c>
      <c r="AU3670" s="3">
        <v>0</v>
      </c>
      <c r="AV3670" s="3">
        <v>3</v>
      </c>
      <c r="AW3670" s="3">
        <v>1</v>
      </c>
      <c r="AX3670" s="3">
        <v>3</v>
      </c>
      <c r="AY3670" s="3">
        <v>100</v>
      </c>
      <c r="AZ3670" s="6" t="str">
        <f t="shared" si="403"/>
        <v>2213.3</v>
      </c>
      <c r="BC3670" s="12" t="s">
        <v>20229</v>
      </c>
      <c r="BI3670" s="12" t="s">
        <v>594</v>
      </c>
      <c r="BJ3670" s="12">
        <f t="shared" si="404"/>
        <v>0</v>
      </c>
      <c r="BK3670" s="12">
        <f t="shared" si="405"/>
        <v>1</v>
      </c>
      <c r="BR3670" s="3" t="s">
        <v>594</v>
      </c>
      <c r="CQ3670" s="3" t="str">
        <f>CONCATENATE(baseURL!$A$1,baseURL!$B$1,baseURL!$C$1,".",C3670,".",L3670,".pkl&amp;seq=",BC3670,"&amp;varMods=ReducedCys-C")</f>
        <v>http://proteomics.broadinstitute.org/millscripts/viewfeed.pl?side=xl&amp;cycle=1&amp;fixedMods=iaaC&amp;file=msdataSM/iPRG2012_nd/cpick_in/iPRG2012_nd.2213.3.4.pkl&amp;seq=VLKGWDQGVAGMcVGEKR&amp;varMods=ReducedCys-C</v>
      </c>
    </row>
    <row r="3671" spans="1:95" x14ac:dyDescent="0.2">
      <c r="A3671" s="3">
        <v>7788</v>
      </c>
      <c r="B3671" s="2" t="s">
        <v>9166</v>
      </c>
      <c r="C3671" s="2" t="s">
        <v>9157</v>
      </c>
      <c r="D3671" s="3">
        <v>9706</v>
      </c>
      <c r="E3671" s="3">
        <v>9697</v>
      </c>
      <c r="F3671" s="3">
        <v>46478</v>
      </c>
      <c r="G3671" s="3">
        <v>11909</v>
      </c>
      <c r="H3671" s="3">
        <v>36.256399999999999</v>
      </c>
      <c r="I3671" s="30">
        <v>491.57260000000002</v>
      </c>
      <c r="J3671" s="30">
        <v>491.57077600000002</v>
      </c>
      <c r="K3671" s="30">
        <v>1.82E-3</v>
      </c>
      <c r="L3671" s="3">
        <v>3</v>
      </c>
      <c r="M3671" s="3">
        <v>3</v>
      </c>
      <c r="N3671" s="10">
        <f t="shared" si="399"/>
        <v>1</v>
      </c>
      <c r="O3671" s="35">
        <v>3</v>
      </c>
      <c r="P3671" s="11"/>
      <c r="Q3671" s="40">
        <v>1472.69507</v>
      </c>
      <c r="R3671" s="40">
        <v>491.56988000000001</v>
      </c>
      <c r="S3671" s="18">
        <f t="shared" si="400"/>
        <v>5.5332926419550237</v>
      </c>
      <c r="T3671" s="18">
        <f t="shared" si="401"/>
        <v>1.8227316938368034</v>
      </c>
      <c r="U3671" s="18">
        <f t="shared" si="402"/>
        <v>1.8715548641991724</v>
      </c>
      <c r="V3671" s="30">
        <v>491.57080000000002</v>
      </c>
      <c r="X3671" s="3" t="s">
        <v>47</v>
      </c>
      <c r="Y3671" s="3" t="s">
        <v>65</v>
      </c>
      <c r="AA3671" s="3" t="s">
        <v>48</v>
      </c>
      <c r="AB3671" s="12" t="s">
        <v>47</v>
      </c>
      <c r="AD3671" s="3" t="s">
        <v>47</v>
      </c>
      <c r="AE3671" s="3" t="s">
        <v>47</v>
      </c>
      <c r="AG3671" s="3" t="s">
        <v>52</v>
      </c>
      <c r="AJ3671" s="3" t="s">
        <v>47</v>
      </c>
      <c r="AK3671" s="3" t="s">
        <v>52</v>
      </c>
      <c r="AO3671" s="3" t="s">
        <v>47</v>
      </c>
      <c r="AS3671" s="3" t="s">
        <v>47</v>
      </c>
      <c r="AU3671" s="3">
        <v>1</v>
      </c>
      <c r="AV3671" s="3">
        <v>7</v>
      </c>
      <c r="AW3671" s="3">
        <v>4</v>
      </c>
      <c r="AX3671" s="3">
        <v>4</v>
      </c>
      <c r="AY3671" s="3">
        <v>57.14</v>
      </c>
      <c r="AZ3671" s="6" t="str">
        <f t="shared" si="403"/>
        <v>2213.4</v>
      </c>
      <c r="BB3671" s="12" t="s">
        <v>3182</v>
      </c>
      <c r="BC3671" s="12" t="s">
        <v>8423</v>
      </c>
      <c r="BF3671" s="12" t="s">
        <v>3182</v>
      </c>
      <c r="BJ3671" s="12">
        <f t="shared" si="404"/>
        <v>0</v>
      </c>
      <c r="BK3671" s="12">
        <f t="shared" si="405"/>
        <v>0</v>
      </c>
      <c r="BT3671" s="3" t="s">
        <v>9167</v>
      </c>
      <c r="BU3671" s="3" t="s">
        <v>9168</v>
      </c>
      <c r="BX3671" s="3" t="s">
        <v>9169</v>
      </c>
      <c r="CO3671" s="3" t="s">
        <v>9170</v>
      </c>
      <c r="CQ3671" s="3" t="str">
        <f>CONCATENATE(baseURL!$A$1,baseURL!$B$1,"+Formyl",baseURL!$C$1,".",C3671,".",L3671,".pkl&amp;seq=",BC3671,"&amp;varMods=Formyl-STY")</f>
        <v>http://proteomics.broadinstitute.org/millscripts/viewfeed.pl?side=xl&amp;cycle=1&amp;fixedMods=iaaC+Formyl&amp;file=msdataSM/iPRG2012_nd/cpick_in/iPRG2012_nd.2213.4.3.pkl&amp;seq=AHSSMVGFDLPQR&amp;varMods=Formyl-STY</v>
      </c>
    </row>
    <row r="3672" spans="1:95" x14ac:dyDescent="0.2">
      <c r="A3672" s="3">
        <v>5218</v>
      </c>
      <c r="B3672" s="2" t="s">
        <v>9173</v>
      </c>
      <c r="C3672" s="2" t="s">
        <v>9161</v>
      </c>
      <c r="D3672" s="3">
        <v>9709</v>
      </c>
      <c r="E3672" s="3">
        <v>9700</v>
      </c>
      <c r="F3672" s="3">
        <v>46481</v>
      </c>
      <c r="G3672" s="3">
        <v>11912</v>
      </c>
      <c r="H3672" s="3">
        <v>36.2639</v>
      </c>
      <c r="I3672" s="30">
        <v>722.87945000000002</v>
      </c>
      <c r="J3672" s="30">
        <v>722.87982509999995</v>
      </c>
      <c r="K3672" s="30">
        <v>-3.8000000000000002E-4</v>
      </c>
      <c r="L3672" s="3">
        <v>2</v>
      </c>
      <c r="M3672" s="3">
        <v>2</v>
      </c>
      <c r="N3672" s="10">
        <f t="shared" si="399"/>
        <v>1</v>
      </c>
      <c r="O3672" s="35">
        <v>2</v>
      </c>
      <c r="P3672" s="17"/>
      <c r="Q3672" s="40">
        <v>1444.7543000000001</v>
      </c>
      <c r="R3672" s="40">
        <v>722.88079000000005</v>
      </c>
      <c r="S3672" s="18">
        <f t="shared" si="400"/>
        <v>-1.8536943000344916</v>
      </c>
      <c r="T3672" s="18">
        <f t="shared" si="401"/>
        <v>-1.3347982315300952</v>
      </c>
      <c r="U3672" s="18">
        <f t="shared" si="402"/>
        <v>-1.6461912068033837</v>
      </c>
      <c r="V3672" s="30">
        <v>722.87959999999998</v>
      </c>
      <c r="W3672" s="3" t="s">
        <v>47</v>
      </c>
      <c r="X3672" s="3" t="s">
        <v>47</v>
      </c>
      <c r="Y3672" s="3" t="s">
        <v>47</v>
      </c>
      <c r="Z3672" s="3" t="s">
        <v>47</v>
      </c>
      <c r="AA3672" s="3" t="s">
        <v>47</v>
      </c>
      <c r="AB3672" s="12" t="s">
        <v>47</v>
      </c>
      <c r="AC3672" s="3" t="s">
        <v>47</v>
      </c>
      <c r="AD3672" s="3" t="s">
        <v>47</v>
      </c>
      <c r="AE3672" s="3" t="s">
        <v>47</v>
      </c>
      <c r="AF3672" s="3" t="s">
        <v>47</v>
      </c>
      <c r="AG3672" s="3" t="s">
        <v>47</v>
      </c>
      <c r="AH3672" s="3" t="s">
        <v>47</v>
      </c>
      <c r="AI3672" s="3" t="s">
        <v>47</v>
      </c>
      <c r="AJ3672" s="3" t="s">
        <v>47</v>
      </c>
      <c r="AK3672" s="3" t="s">
        <v>47</v>
      </c>
      <c r="AL3672" s="3" t="s">
        <v>47</v>
      </c>
      <c r="AM3672" s="3" t="s">
        <v>47</v>
      </c>
      <c r="AN3672" s="3" t="s">
        <v>47</v>
      </c>
      <c r="AU3672" s="3">
        <v>0</v>
      </c>
      <c r="AV3672" s="3">
        <v>18</v>
      </c>
      <c r="AW3672" s="3">
        <v>1</v>
      </c>
      <c r="AX3672" s="3">
        <v>18</v>
      </c>
      <c r="AY3672" s="3">
        <v>100</v>
      </c>
      <c r="AZ3672" s="6" t="str">
        <f t="shared" si="403"/>
        <v>2213.7</v>
      </c>
      <c r="BC3672" s="12" t="s">
        <v>9174</v>
      </c>
      <c r="BJ3672" s="12">
        <f t="shared" si="404"/>
        <v>0</v>
      </c>
      <c r="BK3672" s="12">
        <f t="shared" si="405"/>
        <v>0</v>
      </c>
      <c r="CQ3672" s="3" t="str">
        <f>CONCATENATE(baseURL!$A$1,baseURL!$B$1,baseURL!$C$1,".",C3672,".",L3672,".pkl&amp;seq=",BC3672)</f>
        <v>http://proteomics.broadinstitute.org/millscripts/viewfeed.pl?side=xl&amp;cycle=1&amp;fixedMods=iaaC&amp;file=msdataSM/iPRG2012_nd/cpick_in/iPRG2012_nd.2213.7.2.pkl&amp;seq=FVLGGPQGDAGLTGR</v>
      </c>
    </row>
    <row r="3673" spans="1:95" x14ac:dyDescent="0.2">
      <c r="A3673" s="3">
        <v>3913</v>
      </c>
      <c r="B3673" s="2" t="s">
        <v>9175</v>
      </c>
      <c r="C3673" s="2" t="s">
        <v>9176</v>
      </c>
      <c r="D3673" s="3">
        <v>9710</v>
      </c>
      <c r="E3673" s="3">
        <v>9701</v>
      </c>
      <c r="F3673" s="3">
        <v>46496</v>
      </c>
      <c r="G3673" s="3">
        <v>11914</v>
      </c>
      <c r="H3673" s="3">
        <v>36.277000000000001</v>
      </c>
      <c r="I3673" s="30">
        <v>431.26058</v>
      </c>
      <c r="J3673" s="30">
        <v>431.25950920000002</v>
      </c>
      <c r="K3673" s="30">
        <v>1.07E-3</v>
      </c>
      <c r="L3673" s="3">
        <v>4</v>
      </c>
      <c r="M3673" s="3">
        <v>4</v>
      </c>
      <c r="N3673" s="10">
        <f t="shared" si="399"/>
        <v>1</v>
      </c>
      <c r="O3673" s="35">
        <v>4</v>
      </c>
      <c r="P3673" s="17"/>
      <c r="Q3673" s="40">
        <v>1722.0160000000001</v>
      </c>
      <c r="R3673" s="40">
        <v>431.25945999999999</v>
      </c>
      <c r="S3673" s="18">
        <f t="shared" si="400"/>
        <v>2.5970444799389276</v>
      </c>
      <c r="T3673" s="18">
        <f t="shared" si="401"/>
        <v>0.11408445401972983</v>
      </c>
      <c r="U3673" s="18">
        <f t="shared" si="402"/>
        <v>-0.60288532562008201</v>
      </c>
      <c r="V3673" s="30">
        <v>431.25920000000002</v>
      </c>
      <c r="W3673" s="3" t="s">
        <v>47</v>
      </c>
      <c r="X3673" s="3" t="s">
        <v>47</v>
      </c>
      <c r="Y3673" s="3" t="s">
        <v>47</v>
      </c>
      <c r="Z3673" s="3" t="s">
        <v>47</v>
      </c>
      <c r="AA3673" s="3" t="s">
        <v>47</v>
      </c>
      <c r="AB3673" s="12" t="s">
        <v>47</v>
      </c>
      <c r="AC3673" s="3" t="s">
        <v>65</v>
      </c>
      <c r="AD3673" s="3" t="s">
        <v>47</v>
      </c>
      <c r="AE3673" s="3" t="s">
        <v>47</v>
      </c>
      <c r="AF3673" s="3" t="s">
        <v>47</v>
      </c>
      <c r="AG3673" s="3" t="s">
        <v>47</v>
      </c>
      <c r="AH3673" s="3" t="s">
        <v>47</v>
      </c>
      <c r="AI3673" s="3" t="s">
        <v>47</v>
      </c>
      <c r="AJ3673" s="3" t="s">
        <v>47</v>
      </c>
      <c r="AL3673" s="3" t="s">
        <v>48</v>
      </c>
      <c r="AM3673" s="3" t="s">
        <v>47</v>
      </c>
      <c r="AU3673" s="3">
        <v>1</v>
      </c>
      <c r="AV3673" s="3">
        <v>14</v>
      </c>
      <c r="AW3673" s="3">
        <v>1</v>
      </c>
      <c r="AX3673" s="3">
        <v>14</v>
      </c>
      <c r="AY3673" s="3">
        <v>100</v>
      </c>
      <c r="AZ3673" s="6" t="str">
        <f t="shared" si="403"/>
        <v>2214.1</v>
      </c>
      <c r="BC3673" s="12" t="s">
        <v>9047</v>
      </c>
      <c r="BJ3673" s="12">
        <f t="shared" si="404"/>
        <v>0</v>
      </c>
      <c r="BK3673" s="12">
        <f t="shared" si="405"/>
        <v>0</v>
      </c>
      <c r="BY3673" s="3" t="s">
        <v>9048</v>
      </c>
      <c r="CQ3673" s="3" t="str">
        <f>CONCATENATE(baseURL!$A$1,baseURL!$B$1,baseURL!$C$1,".",C3673,".",L3673,".pkl&amp;seq=",BC3673)</f>
        <v>http://proteomics.broadinstitute.org/millscripts/viewfeed.pl?side=xl&amp;cycle=1&amp;fixedMods=iaaC&amp;file=msdataSM/iPRG2012_nd/cpick_in/iPRG2012_nd.2214.1.4.pkl&amp;seq=LGPLGLSPKKVGEDLAK</v>
      </c>
    </row>
    <row r="3674" spans="1:95" x14ac:dyDescent="0.2">
      <c r="A3674" s="3">
        <v>6863</v>
      </c>
      <c r="B3674" s="2" t="s">
        <v>9177</v>
      </c>
      <c r="C3674" s="2" t="s">
        <v>9178</v>
      </c>
      <c r="D3674" s="3">
        <v>9711</v>
      </c>
      <c r="E3674" s="3">
        <v>9702</v>
      </c>
      <c r="F3674" s="3">
        <v>46497</v>
      </c>
      <c r="G3674" s="3">
        <v>11915</v>
      </c>
      <c r="H3674" s="3">
        <v>36.282800000000002</v>
      </c>
      <c r="I3674" s="30">
        <v>471.93184000000002</v>
      </c>
      <c r="J3674" s="30">
        <v>471.93449429999998</v>
      </c>
      <c r="K3674" s="30">
        <v>-2.65E-3</v>
      </c>
      <c r="L3674" s="3">
        <v>0</v>
      </c>
      <c r="M3674" s="3">
        <v>3</v>
      </c>
      <c r="N3674" s="10">
        <f t="shared" si="399"/>
        <v>1</v>
      </c>
      <c r="O3674" s="35">
        <v>3</v>
      </c>
      <c r="P3674" s="17"/>
      <c r="Q3674" s="40">
        <v>1413.7882500000001</v>
      </c>
      <c r="R3674" s="40">
        <v>471.93427000000003</v>
      </c>
      <c r="S3674" s="18">
        <f t="shared" si="400"/>
        <v>-5.1490221297214314</v>
      </c>
      <c r="T3674" s="18">
        <f t="shared" si="401"/>
        <v>0.47527805081130553</v>
      </c>
      <c r="U3674" s="18">
        <f t="shared" si="402"/>
        <v>-0.14832574046941041</v>
      </c>
      <c r="V3674" s="30">
        <v>471.93419999999998</v>
      </c>
      <c r="W3674" s="3" t="s">
        <v>47</v>
      </c>
      <c r="X3674" s="3" t="s">
        <v>47</v>
      </c>
      <c r="Y3674" s="3" t="s">
        <v>47</v>
      </c>
      <c r="Z3674" s="3" t="s">
        <v>47</v>
      </c>
      <c r="AA3674" s="3" t="s">
        <v>65</v>
      </c>
      <c r="AB3674" s="12" t="s">
        <v>47</v>
      </c>
      <c r="AC3674" s="3" t="s">
        <v>47</v>
      </c>
      <c r="AD3674" s="3" t="s">
        <v>47</v>
      </c>
      <c r="AE3674" s="3" t="s">
        <v>47</v>
      </c>
      <c r="AF3674" s="3" t="s">
        <v>47</v>
      </c>
      <c r="AG3674" s="3" t="s">
        <v>48</v>
      </c>
      <c r="AH3674" s="3" t="s">
        <v>47</v>
      </c>
      <c r="AI3674" s="3" t="s">
        <v>47</v>
      </c>
      <c r="AK3674" s="3" t="s">
        <v>47</v>
      </c>
      <c r="AL3674" s="3" t="s">
        <v>48</v>
      </c>
      <c r="AM3674" s="3" t="s">
        <v>47</v>
      </c>
      <c r="AN3674" s="3" t="s">
        <v>47</v>
      </c>
      <c r="AO3674" s="3" t="s">
        <v>47</v>
      </c>
      <c r="AP3674" s="3" t="s">
        <v>47</v>
      </c>
      <c r="AU3674" s="3">
        <v>1</v>
      </c>
      <c r="AV3674" s="3">
        <v>16</v>
      </c>
      <c r="AW3674" s="3">
        <v>1</v>
      </c>
      <c r="AX3674" s="3">
        <v>16</v>
      </c>
      <c r="AY3674" s="3">
        <v>100</v>
      </c>
      <c r="AZ3674" s="6" t="str">
        <f t="shared" si="403"/>
        <v>2214.2</v>
      </c>
      <c r="BC3674" s="12" t="s">
        <v>9179</v>
      </c>
      <c r="BJ3674" s="12">
        <f t="shared" si="404"/>
        <v>1</v>
      </c>
      <c r="BK3674" s="12">
        <f t="shared" si="405"/>
        <v>0</v>
      </c>
      <c r="BW3674" s="3" t="s">
        <v>9180</v>
      </c>
      <c r="CQ3674" s="3" t="str">
        <f>CONCATENATE(baseURL!$A$1,baseURL!$B$1,baseURL!$C$1,".",C3674,".",L3674,".pkl&amp;seq=",BC3674)</f>
        <v>http://proteomics.broadinstitute.org/millscripts/viewfeed.pl?side=xl&amp;cycle=1&amp;fixedMods=iaaC&amp;file=msdataSM/iPRG2012_nd/cpick_in/iPRG2012_nd.2214.2.0.pkl&amp;seq=KVPCVGLSLGVER</v>
      </c>
    </row>
    <row r="3675" spans="1:95" x14ac:dyDescent="0.2">
      <c r="A3675" s="3">
        <v>5219</v>
      </c>
      <c r="B3675" s="2" t="s">
        <v>9181</v>
      </c>
      <c r="C3675" s="2" t="s">
        <v>9177</v>
      </c>
      <c r="D3675" s="3">
        <v>9715</v>
      </c>
      <c r="E3675" s="3">
        <v>9706</v>
      </c>
      <c r="F3675" s="3">
        <v>46519</v>
      </c>
      <c r="G3675" s="3">
        <v>11920</v>
      </c>
      <c r="H3675" s="3">
        <v>36.304200000000002</v>
      </c>
      <c r="I3675" s="30">
        <v>526.95228999999995</v>
      </c>
      <c r="J3675" s="30">
        <v>526.95130559999996</v>
      </c>
      <c r="K3675" s="30">
        <v>9.7999999999999997E-4</v>
      </c>
      <c r="L3675" s="3">
        <v>3</v>
      </c>
      <c r="M3675" s="3">
        <v>3</v>
      </c>
      <c r="N3675" s="10">
        <f t="shared" si="399"/>
        <v>1</v>
      </c>
      <c r="O3675" s="35">
        <v>3</v>
      </c>
      <c r="P3675" s="17"/>
      <c r="Q3675" s="40">
        <v>1578.8387</v>
      </c>
      <c r="R3675" s="40">
        <v>526.95108000000005</v>
      </c>
      <c r="S3675" s="18">
        <f t="shared" si="400"/>
        <v>2.2962283328101374</v>
      </c>
      <c r="T3675" s="18">
        <f t="shared" si="401"/>
        <v>0.4281232328205864</v>
      </c>
      <c r="U3675" s="18">
        <f t="shared" si="402"/>
        <v>0.22772512379024404</v>
      </c>
      <c r="V3675" s="30">
        <v>526.95119999999997</v>
      </c>
      <c r="W3675" s="3" t="s">
        <v>47</v>
      </c>
      <c r="X3675" s="3" t="s">
        <v>47</v>
      </c>
      <c r="Y3675" s="3" t="s">
        <v>47</v>
      </c>
      <c r="Z3675" s="3" t="s">
        <v>47</v>
      </c>
      <c r="AA3675" s="3" t="s">
        <v>47</v>
      </c>
      <c r="AB3675" s="12" t="s">
        <v>47</v>
      </c>
      <c r="AC3675" s="3" t="s">
        <v>47</v>
      </c>
      <c r="AD3675" s="3" t="s">
        <v>47</v>
      </c>
      <c r="AE3675" s="3" t="s">
        <v>47</v>
      </c>
      <c r="AF3675" s="3" t="s">
        <v>47</v>
      </c>
      <c r="AG3675" s="3" t="s">
        <v>47</v>
      </c>
      <c r="AH3675" s="3" t="s">
        <v>47</v>
      </c>
      <c r="AI3675" s="3" t="s">
        <v>47</v>
      </c>
      <c r="AJ3675" s="3" t="s">
        <v>47</v>
      </c>
      <c r="AK3675" s="3" t="s">
        <v>47</v>
      </c>
      <c r="AL3675" s="3" t="s">
        <v>47</v>
      </c>
      <c r="AM3675" s="3" t="s">
        <v>47</v>
      </c>
      <c r="AN3675" s="3" t="s">
        <v>47</v>
      </c>
      <c r="AU3675" s="3">
        <v>0</v>
      </c>
      <c r="AV3675" s="3">
        <v>18</v>
      </c>
      <c r="AW3675" s="3">
        <v>1</v>
      </c>
      <c r="AX3675" s="3">
        <v>18</v>
      </c>
      <c r="AY3675" s="3">
        <v>100</v>
      </c>
      <c r="AZ3675" s="6" t="str">
        <f t="shared" si="403"/>
        <v>2215.3</v>
      </c>
      <c r="BC3675" s="12" t="s">
        <v>9182</v>
      </c>
      <c r="BJ3675" s="12">
        <f t="shared" si="404"/>
        <v>0</v>
      </c>
      <c r="BK3675" s="12">
        <f t="shared" si="405"/>
        <v>0</v>
      </c>
      <c r="CQ3675" s="3" t="str">
        <f>CONCATENATE(baseURL!$A$1,baseURL!$B$1,baseURL!$C$1,".",C3675,".",L3675,".pkl&amp;seq=",BC3675)</f>
        <v>http://proteomics.broadinstitute.org/millscripts/viewfeed.pl?side=xl&amp;cycle=1&amp;fixedMods=iaaC&amp;file=msdataSM/iPRG2012_nd/cpick_in/iPRG2012_nd.2215.3.3.pkl&amp;seq=QFHPANLPASEVLR</v>
      </c>
    </row>
    <row r="3676" spans="1:95" x14ac:dyDescent="0.2">
      <c r="A3676" s="3">
        <v>1053</v>
      </c>
      <c r="B3676" s="2" t="s">
        <v>9183</v>
      </c>
      <c r="C3676" s="2" t="s">
        <v>9184</v>
      </c>
      <c r="D3676" s="3">
        <v>9716</v>
      </c>
      <c r="E3676" s="3">
        <v>9707</v>
      </c>
      <c r="F3676" s="3">
        <v>46520</v>
      </c>
      <c r="G3676" s="3">
        <v>11921</v>
      </c>
      <c r="H3676" s="3">
        <v>36.306600000000003</v>
      </c>
      <c r="I3676" s="30">
        <v>532.05583999999999</v>
      </c>
      <c r="J3676" s="30">
        <v>532.05395290000001</v>
      </c>
      <c r="K3676" s="30">
        <v>1.89E-3</v>
      </c>
      <c r="L3676" s="3">
        <v>0</v>
      </c>
      <c r="M3676" s="3">
        <v>4</v>
      </c>
      <c r="N3676" s="10">
        <f t="shared" si="399"/>
        <v>1</v>
      </c>
      <c r="O3676" s="35">
        <v>4</v>
      </c>
      <c r="P3676" s="17"/>
      <c r="Q3676" s="40">
        <v>2125.1916700000002</v>
      </c>
      <c r="R3676" s="40">
        <v>532.05336999999997</v>
      </c>
      <c r="S3676" s="18">
        <f t="shared" si="400"/>
        <v>4.6423914202754242</v>
      </c>
      <c r="T3676" s="18">
        <f t="shared" si="401"/>
        <v>1.0955667850395421</v>
      </c>
      <c r="U3676" s="18">
        <f t="shared" si="402"/>
        <v>0.62023852997364681</v>
      </c>
      <c r="V3676" s="30">
        <v>532.05370000000005</v>
      </c>
      <c r="W3676" s="3" t="s">
        <v>47</v>
      </c>
      <c r="AA3676" s="3" t="s">
        <v>47</v>
      </c>
      <c r="AB3676" s="12" t="s">
        <v>48</v>
      </c>
      <c r="AC3676" s="3" t="s">
        <v>47</v>
      </c>
      <c r="AF3676" s="3" t="s">
        <v>47</v>
      </c>
      <c r="AI3676" s="3" t="s">
        <v>48</v>
      </c>
      <c r="AU3676" s="3">
        <v>0</v>
      </c>
      <c r="AV3676" s="3">
        <v>4</v>
      </c>
      <c r="AW3676" s="3">
        <v>1</v>
      </c>
      <c r="AX3676" s="3">
        <v>4</v>
      </c>
      <c r="AY3676" s="3">
        <v>100</v>
      </c>
      <c r="AZ3676" s="6" t="str">
        <f t="shared" si="403"/>
        <v>2215.4</v>
      </c>
      <c r="BC3676" s="12" t="s">
        <v>9185</v>
      </c>
      <c r="BJ3676" s="12">
        <f t="shared" si="404"/>
        <v>0</v>
      </c>
      <c r="BK3676" s="12">
        <f t="shared" si="405"/>
        <v>0</v>
      </c>
      <c r="CQ3676" s="3" t="str">
        <f>CONCATENATE(baseURL!$A$1,baseURL!$B$1,baseURL!$C$1,".",C3676,".",L3676,".pkl&amp;seq=",BC3676)</f>
        <v>http://proteomics.broadinstitute.org/millscripts/viewfeed.pl?side=xl&amp;cycle=1&amp;fixedMods=iaaC&amp;file=msdataSM/iPRG2012_nd/cpick_in/iPRG2012_nd.2215.4.0.pkl&amp;seq=FNVVKVSAAAGKANKQFAKF</v>
      </c>
    </row>
    <row r="3677" spans="1:95" x14ac:dyDescent="0.2">
      <c r="A3677" s="3">
        <v>5808</v>
      </c>
      <c r="B3677" s="2" t="s">
        <v>9188</v>
      </c>
      <c r="C3677" s="2" t="s">
        <v>9189</v>
      </c>
      <c r="D3677" s="3">
        <v>9718</v>
      </c>
      <c r="E3677" s="3">
        <v>9709</v>
      </c>
      <c r="F3677" s="3">
        <v>46522</v>
      </c>
      <c r="G3677" s="3">
        <v>11923</v>
      </c>
      <c r="H3677" s="3">
        <v>36.313299999999998</v>
      </c>
      <c r="I3677" s="30">
        <v>759.38730999999996</v>
      </c>
      <c r="J3677" s="30">
        <v>759.38287070000001</v>
      </c>
      <c r="K3677" s="30">
        <v>4.4400000000000004E-3</v>
      </c>
      <c r="L3677" s="3">
        <v>3</v>
      </c>
      <c r="M3677" s="3">
        <v>3</v>
      </c>
      <c r="N3677" s="10">
        <f t="shared" si="399"/>
        <v>1</v>
      </c>
      <c r="O3677" s="35">
        <v>3</v>
      </c>
      <c r="P3677" s="17"/>
      <c r="Q3677" s="40">
        <v>2276.1339600000001</v>
      </c>
      <c r="R3677" s="40">
        <v>759.38283999999999</v>
      </c>
      <c r="S3677" s="18">
        <f t="shared" si="400"/>
        <v>5.8863589806287067</v>
      </c>
      <c r="T3677" s="18">
        <f t="shared" si="401"/>
        <v>4.042756618625739E-2</v>
      </c>
      <c r="U3677" s="18">
        <f t="shared" si="402"/>
        <v>7.9011529892091578E-2</v>
      </c>
      <c r="V3677" s="30">
        <v>759.38289999999995</v>
      </c>
      <c r="W3677" s="3" t="s">
        <v>47</v>
      </c>
      <c r="X3677" s="3" t="s">
        <v>47</v>
      </c>
      <c r="Y3677" s="3" t="s">
        <v>47</v>
      </c>
      <c r="Z3677" s="3" t="s">
        <v>47</v>
      </c>
      <c r="AA3677" s="3" t="s">
        <v>47</v>
      </c>
      <c r="AB3677" s="12" t="s">
        <v>47</v>
      </c>
      <c r="AC3677" s="3" t="s">
        <v>47</v>
      </c>
      <c r="AD3677" s="3" t="s">
        <v>47</v>
      </c>
      <c r="AE3677" s="3" t="s">
        <v>47</v>
      </c>
      <c r="AF3677" s="3" t="s">
        <v>47</v>
      </c>
      <c r="AG3677" s="3" t="s">
        <v>47</v>
      </c>
      <c r="AI3677" s="3" t="s">
        <v>47</v>
      </c>
      <c r="AJ3677" s="3" t="s">
        <v>47</v>
      </c>
      <c r="AK3677" s="3" t="s">
        <v>47</v>
      </c>
      <c r="AL3677" s="3" t="s">
        <v>47</v>
      </c>
      <c r="AM3677" s="3" t="s">
        <v>47</v>
      </c>
      <c r="AN3677" s="3" t="s">
        <v>47</v>
      </c>
      <c r="AU3677" s="3">
        <v>0</v>
      </c>
      <c r="AV3677" s="3">
        <v>17</v>
      </c>
      <c r="AW3677" s="3">
        <v>1</v>
      </c>
      <c r="AX3677" s="3">
        <v>17</v>
      </c>
      <c r="AY3677" s="3">
        <v>100</v>
      </c>
      <c r="AZ3677" s="6" t="str">
        <f t="shared" si="403"/>
        <v>2215.6</v>
      </c>
      <c r="BC3677" s="12" t="s">
        <v>9061</v>
      </c>
      <c r="BJ3677" s="12">
        <f t="shared" si="404"/>
        <v>0</v>
      </c>
      <c r="BK3677" s="12">
        <f t="shared" si="405"/>
        <v>0</v>
      </c>
      <c r="CQ3677" s="3" t="str">
        <f>CONCATENATE(baseURL!$A$1,baseURL!$B$1,baseURL!$C$1,".",C3677,".",L3677,".pkl&amp;seq=",BC3677)</f>
        <v>http://proteomics.broadinstitute.org/millscripts/viewfeed.pl?side=xl&amp;cycle=1&amp;fixedMods=iaaC&amp;file=msdataSM/iPRG2012_nd/cpick_in/iPRG2012_nd.2215.6.3.pkl&amp;seq=LLGDAAKNQAAMNPSNTVFDAK</v>
      </c>
    </row>
    <row r="3678" spans="1:95" x14ac:dyDescent="0.2">
      <c r="A3678" s="3">
        <v>2600</v>
      </c>
      <c r="B3678" s="2" t="s">
        <v>9190</v>
      </c>
      <c r="C3678" s="2" t="s">
        <v>9191</v>
      </c>
      <c r="D3678" s="3">
        <v>9719</v>
      </c>
      <c r="E3678" s="3">
        <v>9710</v>
      </c>
      <c r="F3678" s="3">
        <v>46538</v>
      </c>
      <c r="G3678" s="3">
        <v>11925</v>
      </c>
      <c r="H3678" s="3">
        <v>36.324599999999997</v>
      </c>
      <c r="I3678" s="30">
        <v>446.57906000000003</v>
      </c>
      <c r="J3678" s="30">
        <v>446.57869260000001</v>
      </c>
      <c r="K3678" s="30">
        <v>3.6999999999999999E-4</v>
      </c>
      <c r="L3678" s="3">
        <v>3</v>
      </c>
      <c r="M3678" s="3">
        <v>3</v>
      </c>
      <c r="N3678" s="10">
        <f t="shared" si="399"/>
        <v>1</v>
      </c>
      <c r="O3678" s="35">
        <v>3</v>
      </c>
      <c r="P3678" s="17"/>
      <c r="Q3678" s="40">
        <v>1337.7212099999999</v>
      </c>
      <c r="R3678" s="40">
        <v>446.57859000000002</v>
      </c>
      <c r="S3678" s="18">
        <f t="shared" si="400"/>
        <v>1.0524463342657691</v>
      </c>
      <c r="T3678" s="18">
        <f t="shared" si="401"/>
        <v>0.22974679549924445</v>
      </c>
      <c r="U3678" s="18">
        <f t="shared" si="402"/>
        <v>-0.201532276771588</v>
      </c>
      <c r="V3678" s="30">
        <v>446.57850000000002</v>
      </c>
      <c r="W3678" s="3" t="s">
        <v>47</v>
      </c>
      <c r="Z3678" s="3" t="s">
        <v>47</v>
      </c>
      <c r="AA3678" s="3" t="s">
        <v>47</v>
      </c>
      <c r="AC3678" s="3" t="s">
        <v>47</v>
      </c>
      <c r="AD3678" s="3" t="s">
        <v>47</v>
      </c>
      <c r="AE3678" s="3" t="s">
        <v>47</v>
      </c>
      <c r="AF3678" s="3" t="s">
        <v>48</v>
      </c>
      <c r="AG3678" s="3" t="s">
        <v>48</v>
      </c>
      <c r="AH3678" s="3" t="s">
        <v>47</v>
      </c>
      <c r="AI3678" s="3" t="s">
        <v>48</v>
      </c>
      <c r="AJ3678" s="3" t="s">
        <v>47</v>
      </c>
      <c r="AK3678" s="3" t="s">
        <v>52</v>
      </c>
      <c r="AL3678" s="3" t="s">
        <v>48</v>
      </c>
      <c r="AU3678" s="3">
        <v>0</v>
      </c>
      <c r="AV3678" s="3">
        <v>8</v>
      </c>
      <c r="AW3678" s="3">
        <v>1</v>
      </c>
      <c r="AX3678" s="3">
        <v>8</v>
      </c>
      <c r="AY3678" s="3">
        <v>100</v>
      </c>
      <c r="AZ3678" s="6" t="str">
        <f t="shared" si="403"/>
        <v>2216.1</v>
      </c>
      <c r="BC3678" s="12" t="s">
        <v>9192</v>
      </c>
      <c r="BJ3678" s="12">
        <f t="shared" si="404"/>
        <v>0</v>
      </c>
      <c r="BK3678" s="12">
        <f t="shared" si="405"/>
        <v>0</v>
      </c>
      <c r="CQ3678" s="3" t="str">
        <f>CONCATENATE(baseURL!$A$1,baseURL!$B$1,baseURL!$C$1,".",C3678,".",L3678,".pkl&amp;seq=",BC3678)</f>
        <v>http://proteomics.broadinstitute.org/millscripts/viewfeed.pl?side=xl&amp;cycle=1&amp;fixedMods=iaaC&amp;file=msdataSM/iPRG2012_nd/cpick_in/iPRG2012_nd.2216.1.3.pkl&amp;seq=LDSLKPQFFSR</v>
      </c>
    </row>
    <row r="3679" spans="1:95" x14ac:dyDescent="0.2">
      <c r="A3679" s="3">
        <v>55</v>
      </c>
      <c r="B3679" s="2" t="s">
        <v>9193</v>
      </c>
      <c r="C3679" s="2" t="s">
        <v>9181</v>
      </c>
      <c r="D3679" s="3">
        <v>9722</v>
      </c>
      <c r="E3679" s="3">
        <v>9713</v>
      </c>
      <c r="F3679" s="3">
        <v>46541</v>
      </c>
      <c r="G3679" s="3">
        <v>11928</v>
      </c>
      <c r="H3679" s="3">
        <v>36.334600000000002</v>
      </c>
      <c r="I3679" s="30">
        <v>581.80834000000004</v>
      </c>
      <c r="J3679" s="30">
        <v>581.80840339999997</v>
      </c>
      <c r="K3679" s="30">
        <v>-6.0000000000000002E-5</v>
      </c>
      <c r="L3679" s="3">
        <v>2</v>
      </c>
      <c r="M3679" s="3">
        <v>2</v>
      </c>
      <c r="N3679" s="10">
        <f t="shared" si="399"/>
        <v>1</v>
      </c>
      <c r="O3679" s="35">
        <v>2</v>
      </c>
      <c r="P3679" s="17"/>
      <c r="Q3679" s="40">
        <v>1162.6102599999999</v>
      </c>
      <c r="R3679" s="40">
        <v>581.80876999999998</v>
      </c>
      <c r="S3679" s="18">
        <f t="shared" si="400"/>
        <v>-0.73907445557676266</v>
      </c>
      <c r="T3679" s="18">
        <f t="shared" si="401"/>
        <v>-0.63010394292725436</v>
      </c>
      <c r="U3679" s="18">
        <f t="shared" si="402"/>
        <v>-0.97970334810375992</v>
      </c>
      <c r="V3679" s="30">
        <v>581.80820000000006</v>
      </c>
      <c r="W3679" s="3" t="s">
        <v>47</v>
      </c>
      <c r="X3679" s="3" t="s">
        <v>65</v>
      </c>
      <c r="Y3679" s="3" t="s">
        <v>65</v>
      </c>
      <c r="Z3679" s="3" t="s">
        <v>47</v>
      </c>
      <c r="AA3679" s="3" t="s">
        <v>47</v>
      </c>
      <c r="AB3679" s="12" t="s">
        <v>47</v>
      </c>
      <c r="AC3679" s="3" t="s">
        <v>47</v>
      </c>
      <c r="AD3679" s="3" t="s">
        <v>47</v>
      </c>
      <c r="AE3679" s="3" t="s">
        <v>47</v>
      </c>
      <c r="AF3679" s="3" t="s">
        <v>47</v>
      </c>
      <c r="AG3679" s="3" t="s">
        <v>47</v>
      </c>
      <c r="AH3679" s="3" t="s">
        <v>47</v>
      </c>
      <c r="AI3679" s="3" t="s">
        <v>47</v>
      </c>
      <c r="AJ3679" s="3" t="s">
        <v>65</v>
      </c>
      <c r="AL3679" s="3" t="s">
        <v>47</v>
      </c>
      <c r="AM3679" s="3" t="s">
        <v>47</v>
      </c>
      <c r="AN3679" s="3" t="s">
        <v>47</v>
      </c>
      <c r="AO3679" s="3" t="s">
        <v>47</v>
      </c>
      <c r="AP3679" s="3" t="s">
        <v>47</v>
      </c>
      <c r="AU3679" s="3">
        <v>3</v>
      </c>
      <c r="AV3679" s="3">
        <v>16</v>
      </c>
      <c r="AW3679" s="3">
        <v>1</v>
      </c>
      <c r="AX3679" s="3">
        <v>16</v>
      </c>
      <c r="AY3679" s="3">
        <v>100</v>
      </c>
      <c r="AZ3679" s="6" t="str">
        <f t="shared" si="403"/>
        <v>2216.4</v>
      </c>
      <c r="BB3679" s="12" t="s">
        <v>79</v>
      </c>
      <c r="BC3679" s="12" t="s">
        <v>9194</v>
      </c>
      <c r="BJ3679" s="12">
        <f t="shared" si="404"/>
        <v>0</v>
      </c>
      <c r="BK3679" s="12">
        <f t="shared" si="405"/>
        <v>0</v>
      </c>
      <c r="BT3679" s="3" t="s">
        <v>9195</v>
      </c>
      <c r="BU3679" s="3" t="s">
        <v>9195</v>
      </c>
      <c r="CF3679" s="3" t="s">
        <v>9196</v>
      </c>
      <c r="CQ3679" s="3" t="str">
        <f>CONCATENATE(baseURL!$A$1,baseURL!$B$1,"+Acetyl",baseURL!$C$1,".",C3679,".",L3679,".pkl&amp;seq=",BC3679)</f>
        <v>http://proteomics.broadinstitute.org/millscripts/viewfeed.pl?side=xl&amp;cycle=1&amp;fixedMods=iaaC+Acetyl&amp;file=msdataSM/iPRG2012_nd/cpick_in/iPRG2012_nd.2216.4.2.pkl&amp;seq=SAVPSVQTFGK</v>
      </c>
    </row>
    <row r="3680" spans="1:95" x14ac:dyDescent="0.2">
      <c r="A3680" s="3">
        <v>4801</v>
      </c>
      <c r="B3680" s="2" t="s">
        <v>9203</v>
      </c>
      <c r="C3680" s="2" t="s">
        <v>9204</v>
      </c>
      <c r="D3680" s="3">
        <v>9724</v>
      </c>
      <c r="E3680" s="3">
        <v>9715</v>
      </c>
      <c r="F3680" s="3">
        <v>46559</v>
      </c>
      <c r="G3680" s="3">
        <v>11931</v>
      </c>
      <c r="H3680" s="3">
        <v>36.346600000000002</v>
      </c>
      <c r="I3680" s="30">
        <v>423.93155999999999</v>
      </c>
      <c r="J3680" s="30">
        <v>423.93128580000001</v>
      </c>
      <c r="K3680" s="30">
        <v>2.7E-4</v>
      </c>
      <c r="L3680" s="3">
        <v>3</v>
      </c>
      <c r="M3680" s="3">
        <v>3</v>
      </c>
      <c r="N3680" s="10">
        <f t="shared" si="399"/>
        <v>1</v>
      </c>
      <c r="O3680" s="35">
        <v>3</v>
      </c>
      <c r="P3680" s="17"/>
      <c r="Q3680" s="40">
        <v>1269.77766</v>
      </c>
      <c r="R3680" s="40">
        <v>423.93074000000001</v>
      </c>
      <c r="S3680" s="18">
        <f t="shared" si="400"/>
        <v>1.9342782266180132</v>
      </c>
      <c r="T3680" s="18">
        <f t="shared" si="401"/>
        <v>1.2874744586759577</v>
      </c>
      <c r="U3680" s="18">
        <f t="shared" si="402"/>
        <v>1.3209704962825328</v>
      </c>
      <c r="V3680" s="30">
        <v>423.93130000000002</v>
      </c>
      <c r="X3680" s="3" t="s">
        <v>47</v>
      </c>
      <c r="Y3680" s="3" t="s">
        <v>47</v>
      </c>
      <c r="AA3680" s="3" t="s">
        <v>47</v>
      </c>
      <c r="AB3680" s="12" t="s">
        <v>47</v>
      </c>
      <c r="AC3680" s="3" t="s">
        <v>47</v>
      </c>
      <c r="AD3680" s="3" t="s">
        <v>47</v>
      </c>
      <c r="AG3680" s="3" t="s">
        <v>47</v>
      </c>
      <c r="AH3680" s="3" t="s">
        <v>47</v>
      </c>
      <c r="AI3680" s="3" t="s">
        <v>47</v>
      </c>
      <c r="AK3680" s="3" t="s">
        <v>52</v>
      </c>
      <c r="AL3680" s="3" t="s">
        <v>52</v>
      </c>
      <c r="AU3680" s="3">
        <v>0</v>
      </c>
      <c r="AV3680" s="3">
        <v>9</v>
      </c>
      <c r="AW3680" s="3">
        <v>1</v>
      </c>
      <c r="AX3680" s="3">
        <v>9</v>
      </c>
      <c r="AY3680" s="3">
        <v>100</v>
      </c>
      <c r="AZ3680" s="6" t="str">
        <f t="shared" si="403"/>
        <v>2217.1</v>
      </c>
      <c r="BC3680" s="12" t="s">
        <v>9205</v>
      </c>
      <c r="BJ3680" s="12">
        <f t="shared" si="404"/>
        <v>0</v>
      </c>
      <c r="BK3680" s="12">
        <f t="shared" si="405"/>
        <v>0</v>
      </c>
      <c r="CQ3680" s="3" t="str">
        <f>CONCATENATE(baseURL!$A$1,baseURL!$B$1,baseURL!$C$1,".",C3680,".",L3680,".pkl&amp;seq=",BC3680)</f>
        <v>http://proteomics.broadinstitute.org/millscripts/viewfeed.pl?side=xl&amp;cycle=1&amp;fixedMods=iaaC&amp;file=msdataSM/iPRG2012_nd/cpick_in/iPRG2012_nd.2217.1.3.pkl&amp;seq=LLEPSLKALASK</v>
      </c>
    </row>
    <row r="3681" spans="1:95" x14ac:dyDescent="0.2">
      <c r="A3681" s="3">
        <v>7093</v>
      </c>
      <c r="B3681" s="2" t="s">
        <v>9198</v>
      </c>
      <c r="C3681" s="2" t="s">
        <v>9199</v>
      </c>
      <c r="D3681" s="3">
        <v>9733</v>
      </c>
      <c r="E3681" s="3">
        <v>9724</v>
      </c>
      <c r="F3681" s="3">
        <v>46568</v>
      </c>
      <c r="G3681" s="3">
        <v>11940</v>
      </c>
      <c r="H3681" s="3">
        <v>36.360799999999998</v>
      </c>
      <c r="I3681" s="30">
        <v>858.91335000000004</v>
      </c>
      <c r="J3681" s="30">
        <v>858.91416570000001</v>
      </c>
      <c r="K3681" s="30">
        <v>-8.1999999999999998E-4</v>
      </c>
      <c r="L3681" s="3">
        <v>2</v>
      </c>
      <c r="M3681" s="3">
        <v>2</v>
      </c>
      <c r="N3681" s="10">
        <f t="shared" si="399"/>
        <v>1</v>
      </c>
      <c r="O3681" s="35">
        <v>2</v>
      </c>
      <c r="P3681" s="17"/>
      <c r="Q3681" s="40">
        <v>1716.82278</v>
      </c>
      <c r="R3681" s="40">
        <v>858.91503</v>
      </c>
      <c r="S3681" s="18">
        <f t="shared" si="400"/>
        <v>-1.955955992486033</v>
      </c>
      <c r="T3681" s="18">
        <f t="shared" si="401"/>
        <v>-1.0062695025714836</v>
      </c>
      <c r="U3681" s="18">
        <f t="shared" si="402"/>
        <v>-0.96633540101261761</v>
      </c>
      <c r="V3681" s="30">
        <v>858.91420000000005</v>
      </c>
      <c r="W3681" s="3" t="s">
        <v>47</v>
      </c>
      <c r="X3681" s="3" t="s">
        <v>47</v>
      </c>
      <c r="Y3681" s="3" t="s">
        <v>47</v>
      </c>
      <c r="Z3681" s="3" t="s">
        <v>47</v>
      </c>
      <c r="AA3681" s="3" t="s">
        <v>47</v>
      </c>
      <c r="AB3681" s="12" t="s">
        <v>47</v>
      </c>
      <c r="AC3681" s="3" t="s">
        <v>47</v>
      </c>
      <c r="AD3681" s="3" t="s">
        <v>47</v>
      </c>
      <c r="AE3681" s="3" t="s">
        <v>48</v>
      </c>
      <c r="AF3681" s="3" t="s">
        <v>47</v>
      </c>
      <c r="AG3681" s="3" t="s">
        <v>47</v>
      </c>
      <c r="AH3681" s="3" t="s">
        <v>47</v>
      </c>
      <c r="AI3681" s="3" t="s">
        <v>47</v>
      </c>
      <c r="AJ3681" s="3" t="s">
        <v>47</v>
      </c>
      <c r="AK3681" s="3" t="s">
        <v>48</v>
      </c>
      <c r="AL3681" s="3" t="s">
        <v>47</v>
      </c>
      <c r="AM3681" s="3" t="s">
        <v>47</v>
      </c>
      <c r="AN3681" s="3" t="s">
        <v>47</v>
      </c>
      <c r="AU3681" s="3">
        <v>0</v>
      </c>
      <c r="AV3681" s="3">
        <v>16</v>
      </c>
      <c r="AW3681" s="3">
        <v>1</v>
      </c>
      <c r="AX3681" s="3">
        <v>16</v>
      </c>
      <c r="AY3681" s="3">
        <v>100</v>
      </c>
      <c r="AZ3681" s="6" t="str">
        <f t="shared" si="403"/>
        <v>2217.10</v>
      </c>
      <c r="BC3681" s="12" t="s">
        <v>9087</v>
      </c>
      <c r="BJ3681" s="12">
        <f t="shared" si="404"/>
        <v>0</v>
      </c>
      <c r="BK3681" s="12">
        <f t="shared" si="405"/>
        <v>0</v>
      </c>
      <c r="CQ3681" s="3" t="str">
        <f>CONCATENATE(baseURL!$A$1,baseURL!$B$1,baseURL!$C$1,".",C3681,".",L3681,".pkl&amp;seq=",BC3681)</f>
        <v>http://proteomics.broadinstitute.org/millscripts/viewfeed.pl?side=xl&amp;cycle=1&amp;fixedMods=iaaC&amp;file=msdataSM/iPRG2012_nd/cpick_in/iPRG2012_nd.2217.10.2.pkl&amp;seq=VLNSYWVNQDSTYK</v>
      </c>
    </row>
    <row r="3682" spans="1:95" x14ac:dyDescent="0.2">
      <c r="A3682" s="3">
        <v>5807</v>
      </c>
      <c r="B3682" s="2" t="s">
        <v>9200</v>
      </c>
      <c r="C3682" s="2" t="s">
        <v>9201</v>
      </c>
      <c r="D3682" s="3">
        <v>9734</v>
      </c>
      <c r="E3682" s="3">
        <v>9725</v>
      </c>
      <c r="F3682" s="3">
        <v>46569</v>
      </c>
      <c r="G3682" s="3">
        <v>11941</v>
      </c>
      <c r="H3682" s="3">
        <v>36.362400000000001</v>
      </c>
      <c r="I3682" s="30">
        <v>929.77641000000006</v>
      </c>
      <c r="J3682" s="30">
        <v>929.77373990000001</v>
      </c>
      <c r="K3682" s="30">
        <v>2.6700000000000001E-3</v>
      </c>
      <c r="L3682" s="3">
        <v>3</v>
      </c>
      <c r="M3682" s="3">
        <v>3</v>
      </c>
      <c r="N3682" s="10">
        <f t="shared" si="399"/>
        <v>1</v>
      </c>
      <c r="O3682" s="35">
        <v>3</v>
      </c>
      <c r="P3682" s="17"/>
      <c r="Q3682" s="40">
        <v>2787.3082899999999</v>
      </c>
      <c r="R3682" s="40">
        <v>929.77427999999998</v>
      </c>
      <c r="S3682" s="18">
        <f t="shared" si="400"/>
        <v>2.2908785991361635</v>
      </c>
      <c r="T3682" s="18">
        <f t="shared" si="401"/>
        <v>-0.58089367665291258</v>
      </c>
      <c r="U3682" s="18">
        <f t="shared" si="402"/>
        <v>-0.838913289753902</v>
      </c>
      <c r="V3682" s="30">
        <v>929.77350000000001</v>
      </c>
      <c r="W3682" s="3" t="s">
        <v>47</v>
      </c>
      <c r="X3682" s="3" t="s">
        <v>47</v>
      </c>
      <c r="Y3682" s="3" t="s">
        <v>47</v>
      </c>
      <c r="Z3682" s="3" t="s">
        <v>47</v>
      </c>
      <c r="AA3682" s="3" t="s">
        <v>47</v>
      </c>
      <c r="AB3682" s="12" t="s">
        <v>47</v>
      </c>
      <c r="AC3682" s="3" t="s">
        <v>47</v>
      </c>
      <c r="AD3682" s="3" t="s">
        <v>47</v>
      </c>
      <c r="AE3682" s="3" t="s">
        <v>47</v>
      </c>
      <c r="AF3682" s="3" t="s">
        <v>47</v>
      </c>
      <c r="AG3682" s="3" t="s">
        <v>47</v>
      </c>
      <c r="AI3682" s="3" t="s">
        <v>47</v>
      </c>
      <c r="AJ3682" s="3" t="s">
        <v>47</v>
      </c>
      <c r="AK3682" s="3" t="s">
        <v>47</v>
      </c>
      <c r="AL3682" s="3" t="s">
        <v>47</v>
      </c>
      <c r="AM3682" s="3" t="s">
        <v>47</v>
      </c>
      <c r="AN3682" s="3" t="s">
        <v>47</v>
      </c>
      <c r="AU3682" s="3">
        <v>0</v>
      </c>
      <c r="AV3682" s="3">
        <v>17</v>
      </c>
      <c r="AW3682" s="3">
        <v>1</v>
      </c>
      <c r="AX3682" s="3">
        <v>17</v>
      </c>
      <c r="AY3682" s="3">
        <v>100</v>
      </c>
      <c r="AZ3682" s="6" t="str">
        <f t="shared" si="403"/>
        <v>2217.11</v>
      </c>
      <c r="BC3682" s="12" t="s">
        <v>9202</v>
      </c>
      <c r="BJ3682" s="12">
        <f t="shared" si="404"/>
        <v>0</v>
      </c>
      <c r="BK3682" s="12">
        <f t="shared" si="405"/>
        <v>0</v>
      </c>
      <c r="CQ3682" s="3" t="str">
        <f>CONCATENATE(baseURL!$A$1,baseURL!$B$1,baseURL!$C$1,".",C3682,".",L3682,".pkl&amp;seq=",BC3682)</f>
        <v>http://proteomics.broadinstitute.org/millscripts/viewfeed.pl?side=xl&amp;cycle=1&amp;fixedMods=iaaC&amp;file=msdataSM/iPRG2012_nd/cpick_in/iPRG2012_nd.2217.11.3.pkl&amp;seq=YYPQQAPMPAAAPQQAYYGTAPSTSK</v>
      </c>
    </row>
    <row r="3683" spans="1:95" x14ac:dyDescent="0.2">
      <c r="A3683" s="3">
        <v>3016</v>
      </c>
      <c r="B3683" s="2" t="s">
        <v>9206</v>
      </c>
      <c r="C3683" s="2" t="s">
        <v>9190</v>
      </c>
      <c r="D3683" s="3">
        <v>9725</v>
      </c>
      <c r="E3683" s="3">
        <v>9716</v>
      </c>
      <c r="F3683" s="3">
        <v>46560</v>
      </c>
      <c r="G3683" s="3">
        <v>11932</v>
      </c>
      <c r="H3683" s="3">
        <v>36.347499999999997</v>
      </c>
      <c r="I3683" s="30">
        <v>445.58040999999997</v>
      </c>
      <c r="J3683" s="30">
        <v>445.57965589999998</v>
      </c>
      <c r="K3683" s="30">
        <v>7.5000000000000002E-4</v>
      </c>
      <c r="L3683" s="3">
        <v>3</v>
      </c>
      <c r="M3683" s="3">
        <v>3</v>
      </c>
      <c r="N3683" s="10">
        <f t="shared" si="399"/>
        <v>1</v>
      </c>
      <c r="O3683" s="35">
        <v>3</v>
      </c>
      <c r="P3683" s="17"/>
      <c r="Q3683" s="40">
        <v>1334.7249200000001</v>
      </c>
      <c r="R3683" s="40">
        <v>445.57981999999998</v>
      </c>
      <c r="S3683" s="18">
        <f t="shared" si="400"/>
        <v>1.324117416242778</v>
      </c>
      <c r="T3683" s="18">
        <f t="shared" si="401"/>
        <v>-0.36828418308156019</v>
      </c>
      <c r="U3683" s="18">
        <f t="shared" si="402"/>
        <v>-1.39144542041743</v>
      </c>
      <c r="V3683" s="30">
        <v>445.57920000000001</v>
      </c>
      <c r="W3683" s="3" t="s">
        <v>47</v>
      </c>
      <c r="X3683" s="3" t="s">
        <v>47</v>
      </c>
      <c r="Y3683" s="3" t="s">
        <v>47</v>
      </c>
      <c r="Z3683" s="3" t="s">
        <v>47</v>
      </c>
      <c r="AA3683" s="3" t="s">
        <v>47</v>
      </c>
      <c r="AB3683" s="12" t="s">
        <v>47</v>
      </c>
      <c r="AC3683" s="3" t="s">
        <v>47</v>
      </c>
      <c r="AD3683" s="3" t="s">
        <v>47</v>
      </c>
      <c r="AE3683" s="3" t="s">
        <v>47</v>
      </c>
      <c r="AF3683" s="3" t="s">
        <v>48</v>
      </c>
      <c r="AG3683" s="3" t="s">
        <v>48</v>
      </c>
      <c r="AH3683" s="3" t="s">
        <v>47</v>
      </c>
      <c r="AI3683" s="3" t="s">
        <v>48</v>
      </c>
      <c r="AK3683" s="3" t="s">
        <v>52</v>
      </c>
      <c r="AL3683" s="3" t="s">
        <v>52</v>
      </c>
      <c r="AM3683" s="3" t="s">
        <v>47</v>
      </c>
      <c r="AO3683" s="3" t="s">
        <v>47</v>
      </c>
      <c r="AP3683" s="3" t="s">
        <v>48</v>
      </c>
      <c r="AU3683" s="3">
        <v>0</v>
      </c>
      <c r="AV3683" s="3">
        <v>12</v>
      </c>
      <c r="AW3683" s="3">
        <v>1</v>
      </c>
      <c r="AX3683" s="3">
        <v>12</v>
      </c>
      <c r="AY3683" s="3">
        <v>100</v>
      </c>
      <c r="AZ3683" s="6" t="str">
        <f t="shared" si="403"/>
        <v>2217.2</v>
      </c>
      <c r="BC3683" s="12" t="s">
        <v>9207</v>
      </c>
      <c r="BJ3683" s="12">
        <f t="shared" si="404"/>
        <v>1</v>
      </c>
      <c r="BK3683" s="12">
        <f t="shared" si="405"/>
        <v>0</v>
      </c>
      <c r="CQ3683" s="3" t="str">
        <f>CONCATENATE(baseURL!$A$1,baseURL!$B$1,baseURL!$C$1,".",C3683,".",L3683,".pkl&amp;seq=",BC3683)</f>
        <v>http://proteomics.broadinstitute.org/millscripts/viewfeed.pl?side=xl&amp;cycle=1&amp;fixedMods=iaaC&amp;file=msdataSM/iPRG2012_nd/cpick_in/iPRG2012_nd.2217.2.3.pkl&amp;seq=CPFTGLVSLRGK</v>
      </c>
    </row>
    <row r="3684" spans="1:95" x14ac:dyDescent="0.2">
      <c r="A3684" s="3">
        <v>3142</v>
      </c>
      <c r="B3684" s="2" t="s">
        <v>9208</v>
      </c>
      <c r="C3684" s="2" t="s">
        <v>9193</v>
      </c>
      <c r="D3684" s="3">
        <v>9728</v>
      </c>
      <c r="E3684" s="3">
        <v>9719</v>
      </c>
      <c r="F3684" s="3">
        <v>46563</v>
      </c>
      <c r="G3684" s="3">
        <v>11935</v>
      </c>
      <c r="H3684" s="3">
        <v>36.352400000000003</v>
      </c>
      <c r="I3684" s="30">
        <v>559.30407000000002</v>
      </c>
      <c r="J3684" s="30">
        <v>559.3026989</v>
      </c>
      <c r="K3684" s="30">
        <v>1.3699999999999999E-3</v>
      </c>
      <c r="L3684" s="3">
        <v>2</v>
      </c>
      <c r="M3684" s="3">
        <v>2</v>
      </c>
      <c r="N3684" s="10">
        <f t="shared" si="399"/>
        <v>1</v>
      </c>
      <c r="O3684" s="35">
        <v>2</v>
      </c>
      <c r="P3684" s="17"/>
      <c r="Q3684" s="40">
        <v>1117.6000300000001</v>
      </c>
      <c r="R3684" s="40">
        <v>559.30366000000004</v>
      </c>
      <c r="S3684" s="18">
        <f t="shared" si="400"/>
        <v>0.7330543840675583</v>
      </c>
      <c r="T3684" s="18">
        <f t="shared" si="401"/>
        <v>-1.7183867526281877</v>
      </c>
      <c r="U3684" s="18">
        <f t="shared" si="402"/>
        <v>-1.7164200214197478</v>
      </c>
      <c r="V3684" s="30">
        <v>559.30269999999996</v>
      </c>
      <c r="X3684" s="3" t="s">
        <v>47</v>
      </c>
      <c r="Y3684" s="3" t="s">
        <v>47</v>
      </c>
      <c r="Z3684" s="3" t="s">
        <v>48</v>
      </c>
      <c r="AB3684" s="12" t="s">
        <v>47</v>
      </c>
      <c r="AC3684" s="3" t="s">
        <v>47</v>
      </c>
      <c r="AF3684" s="3" t="s">
        <v>48</v>
      </c>
      <c r="AH3684" s="3" t="s">
        <v>47</v>
      </c>
      <c r="AI3684" s="3" t="s">
        <v>48</v>
      </c>
      <c r="AK3684" s="3" t="s">
        <v>52</v>
      </c>
      <c r="AL3684" s="3" t="s">
        <v>52</v>
      </c>
      <c r="AM3684" s="3" t="s">
        <v>47</v>
      </c>
      <c r="AN3684" s="3" t="s">
        <v>48</v>
      </c>
      <c r="AU3684" s="3">
        <v>0</v>
      </c>
      <c r="AV3684" s="3">
        <v>6</v>
      </c>
      <c r="AW3684" s="3">
        <v>1</v>
      </c>
      <c r="AX3684" s="3">
        <v>6</v>
      </c>
      <c r="AY3684" s="3">
        <v>100</v>
      </c>
      <c r="AZ3684" s="6" t="str">
        <f t="shared" si="403"/>
        <v>2217.5</v>
      </c>
      <c r="BC3684" s="12" t="s">
        <v>9209</v>
      </c>
      <c r="BJ3684" s="12">
        <f t="shared" si="404"/>
        <v>0</v>
      </c>
      <c r="BK3684" s="12">
        <f t="shared" si="405"/>
        <v>0</v>
      </c>
      <c r="CQ3684" s="3" t="str">
        <f>CONCATENATE(baseURL!$A$1,baseURL!$B$1,baseURL!$C$1,".",C3684,".",L3684,".pkl&amp;seq=",BC3684)</f>
        <v>http://proteomics.broadinstitute.org/millscripts/viewfeed.pl?side=xl&amp;cycle=1&amp;fixedMods=iaaC&amp;file=msdataSM/iPRG2012_nd/cpick_in/iPRG2012_nd.2217.5.2.pkl&amp;seq=STPSLVGFGPR</v>
      </c>
    </row>
    <row r="3685" spans="1:95" x14ac:dyDescent="0.2">
      <c r="A3685" s="3">
        <v>4531</v>
      </c>
      <c r="B3685" s="2" t="s">
        <v>9222</v>
      </c>
      <c r="C3685" s="2" t="s">
        <v>9223</v>
      </c>
      <c r="D3685" s="3">
        <v>9735</v>
      </c>
      <c r="E3685" s="3">
        <v>9726</v>
      </c>
      <c r="F3685" s="3">
        <v>46580</v>
      </c>
      <c r="G3685" s="3">
        <v>11943</v>
      </c>
      <c r="H3685" s="3">
        <v>36.371200000000002</v>
      </c>
      <c r="I3685" s="30">
        <v>449.93212999999997</v>
      </c>
      <c r="J3685" s="30">
        <v>449.93090549999999</v>
      </c>
      <c r="K3685" s="30">
        <v>1.2199999999999999E-3</v>
      </c>
      <c r="L3685" s="3">
        <v>3</v>
      </c>
      <c r="M3685" s="3">
        <v>3</v>
      </c>
      <c r="N3685" s="10">
        <f t="shared" si="399"/>
        <v>1</v>
      </c>
      <c r="O3685" s="35">
        <v>3</v>
      </c>
      <c r="P3685" s="17"/>
      <c r="Q3685" s="40">
        <v>1347.7783300000001</v>
      </c>
      <c r="R3685" s="40">
        <v>449.93096000000003</v>
      </c>
      <c r="S3685" s="18">
        <f t="shared" si="400"/>
        <v>2.6003989588648184</v>
      </c>
      <c r="T3685" s="18">
        <f t="shared" si="401"/>
        <v>-0.12112969517130134</v>
      </c>
      <c r="U3685" s="18">
        <f t="shared" si="402"/>
        <v>-1.0223790779641468</v>
      </c>
      <c r="V3685" s="30">
        <v>449.93049999999999</v>
      </c>
      <c r="W3685" s="3" t="s">
        <v>47</v>
      </c>
      <c r="X3685" s="3" t="s">
        <v>47</v>
      </c>
      <c r="Y3685" s="3" t="s">
        <v>47</v>
      </c>
      <c r="Z3685" s="3" t="s">
        <v>47</v>
      </c>
      <c r="AA3685" s="3" t="s">
        <v>47</v>
      </c>
      <c r="AB3685" s="12" t="s">
        <v>47</v>
      </c>
      <c r="AC3685" s="3" t="s">
        <v>47</v>
      </c>
      <c r="AD3685" s="3" t="s">
        <v>47</v>
      </c>
      <c r="AE3685" s="3" t="s">
        <v>47</v>
      </c>
      <c r="AF3685" s="3" t="s">
        <v>48</v>
      </c>
      <c r="AG3685" s="3" t="s">
        <v>47</v>
      </c>
      <c r="AH3685" s="3" t="s">
        <v>47</v>
      </c>
      <c r="AI3685" s="3" t="s">
        <v>47</v>
      </c>
      <c r="AJ3685" s="3" t="s">
        <v>52</v>
      </c>
      <c r="AK3685" s="3" t="s">
        <v>47</v>
      </c>
      <c r="AL3685" s="3" t="s">
        <v>48</v>
      </c>
      <c r="AM3685" s="3" t="s">
        <v>47</v>
      </c>
      <c r="AN3685" s="3" t="s">
        <v>47</v>
      </c>
      <c r="AU3685" s="3">
        <v>0</v>
      </c>
      <c r="AV3685" s="3">
        <v>15</v>
      </c>
      <c r="AW3685" s="3">
        <v>1</v>
      </c>
      <c r="AX3685" s="3">
        <v>15</v>
      </c>
      <c r="AY3685" s="3">
        <v>100</v>
      </c>
      <c r="AZ3685" s="6" t="str">
        <f t="shared" si="403"/>
        <v>2218.1</v>
      </c>
      <c r="BC3685" s="12" t="s">
        <v>9224</v>
      </c>
      <c r="BJ3685" s="12">
        <f t="shared" si="404"/>
        <v>0</v>
      </c>
      <c r="BK3685" s="12">
        <f t="shared" si="405"/>
        <v>0</v>
      </c>
      <c r="CQ3685" s="3" t="str">
        <f>CONCATENATE(baseURL!$A$1,baseURL!$B$1,baseURL!$C$1,".",C3685,".",L3685,".pkl&amp;seq=",BC3685)</f>
        <v>http://proteomics.broadinstitute.org/millscripts/viewfeed.pl?side=xl&amp;cycle=1&amp;fixedMods=iaaC&amp;file=msdataSM/iPRG2012_nd/cpick_in/iPRG2012_nd.2218.1.3.pkl&amp;seq=RLVLPAPYAYGK</v>
      </c>
    </row>
    <row r="3686" spans="1:95" x14ac:dyDescent="0.2">
      <c r="A3686" s="3">
        <v>5708</v>
      </c>
      <c r="B3686" s="2" t="s">
        <v>9215</v>
      </c>
      <c r="C3686" s="2" t="s">
        <v>9200</v>
      </c>
      <c r="D3686" s="3">
        <v>9746</v>
      </c>
      <c r="E3686" s="3">
        <v>9737</v>
      </c>
      <c r="F3686" s="3">
        <v>46591</v>
      </c>
      <c r="G3686" s="3">
        <v>11954</v>
      </c>
      <c r="H3686" s="3">
        <v>36.383699999999997</v>
      </c>
      <c r="I3686" s="30">
        <v>745.33429999999998</v>
      </c>
      <c r="J3686" s="30">
        <v>745.33266279999998</v>
      </c>
      <c r="K3686" s="30">
        <v>1.64E-3</v>
      </c>
      <c r="L3686" s="3">
        <v>3</v>
      </c>
      <c r="M3686" s="3">
        <v>3</v>
      </c>
      <c r="N3686" s="10">
        <f t="shared" si="399"/>
        <v>1</v>
      </c>
      <c r="O3686" s="35">
        <v>3</v>
      </c>
      <c r="P3686" s="17"/>
      <c r="Q3686" s="40">
        <v>2233.9857099999999</v>
      </c>
      <c r="R3686" s="40">
        <v>745.33342000000005</v>
      </c>
      <c r="S3686" s="18">
        <f t="shared" si="400"/>
        <v>1.1806796479597861</v>
      </c>
      <c r="T3686" s="18">
        <f t="shared" si="401"/>
        <v>-1.0159211699730366</v>
      </c>
      <c r="U3686" s="18">
        <f t="shared" si="402"/>
        <v>-1.2343469048585622</v>
      </c>
      <c r="V3686" s="30">
        <v>745.33249999999998</v>
      </c>
      <c r="W3686" s="3" t="s">
        <v>47</v>
      </c>
      <c r="X3686" s="3" t="s">
        <v>47</v>
      </c>
      <c r="Y3686" s="3" t="s">
        <v>47</v>
      </c>
      <c r="Z3686" s="3" t="s">
        <v>47</v>
      </c>
      <c r="AA3686" s="3" t="s">
        <v>48</v>
      </c>
      <c r="AB3686" s="12" t="s">
        <v>47</v>
      </c>
      <c r="AC3686" s="3" t="s">
        <v>47</v>
      </c>
      <c r="AD3686" s="3" t="s">
        <v>47</v>
      </c>
      <c r="AE3686" s="3" t="s">
        <v>47</v>
      </c>
      <c r="AF3686" s="3" t="s">
        <v>47</v>
      </c>
      <c r="AG3686" s="3" t="s">
        <v>47</v>
      </c>
      <c r="AI3686" s="3" t="s">
        <v>47</v>
      </c>
      <c r="AJ3686" s="3" t="s">
        <v>47</v>
      </c>
      <c r="AK3686" s="3" t="s">
        <v>47</v>
      </c>
      <c r="AL3686" s="3" t="s">
        <v>47</v>
      </c>
      <c r="AM3686" s="3" t="s">
        <v>47</v>
      </c>
      <c r="AN3686" s="3" t="s">
        <v>47</v>
      </c>
      <c r="AU3686" s="3">
        <v>0</v>
      </c>
      <c r="AV3686" s="3">
        <v>16</v>
      </c>
      <c r="AW3686" s="3">
        <v>1</v>
      </c>
      <c r="AX3686" s="3">
        <v>16</v>
      </c>
      <c r="AY3686" s="3">
        <v>100</v>
      </c>
      <c r="AZ3686" s="6" t="str">
        <f t="shared" si="403"/>
        <v>2218.12</v>
      </c>
      <c r="BC3686" s="12" t="s">
        <v>9099</v>
      </c>
      <c r="BJ3686" s="12">
        <f t="shared" si="404"/>
        <v>0</v>
      </c>
      <c r="BK3686" s="12">
        <f t="shared" si="405"/>
        <v>0</v>
      </c>
      <c r="CQ3686" s="3" t="str">
        <f>CONCATENATE(baseURL!$A$1,baseURL!$B$1,baseURL!$C$1,".",C3686,".",L3686,".pkl&amp;seq=",BC3686)</f>
        <v>http://proteomics.broadinstitute.org/millscripts/viewfeed.pl?side=xl&amp;cycle=1&amp;fixedMods=iaaC&amp;file=msdataSM/iPRG2012_nd/cpick_in/iPRG2012_nd.2218.12.3.pkl&amp;seq=GSNFQGDGREDAPDLDWGAAR</v>
      </c>
    </row>
    <row r="3687" spans="1:95" x14ac:dyDescent="0.2">
      <c r="A3687" s="3">
        <v>7261</v>
      </c>
      <c r="B3687" s="2" t="s">
        <v>9216</v>
      </c>
      <c r="C3687" s="2" t="s">
        <v>9217</v>
      </c>
      <c r="D3687" s="3">
        <v>9747</v>
      </c>
      <c r="E3687" s="3">
        <v>9738</v>
      </c>
      <c r="F3687" s="3">
        <v>46592</v>
      </c>
      <c r="G3687" s="3">
        <v>11955</v>
      </c>
      <c r="H3687" s="3">
        <v>36.385399999999997</v>
      </c>
      <c r="I3687" s="30">
        <v>782.40107999999998</v>
      </c>
      <c r="J3687" s="30">
        <v>782.40288169999997</v>
      </c>
      <c r="K3687" s="30">
        <v>-1.8E-3</v>
      </c>
      <c r="L3687" s="3">
        <v>4</v>
      </c>
      <c r="M3687" s="3">
        <v>4</v>
      </c>
      <c r="N3687" s="10">
        <f t="shared" si="399"/>
        <v>1</v>
      </c>
      <c r="O3687" s="35">
        <v>4</v>
      </c>
      <c r="P3687" s="17"/>
      <c r="Q3687" s="40">
        <v>3126.5886399999999</v>
      </c>
      <c r="R3687" s="40">
        <v>782.40261999999996</v>
      </c>
      <c r="S3687" s="18">
        <f t="shared" si="400"/>
        <v>-1.9682960672821193</v>
      </c>
      <c r="T3687" s="18">
        <f t="shared" si="401"/>
        <v>0.33448252002277723</v>
      </c>
      <c r="U3687" s="18">
        <f t="shared" si="402"/>
        <v>0.48568344526220247</v>
      </c>
      <c r="V3687" s="30">
        <v>782.40300000000002</v>
      </c>
      <c r="W3687" s="3" t="s">
        <v>47</v>
      </c>
      <c r="X3687" s="3" t="s">
        <v>47</v>
      </c>
      <c r="Y3687" s="3" t="s">
        <v>47</v>
      </c>
      <c r="AA3687" s="3" t="s">
        <v>47</v>
      </c>
      <c r="AC3687" s="3" t="s">
        <v>47</v>
      </c>
      <c r="AF3687" s="3" t="s">
        <v>48</v>
      </c>
      <c r="AG3687" s="3" t="s">
        <v>52</v>
      </c>
      <c r="AU3687" s="3">
        <v>0</v>
      </c>
      <c r="AV3687" s="3">
        <v>5</v>
      </c>
      <c r="AW3687" s="3">
        <v>1</v>
      </c>
      <c r="AX3687" s="3">
        <v>5</v>
      </c>
      <c r="AY3687" s="3">
        <v>100</v>
      </c>
      <c r="AZ3687" s="6" t="str">
        <f t="shared" si="403"/>
        <v>2218.13</v>
      </c>
      <c r="BC3687" s="12" t="s">
        <v>9218</v>
      </c>
      <c r="BJ3687" s="12">
        <f t="shared" si="404"/>
        <v>0</v>
      </c>
      <c r="BK3687" s="12">
        <f t="shared" si="405"/>
        <v>0</v>
      </c>
      <c r="CQ3687" s="3" t="str">
        <f>CONCATENATE(baseURL!$A$1,baseURL!$B$1,baseURL!$C$1,".",C3687,".",L3687,".pkl&amp;seq=",BC3687)</f>
        <v>http://proteomics.broadinstitute.org/millscripts/viewfeed.pl?side=xl&amp;cycle=1&amp;fixedMods=iaaC&amp;file=msdataSM/iPRG2012_nd/cpick_in/iPRG2012_nd.2218.13.4.pkl&amp;seq=KGNNTANATNSANTVQKNRNLDVSNLPSLA</v>
      </c>
    </row>
    <row r="3688" spans="1:95" x14ac:dyDescent="0.2">
      <c r="A3688" s="3">
        <v>6</v>
      </c>
      <c r="B3688" s="2" t="s">
        <v>9219</v>
      </c>
      <c r="C3688" s="2" t="s">
        <v>9220</v>
      </c>
      <c r="D3688" s="3">
        <v>9748</v>
      </c>
      <c r="E3688" s="3">
        <v>9739</v>
      </c>
      <c r="F3688" s="3">
        <v>46593</v>
      </c>
      <c r="G3688" s="3">
        <v>11956</v>
      </c>
      <c r="H3688" s="3">
        <v>36.387</v>
      </c>
      <c r="I3688" s="30">
        <v>811.41561000000002</v>
      </c>
      <c r="J3688" s="30">
        <v>811.41127700000004</v>
      </c>
      <c r="K3688" s="30">
        <v>4.3299999999999996E-3</v>
      </c>
      <c r="L3688" s="3">
        <v>0</v>
      </c>
      <c r="M3688" s="3">
        <v>2</v>
      </c>
      <c r="N3688" s="10">
        <f t="shared" si="399"/>
        <v>1</v>
      </c>
      <c r="O3688" s="35">
        <v>2</v>
      </c>
      <c r="P3688" s="17"/>
      <c r="Q3688" s="40">
        <v>1621.8180299999999</v>
      </c>
      <c r="R3688" s="40">
        <v>811.41264999999999</v>
      </c>
      <c r="S3688" s="18">
        <f t="shared" si="400"/>
        <v>3.6479589023292278</v>
      </c>
      <c r="T3688" s="18">
        <f t="shared" si="401"/>
        <v>-1.6921106664335506</v>
      </c>
      <c r="U3688" s="18">
        <f t="shared" si="402"/>
        <v>-1.6637650398994677</v>
      </c>
      <c r="V3688" s="30">
        <v>811.41129999999998</v>
      </c>
      <c r="Z3688" s="3" t="s">
        <v>47</v>
      </c>
      <c r="AB3688" s="12" t="s">
        <v>48</v>
      </c>
      <c r="AG3688" s="3" t="s">
        <v>48</v>
      </c>
      <c r="AL3688" s="3" t="s">
        <v>47</v>
      </c>
      <c r="AN3688" s="3" t="s">
        <v>47</v>
      </c>
      <c r="AU3688" s="3">
        <v>0</v>
      </c>
      <c r="AV3688" s="3">
        <v>3</v>
      </c>
      <c r="AW3688" s="3">
        <v>1</v>
      </c>
      <c r="AX3688" s="3">
        <v>3</v>
      </c>
      <c r="AY3688" s="3">
        <v>100</v>
      </c>
      <c r="AZ3688" s="6" t="str">
        <f t="shared" si="403"/>
        <v>2218.14</v>
      </c>
      <c r="BB3688" s="12" t="s">
        <v>79</v>
      </c>
      <c r="BC3688" s="12" t="s">
        <v>9221</v>
      </c>
      <c r="BJ3688" s="12">
        <f t="shared" si="404"/>
        <v>0</v>
      </c>
      <c r="BK3688" s="12">
        <f t="shared" si="405"/>
        <v>0</v>
      </c>
      <c r="CQ3688" s="3" t="str">
        <f>CONCATENATE(baseURL!$A$1,baseURL!$B$1,"+Acetyl",baseURL!$C$1,".",C3688,".",L3688,".pkl&amp;seq=",BC3688)</f>
        <v>http://proteomics.broadinstitute.org/millscripts/viewfeed.pl?side=xl&amp;cycle=1&amp;fixedMods=iaaC+Acetyl&amp;file=msdataSM/iPRG2012_nd/cpick_in/iPRG2012_nd.2218.14.0.pkl&amp;seq=SNQALYEKLEQTR</v>
      </c>
    </row>
    <row r="3689" spans="1:95" x14ac:dyDescent="0.2">
      <c r="A3689" s="3">
        <v>6378</v>
      </c>
      <c r="B3689" s="2" t="s">
        <v>9225</v>
      </c>
      <c r="C3689" s="2" t="s">
        <v>9226</v>
      </c>
      <c r="D3689" s="3">
        <v>9739</v>
      </c>
      <c r="E3689" s="3">
        <v>9730</v>
      </c>
      <c r="F3689" s="3">
        <v>46584</v>
      </c>
      <c r="G3689" s="3">
        <v>11947</v>
      </c>
      <c r="H3689" s="3">
        <v>36.374499999999998</v>
      </c>
      <c r="I3689" s="30">
        <v>514.28566999999998</v>
      </c>
      <c r="J3689" s="30">
        <v>514.28396320000002</v>
      </c>
      <c r="K3689" s="30">
        <v>1.7099999999999999E-3</v>
      </c>
      <c r="L3689" s="3">
        <v>3</v>
      </c>
      <c r="M3689" s="3">
        <v>3</v>
      </c>
      <c r="N3689" s="10">
        <f t="shared" si="399"/>
        <v>1</v>
      </c>
      <c r="O3689" s="35">
        <v>3</v>
      </c>
      <c r="P3689" s="17"/>
      <c r="Q3689" s="40">
        <v>1540.8369700000001</v>
      </c>
      <c r="R3689" s="40">
        <v>514.28384000000005</v>
      </c>
      <c r="S3689" s="18">
        <f t="shared" si="400"/>
        <v>3.5583463013871239</v>
      </c>
      <c r="T3689" s="18">
        <f t="shared" si="401"/>
        <v>0.23955642853136958</v>
      </c>
      <c r="U3689" s="18">
        <f t="shared" si="402"/>
        <v>0.11666709177990386</v>
      </c>
      <c r="V3689" s="30">
        <v>514.28390000000002</v>
      </c>
      <c r="W3689" s="3" t="s">
        <v>47</v>
      </c>
      <c r="X3689" s="3" t="s">
        <v>47</v>
      </c>
      <c r="Y3689" s="3" t="s">
        <v>47</v>
      </c>
      <c r="Z3689" s="3" t="s">
        <v>47</v>
      </c>
      <c r="AA3689" s="3" t="s">
        <v>47</v>
      </c>
      <c r="AB3689" s="12" t="s">
        <v>47</v>
      </c>
      <c r="AC3689" s="3" t="s">
        <v>47</v>
      </c>
      <c r="AD3689" s="3" t="s">
        <v>47</v>
      </c>
      <c r="AE3689" s="3" t="s">
        <v>47</v>
      </c>
      <c r="AF3689" s="3" t="s">
        <v>47</v>
      </c>
      <c r="AG3689" s="3" t="s">
        <v>47</v>
      </c>
      <c r="AH3689" s="3" t="s">
        <v>47</v>
      </c>
      <c r="AI3689" s="3" t="s">
        <v>47</v>
      </c>
      <c r="AJ3689" s="3" t="s">
        <v>47</v>
      </c>
      <c r="AK3689" s="3" t="s">
        <v>47</v>
      </c>
      <c r="AL3689" s="3" t="s">
        <v>47</v>
      </c>
      <c r="AU3689" s="3">
        <v>0</v>
      </c>
      <c r="AV3689" s="3">
        <v>16</v>
      </c>
      <c r="AW3689" s="3">
        <v>1</v>
      </c>
      <c r="AX3689" s="3">
        <v>16</v>
      </c>
      <c r="AY3689" s="3">
        <v>100</v>
      </c>
      <c r="AZ3689" s="6" t="str">
        <f t="shared" si="403"/>
        <v>2218.5</v>
      </c>
      <c r="BC3689" s="12" t="s">
        <v>9109</v>
      </c>
      <c r="BJ3689" s="12">
        <f t="shared" si="404"/>
        <v>0</v>
      </c>
      <c r="BK3689" s="12">
        <f t="shared" si="405"/>
        <v>0</v>
      </c>
      <c r="CQ3689" s="3" t="str">
        <f>CONCATENATE(baseURL!$A$1,baseURL!$B$1,baseURL!$C$1,".",C3689,".",L3689,".pkl&amp;seq=",BC3689)</f>
        <v>http://proteomics.broadinstitute.org/millscripts/viewfeed.pl?side=xl&amp;cycle=1&amp;fixedMods=iaaC&amp;file=msdataSM/iPRG2012_nd/cpick_in/iPRG2012_nd.2218.5.3.pkl&amp;seq=VYPDVLYTSKLSR</v>
      </c>
    </row>
    <row r="3690" spans="1:95" x14ac:dyDescent="0.2">
      <c r="A3690" s="3">
        <v>6228</v>
      </c>
      <c r="B3690" s="2" t="s">
        <v>9227</v>
      </c>
      <c r="C3690" s="2" t="s">
        <v>9228</v>
      </c>
      <c r="D3690" s="3">
        <v>9742</v>
      </c>
      <c r="E3690" s="3">
        <v>9733</v>
      </c>
      <c r="F3690" s="3">
        <v>46587</v>
      </c>
      <c r="G3690" s="3">
        <v>11950</v>
      </c>
      <c r="H3690" s="3">
        <v>36.377000000000002</v>
      </c>
      <c r="I3690" s="30">
        <v>569.28188</v>
      </c>
      <c r="J3690" s="30">
        <v>569.28001700000004</v>
      </c>
      <c r="K3690" s="30">
        <v>1.8600000000000001E-3</v>
      </c>
      <c r="L3690" s="3">
        <v>2</v>
      </c>
      <c r="M3690" s="3">
        <v>2</v>
      </c>
      <c r="N3690" s="10">
        <f t="shared" si="399"/>
        <v>1</v>
      </c>
      <c r="O3690" s="35">
        <v>2</v>
      </c>
      <c r="P3690" s="17"/>
      <c r="Q3690" s="40">
        <v>1137.5543500000001</v>
      </c>
      <c r="R3690" s="40">
        <v>569.28080999999997</v>
      </c>
      <c r="S3690" s="18">
        <f t="shared" si="400"/>
        <v>1.8795644982780886</v>
      </c>
      <c r="T3690" s="18">
        <f t="shared" si="401"/>
        <v>-1.3929856513704435</v>
      </c>
      <c r="U3690" s="18">
        <f t="shared" si="402"/>
        <v>-1.0715274241157486</v>
      </c>
      <c r="V3690" s="30">
        <v>569.28020000000004</v>
      </c>
      <c r="W3690" s="3" t="s">
        <v>47</v>
      </c>
      <c r="X3690" s="3" t="s">
        <v>47</v>
      </c>
      <c r="Y3690" s="3" t="s">
        <v>47</v>
      </c>
      <c r="Z3690" s="3" t="s">
        <v>47</v>
      </c>
      <c r="AA3690" s="3" t="s">
        <v>47</v>
      </c>
      <c r="AB3690" s="12" t="s">
        <v>47</v>
      </c>
      <c r="AC3690" s="3" t="s">
        <v>47</v>
      </c>
      <c r="AD3690" s="3" t="s">
        <v>47</v>
      </c>
      <c r="AE3690" s="3" t="s">
        <v>47</v>
      </c>
      <c r="AF3690" s="3" t="s">
        <v>47</v>
      </c>
      <c r="AG3690" s="3" t="s">
        <v>47</v>
      </c>
      <c r="AH3690" s="3" t="s">
        <v>47</v>
      </c>
      <c r="AI3690" s="3" t="s">
        <v>47</v>
      </c>
      <c r="AJ3690" s="3" t="s">
        <v>47</v>
      </c>
      <c r="AK3690" s="3" t="s">
        <v>47</v>
      </c>
      <c r="AL3690" s="3" t="s">
        <v>47</v>
      </c>
      <c r="AN3690" s="3" t="s">
        <v>47</v>
      </c>
      <c r="AU3690" s="3">
        <v>0</v>
      </c>
      <c r="AV3690" s="3">
        <v>17</v>
      </c>
      <c r="AW3690" s="3">
        <v>1</v>
      </c>
      <c r="AX3690" s="3">
        <v>17</v>
      </c>
      <c r="AY3690" s="3">
        <v>100</v>
      </c>
      <c r="AZ3690" s="6" t="str">
        <f t="shared" si="403"/>
        <v>2218.8</v>
      </c>
      <c r="BC3690" s="12" t="s">
        <v>9229</v>
      </c>
      <c r="BJ3690" s="12">
        <f t="shared" si="404"/>
        <v>0</v>
      </c>
      <c r="BK3690" s="12">
        <f t="shared" si="405"/>
        <v>0</v>
      </c>
      <c r="CQ3690" s="3" t="str">
        <f>CONCATENATE(baseURL!$A$1,baseURL!$B$1,baseURL!$C$1,".",C3690,".",L3690,".pkl&amp;seq=",BC3690)</f>
        <v>http://proteomics.broadinstitute.org/millscripts/viewfeed.pl?side=xl&amp;cycle=1&amp;fixedMods=iaaC&amp;file=msdataSM/iPRG2012_nd/cpick_in/iPRG2012_nd.2218.8.2.pkl&amp;seq=QMLQSPMFR</v>
      </c>
    </row>
    <row r="3691" spans="1:95" x14ac:dyDescent="0.2">
      <c r="A3691" s="3">
        <v>1974</v>
      </c>
      <c r="B3691" s="2" t="s">
        <v>9210</v>
      </c>
      <c r="C3691" s="2" t="s">
        <v>9211</v>
      </c>
      <c r="D3691" s="3">
        <v>9743</v>
      </c>
      <c r="E3691" s="3">
        <v>9734</v>
      </c>
      <c r="F3691" s="3">
        <v>46588</v>
      </c>
      <c r="G3691" s="3">
        <v>11951</v>
      </c>
      <c r="H3691" s="3">
        <v>36.378700000000002</v>
      </c>
      <c r="I3691" s="30">
        <v>606.83231000000001</v>
      </c>
      <c r="J3691" s="30">
        <v>606.83271630000002</v>
      </c>
      <c r="K3691" s="30">
        <v>-4.0999999999999999E-4</v>
      </c>
      <c r="L3691" s="3">
        <v>2</v>
      </c>
      <c r="M3691" s="3">
        <v>2</v>
      </c>
      <c r="N3691" s="10">
        <f t="shared" si="399"/>
        <v>1</v>
      </c>
      <c r="O3691" s="35">
        <v>2</v>
      </c>
      <c r="P3691" s="17"/>
      <c r="Q3691" s="40">
        <v>1212.6582800000001</v>
      </c>
      <c r="R3691" s="40">
        <v>606.83277999999996</v>
      </c>
      <c r="S3691" s="18">
        <f t="shared" si="400"/>
        <v>-0.77451320271497603</v>
      </c>
      <c r="T3691" s="18">
        <f t="shared" si="401"/>
        <v>-0.10497125738904731</v>
      </c>
      <c r="U3691" s="18">
        <f t="shared" si="402"/>
        <v>-0.29662207766741122</v>
      </c>
      <c r="V3691" s="30">
        <v>606.83259999999996</v>
      </c>
      <c r="W3691" s="3" t="s">
        <v>47</v>
      </c>
      <c r="X3691" s="3" t="s">
        <v>47</v>
      </c>
      <c r="Y3691" s="3" t="s">
        <v>47</v>
      </c>
      <c r="Z3691" s="3" t="s">
        <v>47</v>
      </c>
      <c r="AA3691" s="3" t="s">
        <v>47</v>
      </c>
      <c r="AB3691" s="12" t="s">
        <v>65</v>
      </c>
      <c r="AC3691" s="3" t="s">
        <v>47</v>
      </c>
      <c r="AD3691" s="3" t="s">
        <v>47</v>
      </c>
      <c r="AE3691" s="3" t="s">
        <v>47</v>
      </c>
      <c r="AG3691" s="3" t="s">
        <v>47</v>
      </c>
      <c r="AH3691" s="3" t="s">
        <v>47</v>
      </c>
      <c r="AI3691" s="3" t="s">
        <v>47</v>
      </c>
      <c r="AL3691" s="3" t="s">
        <v>52</v>
      </c>
      <c r="AM3691" s="3" t="s">
        <v>47</v>
      </c>
      <c r="AN3691" s="3" t="s">
        <v>65</v>
      </c>
      <c r="AO3691" s="3" t="s">
        <v>47</v>
      </c>
      <c r="AU3691" s="3">
        <v>2</v>
      </c>
      <c r="AV3691" s="3">
        <v>13</v>
      </c>
      <c r="AW3691" s="3">
        <v>1</v>
      </c>
      <c r="AX3691" s="3">
        <v>13</v>
      </c>
      <c r="AY3691" s="3">
        <v>100</v>
      </c>
      <c r="AZ3691" s="6" t="str">
        <f t="shared" si="403"/>
        <v>2218.9</v>
      </c>
      <c r="BC3691" s="12" t="s">
        <v>9212</v>
      </c>
      <c r="BJ3691" s="12">
        <f t="shared" si="404"/>
        <v>0</v>
      </c>
      <c r="BK3691" s="12">
        <f t="shared" si="405"/>
        <v>0</v>
      </c>
      <c r="BP3691" s="3" t="s">
        <v>54</v>
      </c>
      <c r="BR3691" s="3" t="s">
        <v>54</v>
      </c>
      <c r="BX3691" s="3" t="s">
        <v>9213</v>
      </c>
      <c r="CJ3691" s="3" t="s">
        <v>9214</v>
      </c>
      <c r="CQ3691" s="3" t="str">
        <f>CONCATENATE(baseURL!$A$1,baseURL!$B$1,baseURL!$C$1,".",C3691,".",L3691,".pkl&amp;seq=",BC3691,"&amp;varMods=Deamidated-N")</f>
        <v>http://proteomics.broadinstitute.org/millscripts/viewfeed.pl?side=xl&amp;cycle=1&amp;fixedMods=iaaC&amp;file=msdataSM/iPRG2012_nd/cpick_in/iPRG2012_nd.2218.9.2.pkl&amp;seq=QLTVnDLPVGR&amp;varMods=Deamidated-N</v>
      </c>
    </row>
    <row r="3692" spans="1:95" x14ac:dyDescent="0.2">
      <c r="A3692" s="3">
        <v>4378</v>
      </c>
      <c r="B3692" s="2" t="s">
        <v>9230</v>
      </c>
      <c r="C3692" s="2" t="s">
        <v>9231</v>
      </c>
      <c r="D3692" s="3">
        <v>9749</v>
      </c>
      <c r="E3692" s="3">
        <v>9740</v>
      </c>
      <c r="F3692" s="3">
        <v>46601</v>
      </c>
      <c r="G3692" s="3">
        <v>11958</v>
      </c>
      <c r="H3692" s="3">
        <v>36.396500000000003</v>
      </c>
      <c r="I3692" s="30">
        <v>439.93141000000003</v>
      </c>
      <c r="J3692" s="30">
        <v>439.9314091</v>
      </c>
      <c r="K3692" s="30">
        <v>0</v>
      </c>
      <c r="L3692" s="3">
        <v>3</v>
      </c>
      <c r="M3692" s="3">
        <v>3</v>
      </c>
      <c r="N3692" s="10">
        <f t="shared" si="399"/>
        <v>1</v>
      </c>
      <c r="O3692" s="35">
        <v>3</v>
      </c>
      <c r="P3692" s="17"/>
      <c r="Q3692" s="40">
        <v>1317.77766</v>
      </c>
      <c r="R3692" s="40">
        <v>439.93074000000001</v>
      </c>
      <c r="S3692" s="18">
        <f t="shared" si="400"/>
        <v>1.5229670016096515</v>
      </c>
      <c r="T3692" s="18">
        <f t="shared" si="401"/>
        <v>1.520921224968006</v>
      </c>
      <c r="U3692" s="18">
        <f t="shared" si="402"/>
        <v>1.0456191353563518</v>
      </c>
      <c r="V3692" s="30">
        <v>439.93119999999999</v>
      </c>
      <c r="W3692" s="3" t="s">
        <v>47</v>
      </c>
      <c r="X3692" s="3" t="s">
        <v>47</v>
      </c>
      <c r="Y3692" s="3" t="s">
        <v>47</v>
      </c>
      <c r="Z3692" s="3" t="s">
        <v>47</v>
      </c>
      <c r="AA3692" s="3" t="s">
        <v>47</v>
      </c>
      <c r="AB3692" s="12" t="s">
        <v>47</v>
      </c>
      <c r="AC3692" s="3" t="s">
        <v>47</v>
      </c>
      <c r="AD3692" s="3" t="s">
        <v>47</v>
      </c>
      <c r="AE3692" s="3" t="s">
        <v>47</v>
      </c>
      <c r="AF3692" s="3" t="s">
        <v>48</v>
      </c>
      <c r="AG3692" s="3" t="s">
        <v>47</v>
      </c>
      <c r="AH3692" s="3" t="s">
        <v>47</v>
      </c>
      <c r="AK3692" s="3" t="s">
        <v>52</v>
      </c>
      <c r="AL3692" s="3" t="s">
        <v>48</v>
      </c>
      <c r="AM3692" s="3" t="s">
        <v>47</v>
      </c>
      <c r="AN3692" s="3" t="s">
        <v>48</v>
      </c>
      <c r="AU3692" s="3">
        <v>0</v>
      </c>
      <c r="AV3692" s="3">
        <v>12</v>
      </c>
      <c r="AW3692" s="3">
        <v>1</v>
      </c>
      <c r="AX3692" s="3">
        <v>12</v>
      </c>
      <c r="AY3692" s="3">
        <v>100</v>
      </c>
      <c r="AZ3692" s="6" t="str">
        <f t="shared" si="403"/>
        <v>2219.1</v>
      </c>
      <c r="BC3692" s="12" t="s">
        <v>9232</v>
      </c>
      <c r="BJ3692" s="12">
        <f t="shared" si="404"/>
        <v>0</v>
      </c>
      <c r="BK3692" s="12">
        <f t="shared" si="405"/>
        <v>0</v>
      </c>
      <c r="CQ3692" s="3" t="str">
        <f>CONCATENATE(baseURL!$A$1,baseURL!$B$1,baseURL!$C$1,".",C3692,".",L3692,".pkl&amp;seq=",BC3692)</f>
        <v>http://proteomics.broadinstitute.org/millscripts/viewfeed.pl?side=xl&amp;cycle=1&amp;fixedMods=iaaC&amp;file=msdataSM/iPRG2012_nd/cpick_in/iPRG2012_nd.2219.1.3.pkl&amp;seq=AFLLEEQKLVK</v>
      </c>
    </row>
    <row r="3693" spans="1:95" x14ac:dyDescent="0.2">
      <c r="A3693" s="3">
        <v>7241</v>
      </c>
      <c r="B3693" s="2" t="s">
        <v>9233</v>
      </c>
      <c r="C3693" s="2" t="s">
        <v>9222</v>
      </c>
      <c r="D3693" s="3">
        <v>9750</v>
      </c>
      <c r="E3693" s="3">
        <v>9741</v>
      </c>
      <c r="F3693" s="3">
        <v>46602</v>
      </c>
      <c r="G3693" s="3">
        <v>11959</v>
      </c>
      <c r="H3693" s="3">
        <v>36.398200000000003</v>
      </c>
      <c r="I3693" s="30">
        <v>460.25664999999998</v>
      </c>
      <c r="J3693" s="30">
        <v>460.2573926</v>
      </c>
      <c r="K3693" s="30">
        <v>-7.3999999999999999E-4</v>
      </c>
      <c r="L3693" s="3">
        <v>3</v>
      </c>
      <c r="M3693" s="3">
        <v>3</v>
      </c>
      <c r="N3693" s="10">
        <f t="shared" si="399"/>
        <v>1</v>
      </c>
      <c r="O3693" s="35">
        <v>3</v>
      </c>
      <c r="P3693" s="17"/>
      <c r="Q3693" s="40">
        <v>1378.75766</v>
      </c>
      <c r="R3693" s="40">
        <v>460.25740000000002</v>
      </c>
      <c r="S3693" s="18">
        <f t="shared" si="400"/>
        <v>-1.6295229583252941</v>
      </c>
      <c r="T3693" s="18">
        <f t="shared" si="401"/>
        <v>-1.6077959888147038E-2</v>
      </c>
      <c r="U3693" s="18">
        <f t="shared" si="402"/>
        <v>-0.4345394555451782</v>
      </c>
      <c r="V3693" s="30">
        <v>460.25720000000001</v>
      </c>
      <c r="W3693" s="3" t="s">
        <v>47</v>
      </c>
      <c r="X3693" s="3" t="s">
        <v>47</v>
      </c>
      <c r="Y3693" s="3" t="s">
        <v>47</v>
      </c>
      <c r="AA3693" s="3" t="s">
        <v>47</v>
      </c>
      <c r="AF3693" s="3" t="s">
        <v>48</v>
      </c>
      <c r="AG3693" s="3" t="s">
        <v>47</v>
      </c>
      <c r="AH3693" s="3" t="s">
        <v>47</v>
      </c>
      <c r="AK3693" s="3" t="s">
        <v>52</v>
      </c>
      <c r="AU3693" s="3">
        <v>0</v>
      </c>
      <c r="AV3693" s="3">
        <v>6</v>
      </c>
      <c r="AW3693" s="3">
        <v>1</v>
      </c>
      <c r="AX3693" s="3">
        <v>6</v>
      </c>
      <c r="AY3693" s="3">
        <v>100</v>
      </c>
      <c r="AZ3693" s="6" t="str">
        <f t="shared" si="403"/>
        <v>2219.2</v>
      </c>
      <c r="BC3693" s="12" t="s">
        <v>9113</v>
      </c>
      <c r="BJ3693" s="12">
        <f t="shared" si="404"/>
        <v>0</v>
      </c>
      <c r="BK3693" s="12">
        <f t="shared" si="405"/>
        <v>0</v>
      </c>
      <c r="CQ3693" s="3" t="str">
        <f>CONCATENATE(baseURL!$A$1,baseURL!$B$1,baseURL!$C$1,".",C3693,".",L3693,".pkl&amp;seq=",BC3693)</f>
        <v>http://proteomics.broadinstitute.org/millscripts/viewfeed.pl?side=xl&amp;cycle=1&amp;fixedMods=iaaC&amp;file=msdataSM/iPRG2012_nd/cpick_in/iPRG2012_nd.2219.2.3.pkl&amp;seq=SLLTNDEALFKK</v>
      </c>
    </row>
    <row r="3694" spans="1:95" x14ac:dyDescent="0.2">
      <c r="A3694" s="3">
        <v>5397</v>
      </c>
      <c r="B3694" s="2" t="s">
        <v>9234</v>
      </c>
      <c r="C3694" s="2" t="s">
        <v>9235</v>
      </c>
      <c r="D3694" s="3">
        <v>9751</v>
      </c>
      <c r="E3694" s="3">
        <v>9742</v>
      </c>
      <c r="F3694" s="3">
        <v>46603</v>
      </c>
      <c r="G3694" s="3">
        <v>11960</v>
      </c>
      <c r="H3694" s="3">
        <v>36.399799999999999</v>
      </c>
      <c r="I3694" s="30">
        <v>510.94866000000002</v>
      </c>
      <c r="J3694" s="30">
        <v>510.94618370000001</v>
      </c>
      <c r="K3694" s="30">
        <v>2.48E-3</v>
      </c>
      <c r="L3694" s="3">
        <v>3</v>
      </c>
      <c r="M3694" s="3">
        <v>3</v>
      </c>
      <c r="N3694" s="10">
        <f t="shared" si="399"/>
        <v>1</v>
      </c>
      <c r="O3694" s="35">
        <v>3</v>
      </c>
      <c r="P3694" s="17"/>
      <c r="Q3694" s="40">
        <v>1530.8274699999999</v>
      </c>
      <c r="R3694" s="40">
        <v>510.94734</v>
      </c>
      <c r="S3694" s="18">
        <f t="shared" si="400"/>
        <v>2.5834364849048477</v>
      </c>
      <c r="T3694" s="18">
        <f t="shared" si="401"/>
        <v>-2.2630512177458564</v>
      </c>
      <c r="U3694" s="18">
        <f t="shared" si="402"/>
        <v>-2.8182943471284698</v>
      </c>
      <c r="V3694" s="30">
        <v>510.94589999999999</v>
      </c>
      <c r="W3694" s="3" t="s">
        <v>47</v>
      </c>
      <c r="X3694" s="3" t="s">
        <v>47</v>
      </c>
      <c r="Y3694" s="3" t="s">
        <v>47</v>
      </c>
      <c r="Z3694" s="3" t="s">
        <v>47</v>
      </c>
      <c r="AA3694" s="3" t="s">
        <v>47</v>
      </c>
      <c r="AB3694" s="12" t="s">
        <v>47</v>
      </c>
      <c r="AC3694" s="3" t="s">
        <v>47</v>
      </c>
      <c r="AD3694" s="3" t="s">
        <v>47</v>
      </c>
      <c r="AE3694" s="3" t="s">
        <v>47</v>
      </c>
      <c r="AF3694" s="3" t="s">
        <v>47</v>
      </c>
      <c r="AG3694" s="3" t="s">
        <v>48</v>
      </c>
      <c r="AH3694" s="3" t="s">
        <v>47</v>
      </c>
      <c r="AI3694" s="3" t="s">
        <v>47</v>
      </c>
      <c r="AJ3694" s="3" t="s">
        <v>47</v>
      </c>
      <c r="AL3694" s="3" t="s">
        <v>48</v>
      </c>
      <c r="AM3694" s="3" t="s">
        <v>47</v>
      </c>
      <c r="AU3694" s="3">
        <v>0</v>
      </c>
      <c r="AV3694" s="3">
        <v>14</v>
      </c>
      <c r="AW3694" s="3">
        <v>1</v>
      </c>
      <c r="AX3694" s="3">
        <v>14</v>
      </c>
      <c r="AY3694" s="3">
        <v>100</v>
      </c>
      <c r="AZ3694" s="6" t="str">
        <f t="shared" si="403"/>
        <v>2219.3</v>
      </c>
      <c r="BC3694" s="12" t="s">
        <v>9236</v>
      </c>
      <c r="BJ3694" s="12">
        <f t="shared" si="404"/>
        <v>0</v>
      </c>
      <c r="BK3694" s="12">
        <f t="shared" si="405"/>
        <v>0</v>
      </c>
      <c r="CQ3694" s="3" t="str">
        <f>CONCATENATE(baseURL!$A$1,baseURL!$B$1,baseURL!$C$1,".",C3694,".",L3694,".pkl&amp;seq=",BC3694)</f>
        <v>http://proteomics.broadinstitute.org/millscripts/viewfeed.pl?side=xl&amp;cycle=1&amp;fixedMods=iaaC&amp;file=msdataSM/iPRG2012_nd/cpick_in/iPRG2012_nd.2219.3.3.pkl&amp;seq=KGLGNPLLYDGVER</v>
      </c>
    </row>
    <row r="3695" spans="1:95" x14ac:dyDescent="0.2">
      <c r="A3695" s="3">
        <v>1932</v>
      </c>
      <c r="B3695" s="2" t="s">
        <v>9237</v>
      </c>
      <c r="C3695" s="2" t="s">
        <v>9238</v>
      </c>
      <c r="D3695" s="3">
        <v>9753</v>
      </c>
      <c r="E3695" s="3">
        <v>9744</v>
      </c>
      <c r="F3695" s="3">
        <v>46605</v>
      </c>
      <c r="G3695" s="3">
        <v>11962</v>
      </c>
      <c r="H3695" s="3">
        <v>36.404000000000003</v>
      </c>
      <c r="I3695" s="30">
        <v>547.33202000000006</v>
      </c>
      <c r="J3695" s="30">
        <v>547.64555250000001</v>
      </c>
      <c r="K3695" s="30">
        <v>-0.31352999999999998</v>
      </c>
      <c r="L3695" s="3">
        <v>3</v>
      </c>
      <c r="M3695" s="3">
        <v>3</v>
      </c>
      <c r="N3695" s="10">
        <f t="shared" si="399"/>
        <v>1</v>
      </c>
      <c r="O3695" s="35">
        <v>3</v>
      </c>
      <c r="P3695" s="17"/>
      <c r="Q3695" s="40">
        <v>1640.9217599999999</v>
      </c>
      <c r="R3695" s="40">
        <v>547.64544000000001</v>
      </c>
      <c r="S3695" s="18">
        <f t="shared" si="400"/>
        <v>-572.30459181756532</v>
      </c>
      <c r="T3695" s="18">
        <f t="shared" si="401"/>
        <v>0.20542488220148769</v>
      </c>
      <c r="U3695" s="18">
        <f t="shared" si="402"/>
        <v>0.10955993710492942</v>
      </c>
      <c r="V3695" s="30">
        <v>547.64549999999997</v>
      </c>
      <c r="W3695" s="3" t="s">
        <v>47</v>
      </c>
      <c r="X3695" s="3" t="s">
        <v>47</v>
      </c>
      <c r="Y3695" s="3" t="s">
        <v>47</v>
      </c>
      <c r="Z3695" s="3" t="s">
        <v>47</v>
      </c>
      <c r="AA3695" s="3" t="s">
        <v>47</v>
      </c>
      <c r="AB3695" s="12" t="s">
        <v>47</v>
      </c>
      <c r="AC3695" s="3" t="s">
        <v>47</v>
      </c>
      <c r="AE3695" s="3" t="s">
        <v>47</v>
      </c>
      <c r="AO3695" s="3" t="s">
        <v>47</v>
      </c>
      <c r="AU3695" s="3">
        <v>0</v>
      </c>
      <c r="AV3695" s="3">
        <v>9</v>
      </c>
      <c r="AW3695" s="3">
        <v>1</v>
      </c>
      <c r="AX3695" s="3">
        <v>9</v>
      </c>
      <c r="AY3695" s="3">
        <v>100</v>
      </c>
      <c r="AZ3695" s="6" t="str">
        <f t="shared" si="403"/>
        <v>2219.5</v>
      </c>
      <c r="BC3695" s="12" t="s">
        <v>9119</v>
      </c>
      <c r="BJ3695" s="12">
        <f t="shared" si="404"/>
        <v>0</v>
      </c>
      <c r="BK3695" s="12">
        <f t="shared" si="405"/>
        <v>0</v>
      </c>
      <c r="BO3695" s="3" t="s">
        <v>54</v>
      </c>
      <c r="BP3695" s="3" t="s">
        <v>54</v>
      </c>
      <c r="BR3695" s="3" t="s">
        <v>54</v>
      </c>
      <c r="CQ3695" s="3" t="str">
        <f>CONCATENATE(baseURL!$A$1,baseURL!$B$1,baseURL!$C$1,".",C3695,".",L3695,".pkl&amp;seq=",BC3695,"&amp;varMods=Deamidated-Q+Deamidated-N")</f>
        <v>http://proteomics.broadinstitute.org/millscripts/viewfeed.pl?side=xl&amp;cycle=1&amp;fixedMods=iaaC&amp;file=msdataSM/iPRG2012_nd/cpick_in/iPRG2012_nd.2219.5.3.pkl&amp;seq=KVPqVSTPTLVEVSR&amp;varMods=Deamidated-Q+Deamidated-N</v>
      </c>
    </row>
    <row r="3696" spans="1:95" x14ac:dyDescent="0.2">
      <c r="A3696" s="3">
        <v>1978</v>
      </c>
      <c r="B3696" s="2" t="s">
        <v>9239</v>
      </c>
      <c r="C3696" s="2" t="s">
        <v>9240</v>
      </c>
      <c r="D3696" s="3">
        <v>9755</v>
      </c>
      <c r="E3696" s="3">
        <v>9746</v>
      </c>
      <c r="F3696" s="3">
        <v>46607</v>
      </c>
      <c r="G3696" s="3">
        <v>11964</v>
      </c>
      <c r="H3696" s="3">
        <v>36.408999999999999</v>
      </c>
      <c r="I3696" s="30">
        <v>642.32644000000005</v>
      </c>
      <c r="J3696" s="30">
        <v>642.32706610000002</v>
      </c>
      <c r="K3696" s="30">
        <v>-6.3000000000000003E-4</v>
      </c>
      <c r="L3696" s="3">
        <v>2</v>
      </c>
      <c r="M3696" s="3">
        <v>2</v>
      </c>
      <c r="N3696" s="10">
        <f t="shared" si="399"/>
        <v>1</v>
      </c>
      <c r="O3696" s="35">
        <v>2</v>
      </c>
      <c r="P3696" s="17"/>
      <c r="Q3696" s="40">
        <v>1283.64777</v>
      </c>
      <c r="R3696" s="40">
        <v>642.32752000000005</v>
      </c>
      <c r="S3696" s="18">
        <f t="shared" si="400"/>
        <v>-1.681385222295545</v>
      </c>
      <c r="T3696" s="18">
        <f t="shared" si="401"/>
        <v>-0.70664884485252488</v>
      </c>
      <c r="U3696" s="18">
        <f t="shared" si="402"/>
        <v>-0.65387203101070668</v>
      </c>
      <c r="V3696" s="30">
        <v>642.32709999999997</v>
      </c>
      <c r="W3696" s="3" t="s">
        <v>47</v>
      </c>
      <c r="X3696" s="3" t="s">
        <v>47</v>
      </c>
      <c r="Y3696" s="3" t="s">
        <v>47</v>
      </c>
      <c r="Z3696" s="3" t="s">
        <v>47</v>
      </c>
      <c r="AA3696" s="3" t="s">
        <v>48</v>
      </c>
      <c r="AC3696" s="3" t="s">
        <v>47</v>
      </c>
      <c r="AD3696" s="3" t="s">
        <v>47</v>
      </c>
      <c r="AE3696" s="3" t="s">
        <v>47</v>
      </c>
      <c r="AG3696" s="3" t="s">
        <v>47</v>
      </c>
      <c r="AH3696" s="3" t="s">
        <v>47</v>
      </c>
      <c r="AI3696" s="3" t="s">
        <v>47</v>
      </c>
      <c r="AL3696" s="3" t="s">
        <v>52</v>
      </c>
      <c r="AO3696" s="3" t="s">
        <v>47</v>
      </c>
      <c r="AU3696" s="3">
        <v>0</v>
      </c>
      <c r="AV3696" s="3">
        <v>11</v>
      </c>
      <c r="AW3696" s="3">
        <v>1</v>
      </c>
      <c r="AX3696" s="3">
        <v>11</v>
      </c>
      <c r="AY3696" s="3">
        <v>100</v>
      </c>
      <c r="AZ3696" s="6" t="str">
        <f t="shared" si="403"/>
        <v>2219.7</v>
      </c>
      <c r="BC3696" s="12" t="s">
        <v>9241</v>
      </c>
      <c r="BJ3696" s="12">
        <f t="shared" si="404"/>
        <v>0</v>
      </c>
      <c r="BK3696" s="12">
        <f t="shared" si="405"/>
        <v>0</v>
      </c>
      <c r="BP3696" s="3" t="s">
        <v>54</v>
      </c>
      <c r="BR3696" s="3" t="s">
        <v>54</v>
      </c>
      <c r="CQ3696" s="3" t="str">
        <f>CONCATENATE(baseURL!$A$1,baseURL!$B$1,baseURL!$C$1,".",C3696,".",L3696,".pkl&amp;seq=",BC3696,"&amp;varMods=Deamidated-N")</f>
        <v>http://proteomics.broadinstitute.org/millscripts/viewfeed.pl?side=xl&amp;cycle=1&amp;fixedMods=iaaC&amp;file=msdataSM/iPRG2012_nd/cpick_in/iPRG2012_nd.2219.7.2.pkl&amp;seq=SLETFRTTnTL&amp;varMods=Deamidated-N</v>
      </c>
    </row>
    <row r="3697" spans="1:95" x14ac:dyDescent="0.2">
      <c r="A3697" s="3">
        <v>6254</v>
      </c>
      <c r="B3697" s="2" t="s">
        <v>9242</v>
      </c>
      <c r="C3697" s="2" t="s">
        <v>9243</v>
      </c>
      <c r="D3697" s="3">
        <v>9756</v>
      </c>
      <c r="E3697" s="3">
        <v>9747</v>
      </c>
      <c r="F3697" s="3">
        <v>46608</v>
      </c>
      <c r="G3697" s="3">
        <v>11965</v>
      </c>
      <c r="H3697" s="3">
        <v>36.411499999999997</v>
      </c>
      <c r="I3697" s="30">
        <v>645.30963999999994</v>
      </c>
      <c r="J3697" s="30">
        <v>645.31100930000002</v>
      </c>
      <c r="K3697" s="30">
        <v>-1.3699999999999999E-3</v>
      </c>
      <c r="L3697" s="3">
        <v>2</v>
      </c>
      <c r="M3697" s="3">
        <v>2</v>
      </c>
      <c r="N3697" s="10">
        <f t="shared" si="399"/>
        <v>1</v>
      </c>
      <c r="O3697" s="35">
        <v>2</v>
      </c>
      <c r="P3697" s="17"/>
      <c r="Q3697" s="40">
        <v>1289.61608</v>
      </c>
      <c r="R3697" s="40">
        <v>645.31168000000002</v>
      </c>
      <c r="S3697" s="18">
        <f t="shared" si="400"/>
        <v>-3.1612630970496141</v>
      </c>
      <c r="T3697" s="18">
        <f t="shared" si="401"/>
        <v>-1.0393427250543166</v>
      </c>
      <c r="U3697" s="18">
        <f t="shared" si="402"/>
        <v>-0.74382661110158688</v>
      </c>
      <c r="V3697" s="30">
        <v>645.31119999999999</v>
      </c>
      <c r="W3697" s="3" t="s">
        <v>47</v>
      </c>
      <c r="X3697" s="3" t="s">
        <v>47</v>
      </c>
      <c r="Y3697" s="3" t="s">
        <v>47</v>
      </c>
      <c r="Z3697" s="3" t="s">
        <v>47</v>
      </c>
      <c r="AA3697" s="3" t="s">
        <v>48</v>
      </c>
      <c r="AB3697" s="12" t="s">
        <v>47</v>
      </c>
      <c r="AC3697" s="3" t="s">
        <v>47</v>
      </c>
      <c r="AD3697" s="3" t="s">
        <v>47</v>
      </c>
      <c r="AE3697" s="3" t="s">
        <v>47</v>
      </c>
      <c r="AF3697" s="3" t="s">
        <v>47</v>
      </c>
      <c r="AG3697" s="3" t="s">
        <v>47</v>
      </c>
      <c r="AH3697" s="3" t="s">
        <v>47</v>
      </c>
      <c r="AI3697" s="3" t="s">
        <v>47</v>
      </c>
      <c r="AJ3697" s="3" t="s">
        <v>47</v>
      </c>
      <c r="AK3697" s="3" t="s">
        <v>47</v>
      </c>
      <c r="AL3697" s="3" t="s">
        <v>47</v>
      </c>
      <c r="AN3697" s="3" t="s">
        <v>47</v>
      </c>
      <c r="AU3697" s="3">
        <v>0</v>
      </c>
      <c r="AV3697" s="3">
        <v>16</v>
      </c>
      <c r="AW3697" s="3">
        <v>1</v>
      </c>
      <c r="AX3697" s="3">
        <v>16</v>
      </c>
      <c r="AY3697" s="3">
        <v>100</v>
      </c>
      <c r="AZ3697" s="6" t="str">
        <f t="shared" si="403"/>
        <v>2219.8</v>
      </c>
      <c r="BC3697" s="12" t="s">
        <v>9116</v>
      </c>
      <c r="BJ3697" s="12">
        <f t="shared" si="404"/>
        <v>0</v>
      </c>
      <c r="BK3697" s="12">
        <f t="shared" si="405"/>
        <v>0</v>
      </c>
      <c r="CQ3697" s="3" t="str">
        <f>CONCATENATE(baseURL!$A$1,baseURL!$B$1,baseURL!$C$1,".",C3697,".",L3697,".pkl&amp;seq=",BC3697)</f>
        <v>http://proteomics.broadinstitute.org/millscripts/viewfeed.pl?side=xl&amp;cycle=1&amp;fixedMods=iaaC&amp;file=msdataSM/iPRG2012_nd/cpick_in/iPRG2012_nd.2219.8.2.pkl&amp;seq=NFAEFNSVYAK</v>
      </c>
    </row>
    <row r="3698" spans="1:95" x14ac:dyDescent="0.2">
      <c r="A3698" s="3">
        <v>7563</v>
      </c>
      <c r="B3698" s="2" t="s">
        <v>9244</v>
      </c>
      <c r="C3698" s="2" t="s">
        <v>9245</v>
      </c>
      <c r="D3698" s="3">
        <v>9757</v>
      </c>
      <c r="E3698" s="3">
        <v>9748</v>
      </c>
      <c r="F3698" s="3">
        <v>46622</v>
      </c>
      <c r="G3698" s="3">
        <v>11967</v>
      </c>
      <c r="H3698" s="3">
        <v>36.422600000000003</v>
      </c>
      <c r="I3698" s="30">
        <v>462.24673999999999</v>
      </c>
      <c r="J3698" s="30">
        <v>462.24799309999997</v>
      </c>
      <c r="K3698" s="30">
        <v>-1.25E-3</v>
      </c>
      <c r="L3698" s="3">
        <v>3</v>
      </c>
      <c r="M3698" s="3">
        <v>3</v>
      </c>
      <c r="N3698" s="10">
        <f t="shared" si="399"/>
        <v>1</v>
      </c>
      <c r="O3698" s="35">
        <v>3</v>
      </c>
      <c r="P3698" s="17"/>
      <c r="Q3698" s="40">
        <v>1384.72596</v>
      </c>
      <c r="R3698" s="40">
        <v>462.24684000000002</v>
      </c>
      <c r="S3698" s="18">
        <f t="shared" si="400"/>
        <v>-0.21633463201552955</v>
      </c>
      <c r="T3698" s="18">
        <f t="shared" si="401"/>
        <v>2.4945546408789094</v>
      </c>
      <c r="U3698" s="18">
        <f t="shared" si="402"/>
        <v>2.2931470986267812</v>
      </c>
      <c r="V3698" s="30">
        <v>462.24790000000002</v>
      </c>
      <c r="W3698" s="3" t="s">
        <v>47</v>
      </c>
      <c r="X3698" s="3" t="s">
        <v>47</v>
      </c>
      <c r="Y3698" s="3" t="s">
        <v>48</v>
      </c>
      <c r="AB3698" s="12" t="s">
        <v>47</v>
      </c>
      <c r="AC3698" s="3" t="s">
        <v>47</v>
      </c>
      <c r="AF3698" s="3" t="s">
        <v>48</v>
      </c>
      <c r="AG3698" s="3" t="s">
        <v>47</v>
      </c>
      <c r="AH3698" s="3" t="s">
        <v>47</v>
      </c>
      <c r="AK3698" s="3" t="s">
        <v>52</v>
      </c>
      <c r="AL3698" s="3" t="s">
        <v>48</v>
      </c>
      <c r="AM3698" s="3" t="s">
        <v>48</v>
      </c>
      <c r="AU3698" s="3">
        <v>0</v>
      </c>
      <c r="AV3698" s="3">
        <v>6</v>
      </c>
      <c r="AW3698" s="3">
        <v>1</v>
      </c>
      <c r="AX3698" s="3">
        <v>6</v>
      </c>
      <c r="AY3698" s="3">
        <v>100</v>
      </c>
      <c r="AZ3698" s="6" t="str">
        <f t="shared" si="403"/>
        <v>2220.1</v>
      </c>
      <c r="BC3698" s="12" t="s">
        <v>9246</v>
      </c>
      <c r="BJ3698" s="12">
        <f t="shared" si="404"/>
        <v>0</v>
      </c>
      <c r="BK3698" s="12">
        <f t="shared" si="405"/>
        <v>0</v>
      </c>
      <c r="CQ3698" s="3" t="str">
        <f>CONCATENATE(baseURL!$A$1,baseURL!$B$1,baseURL!$C$1,".",C3698,".",L3698,".pkl&amp;seq=",BC3698)</f>
        <v>http://proteomics.broadinstitute.org/millscripts/viewfeed.pl?side=xl&amp;cycle=1&amp;fixedMods=iaaC&amp;file=msdataSM/iPRG2012_nd/cpick_in/iPRG2012_nd.2220.1.3.pkl&amp;seq=YGLLYHSGFLSK</v>
      </c>
    </row>
    <row r="3699" spans="1:95" x14ac:dyDescent="0.2">
      <c r="A3699" s="3">
        <v>4773</v>
      </c>
      <c r="B3699" s="2" t="s">
        <v>9247</v>
      </c>
      <c r="C3699" s="2" t="s">
        <v>9230</v>
      </c>
      <c r="D3699" s="3">
        <v>9758</v>
      </c>
      <c r="E3699" s="3">
        <v>9749</v>
      </c>
      <c r="F3699" s="3">
        <v>46623</v>
      </c>
      <c r="G3699" s="3">
        <v>11968</v>
      </c>
      <c r="H3699" s="3">
        <v>36.426000000000002</v>
      </c>
      <c r="I3699" s="30">
        <v>489.27829000000003</v>
      </c>
      <c r="J3699" s="30">
        <v>489.27750730000002</v>
      </c>
      <c r="K3699" s="30">
        <v>7.7999999999999999E-4</v>
      </c>
      <c r="L3699" s="3">
        <v>2</v>
      </c>
      <c r="M3699" s="3">
        <v>2</v>
      </c>
      <c r="N3699" s="10">
        <f t="shared" si="399"/>
        <v>1</v>
      </c>
      <c r="O3699" s="35">
        <v>2</v>
      </c>
      <c r="P3699" s="17"/>
      <c r="Q3699" s="40">
        <v>977.54885000000002</v>
      </c>
      <c r="R3699" s="40">
        <v>489.27805999999998</v>
      </c>
      <c r="S3699" s="18">
        <f t="shared" si="400"/>
        <v>0.47008034663271725</v>
      </c>
      <c r="T3699" s="18">
        <f t="shared" si="401"/>
        <v>-1.1296235109284076</v>
      </c>
      <c r="U3699" s="18">
        <f t="shared" si="402"/>
        <v>-1.9620744898384705</v>
      </c>
      <c r="V3699" s="30">
        <v>489.27710000000002</v>
      </c>
      <c r="W3699" s="3" t="s">
        <v>47</v>
      </c>
      <c r="X3699" s="3" t="s">
        <v>47</v>
      </c>
      <c r="Y3699" s="3" t="s">
        <v>47</v>
      </c>
      <c r="Z3699" s="3" t="s">
        <v>47</v>
      </c>
      <c r="AA3699" s="3" t="s">
        <v>47</v>
      </c>
      <c r="AB3699" s="12" t="s">
        <v>47</v>
      </c>
      <c r="AC3699" s="3" t="s">
        <v>47</v>
      </c>
      <c r="AD3699" s="3" t="s">
        <v>47</v>
      </c>
      <c r="AE3699" s="3" t="s">
        <v>47</v>
      </c>
      <c r="AF3699" s="3" t="s">
        <v>47</v>
      </c>
      <c r="AG3699" s="3" t="s">
        <v>47</v>
      </c>
      <c r="AH3699" s="3" t="s">
        <v>47</v>
      </c>
      <c r="AI3699" s="3" t="s">
        <v>48</v>
      </c>
      <c r="AJ3699" s="3" t="s">
        <v>47</v>
      </c>
      <c r="AK3699" s="3" t="s">
        <v>47</v>
      </c>
      <c r="AL3699" s="3" t="s">
        <v>48</v>
      </c>
      <c r="AM3699" s="3" t="s">
        <v>47</v>
      </c>
      <c r="AN3699" s="3" t="s">
        <v>47</v>
      </c>
      <c r="AU3699" s="3">
        <v>0</v>
      </c>
      <c r="AV3699" s="3">
        <v>16</v>
      </c>
      <c r="AW3699" s="3">
        <v>1</v>
      </c>
      <c r="AX3699" s="3">
        <v>16</v>
      </c>
      <c r="AY3699" s="3">
        <v>100</v>
      </c>
      <c r="AZ3699" s="6" t="str">
        <f t="shared" si="403"/>
        <v>2220.2</v>
      </c>
      <c r="BC3699" s="12" t="s">
        <v>9248</v>
      </c>
      <c r="BJ3699" s="12">
        <f t="shared" si="404"/>
        <v>0</v>
      </c>
      <c r="BK3699" s="12">
        <f t="shared" si="405"/>
        <v>0</v>
      </c>
      <c r="CQ3699" s="3" t="str">
        <f>CONCATENATE(baseURL!$A$1,baseURL!$B$1,baseURL!$C$1,".",C3699,".",L3699,".pkl&amp;seq=",BC3699)</f>
        <v>http://proteomics.broadinstitute.org/millscripts/viewfeed.pl?side=xl&amp;cycle=1&amp;fixedMods=iaaC&amp;file=msdataSM/iPRG2012_nd/cpick_in/iPRG2012_nd.2220.2.2.pkl&amp;seq=MGVPYALVK</v>
      </c>
    </row>
    <row r="3700" spans="1:95" x14ac:dyDescent="0.2">
      <c r="A3700" s="3">
        <v>3630</v>
      </c>
      <c r="B3700" s="2" t="s">
        <v>9249</v>
      </c>
      <c r="C3700" s="2" t="s">
        <v>9244</v>
      </c>
      <c r="D3700" s="3">
        <v>9763</v>
      </c>
      <c r="E3700" s="3">
        <v>9754</v>
      </c>
      <c r="F3700" s="3">
        <v>46644</v>
      </c>
      <c r="G3700" s="3">
        <v>11974</v>
      </c>
      <c r="H3700" s="3">
        <v>36.448</v>
      </c>
      <c r="I3700" s="30">
        <v>466.93452000000002</v>
      </c>
      <c r="J3700" s="30">
        <v>466.93637769999998</v>
      </c>
      <c r="K3700" s="30">
        <v>-1.8600000000000001E-3</v>
      </c>
      <c r="L3700" s="3">
        <v>3</v>
      </c>
      <c r="M3700" s="3">
        <v>3</v>
      </c>
      <c r="N3700" s="10">
        <f t="shared" si="399"/>
        <v>1</v>
      </c>
      <c r="O3700" s="35">
        <v>3</v>
      </c>
      <c r="P3700" s="17"/>
      <c r="Q3700" s="40">
        <v>1398.79511</v>
      </c>
      <c r="R3700" s="40">
        <v>466.93655000000001</v>
      </c>
      <c r="S3700" s="18">
        <f t="shared" si="400"/>
        <v>-4.3474857558069724</v>
      </c>
      <c r="T3700" s="18">
        <f t="shared" si="401"/>
        <v>-0.36900088466216735</v>
      </c>
      <c r="U3700" s="18">
        <f t="shared" si="402"/>
        <v>-0.74956650968066141</v>
      </c>
      <c r="V3700" s="30">
        <v>466.93619999999999</v>
      </c>
      <c r="W3700" s="3" t="s">
        <v>47</v>
      </c>
      <c r="X3700" s="3" t="s">
        <v>47</v>
      </c>
      <c r="Y3700" s="3" t="s">
        <v>47</v>
      </c>
      <c r="Z3700" s="3" t="s">
        <v>47</v>
      </c>
      <c r="AA3700" s="3" t="s">
        <v>47</v>
      </c>
      <c r="AB3700" s="12" t="s">
        <v>47</v>
      </c>
      <c r="AC3700" s="3" t="s">
        <v>47</v>
      </c>
      <c r="AE3700" s="3" t="s">
        <v>47</v>
      </c>
      <c r="AF3700" s="3" t="s">
        <v>48</v>
      </c>
      <c r="AH3700" s="3" t="s">
        <v>47</v>
      </c>
      <c r="AI3700" s="3" t="s">
        <v>48</v>
      </c>
      <c r="AL3700" s="3" t="s">
        <v>48</v>
      </c>
      <c r="AU3700" s="3">
        <v>0</v>
      </c>
      <c r="AV3700" s="3">
        <v>9</v>
      </c>
      <c r="AW3700" s="3">
        <v>1</v>
      </c>
      <c r="AX3700" s="3">
        <v>9</v>
      </c>
      <c r="AY3700" s="3">
        <v>100</v>
      </c>
      <c r="AZ3700" s="6" t="str">
        <f t="shared" si="403"/>
        <v>2221.2</v>
      </c>
      <c r="BC3700" s="12" t="s">
        <v>9131</v>
      </c>
      <c r="BJ3700" s="12">
        <f t="shared" si="404"/>
        <v>0</v>
      </c>
      <c r="BK3700" s="12">
        <f t="shared" si="405"/>
        <v>0</v>
      </c>
      <c r="CQ3700" s="3" t="str">
        <f>CONCATENATE(baseURL!$A$1,baseURL!$B$1,baseURL!$C$1,".",C3700,".",L3700,".pkl&amp;seq=",BC3700)</f>
        <v>http://proteomics.broadinstitute.org/millscripts/viewfeed.pl?side=xl&amp;cycle=1&amp;fixedMods=iaaC&amp;file=msdataSM/iPRG2012_nd/cpick_in/iPRG2012_nd.2221.2.3.pkl&amp;seq=LNLDPDTLTLKR</v>
      </c>
    </row>
    <row r="3701" spans="1:95" x14ac:dyDescent="0.2">
      <c r="A3701" s="3">
        <v>1529</v>
      </c>
      <c r="B3701" s="2" t="s">
        <v>9250</v>
      </c>
      <c r="C3701" s="2" t="s">
        <v>9251</v>
      </c>
      <c r="D3701" s="3">
        <v>9781</v>
      </c>
      <c r="E3701" s="3">
        <v>9772</v>
      </c>
      <c r="F3701" s="3">
        <v>46676</v>
      </c>
      <c r="G3701" s="3">
        <v>11993</v>
      </c>
      <c r="H3701" s="3">
        <v>36.481499999999997</v>
      </c>
      <c r="I3701" s="30">
        <v>672.38088000000005</v>
      </c>
      <c r="J3701" s="30">
        <v>672.38088400000004</v>
      </c>
      <c r="K3701" s="30">
        <v>0</v>
      </c>
      <c r="L3701" s="3">
        <v>4</v>
      </c>
      <c r="M3701" s="3">
        <v>0</v>
      </c>
      <c r="N3701" s="10">
        <f t="shared" si="399"/>
        <v>1</v>
      </c>
      <c r="O3701" s="35">
        <v>2</v>
      </c>
      <c r="Q3701" s="40">
        <v>1343.7529099999999</v>
      </c>
      <c r="R3701" s="40">
        <v>672.38009</v>
      </c>
      <c r="S3701" s="18">
        <f t="shared" si="400"/>
        <v>1.1749306854874373</v>
      </c>
      <c r="T3701" s="18">
        <f t="shared" si="401"/>
        <v>1.1808797016010777</v>
      </c>
      <c r="U3701" s="18">
        <f t="shared" si="402"/>
        <v>-1.1749306854874373</v>
      </c>
      <c r="V3701" s="30">
        <v>672.37929999999994</v>
      </c>
      <c r="X3701" s="3" t="s">
        <v>47</v>
      </c>
      <c r="Y3701" s="3" t="s">
        <v>47</v>
      </c>
      <c r="AD3701" s="3" t="s">
        <v>65</v>
      </c>
      <c r="AI3701" s="3" t="s">
        <v>52</v>
      </c>
      <c r="AK3701" s="3" t="s">
        <v>52</v>
      </c>
      <c r="AL3701" s="3" t="s">
        <v>52</v>
      </c>
      <c r="AM3701" s="3" t="s">
        <v>52</v>
      </c>
      <c r="AS3701" s="3" t="s">
        <v>47</v>
      </c>
      <c r="AU3701" s="3">
        <v>1</v>
      </c>
      <c r="AV3701" s="3">
        <v>3</v>
      </c>
      <c r="AW3701" s="3">
        <v>1</v>
      </c>
      <c r="AX3701" s="3">
        <v>3</v>
      </c>
      <c r="AY3701" s="3">
        <v>100</v>
      </c>
      <c r="AZ3701" s="6" t="str">
        <f t="shared" si="403"/>
        <v>2222.13</v>
      </c>
      <c r="BC3701" s="12" t="s">
        <v>9252</v>
      </c>
      <c r="BF3701" s="12" t="s">
        <v>3182</v>
      </c>
      <c r="BJ3701" s="12">
        <f t="shared" si="404"/>
        <v>0</v>
      </c>
      <c r="BK3701" s="12">
        <f t="shared" si="405"/>
        <v>0</v>
      </c>
      <c r="BZ3701" s="3" t="s">
        <v>9253</v>
      </c>
      <c r="CQ3701" s="3" t="str">
        <f>CONCATENATE(baseURL!$A$1,baseURL!$B$1,baseURL!$C$1,".",C3701,".",L3701,".pkl&amp;seq=",BC3701,"&amp;varMods=Formyl-STY")</f>
        <v>http://proteomics.broadinstitute.org/millscripts/viewfeed.pl?side=xl&amp;cycle=1&amp;fixedMods=iaaC&amp;file=msdataSM/iPRG2012_nd/cpick_in/iPRG2012_nd.2222.13.4.pkl&amp;seq=ALLVLsTSGTTPR&amp;varMods=Formyl-STY</v>
      </c>
    </row>
    <row r="3702" spans="1:95" x14ac:dyDescent="0.2">
      <c r="A3702" s="3">
        <v>3319</v>
      </c>
      <c r="B3702" s="2" t="s">
        <v>9254</v>
      </c>
      <c r="C3702" s="2" t="s">
        <v>9255</v>
      </c>
      <c r="D3702" s="3">
        <v>9782</v>
      </c>
      <c r="E3702" s="3">
        <v>9773</v>
      </c>
      <c r="F3702" s="3">
        <v>46677</v>
      </c>
      <c r="G3702" s="3">
        <v>11994</v>
      </c>
      <c r="H3702" s="3">
        <v>36.483199999999997</v>
      </c>
      <c r="I3702" s="30">
        <v>771.39702</v>
      </c>
      <c r="J3702" s="30">
        <v>771.3965402</v>
      </c>
      <c r="K3702" s="30">
        <v>4.8000000000000001E-4</v>
      </c>
      <c r="L3702" s="3">
        <v>0</v>
      </c>
      <c r="M3702" s="3">
        <v>2</v>
      </c>
      <c r="N3702" s="10">
        <f t="shared" si="399"/>
        <v>1</v>
      </c>
      <c r="O3702" s="35">
        <v>2</v>
      </c>
      <c r="P3702" s="17"/>
      <c r="Q3702" s="40">
        <v>1541.78594</v>
      </c>
      <c r="R3702" s="40">
        <v>771.39661000000001</v>
      </c>
      <c r="S3702" s="18">
        <f t="shared" si="400"/>
        <v>0.53150350244348499</v>
      </c>
      <c r="T3702" s="18">
        <f t="shared" si="401"/>
        <v>-9.0485230425981361E-2</v>
      </c>
      <c r="U3702" s="18">
        <f t="shared" si="402"/>
        <v>-0.14259850074183916</v>
      </c>
      <c r="V3702" s="30">
        <v>771.39649999999995</v>
      </c>
      <c r="X3702" s="3" t="s">
        <v>47</v>
      </c>
      <c r="Y3702" s="3" t="s">
        <v>47</v>
      </c>
      <c r="Z3702" s="3" t="s">
        <v>47</v>
      </c>
      <c r="AA3702" s="3" t="s">
        <v>47</v>
      </c>
      <c r="AB3702" s="12" t="s">
        <v>47</v>
      </c>
      <c r="AC3702" s="3" t="s">
        <v>47</v>
      </c>
      <c r="AE3702" s="3" t="s">
        <v>48</v>
      </c>
      <c r="AF3702" s="3" t="s">
        <v>47</v>
      </c>
      <c r="AG3702" s="3" t="s">
        <v>52</v>
      </c>
      <c r="AH3702" s="3" t="s">
        <v>47</v>
      </c>
      <c r="AI3702" s="3" t="s">
        <v>47</v>
      </c>
      <c r="AL3702" s="3" t="s">
        <v>48</v>
      </c>
      <c r="AM3702" s="3" t="s">
        <v>47</v>
      </c>
      <c r="AN3702" s="3" t="s">
        <v>47</v>
      </c>
      <c r="AU3702" s="3">
        <v>0</v>
      </c>
      <c r="AV3702" s="3">
        <v>11</v>
      </c>
      <c r="AW3702" s="3">
        <v>1</v>
      </c>
      <c r="AX3702" s="3">
        <v>11</v>
      </c>
      <c r="AY3702" s="3">
        <v>100</v>
      </c>
      <c r="AZ3702" s="6" t="str">
        <f t="shared" si="403"/>
        <v>2222.14</v>
      </c>
      <c r="BC3702" s="12" t="s">
        <v>8818</v>
      </c>
      <c r="BJ3702" s="12">
        <f t="shared" si="404"/>
        <v>0</v>
      </c>
      <c r="BK3702" s="12">
        <f t="shared" si="405"/>
        <v>0</v>
      </c>
      <c r="CQ3702" s="3" t="str">
        <f>CONCATENATE(baseURL!$A$1,baseURL!$B$1,baseURL!$C$1,".",C3702,".",L3702,".pkl&amp;seq=",BC3702)</f>
        <v>http://proteomics.broadinstitute.org/millscripts/viewfeed.pl?side=xl&amp;cycle=1&amp;fixedMods=iaaC&amp;file=msdataSM/iPRG2012_nd/cpick_in/iPRG2012_nd.2222.14.0.pkl&amp;seq=NGPVYGVPPQGGFPR</v>
      </c>
    </row>
    <row r="3703" spans="1:95" x14ac:dyDescent="0.2">
      <c r="A3703" s="3">
        <v>1993</v>
      </c>
      <c r="B3703" s="2" t="s">
        <v>9256</v>
      </c>
      <c r="C3703" s="2" t="s">
        <v>9257</v>
      </c>
      <c r="D3703" s="3">
        <v>9783</v>
      </c>
      <c r="E3703" s="3">
        <v>9774</v>
      </c>
      <c r="F3703" s="3">
        <v>46678</v>
      </c>
      <c r="G3703" s="3">
        <v>11995</v>
      </c>
      <c r="H3703" s="3">
        <v>36.484900000000003</v>
      </c>
      <c r="I3703" s="30">
        <v>852.42624999999998</v>
      </c>
      <c r="J3703" s="30">
        <v>852.42500949999999</v>
      </c>
      <c r="K3703" s="30">
        <v>1.24E-3</v>
      </c>
      <c r="L3703" s="3">
        <v>2</v>
      </c>
      <c r="M3703" s="3">
        <v>2</v>
      </c>
      <c r="N3703" s="10">
        <f t="shared" si="399"/>
        <v>1</v>
      </c>
      <c r="O3703" s="35">
        <v>2</v>
      </c>
      <c r="P3703" s="17"/>
      <c r="Q3703" s="40">
        <v>1703.8446300000001</v>
      </c>
      <c r="R3703" s="40">
        <v>852.42596000000003</v>
      </c>
      <c r="S3703" s="18">
        <f t="shared" si="400"/>
        <v>0.34020550001778616</v>
      </c>
      <c r="T3703" s="18">
        <f t="shared" si="401"/>
        <v>-1.1150528546133029</v>
      </c>
      <c r="U3703" s="18">
        <f t="shared" si="402"/>
        <v>-0.89157303469953053</v>
      </c>
      <c r="V3703" s="30">
        <v>852.42520000000002</v>
      </c>
      <c r="W3703" s="3" t="s">
        <v>47</v>
      </c>
      <c r="X3703" s="3" t="s">
        <v>47</v>
      </c>
      <c r="Y3703" s="3" t="s">
        <v>47</v>
      </c>
      <c r="Z3703" s="3" t="s">
        <v>47</v>
      </c>
      <c r="AA3703" s="3" t="s">
        <v>47</v>
      </c>
      <c r="AB3703" s="12" t="s">
        <v>47</v>
      </c>
      <c r="AC3703" s="3" t="s">
        <v>47</v>
      </c>
      <c r="AD3703" s="3" t="s">
        <v>47</v>
      </c>
      <c r="AE3703" s="3" t="s">
        <v>52</v>
      </c>
      <c r="AG3703" s="3" t="s">
        <v>47</v>
      </c>
      <c r="AH3703" s="3" t="s">
        <v>47</v>
      </c>
      <c r="AI3703" s="3" t="s">
        <v>47</v>
      </c>
      <c r="AJ3703" s="3" t="s">
        <v>47</v>
      </c>
      <c r="AM3703" s="3" t="s">
        <v>48</v>
      </c>
      <c r="AO3703" s="3" t="s">
        <v>47</v>
      </c>
      <c r="AU3703" s="3">
        <v>0</v>
      </c>
      <c r="AV3703" s="3">
        <v>13</v>
      </c>
      <c r="AW3703" s="3">
        <v>3</v>
      </c>
      <c r="AX3703" s="3">
        <v>9</v>
      </c>
      <c r="AY3703" s="3">
        <v>69.23</v>
      </c>
      <c r="AZ3703" s="6" t="str">
        <f t="shared" si="403"/>
        <v>2222.15</v>
      </c>
      <c r="BC3703" s="12" t="s">
        <v>9137</v>
      </c>
      <c r="BJ3703" s="12">
        <f t="shared" si="404"/>
        <v>0</v>
      </c>
      <c r="BK3703" s="12">
        <f t="shared" si="405"/>
        <v>0</v>
      </c>
      <c r="BP3703" s="3" t="s">
        <v>54</v>
      </c>
      <c r="BR3703" s="3" t="s">
        <v>54</v>
      </c>
      <c r="BX3703" s="3" t="s">
        <v>9138</v>
      </c>
      <c r="BY3703" s="3" t="s">
        <v>9258</v>
      </c>
      <c r="CD3703" s="3" t="s">
        <v>9258</v>
      </c>
      <c r="CE3703" s="3" t="s">
        <v>9258</v>
      </c>
      <c r="CQ3703" s="3" t="str">
        <f>CONCATENATE(baseURL!$A$1,baseURL!$B$1,baseURL!$C$1,".",C3703,".",L3703,".pkl&amp;seq=",BC3703,"&amp;varMods=Deamidated-N")</f>
        <v>http://proteomics.broadinstitute.org/millscripts/viewfeed.pl?side=xl&amp;cycle=1&amp;fixedMods=iaaC&amp;file=msdataSM/iPRG2012_nd/cpick_in/iPRG2012_nd.2222.15.2.pkl&amp;seq=SnGVLNVDNQTSDLVK&amp;varMods=Deamidated-N</v>
      </c>
    </row>
    <row r="3704" spans="1:95" x14ac:dyDescent="0.2">
      <c r="A3704" s="3">
        <v>3708</v>
      </c>
      <c r="B3704" s="2" t="s">
        <v>9259</v>
      </c>
      <c r="C3704" s="2" t="s">
        <v>9260</v>
      </c>
      <c r="D3704" s="3">
        <v>9773</v>
      </c>
      <c r="E3704" s="3">
        <v>9764</v>
      </c>
      <c r="F3704" s="3">
        <v>46668</v>
      </c>
      <c r="G3704" s="3">
        <v>11985</v>
      </c>
      <c r="H3704" s="3">
        <v>36.4724</v>
      </c>
      <c r="I3704" s="30">
        <v>506.26533000000001</v>
      </c>
      <c r="J3704" s="30">
        <v>506.26340470000002</v>
      </c>
      <c r="K3704" s="30">
        <v>1.9300000000000001E-3</v>
      </c>
      <c r="L3704" s="3">
        <v>3</v>
      </c>
      <c r="M3704" s="3">
        <v>3</v>
      </c>
      <c r="N3704" s="10">
        <f t="shared" si="399"/>
        <v>1</v>
      </c>
      <c r="O3704" s="35">
        <v>3</v>
      </c>
      <c r="P3704" s="17"/>
      <c r="Q3704" s="40">
        <v>1516.7754299999999</v>
      </c>
      <c r="R3704" s="40">
        <v>506.26333</v>
      </c>
      <c r="S3704" s="18">
        <f t="shared" si="400"/>
        <v>3.9505132635412279</v>
      </c>
      <c r="T3704" s="18">
        <f t="shared" si="401"/>
        <v>0.14755167044669346</v>
      </c>
      <c r="U3704" s="18">
        <f t="shared" si="402"/>
        <v>-0.25678336215432007</v>
      </c>
      <c r="V3704" s="30">
        <v>506.26319999999998</v>
      </c>
      <c r="W3704" s="3" t="s">
        <v>47</v>
      </c>
      <c r="X3704" s="3" t="s">
        <v>47</v>
      </c>
      <c r="Y3704" s="3" t="s">
        <v>47</v>
      </c>
      <c r="Z3704" s="3" t="s">
        <v>47</v>
      </c>
      <c r="AA3704" s="3" t="s">
        <v>47</v>
      </c>
      <c r="AB3704" s="12" t="s">
        <v>47</v>
      </c>
      <c r="AC3704" s="3" t="s">
        <v>47</v>
      </c>
      <c r="AE3704" s="3" t="s">
        <v>47</v>
      </c>
      <c r="AF3704" s="3" t="s">
        <v>48</v>
      </c>
      <c r="AG3704" s="3" t="s">
        <v>47</v>
      </c>
      <c r="AH3704" s="3" t="s">
        <v>47</v>
      </c>
      <c r="AI3704" s="3" t="s">
        <v>48</v>
      </c>
      <c r="AK3704" s="3" t="s">
        <v>47</v>
      </c>
      <c r="AL3704" s="3" t="s">
        <v>47</v>
      </c>
      <c r="AU3704" s="3">
        <v>0</v>
      </c>
      <c r="AV3704" s="3">
        <v>12</v>
      </c>
      <c r="AW3704" s="3">
        <v>1</v>
      </c>
      <c r="AX3704" s="3">
        <v>12</v>
      </c>
      <c r="AY3704" s="3">
        <v>100</v>
      </c>
      <c r="AZ3704" s="6" t="str">
        <f t="shared" si="403"/>
        <v>2222.5</v>
      </c>
      <c r="BC3704" s="12" t="s">
        <v>9141</v>
      </c>
      <c r="BJ3704" s="12">
        <f t="shared" si="404"/>
        <v>0</v>
      </c>
      <c r="BK3704" s="12">
        <f t="shared" si="405"/>
        <v>0</v>
      </c>
      <c r="CQ3704" s="3" t="str">
        <f>CONCATENATE(baseURL!$A$1,baseURL!$B$1,baseURL!$C$1,".",C3704,".",L3704,".pkl&amp;seq=",BC3704)</f>
        <v>http://proteomics.broadinstitute.org/millscripts/viewfeed.pl?side=xl&amp;cycle=1&amp;fixedMods=iaaC&amp;file=msdataSM/iPRG2012_nd/cpick_in/iPRG2012_nd.2222.5.3.pkl&amp;seq=NLTEEVWAVKDGR</v>
      </c>
    </row>
    <row r="3705" spans="1:95" x14ac:dyDescent="0.2">
      <c r="A3705" s="3">
        <v>1470</v>
      </c>
      <c r="B3705" s="2" t="s">
        <v>9261</v>
      </c>
      <c r="C3705" s="2" t="s">
        <v>9262</v>
      </c>
      <c r="D3705" s="3">
        <v>9775</v>
      </c>
      <c r="E3705" s="3">
        <v>9766</v>
      </c>
      <c r="F3705" s="3">
        <v>46670</v>
      </c>
      <c r="G3705" s="3">
        <v>11987</v>
      </c>
      <c r="H3705" s="3">
        <v>36.473999999999997</v>
      </c>
      <c r="I3705" s="30">
        <v>543.96873000000005</v>
      </c>
      <c r="J3705" s="30">
        <v>544.30098799999996</v>
      </c>
      <c r="K3705" s="30">
        <v>-0.33226</v>
      </c>
      <c r="L3705" s="3">
        <v>0</v>
      </c>
      <c r="M3705" s="3">
        <v>3</v>
      </c>
      <c r="N3705" s="10">
        <f t="shared" si="399"/>
        <v>1</v>
      </c>
      <c r="O3705" s="35">
        <v>3</v>
      </c>
      <c r="P3705" s="17"/>
      <c r="Q3705" s="40">
        <v>1629.89588</v>
      </c>
      <c r="R3705" s="40">
        <v>543.97014000000001</v>
      </c>
      <c r="S3705" s="18">
        <f t="shared" si="400"/>
        <v>-2.5920540417243934</v>
      </c>
      <c r="T3705" s="18">
        <f t="shared" si="401"/>
        <v>608.20985504819487</v>
      </c>
      <c r="U3705" s="18">
        <f t="shared" si="402"/>
        <v>-4.3017067076582247</v>
      </c>
      <c r="V3705" s="30">
        <v>543.96780000000001</v>
      </c>
      <c r="X3705" s="3" t="s">
        <v>47</v>
      </c>
      <c r="Y3705" s="3" t="s">
        <v>47</v>
      </c>
      <c r="Z3705" s="3" t="s">
        <v>47</v>
      </c>
      <c r="AA3705" s="3" t="s">
        <v>47</v>
      </c>
      <c r="AB3705" s="12" t="s">
        <v>47</v>
      </c>
      <c r="AC3705" s="3" t="s">
        <v>48</v>
      </c>
      <c r="AG3705" s="3" t="s">
        <v>52</v>
      </c>
      <c r="AI3705" s="3" t="s">
        <v>48</v>
      </c>
      <c r="AK3705" s="3" t="s">
        <v>65</v>
      </c>
      <c r="AL3705" s="3" t="s">
        <v>52</v>
      </c>
      <c r="AO3705" s="3" t="s">
        <v>48</v>
      </c>
      <c r="AU3705" s="3">
        <v>1</v>
      </c>
      <c r="AV3705" s="3">
        <v>5</v>
      </c>
      <c r="AW3705" s="3">
        <v>2</v>
      </c>
      <c r="AX3705" s="3">
        <v>3</v>
      </c>
      <c r="AY3705" s="3">
        <v>60</v>
      </c>
      <c r="AZ3705" s="6" t="str">
        <f t="shared" si="403"/>
        <v>2222.7</v>
      </c>
      <c r="BC3705" s="12" t="s">
        <v>9044</v>
      </c>
      <c r="BJ3705" s="12">
        <f t="shared" si="404"/>
        <v>0</v>
      </c>
      <c r="BK3705" s="12">
        <f t="shared" si="405"/>
        <v>0</v>
      </c>
      <c r="BP3705" s="3" t="s">
        <v>54</v>
      </c>
      <c r="BR3705" s="3" t="s">
        <v>54</v>
      </c>
      <c r="BV3705" s="3" t="s">
        <v>9263</v>
      </c>
      <c r="BW3705" s="3" t="s">
        <v>9263</v>
      </c>
      <c r="CG3705" s="3" t="s">
        <v>9264</v>
      </c>
      <c r="CQ3705" s="3" t="str">
        <f>CONCATENATE(baseURL!$A$1,baseURL!$B$1,baseURL!$C$1,".",C3705,".",L3705,".pkl&amp;seq=",BC3705,"&amp;varMods=Deamidated-N")</f>
        <v>http://proteomics.broadinstitute.org/millscripts/viewfeed.pl?side=xl&amp;cycle=1&amp;fixedMods=iaaC&amp;file=msdataSM/iPRG2012_nd/cpick_in/iPRG2012_nd.2222.7.0.pkl&amp;seq=RGPLVVYAEDNGLVK&amp;varMods=Deamidated-N</v>
      </c>
    </row>
    <row r="3706" spans="1:95" x14ac:dyDescent="0.2">
      <c r="A3706" s="3">
        <v>3424</v>
      </c>
      <c r="B3706" s="2" t="s">
        <v>9265</v>
      </c>
      <c r="C3706" s="2" t="s">
        <v>9266</v>
      </c>
      <c r="D3706" s="3">
        <v>9776</v>
      </c>
      <c r="E3706" s="3">
        <v>9767</v>
      </c>
      <c r="F3706" s="3">
        <v>46671</v>
      </c>
      <c r="G3706" s="3">
        <v>11988</v>
      </c>
      <c r="H3706" s="3">
        <v>36.474899999999998</v>
      </c>
      <c r="I3706" s="30">
        <v>549.30305999999996</v>
      </c>
      <c r="J3706" s="30">
        <v>549.30202670000006</v>
      </c>
      <c r="K3706" s="30">
        <v>1.0300000000000001E-3</v>
      </c>
      <c r="L3706" s="3">
        <v>2</v>
      </c>
      <c r="M3706" s="3">
        <v>2</v>
      </c>
      <c r="N3706" s="10">
        <f t="shared" si="399"/>
        <v>1</v>
      </c>
      <c r="O3706" s="35">
        <v>2</v>
      </c>
      <c r="P3706" s="17"/>
      <c r="Q3706" s="40">
        <v>1097.59897</v>
      </c>
      <c r="R3706" s="40">
        <v>549.30312000000004</v>
      </c>
      <c r="S3706" s="18">
        <f t="shared" si="400"/>
        <v>-0.10922930872099949</v>
      </c>
      <c r="T3706" s="18">
        <f t="shared" si="401"/>
        <v>-1.9903400511898341</v>
      </c>
      <c r="U3706" s="18">
        <f t="shared" si="402"/>
        <v>-1.6748493983879917</v>
      </c>
      <c r="V3706" s="30">
        <v>549.30219999999997</v>
      </c>
      <c r="W3706" s="3" t="s">
        <v>47</v>
      </c>
      <c r="X3706" s="3" t="s">
        <v>47</v>
      </c>
      <c r="Y3706" s="3" t="s">
        <v>47</v>
      </c>
      <c r="Z3706" s="3" t="s">
        <v>47</v>
      </c>
      <c r="AA3706" s="3" t="s">
        <v>47</v>
      </c>
      <c r="AB3706" s="12" t="s">
        <v>47</v>
      </c>
      <c r="AC3706" s="3" t="s">
        <v>52</v>
      </c>
      <c r="AE3706" s="3" t="s">
        <v>48</v>
      </c>
      <c r="AF3706" s="3" t="s">
        <v>48</v>
      </c>
      <c r="AH3706" s="3" t="s">
        <v>48</v>
      </c>
      <c r="AI3706" s="3" t="s">
        <v>48</v>
      </c>
      <c r="AL3706" s="3" t="s">
        <v>48</v>
      </c>
      <c r="AM3706" s="3" t="s">
        <v>47</v>
      </c>
      <c r="AU3706" s="3">
        <v>0</v>
      </c>
      <c r="AV3706" s="3">
        <v>7</v>
      </c>
      <c r="AW3706" s="3">
        <v>1</v>
      </c>
      <c r="AX3706" s="3">
        <v>7</v>
      </c>
      <c r="AY3706" s="3">
        <v>100</v>
      </c>
      <c r="AZ3706" s="6" t="str">
        <f t="shared" si="403"/>
        <v>2222.8</v>
      </c>
      <c r="BC3706" s="12" t="s">
        <v>9144</v>
      </c>
      <c r="BJ3706" s="12">
        <f t="shared" si="404"/>
        <v>0</v>
      </c>
      <c r="BK3706" s="12">
        <f t="shared" si="405"/>
        <v>0</v>
      </c>
      <c r="CQ3706" s="3" t="str">
        <f>CONCATENATE(baseURL!$A$1,baseURL!$B$1,baseURL!$C$1,".",C3706,".",L3706,".pkl&amp;seq=",BC3706)</f>
        <v>http://proteomics.broadinstitute.org/millscripts/viewfeed.pl?side=xl&amp;cycle=1&amp;fixedMods=iaaC&amp;file=msdataSM/iPRG2012_nd/cpick_in/iPRG2012_nd.2222.8.2.pkl&amp;seq=YGGYGNLLLK</v>
      </c>
    </row>
    <row r="3707" spans="1:95" x14ac:dyDescent="0.2">
      <c r="A3707" s="3">
        <v>6803</v>
      </c>
      <c r="B3707" s="2" t="s">
        <v>9267</v>
      </c>
      <c r="C3707" s="2" t="s">
        <v>9268</v>
      </c>
      <c r="D3707" s="3">
        <v>9784</v>
      </c>
      <c r="E3707" s="3">
        <v>9775</v>
      </c>
      <c r="F3707" s="3">
        <v>46685</v>
      </c>
      <c r="G3707" s="3">
        <v>11997</v>
      </c>
      <c r="H3707" s="3">
        <v>36.495100000000001</v>
      </c>
      <c r="I3707" s="30">
        <v>451.65188999999998</v>
      </c>
      <c r="J3707" s="30">
        <v>451.65027520000001</v>
      </c>
      <c r="K3707" s="30">
        <v>1.6100000000000001E-3</v>
      </c>
      <c r="L3707" s="3">
        <v>5</v>
      </c>
      <c r="M3707" s="3">
        <v>5</v>
      </c>
      <c r="N3707" s="10">
        <f t="shared" si="399"/>
        <v>1</v>
      </c>
      <c r="O3707" s="35">
        <v>5</v>
      </c>
      <c r="P3707" s="17"/>
      <c r="Q3707" s="40">
        <v>2254.2190099999998</v>
      </c>
      <c r="R3707" s="40">
        <v>451.64962000000003</v>
      </c>
      <c r="S3707" s="18">
        <f t="shared" si="400"/>
        <v>5.026019948722956</v>
      </c>
      <c r="T3707" s="18">
        <f t="shared" si="401"/>
        <v>1.4506820574383954</v>
      </c>
      <c r="U3707" s="18">
        <f t="shared" si="402"/>
        <v>0.84136016753448595</v>
      </c>
      <c r="V3707" s="30">
        <v>451.65</v>
      </c>
      <c r="W3707" s="3" t="s">
        <v>47</v>
      </c>
      <c r="X3707" s="3" t="s">
        <v>47</v>
      </c>
      <c r="Y3707" s="3" t="s">
        <v>47</v>
      </c>
      <c r="Z3707" s="3" t="s">
        <v>47</v>
      </c>
      <c r="AA3707" s="3" t="s">
        <v>47</v>
      </c>
      <c r="AB3707" s="12" t="s">
        <v>47</v>
      </c>
      <c r="AC3707" s="3" t="s">
        <v>65</v>
      </c>
      <c r="AD3707" s="3" t="s">
        <v>47</v>
      </c>
      <c r="AE3707" s="3" t="s">
        <v>47</v>
      </c>
      <c r="AF3707" s="3" t="s">
        <v>48</v>
      </c>
      <c r="AG3707" s="3" t="s">
        <v>47</v>
      </c>
      <c r="AK3707" s="3" t="s">
        <v>47</v>
      </c>
      <c r="AL3707" s="3" t="s">
        <v>48</v>
      </c>
      <c r="AU3707" s="3">
        <v>1</v>
      </c>
      <c r="AV3707" s="3">
        <v>10</v>
      </c>
      <c r="AW3707" s="3">
        <v>1</v>
      </c>
      <c r="AX3707" s="3">
        <v>10</v>
      </c>
      <c r="AY3707" s="3">
        <v>100</v>
      </c>
      <c r="AZ3707" s="6" t="str">
        <f t="shared" si="403"/>
        <v>2223.1</v>
      </c>
      <c r="BC3707" s="12" t="s">
        <v>9160</v>
      </c>
      <c r="BJ3707" s="12">
        <f t="shared" si="404"/>
        <v>0</v>
      </c>
      <c r="BK3707" s="12">
        <f t="shared" si="405"/>
        <v>0</v>
      </c>
      <c r="BY3707" s="3" t="s">
        <v>9269</v>
      </c>
      <c r="CQ3707" s="3" t="str">
        <f>CONCATENATE(baseURL!$A$1,baseURL!$B$1,baseURL!$C$1,".",C3707,".",L3707,".pkl&amp;seq=",BC3707)</f>
        <v>http://proteomics.broadinstitute.org/millscripts/viewfeed.pl?side=xl&amp;cycle=1&amp;fixedMods=iaaC&amp;file=msdataSM/iPRG2012_nd/cpick_in/iPRG2012_nd.2223.1.5.pkl&amp;seq=AAAAEKNVPLYQHLADLSKSK</v>
      </c>
    </row>
    <row r="3708" spans="1:95" x14ac:dyDescent="0.2">
      <c r="A3708" s="3">
        <v>4699</v>
      </c>
      <c r="B3708" s="2" t="s">
        <v>9270</v>
      </c>
      <c r="C3708" s="2" t="s">
        <v>9271</v>
      </c>
      <c r="D3708" s="3">
        <v>9785</v>
      </c>
      <c r="E3708" s="3">
        <v>9776</v>
      </c>
      <c r="F3708" s="3">
        <v>46686</v>
      </c>
      <c r="G3708" s="3">
        <v>11998</v>
      </c>
      <c r="H3708" s="3">
        <v>36.497599999999998</v>
      </c>
      <c r="I3708" s="30">
        <v>553.31708000000003</v>
      </c>
      <c r="J3708" s="30">
        <v>553.31665889999999</v>
      </c>
      <c r="K3708" s="30">
        <v>4.2000000000000002E-4</v>
      </c>
      <c r="L3708" s="3">
        <v>2</v>
      </c>
      <c r="M3708" s="3">
        <v>2</v>
      </c>
      <c r="N3708" s="10">
        <f t="shared" si="399"/>
        <v>1</v>
      </c>
      <c r="O3708" s="35">
        <v>2</v>
      </c>
      <c r="P3708" s="17"/>
      <c r="Q3708" s="40">
        <v>1105.62519</v>
      </c>
      <c r="R3708" s="40">
        <v>553.31623000000002</v>
      </c>
      <c r="S3708" s="18">
        <f t="shared" si="400"/>
        <v>1.5361920614799356</v>
      </c>
      <c r="T3708" s="18">
        <f t="shared" si="401"/>
        <v>0.77514444131598881</v>
      </c>
      <c r="U3708" s="18">
        <f t="shared" si="402"/>
        <v>0.84942384565555296</v>
      </c>
      <c r="V3708" s="30">
        <v>553.31669999999997</v>
      </c>
      <c r="W3708" s="3" t="s">
        <v>47</v>
      </c>
      <c r="X3708" s="3" t="s">
        <v>47</v>
      </c>
      <c r="Y3708" s="3" t="s">
        <v>47</v>
      </c>
      <c r="Z3708" s="3" t="s">
        <v>47</v>
      </c>
      <c r="AA3708" s="3" t="s">
        <v>47</v>
      </c>
      <c r="AB3708" s="12" t="s">
        <v>47</v>
      </c>
      <c r="AC3708" s="3" t="s">
        <v>47</v>
      </c>
      <c r="AD3708" s="3" t="s">
        <v>47</v>
      </c>
      <c r="AE3708" s="3" t="s">
        <v>47</v>
      </c>
      <c r="AF3708" s="3" t="s">
        <v>47</v>
      </c>
      <c r="AG3708" s="3" t="s">
        <v>47</v>
      </c>
      <c r="AH3708" s="3" t="s">
        <v>47</v>
      </c>
      <c r="AI3708" s="3" t="s">
        <v>47</v>
      </c>
      <c r="AJ3708" s="3" t="s">
        <v>47</v>
      </c>
      <c r="AK3708" s="3" t="s">
        <v>52</v>
      </c>
      <c r="AL3708" s="3" t="s">
        <v>47</v>
      </c>
      <c r="AM3708" s="3" t="s">
        <v>47</v>
      </c>
      <c r="AN3708" s="3" t="s">
        <v>47</v>
      </c>
      <c r="AU3708" s="3">
        <v>0</v>
      </c>
      <c r="AV3708" s="3">
        <v>17</v>
      </c>
      <c r="AW3708" s="3">
        <v>1</v>
      </c>
      <c r="AX3708" s="3">
        <v>17</v>
      </c>
      <c r="AY3708" s="3">
        <v>100</v>
      </c>
      <c r="AZ3708" s="6" t="str">
        <f t="shared" si="403"/>
        <v>2223.2</v>
      </c>
      <c r="BC3708" s="12" t="s">
        <v>9272</v>
      </c>
      <c r="BJ3708" s="12">
        <f t="shared" si="404"/>
        <v>0</v>
      </c>
      <c r="BK3708" s="12">
        <f t="shared" si="405"/>
        <v>0</v>
      </c>
      <c r="CQ3708" s="3" t="str">
        <f>CONCATENATE(baseURL!$A$1,baseURL!$B$1,baseURL!$C$1,".",C3708,".",L3708,".pkl&amp;seq=",BC3708)</f>
        <v>http://proteomics.broadinstitute.org/millscripts/viewfeed.pl?side=xl&amp;cycle=1&amp;fixedMods=iaaC&amp;file=msdataSM/iPRG2012_nd/cpick_in/iPRG2012_nd.2223.2.2.pkl&amp;seq=TLQFVLQEK</v>
      </c>
    </row>
    <row r="3709" spans="1:95" x14ac:dyDescent="0.2">
      <c r="A3709" s="3">
        <v>2998</v>
      </c>
      <c r="B3709" s="2" t="s">
        <v>9273</v>
      </c>
      <c r="C3709" s="2" t="s">
        <v>9274</v>
      </c>
      <c r="D3709" s="3">
        <v>9786</v>
      </c>
      <c r="E3709" s="3">
        <v>9777</v>
      </c>
      <c r="F3709" s="3">
        <v>46687</v>
      </c>
      <c r="G3709" s="3">
        <v>11999</v>
      </c>
      <c r="H3709" s="3">
        <v>36.500100000000003</v>
      </c>
      <c r="I3709" s="30">
        <v>564.56158000000005</v>
      </c>
      <c r="J3709" s="30">
        <v>564.31063370000004</v>
      </c>
      <c r="K3709" s="30">
        <v>0.25095000000000001</v>
      </c>
      <c r="L3709" s="3">
        <v>0</v>
      </c>
      <c r="M3709" s="3">
        <v>4</v>
      </c>
      <c r="N3709" s="10">
        <f t="shared" si="399"/>
        <v>1</v>
      </c>
      <c r="O3709" s="35">
        <v>4</v>
      </c>
      <c r="P3709" s="17"/>
      <c r="Q3709" s="40">
        <v>2254.2190099999998</v>
      </c>
      <c r="R3709" s="40">
        <v>564.31020999999998</v>
      </c>
      <c r="S3709" s="18">
        <f t="shared" si="400"/>
        <v>445.4464858965876</v>
      </c>
      <c r="T3709" s="18">
        <f t="shared" si="401"/>
        <v>0.75082816604675651</v>
      </c>
      <c r="U3709" s="18">
        <f t="shared" si="402"/>
        <v>0.33669424477548165</v>
      </c>
      <c r="V3709" s="30">
        <v>564.31039999999996</v>
      </c>
      <c r="W3709" s="3" t="s">
        <v>47</v>
      </c>
      <c r="X3709" s="3" t="s">
        <v>47</v>
      </c>
      <c r="Y3709" s="3" t="s">
        <v>47</v>
      </c>
      <c r="Z3709" s="3" t="s">
        <v>47</v>
      </c>
      <c r="AA3709" s="3" t="s">
        <v>65</v>
      </c>
      <c r="AB3709" s="12" t="s">
        <v>47</v>
      </c>
      <c r="AC3709" s="3" t="s">
        <v>47</v>
      </c>
      <c r="AE3709" s="3" t="s">
        <v>47</v>
      </c>
      <c r="AF3709" s="3" t="s">
        <v>47</v>
      </c>
      <c r="AI3709" s="3" t="s">
        <v>47</v>
      </c>
      <c r="AK3709" s="3" t="s">
        <v>47</v>
      </c>
      <c r="AL3709" s="3" t="s">
        <v>47</v>
      </c>
      <c r="AM3709" s="3" t="s">
        <v>47</v>
      </c>
      <c r="AN3709" s="3" t="s">
        <v>47</v>
      </c>
      <c r="AU3709" s="3">
        <v>1</v>
      </c>
      <c r="AV3709" s="3">
        <v>13</v>
      </c>
      <c r="AW3709" s="3">
        <v>1</v>
      </c>
      <c r="AX3709" s="3">
        <v>13</v>
      </c>
      <c r="AY3709" s="3">
        <v>100</v>
      </c>
      <c r="AZ3709" s="6" t="str">
        <f t="shared" si="403"/>
        <v>2223.3</v>
      </c>
      <c r="BC3709" s="12" t="s">
        <v>9160</v>
      </c>
      <c r="BJ3709" s="12">
        <f t="shared" si="404"/>
        <v>0</v>
      </c>
      <c r="BK3709" s="12">
        <f t="shared" si="405"/>
        <v>0</v>
      </c>
      <c r="BW3709" s="3" t="s">
        <v>9269</v>
      </c>
      <c r="CQ3709" s="3" t="str">
        <f>CONCATENATE(baseURL!$A$1,baseURL!$B$1,baseURL!$C$1,".",C3709,".",L3709,".pkl&amp;seq=",BC3709)</f>
        <v>http://proteomics.broadinstitute.org/millscripts/viewfeed.pl?side=xl&amp;cycle=1&amp;fixedMods=iaaC&amp;file=msdataSM/iPRG2012_nd/cpick_in/iPRG2012_nd.2223.3.0.pkl&amp;seq=AAAAEKNVPLYQHLADLSKSK</v>
      </c>
    </row>
    <row r="3710" spans="1:95" x14ac:dyDescent="0.2">
      <c r="A3710" s="3">
        <v>6484</v>
      </c>
      <c r="B3710" s="2" t="s">
        <v>9275</v>
      </c>
      <c r="C3710" s="2" t="s">
        <v>9259</v>
      </c>
      <c r="D3710" s="3">
        <v>9789</v>
      </c>
      <c r="E3710" s="3">
        <v>9780</v>
      </c>
      <c r="F3710" s="3">
        <v>46690</v>
      </c>
      <c r="G3710" s="3">
        <v>12002</v>
      </c>
      <c r="H3710" s="3">
        <v>36.509300000000003</v>
      </c>
      <c r="I3710" s="30">
        <v>730.87386000000004</v>
      </c>
      <c r="J3710" s="30">
        <v>730.87255870000001</v>
      </c>
      <c r="K3710" s="30">
        <v>1.2999999999999999E-3</v>
      </c>
      <c r="L3710" s="3">
        <v>2</v>
      </c>
      <c r="M3710" s="3">
        <v>2</v>
      </c>
      <c r="N3710" s="10">
        <f t="shared" si="399"/>
        <v>1</v>
      </c>
      <c r="O3710" s="35">
        <v>2</v>
      </c>
      <c r="P3710" s="17"/>
      <c r="Q3710" s="40">
        <v>1460.7379800000001</v>
      </c>
      <c r="R3710" s="40">
        <v>730.87262999999996</v>
      </c>
      <c r="S3710" s="18">
        <f t="shared" si="400"/>
        <v>1.6829197723244611</v>
      </c>
      <c r="T3710" s="18">
        <f t="shared" si="401"/>
        <v>-9.7554617615165498E-2</v>
      </c>
      <c r="U3710" s="18">
        <f t="shared" si="402"/>
        <v>9.5775922065436586E-2</v>
      </c>
      <c r="V3710" s="30">
        <v>730.87270000000001</v>
      </c>
      <c r="W3710" s="3" t="s">
        <v>47</v>
      </c>
      <c r="X3710" s="3" t="s">
        <v>47</v>
      </c>
      <c r="Y3710" s="3" t="s">
        <v>47</v>
      </c>
      <c r="Z3710" s="3" t="s">
        <v>47</v>
      </c>
      <c r="AA3710" s="3" t="s">
        <v>48</v>
      </c>
      <c r="AB3710" s="12" t="s">
        <v>47</v>
      </c>
      <c r="AC3710" s="3" t="s">
        <v>47</v>
      </c>
      <c r="AD3710" s="3" t="s">
        <v>47</v>
      </c>
      <c r="AE3710" s="3" t="s">
        <v>47</v>
      </c>
      <c r="AF3710" s="3" t="s">
        <v>47</v>
      </c>
      <c r="AG3710" s="3" t="s">
        <v>47</v>
      </c>
      <c r="AH3710" s="3" t="s">
        <v>47</v>
      </c>
      <c r="AI3710" s="3" t="s">
        <v>47</v>
      </c>
      <c r="AJ3710" s="3" t="s">
        <v>47</v>
      </c>
      <c r="AK3710" s="3" t="s">
        <v>47</v>
      </c>
      <c r="AL3710" s="3" t="s">
        <v>47</v>
      </c>
      <c r="AU3710" s="3">
        <v>0</v>
      </c>
      <c r="AV3710" s="3">
        <v>15</v>
      </c>
      <c r="AW3710" s="3">
        <v>1</v>
      </c>
      <c r="AX3710" s="3">
        <v>15</v>
      </c>
      <c r="AY3710" s="3">
        <v>100</v>
      </c>
      <c r="AZ3710" s="6" t="str">
        <f t="shared" si="403"/>
        <v>2223.6</v>
      </c>
      <c r="BC3710" s="12" t="s">
        <v>9276</v>
      </c>
      <c r="BJ3710" s="12">
        <f t="shared" si="404"/>
        <v>0</v>
      </c>
      <c r="BK3710" s="12">
        <f t="shared" si="405"/>
        <v>0</v>
      </c>
      <c r="CQ3710" s="3" t="str">
        <f>CONCATENATE(baseURL!$A$1,baseURL!$B$1,baseURL!$C$1,".",C3710,".",L3710,".pkl&amp;seq=",BC3710)</f>
        <v>http://proteomics.broadinstitute.org/millscripts/viewfeed.pl?side=xl&amp;cycle=1&amp;fixedMods=iaaC&amp;file=msdataSM/iPRG2012_nd/cpick_in/iPRG2012_nd.2223.6.2.pkl&amp;seq=ETAQALNGWELTK</v>
      </c>
    </row>
    <row r="3711" spans="1:95" x14ac:dyDescent="0.2">
      <c r="A3711" s="3">
        <v>7603</v>
      </c>
      <c r="B3711" s="2" t="s">
        <v>9277</v>
      </c>
      <c r="C3711" s="2" t="s">
        <v>9278</v>
      </c>
      <c r="D3711" s="3">
        <v>9790</v>
      </c>
      <c r="E3711" s="3">
        <v>9781</v>
      </c>
      <c r="F3711" s="3">
        <v>46706</v>
      </c>
      <c r="G3711" s="3">
        <v>12004</v>
      </c>
      <c r="H3711" s="3">
        <v>36.518700000000003</v>
      </c>
      <c r="I3711" s="30">
        <v>425.53926999999999</v>
      </c>
      <c r="J3711" s="30">
        <v>425.53812019999998</v>
      </c>
      <c r="K3711" s="30">
        <v>1.15E-3</v>
      </c>
      <c r="L3711" s="3">
        <v>3</v>
      </c>
      <c r="M3711" s="3">
        <v>3</v>
      </c>
      <c r="N3711" s="10">
        <f t="shared" si="399"/>
        <v>1</v>
      </c>
      <c r="O3711" s="35">
        <v>3</v>
      </c>
      <c r="Q3711" s="40">
        <v>1274.5986499999999</v>
      </c>
      <c r="R3711" s="40">
        <v>425.53773999999999</v>
      </c>
      <c r="S3711" s="18">
        <f t="shared" si="400"/>
        <v>3.5954507818800603</v>
      </c>
      <c r="T3711" s="18">
        <f t="shared" si="401"/>
        <v>0.89345776944497735</v>
      </c>
      <c r="U3711" s="18">
        <f t="shared" si="402"/>
        <v>0.14099806992217617</v>
      </c>
      <c r="V3711" s="30">
        <v>425.5378</v>
      </c>
      <c r="W3711" s="3" t="s">
        <v>47</v>
      </c>
      <c r="X3711" s="3" t="s">
        <v>47</v>
      </c>
      <c r="Y3711" s="3" t="s">
        <v>47</v>
      </c>
      <c r="Z3711" s="3" t="s">
        <v>52</v>
      </c>
      <c r="AB3711" s="12" t="s">
        <v>52</v>
      </c>
      <c r="AG3711" s="3" t="s">
        <v>52</v>
      </c>
      <c r="AH3711" s="3" t="s">
        <v>47</v>
      </c>
      <c r="AK3711" s="3" t="s">
        <v>52</v>
      </c>
      <c r="AU3711" s="3">
        <v>0</v>
      </c>
      <c r="AV3711" s="3">
        <v>4</v>
      </c>
      <c r="AW3711" s="3">
        <v>1</v>
      </c>
      <c r="AX3711" s="3">
        <v>4</v>
      </c>
      <c r="AY3711" s="3">
        <v>100</v>
      </c>
      <c r="AZ3711" s="6" t="str">
        <f t="shared" si="403"/>
        <v>2224.1</v>
      </c>
      <c r="BC3711" s="12" t="s">
        <v>9279</v>
      </c>
      <c r="BI3711" s="12" t="s">
        <v>594</v>
      </c>
      <c r="BJ3711" s="12">
        <f t="shared" si="404"/>
        <v>0</v>
      </c>
      <c r="BK3711" s="12">
        <f t="shared" si="405"/>
        <v>1</v>
      </c>
      <c r="BR3711" s="3" t="s">
        <v>594</v>
      </c>
      <c r="CQ3711" s="3" t="str">
        <f>CONCATENATE(baseURL!$A$1,baseURL!$B$1,baseURL!$C$1,".",C3711,".",L3711,".pkl&amp;seq=",BC3711,"&amp;varMods=ReducedCys-C")</f>
        <v>http://proteomics.broadinstitute.org/millscripts/viewfeed.pl?side=xl&amp;cycle=1&amp;fixedMods=iaaC&amp;file=msdataSM/iPRG2012_nd/cpick_in/iPRG2012_nd.2224.1.3.pkl&amp;seq=YNWLcDPVHK&amp;varMods=ReducedCys-C</v>
      </c>
    </row>
    <row r="3712" spans="1:95" x14ac:dyDescent="0.2">
      <c r="A3712" s="3">
        <v>6377</v>
      </c>
      <c r="B3712" s="2" t="s">
        <v>9281</v>
      </c>
      <c r="C3712" s="2" t="s">
        <v>9273</v>
      </c>
      <c r="D3712" s="3">
        <v>9793</v>
      </c>
      <c r="E3712" s="3">
        <v>9784</v>
      </c>
      <c r="F3712" s="3">
        <v>46709</v>
      </c>
      <c r="G3712" s="3">
        <v>12007</v>
      </c>
      <c r="H3712" s="3">
        <v>36.526200000000003</v>
      </c>
      <c r="I3712" s="30">
        <v>636.35937000000001</v>
      </c>
      <c r="J3712" s="30">
        <v>636.3603789</v>
      </c>
      <c r="K3712" s="30">
        <v>-1.01E-3</v>
      </c>
      <c r="L3712" s="3">
        <v>2</v>
      </c>
      <c r="M3712" s="3">
        <v>2</v>
      </c>
      <c r="N3712" s="10">
        <f t="shared" si="399"/>
        <v>1</v>
      </c>
      <c r="O3712" s="35">
        <v>2</v>
      </c>
      <c r="P3712" s="17"/>
      <c r="Q3712" s="40">
        <v>1271.7140199999999</v>
      </c>
      <c r="R3712" s="40">
        <v>636.36064999999996</v>
      </c>
      <c r="S3712" s="18">
        <f t="shared" si="400"/>
        <v>-2.0114380107436598</v>
      </c>
      <c r="T3712" s="18">
        <f t="shared" si="401"/>
        <v>-0.42601628489057786</v>
      </c>
      <c r="U3712" s="18">
        <f t="shared" si="402"/>
        <v>-0.70714617567998217</v>
      </c>
      <c r="V3712" s="30">
        <v>636.36019999999996</v>
      </c>
      <c r="W3712" s="3" t="s">
        <v>47</v>
      </c>
      <c r="X3712" s="3" t="s">
        <v>47</v>
      </c>
      <c r="Y3712" s="3" t="s">
        <v>47</v>
      </c>
      <c r="Z3712" s="3" t="s">
        <v>47</v>
      </c>
      <c r="AA3712" s="3" t="s">
        <v>47</v>
      </c>
      <c r="AB3712" s="12" t="s">
        <v>47</v>
      </c>
      <c r="AC3712" s="3" t="s">
        <v>47</v>
      </c>
      <c r="AD3712" s="3" t="s">
        <v>47</v>
      </c>
      <c r="AE3712" s="3" t="s">
        <v>47</v>
      </c>
      <c r="AF3712" s="3" t="s">
        <v>47</v>
      </c>
      <c r="AG3712" s="3" t="s">
        <v>47</v>
      </c>
      <c r="AH3712" s="3" t="s">
        <v>47</v>
      </c>
      <c r="AI3712" s="3" t="s">
        <v>47</v>
      </c>
      <c r="AJ3712" s="3" t="s">
        <v>47</v>
      </c>
      <c r="AK3712" s="3" t="s">
        <v>47</v>
      </c>
      <c r="AL3712" s="3" t="s">
        <v>47</v>
      </c>
      <c r="AU3712" s="3">
        <v>0</v>
      </c>
      <c r="AV3712" s="3">
        <v>16</v>
      </c>
      <c r="AW3712" s="3">
        <v>1</v>
      </c>
      <c r="AX3712" s="3">
        <v>16</v>
      </c>
      <c r="AY3712" s="3">
        <v>100</v>
      </c>
      <c r="AZ3712" s="6" t="str">
        <f t="shared" si="403"/>
        <v>2224.4</v>
      </c>
      <c r="BC3712" s="12" t="s">
        <v>9282</v>
      </c>
      <c r="BJ3712" s="12">
        <f t="shared" si="404"/>
        <v>0</v>
      </c>
      <c r="BK3712" s="12">
        <f t="shared" si="405"/>
        <v>0</v>
      </c>
      <c r="CQ3712" s="3" t="str">
        <f>CONCATENATE(baseURL!$A$1,baseURL!$B$1,baseURL!$C$1,".",C3712,".",L3712,".pkl&amp;seq=",BC3712)</f>
        <v>http://proteomics.broadinstitute.org/millscripts/viewfeed.pl?side=xl&amp;cycle=1&amp;fixedMods=iaaC&amp;file=msdataSM/iPRG2012_nd/cpick_in/iPRG2012_nd.2224.4.2.pkl&amp;seq=VQNVAQGLLMAK</v>
      </c>
    </row>
    <row r="3713" spans="1:95" x14ac:dyDescent="0.2">
      <c r="A3713" s="3">
        <v>7293</v>
      </c>
      <c r="B3713" s="2" t="s">
        <v>9283</v>
      </c>
      <c r="C3713" s="2" t="s">
        <v>9284</v>
      </c>
      <c r="D3713" s="3">
        <v>9794</v>
      </c>
      <c r="E3713" s="3">
        <v>9785</v>
      </c>
      <c r="F3713" s="3">
        <v>46710</v>
      </c>
      <c r="G3713" s="3">
        <v>12008</v>
      </c>
      <c r="H3713" s="3">
        <v>36.528700000000001</v>
      </c>
      <c r="I3713" s="30">
        <v>722.88396</v>
      </c>
      <c r="J3713" s="30">
        <v>722.87972339999999</v>
      </c>
      <c r="K3713" s="30">
        <v>4.2399999999999998E-3</v>
      </c>
      <c r="L3713" s="3">
        <v>2</v>
      </c>
      <c r="M3713" s="3">
        <v>2</v>
      </c>
      <c r="N3713" s="10">
        <f t="shared" si="399"/>
        <v>1</v>
      </c>
      <c r="O3713" s="35">
        <v>2</v>
      </c>
      <c r="P3713" s="17"/>
      <c r="Q3713" s="40">
        <v>1444.7543000000001</v>
      </c>
      <c r="R3713" s="40">
        <v>722.88079000000005</v>
      </c>
      <c r="S3713" s="18">
        <f t="shared" si="400"/>
        <v>4.3852320379887226</v>
      </c>
      <c r="T3713" s="18">
        <f t="shared" si="401"/>
        <v>-1.4754853287197123</v>
      </c>
      <c r="U3713" s="18">
        <f t="shared" si="402"/>
        <v>-1.6461912068033837</v>
      </c>
      <c r="V3713" s="30">
        <v>722.87959999999998</v>
      </c>
      <c r="W3713" s="3" t="s">
        <v>47</v>
      </c>
      <c r="X3713" s="3" t="s">
        <v>47</v>
      </c>
      <c r="Y3713" s="3" t="s">
        <v>47</v>
      </c>
      <c r="Z3713" s="3" t="s">
        <v>65</v>
      </c>
      <c r="AA3713" s="3" t="s">
        <v>47</v>
      </c>
      <c r="AB3713" s="12" t="s">
        <v>47</v>
      </c>
      <c r="AC3713" s="3" t="s">
        <v>47</v>
      </c>
      <c r="AD3713" s="3" t="s">
        <v>65</v>
      </c>
      <c r="AF3713" s="3" t="s">
        <v>48</v>
      </c>
      <c r="AH3713" s="3" t="s">
        <v>47</v>
      </c>
      <c r="AI3713" s="3" t="s">
        <v>48</v>
      </c>
      <c r="AL3713" s="3" t="s">
        <v>52</v>
      </c>
      <c r="AP3713" s="3" t="s">
        <v>52</v>
      </c>
      <c r="AU3713" s="3">
        <v>2</v>
      </c>
      <c r="AV3713" s="3">
        <v>7</v>
      </c>
      <c r="AW3713" s="3">
        <v>1</v>
      </c>
      <c r="AX3713" s="3">
        <v>7</v>
      </c>
      <c r="AY3713" s="3">
        <v>100</v>
      </c>
      <c r="AZ3713" s="6" t="str">
        <f t="shared" si="403"/>
        <v>2224.5</v>
      </c>
      <c r="BC3713" s="12" t="s">
        <v>9174</v>
      </c>
      <c r="BJ3713" s="12">
        <f t="shared" si="404"/>
        <v>0</v>
      </c>
      <c r="BK3713" s="12">
        <f t="shared" si="405"/>
        <v>0</v>
      </c>
      <c r="BV3713" s="3" t="s">
        <v>9285</v>
      </c>
      <c r="BZ3713" s="3" t="s">
        <v>9285</v>
      </c>
      <c r="CQ3713" s="3" t="str">
        <f>CONCATENATE(baseURL!$A$1,baseURL!$B$1,baseURL!$C$1,".",C3713,".",L3713,".pkl&amp;seq=",BC3713)</f>
        <v>http://proteomics.broadinstitute.org/millscripts/viewfeed.pl?side=xl&amp;cycle=1&amp;fixedMods=iaaC&amp;file=msdataSM/iPRG2012_nd/cpick_in/iPRG2012_nd.2224.5.2.pkl&amp;seq=FVLGGPQGDAGLTGR</v>
      </c>
    </row>
    <row r="3714" spans="1:95" x14ac:dyDescent="0.2">
      <c r="A3714" s="3">
        <v>1486</v>
      </c>
      <c r="B3714" s="2" t="s">
        <v>9286</v>
      </c>
      <c r="C3714" s="2" t="s">
        <v>9287</v>
      </c>
      <c r="D3714" s="3">
        <v>9795</v>
      </c>
      <c r="E3714" s="3">
        <v>9786</v>
      </c>
      <c r="F3714" s="3">
        <v>46711</v>
      </c>
      <c r="G3714" s="3">
        <v>12009</v>
      </c>
      <c r="H3714" s="3">
        <v>36.531199999999998</v>
      </c>
      <c r="I3714" s="30">
        <v>815.87893999999994</v>
      </c>
      <c r="J3714" s="30">
        <v>815.87819379999996</v>
      </c>
      <c r="K3714" s="30">
        <v>7.5000000000000002E-4</v>
      </c>
      <c r="L3714" s="3">
        <v>4</v>
      </c>
      <c r="M3714" s="3">
        <v>4</v>
      </c>
      <c r="N3714" s="10">
        <f t="shared" ref="N3714:N3777" si="406">IF(AND(M3714&gt;0,L3714&gt;0), IF(M3714=L3714,1,-1), 1)</f>
        <v>1</v>
      </c>
      <c r="O3714" s="35">
        <v>4</v>
      </c>
      <c r="P3714" s="17"/>
      <c r="Q3714" s="40">
        <v>3260.48659</v>
      </c>
      <c r="R3714" s="40">
        <v>815.87710000000004</v>
      </c>
      <c r="S3714" s="18">
        <f t="shared" ref="S3714:S3777" si="407">1000000*(I3714-R3714)/R3714</f>
        <v>2.2552416287966901</v>
      </c>
      <c r="T3714" s="18">
        <f t="shared" ref="T3714:T3777" si="408">1000000*(J3714-R3714)/R3714</f>
        <v>1.3406430943109322</v>
      </c>
      <c r="U3714" s="18">
        <f t="shared" ref="U3714:U3777" si="409">1000000*(V3714-R3714)/R3714</f>
        <v>1.3482422780970946</v>
      </c>
      <c r="V3714" s="30">
        <v>815.87819999999999</v>
      </c>
      <c r="X3714" s="3" t="s">
        <v>47</v>
      </c>
      <c r="Y3714" s="3" t="s">
        <v>47</v>
      </c>
      <c r="AA3714" s="3" t="s">
        <v>47</v>
      </c>
      <c r="AB3714" s="12" t="s">
        <v>48</v>
      </c>
      <c r="AC3714" s="3" t="s">
        <v>48</v>
      </c>
      <c r="AG3714" s="3" t="s">
        <v>47</v>
      </c>
      <c r="AI3714" s="3" t="s">
        <v>48</v>
      </c>
      <c r="AU3714" s="3">
        <v>0</v>
      </c>
      <c r="AV3714" s="3">
        <v>4</v>
      </c>
      <c r="AW3714" s="3">
        <v>1</v>
      </c>
      <c r="AX3714" s="3">
        <v>4</v>
      </c>
      <c r="AY3714" s="3">
        <v>100</v>
      </c>
      <c r="AZ3714" s="6" t="str">
        <f t="shared" ref="AZ3714:AZ3777" si="410">HYPERLINK(CQ3714,C3714)</f>
        <v>2224.6</v>
      </c>
      <c r="BC3714" s="12" t="s">
        <v>9288</v>
      </c>
      <c r="BJ3714" s="12">
        <f t="shared" ref="BJ3714:BJ3777" si="411">LEN(BC3714)-LEN(SUBSTITUTE(BC3714,"C",""))</f>
        <v>0</v>
      </c>
      <c r="BK3714" s="12">
        <f t="shared" ref="BK3714:BK3777" si="412">LEN(BC3714)-LEN(SUBSTITUTE(BC3714,"c",""))</f>
        <v>0</v>
      </c>
      <c r="CQ3714" s="3" t="str">
        <f>CONCATENATE(baseURL!$A$1,baseURL!$B$1,baseURL!$C$1,".",C3714,".",L3714,".pkl&amp;seq=",BC3714)</f>
        <v>http://proteomics.broadinstitute.org/millscripts/viewfeed.pl?side=xl&amp;cycle=1&amp;fixedMods=iaaC&amp;file=msdataSM/iPRG2012_nd/cpick_in/iPRG2012_nd.2224.6.4.pkl&amp;seq=GEEDGVNNENADKEDLYTKPEQVYNVYK</v>
      </c>
    </row>
    <row r="3715" spans="1:95" x14ac:dyDescent="0.2">
      <c r="A3715" s="3">
        <v>449</v>
      </c>
      <c r="B3715" s="2" t="s">
        <v>9291</v>
      </c>
      <c r="C3715" s="2" t="s">
        <v>9292</v>
      </c>
      <c r="D3715" s="3">
        <v>9797</v>
      </c>
      <c r="E3715" s="3">
        <v>9788</v>
      </c>
      <c r="F3715" s="3">
        <v>46727</v>
      </c>
      <c r="G3715" s="3">
        <v>12012</v>
      </c>
      <c r="H3715" s="3">
        <v>36.543900000000001</v>
      </c>
      <c r="I3715" s="30">
        <v>432.24853999999999</v>
      </c>
      <c r="J3715" s="30">
        <v>432.2476441</v>
      </c>
      <c r="K3715" s="30">
        <v>8.9999999999999998E-4</v>
      </c>
      <c r="L3715" s="3">
        <v>2</v>
      </c>
      <c r="M3715" s="3">
        <v>2</v>
      </c>
      <c r="N3715" s="10">
        <f t="shared" si="406"/>
        <v>1</v>
      </c>
      <c r="O3715" s="35">
        <v>2</v>
      </c>
      <c r="P3715" s="17"/>
      <c r="Q3715" s="40">
        <v>863.4873</v>
      </c>
      <c r="R3715" s="40">
        <v>432.24729000000002</v>
      </c>
      <c r="S3715" s="18">
        <f t="shared" si="407"/>
        <v>2.891863127633354</v>
      </c>
      <c r="T3715" s="18">
        <f t="shared" si="408"/>
        <v>0.81920698677225268</v>
      </c>
      <c r="U3715" s="18">
        <f t="shared" si="409"/>
        <v>-0.43956319548443412</v>
      </c>
      <c r="V3715" s="30">
        <v>432.24709999999999</v>
      </c>
      <c r="W3715" s="3" t="s">
        <v>47</v>
      </c>
      <c r="X3715" s="3" t="s">
        <v>65</v>
      </c>
      <c r="Y3715" s="3" t="s">
        <v>52</v>
      </c>
      <c r="Z3715" s="3" t="s">
        <v>47</v>
      </c>
      <c r="AA3715" s="3" t="s">
        <v>47</v>
      </c>
      <c r="AB3715" s="12" t="s">
        <v>65</v>
      </c>
      <c r="AC3715" s="3" t="s">
        <v>52</v>
      </c>
      <c r="AG3715" s="3" t="s">
        <v>52</v>
      </c>
      <c r="AH3715" s="3" t="s">
        <v>47</v>
      </c>
      <c r="AI3715" s="3" t="s">
        <v>65</v>
      </c>
      <c r="AK3715" s="3" t="s">
        <v>47</v>
      </c>
      <c r="AL3715" s="3" t="s">
        <v>48</v>
      </c>
      <c r="AN3715" s="3" t="s">
        <v>47</v>
      </c>
      <c r="AU3715" s="3">
        <v>3</v>
      </c>
      <c r="AV3715" s="3">
        <v>6</v>
      </c>
      <c r="AW3715" s="3">
        <v>1</v>
      </c>
      <c r="AX3715" s="3">
        <v>6</v>
      </c>
      <c r="AY3715" s="3">
        <v>100</v>
      </c>
      <c r="AZ3715" s="6" t="str">
        <f t="shared" si="410"/>
        <v>2225.1</v>
      </c>
      <c r="BC3715" s="12" t="s">
        <v>9293</v>
      </c>
      <c r="BJ3715" s="12">
        <f t="shared" si="411"/>
        <v>0</v>
      </c>
      <c r="BK3715" s="12">
        <f t="shared" si="412"/>
        <v>0</v>
      </c>
      <c r="BT3715" s="3" t="s">
        <v>9294</v>
      </c>
      <c r="BX3715" s="3" t="s">
        <v>9295</v>
      </c>
      <c r="CE3715" s="3" t="s">
        <v>9296</v>
      </c>
      <c r="CQ3715" s="3" t="str">
        <f>CONCATENATE(baseURL!$A$1,baseURL!$B$1,baseURL!$C$1,".",C3715,".",L3715,".pkl&amp;seq=",BC3715)</f>
        <v>http://proteomics.broadinstitute.org/millscripts/viewfeed.pl?side=xl&amp;cycle=1&amp;fixedMods=iaaC&amp;file=msdataSM/iPRG2012_nd/cpick_in/iPRG2012_nd.2225.1.2.pkl&amp;seq=FLLLDDK</v>
      </c>
    </row>
    <row r="3716" spans="1:95" x14ac:dyDescent="0.2">
      <c r="A3716" s="3">
        <v>1086</v>
      </c>
      <c r="B3716" s="2" t="s">
        <v>9297</v>
      </c>
      <c r="C3716" s="2" t="s">
        <v>9277</v>
      </c>
      <c r="D3716" s="3">
        <v>9798</v>
      </c>
      <c r="E3716" s="3">
        <v>9789</v>
      </c>
      <c r="F3716" s="3">
        <v>46728</v>
      </c>
      <c r="G3716" s="3">
        <v>12013</v>
      </c>
      <c r="H3716" s="3">
        <v>36.546399999999998</v>
      </c>
      <c r="I3716" s="30">
        <v>508.29365000000001</v>
      </c>
      <c r="J3716" s="30">
        <v>508.29411599999997</v>
      </c>
      <c r="K3716" s="30">
        <v>-4.6999999999999999E-4</v>
      </c>
      <c r="L3716" s="3">
        <v>5</v>
      </c>
      <c r="M3716" s="3">
        <v>5</v>
      </c>
      <c r="N3716" s="10">
        <f t="shared" si="406"/>
        <v>1</v>
      </c>
      <c r="O3716" s="35">
        <v>5</v>
      </c>
      <c r="P3716" s="17"/>
      <c r="Q3716" s="40">
        <v>2537.4337500000001</v>
      </c>
      <c r="R3716" s="40">
        <v>508.29257000000001</v>
      </c>
      <c r="S3716" s="18">
        <f t="shared" si="407"/>
        <v>2.124760548834594</v>
      </c>
      <c r="T3716" s="18">
        <f t="shared" si="408"/>
        <v>3.0415553781596252</v>
      </c>
      <c r="U3716" s="18">
        <f t="shared" si="409"/>
        <v>2.4198661805426216</v>
      </c>
      <c r="V3716" s="30">
        <v>508.29379999999998</v>
      </c>
      <c r="W3716" s="3" t="s">
        <v>47</v>
      </c>
      <c r="AA3716" s="3" t="s">
        <v>47</v>
      </c>
      <c r="AC3716" s="3" t="s">
        <v>48</v>
      </c>
      <c r="AF3716" s="3" t="s">
        <v>48</v>
      </c>
      <c r="AG3716" s="3" t="s">
        <v>47</v>
      </c>
      <c r="AU3716" s="3">
        <v>0</v>
      </c>
      <c r="AV3716" s="3">
        <v>3</v>
      </c>
      <c r="AW3716" s="3">
        <v>1</v>
      </c>
      <c r="AX3716" s="3">
        <v>3</v>
      </c>
      <c r="AY3716" s="3">
        <v>100</v>
      </c>
      <c r="AZ3716" s="6" t="str">
        <f t="shared" si="410"/>
        <v>2225.2</v>
      </c>
      <c r="BC3716" s="12" t="s">
        <v>9298</v>
      </c>
      <c r="BJ3716" s="12">
        <f t="shared" si="411"/>
        <v>0</v>
      </c>
      <c r="BK3716" s="12">
        <f t="shared" si="412"/>
        <v>0</v>
      </c>
      <c r="CQ3716" s="3" t="str">
        <f>CONCATENATE(baseURL!$A$1,baseURL!$B$1,baseURL!$C$1,".",C3716,".",L3716,".pkl&amp;seq=",BC3716)</f>
        <v>http://proteomics.broadinstitute.org/millscripts/viewfeed.pl?side=xl&amp;cycle=1&amp;fixedMods=iaaC&amp;file=msdataSM/iPRG2012_nd/cpick_in/iPRG2012_nd.2225.2.5.pkl&amp;seq=AGELLKEKKVYPDVLYTSKLSR</v>
      </c>
    </row>
    <row r="3717" spans="1:95" x14ac:dyDescent="0.2">
      <c r="A3717" s="3">
        <v>3454</v>
      </c>
      <c r="B3717" s="2" t="s">
        <v>9299</v>
      </c>
      <c r="C3717" s="2" t="s">
        <v>9283</v>
      </c>
      <c r="D3717" s="3">
        <v>9802</v>
      </c>
      <c r="E3717" s="3">
        <v>9793</v>
      </c>
      <c r="F3717" s="3">
        <v>46732</v>
      </c>
      <c r="G3717" s="3">
        <v>12017</v>
      </c>
      <c r="H3717" s="3">
        <v>36.558100000000003</v>
      </c>
      <c r="I3717" s="30">
        <v>657.89958999999999</v>
      </c>
      <c r="J3717" s="30">
        <v>657.89677770000003</v>
      </c>
      <c r="K3717" s="30">
        <v>2.81E-3</v>
      </c>
      <c r="L3717" s="3">
        <v>2</v>
      </c>
      <c r="M3717" s="3">
        <v>2</v>
      </c>
      <c r="N3717" s="10">
        <f t="shared" si="406"/>
        <v>1</v>
      </c>
      <c r="O3717" s="35">
        <v>2</v>
      </c>
      <c r="P3717" s="17"/>
      <c r="Q3717" s="40">
        <v>1314.7892300000001</v>
      </c>
      <c r="R3717" s="40">
        <v>657.89824999999996</v>
      </c>
      <c r="S3717" s="18">
        <f t="shared" si="407"/>
        <v>2.0367891235877744</v>
      </c>
      <c r="T3717" s="18">
        <f t="shared" si="408"/>
        <v>-2.237884049596039</v>
      </c>
      <c r="U3717" s="18">
        <f t="shared" si="409"/>
        <v>-2.3559874189541907</v>
      </c>
      <c r="V3717" s="30">
        <v>657.89670000000001</v>
      </c>
      <c r="W3717" s="3" t="s">
        <v>47</v>
      </c>
      <c r="X3717" s="3" t="s">
        <v>47</v>
      </c>
      <c r="Y3717" s="3" t="s">
        <v>47</v>
      </c>
      <c r="Z3717" s="3" t="s">
        <v>47</v>
      </c>
      <c r="AA3717" s="3" t="s">
        <v>47</v>
      </c>
      <c r="AB3717" s="12" t="s">
        <v>47</v>
      </c>
      <c r="AC3717" s="3" t="s">
        <v>47</v>
      </c>
      <c r="AE3717" s="3" t="s">
        <v>47</v>
      </c>
      <c r="AF3717" s="3" t="s">
        <v>48</v>
      </c>
      <c r="AG3717" s="3" t="s">
        <v>47</v>
      </c>
      <c r="AH3717" s="3" t="s">
        <v>47</v>
      </c>
      <c r="AI3717" s="3" t="s">
        <v>48</v>
      </c>
      <c r="AK3717" s="3" t="s">
        <v>52</v>
      </c>
      <c r="AL3717" s="3" t="s">
        <v>48</v>
      </c>
      <c r="AM3717" s="3" t="s">
        <v>48</v>
      </c>
      <c r="AU3717" s="3">
        <v>0</v>
      </c>
      <c r="AV3717" s="3">
        <v>10</v>
      </c>
      <c r="AW3717" s="3">
        <v>1</v>
      </c>
      <c r="AX3717" s="3">
        <v>10</v>
      </c>
      <c r="AY3717" s="3">
        <v>100</v>
      </c>
      <c r="AZ3717" s="6" t="str">
        <f t="shared" si="410"/>
        <v>2225.6</v>
      </c>
      <c r="BC3717" s="12" t="s">
        <v>9300</v>
      </c>
      <c r="BJ3717" s="12">
        <f t="shared" si="411"/>
        <v>0</v>
      </c>
      <c r="BK3717" s="12">
        <f t="shared" si="412"/>
        <v>0</v>
      </c>
      <c r="CQ3717" s="3" t="str">
        <f>CONCATENATE(baseURL!$A$1,baseURL!$B$1,baseURL!$C$1,".",C3717,".",L3717,".pkl&amp;seq=",BC3717)</f>
        <v>http://proteomics.broadinstitute.org/millscripts/viewfeed.pl?side=xl&amp;cycle=1&amp;fixedMods=iaaC&amp;file=msdataSM/iPRG2012_nd/cpick_in/iPRG2012_nd.2225.6.2.pkl&amp;seq=QVLLRLNPYAK</v>
      </c>
    </row>
    <row r="3718" spans="1:95" x14ac:dyDescent="0.2">
      <c r="A3718" s="3">
        <v>3739</v>
      </c>
      <c r="B3718" s="2" t="s">
        <v>9306</v>
      </c>
      <c r="C3718" s="2" t="s">
        <v>9307</v>
      </c>
      <c r="D3718" s="3">
        <v>9811</v>
      </c>
      <c r="E3718" s="3">
        <v>9802</v>
      </c>
      <c r="F3718" s="3">
        <v>46770</v>
      </c>
      <c r="G3718" s="3">
        <v>12028</v>
      </c>
      <c r="H3718" s="3">
        <v>36.596299999999999</v>
      </c>
      <c r="I3718" s="30">
        <v>561.29543999999999</v>
      </c>
      <c r="J3718" s="30">
        <v>561.55523960000005</v>
      </c>
      <c r="K3718" s="30">
        <v>-0.25979999999999998</v>
      </c>
      <c r="L3718" s="3">
        <v>0</v>
      </c>
      <c r="M3718" s="3">
        <v>4</v>
      </c>
      <c r="N3718" s="10">
        <f t="shared" si="406"/>
        <v>1</v>
      </c>
      <c r="O3718" s="35">
        <v>4</v>
      </c>
      <c r="P3718" s="17"/>
      <c r="Q3718" s="40">
        <v>2243.1965</v>
      </c>
      <c r="R3718" s="40">
        <v>561.55457999999999</v>
      </c>
      <c r="S3718" s="18">
        <f t="shared" si="407"/>
        <v>-461.46894572563571</v>
      </c>
      <c r="T3718" s="18">
        <f t="shared" si="408"/>
        <v>1.1745964213535753</v>
      </c>
      <c r="U3718" s="18">
        <f t="shared" si="409"/>
        <v>1.1040778975149061</v>
      </c>
      <c r="V3718" s="30">
        <v>561.55520000000001</v>
      </c>
      <c r="W3718" s="3" t="s">
        <v>47</v>
      </c>
      <c r="X3718" s="3" t="s">
        <v>47</v>
      </c>
      <c r="Y3718" s="3" t="s">
        <v>47</v>
      </c>
      <c r="Z3718" s="3" t="s">
        <v>47</v>
      </c>
      <c r="AA3718" s="3" t="s">
        <v>47</v>
      </c>
      <c r="AB3718" s="12" t="s">
        <v>47</v>
      </c>
      <c r="AC3718" s="3" t="s">
        <v>47</v>
      </c>
      <c r="AE3718" s="3" t="s">
        <v>47</v>
      </c>
      <c r="AF3718" s="3" t="s">
        <v>48</v>
      </c>
      <c r="AI3718" s="3" t="s">
        <v>48</v>
      </c>
      <c r="AK3718" s="3" t="s">
        <v>47</v>
      </c>
      <c r="AL3718" s="3" t="s">
        <v>48</v>
      </c>
      <c r="AU3718" s="3">
        <v>0</v>
      </c>
      <c r="AV3718" s="3">
        <v>9</v>
      </c>
      <c r="AW3718" s="3">
        <v>1</v>
      </c>
      <c r="AX3718" s="3">
        <v>9</v>
      </c>
      <c r="AY3718" s="3">
        <v>100</v>
      </c>
      <c r="AZ3718" s="6" t="str">
        <f t="shared" si="410"/>
        <v>2227.2</v>
      </c>
      <c r="BC3718" s="12" t="s">
        <v>9308</v>
      </c>
      <c r="BJ3718" s="12">
        <f t="shared" si="411"/>
        <v>0</v>
      </c>
      <c r="BK3718" s="12">
        <f t="shared" si="412"/>
        <v>0</v>
      </c>
      <c r="CQ3718" s="3" t="str">
        <f>CONCATENATE(baseURL!$A$1,baseURL!$B$1,baseURL!$C$1,".",C3718,".",L3718,".pkl&amp;seq=",BC3718)</f>
        <v>http://proteomics.broadinstitute.org/millscripts/viewfeed.pl?side=xl&amp;cycle=1&amp;fixedMods=iaaC&amp;file=msdataSM/iPRG2012_nd/cpick_in/iPRG2012_nd.2227.2.0.pkl&amp;seq=LSGGNDKQGFPMKQGVLLPTR</v>
      </c>
    </row>
    <row r="3719" spans="1:95" x14ac:dyDescent="0.2">
      <c r="A3719" s="3">
        <v>6963</v>
      </c>
      <c r="B3719" s="2" t="s">
        <v>9309</v>
      </c>
      <c r="C3719" s="2" t="s">
        <v>9310</v>
      </c>
      <c r="D3719" s="3">
        <v>9812</v>
      </c>
      <c r="E3719" s="3">
        <v>9803</v>
      </c>
      <c r="F3719" s="3">
        <v>46771</v>
      </c>
      <c r="G3719" s="3">
        <v>12029</v>
      </c>
      <c r="H3719" s="3">
        <v>36.599600000000002</v>
      </c>
      <c r="I3719" s="30">
        <v>581.80906000000004</v>
      </c>
      <c r="J3719" s="30">
        <v>581.80888259999995</v>
      </c>
      <c r="K3719" s="30">
        <v>1.8000000000000001E-4</v>
      </c>
      <c r="L3719" s="3">
        <v>2</v>
      </c>
      <c r="M3719" s="3">
        <v>2</v>
      </c>
      <c r="N3719" s="10">
        <f t="shared" si="406"/>
        <v>1</v>
      </c>
      <c r="O3719" s="35">
        <v>2</v>
      </c>
      <c r="P3719" s="17"/>
      <c r="Q3719" s="40">
        <v>1162.6102599999999</v>
      </c>
      <c r="R3719" s="40">
        <v>581.80876999999998</v>
      </c>
      <c r="S3719" s="18">
        <f t="shared" si="407"/>
        <v>0.49844556324516776</v>
      </c>
      <c r="T3719" s="18">
        <f t="shared" si="408"/>
        <v>0.19353438066226361</v>
      </c>
      <c r="U3719" s="18">
        <f t="shared" si="409"/>
        <v>-0.12031444616579745</v>
      </c>
      <c r="V3719" s="30">
        <v>581.80870000000004</v>
      </c>
      <c r="W3719" s="3" t="s">
        <v>47</v>
      </c>
      <c r="X3719" s="3" t="s">
        <v>47</v>
      </c>
      <c r="Y3719" s="3" t="s">
        <v>47</v>
      </c>
      <c r="Z3719" s="3" t="s">
        <v>47</v>
      </c>
      <c r="AA3719" s="3" t="s">
        <v>47</v>
      </c>
      <c r="AB3719" s="12" t="s">
        <v>47</v>
      </c>
      <c r="AC3719" s="3" t="s">
        <v>47</v>
      </c>
      <c r="AD3719" s="3" t="s">
        <v>47</v>
      </c>
      <c r="AE3719" s="3" t="s">
        <v>47</v>
      </c>
      <c r="AF3719" s="3" t="s">
        <v>47</v>
      </c>
      <c r="AG3719" s="3" t="s">
        <v>47</v>
      </c>
      <c r="AH3719" s="3" t="s">
        <v>47</v>
      </c>
      <c r="AI3719" s="3" t="s">
        <v>47</v>
      </c>
      <c r="AL3719" s="3" t="s">
        <v>48</v>
      </c>
      <c r="AO3719" s="3" t="s">
        <v>48</v>
      </c>
      <c r="AP3719" s="3" t="s">
        <v>47</v>
      </c>
      <c r="AU3719" s="3">
        <v>0</v>
      </c>
      <c r="AV3719" s="3">
        <v>14</v>
      </c>
      <c r="AW3719" s="3">
        <v>2</v>
      </c>
      <c r="AX3719" s="3">
        <v>13</v>
      </c>
      <c r="AY3719" s="3">
        <v>92.86</v>
      </c>
      <c r="AZ3719" s="6" t="str">
        <f t="shared" si="410"/>
        <v>2227.3</v>
      </c>
      <c r="BB3719" s="12" t="s">
        <v>79</v>
      </c>
      <c r="BC3719" s="12" t="s">
        <v>9194</v>
      </c>
      <c r="BJ3719" s="12">
        <f t="shared" si="411"/>
        <v>0</v>
      </c>
      <c r="BK3719" s="12">
        <f t="shared" si="412"/>
        <v>0</v>
      </c>
      <c r="BU3719" s="3" t="s">
        <v>9311</v>
      </c>
      <c r="CQ3719" s="3" t="str">
        <f>CONCATENATE(baseURL!$A$1,baseURL!$B$1,"+Acetyl",baseURL!$C$1,".",C3719,".",L3719,".pkl&amp;seq=",BC3719)</f>
        <v>http://proteomics.broadinstitute.org/millscripts/viewfeed.pl?side=xl&amp;cycle=1&amp;fixedMods=iaaC+Acetyl&amp;file=msdataSM/iPRG2012_nd/cpick_in/iPRG2012_nd.2227.3.2.pkl&amp;seq=SAVPSVQTFGK</v>
      </c>
    </row>
    <row r="3720" spans="1:95" x14ac:dyDescent="0.2">
      <c r="A3720" s="3">
        <v>5806</v>
      </c>
      <c r="B3720" s="2" t="s">
        <v>9314</v>
      </c>
      <c r="C3720" s="2" t="s">
        <v>9315</v>
      </c>
      <c r="D3720" s="3">
        <v>9814</v>
      </c>
      <c r="E3720" s="3">
        <v>9805</v>
      </c>
      <c r="F3720" s="3">
        <v>46773</v>
      </c>
      <c r="G3720" s="3">
        <v>12031</v>
      </c>
      <c r="H3720" s="3">
        <v>36.606299999999997</v>
      </c>
      <c r="I3720" s="30">
        <v>743.72163</v>
      </c>
      <c r="J3720" s="30">
        <v>743.72258209999995</v>
      </c>
      <c r="K3720" s="30">
        <v>-9.5E-4</v>
      </c>
      <c r="L3720" s="3">
        <v>3</v>
      </c>
      <c r="M3720" s="3">
        <v>3</v>
      </c>
      <c r="N3720" s="10">
        <f t="shared" si="406"/>
        <v>1</v>
      </c>
      <c r="O3720" s="35">
        <v>3</v>
      </c>
      <c r="P3720" s="17"/>
      <c r="Q3720" s="40">
        <v>2229.15436</v>
      </c>
      <c r="R3720" s="40">
        <v>743.72297000000003</v>
      </c>
      <c r="S3720" s="18">
        <f t="shared" si="407"/>
        <v>-1.8017461529088314</v>
      </c>
      <c r="T3720" s="18">
        <f t="shared" si="408"/>
        <v>-0.52156517376078115</v>
      </c>
      <c r="U3720" s="18">
        <f t="shared" si="409"/>
        <v>-0.63195574027237489</v>
      </c>
      <c r="V3720" s="30">
        <v>743.72249999999997</v>
      </c>
      <c r="W3720" s="3" t="s">
        <v>47</v>
      </c>
      <c r="X3720" s="3" t="s">
        <v>47</v>
      </c>
      <c r="Y3720" s="3" t="s">
        <v>47</v>
      </c>
      <c r="Z3720" s="3" t="s">
        <v>47</v>
      </c>
      <c r="AA3720" s="3" t="s">
        <v>47</v>
      </c>
      <c r="AB3720" s="12" t="s">
        <v>47</v>
      </c>
      <c r="AC3720" s="3" t="s">
        <v>47</v>
      </c>
      <c r="AD3720" s="3" t="s">
        <v>47</v>
      </c>
      <c r="AE3720" s="3" t="s">
        <v>47</v>
      </c>
      <c r="AF3720" s="3" t="s">
        <v>47</v>
      </c>
      <c r="AG3720" s="3" t="s">
        <v>47</v>
      </c>
      <c r="AI3720" s="3" t="s">
        <v>47</v>
      </c>
      <c r="AJ3720" s="3" t="s">
        <v>47</v>
      </c>
      <c r="AK3720" s="3" t="s">
        <v>47</v>
      </c>
      <c r="AL3720" s="3" t="s">
        <v>47</v>
      </c>
      <c r="AM3720" s="3" t="s">
        <v>47</v>
      </c>
      <c r="AN3720" s="3" t="s">
        <v>47</v>
      </c>
      <c r="AU3720" s="3">
        <v>0</v>
      </c>
      <c r="AV3720" s="3">
        <v>17</v>
      </c>
      <c r="AW3720" s="3">
        <v>1</v>
      </c>
      <c r="AX3720" s="3">
        <v>17</v>
      </c>
      <c r="AY3720" s="3">
        <v>100</v>
      </c>
      <c r="AZ3720" s="6" t="str">
        <f t="shared" si="410"/>
        <v>2227.5</v>
      </c>
      <c r="BC3720" s="12" t="s">
        <v>9316</v>
      </c>
      <c r="BJ3720" s="12">
        <f t="shared" si="411"/>
        <v>0</v>
      </c>
      <c r="BK3720" s="12">
        <f t="shared" si="412"/>
        <v>0</v>
      </c>
      <c r="CQ3720" s="3" t="str">
        <f>CONCATENATE(baseURL!$A$1,baseURL!$B$1,baseURL!$C$1,".",C3720,".",L3720,".pkl&amp;seq=",BC3720)</f>
        <v>http://proteomics.broadinstitute.org/millscripts/viewfeed.pl?side=xl&amp;cycle=1&amp;fixedMods=iaaC&amp;file=msdataSM/iPRG2012_nd/cpick_in/iPRG2012_nd.2227.5.3.pkl&amp;seq=LMQTDEDLGKVSQATPVLAGR</v>
      </c>
    </row>
    <row r="3721" spans="1:95" x14ac:dyDescent="0.2">
      <c r="A3721" s="3">
        <v>4219</v>
      </c>
      <c r="B3721" s="2" t="s">
        <v>9317</v>
      </c>
      <c r="C3721" s="2" t="s">
        <v>9318</v>
      </c>
      <c r="D3721" s="3">
        <v>9815</v>
      </c>
      <c r="E3721" s="3">
        <v>9806</v>
      </c>
      <c r="F3721" s="3">
        <v>46790</v>
      </c>
      <c r="G3721" s="3">
        <v>12033</v>
      </c>
      <c r="H3721" s="3">
        <v>36.614899999999999</v>
      </c>
      <c r="I3721" s="30">
        <v>442.25463000000002</v>
      </c>
      <c r="J3721" s="30">
        <v>442.2553211</v>
      </c>
      <c r="K3721" s="30">
        <v>-6.8999999999999997E-4</v>
      </c>
      <c r="L3721" s="3">
        <v>2</v>
      </c>
      <c r="M3721" s="3">
        <v>2</v>
      </c>
      <c r="N3721" s="10">
        <f t="shared" si="406"/>
        <v>1</v>
      </c>
      <c r="O3721" s="35">
        <v>2</v>
      </c>
      <c r="P3721" s="17"/>
      <c r="Q3721" s="40">
        <v>883.50360999999998</v>
      </c>
      <c r="R3721" s="40">
        <v>442.25545</v>
      </c>
      <c r="S3721" s="18">
        <f t="shared" si="407"/>
        <v>-1.8541320406024666</v>
      </c>
      <c r="T3721" s="18">
        <f t="shared" si="408"/>
        <v>-0.29146051222858177</v>
      </c>
      <c r="U3721" s="18">
        <f t="shared" si="409"/>
        <v>-0.79139782216134646</v>
      </c>
      <c r="V3721" s="30">
        <v>442.25510000000003</v>
      </c>
      <c r="W3721" s="3" t="s">
        <v>47</v>
      </c>
      <c r="X3721" s="3" t="s">
        <v>47</v>
      </c>
      <c r="Y3721" s="3" t="s">
        <v>47</v>
      </c>
      <c r="Z3721" s="3" t="s">
        <v>47</v>
      </c>
      <c r="AA3721" s="3" t="s">
        <v>65</v>
      </c>
      <c r="AB3721" s="12" t="s">
        <v>47</v>
      </c>
      <c r="AC3721" s="3" t="s">
        <v>47</v>
      </c>
      <c r="AD3721" s="3" t="s">
        <v>47</v>
      </c>
      <c r="AF3721" s="3" t="s">
        <v>48</v>
      </c>
      <c r="AG3721" s="3" t="s">
        <v>47</v>
      </c>
      <c r="AH3721" s="3" t="s">
        <v>47</v>
      </c>
      <c r="AI3721" s="3" t="s">
        <v>47</v>
      </c>
      <c r="AJ3721" s="3" t="s">
        <v>47</v>
      </c>
      <c r="AK3721" s="3" t="s">
        <v>47</v>
      </c>
      <c r="AL3721" s="3" t="s">
        <v>48</v>
      </c>
      <c r="AM3721" s="3" t="s">
        <v>47</v>
      </c>
      <c r="AU3721" s="3">
        <v>1</v>
      </c>
      <c r="AV3721" s="3">
        <v>13</v>
      </c>
      <c r="AW3721" s="3">
        <v>1</v>
      </c>
      <c r="AX3721" s="3">
        <v>13</v>
      </c>
      <c r="AY3721" s="3">
        <v>100</v>
      </c>
      <c r="AZ3721" s="6" t="str">
        <f t="shared" si="410"/>
        <v>2228.1</v>
      </c>
      <c r="BC3721" s="12" t="s">
        <v>9319</v>
      </c>
      <c r="BJ3721" s="12">
        <f t="shared" si="411"/>
        <v>0</v>
      </c>
      <c r="BK3721" s="12">
        <f t="shared" si="412"/>
        <v>0</v>
      </c>
      <c r="BW3721" s="3" t="s">
        <v>9320</v>
      </c>
      <c r="CQ3721" s="3" t="str">
        <f>CONCATENATE(baseURL!$A$1,baseURL!$B$1,baseURL!$C$1,".",C3721,".",L3721,".pkl&amp;seq=",BC3721)</f>
        <v>http://proteomics.broadinstitute.org/millscripts/viewfeed.pl?side=xl&amp;cycle=1&amp;fixedMods=iaaC&amp;file=msdataSM/iPRG2012_nd/cpick_in/iPRG2012_nd.2228.1.2.pkl&amp;seq=LYTFLAR</v>
      </c>
    </row>
    <row r="3722" spans="1:95" x14ac:dyDescent="0.2">
      <c r="A3722" s="3">
        <v>4214</v>
      </c>
      <c r="B3722" s="2" t="s">
        <v>9321</v>
      </c>
      <c r="C3722" s="2" t="s">
        <v>9314</v>
      </c>
      <c r="D3722" s="3">
        <v>9820</v>
      </c>
      <c r="E3722" s="3">
        <v>9811</v>
      </c>
      <c r="F3722" s="3">
        <v>46795</v>
      </c>
      <c r="G3722" s="3">
        <v>12038</v>
      </c>
      <c r="H3722" s="3">
        <v>36.624899999999997</v>
      </c>
      <c r="I3722" s="30">
        <v>601.30616999999995</v>
      </c>
      <c r="J3722" s="30">
        <v>601.30677530000003</v>
      </c>
      <c r="K3722" s="30">
        <v>-6.0999999999999997E-4</v>
      </c>
      <c r="L3722" s="3">
        <v>4</v>
      </c>
      <c r="M3722" s="3">
        <v>4</v>
      </c>
      <c r="N3722" s="10">
        <f t="shared" si="406"/>
        <v>1</v>
      </c>
      <c r="O3722" s="35">
        <v>4</v>
      </c>
      <c r="P3722" s="17"/>
      <c r="Q3722" s="40">
        <v>2402.2020400000001</v>
      </c>
      <c r="R3722" s="40">
        <v>601.30597</v>
      </c>
      <c r="S3722" s="18">
        <f t="shared" si="407"/>
        <v>0.33260937015109943</v>
      </c>
      <c r="T3722" s="18">
        <f t="shared" si="408"/>
        <v>1.3392516292904006</v>
      </c>
      <c r="U3722" s="18">
        <f t="shared" si="409"/>
        <v>1.2140242013162061</v>
      </c>
      <c r="V3722" s="30">
        <v>601.30669999999998</v>
      </c>
      <c r="W3722" s="3" t="s">
        <v>47</v>
      </c>
      <c r="X3722" s="3" t="s">
        <v>47</v>
      </c>
      <c r="Y3722" s="3" t="s">
        <v>47</v>
      </c>
      <c r="Z3722" s="3" t="s">
        <v>47</v>
      </c>
      <c r="AA3722" s="3" t="s">
        <v>65</v>
      </c>
      <c r="AB3722" s="12" t="s">
        <v>47</v>
      </c>
      <c r="AC3722" s="3" t="s">
        <v>47</v>
      </c>
      <c r="AD3722" s="3" t="s">
        <v>47</v>
      </c>
      <c r="AE3722" s="3" t="s">
        <v>47</v>
      </c>
      <c r="AF3722" s="3" t="s">
        <v>47</v>
      </c>
      <c r="AG3722" s="3" t="s">
        <v>47</v>
      </c>
      <c r="AI3722" s="3" t="s">
        <v>47</v>
      </c>
      <c r="AJ3722" s="3" t="s">
        <v>47</v>
      </c>
      <c r="AK3722" s="3" t="s">
        <v>47</v>
      </c>
      <c r="AL3722" s="3" t="s">
        <v>47</v>
      </c>
      <c r="AM3722" s="3" t="s">
        <v>47</v>
      </c>
      <c r="AN3722" s="3" t="s">
        <v>47</v>
      </c>
      <c r="AU3722" s="3">
        <v>1</v>
      </c>
      <c r="AV3722" s="3">
        <v>16</v>
      </c>
      <c r="AW3722" s="3">
        <v>1</v>
      </c>
      <c r="AX3722" s="3">
        <v>16</v>
      </c>
      <c r="AY3722" s="3">
        <v>100</v>
      </c>
      <c r="AZ3722" s="6" t="str">
        <f t="shared" si="410"/>
        <v>2228.6</v>
      </c>
      <c r="BC3722" s="12" t="s">
        <v>9322</v>
      </c>
      <c r="BJ3722" s="12">
        <f t="shared" si="411"/>
        <v>0</v>
      </c>
      <c r="BK3722" s="12">
        <f t="shared" si="412"/>
        <v>0</v>
      </c>
      <c r="BW3722" s="3" t="s">
        <v>9323</v>
      </c>
      <c r="CQ3722" s="3" t="str">
        <f>CONCATENATE(baseURL!$A$1,baseURL!$B$1,baseURL!$C$1,".",C3722,".",L3722,".pkl&amp;seq=",BC3722)</f>
        <v>http://proteomics.broadinstitute.org/millscripts/viewfeed.pl?side=xl&amp;cycle=1&amp;fixedMods=iaaC&amp;file=msdataSM/iPRG2012_nd/cpick_in/iPRG2012_nd.2228.6.4.pkl&amp;seq=LFNPPKEDMKDDVTGEALVQR</v>
      </c>
    </row>
    <row r="3723" spans="1:95" x14ac:dyDescent="0.2">
      <c r="A3723" s="3">
        <v>5220</v>
      </c>
      <c r="B3723" s="2" t="s">
        <v>9324</v>
      </c>
      <c r="C3723" s="2" t="s">
        <v>9325</v>
      </c>
      <c r="D3723" s="3">
        <v>9821</v>
      </c>
      <c r="E3723" s="3">
        <v>9812</v>
      </c>
      <c r="F3723" s="3">
        <v>46796</v>
      </c>
      <c r="G3723" s="3">
        <v>12039</v>
      </c>
      <c r="H3723" s="3">
        <v>36.627400000000002</v>
      </c>
      <c r="I3723" s="30">
        <v>633.63774000000001</v>
      </c>
      <c r="J3723" s="30">
        <v>633.63732089999996</v>
      </c>
      <c r="K3723" s="30">
        <v>4.2000000000000002E-4</v>
      </c>
      <c r="L3723" s="3">
        <v>3</v>
      </c>
      <c r="M3723" s="3">
        <v>3</v>
      </c>
      <c r="N3723" s="10">
        <f t="shared" si="406"/>
        <v>1</v>
      </c>
      <c r="O3723" s="35">
        <v>3</v>
      </c>
      <c r="P3723" s="17"/>
      <c r="Q3723" s="40">
        <v>1898.8952899999999</v>
      </c>
      <c r="R3723" s="40">
        <v>633.63661000000002</v>
      </c>
      <c r="S3723" s="18">
        <f t="shared" si="407"/>
        <v>1.7833565519347045</v>
      </c>
      <c r="T3723" s="18">
        <f t="shared" si="408"/>
        <v>1.1219364360032142</v>
      </c>
      <c r="U3723" s="18">
        <f t="shared" si="409"/>
        <v>0.77331390307991221</v>
      </c>
      <c r="V3723" s="30">
        <v>633.63710000000003</v>
      </c>
      <c r="W3723" s="3" t="s">
        <v>47</v>
      </c>
      <c r="X3723" s="3" t="s">
        <v>47</v>
      </c>
      <c r="Y3723" s="3" t="s">
        <v>47</v>
      </c>
      <c r="Z3723" s="3" t="s">
        <v>47</v>
      </c>
      <c r="AA3723" s="3" t="s">
        <v>47</v>
      </c>
      <c r="AB3723" s="12" t="s">
        <v>47</v>
      </c>
      <c r="AC3723" s="3" t="s">
        <v>47</v>
      </c>
      <c r="AD3723" s="3" t="s">
        <v>47</v>
      </c>
      <c r="AE3723" s="3" t="s">
        <v>47</v>
      </c>
      <c r="AF3723" s="3" t="s">
        <v>47</v>
      </c>
      <c r="AG3723" s="3" t="s">
        <v>47</v>
      </c>
      <c r="AH3723" s="3" t="s">
        <v>47</v>
      </c>
      <c r="AI3723" s="3" t="s">
        <v>47</v>
      </c>
      <c r="AJ3723" s="3" t="s">
        <v>47</v>
      </c>
      <c r="AK3723" s="3" t="s">
        <v>47</v>
      </c>
      <c r="AL3723" s="3" t="s">
        <v>47</v>
      </c>
      <c r="AM3723" s="3" t="s">
        <v>47</v>
      </c>
      <c r="AN3723" s="3" t="s">
        <v>47</v>
      </c>
      <c r="AU3723" s="3">
        <v>0</v>
      </c>
      <c r="AV3723" s="3">
        <v>18</v>
      </c>
      <c r="AW3723" s="3">
        <v>1</v>
      </c>
      <c r="AX3723" s="3">
        <v>18</v>
      </c>
      <c r="AY3723" s="3">
        <v>100</v>
      </c>
      <c r="AZ3723" s="6" t="str">
        <f t="shared" si="410"/>
        <v>2228.7</v>
      </c>
      <c r="BC3723" s="12" t="s">
        <v>9326</v>
      </c>
      <c r="BJ3723" s="12">
        <f t="shared" si="411"/>
        <v>0</v>
      </c>
      <c r="BK3723" s="12">
        <f t="shared" si="412"/>
        <v>0</v>
      </c>
      <c r="CQ3723" s="3" t="str">
        <f>CONCATENATE(baseURL!$A$1,baseURL!$B$1,baseURL!$C$1,".",C3723,".",L3723,".pkl&amp;seq=",BC3723)</f>
        <v>http://proteomics.broadinstitute.org/millscripts/viewfeed.pl?side=xl&amp;cycle=1&amp;fixedMods=iaaC&amp;file=msdataSM/iPRG2012_nd/cpick_in/iPRG2012_nd.2228.7.3.pkl&amp;seq=MVNQAEEFKAADEAFAK</v>
      </c>
    </row>
    <row r="3724" spans="1:95" x14ac:dyDescent="0.2">
      <c r="A3724" s="3">
        <v>4299</v>
      </c>
      <c r="B3724" s="2" t="s">
        <v>9327</v>
      </c>
      <c r="C3724" s="2" t="s">
        <v>9328</v>
      </c>
      <c r="D3724" s="3">
        <v>9823</v>
      </c>
      <c r="E3724" s="3">
        <v>9814</v>
      </c>
      <c r="F3724" s="3">
        <v>46811</v>
      </c>
      <c r="G3724" s="3">
        <v>12042</v>
      </c>
      <c r="H3724" s="3">
        <v>36.640300000000003</v>
      </c>
      <c r="I3724" s="30">
        <v>439.23840999999999</v>
      </c>
      <c r="J3724" s="30">
        <v>439.23776729999997</v>
      </c>
      <c r="K3724" s="30">
        <v>6.4000000000000005E-4</v>
      </c>
      <c r="L3724" s="3">
        <v>2</v>
      </c>
      <c r="M3724" s="3">
        <v>2</v>
      </c>
      <c r="N3724" s="10">
        <f t="shared" si="406"/>
        <v>1</v>
      </c>
      <c r="O3724" s="35">
        <v>2</v>
      </c>
      <c r="P3724" s="17"/>
      <c r="Q3724" s="40">
        <v>877.46789999999999</v>
      </c>
      <c r="R3724" s="40">
        <v>439.23759000000001</v>
      </c>
      <c r="S3724" s="18">
        <f t="shared" si="407"/>
        <v>1.866871184627122</v>
      </c>
      <c r="T3724" s="18">
        <f t="shared" si="408"/>
        <v>0.40365397679564069</v>
      </c>
      <c r="U3724" s="18">
        <f t="shared" si="409"/>
        <v>2.276672170692956E-2</v>
      </c>
      <c r="V3724" s="30">
        <v>439.23759999999999</v>
      </c>
      <c r="W3724" s="3" t="s">
        <v>47</v>
      </c>
      <c r="X3724" s="3" t="s">
        <v>47</v>
      </c>
      <c r="Y3724" s="3" t="s">
        <v>47</v>
      </c>
      <c r="Z3724" s="3" t="s">
        <v>47</v>
      </c>
      <c r="AA3724" s="3" t="s">
        <v>47</v>
      </c>
      <c r="AB3724" s="12" t="s">
        <v>47</v>
      </c>
      <c r="AC3724" s="3" t="s">
        <v>47</v>
      </c>
      <c r="AD3724" s="3" t="s">
        <v>47</v>
      </c>
      <c r="AF3724" s="3" t="s">
        <v>48</v>
      </c>
      <c r="AG3724" s="3" t="s">
        <v>47</v>
      </c>
      <c r="AH3724" s="3" t="s">
        <v>47</v>
      </c>
      <c r="AI3724" s="3" t="s">
        <v>48</v>
      </c>
      <c r="AJ3724" s="3" t="s">
        <v>47</v>
      </c>
      <c r="AK3724" s="3" t="s">
        <v>48</v>
      </c>
      <c r="AL3724" s="3" t="s">
        <v>52</v>
      </c>
      <c r="AU3724" s="3">
        <v>0</v>
      </c>
      <c r="AV3724" s="3">
        <v>11</v>
      </c>
      <c r="AW3724" s="3">
        <v>1</v>
      </c>
      <c r="AX3724" s="3">
        <v>11</v>
      </c>
      <c r="AY3724" s="3">
        <v>100</v>
      </c>
      <c r="AZ3724" s="6" t="str">
        <f t="shared" si="410"/>
        <v>2229.1</v>
      </c>
      <c r="BC3724" s="12" t="s">
        <v>9329</v>
      </c>
      <c r="BJ3724" s="12">
        <f t="shared" si="411"/>
        <v>0</v>
      </c>
      <c r="BK3724" s="12">
        <f t="shared" si="412"/>
        <v>0</v>
      </c>
      <c r="CQ3724" s="3" t="str">
        <f>CONCATENATE(baseURL!$A$1,baseURL!$B$1,baseURL!$C$1,".",C3724,".",L3724,".pkl&amp;seq=",BC3724)</f>
        <v>http://proteomics.broadinstitute.org/millscripts/viewfeed.pl?side=xl&amp;cycle=1&amp;fixedMods=iaaC&amp;file=msdataSM/iPRG2012_nd/cpick_in/iPRG2012_nd.2229.1.2.pkl&amp;seq=NFGVWVR</v>
      </c>
    </row>
    <row r="3725" spans="1:95" x14ac:dyDescent="0.2">
      <c r="A3725" s="3">
        <v>5610</v>
      </c>
      <c r="B3725" s="2" t="s">
        <v>9330</v>
      </c>
      <c r="C3725" s="2" t="s">
        <v>9317</v>
      </c>
      <c r="D3725" s="3">
        <v>9824</v>
      </c>
      <c r="E3725" s="3">
        <v>9815</v>
      </c>
      <c r="F3725" s="3">
        <v>46812</v>
      </c>
      <c r="G3725" s="3">
        <v>12043</v>
      </c>
      <c r="H3725" s="3">
        <v>36.643700000000003</v>
      </c>
      <c r="I3725" s="30">
        <v>569.28326000000004</v>
      </c>
      <c r="J3725" s="30">
        <v>569.28325749999999</v>
      </c>
      <c r="K3725" s="30">
        <v>0</v>
      </c>
      <c r="L3725" s="3">
        <v>2</v>
      </c>
      <c r="M3725" s="3">
        <v>0</v>
      </c>
      <c r="N3725" s="10">
        <f t="shared" si="406"/>
        <v>1</v>
      </c>
      <c r="O3725" s="35">
        <v>2</v>
      </c>
      <c r="P3725" s="17"/>
      <c r="Q3725" s="40">
        <v>1137.5543500000001</v>
      </c>
      <c r="R3725" s="40">
        <v>569.28080999999997</v>
      </c>
      <c r="S3725" s="18">
        <f t="shared" si="407"/>
        <v>4.3036757203657032</v>
      </c>
      <c r="T3725" s="18">
        <f t="shared" si="408"/>
        <v>4.2992842144399512</v>
      </c>
      <c r="U3725" s="18">
        <f t="shared" si="409"/>
        <v>-1.4228478911862665</v>
      </c>
      <c r="V3725" s="30">
        <v>569.28</v>
      </c>
      <c r="W3725" s="3" t="s">
        <v>52</v>
      </c>
      <c r="X3725" s="3" t="s">
        <v>47</v>
      </c>
      <c r="Y3725" s="3" t="s">
        <v>47</v>
      </c>
      <c r="Z3725" s="3" t="s">
        <v>47</v>
      </c>
      <c r="AA3725" s="3" t="s">
        <v>48</v>
      </c>
      <c r="AB3725" s="12" t="s">
        <v>47</v>
      </c>
      <c r="AC3725" s="3" t="s">
        <v>47</v>
      </c>
      <c r="AD3725" s="3" t="s">
        <v>47</v>
      </c>
      <c r="AE3725" s="3" t="s">
        <v>47</v>
      </c>
      <c r="AF3725" s="3" t="s">
        <v>47</v>
      </c>
      <c r="AG3725" s="3" t="s">
        <v>47</v>
      </c>
      <c r="AH3725" s="3" t="s">
        <v>47</v>
      </c>
      <c r="AI3725" s="3" t="s">
        <v>47</v>
      </c>
      <c r="AJ3725" s="3" t="s">
        <v>47</v>
      </c>
      <c r="AK3725" s="3" t="s">
        <v>48</v>
      </c>
      <c r="AL3725" s="3" t="s">
        <v>47</v>
      </c>
      <c r="AM3725" s="3" t="s">
        <v>47</v>
      </c>
      <c r="AN3725" s="3" t="s">
        <v>52</v>
      </c>
      <c r="AO3725" s="3" t="s">
        <v>52</v>
      </c>
      <c r="AU3725" s="3">
        <v>0</v>
      </c>
      <c r="AV3725" s="3">
        <v>14</v>
      </c>
      <c r="AW3725" s="3">
        <v>1</v>
      </c>
      <c r="AX3725" s="3">
        <v>14</v>
      </c>
      <c r="AY3725" s="3">
        <v>100</v>
      </c>
      <c r="AZ3725" s="6" t="str">
        <f t="shared" si="410"/>
        <v>2229.2</v>
      </c>
      <c r="BC3725" s="12" t="s">
        <v>9229</v>
      </c>
      <c r="BJ3725" s="12">
        <f t="shared" si="411"/>
        <v>0</v>
      </c>
      <c r="BK3725" s="12">
        <f t="shared" si="412"/>
        <v>0</v>
      </c>
      <c r="CQ3725" s="3" t="str">
        <f>CONCATENATE(baseURL!$A$1,baseURL!$B$1,baseURL!$C$1,".",C3725,".",L3725,".pkl&amp;seq=",BC3725)</f>
        <v>http://proteomics.broadinstitute.org/millscripts/viewfeed.pl?side=xl&amp;cycle=1&amp;fixedMods=iaaC&amp;file=msdataSM/iPRG2012_nd/cpick_in/iPRG2012_nd.2229.2.2.pkl&amp;seq=QMLQSPMFR</v>
      </c>
    </row>
    <row r="3726" spans="1:95" x14ac:dyDescent="0.2">
      <c r="A3726" s="3">
        <v>3109</v>
      </c>
      <c r="B3726" s="2" t="s">
        <v>9331</v>
      </c>
      <c r="C3726" s="2" t="s">
        <v>9332</v>
      </c>
      <c r="D3726" s="3">
        <v>9825</v>
      </c>
      <c r="E3726" s="3">
        <v>9816</v>
      </c>
      <c r="F3726" s="3">
        <v>46813</v>
      </c>
      <c r="G3726" s="3">
        <v>12044</v>
      </c>
      <c r="H3726" s="3">
        <v>36.646999999999998</v>
      </c>
      <c r="I3726" s="30">
        <v>600.33294999999998</v>
      </c>
      <c r="J3726" s="30">
        <v>600.33493699999997</v>
      </c>
      <c r="K3726" s="30">
        <v>-1.99E-3</v>
      </c>
      <c r="L3726" s="3">
        <v>0</v>
      </c>
      <c r="M3726" s="3">
        <v>2</v>
      </c>
      <c r="N3726" s="10">
        <f t="shared" si="406"/>
        <v>1</v>
      </c>
      <c r="O3726" s="35">
        <v>2</v>
      </c>
      <c r="P3726" s="17"/>
      <c r="Q3726" s="40">
        <v>1199.6605300000001</v>
      </c>
      <c r="R3726" s="40">
        <v>600.33389999999997</v>
      </c>
      <c r="S3726" s="18">
        <f t="shared" si="407"/>
        <v>-1.5824526983881873</v>
      </c>
      <c r="T3726" s="18">
        <f t="shared" si="408"/>
        <v>1.7273720507814467</v>
      </c>
      <c r="U3726" s="18">
        <f t="shared" si="409"/>
        <v>1.3325917460709069</v>
      </c>
      <c r="V3726" s="30">
        <v>600.3347</v>
      </c>
      <c r="W3726" s="3" t="s">
        <v>47</v>
      </c>
      <c r="X3726" s="3" t="s">
        <v>47</v>
      </c>
      <c r="Y3726" s="3" t="s">
        <v>47</v>
      </c>
      <c r="Z3726" s="3" t="s">
        <v>47</v>
      </c>
      <c r="AA3726" s="3" t="s">
        <v>47</v>
      </c>
      <c r="AB3726" s="12" t="s">
        <v>48</v>
      </c>
      <c r="AC3726" s="3" t="s">
        <v>48</v>
      </c>
      <c r="AF3726" s="3" t="s">
        <v>48</v>
      </c>
      <c r="AG3726" s="3" t="s">
        <v>47</v>
      </c>
      <c r="AH3726" s="3" t="s">
        <v>48</v>
      </c>
      <c r="AL3726" s="3" t="s">
        <v>48</v>
      </c>
      <c r="AM3726" s="3" t="s">
        <v>48</v>
      </c>
      <c r="AU3726" s="3">
        <v>0</v>
      </c>
      <c r="AV3726" s="3">
        <v>6</v>
      </c>
      <c r="AW3726" s="3">
        <v>1</v>
      </c>
      <c r="AX3726" s="3">
        <v>6</v>
      </c>
      <c r="AY3726" s="3">
        <v>100</v>
      </c>
      <c r="AZ3726" s="6" t="str">
        <f t="shared" si="410"/>
        <v>2229.3</v>
      </c>
      <c r="BC3726" s="12" t="s">
        <v>9333</v>
      </c>
      <c r="BJ3726" s="12">
        <f t="shared" si="411"/>
        <v>0</v>
      </c>
      <c r="BK3726" s="12">
        <f t="shared" si="412"/>
        <v>0</v>
      </c>
      <c r="CQ3726" s="3" t="str">
        <f>CONCATENATE(baseURL!$A$1,baseURL!$B$1,baseURL!$C$1,".",C3726,".",L3726,".pkl&amp;seq=",BC3726)</f>
        <v>http://proteomics.broadinstitute.org/millscripts/viewfeed.pl?side=xl&amp;cycle=1&amp;fixedMods=iaaC&amp;file=msdataSM/iPRG2012_nd/cpick_in/iPRG2012_nd.2229.3.0.pkl&amp;seq=YGSKVFMLVR</v>
      </c>
    </row>
    <row r="3727" spans="1:95" x14ac:dyDescent="0.2">
      <c r="A3727" s="3">
        <v>656</v>
      </c>
      <c r="B3727" s="2" t="s">
        <v>9334</v>
      </c>
      <c r="C3727" s="2" t="s">
        <v>9335</v>
      </c>
      <c r="D3727" s="3">
        <v>9826</v>
      </c>
      <c r="E3727" s="3">
        <v>9817</v>
      </c>
      <c r="F3727" s="3">
        <v>46814</v>
      </c>
      <c r="G3727" s="3">
        <v>12045</v>
      </c>
      <c r="H3727" s="3">
        <v>36.650300000000001</v>
      </c>
      <c r="I3727" s="30">
        <v>758.58632</v>
      </c>
      <c r="J3727" s="30">
        <v>758.58265870000002</v>
      </c>
      <c r="K3727" s="30">
        <v>3.6600000000000001E-3</v>
      </c>
      <c r="L3727" s="3">
        <v>4</v>
      </c>
      <c r="M3727" s="3">
        <v>4</v>
      </c>
      <c r="N3727" s="10">
        <f t="shared" si="406"/>
        <v>1</v>
      </c>
      <c r="O3727" s="35">
        <v>4</v>
      </c>
      <c r="P3727" s="17"/>
      <c r="Q3727" s="40">
        <v>3031.3044100000002</v>
      </c>
      <c r="R3727" s="40">
        <v>758.58155999999997</v>
      </c>
      <c r="S3727" s="18">
        <f t="shared" si="407"/>
        <v>6.2748691123377167</v>
      </c>
      <c r="T3727" s="18">
        <f t="shared" si="408"/>
        <v>1.4483610701753038</v>
      </c>
      <c r="U3727" s="18">
        <f t="shared" si="409"/>
        <v>1.5028047875005484</v>
      </c>
      <c r="V3727" s="30">
        <v>758.58270000000005</v>
      </c>
      <c r="W3727" s="3" t="s">
        <v>47</v>
      </c>
      <c r="Y3727" s="3" t="s">
        <v>47</v>
      </c>
      <c r="Z3727" s="3" t="s">
        <v>47</v>
      </c>
      <c r="AA3727" s="3" t="s">
        <v>48</v>
      </c>
      <c r="AC3727" s="3" t="s">
        <v>47</v>
      </c>
      <c r="AD3727" s="3" t="s">
        <v>47</v>
      </c>
      <c r="AE3727" s="3" t="s">
        <v>47</v>
      </c>
      <c r="AF3727" s="3" t="s">
        <v>47</v>
      </c>
      <c r="AG3727" s="3" t="s">
        <v>47</v>
      </c>
      <c r="AI3727" s="3" t="s">
        <v>47</v>
      </c>
      <c r="AK3727" s="3" t="s">
        <v>47</v>
      </c>
      <c r="AL3727" s="3" t="s">
        <v>47</v>
      </c>
      <c r="AM3727" s="3" t="s">
        <v>47</v>
      </c>
      <c r="AO3727" s="3" t="s">
        <v>47</v>
      </c>
      <c r="AP3727" s="3" t="s">
        <v>47</v>
      </c>
      <c r="AU3727" s="3">
        <v>0</v>
      </c>
      <c r="AV3727" s="3">
        <v>14</v>
      </c>
      <c r="AW3727" s="3">
        <v>3</v>
      </c>
      <c r="AX3727" s="3">
        <v>12</v>
      </c>
      <c r="AY3727" s="3">
        <v>85.71</v>
      </c>
      <c r="AZ3727" s="6" t="str">
        <f t="shared" si="410"/>
        <v>2229.4</v>
      </c>
      <c r="BB3727" s="12" t="s">
        <v>79</v>
      </c>
      <c r="BC3727" s="12" t="s">
        <v>9336</v>
      </c>
      <c r="BJ3727" s="12">
        <f t="shared" si="411"/>
        <v>1</v>
      </c>
      <c r="BK3727" s="12">
        <f t="shared" si="412"/>
        <v>0</v>
      </c>
      <c r="BU3727" s="3" t="s">
        <v>9337</v>
      </c>
      <c r="CC3727" s="3" t="s">
        <v>9338</v>
      </c>
      <c r="CQ3727" s="3" t="str">
        <f>CONCATENATE(baseURL!$A$1,baseURL!$B$1,"+Acetyl",baseURL!$C$1,".",C3727,".",L3727,".pkl&amp;seq=",BC3727)</f>
        <v>http://proteomics.broadinstitute.org/millscripts/viewfeed.pl?side=xl&amp;cycle=1&amp;fixedMods=iaaC+Acetyl&amp;file=msdataSM/iPRG2012_nd/cpick_in/iPRG2012_nd.2229.4.4.pkl&amp;seq=SDEEHTFETADAGSSATYPMQCSALRK</v>
      </c>
    </row>
    <row r="3728" spans="1:95" x14ac:dyDescent="0.2">
      <c r="A3728" s="3">
        <v>2034</v>
      </c>
      <c r="B3728" s="2" t="s">
        <v>9339</v>
      </c>
      <c r="C3728" s="2" t="s">
        <v>9340</v>
      </c>
      <c r="D3728" s="3">
        <v>9828</v>
      </c>
      <c r="E3728" s="3">
        <v>9819</v>
      </c>
      <c r="F3728" s="3">
        <v>46832</v>
      </c>
      <c r="G3728" s="3">
        <v>12048</v>
      </c>
      <c r="H3728" s="3">
        <v>36.664000000000001</v>
      </c>
      <c r="I3728" s="30">
        <v>642.32894999999996</v>
      </c>
      <c r="J3728" s="30">
        <v>642.32659279999996</v>
      </c>
      <c r="K3728" s="30">
        <v>2.3600000000000001E-3</v>
      </c>
      <c r="L3728" s="3">
        <v>2</v>
      </c>
      <c r="M3728" s="3">
        <v>2</v>
      </c>
      <c r="N3728" s="10">
        <f t="shared" si="406"/>
        <v>1</v>
      </c>
      <c r="O3728" s="35">
        <v>2</v>
      </c>
      <c r="P3728" s="17"/>
      <c r="Q3728" s="40">
        <v>1283.64777</v>
      </c>
      <c r="R3728" s="40">
        <v>642.32752000000005</v>
      </c>
      <c r="S3728" s="18">
        <f t="shared" si="407"/>
        <v>2.2262785812351447</v>
      </c>
      <c r="T3728" s="18">
        <f t="shared" si="408"/>
        <v>-1.4435003502449082</v>
      </c>
      <c r="U3728" s="18">
        <f t="shared" si="409"/>
        <v>-1.276607298547241</v>
      </c>
      <c r="V3728" s="30">
        <v>642.32669999999996</v>
      </c>
      <c r="W3728" s="3" t="s">
        <v>47</v>
      </c>
      <c r="X3728" s="3" t="s">
        <v>47</v>
      </c>
      <c r="Y3728" s="3" t="s">
        <v>47</v>
      </c>
      <c r="Z3728" s="3" t="s">
        <v>47</v>
      </c>
      <c r="AA3728" s="3" t="s">
        <v>48</v>
      </c>
      <c r="AB3728" s="12" t="s">
        <v>47</v>
      </c>
      <c r="AC3728" s="3" t="s">
        <v>47</v>
      </c>
      <c r="AD3728" s="3" t="s">
        <v>47</v>
      </c>
      <c r="AE3728" s="3" t="s">
        <v>47</v>
      </c>
      <c r="AG3728" s="3" t="s">
        <v>47</v>
      </c>
      <c r="AH3728" s="3" t="s">
        <v>48</v>
      </c>
      <c r="AI3728" s="3" t="s">
        <v>47</v>
      </c>
      <c r="AJ3728" s="3" t="s">
        <v>47</v>
      </c>
      <c r="AL3728" s="3" t="s">
        <v>52</v>
      </c>
      <c r="AO3728" s="3" t="s">
        <v>47</v>
      </c>
      <c r="AU3728" s="3">
        <v>0</v>
      </c>
      <c r="AV3728" s="3">
        <v>12</v>
      </c>
      <c r="AW3728" s="3">
        <v>1</v>
      </c>
      <c r="AX3728" s="3">
        <v>12</v>
      </c>
      <c r="AY3728" s="3">
        <v>100</v>
      </c>
      <c r="AZ3728" s="6" t="str">
        <f t="shared" si="410"/>
        <v>2230.1</v>
      </c>
      <c r="BC3728" s="12" t="s">
        <v>9241</v>
      </c>
      <c r="BJ3728" s="12">
        <f t="shared" si="411"/>
        <v>0</v>
      </c>
      <c r="BK3728" s="12">
        <f t="shared" si="412"/>
        <v>0</v>
      </c>
      <c r="BP3728" s="3" t="s">
        <v>54</v>
      </c>
      <c r="BR3728" s="3" t="s">
        <v>54</v>
      </c>
      <c r="CQ3728" s="3" t="str">
        <f>CONCATENATE(baseURL!$A$1,baseURL!$B$1,baseURL!$C$1,".",C3728,".",L3728,".pkl&amp;seq=",BC3728,"&amp;varMods=Deamidated-N")</f>
        <v>http://proteomics.broadinstitute.org/millscripts/viewfeed.pl?side=xl&amp;cycle=1&amp;fixedMods=iaaC&amp;file=msdataSM/iPRG2012_nd/cpick_in/iPRG2012_nd.2230.1.2.pkl&amp;seq=SLETFRTTnTL&amp;varMods=Deamidated-N</v>
      </c>
    </row>
    <row r="3729" spans="1:95" x14ac:dyDescent="0.2">
      <c r="A3729" s="3">
        <v>2451</v>
      </c>
      <c r="B3729" s="2" t="s">
        <v>9341</v>
      </c>
      <c r="C3729" s="2" t="s">
        <v>9327</v>
      </c>
      <c r="D3729" s="3">
        <v>9829</v>
      </c>
      <c r="E3729" s="3">
        <v>9820</v>
      </c>
      <c r="F3729" s="3">
        <v>46833</v>
      </c>
      <c r="G3729" s="3">
        <v>12049</v>
      </c>
      <c r="H3729" s="3">
        <v>36.667299999999997</v>
      </c>
      <c r="I3729" s="30">
        <v>645.33583999999996</v>
      </c>
      <c r="J3729" s="30">
        <v>645.80378780000001</v>
      </c>
      <c r="K3729" s="30">
        <v>-0.46794999999999998</v>
      </c>
      <c r="L3729" s="3">
        <v>0</v>
      </c>
      <c r="M3729" s="3">
        <v>2</v>
      </c>
      <c r="N3729" s="10">
        <f t="shared" si="406"/>
        <v>1</v>
      </c>
      <c r="O3729" s="35">
        <v>2</v>
      </c>
      <c r="P3729" s="17"/>
      <c r="Q3729" s="40">
        <v>1290.5960700000001</v>
      </c>
      <c r="R3729" s="40">
        <v>645.80166999999994</v>
      </c>
      <c r="S3729" s="18">
        <f t="shared" si="407"/>
        <v>-721.32052554150675</v>
      </c>
      <c r="T3729" s="18">
        <f t="shared" si="408"/>
        <v>3.2793349699212806</v>
      </c>
      <c r="U3729" s="18">
        <f t="shared" si="409"/>
        <v>2.9885336159253857</v>
      </c>
      <c r="V3729" s="30">
        <v>645.80359999999996</v>
      </c>
      <c r="W3729" s="3" t="s">
        <v>47</v>
      </c>
      <c r="Z3729" s="3" t="s">
        <v>47</v>
      </c>
      <c r="AA3729" s="3" t="s">
        <v>47</v>
      </c>
      <c r="AB3729" s="12" t="s">
        <v>47</v>
      </c>
      <c r="AC3729" s="3" t="s">
        <v>47</v>
      </c>
      <c r="AD3729" s="3" t="s">
        <v>48</v>
      </c>
      <c r="AE3729" s="3" t="s">
        <v>47</v>
      </c>
      <c r="AF3729" s="3" t="s">
        <v>48</v>
      </c>
      <c r="AH3729" s="3" t="s">
        <v>47</v>
      </c>
      <c r="AI3729" s="3" t="s">
        <v>48</v>
      </c>
      <c r="AL3729" s="3" t="s">
        <v>48</v>
      </c>
      <c r="AU3729" s="3">
        <v>0</v>
      </c>
      <c r="AV3729" s="3">
        <v>7</v>
      </c>
      <c r="AW3729" s="3">
        <v>1</v>
      </c>
      <c r="AX3729" s="3">
        <v>7</v>
      </c>
      <c r="AY3729" s="3">
        <v>100</v>
      </c>
      <c r="AZ3729" s="6" t="str">
        <f t="shared" si="410"/>
        <v>2230.2</v>
      </c>
      <c r="BC3729" s="12" t="s">
        <v>9342</v>
      </c>
      <c r="BJ3729" s="12">
        <f t="shared" si="411"/>
        <v>0</v>
      </c>
      <c r="BK3729" s="12">
        <f t="shared" si="412"/>
        <v>0</v>
      </c>
      <c r="CQ3729" s="3" t="str">
        <f>CONCATENATE(baseURL!$A$1,baseURL!$B$1,baseURL!$C$1,".",C3729,".",L3729,".pkl&amp;seq=",BC3729)</f>
        <v>http://proteomics.broadinstitute.org/millscripts/viewfeed.pl?side=xl&amp;cycle=1&amp;fixedMods=iaaC&amp;file=msdataSM/iPRG2012_nd/cpick_in/iPRG2012_nd.2230.2.0.pkl&amp;seq=EEVDLDWSAAR</v>
      </c>
    </row>
    <row r="3730" spans="1:95" x14ac:dyDescent="0.2">
      <c r="A3730" s="3">
        <v>1513</v>
      </c>
      <c r="B3730" s="2" t="s">
        <v>9343</v>
      </c>
      <c r="C3730" s="2" t="s">
        <v>9330</v>
      </c>
      <c r="D3730" s="3">
        <v>9830</v>
      </c>
      <c r="E3730" s="3">
        <v>9821</v>
      </c>
      <c r="F3730" s="3">
        <v>46834</v>
      </c>
      <c r="G3730" s="3">
        <v>12050</v>
      </c>
      <c r="H3730" s="3">
        <v>36.670699999999997</v>
      </c>
      <c r="I3730" s="30">
        <v>659.67505000000006</v>
      </c>
      <c r="J3730" s="30">
        <v>659.67491110000003</v>
      </c>
      <c r="K3730" s="30">
        <v>1.3999999999999999E-4</v>
      </c>
      <c r="L3730" s="3">
        <v>3</v>
      </c>
      <c r="M3730" s="3">
        <v>3</v>
      </c>
      <c r="N3730" s="10">
        <f t="shared" si="406"/>
        <v>1</v>
      </c>
      <c r="O3730" s="35">
        <v>3</v>
      </c>
      <c r="P3730" s="17"/>
      <c r="Q3730" s="40">
        <v>1977.01099</v>
      </c>
      <c r="R3730" s="40">
        <v>659.67517999999995</v>
      </c>
      <c r="S3730" s="18">
        <f t="shared" si="407"/>
        <v>-0.1970666834837643</v>
      </c>
      <c r="T3730" s="18">
        <f t="shared" si="408"/>
        <v>-0.40762485549878202</v>
      </c>
      <c r="U3730" s="18">
        <f t="shared" si="409"/>
        <v>-0.42445131856437135</v>
      </c>
      <c r="V3730" s="30">
        <v>659.67489999999998</v>
      </c>
      <c r="W3730" s="3" t="s">
        <v>47</v>
      </c>
      <c r="X3730" s="3" t="s">
        <v>47</v>
      </c>
      <c r="Y3730" s="3" t="s">
        <v>47</v>
      </c>
      <c r="Z3730" s="3" t="s">
        <v>47</v>
      </c>
      <c r="AA3730" s="3" t="s">
        <v>47</v>
      </c>
      <c r="AB3730" s="12" t="s">
        <v>52</v>
      </c>
      <c r="AD3730" s="3" t="s">
        <v>47</v>
      </c>
      <c r="AE3730" s="3" t="s">
        <v>47</v>
      </c>
      <c r="AF3730" s="3" t="s">
        <v>47</v>
      </c>
      <c r="AG3730" s="3" t="s">
        <v>48</v>
      </c>
      <c r="AH3730" s="3" t="s">
        <v>47</v>
      </c>
      <c r="AI3730" s="3" t="s">
        <v>47</v>
      </c>
      <c r="AK3730" s="3" t="s">
        <v>47</v>
      </c>
      <c r="AM3730" s="3" t="s">
        <v>47</v>
      </c>
      <c r="AN3730" s="3" t="s">
        <v>47</v>
      </c>
      <c r="AO3730" s="3" t="s">
        <v>47</v>
      </c>
      <c r="AP3730" s="3" t="s">
        <v>48</v>
      </c>
      <c r="AR3730" s="3" t="s">
        <v>47</v>
      </c>
      <c r="AU3730" s="3">
        <v>0</v>
      </c>
      <c r="AV3730" s="3">
        <v>15</v>
      </c>
      <c r="AW3730" s="3">
        <v>6</v>
      </c>
      <c r="AX3730" s="3">
        <v>6</v>
      </c>
      <c r="AY3730" s="3">
        <v>40</v>
      </c>
      <c r="AZ3730" s="6" t="str">
        <f t="shared" si="410"/>
        <v>2230.3</v>
      </c>
      <c r="BB3730" s="12" t="s">
        <v>79</v>
      </c>
      <c r="BC3730" s="12" t="s">
        <v>9344</v>
      </c>
      <c r="BD3730" s="12" t="s">
        <v>243</v>
      </c>
      <c r="BJ3730" s="12">
        <f t="shared" si="411"/>
        <v>0</v>
      </c>
      <c r="BK3730" s="12">
        <f t="shared" si="412"/>
        <v>0</v>
      </c>
      <c r="BN3730" s="3" t="s">
        <v>277</v>
      </c>
      <c r="BP3730" s="3" t="s">
        <v>54</v>
      </c>
      <c r="BR3730" s="3" t="s">
        <v>277</v>
      </c>
      <c r="CQ3730" s="3" t="str">
        <f>CONCATENATE(baseURL!$A$1,baseURL!$B$1,"+Acetyl",baseURL!$C$1,".",C3730,".",L3730,".pkl&amp;seq=",BC3730,"&amp;varMods=Methyl-K+Oxidation-M+Deamidated-N")</f>
        <v>http://proteomics.broadinstitute.org/millscripts/viewfeed.pl?side=xl&amp;cycle=1&amp;fixedMods=iaaC+Acetyl&amp;file=msdataSM/iPRG2012_nd/cpick_in/iPRG2012_nd.2230.3.3.pkl&amp;seq=mENDKGQLVELYVPRK&amp;varMods=Methyl-K+Oxidation-M+Deamidated-N</v>
      </c>
    </row>
    <row r="3731" spans="1:95" x14ac:dyDescent="0.2">
      <c r="A3731" s="3">
        <v>3506</v>
      </c>
      <c r="B3731" s="2" t="s">
        <v>9345</v>
      </c>
      <c r="C3731" s="2" t="s">
        <v>9331</v>
      </c>
      <c r="D3731" s="3">
        <v>9831</v>
      </c>
      <c r="E3731" s="3">
        <v>9822</v>
      </c>
      <c r="F3731" s="3">
        <v>46835</v>
      </c>
      <c r="G3731" s="3">
        <v>12051</v>
      </c>
      <c r="H3731" s="3">
        <v>36.673999999999999</v>
      </c>
      <c r="I3731" s="30">
        <v>698.86734999999999</v>
      </c>
      <c r="J3731" s="30">
        <v>698.86050890000001</v>
      </c>
      <c r="K3731" s="30">
        <v>6.8399999999999997E-3</v>
      </c>
      <c r="L3731" s="3">
        <v>2</v>
      </c>
      <c r="M3731" s="3">
        <v>2</v>
      </c>
      <c r="N3731" s="10">
        <f t="shared" si="406"/>
        <v>1</v>
      </c>
      <c r="O3731" s="35">
        <v>2</v>
      </c>
      <c r="P3731" s="17"/>
      <c r="Q3731" s="40">
        <v>1396.71408</v>
      </c>
      <c r="R3731" s="40">
        <v>698.86068</v>
      </c>
      <c r="S3731" s="18">
        <f t="shared" si="407"/>
        <v>9.5441054145234219</v>
      </c>
      <c r="T3731" s="18">
        <f t="shared" si="408"/>
        <v>-0.24482705192207313</v>
      </c>
      <c r="U3731" s="18">
        <f t="shared" si="409"/>
        <v>2.8618007167758894E-2</v>
      </c>
      <c r="V3731" s="30">
        <v>698.86069999999995</v>
      </c>
      <c r="W3731" s="3" t="s">
        <v>47</v>
      </c>
      <c r="X3731" s="3" t="s">
        <v>47</v>
      </c>
      <c r="Y3731" s="3" t="s">
        <v>47</v>
      </c>
      <c r="Z3731" s="3" t="s">
        <v>47</v>
      </c>
      <c r="AA3731" s="3" t="s">
        <v>47</v>
      </c>
      <c r="AB3731" s="12" t="s">
        <v>47</v>
      </c>
      <c r="AC3731" s="3" t="s">
        <v>47</v>
      </c>
      <c r="AD3731" s="3" t="s">
        <v>47</v>
      </c>
      <c r="AE3731" s="3" t="s">
        <v>47</v>
      </c>
      <c r="AF3731" s="3" t="s">
        <v>47</v>
      </c>
      <c r="AH3731" s="3" t="s">
        <v>47</v>
      </c>
      <c r="AI3731" s="3" t="s">
        <v>47</v>
      </c>
      <c r="AK3731" s="3" t="s">
        <v>48</v>
      </c>
      <c r="AL3731" s="3" t="s">
        <v>48</v>
      </c>
      <c r="AM3731" s="3" t="s">
        <v>47</v>
      </c>
      <c r="AU3731" s="3">
        <v>0</v>
      </c>
      <c r="AV3731" s="3">
        <v>13</v>
      </c>
      <c r="AW3731" s="3">
        <v>1</v>
      </c>
      <c r="AX3731" s="3">
        <v>13</v>
      </c>
      <c r="AY3731" s="3">
        <v>100</v>
      </c>
      <c r="AZ3731" s="6" t="str">
        <f t="shared" si="410"/>
        <v>2230.4</v>
      </c>
      <c r="BC3731" s="12" t="s">
        <v>9346</v>
      </c>
      <c r="BJ3731" s="12">
        <f t="shared" si="411"/>
        <v>0</v>
      </c>
      <c r="BK3731" s="12">
        <f t="shared" si="412"/>
        <v>0</v>
      </c>
      <c r="CQ3731" s="3" t="str">
        <f>CONCATENATE(baseURL!$A$1,baseURL!$B$1,baseURL!$C$1,".",C3731,".",L3731,".pkl&amp;seq=",BC3731)</f>
        <v>http://proteomics.broadinstitute.org/millscripts/viewfeed.pl?side=xl&amp;cycle=1&amp;fixedMods=iaaC&amp;file=msdataSM/iPRG2012_nd/cpick_in/iPRG2012_nd.2230.4.2.pkl&amp;seq=GTQVMYLSEQKL</v>
      </c>
    </row>
    <row r="3732" spans="1:95" x14ac:dyDescent="0.2">
      <c r="A3732" s="3">
        <v>4054</v>
      </c>
      <c r="B3732" s="2" t="s">
        <v>9347</v>
      </c>
      <c r="C3732" s="2" t="s">
        <v>9334</v>
      </c>
      <c r="D3732" s="3">
        <v>9832</v>
      </c>
      <c r="E3732" s="3">
        <v>9823</v>
      </c>
      <c r="F3732" s="3">
        <v>46836</v>
      </c>
      <c r="G3732" s="3">
        <v>12052</v>
      </c>
      <c r="H3732" s="3">
        <v>36.677300000000002</v>
      </c>
      <c r="I3732" s="30">
        <v>748.40808000000004</v>
      </c>
      <c r="J3732" s="30">
        <v>748.4024326</v>
      </c>
      <c r="K3732" s="30">
        <v>5.6499999999999996E-3</v>
      </c>
      <c r="L3732" s="3">
        <v>3</v>
      </c>
      <c r="M3732" s="3">
        <v>3</v>
      </c>
      <c r="N3732" s="10">
        <f t="shared" si="406"/>
        <v>1</v>
      </c>
      <c r="O3732" s="35">
        <v>3</v>
      </c>
      <c r="P3732" s="17"/>
      <c r="Q3732" s="40">
        <v>2243.1965</v>
      </c>
      <c r="R3732" s="40">
        <v>748.40368000000001</v>
      </c>
      <c r="S3732" s="18">
        <f t="shared" si="407"/>
        <v>5.8791800703497046</v>
      </c>
      <c r="T3732" s="18">
        <f t="shared" si="408"/>
        <v>-1.6667475499467237</v>
      </c>
      <c r="U3732" s="18">
        <f t="shared" si="409"/>
        <v>-1.5766892006418838</v>
      </c>
      <c r="V3732" s="30">
        <v>748.40250000000003</v>
      </c>
      <c r="W3732" s="3" t="s">
        <v>47</v>
      </c>
      <c r="X3732" s="3" t="s">
        <v>47</v>
      </c>
      <c r="Y3732" s="3" t="s">
        <v>47</v>
      </c>
      <c r="Z3732" s="3" t="s">
        <v>47</v>
      </c>
      <c r="AA3732" s="3" t="s">
        <v>48</v>
      </c>
      <c r="AB3732" s="12" t="s">
        <v>47</v>
      </c>
      <c r="AC3732" s="3" t="s">
        <v>47</v>
      </c>
      <c r="AE3732" s="3" t="s">
        <v>48</v>
      </c>
      <c r="AF3732" s="3" t="s">
        <v>47</v>
      </c>
      <c r="AG3732" s="3" t="s">
        <v>47</v>
      </c>
      <c r="AI3732" s="3" t="s">
        <v>47</v>
      </c>
      <c r="AJ3732" s="3" t="s">
        <v>47</v>
      </c>
      <c r="AL3732" s="3" t="s">
        <v>48</v>
      </c>
      <c r="AU3732" s="3">
        <v>0</v>
      </c>
      <c r="AV3732" s="3">
        <v>10</v>
      </c>
      <c r="AW3732" s="3">
        <v>1</v>
      </c>
      <c r="AX3732" s="3">
        <v>10</v>
      </c>
      <c r="AY3732" s="3">
        <v>100</v>
      </c>
      <c r="AZ3732" s="6" t="str">
        <f t="shared" si="410"/>
        <v>2230.5</v>
      </c>
      <c r="BC3732" s="12" t="s">
        <v>9308</v>
      </c>
      <c r="BJ3732" s="12">
        <f t="shared" si="411"/>
        <v>0</v>
      </c>
      <c r="BK3732" s="12">
        <f t="shared" si="412"/>
        <v>0</v>
      </c>
      <c r="CQ3732" s="3" t="str">
        <f>CONCATENATE(baseURL!$A$1,baseURL!$B$1,baseURL!$C$1,".",C3732,".",L3732,".pkl&amp;seq=",BC3732)</f>
        <v>http://proteomics.broadinstitute.org/millscripts/viewfeed.pl?side=xl&amp;cycle=1&amp;fixedMods=iaaC&amp;file=msdataSM/iPRG2012_nd/cpick_in/iPRG2012_nd.2230.5.3.pkl&amp;seq=LSGGNDKQGFPMKQGVLLPTR</v>
      </c>
    </row>
    <row r="3733" spans="1:95" x14ac:dyDescent="0.2">
      <c r="A3733" s="3">
        <v>2466</v>
      </c>
      <c r="B3733" s="2" t="s">
        <v>9348</v>
      </c>
      <c r="C3733" s="2" t="s">
        <v>9349</v>
      </c>
      <c r="D3733" s="3">
        <v>9833</v>
      </c>
      <c r="E3733" s="3">
        <v>9824</v>
      </c>
      <c r="F3733" s="3">
        <v>46853</v>
      </c>
      <c r="G3733" s="3">
        <v>12054</v>
      </c>
      <c r="H3733" s="3">
        <v>36.689300000000003</v>
      </c>
      <c r="I3733" s="30">
        <v>516.30415000000005</v>
      </c>
      <c r="J3733" s="30">
        <v>516.79634080000005</v>
      </c>
      <c r="K3733" s="30">
        <v>-0.49219000000000002</v>
      </c>
      <c r="L3733" s="3">
        <v>0</v>
      </c>
      <c r="M3733" s="3">
        <v>2</v>
      </c>
      <c r="N3733" s="10">
        <f t="shared" si="406"/>
        <v>1</v>
      </c>
      <c r="O3733" s="35">
        <v>2</v>
      </c>
      <c r="P3733" s="17"/>
      <c r="Q3733" s="40">
        <v>1032.58366</v>
      </c>
      <c r="R3733" s="40">
        <v>516.79547000000002</v>
      </c>
      <c r="S3733" s="18">
        <f t="shared" si="407"/>
        <v>-950.70492781210589</v>
      </c>
      <c r="T3733" s="18">
        <f t="shared" si="408"/>
        <v>1.6849992900086823</v>
      </c>
      <c r="U3733" s="18">
        <f t="shared" si="409"/>
        <v>1.219050933246413</v>
      </c>
      <c r="V3733" s="30">
        <v>516.79610000000002</v>
      </c>
      <c r="W3733" s="3" t="s">
        <v>47</v>
      </c>
      <c r="Z3733" s="3" t="s">
        <v>47</v>
      </c>
      <c r="AA3733" s="3" t="s">
        <v>47</v>
      </c>
      <c r="AB3733" s="12" t="s">
        <v>47</v>
      </c>
      <c r="AC3733" s="3" t="s">
        <v>47</v>
      </c>
      <c r="AD3733" s="3" t="s">
        <v>48</v>
      </c>
      <c r="AE3733" s="3" t="s">
        <v>47</v>
      </c>
      <c r="AF3733" s="3" t="s">
        <v>47</v>
      </c>
      <c r="AH3733" s="3" t="s">
        <v>47</v>
      </c>
      <c r="AI3733" s="3" t="s">
        <v>48</v>
      </c>
      <c r="AK3733" s="3" t="s">
        <v>47</v>
      </c>
      <c r="AL3733" s="3" t="s">
        <v>47</v>
      </c>
      <c r="AN3733" s="3" t="s">
        <v>47</v>
      </c>
      <c r="AU3733" s="3">
        <v>0</v>
      </c>
      <c r="AV3733" s="3">
        <v>11</v>
      </c>
      <c r="AW3733" s="3">
        <v>1</v>
      </c>
      <c r="AX3733" s="3">
        <v>11</v>
      </c>
      <c r="AY3733" s="3">
        <v>100</v>
      </c>
      <c r="AZ3733" s="6" t="str">
        <f t="shared" si="410"/>
        <v>2231.1</v>
      </c>
      <c r="BC3733" s="12" t="s">
        <v>9350</v>
      </c>
      <c r="BJ3733" s="12">
        <f t="shared" si="411"/>
        <v>0</v>
      </c>
      <c r="BK3733" s="12">
        <f t="shared" si="412"/>
        <v>0</v>
      </c>
      <c r="CQ3733" s="3" t="str">
        <f>CONCATENATE(baseURL!$A$1,baseURL!$B$1,baseURL!$C$1,".",C3733,".",L3733,".pkl&amp;seq=",BC3733)</f>
        <v>http://proteomics.broadinstitute.org/millscripts/viewfeed.pl?side=xl&amp;cycle=1&amp;fixedMods=iaaC&amp;file=msdataSM/iPRG2012_nd/cpick_in/iPRG2012_nd.2231.1.0.pkl&amp;seq=LFEGNALLR</v>
      </c>
    </row>
    <row r="3734" spans="1:95" x14ac:dyDescent="0.2">
      <c r="A3734" s="3">
        <v>5805</v>
      </c>
      <c r="B3734" s="2" t="s">
        <v>9351</v>
      </c>
      <c r="C3734" s="2" t="s">
        <v>9339</v>
      </c>
      <c r="D3734" s="3">
        <v>9834</v>
      </c>
      <c r="E3734" s="3">
        <v>9825</v>
      </c>
      <c r="F3734" s="3">
        <v>46854</v>
      </c>
      <c r="G3734" s="3">
        <v>12055</v>
      </c>
      <c r="H3734" s="3">
        <v>36.695099999999996</v>
      </c>
      <c r="I3734" s="30">
        <v>623.59699999999998</v>
      </c>
      <c r="J3734" s="30">
        <v>623.59644979999996</v>
      </c>
      <c r="K3734" s="30">
        <v>5.5000000000000003E-4</v>
      </c>
      <c r="L3734" s="3">
        <v>4</v>
      </c>
      <c r="M3734" s="3">
        <v>4</v>
      </c>
      <c r="N3734" s="10">
        <f t="shared" si="406"/>
        <v>1</v>
      </c>
      <c r="O3734" s="35">
        <v>4</v>
      </c>
      <c r="P3734" s="17"/>
      <c r="Q3734" s="40">
        <v>2491.3627099999999</v>
      </c>
      <c r="R3734" s="40">
        <v>623.59613999999999</v>
      </c>
      <c r="S3734" s="18">
        <f t="shared" si="407"/>
        <v>1.3790976961287134</v>
      </c>
      <c r="T3734" s="18">
        <f t="shared" si="408"/>
        <v>0.49679589095622578</v>
      </c>
      <c r="U3734" s="18">
        <f t="shared" si="409"/>
        <v>0.41693651282973648</v>
      </c>
      <c r="V3734" s="30">
        <v>623.59640000000002</v>
      </c>
      <c r="W3734" s="3" t="s">
        <v>47</v>
      </c>
      <c r="X3734" s="3" t="s">
        <v>47</v>
      </c>
      <c r="Y3734" s="3" t="s">
        <v>47</v>
      </c>
      <c r="Z3734" s="3" t="s">
        <v>47</v>
      </c>
      <c r="AA3734" s="3" t="s">
        <v>47</v>
      </c>
      <c r="AB3734" s="12" t="s">
        <v>47</v>
      </c>
      <c r="AC3734" s="3" t="s">
        <v>47</v>
      </c>
      <c r="AD3734" s="3" t="s">
        <v>47</v>
      </c>
      <c r="AE3734" s="3" t="s">
        <v>47</v>
      </c>
      <c r="AF3734" s="3" t="s">
        <v>47</v>
      </c>
      <c r="AG3734" s="3" t="s">
        <v>47</v>
      </c>
      <c r="AI3734" s="3" t="s">
        <v>47</v>
      </c>
      <c r="AJ3734" s="3" t="s">
        <v>47</v>
      </c>
      <c r="AK3734" s="3" t="s">
        <v>47</v>
      </c>
      <c r="AL3734" s="3" t="s">
        <v>47</v>
      </c>
      <c r="AM3734" s="3" t="s">
        <v>47</v>
      </c>
      <c r="AN3734" s="3" t="s">
        <v>47</v>
      </c>
      <c r="AU3734" s="3">
        <v>0</v>
      </c>
      <c r="AV3734" s="3">
        <v>17</v>
      </c>
      <c r="AW3734" s="3">
        <v>1</v>
      </c>
      <c r="AX3734" s="3">
        <v>17</v>
      </c>
      <c r="AY3734" s="3">
        <v>100</v>
      </c>
      <c r="AZ3734" s="6" t="str">
        <f t="shared" si="410"/>
        <v>2231.2</v>
      </c>
      <c r="BC3734" s="12" t="s">
        <v>9352</v>
      </c>
      <c r="BJ3734" s="12">
        <f t="shared" si="411"/>
        <v>0</v>
      </c>
      <c r="BK3734" s="12">
        <f t="shared" si="412"/>
        <v>0</v>
      </c>
      <c r="CQ3734" s="3" t="str">
        <f>CONCATENATE(baseURL!$A$1,baseURL!$B$1,baseURL!$C$1,".",C3734,".",L3734,".pkl&amp;seq=",BC3734)</f>
        <v>http://proteomics.broadinstitute.org/millscripts/viewfeed.pl?side=xl&amp;cycle=1&amp;fixedMods=iaaC&amp;file=msdataSM/iPRG2012_nd/cpick_in/iPRG2012_nd.2231.2.4.pkl&amp;seq=VKQLENVSSNLVKNAEQHNLVK</v>
      </c>
    </row>
    <row r="3735" spans="1:95" x14ac:dyDescent="0.2">
      <c r="A3735" s="3">
        <v>4666</v>
      </c>
      <c r="B3735" s="2" t="s">
        <v>9353</v>
      </c>
      <c r="C3735" s="2" t="s">
        <v>9341</v>
      </c>
      <c r="D3735" s="3">
        <v>9835</v>
      </c>
      <c r="E3735" s="3">
        <v>9826</v>
      </c>
      <c r="F3735" s="3">
        <v>46855</v>
      </c>
      <c r="G3735" s="3">
        <v>12056</v>
      </c>
      <c r="H3735" s="3">
        <v>36.701000000000001</v>
      </c>
      <c r="I3735" s="30">
        <v>806.08492000000001</v>
      </c>
      <c r="J3735" s="30">
        <v>806.0840422</v>
      </c>
      <c r="K3735" s="30">
        <v>8.8000000000000003E-4</v>
      </c>
      <c r="L3735" s="3">
        <v>0</v>
      </c>
      <c r="M3735" s="3">
        <v>3</v>
      </c>
      <c r="N3735" s="10">
        <f t="shared" si="406"/>
        <v>1</v>
      </c>
      <c r="O3735" s="35">
        <v>3</v>
      </c>
      <c r="P3735" s="17"/>
      <c r="Q3735" s="40">
        <v>2416.2401500000001</v>
      </c>
      <c r="R3735" s="40">
        <v>806.08489999999995</v>
      </c>
      <c r="S3735" s="18">
        <f t="shared" si="407"/>
        <v>2.481128236391935E-2</v>
      </c>
      <c r="T3735" s="18">
        <f t="shared" si="408"/>
        <v>-1.0641558971627412</v>
      </c>
      <c r="U3735" s="18">
        <f t="shared" si="409"/>
        <v>-1.2405641142469648</v>
      </c>
      <c r="V3735" s="30">
        <v>806.08389999999997</v>
      </c>
      <c r="W3735" s="3" t="s">
        <v>47</v>
      </c>
      <c r="X3735" s="3" t="s">
        <v>47</v>
      </c>
      <c r="Y3735" s="3" t="s">
        <v>47</v>
      </c>
      <c r="Z3735" s="3" t="s">
        <v>47</v>
      </c>
      <c r="AA3735" s="3" t="s">
        <v>48</v>
      </c>
      <c r="AB3735" s="12" t="s">
        <v>47</v>
      </c>
      <c r="AC3735" s="3" t="s">
        <v>47</v>
      </c>
      <c r="AD3735" s="3" t="s">
        <v>47</v>
      </c>
      <c r="AE3735" s="3" t="s">
        <v>47</v>
      </c>
      <c r="AF3735" s="3" t="s">
        <v>47</v>
      </c>
      <c r="AG3735" s="3" t="s">
        <v>47</v>
      </c>
      <c r="AI3735" s="3" t="s">
        <v>47</v>
      </c>
      <c r="AK3735" s="3" t="s">
        <v>47</v>
      </c>
      <c r="AL3735" s="3" t="s">
        <v>47</v>
      </c>
      <c r="AM3735" s="3" t="s">
        <v>47</v>
      </c>
      <c r="AN3735" s="3" t="s">
        <v>47</v>
      </c>
      <c r="AU3735" s="3">
        <v>0</v>
      </c>
      <c r="AV3735" s="3">
        <v>15</v>
      </c>
      <c r="AW3735" s="3">
        <v>1</v>
      </c>
      <c r="AX3735" s="3">
        <v>15</v>
      </c>
      <c r="AY3735" s="3">
        <v>100</v>
      </c>
      <c r="AZ3735" s="6" t="str">
        <f t="shared" si="410"/>
        <v>2231.3</v>
      </c>
      <c r="BC3735" s="12" t="s">
        <v>9354</v>
      </c>
      <c r="BJ3735" s="12">
        <f t="shared" si="411"/>
        <v>0</v>
      </c>
      <c r="BK3735" s="12">
        <f t="shared" si="412"/>
        <v>0</v>
      </c>
      <c r="CQ3735" s="3" t="str">
        <f>CONCATENATE(baseURL!$A$1,baseURL!$B$1,baseURL!$C$1,".",C3735,".",L3735,".pkl&amp;seq=",BC3735)</f>
        <v>http://proteomics.broadinstitute.org/millscripts/viewfeed.pl?side=xl&amp;cycle=1&amp;fixedMods=iaaC&amp;file=msdataSM/iPRG2012_nd/cpick_in/iPRG2012_nd.2231.3.0.pkl&amp;seq=LLGDAAKNQAAMNPANTVFDAKR</v>
      </c>
    </row>
    <row r="3736" spans="1:95" x14ac:dyDescent="0.2">
      <c r="A3736" s="3">
        <v>6304</v>
      </c>
      <c r="B3736" s="2" t="s">
        <v>9355</v>
      </c>
      <c r="C3736" s="2" t="s">
        <v>9356</v>
      </c>
      <c r="D3736" s="3">
        <v>9838</v>
      </c>
      <c r="E3736" s="3">
        <v>9829</v>
      </c>
      <c r="F3736" s="3">
        <v>46895</v>
      </c>
      <c r="G3736" s="3">
        <v>12061</v>
      </c>
      <c r="H3736" s="3">
        <v>36.735799999999998</v>
      </c>
      <c r="I3736" s="30">
        <v>463.30799999999999</v>
      </c>
      <c r="J3736" s="30">
        <v>463.30783300000002</v>
      </c>
      <c r="K3736" s="30">
        <v>1.7000000000000001E-4</v>
      </c>
      <c r="L3736" s="3">
        <v>2</v>
      </c>
      <c r="M3736" s="3">
        <v>2</v>
      </c>
      <c r="N3736" s="10">
        <f t="shared" si="406"/>
        <v>1</v>
      </c>
      <c r="O3736" s="35">
        <v>2</v>
      </c>
      <c r="P3736" s="17"/>
      <c r="Q3736" s="40">
        <v>925.60807999999997</v>
      </c>
      <c r="R3736" s="40">
        <v>463.30768</v>
      </c>
      <c r="S3736" s="18">
        <f t="shared" si="407"/>
        <v>0.69068572312007759</v>
      </c>
      <c r="T3736" s="18">
        <f t="shared" si="408"/>
        <v>0.33023411140436104</v>
      </c>
      <c r="U3736" s="18">
        <f t="shared" si="409"/>
        <v>-0.17267143084136463</v>
      </c>
      <c r="V3736" s="30">
        <v>463.30759999999998</v>
      </c>
      <c r="W3736" s="3" t="s">
        <v>47</v>
      </c>
      <c r="X3736" s="3" t="s">
        <v>47</v>
      </c>
      <c r="Y3736" s="3" t="s">
        <v>47</v>
      </c>
      <c r="Z3736" s="3" t="s">
        <v>47</v>
      </c>
      <c r="AA3736" s="3" t="s">
        <v>48</v>
      </c>
      <c r="AB3736" s="12" t="s">
        <v>47</v>
      </c>
      <c r="AC3736" s="3" t="s">
        <v>47</v>
      </c>
      <c r="AD3736" s="3" t="s">
        <v>47</v>
      </c>
      <c r="AE3736" s="3" t="s">
        <v>47</v>
      </c>
      <c r="AF3736" s="3" t="s">
        <v>47</v>
      </c>
      <c r="AG3736" s="3" t="s">
        <v>47</v>
      </c>
      <c r="AH3736" s="3" t="s">
        <v>47</v>
      </c>
      <c r="AI3736" s="3" t="s">
        <v>47</v>
      </c>
      <c r="AJ3736" s="3" t="s">
        <v>47</v>
      </c>
      <c r="AL3736" s="3" t="s">
        <v>47</v>
      </c>
      <c r="AU3736" s="3">
        <v>0</v>
      </c>
      <c r="AV3736" s="3">
        <v>14</v>
      </c>
      <c r="AW3736" s="3">
        <v>1</v>
      </c>
      <c r="AX3736" s="3">
        <v>14</v>
      </c>
      <c r="AY3736" s="3">
        <v>100</v>
      </c>
      <c r="AZ3736" s="6" t="str">
        <f t="shared" si="410"/>
        <v>2233.1</v>
      </c>
      <c r="BC3736" s="12" t="s">
        <v>9357</v>
      </c>
      <c r="BJ3736" s="12">
        <f t="shared" si="411"/>
        <v>0</v>
      </c>
      <c r="BK3736" s="12">
        <f t="shared" si="412"/>
        <v>0</v>
      </c>
      <c r="CQ3736" s="3" t="str">
        <f>CONCATENATE(baseURL!$A$1,baseURL!$B$1,baseURL!$C$1,".",C3736,".",L3736,".pkl&amp;seq=",BC3736)</f>
        <v>http://proteomics.broadinstitute.org/millscripts/viewfeed.pl?side=xl&amp;cycle=1&amp;fixedMods=iaaC&amp;file=msdataSM/iPRG2012_nd/cpick_in/iPRG2012_nd.2233.1.2.pkl&amp;seq=LVAALPTLK</v>
      </c>
    </row>
    <row r="3737" spans="1:95" x14ac:dyDescent="0.2">
      <c r="A3737" s="3">
        <v>6012</v>
      </c>
      <c r="B3737" s="2" t="s">
        <v>9358</v>
      </c>
      <c r="C3737" s="2" t="s">
        <v>9359</v>
      </c>
      <c r="D3737" s="3">
        <v>9839</v>
      </c>
      <c r="E3737" s="3">
        <v>9830</v>
      </c>
      <c r="F3737" s="3">
        <v>46896</v>
      </c>
      <c r="G3737" s="3">
        <v>12062</v>
      </c>
      <c r="H3737" s="3">
        <v>36.74</v>
      </c>
      <c r="I3737" s="30">
        <v>487.26994999999999</v>
      </c>
      <c r="J3737" s="30">
        <v>487.58541259999998</v>
      </c>
      <c r="K3737" s="30">
        <v>-0.31546000000000002</v>
      </c>
      <c r="L3737" s="3">
        <v>0</v>
      </c>
      <c r="M3737" s="3">
        <v>3</v>
      </c>
      <c r="N3737" s="10">
        <f t="shared" si="406"/>
        <v>1</v>
      </c>
      <c r="O3737" s="35">
        <v>3</v>
      </c>
      <c r="P3737" s="17"/>
      <c r="Q3737" s="40">
        <v>1460.7379800000001</v>
      </c>
      <c r="R3737" s="40">
        <v>487.58418</v>
      </c>
      <c r="S3737" s="18">
        <f t="shared" si="407"/>
        <v>-644.46307507353731</v>
      </c>
      <c r="T3737" s="18">
        <f t="shared" si="408"/>
        <v>2.5279737336438317</v>
      </c>
      <c r="U3737" s="18">
        <f t="shared" si="409"/>
        <v>2.0919464613940129</v>
      </c>
      <c r="V3737" s="30">
        <v>487.58519999999999</v>
      </c>
      <c r="W3737" s="3" t="s">
        <v>47</v>
      </c>
      <c r="X3737" s="3" t="s">
        <v>47</v>
      </c>
      <c r="Y3737" s="3" t="s">
        <v>47</v>
      </c>
      <c r="Z3737" s="3" t="s">
        <v>47</v>
      </c>
      <c r="AA3737" s="3" t="s">
        <v>48</v>
      </c>
      <c r="AB3737" s="12" t="s">
        <v>47</v>
      </c>
      <c r="AC3737" s="3" t="s">
        <v>47</v>
      </c>
      <c r="AD3737" s="3" t="s">
        <v>47</v>
      </c>
      <c r="AE3737" s="3" t="s">
        <v>47</v>
      </c>
      <c r="AF3737" s="3" t="s">
        <v>48</v>
      </c>
      <c r="AG3737" s="3" t="s">
        <v>52</v>
      </c>
      <c r="AH3737" s="3" t="s">
        <v>47</v>
      </c>
      <c r="AI3737" s="3" t="s">
        <v>47</v>
      </c>
      <c r="AK3737" s="3" t="s">
        <v>47</v>
      </c>
      <c r="AL3737" s="3" t="s">
        <v>47</v>
      </c>
      <c r="AU3737" s="3">
        <v>0</v>
      </c>
      <c r="AV3737" s="3">
        <v>12</v>
      </c>
      <c r="AW3737" s="3">
        <v>1</v>
      </c>
      <c r="AX3737" s="3">
        <v>12</v>
      </c>
      <c r="AY3737" s="3">
        <v>100</v>
      </c>
      <c r="AZ3737" s="6" t="str">
        <f t="shared" si="410"/>
        <v>2233.2</v>
      </c>
      <c r="BC3737" s="12" t="s">
        <v>9276</v>
      </c>
      <c r="BJ3737" s="12">
        <f t="shared" si="411"/>
        <v>0</v>
      </c>
      <c r="BK3737" s="12">
        <f t="shared" si="412"/>
        <v>0</v>
      </c>
      <c r="CQ3737" s="3" t="str">
        <f>CONCATENATE(baseURL!$A$1,baseURL!$B$1,baseURL!$C$1,".",C3737,".",L3737,".pkl&amp;seq=",BC3737)</f>
        <v>http://proteomics.broadinstitute.org/millscripts/viewfeed.pl?side=xl&amp;cycle=1&amp;fixedMods=iaaC&amp;file=msdataSM/iPRG2012_nd/cpick_in/iPRG2012_nd.2233.2.0.pkl&amp;seq=ETAQALNGWELTK</v>
      </c>
    </row>
    <row r="3738" spans="1:95" x14ac:dyDescent="0.2">
      <c r="A3738" s="3">
        <v>4128</v>
      </c>
      <c r="B3738" s="2" t="s">
        <v>9360</v>
      </c>
      <c r="C3738" s="2" t="s">
        <v>9361</v>
      </c>
      <c r="D3738" s="3">
        <v>9840</v>
      </c>
      <c r="E3738" s="3">
        <v>9831</v>
      </c>
      <c r="F3738" s="3">
        <v>46897</v>
      </c>
      <c r="G3738" s="3">
        <v>12063</v>
      </c>
      <c r="H3738" s="3">
        <v>36.744199999999999</v>
      </c>
      <c r="I3738" s="30">
        <v>560.63225</v>
      </c>
      <c r="J3738" s="30">
        <v>560.63033989999997</v>
      </c>
      <c r="K3738" s="30">
        <v>1.91E-3</v>
      </c>
      <c r="L3738" s="3">
        <v>3</v>
      </c>
      <c r="M3738" s="3">
        <v>3</v>
      </c>
      <c r="N3738" s="10">
        <f t="shared" si="406"/>
        <v>1</v>
      </c>
      <c r="O3738" s="35">
        <v>3</v>
      </c>
      <c r="P3738" s="17"/>
      <c r="Q3738" s="40">
        <v>1679.8751500000001</v>
      </c>
      <c r="R3738" s="40">
        <v>560.62990000000002</v>
      </c>
      <c r="S3738" s="18">
        <f t="shared" si="407"/>
        <v>4.1917136420632151</v>
      </c>
      <c r="T3738" s="18">
        <f t="shared" si="408"/>
        <v>0.78465311954757821</v>
      </c>
      <c r="U3738" s="18">
        <f t="shared" si="409"/>
        <v>0.53511237970842052</v>
      </c>
      <c r="V3738" s="30">
        <v>560.63019999999995</v>
      </c>
      <c r="W3738" s="3" t="s">
        <v>47</v>
      </c>
      <c r="Y3738" s="3" t="s">
        <v>47</v>
      </c>
      <c r="Z3738" s="3" t="s">
        <v>47</v>
      </c>
      <c r="AA3738" s="3" t="s">
        <v>47</v>
      </c>
      <c r="AB3738" s="12" t="s">
        <v>47</v>
      </c>
      <c r="AC3738" s="3" t="s">
        <v>47</v>
      </c>
      <c r="AD3738" s="3" t="s">
        <v>47</v>
      </c>
      <c r="AE3738" s="3" t="s">
        <v>47</v>
      </c>
      <c r="AF3738" s="3" t="s">
        <v>47</v>
      </c>
      <c r="AG3738" s="3" t="s">
        <v>47</v>
      </c>
      <c r="AH3738" s="3" t="s">
        <v>47</v>
      </c>
      <c r="AI3738" s="3" t="s">
        <v>47</v>
      </c>
      <c r="AJ3738" s="3" t="s">
        <v>47</v>
      </c>
      <c r="AK3738" s="3" t="s">
        <v>47</v>
      </c>
      <c r="AL3738" s="3" t="s">
        <v>48</v>
      </c>
      <c r="AM3738" s="3" t="s">
        <v>47</v>
      </c>
      <c r="AN3738" s="3" t="s">
        <v>48</v>
      </c>
      <c r="AU3738" s="3">
        <v>0</v>
      </c>
      <c r="AV3738" s="3">
        <v>15</v>
      </c>
      <c r="AW3738" s="3">
        <v>1</v>
      </c>
      <c r="AX3738" s="3">
        <v>15</v>
      </c>
      <c r="AY3738" s="3">
        <v>100</v>
      </c>
      <c r="AZ3738" s="6" t="str">
        <f t="shared" si="410"/>
        <v>2233.3</v>
      </c>
      <c r="BC3738" s="12" t="s">
        <v>9362</v>
      </c>
      <c r="BJ3738" s="12">
        <f t="shared" si="411"/>
        <v>0</v>
      </c>
      <c r="BK3738" s="12">
        <f t="shared" si="412"/>
        <v>0</v>
      </c>
      <c r="CQ3738" s="3" t="str">
        <f>CONCATENATE(baseURL!$A$1,baseURL!$B$1,baseURL!$C$1,".",C3738,".",L3738,".pkl&amp;seq=",BC3738)</f>
        <v>http://proteomics.broadinstitute.org/millscripts/viewfeed.pl?side=xl&amp;cycle=1&amp;fixedMods=iaaC&amp;file=msdataSM/iPRG2012_nd/cpick_in/iPRG2012_nd.2233.3.3.pkl&amp;seq=LYNDLVPKTAENFR</v>
      </c>
    </row>
    <row r="3739" spans="1:95" x14ac:dyDescent="0.2">
      <c r="A3739" s="3">
        <v>3799</v>
      </c>
      <c r="B3739" s="2" t="s">
        <v>9363</v>
      </c>
      <c r="C3739" s="2" t="s">
        <v>9364</v>
      </c>
      <c r="D3739" s="3">
        <v>9842</v>
      </c>
      <c r="E3739" s="3">
        <v>9833</v>
      </c>
      <c r="F3739" s="3">
        <v>46916</v>
      </c>
      <c r="G3739" s="3">
        <v>12066</v>
      </c>
      <c r="H3739" s="3">
        <v>36.758699999999997</v>
      </c>
      <c r="I3739" s="30">
        <v>561.80552</v>
      </c>
      <c r="J3739" s="30">
        <v>561.55509710000001</v>
      </c>
      <c r="K3739" s="30">
        <v>0.25041999999999998</v>
      </c>
      <c r="L3739" s="3">
        <v>0</v>
      </c>
      <c r="M3739" s="3">
        <v>4</v>
      </c>
      <c r="N3739" s="10">
        <f t="shared" si="406"/>
        <v>1</v>
      </c>
      <c r="O3739" s="35">
        <v>4</v>
      </c>
      <c r="P3739" s="17"/>
      <c r="Q3739" s="40">
        <v>2243.1965</v>
      </c>
      <c r="R3739" s="40">
        <v>561.55457999999999</v>
      </c>
      <c r="S3739" s="18">
        <f t="shared" si="407"/>
        <v>446.86662514623981</v>
      </c>
      <c r="T3739" s="18">
        <f t="shared" si="408"/>
        <v>0.92083658194824802</v>
      </c>
      <c r="U3739" s="18">
        <f t="shared" si="409"/>
        <v>0.56984665673617252</v>
      </c>
      <c r="V3739" s="30">
        <v>561.55489999999998</v>
      </c>
      <c r="W3739" s="3" t="s">
        <v>47</v>
      </c>
      <c r="X3739" s="3" t="s">
        <v>47</v>
      </c>
      <c r="Y3739" s="3" t="s">
        <v>47</v>
      </c>
      <c r="Z3739" s="3" t="s">
        <v>47</v>
      </c>
      <c r="AA3739" s="3" t="s">
        <v>48</v>
      </c>
      <c r="AB3739" s="12" t="s">
        <v>47</v>
      </c>
      <c r="AC3739" s="3" t="s">
        <v>47</v>
      </c>
      <c r="AD3739" s="3" t="s">
        <v>52</v>
      </c>
      <c r="AE3739" s="3" t="s">
        <v>47</v>
      </c>
      <c r="AF3739" s="3" t="s">
        <v>47</v>
      </c>
      <c r="AG3739" s="3" t="s">
        <v>52</v>
      </c>
      <c r="AI3739" s="3" t="s">
        <v>47</v>
      </c>
      <c r="AK3739" s="3" t="s">
        <v>47</v>
      </c>
      <c r="AL3739" s="3" t="s">
        <v>47</v>
      </c>
      <c r="AM3739" s="3" t="s">
        <v>47</v>
      </c>
      <c r="AN3739" s="3" t="s">
        <v>47</v>
      </c>
      <c r="AU3739" s="3">
        <v>0</v>
      </c>
      <c r="AV3739" s="3">
        <v>13</v>
      </c>
      <c r="AW3739" s="3">
        <v>1</v>
      </c>
      <c r="AX3739" s="3">
        <v>13</v>
      </c>
      <c r="AY3739" s="3">
        <v>100</v>
      </c>
      <c r="AZ3739" s="6" t="str">
        <f t="shared" si="410"/>
        <v>2234.1</v>
      </c>
      <c r="BC3739" s="12" t="s">
        <v>9308</v>
      </c>
      <c r="BJ3739" s="12">
        <f t="shared" si="411"/>
        <v>0</v>
      </c>
      <c r="BK3739" s="12">
        <f t="shared" si="412"/>
        <v>0</v>
      </c>
      <c r="CQ3739" s="3" t="str">
        <f>CONCATENATE(baseURL!$A$1,baseURL!$B$1,baseURL!$C$1,".",C3739,".",L3739,".pkl&amp;seq=",BC3739)</f>
        <v>http://proteomics.broadinstitute.org/millscripts/viewfeed.pl?side=xl&amp;cycle=1&amp;fixedMods=iaaC&amp;file=msdataSM/iPRG2012_nd/cpick_in/iPRG2012_nd.2234.1.0.pkl&amp;seq=LSGGNDKQGFPMKQGVLLPTR</v>
      </c>
    </row>
    <row r="3740" spans="1:95" x14ac:dyDescent="0.2">
      <c r="A3740" s="3">
        <v>6376</v>
      </c>
      <c r="B3740" s="2" t="s">
        <v>9365</v>
      </c>
      <c r="C3740" s="2" t="s">
        <v>9358</v>
      </c>
      <c r="D3740" s="3">
        <v>9844</v>
      </c>
      <c r="E3740" s="3">
        <v>9835</v>
      </c>
      <c r="F3740" s="3">
        <v>46918</v>
      </c>
      <c r="G3740" s="3">
        <v>12068</v>
      </c>
      <c r="H3740" s="3">
        <v>36.7654</v>
      </c>
      <c r="I3740" s="30">
        <v>589.82488000000001</v>
      </c>
      <c r="J3740" s="30">
        <v>589.82379690000005</v>
      </c>
      <c r="K3740" s="30">
        <v>1.08E-3</v>
      </c>
      <c r="L3740" s="3">
        <v>0</v>
      </c>
      <c r="M3740" s="3">
        <v>2</v>
      </c>
      <c r="N3740" s="10">
        <f t="shared" si="406"/>
        <v>1</v>
      </c>
      <c r="O3740" s="35">
        <v>2</v>
      </c>
      <c r="P3740" s="17"/>
      <c r="Q3740" s="40">
        <v>1178.64157</v>
      </c>
      <c r="R3740" s="40">
        <v>589.82442000000003</v>
      </c>
      <c r="S3740" s="18">
        <f t="shared" si="407"/>
        <v>0.77989310780906629</v>
      </c>
      <c r="T3740" s="18">
        <f t="shared" si="408"/>
        <v>-1.056416077151118</v>
      </c>
      <c r="U3740" s="18">
        <f t="shared" si="409"/>
        <v>-1.2207022557681897</v>
      </c>
      <c r="V3740" s="30">
        <v>589.82370000000003</v>
      </c>
      <c r="W3740" s="3" t="s">
        <v>47</v>
      </c>
      <c r="X3740" s="3" t="s">
        <v>47</v>
      </c>
      <c r="Y3740" s="3" t="s">
        <v>47</v>
      </c>
      <c r="Z3740" s="3" t="s">
        <v>47</v>
      </c>
      <c r="AA3740" s="3" t="s">
        <v>47</v>
      </c>
      <c r="AB3740" s="12" t="s">
        <v>47</v>
      </c>
      <c r="AC3740" s="3" t="s">
        <v>47</v>
      </c>
      <c r="AD3740" s="3" t="s">
        <v>47</v>
      </c>
      <c r="AE3740" s="3" t="s">
        <v>47</v>
      </c>
      <c r="AF3740" s="3" t="s">
        <v>47</v>
      </c>
      <c r="AG3740" s="3" t="s">
        <v>47</v>
      </c>
      <c r="AH3740" s="3" t="s">
        <v>47</v>
      </c>
      <c r="AI3740" s="3" t="s">
        <v>47</v>
      </c>
      <c r="AJ3740" s="3" t="s">
        <v>47</v>
      </c>
      <c r="AK3740" s="3" t="s">
        <v>47</v>
      </c>
      <c r="AL3740" s="3" t="s">
        <v>47</v>
      </c>
      <c r="AU3740" s="3">
        <v>0</v>
      </c>
      <c r="AV3740" s="3">
        <v>16</v>
      </c>
      <c r="AW3740" s="3">
        <v>1</v>
      </c>
      <c r="AX3740" s="3">
        <v>16</v>
      </c>
      <c r="AY3740" s="3">
        <v>100</v>
      </c>
      <c r="AZ3740" s="6" t="str">
        <f t="shared" si="410"/>
        <v>2234.3</v>
      </c>
      <c r="BC3740" s="12" t="s">
        <v>9366</v>
      </c>
      <c r="BJ3740" s="12">
        <f t="shared" si="411"/>
        <v>0</v>
      </c>
      <c r="BK3740" s="12">
        <f t="shared" si="412"/>
        <v>0</v>
      </c>
      <c r="CQ3740" s="3" t="str">
        <f>CONCATENATE(baseURL!$A$1,baseURL!$B$1,baseURL!$C$1,".",C3740,".",L3740,".pkl&amp;seq=",BC3740)</f>
        <v>http://proteomics.broadinstitute.org/millscripts/viewfeed.pl?side=xl&amp;cycle=1&amp;fixedMods=iaaC&amp;file=msdataSM/iPRG2012_nd/cpick_in/iPRG2012_nd.2234.3.0.pkl&amp;seq=LSGLLYEEVR</v>
      </c>
    </row>
    <row r="3741" spans="1:95" x14ac:dyDescent="0.2">
      <c r="A3741" s="3">
        <v>4971</v>
      </c>
      <c r="B3741" s="2" t="s">
        <v>9367</v>
      </c>
      <c r="C3741" s="2" t="s">
        <v>9368</v>
      </c>
      <c r="D3741" s="3">
        <v>9846</v>
      </c>
      <c r="E3741" s="3">
        <v>9837</v>
      </c>
      <c r="F3741" s="3">
        <v>46920</v>
      </c>
      <c r="G3741" s="3">
        <v>12070</v>
      </c>
      <c r="H3741" s="3">
        <v>36.771999999999998</v>
      </c>
      <c r="I3741" s="30">
        <v>730.87361999999996</v>
      </c>
      <c r="J3741" s="30">
        <v>730.87216690000002</v>
      </c>
      <c r="K3741" s="30">
        <v>1.4499999999999999E-3</v>
      </c>
      <c r="L3741" s="3">
        <v>2</v>
      </c>
      <c r="M3741" s="3">
        <v>2</v>
      </c>
      <c r="N3741" s="10">
        <f t="shared" si="406"/>
        <v>1</v>
      </c>
      <c r="O3741" s="35">
        <v>2</v>
      </c>
      <c r="P3741" s="17"/>
      <c r="Q3741" s="40">
        <v>1460.7379800000001</v>
      </c>
      <c r="R3741" s="40">
        <v>730.87262999999996</v>
      </c>
      <c r="S3741" s="18">
        <f t="shared" si="407"/>
        <v>1.3545451825191495</v>
      </c>
      <c r="T3741" s="18">
        <f t="shared" si="408"/>
        <v>-0.63362613528645506</v>
      </c>
      <c r="U3741" s="18">
        <f t="shared" si="409"/>
        <v>-0.58833780646230516</v>
      </c>
      <c r="V3741" s="30">
        <v>730.87220000000002</v>
      </c>
      <c r="W3741" s="3" t="s">
        <v>47</v>
      </c>
      <c r="X3741" s="3" t="s">
        <v>47</v>
      </c>
      <c r="Y3741" s="3" t="s">
        <v>47</v>
      </c>
      <c r="Z3741" s="3" t="s">
        <v>47</v>
      </c>
      <c r="AA3741" s="3" t="s">
        <v>48</v>
      </c>
      <c r="AB3741" s="12" t="s">
        <v>47</v>
      </c>
      <c r="AC3741" s="3" t="s">
        <v>47</v>
      </c>
      <c r="AD3741" s="3" t="s">
        <v>47</v>
      </c>
      <c r="AE3741" s="3" t="s">
        <v>47</v>
      </c>
      <c r="AF3741" s="3" t="s">
        <v>47</v>
      </c>
      <c r="AG3741" s="3" t="s">
        <v>47</v>
      </c>
      <c r="AH3741" s="3" t="s">
        <v>47</v>
      </c>
      <c r="AI3741" s="3" t="s">
        <v>47</v>
      </c>
      <c r="AJ3741" s="3" t="s">
        <v>47</v>
      </c>
      <c r="AK3741" s="3" t="s">
        <v>47</v>
      </c>
      <c r="AL3741" s="3" t="s">
        <v>47</v>
      </c>
      <c r="AM3741" s="3" t="s">
        <v>47</v>
      </c>
      <c r="AN3741" s="3" t="s">
        <v>47</v>
      </c>
      <c r="AU3741" s="3">
        <v>0</v>
      </c>
      <c r="AV3741" s="3">
        <v>17</v>
      </c>
      <c r="AW3741" s="3">
        <v>1</v>
      </c>
      <c r="AX3741" s="3">
        <v>17</v>
      </c>
      <c r="AY3741" s="3">
        <v>100</v>
      </c>
      <c r="AZ3741" s="6" t="str">
        <f t="shared" si="410"/>
        <v>2234.5</v>
      </c>
      <c r="BC3741" s="12" t="s">
        <v>9276</v>
      </c>
      <c r="BJ3741" s="12">
        <f t="shared" si="411"/>
        <v>0</v>
      </c>
      <c r="BK3741" s="12">
        <f t="shared" si="412"/>
        <v>0</v>
      </c>
      <c r="CQ3741" s="3" t="str">
        <f>CONCATENATE(baseURL!$A$1,baseURL!$B$1,baseURL!$C$1,".",C3741,".",L3741,".pkl&amp;seq=",BC3741)</f>
        <v>http://proteomics.broadinstitute.org/millscripts/viewfeed.pl?side=xl&amp;cycle=1&amp;fixedMods=iaaC&amp;file=msdataSM/iPRG2012_nd/cpick_in/iPRG2012_nd.2234.5.2.pkl&amp;seq=ETAQALNGWELTK</v>
      </c>
    </row>
    <row r="3742" spans="1:95" x14ac:dyDescent="0.2">
      <c r="A3742" s="3">
        <v>6588</v>
      </c>
      <c r="B3742" s="2" t="s">
        <v>9369</v>
      </c>
      <c r="C3742" s="2" t="s">
        <v>9363</v>
      </c>
      <c r="D3742" s="3">
        <v>9848</v>
      </c>
      <c r="E3742" s="3">
        <v>9839</v>
      </c>
      <c r="F3742" s="3">
        <v>46938</v>
      </c>
      <c r="G3742" s="3">
        <v>12073</v>
      </c>
      <c r="H3742" s="3">
        <v>36.783200000000001</v>
      </c>
      <c r="I3742" s="30">
        <v>549.28808000000004</v>
      </c>
      <c r="J3742" s="30">
        <v>549.28652209999996</v>
      </c>
      <c r="K3742" s="30">
        <v>1.56E-3</v>
      </c>
      <c r="L3742" s="3">
        <v>4</v>
      </c>
      <c r="M3742" s="3">
        <v>4</v>
      </c>
      <c r="N3742" s="10">
        <f t="shared" si="406"/>
        <v>1</v>
      </c>
      <c r="O3742" s="35">
        <v>4</v>
      </c>
      <c r="P3742" s="17"/>
      <c r="Q3742" s="40">
        <v>2194.1210799999999</v>
      </c>
      <c r="R3742" s="40">
        <v>549.28572999999994</v>
      </c>
      <c r="S3742" s="18">
        <f t="shared" si="407"/>
        <v>4.2782833628177874</v>
      </c>
      <c r="T3742" s="18">
        <f t="shared" si="408"/>
        <v>1.442054575152347</v>
      </c>
      <c r="U3742" s="18">
        <f t="shared" si="409"/>
        <v>1.2197658949081296</v>
      </c>
      <c r="V3742" s="30">
        <v>549.28639999999996</v>
      </c>
      <c r="W3742" s="3" t="s">
        <v>47</v>
      </c>
      <c r="X3742" s="3" t="s">
        <v>47</v>
      </c>
      <c r="Y3742" s="3" t="s">
        <v>47</v>
      </c>
      <c r="Z3742" s="3" t="s">
        <v>47</v>
      </c>
      <c r="AA3742" s="3" t="s">
        <v>47</v>
      </c>
      <c r="AB3742" s="12" t="s">
        <v>47</v>
      </c>
      <c r="AC3742" s="3" t="s">
        <v>47</v>
      </c>
      <c r="AD3742" s="3" t="s">
        <v>47</v>
      </c>
      <c r="AE3742" s="3" t="s">
        <v>47</v>
      </c>
      <c r="AF3742" s="3" t="s">
        <v>47</v>
      </c>
      <c r="AG3742" s="3" t="s">
        <v>52</v>
      </c>
      <c r="AH3742" s="3" t="s">
        <v>47</v>
      </c>
      <c r="AI3742" s="3" t="s">
        <v>47</v>
      </c>
      <c r="AJ3742" s="3" t="s">
        <v>47</v>
      </c>
      <c r="AK3742" s="3" t="s">
        <v>47</v>
      </c>
      <c r="AL3742" s="3" t="s">
        <v>47</v>
      </c>
      <c r="AU3742" s="3">
        <v>0</v>
      </c>
      <c r="AV3742" s="3">
        <v>15</v>
      </c>
      <c r="AW3742" s="3">
        <v>1</v>
      </c>
      <c r="AX3742" s="3">
        <v>15</v>
      </c>
      <c r="AY3742" s="3">
        <v>100</v>
      </c>
      <c r="AZ3742" s="6" t="str">
        <f t="shared" si="410"/>
        <v>2235.2</v>
      </c>
      <c r="BC3742" s="12" t="s">
        <v>9370</v>
      </c>
      <c r="BJ3742" s="12">
        <f t="shared" si="411"/>
        <v>0</v>
      </c>
      <c r="BK3742" s="12">
        <f t="shared" si="412"/>
        <v>0</v>
      </c>
      <c r="CQ3742" s="3" t="str">
        <f>CONCATENATE(baseURL!$A$1,baseURL!$B$1,baseURL!$C$1,".",C3742,".",L3742,".pkl&amp;seq=",BC3742)</f>
        <v>http://proteomics.broadinstitute.org/millscripts/viewfeed.pl?side=xl&amp;cycle=1&amp;fixedMods=iaaC&amp;file=msdataSM/iPRG2012_nd/cpick_in/iPRG2012_nd.2235.2.4.pkl&amp;seq=TGSRGGVTQVRVEFLEDTSR</v>
      </c>
    </row>
    <row r="3743" spans="1:95" x14ac:dyDescent="0.2">
      <c r="A3743" s="3">
        <v>5221</v>
      </c>
      <c r="B3743" s="2" t="s">
        <v>9373</v>
      </c>
      <c r="C3743" s="2" t="s">
        <v>9374</v>
      </c>
      <c r="D3743" s="3">
        <v>9851</v>
      </c>
      <c r="E3743" s="3">
        <v>9842</v>
      </c>
      <c r="F3743" s="3">
        <v>46941</v>
      </c>
      <c r="G3743" s="3">
        <v>12076</v>
      </c>
      <c r="H3743" s="3">
        <v>36.790700000000001</v>
      </c>
      <c r="I3743" s="30">
        <v>636.35819000000004</v>
      </c>
      <c r="J3743" s="30">
        <v>636.35943159999999</v>
      </c>
      <c r="K3743" s="30">
        <v>-1.24E-3</v>
      </c>
      <c r="L3743" s="3">
        <v>2</v>
      </c>
      <c r="M3743" s="3">
        <v>2</v>
      </c>
      <c r="N3743" s="10">
        <f t="shared" si="406"/>
        <v>1</v>
      </c>
      <c r="O3743" s="35">
        <v>2</v>
      </c>
      <c r="P3743" s="17"/>
      <c r="Q3743" s="40">
        <v>1271.7140199999999</v>
      </c>
      <c r="R3743" s="40">
        <v>636.36064999999996</v>
      </c>
      <c r="S3743" s="18">
        <f t="shared" si="407"/>
        <v>-3.8657324269314679</v>
      </c>
      <c r="T3743" s="18">
        <f t="shared" si="408"/>
        <v>-1.9146375565029721</v>
      </c>
      <c r="U3743" s="18">
        <f t="shared" si="409"/>
        <v>-1.49286414863789</v>
      </c>
      <c r="V3743" s="30">
        <v>636.35969999999998</v>
      </c>
      <c r="W3743" s="3" t="s">
        <v>47</v>
      </c>
      <c r="X3743" s="3" t="s">
        <v>47</v>
      </c>
      <c r="Y3743" s="3" t="s">
        <v>47</v>
      </c>
      <c r="Z3743" s="3" t="s">
        <v>47</v>
      </c>
      <c r="AA3743" s="3" t="s">
        <v>47</v>
      </c>
      <c r="AB3743" s="12" t="s">
        <v>47</v>
      </c>
      <c r="AC3743" s="3" t="s">
        <v>47</v>
      </c>
      <c r="AD3743" s="3" t="s">
        <v>47</v>
      </c>
      <c r="AE3743" s="3" t="s">
        <v>47</v>
      </c>
      <c r="AF3743" s="3" t="s">
        <v>47</v>
      </c>
      <c r="AG3743" s="3" t="s">
        <v>47</v>
      </c>
      <c r="AH3743" s="3" t="s">
        <v>47</v>
      </c>
      <c r="AI3743" s="3" t="s">
        <v>47</v>
      </c>
      <c r="AJ3743" s="3" t="s">
        <v>47</v>
      </c>
      <c r="AK3743" s="3" t="s">
        <v>47</v>
      </c>
      <c r="AL3743" s="3" t="s">
        <v>47</v>
      </c>
      <c r="AM3743" s="3" t="s">
        <v>47</v>
      </c>
      <c r="AN3743" s="3" t="s">
        <v>47</v>
      </c>
      <c r="AU3743" s="3">
        <v>0</v>
      </c>
      <c r="AV3743" s="3">
        <v>18</v>
      </c>
      <c r="AW3743" s="3">
        <v>1</v>
      </c>
      <c r="AX3743" s="3">
        <v>18</v>
      </c>
      <c r="AY3743" s="3">
        <v>100</v>
      </c>
      <c r="AZ3743" s="6" t="str">
        <f t="shared" si="410"/>
        <v>2235.5</v>
      </c>
      <c r="BC3743" s="12" t="s">
        <v>9282</v>
      </c>
      <c r="BJ3743" s="12">
        <f t="shared" si="411"/>
        <v>0</v>
      </c>
      <c r="BK3743" s="12">
        <f t="shared" si="412"/>
        <v>0</v>
      </c>
      <c r="CQ3743" s="3" t="str">
        <f>CONCATENATE(baseURL!$A$1,baseURL!$B$1,baseURL!$C$1,".",C3743,".",L3743,".pkl&amp;seq=",BC3743)</f>
        <v>http://proteomics.broadinstitute.org/millscripts/viewfeed.pl?side=xl&amp;cycle=1&amp;fixedMods=iaaC&amp;file=msdataSM/iPRG2012_nd/cpick_in/iPRG2012_nd.2235.5.2.pkl&amp;seq=VQNVAQGLLMAK</v>
      </c>
    </row>
    <row r="3744" spans="1:95" x14ac:dyDescent="0.2">
      <c r="A3744" s="3">
        <v>6989</v>
      </c>
      <c r="B3744" s="2" t="s">
        <v>9375</v>
      </c>
      <c r="C3744" s="2" t="s">
        <v>9376</v>
      </c>
      <c r="D3744" s="3">
        <v>9853</v>
      </c>
      <c r="E3744" s="3">
        <v>9844</v>
      </c>
      <c r="F3744" s="3">
        <v>46943</v>
      </c>
      <c r="G3744" s="3">
        <v>12078</v>
      </c>
      <c r="H3744" s="3">
        <v>36.795699999999997</v>
      </c>
      <c r="I3744" s="30">
        <v>1011.1061</v>
      </c>
      <c r="J3744" s="30">
        <v>1011.105137</v>
      </c>
      <c r="K3744" s="30">
        <v>9.6000000000000002E-4</v>
      </c>
      <c r="L3744" s="3">
        <v>3</v>
      </c>
      <c r="M3744" s="3">
        <v>3</v>
      </c>
      <c r="N3744" s="10">
        <f t="shared" si="406"/>
        <v>1</v>
      </c>
      <c r="O3744" s="35">
        <v>3</v>
      </c>
      <c r="P3744" s="17"/>
      <c r="Q3744" s="40">
        <v>3031.3044100000002</v>
      </c>
      <c r="R3744" s="40">
        <v>1011.10632</v>
      </c>
      <c r="S3744" s="18">
        <f t="shared" si="407"/>
        <v>-0.21758344860606507</v>
      </c>
      <c r="T3744" s="18">
        <f t="shared" si="408"/>
        <v>-1.1700055439956798</v>
      </c>
      <c r="U3744" s="18">
        <f t="shared" si="409"/>
        <v>-1.4044022590414988</v>
      </c>
      <c r="V3744" s="30">
        <v>1011.1049</v>
      </c>
      <c r="W3744" s="3" t="s">
        <v>47</v>
      </c>
      <c r="X3744" s="3" t="s">
        <v>47</v>
      </c>
      <c r="Y3744" s="3" t="s">
        <v>47</v>
      </c>
      <c r="Z3744" s="3" t="s">
        <v>47</v>
      </c>
      <c r="AA3744" s="3" t="s">
        <v>48</v>
      </c>
      <c r="AB3744" s="12" t="s">
        <v>47</v>
      </c>
      <c r="AC3744" s="3" t="s">
        <v>47</v>
      </c>
      <c r="AD3744" s="3" t="s">
        <v>47</v>
      </c>
      <c r="AE3744" s="3" t="s">
        <v>47</v>
      </c>
      <c r="AF3744" s="3" t="s">
        <v>47</v>
      </c>
      <c r="AG3744" s="3" t="s">
        <v>47</v>
      </c>
      <c r="AI3744" s="3" t="s">
        <v>47</v>
      </c>
      <c r="AJ3744" s="3" t="s">
        <v>47</v>
      </c>
      <c r="AK3744" s="3" t="s">
        <v>47</v>
      </c>
      <c r="AL3744" s="3" t="s">
        <v>47</v>
      </c>
      <c r="AN3744" s="3" t="s">
        <v>47</v>
      </c>
      <c r="AO3744" s="3" t="s">
        <v>47</v>
      </c>
      <c r="AP3744" s="3" t="s">
        <v>47</v>
      </c>
      <c r="AQ3744" s="3" t="s">
        <v>47</v>
      </c>
      <c r="AU3744" s="3">
        <v>0</v>
      </c>
      <c r="AV3744" s="3">
        <v>18</v>
      </c>
      <c r="AW3744" s="3">
        <v>3</v>
      </c>
      <c r="AX3744" s="3">
        <v>15</v>
      </c>
      <c r="AY3744" s="3">
        <v>83.33</v>
      </c>
      <c r="AZ3744" s="6" t="str">
        <f t="shared" si="410"/>
        <v>2235.7</v>
      </c>
      <c r="BB3744" s="12" t="s">
        <v>79</v>
      </c>
      <c r="BC3744" s="12" t="s">
        <v>9336</v>
      </c>
      <c r="BJ3744" s="12">
        <f t="shared" si="411"/>
        <v>1</v>
      </c>
      <c r="BK3744" s="12">
        <f t="shared" si="412"/>
        <v>0</v>
      </c>
      <c r="BT3744" s="3" t="s">
        <v>9337</v>
      </c>
      <c r="BU3744" s="3" t="s">
        <v>9337</v>
      </c>
      <c r="CC3744" s="3" t="s">
        <v>9338</v>
      </c>
      <c r="CQ3744" s="3" t="str">
        <f>CONCATENATE(baseURL!$A$1,baseURL!$B$1,"+Acetyl",baseURL!$C$1,".",C3744,".",L3744,".pkl&amp;seq=",BC3744)</f>
        <v>http://proteomics.broadinstitute.org/millscripts/viewfeed.pl?side=xl&amp;cycle=1&amp;fixedMods=iaaC+Acetyl&amp;file=msdataSM/iPRG2012_nd/cpick_in/iPRG2012_nd.2235.7.3.pkl&amp;seq=SDEEHTFETADAGSSATYPMQCSALRK</v>
      </c>
    </row>
    <row r="3745" spans="1:95" x14ac:dyDescent="0.2">
      <c r="A3745" s="3">
        <v>5222</v>
      </c>
      <c r="B3745" s="2" t="s">
        <v>9377</v>
      </c>
      <c r="C3745" s="2" t="s">
        <v>9378</v>
      </c>
      <c r="D3745" s="3">
        <v>9854</v>
      </c>
      <c r="E3745" s="3">
        <v>9845</v>
      </c>
      <c r="F3745" s="3">
        <v>46958</v>
      </c>
      <c r="G3745" s="3">
        <v>12080</v>
      </c>
      <c r="H3745" s="3">
        <v>36.807699999999997</v>
      </c>
      <c r="I3745" s="30">
        <v>530.93584999999996</v>
      </c>
      <c r="J3745" s="30">
        <v>530.93510040000001</v>
      </c>
      <c r="K3745" s="30">
        <v>7.5000000000000002E-4</v>
      </c>
      <c r="L3745" s="3">
        <v>3</v>
      </c>
      <c r="M3745" s="3">
        <v>3</v>
      </c>
      <c r="N3745" s="10">
        <f t="shared" si="406"/>
        <v>1</v>
      </c>
      <c r="O3745" s="35">
        <v>3</v>
      </c>
      <c r="P3745" s="17"/>
      <c r="Q3745" s="40">
        <v>1590.79108</v>
      </c>
      <c r="R3745" s="40">
        <v>530.93520999999998</v>
      </c>
      <c r="S3745" s="18">
        <f t="shared" si="407"/>
        <v>1.2054201490531604</v>
      </c>
      <c r="T3745" s="18">
        <f t="shared" si="408"/>
        <v>-0.20642820048306393</v>
      </c>
      <c r="U3745" s="18">
        <f t="shared" si="409"/>
        <v>-0.58387538474446465</v>
      </c>
      <c r="V3745" s="30">
        <v>530.93489999999997</v>
      </c>
      <c r="W3745" s="3" t="s">
        <v>47</v>
      </c>
      <c r="X3745" s="3" t="s">
        <v>47</v>
      </c>
      <c r="Y3745" s="3" t="s">
        <v>47</v>
      </c>
      <c r="Z3745" s="3" t="s">
        <v>47</v>
      </c>
      <c r="AA3745" s="3" t="s">
        <v>47</v>
      </c>
      <c r="AB3745" s="12" t="s">
        <v>47</v>
      </c>
      <c r="AC3745" s="3" t="s">
        <v>47</v>
      </c>
      <c r="AD3745" s="3" t="s">
        <v>47</v>
      </c>
      <c r="AE3745" s="3" t="s">
        <v>47</v>
      </c>
      <c r="AF3745" s="3" t="s">
        <v>47</v>
      </c>
      <c r="AG3745" s="3" t="s">
        <v>47</v>
      </c>
      <c r="AH3745" s="3" t="s">
        <v>47</v>
      </c>
      <c r="AI3745" s="3" t="s">
        <v>47</v>
      </c>
      <c r="AJ3745" s="3" t="s">
        <v>47</v>
      </c>
      <c r="AK3745" s="3" t="s">
        <v>47</v>
      </c>
      <c r="AL3745" s="3" t="s">
        <v>47</v>
      </c>
      <c r="AM3745" s="3" t="s">
        <v>47</v>
      </c>
      <c r="AN3745" s="3" t="s">
        <v>47</v>
      </c>
      <c r="AU3745" s="3">
        <v>0</v>
      </c>
      <c r="AV3745" s="3">
        <v>18</v>
      </c>
      <c r="AW3745" s="3">
        <v>1</v>
      </c>
      <c r="AX3745" s="3">
        <v>18</v>
      </c>
      <c r="AY3745" s="3">
        <v>100</v>
      </c>
      <c r="AZ3745" s="6" t="str">
        <f t="shared" si="410"/>
        <v>2236.1</v>
      </c>
      <c r="BC3745" s="12" t="s">
        <v>9379</v>
      </c>
      <c r="BJ3745" s="12">
        <f t="shared" si="411"/>
        <v>0</v>
      </c>
      <c r="BK3745" s="12">
        <f t="shared" si="412"/>
        <v>0</v>
      </c>
      <c r="CQ3745" s="3" t="str">
        <f>CONCATENATE(baseURL!$A$1,baseURL!$B$1,baseURL!$C$1,".",C3745,".",L3745,".pkl&amp;seq=",BC3745)</f>
        <v>http://proteomics.broadinstitute.org/millscripts/viewfeed.pl?side=xl&amp;cycle=1&amp;fixedMods=iaaC&amp;file=msdataSM/iPRG2012_nd/cpick_in/iPRG2012_nd.2236.1.3.pkl&amp;seq=VLEFQDSLHYSPR</v>
      </c>
    </row>
    <row r="3746" spans="1:95" x14ac:dyDescent="0.2">
      <c r="A3746" s="3">
        <v>5340</v>
      </c>
      <c r="B3746" s="2" t="s">
        <v>9380</v>
      </c>
      <c r="C3746" s="2" t="s">
        <v>9381</v>
      </c>
      <c r="D3746" s="3">
        <v>9855</v>
      </c>
      <c r="E3746" s="3">
        <v>9846</v>
      </c>
      <c r="F3746" s="3">
        <v>46959</v>
      </c>
      <c r="G3746" s="3">
        <v>12081</v>
      </c>
      <c r="H3746" s="3">
        <v>36.813600000000001</v>
      </c>
      <c r="I3746" s="30">
        <v>551.60657000000003</v>
      </c>
      <c r="J3746" s="30">
        <v>551.60548610000001</v>
      </c>
      <c r="K3746" s="30">
        <v>1.08E-3</v>
      </c>
      <c r="L3746" s="3">
        <v>3</v>
      </c>
      <c r="M3746" s="3">
        <v>3</v>
      </c>
      <c r="N3746" s="10">
        <f t="shared" si="406"/>
        <v>1</v>
      </c>
      <c r="O3746" s="35">
        <v>3</v>
      </c>
      <c r="P3746" s="17"/>
      <c r="Q3746" s="40">
        <v>1652.8013699999999</v>
      </c>
      <c r="R3746" s="40">
        <v>551.60531000000003</v>
      </c>
      <c r="S3746" s="18">
        <f t="shared" si="407"/>
        <v>2.2842419700456422</v>
      </c>
      <c r="T3746" s="18">
        <f t="shared" si="408"/>
        <v>0.31925000862669639</v>
      </c>
      <c r="U3746" s="18">
        <f t="shared" si="409"/>
        <v>-0.19941794988039038</v>
      </c>
      <c r="V3746" s="30">
        <v>551.60519999999997</v>
      </c>
      <c r="W3746" s="3" t="s">
        <v>47</v>
      </c>
      <c r="X3746" s="3" t="s">
        <v>47</v>
      </c>
      <c r="Y3746" s="3" t="s">
        <v>47</v>
      </c>
      <c r="Z3746" s="3" t="s">
        <v>47</v>
      </c>
      <c r="AA3746" s="3" t="s">
        <v>47</v>
      </c>
      <c r="AB3746" s="12" t="s">
        <v>47</v>
      </c>
      <c r="AC3746" s="3" t="s">
        <v>47</v>
      </c>
      <c r="AD3746" s="3" t="s">
        <v>47</v>
      </c>
      <c r="AE3746" s="3" t="s">
        <v>47</v>
      </c>
      <c r="AF3746" s="3" t="s">
        <v>47</v>
      </c>
      <c r="AG3746" s="3" t="s">
        <v>47</v>
      </c>
      <c r="AH3746" s="3" t="s">
        <v>47</v>
      </c>
      <c r="AI3746" s="3" t="s">
        <v>47</v>
      </c>
      <c r="AJ3746" s="3" t="s">
        <v>47</v>
      </c>
      <c r="AK3746" s="3" t="s">
        <v>47</v>
      </c>
      <c r="AL3746" s="3" t="s">
        <v>48</v>
      </c>
      <c r="AM3746" s="3" t="s">
        <v>47</v>
      </c>
      <c r="AN3746" s="3" t="s">
        <v>48</v>
      </c>
      <c r="AU3746" s="3">
        <v>0</v>
      </c>
      <c r="AV3746" s="3">
        <v>16</v>
      </c>
      <c r="AW3746" s="3">
        <v>1</v>
      </c>
      <c r="AX3746" s="3">
        <v>16</v>
      </c>
      <c r="AY3746" s="3">
        <v>100</v>
      </c>
      <c r="AZ3746" s="6" t="str">
        <f t="shared" si="410"/>
        <v>2236.2</v>
      </c>
      <c r="BC3746" s="12" t="s">
        <v>9382</v>
      </c>
      <c r="BJ3746" s="12">
        <f t="shared" si="411"/>
        <v>0</v>
      </c>
      <c r="BK3746" s="12">
        <f t="shared" si="412"/>
        <v>0</v>
      </c>
      <c r="CQ3746" s="3" t="str">
        <f>CONCATENATE(baseURL!$A$1,baseURL!$B$1,baseURL!$C$1,".",C3746,".",L3746,".pkl&amp;seq=",BC3746)</f>
        <v>http://proteomics.broadinstitute.org/millscripts/viewfeed.pl?side=xl&amp;cycle=1&amp;fixedMods=iaaC&amp;file=msdataSM/iPRG2012_nd/cpick_in/iPRG2012_nd.2236.2.3.pkl&amp;seq=EQSLDGLFEETKEK</v>
      </c>
    </row>
    <row r="3747" spans="1:95" x14ac:dyDescent="0.2">
      <c r="A3747" s="3">
        <v>7430</v>
      </c>
      <c r="B3747" s="2" t="s">
        <v>9386</v>
      </c>
      <c r="C3747" s="2" t="s">
        <v>9387</v>
      </c>
      <c r="D3747" s="3">
        <v>9860</v>
      </c>
      <c r="E3747" s="3">
        <v>9851</v>
      </c>
      <c r="F3747" s="3">
        <v>46982</v>
      </c>
      <c r="G3747" s="3">
        <v>12087</v>
      </c>
      <c r="H3747" s="3">
        <v>36.8431</v>
      </c>
      <c r="I3747" s="30">
        <v>629.31088</v>
      </c>
      <c r="J3747" s="30">
        <v>629.30805880000003</v>
      </c>
      <c r="K3747" s="30">
        <v>2.82E-3</v>
      </c>
      <c r="L3747" s="3">
        <v>3</v>
      </c>
      <c r="M3747" s="3">
        <v>3</v>
      </c>
      <c r="N3747" s="10">
        <f t="shared" si="406"/>
        <v>1</v>
      </c>
      <c r="O3747" s="35">
        <v>3</v>
      </c>
      <c r="P3747" s="17"/>
      <c r="Q3747" s="40">
        <v>1885.9112700000001</v>
      </c>
      <c r="R3747" s="40">
        <v>629.30861000000004</v>
      </c>
      <c r="S3747" s="18">
        <f t="shared" si="407"/>
        <v>3.6071332314254252</v>
      </c>
      <c r="T3747" s="18">
        <f t="shared" si="408"/>
        <v>-0.87588186663784962</v>
      </c>
      <c r="U3747" s="18">
        <f t="shared" si="409"/>
        <v>-0.9693177407051744</v>
      </c>
      <c r="V3747" s="30">
        <v>629.30799999999999</v>
      </c>
      <c r="Z3747" s="3" t="s">
        <v>47</v>
      </c>
      <c r="AB3747" s="12" t="s">
        <v>47</v>
      </c>
      <c r="AD3747" s="3" t="s">
        <v>52</v>
      </c>
      <c r="AG3747" s="3" t="s">
        <v>47</v>
      </c>
      <c r="AH3747" s="3" t="s">
        <v>47</v>
      </c>
      <c r="AJ3747" s="3" t="s">
        <v>47</v>
      </c>
      <c r="AU3747" s="3">
        <v>0</v>
      </c>
      <c r="AV3747" s="3">
        <v>5</v>
      </c>
      <c r="AW3747" s="3">
        <v>1</v>
      </c>
      <c r="AX3747" s="3">
        <v>5</v>
      </c>
      <c r="AY3747" s="3">
        <v>100</v>
      </c>
      <c r="AZ3747" s="6" t="str">
        <f t="shared" si="410"/>
        <v>2237.4</v>
      </c>
      <c r="BC3747" s="12" t="s">
        <v>9388</v>
      </c>
      <c r="BJ3747" s="12">
        <f t="shared" si="411"/>
        <v>1</v>
      </c>
      <c r="BK3747" s="12">
        <f t="shared" si="412"/>
        <v>0</v>
      </c>
      <c r="CQ3747" s="3" t="str">
        <f>CONCATENATE(baseURL!$A$1,baseURL!$B$1,baseURL!$C$1,".",C3747,".",L3747,".pkl&amp;seq=",BC3747)</f>
        <v>http://proteomics.broadinstitute.org/millscripts/viewfeed.pl?side=xl&amp;cycle=1&amp;fixedMods=iaaC&amp;file=msdataSM/iPRG2012_nd/cpick_in/iPRG2012_nd.2237.4.3.pkl&amp;seq=LYGTDCNQVENVFKAK</v>
      </c>
    </row>
    <row r="3748" spans="1:95" x14ac:dyDescent="0.2">
      <c r="A3748" s="3">
        <v>3956</v>
      </c>
      <c r="B3748" s="2" t="s">
        <v>9392</v>
      </c>
      <c r="C3748" s="2" t="s">
        <v>9393</v>
      </c>
      <c r="D3748" s="3">
        <v>9863</v>
      </c>
      <c r="E3748" s="3">
        <v>9854</v>
      </c>
      <c r="F3748" s="3">
        <v>47002</v>
      </c>
      <c r="G3748" s="3">
        <v>12091</v>
      </c>
      <c r="H3748" s="3">
        <v>36.8551</v>
      </c>
      <c r="I3748" s="30">
        <v>509.06522999999999</v>
      </c>
      <c r="J3748" s="30">
        <v>509.06457390000003</v>
      </c>
      <c r="K3748" s="30">
        <v>6.6E-4</v>
      </c>
      <c r="L3748" s="3">
        <v>4</v>
      </c>
      <c r="M3748" s="3">
        <v>4</v>
      </c>
      <c r="N3748" s="10">
        <f t="shared" si="406"/>
        <v>1</v>
      </c>
      <c r="O3748" s="35">
        <v>4</v>
      </c>
      <c r="P3748" s="17"/>
      <c r="Q3748" s="40">
        <v>2033.2342000000001</v>
      </c>
      <c r="R3748" s="40">
        <v>509.06401</v>
      </c>
      <c r="S3748" s="18">
        <f t="shared" si="407"/>
        <v>2.3965551993929815</v>
      </c>
      <c r="T3748" s="18">
        <f t="shared" si="408"/>
        <v>1.1077192434630783</v>
      </c>
      <c r="U3748" s="18">
        <f t="shared" si="409"/>
        <v>0.96255085880737112</v>
      </c>
      <c r="V3748" s="30">
        <v>509.06450000000001</v>
      </c>
      <c r="W3748" s="3" t="s">
        <v>47</v>
      </c>
      <c r="X3748" s="3" t="s">
        <v>47</v>
      </c>
      <c r="Y3748" s="3" t="s">
        <v>47</v>
      </c>
      <c r="AA3748" s="3" t="s">
        <v>48</v>
      </c>
      <c r="AB3748" s="12" t="s">
        <v>47</v>
      </c>
      <c r="AC3748" s="3" t="s">
        <v>47</v>
      </c>
      <c r="AD3748" s="3" t="s">
        <v>47</v>
      </c>
      <c r="AF3748" s="3" t="s">
        <v>47</v>
      </c>
      <c r="AG3748" s="3" t="s">
        <v>47</v>
      </c>
      <c r="AI3748" s="3" t="s">
        <v>47</v>
      </c>
      <c r="AJ3748" s="3" t="s">
        <v>47</v>
      </c>
      <c r="AK3748" s="3" t="s">
        <v>52</v>
      </c>
      <c r="AL3748" s="3" t="s">
        <v>52</v>
      </c>
      <c r="AM3748" s="3" t="s">
        <v>47</v>
      </c>
      <c r="AN3748" s="3" t="s">
        <v>47</v>
      </c>
      <c r="AU3748" s="3">
        <v>0</v>
      </c>
      <c r="AV3748" s="3">
        <v>12</v>
      </c>
      <c r="AW3748" s="3">
        <v>1</v>
      </c>
      <c r="AX3748" s="3">
        <v>12</v>
      </c>
      <c r="AY3748" s="3">
        <v>100</v>
      </c>
      <c r="AZ3748" s="6" t="str">
        <f t="shared" si="410"/>
        <v>2238.3</v>
      </c>
      <c r="BC3748" s="12" t="s">
        <v>9394</v>
      </c>
      <c r="BJ3748" s="12">
        <f t="shared" si="411"/>
        <v>0</v>
      </c>
      <c r="BK3748" s="12">
        <f t="shared" si="412"/>
        <v>0</v>
      </c>
      <c r="CQ3748" s="3" t="str">
        <f>CONCATENATE(baseURL!$A$1,baseURL!$B$1,baseURL!$C$1,".",C3748,".",L3748,".pkl&amp;seq=",BC3748)</f>
        <v>http://proteomics.broadinstitute.org/millscripts/viewfeed.pl?side=xl&amp;cycle=1&amp;fixedMods=iaaC&amp;file=msdataSM/iPRG2012_nd/cpick_in/iPRG2012_nd.2238.3.4.pkl&amp;seq=GVLGVLAGGGRVDKPLLKAGR</v>
      </c>
    </row>
    <row r="3749" spans="1:95" x14ac:dyDescent="0.2">
      <c r="A3749" s="3">
        <v>3732</v>
      </c>
      <c r="B3749" s="2" t="s">
        <v>9395</v>
      </c>
      <c r="C3749" s="2" t="s">
        <v>9383</v>
      </c>
      <c r="D3749" s="3">
        <v>9864</v>
      </c>
      <c r="E3749" s="3">
        <v>9855</v>
      </c>
      <c r="F3749" s="3">
        <v>47003</v>
      </c>
      <c r="G3749" s="3">
        <v>12092</v>
      </c>
      <c r="H3749" s="3">
        <v>36.8568</v>
      </c>
      <c r="I3749" s="30">
        <v>561.29710999999998</v>
      </c>
      <c r="J3749" s="30">
        <v>561.55498439999997</v>
      </c>
      <c r="K3749" s="30">
        <v>-0.25786999999999999</v>
      </c>
      <c r="L3749" s="3">
        <v>0</v>
      </c>
      <c r="M3749" s="3">
        <v>4</v>
      </c>
      <c r="N3749" s="10">
        <f t="shared" si="406"/>
        <v>1</v>
      </c>
      <c r="O3749" s="35">
        <v>4</v>
      </c>
      <c r="P3749" s="17"/>
      <c r="Q3749" s="40">
        <v>2243.1965</v>
      </c>
      <c r="R3749" s="40">
        <v>561.55457999999999</v>
      </c>
      <c r="S3749" s="18">
        <f t="shared" si="407"/>
        <v>-458.49505848569891</v>
      </c>
      <c r="T3749" s="18">
        <f t="shared" si="408"/>
        <v>0.72014371244097475</v>
      </c>
      <c r="U3749" s="18">
        <f t="shared" si="409"/>
        <v>0.21369249635198354</v>
      </c>
      <c r="V3749" s="30">
        <v>561.55470000000003</v>
      </c>
      <c r="W3749" s="3" t="s">
        <v>47</v>
      </c>
      <c r="X3749" s="3" t="s">
        <v>47</v>
      </c>
      <c r="Y3749" s="3" t="s">
        <v>47</v>
      </c>
      <c r="Z3749" s="3" t="s">
        <v>47</v>
      </c>
      <c r="AA3749" s="3" t="s">
        <v>47</v>
      </c>
      <c r="AB3749" s="12" t="s">
        <v>47</v>
      </c>
      <c r="AC3749" s="3" t="s">
        <v>47</v>
      </c>
      <c r="AE3749" s="3" t="s">
        <v>47</v>
      </c>
      <c r="AF3749" s="3" t="s">
        <v>47</v>
      </c>
      <c r="AG3749" s="3" t="s">
        <v>52</v>
      </c>
      <c r="AI3749" s="3" t="s">
        <v>48</v>
      </c>
      <c r="AK3749" s="3" t="s">
        <v>47</v>
      </c>
      <c r="AL3749" s="3" t="s">
        <v>47</v>
      </c>
      <c r="AU3749" s="3">
        <v>0</v>
      </c>
      <c r="AV3749" s="3">
        <v>11</v>
      </c>
      <c r="AW3749" s="3">
        <v>1</v>
      </c>
      <c r="AX3749" s="3">
        <v>11</v>
      </c>
      <c r="AY3749" s="3">
        <v>100</v>
      </c>
      <c r="AZ3749" s="6" t="str">
        <f t="shared" si="410"/>
        <v>2238.4</v>
      </c>
      <c r="BC3749" s="12" t="s">
        <v>9308</v>
      </c>
      <c r="BJ3749" s="12">
        <f t="shared" si="411"/>
        <v>0</v>
      </c>
      <c r="BK3749" s="12">
        <f t="shared" si="412"/>
        <v>0</v>
      </c>
      <c r="CQ3749" s="3" t="str">
        <f>CONCATENATE(baseURL!$A$1,baseURL!$B$1,baseURL!$C$1,".",C3749,".",L3749,".pkl&amp;seq=",BC3749)</f>
        <v>http://proteomics.broadinstitute.org/millscripts/viewfeed.pl?side=xl&amp;cycle=1&amp;fixedMods=iaaC&amp;file=msdataSM/iPRG2012_nd/cpick_in/iPRG2012_nd.2238.4.0.pkl&amp;seq=LSGGNDKQGFPMKQGVLLPTR</v>
      </c>
    </row>
    <row r="3750" spans="1:95" x14ac:dyDescent="0.2">
      <c r="A3750" s="3">
        <v>3736</v>
      </c>
      <c r="B3750" s="2" t="s">
        <v>9396</v>
      </c>
      <c r="C3750" s="2" t="s">
        <v>9397</v>
      </c>
      <c r="D3750" s="3">
        <v>9866</v>
      </c>
      <c r="E3750" s="3">
        <v>9857</v>
      </c>
      <c r="F3750" s="3">
        <v>47005</v>
      </c>
      <c r="G3750" s="3">
        <v>12094</v>
      </c>
      <c r="H3750" s="3">
        <v>36.860100000000003</v>
      </c>
      <c r="I3750" s="30">
        <v>605.06682000000001</v>
      </c>
      <c r="J3750" s="30">
        <v>604.81547039999998</v>
      </c>
      <c r="K3750" s="30">
        <v>0.25135000000000002</v>
      </c>
      <c r="L3750" s="3">
        <v>0</v>
      </c>
      <c r="M3750" s="3">
        <v>4</v>
      </c>
      <c r="N3750" s="10">
        <f t="shared" si="406"/>
        <v>1</v>
      </c>
      <c r="O3750" s="35">
        <v>4</v>
      </c>
      <c r="P3750" s="17"/>
      <c r="Q3750" s="40">
        <v>2416.2401500000001</v>
      </c>
      <c r="R3750" s="40">
        <v>604.81550000000004</v>
      </c>
      <c r="S3750" s="18">
        <f t="shared" si="407"/>
        <v>415.53167866889027</v>
      </c>
      <c r="T3750" s="18">
        <f t="shared" si="408"/>
        <v>-4.8940544780501472E-2</v>
      </c>
      <c r="U3750" s="18">
        <f t="shared" si="409"/>
        <v>-0.165339678114375</v>
      </c>
      <c r="V3750" s="30">
        <v>604.81539999999995</v>
      </c>
      <c r="W3750" s="3" t="s">
        <v>47</v>
      </c>
      <c r="X3750" s="3" t="s">
        <v>47</v>
      </c>
      <c r="Y3750" s="3" t="s">
        <v>47</v>
      </c>
      <c r="Z3750" s="3" t="s">
        <v>47</v>
      </c>
      <c r="AA3750" s="3" t="s">
        <v>48</v>
      </c>
      <c r="AB3750" s="12" t="s">
        <v>47</v>
      </c>
      <c r="AC3750" s="3" t="s">
        <v>47</v>
      </c>
      <c r="AD3750" s="3" t="s">
        <v>52</v>
      </c>
      <c r="AE3750" s="3" t="s">
        <v>47</v>
      </c>
      <c r="AF3750" s="3" t="s">
        <v>47</v>
      </c>
      <c r="AG3750" s="3" t="s">
        <v>52</v>
      </c>
      <c r="AI3750" s="3" t="s">
        <v>47</v>
      </c>
      <c r="AK3750" s="3" t="s">
        <v>47</v>
      </c>
      <c r="AL3750" s="3" t="s">
        <v>47</v>
      </c>
      <c r="AU3750" s="3">
        <v>0</v>
      </c>
      <c r="AV3750" s="3">
        <v>11</v>
      </c>
      <c r="AW3750" s="3">
        <v>1</v>
      </c>
      <c r="AX3750" s="3">
        <v>11</v>
      </c>
      <c r="AY3750" s="3">
        <v>100</v>
      </c>
      <c r="AZ3750" s="6" t="str">
        <f t="shared" si="410"/>
        <v>2238.6</v>
      </c>
      <c r="BC3750" s="12" t="s">
        <v>9354</v>
      </c>
      <c r="BJ3750" s="12">
        <f t="shared" si="411"/>
        <v>0</v>
      </c>
      <c r="BK3750" s="12">
        <f t="shared" si="412"/>
        <v>0</v>
      </c>
      <c r="CQ3750" s="3" t="str">
        <f>CONCATENATE(baseURL!$A$1,baseURL!$B$1,baseURL!$C$1,".",C3750,".",L3750,".pkl&amp;seq=",BC3750)</f>
        <v>http://proteomics.broadinstitute.org/millscripts/viewfeed.pl?side=xl&amp;cycle=1&amp;fixedMods=iaaC&amp;file=msdataSM/iPRG2012_nd/cpick_in/iPRG2012_nd.2238.6.0.pkl&amp;seq=LLGDAAKNQAAMNPANTVFDAKR</v>
      </c>
    </row>
    <row r="3751" spans="1:95" x14ac:dyDescent="0.2">
      <c r="A3751" s="3">
        <v>1719</v>
      </c>
      <c r="B3751" s="2" t="s">
        <v>9398</v>
      </c>
      <c r="C3751" s="2" t="s">
        <v>9399</v>
      </c>
      <c r="D3751" s="3">
        <v>9867</v>
      </c>
      <c r="E3751" s="3">
        <v>9858</v>
      </c>
      <c r="F3751" s="3">
        <v>47006</v>
      </c>
      <c r="G3751" s="3">
        <v>12095</v>
      </c>
      <c r="H3751" s="3">
        <v>36.861800000000002</v>
      </c>
      <c r="I3751" s="30">
        <v>618.63656000000003</v>
      </c>
      <c r="J3751" s="30">
        <v>618.96582360000002</v>
      </c>
      <c r="K3751" s="30">
        <v>-0.32926</v>
      </c>
      <c r="L3751" s="3">
        <v>3</v>
      </c>
      <c r="M3751" s="3">
        <v>3</v>
      </c>
      <c r="N3751" s="10">
        <f t="shared" si="406"/>
        <v>1</v>
      </c>
      <c r="O3751" s="35">
        <v>3</v>
      </c>
      <c r="P3751" s="17"/>
      <c r="Q3751" s="40">
        <v>1854.8724500000001</v>
      </c>
      <c r="R3751" s="40">
        <v>618.96232999999995</v>
      </c>
      <c r="S3751" s="18">
        <f t="shared" si="407"/>
        <v>-526.31635918767529</v>
      </c>
      <c r="T3751" s="18">
        <f t="shared" si="408"/>
        <v>5.644285331661167</v>
      </c>
      <c r="U3751" s="18">
        <f t="shared" si="409"/>
        <v>5.6061570014979409</v>
      </c>
      <c r="V3751" s="30">
        <v>618.96579999999994</v>
      </c>
      <c r="X3751" s="3" t="s">
        <v>47</v>
      </c>
      <c r="Y3751" s="3" t="s">
        <v>47</v>
      </c>
      <c r="Z3751" s="3" t="s">
        <v>52</v>
      </c>
      <c r="AA3751" s="3" t="s">
        <v>47</v>
      </c>
      <c r="AB3751" s="12" t="s">
        <v>48</v>
      </c>
      <c r="AC3751" s="3" t="s">
        <v>48</v>
      </c>
      <c r="AD3751" s="3" t="s">
        <v>47</v>
      </c>
      <c r="AF3751" s="3" t="s">
        <v>47</v>
      </c>
      <c r="AG3751" s="3" t="s">
        <v>47</v>
      </c>
      <c r="AH3751" s="3" t="s">
        <v>47</v>
      </c>
      <c r="AJ3751" s="3" t="s">
        <v>47</v>
      </c>
      <c r="AK3751" s="3" t="s">
        <v>48</v>
      </c>
      <c r="AM3751" s="3" t="s">
        <v>47</v>
      </c>
      <c r="AO3751" s="3" t="s">
        <v>48</v>
      </c>
      <c r="AU3751" s="3">
        <v>0</v>
      </c>
      <c r="AV3751" s="3">
        <v>9</v>
      </c>
      <c r="AW3751" s="3">
        <v>2</v>
      </c>
      <c r="AX3751" s="3">
        <v>5</v>
      </c>
      <c r="AY3751" s="3">
        <v>55.56</v>
      </c>
      <c r="AZ3751" s="6" t="str">
        <f t="shared" si="410"/>
        <v>2238.7</v>
      </c>
      <c r="BC3751" s="12" t="s">
        <v>9400</v>
      </c>
      <c r="BJ3751" s="12">
        <f t="shared" si="411"/>
        <v>1</v>
      </c>
      <c r="BK3751" s="12">
        <f t="shared" si="412"/>
        <v>0</v>
      </c>
      <c r="BP3751" s="3" t="s">
        <v>54</v>
      </c>
      <c r="BR3751" s="3" t="s">
        <v>54</v>
      </c>
      <c r="BZ3751" s="3" t="s">
        <v>9401</v>
      </c>
      <c r="CB3751" s="3" t="s">
        <v>9401</v>
      </c>
      <c r="CC3751" s="3" t="s">
        <v>9401</v>
      </c>
      <c r="CF3751" s="3" t="s">
        <v>9401</v>
      </c>
      <c r="CQ3751" s="3" t="str">
        <f>CONCATENATE(baseURL!$A$1,baseURL!$B$1,baseURL!$C$1,".",C3751,".",L3751,".pkl&amp;seq=",BC3751,"&amp;varMods=Deamidated-N")</f>
        <v>http://proteomics.broadinstitute.org/millscripts/viewfeed.pl?side=xl&amp;cycle=1&amp;fixedMods=iaaC&amp;file=msdataSM/iPRG2012_nd/cpick_in/iPRG2012_nd.2238.7.3.pkl&amp;seq=TAEnFLKLCEGNAGMAK&amp;varMods=Deamidated-N</v>
      </c>
    </row>
    <row r="3752" spans="1:95" x14ac:dyDescent="0.2">
      <c r="A3752" s="3">
        <v>2874</v>
      </c>
      <c r="B3752" s="2" t="s">
        <v>9389</v>
      </c>
      <c r="C3752" s="2" t="s">
        <v>9390</v>
      </c>
      <c r="D3752" s="3">
        <v>9869</v>
      </c>
      <c r="E3752" s="3">
        <v>9860</v>
      </c>
      <c r="F3752" s="3">
        <v>47008</v>
      </c>
      <c r="G3752" s="3">
        <v>12097</v>
      </c>
      <c r="H3752" s="3">
        <v>36.866799999999998</v>
      </c>
      <c r="I3752" s="30">
        <v>700.87003000000004</v>
      </c>
      <c r="J3752" s="30">
        <v>700.87003400000003</v>
      </c>
      <c r="K3752" s="30">
        <v>0</v>
      </c>
      <c r="L3752" s="3">
        <v>0</v>
      </c>
      <c r="M3752" s="3">
        <v>0</v>
      </c>
      <c r="N3752" s="10">
        <f t="shared" si="406"/>
        <v>1</v>
      </c>
      <c r="O3752" s="35">
        <v>2</v>
      </c>
      <c r="P3752" s="17"/>
      <c r="Q3752" s="40">
        <v>1400.7379800000001</v>
      </c>
      <c r="R3752" s="40">
        <v>700.87262999999996</v>
      </c>
      <c r="S3752" s="18">
        <f t="shared" si="407"/>
        <v>-3.7096611975214113</v>
      </c>
      <c r="T3752" s="18">
        <f t="shared" si="408"/>
        <v>-3.7039540264625255</v>
      </c>
      <c r="U3752" s="18">
        <f t="shared" si="409"/>
        <v>-3.6097857038287073</v>
      </c>
      <c r="V3752" s="30">
        <v>700.87009999999998</v>
      </c>
      <c r="W3752" s="3" t="s">
        <v>48</v>
      </c>
      <c r="Z3752" s="3" t="s">
        <v>47</v>
      </c>
      <c r="AA3752" s="3" t="s">
        <v>47</v>
      </c>
      <c r="AB3752" s="12" t="s">
        <v>48</v>
      </c>
      <c r="AC3752" s="3" t="s">
        <v>52</v>
      </c>
      <c r="AE3752" s="3" t="s">
        <v>47</v>
      </c>
      <c r="AF3752" s="3" t="s">
        <v>47</v>
      </c>
      <c r="AK3752" s="3" t="s">
        <v>65</v>
      </c>
      <c r="AL3752" s="3" t="s">
        <v>52</v>
      </c>
      <c r="AO3752" s="3" t="s">
        <v>48</v>
      </c>
      <c r="AU3752" s="3">
        <v>1</v>
      </c>
      <c r="AV3752" s="3">
        <v>4</v>
      </c>
      <c r="AW3752" s="3">
        <v>1</v>
      </c>
      <c r="AX3752" s="3">
        <v>4</v>
      </c>
      <c r="AY3752" s="3">
        <v>100</v>
      </c>
      <c r="AZ3752" s="6" t="str">
        <f t="shared" si="410"/>
        <v>2238.9</v>
      </c>
      <c r="BB3752" s="12" t="s">
        <v>79</v>
      </c>
      <c r="BC3752" s="12" t="s">
        <v>8034</v>
      </c>
      <c r="BJ3752" s="12">
        <f t="shared" si="411"/>
        <v>0</v>
      </c>
      <c r="BK3752" s="12">
        <f t="shared" si="412"/>
        <v>0</v>
      </c>
      <c r="CG3752" s="3" t="s">
        <v>9391</v>
      </c>
      <c r="CQ3752" s="3" t="str">
        <f>CONCATENATE(baseURL!$A$1,baseURL!$B$1,"+Acetyl",baseURL!$C$1,".",C3752,".",L3752,".pkl&amp;seq=",BC3752)</f>
        <v>http://proteomics.broadinstitute.org/millscripts/viewfeed.pl?side=xl&amp;cycle=1&amp;fixedMods=iaaC+Acetyl&amp;file=msdataSM/iPRG2012_nd/cpick_in/iPRG2012_nd.2238.9.0.pkl&amp;seq=SEVLEGNVKLDR</v>
      </c>
    </row>
    <row r="3753" spans="1:95" x14ac:dyDescent="0.2">
      <c r="A3753" s="3">
        <v>4286</v>
      </c>
      <c r="B3753" s="2" t="s">
        <v>9404</v>
      </c>
      <c r="C3753" s="2" t="s">
        <v>9405</v>
      </c>
      <c r="D3753" s="3">
        <v>9871</v>
      </c>
      <c r="E3753" s="3">
        <v>9862</v>
      </c>
      <c r="F3753" s="3">
        <v>47022</v>
      </c>
      <c r="G3753" s="3">
        <v>12100</v>
      </c>
      <c r="H3753" s="3">
        <v>36.877200000000002</v>
      </c>
      <c r="I3753" s="30">
        <v>442.25495000000001</v>
      </c>
      <c r="J3753" s="30">
        <v>442.2553145</v>
      </c>
      <c r="K3753" s="30">
        <v>-3.6000000000000002E-4</v>
      </c>
      <c r="L3753" s="3">
        <v>2</v>
      </c>
      <c r="M3753" s="3">
        <v>2</v>
      </c>
      <c r="N3753" s="10">
        <f t="shared" si="406"/>
        <v>1</v>
      </c>
      <c r="O3753" s="35">
        <v>2</v>
      </c>
      <c r="P3753" s="17"/>
      <c r="Q3753" s="40">
        <v>883.50360999999998</v>
      </c>
      <c r="R3753" s="40">
        <v>442.25545</v>
      </c>
      <c r="S3753" s="18">
        <f t="shared" si="407"/>
        <v>-1.1305683174467982</v>
      </c>
      <c r="T3753" s="18">
        <f t="shared" si="408"/>
        <v>-0.30638401403296645</v>
      </c>
      <c r="U3753" s="18">
        <f t="shared" si="409"/>
        <v>-0.79139782216134646</v>
      </c>
      <c r="V3753" s="30">
        <v>442.25510000000003</v>
      </c>
      <c r="W3753" s="3" t="s">
        <v>47</v>
      </c>
      <c r="X3753" s="3" t="s">
        <v>47</v>
      </c>
      <c r="Y3753" s="3" t="s">
        <v>47</v>
      </c>
      <c r="Z3753" s="3" t="s">
        <v>47</v>
      </c>
      <c r="AA3753" s="3" t="s">
        <v>47</v>
      </c>
      <c r="AB3753" s="12" t="s">
        <v>47</v>
      </c>
      <c r="AC3753" s="3" t="s">
        <v>47</v>
      </c>
      <c r="AD3753" s="3" t="s">
        <v>47</v>
      </c>
      <c r="AF3753" s="3" t="s">
        <v>47</v>
      </c>
      <c r="AG3753" s="3" t="s">
        <v>47</v>
      </c>
      <c r="AH3753" s="3" t="s">
        <v>47</v>
      </c>
      <c r="AI3753" s="3" t="s">
        <v>47</v>
      </c>
      <c r="AJ3753" s="3" t="s">
        <v>47</v>
      </c>
      <c r="AK3753" s="3" t="s">
        <v>47</v>
      </c>
      <c r="AL3753" s="3" t="s">
        <v>48</v>
      </c>
      <c r="AN3753" s="3" t="s">
        <v>47</v>
      </c>
      <c r="AU3753" s="3">
        <v>0</v>
      </c>
      <c r="AV3753" s="3">
        <v>15</v>
      </c>
      <c r="AW3753" s="3">
        <v>1</v>
      </c>
      <c r="AX3753" s="3">
        <v>15</v>
      </c>
      <c r="AY3753" s="3">
        <v>100</v>
      </c>
      <c r="AZ3753" s="6" t="str">
        <f t="shared" si="410"/>
        <v>2239.2</v>
      </c>
      <c r="BC3753" s="12" t="s">
        <v>9319</v>
      </c>
      <c r="BJ3753" s="12">
        <f t="shared" si="411"/>
        <v>0</v>
      </c>
      <c r="BK3753" s="12">
        <f t="shared" si="412"/>
        <v>0</v>
      </c>
      <c r="CQ3753" s="3" t="str">
        <f>CONCATENATE(baseURL!$A$1,baseURL!$B$1,baseURL!$C$1,".",C3753,".",L3753,".pkl&amp;seq=",BC3753)</f>
        <v>http://proteomics.broadinstitute.org/millscripts/viewfeed.pl?side=xl&amp;cycle=1&amp;fixedMods=iaaC&amp;file=msdataSM/iPRG2012_nd/cpick_in/iPRG2012_nd.2239.2.2.pkl&amp;seq=LYTFLAR</v>
      </c>
    </row>
    <row r="3754" spans="1:95" x14ac:dyDescent="0.2">
      <c r="A3754" s="3">
        <v>1487</v>
      </c>
      <c r="B3754" s="2" t="s">
        <v>9406</v>
      </c>
      <c r="C3754" s="2" t="s">
        <v>9395</v>
      </c>
      <c r="D3754" s="3">
        <v>9874</v>
      </c>
      <c r="E3754" s="3">
        <v>9865</v>
      </c>
      <c r="F3754" s="3">
        <v>47025</v>
      </c>
      <c r="G3754" s="3">
        <v>12103</v>
      </c>
      <c r="H3754" s="3">
        <v>36.883000000000003</v>
      </c>
      <c r="I3754" s="30">
        <v>491.25981000000002</v>
      </c>
      <c r="J3754" s="30">
        <v>491.26033310000003</v>
      </c>
      <c r="K3754" s="30">
        <v>-5.1999999999999995E-4</v>
      </c>
      <c r="L3754" s="3">
        <v>5</v>
      </c>
      <c r="M3754" s="3">
        <v>5</v>
      </c>
      <c r="N3754" s="10">
        <f t="shared" si="406"/>
        <v>1</v>
      </c>
      <c r="O3754" s="35">
        <v>5</v>
      </c>
      <c r="P3754" s="17"/>
      <c r="Q3754" s="40">
        <v>2452.2686800000001</v>
      </c>
      <c r="R3754" s="40">
        <v>491.25956000000002</v>
      </c>
      <c r="S3754" s="18">
        <f t="shared" si="407"/>
        <v>0.50889594900522295</v>
      </c>
      <c r="T3754" s="18">
        <f t="shared" si="408"/>
        <v>1.5737098327481376</v>
      </c>
      <c r="U3754" s="18">
        <f t="shared" si="409"/>
        <v>-0.73281016658603459</v>
      </c>
      <c r="V3754" s="30">
        <v>491.25920000000002</v>
      </c>
      <c r="X3754" s="3" t="s">
        <v>47</v>
      </c>
      <c r="Y3754" s="3" t="s">
        <v>47</v>
      </c>
      <c r="AA3754" s="3" t="s">
        <v>47</v>
      </c>
      <c r="AB3754" s="12" t="s">
        <v>48</v>
      </c>
      <c r="AC3754" s="3" t="s">
        <v>47</v>
      </c>
      <c r="AG3754" s="3" t="s">
        <v>47</v>
      </c>
      <c r="AU3754" s="3">
        <v>0</v>
      </c>
      <c r="AV3754" s="3">
        <v>5</v>
      </c>
      <c r="AW3754" s="3">
        <v>1</v>
      </c>
      <c r="AX3754" s="3">
        <v>5</v>
      </c>
      <c r="AY3754" s="3">
        <v>100</v>
      </c>
      <c r="AZ3754" s="6" t="str">
        <f t="shared" si="410"/>
        <v>2239.5</v>
      </c>
      <c r="BC3754" s="12" t="s">
        <v>9407</v>
      </c>
      <c r="BJ3754" s="12">
        <f t="shared" si="411"/>
        <v>2</v>
      </c>
      <c r="BK3754" s="12">
        <f t="shared" si="412"/>
        <v>0</v>
      </c>
      <c r="CQ3754" s="3" t="str">
        <f>CONCATENATE(baseURL!$A$1,baseURL!$B$1,baseURL!$C$1,".",C3754,".",L3754,".pkl&amp;seq=",BC3754)</f>
        <v>http://proteomics.broadinstitute.org/millscripts/viewfeed.pl?side=xl&amp;cycle=1&amp;fixedMods=iaaC&amp;file=msdataSM/iPRG2012_nd/cpick_in/iPRG2012_nd.2239.5.5.pkl&amp;seq=LLEPSLKALASKYNCDKSVCR</v>
      </c>
    </row>
    <row r="3755" spans="1:95" x14ac:dyDescent="0.2">
      <c r="A3755" s="3">
        <v>297</v>
      </c>
      <c r="B3755" s="2" t="s">
        <v>9408</v>
      </c>
      <c r="C3755" s="2" t="s">
        <v>9398</v>
      </c>
      <c r="D3755" s="3">
        <v>9877</v>
      </c>
      <c r="E3755" s="3">
        <v>9868</v>
      </c>
      <c r="F3755" s="3">
        <v>47028</v>
      </c>
      <c r="G3755" s="3">
        <v>12106</v>
      </c>
      <c r="H3755" s="3">
        <v>36.890500000000003</v>
      </c>
      <c r="I3755" s="30">
        <v>654.67175999999995</v>
      </c>
      <c r="J3755" s="30">
        <v>654.33769429999995</v>
      </c>
      <c r="K3755" s="30">
        <v>0.33406999999999998</v>
      </c>
      <c r="L3755" s="3">
        <v>3</v>
      </c>
      <c r="M3755" s="3">
        <v>3</v>
      </c>
      <c r="N3755" s="10">
        <f t="shared" si="406"/>
        <v>1</v>
      </c>
      <c r="O3755" s="35">
        <v>3</v>
      </c>
      <c r="P3755" s="17"/>
      <c r="Q3755" s="40">
        <v>1961.9967200000001</v>
      </c>
      <c r="R3755" s="40">
        <v>654.67042000000004</v>
      </c>
      <c r="S3755" s="18">
        <f t="shared" si="407"/>
        <v>2.0468314421686311</v>
      </c>
      <c r="T3755" s="18">
        <f t="shared" si="408"/>
        <v>-508.23389882207096</v>
      </c>
      <c r="U3755" s="18">
        <f t="shared" si="409"/>
        <v>2.1079308882268424</v>
      </c>
      <c r="V3755" s="30">
        <v>654.67179999999996</v>
      </c>
      <c r="X3755" s="3" t="s">
        <v>65</v>
      </c>
      <c r="Y3755" s="3" t="s">
        <v>65</v>
      </c>
      <c r="Z3755" s="3" t="s">
        <v>52</v>
      </c>
      <c r="AA3755" s="3" t="s">
        <v>65</v>
      </c>
      <c r="AB3755" s="12" t="s">
        <v>52</v>
      </c>
      <c r="AD3755" s="3" t="s">
        <v>47</v>
      </c>
      <c r="AF3755" s="3" t="s">
        <v>47</v>
      </c>
      <c r="AG3755" s="3" t="s">
        <v>47</v>
      </c>
      <c r="AJ3755" s="3" t="s">
        <v>47</v>
      </c>
      <c r="AK3755" s="3" t="s">
        <v>47</v>
      </c>
      <c r="AL3755" s="3" t="s">
        <v>52</v>
      </c>
      <c r="AU3755" s="3">
        <v>3</v>
      </c>
      <c r="AV3755" s="3">
        <v>5</v>
      </c>
      <c r="AW3755" s="3">
        <v>1</v>
      </c>
      <c r="AX3755" s="3">
        <v>5</v>
      </c>
      <c r="AY3755" s="3">
        <v>100</v>
      </c>
      <c r="AZ3755" s="6" t="str">
        <f t="shared" si="410"/>
        <v>2239.8</v>
      </c>
      <c r="BB3755" s="12" t="s">
        <v>79</v>
      </c>
      <c r="BC3755" s="12" t="s">
        <v>9409</v>
      </c>
      <c r="BJ3755" s="12">
        <f t="shared" si="411"/>
        <v>0</v>
      </c>
      <c r="BK3755" s="12">
        <f t="shared" si="412"/>
        <v>0</v>
      </c>
      <c r="BT3755" s="3" t="s">
        <v>9410</v>
      </c>
      <c r="BU3755" s="3" t="s">
        <v>9410</v>
      </c>
      <c r="BW3755" s="3" t="s">
        <v>9411</v>
      </c>
      <c r="CQ3755" s="3" t="str">
        <f>CONCATENATE(baseURL!$A$1,baseURL!$B$1,"+Acetyl",baseURL!$C$1,".",C3755,".",L3755,".pkl&amp;seq=",BC3755)</f>
        <v>http://proteomics.broadinstitute.org/millscripts/viewfeed.pl?side=xl&amp;cycle=1&amp;fixedMods=iaaC+Acetyl&amp;file=msdataSM/iPRG2012_nd/cpick_in/iPRG2012_nd.2239.8.3.pkl&amp;seq=SLPETQKGVLFYESHGK</v>
      </c>
    </row>
    <row r="3756" spans="1:95" x14ac:dyDescent="0.2">
      <c r="A3756" s="3">
        <v>4336</v>
      </c>
      <c r="B3756" s="2" t="s">
        <v>9412</v>
      </c>
      <c r="C3756" s="2" t="s">
        <v>9413</v>
      </c>
      <c r="D3756" s="3">
        <v>9878</v>
      </c>
      <c r="E3756" s="3">
        <v>9869</v>
      </c>
      <c r="F3756" s="3">
        <v>47042</v>
      </c>
      <c r="G3756" s="3">
        <v>12108</v>
      </c>
      <c r="H3756" s="3">
        <v>36.9009</v>
      </c>
      <c r="I3756" s="30">
        <v>439.23786999999999</v>
      </c>
      <c r="J3756" s="30">
        <v>439.23767329999998</v>
      </c>
      <c r="K3756" s="30">
        <v>2.0000000000000001E-4</v>
      </c>
      <c r="L3756" s="3">
        <v>2</v>
      </c>
      <c r="M3756" s="3">
        <v>2</v>
      </c>
      <c r="N3756" s="10">
        <f t="shared" si="406"/>
        <v>1</v>
      </c>
      <c r="O3756" s="35">
        <v>2</v>
      </c>
      <c r="P3756" s="17"/>
      <c r="Q3756" s="40">
        <v>877.46789999999999</v>
      </c>
      <c r="R3756" s="40">
        <v>439.23759000000001</v>
      </c>
      <c r="S3756" s="18">
        <f t="shared" si="407"/>
        <v>0.63746820934699366</v>
      </c>
      <c r="T3756" s="18">
        <f t="shared" si="408"/>
        <v>0.1896467922328475</v>
      </c>
      <c r="U3756" s="18">
        <f t="shared" si="409"/>
        <v>-1.1155693664866528</v>
      </c>
      <c r="V3756" s="30">
        <v>439.2371</v>
      </c>
      <c r="W3756" s="3" t="s">
        <v>47</v>
      </c>
      <c r="X3756" s="3" t="s">
        <v>47</v>
      </c>
      <c r="Y3756" s="3" t="s">
        <v>47</v>
      </c>
      <c r="Z3756" s="3" t="s">
        <v>47</v>
      </c>
      <c r="AA3756" s="3" t="s">
        <v>47</v>
      </c>
      <c r="AB3756" s="12" t="s">
        <v>47</v>
      </c>
      <c r="AC3756" s="3" t="s">
        <v>47</v>
      </c>
      <c r="AD3756" s="3" t="s">
        <v>47</v>
      </c>
      <c r="AF3756" s="3" t="s">
        <v>47</v>
      </c>
      <c r="AG3756" s="3" t="s">
        <v>47</v>
      </c>
      <c r="AH3756" s="3" t="s">
        <v>47</v>
      </c>
      <c r="AI3756" s="3" t="s">
        <v>47</v>
      </c>
      <c r="AJ3756" s="3" t="s">
        <v>47</v>
      </c>
      <c r="AK3756" s="3" t="s">
        <v>47</v>
      </c>
      <c r="AL3756" s="3" t="s">
        <v>47</v>
      </c>
      <c r="AM3756" s="3" t="s">
        <v>47</v>
      </c>
      <c r="AU3756" s="3">
        <v>0</v>
      </c>
      <c r="AV3756" s="3">
        <v>16</v>
      </c>
      <c r="AW3756" s="3">
        <v>1</v>
      </c>
      <c r="AX3756" s="3">
        <v>16</v>
      </c>
      <c r="AY3756" s="3">
        <v>100</v>
      </c>
      <c r="AZ3756" s="6" t="str">
        <f t="shared" si="410"/>
        <v>2240.1</v>
      </c>
      <c r="BC3756" s="12" t="s">
        <v>9329</v>
      </c>
      <c r="BJ3756" s="12">
        <f t="shared" si="411"/>
        <v>0</v>
      </c>
      <c r="BK3756" s="12">
        <f t="shared" si="412"/>
        <v>0</v>
      </c>
      <c r="CQ3756" s="3" t="str">
        <f>CONCATENATE(baseURL!$A$1,baseURL!$B$1,baseURL!$C$1,".",C3756,".",L3756,".pkl&amp;seq=",BC3756)</f>
        <v>http://proteomics.broadinstitute.org/millscripts/viewfeed.pl?side=xl&amp;cycle=1&amp;fixedMods=iaaC&amp;file=msdataSM/iPRG2012_nd/cpick_in/iPRG2012_nd.2240.1.2.pkl&amp;seq=NFGVWVR</v>
      </c>
    </row>
    <row r="3757" spans="1:95" x14ac:dyDescent="0.2">
      <c r="A3757" s="3">
        <v>300</v>
      </c>
      <c r="B3757" s="2" t="s">
        <v>9414</v>
      </c>
      <c r="C3757" s="2" t="s">
        <v>9415</v>
      </c>
      <c r="D3757" s="3">
        <v>9882</v>
      </c>
      <c r="E3757" s="3">
        <v>9873</v>
      </c>
      <c r="F3757" s="3">
        <v>47046</v>
      </c>
      <c r="G3757" s="3">
        <v>12112</v>
      </c>
      <c r="H3757" s="3">
        <v>36.914200000000001</v>
      </c>
      <c r="I3757" s="30">
        <v>644.33852999999999</v>
      </c>
      <c r="J3757" s="30">
        <v>644.68158149999999</v>
      </c>
      <c r="K3757" s="30">
        <v>-0.34305000000000002</v>
      </c>
      <c r="L3757" s="3">
        <v>3</v>
      </c>
      <c r="M3757" s="3">
        <v>3</v>
      </c>
      <c r="N3757" s="10">
        <f t="shared" si="406"/>
        <v>1</v>
      </c>
      <c r="O3757" s="35">
        <v>3</v>
      </c>
      <c r="P3757" s="17"/>
      <c r="Q3757" s="40">
        <v>1931.00551</v>
      </c>
      <c r="R3757" s="40">
        <v>644.34001999999998</v>
      </c>
      <c r="S3757" s="18">
        <f t="shared" si="407"/>
        <v>-2.3124436690891517</v>
      </c>
      <c r="T3757" s="18">
        <f t="shared" si="408"/>
        <v>530.09511965438935</v>
      </c>
      <c r="U3757" s="18">
        <f t="shared" si="409"/>
        <v>-2.3590029376535102</v>
      </c>
      <c r="V3757" s="30">
        <v>644.33849999999995</v>
      </c>
      <c r="AB3757" s="12" t="s">
        <v>52</v>
      </c>
      <c r="AC3757" s="3" t="s">
        <v>52</v>
      </c>
      <c r="AD3757" s="3" t="s">
        <v>47</v>
      </c>
      <c r="AF3757" s="3" t="s">
        <v>47</v>
      </c>
      <c r="AG3757" s="3" t="s">
        <v>47</v>
      </c>
      <c r="AJ3757" s="3" t="s">
        <v>47</v>
      </c>
      <c r="AK3757" s="3" t="s">
        <v>48</v>
      </c>
      <c r="AL3757" s="3" t="s">
        <v>52</v>
      </c>
      <c r="AU3757" s="3">
        <v>0</v>
      </c>
      <c r="AV3757" s="3">
        <v>4</v>
      </c>
      <c r="AW3757" s="3">
        <v>1</v>
      </c>
      <c r="AX3757" s="3">
        <v>4</v>
      </c>
      <c r="AY3757" s="3">
        <v>100</v>
      </c>
      <c r="AZ3757" s="6" t="str">
        <f t="shared" si="410"/>
        <v>2240.5</v>
      </c>
      <c r="BC3757" s="12" t="s">
        <v>9416</v>
      </c>
      <c r="BJ3757" s="12">
        <f t="shared" si="411"/>
        <v>1</v>
      </c>
      <c r="BK3757" s="12">
        <f t="shared" si="412"/>
        <v>0</v>
      </c>
      <c r="CQ3757" s="3" t="str">
        <f>CONCATENATE(baseURL!$A$1,baseURL!$B$1,baseURL!$C$1,".",C3757,".",L3757,".pkl&amp;seq=",BC3757)</f>
        <v>http://proteomics.broadinstitute.org/millscripts/viewfeed.pl?side=xl&amp;cycle=1&amp;fixedMods=iaaC&amp;file=msdataSM/iPRG2012_nd/cpick_in/iPRG2012_nd.2240.5.3.pkl&amp;seq=VVVFEDAPAGLAAGKAAGCK</v>
      </c>
    </row>
    <row r="3758" spans="1:95" x14ac:dyDescent="0.2">
      <c r="A3758" s="3">
        <v>1996</v>
      </c>
      <c r="B3758" s="2" t="s">
        <v>9417</v>
      </c>
      <c r="C3758" s="2" t="s">
        <v>9418</v>
      </c>
      <c r="D3758" s="3">
        <v>9885</v>
      </c>
      <c r="E3758" s="3">
        <v>9876</v>
      </c>
      <c r="F3758" s="3">
        <v>47065</v>
      </c>
      <c r="G3758" s="3">
        <v>12116</v>
      </c>
      <c r="H3758" s="3">
        <v>36.927900000000001</v>
      </c>
      <c r="I3758" s="30">
        <v>642.32642999999996</v>
      </c>
      <c r="J3758" s="30">
        <v>642.32687880000003</v>
      </c>
      <c r="K3758" s="30">
        <v>-4.4999999999999999E-4</v>
      </c>
      <c r="L3758" s="3">
        <v>2</v>
      </c>
      <c r="M3758" s="3">
        <v>2</v>
      </c>
      <c r="N3758" s="10">
        <f t="shared" si="406"/>
        <v>1</v>
      </c>
      <c r="O3758" s="35">
        <v>2</v>
      </c>
      <c r="P3758" s="17"/>
      <c r="Q3758" s="40">
        <v>1283.64777</v>
      </c>
      <c r="R3758" s="40">
        <v>642.32752000000005</v>
      </c>
      <c r="S3758" s="18">
        <f t="shared" si="407"/>
        <v>-1.6969536041211273</v>
      </c>
      <c r="T3758" s="18">
        <f t="shared" si="408"/>
        <v>-0.9982446338562857</v>
      </c>
      <c r="U3758" s="18">
        <f t="shared" si="409"/>
        <v>-1.276607298547241</v>
      </c>
      <c r="V3758" s="30">
        <v>642.32669999999996</v>
      </c>
      <c r="W3758" s="3" t="s">
        <v>47</v>
      </c>
      <c r="X3758" s="3" t="s">
        <v>47</v>
      </c>
      <c r="Y3758" s="3" t="s">
        <v>47</v>
      </c>
      <c r="Z3758" s="3" t="s">
        <v>47</v>
      </c>
      <c r="AA3758" s="3" t="s">
        <v>48</v>
      </c>
      <c r="AB3758" s="12" t="s">
        <v>47</v>
      </c>
      <c r="AC3758" s="3" t="s">
        <v>47</v>
      </c>
      <c r="AD3758" s="3" t="s">
        <v>47</v>
      </c>
      <c r="AE3758" s="3" t="s">
        <v>47</v>
      </c>
      <c r="AG3758" s="3" t="s">
        <v>47</v>
      </c>
      <c r="AH3758" s="3" t="s">
        <v>47</v>
      </c>
      <c r="AI3758" s="3" t="s">
        <v>47</v>
      </c>
      <c r="AJ3758" s="3" t="s">
        <v>47</v>
      </c>
      <c r="AM3758" s="3" t="s">
        <v>47</v>
      </c>
      <c r="AO3758" s="3" t="s">
        <v>47</v>
      </c>
      <c r="AU3758" s="3">
        <v>0</v>
      </c>
      <c r="AV3758" s="3">
        <v>14</v>
      </c>
      <c r="AW3758" s="3">
        <v>1</v>
      </c>
      <c r="AX3758" s="3">
        <v>14</v>
      </c>
      <c r="AY3758" s="3">
        <v>100</v>
      </c>
      <c r="AZ3758" s="6" t="str">
        <f t="shared" si="410"/>
        <v>2241.3</v>
      </c>
      <c r="BC3758" s="12" t="s">
        <v>9241</v>
      </c>
      <c r="BJ3758" s="12">
        <f t="shared" si="411"/>
        <v>0</v>
      </c>
      <c r="BK3758" s="12">
        <f t="shared" si="412"/>
        <v>0</v>
      </c>
      <c r="BP3758" s="3" t="s">
        <v>54</v>
      </c>
      <c r="BR3758" s="3" t="s">
        <v>54</v>
      </c>
      <c r="CQ3758" s="3" t="str">
        <f>CONCATENATE(baseURL!$A$1,baseURL!$B$1,baseURL!$C$1,".",C3758,".",L3758,".pkl&amp;seq=",BC3758,"&amp;varMods=Deamidated-N")</f>
        <v>http://proteomics.broadinstitute.org/millscripts/viewfeed.pl?side=xl&amp;cycle=1&amp;fixedMods=iaaC&amp;file=msdataSM/iPRG2012_nd/cpick_in/iPRG2012_nd.2241.3.2.pkl&amp;seq=SLETFRTTnTL&amp;varMods=Deamidated-N</v>
      </c>
    </row>
    <row r="3759" spans="1:95" x14ac:dyDescent="0.2">
      <c r="A3759" s="3">
        <v>6964</v>
      </c>
      <c r="B3759" s="2" t="s">
        <v>9419</v>
      </c>
      <c r="C3759" s="2" t="s">
        <v>9420</v>
      </c>
      <c r="D3759" s="3">
        <v>9886</v>
      </c>
      <c r="E3759" s="3">
        <v>9877</v>
      </c>
      <c r="F3759" s="3">
        <v>47066</v>
      </c>
      <c r="G3759" s="3">
        <v>12117</v>
      </c>
      <c r="H3759" s="3">
        <v>36.930399999999999</v>
      </c>
      <c r="I3759" s="30">
        <v>659.67601000000002</v>
      </c>
      <c r="J3759" s="30">
        <v>659.67516339999997</v>
      </c>
      <c r="K3759" s="30">
        <v>8.4999999999999995E-4</v>
      </c>
      <c r="L3759" s="3">
        <v>3</v>
      </c>
      <c r="M3759" s="3">
        <v>3</v>
      </c>
      <c r="N3759" s="10">
        <f t="shared" si="406"/>
        <v>1</v>
      </c>
      <c r="O3759" s="35">
        <v>3</v>
      </c>
      <c r="P3759" s="17"/>
      <c r="Q3759" s="40">
        <v>1977.01099</v>
      </c>
      <c r="R3759" s="40">
        <v>659.67517999999995</v>
      </c>
      <c r="S3759" s="18">
        <f t="shared" si="407"/>
        <v>1.2581949802393679</v>
      </c>
      <c r="T3759" s="18">
        <f t="shared" si="408"/>
        <v>-2.516389957376659E-2</v>
      </c>
      <c r="U3759" s="18">
        <f t="shared" si="409"/>
        <v>3.0317951424505152E-2</v>
      </c>
      <c r="V3759" s="30">
        <v>659.67520000000002</v>
      </c>
      <c r="W3759" s="3" t="s">
        <v>47</v>
      </c>
      <c r="X3759" s="3" t="s">
        <v>47</v>
      </c>
      <c r="Y3759" s="3" t="s">
        <v>47</v>
      </c>
      <c r="Z3759" s="3" t="s">
        <v>47</v>
      </c>
      <c r="AA3759" s="3" t="s">
        <v>47</v>
      </c>
      <c r="AB3759" s="12" t="s">
        <v>47</v>
      </c>
      <c r="AC3759" s="3" t="s">
        <v>52</v>
      </c>
      <c r="AD3759" s="3" t="s">
        <v>47</v>
      </c>
      <c r="AE3759" s="3" t="s">
        <v>47</v>
      </c>
      <c r="AF3759" s="3" t="s">
        <v>47</v>
      </c>
      <c r="AG3759" s="3" t="s">
        <v>47</v>
      </c>
      <c r="AH3759" s="3" t="s">
        <v>47</v>
      </c>
      <c r="AI3759" s="3" t="s">
        <v>47</v>
      </c>
      <c r="AJ3759" s="3" t="s">
        <v>48</v>
      </c>
      <c r="AK3759" s="3" t="s">
        <v>47</v>
      </c>
      <c r="AO3759" s="3" t="s">
        <v>47</v>
      </c>
      <c r="AP3759" s="3" t="s">
        <v>48</v>
      </c>
      <c r="AU3759" s="3">
        <v>0</v>
      </c>
      <c r="AV3759" s="3">
        <v>14</v>
      </c>
      <c r="AW3759" s="3">
        <v>5</v>
      </c>
      <c r="AX3759" s="3">
        <v>7</v>
      </c>
      <c r="AY3759" s="3">
        <v>50</v>
      </c>
      <c r="AZ3759" s="6" t="str">
        <f t="shared" si="410"/>
        <v>2241.4</v>
      </c>
      <c r="BB3759" s="12" t="s">
        <v>79</v>
      </c>
      <c r="BC3759" s="12" t="s">
        <v>9344</v>
      </c>
      <c r="BD3759" s="12" t="s">
        <v>79</v>
      </c>
      <c r="BJ3759" s="12">
        <f t="shared" si="411"/>
        <v>0</v>
      </c>
      <c r="BK3759" s="12">
        <f t="shared" si="412"/>
        <v>0</v>
      </c>
      <c r="BN3759" s="3" t="s">
        <v>277</v>
      </c>
      <c r="BP3759" s="3" t="s">
        <v>54</v>
      </c>
      <c r="BR3759" s="3" t="s">
        <v>277</v>
      </c>
      <c r="CQ3759" s="3" t="str">
        <f>CONCATENATE(baseURL!$A$1,baseURL!$B$1,"+Acetyl",baseURL!$C$1,".",C3759,".",L3759,".pkl&amp;seq=",BC3759,"&amp;varMods=Acetyl-K+Oxidation-M+Deamidated-N")</f>
        <v>http://proteomics.broadinstitute.org/millscripts/viewfeed.pl?side=xl&amp;cycle=1&amp;fixedMods=iaaC+Acetyl&amp;file=msdataSM/iPRG2012_nd/cpick_in/iPRG2012_nd.2241.4.3.pkl&amp;seq=mENDKGQLVELYVPRK&amp;varMods=Acetyl-K+Oxidation-M+Deamidated-N</v>
      </c>
    </row>
    <row r="3760" spans="1:95" x14ac:dyDescent="0.2">
      <c r="A3760" s="3">
        <v>6229</v>
      </c>
      <c r="B3760" s="2" t="s">
        <v>9421</v>
      </c>
      <c r="C3760" s="2" t="s">
        <v>9422</v>
      </c>
      <c r="D3760" s="3">
        <v>9887</v>
      </c>
      <c r="E3760" s="3">
        <v>9878</v>
      </c>
      <c r="F3760" s="3">
        <v>47067</v>
      </c>
      <c r="G3760" s="3">
        <v>12118</v>
      </c>
      <c r="H3760" s="3">
        <v>36.932899999999997</v>
      </c>
      <c r="I3760" s="30">
        <v>698.86026000000004</v>
      </c>
      <c r="J3760" s="30">
        <v>698.86050409999996</v>
      </c>
      <c r="K3760" s="30">
        <v>-2.4000000000000001E-4</v>
      </c>
      <c r="L3760" s="3">
        <v>2</v>
      </c>
      <c r="M3760" s="3">
        <v>2</v>
      </c>
      <c r="N3760" s="10">
        <f t="shared" si="406"/>
        <v>1</v>
      </c>
      <c r="O3760" s="35">
        <v>2</v>
      </c>
      <c r="P3760" s="17"/>
      <c r="Q3760" s="40">
        <v>1396.71408</v>
      </c>
      <c r="R3760" s="40">
        <v>698.86068</v>
      </c>
      <c r="S3760" s="18">
        <f t="shared" si="407"/>
        <v>-0.60097815198700755</v>
      </c>
      <c r="T3760" s="18">
        <f t="shared" si="408"/>
        <v>-0.25169537373994</v>
      </c>
      <c r="U3760" s="18">
        <f t="shared" si="409"/>
        <v>2.8618007167758894E-2</v>
      </c>
      <c r="V3760" s="30">
        <v>698.86069999999995</v>
      </c>
      <c r="W3760" s="3" t="s">
        <v>47</v>
      </c>
      <c r="X3760" s="3" t="s">
        <v>47</v>
      </c>
      <c r="Y3760" s="3" t="s">
        <v>47</v>
      </c>
      <c r="Z3760" s="3" t="s">
        <v>47</v>
      </c>
      <c r="AA3760" s="3" t="s">
        <v>47</v>
      </c>
      <c r="AB3760" s="12" t="s">
        <v>47</v>
      </c>
      <c r="AC3760" s="3" t="s">
        <v>47</v>
      </c>
      <c r="AD3760" s="3" t="s">
        <v>47</v>
      </c>
      <c r="AE3760" s="3" t="s">
        <v>47</v>
      </c>
      <c r="AF3760" s="3" t="s">
        <v>47</v>
      </c>
      <c r="AG3760" s="3" t="s">
        <v>47</v>
      </c>
      <c r="AH3760" s="3" t="s">
        <v>47</v>
      </c>
      <c r="AI3760" s="3" t="s">
        <v>47</v>
      </c>
      <c r="AJ3760" s="3" t="s">
        <v>47</v>
      </c>
      <c r="AK3760" s="3" t="s">
        <v>47</v>
      </c>
      <c r="AL3760" s="3" t="s">
        <v>47</v>
      </c>
      <c r="AN3760" s="3" t="s">
        <v>47</v>
      </c>
      <c r="AU3760" s="3">
        <v>0</v>
      </c>
      <c r="AV3760" s="3">
        <v>17</v>
      </c>
      <c r="AW3760" s="3">
        <v>1</v>
      </c>
      <c r="AX3760" s="3">
        <v>17</v>
      </c>
      <c r="AY3760" s="3">
        <v>100</v>
      </c>
      <c r="AZ3760" s="6" t="str">
        <f t="shared" si="410"/>
        <v>2241.5</v>
      </c>
      <c r="BC3760" s="12" t="s">
        <v>9346</v>
      </c>
      <c r="BJ3760" s="12">
        <f t="shared" si="411"/>
        <v>0</v>
      </c>
      <c r="BK3760" s="12">
        <f t="shared" si="412"/>
        <v>0</v>
      </c>
      <c r="CQ3760" s="3" t="str">
        <f>CONCATENATE(baseURL!$A$1,baseURL!$B$1,baseURL!$C$1,".",C3760,".",L3760,".pkl&amp;seq=",BC3760)</f>
        <v>http://proteomics.broadinstitute.org/millscripts/viewfeed.pl?side=xl&amp;cycle=1&amp;fixedMods=iaaC&amp;file=msdataSM/iPRG2012_nd/cpick_in/iPRG2012_nd.2241.5.2.pkl&amp;seq=GTQVMYLSEQKL</v>
      </c>
    </row>
    <row r="3761" spans="1:95" x14ac:dyDescent="0.2">
      <c r="A3761" s="3">
        <v>2885</v>
      </c>
      <c r="B3761" s="2" t="s">
        <v>9423</v>
      </c>
      <c r="C3761" s="2" t="s">
        <v>9414</v>
      </c>
      <c r="D3761" s="3">
        <v>9888</v>
      </c>
      <c r="E3761" s="3">
        <v>9879</v>
      </c>
      <c r="F3761" s="3">
        <v>47068</v>
      </c>
      <c r="G3761" s="3">
        <v>12119</v>
      </c>
      <c r="H3761" s="3">
        <v>36.935400000000001</v>
      </c>
      <c r="I3761" s="30">
        <v>758.36657000000002</v>
      </c>
      <c r="J3761" s="30">
        <v>758.58201770000005</v>
      </c>
      <c r="K3761" s="30">
        <v>-0.21545</v>
      </c>
      <c r="L3761" s="3">
        <v>0</v>
      </c>
      <c r="M3761" s="3">
        <v>4</v>
      </c>
      <c r="N3761" s="10">
        <f t="shared" si="406"/>
        <v>1</v>
      </c>
      <c r="O3761" s="35">
        <v>4</v>
      </c>
      <c r="P3761" s="17"/>
      <c r="Q3761" s="40">
        <v>3031.3044100000002</v>
      </c>
      <c r="R3761" s="40">
        <v>758.58155999999997</v>
      </c>
      <c r="S3761" s="18">
        <f t="shared" si="407"/>
        <v>-283.41052740583808</v>
      </c>
      <c r="T3761" s="18">
        <f t="shared" si="408"/>
        <v>0.60336293975245736</v>
      </c>
      <c r="U3761" s="18">
        <f t="shared" si="409"/>
        <v>0.44820493665978017</v>
      </c>
      <c r="V3761" s="30">
        <v>758.58190000000002</v>
      </c>
      <c r="W3761" s="3" t="s">
        <v>47</v>
      </c>
      <c r="Z3761" s="3" t="s">
        <v>47</v>
      </c>
      <c r="AA3761" s="3" t="s">
        <v>47</v>
      </c>
      <c r="AC3761" s="3" t="s">
        <v>47</v>
      </c>
      <c r="AE3761" s="3" t="s">
        <v>47</v>
      </c>
      <c r="AF3761" s="3" t="s">
        <v>47</v>
      </c>
      <c r="AI3761" s="3" t="s">
        <v>47</v>
      </c>
      <c r="AK3761" s="3" t="s">
        <v>47</v>
      </c>
      <c r="AL3761" s="3" t="s">
        <v>47</v>
      </c>
      <c r="AO3761" s="3" t="s">
        <v>48</v>
      </c>
      <c r="AP3761" s="3" t="s">
        <v>48</v>
      </c>
      <c r="AU3761" s="3">
        <v>0</v>
      </c>
      <c r="AV3761" s="3">
        <v>9</v>
      </c>
      <c r="AW3761" s="3">
        <v>1</v>
      </c>
      <c r="AX3761" s="3">
        <v>9</v>
      </c>
      <c r="AY3761" s="3">
        <v>100</v>
      </c>
      <c r="AZ3761" s="6" t="str">
        <f t="shared" si="410"/>
        <v>2241.6</v>
      </c>
      <c r="BB3761" s="12" t="s">
        <v>79</v>
      </c>
      <c r="BC3761" s="12" t="s">
        <v>9336</v>
      </c>
      <c r="BJ3761" s="12">
        <f t="shared" si="411"/>
        <v>1</v>
      </c>
      <c r="BK3761" s="12">
        <f t="shared" si="412"/>
        <v>0</v>
      </c>
      <c r="CQ3761" s="3" t="str">
        <f>CONCATENATE(baseURL!$A$1,baseURL!$B$1,"+Acetyl",baseURL!$C$1,".",C3761,".",L3761,".pkl&amp;seq=",BC3761)</f>
        <v>http://proteomics.broadinstitute.org/millscripts/viewfeed.pl?side=xl&amp;cycle=1&amp;fixedMods=iaaC+Acetyl&amp;file=msdataSM/iPRG2012_nd/cpick_in/iPRG2012_nd.2241.6.0.pkl&amp;seq=SDEEHTFETADAGSSATYPMQCSALRK</v>
      </c>
    </row>
    <row r="3762" spans="1:95" x14ac:dyDescent="0.2">
      <c r="A3762" s="3">
        <v>2521</v>
      </c>
      <c r="B3762" s="2" t="s">
        <v>9424</v>
      </c>
      <c r="C3762" s="2" t="s">
        <v>9425</v>
      </c>
      <c r="D3762" s="3">
        <v>9891</v>
      </c>
      <c r="E3762" s="3">
        <v>9882</v>
      </c>
      <c r="F3762" s="3">
        <v>47085</v>
      </c>
      <c r="G3762" s="3">
        <v>12123</v>
      </c>
      <c r="H3762" s="3">
        <v>36.961599999999997</v>
      </c>
      <c r="I3762" s="30">
        <v>516.30438000000004</v>
      </c>
      <c r="J3762" s="30">
        <v>516.79640800000004</v>
      </c>
      <c r="K3762" s="30">
        <v>-0.49203000000000002</v>
      </c>
      <c r="L3762" s="3">
        <v>2</v>
      </c>
      <c r="M3762" s="3">
        <v>2</v>
      </c>
      <c r="N3762" s="10">
        <f t="shared" si="406"/>
        <v>1</v>
      </c>
      <c r="O3762" s="35">
        <v>2</v>
      </c>
      <c r="P3762" s="17"/>
      <c r="Q3762" s="40">
        <v>1032.58366</v>
      </c>
      <c r="R3762" s="40">
        <v>516.79547000000002</v>
      </c>
      <c r="S3762" s="18">
        <f t="shared" si="407"/>
        <v>-950.25987747142119</v>
      </c>
      <c r="T3762" s="18">
        <f t="shared" si="408"/>
        <v>1.8150313895344345</v>
      </c>
      <c r="U3762" s="18">
        <f t="shared" si="409"/>
        <v>1.219050933246413</v>
      </c>
      <c r="V3762" s="30">
        <v>516.79610000000002</v>
      </c>
      <c r="W3762" s="3" t="s">
        <v>47</v>
      </c>
      <c r="Z3762" s="3" t="s">
        <v>47</v>
      </c>
      <c r="AA3762" s="3" t="s">
        <v>47</v>
      </c>
      <c r="AB3762" s="12" t="s">
        <v>47</v>
      </c>
      <c r="AC3762" s="3" t="s">
        <v>47</v>
      </c>
      <c r="AE3762" s="3" t="s">
        <v>47</v>
      </c>
      <c r="AF3762" s="3" t="s">
        <v>48</v>
      </c>
      <c r="AH3762" s="3" t="s">
        <v>47</v>
      </c>
      <c r="AI3762" s="3" t="s">
        <v>48</v>
      </c>
      <c r="AL3762" s="3" t="s">
        <v>48</v>
      </c>
      <c r="AU3762" s="3">
        <v>0</v>
      </c>
      <c r="AV3762" s="3">
        <v>7</v>
      </c>
      <c r="AW3762" s="3">
        <v>1</v>
      </c>
      <c r="AX3762" s="3">
        <v>7</v>
      </c>
      <c r="AY3762" s="3">
        <v>100</v>
      </c>
      <c r="AZ3762" s="6" t="str">
        <f t="shared" si="410"/>
        <v>2242.2</v>
      </c>
      <c r="BC3762" s="12" t="s">
        <v>9350</v>
      </c>
      <c r="BJ3762" s="12">
        <f t="shared" si="411"/>
        <v>0</v>
      </c>
      <c r="BK3762" s="12">
        <f t="shared" si="412"/>
        <v>0</v>
      </c>
      <c r="CQ3762" s="3" t="str">
        <f>CONCATENATE(baseURL!$A$1,baseURL!$B$1,baseURL!$C$1,".",C3762,".",L3762,".pkl&amp;seq=",BC3762)</f>
        <v>http://proteomics.broadinstitute.org/millscripts/viewfeed.pl?side=xl&amp;cycle=1&amp;fixedMods=iaaC&amp;file=msdataSM/iPRG2012_nd/cpick_in/iPRG2012_nd.2242.2.2.pkl&amp;seq=LFEGNALLR</v>
      </c>
    </row>
    <row r="3763" spans="1:95" x14ac:dyDescent="0.2">
      <c r="A3763" s="3">
        <v>7780</v>
      </c>
      <c r="B3763" s="2" t="s">
        <v>9426</v>
      </c>
      <c r="C3763" s="2" t="s">
        <v>9427</v>
      </c>
      <c r="D3763" s="3">
        <v>9893</v>
      </c>
      <c r="E3763" s="3">
        <v>9884</v>
      </c>
      <c r="F3763" s="3">
        <v>47106</v>
      </c>
      <c r="G3763" s="3">
        <v>12126</v>
      </c>
      <c r="H3763" s="3">
        <v>36.976999999999997</v>
      </c>
      <c r="I3763" s="30">
        <v>586.26747</v>
      </c>
      <c r="J3763" s="30">
        <v>586.26552260000005</v>
      </c>
      <c r="K3763" s="30">
        <v>1.9499999999999999E-3</v>
      </c>
      <c r="L3763" s="3">
        <v>3</v>
      </c>
      <c r="M3763" s="3">
        <v>3</v>
      </c>
      <c r="N3763" s="10">
        <f t="shared" si="406"/>
        <v>1</v>
      </c>
      <c r="O3763" s="35">
        <v>3</v>
      </c>
      <c r="P3763" s="17"/>
      <c r="Q3763" s="40">
        <v>1756.7813100000001</v>
      </c>
      <c r="R3763" s="40">
        <v>586.26529000000005</v>
      </c>
      <c r="S3763" s="18">
        <f t="shared" si="407"/>
        <v>3.7184531254664543</v>
      </c>
      <c r="T3763" s="18">
        <f t="shared" si="408"/>
        <v>0.39674871422784214</v>
      </c>
      <c r="U3763" s="18">
        <f t="shared" si="409"/>
        <v>-0.15351411986226493</v>
      </c>
      <c r="V3763" s="30">
        <v>586.26520000000005</v>
      </c>
      <c r="AA3763" s="3" t="s">
        <v>47</v>
      </c>
      <c r="AD3763" s="3" t="s">
        <v>47</v>
      </c>
      <c r="AG3763" s="3" t="s">
        <v>52</v>
      </c>
      <c r="AJ3763" s="3" t="s">
        <v>47</v>
      </c>
      <c r="AK3763" s="3" t="s">
        <v>52</v>
      </c>
      <c r="AO3763" s="3" t="s">
        <v>47</v>
      </c>
      <c r="AQ3763" s="3" t="s">
        <v>47</v>
      </c>
      <c r="AU3763" s="3">
        <v>0</v>
      </c>
      <c r="AV3763" s="3">
        <v>5</v>
      </c>
      <c r="AW3763" s="3">
        <v>2</v>
      </c>
      <c r="AX3763" s="3">
        <v>4</v>
      </c>
      <c r="AY3763" s="3">
        <v>80</v>
      </c>
      <c r="AZ3763" s="6" t="str">
        <f t="shared" si="410"/>
        <v>2243.2</v>
      </c>
      <c r="BC3763" s="12" t="s">
        <v>9428</v>
      </c>
      <c r="BJ3763" s="12">
        <f t="shared" si="411"/>
        <v>0</v>
      </c>
      <c r="BK3763" s="12">
        <f t="shared" si="412"/>
        <v>0</v>
      </c>
      <c r="BQ3763" s="3" t="s">
        <v>9429</v>
      </c>
      <c r="BR3763" s="3" t="s">
        <v>9429</v>
      </c>
      <c r="CF3763" s="3" t="s">
        <v>9430</v>
      </c>
      <c r="CQ3763" s="3" t="str">
        <f>CONCATENATE(baseURL!$A$1,baseURL!$B$1,baseURL!$C$1,".",C3763,".",L3763,".pkl&amp;seq=",BC3763,"&amp;varMods=Kynurenin-W")</f>
        <v>http://proteomics.broadinstitute.org/millscripts/viewfeed.pl?side=xl&amp;cycle=1&amp;fixedMods=iaaC&amp;file=msdataSM/iPRG2012_nd/cpick_in/iPRG2012_nd.2243.2.3.pkl&amp;seq=LVSwYDNEYGYSTR&amp;varMods=Kynurenin-W</v>
      </c>
    </row>
    <row r="3764" spans="1:95" x14ac:dyDescent="0.2">
      <c r="A3764" s="3">
        <v>4522</v>
      </c>
      <c r="B3764" s="2" t="s">
        <v>9431</v>
      </c>
      <c r="C3764" s="2" t="s">
        <v>9432</v>
      </c>
      <c r="D3764" s="3">
        <v>9895</v>
      </c>
      <c r="E3764" s="3">
        <v>9886</v>
      </c>
      <c r="F3764" s="3">
        <v>47108</v>
      </c>
      <c r="G3764" s="3">
        <v>12128</v>
      </c>
      <c r="H3764" s="3">
        <v>36.985300000000002</v>
      </c>
      <c r="I3764" s="30">
        <v>719.05349999999999</v>
      </c>
      <c r="J3764" s="30">
        <v>719.05360670000005</v>
      </c>
      <c r="K3764" s="30">
        <v>-1.1E-4</v>
      </c>
      <c r="L3764" s="3">
        <v>3</v>
      </c>
      <c r="M3764" s="3">
        <v>3</v>
      </c>
      <c r="N3764" s="10">
        <f t="shared" si="406"/>
        <v>1</v>
      </c>
      <c r="O3764" s="35">
        <v>3</v>
      </c>
      <c r="P3764" s="17"/>
      <c r="Q3764" s="40">
        <v>2155.1465699999999</v>
      </c>
      <c r="R3764" s="40">
        <v>719.05371000000002</v>
      </c>
      <c r="S3764" s="18">
        <f t="shared" si="407"/>
        <v>-0.29205050626640278</v>
      </c>
      <c r="T3764" s="18">
        <f t="shared" si="408"/>
        <v>-0.14366103469229707</v>
      </c>
      <c r="U3764" s="18">
        <f t="shared" si="409"/>
        <v>-0.29205050626640278</v>
      </c>
      <c r="V3764" s="30">
        <v>719.05349999999999</v>
      </c>
      <c r="W3764" s="3" t="s">
        <v>47</v>
      </c>
      <c r="X3764" s="3" t="s">
        <v>47</v>
      </c>
      <c r="Y3764" s="3" t="s">
        <v>47</v>
      </c>
      <c r="Z3764" s="3" t="s">
        <v>47</v>
      </c>
      <c r="AA3764" s="3" t="s">
        <v>47</v>
      </c>
      <c r="AB3764" s="12" t="s">
        <v>47</v>
      </c>
      <c r="AC3764" s="3" t="s">
        <v>47</v>
      </c>
      <c r="AD3764" s="3" t="s">
        <v>47</v>
      </c>
      <c r="AE3764" s="3" t="s">
        <v>47</v>
      </c>
      <c r="AF3764" s="3" t="s">
        <v>47</v>
      </c>
      <c r="AG3764" s="3" t="s">
        <v>48</v>
      </c>
      <c r="AH3764" s="3" t="s">
        <v>47</v>
      </c>
      <c r="AI3764" s="3" t="s">
        <v>47</v>
      </c>
      <c r="AK3764" s="3" t="s">
        <v>47</v>
      </c>
      <c r="AL3764" s="3" t="s">
        <v>48</v>
      </c>
      <c r="AM3764" s="3" t="s">
        <v>47</v>
      </c>
      <c r="AN3764" s="3" t="s">
        <v>47</v>
      </c>
      <c r="AU3764" s="3">
        <v>0</v>
      </c>
      <c r="AV3764" s="3">
        <v>15</v>
      </c>
      <c r="AW3764" s="3">
        <v>1</v>
      </c>
      <c r="AX3764" s="3">
        <v>15</v>
      </c>
      <c r="AY3764" s="3">
        <v>100</v>
      </c>
      <c r="AZ3764" s="6" t="str">
        <f t="shared" si="410"/>
        <v>2243.4</v>
      </c>
      <c r="BC3764" s="12" t="s">
        <v>9433</v>
      </c>
      <c r="BJ3764" s="12">
        <f t="shared" si="411"/>
        <v>0</v>
      </c>
      <c r="BK3764" s="12">
        <f t="shared" si="412"/>
        <v>0</v>
      </c>
      <c r="CQ3764" s="3" t="str">
        <f>CONCATENATE(baseURL!$A$1,baseURL!$B$1,baseURL!$C$1,".",C3764,".",L3764,".pkl&amp;seq=",BC3764)</f>
        <v>http://proteomics.broadinstitute.org/millscripts/viewfeed.pl?side=xl&amp;cycle=1&amp;fixedMods=iaaC&amp;file=msdataSM/iPRG2012_nd/cpick_in/iPRG2012_nd.2243.4.3.pkl&amp;seq=SGLRLGRLEDVTPVPSDSTR</v>
      </c>
    </row>
    <row r="3765" spans="1:95" x14ac:dyDescent="0.2">
      <c r="A3765" s="3">
        <v>4972</v>
      </c>
      <c r="B3765" s="2" t="s">
        <v>9434</v>
      </c>
      <c r="C3765" s="2" t="s">
        <v>9435</v>
      </c>
      <c r="D3765" s="3">
        <v>9896</v>
      </c>
      <c r="E3765" s="3">
        <v>9887</v>
      </c>
      <c r="F3765" s="3">
        <v>47126</v>
      </c>
      <c r="G3765" s="3">
        <v>12130</v>
      </c>
      <c r="H3765" s="3">
        <v>36.996600000000001</v>
      </c>
      <c r="I3765" s="30">
        <v>463.30826000000002</v>
      </c>
      <c r="J3765" s="30">
        <v>463.30772489999998</v>
      </c>
      <c r="K3765" s="30">
        <v>5.4000000000000001E-4</v>
      </c>
      <c r="L3765" s="3">
        <v>2</v>
      </c>
      <c r="M3765" s="3">
        <v>2</v>
      </c>
      <c r="N3765" s="10">
        <f t="shared" si="406"/>
        <v>1</v>
      </c>
      <c r="O3765" s="35">
        <v>2</v>
      </c>
      <c r="P3765" s="17"/>
      <c r="Q3765" s="40">
        <v>925.60807999999997</v>
      </c>
      <c r="R3765" s="40">
        <v>463.30768</v>
      </c>
      <c r="S3765" s="18">
        <f t="shared" si="407"/>
        <v>1.2518678732318222</v>
      </c>
      <c r="T3765" s="18">
        <f t="shared" si="408"/>
        <v>9.6911840480580561E-2</v>
      </c>
      <c r="U3765" s="18">
        <f t="shared" si="409"/>
        <v>-0.17267143084136463</v>
      </c>
      <c r="V3765" s="30">
        <v>463.30759999999998</v>
      </c>
      <c r="W3765" s="3" t="s">
        <v>47</v>
      </c>
      <c r="X3765" s="3" t="s">
        <v>47</v>
      </c>
      <c r="Y3765" s="3" t="s">
        <v>47</v>
      </c>
      <c r="Z3765" s="3" t="s">
        <v>47</v>
      </c>
      <c r="AA3765" s="3" t="s">
        <v>48</v>
      </c>
      <c r="AB3765" s="12" t="s">
        <v>47</v>
      </c>
      <c r="AC3765" s="3" t="s">
        <v>47</v>
      </c>
      <c r="AD3765" s="3" t="s">
        <v>47</v>
      </c>
      <c r="AE3765" s="3" t="s">
        <v>47</v>
      </c>
      <c r="AF3765" s="3" t="s">
        <v>47</v>
      </c>
      <c r="AG3765" s="3" t="s">
        <v>47</v>
      </c>
      <c r="AH3765" s="3" t="s">
        <v>47</v>
      </c>
      <c r="AI3765" s="3" t="s">
        <v>47</v>
      </c>
      <c r="AJ3765" s="3" t="s">
        <v>47</v>
      </c>
      <c r="AK3765" s="3" t="s">
        <v>47</v>
      </c>
      <c r="AL3765" s="3" t="s">
        <v>47</v>
      </c>
      <c r="AM3765" s="3" t="s">
        <v>47</v>
      </c>
      <c r="AN3765" s="3" t="s">
        <v>47</v>
      </c>
      <c r="AU3765" s="3">
        <v>0</v>
      </c>
      <c r="AV3765" s="3">
        <v>17</v>
      </c>
      <c r="AW3765" s="3">
        <v>1</v>
      </c>
      <c r="AX3765" s="3">
        <v>17</v>
      </c>
      <c r="AY3765" s="3">
        <v>100</v>
      </c>
      <c r="AZ3765" s="6" t="str">
        <f t="shared" si="410"/>
        <v>2244.1</v>
      </c>
      <c r="BC3765" s="12" t="s">
        <v>9357</v>
      </c>
      <c r="BJ3765" s="12">
        <f t="shared" si="411"/>
        <v>0</v>
      </c>
      <c r="BK3765" s="12">
        <f t="shared" si="412"/>
        <v>0</v>
      </c>
      <c r="CQ3765" s="3" t="str">
        <f>CONCATENATE(baseURL!$A$1,baseURL!$B$1,baseURL!$C$1,".",C3765,".",L3765,".pkl&amp;seq=",BC3765)</f>
        <v>http://proteomics.broadinstitute.org/millscripts/viewfeed.pl?side=xl&amp;cycle=1&amp;fixedMods=iaaC&amp;file=msdataSM/iPRG2012_nd/cpick_in/iPRG2012_nd.2244.1.2.pkl&amp;seq=LVAALPTLK</v>
      </c>
    </row>
    <row r="3766" spans="1:95" x14ac:dyDescent="0.2">
      <c r="A3766" s="3">
        <v>3240</v>
      </c>
      <c r="B3766" s="2" t="s">
        <v>9436</v>
      </c>
      <c r="C3766" s="2" t="s">
        <v>9437</v>
      </c>
      <c r="D3766" s="3">
        <v>9897</v>
      </c>
      <c r="E3766" s="3">
        <v>9888</v>
      </c>
      <c r="F3766" s="3">
        <v>47127</v>
      </c>
      <c r="G3766" s="3">
        <v>12131</v>
      </c>
      <c r="H3766" s="3">
        <v>37.000799999999998</v>
      </c>
      <c r="I3766" s="30">
        <v>487.27062000000001</v>
      </c>
      <c r="J3766" s="30">
        <v>487.58496439999999</v>
      </c>
      <c r="K3766" s="30">
        <v>-0.31434000000000001</v>
      </c>
      <c r="L3766" s="3">
        <v>0</v>
      </c>
      <c r="M3766" s="3">
        <v>3</v>
      </c>
      <c r="N3766" s="10">
        <f t="shared" si="406"/>
        <v>1</v>
      </c>
      <c r="O3766" s="35">
        <v>3</v>
      </c>
      <c r="P3766" s="17"/>
      <c r="Q3766" s="40">
        <v>1460.7379800000001</v>
      </c>
      <c r="R3766" s="40">
        <v>487.58418</v>
      </c>
      <c r="S3766" s="18">
        <f t="shared" si="407"/>
        <v>-643.08895337825641</v>
      </c>
      <c r="T3766" s="18">
        <f t="shared" si="408"/>
        <v>1.6087478473693766</v>
      </c>
      <c r="U3766" s="18">
        <f t="shared" si="409"/>
        <v>1.271575300021881</v>
      </c>
      <c r="V3766" s="30">
        <v>487.58479999999997</v>
      </c>
      <c r="W3766" s="3" t="s">
        <v>47</v>
      </c>
      <c r="X3766" s="3" t="s">
        <v>47</v>
      </c>
      <c r="Y3766" s="3" t="s">
        <v>47</v>
      </c>
      <c r="Z3766" s="3" t="s">
        <v>47</v>
      </c>
      <c r="AA3766" s="3" t="s">
        <v>47</v>
      </c>
      <c r="AB3766" s="12" t="s">
        <v>52</v>
      </c>
      <c r="AE3766" s="3" t="s">
        <v>47</v>
      </c>
      <c r="AO3766" s="3" t="s">
        <v>52</v>
      </c>
      <c r="AU3766" s="3">
        <v>0</v>
      </c>
      <c r="AV3766" s="3">
        <v>6</v>
      </c>
      <c r="AW3766" s="3">
        <v>1</v>
      </c>
      <c r="AX3766" s="3">
        <v>6</v>
      </c>
      <c r="AY3766" s="3">
        <v>100</v>
      </c>
      <c r="AZ3766" s="6" t="str">
        <f t="shared" si="410"/>
        <v>2244.2</v>
      </c>
      <c r="BC3766" s="12" t="s">
        <v>9276</v>
      </c>
      <c r="BJ3766" s="12">
        <f t="shared" si="411"/>
        <v>0</v>
      </c>
      <c r="BK3766" s="12">
        <f t="shared" si="412"/>
        <v>0</v>
      </c>
      <c r="CQ3766" s="3" t="str">
        <f>CONCATENATE(baseURL!$A$1,baseURL!$B$1,baseURL!$C$1,".",C3766,".",L3766,".pkl&amp;seq=",BC3766)</f>
        <v>http://proteomics.broadinstitute.org/millscripts/viewfeed.pl?side=xl&amp;cycle=1&amp;fixedMods=iaaC&amp;file=msdataSM/iPRG2012_nd/cpick_in/iPRG2012_nd.2244.2.0.pkl&amp;seq=ETAQALNGWELTK</v>
      </c>
    </row>
    <row r="3767" spans="1:95" x14ac:dyDescent="0.2">
      <c r="A3767" s="3">
        <v>6153</v>
      </c>
      <c r="B3767" s="2" t="s">
        <v>9438</v>
      </c>
      <c r="C3767" s="2" t="s">
        <v>9426</v>
      </c>
      <c r="D3767" s="3">
        <v>9898</v>
      </c>
      <c r="E3767" s="3">
        <v>9889</v>
      </c>
      <c r="F3767" s="3">
        <v>47128</v>
      </c>
      <c r="G3767" s="3">
        <v>12132</v>
      </c>
      <c r="H3767" s="3">
        <v>37.004899999999999</v>
      </c>
      <c r="I3767" s="30">
        <v>558.30764999999997</v>
      </c>
      <c r="J3767" s="30">
        <v>558.30929549999996</v>
      </c>
      <c r="K3767" s="30">
        <v>-1.65E-3</v>
      </c>
      <c r="L3767" s="3">
        <v>2</v>
      </c>
      <c r="M3767" s="3">
        <v>2</v>
      </c>
      <c r="N3767" s="10">
        <f t="shared" si="406"/>
        <v>1</v>
      </c>
      <c r="O3767" s="35">
        <v>2</v>
      </c>
      <c r="P3767" s="17"/>
      <c r="Q3767" s="40">
        <v>1115.6095399999999</v>
      </c>
      <c r="R3767" s="40">
        <v>558.30840999999998</v>
      </c>
      <c r="S3767" s="18">
        <f t="shared" si="407"/>
        <v>-1.3612547946642264</v>
      </c>
      <c r="T3767" s="18">
        <f t="shared" si="408"/>
        <v>1.5860409481942441</v>
      </c>
      <c r="U3767" s="18">
        <f t="shared" si="409"/>
        <v>1.2358760634883148</v>
      </c>
      <c r="V3767" s="30">
        <v>558.30909999999994</v>
      </c>
      <c r="W3767" s="3" t="s">
        <v>47</v>
      </c>
      <c r="X3767" s="3" t="s">
        <v>47</v>
      </c>
      <c r="Y3767" s="3" t="s">
        <v>47</v>
      </c>
      <c r="Z3767" s="3" t="s">
        <v>47</v>
      </c>
      <c r="AA3767" s="3" t="s">
        <v>47</v>
      </c>
      <c r="AB3767" s="12" t="s">
        <v>47</v>
      </c>
      <c r="AC3767" s="3" t="s">
        <v>47</v>
      </c>
      <c r="AD3767" s="3" t="s">
        <v>47</v>
      </c>
      <c r="AE3767" s="3" t="s">
        <v>47</v>
      </c>
      <c r="AF3767" s="3" t="s">
        <v>48</v>
      </c>
      <c r="AG3767" s="3" t="s">
        <v>47</v>
      </c>
      <c r="AH3767" s="3" t="s">
        <v>47</v>
      </c>
      <c r="AI3767" s="3" t="s">
        <v>47</v>
      </c>
      <c r="AK3767" s="3" t="s">
        <v>48</v>
      </c>
      <c r="AL3767" s="3" t="s">
        <v>48</v>
      </c>
      <c r="AU3767" s="3">
        <v>0</v>
      </c>
      <c r="AV3767" s="3">
        <v>12</v>
      </c>
      <c r="AW3767" s="3">
        <v>1</v>
      </c>
      <c r="AX3767" s="3">
        <v>12</v>
      </c>
      <c r="AY3767" s="3">
        <v>100</v>
      </c>
      <c r="AZ3767" s="6" t="str">
        <f t="shared" si="410"/>
        <v>2244.3</v>
      </c>
      <c r="BC3767" s="12" t="s">
        <v>9439</v>
      </c>
      <c r="BJ3767" s="12">
        <f t="shared" si="411"/>
        <v>0</v>
      </c>
      <c r="BK3767" s="12">
        <f t="shared" si="412"/>
        <v>0</v>
      </c>
      <c r="CQ3767" s="3" t="str">
        <f>CONCATENATE(baseURL!$A$1,baseURL!$B$1,baseURL!$C$1,".",C3767,".",L3767,".pkl&amp;seq=",BC3767)</f>
        <v>http://proteomics.broadinstitute.org/millscripts/viewfeed.pl?side=xl&amp;cycle=1&amp;fixedMods=iaaC&amp;file=msdataSM/iPRG2012_nd/cpick_in/iPRG2012_nd.2244.3.2.pkl&amp;seq=LATELPAWSK</v>
      </c>
    </row>
    <row r="3768" spans="1:95" x14ac:dyDescent="0.2">
      <c r="A3768" s="3">
        <v>5523</v>
      </c>
      <c r="B3768" s="2" t="s">
        <v>9440</v>
      </c>
      <c r="C3768" s="2" t="s">
        <v>9441</v>
      </c>
      <c r="D3768" s="3">
        <v>9899</v>
      </c>
      <c r="E3768" s="3">
        <v>9890</v>
      </c>
      <c r="F3768" s="3">
        <v>47129</v>
      </c>
      <c r="G3768" s="3">
        <v>12133</v>
      </c>
      <c r="H3768" s="3">
        <v>37.009099999999997</v>
      </c>
      <c r="I3768" s="30">
        <v>638.62982</v>
      </c>
      <c r="J3768" s="30">
        <v>638.63306020000005</v>
      </c>
      <c r="K3768" s="30">
        <v>-3.2399999999999998E-3</v>
      </c>
      <c r="L3768" s="3">
        <v>3</v>
      </c>
      <c r="M3768" s="3">
        <v>3</v>
      </c>
      <c r="N3768" s="10">
        <f t="shared" si="406"/>
        <v>1</v>
      </c>
      <c r="O3768" s="35">
        <v>3</v>
      </c>
      <c r="P3768" s="17"/>
      <c r="Q3768" s="40">
        <v>1913.8776700000001</v>
      </c>
      <c r="R3768" s="40">
        <v>638.63073999999995</v>
      </c>
      <c r="S3768" s="18">
        <f t="shared" si="407"/>
        <v>-1.4405820802659142</v>
      </c>
      <c r="T3768" s="18">
        <f t="shared" si="408"/>
        <v>3.6330853727762129</v>
      </c>
      <c r="U3768" s="18">
        <f t="shared" si="409"/>
        <v>3.3822361886361634</v>
      </c>
      <c r="V3768" s="30">
        <v>638.63289999999995</v>
      </c>
      <c r="W3768" s="3" t="s">
        <v>47</v>
      </c>
      <c r="X3768" s="3" t="s">
        <v>47</v>
      </c>
      <c r="Y3768" s="3" t="s">
        <v>47</v>
      </c>
      <c r="Z3768" s="3" t="s">
        <v>47</v>
      </c>
      <c r="AA3768" s="3" t="s">
        <v>48</v>
      </c>
      <c r="AB3768" s="12" t="s">
        <v>47</v>
      </c>
      <c r="AC3768" s="3" t="s">
        <v>47</v>
      </c>
      <c r="AD3768" s="3" t="s">
        <v>47</v>
      </c>
      <c r="AE3768" s="3" t="s">
        <v>47</v>
      </c>
      <c r="AF3768" s="3" t="s">
        <v>47</v>
      </c>
      <c r="AG3768" s="3" t="s">
        <v>47</v>
      </c>
      <c r="AH3768" s="3" t="s">
        <v>47</v>
      </c>
      <c r="AI3768" s="3" t="s">
        <v>47</v>
      </c>
      <c r="AJ3768" s="3" t="s">
        <v>47</v>
      </c>
      <c r="AK3768" s="3" t="s">
        <v>47</v>
      </c>
      <c r="AL3768" s="3" t="s">
        <v>47</v>
      </c>
      <c r="AM3768" s="3" t="s">
        <v>47</v>
      </c>
      <c r="AU3768" s="3">
        <v>0</v>
      </c>
      <c r="AV3768" s="3">
        <v>16</v>
      </c>
      <c r="AW3768" s="3">
        <v>1</v>
      </c>
      <c r="AX3768" s="3">
        <v>16</v>
      </c>
      <c r="AY3768" s="3">
        <v>100</v>
      </c>
      <c r="AZ3768" s="6" t="str">
        <f t="shared" si="410"/>
        <v>2244.4</v>
      </c>
      <c r="BC3768" s="12" t="s">
        <v>9442</v>
      </c>
      <c r="BJ3768" s="12">
        <f t="shared" si="411"/>
        <v>0</v>
      </c>
      <c r="BK3768" s="12">
        <f t="shared" si="412"/>
        <v>0</v>
      </c>
      <c r="CQ3768" s="3" t="str">
        <f>CONCATENATE(baseURL!$A$1,baseURL!$B$1,baseURL!$C$1,".",C3768,".",L3768,".pkl&amp;seq=",BC3768)</f>
        <v>http://proteomics.broadinstitute.org/millscripts/viewfeed.pl?side=xl&amp;cycle=1&amp;fixedMods=iaaC&amp;file=msdataSM/iPRG2012_nd/cpick_in/iPRG2012_nd.2244.4.3.pkl&amp;seq=TSLGYAYVNFNDHEAGR</v>
      </c>
    </row>
    <row r="3769" spans="1:95" x14ac:dyDescent="0.2">
      <c r="A3769" s="3">
        <v>6483</v>
      </c>
      <c r="B3769" s="2" t="s">
        <v>9443</v>
      </c>
      <c r="C3769" s="2" t="s">
        <v>9444</v>
      </c>
      <c r="D3769" s="3">
        <v>9909</v>
      </c>
      <c r="E3769" s="3">
        <v>9900</v>
      </c>
      <c r="F3769" s="3">
        <v>47156</v>
      </c>
      <c r="G3769" s="3">
        <v>12144</v>
      </c>
      <c r="H3769" s="3">
        <v>37.029600000000002</v>
      </c>
      <c r="I3769" s="30">
        <v>730.87401</v>
      </c>
      <c r="J3769" s="30">
        <v>730.8717011</v>
      </c>
      <c r="K3769" s="30">
        <v>2.31E-3</v>
      </c>
      <c r="L3769" s="3">
        <v>2</v>
      </c>
      <c r="M3769" s="3">
        <v>2</v>
      </c>
      <c r="N3769" s="10">
        <f t="shared" si="406"/>
        <v>1</v>
      </c>
      <c r="O3769" s="35">
        <v>2</v>
      </c>
      <c r="P3769" s="17"/>
      <c r="Q3769" s="40">
        <v>1460.7379800000001</v>
      </c>
      <c r="R3769" s="40">
        <v>730.87262999999996</v>
      </c>
      <c r="S3769" s="18">
        <f t="shared" si="407"/>
        <v>1.8881538908361186</v>
      </c>
      <c r="T3769" s="18">
        <f t="shared" si="408"/>
        <v>-1.270946484837715</v>
      </c>
      <c r="U3769" s="18">
        <f t="shared" si="409"/>
        <v>-1.4092742808200347</v>
      </c>
      <c r="V3769" s="30">
        <v>730.87159999999994</v>
      </c>
      <c r="W3769" s="3" t="s">
        <v>47</v>
      </c>
      <c r="X3769" s="3" t="s">
        <v>47</v>
      </c>
      <c r="Y3769" s="3" t="s">
        <v>47</v>
      </c>
      <c r="Z3769" s="3" t="s">
        <v>47</v>
      </c>
      <c r="AA3769" s="3" t="s">
        <v>48</v>
      </c>
      <c r="AB3769" s="12" t="s">
        <v>47</v>
      </c>
      <c r="AC3769" s="3" t="s">
        <v>47</v>
      </c>
      <c r="AD3769" s="3" t="s">
        <v>47</v>
      </c>
      <c r="AE3769" s="3" t="s">
        <v>47</v>
      </c>
      <c r="AF3769" s="3" t="s">
        <v>47</v>
      </c>
      <c r="AG3769" s="3" t="s">
        <v>47</v>
      </c>
      <c r="AH3769" s="3" t="s">
        <v>47</v>
      </c>
      <c r="AI3769" s="3" t="s">
        <v>47</v>
      </c>
      <c r="AJ3769" s="3" t="s">
        <v>47</v>
      </c>
      <c r="AK3769" s="3" t="s">
        <v>47</v>
      </c>
      <c r="AL3769" s="3" t="s">
        <v>47</v>
      </c>
      <c r="AU3769" s="3">
        <v>0</v>
      </c>
      <c r="AV3769" s="3">
        <v>15</v>
      </c>
      <c r="AW3769" s="3">
        <v>1</v>
      </c>
      <c r="AX3769" s="3">
        <v>15</v>
      </c>
      <c r="AY3769" s="3">
        <v>100</v>
      </c>
      <c r="AZ3769" s="6" t="str">
        <f t="shared" si="410"/>
        <v>2245.10</v>
      </c>
      <c r="BC3769" s="12" t="s">
        <v>9276</v>
      </c>
      <c r="BJ3769" s="12">
        <f t="shared" si="411"/>
        <v>0</v>
      </c>
      <c r="BK3769" s="12">
        <f t="shared" si="412"/>
        <v>0</v>
      </c>
      <c r="CQ3769" s="3" t="str">
        <f>CONCATENATE(baseURL!$A$1,baseURL!$B$1,baseURL!$C$1,".",C3769,".",L3769,".pkl&amp;seq=",BC3769)</f>
        <v>http://proteomics.broadinstitute.org/millscripts/viewfeed.pl?side=xl&amp;cycle=1&amp;fixedMods=iaaC&amp;file=msdataSM/iPRG2012_nd/cpick_in/iPRG2012_nd.2245.10.2.pkl&amp;seq=ETAQALNGWELTK</v>
      </c>
    </row>
    <row r="3770" spans="1:95" x14ac:dyDescent="0.2">
      <c r="A3770" s="3">
        <v>2556</v>
      </c>
      <c r="B3770" s="2" t="s">
        <v>9445</v>
      </c>
      <c r="C3770" s="2" t="s">
        <v>9436</v>
      </c>
      <c r="D3770" s="3">
        <v>9902</v>
      </c>
      <c r="E3770" s="3">
        <v>9893</v>
      </c>
      <c r="F3770" s="3">
        <v>47149</v>
      </c>
      <c r="G3770" s="3">
        <v>12137</v>
      </c>
      <c r="H3770" s="3">
        <v>37.018799999999999</v>
      </c>
      <c r="I3770" s="30">
        <v>522.28202999999996</v>
      </c>
      <c r="J3770" s="30">
        <v>522.28314639999996</v>
      </c>
      <c r="K3770" s="30">
        <v>-1.1199999999999999E-3</v>
      </c>
      <c r="L3770" s="3">
        <v>3</v>
      </c>
      <c r="M3770" s="3">
        <v>3</v>
      </c>
      <c r="N3770" s="10">
        <f t="shared" si="406"/>
        <v>1</v>
      </c>
      <c r="O3770" s="35">
        <v>3</v>
      </c>
      <c r="P3770" s="17"/>
      <c r="Q3770" s="40">
        <v>1564.83295</v>
      </c>
      <c r="R3770" s="40">
        <v>522.28250000000003</v>
      </c>
      <c r="S3770" s="18">
        <f t="shared" si="407"/>
        <v>-0.8998961291330253</v>
      </c>
      <c r="T3770" s="18">
        <f t="shared" si="408"/>
        <v>1.2376443781610051</v>
      </c>
      <c r="U3770" s="18">
        <f t="shared" si="409"/>
        <v>0.57440178433069045</v>
      </c>
      <c r="V3770" s="30">
        <v>522.28279999999995</v>
      </c>
      <c r="W3770" s="3" t="s">
        <v>47</v>
      </c>
      <c r="Z3770" s="3" t="s">
        <v>47</v>
      </c>
      <c r="AB3770" s="12" t="s">
        <v>47</v>
      </c>
      <c r="AC3770" s="3" t="s">
        <v>47</v>
      </c>
      <c r="AD3770" s="3" t="s">
        <v>47</v>
      </c>
      <c r="AE3770" s="3" t="s">
        <v>47</v>
      </c>
      <c r="AF3770" s="3" t="s">
        <v>48</v>
      </c>
      <c r="AH3770" s="3" t="s">
        <v>47</v>
      </c>
      <c r="AJ3770" s="3" t="s">
        <v>47</v>
      </c>
      <c r="AK3770" s="3" t="s">
        <v>47</v>
      </c>
      <c r="AL3770" s="3" t="s">
        <v>47</v>
      </c>
      <c r="AN3770" s="3" t="s">
        <v>47</v>
      </c>
      <c r="AU3770" s="3">
        <v>0</v>
      </c>
      <c r="AV3770" s="3">
        <v>11</v>
      </c>
      <c r="AW3770" s="3">
        <v>1</v>
      </c>
      <c r="AX3770" s="3">
        <v>11</v>
      </c>
      <c r="AY3770" s="3">
        <v>100</v>
      </c>
      <c r="AZ3770" s="6" t="str">
        <f t="shared" si="410"/>
        <v>2245.3</v>
      </c>
      <c r="BC3770" s="12" t="s">
        <v>9446</v>
      </c>
      <c r="BJ3770" s="12">
        <f t="shared" si="411"/>
        <v>0</v>
      </c>
      <c r="BK3770" s="12">
        <f t="shared" si="412"/>
        <v>0</v>
      </c>
      <c r="CQ3770" s="3" t="str">
        <f>CONCATENATE(baseURL!$A$1,baseURL!$B$1,baseURL!$C$1,".",C3770,".",L3770,".pkl&amp;seq=",BC3770)</f>
        <v>http://proteomics.broadinstitute.org/millscripts/viewfeed.pl?side=xl&amp;cycle=1&amp;fixedMods=iaaC&amp;file=msdataSM/iPRG2012_nd/cpick_in/iPRG2012_nd.2245.3.3.pkl&amp;seq=VEFLEDTSRTLVR</v>
      </c>
    </row>
    <row r="3771" spans="1:95" x14ac:dyDescent="0.2">
      <c r="A3771" s="3">
        <v>3111</v>
      </c>
      <c r="B3771" s="2" t="s">
        <v>9447</v>
      </c>
      <c r="C3771" s="2" t="s">
        <v>9440</v>
      </c>
      <c r="D3771" s="3">
        <v>9904</v>
      </c>
      <c r="E3771" s="3">
        <v>9895</v>
      </c>
      <c r="F3771" s="3">
        <v>47151</v>
      </c>
      <c r="G3771" s="3">
        <v>12139</v>
      </c>
      <c r="H3771" s="3">
        <v>37.021299999999997</v>
      </c>
      <c r="I3771" s="30">
        <v>555.27458000000001</v>
      </c>
      <c r="J3771" s="30">
        <v>555.271883</v>
      </c>
      <c r="K3771" s="30">
        <v>2.7000000000000001E-3</v>
      </c>
      <c r="L3771" s="3">
        <v>3</v>
      </c>
      <c r="M3771" s="3">
        <v>3</v>
      </c>
      <c r="N3771" s="10">
        <f t="shared" si="406"/>
        <v>1</v>
      </c>
      <c r="O3771" s="35">
        <v>3</v>
      </c>
      <c r="P3771" s="17"/>
      <c r="Q3771" s="40">
        <v>1663.7962299999999</v>
      </c>
      <c r="R3771" s="40">
        <v>555.27026000000001</v>
      </c>
      <c r="S3771" s="18">
        <f t="shared" si="407"/>
        <v>7.779995276546928</v>
      </c>
      <c r="T3771" s="18">
        <f t="shared" si="408"/>
        <v>2.9229010031890508</v>
      </c>
      <c r="U3771" s="18">
        <f t="shared" si="409"/>
        <v>2.953516725264782</v>
      </c>
      <c r="V3771" s="30">
        <v>555.27189999999996</v>
      </c>
      <c r="W3771" s="3" t="s">
        <v>47</v>
      </c>
      <c r="X3771" s="3" t="s">
        <v>47</v>
      </c>
      <c r="Y3771" s="3" t="s">
        <v>47</v>
      </c>
      <c r="Z3771" s="3" t="s">
        <v>47</v>
      </c>
      <c r="AA3771" s="3" t="s">
        <v>47</v>
      </c>
      <c r="AB3771" s="12" t="s">
        <v>48</v>
      </c>
      <c r="AC3771" s="3" t="s">
        <v>47</v>
      </c>
      <c r="AF3771" s="3" t="s">
        <v>48</v>
      </c>
      <c r="AG3771" s="3" t="s">
        <v>47</v>
      </c>
      <c r="AH3771" s="3" t="s">
        <v>47</v>
      </c>
      <c r="AM3771" s="3" t="s">
        <v>47</v>
      </c>
      <c r="AU3771" s="3">
        <v>0</v>
      </c>
      <c r="AV3771" s="3">
        <v>9</v>
      </c>
      <c r="AW3771" s="3">
        <v>1</v>
      </c>
      <c r="AX3771" s="3">
        <v>9</v>
      </c>
      <c r="AY3771" s="3">
        <v>100</v>
      </c>
      <c r="AZ3771" s="6" t="str">
        <f t="shared" si="410"/>
        <v>2245.5</v>
      </c>
      <c r="BC3771" s="12" t="s">
        <v>9448</v>
      </c>
      <c r="BJ3771" s="12">
        <f t="shared" si="411"/>
        <v>0</v>
      </c>
      <c r="BK3771" s="12">
        <f t="shared" si="412"/>
        <v>0</v>
      </c>
      <c r="CQ3771" s="3" t="str">
        <f>CONCATENATE(baseURL!$A$1,baseURL!$B$1,baseURL!$C$1,".",C3771,".",L3771,".pkl&amp;seq=",BC3771)</f>
        <v>http://proteomics.broadinstitute.org/millscripts/viewfeed.pl?side=xl&amp;cycle=1&amp;fixedMods=iaaC&amp;file=msdataSM/iPRG2012_nd/cpick_in/iPRG2012_nd.2245.5.3.pkl&amp;seq=FVSDLAKDAYEYSR</v>
      </c>
    </row>
    <row r="3772" spans="1:95" x14ac:dyDescent="0.2">
      <c r="A3772" s="3">
        <v>358</v>
      </c>
      <c r="B3772" s="2" t="s">
        <v>9449</v>
      </c>
      <c r="C3772" s="2" t="s">
        <v>9450</v>
      </c>
      <c r="D3772" s="3">
        <v>9905</v>
      </c>
      <c r="E3772" s="3">
        <v>9896</v>
      </c>
      <c r="F3772" s="3">
        <v>47152</v>
      </c>
      <c r="G3772" s="3">
        <v>12140</v>
      </c>
      <c r="H3772" s="3">
        <v>37.0229</v>
      </c>
      <c r="I3772" s="30">
        <v>577.28620000000001</v>
      </c>
      <c r="J3772" s="30">
        <v>577.29066680000005</v>
      </c>
      <c r="K3772" s="30">
        <v>-4.47E-3</v>
      </c>
      <c r="L3772" s="3">
        <v>0</v>
      </c>
      <c r="M3772" s="3">
        <v>2</v>
      </c>
      <c r="N3772" s="10">
        <f t="shared" si="406"/>
        <v>1</v>
      </c>
      <c r="O3772" s="35">
        <v>2</v>
      </c>
      <c r="P3772" s="17"/>
      <c r="Q3772" s="40">
        <v>1153.56702</v>
      </c>
      <c r="R3772" s="40">
        <v>577.28715</v>
      </c>
      <c r="S3772" s="18">
        <f t="shared" si="407"/>
        <v>-1.6456281765303526</v>
      </c>
      <c r="T3772" s="18">
        <f t="shared" si="408"/>
        <v>6.0919422856661871</v>
      </c>
      <c r="U3772" s="18">
        <f t="shared" si="409"/>
        <v>5.9762286412290209</v>
      </c>
      <c r="V3772" s="30">
        <v>577.29060000000004</v>
      </c>
      <c r="Y3772" s="3" t="s">
        <v>48</v>
      </c>
      <c r="Z3772" s="3" t="s">
        <v>47</v>
      </c>
      <c r="AA3772" s="3" t="s">
        <v>47</v>
      </c>
      <c r="AB3772" s="12" t="s">
        <v>47</v>
      </c>
      <c r="AC3772" s="3" t="s">
        <v>47</v>
      </c>
      <c r="AF3772" s="3" t="s">
        <v>48</v>
      </c>
      <c r="AG3772" s="3" t="s">
        <v>48</v>
      </c>
      <c r="AI3772" s="3" t="s">
        <v>48</v>
      </c>
      <c r="AK3772" s="3" t="s">
        <v>52</v>
      </c>
      <c r="AL3772" s="3" t="s">
        <v>52</v>
      </c>
      <c r="AM3772" s="3" t="s">
        <v>48</v>
      </c>
      <c r="AO3772" s="3" t="s">
        <v>48</v>
      </c>
      <c r="AP3772" s="3" t="s">
        <v>48</v>
      </c>
      <c r="AU3772" s="3">
        <v>0</v>
      </c>
      <c r="AV3772" s="3">
        <v>4</v>
      </c>
      <c r="AW3772" s="3">
        <v>1</v>
      </c>
      <c r="AX3772" s="3">
        <v>4</v>
      </c>
      <c r="AY3772" s="3">
        <v>100</v>
      </c>
      <c r="AZ3772" s="6" t="str">
        <f t="shared" si="410"/>
        <v>2245.6</v>
      </c>
      <c r="BC3772" s="12" t="s">
        <v>9451</v>
      </c>
      <c r="BJ3772" s="12">
        <f t="shared" si="411"/>
        <v>1</v>
      </c>
      <c r="BK3772" s="12">
        <f t="shared" si="412"/>
        <v>0</v>
      </c>
      <c r="CQ3772" s="3" t="str">
        <f>CONCATENATE(baseURL!$A$1,baseURL!$B$1,baseURL!$C$1,".",C3772,".",L3772,".pkl&amp;seq=",BC3772)</f>
        <v>http://proteomics.broadinstitute.org/millscripts/viewfeed.pl?side=xl&amp;cycle=1&amp;fixedMods=iaaC&amp;file=msdataSM/iPRG2012_nd/cpick_in/iPRG2012_nd.2245.6.0.pkl&amp;seq=LCVSTDVFGR</v>
      </c>
    </row>
    <row r="3773" spans="1:95" x14ac:dyDescent="0.2">
      <c r="A3773" s="3">
        <v>5223</v>
      </c>
      <c r="B3773" s="2" t="s">
        <v>9452</v>
      </c>
      <c r="C3773" s="2" t="s">
        <v>9453</v>
      </c>
      <c r="D3773" s="3">
        <v>9906</v>
      </c>
      <c r="E3773" s="3">
        <v>9897</v>
      </c>
      <c r="F3773" s="3">
        <v>47153</v>
      </c>
      <c r="G3773" s="3">
        <v>12141</v>
      </c>
      <c r="H3773" s="3">
        <v>37.0246</v>
      </c>
      <c r="I3773" s="30">
        <v>589.82415000000003</v>
      </c>
      <c r="J3773" s="30">
        <v>589.8237742</v>
      </c>
      <c r="K3773" s="30">
        <v>3.8000000000000002E-4</v>
      </c>
      <c r="L3773" s="3">
        <v>2</v>
      </c>
      <c r="M3773" s="3">
        <v>2</v>
      </c>
      <c r="N3773" s="10">
        <f t="shared" si="406"/>
        <v>1</v>
      </c>
      <c r="O3773" s="35">
        <v>2</v>
      </c>
      <c r="P3773" s="17"/>
      <c r="Q3773" s="40">
        <v>1178.64157</v>
      </c>
      <c r="R3773" s="40">
        <v>589.82442000000003</v>
      </c>
      <c r="S3773" s="18">
        <f t="shared" si="407"/>
        <v>-0.45776334591307111</v>
      </c>
      <c r="T3773" s="18">
        <f t="shared" si="408"/>
        <v>-1.0949021066800515</v>
      </c>
      <c r="U3773" s="18">
        <f t="shared" si="409"/>
        <v>-1.2207022557681897</v>
      </c>
      <c r="V3773" s="30">
        <v>589.82370000000003</v>
      </c>
      <c r="W3773" s="3" t="s">
        <v>47</v>
      </c>
      <c r="X3773" s="3" t="s">
        <v>47</v>
      </c>
      <c r="Y3773" s="3" t="s">
        <v>47</v>
      </c>
      <c r="Z3773" s="3" t="s">
        <v>47</v>
      </c>
      <c r="AA3773" s="3" t="s">
        <v>47</v>
      </c>
      <c r="AB3773" s="12" t="s">
        <v>47</v>
      </c>
      <c r="AC3773" s="3" t="s">
        <v>47</v>
      </c>
      <c r="AD3773" s="3" t="s">
        <v>47</v>
      </c>
      <c r="AE3773" s="3" t="s">
        <v>47</v>
      </c>
      <c r="AF3773" s="3" t="s">
        <v>47</v>
      </c>
      <c r="AG3773" s="3" t="s">
        <v>47</v>
      </c>
      <c r="AH3773" s="3" t="s">
        <v>47</v>
      </c>
      <c r="AI3773" s="3" t="s">
        <v>47</v>
      </c>
      <c r="AJ3773" s="3" t="s">
        <v>47</v>
      </c>
      <c r="AK3773" s="3" t="s">
        <v>47</v>
      </c>
      <c r="AL3773" s="3" t="s">
        <v>47</v>
      </c>
      <c r="AM3773" s="3" t="s">
        <v>47</v>
      </c>
      <c r="AN3773" s="3" t="s">
        <v>47</v>
      </c>
      <c r="AU3773" s="3">
        <v>0</v>
      </c>
      <c r="AV3773" s="3">
        <v>18</v>
      </c>
      <c r="AW3773" s="3">
        <v>1</v>
      </c>
      <c r="AX3773" s="3">
        <v>18</v>
      </c>
      <c r="AY3773" s="3">
        <v>100</v>
      </c>
      <c r="AZ3773" s="6" t="str">
        <f t="shared" si="410"/>
        <v>2245.7</v>
      </c>
      <c r="BC3773" s="12" t="s">
        <v>9366</v>
      </c>
      <c r="BJ3773" s="12">
        <f t="shared" si="411"/>
        <v>0</v>
      </c>
      <c r="BK3773" s="12">
        <f t="shared" si="412"/>
        <v>0</v>
      </c>
      <c r="CQ3773" s="3" t="str">
        <f>CONCATENATE(baseURL!$A$1,baseURL!$B$1,baseURL!$C$1,".",C3773,".",L3773,".pkl&amp;seq=",BC3773)</f>
        <v>http://proteomics.broadinstitute.org/millscripts/viewfeed.pl?side=xl&amp;cycle=1&amp;fixedMods=iaaC&amp;file=msdataSM/iPRG2012_nd/cpick_in/iPRG2012_nd.2245.7.2.pkl&amp;seq=LSGLLYEEVR</v>
      </c>
    </row>
    <row r="3774" spans="1:95" x14ac:dyDescent="0.2">
      <c r="A3774" s="3">
        <v>4482</v>
      </c>
      <c r="B3774" s="2" t="s">
        <v>9454</v>
      </c>
      <c r="C3774" s="2" t="s">
        <v>9455</v>
      </c>
      <c r="D3774" s="3">
        <v>9907</v>
      </c>
      <c r="E3774" s="3">
        <v>9898</v>
      </c>
      <c r="F3774" s="3">
        <v>47154</v>
      </c>
      <c r="G3774" s="3">
        <v>12142</v>
      </c>
      <c r="H3774" s="3">
        <v>37.026299999999999</v>
      </c>
      <c r="I3774" s="30">
        <v>658.00905</v>
      </c>
      <c r="J3774" s="30">
        <v>658.01173889999995</v>
      </c>
      <c r="K3774" s="30">
        <v>-2.6900000000000001E-3</v>
      </c>
      <c r="L3774" s="3">
        <v>3</v>
      </c>
      <c r="M3774" s="3">
        <v>3</v>
      </c>
      <c r="N3774" s="10">
        <f t="shared" si="406"/>
        <v>1</v>
      </c>
      <c r="O3774" s="35">
        <v>3</v>
      </c>
      <c r="P3774" s="17"/>
      <c r="Q3774" s="40">
        <v>1972.0208299999999</v>
      </c>
      <c r="R3774" s="40">
        <v>658.01179000000002</v>
      </c>
      <c r="S3774" s="18">
        <f t="shared" si="407"/>
        <v>-4.1640591272947587</v>
      </c>
      <c r="T3774" s="18">
        <f t="shared" si="408"/>
        <v>-7.7658183091601635E-2</v>
      </c>
      <c r="U3774" s="18">
        <f t="shared" si="409"/>
        <v>1.519729604655325E-2</v>
      </c>
      <c r="V3774" s="30">
        <v>658.01179999999999</v>
      </c>
      <c r="W3774" s="3" t="s">
        <v>47</v>
      </c>
      <c r="X3774" s="3" t="s">
        <v>47</v>
      </c>
      <c r="Y3774" s="3" t="s">
        <v>47</v>
      </c>
      <c r="Z3774" s="3" t="s">
        <v>47</v>
      </c>
      <c r="AA3774" s="3" t="s">
        <v>47</v>
      </c>
      <c r="AB3774" s="12" t="s">
        <v>47</v>
      </c>
      <c r="AC3774" s="3" t="s">
        <v>47</v>
      </c>
      <c r="AD3774" s="3" t="s">
        <v>47</v>
      </c>
      <c r="AE3774" s="3" t="s">
        <v>47</v>
      </c>
      <c r="AF3774" s="3" t="s">
        <v>47</v>
      </c>
      <c r="AG3774" s="3" t="s">
        <v>47</v>
      </c>
      <c r="AH3774" s="3" t="s">
        <v>47</v>
      </c>
      <c r="AI3774" s="3" t="s">
        <v>47</v>
      </c>
      <c r="AK3774" s="3" t="s">
        <v>47</v>
      </c>
      <c r="AL3774" s="3" t="s">
        <v>47</v>
      </c>
      <c r="AM3774" s="3" t="s">
        <v>47</v>
      </c>
      <c r="AN3774" s="3" t="s">
        <v>47</v>
      </c>
      <c r="AU3774" s="3">
        <v>0</v>
      </c>
      <c r="AV3774" s="3">
        <v>17</v>
      </c>
      <c r="AW3774" s="3">
        <v>1</v>
      </c>
      <c r="AX3774" s="3">
        <v>17</v>
      </c>
      <c r="AY3774" s="3">
        <v>100</v>
      </c>
      <c r="AZ3774" s="6" t="str">
        <f t="shared" si="410"/>
        <v>2245.8</v>
      </c>
      <c r="BC3774" s="12" t="s">
        <v>9456</v>
      </c>
      <c r="BJ3774" s="12">
        <f t="shared" si="411"/>
        <v>0</v>
      </c>
      <c r="BK3774" s="12">
        <f t="shared" si="412"/>
        <v>0</v>
      </c>
      <c r="CQ3774" s="3" t="str">
        <f>CONCATENATE(baseURL!$A$1,baseURL!$B$1,baseURL!$C$1,".",C3774,".",L3774,".pkl&amp;seq=",BC3774)</f>
        <v>http://proteomics.broadinstitute.org/millscripts/viewfeed.pl?side=xl&amp;cycle=1&amp;fixedMods=iaaC&amp;file=msdataSM/iPRG2012_nd/cpick_in/iPRG2012_nd.2245.8.3.pkl&amp;seq=VAPEEHPVLLTEAPMNPK</v>
      </c>
    </row>
    <row r="3775" spans="1:95" x14ac:dyDescent="0.2">
      <c r="A3775" s="3">
        <v>3707</v>
      </c>
      <c r="B3775" s="2" t="s">
        <v>9457</v>
      </c>
      <c r="C3775" s="2" t="s">
        <v>9458</v>
      </c>
      <c r="D3775" s="3">
        <v>9913</v>
      </c>
      <c r="E3775" s="3">
        <v>9904</v>
      </c>
      <c r="F3775" s="3">
        <v>47169</v>
      </c>
      <c r="G3775" s="3">
        <v>12149</v>
      </c>
      <c r="H3775" s="3">
        <v>37.043399999999998</v>
      </c>
      <c r="I3775" s="30">
        <v>499.26454999999999</v>
      </c>
      <c r="J3775" s="30">
        <v>499.26582580000002</v>
      </c>
      <c r="K3775" s="30">
        <v>-1.2800000000000001E-3</v>
      </c>
      <c r="L3775" s="3">
        <v>4</v>
      </c>
      <c r="M3775" s="3">
        <v>4</v>
      </c>
      <c r="N3775" s="10">
        <f t="shared" si="406"/>
        <v>1</v>
      </c>
      <c r="O3775" s="35">
        <v>4</v>
      </c>
      <c r="P3775" s="17"/>
      <c r="Q3775" s="40">
        <v>1994.03819</v>
      </c>
      <c r="R3775" s="40">
        <v>499.26499999999999</v>
      </c>
      <c r="S3775" s="18">
        <f t="shared" si="407"/>
        <v>-0.90132494767453675</v>
      </c>
      <c r="T3775" s="18">
        <f t="shared" si="408"/>
        <v>1.6540314262558573</v>
      </c>
      <c r="U3775" s="18">
        <f t="shared" si="409"/>
        <v>1.4020610297032956</v>
      </c>
      <c r="V3775" s="30">
        <v>499.26569999999998</v>
      </c>
      <c r="W3775" s="3" t="s">
        <v>47</v>
      </c>
      <c r="X3775" s="3" t="s">
        <v>47</v>
      </c>
      <c r="Y3775" s="3" t="s">
        <v>47</v>
      </c>
      <c r="Z3775" s="3" t="s">
        <v>47</v>
      </c>
      <c r="AA3775" s="3" t="s">
        <v>47</v>
      </c>
      <c r="AB3775" s="12" t="s">
        <v>48</v>
      </c>
      <c r="AC3775" s="3" t="s">
        <v>47</v>
      </c>
      <c r="AE3775" s="3" t="s">
        <v>47</v>
      </c>
      <c r="AF3775" s="3" t="s">
        <v>48</v>
      </c>
      <c r="AG3775" s="3" t="s">
        <v>47</v>
      </c>
      <c r="AH3775" s="3" t="s">
        <v>47</v>
      </c>
      <c r="AI3775" s="3" t="s">
        <v>48</v>
      </c>
      <c r="AK3775" s="3" t="s">
        <v>47</v>
      </c>
      <c r="AL3775" s="3" t="s">
        <v>48</v>
      </c>
      <c r="AU3775" s="3">
        <v>0</v>
      </c>
      <c r="AV3775" s="3">
        <v>10</v>
      </c>
      <c r="AW3775" s="3">
        <v>1</v>
      </c>
      <c r="AX3775" s="3">
        <v>10</v>
      </c>
      <c r="AY3775" s="3">
        <v>100</v>
      </c>
      <c r="AZ3775" s="6" t="str">
        <f t="shared" si="410"/>
        <v>2246.2</v>
      </c>
      <c r="BC3775" s="12" t="s">
        <v>9459</v>
      </c>
      <c r="BJ3775" s="12">
        <f t="shared" si="411"/>
        <v>0</v>
      </c>
      <c r="BK3775" s="12">
        <f t="shared" si="412"/>
        <v>0</v>
      </c>
      <c r="CQ3775" s="3" t="str">
        <f>CONCATENATE(baseURL!$A$1,baseURL!$B$1,baseURL!$C$1,".",C3775,".",L3775,".pkl&amp;seq=",BC3775)</f>
        <v>http://proteomics.broadinstitute.org/millscripts/viewfeed.pl?side=xl&amp;cycle=1&amp;fixedMods=iaaC&amp;file=msdataSM/iPRG2012_nd/cpick_in/iPRG2012_nd.2246.2.4.pkl&amp;seq=LAAYHAQTEPLVDFYKK</v>
      </c>
    </row>
    <row r="3776" spans="1:95" x14ac:dyDescent="0.2">
      <c r="A3776" s="3">
        <v>5318</v>
      </c>
      <c r="B3776" s="2" t="s">
        <v>9460</v>
      </c>
      <c r="C3776" s="2" t="s">
        <v>9461</v>
      </c>
      <c r="D3776" s="3">
        <v>9914</v>
      </c>
      <c r="E3776" s="3">
        <v>9905</v>
      </c>
      <c r="F3776" s="3">
        <v>47170</v>
      </c>
      <c r="G3776" s="3">
        <v>12150</v>
      </c>
      <c r="H3776" s="3">
        <v>37.045000000000002</v>
      </c>
      <c r="I3776" s="30">
        <v>549.28596000000005</v>
      </c>
      <c r="J3776" s="30">
        <v>549.28639599999997</v>
      </c>
      <c r="K3776" s="30">
        <v>-4.4000000000000002E-4</v>
      </c>
      <c r="L3776" s="3">
        <v>4</v>
      </c>
      <c r="M3776" s="3">
        <v>4</v>
      </c>
      <c r="N3776" s="10">
        <f t="shared" si="406"/>
        <v>1</v>
      </c>
      <c r="O3776" s="35">
        <v>4</v>
      </c>
      <c r="P3776" s="17"/>
      <c r="Q3776" s="40">
        <v>2194.1210799999999</v>
      </c>
      <c r="R3776" s="40">
        <v>549.28572999999994</v>
      </c>
      <c r="S3776" s="18">
        <f t="shared" si="407"/>
        <v>0.41872560589081181</v>
      </c>
      <c r="T3776" s="18">
        <f t="shared" si="408"/>
        <v>1.2124837104794517</v>
      </c>
      <c r="U3776" s="18">
        <f t="shared" si="409"/>
        <v>0.85565667264634626</v>
      </c>
      <c r="V3776" s="30">
        <v>549.28620000000001</v>
      </c>
      <c r="W3776" s="3" t="s">
        <v>47</v>
      </c>
      <c r="X3776" s="3" t="s">
        <v>47</v>
      </c>
      <c r="Y3776" s="3" t="s">
        <v>47</v>
      </c>
      <c r="Z3776" s="3" t="s">
        <v>47</v>
      </c>
      <c r="AA3776" s="3" t="s">
        <v>47</v>
      </c>
      <c r="AB3776" s="12" t="s">
        <v>47</v>
      </c>
      <c r="AC3776" s="3" t="s">
        <v>47</v>
      </c>
      <c r="AD3776" s="3" t="s">
        <v>47</v>
      </c>
      <c r="AE3776" s="3" t="s">
        <v>47</v>
      </c>
      <c r="AF3776" s="3" t="s">
        <v>47</v>
      </c>
      <c r="AG3776" s="3" t="s">
        <v>48</v>
      </c>
      <c r="AH3776" s="3" t="s">
        <v>47</v>
      </c>
      <c r="AI3776" s="3" t="s">
        <v>47</v>
      </c>
      <c r="AJ3776" s="3" t="s">
        <v>47</v>
      </c>
      <c r="AK3776" s="3" t="s">
        <v>47</v>
      </c>
      <c r="AL3776" s="3" t="s">
        <v>47</v>
      </c>
      <c r="AM3776" s="3" t="s">
        <v>47</v>
      </c>
      <c r="AN3776" s="3" t="s">
        <v>47</v>
      </c>
      <c r="AU3776" s="3">
        <v>0</v>
      </c>
      <c r="AV3776" s="3">
        <v>17</v>
      </c>
      <c r="AW3776" s="3">
        <v>1</v>
      </c>
      <c r="AX3776" s="3">
        <v>17</v>
      </c>
      <c r="AY3776" s="3">
        <v>100</v>
      </c>
      <c r="AZ3776" s="6" t="str">
        <f t="shared" si="410"/>
        <v>2246.3</v>
      </c>
      <c r="BC3776" s="12" t="s">
        <v>9370</v>
      </c>
      <c r="BJ3776" s="12">
        <f t="shared" si="411"/>
        <v>0</v>
      </c>
      <c r="BK3776" s="12">
        <f t="shared" si="412"/>
        <v>0</v>
      </c>
      <c r="CQ3776" s="3" t="str">
        <f>CONCATENATE(baseURL!$A$1,baseURL!$B$1,baseURL!$C$1,".",C3776,".",L3776,".pkl&amp;seq=",BC3776)</f>
        <v>http://proteomics.broadinstitute.org/millscripts/viewfeed.pl?side=xl&amp;cycle=1&amp;fixedMods=iaaC&amp;file=msdataSM/iPRG2012_nd/cpick_in/iPRG2012_nd.2246.3.4.pkl&amp;seq=TGSRGGVTQVRVEFLEDTSR</v>
      </c>
    </row>
    <row r="3777" spans="1:95" x14ac:dyDescent="0.2">
      <c r="A3777" s="3">
        <v>7559</v>
      </c>
      <c r="B3777" s="2" t="s">
        <v>9464</v>
      </c>
      <c r="C3777" s="2" t="s">
        <v>9447</v>
      </c>
      <c r="D3777" s="3">
        <v>9917</v>
      </c>
      <c r="E3777" s="3">
        <v>9908</v>
      </c>
      <c r="F3777" s="3">
        <v>47173</v>
      </c>
      <c r="G3777" s="3">
        <v>12153</v>
      </c>
      <c r="H3777" s="3">
        <v>37.0501</v>
      </c>
      <c r="I3777" s="30">
        <v>579.29603999999995</v>
      </c>
      <c r="J3777" s="30">
        <v>579.29431799999998</v>
      </c>
      <c r="K3777" s="30">
        <v>1.72E-3</v>
      </c>
      <c r="L3777" s="3">
        <v>3</v>
      </c>
      <c r="M3777" s="3">
        <v>3</v>
      </c>
      <c r="N3777" s="10">
        <f t="shared" si="406"/>
        <v>1</v>
      </c>
      <c r="O3777" s="35">
        <v>3</v>
      </c>
      <c r="P3777" s="17"/>
      <c r="Q3777" s="40">
        <v>1735.8649800000001</v>
      </c>
      <c r="R3777" s="40">
        <v>579.29318000000001</v>
      </c>
      <c r="S3777" s="18">
        <f t="shared" si="407"/>
        <v>4.9370510454507075</v>
      </c>
      <c r="T3777" s="18">
        <f t="shared" si="408"/>
        <v>1.96446296842127</v>
      </c>
      <c r="U3777" s="18">
        <f t="shared" si="409"/>
        <v>1.9333906192619819</v>
      </c>
      <c r="V3777" s="30">
        <v>579.29430000000002</v>
      </c>
      <c r="W3777" s="3" t="s">
        <v>48</v>
      </c>
      <c r="X3777" s="3" t="s">
        <v>47</v>
      </c>
      <c r="Y3777" s="3" t="s">
        <v>47</v>
      </c>
      <c r="Z3777" s="3" t="s">
        <v>47</v>
      </c>
      <c r="AB3777" s="12" t="s">
        <v>48</v>
      </c>
      <c r="AC3777" s="3" t="s">
        <v>52</v>
      </c>
      <c r="AF3777" s="3" t="s">
        <v>48</v>
      </c>
      <c r="AG3777" s="3" t="s">
        <v>47</v>
      </c>
      <c r="AH3777" s="3" t="s">
        <v>47</v>
      </c>
      <c r="AJ3777" s="3" t="s">
        <v>47</v>
      </c>
      <c r="AL3777" s="3" t="s">
        <v>48</v>
      </c>
      <c r="AU3777" s="3">
        <v>0</v>
      </c>
      <c r="AV3777" s="3">
        <v>6</v>
      </c>
      <c r="AW3777" s="3">
        <v>1</v>
      </c>
      <c r="AX3777" s="3">
        <v>6</v>
      </c>
      <c r="AY3777" s="3">
        <v>100</v>
      </c>
      <c r="AZ3777" s="6" t="str">
        <f t="shared" si="410"/>
        <v>2246.6</v>
      </c>
      <c r="BC3777" s="12" t="s">
        <v>9465</v>
      </c>
      <c r="BJ3777" s="12">
        <f t="shared" si="411"/>
        <v>0</v>
      </c>
      <c r="BK3777" s="12">
        <f t="shared" si="412"/>
        <v>0</v>
      </c>
      <c r="CQ3777" s="3" t="str">
        <f>CONCATENATE(baseURL!$A$1,baseURL!$B$1,baseURL!$C$1,".",C3777,".",L3777,".pkl&amp;seq=",BC3777)</f>
        <v>http://proteomics.broadinstitute.org/millscripts/viewfeed.pl?side=xl&amp;cycle=1&amp;fixedMods=iaaC&amp;file=msdataSM/iPRG2012_nd/cpick_in/iPRG2012_nd.2246.6.3.pkl&amp;seq=FLSEQLSQSGFHDLK</v>
      </c>
    </row>
    <row r="3778" spans="1:95" x14ac:dyDescent="0.2">
      <c r="A3778" s="3">
        <v>6064</v>
      </c>
      <c r="B3778" s="2" t="s">
        <v>9466</v>
      </c>
      <c r="C3778" s="2" t="s">
        <v>9452</v>
      </c>
      <c r="D3778" s="3">
        <v>9919</v>
      </c>
      <c r="E3778" s="3">
        <v>9910</v>
      </c>
      <c r="F3778" s="3">
        <v>47175</v>
      </c>
      <c r="G3778" s="3">
        <v>12155</v>
      </c>
      <c r="H3778" s="3">
        <v>37.054200000000002</v>
      </c>
      <c r="I3778" s="30">
        <v>636.36004000000003</v>
      </c>
      <c r="J3778" s="30">
        <v>636.35986679999996</v>
      </c>
      <c r="K3778" s="30">
        <v>1.7000000000000001E-4</v>
      </c>
      <c r="L3778" s="3">
        <v>2</v>
      </c>
      <c r="M3778" s="3">
        <v>2</v>
      </c>
      <c r="N3778" s="10">
        <f t="shared" ref="N3778:N3841" si="413">IF(AND(M3778&gt;0,L3778&gt;0), IF(M3778=L3778,1,-1), 1)</f>
        <v>1</v>
      </c>
      <c r="O3778" s="35">
        <v>2</v>
      </c>
      <c r="P3778" s="17"/>
      <c r="Q3778" s="40">
        <v>1271.7140199999999</v>
      </c>
      <c r="R3778" s="40">
        <v>636.36064999999996</v>
      </c>
      <c r="S3778" s="18">
        <f t="shared" ref="S3778:S3841" si="414">1000000*(I3778-R3778)/R3778</f>
        <v>-0.95857592693361382</v>
      </c>
      <c r="T3778" s="18">
        <f t="shared" ref="T3778:T3841" si="415">1000000*(J3778-R3778)/R3778</f>
        <v>-1.230748632871566</v>
      </c>
      <c r="U3778" s="18">
        <f t="shared" ref="U3778:U3841" si="416">1000000*(V3778-R3778)/R3778</f>
        <v>-1.49286414863789</v>
      </c>
      <c r="V3778" s="30">
        <v>636.35969999999998</v>
      </c>
      <c r="W3778" s="3" t="s">
        <v>47</v>
      </c>
      <c r="X3778" s="3" t="s">
        <v>47</v>
      </c>
      <c r="Y3778" s="3" t="s">
        <v>47</v>
      </c>
      <c r="Z3778" s="3" t="s">
        <v>47</v>
      </c>
      <c r="AA3778" s="3" t="s">
        <v>47</v>
      </c>
      <c r="AB3778" s="12" t="s">
        <v>47</v>
      </c>
      <c r="AC3778" s="3" t="s">
        <v>47</v>
      </c>
      <c r="AD3778" s="3" t="s">
        <v>47</v>
      </c>
      <c r="AE3778" s="3" t="s">
        <v>48</v>
      </c>
      <c r="AF3778" s="3" t="s">
        <v>47</v>
      </c>
      <c r="AG3778" s="3" t="s">
        <v>47</v>
      </c>
      <c r="AH3778" s="3" t="s">
        <v>47</v>
      </c>
      <c r="AI3778" s="3" t="s">
        <v>47</v>
      </c>
      <c r="AK3778" s="3" t="s">
        <v>52</v>
      </c>
      <c r="AL3778" s="3" t="s">
        <v>48</v>
      </c>
      <c r="AU3778" s="3">
        <v>0</v>
      </c>
      <c r="AV3778" s="3">
        <v>12</v>
      </c>
      <c r="AW3778" s="3">
        <v>1</v>
      </c>
      <c r="AX3778" s="3">
        <v>12</v>
      </c>
      <c r="AY3778" s="3">
        <v>100</v>
      </c>
      <c r="AZ3778" s="6" t="str">
        <f t="shared" ref="AZ3778:AZ3841" si="417">HYPERLINK(CQ3778,C3778)</f>
        <v>2246.8</v>
      </c>
      <c r="BC3778" s="12" t="s">
        <v>9282</v>
      </c>
      <c r="BJ3778" s="12">
        <f t="shared" ref="BJ3778:BJ3841" si="418">LEN(BC3778)-LEN(SUBSTITUTE(BC3778,"C",""))</f>
        <v>0</v>
      </c>
      <c r="BK3778" s="12">
        <f t="shared" ref="BK3778:BK3841" si="419">LEN(BC3778)-LEN(SUBSTITUTE(BC3778,"c",""))</f>
        <v>0</v>
      </c>
      <c r="CQ3778" s="3" t="str">
        <f>CONCATENATE(baseURL!$A$1,baseURL!$B$1,baseURL!$C$1,".",C3778,".",L3778,".pkl&amp;seq=",BC3778)</f>
        <v>http://proteomics.broadinstitute.org/millscripts/viewfeed.pl?side=xl&amp;cycle=1&amp;fixedMods=iaaC&amp;file=msdataSM/iPRG2012_nd/cpick_in/iPRG2012_nd.2246.8.2.pkl&amp;seq=VQNVAQGLLMAK</v>
      </c>
    </row>
    <row r="3779" spans="1:95" x14ac:dyDescent="0.2">
      <c r="A3779" s="3">
        <v>4973</v>
      </c>
      <c r="B3779" s="2" t="s">
        <v>9467</v>
      </c>
      <c r="C3779" s="2" t="s">
        <v>9468</v>
      </c>
      <c r="D3779" s="3">
        <v>9922</v>
      </c>
      <c r="E3779" s="3">
        <v>9913</v>
      </c>
      <c r="F3779" s="3">
        <v>47190</v>
      </c>
      <c r="G3779" s="3">
        <v>12159</v>
      </c>
      <c r="H3779" s="3">
        <v>37.0747</v>
      </c>
      <c r="I3779" s="30">
        <v>585.29567999999995</v>
      </c>
      <c r="J3779" s="30">
        <v>585.29647639999996</v>
      </c>
      <c r="K3779" s="30">
        <v>-8.0000000000000004E-4</v>
      </c>
      <c r="L3779" s="3">
        <v>3</v>
      </c>
      <c r="M3779" s="3">
        <v>3</v>
      </c>
      <c r="N3779" s="10">
        <f t="shared" si="413"/>
        <v>1</v>
      </c>
      <c r="O3779" s="35">
        <v>3</v>
      </c>
      <c r="P3779" s="17"/>
      <c r="Q3779" s="40">
        <v>1753.87554</v>
      </c>
      <c r="R3779" s="40">
        <v>585.29669999999999</v>
      </c>
      <c r="S3779" s="18">
        <f t="shared" si="414"/>
        <v>-1.7427058789833343</v>
      </c>
      <c r="T3779" s="18">
        <f t="shared" si="415"/>
        <v>-0.38202846526665163</v>
      </c>
      <c r="U3779" s="18">
        <f t="shared" si="416"/>
        <v>-0.34170703499574812</v>
      </c>
      <c r="V3779" s="30">
        <v>585.29650000000004</v>
      </c>
      <c r="W3779" s="3" t="s">
        <v>47</v>
      </c>
      <c r="X3779" s="3" t="s">
        <v>47</v>
      </c>
      <c r="Y3779" s="3" t="s">
        <v>47</v>
      </c>
      <c r="Z3779" s="3" t="s">
        <v>47</v>
      </c>
      <c r="AA3779" s="3" t="s">
        <v>48</v>
      </c>
      <c r="AB3779" s="12" t="s">
        <v>47</v>
      </c>
      <c r="AC3779" s="3" t="s">
        <v>47</v>
      </c>
      <c r="AD3779" s="3" t="s">
        <v>47</v>
      </c>
      <c r="AE3779" s="3" t="s">
        <v>47</v>
      </c>
      <c r="AF3779" s="3" t="s">
        <v>47</v>
      </c>
      <c r="AG3779" s="3" t="s">
        <v>47</v>
      </c>
      <c r="AH3779" s="3" t="s">
        <v>47</v>
      </c>
      <c r="AI3779" s="3" t="s">
        <v>47</v>
      </c>
      <c r="AJ3779" s="3" t="s">
        <v>47</v>
      </c>
      <c r="AK3779" s="3" t="s">
        <v>47</v>
      </c>
      <c r="AL3779" s="3" t="s">
        <v>47</v>
      </c>
      <c r="AM3779" s="3" t="s">
        <v>47</v>
      </c>
      <c r="AN3779" s="3" t="s">
        <v>47</v>
      </c>
      <c r="AU3779" s="3">
        <v>0</v>
      </c>
      <c r="AV3779" s="3">
        <v>17</v>
      </c>
      <c r="AW3779" s="3">
        <v>1</v>
      </c>
      <c r="AX3779" s="3">
        <v>17</v>
      </c>
      <c r="AY3779" s="3">
        <v>100</v>
      </c>
      <c r="AZ3779" s="6" t="str">
        <f t="shared" si="417"/>
        <v>2247.2</v>
      </c>
      <c r="BC3779" s="12" t="s">
        <v>9469</v>
      </c>
      <c r="BJ3779" s="12">
        <f t="shared" si="418"/>
        <v>0</v>
      </c>
      <c r="BK3779" s="12">
        <f t="shared" si="419"/>
        <v>0</v>
      </c>
      <c r="CQ3779" s="3" t="str">
        <f>CONCATENATE(baseURL!$A$1,baseURL!$B$1,baseURL!$C$1,".",C3779,".",L3779,".pkl&amp;seq=",BC3779)</f>
        <v>http://proteomics.broadinstitute.org/millscripts/viewfeed.pl?side=xl&amp;cycle=1&amp;fixedMods=iaaC&amp;file=msdataSM/iPRG2012_nd/cpick_in/iPRG2012_nd.2247.2.3.pkl&amp;seq=LETGNFSWASEGLSKK</v>
      </c>
    </row>
    <row r="3780" spans="1:95" x14ac:dyDescent="0.2">
      <c r="A3780" s="3">
        <v>4974</v>
      </c>
      <c r="B3780" s="2" t="s">
        <v>9470</v>
      </c>
      <c r="C3780" s="2" t="s">
        <v>9457</v>
      </c>
      <c r="D3780" s="3">
        <v>9923</v>
      </c>
      <c r="E3780" s="3">
        <v>9914</v>
      </c>
      <c r="F3780" s="3">
        <v>47191</v>
      </c>
      <c r="G3780" s="3">
        <v>12160</v>
      </c>
      <c r="H3780" s="3">
        <v>37.080500000000001</v>
      </c>
      <c r="I3780" s="30">
        <v>665.35118999999997</v>
      </c>
      <c r="J3780" s="30">
        <v>665.35093470000004</v>
      </c>
      <c r="K3780" s="30">
        <v>2.5999999999999998E-4</v>
      </c>
      <c r="L3780" s="3">
        <v>3</v>
      </c>
      <c r="M3780" s="3">
        <v>3</v>
      </c>
      <c r="N3780" s="10">
        <f t="shared" si="413"/>
        <v>1</v>
      </c>
      <c r="O3780" s="35">
        <v>3</v>
      </c>
      <c r="P3780" s="17"/>
      <c r="Q3780" s="40">
        <v>1994.03819</v>
      </c>
      <c r="R3780" s="40">
        <v>665.35091</v>
      </c>
      <c r="S3780" s="18">
        <f t="shared" si="414"/>
        <v>0.42083056589670703</v>
      </c>
      <c r="T3780" s="18">
        <f t="shared" si="415"/>
        <v>3.7123267840659675E-2</v>
      </c>
      <c r="U3780" s="18">
        <f t="shared" si="416"/>
        <v>-0.16532629368411081</v>
      </c>
      <c r="V3780" s="30">
        <v>665.35080000000005</v>
      </c>
      <c r="W3780" s="3" t="s">
        <v>47</v>
      </c>
      <c r="X3780" s="3" t="s">
        <v>47</v>
      </c>
      <c r="Y3780" s="3" t="s">
        <v>47</v>
      </c>
      <c r="Z3780" s="3" t="s">
        <v>47</v>
      </c>
      <c r="AA3780" s="3" t="s">
        <v>48</v>
      </c>
      <c r="AB3780" s="12" t="s">
        <v>47</v>
      </c>
      <c r="AC3780" s="3" t="s">
        <v>47</v>
      </c>
      <c r="AD3780" s="3" t="s">
        <v>47</v>
      </c>
      <c r="AE3780" s="3" t="s">
        <v>47</v>
      </c>
      <c r="AF3780" s="3" t="s">
        <v>47</v>
      </c>
      <c r="AG3780" s="3" t="s">
        <v>47</v>
      </c>
      <c r="AH3780" s="3" t="s">
        <v>47</v>
      </c>
      <c r="AI3780" s="3" t="s">
        <v>47</v>
      </c>
      <c r="AJ3780" s="3" t="s">
        <v>47</v>
      </c>
      <c r="AK3780" s="3" t="s">
        <v>47</v>
      </c>
      <c r="AL3780" s="3" t="s">
        <v>47</v>
      </c>
      <c r="AM3780" s="3" t="s">
        <v>47</v>
      </c>
      <c r="AN3780" s="3" t="s">
        <v>47</v>
      </c>
      <c r="AU3780" s="3">
        <v>0</v>
      </c>
      <c r="AV3780" s="3">
        <v>17</v>
      </c>
      <c r="AW3780" s="3">
        <v>1</v>
      </c>
      <c r="AX3780" s="3">
        <v>17</v>
      </c>
      <c r="AY3780" s="3">
        <v>100</v>
      </c>
      <c r="AZ3780" s="6" t="str">
        <f t="shared" si="417"/>
        <v>2247.3</v>
      </c>
      <c r="BC3780" s="12" t="s">
        <v>9459</v>
      </c>
      <c r="BJ3780" s="12">
        <f t="shared" si="418"/>
        <v>0</v>
      </c>
      <c r="BK3780" s="12">
        <f t="shared" si="419"/>
        <v>0</v>
      </c>
      <c r="CQ3780" s="3" t="str">
        <f>CONCATENATE(baseURL!$A$1,baseURL!$B$1,baseURL!$C$1,".",C3780,".",L3780,".pkl&amp;seq=",BC3780)</f>
        <v>http://proteomics.broadinstitute.org/millscripts/viewfeed.pl?side=xl&amp;cycle=1&amp;fixedMods=iaaC&amp;file=msdataSM/iPRG2012_nd/cpick_in/iPRG2012_nd.2247.3.3.pkl&amp;seq=LAAYHAQTEPLVDFYKK</v>
      </c>
    </row>
    <row r="3781" spans="1:95" x14ac:dyDescent="0.2">
      <c r="A3781" s="3">
        <v>1050</v>
      </c>
      <c r="B3781" s="2" t="s">
        <v>9474</v>
      </c>
      <c r="C3781" s="2" t="s">
        <v>9475</v>
      </c>
      <c r="D3781" s="3">
        <v>9925</v>
      </c>
      <c r="E3781" s="3">
        <v>9916</v>
      </c>
      <c r="F3781" s="3">
        <v>47211</v>
      </c>
      <c r="G3781" s="3">
        <v>12163</v>
      </c>
      <c r="H3781" s="3">
        <v>37.091099999999997</v>
      </c>
      <c r="I3781" s="30">
        <v>521.33792000000005</v>
      </c>
      <c r="J3781" s="30">
        <v>521.33769480000001</v>
      </c>
      <c r="K3781" s="30">
        <v>2.3000000000000001E-4</v>
      </c>
      <c r="L3781" s="3">
        <v>0</v>
      </c>
      <c r="M3781" s="3">
        <v>2</v>
      </c>
      <c r="N3781" s="10">
        <f t="shared" si="413"/>
        <v>1</v>
      </c>
      <c r="O3781" s="35">
        <v>2</v>
      </c>
      <c r="P3781" s="17"/>
      <c r="Q3781" s="40">
        <v>1041.6666600000001</v>
      </c>
      <c r="R3781" s="40">
        <v>521.33696999999995</v>
      </c>
      <c r="S3781" s="18">
        <f t="shared" si="414"/>
        <v>1.8222379281918009</v>
      </c>
      <c r="T3781" s="18">
        <f t="shared" si="415"/>
        <v>1.3902716319106574</v>
      </c>
      <c r="U3781" s="18">
        <f t="shared" si="416"/>
        <v>1.2084314680407544</v>
      </c>
      <c r="V3781" s="30">
        <v>521.33759999999995</v>
      </c>
      <c r="W3781" s="3" t="s">
        <v>47</v>
      </c>
      <c r="Z3781" s="3" t="s">
        <v>52</v>
      </c>
      <c r="AA3781" s="3" t="s">
        <v>47</v>
      </c>
      <c r="AB3781" s="12" t="s">
        <v>52</v>
      </c>
      <c r="AC3781" s="3" t="s">
        <v>47</v>
      </c>
      <c r="AF3781" s="3" t="s">
        <v>48</v>
      </c>
      <c r="AI3781" s="3" t="s">
        <v>48</v>
      </c>
      <c r="AK3781" s="3" t="s">
        <v>52</v>
      </c>
      <c r="AM3781" s="3" t="s">
        <v>48</v>
      </c>
      <c r="AU3781" s="3">
        <v>0</v>
      </c>
      <c r="AV3781" s="3">
        <v>3</v>
      </c>
      <c r="AW3781" s="3">
        <v>1</v>
      </c>
      <c r="AX3781" s="3">
        <v>3</v>
      </c>
      <c r="AY3781" s="3">
        <v>100</v>
      </c>
      <c r="AZ3781" s="6" t="str">
        <f t="shared" si="417"/>
        <v>2248.2</v>
      </c>
      <c r="BC3781" s="12" t="s">
        <v>9476</v>
      </c>
      <c r="BJ3781" s="12">
        <f t="shared" si="418"/>
        <v>0</v>
      </c>
      <c r="BK3781" s="12">
        <f t="shared" si="419"/>
        <v>0</v>
      </c>
      <c r="CQ3781" s="3" t="str">
        <f>CONCATENATE(baseURL!$A$1,baseURL!$B$1,baseURL!$C$1,".",C3781,".",L3781,".pkl&amp;seq=",BC3781)</f>
        <v>http://proteomics.broadinstitute.org/millscripts/viewfeed.pl?side=xl&amp;cycle=1&amp;fixedMods=iaaC&amp;file=msdataSM/iPRG2012_nd/cpick_in/iPRG2012_nd.2248.2.0.pkl&amp;seq=VVLLVNVASK</v>
      </c>
    </row>
    <row r="3782" spans="1:95" x14ac:dyDescent="0.2">
      <c r="A3782" s="3">
        <v>4719</v>
      </c>
      <c r="B3782" s="2" t="s">
        <v>9477</v>
      </c>
      <c r="C3782" s="2" t="s">
        <v>9467</v>
      </c>
      <c r="D3782" s="3">
        <v>9926</v>
      </c>
      <c r="E3782" s="3">
        <v>9917</v>
      </c>
      <c r="F3782" s="3">
        <v>47212</v>
      </c>
      <c r="G3782" s="3">
        <v>12164</v>
      </c>
      <c r="H3782" s="3">
        <v>37.092700000000001</v>
      </c>
      <c r="I3782" s="30">
        <v>564.99496999999997</v>
      </c>
      <c r="J3782" s="30">
        <v>564.99309649999998</v>
      </c>
      <c r="K3782" s="30">
        <v>1.8699999999999999E-3</v>
      </c>
      <c r="L3782" s="3">
        <v>3</v>
      </c>
      <c r="M3782" s="3">
        <v>3</v>
      </c>
      <c r="N3782" s="10">
        <f t="shared" si="413"/>
        <v>1</v>
      </c>
      <c r="O3782" s="35">
        <v>3</v>
      </c>
      <c r="P3782" s="17"/>
      <c r="Q3782" s="40">
        <v>1692.9643000000001</v>
      </c>
      <c r="R3782" s="40">
        <v>564.99294999999995</v>
      </c>
      <c r="S3782" s="18">
        <f t="shared" si="414"/>
        <v>3.5752658506905228</v>
      </c>
      <c r="T3782" s="18">
        <f t="shared" si="415"/>
        <v>0.25929527090210064</v>
      </c>
      <c r="U3782" s="18">
        <f t="shared" si="416"/>
        <v>-8.849667944962672E-2</v>
      </c>
      <c r="V3782" s="30">
        <v>564.99289999999996</v>
      </c>
      <c r="W3782" s="3" t="s">
        <v>47</v>
      </c>
      <c r="X3782" s="3" t="s">
        <v>47</v>
      </c>
      <c r="Y3782" s="3" t="s">
        <v>47</v>
      </c>
      <c r="Z3782" s="3" t="s">
        <v>47</v>
      </c>
      <c r="AA3782" s="3" t="s">
        <v>47</v>
      </c>
      <c r="AB3782" s="12" t="s">
        <v>47</v>
      </c>
      <c r="AC3782" s="3" t="s">
        <v>47</v>
      </c>
      <c r="AD3782" s="3" t="s">
        <v>47</v>
      </c>
      <c r="AE3782" s="3" t="s">
        <v>47</v>
      </c>
      <c r="AF3782" s="3" t="s">
        <v>47</v>
      </c>
      <c r="AG3782" s="3" t="s">
        <v>47</v>
      </c>
      <c r="AH3782" s="3" t="s">
        <v>47</v>
      </c>
      <c r="AI3782" s="3" t="s">
        <v>47</v>
      </c>
      <c r="AJ3782" s="3" t="s">
        <v>47</v>
      </c>
      <c r="AL3782" s="3" t="s">
        <v>48</v>
      </c>
      <c r="AM3782" s="3" t="s">
        <v>47</v>
      </c>
      <c r="AN3782" s="3" t="s">
        <v>48</v>
      </c>
      <c r="AU3782" s="3">
        <v>0</v>
      </c>
      <c r="AV3782" s="3">
        <v>15</v>
      </c>
      <c r="AW3782" s="3">
        <v>1</v>
      </c>
      <c r="AX3782" s="3">
        <v>15</v>
      </c>
      <c r="AY3782" s="3">
        <v>100</v>
      </c>
      <c r="AZ3782" s="6" t="str">
        <f t="shared" si="417"/>
        <v>2248.3</v>
      </c>
      <c r="BC3782" s="12" t="s">
        <v>9478</v>
      </c>
      <c r="BJ3782" s="12">
        <f t="shared" si="418"/>
        <v>0</v>
      </c>
      <c r="BK3782" s="12">
        <f t="shared" si="419"/>
        <v>0</v>
      </c>
      <c r="CQ3782" s="3" t="str">
        <f>CONCATENATE(baseURL!$A$1,baseURL!$B$1,baseURL!$C$1,".",C3782,".",L3782,".pkl&amp;seq=",BC3782)</f>
        <v>http://proteomics.broadinstitute.org/millscripts/viewfeed.pl?side=xl&amp;cycle=1&amp;fixedMods=iaaC&amp;file=msdataSM/iPRG2012_nd/cpick_in/iPRG2012_nd.2248.3.3.pkl&amp;seq=EAVAALKAVGAHSDLLK</v>
      </c>
    </row>
    <row r="3783" spans="1:95" x14ac:dyDescent="0.2">
      <c r="A3783" s="3">
        <v>4498</v>
      </c>
      <c r="B3783" s="2" t="s">
        <v>9479</v>
      </c>
      <c r="C3783" s="2" t="s">
        <v>9470</v>
      </c>
      <c r="D3783" s="3">
        <v>9927</v>
      </c>
      <c r="E3783" s="3">
        <v>9918</v>
      </c>
      <c r="F3783" s="3">
        <v>47213</v>
      </c>
      <c r="G3783" s="3">
        <v>12165</v>
      </c>
      <c r="H3783" s="3">
        <v>37.0944</v>
      </c>
      <c r="I3783" s="30">
        <v>572.83172999999999</v>
      </c>
      <c r="J3783" s="30">
        <v>572.83187369999996</v>
      </c>
      <c r="K3783" s="30">
        <v>-1.3999999999999999E-4</v>
      </c>
      <c r="L3783" s="3">
        <v>0</v>
      </c>
      <c r="M3783" s="3">
        <v>2</v>
      </c>
      <c r="N3783" s="10">
        <f t="shared" si="413"/>
        <v>1</v>
      </c>
      <c r="O3783" s="35">
        <v>2</v>
      </c>
      <c r="P3783" s="17"/>
      <c r="Q3783" s="40">
        <v>1144.6572200000001</v>
      </c>
      <c r="R3783" s="40">
        <v>572.83225000000004</v>
      </c>
      <c r="S3783" s="18">
        <f t="shared" si="414"/>
        <v>-0.907770119526909</v>
      </c>
      <c r="T3783" s="18">
        <f t="shared" si="415"/>
        <v>-0.65691133850177608</v>
      </c>
      <c r="U3783" s="18">
        <f t="shared" si="416"/>
        <v>-0.96014147263760441</v>
      </c>
      <c r="V3783" s="30">
        <v>572.83169999999996</v>
      </c>
      <c r="W3783" s="3" t="s">
        <v>47</v>
      </c>
      <c r="X3783" s="3" t="s">
        <v>47</v>
      </c>
      <c r="Y3783" s="3" t="s">
        <v>47</v>
      </c>
      <c r="Z3783" s="3" t="s">
        <v>47</v>
      </c>
      <c r="AA3783" s="3" t="s">
        <v>47</v>
      </c>
      <c r="AB3783" s="12" t="s">
        <v>47</v>
      </c>
      <c r="AC3783" s="3" t="s">
        <v>47</v>
      </c>
      <c r="AD3783" s="3" t="s">
        <v>48</v>
      </c>
      <c r="AE3783" s="3" t="s">
        <v>47</v>
      </c>
      <c r="AF3783" s="3" t="s">
        <v>47</v>
      </c>
      <c r="AG3783" s="3" t="s">
        <v>47</v>
      </c>
      <c r="AH3783" s="3" t="s">
        <v>47</v>
      </c>
      <c r="AI3783" s="3" t="s">
        <v>47</v>
      </c>
      <c r="AK3783" s="3" t="s">
        <v>47</v>
      </c>
      <c r="AL3783" s="3" t="s">
        <v>47</v>
      </c>
      <c r="AM3783" s="3" t="s">
        <v>47</v>
      </c>
      <c r="AN3783" s="3" t="s">
        <v>47</v>
      </c>
      <c r="AU3783" s="3">
        <v>0</v>
      </c>
      <c r="AV3783" s="3">
        <v>16</v>
      </c>
      <c r="AW3783" s="3">
        <v>1</v>
      </c>
      <c r="AX3783" s="3">
        <v>16</v>
      </c>
      <c r="AY3783" s="3">
        <v>100</v>
      </c>
      <c r="AZ3783" s="6" t="str">
        <f t="shared" si="417"/>
        <v>2248.4</v>
      </c>
      <c r="BC3783" s="12" t="s">
        <v>9480</v>
      </c>
      <c r="BJ3783" s="12">
        <f t="shared" si="418"/>
        <v>0</v>
      </c>
      <c r="BK3783" s="12">
        <f t="shared" si="419"/>
        <v>0</v>
      </c>
      <c r="CQ3783" s="3" t="str">
        <f>CONCATENATE(baseURL!$A$1,baseURL!$B$1,baseURL!$C$1,".",C3783,".",L3783,".pkl&amp;seq=",BC3783)</f>
        <v>http://proteomics.broadinstitute.org/millscripts/viewfeed.pl?side=xl&amp;cycle=1&amp;fixedMods=iaaC&amp;file=msdataSM/iPRG2012_nd/cpick_in/iPRG2012_nd.2248.4.0.pkl&amp;seq=SLLEVVQTGAK</v>
      </c>
    </row>
    <row r="3784" spans="1:95" x14ac:dyDescent="0.2">
      <c r="A3784" s="3">
        <v>7686</v>
      </c>
      <c r="B3784" s="2" t="s">
        <v>9471</v>
      </c>
      <c r="C3784" s="2" t="s">
        <v>9472</v>
      </c>
      <c r="D3784" s="3">
        <v>9932</v>
      </c>
      <c r="E3784" s="3">
        <v>9923</v>
      </c>
      <c r="F3784" s="3">
        <v>47218</v>
      </c>
      <c r="G3784" s="3">
        <v>12170</v>
      </c>
      <c r="H3784" s="3">
        <v>37.104399999999998</v>
      </c>
      <c r="I3784" s="30">
        <v>882.44010000000003</v>
      </c>
      <c r="J3784" s="30">
        <v>882.43639870000004</v>
      </c>
      <c r="K3784" s="30">
        <v>3.7000000000000002E-3</v>
      </c>
      <c r="L3784" s="3">
        <v>2</v>
      </c>
      <c r="M3784" s="3">
        <v>2</v>
      </c>
      <c r="N3784" s="10">
        <f t="shared" si="413"/>
        <v>1</v>
      </c>
      <c r="O3784" s="35">
        <v>2</v>
      </c>
      <c r="Q3784" s="37">
        <v>1763.86663</v>
      </c>
      <c r="R3784" s="37">
        <v>882.43695000000002</v>
      </c>
      <c r="S3784" s="18">
        <f t="shared" si="414"/>
        <v>3.569660132664541</v>
      </c>
      <c r="T3784" s="18">
        <f t="shared" si="415"/>
        <v>-0.62474718446877364</v>
      </c>
      <c r="U3784" s="18">
        <f t="shared" si="416"/>
        <v>-0.8499190792487874</v>
      </c>
      <c r="V3784" s="30">
        <v>882.43619999999999</v>
      </c>
      <c r="W3784" s="3" t="s">
        <v>47</v>
      </c>
      <c r="X3784" s="3" t="s">
        <v>47</v>
      </c>
      <c r="Y3784" s="3" t="s">
        <v>47</v>
      </c>
      <c r="AA3784" s="3" t="s">
        <v>47</v>
      </c>
      <c r="AB3784" s="12" t="s">
        <v>48</v>
      </c>
      <c r="AC3784" s="3" t="s">
        <v>52</v>
      </c>
      <c r="AD3784" s="3" t="s">
        <v>47</v>
      </c>
      <c r="AG3784" s="3" t="s">
        <v>52</v>
      </c>
      <c r="AH3784" s="3" t="s">
        <v>47</v>
      </c>
      <c r="AK3784" s="3" t="s">
        <v>52</v>
      </c>
      <c r="AL3784" s="3" t="s">
        <v>52</v>
      </c>
      <c r="AO3784" s="3" t="s">
        <v>48</v>
      </c>
      <c r="AU3784" s="3">
        <v>0</v>
      </c>
      <c r="AV3784" s="3">
        <v>6</v>
      </c>
      <c r="AW3784" s="3">
        <v>3</v>
      </c>
      <c r="AX3784" s="3">
        <v>4</v>
      </c>
      <c r="AY3784" s="3">
        <v>66.67</v>
      </c>
      <c r="AZ3784" s="6" t="str">
        <f t="shared" si="417"/>
        <v>2248.9</v>
      </c>
      <c r="BC3784" s="12" t="s">
        <v>9473</v>
      </c>
      <c r="BI3784" s="12" t="s">
        <v>594</v>
      </c>
      <c r="BJ3784" s="12">
        <f t="shared" si="418"/>
        <v>1</v>
      </c>
      <c r="BK3784" s="12">
        <f t="shared" si="419"/>
        <v>1</v>
      </c>
      <c r="BP3784" s="3" t="s">
        <v>54</v>
      </c>
      <c r="BR3784" s="3" t="s">
        <v>594</v>
      </c>
      <c r="BU3784" s="3" t="s">
        <v>7192</v>
      </c>
      <c r="BZ3784" s="3" t="s">
        <v>20264</v>
      </c>
      <c r="CQ3784" s="3" t="str">
        <f>CONCATENATE(baseURL!$A$1,baseURL!$B$1,baseURL!$C$1,".",C3784,".",L3784,".pkl&amp;seq=",BC3784,"&amp;varMods=ReducedCys-C+Deamidated-N")</f>
        <v>http://proteomics.broadinstitute.org/millscripts/viewfeed.pl?side=xl&amp;cycle=1&amp;fixedMods=iaaC&amp;file=msdataSM/iPRG2012_nd/cpick_in/iPRG2012_nd.2248.9.2.pkl&amp;seq=LVSNASCTTncLAPLAK&amp;varMods=ReducedCys-C+Deamidated-N</v>
      </c>
    </row>
    <row r="3785" spans="1:95" x14ac:dyDescent="0.2">
      <c r="A3785" s="3">
        <v>6850</v>
      </c>
      <c r="B3785" s="2" t="s">
        <v>9486</v>
      </c>
      <c r="C3785" s="2" t="s">
        <v>9471</v>
      </c>
      <c r="D3785" s="3">
        <v>9942</v>
      </c>
      <c r="E3785" s="3">
        <v>9933</v>
      </c>
      <c r="F3785" s="3">
        <v>47240</v>
      </c>
      <c r="G3785" s="3">
        <v>12181</v>
      </c>
      <c r="H3785" s="3">
        <v>37.126600000000003</v>
      </c>
      <c r="I3785" s="30">
        <v>701.05210999999997</v>
      </c>
      <c r="J3785" s="30">
        <v>700.80116539999995</v>
      </c>
      <c r="K3785" s="30">
        <v>0.25094</v>
      </c>
      <c r="L3785" s="3">
        <v>4</v>
      </c>
      <c r="M3785" s="3">
        <v>4</v>
      </c>
      <c r="N3785" s="10">
        <f t="shared" si="413"/>
        <v>1</v>
      </c>
      <c r="O3785" s="35">
        <v>4</v>
      </c>
      <c r="P3785" s="17"/>
      <c r="Q3785" s="40">
        <v>2800.18163</v>
      </c>
      <c r="R3785" s="40">
        <v>700.80087000000003</v>
      </c>
      <c r="S3785" s="18">
        <f t="shared" si="414"/>
        <v>358.50412114919158</v>
      </c>
      <c r="T3785" s="18">
        <f t="shared" si="415"/>
        <v>0.42151774142856063</v>
      </c>
      <c r="U3785" s="18">
        <f t="shared" si="416"/>
        <v>0.47088982632489873</v>
      </c>
      <c r="V3785" s="30">
        <v>700.80119999999999</v>
      </c>
      <c r="W3785" s="3" t="s">
        <v>47</v>
      </c>
      <c r="X3785" s="3" t="s">
        <v>48</v>
      </c>
      <c r="Y3785" s="3" t="s">
        <v>47</v>
      </c>
      <c r="Z3785" s="3" t="s">
        <v>47</v>
      </c>
      <c r="AA3785" s="3" t="s">
        <v>47</v>
      </c>
      <c r="AB3785" s="12" t="s">
        <v>47</v>
      </c>
      <c r="AD3785" s="3" t="s">
        <v>47</v>
      </c>
      <c r="AE3785" s="3" t="s">
        <v>47</v>
      </c>
      <c r="AF3785" s="3" t="s">
        <v>48</v>
      </c>
      <c r="AG3785" s="3" t="s">
        <v>52</v>
      </c>
      <c r="AI3785" s="3" t="s">
        <v>47</v>
      </c>
      <c r="AK3785" s="3" t="s">
        <v>47</v>
      </c>
      <c r="AM3785" s="3" t="s">
        <v>48</v>
      </c>
      <c r="AP3785" s="3" t="s">
        <v>52</v>
      </c>
      <c r="AU3785" s="3">
        <v>0</v>
      </c>
      <c r="AV3785" s="3">
        <v>9</v>
      </c>
      <c r="AW3785" s="3">
        <v>1</v>
      </c>
      <c r="AX3785" s="3">
        <v>9</v>
      </c>
      <c r="AY3785" s="3">
        <v>100</v>
      </c>
      <c r="AZ3785" s="6" t="str">
        <f t="shared" si="417"/>
        <v>2249.10</v>
      </c>
      <c r="BC3785" s="12" t="s">
        <v>9487</v>
      </c>
      <c r="BJ3785" s="12">
        <f t="shared" si="418"/>
        <v>0</v>
      </c>
      <c r="BK3785" s="12">
        <f t="shared" si="419"/>
        <v>0</v>
      </c>
      <c r="CQ3785" s="3" t="str">
        <f>CONCATENATE(baseURL!$A$1,baseURL!$B$1,baseURL!$C$1,".",C3785,".",L3785,".pkl&amp;seq=",BC3785)</f>
        <v>http://proteomics.broadinstitute.org/millscripts/viewfeed.pl?side=xl&amp;cycle=1&amp;fixedMods=iaaC&amp;file=msdataSM/iPRG2012_nd/cpick_in/iPRG2012_nd.2249.10.4.pkl&amp;seq=LLDEFYDRARDDADEDEEDPDTR</v>
      </c>
    </row>
    <row r="3786" spans="1:95" x14ac:dyDescent="0.2">
      <c r="A3786" s="3">
        <v>1263</v>
      </c>
      <c r="B3786" s="2" t="s">
        <v>9488</v>
      </c>
      <c r="C3786" s="2" t="s">
        <v>9489</v>
      </c>
      <c r="D3786" s="3">
        <v>9943</v>
      </c>
      <c r="E3786" s="3">
        <v>9934</v>
      </c>
      <c r="F3786" s="3">
        <v>47241</v>
      </c>
      <c r="G3786" s="3">
        <v>12182</v>
      </c>
      <c r="H3786" s="3">
        <v>37.128300000000003</v>
      </c>
      <c r="I3786" s="30">
        <v>729.87509999999997</v>
      </c>
      <c r="J3786" s="30">
        <v>730.37986090000004</v>
      </c>
      <c r="K3786" s="30">
        <v>-0.50475999999999999</v>
      </c>
      <c r="L3786" s="3">
        <v>2</v>
      </c>
      <c r="M3786" s="3">
        <v>2</v>
      </c>
      <c r="N3786" s="10">
        <f t="shared" si="413"/>
        <v>1</v>
      </c>
      <c r="O3786" s="35">
        <v>2</v>
      </c>
      <c r="P3786" s="17"/>
      <c r="Q3786" s="40">
        <v>1458.7434599999999</v>
      </c>
      <c r="R3786" s="40">
        <v>729.87536999999998</v>
      </c>
      <c r="S3786" s="18">
        <f t="shared" si="414"/>
        <v>-0.36992616972461556</v>
      </c>
      <c r="T3786" s="18">
        <f t="shared" si="415"/>
        <v>691.20143073202257</v>
      </c>
      <c r="U3786" s="18">
        <f t="shared" si="416"/>
        <v>691.25500152176016</v>
      </c>
      <c r="V3786" s="30">
        <v>730.37990000000002</v>
      </c>
      <c r="X3786" s="3" t="s">
        <v>47</v>
      </c>
      <c r="Y3786" s="3" t="s">
        <v>47</v>
      </c>
      <c r="Z3786" s="3" t="s">
        <v>48</v>
      </c>
      <c r="AA3786" s="3" t="s">
        <v>65</v>
      </c>
      <c r="AB3786" s="12" t="s">
        <v>48</v>
      </c>
      <c r="AD3786" s="3" t="s">
        <v>47</v>
      </c>
      <c r="AF3786" s="3" t="s">
        <v>47</v>
      </c>
      <c r="AG3786" s="3" t="s">
        <v>47</v>
      </c>
      <c r="AK3786" s="3" t="s">
        <v>52</v>
      </c>
      <c r="AO3786" s="3" t="s">
        <v>48</v>
      </c>
      <c r="AU3786" s="3">
        <v>1</v>
      </c>
      <c r="AV3786" s="3">
        <v>5</v>
      </c>
      <c r="AW3786" s="3">
        <v>2</v>
      </c>
      <c r="AX3786" s="3">
        <v>3</v>
      </c>
      <c r="AY3786" s="3">
        <v>60</v>
      </c>
      <c r="AZ3786" s="6" t="str">
        <f t="shared" si="417"/>
        <v>2249.11</v>
      </c>
      <c r="BC3786" s="12" t="s">
        <v>9490</v>
      </c>
      <c r="BJ3786" s="12">
        <f t="shared" si="418"/>
        <v>0</v>
      </c>
      <c r="BK3786" s="12">
        <f t="shared" si="419"/>
        <v>0</v>
      </c>
      <c r="BO3786" s="3" t="s">
        <v>54</v>
      </c>
      <c r="BR3786" s="3" t="s">
        <v>54</v>
      </c>
      <c r="BT3786" s="3" t="s">
        <v>9491</v>
      </c>
      <c r="BU3786" s="3" t="s">
        <v>9491</v>
      </c>
      <c r="BW3786" s="3" t="s">
        <v>9492</v>
      </c>
      <c r="CQ3786" s="3" t="str">
        <f>CONCATENATE(baseURL!$A$1,baseURL!$B$1,baseURL!$C$1,".",C3786,".",L3786,".pkl&amp;seq=",BC3786,"&amp;varMods=Deamidated-Q")</f>
        <v>http://proteomics.broadinstitute.org/millscripts/viewfeed.pl?side=xl&amp;cycle=1&amp;fixedMods=iaaC&amp;file=msdataSM/iPRG2012_nd/cpick_in/iPRG2012_nd.2249.11.2.pkl&amp;seq=AQPTEVSSLLEER&amp;varMods=Deamidated-Q</v>
      </c>
    </row>
    <row r="3787" spans="1:95" x14ac:dyDescent="0.2">
      <c r="A3787" s="3">
        <v>6009</v>
      </c>
      <c r="B3787" s="2" t="s">
        <v>9493</v>
      </c>
      <c r="C3787" s="2" t="s">
        <v>9474</v>
      </c>
      <c r="D3787" s="3">
        <v>9935</v>
      </c>
      <c r="E3787" s="3">
        <v>9926</v>
      </c>
      <c r="F3787" s="3">
        <v>47233</v>
      </c>
      <c r="G3787" s="3">
        <v>12174</v>
      </c>
      <c r="H3787" s="3">
        <v>37.114899999999999</v>
      </c>
      <c r="I3787" s="30">
        <v>462.73415</v>
      </c>
      <c r="J3787" s="30">
        <v>463.30773979999998</v>
      </c>
      <c r="K3787" s="30">
        <v>-0.57359000000000004</v>
      </c>
      <c r="L3787" s="3">
        <v>0</v>
      </c>
      <c r="M3787" s="3">
        <v>2</v>
      </c>
      <c r="N3787" s="10">
        <f t="shared" si="413"/>
        <v>1</v>
      </c>
      <c r="O3787" s="35">
        <v>2</v>
      </c>
      <c r="P3787" s="17"/>
      <c r="Q3787" s="40">
        <v>925.60807999999997</v>
      </c>
      <c r="R3787" s="40">
        <v>463.30768</v>
      </c>
      <c r="S3787" s="18">
        <f t="shared" si="414"/>
        <v>-1237.9030712376821</v>
      </c>
      <c r="T3787" s="18">
        <f t="shared" si="415"/>
        <v>0.1290718944569946</v>
      </c>
      <c r="U3787" s="18">
        <f t="shared" si="416"/>
        <v>-0.17267143084136463</v>
      </c>
      <c r="V3787" s="30">
        <v>463.30759999999998</v>
      </c>
      <c r="W3787" s="3" t="s">
        <v>47</v>
      </c>
      <c r="X3787" s="3" t="s">
        <v>47</v>
      </c>
      <c r="Y3787" s="3" t="s">
        <v>47</v>
      </c>
      <c r="Z3787" s="3" t="s">
        <v>47</v>
      </c>
      <c r="AA3787" s="3" t="s">
        <v>48</v>
      </c>
      <c r="AB3787" s="12" t="s">
        <v>47</v>
      </c>
      <c r="AC3787" s="3" t="s">
        <v>47</v>
      </c>
      <c r="AD3787" s="3" t="s">
        <v>47</v>
      </c>
      <c r="AE3787" s="3" t="s">
        <v>47</v>
      </c>
      <c r="AF3787" s="3" t="s">
        <v>47</v>
      </c>
      <c r="AG3787" s="3" t="s">
        <v>52</v>
      </c>
      <c r="AH3787" s="3" t="s">
        <v>47</v>
      </c>
      <c r="AI3787" s="3" t="s">
        <v>47</v>
      </c>
      <c r="AK3787" s="3" t="s">
        <v>47</v>
      </c>
      <c r="AL3787" s="3" t="s">
        <v>47</v>
      </c>
      <c r="AU3787" s="3">
        <v>0</v>
      </c>
      <c r="AV3787" s="3">
        <v>13</v>
      </c>
      <c r="AW3787" s="3">
        <v>1</v>
      </c>
      <c r="AX3787" s="3">
        <v>13</v>
      </c>
      <c r="AY3787" s="3">
        <v>100</v>
      </c>
      <c r="AZ3787" s="6" t="str">
        <f t="shared" si="417"/>
        <v>2249.3</v>
      </c>
      <c r="BC3787" s="12" t="s">
        <v>9357</v>
      </c>
      <c r="BJ3787" s="12">
        <f t="shared" si="418"/>
        <v>0</v>
      </c>
      <c r="BK3787" s="12">
        <f t="shared" si="419"/>
        <v>0</v>
      </c>
      <c r="CQ3787" s="3" t="str">
        <f>CONCATENATE(baseURL!$A$1,baseURL!$B$1,baseURL!$C$1,".",C3787,".",L3787,".pkl&amp;seq=",BC3787)</f>
        <v>http://proteomics.broadinstitute.org/millscripts/viewfeed.pl?side=xl&amp;cycle=1&amp;fixedMods=iaaC&amp;file=msdataSM/iPRG2012_nd/cpick_in/iPRG2012_nd.2249.3.0.pkl&amp;seq=LVAALPTLK</v>
      </c>
    </row>
    <row r="3788" spans="1:95" x14ac:dyDescent="0.2">
      <c r="A3788" s="3">
        <v>4197</v>
      </c>
      <c r="B3788" s="2" t="s">
        <v>9494</v>
      </c>
      <c r="C3788" s="2" t="s">
        <v>9477</v>
      </c>
      <c r="D3788" s="3">
        <v>9936</v>
      </c>
      <c r="E3788" s="3">
        <v>9927</v>
      </c>
      <c r="F3788" s="3">
        <v>47234</v>
      </c>
      <c r="G3788" s="3">
        <v>12175</v>
      </c>
      <c r="H3788" s="3">
        <v>37.116599999999998</v>
      </c>
      <c r="I3788" s="30">
        <v>509.27667000000002</v>
      </c>
      <c r="J3788" s="30">
        <v>509.27652210000002</v>
      </c>
      <c r="K3788" s="30">
        <v>1.4999999999999999E-4</v>
      </c>
      <c r="L3788" s="3">
        <v>2</v>
      </c>
      <c r="M3788" s="3">
        <v>2</v>
      </c>
      <c r="N3788" s="10">
        <f t="shared" si="413"/>
        <v>1</v>
      </c>
      <c r="O3788" s="35">
        <v>2</v>
      </c>
      <c r="P3788" s="17"/>
      <c r="Q3788" s="40">
        <v>1017.54761</v>
      </c>
      <c r="R3788" s="40">
        <v>509.27744000000001</v>
      </c>
      <c r="S3788" s="18">
        <f t="shared" si="414"/>
        <v>-1.5119460229548223</v>
      </c>
      <c r="T3788" s="18">
        <f t="shared" si="415"/>
        <v>-1.8023574733457035</v>
      </c>
      <c r="U3788" s="18">
        <f t="shared" si="416"/>
        <v>-2.6311787932868778</v>
      </c>
      <c r="V3788" s="30">
        <v>509.27609999999999</v>
      </c>
      <c r="W3788" s="3" t="s">
        <v>47</v>
      </c>
      <c r="X3788" s="3" t="s">
        <v>47</v>
      </c>
      <c r="Y3788" s="3" t="s">
        <v>47</v>
      </c>
      <c r="Z3788" s="3" t="s">
        <v>47</v>
      </c>
      <c r="AA3788" s="3" t="s">
        <v>65</v>
      </c>
      <c r="AB3788" s="12" t="s">
        <v>47</v>
      </c>
      <c r="AC3788" s="3" t="s">
        <v>47</v>
      </c>
      <c r="AD3788" s="3" t="s">
        <v>47</v>
      </c>
      <c r="AE3788" s="3" t="s">
        <v>47</v>
      </c>
      <c r="AF3788" s="3" t="s">
        <v>47</v>
      </c>
      <c r="AG3788" s="3" t="s">
        <v>47</v>
      </c>
      <c r="AH3788" s="3" t="s">
        <v>47</v>
      </c>
      <c r="AI3788" s="3" t="s">
        <v>47</v>
      </c>
      <c r="AJ3788" s="3" t="s">
        <v>47</v>
      </c>
      <c r="AK3788" s="3" t="s">
        <v>47</v>
      </c>
      <c r="AL3788" s="3" t="s">
        <v>47</v>
      </c>
      <c r="AM3788" s="3" t="s">
        <v>47</v>
      </c>
      <c r="AN3788" s="3" t="s">
        <v>47</v>
      </c>
      <c r="AU3788" s="3">
        <v>1</v>
      </c>
      <c r="AV3788" s="3">
        <v>17</v>
      </c>
      <c r="AW3788" s="3">
        <v>1</v>
      </c>
      <c r="AX3788" s="3">
        <v>17</v>
      </c>
      <c r="AY3788" s="3">
        <v>100</v>
      </c>
      <c r="AZ3788" s="6" t="str">
        <f t="shared" si="417"/>
        <v>2249.4</v>
      </c>
      <c r="BC3788" s="12" t="s">
        <v>9495</v>
      </c>
      <c r="BJ3788" s="12">
        <f t="shared" si="418"/>
        <v>0</v>
      </c>
      <c r="BK3788" s="12">
        <f t="shared" si="419"/>
        <v>0</v>
      </c>
      <c r="BW3788" s="3" t="s">
        <v>9496</v>
      </c>
      <c r="CQ3788" s="3" t="str">
        <f>CONCATENATE(baseURL!$A$1,baseURL!$B$1,baseURL!$C$1,".",C3788,".",L3788,".pkl&amp;seq=",BC3788)</f>
        <v>http://proteomics.broadinstitute.org/millscripts/viewfeed.pl?side=xl&amp;cycle=1&amp;fixedMods=iaaC&amp;file=msdataSM/iPRG2012_nd/cpick_in/iPRG2012_nd.2249.4.2.pkl&amp;seq=QNTLSLWR</v>
      </c>
    </row>
    <row r="3789" spans="1:95" x14ac:dyDescent="0.2">
      <c r="A3789" s="3">
        <v>1169</v>
      </c>
      <c r="B3789" s="2" t="s">
        <v>9497</v>
      </c>
      <c r="C3789" s="2" t="s">
        <v>9498</v>
      </c>
      <c r="D3789" s="3">
        <v>9938</v>
      </c>
      <c r="E3789" s="3">
        <v>9929</v>
      </c>
      <c r="F3789" s="3">
        <v>47236</v>
      </c>
      <c r="G3789" s="3">
        <v>12177</v>
      </c>
      <c r="H3789" s="3">
        <v>37.119900000000001</v>
      </c>
      <c r="I3789" s="30">
        <v>561.30096000000003</v>
      </c>
      <c r="J3789" s="30">
        <v>561.29909569999995</v>
      </c>
      <c r="K3789" s="30">
        <v>1.8600000000000001E-3</v>
      </c>
      <c r="L3789" s="3">
        <v>3</v>
      </c>
      <c r="M3789" s="3">
        <v>3</v>
      </c>
      <c r="N3789" s="10">
        <f t="shared" si="413"/>
        <v>1</v>
      </c>
      <c r="O3789" s="35">
        <v>3</v>
      </c>
      <c r="P3789" s="17"/>
      <c r="Q3789" s="40">
        <v>1681.8795600000001</v>
      </c>
      <c r="R3789" s="40">
        <v>561.29804000000001</v>
      </c>
      <c r="S3789" s="18">
        <f t="shared" si="414"/>
        <v>5.2022273229697245</v>
      </c>
      <c r="T3789" s="18">
        <f t="shared" si="415"/>
        <v>1.8808189672959525</v>
      </c>
      <c r="U3789" s="18">
        <f t="shared" si="416"/>
        <v>1.3540043717484933</v>
      </c>
      <c r="V3789" s="30">
        <v>561.29880000000003</v>
      </c>
      <c r="W3789" s="3" t="s">
        <v>47</v>
      </c>
      <c r="Z3789" s="3" t="s">
        <v>47</v>
      </c>
      <c r="AB3789" s="12" t="s">
        <v>52</v>
      </c>
      <c r="AC3789" s="3" t="s">
        <v>52</v>
      </c>
      <c r="AD3789" s="3" t="s">
        <v>48</v>
      </c>
      <c r="AH3789" s="3" t="s">
        <v>47</v>
      </c>
      <c r="AU3789" s="3">
        <v>0</v>
      </c>
      <c r="AV3789" s="3">
        <v>3</v>
      </c>
      <c r="AW3789" s="3">
        <v>1</v>
      </c>
      <c r="AX3789" s="3">
        <v>3</v>
      </c>
      <c r="AY3789" s="3">
        <v>100</v>
      </c>
      <c r="AZ3789" s="6" t="str">
        <f t="shared" si="417"/>
        <v>2249.6</v>
      </c>
      <c r="BC3789" s="12" t="s">
        <v>9499</v>
      </c>
      <c r="BJ3789" s="12">
        <f t="shared" si="418"/>
        <v>0</v>
      </c>
      <c r="BK3789" s="12">
        <f t="shared" si="419"/>
        <v>0</v>
      </c>
      <c r="CQ3789" s="3" t="str">
        <f>CONCATENATE(baseURL!$A$1,baseURL!$B$1,baseURL!$C$1,".",C3789,".",L3789,".pkl&amp;seq=",BC3789)</f>
        <v>http://proteomics.broadinstitute.org/millscripts/viewfeed.pl?side=xl&amp;cycle=1&amp;fixedMods=iaaC&amp;file=msdataSM/iPRG2012_nd/cpick_in/iPRG2012_nd.2249.6.3.pkl&amp;seq=LSTSVGWKYEDVVAK</v>
      </c>
    </row>
    <row r="3790" spans="1:95" x14ac:dyDescent="0.2">
      <c r="A3790" s="3">
        <v>5373</v>
      </c>
      <c r="B3790" s="2" t="s">
        <v>9500</v>
      </c>
      <c r="C3790" s="2" t="s">
        <v>9481</v>
      </c>
      <c r="D3790" s="3">
        <v>9939</v>
      </c>
      <c r="E3790" s="3">
        <v>9930</v>
      </c>
      <c r="F3790" s="3">
        <v>47237</v>
      </c>
      <c r="G3790" s="3">
        <v>12178</v>
      </c>
      <c r="H3790" s="3">
        <v>37.121600000000001</v>
      </c>
      <c r="I3790" s="30">
        <v>596.66714999999999</v>
      </c>
      <c r="J3790" s="30">
        <v>596.66760520000003</v>
      </c>
      <c r="K3790" s="30">
        <v>-4.6000000000000001E-4</v>
      </c>
      <c r="L3790" s="3">
        <v>3</v>
      </c>
      <c r="M3790" s="3">
        <v>3</v>
      </c>
      <c r="N3790" s="10">
        <f t="shared" si="413"/>
        <v>1</v>
      </c>
      <c r="O3790" s="35">
        <v>3</v>
      </c>
      <c r="P3790" s="17"/>
      <c r="Q3790" s="40">
        <v>1787.98615</v>
      </c>
      <c r="R3790" s="40">
        <v>596.66690000000006</v>
      </c>
      <c r="S3790" s="18">
        <f t="shared" si="414"/>
        <v>0.41899424945014518</v>
      </c>
      <c r="T3790" s="18">
        <f t="shared" si="415"/>
        <v>1.1818989790959049</v>
      </c>
      <c r="U3790" s="18">
        <f t="shared" si="416"/>
        <v>1.005586198870885</v>
      </c>
      <c r="V3790" s="30">
        <v>596.66750000000002</v>
      </c>
      <c r="W3790" s="3" t="s">
        <v>47</v>
      </c>
      <c r="X3790" s="3" t="s">
        <v>47</v>
      </c>
      <c r="Y3790" s="3" t="s">
        <v>47</v>
      </c>
      <c r="Z3790" s="3" t="s">
        <v>47</v>
      </c>
      <c r="AA3790" s="3" t="s">
        <v>47</v>
      </c>
      <c r="AB3790" s="12" t="s">
        <v>47</v>
      </c>
      <c r="AC3790" s="3" t="s">
        <v>47</v>
      </c>
      <c r="AD3790" s="3" t="s">
        <v>47</v>
      </c>
      <c r="AE3790" s="3" t="s">
        <v>47</v>
      </c>
      <c r="AF3790" s="3" t="s">
        <v>47</v>
      </c>
      <c r="AH3790" s="3" t="s">
        <v>47</v>
      </c>
      <c r="AI3790" s="3" t="s">
        <v>47</v>
      </c>
      <c r="AJ3790" s="3" t="s">
        <v>47</v>
      </c>
      <c r="AK3790" s="3" t="s">
        <v>47</v>
      </c>
      <c r="AL3790" s="3" t="s">
        <v>47</v>
      </c>
      <c r="AM3790" s="3" t="s">
        <v>47</v>
      </c>
      <c r="AN3790" s="3" t="s">
        <v>47</v>
      </c>
      <c r="AU3790" s="3">
        <v>0</v>
      </c>
      <c r="AV3790" s="3">
        <v>17</v>
      </c>
      <c r="AW3790" s="3">
        <v>1</v>
      </c>
      <c r="AX3790" s="3">
        <v>17</v>
      </c>
      <c r="AY3790" s="3">
        <v>100</v>
      </c>
      <c r="AZ3790" s="6" t="str">
        <f t="shared" si="417"/>
        <v>2249.7</v>
      </c>
      <c r="BC3790" s="12" t="s">
        <v>9501</v>
      </c>
      <c r="BJ3790" s="12">
        <f t="shared" si="418"/>
        <v>0</v>
      </c>
      <c r="BK3790" s="12">
        <f t="shared" si="419"/>
        <v>0</v>
      </c>
      <c r="CQ3790" s="3" t="str">
        <f>CONCATENATE(baseURL!$A$1,baseURL!$B$1,baseURL!$C$1,".",C3790,".",L3790,".pkl&amp;seq=",BC3790)</f>
        <v>http://proteomics.broadinstitute.org/millscripts/viewfeed.pl?side=xl&amp;cycle=1&amp;fixedMods=iaaC&amp;file=msdataSM/iPRG2012_nd/cpick_in/iPRG2012_nd.2249.7.3.pkl&amp;seq=LSKSQLDEVVLVGGSTR</v>
      </c>
    </row>
    <row r="3791" spans="1:95" x14ac:dyDescent="0.2">
      <c r="A3791" s="3">
        <v>1603</v>
      </c>
      <c r="B3791" s="2" t="s">
        <v>9483</v>
      </c>
      <c r="C3791" s="2" t="s">
        <v>9484</v>
      </c>
      <c r="D3791" s="3">
        <v>9941</v>
      </c>
      <c r="E3791" s="3">
        <v>9932</v>
      </c>
      <c r="F3791" s="3">
        <v>47239</v>
      </c>
      <c r="G3791" s="3">
        <v>12180</v>
      </c>
      <c r="H3791" s="3">
        <v>37.124899999999997</v>
      </c>
      <c r="I3791" s="30">
        <v>692.35005999999998</v>
      </c>
      <c r="J3791" s="30">
        <v>692.34532890000003</v>
      </c>
      <c r="K3791" s="30">
        <v>4.7299999999999998E-3</v>
      </c>
      <c r="L3791" s="3">
        <v>3</v>
      </c>
      <c r="M3791" s="3">
        <v>3</v>
      </c>
      <c r="N3791" s="10">
        <f t="shared" si="413"/>
        <v>1</v>
      </c>
      <c r="O3791" s="35">
        <v>3</v>
      </c>
      <c r="P3791" s="17"/>
      <c r="Q3791" s="40">
        <v>2075.0338499999998</v>
      </c>
      <c r="R3791" s="40">
        <v>692.34947</v>
      </c>
      <c r="S3791" s="18">
        <f t="shared" si="414"/>
        <v>0.85217079748515168</v>
      </c>
      <c r="T3791" s="18">
        <f t="shared" si="415"/>
        <v>-5.9812279483218358</v>
      </c>
      <c r="U3791" s="18">
        <f t="shared" si="416"/>
        <v>-6.0229698739346738</v>
      </c>
      <c r="V3791" s="30">
        <v>692.34529999999995</v>
      </c>
      <c r="X3791" s="3" t="s">
        <v>47</v>
      </c>
      <c r="Y3791" s="3" t="s">
        <v>47</v>
      </c>
      <c r="Z3791" s="3" t="s">
        <v>47</v>
      </c>
      <c r="AA3791" s="3" t="s">
        <v>47</v>
      </c>
      <c r="AB3791" s="12" t="s">
        <v>48</v>
      </c>
      <c r="AC3791" s="3" t="s">
        <v>52</v>
      </c>
      <c r="AD3791" s="3" t="s">
        <v>47</v>
      </c>
      <c r="AF3791" s="3" t="s">
        <v>48</v>
      </c>
      <c r="AG3791" s="3" t="s">
        <v>48</v>
      </c>
      <c r="AH3791" s="3" t="s">
        <v>47</v>
      </c>
      <c r="AL3791" s="3" t="s">
        <v>48</v>
      </c>
      <c r="AM3791" s="3" t="s">
        <v>48</v>
      </c>
      <c r="AO3791" s="3" t="s">
        <v>48</v>
      </c>
      <c r="AP3791" s="3" t="s">
        <v>48</v>
      </c>
      <c r="AU3791" s="3">
        <v>0</v>
      </c>
      <c r="AV3791" s="3">
        <v>6</v>
      </c>
      <c r="AW3791" s="3">
        <v>1</v>
      </c>
      <c r="AX3791" s="3">
        <v>6</v>
      </c>
      <c r="AY3791" s="3">
        <v>100</v>
      </c>
      <c r="AZ3791" s="6" t="str">
        <f t="shared" si="417"/>
        <v>2249.9</v>
      </c>
      <c r="BC3791" s="12" t="s">
        <v>9485</v>
      </c>
      <c r="BJ3791" s="12">
        <f t="shared" si="418"/>
        <v>1</v>
      </c>
      <c r="BK3791" s="12">
        <f t="shared" si="419"/>
        <v>0</v>
      </c>
      <c r="CQ3791" s="3" t="str">
        <f>CONCATENATE(baseURL!$A$1,baseURL!$B$1,baseURL!$C$1,".",C3791,".",L3791,".pkl&amp;seq=",BC3791)</f>
        <v>http://proteomics.broadinstitute.org/millscripts/viewfeed.pl?side=xl&amp;cycle=1&amp;fixedMods=iaaC&amp;file=msdataSM/iPRG2012_nd/cpick_in/iPRG2012_nd.2249.9.3.pkl&amp;seq=AVEFAQQVQQSLPKDACR</v>
      </c>
    </row>
    <row r="3792" spans="1:95" x14ac:dyDescent="0.2">
      <c r="A3792" s="3">
        <v>1922</v>
      </c>
      <c r="B3792" s="2" t="s">
        <v>9505</v>
      </c>
      <c r="C3792" s="2" t="s">
        <v>9488</v>
      </c>
      <c r="D3792" s="3">
        <v>9955</v>
      </c>
      <c r="E3792" s="3">
        <v>9946</v>
      </c>
      <c r="F3792" s="3">
        <v>47263</v>
      </c>
      <c r="G3792" s="3">
        <v>12195</v>
      </c>
      <c r="H3792" s="3">
        <v>37.150599999999997</v>
      </c>
      <c r="I3792" s="30">
        <v>603.32347000000004</v>
      </c>
      <c r="J3792" s="30">
        <v>603.81744849999995</v>
      </c>
      <c r="K3792" s="30">
        <v>-0.49397999999999997</v>
      </c>
      <c r="L3792" s="3">
        <v>0</v>
      </c>
      <c r="M3792" s="3">
        <v>2</v>
      </c>
      <c r="N3792" s="10">
        <f t="shared" si="413"/>
        <v>1</v>
      </c>
      <c r="O3792" s="35">
        <v>2</v>
      </c>
      <c r="P3792" s="17"/>
      <c r="Q3792" s="40">
        <v>1206.62862</v>
      </c>
      <c r="R3792" s="40">
        <v>603.81795</v>
      </c>
      <c r="S3792" s="18">
        <f t="shared" si="414"/>
        <v>-818.92232584333271</v>
      </c>
      <c r="T3792" s="18">
        <f t="shared" si="415"/>
        <v>-0.83054834663532751</v>
      </c>
      <c r="U3792" s="18">
        <f t="shared" si="416"/>
        <v>-1.4077090620012311</v>
      </c>
      <c r="V3792" s="30">
        <v>603.81709999999998</v>
      </c>
      <c r="W3792" s="3" t="s">
        <v>47</v>
      </c>
      <c r="X3792" s="3" t="s">
        <v>47</v>
      </c>
      <c r="Y3792" s="3" t="s">
        <v>47</v>
      </c>
      <c r="Z3792" s="3" t="s">
        <v>47</v>
      </c>
      <c r="AA3792" s="3" t="s">
        <v>47</v>
      </c>
      <c r="AB3792" s="12" t="s">
        <v>47</v>
      </c>
      <c r="AC3792" s="3" t="s">
        <v>47</v>
      </c>
      <c r="AD3792" s="3" t="s">
        <v>47</v>
      </c>
      <c r="AE3792" s="3" t="s">
        <v>48</v>
      </c>
      <c r="AF3792" s="3" t="s">
        <v>52</v>
      </c>
      <c r="AG3792" s="3" t="s">
        <v>52</v>
      </c>
      <c r="AI3792" s="3" t="s">
        <v>48</v>
      </c>
      <c r="AO3792" s="3" t="s">
        <v>52</v>
      </c>
      <c r="AU3792" s="3">
        <v>0</v>
      </c>
      <c r="AV3792" s="3">
        <v>8</v>
      </c>
      <c r="AW3792" s="3">
        <v>1</v>
      </c>
      <c r="AX3792" s="3">
        <v>8</v>
      </c>
      <c r="AY3792" s="3">
        <v>100</v>
      </c>
      <c r="AZ3792" s="6" t="str">
        <f t="shared" si="417"/>
        <v>2250.12</v>
      </c>
      <c r="BC3792" s="12" t="s">
        <v>9506</v>
      </c>
      <c r="BJ3792" s="12">
        <f t="shared" si="418"/>
        <v>0</v>
      </c>
      <c r="BK3792" s="12">
        <f t="shared" si="419"/>
        <v>0</v>
      </c>
      <c r="CQ3792" s="3" t="str">
        <f>CONCATENATE(baseURL!$A$1,baseURL!$B$1,baseURL!$C$1,".",C3792,".",L3792,".pkl&amp;seq=",BC3792)</f>
        <v>http://proteomics.broadinstitute.org/millscripts/viewfeed.pl?side=xl&amp;cycle=1&amp;fixedMods=iaaC&amp;file=msdataSM/iPRG2012_nd/cpick_in/iPRG2012_nd.2250.12.0.pkl&amp;seq=LLTLEEEMTK</v>
      </c>
    </row>
    <row r="3793" spans="1:99" x14ac:dyDescent="0.2">
      <c r="A3793" s="3">
        <v>290</v>
      </c>
      <c r="B3793" s="2" t="s">
        <v>9507</v>
      </c>
      <c r="C3793" s="2" t="s">
        <v>9508</v>
      </c>
      <c r="D3793" s="3">
        <v>9956</v>
      </c>
      <c r="E3793" s="3">
        <v>9947</v>
      </c>
      <c r="F3793" s="3">
        <v>47264</v>
      </c>
      <c r="G3793" s="3">
        <v>12196</v>
      </c>
      <c r="H3793" s="3">
        <v>37.152299999999997</v>
      </c>
      <c r="I3793" s="30">
        <v>654.67421000000002</v>
      </c>
      <c r="J3793" s="30">
        <v>654.33867869999995</v>
      </c>
      <c r="K3793" s="30">
        <v>0.33552999999999999</v>
      </c>
      <c r="L3793" s="3">
        <v>3</v>
      </c>
      <c r="M3793" s="3">
        <v>3</v>
      </c>
      <c r="N3793" s="10">
        <f t="shared" si="413"/>
        <v>1</v>
      </c>
      <c r="P3793" s="17"/>
      <c r="Q3793" s="40">
        <v>1961.9967200000001</v>
      </c>
      <c r="R3793" s="40">
        <v>654.67042000000004</v>
      </c>
      <c r="S3793" s="18">
        <f t="shared" si="414"/>
        <v>5.7891725121487294</v>
      </c>
      <c r="T3793" s="18">
        <f t="shared" si="415"/>
        <v>-506.73024145506639</v>
      </c>
      <c r="U3793" s="18">
        <f t="shared" si="416"/>
        <v>5.7738976506775908</v>
      </c>
      <c r="V3793" s="30">
        <v>654.67420000000004</v>
      </c>
      <c r="AB3793" s="12" t="s">
        <v>52</v>
      </c>
      <c r="AC3793" s="3" t="s">
        <v>52</v>
      </c>
      <c r="AD3793" s="3" t="s">
        <v>47</v>
      </c>
      <c r="AF3793" s="3" t="s">
        <v>47</v>
      </c>
      <c r="AG3793" s="3" t="s">
        <v>47</v>
      </c>
      <c r="AJ3793" s="3" t="s">
        <v>47</v>
      </c>
      <c r="AK3793" s="3" t="s">
        <v>52</v>
      </c>
      <c r="AP3793" s="3" t="s">
        <v>52</v>
      </c>
      <c r="AU3793" s="3">
        <v>0</v>
      </c>
      <c r="AV3793" s="3">
        <v>4</v>
      </c>
      <c r="AW3793" s="3">
        <v>1</v>
      </c>
      <c r="AX3793" s="3">
        <v>4</v>
      </c>
      <c r="AY3793" s="3">
        <v>100</v>
      </c>
      <c r="AZ3793" s="6" t="str">
        <f t="shared" si="417"/>
        <v>2250.13</v>
      </c>
      <c r="BB3793" s="12" t="s">
        <v>79</v>
      </c>
      <c r="BC3793" s="12" t="s">
        <v>9409</v>
      </c>
      <c r="BJ3793" s="12">
        <f t="shared" si="418"/>
        <v>0</v>
      </c>
      <c r="BK3793" s="12">
        <f t="shared" si="419"/>
        <v>0</v>
      </c>
      <c r="CQ3793" s="3" t="str">
        <f>CONCATENATE(baseURL!$A$1,baseURL!$B$1,"+Acetyl",baseURL!$C$1,".",C3793,".",L3793,".pkl&amp;seq=",BC3793)</f>
        <v>http://proteomics.broadinstitute.org/millscripts/viewfeed.pl?side=xl&amp;cycle=1&amp;fixedMods=iaaC+Acetyl&amp;file=msdataSM/iPRG2012_nd/cpick_in/iPRG2012_nd.2250.13.3.pkl&amp;seq=SLPETQKGVLFYESHGK</v>
      </c>
    </row>
    <row r="3794" spans="1:99" x14ac:dyDescent="0.2">
      <c r="A3794" s="3">
        <v>7556</v>
      </c>
      <c r="B3794" s="2" t="s">
        <v>9509</v>
      </c>
      <c r="C3794" s="2" t="s">
        <v>9510</v>
      </c>
      <c r="D3794" s="3">
        <v>9945</v>
      </c>
      <c r="E3794" s="3">
        <v>9936</v>
      </c>
      <c r="F3794" s="3">
        <v>47253</v>
      </c>
      <c r="G3794" s="3">
        <v>12185</v>
      </c>
      <c r="H3794" s="3">
        <v>37.137300000000003</v>
      </c>
      <c r="I3794" s="30">
        <v>442.25594000000001</v>
      </c>
      <c r="J3794" s="30">
        <v>442.25571079999997</v>
      </c>
      <c r="K3794" s="30">
        <v>2.3000000000000001E-4</v>
      </c>
      <c r="L3794" s="3">
        <v>2</v>
      </c>
      <c r="M3794" s="3">
        <v>2</v>
      </c>
      <c r="N3794" s="10">
        <f t="shared" si="413"/>
        <v>1</v>
      </c>
      <c r="O3794" s="35">
        <v>2</v>
      </c>
      <c r="P3794" s="17"/>
      <c r="Q3794" s="40">
        <v>883.50360999999998</v>
      </c>
      <c r="R3794" s="40">
        <v>442.25545</v>
      </c>
      <c r="S3794" s="18">
        <f t="shared" si="414"/>
        <v>1.1079569511544156</v>
      </c>
      <c r="T3794" s="18">
        <f t="shared" si="415"/>
        <v>0.58970443434487829</v>
      </c>
      <c r="U3794" s="18">
        <f t="shared" si="416"/>
        <v>0.33917049528545173</v>
      </c>
      <c r="V3794" s="30">
        <v>442.25560000000002</v>
      </c>
      <c r="W3794" s="3" t="s">
        <v>47</v>
      </c>
      <c r="X3794" s="3" t="s">
        <v>47</v>
      </c>
      <c r="Y3794" s="3" t="s">
        <v>47</v>
      </c>
      <c r="Z3794" s="3" t="s">
        <v>47</v>
      </c>
      <c r="AA3794" s="3" t="s">
        <v>65</v>
      </c>
      <c r="AB3794" s="12" t="s">
        <v>48</v>
      </c>
      <c r="AC3794" s="3" t="s">
        <v>47</v>
      </c>
      <c r="AD3794" s="3" t="s">
        <v>47</v>
      </c>
      <c r="AF3794" s="3" t="s">
        <v>48</v>
      </c>
      <c r="AG3794" s="3" t="s">
        <v>47</v>
      </c>
      <c r="AH3794" s="3" t="s">
        <v>47</v>
      </c>
      <c r="AI3794" s="3" t="s">
        <v>47</v>
      </c>
      <c r="AJ3794" s="3" t="s">
        <v>47</v>
      </c>
      <c r="AK3794" s="3" t="s">
        <v>52</v>
      </c>
      <c r="AL3794" s="3" t="s">
        <v>48</v>
      </c>
      <c r="AU3794" s="3">
        <v>1</v>
      </c>
      <c r="AV3794" s="3">
        <v>10</v>
      </c>
      <c r="AW3794" s="3">
        <v>1</v>
      </c>
      <c r="AX3794" s="3">
        <v>10</v>
      </c>
      <c r="AY3794" s="3">
        <v>100</v>
      </c>
      <c r="AZ3794" s="6" t="str">
        <f t="shared" si="417"/>
        <v>2250.2</v>
      </c>
      <c r="BC3794" s="12" t="s">
        <v>9319</v>
      </c>
      <c r="BJ3794" s="12">
        <f t="shared" si="418"/>
        <v>0</v>
      </c>
      <c r="BK3794" s="12">
        <f t="shared" si="419"/>
        <v>0</v>
      </c>
      <c r="BW3794" s="3" t="s">
        <v>9320</v>
      </c>
      <c r="CQ3794" s="3" t="str">
        <f>CONCATENATE(baseURL!$A$1,baseURL!$B$1,baseURL!$C$1,".",C3794,".",L3794,".pkl&amp;seq=",BC3794)</f>
        <v>http://proteomics.broadinstitute.org/millscripts/viewfeed.pl?side=xl&amp;cycle=1&amp;fixedMods=iaaC&amp;file=msdataSM/iPRG2012_nd/cpick_in/iPRG2012_nd.2250.2.2.pkl&amp;seq=LYTFLAR</v>
      </c>
    </row>
    <row r="3795" spans="1:99" x14ac:dyDescent="0.2">
      <c r="A3795" s="3">
        <v>1834</v>
      </c>
      <c r="B3795" s="2" t="s">
        <v>9511</v>
      </c>
      <c r="C3795" s="2" t="s">
        <v>9497</v>
      </c>
      <c r="D3795" s="3">
        <v>9950</v>
      </c>
      <c r="E3795" s="3">
        <v>9941</v>
      </c>
      <c r="F3795" s="3">
        <v>47258</v>
      </c>
      <c r="G3795" s="3">
        <v>12190</v>
      </c>
      <c r="H3795" s="3">
        <v>37.142299999999999</v>
      </c>
      <c r="I3795" s="30">
        <v>568.95585000000005</v>
      </c>
      <c r="J3795" s="30">
        <v>568.62011080000002</v>
      </c>
      <c r="K3795" s="30">
        <v>0.33573999999999998</v>
      </c>
      <c r="L3795" s="3">
        <v>0</v>
      </c>
      <c r="M3795" s="3">
        <v>3</v>
      </c>
      <c r="N3795" s="10">
        <f t="shared" si="413"/>
        <v>1</v>
      </c>
      <c r="O3795" s="35">
        <v>3</v>
      </c>
      <c r="P3795" s="17"/>
      <c r="Q3795" s="40">
        <v>1703.8446300000001</v>
      </c>
      <c r="R3795" s="40">
        <v>568.61973</v>
      </c>
      <c r="S3795" s="18">
        <f t="shared" si="414"/>
        <v>591.1156125378393</v>
      </c>
      <c r="T3795" s="18">
        <f t="shared" si="415"/>
        <v>0.66969185191002645</v>
      </c>
      <c r="U3795" s="18">
        <f t="shared" si="416"/>
        <v>0.1231051199201981</v>
      </c>
      <c r="V3795" s="30">
        <v>568.61980000000005</v>
      </c>
      <c r="W3795" s="3" t="s">
        <v>47</v>
      </c>
      <c r="Z3795" s="3" t="s">
        <v>47</v>
      </c>
      <c r="AA3795" s="3" t="s">
        <v>47</v>
      </c>
      <c r="AB3795" s="12" t="s">
        <v>48</v>
      </c>
      <c r="AD3795" s="3" t="s">
        <v>47</v>
      </c>
      <c r="AG3795" s="3" t="s">
        <v>47</v>
      </c>
      <c r="AI3795" s="3" t="s">
        <v>48</v>
      </c>
      <c r="AO3795" s="3" t="s">
        <v>48</v>
      </c>
      <c r="AU3795" s="3">
        <v>0</v>
      </c>
      <c r="AV3795" s="3">
        <v>5</v>
      </c>
      <c r="AW3795" s="3">
        <v>2</v>
      </c>
      <c r="AX3795" s="3">
        <v>4</v>
      </c>
      <c r="AY3795" s="3">
        <v>80</v>
      </c>
      <c r="AZ3795" s="6" t="str">
        <f t="shared" si="417"/>
        <v>2250.7</v>
      </c>
      <c r="BC3795" s="12" t="s">
        <v>9137</v>
      </c>
      <c r="BJ3795" s="12">
        <f t="shared" si="418"/>
        <v>0</v>
      </c>
      <c r="BK3795" s="12">
        <f t="shared" si="419"/>
        <v>0</v>
      </c>
      <c r="BP3795" s="3" t="s">
        <v>54</v>
      </c>
      <c r="BR3795" s="3" t="s">
        <v>54</v>
      </c>
      <c r="BW3795" s="3" t="s">
        <v>9512</v>
      </c>
      <c r="CQ3795" s="3" t="str">
        <f>CONCATENATE(baseURL!$A$1,baseURL!$B$1,baseURL!$C$1,".",C3795,".",L3795,".pkl&amp;seq=",BC3795,"&amp;varMods=Deamidated-N")</f>
        <v>http://proteomics.broadinstitute.org/millscripts/viewfeed.pl?side=xl&amp;cycle=1&amp;fixedMods=iaaC&amp;file=msdataSM/iPRG2012_nd/cpick_in/iPRG2012_nd.2250.7.0.pkl&amp;seq=SnGVLNVDNQTSDLVK&amp;varMods=Deamidated-N</v>
      </c>
    </row>
    <row r="3796" spans="1:99" x14ac:dyDescent="0.2">
      <c r="A3796" s="3">
        <v>4249</v>
      </c>
      <c r="B3796" s="2" t="s">
        <v>9513</v>
      </c>
      <c r="C3796" s="2" t="s">
        <v>9514</v>
      </c>
      <c r="D3796" s="3">
        <v>9957</v>
      </c>
      <c r="E3796" s="3">
        <v>9948</v>
      </c>
      <c r="F3796" s="3">
        <v>47273</v>
      </c>
      <c r="G3796" s="3">
        <v>12198</v>
      </c>
      <c r="H3796" s="3">
        <v>37.1614</v>
      </c>
      <c r="I3796" s="30">
        <v>439.23858999999999</v>
      </c>
      <c r="J3796" s="30">
        <v>439.23786080000002</v>
      </c>
      <c r="K3796" s="30">
        <v>7.2999999999999996E-4</v>
      </c>
      <c r="L3796" s="3">
        <v>2</v>
      </c>
      <c r="M3796" s="3">
        <v>2</v>
      </c>
      <c r="N3796" s="10">
        <f t="shared" si="413"/>
        <v>1</v>
      </c>
      <c r="O3796" s="35">
        <v>2</v>
      </c>
      <c r="P3796" s="17"/>
      <c r="Q3796" s="40">
        <v>877.46789999999999</v>
      </c>
      <c r="R3796" s="40">
        <v>439.23759000000001</v>
      </c>
      <c r="S3796" s="18">
        <f t="shared" si="414"/>
        <v>2.2766721763871645</v>
      </c>
      <c r="T3796" s="18">
        <f t="shared" si="415"/>
        <v>0.61652282540250125</v>
      </c>
      <c r="U3796" s="18">
        <f t="shared" si="416"/>
        <v>2.276672170692956E-2</v>
      </c>
      <c r="V3796" s="30">
        <v>439.23759999999999</v>
      </c>
      <c r="W3796" s="3" t="s">
        <v>47</v>
      </c>
      <c r="X3796" s="3" t="s">
        <v>47</v>
      </c>
      <c r="Y3796" s="3" t="s">
        <v>47</v>
      </c>
      <c r="Z3796" s="3" t="s">
        <v>47</v>
      </c>
      <c r="AA3796" s="3" t="s">
        <v>65</v>
      </c>
      <c r="AB3796" s="12" t="s">
        <v>47</v>
      </c>
      <c r="AC3796" s="3" t="s">
        <v>47</v>
      </c>
      <c r="AD3796" s="3" t="s">
        <v>47</v>
      </c>
      <c r="AF3796" s="3" t="s">
        <v>47</v>
      </c>
      <c r="AG3796" s="3" t="s">
        <v>47</v>
      </c>
      <c r="AH3796" s="3" t="s">
        <v>47</v>
      </c>
      <c r="AI3796" s="3" t="s">
        <v>47</v>
      </c>
      <c r="AJ3796" s="3" t="s">
        <v>47</v>
      </c>
      <c r="AK3796" s="3" t="s">
        <v>47</v>
      </c>
      <c r="AL3796" s="3" t="s">
        <v>47</v>
      </c>
      <c r="AN3796" s="3" t="s">
        <v>47</v>
      </c>
      <c r="AU3796" s="3">
        <v>1</v>
      </c>
      <c r="AV3796" s="3">
        <v>15</v>
      </c>
      <c r="AW3796" s="3">
        <v>1</v>
      </c>
      <c r="AX3796" s="3">
        <v>15</v>
      </c>
      <c r="AY3796" s="3">
        <v>100</v>
      </c>
      <c r="AZ3796" s="6" t="str">
        <f t="shared" si="417"/>
        <v>2251.1</v>
      </c>
      <c r="BC3796" s="12" t="s">
        <v>9329</v>
      </c>
      <c r="BJ3796" s="12">
        <f t="shared" si="418"/>
        <v>0</v>
      </c>
      <c r="BK3796" s="12">
        <f t="shared" si="419"/>
        <v>0</v>
      </c>
      <c r="BW3796" s="3" t="s">
        <v>9515</v>
      </c>
      <c r="CQ3796" s="3" t="str">
        <f>CONCATENATE(baseURL!$A$1,baseURL!$B$1,baseURL!$C$1,".",C3796,".",L3796,".pkl&amp;seq=",BC3796)</f>
        <v>http://proteomics.broadinstitute.org/millscripts/viewfeed.pl?side=xl&amp;cycle=1&amp;fixedMods=iaaC&amp;file=msdataSM/iPRG2012_nd/cpick_in/iPRG2012_nd.2251.1.2.pkl&amp;seq=NFGVWVR</v>
      </c>
    </row>
    <row r="3797" spans="1:99" x14ac:dyDescent="0.2">
      <c r="A3797" s="3">
        <v>4344</v>
      </c>
      <c r="B3797" s="2" t="s">
        <v>9516</v>
      </c>
      <c r="C3797" s="2" t="s">
        <v>9517</v>
      </c>
      <c r="D3797" s="3">
        <v>9958</v>
      </c>
      <c r="E3797" s="3">
        <v>9949</v>
      </c>
      <c r="F3797" s="3">
        <v>47274</v>
      </c>
      <c r="G3797" s="3">
        <v>12199</v>
      </c>
      <c r="H3797" s="3">
        <v>37.163899999999998</v>
      </c>
      <c r="I3797" s="30">
        <v>473.24901</v>
      </c>
      <c r="J3797" s="30">
        <v>473.25203920000001</v>
      </c>
      <c r="K3797" s="30">
        <v>-3.0300000000000001E-3</v>
      </c>
      <c r="L3797" s="3">
        <v>3</v>
      </c>
      <c r="M3797" s="3">
        <v>3</v>
      </c>
      <c r="N3797" s="10">
        <f t="shared" si="413"/>
        <v>1</v>
      </c>
      <c r="O3797" s="35">
        <v>3</v>
      </c>
      <c r="P3797" s="17"/>
      <c r="Q3797" s="40">
        <v>1417.73217</v>
      </c>
      <c r="R3797" s="40">
        <v>473.24891000000002</v>
      </c>
      <c r="S3797" s="18">
        <f t="shared" si="414"/>
        <v>0.21130529381440719</v>
      </c>
      <c r="T3797" s="18">
        <f t="shared" si="415"/>
        <v>6.6121652556778123</v>
      </c>
      <c r="U3797" s="18">
        <f t="shared" si="416"/>
        <v>0.19017476448101173</v>
      </c>
      <c r="V3797" s="30">
        <v>473.24900000000002</v>
      </c>
      <c r="W3797" s="3" t="s">
        <v>52</v>
      </c>
      <c r="X3797" s="3" t="s">
        <v>47</v>
      </c>
      <c r="Y3797" s="3" t="s">
        <v>47</v>
      </c>
      <c r="Z3797" s="3" t="s">
        <v>47</v>
      </c>
      <c r="AA3797" s="3" t="s">
        <v>47</v>
      </c>
      <c r="AB3797" s="12" t="s">
        <v>47</v>
      </c>
      <c r="AC3797" s="3" t="s">
        <v>47</v>
      </c>
      <c r="AD3797" s="3" t="s">
        <v>47</v>
      </c>
      <c r="AF3797" s="3" t="s">
        <v>48</v>
      </c>
      <c r="AH3797" s="3" t="s">
        <v>47</v>
      </c>
      <c r="AI3797" s="3" t="s">
        <v>48</v>
      </c>
      <c r="AJ3797" s="3" t="s">
        <v>47</v>
      </c>
      <c r="AK3797" s="3" t="s">
        <v>52</v>
      </c>
      <c r="AL3797" s="3" t="s">
        <v>48</v>
      </c>
      <c r="AM3797" s="3" t="s">
        <v>47</v>
      </c>
      <c r="AU3797" s="3">
        <v>0</v>
      </c>
      <c r="AV3797" s="3">
        <v>10</v>
      </c>
      <c r="AW3797" s="3">
        <v>1</v>
      </c>
      <c r="AX3797" s="3">
        <v>10</v>
      </c>
      <c r="AY3797" s="3">
        <v>100</v>
      </c>
      <c r="AZ3797" s="6" t="str">
        <f t="shared" si="417"/>
        <v>2251.2</v>
      </c>
      <c r="BC3797" s="12" t="s">
        <v>9518</v>
      </c>
      <c r="BJ3797" s="12">
        <f t="shared" si="418"/>
        <v>0</v>
      </c>
      <c r="BK3797" s="12">
        <f t="shared" si="419"/>
        <v>0</v>
      </c>
      <c r="CQ3797" s="3" t="str">
        <f>CONCATENATE(baseURL!$A$1,baseURL!$B$1,baseURL!$C$1,".",C3797,".",L3797,".pkl&amp;seq=",BC3797)</f>
        <v>http://proteomics.broadinstitute.org/millscripts/viewfeed.pl?side=xl&amp;cycle=1&amp;fixedMods=iaaC&amp;file=msdataSM/iPRG2012_nd/cpick_in/iPRG2012_nd.2251.2.3.pkl&amp;seq=KLEFPLPSEDSR</v>
      </c>
      <c r="CU3797" s="7"/>
    </row>
    <row r="3798" spans="1:99" x14ac:dyDescent="0.2">
      <c r="A3798" s="3">
        <v>1246</v>
      </c>
      <c r="B3798" s="2" t="s">
        <v>9519</v>
      </c>
      <c r="C3798" s="2" t="s">
        <v>9520</v>
      </c>
      <c r="D3798" s="3">
        <v>9960</v>
      </c>
      <c r="E3798" s="3">
        <v>9951</v>
      </c>
      <c r="F3798" s="3">
        <v>47276</v>
      </c>
      <c r="G3798" s="3">
        <v>12201</v>
      </c>
      <c r="H3798" s="3">
        <v>37.168900000000001</v>
      </c>
      <c r="I3798" s="30">
        <v>488.27812999999998</v>
      </c>
      <c r="J3798" s="30">
        <v>488.28372810000002</v>
      </c>
      <c r="K3798" s="30">
        <v>-5.5999999999999999E-3</v>
      </c>
      <c r="L3798" s="3">
        <v>0</v>
      </c>
      <c r="M3798" s="3">
        <v>2</v>
      </c>
      <c r="N3798" s="10">
        <f t="shared" si="413"/>
        <v>1</v>
      </c>
      <c r="O3798" s="35">
        <v>2</v>
      </c>
      <c r="P3798" s="17"/>
      <c r="Q3798" s="40">
        <v>975.56218999999999</v>
      </c>
      <c r="R3798" s="40">
        <v>488.28473000000002</v>
      </c>
      <c r="S3798" s="18">
        <f t="shared" si="414"/>
        <v>-13.516703666011768</v>
      </c>
      <c r="T3798" s="18">
        <f t="shared" si="415"/>
        <v>-2.0518765762051623</v>
      </c>
      <c r="U3798" s="18">
        <f t="shared" si="416"/>
        <v>-2.1094249660731705</v>
      </c>
      <c r="V3798" s="30">
        <v>488.28370000000001</v>
      </c>
      <c r="X3798" s="3" t="s">
        <v>47</v>
      </c>
      <c r="Y3798" s="3" t="s">
        <v>47</v>
      </c>
      <c r="AK3798" s="3" t="s">
        <v>52</v>
      </c>
      <c r="AL3798" s="3" t="s">
        <v>52</v>
      </c>
      <c r="AM3798" s="3" t="s">
        <v>47</v>
      </c>
      <c r="AU3798" s="3">
        <v>0</v>
      </c>
      <c r="AV3798" s="3">
        <v>3</v>
      </c>
      <c r="AW3798" s="3">
        <v>1</v>
      </c>
      <c r="AX3798" s="3">
        <v>3</v>
      </c>
      <c r="AY3798" s="3">
        <v>100</v>
      </c>
      <c r="AZ3798" s="6" t="str">
        <f t="shared" si="417"/>
        <v>2251.4</v>
      </c>
      <c r="BC3798" s="12" t="s">
        <v>9521</v>
      </c>
      <c r="BJ3798" s="12">
        <f t="shared" si="418"/>
        <v>0</v>
      </c>
      <c r="BK3798" s="12">
        <f t="shared" si="419"/>
        <v>0</v>
      </c>
      <c r="CQ3798" s="3" t="str">
        <f>CONCATENATE(baseURL!$A$1,baseURL!$B$1,baseURL!$C$1,".",C3798,".",L3798,".pkl&amp;seq=",BC3798)</f>
        <v>http://proteomics.broadinstitute.org/millscripts/viewfeed.pl?side=xl&amp;cycle=1&amp;fixedMods=iaaC&amp;file=msdataSM/iPRG2012_nd/cpick_in/iPRG2012_nd.2251.4.0.pkl&amp;seq=LGLFGGAGVGK</v>
      </c>
    </row>
    <row r="3799" spans="1:99" x14ac:dyDescent="0.2">
      <c r="A3799" s="3">
        <v>6352</v>
      </c>
      <c r="B3799" s="2" t="s">
        <v>9522</v>
      </c>
      <c r="C3799" s="2" t="s">
        <v>9523</v>
      </c>
      <c r="D3799" s="3">
        <v>9961</v>
      </c>
      <c r="E3799" s="3">
        <v>9952</v>
      </c>
      <c r="F3799" s="3">
        <v>47277</v>
      </c>
      <c r="G3799" s="3">
        <v>12202</v>
      </c>
      <c r="H3799" s="3">
        <v>37.171399999999998</v>
      </c>
      <c r="I3799" s="30">
        <v>639.34172999999998</v>
      </c>
      <c r="J3799" s="30">
        <v>639.33970390000002</v>
      </c>
      <c r="K3799" s="30">
        <v>2.0300000000000001E-3</v>
      </c>
      <c r="L3799" s="3">
        <v>2</v>
      </c>
      <c r="M3799" s="3">
        <v>2</v>
      </c>
      <c r="N3799" s="10">
        <f t="shared" si="413"/>
        <v>1</v>
      </c>
      <c r="O3799" s="35">
        <v>2</v>
      </c>
      <c r="P3799" s="17"/>
      <c r="Q3799" s="40">
        <v>1277.6735900000001</v>
      </c>
      <c r="R3799" s="40">
        <v>639.34042999999997</v>
      </c>
      <c r="S3799" s="18">
        <f t="shared" si="414"/>
        <v>2.0333455214379823</v>
      </c>
      <c r="T3799" s="18">
        <f t="shared" si="415"/>
        <v>-1.1357016792316061</v>
      </c>
      <c r="U3799" s="18">
        <f t="shared" si="416"/>
        <v>-1.1418017158337954</v>
      </c>
      <c r="V3799" s="30">
        <v>639.33969999999999</v>
      </c>
      <c r="W3799" s="3" t="s">
        <v>47</v>
      </c>
      <c r="X3799" s="3" t="s">
        <v>47</v>
      </c>
      <c r="Y3799" s="3" t="s">
        <v>47</v>
      </c>
      <c r="Z3799" s="3" t="s">
        <v>47</v>
      </c>
      <c r="AA3799" s="3" t="s">
        <v>48</v>
      </c>
      <c r="AB3799" s="12" t="s">
        <v>47</v>
      </c>
      <c r="AC3799" s="3" t="s">
        <v>47</v>
      </c>
      <c r="AD3799" s="3" t="s">
        <v>47</v>
      </c>
      <c r="AE3799" s="3" t="s">
        <v>47</v>
      </c>
      <c r="AF3799" s="3" t="s">
        <v>47</v>
      </c>
      <c r="AG3799" s="3" t="s">
        <v>47</v>
      </c>
      <c r="AH3799" s="3" t="s">
        <v>47</v>
      </c>
      <c r="AI3799" s="3" t="s">
        <v>47</v>
      </c>
      <c r="AJ3799" s="3" t="s">
        <v>47</v>
      </c>
      <c r="AK3799" s="3" t="s">
        <v>47</v>
      </c>
      <c r="AL3799" s="3" t="s">
        <v>48</v>
      </c>
      <c r="AU3799" s="3">
        <v>0</v>
      </c>
      <c r="AV3799" s="3">
        <v>14</v>
      </c>
      <c r="AW3799" s="3">
        <v>1</v>
      </c>
      <c r="AX3799" s="3">
        <v>14</v>
      </c>
      <c r="AY3799" s="3">
        <v>100</v>
      </c>
      <c r="AZ3799" s="6" t="str">
        <f t="shared" si="417"/>
        <v>2251.5</v>
      </c>
      <c r="BC3799" s="12" t="s">
        <v>9524</v>
      </c>
      <c r="BJ3799" s="12">
        <f t="shared" si="418"/>
        <v>0</v>
      </c>
      <c r="BK3799" s="12">
        <f t="shared" si="419"/>
        <v>0</v>
      </c>
      <c r="CQ3799" s="3" t="str">
        <f>CONCATENATE(baseURL!$A$1,baseURL!$B$1,baseURL!$C$1,".",C3799,".",L3799,".pkl&amp;seq=",BC3799)</f>
        <v>http://proteomics.broadinstitute.org/millscripts/viewfeed.pl?side=xl&amp;cycle=1&amp;fixedMods=iaaC&amp;file=msdataSM/iPRG2012_nd/cpick_in/iPRG2012_nd.2251.5.2.pkl&amp;seq=EAAAEYAQLLAK</v>
      </c>
    </row>
    <row r="3800" spans="1:99" x14ac:dyDescent="0.2">
      <c r="A3800" s="3">
        <v>1201</v>
      </c>
      <c r="B3800" s="2" t="s">
        <v>9525</v>
      </c>
      <c r="C3800" s="2" t="s">
        <v>9526</v>
      </c>
      <c r="D3800" s="3">
        <v>9964</v>
      </c>
      <c r="E3800" s="3">
        <v>9955</v>
      </c>
      <c r="F3800" s="3">
        <v>47294</v>
      </c>
      <c r="G3800" s="3">
        <v>12206</v>
      </c>
      <c r="H3800" s="3">
        <v>37.187100000000001</v>
      </c>
      <c r="I3800" s="30">
        <v>506.24484999999999</v>
      </c>
      <c r="J3800" s="30">
        <v>506.74478429999999</v>
      </c>
      <c r="K3800" s="30">
        <v>-0.49992999999999999</v>
      </c>
      <c r="L3800" s="3">
        <v>2</v>
      </c>
      <c r="M3800" s="3">
        <v>2</v>
      </c>
      <c r="N3800" s="10">
        <f t="shared" si="413"/>
        <v>1</v>
      </c>
      <c r="O3800" s="35">
        <v>2</v>
      </c>
      <c r="P3800" s="17"/>
      <c r="Q3800" s="40">
        <v>1011.47819</v>
      </c>
      <c r="R3800" s="40">
        <v>506.24272999999999</v>
      </c>
      <c r="S3800" s="18">
        <f t="shared" si="414"/>
        <v>4.1877144586171067</v>
      </c>
      <c r="T3800" s="18">
        <f t="shared" si="415"/>
        <v>991.72643921226779</v>
      </c>
      <c r="U3800" s="18">
        <f t="shared" si="416"/>
        <v>991.36238460154618</v>
      </c>
      <c r="V3800" s="30">
        <v>506.74459999999999</v>
      </c>
      <c r="W3800" s="3" t="s">
        <v>47</v>
      </c>
      <c r="AB3800" s="12" t="s">
        <v>47</v>
      </c>
      <c r="AC3800" s="3" t="s">
        <v>52</v>
      </c>
      <c r="AE3800" s="3" t="s">
        <v>52</v>
      </c>
      <c r="AG3800" s="3" t="s">
        <v>47</v>
      </c>
      <c r="AL3800" s="3" t="s">
        <v>52</v>
      </c>
      <c r="AU3800" s="3">
        <v>0</v>
      </c>
      <c r="AV3800" s="3">
        <v>3</v>
      </c>
      <c r="AW3800" s="3">
        <v>1</v>
      </c>
      <c r="AX3800" s="3">
        <v>3</v>
      </c>
      <c r="AY3800" s="3">
        <v>100</v>
      </c>
      <c r="AZ3800" s="6" t="str">
        <f t="shared" si="417"/>
        <v>2252.1</v>
      </c>
      <c r="BC3800" s="12" t="s">
        <v>9527</v>
      </c>
      <c r="BJ3800" s="12">
        <f t="shared" si="418"/>
        <v>0</v>
      </c>
      <c r="BK3800" s="12">
        <f t="shared" si="419"/>
        <v>0</v>
      </c>
      <c r="CQ3800" s="3" t="str">
        <f>CONCATENATE(baseURL!$A$1,baseURL!$B$1,baseURL!$C$1,".",C3800,".",L3800,".pkl&amp;seq=",BC3800)</f>
        <v>http://proteomics.broadinstitute.org/millscripts/viewfeed.pl?side=xl&amp;cycle=1&amp;fixedMods=iaaC&amp;file=msdataSM/iPRG2012_nd/cpick_in/iPRG2012_nd.2252.1.2.pkl&amp;seq=EDTVSWFK</v>
      </c>
    </row>
    <row r="3801" spans="1:99" x14ac:dyDescent="0.2">
      <c r="A3801" s="3">
        <v>5230</v>
      </c>
      <c r="B3801" s="2" t="s">
        <v>9528</v>
      </c>
      <c r="C3801" s="2" t="s">
        <v>9513</v>
      </c>
      <c r="D3801" s="3">
        <v>9965</v>
      </c>
      <c r="E3801" s="3">
        <v>9956</v>
      </c>
      <c r="F3801" s="3">
        <v>47295</v>
      </c>
      <c r="G3801" s="3">
        <v>12207</v>
      </c>
      <c r="H3801" s="3">
        <v>37.1905</v>
      </c>
      <c r="I3801" s="30">
        <v>519.76148999999998</v>
      </c>
      <c r="J3801" s="30">
        <v>519.75979089999998</v>
      </c>
      <c r="K3801" s="30">
        <v>1.6999999999999999E-3</v>
      </c>
      <c r="L3801" s="3">
        <v>4</v>
      </c>
      <c r="M3801" s="3">
        <v>4</v>
      </c>
      <c r="N3801" s="10">
        <f t="shared" si="413"/>
        <v>1</v>
      </c>
      <c r="O3801" s="35">
        <v>4</v>
      </c>
      <c r="P3801" s="17"/>
      <c r="Q3801" s="40">
        <v>2076.01449</v>
      </c>
      <c r="R3801" s="40">
        <v>519.75908000000004</v>
      </c>
      <c r="S3801" s="18">
        <f t="shared" si="414"/>
        <v>4.6367636327598882</v>
      </c>
      <c r="T3801" s="18">
        <f t="shared" si="415"/>
        <v>1.3677490731755155</v>
      </c>
      <c r="U3801" s="18">
        <f t="shared" si="416"/>
        <v>1.1928603535172091</v>
      </c>
      <c r="V3801" s="30">
        <v>519.75969999999995</v>
      </c>
      <c r="W3801" s="3" t="s">
        <v>47</v>
      </c>
      <c r="X3801" s="3" t="s">
        <v>47</v>
      </c>
      <c r="Y3801" s="3" t="s">
        <v>47</v>
      </c>
      <c r="Z3801" s="3" t="s">
        <v>47</v>
      </c>
      <c r="AA3801" s="3" t="s">
        <v>47</v>
      </c>
      <c r="AB3801" s="12" t="s">
        <v>47</v>
      </c>
      <c r="AC3801" s="3" t="s">
        <v>47</v>
      </c>
      <c r="AD3801" s="3" t="s">
        <v>47</v>
      </c>
      <c r="AE3801" s="3" t="s">
        <v>47</v>
      </c>
      <c r="AF3801" s="3" t="s">
        <v>47</v>
      </c>
      <c r="AG3801" s="3" t="s">
        <v>47</v>
      </c>
      <c r="AH3801" s="3" t="s">
        <v>47</v>
      </c>
      <c r="AI3801" s="3" t="s">
        <v>47</v>
      </c>
      <c r="AJ3801" s="3" t="s">
        <v>47</v>
      </c>
      <c r="AK3801" s="3" t="s">
        <v>47</v>
      </c>
      <c r="AL3801" s="3" t="s">
        <v>47</v>
      </c>
      <c r="AM3801" s="3" t="s">
        <v>47</v>
      </c>
      <c r="AN3801" s="3" t="s">
        <v>47</v>
      </c>
      <c r="AU3801" s="3">
        <v>0</v>
      </c>
      <c r="AV3801" s="3">
        <v>18</v>
      </c>
      <c r="AW3801" s="3">
        <v>1</v>
      </c>
      <c r="AX3801" s="3">
        <v>18</v>
      </c>
      <c r="AY3801" s="3">
        <v>100</v>
      </c>
      <c r="AZ3801" s="6" t="str">
        <f t="shared" si="417"/>
        <v>2252.2</v>
      </c>
      <c r="BC3801" s="12" t="s">
        <v>9529</v>
      </c>
      <c r="BJ3801" s="12">
        <f t="shared" si="418"/>
        <v>0</v>
      </c>
      <c r="BK3801" s="12">
        <f t="shared" si="419"/>
        <v>0</v>
      </c>
      <c r="CQ3801" s="3" t="str">
        <f>CONCATENATE(baseURL!$A$1,baseURL!$B$1,baseURL!$C$1,".",C3801,".",L3801,".pkl&amp;seq=",BC3801)</f>
        <v>http://proteomics.broadinstitute.org/millscripts/viewfeed.pl?side=xl&amp;cycle=1&amp;fixedMods=iaaC&amp;file=msdataSM/iPRG2012_nd/cpick_in/iPRG2012_nd.2252.2.4.pkl&amp;seq=GLNSSYAVWNDVTGKAHEK</v>
      </c>
    </row>
    <row r="3802" spans="1:99" x14ac:dyDescent="0.2">
      <c r="A3802" s="3">
        <v>4812</v>
      </c>
      <c r="B3802" s="2" t="s">
        <v>9533</v>
      </c>
      <c r="C3802" s="2" t="s">
        <v>9534</v>
      </c>
      <c r="D3802" s="3">
        <v>9967</v>
      </c>
      <c r="E3802" s="3">
        <v>9958</v>
      </c>
      <c r="F3802" s="3">
        <v>47297</v>
      </c>
      <c r="G3802" s="3">
        <v>12209</v>
      </c>
      <c r="H3802" s="3">
        <v>37.197099999999999</v>
      </c>
      <c r="I3802" s="30">
        <v>758.37881000000004</v>
      </c>
      <c r="J3802" s="30">
        <v>758.37563320000004</v>
      </c>
      <c r="K3802" s="30">
        <v>3.1800000000000001E-3</v>
      </c>
      <c r="L3802" s="3">
        <v>2</v>
      </c>
      <c r="M3802" s="3">
        <v>2</v>
      </c>
      <c r="N3802" s="10">
        <f t="shared" si="413"/>
        <v>1</v>
      </c>
      <c r="O3802" s="35">
        <v>2</v>
      </c>
      <c r="P3802" s="17"/>
      <c r="Q3802" s="40">
        <v>1515.7438</v>
      </c>
      <c r="R3802" s="40">
        <v>758.37554</v>
      </c>
      <c r="S3802" s="18">
        <f t="shared" si="414"/>
        <v>4.311847927008805</v>
      </c>
      <c r="T3802" s="18">
        <f t="shared" si="415"/>
        <v>0.12289425900727367</v>
      </c>
      <c r="U3802" s="18">
        <f t="shared" si="416"/>
        <v>0.21097726866400013</v>
      </c>
      <c r="V3802" s="30">
        <v>758.37570000000005</v>
      </c>
      <c r="W3802" s="3" t="s">
        <v>47</v>
      </c>
      <c r="X3802" s="3" t="s">
        <v>47</v>
      </c>
      <c r="Y3802" s="3" t="s">
        <v>47</v>
      </c>
      <c r="Z3802" s="3" t="s">
        <v>47</v>
      </c>
      <c r="AA3802" s="3" t="s">
        <v>48</v>
      </c>
      <c r="AB3802" s="12" t="s">
        <v>47</v>
      </c>
      <c r="AC3802" s="3" t="s">
        <v>47</v>
      </c>
      <c r="AD3802" s="3" t="s">
        <v>47</v>
      </c>
      <c r="AE3802" s="3" t="s">
        <v>47</v>
      </c>
      <c r="AF3802" s="3" t="s">
        <v>47</v>
      </c>
      <c r="AG3802" s="3" t="s">
        <v>47</v>
      </c>
      <c r="AH3802" s="3" t="s">
        <v>47</v>
      </c>
      <c r="AI3802" s="3" t="s">
        <v>47</v>
      </c>
      <c r="AJ3802" s="3" t="s">
        <v>47</v>
      </c>
      <c r="AK3802" s="3" t="s">
        <v>48</v>
      </c>
      <c r="AL3802" s="3" t="s">
        <v>47</v>
      </c>
      <c r="AM3802" s="3" t="s">
        <v>47</v>
      </c>
      <c r="AN3802" s="3" t="s">
        <v>47</v>
      </c>
      <c r="AU3802" s="3">
        <v>0</v>
      </c>
      <c r="AV3802" s="3">
        <v>16</v>
      </c>
      <c r="AW3802" s="3">
        <v>1</v>
      </c>
      <c r="AX3802" s="3">
        <v>16</v>
      </c>
      <c r="AY3802" s="3">
        <v>100</v>
      </c>
      <c r="AZ3802" s="6" t="str">
        <f t="shared" si="417"/>
        <v>2252.4</v>
      </c>
      <c r="BC3802" s="12" t="s">
        <v>9535</v>
      </c>
      <c r="BJ3802" s="12">
        <f t="shared" si="418"/>
        <v>0</v>
      </c>
      <c r="BK3802" s="12">
        <f t="shared" si="419"/>
        <v>0</v>
      </c>
      <c r="CQ3802" s="3" t="str">
        <f>CONCATENATE(baseURL!$A$1,baseURL!$B$1,baseURL!$C$1,".",C3802,".",L3802,".pkl&amp;seq=",BC3802)</f>
        <v>http://proteomics.broadinstitute.org/millscripts/viewfeed.pl?side=xl&amp;cycle=1&amp;fixedMods=iaaC&amp;file=msdataSM/iPRG2012_nd/cpick_in/iPRG2012_nd.2252.4.2.pkl&amp;seq=NGLGFPLNEQDPSK</v>
      </c>
    </row>
    <row r="3803" spans="1:99" x14ac:dyDescent="0.2">
      <c r="A3803" s="3">
        <v>2055</v>
      </c>
      <c r="B3803" s="2" t="s">
        <v>9536</v>
      </c>
      <c r="C3803" s="2" t="s">
        <v>9519</v>
      </c>
      <c r="D3803" s="3">
        <v>9968</v>
      </c>
      <c r="E3803" s="3">
        <v>9959</v>
      </c>
      <c r="F3803" s="3">
        <v>47298</v>
      </c>
      <c r="G3803" s="3">
        <v>12210</v>
      </c>
      <c r="H3803" s="3">
        <v>37.200499999999998</v>
      </c>
      <c r="I3803" s="30">
        <v>852.42688999999996</v>
      </c>
      <c r="J3803" s="30">
        <v>852.42546589999995</v>
      </c>
      <c r="K3803" s="30">
        <v>1.42E-3</v>
      </c>
      <c r="L3803" s="3">
        <v>2</v>
      </c>
      <c r="M3803" s="3">
        <v>2</v>
      </c>
      <c r="N3803" s="10">
        <f t="shared" si="413"/>
        <v>1</v>
      </c>
      <c r="O3803" s="35">
        <v>2</v>
      </c>
      <c r="P3803" s="17"/>
      <c r="Q3803" s="40">
        <v>1703.8446300000001</v>
      </c>
      <c r="R3803" s="40">
        <v>852.42596000000003</v>
      </c>
      <c r="S3803" s="18">
        <f t="shared" si="414"/>
        <v>1.0910038449858008</v>
      </c>
      <c r="T3803" s="18">
        <f t="shared" si="415"/>
        <v>-0.57963978488249401</v>
      </c>
      <c r="U3803" s="18">
        <f t="shared" si="416"/>
        <v>-0.30501182768493362</v>
      </c>
      <c r="V3803" s="30">
        <v>852.42570000000001</v>
      </c>
      <c r="W3803" s="3" t="s">
        <v>47</v>
      </c>
      <c r="X3803" s="3" t="s">
        <v>47</v>
      </c>
      <c r="Y3803" s="3" t="s">
        <v>47</v>
      </c>
      <c r="Z3803" s="3" t="s">
        <v>47</v>
      </c>
      <c r="AA3803" s="3" t="s">
        <v>48</v>
      </c>
      <c r="AB3803" s="12" t="s">
        <v>47</v>
      </c>
      <c r="AC3803" s="3" t="s">
        <v>47</v>
      </c>
      <c r="AD3803" s="3" t="s">
        <v>47</v>
      </c>
      <c r="AE3803" s="3" t="s">
        <v>47</v>
      </c>
      <c r="AG3803" s="3" t="s">
        <v>47</v>
      </c>
      <c r="AH3803" s="3" t="s">
        <v>47</v>
      </c>
      <c r="AI3803" s="3" t="s">
        <v>47</v>
      </c>
      <c r="AJ3803" s="3" t="s">
        <v>47</v>
      </c>
      <c r="AK3803" s="3" t="s">
        <v>48</v>
      </c>
      <c r="AM3803" s="3" t="s">
        <v>47</v>
      </c>
      <c r="AO3803" s="3" t="s">
        <v>47</v>
      </c>
      <c r="AQ3803" s="3" t="s">
        <v>47</v>
      </c>
      <c r="AU3803" s="3">
        <v>0</v>
      </c>
      <c r="AV3803" s="3">
        <v>15</v>
      </c>
      <c r="AW3803" s="3">
        <v>2</v>
      </c>
      <c r="AX3803" s="3">
        <v>14</v>
      </c>
      <c r="AY3803" s="3">
        <v>93.33</v>
      </c>
      <c r="AZ3803" s="6" t="str">
        <f t="shared" si="417"/>
        <v>2252.5</v>
      </c>
      <c r="BC3803" s="12" t="s">
        <v>9137</v>
      </c>
      <c r="BJ3803" s="12">
        <f t="shared" si="418"/>
        <v>0</v>
      </c>
      <c r="BK3803" s="12">
        <f t="shared" si="419"/>
        <v>0</v>
      </c>
      <c r="BP3803" s="3" t="s">
        <v>54</v>
      </c>
      <c r="BR3803" s="3" t="s">
        <v>54</v>
      </c>
      <c r="BX3803" s="3" t="s">
        <v>9138</v>
      </c>
      <c r="CQ3803" s="3" t="str">
        <f>CONCATENATE(baseURL!$A$1,baseURL!$B$1,baseURL!$C$1,".",C3803,".",L3803,".pkl&amp;seq=",BC3803,"&amp;varMods=Deamidated-N")</f>
        <v>http://proteomics.broadinstitute.org/millscripts/viewfeed.pl?side=xl&amp;cycle=1&amp;fixedMods=iaaC&amp;file=msdataSM/iPRG2012_nd/cpick_in/iPRG2012_nd.2252.5.2.pkl&amp;seq=SnGVLNVDNQTSDLVK&amp;varMods=Deamidated-N</v>
      </c>
    </row>
    <row r="3804" spans="1:99" x14ac:dyDescent="0.2">
      <c r="A3804" s="3">
        <v>1197</v>
      </c>
      <c r="B3804" s="2" t="s">
        <v>9537</v>
      </c>
      <c r="C3804" s="2" t="s">
        <v>9538</v>
      </c>
      <c r="D3804" s="3">
        <v>9969</v>
      </c>
      <c r="E3804" s="3">
        <v>9960</v>
      </c>
      <c r="F3804" s="3">
        <v>47315</v>
      </c>
      <c r="G3804" s="3">
        <v>12212</v>
      </c>
      <c r="H3804" s="3">
        <v>37.2121</v>
      </c>
      <c r="I3804" s="30">
        <v>424.24943000000002</v>
      </c>
      <c r="J3804" s="30">
        <v>423.99762729999998</v>
      </c>
      <c r="K3804" s="30">
        <v>0.25180000000000002</v>
      </c>
      <c r="L3804" s="3">
        <v>4</v>
      </c>
      <c r="M3804" s="3">
        <v>4</v>
      </c>
      <c r="N3804" s="10">
        <f t="shared" si="413"/>
        <v>1</v>
      </c>
      <c r="O3804" s="35">
        <v>4</v>
      </c>
      <c r="P3804" s="17"/>
      <c r="Q3804" s="40">
        <v>1692.9643000000001</v>
      </c>
      <c r="R3804" s="40">
        <v>423.99653000000001</v>
      </c>
      <c r="S3804" s="18">
        <f t="shared" si="414"/>
        <v>596.46714561558088</v>
      </c>
      <c r="T3804" s="18">
        <f t="shared" si="415"/>
        <v>2.5879928780771779</v>
      </c>
      <c r="U3804" s="18">
        <f t="shared" si="416"/>
        <v>1.5802016115879891</v>
      </c>
      <c r="V3804" s="30">
        <v>423.99720000000002</v>
      </c>
      <c r="W3804" s="3" t="s">
        <v>47</v>
      </c>
      <c r="Y3804" s="3" t="s">
        <v>47</v>
      </c>
      <c r="Z3804" s="3" t="s">
        <v>48</v>
      </c>
      <c r="AG3804" s="3" t="s">
        <v>47</v>
      </c>
      <c r="AH3804" s="3" t="s">
        <v>48</v>
      </c>
      <c r="AL3804" s="3" t="s">
        <v>52</v>
      </c>
      <c r="AU3804" s="3">
        <v>0</v>
      </c>
      <c r="AV3804" s="3">
        <v>3</v>
      </c>
      <c r="AW3804" s="3">
        <v>1</v>
      </c>
      <c r="AX3804" s="3">
        <v>3</v>
      </c>
      <c r="AY3804" s="3">
        <v>100</v>
      </c>
      <c r="AZ3804" s="6" t="str">
        <f t="shared" si="417"/>
        <v>2253.1</v>
      </c>
      <c r="BC3804" s="12" t="s">
        <v>9478</v>
      </c>
      <c r="BJ3804" s="12">
        <f t="shared" si="418"/>
        <v>0</v>
      </c>
      <c r="BK3804" s="12">
        <f t="shared" si="419"/>
        <v>0</v>
      </c>
      <c r="CQ3804" s="3" t="str">
        <f>CONCATENATE(baseURL!$A$1,baseURL!$B$1,baseURL!$C$1,".",C3804,".",L3804,".pkl&amp;seq=",BC3804)</f>
        <v>http://proteomics.broadinstitute.org/millscripts/viewfeed.pl?side=xl&amp;cycle=1&amp;fixedMods=iaaC&amp;file=msdataSM/iPRG2012_nd/cpick_in/iPRG2012_nd.2253.1.4.pkl&amp;seq=EAVAALKAVGAHSDLLK</v>
      </c>
    </row>
    <row r="3805" spans="1:99" x14ac:dyDescent="0.2">
      <c r="A3805" s="3">
        <v>1402</v>
      </c>
      <c r="B3805" s="2" t="s">
        <v>9539</v>
      </c>
      <c r="C3805" s="2" t="s">
        <v>9525</v>
      </c>
      <c r="D3805" s="3">
        <v>9970</v>
      </c>
      <c r="E3805" s="3">
        <v>9961</v>
      </c>
      <c r="F3805" s="3">
        <v>47316</v>
      </c>
      <c r="G3805" s="3">
        <v>12213</v>
      </c>
      <c r="H3805" s="3">
        <v>37.216200000000001</v>
      </c>
      <c r="I3805" s="30">
        <v>548.30633999999998</v>
      </c>
      <c r="J3805" s="30">
        <v>548.30557829999998</v>
      </c>
      <c r="K3805" s="30">
        <v>7.6000000000000004E-4</v>
      </c>
      <c r="L3805" s="3">
        <v>0</v>
      </c>
      <c r="M3805" s="3">
        <v>3</v>
      </c>
      <c r="N3805" s="10">
        <f t="shared" si="413"/>
        <v>1</v>
      </c>
      <c r="O3805" s="35">
        <v>3</v>
      </c>
      <c r="P3805" s="17"/>
      <c r="Q3805" s="40">
        <v>1642.90236</v>
      </c>
      <c r="R3805" s="40">
        <v>548.30564000000004</v>
      </c>
      <c r="S3805" s="18">
        <f t="shared" si="414"/>
        <v>1.2766602217295675</v>
      </c>
      <c r="T3805" s="18">
        <f t="shared" si="415"/>
        <v>-0.1125284796636917</v>
      </c>
      <c r="U3805" s="18">
        <f t="shared" si="416"/>
        <v>-0.2553320443459135</v>
      </c>
      <c r="V3805" s="30">
        <v>548.30550000000005</v>
      </c>
      <c r="W3805" s="3" t="s">
        <v>47</v>
      </c>
      <c r="X3805" s="3" t="s">
        <v>47</v>
      </c>
      <c r="Y3805" s="3" t="s">
        <v>47</v>
      </c>
      <c r="Z3805" s="3" t="s">
        <v>47</v>
      </c>
      <c r="AA3805" s="3" t="s">
        <v>47</v>
      </c>
      <c r="AB3805" s="12" t="s">
        <v>48</v>
      </c>
      <c r="AF3805" s="3" t="s">
        <v>48</v>
      </c>
      <c r="AG3805" s="3" t="s">
        <v>47</v>
      </c>
      <c r="AM3805" s="3" t="s">
        <v>48</v>
      </c>
      <c r="AU3805" s="3">
        <v>0</v>
      </c>
      <c r="AV3805" s="3">
        <v>6</v>
      </c>
      <c r="AW3805" s="3">
        <v>1</v>
      </c>
      <c r="AX3805" s="3">
        <v>6</v>
      </c>
      <c r="AY3805" s="3">
        <v>100</v>
      </c>
      <c r="AZ3805" s="6" t="str">
        <f t="shared" si="417"/>
        <v>2253.2</v>
      </c>
      <c r="BC3805" s="12" t="s">
        <v>9540</v>
      </c>
      <c r="BJ3805" s="12">
        <f t="shared" si="418"/>
        <v>0</v>
      </c>
      <c r="BK3805" s="12">
        <f t="shared" si="419"/>
        <v>0</v>
      </c>
      <c r="CQ3805" s="3" t="str">
        <f>CONCATENATE(baseURL!$A$1,baseURL!$B$1,baseURL!$C$1,".",C3805,".",L3805,".pkl&amp;seq=",BC3805)</f>
        <v>http://proteomics.broadinstitute.org/millscripts/viewfeed.pl?side=xl&amp;cycle=1&amp;fixedMods=iaaC&amp;file=msdataSM/iPRG2012_nd/cpick_in/iPRG2012_nd.2253.2.0.pkl&amp;seq=VNSQSGKGGAAWVLLR</v>
      </c>
    </row>
    <row r="3806" spans="1:99" x14ac:dyDescent="0.2">
      <c r="A3806" s="3">
        <v>2056</v>
      </c>
      <c r="B3806" s="2" t="s">
        <v>9541</v>
      </c>
      <c r="C3806" s="2" t="s">
        <v>9530</v>
      </c>
      <c r="D3806" s="3">
        <v>9972</v>
      </c>
      <c r="E3806" s="3">
        <v>9963</v>
      </c>
      <c r="F3806" s="3">
        <v>47318</v>
      </c>
      <c r="G3806" s="3">
        <v>12215</v>
      </c>
      <c r="H3806" s="3">
        <v>37.224600000000002</v>
      </c>
      <c r="I3806" s="30">
        <v>687.00909999999999</v>
      </c>
      <c r="J3806" s="30">
        <v>687.00763640000002</v>
      </c>
      <c r="K3806" s="30">
        <v>1.4599999999999999E-3</v>
      </c>
      <c r="L3806" s="3">
        <v>3</v>
      </c>
      <c r="M3806" s="3">
        <v>3</v>
      </c>
      <c r="N3806" s="10">
        <f t="shared" si="413"/>
        <v>1</v>
      </c>
      <c r="O3806" s="35">
        <v>3</v>
      </c>
      <c r="P3806" s="17"/>
      <c r="Q3806" s="40">
        <v>2059.0090700000001</v>
      </c>
      <c r="R3806" s="40">
        <v>687.00788</v>
      </c>
      <c r="S3806" s="18">
        <f t="shared" si="414"/>
        <v>1.775816603427228</v>
      </c>
      <c r="T3806" s="18">
        <f t="shared" si="415"/>
        <v>-0.35458108570187097</v>
      </c>
      <c r="U3806" s="18">
        <f t="shared" si="416"/>
        <v>-0.5531232042783657</v>
      </c>
      <c r="V3806" s="30">
        <v>687.00750000000005</v>
      </c>
      <c r="W3806" s="3" t="s">
        <v>47</v>
      </c>
      <c r="X3806" s="3" t="s">
        <v>47</v>
      </c>
      <c r="Y3806" s="3" t="s">
        <v>47</v>
      </c>
      <c r="Z3806" s="3" t="s">
        <v>47</v>
      </c>
      <c r="AA3806" s="3" t="s">
        <v>48</v>
      </c>
      <c r="AB3806" s="12" t="s">
        <v>47</v>
      </c>
      <c r="AC3806" s="3" t="s">
        <v>47</v>
      </c>
      <c r="AD3806" s="3" t="s">
        <v>47</v>
      </c>
      <c r="AE3806" s="3" t="s">
        <v>47</v>
      </c>
      <c r="AF3806" s="3" t="s">
        <v>52</v>
      </c>
      <c r="AG3806" s="3" t="s">
        <v>47</v>
      </c>
      <c r="AH3806" s="3" t="s">
        <v>47</v>
      </c>
      <c r="AI3806" s="3" t="s">
        <v>47</v>
      </c>
      <c r="AJ3806" s="3" t="s">
        <v>47</v>
      </c>
      <c r="AK3806" s="3" t="s">
        <v>48</v>
      </c>
      <c r="AM3806" s="3" t="s">
        <v>47</v>
      </c>
      <c r="AO3806" s="3" t="s">
        <v>47</v>
      </c>
      <c r="AQ3806" s="3" t="s">
        <v>47</v>
      </c>
      <c r="AU3806" s="3">
        <v>0</v>
      </c>
      <c r="AV3806" s="3">
        <v>15</v>
      </c>
      <c r="AW3806" s="3">
        <v>4</v>
      </c>
      <c r="AX3806" s="3">
        <v>11</v>
      </c>
      <c r="AY3806" s="3">
        <v>73.33</v>
      </c>
      <c r="AZ3806" s="6" t="str">
        <f t="shared" si="417"/>
        <v>2253.4</v>
      </c>
      <c r="BC3806" s="12" t="s">
        <v>9542</v>
      </c>
      <c r="BJ3806" s="12">
        <f t="shared" si="418"/>
        <v>0</v>
      </c>
      <c r="BK3806" s="12">
        <f t="shared" si="419"/>
        <v>0</v>
      </c>
      <c r="BO3806" s="3" t="s">
        <v>54</v>
      </c>
      <c r="BP3806" s="3" t="s">
        <v>54</v>
      </c>
      <c r="BR3806" s="3" t="s">
        <v>54</v>
      </c>
      <c r="BX3806" s="3" t="s">
        <v>9543</v>
      </c>
      <c r="BZ3806" s="3" t="s">
        <v>9544</v>
      </c>
      <c r="CE3806" s="3" t="s">
        <v>9545</v>
      </c>
      <c r="CF3806" s="3" t="s">
        <v>9545</v>
      </c>
      <c r="CQ3806" s="3" t="str">
        <f>CONCATENATE(baseURL!$A$1,baseURL!$B$1,baseURL!$C$1,".",C3806,".",L3806,".pkl&amp;seq=",BC3806,"&amp;varMods=Deamidated-Q+Deamidated-N")</f>
        <v>http://proteomics.broadinstitute.org/millscripts/viewfeed.pl?side=xl&amp;cycle=1&amp;fixedMods=iaaC&amp;file=msdataSM/iPRG2012_nd/cpick_in/iPRG2012_nd.2253.4.3.pkl&amp;seq=KVWLDPNETSELAqANSR&amp;varMods=Deamidated-Q+Deamidated-N</v>
      </c>
    </row>
    <row r="3807" spans="1:99" x14ac:dyDescent="0.2">
      <c r="A3807" s="3">
        <v>2576</v>
      </c>
      <c r="B3807" s="2" t="s">
        <v>9546</v>
      </c>
      <c r="C3807" s="2" t="s">
        <v>9537</v>
      </c>
      <c r="D3807" s="3">
        <v>9974</v>
      </c>
      <c r="E3807" s="3">
        <v>9965</v>
      </c>
      <c r="F3807" s="3">
        <v>47337</v>
      </c>
      <c r="G3807" s="3">
        <v>12218</v>
      </c>
      <c r="H3807" s="3">
        <v>37.237000000000002</v>
      </c>
      <c r="I3807" s="30">
        <v>489.60216000000003</v>
      </c>
      <c r="J3807" s="30">
        <v>489.60114600000003</v>
      </c>
      <c r="K3807" s="30">
        <v>1.01E-3</v>
      </c>
      <c r="L3807" s="3">
        <v>3</v>
      </c>
      <c r="M3807" s="3">
        <v>3</v>
      </c>
      <c r="N3807" s="10">
        <f t="shared" si="413"/>
        <v>1</v>
      </c>
      <c r="O3807" s="35">
        <v>3</v>
      </c>
      <c r="P3807" s="17"/>
      <c r="Q3807" s="40">
        <v>1466.7889600000001</v>
      </c>
      <c r="R3807" s="40">
        <v>489.60117000000002</v>
      </c>
      <c r="S3807" s="18">
        <f t="shared" si="414"/>
        <v>2.0220539914183635</v>
      </c>
      <c r="T3807" s="18">
        <f t="shared" si="415"/>
        <v>-4.9019490693311137E-2</v>
      </c>
      <c r="U3807" s="18">
        <f t="shared" si="416"/>
        <v>-0.75571714837237403</v>
      </c>
      <c r="V3807" s="30">
        <v>489.60079999999999</v>
      </c>
      <c r="W3807" s="3" t="s">
        <v>47</v>
      </c>
      <c r="Z3807" s="3" t="s">
        <v>47</v>
      </c>
      <c r="AB3807" s="12" t="s">
        <v>47</v>
      </c>
      <c r="AC3807" s="3" t="s">
        <v>47</v>
      </c>
      <c r="AD3807" s="3" t="s">
        <v>47</v>
      </c>
      <c r="AE3807" s="3" t="s">
        <v>47</v>
      </c>
      <c r="AF3807" s="3" t="s">
        <v>47</v>
      </c>
      <c r="AG3807" s="3" t="s">
        <v>48</v>
      </c>
      <c r="AH3807" s="3" t="s">
        <v>47</v>
      </c>
      <c r="AI3807" s="3" t="s">
        <v>47</v>
      </c>
      <c r="AK3807" s="3" t="s">
        <v>52</v>
      </c>
      <c r="AL3807" s="3" t="s">
        <v>48</v>
      </c>
      <c r="AU3807" s="3">
        <v>0</v>
      </c>
      <c r="AV3807" s="3">
        <v>9</v>
      </c>
      <c r="AW3807" s="3">
        <v>2</v>
      </c>
      <c r="AX3807" s="3">
        <v>8</v>
      </c>
      <c r="AY3807" s="3">
        <v>88.89</v>
      </c>
      <c r="AZ3807" s="6" t="str">
        <f t="shared" si="417"/>
        <v>2254.2</v>
      </c>
      <c r="BB3807" s="12" t="s">
        <v>79</v>
      </c>
      <c r="BC3807" s="12" t="s">
        <v>9547</v>
      </c>
      <c r="BJ3807" s="12">
        <f t="shared" si="418"/>
        <v>0</v>
      </c>
      <c r="BK3807" s="12">
        <f t="shared" si="419"/>
        <v>0</v>
      </c>
      <c r="CE3807" s="3" t="s">
        <v>9548</v>
      </c>
      <c r="CQ3807" s="3" t="str">
        <f>CONCATENATE(baseURL!$A$1,baseURL!$B$1,"+Acetyl",baseURL!$C$1,".",C3807,".",L3807,".pkl&amp;seq=",BC3807)</f>
        <v>http://proteomics.broadinstitute.org/millscripts/viewfeed.pl?side=xl&amp;cycle=1&amp;fixedMods=iaaC+Acetyl&amp;file=msdataSM/iPRG2012_nd/cpick_in/iPRG2012_nd.2254.2.3.pkl&amp;seq=SEFYKLAPVDKK</v>
      </c>
    </row>
    <row r="3808" spans="1:99" x14ac:dyDescent="0.2">
      <c r="A3808" s="3">
        <v>5417</v>
      </c>
      <c r="B3808" s="2" t="s">
        <v>9549</v>
      </c>
      <c r="C3808" s="2" t="s">
        <v>9550</v>
      </c>
      <c r="D3808" s="3">
        <v>9978</v>
      </c>
      <c r="E3808" s="3">
        <v>9969</v>
      </c>
      <c r="F3808" s="3">
        <v>47341</v>
      </c>
      <c r="G3808" s="3">
        <v>12222</v>
      </c>
      <c r="H3808" s="3">
        <v>37.248699999999999</v>
      </c>
      <c r="I3808" s="30">
        <v>727.40444000000002</v>
      </c>
      <c r="J3808" s="30">
        <v>727.40335519999996</v>
      </c>
      <c r="K3808" s="30">
        <v>1.08E-3</v>
      </c>
      <c r="L3808" s="3">
        <v>2</v>
      </c>
      <c r="M3808" s="3">
        <v>2</v>
      </c>
      <c r="N3808" s="10">
        <f t="shared" si="413"/>
        <v>1</v>
      </c>
      <c r="O3808" s="35">
        <v>2</v>
      </c>
      <c r="P3808" s="17"/>
      <c r="Q3808" s="40">
        <v>1453.8009199999999</v>
      </c>
      <c r="R3808" s="40">
        <v>727.40409999999997</v>
      </c>
      <c r="S3808" s="18">
        <f t="shared" si="414"/>
        <v>0.46741556729069472</v>
      </c>
      <c r="T3808" s="18">
        <f t="shared" si="415"/>
        <v>-1.0239150425557986</v>
      </c>
      <c r="U3808" s="18">
        <f t="shared" si="416"/>
        <v>-1.3747516682630097</v>
      </c>
      <c r="V3808" s="30">
        <v>727.40309999999999</v>
      </c>
      <c r="W3808" s="3" t="s">
        <v>47</v>
      </c>
      <c r="X3808" s="3" t="s">
        <v>47</v>
      </c>
      <c r="Y3808" s="3" t="s">
        <v>47</v>
      </c>
      <c r="Z3808" s="3" t="s">
        <v>47</v>
      </c>
      <c r="AA3808" s="3" t="s">
        <v>48</v>
      </c>
      <c r="AB3808" s="12" t="s">
        <v>47</v>
      </c>
      <c r="AC3808" s="3" t="s">
        <v>47</v>
      </c>
      <c r="AD3808" s="3" t="s">
        <v>47</v>
      </c>
      <c r="AE3808" s="3" t="s">
        <v>48</v>
      </c>
      <c r="AF3808" s="3" t="s">
        <v>47</v>
      </c>
      <c r="AG3808" s="3" t="s">
        <v>47</v>
      </c>
      <c r="AH3808" s="3" t="s">
        <v>47</v>
      </c>
      <c r="AI3808" s="3" t="s">
        <v>47</v>
      </c>
      <c r="AJ3808" s="3" t="s">
        <v>47</v>
      </c>
      <c r="AK3808" s="3" t="s">
        <v>48</v>
      </c>
      <c r="AL3808" s="3" t="s">
        <v>47</v>
      </c>
      <c r="AM3808" s="3" t="s">
        <v>47</v>
      </c>
      <c r="AU3808" s="3">
        <v>0</v>
      </c>
      <c r="AV3808" s="3">
        <v>14</v>
      </c>
      <c r="AW3808" s="3">
        <v>1</v>
      </c>
      <c r="AX3808" s="3">
        <v>14</v>
      </c>
      <c r="AY3808" s="3">
        <v>100</v>
      </c>
      <c r="AZ3808" s="6" t="str">
        <f t="shared" si="417"/>
        <v>2254.6</v>
      </c>
      <c r="BC3808" s="12" t="s">
        <v>9551</v>
      </c>
      <c r="BJ3808" s="12">
        <f t="shared" si="418"/>
        <v>0</v>
      </c>
      <c r="BK3808" s="12">
        <f t="shared" si="419"/>
        <v>0</v>
      </c>
      <c r="CQ3808" s="3" t="str">
        <f>CONCATENATE(baseURL!$A$1,baseURL!$B$1,baseURL!$C$1,".",C3808,".",L3808,".pkl&amp;seq=",BC3808)</f>
        <v>http://proteomics.broadinstitute.org/millscripts/viewfeed.pl?side=xl&amp;cycle=1&amp;fixedMods=iaaC&amp;file=msdataSM/iPRG2012_nd/cpick_in/iPRG2012_nd.2254.6.2.pkl&amp;seq=ATLGLLGNQGVDPAK</v>
      </c>
    </row>
    <row r="3809" spans="1:95" x14ac:dyDescent="0.2">
      <c r="A3809" s="3">
        <v>2609</v>
      </c>
      <c r="B3809" s="2" t="s">
        <v>9552</v>
      </c>
      <c r="C3809" s="2" t="s">
        <v>9553</v>
      </c>
      <c r="D3809" s="3">
        <v>9979</v>
      </c>
      <c r="E3809" s="3">
        <v>9970</v>
      </c>
      <c r="F3809" s="3">
        <v>47357</v>
      </c>
      <c r="G3809" s="3">
        <v>12224</v>
      </c>
      <c r="H3809" s="3">
        <v>37.2605</v>
      </c>
      <c r="I3809" s="30">
        <v>463.30727000000002</v>
      </c>
      <c r="J3809" s="30">
        <v>463.30771060000001</v>
      </c>
      <c r="K3809" s="30">
        <v>-4.4000000000000002E-4</v>
      </c>
      <c r="L3809" s="3">
        <v>2</v>
      </c>
      <c r="M3809" s="3">
        <v>2</v>
      </c>
      <c r="N3809" s="10">
        <f t="shared" si="413"/>
        <v>1</v>
      </c>
      <c r="O3809" s="35">
        <v>2</v>
      </c>
      <c r="P3809" s="17"/>
      <c r="Q3809" s="40">
        <v>925.60807999999997</v>
      </c>
      <c r="R3809" s="40">
        <v>463.30768</v>
      </c>
      <c r="S3809" s="18">
        <f t="shared" si="414"/>
        <v>-0.88494108275526762</v>
      </c>
      <c r="T3809" s="18">
        <f t="shared" si="415"/>
        <v>6.6046822280872206E-2</v>
      </c>
      <c r="U3809" s="18">
        <f t="shared" si="416"/>
        <v>-0.17267143084136463</v>
      </c>
      <c r="V3809" s="30">
        <v>463.30759999999998</v>
      </c>
      <c r="W3809" s="3" t="s">
        <v>47</v>
      </c>
      <c r="Z3809" s="3" t="s">
        <v>47</v>
      </c>
      <c r="AA3809" s="3" t="s">
        <v>47</v>
      </c>
      <c r="AB3809" s="12" t="s">
        <v>47</v>
      </c>
      <c r="AC3809" s="3" t="s">
        <v>47</v>
      </c>
      <c r="AD3809" s="3" t="s">
        <v>47</v>
      </c>
      <c r="AE3809" s="3" t="s">
        <v>47</v>
      </c>
      <c r="AF3809" s="3" t="s">
        <v>47</v>
      </c>
      <c r="AG3809" s="3" t="s">
        <v>47</v>
      </c>
      <c r="AH3809" s="3" t="s">
        <v>47</v>
      </c>
      <c r="AI3809" s="3" t="s">
        <v>47</v>
      </c>
      <c r="AJ3809" s="3" t="s">
        <v>47</v>
      </c>
      <c r="AL3809" s="3" t="s">
        <v>47</v>
      </c>
      <c r="AU3809" s="3">
        <v>0</v>
      </c>
      <c r="AV3809" s="3">
        <v>13</v>
      </c>
      <c r="AW3809" s="3">
        <v>1</v>
      </c>
      <c r="AX3809" s="3">
        <v>13</v>
      </c>
      <c r="AY3809" s="3">
        <v>100</v>
      </c>
      <c r="AZ3809" s="6" t="str">
        <f t="shared" si="417"/>
        <v>2255.1</v>
      </c>
      <c r="BC3809" s="12" t="s">
        <v>9357</v>
      </c>
      <c r="BJ3809" s="12">
        <f t="shared" si="418"/>
        <v>0</v>
      </c>
      <c r="BK3809" s="12">
        <f t="shared" si="419"/>
        <v>0</v>
      </c>
      <c r="CQ3809" s="3" t="str">
        <f>CONCATENATE(baseURL!$A$1,baseURL!$B$1,baseURL!$C$1,".",C3809,".",L3809,".pkl&amp;seq=",BC3809)</f>
        <v>http://proteomics.broadinstitute.org/millscripts/viewfeed.pl?side=xl&amp;cycle=1&amp;fixedMods=iaaC&amp;file=msdataSM/iPRG2012_nd/cpick_in/iPRG2012_nd.2255.1.2.pkl&amp;seq=LVAALPTLK</v>
      </c>
    </row>
    <row r="3810" spans="1:95" x14ac:dyDescent="0.2">
      <c r="A3810" s="3">
        <v>2200</v>
      </c>
      <c r="B3810" s="2" t="s">
        <v>9554</v>
      </c>
      <c r="C3810" s="2" t="s">
        <v>9555</v>
      </c>
      <c r="D3810" s="3">
        <v>9980</v>
      </c>
      <c r="E3810" s="3">
        <v>9971</v>
      </c>
      <c r="F3810" s="3">
        <v>47358</v>
      </c>
      <c r="G3810" s="3">
        <v>12225</v>
      </c>
      <c r="H3810" s="3">
        <v>37.264699999999998</v>
      </c>
      <c r="I3810" s="30">
        <v>475.25830999999999</v>
      </c>
      <c r="J3810" s="30">
        <v>475.26080480000002</v>
      </c>
      <c r="K3810" s="30">
        <v>-2.49E-3</v>
      </c>
      <c r="L3810" s="3">
        <v>3</v>
      </c>
      <c r="M3810" s="3">
        <v>3</v>
      </c>
      <c r="N3810" s="10">
        <f t="shared" si="413"/>
        <v>1</v>
      </c>
      <c r="O3810" s="35">
        <v>3</v>
      </c>
      <c r="P3810" s="17"/>
      <c r="Q3810" s="40">
        <v>1423.7692300000001</v>
      </c>
      <c r="R3810" s="40">
        <v>475.26125999999999</v>
      </c>
      <c r="S3810" s="18">
        <f t="shared" si="414"/>
        <v>-6.2071122733598232</v>
      </c>
      <c r="T3810" s="18">
        <f t="shared" si="415"/>
        <v>-0.95778898531773904</v>
      </c>
      <c r="U3810" s="18">
        <f t="shared" si="416"/>
        <v>-0.96788869342197181</v>
      </c>
      <c r="V3810" s="30">
        <v>475.26080000000002</v>
      </c>
      <c r="W3810" s="3" t="s">
        <v>48</v>
      </c>
      <c r="Y3810" s="3" t="s">
        <v>47</v>
      </c>
      <c r="Z3810" s="3" t="s">
        <v>47</v>
      </c>
      <c r="AA3810" s="3" t="s">
        <v>47</v>
      </c>
      <c r="AC3810" s="3" t="s">
        <v>52</v>
      </c>
      <c r="AL3810" s="3" t="s">
        <v>52</v>
      </c>
      <c r="AM3810" s="3" t="s">
        <v>47</v>
      </c>
      <c r="AU3810" s="3">
        <v>0</v>
      </c>
      <c r="AV3810" s="3">
        <v>4</v>
      </c>
      <c r="AW3810" s="3">
        <v>1</v>
      </c>
      <c r="AX3810" s="3">
        <v>4</v>
      </c>
      <c r="AY3810" s="3">
        <v>100</v>
      </c>
      <c r="AZ3810" s="6" t="str">
        <f t="shared" si="417"/>
        <v>2255.2</v>
      </c>
      <c r="BC3810" s="12" t="s">
        <v>9556</v>
      </c>
      <c r="BJ3810" s="12">
        <f t="shared" si="418"/>
        <v>0</v>
      </c>
      <c r="BK3810" s="12">
        <f t="shared" si="419"/>
        <v>0</v>
      </c>
      <c r="CQ3810" s="3" t="str">
        <f>CONCATENATE(baseURL!$A$1,baseURL!$B$1,baseURL!$C$1,".",C3810,".",L3810,".pkl&amp;seq=",BC3810)</f>
        <v>http://proteomics.broadinstitute.org/millscripts/viewfeed.pl?side=xl&amp;cycle=1&amp;fixedMods=iaaC&amp;file=msdataSM/iPRG2012_nd/cpick_in/iPRG2012_nd.2255.2.3.pkl&amp;seq=SWNVLSKAYLSR</v>
      </c>
    </row>
    <row r="3811" spans="1:95" x14ac:dyDescent="0.2">
      <c r="A3811" s="3">
        <v>1664</v>
      </c>
      <c r="B3811" s="2" t="s">
        <v>9557</v>
      </c>
      <c r="C3811" s="2" t="s">
        <v>9546</v>
      </c>
      <c r="D3811" s="3">
        <v>9981</v>
      </c>
      <c r="E3811" s="3">
        <v>9972</v>
      </c>
      <c r="F3811" s="3">
        <v>47359</v>
      </c>
      <c r="G3811" s="3">
        <v>12226</v>
      </c>
      <c r="H3811" s="3">
        <v>37.268799999999999</v>
      </c>
      <c r="I3811" s="30">
        <v>505.29736000000003</v>
      </c>
      <c r="J3811" s="30">
        <v>505.29735959999999</v>
      </c>
      <c r="K3811" s="30">
        <v>0</v>
      </c>
      <c r="L3811" s="3">
        <v>2</v>
      </c>
      <c r="M3811" s="3">
        <v>0</v>
      </c>
      <c r="N3811" s="10">
        <f t="shared" si="413"/>
        <v>1</v>
      </c>
      <c r="O3811" s="35">
        <v>2</v>
      </c>
      <c r="P3811" s="17"/>
      <c r="Q3811" s="40">
        <v>1009.59282</v>
      </c>
      <c r="R3811" s="40">
        <v>505.30005</v>
      </c>
      <c r="S3811" s="18">
        <f t="shared" si="414"/>
        <v>-5.3235696295157098</v>
      </c>
      <c r="T3811" s="18">
        <f t="shared" si="415"/>
        <v>-5.3243612384480583</v>
      </c>
      <c r="U3811" s="18">
        <f t="shared" si="416"/>
        <v>-5.2444087429180275</v>
      </c>
      <c r="V3811" s="30">
        <v>505.29739999999998</v>
      </c>
      <c r="X3811" s="3" t="s">
        <v>47</v>
      </c>
      <c r="Y3811" s="3" t="s">
        <v>47</v>
      </c>
      <c r="Z3811" s="3" t="s">
        <v>48</v>
      </c>
      <c r="AA3811" s="3" t="s">
        <v>47</v>
      </c>
      <c r="AB3811" s="12" t="s">
        <v>47</v>
      </c>
      <c r="AC3811" s="3" t="s">
        <v>47</v>
      </c>
      <c r="AD3811" s="3" t="s">
        <v>48</v>
      </c>
      <c r="AF3811" s="3" t="s">
        <v>48</v>
      </c>
      <c r="AG3811" s="3" t="s">
        <v>47</v>
      </c>
      <c r="AL3811" s="3" t="s">
        <v>48</v>
      </c>
      <c r="AU3811" s="3">
        <v>0</v>
      </c>
      <c r="AV3811" s="3">
        <v>6</v>
      </c>
      <c r="AW3811" s="3">
        <v>1</v>
      </c>
      <c r="AX3811" s="3">
        <v>6</v>
      </c>
      <c r="AY3811" s="3">
        <v>100</v>
      </c>
      <c r="AZ3811" s="6" t="str">
        <f t="shared" si="417"/>
        <v>2255.3</v>
      </c>
      <c r="BC3811" s="12" t="s">
        <v>9558</v>
      </c>
      <c r="BJ3811" s="12">
        <f t="shared" si="418"/>
        <v>0</v>
      </c>
      <c r="BK3811" s="12">
        <f t="shared" si="419"/>
        <v>0</v>
      </c>
      <c r="CQ3811" s="3" t="str">
        <f>CONCATENATE(baseURL!$A$1,baseURL!$B$1,baseURL!$C$1,".",C3811,".",L3811,".pkl&amp;seq=",BC3811)</f>
        <v>http://proteomics.broadinstitute.org/millscripts/viewfeed.pl?side=xl&amp;cycle=1&amp;fixedMods=iaaC&amp;file=msdataSM/iPRG2012_nd/cpick_in/iPRG2012_nd.2255.3.2.pkl&amp;seq=APLELPLEK</v>
      </c>
    </row>
    <row r="3812" spans="1:95" x14ac:dyDescent="0.2">
      <c r="A3812" s="3">
        <v>5231</v>
      </c>
      <c r="B3812" s="2" t="s">
        <v>9559</v>
      </c>
      <c r="C3812" s="2" t="s">
        <v>9560</v>
      </c>
      <c r="D3812" s="3">
        <v>9982</v>
      </c>
      <c r="E3812" s="3">
        <v>9973</v>
      </c>
      <c r="F3812" s="3">
        <v>47360</v>
      </c>
      <c r="G3812" s="3">
        <v>12227</v>
      </c>
      <c r="H3812" s="3">
        <v>37.273000000000003</v>
      </c>
      <c r="I3812" s="30">
        <v>558.31136000000004</v>
      </c>
      <c r="J3812" s="30">
        <v>558.30855210000004</v>
      </c>
      <c r="K3812" s="30">
        <v>2.81E-3</v>
      </c>
      <c r="L3812" s="3">
        <v>2</v>
      </c>
      <c r="M3812" s="3">
        <v>2</v>
      </c>
      <c r="N3812" s="10">
        <f t="shared" si="413"/>
        <v>1</v>
      </c>
      <c r="O3812" s="35">
        <v>2</v>
      </c>
      <c r="P3812" s="17"/>
      <c r="Q3812" s="40">
        <v>1115.6095399999999</v>
      </c>
      <c r="R3812" s="40">
        <v>558.30840999999998</v>
      </c>
      <c r="S3812" s="18">
        <f t="shared" si="414"/>
        <v>5.2838179529756637</v>
      </c>
      <c r="T3812" s="18">
        <f t="shared" si="415"/>
        <v>0.25451882421379485</v>
      </c>
      <c r="U3812" s="18">
        <f t="shared" si="416"/>
        <v>0.51942617175268457</v>
      </c>
      <c r="V3812" s="30">
        <v>558.30870000000004</v>
      </c>
      <c r="W3812" s="3" t="s">
        <v>47</v>
      </c>
      <c r="X3812" s="3" t="s">
        <v>47</v>
      </c>
      <c r="Y3812" s="3" t="s">
        <v>47</v>
      </c>
      <c r="Z3812" s="3" t="s">
        <v>47</v>
      </c>
      <c r="AA3812" s="3" t="s">
        <v>47</v>
      </c>
      <c r="AB3812" s="12" t="s">
        <v>47</v>
      </c>
      <c r="AC3812" s="3" t="s">
        <v>47</v>
      </c>
      <c r="AD3812" s="3" t="s">
        <v>47</v>
      </c>
      <c r="AE3812" s="3" t="s">
        <v>47</v>
      </c>
      <c r="AF3812" s="3" t="s">
        <v>47</v>
      </c>
      <c r="AG3812" s="3" t="s">
        <v>47</v>
      </c>
      <c r="AH3812" s="3" t="s">
        <v>47</v>
      </c>
      <c r="AI3812" s="3" t="s">
        <v>47</v>
      </c>
      <c r="AJ3812" s="3" t="s">
        <v>47</v>
      </c>
      <c r="AK3812" s="3" t="s">
        <v>47</v>
      </c>
      <c r="AL3812" s="3" t="s">
        <v>47</v>
      </c>
      <c r="AM3812" s="3" t="s">
        <v>47</v>
      </c>
      <c r="AN3812" s="3" t="s">
        <v>47</v>
      </c>
      <c r="AU3812" s="3">
        <v>0</v>
      </c>
      <c r="AV3812" s="3">
        <v>18</v>
      </c>
      <c r="AW3812" s="3">
        <v>1</v>
      </c>
      <c r="AX3812" s="3">
        <v>18</v>
      </c>
      <c r="AY3812" s="3">
        <v>100</v>
      </c>
      <c r="AZ3812" s="6" t="str">
        <f t="shared" si="417"/>
        <v>2255.4</v>
      </c>
      <c r="BC3812" s="12" t="s">
        <v>9439</v>
      </c>
      <c r="BJ3812" s="12">
        <f t="shared" si="418"/>
        <v>0</v>
      </c>
      <c r="BK3812" s="12">
        <f t="shared" si="419"/>
        <v>0</v>
      </c>
      <c r="CQ3812" s="3" t="str">
        <f>CONCATENATE(baseURL!$A$1,baseURL!$B$1,baseURL!$C$1,".",C3812,".",L3812,".pkl&amp;seq=",BC3812)</f>
        <v>http://proteomics.broadinstitute.org/millscripts/viewfeed.pl?side=xl&amp;cycle=1&amp;fixedMods=iaaC&amp;file=msdataSM/iPRG2012_nd/cpick_in/iPRG2012_nd.2255.4.2.pkl&amp;seq=LATELPAWSK</v>
      </c>
    </row>
    <row r="3813" spans="1:95" x14ac:dyDescent="0.2">
      <c r="A3813" s="3">
        <v>7411</v>
      </c>
      <c r="B3813" s="2" t="s">
        <v>9561</v>
      </c>
      <c r="C3813" s="2" t="s">
        <v>9562</v>
      </c>
      <c r="D3813" s="3">
        <v>9992</v>
      </c>
      <c r="E3813" s="3">
        <v>9983</v>
      </c>
      <c r="F3813" s="3">
        <v>47387</v>
      </c>
      <c r="G3813" s="3">
        <v>12238</v>
      </c>
      <c r="H3813" s="3">
        <v>37.290700000000001</v>
      </c>
      <c r="I3813" s="30">
        <v>658.01300000000003</v>
      </c>
      <c r="J3813" s="30">
        <v>658.01182489999997</v>
      </c>
      <c r="K3813" s="30">
        <v>1.1800000000000001E-3</v>
      </c>
      <c r="L3813" s="3">
        <v>3</v>
      </c>
      <c r="M3813" s="3">
        <v>3</v>
      </c>
      <c r="N3813" s="10">
        <f t="shared" si="413"/>
        <v>1</v>
      </c>
      <c r="O3813" s="35">
        <v>3</v>
      </c>
      <c r="P3813" s="17"/>
      <c r="Q3813" s="40">
        <v>1972.0208299999999</v>
      </c>
      <c r="R3813" s="40">
        <v>658.01179000000002</v>
      </c>
      <c r="S3813" s="18">
        <f t="shared" si="414"/>
        <v>1.8388728262978209</v>
      </c>
      <c r="T3813" s="18">
        <f t="shared" si="415"/>
        <v>5.3038563254302819E-2</v>
      </c>
      <c r="U3813" s="18">
        <f t="shared" si="416"/>
        <v>1.519729604655325E-2</v>
      </c>
      <c r="V3813" s="30">
        <v>658.01179999999999</v>
      </c>
      <c r="W3813" s="3" t="s">
        <v>47</v>
      </c>
      <c r="X3813" s="3" t="s">
        <v>47</v>
      </c>
      <c r="Y3813" s="3" t="s">
        <v>47</v>
      </c>
      <c r="Z3813" s="3" t="s">
        <v>47</v>
      </c>
      <c r="AA3813" s="3" t="s">
        <v>47</v>
      </c>
      <c r="AB3813" s="12" t="s">
        <v>48</v>
      </c>
      <c r="AD3813" s="3" t="s">
        <v>47</v>
      </c>
      <c r="AF3813" s="3" t="s">
        <v>47</v>
      </c>
      <c r="AK3813" s="3" t="s">
        <v>52</v>
      </c>
      <c r="AU3813" s="3">
        <v>0</v>
      </c>
      <c r="AV3813" s="3">
        <v>7</v>
      </c>
      <c r="AW3813" s="3">
        <v>1</v>
      </c>
      <c r="AX3813" s="3">
        <v>7</v>
      </c>
      <c r="AY3813" s="3">
        <v>100</v>
      </c>
      <c r="AZ3813" s="6" t="str">
        <f t="shared" si="417"/>
        <v>2256.10</v>
      </c>
      <c r="BC3813" s="12" t="s">
        <v>9456</v>
      </c>
      <c r="BJ3813" s="12">
        <f t="shared" si="418"/>
        <v>0</v>
      </c>
      <c r="BK3813" s="12">
        <f t="shared" si="419"/>
        <v>0</v>
      </c>
      <c r="CQ3813" s="3" t="str">
        <f>CONCATENATE(baseURL!$A$1,baseURL!$B$1,baseURL!$C$1,".",C3813,".",L3813,".pkl&amp;seq=",BC3813)</f>
        <v>http://proteomics.broadinstitute.org/millscripts/viewfeed.pl?side=xl&amp;cycle=1&amp;fixedMods=iaaC&amp;file=msdataSM/iPRG2012_nd/cpick_in/iPRG2012_nd.2256.10.3.pkl&amp;seq=VAPEEHPVLLTEAPMNPK</v>
      </c>
    </row>
    <row r="3814" spans="1:95" x14ac:dyDescent="0.2">
      <c r="A3814" s="3">
        <v>261</v>
      </c>
      <c r="B3814" s="2" t="s">
        <v>9563</v>
      </c>
      <c r="C3814" s="2" t="s">
        <v>9564</v>
      </c>
      <c r="D3814" s="3">
        <v>9993</v>
      </c>
      <c r="E3814" s="3">
        <v>9984</v>
      </c>
      <c r="F3814" s="3">
        <v>47388</v>
      </c>
      <c r="G3814" s="3">
        <v>12239</v>
      </c>
      <c r="H3814" s="3">
        <v>37.292299999999997</v>
      </c>
      <c r="I3814" s="30">
        <v>730.39061000000004</v>
      </c>
      <c r="J3814" s="30">
        <v>731.04588230000002</v>
      </c>
      <c r="K3814" s="30">
        <v>-0.65527000000000002</v>
      </c>
      <c r="L3814" s="3">
        <v>2</v>
      </c>
      <c r="M3814" s="3">
        <v>3</v>
      </c>
      <c r="N3814" s="10">
        <f t="shared" si="413"/>
        <v>-1</v>
      </c>
      <c r="O3814" s="35">
        <v>2</v>
      </c>
      <c r="P3814" s="17"/>
      <c r="Q3814" s="40">
        <v>1459.7751000000001</v>
      </c>
      <c r="R3814" s="40">
        <v>730.39119000000005</v>
      </c>
      <c r="S3814" s="18">
        <f t="shared" si="414"/>
        <v>-0.79409501094005475</v>
      </c>
      <c r="T3814" s="18">
        <f t="shared" si="415"/>
        <v>896.35842951496318</v>
      </c>
      <c r="U3814" s="18">
        <f t="shared" si="416"/>
        <v>-0.80778630435288912</v>
      </c>
      <c r="V3814" s="30">
        <v>730.39059999999995</v>
      </c>
      <c r="W3814" s="3" t="s">
        <v>65</v>
      </c>
      <c r="AB3814" s="12" t="s">
        <v>52</v>
      </c>
      <c r="AC3814" s="3" t="s">
        <v>52</v>
      </c>
      <c r="AD3814" s="3" t="s">
        <v>47</v>
      </c>
      <c r="AF3814" s="3" t="s">
        <v>47</v>
      </c>
      <c r="AG3814" s="3" t="s">
        <v>47</v>
      </c>
      <c r="AH3814" s="3" t="s">
        <v>52</v>
      </c>
      <c r="AL3814" s="3" t="s">
        <v>52</v>
      </c>
      <c r="AU3814" s="3">
        <v>1</v>
      </c>
      <c r="AV3814" s="3">
        <v>3</v>
      </c>
      <c r="AW3814" s="3">
        <v>1</v>
      </c>
      <c r="AX3814" s="3">
        <v>3</v>
      </c>
      <c r="AY3814" s="3">
        <v>100</v>
      </c>
      <c r="AZ3814" s="6" t="str">
        <f t="shared" si="417"/>
        <v>2256.11</v>
      </c>
      <c r="BC3814" s="12" t="s">
        <v>9565</v>
      </c>
      <c r="BJ3814" s="12">
        <f t="shared" si="418"/>
        <v>0</v>
      </c>
      <c r="BK3814" s="12">
        <f t="shared" si="419"/>
        <v>0</v>
      </c>
      <c r="BS3814" s="3" t="s">
        <v>9566</v>
      </c>
      <c r="CQ3814" s="3" t="str">
        <f>CONCATENATE(baseURL!$A$1,baseURL!$B$1,baseURL!$C$1,".",C3814,".",L3814,".pkl&amp;seq=",BC3814)</f>
        <v>http://proteomics.broadinstitute.org/millscripts/viewfeed.pl?side=xl&amp;cycle=1&amp;fixedMods=iaaC&amp;file=msdataSM/iPRG2012_nd/cpick_in/iPRG2012_nd.2256.11.2.pkl&amp;seq=SQVDELVLVGGSTR</v>
      </c>
    </row>
    <row r="3815" spans="1:95" x14ac:dyDescent="0.2">
      <c r="A3815" s="3">
        <v>2810</v>
      </c>
      <c r="B3815" s="2" t="s">
        <v>9567</v>
      </c>
      <c r="C3815" s="2" t="s">
        <v>9568</v>
      </c>
      <c r="D3815" s="3">
        <v>9996</v>
      </c>
      <c r="E3815" s="3">
        <v>9987</v>
      </c>
      <c r="F3815" s="3">
        <v>47391</v>
      </c>
      <c r="G3815" s="3">
        <v>12242</v>
      </c>
      <c r="H3815" s="3">
        <v>37.2973</v>
      </c>
      <c r="I3815" s="30">
        <v>926.80938000000003</v>
      </c>
      <c r="J3815" s="30">
        <v>926.80606039999998</v>
      </c>
      <c r="K3815" s="30">
        <v>3.32E-3</v>
      </c>
      <c r="L3815" s="3">
        <v>3</v>
      </c>
      <c r="M3815" s="3">
        <v>3</v>
      </c>
      <c r="N3815" s="10">
        <f t="shared" si="413"/>
        <v>1</v>
      </c>
      <c r="O3815" s="35">
        <v>3</v>
      </c>
      <c r="P3815" s="17"/>
      <c r="Q3815" s="40">
        <v>2778.4056999999998</v>
      </c>
      <c r="R3815" s="40">
        <v>926.80674999999997</v>
      </c>
      <c r="S3815" s="18">
        <f t="shared" si="414"/>
        <v>2.8377005239413844</v>
      </c>
      <c r="T3815" s="18">
        <f t="shared" si="415"/>
        <v>-0.74406018297446297</v>
      </c>
      <c r="U3815" s="18">
        <f t="shared" si="416"/>
        <v>-1.0250249040470456</v>
      </c>
      <c r="V3815" s="30">
        <v>926.80579999999998</v>
      </c>
      <c r="W3815" s="3" t="s">
        <v>47</v>
      </c>
      <c r="Z3815" s="3" t="s">
        <v>47</v>
      </c>
      <c r="AA3815" s="3" t="s">
        <v>47</v>
      </c>
      <c r="AB3815" s="12" t="s">
        <v>47</v>
      </c>
      <c r="AC3815" s="3" t="s">
        <v>47</v>
      </c>
      <c r="AD3815" s="3" t="s">
        <v>47</v>
      </c>
      <c r="AE3815" s="3" t="s">
        <v>48</v>
      </c>
      <c r="AF3815" s="3" t="s">
        <v>48</v>
      </c>
      <c r="AG3815" s="3" t="s">
        <v>48</v>
      </c>
      <c r="AI3815" s="3" t="s">
        <v>48</v>
      </c>
      <c r="AL3815" s="3" t="s">
        <v>48</v>
      </c>
      <c r="AN3815" s="3" t="s">
        <v>48</v>
      </c>
      <c r="AU3815" s="3">
        <v>0</v>
      </c>
      <c r="AV3815" s="3">
        <v>6</v>
      </c>
      <c r="AW3815" s="3">
        <v>1</v>
      </c>
      <c r="AX3815" s="3">
        <v>6</v>
      </c>
      <c r="AY3815" s="3">
        <v>100</v>
      </c>
      <c r="AZ3815" s="6" t="str">
        <f t="shared" si="417"/>
        <v>2256.14</v>
      </c>
      <c r="BC3815" s="12" t="s">
        <v>9569</v>
      </c>
      <c r="BJ3815" s="12">
        <f t="shared" si="418"/>
        <v>0</v>
      </c>
      <c r="BK3815" s="12">
        <f t="shared" si="419"/>
        <v>0</v>
      </c>
      <c r="CQ3815" s="3" t="str">
        <f>CONCATENATE(baseURL!$A$1,baseURL!$B$1,baseURL!$C$1,".",C3815,".",L3815,".pkl&amp;seq=",BC3815)</f>
        <v>http://proteomics.broadinstitute.org/millscripts/viewfeed.pl?side=xl&amp;cycle=1&amp;fixedMods=iaaC&amp;file=msdataSM/iPRG2012_nd/cpick_in/iPRG2012_nd.2256.14.3.pkl&amp;seq=AAAPAQTTTDYKYAPVSNLSAVPTNAR</v>
      </c>
    </row>
    <row r="3816" spans="1:95" x14ac:dyDescent="0.2">
      <c r="A3816" s="3">
        <v>2561</v>
      </c>
      <c r="B3816" s="2" t="s">
        <v>9570</v>
      </c>
      <c r="C3816" s="2" t="s">
        <v>9571</v>
      </c>
      <c r="D3816" s="3">
        <v>9988</v>
      </c>
      <c r="E3816" s="3">
        <v>9979</v>
      </c>
      <c r="F3816" s="3">
        <v>47383</v>
      </c>
      <c r="G3816" s="3">
        <v>12234</v>
      </c>
      <c r="H3816" s="3">
        <v>37.285699999999999</v>
      </c>
      <c r="I3816" s="30">
        <v>522.28299000000004</v>
      </c>
      <c r="J3816" s="30">
        <v>522.28304869999999</v>
      </c>
      <c r="K3816" s="30">
        <v>-6.0000000000000002E-5</v>
      </c>
      <c r="L3816" s="3">
        <v>3</v>
      </c>
      <c r="M3816" s="3">
        <v>3</v>
      </c>
      <c r="N3816" s="10">
        <f t="shared" si="413"/>
        <v>1</v>
      </c>
      <c r="O3816" s="35">
        <v>3</v>
      </c>
      <c r="P3816" s="17"/>
      <c r="Q3816" s="40">
        <v>1564.83295</v>
      </c>
      <c r="R3816" s="40">
        <v>522.28250000000003</v>
      </c>
      <c r="S3816" s="18">
        <f t="shared" si="414"/>
        <v>0.93818958133466868</v>
      </c>
      <c r="T3816" s="18">
        <f t="shared" si="415"/>
        <v>1.0505808637423981</v>
      </c>
      <c r="U3816" s="18">
        <f t="shared" si="416"/>
        <v>0.57440178433069045</v>
      </c>
      <c r="V3816" s="30">
        <v>522.28279999999995</v>
      </c>
      <c r="W3816" s="3" t="s">
        <v>47</v>
      </c>
      <c r="Z3816" s="3" t="s">
        <v>47</v>
      </c>
      <c r="AB3816" s="12" t="s">
        <v>47</v>
      </c>
      <c r="AC3816" s="3" t="s">
        <v>47</v>
      </c>
      <c r="AD3816" s="3" t="s">
        <v>47</v>
      </c>
      <c r="AE3816" s="3" t="s">
        <v>47</v>
      </c>
      <c r="AF3816" s="3" t="s">
        <v>47</v>
      </c>
      <c r="AG3816" s="3" t="s">
        <v>48</v>
      </c>
      <c r="AH3816" s="3" t="s">
        <v>47</v>
      </c>
      <c r="AJ3816" s="3" t="s">
        <v>47</v>
      </c>
      <c r="AK3816" s="3" t="s">
        <v>47</v>
      </c>
      <c r="AL3816" s="3" t="s">
        <v>48</v>
      </c>
      <c r="AU3816" s="3">
        <v>0</v>
      </c>
      <c r="AV3816" s="3">
        <v>10</v>
      </c>
      <c r="AW3816" s="3">
        <v>1</v>
      </c>
      <c r="AX3816" s="3">
        <v>10</v>
      </c>
      <c r="AY3816" s="3">
        <v>100</v>
      </c>
      <c r="AZ3816" s="6" t="str">
        <f t="shared" si="417"/>
        <v>2256.6</v>
      </c>
      <c r="BC3816" s="12" t="s">
        <v>9446</v>
      </c>
      <c r="BJ3816" s="12">
        <f t="shared" si="418"/>
        <v>0</v>
      </c>
      <c r="BK3816" s="12">
        <f t="shared" si="419"/>
        <v>0</v>
      </c>
      <c r="CQ3816" s="3" t="str">
        <f>CONCATENATE(baseURL!$A$1,baseURL!$B$1,baseURL!$C$1,".",C3816,".",L3816,".pkl&amp;seq=",BC3816)</f>
        <v>http://proteomics.broadinstitute.org/millscripts/viewfeed.pl?side=xl&amp;cycle=1&amp;fixedMods=iaaC&amp;file=msdataSM/iPRG2012_nd/cpick_in/iPRG2012_nd.2256.6.3.pkl&amp;seq=VEFLEDTSRTLVR</v>
      </c>
    </row>
    <row r="3817" spans="1:95" x14ac:dyDescent="0.2">
      <c r="A3817" s="3">
        <v>6912</v>
      </c>
      <c r="B3817" s="2" t="s">
        <v>9575</v>
      </c>
      <c r="C3817" s="2" t="s">
        <v>9576</v>
      </c>
      <c r="D3817" s="3">
        <v>9999</v>
      </c>
      <c r="E3817" s="3">
        <v>9990</v>
      </c>
      <c r="F3817" s="3">
        <v>47401</v>
      </c>
      <c r="G3817" s="3">
        <v>12246</v>
      </c>
      <c r="H3817" s="3">
        <v>37.310200000000002</v>
      </c>
      <c r="I3817" s="30">
        <v>541.54129999999998</v>
      </c>
      <c r="J3817" s="30">
        <v>541.54022880000002</v>
      </c>
      <c r="K3817" s="30">
        <v>1.07E-3</v>
      </c>
      <c r="L3817" s="3">
        <v>4</v>
      </c>
      <c r="M3817" s="3">
        <v>4</v>
      </c>
      <c r="N3817" s="10">
        <f t="shared" si="413"/>
        <v>1</v>
      </c>
      <c r="O3817" s="35">
        <v>4</v>
      </c>
      <c r="P3817" s="17"/>
      <c r="Q3817" s="40">
        <v>2163.1379200000001</v>
      </c>
      <c r="R3817" s="40">
        <v>541.53994</v>
      </c>
      <c r="S3817" s="18">
        <f t="shared" si="414"/>
        <v>2.5113567800316541</v>
      </c>
      <c r="T3817" s="18">
        <f t="shared" si="415"/>
        <v>0.53329399863135341</v>
      </c>
      <c r="U3817" s="18">
        <f t="shared" si="416"/>
        <v>0.48011232564985717</v>
      </c>
      <c r="V3817" s="30">
        <v>541.54020000000003</v>
      </c>
      <c r="W3817" s="3" t="s">
        <v>47</v>
      </c>
      <c r="X3817" s="3" t="s">
        <v>47</v>
      </c>
      <c r="Y3817" s="3" t="s">
        <v>47</v>
      </c>
      <c r="Z3817" s="3" t="s">
        <v>47</v>
      </c>
      <c r="AA3817" s="3" t="s">
        <v>47</v>
      </c>
      <c r="AB3817" s="12" t="s">
        <v>47</v>
      </c>
      <c r="AC3817" s="3" t="s">
        <v>47</v>
      </c>
      <c r="AD3817" s="3" t="s">
        <v>47</v>
      </c>
      <c r="AE3817" s="3" t="s">
        <v>47</v>
      </c>
      <c r="AF3817" s="3" t="s">
        <v>47</v>
      </c>
      <c r="AG3817" s="3" t="s">
        <v>47</v>
      </c>
      <c r="AH3817" s="3" t="s">
        <v>47</v>
      </c>
      <c r="AI3817" s="3" t="s">
        <v>47</v>
      </c>
      <c r="AJ3817" s="3" t="s">
        <v>47</v>
      </c>
      <c r="AK3817" s="3" t="s">
        <v>47</v>
      </c>
      <c r="AL3817" s="3" t="s">
        <v>48</v>
      </c>
      <c r="AM3817" s="3" t="s">
        <v>47</v>
      </c>
      <c r="AN3817" s="3" t="s">
        <v>48</v>
      </c>
      <c r="AO3817" s="3" t="s">
        <v>47</v>
      </c>
      <c r="AP3817" s="3" t="s">
        <v>48</v>
      </c>
      <c r="AU3817" s="3">
        <v>0</v>
      </c>
      <c r="AV3817" s="3">
        <v>17</v>
      </c>
      <c r="AW3817" s="3">
        <v>1</v>
      </c>
      <c r="AX3817" s="3">
        <v>17</v>
      </c>
      <c r="AY3817" s="3">
        <v>100</v>
      </c>
      <c r="AZ3817" s="6" t="str">
        <f t="shared" si="417"/>
        <v>2257.3</v>
      </c>
      <c r="BC3817" s="12" t="s">
        <v>9577</v>
      </c>
      <c r="BJ3817" s="12">
        <f t="shared" si="418"/>
        <v>1</v>
      </c>
      <c r="BK3817" s="12">
        <f t="shared" si="419"/>
        <v>0</v>
      </c>
      <c r="CQ3817" s="3" t="str">
        <f>CONCATENATE(baseURL!$A$1,baseURL!$B$1,baseURL!$C$1,".",C3817,".",L3817,".pkl&amp;seq=",BC3817)</f>
        <v>http://proteomics.broadinstitute.org/millscripts/viewfeed.pl?side=xl&amp;cycle=1&amp;fixedMods=iaaC&amp;file=msdataSM/iPRG2012_nd/cpick_in/iPRG2012_nd.2257.3.4.pkl&amp;seq=SLAPAYGLPVVLHSDHCAKK</v>
      </c>
    </row>
    <row r="3818" spans="1:95" x14ac:dyDescent="0.2">
      <c r="A3818" s="3">
        <v>5396</v>
      </c>
      <c r="B3818" s="2" t="s">
        <v>9572</v>
      </c>
      <c r="C3818" s="2" t="s">
        <v>9573</v>
      </c>
      <c r="D3818" s="3">
        <v>10005</v>
      </c>
      <c r="E3818" s="3">
        <v>9996</v>
      </c>
      <c r="F3818" s="3">
        <v>47407</v>
      </c>
      <c r="G3818" s="3">
        <v>12252</v>
      </c>
      <c r="H3818" s="3">
        <v>37.321899999999999</v>
      </c>
      <c r="I3818" s="30">
        <v>660.04978000000006</v>
      </c>
      <c r="J3818" s="30">
        <v>660.04928080000002</v>
      </c>
      <c r="K3818" s="30">
        <v>5.0000000000000001E-4</v>
      </c>
      <c r="L3818" s="3">
        <v>3</v>
      </c>
      <c r="M3818" s="3">
        <v>3</v>
      </c>
      <c r="N3818" s="10">
        <f t="shared" si="413"/>
        <v>1</v>
      </c>
      <c r="O3818" s="35">
        <v>3</v>
      </c>
      <c r="P3818" s="17"/>
      <c r="Q3818" s="40">
        <v>1978.1331499999999</v>
      </c>
      <c r="R3818" s="40">
        <v>660.04924000000005</v>
      </c>
      <c r="S3818" s="18">
        <f t="shared" si="414"/>
        <v>0.8181207814145397</v>
      </c>
      <c r="T3818" s="18">
        <f t="shared" si="415"/>
        <v>6.1813570098500532E-2</v>
      </c>
      <c r="U3818" s="18">
        <f t="shared" si="416"/>
        <v>-6.0601539383177749E-2</v>
      </c>
      <c r="V3818" s="30">
        <v>660.04920000000004</v>
      </c>
      <c r="W3818" s="3" t="s">
        <v>47</v>
      </c>
      <c r="X3818" s="3" t="s">
        <v>47</v>
      </c>
      <c r="Y3818" s="3" t="s">
        <v>47</v>
      </c>
      <c r="Z3818" s="3" t="s">
        <v>47</v>
      </c>
      <c r="AA3818" s="3" t="s">
        <v>47</v>
      </c>
      <c r="AB3818" s="12" t="s">
        <v>47</v>
      </c>
      <c r="AC3818" s="3" t="s">
        <v>47</v>
      </c>
      <c r="AD3818" s="3" t="s">
        <v>47</v>
      </c>
      <c r="AE3818" s="3" t="s">
        <v>47</v>
      </c>
      <c r="AF3818" s="3" t="s">
        <v>47</v>
      </c>
      <c r="AG3818" s="3" t="s">
        <v>48</v>
      </c>
      <c r="AH3818" s="3" t="s">
        <v>47</v>
      </c>
      <c r="AI3818" s="3" t="s">
        <v>48</v>
      </c>
      <c r="AJ3818" s="3" t="s">
        <v>47</v>
      </c>
      <c r="AL3818" s="3" t="s">
        <v>48</v>
      </c>
      <c r="AM3818" s="3" t="s">
        <v>47</v>
      </c>
      <c r="AU3818" s="3">
        <v>0</v>
      </c>
      <c r="AV3818" s="3">
        <v>13</v>
      </c>
      <c r="AW3818" s="3">
        <v>1</v>
      </c>
      <c r="AX3818" s="3">
        <v>13</v>
      </c>
      <c r="AY3818" s="3">
        <v>100</v>
      </c>
      <c r="AZ3818" s="6" t="str">
        <f t="shared" si="417"/>
        <v>2257.9</v>
      </c>
      <c r="BC3818" s="12" t="s">
        <v>9574</v>
      </c>
      <c r="BJ3818" s="12">
        <f t="shared" si="418"/>
        <v>0</v>
      </c>
      <c r="BK3818" s="12">
        <f t="shared" si="419"/>
        <v>0</v>
      </c>
      <c r="CQ3818" s="3" t="str">
        <f>CONCATENATE(baseURL!$A$1,baseURL!$B$1,baseURL!$C$1,".",C3818,".",L3818,".pkl&amp;seq=",BC3818)</f>
        <v>http://proteomics.broadinstitute.org/millscripts/viewfeed.pl?side=xl&amp;cycle=1&amp;fixedMods=iaaC&amp;file=msdataSM/iPRG2012_nd/cpick_in/iPRG2012_nd.2257.9.3.pkl&amp;seq=LLNVLGEPLDERGPLKSK</v>
      </c>
    </row>
    <row r="3819" spans="1:95" x14ac:dyDescent="0.2">
      <c r="A3819" s="3">
        <v>3884</v>
      </c>
      <c r="B3819" s="2" t="s">
        <v>9580</v>
      </c>
      <c r="C3819" s="2" t="s">
        <v>9575</v>
      </c>
      <c r="D3819" s="3">
        <v>10009</v>
      </c>
      <c r="E3819" s="3">
        <v>10000</v>
      </c>
      <c r="F3819" s="3">
        <v>47423</v>
      </c>
      <c r="G3819" s="3">
        <v>12257</v>
      </c>
      <c r="H3819" s="3">
        <v>37.336500000000001</v>
      </c>
      <c r="I3819" s="30">
        <v>499.26465000000002</v>
      </c>
      <c r="J3819" s="30">
        <v>499.2657926</v>
      </c>
      <c r="K3819" s="30">
        <v>-1.14E-3</v>
      </c>
      <c r="L3819" s="3">
        <v>4</v>
      </c>
      <c r="M3819" s="3">
        <v>4</v>
      </c>
      <c r="N3819" s="10">
        <f t="shared" si="413"/>
        <v>1</v>
      </c>
      <c r="O3819" s="35">
        <v>4</v>
      </c>
      <c r="P3819" s="17"/>
      <c r="Q3819" s="40">
        <v>1994.03819</v>
      </c>
      <c r="R3819" s="40">
        <v>499.26499999999999</v>
      </c>
      <c r="S3819" s="18">
        <f t="shared" si="414"/>
        <v>-0.70103051479472067</v>
      </c>
      <c r="T3819" s="18">
        <f t="shared" si="415"/>
        <v>1.5875336745238189</v>
      </c>
      <c r="U3819" s="18">
        <f t="shared" si="416"/>
        <v>1.4020610297032956</v>
      </c>
      <c r="V3819" s="30">
        <v>499.26569999999998</v>
      </c>
      <c r="W3819" s="3" t="s">
        <v>47</v>
      </c>
      <c r="X3819" s="3" t="s">
        <v>47</v>
      </c>
      <c r="Y3819" s="3" t="s">
        <v>47</v>
      </c>
      <c r="Z3819" s="3" t="s">
        <v>47</v>
      </c>
      <c r="AA3819" s="3" t="s">
        <v>47</v>
      </c>
      <c r="AB3819" s="12" t="s">
        <v>47</v>
      </c>
      <c r="AC3819" s="3" t="s">
        <v>47</v>
      </c>
      <c r="AD3819" s="3" t="s">
        <v>47</v>
      </c>
      <c r="AE3819" s="3" t="s">
        <v>47</v>
      </c>
      <c r="AF3819" s="3" t="s">
        <v>48</v>
      </c>
      <c r="AG3819" s="3" t="s">
        <v>48</v>
      </c>
      <c r="AH3819" s="3" t="s">
        <v>47</v>
      </c>
      <c r="AJ3819" s="3" t="s">
        <v>47</v>
      </c>
      <c r="AU3819" s="3">
        <v>0</v>
      </c>
      <c r="AV3819" s="3">
        <v>11</v>
      </c>
      <c r="AW3819" s="3">
        <v>1</v>
      </c>
      <c r="AX3819" s="3">
        <v>11</v>
      </c>
      <c r="AY3819" s="3">
        <v>100</v>
      </c>
      <c r="AZ3819" s="6" t="str">
        <f t="shared" si="417"/>
        <v>2258.4</v>
      </c>
      <c r="BC3819" s="12" t="s">
        <v>9459</v>
      </c>
      <c r="BJ3819" s="12">
        <f t="shared" si="418"/>
        <v>0</v>
      </c>
      <c r="BK3819" s="12">
        <f t="shared" si="419"/>
        <v>0</v>
      </c>
      <c r="CQ3819" s="3" t="str">
        <f>CONCATENATE(baseURL!$A$1,baseURL!$B$1,baseURL!$C$1,".",C3819,".",L3819,".pkl&amp;seq=",BC3819)</f>
        <v>http://proteomics.broadinstitute.org/millscripts/viewfeed.pl?side=xl&amp;cycle=1&amp;fixedMods=iaaC&amp;file=msdataSM/iPRG2012_nd/cpick_in/iPRG2012_nd.2258.4.4.pkl&amp;seq=LAAYHAQTEPLVDFYKK</v>
      </c>
    </row>
    <row r="3820" spans="1:95" x14ac:dyDescent="0.2">
      <c r="A3820" s="3">
        <v>3903</v>
      </c>
      <c r="B3820" s="2" t="s">
        <v>9581</v>
      </c>
      <c r="C3820" s="2" t="s">
        <v>9582</v>
      </c>
      <c r="D3820" s="3">
        <v>10013</v>
      </c>
      <c r="E3820" s="3">
        <v>10004</v>
      </c>
      <c r="F3820" s="3">
        <v>47427</v>
      </c>
      <c r="G3820" s="3">
        <v>12261</v>
      </c>
      <c r="H3820" s="3">
        <v>37.344000000000001</v>
      </c>
      <c r="I3820" s="30">
        <v>585.29593999999997</v>
      </c>
      <c r="J3820" s="30">
        <v>585.29654840000001</v>
      </c>
      <c r="K3820" s="30">
        <v>-6.0999999999999997E-4</v>
      </c>
      <c r="L3820" s="3">
        <v>3</v>
      </c>
      <c r="M3820" s="3">
        <v>3</v>
      </c>
      <c r="N3820" s="10">
        <f t="shared" si="413"/>
        <v>1</v>
      </c>
      <c r="O3820" s="35">
        <v>3</v>
      </c>
      <c r="P3820" s="17"/>
      <c r="Q3820" s="40">
        <v>1753.87554</v>
      </c>
      <c r="R3820" s="40">
        <v>585.29669999999999</v>
      </c>
      <c r="S3820" s="18">
        <f t="shared" si="414"/>
        <v>-1.2984867333334713</v>
      </c>
      <c r="T3820" s="18">
        <f t="shared" si="415"/>
        <v>-0.25901393255940908</v>
      </c>
      <c r="U3820" s="18">
        <f t="shared" si="416"/>
        <v>-0.34170703499574812</v>
      </c>
      <c r="V3820" s="30">
        <v>585.29650000000004</v>
      </c>
      <c r="W3820" s="3" t="s">
        <v>47</v>
      </c>
      <c r="X3820" s="3" t="s">
        <v>47</v>
      </c>
      <c r="Y3820" s="3" t="s">
        <v>47</v>
      </c>
      <c r="Z3820" s="3" t="s">
        <v>47</v>
      </c>
      <c r="AA3820" s="3" t="s">
        <v>47</v>
      </c>
      <c r="AB3820" s="12" t="s">
        <v>47</v>
      </c>
      <c r="AC3820" s="3" t="s">
        <v>47</v>
      </c>
      <c r="AD3820" s="3" t="s">
        <v>47</v>
      </c>
      <c r="AE3820" s="3" t="s">
        <v>47</v>
      </c>
      <c r="AF3820" s="3" t="s">
        <v>47</v>
      </c>
      <c r="AG3820" s="3" t="s">
        <v>47</v>
      </c>
      <c r="AH3820" s="3" t="s">
        <v>47</v>
      </c>
      <c r="AJ3820" s="3" t="s">
        <v>47</v>
      </c>
      <c r="AK3820" s="3" t="s">
        <v>47</v>
      </c>
      <c r="AL3820" s="3" t="s">
        <v>48</v>
      </c>
      <c r="AU3820" s="3">
        <v>0</v>
      </c>
      <c r="AV3820" s="3">
        <v>14</v>
      </c>
      <c r="AW3820" s="3">
        <v>1</v>
      </c>
      <c r="AX3820" s="3">
        <v>14</v>
      </c>
      <c r="AY3820" s="3">
        <v>100</v>
      </c>
      <c r="AZ3820" s="6" t="str">
        <f t="shared" si="417"/>
        <v>2258.8</v>
      </c>
      <c r="BC3820" s="12" t="s">
        <v>9469</v>
      </c>
      <c r="BJ3820" s="12">
        <f t="shared" si="418"/>
        <v>0</v>
      </c>
      <c r="BK3820" s="12">
        <f t="shared" si="419"/>
        <v>0</v>
      </c>
      <c r="CQ3820" s="3" t="str">
        <f>CONCATENATE(baseURL!$A$1,baseURL!$B$1,baseURL!$C$1,".",C3820,".",L3820,".pkl&amp;seq=",BC3820)</f>
        <v>http://proteomics.broadinstitute.org/millscripts/viewfeed.pl?side=xl&amp;cycle=1&amp;fixedMods=iaaC&amp;file=msdataSM/iPRG2012_nd/cpick_in/iPRG2012_nd.2258.8.3.pkl&amp;seq=LETGNFSWASEGLSKK</v>
      </c>
    </row>
    <row r="3821" spans="1:95" x14ac:dyDescent="0.2">
      <c r="A3821" s="3">
        <v>3401</v>
      </c>
      <c r="B3821" s="2" t="s">
        <v>9583</v>
      </c>
      <c r="C3821" s="2" t="s">
        <v>9584</v>
      </c>
      <c r="D3821" s="3">
        <v>10015</v>
      </c>
      <c r="E3821" s="3">
        <v>10006</v>
      </c>
      <c r="F3821" s="3">
        <v>47441</v>
      </c>
      <c r="G3821" s="3">
        <v>12264</v>
      </c>
      <c r="H3821" s="3">
        <v>37.357199999999999</v>
      </c>
      <c r="I3821" s="30">
        <v>422.58224000000001</v>
      </c>
      <c r="J3821" s="30">
        <v>422.58075889999998</v>
      </c>
      <c r="K3821" s="30">
        <v>1.48E-3</v>
      </c>
      <c r="L3821" s="3">
        <v>3</v>
      </c>
      <c r="M3821" s="3">
        <v>3</v>
      </c>
      <c r="N3821" s="10">
        <f t="shared" si="413"/>
        <v>1</v>
      </c>
      <c r="O3821" s="35">
        <v>3</v>
      </c>
      <c r="P3821" s="17"/>
      <c r="Q3821" s="40">
        <v>1265.7286099999999</v>
      </c>
      <c r="R3821" s="40">
        <v>422.58105</v>
      </c>
      <c r="S3821" s="18">
        <f t="shared" si="414"/>
        <v>2.8160278365729843</v>
      </c>
      <c r="T3821" s="18">
        <f t="shared" si="415"/>
        <v>-0.68886193554288566</v>
      </c>
      <c r="U3821" s="18">
        <f t="shared" si="416"/>
        <v>-1.3015254707528152</v>
      </c>
      <c r="V3821" s="30">
        <v>422.58049999999997</v>
      </c>
      <c r="W3821" s="3" t="s">
        <v>47</v>
      </c>
      <c r="X3821" s="3" t="s">
        <v>47</v>
      </c>
      <c r="Y3821" s="3" t="s">
        <v>47</v>
      </c>
      <c r="Z3821" s="3" t="s">
        <v>47</v>
      </c>
      <c r="AA3821" s="3" t="s">
        <v>47</v>
      </c>
      <c r="AB3821" s="12" t="s">
        <v>47</v>
      </c>
      <c r="AC3821" s="3" t="s">
        <v>47</v>
      </c>
      <c r="AE3821" s="3" t="s">
        <v>47</v>
      </c>
      <c r="AF3821" s="3" t="s">
        <v>48</v>
      </c>
      <c r="AG3821" s="3" t="s">
        <v>48</v>
      </c>
      <c r="AH3821" s="3" t="s">
        <v>47</v>
      </c>
      <c r="AI3821" s="3" t="s">
        <v>47</v>
      </c>
      <c r="AK3821" s="3" t="s">
        <v>47</v>
      </c>
      <c r="AL3821" s="3" t="s">
        <v>47</v>
      </c>
      <c r="AM3821" s="3" t="s">
        <v>47</v>
      </c>
      <c r="AN3821" s="3" t="s">
        <v>47</v>
      </c>
      <c r="AU3821" s="3">
        <v>0</v>
      </c>
      <c r="AV3821" s="3">
        <v>14</v>
      </c>
      <c r="AW3821" s="3">
        <v>1</v>
      </c>
      <c r="AX3821" s="3">
        <v>14</v>
      </c>
      <c r="AY3821" s="3">
        <v>100</v>
      </c>
      <c r="AZ3821" s="6" t="str">
        <f t="shared" si="417"/>
        <v>2259.1</v>
      </c>
      <c r="BC3821" s="12" t="s">
        <v>9585</v>
      </c>
      <c r="BJ3821" s="12">
        <f t="shared" si="418"/>
        <v>0</v>
      </c>
      <c r="BK3821" s="12">
        <f t="shared" si="419"/>
        <v>0</v>
      </c>
      <c r="CQ3821" s="3" t="str">
        <f>CONCATENATE(baseURL!$A$1,baseURL!$B$1,baseURL!$C$1,".",C3821,".",L3821,".pkl&amp;seq=",BC3821)</f>
        <v>http://proteomics.broadinstitute.org/millscripts/viewfeed.pl?side=xl&amp;cycle=1&amp;fixedMods=iaaC&amp;file=msdataSM/iPRG2012_nd/cpick_in/iPRG2012_nd.2259.1.3.pkl&amp;seq=MQLFVKTLTGK</v>
      </c>
    </row>
    <row r="3822" spans="1:95" x14ac:dyDescent="0.2">
      <c r="A3822" s="3">
        <v>2373</v>
      </c>
      <c r="B3822" s="2" t="s">
        <v>9587</v>
      </c>
      <c r="C3822" s="2" t="s">
        <v>9588</v>
      </c>
      <c r="D3822" s="3">
        <v>10020</v>
      </c>
      <c r="E3822" s="3">
        <v>10011</v>
      </c>
      <c r="F3822" s="3">
        <v>47446</v>
      </c>
      <c r="G3822" s="3">
        <v>12269</v>
      </c>
      <c r="H3822" s="3">
        <v>37.371400000000001</v>
      </c>
      <c r="I3822" s="30">
        <v>731.04598999999996</v>
      </c>
      <c r="J3822" s="30">
        <v>730.71214529999997</v>
      </c>
      <c r="K3822" s="30">
        <v>0.33384000000000003</v>
      </c>
      <c r="L3822" s="3">
        <v>0</v>
      </c>
      <c r="M3822" s="3">
        <v>3</v>
      </c>
      <c r="N3822" s="10">
        <f t="shared" si="413"/>
        <v>1</v>
      </c>
      <c r="O3822" s="35">
        <v>3</v>
      </c>
      <c r="P3822" s="17"/>
      <c r="Q3822" s="40">
        <v>2190.1189599999998</v>
      </c>
      <c r="R3822" s="40">
        <v>730.71117000000004</v>
      </c>
      <c r="S3822" s="18">
        <f t="shared" si="414"/>
        <v>458.21114244075727</v>
      </c>
      <c r="T3822" s="18">
        <f t="shared" si="415"/>
        <v>1.3347270987199997</v>
      </c>
      <c r="U3822" s="18">
        <f t="shared" si="416"/>
        <v>1.4095856780378726</v>
      </c>
      <c r="V3822" s="30">
        <v>730.71220000000005</v>
      </c>
      <c r="W3822" s="3" t="s">
        <v>47</v>
      </c>
      <c r="Z3822" s="3" t="s">
        <v>52</v>
      </c>
      <c r="AA3822" s="3" t="s">
        <v>47</v>
      </c>
      <c r="AB3822" s="12" t="s">
        <v>47</v>
      </c>
      <c r="AC3822" s="3" t="s">
        <v>52</v>
      </c>
      <c r="AH3822" s="3" t="s">
        <v>48</v>
      </c>
      <c r="AL3822" s="3" t="s">
        <v>52</v>
      </c>
      <c r="AU3822" s="3">
        <v>0</v>
      </c>
      <c r="AV3822" s="3">
        <v>3</v>
      </c>
      <c r="AW3822" s="3">
        <v>1</v>
      </c>
      <c r="AX3822" s="3">
        <v>3</v>
      </c>
      <c r="AY3822" s="3">
        <v>100</v>
      </c>
      <c r="AZ3822" s="6" t="str">
        <f t="shared" si="417"/>
        <v>2259.6</v>
      </c>
      <c r="BC3822" s="12" t="s">
        <v>9589</v>
      </c>
      <c r="BJ3822" s="12">
        <f t="shared" si="418"/>
        <v>0</v>
      </c>
      <c r="BK3822" s="12">
        <f t="shared" si="419"/>
        <v>0</v>
      </c>
      <c r="CQ3822" s="3" t="str">
        <f>CONCATENATE(baseURL!$A$1,baseURL!$B$1,baseURL!$C$1,".",C3822,".",L3822,".pkl&amp;seq=",BC3822)</f>
        <v>http://proteomics.broadinstitute.org/millscripts/viewfeed.pl?side=xl&amp;cycle=1&amp;fixedMods=iaaC&amp;file=msdataSM/iPRG2012_nd/cpick_in/iPRG2012_nd.2259.6.0.pkl&amp;seq=GLLLQSYEANSTPAQHVYAK</v>
      </c>
    </row>
    <row r="3823" spans="1:95" x14ac:dyDescent="0.2">
      <c r="A3823" s="3">
        <v>3841</v>
      </c>
      <c r="B3823" s="2" t="s">
        <v>9590</v>
      </c>
      <c r="C3823" s="2" t="s">
        <v>9591</v>
      </c>
      <c r="D3823" s="3">
        <v>10023</v>
      </c>
      <c r="E3823" s="3">
        <v>10014</v>
      </c>
      <c r="F3823" s="3">
        <v>47464</v>
      </c>
      <c r="G3823" s="3">
        <v>12273</v>
      </c>
      <c r="H3823" s="3">
        <v>37.387</v>
      </c>
      <c r="I3823" s="30">
        <v>503.49574999999999</v>
      </c>
      <c r="J3823" s="30">
        <v>503.49566929999997</v>
      </c>
      <c r="K3823" s="30">
        <v>8.0000000000000007E-5</v>
      </c>
      <c r="L3823" s="3">
        <v>4</v>
      </c>
      <c r="M3823" s="3">
        <v>4</v>
      </c>
      <c r="N3823" s="10">
        <f t="shared" si="413"/>
        <v>1</v>
      </c>
      <c r="O3823" s="35">
        <v>4</v>
      </c>
      <c r="P3823" s="17"/>
      <c r="Q3823" s="40">
        <v>2010.95895</v>
      </c>
      <c r="R3823" s="40">
        <v>503.49520000000001</v>
      </c>
      <c r="S3823" s="18">
        <f t="shared" si="414"/>
        <v>1.0923639390715651</v>
      </c>
      <c r="T3823" s="18">
        <f t="shared" si="415"/>
        <v>0.93208435743452656</v>
      </c>
      <c r="U3823" s="18">
        <f t="shared" si="416"/>
        <v>0.59583487584695394</v>
      </c>
      <c r="V3823" s="30">
        <v>503.49549999999999</v>
      </c>
      <c r="W3823" s="3" t="s">
        <v>47</v>
      </c>
      <c r="X3823" s="3" t="s">
        <v>47</v>
      </c>
      <c r="Y3823" s="3" t="s">
        <v>47</v>
      </c>
      <c r="Z3823" s="3" t="s">
        <v>47</v>
      </c>
      <c r="AA3823" s="3" t="s">
        <v>47</v>
      </c>
      <c r="AB3823" s="12" t="s">
        <v>48</v>
      </c>
      <c r="AD3823" s="3" t="s">
        <v>47</v>
      </c>
      <c r="AE3823" s="3" t="s">
        <v>48</v>
      </c>
      <c r="AF3823" s="3" t="s">
        <v>47</v>
      </c>
      <c r="AG3823" s="3" t="s">
        <v>47</v>
      </c>
      <c r="AH3823" s="3" t="s">
        <v>47</v>
      </c>
      <c r="AL3823" s="3" t="s">
        <v>48</v>
      </c>
      <c r="AM3823" s="3" t="s">
        <v>47</v>
      </c>
      <c r="AN3823" s="3" t="s">
        <v>48</v>
      </c>
      <c r="AP3823" s="3" t="s">
        <v>52</v>
      </c>
      <c r="AU3823" s="3">
        <v>0</v>
      </c>
      <c r="AV3823" s="3">
        <v>10</v>
      </c>
      <c r="AW3823" s="3">
        <v>1</v>
      </c>
      <c r="AX3823" s="3">
        <v>10</v>
      </c>
      <c r="AY3823" s="3">
        <v>100</v>
      </c>
      <c r="AZ3823" s="6" t="str">
        <f t="shared" si="417"/>
        <v>2260.3</v>
      </c>
      <c r="BC3823" s="12" t="s">
        <v>9592</v>
      </c>
      <c r="BJ3823" s="12">
        <f t="shared" si="418"/>
        <v>0</v>
      </c>
      <c r="BK3823" s="12">
        <f t="shared" si="419"/>
        <v>0</v>
      </c>
      <c r="CQ3823" s="3" t="str">
        <f>CONCATENATE(baseURL!$A$1,baseURL!$B$1,baseURL!$C$1,".",C3823,".",L3823,".pkl&amp;seq=",BC3823)</f>
        <v>http://proteomics.broadinstitute.org/millscripts/viewfeed.pl?side=xl&amp;cycle=1&amp;fixedMods=iaaC&amp;file=msdataSM/iPRG2012_nd/cpick_in/iPRG2012_nd.2260.3.4.pkl&amp;seq=EMGEEVYHAYTEVKAVR</v>
      </c>
    </row>
    <row r="3824" spans="1:95" x14ac:dyDescent="0.2">
      <c r="A3824" s="3">
        <v>4253</v>
      </c>
      <c r="B3824" s="2" t="s">
        <v>9593</v>
      </c>
      <c r="C3824" s="2" t="s">
        <v>9594</v>
      </c>
      <c r="D3824" s="3">
        <v>10024</v>
      </c>
      <c r="E3824" s="3">
        <v>10015</v>
      </c>
      <c r="F3824" s="3">
        <v>47465</v>
      </c>
      <c r="G3824" s="3">
        <v>12274</v>
      </c>
      <c r="H3824" s="3">
        <v>37.389499999999998</v>
      </c>
      <c r="I3824" s="30">
        <v>509.27816000000001</v>
      </c>
      <c r="J3824" s="30">
        <v>509.2772291</v>
      </c>
      <c r="K3824" s="30">
        <v>9.3000000000000005E-4</v>
      </c>
      <c r="L3824" s="3">
        <v>2</v>
      </c>
      <c r="M3824" s="3">
        <v>2</v>
      </c>
      <c r="N3824" s="10">
        <f t="shared" si="413"/>
        <v>1</v>
      </c>
      <c r="O3824" s="35">
        <v>2</v>
      </c>
      <c r="P3824" s="17"/>
      <c r="Q3824" s="40">
        <v>1017.54761</v>
      </c>
      <c r="R3824" s="40">
        <v>509.27744000000001</v>
      </c>
      <c r="S3824" s="18">
        <f t="shared" si="414"/>
        <v>1.4137677097991306</v>
      </c>
      <c r="T3824" s="18">
        <f t="shared" si="415"/>
        <v>-0.41411612502062828</v>
      </c>
      <c r="U3824" s="18">
        <f t="shared" si="416"/>
        <v>-0.66761252961496542</v>
      </c>
      <c r="V3824" s="30">
        <v>509.27710000000002</v>
      </c>
      <c r="W3824" s="3" t="s">
        <v>47</v>
      </c>
      <c r="X3824" s="3" t="s">
        <v>47</v>
      </c>
      <c r="Y3824" s="3" t="s">
        <v>47</v>
      </c>
      <c r="Z3824" s="3" t="s">
        <v>47</v>
      </c>
      <c r="AA3824" s="3" t="s">
        <v>65</v>
      </c>
      <c r="AB3824" s="12" t="s">
        <v>47</v>
      </c>
      <c r="AC3824" s="3" t="s">
        <v>47</v>
      </c>
      <c r="AD3824" s="3" t="s">
        <v>47</v>
      </c>
      <c r="AE3824" s="3" t="s">
        <v>47</v>
      </c>
      <c r="AF3824" s="3" t="s">
        <v>47</v>
      </c>
      <c r="AG3824" s="3" t="s">
        <v>47</v>
      </c>
      <c r="AH3824" s="3" t="s">
        <v>47</v>
      </c>
      <c r="AI3824" s="3" t="s">
        <v>47</v>
      </c>
      <c r="AJ3824" s="3" t="s">
        <v>47</v>
      </c>
      <c r="AK3824" s="3" t="s">
        <v>47</v>
      </c>
      <c r="AL3824" s="3" t="s">
        <v>47</v>
      </c>
      <c r="AU3824" s="3">
        <v>1</v>
      </c>
      <c r="AV3824" s="3">
        <v>15</v>
      </c>
      <c r="AW3824" s="3">
        <v>1</v>
      </c>
      <c r="AX3824" s="3">
        <v>15</v>
      </c>
      <c r="AY3824" s="3">
        <v>100</v>
      </c>
      <c r="AZ3824" s="6" t="str">
        <f t="shared" si="417"/>
        <v>2260.4</v>
      </c>
      <c r="BC3824" s="12" t="s">
        <v>9495</v>
      </c>
      <c r="BJ3824" s="12">
        <f t="shared" si="418"/>
        <v>0</v>
      </c>
      <c r="BK3824" s="12">
        <f t="shared" si="419"/>
        <v>0</v>
      </c>
      <c r="BW3824" s="3" t="s">
        <v>9496</v>
      </c>
      <c r="CQ3824" s="3" t="str">
        <f>CONCATENATE(baseURL!$A$1,baseURL!$B$1,baseURL!$C$1,".",C3824,".",L3824,".pkl&amp;seq=",BC3824)</f>
        <v>http://proteomics.broadinstitute.org/millscripts/viewfeed.pl?side=xl&amp;cycle=1&amp;fixedMods=iaaC&amp;file=msdataSM/iPRG2012_nd/cpick_in/iPRG2012_nd.2260.4.2.pkl&amp;seq=QNTLSLWR</v>
      </c>
    </row>
    <row r="3825" spans="1:95" x14ac:dyDescent="0.2">
      <c r="A3825" s="3">
        <v>2943</v>
      </c>
      <c r="B3825" s="2" t="s">
        <v>9596</v>
      </c>
      <c r="C3825" s="2" t="s">
        <v>9597</v>
      </c>
      <c r="D3825" s="3">
        <v>10028</v>
      </c>
      <c r="E3825" s="3">
        <v>10019</v>
      </c>
      <c r="F3825" s="3">
        <v>47484</v>
      </c>
      <c r="G3825" s="3">
        <v>12279</v>
      </c>
      <c r="H3825" s="3">
        <v>37.407699999999998</v>
      </c>
      <c r="I3825" s="30">
        <v>493.78339999999997</v>
      </c>
      <c r="J3825" s="30">
        <v>493.78283110000001</v>
      </c>
      <c r="K3825" s="30">
        <v>5.6999999999999998E-4</v>
      </c>
      <c r="L3825" s="3">
        <v>4</v>
      </c>
      <c r="M3825" s="3">
        <v>4</v>
      </c>
      <c r="N3825" s="10">
        <f t="shared" si="413"/>
        <v>1</v>
      </c>
      <c r="O3825" s="35">
        <v>4</v>
      </c>
      <c r="P3825" s="17"/>
      <c r="Q3825" s="40">
        <v>1972.1086700000001</v>
      </c>
      <c r="R3825" s="40">
        <v>493.78262000000001</v>
      </c>
      <c r="S3825" s="18">
        <f t="shared" si="414"/>
        <v>1.5796424749890257</v>
      </c>
      <c r="T3825" s="18">
        <f t="shared" si="415"/>
        <v>0.42751605959997513</v>
      </c>
      <c r="U3825" s="18">
        <f t="shared" si="416"/>
        <v>0.36453287886133179</v>
      </c>
      <c r="V3825" s="30">
        <v>493.78280000000001</v>
      </c>
      <c r="Z3825" s="3" t="s">
        <v>47</v>
      </c>
      <c r="AB3825" s="12" t="s">
        <v>47</v>
      </c>
      <c r="AC3825" s="3" t="s">
        <v>52</v>
      </c>
      <c r="AF3825" s="3" t="s">
        <v>48</v>
      </c>
      <c r="AG3825" s="3" t="s">
        <v>47</v>
      </c>
      <c r="AH3825" s="3" t="s">
        <v>47</v>
      </c>
      <c r="AL3825" s="3" t="s">
        <v>48</v>
      </c>
      <c r="AU3825" s="3">
        <v>0</v>
      </c>
      <c r="AV3825" s="3">
        <v>4</v>
      </c>
      <c r="AW3825" s="3">
        <v>1</v>
      </c>
      <c r="AX3825" s="3">
        <v>4</v>
      </c>
      <c r="AY3825" s="3">
        <v>100</v>
      </c>
      <c r="AZ3825" s="6" t="str">
        <f t="shared" si="417"/>
        <v>2261.2</v>
      </c>
      <c r="BC3825" s="12" t="s">
        <v>9598</v>
      </c>
      <c r="BJ3825" s="12">
        <f t="shared" si="418"/>
        <v>0</v>
      </c>
      <c r="BK3825" s="12">
        <f t="shared" si="419"/>
        <v>0</v>
      </c>
      <c r="CQ3825" s="3" t="str">
        <f>CONCATENATE(baseURL!$A$1,baseURL!$B$1,baseURL!$C$1,".",C3825,".",L3825,".pkl&amp;seq=",BC3825)</f>
        <v>http://proteomics.broadinstitute.org/millscripts/viewfeed.pl?side=xl&amp;cycle=1&amp;fixedMods=iaaC&amp;file=msdataSM/iPRG2012_nd/cpick_in/iPRG2012_nd.2261.2.4.pkl&amp;seq=NLNNLKQENAYLLLRR</v>
      </c>
    </row>
    <row r="3826" spans="1:95" x14ac:dyDescent="0.2">
      <c r="A3826" s="3">
        <v>5707</v>
      </c>
      <c r="B3826" s="2" t="s">
        <v>9602</v>
      </c>
      <c r="C3826" s="2" t="s">
        <v>9595</v>
      </c>
      <c r="D3826" s="3">
        <v>10033</v>
      </c>
      <c r="E3826" s="3">
        <v>10024</v>
      </c>
      <c r="F3826" s="3">
        <v>47489</v>
      </c>
      <c r="G3826" s="3">
        <v>12284</v>
      </c>
      <c r="H3826" s="3">
        <v>37.418500000000002</v>
      </c>
      <c r="I3826" s="30">
        <v>603.81742999999994</v>
      </c>
      <c r="J3826" s="30">
        <v>603.81752789999996</v>
      </c>
      <c r="K3826" s="30">
        <v>-1E-4</v>
      </c>
      <c r="L3826" s="3">
        <v>2</v>
      </c>
      <c r="M3826" s="3">
        <v>2</v>
      </c>
      <c r="N3826" s="10">
        <f t="shared" si="413"/>
        <v>1</v>
      </c>
      <c r="O3826" s="35">
        <v>2</v>
      </c>
      <c r="P3826" s="17"/>
      <c r="Q3826" s="40">
        <v>1206.62862</v>
      </c>
      <c r="R3826" s="40">
        <v>603.81795</v>
      </c>
      <c r="S3826" s="18">
        <f t="shared" si="414"/>
        <v>-0.86118672035398791</v>
      </c>
      <c r="T3826" s="18">
        <f t="shared" si="415"/>
        <v>-0.69905175895658989</v>
      </c>
      <c r="U3826" s="18">
        <f t="shared" si="416"/>
        <v>-0.41403207713671264</v>
      </c>
      <c r="V3826" s="30">
        <v>603.81769999999995</v>
      </c>
      <c r="W3826" s="3" t="s">
        <v>47</v>
      </c>
      <c r="X3826" s="3" t="s">
        <v>47</v>
      </c>
      <c r="Y3826" s="3" t="s">
        <v>47</v>
      </c>
      <c r="Z3826" s="3" t="s">
        <v>47</v>
      </c>
      <c r="AA3826" s="3" t="s">
        <v>48</v>
      </c>
      <c r="AB3826" s="12" t="s">
        <v>47</v>
      </c>
      <c r="AC3826" s="3" t="s">
        <v>47</v>
      </c>
      <c r="AD3826" s="3" t="s">
        <v>47</v>
      </c>
      <c r="AE3826" s="3" t="s">
        <v>47</v>
      </c>
      <c r="AF3826" s="3" t="s">
        <v>47</v>
      </c>
      <c r="AG3826" s="3" t="s">
        <v>47</v>
      </c>
      <c r="AI3826" s="3" t="s">
        <v>47</v>
      </c>
      <c r="AJ3826" s="3" t="s">
        <v>47</v>
      </c>
      <c r="AK3826" s="3" t="s">
        <v>47</v>
      </c>
      <c r="AL3826" s="3" t="s">
        <v>47</v>
      </c>
      <c r="AM3826" s="3" t="s">
        <v>47</v>
      </c>
      <c r="AN3826" s="3" t="s">
        <v>47</v>
      </c>
      <c r="AU3826" s="3">
        <v>0</v>
      </c>
      <c r="AV3826" s="3">
        <v>16</v>
      </c>
      <c r="AW3826" s="3">
        <v>1</v>
      </c>
      <c r="AX3826" s="3">
        <v>16</v>
      </c>
      <c r="AY3826" s="3">
        <v>100</v>
      </c>
      <c r="AZ3826" s="6" t="str">
        <f t="shared" si="417"/>
        <v>2261.7</v>
      </c>
      <c r="BC3826" s="12" t="s">
        <v>9506</v>
      </c>
      <c r="BJ3826" s="12">
        <f t="shared" si="418"/>
        <v>0</v>
      </c>
      <c r="BK3826" s="12">
        <f t="shared" si="419"/>
        <v>0</v>
      </c>
      <c r="CQ3826" s="3" t="str">
        <f>CONCATENATE(baseURL!$A$1,baseURL!$B$1,baseURL!$C$1,".",C3826,".",L3826,".pkl&amp;seq=",BC3826)</f>
        <v>http://proteomics.broadinstitute.org/millscripts/viewfeed.pl?side=xl&amp;cycle=1&amp;fixedMods=iaaC&amp;file=msdataSM/iPRG2012_nd/cpick_in/iPRG2012_nd.2261.7.2.pkl&amp;seq=LLTLEEEMTK</v>
      </c>
    </row>
    <row r="3827" spans="1:95" x14ac:dyDescent="0.2">
      <c r="A3827" s="3">
        <v>2589</v>
      </c>
      <c r="B3827" s="2" t="s">
        <v>9603</v>
      </c>
      <c r="C3827" s="2" t="s">
        <v>9604</v>
      </c>
      <c r="D3827" s="3">
        <v>10034</v>
      </c>
      <c r="E3827" s="3">
        <v>10025</v>
      </c>
      <c r="F3827" s="3">
        <v>47490</v>
      </c>
      <c r="G3827" s="3">
        <v>12285</v>
      </c>
      <c r="H3827" s="3">
        <v>37.421100000000003</v>
      </c>
      <c r="I3827" s="30">
        <v>806.45587</v>
      </c>
      <c r="J3827" s="30">
        <v>806.45474239999999</v>
      </c>
      <c r="K3827" s="30">
        <v>1.1299999999999999E-3</v>
      </c>
      <c r="L3827" s="3">
        <v>2</v>
      </c>
      <c r="M3827" s="3">
        <v>2</v>
      </c>
      <c r="N3827" s="10">
        <f t="shared" si="413"/>
        <v>1</v>
      </c>
      <c r="O3827" s="35">
        <v>2</v>
      </c>
      <c r="P3827" s="17"/>
      <c r="Q3827" s="40">
        <v>1611.9064499999999</v>
      </c>
      <c r="R3827" s="40">
        <v>806.45686000000001</v>
      </c>
      <c r="S3827" s="18">
        <f t="shared" si="414"/>
        <v>-1.2275920127973128</v>
      </c>
      <c r="T3827" s="18">
        <f t="shared" si="415"/>
        <v>-2.6258069154741799</v>
      </c>
      <c r="U3827" s="18">
        <f t="shared" si="416"/>
        <v>-2.6783825733759552</v>
      </c>
      <c r="V3827" s="30">
        <v>806.4547</v>
      </c>
      <c r="W3827" s="3" t="s">
        <v>47</v>
      </c>
      <c r="Z3827" s="3" t="s">
        <v>47</v>
      </c>
      <c r="AA3827" s="3" t="s">
        <v>47</v>
      </c>
      <c r="AB3827" s="12" t="s">
        <v>47</v>
      </c>
      <c r="AC3827" s="3" t="s">
        <v>47</v>
      </c>
      <c r="AD3827" s="3" t="s">
        <v>47</v>
      </c>
      <c r="AF3827" s="3" t="s">
        <v>48</v>
      </c>
      <c r="AG3827" s="3" t="s">
        <v>47</v>
      </c>
      <c r="AH3827" s="3" t="s">
        <v>47</v>
      </c>
      <c r="AI3827" s="3" t="s">
        <v>47</v>
      </c>
      <c r="AJ3827" s="3" t="s">
        <v>47</v>
      </c>
      <c r="AL3827" s="3" t="s">
        <v>47</v>
      </c>
      <c r="AM3827" s="3" t="s">
        <v>47</v>
      </c>
      <c r="AU3827" s="3">
        <v>0</v>
      </c>
      <c r="AV3827" s="3">
        <v>12</v>
      </c>
      <c r="AW3827" s="3">
        <v>1</v>
      </c>
      <c r="AX3827" s="3">
        <v>12</v>
      </c>
      <c r="AY3827" s="3">
        <v>100</v>
      </c>
      <c r="AZ3827" s="6" t="str">
        <f t="shared" si="417"/>
        <v>2261.8</v>
      </c>
      <c r="BC3827" s="12" t="s">
        <v>9605</v>
      </c>
      <c r="BJ3827" s="12">
        <f t="shared" si="418"/>
        <v>0</v>
      </c>
      <c r="BK3827" s="12">
        <f t="shared" si="419"/>
        <v>0</v>
      </c>
      <c r="CQ3827" s="3" t="str">
        <f>CONCATENATE(baseURL!$A$1,baseURL!$B$1,baseURL!$C$1,".",C3827,".",L3827,".pkl&amp;seq=",BC3827)</f>
        <v>http://proteomics.broadinstitute.org/millscripts/viewfeed.pl?side=xl&amp;cycle=1&amp;fixedMods=iaaC&amp;file=msdataSM/iPRG2012_nd/cpick_in/iPRG2012_nd.2261.8.2.pkl&amp;seq=ATVPVLEQQGTVLTR</v>
      </c>
    </row>
    <row r="3828" spans="1:95" x14ac:dyDescent="0.2">
      <c r="A3828" s="3">
        <v>7006</v>
      </c>
      <c r="B3828" s="2" t="s">
        <v>9606</v>
      </c>
      <c r="C3828" s="2" t="s">
        <v>9607</v>
      </c>
      <c r="D3828" s="3">
        <v>10036</v>
      </c>
      <c r="E3828" s="3">
        <v>10027</v>
      </c>
      <c r="F3828" s="3">
        <v>47505</v>
      </c>
      <c r="G3828" s="3">
        <v>12288</v>
      </c>
      <c r="H3828" s="3">
        <v>37.433500000000002</v>
      </c>
      <c r="I3828" s="30">
        <v>457.57101</v>
      </c>
      <c r="J3828" s="30">
        <v>457.56970189999998</v>
      </c>
      <c r="K3828" s="30">
        <v>1.31E-3</v>
      </c>
      <c r="L3828" s="3">
        <v>3</v>
      </c>
      <c r="M3828" s="3">
        <v>3</v>
      </c>
      <c r="N3828" s="10">
        <f t="shared" si="413"/>
        <v>1</v>
      </c>
      <c r="O3828" s="35">
        <v>3</v>
      </c>
      <c r="P3828" s="17"/>
      <c r="Q3828" s="40">
        <v>1370.69506</v>
      </c>
      <c r="R3828" s="40">
        <v>457.56986999999998</v>
      </c>
      <c r="S3828" s="18">
        <f t="shared" si="414"/>
        <v>2.491422785378747</v>
      </c>
      <c r="T3828" s="18">
        <f t="shared" si="415"/>
        <v>-0.36737558789924174</v>
      </c>
      <c r="U3828" s="18">
        <f t="shared" si="416"/>
        <v>-0.80861967588760708</v>
      </c>
      <c r="V3828" s="30">
        <v>457.56950000000001</v>
      </c>
      <c r="W3828" s="3" t="s">
        <v>47</v>
      </c>
      <c r="X3828" s="3" t="s">
        <v>47</v>
      </c>
      <c r="Y3828" s="3" t="s">
        <v>47</v>
      </c>
      <c r="Z3828" s="3" t="s">
        <v>47</v>
      </c>
      <c r="AA3828" s="3" t="s">
        <v>65</v>
      </c>
      <c r="AB3828" s="12" t="s">
        <v>47</v>
      </c>
      <c r="AC3828" s="3" t="s">
        <v>65</v>
      </c>
      <c r="AD3828" s="3" t="s">
        <v>47</v>
      </c>
      <c r="AE3828" s="3" t="s">
        <v>65</v>
      </c>
      <c r="AF3828" s="3" t="s">
        <v>47</v>
      </c>
      <c r="AG3828" s="3" t="s">
        <v>47</v>
      </c>
      <c r="AH3828" s="3" t="s">
        <v>47</v>
      </c>
      <c r="AI3828" s="3" t="s">
        <v>48</v>
      </c>
      <c r="AL3828" s="3" t="s">
        <v>48</v>
      </c>
      <c r="AM3828" s="3" t="s">
        <v>47</v>
      </c>
      <c r="AO3828" s="3" t="s">
        <v>52</v>
      </c>
      <c r="AU3828" s="3">
        <v>3</v>
      </c>
      <c r="AV3828" s="3">
        <v>10</v>
      </c>
      <c r="AW3828" s="3">
        <v>1</v>
      </c>
      <c r="AX3828" s="3">
        <v>10</v>
      </c>
      <c r="AY3828" s="3">
        <v>100</v>
      </c>
      <c r="AZ3828" s="6" t="str">
        <f t="shared" si="417"/>
        <v>2262.2</v>
      </c>
      <c r="BC3828" s="12" t="s">
        <v>9608</v>
      </c>
      <c r="BJ3828" s="12">
        <f t="shared" si="418"/>
        <v>0</v>
      </c>
      <c r="BK3828" s="12">
        <f t="shared" si="419"/>
        <v>0</v>
      </c>
      <c r="BW3828" s="3" t="s">
        <v>9609</v>
      </c>
      <c r="BY3828" s="3" t="s">
        <v>9609</v>
      </c>
      <c r="CA3828" s="3" t="s">
        <v>9609</v>
      </c>
      <c r="CQ3828" s="3" t="str">
        <f>CONCATENATE(baseURL!$A$1,baseURL!$B$1,baseURL!$C$1,".",C3828,".",L3828,".pkl&amp;seq=",BC3828)</f>
        <v>http://proteomics.broadinstitute.org/millscripts/viewfeed.pl?side=xl&amp;cycle=1&amp;fixedMods=iaaC&amp;file=msdataSM/iPRG2012_nd/cpick_in/iPRG2012_nd.2262.2.3.pkl&amp;seq=GAYKYLEELER</v>
      </c>
    </row>
    <row r="3829" spans="1:95" x14ac:dyDescent="0.2">
      <c r="A3829" s="3">
        <v>2703</v>
      </c>
      <c r="B3829" s="2" t="s">
        <v>9610</v>
      </c>
      <c r="C3829" s="2" t="s">
        <v>9596</v>
      </c>
      <c r="D3829" s="3">
        <v>10037</v>
      </c>
      <c r="E3829" s="3">
        <v>10028</v>
      </c>
      <c r="F3829" s="3">
        <v>47506</v>
      </c>
      <c r="G3829" s="3">
        <v>12289</v>
      </c>
      <c r="H3829" s="3">
        <v>37.436</v>
      </c>
      <c r="I3829" s="30">
        <v>521.28863000000001</v>
      </c>
      <c r="J3829" s="30">
        <v>521.28948849999995</v>
      </c>
      <c r="K3829" s="30">
        <v>-8.5999999999999998E-4</v>
      </c>
      <c r="L3829" s="3">
        <v>4</v>
      </c>
      <c r="M3829" s="3">
        <v>4</v>
      </c>
      <c r="N3829" s="10">
        <f t="shared" si="413"/>
        <v>1</v>
      </c>
      <c r="O3829" s="35">
        <v>4</v>
      </c>
      <c r="P3829" s="17"/>
      <c r="Q3829" s="40">
        <v>2082.1342199999999</v>
      </c>
      <c r="R3829" s="40">
        <v>521.28900999999996</v>
      </c>
      <c r="S3829" s="18">
        <f t="shared" si="414"/>
        <v>-0.72896223143105776</v>
      </c>
      <c r="T3829" s="18">
        <f t="shared" si="415"/>
        <v>0.91791691519760887</v>
      </c>
      <c r="U3829" s="18">
        <f t="shared" si="416"/>
        <v>0.36448111593361676</v>
      </c>
      <c r="V3829" s="30">
        <v>521.28920000000005</v>
      </c>
      <c r="W3829" s="3" t="s">
        <v>47</v>
      </c>
      <c r="Y3829" s="3" t="s">
        <v>47</v>
      </c>
      <c r="Z3829" s="3" t="s">
        <v>47</v>
      </c>
      <c r="AA3829" s="3" t="s">
        <v>47</v>
      </c>
      <c r="AB3829" s="12" t="s">
        <v>47</v>
      </c>
      <c r="AC3829" s="3" t="s">
        <v>47</v>
      </c>
      <c r="AD3829" s="3" t="s">
        <v>47</v>
      </c>
      <c r="AE3829" s="3" t="s">
        <v>47</v>
      </c>
      <c r="AF3829" s="3" t="s">
        <v>48</v>
      </c>
      <c r="AG3829" s="3" t="s">
        <v>47</v>
      </c>
      <c r="AH3829" s="3" t="s">
        <v>47</v>
      </c>
      <c r="AI3829" s="3" t="s">
        <v>52</v>
      </c>
      <c r="AJ3829" s="3" t="s">
        <v>47</v>
      </c>
      <c r="AM3829" s="3" t="s">
        <v>48</v>
      </c>
      <c r="AU3829" s="3">
        <v>0</v>
      </c>
      <c r="AV3829" s="3">
        <v>11</v>
      </c>
      <c r="AW3829" s="3">
        <v>1</v>
      </c>
      <c r="AX3829" s="3">
        <v>11</v>
      </c>
      <c r="AY3829" s="3">
        <v>100</v>
      </c>
      <c r="AZ3829" s="6" t="str">
        <f t="shared" si="417"/>
        <v>2262.3</v>
      </c>
      <c r="BC3829" s="12" t="s">
        <v>9611</v>
      </c>
      <c r="BJ3829" s="12">
        <f t="shared" si="418"/>
        <v>0</v>
      </c>
      <c r="BK3829" s="12">
        <f t="shared" si="419"/>
        <v>0</v>
      </c>
      <c r="CQ3829" s="3" t="str">
        <f>CONCATENATE(baseURL!$A$1,baseURL!$B$1,baseURL!$C$1,".",C3829,".",L3829,".pkl&amp;seq=",BC3829)</f>
        <v>http://proteomics.broadinstitute.org/millscripts/viewfeed.pl?side=xl&amp;cycle=1&amp;fixedMods=iaaC&amp;file=msdataSM/iPRG2012_nd/cpick_in/iPRG2012_nd.2262.3.4.pkl&amp;seq=GLDATKLYVSHLQVNQAPK</v>
      </c>
    </row>
    <row r="3830" spans="1:95" x14ac:dyDescent="0.2">
      <c r="A3830" s="3">
        <v>3481</v>
      </c>
      <c r="B3830" s="2" t="s">
        <v>9612</v>
      </c>
      <c r="C3830" s="2" t="s">
        <v>9613</v>
      </c>
      <c r="D3830" s="3">
        <v>10038</v>
      </c>
      <c r="E3830" s="3">
        <v>10029</v>
      </c>
      <c r="F3830" s="3">
        <v>47507</v>
      </c>
      <c r="G3830" s="3">
        <v>12290</v>
      </c>
      <c r="H3830" s="3">
        <v>37.438400000000001</v>
      </c>
      <c r="I3830" s="30">
        <v>526.02090999999996</v>
      </c>
      <c r="J3830" s="30">
        <v>526.02105759999995</v>
      </c>
      <c r="K3830" s="30">
        <v>-1.4999999999999999E-4</v>
      </c>
      <c r="L3830" s="3">
        <v>2</v>
      </c>
      <c r="M3830" s="3">
        <v>4</v>
      </c>
      <c r="N3830" s="10">
        <f t="shared" si="413"/>
        <v>-1</v>
      </c>
      <c r="O3830" s="35">
        <v>4</v>
      </c>
      <c r="P3830" s="17"/>
      <c r="Q3830" s="40">
        <v>2101.05602</v>
      </c>
      <c r="R3830" s="40">
        <v>526.01945999999998</v>
      </c>
      <c r="S3830" s="18">
        <f t="shared" si="414"/>
        <v>2.756552010408666</v>
      </c>
      <c r="T3830" s="18">
        <f t="shared" si="415"/>
        <v>3.0371499943523466</v>
      </c>
      <c r="U3830" s="18">
        <f t="shared" si="416"/>
        <v>2.7375413069363028</v>
      </c>
      <c r="V3830" s="30">
        <v>526.02089999999998</v>
      </c>
      <c r="W3830" s="3" t="s">
        <v>47</v>
      </c>
      <c r="X3830" s="3" t="s">
        <v>47</v>
      </c>
      <c r="Y3830" s="3" t="s">
        <v>47</v>
      </c>
      <c r="Z3830" s="3" t="s">
        <v>47</v>
      </c>
      <c r="AA3830" s="3" t="s">
        <v>47</v>
      </c>
      <c r="AB3830" s="12" t="s">
        <v>48</v>
      </c>
      <c r="AC3830" s="3" t="s">
        <v>47</v>
      </c>
      <c r="AE3830" s="3" t="s">
        <v>47</v>
      </c>
      <c r="AF3830" s="3" t="s">
        <v>47</v>
      </c>
      <c r="AH3830" s="3" t="s">
        <v>47</v>
      </c>
      <c r="AK3830" s="3" t="s">
        <v>47</v>
      </c>
      <c r="AL3830" s="3" t="s">
        <v>48</v>
      </c>
      <c r="AM3830" s="3" t="s">
        <v>47</v>
      </c>
      <c r="AO3830" s="3" t="s">
        <v>52</v>
      </c>
      <c r="AU3830" s="3">
        <v>0</v>
      </c>
      <c r="AV3830" s="3">
        <v>11</v>
      </c>
      <c r="AW3830" s="3">
        <v>1</v>
      </c>
      <c r="AX3830" s="3">
        <v>11</v>
      </c>
      <c r="AY3830" s="3">
        <v>100</v>
      </c>
      <c r="AZ3830" s="6" t="str">
        <f t="shared" si="417"/>
        <v>2262.4</v>
      </c>
      <c r="BC3830" s="12" t="s">
        <v>9614</v>
      </c>
      <c r="BJ3830" s="12">
        <f t="shared" si="418"/>
        <v>0</v>
      </c>
      <c r="BK3830" s="12">
        <f t="shared" si="419"/>
        <v>0</v>
      </c>
      <c r="CQ3830" s="3" t="str">
        <f>CONCATENATE(baseURL!$A$1,baseURL!$B$1,baseURL!$C$1,".",C3830,".",L3830,".pkl&amp;seq=",BC3830)</f>
        <v>http://proteomics.broadinstitute.org/millscripts/viewfeed.pl?side=xl&amp;cycle=1&amp;fixedMods=iaaC&amp;file=msdataSM/iPRG2012_nd/cpick_in/iPRG2012_nd.2262.4.2.pkl&amp;seq=LGAAHLGLGDLDEAESNYKK</v>
      </c>
    </row>
    <row r="3831" spans="1:95" x14ac:dyDescent="0.2">
      <c r="A3831" s="3">
        <v>4975</v>
      </c>
      <c r="B3831" s="2" t="s">
        <v>9615</v>
      </c>
      <c r="C3831" s="2" t="s">
        <v>9616</v>
      </c>
      <c r="D3831" s="3">
        <v>10039</v>
      </c>
      <c r="E3831" s="3">
        <v>10030</v>
      </c>
      <c r="F3831" s="3">
        <v>47508</v>
      </c>
      <c r="G3831" s="3">
        <v>12291</v>
      </c>
      <c r="H3831" s="3">
        <v>37.441000000000003</v>
      </c>
      <c r="I3831" s="30">
        <v>639.34124999999995</v>
      </c>
      <c r="J3831" s="30">
        <v>639.33978839999997</v>
      </c>
      <c r="K3831" s="30">
        <v>1.4599999999999999E-3</v>
      </c>
      <c r="L3831" s="3">
        <v>2</v>
      </c>
      <c r="M3831" s="3">
        <v>2</v>
      </c>
      <c r="N3831" s="10">
        <f t="shared" si="413"/>
        <v>1</v>
      </c>
      <c r="O3831" s="35">
        <v>2</v>
      </c>
      <c r="P3831" s="17"/>
      <c r="Q3831" s="40">
        <v>1277.6735900000001</v>
      </c>
      <c r="R3831" s="40">
        <v>639.34042999999997</v>
      </c>
      <c r="S3831" s="18">
        <f t="shared" si="414"/>
        <v>1.2825717903935188</v>
      </c>
      <c r="T3831" s="18">
        <f t="shared" si="415"/>
        <v>-1.0035342204065976</v>
      </c>
      <c r="U3831" s="18">
        <f t="shared" si="416"/>
        <v>-1.1418017158337954</v>
      </c>
      <c r="V3831" s="30">
        <v>639.33969999999999</v>
      </c>
      <c r="W3831" s="3" t="s">
        <v>47</v>
      </c>
      <c r="X3831" s="3" t="s">
        <v>47</v>
      </c>
      <c r="Y3831" s="3" t="s">
        <v>47</v>
      </c>
      <c r="Z3831" s="3" t="s">
        <v>47</v>
      </c>
      <c r="AA3831" s="3" t="s">
        <v>48</v>
      </c>
      <c r="AB3831" s="12" t="s">
        <v>47</v>
      </c>
      <c r="AC3831" s="3" t="s">
        <v>47</v>
      </c>
      <c r="AD3831" s="3" t="s">
        <v>47</v>
      </c>
      <c r="AE3831" s="3" t="s">
        <v>47</v>
      </c>
      <c r="AF3831" s="3" t="s">
        <v>47</v>
      </c>
      <c r="AG3831" s="3" t="s">
        <v>47</v>
      </c>
      <c r="AH3831" s="3" t="s">
        <v>47</v>
      </c>
      <c r="AI3831" s="3" t="s">
        <v>47</v>
      </c>
      <c r="AJ3831" s="3" t="s">
        <v>47</v>
      </c>
      <c r="AK3831" s="3" t="s">
        <v>47</v>
      </c>
      <c r="AL3831" s="3" t="s">
        <v>47</v>
      </c>
      <c r="AM3831" s="3" t="s">
        <v>47</v>
      </c>
      <c r="AN3831" s="3" t="s">
        <v>47</v>
      </c>
      <c r="AU3831" s="3">
        <v>0</v>
      </c>
      <c r="AV3831" s="3">
        <v>17</v>
      </c>
      <c r="AW3831" s="3">
        <v>1</v>
      </c>
      <c r="AX3831" s="3">
        <v>17</v>
      </c>
      <c r="AY3831" s="3">
        <v>100</v>
      </c>
      <c r="AZ3831" s="6" t="str">
        <f t="shared" si="417"/>
        <v>2262.5</v>
      </c>
      <c r="BC3831" s="12" t="s">
        <v>9524</v>
      </c>
      <c r="BJ3831" s="12">
        <f t="shared" si="418"/>
        <v>0</v>
      </c>
      <c r="BK3831" s="12">
        <f t="shared" si="419"/>
        <v>0</v>
      </c>
      <c r="CQ3831" s="3" t="str">
        <f>CONCATENATE(baseURL!$A$1,baseURL!$B$1,baseURL!$C$1,".",C3831,".",L3831,".pkl&amp;seq=",BC3831)</f>
        <v>http://proteomics.broadinstitute.org/millscripts/viewfeed.pl?side=xl&amp;cycle=1&amp;fixedMods=iaaC&amp;file=msdataSM/iPRG2012_nd/cpick_in/iPRG2012_nd.2262.5.2.pkl&amp;seq=EAAAEYAQLLAK</v>
      </c>
    </row>
    <row r="3832" spans="1:95" x14ac:dyDescent="0.2">
      <c r="A3832" s="3">
        <v>6701</v>
      </c>
      <c r="B3832" s="2" t="s">
        <v>9617</v>
      </c>
      <c r="C3832" s="2" t="s">
        <v>9599</v>
      </c>
      <c r="D3832" s="3">
        <v>10041</v>
      </c>
      <c r="E3832" s="3">
        <v>10032</v>
      </c>
      <c r="F3832" s="3">
        <v>47510</v>
      </c>
      <c r="G3832" s="3">
        <v>12293</v>
      </c>
      <c r="H3832" s="3">
        <v>37.445999999999998</v>
      </c>
      <c r="I3832" s="30">
        <v>776.38167999999996</v>
      </c>
      <c r="J3832" s="30">
        <v>776.380944</v>
      </c>
      <c r="K3832" s="30">
        <v>7.3999999999999999E-4</v>
      </c>
      <c r="L3832" s="3">
        <v>3</v>
      </c>
      <c r="M3832" s="3">
        <v>3</v>
      </c>
      <c r="N3832" s="10">
        <f t="shared" si="413"/>
        <v>1</v>
      </c>
      <c r="O3832" s="35">
        <v>3</v>
      </c>
      <c r="P3832" s="17"/>
      <c r="Q3832" s="40">
        <v>2327.1262299999999</v>
      </c>
      <c r="R3832" s="40">
        <v>776.38026000000002</v>
      </c>
      <c r="S3832" s="18">
        <f t="shared" si="414"/>
        <v>1.8290006496805271</v>
      </c>
      <c r="T3832" s="18">
        <f t="shared" si="415"/>
        <v>0.88101158056023809</v>
      </c>
      <c r="U3832" s="18">
        <f t="shared" si="416"/>
        <v>0.69553545836015085</v>
      </c>
      <c r="V3832" s="30">
        <v>776.38080000000002</v>
      </c>
      <c r="W3832" s="3" t="s">
        <v>47</v>
      </c>
      <c r="X3832" s="3" t="s">
        <v>47</v>
      </c>
      <c r="Y3832" s="3" t="s">
        <v>47</v>
      </c>
      <c r="Z3832" s="3" t="s">
        <v>47</v>
      </c>
      <c r="AA3832" s="3" t="s">
        <v>48</v>
      </c>
      <c r="AB3832" s="12" t="s">
        <v>47</v>
      </c>
      <c r="AC3832" s="3" t="s">
        <v>47</v>
      </c>
      <c r="AD3832" s="3" t="s">
        <v>47</v>
      </c>
      <c r="AE3832" s="3" t="s">
        <v>47</v>
      </c>
      <c r="AF3832" s="3" t="s">
        <v>47</v>
      </c>
      <c r="AG3832" s="3" t="s">
        <v>47</v>
      </c>
      <c r="AI3832" s="3" t="s">
        <v>47</v>
      </c>
      <c r="AJ3832" s="3" t="s">
        <v>47</v>
      </c>
      <c r="AK3832" s="3" t="s">
        <v>47</v>
      </c>
      <c r="AL3832" s="3" t="s">
        <v>47</v>
      </c>
      <c r="AU3832" s="3">
        <v>0</v>
      </c>
      <c r="AV3832" s="3">
        <v>14</v>
      </c>
      <c r="AW3832" s="3">
        <v>1</v>
      </c>
      <c r="AX3832" s="3">
        <v>14</v>
      </c>
      <c r="AY3832" s="3">
        <v>100</v>
      </c>
      <c r="AZ3832" s="6" t="str">
        <f t="shared" si="417"/>
        <v>2262.7</v>
      </c>
      <c r="BC3832" s="12" t="s">
        <v>9618</v>
      </c>
      <c r="BJ3832" s="12">
        <f t="shared" si="418"/>
        <v>0</v>
      </c>
      <c r="BK3832" s="12">
        <f t="shared" si="419"/>
        <v>0</v>
      </c>
      <c r="CQ3832" s="3" t="str">
        <f>CONCATENATE(baseURL!$A$1,baseURL!$B$1,baseURL!$C$1,".",C3832,".",L3832,".pkl&amp;seq=",BC3832)</f>
        <v>http://proteomics.broadinstitute.org/millscripts/viewfeed.pl?side=xl&amp;cycle=1&amp;fixedMods=iaaC&amp;file=msdataSM/iPRG2012_nd/cpick_in/iPRG2012_nd.2262.7.3.pkl&amp;seq=TVTDKEGLPAGWQGLDNGPESR</v>
      </c>
    </row>
    <row r="3833" spans="1:95" x14ac:dyDescent="0.2">
      <c r="A3833" s="3">
        <v>223</v>
      </c>
      <c r="B3833" s="2" t="s">
        <v>9619</v>
      </c>
      <c r="C3833" s="2" t="s">
        <v>9620</v>
      </c>
      <c r="D3833" s="3">
        <v>10042</v>
      </c>
      <c r="E3833" s="3">
        <v>10033</v>
      </c>
      <c r="F3833" s="3">
        <v>47525</v>
      </c>
      <c r="G3833" s="3">
        <v>12295</v>
      </c>
      <c r="H3833" s="3">
        <v>37.4559</v>
      </c>
      <c r="I3833" s="30">
        <v>406.90696000000003</v>
      </c>
      <c r="J3833" s="30">
        <v>406.90879840000002</v>
      </c>
      <c r="K3833" s="30">
        <v>-1.8400000000000001E-3</v>
      </c>
      <c r="L3833" s="3">
        <v>3</v>
      </c>
      <c r="M3833" s="3">
        <v>3</v>
      </c>
      <c r="N3833" s="10">
        <f t="shared" si="413"/>
        <v>1</v>
      </c>
      <c r="O3833" s="35">
        <v>3</v>
      </c>
      <c r="P3833" s="17"/>
      <c r="Q3833" s="40">
        <v>1218.7092500000001</v>
      </c>
      <c r="R3833" s="40">
        <v>406.90793000000002</v>
      </c>
      <c r="S3833" s="18">
        <f t="shared" si="414"/>
        <v>-2.3838316446554688</v>
      </c>
      <c r="T3833" s="18">
        <f t="shared" si="415"/>
        <v>2.1341437115802995</v>
      </c>
      <c r="U3833" s="18">
        <f t="shared" si="416"/>
        <v>-2.2855293089013999</v>
      </c>
      <c r="V3833" s="30">
        <v>406.90699999999998</v>
      </c>
      <c r="Z3833" s="3" t="s">
        <v>52</v>
      </c>
      <c r="AD3833" s="3" t="s">
        <v>47</v>
      </c>
      <c r="AG3833" s="3" t="s">
        <v>47</v>
      </c>
      <c r="AJ3833" s="3" t="s">
        <v>47</v>
      </c>
      <c r="AK3833" s="3" t="s">
        <v>52</v>
      </c>
      <c r="AP3833" s="3" t="s">
        <v>52</v>
      </c>
      <c r="AU3833" s="3">
        <v>0</v>
      </c>
      <c r="AV3833" s="3">
        <v>3</v>
      </c>
      <c r="AW3833" s="3">
        <v>1</v>
      </c>
      <c r="AX3833" s="3">
        <v>3</v>
      </c>
      <c r="AY3833" s="3">
        <v>100</v>
      </c>
      <c r="AZ3833" s="6" t="str">
        <f t="shared" si="417"/>
        <v>2263.1</v>
      </c>
      <c r="BC3833" s="12" t="s">
        <v>9621</v>
      </c>
      <c r="BJ3833" s="12">
        <f t="shared" si="418"/>
        <v>0</v>
      </c>
      <c r="BK3833" s="12">
        <f t="shared" si="419"/>
        <v>0</v>
      </c>
      <c r="CQ3833" s="3" t="str">
        <f>CONCATENATE(baseURL!$A$1,baseURL!$B$1,baseURL!$C$1,".",C3833,".",L3833,".pkl&amp;seq=",BC3833)</f>
        <v>http://proteomics.broadinstitute.org/millscripts/viewfeed.pl?side=xl&amp;cycle=1&amp;fixedMods=iaaC&amp;file=msdataSM/iPRG2012_nd/cpick_in/iPRG2012_nd.2263.1.3.pkl&amp;seq=AAGFLLEKELK</v>
      </c>
    </row>
    <row r="3834" spans="1:95" x14ac:dyDescent="0.2">
      <c r="A3834" s="3">
        <v>7738</v>
      </c>
      <c r="B3834" s="2" t="s">
        <v>9622</v>
      </c>
      <c r="C3834" s="2" t="s">
        <v>9623</v>
      </c>
      <c r="D3834" s="3">
        <v>10048</v>
      </c>
      <c r="E3834" s="3">
        <v>10039</v>
      </c>
      <c r="F3834" s="3">
        <v>47531</v>
      </c>
      <c r="G3834" s="3">
        <v>12301</v>
      </c>
      <c r="H3834" s="3">
        <v>37.468400000000003</v>
      </c>
      <c r="I3834" s="30">
        <v>715.71879000000001</v>
      </c>
      <c r="J3834" s="30">
        <v>715.71629959999996</v>
      </c>
      <c r="K3834" s="30">
        <v>2.49E-3</v>
      </c>
      <c r="L3834" s="3">
        <v>3</v>
      </c>
      <c r="M3834" s="3">
        <v>3</v>
      </c>
      <c r="N3834" s="10">
        <f t="shared" si="413"/>
        <v>1</v>
      </c>
      <c r="O3834" s="35">
        <v>3</v>
      </c>
      <c r="Q3834" s="40">
        <v>2145.1332299999999</v>
      </c>
      <c r="R3834" s="40">
        <v>715.71592999999996</v>
      </c>
      <c r="S3834" s="18">
        <f t="shared" si="414"/>
        <v>3.9959988036806053</v>
      </c>
      <c r="T3834" s="18">
        <f t="shared" si="415"/>
        <v>0.51640599923363706</v>
      </c>
      <c r="U3834" s="18">
        <f t="shared" si="416"/>
        <v>0.37724464229884691</v>
      </c>
      <c r="V3834" s="30">
        <v>715.71619999999996</v>
      </c>
      <c r="W3834" s="3" t="s">
        <v>47</v>
      </c>
      <c r="X3834" s="3" t="s">
        <v>47</v>
      </c>
      <c r="Y3834" s="3" t="s">
        <v>47</v>
      </c>
      <c r="AA3834" s="3" t="s">
        <v>47</v>
      </c>
      <c r="AC3834" s="3" t="s">
        <v>65</v>
      </c>
      <c r="AD3834" s="3" t="s">
        <v>47</v>
      </c>
      <c r="AG3834" s="3" t="s">
        <v>65</v>
      </c>
      <c r="AJ3834" s="3" t="s">
        <v>47</v>
      </c>
      <c r="AK3834" s="3" t="s">
        <v>47</v>
      </c>
      <c r="AO3834" s="3" t="s">
        <v>48</v>
      </c>
      <c r="AU3834" s="3">
        <v>2</v>
      </c>
      <c r="AV3834" s="3">
        <v>7</v>
      </c>
      <c r="AW3834" s="3">
        <v>2</v>
      </c>
      <c r="AX3834" s="3">
        <v>6</v>
      </c>
      <c r="AY3834" s="3">
        <v>85.71</v>
      </c>
      <c r="AZ3834" s="6" t="str">
        <f t="shared" si="417"/>
        <v>2263.7</v>
      </c>
      <c r="BC3834" s="12" t="s">
        <v>9624</v>
      </c>
      <c r="BI3834" s="12" t="s">
        <v>594</v>
      </c>
      <c r="BJ3834" s="12">
        <f t="shared" si="418"/>
        <v>0</v>
      </c>
      <c r="BK3834" s="12">
        <f t="shared" si="419"/>
        <v>1</v>
      </c>
      <c r="BR3834" s="3" t="s">
        <v>594</v>
      </c>
      <c r="BY3834" s="3" t="s">
        <v>9625</v>
      </c>
      <c r="BZ3834" s="3" t="s">
        <v>9626</v>
      </c>
      <c r="CC3834" s="3" t="s">
        <v>9627</v>
      </c>
      <c r="CQ3834" s="3" t="str">
        <f>CONCATENATE(baseURL!$A$1,baseURL!$B$1,baseURL!$C$1,".",C3834,".",L3834,".pkl&amp;seq=",BC3834,"&amp;varMods=ReducedCys-C")</f>
        <v>http://proteomics.broadinstitute.org/millscripts/viewfeed.pl?side=xl&amp;cycle=1&amp;fixedMods=iaaC&amp;file=msdataSM/iPRG2012_nd/cpick_in/iPRG2012_nd.2263.7.3.pkl&amp;seq=AcGVSRPVLAASLTTNDASALK&amp;varMods=ReducedCys-C</v>
      </c>
    </row>
    <row r="3835" spans="1:95" x14ac:dyDescent="0.2">
      <c r="A3835" s="3">
        <v>2008</v>
      </c>
      <c r="B3835" s="2" t="s">
        <v>9628</v>
      </c>
      <c r="C3835" s="2" t="s">
        <v>9617</v>
      </c>
      <c r="D3835" s="3">
        <v>10049</v>
      </c>
      <c r="E3835" s="3">
        <v>10040</v>
      </c>
      <c r="F3835" s="3">
        <v>47532</v>
      </c>
      <c r="G3835" s="3">
        <v>12302</v>
      </c>
      <c r="H3835" s="3">
        <v>37.4709</v>
      </c>
      <c r="I3835" s="30">
        <v>852.42187999999999</v>
      </c>
      <c r="J3835" s="30">
        <v>852.42497730000002</v>
      </c>
      <c r="K3835" s="30">
        <v>-3.0999999999999999E-3</v>
      </c>
      <c r="L3835" s="3">
        <v>2</v>
      </c>
      <c r="M3835" s="3">
        <v>2</v>
      </c>
      <c r="N3835" s="10">
        <f t="shared" si="413"/>
        <v>1</v>
      </c>
      <c r="O3835" s="35">
        <v>2</v>
      </c>
      <c r="P3835" s="17"/>
      <c r="Q3835" s="40">
        <v>1703.8446300000001</v>
      </c>
      <c r="R3835" s="40">
        <v>852.42596000000003</v>
      </c>
      <c r="S3835" s="18">
        <f t="shared" si="414"/>
        <v>-4.7863394494044886</v>
      </c>
      <c r="T3835" s="18">
        <f t="shared" si="415"/>
        <v>-1.1528273963039122</v>
      </c>
      <c r="U3835" s="18">
        <f t="shared" si="416"/>
        <v>-0.89157303469953053</v>
      </c>
      <c r="V3835" s="30">
        <v>852.42520000000002</v>
      </c>
      <c r="W3835" s="3" t="s">
        <v>47</v>
      </c>
      <c r="X3835" s="3" t="s">
        <v>47</v>
      </c>
      <c r="Y3835" s="3" t="s">
        <v>47</v>
      </c>
      <c r="Z3835" s="3" t="s">
        <v>47</v>
      </c>
      <c r="AA3835" s="3" t="s">
        <v>47</v>
      </c>
      <c r="AB3835" s="12" t="s">
        <v>47</v>
      </c>
      <c r="AC3835" s="3" t="s">
        <v>47</v>
      </c>
      <c r="AD3835" s="3" t="s">
        <v>47</v>
      </c>
      <c r="AG3835" s="3" t="s">
        <v>47</v>
      </c>
      <c r="AH3835" s="3" t="s">
        <v>47</v>
      </c>
      <c r="AI3835" s="3" t="s">
        <v>47</v>
      </c>
      <c r="AO3835" s="3" t="s">
        <v>48</v>
      </c>
      <c r="AU3835" s="3">
        <v>0</v>
      </c>
      <c r="AV3835" s="3">
        <v>11</v>
      </c>
      <c r="AW3835" s="3">
        <v>2</v>
      </c>
      <c r="AX3835" s="3">
        <v>10</v>
      </c>
      <c r="AY3835" s="3">
        <v>90.91</v>
      </c>
      <c r="AZ3835" s="6" t="str">
        <f t="shared" si="417"/>
        <v>2263.8</v>
      </c>
      <c r="BC3835" s="12" t="s">
        <v>9137</v>
      </c>
      <c r="BJ3835" s="12">
        <f t="shared" si="418"/>
        <v>0</v>
      </c>
      <c r="BK3835" s="12">
        <f t="shared" si="419"/>
        <v>0</v>
      </c>
      <c r="BP3835" s="3" t="s">
        <v>54</v>
      </c>
      <c r="BR3835" s="3" t="s">
        <v>54</v>
      </c>
      <c r="BX3835" s="3" t="s">
        <v>9138</v>
      </c>
      <c r="CQ3835" s="3" t="str">
        <f>CONCATENATE(baseURL!$A$1,baseURL!$B$1,baseURL!$C$1,".",C3835,".",L3835,".pkl&amp;seq=",BC3835,"&amp;varMods=Deamidated-N")</f>
        <v>http://proteomics.broadinstitute.org/millscripts/viewfeed.pl?side=xl&amp;cycle=1&amp;fixedMods=iaaC&amp;file=msdataSM/iPRG2012_nd/cpick_in/iPRG2012_nd.2263.8.2.pkl&amp;seq=SnGVLNVDNQTSDLVK&amp;varMods=Deamidated-N</v>
      </c>
    </row>
    <row r="3836" spans="1:95" x14ac:dyDescent="0.2">
      <c r="A3836" s="3">
        <v>7801</v>
      </c>
      <c r="B3836" s="2" t="s">
        <v>9629</v>
      </c>
      <c r="C3836" s="2" t="s">
        <v>9619</v>
      </c>
      <c r="D3836" s="3">
        <v>10051</v>
      </c>
      <c r="E3836" s="3">
        <v>10042</v>
      </c>
      <c r="F3836" s="3">
        <v>47547</v>
      </c>
      <c r="G3836" s="3">
        <v>12305</v>
      </c>
      <c r="H3836" s="3">
        <v>37.485799999999998</v>
      </c>
      <c r="I3836" s="30">
        <v>538.29839000000004</v>
      </c>
      <c r="J3836" s="30">
        <v>538.29709839999998</v>
      </c>
      <c r="K3836" s="30">
        <v>1.2899999999999999E-3</v>
      </c>
      <c r="L3836" s="3">
        <v>3</v>
      </c>
      <c r="M3836" s="3">
        <v>3</v>
      </c>
      <c r="N3836" s="10">
        <f t="shared" si="413"/>
        <v>1</v>
      </c>
      <c r="O3836" s="35">
        <v>3</v>
      </c>
      <c r="Q3836" s="40">
        <v>1612.86933</v>
      </c>
      <c r="R3836" s="40">
        <v>538.29462999999998</v>
      </c>
      <c r="S3836" s="18">
        <f t="shared" si="414"/>
        <v>6.9850223102849958</v>
      </c>
      <c r="T3836" s="18">
        <f t="shared" si="415"/>
        <v>4.5855928378812321</v>
      </c>
      <c r="U3836" s="18">
        <f t="shared" si="416"/>
        <v>4.5885651878351927</v>
      </c>
      <c r="V3836" s="30">
        <v>538.2971</v>
      </c>
      <c r="X3836" s="3" t="s">
        <v>47</v>
      </c>
      <c r="Y3836" s="3" t="s">
        <v>47</v>
      </c>
      <c r="AA3836" s="3" t="s">
        <v>47</v>
      </c>
      <c r="AC3836" s="3" t="s">
        <v>52</v>
      </c>
      <c r="AG3836" s="3" t="s">
        <v>52</v>
      </c>
      <c r="AH3836" s="3" t="s">
        <v>65</v>
      </c>
      <c r="AJ3836" s="3" t="s">
        <v>47</v>
      </c>
      <c r="AK3836" s="3" t="s">
        <v>52</v>
      </c>
      <c r="AL3836" s="3" t="s">
        <v>52</v>
      </c>
      <c r="AO3836" s="3" t="s">
        <v>47</v>
      </c>
      <c r="AU3836" s="3">
        <v>1</v>
      </c>
      <c r="AV3836" s="3">
        <v>5</v>
      </c>
      <c r="AW3836" s="3">
        <v>2</v>
      </c>
      <c r="AX3836" s="3">
        <v>4</v>
      </c>
      <c r="AY3836" s="3">
        <v>80</v>
      </c>
      <c r="AZ3836" s="6" t="str">
        <f t="shared" si="417"/>
        <v>2264.2</v>
      </c>
      <c r="BA3836" s="20"/>
      <c r="BC3836" s="12" t="s">
        <v>9630</v>
      </c>
      <c r="BJ3836" s="12">
        <f t="shared" si="418"/>
        <v>0</v>
      </c>
      <c r="BK3836" s="12">
        <f t="shared" si="419"/>
        <v>0</v>
      </c>
      <c r="BP3836" s="3" t="s">
        <v>20331</v>
      </c>
      <c r="BR3836" s="3" t="s">
        <v>20331</v>
      </c>
      <c r="CD3836" s="3" t="s">
        <v>9631</v>
      </c>
      <c r="CF3836" s="3" t="s">
        <v>9632</v>
      </c>
      <c r="CQ3836" s="3" t="str">
        <f>CONCATENATE(baseURL!$A$1,baseURL!$B$1,baseURL!$C$1,".",C3836,".",L3836,".pkl&amp;seq=",BC3836,"&amp;varMods=Succinimide-N")</f>
        <v>http://proteomics.broadinstitute.org/millscripts/viewfeed.pl?side=xl&amp;cycle=1&amp;fixedMods=iaaC&amp;file=msdataSM/iPRG2012_nd/cpick_in/iPRG2012_nd.2264.2.3.pkl&amp;seq=RGPLVVYAEDnGLVK&amp;varMods=Succinimide-N</v>
      </c>
    </row>
    <row r="3837" spans="1:95" x14ac:dyDescent="0.2">
      <c r="A3837" s="3">
        <v>4125</v>
      </c>
      <c r="B3837" s="2" t="s">
        <v>9633</v>
      </c>
      <c r="C3837" s="2" t="s">
        <v>9634</v>
      </c>
      <c r="D3837" s="3">
        <v>10052</v>
      </c>
      <c r="E3837" s="3">
        <v>10043</v>
      </c>
      <c r="F3837" s="3">
        <v>47548</v>
      </c>
      <c r="G3837" s="3">
        <v>12306</v>
      </c>
      <c r="H3837" s="3">
        <v>37.489100000000001</v>
      </c>
      <c r="I3837" s="30">
        <v>553.99361999999996</v>
      </c>
      <c r="J3837" s="30">
        <v>553.99333320000005</v>
      </c>
      <c r="K3837" s="30">
        <v>2.9E-4</v>
      </c>
      <c r="L3837" s="3">
        <v>3</v>
      </c>
      <c r="M3837" s="3">
        <v>3</v>
      </c>
      <c r="N3837" s="10">
        <f t="shared" si="413"/>
        <v>1</v>
      </c>
      <c r="O3837" s="35">
        <v>3</v>
      </c>
      <c r="P3837" s="17"/>
      <c r="Q3837" s="40">
        <v>1659.9653000000001</v>
      </c>
      <c r="R3837" s="40">
        <v>553.99328000000003</v>
      </c>
      <c r="S3837" s="18">
        <f t="shared" si="414"/>
        <v>0.61372585591180884</v>
      </c>
      <c r="T3837" s="18">
        <f t="shared" si="415"/>
        <v>9.6030045752259818E-2</v>
      </c>
      <c r="U3837" s="18">
        <f t="shared" si="416"/>
        <v>-0.14440608381638328</v>
      </c>
      <c r="V3837" s="30">
        <v>553.9932</v>
      </c>
      <c r="W3837" s="3" t="s">
        <v>47</v>
      </c>
      <c r="Y3837" s="3" t="s">
        <v>47</v>
      </c>
      <c r="Z3837" s="3" t="s">
        <v>47</v>
      </c>
      <c r="AA3837" s="3" t="s">
        <v>47</v>
      </c>
      <c r="AB3837" s="12" t="s">
        <v>47</v>
      </c>
      <c r="AC3837" s="3" t="s">
        <v>47</v>
      </c>
      <c r="AD3837" s="3" t="s">
        <v>47</v>
      </c>
      <c r="AE3837" s="3" t="s">
        <v>47</v>
      </c>
      <c r="AF3837" s="3" t="s">
        <v>47</v>
      </c>
      <c r="AG3837" s="3" t="s">
        <v>47</v>
      </c>
      <c r="AH3837" s="3" t="s">
        <v>47</v>
      </c>
      <c r="AI3837" s="3" t="s">
        <v>47</v>
      </c>
      <c r="AJ3837" s="3" t="s">
        <v>47</v>
      </c>
      <c r="AK3837" s="3" t="s">
        <v>47</v>
      </c>
      <c r="AL3837" s="3" t="s">
        <v>47</v>
      </c>
      <c r="AM3837" s="3" t="s">
        <v>47</v>
      </c>
      <c r="AN3837" s="3" t="s">
        <v>47</v>
      </c>
      <c r="AU3837" s="3">
        <v>0</v>
      </c>
      <c r="AV3837" s="3">
        <v>17</v>
      </c>
      <c r="AW3837" s="3">
        <v>1</v>
      </c>
      <c r="AX3837" s="3">
        <v>17</v>
      </c>
      <c r="AY3837" s="3">
        <v>100</v>
      </c>
      <c r="AZ3837" s="6" t="str">
        <f t="shared" si="417"/>
        <v>2264.3</v>
      </c>
      <c r="BC3837" s="12" t="s">
        <v>9635</v>
      </c>
      <c r="BJ3837" s="12">
        <f t="shared" si="418"/>
        <v>0</v>
      </c>
      <c r="BK3837" s="12">
        <f t="shared" si="419"/>
        <v>0</v>
      </c>
      <c r="CQ3837" s="3" t="str">
        <f>CONCATENATE(baseURL!$A$1,baseURL!$B$1,baseURL!$C$1,".",C3837,".",L3837,".pkl&amp;seq=",BC3837)</f>
        <v>http://proteomics.broadinstitute.org/millscripts/viewfeed.pl?side=xl&amp;cycle=1&amp;fixedMods=iaaC&amp;file=msdataSM/iPRG2012_nd/cpick_in/iPRG2012_nd.2264.3.3.pkl&amp;seq=GVLRHLTLNDLPVGR</v>
      </c>
    </row>
    <row r="3838" spans="1:95" x14ac:dyDescent="0.2">
      <c r="A3838" s="3">
        <v>1661</v>
      </c>
      <c r="B3838" s="2" t="s">
        <v>9636</v>
      </c>
      <c r="C3838" s="2" t="s">
        <v>9637</v>
      </c>
      <c r="D3838" s="3">
        <v>10054</v>
      </c>
      <c r="E3838" s="3">
        <v>10045</v>
      </c>
      <c r="F3838" s="3">
        <v>47550</v>
      </c>
      <c r="G3838" s="3">
        <v>12308</v>
      </c>
      <c r="H3838" s="3">
        <v>37.495800000000003</v>
      </c>
      <c r="I3838" s="30">
        <v>758.37679000000003</v>
      </c>
      <c r="J3838" s="30">
        <v>758.88228570000001</v>
      </c>
      <c r="K3838" s="30">
        <v>-0.50549999999999995</v>
      </c>
      <c r="L3838" s="3">
        <v>2</v>
      </c>
      <c r="M3838" s="3">
        <v>2</v>
      </c>
      <c r="N3838" s="10">
        <f t="shared" si="413"/>
        <v>1</v>
      </c>
      <c r="O3838" s="35">
        <v>2</v>
      </c>
      <c r="P3838" s="17"/>
      <c r="Q3838" s="40">
        <v>1515.7438</v>
      </c>
      <c r="R3838" s="40">
        <v>758.37554</v>
      </c>
      <c r="S3838" s="18">
        <f t="shared" si="414"/>
        <v>1.6482599109502989</v>
      </c>
      <c r="T3838" s="18">
        <f t="shared" si="415"/>
        <v>668.19889787058594</v>
      </c>
      <c r="U3838" s="18">
        <f t="shared" si="416"/>
        <v>-5.5908976177971033</v>
      </c>
      <c r="V3838" s="30">
        <v>758.37130000000002</v>
      </c>
      <c r="X3838" s="3" t="s">
        <v>47</v>
      </c>
      <c r="Y3838" s="3" t="s">
        <v>47</v>
      </c>
      <c r="Z3838" s="3" t="s">
        <v>47</v>
      </c>
      <c r="AA3838" s="3" t="s">
        <v>47</v>
      </c>
      <c r="AB3838" s="12" t="s">
        <v>48</v>
      </c>
      <c r="AD3838" s="3" t="s">
        <v>47</v>
      </c>
      <c r="AF3838" s="3" t="s">
        <v>47</v>
      </c>
      <c r="AG3838" s="3" t="s">
        <v>47</v>
      </c>
      <c r="AL3838" s="3" t="s">
        <v>52</v>
      </c>
      <c r="AO3838" s="3" t="s">
        <v>48</v>
      </c>
      <c r="AU3838" s="3">
        <v>0</v>
      </c>
      <c r="AV3838" s="3">
        <v>7</v>
      </c>
      <c r="AW3838" s="3">
        <v>2</v>
      </c>
      <c r="AX3838" s="3">
        <v>5</v>
      </c>
      <c r="AY3838" s="3">
        <v>71.430000000000007</v>
      </c>
      <c r="AZ3838" s="6" t="str">
        <f t="shared" si="417"/>
        <v>2264.5</v>
      </c>
      <c r="BC3838" s="12" t="s">
        <v>9535</v>
      </c>
      <c r="BJ3838" s="12">
        <f t="shared" si="418"/>
        <v>0</v>
      </c>
      <c r="BK3838" s="12">
        <f t="shared" si="419"/>
        <v>0</v>
      </c>
      <c r="BP3838" s="3" t="s">
        <v>54</v>
      </c>
      <c r="BR3838" s="3" t="s">
        <v>54</v>
      </c>
      <c r="BV3838" s="3" t="s">
        <v>9638</v>
      </c>
      <c r="BW3838" s="3" t="s">
        <v>9638</v>
      </c>
      <c r="CQ3838" s="3" t="str">
        <f>CONCATENATE(baseURL!$A$1,baseURL!$B$1,baseURL!$C$1,".",C3838,".",L3838,".pkl&amp;seq=",BC3838,"&amp;varMods=Deamidated-N")</f>
        <v>http://proteomics.broadinstitute.org/millscripts/viewfeed.pl?side=xl&amp;cycle=1&amp;fixedMods=iaaC&amp;file=msdataSM/iPRG2012_nd/cpick_in/iPRG2012_nd.2264.5.2.pkl&amp;seq=NGLGFPLNEQDPSK&amp;varMods=Deamidated-N</v>
      </c>
    </row>
    <row r="3839" spans="1:95" x14ac:dyDescent="0.2">
      <c r="A3839" s="3">
        <v>6246</v>
      </c>
      <c r="B3839" s="2" t="s">
        <v>9644</v>
      </c>
      <c r="C3839" s="2" t="s">
        <v>9645</v>
      </c>
      <c r="D3839" s="3">
        <v>10064</v>
      </c>
      <c r="E3839" s="3">
        <v>10055</v>
      </c>
      <c r="F3839" s="3">
        <v>47576</v>
      </c>
      <c r="G3839" s="3">
        <v>12319</v>
      </c>
      <c r="H3839" s="3">
        <v>37.520699999999998</v>
      </c>
      <c r="I3839" s="30">
        <v>727.40454</v>
      </c>
      <c r="J3839" s="30">
        <v>727.40348900000004</v>
      </c>
      <c r="K3839" s="30">
        <v>1.0499999999999999E-3</v>
      </c>
      <c r="L3839" s="3">
        <v>2</v>
      </c>
      <c r="M3839" s="3">
        <v>2</v>
      </c>
      <c r="N3839" s="10">
        <f t="shared" si="413"/>
        <v>1</v>
      </c>
      <c r="O3839" s="35">
        <v>2</v>
      </c>
      <c r="P3839" s="17"/>
      <c r="Q3839" s="40">
        <v>1453.8009199999999</v>
      </c>
      <c r="R3839" s="40">
        <v>727.40409999999997</v>
      </c>
      <c r="S3839" s="18">
        <f t="shared" si="414"/>
        <v>0.60489073408573746</v>
      </c>
      <c r="T3839" s="18">
        <f t="shared" si="415"/>
        <v>-0.83997326923961824</v>
      </c>
      <c r="U3839" s="18">
        <f t="shared" si="416"/>
        <v>-0.54990066733646215</v>
      </c>
      <c r="V3839" s="30">
        <v>727.40369999999996</v>
      </c>
      <c r="W3839" s="3" t="s">
        <v>47</v>
      </c>
      <c r="X3839" s="3" t="s">
        <v>47</v>
      </c>
      <c r="Y3839" s="3" t="s">
        <v>47</v>
      </c>
      <c r="Z3839" s="3" t="s">
        <v>47</v>
      </c>
      <c r="AA3839" s="3" t="s">
        <v>48</v>
      </c>
      <c r="AB3839" s="12" t="s">
        <v>47</v>
      </c>
      <c r="AC3839" s="3" t="s">
        <v>47</v>
      </c>
      <c r="AD3839" s="3" t="s">
        <v>47</v>
      </c>
      <c r="AE3839" s="3" t="s">
        <v>47</v>
      </c>
      <c r="AF3839" s="3" t="s">
        <v>47</v>
      </c>
      <c r="AG3839" s="3" t="s">
        <v>47</v>
      </c>
      <c r="AH3839" s="3" t="s">
        <v>47</v>
      </c>
      <c r="AI3839" s="3" t="s">
        <v>47</v>
      </c>
      <c r="AJ3839" s="3" t="s">
        <v>47</v>
      </c>
      <c r="AK3839" s="3" t="s">
        <v>48</v>
      </c>
      <c r="AL3839" s="3" t="s">
        <v>47</v>
      </c>
      <c r="AN3839" s="3" t="s">
        <v>47</v>
      </c>
      <c r="AU3839" s="3">
        <v>0</v>
      </c>
      <c r="AV3839" s="3">
        <v>15</v>
      </c>
      <c r="AW3839" s="3">
        <v>1</v>
      </c>
      <c r="AX3839" s="3">
        <v>15</v>
      </c>
      <c r="AY3839" s="3">
        <v>100</v>
      </c>
      <c r="AZ3839" s="6" t="str">
        <f t="shared" si="417"/>
        <v>2265.10</v>
      </c>
      <c r="BC3839" s="12" t="s">
        <v>9551</v>
      </c>
      <c r="BJ3839" s="12">
        <f t="shared" si="418"/>
        <v>0</v>
      </c>
      <c r="BK3839" s="12">
        <f t="shared" si="419"/>
        <v>0</v>
      </c>
      <c r="CQ3839" s="3" t="str">
        <f>CONCATENATE(baseURL!$A$1,baseURL!$B$1,baseURL!$C$1,".",C3839,".",L3839,".pkl&amp;seq=",BC3839)</f>
        <v>http://proteomics.broadinstitute.org/millscripts/viewfeed.pl?side=xl&amp;cycle=1&amp;fixedMods=iaaC&amp;file=msdataSM/iPRG2012_nd/cpick_in/iPRG2012_nd.2265.10.2.pkl&amp;seq=ATLGLLGNQGVDPAK</v>
      </c>
    </row>
    <row r="3840" spans="1:95" x14ac:dyDescent="0.2">
      <c r="A3840" s="3">
        <v>1123</v>
      </c>
      <c r="B3840" s="2" t="s">
        <v>9646</v>
      </c>
      <c r="C3840" s="2" t="s">
        <v>9633</v>
      </c>
      <c r="D3840" s="3">
        <v>10058</v>
      </c>
      <c r="E3840" s="3">
        <v>10049</v>
      </c>
      <c r="F3840" s="3">
        <v>47570</v>
      </c>
      <c r="G3840" s="3">
        <v>12313</v>
      </c>
      <c r="H3840" s="3">
        <v>37.5107</v>
      </c>
      <c r="I3840" s="30">
        <v>536.79731000000004</v>
      </c>
      <c r="J3840" s="30">
        <v>536.79564310000001</v>
      </c>
      <c r="K3840" s="30">
        <v>1.67E-3</v>
      </c>
      <c r="L3840" s="3">
        <v>4</v>
      </c>
      <c r="M3840" s="3">
        <v>4</v>
      </c>
      <c r="N3840" s="10">
        <f t="shared" si="413"/>
        <v>1</v>
      </c>
      <c r="O3840" s="35">
        <v>4</v>
      </c>
      <c r="P3840" s="17"/>
      <c r="Q3840" s="40">
        <v>2144.15976</v>
      </c>
      <c r="R3840" s="40">
        <v>536.79539999999997</v>
      </c>
      <c r="S3840" s="18">
        <f t="shared" si="414"/>
        <v>3.5581526966629142</v>
      </c>
      <c r="T3840" s="18">
        <f t="shared" si="415"/>
        <v>0.45287273332492506</v>
      </c>
      <c r="U3840" s="18">
        <f t="shared" si="416"/>
        <v>0.55887215136042656</v>
      </c>
      <c r="V3840" s="30">
        <v>536.79570000000001</v>
      </c>
      <c r="Y3840" s="3" t="s">
        <v>47</v>
      </c>
      <c r="Z3840" s="3" t="s">
        <v>52</v>
      </c>
      <c r="AA3840" s="3" t="s">
        <v>47</v>
      </c>
      <c r="AB3840" s="12" t="s">
        <v>47</v>
      </c>
      <c r="AC3840" s="3" t="s">
        <v>52</v>
      </c>
      <c r="AE3840" s="3" t="s">
        <v>48</v>
      </c>
      <c r="AG3840" s="3" t="s">
        <v>48</v>
      </c>
      <c r="AL3840" s="3" t="s">
        <v>52</v>
      </c>
      <c r="AU3840" s="3">
        <v>0</v>
      </c>
      <c r="AV3840" s="3">
        <v>3</v>
      </c>
      <c r="AW3840" s="3">
        <v>1</v>
      </c>
      <c r="AX3840" s="3">
        <v>3</v>
      </c>
      <c r="AY3840" s="3">
        <v>100</v>
      </c>
      <c r="AZ3840" s="6" t="str">
        <f t="shared" si="417"/>
        <v>2265.4</v>
      </c>
      <c r="BC3840" s="12" t="s">
        <v>9647</v>
      </c>
      <c r="BJ3840" s="12">
        <f t="shared" si="418"/>
        <v>0</v>
      </c>
      <c r="BK3840" s="12">
        <f t="shared" si="419"/>
        <v>0</v>
      </c>
      <c r="CQ3840" s="3" t="str">
        <f>CONCATENATE(baseURL!$A$1,baseURL!$B$1,baseURL!$C$1,".",C3840,".",L3840,".pkl&amp;seq=",BC3840)</f>
        <v>http://proteomics.broadinstitute.org/millscripts/viewfeed.pl?side=xl&amp;cycle=1&amp;fixedMods=iaaC&amp;file=msdataSM/iPRG2012_nd/cpick_in/iPRG2012_nd.2265.4.4.pkl&amp;seq=LLDVDGKPQLQVEFKGETK</v>
      </c>
    </row>
    <row r="3841" spans="1:95" x14ac:dyDescent="0.2">
      <c r="A3841" s="3">
        <v>7195</v>
      </c>
      <c r="B3841" s="2" t="s">
        <v>9648</v>
      </c>
      <c r="C3841" s="2" t="s">
        <v>9649</v>
      </c>
      <c r="D3841" s="3">
        <v>10061</v>
      </c>
      <c r="E3841" s="3">
        <v>10052</v>
      </c>
      <c r="F3841" s="3">
        <v>47573</v>
      </c>
      <c r="G3841" s="3">
        <v>12316</v>
      </c>
      <c r="H3841" s="3">
        <v>37.515700000000002</v>
      </c>
      <c r="I3841" s="30">
        <v>587.58459000000005</v>
      </c>
      <c r="J3841" s="30">
        <v>587.58518900000001</v>
      </c>
      <c r="K3841" s="30">
        <v>-5.9999999999999995E-4</v>
      </c>
      <c r="L3841" s="3">
        <v>0</v>
      </c>
      <c r="M3841" s="3">
        <v>4</v>
      </c>
      <c r="N3841" s="10">
        <f t="shared" si="413"/>
        <v>1</v>
      </c>
      <c r="O3841" s="35">
        <v>4</v>
      </c>
      <c r="P3841" s="17"/>
      <c r="Q3841" s="40">
        <v>2347.31324</v>
      </c>
      <c r="R3841" s="40">
        <v>587.58376999999996</v>
      </c>
      <c r="S3841" s="18">
        <f t="shared" si="414"/>
        <v>1.3955456940033402</v>
      </c>
      <c r="T3841" s="18">
        <f t="shared" si="415"/>
        <v>2.4149748044527306</v>
      </c>
      <c r="U3841" s="18">
        <f t="shared" si="416"/>
        <v>2.4336955393229736</v>
      </c>
      <c r="V3841" s="30">
        <v>587.58519999999999</v>
      </c>
      <c r="W3841" s="3" t="s">
        <v>47</v>
      </c>
      <c r="Y3841" s="3" t="s">
        <v>47</v>
      </c>
      <c r="AA3841" s="3" t="s">
        <v>47</v>
      </c>
      <c r="AB3841" s="12" t="s">
        <v>48</v>
      </c>
      <c r="AC3841" s="3" t="s">
        <v>47</v>
      </c>
      <c r="AF3841" s="3" t="s">
        <v>48</v>
      </c>
      <c r="AG3841" s="3" t="s">
        <v>52</v>
      </c>
      <c r="AL3841" s="3" t="s">
        <v>52</v>
      </c>
      <c r="AU3841" s="3">
        <v>0</v>
      </c>
      <c r="AV3841" s="3">
        <v>4</v>
      </c>
      <c r="AW3841" s="3">
        <v>1</v>
      </c>
      <c r="AX3841" s="3">
        <v>4</v>
      </c>
      <c r="AY3841" s="3">
        <v>100</v>
      </c>
      <c r="AZ3841" s="6" t="str">
        <f t="shared" si="417"/>
        <v>2265.7</v>
      </c>
      <c r="BC3841" s="12" t="s">
        <v>9650</v>
      </c>
      <c r="BJ3841" s="12">
        <f t="shared" si="418"/>
        <v>0</v>
      </c>
      <c r="BK3841" s="12">
        <f t="shared" si="419"/>
        <v>0</v>
      </c>
      <c r="CQ3841" s="3" t="str">
        <f>CONCATENATE(baseURL!$A$1,baseURL!$B$1,baseURL!$C$1,".",C3841,".",L3841,".pkl&amp;seq=",BC3841)</f>
        <v>http://proteomics.broadinstitute.org/millscripts/viewfeed.pl?side=xl&amp;cycle=1&amp;fixedMods=iaaC&amp;file=msdataSM/iPRG2012_nd/cpick_in/iPRG2012_nd.2265.7.0.pkl&amp;seq=LGKKVEKAVLTVPAYFNDAQR</v>
      </c>
    </row>
    <row r="3842" spans="1:95" x14ac:dyDescent="0.2">
      <c r="A3842" s="3">
        <v>1574</v>
      </c>
      <c r="B3842" s="2" t="s">
        <v>9639</v>
      </c>
      <c r="C3842" s="2" t="s">
        <v>9640</v>
      </c>
      <c r="D3842" s="3">
        <v>10063</v>
      </c>
      <c r="E3842" s="3">
        <v>10054</v>
      </c>
      <c r="F3842" s="3">
        <v>47575</v>
      </c>
      <c r="G3842" s="3">
        <v>12318</v>
      </c>
      <c r="H3842" s="3">
        <v>37.518999999999998</v>
      </c>
      <c r="I3842" s="30">
        <v>655.83277999999996</v>
      </c>
      <c r="J3842" s="30">
        <v>655.83239519999995</v>
      </c>
      <c r="K3842" s="30">
        <v>3.8000000000000002E-4</v>
      </c>
      <c r="L3842" s="3">
        <v>2</v>
      </c>
      <c r="M3842" s="3">
        <v>2</v>
      </c>
      <c r="N3842" s="10">
        <f t="shared" ref="N3842:N3905" si="420">IF(AND(M3842&gt;0,L3842&gt;0), IF(M3842=L3842,1,-1), 1)</f>
        <v>1</v>
      </c>
      <c r="O3842" s="35">
        <v>2</v>
      </c>
      <c r="Q3842" s="40">
        <v>1310.65867</v>
      </c>
      <c r="R3842" s="40">
        <v>655.83297000000005</v>
      </c>
      <c r="S3842" s="18">
        <f t="shared" ref="S3842:S3905" si="421">1000000*(I3842-R3842)/R3842</f>
        <v>-0.28970791158719922</v>
      </c>
      <c r="T3842" s="18">
        <f t="shared" ref="T3842:T3905" si="422">1000000*(J3842-R3842)/R3842</f>
        <v>-0.876442671210797</v>
      </c>
      <c r="U3842" s="18">
        <f t="shared" ref="U3842:U3905" si="423">1000000*(V3842-R3842)/R3842</f>
        <v>-0.8691237344149032</v>
      </c>
      <c r="V3842" s="30">
        <v>655.83240000000001</v>
      </c>
      <c r="W3842" s="3" t="s">
        <v>65</v>
      </c>
      <c r="X3842" s="3" t="s">
        <v>47</v>
      </c>
      <c r="Y3842" s="3" t="s">
        <v>48</v>
      </c>
      <c r="AB3842" s="12" t="s">
        <v>48</v>
      </c>
      <c r="AC3842" s="3" t="s">
        <v>52</v>
      </c>
      <c r="AD3842" s="3" t="s">
        <v>47</v>
      </c>
      <c r="AG3842" s="3" t="s">
        <v>52</v>
      </c>
      <c r="AJ3842" s="3" t="s">
        <v>47</v>
      </c>
      <c r="AK3842" s="3" t="s">
        <v>48</v>
      </c>
      <c r="AS3842" s="3" t="s">
        <v>47</v>
      </c>
      <c r="AU3842" s="3">
        <v>1</v>
      </c>
      <c r="AV3842" s="3">
        <v>4</v>
      </c>
      <c r="AW3842" s="3">
        <v>2</v>
      </c>
      <c r="AX3842" s="3">
        <v>3</v>
      </c>
      <c r="AY3842" s="3">
        <v>75</v>
      </c>
      <c r="AZ3842" s="6" t="str">
        <f t="shared" ref="AZ3842:AZ3905" si="424">HYPERLINK(CQ3842,C3842)</f>
        <v>2265.9</v>
      </c>
      <c r="BC3842" s="12" t="s">
        <v>9641</v>
      </c>
      <c r="BF3842" s="12" t="s">
        <v>3182</v>
      </c>
      <c r="BJ3842" s="12">
        <f t="shared" ref="BJ3842:BJ3905" si="425">LEN(BC3842)-LEN(SUBSTITUTE(BC3842,"C",""))</f>
        <v>0</v>
      </c>
      <c r="BK3842" s="12">
        <f t="shared" ref="BK3842:BK3905" si="426">LEN(BC3842)-LEN(SUBSTITUTE(BC3842,"c",""))</f>
        <v>0</v>
      </c>
      <c r="BS3842" s="3" t="s">
        <v>9642</v>
      </c>
      <c r="CF3842" s="3" t="s">
        <v>9643</v>
      </c>
      <c r="CQ3842" s="3" t="str">
        <f>CONCATENATE(baseURL!$A$1,baseURL!$B$1,baseURL!$C$1,".",C3842,".",L3842,".pkl&amp;seq=",BC3842,"&amp;varMods=Formyl-STY")</f>
        <v>http://proteomics.broadinstitute.org/millscripts/viewfeed.pl?side=xl&amp;cycle=1&amp;fixedMods=iaaC&amp;file=msdataSM/iPRG2012_nd/cpick_in/iPRG2012_nd.2265.9.2.pkl&amp;seq=SLETFRTTNtL&amp;varMods=Formyl-STY</v>
      </c>
    </row>
    <row r="3843" spans="1:95" x14ac:dyDescent="0.2">
      <c r="A3843" s="3">
        <v>4430</v>
      </c>
      <c r="B3843" s="2" t="s">
        <v>9651</v>
      </c>
      <c r="C3843" s="2" t="s">
        <v>9652</v>
      </c>
      <c r="D3843" s="3">
        <v>10066</v>
      </c>
      <c r="E3843" s="3">
        <v>10057</v>
      </c>
      <c r="F3843" s="3">
        <v>47589</v>
      </c>
      <c r="G3843" s="3">
        <v>12322</v>
      </c>
      <c r="H3843" s="3">
        <v>37.532299999999999</v>
      </c>
      <c r="I3843" s="30">
        <v>505.29928999999998</v>
      </c>
      <c r="J3843" s="30">
        <v>505.2998417</v>
      </c>
      <c r="K3843" s="30">
        <v>-5.5000000000000003E-4</v>
      </c>
      <c r="L3843" s="3">
        <v>0</v>
      </c>
      <c r="M3843" s="3">
        <v>2</v>
      </c>
      <c r="N3843" s="10">
        <f t="shared" si="420"/>
        <v>1</v>
      </c>
      <c r="O3843" s="35">
        <v>2</v>
      </c>
      <c r="P3843" s="17"/>
      <c r="Q3843" s="40">
        <v>1009.59282</v>
      </c>
      <c r="R3843" s="40">
        <v>505.30005</v>
      </c>
      <c r="S3843" s="18">
        <f t="shared" si="421"/>
        <v>-1.5040568470433768</v>
      </c>
      <c r="T3843" s="18">
        <f t="shared" si="422"/>
        <v>-0.41223031740656368</v>
      </c>
      <c r="U3843" s="18">
        <f t="shared" si="423"/>
        <v>-0.89055997520825025</v>
      </c>
      <c r="V3843" s="30">
        <v>505.2996</v>
      </c>
      <c r="W3843" s="3" t="s">
        <v>47</v>
      </c>
      <c r="X3843" s="3" t="s">
        <v>47</v>
      </c>
      <c r="Y3843" s="3" t="s">
        <v>47</v>
      </c>
      <c r="Z3843" s="3" t="s">
        <v>47</v>
      </c>
      <c r="AA3843" s="3" t="s">
        <v>47</v>
      </c>
      <c r="AB3843" s="12" t="s">
        <v>47</v>
      </c>
      <c r="AC3843" s="3" t="s">
        <v>47</v>
      </c>
      <c r="AD3843" s="3" t="s">
        <v>47</v>
      </c>
      <c r="AE3843" s="3" t="s">
        <v>48</v>
      </c>
      <c r="AF3843" s="3" t="s">
        <v>48</v>
      </c>
      <c r="AG3843" s="3" t="s">
        <v>48</v>
      </c>
      <c r="AH3843" s="3" t="s">
        <v>47</v>
      </c>
      <c r="AI3843" s="3" t="s">
        <v>47</v>
      </c>
      <c r="AL3843" s="3" t="s">
        <v>47</v>
      </c>
      <c r="AM3843" s="3" t="s">
        <v>47</v>
      </c>
      <c r="AN3843" s="3" t="s">
        <v>47</v>
      </c>
      <c r="AU3843" s="3">
        <v>0</v>
      </c>
      <c r="AV3843" s="3">
        <v>13</v>
      </c>
      <c r="AW3843" s="3">
        <v>1</v>
      </c>
      <c r="AX3843" s="3">
        <v>13</v>
      </c>
      <c r="AY3843" s="3">
        <v>100</v>
      </c>
      <c r="AZ3843" s="6" t="str">
        <f t="shared" si="424"/>
        <v>2266.2</v>
      </c>
      <c r="BC3843" s="12" t="s">
        <v>9558</v>
      </c>
      <c r="BJ3843" s="12">
        <f t="shared" si="425"/>
        <v>0</v>
      </c>
      <c r="BK3843" s="12">
        <f t="shared" si="426"/>
        <v>0</v>
      </c>
      <c r="CQ3843" s="3" t="str">
        <f>CONCATENATE(baseURL!$A$1,baseURL!$B$1,baseURL!$C$1,".",C3843,".",L3843,".pkl&amp;seq=",BC3843)</f>
        <v>http://proteomics.broadinstitute.org/millscripts/viewfeed.pl?side=xl&amp;cycle=1&amp;fixedMods=iaaC&amp;file=msdataSM/iPRG2012_nd/cpick_in/iPRG2012_nd.2266.2.0.pkl&amp;seq=APLELPLEK</v>
      </c>
    </row>
    <row r="3844" spans="1:95" x14ac:dyDescent="0.2">
      <c r="A3844" s="3">
        <v>2364</v>
      </c>
      <c r="B3844" s="2" t="s">
        <v>9657</v>
      </c>
      <c r="C3844" s="2" t="s">
        <v>9646</v>
      </c>
      <c r="D3844" s="3">
        <v>10069</v>
      </c>
      <c r="E3844" s="3">
        <v>10060</v>
      </c>
      <c r="F3844" s="3">
        <v>47592</v>
      </c>
      <c r="G3844" s="3">
        <v>12325</v>
      </c>
      <c r="H3844" s="3">
        <v>37.5381</v>
      </c>
      <c r="I3844" s="30">
        <v>633.69667000000004</v>
      </c>
      <c r="J3844" s="30">
        <v>633.69764180000004</v>
      </c>
      <c r="K3844" s="30">
        <v>-9.7000000000000005E-4</v>
      </c>
      <c r="L3844" s="3">
        <v>3</v>
      </c>
      <c r="M3844" s="3">
        <v>3</v>
      </c>
      <c r="N3844" s="10">
        <f t="shared" si="420"/>
        <v>1</v>
      </c>
      <c r="O3844" s="35">
        <v>3</v>
      </c>
      <c r="P3844" s="17"/>
      <c r="Q3844" s="40">
        <v>1899.0770299999999</v>
      </c>
      <c r="R3844" s="40">
        <v>633.69719999999995</v>
      </c>
      <c r="S3844" s="18">
        <f t="shared" si="421"/>
        <v>-0.83636159337998317</v>
      </c>
      <c r="T3844" s="18">
        <f t="shared" si="422"/>
        <v>0.69717840017226329</v>
      </c>
      <c r="U3844" s="18">
        <f t="shared" si="423"/>
        <v>0.47341222280669804</v>
      </c>
      <c r="V3844" s="30">
        <v>633.69749999999999</v>
      </c>
      <c r="W3844" s="3" t="s">
        <v>47</v>
      </c>
      <c r="Z3844" s="3" t="s">
        <v>47</v>
      </c>
      <c r="AA3844" s="3" t="s">
        <v>47</v>
      </c>
      <c r="AB3844" s="12" t="s">
        <v>52</v>
      </c>
      <c r="AF3844" s="3" t="s">
        <v>52</v>
      </c>
      <c r="AH3844" s="3" t="s">
        <v>47</v>
      </c>
      <c r="AL3844" s="3" t="s">
        <v>52</v>
      </c>
      <c r="AM3844" s="3" t="s">
        <v>52</v>
      </c>
      <c r="AU3844" s="3">
        <v>0</v>
      </c>
      <c r="AV3844" s="3">
        <v>4</v>
      </c>
      <c r="AW3844" s="3">
        <v>1</v>
      </c>
      <c r="AX3844" s="3">
        <v>4</v>
      </c>
      <c r="AY3844" s="3">
        <v>100</v>
      </c>
      <c r="AZ3844" s="6" t="str">
        <f t="shared" si="424"/>
        <v>2266.5</v>
      </c>
      <c r="BC3844" s="12" t="s">
        <v>9658</v>
      </c>
      <c r="BJ3844" s="12">
        <f t="shared" si="425"/>
        <v>0</v>
      </c>
      <c r="BK3844" s="12">
        <f t="shared" si="426"/>
        <v>0</v>
      </c>
      <c r="CQ3844" s="3" t="str">
        <f>CONCATENATE(baseURL!$A$1,baseURL!$B$1,baseURL!$C$1,".",C3844,".",L3844,".pkl&amp;seq=",BC3844)</f>
        <v>http://proteomics.broadinstitute.org/millscripts/viewfeed.pl?side=xl&amp;cycle=1&amp;fixedMods=iaaC&amp;file=msdataSM/iPRG2012_nd/cpick_in/iPRG2012_nd.2266.5.3.pkl&amp;seq=LERLTSLNVVAGSDLRR</v>
      </c>
    </row>
    <row r="3845" spans="1:95" x14ac:dyDescent="0.2">
      <c r="A3845" s="3">
        <v>4010</v>
      </c>
      <c r="B3845" s="2" t="s">
        <v>9659</v>
      </c>
      <c r="C3845" s="2" t="s">
        <v>9660</v>
      </c>
      <c r="D3845" s="3">
        <v>10071</v>
      </c>
      <c r="E3845" s="3">
        <v>10062</v>
      </c>
      <c r="F3845" s="3">
        <v>47594</v>
      </c>
      <c r="G3845" s="3">
        <v>12327</v>
      </c>
      <c r="H3845" s="3">
        <v>37.543100000000003</v>
      </c>
      <c r="I3845" s="30">
        <v>669.83731</v>
      </c>
      <c r="J3845" s="30">
        <v>669.83716189999996</v>
      </c>
      <c r="K3845" s="30">
        <v>1.4999999999999999E-4</v>
      </c>
      <c r="L3845" s="3">
        <v>4</v>
      </c>
      <c r="M3845" s="3">
        <v>4</v>
      </c>
      <c r="N3845" s="10">
        <f t="shared" si="420"/>
        <v>1</v>
      </c>
      <c r="O3845" s="35">
        <v>4</v>
      </c>
      <c r="P3845" s="17"/>
      <c r="Q3845" s="40">
        <v>2676.3263900000002</v>
      </c>
      <c r="R3845" s="40">
        <v>669.83704999999998</v>
      </c>
      <c r="S3845" s="18">
        <f t="shared" si="421"/>
        <v>0.38815410408499224</v>
      </c>
      <c r="T3845" s="18">
        <f t="shared" si="422"/>
        <v>0.16705555474866521</v>
      </c>
      <c r="U3845" s="18">
        <f t="shared" si="423"/>
        <v>0.22393506014042336</v>
      </c>
      <c r="V3845" s="30">
        <v>669.83720000000005</v>
      </c>
      <c r="W3845" s="3" t="s">
        <v>47</v>
      </c>
      <c r="X3845" s="3" t="s">
        <v>47</v>
      </c>
      <c r="Y3845" s="3" t="s">
        <v>47</v>
      </c>
      <c r="Z3845" s="3" t="s">
        <v>47</v>
      </c>
      <c r="AA3845" s="3" t="s">
        <v>47</v>
      </c>
      <c r="AB3845" s="12" t="s">
        <v>48</v>
      </c>
      <c r="AC3845" s="3" t="s">
        <v>48</v>
      </c>
      <c r="AD3845" s="3" t="s">
        <v>47</v>
      </c>
      <c r="AE3845" s="3" t="s">
        <v>47</v>
      </c>
      <c r="AF3845" s="3" t="s">
        <v>48</v>
      </c>
      <c r="AG3845" s="3" t="s">
        <v>47</v>
      </c>
      <c r="AI3845" s="3" t="s">
        <v>48</v>
      </c>
      <c r="AK3845" s="3" t="s">
        <v>52</v>
      </c>
      <c r="AL3845" s="3" t="s">
        <v>48</v>
      </c>
      <c r="AM3845" s="3" t="s">
        <v>47</v>
      </c>
      <c r="AU3845" s="3">
        <v>0</v>
      </c>
      <c r="AV3845" s="3">
        <v>9</v>
      </c>
      <c r="AW3845" s="3">
        <v>1</v>
      </c>
      <c r="AX3845" s="3">
        <v>9</v>
      </c>
      <c r="AY3845" s="3">
        <v>100</v>
      </c>
      <c r="AZ3845" s="6" t="str">
        <f t="shared" si="424"/>
        <v>2266.7</v>
      </c>
      <c r="BC3845" s="12" t="s">
        <v>9661</v>
      </c>
      <c r="BJ3845" s="12">
        <f t="shared" si="425"/>
        <v>0</v>
      </c>
      <c r="BK3845" s="12">
        <f t="shared" si="426"/>
        <v>0</v>
      </c>
      <c r="CQ3845" s="3" t="str">
        <f>CONCATENATE(baseURL!$A$1,baseURL!$B$1,baseURL!$C$1,".",C3845,".",L3845,".pkl&amp;seq=",BC3845)</f>
        <v>http://proteomics.broadinstitute.org/millscripts/viewfeed.pl?side=xl&amp;cycle=1&amp;fixedMods=iaaC&amp;file=msdataSM/iPRG2012_nd/cpick_in/iPRG2012_nd.2266.7.4.pkl&amp;seq=LLVDAYGGASSVGGGAFSGKDYSKVDR</v>
      </c>
    </row>
    <row r="3846" spans="1:95" x14ac:dyDescent="0.2">
      <c r="A3846" s="3">
        <v>6700</v>
      </c>
      <c r="B3846" s="2" t="s">
        <v>9662</v>
      </c>
      <c r="C3846" s="2" t="s">
        <v>9648</v>
      </c>
      <c r="D3846" s="3">
        <v>10072</v>
      </c>
      <c r="E3846" s="3">
        <v>10063</v>
      </c>
      <c r="F3846" s="3">
        <v>47595</v>
      </c>
      <c r="G3846" s="3">
        <v>12328</v>
      </c>
      <c r="H3846" s="3">
        <v>37.5456</v>
      </c>
      <c r="I3846" s="30">
        <v>712.05335000000002</v>
      </c>
      <c r="J3846" s="30">
        <v>712.05315710000002</v>
      </c>
      <c r="K3846" s="30">
        <v>1.9000000000000001E-4</v>
      </c>
      <c r="L3846" s="3">
        <v>3</v>
      </c>
      <c r="M3846" s="3">
        <v>3</v>
      </c>
      <c r="N3846" s="10">
        <f t="shared" si="420"/>
        <v>1</v>
      </c>
      <c r="O3846" s="35">
        <v>3</v>
      </c>
      <c r="P3846" s="17"/>
      <c r="Q3846" s="40">
        <v>2134.1437299999998</v>
      </c>
      <c r="R3846" s="40">
        <v>712.05276000000003</v>
      </c>
      <c r="S3846" s="18">
        <f t="shared" si="421"/>
        <v>0.82859028590567085</v>
      </c>
      <c r="T3846" s="18">
        <f t="shared" si="422"/>
        <v>0.5576833941160404</v>
      </c>
      <c r="U3846" s="18">
        <f t="shared" si="423"/>
        <v>0.6179317385305666</v>
      </c>
      <c r="V3846" s="30">
        <v>712.05319999999995</v>
      </c>
      <c r="W3846" s="3" t="s">
        <v>47</v>
      </c>
      <c r="X3846" s="3" t="s">
        <v>47</v>
      </c>
      <c r="Y3846" s="3" t="s">
        <v>47</v>
      </c>
      <c r="Z3846" s="3" t="s">
        <v>47</v>
      </c>
      <c r="AA3846" s="3" t="s">
        <v>48</v>
      </c>
      <c r="AB3846" s="12" t="s">
        <v>47</v>
      </c>
      <c r="AC3846" s="3" t="s">
        <v>47</v>
      </c>
      <c r="AD3846" s="3" t="s">
        <v>47</v>
      </c>
      <c r="AE3846" s="3" t="s">
        <v>47</v>
      </c>
      <c r="AF3846" s="3" t="s">
        <v>47</v>
      </c>
      <c r="AG3846" s="3" t="s">
        <v>47</v>
      </c>
      <c r="AI3846" s="3" t="s">
        <v>47</v>
      </c>
      <c r="AJ3846" s="3" t="s">
        <v>47</v>
      </c>
      <c r="AK3846" s="3" t="s">
        <v>47</v>
      </c>
      <c r="AL3846" s="3" t="s">
        <v>47</v>
      </c>
      <c r="AU3846" s="3">
        <v>0</v>
      </c>
      <c r="AV3846" s="3">
        <v>14</v>
      </c>
      <c r="AW3846" s="3">
        <v>1</v>
      </c>
      <c r="AX3846" s="3">
        <v>14</v>
      </c>
      <c r="AY3846" s="3">
        <v>100</v>
      </c>
      <c r="AZ3846" s="6" t="str">
        <f t="shared" si="424"/>
        <v>2266.8</v>
      </c>
      <c r="BC3846" s="12" t="s">
        <v>9663</v>
      </c>
      <c r="BJ3846" s="12">
        <f t="shared" si="425"/>
        <v>0</v>
      </c>
      <c r="BK3846" s="12">
        <f t="shared" si="426"/>
        <v>0</v>
      </c>
      <c r="CQ3846" s="3" t="str">
        <f>CONCATENATE(baseURL!$A$1,baseURL!$B$1,baseURL!$C$1,".",C3846,".",L3846,".pkl&amp;seq=",BC3846)</f>
        <v>http://proteomics.broadinstitute.org/millscripts/viewfeed.pl?side=xl&amp;cycle=1&amp;fixedMods=iaaC&amp;file=msdataSM/iPRG2012_nd/cpick_in/iPRG2012_nd.2266.8.3.pkl&amp;seq=MVLLGPPGAGKGTQAPNLQER</v>
      </c>
    </row>
    <row r="3847" spans="1:95" x14ac:dyDescent="0.2">
      <c r="A3847" s="3">
        <v>5339</v>
      </c>
      <c r="B3847" s="2" t="s">
        <v>9664</v>
      </c>
      <c r="C3847" s="2" t="s">
        <v>9665</v>
      </c>
      <c r="D3847" s="3">
        <v>10082</v>
      </c>
      <c r="E3847" s="3">
        <v>10073</v>
      </c>
      <c r="F3847" s="3">
        <v>47618</v>
      </c>
      <c r="G3847" s="3">
        <v>12339</v>
      </c>
      <c r="H3847" s="3">
        <v>37.563800000000001</v>
      </c>
      <c r="I3847" s="30">
        <v>590.66989999999998</v>
      </c>
      <c r="J3847" s="30">
        <v>590.66889289999995</v>
      </c>
      <c r="K3847" s="30">
        <v>1.01E-3</v>
      </c>
      <c r="L3847" s="3">
        <v>3</v>
      </c>
      <c r="M3847" s="3">
        <v>3</v>
      </c>
      <c r="N3847" s="10">
        <f t="shared" si="420"/>
        <v>1</v>
      </c>
      <c r="O3847" s="35">
        <v>3</v>
      </c>
      <c r="P3847" s="17"/>
      <c r="Q3847" s="40">
        <v>1769.9908499999999</v>
      </c>
      <c r="R3847" s="40">
        <v>590.66846999999996</v>
      </c>
      <c r="S3847" s="18">
        <f t="shared" si="421"/>
        <v>2.4209858366531329</v>
      </c>
      <c r="T3847" s="18">
        <f t="shared" si="422"/>
        <v>0.71596846872420283</v>
      </c>
      <c r="U3847" s="18">
        <f t="shared" si="423"/>
        <v>0.55868903934609004</v>
      </c>
      <c r="V3847" s="30">
        <v>590.66880000000003</v>
      </c>
      <c r="W3847" s="3" t="s">
        <v>47</v>
      </c>
      <c r="X3847" s="3" t="s">
        <v>47</v>
      </c>
      <c r="Y3847" s="3" t="s">
        <v>47</v>
      </c>
      <c r="Z3847" s="3" t="s">
        <v>47</v>
      </c>
      <c r="AA3847" s="3" t="s">
        <v>47</v>
      </c>
      <c r="AB3847" s="12" t="s">
        <v>47</v>
      </c>
      <c r="AC3847" s="3" t="s">
        <v>47</v>
      </c>
      <c r="AD3847" s="3" t="s">
        <v>47</v>
      </c>
      <c r="AE3847" s="3" t="s">
        <v>47</v>
      </c>
      <c r="AF3847" s="3" t="s">
        <v>47</v>
      </c>
      <c r="AG3847" s="3" t="s">
        <v>47</v>
      </c>
      <c r="AH3847" s="3" t="s">
        <v>47</v>
      </c>
      <c r="AI3847" s="3" t="s">
        <v>47</v>
      </c>
      <c r="AJ3847" s="3" t="s">
        <v>47</v>
      </c>
      <c r="AK3847" s="3" t="s">
        <v>47</v>
      </c>
      <c r="AL3847" s="3" t="s">
        <v>48</v>
      </c>
      <c r="AM3847" s="3" t="s">
        <v>47</v>
      </c>
      <c r="AN3847" s="3" t="s">
        <v>48</v>
      </c>
      <c r="AU3847" s="3">
        <v>0</v>
      </c>
      <c r="AV3847" s="3">
        <v>16</v>
      </c>
      <c r="AW3847" s="3">
        <v>1</v>
      </c>
      <c r="AX3847" s="3">
        <v>16</v>
      </c>
      <c r="AY3847" s="3">
        <v>100</v>
      </c>
      <c r="AZ3847" s="6" t="str">
        <f t="shared" si="424"/>
        <v>2267.10</v>
      </c>
      <c r="BC3847" s="12" t="s">
        <v>9666</v>
      </c>
      <c r="BJ3847" s="12">
        <f t="shared" si="425"/>
        <v>0</v>
      </c>
      <c r="BK3847" s="12">
        <f t="shared" si="426"/>
        <v>0</v>
      </c>
      <c r="CQ3847" s="3" t="str">
        <f>CONCATENATE(baseURL!$A$1,baseURL!$B$1,baseURL!$C$1,".",C3847,".",L3847,".pkl&amp;seq=",BC3847)</f>
        <v>http://proteomics.broadinstitute.org/millscripts/viewfeed.pl?side=xl&amp;cycle=1&amp;fixedMods=iaaC&amp;file=msdataSM/iPRG2012_nd/cpick_in/iPRG2012_nd.2267.10.3.pkl&amp;seq=HLDVTFTKVNNQLLK</v>
      </c>
    </row>
    <row r="3848" spans="1:95" x14ac:dyDescent="0.2">
      <c r="A3848" s="3">
        <v>7193</v>
      </c>
      <c r="B3848" s="2" t="s">
        <v>9667</v>
      </c>
      <c r="C3848" s="2" t="s">
        <v>9668</v>
      </c>
      <c r="D3848" s="3">
        <v>10085</v>
      </c>
      <c r="E3848" s="3">
        <v>10076</v>
      </c>
      <c r="F3848" s="3">
        <v>47621</v>
      </c>
      <c r="G3848" s="3">
        <v>12342</v>
      </c>
      <c r="H3848" s="3">
        <v>37.568800000000003</v>
      </c>
      <c r="I3848" s="30">
        <v>647.37114999999994</v>
      </c>
      <c r="J3848" s="30">
        <v>647.03601260000005</v>
      </c>
      <c r="K3848" s="30">
        <v>0.33513999999999999</v>
      </c>
      <c r="L3848" s="3">
        <v>3</v>
      </c>
      <c r="M3848" s="3">
        <v>3</v>
      </c>
      <c r="N3848" s="10">
        <f t="shared" si="420"/>
        <v>1</v>
      </c>
      <c r="O3848" s="35">
        <v>3</v>
      </c>
      <c r="P3848" s="17"/>
      <c r="Q3848" s="40">
        <v>1939.0971</v>
      </c>
      <c r="R3848" s="40">
        <v>647.03722000000005</v>
      </c>
      <c r="S3848" s="18">
        <f t="shared" si="421"/>
        <v>516.09086723001144</v>
      </c>
      <c r="T3848" s="18">
        <f t="shared" si="422"/>
        <v>-1.8660441203033347</v>
      </c>
      <c r="U3848" s="18">
        <f t="shared" si="423"/>
        <v>-2.19461872696106</v>
      </c>
      <c r="V3848" s="30">
        <v>647.03579999999999</v>
      </c>
      <c r="W3848" s="3" t="s">
        <v>47</v>
      </c>
      <c r="Y3848" s="3" t="s">
        <v>47</v>
      </c>
      <c r="Z3848" s="3" t="s">
        <v>52</v>
      </c>
      <c r="AA3848" s="3" t="s">
        <v>47</v>
      </c>
      <c r="AB3848" s="12" t="s">
        <v>48</v>
      </c>
      <c r="AC3848" s="3" t="s">
        <v>47</v>
      </c>
      <c r="AF3848" s="3" t="s">
        <v>48</v>
      </c>
      <c r="AG3848" s="3" t="s">
        <v>48</v>
      </c>
      <c r="AH3848" s="3" t="s">
        <v>48</v>
      </c>
      <c r="AI3848" s="3" t="s">
        <v>48</v>
      </c>
      <c r="AL3848" s="3" t="s">
        <v>52</v>
      </c>
      <c r="AM3848" s="3" t="s">
        <v>48</v>
      </c>
      <c r="AO3848" s="3" t="s">
        <v>52</v>
      </c>
      <c r="AU3848" s="3">
        <v>0</v>
      </c>
      <c r="AV3848" s="3">
        <v>4</v>
      </c>
      <c r="AW3848" s="3">
        <v>1</v>
      </c>
      <c r="AX3848" s="3">
        <v>4</v>
      </c>
      <c r="AY3848" s="3">
        <v>100</v>
      </c>
      <c r="AZ3848" s="6" t="str">
        <f t="shared" si="424"/>
        <v>2267.13</v>
      </c>
      <c r="BC3848" s="12" t="s">
        <v>9669</v>
      </c>
      <c r="BJ3848" s="12">
        <f t="shared" si="425"/>
        <v>0</v>
      </c>
      <c r="BK3848" s="12">
        <f t="shared" si="426"/>
        <v>0</v>
      </c>
      <c r="CQ3848" s="3" t="str">
        <f>CONCATENATE(baseURL!$A$1,baseURL!$B$1,baseURL!$C$1,".",C3848,".",L3848,".pkl&amp;seq=",BC3848)</f>
        <v>http://proteomics.broadinstitute.org/millscripts/viewfeed.pl?side=xl&amp;cycle=1&amp;fixedMods=iaaC&amp;file=msdataSM/iPRG2012_nd/cpick_in/iPRG2012_nd.2267.13.3.pkl&amp;seq=LLDTTREVKVNVEGLPR</v>
      </c>
    </row>
    <row r="3849" spans="1:95" x14ac:dyDescent="0.2">
      <c r="A3849" s="3">
        <v>4976</v>
      </c>
      <c r="B3849" s="2" t="s">
        <v>9670</v>
      </c>
      <c r="C3849" s="2" t="s">
        <v>9671</v>
      </c>
      <c r="D3849" s="3">
        <v>10086</v>
      </c>
      <c r="E3849" s="3">
        <v>10077</v>
      </c>
      <c r="F3849" s="3">
        <v>47622</v>
      </c>
      <c r="G3849" s="3">
        <v>12343</v>
      </c>
      <c r="H3849" s="3">
        <v>37.570399999999999</v>
      </c>
      <c r="I3849" s="30">
        <v>657.85401000000002</v>
      </c>
      <c r="J3849" s="30">
        <v>657.85372519999999</v>
      </c>
      <c r="K3849" s="30">
        <v>2.7999999999999998E-4</v>
      </c>
      <c r="L3849" s="3">
        <v>2</v>
      </c>
      <c r="M3849" s="3">
        <v>2</v>
      </c>
      <c r="N3849" s="10">
        <f t="shared" si="420"/>
        <v>1</v>
      </c>
      <c r="O3849" s="35">
        <v>2</v>
      </c>
      <c r="P3849" s="17"/>
      <c r="Q3849" s="40">
        <v>1314.7012099999999</v>
      </c>
      <c r="R3849" s="40">
        <v>657.85424</v>
      </c>
      <c r="S3849" s="18">
        <f t="shared" si="421"/>
        <v>-0.3496215210040145</v>
      </c>
      <c r="T3849" s="18">
        <f t="shared" si="422"/>
        <v>-0.78254416969178808</v>
      </c>
      <c r="U3849" s="18">
        <f t="shared" si="423"/>
        <v>-0.97285988454793737</v>
      </c>
      <c r="V3849" s="30">
        <v>657.85360000000003</v>
      </c>
      <c r="W3849" s="3" t="s">
        <v>47</v>
      </c>
      <c r="X3849" s="3" t="s">
        <v>47</v>
      </c>
      <c r="Y3849" s="3" t="s">
        <v>47</v>
      </c>
      <c r="Z3849" s="3" t="s">
        <v>47</v>
      </c>
      <c r="AA3849" s="3" t="s">
        <v>48</v>
      </c>
      <c r="AB3849" s="12" t="s">
        <v>47</v>
      </c>
      <c r="AC3849" s="3" t="s">
        <v>47</v>
      </c>
      <c r="AD3849" s="3" t="s">
        <v>47</v>
      </c>
      <c r="AE3849" s="3" t="s">
        <v>47</v>
      </c>
      <c r="AF3849" s="3" t="s">
        <v>47</v>
      </c>
      <c r="AG3849" s="3" t="s">
        <v>47</v>
      </c>
      <c r="AH3849" s="3" t="s">
        <v>47</v>
      </c>
      <c r="AI3849" s="3" t="s">
        <v>47</v>
      </c>
      <c r="AJ3849" s="3" t="s">
        <v>47</v>
      </c>
      <c r="AK3849" s="3" t="s">
        <v>47</v>
      </c>
      <c r="AL3849" s="3" t="s">
        <v>47</v>
      </c>
      <c r="AM3849" s="3" t="s">
        <v>47</v>
      </c>
      <c r="AN3849" s="3" t="s">
        <v>47</v>
      </c>
      <c r="AU3849" s="3">
        <v>0</v>
      </c>
      <c r="AV3849" s="3">
        <v>17</v>
      </c>
      <c r="AW3849" s="3">
        <v>1</v>
      </c>
      <c r="AX3849" s="3">
        <v>17</v>
      </c>
      <c r="AY3849" s="3">
        <v>100</v>
      </c>
      <c r="AZ3849" s="6" t="str">
        <f t="shared" si="424"/>
        <v>2267.14</v>
      </c>
      <c r="BC3849" s="12" t="s">
        <v>9672</v>
      </c>
      <c r="BJ3849" s="12">
        <f t="shared" si="425"/>
        <v>0</v>
      </c>
      <c r="BK3849" s="12">
        <f t="shared" si="426"/>
        <v>0</v>
      </c>
      <c r="CQ3849" s="3" t="str">
        <f>CONCATENATE(baseURL!$A$1,baseURL!$B$1,baseURL!$C$1,".",C3849,".",L3849,".pkl&amp;seq=",BC3849)</f>
        <v>http://proteomics.broadinstitute.org/millscripts/viewfeed.pl?side=xl&amp;cycle=1&amp;fixedMods=iaaC&amp;file=msdataSM/iPRG2012_nd/cpick_in/iPRG2012_nd.2267.14.2.pkl&amp;seq=GLDLVVNEVSNR</v>
      </c>
    </row>
    <row r="3850" spans="1:95" x14ac:dyDescent="0.2">
      <c r="A3850" s="3">
        <v>2976</v>
      </c>
      <c r="B3850" s="2" t="s">
        <v>9673</v>
      </c>
      <c r="C3850" s="2" t="s">
        <v>9653</v>
      </c>
      <c r="D3850" s="3">
        <v>10076</v>
      </c>
      <c r="E3850" s="3">
        <v>10067</v>
      </c>
      <c r="F3850" s="3">
        <v>47612</v>
      </c>
      <c r="G3850" s="3">
        <v>12333</v>
      </c>
      <c r="H3850" s="3">
        <v>37.557099999999998</v>
      </c>
      <c r="I3850" s="30">
        <v>449.26942000000003</v>
      </c>
      <c r="J3850" s="30">
        <v>449.26930449999998</v>
      </c>
      <c r="K3850" s="30">
        <v>1.2E-4</v>
      </c>
      <c r="L3850" s="3">
        <v>2</v>
      </c>
      <c r="M3850" s="3">
        <v>2</v>
      </c>
      <c r="N3850" s="10">
        <f t="shared" si="420"/>
        <v>1</v>
      </c>
      <c r="O3850" s="35">
        <v>2</v>
      </c>
      <c r="P3850" s="17"/>
      <c r="Q3850" s="40">
        <v>897.53049999999996</v>
      </c>
      <c r="R3850" s="40">
        <v>449.26889</v>
      </c>
      <c r="S3850" s="18">
        <f t="shared" si="421"/>
        <v>1.1796944142429284</v>
      </c>
      <c r="T3850" s="18">
        <f t="shared" si="422"/>
        <v>0.92261006538126789</v>
      </c>
      <c r="U3850" s="18">
        <f t="shared" si="423"/>
        <v>0.46742608859783669</v>
      </c>
      <c r="V3850" s="30">
        <v>449.26909999999998</v>
      </c>
      <c r="W3850" s="3" t="s">
        <v>47</v>
      </c>
      <c r="X3850" s="3" t="s">
        <v>47</v>
      </c>
      <c r="Y3850" s="3" t="s">
        <v>47</v>
      </c>
      <c r="Z3850" s="3" t="s">
        <v>47</v>
      </c>
      <c r="AA3850" s="3" t="s">
        <v>47</v>
      </c>
      <c r="AB3850" s="12" t="s">
        <v>65</v>
      </c>
      <c r="AC3850" s="3" t="s">
        <v>47</v>
      </c>
      <c r="AD3850" s="3" t="s">
        <v>47</v>
      </c>
      <c r="AF3850" s="3" t="s">
        <v>47</v>
      </c>
      <c r="AG3850" s="3" t="s">
        <v>47</v>
      </c>
      <c r="AH3850" s="3" t="s">
        <v>47</v>
      </c>
      <c r="AI3850" s="3" t="s">
        <v>48</v>
      </c>
      <c r="AJ3850" s="3" t="s">
        <v>47</v>
      </c>
      <c r="AL3850" s="3" t="s">
        <v>48</v>
      </c>
      <c r="AN3850" s="3" t="s">
        <v>47</v>
      </c>
      <c r="AU3850" s="3">
        <v>1</v>
      </c>
      <c r="AV3850" s="3">
        <v>12</v>
      </c>
      <c r="AW3850" s="3">
        <v>1</v>
      </c>
      <c r="AX3850" s="3">
        <v>12</v>
      </c>
      <c r="AY3850" s="3">
        <v>100</v>
      </c>
      <c r="AZ3850" s="6" t="str">
        <f t="shared" si="424"/>
        <v>2267.4</v>
      </c>
      <c r="BC3850" s="12" t="s">
        <v>9674</v>
      </c>
      <c r="BJ3850" s="12">
        <f t="shared" si="425"/>
        <v>0</v>
      </c>
      <c r="BK3850" s="12">
        <f t="shared" si="426"/>
        <v>0</v>
      </c>
      <c r="BX3850" s="3" t="s">
        <v>9675</v>
      </c>
      <c r="CQ3850" s="3" t="str">
        <f>CONCATENATE(baseURL!$A$1,baseURL!$B$1,baseURL!$C$1,".",C3850,".",L3850,".pkl&amp;seq=",BC3850)</f>
        <v>http://proteomics.broadinstitute.org/millscripts/viewfeed.pl?side=xl&amp;cycle=1&amp;fixedMods=iaaC&amp;file=msdataSM/iPRG2012_nd/cpick_in/iPRG2012_nd.2267.4.2.pkl&amp;seq=LWLPVNR</v>
      </c>
    </row>
    <row r="3851" spans="1:95" x14ac:dyDescent="0.2">
      <c r="A3851" s="3">
        <v>3989</v>
      </c>
      <c r="B3851" s="2" t="s">
        <v>9677</v>
      </c>
      <c r="C3851" s="2" t="s">
        <v>9678</v>
      </c>
      <c r="D3851" s="3">
        <v>10092</v>
      </c>
      <c r="E3851" s="3">
        <v>10083</v>
      </c>
      <c r="F3851" s="3">
        <v>47635</v>
      </c>
      <c r="G3851" s="3">
        <v>12350</v>
      </c>
      <c r="H3851" s="3">
        <v>37.583599999999997</v>
      </c>
      <c r="I3851" s="30">
        <v>582.79003</v>
      </c>
      <c r="J3851" s="30">
        <v>582.53773809999996</v>
      </c>
      <c r="K3851" s="30">
        <v>0.25229000000000001</v>
      </c>
      <c r="L3851" s="3">
        <v>4</v>
      </c>
      <c r="M3851" s="3">
        <v>4</v>
      </c>
      <c r="N3851" s="10">
        <f t="shared" si="420"/>
        <v>1</v>
      </c>
      <c r="O3851" s="35">
        <v>4</v>
      </c>
      <c r="P3851" s="17"/>
      <c r="Q3851" s="40">
        <v>2327.1262299999999</v>
      </c>
      <c r="R3851" s="40">
        <v>582.53701000000001</v>
      </c>
      <c r="S3851" s="18">
        <f t="shared" si="421"/>
        <v>434.34150218196822</v>
      </c>
      <c r="T3851" s="18">
        <f t="shared" si="422"/>
        <v>1.2498776686250501</v>
      </c>
      <c r="U3851" s="18">
        <f t="shared" si="423"/>
        <v>1.1844740988443292</v>
      </c>
      <c r="V3851" s="30">
        <v>582.53769999999997</v>
      </c>
      <c r="W3851" s="3" t="s">
        <v>47</v>
      </c>
      <c r="X3851" s="3" t="s">
        <v>47</v>
      </c>
      <c r="Y3851" s="3" t="s">
        <v>47</v>
      </c>
      <c r="Z3851" s="3" t="s">
        <v>47</v>
      </c>
      <c r="AA3851" s="3" t="s">
        <v>47</v>
      </c>
      <c r="AB3851" s="12" t="s">
        <v>47</v>
      </c>
      <c r="AC3851" s="3" t="s">
        <v>52</v>
      </c>
      <c r="AD3851" s="3" t="s">
        <v>47</v>
      </c>
      <c r="AE3851" s="3" t="s">
        <v>47</v>
      </c>
      <c r="AF3851" s="3" t="s">
        <v>48</v>
      </c>
      <c r="AG3851" s="3" t="s">
        <v>47</v>
      </c>
      <c r="AL3851" s="3" t="s">
        <v>48</v>
      </c>
      <c r="AU3851" s="3">
        <v>0</v>
      </c>
      <c r="AV3851" s="3">
        <v>9</v>
      </c>
      <c r="AW3851" s="3">
        <v>1</v>
      </c>
      <c r="AX3851" s="3">
        <v>9</v>
      </c>
      <c r="AY3851" s="3">
        <v>100</v>
      </c>
      <c r="AZ3851" s="6" t="str">
        <f t="shared" si="424"/>
        <v>2268.6</v>
      </c>
      <c r="BC3851" s="12" t="s">
        <v>9618</v>
      </c>
      <c r="BJ3851" s="12">
        <f t="shared" si="425"/>
        <v>0</v>
      </c>
      <c r="BK3851" s="12">
        <f t="shared" si="426"/>
        <v>0</v>
      </c>
      <c r="CQ3851" s="3" t="str">
        <f>CONCATENATE(baseURL!$A$1,baseURL!$B$1,baseURL!$C$1,".",C3851,".",L3851,".pkl&amp;seq=",BC3851)</f>
        <v>http://proteomics.broadinstitute.org/millscripts/viewfeed.pl?side=xl&amp;cycle=1&amp;fixedMods=iaaC&amp;file=msdataSM/iPRG2012_nd/cpick_in/iPRG2012_nd.2268.6.4.pkl&amp;seq=TVTDKEGLPAGWQGLDNGPESR</v>
      </c>
    </row>
    <row r="3852" spans="1:95" x14ac:dyDescent="0.2">
      <c r="A3852" s="3">
        <v>3551</v>
      </c>
      <c r="B3852" s="2" t="s">
        <v>9679</v>
      </c>
      <c r="C3852" s="2" t="s">
        <v>9680</v>
      </c>
      <c r="D3852" s="3">
        <v>10094</v>
      </c>
      <c r="E3852" s="3">
        <v>10085</v>
      </c>
      <c r="F3852" s="3">
        <v>47637</v>
      </c>
      <c r="G3852" s="3">
        <v>12352</v>
      </c>
      <c r="H3852" s="3">
        <v>37.5869</v>
      </c>
      <c r="I3852" s="30">
        <v>609.31307000000004</v>
      </c>
      <c r="J3852" s="30">
        <v>609.85802120000005</v>
      </c>
      <c r="K3852" s="30">
        <v>-0.54495000000000005</v>
      </c>
      <c r="L3852" s="3">
        <v>0</v>
      </c>
      <c r="M3852" s="3">
        <v>2</v>
      </c>
      <c r="N3852" s="10">
        <f t="shared" si="420"/>
        <v>1</v>
      </c>
      <c r="O3852" s="35">
        <v>2</v>
      </c>
      <c r="P3852" s="17"/>
      <c r="Q3852" s="40">
        <v>1218.7092500000001</v>
      </c>
      <c r="R3852" s="40">
        <v>609.85825999999997</v>
      </c>
      <c r="S3852" s="18">
        <f t="shared" si="421"/>
        <v>-893.96181991522769</v>
      </c>
      <c r="T3852" s="18">
        <f t="shared" si="422"/>
        <v>-0.39156639432914697</v>
      </c>
      <c r="U3852" s="18">
        <f t="shared" si="423"/>
        <v>-9.8383516134062696E-2</v>
      </c>
      <c r="V3852" s="30">
        <v>609.85820000000001</v>
      </c>
      <c r="W3852" s="3" t="s">
        <v>47</v>
      </c>
      <c r="X3852" s="3" t="s">
        <v>47</v>
      </c>
      <c r="Y3852" s="3" t="s">
        <v>47</v>
      </c>
      <c r="Z3852" s="3" t="s">
        <v>47</v>
      </c>
      <c r="AA3852" s="3" t="s">
        <v>48</v>
      </c>
      <c r="AB3852" s="12" t="s">
        <v>47</v>
      </c>
      <c r="AC3852" s="3" t="s">
        <v>47</v>
      </c>
      <c r="AD3852" s="3" t="s">
        <v>47</v>
      </c>
      <c r="AE3852" s="3" t="s">
        <v>47</v>
      </c>
      <c r="AF3852" s="3" t="s">
        <v>47</v>
      </c>
      <c r="AG3852" s="3" t="s">
        <v>52</v>
      </c>
      <c r="AH3852" s="3" t="s">
        <v>47</v>
      </c>
      <c r="AI3852" s="3" t="s">
        <v>48</v>
      </c>
      <c r="AK3852" s="3" t="s">
        <v>47</v>
      </c>
      <c r="AL3852" s="3" t="s">
        <v>47</v>
      </c>
      <c r="AM3852" s="3" t="s">
        <v>47</v>
      </c>
      <c r="AN3852" s="3" t="s">
        <v>47</v>
      </c>
      <c r="AU3852" s="3">
        <v>0</v>
      </c>
      <c r="AV3852" s="3">
        <v>14</v>
      </c>
      <c r="AW3852" s="3">
        <v>1</v>
      </c>
      <c r="AX3852" s="3">
        <v>14</v>
      </c>
      <c r="AY3852" s="3">
        <v>100</v>
      </c>
      <c r="AZ3852" s="6" t="str">
        <f t="shared" si="424"/>
        <v>2268.8</v>
      </c>
      <c r="BC3852" s="12" t="s">
        <v>9621</v>
      </c>
      <c r="BJ3852" s="12">
        <f t="shared" si="425"/>
        <v>0</v>
      </c>
      <c r="BK3852" s="12">
        <f t="shared" si="426"/>
        <v>0</v>
      </c>
      <c r="CQ3852" s="3" t="str">
        <f>CONCATENATE(baseURL!$A$1,baseURL!$B$1,baseURL!$C$1,".",C3852,".",L3852,".pkl&amp;seq=",BC3852)</f>
        <v>http://proteomics.broadinstitute.org/millscripts/viewfeed.pl?side=xl&amp;cycle=1&amp;fixedMods=iaaC&amp;file=msdataSM/iPRG2012_nd/cpick_in/iPRG2012_nd.2268.8.0.pkl&amp;seq=AAGFLLEKELK</v>
      </c>
    </row>
    <row r="3853" spans="1:95" x14ac:dyDescent="0.2">
      <c r="A3853" s="3">
        <v>4431</v>
      </c>
      <c r="B3853" s="2" t="s">
        <v>9681</v>
      </c>
      <c r="C3853" s="2" t="s">
        <v>9682</v>
      </c>
      <c r="D3853" s="3">
        <v>10109</v>
      </c>
      <c r="E3853" s="3">
        <v>10100</v>
      </c>
      <c r="F3853" s="3">
        <v>47660</v>
      </c>
      <c r="G3853" s="3">
        <v>12368</v>
      </c>
      <c r="H3853" s="3">
        <v>37.619900000000001</v>
      </c>
      <c r="I3853" s="30">
        <v>742.85621000000003</v>
      </c>
      <c r="J3853" s="30">
        <v>742.858743</v>
      </c>
      <c r="K3853" s="30">
        <v>-2.5300000000000001E-3</v>
      </c>
      <c r="L3853" s="3">
        <v>2</v>
      </c>
      <c r="M3853" s="3">
        <v>2</v>
      </c>
      <c r="N3853" s="10">
        <f t="shared" si="420"/>
        <v>1</v>
      </c>
      <c r="O3853" s="35">
        <v>2</v>
      </c>
      <c r="P3853" s="17"/>
      <c r="Q3853" s="40">
        <v>1484.7114999999999</v>
      </c>
      <c r="R3853" s="40">
        <v>742.85938999999996</v>
      </c>
      <c r="S3853" s="18">
        <f t="shared" si="421"/>
        <v>-4.2807562813863749</v>
      </c>
      <c r="T3853" s="18">
        <f t="shared" si="422"/>
        <v>-0.87095890375444773</v>
      </c>
      <c r="U3853" s="18">
        <f t="shared" si="423"/>
        <v>-1.0634583214168134</v>
      </c>
      <c r="V3853" s="30">
        <v>742.85860000000002</v>
      </c>
      <c r="W3853" s="3" t="s">
        <v>47</v>
      </c>
      <c r="X3853" s="3" t="s">
        <v>47</v>
      </c>
      <c r="Y3853" s="3" t="s">
        <v>47</v>
      </c>
      <c r="Z3853" s="3" t="s">
        <v>47</v>
      </c>
      <c r="AA3853" s="3" t="s">
        <v>47</v>
      </c>
      <c r="AB3853" s="12" t="s">
        <v>47</v>
      </c>
      <c r="AC3853" s="3" t="s">
        <v>47</v>
      </c>
      <c r="AD3853" s="3" t="s">
        <v>47</v>
      </c>
      <c r="AE3853" s="3" t="s">
        <v>48</v>
      </c>
      <c r="AF3853" s="3" t="s">
        <v>48</v>
      </c>
      <c r="AG3853" s="3" t="s">
        <v>48</v>
      </c>
      <c r="AH3853" s="3" t="s">
        <v>47</v>
      </c>
      <c r="AI3853" s="3" t="s">
        <v>48</v>
      </c>
      <c r="AL3853" s="3" t="s">
        <v>47</v>
      </c>
      <c r="AM3853" s="3" t="s">
        <v>47</v>
      </c>
      <c r="AN3853" s="3" t="s">
        <v>47</v>
      </c>
      <c r="AU3853" s="3">
        <v>0</v>
      </c>
      <c r="AV3853" s="3">
        <v>12</v>
      </c>
      <c r="AW3853" s="3">
        <v>1</v>
      </c>
      <c r="AX3853" s="3">
        <v>12</v>
      </c>
      <c r="AY3853" s="3">
        <v>100</v>
      </c>
      <c r="AZ3853" s="6" t="str">
        <f t="shared" si="424"/>
        <v>2269.10</v>
      </c>
      <c r="BC3853" s="12" t="s">
        <v>9683</v>
      </c>
      <c r="BJ3853" s="12">
        <f t="shared" si="425"/>
        <v>0</v>
      </c>
      <c r="BK3853" s="12">
        <f t="shared" si="426"/>
        <v>0</v>
      </c>
      <c r="CQ3853" s="3" t="str">
        <f>CONCATENATE(baseURL!$A$1,baseURL!$B$1,baseURL!$C$1,".",C3853,".",L3853,".pkl&amp;seq=",BC3853)</f>
        <v>http://proteomics.broadinstitute.org/millscripts/viewfeed.pl?side=xl&amp;cycle=1&amp;fixedMods=iaaC&amp;file=msdataSM/iPRG2012_nd/cpick_in/iPRG2012_nd.2269.10.2.pkl&amp;seq=STSDYETELQALK</v>
      </c>
    </row>
    <row r="3854" spans="1:95" x14ac:dyDescent="0.2">
      <c r="A3854" s="3">
        <v>2905</v>
      </c>
      <c r="B3854" s="2" t="s">
        <v>9684</v>
      </c>
      <c r="C3854" s="2" t="s">
        <v>9685</v>
      </c>
      <c r="D3854" s="3">
        <v>10102</v>
      </c>
      <c r="E3854" s="3">
        <v>10093</v>
      </c>
      <c r="F3854" s="3">
        <v>47653</v>
      </c>
      <c r="G3854" s="3">
        <v>12361</v>
      </c>
      <c r="H3854" s="3">
        <v>37.608199999999997</v>
      </c>
      <c r="I3854" s="30">
        <v>540.95154000000002</v>
      </c>
      <c r="J3854" s="30">
        <v>540.94995240000003</v>
      </c>
      <c r="K3854" s="30">
        <v>1.5900000000000001E-3</v>
      </c>
      <c r="L3854" s="3">
        <v>3</v>
      </c>
      <c r="M3854" s="3">
        <v>3</v>
      </c>
      <c r="N3854" s="10">
        <f t="shared" si="420"/>
        <v>1</v>
      </c>
      <c r="O3854" s="35">
        <v>3</v>
      </c>
      <c r="P3854" s="17"/>
      <c r="Q3854" s="40">
        <v>1620.8348800000001</v>
      </c>
      <c r="R3854" s="40">
        <v>540.94980999999996</v>
      </c>
      <c r="S3854" s="18">
        <f t="shared" si="421"/>
        <v>3.1980785797225009</v>
      </c>
      <c r="T3854" s="18">
        <f t="shared" si="422"/>
        <v>0.26324068784215776</v>
      </c>
      <c r="U3854" s="18">
        <f t="shared" si="423"/>
        <v>-1.8486003303619662E-2</v>
      </c>
      <c r="V3854" s="30">
        <v>540.94979999999998</v>
      </c>
      <c r="W3854" s="3" t="s">
        <v>47</v>
      </c>
      <c r="Z3854" s="3" t="s">
        <v>47</v>
      </c>
      <c r="AA3854" s="3" t="s">
        <v>47</v>
      </c>
      <c r="AB3854" s="12" t="s">
        <v>47</v>
      </c>
      <c r="AC3854" s="3" t="s">
        <v>47</v>
      </c>
      <c r="AE3854" s="3" t="s">
        <v>47</v>
      </c>
      <c r="AG3854" s="3" t="s">
        <v>52</v>
      </c>
      <c r="AH3854" s="3" t="s">
        <v>47</v>
      </c>
      <c r="AI3854" s="3" t="s">
        <v>47</v>
      </c>
      <c r="AK3854" s="3" t="s">
        <v>52</v>
      </c>
      <c r="AL3854" s="3" t="s">
        <v>47</v>
      </c>
      <c r="AN3854" s="3" t="s">
        <v>47</v>
      </c>
      <c r="AU3854" s="3">
        <v>0</v>
      </c>
      <c r="AV3854" s="3">
        <v>10</v>
      </c>
      <c r="AW3854" s="3">
        <v>1</v>
      </c>
      <c r="AX3854" s="3">
        <v>10</v>
      </c>
      <c r="AY3854" s="3">
        <v>100</v>
      </c>
      <c r="AZ3854" s="6" t="str">
        <f t="shared" si="424"/>
        <v>2269.3</v>
      </c>
      <c r="BC3854" s="12" t="s">
        <v>9686</v>
      </c>
      <c r="BJ3854" s="12">
        <f t="shared" si="425"/>
        <v>0</v>
      </c>
      <c r="BK3854" s="12">
        <f t="shared" si="426"/>
        <v>0</v>
      </c>
      <c r="CQ3854" s="3" t="str">
        <f>CONCATENATE(baseURL!$A$1,baseURL!$B$1,baseURL!$C$1,".",C3854,".",L3854,".pkl&amp;seq=",BC3854)</f>
        <v>http://proteomics.broadinstitute.org/millscripts/viewfeed.pl?side=xl&amp;cycle=1&amp;fixedMods=iaaC&amp;file=msdataSM/iPRG2012_nd/cpick_in/iPRG2012_nd.2269.3.3.pkl&amp;seq=AHLMNPMVPGLAQGGK</v>
      </c>
    </row>
    <row r="3855" spans="1:95" x14ac:dyDescent="0.2">
      <c r="A3855" s="3">
        <v>5232</v>
      </c>
      <c r="B3855" s="2" t="s">
        <v>9687</v>
      </c>
      <c r="C3855" s="2" t="s">
        <v>9676</v>
      </c>
      <c r="D3855" s="3">
        <v>10105</v>
      </c>
      <c r="E3855" s="3">
        <v>10096</v>
      </c>
      <c r="F3855" s="3">
        <v>47656</v>
      </c>
      <c r="G3855" s="3">
        <v>12364</v>
      </c>
      <c r="H3855" s="3">
        <v>37.613300000000002</v>
      </c>
      <c r="I3855" s="30">
        <v>645.68152999999995</v>
      </c>
      <c r="J3855" s="30">
        <v>645.68154730000003</v>
      </c>
      <c r="K3855" s="30">
        <v>-2.0000000000000002E-5</v>
      </c>
      <c r="L3855" s="3">
        <v>3</v>
      </c>
      <c r="M3855" s="3">
        <v>3</v>
      </c>
      <c r="N3855" s="10">
        <f t="shared" si="420"/>
        <v>1</v>
      </c>
      <c r="O3855" s="35">
        <v>3</v>
      </c>
      <c r="P3855" s="17"/>
      <c r="Q3855" s="40">
        <v>1935.0294200000001</v>
      </c>
      <c r="R3855" s="40">
        <v>645.68132000000003</v>
      </c>
      <c r="S3855" s="18">
        <f t="shared" si="421"/>
        <v>0.32523784322047339</v>
      </c>
      <c r="T3855" s="18">
        <f t="shared" si="422"/>
        <v>0.35203124663096269</v>
      </c>
      <c r="U3855" s="18">
        <f t="shared" si="423"/>
        <v>0.27877529428959014</v>
      </c>
      <c r="V3855" s="30">
        <v>645.68150000000003</v>
      </c>
      <c r="W3855" s="3" t="s">
        <v>47</v>
      </c>
      <c r="X3855" s="3" t="s">
        <v>47</v>
      </c>
      <c r="Y3855" s="3" t="s">
        <v>47</v>
      </c>
      <c r="Z3855" s="3" t="s">
        <v>47</v>
      </c>
      <c r="AA3855" s="3" t="s">
        <v>47</v>
      </c>
      <c r="AB3855" s="12" t="s">
        <v>47</v>
      </c>
      <c r="AC3855" s="3" t="s">
        <v>47</v>
      </c>
      <c r="AD3855" s="3" t="s">
        <v>47</v>
      </c>
      <c r="AE3855" s="3" t="s">
        <v>47</v>
      </c>
      <c r="AF3855" s="3" t="s">
        <v>47</v>
      </c>
      <c r="AG3855" s="3" t="s">
        <v>47</v>
      </c>
      <c r="AH3855" s="3" t="s">
        <v>47</v>
      </c>
      <c r="AI3855" s="3" t="s">
        <v>47</v>
      </c>
      <c r="AJ3855" s="3" t="s">
        <v>47</v>
      </c>
      <c r="AK3855" s="3" t="s">
        <v>47</v>
      </c>
      <c r="AL3855" s="3" t="s">
        <v>47</v>
      </c>
      <c r="AM3855" s="3" t="s">
        <v>47</v>
      </c>
      <c r="AN3855" s="3" t="s">
        <v>47</v>
      </c>
      <c r="AU3855" s="3">
        <v>0</v>
      </c>
      <c r="AV3855" s="3">
        <v>18</v>
      </c>
      <c r="AW3855" s="3">
        <v>1</v>
      </c>
      <c r="AX3855" s="3">
        <v>18</v>
      </c>
      <c r="AY3855" s="3">
        <v>100</v>
      </c>
      <c r="AZ3855" s="6" t="str">
        <f t="shared" si="424"/>
        <v>2269.6</v>
      </c>
      <c r="BC3855" s="12" t="s">
        <v>9688</v>
      </c>
      <c r="BJ3855" s="12">
        <f t="shared" si="425"/>
        <v>0</v>
      </c>
      <c r="BK3855" s="12">
        <f t="shared" si="426"/>
        <v>0</v>
      </c>
      <c r="CQ3855" s="3" t="str">
        <f>CONCATENATE(baseURL!$A$1,baseURL!$B$1,baseURL!$C$1,".",C3855,".",L3855,".pkl&amp;seq=",BC3855)</f>
        <v>http://proteomics.broadinstitute.org/millscripts/viewfeed.pl?side=xl&amp;cycle=1&amp;fixedMods=iaaC&amp;file=msdataSM/iPRG2012_nd/cpick_in/iPRG2012_nd.2269.6.3.pkl&amp;seq=VVDALGNPLDGKGPLDAAGR</v>
      </c>
    </row>
    <row r="3856" spans="1:95" x14ac:dyDescent="0.2">
      <c r="A3856" s="3">
        <v>6102</v>
      </c>
      <c r="B3856" s="2" t="s">
        <v>9689</v>
      </c>
      <c r="C3856" s="2" t="s">
        <v>9690</v>
      </c>
      <c r="D3856" s="3">
        <v>10107</v>
      </c>
      <c r="E3856" s="3">
        <v>10098</v>
      </c>
      <c r="F3856" s="3">
        <v>47658</v>
      </c>
      <c r="G3856" s="3">
        <v>12366</v>
      </c>
      <c r="H3856" s="3">
        <v>37.616599999999998</v>
      </c>
      <c r="I3856" s="30">
        <v>672.87653</v>
      </c>
      <c r="J3856" s="30">
        <v>672.87771099999998</v>
      </c>
      <c r="K3856" s="30">
        <v>-1.1800000000000001E-3</v>
      </c>
      <c r="L3856" s="3">
        <v>2</v>
      </c>
      <c r="M3856" s="3">
        <v>2</v>
      </c>
      <c r="N3856" s="10">
        <f t="shared" si="420"/>
        <v>1</v>
      </c>
      <c r="O3856" s="35">
        <v>2</v>
      </c>
      <c r="P3856" s="17"/>
      <c r="Q3856" s="40">
        <v>1344.7481600000001</v>
      </c>
      <c r="R3856" s="40">
        <v>672.87771999999995</v>
      </c>
      <c r="S3856" s="18">
        <f t="shared" si="421"/>
        <v>-1.7685234100950715</v>
      </c>
      <c r="T3856" s="18">
        <f t="shared" si="422"/>
        <v>-1.3375387101949496E-2</v>
      </c>
      <c r="U3856" s="18">
        <f t="shared" si="423"/>
        <v>-2.972308244877666E-2</v>
      </c>
      <c r="V3856" s="30">
        <v>672.8777</v>
      </c>
      <c r="W3856" s="3" t="s">
        <v>47</v>
      </c>
      <c r="X3856" s="3" t="s">
        <v>47</v>
      </c>
      <c r="Y3856" s="3" t="s">
        <v>47</v>
      </c>
      <c r="Z3856" s="3" t="s">
        <v>47</v>
      </c>
      <c r="AA3856" s="3" t="s">
        <v>47</v>
      </c>
      <c r="AB3856" s="12" t="s">
        <v>47</v>
      </c>
      <c r="AC3856" s="3" t="s">
        <v>47</v>
      </c>
      <c r="AD3856" s="3" t="s">
        <v>47</v>
      </c>
      <c r="AE3856" s="3" t="s">
        <v>47</v>
      </c>
      <c r="AF3856" s="3" t="s">
        <v>47</v>
      </c>
      <c r="AG3856" s="3" t="s">
        <v>47</v>
      </c>
      <c r="AH3856" s="3" t="s">
        <v>47</v>
      </c>
      <c r="AI3856" s="3" t="s">
        <v>47</v>
      </c>
      <c r="AK3856" s="3" t="s">
        <v>48</v>
      </c>
      <c r="AL3856" s="3" t="s">
        <v>47</v>
      </c>
      <c r="AU3856" s="3">
        <v>0</v>
      </c>
      <c r="AV3856" s="3">
        <v>14</v>
      </c>
      <c r="AW3856" s="3">
        <v>1</v>
      </c>
      <c r="AX3856" s="3">
        <v>14</v>
      </c>
      <c r="AY3856" s="3">
        <v>100</v>
      </c>
      <c r="AZ3856" s="6" t="str">
        <f t="shared" si="424"/>
        <v>2269.8</v>
      </c>
      <c r="BC3856" s="12" t="s">
        <v>9691</v>
      </c>
      <c r="BJ3856" s="12">
        <f t="shared" si="425"/>
        <v>0</v>
      </c>
      <c r="BK3856" s="12">
        <f t="shared" si="426"/>
        <v>0</v>
      </c>
      <c r="CQ3856" s="3" t="str">
        <f>CONCATENATE(baseURL!$A$1,baseURL!$B$1,baseURL!$C$1,".",C3856,".",L3856,".pkl&amp;seq=",BC3856)</f>
        <v>http://proteomics.broadinstitute.org/millscripts/viewfeed.pl?side=xl&amp;cycle=1&amp;fixedMods=iaaC&amp;file=msdataSM/iPRG2012_nd/cpick_in/iPRG2012_nd.2269.8.2.pkl&amp;seq=LTSLNVVAGSDLR</v>
      </c>
    </row>
    <row r="3857" spans="1:99" x14ac:dyDescent="0.2">
      <c r="A3857" s="3">
        <v>1226</v>
      </c>
      <c r="B3857" s="2" t="s">
        <v>9692</v>
      </c>
      <c r="C3857" s="2" t="s">
        <v>9693</v>
      </c>
      <c r="D3857" s="3">
        <v>10111</v>
      </c>
      <c r="E3857" s="3">
        <v>10102</v>
      </c>
      <c r="F3857" s="3">
        <v>47673</v>
      </c>
      <c r="G3857" s="3">
        <v>12371</v>
      </c>
      <c r="H3857" s="3">
        <v>37.631300000000003</v>
      </c>
      <c r="I3857" s="30">
        <v>485.78014999999999</v>
      </c>
      <c r="J3857" s="30">
        <v>485.5289363</v>
      </c>
      <c r="K3857" s="30">
        <v>0.25120999999999999</v>
      </c>
      <c r="L3857" s="3">
        <v>0</v>
      </c>
      <c r="M3857" s="3">
        <v>4</v>
      </c>
      <c r="N3857" s="10">
        <f t="shared" si="420"/>
        <v>1</v>
      </c>
      <c r="O3857" s="35">
        <v>4</v>
      </c>
      <c r="P3857" s="17"/>
      <c r="Q3857" s="40">
        <v>1939.0971</v>
      </c>
      <c r="R3857" s="40">
        <v>485.52972999999997</v>
      </c>
      <c r="S3857" s="18">
        <f t="shared" si="421"/>
        <v>515.76656284264948</v>
      </c>
      <c r="T3857" s="18">
        <f t="shared" si="422"/>
        <v>-1.6347093719147767</v>
      </c>
      <c r="U3857" s="18">
        <f t="shared" si="423"/>
        <v>-1.7094730737720523</v>
      </c>
      <c r="V3857" s="30">
        <v>485.52890000000002</v>
      </c>
      <c r="Z3857" s="3" t="s">
        <v>47</v>
      </c>
      <c r="AA3857" s="3" t="s">
        <v>47</v>
      </c>
      <c r="AC3857" s="3" t="s">
        <v>47</v>
      </c>
      <c r="AE3857" s="3" t="s">
        <v>47</v>
      </c>
      <c r="AG3857" s="3" t="s">
        <v>52</v>
      </c>
      <c r="AH3857" s="3" t="s">
        <v>48</v>
      </c>
      <c r="AU3857" s="3">
        <v>0</v>
      </c>
      <c r="AV3857" s="3">
        <v>4</v>
      </c>
      <c r="AW3857" s="3">
        <v>1</v>
      </c>
      <c r="AX3857" s="3">
        <v>4</v>
      </c>
      <c r="AY3857" s="3">
        <v>100</v>
      </c>
      <c r="AZ3857" s="6" t="str">
        <f t="shared" si="424"/>
        <v>2270.2</v>
      </c>
      <c r="BC3857" s="12" t="s">
        <v>9669</v>
      </c>
      <c r="BJ3857" s="12">
        <f t="shared" si="425"/>
        <v>0</v>
      </c>
      <c r="BK3857" s="12">
        <f t="shared" si="426"/>
        <v>0</v>
      </c>
      <c r="CQ3857" s="3" t="str">
        <f>CONCATENATE(baseURL!$A$1,baseURL!$B$1,baseURL!$C$1,".",C3857,".",L3857,".pkl&amp;seq=",BC3857)</f>
        <v>http://proteomics.broadinstitute.org/millscripts/viewfeed.pl?side=xl&amp;cycle=1&amp;fixedMods=iaaC&amp;file=msdataSM/iPRG2012_nd/cpick_in/iPRG2012_nd.2270.2.0.pkl&amp;seq=LLDTTREVKVNVEGLPR</v>
      </c>
    </row>
    <row r="3858" spans="1:99" x14ac:dyDescent="0.2">
      <c r="A3858" s="3">
        <v>4977</v>
      </c>
      <c r="B3858" s="2" t="s">
        <v>9694</v>
      </c>
      <c r="C3858" s="2" t="s">
        <v>9695</v>
      </c>
      <c r="D3858" s="3">
        <v>10112</v>
      </c>
      <c r="E3858" s="3">
        <v>10103</v>
      </c>
      <c r="F3858" s="3">
        <v>47674</v>
      </c>
      <c r="G3858" s="3">
        <v>12372</v>
      </c>
      <c r="H3858" s="3">
        <v>37.633000000000003</v>
      </c>
      <c r="I3858" s="30">
        <v>487.91635000000002</v>
      </c>
      <c r="J3858" s="30">
        <v>487.91498760000002</v>
      </c>
      <c r="K3858" s="30">
        <v>1.3600000000000001E-3</v>
      </c>
      <c r="L3858" s="3">
        <v>3</v>
      </c>
      <c r="M3858" s="3">
        <v>3</v>
      </c>
      <c r="N3858" s="10">
        <f t="shared" si="420"/>
        <v>1</v>
      </c>
      <c r="O3858" s="35">
        <v>3</v>
      </c>
      <c r="P3858" s="17"/>
      <c r="Q3858" s="40">
        <v>1461.72939</v>
      </c>
      <c r="R3858" s="40">
        <v>487.91464999999999</v>
      </c>
      <c r="S3858" s="18">
        <f t="shared" si="421"/>
        <v>3.4842159382343048</v>
      </c>
      <c r="T3858" s="18">
        <f t="shared" si="422"/>
        <v>0.69192429459338967</v>
      </c>
      <c r="U3858" s="18">
        <f t="shared" si="423"/>
        <v>0.51238469677860321</v>
      </c>
      <c r="V3858" s="30">
        <v>487.91489999999999</v>
      </c>
      <c r="W3858" s="3" t="s">
        <v>47</v>
      </c>
      <c r="X3858" s="3" t="s">
        <v>47</v>
      </c>
      <c r="Y3858" s="3" t="s">
        <v>47</v>
      </c>
      <c r="Z3858" s="3" t="s">
        <v>47</v>
      </c>
      <c r="AA3858" s="3" t="s">
        <v>48</v>
      </c>
      <c r="AB3858" s="12" t="s">
        <v>47</v>
      </c>
      <c r="AC3858" s="3" t="s">
        <v>47</v>
      </c>
      <c r="AD3858" s="3" t="s">
        <v>47</v>
      </c>
      <c r="AE3858" s="3" t="s">
        <v>47</v>
      </c>
      <c r="AF3858" s="3" t="s">
        <v>47</v>
      </c>
      <c r="AG3858" s="3" t="s">
        <v>47</v>
      </c>
      <c r="AH3858" s="3" t="s">
        <v>47</v>
      </c>
      <c r="AI3858" s="3" t="s">
        <v>47</v>
      </c>
      <c r="AJ3858" s="3" t="s">
        <v>47</v>
      </c>
      <c r="AK3858" s="3" t="s">
        <v>47</v>
      </c>
      <c r="AL3858" s="3" t="s">
        <v>47</v>
      </c>
      <c r="AM3858" s="3" t="s">
        <v>47</v>
      </c>
      <c r="AN3858" s="3" t="s">
        <v>47</v>
      </c>
      <c r="AU3858" s="3">
        <v>0</v>
      </c>
      <c r="AV3858" s="3">
        <v>17</v>
      </c>
      <c r="AW3858" s="3">
        <v>1</v>
      </c>
      <c r="AX3858" s="3">
        <v>17</v>
      </c>
      <c r="AY3858" s="3">
        <v>100</v>
      </c>
      <c r="AZ3858" s="6" t="str">
        <f t="shared" si="424"/>
        <v>2270.3</v>
      </c>
      <c r="BC3858" s="12" t="s">
        <v>9696</v>
      </c>
      <c r="BJ3858" s="12">
        <f t="shared" si="425"/>
        <v>0</v>
      </c>
      <c r="BK3858" s="12">
        <f t="shared" si="426"/>
        <v>0</v>
      </c>
      <c r="CQ3858" s="3" t="str">
        <f>CONCATENATE(baseURL!$A$1,baseURL!$B$1,baseURL!$C$1,".",C3858,".",L3858,".pkl&amp;seq=",BC3858)</f>
        <v>http://proteomics.broadinstitute.org/millscripts/viewfeed.pl?side=xl&amp;cycle=1&amp;fixedMods=iaaC&amp;file=msdataSM/iPRG2012_nd/cpick_in/iPRG2012_nd.2270.3.3.pkl&amp;seq=KSELEYYAMLSK</v>
      </c>
    </row>
    <row r="3859" spans="1:99" x14ac:dyDescent="0.2">
      <c r="A3859" s="3">
        <v>1502</v>
      </c>
      <c r="B3859" s="2" t="s">
        <v>9697</v>
      </c>
      <c r="C3859" s="2" t="s">
        <v>9684</v>
      </c>
      <c r="D3859" s="3">
        <v>10113</v>
      </c>
      <c r="E3859" s="3">
        <v>10104</v>
      </c>
      <c r="F3859" s="3">
        <v>47675</v>
      </c>
      <c r="G3859" s="3">
        <v>12373</v>
      </c>
      <c r="H3859" s="3">
        <v>37.634599999999999</v>
      </c>
      <c r="I3859" s="30">
        <v>501.29906999999997</v>
      </c>
      <c r="J3859" s="30">
        <v>501.29789549999998</v>
      </c>
      <c r="K3859" s="30">
        <v>1.17E-3</v>
      </c>
      <c r="L3859" s="3">
        <v>2</v>
      </c>
      <c r="M3859" s="3">
        <v>2</v>
      </c>
      <c r="N3859" s="10">
        <f t="shared" si="420"/>
        <v>1</v>
      </c>
      <c r="O3859" s="35">
        <v>2</v>
      </c>
      <c r="P3859" s="17"/>
      <c r="Q3859" s="40">
        <v>1001.5877400000001</v>
      </c>
      <c r="R3859" s="40">
        <v>501.29750999999999</v>
      </c>
      <c r="S3859" s="18">
        <f t="shared" si="421"/>
        <v>3.1119244936675918</v>
      </c>
      <c r="T3859" s="18">
        <f t="shared" si="422"/>
        <v>0.76900441814092435</v>
      </c>
      <c r="U3859" s="18">
        <f t="shared" si="423"/>
        <v>0.17953410540608017</v>
      </c>
      <c r="V3859" s="30">
        <v>501.29759999999999</v>
      </c>
      <c r="W3859" s="3" t="s">
        <v>47</v>
      </c>
      <c r="X3859" s="3" t="s">
        <v>47</v>
      </c>
      <c r="Y3859" s="3" t="s">
        <v>47</v>
      </c>
      <c r="Z3859" s="3" t="s">
        <v>48</v>
      </c>
      <c r="AA3859" s="3" t="s">
        <v>47</v>
      </c>
      <c r="AB3859" s="12" t="s">
        <v>52</v>
      </c>
      <c r="AE3859" s="3" t="s">
        <v>48</v>
      </c>
      <c r="AG3859" s="3" t="s">
        <v>47</v>
      </c>
      <c r="AH3859" s="3" t="s">
        <v>52</v>
      </c>
      <c r="AL3859" s="3" t="s">
        <v>52</v>
      </c>
      <c r="AO3859" s="3" t="s">
        <v>48</v>
      </c>
      <c r="AU3859" s="3">
        <v>0</v>
      </c>
      <c r="AV3859" s="3">
        <v>5</v>
      </c>
      <c r="AW3859" s="3">
        <v>1</v>
      </c>
      <c r="AX3859" s="3">
        <v>5</v>
      </c>
      <c r="AY3859" s="3">
        <v>100</v>
      </c>
      <c r="AZ3859" s="6" t="str">
        <f t="shared" si="424"/>
        <v>2270.4</v>
      </c>
      <c r="BC3859" s="12" t="s">
        <v>9698</v>
      </c>
      <c r="BJ3859" s="12">
        <f t="shared" si="425"/>
        <v>0</v>
      </c>
      <c r="BK3859" s="12">
        <f t="shared" si="426"/>
        <v>0</v>
      </c>
      <c r="BO3859" s="3" t="s">
        <v>54</v>
      </c>
      <c r="BR3859" s="3" t="s">
        <v>54</v>
      </c>
      <c r="CQ3859" s="3" t="str">
        <f>CONCATENATE(baseURL!$A$1,baseURL!$B$1,baseURL!$C$1,".",C3859,".",L3859,".pkl&amp;seq=",BC3859,"&amp;varMods=Deamidated-Q")</f>
        <v>http://proteomics.broadinstitute.org/millscripts/viewfeed.pl?side=xl&amp;cycle=1&amp;fixedMods=iaaC&amp;file=msdataSM/iPRG2012_nd/cpick_in/iPRG2012_nd.2270.4.2.pkl&amp;seq=qTALVELVK&amp;varMods=Deamidated-Q</v>
      </c>
    </row>
    <row r="3860" spans="1:99" x14ac:dyDescent="0.2">
      <c r="A3860" s="3">
        <v>7242</v>
      </c>
      <c r="B3860" s="2" t="s">
        <v>9700</v>
      </c>
      <c r="C3860" s="2" t="s">
        <v>9692</v>
      </c>
      <c r="D3860" s="3">
        <v>10122</v>
      </c>
      <c r="E3860" s="3">
        <v>10113</v>
      </c>
      <c r="F3860" s="3">
        <v>47695</v>
      </c>
      <c r="G3860" s="3">
        <v>12383</v>
      </c>
      <c r="H3860" s="3">
        <v>37.657499999999999</v>
      </c>
      <c r="I3860" s="30">
        <v>509.27688000000001</v>
      </c>
      <c r="J3860" s="30">
        <v>509.27714270000001</v>
      </c>
      <c r="K3860" s="30">
        <v>-2.5999999999999998E-4</v>
      </c>
      <c r="L3860" s="3">
        <v>2</v>
      </c>
      <c r="M3860" s="3">
        <v>2</v>
      </c>
      <c r="N3860" s="10">
        <f t="shared" si="420"/>
        <v>1</v>
      </c>
      <c r="O3860" s="35">
        <v>2</v>
      </c>
      <c r="P3860" s="17"/>
      <c r="Q3860" s="40">
        <v>1017.54761</v>
      </c>
      <c r="R3860" s="40">
        <v>509.27744000000001</v>
      </c>
      <c r="S3860" s="18">
        <f t="shared" si="421"/>
        <v>-1.0995971076339477</v>
      </c>
      <c r="T3860" s="18">
        <f t="shared" si="422"/>
        <v>-0.5837682501697361</v>
      </c>
      <c r="U3860" s="18">
        <f t="shared" si="423"/>
        <v>-0.66761252961496542</v>
      </c>
      <c r="V3860" s="30">
        <v>509.27710000000002</v>
      </c>
      <c r="W3860" s="3" t="s">
        <v>47</v>
      </c>
      <c r="X3860" s="3" t="s">
        <v>47</v>
      </c>
      <c r="Y3860" s="3" t="s">
        <v>47</v>
      </c>
      <c r="AA3860" s="3" t="s">
        <v>47</v>
      </c>
      <c r="AB3860" s="12" t="s">
        <v>52</v>
      </c>
      <c r="AF3860" s="3" t="s">
        <v>48</v>
      </c>
      <c r="AG3860" s="3" t="s">
        <v>48</v>
      </c>
      <c r="AH3860" s="3" t="s">
        <v>48</v>
      </c>
      <c r="AU3860" s="3">
        <v>0</v>
      </c>
      <c r="AV3860" s="3">
        <v>4</v>
      </c>
      <c r="AW3860" s="3">
        <v>1</v>
      </c>
      <c r="AX3860" s="3">
        <v>4</v>
      </c>
      <c r="AY3860" s="3">
        <v>100</v>
      </c>
      <c r="AZ3860" s="6" t="str">
        <f t="shared" si="424"/>
        <v>2271.3</v>
      </c>
      <c r="BC3860" s="12" t="s">
        <v>9495</v>
      </c>
      <c r="BJ3860" s="12">
        <f t="shared" si="425"/>
        <v>0</v>
      </c>
      <c r="BK3860" s="12">
        <f t="shared" si="426"/>
        <v>0</v>
      </c>
      <c r="CQ3860" s="3" t="str">
        <f>CONCATENATE(baseURL!$A$1,baseURL!$B$1,baseURL!$C$1,".",C3860,".",L3860,".pkl&amp;seq=",BC3860)</f>
        <v>http://proteomics.broadinstitute.org/millscripts/viewfeed.pl?side=xl&amp;cycle=1&amp;fixedMods=iaaC&amp;file=msdataSM/iPRG2012_nd/cpick_in/iPRG2012_nd.2271.3.2.pkl&amp;seq=QNTLSLWR</v>
      </c>
    </row>
    <row r="3861" spans="1:99" x14ac:dyDescent="0.2">
      <c r="A3861" s="3">
        <v>5804</v>
      </c>
      <c r="B3861" s="2" t="s">
        <v>9705</v>
      </c>
      <c r="C3861" s="2" t="s">
        <v>9706</v>
      </c>
      <c r="D3861" s="3">
        <v>10126</v>
      </c>
      <c r="E3861" s="3">
        <v>10117</v>
      </c>
      <c r="F3861" s="3">
        <v>47699</v>
      </c>
      <c r="G3861" s="3">
        <v>12387</v>
      </c>
      <c r="H3861" s="3">
        <v>37.666699999999999</v>
      </c>
      <c r="I3861" s="30">
        <v>697.87527999999998</v>
      </c>
      <c r="J3861" s="30">
        <v>697.87314379999998</v>
      </c>
      <c r="K3861" s="30">
        <v>2.14E-3</v>
      </c>
      <c r="L3861" s="3">
        <v>4</v>
      </c>
      <c r="M3861" s="3">
        <v>4</v>
      </c>
      <c r="N3861" s="10">
        <f t="shared" si="420"/>
        <v>1</v>
      </c>
      <c r="O3861" s="35">
        <v>4</v>
      </c>
      <c r="P3861" s="17"/>
      <c r="Q3861" s="40">
        <v>2788.4686900000002</v>
      </c>
      <c r="R3861" s="40">
        <v>697.87262999999996</v>
      </c>
      <c r="S3861" s="18">
        <f t="shared" si="421"/>
        <v>3.7972545219561296</v>
      </c>
      <c r="T3861" s="18">
        <f t="shared" si="422"/>
        <v>0.7362374994152544</v>
      </c>
      <c r="U3861" s="18">
        <f t="shared" si="423"/>
        <v>0.81676795382965117</v>
      </c>
      <c r="V3861" s="30">
        <v>697.8732</v>
      </c>
      <c r="W3861" s="3" t="s">
        <v>47</v>
      </c>
      <c r="X3861" s="3" t="s">
        <v>47</v>
      </c>
      <c r="Y3861" s="3" t="s">
        <v>47</v>
      </c>
      <c r="Z3861" s="3" t="s">
        <v>47</v>
      </c>
      <c r="AA3861" s="3" t="s">
        <v>47</v>
      </c>
      <c r="AB3861" s="12" t="s">
        <v>47</v>
      </c>
      <c r="AC3861" s="3" t="s">
        <v>47</v>
      </c>
      <c r="AD3861" s="3" t="s">
        <v>47</v>
      </c>
      <c r="AE3861" s="3" t="s">
        <v>47</v>
      </c>
      <c r="AF3861" s="3" t="s">
        <v>47</v>
      </c>
      <c r="AG3861" s="3" t="s">
        <v>47</v>
      </c>
      <c r="AI3861" s="3" t="s">
        <v>47</v>
      </c>
      <c r="AJ3861" s="3" t="s">
        <v>47</v>
      </c>
      <c r="AK3861" s="3" t="s">
        <v>47</v>
      </c>
      <c r="AL3861" s="3" t="s">
        <v>47</v>
      </c>
      <c r="AM3861" s="3" t="s">
        <v>47</v>
      </c>
      <c r="AN3861" s="3" t="s">
        <v>47</v>
      </c>
      <c r="AU3861" s="3">
        <v>0</v>
      </c>
      <c r="AV3861" s="3">
        <v>17</v>
      </c>
      <c r="AW3861" s="3">
        <v>1</v>
      </c>
      <c r="AX3861" s="3">
        <v>17</v>
      </c>
      <c r="AY3861" s="3">
        <v>100</v>
      </c>
      <c r="AZ3861" s="6" t="str">
        <f t="shared" si="424"/>
        <v>2271.7</v>
      </c>
      <c r="BC3861" s="12" t="s">
        <v>9707</v>
      </c>
      <c r="BJ3861" s="12">
        <f t="shared" si="425"/>
        <v>0</v>
      </c>
      <c r="BK3861" s="12">
        <f t="shared" si="426"/>
        <v>0</v>
      </c>
      <c r="CQ3861" s="3" t="str">
        <f>CONCATENATE(baseURL!$A$1,baseURL!$B$1,baseURL!$C$1,".",C3861,".",L3861,".pkl&amp;seq=",BC3861)</f>
        <v>http://proteomics.broadinstitute.org/millscripts/viewfeed.pl?side=xl&amp;cycle=1&amp;fixedMods=iaaC&amp;file=msdataSM/iPRG2012_nd/cpick_in/iPRG2012_nd.2271.7.4.pkl&amp;seq=KLQELSTSVSEKTQELPSLAQSTQR</v>
      </c>
    </row>
    <row r="3862" spans="1:99" x14ac:dyDescent="0.2">
      <c r="A3862" s="3">
        <v>3871</v>
      </c>
      <c r="B3862" s="2" t="s">
        <v>9708</v>
      </c>
      <c r="C3862" s="2" t="s">
        <v>9699</v>
      </c>
      <c r="D3862" s="3">
        <v>10127</v>
      </c>
      <c r="E3862" s="3">
        <v>10118</v>
      </c>
      <c r="F3862" s="3">
        <v>47700</v>
      </c>
      <c r="G3862" s="3">
        <v>12388</v>
      </c>
      <c r="H3862" s="3">
        <v>37.669199999999996</v>
      </c>
      <c r="I3862" s="30">
        <v>728.34825999999998</v>
      </c>
      <c r="J3862" s="30">
        <v>728.34418649999998</v>
      </c>
      <c r="K3862" s="30">
        <v>4.0699999999999998E-3</v>
      </c>
      <c r="L3862" s="3">
        <v>3</v>
      </c>
      <c r="M3862" s="3">
        <v>3</v>
      </c>
      <c r="N3862" s="10">
        <f t="shared" si="420"/>
        <v>1</v>
      </c>
      <c r="O3862" s="35">
        <v>3</v>
      </c>
      <c r="P3862" s="17"/>
      <c r="Q3862" s="40">
        <v>2183.0152200000002</v>
      </c>
      <c r="R3862" s="40">
        <v>728.34325999999999</v>
      </c>
      <c r="S3862" s="18">
        <f t="shared" si="421"/>
        <v>6.8648949946972158</v>
      </c>
      <c r="T3862" s="18">
        <f t="shared" si="422"/>
        <v>1.272065042506733</v>
      </c>
      <c r="U3862" s="18">
        <f t="shared" si="423"/>
        <v>1.2906002590236803</v>
      </c>
      <c r="V3862" s="30">
        <v>728.3442</v>
      </c>
      <c r="W3862" s="3" t="s">
        <v>47</v>
      </c>
      <c r="X3862" s="3" t="s">
        <v>47</v>
      </c>
      <c r="Y3862" s="3" t="s">
        <v>47</v>
      </c>
      <c r="Z3862" s="3" t="s">
        <v>47</v>
      </c>
      <c r="AA3862" s="3" t="s">
        <v>47</v>
      </c>
      <c r="AB3862" s="12" t="s">
        <v>47</v>
      </c>
      <c r="AD3862" s="3" t="s">
        <v>47</v>
      </c>
      <c r="AF3862" s="3" t="s">
        <v>48</v>
      </c>
      <c r="AG3862" s="3" t="s">
        <v>48</v>
      </c>
      <c r="AH3862" s="3" t="s">
        <v>47</v>
      </c>
      <c r="AI3862" s="3" t="s">
        <v>52</v>
      </c>
      <c r="AK3862" s="3" t="s">
        <v>52</v>
      </c>
      <c r="AL3862" s="3" t="s">
        <v>48</v>
      </c>
      <c r="AU3862" s="3">
        <v>0</v>
      </c>
      <c r="AV3862" s="3">
        <v>8</v>
      </c>
      <c r="AW3862" s="3">
        <v>1</v>
      </c>
      <c r="AX3862" s="3">
        <v>8</v>
      </c>
      <c r="AY3862" s="3">
        <v>100</v>
      </c>
      <c r="AZ3862" s="6" t="str">
        <f t="shared" si="424"/>
        <v>2271.8</v>
      </c>
      <c r="BC3862" s="12" t="s">
        <v>9709</v>
      </c>
      <c r="BJ3862" s="12">
        <f t="shared" si="425"/>
        <v>0</v>
      </c>
      <c r="BK3862" s="12">
        <f t="shared" si="426"/>
        <v>0</v>
      </c>
      <c r="CQ3862" s="3" t="str">
        <f>CONCATENATE(baseURL!$A$1,baseURL!$B$1,baseURL!$C$1,".",C3862,".",L3862,".pkl&amp;seq=",BC3862)</f>
        <v>http://proteomics.broadinstitute.org/millscripts/viewfeed.pl?side=xl&amp;cycle=1&amp;fixedMods=iaaC&amp;file=msdataSM/iPRG2012_nd/cpick_in/iPRG2012_nd.2271.8.3.pkl&amp;seq=WKEALDFQPPSSGSGNYSGR</v>
      </c>
    </row>
    <row r="3863" spans="1:99" x14ac:dyDescent="0.2">
      <c r="A3863" s="3">
        <v>6598</v>
      </c>
      <c r="B3863" s="2" t="s">
        <v>9710</v>
      </c>
      <c r="C3863" s="2" t="s">
        <v>9700</v>
      </c>
      <c r="D3863" s="3">
        <v>10131</v>
      </c>
      <c r="E3863" s="3">
        <v>10122</v>
      </c>
      <c r="F3863" s="3">
        <v>47717</v>
      </c>
      <c r="G3863" s="3">
        <v>12393</v>
      </c>
      <c r="H3863" s="3">
        <v>37.683900000000001</v>
      </c>
      <c r="I3863" s="30">
        <v>534.34870999999998</v>
      </c>
      <c r="J3863" s="30">
        <v>534.29171810000003</v>
      </c>
      <c r="K3863" s="30">
        <v>5.6989999999999999E-2</v>
      </c>
      <c r="L3863" s="3">
        <v>4</v>
      </c>
      <c r="M3863" s="3">
        <v>4</v>
      </c>
      <c r="N3863" s="10">
        <f t="shared" si="420"/>
        <v>1</v>
      </c>
      <c r="O3863" s="35">
        <v>4</v>
      </c>
      <c r="P3863" s="17"/>
      <c r="Q3863" s="40">
        <v>2134.1437299999998</v>
      </c>
      <c r="R3863" s="40">
        <v>534.29138999999998</v>
      </c>
      <c r="S3863" s="18">
        <f t="shared" si="421"/>
        <v>107.28228280078453</v>
      </c>
      <c r="T3863" s="18">
        <f t="shared" si="422"/>
        <v>0.61408438576376045</v>
      </c>
      <c r="U3863" s="18">
        <f t="shared" si="423"/>
        <v>1.8716378668861625E-2</v>
      </c>
      <c r="V3863" s="30">
        <v>534.29139999999995</v>
      </c>
      <c r="W3863" s="3" t="s">
        <v>47</v>
      </c>
      <c r="X3863" s="3" t="s">
        <v>47</v>
      </c>
      <c r="Y3863" s="3" t="s">
        <v>47</v>
      </c>
      <c r="Z3863" s="3" t="s">
        <v>47</v>
      </c>
      <c r="AA3863" s="3" t="s">
        <v>48</v>
      </c>
      <c r="AB3863" s="12" t="s">
        <v>47</v>
      </c>
      <c r="AC3863" s="3" t="s">
        <v>47</v>
      </c>
      <c r="AD3863" s="3" t="s">
        <v>47</v>
      </c>
      <c r="AE3863" s="3" t="s">
        <v>47</v>
      </c>
      <c r="AF3863" s="3" t="s">
        <v>47</v>
      </c>
      <c r="AG3863" s="3" t="s">
        <v>52</v>
      </c>
      <c r="AI3863" s="3" t="s">
        <v>47</v>
      </c>
      <c r="AK3863" s="3" t="s">
        <v>47</v>
      </c>
      <c r="AL3863" s="3" t="s">
        <v>47</v>
      </c>
      <c r="AU3863" s="3">
        <v>0</v>
      </c>
      <c r="AV3863" s="3">
        <v>12</v>
      </c>
      <c r="AW3863" s="3">
        <v>1</v>
      </c>
      <c r="AX3863" s="3">
        <v>12</v>
      </c>
      <c r="AY3863" s="3">
        <v>100</v>
      </c>
      <c r="AZ3863" s="6" t="str">
        <f t="shared" si="424"/>
        <v>2272.4</v>
      </c>
      <c r="BC3863" s="12" t="s">
        <v>9663</v>
      </c>
      <c r="BJ3863" s="12">
        <f t="shared" si="425"/>
        <v>0</v>
      </c>
      <c r="BK3863" s="12">
        <f t="shared" si="426"/>
        <v>0</v>
      </c>
      <c r="CQ3863" s="3" t="str">
        <f>CONCATENATE(baseURL!$A$1,baseURL!$B$1,baseURL!$C$1,".",C3863,".",L3863,".pkl&amp;seq=",BC3863)</f>
        <v>http://proteomics.broadinstitute.org/millscripts/viewfeed.pl?side=xl&amp;cycle=1&amp;fixedMods=iaaC&amp;file=msdataSM/iPRG2012_nd/cpick_in/iPRG2012_nd.2272.4.4.pkl&amp;seq=MVLLGPPGAGKGTQAPNLQER</v>
      </c>
    </row>
    <row r="3864" spans="1:99" x14ac:dyDescent="0.2">
      <c r="A3864" s="3">
        <v>6610</v>
      </c>
      <c r="B3864" s="2" t="s">
        <v>9711</v>
      </c>
      <c r="C3864" s="2" t="s">
        <v>9701</v>
      </c>
      <c r="D3864" s="3">
        <v>10132</v>
      </c>
      <c r="E3864" s="3">
        <v>10123</v>
      </c>
      <c r="F3864" s="3">
        <v>47718</v>
      </c>
      <c r="G3864" s="3">
        <v>12394</v>
      </c>
      <c r="H3864" s="3">
        <v>37.686399999999999</v>
      </c>
      <c r="I3864" s="30">
        <v>561.30055000000004</v>
      </c>
      <c r="J3864" s="30">
        <v>561.04994820000002</v>
      </c>
      <c r="K3864" s="30">
        <v>0.25059999999999999</v>
      </c>
      <c r="L3864" s="3">
        <v>4</v>
      </c>
      <c r="M3864" s="3">
        <v>4</v>
      </c>
      <c r="N3864" s="10">
        <f t="shared" si="420"/>
        <v>1</v>
      </c>
      <c r="O3864" s="35">
        <v>4</v>
      </c>
      <c r="P3864" s="17"/>
      <c r="Q3864" s="40">
        <v>2241.1734499999998</v>
      </c>
      <c r="R3864" s="40">
        <v>561.04881999999998</v>
      </c>
      <c r="S3864" s="18">
        <f t="shared" si="421"/>
        <v>448.67753219776125</v>
      </c>
      <c r="T3864" s="18">
        <f t="shared" si="422"/>
        <v>2.0108767006037276</v>
      </c>
      <c r="U3864" s="18">
        <f t="shared" si="423"/>
        <v>1.5684909560133293</v>
      </c>
      <c r="V3864" s="30">
        <v>561.04970000000003</v>
      </c>
      <c r="W3864" s="3" t="s">
        <v>47</v>
      </c>
      <c r="X3864" s="3" t="s">
        <v>47</v>
      </c>
      <c r="Y3864" s="3" t="s">
        <v>47</v>
      </c>
      <c r="Z3864" s="3" t="s">
        <v>47</v>
      </c>
      <c r="AA3864" s="3" t="s">
        <v>47</v>
      </c>
      <c r="AB3864" s="12" t="s">
        <v>47</v>
      </c>
      <c r="AC3864" s="3" t="s">
        <v>47</v>
      </c>
      <c r="AD3864" s="3" t="s">
        <v>47</v>
      </c>
      <c r="AE3864" s="3" t="s">
        <v>47</v>
      </c>
      <c r="AF3864" s="3" t="s">
        <v>47</v>
      </c>
      <c r="AG3864" s="3" t="s">
        <v>47</v>
      </c>
      <c r="AI3864" s="3" t="s">
        <v>47</v>
      </c>
      <c r="AK3864" s="3" t="s">
        <v>47</v>
      </c>
      <c r="AL3864" s="3" t="s">
        <v>48</v>
      </c>
      <c r="AU3864" s="3">
        <v>0</v>
      </c>
      <c r="AV3864" s="3">
        <v>13</v>
      </c>
      <c r="AW3864" s="3">
        <v>1</v>
      </c>
      <c r="AX3864" s="3">
        <v>13</v>
      </c>
      <c r="AY3864" s="3">
        <v>100</v>
      </c>
      <c r="AZ3864" s="6" t="str">
        <f t="shared" si="424"/>
        <v>2272.5</v>
      </c>
      <c r="BC3864" s="12" t="s">
        <v>9712</v>
      </c>
      <c r="BJ3864" s="12">
        <f t="shared" si="425"/>
        <v>0</v>
      </c>
      <c r="BK3864" s="12">
        <f t="shared" si="426"/>
        <v>0</v>
      </c>
      <c r="CQ3864" s="3" t="str">
        <f>CONCATENATE(baseURL!$A$1,baseURL!$B$1,baseURL!$C$1,".",C3864,".",L3864,".pkl&amp;seq=",BC3864)</f>
        <v>http://proteomics.broadinstitute.org/millscripts/viewfeed.pl?side=xl&amp;cycle=1&amp;fixedMods=iaaC&amp;file=msdataSM/iPRG2012_nd/cpick_in/iPRG2012_nd.2272.5.4.pkl&amp;seq=GLSNEGQNASLKGALAAAHYLR</v>
      </c>
    </row>
    <row r="3865" spans="1:99" x14ac:dyDescent="0.2">
      <c r="A3865" s="3">
        <v>7544</v>
      </c>
      <c r="B3865" s="2" t="s">
        <v>9715</v>
      </c>
      <c r="C3865" s="2" t="s">
        <v>9716</v>
      </c>
      <c r="D3865" s="3">
        <v>10134</v>
      </c>
      <c r="E3865" s="3">
        <v>10125</v>
      </c>
      <c r="F3865" s="3">
        <v>47720</v>
      </c>
      <c r="G3865" s="3">
        <v>12396</v>
      </c>
      <c r="H3865" s="3">
        <v>37.691400000000002</v>
      </c>
      <c r="I3865" s="30">
        <v>607.32223999999997</v>
      </c>
      <c r="J3865" s="30">
        <v>607.32626459999994</v>
      </c>
      <c r="K3865" s="30">
        <v>-4.0200000000000001E-3</v>
      </c>
      <c r="L3865" s="3">
        <v>0</v>
      </c>
      <c r="M3865" s="3">
        <v>2</v>
      </c>
      <c r="N3865" s="10">
        <f t="shared" si="420"/>
        <v>1</v>
      </c>
      <c r="O3865" s="35">
        <v>2</v>
      </c>
      <c r="P3865" s="17"/>
      <c r="Q3865" s="40">
        <v>1213.64229</v>
      </c>
      <c r="R3865" s="40">
        <v>607.32478000000003</v>
      </c>
      <c r="S3865" s="18">
        <f t="shared" si="421"/>
        <v>-4.1822762444622565</v>
      </c>
      <c r="T3865" s="18">
        <f t="shared" si="422"/>
        <v>2.4444910677157967</v>
      </c>
      <c r="U3865" s="18">
        <f t="shared" si="423"/>
        <v>2.3381229396553462</v>
      </c>
      <c r="V3865" s="30">
        <v>607.32619999999997</v>
      </c>
      <c r="W3865" s="3" t="s">
        <v>47</v>
      </c>
      <c r="X3865" s="3" t="s">
        <v>47</v>
      </c>
      <c r="Y3865" s="3" t="s">
        <v>47</v>
      </c>
      <c r="Z3865" s="3" t="s">
        <v>48</v>
      </c>
      <c r="AB3865" s="12" t="s">
        <v>52</v>
      </c>
      <c r="AC3865" s="3" t="s">
        <v>47</v>
      </c>
      <c r="AG3865" s="3" t="s">
        <v>47</v>
      </c>
      <c r="AL3865" s="3" t="s">
        <v>52</v>
      </c>
      <c r="AU3865" s="3">
        <v>0</v>
      </c>
      <c r="AV3865" s="3">
        <v>5</v>
      </c>
      <c r="AW3865" s="3">
        <v>1</v>
      </c>
      <c r="AX3865" s="3">
        <v>5</v>
      </c>
      <c r="AY3865" s="3">
        <v>100</v>
      </c>
      <c r="AZ3865" s="6" t="str">
        <f t="shared" si="424"/>
        <v>2272.7</v>
      </c>
      <c r="BC3865" s="12" t="s">
        <v>9717</v>
      </c>
      <c r="BJ3865" s="12">
        <f t="shared" si="425"/>
        <v>0</v>
      </c>
      <c r="BK3865" s="12">
        <f t="shared" si="426"/>
        <v>0</v>
      </c>
      <c r="BO3865" s="3" t="s">
        <v>54</v>
      </c>
      <c r="BP3865" s="3" t="s">
        <v>54</v>
      </c>
      <c r="BR3865" s="3" t="s">
        <v>54</v>
      </c>
      <c r="CQ3865" s="3" t="str">
        <f>CONCATENATE(baseURL!$A$1,baseURL!$B$1,baseURL!$C$1,".",C3865,".",L3865,".pkl&amp;seq=",BC3865,"&amp;varMods=Deamidated-Q+Deamidated-N")</f>
        <v>http://proteomics.broadinstitute.org/millscripts/viewfeed.pl?side=xl&amp;cycle=1&amp;fixedMods=iaaC&amp;file=msdataSM/iPRG2012_nd/cpick_in/iPRG2012_nd.2272.7.0.pkl&amp;seq=qLTVnDLPVGR&amp;varMods=Deamidated-Q+Deamidated-N</v>
      </c>
    </row>
    <row r="3866" spans="1:99" x14ac:dyDescent="0.2">
      <c r="A3866" s="3">
        <v>4563</v>
      </c>
      <c r="B3866" s="2" t="s">
        <v>9718</v>
      </c>
      <c r="C3866" s="2" t="s">
        <v>9705</v>
      </c>
      <c r="D3866" s="3">
        <v>10135</v>
      </c>
      <c r="E3866" s="3">
        <v>10126</v>
      </c>
      <c r="F3866" s="3">
        <v>47721</v>
      </c>
      <c r="G3866" s="3">
        <v>12397</v>
      </c>
      <c r="H3866" s="3">
        <v>37.693899999999999</v>
      </c>
      <c r="I3866" s="30">
        <v>650.84203000000002</v>
      </c>
      <c r="J3866" s="30">
        <v>650.84493889999999</v>
      </c>
      <c r="K3866" s="30">
        <v>-2.9099999999999998E-3</v>
      </c>
      <c r="L3866" s="3">
        <v>2</v>
      </c>
      <c r="M3866" s="3">
        <v>2</v>
      </c>
      <c r="N3866" s="10">
        <f t="shared" si="420"/>
        <v>1</v>
      </c>
      <c r="O3866" s="35">
        <v>2</v>
      </c>
      <c r="P3866" s="17"/>
      <c r="Q3866" s="40">
        <v>1300.6783399999999</v>
      </c>
      <c r="R3866" s="40">
        <v>650.84280999999999</v>
      </c>
      <c r="S3866" s="18">
        <f t="shared" si="421"/>
        <v>-1.1984460579096903</v>
      </c>
      <c r="T3866" s="18">
        <f t="shared" si="422"/>
        <v>3.2709895035983139</v>
      </c>
      <c r="U3866" s="18">
        <f t="shared" si="423"/>
        <v>3.6721616391386922</v>
      </c>
      <c r="V3866" s="30">
        <v>650.84519999999998</v>
      </c>
      <c r="W3866" s="3" t="s">
        <v>47</v>
      </c>
      <c r="X3866" s="3" t="s">
        <v>47</v>
      </c>
      <c r="Y3866" s="3" t="s">
        <v>47</v>
      </c>
      <c r="Z3866" s="3" t="s">
        <v>47</v>
      </c>
      <c r="AA3866" s="3" t="s">
        <v>47</v>
      </c>
      <c r="AB3866" s="12" t="s">
        <v>47</v>
      </c>
      <c r="AC3866" s="3" t="s">
        <v>47</v>
      </c>
      <c r="AD3866" s="3" t="s">
        <v>47</v>
      </c>
      <c r="AE3866" s="3" t="s">
        <v>47</v>
      </c>
      <c r="AF3866" s="3" t="s">
        <v>48</v>
      </c>
      <c r="AG3866" s="3" t="s">
        <v>48</v>
      </c>
      <c r="AH3866" s="3" t="s">
        <v>47</v>
      </c>
      <c r="AI3866" s="3" t="s">
        <v>48</v>
      </c>
      <c r="AK3866" s="3" t="s">
        <v>52</v>
      </c>
      <c r="AM3866" s="3" t="s">
        <v>47</v>
      </c>
      <c r="AU3866" s="3">
        <v>0</v>
      </c>
      <c r="AV3866" s="3">
        <v>11</v>
      </c>
      <c r="AW3866" s="3">
        <v>1</v>
      </c>
      <c r="AX3866" s="3">
        <v>11</v>
      </c>
      <c r="AY3866" s="3">
        <v>100</v>
      </c>
      <c r="AZ3866" s="6" t="str">
        <f t="shared" si="424"/>
        <v>2272.8</v>
      </c>
      <c r="BC3866" s="12" t="s">
        <v>9719</v>
      </c>
      <c r="BJ3866" s="12">
        <f t="shared" si="425"/>
        <v>0</v>
      </c>
      <c r="BK3866" s="12">
        <f t="shared" si="426"/>
        <v>0</v>
      </c>
      <c r="CQ3866" s="3" t="str">
        <f>CONCATENATE(baseURL!$A$1,baseURL!$B$1,baseURL!$C$1,".",C3866,".",L3866,".pkl&amp;seq=",BC3866)</f>
        <v>http://proteomics.broadinstitute.org/millscripts/viewfeed.pl?side=xl&amp;cycle=1&amp;fixedMods=iaaC&amp;file=msdataSM/iPRG2012_nd/cpick_in/iPRG2012_nd.2272.8.2.pkl&amp;seq=NLYYLTGESLK</v>
      </c>
      <c r="CU3866" s="7"/>
    </row>
    <row r="3867" spans="1:99" x14ac:dyDescent="0.2">
      <c r="A3867" s="3">
        <v>2687</v>
      </c>
      <c r="B3867" s="2" t="s">
        <v>9720</v>
      </c>
      <c r="C3867" s="2" t="s">
        <v>9721</v>
      </c>
      <c r="D3867" s="3">
        <v>10137</v>
      </c>
      <c r="E3867" s="3">
        <v>10128</v>
      </c>
      <c r="F3867" s="3">
        <v>47736</v>
      </c>
      <c r="G3867" s="3">
        <v>12400</v>
      </c>
      <c r="H3867" s="3">
        <v>37.705199999999998</v>
      </c>
      <c r="I3867" s="30">
        <v>457.78145000000001</v>
      </c>
      <c r="J3867" s="30">
        <v>457.78051149999999</v>
      </c>
      <c r="K3867" s="30">
        <v>9.3999999999999997E-4</v>
      </c>
      <c r="L3867" s="3">
        <v>2</v>
      </c>
      <c r="M3867" s="3">
        <v>2</v>
      </c>
      <c r="N3867" s="10">
        <f t="shared" si="420"/>
        <v>1</v>
      </c>
      <c r="O3867" s="35">
        <v>2</v>
      </c>
      <c r="P3867" s="17"/>
      <c r="Q3867" s="40">
        <v>914.55570999999998</v>
      </c>
      <c r="R3867" s="40">
        <v>457.78149000000002</v>
      </c>
      <c r="S3867" s="18">
        <f t="shared" si="421"/>
        <v>-8.7377932237270112E-2</v>
      </c>
      <c r="T3867" s="18">
        <f t="shared" si="422"/>
        <v>-2.1374826667426752</v>
      </c>
      <c r="U3867" s="18">
        <f t="shared" si="423"/>
        <v>-3.03638314431385</v>
      </c>
      <c r="V3867" s="30">
        <v>457.7801</v>
      </c>
      <c r="W3867" s="3" t="s">
        <v>47</v>
      </c>
      <c r="Z3867" s="3" t="s">
        <v>47</v>
      </c>
      <c r="AA3867" s="3" t="s">
        <v>47</v>
      </c>
      <c r="AB3867" s="12" t="s">
        <v>47</v>
      </c>
      <c r="AC3867" s="3" t="s">
        <v>47</v>
      </c>
      <c r="AD3867" s="3" t="s">
        <v>48</v>
      </c>
      <c r="AE3867" s="3" t="s">
        <v>47</v>
      </c>
      <c r="AF3867" s="3" t="s">
        <v>47</v>
      </c>
      <c r="AG3867" s="3" t="s">
        <v>47</v>
      </c>
      <c r="AI3867" s="3" t="s">
        <v>47</v>
      </c>
      <c r="AJ3867" s="3" t="s">
        <v>47</v>
      </c>
      <c r="AK3867" s="3" t="s">
        <v>47</v>
      </c>
      <c r="AL3867" s="3" t="s">
        <v>48</v>
      </c>
      <c r="AM3867" s="3" t="s">
        <v>65</v>
      </c>
      <c r="AO3867" s="3" t="s">
        <v>52</v>
      </c>
      <c r="AU3867" s="3">
        <v>1</v>
      </c>
      <c r="AV3867" s="3">
        <v>11</v>
      </c>
      <c r="AW3867" s="3">
        <v>1</v>
      </c>
      <c r="AX3867" s="3">
        <v>11</v>
      </c>
      <c r="AY3867" s="3">
        <v>100</v>
      </c>
      <c r="AZ3867" s="6" t="str">
        <f t="shared" si="424"/>
        <v>2273.2</v>
      </c>
      <c r="BC3867" s="12" t="s">
        <v>9722</v>
      </c>
      <c r="BJ3867" s="12">
        <f t="shared" si="425"/>
        <v>0</v>
      </c>
      <c r="BK3867" s="12">
        <f t="shared" si="426"/>
        <v>0</v>
      </c>
      <c r="CI3867" s="3" t="s">
        <v>9723</v>
      </c>
      <c r="CQ3867" s="3" t="str">
        <f>CONCATENATE(baseURL!$A$1,baseURL!$B$1,baseURL!$C$1,".",C3867,".",L3867,".pkl&amp;seq=",BC3867)</f>
        <v>http://proteomics.broadinstitute.org/millscripts/viewfeed.pl?side=xl&amp;cycle=1&amp;fixedMods=iaaC&amp;file=msdataSM/iPRG2012_nd/cpick_in/iPRG2012_nd.2273.2.2.pkl&amp;seq=EAELLVLK</v>
      </c>
    </row>
    <row r="3868" spans="1:99" x14ac:dyDescent="0.2">
      <c r="A3868" s="3">
        <v>6098</v>
      </c>
      <c r="B3868" s="2" t="s">
        <v>9724</v>
      </c>
      <c r="C3868" s="2" t="s">
        <v>9710</v>
      </c>
      <c r="D3868" s="3">
        <v>10140</v>
      </c>
      <c r="E3868" s="3">
        <v>10131</v>
      </c>
      <c r="F3868" s="3">
        <v>47739</v>
      </c>
      <c r="G3868" s="3">
        <v>12403</v>
      </c>
      <c r="H3868" s="3">
        <v>37.710999999999999</v>
      </c>
      <c r="I3868" s="30">
        <v>639.34190999999998</v>
      </c>
      <c r="J3868" s="30">
        <v>639.33957780000003</v>
      </c>
      <c r="K3868" s="30">
        <v>2.33E-3</v>
      </c>
      <c r="L3868" s="3">
        <v>2</v>
      </c>
      <c r="M3868" s="3">
        <v>2</v>
      </c>
      <c r="N3868" s="10">
        <f t="shared" si="420"/>
        <v>1</v>
      </c>
      <c r="O3868" s="35">
        <v>2</v>
      </c>
      <c r="P3868" s="17"/>
      <c r="Q3868" s="40">
        <v>1277.6735900000001</v>
      </c>
      <c r="R3868" s="40">
        <v>639.34042999999997</v>
      </c>
      <c r="S3868" s="18">
        <f t="shared" si="421"/>
        <v>2.314885670557429</v>
      </c>
      <c r="T3868" s="18">
        <f t="shared" si="422"/>
        <v>-1.3329361947909968</v>
      </c>
      <c r="U3868" s="18">
        <f t="shared" si="423"/>
        <v>-1.1418017158337954</v>
      </c>
      <c r="V3868" s="30">
        <v>639.33969999999999</v>
      </c>
      <c r="W3868" s="3" t="s">
        <v>47</v>
      </c>
      <c r="X3868" s="3" t="s">
        <v>47</v>
      </c>
      <c r="Y3868" s="3" t="s">
        <v>47</v>
      </c>
      <c r="Z3868" s="3" t="s">
        <v>47</v>
      </c>
      <c r="AA3868" s="3" t="s">
        <v>48</v>
      </c>
      <c r="AB3868" s="12" t="s">
        <v>47</v>
      </c>
      <c r="AC3868" s="3" t="s">
        <v>47</v>
      </c>
      <c r="AD3868" s="3" t="s">
        <v>47</v>
      </c>
      <c r="AE3868" s="3" t="s">
        <v>47</v>
      </c>
      <c r="AF3868" s="3" t="s">
        <v>47</v>
      </c>
      <c r="AG3868" s="3" t="s">
        <v>47</v>
      </c>
      <c r="AH3868" s="3" t="s">
        <v>47</v>
      </c>
      <c r="AI3868" s="3" t="s">
        <v>47</v>
      </c>
      <c r="AK3868" s="3" t="s">
        <v>48</v>
      </c>
      <c r="AL3868" s="3" t="s">
        <v>47</v>
      </c>
      <c r="AU3868" s="3">
        <v>0</v>
      </c>
      <c r="AV3868" s="3">
        <v>13</v>
      </c>
      <c r="AW3868" s="3">
        <v>1</v>
      </c>
      <c r="AX3868" s="3">
        <v>13</v>
      </c>
      <c r="AY3868" s="3">
        <v>100</v>
      </c>
      <c r="AZ3868" s="6" t="str">
        <f t="shared" si="424"/>
        <v>2273.5</v>
      </c>
      <c r="BC3868" s="12" t="s">
        <v>9524</v>
      </c>
      <c r="BJ3868" s="12">
        <f t="shared" si="425"/>
        <v>0</v>
      </c>
      <c r="BK3868" s="12">
        <f t="shared" si="426"/>
        <v>0</v>
      </c>
      <c r="CQ3868" s="3" t="str">
        <f>CONCATENATE(baseURL!$A$1,baseURL!$B$1,baseURL!$C$1,".",C3868,".",L3868,".pkl&amp;seq=",BC3868)</f>
        <v>http://proteomics.broadinstitute.org/millscripts/viewfeed.pl?side=xl&amp;cycle=1&amp;fixedMods=iaaC&amp;file=msdataSM/iPRG2012_nd/cpick_in/iPRG2012_nd.2273.5.2.pkl&amp;seq=EAAAEYAQLLAK</v>
      </c>
    </row>
    <row r="3869" spans="1:99" x14ac:dyDescent="0.2">
      <c r="A3869" s="3">
        <v>1747</v>
      </c>
      <c r="B3869" s="2" t="s">
        <v>9725</v>
      </c>
      <c r="C3869" s="2" t="s">
        <v>9711</v>
      </c>
      <c r="D3869" s="3">
        <v>10141</v>
      </c>
      <c r="E3869" s="3">
        <v>10132</v>
      </c>
      <c r="F3869" s="3">
        <v>47740</v>
      </c>
      <c r="G3869" s="3">
        <v>12404</v>
      </c>
      <c r="H3869" s="3">
        <v>37.713500000000003</v>
      </c>
      <c r="I3869" s="30">
        <v>683.87928999999997</v>
      </c>
      <c r="J3869" s="30">
        <v>683.87195899999995</v>
      </c>
      <c r="K3869" s="30">
        <v>7.3299999999999997E-3</v>
      </c>
      <c r="L3869" s="3">
        <v>2</v>
      </c>
      <c r="M3869" s="3">
        <v>2</v>
      </c>
      <c r="N3869" s="10">
        <f t="shared" si="420"/>
        <v>1</v>
      </c>
      <c r="O3869" s="35">
        <v>2</v>
      </c>
      <c r="P3869" s="17"/>
      <c r="Q3869" s="40">
        <v>1366.7688900000001</v>
      </c>
      <c r="R3869" s="40">
        <v>683.88807999999995</v>
      </c>
      <c r="S3869" s="18">
        <f t="shared" si="421"/>
        <v>-12.852980271240167</v>
      </c>
      <c r="T3869" s="18">
        <f t="shared" si="422"/>
        <v>-23.572570529374158</v>
      </c>
      <c r="U3869" s="18">
        <f t="shared" si="423"/>
        <v>-23.658841955489272</v>
      </c>
      <c r="V3869" s="30">
        <v>683.87189999999998</v>
      </c>
      <c r="X3869" s="3" t="s">
        <v>47</v>
      </c>
      <c r="Z3869" s="3" t="s">
        <v>52</v>
      </c>
      <c r="AA3869" s="3" t="s">
        <v>47</v>
      </c>
      <c r="AB3869" s="12" t="s">
        <v>48</v>
      </c>
      <c r="AD3869" s="3" t="s">
        <v>47</v>
      </c>
      <c r="AG3869" s="3" t="s">
        <v>52</v>
      </c>
      <c r="AL3869" s="3" t="s">
        <v>52</v>
      </c>
      <c r="AM3869" s="3" t="s">
        <v>47</v>
      </c>
      <c r="AU3869" s="3">
        <v>0</v>
      </c>
      <c r="AV3869" s="3">
        <v>4</v>
      </c>
      <c r="AW3869" s="3">
        <v>1</v>
      </c>
      <c r="AX3869" s="3">
        <v>4</v>
      </c>
      <c r="AY3869" s="3">
        <v>100</v>
      </c>
      <c r="AZ3869" s="6" t="str">
        <f t="shared" si="424"/>
        <v>2273.6</v>
      </c>
      <c r="BC3869" s="12" t="s">
        <v>9726</v>
      </c>
      <c r="BJ3869" s="12">
        <f t="shared" si="425"/>
        <v>0</v>
      </c>
      <c r="BK3869" s="12">
        <f t="shared" si="426"/>
        <v>0</v>
      </c>
      <c r="CQ3869" s="3" t="str">
        <f>CONCATENATE(baseURL!$A$1,baseURL!$B$1,baseURL!$C$1,".",C3869,".",L3869,".pkl&amp;seq=",BC3869)</f>
        <v>http://proteomics.broadinstitute.org/millscripts/viewfeed.pl?side=xl&amp;cycle=1&amp;fixedMods=iaaC&amp;file=msdataSM/iPRG2012_nd/cpick_in/iPRG2012_nd.2273.6.2.pkl&amp;seq=VLDTGGPLSVPVGR</v>
      </c>
    </row>
    <row r="3870" spans="1:99" x14ac:dyDescent="0.2">
      <c r="A3870" s="3">
        <v>6760</v>
      </c>
      <c r="B3870" s="2" t="s">
        <v>9727</v>
      </c>
      <c r="C3870" s="2" t="s">
        <v>9713</v>
      </c>
      <c r="D3870" s="3">
        <v>10142</v>
      </c>
      <c r="E3870" s="3">
        <v>10133</v>
      </c>
      <c r="F3870" s="3">
        <v>47741</v>
      </c>
      <c r="G3870" s="3">
        <v>12405</v>
      </c>
      <c r="H3870" s="3">
        <v>37.716000000000001</v>
      </c>
      <c r="I3870" s="30">
        <v>747.73069999999996</v>
      </c>
      <c r="J3870" s="30">
        <v>747.73018300000001</v>
      </c>
      <c r="K3870" s="30">
        <v>5.1999999999999995E-4</v>
      </c>
      <c r="L3870" s="3">
        <v>3</v>
      </c>
      <c r="M3870" s="3">
        <v>3</v>
      </c>
      <c r="N3870" s="10">
        <f t="shared" si="420"/>
        <v>1</v>
      </c>
      <c r="O3870" s="35">
        <v>3</v>
      </c>
      <c r="P3870" s="17"/>
      <c r="Q3870" s="40">
        <v>2241.1734499999998</v>
      </c>
      <c r="R3870" s="40">
        <v>747.72933999999998</v>
      </c>
      <c r="S3870" s="18">
        <f t="shared" si="421"/>
        <v>1.8188399561490194</v>
      </c>
      <c r="T3870" s="18">
        <f t="shared" si="422"/>
        <v>1.1274132964097403</v>
      </c>
      <c r="U3870" s="18">
        <f t="shared" si="423"/>
        <v>1.1501487958045871</v>
      </c>
      <c r="V3870" s="30">
        <v>747.73019999999997</v>
      </c>
      <c r="W3870" s="3" t="s">
        <v>47</v>
      </c>
      <c r="X3870" s="3" t="s">
        <v>47</v>
      </c>
      <c r="Y3870" s="3" t="s">
        <v>47</v>
      </c>
      <c r="Z3870" s="3" t="s">
        <v>47</v>
      </c>
      <c r="AA3870" s="3" t="s">
        <v>48</v>
      </c>
      <c r="AB3870" s="12" t="s">
        <v>47</v>
      </c>
      <c r="AC3870" s="3" t="s">
        <v>47</v>
      </c>
      <c r="AD3870" s="3" t="s">
        <v>47</v>
      </c>
      <c r="AE3870" s="3" t="s">
        <v>47</v>
      </c>
      <c r="AF3870" s="3" t="s">
        <v>47</v>
      </c>
      <c r="AG3870" s="3" t="s">
        <v>47</v>
      </c>
      <c r="AI3870" s="3" t="s">
        <v>47</v>
      </c>
      <c r="AJ3870" s="3" t="s">
        <v>47</v>
      </c>
      <c r="AK3870" s="3" t="s">
        <v>47</v>
      </c>
      <c r="AL3870" s="3" t="s">
        <v>47</v>
      </c>
      <c r="AN3870" s="3" t="s">
        <v>47</v>
      </c>
      <c r="AU3870" s="3">
        <v>0</v>
      </c>
      <c r="AV3870" s="3">
        <v>15</v>
      </c>
      <c r="AW3870" s="3">
        <v>1</v>
      </c>
      <c r="AX3870" s="3">
        <v>15</v>
      </c>
      <c r="AY3870" s="3">
        <v>100</v>
      </c>
      <c r="AZ3870" s="6" t="str">
        <f t="shared" si="424"/>
        <v>2273.7</v>
      </c>
      <c r="BC3870" s="12" t="s">
        <v>9712</v>
      </c>
      <c r="BJ3870" s="12">
        <f t="shared" si="425"/>
        <v>0</v>
      </c>
      <c r="BK3870" s="12">
        <f t="shared" si="426"/>
        <v>0</v>
      </c>
      <c r="CQ3870" s="3" t="str">
        <f>CONCATENATE(baseURL!$A$1,baseURL!$B$1,baseURL!$C$1,".",C3870,".",L3870,".pkl&amp;seq=",BC3870)</f>
        <v>http://proteomics.broadinstitute.org/millscripts/viewfeed.pl?side=xl&amp;cycle=1&amp;fixedMods=iaaC&amp;file=msdataSM/iPRG2012_nd/cpick_in/iPRG2012_nd.2273.7.3.pkl&amp;seq=GLSNEGQNASLKGALAAAHYLR</v>
      </c>
    </row>
    <row r="3871" spans="1:99" x14ac:dyDescent="0.2">
      <c r="A3871" s="3">
        <v>5706</v>
      </c>
      <c r="B3871" s="2" t="s">
        <v>9728</v>
      </c>
      <c r="C3871" s="2" t="s">
        <v>9715</v>
      </c>
      <c r="D3871" s="3">
        <v>10143</v>
      </c>
      <c r="E3871" s="3">
        <v>10134</v>
      </c>
      <c r="F3871" s="3">
        <v>47742</v>
      </c>
      <c r="G3871" s="3">
        <v>12406</v>
      </c>
      <c r="H3871" s="3">
        <v>37.718499999999999</v>
      </c>
      <c r="I3871" s="30">
        <v>776.38252</v>
      </c>
      <c r="J3871" s="30">
        <v>776.38078570000005</v>
      </c>
      <c r="K3871" s="30">
        <v>1.73E-3</v>
      </c>
      <c r="L3871" s="3">
        <v>3</v>
      </c>
      <c r="M3871" s="3">
        <v>3</v>
      </c>
      <c r="N3871" s="10">
        <f t="shared" si="420"/>
        <v>1</v>
      </c>
      <c r="O3871" s="35">
        <v>3</v>
      </c>
      <c r="P3871" s="17"/>
      <c r="Q3871" s="40">
        <v>2327.1262299999999</v>
      </c>
      <c r="R3871" s="40">
        <v>776.38026000000002</v>
      </c>
      <c r="S3871" s="18">
        <f t="shared" si="421"/>
        <v>2.9109446960673502</v>
      </c>
      <c r="T3871" s="18">
        <f t="shared" si="422"/>
        <v>0.67711664903176239</v>
      </c>
      <c r="U3871" s="18">
        <f t="shared" si="423"/>
        <v>0.69553545836015085</v>
      </c>
      <c r="V3871" s="30">
        <v>776.38080000000002</v>
      </c>
      <c r="W3871" s="3" t="s">
        <v>47</v>
      </c>
      <c r="X3871" s="3" t="s">
        <v>47</v>
      </c>
      <c r="Y3871" s="3" t="s">
        <v>47</v>
      </c>
      <c r="Z3871" s="3" t="s">
        <v>47</v>
      </c>
      <c r="AA3871" s="3" t="s">
        <v>48</v>
      </c>
      <c r="AB3871" s="12" t="s">
        <v>47</v>
      </c>
      <c r="AC3871" s="3" t="s">
        <v>47</v>
      </c>
      <c r="AD3871" s="3" t="s">
        <v>47</v>
      </c>
      <c r="AE3871" s="3" t="s">
        <v>47</v>
      </c>
      <c r="AF3871" s="3" t="s">
        <v>47</v>
      </c>
      <c r="AG3871" s="3" t="s">
        <v>47</v>
      </c>
      <c r="AI3871" s="3" t="s">
        <v>47</v>
      </c>
      <c r="AJ3871" s="3" t="s">
        <v>47</v>
      </c>
      <c r="AK3871" s="3" t="s">
        <v>47</v>
      </c>
      <c r="AL3871" s="3" t="s">
        <v>47</v>
      </c>
      <c r="AM3871" s="3" t="s">
        <v>47</v>
      </c>
      <c r="AN3871" s="3" t="s">
        <v>47</v>
      </c>
      <c r="AU3871" s="3">
        <v>0</v>
      </c>
      <c r="AV3871" s="3">
        <v>16</v>
      </c>
      <c r="AW3871" s="3">
        <v>1</v>
      </c>
      <c r="AX3871" s="3">
        <v>16</v>
      </c>
      <c r="AY3871" s="3">
        <v>100</v>
      </c>
      <c r="AZ3871" s="6" t="str">
        <f t="shared" si="424"/>
        <v>2273.8</v>
      </c>
      <c r="BC3871" s="12" t="s">
        <v>9618</v>
      </c>
      <c r="BJ3871" s="12">
        <f t="shared" si="425"/>
        <v>0</v>
      </c>
      <c r="BK3871" s="12">
        <f t="shared" si="426"/>
        <v>0</v>
      </c>
      <c r="CQ3871" s="3" t="str">
        <f>CONCATENATE(baseURL!$A$1,baseURL!$B$1,baseURL!$C$1,".",C3871,".",L3871,".pkl&amp;seq=",BC3871)</f>
        <v>http://proteomics.broadinstitute.org/millscripts/viewfeed.pl?side=xl&amp;cycle=1&amp;fixedMods=iaaC&amp;file=msdataSM/iPRG2012_nd/cpick_in/iPRG2012_nd.2273.8.3.pkl&amp;seq=TVTDKEGLPAGWQGLDNGPESR</v>
      </c>
    </row>
    <row r="3872" spans="1:99" x14ac:dyDescent="0.2">
      <c r="A3872" s="3">
        <v>6296</v>
      </c>
      <c r="B3872" s="2" t="s">
        <v>9729</v>
      </c>
      <c r="C3872" s="2" t="s">
        <v>9730</v>
      </c>
      <c r="D3872" s="3">
        <v>10144</v>
      </c>
      <c r="E3872" s="3">
        <v>10135</v>
      </c>
      <c r="F3872" s="3">
        <v>47756</v>
      </c>
      <c r="G3872" s="3">
        <v>12408</v>
      </c>
      <c r="H3872" s="3">
        <v>37.728299999999997</v>
      </c>
      <c r="I3872" s="30">
        <v>406.90904999999998</v>
      </c>
      <c r="J3872" s="30">
        <v>406.90879810000001</v>
      </c>
      <c r="K3872" s="30">
        <v>2.5000000000000001E-4</v>
      </c>
      <c r="L3872" s="3">
        <v>3</v>
      </c>
      <c r="M3872" s="3">
        <v>3</v>
      </c>
      <c r="N3872" s="10">
        <f t="shared" si="420"/>
        <v>1</v>
      </c>
      <c r="O3872" s="35">
        <v>3</v>
      </c>
      <c r="P3872" s="17"/>
      <c r="Q3872" s="40">
        <v>1218.7092500000001</v>
      </c>
      <c r="R3872" s="40">
        <v>406.90793000000002</v>
      </c>
      <c r="S3872" s="18">
        <f t="shared" si="421"/>
        <v>2.7524654040475429</v>
      </c>
      <c r="T3872" s="18">
        <f t="shared" si="422"/>
        <v>2.1334064440352525</v>
      </c>
      <c r="U3872" s="18">
        <f t="shared" si="423"/>
        <v>1.4008082859972126</v>
      </c>
      <c r="V3872" s="30">
        <v>406.9085</v>
      </c>
      <c r="W3872" s="3" t="s">
        <v>47</v>
      </c>
      <c r="X3872" s="3" t="s">
        <v>47</v>
      </c>
      <c r="Y3872" s="3" t="s">
        <v>47</v>
      </c>
      <c r="Z3872" s="3" t="s">
        <v>47</v>
      </c>
      <c r="AA3872" s="3" t="s">
        <v>47</v>
      </c>
      <c r="AB3872" s="12" t="s">
        <v>47</v>
      </c>
      <c r="AC3872" s="3" t="s">
        <v>47</v>
      </c>
      <c r="AD3872" s="3" t="s">
        <v>47</v>
      </c>
      <c r="AE3872" s="3" t="s">
        <v>47</v>
      </c>
      <c r="AF3872" s="3" t="s">
        <v>47</v>
      </c>
      <c r="AG3872" s="3" t="s">
        <v>47</v>
      </c>
      <c r="AH3872" s="3" t="s">
        <v>47</v>
      </c>
      <c r="AI3872" s="3" t="s">
        <v>48</v>
      </c>
      <c r="AJ3872" s="3" t="s">
        <v>47</v>
      </c>
      <c r="AK3872" s="3" t="s">
        <v>52</v>
      </c>
      <c r="AL3872" s="3" t="s">
        <v>48</v>
      </c>
      <c r="AU3872" s="3">
        <v>0</v>
      </c>
      <c r="AV3872" s="3">
        <v>13</v>
      </c>
      <c r="AW3872" s="3">
        <v>1</v>
      </c>
      <c r="AX3872" s="3">
        <v>13</v>
      </c>
      <c r="AY3872" s="3">
        <v>100</v>
      </c>
      <c r="AZ3872" s="6" t="str">
        <f t="shared" si="424"/>
        <v>2274.1</v>
      </c>
      <c r="BC3872" s="12" t="s">
        <v>9621</v>
      </c>
      <c r="BJ3872" s="12">
        <f t="shared" si="425"/>
        <v>0</v>
      </c>
      <c r="BK3872" s="12">
        <f t="shared" si="426"/>
        <v>0</v>
      </c>
      <c r="CQ3872" s="3" t="str">
        <f>CONCATENATE(baseURL!$A$1,baseURL!$B$1,baseURL!$C$1,".",C3872,".",L3872,".pkl&amp;seq=",BC3872)</f>
        <v>http://proteomics.broadinstitute.org/millscripts/viewfeed.pl?side=xl&amp;cycle=1&amp;fixedMods=iaaC&amp;file=msdataSM/iPRG2012_nd/cpick_in/iPRG2012_nd.2274.1.3.pkl&amp;seq=AAGFLLEKELK</v>
      </c>
    </row>
    <row r="3873" spans="1:95" x14ac:dyDescent="0.2">
      <c r="A3873" s="3">
        <v>3853</v>
      </c>
      <c r="B3873" s="2" t="s">
        <v>9731</v>
      </c>
      <c r="C3873" s="2" t="s">
        <v>9732</v>
      </c>
      <c r="D3873" s="3">
        <v>10145</v>
      </c>
      <c r="E3873" s="3">
        <v>10136</v>
      </c>
      <c r="F3873" s="3">
        <v>47757</v>
      </c>
      <c r="G3873" s="3">
        <v>12409</v>
      </c>
      <c r="H3873" s="3">
        <v>37.729900000000001</v>
      </c>
      <c r="I3873" s="30">
        <v>428.25659000000002</v>
      </c>
      <c r="J3873" s="30">
        <v>428.25794769999999</v>
      </c>
      <c r="K3873" s="30">
        <v>-1.3600000000000001E-3</v>
      </c>
      <c r="L3873" s="3">
        <v>4</v>
      </c>
      <c r="M3873" s="3">
        <v>4</v>
      </c>
      <c r="N3873" s="10">
        <f t="shared" si="420"/>
        <v>1</v>
      </c>
      <c r="O3873" s="35">
        <v>4</v>
      </c>
      <c r="P3873" s="17"/>
      <c r="Q3873" s="40">
        <v>1710.0061000000001</v>
      </c>
      <c r="R3873" s="40">
        <v>428.25698</v>
      </c>
      <c r="S3873" s="18">
        <f t="shared" si="421"/>
        <v>-0.91066816933534345</v>
      </c>
      <c r="T3873" s="18">
        <f t="shared" si="422"/>
        <v>2.2596245833277271</v>
      </c>
      <c r="U3873" s="18">
        <f t="shared" si="423"/>
        <v>1.6812335434700076</v>
      </c>
      <c r="V3873" s="30">
        <v>428.2577</v>
      </c>
      <c r="W3873" s="3" t="s">
        <v>47</v>
      </c>
      <c r="X3873" s="3" t="s">
        <v>47</v>
      </c>
      <c r="Y3873" s="3" t="s">
        <v>47</v>
      </c>
      <c r="Z3873" s="3" t="s">
        <v>47</v>
      </c>
      <c r="AA3873" s="3" t="s">
        <v>47</v>
      </c>
      <c r="AB3873" s="12" t="s">
        <v>47</v>
      </c>
      <c r="AD3873" s="3" t="s">
        <v>47</v>
      </c>
      <c r="AE3873" s="3" t="s">
        <v>47</v>
      </c>
      <c r="AG3873" s="3" t="s">
        <v>48</v>
      </c>
      <c r="AH3873" s="3" t="s">
        <v>47</v>
      </c>
      <c r="AL3873" s="3" t="s">
        <v>48</v>
      </c>
      <c r="AU3873" s="3">
        <v>0</v>
      </c>
      <c r="AV3873" s="3">
        <v>9</v>
      </c>
      <c r="AW3873" s="3">
        <v>1</v>
      </c>
      <c r="AX3873" s="3">
        <v>9</v>
      </c>
      <c r="AY3873" s="3">
        <v>100</v>
      </c>
      <c r="AZ3873" s="6" t="str">
        <f t="shared" si="424"/>
        <v>2274.2</v>
      </c>
      <c r="BC3873" s="12" t="s">
        <v>9733</v>
      </c>
      <c r="BJ3873" s="12">
        <f t="shared" si="425"/>
        <v>0</v>
      </c>
      <c r="BK3873" s="12">
        <f t="shared" si="426"/>
        <v>0</v>
      </c>
      <c r="CQ3873" s="3" t="str">
        <f>CONCATENATE(baseURL!$A$1,baseURL!$B$1,baseURL!$C$1,".",C3873,".",L3873,".pkl&amp;seq=",BC3873)</f>
        <v>http://proteomics.broadinstitute.org/millscripts/viewfeed.pl?side=xl&amp;cycle=1&amp;fixedMods=iaaC&amp;file=msdataSM/iPRG2012_nd/cpick_in/iPRG2012_nd.2274.2.4.pkl&amp;seq=YVRPPLLVGDLSRPK</v>
      </c>
    </row>
    <row r="3874" spans="1:95" x14ac:dyDescent="0.2">
      <c r="A3874" s="3">
        <v>3165</v>
      </c>
      <c r="B3874" s="2" t="s">
        <v>9734</v>
      </c>
      <c r="C3874" s="2" t="s">
        <v>9720</v>
      </c>
      <c r="D3874" s="3">
        <v>10146</v>
      </c>
      <c r="E3874" s="3">
        <v>10137</v>
      </c>
      <c r="F3874" s="3">
        <v>47758</v>
      </c>
      <c r="G3874" s="3">
        <v>12410</v>
      </c>
      <c r="H3874" s="3">
        <v>37.7316</v>
      </c>
      <c r="I3874" s="30">
        <v>479.98493000000002</v>
      </c>
      <c r="J3874" s="30">
        <v>479.98645140000002</v>
      </c>
      <c r="K3874" s="30">
        <v>-1.5200000000000001E-3</v>
      </c>
      <c r="L3874" s="3">
        <v>3</v>
      </c>
      <c r="M3874" s="3">
        <v>3</v>
      </c>
      <c r="N3874" s="10">
        <f t="shared" si="420"/>
        <v>1</v>
      </c>
      <c r="O3874" s="35">
        <v>3</v>
      </c>
      <c r="P3874" s="17"/>
      <c r="Q3874" s="40">
        <v>1437.94031</v>
      </c>
      <c r="R3874" s="40">
        <v>479.98496</v>
      </c>
      <c r="S3874" s="18">
        <f t="shared" si="421"/>
        <v>-6.2501958355321588E-2</v>
      </c>
      <c r="T3874" s="18">
        <f t="shared" si="422"/>
        <v>3.1071806917040665</v>
      </c>
      <c r="U3874" s="18">
        <f t="shared" si="423"/>
        <v>2.583414280305135</v>
      </c>
      <c r="V3874" s="30">
        <v>479.9862</v>
      </c>
      <c r="W3874" s="3" t="s">
        <v>47</v>
      </c>
      <c r="X3874" s="3" t="s">
        <v>47</v>
      </c>
      <c r="Y3874" s="3" t="s">
        <v>47</v>
      </c>
      <c r="Z3874" s="3" t="s">
        <v>48</v>
      </c>
      <c r="AA3874" s="3" t="s">
        <v>47</v>
      </c>
      <c r="AB3874" s="12" t="s">
        <v>48</v>
      </c>
      <c r="AC3874" s="3" t="s">
        <v>47</v>
      </c>
      <c r="AE3874" s="3" t="s">
        <v>47</v>
      </c>
      <c r="AF3874" s="3" t="s">
        <v>48</v>
      </c>
      <c r="AH3874" s="3" t="s">
        <v>48</v>
      </c>
      <c r="AM3874" s="3" t="s">
        <v>47</v>
      </c>
      <c r="AU3874" s="3">
        <v>0</v>
      </c>
      <c r="AV3874" s="3">
        <v>7</v>
      </c>
      <c r="AW3874" s="3">
        <v>1</v>
      </c>
      <c r="AX3874" s="3">
        <v>7</v>
      </c>
      <c r="AY3874" s="3">
        <v>100</v>
      </c>
      <c r="AZ3874" s="6" t="str">
        <f t="shared" si="424"/>
        <v>2274.3</v>
      </c>
      <c r="BC3874" s="12" t="s">
        <v>9735</v>
      </c>
      <c r="BJ3874" s="12">
        <f t="shared" si="425"/>
        <v>0</v>
      </c>
      <c r="BK3874" s="12">
        <f t="shared" si="426"/>
        <v>0</v>
      </c>
      <c r="CQ3874" s="3" t="str">
        <f>CONCATENATE(baseURL!$A$1,baseURL!$B$1,baseURL!$C$1,".",C3874,".",L3874,".pkl&amp;seq=",BC3874)</f>
        <v>http://proteomics.broadinstitute.org/millscripts/viewfeed.pl?side=xl&amp;cycle=1&amp;fixedMods=iaaC&amp;file=msdataSM/iPRG2012_nd/cpick_in/iPRG2012_nd.2274.3.3.pkl&amp;seq=ALLAELKKTPLLK</v>
      </c>
    </row>
    <row r="3875" spans="1:95" x14ac:dyDescent="0.2">
      <c r="A3875" s="3">
        <v>1198</v>
      </c>
      <c r="B3875" s="2" t="s">
        <v>9736</v>
      </c>
      <c r="C3875" s="2" t="s">
        <v>9737</v>
      </c>
      <c r="D3875" s="3">
        <v>10147</v>
      </c>
      <c r="E3875" s="3">
        <v>10138</v>
      </c>
      <c r="F3875" s="3">
        <v>47759</v>
      </c>
      <c r="G3875" s="3">
        <v>12411</v>
      </c>
      <c r="H3875" s="3">
        <v>37.733199999999997</v>
      </c>
      <c r="I3875" s="30">
        <v>519.28288999999995</v>
      </c>
      <c r="J3875" s="30">
        <v>519.28457089999995</v>
      </c>
      <c r="K3875" s="30">
        <v>-1.6800000000000001E-3</v>
      </c>
      <c r="L3875" s="3">
        <v>3</v>
      </c>
      <c r="M3875" s="3">
        <v>3</v>
      </c>
      <c r="N3875" s="10">
        <f t="shared" si="420"/>
        <v>1</v>
      </c>
      <c r="O3875" s="35">
        <v>3</v>
      </c>
      <c r="P3875" s="17"/>
      <c r="Q3875" s="40">
        <v>1555.83664</v>
      </c>
      <c r="R3875" s="40">
        <v>519.28372999999999</v>
      </c>
      <c r="S3875" s="18">
        <f t="shared" si="421"/>
        <v>-1.6176127837458989</v>
      </c>
      <c r="T3875" s="18">
        <f t="shared" si="422"/>
        <v>1.6193459401422046</v>
      </c>
      <c r="U3875" s="18">
        <f t="shared" si="423"/>
        <v>1.4828117183425198</v>
      </c>
      <c r="V3875" s="30">
        <v>519.28449999999998</v>
      </c>
      <c r="W3875" s="3" t="s">
        <v>47</v>
      </c>
      <c r="Y3875" s="3" t="s">
        <v>47</v>
      </c>
      <c r="Z3875" s="3" t="s">
        <v>47</v>
      </c>
      <c r="AB3875" s="12" t="s">
        <v>48</v>
      </c>
      <c r="AG3875" s="3" t="s">
        <v>47</v>
      </c>
      <c r="AH3875" s="3" t="s">
        <v>48</v>
      </c>
      <c r="AL3875" s="3" t="s">
        <v>52</v>
      </c>
      <c r="AU3875" s="3">
        <v>0</v>
      </c>
      <c r="AV3875" s="3">
        <v>4</v>
      </c>
      <c r="AW3875" s="3">
        <v>1</v>
      </c>
      <c r="AX3875" s="3">
        <v>4</v>
      </c>
      <c r="AY3875" s="3">
        <v>100</v>
      </c>
      <c r="AZ3875" s="6" t="str">
        <f t="shared" si="424"/>
        <v>2274.4</v>
      </c>
      <c r="BC3875" s="12" t="s">
        <v>9738</v>
      </c>
      <c r="BJ3875" s="12">
        <f t="shared" si="425"/>
        <v>0</v>
      </c>
      <c r="BK3875" s="12">
        <f t="shared" si="426"/>
        <v>0</v>
      </c>
      <c r="CQ3875" s="3" t="str">
        <f>CONCATENATE(baseURL!$A$1,baseURL!$B$1,baseURL!$C$1,".",C3875,".",L3875,".pkl&amp;seq=",BC3875)</f>
        <v>http://proteomics.broadinstitute.org/millscripts/viewfeed.pl?side=xl&amp;cycle=1&amp;fixedMods=iaaC&amp;file=msdataSM/iPRG2012_nd/cpick_in/iPRG2012_nd.2274.4.3.pkl&amp;seq=LAVLSYYKVDAEGK</v>
      </c>
    </row>
    <row r="3876" spans="1:95" x14ac:dyDescent="0.2">
      <c r="A3876" s="3">
        <v>7670</v>
      </c>
      <c r="B3876" s="2" t="s">
        <v>9739</v>
      </c>
      <c r="C3876" s="2" t="s">
        <v>9725</v>
      </c>
      <c r="D3876" s="3">
        <v>10150</v>
      </c>
      <c r="E3876" s="3">
        <v>10141</v>
      </c>
      <c r="F3876" s="3">
        <v>47762</v>
      </c>
      <c r="G3876" s="3">
        <v>12414</v>
      </c>
      <c r="H3876" s="3">
        <v>37.7408</v>
      </c>
      <c r="I3876" s="30">
        <v>597.62549999999999</v>
      </c>
      <c r="J3876" s="30">
        <v>597.62547440000003</v>
      </c>
      <c r="K3876" s="30">
        <v>3.0000000000000001E-5</v>
      </c>
      <c r="L3876" s="3">
        <v>3</v>
      </c>
      <c r="M3876" s="3">
        <v>3</v>
      </c>
      <c r="N3876" s="10">
        <f t="shared" si="420"/>
        <v>1</v>
      </c>
      <c r="O3876" s="35">
        <v>3</v>
      </c>
      <c r="Q3876" s="37">
        <v>1790.8636100000001</v>
      </c>
      <c r="R3876" s="37">
        <v>597.62606000000005</v>
      </c>
      <c r="S3876" s="18">
        <f t="shared" si="421"/>
        <v>-0.9370407978260934</v>
      </c>
      <c r="T3876" s="18">
        <f t="shared" si="422"/>
        <v>-0.97987694850885243</v>
      </c>
      <c r="U3876" s="18">
        <f t="shared" si="423"/>
        <v>-0.9370407978260934</v>
      </c>
      <c r="V3876" s="30">
        <v>597.62549999999999</v>
      </c>
      <c r="W3876" s="3" t="s">
        <v>47</v>
      </c>
      <c r="X3876" s="3" t="s">
        <v>47</v>
      </c>
      <c r="Y3876" s="3" t="s">
        <v>47</v>
      </c>
      <c r="Z3876" s="3" t="s">
        <v>52</v>
      </c>
      <c r="AB3876" s="12" t="s">
        <v>47</v>
      </c>
      <c r="AD3876" s="3" t="s">
        <v>47</v>
      </c>
      <c r="AE3876" s="3" t="s">
        <v>47</v>
      </c>
      <c r="AG3876" s="3" t="s">
        <v>65</v>
      </c>
      <c r="AH3876" s="3" t="s">
        <v>47</v>
      </c>
      <c r="AJ3876" s="3" t="s">
        <v>47</v>
      </c>
      <c r="AK3876" s="3" t="s">
        <v>47</v>
      </c>
      <c r="AL3876" s="3" t="s">
        <v>52</v>
      </c>
      <c r="AP3876" s="3" t="s">
        <v>47</v>
      </c>
      <c r="AU3876" s="3">
        <v>1</v>
      </c>
      <c r="AV3876" s="3">
        <v>10</v>
      </c>
      <c r="AW3876" s="3">
        <v>3</v>
      </c>
      <c r="AX3876" s="3">
        <v>7</v>
      </c>
      <c r="AY3876" s="3">
        <v>70</v>
      </c>
      <c r="AZ3876" s="6" t="str">
        <f t="shared" si="424"/>
        <v>2274.7</v>
      </c>
      <c r="BC3876" s="12" t="s">
        <v>20194</v>
      </c>
      <c r="BI3876" s="12" t="s">
        <v>594</v>
      </c>
      <c r="BJ3876" s="12">
        <f t="shared" si="425"/>
        <v>1</v>
      </c>
      <c r="BK3876" s="12">
        <f t="shared" si="426"/>
        <v>1</v>
      </c>
      <c r="BR3876" s="3" t="s">
        <v>594</v>
      </c>
      <c r="BZ3876" s="3" t="s">
        <v>20265</v>
      </c>
      <c r="CA3876" s="3" t="s">
        <v>20265</v>
      </c>
      <c r="CC3876" s="3" t="s">
        <v>9740</v>
      </c>
      <c r="CL3876" s="3" t="s">
        <v>9984</v>
      </c>
      <c r="CQ3876" s="3" t="str">
        <f>CONCATENATE(baseURL!$A$1,baseURL!$B$1,baseURL!$C$1,".",C3876,".",L3876,".pkl&amp;seq=",BC3876,"&amp;varMods=ReducedCys-C")</f>
        <v>http://proteomics.broadinstitute.org/millscripts/viewfeed.pl?side=xl&amp;cycle=1&amp;fixedMods=iaaC&amp;file=msdataSM/iPRG2012_nd/cpick_in/iPRG2012_nd.2274.7.3.pkl&amp;seq=CGDcGSALQGLSTLRPR&amp;varMods=ReducedCys-C</v>
      </c>
    </row>
    <row r="3877" spans="1:95" x14ac:dyDescent="0.2">
      <c r="A3877" s="3">
        <v>5443</v>
      </c>
      <c r="B3877" s="2" t="s">
        <v>9741</v>
      </c>
      <c r="C3877" s="2" t="s">
        <v>9742</v>
      </c>
      <c r="D3877" s="3">
        <v>10152</v>
      </c>
      <c r="E3877" s="3">
        <v>10143</v>
      </c>
      <c r="F3877" s="3">
        <v>47777</v>
      </c>
      <c r="G3877" s="3">
        <v>12417</v>
      </c>
      <c r="H3877" s="3">
        <v>37.755499999999998</v>
      </c>
      <c r="I3877" s="30">
        <v>454.60491000000002</v>
      </c>
      <c r="J3877" s="30">
        <v>454.60404620000003</v>
      </c>
      <c r="K3877" s="30">
        <v>8.5999999999999998E-4</v>
      </c>
      <c r="L3877" s="3">
        <v>3</v>
      </c>
      <c r="M3877" s="3">
        <v>3</v>
      </c>
      <c r="N3877" s="10">
        <f t="shared" si="420"/>
        <v>1</v>
      </c>
      <c r="O3877" s="35">
        <v>3</v>
      </c>
      <c r="P3877" s="17"/>
      <c r="Q3877" s="40">
        <v>1361.7939799999999</v>
      </c>
      <c r="R3877" s="40">
        <v>454.60284999999999</v>
      </c>
      <c r="S3877" s="18">
        <f t="shared" si="421"/>
        <v>4.5314278166724966</v>
      </c>
      <c r="T3877" s="18">
        <f t="shared" si="422"/>
        <v>2.6313077448547921</v>
      </c>
      <c r="U3877" s="18">
        <f t="shared" si="423"/>
        <v>2.3097083531716653</v>
      </c>
      <c r="V3877" s="30">
        <v>454.60390000000001</v>
      </c>
      <c r="W3877" s="3" t="s">
        <v>47</v>
      </c>
      <c r="X3877" s="3" t="s">
        <v>47</v>
      </c>
      <c r="Y3877" s="3" t="s">
        <v>47</v>
      </c>
      <c r="Z3877" s="3" t="s">
        <v>47</v>
      </c>
      <c r="AA3877" s="3" t="s">
        <v>48</v>
      </c>
      <c r="AB3877" s="12" t="s">
        <v>47</v>
      </c>
      <c r="AC3877" s="3" t="s">
        <v>47</v>
      </c>
      <c r="AD3877" s="3" t="s">
        <v>47</v>
      </c>
      <c r="AE3877" s="3" t="s">
        <v>47</v>
      </c>
      <c r="AF3877" s="3" t="s">
        <v>47</v>
      </c>
      <c r="AG3877" s="3" t="s">
        <v>47</v>
      </c>
      <c r="AH3877" s="3" t="s">
        <v>47</v>
      </c>
      <c r="AI3877" s="3" t="s">
        <v>47</v>
      </c>
      <c r="AJ3877" s="3" t="s">
        <v>47</v>
      </c>
      <c r="AK3877" s="3" t="s">
        <v>47</v>
      </c>
      <c r="AL3877" s="3" t="s">
        <v>48</v>
      </c>
      <c r="AM3877" s="3" t="s">
        <v>47</v>
      </c>
      <c r="AU3877" s="3">
        <v>0</v>
      </c>
      <c r="AV3877" s="3">
        <v>15</v>
      </c>
      <c r="AW3877" s="3">
        <v>1</v>
      </c>
      <c r="AX3877" s="3">
        <v>15</v>
      </c>
      <c r="AY3877" s="3">
        <v>100</v>
      </c>
      <c r="AZ3877" s="6" t="str">
        <f t="shared" si="424"/>
        <v>2275.1</v>
      </c>
      <c r="BC3877" s="12" t="s">
        <v>9743</v>
      </c>
      <c r="BJ3877" s="12">
        <f t="shared" si="425"/>
        <v>0</v>
      </c>
      <c r="BK3877" s="12">
        <f t="shared" si="426"/>
        <v>0</v>
      </c>
      <c r="CQ3877" s="3" t="str">
        <f>CONCATENATE(baseURL!$A$1,baseURL!$B$1,baseURL!$C$1,".",C3877,".",L3877,".pkl&amp;seq=",BC3877)</f>
        <v>http://proteomics.broadinstitute.org/millscripts/viewfeed.pl?side=xl&amp;cycle=1&amp;fixedMods=iaaC&amp;file=msdataSM/iPRG2012_nd/cpick_in/iPRG2012_nd.2275.1.3.pkl&amp;seq=RLLLPAPYAYGK</v>
      </c>
    </row>
    <row r="3878" spans="1:95" x14ac:dyDescent="0.2">
      <c r="A3878" s="3">
        <v>5490</v>
      </c>
      <c r="B3878" s="2" t="s">
        <v>9744</v>
      </c>
      <c r="C3878" s="2" t="s">
        <v>9741</v>
      </c>
      <c r="D3878" s="3">
        <v>10156</v>
      </c>
      <c r="E3878" s="3">
        <v>10147</v>
      </c>
      <c r="F3878" s="3">
        <v>47799</v>
      </c>
      <c r="G3878" s="3">
        <v>12422</v>
      </c>
      <c r="H3878" s="3">
        <v>37.777900000000002</v>
      </c>
      <c r="I3878" s="30">
        <v>543.30933000000005</v>
      </c>
      <c r="J3878" s="30">
        <v>543.31000180000001</v>
      </c>
      <c r="K3878" s="30">
        <v>-6.7000000000000002E-4</v>
      </c>
      <c r="L3878" s="3">
        <v>3</v>
      </c>
      <c r="M3878" s="3">
        <v>3</v>
      </c>
      <c r="N3878" s="10">
        <f t="shared" si="420"/>
        <v>1</v>
      </c>
      <c r="O3878" s="35">
        <v>3</v>
      </c>
      <c r="P3878" s="17"/>
      <c r="Q3878" s="40">
        <v>1627.9126000000001</v>
      </c>
      <c r="R3878" s="40">
        <v>543.30904999999996</v>
      </c>
      <c r="S3878" s="18">
        <f t="shared" si="421"/>
        <v>0.51536045661097651</v>
      </c>
      <c r="T3878" s="18">
        <f t="shared" si="422"/>
        <v>1.7518574374061535</v>
      </c>
      <c r="U3878" s="18">
        <f t="shared" si="423"/>
        <v>1.5644870999553684</v>
      </c>
      <c r="V3878" s="30">
        <v>543.30989999999997</v>
      </c>
      <c r="W3878" s="3" t="s">
        <v>47</v>
      </c>
      <c r="X3878" s="3" t="s">
        <v>47</v>
      </c>
      <c r="Y3878" s="3" t="s">
        <v>47</v>
      </c>
      <c r="Z3878" s="3" t="s">
        <v>47</v>
      </c>
      <c r="AA3878" s="3" t="s">
        <v>47</v>
      </c>
      <c r="AB3878" s="12" t="s">
        <v>47</v>
      </c>
      <c r="AC3878" s="3" t="s">
        <v>47</v>
      </c>
      <c r="AD3878" s="3" t="s">
        <v>47</v>
      </c>
      <c r="AE3878" s="3" t="s">
        <v>47</v>
      </c>
      <c r="AF3878" s="3" t="s">
        <v>47</v>
      </c>
      <c r="AG3878" s="3" t="s">
        <v>47</v>
      </c>
      <c r="AH3878" s="3" t="s">
        <v>47</v>
      </c>
      <c r="AI3878" s="3" t="s">
        <v>47</v>
      </c>
      <c r="AJ3878" s="3" t="s">
        <v>47</v>
      </c>
      <c r="AK3878" s="3" t="s">
        <v>47</v>
      </c>
      <c r="AL3878" s="3" t="s">
        <v>47</v>
      </c>
      <c r="AM3878" s="3" t="s">
        <v>47</v>
      </c>
      <c r="AU3878" s="3">
        <v>0</v>
      </c>
      <c r="AV3878" s="3">
        <v>17</v>
      </c>
      <c r="AW3878" s="3">
        <v>1</v>
      </c>
      <c r="AX3878" s="3">
        <v>17</v>
      </c>
      <c r="AY3878" s="3">
        <v>100</v>
      </c>
      <c r="AZ3878" s="6" t="str">
        <f t="shared" si="424"/>
        <v>2276.2</v>
      </c>
      <c r="BC3878" s="12" t="s">
        <v>9745</v>
      </c>
      <c r="BJ3878" s="12">
        <f t="shared" si="425"/>
        <v>0</v>
      </c>
      <c r="BK3878" s="12">
        <f t="shared" si="426"/>
        <v>0</v>
      </c>
      <c r="CQ3878" s="3" t="str">
        <f>CONCATENATE(baseURL!$A$1,baseURL!$B$1,baseURL!$C$1,".",C3878,".",L3878,".pkl&amp;seq=",BC3878)</f>
        <v>http://proteomics.broadinstitute.org/millscripts/viewfeed.pl?side=xl&amp;cycle=1&amp;fixedMods=iaaC&amp;file=msdataSM/iPRG2012_nd/cpick_in/iPRG2012_nd.2276.2.3.pkl&amp;seq=QATKDAGTLAGLNVLR</v>
      </c>
    </row>
    <row r="3879" spans="1:95" x14ac:dyDescent="0.2">
      <c r="A3879" s="3">
        <v>7109</v>
      </c>
      <c r="B3879" s="2" t="s">
        <v>9746</v>
      </c>
      <c r="C3879" s="2" t="s">
        <v>9747</v>
      </c>
      <c r="D3879" s="3">
        <v>10159</v>
      </c>
      <c r="E3879" s="3">
        <v>10150</v>
      </c>
      <c r="F3879" s="3">
        <v>47802</v>
      </c>
      <c r="G3879" s="3">
        <v>12425</v>
      </c>
      <c r="H3879" s="3">
        <v>37.783700000000003</v>
      </c>
      <c r="I3879" s="30">
        <v>632.32475999999997</v>
      </c>
      <c r="J3879" s="30">
        <v>632.3253886</v>
      </c>
      <c r="K3879" s="30">
        <v>-6.3000000000000003E-4</v>
      </c>
      <c r="L3879" s="3">
        <v>3</v>
      </c>
      <c r="M3879" s="3">
        <v>3</v>
      </c>
      <c r="N3879" s="10">
        <f t="shared" si="420"/>
        <v>1</v>
      </c>
      <c r="O3879" s="35">
        <v>3</v>
      </c>
      <c r="P3879" s="17"/>
      <c r="Q3879" s="40">
        <v>1894.9578899999999</v>
      </c>
      <c r="R3879" s="40">
        <v>632.32415000000003</v>
      </c>
      <c r="S3879" s="18">
        <f t="shared" si="421"/>
        <v>0.96469508548396721</v>
      </c>
      <c r="T3879" s="18">
        <f t="shared" si="422"/>
        <v>1.9588054638829113</v>
      </c>
      <c r="U3879" s="18">
        <f t="shared" si="423"/>
        <v>1.6605407210270271</v>
      </c>
      <c r="V3879" s="30">
        <v>632.3252</v>
      </c>
      <c r="W3879" s="3" t="s">
        <v>47</v>
      </c>
      <c r="X3879" s="3" t="s">
        <v>47</v>
      </c>
      <c r="Y3879" s="3" t="s">
        <v>47</v>
      </c>
      <c r="AA3879" s="3" t="s">
        <v>47</v>
      </c>
      <c r="AB3879" s="12" t="s">
        <v>47</v>
      </c>
      <c r="AC3879" s="3" t="s">
        <v>47</v>
      </c>
      <c r="AD3879" s="3" t="s">
        <v>47</v>
      </c>
      <c r="AE3879" s="3" t="s">
        <v>47</v>
      </c>
      <c r="AF3879" s="3" t="s">
        <v>47</v>
      </c>
      <c r="AG3879" s="3" t="s">
        <v>47</v>
      </c>
      <c r="AH3879" s="3" t="s">
        <v>47</v>
      </c>
      <c r="AI3879" s="3" t="s">
        <v>48</v>
      </c>
      <c r="AJ3879" s="3" t="s">
        <v>47</v>
      </c>
      <c r="AU3879" s="3">
        <v>0</v>
      </c>
      <c r="AV3879" s="3">
        <v>12</v>
      </c>
      <c r="AW3879" s="3">
        <v>1</v>
      </c>
      <c r="AX3879" s="3">
        <v>12</v>
      </c>
      <c r="AY3879" s="3">
        <v>100</v>
      </c>
      <c r="AZ3879" s="6" t="str">
        <f t="shared" si="424"/>
        <v>2276.5</v>
      </c>
      <c r="BC3879" s="12" t="s">
        <v>9748</v>
      </c>
      <c r="BJ3879" s="12">
        <f t="shared" si="425"/>
        <v>0</v>
      </c>
      <c r="BK3879" s="12">
        <f t="shared" si="426"/>
        <v>0</v>
      </c>
      <c r="CQ3879" s="3" t="str">
        <f>CONCATENATE(baseURL!$A$1,baseURL!$B$1,baseURL!$C$1,".",C3879,".",L3879,".pkl&amp;seq=",BC3879)</f>
        <v>http://proteomics.broadinstitute.org/millscripts/viewfeed.pl?side=xl&amp;cycle=1&amp;fixedMods=iaaC&amp;file=msdataSM/iPRG2012_nd/cpick_in/iPRG2012_nd.2276.5.3.pkl&amp;seq=LEDLSPSTHNMEVPVVK</v>
      </c>
    </row>
    <row r="3880" spans="1:95" x14ac:dyDescent="0.2">
      <c r="A3880" s="3">
        <v>3554</v>
      </c>
      <c r="B3880" s="2" t="s">
        <v>9749</v>
      </c>
      <c r="C3880" s="2" t="s">
        <v>9750</v>
      </c>
      <c r="D3880" s="3">
        <v>10160</v>
      </c>
      <c r="E3880" s="3">
        <v>10151</v>
      </c>
      <c r="F3880" s="3">
        <v>47803</v>
      </c>
      <c r="G3880" s="3">
        <v>12426</v>
      </c>
      <c r="H3880" s="3">
        <v>37.786200000000001</v>
      </c>
      <c r="I3880" s="30">
        <v>666.35189000000003</v>
      </c>
      <c r="J3880" s="30">
        <v>666.6751428</v>
      </c>
      <c r="K3880" s="30">
        <v>-0.32324999999999998</v>
      </c>
      <c r="L3880" s="3">
        <v>0</v>
      </c>
      <c r="M3880" s="3">
        <v>3</v>
      </c>
      <c r="N3880" s="10">
        <f t="shared" si="420"/>
        <v>1</v>
      </c>
      <c r="O3880" s="35">
        <v>3</v>
      </c>
      <c r="P3880" s="17"/>
      <c r="Q3880" s="40">
        <v>1998.0079499999999</v>
      </c>
      <c r="R3880" s="40">
        <v>666.67417</v>
      </c>
      <c r="S3880" s="18">
        <f t="shared" si="421"/>
        <v>-483.41455916910348</v>
      </c>
      <c r="T3880" s="18">
        <f t="shared" si="422"/>
        <v>1.4591835768881698</v>
      </c>
      <c r="U3880" s="18">
        <f t="shared" si="423"/>
        <v>1.5449826112421563</v>
      </c>
      <c r="V3880" s="30">
        <v>666.67520000000002</v>
      </c>
      <c r="W3880" s="3" t="s">
        <v>47</v>
      </c>
      <c r="X3880" s="3" t="s">
        <v>47</v>
      </c>
      <c r="Y3880" s="3" t="s">
        <v>47</v>
      </c>
      <c r="Z3880" s="3" t="s">
        <v>47</v>
      </c>
      <c r="AA3880" s="3" t="s">
        <v>48</v>
      </c>
      <c r="AB3880" s="12" t="s">
        <v>47</v>
      </c>
      <c r="AC3880" s="3" t="s">
        <v>47</v>
      </c>
      <c r="AD3880" s="3" t="s">
        <v>47</v>
      </c>
      <c r="AE3880" s="3" t="s">
        <v>47</v>
      </c>
      <c r="AF3880" s="3" t="s">
        <v>47</v>
      </c>
      <c r="AH3880" s="3" t="s">
        <v>47</v>
      </c>
      <c r="AI3880" s="3" t="s">
        <v>47</v>
      </c>
      <c r="AK3880" s="3" t="s">
        <v>47</v>
      </c>
      <c r="AL3880" s="3" t="s">
        <v>47</v>
      </c>
      <c r="AM3880" s="3" t="s">
        <v>47</v>
      </c>
      <c r="AN3880" s="3" t="s">
        <v>47</v>
      </c>
      <c r="AU3880" s="3">
        <v>0</v>
      </c>
      <c r="AV3880" s="3">
        <v>15</v>
      </c>
      <c r="AW3880" s="3">
        <v>1</v>
      </c>
      <c r="AX3880" s="3">
        <v>15</v>
      </c>
      <c r="AY3880" s="3">
        <v>100</v>
      </c>
      <c r="AZ3880" s="6" t="str">
        <f t="shared" si="424"/>
        <v>2276.6</v>
      </c>
      <c r="BC3880" s="12" t="s">
        <v>9751</v>
      </c>
      <c r="BJ3880" s="12">
        <f t="shared" si="425"/>
        <v>0</v>
      </c>
      <c r="BK3880" s="12">
        <f t="shared" si="426"/>
        <v>0</v>
      </c>
      <c r="CQ3880" s="3" t="str">
        <f>CONCATENATE(baseURL!$A$1,baseURL!$B$1,baseURL!$C$1,".",C3880,".",L3880,".pkl&amp;seq=",BC3880)</f>
        <v>http://proteomics.broadinstitute.org/millscripts/viewfeed.pl?side=xl&amp;cycle=1&amp;fixedMods=iaaC&amp;file=msdataSM/iPRG2012_nd/cpick_in/iPRG2012_nd.2276.6.0.pkl&amp;seq=LAKAPSATYAGYVWGADTR</v>
      </c>
    </row>
    <row r="3881" spans="1:95" x14ac:dyDescent="0.2">
      <c r="A3881" s="3">
        <v>1635</v>
      </c>
      <c r="B3881" s="2" t="s">
        <v>9752</v>
      </c>
      <c r="C3881" s="2" t="s">
        <v>9753</v>
      </c>
      <c r="D3881" s="3">
        <v>10162</v>
      </c>
      <c r="E3881" s="3">
        <v>10153</v>
      </c>
      <c r="F3881" s="3">
        <v>47805</v>
      </c>
      <c r="G3881" s="3">
        <v>12428</v>
      </c>
      <c r="H3881" s="3">
        <v>37.791200000000003</v>
      </c>
      <c r="I3881" s="30">
        <v>713.19542999999999</v>
      </c>
      <c r="J3881" s="30">
        <v>712.72012459999996</v>
      </c>
      <c r="K3881" s="30">
        <v>0.47531000000000001</v>
      </c>
      <c r="L3881" s="3">
        <v>0</v>
      </c>
      <c r="M3881" s="3">
        <v>3</v>
      </c>
      <c r="N3881" s="10">
        <f t="shared" si="420"/>
        <v>1</v>
      </c>
      <c r="O3881" s="35">
        <v>3</v>
      </c>
      <c r="P3881" s="17"/>
      <c r="Q3881" s="40">
        <v>2136.11177</v>
      </c>
      <c r="R3881" s="40">
        <v>712.70876999999996</v>
      </c>
      <c r="S3881" s="18">
        <f t="shared" si="421"/>
        <v>682.83150212958515</v>
      </c>
      <c r="T3881" s="18">
        <f t="shared" si="422"/>
        <v>15.931612571575641</v>
      </c>
      <c r="U3881" s="18">
        <f t="shared" si="423"/>
        <v>16.037406134371661</v>
      </c>
      <c r="V3881" s="30">
        <v>712.72019999999998</v>
      </c>
      <c r="X3881" s="3" t="s">
        <v>47</v>
      </c>
      <c r="Y3881" s="3" t="s">
        <v>47</v>
      </c>
      <c r="AA3881" s="3" t="s">
        <v>47</v>
      </c>
      <c r="AC3881" s="3" t="s">
        <v>48</v>
      </c>
      <c r="AD3881" s="3" t="s">
        <v>47</v>
      </c>
      <c r="AG3881" s="3" t="s">
        <v>52</v>
      </c>
      <c r="AM3881" s="3" t="s">
        <v>47</v>
      </c>
      <c r="AO3881" s="3" t="s">
        <v>48</v>
      </c>
      <c r="AU3881" s="3">
        <v>0</v>
      </c>
      <c r="AV3881" s="3">
        <v>5</v>
      </c>
      <c r="AW3881" s="3">
        <v>4</v>
      </c>
      <c r="AX3881" s="3">
        <v>2</v>
      </c>
      <c r="AY3881" s="3">
        <v>40</v>
      </c>
      <c r="AZ3881" s="6" t="str">
        <f t="shared" si="424"/>
        <v>2276.8</v>
      </c>
      <c r="BC3881" s="12" t="s">
        <v>9754</v>
      </c>
      <c r="BJ3881" s="12">
        <f t="shared" si="425"/>
        <v>0</v>
      </c>
      <c r="BK3881" s="12">
        <f t="shared" si="426"/>
        <v>0</v>
      </c>
      <c r="BO3881" s="3" t="s">
        <v>54</v>
      </c>
      <c r="BP3881" s="3" t="s">
        <v>54</v>
      </c>
      <c r="BR3881" s="3" t="s">
        <v>54</v>
      </c>
      <c r="CQ3881" s="3" t="str">
        <f>CONCATENATE(baseURL!$A$1,baseURL!$B$1,baseURL!$C$1,".",C3881,".",L3881,".pkl&amp;seq=",BC3881,"&amp;varMods=Deamidated-Q+Deamidated-N")</f>
        <v>http://proteomics.broadinstitute.org/millscripts/viewfeed.pl?side=xl&amp;cycle=1&amp;fixedMods=iaaC&amp;file=msdataSM/iPRG2012_nd/cpick_in/iPRG2012_nd.2276.8.0.pkl&amp;seq=MVLLGPPGAGKGTqAPnLQER&amp;varMods=Deamidated-Q+Deamidated-N</v>
      </c>
    </row>
    <row r="3882" spans="1:95" x14ac:dyDescent="0.2">
      <c r="A3882" s="3">
        <v>3043</v>
      </c>
      <c r="B3882" s="2" t="s">
        <v>9755</v>
      </c>
      <c r="C3882" s="2" t="s">
        <v>9756</v>
      </c>
      <c r="D3882" s="3">
        <v>10172</v>
      </c>
      <c r="E3882" s="3">
        <v>10163</v>
      </c>
      <c r="F3882" s="3">
        <v>47828</v>
      </c>
      <c r="G3882" s="3">
        <v>12439</v>
      </c>
      <c r="H3882" s="3">
        <v>37.815100000000001</v>
      </c>
      <c r="I3882" s="30">
        <v>852.42358000000002</v>
      </c>
      <c r="J3882" s="30">
        <v>852.42583109999998</v>
      </c>
      <c r="K3882" s="30">
        <v>-2.2499999999999998E-3</v>
      </c>
      <c r="L3882" s="3">
        <v>0</v>
      </c>
      <c r="M3882" s="3">
        <v>2</v>
      </c>
      <c r="N3882" s="10">
        <f t="shared" si="420"/>
        <v>1</v>
      </c>
      <c r="O3882" s="35">
        <v>2</v>
      </c>
      <c r="P3882" s="17"/>
      <c r="Q3882" s="40">
        <v>1703.8446300000001</v>
      </c>
      <c r="R3882" s="40">
        <v>852.42596000000003</v>
      </c>
      <c r="S3882" s="18">
        <f t="shared" si="421"/>
        <v>-2.7920313454748373</v>
      </c>
      <c r="T3882" s="18">
        <f t="shared" si="422"/>
        <v>-0.15121547923027279</v>
      </c>
      <c r="U3882" s="18">
        <f t="shared" si="423"/>
        <v>-0.30501182768493362</v>
      </c>
      <c r="V3882" s="30">
        <v>852.42570000000001</v>
      </c>
      <c r="W3882" s="3" t="s">
        <v>47</v>
      </c>
      <c r="X3882" s="3" t="s">
        <v>47</v>
      </c>
      <c r="Y3882" s="3" t="s">
        <v>47</v>
      </c>
      <c r="Z3882" s="3" t="s">
        <v>47</v>
      </c>
      <c r="AA3882" s="3" t="s">
        <v>47</v>
      </c>
      <c r="AB3882" s="12" t="s">
        <v>48</v>
      </c>
      <c r="AC3882" s="3" t="s">
        <v>47</v>
      </c>
      <c r="AE3882" s="3" t="s">
        <v>48</v>
      </c>
      <c r="AG3882" s="3" t="s">
        <v>47</v>
      </c>
      <c r="AH3882" s="3" t="s">
        <v>47</v>
      </c>
      <c r="AI3882" s="3" t="s">
        <v>47</v>
      </c>
      <c r="AO3882" s="3" t="s">
        <v>48</v>
      </c>
      <c r="AU3882" s="3">
        <v>0</v>
      </c>
      <c r="AV3882" s="3">
        <v>9</v>
      </c>
      <c r="AW3882" s="3">
        <v>2</v>
      </c>
      <c r="AX3882" s="3">
        <v>6</v>
      </c>
      <c r="AY3882" s="3">
        <v>66.67</v>
      </c>
      <c r="AZ3882" s="6" t="str">
        <f t="shared" si="424"/>
        <v>2277.10</v>
      </c>
      <c r="BC3882" s="12" t="s">
        <v>9757</v>
      </c>
      <c r="BJ3882" s="12">
        <f t="shared" si="425"/>
        <v>0</v>
      </c>
      <c r="BK3882" s="12">
        <f t="shared" si="426"/>
        <v>0</v>
      </c>
      <c r="BO3882" s="3" t="s">
        <v>54</v>
      </c>
      <c r="BP3882" s="3" t="s">
        <v>54</v>
      </c>
      <c r="BR3882" s="3" t="s">
        <v>54</v>
      </c>
      <c r="BT3882" s="3" t="s">
        <v>9758</v>
      </c>
      <c r="BU3882" s="3" t="s">
        <v>9758</v>
      </c>
      <c r="CC3882" s="3" t="s">
        <v>9758</v>
      </c>
      <c r="CQ3882" s="3" t="str">
        <f>CONCATENATE(baseURL!$A$1,baseURL!$B$1,baseURL!$C$1,".",C3882,".",L3882,".pkl&amp;seq=",BC3882,"&amp;varMods=Deamidated-Q+Deamidated-N")</f>
        <v>http://proteomics.broadinstitute.org/millscripts/viewfeed.pl?side=xl&amp;cycle=1&amp;fixedMods=iaaC&amp;file=msdataSM/iPRG2012_nd/cpick_in/iPRG2012_nd.2277.10.0.pkl&amp;seq=SNGVLNVDnQTSDLVK&amp;varMods=Deamidated-Q+Deamidated-N</v>
      </c>
    </row>
    <row r="3883" spans="1:95" x14ac:dyDescent="0.2">
      <c r="A3883" s="3">
        <v>6005</v>
      </c>
      <c r="B3883" s="2" t="s">
        <v>9759</v>
      </c>
      <c r="C3883" s="2" t="s">
        <v>9760</v>
      </c>
      <c r="D3883" s="3">
        <v>10163</v>
      </c>
      <c r="E3883" s="3">
        <v>10154</v>
      </c>
      <c r="F3883" s="3">
        <v>47819</v>
      </c>
      <c r="G3883" s="3">
        <v>12430</v>
      </c>
      <c r="H3883" s="3">
        <v>37.8001</v>
      </c>
      <c r="I3883" s="30">
        <v>487.26218</v>
      </c>
      <c r="J3883" s="30">
        <v>487.91498760000002</v>
      </c>
      <c r="K3883" s="30">
        <v>-0.65281</v>
      </c>
      <c r="L3883" s="3">
        <v>0</v>
      </c>
      <c r="M3883" s="3">
        <v>3</v>
      </c>
      <c r="N3883" s="10">
        <f t="shared" si="420"/>
        <v>1</v>
      </c>
      <c r="O3883" s="35">
        <v>3</v>
      </c>
      <c r="P3883" s="17"/>
      <c r="Q3883" s="40">
        <v>1461.72939</v>
      </c>
      <c r="R3883" s="40">
        <v>487.91464999999999</v>
      </c>
      <c r="S3883" s="18">
        <f t="shared" si="421"/>
        <v>-1337.2625724601505</v>
      </c>
      <c r="T3883" s="18">
        <f t="shared" si="422"/>
        <v>0.69192429459338967</v>
      </c>
      <c r="U3883" s="18">
        <f t="shared" si="423"/>
        <v>0.51238469677860321</v>
      </c>
      <c r="V3883" s="30">
        <v>487.91489999999999</v>
      </c>
      <c r="W3883" s="3" t="s">
        <v>47</v>
      </c>
      <c r="X3883" s="3" t="s">
        <v>47</v>
      </c>
      <c r="Y3883" s="3" t="s">
        <v>47</v>
      </c>
      <c r="Z3883" s="3" t="s">
        <v>47</v>
      </c>
      <c r="AA3883" s="3" t="s">
        <v>48</v>
      </c>
      <c r="AB3883" s="12" t="s">
        <v>47</v>
      </c>
      <c r="AC3883" s="3" t="s">
        <v>47</v>
      </c>
      <c r="AD3883" s="3" t="s">
        <v>47</v>
      </c>
      <c r="AE3883" s="3" t="s">
        <v>47</v>
      </c>
      <c r="AF3883" s="3" t="s">
        <v>47</v>
      </c>
      <c r="AH3883" s="3" t="s">
        <v>47</v>
      </c>
      <c r="AI3883" s="3" t="s">
        <v>47</v>
      </c>
      <c r="AK3883" s="3" t="s">
        <v>47</v>
      </c>
      <c r="AL3883" s="3" t="s">
        <v>47</v>
      </c>
      <c r="AU3883" s="3">
        <v>0</v>
      </c>
      <c r="AV3883" s="3">
        <v>13</v>
      </c>
      <c r="AW3883" s="3">
        <v>1</v>
      </c>
      <c r="AX3883" s="3">
        <v>13</v>
      </c>
      <c r="AY3883" s="3">
        <v>100</v>
      </c>
      <c r="AZ3883" s="6" t="str">
        <f t="shared" si="424"/>
        <v>2277.1</v>
      </c>
      <c r="BC3883" s="12" t="s">
        <v>9696</v>
      </c>
      <c r="BJ3883" s="12">
        <f t="shared" si="425"/>
        <v>0</v>
      </c>
      <c r="BK3883" s="12">
        <f t="shared" si="426"/>
        <v>0</v>
      </c>
      <c r="CQ3883" s="3" t="str">
        <f>CONCATENATE(baseURL!$A$1,baseURL!$B$1,baseURL!$C$1,".",C3883,".",L3883,".pkl&amp;seq=",BC3883)</f>
        <v>http://proteomics.broadinstitute.org/millscripts/viewfeed.pl?side=xl&amp;cycle=1&amp;fixedMods=iaaC&amp;file=msdataSM/iPRG2012_nd/cpick_in/iPRG2012_nd.2277.1.0.pkl&amp;seq=KSELEYYAMLSK</v>
      </c>
    </row>
    <row r="3884" spans="1:95" x14ac:dyDescent="0.2">
      <c r="A3884" s="3">
        <v>4095</v>
      </c>
      <c r="B3884" s="2" t="s">
        <v>9762</v>
      </c>
      <c r="C3884" s="2" t="s">
        <v>9763</v>
      </c>
      <c r="D3884" s="3">
        <v>10166</v>
      </c>
      <c r="E3884" s="3">
        <v>10157</v>
      </c>
      <c r="F3884" s="3">
        <v>47822</v>
      </c>
      <c r="G3884" s="3">
        <v>12433</v>
      </c>
      <c r="H3884" s="3">
        <v>37.805100000000003</v>
      </c>
      <c r="I3884" s="30">
        <v>552.29169999999999</v>
      </c>
      <c r="J3884" s="30">
        <v>552.29169830000001</v>
      </c>
      <c r="K3884" s="30">
        <v>0</v>
      </c>
      <c r="L3884" s="3">
        <v>0</v>
      </c>
      <c r="M3884" s="3">
        <v>0</v>
      </c>
      <c r="N3884" s="10">
        <f t="shared" si="420"/>
        <v>1</v>
      </c>
      <c r="O3884" s="35">
        <v>2</v>
      </c>
      <c r="P3884" s="17"/>
      <c r="Q3884" s="40">
        <v>1103.5731499999999</v>
      </c>
      <c r="R3884" s="40">
        <v>552.29021</v>
      </c>
      <c r="S3884" s="18">
        <f t="shared" si="421"/>
        <v>2.697856983540913</v>
      </c>
      <c r="T3884" s="18">
        <f t="shared" si="422"/>
        <v>2.694778891708832</v>
      </c>
      <c r="U3884" s="18">
        <f t="shared" si="423"/>
        <v>2.697856983540913</v>
      </c>
      <c r="V3884" s="30">
        <v>552.29169999999999</v>
      </c>
      <c r="W3884" s="3" t="s">
        <v>47</v>
      </c>
      <c r="Y3884" s="3" t="s">
        <v>47</v>
      </c>
      <c r="Z3884" s="3" t="s">
        <v>47</v>
      </c>
      <c r="AA3884" s="3" t="s">
        <v>48</v>
      </c>
      <c r="AB3884" s="12" t="s">
        <v>47</v>
      </c>
      <c r="AC3884" s="3" t="s">
        <v>47</v>
      </c>
      <c r="AD3884" s="3" t="s">
        <v>47</v>
      </c>
      <c r="AE3884" s="3" t="s">
        <v>47</v>
      </c>
      <c r="AF3884" s="3" t="s">
        <v>47</v>
      </c>
      <c r="AG3884" s="3" t="s">
        <v>47</v>
      </c>
      <c r="AH3884" s="3" t="s">
        <v>47</v>
      </c>
      <c r="AI3884" s="3" t="s">
        <v>47</v>
      </c>
      <c r="AK3884" s="3" t="s">
        <v>48</v>
      </c>
      <c r="AL3884" s="3" t="s">
        <v>47</v>
      </c>
      <c r="AU3884" s="3">
        <v>0</v>
      </c>
      <c r="AV3884" s="3">
        <v>12</v>
      </c>
      <c r="AW3884" s="3">
        <v>1</v>
      </c>
      <c r="AX3884" s="3">
        <v>12</v>
      </c>
      <c r="AY3884" s="3">
        <v>100</v>
      </c>
      <c r="AZ3884" s="6" t="str">
        <f t="shared" si="424"/>
        <v>2277.4</v>
      </c>
      <c r="BC3884" s="12" t="s">
        <v>9764</v>
      </c>
      <c r="BJ3884" s="12">
        <f t="shared" si="425"/>
        <v>0</v>
      </c>
      <c r="BK3884" s="12">
        <f t="shared" si="426"/>
        <v>0</v>
      </c>
      <c r="CQ3884" s="3" t="str">
        <f>CONCATENATE(baseURL!$A$1,baseURL!$B$1,baseURL!$C$1,".",C3884,".",L3884,".pkl&amp;seq=",BC3884)</f>
        <v>http://proteomics.broadinstitute.org/millscripts/viewfeed.pl?side=xl&amp;cycle=1&amp;fixedMods=iaaC&amp;file=msdataSM/iPRG2012_nd/cpick_in/iPRG2012_nd.2277.4.0.pkl&amp;seq=VDFNVPLDGK</v>
      </c>
    </row>
    <row r="3885" spans="1:95" x14ac:dyDescent="0.2">
      <c r="A3885" s="3">
        <v>5705</v>
      </c>
      <c r="B3885" s="2" t="s">
        <v>9765</v>
      </c>
      <c r="C3885" s="2" t="s">
        <v>9766</v>
      </c>
      <c r="D3885" s="3">
        <v>10170</v>
      </c>
      <c r="E3885" s="3">
        <v>10161</v>
      </c>
      <c r="F3885" s="3">
        <v>47826</v>
      </c>
      <c r="G3885" s="3">
        <v>12437</v>
      </c>
      <c r="H3885" s="3">
        <v>37.811799999999998</v>
      </c>
      <c r="I3885" s="30">
        <v>712.05512999999996</v>
      </c>
      <c r="J3885" s="30">
        <v>712.05322690000003</v>
      </c>
      <c r="K3885" s="30">
        <v>1.9E-3</v>
      </c>
      <c r="L3885" s="3">
        <v>3</v>
      </c>
      <c r="M3885" s="3">
        <v>3</v>
      </c>
      <c r="N3885" s="10">
        <f t="shared" si="420"/>
        <v>1</v>
      </c>
      <c r="O3885" s="35">
        <v>3</v>
      </c>
      <c r="P3885" s="17"/>
      <c r="Q3885" s="40">
        <v>2134.1437299999998</v>
      </c>
      <c r="R3885" s="40">
        <v>712.05276000000003</v>
      </c>
      <c r="S3885" s="18">
        <f t="shared" si="421"/>
        <v>3.3284050467384478</v>
      </c>
      <c r="T3885" s="18">
        <f t="shared" si="422"/>
        <v>0.65570983811953099</v>
      </c>
      <c r="U3885" s="18">
        <f t="shared" si="423"/>
        <v>0.6179317385305666</v>
      </c>
      <c r="V3885" s="30">
        <v>712.05319999999995</v>
      </c>
      <c r="W3885" s="3" t="s">
        <v>47</v>
      </c>
      <c r="X3885" s="3" t="s">
        <v>47</v>
      </c>
      <c r="Y3885" s="3" t="s">
        <v>47</v>
      </c>
      <c r="Z3885" s="3" t="s">
        <v>47</v>
      </c>
      <c r="AA3885" s="3" t="s">
        <v>48</v>
      </c>
      <c r="AB3885" s="12" t="s">
        <v>47</v>
      </c>
      <c r="AC3885" s="3" t="s">
        <v>47</v>
      </c>
      <c r="AD3885" s="3" t="s">
        <v>47</v>
      </c>
      <c r="AE3885" s="3" t="s">
        <v>47</v>
      </c>
      <c r="AF3885" s="3" t="s">
        <v>47</v>
      </c>
      <c r="AG3885" s="3" t="s">
        <v>47</v>
      </c>
      <c r="AI3885" s="3" t="s">
        <v>47</v>
      </c>
      <c r="AJ3885" s="3" t="s">
        <v>47</v>
      </c>
      <c r="AK3885" s="3" t="s">
        <v>47</v>
      </c>
      <c r="AL3885" s="3" t="s">
        <v>47</v>
      </c>
      <c r="AM3885" s="3" t="s">
        <v>47</v>
      </c>
      <c r="AN3885" s="3" t="s">
        <v>47</v>
      </c>
      <c r="AU3885" s="3">
        <v>0</v>
      </c>
      <c r="AV3885" s="3">
        <v>16</v>
      </c>
      <c r="AW3885" s="3">
        <v>1</v>
      </c>
      <c r="AX3885" s="3">
        <v>16</v>
      </c>
      <c r="AY3885" s="3">
        <v>100</v>
      </c>
      <c r="AZ3885" s="6" t="str">
        <f t="shared" si="424"/>
        <v>2277.8</v>
      </c>
      <c r="BC3885" s="12" t="s">
        <v>9663</v>
      </c>
      <c r="BJ3885" s="12">
        <f t="shared" si="425"/>
        <v>0</v>
      </c>
      <c r="BK3885" s="12">
        <f t="shared" si="426"/>
        <v>0</v>
      </c>
      <c r="CQ3885" s="3" t="str">
        <f>CONCATENATE(baseURL!$A$1,baseURL!$B$1,baseURL!$C$1,".",C3885,".",L3885,".pkl&amp;seq=",BC3885)</f>
        <v>http://proteomics.broadinstitute.org/millscripts/viewfeed.pl?side=xl&amp;cycle=1&amp;fixedMods=iaaC&amp;file=msdataSM/iPRG2012_nd/cpick_in/iPRG2012_nd.2277.8.3.pkl&amp;seq=MVLLGPPGAGKGTQAPNLQER</v>
      </c>
    </row>
    <row r="3886" spans="1:95" x14ac:dyDescent="0.2">
      <c r="A3886" s="3">
        <v>3127</v>
      </c>
      <c r="B3886" s="2" t="s">
        <v>9767</v>
      </c>
      <c r="C3886" s="2" t="s">
        <v>9759</v>
      </c>
      <c r="D3886" s="3">
        <v>10174</v>
      </c>
      <c r="E3886" s="3">
        <v>10165</v>
      </c>
      <c r="F3886" s="3">
        <v>47841</v>
      </c>
      <c r="G3886" s="3">
        <v>12442</v>
      </c>
      <c r="H3886" s="3">
        <v>37.8264</v>
      </c>
      <c r="I3886" s="30">
        <v>449.27028999999999</v>
      </c>
      <c r="J3886" s="30">
        <v>449.2694012</v>
      </c>
      <c r="K3886" s="30">
        <v>8.8999999999999995E-4</v>
      </c>
      <c r="L3886" s="3">
        <v>2</v>
      </c>
      <c r="M3886" s="3">
        <v>2</v>
      </c>
      <c r="N3886" s="10">
        <f t="shared" si="420"/>
        <v>1</v>
      </c>
      <c r="O3886" s="35">
        <v>2</v>
      </c>
      <c r="P3886" s="17"/>
      <c r="Q3886" s="40">
        <v>897.53049999999996</v>
      </c>
      <c r="R3886" s="40">
        <v>449.26889</v>
      </c>
      <c r="S3886" s="18">
        <f t="shared" si="421"/>
        <v>3.1161739242386264</v>
      </c>
      <c r="T3886" s="18">
        <f t="shared" si="422"/>
        <v>1.1378486500709497</v>
      </c>
      <c r="U3886" s="18">
        <f t="shared" si="423"/>
        <v>0.46742608859783669</v>
      </c>
      <c r="V3886" s="30">
        <v>449.26909999999998</v>
      </c>
      <c r="W3886" s="3" t="s">
        <v>47</v>
      </c>
      <c r="X3886" s="3" t="s">
        <v>47</v>
      </c>
      <c r="Y3886" s="3" t="s">
        <v>47</v>
      </c>
      <c r="Z3886" s="3" t="s">
        <v>47</v>
      </c>
      <c r="AA3886" s="3" t="s">
        <v>47</v>
      </c>
      <c r="AB3886" s="12" t="s">
        <v>65</v>
      </c>
      <c r="AC3886" s="3" t="s">
        <v>47</v>
      </c>
      <c r="AD3886" s="3" t="s">
        <v>47</v>
      </c>
      <c r="AF3886" s="3" t="s">
        <v>47</v>
      </c>
      <c r="AG3886" s="3" t="s">
        <v>47</v>
      </c>
      <c r="AH3886" s="3" t="s">
        <v>47</v>
      </c>
      <c r="AI3886" s="3" t="s">
        <v>47</v>
      </c>
      <c r="AM3886" s="3" t="s">
        <v>47</v>
      </c>
      <c r="AU3886" s="3">
        <v>1</v>
      </c>
      <c r="AV3886" s="3">
        <v>12</v>
      </c>
      <c r="AW3886" s="3">
        <v>1</v>
      </c>
      <c r="AX3886" s="3">
        <v>12</v>
      </c>
      <c r="AY3886" s="3">
        <v>100</v>
      </c>
      <c r="AZ3886" s="6" t="str">
        <f t="shared" si="424"/>
        <v>2278.2</v>
      </c>
      <c r="BC3886" s="12" t="s">
        <v>9674</v>
      </c>
      <c r="BJ3886" s="12">
        <f t="shared" si="425"/>
        <v>0</v>
      </c>
      <c r="BK3886" s="12">
        <f t="shared" si="426"/>
        <v>0</v>
      </c>
      <c r="BX3886" s="3" t="s">
        <v>9675</v>
      </c>
      <c r="CQ3886" s="3" t="str">
        <f>CONCATENATE(baseURL!$A$1,baseURL!$B$1,baseURL!$C$1,".",C3886,".",L3886,".pkl&amp;seq=",BC3886)</f>
        <v>http://proteomics.broadinstitute.org/millscripts/viewfeed.pl?side=xl&amp;cycle=1&amp;fixedMods=iaaC&amp;file=msdataSM/iPRG2012_nd/cpick_in/iPRG2012_nd.2278.2.2.pkl&amp;seq=LWLPVNR</v>
      </c>
    </row>
    <row r="3887" spans="1:95" x14ac:dyDescent="0.2">
      <c r="A3887" s="3">
        <v>5999</v>
      </c>
      <c r="B3887" s="2" t="s">
        <v>9768</v>
      </c>
      <c r="C3887" s="2" t="s">
        <v>9761</v>
      </c>
      <c r="D3887" s="3">
        <v>10176</v>
      </c>
      <c r="E3887" s="3">
        <v>10167</v>
      </c>
      <c r="F3887" s="3">
        <v>47843</v>
      </c>
      <c r="G3887" s="3">
        <v>12444</v>
      </c>
      <c r="H3887" s="3">
        <v>37.831400000000002</v>
      </c>
      <c r="I3887" s="30">
        <v>657.33668</v>
      </c>
      <c r="J3887" s="30">
        <v>657.85365460000003</v>
      </c>
      <c r="K3887" s="30">
        <v>-0.51697000000000004</v>
      </c>
      <c r="L3887" s="3">
        <v>0</v>
      </c>
      <c r="M3887" s="3">
        <v>2</v>
      </c>
      <c r="N3887" s="10">
        <f t="shared" si="420"/>
        <v>1</v>
      </c>
      <c r="O3887" s="35">
        <v>2</v>
      </c>
      <c r="P3887" s="17"/>
      <c r="Q3887" s="40">
        <v>1314.7012099999999</v>
      </c>
      <c r="R3887" s="40">
        <v>657.85424</v>
      </c>
      <c r="S3887" s="18">
        <f t="shared" si="421"/>
        <v>-786.73962791514907</v>
      </c>
      <c r="T3887" s="18">
        <f t="shared" si="422"/>
        <v>-0.88986277564646932</v>
      </c>
      <c r="U3887" s="18">
        <f t="shared" si="423"/>
        <v>-0.97285988454793737</v>
      </c>
      <c r="V3887" s="30">
        <v>657.85360000000003</v>
      </c>
      <c r="W3887" s="3" t="s">
        <v>47</v>
      </c>
      <c r="X3887" s="3" t="s">
        <v>47</v>
      </c>
      <c r="Y3887" s="3" t="s">
        <v>47</v>
      </c>
      <c r="Z3887" s="3" t="s">
        <v>47</v>
      </c>
      <c r="AA3887" s="3" t="s">
        <v>48</v>
      </c>
      <c r="AB3887" s="12" t="s">
        <v>47</v>
      </c>
      <c r="AC3887" s="3" t="s">
        <v>47</v>
      </c>
      <c r="AD3887" s="3" t="s">
        <v>47</v>
      </c>
      <c r="AE3887" s="3" t="s">
        <v>47</v>
      </c>
      <c r="AF3887" s="3" t="s">
        <v>47</v>
      </c>
      <c r="AH3887" s="3" t="s">
        <v>47</v>
      </c>
      <c r="AI3887" s="3" t="s">
        <v>47</v>
      </c>
      <c r="AK3887" s="3" t="s">
        <v>48</v>
      </c>
      <c r="AL3887" s="3" t="s">
        <v>48</v>
      </c>
      <c r="AU3887" s="3">
        <v>0</v>
      </c>
      <c r="AV3887" s="3">
        <v>11</v>
      </c>
      <c r="AW3887" s="3">
        <v>1</v>
      </c>
      <c r="AX3887" s="3">
        <v>11</v>
      </c>
      <c r="AY3887" s="3">
        <v>100</v>
      </c>
      <c r="AZ3887" s="6" t="str">
        <f t="shared" si="424"/>
        <v>2278.4</v>
      </c>
      <c r="BC3887" s="12" t="s">
        <v>9672</v>
      </c>
      <c r="BJ3887" s="12">
        <f t="shared" si="425"/>
        <v>0</v>
      </c>
      <c r="BK3887" s="12">
        <f t="shared" si="426"/>
        <v>0</v>
      </c>
      <c r="CQ3887" s="3" t="str">
        <f>CONCATENATE(baseURL!$A$1,baseURL!$B$1,baseURL!$C$1,".",C3887,".",L3887,".pkl&amp;seq=",BC3887)</f>
        <v>http://proteomics.broadinstitute.org/millscripts/viewfeed.pl?side=xl&amp;cycle=1&amp;fixedMods=iaaC&amp;file=msdataSM/iPRG2012_nd/cpick_in/iPRG2012_nd.2278.4.0.pkl&amp;seq=GLDLVVNEVSNR</v>
      </c>
    </row>
    <row r="3888" spans="1:95" x14ac:dyDescent="0.2">
      <c r="A3888" s="3">
        <v>3585</v>
      </c>
      <c r="B3888" s="2" t="s">
        <v>9769</v>
      </c>
      <c r="C3888" s="2" t="s">
        <v>9770</v>
      </c>
      <c r="D3888" s="3">
        <v>10178</v>
      </c>
      <c r="E3888" s="3">
        <v>10169</v>
      </c>
      <c r="F3888" s="3">
        <v>47845</v>
      </c>
      <c r="G3888" s="3">
        <v>12446</v>
      </c>
      <c r="H3888" s="3">
        <v>37.836399999999998</v>
      </c>
      <c r="I3888" s="30">
        <v>697.36337000000003</v>
      </c>
      <c r="J3888" s="30">
        <v>697.87309970000001</v>
      </c>
      <c r="K3888" s="30">
        <v>-0.50973000000000002</v>
      </c>
      <c r="L3888" s="3">
        <v>0</v>
      </c>
      <c r="M3888" s="3">
        <v>4</v>
      </c>
      <c r="N3888" s="10">
        <f t="shared" si="420"/>
        <v>1</v>
      </c>
      <c r="O3888" s="35">
        <v>4</v>
      </c>
      <c r="P3888" s="17"/>
      <c r="Q3888" s="40">
        <v>2788.4686900000002</v>
      </c>
      <c r="R3888" s="40">
        <v>697.87262999999996</v>
      </c>
      <c r="S3888" s="18">
        <f t="shared" si="421"/>
        <v>-729.73201427877541</v>
      </c>
      <c r="T3888" s="18">
        <f t="shared" si="422"/>
        <v>0.67304545251088022</v>
      </c>
      <c r="U3888" s="18">
        <f t="shared" si="423"/>
        <v>0.81676795382965117</v>
      </c>
      <c r="V3888" s="30">
        <v>697.8732</v>
      </c>
      <c r="W3888" s="3" t="s">
        <v>47</v>
      </c>
      <c r="X3888" s="3" t="s">
        <v>47</v>
      </c>
      <c r="Y3888" s="3" t="s">
        <v>47</v>
      </c>
      <c r="Z3888" s="3" t="s">
        <v>47</v>
      </c>
      <c r="AA3888" s="3" t="s">
        <v>47</v>
      </c>
      <c r="AB3888" s="12" t="s">
        <v>47</v>
      </c>
      <c r="AC3888" s="3" t="s">
        <v>52</v>
      </c>
      <c r="AF3888" s="3" t="s">
        <v>48</v>
      </c>
      <c r="AG3888" s="3" t="s">
        <v>52</v>
      </c>
      <c r="AI3888" s="3" t="s">
        <v>48</v>
      </c>
      <c r="AU3888" s="3">
        <v>0</v>
      </c>
      <c r="AV3888" s="3">
        <v>6</v>
      </c>
      <c r="AW3888" s="3">
        <v>1</v>
      </c>
      <c r="AX3888" s="3">
        <v>6</v>
      </c>
      <c r="AY3888" s="3">
        <v>100</v>
      </c>
      <c r="AZ3888" s="6" t="str">
        <f t="shared" si="424"/>
        <v>2278.6</v>
      </c>
      <c r="BC3888" s="12" t="s">
        <v>9707</v>
      </c>
      <c r="BJ3888" s="12">
        <f t="shared" si="425"/>
        <v>0</v>
      </c>
      <c r="BK3888" s="12">
        <f t="shared" si="426"/>
        <v>0</v>
      </c>
      <c r="CQ3888" s="3" t="str">
        <f>CONCATENATE(baseURL!$A$1,baseURL!$B$1,baseURL!$C$1,".",C3888,".",L3888,".pkl&amp;seq=",BC3888)</f>
        <v>http://proteomics.broadinstitute.org/millscripts/viewfeed.pl?side=xl&amp;cycle=1&amp;fixedMods=iaaC&amp;file=msdataSM/iPRG2012_nd/cpick_in/iPRG2012_nd.2278.6.0.pkl&amp;seq=KLQELSTSVSEKTQELPSLAQSTQR</v>
      </c>
    </row>
    <row r="3889" spans="1:95" x14ac:dyDescent="0.2">
      <c r="A3889" s="3">
        <v>5233</v>
      </c>
      <c r="B3889" s="2" t="s">
        <v>9771</v>
      </c>
      <c r="C3889" s="2" t="s">
        <v>9772</v>
      </c>
      <c r="D3889" s="3">
        <v>10179</v>
      </c>
      <c r="E3889" s="3">
        <v>10170</v>
      </c>
      <c r="F3889" s="3">
        <v>47846</v>
      </c>
      <c r="G3889" s="3">
        <v>12447</v>
      </c>
      <c r="H3889" s="3">
        <v>37.838900000000002</v>
      </c>
      <c r="I3889" s="30">
        <v>719.91413999999997</v>
      </c>
      <c r="J3889" s="30">
        <v>719.91212659999997</v>
      </c>
      <c r="K3889" s="30">
        <v>2.0100000000000001E-3</v>
      </c>
      <c r="L3889" s="3">
        <v>2</v>
      </c>
      <c r="M3889" s="3">
        <v>2</v>
      </c>
      <c r="N3889" s="10">
        <f t="shared" si="420"/>
        <v>1</v>
      </c>
      <c r="O3889" s="35">
        <v>2</v>
      </c>
      <c r="P3889" s="17"/>
      <c r="Q3889" s="40">
        <v>1438.8165100000001</v>
      </c>
      <c r="R3889" s="40">
        <v>719.91188999999997</v>
      </c>
      <c r="S3889" s="18">
        <f t="shared" si="421"/>
        <v>3.1253824686846583</v>
      </c>
      <c r="T3889" s="18">
        <f t="shared" si="422"/>
        <v>0.3286513298090048</v>
      </c>
      <c r="U3889" s="18">
        <f t="shared" si="423"/>
        <v>0.43060825125854374</v>
      </c>
      <c r="V3889" s="30">
        <v>719.91219999999998</v>
      </c>
      <c r="W3889" s="3" t="s">
        <v>47</v>
      </c>
      <c r="X3889" s="3" t="s">
        <v>47</v>
      </c>
      <c r="Y3889" s="3" t="s">
        <v>47</v>
      </c>
      <c r="Z3889" s="3" t="s">
        <v>47</v>
      </c>
      <c r="AA3889" s="3" t="s">
        <v>47</v>
      </c>
      <c r="AB3889" s="12" t="s">
        <v>47</v>
      </c>
      <c r="AC3889" s="3" t="s">
        <v>47</v>
      </c>
      <c r="AD3889" s="3" t="s">
        <v>47</v>
      </c>
      <c r="AE3889" s="3" t="s">
        <v>47</v>
      </c>
      <c r="AF3889" s="3" t="s">
        <v>47</v>
      </c>
      <c r="AG3889" s="3" t="s">
        <v>47</v>
      </c>
      <c r="AH3889" s="3" t="s">
        <v>47</v>
      </c>
      <c r="AI3889" s="3" t="s">
        <v>47</v>
      </c>
      <c r="AJ3889" s="3" t="s">
        <v>47</v>
      </c>
      <c r="AK3889" s="3" t="s">
        <v>47</v>
      </c>
      <c r="AL3889" s="3" t="s">
        <v>47</v>
      </c>
      <c r="AM3889" s="3" t="s">
        <v>47</v>
      </c>
      <c r="AN3889" s="3" t="s">
        <v>47</v>
      </c>
      <c r="AU3889" s="3">
        <v>0</v>
      </c>
      <c r="AV3889" s="3">
        <v>18</v>
      </c>
      <c r="AW3889" s="3">
        <v>1</v>
      </c>
      <c r="AX3889" s="3">
        <v>18</v>
      </c>
      <c r="AY3889" s="3">
        <v>100</v>
      </c>
      <c r="AZ3889" s="6" t="str">
        <f t="shared" si="424"/>
        <v>2278.7</v>
      </c>
      <c r="BC3889" s="12" t="s">
        <v>9773</v>
      </c>
      <c r="BJ3889" s="12">
        <f t="shared" si="425"/>
        <v>0</v>
      </c>
      <c r="BK3889" s="12">
        <f t="shared" si="426"/>
        <v>0</v>
      </c>
      <c r="CQ3889" s="3" t="str">
        <f>CONCATENATE(baseURL!$A$1,baseURL!$B$1,baseURL!$C$1,".",C3889,".",L3889,".pkl&amp;seq=",BC3889)</f>
        <v>http://proteomics.broadinstitute.org/millscripts/viewfeed.pl?side=xl&amp;cycle=1&amp;fixedMods=iaaC&amp;file=msdataSM/iPRG2012_nd/cpick_in/iPRG2012_nd.2278.7.2.pkl&amp;seq=LAPELNQALWKR</v>
      </c>
    </row>
    <row r="3890" spans="1:95" x14ac:dyDescent="0.2">
      <c r="A3890" s="3">
        <v>4314</v>
      </c>
      <c r="B3890" s="2" t="s">
        <v>9774</v>
      </c>
      <c r="C3890" s="2" t="s">
        <v>9775</v>
      </c>
      <c r="D3890" s="3">
        <v>10180</v>
      </c>
      <c r="E3890" s="3">
        <v>10171</v>
      </c>
      <c r="F3890" s="3">
        <v>47861</v>
      </c>
      <c r="G3890" s="3">
        <v>12449</v>
      </c>
      <c r="H3890" s="3">
        <v>37.847700000000003</v>
      </c>
      <c r="I3890" s="30">
        <v>411.24919</v>
      </c>
      <c r="J3890" s="30">
        <v>411.24832179999999</v>
      </c>
      <c r="K3890" s="30">
        <v>8.7000000000000001E-4</v>
      </c>
      <c r="L3890" s="3">
        <v>2</v>
      </c>
      <c r="M3890" s="3">
        <v>2</v>
      </c>
      <c r="N3890" s="10">
        <f t="shared" si="420"/>
        <v>1</v>
      </c>
      <c r="O3890" s="35">
        <v>2</v>
      </c>
      <c r="P3890" s="17"/>
      <c r="Q3890" s="40">
        <v>821.48796000000004</v>
      </c>
      <c r="R3890" s="40">
        <v>411.24761999999998</v>
      </c>
      <c r="S3890" s="18">
        <f t="shared" si="421"/>
        <v>3.8176512730096053</v>
      </c>
      <c r="T3890" s="18">
        <f t="shared" si="422"/>
        <v>1.7065144352729384</v>
      </c>
      <c r="U3890" s="18">
        <f t="shared" si="423"/>
        <v>1.1671800071175409</v>
      </c>
      <c r="V3890" s="30">
        <v>411.24810000000002</v>
      </c>
      <c r="W3890" s="3" t="s">
        <v>47</v>
      </c>
      <c r="X3890" s="3" t="s">
        <v>47</v>
      </c>
      <c r="Y3890" s="3" t="s">
        <v>47</v>
      </c>
      <c r="Z3890" s="3" t="s">
        <v>47</v>
      </c>
      <c r="AA3890" s="3" t="s">
        <v>47</v>
      </c>
      <c r="AB3890" s="12" t="s">
        <v>47</v>
      </c>
      <c r="AC3890" s="3" t="s">
        <v>47</v>
      </c>
      <c r="AD3890" s="3" t="s">
        <v>48</v>
      </c>
      <c r="AE3890" s="3" t="s">
        <v>52</v>
      </c>
      <c r="AF3890" s="3" t="s">
        <v>47</v>
      </c>
      <c r="AG3890" s="3" t="s">
        <v>47</v>
      </c>
      <c r="AH3890" s="3" t="s">
        <v>47</v>
      </c>
      <c r="AI3890" s="3" t="s">
        <v>48</v>
      </c>
      <c r="AJ3890" s="3" t="s">
        <v>47</v>
      </c>
      <c r="AK3890" s="3" t="s">
        <v>48</v>
      </c>
      <c r="AL3890" s="3" t="s">
        <v>48</v>
      </c>
      <c r="AM3890" s="3" t="s">
        <v>47</v>
      </c>
      <c r="AN3890" s="3" t="s">
        <v>47</v>
      </c>
      <c r="AU3890" s="3">
        <v>0</v>
      </c>
      <c r="AV3890" s="3">
        <v>13</v>
      </c>
      <c r="AW3890" s="3">
        <v>1</v>
      </c>
      <c r="AX3890" s="3">
        <v>13</v>
      </c>
      <c r="AY3890" s="3">
        <v>100</v>
      </c>
      <c r="AZ3890" s="6" t="str">
        <f t="shared" si="424"/>
        <v>2279.1</v>
      </c>
      <c r="BC3890" s="12" t="s">
        <v>9776</v>
      </c>
      <c r="BJ3890" s="12">
        <f t="shared" si="425"/>
        <v>0</v>
      </c>
      <c r="BK3890" s="12">
        <f t="shared" si="426"/>
        <v>0</v>
      </c>
      <c r="CQ3890" s="3" t="str">
        <f>CONCATENATE(baseURL!$A$1,baseURL!$B$1,baseURL!$C$1,".",C3890,".",L3890,".pkl&amp;seq=",BC3890)</f>
        <v>http://proteomics.broadinstitute.org/millscripts/viewfeed.pl?side=xl&amp;cycle=1&amp;fixedMods=iaaC&amp;file=msdataSM/iPRG2012_nd/cpick_in/iPRG2012_nd.2279.1.2.pkl&amp;seq=YLGLSLR</v>
      </c>
    </row>
    <row r="3891" spans="1:95" x14ac:dyDescent="0.2">
      <c r="A3891" s="3">
        <v>1471</v>
      </c>
      <c r="B3891" s="2" t="s">
        <v>9779</v>
      </c>
      <c r="C3891" s="2" t="s">
        <v>9768</v>
      </c>
      <c r="D3891" s="3">
        <v>10184</v>
      </c>
      <c r="E3891" s="3">
        <v>10175</v>
      </c>
      <c r="F3891" s="3">
        <v>47865</v>
      </c>
      <c r="G3891" s="3">
        <v>12453</v>
      </c>
      <c r="H3891" s="3">
        <v>37.857700000000001</v>
      </c>
      <c r="I3891" s="30">
        <v>582.30440999999996</v>
      </c>
      <c r="J3891" s="30">
        <v>582.79074619999994</v>
      </c>
      <c r="K3891" s="30">
        <v>-0.48633999999999999</v>
      </c>
      <c r="L3891" s="3">
        <v>0</v>
      </c>
      <c r="M3891" s="3">
        <v>4</v>
      </c>
      <c r="N3891" s="10">
        <f t="shared" si="420"/>
        <v>1</v>
      </c>
      <c r="O3891" s="35">
        <v>4</v>
      </c>
      <c r="P3891" s="17"/>
      <c r="Q3891" s="40">
        <v>2327.1262299999999</v>
      </c>
      <c r="R3891" s="40">
        <v>582.53701000000001</v>
      </c>
      <c r="S3891" s="18">
        <f t="shared" si="421"/>
        <v>-399.28793537091775</v>
      </c>
      <c r="T3891" s="18">
        <f t="shared" si="422"/>
        <v>435.57095196395295</v>
      </c>
      <c r="U3891" s="18">
        <f t="shared" si="423"/>
        <v>8.5659793530040265</v>
      </c>
      <c r="V3891" s="30">
        <v>582.54200000000003</v>
      </c>
      <c r="X3891" s="3" t="s">
        <v>47</v>
      </c>
      <c r="Y3891" s="3" t="s">
        <v>47</v>
      </c>
      <c r="Z3891" s="3" t="s">
        <v>48</v>
      </c>
      <c r="AA3891" s="3" t="s">
        <v>47</v>
      </c>
      <c r="AB3891" s="12" t="s">
        <v>47</v>
      </c>
      <c r="AC3891" s="3" t="s">
        <v>48</v>
      </c>
      <c r="AF3891" s="3" t="s">
        <v>65</v>
      </c>
      <c r="AO3891" s="3" t="s">
        <v>48</v>
      </c>
      <c r="AU3891" s="3">
        <v>1</v>
      </c>
      <c r="AV3891" s="3">
        <v>4</v>
      </c>
      <c r="AW3891" s="3">
        <v>2</v>
      </c>
      <c r="AX3891" s="3">
        <v>3</v>
      </c>
      <c r="AY3891" s="3">
        <v>75</v>
      </c>
      <c r="AZ3891" s="6" t="str">
        <f t="shared" si="424"/>
        <v>2279.5</v>
      </c>
      <c r="BC3891" s="12" t="s">
        <v>9618</v>
      </c>
      <c r="BJ3891" s="12">
        <f t="shared" si="425"/>
        <v>0</v>
      </c>
      <c r="BK3891" s="12">
        <f t="shared" si="426"/>
        <v>0</v>
      </c>
      <c r="BW3891" s="3" t="s">
        <v>9780</v>
      </c>
      <c r="CB3891" s="3" t="s">
        <v>9781</v>
      </c>
      <c r="CQ3891" s="3" t="str">
        <f>CONCATENATE(baseURL!$A$1,baseURL!$B$1,baseURL!$C$1,".",C3891,".",L3891,".pkl&amp;seq=",BC3891)</f>
        <v>http://proteomics.broadinstitute.org/millscripts/viewfeed.pl?side=xl&amp;cycle=1&amp;fixedMods=iaaC&amp;file=msdataSM/iPRG2012_nd/cpick_in/iPRG2012_nd.2279.5.0.pkl&amp;seq=TVTDKEGLPAGWQGLDNGPESR</v>
      </c>
    </row>
    <row r="3892" spans="1:95" x14ac:dyDescent="0.2">
      <c r="A3892" s="3">
        <v>2732</v>
      </c>
      <c r="B3892" s="2" t="s">
        <v>9782</v>
      </c>
      <c r="C3892" s="2" t="s">
        <v>9769</v>
      </c>
      <c r="D3892" s="3">
        <v>10186</v>
      </c>
      <c r="E3892" s="3">
        <v>10177</v>
      </c>
      <c r="F3892" s="3">
        <v>47867</v>
      </c>
      <c r="G3892" s="3">
        <v>12455</v>
      </c>
      <c r="H3892" s="3">
        <v>37.862699999999997</v>
      </c>
      <c r="I3892" s="30">
        <v>885.44547</v>
      </c>
      <c r="J3892" s="30">
        <v>885.44751110000004</v>
      </c>
      <c r="K3892" s="30">
        <v>-2.0400000000000001E-3</v>
      </c>
      <c r="L3892" s="3">
        <v>2</v>
      </c>
      <c r="M3892" s="3">
        <v>2</v>
      </c>
      <c r="N3892" s="10">
        <f t="shared" si="420"/>
        <v>1</v>
      </c>
      <c r="O3892" s="35">
        <v>2</v>
      </c>
      <c r="P3892" s="17"/>
      <c r="Q3892" s="40">
        <v>1769.8924500000001</v>
      </c>
      <c r="R3892" s="40">
        <v>885.44985999999994</v>
      </c>
      <c r="S3892" s="18">
        <f t="shared" si="421"/>
        <v>-4.9579317793826734</v>
      </c>
      <c r="T3892" s="18">
        <f t="shared" si="422"/>
        <v>-2.6527758442490832</v>
      </c>
      <c r="U3892" s="18">
        <f t="shared" si="423"/>
        <v>-2.6653118449341542</v>
      </c>
      <c r="V3892" s="30">
        <v>885.44749999999999</v>
      </c>
      <c r="Z3892" s="3" t="s">
        <v>47</v>
      </c>
      <c r="AA3892" s="3" t="s">
        <v>47</v>
      </c>
      <c r="AB3892" s="12" t="s">
        <v>47</v>
      </c>
      <c r="AD3892" s="3" t="s">
        <v>47</v>
      </c>
      <c r="AE3892" s="3" t="s">
        <v>48</v>
      </c>
      <c r="AF3892" s="3" t="s">
        <v>48</v>
      </c>
      <c r="AG3892" s="3" t="s">
        <v>48</v>
      </c>
      <c r="AH3892" s="3" t="s">
        <v>47</v>
      </c>
      <c r="AI3892" s="3" t="s">
        <v>48</v>
      </c>
      <c r="AL3892" s="3" t="s">
        <v>48</v>
      </c>
      <c r="AU3892" s="3">
        <v>0</v>
      </c>
      <c r="AV3892" s="3">
        <v>5</v>
      </c>
      <c r="AW3892" s="3">
        <v>1</v>
      </c>
      <c r="AX3892" s="3">
        <v>5</v>
      </c>
      <c r="AY3892" s="3">
        <v>100</v>
      </c>
      <c r="AZ3892" s="6" t="str">
        <f t="shared" si="424"/>
        <v>2279.7</v>
      </c>
      <c r="BC3892" s="12" t="s">
        <v>9783</v>
      </c>
      <c r="BJ3892" s="12">
        <f t="shared" si="425"/>
        <v>0</v>
      </c>
      <c r="BK3892" s="12">
        <f t="shared" si="426"/>
        <v>0</v>
      </c>
      <c r="CQ3892" s="3" t="str">
        <f>CONCATENATE(baseURL!$A$1,baseURL!$B$1,baseURL!$C$1,".",C3892,".",L3892,".pkl&amp;seq=",BC3892)</f>
        <v>http://proteomics.broadinstitute.org/millscripts/viewfeed.pl?side=xl&amp;cycle=1&amp;fixedMods=iaaC&amp;file=msdataSM/iPRG2012_nd/cpick_in/iPRG2012_nd.2279.7.2.pkl&amp;seq=LGNPMPMEATQAAPTLK</v>
      </c>
    </row>
    <row r="3893" spans="1:95" x14ac:dyDescent="0.2">
      <c r="A3893" s="3">
        <v>2490</v>
      </c>
      <c r="B3893" s="2" t="s">
        <v>9784</v>
      </c>
      <c r="C3893" s="2" t="s">
        <v>9785</v>
      </c>
      <c r="D3893" s="3">
        <v>10189</v>
      </c>
      <c r="E3893" s="3">
        <v>10180</v>
      </c>
      <c r="F3893" s="3">
        <v>47884</v>
      </c>
      <c r="G3893" s="3">
        <v>12459</v>
      </c>
      <c r="H3893" s="3">
        <v>37.879899999999999</v>
      </c>
      <c r="I3893" s="30">
        <v>581.32047999999998</v>
      </c>
      <c r="J3893" s="30">
        <v>581.64825150000001</v>
      </c>
      <c r="K3893" s="30">
        <v>-0.32777000000000001</v>
      </c>
      <c r="L3893" s="3">
        <v>3</v>
      </c>
      <c r="M3893" s="3">
        <v>3</v>
      </c>
      <c r="N3893" s="10">
        <f t="shared" si="420"/>
        <v>1</v>
      </c>
      <c r="O3893" s="35">
        <v>3</v>
      </c>
      <c r="P3893" s="17"/>
      <c r="Q3893" s="40">
        <v>1742.9336599999999</v>
      </c>
      <c r="R3893" s="40">
        <v>581.64940999999999</v>
      </c>
      <c r="S3893" s="18">
        <f t="shared" si="421"/>
        <v>-565.51247941610382</v>
      </c>
      <c r="T3893" s="18">
        <f t="shared" si="422"/>
        <v>-1.9917496348428911</v>
      </c>
      <c r="U3893" s="18">
        <f t="shared" si="423"/>
        <v>-2.0802909436710135</v>
      </c>
      <c r="V3893" s="30">
        <v>581.64819999999997</v>
      </c>
      <c r="W3893" s="3" t="s">
        <v>47</v>
      </c>
      <c r="Z3893" s="3" t="s">
        <v>47</v>
      </c>
      <c r="AA3893" s="3" t="s">
        <v>47</v>
      </c>
      <c r="AB3893" s="12" t="s">
        <v>47</v>
      </c>
      <c r="AE3893" s="3" t="s">
        <v>48</v>
      </c>
      <c r="AF3893" s="3" t="s">
        <v>47</v>
      </c>
      <c r="AH3893" s="3" t="s">
        <v>47</v>
      </c>
      <c r="AI3893" s="3" t="s">
        <v>52</v>
      </c>
      <c r="AL3893" s="3" t="s">
        <v>48</v>
      </c>
      <c r="AU3893" s="3">
        <v>0</v>
      </c>
      <c r="AV3893" s="3">
        <v>6</v>
      </c>
      <c r="AW3893" s="3">
        <v>1</v>
      </c>
      <c r="AX3893" s="3">
        <v>6</v>
      </c>
      <c r="AY3893" s="3">
        <v>100</v>
      </c>
      <c r="AZ3893" s="6" t="str">
        <f t="shared" si="424"/>
        <v>2280.3</v>
      </c>
      <c r="BC3893" s="12" t="s">
        <v>9786</v>
      </c>
      <c r="BJ3893" s="12">
        <f t="shared" si="425"/>
        <v>0</v>
      </c>
      <c r="BK3893" s="12">
        <f t="shared" si="426"/>
        <v>0</v>
      </c>
      <c r="CQ3893" s="3" t="str">
        <f>CONCATENATE(baseURL!$A$1,baseURL!$B$1,baseURL!$C$1,".",C3893,".",L3893,".pkl&amp;seq=",BC3893)</f>
        <v>http://proteomics.broadinstitute.org/millscripts/viewfeed.pl?side=xl&amp;cycle=1&amp;fixedMods=iaaC&amp;file=msdataSM/iPRG2012_nd/cpick_in/iPRG2012_nd.2280.3.3.pkl&amp;seq=ARTFFVGGNFKLNGSK</v>
      </c>
    </row>
    <row r="3894" spans="1:95" x14ac:dyDescent="0.2">
      <c r="A3894" s="3">
        <v>4979</v>
      </c>
      <c r="B3894" s="2" t="s">
        <v>9787</v>
      </c>
      <c r="C3894" s="2" t="s">
        <v>9777</v>
      </c>
      <c r="D3894" s="3">
        <v>10191</v>
      </c>
      <c r="E3894" s="3">
        <v>10182</v>
      </c>
      <c r="F3894" s="3">
        <v>47886</v>
      </c>
      <c r="G3894" s="3">
        <v>12461</v>
      </c>
      <c r="H3894" s="3">
        <v>37.886600000000001</v>
      </c>
      <c r="I3894" s="30">
        <v>672.87815999999998</v>
      </c>
      <c r="J3894" s="30">
        <v>672.87786630000005</v>
      </c>
      <c r="K3894" s="30">
        <v>2.9E-4</v>
      </c>
      <c r="L3894" s="3">
        <v>2</v>
      </c>
      <c r="M3894" s="3">
        <v>2</v>
      </c>
      <c r="N3894" s="10">
        <f t="shared" si="420"/>
        <v>1</v>
      </c>
      <c r="O3894" s="35">
        <v>2</v>
      </c>
      <c r="P3894" s="17"/>
      <c r="Q3894" s="40">
        <v>1344.7481600000001</v>
      </c>
      <c r="R3894" s="40">
        <v>672.87771999999995</v>
      </c>
      <c r="S3894" s="18">
        <f t="shared" si="421"/>
        <v>0.6539078155626481</v>
      </c>
      <c r="T3894" s="18">
        <f t="shared" si="422"/>
        <v>0.21742434880552153</v>
      </c>
      <c r="U3894" s="18">
        <f t="shared" si="423"/>
        <v>-2.972308244877666E-2</v>
      </c>
      <c r="V3894" s="30">
        <v>672.8777</v>
      </c>
      <c r="W3894" s="3" t="s">
        <v>47</v>
      </c>
      <c r="X3894" s="3" t="s">
        <v>47</v>
      </c>
      <c r="Y3894" s="3" t="s">
        <v>47</v>
      </c>
      <c r="Z3894" s="3" t="s">
        <v>47</v>
      </c>
      <c r="AA3894" s="3" t="s">
        <v>48</v>
      </c>
      <c r="AB3894" s="12" t="s">
        <v>47</v>
      </c>
      <c r="AC3894" s="3" t="s">
        <v>47</v>
      </c>
      <c r="AD3894" s="3" t="s">
        <v>47</v>
      </c>
      <c r="AE3894" s="3" t="s">
        <v>47</v>
      </c>
      <c r="AF3894" s="3" t="s">
        <v>47</v>
      </c>
      <c r="AG3894" s="3" t="s">
        <v>47</v>
      </c>
      <c r="AH3894" s="3" t="s">
        <v>47</v>
      </c>
      <c r="AI3894" s="3" t="s">
        <v>47</v>
      </c>
      <c r="AJ3894" s="3" t="s">
        <v>47</v>
      </c>
      <c r="AK3894" s="3" t="s">
        <v>47</v>
      </c>
      <c r="AL3894" s="3" t="s">
        <v>47</v>
      </c>
      <c r="AM3894" s="3" t="s">
        <v>47</v>
      </c>
      <c r="AN3894" s="3" t="s">
        <v>47</v>
      </c>
      <c r="AU3894" s="3">
        <v>0</v>
      </c>
      <c r="AV3894" s="3">
        <v>17</v>
      </c>
      <c r="AW3894" s="3">
        <v>1</v>
      </c>
      <c r="AX3894" s="3">
        <v>17</v>
      </c>
      <c r="AY3894" s="3">
        <v>100</v>
      </c>
      <c r="AZ3894" s="6" t="str">
        <f t="shared" si="424"/>
        <v>2280.5</v>
      </c>
      <c r="BC3894" s="12" t="s">
        <v>9691</v>
      </c>
      <c r="BJ3894" s="12">
        <f t="shared" si="425"/>
        <v>0</v>
      </c>
      <c r="BK3894" s="12">
        <f t="shared" si="426"/>
        <v>0</v>
      </c>
      <c r="CQ3894" s="3" t="str">
        <f>CONCATENATE(baseURL!$A$1,baseURL!$B$1,baseURL!$C$1,".",C3894,".",L3894,".pkl&amp;seq=",BC3894)</f>
        <v>http://proteomics.broadinstitute.org/millscripts/viewfeed.pl?side=xl&amp;cycle=1&amp;fixedMods=iaaC&amp;file=msdataSM/iPRG2012_nd/cpick_in/iPRG2012_nd.2280.5.2.pkl&amp;seq=LTSLNVVAGSDLR</v>
      </c>
    </row>
    <row r="3895" spans="1:95" x14ac:dyDescent="0.2">
      <c r="A3895" s="3">
        <v>704</v>
      </c>
      <c r="B3895" s="2" t="s">
        <v>9794</v>
      </c>
      <c r="C3895" s="2" t="s">
        <v>9795</v>
      </c>
      <c r="D3895" s="3">
        <v>10192</v>
      </c>
      <c r="E3895" s="3">
        <v>10183</v>
      </c>
      <c r="F3895" s="3">
        <v>47903</v>
      </c>
      <c r="G3895" s="3">
        <v>12463</v>
      </c>
      <c r="H3895" s="3">
        <v>37.894599999999997</v>
      </c>
      <c r="I3895" s="30">
        <v>434.22140999999999</v>
      </c>
      <c r="J3895" s="30">
        <v>434.22059849999999</v>
      </c>
      <c r="K3895" s="30">
        <v>8.0999999999999996E-4</v>
      </c>
      <c r="L3895" s="3">
        <v>2</v>
      </c>
      <c r="M3895" s="3">
        <v>2</v>
      </c>
      <c r="N3895" s="10">
        <f t="shared" si="420"/>
        <v>1</v>
      </c>
      <c r="O3895" s="35">
        <v>2</v>
      </c>
      <c r="P3895" s="17"/>
      <c r="Q3895" s="40">
        <v>867.43356000000006</v>
      </c>
      <c r="R3895" s="40">
        <v>434.22041999999999</v>
      </c>
      <c r="S3895" s="18">
        <f t="shared" si="421"/>
        <v>2.2799480503510194</v>
      </c>
      <c r="T3895" s="18">
        <f t="shared" si="422"/>
        <v>0.41108154242050199</v>
      </c>
      <c r="U3895" s="18">
        <f t="shared" si="423"/>
        <v>-0.73695290513487488</v>
      </c>
      <c r="V3895" s="30">
        <v>434.2201</v>
      </c>
      <c r="W3895" s="3" t="s">
        <v>47</v>
      </c>
      <c r="X3895" s="3" t="s">
        <v>47</v>
      </c>
      <c r="Z3895" s="3" t="s">
        <v>47</v>
      </c>
      <c r="AA3895" s="3" t="s">
        <v>65</v>
      </c>
      <c r="AC3895" s="3" t="s">
        <v>65</v>
      </c>
      <c r="AD3895" s="3" t="s">
        <v>47</v>
      </c>
      <c r="AF3895" s="3" t="s">
        <v>52</v>
      </c>
      <c r="AG3895" s="3" t="s">
        <v>48</v>
      </c>
      <c r="AJ3895" s="3" t="s">
        <v>47</v>
      </c>
      <c r="AK3895" s="3" t="s">
        <v>52</v>
      </c>
      <c r="AL3895" s="3" t="s">
        <v>52</v>
      </c>
      <c r="AO3895" s="3" t="s">
        <v>47</v>
      </c>
      <c r="AP3895" s="3" t="s">
        <v>47</v>
      </c>
      <c r="AU3895" s="3">
        <v>2</v>
      </c>
      <c r="AV3895" s="3">
        <v>7</v>
      </c>
      <c r="AW3895" s="3">
        <v>1</v>
      </c>
      <c r="AX3895" s="3">
        <v>7</v>
      </c>
      <c r="AY3895" s="3">
        <v>100</v>
      </c>
      <c r="AZ3895" s="6" t="str">
        <f t="shared" si="424"/>
        <v>2281.1</v>
      </c>
      <c r="BC3895" s="12" t="s">
        <v>9796</v>
      </c>
      <c r="BF3895" s="12" t="s">
        <v>1468</v>
      </c>
      <c r="BJ3895" s="12">
        <f t="shared" si="425"/>
        <v>0</v>
      </c>
      <c r="BK3895" s="12">
        <f t="shared" si="426"/>
        <v>0</v>
      </c>
      <c r="BW3895" s="3" t="s">
        <v>9797</v>
      </c>
      <c r="BY3895" s="3" t="s">
        <v>9798</v>
      </c>
      <c r="CQ3895" s="3" t="str">
        <f>CONCATENATE(baseURL!$A$1,baseURL!$B$1,baseURL!$C$1,".",C3895,".",L3895,".pkl&amp;seq=",BC3895)</f>
        <v>http://proteomics.broadinstitute.org/millscripts/viewfeed.pl?side=xl&amp;cycle=1&amp;fixedMods=iaaC&amp;file=msdataSM/iPRG2012_nd/cpick_in/iPRG2012_nd.2281.1.2.pkl&amp;seq=GELLsLR</v>
      </c>
    </row>
    <row r="3896" spans="1:95" x14ac:dyDescent="0.2">
      <c r="A3896" s="3">
        <v>925</v>
      </c>
      <c r="B3896" s="2" t="s">
        <v>9788</v>
      </c>
      <c r="C3896" s="2" t="s">
        <v>9789</v>
      </c>
      <c r="D3896" s="3">
        <v>10203</v>
      </c>
      <c r="E3896" s="3">
        <v>10194</v>
      </c>
      <c r="F3896" s="3">
        <v>47914</v>
      </c>
      <c r="G3896" s="3">
        <v>12474</v>
      </c>
      <c r="H3896" s="3">
        <v>37.9054</v>
      </c>
      <c r="I3896" s="30">
        <v>629.29597000000001</v>
      </c>
      <c r="J3896" s="30">
        <v>629.29535629999998</v>
      </c>
      <c r="K3896" s="30">
        <v>6.0999999999999997E-4</v>
      </c>
      <c r="L3896" s="3">
        <v>2</v>
      </c>
      <c r="M3896" s="3">
        <v>2</v>
      </c>
      <c r="N3896" s="10">
        <f t="shared" si="420"/>
        <v>1</v>
      </c>
      <c r="O3896" s="35">
        <v>2</v>
      </c>
      <c r="P3896" s="17"/>
      <c r="Q3896" s="40">
        <v>1257.5820000000001</v>
      </c>
      <c r="R3896" s="40">
        <v>629.29463999999996</v>
      </c>
      <c r="S3896" s="18">
        <f t="shared" si="421"/>
        <v>2.1134774007493182</v>
      </c>
      <c r="T3896" s="18">
        <f t="shared" si="422"/>
        <v>1.1382585429646668</v>
      </c>
      <c r="U3896" s="18">
        <f t="shared" si="423"/>
        <v>0.88988522143469206</v>
      </c>
      <c r="V3896" s="30">
        <v>629.29520000000002</v>
      </c>
      <c r="W3896" s="3" t="s">
        <v>47</v>
      </c>
      <c r="X3896" s="3" t="s">
        <v>47</v>
      </c>
      <c r="Y3896" s="3" t="s">
        <v>47</v>
      </c>
      <c r="AA3896" s="3" t="s">
        <v>48</v>
      </c>
      <c r="AB3896" s="12" t="s">
        <v>47</v>
      </c>
      <c r="AC3896" s="3" t="s">
        <v>47</v>
      </c>
      <c r="AD3896" s="3" t="s">
        <v>47</v>
      </c>
      <c r="AE3896" s="3" t="s">
        <v>47</v>
      </c>
      <c r="AF3896" s="3" t="s">
        <v>47</v>
      </c>
      <c r="AG3896" s="3" t="s">
        <v>47</v>
      </c>
      <c r="AH3896" s="3" t="s">
        <v>47</v>
      </c>
      <c r="AI3896" s="3" t="s">
        <v>47</v>
      </c>
      <c r="AJ3896" s="3" t="s">
        <v>47</v>
      </c>
      <c r="AK3896" s="3" t="s">
        <v>47</v>
      </c>
      <c r="AL3896" s="3" t="s">
        <v>52</v>
      </c>
      <c r="AO3896" s="3" t="s">
        <v>47</v>
      </c>
      <c r="AP3896" s="3" t="s">
        <v>48</v>
      </c>
      <c r="AR3896" s="3" t="s">
        <v>47</v>
      </c>
      <c r="AU3896" s="3">
        <v>0</v>
      </c>
      <c r="AV3896" s="3">
        <v>15</v>
      </c>
      <c r="AW3896" s="3">
        <v>1</v>
      </c>
      <c r="AX3896" s="3">
        <v>15</v>
      </c>
      <c r="AY3896" s="3">
        <v>100</v>
      </c>
      <c r="AZ3896" s="6" t="str">
        <f t="shared" si="424"/>
        <v>2281.12</v>
      </c>
      <c r="BC3896" s="12" t="s">
        <v>9790</v>
      </c>
      <c r="BJ3896" s="12">
        <f t="shared" si="425"/>
        <v>0</v>
      </c>
      <c r="BK3896" s="12">
        <f t="shared" si="426"/>
        <v>0</v>
      </c>
      <c r="BN3896" s="3" t="s">
        <v>277</v>
      </c>
      <c r="BR3896" s="3" t="s">
        <v>277</v>
      </c>
      <c r="CQ3896" s="3" t="str">
        <f>CONCATENATE(baseURL!$A$1,baseURL!$B$1,baseURL!$C$1,".",C3896,".",L3896,".pkl&amp;seq=",BC3896,"&amp;varMods=Oxidation-M")</f>
        <v>http://proteomics.broadinstitute.org/millscripts/viewfeed.pl?side=xl&amp;cycle=1&amp;fixedMods=iaaC&amp;file=msdataSM/iPRG2012_nd/cpick_in/iPRG2012_nd.2281.12.2.pkl&amp;seq=YDGLVGmFDPK&amp;varMods=Oxidation-M</v>
      </c>
    </row>
    <row r="3897" spans="1:95" x14ac:dyDescent="0.2">
      <c r="A3897" s="3">
        <v>4980</v>
      </c>
      <c r="B3897" s="2" t="s">
        <v>9791</v>
      </c>
      <c r="C3897" s="2" t="s">
        <v>9792</v>
      </c>
      <c r="D3897" s="3">
        <v>10205</v>
      </c>
      <c r="E3897" s="3">
        <v>10196</v>
      </c>
      <c r="F3897" s="3">
        <v>47916</v>
      </c>
      <c r="G3897" s="3">
        <v>12476</v>
      </c>
      <c r="H3897" s="3">
        <v>37.908700000000003</v>
      </c>
      <c r="I3897" s="30">
        <v>649.34339999999997</v>
      </c>
      <c r="J3897" s="30">
        <v>649.34215670000003</v>
      </c>
      <c r="K3897" s="30">
        <v>1.24E-3</v>
      </c>
      <c r="L3897" s="3">
        <v>3</v>
      </c>
      <c r="M3897" s="3">
        <v>3</v>
      </c>
      <c r="N3897" s="10">
        <f t="shared" si="420"/>
        <v>1</v>
      </c>
      <c r="O3897" s="35">
        <v>3</v>
      </c>
      <c r="P3897" s="17"/>
      <c r="Q3897" s="40">
        <v>1946.00901</v>
      </c>
      <c r="R3897" s="40">
        <v>649.34118999999998</v>
      </c>
      <c r="S3897" s="18">
        <f t="shared" si="421"/>
        <v>3.4034495793974529</v>
      </c>
      <c r="T3897" s="18">
        <f t="shared" si="422"/>
        <v>1.4887396871420693</v>
      </c>
      <c r="U3897" s="18">
        <f t="shared" si="423"/>
        <v>1.5554226585638167</v>
      </c>
      <c r="V3897" s="30">
        <v>649.34220000000005</v>
      </c>
      <c r="W3897" s="3" t="s">
        <v>47</v>
      </c>
      <c r="X3897" s="3" t="s">
        <v>47</v>
      </c>
      <c r="Y3897" s="3" t="s">
        <v>47</v>
      </c>
      <c r="Z3897" s="3" t="s">
        <v>47</v>
      </c>
      <c r="AA3897" s="3" t="s">
        <v>48</v>
      </c>
      <c r="AB3897" s="12" t="s">
        <v>47</v>
      </c>
      <c r="AC3897" s="3" t="s">
        <v>47</v>
      </c>
      <c r="AD3897" s="3" t="s">
        <v>47</v>
      </c>
      <c r="AE3897" s="3" t="s">
        <v>47</v>
      </c>
      <c r="AF3897" s="3" t="s">
        <v>47</v>
      </c>
      <c r="AG3897" s="3" t="s">
        <v>47</v>
      </c>
      <c r="AH3897" s="3" t="s">
        <v>47</v>
      </c>
      <c r="AI3897" s="3" t="s">
        <v>47</v>
      </c>
      <c r="AJ3897" s="3" t="s">
        <v>47</v>
      </c>
      <c r="AK3897" s="3" t="s">
        <v>47</v>
      </c>
      <c r="AL3897" s="3" t="s">
        <v>47</v>
      </c>
      <c r="AM3897" s="3" t="s">
        <v>47</v>
      </c>
      <c r="AN3897" s="3" t="s">
        <v>47</v>
      </c>
      <c r="AU3897" s="3">
        <v>0</v>
      </c>
      <c r="AV3897" s="3">
        <v>17</v>
      </c>
      <c r="AW3897" s="3">
        <v>1</v>
      </c>
      <c r="AX3897" s="3">
        <v>17</v>
      </c>
      <c r="AY3897" s="3">
        <v>100</v>
      </c>
      <c r="AZ3897" s="6" t="str">
        <f t="shared" si="424"/>
        <v>2281.14</v>
      </c>
      <c r="BC3897" s="12" t="s">
        <v>9793</v>
      </c>
      <c r="BJ3897" s="12">
        <f t="shared" si="425"/>
        <v>0</v>
      </c>
      <c r="BK3897" s="12">
        <f t="shared" si="426"/>
        <v>0</v>
      </c>
      <c r="CQ3897" s="3" t="str">
        <f>CONCATENATE(baseURL!$A$1,baseURL!$B$1,baseURL!$C$1,".",C3897,".",L3897,".pkl&amp;seq=",BC3897)</f>
        <v>http://proteomics.broadinstitute.org/millscripts/viewfeed.pl?side=xl&amp;cycle=1&amp;fixedMods=iaaC&amp;file=msdataSM/iPRG2012_nd/cpick_in/iPRG2012_nd.2281.14.3.pkl&amp;seq=NAQAQREAAAEYAQLLAK</v>
      </c>
    </row>
    <row r="3898" spans="1:95" x14ac:dyDescent="0.2">
      <c r="A3898" s="3">
        <v>979</v>
      </c>
      <c r="B3898" s="2" t="s">
        <v>9799</v>
      </c>
      <c r="C3898" s="2" t="s">
        <v>9800</v>
      </c>
      <c r="D3898" s="3">
        <v>10193</v>
      </c>
      <c r="E3898" s="3">
        <v>10184</v>
      </c>
      <c r="F3898" s="3">
        <v>47904</v>
      </c>
      <c r="G3898" s="3">
        <v>12464</v>
      </c>
      <c r="H3898" s="3">
        <v>37.895400000000002</v>
      </c>
      <c r="I3898" s="30">
        <v>436.49180999999999</v>
      </c>
      <c r="J3898" s="30">
        <v>436.49051639999999</v>
      </c>
      <c r="K3898" s="30">
        <v>1.2899999999999999E-3</v>
      </c>
      <c r="L3898" s="3">
        <v>4</v>
      </c>
      <c r="M3898" s="3">
        <v>4</v>
      </c>
      <c r="N3898" s="10">
        <f t="shared" si="420"/>
        <v>1</v>
      </c>
      <c r="O3898" s="35">
        <v>4</v>
      </c>
      <c r="P3898" s="17"/>
      <c r="Q3898" s="40">
        <v>1742.9336599999999</v>
      </c>
      <c r="R3898" s="40">
        <v>436.48887000000002</v>
      </c>
      <c r="S3898" s="18">
        <f t="shared" si="421"/>
        <v>6.735566934311195</v>
      </c>
      <c r="T3898" s="18">
        <f t="shared" si="422"/>
        <v>3.7719174831882238</v>
      </c>
      <c r="U3898" s="18">
        <f t="shared" si="423"/>
        <v>3.0470421845941558</v>
      </c>
      <c r="V3898" s="30">
        <v>436.49020000000002</v>
      </c>
      <c r="W3898" s="3" t="s">
        <v>47</v>
      </c>
      <c r="Z3898" s="3" t="s">
        <v>47</v>
      </c>
      <c r="AA3898" s="3" t="s">
        <v>47</v>
      </c>
      <c r="AC3898" s="3" t="s">
        <v>48</v>
      </c>
      <c r="AE3898" s="3" t="s">
        <v>47</v>
      </c>
      <c r="AF3898" s="3" t="s">
        <v>47</v>
      </c>
      <c r="AH3898" s="3" t="s">
        <v>47</v>
      </c>
      <c r="AM3898" s="3" t="s">
        <v>48</v>
      </c>
      <c r="AU3898" s="3">
        <v>0</v>
      </c>
      <c r="AV3898" s="3">
        <v>6</v>
      </c>
      <c r="AW3898" s="3">
        <v>1</v>
      </c>
      <c r="AX3898" s="3">
        <v>6</v>
      </c>
      <c r="AY3898" s="3">
        <v>100</v>
      </c>
      <c r="AZ3898" s="6" t="str">
        <f t="shared" si="424"/>
        <v>2281.2</v>
      </c>
      <c r="BC3898" s="12" t="s">
        <v>9786</v>
      </c>
      <c r="BJ3898" s="12">
        <f t="shared" si="425"/>
        <v>0</v>
      </c>
      <c r="BK3898" s="12">
        <f t="shared" si="426"/>
        <v>0</v>
      </c>
      <c r="CQ3898" s="3" t="str">
        <f>CONCATENATE(baseURL!$A$1,baseURL!$B$1,baseURL!$C$1,".",C3898,".",L3898,".pkl&amp;seq=",BC3898)</f>
        <v>http://proteomics.broadinstitute.org/millscripts/viewfeed.pl?side=xl&amp;cycle=1&amp;fixedMods=iaaC&amp;file=msdataSM/iPRG2012_nd/cpick_in/iPRG2012_nd.2281.2.4.pkl&amp;seq=ARTFFVGGNFKLNGSK</v>
      </c>
    </row>
    <row r="3899" spans="1:95" x14ac:dyDescent="0.2">
      <c r="A3899" s="3">
        <v>5491</v>
      </c>
      <c r="B3899" s="2" t="s">
        <v>9801</v>
      </c>
      <c r="C3899" s="2" t="s">
        <v>9784</v>
      </c>
      <c r="D3899" s="3">
        <v>10195</v>
      </c>
      <c r="E3899" s="3">
        <v>10186</v>
      </c>
      <c r="F3899" s="3">
        <v>47906</v>
      </c>
      <c r="G3899" s="3">
        <v>12466</v>
      </c>
      <c r="H3899" s="3">
        <v>37.897100000000002</v>
      </c>
      <c r="I3899" s="30">
        <v>464.28854000000001</v>
      </c>
      <c r="J3899" s="30">
        <v>464.28634</v>
      </c>
      <c r="K3899" s="30">
        <v>2.2000000000000001E-3</v>
      </c>
      <c r="L3899" s="3">
        <v>3</v>
      </c>
      <c r="M3899" s="3">
        <v>3</v>
      </c>
      <c r="N3899" s="10">
        <f t="shared" si="420"/>
        <v>1</v>
      </c>
      <c r="O3899" s="35">
        <v>3</v>
      </c>
      <c r="P3899" s="17"/>
      <c r="Q3899" s="40">
        <v>1390.84166</v>
      </c>
      <c r="R3899" s="40">
        <v>464.28539999999998</v>
      </c>
      <c r="S3899" s="18">
        <f t="shared" si="421"/>
        <v>6.7630815012282115</v>
      </c>
      <c r="T3899" s="18">
        <f t="shared" si="422"/>
        <v>2.0246167551556686</v>
      </c>
      <c r="U3899" s="18">
        <f t="shared" si="423"/>
        <v>1.7230780895254456</v>
      </c>
      <c r="V3899" s="30">
        <v>464.28620000000001</v>
      </c>
      <c r="W3899" s="3" t="s">
        <v>47</v>
      </c>
      <c r="X3899" s="3" t="s">
        <v>47</v>
      </c>
      <c r="Y3899" s="3" t="s">
        <v>47</v>
      </c>
      <c r="Z3899" s="3" t="s">
        <v>47</v>
      </c>
      <c r="AA3899" s="3" t="s">
        <v>47</v>
      </c>
      <c r="AB3899" s="12" t="s">
        <v>47</v>
      </c>
      <c r="AC3899" s="3" t="s">
        <v>47</v>
      </c>
      <c r="AD3899" s="3" t="s">
        <v>47</v>
      </c>
      <c r="AE3899" s="3" t="s">
        <v>47</v>
      </c>
      <c r="AF3899" s="3" t="s">
        <v>47</v>
      </c>
      <c r="AG3899" s="3" t="s">
        <v>47</v>
      </c>
      <c r="AH3899" s="3" t="s">
        <v>47</v>
      </c>
      <c r="AI3899" s="3" t="s">
        <v>47</v>
      </c>
      <c r="AJ3899" s="3" t="s">
        <v>47</v>
      </c>
      <c r="AK3899" s="3" t="s">
        <v>47</v>
      </c>
      <c r="AL3899" s="3" t="s">
        <v>47</v>
      </c>
      <c r="AM3899" s="3" t="s">
        <v>47</v>
      </c>
      <c r="AU3899" s="3">
        <v>0</v>
      </c>
      <c r="AV3899" s="3">
        <v>17</v>
      </c>
      <c r="AW3899" s="3">
        <v>1</v>
      </c>
      <c r="AX3899" s="3">
        <v>17</v>
      </c>
      <c r="AY3899" s="3">
        <v>100</v>
      </c>
      <c r="AZ3899" s="6" t="str">
        <f t="shared" si="424"/>
        <v>2281.4</v>
      </c>
      <c r="BC3899" s="12" t="s">
        <v>9802</v>
      </c>
      <c r="BJ3899" s="12">
        <f t="shared" si="425"/>
        <v>0</v>
      </c>
      <c r="BK3899" s="12">
        <f t="shared" si="426"/>
        <v>0</v>
      </c>
      <c r="CQ3899" s="3" t="str">
        <f>CONCATENATE(baseURL!$A$1,baseURL!$B$1,baseURL!$C$1,".",C3899,".",L3899,".pkl&amp;seq=",BC3899)</f>
        <v>http://proteomics.broadinstitute.org/millscripts/viewfeed.pl?side=xl&amp;cycle=1&amp;fixedMods=iaaC&amp;file=msdataSM/iPRG2012_nd/cpick_in/iPRG2012_nd.2281.4.3.pkl&amp;seq=LVYALTTLKGVGR</v>
      </c>
    </row>
    <row r="3900" spans="1:95" x14ac:dyDescent="0.2">
      <c r="A3900" s="3">
        <v>2618</v>
      </c>
      <c r="B3900" s="2" t="s">
        <v>9803</v>
      </c>
      <c r="C3900" s="2" t="s">
        <v>9787</v>
      </c>
      <c r="D3900" s="3">
        <v>10197</v>
      </c>
      <c r="E3900" s="3">
        <v>10188</v>
      </c>
      <c r="F3900" s="3">
        <v>47908</v>
      </c>
      <c r="G3900" s="3">
        <v>12468</v>
      </c>
      <c r="H3900" s="3">
        <v>37.898699999999998</v>
      </c>
      <c r="I3900" s="30">
        <v>487.91701</v>
      </c>
      <c r="J3900" s="30">
        <v>487.91518450000001</v>
      </c>
      <c r="K3900" s="30">
        <v>1.83E-3</v>
      </c>
      <c r="L3900" s="3">
        <v>3</v>
      </c>
      <c r="M3900" s="3">
        <v>3</v>
      </c>
      <c r="N3900" s="10">
        <f t="shared" si="420"/>
        <v>1</v>
      </c>
      <c r="O3900" s="35">
        <v>3</v>
      </c>
      <c r="P3900" s="17"/>
      <c r="Q3900" s="40">
        <v>1461.72939</v>
      </c>
      <c r="R3900" s="40">
        <v>487.91464999999999</v>
      </c>
      <c r="S3900" s="18">
        <f t="shared" si="421"/>
        <v>4.8369115377251575</v>
      </c>
      <c r="T3900" s="18">
        <f t="shared" si="422"/>
        <v>1.0954784817688079</v>
      </c>
      <c r="U3900" s="18">
        <f t="shared" si="423"/>
        <v>0.51238469677860321</v>
      </c>
      <c r="V3900" s="30">
        <v>487.91489999999999</v>
      </c>
      <c r="W3900" s="3" t="s">
        <v>47</v>
      </c>
      <c r="Z3900" s="3" t="s">
        <v>47</v>
      </c>
      <c r="AA3900" s="3" t="s">
        <v>47</v>
      </c>
      <c r="AB3900" s="12" t="s">
        <v>47</v>
      </c>
      <c r="AC3900" s="3" t="s">
        <v>47</v>
      </c>
      <c r="AD3900" s="3" t="s">
        <v>47</v>
      </c>
      <c r="AE3900" s="3" t="s">
        <v>47</v>
      </c>
      <c r="AF3900" s="3" t="s">
        <v>48</v>
      </c>
      <c r="AG3900" s="3" t="s">
        <v>47</v>
      </c>
      <c r="AH3900" s="3" t="s">
        <v>47</v>
      </c>
      <c r="AI3900" s="3" t="s">
        <v>47</v>
      </c>
      <c r="AJ3900" s="3" t="s">
        <v>47</v>
      </c>
      <c r="AK3900" s="3" t="s">
        <v>47</v>
      </c>
      <c r="AL3900" s="3" t="s">
        <v>47</v>
      </c>
      <c r="AU3900" s="3">
        <v>0</v>
      </c>
      <c r="AV3900" s="3">
        <v>13</v>
      </c>
      <c r="AW3900" s="3">
        <v>1</v>
      </c>
      <c r="AX3900" s="3">
        <v>13</v>
      </c>
      <c r="AY3900" s="3">
        <v>100</v>
      </c>
      <c r="AZ3900" s="6" t="str">
        <f t="shared" si="424"/>
        <v>2281.6</v>
      </c>
      <c r="BC3900" s="12" t="s">
        <v>9696</v>
      </c>
      <c r="BJ3900" s="12">
        <f t="shared" si="425"/>
        <v>0</v>
      </c>
      <c r="BK3900" s="12">
        <f t="shared" si="426"/>
        <v>0</v>
      </c>
      <c r="CQ3900" s="3" t="str">
        <f>CONCATENATE(baseURL!$A$1,baseURL!$B$1,baseURL!$C$1,".",C3900,".",L3900,".pkl&amp;seq=",BC3900)</f>
        <v>http://proteomics.broadinstitute.org/millscripts/viewfeed.pl?side=xl&amp;cycle=1&amp;fixedMods=iaaC&amp;file=msdataSM/iPRG2012_nd/cpick_in/iPRG2012_nd.2281.6.3.pkl&amp;seq=KSELEYYAMLSK</v>
      </c>
    </row>
    <row r="3901" spans="1:95" x14ac:dyDescent="0.2">
      <c r="A3901" s="3">
        <v>1945</v>
      </c>
      <c r="B3901" s="2" t="s">
        <v>9804</v>
      </c>
      <c r="C3901" s="2" t="s">
        <v>9805</v>
      </c>
      <c r="D3901" s="3">
        <v>10198</v>
      </c>
      <c r="E3901" s="3">
        <v>10189</v>
      </c>
      <c r="F3901" s="3">
        <v>47909</v>
      </c>
      <c r="G3901" s="3">
        <v>12469</v>
      </c>
      <c r="H3901" s="3">
        <v>37.8996</v>
      </c>
      <c r="I3901" s="30">
        <v>501.29948999999999</v>
      </c>
      <c r="J3901" s="30">
        <v>501.29762740000001</v>
      </c>
      <c r="K3901" s="30">
        <v>1.8600000000000001E-3</v>
      </c>
      <c r="L3901" s="3">
        <v>2</v>
      </c>
      <c r="M3901" s="3">
        <v>2</v>
      </c>
      <c r="N3901" s="10">
        <f t="shared" si="420"/>
        <v>1</v>
      </c>
      <c r="O3901" s="35">
        <v>2</v>
      </c>
      <c r="P3901" s="17"/>
      <c r="Q3901" s="40">
        <v>1001.5877400000001</v>
      </c>
      <c r="R3901" s="40">
        <v>501.29750999999999</v>
      </c>
      <c r="S3901" s="18">
        <f t="shared" si="421"/>
        <v>3.9497503189337633</v>
      </c>
      <c r="T3901" s="18">
        <f t="shared" si="422"/>
        <v>0.23419226642860572</v>
      </c>
      <c r="U3901" s="18">
        <f t="shared" si="423"/>
        <v>0.17953410540608017</v>
      </c>
      <c r="V3901" s="30">
        <v>501.29759999999999</v>
      </c>
      <c r="W3901" s="3" t="s">
        <v>47</v>
      </c>
      <c r="X3901" s="3" t="s">
        <v>47</v>
      </c>
      <c r="Y3901" s="3" t="s">
        <v>47</v>
      </c>
      <c r="Z3901" s="3" t="s">
        <v>47</v>
      </c>
      <c r="AA3901" s="3" t="s">
        <v>47</v>
      </c>
      <c r="AB3901" s="12" t="s">
        <v>47</v>
      </c>
      <c r="AC3901" s="3" t="s">
        <v>47</v>
      </c>
      <c r="AD3901" s="3" t="s">
        <v>47</v>
      </c>
      <c r="AE3901" s="3" t="s">
        <v>47</v>
      </c>
      <c r="AG3901" s="3" t="s">
        <v>47</v>
      </c>
      <c r="AM3901" s="3" t="s">
        <v>47</v>
      </c>
      <c r="AO3901" s="3" t="s">
        <v>48</v>
      </c>
      <c r="AU3901" s="3">
        <v>0</v>
      </c>
      <c r="AV3901" s="3">
        <v>11</v>
      </c>
      <c r="AW3901" s="3">
        <v>1</v>
      </c>
      <c r="AX3901" s="3">
        <v>11</v>
      </c>
      <c r="AY3901" s="3">
        <v>100</v>
      </c>
      <c r="AZ3901" s="6" t="str">
        <f t="shared" si="424"/>
        <v>2281.7</v>
      </c>
      <c r="BC3901" s="12" t="s">
        <v>9698</v>
      </c>
      <c r="BJ3901" s="12">
        <f t="shared" si="425"/>
        <v>0</v>
      </c>
      <c r="BK3901" s="12">
        <f t="shared" si="426"/>
        <v>0</v>
      </c>
      <c r="BO3901" s="3" t="s">
        <v>54</v>
      </c>
      <c r="BP3901" s="3" t="s">
        <v>54</v>
      </c>
      <c r="BR3901" s="3" t="s">
        <v>54</v>
      </c>
      <c r="CQ3901" s="3" t="str">
        <f>CONCATENATE(baseURL!$A$1,baseURL!$B$1,baseURL!$C$1,".",C3901,".",L3901,".pkl&amp;seq=",BC3901,"&amp;varMods=Deamidated-Q+Deamidated-N")</f>
        <v>http://proteomics.broadinstitute.org/millscripts/viewfeed.pl?side=xl&amp;cycle=1&amp;fixedMods=iaaC&amp;file=msdataSM/iPRG2012_nd/cpick_in/iPRG2012_nd.2281.7.2.pkl&amp;seq=qTALVELVK&amp;varMods=Deamidated-Q+Deamidated-N</v>
      </c>
    </row>
    <row r="3902" spans="1:95" x14ac:dyDescent="0.2">
      <c r="A3902" s="3">
        <v>4741</v>
      </c>
      <c r="B3902" s="2" t="s">
        <v>9806</v>
      </c>
      <c r="C3902" s="2" t="s">
        <v>9807</v>
      </c>
      <c r="D3902" s="3">
        <v>10216</v>
      </c>
      <c r="E3902" s="3">
        <v>10207</v>
      </c>
      <c r="F3902" s="3">
        <v>47933</v>
      </c>
      <c r="G3902" s="3">
        <v>12488</v>
      </c>
      <c r="H3902" s="3">
        <v>37.932600000000001</v>
      </c>
      <c r="I3902" s="30">
        <v>728.34442999999999</v>
      </c>
      <c r="J3902" s="30">
        <v>728.34422670000004</v>
      </c>
      <c r="K3902" s="30">
        <v>2.0000000000000001E-4</v>
      </c>
      <c r="L3902" s="3">
        <v>3</v>
      </c>
      <c r="M3902" s="3">
        <v>3</v>
      </c>
      <c r="N3902" s="10">
        <f t="shared" si="420"/>
        <v>1</v>
      </c>
      <c r="O3902" s="35">
        <v>3</v>
      </c>
      <c r="P3902" s="17"/>
      <c r="Q3902" s="40">
        <v>2183.0152200000002</v>
      </c>
      <c r="R3902" s="40">
        <v>728.34325999999999</v>
      </c>
      <c r="S3902" s="18">
        <f t="shared" si="421"/>
        <v>1.6063854287632067</v>
      </c>
      <c r="T3902" s="18">
        <f t="shared" si="422"/>
        <v>1.3272587983433235</v>
      </c>
      <c r="U3902" s="18">
        <f t="shared" si="423"/>
        <v>1.2906002590236803</v>
      </c>
      <c r="V3902" s="30">
        <v>728.3442</v>
      </c>
      <c r="W3902" s="3" t="s">
        <v>47</v>
      </c>
      <c r="X3902" s="3" t="s">
        <v>47</v>
      </c>
      <c r="Y3902" s="3" t="s">
        <v>47</v>
      </c>
      <c r="Z3902" s="3" t="s">
        <v>47</v>
      </c>
      <c r="AA3902" s="3" t="s">
        <v>47</v>
      </c>
      <c r="AB3902" s="12" t="s">
        <v>47</v>
      </c>
      <c r="AC3902" s="3" t="s">
        <v>47</v>
      </c>
      <c r="AD3902" s="3" t="s">
        <v>47</v>
      </c>
      <c r="AE3902" s="3" t="s">
        <v>47</v>
      </c>
      <c r="AF3902" s="3" t="s">
        <v>47</v>
      </c>
      <c r="AG3902" s="3" t="s">
        <v>47</v>
      </c>
      <c r="AH3902" s="3" t="s">
        <v>47</v>
      </c>
      <c r="AI3902" s="3" t="s">
        <v>47</v>
      </c>
      <c r="AJ3902" s="3" t="s">
        <v>47</v>
      </c>
      <c r="AK3902" s="3" t="s">
        <v>48</v>
      </c>
      <c r="AL3902" s="3" t="s">
        <v>48</v>
      </c>
      <c r="AM3902" s="3" t="s">
        <v>47</v>
      </c>
      <c r="AN3902" s="3" t="s">
        <v>47</v>
      </c>
      <c r="AP3902" s="3" t="s">
        <v>52</v>
      </c>
      <c r="AU3902" s="3">
        <v>0</v>
      </c>
      <c r="AV3902" s="3">
        <v>16</v>
      </c>
      <c r="AW3902" s="3">
        <v>1</v>
      </c>
      <c r="AX3902" s="3">
        <v>16</v>
      </c>
      <c r="AY3902" s="3">
        <v>100</v>
      </c>
      <c r="AZ3902" s="6" t="str">
        <f t="shared" si="424"/>
        <v>2282.10</v>
      </c>
      <c r="BC3902" s="12" t="s">
        <v>9709</v>
      </c>
      <c r="BJ3902" s="12">
        <f t="shared" si="425"/>
        <v>0</v>
      </c>
      <c r="BK3902" s="12">
        <f t="shared" si="426"/>
        <v>0</v>
      </c>
      <c r="CQ3902" s="3" t="str">
        <f>CONCATENATE(baseURL!$A$1,baseURL!$B$1,baseURL!$C$1,".",C3902,".",L3902,".pkl&amp;seq=",BC3902)</f>
        <v>http://proteomics.broadinstitute.org/millscripts/viewfeed.pl?side=xl&amp;cycle=1&amp;fixedMods=iaaC&amp;file=msdataSM/iPRG2012_nd/cpick_in/iPRG2012_nd.2282.10.3.pkl&amp;seq=WKEALDFQPPSSGSGNYSGR</v>
      </c>
    </row>
    <row r="3903" spans="1:95" x14ac:dyDescent="0.2">
      <c r="A3903" s="3">
        <v>6482</v>
      </c>
      <c r="B3903" s="2" t="s">
        <v>9808</v>
      </c>
      <c r="C3903" s="2" t="s">
        <v>9801</v>
      </c>
      <c r="D3903" s="3">
        <v>10211</v>
      </c>
      <c r="E3903" s="3">
        <v>10202</v>
      </c>
      <c r="F3903" s="3">
        <v>47928</v>
      </c>
      <c r="G3903" s="3">
        <v>12483</v>
      </c>
      <c r="H3903" s="3">
        <v>37.924199999999999</v>
      </c>
      <c r="I3903" s="30">
        <v>511.28113999999999</v>
      </c>
      <c r="J3903" s="30">
        <v>511.28522930000003</v>
      </c>
      <c r="K3903" s="30">
        <v>-4.0899999999999999E-3</v>
      </c>
      <c r="L3903" s="3">
        <v>3</v>
      </c>
      <c r="M3903" s="3">
        <v>3</v>
      </c>
      <c r="N3903" s="10">
        <f t="shared" si="420"/>
        <v>1</v>
      </c>
      <c r="O3903" s="35">
        <v>3</v>
      </c>
      <c r="P3903" s="17"/>
      <c r="Q3903" s="40">
        <v>1531.83797</v>
      </c>
      <c r="R3903" s="40">
        <v>511.28417999999999</v>
      </c>
      <c r="S3903" s="18">
        <f t="shared" si="421"/>
        <v>-5.9458127572001143</v>
      </c>
      <c r="T3903" s="18">
        <f t="shared" si="422"/>
        <v>2.0522833310308597</v>
      </c>
      <c r="U3903" s="18">
        <f t="shared" si="423"/>
        <v>1.4082188109187421</v>
      </c>
      <c r="V3903" s="30">
        <v>511.28489999999999</v>
      </c>
      <c r="W3903" s="3" t="s">
        <v>47</v>
      </c>
      <c r="X3903" s="3" t="s">
        <v>47</v>
      </c>
      <c r="Y3903" s="3" t="s">
        <v>47</v>
      </c>
      <c r="Z3903" s="3" t="s">
        <v>47</v>
      </c>
      <c r="AA3903" s="3" t="s">
        <v>48</v>
      </c>
      <c r="AB3903" s="12" t="s">
        <v>47</v>
      </c>
      <c r="AC3903" s="3" t="s">
        <v>47</v>
      </c>
      <c r="AD3903" s="3" t="s">
        <v>47</v>
      </c>
      <c r="AE3903" s="3" t="s">
        <v>47</v>
      </c>
      <c r="AF3903" s="3" t="s">
        <v>47</v>
      </c>
      <c r="AG3903" s="3" t="s">
        <v>47</v>
      </c>
      <c r="AH3903" s="3" t="s">
        <v>47</v>
      </c>
      <c r="AI3903" s="3" t="s">
        <v>47</v>
      </c>
      <c r="AJ3903" s="3" t="s">
        <v>47</v>
      </c>
      <c r="AK3903" s="3" t="s">
        <v>47</v>
      </c>
      <c r="AL3903" s="3" t="s">
        <v>47</v>
      </c>
      <c r="AU3903" s="3">
        <v>0</v>
      </c>
      <c r="AV3903" s="3">
        <v>15</v>
      </c>
      <c r="AW3903" s="3">
        <v>1</v>
      </c>
      <c r="AX3903" s="3">
        <v>15</v>
      </c>
      <c r="AY3903" s="3">
        <v>100</v>
      </c>
      <c r="AZ3903" s="6" t="str">
        <f t="shared" si="424"/>
        <v>2282.5</v>
      </c>
      <c r="BC3903" s="12" t="s">
        <v>9809</v>
      </c>
      <c r="BJ3903" s="12">
        <f t="shared" si="425"/>
        <v>0</v>
      </c>
      <c r="BK3903" s="12">
        <f t="shared" si="426"/>
        <v>0</v>
      </c>
      <c r="CQ3903" s="3" t="str">
        <f>CONCATENATE(baseURL!$A$1,baseURL!$B$1,baseURL!$C$1,".",C3903,".",L3903,".pkl&amp;seq=",BC3903)</f>
        <v>http://proteomics.broadinstitute.org/millscripts/viewfeed.pl?side=xl&amp;cycle=1&amp;fixedMods=iaaC&amp;file=msdataSM/iPRG2012_nd/cpick_in/iPRG2012_nd.2282.5.3.pkl&amp;seq=ARLTLPGPYAYGPR</v>
      </c>
    </row>
    <row r="3904" spans="1:95" x14ac:dyDescent="0.2">
      <c r="A3904" s="3">
        <v>3910</v>
      </c>
      <c r="B3904" s="2" t="s">
        <v>9810</v>
      </c>
      <c r="C3904" s="2" t="s">
        <v>9811</v>
      </c>
      <c r="D3904" s="3">
        <v>10218</v>
      </c>
      <c r="E3904" s="3">
        <v>10209</v>
      </c>
      <c r="F3904" s="3">
        <v>47945</v>
      </c>
      <c r="G3904" s="3">
        <v>12491</v>
      </c>
      <c r="H3904" s="3">
        <v>37.943100000000001</v>
      </c>
      <c r="I3904" s="30">
        <v>448.25821000000002</v>
      </c>
      <c r="J3904" s="30">
        <v>448.25879200000003</v>
      </c>
      <c r="K3904" s="30">
        <v>-5.8E-4</v>
      </c>
      <c r="L3904" s="3">
        <v>4</v>
      </c>
      <c r="M3904" s="3">
        <v>4</v>
      </c>
      <c r="N3904" s="10">
        <f t="shared" si="420"/>
        <v>1</v>
      </c>
      <c r="O3904" s="35">
        <v>4</v>
      </c>
      <c r="P3904" s="17"/>
      <c r="Q3904" s="40">
        <v>1790.01054</v>
      </c>
      <c r="R3904" s="40">
        <v>448.25808999999998</v>
      </c>
      <c r="S3904" s="18">
        <f t="shared" si="421"/>
        <v>0.26770292096254111</v>
      </c>
      <c r="T3904" s="18">
        <f t="shared" si="422"/>
        <v>1.5660620872377558</v>
      </c>
      <c r="U3904" s="18">
        <f t="shared" si="423"/>
        <v>0.91465164643180108</v>
      </c>
      <c r="V3904" s="30">
        <v>448.25850000000003</v>
      </c>
      <c r="W3904" s="3" t="s">
        <v>47</v>
      </c>
      <c r="X3904" s="3" t="s">
        <v>47</v>
      </c>
      <c r="Y3904" s="3" t="s">
        <v>47</v>
      </c>
      <c r="Z3904" s="3" t="s">
        <v>47</v>
      </c>
      <c r="AA3904" s="3" t="s">
        <v>47</v>
      </c>
      <c r="AB3904" s="12" t="s">
        <v>47</v>
      </c>
      <c r="AC3904" s="3" t="s">
        <v>47</v>
      </c>
      <c r="AD3904" s="3" t="s">
        <v>47</v>
      </c>
      <c r="AE3904" s="3" t="s">
        <v>47</v>
      </c>
      <c r="AF3904" s="3" t="s">
        <v>47</v>
      </c>
      <c r="AH3904" s="3" t="s">
        <v>47</v>
      </c>
      <c r="AJ3904" s="3" t="s">
        <v>47</v>
      </c>
      <c r="AK3904" s="3" t="s">
        <v>47</v>
      </c>
      <c r="AL3904" s="3" t="s">
        <v>48</v>
      </c>
      <c r="AM3904" s="3" t="s">
        <v>48</v>
      </c>
      <c r="AU3904" s="3">
        <v>0</v>
      </c>
      <c r="AV3904" s="3">
        <v>13</v>
      </c>
      <c r="AW3904" s="3">
        <v>1</v>
      </c>
      <c r="AX3904" s="3">
        <v>13</v>
      </c>
      <c r="AY3904" s="3">
        <v>100</v>
      </c>
      <c r="AZ3904" s="6" t="str">
        <f t="shared" si="424"/>
        <v>2283.1</v>
      </c>
      <c r="BC3904" s="12" t="s">
        <v>9812</v>
      </c>
      <c r="BJ3904" s="12">
        <f t="shared" si="425"/>
        <v>0</v>
      </c>
      <c r="BK3904" s="12">
        <f t="shared" si="426"/>
        <v>0</v>
      </c>
      <c r="CQ3904" s="3" t="str">
        <f>CONCATENATE(baseURL!$A$1,baseURL!$B$1,baseURL!$C$1,".",C3904,".",L3904,".pkl&amp;seq=",BC3904)</f>
        <v>http://proteomics.broadinstitute.org/millscripts/viewfeed.pl?side=xl&amp;cycle=1&amp;fixedMods=iaaC&amp;file=msdataSM/iPRG2012_nd/cpick_in/iPRG2012_nd.2283.1.4.pkl&amp;seq=FAVRDMRQTVAVGVLK</v>
      </c>
    </row>
    <row r="3905" spans="1:101" x14ac:dyDescent="0.2">
      <c r="A3905" s="3">
        <v>5076</v>
      </c>
      <c r="B3905" s="2" t="s">
        <v>9813</v>
      </c>
      <c r="C3905" s="2" t="s">
        <v>9814</v>
      </c>
      <c r="D3905" s="3">
        <v>10219</v>
      </c>
      <c r="E3905" s="3">
        <v>10210</v>
      </c>
      <c r="F3905" s="3">
        <v>47946</v>
      </c>
      <c r="G3905" s="3">
        <v>12492</v>
      </c>
      <c r="H3905" s="3">
        <v>37.944800000000001</v>
      </c>
      <c r="I3905" s="30">
        <v>509.25734999999997</v>
      </c>
      <c r="J3905" s="30">
        <v>509.25628019999999</v>
      </c>
      <c r="K3905" s="30">
        <v>1.07E-3</v>
      </c>
      <c r="L3905" s="3">
        <v>2</v>
      </c>
      <c r="M3905" s="3">
        <v>2</v>
      </c>
      <c r="N3905" s="10">
        <f t="shared" si="420"/>
        <v>1</v>
      </c>
      <c r="O3905" s="35">
        <v>2</v>
      </c>
      <c r="P3905" s="17"/>
      <c r="Q3905" s="40">
        <v>1017.50401</v>
      </c>
      <c r="R3905" s="40">
        <v>509.25564000000003</v>
      </c>
      <c r="S3905" s="18">
        <f t="shared" si="421"/>
        <v>3.3578420455901505</v>
      </c>
      <c r="T3905" s="18">
        <f t="shared" si="422"/>
        <v>1.2571289342301588</v>
      </c>
      <c r="U3905" s="18">
        <f t="shared" si="423"/>
        <v>0.90327914674735854</v>
      </c>
      <c r="V3905" s="30">
        <v>509.2561</v>
      </c>
      <c r="W3905" s="3" t="s">
        <v>47</v>
      </c>
      <c r="X3905" s="3" t="s">
        <v>47</v>
      </c>
      <c r="Y3905" s="3" t="s">
        <v>47</v>
      </c>
      <c r="Z3905" s="3" t="s">
        <v>47</v>
      </c>
      <c r="AA3905" s="3" t="s">
        <v>47</v>
      </c>
      <c r="AB3905" s="12" t="s">
        <v>47</v>
      </c>
      <c r="AC3905" s="3" t="s">
        <v>47</v>
      </c>
      <c r="AD3905" s="3" t="s">
        <v>47</v>
      </c>
      <c r="AE3905" s="3" t="s">
        <v>47</v>
      </c>
      <c r="AF3905" s="3" t="s">
        <v>47</v>
      </c>
      <c r="AG3905" s="3" t="s">
        <v>47</v>
      </c>
      <c r="AH3905" s="3" t="s">
        <v>47</v>
      </c>
      <c r="AI3905" s="3" t="s">
        <v>47</v>
      </c>
      <c r="AJ3905" s="3" t="s">
        <v>47</v>
      </c>
      <c r="AK3905" s="3" t="s">
        <v>47</v>
      </c>
      <c r="AL3905" s="3" t="s">
        <v>47</v>
      </c>
      <c r="AM3905" s="3" t="s">
        <v>47</v>
      </c>
      <c r="AN3905" s="3" t="s">
        <v>47</v>
      </c>
      <c r="AO3905" s="3" t="s">
        <v>52</v>
      </c>
      <c r="AU3905" s="3">
        <v>0</v>
      </c>
      <c r="AV3905" s="3">
        <v>18</v>
      </c>
      <c r="AW3905" s="3">
        <v>1</v>
      </c>
      <c r="AX3905" s="3">
        <v>18</v>
      </c>
      <c r="AY3905" s="3">
        <v>100</v>
      </c>
      <c r="AZ3905" s="6" t="str">
        <f t="shared" si="424"/>
        <v>2283.2</v>
      </c>
      <c r="BC3905" s="12" t="s">
        <v>9815</v>
      </c>
      <c r="BJ3905" s="12">
        <f t="shared" si="425"/>
        <v>0</v>
      </c>
      <c r="BK3905" s="12">
        <f t="shared" si="426"/>
        <v>0</v>
      </c>
      <c r="CQ3905" s="3" t="str">
        <f>CONCATENATE(baseURL!$A$1,baseURL!$B$1,baseURL!$C$1,".",C3905,".",L3905,".pkl&amp;seq=",BC3905)</f>
        <v>http://proteomics.broadinstitute.org/millscripts/viewfeed.pl?side=xl&amp;cycle=1&amp;fixedMods=iaaC&amp;file=msdataSM/iPRG2012_nd/cpick_in/iPRG2012_nd.2283.2.2.pkl&amp;seq=FNVEYFAK</v>
      </c>
    </row>
    <row r="3906" spans="1:101" x14ac:dyDescent="0.2">
      <c r="A3906" s="3">
        <v>1987</v>
      </c>
      <c r="B3906" s="2" t="s">
        <v>9818</v>
      </c>
      <c r="C3906" s="2" t="s">
        <v>9808</v>
      </c>
      <c r="D3906" s="3">
        <v>10223</v>
      </c>
      <c r="E3906" s="3">
        <v>10214</v>
      </c>
      <c r="F3906" s="3">
        <v>47950</v>
      </c>
      <c r="G3906" s="3">
        <v>12496</v>
      </c>
      <c r="H3906" s="3">
        <v>37.9514</v>
      </c>
      <c r="I3906" s="30">
        <v>607.32344000000001</v>
      </c>
      <c r="J3906" s="30">
        <v>607.32430220000003</v>
      </c>
      <c r="K3906" s="30">
        <v>-8.5999999999999998E-4</v>
      </c>
      <c r="L3906" s="3">
        <v>2</v>
      </c>
      <c r="M3906" s="3">
        <v>2</v>
      </c>
      <c r="N3906" s="10">
        <f t="shared" ref="N3906:N3969" si="427">IF(AND(M3906&gt;0,L3906&gt;0), IF(M3906=L3906,1,-1), 1)</f>
        <v>1</v>
      </c>
      <c r="O3906" s="35">
        <v>2</v>
      </c>
      <c r="P3906" s="17"/>
      <c r="Q3906" s="40">
        <v>1213.64229</v>
      </c>
      <c r="R3906" s="40">
        <v>607.32478000000003</v>
      </c>
      <c r="S3906" s="18">
        <f t="shared" ref="S3906:S3969" si="428">1000000*(I3906-R3906)/R3906</f>
        <v>-2.206397703758161</v>
      </c>
      <c r="T3906" s="18">
        <f t="shared" ref="T3906:T3969" si="429">1000000*(J3906-R3906)/R3906</f>
        <v>-0.78672897226217486</v>
      </c>
      <c r="U3906" s="18">
        <f t="shared" ref="U3906:U3969" si="430">1000000*(V3906-R3906)/R3906</f>
        <v>-0.95500796133095311</v>
      </c>
      <c r="V3906" s="30">
        <v>607.32420000000002</v>
      </c>
      <c r="W3906" s="3" t="s">
        <v>47</v>
      </c>
      <c r="X3906" s="3" t="s">
        <v>47</v>
      </c>
      <c r="Y3906" s="3" t="s">
        <v>47</v>
      </c>
      <c r="Z3906" s="3" t="s">
        <v>47</v>
      </c>
      <c r="AA3906" s="3" t="s">
        <v>48</v>
      </c>
      <c r="AB3906" s="12" t="s">
        <v>47</v>
      </c>
      <c r="AC3906" s="3" t="s">
        <v>47</v>
      </c>
      <c r="AD3906" s="3" t="s">
        <v>47</v>
      </c>
      <c r="AE3906" s="3" t="s">
        <v>47</v>
      </c>
      <c r="AG3906" s="3" t="s">
        <v>47</v>
      </c>
      <c r="AH3906" s="3" t="s">
        <v>47</v>
      </c>
      <c r="AI3906" s="3" t="s">
        <v>52</v>
      </c>
      <c r="AL3906" s="3" t="s">
        <v>52</v>
      </c>
      <c r="AM3906" s="3" t="s">
        <v>47</v>
      </c>
      <c r="AO3906" s="3" t="s">
        <v>47</v>
      </c>
      <c r="AU3906" s="3">
        <v>0</v>
      </c>
      <c r="AV3906" s="3">
        <v>12</v>
      </c>
      <c r="AW3906" s="3">
        <v>1</v>
      </c>
      <c r="AX3906" s="3">
        <v>12</v>
      </c>
      <c r="AY3906" s="3">
        <v>100</v>
      </c>
      <c r="AZ3906" s="6" t="str">
        <f t="shared" ref="AZ3906:AZ3969" si="431">HYPERLINK(CQ3906,C3906)</f>
        <v>2283.6</v>
      </c>
      <c r="BC3906" s="12" t="s">
        <v>9717</v>
      </c>
      <c r="BJ3906" s="12">
        <f t="shared" ref="BJ3906:BJ3969" si="432">LEN(BC3906)-LEN(SUBSTITUTE(BC3906,"C",""))</f>
        <v>0</v>
      </c>
      <c r="BK3906" s="12">
        <f t="shared" ref="BK3906:BK3969" si="433">LEN(BC3906)-LEN(SUBSTITUTE(BC3906,"c",""))</f>
        <v>0</v>
      </c>
      <c r="BO3906" s="3" t="s">
        <v>54</v>
      </c>
      <c r="BP3906" s="3" t="s">
        <v>54</v>
      </c>
      <c r="BR3906" s="3" t="s">
        <v>54</v>
      </c>
      <c r="CQ3906" s="3" t="str">
        <f>CONCATENATE(baseURL!$A$1,baseURL!$B$1,baseURL!$C$1,".",C3906,".",L3906,".pkl&amp;seq=",BC3906,"&amp;varMods=Deamidated-Q+Deamidated-N")</f>
        <v>http://proteomics.broadinstitute.org/millscripts/viewfeed.pl?side=xl&amp;cycle=1&amp;fixedMods=iaaC&amp;file=msdataSM/iPRG2012_nd/cpick_in/iPRG2012_nd.2283.6.2.pkl&amp;seq=qLTVnDLPVGR&amp;varMods=Deamidated-Q+Deamidated-N</v>
      </c>
    </row>
    <row r="3907" spans="1:101" x14ac:dyDescent="0.2">
      <c r="A3907" s="3">
        <v>5803</v>
      </c>
      <c r="B3907" s="2" t="s">
        <v>9819</v>
      </c>
      <c r="C3907" s="2" t="s">
        <v>9820</v>
      </c>
      <c r="D3907" s="3">
        <v>10225</v>
      </c>
      <c r="E3907" s="3">
        <v>10216</v>
      </c>
      <c r="F3907" s="3">
        <v>47952</v>
      </c>
      <c r="G3907" s="3">
        <v>12498</v>
      </c>
      <c r="H3907" s="3">
        <v>37.955599999999997</v>
      </c>
      <c r="I3907" s="30">
        <v>715.02680999999995</v>
      </c>
      <c r="J3907" s="30">
        <v>715.02567020000004</v>
      </c>
      <c r="K3907" s="30">
        <v>1.14E-3</v>
      </c>
      <c r="L3907" s="3">
        <v>3</v>
      </c>
      <c r="M3907" s="3">
        <v>3</v>
      </c>
      <c r="N3907" s="10">
        <f t="shared" si="427"/>
        <v>1</v>
      </c>
      <c r="O3907" s="35">
        <v>3</v>
      </c>
      <c r="P3907" s="17"/>
      <c r="Q3907" s="40">
        <v>2143.0625700000001</v>
      </c>
      <c r="R3907" s="40">
        <v>715.02571</v>
      </c>
      <c r="S3907" s="18">
        <f t="shared" si="428"/>
        <v>1.5384062203179394</v>
      </c>
      <c r="T3907" s="18">
        <f t="shared" si="429"/>
        <v>-5.5662334110652835E-2</v>
      </c>
      <c r="U3907" s="18">
        <f t="shared" si="430"/>
        <v>-0.29369573303627805</v>
      </c>
      <c r="V3907" s="30">
        <v>715.02549999999997</v>
      </c>
      <c r="W3907" s="3" t="s">
        <v>47</v>
      </c>
      <c r="X3907" s="3" t="s">
        <v>47</v>
      </c>
      <c r="Y3907" s="3" t="s">
        <v>47</v>
      </c>
      <c r="Z3907" s="3" t="s">
        <v>47</v>
      </c>
      <c r="AA3907" s="3" t="s">
        <v>47</v>
      </c>
      <c r="AB3907" s="12" t="s">
        <v>47</v>
      </c>
      <c r="AC3907" s="3" t="s">
        <v>47</v>
      </c>
      <c r="AD3907" s="3" t="s">
        <v>47</v>
      </c>
      <c r="AE3907" s="3" t="s">
        <v>47</v>
      </c>
      <c r="AF3907" s="3" t="s">
        <v>47</v>
      </c>
      <c r="AG3907" s="3" t="s">
        <v>47</v>
      </c>
      <c r="AI3907" s="3" t="s">
        <v>47</v>
      </c>
      <c r="AJ3907" s="3" t="s">
        <v>47</v>
      </c>
      <c r="AK3907" s="3" t="s">
        <v>47</v>
      </c>
      <c r="AL3907" s="3" t="s">
        <v>47</v>
      </c>
      <c r="AM3907" s="3" t="s">
        <v>47</v>
      </c>
      <c r="AN3907" s="3" t="s">
        <v>47</v>
      </c>
      <c r="AU3907" s="3">
        <v>0</v>
      </c>
      <c r="AV3907" s="3">
        <v>17</v>
      </c>
      <c r="AW3907" s="3">
        <v>1</v>
      </c>
      <c r="AX3907" s="3">
        <v>17</v>
      </c>
      <c r="AY3907" s="3">
        <v>100</v>
      </c>
      <c r="AZ3907" s="6" t="str">
        <f t="shared" si="431"/>
        <v>2283.8</v>
      </c>
      <c r="BC3907" s="12" t="s">
        <v>9821</v>
      </c>
      <c r="BJ3907" s="12">
        <f t="shared" si="432"/>
        <v>0</v>
      </c>
      <c r="BK3907" s="12">
        <f t="shared" si="433"/>
        <v>0</v>
      </c>
      <c r="CQ3907" s="3" t="str">
        <f>CONCATENATE(baseURL!$A$1,baseURL!$B$1,baseURL!$C$1,".",C3907,".",L3907,".pkl&amp;seq=",BC3907)</f>
        <v>http://proteomics.broadinstitute.org/millscripts/viewfeed.pl?side=xl&amp;cycle=1&amp;fixedMods=iaaC&amp;file=msdataSM/iPRG2012_nd/cpick_in/iPRG2012_nd.2283.8.3.pkl&amp;seq=RQLEQLLTGDNAEEELER</v>
      </c>
    </row>
    <row r="3908" spans="1:101" x14ac:dyDescent="0.2">
      <c r="A3908" s="3">
        <v>2954</v>
      </c>
      <c r="B3908" s="2" t="s">
        <v>9824</v>
      </c>
      <c r="C3908" s="2" t="s">
        <v>9825</v>
      </c>
      <c r="D3908" s="3">
        <v>10236</v>
      </c>
      <c r="E3908" s="3">
        <v>10227</v>
      </c>
      <c r="F3908" s="3">
        <v>47975</v>
      </c>
      <c r="G3908" s="3">
        <v>12510</v>
      </c>
      <c r="H3908" s="3">
        <v>37.9771</v>
      </c>
      <c r="I3908" s="30">
        <v>604.32691999999997</v>
      </c>
      <c r="J3908" s="30">
        <v>604.32483490000004</v>
      </c>
      <c r="K3908" s="30">
        <v>2.0899999999999998E-3</v>
      </c>
      <c r="L3908" s="3">
        <v>3</v>
      </c>
      <c r="M3908" s="3">
        <v>3</v>
      </c>
      <c r="N3908" s="10">
        <f t="shared" si="427"/>
        <v>1</v>
      </c>
      <c r="O3908" s="35">
        <v>3</v>
      </c>
      <c r="P3908" s="17"/>
      <c r="Q3908" s="40">
        <v>1810.95452</v>
      </c>
      <c r="R3908" s="40">
        <v>604.32302000000004</v>
      </c>
      <c r="S3908" s="18">
        <f t="shared" si="428"/>
        <v>6.4535023006909684</v>
      </c>
      <c r="T3908" s="18">
        <f t="shared" si="429"/>
        <v>3.0031952117253411</v>
      </c>
      <c r="U3908" s="18">
        <f t="shared" si="430"/>
        <v>2.7799702218274271</v>
      </c>
      <c r="V3908" s="30">
        <v>604.32470000000001</v>
      </c>
      <c r="AB3908" s="12" t="s">
        <v>47</v>
      </c>
      <c r="AC3908" s="3" t="s">
        <v>47</v>
      </c>
      <c r="AE3908" s="3" t="s">
        <v>48</v>
      </c>
      <c r="AF3908" s="3" t="s">
        <v>48</v>
      </c>
      <c r="AG3908" s="3" t="s">
        <v>52</v>
      </c>
      <c r="AH3908" s="3" t="s">
        <v>47</v>
      </c>
      <c r="AI3908" s="3" t="s">
        <v>47</v>
      </c>
      <c r="AK3908" s="3" t="s">
        <v>48</v>
      </c>
      <c r="AL3908" s="3" t="s">
        <v>48</v>
      </c>
      <c r="AU3908" s="3">
        <v>0</v>
      </c>
      <c r="AV3908" s="3">
        <v>4</v>
      </c>
      <c r="AW3908" s="3">
        <v>1</v>
      </c>
      <c r="AX3908" s="3">
        <v>4</v>
      </c>
      <c r="AY3908" s="3">
        <v>100</v>
      </c>
      <c r="AZ3908" s="6" t="str">
        <f t="shared" si="431"/>
        <v>2284.10</v>
      </c>
      <c r="BC3908" s="12" t="s">
        <v>9826</v>
      </c>
      <c r="BJ3908" s="12">
        <f t="shared" si="432"/>
        <v>0</v>
      </c>
      <c r="BK3908" s="12">
        <f t="shared" si="433"/>
        <v>0</v>
      </c>
      <c r="CQ3908" s="3" t="str">
        <f>CONCATENATE(baseURL!$A$1,baseURL!$B$1,baseURL!$C$1,".",C3908,".",L3908,".pkl&amp;seq=",BC3908)</f>
        <v>http://proteomics.broadinstitute.org/millscripts/viewfeed.pl?side=xl&amp;cycle=1&amp;fixedMods=iaaC&amp;file=msdataSM/iPRG2012_nd/cpick_in/iPRG2012_nd.2284.10.3.pkl&amp;seq=VGEVSDLVESGSGVHVLK</v>
      </c>
    </row>
    <row r="3909" spans="1:101" x14ac:dyDescent="0.2">
      <c r="A3909" s="3">
        <v>7459</v>
      </c>
      <c r="B3909" s="2" t="s">
        <v>9830</v>
      </c>
      <c r="C3909" s="2" t="s">
        <v>9831</v>
      </c>
      <c r="D3909" s="3">
        <v>10238</v>
      </c>
      <c r="E3909" s="3">
        <v>10229</v>
      </c>
      <c r="F3909" s="3">
        <v>47977</v>
      </c>
      <c r="G3909" s="3">
        <v>12512</v>
      </c>
      <c r="H3909" s="3">
        <v>37.980499999999999</v>
      </c>
      <c r="I3909" s="30">
        <v>702.71276</v>
      </c>
      <c r="J3909" s="30">
        <v>702.71120110000004</v>
      </c>
      <c r="K3909" s="30">
        <v>1.56E-3</v>
      </c>
      <c r="L3909" s="3">
        <v>3</v>
      </c>
      <c r="M3909" s="3">
        <v>3</v>
      </c>
      <c r="N3909" s="10">
        <f t="shared" si="427"/>
        <v>1</v>
      </c>
      <c r="O3909" s="35">
        <v>3</v>
      </c>
      <c r="Q3909" s="40">
        <v>2163.1379200000001</v>
      </c>
      <c r="R3909" s="32">
        <v>702.71033999999997</v>
      </c>
      <c r="S3909" s="18">
        <f t="shared" si="428"/>
        <v>3.4438087249850011</v>
      </c>
      <c r="T3909" s="18">
        <f t="shared" si="429"/>
        <v>1.2253982203614113</v>
      </c>
      <c r="U3909" s="18">
        <f t="shared" si="430"/>
        <v>1.0815267070267682</v>
      </c>
      <c r="V3909" s="30">
        <v>702.71109999999999</v>
      </c>
      <c r="W3909" s="3" t="s">
        <v>47</v>
      </c>
      <c r="Z3909" s="3" t="s">
        <v>52</v>
      </c>
      <c r="AB3909" s="12" t="s">
        <v>52</v>
      </c>
      <c r="AC3909" s="3" t="s">
        <v>52</v>
      </c>
      <c r="AD3909" s="3" t="s">
        <v>47</v>
      </c>
      <c r="AG3909" s="3" t="s">
        <v>52</v>
      </c>
      <c r="AH3909" s="3" t="s">
        <v>47</v>
      </c>
      <c r="AJ3909" s="3" t="s">
        <v>52</v>
      </c>
      <c r="AL3909" s="3" t="s">
        <v>52</v>
      </c>
      <c r="AU3909" s="3">
        <v>0</v>
      </c>
      <c r="AV3909" s="3">
        <v>3</v>
      </c>
      <c r="AW3909" s="3">
        <v>2</v>
      </c>
      <c r="AX3909" s="3">
        <v>2</v>
      </c>
      <c r="AY3909" s="3">
        <v>66.67</v>
      </c>
      <c r="AZ3909" s="6" t="str">
        <f t="shared" si="431"/>
        <v>2284.12</v>
      </c>
      <c r="BC3909" s="12" t="s">
        <v>9863</v>
      </c>
      <c r="BI3909" s="12" t="s">
        <v>594</v>
      </c>
      <c r="BJ3909" s="12">
        <f t="shared" si="432"/>
        <v>0</v>
      </c>
      <c r="BK3909" s="12">
        <f t="shared" si="433"/>
        <v>1</v>
      </c>
      <c r="BR3909" s="3" t="s">
        <v>594</v>
      </c>
      <c r="BZ3909" s="3" t="s">
        <v>9864</v>
      </c>
      <c r="CQ3909" s="3" t="str">
        <f>CONCATENATE(baseURL!$A$1,baseURL!$B$1,baseURL!$C$1,".",C3909,".",L3909,".pkl&amp;seq=",BC3909,"&amp;varMods=ReducedCys-C")</f>
        <v>http://proteomics.broadinstitute.org/millscripts/viewfeed.pl?side=xl&amp;cycle=1&amp;fixedMods=iaaC&amp;file=msdataSM/iPRG2012_nd/cpick_in/iPRG2012_nd.2284.12.3.pkl&amp;seq=SLAPAYGLPVVLHSDHcAKK&amp;varMods=ReducedCys-C</v>
      </c>
    </row>
    <row r="3910" spans="1:101" x14ac:dyDescent="0.2">
      <c r="A3910" s="3">
        <v>6699</v>
      </c>
      <c r="B3910" s="2" t="s">
        <v>9832</v>
      </c>
      <c r="C3910" s="2" t="s">
        <v>9833</v>
      </c>
      <c r="D3910" s="3">
        <v>10239</v>
      </c>
      <c r="E3910" s="3">
        <v>10230</v>
      </c>
      <c r="F3910" s="3">
        <v>47978</v>
      </c>
      <c r="G3910" s="3">
        <v>12513</v>
      </c>
      <c r="H3910" s="3">
        <v>37.982100000000003</v>
      </c>
      <c r="I3910" s="30">
        <v>776.38189</v>
      </c>
      <c r="J3910" s="30">
        <v>776.3803868</v>
      </c>
      <c r="K3910" s="30">
        <v>1.5E-3</v>
      </c>
      <c r="L3910" s="3">
        <v>3</v>
      </c>
      <c r="M3910" s="3">
        <v>3</v>
      </c>
      <c r="N3910" s="10">
        <f t="shared" si="427"/>
        <v>1</v>
      </c>
      <c r="O3910" s="35">
        <v>3</v>
      </c>
      <c r="P3910" s="17"/>
      <c r="Q3910" s="40">
        <v>2327.1262299999999</v>
      </c>
      <c r="R3910" s="40">
        <v>776.38026000000002</v>
      </c>
      <c r="S3910" s="18">
        <f t="shared" si="428"/>
        <v>2.0994866613138408</v>
      </c>
      <c r="T3910" s="18">
        <f t="shared" si="429"/>
        <v>0.16332202982008656</v>
      </c>
      <c r="U3910" s="18">
        <f t="shared" si="430"/>
        <v>0.30912687033347863</v>
      </c>
      <c r="V3910" s="30">
        <v>776.38049999999998</v>
      </c>
      <c r="W3910" s="3" t="s">
        <v>47</v>
      </c>
      <c r="X3910" s="3" t="s">
        <v>47</v>
      </c>
      <c r="Y3910" s="3" t="s">
        <v>47</v>
      </c>
      <c r="Z3910" s="3" t="s">
        <v>47</v>
      </c>
      <c r="AA3910" s="3" t="s">
        <v>48</v>
      </c>
      <c r="AB3910" s="12" t="s">
        <v>47</v>
      </c>
      <c r="AC3910" s="3" t="s">
        <v>47</v>
      </c>
      <c r="AD3910" s="3" t="s">
        <v>47</v>
      </c>
      <c r="AE3910" s="3" t="s">
        <v>47</v>
      </c>
      <c r="AF3910" s="3" t="s">
        <v>47</v>
      </c>
      <c r="AG3910" s="3" t="s">
        <v>47</v>
      </c>
      <c r="AI3910" s="3" t="s">
        <v>47</v>
      </c>
      <c r="AJ3910" s="3" t="s">
        <v>47</v>
      </c>
      <c r="AK3910" s="3" t="s">
        <v>47</v>
      </c>
      <c r="AL3910" s="3" t="s">
        <v>47</v>
      </c>
      <c r="AU3910" s="3">
        <v>0</v>
      </c>
      <c r="AV3910" s="3">
        <v>14</v>
      </c>
      <c r="AW3910" s="3">
        <v>1</v>
      </c>
      <c r="AX3910" s="3">
        <v>14</v>
      </c>
      <c r="AY3910" s="3">
        <v>100</v>
      </c>
      <c r="AZ3910" s="6" t="str">
        <f t="shared" si="431"/>
        <v>2284.13</v>
      </c>
      <c r="BC3910" s="12" t="s">
        <v>9618</v>
      </c>
      <c r="BJ3910" s="12">
        <f t="shared" si="432"/>
        <v>0</v>
      </c>
      <c r="BK3910" s="12">
        <f t="shared" si="433"/>
        <v>0</v>
      </c>
      <c r="CQ3910" s="3" t="str">
        <f>CONCATENATE(baseURL!$A$1,baseURL!$B$1,baseURL!$C$1,".",C3910,".",L3910,".pkl&amp;seq=",BC3910)</f>
        <v>http://proteomics.broadinstitute.org/millscripts/viewfeed.pl?side=xl&amp;cycle=1&amp;fixedMods=iaaC&amp;file=msdataSM/iPRG2012_nd/cpick_in/iPRG2012_nd.2284.13.3.pkl&amp;seq=TVTDKEGLPAGWQGLDNGPESR</v>
      </c>
    </row>
    <row r="3911" spans="1:101" x14ac:dyDescent="0.2">
      <c r="A3911" s="3">
        <v>1302</v>
      </c>
      <c r="B3911" s="2" t="s">
        <v>9834</v>
      </c>
      <c r="C3911" s="2" t="s">
        <v>9813</v>
      </c>
      <c r="D3911" s="3">
        <v>10229</v>
      </c>
      <c r="E3911" s="3">
        <v>10220</v>
      </c>
      <c r="F3911" s="3">
        <v>47968</v>
      </c>
      <c r="G3911" s="3">
        <v>12503</v>
      </c>
      <c r="H3911" s="3">
        <v>37.968000000000004</v>
      </c>
      <c r="I3911" s="30">
        <v>470.26724000000002</v>
      </c>
      <c r="J3911" s="30">
        <v>470.26938860000001</v>
      </c>
      <c r="K3911" s="30">
        <v>-2.15E-3</v>
      </c>
      <c r="L3911" s="3">
        <v>2</v>
      </c>
      <c r="M3911" s="3">
        <v>2</v>
      </c>
      <c r="N3911" s="10">
        <f t="shared" si="427"/>
        <v>1</v>
      </c>
      <c r="O3911" s="35">
        <v>2</v>
      </c>
      <c r="P3911" s="17"/>
      <c r="Q3911" s="40">
        <v>939.52982999999995</v>
      </c>
      <c r="R3911" s="40">
        <v>470.26855</v>
      </c>
      <c r="S3911" s="18">
        <f t="shared" si="428"/>
        <v>-2.7856423738935683</v>
      </c>
      <c r="T3911" s="18">
        <f t="shared" si="429"/>
        <v>1.7832364082367029</v>
      </c>
      <c r="U3911" s="18">
        <f t="shared" si="430"/>
        <v>-5.209789172612707</v>
      </c>
      <c r="V3911" s="30">
        <v>470.26609999999999</v>
      </c>
      <c r="X3911" s="3" t="s">
        <v>47</v>
      </c>
      <c r="Y3911" s="3" t="s">
        <v>47</v>
      </c>
      <c r="Z3911" s="3" t="s">
        <v>47</v>
      </c>
      <c r="AA3911" s="3" t="s">
        <v>47</v>
      </c>
      <c r="AE3911" s="3" t="s">
        <v>48</v>
      </c>
      <c r="AF3911" s="3" t="s">
        <v>47</v>
      </c>
      <c r="AG3911" s="3" t="s">
        <v>47</v>
      </c>
      <c r="AH3911" s="3" t="s">
        <v>47</v>
      </c>
      <c r="AI3911" s="3" t="s">
        <v>47</v>
      </c>
      <c r="AK3911" s="3" t="s">
        <v>48</v>
      </c>
      <c r="AL3911" s="3" t="s">
        <v>47</v>
      </c>
      <c r="AM3911" s="3" t="s">
        <v>47</v>
      </c>
      <c r="AN3911" s="3" t="s">
        <v>47</v>
      </c>
      <c r="AU3911" s="3">
        <v>0</v>
      </c>
      <c r="AV3911" s="3">
        <v>11</v>
      </c>
      <c r="AW3911" s="3">
        <v>1</v>
      </c>
      <c r="AX3911" s="3">
        <v>11</v>
      </c>
      <c r="AY3911" s="3">
        <v>100</v>
      </c>
      <c r="AZ3911" s="6" t="str">
        <f t="shared" si="431"/>
        <v>2284.3</v>
      </c>
      <c r="BC3911" s="12" t="s">
        <v>9835</v>
      </c>
      <c r="BJ3911" s="12">
        <f t="shared" si="432"/>
        <v>0</v>
      </c>
      <c r="BK3911" s="12">
        <f t="shared" si="433"/>
        <v>0</v>
      </c>
      <c r="CQ3911" s="3" t="str">
        <f>CONCATENATE(baseURL!$A$1,baseURL!$B$1,baseURL!$C$1,".",C3911,".",L3911,".pkl&amp;seq=",BC3911)</f>
        <v>http://proteomics.broadinstitute.org/millscripts/viewfeed.pl?side=xl&amp;cycle=1&amp;fixedMods=iaaC&amp;file=msdataSM/iPRG2012_nd/cpick_in/iPRG2012_nd.2284.3.2.pkl&amp;seq=FALLAGYGK</v>
      </c>
    </row>
    <row r="3912" spans="1:101" x14ac:dyDescent="0.2">
      <c r="A3912" s="3">
        <v>5911</v>
      </c>
      <c r="B3912" s="2" t="s">
        <v>9836</v>
      </c>
      <c r="C3912" s="2" t="s">
        <v>9837</v>
      </c>
      <c r="D3912" s="3">
        <v>10234</v>
      </c>
      <c r="E3912" s="3">
        <v>10225</v>
      </c>
      <c r="F3912" s="3">
        <v>47973</v>
      </c>
      <c r="G3912" s="3">
        <v>12508</v>
      </c>
      <c r="H3912" s="3">
        <v>37.973799999999997</v>
      </c>
      <c r="I3912" s="30">
        <v>561.05002999999999</v>
      </c>
      <c r="J3912" s="30">
        <v>561.04992870000001</v>
      </c>
      <c r="K3912" s="30">
        <v>1E-4</v>
      </c>
      <c r="L3912" s="3">
        <v>4</v>
      </c>
      <c r="M3912" s="3">
        <v>4</v>
      </c>
      <c r="N3912" s="10">
        <f t="shared" si="427"/>
        <v>1</v>
      </c>
      <c r="O3912" s="35">
        <v>4</v>
      </c>
      <c r="P3912" s="17"/>
      <c r="Q3912" s="40">
        <v>2241.1734499999998</v>
      </c>
      <c r="R3912" s="40">
        <v>561.04881999999998</v>
      </c>
      <c r="S3912" s="18">
        <f t="shared" si="428"/>
        <v>2.1566750644170116</v>
      </c>
      <c r="T3912" s="18">
        <f t="shared" si="429"/>
        <v>1.976120366907828</v>
      </c>
      <c r="U3912" s="18">
        <f t="shared" si="430"/>
        <v>1.5684909560133293</v>
      </c>
      <c r="V3912" s="30">
        <v>561.04970000000003</v>
      </c>
      <c r="W3912" s="3" t="s">
        <v>47</v>
      </c>
      <c r="X3912" s="3" t="s">
        <v>47</v>
      </c>
      <c r="Y3912" s="3" t="s">
        <v>47</v>
      </c>
      <c r="Z3912" s="3" t="s">
        <v>47</v>
      </c>
      <c r="AA3912" s="3" t="s">
        <v>48</v>
      </c>
      <c r="AB3912" s="12" t="s">
        <v>47</v>
      </c>
      <c r="AC3912" s="3" t="s">
        <v>47</v>
      </c>
      <c r="AD3912" s="3" t="s">
        <v>47</v>
      </c>
      <c r="AE3912" s="3" t="s">
        <v>47</v>
      </c>
      <c r="AF3912" s="3" t="s">
        <v>47</v>
      </c>
      <c r="AG3912" s="3" t="s">
        <v>47</v>
      </c>
      <c r="AI3912" s="3" t="s">
        <v>47</v>
      </c>
      <c r="AJ3912" s="3" t="s">
        <v>47</v>
      </c>
      <c r="AK3912" s="3" t="s">
        <v>47</v>
      </c>
      <c r="AL3912" s="3" t="s">
        <v>47</v>
      </c>
      <c r="AM3912" s="3" t="s">
        <v>47</v>
      </c>
      <c r="AO3912" s="3" t="s">
        <v>52</v>
      </c>
      <c r="AU3912" s="3">
        <v>0</v>
      </c>
      <c r="AV3912" s="3">
        <v>15</v>
      </c>
      <c r="AW3912" s="3">
        <v>1</v>
      </c>
      <c r="AX3912" s="3">
        <v>15</v>
      </c>
      <c r="AY3912" s="3">
        <v>100</v>
      </c>
      <c r="AZ3912" s="6" t="str">
        <f t="shared" si="431"/>
        <v>2284.8</v>
      </c>
      <c r="BC3912" s="12" t="s">
        <v>9712</v>
      </c>
      <c r="BJ3912" s="12">
        <f t="shared" si="432"/>
        <v>0</v>
      </c>
      <c r="BK3912" s="12">
        <f t="shared" si="433"/>
        <v>0</v>
      </c>
      <c r="CQ3912" s="3" t="str">
        <f>CONCATENATE(baseURL!$A$1,baseURL!$B$1,baseURL!$C$1,".",C3912,".",L3912,".pkl&amp;seq=",BC3912)</f>
        <v>http://proteomics.broadinstitute.org/millscripts/viewfeed.pl?side=xl&amp;cycle=1&amp;fixedMods=iaaC&amp;file=msdataSM/iPRG2012_nd/cpick_in/iPRG2012_nd.2284.8.4.pkl&amp;seq=GLSNEGQNASLKGALAAAHYLR</v>
      </c>
    </row>
    <row r="3913" spans="1:101" x14ac:dyDescent="0.2">
      <c r="A3913" s="3">
        <v>4725</v>
      </c>
      <c r="B3913" s="2" t="s">
        <v>9822</v>
      </c>
      <c r="C3913" s="2" t="s">
        <v>9819</v>
      </c>
      <c r="D3913" s="3">
        <v>10235</v>
      </c>
      <c r="E3913" s="3">
        <v>10226</v>
      </c>
      <c r="F3913" s="3">
        <v>47974</v>
      </c>
      <c r="G3913" s="3">
        <v>12509</v>
      </c>
      <c r="H3913" s="3">
        <v>37.975499999999997</v>
      </c>
      <c r="I3913" s="30">
        <v>572.83043999999995</v>
      </c>
      <c r="J3913" s="30">
        <v>572.83309629999997</v>
      </c>
      <c r="K3913" s="30">
        <v>-2.66E-3</v>
      </c>
      <c r="L3913" s="3">
        <v>0</v>
      </c>
      <c r="M3913" s="3">
        <v>2</v>
      </c>
      <c r="N3913" s="10">
        <f t="shared" si="427"/>
        <v>1</v>
      </c>
      <c r="O3913" s="35">
        <v>2</v>
      </c>
      <c r="P3913" s="17"/>
      <c r="Q3913" s="40">
        <v>1144.6572200000001</v>
      </c>
      <c r="R3913" s="40">
        <v>572.83225000000004</v>
      </c>
      <c r="S3913" s="18">
        <f t="shared" si="428"/>
        <v>-3.1597383005083066</v>
      </c>
      <c r="T3913" s="18">
        <f t="shared" si="429"/>
        <v>1.4773958692462403</v>
      </c>
      <c r="U3913" s="18">
        <f t="shared" si="430"/>
        <v>1.6584261797217319</v>
      </c>
      <c r="V3913" s="30">
        <v>572.83320000000003</v>
      </c>
      <c r="W3913" s="3" t="s">
        <v>47</v>
      </c>
      <c r="X3913" s="3" t="s">
        <v>47</v>
      </c>
      <c r="Y3913" s="3" t="s">
        <v>47</v>
      </c>
      <c r="Z3913" s="3" t="s">
        <v>47</v>
      </c>
      <c r="AA3913" s="3" t="s">
        <v>47</v>
      </c>
      <c r="AB3913" s="12" t="s">
        <v>47</v>
      </c>
      <c r="AC3913" s="3" t="s">
        <v>47</v>
      </c>
      <c r="AD3913" s="3" t="s">
        <v>47</v>
      </c>
      <c r="AE3913" s="3" t="s">
        <v>47</v>
      </c>
      <c r="AF3913" s="3" t="s">
        <v>47</v>
      </c>
      <c r="AG3913" s="3" t="s">
        <v>47</v>
      </c>
      <c r="AH3913" s="3" t="s">
        <v>47</v>
      </c>
      <c r="AI3913" s="3" t="s">
        <v>47</v>
      </c>
      <c r="AJ3913" s="3" t="s">
        <v>47</v>
      </c>
      <c r="AL3913" s="3" t="s">
        <v>48</v>
      </c>
      <c r="AM3913" s="3" t="s">
        <v>47</v>
      </c>
      <c r="AN3913" s="3" t="s">
        <v>47</v>
      </c>
      <c r="AU3913" s="3">
        <v>0</v>
      </c>
      <c r="AV3913" s="3">
        <v>16</v>
      </c>
      <c r="AW3913" s="3">
        <v>1</v>
      </c>
      <c r="AX3913" s="3">
        <v>16</v>
      </c>
      <c r="AY3913" s="3">
        <v>100</v>
      </c>
      <c r="AZ3913" s="6" t="str">
        <f t="shared" si="431"/>
        <v>2284.9</v>
      </c>
      <c r="BC3913" s="12" t="s">
        <v>9823</v>
      </c>
      <c r="BJ3913" s="12">
        <f t="shared" si="432"/>
        <v>0</v>
      </c>
      <c r="BK3913" s="12">
        <f t="shared" si="433"/>
        <v>0</v>
      </c>
      <c r="CQ3913" s="3" t="str">
        <f>CONCATENATE(baseURL!$A$1,baseURL!$B$1,baseURL!$C$1,".",C3913,".",L3913,".pkl&amp;seq=",BC3913)</f>
        <v>http://proteomics.broadinstitute.org/millscripts/viewfeed.pl?side=xl&amp;cycle=1&amp;fixedMods=iaaC&amp;file=msdataSM/iPRG2012_nd/cpick_in/iPRG2012_nd.2284.9.0.pkl&amp;seq=LASAAALDALTK</v>
      </c>
      <c r="CV3913" s="7"/>
      <c r="CW3913" s="7"/>
    </row>
    <row r="3914" spans="1:101" x14ac:dyDescent="0.2">
      <c r="A3914" s="3">
        <v>4581</v>
      </c>
      <c r="B3914" s="2" t="s">
        <v>9840</v>
      </c>
      <c r="C3914" s="2" t="s">
        <v>9841</v>
      </c>
      <c r="D3914" s="3">
        <v>10240</v>
      </c>
      <c r="E3914" s="3">
        <v>10231</v>
      </c>
      <c r="F3914" s="3">
        <v>47987</v>
      </c>
      <c r="G3914" s="3">
        <v>12515</v>
      </c>
      <c r="H3914" s="3">
        <v>37.991100000000003</v>
      </c>
      <c r="I3914" s="30">
        <v>428.25747999999999</v>
      </c>
      <c r="J3914" s="30">
        <v>428.25784920000001</v>
      </c>
      <c r="K3914" s="30">
        <v>-3.6999999999999999E-4</v>
      </c>
      <c r="L3914" s="3">
        <v>4</v>
      </c>
      <c r="M3914" s="3">
        <v>4</v>
      </c>
      <c r="N3914" s="10">
        <f t="shared" si="427"/>
        <v>1</v>
      </c>
      <c r="O3914" s="35">
        <v>4</v>
      </c>
      <c r="P3914" s="17"/>
      <c r="Q3914" s="40">
        <v>1710.0061000000001</v>
      </c>
      <c r="R3914" s="40">
        <v>428.25698</v>
      </c>
      <c r="S3914" s="18">
        <f t="shared" si="428"/>
        <v>1.167523294046898</v>
      </c>
      <c r="T3914" s="18">
        <f t="shared" si="429"/>
        <v>2.0296224944448205</v>
      </c>
      <c r="U3914" s="18">
        <f t="shared" si="430"/>
        <v>1.2142242258247018</v>
      </c>
      <c r="V3914" s="30">
        <v>428.25749999999999</v>
      </c>
      <c r="W3914" s="3" t="s">
        <v>47</v>
      </c>
      <c r="X3914" s="3" t="s">
        <v>47</v>
      </c>
      <c r="Y3914" s="3" t="s">
        <v>47</v>
      </c>
      <c r="Z3914" s="3" t="s">
        <v>47</v>
      </c>
      <c r="AA3914" s="3" t="s">
        <v>47</v>
      </c>
      <c r="AB3914" s="12" t="s">
        <v>47</v>
      </c>
      <c r="AC3914" s="3" t="s">
        <v>47</v>
      </c>
      <c r="AD3914" s="3" t="s">
        <v>47</v>
      </c>
      <c r="AE3914" s="3" t="s">
        <v>47</v>
      </c>
      <c r="AF3914" s="3" t="s">
        <v>47</v>
      </c>
      <c r="AG3914" s="3" t="s">
        <v>47</v>
      </c>
      <c r="AH3914" s="3" t="s">
        <v>47</v>
      </c>
      <c r="AI3914" s="3" t="s">
        <v>48</v>
      </c>
      <c r="AK3914" s="3" t="s">
        <v>47</v>
      </c>
      <c r="AL3914" s="3" t="s">
        <v>47</v>
      </c>
      <c r="AM3914" s="3" t="s">
        <v>47</v>
      </c>
      <c r="AU3914" s="3">
        <v>0</v>
      </c>
      <c r="AV3914" s="3">
        <v>15</v>
      </c>
      <c r="AW3914" s="3">
        <v>1</v>
      </c>
      <c r="AX3914" s="3">
        <v>15</v>
      </c>
      <c r="AY3914" s="3">
        <v>100</v>
      </c>
      <c r="AZ3914" s="6" t="str">
        <f t="shared" si="431"/>
        <v>2285.1</v>
      </c>
      <c r="BC3914" s="12" t="s">
        <v>9733</v>
      </c>
      <c r="BJ3914" s="12">
        <f t="shared" si="432"/>
        <v>0</v>
      </c>
      <c r="BK3914" s="12">
        <f t="shared" si="433"/>
        <v>0</v>
      </c>
      <c r="CQ3914" s="3" t="str">
        <f>CONCATENATE(baseURL!$A$1,baseURL!$B$1,baseURL!$C$1,".",C3914,".",L3914,".pkl&amp;seq=",BC3914)</f>
        <v>http://proteomics.broadinstitute.org/millscripts/viewfeed.pl?side=xl&amp;cycle=1&amp;fixedMods=iaaC&amp;file=msdataSM/iPRG2012_nd/cpick_in/iPRG2012_nd.2285.1.4.pkl&amp;seq=YVRPPLLVGDLSRPK</v>
      </c>
    </row>
    <row r="3915" spans="1:101" x14ac:dyDescent="0.2">
      <c r="A3915" s="3">
        <v>5234</v>
      </c>
      <c r="B3915" s="2" t="s">
        <v>9842</v>
      </c>
      <c r="C3915" s="2" t="s">
        <v>9834</v>
      </c>
      <c r="D3915" s="3">
        <v>10243</v>
      </c>
      <c r="E3915" s="3">
        <v>10234</v>
      </c>
      <c r="F3915" s="3">
        <v>47990</v>
      </c>
      <c r="G3915" s="3">
        <v>12518</v>
      </c>
      <c r="H3915" s="3">
        <v>37.996099999999998</v>
      </c>
      <c r="I3915" s="30">
        <v>519.28525000000002</v>
      </c>
      <c r="J3915" s="30">
        <v>519.28447930000004</v>
      </c>
      <c r="K3915" s="30">
        <v>7.6999999999999996E-4</v>
      </c>
      <c r="L3915" s="3">
        <v>3</v>
      </c>
      <c r="M3915" s="3">
        <v>3</v>
      </c>
      <c r="N3915" s="10">
        <f t="shared" si="427"/>
        <v>1</v>
      </c>
      <c r="O3915" s="35">
        <v>3</v>
      </c>
      <c r="P3915" s="17"/>
      <c r="Q3915" s="40">
        <v>1555.83664</v>
      </c>
      <c r="R3915" s="40">
        <v>519.28372999999999</v>
      </c>
      <c r="S3915" s="18">
        <f t="shared" si="428"/>
        <v>2.9271088466948916</v>
      </c>
      <c r="T3915" s="18">
        <f t="shared" si="429"/>
        <v>1.4429491177246094</v>
      </c>
      <c r="U3915" s="18">
        <f t="shared" si="430"/>
        <v>0.90509286717671533</v>
      </c>
      <c r="V3915" s="30">
        <v>519.28420000000006</v>
      </c>
      <c r="W3915" s="3" t="s">
        <v>47</v>
      </c>
      <c r="X3915" s="3" t="s">
        <v>47</v>
      </c>
      <c r="Y3915" s="3" t="s">
        <v>47</v>
      </c>
      <c r="Z3915" s="3" t="s">
        <v>47</v>
      </c>
      <c r="AA3915" s="3" t="s">
        <v>47</v>
      </c>
      <c r="AB3915" s="12" t="s">
        <v>47</v>
      </c>
      <c r="AC3915" s="3" t="s">
        <v>47</v>
      </c>
      <c r="AD3915" s="3" t="s">
        <v>47</v>
      </c>
      <c r="AE3915" s="3" t="s">
        <v>47</v>
      </c>
      <c r="AF3915" s="3" t="s">
        <v>47</v>
      </c>
      <c r="AG3915" s="3" t="s">
        <v>47</v>
      </c>
      <c r="AH3915" s="3" t="s">
        <v>47</v>
      </c>
      <c r="AI3915" s="3" t="s">
        <v>47</v>
      </c>
      <c r="AJ3915" s="3" t="s">
        <v>47</v>
      </c>
      <c r="AK3915" s="3" t="s">
        <v>47</v>
      </c>
      <c r="AL3915" s="3" t="s">
        <v>47</v>
      </c>
      <c r="AM3915" s="3" t="s">
        <v>47</v>
      </c>
      <c r="AN3915" s="3" t="s">
        <v>47</v>
      </c>
      <c r="AU3915" s="3">
        <v>0</v>
      </c>
      <c r="AV3915" s="3">
        <v>18</v>
      </c>
      <c r="AW3915" s="3">
        <v>1</v>
      </c>
      <c r="AX3915" s="3">
        <v>18</v>
      </c>
      <c r="AY3915" s="3">
        <v>100</v>
      </c>
      <c r="AZ3915" s="6" t="str">
        <f t="shared" si="431"/>
        <v>2285.4</v>
      </c>
      <c r="BC3915" s="12" t="s">
        <v>9738</v>
      </c>
      <c r="BJ3915" s="12">
        <f t="shared" si="432"/>
        <v>0</v>
      </c>
      <c r="BK3915" s="12">
        <f t="shared" si="433"/>
        <v>0</v>
      </c>
      <c r="CQ3915" s="3" t="str">
        <f>CONCATENATE(baseURL!$A$1,baseURL!$B$1,baseURL!$C$1,".",C3915,".",L3915,".pkl&amp;seq=",BC3915)</f>
        <v>http://proteomics.broadinstitute.org/millscripts/viewfeed.pl?side=xl&amp;cycle=1&amp;fixedMods=iaaC&amp;file=msdataSM/iPRG2012_nd/cpick_in/iPRG2012_nd.2285.4.3.pkl&amp;seq=LAVLSYYKVDAEGK</v>
      </c>
    </row>
    <row r="3916" spans="1:101" x14ac:dyDescent="0.2">
      <c r="A3916" s="3">
        <v>3837</v>
      </c>
      <c r="B3916" s="2" t="s">
        <v>9843</v>
      </c>
      <c r="C3916" s="2" t="s">
        <v>9844</v>
      </c>
      <c r="D3916" s="3">
        <v>10246</v>
      </c>
      <c r="E3916" s="3">
        <v>10237</v>
      </c>
      <c r="F3916" s="3">
        <v>47993</v>
      </c>
      <c r="G3916" s="3">
        <v>12521</v>
      </c>
      <c r="H3916" s="3">
        <v>38.001100000000001</v>
      </c>
      <c r="I3916" s="30">
        <v>633.83285999999998</v>
      </c>
      <c r="J3916" s="30">
        <v>633.82696410000005</v>
      </c>
      <c r="K3916" s="30">
        <v>5.8999999999999999E-3</v>
      </c>
      <c r="L3916" s="3">
        <v>2</v>
      </c>
      <c r="M3916" s="3">
        <v>2</v>
      </c>
      <c r="N3916" s="10">
        <f t="shared" si="427"/>
        <v>1</v>
      </c>
      <c r="O3916" s="35">
        <v>2</v>
      </c>
      <c r="P3916" s="17"/>
      <c r="Q3916" s="40">
        <v>1266.64771</v>
      </c>
      <c r="R3916" s="40">
        <v>633.82749000000001</v>
      </c>
      <c r="S3916" s="18">
        <f t="shared" si="428"/>
        <v>8.4723368498434599</v>
      </c>
      <c r="T3916" s="18">
        <f t="shared" si="429"/>
        <v>-0.8297210333317846</v>
      </c>
      <c r="U3916" s="18">
        <f t="shared" si="430"/>
        <v>-0.61530938022035964</v>
      </c>
      <c r="V3916" s="30">
        <v>633.82709999999997</v>
      </c>
      <c r="W3916" s="3" t="s">
        <v>47</v>
      </c>
      <c r="X3916" s="3" t="s">
        <v>47</v>
      </c>
      <c r="Y3916" s="3" t="s">
        <v>47</v>
      </c>
      <c r="Z3916" s="3" t="s">
        <v>47</v>
      </c>
      <c r="AA3916" s="3" t="s">
        <v>47</v>
      </c>
      <c r="AB3916" s="12" t="s">
        <v>48</v>
      </c>
      <c r="AC3916" s="3" t="s">
        <v>52</v>
      </c>
      <c r="AD3916" s="3" t="s">
        <v>48</v>
      </c>
      <c r="AE3916" s="3" t="s">
        <v>48</v>
      </c>
      <c r="AF3916" s="3" t="s">
        <v>48</v>
      </c>
      <c r="AG3916" s="3" t="s">
        <v>48</v>
      </c>
      <c r="AH3916" s="3" t="s">
        <v>52</v>
      </c>
      <c r="AL3916" s="3" t="s">
        <v>52</v>
      </c>
      <c r="AM3916" s="3" t="s">
        <v>47</v>
      </c>
      <c r="AU3916" s="3">
        <v>0</v>
      </c>
      <c r="AV3916" s="3">
        <v>6</v>
      </c>
      <c r="AW3916" s="3">
        <v>1</v>
      </c>
      <c r="AX3916" s="3">
        <v>6</v>
      </c>
      <c r="AY3916" s="3">
        <v>100</v>
      </c>
      <c r="AZ3916" s="6" t="str">
        <f t="shared" si="431"/>
        <v>2285.7</v>
      </c>
      <c r="BC3916" s="12" t="s">
        <v>9845</v>
      </c>
      <c r="BJ3916" s="12">
        <f t="shared" si="432"/>
        <v>0</v>
      </c>
      <c r="BK3916" s="12">
        <f t="shared" si="433"/>
        <v>0</v>
      </c>
      <c r="CQ3916" s="3" t="str">
        <f>CONCATENATE(baseURL!$A$1,baseURL!$B$1,baseURL!$C$1,".",C3916,".",L3916,".pkl&amp;seq=",BC3916)</f>
        <v>http://proteomics.broadinstitute.org/millscripts/viewfeed.pl?side=xl&amp;cycle=1&amp;fixedMods=iaaC&amp;file=msdataSM/iPRG2012_nd/cpick_in/iPRG2012_nd.2285.7.2.pkl&amp;seq=STFVLDDWKR</v>
      </c>
    </row>
    <row r="3917" spans="1:101" x14ac:dyDescent="0.2">
      <c r="A3917" s="3">
        <v>3160</v>
      </c>
      <c r="B3917" s="2" t="s">
        <v>9846</v>
      </c>
      <c r="C3917" s="2" t="s">
        <v>9847</v>
      </c>
      <c r="D3917" s="3">
        <v>10247</v>
      </c>
      <c r="E3917" s="3">
        <v>10238</v>
      </c>
      <c r="F3917" s="3">
        <v>47994</v>
      </c>
      <c r="G3917" s="3">
        <v>12522</v>
      </c>
      <c r="H3917" s="3">
        <v>38.002800000000001</v>
      </c>
      <c r="I3917" s="30">
        <v>765.07379000000003</v>
      </c>
      <c r="J3917" s="30">
        <v>765.07134159999998</v>
      </c>
      <c r="K3917" s="30">
        <v>2.4499999999999999E-3</v>
      </c>
      <c r="L3917" s="3">
        <v>3</v>
      </c>
      <c r="M3917" s="3">
        <v>3</v>
      </c>
      <c r="N3917" s="10">
        <f t="shared" si="427"/>
        <v>1</v>
      </c>
      <c r="O3917" s="35">
        <v>3</v>
      </c>
      <c r="P3917" s="17"/>
      <c r="Q3917" s="40">
        <v>2293.1935199999998</v>
      </c>
      <c r="R3917" s="40">
        <v>765.06935999999996</v>
      </c>
      <c r="S3917" s="18">
        <f t="shared" si="428"/>
        <v>5.7903246838565359</v>
      </c>
      <c r="T3917" s="18">
        <f t="shared" si="429"/>
        <v>2.5900919624096557</v>
      </c>
      <c r="U3917" s="18">
        <f t="shared" si="430"/>
        <v>2.4050107038865169</v>
      </c>
      <c r="V3917" s="30">
        <v>765.07119999999998</v>
      </c>
      <c r="W3917" s="3" t="s">
        <v>47</v>
      </c>
      <c r="X3917" s="3" t="s">
        <v>47</v>
      </c>
      <c r="Y3917" s="3" t="s">
        <v>47</v>
      </c>
      <c r="Z3917" s="3" t="s">
        <v>47</v>
      </c>
      <c r="AA3917" s="3" t="s">
        <v>47</v>
      </c>
      <c r="AB3917" s="12" t="s">
        <v>47</v>
      </c>
      <c r="AC3917" s="3" t="s">
        <v>52</v>
      </c>
      <c r="AE3917" s="3" t="s">
        <v>47</v>
      </c>
      <c r="AF3917" s="3" t="s">
        <v>48</v>
      </c>
      <c r="AH3917" s="3" t="s">
        <v>47</v>
      </c>
      <c r="AM3917" s="3" t="s">
        <v>48</v>
      </c>
      <c r="AU3917" s="3">
        <v>0</v>
      </c>
      <c r="AV3917" s="3">
        <v>8</v>
      </c>
      <c r="AW3917" s="3">
        <v>1</v>
      </c>
      <c r="AX3917" s="3">
        <v>8</v>
      </c>
      <c r="AY3917" s="3">
        <v>100</v>
      </c>
      <c r="AZ3917" s="6" t="str">
        <f t="shared" si="431"/>
        <v>2285.8</v>
      </c>
      <c r="BC3917" s="12" t="s">
        <v>9848</v>
      </c>
      <c r="BJ3917" s="12">
        <f t="shared" si="432"/>
        <v>0</v>
      </c>
      <c r="BK3917" s="12">
        <f t="shared" si="433"/>
        <v>0</v>
      </c>
      <c r="CQ3917" s="3" t="str">
        <f>CONCATENATE(baseURL!$A$1,baseURL!$B$1,baseURL!$C$1,".",C3917,".",L3917,".pkl&amp;seq=",BC3917)</f>
        <v>http://proteomics.broadinstitute.org/millscripts/viewfeed.pl?side=xl&amp;cycle=1&amp;fixedMods=iaaC&amp;file=msdataSM/iPRG2012_nd/cpick_in/iPRG2012_nd.2285.8.3.pkl&amp;seq=VSFKNTRETAQALNGWELTK</v>
      </c>
    </row>
    <row r="3918" spans="1:101" x14ac:dyDescent="0.2">
      <c r="A3918" s="3">
        <v>6305</v>
      </c>
      <c r="B3918" s="2" t="s">
        <v>9838</v>
      </c>
      <c r="C3918" s="2" t="s">
        <v>9836</v>
      </c>
      <c r="D3918" s="3">
        <v>10248</v>
      </c>
      <c r="E3918" s="3">
        <v>10239</v>
      </c>
      <c r="F3918" s="3">
        <v>47995</v>
      </c>
      <c r="G3918" s="3">
        <v>12523</v>
      </c>
      <c r="H3918" s="3">
        <v>38.004399999999997</v>
      </c>
      <c r="I3918" s="30">
        <v>999.45321000000001</v>
      </c>
      <c r="J3918" s="30">
        <v>999.45847739999999</v>
      </c>
      <c r="K3918" s="30">
        <v>-5.2700000000000004E-3</v>
      </c>
      <c r="L3918" s="3">
        <v>2</v>
      </c>
      <c r="M3918" s="3">
        <v>2</v>
      </c>
      <c r="N3918" s="10">
        <f t="shared" si="427"/>
        <v>1</v>
      </c>
      <c r="O3918" s="35">
        <v>2</v>
      </c>
      <c r="P3918" s="17"/>
      <c r="Q3918" s="40">
        <v>1997.91003</v>
      </c>
      <c r="R3918" s="40">
        <v>999.45865000000003</v>
      </c>
      <c r="S3918" s="18">
        <f t="shared" si="428"/>
        <v>-5.4429465391303857</v>
      </c>
      <c r="T3918" s="18">
        <f t="shared" si="429"/>
        <v>-0.17269348766125703</v>
      </c>
      <c r="U3918" s="18">
        <f t="shared" si="430"/>
        <v>-0.45024373944907836</v>
      </c>
      <c r="V3918" s="30">
        <v>999.45820000000003</v>
      </c>
      <c r="W3918" s="3" t="s">
        <v>47</v>
      </c>
      <c r="X3918" s="3" t="s">
        <v>47</v>
      </c>
      <c r="Y3918" s="3" t="s">
        <v>47</v>
      </c>
      <c r="Z3918" s="3" t="s">
        <v>47</v>
      </c>
      <c r="AA3918" s="3" t="s">
        <v>48</v>
      </c>
      <c r="AB3918" s="12" t="s">
        <v>47</v>
      </c>
      <c r="AC3918" s="3" t="s">
        <v>47</v>
      </c>
      <c r="AD3918" s="3" t="s">
        <v>47</v>
      </c>
      <c r="AE3918" s="3" t="s">
        <v>47</v>
      </c>
      <c r="AF3918" s="3" t="s">
        <v>47</v>
      </c>
      <c r="AG3918" s="3" t="s">
        <v>47</v>
      </c>
      <c r="AH3918" s="3" t="s">
        <v>47</v>
      </c>
      <c r="AI3918" s="3" t="s">
        <v>47</v>
      </c>
      <c r="AJ3918" s="3" t="s">
        <v>47</v>
      </c>
      <c r="AL3918" s="3" t="s">
        <v>47</v>
      </c>
      <c r="AU3918" s="3">
        <v>0</v>
      </c>
      <c r="AV3918" s="3">
        <v>14</v>
      </c>
      <c r="AW3918" s="3">
        <v>1</v>
      </c>
      <c r="AX3918" s="3">
        <v>14</v>
      </c>
      <c r="AY3918" s="3">
        <v>100</v>
      </c>
      <c r="AZ3918" s="6" t="str">
        <f t="shared" si="431"/>
        <v>2285.9</v>
      </c>
      <c r="BC3918" s="12" t="s">
        <v>9839</v>
      </c>
      <c r="BJ3918" s="12">
        <f t="shared" si="432"/>
        <v>0</v>
      </c>
      <c r="BK3918" s="12">
        <f t="shared" si="433"/>
        <v>0</v>
      </c>
      <c r="CQ3918" s="3" t="str">
        <f>CONCATENATE(baseURL!$A$1,baseURL!$B$1,baseURL!$C$1,".",C3918,".",L3918,".pkl&amp;seq=",BC3918)</f>
        <v>http://proteomics.broadinstitute.org/millscripts/viewfeed.pl?side=xl&amp;cycle=1&amp;fixedMods=iaaC&amp;file=msdataSM/iPRG2012_nd/cpick_in/iPRG2012_nd.2285.9.2.pkl&amp;seq=WAGNANELNAAYAADGYAR</v>
      </c>
    </row>
    <row r="3919" spans="1:101" x14ac:dyDescent="0.2">
      <c r="A3919" s="3">
        <v>3180</v>
      </c>
      <c r="B3919" s="2" t="s">
        <v>9851</v>
      </c>
      <c r="C3919" s="2" t="s">
        <v>9842</v>
      </c>
      <c r="D3919" s="3">
        <v>10254</v>
      </c>
      <c r="E3919" s="3">
        <v>10245</v>
      </c>
      <c r="F3919" s="3">
        <v>48012</v>
      </c>
      <c r="G3919" s="3">
        <v>12530</v>
      </c>
      <c r="H3919" s="3">
        <v>38.020299999999999</v>
      </c>
      <c r="I3919" s="30">
        <v>479.25637</v>
      </c>
      <c r="J3919" s="30">
        <v>479.0050205</v>
      </c>
      <c r="K3919" s="30">
        <v>0.25135000000000002</v>
      </c>
      <c r="L3919" s="3">
        <v>0</v>
      </c>
      <c r="M3919" s="3">
        <v>4</v>
      </c>
      <c r="N3919" s="10">
        <f t="shared" si="427"/>
        <v>1</v>
      </c>
      <c r="O3919" s="35">
        <v>4</v>
      </c>
      <c r="P3919" s="17"/>
      <c r="Q3919" s="40">
        <v>1912.99494</v>
      </c>
      <c r="R3919" s="40">
        <v>479.00418999999999</v>
      </c>
      <c r="S3919" s="18">
        <f t="shared" si="428"/>
        <v>526.46721106971916</v>
      </c>
      <c r="T3919" s="18">
        <f t="shared" si="429"/>
        <v>1.7338052930317698</v>
      </c>
      <c r="U3919" s="18">
        <f t="shared" si="430"/>
        <v>1.6910081726034791</v>
      </c>
      <c r="V3919" s="30">
        <v>479.005</v>
      </c>
      <c r="W3919" s="3" t="s">
        <v>48</v>
      </c>
      <c r="X3919" s="3" t="s">
        <v>47</v>
      </c>
      <c r="Y3919" s="3" t="s">
        <v>47</v>
      </c>
      <c r="Z3919" s="3" t="s">
        <v>52</v>
      </c>
      <c r="AA3919" s="3" t="s">
        <v>47</v>
      </c>
      <c r="AB3919" s="12" t="s">
        <v>52</v>
      </c>
      <c r="AE3919" s="3" t="s">
        <v>48</v>
      </c>
      <c r="AG3919" s="3" t="s">
        <v>52</v>
      </c>
      <c r="AH3919" s="3" t="s">
        <v>48</v>
      </c>
      <c r="AL3919" s="3" t="s">
        <v>52</v>
      </c>
      <c r="AM3919" s="3" t="s">
        <v>48</v>
      </c>
      <c r="AU3919" s="3">
        <v>0</v>
      </c>
      <c r="AV3919" s="3">
        <v>3</v>
      </c>
      <c r="AW3919" s="3">
        <v>1</v>
      </c>
      <c r="AX3919" s="3">
        <v>3</v>
      </c>
      <c r="AY3919" s="3">
        <v>100</v>
      </c>
      <c r="AZ3919" s="6" t="str">
        <f t="shared" si="431"/>
        <v>2286.5</v>
      </c>
      <c r="BC3919" s="12" t="s">
        <v>9852</v>
      </c>
      <c r="BJ3919" s="12">
        <f t="shared" si="432"/>
        <v>0</v>
      </c>
      <c r="BK3919" s="12">
        <f t="shared" si="433"/>
        <v>0</v>
      </c>
      <c r="CQ3919" s="3" t="str">
        <f>CONCATENATE(baseURL!$A$1,baseURL!$B$1,baseURL!$C$1,".",C3919,".",L3919,".pkl&amp;seq=",BC3919)</f>
        <v>http://proteomics.broadinstitute.org/millscripts/viewfeed.pl?side=xl&amp;cycle=1&amp;fixedMods=iaaC&amp;file=msdataSM/iPRG2012_nd/cpick_in/iPRG2012_nd.2286.5.0.pkl&amp;seq=AVGKTTTDHLSMAGPWLK</v>
      </c>
    </row>
    <row r="3920" spans="1:101" x14ac:dyDescent="0.2">
      <c r="A3920" s="3">
        <v>370</v>
      </c>
      <c r="B3920" s="2" t="s">
        <v>9849</v>
      </c>
      <c r="C3920" s="2" t="s">
        <v>9846</v>
      </c>
      <c r="D3920" s="3">
        <v>10258</v>
      </c>
      <c r="E3920" s="3">
        <v>10249</v>
      </c>
      <c r="F3920" s="3">
        <v>48016</v>
      </c>
      <c r="G3920" s="3">
        <v>12534</v>
      </c>
      <c r="H3920" s="3">
        <v>38.026899999999998</v>
      </c>
      <c r="I3920" s="30">
        <v>580.80337999999995</v>
      </c>
      <c r="J3920" s="30">
        <v>581.31837159999998</v>
      </c>
      <c r="K3920" s="30">
        <v>-0.51498999999999995</v>
      </c>
      <c r="L3920" s="3">
        <v>2</v>
      </c>
      <c r="M3920" s="3">
        <v>3</v>
      </c>
      <c r="N3920" s="10">
        <f t="shared" si="427"/>
        <v>-1</v>
      </c>
      <c r="O3920" s="35">
        <v>2</v>
      </c>
      <c r="P3920" s="17"/>
      <c r="Q3920" s="40">
        <v>1160.5986399999999</v>
      </c>
      <c r="R3920" s="40">
        <v>580.80295999999998</v>
      </c>
      <c r="S3920" s="18">
        <f t="shared" si="428"/>
        <v>0.72313681039570377</v>
      </c>
      <c r="T3920" s="18">
        <f t="shared" si="429"/>
        <v>887.41214404278026</v>
      </c>
      <c r="U3920" s="18">
        <f t="shared" si="430"/>
        <v>886.94451557198317</v>
      </c>
      <c r="V3920" s="30">
        <v>581.31809999999996</v>
      </c>
      <c r="Z3920" s="3" t="s">
        <v>52</v>
      </c>
      <c r="AA3920" s="3" t="s">
        <v>47</v>
      </c>
      <c r="AF3920" s="3" t="s">
        <v>47</v>
      </c>
      <c r="AG3920" s="3" t="s">
        <v>47</v>
      </c>
      <c r="AL3920" s="3" t="s">
        <v>52</v>
      </c>
      <c r="AU3920" s="3">
        <v>0</v>
      </c>
      <c r="AV3920" s="3">
        <v>3</v>
      </c>
      <c r="AW3920" s="3">
        <v>1</v>
      </c>
      <c r="AX3920" s="3">
        <v>3</v>
      </c>
      <c r="AY3920" s="3">
        <v>100</v>
      </c>
      <c r="AZ3920" s="6" t="str">
        <f t="shared" si="431"/>
        <v>2286.9</v>
      </c>
      <c r="BC3920" s="12" t="s">
        <v>9850</v>
      </c>
      <c r="BJ3920" s="12">
        <f t="shared" si="432"/>
        <v>0</v>
      </c>
      <c r="BK3920" s="12">
        <f t="shared" si="433"/>
        <v>0</v>
      </c>
      <c r="CQ3920" s="3" t="str">
        <f>CONCATENATE(baseURL!$A$1,baseURL!$B$1,baseURL!$C$1,".",C3920,".",L3920,".pkl&amp;seq=",BC3920)</f>
        <v>http://proteomics.broadinstitute.org/millscripts/viewfeed.pl?side=xl&amp;cycle=1&amp;fixedMods=iaaC&amp;file=msdataSM/iPRG2012_nd/cpick_in/iPRG2012_nd.2286.9.2.pkl&amp;seq=LYQVEYAFK</v>
      </c>
    </row>
    <row r="3921" spans="1:95" x14ac:dyDescent="0.2">
      <c r="A3921" s="3">
        <v>3243</v>
      </c>
      <c r="B3921" s="2" t="s">
        <v>9857</v>
      </c>
      <c r="C3921" s="2" t="s">
        <v>9858</v>
      </c>
      <c r="D3921" s="3">
        <v>10261</v>
      </c>
      <c r="E3921" s="3">
        <v>10252</v>
      </c>
      <c r="F3921" s="3">
        <v>48029</v>
      </c>
      <c r="G3921" s="3">
        <v>12538</v>
      </c>
      <c r="H3921" s="3">
        <v>38.039400000000001</v>
      </c>
      <c r="I3921" s="30">
        <v>418.24288000000001</v>
      </c>
      <c r="J3921" s="30">
        <v>417.9920942</v>
      </c>
      <c r="K3921" s="30">
        <v>0.25079000000000001</v>
      </c>
      <c r="L3921" s="3">
        <v>0</v>
      </c>
      <c r="M3921" s="3">
        <v>4</v>
      </c>
      <c r="N3921" s="10">
        <f t="shared" si="427"/>
        <v>1</v>
      </c>
      <c r="O3921" s="35">
        <v>4</v>
      </c>
      <c r="P3921" s="17"/>
      <c r="Q3921" s="40">
        <v>1668.94317</v>
      </c>
      <c r="R3921" s="40">
        <v>417.99124999999998</v>
      </c>
      <c r="S3921" s="18">
        <f t="shared" si="428"/>
        <v>601.99824757105375</v>
      </c>
      <c r="T3921" s="18">
        <f t="shared" si="429"/>
        <v>2.0196595024830812</v>
      </c>
      <c r="U3921" s="18">
        <f t="shared" si="430"/>
        <v>1.0765775599387011</v>
      </c>
      <c r="V3921" s="30">
        <v>417.99169999999998</v>
      </c>
      <c r="W3921" s="3" t="s">
        <v>47</v>
      </c>
      <c r="X3921" s="3" t="s">
        <v>47</v>
      </c>
      <c r="Y3921" s="3" t="s">
        <v>47</v>
      </c>
      <c r="Z3921" s="3" t="s">
        <v>47</v>
      </c>
      <c r="AA3921" s="3" t="s">
        <v>47</v>
      </c>
      <c r="AB3921" s="12" t="s">
        <v>48</v>
      </c>
      <c r="AE3921" s="3" t="s">
        <v>47</v>
      </c>
      <c r="AG3921" s="3" t="s">
        <v>52</v>
      </c>
      <c r="AH3921" s="3" t="s">
        <v>47</v>
      </c>
      <c r="AK3921" s="3" t="s">
        <v>52</v>
      </c>
      <c r="AL3921" s="3" t="s">
        <v>48</v>
      </c>
      <c r="AU3921" s="3">
        <v>0</v>
      </c>
      <c r="AV3921" s="3">
        <v>7</v>
      </c>
      <c r="AW3921" s="3">
        <v>1</v>
      </c>
      <c r="AX3921" s="3">
        <v>7</v>
      </c>
      <c r="AY3921" s="3">
        <v>100</v>
      </c>
      <c r="AZ3921" s="6" t="str">
        <f t="shared" si="431"/>
        <v>2287.1</v>
      </c>
      <c r="BC3921" s="12" t="s">
        <v>9859</v>
      </c>
      <c r="BJ3921" s="12">
        <f t="shared" si="432"/>
        <v>0</v>
      </c>
      <c r="BK3921" s="12">
        <f t="shared" si="433"/>
        <v>0</v>
      </c>
      <c r="CQ3921" s="3" t="str">
        <f>CONCATENATE(baseURL!$A$1,baseURL!$B$1,baseURL!$C$1,".",C3921,".",L3921,".pkl&amp;seq=",BC3921)</f>
        <v>http://proteomics.broadinstitute.org/millscripts/viewfeed.pl?side=xl&amp;cycle=1&amp;fixedMods=iaaC&amp;file=msdataSM/iPRG2012_nd/cpick_in/iPRG2012_nd.2287.1.0.pkl&amp;seq=RLPTESVPEPKLFR</v>
      </c>
    </row>
    <row r="3922" spans="1:95" x14ac:dyDescent="0.2">
      <c r="A3922" s="3">
        <v>6230</v>
      </c>
      <c r="B3922" s="2" t="s">
        <v>9860</v>
      </c>
      <c r="C3922" s="2" t="s">
        <v>9861</v>
      </c>
      <c r="D3922" s="3">
        <v>10263</v>
      </c>
      <c r="E3922" s="3">
        <v>10254</v>
      </c>
      <c r="F3922" s="3">
        <v>48031</v>
      </c>
      <c r="G3922" s="3">
        <v>12540</v>
      </c>
      <c r="H3922" s="3">
        <v>38.044400000000003</v>
      </c>
      <c r="I3922" s="30">
        <v>543.31071999999995</v>
      </c>
      <c r="J3922" s="30">
        <v>543.31002539999997</v>
      </c>
      <c r="K3922" s="30">
        <v>6.8999999999999997E-4</v>
      </c>
      <c r="L3922" s="3">
        <v>3</v>
      </c>
      <c r="M3922" s="3">
        <v>3</v>
      </c>
      <c r="N3922" s="10">
        <f t="shared" si="427"/>
        <v>1</v>
      </c>
      <c r="O3922" s="35">
        <v>3</v>
      </c>
      <c r="P3922" s="17"/>
      <c r="Q3922" s="40">
        <v>1627.9126000000001</v>
      </c>
      <c r="R3922" s="40">
        <v>543.30904999999996</v>
      </c>
      <c r="S3922" s="18">
        <f t="shared" si="428"/>
        <v>3.0737570080786774</v>
      </c>
      <c r="T3922" s="18">
        <f t="shared" si="429"/>
        <v>1.7952949615246145</v>
      </c>
      <c r="U3922" s="18">
        <f t="shared" si="430"/>
        <v>1.5644870999553684</v>
      </c>
      <c r="V3922" s="30">
        <v>543.30989999999997</v>
      </c>
      <c r="W3922" s="3" t="s">
        <v>47</v>
      </c>
      <c r="X3922" s="3" t="s">
        <v>47</v>
      </c>
      <c r="Y3922" s="3" t="s">
        <v>47</v>
      </c>
      <c r="Z3922" s="3" t="s">
        <v>47</v>
      </c>
      <c r="AA3922" s="3" t="s">
        <v>47</v>
      </c>
      <c r="AB3922" s="12" t="s">
        <v>47</v>
      </c>
      <c r="AC3922" s="3" t="s">
        <v>47</v>
      </c>
      <c r="AD3922" s="3" t="s">
        <v>47</v>
      </c>
      <c r="AE3922" s="3" t="s">
        <v>47</v>
      </c>
      <c r="AF3922" s="3" t="s">
        <v>47</v>
      </c>
      <c r="AG3922" s="3" t="s">
        <v>47</v>
      </c>
      <c r="AH3922" s="3" t="s">
        <v>47</v>
      </c>
      <c r="AI3922" s="3" t="s">
        <v>47</v>
      </c>
      <c r="AJ3922" s="3" t="s">
        <v>47</v>
      </c>
      <c r="AK3922" s="3" t="s">
        <v>47</v>
      </c>
      <c r="AL3922" s="3" t="s">
        <v>47</v>
      </c>
      <c r="AN3922" s="3" t="s">
        <v>47</v>
      </c>
      <c r="AU3922" s="3">
        <v>0</v>
      </c>
      <c r="AV3922" s="3">
        <v>17</v>
      </c>
      <c r="AW3922" s="3">
        <v>1</v>
      </c>
      <c r="AX3922" s="3">
        <v>17</v>
      </c>
      <c r="AY3922" s="3">
        <v>100</v>
      </c>
      <c r="AZ3922" s="6" t="str">
        <f t="shared" si="431"/>
        <v>2287.3</v>
      </c>
      <c r="BC3922" s="12" t="s">
        <v>9745</v>
      </c>
      <c r="BJ3922" s="12">
        <f t="shared" si="432"/>
        <v>0</v>
      </c>
      <c r="BK3922" s="12">
        <f t="shared" si="433"/>
        <v>0</v>
      </c>
      <c r="CQ3922" s="3" t="str">
        <f>CONCATENATE(baseURL!$A$1,baseURL!$B$1,baseURL!$C$1,".",C3922,".",L3922,".pkl&amp;seq=",BC3922)</f>
        <v>http://proteomics.broadinstitute.org/millscripts/viewfeed.pl?side=xl&amp;cycle=1&amp;fixedMods=iaaC&amp;file=msdataSM/iPRG2012_nd/cpick_in/iPRG2012_nd.2287.3.3.pkl&amp;seq=QATKDAGTLAGLNVLR</v>
      </c>
    </row>
    <row r="3923" spans="1:95" x14ac:dyDescent="0.2">
      <c r="A3923" s="3">
        <v>7629</v>
      </c>
      <c r="B3923" s="2" t="s">
        <v>9862</v>
      </c>
      <c r="C3923" s="2" t="s">
        <v>9851</v>
      </c>
      <c r="D3923" s="3">
        <v>10266</v>
      </c>
      <c r="E3923" s="3">
        <v>10257</v>
      </c>
      <c r="F3923" s="3">
        <v>48034</v>
      </c>
      <c r="G3923" s="3">
        <v>12543</v>
      </c>
      <c r="H3923" s="3">
        <v>38.051900000000003</v>
      </c>
      <c r="I3923" s="30">
        <v>702.71325999999999</v>
      </c>
      <c r="J3923" s="30">
        <v>702.71120110000004</v>
      </c>
      <c r="K3923" s="30">
        <v>2.0600000000000002E-3</v>
      </c>
      <c r="L3923" s="3">
        <v>3</v>
      </c>
      <c r="M3923" s="3">
        <v>3</v>
      </c>
      <c r="N3923" s="10">
        <f t="shared" si="427"/>
        <v>1</v>
      </c>
      <c r="O3923" s="35">
        <v>3</v>
      </c>
      <c r="Q3923" s="40">
        <v>2106.1164600000002</v>
      </c>
      <c r="R3923" s="40">
        <v>702.71033999999997</v>
      </c>
      <c r="S3923" s="18">
        <f t="shared" si="428"/>
        <v>4.1553394532622834</v>
      </c>
      <c r="T3923" s="18">
        <f t="shared" si="429"/>
        <v>1.2253982203614113</v>
      </c>
      <c r="U3923" s="18">
        <f t="shared" si="430"/>
        <v>1.0815267070267682</v>
      </c>
      <c r="V3923" s="30">
        <v>702.71109999999999</v>
      </c>
      <c r="W3923" s="3" t="s">
        <v>47</v>
      </c>
      <c r="X3923" s="3" t="s">
        <v>47</v>
      </c>
      <c r="Y3923" s="3" t="s">
        <v>47</v>
      </c>
      <c r="AB3923" s="12" t="s">
        <v>52</v>
      </c>
      <c r="AC3923" s="3" t="s">
        <v>52</v>
      </c>
      <c r="AD3923" s="3" t="s">
        <v>47</v>
      </c>
      <c r="AH3923" s="3" t="s">
        <v>47</v>
      </c>
      <c r="AI3923" s="3" t="s">
        <v>52</v>
      </c>
      <c r="AL3923" s="3" t="s">
        <v>52</v>
      </c>
      <c r="AU3923" s="3">
        <v>0</v>
      </c>
      <c r="AV3923" s="3">
        <v>5</v>
      </c>
      <c r="AW3923" s="3">
        <v>2</v>
      </c>
      <c r="AX3923" s="3">
        <v>4</v>
      </c>
      <c r="AY3923" s="3">
        <v>80</v>
      </c>
      <c r="AZ3923" s="6" t="str">
        <f t="shared" si="431"/>
        <v>2287.6</v>
      </c>
      <c r="BC3923" s="12" t="s">
        <v>9863</v>
      </c>
      <c r="BI3923" s="12" t="s">
        <v>594</v>
      </c>
      <c r="BJ3923" s="12">
        <f t="shared" si="432"/>
        <v>0</v>
      </c>
      <c r="BK3923" s="12">
        <f t="shared" si="433"/>
        <v>1</v>
      </c>
      <c r="BR3923" s="3" t="s">
        <v>594</v>
      </c>
      <c r="BZ3923" s="3" t="s">
        <v>9864</v>
      </c>
      <c r="CQ3923" s="3" t="str">
        <f>CONCATENATE(baseURL!$A$1,baseURL!$B$1,baseURL!$C$1,".",C3923,".",L3923,".pkl&amp;seq=",BC3923,"&amp;varMods=ReducedCys-C")</f>
        <v>http://proteomics.broadinstitute.org/millscripts/viewfeed.pl?side=xl&amp;cycle=1&amp;fixedMods=iaaC&amp;file=msdataSM/iPRG2012_nd/cpick_in/iPRG2012_nd.2287.6.3.pkl&amp;seq=SLAPAYGLPVVLHSDHcAKK&amp;varMods=ReducedCys-C</v>
      </c>
    </row>
    <row r="3924" spans="1:95" x14ac:dyDescent="0.2">
      <c r="A3924" s="3">
        <v>3501</v>
      </c>
      <c r="B3924" s="2" t="s">
        <v>9865</v>
      </c>
      <c r="C3924" s="2" t="s">
        <v>9866</v>
      </c>
      <c r="D3924" s="3">
        <v>10277</v>
      </c>
      <c r="E3924" s="3">
        <v>10268</v>
      </c>
      <c r="F3924" s="3">
        <v>48059</v>
      </c>
      <c r="G3924" s="3">
        <v>12555</v>
      </c>
      <c r="H3924" s="3">
        <v>38.078600000000002</v>
      </c>
      <c r="I3924" s="30">
        <v>710.71640000000002</v>
      </c>
      <c r="J3924" s="30">
        <v>710.71779119999997</v>
      </c>
      <c r="K3924" s="30">
        <v>-1.39E-3</v>
      </c>
      <c r="L3924" s="3">
        <v>0</v>
      </c>
      <c r="M3924" s="3">
        <v>3</v>
      </c>
      <c r="N3924" s="10">
        <f t="shared" si="427"/>
        <v>1</v>
      </c>
      <c r="O3924" s="35">
        <v>3</v>
      </c>
      <c r="P3924" s="17"/>
      <c r="Q3924" s="40">
        <v>2130.1400899999999</v>
      </c>
      <c r="R3924" s="40">
        <v>710.71821</v>
      </c>
      <c r="S3924" s="18">
        <f t="shared" si="428"/>
        <v>-2.5467196063228248</v>
      </c>
      <c r="T3924" s="18">
        <f t="shared" si="429"/>
        <v>-0.58926307802641686</v>
      </c>
      <c r="U3924" s="18">
        <f t="shared" si="430"/>
        <v>-0.57688123678163683</v>
      </c>
      <c r="V3924" s="30">
        <v>710.71780000000001</v>
      </c>
      <c r="W3924" s="3" t="s">
        <v>47</v>
      </c>
      <c r="X3924" s="3" t="s">
        <v>47</v>
      </c>
      <c r="Y3924" s="3" t="s">
        <v>47</v>
      </c>
      <c r="Z3924" s="3" t="s">
        <v>47</v>
      </c>
      <c r="AA3924" s="3" t="s">
        <v>47</v>
      </c>
      <c r="AB3924" s="12" t="s">
        <v>47</v>
      </c>
      <c r="AC3924" s="3" t="s">
        <v>52</v>
      </c>
      <c r="AD3924" s="3" t="s">
        <v>47</v>
      </c>
      <c r="AE3924" s="3" t="s">
        <v>47</v>
      </c>
      <c r="AF3924" s="3" t="s">
        <v>48</v>
      </c>
      <c r="AH3924" s="3" t="s">
        <v>47</v>
      </c>
      <c r="AI3924" s="3" t="s">
        <v>48</v>
      </c>
      <c r="AL3924" s="3" t="s">
        <v>48</v>
      </c>
      <c r="AM3924" s="3" t="s">
        <v>48</v>
      </c>
      <c r="AU3924" s="3">
        <v>0</v>
      </c>
      <c r="AV3924" s="3">
        <v>9</v>
      </c>
      <c r="AW3924" s="3">
        <v>1</v>
      </c>
      <c r="AX3924" s="3">
        <v>9</v>
      </c>
      <c r="AY3924" s="3">
        <v>100</v>
      </c>
      <c r="AZ3924" s="6" t="str">
        <f t="shared" si="431"/>
        <v>2288.10</v>
      </c>
      <c r="BC3924" s="12" t="s">
        <v>9867</v>
      </c>
      <c r="BJ3924" s="12">
        <f t="shared" si="432"/>
        <v>0</v>
      </c>
      <c r="BK3924" s="12">
        <f t="shared" si="433"/>
        <v>0</v>
      </c>
      <c r="CQ3924" s="3" t="str">
        <f>CONCATENATE(baseURL!$A$1,baseURL!$B$1,baseURL!$C$1,".",C3924,".",L3924,".pkl&amp;seq=",BC3924)</f>
        <v>http://proteomics.broadinstitute.org/millscripts/viewfeed.pl?side=xl&amp;cycle=1&amp;fixedMods=iaaC&amp;file=msdataSM/iPRG2012_nd/cpick_in/iPRG2012_nd.2288.10.0.pkl&amp;seq=DAKLDKSQVDELVLVGGSTR</v>
      </c>
    </row>
    <row r="3925" spans="1:95" x14ac:dyDescent="0.2">
      <c r="A3925" s="3">
        <v>1314</v>
      </c>
      <c r="B3925" s="2" t="s">
        <v>9868</v>
      </c>
      <c r="C3925" s="2" t="s">
        <v>9857</v>
      </c>
      <c r="D3925" s="3">
        <v>10269</v>
      </c>
      <c r="E3925" s="3">
        <v>10260</v>
      </c>
      <c r="F3925" s="3">
        <v>48051</v>
      </c>
      <c r="G3925" s="3">
        <v>12547</v>
      </c>
      <c r="H3925" s="3">
        <v>38.065199999999997</v>
      </c>
      <c r="I3925" s="30">
        <v>489.82130999999998</v>
      </c>
      <c r="J3925" s="30">
        <v>489.82131170000002</v>
      </c>
      <c r="K3925" s="30">
        <v>0</v>
      </c>
      <c r="L3925" s="3">
        <v>0</v>
      </c>
      <c r="M3925" s="3">
        <v>0</v>
      </c>
      <c r="N3925" s="10">
        <f t="shared" si="427"/>
        <v>1</v>
      </c>
      <c r="O3925" s="35">
        <v>2</v>
      </c>
      <c r="P3925" s="17"/>
      <c r="Q3925" s="40">
        <v>978.63463000000002</v>
      </c>
      <c r="R3925" s="40">
        <v>489.82094999999998</v>
      </c>
      <c r="S3925" s="18">
        <f t="shared" si="428"/>
        <v>0.73496243882704915</v>
      </c>
      <c r="T3925" s="18">
        <f t="shared" si="429"/>
        <v>0.73843309487224817</v>
      </c>
      <c r="U3925" s="18">
        <f t="shared" si="430"/>
        <v>0.71454681557787525</v>
      </c>
      <c r="V3925" s="30">
        <v>489.82130000000001</v>
      </c>
      <c r="X3925" s="3" t="s">
        <v>47</v>
      </c>
      <c r="Y3925" s="3" t="s">
        <v>47</v>
      </c>
      <c r="Z3925" s="3" t="s">
        <v>47</v>
      </c>
      <c r="AA3925" s="3" t="s">
        <v>47</v>
      </c>
      <c r="AF3925" s="3" t="s">
        <v>48</v>
      </c>
      <c r="AG3925" s="3" t="s">
        <v>48</v>
      </c>
      <c r="AH3925" s="3" t="s">
        <v>48</v>
      </c>
      <c r="AL3925" s="3" t="s">
        <v>48</v>
      </c>
      <c r="AU3925" s="3">
        <v>0</v>
      </c>
      <c r="AV3925" s="3">
        <v>4</v>
      </c>
      <c r="AW3925" s="3">
        <v>1</v>
      </c>
      <c r="AX3925" s="3">
        <v>4</v>
      </c>
      <c r="AY3925" s="3">
        <v>100</v>
      </c>
      <c r="AZ3925" s="6" t="str">
        <f t="shared" si="431"/>
        <v>2288.2</v>
      </c>
      <c r="BC3925" s="12" t="s">
        <v>9869</v>
      </c>
      <c r="BJ3925" s="12">
        <f t="shared" si="432"/>
        <v>0</v>
      </c>
      <c r="BK3925" s="12">
        <f t="shared" si="433"/>
        <v>0</v>
      </c>
      <c r="CQ3925" s="3" t="str">
        <f>CONCATENATE(baseURL!$A$1,baseURL!$B$1,baseURL!$C$1,".",C3925,".",L3925,".pkl&amp;seq=",BC3925)</f>
        <v>http://proteomics.broadinstitute.org/millscripts/viewfeed.pl?side=xl&amp;cycle=1&amp;fixedMods=iaaC&amp;file=msdataSM/iPRG2012_nd/cpick_in/iPRG2012_nd.2288.2.0.pkl&amp;seq=LPNVPVLVK</v>
      </c>
    </row>
    <row r="3926" spans="1:95" x14ac:dyDescent="0.2">
      <c r="A3926" s="3">
        <v>4360</v>
      </c>
      <c r="B3926" s="2" t="s">
        <v>9870</v>
      </c>
      <c r="C3926" s="2" t="s">
        <v>9871</v>
      </c>
      <c r="D3926" s="3">
        <v>10270</v>
      </c>
      <c r="E3926" s="3">
        <v>10261</v>
      </c>
      <c r="F3926" s="3">
        <v>48052</v>
      </c>
      <c r="G3926" s="3">
        <v>12548</v>
      </c>
      <c r="H3926" s="3">
        <v>38.066899999999997</v>
      </c>
      <c r="I3926" s="30">
        <v>533.82389999999998</v>
      </c>
      <c r="J3926" s="30">
        <v>533.82336929999997</v>
      </c>
      <c r="K3926" s="30">
        <v>5.2999999999999998E-4</v>
      </c>
      <c r="L3926" s="3">
        <v>2</v>
      </c>
      <c r="M3926" s="3">
        <v>2</v>
      </c>
      <c r="N3926" s="10">
        <f t="shared" si="427"/>
        <v>1</v>
      </c>
      <c r="O3926" s="35">
        <v>2</v>
      </c>
      <c r="P3926" s="17"/>
      <c r="Q3926" s="40">
        <v>1066.6407799999999</v>
      </c>
      <c r="R3926" s="40">
        <v>533.82402999999999</v>
      </c>
      <c r="S3926" s="18">
        <f t="shared" si="428"/>
        <v>-0.24352594245868261</v>
      </c>
      <c r="T3926" s="18">
        <f t="shared" si="429"/>
        <v>-1.23767377056036</v>
      </c>
      <c r="U3926" s="18">
        <f t="shared" si="430"/>
        <v>-1.5548194785289349</v>
      </c>
      <c r="V3926" s="30">
        <v>533.82320000000004</v>
      </c>
      <c r="W3926" s="3" t="s">
        <v>47</v>
      </c>
      <c r="X3926" s="3" t="s">
        <v>47</v>
      </c>
      <c r="Y3926" s="3" t="s">
        <v>47</v>
      </c>
      <c r="Z3926" s="3" t="s">
        <v>47</v>
      </c>
      <c r="AA3926" s="3" t="s">
        <v>47</v>
      </c>
      <c r="AB3926" s="12" t="s">
        <v>47</v>
      </c>
      <c r="AC3926" s="3" t="s">
        <v>47</v>
      </c>
      <c r="AD3926" s="3" t="s">
        <v>47</v>
      </c>
      <c r="AF3926" s="3" t="s">
        <v>47</v>
      </c>
      <c r="AG3926" s="3" t="s">
        <v>47</v>
      </c>
      <c r="AH3926" s="3" t="s">
        <v>47</v>
      </c>
      <c r="AI3926" s="3" t="s">
        <v>47</v>
      </c>
      <c r="AK3926" s="3" t="s">
        <v>47</v>
      </c>
      <c r="AL3926" s="3" t="s">
        <v>48</v>
      </c>
      <c r="AM3926" s="3" t="s">
        <v>47</v>
      </c>
      <c r="AN3926" s="3" t="s">
        <v>47</v>
      </c>
      <c r="AU3926" s="3">
        <v>0</v>
      </c>
      <c r="AV3926" s="3">
        <v>15</v>
      </c>
      <c r="AW3926" s="3">
        <v>1</v>
      </c>
      <c r="AX3926" s="3">
        <v>15</v>
      </c>
      <c r="AY3926" s="3">
        <v>100</v>
      </c>
      <c r="AZ3926" s="6" t="str">
        <f t="shared" si="431"/>
        <v>2288.3</v>
      </c>
      <c r="BC3926" s="12" t="s">
        <v>9872</v>
      </c>
      <c r="BJ3926" s="12">
        <f t="shared" si="432"/>
        <v>0</v>
      </c>
      <c r="BK3926" s="12">
        <f t="shared" si="433"/>
        <v>0</v>
      </c>
      <c r="CQ3926" s="3" t="str">
        <f>CONCATENATE(baseURL!$A$1,baseURL!$B$1,baseURL!$C$1,".",C3926,".",L3926,".pkl&amp;seq=",BC3926)</f>
        <v>http://proteomics.broadinstitute.org/millscripts/viewfeed.pl?side=xl&amp;cycle=1&amp;fixedMods=iaaC&amp;file=msdataSM/iPRG2012_nd/cpick_in/iPRG2012_nd.2288.3.2.pkl&amp;seq=LFALAFTRK</v>
      </c>
    </row>
    <row r="3927" spans="1:95" x14ac:dyDescent="0.2">
      <c r="A3927" s="3">
        <v>4452</v>
      </c>
      <c r="B3927" s="2" t="s">
        <v>9873</v>
      </c>
      <c r="C3927" s="2" t="s">
        <v>9874</v>
      </c>
      <c r="D3927" s="3">
        <v>10272</v>
      </c>
      <c r="E3927" s="3">
        <v>10263</v>
      </c>
      <c r="F3927" s="3">
        <v>48054</v>
      </c>
      <c r="G3927" s="3">
        <v>12550</v>
      </c>
      <c r="H3927" s="3">
        <v>38.0702</v>
      </c>
      <c r="I3927" s="30">
        <v>552.28961000000004</v>
      </c>
      <c r="J3927" s="30">
        <v>552.29038260000004</v>
      </c>
      <c r="K3927" s="30">
        <v>-7.6999999999999996E-4</v>
      </c>
      <c r="L3927" s="3">
        <v>2</v>
      </c>
      <c r="M3927" s="3">
        <v>2</v>
      </c>
      <c r="N3927" s="10">
        <f t="shared" si="427"/>
        <v>1</v>
      </c>
      <c r="O3927" s="35">
        <v>2</v>
      </c>
      <c r="P3927" s="17"/>
      <c r="Q3927" s="40">
        <v>1103.5731499999999</v>
      </c>
      <c r="R3927" s="40">
        <v>552.29021</v>
      </c>
      <c r="S3927" s="18">
        <f t="shared" si="428"/>
        <v>-1.086385362440291</v>
      </c>
      <c r="T3927" s="18">
        <f t="shared" si="429"/>
        <v>0.31251685602341495</v>
      </c>
      <c r="U3927" s="18">
        <f t="shared" si="430"/>
        <v>-1.8106422662738177E-2</v>
      </c>
      <c r="V3927" s="30">
        <v>552.29020000000003</v>
      </c>
      <c r="W3927" s="3" t="s">
        <v>47</v>
      </c>
      <c r="X3927" s="3" t="s">
        <v>47</v>
      </c>
      <c r="Y3927" s="3" t="s">
        <v>47</v>
      </c>
      <c r="Z3927" s="3" t="s">
        <v>47</v>
      </c>
      <c r="AA3927" s="3" t="s">
        <v>48</v>
      </c>
      <c r="AB3927" s="12" t="s">
        <v>47</v>
      </c>
      <c r="AC3927" s="3" t="s">
        <v>47</v>
      </c>
      <c r="AD3927" s="3" t="s">
        <v>47</v>
      </c>
      <c r="AE3927" s="3" t="s">
        <v>47</v>
      </c>
      <c r="AF3927" s="3" t="s">
        <v>47</v>
      </c>
      <c r="AG3927" s="3" t="s">
        <v>47</v>
      </c>
      <c r="AH3927" s="3" t="s">
        <v>47</v>
      </c>
      <c r="AI3927" s="3" t="s">
        <v>47</v>
      </c>
      <c r="AK3927" s="3" t="s">
        <v>48</v>
      </c>
      <c r="AL3927" s="3" t="s">
        <v>47</v>
      </c>
      <c r="AM3927" s="3" t="s">
        <v>47</v>
      </c>
      <c r="AN3927" s="3" t="s">
        <v>47</v>
      </c>
      <c r="AU3927" s="3">
        <v>0</v>
      </c>
      <c r="AV3927" s="3">
        <v>15</v>
      </c>
      <c r="AW3927" s="3">
        <v>1</v>
      </c>
      <c r="AX3927" s="3">
        <v>15</v>
      </c>
      <c r="AY3927" s="3">
        <v>100</v>
      </c>
      <c r="AZ3927" s="6" t="str">
        <f t="shared" si="431"/>
        <v>2288.5</v>
      </c>
      <c r="BC3927" s="12" t="s">
        <v>9764</v>
      </c>
      <c r="BJ3927" s="12">
        <f t="shared" si="432"/>
        <v>0</v>
      </c>
      <c r="BK3927" s="12">
        <f t="shared" si="433"/>
        <v>0</v>
      </c>
      <c r="CQ3927" s="3" t="str">
        <f>CONCATENATE(baseURL!$A$1,baseURL!$B$1,baseURL!$C$1,".",C3927,".",L3927,".pkl&amp;seq=",BC3927)</f>
        <v>http://proteomics.broadinstitute.org/millscripts/viewfeed.pl?side=xl&amp;cycle=1&amp;fixedMods=iaaC&amp;file=msdataSM/iPRG2012_nd/cpick_in/iPRG2012_nd.2288.5.2.pkl&amp;seq=VDFNVPLDGK</v>
      </c>
    </row>
    <row r="3928" spans="1:95" x14ac:dyDescent="0.2">
      <c r="A3928" s="3">
        <v>2439</v>
      </c>
      <c r="B3928" s="2" t="s">
        <v>9875</v>
      </c>
      <c r="C3928" s="2" t="s">
        <v>9862</v>
      </c>
      <c r="D3928" s="3">
        <v>10274</v>
      </c>
      <c r="E3928" s="3">
        <v>10265</v>
      </c>
      <c r="F3928" s="3">
        <v>48056</v>
      </c>
      <c r="G3928" s="3">
        <v>12552</v>
      </c>
      <c r="H3928" s="3">
        <v>38.073500000000003</v>
      </c>
      <c r="I3928" s="30">
        <v>672.32789000000002</v>
      </c>
      <c r="J3928" s="30">
        <v>672.87789710000004</v>
      </c>
      <c r="K3928" s="30">
        <v>-0.55001</v>
      </c>
      <c r="L3928" s="3">
        <v>0</v>
      </c>
      <c r="M3928" s="3">
        <v>2</v>
      </c>
      <c r="N3928" s="10">
        <f t="shared" si="427"/>
        <v>1</v>
      </c>
      <c r="O3928" s="35">
        <v>2</v>
      </c>
      <c r="P3928" s="17"/>
      <c r="Q3928" s="40">
        <v>1344.7481600000001</v>
      </c>
      <c r="R3928" s="40">
        <v>672.87771999999995</v>
      </c>
      <c r="S3928" s="18">
        <f t="shared" si="428"/>
        <v>-817.13212320349828</v>
      </c>
      <c r="T3928" s="18">
        <f t="shared" si="429"/>
        <v>0.26319789587801129</v>
      </c>
      <c r="U3928" s="18">
        <f t="shared" si="430"/>
        <v>-2.972308244877666E-2</v>
      </c>
      <c r="V3928" s="30">
        <v>672.8777</v>
      </c>
      <c r="W3928" s="3" t="s">
        <v>47</v>
      </c>
      <c r="Z3928" s="3" t="s">
        <v>47</v>
      </c>
      <c r="AA3928" s="3" t="s">
        <v>48</v>
      </c>
      <c r="AB3928" s="12" t="s">
        <v>47</v>
      </c>
      <c r="AC3928" s="3" t="s">
        <v>47</v>
      </c>
      <c r="AD3928" s="3" t="s">
        <v>47</v>
      </c>
      <c r="AE3928" s="3" t="s">
        <v>47</v>
      </c>
      <c r="AF3928" s="3" t="s">
        <v>47</v>
      </c>
      <c r="AG3928" s="3" t="s">
        <v>52</v>
      </c>
      <c r="AH3928" s="3" t="s">
        <v>47</v>
      </c>
      <c r="AI3928" s="3" t="s">
        <v>47</v>
      </c>
      <c r="AK3928" s="3" t="s">
        <v>47</v>
      </c>
      <c r="AL3928" s="3" t="s">
        <v>47</v>
      </c>
      <c r="AU3928" s="3">
        <v>0</v>
      </c>
      <c r="AV3928" s="3">
        <v>11</v>
      </c>
      <c r="AW3928" s="3">
        <v>1</v>
      </c>
      <c r="AX3928" s="3">
        <v>11</v>
      </c>
      <c r="AY3928" s="3">
        <v>100</v>
      </c>
      <c r="AZ3928" s="6" t="str">
        <f t="shared" si="431"/>
        <v>2288.7</v>
      </c>
      <c r="BC3928" s="12" t="s">
        <v>9691</v>
      </c>
      <c r="BJ3928" s="12">
        <f t="shared" si="432"/>
        <v>0</v>
      </c>
      <c r="BK3928" s="12">
        <f t="shared" si="433"/>
        <v>0</v>
      </c>
      <c r="CQ3928" s="3" t="str">
        <f>CONCATENATE(baseURL!$A$1,baseURL!$B$1,baseURL!$C$1,".",C3928,".",L3928,".pkl&amp;seq=",BC3928)</f>
        <v>http://proteomics.broadinstitute.org/millscripts/viewfeed.pl?side=xl&amp;cycle=1&amp;fixedMods=iaaC&amp;file=msdataSM/iPRG2012_nd/cpick_in/iPRG2012_nd.2288.7.0.pkl&amp;seq=LTSLNVVAGSDLR</v>
      </c>
    </row>
    <row r="3929" spans="1:95" x14ac:dyDescent="0.2">
      <c r="A3929" s="3">
        <v>1483</v>
      </c>
      <c r="B3929" s="2" t="s">
        <v>9876</v>
      </c>
      <c r="C3929" s="2" t="s">
        <v>9877</v>
      </c>
      <c r="D3929" s="3">
        <v>10279</v>
      </c>
      <c r="E3929" s="3">
        <v>10270</v>
      </c>
      <c r="F3929" s="3">
        <v>48072</v>
      </c>
      <c r="G3929" s="3">
        <v>12558</v>
      </c>
      <c r="H3929" s="3">
        <v>38.087800000000001</v>
      </c>
      <c r="I3929" s="30">
        <v>449.26682</v>
      </c>
      <c r="J3929" s="30">
        <v>449.2689464</v>
      </c>
      <c r="K3929" s="30">
        <v>-2.1299999999999999E-3</v>
      </c>
      <c r="L3929" s="3">
        <v>2</v>
      </c>
      <c r="M3929" s="3">
        <v>2</v>
      </c>
      <c r="N3929" s="10">
        <f t="shared" si="427"/>
        <v>1</v>
      </c>
      <c r="O3929" s="35">
        <v>2</v>
      </c>
      <c r="P3929" s="17"/>
      <c r="Q3929" s="40">
        <v>897.53049999999996</v>
      </c>
      <c r="R3929" s="40">
        <v>449.26889</v>
      </c>
      <c r="S3929" s="18">
        <f t="shared" si="428"/>
        <v>-4.6074857308801125</v>
      </c>
      <c r="T3929" s="18">
        <f t="shared" si="429"/>
        <v>0.125537292389412</v>
      </c>
      <c r="U3929" s="18">
        <f t="shared" si="430"/>
        <v>0.2448422369207309</v>
      </c>
      <c r="V3929" s="30">
        <v>449.26900000000001</v>
      </c>
      <c r="X3929" s="3" t="s">
        <v>47</v>
      </c>
      <c r="Y3929" s="3" t="s">
        <v>47</v>
      </c>
      <c r="AA3929" s="3" t="s">
        <v>47</v>
      </c>
      <c r="AG3929" s="3" t="s">
        <v>48</v>
      </c>
      <c r="AI3929" s="3" t="s">
        <v>52</v>
      </c>
      <c r="AL3929" s="3" t="s">
        <v>48</v>
      </c>
      <c r="AO3929" s="3" t="s">
        <v>52</v>
      </c>
      <c r="AU3929" s="3">
        <v>0</v>
      </c>
      <c r="AV3929" s="3">
        <v>3</v>
      </c>
      <c r="AW3929" s="3">
        <v>1</v>
      </c>
      <c r="AX3929" s="3">
        <v>3</v>
      </c>
      <c r="AY3929" s="3">
        <v>100</v>
      </c>
      <c r="AZ3929" s="6" t="str">
        <f t="shared" si="431"/>
        <v>2289.2</v>
      </c>
      <c r="BC3929" s="12" t="s">
        <v>9674</v>
      </c>
      <c r="BJ3929" s="12">
        <f t="shared" si="432"/>
        <v>0</v>
      </c>
      <c r="BK3929" s="12">
        <f t="shared" si="433"/>
        <v>0</v>
      </c>
      <c r="CQ3929" s="3" t="str">
        <f>CONCATENATE(baseURL!$A$1,baseURL!$B$1,baseURL!$C$1,".",C3929,".",L3929,".pkl&amp;seq=",BC3929)</f>
        <v>http://proteomics.broadinstitute.org/millscripts/viewfeed.pl?side=xl&amp;cycle=1&amp;fixedMods=iaaC&amp;file=msdataSM/iPRG2012_nd/cpick_in/iPRG2012_nd.2289.2.2.pkl&amp;seq=LWLPVNR</v>
      </c>
    </row>
    <row r="3930" spans="1:95" x14ac:dyDescent="0.2">
      <c r="A3930" s="3">
        <v>7007</v>
      </c>
      <c r="B3930" s="2" t="s">
        <v>9878</v>
      </c>
      <c r="C3930" s="2" t="s">
        <v>9868</v>
      </c>
      <c r="D3930" s="3">
        <v>10280</v>
      </c>
      <c r="E3930" s="3">
        <v>10271</v>
      </c>
      <c r="F3930" s="3">
        <v>48073</v>
      </c>
      <c r="G3930" s="3">
        <v>12559</v>
      </c>
      <c r="H3930" s="3">
        <v>38.0886</v>
      </c>
      <c r="I3930" s="30">
        <v>462.7654</v>
      </c>
      <c r="J3930" s="30">
        <v>462.76471679999997</v>
      </c>
      <c r="K3930" s="30">
        <v>6.8000000000000005E-4</v>
      </c>
      <c r="L3930" s="3">
        <v>4</v>
      </c>
      <c r="M3930" s="3">
        <v>4</v>
      </c>
      <c r="N3930" s="10">
        <f t="shared" si="427"/>
        <v>1</v>
      </c>
      <c r="O3930" s="35">
        <v>4</v>
      </c>
      <c r="P3930" s="17"/>
      <c r="Q3930" s="40">
        <v>1848.03377</v>
      </c>
      <c r="R3930" s="40">
        <v>462.76389999999998</v>
      </c>
      <c r="S3930" s="18">
        <f t="shared" si="428"/>
        <v>3.2413937215529844</v>
      </c>
      <c r="T3930" s="18">
        <f t="shared" si="429"/>
        <v>1.7650469278081329</v>
      </c>
      <c r="U3930" s="18">
        <f t="shared" si="430"/>
        <v>1.2965574886457607</v>
      </c>
      <c r="V3930" s="30">
        <v>462.7645</v>
      </c>
      <c r="W3930" s="3" t="s">
        <v>47</v>
      </c>
      <c r="X3930" s="3" t="s">
        <v>47</v>
      </c>
      <c r="Y3930" s="3" t="s">
        <v>47</v>
      </c>
      <c r="AB3930" s="12" t="s">
        <v>48</v>
      </c>
      <c r="AD3930" s="3" t="s">
        <v>47</v>
      </c>
      <c r="AF3930" s="3" t="s">
        <v>47</v>
      </c>
      <c r="AG3930" s="3" t="s">
        <v>48</v>
      </c>
      <c r="AH3930" s="3" t="s">
        <v>47</v>
      </c>
      <c r="AI3930" s="3" t="s">
        <v>48</v>
      </c>
      <c r="AL3930" s="3" t="s">
        <v>48</v>
      </c>
      <c r="AM3930" s="3" t="s">
        <v>48</v>
      </c>
      <c r="AU3930" s="3">
        <v>0</v>
      </c>
      <c r="AV3930" s="3">
        <v>6</v>
      </c>
      <c r="AW3930" s="3">
        <v>1</v>
      </c>
      <c r="AX3930" s="3">
        <v>6</v>
      </c>
      <c r="AY3930" s="3">
        <v>100</v>
      </c>
      <c r="AZ3930" s="6" t="str">
        <f t="shared" si="431"/>
        <v>2289.3</v>
      </c>
      <c r="BC3930" s="12" t="s">
        <v>9879</v>
      </c>
      <c r="BJ3930" s="12">
        <f t="shared" si="432"/>
        <v>0</v>
      </c>
      <c r="BK3930" s="12">
        <f t="shared" si="433"/>
        <v>0</v>
      </c>
      <c r="CQ3930" s="3" t="str">
        <f>CONCATENATE(baseURL!$A$1,baseURL!$B$1,baseURL!$C$1,".",C3930,".",L3930,".pkl&amp;seq=",BC3930)</f>
        <v>http://proteomics.broadinstitute.org/millscripts/viewfeed.pl?side=xl&amp;cycle=1&amp;fixedMods=iaaC&amp;file=msdataSM/iPRG2012_nd/cpick_in/iPRG2012_nd.2289.3.4.pkl&amp;seq=VLVQDLLHPTAASEARK</v>
      </c>
    </row>
    <row r="3931" spans="1:95" x14ac:dyDescent="0.2">
      <c r="A3931" s="3">
        <v>6571</v>
      </c>
      <c r="B3931" s="2" t="s">
        <v>9880</v>
      </c>
      <c r="C3931" s="2" t="s">
        <v>9870</v>
      </c>
      <c r="D3931" s="3">
        <v>10281</v>
      </c>
      <c r="E3931" s="3">
        <v>10272</v>
      </c>
      <c r="F3931" s="3">
        <v>48074</v>
      </c>
      <c r="G3931" s="3">
        <v>12560</v>
      </c>
      <c r="H3931" s="3">
        <v>38.089399999999998</v>
      </c>
      <c r="I3931" s="30">
        <v>480.27803</v>
      </c>
      <c r="J3931" s="30">
        <v>480.27778319999999</v>
      </c>
      <c r="K3931" s="30">
        <v>2.5000000000000001E-4</v>
      </c>
      <c r="L3931" s="3">
        <v>3</v>
      </c>
      <c r="M3931" s="3">
        <v>3</v>
      </c>
      <c r="N3931" s="10">
        <f t="shared" si="427"/>
        <v>1</v>
      </c>
      <c r="O3931" s="35">
        <v>3</v>
      </c>
      <c r="P3931" s="17"/>
      <c r="Q3931" s="40">
        <v>1438.8165100000001</v>
      </c>
      <c r="R3931" s="40">
        <v>480.27701999999999</v>
      </c>
      <c r="S3931" s="18">
        <f t="shared" si="428"/>
        <v>2.1029529999331409</v>
      </c>
      <c r="T3931" s="18">
        <f t="shared" si="429"/>
        <v>1.5890829005193978</v>
      </c>
      <c r="U3931" s="18">
        <f t="shared" si="430"/>
        <v>0.99942320784331573</v>
      </c>
      <c r="V3931" s="30">
        <v>480.27749999999997</v>
      </c>
      <c r="W3931" s="3" t="s">
        <v>47</v>
      </c>
      <c r="X3931" s="3" t="s">
        <v>47</v>
      </c>
      <c r="Y3931" s="3" t="s">
        <v>47</v>
      </c>
      <c r="Z3931" s="3" t="s">
        <v>47</v>
      </c>
      <c r="AA3931" s="3" t="s">
        <v>47</v>
      </c>
      <c r="AB3931" s="12" t="s">
        <v>47</v>
      </c>
      <c r="AC3931" s="3" t="s">
        <v>47</v>
      </c>
      <c r="AD3931" s="3" t="s">
        <v>47</v>
      </c>
      <c r="AE3931" s="3" t="s">
        <v>47</v>
      </c>
      <c r="AF3931" s="3" t="s">
        <v>48</v>
      </c>
      <c r="AG3931" s="3" t="s">
        <v>47</v>
      </c>
      <c r="AH3931" s="3" t="s">
        <v>47</v>
      </c>
      <c r="AI3931" s="3" t="s">
        <v>47</v>
      </c>
      <c r="AJ3931" s="3" t="s">
        <v>47</v>
      </c>
      <c r="AK3931" s="3" t="s">
        <v>47</v>
      </c>
      <c r="AL3931" s="3" t="s">
        <v>47</v>
      </c>
      <c r="AU3931" s="3">
        <v>0</v>
      </c>
      <c r="AV3931" s="3">
        <v>15</v>
      </c>
      <c r="AW3931" s="3">
        <v>1</v>
      </c>
      <c r="AX3931" s="3">
        <v>15</v>
      </c>
      <c r="AY3931" s="3">
        <v>100</v>
      </c>
      <c r="AZ3931" s="6" t="str">
        <f t="shared" si="431"/>
        <v>2289.4</v>
      </c>
      <c r="BC3931" s="12" t="s">
        <v>9773</v>
      </c>
      <c r="BJ3931" s="12">
        <f t="shared" si="432"/>
        <v>0</v>
      </c>
      <c r="BK3931" s="12">
        <f t="shared" si="433"/>
        <v>0</v>
      </c>
      <c r="CQ3931" s="3" t="str">
        <f>CONCATENATE(baseURL!$A$1,baseURL!$B$1,baseURL!$C$1,".",C3931,".",L3931,".pkl&amp;seq=",BC3931)</f>
        <v>http://proteomics.broadinstitute.org/millscripts/viewfeed.pl?side=xl&amp;cycle=1&amp;fixedMods=iaaC&amp;file=msdataSM/iPRG2012_nd/cpick_in/iPRG2012_nd.2289.4.3.pkl&amp;seq=LAPELNQALWKR</v>
      </c>
    </row>
    <row r="3932" spans="1:95" x14ac:dyDescent="0.2">
      <c r="A3932" s="3">
        <v>108</v>
      </c>
      <c r="B3932" s="2" t="s">
        <v>9881</v>
      </c>
      <c r="C3932" s="2" t="s">
        <v>9882</v>
      </c>
      <c r="D3932" s="3">
        <v>10291</v>
      </c>
      <c r="E3932" s="3">
        <v>10282</v>
      </c>
      <c r="F3932" s="3">
        <v>48092</v>
      </c>
      <c r="G3932" s="3">
        <v>12571</v>
      </c>
      <c r="H3932" s="3">
        <v>38.113500000000002</v>
      </c>
      <c r="I3932" s="30">
        <v>522.30670999999995</v>
      </c>
      <c r="J3932" s="30">
        <v>522.30448409999997</v>
      </c>
      <c r="K3932" s="30">
        <v>2.2300000000000002E-3</v>
      </c>
      <c r="L3932" s="3">
        <v>2</v>
      </c>
      <c r="M3932" s="3">
        <v>2</v>
      </c>
      <c r="N3932" s="10">
        <f t="shared" si="427"/>
        <v>1</v>
      </c>
      <c r="O3932" s="35">
        <v>2</v>
      </c>
      <c r="P3932" s="17"/>
      <c r="Q3932" s="40">
        <v>1043.60301</v>
      </c>
      <c r="R3932" s="40">
        <v>522.30514000000005</v>
      </c>
      <c r="S3932" s="18">
        <f t="shared" si="428"/>
        <v>3.0059057046642952</v>
      </c>
      <c r="T3932" s="18">
        <f t="shared" si="429"/>
        <v>-1.2557793325247004</v>
      </c>
      <c r="U3932" s="18">
        <f t="shared" si="430"/>
        <v>-1.991173205959138</v>
      </c>
      <c r="V3932" s="30">
        <v>522.30409999999995</v>
      </c>
      <c r="W3932" s="3" t="s">
        <v>47</v>
      </c>
      <c r="Z3932" s="3" t="s">
        <v>47</v>
      </c>
      <c r="AB3932" s="12" t="s">
        <v>52</v>
      </c>
      <c r="AE3932" s="3" t="s">
        <v>47</v>
      </c>
      <c r="AF3932" s="3" t="s">
        <v>47</v>
      </c>
      <c r="AG3932" s="3" t="s">
        <v>47</v>
      </c>
      <c r="AH3932" s="3" t="s">
        <v>47</v>
      </c>
      <c r="AK3932" s="3" t="s">
        <v>47</v>
      </c>
      <c r="AL3932" s="3" t="s">
        <v>48</v>
      </c>
      <c r="AP3932" s="3" t="s">
        <v>47</v>
      </c>
      <c r="AU3932" s="3">
        <v>0</v>
      </c>
      <c r="AV3932" s="3">
        <v>8</v>
      </c>
      <c r="AW3932" s="3">
        <v>1</v>
      </c>
      <c r="AX3932" s="3">
        <v>8</v>
      </c>
      <c r="AY3932" s="3">
        <v>100</v>
      </c>
      <c r="AZ3932" s="6" t="str">
        <f t="shared" si="431"/>
        <v>2290.1</v>
      </c>
      <c r="BB3932" s="12" t="s">
        <v>79</v>
      </c>
      <c r="BC3932" s="12" t="s">
        <v>9883</v>
      </c>
      <c r="BJ3932" s="12">
        <f t="shared" si="432"/>
        <v>0</v>
      </c>
      <c r="BK3932" s="12">
        <f t="shared" si="433"/>
        <v>0</v>
      </c>
      <c r="CQ3932" s="3" t="str">
        <f>CONCATENATE(baseURL!$A$1,baseURL!$B$1,"+Acetyl",baseURL!$C$1,".",C3932,".",L3932,".pkl&amp;seq=",BC3932)</f>
        <v>http://proteomics.broadinstitute.org/millscripts/viewfeed.pl?side=xl&amp;cycle=1&amp;fixedMods=iaaC+Acetyl&amp;file=msdataSM/iPRG2012_nd/cpick_in/iPRG2012_nd.2290.1.2.pkl&amp;seq=MNLVKLQR</v>
      </c>
    </row>
    <row r="3933" spans="1:95" x14ac:dyDescent="0.2">
      <c r="A3933" s="3">
        <v>7693</v>
      </c>
      <c r="B3933" s="2" t="s">
        <v>9884</v>
      </c>
      <c r="C3933" s="2" t="s">
        <v>9885</v>
      </c>
      <c r="D3933" s="3">
        <v>10292</v>
      </c>
      <c r="E3933" s="3">
        <v>10283</v>
      </c>
      <c r="F3933" s="3">
        <v>48093</v>
      </c>
      <c r="G3933" s="3">
        <v>12572</v>
      </c>
      <c r="H3933" s="3">
        <v>38.116799999999998</v>
      </c>
      <c r="I3933" s="30">
        <v>548.77741000000003</v>
      </c>
      <c r="J3933" s="30">
        <v>548.77740700000004</v>
      </c>
      <c r="K3933" s="30">
        <v>0</v>
      </c>
      <c r="L3933" s="3">
        <v>0</v>
      </c>
      <c r="M3933" s="3">
        <v>0</v>
      </c>
      <c r="N3933" s="10">
        <f t="shared" si="427"/>
        <v>1</v>
      </c>
      <c r="O3933" s="35">
        <v>2</v>
      </c>
      <c r="Q3933" s="40">
        <v>1096.54556</v>
      </c>
      <c r="R3933" s="42">
        <v>548.77642000000003</v>
      </c>
      <c r="S3933" s="18">
        <f t="shared" si="428"/>
        <v>1.8040133721518148</v>
      </c>
      <c r="T3933" s="18">
        <f t="shared" si="429"/>
        <v>1.798546664977287</v>
      </c>
      <c r="U3933" s="18">
        <f t="shared" si="430"/>
        <v>1.4213438688990419</v>
      </c>
      <c r="V3933" s="30">
        <v>548.77719999999999</v>
      </c>
      <c r="W3933" s="3" t="s">
        <v>47</v>
      </c>
      <c r="X3933" s="3" t="s">
        <v>47</v>
      </c>
      <c r="Y3933" s="3" t="s">
        <v>47</v>
      </c>
      <c r="AA3933" s="3" t="s">
        <v>47</v>
      </c>
      <c r="AC3933" s="3" t="s">
        <v>52</v>
      </c>
      <c r="AD3933" s="3" t="s">
        <v>47</v>
      </c>
      <c r="AG3933" s="3" t="s">
        <v>52</v>
      </c>
      <c r="AH3933" s="3" t="s">
        <v>47</v>
      </c>
      <c r="AI3933" s="3" t="s">
        <v>52</v>
      </c>
      <c r="AK3933" s="3" t="s">
        <v>48</v>
      </c>
      <c r="AO3933" s="3" t="s">
        <v>47</v>
      </c>
      <c r="AU3933" s="3">
        <v>0</v>
      </c>
      <c r="AV3933" s="3">
        <v>7</v>
      </c>
      <c r="AW3933" s="3">
        <v>2</v>
      </c>
      <c r="AX3933" s="3">
        <v>6</v>
      </c>
      <c r="AY3933" s="3">
        <v>85.71</v>
      </c>
      <c r="AZ3933" s="6" t="str">
        <f t="shared" si="431"/>
        <v>2290.2</v>
      </c>
      <c r="BC3933" s="12" t="s">
        <v>9886</v>
      </c>
      <c r="BI3933" s="12" t="s">
        <v>594</v>
      </c>
      <c r="BJ3933" s="12">
        <f t="shared" si="432"/>
        <v>0</v>
      </c>
      <c r="BK3933" s="12">
        <f t="shared" si="433"/>
        <v>1</v>
      </c>
      <c r="BR3933" s="3" t="s">
        <v>594</v>
      </c>
      <c r="BZ3933" s="3" t="s">
        <v>9887</v>
      </c>
      <c r="CQ3933" s="3" t="str">
        <f>CONCATENATE(baseURL!$A$1,baseURL!$B$1,baseURL!$C$1,".",C3933,".",L3933,".pkl&amp;seq=",BC3933,"&amp;varMods=ReducedCys-C")</f>
        <v>http://proteomics.broadinstitute.org/millscripts/viewfeed.pl?side=xl&amp;cycle=1&amp;fixedMods=iaaC&amp;file=msdataSM/iPRG2012_nd/cpick_in/iPRG2012_nd.2290.2.0.pkl&amp;seq=LcVSTDVFGR&amp;varMods=ReducedCys-C</v>
      </c>
    </row>
    <row r="3934" spans="1:95" x14ac:dyDescent="0.2">
      <c r="A3934" s="3">
        <v>4594</v>
      </c>
      <c r="B3934" s="2" t="s">
        <v>9889</v>
      </c>
      <c r="C3934" s="2" t="s">
        <v>9878</v>
      </c>
      <c r="D3934" s="3">
        <v>10294</v>
      </c>
      <c r="E3934" s="3">
        <v>10285</v>
      </c>
      <c r="F3934" s="3">
        <v>48095</v>
      </c>
      <c r="G3934" s="3">
        <v>12574</v>
      </c>
      <c r="H3934" s="3">
        <v>38.1235</v>
      </c>
      <c r="I3934" s="30">
        <v>627.00052000000005</v>
      </c>
      <c r="J3934" s="30">
        <v>626.99860090000004</v>
      </c>
      <c r="K3934" s="30">
        <v>1.92E-3</v>
      </c>
      <c r="L3934" s="3">
        <v>0</v>
      </c>
      <c r="M3934" s="3">
        <v>3</v>
      </c>
      <c r="N3934" s="10">
        <f t="shared" si="427"/>
        <v>1</v>
      </c>
      <c r="O3934" s="35">
        <v>3</v>
      </c>
      <c r="P3934" s="17"/>
      <c r="Q3934" s="40">
        <v>1878.98073</v>
      </c>
      <c r="R3934" s="40">
        <v>626.99842999999998</v>
      </c>
      <c r="S3934" s="18">
        <f t="shared" si="428"/>
        <v>3.3333416800844917</v>
      </c>
      <c r="T3934" s="18">
        <f t="shared" si="429"/>
        <v>0.27256846569356225</v>
      </c>
      <c r="U3934" s="18">
        <f t="shared" si="430"/>
        <v>0.11164302285516196</v>
      </c>
      <c r="V3934" s="30">
        <v>626.99850000000004</v>
      </c>
      <c r="W3934" s="3" t="s">
        <v>47</v>
      </c>
      <c r="X3934" s="3" t="s">
        <v>47</v>
      </c>
      <c r="Y3934" s="3" t="s">
        <v>47</v>
      </c>
      <c r="Z3934" s="3" t="s">
        <v>47</v>
      </c>
      <c r="AA3934" s="3" t="s">
        <v>48</v>
      </c>
      <c r="AB3934" s="12" t="s">
        <v>47</v>
      </c>
      <c r="AC3934" s="3" t="s">
        <v>47</v>
      </c>
      <c r="AD3934" s="3" t="s">
        <v>47</v>
      </c>
      <c r="AE3934" s="3" t="s">
        <v>47</v>
      </c>
      <c r="AF3934" s="3" t="s">
        <v>47</v>
      </c>
      <c r="AG3934" s="3" t="s">
        <v>47</v>
      </c>
      <c r="AH3934" s="3" t="s">
        <v>47</v>
      </c>
      <c r="AI3934" s="3" t="s">
        <v>47</v>
      </c>
      <c r="AK3934" s="3" t="s">
        <v>47</v>
      </c>
      <c r="AL3934" s="3" t="s">
        <v>47</v>
      </c>
      <c r="AM3934" s="3" t="s">
        <v>47</v>
      </c>
      <c r="AU3934" s="3">
        <v>0</v>
      </c>
      <c r="AV3934" s="3">
        <v>15</v>
      </c>
      <c r="AW3934" s="3">
        <v>1</v>
      </c>
      <c r="AX3934" s="3">
        <v>15</v>
      </c>
      <c r="AY3934" s="3">
        <v>100</v>
      </c>
      <c r="AZ3934" s="6" t="str">
        <f t="shared" si="431"/>
        <v>2290.4</v>
      </c>
      <c r="BC3934" s="12" t="s">
        <v>9890</v>
      </c>
      <c r="BJ3934" s="12">
        <f t="shared" si="432"/>
        <v>0</v>
      </c>
      <c r="BK3934" s="12">
        <f t="shared" si="433"/>
        <v>0</v>
      </c>
      <c r="CQ3934" s="3" t="str">
        <f>CONCATENATE(baseURL!$A$1,baseURL!$B$1,baseURL!$C$1,".",C3934,".",L3934,".pkl&amp;seq=",BC3934)</f>
        <v>http://proteomics.broadinstitute.org/millscripts/viewfeed.pl?side=xl&amp;cycle=1&amp;fixedMods=iaaC&amp;file=msdataSM/iPRG2012_nd/cpick_in/iPRG2012_nd.2290.4.0.pkl&amp;seq=SASKETAPVLDTLAAGYGK</v>
      </c>
    </row>
    <row r="3935" spans="1:95" x14ac:dyDescent="0.2">
      <c r="A3935" s="3">
        <v>2656</v>
      </c>
      <c r="B3935" s="2" t="s">
        <v>9891</v>
      </c>
      <c r="C3935" s="2" t="s">
        <v>9880</v>
      </c>
      <c r="D3935" s="3">
        <v>10295</v>
      </c>
      <c r="E3935" s="3">
        <v>10286</v>
      </c>
      <c r="F3935" s="3">
        <v>48096</v>
      </c>
      <c r="G3935" s="3">
        <v>12575</v>
      </c>
      <c r="H3935" s="3">
        <v>38.126800000000003</v>
      </c>
      <c r="I3935" s="30">
        <v>724.89116999999999</v>
      </c>
      <c r="J3935" s="30">
        <v>724.88990950000004</v>
      </c>
      <c r="K3935" s="30">
        <v>1.2600000000000001E-3</v>
      </c>
      <c r="L3935" s="3">
        <v>2</v>
      </c>
      <c r="M3935" s="3">
        <v>2</v>
      </c>
      <c r="N3935" s="10">
        <f t="shared" si="427"/>
        <v>1</v>
      </c>
      <c r="O3935" s="35">
        <v>2</v>
      </c>
      <c r="P3935" s="17"/>
      <c r="Q3935" s="40">
        <v>1448.7743700000001</v>
      </c>
      <c r="R3935" s="40">
        <v>724.89081999999996</v>
      </c>
      <c r="S3935" s="18">
        <f t="shared" si="428"/>
        <v>0.48283133179397925</v>
      </c>
      <c r="T3935" s="18">
        <f t="shared" si="429"/>
        <v>-1.2560512215040907</v>
      </c>
      <c r="U3935" s="18">
        <f t="shared" si="430"/>
        <v>-0.99325302533306215</v>
      </c>
      <c r="V3935" s="30">
        <v>724.89009999999996</v>
      </c>
      <c r="W3935" s="3" t="s">
        <v>47</v>
      </c>
      <c r="Z3935" s="3" t="s">
        <v>47</v>
      </c>
      <c r="AA3935" s="3" t="s">
        <v>48</v>
      </c>
      <c r="AB3935" s="12" t="s">
        <v>47</v>
      </c>
      <c r="AC3935" s="3" t="s">
        <v>47</v>
      </c>
      <c r="AD3935" s="3" t="s">
        <v>47</v>
      </c>
      <c r="AE3935" s="3" t="s">
        <v>47</v>
      </c>
      <c r="AF3935" s="3" t="s">
        <v>47</v>
      </c>
      <c r="AG3935" s="3" t="s">
        <v>47</v>
      </c>
      <c r="AH3935" s="3" t="s">
        <v>47</v>
      </c>
      <c r="AI3935" s="3" t="s">
        <v>47</v>
      </c>
      <c r="AJ3935" s="3" t="s">
        <v>47</v>
      </c>
      <c r="AK3935" s="3" t="s">
        <v>47</v>
      </c>
      <c r="AL3935" s="3" t="s">
        <v>47</v>
      </c>
      <c r="AN3935" s="3" t="s">
        <v>47</v>
      </c>
      <c r="AU3935" s="3">
        <v>0</v>
      </c>
      <c r="AV3935" s="3">
        <v>14</v>
      </c>
      <c r="AW3935" s="3">
        <v>1</v>
      </c>
      <c r="AX3935" s="3">
        <v>14</v>
      </c>
      <c r="AY3935" s="3">
        <v>100</v>
      </c>
      <c r="AZ3935" s="6" t="str">
        <f t="shared" si="431"/>
        <v>2290.5</v>
      </c>
      <c r="BC3935" s="12" t="s">
        <v>9892</v>
      </c>
      <c r="BJ3935" s="12">
        <f t="shared" si="432"/>
        <v>0</v>
      </c>
      <c r="BK3935" s="12">
        <f t="shared" si="433"/>
        <v>0</v>
      </c>
      <c r="CQ3935" s="3" t="str">
        <f>CONCATENATE(baseURL!$A$1,baseURL!$B$1,baseURL!$C$1,".",C3935,".",L3935,".pkl&amp;seq=",BC3935)</f>
        <v>http://proteomics.broadinstitute.org/millscripts/viewfeed.pl?side=xl&amp;cycle=1&amp;fixedMods=iaaC&amp;file=msdataSM/iPRG2012_nd/cpick_in/iPRG2012_nd.2290.5.2.pkl&amp;seq=TLFTVTPGSEQLR</v>
      </c>
    </row>
    <row r="3936" spans="1:95" x14ac:dyDescent="0.2">
      <c r="A3936" s="3">
        <v>6481</v>
      </c>
      <c r="B3936" s="2" t="s">
        <v>9893</v>
      </c>
      <c r="C3936" s="2" t="s">
        <v>9884</v>
      </c>
      <c r="D3936" s="3">
        <v>10298</v>
      </c>
      <c r="E3936" s="3">
        <v>10289</v>
      </c>
      <c r="F3936" s="3">
        <v>48115</v>
      </c>
      <c r="G3936" s="3">
        <v>12579</v>
      </c>
      <c r="H3936" s="3">
        <v>38.146799999999999</v>
      </c>
      <c r="I3936" s="30">
        <v>672.88026000000002</v>
      </c>
      <c r="J3936" s="30">
        <v>672.87806869999997</v>
      </c>
      <c r="K3936" s="30">
        <v>2.1900000000000001E-3</v>
      </c>
      <c r="L3936" s="3">
        <v>2</v>
      </c>
      <c r="M3936" s="3">
        <v>2</v>
      </c>
      <c r="N3936" s="10">
        <f t="shared" si="427"/>
        <v>1</v>
      </c>
      <c r="O3936" s="35">
        <v>2</v>
      </c>
      <c r="P3936" s="17"/>
      <c r="Q3936" s="40">
        <v>1344.7481600000001</v>
      </c>
      <c r="R3936" s="40">
        <v>672.87771999999995</v>
      </c>
      <c r="S3936" s="18">
        <f t="shared" si="428"/>
        <v>3.7748314806251368</v>
      </c>
      <c r="T3936" s="18">
        <f t="shared" si="429"/>
        <v>0.51822194382917475</v>
      </c>
      <c r="U3936" s="18">
        <f t="shared" si="430"/>
        <v>0.71335398062915767</v>
      </c>
      <c r="V3936" s="30">
        <v>672.87819999999999</v>
      </c>
      <c r="W3936" s="3" t="s">
        <v>47</v>
      </c>
      <c r="X3936" s="3" t="s">
        <v>47</v>
      </c>
      <c r="Y3936" s="3" t="s">
        <v>47</v>
      </c>
      <c r="Z3936" s="3" t="s">
        <v>47</v>
      </c>
      <c r="AA3936" s="3" t="s">
        <v>48</v>
      </c>
      <c r="AB3936" s="12" t="s">
        <v>47</v>
      </c>
      <c r="AC3936" s="3" t="s">
        <v>47</v>
      </c>
      <c r="AD3936" s="3" t="s">
        <v>47</v>
      </c>
      <c r="AE3936" s="3" t="s">
        <v>47</v>
      </c>
      <c r="AF3936" s="3" t="s">
        <v>47</v>
      </c>
      <c r="AG3936" s="3" t="s">
        <v>47</v>
      </c>
      <c r="AH3936" s="3" t="s">
        <v>47</v>
      </c>
      <c r="AI3936" s="3" t="s">
        <v>47</v>
      </c>
      <c r="AJ3936" s="3" t="s">
        <v>47</v>
      </c>
      <c r="AK3936" s="3" t="s">
        <v>47</v>
      </c>
      <c r="AL3936" s="3" t="s">
        <v>47</v>
      </c>
      <c r="AU3936" s="3">
        <v>0</v>
      </c>
      <c r="AV3936" s="3">
        <v>15</v>
      </c>
      <c r="AW3936" s="3">
        <v>1</v>
      </c>
      <c r="AX3936" s="3">
        <v>15</v>
      </c>
      <c r="AY3936" s="3">
        <v>100</v>
      </c>
      <c r="AZ3936" s="6" t="str">
        <f t="shared" si="431"/>
        <v>2291.3</v>
      </c>
      <c r="BC3936" s="12" t="s">
        <v>9691</v>
      </c>
      <c r="BJ3936" s="12">
        <f t="shared" si="432"/>
        <v>0</v>
      </c>
      <c r="BK3936" s="12">
        <f t="shared" si="433"/>
        <v>0</v>
      </c>
      <c r="CQ3936" s="3" t="str">
        <f>CONCATENATE(baseURL!$A$1,baseURL!$B$1,baseURL!$C$1,".",C3936,".",L3936,".pkl&amp;seq=",BC3936)</f>
        <v>http://proteomics.broadinstitute.org/millscripts/viewfeed.pl?side=xl&amp;cycle=1&amp;fixedMods=iaaC&amp;file=msdataSM/iPRG2012_nd/cpick_in/iPRG2012_nd.2291.3.2.pkl&amp;seq=LTSLNVVAGSDLR</v>
      </c>
    </row>
    <row r="3937" spans="1:95" x14ac:dyDescent="0.2">
      <c r="A3937" s="3">
        <v>7761</v>
      </c>
      <c r="B3937" s="2" t="s">
        <v>9896</v>
      </c>
      <c r="C3937" s="2" t="s">
        <v>9897</v>
      </c>
      <c r="D3937" s="3">
        <v>10309</v>
      </c>
      <c r="E3937" s="3">
        <v>10300</v>
      </c>
      <c r="F3937" s="3">
        <v>48143</v>
      </c>
      <c r="G3937" s="3">
        <v>12591</v>
      </c>
      <c r="H3937" s="3">
        <v>38.170099999999998</v>
      </c>
      <c r="I3937" s="30">
        <v>679.85356000000002</v>
      </c>
      <c r="J3937" s="30">
        <v>679.85233129999995</v>
      </c>
      <c r="K3937" s="30">
        <v>1.23E-3</v>
      </c>
      <c r="L3937" s="3">
        <v>0</v>
      </c>
      <c r="M3937" s="3">
        <v>2</v>
      </c>
      <c r="N3937" s="10">
        <f t="shared" si="427"/>
        <v>1</v>
      </c>
      <c r="O3937" s="35">
        <v>2</v>
      </c>
      <c r="P3937" s="17"/>
      <c r="Q3937" s="40">
        <v>1358.6984299999999</v>
      </c>
      <c r="R3937" s="40">
        <v>679.85284999999999</v>
      </c>
      <c r="S3937" s="18">
        <f t="shared" si="428"/>
        <v>1.0443436399897592</v>
      </c>
      <c r="T3937" s="18">
        <f t="shared" si="429"/>
        <v>-0.76295921984188453</v>
      </c>
      <c r="U3937" s="18">
        <f t="shared" si="430"/>
        <v>-0.66190794081502724</v>
      </c>
      <c r="V3937" s="30">
        <v>679.85239999999999</v>
      </c>
      <c r="W3937" s="3" t="s">
        <v>65</v>
      </c>
      <c r="X3937" s="3" t="s">
        <v>47</v>
      </c>
      <c r="Y3937" s="3" t="s">
        <v>47</v>
      </c>
      <c r="Z3937" s="3" t="s">
        <v>47</v>
      </c>
      <c r="AA3937" s="3" t="s">
        <v>65</v>
      </c>
      <c r="AB3937" s="12" t="s">
        <v>47</v>
      </c>
      <c r="AC3937" s="3" t="s">
        <v>65</v>
      </c>
      <c r="AE3937" s="3" t="s">
        <v>48</v>
      </c>
      <c r="AF3937" s="3" t="s">
        <v>52</v>
      </c>
      <c r="AG3937" s="3" t="s">
        <v>65</v>
      </c>
      <c r="AH3937" s="3" t="s">
        <v>65</v>
      </c>
      <c r="AI3937" s="3" t="s">
        <v>47</v>
      </c>
      <c r="AK3937" s="3" t="s">
        <v>47</v>
      </c>
      <c r="AL3937" s="3" t="s">
        <v>65</v>
      </c>
      <c r="AM3937" s="3" t="s">
        <v>47</v>
      </c>
      <c r="AN3937" s="3" t="s">
        <v>65</v>
      </c>
      <c r="AU3937" s="3">
        <v>7</v>
      </c>
      <c r="AV3937" s="3">
        <v>7</v>
      </c>
      <c r="AW3937" s="3">
        <v>1</v>
      </c>
      <c r="AX3937" s="3">
        <v>7</v>
      </c>
      <c r="AY3937" s="3">
        <v>100</v>
      </c>
      <c r="AZ3937" s="6" t="str">
        <f t="shared" si="431"/>
        <v>2292.10</v>
      </c>
      <c r="BC3937" s="12" t="s">
        <v>7741</v>
      </c>
      <c r="BJ3937" s="12">
        <f t="shared" si="432"/>
        <v>0</v>
      </c>
      <c r="BK3937" s="12">
        <f t="shared" si="433"/>
        <v>0</v>
      </c>
      <c r="BS3937" s="3" t="s">
        <v>9898</v>
      </c>
      <c r="BW3937" s="3" t="s">
        <v>9898</v>
      </c>
      <c r="BY3937" s="3" t="s">
        <v>9898</v>
      </c>
      <c r="CC3937" s="3" t="s">
        <v>9898</v>
      </c>
      <c r="CD3937" s="3" t="s">
        <v>9898</v>
      </c>
      <c r="CH3937" s="3" t="s">
        <v>9898</v>
      </c>
      <c r="CJ3937" s="3" t="s">
        <v>9898</v>
      </c>
      <c r="CQ3937" s="3" t="str">
        <f>CONCATENATE(baseURL!$A$1,baseURL!$B$1,baseURL!$C$1,".",C3937,".",L3937,".pkl&amp;seq=",BC3937)</f>
        <v>http://proteomics.broadinstitute.org/millscripts/viewfeed.pl?side=xl&amp;cycle=1&amp;fixedMods=iaaC&amp;file=msdataSM/iPRG2012_nd/cpick_in/iPRG2012_nd.2292.10.0.pkl&amp;seq=ELQEVANPLMSK</v>
      </c>
    </row>
    <row r="3938" spans="1:95" x14ac:dyDescent="0.2">
      <c r="A3938" s="3">
        <v>1335</v>
      </c>
      <c r="B3938" s="2" t="s">
        <v>9899</v>
      </c>
      <c r="C3938" s="2" t="s">
        <v>9900</v>
      </c>
      <c r="D3938" s="3">
        <v>10312</v>
      </c>
      <c r="E3938" s="3">
        <v>10303</v>
      </c>
      <c r="F3938" s="3">
        <v>48146</v>
      </c>
      <c r="G3938" s="3">
        <v>12594</v>
      </c>
      <c r="H3938" s="3">
        <v>38.1751</v>
      </c>
      <c r="I3938" s="30">
        <v>908.94623999999999</v>
      </c>
      <c r="J3938" s="30">
        <v>908.94629680000003</v>
      </c>
      <c r="K3938" s="30">
        <v>-6.0000000000000002E-5</v>
      </c>
      <c r="L3938" s="3">
        <v>2</v>
      </c>
      <c r="M3938" s="3">
        <v>2</v>
      </c>
      <c r="N3938" s="10">
        <f t="shared" si="427"/>
        <v>1</v>
      </c>
      <c r="O3938" s="35">
        <v>2</v>
      </c>
      <c r="P3938" s="17"/>
      <c r="Q3938" s="40">
        <v>1816.88644</v>
      </c>
      <c r="R3938" s="40">
        <v>908.94686000000002</v>
      </c>
      <c r="S3938" s="18">
        <f t="shared" si="428"/>
        <v>-0.68210808278304214</v>
      </c>
      <c r="T3938" s="18">
        <f t="shared" si="429"/>
        <v>-0.61961818096579757</v>
      </c>
      <c r="U3938" s="18">
        <f t="shared" si="430"/>
        <v>-0.61609762320325834</v>
      </c>
      <c r="V3938" s="30">
        <v>908.94629999999995</v>
      </c>
      <c r="X3938" s="3" t="s">
        <v>47</v>
      </c>
      <c r="Y3938" s="3" t="s">
        <v>47</v>
      </c>
      <c r="Z3938" s="3" t="s">
        <v>47</v>
      </c>
      <c r="AA3938" s="3" t="s">
        <v>47</v>
      </c>
      <c r="AB3938" s="12" t="s">
        <v>48</v>
      </c>
      <c r="AC3938" s="3" t="s">
        <v>52</v>
      </c>
      <c r="AE3938" s="3" t="s">
        <v>48</v>
      </c>
      <c r="AF3938" s="3" t="s">
        <v>47</v>
      </c>
      <c r="AG3938" s="3" t="s">
        <v>47</v>
      </c>
      <c r="AH3938" s="3" t="s">
        <v>48</v>
      </c>
      <c r="AL3938" s="3" t="s">
        <v>52</v>
      </c>
      <c r="AM3938" s="3" t="s">
        <v>48</v>
      </c>
      <c r="AU3938" s="3">
        <v>0</v>
      </c>
      <c r="AV3938" s="3">
        <v>6</v>
      </c>
      <c r="AW3938" s="3">
        <v>1</v>
      </c>
      <c r="AX3938" s="3">
        <v>6</v>
      </c>
      <c r="AY3938" s="3">
        <v>100</v>
      </c>
      <c r="AZ3938" s="6" t="str">
        <f t="shared" si="431"/>
        <v>2292.13</v>
      </c>
      <c r="BC3938" s="12" t="s">
        <v>9901</v>
      </c>
      <c r="BJ3938" s="12">
        <f t="shared" si="432"/>
        <v>0</v>
      </c>
      <c r="BK3938" s="12">
        <f t="shared" si="433"/>
        <v>0</v>
      </c>
      <c r="CQ3938" s="3" t="str">
        <f>CONCATENATE(baseURL!$A$1,baseURL!$B$1,baseURL!$C$1,".",C3938,".",L3938,".pkl&amp;seq=",BC3938)</f>
        <v>http://proteomics.broadinstitute.org/millscripts/viewfeed.pl?side=xl&amp;cycle=1&amp;fixedMods=iaaC&amp;file=msdataSM/iPRG2012_nd/cpick_in/iPRG2012_nd.2292.13.2.pkl&amp;seq=VYYFQGGNNELGTAVGK</v>
      </c>
    </row>
    <row r="3939" spans="1:95" x14ac:dyDescent="0.2">
      <c r="A3939" s="3">
        <v>705</v>
      </c>
      <c r="B3939" s="2" t="s">
        <v>9902</v>
      </c>
      <c r="C3939" s="2" t="s">
        <v>9903</v>
      </c>
      <c r="D3939" s="3">
        <v>10301</v>
      </c>
      <c r="E3939" s="3">
        <v>10292</v>
      </c>
      <c r="F3939" s="3">
        <v>48135</v>
      </c>
      <c r="G3939" s="3">
        <v>12583</v>
      </c>
      <c r="H3939" s="3">
        <v>38.1601</v>
      </c>
      <c r="I3939" s="30">
        <v>434.22075000000001</v>
      </c>
      <c r="J3939" s="30">
        <v>434.22061289999999</v>
      </c>
      <c r="K3939" s="30">
        <v>1.3999999999999999E-4</v>
      </c>
      <c r="L3939" s="3">
        <v>2</v>
      </c>
      <c r="M3939" s="3">
        <v>2</v>
      </c>
      <c r="N3939" s="10">
        <f t="shared" si="427"/>
        <v>1</v>
      </c>
      <c r="O3939" s="35">
        <v>2</v>
      </c>
      <c r="P3939" s="17"/>
      <c r="Q3939" s="40">
        <v>867.43356000000006</v>
      </c>
      <c r="R3939" s="40">
        <v>434.22041999999999</v>
      </c>
      <c r="S3939" s="18">
        <f t="shared" si="428"/>
        <v>0.75998268349397613</v>
      </c>
      <c r="T3939" s="18">
        <f t="shared" si="429"/>
        <v>0.44424442314764406</v>
      </c>
      <c r="U3939" s="18">
        <f t="shared" si="430"/>
        <v>-0.73695290513487488</v>
      </c>
      <c r="V3939" s="30">
        <v>434.2201</v>
      </c>
      <c r="W3939" s="3" t="s">
        <v>47</v>
      </c>
      <c r="X3939" s="3" t="s">
        <v>47</v>
      </c>
      <c r="Z3939" s="3" t="s">
        <v>47</v>
      </c>
      <c r="AA3939" s="3" t="s">
        <v>65</v>
      </c>
      <c r="AB3939" s="12" t="s">
        <v>65</v>
      </c>
      <c r="AC3939" s="3" t="s">
        <v>52</v>
      </c>
      <c r="AD3939" s="3" t="s">
        <v>47</v>
      </c>
      <c r="AJ3939" s="3" t="s">
        <v>47</v>
      </c>
      <c r="AK3939" s="3" t="s">
        <v>52</v>
      </c>
      <c r="AL3939" s="3" t="s">
        <v>52</v>
      </c>
      <c r="AO3939" s="3" t="s">
        <v>48</v>
      </c>
      <c r="AP3939" s="3" t="s">
        <v>52</v>
      </c>
      <c r="AU3939" s="3">
        <v>2</v>
      </c>
      <c r="AV3939" s="3">
        <v>5</v>
      </c>
      <c r="AW3939" s="3">
        <v>1</v>
      </c>
      <c r="AX3939" s="3">
        <v>5</v>
      </c>
      <c r="AY3939" s="3">
        <v>100</v>
      </c>
      <c r="AZ3939" s="6" t="str">
        <f t="shared" si="431"/>
        <v>2292.2</v>
      </c>
      <c r="BC3939" s="12" t="s">
        <v>9796</v>
      </c>
      <c r="BF3939" s="12" t="s">
        <v>1468</v>
      </c>
      <c r="BJ3939" s="12">
        <f t="shared" si="432"/>
        <v>0</v>
      </c>
      <c r="BK3939" s="12">
        <f t="shared" si="433"/>
        <v>0</v>
      </c>
      <c r="BW3939" s="3" t="s">
        <v>9797</v>
      </c>
      <c r="BX3939" s="3" t="s">
        <v>9904</v>
      </c>
      <c r="CQ3939" s="3" t="str">
        <f>CONCATENATE(baseURL!$A$1,baseURL!$B$1,baseURL!$C$1,".",C3939,".",L3939,".pkl&amp;seq=",BC3939)</f>
        <v>http://proteomics.broadinstitute.org/millscripts/viewfeed.pl?side=xl&amp;cycle=1&amp;fixedMods=iaaC&amp;file=msdataSM/iPRG2012_nd/cpick_in/iPRG2012_nd.2292.2.2.pkl&amp;seq=GELLsLR</v>
      </c>
    </row>
    <row r="3940" spans="1:95" x14ac:dyDescent="0.2">
      <c r="A3940" s="3">
        <v>930</v>
      </c>
      <c r="B3940" s="2" t="s">
        <v>9905</v>
      </c>
      <c r="C3940" s="2" t="s">
        <v>9906</v>
      </c>
      <c r="D3940" s="3">
        <v>10306</v>
      </c>
      <c r="E3940" s="3">
        <v>10297</v>
      </c>
      <c r="F3940" s="3">
        <v>48140</v>
      </c>
      <c r="G3940" s="3">
        <v>12588</v>
      </c>
      <c r="H3940" s="3">
        <v>38.165100000000002</v>
      </c>
      <c r="I3940" s="30">
        <v>629.29630999999995</v>
      </c>
      <c r="J3940" s="30">
        <v>629.29453920000003</v>
      </c>
      <c r="K3940" s="30">
        <v>1.7700000000000001E-3</v>
      </c>
      <c r="L3940" s="3">
        <v>2</v>
      </c>
      <c r="M3940" s="3">
        <v>2</v>
      </c>
      <c r="N3940" s="10">
        <f t="shared" si="427"/>
        <v>1</v>
      </c>
      <c r="O3940" s="35">
        <v>2</v>
      </c>
      <c r="P3940" s="17"/>
      <c r="Q3940" s="40">
        <v>1257.5820000000001</v>
      </c>
      <c r="R3940" s="40">
        <v>629.29463999999996</v>
      </c>
      <c r="S3940" s="18">
        <f t="shared" si="428"/>
        <v>2.6537648564590799</v>
      </c>
      <c r="T3940" s="18">
        <f t="shared" si="429"/>
        <v>-0.16017933972455797</v>
      </c>
      <c r="U3940" s="18">
        <f t="shared" si="430"/>
        <v>9.5344845263401964E-2</v>
      </c>
      <c r="V3940" s="30">
        <v>629.29470000000003</v>
      </c>
      <c r="W3940" s="3" t="s">
        <v>47</v>
      </c>
      <c r="X3940" s="3" t="s">
        <v>47</v>
      </c>
      <c r="Y3940" s="3" t="s">
        <v>47</v>
      </c>
      <c r="Z3940" s="3" t="s">
        <v>52</v>
      </c>
      <c r="AA3940" s="3" t="s">
        <v>47</v>
      </c>
      <c r="AB3940" s="12" t="s">
        <v>47</v>
      </c>
      <c r="AC3940" s="3" t="s">
        <v>47</v>
      </c>
      <c r="AE3940" s="3" t="s">
        <v>47</v>
      </c>
      <c r="AF3940" s="3" t="s">
        <v>47</v>
      </c>
      <c r="AG3940" s="3" t="s">
        <v>47</v>
      </c>
      <c r="AH3940" s="3" t="s">
        <v>47</v>
      </c>
      <c r="AI3940" s="3" t="s">
        <v>47</v>
      </c>
      <c r="AK3940" s="3" t="s">
        <v>48</v>
      </c>
      <c r="AM3940" s="3" t="s">
        <v>47</v>
      </c>
      <c r="AN3940" s="3" t="s">
        <v>47</v>
      </c>
      <c r="AO3940" s="3" t="s">
        <v>47</v>
      </c>
      <c r="AP3940" s="3" t="s">
        <v>48</v>
      </c>
      <c r="AR3940" s="3" t="s">
        <v>48</v>
      </c>
      <c r="AU3940" s="3">
        <v>0</v>
      </c>
      <c r="AV3940" s="3">
        <v>14</v>
      </c>
      <c r="AW3940" s="3">
        <v>1</v>
      </c>
      <c r="AX3940" s="3">
        <v>14</v>
      </c>
      <c r="AY3940" s="3">
        <v>100</v>
      </c>
      <c r="AZ3940" s="6" t="str">
        <f t="shared" si="431"/>
        <v>2292.7</v>
      </c>
      <c r="BC3940" s="12" t="s">
        <v>9790</v>
      </c>
      <c r="BJ3940" s="12">
        <f t="shared" si="432"/>
        <v>0</v>
      </c>
      <c r="BK3940" s="12">
        <f t="shared" si="433"/>
        <v>0</v>
      </c>
      <c r="BN3940" s="3" t="s">
        <v>277</v>
      </c>
      <c r="BR3940" s="3" t="s">
        <v>277</v>
      </c>
      <c r="CQ3940" s="3" t="str">
        <f>CONCATENATE(baseURL!$A$1,baseURL!$B$1,baseURL!$C$1,".",C3940,".",L3940,".pkl&amp;seq=",BC3940,"&amp;varMods=Oxidation-M")</f>
        <v>http://proteomics.broadinstitute.org/millscripts/viewfeed.pl?side=xl&amp;cycle=1&amp;fixedMods=iaaC&amp;file=msdataSM/iPRG2012_nd/cpick_in/iPRG2012_nd.2292.7.2.pkl&amp;seq=YDGLVGmFDPK&amp;varMods=Oxidation-M</v>
      </c>
    </row>
    <row r="3941" spans="1:95" x14ac:dyDescent="0.2">
      <c r="A3941" s="3">
        <v>6480</v>
      </c>
      <c r="B3941" s="2" t="s">
        <v>9894</v>
      </c>
      <c r="C3941" s="2" t="s">
        <v>9895</v>
      </c>
      <c r="D3941" s="3">
        <v>10308</v>
      </c>
      <c r="E3941" s="3">
        <v>10299</v>
      </c>
      <c r="F3941" s="3">
        <v>48142</v>
      </c>
      <c r="G3941" s="3">
        <v>12590</v>
      </c>
      <c r="H3941" s="3">
        <v>38.168399999999998</v>
      </c>
      <c r="I3941" s="30">
        <v>649.34682999999995</v>
      </c>
      <c r="J3941" s="30">
        <v>649.34180939999999</v>
      </c>
      <c r="K3941" s="30">
        <v>5.0200000000000002E-3</v>
      </c>
      <c r="L3941" s="3">
        <v>3</v>
      </c>
      <c r="M3941" s="3">
        <v>3</v>
      </c>
      <c r="N3941" s="10">
        <f t="shared" si="427"/>
        <v>1</v>
      </c>
      <c r="O3941" s="35">
        <v>3</v>
      </c>
      <c r="P3941" s="17"/>
      <c r="Q3941" s="40">
        <v>1946.00901</v>
      </c>
      <c r="R3941" s="40">
        <v>649.34118999999998</v>
      </c>
      <c r="S3941" s="18">
        <f t="shared" si="428"/>
        <v>8.6857265284083152</v>
      </c>
      <c r="T3941" s="18">
        <f t="shared" si="429"/>
        <v>0.95388989570343397</v>
      </c>
      <c r="U3941" s="18">
        <f t="shared" si="430"/>
        <v>1.0934159282678675</v>
      </c>
      <c r="V3941" s="30">
        <v>649.34190000000001</v>
      </c>
      <c r="W3941" s="3" t="s">
        <v>47</v>
      </c>
      <c r="X3941" s="3" t="s">
        <v>47</v>
      </c>
      <c r="Y3941" s="3" t="s">
        <v>47</v>
      </c>
      <c r="Z3941" s="3" t="s">
        <v>47</v>
      </c>
      <c r="AA3941" s="3" t="s">
        <v>48</v>
      </c>
      <c r="AB3941" s="12" t="s">
        <v>47</v>
      </c>
      <c r="AC3941" s="3" t="s">
        <v>47</v>
      </c>
      <c r="AD3941" s="3" t="s">
        <v>47</v>
      </c>
      <c r="AE3941" s="3" t="s">
        <v>47</v>
      </c>
      <c r="AF3941" s="3" t="s">
        <v>47</v>
      </c>
      <c r="AG3941" s="3" t="s">
        <v>47</v>
      </c>
      <c r="AH3941" s="3" t="s">
        <v>47</v>
      </c>
      <c r="AI3941" s="3" t="s">
        <v>47</v>
      </c>
      <c r="AJ3941" s="3" t="s">
        <v>47</v>
      </c>
      <c r="AK3941" s="3" t="s">
        <v>47</v>
      </c>
      <c r="AL3941" s="3" t="s">
        <v>47</v>
      </c>
      <c r="AU3941" s="3">
        <v>0</v>
      </c>
      <c r="AV3941" s="3">
        <v>15</v>
      </c>
      <c r="AW3941" s="3">
        <v>1</v>
      </c>
      <c r="AX3941" s="3">
        <v>15</v>
      </c>
      <c r="AY3941" s="3">
        <v>100</v>
      </c>
      <c r="AZ3941" s="6" t="str">
        <f t="shared" si="431"/>
        <v>2292.9</v>
      </c>
      <c r="BC3941" s="12" t="s">
        <v>9793</v>
      </c>
      <c r="BJ3941" s="12">
        <f t="shared" si="432"/>
        <v>0</v>
      </c>
      <c r="BK3941" s="12">
        <f t="shared" si="433"/>
        <v>0</v>
      </c>
      <c r="CQ3941" s="3" t="str">
        <f>CONCATENATE(baseURL!$A$1,baseURL!$B$1,baseURL!$C$1,".",C3941,".",L3941,".pkl&amp;seq=",BC3941)</f>
        <v>http://proteomics.broadinstitute.org/millscripts/viewfeed.pl?side=xl&amp;cycle=1&amp;fixedMods=iaaC&amp;file=msdataSM/iPRG2012_nd/cpick_in/iPRG2012_nd.2292.9.3.pkl&amp;seq=NAQAQREAAAEYAQLLAK</v>
      </c>
    </row>
    <row r="3942" spans="1:95" x14ac:dyDescent="0.2">
      <c r="A3942" s="3">
        <v>4981</v>
      </c>
      <c r="B3942" s="2" t="s">
        <v>9907</v>
      </c>
      <c r="C3942" s="2" t="s">
        <v>9908</v>
      </c>
      <c r="D3942" s="3">
        <v>10316</v>
      </c>
      <c r="E3942" s="3">
        <v>10307</v>
      </c>
      <c r="F3942" s="3">
        <v>48158</v>
      </c>
      <c r="G3942" s="3">
        <v>12599</v>
      </c>
      <c r="H3942" s="3">
        <v>38.191699999999997</v>
      </c>
      <c r="I3942" s="30">
        <v>511.28487999999999</v>
      </c>
      <c r="J3942" s="30">
        <v>511.28513199999998</v>
      </c>
      <c r="K3942" s="30">
        <v>-2.5000000000000001E-4</v>
      </c>
      <c r="L3942" s="3">
        <v>3</v>
      </c>
      <c r="M3942" s="3">
        <v>3</v>
      </c>
      <c r="N3942" s="10">
        <f t="shared" si="427"/>
        <v>1</v>
      </c>
      <c r="O3942" s="35">
        <v>3</v>
      </c>
      <c r="P3942" s="17"/>
      <c r="Q3942" s="40">
        <v>1531.83797</v>
      </c>
      <c r="R3942" s="40">
        <v>511.28417999999999</v>
      </c>
      <c r="S3942" s="18">
        <f t="shared" si="428"/>
        <v>1.3691016217142018</v>
      </c>
      <c r="T3942" s="18">
        <f t="shared" si="429"/>
        <v>1.8619782055135261</v>
      </c>
      <c r="U3942" s="18">
        <f t="shared" si="430"/>
        <v>1.4082188109187421</v>
      </c>
      <c r="V3942" s="30">
        <v>511.28489999999999</v>
      </c>
      <c r="W3942" s="3" t="s">
        <v>47</v>
      </c>
      <c r="X3942" s="3" t="s">
        <v>47</v>
      </c>
      <c r="Y3942" s="3" t="s">
        <v>47</v>
      </c>
      <c r="Z3942" s="3" t="s">
        <v>47</v>
      </c>
      <c r="AA3942" s="3" t="s">
        <v>48</v>
      </c>
      <c r="AB3942" s="12" t="s">
        <v>47</v>
      </c>
      <c r="AC3942" s="3" t="s">
        <v>47</v>
      </c>
      <c r="AD3942" s="3" t="s">
        <v>47</v>
      </c>
      <c r="AE3942" s="3" t="s">
        <v>47</v>
      </c>
      <c r="AF3942" s="3" t="s">
        <v>47</v>
      </c>
      <c r="AG3942" s="3" t="s">
        <v>47</v>
      </c>
      <c r="AH3942" s="3" t="s">
        <v>47</v>
      </c>
      <c r="AI3942" s="3" t="s">
        <v>47</v>
      </c>
      <c r="AJ3942" s="3" t="s">
        <v>47</v>
      </c>
      <c r="AK3942" s="3" t="s">
        <v>47</v>
      </c>
      <c r="AL3942" s="3" t="s">
        <v>47</v>
      </c>
      <c r="AM3942" s="3" t="s">
        <v>47</v>
      </c>
      <c r="AN3942" s="3" t="s">
        <v>47</v>
      </c>
      <c r="AU3942" s="3">
        <v>0</v>
      </c>
      <c r="AV3942" s="3">
        <v>17</v>
      </c>
      <c r="AW3942" s="3">
        <v>1</v>
      </c>
      <c r="AX3942" s="3">
        <v>17</v>
      </c>
      <c r="AY3942" s="3">
        <v>100</v>
      </c>
      <c r="AZ3942" s="6" t="str">
        <f t="shared" si="431"/>
        <v>2293.4</v>
      </c>
      <c r="BC3942" s="12" t="s">
        <v>9809</v>
      </c>
      <c r="BJ3942" s="12">
        <f t="shared" si="432"/>
        <v>0</v>
      </c>
      <c r="BK3942" s="12">
        <f t="shared" si="433"/>
        <v>0</v>
      </c>
      <c r="CQ3942" s="3" t="str">
        <f>CONCATENATE(baseURL!$A$1,baseURL!$B$1,baseURL!$C$1,".",C3942,".",L3942,".pkl&amp;seq=",BC3942)</f>
        <v>http://proteomics.broadinstitute.org/millscripts/viewfeed.pl?side=xl&amp;cycle=1&amp;fixedMods=iaaC&amp;file=msdataSM/iPRG2012_nd/cpick_in/iPRG2012_nd.2293.4.3.pkl&amp;seq=ARLTLPGPYAYGPR</v>
      </c>
    </row>
    <row r="3943" spans="1:95" x14ac:dyDescent="0.2">
      <c r="A3943" s="3">
        <v>1626</v>
      </c>
      <c r="B3943" s="2" t="s">
        <v>9909</v>
      </c>
      <c r="C3943" s="2" t="s">
        <v>9910</v>
      </c>
      <c r="D3943" s="3">
        <v>10320</v>
      </c>
      <c r="E3943" s="3">
        <v>10311</v>
      </c>
      <c r="F3943" s="3">
        <v>48176</v>
      </c>
      <c r="G3943" s="3">
        <v>12604</v>
      </c>
      <c r="H3943" s="3">
        <v>38.21</v>
      </c>
      <c r="I3943" s="30">
        <v>486.91789999999997</v>
      </c>
      <c r="J3943" s="30">
        <v>486.92129629999999</v>
      </c>
      <c r="K3943" s="30">
        <v>-3.3999999999999998E-3</v>
      </c>
      <c r="L3943" s="3">
        <v>0</v>
      </c>
      <c r="M3943" s="3">
        <v>3</v>
      </c>
      <c r="N3943" s="10">
        <f t="shared" si="427"/>
        <v>1</v>
      </c>
      <c r="O3943" s="35">
        <v>3</v>
      </c>
      <c r="P3943" s="17"/>
      <c r="Q3943" s="40">
        <v>1458.7335700000001</v>
      </c>
      <c r="R3943" s="40">
        <v>486.91604000000001</v>
      </c>
      <c r="S3943" s="18">
        <f t="shared" si="428"/>
        <v>3.8199604185664366</v>
      </c>
      <c r="T3943" s="18">
        <f t="shared" si="429"/>
        <v>10.795084918510804</v>
      </c>
      <c r="U3943" s="18">
        <f t="shared" si="430"/>
        <v>10.802683764462335</v>
      </c>
      <c r="V3943" s="30">
        <v>486.92129999999997</v>
      </c>
      <c r="X3943" s="3" t="s">
        <v>47</v>
      </c>
      <c r="Y3943" s="3" t="s">
        <v>47</v>
      </c>
      <c r="Z3943" s="3" t="s">
        <v>47</v>
      </c>
      <c r="AA3943" s="3" t="s">
        <v>47</v>
      </c>
      <c r="AB3943" s="12" t="s">
        <v>48</v>
      </c>
      <c r="AC3943" s="3" t="s">
        <v>48</v>
      </c>
      <c r="AD3943" s="3" t="s">
        <v>47</v>
      </c>
      <c r="AF3943" s="3" t="s">
        <v>48</v>
      </c>
      <c r="AG3943" s="3" t="s">
        <v>48</v>
      </c>
      <c r="AK3943" s="3" t="s">
        <v>48</v>
      </c>
      <c r="AM3943" s="3" t="s">
        <v>47</v>
      </c>
      <c r="AP3943" s="3" t="s">
        <v>52</v>
      </c>
      <c r="AU3943" s="3">
        <v>0</v>
      </c>
      <c r="AV3943" s="3">
        <v>6</v>
      </c>
      <c r="AW3943" s="3">
        <v>1</v>
      </c>
      <c r="AX3943" s="3">
        <v>6</v>
      </c>
      <c r="AY3943" s="3">
        <v>100</v>
      </c>
      <c r="AZ3943" s="6" t="str">
        <f t="shared" si="431"/>
        <v>2294.1</v>
      </c>
      <c r="BC3943" s="12" t="s">
        <v>9911</v>
      </c>
      <c r="BJ3943" s="12">
        <f t="shared" si="432"/>
        <v>0</v>
      </c>
      <c r="BK3943" s="12">
        <f t="shared" si="433"/>
        <v>0</v>
      </c>
      <c r="CQ3943" s="3" t="str">
        <f>CONCATENATE(baseURL!$A$1,baseURL!$B$1,baseURL!$C$1,".",C3943,".",L3943,".pkl&amp;seq=",BC3943)</f>
        <v>http://proteomics.broadinstitute.org/millscripts/viewfeed.pl?side=xl&amp;cycle=1&amp;fixedMods=iaaC&amp;file=msdataSM/iPRG2012_nd/cpick_in/iPRG2012_nd.2294.1.0.pkl&amp;seq=KNNLWDDDVLAR</v>
      </c>
    </row>
    <row r="3944" spans="1:95" x14ac:dyDescent="0.2">
      <c r="A3944" s="3">
        <v>424</v>
      </c>
      <c r="B3944" s="2" t="s">
        <v>9912</v>
      </c>
      <c r="C3944" s="2" t="s">
        <v>9913</v>
      </c>
      <c r="D3944" s="3">
        <v>10323</v>
      </c>
      <c r="E3944" s="3">
        <v>10314</v>
      </c>
      <c r="F3944" s="3">
        <v>48179</v>
      </c>
      <c r="G3944" s="3">
        <v>12607</v>
      </c>
      <c r="H3944" s="3">
        <v>38.22</v>
      </c>
      <c r="I3944" s="30">
        <v>569.31796999999995</v>
      </c>
      <c r="J3944" s="30">
        <v>569.31811249999998</v>
      </c>
      <c r="K3944" s="30">
        <v>-1.3999999999999999E-4</v>
      </c>
      <c r="L3944" s="3">
        <v>2</v>
      </c>
      <c r="M3944" s="3">
        <v>2</v>
      </c>
      <c r="N3944" s="10">
        <f t="shared" si="427"/>
        <v>1</v>
      </c>
      <c r="O3944" s="35">
        <v>2</v>
      </c>
      <c r="P3944" s="17"/>
      <c r="Q3944" s="40">
        <v>1137.6302700000001</v>
      </c>
      <c r="R3944" s="40">
        <v>569.31876999999997</v>
      </c>
      <c r="S3944" s="18">
        <f t="shared" si="428"/>
        <v>-1.4051881690578325</v>
      </c>
      <c r="T3944" s="18">
        <f t="shared" si="429"/>
        <v>-1.1548890263857474</v>
      </c>
      <c r="U3944" s="18">
        <f t="shared" si="430"/>
        <v>-1.001196570288962</v>
      </c>
      <c r="V3944" s="30">
        <v>569.31820000000005</v>
      </c>
      <c r="W3944" s="3" t="s">
        <v>47</v>
      </c>
      <c r="AA3944" s="3" t="s">
        <v>47</v>
      </c>
      <c r="AB3944" s="12" t="s">
        <v>48</v>
      </c>
      <c r="AC3944" s="3" t="s">
        <v>47</v>
      </c>
      <c r="AD3944" s="3" t="s">
        <v>48</v>
      </c>
      <c r="AF3944" s="3" t="s">
        <v>47</v>
      </c>
      <c r="AG3944" s="3" t="s">
        <v>47</v>
      </c>
      <c r="AH3944" s="3" t="s">
        <v>47</v>
      </c>
      <c r="AI3944" s="3" t="s">
        <v>48</v>
      </c>
      <c r="AO3944" s="3" t="s">
        <v>47</v>
      </c>
      <c r="AU3944" s="3">
        <v>0</v>
      </c>
      <c r="AV3944" s="3">
        <v>7</v>
      </c>
      <c r="AW3944" s="3">
        <v>1</v>
      </c>
      <c r="AX3944" s="3">
        <v>7</v>
      </c>
      <c r="AY3944" s="3">
        <v>100</v>
      </c>
      <c r="AZ3944" s="6" t="str">
        <f t="shared" si="431"/>
        <v>2294.4</v>
      </c>
      <c r="BC3944" s="12" t="s">
        <v>9914</v>
      </c>
      <c r="BJ3944" s="12">
        <f t="shared" si="432"/>
        <v>0</v>
      </c>
      <c r="BK3944" s="12">
        <f t="shared" si="433"/>
        <v>0</v>
      </c>
      <c r="BO3944" s="3" t="s">
        <v>114</v>
      </c>
      <c r="BR3944" s="3" t="s">
        <v>114</v>
      </c>
      <c r="CQ3944" s="3" t="str">
        <f>CONCATENATE(baseURL!$A$1,baseURL!$B$1,baseURL!$C$1,".",C3944,".",L3944,".pkl&amp;seq=",BC3944,"&amp;varMods=pyroGlu-Q")</f>
        <v>http://proteomics.broadinstitute.org/millscripts/viewfeed.pl?side=xl&amp;cycle=1&amp;fixedMods=iaaC&amp;file=msdataSM/iPRG2012_nd/cpick_in/iPRG2012_nd.2294.4.2.pkl&amp;seq=qYVKQFLTK&amp;varMods=pyroGlu-Q</v>
      </c>
    </row>
    <row r="3945" spans="1:95" x14ac:dyDescent="0.2">
      <c r="A3945" s="3">
        <v>2661</v>
      </c>
      <c r="B3945" s="2" t="s">
        <v>9915</v>
      </c>
      <c r="C3945" s="2" t="s">
        <v>9907</v>
      </c>
      <c r="D3945" s="3">
        <v>10324</v>
      </c>
      <c r="E3945" s="3">
        <v>10315</v>
      </c>
      <c r="F3945" s="3">
        <v>48180</v>
      </c>
      <c r="G3945" s="3">
        <v>12608</v>
      </c>
      <c r="H3945" s="3">
        <v>38.223300000000002</v>
      </c>
      <c r="I3945" s="30">
        <v>607.80673999999999</v>
      </c>
      <c r="J3945" s="30">
        <v>607.80640070000004</v>
      </c>
      <c r="K3945" s="30">
        <v>3.4000000000000002E-4</v>
      </c>
      <c r="L3945" s="3">
        <v>2</v>
      </c>
      <c r="M3945" s="3">
        <v>2</v>
      </c>
      <c r="N3945" s="10">
        <f t="shared" si="427"/>
        <v>1</v>
      </c>
      <c r="O3945" s="35">
        <v>2</v>
      </c>
      <c r="P3945" s="17"/>
      <c r="Q3945" s="40">
        <v>1214.60518</v>
      </c>
      <c r="R3945" s="40">
        <v>607.80623000000003</v>
      </c>
      <c r="S3945" s="18">
        <f t="shared" si="428"/>
        <v>0.83908320578242346</v>
      </c>
      <c r="T3945" s="18">
        <f t="shared" si="429"/>
        <v>0.28084608479976025</v>
      </c>
      <c r="U3945" s="18">
        <f t="shared" si="430"/>
        <v>-4.9357835700275923E-2</v>
      </c>
      <c r="V3945" s="30">
        <v>607.80619999999999</v>
      </c>
      <c r="W3945" s="3" t="s">
        <v>47</v>
      </c>
      <c r="X3945" s="3" t="s">
        <v>65</v>
      </c>
      <c r="Z3945" s="3" t="s">
        <v>47</v>
      </c>
      <c r="AA3945" s="3" t="s">
        <v>47</v>
      </c>
      <c r="AB3945" s="12" t="s">
        <v>47</v>
      </c>
      <c r="AC3945" s="3" t="s">
        <v>47</v>
      </c>
      <c r="AD3945" s="3" t="s">
        <v>47</v>
      </c>
      <c r="AE3945" s="3" t="s">
        <v>47</v>
      </c>
      <c r="AF3945" s="3" t="s">
        <v>47</v>
      </c>
      <c r="AG3945" s="3" t="s">
        <v>47</v>
      </c>
      <c r="AH3945" s="3" t="s">
        <v>47</v>
      </c>
      <c r="AI3945" s="3" t="s">
        <v>47</v>
      </c>
      <c r="AJ3945" s="3" t="s">
        <v>47</v>
      </c>
      <c r="AK3945" s="3" t="s">
        <v>47</v>
      </c>
      <c r="AL3945" s="3" t="s">
        <v>47</v>
      </c>
      <c r="AN3945" s="3" t="s">
        <v>47</v>
      </c>
      <c r="AU3945" s="3">
        <v>1</v>
      </c>
      <c r="AV3945" s="3">
        <v>15</v>
      </c>
      <c r="AW3945" s="3">
        <v>1</v>
      </c>
      <c r="AX3945" s="3">
        <v>15</v>
      </c>
      <c r="AY3945" s="3">
        <v>100</v>
      </c>
      <c r="AZ3945" s="6" t="str">
        <f t="shared" si="431"/>
        <v>2294.5</v>
      </c>
      <c r="BC3945" s="12" t="s">
        <v>9916</v>
      </c>
      <c r="BJ3945" s="12">
        <f t="shared" si="432"/>
        <v>0</v>
      </c>
      <c r="BK3945" s="12">
        <f t="shared" si="433"/>
        <v>0</v>
      </c>
      <c r="BT3945" s="3" t="s">
        <v>9917</v>
      </c>
      <c r="CQ3945" s="3" t="str">
        <f>CONCATENATE(baseURL!$A$1,baseURL!$B$1,baseURL!$C$1,".",C3945,".",L3945,".pkl&amp;seq=",BC3945)</f>
        <v>http://proteomics.broadinstitute.org/millscripts/viewfeed.pl?side=xl&amp;cycle=1&amp;fixedMods=iaaC&amp;file=msdataSM/iPRG2012_nd/cpick_in/iPRG2012_nd.2294.5.2.pkl&amp;seq=YFTLGEVTER</v>
      </c>
    </row>
    <row r="3946" spans="1:95" x14ac:dyDescent="0.2">
      <c r="A3946" s="3">
        <v>3764</v>
      </c>
      <c r="B3946" s="2" t="s">
        <v>9918</v>
      </c>
      <c r="C3946" s="2" t="s">
        <v>9919</v>
      </c>
      <c r="D3946" s="3">
        <v>10327</v>
      </c>
      <c r="E3946" s="3">
        <v>10318</v>
      </c>
      <c r="F3946" s="3">
        <v>48199</v>
      </c>
      <c r="G3946" s="3">
        <v>12612</v>
      </c>
      <c r="H3946" s="3">
        <v>38.237400000000001</v>
      </c>
      <c r="I3946" s="30">
        <v>561.04638999999997</v>
      </c>
      <c r="J3946" s="30">
        <v>561.04935020000005</v>
      </c>
      <c r="K3946" s="30">
        <v>-2.96E-3</v>
      </c>
      <c r="L3946" s="3">
        <v>0</v>
      </c>
      <c r="M3946" s="3">
        <v>4</v>
      </c>
      <c r="N3946" s="10">
        <f t="shared" si="427"/>
        <v>1</v>
      </c>
      <c r="O3946" s="35">
        <v>4</v>
      </c>
      <c r="P3946" s="17"/>
      <c r="Q3946" s="40">
        <v>2241.1734499999998</v>
      </c>
      <c r="R3946" s="40">
        <v>561.04881999999998</v>
      </c>
      <c r="S3946" s="18">
        <f t="shared" si="428"/>
        <v>-4.3311738896517582</v>
      </c>
      <c r="T3946" s="18">
        <f t="shared" si="429"/>
        <v>0.94501580106895244</v>
      </c>
      <c r="U3946" s="18">
        <f t="shared" si="430"/>
        <v>0.67730291289762234</v>
      </c>
      <c r="V3946" s="30">
        <v>561.04920000000004</v>
      </c>
      <c r="W3946" s="3" t="s">
        <v>47</v>
      </c>
      <c r="X3946" s="3" t="s">
        <v>47</v>
      </c>
      <c r="Y3946" s="3" t="s">
        <v>47</v>
      </c>
      <c r="Z3946" s="3" t="s">
        <v>47</v>
      </c>
      <c r="AA3946" s="3" t="s">
        <v>47</v>
      </c>
      <c r="AB3946" s="12" t="s">
        <v>47</v>
      </c>
      <c r="AC3946" s="3" t="s">
        <v>47</v>
      </c>
      <c r="AE3946" s="3" t="s">
        <v>47</v>
      </c>
      <c r="AF3946" s="3" t="s">
        <v>48</v>
      </c>
      <c r="AI3946" s="3" t="s">
        <v>47</v>
      </c>
      <c r="AK3946" s="3" t="s">
        <v>52</v>
      </c>
      <c r="AL3946" s="3" t="s">
        <v>47</v>
      </c>
      <c r="AU3946" s="3">
        <v>0</v>
      </c>
      <c r="AV3946" s="3">
        <v>10</v>
      </c>
      <c r="AW3946" s="3">
        <v>1</v>
      </c>
      <c r="AX3946" s="3">
        <v>10</v>
      </c>
      <c r="AY3946" s="3">
        <v>100</v>
      </c>
      <c r="AZ3946" s="6" t="str">
        <f t="shared" si="431"/>
        <v>2295.3</v>
      </c>
      <c r="BC3946" s="12" t="s">
        <v>9712</v>
      </c>
      <c r="BJ3946" s="12">
        <f t="shared" si="432"/>
        <v>0</v>
      </c>
      <c r="BK3946" s="12">
        <f t="shared" si="433"/>
        <v>0</v>
      </c>
      <c r="CQ3946" s="3" t="str">
        <f>CONCATENATE(baseURL!$A$1,baseURL!$B$1,baseURL!$C$1,".",C3946,".",L3946,".pkl&amp;seq=",BC3946)</f>
        <v>http://proteomics.broadinstitute.org/millscripts/viewfeed.pl?side=xl&amp;cycle=1&amp;fixedMods=iaaC&amp;file=msdataSM/iPRG2012_nd/cpick_in/iPRG2012_nd.2295.3.0.pkl&amp;seq=GLSNEGQNASLKGALAAAHYLR</v>
      </c>
    </row>
    <row r="3947" spans="1:95" x14ac:dyDescent="0.2">
      <c r="A3947" s="3">
        <v>7375</v>
      </c>
      <c r="B3947" s="2" t="s">
        <v>9920</v>
      </c>
      <c r="C3947" s="2" t="s">
        <v>9912</v>
      </c>
      <c r="D3947" s="3">
        <v>10329</v>
      </c>
      <c r="E3947" s="3">
        <v>10320</v>
      </c>
      <c r="F3947" s="3">
        <v>48201</v>
      </c>
      <c r="G3947" s="3">
        <v>12614</v>
      </c>
      <c r="H3947" s="3">
        <v>38.242400000000004</v>
      </c>
      <c r="I3947" s="30">
        <v>663.33232999999996</v>
      </c>
      <c r="J3947" s="30">
        <v>663.33357320000005</v>
      </c>
      <c r="K3947" s="30">
        <v>-1.24E-3</v>
      </c>
      <c r="L3947" s="3">
        <v>4</v>
      </c>
      <c r="M3947" s="3">
        <v>4</v>
      </c>
      <c r="N3947" s="10">
        <f t="shared" si="427"/>
        <v>1</v>
      </c>
      <c r="O3947" s="35">
        <v>4</v>
      </c>
      <c r="P3947" s="17"/>
      <c r="Q3947" s="40">
        <v>2650.3075800000001</v>
      </c>
      <c r="R3947" s="40">
        <v>663.33235000000002</v>
      </c>
      <c r="S3947" s="18">
        <f t="shared" si="428"/>
        <v>-3.0150798560015492E-2</v>
      </c>
      <c r="T3947" s="18">
        <f t="shared" si="429"/>
        <v>1.8440228341445073</v>
      </c>
      <c r="U3947" s="18">
        <f t="shared" si="430"/>
        <v>1.5829169193448835</v>
      </c>
      <c r="V3947" s="30">
        <v>663.33339999999998</v>
      </c>
      <c r="W3947" s="3" t="s">
        <v>47</v>
      </c>
      <c r="X3947" s="3" t="s">
        <v>47</v>
      </c>
      <c r="Y3947" s="3" t="s">
        <v>47</v>
      </c>
      <c r="AA3947" s="3" t="s">
        <v>47</v>
      </c>
      <c r="AC3947" s="3" t="s">
        <v>52</v>
      </c>
      <c r="AD3947" s="3" t="s">
        <v>52</v>
      </c>
      <c r="AE3947" s="3" t="s">
        <v>65</v>
      </c>
      <c r="AF3947" s="3" t="s">
        <v>47</v>
      </c>
      <c r="AG3947" s="3" t="s">
        <v>47</v>
      </c>
      <c r="AH3947" s="3" t="s">
        <v>52</v>
      </c>
      <c r="AI3947" s="3" t="s">
        <v>48</v>
      </c>
      <c r="AK3947" s="3" t="s">
        <v>52</v>
      </c>
      <c r="AO3947" s="3" t="s">
        <v>48</v>
      </c>
      <c r="AU3947" s="3">
        <v>1</v>
      </c>
      <c r="AV3947" s="3">
        <v>6</v>
      </c>
      <c r="AW3947" s="3">
        <v>2</v>
      </c>
      <c r="AX3947" s="3">
        <v>5</v>
      </c>
      <c r="AY3947" s="3">
        <v>83.33</v>
      </c>
      <c r="AZ3947" s="6" t="str">
        <f t="shared" si="431"/>
        <v>2295.5</v>
      </c>
      <c r="BB3947" s="12" t="s">
        <v>79</v>
      </c>
      <c r="BC3947" s="12" t="s">
        <v>9921</v>
      </c>
      <c r="BJ3947" s="12">
        <f t="shared" si="432"/>
        <v>1</v>
      </c>
      <c r="BK3947" s="12">
        <f t="shared" si="433"/>
        <v>0</v>
      </c>
      <c r="CA3947" s="3" t="s">
        <v>9922</v>
      </c>
      <c r="CC3947" s="3" t="s">
        <v>9923</v>
      </c>
      <c r="CQ3947" s="3" t="str">
        <f>CONCATENATE(baseURL!$A$1,baseURL!$B$1,"+Acetyl",baseURL!$C$1,".",C3947,".",L3947,".pkl&amp;seq=",BC3947)</f>
        <v>http://proteomics.broadinstitute.org/millscripts/viewfeed.pl?side=xl&amp;cycle=1&amp;fixedMods=iaaC+Acetyl&amp;file=msdataSM/iPRG2012_nd/cpick_in/iPRG2012_nd.2295.5.4.pkl&amp;seq=MENDKGQLVELYVPRKCSATNR</v>
      </c>
    </row>
    <row r="3948" spans="1:95" x14ac:dyDescent="0.2">
      <c r="A3948" s="3">
        <v>7462</v>
      </c>
      <c r="B3948" s="2" t="s">
        <v>9927</v>
      </c>
      <c r="C3948" s="2" t="s">
        <v>9928</v>
      </c>
      <c r="D3948" s="3">
        <v>10336</v>
      </c>
      <c r="E3948" s="3">
        <v>10327</v>
      </c>
      <c r="F3948" s="3">
        <v>48222</v>
      </c>
      <c r="G3948" s="3">
        <v>12622</v>
      </c>
      <c r="H3948" s="3">
        <v>38.266599999999997</v>
      </c>
      <c r="I3948" s="30">
        <v>853.43106</v>
      </c>
      <c r="J3948" s="30">
        <v>853.43341129999999</v>
      </c>
      <c r="K3948" s="30">
        <v>-2.3500000000000001E-3</v>
      </c>
      <c r="L3948" s="3">
        <v>2</v>
      </c>
      <c r="M3948" s="3">
        <v>2</v>
      </c>
      <c r="N3948" s="10">
        <f t="shared" si="427"/>
        <v>1</v>
      </c>
      <c r="O3948" s="35">
        <v>2</v>
      </c>
      <c r="P3948" s="17"/>
      <c r="Q3948" s="37">
        <v>1705.86115</v>
      </c>
      <c r="R3948" s="37">
        <v>853.43421000000001</v>
      </c>
      <c r="S3948" s="18">
        <f t="shared" si="428"/>
        <v>-3.6909699225732857</v>
      </c>
      <c r="T3948" s="18">
        <f t="shared" si="429"/>
        <v>-0.93586592927704493</v>
      </c>
      <c r="U3948" s="18">
        <f t="shared" si="430"/>
        <v>-0.59758560646746162</v>
      </c>
      <c r="V3948" s="30">
        <v>853.43370000000004</v>
      </c>
      <c r="W3948" s="3" t="s">
        <v>47</v>
      </c>
      <c r="Z3948" s="3" t="s">
        <v>52</v>
      </c>
      <c r="AB3948" s="12" t="s">
        <v>47</v>
      </c>
      <c r="AC3948" s="3" t="s">
        <v>52</v>
      </c>
      <c r="AD3948" s="3" t="s">
        <v>47</v>
      </c>
      <c r="AH3948" s="3" t="s">
        <v>47</v>
      </c>
      <c r="AL3948" s="3" t="s">
        <v>52</v>
      </c>
      <c r="AU3948" s="3">
        <v>0</v>
      </c>
      <c r="AV3948" s="3">
        <v>4</v>
      </c>
      <c r="AW3948" s="3">
        <v>2</v>
      </c>
      <c r="AX3948" s="3">
        <v>3</v>
      </c>
      <c r="AY3948" s="3">
        <v>75</v>
      </c>
      <c r="AZ3948" s="6" t="str">
        <f t="shared" si="431"/>
        <v>2296.5</v>
      </c>
      <c r="BC3948" s="12" t="s">
        <v>20195</v>
      </c>
      <c r="BI3948" s="12" t="s">
        <v>594</v>
      </c>
      <c r="BJ3948" s="12">
        <f t="shared" si="432"/>
        <v>0</v>
      </c>
      <c r="BK3948" s="12">
        <f t="shared" si="433"/>
        <v>2</v>
      </c>
      <c r="BR3948" s="3" t="s">
        <v>594</v>
      </c>
      <c r="BZ3948" s="3" t="s">
        <v>8103</v>
      </c>
      <c r="CQ3948" s="3" t="str">
        <f>CONCATENATE(baseURL!$A$1,baseURL!$B$1,baseURL!$C$1,".",C3948,".",L3948,".pkl&amp;seq=",BC3948,"&amp;varMods=ReducedCys-C")</f>
        <v>http://proteomics.broadinstitute.org/millscripts/viewfeed.pl?side=xl&amp;cycle=1&amp;fixedMods=iaaC&amp;file=msdataSM/iPRG2012_nd/cpick_in/iPRG2012_nd.2296.5.2.pkl&amp;seq=LVSNAScTTNcLAPLAK&amp;varMods=ReducedCys-C</v>
      </c>
    </row>
    <row r="3949" spans="1:95" x14ac:dyDescent="0.2">
      <c r="A3949" s="3">
        <v>4813</v>
      </c>
      <c r="B3949" s="2" t="s">
        <v>9929</v>
      </c>
      <c r="C3949" s="2" t="s">
        <v>9920</v>
      </c>
      <c r="D3949" s="3">
        <v>10337</v>
      </c>
      <c r="E3949" s="3">
        <v>10328</v>
      </c>
      <c r="F3949" s="3">
        <v>48223</v>
      </c>
      <c r="G3949" s="3">
        <v>12623</v>
      </c>
      <c r="H3949" s="3">
        <v>38.269100000000002</v>
      </c>
      <c r="I3949" s="30">
        <v>999.45447000000001</v>
      </c>
      <c r="J3949" s="30">
        <v>999.45735479999996</v>
      </c>
      <c r="K3949" s="30">
        <v>-2.8800000000000002E-3</v>
      </c>
      <c r="L3949" s="3">
        <v>2</v>
      </c>
      <c r="M3949" s="3">
        <v>2</v>
      </c>
      <c r="N3949" s="10">
        <f t="shared" si="427"/>
        <v>1</v>
      </c>
      <c r="O3949" s="35">
        <v>2</v>
      </c>
      <c r="P3949" s="17"/>
      <c r="Q3949" s="40">
        <v>1997.91003</v>
      </c>
      <c r="R3949" s="40">
        <v>999.45865000000003</v>
      </c>
      <c r="S3949" s="18">
        <f t="shared" si="428"/>
        <v>-4.182264068672966</v>
      </c>
      <c r="T3949" s="18">
        <f t="shared" si="429"/>
        <v>-1.2959015363690407</v>
      </c>
      <c r="U3949" s="18">
        <f t="shared" si="430"/>
        <v>-1.4507853827577235</v>
      </c>
      <c r="V3949" s="30">
        <v>999.45719999999994</v>
      </c>
      <c r="W3949" s="3" t="s">
        <v>47</v>
      </c>
      <c r="X3949" s="3" t="s">
        <v>47</v>
      </c>
      <c r="Y3949" s="3" t="s">
        <v>47</v>
      </c>
      <c r="Z3949" s="3" t="s">
        <v>47</v>
      </c>
      <c r="AA3949" s="3" t="s">
        <v>48</v>
      </c>
      <c r="AB3949" s="12" t="s">
        <v>47</v>
      </c>
      <c r="AC3949" s="3" t="s">
        <v>47</v>
      </c>
      <c r="AD3949" s="3" t="s">
        <v>47</v>
      </c>
      <c r="AE3949" s="3" t="s">
        <v>47</v>
      </c>
      <c r="AF3949" s="3" t="s">
        <v>47</v>
      </c>
      <c r="AG3949" s="3" t="s">
        <v>47</v>
      </c>
      <c r="AH3949" s="3" t="s">
        <v>47</v>
      </c>
      <c r="AI3949" s="3" t="s">
        <v>47</v>
      </c>
      <c r="AJ3949" s="3" t="s">
        <v>47</v>
      </c>
      <c r="AK3949" s="3" t="s">
        <v>48</v>
      </c>
      <c r="AL3949" s="3" t="s">
        <v>47</v>
      </c>
      <c r="AM3949" s="3" t="s">
        <v>47</v>
      </c>
      <c r="AN3949" s="3" t="s">
        <v>47</v>
      </c>
      <c r="AU3949" s="3">
        <v>0</v>
      </c>
      <c r="AV3949" s="3">
        <v>16</v>
      </c>
      <c r="AW3949" s="3">
        <v>1</v>
      </c>
      <c r="AX3949" s="3">
        <v>16</v>
      </c>
      <c r="AY3949" s="3">
        <v>100</v>
      </c>
      <c r="AZ3949" s="6" t="str">
        <f t="shared" si="431"/>
        <v>2296.6</v>
      </c>
      <c r="BC3949" s="12" t="s">
        <v>9839</v>
      </c>
      <c r="BJ3949" s="12">
        <f t="shared" si="432"/>
        <v>0</v>
      </c>
      <c r="BK3949" s="12">
        <f t="shared" si="433"/>
        <v>0</v>
      </c>
      <c r="CQ3949" s="3" t="str">
        <f>CONCATENATE(baseURL!$A$1,baseURL!$B$1,baseURL!$C$1,".",C3949,".",L3949,".pkl&amp;seq=",BC3949)</f>
        <v>http://proteomics.broadinstitute.org/millscripts/viewfeed.pl?side=xl&amp;cycle=1&amp;fixedMods=iaaC&amp;file=msdataSM/iPRG2012_nd/cpick_in/iPRG2012_nd.2296.6.2.pkl&amp;seq=WAGNANELNAAYAADGYAR</v>
      </c>
    </row>
    <row r="3950" spans="1:95" x14ac:dyDescent="0.2">
      <c r="A3950" s="3">
        <v>4713</v>
      </c>
      <c r="B3950" s="2" t="s">
        <v>9930</v>
      </c>
      <c r="C3950" s="2" t="s">
        <v>9931</v>
      </c>
      <c r="D3950" s="3">
        <v>10339</v>
      </c>
      <c r="E3950" s="3">
        <v>10330</v>
      </c>
      <c r="F3950" s="3">
        <v>48239</v>
      </c>
      <c r="G3950" s="3">
        <v>12626</v>
      </c>
      <c r="H3950" s="3">
        <v>38.282400000000003</v>
      </c>
      <c r="I3950" s="30">
        <v>556.98575000000005</v>
      </c>
      <c r="J3950" s="30">
        <v>556.98599939999997</v>
      </c>
      <c r="K3950" s="30">
        <v>-2.5000000000000001E-4</v>
      </c>
      <c r="L3950" s="3">
        <v>3</v>
      </c>
      <c r="M3950" s="3">
        <v>3</v>
      </c>
      <c r="N3950" s="10">
        <f t="shared" si="427"/>
        <v>1</v>
      </c>
      <c r="O3950" s="35">
        <v>3</v>
      </c>
      <c r="P3950" s="17"/>
      <c r="Q3950" s="40">
        <v>1668.94317</v>
      </c>
      <c r="R3950" s="40">
        <v>556.98590999999999</v>
      </c>
      <c r="S3950" s="18">
        <f t="shared" si="428"/>
        <v>-0.28726040832361333</v>
      </c>
      <c r="T3950" s="18">
        <f t="shared" si="429"/>
        <v>0.16050675317607765</v>
      </c>
      <c r="U3950" s="18">
        <f t="shared" si="430"/>
        <v>-0.19749153070972725</v>
      </c>
      <c r="V3950" s="30">
        <v>556.98580000000004</v>
      </c>
      <c r="W3950" s="3" t="s">
        <v>47</v>
      </c>
      <c r="X3950" s="3" t="s">
        <v>47</v>
      </c>
      <c r="Y3950" s="3" t="s">
        <v>47</v>
      </c>
      <c r="Z3950" s="3" t="s">
        <v>47</v>
      </c>
      <c r="AA3950" s="3" t="s">
        <v>48</v>
      </c>
      <c r="AB3950" s="12" t="s">
        <v>47</v>
      </c>
      <c r="AC3950" s="3" t="s">
        <v>47</v>
      </c>
      <c r="AD3950" s="3" t="s">
        <v>47</v>
      </c>
      <c r="AE3950" s="3" t="s">
        <v>47</v>
      </c>
      <c r="AF3950" s="3" t="s">
        <v>47</v>
      </c>
      <c r="AG3950" s="3" t="s">
        <v>47</v>
      </c>
      <c r="AH3950" s="3" t="s">
        <v>47</v>
      </c>
      <c r="AI3950" s="3" t="s">
        <v>47</v>
      </c>
      <c r="AJ3950" s="3" t="s">
        <v>47</v>
      </c>
      <c r="AL3950" s="3" t="s">
        <v>47</v>
      </c>
      <c r="AM3950" s="3" t="s">
        <v>47</v>
      </c>
      <c r="AN3950" s="3" t="s">
        <v>47</v>
      </c>
      <c r="AU3950" s="3">
        <v>0</v>
      </c>
      <c r="AV3950" s="3">
        <v>16</v>
      </c>
      <c r="AW3950" s="3">
        <v>1</v>
      </c>
      <c r="AX3950" s="3">
        <v>16</v>
      </c>
      <c r="AY3950" s="3">
        <v>100</v>
      </c>
      <c r="AZ3950" s="6" t="str">
        <f t="shared" si="431"/>
        <v>2297.1</v>
      </c>
      <c r="BC3950" s="12" t="s">
        <v>9859</v>
      </c>
      <c r="BJ3950" s="12">
        <f t="shared" si="432"/>
        <v>0</v>
      </c>
      <c r="BK3950" s="12">
        <f t="shared" si="433"/>
        <v>0</v>
      </c>
      <c r="CQ3950" s="3" t="str">
        <f>CONCATENATE(baseURL!$A$1,baseURL!$B$1,baseURL!$C$1,".",C3950,".",L3950,".pkl&amp;seq=",BC3950)</f>
        <v>http://proteomics.broadinstitute.org/millscripts/viewfeed.pl?side=xl&amp;cycle=1&amp;fixedMods=iaaC&amp;file=msdataSM/iPRG2012_nd/cpick_in/iPRG2012_nd.2297.1.3.pkl&amp;seq=RLPTESVPEPKLFR</v>
      </c>
    </row>
    <row r="3951" spans="1:95" x14ac:dyDescent="0.2">
      <c r="A3951" s="3">
        <v>3381</v>
      </c>
      <c r="B3951" s="2" t="s">
        <v>9932</v>
      </c>
      <c r="C3951" s="2" t="s">
        <v>9933</v>
      </c>
      <c r="D3951" s="3">
        <v>10352</v>
      </c>
      <c r="E3951" s="3">
        <v>10343</v>
      </c>
      <c r="F3951" s="3">
        <v>48268</v>
      </c>
      <c r="G3951" s="3">
        <v>12640</v>
      </c>
      <c r="H3951" s="3">
        <v>38.319899999999997</v>
      </c>
      <c r="I3951" s="30">
        <v>660.34627</v>
      </c>
      <c r="J3951" s="30">
        <v>660.34362910000004</v>
      </c>
      <c r="K3951" s="30">
        <v>2.64E-3</v>
      </c>
      <c r="L3951" s="3">
        <v>2</v>
      </c>
      <c r="M3951" s="3">
        <v>2</v>
      </c>
      <c r="N3951" s="10">
        <f t="shared" si="427"/>
        <v>1</v>
      </c>
      <c r="O3951" s="35">
        <v>2</v>
      </c>
      <c r="P3951" s="17"/>
      <c r="Q3951" s="40">
        <v>1319.681</v>
      </c>
      <c r="R3951" s="40">
        <v>660.34414000000004</v>
      </c>
      <c r="S3951" s="18">
        <f t="shared" si="428"/>
        <v>3.2255908259677266</v>
      </c>
      <c r="T3951" s="18">
        <f t="shared" si="429"/>
        <v>-0.77368748966979961</v>
      </c>
      <c r="U3951" s="18">
        <f t="shared" si="430"/>
        <v>-0.66631923170541829</v>
      </c>
      <c r="V3951" s="30">
        <v>660.34370000000001</v>
      </c>
      <c r="W3951" s="3" t="s">
        <v>47</v>
      </c>
      <c r="X3951" s="3" t="s">
        <v>47</v>
      </c>
      <c r="Y3951" s="3" t="s">
        <v>47</v>
      </c>
      <c r="Z3951" s="3" t="s">
        <v>47</v>
      </c>
      <c r="AA3951" s="3" t="s">
        <v>47</v>
      </c>
      <c r="AB3951" s="12" t="s">
        <v>47</v>
      </c>
      <c r="AC3951" s="3" t="s">
        <v>47</v>
      </c>
      <c r="AF3951" s="3" t="s">
        <v>47</v>
      </c>
      <c r="AG3951" s="3" t="s">
        <v>47</v>
      </c>
      <c r="AH3951" s="3" t="s">
        <v>47</v>
      </c>
      <c r="AI3951" s="3" t="s">
        <v>48</v>
      </c>
      <c r="AK3951" s="3" t="s">
        <v>48</v>
      </c>
      <c r="AL3951" s="3" t="s">
        <v>47</v>
      </c>
      <c r="AM3951" s="3" t="s">
        <v>47</v>
      </c>
      <c r="AN3951" s="3" t="s">
        <v>47</v>
      </c>
      <c r="AO3951" s="3" t="s">
        <v>48</v>
      </c>
      <c r="AP3951" s="3" t="s">
        <v>48</v>
      </c>
      <c r="AU3951" s="3">
        <v>0</v>
      </c>
      <c r="AV3951" s="3">
        <v>13</v>
      </c>
      <c r="AW3951" s="3">
        <v>1</v>
      </c>
      <c r="AX3951" s="3">
        <v>13</v>
      </c>
      <c r="AY3951" s="3">
        <v>100</v>
      </c>
      <c r="AZ3951" s="6" t="str">
        <f t="shared" si="431"/>
        <v>2298.9</v>
      </c>
      <c r="BC3951" s="12" t="s">
        <v>9934</v>
      </c>
      <c r="BJ3951" s="12">
        <f t="shared" si="432"/>
        <v>2</v>
      </c>
      <c r="BK3951" s="12">
        <f t="shared" si="433"/>
        <v>0</v>
      </c>
      <c r="CQ3951" s="3" t="str">
        <f>CONCATENATE(baseURL!$A$1,baseURL!$B$1,baseURL!$C$1,".",C3951,".",L3951,".pkl&amp;seq=",BC3951)</f>
        <v>http://proteomics.broadinstitute.org/millscripts/viewfeed.pl?side=xl&amp;cycle=1&amp;fixedMods=iaaC&amp;file=msdataSM/iPRG2012_nd/cpick_in/iPRG2012_nd.2298.9.2.pkl&amp;seq=LSVCGLAALCQK</v>
      </c>
    </row>
    <row r="3952" spans="1:95" x14ac:dyDescent="0.2">
      <c r="A3952" s="3">
        <v>4982</v>
      </c>
      <c r="B3952" s="2" t="s">
        <v>9935</v>
      </c>
      <c r="C3952" s="2" t="s">
        <v>9936</v>
      </c>
      <c r="D3952" s="3">
        <v>10354</v>
      </c>
      <c r="E3952" s="3">
        <v>10345</v>
      </c>
      <c r="F3952" s="3">
        <v>48282</v>
      </c>
      <c r="G3952" s="3">
        <v>12643</v>
      </c>
      <c r="H3952" s="3">
        <v>38.335900000000002</v>
      </c>
      <c r="I3952" s="30">
        <v>489.82175999999998</v>
      </c>
      <c r="J3952" s="30">
        <v>489.82112039999998</v>
      </c>
      <c r="K3952" s="30">
        <v>6.4000000000000005E-4</v>
      </c>
      <c r="L3952" s="3">
        <v>2</v>
      </c>
      <c r="M3952" s="3">
        <v>2</v>
      </c>
      <c r="N3952" s="10">
        <f t="shared" si="427"/>
        <v>1</v>
      </c>
      <c r="O3952" s="35">
        <v>2</v>
      </c>
      <c r="P3952" s="17"/>
      <c r="Q3952" s="40">
        <v>978.63463000000002</v>
      </c>
      <c r="R3952" s="40">
        <v>489.82094999999998</v>
      </c>
      <c r="S3952" s="18">
        <f t="shared" si="428"/>
        <v>1.6536654873608605</v>
      </c>
      <c r="T3952" s="18">
        <f t="shared" si="429"/>
        <v>0.3478822210478979</v>
      </c>
      <c r="U3952" s="18">
        <f t="shared" si="430"/>
        <v>0.3062343495499536</v>
      </c>
      <c r="V3952" s="30">
        <v>489.8211</v>
      </c>
      <c r="W3952" s="3" t="s">
        <v>47</v>
      </c>
      <c r="X3952" s="3" t="s">
        <v>47</v>
      </c>
      <c r="Y3952" s="3" t="s">
        <v>47</v>
      </c>
      <c r="Z3952" s="3" t="s">
        <v>47</v>
      </c>
      <c r="AA3952" s="3" t="s">
        <v>48</v>
      </c>
      <c r="AB3952" s="12" t="s">
        <v>47</v>
      </c>
      <c r="AC3952" s="3" t="s">
        <v>47</v>
      </c>
      <c r="AD3952" s="3" t="s">
        <v>47</v>
      </c>
      <c r="AE3952" s="3" t="s">
        <v>47</v>
      </c>
      <c r="AF3952" s="3" t="s">
        <v>47</v>
      </c>
      <c r="AG3952" s="3" t="s">
        <v>47</v>
      </c>
      <c r="AH3952" s="3" t="s">
        <v>47</v>
      </c>
      <c r="AI3952" s="3" t="s">
        <v>47</v>
      </c>
      <c r="AJ3952" s="3" t="s">
        <v>47</v>
      </c>
      <c r="AK3952" s="3" t="s">
        <v>47</v>
      </c>
      <c r="AL3952" s="3" t="s">
        <v>47</v>
      </c>
      <c r="AM3952" s="3" t="s">
        <v>47</v>
      </c>
      <c r="AN3952" s="3" t="s">
        <v>47</v>
      </c>
      <c r="AU3952" s="3">
        <v>0</v>
      </c>
      <c r="AV3952" s="3">
        <v>17</v>
      </c>
      <c r="AW3952" s="3">
        <v>1</v>
      </c>
      <c r="AX3952" s="3">
        <v>17</v>
      </c>
      <c r="AY3952" s="3">
        <v>100</v>
      </c>
      <c r="AZ3952" s="6" t="str">
        <f t="shared" si="431"/>
        <v>2299.2</v>
      </c>
      <c r="BC3952" s="12" t="s">
        <v>9869</v>
      </c>
      <c r="BJ3952" s="12">
        <f t="shared" si="432"/>
        <v>0</v>
      </c>
      <c r="BK3952" s="12">
        <f t="shared" si="433"/>
        <v>0</v>
      </c>
      <c r="CQ3952" s="3" t="str">
        <f>CONCATENATE(baseURL!$A$1,baseURL!$B$1,baseURL!$C$1,".",C3952,".",L3952,".pkl&amp;seq=",BC3952)</f>
        <v>http://proteomics.broadinstitute.org/millscripts/viewfeed.pl?side=xl&amp;cycle=1&amp;fixedMods=iaaC&amp;file=msdataSM/iPRG2012_nd/cpick_in/iPRG2012_nd.2299.2.2.pkl&amp;seq=LPNVPVLVK</v>
      </c>
    </row>
    <row r="3953" spans="1:95" x14ac:dyDescent="0.2">
      <c r="A3953" s="3">
        <v>2557</v>
      </c>
      <c r="B3953" s="2" t="s">
        <v>9937</v>
      </c>
      <c r="C3953" s="2" t="s">
        <v>9938</v>
      </c>
      <c r="D3953" s="3">
        <v>10356</v>
      </c>
      <c r="E3953" s="3">
        <v>10347</v>
      </c>
      <c r="F3953" s="3">
        <v>48284</v>
      </c>
      <c r="G3953" s="3">
        <v>12645</v>
      </c>
      <c r="H3953" s="3">
        <v>38.344200000000001</v>
      </c>
      <c r="I3953" s="30">
        <v>577.99738000000002</v>
      </c>
      <c r="J3953" s="30">
        <v>577.99714370000004</v>
      </c>
      <c r="K3953" s="30">
        <v>2.4000000000000001E-4</v>
      </c>
      <c r="L3953" s="3">
        <v>3</v>
      </c>
      <c r="M3953" s="3">
        <v>3</v>
      </c>
      <c r="N3953" s="10">
        <f t="shared" si="427"/>
        <v>1</v>
      </c>
      <c r="O3953" s="35">
        <v>3</v>
      </c>
      <c r="P3953" s="17"/>
      <c r="Q3953" s="40">
        <v>1731.9752000000001</v>
      </c>
      <c r="R3953" s="40">
        <v>577.99657999999999</v>
      </c>
      <c r="S3953" s="18">
        <f t="shared" si="428"/>
        <v>1.3840912346342209</v>
      </c>
      <c r="T3953" s="18">
        <f t="shared" si="429"/>
        <v>0.97526528624677078</v>
      </c>
      <c r="U3953" s="18">
        <f t="shared" si="430"/>
        <v>0.38062508953424534</v>
      </c>
      <c r="V3953" s="30">
        <v>577.99680000000001</v>
      </c>
      <c r="W3953" s="3" t="s">
        <v>47</v>
      </c>
      <c r="Z3953" s="3" t="s">
        <v>47</v>
      </c>
      <c r="AB3953" s="12" t="s">
        <v>47</v>
      </c>
      <c r="AC3953" s="3" t="s">
        <v>47</v>
      </c>
      <c r="AD3953" s="3" t="s">
        <v>48</v>
      </c>
      <c r="AE3953" s="3" t="s">
        <v>47</v>
      </c>
      <c r="AF3953" s="3" t="s">
        <v>47</v>
      </c>
      <c r="AG3953" s="3" t="s">
        <v>52</v>
      </c>
      <c r="AH3953" s="3" t="s">
        <v>48</v>
      </c>
      <c r="AJ3953" s="3" t="s">
        <v>48</v>
      </c>
      <c r="AK3953" s="3" t="s">
        <v>47</v>
      </c>
      <c r="AL3953" s="3" t="s">
        <v>48</v>
      </c>
      <c r="AN3953" s="3" t="s">
        <v>48</v>
      </c>
      <c r="AP3953" s="3" t="s">
        <v>48</v>
      </c>
      <c r="AU3953" s="3">
        <v>0</v>
      </c>
      <c r="AV3953" s="3">
        <v>7</v>
      </c>
      <c r="AW3953" s="3">
        <v>1</v>
      </c>
      <c r="AX3953" s="3">
        <v>7</v>
      </c>
      <c r="AY3953" s="3">
        <v>100</v>
      </c>
      <c r="AZ3953" s="6" t="str">
        <f t="shared" si="431"/>
        <v>2299.4</v>
      </c>
      <c r="BC3953" s="12" t="s">
        <v>9939</v>
      </c>
      <c r="BD3953" s="12" t="s">
        <v>258</v>
      </c>
      <c r="BJ3953" s="12">
        <f t="shared" si="432"/>
        <v>0</v>
      </c>
      <c r="BK3953" s="12">
        <f t="shared" si="433"/>
        <v>0</v>
      </c>
      <c r="CQ3953" s="3" t="str">
        <f>CONCATENATE(baseURL!$A$1,baseURL!$B$1,baseURL!$C$1,".",C3953,".",L3953,".pkl&amp;seq=",BC3953,"&amp;varMods=Dimethyl-K")</f>
        <v>http://proteomics.broadinstitute.org/millscripts/viewfeed.pl?side=xl&amp;cycle=1&amp;fixedMods=iaaC&amp;file=msdataSM/iPRG2012_nd/cpick_in/iPRG2012_nd.2299.4.3.pkl&amp;seq=LVRELAQDFkTDLR&amp;varMods=Dimethyl-K</v>
      </c>
    </row>
    <row r="3954" spans="1:95" x14ac:dyDescent="0.2">
      <c r="A3954" s="3">
        <v>1436</v>
      </c>
      <c r="B3954" s="2" t="s">
        <v>9943</v>
      </c>
      <c r="C3954" s="2" t="s">
        <v>9944</v>
      </c>
      <c r="D3954" s="3">
        <v>10358</v>
      </c>
      <c r="E3954" s="3">
        <v>10349</v>
      </c>
      <c r="F3954" s="3">
        <v>48303</v>
      </c>
      <c r="G3954" s="3">
        <v>12648</v>
      </c>
      <c r="H3954" s="3">
        <v>38.353499999999997</v>
      </c>
      <c r="I3954" s="30">
        <v>418.24351000000001</v>
      </c>
      <c r="J3954" s="30">
        <v>417.99204659999998</v>
      </c>
      <c r="K3954" s="30">
        <v>0.25146000000000002</v>
      </c>
      <c r="L3954" s="3">
        <v>0</v>
      </c>
      <c r="M3954" s="3">
        <v>4</v>
      </c>
      <c r="N3954" s="10">
        <f t="shared" si="427"/>
        <v>1</v>
      </c>
      <c r="O3954" s="35">
        <v>4</v>
      </c>
      <c r="P3954" s="17"/>
      <c r="Q3954" s="40">
        <v>1668.94317</v>
      </c>
      <c r="R3954" s="40">
        <v>417.99124999999998</v>
      </c>
      <c r="S3954" s="18">
        <f t="shared" si="428"/>
        <v>603.50545615496799</v>
      </c>
      <c r="T3954" s="18">
        <f t="shared" si="429"/>
        <v>1.9057815205486608</v>
      </c>
      <c r="U3954" s="18">
        <f t="shared" si="430"/>
        <v>1.7942959333218298</v>
      </c>
      <c r="V3954" s="30">
        <v>417.99200000000002</v>
      </c>
      <c r="X3954" s="3" t="s">
        <v>47</v>
      </c>
      <c r="Y3954" s="3" t="s">
        <v>47</v>
      </c>
      <c r="Z3954" s="3" t="s">
        <v>52</v>
      </c>
      <c r="AA3954" s="3" t="s">
        <v>47</v>
      </c>
      <c r="AB3954" s="12" t="s">
        <v>48</v>
      </c>
      <c r="AH3954" s="3" t="s">
        <v>48</v>
      </c>
      <c r="AK3954" s="3" t="s">
        <v>52</v>
      </c>
      <c r="AL3954" s="3" t="s">
        <v>48</v>
      </c>
      <c r="AU3954" s="3">
        <v>0</v>
      </c>
      <c r="AV3954" s="3">
        <v>3</v>
      </c>
      <c r="AW3954" s="3">
        <v>1</v>
      </c>
      <c r="AX3954" s="3">
        <v>3</v>
      </c>
      <c r="AY3954" s="3">
        <v>100</v>
      </c>
      <c r="AZ3954" s="6" t="str">
        <f t="shared" si="431"/>
        <v>2300.2</v>
      </c>
      <c r="BC3954" s="12" t="s">
        <v>9859</v>
      </c>
      <c r="BJ3954" s="12">
        <f t="shared" si="432"/>
        <v>0</v>
      </c>
      <c r="BK3954" s="12">
        <f t="shared" si="433"/>
        <v>0</v>
      </c>
      <c r="CQ3954" s="3" t="str">
        <f>CONCATENATE(baseURL!$A$1,baseURL!$B$1,baseURL!$C$1,".",C3954,".",L3954,".pkl&amp;seq=",BC3954)</f>
        <v>http://proteomics.broadinstitute.org/millscripts/viewfeed.pl?side=xl&amp;cycle=1&amp;fixedMods=iaaC&amp;file=msdataSM/iPRG2012_nd/cpick_in/iPRG2012_nd.2300.2.0.pkl&amp;seq=RLPTESVPEPKLFR</v>
      </c>
    </row>
    <row r="3955" spans="1:95" x14ac:dyDescent="0.2">
      <c r="A3955" s="3">
        <v>1800</v>
      </c>
      <c r="B3955" s="2" t="s">
        <v>9945</v>
      </c>
      <c r="C3955" s="2" t="s">
        <v>9937</v>
      </c>
      <c r="D3955" s="3">
        <v>10361</v>
      </c>
      <c r="E3955" s="3">
        <v>10352</v>
      </c>
      <c r="F3955" s="3">
        <v>48306</v>
      </c>
      <c r="G3955" s="3">
        <v>12651</v>
      </c>
      <c r="H3955" s="3">
        <v>38.358499999999999</v>
      </c>
      <c r="I3955" s="30">
        <v>503.96480000000003</v>
      </c>
      <c r="J3955" s="30">
        <v>503.96327819999999</v>
      </c>
      <c r="K3955" s="30">
        <v>1.5200000000000001E-3</v>
      </c>
      <c r="L3955" s="3">
        <v>3</v>
      </c>
      <c r="M3955" s="3">
        <v>3</v>
      </c>
      <c r="N3955" s="10">
        <f t="shared" si="427"/>
        <v>1</v>
      </c>
      <c r="O3955" s="35">
        <v>3</v>
      </c>
      <c r="P3955" s="17"/>
      <c r="Q3955" s="40">
        <v>1509.8747499999999</v>
      </c>
      <c r="R3955" s="40">
        <v>503.9631</v>
      </c>
      <c r="S3955" s="18">
        <f t="shared" si="428"/>
        <v>3.3732628441011108</v>
      </c>
      <c r="T3955" s="18">
        <f t="shared" si="429"/>
        <v>0.35359731693345586</v>
      </c>
      <c r="U3955" s="18">
        <f t="shared" si="430"/>
        <v>0</v>
      </c>
      <c r="V3955" s="30">
        <v>503.9631</v>
      </c>
      <c r="X3955" s="3" t="s">
        <v>65</v>
      </c>
      <c r="AC3955" s="3" t="s">
        <v>47</v>
      </c>
      <c r="AD3955" s="3" t="s">
        <v>47</v>
      </c>
      <c r="AE3955" s="3" t="s">
        <v>47</v>
      </c>
      <c r="AG3955" s="3" t="s">
        <v>47</v>
      </c>
      <c r="AL3955" s="3" t="s">
        <v>52</v>
      </c>
      <c r="AU3955" s="3">
        <v>1</v>
      </c>
      <c r="AV3955" s="3">
        <v>4</v>
      </c>
      <c r="AW3955" s="3">
        <v>1</v>
      </c>
      <c r="AX3955" s="3">
        <v>4</v>
      </c>
      <c r="AY3955" s="3">
        <v>100</v>
      </c>
      <c r="AZ3955" s="6" t="str">
        <f t="shared" si="431"/>
        <v>2300.5</v>
      </c>
      <c r="BC3955" s="12" t="s">
        <v>9946</v>
      </c>
      <c r="BE3955" s="12" t="s">
        <v>258</v>
      </c>
      <c r="BJ3955" s="12">
        <f t="shared" si="432"/>
        <v>0</v>
      </c>
      <c r="BK3955" s="12">
        <f t="shared" si="433"/>
        <v>0</v>
      </c>
      <c r="BO3955" s="3" t="s">
        <v>54</v>
      </c>
      <c r="BR3955" s="3" t="s">
        <v>54</v>
      </c>
      <c r="BT3955" s="3" t="s">
        <v>9947</v>
      </c>
      <c r="CQ3955" s="3" t="str">
        <f>CONCATENATE(baseURL!$A$1,baseURL!$B$1,baseURL!$C$1,".",C3955,".",L3955,".pkl&amp;seq=",BC3955,"&amp;varMods=Dimethyl-R+Deamidated-Q")</f>
        <v>http://proteomics.broadinstitute.org/millscripts/viewfeed.pl?side=xl&amp;cycle=1&amp;fixedMods=iaaC&amp;file=msdataSM/iPRG2012_nd/cpick_in/iPRG2012_nd.2300.5.3.pkl&amp;seq=LrqLTVNDLPVGR&amp;varMods=Dimethyl-R+Deamidated-Q</v>
      </c>
    </row>
    <row r="3956" spans="1:95" x14ac:dyDescent="0.2">
      <c r="A3956" s="3">
        <v>367</v>
      </c>
      <c r="B3956" s="2" t="s">
        <v>9951</v>
      </c>
      <c r="C3956" s="2" t="s">
        <v>9952</v>
      </c>
      <c r="D3956" s="3">
        <v>10363</v>
      </c>
      <c r="E3956" s="3">
        <v>10354</v>
      </c>
      <c r="F3956" s="3">
        <v>48308</v>
      </c>
      <c r="G3956" s="3">
        <v>12653</v>
      </c>
      <c r="H3956" s="3">
        <v>38.361800000000002</v>
      </c>
      <c r="I3956" s="30">
        <v>592.35695999999996</v>
      </c>
      <c r="J3956" s="30">
        <v>592.3577196</v>
      </c>
      <c r="K3956" s="30">
        <v>-7.6000000000000004E-4</v>
      </c>
      <c r="L3956" s="3">
        <v>0</v>
      </c>
      <c r="M3956" s="3">
        <v>2</v>
      </c>
      <c r="N3956" s="10">
        <f t="shared" si="427"/>
        <v>1</v>
      </c>
      <c r="O3956" s="35">
        <v>2</v>
      </c>
      <c r="P3956" s="17"/>
      <c r="Q3956" s="40">
        <v>1183.7085199999999</v>
      </c>
      <c r="R3956" s="40">
        <v>592.35789999999997</v>
      </c>
      <c r="S3956" s="18">
        <f t="shared" si="428"/>
        <v>-1.5868784733252512</v>
      </c>
      <c r="T3956" s="18">
        <f t="shared" si="429"/>
        <v>-0.30454561334717367</v>
      </c>
      <c r="U3956" s="18">
        <f t="shared" si="430"/>
        <v>-0.84408429428927445</v>
      </c>
      <c r="V3956" s="30">
        <v>592.35739999999998</v>
      </c>
      <c r="Y3956" s="3" t="s">
        <v>48</v>
      </c>
      <c r="Z3956" s="3" t="s">
        <v>48</v>
      </c>
      <c r="AA3956" s="3" t="s">
        <v>47</v>
      </c>
      <c r="AC3956" s="3" t="s">
        <v>52</v>
      </c>
      <c r="AF3956" s="3" t="s">
        <v>47</v>
      </c>
      <c r="AG3956" s="3" t="s">
        <v>47</v>
      </c>
      <c r="AH3956" s="3" t="s">
        <v>48</v>
      </c>
      <c r="AL3956" s="3" t="s">
        <v>48</v>
      </c>
      <c r="AU3956" s="3">
        <v>0</v>
      </c>
      <c r="AV3956" s="3">
        <v>3</v>
      </c>
      <c r="AW3956" s="3">
        <v>1</v>
      </c>
      <c r="AX3956" s="3">
        <v>3</v>
      </c>
      <c r="AY3956" s="3">
        <v>100</v>
      </c>
      <c r="AZ3956" s="6" t="str">
        <f t="shared" si="431"/>
        <v>2300.7</v>
      </c>
      <c r="BC3956" s="12" t="s">
        <v>9953</v>
      </c>
      <c r="BJ3956" s="12">
        <f t="shared" si="432"/>
        <v>0</v>
      </c>
      <c r="BK3956" s="12">
        <f t="shared" si="433"/>
        <v>0</v>
      </c>
      <c r="CQ3956" s="3" t="str">
        <f>CONCATENATE(baseURL!$A$1,baseURL!$B$1,baseURL!$C$1,".",C3956,".",L3956,".pkl&amp;seq=",BC3956)</f>
        <v>http://proteomics.broadinstitute.org/millscripts/viewfeed.pl?side=xl&amp;cycle=1&amp;fixedMods=iaaC&amp;file=msdataSM/iPRG2012_nd/cpick_in/iPRG2012_nd.2300.7.0.pkl&amp;seq=VKLAVLSYYK</v>
      </c>
    </row>
    <row r="3957" spans="1:95" x14ac:dyDescent="0.2">
      <c r="A3957" s="3">
        <v>2279</v>
      </c>
      <c r="B3957" s="2" t="s">
        <v>9954</v>
      </c>
      <c r="C3957" s="2" t="s">
        <v>9955</v>
      </c>
      <c r="D3957" s="3">
        <v>10364</v>
      </c>
      <c r="E3957" s="3">
        <v>10355</v>
      </c>
      <c r="F3957" s="3">
        <v>48309</v>
      </c>
      <c r="G3957" s="3">
        <v>12654</v>
      </c>
      <c r="H3957" s="3">
        <v>38.363500000000002</v>
      </c>
      <c r="I3957" s="30">
        <v>668.41004999999996</v>
      </c>
      <c r="J3957" s="30">
        <v>668.40913320000004</v>
      </c>
      <c r="K3957" s="30">
        <v>9.2000000000000003E-4</v>
      </c>
      <c r="L3957" s="3">
        <v>2</v>
      </c>
      <c r="M3957" s="3">
        <v>2</v>
      </c>
      <c r="N3957" s="10">
        <f t="shared" si="427"/>
        <v>1</v>
      </c>
      <c r="O3957" s="35">
        <v>2</v>
      </c>
      <c r="P3957" s="17"/>
      <c r="Q3957" s="40">
        <v>1335.8107</v>
      </c>
      <c r="R3957" s="40">
        <v>668.40899000000002</v>
      </c>
      <c r="S3957" s="18">
        <f t="shared" si="428"/>
        <v>1.5858553906322452</v>
      </c>
      <c r="T3957" s="18">
        <f t="shared" si="429"/>
        <v>0.21424008678427559</v>
      </c>
      <c r="U3957" s="18">
        <f t="shared" si="430"/>
        <v>0.31417889821953943</v>
      </c>
      <c r="V3957" s="30">
        <v>668.40920000000006</v>
      </c>
      <c r="W3957" s="3" t="s">
        <v>47</v>
      </c>
      <c r="X3957" s="3" t="s">
        <v>65</v>
      </c>
      <c r="Y3957" s="3" t="s">
        <v>65</v>
      </c>
      <c r="Z3957" s="3" t="s">
        <v>47</v>
      </c>
      <c r="AA3957" s="3" t="s">
        <v>48</v>
      </c>
      <c r="AB3957" s="12" t="s">
        <v>47</v>
      </c>
      <c r="AC3957" s="3" t="s">
        <v>47</v>
      </c>
      <c r="AD3957" s="3" t="s">
        <v>47</v>
      </c>
      <c r="AE3957" s="3" t="s">
        <v>47</v>
      </c>
      <c r="AF3957" s="3" t="s">
        <v>47</v>
      </c>
      <c r="AG3957" s="3" t="s">
        <v>47</v>
      </c>
      <c r="AH3957" s="3" t="s">
        <v>47</v>
      </c>
      <c r="AI3957" s="3" t="s">
        <v>47</v>
      </c>
      <c r="AL3957" s="3" t="s">
        <v>52</v>
      </c>
      <c r="AN3957" s="3" t="s">
        <v>47</v>
      </c>
      <c r="AO3957" s="3" t="s">
        <v>47</v>
      </c>
      <c r="AU3957" s="3">
        <v>2</v>
      </c>
      <c r="AV3957" s="3">
        <v>12</v>
      </c>
      <c r="AW3957" s="3">
        <v>1</v>
      </c>
      <c r="AX3957" s="3">
        <v>12</v>
      </c>
      <c r="AY3957" s="3">
        <v>100</v>
      </c>
      <c r="AZ3957" s="6" t="str">
        <f t="shared" si="431"/>
        <v>2300.8</v>
      </c>
      <c r="BC3957" s="12" t="s">
        <v>9956</v>
      </c>
      <c r="BJ3957" s="12">
        <f t="shared" si="432"/>
        <v>0</v>
      </c>
      <c r="BK3957" s="12">
        <f t="shared" si="433"/>
        <v>0</v>
      </c>
      <c r="BO3957" s="3" t="s">
        <v>114</v>
      </c>
      <c r="BR3957" s="3" t="s">
        <v>114</v>
      </c>
      <c r="BT3957" s="3" t="s">
        <v>9957</v>
      </c>
      <c r="BU3957" s="3" t="s">
        <v>9957</v>
      </c>
      <c r="CQ3957" s="3" t="str">
        <f>CONCATENATE(baseURL!$A$1,baseURL!$B$1,baseURL!$C$1,".",C3957,".",L3957,".pkl&amp;seq=",BC3957,"&amp;varMods=pyroGlu-Q")</f>
        <v>http://proteomics.broadinstitute.org/millscripts/viewfeed.pl?side=xl&amp;cycle=1&amp;fixedMods=iaaC&amp;file=msdataSM/iPRG2012_nd/cpick_in/iPRG2012_nd.2300.8.2.pkl&amp;seq=qVLNGQKLVVVR&amp;varMods=pyroGlu-Q</v>
      </c>
    </row>
    <row r="3958" spans="1:95" x14ac:dyDescent="0.2">
      <c r="A3958" s="3">
        <v>810</v>
      </c>
      <c r="B3958" s="2" t="s">
        <v>9940</v>
      </c>
      <c r="C3958" s="2" t="s">
        <v>9941</v>
      </c>
      <c r="D3958" s="3">
        <v>10365</v>
      </c>
      <c r="E3958" s="3">
        <v>10356</v>
      </c>
      <c r="F3958" s="3">
        <v>48310</v>
      </c>
      <c r="G3958" s="3">
        <v>12655</v>
      </c>
      <c r="H3958" s="3">
        <v>38.365200000000002</v>
      </c>
      <c r="I3958" s="30">
        <v>673.97008000000005</v>
      </c>
      <c r="J3958" s="30">
        <v>673.96932170000002</v>
      </c>
      <c r="K3958" s="30">
        <v>7.6000000000000004E-4</v>
      </c>
      <c r="L3958" s="3">
        <v>3</v>
      </c>
      <c r="M3958" s="3">
        <v>3</v>
      </c>
      <c r="N3958" s="10">
        <f t="shared" si="427"/>
        <v>1</v>
      </c>
      <c r="O3958" s="35">
        <v>3</v>
      </c>
      <c r="P3958" s="17"/>
      <c r="Q3958" s="40">
        <v>2019.8919699999999</v>
      </c>
      <c r="R3958" s="32">
        <v>673.96884</v>
      </c>
      <c r="S3958" s="18">
        <f t="shared" si="428"/>
        <v>1.8398476701868478</v>
      </c>
      <c r="T3958" s="18">
        <f t="shared" si="429"/>
        <v>0.71472146994660901</v>
      </c>
      <c r="U3958" s="18">
        <f t="shared" si="430"/>
        <v>0.53414932358086775</v>
      </c>
      <c r="V3958" s="30">
        <v>673.9692</v>
      </c>
      <c r="W3958" s="3" t="s">
        <v>47</v>
      </c>
      <c r="Y3958" s="3" t="s">
        <v>47</v>
      </c>
      <c r="AA3958" s="3" t="s">
        <v>47</v>
      </c>
      <c r="AC3958" s="3" t="s">
        <v>52</v>
      </c>
      <c r="AD3958" s="3" t="s">
        <v>47</v>
      </c>
      <c r="AE3958" s="3" t="s">
        <v>47</v>
      </c>
      <c r="AF3958" s="3" t="s">
        <v>47</v>
      </c>
      <c r="AG3958" s="3" t="s">
        <v>52</v>
      </c>
      <c r="AK3958" s="3" t="s">
        <v>52</v>
      </c>
      <c r="AL3958" s="3" t="s">
        <v>52</v>
      </c>
      <c r="AO3958" s="3" t="s">
        <v>48</v>
      </c>
      <c r="AU3958" s="3">
        <v>0</v>
      </c>
      <c r="AV3958" s="3">
        <v>6</v>
      </c>
      <c r="AW3958" s="3">
        <v>1</v>
      </c>
      <c r="AX3958" s="3">
        <v>6</v>
      </c>
      <c r="AY3958" s="3">
        <v>100</v>
      </c>
      <c r="AZ3958" s="6" t="str">
        <f t="shared" si="431"/>
        <v>2300.9</v>
      </c>
      <c r="BC3958" s="12" t="s">
        <v>9942</v>
      </c>
      <c r="BJ3958" s="12">
        <f t="shared" si="432"/>
        <v>0</v>
      </c>
      <c r="BK3958" s="12">
        <f t="shared" si="433"/>
        <v>0</v>
      </c>
      <c r="BM3958" s="3" t="s">
        <v>162</v>
      </c>
      <c r="BR3958" s="3" t="s">
        <v>162</v>
      </c>
      <c r="CQ3958" s="3" t="str">
        <f>CONCATENATE(baseURL!$A$1,baseURL!$B$1,baseURL!$C$1,".",C3958,".",L3958,".pkl&amp;seq=",BC3958,"&amp;varMods=Sodiated-E")</f>
        <v>http://proteomics.broadinstitute.org/millscripts/viewfeed.pl?side=xl&amp;cycle=1&amp;fixedMods=iaaC&amp;file=msdataSM/iPRG2012_nd/cpick_in/iPRG2012_nd.2300.9.3.pkl&amp;seq=WAGNANeLNAAYAADGYAR&amp;varMods=Sodiated-E</v>
      </c>
    </row>
    <row r="3959" spans="1:95" x14ac:dyDescent="0.2">
      <c r="A3959" s="3">
        <v>3335</v>
      </c>
      <c r="B3959" s="2" t="s">
        <v>9960</v>
      </c>
      <c r="C3959" s="2" t="s">
        <v>9943</v>
      </c>
      <c r="D3959" s="3">
        <v>10370</v>
      </c>
      <c r="E3959" s="3">
        <v>10361</v>
      </c>
      <c r="F3959" s="3">
        <v>48325</v>
      </c>
      <c r="G3959" s="3">
        <v>12661</v>
      </c>
      <c r="H3959" s="3">
        <v>38.3812</v>
      </c>
      <c r="I3959" s="30">
        <v>520.27814999999998</v>
      </c>
      <c r="J3959" s="30">
        <v>520.27877980000005</v>
      </c>
      <c r="K3959" s="30">
        <v>-6.3000000000000003E-4</v>
      </c>
      <c r="L3959" s="3">
        <v>2</v>
      </c>
      <c r="M3959" s="3">
        <v>2</v>
      </c>
      <c r="N3959" s="10">
        <f t="shared" si="427"/>
        <v>1</v>
      </c>
      <c r="O3959" s="35">
        <v>2</v>
      </c>
      <c r="P3959" s="17"/>
      <c r="Q3959" s="40">
        <v>1039.5492400000001</v>
      </c>
      <c r="R3959" s="40">
        <v>520.27826000000005</v>
      </c>
      <c r="S3959" s="18">
        <f t="shared" si="428"/>
        <v>-0.21142532471631084</v>
      </c>
      <c r="T3959" s="18">
        <f t="shared" si="429"/>
        <v>0.99908076114192901</v>
      </c>
      <c r="U3959" s="18">
        <f t="shared" si="430"/>
        <v>1.0379061389204944</v>
      </c>
      <c r="V3959" s="30">
        <v>520.27880000000005</v>
      </c>
      <c r="X3959" s="3" t="s">
        <v>47</v>
      </c>
      <c r="Y3959" s="3" t="s">
        <v>47</v>
      </c>
      <c r="Z3959" s="3" t="s">
        <v>47</v>
      </c>
      <c r="AA3959" s="3" t="s">
        <v>47</v>
      </c>
      <c r="AB3959" s="12" t="s">
        <v>47</v>
      </c>
      <c r="AC3959" s="3" t="s">
        <v>47</v>
      </c>
      <c r="AF3959" s="3" t="s">
        <v>48</v>
      </c>
      <c r="AG3959" s="3" t="s">
        <v>47</v>
      </c>
      <c r="AH3959" s="3" t="s">
        <v>47</v>
      </c>
      <c r="AI3959" s="3" t="s">
        <v>47</v>
      </c>
      <c r="AK3959" s="3" t="s">
        <v>52</v>
      </c>
      <c r="AL3959" s="3" t="s">
        <v>48</v>
      </c>
      <c r="AU3959" s="3">
        <v>0</v>
      </c>
      <c r="AV3959" s="3">
        <v>9</v>
      </c>
      <c r="AW3959" s="3">
        <v>1</v>
      </c>
      <c r="AX3959" s="3">
        <v>9</v>
      </c>
      <c r="AY3959" s="3">
        <v>100</v>
      </c>
      <c r="AZ3959" s="6" t="str">
        <f t="shared" si="431"/>
        <v>2301.3</v>
      </c>
      <c r="BC3959" s="12" t="s">
        <v>9961</v>
      </c>
      <c r="BJ3959" s="12">
        <f t="shared" si="432"/>
        <v>0</v>
      </c>
      <c r="BK3959" s="12">
        <f t="shared" si="433"/>
        <v>0</v>
      </c>
      <c r="CQ3959" s="3" t="str">
        <f>CONCATENATE(baseURL!$A$1,baseURL!$B$1,baseURL!$C$1,".",C3959,".",L3959,".pkl&amp;seq=",BC3959)</f>
        <v>http://proteomics.broadinstitute.org/millscripts/viewfeed.pl?side=xl&amp;cycle=1&amp;fixedMods=iaaC&amp;file=msdataSM/iPRG2012_nd/cpick_in/iPRG2012_nd.2301.3.2.pkl&amp;seq=ADLMLYVSK</v>
      </c>
    </row>
    <row r="3960" spans="1:95" x14ac:dyDescent="0.2">
      <c r="A3960" s="3">
        <v>6253</v>
      </c>
      <c r="B3960" s="2" t="s">
        <v>9963</v>
      </c>
      <c r="C3960" s="2" t="s">
        <v>9948</v>
      </c>
      <c r="D3960" s="3">
        <v>10374</v>
      </c>
      <c r="E3960" s="3">
        <v>10365</v>
      </c>
      <c r="F3960" s="3">
        <v>48329</v>
      </c>
      <c r="G3960" s="3">
        <v>12665</v>
      </c>
      <c r="H3960" s="3">
        <v>38.387900000000002</v>
      </c>
      <c r="I3960" s="30">
        <v>626.99942999999996</v>
      </c>
      <c r="J3960" s="30">
        <v>626.99876159999997</v>
      </c>
      <c r="K3960" s="30">
        <v>6.7000000000000002E-4</v>
      </c>
      <c r="L3960" s="3">
        <v>3</v>
      </c>
      <c r="M3960" s="3">
        <v>3</v>
      </c>
      <c r="N3960" s="10">
        <f t="shared" si="427"/>
        <v>1</v>
      </c>
      <c r="O3960" s="35">
        <v>3</v>
      </c>
      <c r="P3960" s="17"/>
      <c r="Q3960" s="40">
        <v>1878.98073</v>
      </c>
      <c r="R3960" s="40">
        <v>626.99842999999998</v>
      </c>
      <c r="S3960" s="18">
        <f t="shared" si="428"/>
        <v>1.5949003253107876</v>
      </c>
      <c r="T3960" s="18">
        <f t="shared" si="429"/>
        <v>0.52886894785579563</v>
      </c>
      <c r="U3960" s="18">
        <f t="shared" si="430"/>
        <v>0.59011312033960672</v>
      </c>
      <c r="V3960" s="30">
        <v>626.99879999999996</v>
      </c>
      <c r="W3960" s="3" t="s">
        <v>47</v>
      </c>
      <c r="X3960" s="3" t="s">
        <v>47</v>
      </c>
      <c r="Y3960" s="3" t="s">
        <v>47</v>
      </c>
      <c r="Z3960" s="3" t="s">
        <v>47</v>
      </c>
      <c r="AA3960" s="3" t="s">
        <v>48</v>
      </c>
      <c r="AB3960" s="12" t="s">
        <v>47</v>
      </c>
      <c r="AC3960" s="3" t="s">
        <v>47</v>
      </c>
      <c r="AD3960" s="3" t="s">
        <v>47</v>
      </c>
      <c r="AE3960" s="3" t="s">
        <v>47</v>
      </c>
      <c r="AF3960" s="3" t="s">
        <v>47</v>
      </c>
      <c r="AG3960" s="3" t="s">
        <v>47</v>
      </c>
      <c r="AH3960" s="3" t="s">
        <v>47</v>
      </c>
      <c r="AI3960" s="3" t="s">
        <v>47</v>
      </c>
      <c r="AJ3960" s="3" t="s">
        <v>47</v>
      </c>
      <c r="AK3960" s="3" t="s">
        <v>47</v>
      </c>
      <c r="AL3960" s="3" t="s">
        <v>47</v>
      </c>
      <c r="AN3960" s="3" t="s">
        <v>47</v>
      </c>
      <c r="AU3960" s="3">
        <v>0</v>
      </c>
      <c r="AV3960" s="3">
        <v>16</v>
      </c>
      <c r="AW3960" s="3">
        <v>1</v>
      </c>
      <c r="AX3960" s="3">
        <v>16</v>
      </c>
      <c r="AY3960" s="3">
        <v>100</v>
      </c>
      <c r="AZ3960" s="6" t="str">
        <f t="shared" si="431"/>
        <v>2301.7</v>
      </c>
      <c r="BC3960" s="12" t="s">
        <v>9890</v>
      </c>
      <c r="BJ3960" s="12">
        <f t="shared" si="432"/>
        <v>0</v>
      </c>
      <c r="BK3960" s="12">
        <f t="shared" si="433"/>
        <v>0</v>
      </c>
      <c r="CQ3960" s="3" t="str">
        <f>CONCATENATE(baseURL!$A$1,baseURL!$B$1,baseURL!$C$1,".",C3960,".",L3960,".pkl&amp;seq=",BC3960)</f>
        <v>http://proteomics.broadinstitute.org/millscripts/viewfeed.pl?side=xl&amp;cycle=1&amp;fixedMods=iaaC&amp;file=msdataSM/iPRG2012_nd/cpick_in/iPRG2012_nd.2301.7.3.pkl&amp;seq=SASKETAPVLDTLAAGYGK</v>
      </c>
    </row>
    <row r="3961" spans="1:95" x14ac:dyDescent="0.2">
      <c r="A3961" s="3">
        <v>2531</v>
      </c>
      <c r="B3961" s="2" t="s">
        <v>9964</v>
      </c>
      <c r="C3961" s="2" t="s">
        <v>9951</v>
      </c>
      <c r="D3961" s="3">
        <v>10375</v>
      </c>
      <c r="E3961" s="3">
        <v>10366</v>
      </c>
      <c r="F3961" s="3">
        <v>48330</v>
      </c>
      <c r="G3961" s="3">
        <v>12666</v>
      </c>
      <c r="H3961" s="3">
        <v>38.389499999999998</v>
      </c>
      <c r="I3961" s="30">
        <v>735.89311999999995</v>
      </c>
      <c r="J3961" s="30">
        <v>735.89373079999996</v>
      </c>
      <c r="K3961" s="30">
        <v>-6.0999999999999997E-4</v>
      </c>
      <c r="L3961" s="3">
        <v>2</v>
      </c>
      <c r="M3961" s="3">
        <v>2</v>
      </c>
      <c r="N3961" s="10">
        <f t="shared" si="427"/>
        <v>1</v>
      </c>
      <c r="O3961" s="35">
        <v>2</v>
      </c>
      <c r="P3961" s="17"/>
      <c r="Q3961" s="40">
        <v>1470.7798499999999</v>
      </c>
      <c r="R3961" s="40">
        <v>735.89355999999998</v>
      </c>
      <c r="S3961" s="18">
        <f t="shared" si="428"/>
        <v>-0.59791255684582312</v>
      </c>
      <c r="T3961" s="18">
        <f t="shared" si="429"/>
        <v>0.2320987833866138</v>
      </c>
      <c r="U3961" s="18">
        <f t="shared" si="430"/>
        <v>0.19024490442285497</v>
      </c>
      <c r="V3961" s="30">
        <v>735.89369999999997</v>
      </c>
      <c r="W3961" s="3" t="s">
        <v>47</v>
      </c>
      <c r="Z3961" s="3" t="s">
        <v>47</v>
      </c>
      <c r="AA3961" s="3" t="s">
        <v>47</v>
      </c>
      <c r="AB3961" s="12" t="s">
        <v>47</v>
      </c>
      <c r="AC3961" s="3" t="s">
        <v>47</v>
      </c>
      <c r="AE3961" s="3" t="s">
        <v>48</v>
      </c>
      <c r="AF3961" s="3" t="s">
        <v>47</v>
      </c>
      <c r="AG3961" s="3" t="s">
        <v>47</v>
      </c>
      <c r="AH3961" s="3" t="s">
        <v>47</v>
      </c>
      <c r="AI3961" s="3" t="s">
        <v>47</v>
      </c>
      <c r="AL3961" s="3" t="s">
        <v>48</v>
      </c>
      <c r="AN3961" s="3" t="s">
        <v>47</v>
      </c>
      <c r="AU3961" s="3">
        <v>0</v>
      </c>
      <c r="AV3961" s="3">
        <v>10</v>
      </c>
      <c r="AW3961" s="3">
        <v>1</v>
      </c>
      <c r="AX3961" s="3">
        <v>10</v>
      </c>
      <c r="AY3961" s="3">
        <v>100</v>
      </c>
      <c r="AZ3961" s="6" t="str">
        <f t="shared" si="431"/>
        <v>2301.8</v>
      </c>
      <c r="BC3961" s="12" t="s">
        <v>9965</v>
      </c>
      <c r="BJ3961" s="12">
        <f t="shared" si="432"/>
        <v>0</v>
      </c>
      <c r="BK3961" s="12">
        <f t="shared" si="433"/>
        <v>0</v>
      </c>
      <c r="CQ3961" s="3" t="str">
        <f>CONCATENATE(baseURL!$A$1,baseURL!$B$1,baseURL!$C$1,".",C3961,".",L3961,".pkl&amp;seq=",BC3961)</f>
        <v>http://proteomics.broadinstitute.org/millscripts/viewfeed.pl?side=xl&amp;cycle=1&amp;fixedMods=iaaC&amp;file=msdataSM/iPRG2012_nd/cpick_in/iPRG2012_nd.2301.8.2.pkl&amp;seq=SAALVNESLGGLDPK</v>
      </c>
    </row>
    <row r="3962" spans="1:95" x14ac:dyDescent="0.2">
      <c r="A3962" s="3">
        <v>6479</v>
      </c>
      <c r="B3962" s="2" t="s">
        <v>9966</v>
      </c>
      <c r="C3962" s="2" t="s">
        <v>9967</v>
      </c>
      <c r="D3962" s="3">
        <v>10382</v>
      </c>
      <c r="E3962" s="3">
        <v>10373</v>
      </c>
      <c r="F3962" s="3">
        <v>48348</v>
      </c>
      <c r="G3962" s="3">
        <v>12674</v>
      </c>
      <c r="H3962" s="3">
        <v>38.417499999999997</v>
      </c>
      <c r="I3962" s="30">
        <v>672.87837000000002</v>
      </c>
      <c r="J3962" s="30">
        <v>672.87792549999995</v>
      </c>
      <c r="K3962" s="30">
        <v>4.4000000000000002E-4</v>
      </c>
      <c r="L3962" s="3">
        <v>0</v>
      </c>
      <c r="M3962" s="3">
        <v>2</v>
      </c>
      <c r="N3962" s="10">
        <f t="shared" si="427"/>
        <v>1</v>
      </c>
      <c r="O3962" s="35">
        <v>2</v>
      </c>
      <c r="P3962" s="17"/>
      <c r="Q3962" s="40">
        <v>1344.7481600000001</v>
      </c>
      <c r="R3962" s="40">
        <v>672.87771999999995</v>
      </c>
      <c r="S3962" s="18">
        <f t="shared" si="428"/>
        <v>0.96600018211958383</v>
      </c>
      <c r="T3962" s="18">
        <f t="shared" si="429"/>
        <v>0.30540467292148293</v>
      </c>
      <c r="U3962" s="18">
        <f t="shared" si="430"/>
        <v>0.71335398062915767</v>
      </c>
      <c r="V3962" s="30">
        <v>672.87819999999999</v>
      </c>
      <c r="W3962" s="3" t="s">
        <v>47</v>
      </c>
      <c r="X3962" s="3" t="s">
        <v>47</v>
      </c>
      <c r="Y3962" s="3" t="s">
        <v>47</v>
      </c>
      <c r="Z3962" s="3" t="s">
        <v>47</v>
      </c>
      <c r="AA3962" s="3" t="s">
        <v>48</v>
      </c>
      <c r="AB3962" s="12" t="s">
        <v>47</v>
      </c>
      <c r="AC3962" s="3" t="s">
        <v>47</v>
      </c>
      <c r="AD3962" s="3" t="s">
        <v>47</v>
      </c>
      <c r="AE3962" s="3" t="s">
        <v>47</v>
      </c>
      <c r="AF3962" s="3" t="s">
        <v>47</v>
      </c>
      <c r="AG3962" s="3" t="s">
        <v>47</v>
      </c>
      <c r="AH3962" s="3" t="s">
        <v>47</v>
      </c>
      <c r="AI3962" s="3" t="s">
        <v>47</v>
      </c>
      <c r="AJ3962" s="3" t="s">
        <v>47</v>
      </c>
      <c r="AK3962" s="3" t="s">
        <v>47</v>
      </c>
      <c r="AL3962" s="3" t="s">
        <v>47</v>
      </c>
      <c r="AU3962" s="3">
        <v>0</v>
      </c>
      <c r="AV3962" s="3">
        <v>15</v>
      </c>
      <c r="AW3962" s="3">
        <v>1</v>
      </c>
      <c r="AX3962" s="3">
        <v>15</v>
      </c>
      <c r="AY3962" s="3">
        <v>100</v>
      </c>
      <c r="AZ3962" s="6" t="str">
        <f t="shared" si="431"/>
        <v>2302.5</v>
      </c>
      <c r="BC3962" s="12" t="s">
        <v>9691</v>
      </c>
      <c r="BJ3962" s="12">
        <f t="shared" si="432"/>
        <v>0</v>
      </c>
      <c r="BK3962" s="12">
        <f t="shared" si="433"/>
        <v>0</v>
      </c>
      <c r="CQ3962" s="3" t="str">
        <f>CONCATENATE(baseURL!$A$1,baseURL!$B$1,baseURL!$C$1,".",C3962,".",L3962,".pkl&amp;seq=",BC3962)</f>
        <v>http://proteomics.broadinstitute.org/millscripts/viewfeed.pl?side=xl&amp;cycle=1&amp;fixedMods=iaaC&amp;file=msdataSM/iPRG2012_nd/cpick_in/iPRG2012_nd.2302.5.0.pkl&amp;seq=LTSLNVVAGSDLR</v>
      </c>
    </row>
    <row r="3963" spans="1:95" x14ac:dyDescent="0.2">
      <c r="A3963" s="3">
        <v>2983</v>
      </c>
      <c r="B3963" s="2" t="s">
        <v>9968</v>
      </c>
      <c r="C3963" s="2" t="s">
        <v>9969</v>
      </c>
      <c r="D3963" s="3">
        <v>10384</v>
      </c>
      <c r="E3963" s="3">
        <v>10375</v>
      </c>
      <c r="F3963" s="3">
        <v>48366</v>
      </c>
      <c r="G3963" s="3">
        <v>12677</v>
      </c>
      <c r="H3963" s="3">
        <v>38.429400000000001</v>
      </c>
      <c r="I3963" s="30">
        <v>428.98966000000001</v>
      </c>
      <c r="J3963" s="30">
        <v>428.98943430000003</v>
      </c>
      <c r="K3963" s="30">
        <v>2.3000000000000001E-4</v>
      </c>
      <c r="L3963" s="3">
        <v>4</v>
      </c>
      <c r="M3963" s="3">
        <v>4</v>
      </c>
      <c r="N3963" s="10">
        <f t="shared" si="427"/>
        <v>1</v>
      </c>
      <c r="O3963" s="35">
        <v>4</v>
      </c>
      <c r="P3963" s="17"/>
      <c r="Q3963" s="40">
        <v>1712.933</v>
      </c>
      <c r="R3963" s="40">
        <v>428.98871000000003</v>
      </c>
      <c r="S3963" s="18">
        <f t="shared" si="428"/>
        <v>2.2145104937351476</v>
      </c>
      <c r="T3963" s="18">
        <f t="shared" si="429"/>
        <v>1.6883894217208568</v>
      </c>
      <c r="U3963" s="18">
        <f t="shared" si="430"/>
        <v>1.1422212019439408</v>
      </c>
      <c r="V3963" s="30">
        <v>428.98919999999998</v>
      </c>
      <c r="W3963" s="3" t="s">
        <v>47</v>
      </c>
      <c r="X3963" s="3" t="s">
        <v>47</v>
      </c>
      <c r="Y3963" s="3" t="s">
        <v>47</v>
      </c>
      <c r="Z3963" s="3" t="s">
        <v>47</v>
      </c>
      <c r="AA3963" s="3" t="s">
        <v>47</v>
      </c>
      <c r="AF3963" s="3" t="s">
        <v>48</v>
      </c>
      <c r="AG3963" s="3" t="s">
        <v>47</v>
      </c>
      <c r="AJ3963" s="3" t="s">
        <v>47</v>
      </c>
      <c r="AL3963" s="3" t="s">
        <v>48</v>
      </c>
      <c r="AM3963" s="3" t="s">
        <v>47</v>
      </c>
      <c r="AU3963" s="3">
        <v>0</v>
      </c>
      <c r="AV3963" s="3">
        <v>8</v>
      </c>
      <c r="AW3963" s="3">
        <v>1</v>
      </c>
      <c r="AX3963" s="3">
        <v>8</v>
      </c>
      <c r="AY3963" s="3">
        <v>100</v>
      </c>
      <c r="AZ3963" s="6" t="str">
        <f t="shared" si="431"/>
        <v>2303.2</v>
      </c>
      <c r="BC3963" s="12" t="s">
        <v>9970</v>
      </c>
      <c r="BJ3963" s="12">
        <f t="shared" si="432"/>
        <v>0</v>
      </c>
      <c r="BK3963" s="12">
        <f t="shared" si="433"/>
        <v>0</v>
      </c>
      <c r="CQ3963" s="3" t="str">
        <f>CONCATENATE(baseURL!$A$1,baseURL!$B$1,baseURL!$C$1,".",C3963,".",L3963,".pkl&amp;seq=",BC3963)</f>
        <v>http://proteomics.broadinstitute.org/millscripts/viewfeed.pl?side=xl&amp;cycle=1&amp;fixedMods=iaaC&amp;file=msdataSM/iPRG2012_nd/cpick_in/iPRG2012_nd.2303.2.4.pkl&amp;seq=NVPLYQHLADLSKSK</v>
      </c>
    </row>
    <row r="3964" spans="1:95" x14ac:dyDescent="0.2">
      <c r="A3964" s="3">
        <v>706</v>
      </c>
      <c r="B3964" s="2" t="s">
        <v>9971</v>
      </c>
      <c r="C3964" s="2" t="s">
        <v>9972</v>
      </c>
      <c r="D3964" s="3">
        <v>10385</v>
      </c>
      <c r="E3964" s="3">
        <v>10376</v>
      </c>
      <c r="F3964" s="3">
        <v>48367</v>
      </c>
      <c r="G3964" s="3">
        <v>12678</v>
      </c>
      <c r="H3964" s="3">
        <v>38.431899999999999</v>
      </c>
      <c r="I3964" s="30">
        <v>434.22050999999999</v>
      </c>
      <c r="J3964" s="30">
        <v>434.2201116</v>
      </c>
      <c r="K3964" s="30">
        <v>4.0000000000000002E-4</v>
      </c>
      <c r="L3964" s="3">
        <v>2</v>
      </c>
      <c r="M3964" s="3">
        <v>2</v>
      </c>
      <c r="N3964" s="10">
        <f t="shared" si="427"/>
        <v>1</v>
      </c>
      <c r="O3964" s="35">
        <v>2</v>
      </c>
      <c r="P3964" s="17"/>
      <c r="Q3964" s="40">
        <v>867.43356000000006</v>
      </c>
      <c r="R3964" s="40">
        <v>434.22041999999999</v>
      </c>
      <c r="S3964" s="18">
        <f t="shared" si="428"/>
        <v>0.20726800457736538</v>
      </c>
      <c r="T3964" s="18">
        <f t="shared" si="429"/>
        <v>-0.71023836233780846</v>
      </c>
      <c r="U3964" s="18">
        <f t="shared" si="430"/>
        <v>-0.73695290513487488</v>
      </c>
      <c r="V3964" s="30">
        <v>434.2201</v>
      </c>
      <c r="X3964" s="3" t="s">
        <v>47</v>
      </c>
      <c r="Z3964" s="3" t="s">
        <v>47</v>
      </c>
      <c r="AC3964" s="3" t="s">
        <v>52</v>
      </c>
      <c r="AD3964" s="3" t="s">
        <v>48</v>
      </c>
      <c r="AG3964" s="3" t="s">
        <v>48</v>
      </c>
      <c r="AL3964" s="3" t="s">
        <v>52</v>
      </c>
      <c r="AO3964" s="3" t="s">
        <v>47</v>
      </c>
      <c r="AP3964" s="3" t="s">
        <v>48</v>
      </c>
      <c r="AU3964" s="3">
        <v>0</v>
      </c>
      <c r="AV3964" s="3">
        <v>3</v>
      </c>
      <c r="AW3964" s="3">
        <v>1</v>
      </c>
      <c r="AX3964" s="3">
        <v>3</v>
      </c>
      <c r="AY3964" s="3">
        <v>100</v>
      </c>
      <c r="AZ3964" s="6" t="str">
        <f t="shared" si="431"/>
        <v>2303.3</v>
      </c>
      <c r="BC3964" s="12" t="s">
        <v>9796</v>
      </c>
      <c r="BF3964" s="12" t="s">
        <v>1468</v>
      </c>
      <c r="BJ3964" s="12">
        <f t="shared" si="432"/>
        <v>0</v>
      </c>
      <c r="BK3964" s="12">
        <f t="shared" si="433"/>
        <v>0</v>
      </c>
      <c r="CQ3964" s="3" t="str">
        <f>CONCATENATE(baseURL!$A$1,baseURL!$B$1,baseURL!$C$1,".",C3964,".",L3964,".pkl&amp;seq=",BC3964)</f>
        <v>http://proteomics.broadinstitute.org/millscripts/viewfeed.pl?side=xl&amp;cycle=1&amp;fixedMods=iaaC&amp;file=msdataSM/iPRG2012_nd/cpick_in/iPRG2012_nd.2303.3.2.pkl&amp;seq=GELLsLR</v>
      </c>
    </row>
    <row r="3965" spans="1:95" x14ac:dyDescent="0.2">
      <c r="A3965" s="3">
        <v>3673</v>
      </c>
      <c r="B3965" s="2" t="s">
        <v>9973</v>
      </c>
      <c r="C3965" s="2" t="s">
        <v>9974</v>
      </c>
      <c r="D3965" s="3">
        <v>10387</v>
      </c>
      <c r="E3965" s="3">
        <v>10378</v>
      </c>
      <c r="F3965" s="3">
        <v>48369</v>
      </c>
      <c r="G3965" s="3">
        <v>12680</v>
      </c>
      <c r="H3965" s="3">
        <v>38.436900000000001</v>
      </c>
      <c r="I3965" s="30">
        <v>606.30199000000005</v>
      </c>
      <c r="J3965" s="30">
        <v>606.30133360000002</v>
      </c>
      <c r="K3965" s="30">
        <v>6.6E-4</v>
      </c>
      <c r="L3965" s="3">
        <v>3</v>
      </c>
      <c r="M3965" s="3">
        <v>3</v>
      </c>
      <c r="N3965" s="10">
        <f t="shared" si="427"/>
        <v>1</v>
      </c>
      <c r="O3965" s="35">
        <v>3</v>
      </c>
      <c r="P3965" s="17"/>
      <c r="Q3965" s="40">
        <v>1816.88644</v>
      </c>
      <c r="R3965" s="40">
        <v>606.30033000000003</v>
      </c>
      <c r="S3965" s="18">
        <f t="shared" si="428"/>
        <v>2.7379170320018065</v>
      </c>
      <c r="T3965" s="18">
        <f t="shared" si="429"/>
        <v>1.6552852610025817</v>
      </c>
      <c r="U3965" s="18">
        <f t="shared" si="430"/>
        <v>1.4349324203130667</v>
      </c>
      <c r="V3965" s="30">
        <v>606.30119999999999</v>
      </c>
      <c r="W3965" s="3" t="s">
        <v>47</v>
      </c>
      <c r="X3965" s="3" t="s">
        <v>47</v>
      </c>
      <c r="Y3965" s="3" t="s">
        <v>47</v>
      </c>
      <c r="Z3965" s="3" t="s">
        <v>47</v>
      </c>
      <c r="AA3965" s="3" t="s">
        <v>47</v>
      </c>
      <c r="AB3965" s="12" t="s">
        <v>47</v>
      </c>
      <c r="AC3965" s="3" t="s">
        <v>47</v>
      </c>
      <c r="AE3965" s="3" t="s">
        <v>48</v>
      </c>
      <c r="AF3965" s="3" t="s">
        <v>48</v>
      </c>
      <c r="AG3965" s="3" t="s">
        <v>48</v>
      </c>
      <c r="AH3965" s="3" t="s">
        <v>47</v>
      </c>
      <c r="AL3965" s="3" t="s">
        <v>48</v>
      </c>
      <c r="AU3965" s="3">
        <v>0</v>
      </c>
      <c r="AV3965" s="3">
        <v>8</v>
      </c>
      <c r="AW3965" s="3">
        <v>1</v>
      </c>
      <c r="AX3965" s="3">
        <v>8</v>
      </c>
      <c r="AY3965" s="3">
        <v>100</v>
      </c>
      <c r="AZ3965" s="6" t="str">
        <f t="shared" si="431"/>
        <v>2303.5</v>
      </c>
      <c r="BC3965" s="12" t="s">
        <v>9901</v>
      </c>
      <c r="BJ3965" s="12">
        <f t="shared" si="432"/>
        <v>0</v>
      </c>
      <c r="BK3965" s="12">
        <f t="shared" si="433"/>
        <v>0</v>
      </c>
      <c r="CQ3965" s="3" t="str">
        <f>CONCATENATE(baseURL!$A$1,baseURL!$B$1,baseURL!$C$1,".",C3965,".",L3965,".pkl&amp;seq=",BC3965)</f>
        <v>http://proteomics.broadinstitute.org/millscripts/viewfeed.pl?side=xl&amp;cycle=1&amp;fixedMods=iaaC&amp;file=msdataSM/iPRG2012_nd/cpick_in/iPRG2012_nd.2303.5.3.pkl&amp;seq=VYYFQGGNNELGTAVGK</v>
      </c>
    </row>
    <row r="3966" spans="1:95" x14ac:dyDescent="0.2">
      <c r="A3966" s="3">
        <v>7721</v>
      </c>
      <c r="B3966" s="2" t="s">
        <v>9975</v>
      </c>
      <c r="C3966" s="2" t="s">
        <v>9966</v>
      </c>
      <c r="D3966" s="3">
        <v>10388</v>
      </c>
      <c r="E3966" s="3">
        <v>10379</v>
      </c>
      <c r="F3966" s="3">
        <v>48370</v>
      </c>
      <c r="G3966" s="3">
        <v>12681</v>
      </c>
      <c r="H3966" s="3">
        <v>38.439399999999999</v>
      </c>
      <c r="I3966" s="30">
        <v>625.33317</v>
      </c>
      <c r="J3966" s="30">
        <v>625.33294769999998</v>
      </c>
      <c r="K3966" s="30">
        <v>2.2000000000000001E-4</v>
      </c>
      <c r="L3966" s="3">
        <v>3</v>
      </c>
      <c r="M3966" s="3">
        <v>3</v>
      </c>
      <c r="N3966" s="10">
        <f t="shared" si="427"/>
        <v>1</v>
      </c>
      <c r="O3966" s="35">
        <v>3</v>
      </c>
      <c r="Q3966" s="40">
        <v>1873.98405</v>
      </c>
      <c r="R3966" s="40">
        <v>625.33286999999996</v>
      </c>
      <c r="S3966" s="18">
        <f t="shared" si="428"/>
        <v>0.47974449198293495</v>
      </c>
      <c r="T3966" s="18">
        <f t="shared" si="429"/>
        <v>0.12425382343939693</v>
      </c>
      <c r="U3966" s="18">
        <f t="shared" si="430"/>
        <v>-0.11194038134754349</v>
      </c>
      <c r="V3966" s="30">
        <v>625.33280000000002</v>
      </c>
      <c r="W3966" s="3" t="s">
        <v>47</v>
      </c>
      <c r="X3966" s="3" t="s">
        <v>47</v>
      </c>
      <c r="Y3966" s="3" t="s">
        <v>47</v>
      </c>
      <c r="AA3966" s="3" t="s">
        <v>47</v>
      </c>
      <c r="AB3966" s="12" t="s">
        <v>52</v>
      </c>
      <c r="AC3966" s="3" t="s">
        <v>52</v>
      </c>
      <c r="AD3966" s="3" t="s">
        <v>47</v>
      </c>
      <c r="AH3966" s="3" t="s">
        <v>47</v>
      </c>
      <c r="AJ3966" s="3" t="s">
        <v>47</v>
      </c>
      <c r="AK3966" s="3" t="s">
        <v>47</v>
      </c>
      <c r="AO3966" s="3" t="s">
        <v>47</v>
      </c>
      <c r="AU3966" s="3">
        <v>0</v>
      </c>
      <c r="AV3966" s="3">
        <v>9</v>
      </c>
      <c r="AW3966" s="3">
        <v>2</v>
      </c>
      <c r="AX3966" s="3">
        <v>8</v>
      </c>
      <c r="AY3966" s="3">
        <v>88.89</v>
      </c>
      <c r="AZ3966" s="6" t="str">
        <f t="shared" si="431"/>
        <v>2303.6</v>
      </c>
      <c r="BC3966" s="12" t="s">
        <v>9976</v>
      </c>
      <c r="BI3966" s="12" t="s">
        <v>594</v>
      </c>
      <c r="BJ3966" s="12">
        <f t="shared" si="432"/>
        <v>0</v>
      </c>
      <c r="BK3966" s="12">
        <f t="shared" si="433"/>
        <v>1</v>
      </c>
      <c r="BR3966" s="3" t="s">
        <v>594</v>
      </c>
      <c r="BZ3966" s="3" t="s">
        <v>9977</v>
      </c>
      <c r="CQ3966" s="3" t="str">
        <f>CONCATENATE(baseURL!$A$1,baseURL!$B$1,baseURL!$C$1,".",C3966,".",L3966,".pkl&amp;seq=",BC3966,"&amp;varMods=ReducedCys-C")</f>
        <v>http://proteomics.broadinstitute.org/millscripts/viewfeed.pl?side=xl&amp;cycle=1&amp;fixedMods=iaaC&amp;file=msdataSM/iPRG2012_nd/cpick_in/iPRG2012_nd.2303.6.3.pkl&amp;seq=VVVFEDAPAGLAAGKAAGcK&amp;varMods=ReducedCys-C</v>
      </c>
    </row>
    <row r="3967" spans="1:95" x14ac:dyDescent="0.2">
      <c r="A3967" s="3">
        <v>7147</v>
      </c>
      <c r="B3967" s="2" t="s">
        <v>9978</v>
      </c>
      <c r="C3967" s="2" t="s">
        <v>9979</v>
      </c>
      <c r="D3967" s="3">
        <v>10389</v>
      </c>
      <c r="E3967" s="3">
        <v>10380</v>
      </c>
      <c r="F3967" s="3">
        <v>48371</v>
      </c>
      <c r="G3967" s="3">
        <v>12682</v>
      </c>
      <c r="H3967" s="3">
        <v>38.441899999999997</v>
      </c>
      <c r="I3967" s="30">
        <v>629.29634999999996</v>
      </c>
      <c r="J3967" s="30">
        <v>629.29469519999998</v>
      </c>
      <c r="K3967" s="30">
        <v>1.65E-3</v>
      </c>
      <c r="L3967" s="3">
        <v>2</v>
      </c>
      <c r="M3967" s="3">
        <v>2</v>
      </c>
      <c r="N3967" s="10">
        <f t="shared" si="427"/>
        <v>1</v>
      </c>
      <c r="O3967" s="35">
        <v>2</v>
      </c>
      <c r="P3967" s="17"/>
      <c r="Q3967" s="40">
        <v>1257.5820000000001</v>
      </c>
      <c r="R3967" s="40">
        <v>629.29463999999996</v>
      </c>
      <c r="S3967" s="18">
        <f t="shared" si="428"/>
        <v>2.717328086574462</v>
      </c>
      <c r="T3967" s="18">
        <f t="shared" si="429"/>
        <v>8.7717257562840475E-2</v>
      </c>
      <c r="U3967" s="18">
        <f t="shared" si="430"/>
        <v>9.5344845263401964E-2</v>
      </c>
      <c r="V3967" s="30">
        <v>629.29470000000003</v>
      </c>
      <c r="W3967" s="3" t="s">
        <v>47</v>
      </c>
      <c r="X3967" s="3" t="s">
        <v>47</v>
      </c>
      <c r="Y3967" s="3" t="s">
        <v>47</v>
      </c>
      <c r="AA3967" s="3" t="s">
        <v>47</v>
      </c>
      <c r="AB3967" s="12" t="s">
        <v>47</v>
      </c>
      <c r="AC3967" s="3" t="s">
        <v>47</v>
      </c>
      <c r="AD3967" s="3" t="s">
        <v>47</v>
      </c>
      <c r="AE3967" s="3" t="s">
        <v>47</v>
      </c>
      <c r="AF3967" s="3" t="s">
        <v>47</v>
      </c>
      <c r="AG3967" s="3" t="s">
        <v>47</v>
      </c>
      <c r="AH3967" s="3" t="s">
        <v>47</v>
      </c>
      <c r="AI3967" s="3" t="s">
        <v>47</v>
      </c>
      <c r="AL3967" s="3" t="s">
        <v>52</v>
      </c>
      <c r="AO3967" s="3" t="s">
        <v>47</v>
      </c>
      <c r="AP3967" s="3" t="s">
        <v>48</v>
      </c>
      <c r="AU3967" s="3">
        <v>0</v>
      </c>
      <c r="AV3967" s="3">
        <v>13</v>
      </c>
      <c r="AW3967" s="3">
        <v>1</v>
      </c>
      <c r="AX3967" s="3">
        <v>13</v>
      </c>
      <c r="AY3967" s="3">
        <v>100</v>
      </c>
      <c r="AZ3967" s="6" t="str">
        <f t="shared" si="431"/>
        <v>2303.7</v>
      </c>
      <c r="BC3967" s="12" t="s">
        <v>9790</v>
      </c>
      <c r="BJ3967" s="12">
        <f t="shared" si="432"/>
        <v>0</v>
      </c>
      <c r="BK3967" s="12">
        <f t="shared" si="433"/>
        <v>0</v>
      </c>
      <c r="BN3967" s="3" t="s">
        <v>277</v>
      </c>
      <c r="BR3967" s="3" t="s">
        <v>277</v>
      </c>
      <c r="CQ3967" s="3" t="str">
        <f>CONCATENATE(baseURL!$A$1,baseURL!$B$1,baseURL!$C$1,".",C3967,".",L3967,".pkl&amp;seq=",BC3967,"&amp;varMods=Oxidation-M")</f>
        <v>http://proteomics.broadinstitute.org/millscripts/viewfeed.pl?side=xl&amp;cycle=1&amp;fixedMods=iaaC&amp;file=msdataSM/iPRG2012_nd/cpick_in/iPRG2012_nd.2303.7.2.pkl&amp;seq=YDGLVGmFDPK&amp;varMods=Oxidation-M</v>
      </c>
    </row>
    <row r="3968" spans="1:95" x14ac:dyDescent="0.2">
      <c r="A3968" s="3">
        <v>2894</v>
      </c>
      <c r="B3968" s="2" t="s">
        <v>9980</v>
      </c>
      <c r="C3968" s="2" t="s">
        <v>9981</v>
      </c>
      <c r="D3968" s="3">
        <v>10398</v>
      </c>
      <c r="E3968" s="3">
        <v>10389</v>
      </c>
      <c r="F3968" s="3">
        <v>48394</v>
      </c>
      <c r="G3968" s="3">
        <v>12692</v>
      </c>
      <c r="H3968" s="3">
        <v>38.4666</v>
      </c>
      <c r="I3968" s="30">
        <v>670.35541999999998</v>
      </c>
      <c r="J3968" s="30">
        <v>670.35984299999996</v>
      </c>
      <c r="K3968" s="30">
        <v>-4.4200000000000003E-3</v>
      </c>
      <c r="L3968" s="3">
        <v>2</v>
      </c>
      <c r="M3968" s="3">
        <v>2</v>
      </c>
      <c r="N3968" s="10">
        <f t="shared" si="427"/>
        <v>1</v>
      </c>
      <c r="O3968" s="35">
        <v>2</v>
      </c>
      <c r="P3968" s="17"/>
      <c r="Q3968" s="40">
        <v>1339.71037</v>
      </c>
      <c r="R3968" s="40">
        <v>670.35882000000004</v>
      </c>
      <c r="S3968" s="18">
        <f t="shared" si="428"/>
        <v>-5.0719105926823262</v>
      </c>
      <c r="T3968" s="18">
        <f t="shared" si="429"/>
        <v>1.5260483928864899</v>
      </c>
      <c r="U3968" s="18">
        <f t="shared" si="430"/>
        <v>1.6110774823575025</v>
      </c>
      <c r="V3968" s="30">
        <v>670.35990000000004</v>
      </c>
      <c r="Z3968" s="3" t="s">
        <v>47</v>
      </c>
      <c r="AB3968" s="12" t="s">
        <v>48</v>
      </c>
      <c r="AH3968" s="3" t="s">
        <v>47</v>
      </c>
      <c r="AI3968" s="3" t="s">
        <v>48</v>
      </c>
      <c r="AK3968" s="3" t="s">
        <v>52</v>
      </c>
      <c r="AL3968" s="3" t="s">
        <v>48</v>
      </c>
      <c r="AN3968" s="3" t="s">
        <v>47</v>
      </c>
      <c r="AU3968" s="3">
        <v>0</v>
      </c>
      <c r="AV3968" s="3">
        <v>3</v>
      </c>
      <c r="AW3968" s="3">
        <v>1</v>
      </c>
      <c r="AX3968" s="3">
        <v>3</v>
      </c>
      <c r="AY3968" s="3">
        <v>100</v>
      </c>
      <c r="AZ3968" s="6" t="str">
        <f t="shared" si="431"/>
        <v>2304.9</v>
      </c>
      <c r="BC3968" s="12" t="s">
        <v>9982</v>
      </c>
      <c r="BJ3968" s="12">
        <f t="shared" si="432"/>
        <v>0</v>
      </c>
      <c r="BK3968" s="12">
        <f t="shared" si="433"/>
        <v>0</v>
      </c>
      <c r="CQ3968" s="3" t="str">
        <f>CONCATENATE(baseURL!$A$1,baseURL!$B$1,baseURL!$C$1,".",C3968,".",L3968,".pkl&amp;seq=",BC3968)</f>
        <v>http://proteomics.broadinstitute.org/millscripts/viewfeed.pl?side=xl&amp;cycle=1&amp;fixedMods=iaaC&amp;file=msdataSM/iPRG2012_nd/cpick_in/iPRG2012_nd.2304.9.2.pkl&amp;seq=STKLLETSANYL</v>
      </c>
    </row>
    <row r="3969" spans="1:95" x14ac:dyDescent="0.2">
      <c r="A3969" s="3">
        <v>2625</v>
      </c>
      <c r="B3969" s="2" t="s">
        <v>9986</v>
      </c>
      <c r="C3969" s="2" t="s">
        <v>9987</v>
      </c>
      <c r="D3969" s="3">
        <v>10404</v>
      </c>
      <c r="E3969" s="3">
        <v>10395</v>
      </c>
      <c r="F3969" s="3">
        <v>48412</v>
      </c>
      <c r="G3969" s="3">
        <v>12699</v>
      </c>
      <c r="H3969" s="3">
        <v>38.4863</v>
      </c>
      <c r="I3969" s="30">
        <v>607.80782999999997</v>
      </c>
      <c r="J3969" s="30">
        <v>607.8062165</v>
      </c>
      <c r="K3969" s="30">
        <v>1.6100000000000001E-3</v>
      </c>
      <c r="L3969" s="3">
        <v>2</v>
      </c>
      <c r="M3969" s="3">
        <v>2</v>
      </c>
      <c r="N3969" s="10">
        <f t="shared" si="427"/>
        <v>1</v>
      </c>
      <c r="O3969" s="35">
        <v>2</v>
      </c>
      <c r="P3969" s="17"/>
      <c r="Q3969" s="40">
        <v>1214.60518</v>
      </c>
      <c r="R3969" s="40">
        <v>607.80623000000003</v>
      </c>
      <c r="S3969" s="18">
        <f t="shared" si="428"/>
        <v>2.6324179005855659</v>
      </c>
      <c r="T3969" s="18">
        <f t="shared" si="429"/>
        <v>-2.2211026074476392E-2</v>
      </c>
      <c r="U3969" s="18">
        <f t="shared" si="430"/>
        <v>-4.9357835700275923E-2</v>
      </c>
      <c r="V3969" s="30">
        <v>607.80619999999999</v>
      </c>
      <c r="W3969" s="3" t="s">
        <v>47</v>
      </c>
      <c r="Z3969" s="3" t="s">
        <v>47</v>
      </c>
      <c r="AA3969" s="3" t="s">
        <v>47</v>
      </c>
      <c r="AB3969" s="12" t="s">
        <v>47</v>
      </c>
      <c r="AC3969" s="3" t="s">
        <v>47</v>
      </c>
      <c r="AD3969" s="3" t="s">
        <v>47</v>
      </c>
      <c r="AE3969" s="3" t="s">
        <v>47</v>
      </c>
      <c r="AF3969" s="3" t="s">
        <v>47</v>
      </c>
      <c r="AG3969" s="3" t="s">
        <v>47</v>
      </c>
      <c r="AH3969" s="3" t="s">
        <v>47</v>
      </c>
      <c r="AI3969" s="3" t="s">
        <v>47</v>
      </c>
      <c r="AJ3969" s="3" t="s">
        <v>47</v>
      </c>
      <c r="AK3969" s="3" t="s">
        <v>47</v>
      </c>
      <c r="AL3969" s="3" t="s">
        <v>47</v>
      </c>
      <c r="AU3969" s="3">
        <v>0</v>
      </c>
      <c r="AV3969" s="3">
        <v>14</v>
      </c>
      <c r="AW3969" s="3">
        <v>1</v>
      </c>
      <c r="AX3969" s="3">
        <v>14</v>
      </c>
      <c r="AY3969" s="3">
        <v>100</v>
      </c>
      <c r="AZ3969" s="6" t="str">
        <f t="shared" si="431"/>
        <v>2305.6</v>
      </c>
      <c r="BC3969" s="12" t="s">
        <v>9916</v>
      </c>
      <c r="BJ3969" s="12">
        <f t="shared" si="432"/>
        <v>0</v>
      </c>
      <c r="BK3969" s="12">
        <f t="shared" si="433"/>
        <v>0</v>
      </c>
      <c r="CQ3969" s="3" t="str">
        <f>CONCATENATE(baseURL!$A$1,baseURL!$B$1,baseURL!$C$1,".",C3969,".",L3969,".pkl&amp;seq=",BC3969)</f>
        <v>http://proteomics.broadinstitute.org/millscripts/viewfeed.pl?side=xl&amp;cycle=1&amp;fixedMods=iaaC&amp;file=msdataSM/iPRG2012_nd/cpick_in/iPRG2012_nd.2305.6.2.pkl&amp;seq=YFTLGEVTER</v>
      </c>
    </row>
    <row r="3970" spans="1:95" x14ac:dyDescent="0.2">
      <c r="A3970" s="3">
        <v>2854</v>
      </c>
      <c r="B3970" s="2" t="s">
        <v>9988</v>
      </c>
      <c r="C3970" s="2" t="s">
        <v>9989</v>
      </c>
      <c r="D3970" s="3">
        <v>10405</v>
      </c>
      <c r="E3970" s="3">
        <v>10396</v>
      </c>
      <c r="F3970" s="3">
        <v>48413</v>
      </c>
      <c r="G3970" s="3">
        <v>12700</v>
      </c>
      <c r="H3970" s="3">
        <v>38.488799999999998</v>
      </c>
      <c r="I3970" s="30">
        <v>628.34483</v>
      </c>
      <c r="J3970" s="30">
        <v>628.82931870000004</v>
      </c>
      <c r="K3970" s="30">
        <v>-0.48448999999999998</v>
      </c>
      <c r="L3970" s="3">
        <v>0</v>
      </c>
      <c r="M3970" s="3">
        <v>4</v>
      </c>
      <c r="N3970" s="10">
        <f t="shared" ref="N3970:N4033" si="434">IF(AND(M3970&gt;0,L3970&gt;0), IF(M3970=L3970,1,-1), 1)</f>
        <v>1</v>
      </c>
      <c r="O3970" s="35">
        <v>4</v>
      </c>
      <c r="P3970" s="17"/>
      <c r="Q3970" s="40">
        <v>2512.2902800000002</v>
      </c>
      <c r="R3970" s="40">
        <v>628.82803000000001</v>
      </c>
      <c r="S3970" s="18">
        <f t="shared" ref="S3970:S4033" si="435">1000000*(I3970-R3970)/R3970</f>
        <v>-768.41358359933588</v>
      </c>
      <c r="T3970" s="18">
        <f t="shared" ref="T3970:T4033" si="436">1000000*(J3970-R3970)/R3970</f>
        <v>2.0493679329655436</v>
      </c>
      <c r="U3970" s="18">
        <f t="shared" ref="U3970:U4033" si="437">1000000*(V3970-R3970)/R3970</f>
        <v>1.8606040828076504</v>
      </c>
      <c r="V3970" s="30">
        <v>628.82920000000001</v>
      </c>
      <c r="W3970" s="3" t="s">
        <v>47</v>
      </c>
      <c r="Z3970" s="3" t="s">
        <v>47</v>
      </c>
      <c r="AA3970" s="3" t="s">
        <v>47</v>
      </c>
      <c r="AB3970" s="12" t="s">
        <v>48</v>
      </c>
      <c r="AC3970" s="3" t="s">
        <v>52</v>
      </c>
      <c r="AE3970" s="3" t="s">
        <v>47</v>
      </c>
      <c r="AF3970" s="3" t="s">
        <v>47</v>
      </c>
      <c r="AK3970" s="3" t="s">
        <v>47</v>
      </c>
      <c r="AL3970" s="3" t="s">
        <v>48</v>
      </c>
      <c r="AU3970" s="3">
        <v>0</v>
      </c>
      <c r="AV3970" s="3">
        <v>6</v>
      </c>
      <c r="AW3970" s="3">
        <v>1</v>
      </c>
      <c r="AX3970" s="3">
        <v>6</v>
      </c>
      <c r="AY3970" s="3">
        <v>100</v>
      </c>
      <c r="AZ3970" s="6" t="str">
        <f t="shared" ref="AZ3970:AZ4033" si="438">HYPERLINK(CQ3970,C3970)</f>
        <v>2305.7</v>
      </c>
      <c r="BC3970" s="12" t="s">
        <v>9990</v>
      </c>
      <c r="BJ3970" s="12">
        <f t="shared" ref="BJ3970:BJ4033" si="439">LEN(BC3970)-LEN(SUBSTITUTE(BC3970,"C",""))</f>
        <v>0</v>
      </c>
      <c r="BK3970" s="12">
        <f t="shared" ref="BK3970:BK4033" si="440">LEN(BC3970)-LEN(SUBSTITUTE(BC3970,"c",""))</f>
        <v>0</v>
      </c>
      <c r="CQ3970" s="3" t="str">
        <f>CONCATENATE(baseURL!$A$1,baseURL!$B$1,baseURL!$C$1,".",C3970,".",L3970,".pkl&amp;seq=",BC3970)</f>
        <v>http://proteomics.broadinstitute.org/millscripts/viewfeed.pl?side=xl&amp;cycle=1&amp;fixedMods=iaaC&amp;file=msdataSM/iPRG2012_nd/cpick_in/iPRG2012_nd.2305.7.0.pkl&amp;seq=KVWLDPNETSELAQANSRNALR</v>
      </c>
    </row>
    <row r="3971" spans="1:95" x14ac:dyDescent="0.2">
      <c r="A3971" s="3">
        <v>7630</v>
      </c>
      <c r="B3971" s="2" t="s">
        <v>9991</v>
      </c>
      <c r="C3971" s="2" t="s">
        <v>9992</v>
      </c>
      <c r="D3971" s="3">
        <v>10406</v>
      </c>
      <c r="E3971" s="3">
        <v>10397</v>
      </c>
      <c r="F3971" s="3">
        <v>48414</v>
      </c>
      <c r="G3971" s="3">
        <v>12701</v>
      </c>
      <c r="H3971" s="3">
        <v>38.491300000000003</v>
      </c>
      <c r="I3971" s="30">
        <v>691.82997999999998</v>
      </c>
      <c r="J3971" s="30">
        <v>691.8299816</v>
      </c>
      <c r="K3971" s="30">
        <v>0</v>
      </c>
      <c r="L3971" s="3">
        <v>2</v>
      </c>
      <c r="M3971" s="3">
        <v>0</v>
      </c>
      <c r="N3971" s="10">
        <f t="shared" si="434"/>
        <v>1</v>
      </c>
      <c r="O3971" s="35">
        <v>2</v>
      </c>
      <c r="Q3971" s="40">
        <v>1382.6476500000001</v>
      </c>
      <c r="R3971" s="42">
        <v>691.82746999999995</v>
      </c>
      <c r="S3971" s="18">
        <f t="shared" si="435"/>
        <v>3.6280721839931021</v>
      </c>
      <c r="T3971" s="18">
        <f t="shared" si="436"/>
        <v>3.6303848993565118</v>
      </c>
      <c r="U3971" s="18">
        <f t="shared" si="437"/>
        <v>3.8015258342768781</v>
      </c>
      <c r="V3971" s="30">
        <v>691.83010000000002</v>
      </c>
      <c r="W3971" s="3" t="s">
        <v>47</v>
      </c>
      <c r="X3971" s="3" t="s">
        <v>47</v>
      </c>
      <c r="Y3971" s="3" t="s">
        <v>47</v>
      </c>
      <c r="AB3971" s="12" t="s">
        <v>52</v>
      </c>
      <c r="AD3971" s="3" t="s">
        <v>47</v>
      </c>
      <c r="AH3971" s="3" t="s">
        <v>47</v>
      </c>
      <c r="AI3971" s="3" t="s">
        <v>52</v>
      </c>
      <c r="AL3971" s="3" t="s">
        <v>52</v>
      </c>
      <c r="AU3971" s="3">
        <v>0</v>
      </c>
      <c r="AV3971" s="3">
        <v>5</v>
      </c>
      <c r="AW3971" s="3">
        <v>2</v>
      </c>
      <c r="AX3971" s="3">
        <v>4</v>
      </c>
      <c r="AY3971" s="3">
        <v>80</v>
      </c>
      <c r="AZ3971" s="6" t="str">
        <f t="shared" si="438"/>
        <v>2305.8</v>
      </c>
      <c r="BC3971" s="12" t="s">
        <v>9993</v>
      </c>
      <c r="BI3971" s="12" t="s">
        <v>594</v>
      </c>
      <c r="BJ3971" s="12">
        <f t="shared" si="439"/>
        <v>0</v>
      </c>
      <c r="BK3971" s="12">
        <f t="shared" si="440"/>
        <v>1</v>
      </c>
      <c r="BR3971" s="3" t="s">
        <v>594</v>
      </c>
      <c r="BZ3971" s="3" t="s">
        <v>9994</v>
      </c>
      <c r="CQ3971" s="3" t="str">
        <f>CONCATENATE(baseURL!$A$1,baseURL!$B$1,baseURL!$C$1,".",C3971,".",L3971,".pkl&amp;seq=",BC3971,"&amp;varMods=ReducedCys-C")</f>
        <v>http://proteomics.broadinstitute.org/millscripts/viewfeed.pl?side=xl&amp;cycle=1&amp;fixedMods=iaaC&amp;file=msdataSM/iPRG2012_nd/cpick_in/iPRG2012_nd.2305.8.2.pkl&amp;seq=TVLGGGcAEMVMSK&amp;varMods=ReducedCys-C</v>
      </c>
    </row>
    <row r="3972" spans="1:95" x14ac:dyDescent="0.2">
      <c r="A3972" s="3">
        <v>2077</v>
      </c>
      <c r="B3972" s="2" t="s">
        <v>9995</v>
      </c>
      <c r="C3972" s="2" t="s">
        <v>9996</v>
      </c>
      <c r="D3972" s="3">
        <v>10410</v>
      </c>
      <c r="E3972" s="3">
        <v>10401</v>
      </c>
      <c r="F3972" s="3">
        <v>48431</v>
      </c>
      <c r="G3972" s="3">
        <v>12706</v>
      </c>
      <c r="H3972" s="3">
        <v>38.512700000000002</v>
      </c>
      <c r="I3972" s="30">
        <v>712.38157999999999</v>
      </c>
      <c r="J3972" s="30">
        <v>712.38120070000002</v>
      </c>
      <c r="K3972" s="30">
        <v>3.8000000000000002E-4</v>
      </c>
      <c r="L3972" s="3">
        <v>3</v>
      </c>
      <c r="M3972" s="3">
        <v>3</v>
      </c>
      <c r="N3972" s="10">
        <f t="shared" si="434"/>
        <v>1</v>
      </c>
      <c r="O3972" s="35">
        <v>3</v>
      </c>
      <c r="P3972" s="17"/>
      <c r="Q3972" s="40">
        <v>2135.1277500000001</v>
      </c>
      <c r="R3972" s="40">
        <v>712.38076999999998</v>
      </c>
      <c r="S3972" s="18">
        <f t="shared" si="435"/>
        <v>1.1370323766618653</v>
      </c>
      <c r="T3972" s="18">
        <f t="shared" si="436"/>
        <v>0.60459240082812282</v>
      </c>
      <c r="U3972" s="18">
        <f t="shared" si="437"/>
        <v>0.60360978027414014</v>
      </c>
      <c r="V3972" s="30">
        <v>712.38120000000004</v>
      </c>
      <c r="W3972" s="3" t="s">
        <v>47</v>
      </c>
      <c r="X3972" s="3" t="s">
        <v>47</v>
      </c>
      <c r="Y3972" s="3" t="s">
        <v>47</v>
      </c>
      <c r="Z3972" s="3" t="s">
        <v>47</v>
      </c>
      <c r="AA3972" s="3" t="s">
        <v>47</v>
      </c>
      <c r="AB3972" s="12" t="s">
        <v>47</v>
      </c>
      <c r="AC3972" s="3" t="s">
        <v>47</v>
      </c>
      <c r="AD3972" s="3" t="s">
        <v>47</v>
      </c>
      <c r="AE3972" s="3" t="s">
        <v>47</v>
      </c>
      <c r="AG3972" s="3" t="s">
        <v>47</v>
      </c>
      <c r="AI3972" s="3" t="s">
        <v>47</v>
      </c>
      <c r="AJ3972" s="3" t="s">
        <v>47</v>
      </c>
      <c r="AM3972" s="3" t="s">
        <v>47</v>
      </c>
      <c r="AO3972" s="3" t="s">
        <v>47</v>
      </c>
      <c r="AQ3972" s="3" t="s">
        <v>47</v>
      </c>
      <c r="AU3972" s="3">
        <v>0</v>
      </c>
      <c r="AV3972" s="3">
        <v>15</v>
      </c>
      <c r="AW3972" s="3">
        <v>2</v>
      </c>
      <c r="AX3972" s="3">
        <v>11</v>
      </c>
      <c r="AY3972" s="3">
        <v>73.33</v>
      </c>
      <c r="AZ3972" s="6" t="str">
        <f t="shared" si="438"/>
        <v>2306.4</v>
      </c>
      <c r="BC3972" s="12" t="s">
        <v>9997</v>
      </c>
      <c r="BJ3972" s="12">
        <f t="shared" si="439"/>
        <v>0</v>
      </c>
      <c r="BK3972" s="12">
        <f t="shared" si="440"/>
        <v>0</v>
      </c>
      <c r="BO3972" s="3" t="s">
        <v>54</v>
      </c>
      <c r="BP3972" s="3" t="s">
        <v>54</v>
      </c>
      <c r="BR3972" s="3" t="s">
        <v>54</v>
      </c>
      <c r="BZ3972" s="3" t="s">
        <v>9998</v>
      </c>
      <c r="CE3972" s="3" t="s">
        <v>9998</v>
      </c>
      <c r="CF3972" s="3" t="s">
        <v>9998</v>
      </c>
      <c r="CM3972" s="3" t="s">
        <v>9998</v>
      </c>
      <c r="CQ3972" s="3" t="str">
        <f>CONCATENATE(baseURL!$A$1,baseURL!$B$1,baseURL!$C$1,".",C3972,".",L3972,".pkl&amp;seq=",BC3972,"&amp;varMods=Deamidated-Q+Deamidated-N")</f>
        <v>http://proteomics.broadinstitute.org/millscripts/viewfeed.pl?side=xl&amp;cycle=1&amp;fixedMods=iaaC&amp;file=msdataSM/iPRG2012_nd/cpick_in/iPRG2012_nd.2306.4.3.pkl&amp;seq=MVLLGPPGAGKGTqAPNLQER&amp;varMods=Deamidated-Q+Deamidated-N</v>
      </c>
    </row>
    <row r="3973" spans="1:95" x14ac:dyDescent="0.2">
      <c r="A3973" s="3">
        <v>4657</v>
      </c>
      <c r="B3973" s="2" t="s">
        <v>9999</v>
      </c>
      <c r="C3973" s="2" t="s">
        <v>10000</v>
      </c>
      <c r="D3973" s="3">
        <v>10411</v>
      </c>
      <c r="E3973" s="3">
        <v>10402</v>
      </c>
      <c r="F3973" s="3">
        <v>48432</v>
      </c>
      <c r="G3973" s="3">
        <v>12707</v>
      </c>
      <c r="H3973" s="3">
        <v>38.516100000000002</v>
      </c>
      <c r="I3973" s="30">
        <v>732.89243999999997</v>
      </c>
      <c r="J3973" s="30">
        <v>732.8914757</v>
      </c>
      <c r="K3973" s="30">
        <v>9.6000000000000002E-4</v>
      </c>
      <c r="L3973" s="3">
        <v>4</v>
      </c>
      <c r="M3973" s="3">
        <v>4</v>
      </c>
      <c r="N3973" s="10">
        <f t="shared" si="434"/>
        <v>1</v>
      </c>
      <c r="O3973" s="35">
        <v>4</v>
      </c>
      <c r="P3973" s="17"/>
      <c r="Q3973" s="40">
        <v>2928.5425300000002</v>
      </c>
      <c r="R3973" s="40">
        <v>732.89108999999996</v>
      </c>
      <c r="S3973" s="18">
        <f t="shared" si="435"/>
        <v>1.8420199377811823</v>
      </c>
      <c r="T3973" s="18">
        <f t="shared" si="436"/>
        <v>0.52627191857116717</v>
      </c>
      <c r="U3973" s="18">
        <f t="shared" si="437"/>
        <v>0.42298235610032198</v>
      </c>
      <c r="V3973" s="30">
        <v>732.89139999999998</v>
      </c>
      <c r="W3973" s="3" t="s">
        <v>47</v>
      </c>
      <c r="X3973" s="3" t="s">
        <v>47</v>
      </c>
      <c r="Y3973" s="3" t="s">
        <v>47</v>
      </c>
      <c r="Z3973" s="3" t="s">
        <v>47</v>
      </c>
      <c r="AA3973" s="3" t="s">
        <v>47</v>
      </c>
      <c r="AB3973" s="12" t="s">
        <v>47</v>
      </c>
      <c r="AC3973" s="3" t="s">
        <v>47</v>
      </c>
      <c r="AD3973" s="3" t="s">
        <v>47</v>
      </c>
      <c r="AE3973" s="3" t="s">
        <v>47</v>
      </c>
      <c r="AF3973" s="3" t="s">
        <v>47</v>
      </c>
      <c r="AG3973" s="3" t="s">
        <v>47</v>
      </c>
      <c r="AI3973" s="3" t="s">
        <v>47</v>
      </c>
      <c r="AK3973" s="3" t="s">
        <v>47</v>
      </c>
      <c r="AL3973" s="3" t="s">
        <v>47</v>
      </c>
      <c r="AM3973" s="3" t="s">
        <v>47</v>
      </c>
      <c r="AN3973" s="3" t="s">
        <v>47</v>
      </c>
      <c r="AU3973" s="3">
        <v>0</v>
      </c>
      <c r="AV3973" s="3">
        <v>16</v>
      </c>
      <c r="AW3973" s="3">
        <v>1</v>
      </c>
      <c r="AX3973" s="3">
        <v>16</v>
      </c>
      <c r="AY3973" s="3">
        <v>100</v>
      </c>
      <c r="AZ3973" s="6" t="str">
        <f t="shared" si="438"/>
        <v>2306.5</v>
      </c>
      <c r="BC3973" s="12" t="s">
        <v>10001</v>
      </c>
      <c r="BJ3973" s="12">
        <f t="shared" si="439"/>
        <v>0</v>
      </c>
      <c r="BK3973" s="12">
        <f t="shared" si="440"/>
        <v>0</v>
      </c>
      <c r="CQ3973" s="3" t="str">
        <f>CONCATENATE(baseURL!$A$1,baseURL!$B$1,baseURL!$C$1,".",C3973,".",L3973,".pkl&amp;seq=",BC3973)</f>
        <v>http://proteomics.broadinstitute.org/millscripts/viewfeed.pl?side=xl&amp;cycle=1&amp;fixedMods=iaaC&amp;file=msdataSM/iPRG2012_nd/cpick_in/iPRG2012_nd.2306.5.4.pkl&amp;seq=GLSSLFGGGAPSQQKEAATTAKTTPNPLAK</v>
      </c>
    </row>
    <row r="3974" spans="1:95" x14ac:dyDescent="0.2">
      <c r="A3974" s="3">
        <v>355</v>
      </c>
      <c r="B3974" s="2" t="s">
        <v>10002</v>
      </c>
      <c r="C3974" s="2" t="s">
        <v>10003</v>
      </c>
      <c r="D3974" s="3">
        <v>10414</v>
      </c>
      <c r="E3974" s="3">
        <v>10405</v>
      </c>
      <c r="F3974" s="3">
        <v>48451</v>
      </c>
      <c r="G3974" s="3">
        <v>12711</v>
      </c>
      <c r="H3974" s="3">
        <v>38.534300000000002</v>
      </c>
      <c r="I3974" s="30">
        <v>682.83691999999996</v>
      </c>
      <c r="J3974" s="30">
        <v>682.83500939999999</v>
      </c>
      <c r="K3974" s="30">
        <v>1.91E-3</v>
      </c>
      <c r="L3974" s="3">
        <v>4</v>
      </c>
      <c r="M3974" s="3">
        <v>4</v>
      </c>
      <c r="N3974" s="10">
        <f t="shared" si="434"/>
        <v>1</v>
      </c>
      <c r="O3974" s="35">
        <v>4</v>
      </c>
      <c r="P3974" s="17"/>
      <c r="Q3974" s="40">
        <v>2728.3073800000002</v>
      </c>
      <c r="R3974" s="40">
        <v>682.83230000000003</v>
      </c>
      <c r="S3974" s="18">
        <f t="shared" si="435"/>
        <v>6.7659365263354978</v>
      </c>
      <c r="T3974" s="18">
        <f t="shared" si="436"/>
        <v>3.9678849403548946</v>
      </c>
      <c r="U3974" s="18">
        <f t="shared" si="437"/>
        <v>3.9541187492219767</v>
      </c>
      <c r="V3974" s="30">
        <v>682.83500000000004</v>
      </c>
      <c r="Z3974" s="3" t="s">
        <v>47</v>
      </c>
      <c r="AB3974" s="12" t="s">
        <v>48</v>
      </c>
      <c r="AC3974" s="3" t="s">
        <v>47</v>
      </c>
      <c r="AG3974" s="3" t="s">
        <v>47</v>
      </c>
      <c r="AU3974" s="3">
        <v>0</v>
      </c>
      <c r="AV3974" s="3">
        <v>3</v>
      </c>
      <c r="AW3974" s="3">
        <v>1</v>
      </c>
      <c r="AX3974" s="3">
        <v>3</v>
      </c>
      <c r="AY3974" s="3">
        <v>100</v>
      </c>
      <c r="AZ3974" s="6" t="str">
        <f t="shared" si="438"/>
        <v>2307.3</v>
      </c>
      <c r="BC3974" s="12" t="s">
        <v>10004</v>
      </c>
      <c r="BJ3974" s="12">
        <f t="shared" si="439"/>
        <v>0</v>
      </c>
      <c r="BK3974" s="12">
        <f t="shared" si="440"/>
        <v>0</v>
      </c>
      <c r="CQ3974" s="3" t="str">
        <f>CONCATENATE(baseURL!$A$1,baseURL!$B$1,baseURL!$C$1,".",C3974,".",L3974,".pkl&amp;seq=",BC3974)</f>
        <v>http://proteomics.broadinstitute.org/millscripts/viewfeed.pl?side=xl&amp;cycle=1&amp;fixedMods=iaaC&amp;file=msdataSM/iPRG2012_nd/cpick_in/iPRG2012_nd.2307.3.4.pkl&amp;seq=ADQENSPLHTVGFDARFPQQNQTK</v>
      </c>
    </row>
    <row r="3975" spans="1:95" x14ac:dyDescent="0.2">
      <c r="A3975" s="3">
        <v>7616</v>
      </c>
      <c r="B3975" s="2" t="s">
        <v>10005</v>
      </c>
      <c r="C3975" s="2" t="s">
        <v>10006</v>
      </c>
      <c r="D3975" s="3">
        <v>10415</v>
      </c>
      <c r="E3975" s="3">
        <v>10406</v>
      </c>
      <c r="F3975" s="3">
        <v>48452</v>
      </c>
      <c r="G3975" s="3">
        <v>12712</v>
      </c>
      <c r="H3975" s="3">
        <v>38.537599999999998</v>
      </c>
      <c r="I3975" s="30">
        <v>853.43516</v>
      </c>
      <c r="J3975" s="30">
        <v>853.43343649999997</v>
      </c>
      <c r="K3975" s="30">
        <v>1.72E-3</v>
      </c>
      <c r="L3975" s="3">
        <v>2</v>
      </c>
      <c r="M3975" s="3">
        <v>2</v>
      </c>
      <c r="N3975" s="10">
        <f t="shared" si="434"/>
        <v>1</v>
      </c>
      <c r="O3975" s="35">
        <v>2</v>
      </c>
      <c r="Q3975" s="37">
        <v>1705.86115</v>
      </c>
      <c r="R3975" s="37">
        <v>853.43421000000001</v>
      </c>
      <c r="S3975" s="18">
        <f t="shared" si="435"/>
        <v>1.1131496591739674</v>
      </c>
      <c r="T3975" s="18">
        <f t="shared" si="436"/>
        <v>-0.9063381699177725</v>
      </c>
      <c r="U3975" s="18">
        <f t="shared" si="437"/>
        <v>-0.59758560646746162</v>
      </c>
      <c r="V3975" s="30">
        <v>853.43370000000004</v>
      </c>
      <c r="W3975" s="3" t="s">
        <v>47</v>
      </c>
      <c r="X3975" s="3" t="s">
        <v>47</v>
      </c>
      <c r="Y3975" s="3" t="s">
        <v>47</v>
      </c>
      <c r="AB3975" s="12" t="s">
        <v>47</v>
      </c>
      <c r="AC3975" s="3" t="s">
        <v>52</v>
      </c>
      <c r="AD3975" s="3" t="s">
        <v>47</v>
      </c>
      <c r="AF3975" s="3" t="s">
        <v>52</v>
      </c>
      <c r="AH3975" s="3" t="s">
        <v>47</v>
      </c>
      <c r="AK3975" s="3" t="s">
        <v>47</v>
      </c>
      <c r="AL3975" s="3" t="s">
        <v>52</v>
      </c>
      <c r="AU3975" s="3">
        <v>0</v>
      </c>
      <c r="AV3975" s="3">
        <v>7</v>
      </c>
      <c r="AW3975" s="3">
        <v>2</v>
      </c>
      <c r="AX3975" s="3">
        <v>6</v>
      </c>
      <c r="AY3975" s="3">
        <v>85.71</v>
      </c>
      <c r="AZ3975" s="6" t="str">
        <f t="shared" si="438"/>
        <v>2307.4</v>
      </c>
      <c r="BC3975" s="12" t="s">
        <v>20195</v>
      </c>
      <c r="BI3975" s="12" t="s">
        <v>594</v>
      </c>
      <c r="BJ3975" s="12">
        <f t="shared" si="439"/>
        <v>0</v>
      </c>
      <c r="BK3975" s="12">
        <f t="shared" si="440"/>
        <v>2</v>
      </c>
      <c r="BR3975" s="3" t="s">
        <v>594</v>
      </c>
      <c r="BZ3975" s="3" t="s">
        <v>8103</v>
      </c>
      <c r="CQ3975" s="3" t="str">
        <f>CONCATENATE(baseURL!$A$1,baseURL!$B$1,baseURL!$C$1,".",C3975,".",L3975,".pkl&amp;seq=",BC3975,"&amp;varMods=ReducedCys-C")</f>
        <v>http://proteomics.broadinstitute.org/millscripts/viewfeed.pl?side=xl&amp;cycle=1&amp;fixedMods=iaaC&amp;file=msdataSM/iPRG2012_nd/cpick_in/iPRG2012_nd.2307.4.2.pkl&amp;seq=LVSNAScTTNcLAPLAK&amp;varMods=ReducedCys-C</v>
      </c>
    </row>
    <row r="3976" spans="1:95" x14ac:dyDescent="0.2">
      <c r="A3976" s="3">
        <v>6365</v>
      </c>
      <c r="B3976" s="2" t="s">
        <v>10007</v>
      </c>
      <c r="C3976" s="2" t="s">
        <v>9995</v>
      </c>
      <c r="D3976" s="3">
        <v>10416</v>
      </c>
      <c r="E3976" s="3">
        <v>10407</v>
      </c>
      <c r="F3976" s="3">
        <v>48453</v>
      </c>
      <c r="G3976" s="3">
        <v>12713</v>
      </c>
      <c r="H3976" s="3">
        <v>38.540900000000001</v>
      </c>
      <c r="I3976" s="30">
        <v>999.46103000000005</v>
      </c>
      <c r="J3976" s="30">
        <v>999.45803530000001</v>
      </c>
      <c r="K3976" s="30">
        <v>2.99E-3</v>
      </c>
      <c r="L3976" s="3">
        <v>2</v>
      </c>
      <c r="M3976" s="3">
        <v>2</v>
      </c>
      <c r="N3976" s="10">
        <f t="shared" si="434"/>
        <v>1</v>
      </c>
      <c r="O3976" s="35">
        <v>2</v>
      </c>
      <c r="P3976" s="17"/>
      <c r="Q3976" s="40">
        <v>1997.91003</v>
      </c>
      <c r="R3976" s="40">
        <v>999.45865000000003</v>
      </c>
      <c r="S3976" s="18">
        <f t="shared" si="435"/>
        <v>2.381289110876653</v>
      </c>
      <c r="T3976" s="18">
        <f t="shared" si="436"/>
        <v>-0.61503294811474063</v>
      </c>
      <c r="U3976" s="18">
        <f t="shared" si="437"/>
        <v>-1.0505687254570151</v>
      </c>
      <c r="V3976" s="30">
        <v>999.45759999999996</v>
      </c>
      <c r="W3976" s="3" t="s">
        <v>47</v>
      </c>
      <c r="X3976" s="3" t="s">
        <v>47</v>
      </c>
      <c r="Y3976" s="3" t="s">
        <v>47</v>
      </c>
      <c r="Z3976" s="3" t="s">
        <v>47</v>
      </c>
      <c r="AA3976" s="3" t="s">
        <v>48</v>
      </c>
      <c r="AB3976" s="12" t="s">
        <v>47</v>
      </c>
      <c r="AC3976" s="3" t="s">
        <v>47</v>
      </c>
      <c r="AD3976" s="3" t="s">
        <v>47</v>
      </c>
      <c r="AE3976" s="3" t="s">
        <v>48</v>
      </c>
      <c r="AF3976" s="3" t="s">
        <v>47</v>
      </c>
      <c r="AG3976" s="3" t="s">
        <v>47</v>
      </c>
      <c r="AH3976" s="3" t="s">
        <v>47</v>
      </c>
      <c r="AI3976" s="3" t="s">
        <v>47</v>
      </c>
      <c r="AJ3976" s="3" t="s">
        <v>47</v>
      </c>
      <c r="AK3976" s="3" t="s">
        <v>48</v>
      </c>
      <c r="AL3976" s="3" t="s">
        <v>47</v>
      </c>
      <c r="AU3976" s="3">
        <v>0</v>
      </c>
      <c r="AV3976" s="3">
        <v>13</v>
      </c>
      <c r="AW3976" s="3">
        <v>1</v>
      </c>
      <c r="AX3976" s="3">
        <v>13</v>
      </c>
      <c r="AY3976" s="3">
        <v>100</v>
      </c>
      <c r="AZ3976" s="6" t="str">
        <f t="shared" si="438"/>
        <v>2307.5</v>
      </c>
      <c r="BC3976" s="12" t="s">
        <v>9839</v>
      </c>
      <c r="BJ3976" s="12">
        <f t="shared" si="439"/>
        <v>0</v>
      </c>
      <c r="BK3976" s="12">
        <f t="shared" si="440"/>
        <v>0</v>
      </c>
      <c r="CQ3976" s="3" t="str">
        <f>CONCATENATE(baseURL!$A$1,baseURL!$B$1,baseURL!$C$1,".",C3976,".",L3976,".pkl&amp;seq=",BC3976)</f>
        <v>http://proteomics.broadinstitute.org/millscripts/viewfeed.pl?side=xl&amp;cycle=1&amp;fixedMods=iaaC&amp;file=msdataSM/iPRG2012_nd/cpick_in/iPRG2012_nd.2307.5.2.pkl&amp;seq=WAGNANELNAAYAADGYAR</v>
      </c>
    </row>
    <row r="3977" spans="1:95" x14ac:dyDescent="0.2">
      <c r="A3977" s="3">
        <v>994</v>
      </c>
      <c r="B3977" s="2" t="s">
        <v>10008</v>
      </c>
      <c r="C3977" s="2" t="s">
        <v>10009</v>
      </c>
      <c r="D3977" s="3">
        <v>10417</v>
      </c>
      <c r="E3977" s="3">
        <v>10408</v>
      </c>
      <c r="F3977" s="3">
        <v>48470</v>
      </c>
      <c r="G3977" s="3">
        <v>12715</v>
      </c>
      <c r="H3977" s="3">
        <v>38.554200000000002</v>
      </c>
      <c r="I3977" s="30">
        <v>514.63271999999995</v>
      </c>
      <c r="J3977" s="30">
        <v>514.63245959999995</v>
      </c>
      <c r="K3977" s="30">
        <v>2.5999999999999998E-4</v>
      </c>
      <c r="L3977" s="3">
        <v>3</v>
      </c>
      <c r="M3977" s="3">
        <v>3</v>
      </c>
      <c r="N3977" s="10">
        <f t="shared" si="434"/>
        <v>1</v>
      </c>
      <c r="O3977" s="35">
        <v>3</v>
      </c>
      <c r="P3977" s="17"/>
      <c r="Q3977" s="40">
        <v>1541.88321</v>
      </c>
      <c r="R3977" s="40">
        <v>514.63259000000005</v>
      </c>
      <c r="S3977" s="18">
        <f t="shared" si="435"/>
        <v>0.25260739880300859</v>
      </c>
      <c r="T3977" s="18">
        <f t="shared" si="436"/>
        <v>-0.25338465273406341</v>
      </c>
      <c r="U3977" s="18">
        <f t="shared" si="437"/>
        <v>-0.95213558086833194</v>
      </c>
      <c r="V3977" s="30">
        <v>514.63210000000004</v>
      </c>
      <c r="W3977" s="3" t="s">
        <v>47</v>
      </c>
      <c r="Z3977" s="3" t="s">
        <v>52</v>
      </c>
      <c r="AA3977" s="3" t="s">
        <v>47</v>
      </c>
      <c r="AE3977" s="3" t="s">
        <v>47</v>
      </c>
      <c r="AF3977" s="3" t="s">
        <v>47</v>
      </c>
      <c r="AG3977" s="3" t="s">
        <v>52</v>
      </c>
      <c r="AH3977" s="3" t="s">
        <v>47</v>
      </c>
      <c r="AK3977" s="3" t="s">
        <v>47</v>
      </c>
      <c r="AL3977" s="3" t="s">
        <v>52</v>
      </c>
      <c r="AO3977" s="3" t="s">
        <v>48</v>
      </c>
      <c r="AP3977" s="3" t="s">
        <v>48</v>
      </c>
      <c r="AU3977" s="3">
        <v>0</v>
      </c>
      <c r="AV3977" s="3">
        <v>6</v>
      </c>
      <c r="AW3977" s="3">
        <v>1</v>
      </c>
      <c r="AX3977" s="3">
        <v>6</v>
      </c>
      <c r="AY3977" s="3">
        <v>100</v>
      </c>
      <c r="AZ3977" s="6" t="str">
        <f t="shared" si="438"/>
        <v>2308.1</v>
      </c>
      <c r="BC3977" s="12" t="s">
        <v>10010</v>
      </c>
      <c r="BJ3977" s="12">
        <f t="shared" si="439"/>
        <v>0</v>
      </c>
      <c r="BK3977" s="12">
        <f t="shared" si="440"/>
        <v>0</v>
      </c>
      <c r="BN3977" s="3" t="s">
        <v>277</v>
      </c>
      <c r="BR3977" s="3" t="s">
        <v>277</v>
      </c>
      <c r="CQ3977" s="3" t="str">
        <f>CONCATENATE(baseURL!$A$1,baseURL!$B$1,baseURL!$C$1,".",C3977,".",L3977,".pkl&amp;seq=",BC3977,"&amp;varMods=Oxidation-M")</f>
        <v>http://proteomics.broadinstitute.org/millscripts/viewfeed.pl?side=xl&amp;cycle=1&amp;fixedMods=iaaC&amp;file=msdataSM/iPRG2012_nd/cpick_in/iPRG2012_nd.2308.1.3.pkl&amp;seq=SLVPLmDRVLVQR&amp;varMods=Oxidation-M</v>
      </c>
    </row>
    <row r="3978" spans="1:95" x14ac:dyDescent="0.2">
      <c r="A3978" s="3">
        <v>276</v>
      </c>
      <c r="B3978" s="2" t="s">
        <v>10011</v>
      </c>
      <c r="C3978" s="2" t="s">
        <v>10012</v>
      </c>
      <c r="D3978" s="3">
        <v>10419</v>
      </c>
      <c r="E3978" s="3">
        <v>10410</v>
      </c>
      <c r="F3978" s="3">
        <v>48472</v>
      </c>
      <c r="G3978" s="3">
        <v>12717</v>
      </c>
      <c r="H3978" s="3">
        <v>38.565800000000003</v>
      </c>
      <c r="I3978" s="30">
        <v>667.35882000000004</v>
      </c>
      <c r="J3978" s="30">
        <v>666.97654650000004</v>
      </c>
      <c r="K3978" s="30">
        <v>0.38227</v>
      </c>
      <c r="L3978" s="3">
        <v>2</v>
      </c>
      <c r="M3978" s="3">
        <v>3</v>
      </c>
      <c r="N3978" s="10">
        <f t="shared" si="434"/>
        <v>-1</v>
      </c>
      <c r="O3978" s="35">
        <v>2</v>
      </c>
      <c r="P3978" s="17"/>
      <c r="Q3978" s="40">
        <v>1333.7110399999999</v>
      </c>
      <c r="R3978" s="40">
        <v>667.35915999999997</v>
      </c>
      <c r="S3978" s="18">
        <f t="shared" si="435"/>
        <v>-0.50947079221537983</v>
      </c>
      <c r="T3978" s="18">
        <f t="shared" si="436"/>
        <v>-573.3247146857683</v>
      </c>
      <c r="U3978" s="18">
        <f t="shared" si="437"/>
        <v>-0.53943966244590402</v>
      </c>
      <c r="V3978" s="30">
        <v>667.35879999999997</v>
      </c>
      <c r="X3978" s="3" t="s">
        <v>65</v>
      </c>
      <c r="Y3978" s="3" t="s">
        <v>65</v>
      </c>
      <c r="AA3978" s="3" t="s">
        <v>65</v>
      </c>
      <c r="AB3978" s="12" t="s">
        <v>52</v>
      </c>
      <c r="AD3978" s="3" t="s">
        <v>47</v>
      </c>
      <c r="AF3978" s="3" t="s">
        <v>47</v>
      </c>
      <c r="AG3978" s="3" t="s">
        <v>47</v>
      </c>
      <c r="AK3978" s="3" t="s">
        <v>52</v>
      </c>
      <c r="AO3978" s="3" t="s">
        <v>52</v>
      </c>
      <c r="AU3978" s="3">
        <v>3</v>
      </c>
      <c r="AV3978" s="3">
        <v>3</v>
      </c>
      <c r="AW3978" s="3">
        <v>1</v>
      </c>
      <c r="AX3978" s="3">
        <v>3</v>
      </c>
      <c r="AY3978" s="3">
        <v>100</v>
      </c>
      <c r="AZ3978" s="6" t="str">
        <f t="shared" si="438"/>
        <v>2308.3</v>
      </c>
      <c r="BC3978" s="12" t="s">
        <v>10013</v>
      </c>
      <c r="BJ3978" s="12">
        <f t="shared" si="439"/>
        <v>0</v>
      </c>
      <c r="BK3978" s="12">
        <f t="shared" si="440"/>
        <v>0</v>
      </c>
      <c r="BT3978" s="3" t="s">
        <v>10014</v>
      </c>
      <c r="BU3978" s="3" t="s">
        <v>10014</v>
      </c>
      <c r="BW3978" s="3" t="s">
        <v>10015</v>
      </c>
      <c r="CQ3978" s="3" t="str">
        <f>CONCATENATE(baseURL!$A$1,baseURL!$B$1,baseURL!$C$1,".",C3978,".",L3978,".pkl&amp;seq=",BC3978)</f>
        <v>http://proteomics.broadinstitute.org/millscripts/viewfeed.pl?side=xl&amp;cycle=1&amp;fixedMods=iaaC&amp;file=msdataSM/iPRG2012_nd/cpick_in/iPRG2012_nd.2308.3.2.pkl&amp;seq=LSADYPLLTGQR</v>
      </c>
    </row>
    <row r="3979" spans="1:95" x14ac:dyDescent="0.2">
      <c r="A3979" s="3">
        <v>7003</v>
      </c>
      <c r="B3979" s="2" t="s">
        <v>10016</v>
      </c>
      <c r="C3979" s="2" t="s">
        <v>10008</v>
      </c>
      <c r="D3979" s="3">
        <v>10421</v>
      </c>
      <c r="E3979" s="3">
        <v>10412</v>
      </c>
      <c r="F3979" s="3">
        <v>48492</v>
      </c>
      <c r="G3979" s="3">
        <v>12720</v>
      </c>
      <c r="H3979" s="3">
        <v>38.577399999999997</v>
      </c>
      <c r="I3979" s="30">
        <v>534.27952000000005</v>
      </c>
      <c r="J3979" s="30">
        <v>534.27700909999999</v>
      </c>
      <c r="K3979" s="30">
        <v>2.5100000000000001E-3</v>
      </c>
      <c r="L3979" s="3">
        <v>3</v>
      </c>
      <c r="M3979" s="3">
        <v>3</v>
      </c>
      <c r="N3979" s="10">
        <f t="shared" si="434"/>
        <v>1</v>
      </c>
      <c r="O3979" s="35">
        <v>3</v>
      </c>
      <c r="P3979" s="17"/>
      <c r="Q3979" s="40">
        <v>1600.81519</v>
      </c>
      <c r="R3979" s="40">
        <v>534.27657999999997</v>
      </c>
      <c r="S3979" s="18">
        <f t="shared" si="435"/>
        <v>5.50276787367424</v>
      </c>
      <c r="T3979" s="18">
        <f t="shared" si="436"/>
        <v>0.80314207300531304</v>
      </c>
      <c r="U3979" s="18">
        <f t="shared" si="437"/>
        <v>0.59894072090505179</v>
      </c>
      <c r="V3979" s="30">
        <v>534.27689999999996</v>
      </c>
      <c r="W3979" s="3" t="s">
        <v>47</v>
      </c>
      <c r="X3979" s="3" t="s">
        <v>47</v>
      </c>
      <c r="Y3979" s="3" t="s">
        <v>47</v>
      </c>
      <c r="Z3979" s="3" t="s">
        <v>47</v>
      </c>
      <c r="AB3979" s="12" t="s">
        <v>48</v>
      </c>
      <c r="AD3979" s="3" t="s">
        <v>47</v>
      </c>
      <c r="AE3979" s="3" t="s">
        <v>47</v>
      </c>
      <c r="AF3979" s="3" t="s">
        <v>48</v>
      </c>
      <c r="AH3979" s="3" t="s">
        <v>47</v>
      </c>
      <c r="AL3979" s="3" t="s">
        <v>52</v>
      </c>
      <c r="AM3979" s="3" t="s">
        <v>48</v>
      </c>
      <c r="AU3979" s="3">
        <v>0</v>
      </c>
      <c r="AV3979" s="3">
        <v>7</v>
      </c>
      <c r="AW3979" s="3">
        <v>1</v>
      </c>
      <c r="AX3979" s="3">
        <v>7</v>
      </c>
      <c r="AY3979" s="3">
        <v>100</v>
      </c>
      <c r="AZ3979" s="6" t="str">
        <f t="shared" si="438"/>
        <v>2309.2</v>
      </c>
      <c r="BC3979" s="12" t="s">
        <v>10017</v>
      </c>
      <c r="BJ3979" s="12">
        <f t="shared" si="439"/>
        <v>0</v>
      </c>
      <c r="BK3979" s="12">
        <f t="shared" si="440"/>
        <v>0</v>
      </c>
      <c r="CQ3979" s="3" t="str">
        <f>CONCATENATE(baseURL!$A$1,baseURL!$B$1,baseURL!$C$1,".",C3979,".",L3979,".pkl&amp;seq=",BC3979)</f>
        <v>http://proteomics.broadinstitute.org/millscripts/viewfeed.pl?side=xl&amp;cycle=1&amp;fixedMods=iaaC&amp;file=msdataSM/iPRG2012_nd/cpick_in/iPRG2012_nd.2309.2.3.pkl&amp;seq=AAYGVVRYVMESGAK</v>
      </c>
    </row>
    <row r="3980" spans="1:95" x14ac:dyDescent="0.2">
      <c r="A3980" s="3">
        <v>4642</v>
      </c>
      <c r="B3980" s="2" t="s">
        <v>10018</v>
      </c>
      <c r="C3980" s="2" t="s">
        <v>10019</v>
      </c>
      <c r="D3980" s="3">
        <v>10425</v>
      </c>
      <c r="E3980" s="3">
        <v>10416</v>
      </c>
      <c r="F3980" s="3">
        <v>48496</v>
      </c>
      <c r="G3980" s="3">
        <v>12724</v>
      </c>
      <c r="H3980" s="3">
        <v>38.585799999999999</v>
      </c>
      <c r="I3980" s="30">
        <v>603.2491</v>
      </c>
      <c r="J3980" s="30">
        <v>603.60028290000002</v>
      </c>
      <c r="K3980" s="30">
        <v>-0.35117999999999999</v>
      </c>
      <c r="L3980" s="3">
        <v>4</v>
      </c>
      <c r="M3980" s="3">
        <v>4</v>
      </c>
      <c r="N3980" s="10">
        <f t="shared" si="434"/>
        <v>1</v>
      </c>
      <c r="O3980" s="35">
        <v>4</v>
      </c>
      <c r="P3980" s="17"/>
      <c r="Q3980" s="40">
        <v>2411.37691</v>
      </c>
      <c r="R3980" s="40">
        <v>603.59968000000003</v>
      </c>
      <c r="S3980" s="18">
        <f t="shared" si="435"/>
        <v>-580.81541726469493</v>
      </c>
      <c r="T3980" s="18">
        <f t="shared" si="436"/>
        <v>0.99884082110490635</v>
      </c>
      <c r="U3980" s="18">
        <f t="shared" si="437"/>
        <v>0.86149813720524404</v>
      </c>
      <c r="V3980" s="30">
        <v>603.60019999999997</v>
      </c>
      <c r="W3980" s="3" t="s">
        <v>47</v>
      </c>
      <c r="X3980" s="3" t="s">
        <v>47</v>
      </c>
      <c r="Y3980" s="3" t="s">
        <v>47</v>
      </c>
      <c r="Z3980" s="3" t="s">
        <v>47</v>
      </c>
      <c r="AA3980" s="3" t="s">
        <v>47</v>
      </c>
      <c r="AB3980" s="12" t="s">
        <v>47</v>
      </c>
      <c r="AC3980" s="3" t="s">
        <v>47</v>
      </c>
      <c r="AD3980" s="3" t="s">
        <v>47</v>
      </c>
      <c r="AE3980" s="3" t="s">
        <v>47</v>
      </c>
      <c r="AF3980" s="3" t="s">
        <v>47</v>
      </c>
      <c r="AI3980" s="3" t="s">
        <v>47</v>
      </c>
      <c r="AK3980" s="3" t="s">
        <v>47</v>
      </c>
      <c r="AL3980" s="3" t="s">
        <v>47</v>
      </c>
      <c r="AM3980" s="3" t="s">
        <v>47</v>
      </c>
      <c r="AN3980" s="3" t="s">
        <v>48</v>
      </c>
      <c r="AU3980" s="3">
        <v>0</v>
      </c>
      <c r="AV3980" s="3">
        <v>14</v>
      </c>
      <c r="AW3980" s="3">
        <v>1</v>
      </c>
      <c r="AX3980" s="3">
        <v>14</v>
      </c>
      <c r="AY3980" s="3">
        <v>100</v>
      </c>
      <c r="AZ3980" s="6" t="str">
        <f t="shared" si="438"/>
        <v>2309.6</v>
      </c>
      <c r="BC3980" s="12" t="s">
        <v>10020</v>
      </c>
      <c r="BJ3980" s="12">
        <f t="shared" si="439"/>
        <v>0</v>
      </c>
      <c r="BK3980" s="12">
        <f t="shared" si="440"/>
        <v>0</v>
      </c>
      <c r="CQ3980" s="3" t="str">
        <f>CONCATENATE(baseURL!$A$1,baseURL!$B$1,baseURL!$C$1,".",C3980,".",L3980,".pkl&amp;seq=",BC3980)</f>
        <v>http://proteomics.broadinstitute.org/millscripts/viewfeed.pl?side=xl&amp;cycle=1&amp;fixedMods=iaaC&amp;file=msdataSM/iPRG2012_nd/cpick_in/iPRG2012_nd.2309.6.4.pkl&amp;seq=ALTEKNQQLVAGKPLYVALAQR</v>
      </c>
    </row>
    <row r="3981" spans="1:95" x14ac:dyDescent="0.2">
      <c r="A3981" s="3">
        <v>1668</v>
      </c>
      <c r="B3981" s="2" t="s">
        <v>10021</v>
      </c>
      <c r="C3981" s="2" t="s">
        <v>10022</v>
      </c>
      <c r="D3981" s="3">
        <v>10426</v>
      </c>
      <c r="E3981" s="3">
        <v>10417</v>
      </c>
      <c r="F3981" s="3">
        <v>48497</v>
      </c>
      <c r="G3981" s="3">
        <v>12725</v>
      </c>
      <c r="H3981" s="3">
        <v>38.588299999999997</v>
      </c>
      <c r="I3981" s="30">
        <v>637.33487000000002</v>
      </c>
      <c r="J3981" s="30">
        <v>637.83943920000002</v>
      </c>
      <c r="K3981" s="30">
        <v>-0.50456999999999996</v>
      </c>
      <c r="L3981" s="3">
        <v>0</v>
      </c>
      <c r="M3981" s="3">
        <v>2</v>
      </c>
      <c r="N3981" s="10">
        <f t="shared" si="434"/>
        <v>1</v>
      </c>
      <c r="O3981" s="35">
        <v>2</v>
      </c>
      <c r="P3981" s="17"/>
      <c r="Q3981" s="40">
        <v>1273.6634200000001</v>
      </c>
      <c r="R3981" s="40">
        <v>637.33534999999995</v>
      </c>
      <c r="S3981" s="18">
        <f t="shared" si="435"/>
        <v>-0.75313569210461162</v>
      </c>
      <c r="T3981" s="18">
        <f t="shared" si="436"/>
        <v>790.93243454967114</v>
      </c>
      <c r="U3981" s="18">
        <f t="shared" si="437"/>
        <v>-0.54916144210758566</v>
      </c>
      <c r="V3981" s="30">
        <v>637.33500000000004</v>
      </c>
      <c r="X3981" s="3" t="s">
        <v>47</v>
      </c>
      <c r="Y3981" s="3" t="s">
        <v>47</v>
      </c>
      <c r="AA3981" s="3" t="s">
        <v>47</v>
      </c>
      <c r="AB3981" s="12" t="s">
        <v>48</v>
      </c>
      <c r="AC3981" s="3" t="s">
        <v>48</v>
      </c>
      <c r="AD3981" s="3" t="s">
        <v>47</v>
      </c>
      <c r="AF3981" s="3" t="s">
        <v>47</v>
      </c>
      <c r="AG3981" s="3" t="s">
        <v>47</v>
      </c>
      <c r="AK3981" s="3" t="s">
        <v>52</v>
      </c>
      <c r="AO3981" s="3" t="s">
        <v>48</v>
      </c>
      <c r="AU3981" s="3">
        <v>0</v>
      </c>
      <c r="AV3981" s="3">
        <v>6</v>
      </c>
      <c r="AW3981" s="3">
        <v>2</v>
      </c>
      <c r="AX3981" s="3">
        <v>5</v>
      </c>
      <c r="AY3981" s="3">
        <v>83.33</v>
      </c>
      <c r="AZ3981" s="6" t="str">
        <f t="shared" si="438"/>
        <v>2309.7</v>
      </c>
      <c r="BC3981" s="12" t="s">
        <v>10023</v>
      </c>
      <c r="BJ3981" s="12">
        <f t="shared" si="439"/>
        <v>0</v>
      </c>
      <c r="BK3981" s="12">
        <f t="shared" si="440"/>
        <v>0</v>
      </c>
      <c r="BW3981" s="3" t="s">
        <v>10024</v>
      </c>
      <c r="CQ3981" s="3" t="str">
        <f>CONCATENATE(baseURL!$A$1,baseURL!$B$1,baseURL!$C$1,".",C3981,".",L3981,".pkl&amp;seq=",BC3981)</f>
        <v>http://proteomics.broadinstitute.org/millscripts/viewfeed.pl?side=xl&amp;cycle=1&amp;fixedMods=iaaC&amp;file=msdataSM/iPRG2012_nd/cpick_in/iPRG2012_nd.2309.7.0.pkl&amp;seq=GSLEELLAEGQK</v>
      </c>
    </row>
    <row r="3982" spans="1:95" x14ac:dyDescent="0.2">
      <c r="A3982" s="3">
        <v>2586</v>
      </c>
      <c r="B3982" s="2" t="s">
        <v>10025</v>
      </c>
      <c r="C3982" s="2" t="s">
        <v>10026</v>
      </c>
      <c r="D3982" s="3">
        <v>10427</v>
      </c>
      <c r="E3982" s="3">
        <v>10418</v>
      </c>
      <c r="F3982" s="3">
        <v>48498</v>
      </c>
      <c r="G3982" s="3">
        <v>12726</v>
      </c>
      <c r="H3982" s="3">
        <v>38.590800000000002</v>
      </c>
      <c r="I3982" s="30">
        <v>693.02272000000005</v>
      </c>
      <c r="J3982" s="30">
        <v>693.0227155</v>
      </c>
      <c r="K3982" s="30">
        <v>0</v>
      </c>
      <c r="L3982" s="3">
        <v>0</v>
      </c>
      <c r="M3982" s="3">
        <v>0</v>
      </c>
      <c r="N3982" s="10">
        <f t="shared" si="434"/>
        <v>1</v>
      </c>
      <c r="O3982" s="35">
        <v>3</v>
      </c>
      <c r="P3982" s="17"/>
      <c r="Q3982" s="40">
        <v>2077.05602</v>
      </c>
      <c r="R3982" s="40">
        <v>693.02353000000005</v>
      </c>
      <c r="S3982" s="18">
        <f t="shared" si="435"/>
        <v>-1.1687914838927758</v>
      </c>
      <c r="T3982" s="18">
        <f t="shared" si="436"/>
        <v>-1.1752847699800202</v>
      </c>
      <c r="U3982" s="18">
        <f t="shared" si="437"/>
        <v>-1.053355288080339</v>
      </c>
      <c r="V3982" s="30">
        <v>693.02279999999996</v>
      </c>
      <c r="W3982" s="3" t="s">
        <v>47</v>
      </c>
      <c r="Z3982" s="3" t="s">
        <v>47</v>
      </c>
      <c r="AA3982" s="3" t="s">
        <v>48</v>
      </c>
      <c r="AB3982" s="12" t="s">
        <v>47</v>
      </c>
      <c r="AC3982" s="3" t="s">
        <v>47</v>
      </c>
      <c r="AD3982" s="3" t="s">
        <v>47</v>
      </c>
      <c r="AF3982" s="3" t="s">
        <v>47</v>
      </c>
      <c r="AG3982" s="3" t="s">
        <v>47</v>
      </c>
      <c r="AH3982" s="3" t="s">
        <v>47</v>
      </c>
      <c r="AI3982" s="3" t="s">
        <v>47</v>
      </c>
      <c r="AL3982" s="3" t="s">
        <v>47</v>
      </c>
      <c r="AN3982" s="3" t="s">
        <v>47</v>
      </c>
      <c r="AU3982" s="3">
        <v>0</v>
      </c>
      <c r="AV3982" s="3">
        <v>11</v>
      </c>
      <c r="AW3982" s="3">
        <v>1</v>
      </c>
      <c r="AX3982" s="3">
        <v>11</v>
      </c>
      <c r="AY3982" s="3">
        <v>100</v>
      </c>
      <c r="AZ3982" s="6" t="str">
        <f t="shared" si="438"/>
        <v>2309.8</v>
      </c>
      <c r="BC3982" s="12" t="s">
        <v>10027</v>
      </c>
      <c r="BJ3982" s="12">
        <f t="shared" si="439"/>
        <v>0</v>
      </c>
      <c r="BK3982" s="12">
        <f t="shared" si="440"/>
        <v>0</v>
      </c>
      <c r="CQ3982" s="3" t="str">
        <f>CONCATENATE(baseURL!$A$1,baseURL!$B$1,baseURL!$C$1,".",C3982,".",L3982,".pkl&amp;seq=",BC3982)</f>
        <v>http://proteomics.broadinstitute.org/millscripts/viewfeed.pl?side=xl&amp;cycle=1&amp;fixedMods=iaaC&amp;file=msdataSM/iPRG2012_nd/cpick_in/iPRG2012_nd.2309.8.0.pkl&amp;seq=AVEALNDSELNGEKLYVGR</v>
      </c>
    </row>
    <row r="3983" spans="1:95" x14ac:dyDescent="0.2">
      <c r="A3983" s="3">
        <v>4983</v>
      </c>
      <c r="B3983" s="2" t="s">
        <v>10031</v>
      </c>
      <c r="C3983" s="2" t="s">
        <v>10032</v>
      </c>
      <c r="D3983" s="3">
        <v>10429</v>
      </c>
      <c r="E3983" s="3">
        <v>10420</v>
      </c>
      <c r="F3983" s="3">
        <v>48513</v>
      </c>
      <c r="G3983" s="3">
        <v>12729</v>
      </c>
      <c r="H3983" s="3">
        <v>38.6023</v>
      </c>
      <c r="I3983" s="30">
        <v>491.95337000000001</v>
      </c>
      <c r="J3983" s="30">
        <v>491.95321689999997</v>
      </c>
      <c r="K3983" s="30">
        <v>1.4999999999999999E-4</v>
      </c>
      <c r="L3983" s="3">
        <v>3</v>
      </c>
      <c r="M3983" s="3">
        <v>3</v>
      </c>
      <c r="N3983" s="10">
        <f t="shared" si="434"/>
        <v>1</v>
      </c>
      <c r="O3983" s="35">
        <v>3</v>
      </c>
      <c r="P3983" s="17"/>
      <c r="Q3983" s="40">
        <v>1473.84239</v>
      </c>
      <c r="R3983" s="40">
        <v>491.95231000000001</v>
      </c>
      <c r="S3983" s="18">
        <f t="shared" si="435"/>
        <v>2.1546803998041963</v>
      </c>
      <c r="T3983" s="18">
        <f t="shared" si="436"/>
        <v>1.8434713721769027</v>
      </c>
      <c r="U3983" s="18">
        <f t="shared" si="437"/>
        <v>1.1993032413819178</v>
      </c>
      <c r="V3983" s="30">
        <v>491.9529</v>
      </c>
      <c r="W3983" s="3" t="s">
        <v>47</v>
      </c>
      <c r="X3983" s="3" t="s">
        <v>47</v>
      </c>
      <c r="Y3983" s="3" t="s">
        <v>47</v>
      </c>
      <c r="Z3983" s="3" t="s">
        <v>47</v>
      </c>
      <c r="AA3983" s="3" t="s">
        <v>48</v>
      </c>
      <c r="AB3983" s="12" t="s">
        <v>47</v>
      </c>
      <c r="AC3983" s="3" t="s">
        <v>47</v>
      </c>
      <c r="AD3983" s="3" t="s">
        <v>47</v>
      </c>
      <c r="AE3983" s="3" t="s">
        <v>47</v>
      </c>
      <c r="AF3983" s="3" t="s">
        <v>47</v>
      </c>
      <c r="AG3983" s="3" t="s">
        <v>47</v>
      </c>
      <c r="AH3983" s="3" t="s">
        <v>47</v>
      </c>
      <c r="AI3983" s="3" t="s">
        <v>47</v>
      </c>
      <c r="AJ3983" s="3" t="s">
        <v>47</v>
      </c>
      <c r="AK3983" s="3" t="s">
        <v>47</v>
      </c>
      <c r="AL3983" s="3" t="s">
        <v>47</v>
      </c>
      <c r="AM3983" s="3" t="s">
        <v>47</v>
      </c>
      <c r="AN3983" s="3" t="s">
        <v>47</v>
      </c>
      <c r="AU3983" s="3">
        <v>0</v>
      </c>
      <c r="AV3983" s="3">
        <v>17</v>
      </c>
      <c r="AW3983" s="3">
        <v>1</v>
      </c>
      <c r="AX3983" s="3">
        <v>17</v>
      </c>
      <c r="AY3983" s="3">
        <v>100</v>
      </c>
      <c r="AZ3983" s="6" t="str">
        <f t="shared" si="438"/>
        <v>2310.2</v>
      </c>
      <c r="BC3983" s="12" t="s">
        <v>10033</v>
      </c>
      <c r="BJ3983" s="12">
        <f t="shared" si="439"/>
        <v>0</v>
      </c>
      <c r="BK3983" s="12">
        <f t="shared" si="440"/>
        <v>0</v>
      </c>
      <c r="CQ3983" s="3" t="str">
        <f>CONCATENATE(baseURL!$A$1,baseURL!$B$1,baseURL!$C$1,".",C3983,".",L3983,".pkl&amp;seq=",BC3983)</f>
        <v>http://proteomics.broadinstitute.org/millscripts/viewfeed.pl?side=xl&amp;cycle=1&amp;fixedMods=iaaC&amp;file=msdataSM/iPRG2012_nd/cpick_in/iPRG2012_nd.2310.2.3.pkl&amp;seq=AQFETLTAPLVKR</v>
      </c>
    </row>
    <row r="3984" spans="1:95" x14ac:dyDescent="0.2">
      <c r="A3984" s="3">
        <v>1921</v>
      </c>
      <c r="B3984" s="2" t="s">
        <v>10034</v>
      </c>
      <c r="C3984" s="2" t="s">
        <v>10016</v>
      </c>
      <c r="D3984" s="3">
        <v>10430</v>
      </c>
      <c r="E3984" s="3">
        <v>10421</v>
      </c>
      <c r="F3984" s="3">
        <v>48514</v>
      </c>
      <c r="G3984" s="3">
        <v>12730</v>
      </c>
      <c r="H3984" s="3">
        <v>38.603900000000003</v>
      </c>
      <c r="I3984" s="30">
        <v>561.28269999999998</v>
      </c>
      <c r="J3984" s="30">
        <v>561.29617929999995</v>
      </c>
      <c r="K3984" s="30">
        <v>-1.3480000000000001E-2</v>
      </c>
      <c r="L3984" s="3">
        <v>4</v>
      </c>
      <c r="M3984" s="3">
        <v>4</v>
      </c>
      <c r="N3984" s="10">
        <f t="shared" si="434"/>
        <v>1</v>
      </c>
      <c r="O3984" s="35">
        <v>4</v>
      </c>
      <c r="P3984" s="17"/>
      <c r="Q3984" s="40">
        <v>2242.1574700000001</v>
      </c>
      <c r="R3984" s="40">
        <v>561.29481999999996</v>
      </c>
      <c r="S3984" s="18">
        <f t="shared" si="435"/>
        <v>-21.592930431785746</v>
      </c>
      <c r="T3984" s="18">
        <f t="shared" si="436"/>
        <v>2.4217219748973835</v>
      </c>
      <c r="U3984" s="18">
        <f t="shared" si="437"/>
        <v>2.1022820058990233</v>
      </c>
      <c r="V3984" s="30">
        <v>561.29600000000005</v>
      </c>
      <c r="W3984" s="3" t="s">
        <v>47</v>
      </c>
      <c r="X3984" s="3" t="s">
        <v>47</v>
      </c>
      <c r="Y3984" s="3" t="s">
        <v>47</v>
      </c>
      <c r="Z3984" s="3" t="s">
        <v>47</v>
      </c>
      <c r="AA3984" s="3" t="s">
        <v>47</v>
      </c>
      <c r="AB3984" s="12" t="s">
        <v>52</v>
      </c>
      <c r="AC3984" s="3" t="s">
        <v>47</v>
      </c>
      <c r="AD3984" s="3" t="s">
        <v>47</v>
      </c>
      <c r="AE3984" s="3" t="s">
        <v>47</v>
      </c>
      <c r="AI3984" s="3" t="s">
        <v>48</v>
      </c>
      <c r="AK3984" s="3" t="s">
        <v>65</v>
      </c>
      <c r="AL3984" s="3" t="s">
        <v>52</v>
      </c>
      <c r="AO3984" s="3" t="s">
        <v>48</v>
      </c>
      <c r="AU3984" s="3">
        <v>1</v>
      </c>
      <c r="AV3984" s="3">
        <v>8</v>
      </c>
      <c r="AW3984" s="3">
        <v>4</v>
      </c>
      <c r="AX3984" s="3">
        <v>5</v>
      </c>
      <c r="AY3984" s="3">
        <v>62.5</v>
      </c>
      <c r="AZ3984" s="6" t="str">
        <f t="shared" si="438"/>
        <v>2310.3</v>
      </c>
      <c r="BC3984" s="12" t="s">
        <v>10035</v>
      </c>
      <c r="BJ3984" s="12">
        <f t="shared" si="439"/>
        <v>0</v>
      </c>
      <c r="BK3984" s="12">
        <f t="shared" si="440"/>
        <v>0</v>
      </c>
      <c r="BP3984" s="3" t="s">
        <v>54</v>
      </c>
      <c r="BR3984" s="3" t="s">
        <v>54</v>
      </c>
      <c r="BT3984" s="3" t="s">
        <v>10036</v>
      </c>
      <c r="BU3984" s="3" t="s">
        <v>9854</v>
      </c>
      <c r="BZ3984" s="3" t="s">
        <v>10037</v>
      </c>
      <c r="CG3984" s="3" t="s">
        <v>10038</v>
      </c>
      <c r="CQ3984" s="3" t="str">
        <f>CONCATENATE(baseURL!$A$1,baseURL!$B$1,baseURL!$C$1,".",C3984,".",L3984,".pkl&amp;seq=",BC3984,"&amp;varMods=Deamidated-N")</f>
        <v>http://proteomics.broadinstitute.org/millscripts/viewfeed.pl?side=xl&amp;cycle=1&amp;fixedMods=iaaC&amp;file=msdataSM/iPRG2012_nd/cpick_in/iPRG2012_nd.2310.3.4.pkl&amp;seq=GLSNEGQnASLKGALAAAHYLR&amp;varMods=Deamidated-N</v>
      </c>
    </row>
    <row r="3985" spans="1:95" x14ac:dyDescent="0.2">
      <c r="A3985" s="3">
        <v>3097</v>
      </c>
      <c r="B3985" s="2" t="s">
        <v>10039</v>
      </c>
      <c r="C3985" s="2" t="s">
        <v>10018</v>
      </c>
      <c r="D3985" s="3">
        <v>10434</v>
      </c>
      <c r="E3985" s="3">
        <v>10425</v>
      </c>
      <c r="F3985" s="3">
        <v>48518</v>
      </c>
      <c r="G3985" s="3">
        <v>12734</v>
      </c>
      <c r="H3985" s="3">
        <v>38.610599999999998</v>
      </c>
      <c r="I3985" s="30">
        <v>643.38753999999994</v>
      </c>
      <c r="J3985" s="30">
        <v>643.38932360000001</v>
      </c>
      <c r="K3985" s="30">
        <v>-1.7799999999999999E-3</v>
      </c>
      <c r="L3985" s="3">
        <v>2</v>
      </c>
      <c r="M3985" s="3">
        <v>2</v>
      </c>
      <c r="N3985" s="10">
        <f t="shared" si="434"/>
        <v>1</v>
      </c>
      <c r="O3985" s="35">
        <v>2</v>
      </c>
      <c r="P3985" s="17"/>
      <c r="Q3985" s="40">
        <v>1285.7725800000001</v>
      </c>
      <c r="R3985" s="40">
        <v>643.38993000000005</v>
      </c>
      <c r="S3985" s="18">
        <f t="shared" si="435"/>
        <v>-3.7146991096129205</v>
      </c>
      <c r="T3985" s="18">
        <f t="shared" si="436"/>
        <v>-0.94250775736863879</v>
      </c>
      <c r="U3985" s="18">
        <f t="shared" si="437"/>
        <v>-1.1346152093017734</v>
      </c>
      <c r="V3985" s="30">
        <v>643.38919999999996</v>
      </c>
      <c r="W3985" s="3" t="s">
        <v>47</v>
      </c>
      <c r="X3985" s="3" t="s">
        <v>47</v>
      </c>
      <c r="Y3985" s="3" t="s">
        <v>47</v>
      </c>
      <c r="Z3985" s="3" t="s">
        <v>47</v>
      </c>
      <c r="AA3985" s="3" t="s">
        <v>47</v>
      </c>
      <c r="AB3985" s="12" t="s">
        <v>47</v>
      </c>
      <c r="AC3985" s="3" t="s">
        <v>47</v>
      </c>
      <c r="AF3985" s="3" t="s">
        <v>48</v>
      </c>
      <c r="AG3985" s="3" t="s">
        <v>48</v>
      </c>
      <c r="AH3985" s="3" t="s">
        <v>47</v>
      </c>
      <c r="AK3985" s="3" t="s">
        <v>52</v>
      </c>
      <c r="AL3985" s="3" t="s">
        <v>48</v>
      </c>
      <c r="AM3985" s="3" t="s">
        <v>47</v>
      </c>
      <c r="AU3985" s="3">
        <v>0</v>
      </c>
      <c r="AV3985" s="3">
        <v>9</v>
      </c>
      <c r="AW3985" s="3">
        <v>1</v>
      </c>
      <c r="AX3985" s="3">
        <v>9</v>
      </c>
      <c r="AY3985" s="3">
        <v>100</v>
      </c>
      <c r="AZ3985" s="6" t="str">
        <f t="shared" si="438"/>
        <v>2310.7</v>
      </c>
      <c r="BC3985" s="12" t="s">
        <v>10040</v>
      </c>
      <c r="BJ3985" s="12">
        <f t="shared" si="439"/>
        <v>0</v>
      </c>
      <c r="BK3985" s="12">
        <f t="shared" si="440"/>
        <v>0</v>
      </c>
      <c r="CQ3985" s="3" t="str">
        <f>CONCATENATE(baseURL!$A$1,baseURL!$B$1,baseURL!$C$1,".",C3985,".",L3985,".pkl&amp;seq=",BC3985)</f>
        <v>http://proteomics.broadinstitute.org/millscripts/viewfeed.pl?side=xl&amp;cycle=1&amp;fixedMods=iaaC&amp;file=msdataSM/iPRG2012_nd/cpick_in/iPRG2012_nd.2310.7.2.pkl&amp;seq=GLVLEKLGLESK</v>
      </c>
    </row>
    <row r="3986" spans="1:95" x14ac:dyDescent="0.2">
      <c r="A3986" s="3">
        <v>7119</v>
      </c>
      <c r="B3986" s="2" t="s">
        <v>10041</v>
      </c>
      <c r="C3986" s="2" t="s">
        <v>10021</v>
      </c>
      <c r="D3986" s="3">
        <v>10435</v>
      </c>
      <c r="E3986" s="3">
        <v>10426</v>
      </c>
      <c r="F3986" s="3">
        <v>48519</v>
      </c>
      <c r="G3986" s="3">
        <v>12735</v>
      </c>
      <c r="H3986" s="3">
        <v>38.613100000000003</v>
      </c>
      <c r="I3986" s="30">
        <v>667.86064999999996</v>
      </c>
      <c r="J3986" s="30">
        <v>667.35953640000002</v>
      </c>
      <c r="K3986" s="30">
        <v>0.50111000000000006</v>
      </c>
      <c r="L3986" s="3">
        <v>0</v>
      </c>
      <c r="M3986" s="3">
        <v>2</v>
      </c>
      <c r="N3986" s="10">
        <f t="shared" si="434"/>
        <v>1</v>
      </c>
      <c r="O3986" s="35">
        <v>2</v>
      </c>
      <c r="P3986" s="17"/>
      <c r="Q3986" s="40">
        <v>1333.7110399999999</v>
      </c>
      <c r="R3986" s="40">
        <v>667.35915999999997</v>
      </c>
      <c r="S3986" s="18">
        <f t="shared" si="435"/>
        <v>751.45443422098197</v>
      </c>
      <c r="T3986" s="18">
        <f t="shared" si="436"/>
        <v>0.56401413603152695</v>
      </c>
      <c r="U3986" s="18">
        <f t="shared" si="437"/>
        <v>5.9937740290695263E-2</v>
      </c>
      <c r="V3986" s="30">
        <v>667.35919999999999</v>
      </c>
      <c r="Y3986" s="3" t="s">
        <v>48</v>
      </c>
      <c r="AA3986" s="3" t="s">
        <v>47</v>
      </c>
      <c r="AB3986" s="12" t="s">
        <v>47</v>
      </c>
      <c r="AC3986" s="3" t="s">
        <v>47</v>
      </c>
      <c r="AE3986" s="3" t="s">
        <v>48</v>
      </c>
      <c r="AG3986" s="3" t="s">
        <v>48</v>
      </c>
      <c r="AI3986" s="3" t="s">
        <v>48</v>
      </c>
      <c r="AK3986" s="3" t="s">
        <v>52</v>
      </c>
      <c r="AU3986" s="3">
        <v>0</v>
      </c>
      <c r="AV3986" s="3">
        <v>3</v>
      </c>
      <c r="AW3986" s="3">
        <v>1</v>
      </c>
      <c r="AX3986" s="3">
        <v>3</v>
      </c>
      <c r="AY3986" s="3">
        <v>100</v>
      </c>
      <c r="AZ3986" s="6" t="str">
        <f t="shared" si="438"/>
        <v>2310.8</v>
      </c>
      <c r="BC3986" s="12" t="s">
        <v>10013</v>
      </c>
      <c r="BJ3986" s="12">
        <f t="shared" si="439"/>
        <v>0</v>
      </c>
      <c r="BK3986" s="12">
        <f t="shared" si="440"/>
        <v>0</v>
      </c>
      <c r="CQ3986" s="3" t="str">
        <f>CONCATENATE(baseURL!$A$1,baseURL!$B$1,baseURL!$C$1,".",C3986,".",L3986,".pkl&amp;seq=",BC3986)</f>
        <v>http://proteomics.broadinstitute.org/millscripts/viewfeed.pl?side=xl&amp;cycle=1&amp;fixedMods=iaaC&amp;file=msdataSM/iPRG2012_nd/cpick_in/iPRG2012_nd.2310.8.0.pkl&amp;seq=LSADYPLLTGQR</v>
      </c>
    </row>
    <row r="3987" spans="1:95" x14ac:dyDescent="0.2">
      <c r="A3987" s="3">
        <v>3072</v>
      </c>
      <c r="B3987" s="2" t="s">
        <v>10042</v>
      </c>
      <c r="C3987" s="2" t="s">
        <v>10043</v>
      </c>
      <c r="D3987" s="3">
        <v>10437</v>
      </c>
      <c r="E3987" s="3">
        <v>10428</v>
      </c>
      <c r="F3987" s="3">
        <v>48533</v>
      </c>
      <c r="G3987" s="3">
        <v>12738</v>
      </c>
      <c r="H3987" s="3">
        <v>38.625500000000002</v>
      </c>
      <c r="I3987" s="30">
        <v>415.24860000000001</v>
      </c>
      <c r="J3987" s="30">
        <v>415.24718050000001</v>
      </c>
      <c r="K3987" s="30">
        <v>1.42E-3</v>
      </c>
      <c r="L3987" s="3">
        <v>2</v>
      </c>
      <c r="M3987" s="3">
        <v>2</v>
      </c>
      <c r="N3987" s="10">
        <f t="shared" si="434"/>
        <v>1</v>
      </c>
      <c r="O3987" s="35">
        <v>2</v>
      </c>
      <c r="P3987" s="17"/>
      <c r="Q3987" s="40">
        <v>829.48518999999999</v>
      </c>
      <c r="R3987" s="40">
        <v>415.24623000000003</v>
      </c>
      <c r="S3987" s="18">
        <f t="shared" si="435"/>
        <v>5.7074569948169884</v>
      </c>
      <c r="T3987" s="18">
        <f t="shared" si="436"/>
        <v>2.2890033221677695</v>
      </c>
      <c r="U3987" s="18">
        <f t="shared" si="437"/>
        <v>2.3359634113842582</v>
      </c>
      <c r="V3987" s="30">
        <v>415.24720000000002</v>
      </c>
      <c r="X3987" s="3" t="s">
        <v>47</v>
      </c>
      <c r="Y3987" s="3" t="s">
        <v>47</v>
      </c>
      <c r="Z3987" s="3" t="s">
        <v>47</v>
      </c>
      <c r="AA3987" s="3" t="s">
        <v>47</v>
      </c>
      <c r="AB3987" s="12" t="s">
        <v>48</v>
      </c>
      <c r="AC3987" s="3" t="s">
        <v>48</v>
      </c>
      <c r="AF3987" s="3" t="s">
        <v>48</v>
      </c>
      <c r="AG3987" s="3" t="s">
        <v>48</v>
      </c>
      <c r="AH3987" s="3" t="s">
        <v>48</v>
      </c>
      <c r="AL3987" s="3" t="s">
        <v>48</v>
      </c>
      <c r="AM3987" s="3" t="s">
        <v>47</v>
      </c>
      <c r="AU3987" s="3">
        <v>0</v>
      </c>
      <c r="AV3987" s="3">
        <v>5</v>
      </c>
      <c r="AW3987" s="3">
        <v>1</v>
      </c>
      <c r="AX3987" s="3">
        <v>5</v>
      </c>
      <c r="AY3987" s="3">
        <v>100</v>
      </c>
      <c r="AZ3987" s="6" t="str">
        <f t="shared" si="438"/>
        <v>2311.1</v>
      </c>
      <c r="BC3987" s="12" t="s">
        <v>10044</v>
      </c>
      <c r="BJ3987" s="12">
        <f t="shared" si="439"/>
        <v>0</v>
      </c>
      <c r="BK3987" s="12">
        <f t="shared" si="440"/>
        <v>0</v>
      </c>
      <c r="CQ3987" s="3" t="str">
        <f>CONCATENATE(baseURL!$A$1,baseURL!$B$1,baseURL!$C$1,".",C3987,".",L3987,".pkl&amp;seq=",BC3987)</f>
        <v>http://proteomics.broadinstitute.org/millscripts/viewfeed.pl?side=xl&amp;cycle=1&amp;fixedMods=iaaC&amp;file=msdataSM/iPRG2012_nd/cpick_in/iPRG2012_nd.2311.1.2.pkl&amp;seq=DMPLLLK</v>
      </c>
    </row>
    <row r="3988" spans="1:95" x14ac:dyDescent="0.2">
      <c r="A3988" s="3">
        <v>5422</v>
      </c>
      <c r="B3988" s="2" t="s">
        <v>10045</v>
      </c>
      <c r="C3988" s="2" t="s">
        <v>10031</v>
      </c>
      <c r="D3988" s="3">
        <v>10439</v>
      </c>
      <c r="E3988" s="3">
        <v>10430</v>
      </c>
      <c r="F3988" s="3">
        <v>48535</v>
      </c>
      <c r="G3988" s="3">
        <v>12740</v>
      </c>
      <c r="H3988" s="3">
        <v>38.628900000000002</v>
      </c>
      <c r="I3988" s="30">
        <v>504.27172999999999</v>
      </c>
      <c r="J3988" s="30">
        <v>504.27078879999999</v>
      </c>
      <c r="K3988" s="30">
        <v>9.3999999999999997E-4</v>
      </c>
      <c r="L3988" s="3">
        <v>2</v>
      </c>
      <c r="M3988" s="3">
        <v>2</v>
      </c>
      <c r="N3988" s="10">
        <f t="shared" si="434"/>
        <v>1</v>
      </c>
      <c r="O3988" s="35">
        <v>2</v>
      </c>
      <c r="P3988" s="17"/>
      <c r="Q3988" s="40">
        <v>1007.53426</v>
      </c>
      <c r="R3988" s="40">
        <v>504.27077000000003</v>
      </c>
      <c r="S3988" s="18">
        <f t="shared" si="435"/>
        <v>1.9037391359480473</v>
      </c>
      <c r="T3988" s="18">
        <f t="shared" si="436"/>
        <v>3.7281558008811902E-2</v>
      </c>
      <c r="U3988" s="18">
        <f t="shared" si="437"/>
        <v>-0.33712047205420731</v>
      </c>
      <c r="V3988" s="30">
        <v>504.2706</v>
      </c>
      <c r="W3988" s="3" t="s">
        <v>47</v>
      </c>
      <c r="X3988" s="3" t="s">
        <v>47</v>
      </c>
      <c r="Y3988" s="3" t="s">
        <v>47</v>
      </c>
      <c r="Z3988" s="3" t="s">
        <v>47</v>
      </c>
      <c r="AA3988" s="3" t="s">
        <v>47</v>
      </c>
      <c r="AB3988" s="12" t="s">
        <v>47</v>
      </c>
      <c r="AC3988" s="3" t="s">
        <v>47</v>
      </c>
      <c r="AD3988" s="3" t="s">
        <v>47</v>
      </c>
      <c r="AE3988" s="3" t="s">
        <v>47</v>
      </c>
      <c r="AF3988" s="3" t="s">
        <v>47</v>
      </c>
      <c r="AG3988" s="3" t="s">
        <v>47</v>
      </c>
      <c r="AH3988" s="3" t="s">
        <v>47</v>
      </c>
      <c r="AI3988" s="3" t="s">
        <v>47</v>
      </c>
      <c r="AJ3988" s="3" t="s">
        <v>47</v>
      </c>
      <c r="AK3988" s="3" t="s">
        <v>48</v>
      </c>
      <c r="AL3988" s="3" t="s">
        <v>48</v>
      </c>
      <c r="AM3988" s="3" t="s">
        <v>47</v>
      </c>
      <c r="AO3988" s="3" t="s">
        <v>52</v>
      </c>
      <c r="AU3988" s="3">
        <v>0</v>
      </c>
      <c r="AV3988" s="3">
        <v>15</v>
      </c>
      <c r="AW3988" s="3">
        <v>1</v>
      </c>
      <c r="AX3988" s="3">
        <v>15</v>
      </c>
      <c r="AY3988" s="3">
        <v>100</v>
      </c>
      <c r="AZ3988" s="6" t="str">
        <f t="shared" si="438"/>
        <v>2311.3</v>
      </c>
      <c r="BC3988" s="12" t="s">
        <v>10046</v>
      </c>
      <c r="BJ3988" s="12">
        <f t="shared" si="439"/>
        <v>0</v>
      </c>
      <c r="BK3988" s="12">
        <f t="shared" si="440"/>
        <v>0</v>
      </c>
      <c r="CQ3988" s="3" t="str">
        <f>CONCATENATE(baseURL!$A$1,baseURL!$B$1,baseURL!$C$1,".",C3988,".",L3988,".pkl&amp;seq=",BC3988)</f>
        <v>http://proteomics.broadinstitute.org/millscripts/viewfeed.pl?side=xl&amp;cycle=1&amp;fixedMods=iaaC&amp;file=msdataSM/iPRG2012_nd/cpick_in/iPRG2012_nd.2311.3.2.pkl&amp;seq=AFVVEVMGR</v>
      </c>
    </row>
    <row r="3989" spans="1:95" x14ac:dyDescent="0.2">
      <c r="A3989" s="3">
        <v>1117</v>
      </c>
      <c r="B3989" s="2" t="s">
        <v>10047</v>
      </c>
      <c r="C3989" s="2" t="s">
        <v>10048</v>
      </c>
      <c r="D3989" s="3">
        <v>10441</v>
      </c>
      <c r="E3989" s="3">
        <v>10432</v>
      </c>
      <c r="F3989" s="3">
        <v>48537</v>
      </c>
      <c r="G3989" s="3">
        <v>12742</v>
      </c>
      <c r="H3989" s="3">
        <v>38.633000000000003</v>
      </c>
      <c r="I3989" s="30">
        <v>548.02301</v>
      </c>
      <c r="J3989" s="30">
        <v>548.02300820000005</v>
      </c>
      <c r="K3989" s="30">
        <v>0</v>
      </c>
      <c r="L3989" s="3">
        <v>0</v>
      </c>
      <c r="M3989" s="3">
        <v>0</v>
      </c>
      <c r="N3989" s="10">
        <f t="shared" si="434"/>
        <v>1</v>
      </c>
      <c r="O3989" s="35">
        <v>4</v>
      </c>
      <c r="P3989" s="17"/>
      <c r="Q3989" s="40">
        <v>2189.0655400000001</v>
      </c>
      <c r="R3989" s="40">
        <v>548.02184</v>
      </c>
      <c r="S3989" s="18">
        <f t="shared" si="435"/>
        <v>2.1349514099691569</v>
      </c>
      <c r="T3989" s="18">
        <f t="shared" si="436"/>
        <v>2.1316668694297132</v>
      </c>
      <c r="U3989" s="18">
        <f t="shared" si="437"/>
        <v>2.1167039620668024</v>
      </c>
      <c r="V3989" s="30">
        <v>548.02300000000002</v>
      </c>
      <c r="Y3989" s="3" t="s">
        <v>47</v>
      </c>
      <c r="AA3989" s="3" t="s">
        <v>47</v>
      </c>
      <c r="AB3989" s="12" t="s">
        <v>47</v>
      </c>
      <c r="AC3989" s="3" t="s">
        <v>52</v>
      </c>
      <c r="AD3989" s="3" t="s">
        <v>65</v>
      </c>
      <c r="AF3989" s="3" t="s">
        <v>47</v>
      </c>
      <c r="AG3989" s="3" t="s">
        <v>52</v>
      </c>
      <c r="AH3989" s="3" t="s">
        <v>47</v>
      </c>
      <c r="AK3989" s="3" t="s">
        <v>52</v>
      </c>
      <c r="AM3989" s="3" t="s">
        <v>47</v>
      </c>
      <c r="AO3989" s="3" t="s">
        <v>47</v>
      </c>
      <c r="AU3989" s="3">
        <v>1</v>
      </c>
      <c r="AV3989" s="3">
        <v>7</v>
      </c>
      <c r="AW3989" s="3">
        <v>1</v>
      </c>
      <c r="AX3989" s="3">
        <v>7</v>
      </c>
      <c r="AY3989" s="3">
        <v>100</v>
      </c>
      <c r="AZ3989" s="6" t="str">
        <f t="shared" si="438"/>
        <v>2311.5</v>
      </c>
      <c r="BC3989" s="12" t="s">
        <v>10049</v>
      </c>
      <c r="BJ3989" s="12">
        <f t="shared" si="439"/>
        <v>1</v>
      </c>
      <c r="BK3989" s="12">
        <f t="shared" si="440"/>
        <v>0</v>
      </c>
      <c r="BZ3989" s="3" t="s">
        <v>10050</v>
      </c>
      <c r="CQ3989" s="3" t="str">
        <f>CONCATENATE(baseURL!$A$1,baseURL!$B$1,baseURL!$C$1,".",C3989,".",L3989,".pkl&amp;seq=",BC3989)</f>
        <v>http://proteomics.broadinstitute.org/millscripts/viewfeed.pl?side=xl&amp;cycle=1&amp;fixedMods=iaaC&amp;file=msdataSM/iPRG2012_nd/cpick_in/iPRG2012_nd.2311.5.0.pkl&amp;seq=VVEVCLADLQGSEDHSFRK</v>
      </c>
    </row>
    <row r="3990" spans="1:95" x14ac:dyDescent="0.2">
      <c r="A3990" s="3">
        <v>4984</v>
      </c>
      <c r="B3990" s="2" t="s">
        <v>10053</v>
      </c>
      <c r="C3990" s="2" t="s">
        <v>10054</v>
      </c>
      <c r="D3990" s="3">
        <v>10443</v>
      </c>
      <c r="E3990" s="3">
        <v>10434</v>
      </c>
      <c r="F3990" s="3">
        <v>48539</v>
      </c>
      <c r="G3990" s="3">
        <v>12744</v>
      </c>
      <c r="H3990" s="3">
        <v>38.637999999999998</v>
      </c>
      <c r="I3990" s="30">
        <v>729.34918000000005</v>
      </c>
      <c r="J3990" s="30">
        <v>729.34910649999995</v>
      </c>
      <c r="K3990" s="30">
        <v>6.9999999999999994E-5</v>
      </c>
      <c r="L3990" s="3">
        <v>2</v>
      </c>
      <c r="M3990" s="3">
        <v>2</v>
      </c>
      <c r="N3990" s="10">
        <f t="shared" si="434"/>
        <v>1</v>
      </c>
      <c r="O3990" s="35">
        <v>2</v>
      </c>
      <c r="P3990" s="17"/>
      <c r="Q3990" s="40">
        <v>1457.6907000000001</v>
      </c>
      <c r="R3990" s="40">
        <v>729.34898999999996</v>
      </c>
      <c r="S3990" s="18">
        <f t="shared" si="435"/>
        <v>0.26050629080699805</v>
      </c>
      <c r="T3990" s="18">
        <f t="shared" si="436"/>
        <v>0.15973148874873039</v>
      </c>
      <c r="U3990" s="18">
        <f t="shared" si="437"/>
        <v>0.28792800554674819</v>
      </c>
      <c r="V3990" s="30">
        <v>729.3492</v>
      </c>
      <c r="W3990" s="3" t="s">
        <v>47</v>
      </c>
      <c r="X3990" s="3" t="s">
        <v>47</v>
      </c>
      <c r="Y3990" s="3" t="s">
        <v>47</v>
      </c>
      <c r="Z3990" s="3" t="s">
        <v>47</v>
      </c>
      <c r="AA3990" s="3" t="s">
        <v>48</v>
      </c>
      <c r="AB3990" s="12" t="s">
        <v>47</v>
      </c>
      <c r="AC3990" s="3" t="s">
        <v>47</v>
      </c>
      <c r="AD3990" s="3" t="s">
        <v>47</v>
      </c>
      <c r="AE3990" s="3" t="s">
        <v>47</v>
      </c>
      <c r="AF3990" s="3" t="s">
        <v>47</v>
      </c>
      <c r="AG3990" s="3" t="s">
        <v>47</v>
      </c>
      <c r="AH3990" s="3" t="s">
        <v>47</v>
      </c>
      <c r="AI3990" s="3" t="s">
        <v>47</v>
      </c>
      <c r="AJ3990" s="3" t="s">
        <v>47</v>
      </c>
      <c r="AK3990" s="3" t="s">
        <v>47</v>
      </c>
      <c r="AL3990" s="3" t="s">
        <v>47</v>
      </c>
      <c r="AM3990" s="3" t="s">
        <v>47</v>
      </c>
      <c r="AN3990" s="3" t="s">
        <v>47</v>
      </c>
      <c r="AU3990" s="3">
        <v>0</v>
      </c>
      <c r="AV3990" s="3">
        <v>17</v>
      </c>
      <c r="AW3990" s="3">
        <v>1</v>
      </c>
      <c r="AX3990" s="3">
        <v>17</v>
      </c>
      <c r="AY3990" s="3">
        <v>100</v>
      </c>
      <c r="AZ3990" s="6" t="str">
        <f t="shared" si="438"/>
        <v>2311.7</v>
      </c>
      <c r="BC3990" s="12" t="s">
        <v>10055</v>
      </c>
      <c r="BJ3990" s="12">
        <f t="shared" si="439"/>
        <v>0</v>
      </c>
      <c r="BK3990" s="12">
        <f t="shared" si="440"/>
        <v>0</v>
      </c>
      <c r="CQ3990" s="3" t="str">
        <f>CONCATENATE(baseURL!$A$1,baseURL!$B$1,baseURL!$C$1,".",C3990,".",L3990,".pkl&amp;seq=",BC3990)</f>
        <v>http://proteomics.broadinstitute.org/millscripts/viewfeed.pl?side=xl&amp;cycle=1&amp;fixedMods=iaaC&amp;file=msdataSM/iPRG2012_nd/cpick_in/iPRG2012_nd.2311.7.2.pkl&amp;seq=TTPSFVGFTDTER</v>
      </c>
    </row>
    <row r="3991" spans="1:95" x14ac:dyDescent="0.2">
      <c r="A3991" s="3">
        <v>4184</v>
      </c>
      <c r="B3991" s="2" t="s">
        <v>10058</v>
      </c>
      <c r="C3991" s="2" t="s">
        <v>10059</v>
      </c>
      <c r="D3991" s="3">
        <v>10447</v>
      </c>
      <c r="E3991" s="3">
        <v>10438</v>
      </c>
      <c r="F3991" s="3">
        <v>48556</v>
      </c>
      <c r="G3991" s="3">
        <v>12749</v>
      </c>
      <c r="H3991" s="3">
        <v>38.6539</v>
      </c>
      <c r="I3991" s="30">
        <v>520.27949999999998</v>
      </c>
      <c r="J3991" s="30">
        <v>520.2785963</v>
      </c>
      <c r="K3991" s="30">
        <v>8.9999999999999998E-4</v>
      </c>
      <c r="L3991" s="3">
        <v>2</v>
      </c>
      <c r="M3991" s="3">
        <v>2</v>
      </c>
      <c r="N3991" s="10">
        <f t="shared" si="434"/>
        <v>1</v>
      </c>
      <c r="O3991" s="35">
        <v>2</v>
      </c>
      <c r="P3991" s="17"/>
      <c r="Q3991" s="40">
        <v>1039.5492400000001</v>
      </c>
      <c r="R3991" s="40">
        <v>520.27826000000005</v>
      </c>
      <c r="S3991" s="18">
        <f t="shared" si="435"/>
        <v>2.3833400225849251</v>
      </c>
      <c r="T3991" s="18">
        <f t="shared" si="436"/>
        <v>0.64638487865724126</v>
      </c>
      <c r="U3991" s="18">
        <f t="shared" si="437"/>
        <v>0.84570129820970863</v>
      </c>
      <c r="V3991" s="30">
        <v>520.27869999999996</v>
      </c>
      <c r="W3991" s="3" t="s">
        <v>47</v>
      </c>
      <c r="X3991" s="3" t="s">
        <v>47</v>
      </c>
      <c r="Y3991" s="3" t="s">
        <v>47</v>
      </c>
      <c r="Z3991" s="3" t="s">
        <v>47</v>
      </c>
      <c r="AA3991" s="3" t="s">
        <v>65</v>
      </c>
      <c r="AB3991" s="12" t="s">
        <v>47</v>
      </c>
      <c r="AC3991" s="3" t="s">
        <v>47</v>
      </c>
      <c r="AD3991" s="3" t="s">
        <v>47</v>
      </c>
      <c r="AE3991" s="3" t="s">
        <v>47</v>
      </c>
      <c r="AF3991" s="3" t="s">
        <v>48</v>
      </c>
      <c r="AG3991" s="3" t="s">
        <v>47</v>
      </c>
      <c r="AH3991" s="3" t="s">
        <v>47</v>
      </c>
      <c r="AI3991" s="3" t="s">
        <v>47</v>
      </c>
      <c r="AJ3991" s="3" t="s">
        <v>47</v>
      </c>
      <c r="AK3991" s="3" t="s">
        <v>48</v>
      </c>
      <c r="AL3991" s="3" t="s">
        <v>47</v>
      </c>
      <c r="AM3991" s="3" t="s">
        <v>47</v>
      </c>
      <c r="AN3991" s="3" t="s">
        <v>47</v>
      </c>
      <c r="AU3991" s="3">
        <v>1</v>
      </c>
      <c r="AV3991" s="3">
        <v>15</v>
      </c>
      <c r="AW3991" s="3">
        <v>1</v>
      </c>
      <c r="AX3991" s="3">
        <v>15</v>
      </c>
      <c r="AY3991" s="3">
        <v>100</v>
      </c>
      <c r="AZ3991" s="6" t="str">
        <f t="shared" si="438"/>
        <v>2312.3</v>
      </c>
      <c r="BC3991" s="12" t="s">
        <v>9961</v>
      </c>
      <c r="BJ3991" s="12">
        <f t="shared" si="439"/>
        <v>0</v>
      </c>
      <c r="BK3991" s="12">
        <f t="shared" si="440"/>
        <v>0</v>
      </c>
      <c r="BW3991" s="3" t="s">
        <v>10060</v>
      </c>
      <c r="CQ3991" s="3" t="str">
        <f>CONCATENATE(baseURL!$A$1,baseURL!$B$1,baseURL!$C$1,".",C3991,".",L3991,".pkl&amp;seq=",BC3991)</f>
        <v>http://proteomics.broadinstitute.org/millscripts/viewfeed.pl?side=xl&amp;cycle=1&amp;fixedMods=iaaC&amp;file=msdataSM/iPRG2012_nd/cpick_in/iPRG2012_nd.2312.3.2.pkl&amp;seq=ADLMLYVSK</v>
      </c>
    </row>
    <row r="3992" spans="1:95" x14ac:dyDescent="0.2">
      <c r="A3992" s="3">
        <v>3325</v>
      </c>
      <c r="B3992" s="2" t="s">
        <v>10068</v>
      </c>
      <c r="C3992" s="2" t="s">
        <v>10069</v>
      </c>
      <c r="D3992" s="3">
        <v>10454</v>
      </c>
      <c r="E3992" s="3">
        <v>10445</v>
      </c>
      <c r="F3992" s="3">
        <v>48575</v>
      </c>
      <c r="G3992" s="3">
        <v>12757</v>
      </c>
      <c r="H3992" s="3">
        <v>38.674700000000001</v>
      </c>
      <c r="I3992" s="30">
        <v>442.61126999999999</v>
      </c>
      <c r="J3992" s="30">
        <v>442.61126739999997</v>
      </c>
      <c r="K3992" s="30">
        <v>0</v>
      </c>
      <c r="L3992" s="3">
        <v>3</v>
      </c>
      <c r="M3992" s="3">
        <v>3</v>
      </c>
      <c r="N3992" s="10">
        <f t="shared" si="434"/>
        <v>1</v>
      </c>
      <c r="O3992" s="35">
        <v>3</v>
      </c>
      <c r="P3992" s="17"/>
      <c r="Q3992" s="40">
        <v>1325.81511</v>
      </c>
      <c r="R3992" s="40">
        <v>442.60989000000001</v>
      </c>
      <c r="S3992" s="18">
        <f t="shared" si="435"/>
        <v>3.1178697791485939</v>
      </c>
      <c r="T3992" s="18">
        <f t="shared" si="436"/>
        <v>3.1119955317019925</v>
      </c>
      <c r="U3992" s="18">
        <f t="shared" si="437"/>
        <v>1.6041214080633586</v>
      </c>
      <c r="V3992" s="30">
        <v>442.61059999999998</v>
      </c>
      <c r="X3992" s="3" t="s">
        <v>47</v>
      </c>
      <c r="Y3992" s="3" t="s">
        <v>47</v>
      </c>
      <c r="Z3992" s="3" t="s">
        <v>47</v>
      </c>
      <c r="AA3992" s="3" t="s">
        <v>47</v>
      </c>
      <c r="AB3992" s="12" t="s">
        <v>47</v>
      </c>
      <c r="AC3992" s="3" t="s">
        <v>47</v>
      </c>
      <c r="AD3992" s="3" t="s">
        <v>47</v>
      </c>
      <c r="AE3992" s="3" t="s">
        <v>47</v>
      </c>
      <c r="AF3992" s="3" t="s">
        <v>48</v>
      </c>
      <c r="AG3992" s="3" t="s">
        <v>48</v>
      </c>
      <c r="AH3992" s="3" t="s">
        <v>47</v>
      </c>
      <c r="AI3992" s="3" t="s">
        <v>47</v>
      </c>
      <c r="AK3992" s="3" t="s">
        <v>52</v>
      </c>
      <c r="AL3992" s="3" t="s">
        <v>47</v>
      </c>
      <c r="AM3992" s="3" t="s">
        <v>47</v>
      </c>
      <c r="AU3992" s="3">
        <v>0</v>
      </c>
      <c r="AV3992" s="3">
        <v>12</v>
      </c>
      <c r="AW3992" s="3">
        <v>1</v>
      </c>
      <c r="AX3992" s="3">
        <v>12</v>
      </c>
      <c r="AY3992" s="3">
        <v>100</v>
      </c>
      <c r="AZ3992" s="6" t="str">
        <f t="shared" si="438"/>
        <v>2313.1</v>
      </c>
      <c r="BC3992" s="12" t="s">
        <v>10070</v>
      </c>
      <c r="BJ3992" s="12">
        <f t="shared" si="439"/>
        <v>0</v>
      </c>
      <c r="BK3992" s="12">
        <f t="shared" si="440"/>
        <v>0</v>
      </c>
      <c r="CQ3992" s="3" t="str">
        <f>CONCATENATE(baseURL!$A$1,baseURL!$B$1,baseURL!$C$1,".",C3992,".",L3992,".pkl&amp;seq=",BC3992)</f>
        <v>http://proteomics.broadinstitute.org/millscripts/viewfeed.pl?side=xl&amp;cycle=1&amp;fixedMods=iaaC&amp;file=msdataSM/iPRG2012_nd/cpick_in/iPRG2012_nd.2313.1.3.pkl&amp;seq=VLLSAPLSKELR</v>
      </c>
    </row>
    <row r="3993" spans="1:95" x14ac:dyDescent="0.2">
      <c r="A3993" s="3">
        <v>1488</v>
      </c>
      <c r="B3993" s="2" t="s">
        <v>10066</v>
      </c>
      <c r="C3993" s="2" t="s">
        <v>10067</v>
      </c>
      <c r="D3993" s="3">
        <v>10464</v>
      </c>
      <c r="E3993" s="3">
        <v>10455</v>
      </c>
      <c r="F3993" s="3">
        <v>48585</v>
      </c>
      <c r="G3993" s="3">
        <v>12767</v>
      </c>
      <c r="H3993" s="3">
        <v>38.6905</v>
      </c>
      <c r="I3993" s="30">
        <v>804.46676000000002</v>
      </c>
      <c r="J3993" s="30">
        <v>804.46385039999996</v>
      </c>
      <c r="K3993" s="30">
        <v>2.9099999999999998E-3</v>
      </c>
      <c r="L3993" s="3">
        <v>3</v>
      </c>
      <c r="M3993" s="3">
        <v>3</v>
      </c>
      <c r="N3993" s="10">
        <f t="shared" si="434"/>
        <v>1</v>
      </c>
      <c r="O3993" s="35">
        <v>3</v>
      </c>
      <c r="P3993" s="17"/>
      <c r="Q3993" s="40">
        <v>2411.37691</v>
      </c>
      <c r="R3993" s="40">
        <v>804.46382000000006</v>
      </c>
      <c r="S3993" s="18">
        <f t="shared" si="435"/>
        <v>3.6546081089971922</v>
      </c>
      <c r="T3993" s="18">
        <f t="shared" si="436"/>
        <v>3.7789144949377594E-2</v>
      </c>
      <c r="U3993" s="18">
        <f t="shared" si="437"/>
        <v>9.9445118503534755E-2</v>
      </c>
      <c r="V3993" s="30">
        <v>804.46389999999997</v>
      </c>
      <c r="X3993" s="3" t="s">
        <v>47</v>
      </c>
      <c r="Y3993" s="3" t="s">
        <v>47</v>
      </c>
      <c r="Z3993" s="3" t="s">
        <v>52</v>
      </c>
      <c r="AA3993" s="3" t="s">
        <v>47</v>
      </c>
      <c r="AB3993" s="12" t="s">
        <v>48</v>
      </c>
      <c r="AC3993" s="3" t="s">
        <v>52</v>
      </c>
      <c r="AG3993" s="3" t="s">
        <v>47</v>
      </c>
      <c r="AL3993" s="3" t="s">
        <v>52</v>
      </c>
      <c r="AU3993" s="3">
        <v>0</v>
      </c>
      <c r="AV3993" s="3">
        <v>4</v>
      </c>
      <c r="AW3993" s="3">
        <v>1</v>
      </c>
      <c r="AX3993" s="3">
        <v>4</v>
      </c>
      <c r="AY3993" s="3">
        <v>100</v>
      </c>
      <c r="AZ3993" s="6" t="str">
        <f t="shared" si="438"/>
        <v>2313.11</v>
      </c>
      <c r="BC3993" s="12" t="s">
        <v>10020</v>
      </c>
      <c r="BJ3993" s="12">
        <f t="shared" si="439"/>
        <v>0</v>
      </c>
      <c r="BK3993" s="12">
        <f t="shared" si="440"/>
        <v>0</v>
      </c>
      <c r="CQ3993" s="3" t="str">
        <f>CONCATENATE(baseURL!$A$1,baseURL!$B$1,baseURL!$C$1,".",C3993,".",L3993,".pkl&amp;seq=",BC3993)</f>
        <v>http://proteomics.broadinstitute.org/millscripts/viewfeed.pl?side=xl&amp;cycle=1&amp;fixedMods=iaaC&amp;file=msdataSM/iPRG2012_nd/cpick_in/iPRG2012_nd.2313.11.3.pkl&amp;seq=ALTEKNQQLVAGKPLYVALAQR</v>
      </c>
    </row>
    <row r="3994" spans="1:95" x14ac:dyDescent="0.2">
      <c r="A3994" s="3">
        <v>1464</v>
      </c>
      <c r="B3994" s="2" t="s">
        <v>10071</v>
      </c>
      <c r="C3994" s="2" t="s">
        <v>10072</v>
      </c>
      <c r="D3994" s="3">
        <v>10461</v>
      </c>
      <c r="E3994" s="3">
        <v>10452</v>
      </c>
      <c r="F3994" s="3">
        <v>48582</v>
      </c>
      <c r="G3994" s="3">
        <v>12764</v>
      </c>
      <c r="H3994" s="3">
        <v>38.685499999999998</v>
      </c>
      <c r="I3994" s="30">
        <v>672.38189999999997</v>
      </c>
      <c r="J3994" s="30">
        <v>672.37904600000002</v>
      </c>
      <c r="K3994" s="30">
        <v>2.8500000000000001E-3</v>
      </c>
      <c r="L3994" s="3">
        <v>4</v>
      </c>
      <c r="M3994" s="3">
        <v>2</v>
      </c>
      <c r="N3994" s="26">
        <f t="shared" si="434"/>
        <v>-1</v>
      </c>
      <c r="O3994" s="36">
        <v>2</v>
      </c>
      <c r="Q3994" s="40">
        <v>1343.7529099999999</v>
      </c>
      <c r="R3994" s="40">
        <v>672.38009</v>
      </c>
      <c r="S3994" s="27">
        <f t="shared" si="435"/>
        <v>2.6919297981855217</v>
      </c>
      <c r="T3994" s="27">
        <f t="shared" si="436"/>
        <v>-1.5526932095490078</v>
      </c>
      <c r="U3994" s="27">
        <f t="shared" si="437"/>
        <v>-1.6211068950249534</v>
      </c>
      <c r="V3994" s="30">
        <v>672.37900000000002</v>
      </c>
      <c r="X3994" s="3" t="s">
        <v>47</v>
      </c>
      <c r="Y3994" s="3" t="s">
        <v>47</v>
      </c>
      <c r="Z3994" s="3" t="s">
        <v>52</v>
      </c>
      <c r="AA3994" s="3" t="s">
        <v>47</v>
      </c>
      <c r="AD3994" s="3" t="s">
        <v>65</v>
      </c>
      <c r="AK3994" s="3" t="s">
        <v>52</v>
      </c>
      <c r="AO3994" s="3" t="s">
        <v>47</v>
      </c>
      <c r="AS3994" s="3" t="s">
        <v>47</v>
      </c>
      <c r="AU3994" s="3">
        <v>1</v>
      </c>
      <c r="AV3994" s="3">
        <v>5</v>
      </c>
      <c r="AW3994" s="3">
        <v>2</v>
      </c>
      <c r="AX3994" s="3">
        <v>3</v>
      </c>
      <c r="AY3994" s="3">
        <v>60</v>
      </c>
      <c r="AZ3994" s="6" t="str">
        <f t="shared" si="438"/>
        <v>2313.8</v>
      </c>
      <c r="BC3994" s="12" t="s">
        <v>10073</v>
      </c>
      <c r="BF3994" s="12" t="s">
        <v>3182</v>
      </c>
      <c r="BJ3994" s="12">
        <f t="shared" si="439"/>
        <v>0</v>
      </c>
      <c r="BK3994" s="12">
        <f t="shared" si="440"/>
        <v>0</v>
      </c>
      <c r="BR3994" s="3" t="s">
        <v>114</v>
      </c>
      <c r="BW3994" s="3" t="s">
        <v>10074</v>
      </c>
      <c r="BZ3994" s="3" t="s">
        <v>10075</v>
      </c>
      <c r="CK3994" s="3" t="s">
        <v>10074</v>
      </c>
      <c r="CQ3994" s="3" t="str">
        <f>CONCATENATE(baseURL!$A$1,baseURL!$B$1,baseURL!$C$1,".",C3994,".",L3994,".pkl&amp;seq=",BC3994,"&amp;varMods=Formyl-STY")</f>
        <v>http://proteomics.broadinstitute.org/millscripts/viewfeed.pl?side=xl&amp;cycle=1&amp;fixedMods=iaaC&amp;file=msdataSM/iPRG2012_nd/cpick_in/iPRG2012_nd.2313.8.4.pkl&amp;seq=ALLVLStSGTTPR&amp;varMods=Formyl-STY</v>
      </c>
    </row>
    <row r="3995" spans="1:95" x14ac:dyDescent="0.2">
      <c r="A3995" s="3">
        <v>7178</v>
      </c>
      <c r="B3995" s="2" t="s">
        <v>10063</v>
      </c>
      <c r="C3995" s="2" t="s">
        <v>10064</v>
      </c>
      <c r="D3995" s="3">
        <v>10462</v>
      </c>
      <c r="E3995" s="3">
        <v>10453</v>
      </c>
      <c r="F3995" s="3">
        <v>48583</v>
      </c>
      <c r="G3995" s="3">
        <v>12765</v>
      </c>
      <c r="H3995" s="3">
        <v>38.687199999999997</v>
      </c>
      <c r="I3995" s="30">
        <v>727.35838999999999</v>
      </c>
      <c r="J3995" s="30">
        <v>727.35813040000005</v>
      </c>
      <c r="K3995" s="30">
        <v>2.5999999999999998E-4</v>
      </c>
      <c r="L3995" s="3">
        <v>3</v>
      </c>
      <c r="M3995" s="3">
        <v>3</v>
      </c>
      <c r="N3995" s="10">
        <f t="shared" si="434"/>
        <v>1</v>
      </c>
      <c r="O3995" s="35">
        <v>3</v>
      </c>
      <c r="P3995" s="17"/>
      <c r="Q3995" s="40">
        <v>2180.0586800000001</v>
      </c>
      <c r="R3995" s="40">
        <v>727.35775000000001</v>
      </c>
      <c r="S3995" s="18">
        <f t="shared" si="435"/>
        <v>0.879897134492306</v>
      </c>
      <c r="T3995" s="18">
        <f t="shared" si="436"/>
        <v>0.52298885938869355</v>
      </c>
      <c r="U3995" s="18">
        <f t="shared" si="437"/>
        <v>0.61867767271432472</v>
      </c>
      <c r="V3995" s="30">
        <v>727.35820000000001</v>
      </c>
      <c r="W3995" s="3" t="s">
        <v>47</v>
      </c>
      <c r="X3995" s="3" t="s">
        <v>47</v>
      </c>
      <c r="Y3995" s="3" t="s">
        <v>47</v>
      </c>
      <c r="AA3995" s="3" t="s">
        <v>47</v>
      </c>
      <c r="AB3995" s="12" t="s">
        <v>47</v>
      </c>
      <c r="AC3995" s="3" t="s">
        <v>47</v>
      </c>
      <c r="AE3995" s="3" t="s">
        <v>48</v>
      </c>
      <c r="AF3995" s="3" t="s">
        <v>48</v>
      </c>
      <c r="AG3995" s="3" t="s">
        <v>47</v>
      </c>
      <c r="AH3995" s="3" t="s">
        <v>47</v>
      </c>
      <c r="AI3995" s="3" t="s">
        <v>47</v>
      </c>
      <c r="AL3995" s="3" t="s">
        <v>48</v>
      </c>
      <c r="AM3995" s="3" t="s">
        <v>47</v>
      </c>
      <c r="AO3995" s="3" t="s">
        <v>48</v>
      </c>
      <c r="AU3995" s="3">
        <v>0</v>
      </c>
      <c r="AV3995" s="3">
        <v>10</v>
      </c>
      <c r="AW3995" s="3">
        <v>1</v>
      </c>
      <c r="AX3995" s="3">
        <v>10</v>
      </c>
      <c r="AY3995" s="3">
        <v>100</v>
      </c>
      <c r="AZ3995" s="6" t="str">
        <f t="shared" si="438"/>
        <v>2313.9</v>
      </c>
      <c r="BC3995" s="12" t="s">
        <v>10065</v>
      </c>
      <c r="BJ3995" s="12">
        <f t="shared" si="439"/>
        <v>1</v>
      </c>
      <c r="BK3995" s="12">
        <f t="shared" si="440"/>
        <v>0</v>
      </c>
      <c r="CQ3995" s="3" t="str">
        <f>CONCATENATE(baseURL!$A$1,baseURL!$B$1,baseURL!$C$1,".",C3995,".",L3995,".pkl&amp;seq=",BC3995)</f>
        <v>http://proteomics.broadinstitute.org/millscripts/viewfeed.pl?side=xl&amp;cycle=1&amp;fixedMods=iaaC&amp;file=msdataSM/iPRG2012_nd/cpick_in/iPRG2012_nd.2313.9.3.pkl&amp;seq=ATMNCKLPNSNVNLEFATR</v>
      </c>
    </row>
    <row r="3996" spans="1:95" x14ac:dyDescent="0.2">
      <c r="A3996" s="3">
        <v>4576</v>
      </c>
      <c r="B3996" s="2" t="s">
        <v>10076</v>
      </c>
      <c r="C3996" s="2" t="s">
        <v>10077</v>
      </c>
      <c r="D3996" s="3">
        <v>10465</v>
      </c>
      <c r="E3996" s="3">
        <v>10456</v>
      </c>
      <c r="F3996" s="3">
        <v>48596</v>
      </c>
      <c r="G3996" s="3">
        <v>12769</v>
      </c>
      <c r="H3996" s="3">
        <v>38.701999999999998</v>
      </c>
      <c r="I3996" s="30">
        <v>513.61404000000005</v>
      </c>
      <c r="J3996" s="30">
        <v>513.61410679999994</v>
      </c>
      <c r="K3996" s="30">
        <v>-6.9999999999999994E-5</v>
      </c>
      <c r="L3996" s="3">
        <v>3</v>
      </c>
      <c r="M3996" s="3">
        <v>3</v>
      </c>
      <c r="N3996" s="10">
        <f t="shared" si="434"/>
        <v>1</v>
      </c>
      <c r="O3996" s="35">
        <v>3</v>
      </c>
      <c r="P3996" s="17"/>
      <c r="Q3996" s="40">
        <v>1538.82132</v>
      </c>
      <c r="R3996" s="40">
        <v>513.61195999999995</v>
      </c>
      <c r="S3996" s="18">
        <f t="shared" si="435"/>
        <v>4.0497499320144072</v>
      </c>
      <c r="T3996" s="18">
        <f t="shared" si="436"/>
        <v>4.1798092084758789</v>
      </c>
      <c r="U3996" s="18">
        <f t="shared" si="437"/>
        <v>3.5824710935773521</v>
      </c>
      <c r="V3996" s="30">
        <v>513.61379999999997</v>
      </c>
      <c r="W3996" s="3" t="s">
        <v>47</v>
      </c>
      <c r="X3996" s="3" t="s">
        <v>47</v>
      </c>
      <c r="Y3996" s="3" t="s">
        <v>47</v>
      </c>
      <c r="Z3996" s="3" t="s">
        <v>47</v>
      </c>
      <c r="AA3996" s="3" t="s">
        <v>47</v>
      </c>
      <c r="AB3996" s="12" t="s">
        <v>47</v>
      </c>
      <c r="AC3996" s="3" t="s">
        <v>47</v>
      </c>
      <c r="AD3996" s="3" t="s">
        <v>47</v>
      </c>
      <c r="AE3996" s="3" t="s">
        <v>47</v>
      </c>
      <c r="AF3996" s="3" t="s">
        <v>47</v>
      </c>
      <c r="AG3996" s="3" t="s">
        <v>48</v>
      </c>
      <c r="AH3996" s="3" t="s">
        <v>47</v>
      </c>
      <c r="AI3996" s="3" t="s">
        <v>48</v>
      </c>
      <c r="AK3996" s="3" t="s">
        <v>48</v>
      </c>
      <c r="AL3996" s="3" t="s">
        <v>48</v>
      </c>
      <c r="AM3996" s="3" t="s">
        <v>47</v>
      </c>
      <c r="AU3996" s="3">
        <v>0</v>
      </c>
      <c r="AV3996" s="3">
        <v>12</v>
      </c>
      <c r="AW3996" s="3">
        <v>1</v>
      </c>
      <c r="AX3996" s="3">
        <v>12</v>
      </c>
      <c r="AY3996" s="3">
        <v>100</v>
      </c>
      <c r="AZ3996" s="6" t="str">
        <f t="shared" si="438"/>
        <v>2314.1</v>
      </c>
      <c r="BC3996" s="12" t="s">
        <v>10078</v>
      </c>
      <c r="BJ3996" s="12">
        <f t="shared" si="439"/>
        <v>0</v>
      </c>
      <c r="BK3996" s="12">
        <f t="shared" si="440"/>
        <v>0</v>
      </c>
      <c r="CQ3996" s="3" t="str">
        <f>CONCATENATE(baseURL!$A$1,baseURL!$B$1,baseURL!$C$1,".",C3996,".",L3996,".pkl&amp;seq=",BC3996)</f>
        <v>http://proteomics.broadinstitute.org/millscripts/viewfeed.pl?side=xl&amp;cycle=1&amp;fixedMods=iaaC&amp;file=msdataSM/iPRG2012_nd/cpick_in/iPRG2012_nd.2314.1.3.pkl&amp;seq=SKDTLYLNNVPFK</v>
      </c>
    </row>
    <row r="3997" spans="1:95" x14ac:dyDescent="0.2">
      <c r="A3997" s="3">
        <v>425</v>
      </c>
      <c r="B3997" s="2" t="s">
        <v>10079</v>
      </c>
      <c r="C3997" s="2" t="s">
        <v>10080</v>
      </c>
      <c r="D3997" s="3">
        <v>10469</v>
      </c>
      <c r="E3997" s="3">
        <v>10460</v>
      </c>
      <c r="F3997" s="3">
        <v>48600</v>
      </c>
      <c r="G3997" s="3">
        <v>12773</v>
      </c>
      <c r="H3997" s="3">
        <v>38.715299999999999</v>
      </c>
      <c r="I3997" s="30">
        <v>730.69375000000002</v>
      </c>
      <c r="J3997" s="30">
        <v>730.35847439999998</v>
      </c>
      <c r="K3997" s="30">
        <v>0.33528000000000002</v>
      </c>
      <c r="L3997" s="3">
        <v>0</v>
      </c>
      <c r="M3997" s="3">
        <v>3</v>
      </c>
      <c r="N3997" s="10">
        <f t="shared" si="434"/>
        <v>1</v>
      </c>
      <c r="O3997" s="35">
        <v>3</v>
      </c>
      <c r="P3997" s="17"/>
      <c r="Q3997" s="40">
        <v>2189.0655400000001</v>
      </c>
      <c r="R3997" s="40">
        <v>730.36003000000005</v>
      </c>
      <c r="S3997" s="18">
        <f t="shared" si="435"/>
        <v>456.92533311272678</v>
      </c>
      <c r="T3997" s="18">
        <f t="shared" si="436"/>
        <v>-2.1299084508694488</v>
      </c>
      <c r="U3997" s="18">
        <f t="shared" si="437"/>
        <v>-2.0948572445872671</v>
      </c>
      <c r="V3997" s="30">
        <v>730.35850000000005</v>
      </c>
      <c r="W3997" s="3" t="s">
        <v>47</v>
      </c>
      <c r="AA3997" s="3" t="s">
        <v>47</v>
      </c>
      <c r="AB3997" s="12" t="s">
        <v>47</v>
      </c>
      <c r="AC3997" s="3" t="s">
        <v>52</v>
      </c>
      <c r="AD3997" s="3" t="s">
        <v>47</v>
      </c>
      <c r="AE3997" s="3" t="s">
        <v>48</v>
      </c>
      <c r="AF3997" s="3" t="s">
        <v>48</v>
      </c>
      <c r="AG3997" s="3" t="s">
        <v>47</v>
      </c>
      <c r="AH3997" s="3" t="s">
        <v>48</v>
      </c>
      <c r="AI3997" s="3" t="s">
        <v>48</v>
      </c>
      <c r="AK3997" s="3" t="s">
        <v>52</v>
      </c>
      <c r="AO3997" s="3" t="s">
        <v>48</v>
      </c>
      <c r="AU3997" s="3">
        <v>0</v>
      </c>
      <c r="AV3997" s="3">
        <v>5</v>
      </c>
      <c r="AW3997" s="3">
        <v>3</v>
      </c>
      <c r="AX3997" s="3">
        <v>3</v>
      </c>
      <c r="AY3997" s="3">
        <v>60</v>
      </c>
      <c r="AZ3997" s="6" t="str">
        <f t="shared" si="438"/>
        <v>2314.5</v>
      </c>
      <c r="BC3997" s="12" t="s">
        <v>10049</v>
      </c>
      <c r="BJ3997" s="12">
        <f t="shared" si="439"/>
        <v>1</v>
      </c>
      <c r="BK3997" s="12">
        <f t="shared" si="440"/>
        <v>0</v>
      </c>
      <c r="BO3997" s="3" t="s">
        <v>54</v>
      </c>
      <c r="BZ3997" s="3" t="s">
        <v>10081</v>
      </c>
      <c r="CC3997" s="3" t="s">
        <v>10082</v>
      </c>
      <c r="CQ3997" s="3" t="str">
        <f>CONCATENATE(baseURL!$A$1,baseURL!$B$1,baseURL!$C$1,".",C3997,".",L3997,".pkl&amp;seq=",BC3997,"&amp;varMods=Deamidated-Q")</f>
        <v>http://proteomics.broadinstitute.org/millscripts/viewfeed.pl?side=xl&amp;cycle=1&amp;fixedMods=iaaC&amp;file=msdataSM/iPRG2012_nd/cpick_in/iPRG2012_nd.2314.5.0.pkl&amp;seq=VVEVCLADLQGSEDHSFRK&amp;varMods=Deamidated-Q</v>
      </c>
    </row>
    <row r="3998" spans="1:95" x14ac:dyDescent="0.2">
      <c r="A3998" s="3">
        <v>2092</v>
      </c>
      <c r="B3998" s="2" t="s">
        <v>10087</v>
      </c>
      <c r="C3998" s="2" t="s">
        <v>10088</v>
      </c>
      <c r="D3998" s="3">
        <v>10480</v>
      </c>
      <c r="E3998" s="3">
        <v>10471</v>
      </c>
      <c r="F3998" s="3">
        <v>48627</v>
      </c>
      <c r="G3998" s="3">
        <v>12785</v>
      </c>
      <c r="H3998" s="3">
        <v>38.740200000000002</v>
      </c>
      <c r="I3998" s="30">
        <v>776.71076000000005</v>
      </c>
      <c r="J3998" s="30">
        <v>776.7092361</v>
      </c>
      <c r="K3998" s="30">
        <v>1.5200000000000001E-3</v>
      </c>
      <c r="L3998" s="3">
        <v>3</v>
      </c>
      <c r="M3998" s="3">
        <v>3</v>
      </c>
      <c r="N3998" s="10">
        <f t="shared" si="434"/>
        <v>1</v>
      </c>
      <c r="O3998" s="35">
        <v>3</v>
      </c>
      <c r="P3998" s="17"/>
      <c r="Q3998" s="40">
        <v>2328.1102500000002</v>
      </c>
      <c r="R3998" s="40">
        <v>776.70826999999997</v>
      </c>
      <c r="S3998" s="18">
        <f t="shared" si="435"/>
        <v>3.2058368582580141</v>
      </c>
      <c r="T3998" s="18">
        <f t="shared" si="436"/>
        <v>1.2438389513064363</v>
      </c>
      <c r="U3998" s="18">
        <f t="shared" si="437"/>
        <v>1.1973607543014824</v>
      </c>
      <c r="V3998" s="30">
        <v>776.70920000000001</v>
      </c>
      <c r="W3998" s="3" t="s">
        <v>47</v>
      </c>
      <c r="X3998" s="3" t="s">
        <v>47</v>
      </c>
      <c r="Y3998" s="3" t="s">
        <v>47</v>
      </c>
      <c r="Z3998" s="3" t="s">
        <v>47</v>
      </c>
      <c r="AA3998" s="3" t="s">
        <v>48</v>
      </c>
      <c r="AB3998" s="12" t="s">
        <v>47</v>
      </c>
      <c r="AC3998" s="3" t="s">
        <v>47</v>
      </c>
      <c r="AD3998" s="3" t="s">
        <v>47</v>
      </c>
      <c r="AE3998" s="3" t="s">
        <v>47</v>
      </c>
      <c r="AF3998" s="3" t="s">
        <v>52</v>
      </c>
      <c r="AG3998" s="3" t="s">
        <v>47</v>
      </c>
      <c r="AI3998" s="3" t="s">
        <v>47</v>
      </c>
      <c r="AJ3998" s="3" t="s">
        <v>47</v>
      </c>
      <c r="AO3998" s="3" t="s">
        <v>47</v>
      </c>
      <c r="AQ3998" s="3" t="s">
        <v>47</v>
      </c>
      <c r="AU3998" s="3">
        <v>0</v>
      </c>
      <c r="AV3998" s="3">
        <v>13</v>
      </c>
      <c r="AW3998" s="3">
        <v>2</v>
      </c>
      <c r="AX3998" s="3">
        <v>12</v>
      </c>
      <c r="AY3998" s="3">
        <v>92.31</v>
      </c>
      <c r="AZ3998" s="6" t="str">
        <f t="shared" si="438"/>
        <v>2315.11</v>
      </c>
      <c r="BC3998" s="12" t="s">
        <v>10089</v>
      </c>
      <c r="BJ3998" s="12">
        <f t="shared" si="439"/>
        <v>0</v>
      </c>
      <c r="BK3998" s="12">
        <f t="shared" si="440"/>
        <v>0</v>
      </c>
      <c r="BP3998" s="3" t="s">
        <v>54</v>
      </c>
      <c r="BR3998" s="3" t="s">
        <v>54</v>
      </c>
      <c r="BX3998" s="3" t="s">
        <v>10090</v>
      </c>
      <c r="CQ3998" s="3" t="str">
        <f>CONCATENATE(baseURL!$A$1,baseURL!$B$1,baseURL!$C$1,".",C3998,".",L3998,".pkl&amp;seq=",BC3998,"&amp;varMods=Deamidated-N")</f>
        <v>http://proteomics.broadinstitute.org/millscripts/viewfeed.pl?side=xl&amp;cycle=1&amp;fixedMods=iaaC&amp;file=msdataSM/iPRG2012_nd/cpick_in/iPRG2012_nd.2315.11.3.pkl&amp;seq=TVTDKEGLPAGWQGLDnGPESR&amp;varMods=Deamidated-N</v>
      </c>
    </row>
    <row r="3999" spans="1:95" x14ac:dyDescent="0.2">
      <c r="A3999" s="3">
        <v>7070</v>
      </c>
      <c r="B3999" s="2" t="s">
        <v>10091</v>
      </c>
      <c r="C3999" s="2" t="s">
        <v>10092</v>
      </c>
      <c r="D3999" s="3">
        <v>10472</v>
      </c>
      <c r="E3999" s="3">
        <v>10463</v>
      </c>
      <c r="F3999" s="3">
        <v>48619</v>
      </c>
      <c r="G3999" s="3">
        <v>12777</v>
      </c>
      <c r="H3999" s="3">
        <v>38.726799999999997</v>
      </c>
      <c r="I3999" s="30">
        <v>510.94810000000001</v>
      </c>
      <c r="J3999" s="30">
        <v>510.94828580000001</v>
      </c>
      <c r="K3999" s="30">
        <v>-1.9000000000000001E-4</v>
      </c>
      <c r="L3999" s="3">
        <v>0</v>
      </c>
      <c r="M3999" s="3">
        <v>3</v>
      </c>
      <c r="N3999" s="10">
        <f t="shared" si="434"/>
        <v>1</v>
      </c>
      <c r="O3999" s="35">
        <v>3</v>
      </c>
      <c r="P3999" s="17"/>
      <c r="Q3999" s="40">
        <v>1530.8274699999999</v>
      </c>
      <c r="R3999" s="40">
        <v>510.94734</v>
      </c>
      <c r="S3999" s="18">
        <f t="shared" si="435"/>
        <v>1.4874331276758592</v>
      </c>
      <c r="T3999" s="18">
        <f t="shared" si="436"/>
        <v>1.851071384403091</v>
      </c>
      <c r="U3999" s="18">
        <f t="shared" si="437"/>
        <v>0.90028847194992745</v>
      </c>
      <c r="V3999" s="30">
        <v>510.94779999999997</v>
      </c>
      <c r="X3999" s="3" t="s">
        <v>47</v>
      </c>
      <c r="Y3999" s="3" t="s">
        <v>47</v>
      </c>
      <c r="AA3999" s="3" t="s">
        <v>47</v>
      </c>
      <c r="AB3999" s="12" t="s">
        <v>48</v>
      </c>
      <c r="AC3999" s="3" t="s">
        <v>48</v>
      </c>
      <c r="AH3999" s="3" t="s">
        <v>52</v>
      </c>
      <c r="AI3999" s="3" t="s">
        <v>47</v>
      </c>
      <c r="AU3999" s="3">
        <v>0</v>
      </c>
      <c r="AV3999" s="3">
        <v>4</v>
      </c>
      <c r="AW3999" s="3">
        <v>1</v>
      </c>
      <c r="AX3999" s="3">
        <v>4</v>
      </c>
      <c r="AY3999" s="3">
        <v>100</v>
      </c>
      <c r="AZ3999" s="6" t="str">
        <f t="shared" si="438"/>
        <v>2315.3</v>
      </c>
      <c r="BC3999" s="12" t="s">
        <v>10093</v>
      </c>
      <c r="BJ3999" s="12">
        <f t="shared" si="439"/>
        <v>0</v>
      </c>
      <c r="BK3999" s="12">
        <f t="shared" si="440"/>
        <v>0</v>
      </c>
      <c r="CQ3999" s="3" t="str">
        <f>CONCATENATE(baseURL!$A$1,baseURL!$B$1,baseURL!$C$1,".",C3999,".",L3999,".pkl&amp;seq=",BC3999)</f>
        <v>http://proteomics.broadinstitute.org/millscripts/viewfeed.pl?side=xl&amp;cycle=1&amp;fixedMods=iaaC&amp;file=msdataSM/iPRG2012_nd/cpick_in/iPRG2012_nd.2315.3.0.pkl&amp;seq=NDKGQLVELYVPR</v>
      </c>
    </row>
    <row r="4000" spans="1:95" x14ac:dyDescent="0.2">
      <c r="A4000" s="3">
        <v>3858</v>
      </c>
      <c r="B4000" s="2" t="s">
        <v>10094</v>
      </c>
      <c r="C4000" s="2" t="s">
        <v>10079</v>
      </c>
      <c r="D4000" s="3">
        <v>10475</v>
      </c>
      <c r="E4000" s="3">
        <v>10466</v>
      </c>
      <c r="F4000" s="3">
        <v>48622</v>
      </c>
      <c r="G4000" s="3">
        <v>12780</v>
      </c>
      <c r="H4000" s="3">
        <v>38.7318</v>
      </c>
      <c r="I4000" s="30">
        <v>583.00035000000003</v>
      </c>
      <c r="J4000" s="30">
        <v>582.99893450000002</v>
      </c>
      <c r="K4000" s="30">
        <v>1.42E-3</v>
      </c>
      <c r="L4000" s="3">
        <v>0</v>
      </c>
      <c r="M4000" s="3">
        <v>3</v>
      </c>
      <c r="N4000" s="10">
        <f t="shared" si="434"/>
        <v>1</v>
      </c>
      <c r="O4000" s="35">
        <v>3</v>
      </c>
      <c r="P4000" s="17"/>
      <c r="Q4000" s="40">
        <v>1746.9860900000001</v>
      </c>
      <c r="R4000" s="40">
        <v>583.00022000000001</v>
      </c>
      <c r="S4000" s="18">
        <f t="shared" si="435"/>
        <v>0.22298447848414546</v>
      </c>
      <c r="T4000" s="18">
        <f t="shared" si="436"/>
        <v>-2.2049734389371229</v>
      </c>
      <c r="U4000" s="18">
        <f t="shared" si="437"/>
        <v>-2.4356766109845096</v>
      </c>
      <c r="V4000" s="30">
        <v>582.99879999999996</v>
      </c>
      <c r="W4000" s="3" t="s">
        <v>47</v>
      </c>
      <c r="X4000" s="3" t="s">
        <v>47</v>
      </c>
      <c r="Y4000" s="3" t="s">
        <v>47</v>
      </c>
      <c r="Z4000" s="3" t="s">
        <v>47</v>
      </c>
      <c r="AA4000" s="3" t="s">
        <v>47</v>
      </c>
      <c r="AB4000" s="12" t="s">
        <v>48</v>
      </c>
      <c r="AC4000" s="3" t="s">
        <v>48</v>
      </c>
      <c r="AD4000" s="3" t="s">
        <v>47</v>
      </c>
      <c r="AE4000" s="3" t="s">
        <v>47</v>
      </c>
      <c r="AF4000" s="3" t="s">
        <v>47</v>
      </c>
      <c r="AG4000" s="3" t="s">
        <v>47</v>
      </c>
      <c r="AH4000" s="3" t="s">
        <v>47</v>
      </c>
      <c r="AK4000" s="3" t="s">
        <v>52</v>
      </c>
      <c r="AL4000" s="3" t="s">
        <v>48</v>
      </c>
      <c r="AM4000" s="3" t="s">
        <v>48</v>
      </c>
      <c r="AU4000" s="3">
        <v>0</v>
      </c>
      <c r="AV4000" s="3">
        <v>10</v>
      </c>
      <c r="AW4000" s="3">
        <v>1</v>
      </c>
      <c r="AX4000" s="3">
        <v>10</v>
      </c>
      <c r="AY4000" s="3">
        <v>100</v>
      </c>
      <c r="AZ4000" s="6" t="str">
        <f t="shared" si="438"/>
        <v>2315.6</v>
      </c>
      <c r="BC4000" s="12" t="s">
        <v>10095</v>
      </c>
      <c r="BJ4000" s="12">
        <f t="shared" si="439"/>
        <v>0</v>
      </c>
      <c r="BK4000" s="12">
        <f t="shared" si="440"/>
        <v>0</v>
      </c>
      <c r="CQ4000" s="3" t="str">
        <f>CONCATENATE(baseURL!$A$1,baseURL!$B$1,baseURL!$C$1,".",C4000,".",L4000,".pkl&amp;seq=",BC4000)</f>
        <v>http://proteomics.broadinstitute.org/millscripts/viewfeed.pl?side=xl&amp;cycle=1&amp;fixedMods=iaaC&amp;file=msdataSM/iPRG2012_nd/cpick_in/iPRG2012_nd.2315.6.0.pkl&amp;seq=SQPVVVLDAKDHLLGR</v>
      </c>
    </row>
    <row r="4001" spans="1:98" x14ac:dyDescent="0.2">
      <c r="A4001" s="3">
        <v>2946</v>
      </c>
      <c r="B4001" s="2" t="s">
        <v>10096</v>
      </c>
      <c r="C4001" s="2" t="s">
        <v>10097</v>
      </c>
      <c r="D4001" s="3">
        <v>10476</v>
      </c>
      <c r="E4001" s="3">
        <v>10467</v>
      </c>
      <c r="F4001" s="3">
        <v>48623</v>
      </c>
      <c r="G4001" s="3">
        <v>12781</v>
      </c>
      <c r="H4001" s="3">
        <v>38.733499999999999</v>
      </c>
      <c r="I4001" s="30">
        <v>593.32195000000002</v>
      </c>
      <c r="J4001" s="30">
        <v>593.32195339999998</v>
      </c>
      <c r="K4001" s="30">
        <v>0</v>
      </c>
      <c r="L4001" s="3">
        <v>0</v>
      </c>
      <c r="M4001" s="3">
        <v>0</v>
      </c>
      <c r="N4001" s="10">
        <f t="shared" si="434"/>
        <v>1</v>
      </c>
      <c r="O4001" s="35">
        <v>2</v>
      </c>
      <c r="P4001" s="17"/>
      <c r="Q4001" s="40">
        <v>1185.6374800000001</v>
      </c>
      <c r="R4001" s="40">
        <v>593.32237999999995</v>
      </c>
      <c r="S4001" s="18">
        <f t="shared" si="435"/>
        <v>-0.72473248006848479</v>
      </c>
      <c r="T4001" s="18">
        <f t="shared" si="436"/>
        <v>-0.71900203725478462</v>
      </c>
      <c r="U4001" s="18">
        <f t="shared" si="437"/>
        <v>-0.64046126146478233</v>
      </c>
      <c r="V4001" s="30">
        <v>593.322</v>
      </c>
      <c r="Z4001" s="3" t="s">
        <v>47</v>
      </c>
      <c r="AB4001" s="12" t="s">
        <v>47</v>
      </c>
      <c r="AC4001" s="3" t="s">
        <v>47</v>
      </c>
      <c r="AF4001" s="3" t="s">
        <v>65</v>
      </c>
      <c r="AG4001" s="3" t="s">
        <v>48</v>
      </c>
      <c r="AH4001" s="3" t="s">
        <v>47</v>
      </c>
      <c r="AI4001" s="3" t="s">
        <v>47</v>
      </c>
      <c r="AL4001" s="3" t="s">
        <v>48</v>
      </c>
      <c r="AN4001" s="3" t="s">
        <v>47</v>
      </c>
      <c r="AU4001" s="3">
        <v>1</v>
      </c>
      <c r="AV4001" s="3">
        <v>6</v>
      </c>
      <c r="AW4001" s="3">
        <v>1</v>
      </c>
      <c r="AX4001" s="3">
        <v>6</v>
      </c>
      <c r="AY4001" s="3">
        <v>100</v>
      </c>
      <c r="AZ4001" s="6" t="str">
        <f t="shared" si="438"/>
        <v>2315.7</v>
      </c>
      <c r="BC4001" s="12" t="s">
        <v>10098</v>
      </c>
      <c r="BJ4001" s="12">
        <f t="shared" si="439"/>
        <v>0</v>
      </c>
      <c r="BK4001" s="12">
        <f t="shared" si="440"/>
        <v>0</v>
      </c>
      <c r="CB4001" s="3" t="s">
        <v>10099</v>
      </c>
      <c r="CQ4001" s="3" t="str">
        <f>CONCATENATE(baseURL!$A$1,baseURL!$B$1,baseURL!$C$1,".",C4001,".",L4001,".pkl&amp;seq=",BC4001)</f>
        <v>http://proteomics.broadinstitute.org/millscripts/viewfeed.pl?side=xl&amp;cycle=1&amp;fixedMods=iaaC&amp;file=msdataSM/iPRG2012_nd/cpick_in/iPRG2012_nd.2315.7.0.pkl&amp;seq=TNWSPALQLR</v>
      </c>
    </row>
    <row r="4002" spans="1:98" x14ac:dyDescent="0.2">
      <c r="A4002" s="3">
        <v>2861</v>
      </c>
      <c r="B4002" s="2" t="s">
        <v>10100</v>
      </c>
      <c r="C4002" s="2" t="s">
        <v>10101</v>
      </c>
      <c r="D4002" s="3">
        <v>10477</v>
      </c>
      <c r="E4002" s="3">
        <v>10468</v>
      </c>
      <c r="F4002" s="3">
        <v>48624</v>
      </c>
      <c r="G4002" s="3">
        <v>12782</v>
      </c>
      <c r="H4002" s="3">
        <v>38.735199999999999</v>
      </c>
      <c r="I4002" s="30">
        <v>603.851</v>
      </c>
      <c r="J4002" s="30">
        <v>603.60026440000001</v>
      </c>
      <c r="K4002" s="30">
        <v>0.25074000000000002</v>
      </c>
      <c r="L4002" s="3">
        <v>0</v>
      </c>
      <c r="M4002" s="3">
        <v>4</v>
      </c>
      <c r="N4002" s="10">
        <f t="shared" si="434"/>
        <v>1</v>
      </c>
      <c r="O4002" s="35">
        <v>4</v>
      </c>
      <c r="P4002" s="17"/>
      <c r="Q4002" s="40">
        <v>2411.37691</v>
      </c>
      <c r="R4002" s="40">
        <v>603.59968000000003</v>
      </c>
      <c r="S4002" s="18">
        <f t="shared" si="435"/>
        <v>416.36867666988195</v>
      </c>
      <c r="T4002" s="18">
        <f t="shared" si="436"/>
        <v>0.96819136812617812</v>
      </c>
      <c r="U4002" s="18">
        <f t="shared" si="437"/>
        <v>0.86149813720524404</v>
      </c>
      <c r="V4002" s="30">
        <v>603.60019999999997</v>
      </c>
      <c r="W4002" s="3" t="s">
        <v>47</v>
      </c>
      <c r="Y4002" s="3" t="s">
        <v>47</v>
      </c>
      <c r="Z4002" s="3" t="s">
        <v>47</v>
      </c>
      <c r="AA4002" s="3" t="s">
        <v>47</v>
      </c>
      <c r="AB4002" s="12" t="s">
        <v>47</v>
      </c>
      <c r="AC4002" s="3" t="s">
        <v>47</v>
      </c>
      <c r="AE4002" s="3" t="s">
        <v>47</v>
      </c>
      <c r="AI4002" s="3" t="s">
        <v>52</v>
      </c>
      <c r="AK4002" s="3" t="s">
        <v>52</v>
      </c>
      <c r="AU4002" s="3">
        <v>0</v>
      </c>
      <c r="AV4002" s="3">
        <v>7</v>
      </c>
      <c r="AW4002" s="3">
        <v>1</v>
      </c>
      <c r="AX4002" s="3">
        <v>7</v>
      </c>
      <c r="AY4002" s="3">
        <v>100</v>
      </c>
      <c r="AZ4002" s="6" t="str">
        <f t="shared" si="438"/>
        <v>2315.8</v>
      </c>
      <c r="BC4002" s="12" t="s">
        <v>10020</v>
      </c>
      <c r="BJ4002" s="12">
        <f t="shared" si="439"/>
        <v>0</v>
      </c>
      <c r="BK4002" s="12">
        <f t="shared" si="440"/>
        <v>0</v>
      </c>
      <c r="CQ4002" s="3" t="str">
        <f>CONCATENATE(baseURL!$A$1,baseURL!$B$1,baseURL!$C$1,".",C4002,".",L4002,".pkl&amp;seq=",BC4002)</f>
        <v>http://proteomics.broadinstitute.org/millscripts/viewfeed.pl?side=xl&amp;cycle=1&amp;fixedMods=iaaC&amp;file=msdataSM/iPRG2012_nd/cpick_in/iPRG2012_nd.2315.8.0.pkl&amp;seq=ALTEKNQQLVAGKPLYVALAQR</v>
      </c>
    </row>
    <row r="4003" spans="1:98" x14ac:dyDescent="0.2">
      <c r="A4003" s="3">
        <v>2360</v>
      </c>
      <c r="B4003" s="2" t="s">
        <v>10083</v>
      </c>
      <c r="C4003" s="2" t="s">
        <v>10084</v>
      </c>
      <c r="D4003" s="3">
        <v>10478</v>
      </c>
      <c r="E4003" s="3">
        <v>10469</v>
      </c>
      <c r="F4003" s="3">
        <v>48625</v>
      </c>
      <c r="G4003" s="3">
        <v>12783</v>
      </c>
      <c r="H4003" s="3">
        <v>38.736800000000002</v>
      </c>
      <c r="I4003" s="30">
        <v>621.85235999999998</v>
      </c>
      <c r="J4003" s="30">
        <v>621.85053029999995</v>
      </c>
      <c r="K4003" s="30">
        <v>1.83E-3</v>
      </c>
      <c r="L4003" s="3">
        <v>2</v>
      </c>
      <c r="M4003" s="3">
        <v>2</v>
      </c>
      <c r="N4003" s="10">
        <f t="shared" si="434"/>
        <v>1</v>
      </c>
      <c r="O4003" s="35">
        <v>2</v>
      </c>
      <c r="P4003" s="17"/>
      <c r="Q4003" s="40">
        <v>1242.69399</v>
      </c>
      <c r="R4003" s="40">
        <v>621.85064</v>
      </c>
      <c r="S4003" s="18">
        <f t="shared" si="435"/>
        <v>2.7659374926067732</v>
      </c>
      <c r="T4003" s="18">
        <f t="shared" si="436"/>
        <v>-0.17640892040044528</v>
      </c>
      <c r="U4003" s="18">
        <f t="shared" si="437"/>
        <v>-6.4324127756299407E-2</v>
      </c>
      <c r="V4003" s="30">
        <v>621.85059999999999</v>
      </c>
      <c r="W4003" s="3" t="s">
        <v>47</v>
      </c>
      <c r="Z4003" s="3" t="s">
        <v>48</v>
      </c>
      <c r="AA4003" s="3" t="s">
        <v>47</v>
      </c>
      <c r="AB4003" s="12" t="s">
        <v>52</v>
      </c>
      <c r="AF4003" s="3" t="s">
        <v>47</v>
      </c>
      <c r="AH4003" s="3" t="s">
        <v>52</v>
      </c>
      <c r="AJ4003" s="3" t="s">
        <v>65</v>
      </c>
      <c r="AU4003" s="3">
        <v>1</v>
      </c>
      <c r="AV4003" s="3">
        <v>3</v>
      </c>
      <c r="AW4003" s="3">
        <v>1</v>
      </c>
      <c r="AX4003" s="3">
        <v>3</v>
      </c>
      <c r="AY4003" s="3">
        <v>100</v>
      </c>
      <c r="AZ4003" s="6" t="str">
        <f t="shared" si="438"/>
        <v>2315.9</v>
      </c>
      <c r="BC4003" s="12" t="s">
        <v>10085</v>
      </c>
      <c r="BJ4003" s="12">
        <f t="shared" si="439"/>
        <v>0</v>
      </c>
      <c r="BK4003" s="12">
        <f t="shared" si="440"/>
        <v>0</v>
      </c>
      <c r="CF4003" s="3" t="s">
        <v>10086</v>
      </c>
      <c r="CQ4003" s="3" t="str">
        <f>CONCATENATE(baseURL!$A$1,baseURL!$B$1,baseURL!$C$1,".",C4003,".",L4003,".pkl&amp;seq=",BC4003)</f>
        <v>http://proteomics.broadinstitute.org/millscripts/viewfeed.pl?side=xl&amp;cycle=1&amp;fixedMods=iaaC&amp;file=msdataSM/iPRG2012_nd/cpick_in/iPRG2012_nd.2315.9.2.pkl&amp;seq=STLEPVEQVLK</v>
      </c>
    </row>
    <row r="4004" spans="1:98" x14ac:dyDescent="0.2">
      <c r="A4004" s="3">
        <v>7102</v>
      </c>
      <c r="B4004" s="2" t="s">
        <v>10102</v>
      </c>
      <c r="C4004" s="2" t="s">
        <v>10091</v>
      </c>
      <c r="D4004" s="3">
        <v>10484</v>
      </c>
      <c r="E4004" s="3">
        <v>10475</v>
      </c>
      <c r="F4004" s="3">
        <v>48641</v>
      </c>
      <c r="G4004" s="3">
        <v>12790</v>
      </c>
      <c r="H4004" s="3">
        <v>38.757399999999997</v>
      </c>
      <c r="I4004" s="30">
        <v>500.79372000000001</v>
      </c>
      <c r="J4004" s="30">
        <v>500.79372269999999</v>
      </c>
      <c r="K4004" s="30">
        <v>0</v>
      </c>
      <c r="L4004" s="3">
        <v>2</v>
      </c>
      <c r="M4004" s="3">
        <v>0</v>
      </c>
      <c r="N4004" s="10">
        <f t="shared" si="434"/>
        <v>1</v>
      </c>
      <c r="O4004" s="35">
        <v>2</v>
      </c>
      <c r="P4004" s="17"/>
      <c r="Q4004" s="40">
        <v>1000.57857</v>
      </c>
      <c r="R4004" s="40">
        <v>500.79291999999998</v>
      </c>
      <c r="S4004" s="18">
        <f t="shared" si="435"/>
        <v>1.5974666735036056</v>
      </c>
      <c r="T4004" s="18">
        <f t="shared" si="436"/>
        <v>1.6028581234901877</v>
      </c>
      <c r="U4004" s="18">
        <f t="shared" si="437"/>
        <v>1.5575300066546647</v>
      </c>
      <c r="V4004" s="30">
        <v>500.7937</v>
      </c>
      <c r="X4004" s="3" t="s">
        <v>47</v>
      </c>
      <c r="Y4004" s="3" t="s">
        <v>47</v>
      </c>
      <c r="Z4004" s="3" t="s">
        <v>52</v>
      </c>
      <c r="AA4004" s="3" t="s">
        <v>47</v>
      </c>
      <c r="AB4004" s="12" t="s">
        <v>52</v>
      </c>
      <c r="AC4004" s="3" t="s">
        <v>48</v>
      </c>
      <c r="AD4004" s="3" t="s">
        <v>48</v>
      </c>
      <c r="AG4004" s="3" t="s">
        <v>48</v>
      </c>
      <c r="AH4004" s="3" t="s">
        <v>47</v>
      </c>
      <c r="AI4004" s="3" t="s">
        <v>48</v>
      </c>
      <c r="AK4004" s="3" t="s">
        <v>52</v>
      </c>
      <c r="AL4004" s="3" t="s">
        <v>52</v>
      </c>
      <c r="AU4004" s="3">
        <v>0</v>
      </c>
      <c r="AV4004" s="3">
        <v>4</v>
      </c>
      <c r="AW4004" s="3">
        <v>1</v>
      </c>
      <c r="AX4004" s="3">
        <v>4</v>
      </c>
      <c r="AY4004" s="3">
        <v>100</v>
      </c>
      <c r="AZ4004" s="6" t="str">
        <f t="shared" si="438"/>
        <v>2316.4</v>
      </c>
      <c r="BC4004" s="12" t="s">
        <v>10103</v>
      </c>
      <c r="BJ4004" s="12">
        <f t="shared" si="439"/>
        <v>0</v>
      </c>
      <c r="BK4004" s="12">
        <f t="shared" si="440"/>
        <v>0</v>
      </c>
      <c r="CQ4004" s="3" t="str">
        <f>CONCATENATE(baseURL!$A$1,baseURL!$B$1,baseURL!$C$1,".",C4004,".",L4004,".pkl&amp;seq=",BC4004)</f>
        <v>http://proteomics.broadinstitute.org/millscripts/viewfeed.pl?side=xl&amp;cycle=1&amp;fixedMods=iaaC&amp;file=msdataSM/iPRG2012_nd/cpick_in/iPRG2012_nd.2316.4.2.pkl&amp;seq=SAPLSKELR</v>
      </c>
    </row>
    <row r="4005" spans="1:98" x14ac:dyDescent="0.2">
      <c r="A4005" s="3">
        <v>6044</v>
      </c>
      <c r="B4005" s="2" t="s">
        <v>10104</v>
      </c>
      <c r="C4005" s="2" t="s">
        <v>10094</v>
      </c>
      <c r="D4005" s="3">
        <v>10487</v>
      </c>
      <c r="E4005" s="3">
        <v>10478</v>
      </c>
      <c r="F4005" s="3">
        <v>48644</v>
      </c>
      <c r="G4005" s="3">
        <v>12793</v>
      </c>
      <c r="H4005" s="3">
        <v>38.764899999999997</v>
      </c>
      <c r="I4005" s="30">
        <v>920.96654000000001</v>
      </c>
      <c r="J4005" s="30">
        <v>920.96483739999996</v>
      </c>
      <c r="K4005" s="30">
        <v>1.6999999999999999E-3</v>
      </c>
      <c r="L4005" s="3">
        <v>2</v>
      </c>
      <c r="M4005" s="3">
        <v>2</v>
      </c>
      <c r="N4005" s="10">
        <f t="shared" si="434"/>
        <v>1</v>
      </c>
      <c r="O4005" s="35">
        <v>2</v>
      </c>
      <c r="P4005" s="17"/>
      <c r="Q4005" s="40">
        <v>1840.9221700000001</v>
      </c>
      <c r="R4005" s="40">
        <v>920.96472000000006</v>
      </c>
      <c r="S4005" s="18">
        <f t="shared" si="435"/>
        <v>1.9761886209413269</v>
      </c>
      <c r="T4005" s="18">
        <f t="shared" si="436"/>
        <v>0.12747502413363868</v>
      </c>
      <c r="U4005" s="18">
        <f t="shared" si="437"/>
        <v>-2.1716358541065166E-2</v>
      </c>
      <c r="V4005" s="30">
        <v>920.96469999999999</v>
      </c>
      <c r="W4005" s="3" t="s">
        <v>47</v>
      </c>
      <c r="X4005" s="3" t="s">
        <v>47</v>
      </c>
      <c r="Y4005" s="3" t="s">
        <v>47</v>
      </c>
      <c r="Z4005" s="3" t="s">
        <v>47</v>
      </c>
      <c r="AA4005" s="3" t="s">
        <v>47</v>
      </c>
      <c r="AB4005" s="12" t="s">
        <v>47</v>
      </c>
      <c r="AC4005" s="3" t="s">
        <v>47</v>
      </c>
      <c r="AD4005" s="3" t="s">
        <v>47</v>
      </c>
      <c r="AE4005" s="3" t="s">
        <v>48</v>
      </c>
      <c r="AF4005" s="3" t="s">
        <v>47</v>
      </c>
      <c r="AG4005" s="3" t="s">
        <v>48</v>
      </c>
      <c r="AH4005" s="3" t="s">
        <v>47</v>
      </c>
      <c r="AI4005" s="3" t="s">
        <v>47</v>
      </c>
      <c r="AL4005" s="3" t="s">
        <v>47</v>
      </c>
      <c r="AU4005" s="3">
        <v>0</v>
      </c>
      <c r="AV4005" s="3">
        <v>12</v>
      </c>
      <c r="AW4005" s="3">
        <v>1</v>
      </c>
      <c r="AX4005" s="3">
        <v>12</v>
      </c>
      <c r="AY4005" s="3">
        <v>100</v>
      </c>
      <c r="AZ4005" s="6" t="str">
        <f t="shared" si="438"/>
        <v>2316.7</v>
      </c>
      <c r="BC4005" s="12" t="s">
        <v>10105</v>
      </c>
      <c r="BJ4005" s="12">
        <f t="shared" si="439"/>
        <v>0</v>
      </c>
      <c r="BK4005" s="12">
        <f t="shared" si="440"/>
        <v>0</v>
      </c>
      <c r="CQ4005" s="3" t="str">
        <f>CONCATENATE(baseURL!$A$1,baseURL!$B$1,baseURL!$C$1,".",C4005,".",L4005,".pkl&amp;seq=",BC4005)</f>
        <v>http://proteomics.broadinstitute.org/millscripts/viewfeed.pl?side=xl&amp;cycle=1&amp;fixedMods=iaaC&amp;file=msdataSM/iPRG2012_nd/cpick_in/iPRG2012_nd.2316.7.2.pkl&amp;seq=SLVPSGASTGVHEALEMR</v>
      </c>
    </row>
    <row r="4006" spans="1:98" x14ac:dyDescent="0.2">
      <c r="A4006" s="3">
        <v>7333</v>
      </c>
      <c r="B4006" s="13" t="s">
        <v>10106</v>
      </c>
      <c r="C4006" s="13" t="s">
        <v>10107</v>
      </c>
      <c r="D4006" s="7">
        <v>10493</v>
      </c>
      <c r="E4006" s="7">
        <v>10484</v>
      </c>
      <c r="F4006" s="7">
        <v>48664</v>
      </c>
      <c r="G4006" s="7">
        <v>12800</v>
      </c>
      <c r="H4006" s="7">
        <v>38.7896</v>
      </c>
      <c r="I4006" s="31">
        <v>596.90617999999995</v>
      </c>
      <c r="J4006" s="31">
        <v>596.90414050000004</v>
      </c>
      <c r="K4006" s="31">
        <v>2.0400000000000001E-3</v>
      </c>
      <c r="L4006" s="7">
        <v>5</v>
      </c>
      <c r="M4006" s="7">
        <v>5</v>
      </c>
      <c r="N4006" s="26">
        <f t="shared" si="434"/>
        <v>1</v>
      </c>
      <c r="O4006" s="36">
        <v>5</v>
      </c>
      <c r="P4006" s="16"/>
      <c r="Q4006" s="41">
        <v>2980.4866699999998</v>
      </c>
      <c r="R4006" s="41">
        <v>596.90314999999998</v>
      </c>
      <c r="S4006" s="27">
        <f t="shared" si="435"/>
        <v>5.0762003852166027</v>
      </c>
      <c r="T4006" s="27">
        <f t="shared" si="436"/>
        <v>1.6593981788455661</v>
      </c>
      <c r="U4006" s="27">
        <f t="shared" si="437"/>
        <v>1.4240166097532008</v>
      </c>
      <c r="V4006" s="31">
        <v>596.904</v>
      </c>
      <c r="W4006" s="7" t="s">
        <v>47</v>
      </c>
      <c r="X4006" s="7" t="s">
        <v>47</v>
      </c>
      <c r="Y4006" s="7" t="s">
        <v>47</v>
      </c>
      <c r="Z4006" s="7"/>
      <c r="AA4006" s="7" t="s">
        <v>47</v>
      </c>
      <c r="AB4006" s="25" t="s">
        <v>48</v>
      </c>
      <c r="AC4006" s="7" t="s">
        <v>47</v>
      </c>
      <c r="AD4006" s="7"/>
      <c r="AE4006" s="7"/>
      <c r="AF4006" s="7" t="s">
        <v>48</v>
      </c>
      <c r="AG4006" s="7" t="s">
        <v>52</v>
      </c>
      <c r="AH4006" s="7"/>
      <c r="AI4006" s="7"/>
      <c r="AJ4006" s="7"/>
      <c r="AK4006" s="7" t="s">
        <v>52</v>
      </c>
      <c r="AL4006" s="7" t="s">
        <v>52</v>
      </c>
      <c r="AM4006" s="7"/>
      <c r="AN4006" s="7"/>
      <c r="AO4006" s="7"/>
      <c r="AP4006" s="7"/>
      <c r="AQ4006" s="7"/>
      <c r="AR4006" s="7"/>
      <c r="AS4006" s="7"/>
      <c r="AT4006" s="7"/>
      <c r="AU4006" s="7">
        <v>0</v>
      </c>
      <c r="AV4006" s="7">
        <v>5</v>
      </c>
      <c r="AW4006" s="7">
        <v>1</v>
      </c>
      <c r="AX4006" s="7">
        <v>5</v>
      </c>
      <c r="AY4006" s="7">
        <v>100</v>
      </c>
      <c r="AZ4006" s="14" t="str">
        <f t="shared" si="438"/>
        <v>2317.6</v>
      </c>
      <c r="BA4006" s="15"/>
      <c r="BB4006" s="25"/>
      <c r="BC4006" s="25" t="s">
        <v>10108</v>
      </c>
      <c r="BD4006" s="25"/>
      <c r="BE4006" s="25"/>
      <c r="BF4006" s="25"/>
      <c r="BG4006" s="25"/>
      <c r="BH4006" s="25"/>
      <c r="BI4006" s="25"/>
      <c r="BJ4006" s="25">
        <f t="shared" si="439"/>
        <v>0</v>
      </c>
      <c r="BK4006" s="25">
        <f t="shared" si="440"/>
        <v>0</v>
      </c>
      <c r="BL4006" s="7"/>
      <c r="BM4006" s="7"/>
      <c r="BN4006" s="7"/>
      <c r="BO4006" s="7"/>
      <c r="BP4006" s="7"/>
      <c r="BQ4006" s="7"/>
      <c r="BR4006" s="7"/>
      <c r="BS4006" s="7"/>
      <c r="BT4006" s="7"/>
      <c r="BU4006" s="7"/>
      <c r="BV4006" s="7"/>
      <c r="BW4006" s="7"/>
      <c r="BX4006" s="7"/>
      <c r="BY4006" s="7"/>
      <c r="BZ4006" s="7"/>
      <c r="CA4006" s="7"/>
      <c r="CB4006" s="7"/>
      <c r="CC4006" s="7"/>
      <c r="CD4006" s="7"/>
      <c r="CE4006" s="7"/>
      <c r="CF4006" s="7"/>
      <c r="CG4006" s="7"/>
      <c r="CH4006" s="7"/>
      <c r="CI4006" s="7"/>
      <c r="CJ4006" s="7"/>
      <c r="CK4006" s="7"/>
      <c r="CL4006" s="7"/>
      <c r="CM4006" s="7"/>
      <c r="CN4006" s="7"/>
      <c r="CO4006" s="7"/>
      <c r="CP4006" s="7"/>
      <c r="CQ4006" s="7" t="str">
        <f>CONCATENATE(baseURL!$A$1,baseURL!$B$1,baseURL!$C$1,".",C4006,".",L4006,".pkl&amp;seq=",BC4006)</f>
        <v>http://proteomics.broadinstitute.org/millscripts/viewfeed.pl?side=xl&amp;cycle=1&amp;fixedMods=iaaC&amp;file=msdataSM/iPRG2012_nd/cpick_in/iPRG2012_nd.2317.6.5.pkl&amp;seq=VTGGMKVKADRDESSPYAAMLAAQDVAAK</v>
      </c>
      <c r="CR4006" s="7"/>
      <c r="CS4006" s="7"/>
      <c r="CT4006" s="7"/>
    </row>
    <row r="4007" spans="1:98" x14ac:dyDescent="0.2">
      <c r="A4007" s="3">
        <v>1601</v>
      </c>
      <c r="B4007" s="2" t="s">
        <v>10109</v>
      </c>
      <c r="C4007" s="2" t="s">
        <v>10110</v>
      </c>
      <c r="D4007" s="3">
        <v>10494</v>
      </c>
      <c r="E4007" s="3">
        <v>10485</v>
      </c>
      <c r="F4007" s="3">
        <v>48680</v>
      </c>
      <c r="G4007" s="3">
        <v>12802</v>
      </c>
      <c r="H4007" s="3">
        <v>38.799100000000003</v>
      </c>
      <c r="I4007" s="30">
        <v>508.29966000000002</v>
      </c>
      <c r="J4007" s="30">
        <v>508.29767040000002</v>
      </c>
      <c r="K4007" s="30">
        <v>1.99E-3</v>
      </c>
      <c r="L4007" s="3">
        <v>3</v>
      </c>
      <c r="M4007" s="3">
        <v>3</v>
      </c>
      <c r="N4007" s="10">
        <f t="shared" si="434"/>
        <v>1</v>
      </c>
      <c r="O4007" s="35">
        <v>3</v>
      </c>
      <c r="P4007" s="17"/>
      <c r="Q4007" s="40">
        <v>1522.8774000000001</v>
      </c>
      <c r="R4007" s="40">
        <v>508.29732000000001</v>
      </c>
      <c r="S4007" s="18">
        <f t="shared" si="435"/>
        <v>4.6036048350673644</v>
      </c>
      <c r="T4007" s="18">
        <f t="shared" si="436"/>
        <v>0.68936031376691576</v>
      </c>
      <c r="U4007" s="18">
        <f t="shared" si="437"/>
        <v>0.74759394758746778</v>
      </c>
      <c r="V4007" s="30">
        <v>508.29770000000002</v>
      </c>
      <c r="X4007" s="3" t="s">
        <v>48</v>
      </c>
      <c r="Y4007" s="3" t="s">
        <v>47</v>
      </c>
      <c r="Z4007" s="3" t="s">
        <v>47</v>
      </c>
      <c r="AA4007" s="3" t="s">
        <v>47</v>
      </c>
      <c r="AB4007" s="12" t="s">
        <v>48</v>
      </c>
      <c r="AC4007" s="3" t="s">
        <v>48</v>
      </c>
      <c r="AD4007" s="3" t="s">
        <v>47</v>
      </c>
      <c r="AF4007" s="3" t="s">
        <v>48</v>
      </c>
      <c r="AH4007" s="3" t="s">
        <v>48</v>
      </c>
      <c r="AI4007" s="3" t="s">
        <v>48</v>
      </c>
      <c r="AL4007" s="3" t="s">
        <v>48</v>
      </c>
      <c r="AM4007" s="3" t="s">
        <v>48</v>
      </c>
      <c r="AU4007" s="3">
        <v>0</v>
      </c>
      <c r="AV4007" s="3">
        <v>4</v>
      </c>
      <c r="AW4007" s="3">
        <v>1</v>
      </c>
      <c r="AX4007" s="3">
        <v>4</v>
      </c>
      <c r="AY4007" s="3">
        <v>100</v>
      </c>
      <c r="AZ4007" s="6" t="str">
        <f t="shared" si="438"/>
        <v>2318.1</v>
      </c>
      <c r="BC4007" s="12" t="s">
        <v>10111</v>
      </c>
      <c r="BJ4007" s="12">
        <f t="shared" si="439"/>
        <v>0</v>
      </c>
      <c r="BK4007" s="12">
        <f t="shared" si="440"/>
        <v>0</v>
      </c>
      <c r="CQ4007" s="3" t="str">
        <f>CONCATENATE(baseURL!$A$1,baseURL!$B$1,baseURL!$C$1,".",C4007,".",L4007,".pkl&amp;seq=",BC4007)</f>
        <v>http://proteomics.broadinstitute.org/millscripts/viewfeed.pl?side=xl&amp;cycle=1&amp;fixedMods=iaaC&amp;file=msdataSM/iPRG2012_nd/cpick_in/iPRG2012_nd.2318.1.3.pkl&amp;seq=VGLVPGEVLAPGMRK</v>
      </c>
    </row>
    <row r="4008" spans="1:98" x14ac:dyDescent="0.2">
      <c r="A4008" s="3">
        <v>2790</v>
      </c>
      <c r="B4008" s="2" t="s">
        <v>10112</v>
      </c>
      <c r="C4008" s="2" t="s">
        <v>10113</v>
      </c>
      <c r="D4008" s="3">
        <v>10495</v>
      </c>
      <c r="E4008" s="3">
        <v>10486</v>
      </c>
      <c r="F4008" s="3">
        <v>48681</v>
      </c>
      <c r="G4008" s="3">
        <v>12803</v>
      </c>
      <c r="H4008" s="3">
        <v>38.801499999999997</v>
      </c>
      <c r="I4008" s="30">
        <v>542.97814000000005</v>
      </c>
      <c r="J4008" s="30">
        <v>542.9781385</v>
      </c>
      <c r="K4008" s="30">
        <v>0</v>
      </c>
      <c r="L4008" s="3">
        <v>3</v>
      </c>
      <c r="M4008" s="3">
        <v>0</v>
      </c>
      <c r="N4008" s="10">
        <f t="shared" si="434"/>
        <v>1</v>
      </c>
      <c r="O4008" s="35">
        <v>3</v>
      </c>
      <c r="P4008" s="17"/>
      <c r="Q4008" s="40">
        <v>1626.9173499999999</v>
      </c>
      <c r="R4008" s="40">
        <v>542.97730000000001</v>
      </c>
      <c r="S4008" s="18">
        <f t="shared" si="435"/>
        <v>1.5470259991333961</v>
      </c>
      <c r="T4008" s="18">
        <f t="shared" si="436"/>
        <v>1.5442634526087877</v>
      </c>
      <c r="U4008" s="18">
        <f t="shared" si="437"/>
        <v>1.4733580943928175</v>
      </c>
      <c r="V4008" s="30">
        <v>542.97810000000004</v>
      </c>
      <c r="Z4008" s="3" t="s">
        <v>47</v>
      </c>
      <c r="AB4008" s="12" t="s">
        <v>47</v>
      </c>
      <c r="AC4008" s="3" t="s">
        <v>47</v>
      </c>
      <c r="AD4008" s="3" t="s">
        <v>47</v>
      </c>
      <c r="AG4008" s="3" t="s">
        <v>48</v>
      </c>
      <c r="AH4008" s="3" t="s">
        <v>47</v>
      </c>
      <c r="AI4008" s="3" t="s">
        <v>48</v>
      </c>
      <c r="AL4008" s="3" t="s">
        <v>48</v>
      </c>
      <c r="AU4008" s="3">
        <v>0</v>
      </c>
      <c r="AV4008" s="3">
        <v>5</v>
      </c>
      <c r="AW4008" s="3">
        <v>1</v>
      </c>
      <c r="AX4008" s="3">
        <v>5</v>
      </c>
      <c r="AY4008" s="3">
        <v>100</v>
      </c>
      <c r="AZ4008" s="6" t="str">
        <f t="shared" si="438"/>
        <v>2318.2</v>
      </c>
      <c r="BC4008" s="12" t="s">
        <v>10114</v>
      </c>
      <c r="BJ4008" s="12">
        <f t="shared" si="439"/>
        <v>0</v>
      </c>
      <c r="BK4008" s="12">
        <f t="shared" si="440"/>
        <v>0</v>
      </c>
      <c r="CQ4008" s="3" t="str">
        <f>CONCATENATE(baseURL!$A$1,baseURL!$B$1,baseURL!$C$1,".",C4008,".",L4008,".pkl&amp;seq=",BC4008)</f>
        <v>http://proteomics.broadinstitute.org/millscripts/viewfeed.pl?side=xl&amp;cycle=1&amp;fixedMods=iaaC&amp;file=msdataSM/iPRG2012_nd/cpick_in/iPRG2012_nd.2318.2.3.pkl&amp;seq=VLSLTPTLVREDAGR</v>
      </c>
    </row>
    <row r="4009" spans="1:98" x14ac:dyDescent="0.2">
      <c r="A4009" s="3">
        <v>6880</v>
      </c>
      <c r="B4009" s="2" t="s">
        <v>10115</v>
      </c>
      <c r="C4009" s="2" t="s">
        <v>10116</v>
      </c>
      <c r="D4009" s="3">
        <v>10497</v>
      </c>
      <c r="E4009" s="3">
        <v>10488</v>
      </c>
      <c r="F4009" s="3">
        <v>48683</v>
      </c>
      <c r="G4009" s="3">
        <v>12805</v>
      </c>
      <c r="H4009" s="3">
        <v>38.806600000000003</v>
      </c>
      <c r="I4009" s="30">
        <v>616.32214999999997</v>
      </c>
      <c r="J4009" s="30">
        <v>616.32556969999996</v>
      </c>
      <c r="K4009" s="30">
        <v>-3.4199999999999999E-3</v>
      </c>
      <c r="L4009" s="3">
        <v>2</v>
      </c>
      <c r="M4009" s="3">
        <v>2</v>
      </c>
      <c r="N4009" s="10">
        <f t="shared" si="434"/>
        <v>1</v>
      </c>
      <c r="O4009" s="35">
        <v>2</v>
      </c>
      <c r="P4009" s="17"/>
      <c r="Q4009" s="40">
        <v>1231.64633</v>
      </c>
      <c r="R4009" s="40">
        <v>616.32680000000005</v>
      </c>
      <c r="S4009" s="18">
        <f t="shared" si="435"/>
        <v>-7.5446986892072667</v>
      </c>
      <c r="T4009" s="18">
        <f t="shared" si="436"/>
        <v>-1.9961812468456526</v>
      </c>
      <c r="U4009" s="18">
        <f t="shared" si="437"/>
        <v>-1.7847674319288693</v>
      </c>
      <c r="V4009" s="30">
        <v>616.32569999999998</v>
      </c>
      <c r="W4009" s="3" t="s">
        <v>47</v>
      </c>
      <c r="X4009" s="3" t="s">
        <v>47</v>
      </c>
      <c r="Y4009" s="3" t="s">
        <v>47</v>
      </c>
      <c r="Z4009" s="3" t="s">
        <v>47</v>
      </c>
      <c r="AA4009" s="3" t="s">
        <v>48</v>
      </c>
      <c r="AB4009" s="12" t="s">
        <v>47</v>
      </c>
      <c r="AC4009" s="3" t="s">
        <v>47</v>
      </c>
      <c r="AD4009" s="3" t="s">
        <v>47</v>
      </c>
      <c r="AE4009" s="3" t="s">
        <v>47</v>
      </c>
      <c r="AF4009" s="3" t="s">
        <v>47</v>
      </c>
      <c r="AH4009" s="3" t="s">
        <v>47</v>
      </c>
      <c r="AI4009" s="3" t="s">
        <v>48</v>
      </c>
      <c r="AJ4009" s="3" t="s">
        <v>47</v>
      </c>
      <c r="AK4009" s="3" t="s">
        <v>48</v>
      </c>
      <c r="AL4009" s="3" t="s">
        <v>52</v>
      </c>
      <c r="AM4009" s="3" t="s">
        <v>47</v>
      </c>
      <c r="AN4009" s="3" t="s">
        <v>47</v>
      </c>
      <c r="AO4009" s="3" t="s">
        <v>47</v>
      </c>
      <c r="AP4009" s="3" t="s">
        <v>48</v>
      </c>
      <c r="AU4009" s="3">
        <v>0</v>
      </c>
      <c r="AV4009" s="3">
        <v>14</v>
      </c>
      <c r="AW4009" s="3">
        <v>1</v>
      </c>
      <c r="AX4009" s="3">
        <v>14</v>
      </c>
      <c r="AY4009" s="3">
        <v>100</v>
      </c>
      <c r="AZ4009" s="6" t="str">
        <f t="shared" si="438"/>
        <v>2318.4</v>
      </c>
      <c r="BC4009" s="12" t="s">
        <v>10117</v>
      </c>
      <c r="BJ4009" s="12">
        <f t="shared" si="439"/>
        <v>1</v>
      </c>
      <c r="BK4009" s="12">
        <f t="shared" si="440"/>
        <v>0</v>
      </c>
      <c r="CQ4009" s="3" t="str">
        <f>CONCATENATE(baseURL!$A$1,baseURL!$B$1,baseURL!$C$1,".",C4009,".",L4009,".pkl&amp;seq=",BC4009)</f>
        <v>http://proteomics.broadinstitute.org/millscripts/viewfeed.pl?side=xl&amp;cycle=1&amp;fixedMods=iaaC&amp;file=msdataSM/iPRG2012_nd/cpick_in/iPRG2012_nd.2318.4.2.pkl&amp;seq=GDVTLALNCLR</v>
      </c>
    </row>
    <row r="4010" spans="1:98" x14ac:dyDescent="0.2">
      <c r="A4010" s="3">
        <v>4748</v>
      </c>
      <c r="B4010" s="2" t="s">
        <v>10118</v>
      </c>
      <c r="C4010" s="2" t="s">
        <v>10119</v>
      </c>
      <c r="D4010" s="3">
        <v>10498</v>
      </c>
      <c r="E4010" s="3">
        <v>10489</v>
      </c>
      <c r="F4010" s="3">
        <v>48684</v>
      </c>
      <c r="G4010" s="3">
        <v>12806</v>
      </c>
      <c r="H4010" s="3">
        <v>38.808999999999997</v>
      </c>
      <c r="I4010" s="30">
        <v>641.32610999999997</v>
      </c>
      <c r="J4010" s="30">
        <v>641.3278487</v>
      </c>
      <c r="K4010" s="30">
        <v>-1.74E-3</v>
      </c>
      <c r="L4010" s="3">
        <v>2</v>
      </c>
      <c r="M4010" s="3">
        <v>2</v>
      </c>
      <c r="N4010" s="10">
        <f t="shared" si="434"/>
        <v>1</v>
      </c>
      <c r="O4010" s="35">
        <v>2</v>
      </c>
      <c r="P4010" s="17"/>
      <c r="Q4010" s="40">
        <v>1281.6473800000001</v>
      </c>
      <c r="R4010" s="40">
        <v>641.32732999999996</v>
      </c>
      <c r="S4010" s="18">
        <f t="shared" si="435"/>
        <v>-1.9023047091870244</v>
      </c>
      <c r="T4010" s="18">
        <f t="shared" si="436"/>
        <v>0.80879135471005392</v>
      </c>
      <c r="U4010" s="18">
        <f t="shared" si="437"/>
        <v>0.42100186187361854</v>
      </c>
      <c r="V4010" s="30">
        <v>641.32759999999996</v>
      </c>
      <c r="W4010" s="3" t="s">
        <v>47</v>
      </c>
      <c r="X4010" s="3" t="s">
        <v>47</v>
      </c>
      <c r="Y4010" s="3" t="s">
        <v>47</v>
      </c>
      <c r="Z4010" s="3" t="s">
        <v>47</v>
      </c>
      <c r="AA4010" s="3" t="s">
        <v>48</v>
      </c>
      <c r="AB4010" s="12" t="s">
        <v>47</v>
      </c>
      <c r="AC4010" s="3" t="s">
        <v>47</v>
      </c>
      <c r="AD4010" s="3" t="s">
        <v>47</v>
      </c>
      <c r="AE4010" s="3" t="s">
        <v>48</v>
      </c>
      <c r="AF4010" s="3" t="s">
        <v>47</v>
      </c>
      <c r="AG4010" s="3" t="s">
        <v>48</v>
      </c>
      <c r="AH4010" s="3" t="s">
        <v>47</v>
      </c>
      <c r="AI4010" s="3" t="s">
        <v>47</v>
      </c>
      <c r="AJ4010" s="3" t="s">
        <v>47</v>
      </c>
      <c r="AK4010" s="3" t="s">
        <v>48</v>
      </c>
      <c r="AL4010" s="3" t="s">
        <v>47</v>
      </c>
      <c r="AM4010" s="3" t="s">
        <v>47</v>
      </c>
      <c r="AN4010" s="3" t="s">
        <v>47</v>
      </c>
      <c r="AU4010" s="3">
        <v>0</v>
      </c>
      <c r="AV4010" s="3">
        <v>14</v>
      </c>
      <c r="AW4010" s="3">
        <v>1</v>
      </c>
      <c r="AX4010" s="3">
        <v>14</v>
      </c>
      <c r="AY4010" s="3">
        <v>100</v>
      </c>
      <c r="AZ4010" s="6" t="str">
        <f t="shared" si="438"/>
        <v>2318.5</v>
      </c>
      <c r="BC4010" s="12" t="s">
        <v>10120</v>
      </c>
      <c r="BJ4010" s="12">
        <f t="shared" si="439"/>
        <v>0</v>
      </c>
      <c r="BK4010" s="12">
        <f t="shared" si="440"/>
        <v>0</v>
      </c>
      <c r="CQ4010" s="3" t="str">
        <f>CONCATENATE(baseURL!$A$1,baseURL!$B$1,baseURL!$C$1,".",C4010,".",L4010,".pkl&amp;seq=",BC4010)</f>
        <v>http://proteomics.broadinstitute.org/millscripts/viewfeed.pl?side=xl&amp;cycle=1&amp;fixedMods=iaaC&amp;file=msdataSM/iPRG2012_nd/cpick_in/iPRG2012_nd.2318.5.2.pkl&amp;seq=LVYGVDPDFTR</v>
      </c>
    </row>
    <row r="4011" spans="1:98" x14ac:dyDescent="0.2">
      <c r="A4011" s="3">
        <v>1639</v>
      </c>
      <c r="B4011" s="2" t="s">
        <v>10121</v>
      </c>
      <c r="C4011" s="2" t="s">
        <v>10106</v>
      </c>
      <c r="D4011" s="3">
        <v>10500</v>
      </c>
      <c r="E4011" s="3">
        <v>10491</v>
      </c>
      <c r="F4011" s="3">
        <v>48686</v>
      </c>
      <c r="G4011" s="3">
        <v>12808</v>
      </c>
      <c r="H4011" s="3">
        <v>38.814</v>
      </c>
      <c r="I4011" s="30">
        <v>682.84559999999999</v>
      </c>
      <c r="J4011" s="30">
        <v>682.86529710000002</v>
      </c>
      <c r="K4011" s="30">
        <v>-1.9699999999999999E-2</v>
      </c>
      <c r="L4011" s="3">
        <v>2</v>
      </c>
      <c r="M4011" s="3">
        <v>2</v>
      </c>
      <c r="N4011" s="10">
        <f t="shared" si="434"/>
        <v>1</v>
      </c>
      <c r="O4011" s="35">
        <v>2</v>
      </c>
      <c r="P4011" s="17"/>
      <c r="Q4011" s="40">
        <v>1364.6844900000001</v>
      </c>
      <c r="R4011" s="40">
        <v>682.84587999999997</v>
      </c>
      <c r="S4011" s="18">
        <f t="shared" si="435"/>
        <v>-0.41004860419629241</v>
      </c>
      <c r="T4011" s="18">
        <f t="shared" si="436"/>
        <v>28.435552690242702</v>
      </c>
      <c r="U4011" s="18">
        <f t="shared" si="437"/>
        <v>-0.70294046428893286</v>
      </c>
      <c r="V4011" s="30">
        <v>682.84540000000004</v>
      </c>
      <c r="X4011" s="3" t="s">
        <v>47</v>
      </c>
      <c r="Y4011" s="3" t="s">
        <v>47</v>
      </c>
      <c r="Z4011" s="3" t="s">
        <v>52</v>
      </c>
      <c r="AA4011" s="3" t="s">
        <v>47</v>
      </c>
      <c r="AB4011" s="12" t="s">
        <v>47</v>
      </c>
      <c r="AC4011" s="3" t="s">
        <v>52</v>
      </c>
      <c r="AD4011" s="3" t="s">
        <v>47</v>
      </c>
      <c r="AG4011" s="3" t="s">
        <v>47</v>
      </c>
      <c r="AH4011" s="3" t="s">
        <v>52</v>
      </c>
      <c r="AK4011" s="3" t="s">
        <v>52</v>
      </c>
      <c r="AU4011" s="3">
        <v>0</v>
      </c>
      <c r="AV4011" s="3">
        <v>6</v>
      </c>
      <c r="AW4011" s="3">
        <v>1</v>
      </c>
      <c r="AX4011" s="3">
        <v>6</v>
      </c>
      <c r="AY4011" s="3">
        <v>100</v>
      </c>
      <c r="AZ4011" s="6" t="str">
        <f t="shared" si="438"/>
        <v>2318.7</v>
      </c>
      <c r="BC4011" s="12" t="s">
        <v>10122</v>
      </c>
      <c r="BJ4011" s="12">
        <f t="shared" si="439"/>
        <v>0</v>
      </c>
      <c r="BK4011" s="12">
        <f t="shared" si="440"/>
        <v>0</v>
      </c>
      <c r="CQ4011" s="3" t="str">
        <f>CONCATENATE(baseURL!$A$1,baseURL!$B$1,baseURL!$C$1,".",C4011,".",L4011,".pkl&amp;seq=",BC4011)</f>
        <v>http://proteomics.broadinstitute.org/millscripts/viewfeed.pl?side=xl&amp;cycle=1&amp;fixedMods=iaaC&amp;file=msdataSM/iPRG2012_nd/cpick_in/iPRG2012_nd.2318.7.2.pkl&amp;seq=VEAFSEYPPLGR</v>
      </c>
    </row>
    <row r="4012" spans="1:98" x14ac:dyDescent="0.2">
      <c r="A4012" s="3">
        <v>3572</v>
      </c>
      <c r="B4012" s="2" t="s">
        <v>10125</v>
      </c>
      <c r="C4012" s="2" t="s">
        <v>10126</v>
      </c>
      <c r="D4012" s="3">
        <v>10510</v>
      </c>
      <c r="E4012" s="3">
        <v>10501</v>
      </c>
      <c r="F4012" s="3">
        <v>48710</v>
      </c>
      <c r="G4012" s="3">
        <v>12819</v>
      </c>
      <c r="H4012" s="3">
        <v>38.8369</v>
      </c>
      <c r="I4012" s="30">
        <v>695.03751</v>
      </c>
      <c r="J4012" s="30">
        <v>695.03308389999995</v>
      </c>
      <c r="K4012" s="30">
        <v>4.4299999999999999E-3</v>
      </c>
      <c r="L4012" s="3">
        <v>6</v>
      </c>
      <c r="M4012" s="3">
        <v>3</v>
      </c>
      <c r="N4012" s="10">
        <f t="shared" si="434"/>
        <v>-1</v>
      </c>
      <c r="O4012" s="35">
        <v>3</v>
      </c>
      <c r="P4012" s="17"/>
      <c r="Q4012" s="40">
        <v>2083.08185</v>
      </c>
      <c r="R4012" s="40">
        <v>695.03213000000005</v>
      </c>
      <c r="S4012" s="18">
        <f t="shared" si="435"/>
        <v>7.7406493422765061</v>
      </c>
      <c r="T4012" s="18">
        <f t="shared" si="436"/>
        <v>1.372454536597433</v>
      </c>
      <c r="U4012" s="18">
        <f t="shared" si="437"/>
        <v>0.96398421163641501</v>
      </c>
      <c r="V4012" s="30">
        <v>695.03279999999995</v>
      </c>
      <c r="W4012" s="3" t="s">
        <v>47</v>
      </c>
      <c r="X4012" s="3" t="s">
        <v>47</v>
      </c>
      <c r="Y4012" s="3" t="s">
        <v>47</v>
      </c>
      <c r="Z4012" s="3" t="s">
        <v>47</v>
      </c>
      <c r="AA4012" s="3" t="s">
        <v>47</v>
      </c>
      <c r="AB4012" s="12" t="s">
        <v>47</v>
      </c>
      <c r="AC4012" s="3" t="s">
        <v>47</v>
      </c>
      <c r="AD4012" s="3" t="s">
        <v>52</v>
      </c>
      <c r="AE4012" s="3" t="s">
        <v>47</v>
      </c>
      <c r="AF4012" s="3" t="s">
        <v>47</v>
      </c>
      <c r="AH4012" s="3" t="s">
        <v>47</v>
      </c>
      <c r="AI4012" s="3" t="s">
        <v>47</v>
      </c>
      <c r="AL4012" s="3" t="s">
        <v>48</v>
      </c>
      <c r="AM4012" s="3" t="s">
        <v>47</v>
      </c>
      <c r="AN4012" s="3" t="s">
        <v>47</v>
      </c>
      <c r="AU4012" s="3">
        <v>0</v>
      </c>
      <c r="AV4012" s="3">
        <v>13</v>
      </c>
      <c r="AW4012" s="3">
        <v>1</v>
      </c>
      <c r="AX4012" s="3">
        <v>13</v>
      </c>
      <c r="AY4012" s="3">
        <v>100</v>
      </c>
      <c r="AZ4012" s="6" t="str">
        <f t="shared" si="438"/>
        <v>2319.10</v>
      </c>
      <c r="BC4012" s="12" t="s">
        <v>10127</v>
      </c>
      <c r="BJ4012" s="12">
        <f t="shared" si="439"/>
        <v>0</v>
      </c>
      <c r="BK4012" s="12">
        <f t="shared" si="440"/>
        <v>0</v>
      </c>
      <c r="CQ4012" s="3" t="str">
        <f>CONCATENATE(baseURL!$A$1,baseURL!$B$1,baseURL!$C$1,".",C4012,".",L4012,".pkl&amp;seq=",BC4012)</f>
        <v>http://proteomics.broadinstitute.org/millscripts/viewfeed.pl?side=xl&amp;cycle=1&amp;fixedMods=iaaC&amp;file=msdataSM/iPRG2012_nd/cpick_in/iPRG2012_nd.2319.10.6.pkl&amp;seq=AFQVFDKESTGKVSVGDLR</v>
      </c>
    </row>
    <row r="4013" spans="1:98" x14ac:dyDescent="0.2">
      <c r="A4013" s="3">
        <v>965</v>
      </c>
      <c r="B4013" s="2" t="s">
        <v>10128</v>
      </c>
      <c r="C4013" s="2" t="s">
        <v>10129</v>
      </c>
      <c r="D4013" s="3">
        <v>10504</v>
      </c>
      <c r="E4013" s="3">
        <v>10495</v>
      </c>
      <c r="F4013" s="3">
        <v>48704</v>
      </c>
      <c r="G4013" s="3">
        <v>12813</v>
      </c>
      <c r="H4013" s="3">
        <v>38.826900000000002</v>
      </c>
      <c r="I4013" s="30">
        <v>554.84126000000003</v>
      </c>
      <c r="J4013" s="30">
        <v>554.84126240000001</v>
      </c>
      <c r="K4013" s="30">
        <v>0</v>
      </c>
      <c r="L4013" s="3">
        <v>0</v>
      </c>
      <c r="M4013" s="3">
        <v>0</v>
      </c>
      <c r="N4013" s="10">
        <f t="shared" si="434"/>
        <v>1</v>
      </c>
      <c r="O4013" s="35">
        <v>2</v>
      </c>
      <c r="P4013" s="17"/>
      <c r="Q4013" s="40">
        <v>1108.67247</v>
      </c>
      <c r="R4013" s="40">
        <v>554.83987000000002</v>
      </c>
      <c r="S4013" s="18">
        <f t="shared" si="435"/>
        <v>2.5052273190368948</v>
      </c>
      <c r="T4013" s="18">
        <f t="shared" si="436"/>
        <v>2.5095528913343639</v>
      </c>
      <c r="U4013" s="18">
        <f t="shared" si="437"/>
        <v>2.3970880101658718</v>
      </c>
      <c r="V4013" s="30">
        <v>554.84119999999996</v>
      </c>
      <c r="W4013" s="3" t="s">
        <v>47</v>
      </c>
      <c r="Z4013" s="3" t="s">
        <v>52</v>
      </c>
      <c r="AA4013" s="3" t="s">
        <v>47</v>
      </c>
      <c r="AC4013" s="3" t="s">
        <v>47</v>
      </c>
      <c r="AF4013" s="3" t="s">
        <v>65</v>
      </c>
      <c r="AH4013" s="3" t="s">
        <v>48</v>
      </c>
      <c r="AI4013" s="3" t="s">
        <v>48</v>
      </c>
      <c r="AL4013" s="3" t="s">
        <v>48</v>
      </c>
      <c r="AU4013" s="3">
        <v>1</v>
      </c>
      <c r="AV4013" s="3">
        <v>3</v>
      </c>
      <c r="AW4013" s="3">
        <v>1</v>
      </c>
      <c r="AX4013" s="3">
        <v>3</v>
      </c>
      <c r="AY4013" s="3">
        <v>100</v>
      </c>
      <c r="AZ4013" s="6" t="str">
        <f t="shared" si="438"/>
        <v>2319.4</v>
      </c>
      <c r="BC4013" s="12" t="s">
        <v>10130</v>
      </c>
      <c r="BJ4013" s="12">
        <f t="shared" si="439"/>
        <v>0</v>
      </c>
      <c r="BK4013" s="12">
        <f t="shared" si="440"/>
        <v>0</v>
      </c>
      <c r="CB4013" s="3" t="s">
        <v>10131</v>
      </c>
      <c r="CQ4013" s="3" t="str">
        <f>CONCATENATE(baseURL!$A$1,baseURL!$B$1,baseURL!$C$1,".",C4013,".",L4013,".pkl&amp;seq=",BC4013)</f>
        <v>http://proteomics.broadinstitute.org/millscripts/viewfeed.pl?side=xl&amp;cycle=1&amp;fixedMods=iaaC&amp;file=msdataSM/iPRG2012_nd/cpick_in/iPRG2012_nd.2319.4.0.pkl&amp;seq=VLPLVSVPER</v>
      </c>
    </row>
    <row r="4014" spans="1:98" x14ac:dyDescent="0.2">
      <c r="A4014" s="3">
        <v>6284</v>
      </c>
      <c r="B4014" s="2" t="s">
        <v>10132</v>
      </c>
      <c r="C4014" s="2" t="s">
        <v>10118</v>
      </c>
      <c r="D4014" s="3">
        <v>10506</v>
      </c>
      <c r="E4014" s="3">
        <v>10497</v>
      </c>
      <c r="F4014" s="3">
        <v>48706</v>
      </c>
      <c r="G4014" s="3">
        <v>12815</v>
      </c>
      <c r="H4014" s="3">
        <v>38.830199999999998</v>
      </c>
      <c r="I4014" s="30">
        <v>618.95495000000005</v>
      </c>
      <c r="J4014" s="30">
        <v>618.95391819999998</v>
      </c>
      <c r="K4014" s="30">
        <v>1.0300000000000001E-3</v>
      </c>
      <c r="L4014" s="3">
        <v>3</v>
      </c>
      <c r="M4014" s="3">
        <v>3</v>
      </c>
      <c r="N4014" s="10">
        <f t="shared" si="434"/>
        <v>1</v>
      </c>
      <c r="O4014" s="35">
        <v>3</v>
      </c>
      <c r="P4014" s="17"/>
      <c r="Q4014" s="40">
        <v>1854.84392</v>
      </c>
      <c r="R4014" s="40">
        <v>618.95282999999995</v>
      </c>
      <c r="S4014" s="18">
        <f t="shared" si="435"/>
        <v>3.4251398448319286</v>
      </c>
      <c r="T4014" s="18">
        <f t="shared" si="436"/>
        <v>1.7581307448364329</v>
      </c>
      <c r="U4014" s="18">
        <f t="shared" si="437"/>
        <v>1.7287262423971692</v>
      </c>
      <c r="V4014" s="30">
        <v>618.95389999999998</v>
      </c>
      <c r="W4014" s="3" t="s">
        <v>47</v>
      </c>
      <c r="X4014" s="3" t="s">
        <v>47</v>
      </c>
      <c r="Y4014" s="3" t="s">
        <v>47</v>
      </c>
      <c r="Z4014" s="3" t="s">
        <v>47</v>
      </c>
      <c r="AA4014" s="3" t="s">
        <v>48</v>
      </c>
      <c r="AB4014" s="12" t="s">
        <v>47</v>
      </c>
      <c r="AC4014" s="3" t="s">
        <v>47</v>
      </c>
      <c r="AD4014" s="3" t="s">
        <v>47</v>
      </c>
      <c r="AE4014" s="3" t="s">
        <v>47</v>
      </c>
      <c r="AF4014" s="3" t="s">
        <v>47</v>
      </c>
      <c r="AG4014" s="3" t="s">
        <v>48</v>
      </c>
      <c r="AH4014" s="3" t="s">
        <v>47</v>
      </c>
      <c r="AI4014" s="3" t="s">
        <v>47</v>
      </c>
      <c r="AJ4014" s="3" t="s">
        <v>47</v>
      </c>
      <c r="AK4014" s="3" t="s">
        <v>47</v>
      </c>
      <c r="AL4014" s="3" t="s">
        <v>47</v>
      </c>
      <c r="AN4014" s="3" t="s">
        <v>47</v>
      </c>
      <c r="AU4014" s="3">
        <v>0</v>
      </c>
      <c r="AV4014" s="3">
        <v>15</v>
      </c>
      <c r="AW4014" s="3">
        <v>1</v>
      </c>
      <c r="AX4014" s="3">
        <v>15</v>
      </c>
      <c r="AY4014" s="3">
        <v>100</v>
      </c>
      <c r="AZ4014" s="6" t="str">
        <f t="shared" si="438"/>
        <v>2319.6</v>
      </c>
      <c r="BC4014" s="12" t="s">
        <v>10133</v>
      </c>
      <c r="BJ4014" s="12">
        <f t="shared" si="439"/>
        <v>0</v>
      </c>
      <c r="BK4014" s="12">
        <f t="shared" si="440"/>
        <v>0</v>
      </c>
      <c r="CQ4014" s="3" t="str">
        <f>CONCATENATE(baseURL!$A$1,baseURL!$B$1,baseURL!$C$1,".",C4014,".",L4014,".pkl&amp;seq=",BC4014)</f>
        <v>http://proteomics.broadinstitute.org/millscripts/viewfeed.pl?side=xl&amp;cycle=1&amp;fixedMods=iaaC&amp;file=msdataSM/iPRG2012_nd/cpick_in/iPRG2012_nd.2319.6.3.pkl&amp;seq=ARLMADDYGWDVTDAR</v>
      </c>
    </row>
    <row r="4015" spans="1:98" x14ac:dyDescent="0.2">
      <c r="A4015" s="3">
        <v>7229</v>
      </c>
      <c r="B4015" s="2" t="s">
        <v>10134</v>
      </c>
      <c r="C4015" s="2" t="s">
        <v>10135</v>
      </c>
      <c r="D4015" s="3">
        <v>10507</v>
      </c>
      <c r="E4015" s="3">
        <v>10498</v>
      </c>
      <c r="F4015" s="3">
        <v>48707</v>
      </c>
      <c r="G4015" s="3">
        <v>12816</v>
      </c>
      <c r="H4015" s="3">
        <v>38.831899999999997</v>
      </c>
      <c r="I4015" s="30">
        <v>647.69822999999997</v>
      </c>
      <c r="J4015" s="30">
        <v>647.69587760000002</v>
      </c>
      <c r="K4015" s="30">
        <v>2.3500000000000001E-3</v>
      </c>
      <c r="L4015" s="3">
        <v>0</v>
      </c>
      <c r="M4015" s="3">
        <v>3</v>
      </c>
      <c r="N4015" s="10">
        <f t="shared" si="434"/>
        <v>1</v>
      </c>
      <c r="O4015" s="35">
        <v>3</v>
      </c>
      <c r="P4015" s="17"/>
      <c r="Q4015" s="40">
        <v>1941.07386</v>
      </c>
      <c r="R4015" s="40">
        <v>647.69614000000001</v>
      </c>
      <c r="S4015" s="18">
        <f t="shared" si="435"/>
        <v>3.2268217623666118</v>
      </c>
      <c r="T4015" s="18">
        <f t="shared" si="436"/>
        <v>-0.40512824423639043</v>
      </c>
      <c r="U4015" s="18">
        <f t="shared" si="437"/>
        <v>-0.37054412577245316</v>
      </c>
      <c r="V4015" s="30">
        <v>647.69590000000005</v>
      </c>
      <c r="W4015" s="3" t="s">
        <v>47</v>
      </c>
      <c r="X4015" s="3" t="s">
        <v>47</v>
      </c>
      <c r="Y4015" s="3" t="s">
        <v>47</v>
      </c>
      <c r="AA4015" s="3" t="s">
        <v>47</v>
      </c>
      <c r="AB4015" s="12" t="s">
        <v>48</v>
      </c>
      <c r="AE4015" s="3" t="s">
        <v>47</v>
      </c>
      <c r="AF4015" s="3" t="s">
        <v>48</v>
      </c>
      <c r="AG4015" s="3" t="s">
        <v>48</v>
      </c>
      <c r="AH4015" s="3" t="s">
        <v>47</v>
      </c>
      <c r="AI4015" s="3" t="s">
        <v>52</v>
      </c>
      <c r="AK4015" s="3" t="s">
        <v>52</v>
      </c>
      <c r="AL4015" s="3" t="s">
        <v>52</v>
      </c>
      <c r="AM4015" s="3" t="s">
        <v>48</v>
      </c>
      <c r="AU4015" s="3">
        <v>0</v>
      </c>
      <c r="AV4015" s="3">
        <v>6</v>
      </c>
      <c r="AW4015" s="3">
        <v>1</v>
      </c>
      <c r="AX4015" s="3">
        <v>6</v>
      </c>
      <c r="AY4015" s="3">
        <v>100</v>
      </c>
      <c r="AZ4015" s="6" t="str">
        <f t="shared" si="438"/>
        <v>2319.7</v>
      </c>
      <c r="BC4015" s="12" t="s">
        <v>10136</v>
      </c>
      <c r="BJ4015" s="12">
        <f t="shared" si="439"/>
        <v>0</v>
      </c>
      <c r="BK4015" s="12">
        <f t="shared" si="440"/>
        <v>0</v>
      </c>
      <c r="CQ4015" s="3" t="str">
        <f>CONCATENATE(baseURL!$A$1,baseURL!$B$1,baseURL!$C$1,".",C4015,".",L4015,".pkl&amp;seq=",BC4015)</f>
        <v>http://proteomics.broadinstitute.org/millscripts/viewfeed.pl?side=xl&amp;cycle=1&amp;fixedMods=iaaC&amp;file=msdataSM/iPRG2012_nd/cpick_in/iPRG2012_nd.2319.7.0.pkl&amp;seq=VQNVAQGLLMAKQYHLK</v>
      </c>
    </row>
    <row r="4016" spans="1:98" x14ac:dyDescent="0.2">
      <c r="A4016" s="3">
        <v>4985</v>
      </c>
      <c r="B4016" s="2" t="s">
        <v>10123</v>
      </c>
      <c r="C4016" s="2" t="s">
        <v>10124</v>
      </c>
      <c r="D4016" s="3">
        <v>10509</v>
      </c>
      <c r="E4016" s="3">
        <v>10500</v>
      </c>
      <c r="F4016" s="3">
        <v>48709</v>
      </c>
      <c r="G4016" s="3">
        <v>12818</v>
      </c>
      <c r="H4016" s="3">
        <v>38.8352</v>
      </c>
      <c r="I4016" s="30">
        <v>667.35743000000002</v>
      </c>
      <c r="J4016" s="30">
        <v>667.35885169999995</v>
      </c>
      <c r="K4016" s="30">
        <v>-1.42E-3</v>
      </c>
      <c r="L4016" s="3">
        <v>2</v>
      </c>
      <c r="M4016" s="3">
        <v>2</v>
      </c>
      <c r="N4016" s="10">
        <f t="shared" si="434"/>
        <v>1</v>
      </c>
      <c r="O4016" s="35">
        <v>2</v>
      </c>
      <c r="P4016" s="17"/>
      <c r="Q4016" s="40">
        <v>1333.7110399999999</v>
      </c>
      <c r="R4016" s="40">
        <v>667.35915999999997</v>
      </c>
      <c r="S4016" s="18">
        <f t="shared" si="435"/>
        <v>-2.5923072666782154</v>
      </c>
      <c r="T4016" s="18">
        <f t="shared" si="436"/>
        <v>-0.46197013318704411</v>
      </c>
      <c r="U4016" s="18">
        <f t="shared" si="437"/>
        <v>-0.8391283637290271</v>
      </c>
      <c r="V4016" s="30">
        <v>667.35860000000002</v>
      </c>
      <c r="W4016" s="3" t="s">
        <v>47</v>
      </c>
      <c r="X4016" s="3" t="s">
        <v>47</v>
      </c>
      <c r="Y4016" s="3" t="s">
        <v>47</v>
      </c>
      <c r="Z4016" s="3" t="s">
        <v>47</v>
      </c>
      <c r="AA4016" s="3" t="s">
        <v>48</v>
      </c>
      <c r="AB4016" s="12" t="s">
        <v>47</v>
      </c>
      <c r="AC4016" s="3" t="s">
        <v>47</v>
      </c>
      <c r="AD4016" s="3" t="s">
        <v>47</v>
      </c>
      <c r="AE4016" s="3" t="s">
        <v>47</v>
      </c>
      <c r="AF4016" s="3" t="s">
        <v>47</v>
      </c>
      <c r="AG4016" s="3" t="s">
        <v>47</v>
      </c>
      <c r="AH4016" s="3" t="s">
        <v>47</v>
      </c>
      <c r="AI4016" s="3" t="s">
        <v>47</v>
      </c>
      <c r="AJ4016" s="3" t="s">
        <v>47</v>
      </c>
      <c r="AK4016" s="3" t="s">
        <v>47</v>
      </c>
      <c r="AL4016" s="3" t="s">
        <v>47</v>
      </c>
      <c r="AM4016" s="3" t="s">
        <v>47</v>
      </c>
      <c r="AN4016" s="3" t="s">
        <v>47</v>
      </c>
      <c r="AU4016" s="3">
        <v>0</v>
      </c>
      <c r="AV4016" s="3">
        <v>17</v>
      </c>
      <c r="AW4016" s="3">
        <v>1</v>
      </c>
      <c r="AX4016" s="3">
        <v>17</v>
      </c>
      <c r="AY4016" s="3">
        <v>100</v>
      </c>
      <c r="AZ4016" s="6" t="str">
        <f t="shared" si="438"/>
        <v>2319.9</v>
      </c>
      <c r="BC4016" s="12" t="s">
        <v>10013</v>
      </c>
      <c r="BJ4016" s="12">
        <f t="shared" si="439"/>
        <v>0</v>
      </c>
      <c r="BK4016" s="12">
        <f t="shared" si="440"/>
        <v>0</v>
      </c>
      <c r="CQ4016" s="3" t="str">
        <f>CONCATENATE(baseURL!$A$1,baseURL!$B$1,baseURL!$C$1,".",C4016,".",L4016,".pkl&amp;seq=",BC4016)</f>
        <v>http://proteomics.broadinstitute.org/millscripts/viewfeed.pl?side=xl&amp;cycle=1&amp;fixedMods=iaaC&amp;file=msdataSM/iPRG2012_nd/cpick_in/iPRG2012_nd.2319.9.2.pkl&amp;seq=LSADYPLLTGQR</v>
      </c>
    </row>
    <row r="4017" spans="1:95" x14ac:dyDescent="0.2">
      <c r="A4017" s="3">
        <v>4448</v>
      </c>
      <c r="B4017" s="2" t="s">
        <v>10143</v>
      </c>
      <c r="C4017" s="2" t="s">
        <v>10144</v>
      </c>
      <c r="D4017" s="3">
        <v>10514</v>
      </c>
      <c r="E4017" s="3">
        <v>10505</v>
      </c>
      <c r="F4017" s="3">
        <v>48724</v>
      </c>
      <c r="G4017" s="3">
        <v>12824</v>
      </c>
      <c r="H4017" s="3">
        <v>38.851500000000001</v>
      </c>
      <c r="I4017" s="30">
        <v>534.29897000000005</v>
      </c>
      <c r="J4017" s="30">
        <v>534.2974663</v>
      </c>
      <c r="K4017" s="30">
        <v>1.5E-3</v>
      </c>
      <c r="L4017" s="3">
        <v>2</v>
      </c>
      <c r="M4017" s="3">
        <v>2</v>
      </c>
      <c r="N4017" s="10">
        <f t="shared" si="434"/>
        <v>1</v>
      </c>
      <c r="O4017" s="35">
        <v>2</v>
      </c>
      <c r="P4017" s="17"/>
      <c r="Q4017" s="40">
        <v>1067.5884100000001</v>
      </c>
      <c r="R4017" s="40">
        <v>534.29783999999995</v>
      </c>
      <c r="S4017" s="18">
        <f t="shared" si="435"/>
        <v>2.1149252635999467</v>
      </c>
      <c r="T4017" s="18">
        <f t="shared" si="436"/>
        <v>-0.69942262906139441</v>
      </c>
      <c r="U4017" s="18">
        <f t="shared" si="437"/>
        <v>-1.1978337774597239</v>
      </c>
      <c r="V4017" s="30">
        <v>534.29719999999998</v>
      </c>
      <c r="W4017" s="3" t="s">
        <v>47</v>
      </c>
      <c r="X4017" s="3" t="s">
        <v>47</v>
      </c>
      <c r="Y4017" s="3" t="s">
        <v>47</v>
      </c>
      <c r="Z4017" s="3" t="s">
        <v>47</v>
      </c>
      <c r="AA4017" s="3" t="s">
        <v>47</v>
      </c>
      <c r="AB4017" s="12" t="s">
        <v>47</v>
      </c>
      <c r="AC4017" s="3" t="s">
        <v>47</v>
      </c>
      <c r="AD4017" s="3" t="s">
        <v>47</v>
      </c>
      <c r="AE4017" s="3" t="s">
        <v>47</v>
      </c>
      <c r="AF4017" s="3" t="s">
        <v>47</v>
      </c>
      <c r="AG4017" s="3" t="s">
        <v>47</v>
      </c>
      <c r="AH4017" s="3" t="s">
        <v>47</v>
      </c>
      <c r="AI4017" s="3" t="s">
        <v>47</v>
      </c>
      <c r="AK4017" s="3" t="s">
        <v>48</v>
      </c>
      <c r="AL4017" s="3" t="s">
        <v>47</v>
      </c>
      <c r="AM4017" s="3" t="s">
        <v>47</v>
      </c>
      <c r="AN4017" s="3" t="s">
        <v>47</v>
      </c>
      <c r="AU4017" s="3">
        <v>0</v>
      </c>
      <c r="AV4017" s="3">
        <v>16</v>
      </c>
      <c r="AW4017" s="3">
        <v>1</v>
      </c>
      <c r="AX4017" s="3">
        <v>16</v>
      </c>
      <c r="AY4017" s="3">
        <v>100</v>
      </c>
      <c r="AZ4017" s="6" t="str">
        <f t="shared" si="438"/>
        <v>2320.3</v>
      </c>
      <c r="BC4017" s="12" t="s">
        <v>10145</v>
      </c>
      <c r="BJ4017" s="12">
        <f t="shared" si="439"/>
        <v>0</v>
      </c>
      <c r="BK4017" s="12">
        <f t="shared" si="440"/>
        <v>0</v>
      </c>
      <c r="CQ4017" s="3" t="str">
        <f>CONCATENATE(baseURL!$A$1,baseURL!$B$1,baseURL!$C$1,".",C4017,".",L4017,".pkl&amp;seq=",BC4017)</f>
        <v>http://proteomics.broadinstitute.org/millscripts/viewfeed.pl?side=xl&amp;cycle=1&amp;fixedMods=iaaC&amp;file=msdataSM/iPRG2012_nd/cpick_in/iPRG2012_nd.2320.3.2.pkl&amp;seq=YQGVNLFVK</v>
      </c>
    </row>
    <row r="4018" spans="1:95" x14ac:dyDescent="0.2">
      <c r="A4018" s="3">
        <v>7587</v>
      </c>
      <c r="B4018" s="2" t="s">
        <v>10146</v>
      </c>
      <c r="C4018" s="2" t="s">
        <v>10147</v>
      </c>
      <c r="D4018" s="3">
        <v>10517</v>
      </c>
      <c r="E4018" s="3">
        <v>10508</v>
      </c>
      <c r="F4018" s="3">
        <v>48727</v>
      </c>
      <c r="G4018" s="3">
        <v>12827</v>
      </c>
      <c r="H4018" s="3">
        <v>38.856499999999997</v>
      </c>
      <c r="I4018" s="30">
        <v>600.66845000000001</v>
      </c>
      <c r="J4018" s="30">
        <v>600.33328280000001</v>
      </c>
      <c r="K4018" s="30">
        <v>0.33517000000000002</v>
      </c>
      <c r="L4018" s="3">
        <v>0</v>
      </c>
      <c r="M4018" s="3">
        <v>3</v>
      </c>
      <c r="N4018" s="10">
        <f t="shared" si="434"/>
        <v>1</v>
      </c>
      <c r="O4018" s="35">
        <v>3</v>
      </c>
      <c r="Q4018" s="40">
        <v>1856.00584</v>
      </c>
      <c r="R4018" s="32">
        <v>600.33298000000002</v>
      </c>
      <c r="S4018" s="18">
        <f t="shared" si="435"/>
        <v>558.8065476595782</v>
      </c>
      <c r="T4018" s="18">
        <f t="shared" si="436"/>
        <v>0.50438674881036294</v>
      </c>
      <c r="U4018" s="18">
        <f t="shared" si="437"/>
        <v>0.36646329177681958</v>
      </c>
      <c r="V4018" s="30">
        <v>600.33320000000003</v>
      </c>
      <c r="W4018" s="3" t="s">
        <v>47</v>
      </c>
      <c r="Y4018" s="3" t="s">
        <v>47</v>
      </c>
      <c r="AB4018" s="12" t="s">
        <v>52</v>
      </c>
      <c r="AC4018" s="3" t="s">
        <v>52</v>
      </c>
      <c r="AG4018" s="3" t="s">
        <v>52</v>
      </c>
      <c r="AH4018" s="3" t="s">
        <v>47</v>
      </c>
      <c r="AI4018" s="3" t="s">
        <v>52</v>
      </c>
      <c r="AK4018" s="3" t="s">
        <v>48</v>
      </c>
      <c r="AL4018" s="3" t="s">
        <v>52</v>
      </c>
      <c r="AU4018" s="3">
        <v>0</v>
      </c>
      <c r="AV4018" s="3">
        <v>3</v>
      </c>
      <c r="AW4018" s="3">
        <v>1</v>
      </c>
      <c r="AX4018" s="3">
        <v>3</v>
      </c>
      <c r="AY4018" s="3">
        <v>100</v>
      </c>
      <c r="AZ4018" s="6" t="str">
        <f t="shared" si="438"/>
        <v>2320.6</v>
      </c>
      <c r="BC4018" s="12" t="s">
        <v>10148</v>
      </c>
      <c r="BI4018" s="12" t="s">
        <v>594</v>
      </c>
      <c r="BJ4018" s="12">
        <f t="shared" si="439"/>
        <v>0</v>
      </c>
      <c r="BK4018" s="12">
        <f t="shared" si="440"/>
        <v>1</v>
      </c>
      <c r="BR4018" s="3" t="s">
        <v>594</v>
      </c>
      <c r="CQ4018" s="3" t="str">
        <f>CONCATENATE(baseURL!$A$1,baseURL!$B$1,baseURL!$C$1,".",C4018,".",L4018,".pkl&amp;seq=",BC4018,"&amp;varMods=ReducedCys-C")</f>
        <v>http://proteomics.broadinstitute.org/millscripts/viewfeed.pl?side=xl&amp;cycle=1&amp;fixedMods=iaaC&amp;file=msdataSM/iPRG2012_nd/cpick_in/iPRG2012_nd.2320.6.0.pkl&amp;seq=VQVGDLVTVGQcRPLSK&amp;varMods=ReducedCys-C</v>
      </c>
    </row>
    <row r="4019" spans="1:95" x14ac:dyDescent="0.2">
      <c r="A4019" s="3">
        <v>3558</v>
      </c>
      <c r="B4019" s="2" t="s">
        <v>10150</v>
      </c>
      <c r="C4019" s="2" t="s">
        <v>10132</v>
      </c>
      <c r="D4019" s="3">
        <v>10518</v>
      </c>
      <c r="E4019" s="3">
        <v>10509</v>
      </c>
      <c r="F4019" s="3">
        <v>48728</v>
      </c>
      <c r="G4019" s="3">
        <v>12828</v>
      </c>
      <c r="H4019" s="3">
        <v>38.858199999999997</v>
      </c>
      <c r="I4019" s="30">
        <v>614.78333999999995</v>
      </c>
      <c r="J4019" s="30">
        <v>614.31307990000005</v>
      </c>
      <c r="K4019" s="30">
        <v>0.47026000000000001</v>
      </c>
      <c r="L4019" s="3">
        <v>0</v>
      </c>
      <c r="M4019" s="3">
        <v>3</v>
      </c>
      <c r="N4019" s="10">
        <f t="shared" si="434"/>
        <v>1</v>
      </c>
      <c r="O4019" s="35">
        <v>3</v>
      </c>
      <c r="P4019" s="17"/>
      <c r="Q4019" s="40">
        <v>1840.9221700000001</v>
      </c>
      <c r="R4019" s="40">
        <v>614.31223999999997</v>
      </c>
      <c r="S4019" s="18">
        <f t="shared" si="435"/>
        <v>766.87386206073074</v>
      </c>
      <c r="T4019" s="18">
        <f t="shared" si="436"/>
        <v>1.3672200314185703</v>
      </c>
      <c r="U4019" s="18">
        <f t="shared" si="437"/>
        <v>0.91158854341574702</v>
      </c>
      <c r="V4019" s="30">
        <v>614.31280000000004</v>
      </c>
      <c r="W4019" s="3" t="s">
        <v>47</v>
      </c>
      <c r="X4019" s="3" t="s">
        <v>47</v>
      </c>
      <c r="Y4019" s="3" t="s">
        <v>47</v>
      </c>
      <c r="Z4019" s="3" t="s">
        <v>47</v>
      </c>
      <c r="AA4019" s="3" t="s">
        <v>47</v>
      </c>
      <c r="AB4019" s="12" t="s">
        <v>47</v>
      </c>
      <c r="AC4019" s="3" t="s">
        <v>47</v>
      </c>
      <c r="AD4019" s="3" t="s">
        <v>47</v>
      </c>
      <c r="AE4019" s="3" t="s">
        <v>47</v>
      </c>
      <c r="AF4019" s="3" t="s">
        <v>47</v>
      </c>
      <c r="AH4019" s="3" t="s">
        <v>47</v>
      </c>
      <c r="AI4019" s="3" t="s">
        <v>47</v>
      </c>
      <c r="AK4019" s="3" t="s">
        <v>47</v>
      </c>
      <c r="AL4019" s="3" t="s">
        <v>47</v>
      </c>
      <c r="AM4019" s="3" t="s">
        <v>47</v>
      </c>
      <c r="AN4019" s="3" t="s">
        <v>47</v>
      </c>
      <c r="AU4019" s="3">
        <v>0</v>
      </c>
      <c r="AV4019" s="3">
        <v>16</v>
      </c>
      <c r="AW4019" s="3">
        <v>1</v>
      </c>
      <c r="AX4019" s="3">
        <v>16</v>
      </c>
      <c r="AY4019" s="3">
        <v>100</v>
      </c>
      <c r="AZ4019" s="6" t="str">
        <f t="shared" si="438"/>
        <v>2320.7</v>
      </c>
      <c r="BC4019" s="12" t="s">
        <v>10105</v>
      </c>
      <c r="BJ4019" s="12">
        <f t="shared" si="439"/>
        <v>0</v>
      </c>
      <c r="BK4019" s="12">
        <f t="shared" si="440"/>
        <v>0</v>
      </c>
      <c r="CQ4019" s="3" t="str">
        <f>CONCATENATE(baseURL!$A$1,baseURL!$B$1,baseURL!$C$1,".",C4019,".",L4019,".pkl&amp;seq=",BC4019)</f>
        <v>http://proteomics.broadinstitute.org/millscripts/viewfeed.pl?side=xl&amp;cycle=1&amp;fixedMods=iaaC&amp;file=msdataSM/iPRG2012_nd/cpick_in/iPRG2012_nd.2320.7.0.pkl&amp;seq=SLVPSGASTGVHEALEMR</v>
      </c>
    </row>
    <row r="4020" spans="1:95" x14ac:dyDescent="0.2">
      <c r="A4020" s="3">
        <v>7176</v>
      </c>
      <c r="B4020" s="2" t="s">
        <v>10151</v>
      </c>
      <c r="C4020" s="2" t="s">
        <v>10134</v>
      </c>
      <c r="D4020" s="3">
        <v>10519</v>
      </c>
      <c r="E4020" s="3">
        <v>10510</v>
      </c>
      <c r="F4020" s="3">
        <v>48729</v>
      </c>
      <c r="G4020" s="3">
        <v>12829</v>
      </c>
      <c r="H4020" s="3">
        <v>38.860700000000001</v>
      </c>
      <c r="I4020" s="30">
        <v>637.34010000000001</v>
      </c>
      <c r="J4020" s="30">
        <v>637.33782159999998</v>
      </c>
      <c r="K4020" s="30">
        <v>2.2799999999999999E-3</v>
      </c>
      <c r="L4020" s="3">
        <v>2</v>
      </c>
      <c r="M4020" s="3">
        <v>2</v>
      </c>
      <c r="N4020" s="10">
        <f t="shared" si="434"/>
        <v>1</v>
      </c>
      <c r="O4020" s="35">
        <v>2</v>
      </c>
      <c r="P4020" s="17"/>
      <c r="Q4020" s="40">
        <v>1273.6634200000001</v>
      </c>
      <c r="R4020" s="40">
        <v>637.33534999999995</v>
      </c>
      <c r="S4020" s="18">
        <f t="shared" si="435"/>
        <v>7.4529052877079671</v>
      </c>
      <c r="T4020" s="18">
        <f t="shared" si="436"/>
        <v>3.8780212019234828</v>
      </c>
      <c r="U4020" s="18">
        <f t="shared" si="437"/>
        <v>3.5303235572977996</v>
      </c>
      <c r="V4020" s="30">
        <v>637.33759999999995</v>
      </c>
      <c r="W4020" s="3" t="s">
        <v>47</v>
      </c>
      <c r="X4020" s="3" t="s">
        <v>47</v>
      </c>
      <c r="Y4020" s="3" t="s">
        <v>47</v>
      </c>
      <c r="AA4020" s="3" t="s">
        <v>47</v>
      </c>
      <c r="AB4020" s="12" t="s">
        <v>47</v>
      </c>
      <c r="AC4020" s="3" t="s">
        <v>47</v>
      </c>
      <c r="AE4020" s="3" t="s">
        <v>48</v>
      </c>
      <c r="AF4020" s="3" t="s">
        <v>48</v>
      </c>
      <c r="AG4020" s="3" t="s">
        <v>48</v>
      </c>
      <c r="AH4020" s="3" t="s">
        <v>47</v>
      </c>
      <c r="AI4020" s="3" t="s">
        <v>48</v>
      </c>
      <c r="AK4020" s="3" t="s">
        <v>52</v>
      </c>
      <c r="AL4020" s="3" t="s">
        <v>47</v>
      </c>
      <c r="AM4020" s="3" t="s">
        <v>47</v>
      </c>
      <c r="AU4020" s="3">
        <v>0</v>
      </c>
      <c r="AV4020" s="3">
        <v>9</v>
      </c>
      <c r="AW4020" s="3">
        <v>1</v>
      </c>
      <c r="AX4020" s="3">
        <v>9</v>
      </c>
      <c r="AY4020" s="3">
        <v>100</v>
      </c>
      <c r="AZ4020" s="6" t="str">
        <f t="shared" si="438"/>
        <v>2320.8</v>
      </c>
      <c r="BC4020" s="12" t="s">
        <v>10023</v>
      </c>
      <c r="BJ4020" s="12">
        <f t="shared" si="439"/>
        <v>0</v>
      </c>
      <c r="BK4020" s="12">
        <f t="shared" si="440"/>
        <v>0</v>
      </c>
      <c r="CQ4020" s="3" t="str">
        <f>CONCATENATE(baseURL!$A$1,baseURL!$B$1,baseURL!$C$1,".",C4020,".",L4020,".pkl&amp;seq=",BC4020)</f>
        <v>http://proteomics.broadinstitute.org/millscripts/viewfeed.pl?side=xl&amp;cycle=1&amp;fixedMods=iaaC&amp;file=msdataSM/iPRG2012_nd/cpick_in/iPRG2012_nd.2320.8.2.pkl&amp;seq=GSLEELLAEGQK</v>
      </c>
    </row>
    <row r="4021" spans="1:95" x14ac:dyDescent="0.2">
      <c r="A4021" s="3">
        <v>2076</v>
      </c>
      <c r="B4021" s="2" t="s">
        <v>10137</v>
      </c>
      <c r="C4021" s="2" t="s">
        <v>10138</v>
      </c>
      <c r="D4021" s="3">
        <v>10520</v>
      </c>
      <c r="E4021" s="3">
        <v>10511</v>
      </c>
      <c r="F4021" s="3">
        <v>48730</v>
      </c>
      <c r="G4021" s="3">
        <v>12830</v>
      </c>
      <c r="H4021" s="3">
        <v>38.863199999999999</v>
      </c>
      <c r="I4021" s="30">
        <v>712.38466000000005</v>
      </c>
      <c r="J4021" s="30">
        <v>712.38233009999999</v>
      </c>
      <c r="K4021" s="30">
        <v>2.33E-3</v>
      </c>
      <c r="L4021" s="3">
        <v>3</v>
      </c>
      <c r="M4021" s="3">
        <v>3</v>
      </c>
      <c r="N4021" s="10">
        <f t="shared" si="434"/>
        <v>1</v>
      </c>
      <c r="O4021" s="35">
        <v>3</v>
      </c>
      <c r="P4021" s="17"/>
      <c r="Q4021" s="40">
        <v>2135.1277500000001</v>
      </c>
      <c r="R4021" s="40">
        <v>712.38076999999998</v>
      </c>
      <c r="S4021" s="18">
        <f t="shared" si="435"/>
        <v>5.4605628954153955</v>
      </c>
      <c r="T4021" s="18">
        <f t="shared" si="436"/>
        <v>2.1899805072027134</v>
      </c>
      <c r="U4021" s="18">
        <f t="shared" si="437"/>
        <v>2.0073534551298682</v>
      </c>
      <c r="V4021" s="30">
        <v>712.38220000000001</v>
      </c>
      <c r="W4021" s="3" t="s">
        <v>47</v>
      </c>
      <c r="X4021" s="3" t="s">
        <v>47</v>
      </c>
      <c r="Y4021" s="3" t="s">
        <v>47</v>
      </c>
      <c r="Z4021" s="3" t="s">
        <v>47</v>
      </c>
      <c r="AA4021" s="3" t="s">
        <v>47</v>
      </c>
      <c r="AB4021" s="12" t="s">
        <v>47</v>
      </c>
      <c r="AC4021" s="3" t="s">
        <v>47</v>
      </c>
      <c r="AD4021" s="3" t="s">
        <v>47</v>
      </c>
      <c r="AE4021" s="3" t="s">
        <v>47</v>
      </c>
      <c r="AF4021" s="3" t="s">
        <v>65</v>
      </c>
      <c r="AG4021" s="3" t="s">
        <v>47</v>
      </c>
      <c r="AI4021" s="3" t="s">
        <v>47</v>
      </c>
      <c r="AJ4021" s="3" t="s">
        <v>47</v>
      </c>
      <c r="AL4021" s="3" t="s">
        <v>52</v>
      </c>
      <c r="AM4021" s="3" t="s">
        <v>47</v>
      </c>
      <c r="AO4021" s="3" t="s">
        <v>48</v>
      </c>
      <c r="AQ4021" s="3" t="s">
        <v>47</v>
      </c>
      <c r="AU4021" s="3">
        <v>1</v>
      </c>
      <c r="AV4021" s="3">
        <v>14</v>
      </c>
      <c r="AW4021" s="3">
        <v>3</v>
      </c>
      <c r="AX4021" s="3">
        <v>10</v>
      </c>
      <c r="AY4021" s="3">
        <v>71.430000000000007</v>
      </c>
      <c r="AZ4021" s="6" t="str">
        <f t="shared" si="438"/>
        <v>2320.9</v>
      </c>
      <c r="BC4021" s="12" t="s">
        <v>10139</v>
      </c>
      <c r="BJ4021" s="12">
        <f t="shared" si="439"/>
        <v>0</v>
      </c>
      <c r="BK4021" s="12">
        <f t="shared" si="440"/>
        <v>0</v>
      </c>
      <c r="BP4021" s="3" t="s">
        <v>54</v>
      </c>
      <c r="BR4021" s="3" t="s">
        <v>54</v>
      </c>
      <c r="BV4021" s="3" t="s">
        <v>10140</v>
      </c>
      <c r="BX4021" s="3" t="s">
        <v>10141</v>
      </c>
      <c r="CA4021" s="3" t="s">
        <v>10140</v>
      </c>
      <c r="CB4021" s="3" t="s">
        <v>10142</v>
      </c>
      <c r="CC4021" s="3" t="s">
        <v>10140</v>
      </c>
      <c r="CQ4021" s="3" t="str">
        <f>CONCATENATE(baseURL!$A$1,baseURL!$B$1,baseURL!$C$1,".",C4021,".",L4021,".pkl&amp;seq=",BC4021,"&amp;varMods=Deamidated-N")</f>
        <v>http://proteomics.broadinstitute.org/millscripts/viewfeed.pl?side=xl&amp;cycle=1&amp;fixedMods=iaaC&amp;file=msdataSM/iPRG2012_nd/cpick_in/iPRG2012_nd.2320.9.3.pkl&amp;seq=MVLLGPPGAGKGTQAPnLQER&amp;varMods=Deamidated-N</v>
      </c>
    </row>
    <row r="4022" spans="1:95" x14ac:dyDescent="0.2">
      <c r="A4022" s="3">
        <v>3449</v>
      </c>
      <c r="B4022" s="2" t="s">
        <v>10152</v>
      </c>
      <c r="C4022" s="2" t="s">
        <v>10137</v>
      </c>
      <c r="D4022" s="3">
        <v>10530</v>
      </c>
      <c r="E4022" s="3">
        <v>10521</v>
      </c>
      <c r="F4022" s="3">
        <v>48752</v>
      </c>
      <c r="G4022" s="3">
        <v>12841</v>
      </c>
      <c r="H4022" s="3">
        <v>38.879399999999997</v>
      </c>
      <c r="I4022" s="30">
        <v>629.99684999999999</v>
      </c>
      <c r="J4022" s="30">
        <v>629.99572430000001</v>
      </c>
      <c r="K4022" s="30">
        <v>1.1299999999999999E-3</v>
      </c>
      <c r="L4022" s="3">
        <v>3</v>
      </c>
      <c r="M4022" s="3">
        <v>3</v>
      </c>
      <c r="N4022" s="10">
        <f t="shared" si="434"/>
        <v>1</v>
      </c>
      <c r="O4022" s="35">
        <v>3</v>
      </c>
      <c r="P4022" s="17"/>
      <c r="Q4022" s="40">
        <v>1887.97117</v>
      </c>
      <c r="R4022" s="40">
        <v>629.99523999999997</v>
      </c>
      <c r="S4022" s="18">
        <f t="shared" si="435"/>
        <v>2.555574864387653</v>
      </c>
      <c r="T4022" s="18">
        <f t="shared" si="436"/>
        <v>0.76873596701966185</v>
      </c>
      <c r="U4022" s="18">
        <f t="shared" si="437"/>
        <v>0.41270153092852596</v>
      </c>
      <c r="V4022" s="30">
        <v>629.99549999999999</v>
      </c>
      <c r="W4022" s="3" t="s">
        <v>47</v>
      </c>
      <c r="X4022" s="3" t="s">
        <v>47</v>
      </c>
      <c r="Y4022" s="3" t="s">
        <v>47</v>
      </c>
      <c r="Z4022" s="3" t="s">
        <v>47</v>
      </c>
      <c r="AA4022" s="3" t="s">
        <v>47</v>
      </c>
      <c r="AB4022" s="12" t="s">
        <v>47</v>
      </c>
      <c r="AC4022" s="3" t="s">
        <v>47</v>
      </c>
      <c r="AE4022" s="3" t="s">
        <v>47</v>
      </c>
      <c r="AF4022" s="3" t="s">
        <v>48</v>
      </c>
      <c r="AG4022" s="3" t="s">
        <v>48</v>
      </c>
      <c r="AH4022" s="3" t="s">
        <v>47</v>
      </c>
      <c r="AI4022" s="3" t="s">
        <v>48</v>
      </c>
      <c r="AL4022" s="3" t="s">
        <v>52</v>
      </c>
      <c r="AM4022" s="3" t="s">
        <v>48</v>
      </c>
      <c r="AU4022" s="3">
        <v>0</v>
      </c>
      <c r="AV4022" s="3">
        <v>9</v>
      </c>
      <c r="AW4022" s="3">
        <v>1</v>
      </c>
      <c r="AX4022" s="3">
        <v>9</v>
      </c>
      <c r="AY4022" s="3">
        <v>100</v>
      </c>
      <c r="AZ4022" s="6" t="str">
        <f t="shared" si="438"/>
        <v>2321.10</v>
      </c>
      <c r="BC4022" s="12" t="s">
        <v>10153</v>
      </c>
      <c r="BJ4022" s="12">
        <f t="shared" si="439"/>
        <v>0</v>
      </c>
      <c r="BK4022" s="12">
        <f t="shared" si="440"/>
        <v>0</v>
      </c>
      <c r="CQ4022" s="3" t="str">
        <f>CONCATENATE(baseURL!$A$1,baseURL!$B$1,baseURL!$C$1,".",C4022,".",L4022,".pkl&amp;seq=",BC4022)</f>
        <v>http://proteomics.broadinstitute.org/millscripts/viewfeed.pl?side=xl&amp;cycle=1&amp;fixedMods=iaaC&amp;file=msdataSM/iPRG2012_nd/cpick_in/iPRG2012_nd.2321.10.3.pkl&amp;seq=VTHAVVTVPAYFNDAQR</v>
      </c>
    </row>
    <row r="4023" spans="1:95" x14ac:dyDescent="0.2">
      <c r="A4023" s="3">
        <v>235</v>
      </c>
      <c r="B4023" s="2" t="s">
        <v>10154</v>
      </c>
      <c r="C4023" s="2" t="s">
        <v>10155</v>
      </c>
      <c r="D4023" s="3">
        <v>10531</v>
      </c>
      <c r="E4023" s="3">
        <v>10522</v>
      </c>
      <c r="F4023" s="3">
        <v>48753</v>
      </c>
      <c r="G4023" s="3">
        <v>12842</v>
      </c>
      <c r="H4023" s="3">
        <v>38.881</v>
      </c>
      <c r="I4023" s="30">
        <v>673.34072000000003</v>
      </c>
      <c r="J4023" s="30">
        <v>673.34239090000005</v>
      </c>
      <c r="K4023" s="30">
        <v>-1.67E-3</v>
      </c>
      <c r="L4023" s="3">
        <v>3</v>
      </c>
      <c r="M4023" s="3">
        <v>3</v>
      </c>
      <c r="N4023" s="10">
        <f t="shared" si="434"/>
        <v>1</v>
      </c>
      <c r="O4023" s="35">
        <v>3</v>
      </c>
      <c r="P4023" s="17"/>
      <c r="Q4023" s="40">
        <v>2018.0123900000001</v>
      </c>
      <c r="R4023" s="40">
        <v>673.34231</v>
      </c>
      <c r="S4023" s="18">
        <f t="shared" si="435"/>
        <v>-2.3613546577292541</v>
      </c>
      <c r="T4023" s="18">
        <f t="shared" si="436"/>
        <v>0.12014691317589543</v>
      </c>
      <c r="U4023" s="18">
        <f t="shared" si="437"/>
        <v>-2.3910572321348216</v>
      </c>
      <c r="V4023" s="30">
        <v>673.34069999999997</v>
      </c>
      <c r="AB4023" s="12" t="s">
        <v>52</v>
      </c>
      <c r="AD4023" s="3" t="s">
        <v>47</v>
      </c>
      <c r="AG4023" s="3" t="s">
        <v>47</v>
      </c>
      <c r="AH4023" s="3" t="s">
        <v>47</v>
      </c>
      <c r="AI4023" s="3" t="s">
        <v>48</v>
      </c>
      <c r="AL4023" s="3" t="s">
        <v>48</v>
      </c>
      <c r="AU4023" s="3">
        <v>0</v>
      </c>
      <c r="AV4023" s="3">
        <v>3</v>
      </c>
      <c r="AW4023" s="3">
        <v>1</v>
      </c>
      <c r="AX4023" s="3">
        <v>3</v>
      </c>
      <c r="AY4023" s="3">
        <v>100</v>
      </c>
      <c r="AZ4023" s="6" t="str">
        <f t="shared" si="438"/>
        <v>2321.11</v>
      </c>
      <c r="BC4023" s="12" t="s">
        <v>10156</v>
      </c>
      <c r="BJ4023" s="12">
        <f t="shared" si="439"/>
        <v>0</v>
      </c>
      <c r="BK4023" s="12">
        <f t="shared" si="440"/>
        <v>0</v>
      </c>
      <c r="CQ4023" s="3" t="str">
        <f>CONCATENATE(baseURL!$A$1,baseURL!$B$1,baseURL!$C$1,".",C4023,".",L4023,".pkl&amp;seq=",BC4023)</f>
        <v>http://proteomics.broadinstitute.org/millscripts/viewfeed.pl?side=xl&amp;cycle=1&amp;fixedMods=iaaC&amp;file=msdataSM/iPRG2012_nd/cpick_in/iPRG2012_nd.2321.11.3.pkl&amp;seq=LLQWSLANSQGDKEAMAR</v>
      </c>
    </row>
    <row r="4024" spans="1:95" x14ac:dyDescent="0.2">
      <c r="A4024" s="3">
        <v>7150</v>
      </c>
      <c r="B4024" s="2" t="s">
        <v>10157</v>
      </c>
      <c r="C4024" s="2" t="s">
        <v>10158</v>
      </c>
      <c r="D4024" s="3">
        <v>10532</v>
      </c>
      <c r="E4024" s="3">
        <v>10523</v>
      </c>
      <c r="F4024" s="3">
        <v>48754</v>
      </c>
      <c r="G4024" s="3">
        <v>12843</v>
      </c>
      <c r="H4024" s="3">
        <v>38.8827</v>
      </c>
      <c r="I4024" s="30">
        <v>715.89372000000003</v>
      </c>
      <c r="J4024" s="30">
        <v>715.89323179999997</v>
      </c>
      <c r="K4024" s="30">
        <v>4.8999999999999998E-4</v>
      </c>
      <c r="L4024" s="3">
        <v>2</v>
      </c>
      <c r="M4024" s="3">
        <v>2</v>
      </c>
      <c r="N4024" s="10">
        <f t="shared" si="434"/>
        <v>1</v>
      </c>
      <c r="O4024" s="35">
        <v>2</v>
      </c>
      <c r="P4024" s="17"/>
      <c r="Q4024" s="40">
        <v>1430.7784099999999</v>
      </c>
      <c r="R4024" s="40">
        <v>715.89283999999998</v>
      </c>
      <c r="S4024" s="18">
        <f t="shared" si="435"/>
        <v>1.2292342525062137</v>
      </c>
      <c r="T4024" s="18">
        <f t="shared" si="436"/>
        <v>0.54728861373792603</v>
      </c>
      <c r="U4024" s="18">
        <f t="shared" si="437"/>
        <v>0.50286855781457751</v>
      </c>
      <c r="V4024" s="30">
        <v>715.89319999999998</v>
      </c>
      <c r="W4024" s="3" t="s">
        <v>47</v>
      </c>
      <c r="X4024" s="3" t="s">
        <v>47</v>
      </c>
      <c r="Y4024" s="3" t="s">
        <v>47</v>
      </c>
      <c r="AA4024" s="3" t="s">
        <v>47</v>
      </c>
      <c r="AB4024" s="12" t="s">
        <v>47</v>
      </c>
      <c r="AC4024" s="3" t="s">
        <v>47</v>
      </c>
      <c r="AD4024" s="3" t="s">
        <v>47</v>
      </c>
      <c r="AE4024" s="3" t="s">
        <v>47</v>
      </c>
      <c r="AF4024" s="3" t="s">
        <v>47</v>
      </c>
      <c r="AH4024" s="3" t="s">
        <v>47</v>
      </c>
      <c r="AI4024" s="3" t="s">
        <v>47</v>
      </c>
      <c r="AM4024" s="3" t="s">
        <v>47</v>
      </c>
      <c r="AN4024" s="3" t="s">
        <v>47</v>
      </c>
      <c r="AO4024" s="3" t="s">
        <v>47</v>
      </c>
      <c r="AP4024" s="3" t="s">
        <v>48</v>
      </c>
      <c r="AU4024" s="3">
        <v>0</v>
      </c>
      <c r="AV4024" s="3">
        <v>14</v>
      </c>
      <c r="AW4024" s="3">
        <v>1</v>
      </c>
      <c r="AX4024" s="3">
        <v>14</v>
      </c>
      <c r="AY4024" s="3">
        <v>100</v>
      </c>
      <c r="AZ4024" s="6" t="str">
        <f t="shared" si="438"/>
        <v>2321.12</v>
      </c>
      <c r="BC4024" s="12" t="s">
        <v>10159</v>
      </c>
      <c r="BJ4024" s="12">
        <f t="shared" si="439"/>
        <v>0</v>
      </c>
      <c r="BK4024" s="12">
        <f t="shared" si="440"/>
        <v>0</v>
      </c>
      <c r="BN4024" s="3" t="s">
        <v>277</v>
      </c>
      <c r="BR4024" s="3" t="s">
        <v>277</v>
      </c>
      <c r="CQ4024" s="3" t="str">
        <f>CONCATENATE(baseURL!$A$1,baseURL!$B$1,baseURL!$C$1,".",C4024,".",L4024,".pkl&amp;seq=",BC4024,"&amp;varMods=Oxidation-M")</f>
        <v>http://proteomics.broadinstitute.org/millscripts/viewfeed.pl?side=xl&amp;cycle=1&amp;fixedMods=iaaC&amp;file=msdataSM/iPRG2012_nd/cpick_in/iPRG2012_nd.2321.12.2.pkl&amp;seq=LGANALLGVSmAAAR&amp;varMods=Oxidation-M</v>
      </c>
    </row>
    <row r="4025" spans="1:95" x14ac:dyDescent="0.2">
      <c r="A4025" s="3">
        <v>7735</v>
      </c>
      <c r="B4025" s="2" t="s">
        <v>10160</v>
      </c>
      <c r="C4025" s="2" t="s">
        <v>10161</v>
      </c>
      <c r="D4025" s="3">
        <v>10533</v>
      </c>
      <c r="E4025" s="3">
        <v>10524</v>
      </c>
      <c r="F4025" s="3">
        <v>48755</v>
      </c>
      <c r="G4025" s="3">
        <v>12844</v>
      </c>
      <c r="H4025" s="3">
        <v>38.884399999999999</v>
      </c>
      <c r="I4025" s="30">
        <v>767.58821</v>
      </c>
      <c r="J4025" s="30">
        <v>767.5891292</v>
      </c>
      <c r="K4025" s="30">
        <v>-9.2000000000000003E-4</v>
      </c>
      <c r="L4025" s="3">
        <v>5</v>
      </c>
      <c r="M4025" s="3">
        <v>5</v>
      </c>
      <c r="N4025" s="10">
        <f t="shared" si="434"/>
        <v>1</v>
      </c>
      <c r="O4025" s="35">
        <v>5</v>
      </c>
      <c r="P4025" s="17"/>
      <c r="Q4025" s="40">
        <v>3833.9086600000001</v>
      </c>
      <c r="R4025" s="40">
        <v>767.58754999999996</v>
      </c>
      <c r="S4025" s="18">
        <f t="shared" si="435"/>
        <v>0.85983677046216134</v>
      </c>
      <c r="T4025" s="18">
        <f t="shared" si="436"/>
        <v>2.0573548907058452</v>
      </c>
      <c r="U4025" s="18">
        <f t="shared" si="437"/>
        <v>2.0193136275668691</v>
      </c>
      <c r="V4025" s="30">
        <v>767.58910000000003</v>
      </c>
      <c r="W4025" s="3" t="s">
        <v>47</v>
      </c>
      <c r="X4025" s="3" t="s">
        <v>47</v>
      </c>
      <c r="Y4025" s="3" t="s">
        <v>47</v>
      </c>
      <c r="AA4025" s="3" t="s">
        <v>47</v>
      </c>
      <c r="AC4025" s="3" t="s">
        <v>47</v>
      </c>
      <c r="AD4025" s="3" t="s">
        <v>47</v>
      </c>
      <c r="AF4025" s="3" t="s">
        <v>48</v>
      </c>
      <c r="AJ4025" s="3" t="s">
        <v>47</v>
      </c>
      <c r="AO4025" s="3" t="s">
        <v>47</v>
      </c>
      <c r="AU4025" s="3">
        <v>0</v>
      </c>
      <c r="AV4025" s="3">
        <v>8</v>
      </c>
      <c r="AW4025" s="3">
        <v>1</v>
      </c>
      <c r="AX4025" s="3">
        <v>8</v>
      </c>
      <c r="AY4025" s="3">
        <v>100</v>
      </c>
      <c r="AZ4025" s="6" t="str">
        <f t="shared" si="438"/>
        <v>2321.13</v>
      </c>
      <c r="BC4025" s="12" t="s">
        <v>10162</v>
      </c>
      <c r="BJ4025" s="12">
        <f t="shared" si="439"/>
        <v>1</v>
      </c>
      <c r="BK4025" s="12">
        <f t="shared" si="440"/>
        <v>0</v>
      </c>
      <c r="CQ4025" s="3" t="str">
        <f>CONCATENATE(baseURL!$A$1,baseURL!$B$1,baseURL!$C$1,".",C4025,".",L4025,".pkl&amp;seq=",BC4025)</f>
        <v>http://proteomics.broadinstitute.org/millscripts/viewfeed.pl?side=xl&amp;cycle=1&amp;fixedMods=iaaC&amp;file=msdataSM/iPRG2012_nd/cpick_in/iPRG2012_nd.2321.13.5.pkl&amp;seq=SVVLHAGQDDLGKGDTEESLKTGNAGPRPACGVLGLTN</v>
      </c>
    </row>
    <row r="4026" spans="1:95" x14ac:dyDescent="0.2">
      <c r="A4026" s="3">
        <v>1543</v>
      </c>
      <c r="B4026" s="2" t="s">
        <v>10163</v>
      </c>
      <c r="C4026" s="2" t="s">
        <v>10164</v>
      </c>
      <c r="D4026" s="3">
        <v>10534</v>
      </c>
      <c r="E4026" s="3">
        <v>10525</v>
      </c>
      <c r="F4026" s="3">
        <v>48756</v>
      </c>
      <c r="G4026" s="3">
        <v>12845</v>
      </c>
      <c r="H4026" s="3">
        <v>38.886000000000003</v>
      </c>
      <c r="I4026" s="30">
        <v>899.99440000000004</v>
      </c>
      <c r="J4026" s="30">
        <v>899.99612960000002</v>
      </c>
      <c r="K4026" s="30">
        <v>-1.73E-3</v>
      </c>
      <c r="L4026" s="3">
        <v>2</v>
      </c>
      <c r="M4026" s="3">
        <v>2</v>
      </c>
      <c r="N4026" s="10">
        <f t="shared" si="434"/>
        <v>1</v>
      </c>
      <c r="O4026" s="35">
        <v>2</v>
      </c>
      <c r="Q4026" s="40">
        <v>1856.00584</v>
      </c>
      <c r="R4026" s="32">
        <v>899.99582999999996</v>
      </c>
      <c r="S4026" s="18">
        <f t="shared" si="435"/>
        <v>-1.5888962506791715</v>
      </c>
      <c r="T4026" s="18">
        <f t="shared" si="436"/>
        <v>0.33289043135025187</v>
      </c>
      <c r="U4026" s="18">
        <f t="shared" si="437"/>
        <v>-1.2555613729779118</v>
      </c>
      <c r="V4026" s="30">
        <v>899.99469999999997</v>
      </c>
      <c r="X4026" s="3" t="s">
        <v>47</v>
      </c>
      <c r="Y4026" s="3" t="s">
        <v>47</v>
      </c>
      <c r="AB4026" s="12" t="s">
        <v>52</v>
      </c>
      <c r="AD4026" s="3" t="s">
        <v>47</v>
      </c>
      <c r="AG4026" s="3" t="s">
        <v>52</v>
      </c>
      <c r="AH4026" s="3" t="s">
        <v>47</v>
      </c>
      <c r="AL4026" s="3" t="s">
        <v>52</v>
      </c>
      <c r="AU4026" s="3">
        <v>0</v>
      </c>
      <c r="AV4026" s="3">
        <v>4</v>
      </c>
      <c r="AW4026" s="3">
        <v>2</v>
      </c>
      <c r="AX4026" s="3">
        <v>3</v>
      </c>
      <c r="AY4026" s="3">
        <v>75</v>
      </c>
      <c r="AZ4026" s="6" t="str">
        <f t="shared" si="438"/>
        <v>2321.14</v>
      </c>
      <c r="BC4026" s="12" t="s">
        <v>10148</v>
      </c>
      <c r="BI4026" s="12" t="s">
        <v>594</v>
      </c>
      <c r="BJ4026" s="12">
        <f t="shared" si="439"/>
        <v>0</v>
      </c>
      <c r="BK4026" s="12">
        <f t="shared" si="440"/>
        <v>1</v>
      </c>
      <c r="BR4026" s="3" t="s">
        <v>594</v>
      </c>
      <c r="BZ4026" s="3" t="s">
        <v>10149</v>
      </c>
      <c r="CQ4026" s="3" t="str">
        <f>CONCATENATE(baseURL!$A$1,baseURL!$B$1,baseURL!$C$1,".",C4026,".",L4026,".pkl&amp;seq=",BC4026,"&amp;varMods=ReducedCys-C")</f>
        <v>http://proteomics.broadinstitute.org/millscripts/viewfeed.pl?side=xl&amp;cycle=1&amp;fixedMods=iaaC&amp;file=msdataSM/iPRG2012_nd/cpick_in/iPRG2012_nd.2321.14.2.pkl&amp;seq=VQVGDLVTVGQcRPLSK&amp;varMods=ReducedCys-C</v>
      </c>
    </row>
    <row r="4027" spans="1:95" x14ac:dyDescent="0.2">
      <c r="A4027" s="3">
        <v>150</v>
      </c>
      <c r="B4027" s="2" t="s">
        <v>10165</v>
      </c>
      <c r="C4027" s="2" t="s">
        <v>10166</v>
      </c>
      <c r="D4027" s="3">
        <v>10535</v>
      </c>
      <c r="E4027" s="3">
        <v>10526</v>
      </c>
      <c r="F4027" s="3">
        <v>48757</v>
      </c>
      <c r="G4027" s="3">
        <v>12846</v>
      </c>
      <c r="H4027" s="3">
        <v>38.887700000000002</v>
      </c>
      <c r="I4027" s="30">
        <v>1037.7619999999999</v>
      </c>
      <c r="J4027" s="30">
        <v>1037.762352</v>
      </c>
      <c r="K4027" s="30">
        <v>-3.5E-4</v>
      </c>
      <c r="L4027" s="3">
        <v>3</v>
      </c>
      <c r="M4027" s="3">
        <v>3</v>
      </c>
      <c r="N4027" s="10">
        <f t="shared" si="434"/>
        <v>1</v>
      </c>
      <c r="O4027" s="35">
        <v>3</v>
      </c>
      <c r="P4027" s="17"/>
      <c r="Q4027" s="40">
        <v>3111.2707399999999</v>
      </c>
      <c r="R4027" s="40">
        <v>1037.7617600000001</v>
      </c>
      <c r="S4027" s="18">
        <f t="shared" si="435"/>
        <v>0.23126695268556202</v>
      </c>
      <c r="T4027" s="18">
        <f t="shared" si="436"/>
        <v>0.5704584835247597</v>
      </c>
      <c r="U4027" s="18">
        <f t="shared" si="437"/>
        <v>0.42398941332989709</v>
      </c>
      <c r="V4027" s="30">
        <v>1037.7621999999999</v>
      </c>
      <c r="W4027" s="3" t="s">
        <v>47</v>
      </c>
      <c r="Z4027" s="3" t="s">
        <v>47</v>
      </c>
      <c r="AB4027" s="12" t="s">
        <v>48</v>
      </c>
      <c r="AD4027" s="3" t="s">
        <v>47</v>
      </c>
      <c r="AF4027" s="3" t="s">
        <v>47</v>
      </c>
      <c r="AG4027" s="3" t="s">
        <v>48</v>
      </c>
      <c r="AL4027" s="3" t="s">
        <v>47</v>
      </c>
      <c r="AM4027" s="3" t="s">
        <v>48</v>
      </c>
      <c r="AP4027" s="3" t="s">
        <v>48</v>
      </c>
      <c r="AQ4027" s="3" t="s">
        <v>47</v>
      </c>
      <c r="AU4027" s="3">
        <v>0</v>
      </c>
      <c r="AV4027" s="3">
        <v>6</v>
      </c>
      <c r="AW4027" s="3">
        <v>3</v>
      </c>
      <c r="AX4027" s="3">
        <v>3</v>
      </c>
      <c r="AY4027" s="3">
        <v>50</v>
      </c>
      <c r="AZ4027" s="6" t="str">
        <f t="shared" si="438"/>
        <v>2321.15</v>
      </c>
      <c r="BB4027" s="12" t="s">
        <v>79</v>
      </c>
      <c r="BC4027" s="12" t="s">
        <v>10167</v>
      </c>
      <c r="BF4027" s="12" t="s">
        <v>1468</v>
      </c>
      <c r="BJ4027" s="12">
        <f t="shared" si="439"/>
        <v>1</v>
      </c>
      <c r="BK4027" s="12">
        <f t="shared" si="440"/>
        <v>0</v>
      </c>
      <c r="CQ4027" s="3" t="str">
        <f>CONCATENATE(baseURL!$A$1,baseURL!$B$1,"+Acetyl",baseURL!$C$1,".",C4027,".",L4027,".pkl&amp;seq=",BC4027)</f>
        <v>http://proteomics.broadinstitute.org/millscripts/viewfeed.pl?side=xl&amp;cycle=1&amp;fixedMods=iaaC+Acetyl&amp;file=msdataSM/iPRG2012_nd/cpick_in/iPRG2012_nd.2321.15.3.pkl&amp;seq=sDEEHTFETADAGSSATYPMQCSALRK</v>
      </c>
    </row>
    <row r="4028" spans="1:95" x14ac:dyDescent="0.2">
      <c r="A4028" s="3">
        <v>6133</v>
      </c>
      <c r="B4028" s="2" t="s">
        <v>10168</v>
      </c>
      <c r="C4028" s="2" t="s">
        <v>10169</v>
      </c>
      <c r="D4028" s="3">
        <v>10522</v>
      </c>
      <c r="E4028" s="3">
        <v>10513</v>
      </c>
      <c r="F4028" s="3">
        <v>48744</v>
      </c>
      <c r="G4028" s="3">
        <v>12833</v>
      </c>
      <c r="H4028" s="3">
        <v>38.872700000000002</v>
      </c>
      <c r="I4028" s="30">
        <v>491.95384000000001</v>
      </c>
      <c r="J4028" s="30">
        <v>491.95321769999998</v>
      </c>
      <c r="K4028" s="30">
        <v>6.2E-4</v>
      </c>
      <c r="L4028" s="3">
        <v>3</v>
      </c>
      <c r="M4028" s="3">
        <v>3</v>
      </c>
      <c r="N4028" s="10">
        <f t="shared" si="434"/>
        <v>1</v>
      </c>
      <c r="O4028" s="35">
        <v>3</v>
      </c>
      <c r="P4028" s="17"/>
      <c r="Q4028" s="40">
        <v>1473.84239</v>
      </c>
      <c r="R4028" s="40">
        <v>491.95231000000001</v>
      </c>
      <c r="S4028" s="18">
        <f t="shared" si="435"/>
        <v>3.1100575582264747</v>
      </c>
      <c r="T4028" s="18">
        <f t="shared" si="436"/>
        <v>1.845097546082558</v>
      </c>
      <c r="U4028" s="18">
        <f t="shared" si="437"/>
        <v>1.1993032413819178</v>
      </c>
      <c r="V4028" s="30">
        <v>491.9529</v>
      </c>
      <c r="W4028" s="3" t="s">
        <v>47</v>
      </c>
      <c r="X4028" s="3" t="s">
        <v>47</v>
      </c>
      <c r="Y4028" s="3" t="s">
        <v>47</v>
      </c>
      <c r="Z4028" s="3" t="s">
        <v>47</v>
      </c>
      <c r="AA4028" s="3" t="s">
        <v>47</v>
      </c>
      <c r="AB4028" s="12" t="s">
        <v>47</v>
      </c>
      <c r="AC4028" s="3" t="s">
        <v>47</v>
      </c>
      <c r="AD4028" s="3" t="s">
        <v>47</v>
      </c>
      <c r="AE4028" s="3" t="s">
        <v>47</v>
      </c>
      <c r="AF4028" s="3" t="s">
        <v>47</v>
      </c>
      <c r="AG4028" s="3" t="s">
        <v>47</v>
      </c>
      <c r="AH4028" s="3" t="s">
        <v>47</v>
      </c>
      <c r="AI4028" s="3" t="s">
        <v>47</v>
      </c>
      <c r="AK4028" s="3" t="s">
        <v>47</v>
      </c>
      <c r="AL4028" s="3" t="s">
        <v>47</v>
      </c>
      <c r="AU4028" s="3">
        <v>0</v>
      </c>
      <c r="AV4028" s="3">
        <v>15</v>
      </c>
      <c r="AW4028" s="3">
        <v>1</v>
      </c>
      <c r="AX4028" s="3">
        <v>15</v>
      </c>
      <c r="AY4028" s="3">
        <v>100</v>
      </c>
      <c r="AZ4028" s="6" t="str">
        <f t="shared" si="438"/>
        <v>2321.2</v>
      </c>
      <c r="BC4028" s="12" t="s">
        <v>10033</v>
      </c>
      <c r="BJ4028" s="12">
        <f t="shared" si="439"/>
        <v>0</v>
      </c>
      <c r="BK4028" s="12">
        <f t="shared" si="440"/>
        <v>0</v>
      </c>
      <c r="CQ4028" s="3" t="str">
        <f>CONCATENATE(baseURL!$A$1,baseURL!$B$1,baseURL!$C$1,".",C4028,".",L4028,".pkl&amp;seq=",BC4028)</f>
        <v>http://proteomics.broadinstitute.org/millscripts/viewfeed.pl?side=xl&amp;cycle=1&amp;fixedMods=iaaC&amp;file=msdataSM/iPRG2012_nd/cpick_in/iPRG2012_nd.2321.2.3.pkl&amp;seq=AQFETLTAPLVKR</v>
      </c>
    </row>
    <row r="4029" spans="1:95" x14ac:dyDescent="0.2">
      <c r="A4029" s="3">
        <v>6134</v>
      </c>
      <c r="B4029" s="2" t="s">
        <v>10170</v>
      </c>
      <c r="C4029" s="2" t="s">
        <v>10171</v>
      </c>
      <c r="D4029" s="3">
        <v>10523</v>
      </c>
      <c r="E4029" s="3">
        <v>10514</v>
      </c>
      <c r="F4029" s="3">
        <v>48745</v>
      </c>
      <c r="G4029" s="3">
        <v>12834</v>
      </c>
      <c r="H4029" s="3">
        <v>38.8735</v>
      </c>
      <c r="I4029" s="30">
        <v>521.77855</v>
      </c>
      <c r="J4029" s="30">
        <v>521.52724420000004</v>
      </c>
      <c r="K4029" s="30">
        <v>0.25130999999999998</v>
      </c>
      <c r="L4029" s="3">
        <v>4</v>
      </c>
      <c r="M4029" s="3">
        <v>4</v>
      </c>
      <c r="N4029" s="10">
        <f t="shared" si="434"/>
        <v>1</v>
      </c>
      <c r="O4029" s="35">
        <v>4</v>
      </c>
      <c r="P4029" s="17"/>
      <c r="Q4029" s="40">
        <v>2083.08185</v>
      </c>
      <c r="R4029" s="40">
        <v>521.52592000000004</v>
      </c>
      <c r="S4029" s="18">
        <f t="shared" si="435"/>
        <v>484.40545390333369</v>
      </c>
      <c r="T4029" s="18">
        <f t="shared" si="436"/>
        <v>2.5390876066123602</v>
      </c>
      <c r="U4029" s="18">
        <f t="shared" si="437"/>
        <v>1.8791012341498987</v>
      </c>
      <c r="V4029" s="30">
        <v>521.52689999999996</v>
      </c>
      <c r="W4029" s="3" t="s">
        <v>47</v>
      </c>
      <c r="X4029" s="3" t="s">
        <v>47</v>
      </c>
      <c r="Y4029" s="3" t="s">
        <v>47</v>
      </c>
      <c r="Z4029" s="3" t="s">
        <v>47</v>
      </c>
      <c r="AA4029" s="3" t="s">
        <v>47</v>
      </c>
      <c r="AB4029" s="12" t="s">
        <v>47</v>
      </c>
      <c r="AC4029" s="3" t="s">
        <v>47</v>
      </c>
      <c r="AD4029" s="3" t="s">
        <v>47</v>
      </c>
      <c r="AE4029" s="3" t="s">
        <v>47</v>
      </c>
      <c r="AF4029" s="3" t="s">
        <v>47</v>
      </c>
      <c r="AG4029" s="3" t="s">
        <v>47</v>
      </c>
      <c r="AH4029" s="3" t="s">
        <v>47</v>
      </c>
      <c r="AI4029" s="3" t="s">
        <v>47</v>
      </c>
      <c r="AK4029" s="3" t="s">
        <v>47</v>
      </c>
      <c r="AL4029" s="3" t="s">
        <v>47</v>
      </c>
      <c r="AU4029" s="3">
        <v>0</v>
      </c>
      <c r="AV4029" s="3">
        <v>15</v>
      </c>
      <c r="AW4029" s="3">
        <v>1</v>
      </c>
      <c r="AX4029" s="3">
        <v>15</v>
      </c>
      <c r="AY4029" s="3">
        <v>100</v>
      </c>
      <c r="AZ4029" s="6" t="str">
        <f t="shared" si="438"/>
        <v>2321.3</v>
      </c>
      <c r="BC4029" s="12" t="s">
        <v>10127</v>
      </c>
      <c r="BJ4029" s="12">
        <f t="shared" si="439"/>
        <v>0</v>
      </c>
      <c r="BK4029" s="12">
        <f t="shared" si="440"/>
        <v>0</v>
      </c>
      <c r="CQ4029" s="3" t="str">
        <f>CONCATENATE(baseURL!$A$1,baseURL!$B$1,baseURL!$C$1,".",C4029,".",L4029,".pkl&amp;seq=",BC4029)</f>
        <v>http://proteomics.broadinstitute.org/millscripts/viewfeed.pl?side=xl&amp;cycle=1&amp;fixedMods=iaaC&amp;file=msdataSM/iPRG2012_nd/cpick_in/iPRG2012_nd.2321.3.4.pkl&amp;seq=AFQVFDKESTGKVSVGDLR</v>
      </c>
    </row>
    <row r="4030" spans="1:95" x14ac:dyDescent="0.2">
      <c r="A4030" s="3">
        <v>3124</v>
      </c>
      <c r="B4030" s="2" t="s">
        <v>10172</v>
      </c>
      <c r="C4030" s="2" t="s">
        <v>10173</v>
      </c>
      <c r="D4030" s="3">
        <v>10525</v>
      </c>
      <c r="E4030" s="3">
        <v>10516</v>
      </c>
      <c r="F4030" s="3">
        <v>48747</v>
      </c>
      <c r="G4030" s="3">
        <v>12836</v>
      </c>
      <c r="H4030" s="3">
        <v>38.8752</v>
      </c>
      <c r="I4030" s="30">
        <v>561.29953999999998</v>
      </c>
      <c r="J4030" s="30">
        <v>561.29868850000003</v>
      </c>
      <c r="K4030" s="30">
        <v>8.4999999999999995E-4</v>
      </c>
      <c r="L4030" s="3">
        <v>4</v>
      </c>
      <c r="M4030" s="3">
        <v>4</v>
      </c>
      <c r="N4030" s="10">
        <f t="shared" si="434"/>
        <v>1</v>
      </c>
      <c r="O4030" s="35">
        <v>4</v>
      </c>
      <c r="P4030" s="17"/>
      <c r="Q4030" s="40">
        <v>2242.1682300000002</v>
      </c>
      <c r="R4030" s="40">
        <v>561.29751999999996</v>
      </c>
      <c r="S4030" s="18">
        <f t="shared" si="435"/>
        <v>3.5988044273131621</v>
      </c>
      <c r="T4030" s="18">
        <f t="shared" si="436"/>
        <v>2.081783650251158</v>
      </c>
      <c r="U4030" s="18">
        <f t="shared" si="437"/>
        <v>1.7459546231860215</v>
      </c>
      <c r="V4030" s="30">
        <v>561.29849999999999</v>
      </c>
      <c r="W4030" s="3" t="s">
        <v>47</v>
      </c>
      <c r="X4030" s="3" t="s">
        <v>47</v>
      </c>
      <c r="Y4030" s="3" t="s">
        <v>47</v>
      </c>
      <c r="Z4030" s="3" t="s">
        <v>47</v>
      </c>
      <c r="AA4030" s="3" t="s">
        <v>47</v>
      </c>
      <c r="AB4030" s="12" t="s">
        <v>48</v>
      </c>
      <c r="AC4030" s="3" t="s">
        <v>48</v>
      </c>
      <c r="AD4030" s="3" t="s">
        <v>47</v>
      </c>
      <c r="AF4030" s="3" t="s">
        <v>48</v>
      </c>
      <c r="AG4030" s="3" t="s">
        <v>47</v>
      </c>
      <c r="AH4030" s="3" t="s">
        <v>47</v>
      </c>
      <c r="AK4030" s="3" t="s">
        <v>47</v>
      </c>
      <c r="AL4030" s="3" t="s">
        <v>48</v>
      </c>
      <c r="AM4030" s="3" t="s">
        <v>47</v>
      </c>
      <c r="AO4030" s="3" t="s">
        <v>48</v>
      </c>
      <c r="AP4030" s="3" t="s">
        <v>48</v>
      </c>
      <c r="AU4030" s="3">
        <v>0</v>
      </c>
      <c r="AV4030" s="3">
        <v>10</v>
      </c>
      <c r="AW4030" s="3">
        <v>1</v>
      </c>
      <c r="AX4030" s="3">
        <v>10</v>
      </c>
      <c r="AY4030" s="3">
        <v>100</v>
      </c>
      <c r="AZ4030" s="6" t="str">
        <f t="shared" si="438"/>
        <v>2321.5</v>
      </c>
      <c r="BC4030" s="12" t="s">
        <v>10174</v>
      </c>
      <c r="BJ4030" s="12">
        <f t="shared" si="439"/>
        <v>2</v>
      </c>
      <c r="BK4030" s="12">
        <f t="shared" si="440"/>
        <v>0</v>
      </c>
      <c r="CQ4030" s="3" t="str">
        <f>CONCATENATE(baseURL!$A$1,baseURL!$B$1,baseURL!$C$1,".",C4030,".",L4030,".pkl&amp;seq=",BC4030)</f>
        <v>http://proteomics.broadinstitute.org/millscripts/viewfeed.pl?side=xl&amp;cycle=1&amp;fixedMods=iaaC&amp;file=msdataSM/iPRG2012_nd/cpick_in/iPRG2012_nd.2321.5.4.pkl&amp;seq=VCENLPLVLCGNKVDVKER</v>
      </c>
    </row>
    <row r="4031" spans="1:95" x14ac:dyDescent="0.2">
      <c r="A4031" s="3">
        <v>2708</v>
      </c>
      <c r="B4031" s="2" t="s">
        <v>10181</v>
      </c>
      <c r="C4031" s="2" t="s">
        <v>10160</v>
      </c>
      <c r="D4031" s="3">
        <v>10549</v>
      </c>
      <c r="E4031" s="3">
        <v>10540</v>
      </c>
      <c r="F4031" s="3">
        <v>48777</v>
      </c>
      <c r="G4031" s="3">
        <v>12861</v>
      </c>
      <c r="H4031" s="3">
        <v>38.908799999999999</v>
      </c>
      <c r="I4031" s="30">
        <v>709.67916000000002</v>
      </c>
      <c r="J4031" s="30">
        <v>709.67800460000001</v>
      </c>
      <c r="K4031" s="30">
        <v>1.16E-3</v>
      </c>
      <c r="L4031" s="3">
        <v>3</v>
      </c>
      <c r="M4031" s="3">
        <v>3</v>
      </c>
      <c r="N4031" s="10">
        <f t="shared" si="434"/>
        <v>1</v>
      </c>
      <c r="O4031" s="35">
        <v>3</v>
      </c>
      <c r="P4031" s="17"/>
      <c r="Q4031" s="40">
        <v>2127.0175300000001</v>
      </c>
      <c r="R4031" s="40">
        <v>709.67736000000002</v>
      </c>
      <c r="S4031" s="18">
        <f t="shared" si="435"/>
        <v>2.5363638484999864</v>
      </c>
      <c r="T4031" s="18">
        <f t="shared" si="436"/>
        <v>0.90830007594844864</v>
      </c>
      <c r="U4031" s="18">
        <f t="shared" si="437"/>
        <v>0.76090915454999597</v>
      </c>
      <c r="V4031" s="30">
        <v>709.67790000000002</v>
      </c>
      <c r="W4031" s="3" t="s">
        <v>47</v>
      </c>
      <c r="Y4031" s="3" t="s">
        <v>47</v>
      </c>
      <c r="Z4031" s="3" t="s">
        <v>47</v>
      </c>
      <c r="AA4031" s="3" t="s">
        <v>47</v>
      </c>
      <c r="AB4031" s="12" t="s">
        <v>47</v>
      </c>
      <c r="AC4031" s="3" t="s">
        <v>47</v>
      </c>
      <c r="AD4031" s="3" t="s">
        <v>47</v>
      </c>
      <c r="AE4031" s="3" t="s">
        <v>47</v>
      </c>
      <c r="AF4031" s="3" t="s">
        <v>47</v>
      </c>
      <c r="AG4031" s="3" t="s">
        <v>48</v>
      </c>
      <c r="AH4031" s="3" t="s">
        <v>47</v>
      </c>
      <c r="AI4031" s="3" t="s">
        <v>47</v>
      </c>
      <c r="AJ4031" s="3" t="s">
        <v>47</v>
      </c>
      <c r="AK4031" s="3" t="s">
        <v>47</v>
      </c>
      <c r="AL4031" s="3" t="s">
        <v>48</v>
      </c>
      <c r="AN4031" s="3" t="s">
        <v>48</v>
      </c>
      <c r="AU4031" s="3">
        <v>0</v>
      </c>
      <c r="AV4031" s="3">
        <v>13</v>
      </c>
      <c r="AW4031" s="3">
        <v>1</v>
      </c>
      <c r="AX4031" s="3">
        <v>13</v>
      </c>
      <c r="AY4031" s="3">
        <v>100</v>
      </c>
      <c r="AZ4031" s="6" t="str">
        <f t="shared" si="438"/>
        <v>2322.14</v>
      </c>
      <c r="BC4031" s="12" t="s">
        <v>10182</v>
      </c>
      <c r="BJ4031" s="12">
        <f t="shared" si="439"/>
        <v>0</v>
      </c>
      <c r="BK4031" s="12">
        <f t="shared" si="440"/>
        <v>0</v>
      </c>
      <c r="CQ4031" s="3" t="str">
        <f>CONCATENATE(baseURL!$A$1,baseURL!$B$1,baseURL!$C$1,".",C4031,".",L4031,".pkl&amp;seq=",BC4031)</f>
        <v>http://proteomics.broadinstitute.org/millscripts/viewfeed.pl?side=xl&amp;cycle=1&amp;fixedMods=iaaC&amp;file=msdataSM/iPRG2012_nd/cpick_in/iPRG2012_nd.2322.14.3.pkl&amp;seq=MALEQGNDLFLPEQEHKQ</v>
      </c>
    </row>
    <row r="4032" spans="1:95" x14ac:dyDescent="0.2">
      <c r="A4032" s="3">
        <v>6478</v>
      </c>
      <c r="B4032" s="2" t="s">
        <v>10183</v>
      </c>
      <c r="C4032" s="2" t="s">
        <v>10163</v>
      </c>
      <c r="D4032" s="3">
        <v>10550</v>
      </c>
      <c r="E4032" s="3">
        <v>10541</v>
      </c>
      <c r="F4032" s="3">
        <v>48778</v>
      </c>
      <c r="G4032" s="3">
        <v>12862</v>
      </c>
      <c r="H4032" s="3">
        <v>38.910499999999999</v>
      </c>
      <c r="I4032" s="30">
        <v>729.35086999999999</v>
      </c>
      <c r="J4032" s="30">
        <v>729.3491004</v>
      </c>
      <c r="K4032" s="30">
        <v>1.7700000000000001E-3</v>
      </c>
      <c r="L4032" s="3">
        <v>2</v>
      </c>
      <c r="M4032" s="3">
        <v>2</v>
      </c>
      <c r="N4032" s="10">
        <f t="shared" si="434"/>
        <v>1</v>
      </c>
      <c r="O4032" s="35">
        <v>2</v>
      </c>
      <c r="P4032" s="17"/>
      <c r="Q4032" s="40">
        <v>1457.6907000000001</v>
      </c>
      <c r="R4032" s="40">
        <v>729.34898999999996</v>
      </c>
      <c r="S4032" s="18">
        <f t="shared" si="435"/>
        <v>2.5776411920832354</v>
      </c>
      <c r="T4032" s="18">
        <f t="shared" si="436"/>
        <v>0.15136786579986894</v>
      </c>
      <c r="U4032" s="18">
        <f t="shared" si="437"/>
        <v>0.28792800554674819</v>
      </c>
      <c r="V4032" s="30">
        <v>729.3492</v>
      </c>
      <c r="W4032" s="3" t="s">
        <v>47</v>
      </c>
      <c r="X4032" s="3" t="s">
        <v>47</v>
      </c>
      <c r="Y4032" s="3" t="s">
        <v>47</v>
      </c>
      <c r="Z4032" s="3" t="s">
        <v>47</v>
      </c>
      <c r="AA4032" s="3" t="s">
        <v>48</v>
      </c>
      <c r="AB4032" s="12" t="s">
        <v>47</v>
      </c>
      <c r="AC4032" s="3" t="s">
        <v>47</v>
      </c>
      <c r="AD4032" s="3" t="s">
        <v>47</v>
      </c>
      <c r="AE4032" s="3" t="s">
        <v>47</v>
      </c>
      <c r="AF4032" s="3" t="s">
        <v>47</v>
      </c>
      <c r="AG4032" s="3" t="s">
        <v>47</v>
      </c>
      <c r="AH4032" s="3" t="s">
        <v>47</v>
      </c>
      <c r="AI4032" s="3" t="s">
        <v>47</v>
      </c>
      <c r="AJ4032" s="3" t="s">
        <v>47</v>
      </c>
      <c r="AK4032" s="3" t="s">
        <v>47</v>
      </c>
      <c r="AL4032" s="3" t="s">
        <v>47</v>
      </c>
      <c r="AU4032" s="3">
        <v>0</v>
      </c>
      <c r="AV4032" s="3">
        <v>15</v>
      </c>
      <c r="AW4032" s="3">
        <v>1</v>
      </c>
      <c r="AX4032" s="3">
        <v>15</v>
      </c>
      <c r="AY4032" s="3">
        <v>100</v>
      </c>
      <c r="AZ4032" s="6" t="str">
        <f t="shared" si="438"/>
        <v>2322.15</v>
      </c>
      <c r="BC4032" s="12" t="s">
        <v>10055</v>
      </c>
      <c r="BJ4032" s="12">
        <f t="shared" si="439"/>
        <v>0</v>
      </c>
      <c r="BK4032" s="12">
        <f t="shared" si="440"/>
        <v>0</v>
      </c>
      <c r="CQ4032" s="3" t="str">
        <f>CONCATENATE(baseURL!$A$1,baseURL!$B$1,baseURL!$C$1,".",C4032,".",L4032,".pkl&amp;seq=",BC4032)</f>
        <v>http://proteomics.broadinstitute.org/millscripts/viewfeed.pl?side=xl&amp;cycle=1&amp;fixedMods=iaaC&amp;file=msdataSM/iPRG2012_nd/cpick_in/iPRG2012_nd.2322.15.2.pkl&amp;seq=TTPSFVGFTDTER</v>
      </c>
    </row>
    <row r="4033" spans="1:95" x14ac:dyDescent="0.2">
      <c r="A4033" s="3">
        <v>7325</v>
      </c>
      <c r="B4033" s="2" t="s">
        <v>10184</v>
      </c>
      <c r="C4033" s="2" t="s">
        <v>10185</v>
      </c>
      <c r="D4033" s="3">
        <v>10540</v>
      </c>
      <c r="E4033" s="3">
        <v>10531</v>
      </c>
      <c r="F4033" s="3">
        <v>48768</v>
      </c>
      <c r="G4033" s="3">
        <v>12852</v>
      </c>
      <c r="H4033" s="3">
        <v>38.8996</v>
      </c>
      <c r="I4033" s="30">
        <v>497.68416000000002</v>
      </c>
      <c r="J4033" s="30">
        <v>497.68187890000002</v>
      </c>
      <c r="K4033" s="30">
        <v>2.2799999999999999E-3</v>
      </c>
      <c r="L4033" s="3">
        <v>5</v>
      </c>
      <c r="M4033" s="3">
        <v>5</v>
      </c>
      <c r="N4033" s="10">
        <f t="shared" si="434"/>
        <v>1</v>
      </c>
      <c r="O4033" s="35">
        <v>5</v>
      </c>
      <c r="P4033" s="17"/>
      <c r="Q4033" s="40">
        <v>2484.3755299999998</v>
      </c>
      <c r="R4033" s="40">
        <v>497.68092999999999</v>
      </c>
      <c r="S4033" s="18">
        <f t="shared" si="435"/>
        <v>6.4901020017594133</v>
      </c>
      <c r="T4033" s="18">
        <f t="shared" si="436"/>
        <v>1.906643278507351</v>
      </c>
      <c r="U4033" s="18">
        <f t="shared" si="437"/>
        <v>1.3462440684912624</v>
      </c>
      <c r="V4033" s="30">
        <v>497.6816</v>
      </c>
      <c r="W4033" s="3" t="s">
        <v>47</v>
      </c>
      <c r="X4033" s="3" t="s">
        <v>47</v>
      </c>
      <c r="Y4033" s="3" t="s">
        <v>47</v>
      </c>
      <c r="Z4033" s="3" t="s">
        <v>52</v>
      </c>
      <c r="AA4033" s="3" t="s">
        <v>47</v>
      </c>
      <c r="AB4033" s="12" t="s">
        <v>48</v>
      </c>
      <c r="AC4033" s="3" t="s">
        <v>47</v>
      </c>
      <c r="AG4033" s="3" t="s">
        <v>48</v>
      </c>
      <c r="AL4033" s="3" t="s">
        <v>52</v>
      </c>
      <c r="AU4033" s="3">
        <v>0</v>
      </c>
      <c r="AV4033" s="3">
        <v>5</v>
      </c>
      <c r="AW4033" s="3">
        <v>1</v>
      </c>
      <c r="AX4033" s="3">
        <v>5</v>
      </c>
      <c r="AY4033" s="3">
        <v>100</v>
      </c>
      <c r="AZ4033" s="6" t="str">
        <f t="shared" si="438"/>
        <v>2322.5</v>
      </c>
      <c r="BC4033" s="12" t="s">
        <v>10186</v>
      </c>
      <c r="BJ4033" s="12">
        <f t="shared" si="439"/>
        <v>0</v>
      </c>
      <c r="BK4033" s="12">
        <f t="shared" si="440"/>
        <v>0</v>
      </c>
      <c r="CQ4033" s="3" t="str">
        <f>CONCATENATE(baseURL!$A$1,baseURL!$B$1,baseURL!$C$1,".",C4033,".",L4033,".pkl&amp;seq=",BC4033)</f>
        <v>http://proteomics.broadinstitute.org/millscripts/viewfeed.pl?side=xl&amp;cycle=1&amp;fixedMods=iaaC&amp;file=msdataSM/iPRG2012_nd/cpick_in/iPRG2012_nd.2322.5.5.pkl&amp;seq=LSGGNDKQGFPMKQGVLLPTRLK</v>
      </c>
    </row>
    <row r="4034" spans="1:95" x14ac:dyDescent="0.2">
      <c r="A4034" s="3">
        <v>3597</v>
      </c>
      <c r="B4034" s="2" t="s">
        <v>10187</v>
      </c>
      <c r="C4034" s="2" t="s">
        <v>10172</v>
      </c>
      <c r="D4034" s="3">
        <v>10541</v>
      </c>
      <c r="E4034" s="3">
        <v>10532</v>
      </c>
      <c r="F4034" s="3">
        <v>48769</v>
      </c>
      <c r="G4034" s="3">
        <v>12853</v>
      </c>
      <c r="H4034" s="3">
        <v>38.900500000000001</v>
      </c>
      <c r="I4034" s="30">
        <v>504.27332999999999</v>
      </c>
      <c r="J4034" s="30">
        <v>504.27082059999998</v>
      </c>
      <c r="K4034" s="30">
        <v>2.5100000000000001E-3</v>
      </c>
      <c r="L4034" s="3">
        <v>2</v>
      </c>
      <c r="M4034" s="3">
        <v>2</v>
      </c>
      <c r="N4034" s="10">
        <f t="shared" ref="N4034:N4097" si="441">IF(AND(M4034&gt;0,L4034&gt;0), IF(M4034=L4034,1,-1), 1)</f>
        <v>1</v>
      </c>
      <c r="O4034" s="35">
        <v>2</v>
      </c>
      <c r="P4034" s="17"/>
      <c r="Q4034" s="40">
        <v>1007.53426</v>
      </c>
      <c r="R4034" s="40">
        <v>504.27077000000003</v>
      </c>
      <c r="S4034" s="18">
        <f t="shared" ref="S4034:S4097" si="442">1000000*(I4034-R4034)/R4034</f>
        <v>5.0766376959741839</v>
      </c>
      <c r="T4034" s="18">
        <f t="shared" ref="T4034:T4097" si="443">1000000*(J4034-R4034)/R4034</f>
        <v>0.10034291686553251</v>
      </c>
      <c r="U4034" s="18">
        <f t="shared" ref="U4034:U4097" si="444">1000000*(V4034-R4034)/R4034</f>
        <v>5.9491847963150234E-2</v>
      </c>
      <c r="V4034" s="30">
        <v>504.27080000000001</v>
      </c>
      <c r="X4034" s="3" t="s">
        <v>47</v>
      </c>
      <c r="Y4034" s="3" t="s">
        <v>47</v>
      </c>
      <c r="Z4034" s="3" t="s">
        <v>47</v>
      </c>
      <c r="AA4034" s="3" t="s">
        <v>47</v>
      </c>
      <c r="AB4034" s="12" t="s">
        <v>47</v>
      </c>
      <c r="AC4034" s="3" t="s">
        <v>47</v>
      </c>
      <c r="AE4034" s="3" t="s">
        <v>47</v>
      </c>
      <c r="AF4034" s="3" t="s">
        <v>48</v>
      </c>
      <c r="AG4034" s="3" t="s">
        <v>48</v>
      </c>
      <c r="AH4034" s="3" t="s">
        <v>47</v>
      </c>
      <c r="AI4034" s="3" t="s">
        <v>47</v>
      </c>
      <c r="AK4034" s="3" t="s">
        <v>52</v>
      </c>
      <c r="AL4034" s="3" t="s">
        <v>48</v>
      </c>
      <c r="AN4034" s="3" t="s">
        <v>47</v>
      </c>
      <c r="AU4034" s="3">
        <v>0</v>
      </c>
      <c r="AV4034" s="3">
        <v>10</v>
      </c>
      <c r="AW4034" s="3">
        <v>1</v>
      </c>
      <c r="AX4034" s="3">
        <v>10</v>
      </c>
      <c r="AY4034" s="3">
        <v>100</v>
      </c>
      <c r="AZ4034" s="6" t="str">
        <f t="shared" ref="AZ4034:AZ4097" si="445">HYPERLINK(CQ4034,C4034)</f>
        <v>2322.6</v>
      </c>
      <c r="BC4034" s="12" t="s">
        <v>10046</v>
      </c>
      <c r="BJ4034" s="12">
        <f t="shared" ref="BJ4034:BJ4097" si="446">LEN(BC4034)-LEN(SUBSTITUTE(BC4034,"C",""))</f>
        <v>0</v>
      </c>
      <c r="BK4034" s="12">
        <f t="shared" ref="BK4034:BK4097" si="447">LEN(BC4034)-LEN(SUBSTITUTE(BC4034,"c",""))</f>
        <v>0</v>
      </c>
      <c r="CQ4034" s="3" t="str">
        <f>CONCATENATE(baseURL!$A$1,baseURL!$B$1,baseURL!$C$1,".",C4034,".",L4034,".pkl&amp;seq=",BC4034)</f>
        <v>http://proteomics.broadinstitute.org/millscripts/viewfeed.pl?side=xl&amp;cycle=1&amp;fixedMods=iaaC&amp;file=msdataSM/iPRG2012_nd/cpick_in/iPRG2012_nd.2322.6.2.pkl&amp;seq=AFVVEVMGR</v>
      </c>
    </row>
    <row r="4035" spans="1:95" x14ac:dyDescent="0.2">
      <c r="A4035" s="3">
        <v>2538</v>
      </c>
      <c r="B4035" s="2" t="s">
        <v>10188</v>
      </c>
      <c r="C4035" s="2" t="s">
        <v>10189</v>
      </c>
      <c r="D4035" s="3">
        <v>10542</v>
      </c>
      <c r="E4035" s="3">
        <v>10533</v>
      </c>
      <c r="F4035" s="3">
        <v>48770</v>
      </c>
      <c r="G4035" s="3">
        <v>12854</v>
      </c>
      <c r="H4035" s="3">
        <v>38.901299999999999</v>
      </c>
      <c r="I4035" s="30">
        <v>515.79502000000002</v>
      </c>
      <c r="J4035" s="30">
        <v>515.79252929999996</v>
      </c>
      <c r="K4035" s="30">
        <v>2.49E-3</v>
      </c>
      <c r="L4035" s="3">
        <v>2</v>
      </c>
      <c r="M4035" s="3">
        <v>2</v>
      </c>
      <c r="N4035" s="10">
        <f t="shared" si="441"/>
        <v>1</v>
      </c>
      <c r="O4035" s="35">
        <v>2</v>
      </c>
      <c r="P4035" s="17"/>
      <c r="Q4035" s="40">
        <v>1030.5779</v>
      </c>
      <c r="R4035" s="40">
        <v>515.79259000000002</v>
      </c>
      <c r="S4035" s="18">
        <f t="shared" si="442"/>
        <v>4.7111960255263243</v>
      </c>
      <c r="T4035" s="18">
        <f t="shared" si="443"/>
        <v>-0.11768296256980393</v>
      </c>
      <c r="U4035" s="18">
        <f t="shared" si="444"/>
        <v>-0.17448874168616016</v>
      </c>
      <c r="V4035" s="30">
        <v>515.79250000000002</v>
      </c>
      <c r="W4035" s="3" t="s">
        <v>48</v>
      </c>
      <c r="Z4035" s="3" t="s">
        <v>47</v>
      </c>
      <c r="AA4035" s="3" t="s">
        <v>47</v>
      </c>
      <c r="AB4035" s="12" t="s">
        <v>47</v>
      </c>
      <c r="AC4035" s="3" t="s">
        <v>47</v>
      </c>
      <c r="AE4035" s="3" t="s">
        <v>48</v>
      </c>
      <c r="AF4035" s="3" t="s">
        <v>48</v>
      </c>
      <c r="AG4035" s="3" t="s">
        <v>47</v>
      </c>
      <c r="AH4035" s="3" t="s">
        <v>47</v>
      </c>
      <c r="AI4035" s="3" t="s">
        <v>48</v>
      </c>
      <c r="AL4035" s="3" t="s">
        <v>48</v>
      </c>
      <c r="AU4035" s="3">
        <v>0</v>
      </c>
      <c r="AV4035" s="3">
        <v>6</v>
      </c>
      <c r="AW4035" s="3">
        <v>1</v>
      </c>
      <c r="AX4035" s="3">
        <v>6</v>
      </c>
      <c r="AY4035" s="3">
        <v>100</v>
      </c>
      <c r="AZ4035" s="6" t="str">
        <f t="shared" si="445"/>
        <v>2322.7</v>
      </c>
      <c r="BC4035" s="12" t="s">
        <v>10190</v>
      </c>
      <c r="BJ4035" s="12">
        <f t="shared" si="446"/>
        <v>0</v>
      </c>
      <c r="BK4035" s="12">
        <f t="shared" si="447"/>
        <v>0</v>
      </c>
      <c r="CQ4035" s="3" t="str">
        <f>CONCATENATE(baseURL!$A$1,baseURL!$B$1,baseURL!$C$1,".",C4035,".",L4035,".pkl&amp;seq=",BC4035)</f>
        <v>http://proteomics.broadinstitute.org/millscripts/viewfeed.pl?side=xl&amp;cycle=1&amp;fixedMods=iaaC&amp;file=msdataSM/iPRG2012_nd/cpick_in/iPRG2012_nd.2322.7.2.pkl&amp;seq=LSVQDLDLK</v>
      </c>
    </row>
    <row r="4036" spans="1:95" x14ac:dyDescent="0.2">
      <c r="A4036" s="3">
        <v>4554</v>
      </c>
      <c r="B4036" s="2" t="s">
        <v>10191</v>
      </c>
      <c r="C4036" s="2" t="s">
        <v>10192</v>
      </c>
      <c r="D4036" s="3">
        <v>10552</v>
      </c>
      <c r="E4036" s="3">
        <v>10543</v>
      </c>
      <c r="F4036" s="3">
        <v>48785</v>
      </c>
      <c r="G4036" s="3">
        <v>12865</v>
      </c>
      <c r="H4036" s="3">
        <v>38.921599999999998</v>
      </c>
      <c r="I4036" s="30">
        <v>528.28785000000005</v>
      </c>
      <c r="J4036" s="30">
        <v>528.28830879999998</v>
      </c>
      <c r="K4036" s="30">
        <v>-4.6000000000000001E-4</v>
      </c>
      <c r="L4036" s="3">
        <v>3</v>
      </c>
      <c r="M4036" s="3">
        <v>3</v>
      </c>
      <c r="N4036" s="10">
        <f t="shared" si="441"/>
        <v>1</v>
      </c>
      <c r="O4036" s="35">
        <v>3</v>
      </c>
      <c r="P4036" s="17"/>
      <c r="Q4036" s="40">
        <v>1582.84754</v>
      </c>
      <c r="R4036" s="40">
        <v>528.28736000000004</v>
      </c>
      <c r="S4036" s="18">
        <f t="shared" si="442"/>
        <v>0.927525504326706</v>
      </c>
      <c r="T4036" s="18">
        <f t="shared" si="443"/>
        <v>1.795992241696752</v>
      </c>
      <c r="U4036" s="18">
        <f t="shared" si="444"/>
        <v>1.400752802320822</v>
      </c>
      <c r="V4036" s="30">
        <v>528.28809999999999</v>
      </c>
      <c r="W4036" s="3" t="s">
        <v>47</v>
      </c>
      <c r="X4036" s="3" t="s">
        <v>47</v>
      </c>
      <c r="Y4036" s="3" t="s">
        <v>47</v>
      </c>
      <c r="Z4036" s="3" t="s">
        <v>47</v>
      </c>
      <c r="AA4036" s="3" t="s">
        <v>47</v>
      </c>
      <c r="AB4036" s="12" t="s">
        <v>47</v>
      </c>
      <c r="AC4036" s="3" t="s">
        <v>48</v>
      </c>
      <c r="AD4036" s="3" t="s">
        <v>47</v>
      </c>
      <c r="AE4036" s="3" t="s">
        <v>47</v>
      </c>
      <c r="AF4036" s="3" t="s">
        <v>47</v>
      </c>
      <c r="AG4036" s="3" t="s">
        <v>47</v>
      </c>
      <c r="AH4036" s="3" t="s">
        <v>47</v>
      </c>
      <c r="AI4036" s="3" t="s">
        <v>48</v>
      </c>
      <c r="AK4036" s="3" t="s">
        <v>52</v>
      </c>
      <c r="AL4036" s="3" t="s">
        <v>48</v>
      </c>
      <c r="AM4036" s="3" t="s">
        <v>47</v>
      </c>
      <c r="AU4036" s="3">
        <v>0</v>
      </c>
      <c r="AV4036" s="3">
        <v>12</v>
      </c>
      <c r="AW4036" s="3">
        <v>1</v>
      </c>
      <c r="AX4036" s="3">
        <v>12</v>
      </c>
      <c r="AY4036" s="3">
        <v>100</v>
      </c>
      <c r="AZ4036" s="6" t="str">
        <f t="shared" si="445"/>
        <v>2323.1</v>
      </c>
      <c r="BC4036" s="12" t="s">
        <v>10193</v>
      </c>
      <c r="BJ4036" s="12">
        <f t="shared" si="446"/>
        <v>0</v>
      </c>
      <c r="BK4036" s="12">
        <f t="shared" si="447"/>
        <v>0</v>
      </c>
      <c r="CQ4036" s="3" t="str">
        <f>CONCATENATE(baseURL!$A$1,baseURL!$B$1,baseURL!$C$1,".",C4036,".",L4036,".pkl&amp;seq=",BC4036)</f>
        <v>http://proteomics.broadinstitute.org/millscripts/viewfeed.pl?side=xl&amp;cycle=1&amp;fixedMods=iaaC&amp;file=msdataSM/iPRG2012_nd/cpick_in/iPRG2012_nd.2323.1.3.pkl&amp;seq=FQELVKETSNFLK</v>
      </c>
    </row>
    <row r="4037" spans="1:95" x14ac:dyDescent="0.2">
      <c r="A4037" s="3">
        <v>3932</v>
      </c>
      <c r="B4037" s="2" t="s">
        <v>10196</v>
      </c>
      <c r="C4037" s="2" t="s">
        <v>10197</v>
      </c>
      <c r="D4037" s="3">
        <v>10554</v>
      </c>
      <c r="E4037" s="3">
        <v>10545</v>
      </c>
      <c r="F4037" s="3">
        <v>48787</v>
      </c>
      <c r="G4037" s="3">
        <v>12867</v>
      </c>
      <c r="H4037" s="3">
        <v>38.926600000000001</v>
      </c>
      <c r="I4037" s="30">
        <v>618.31970000000001</v>
      </c>
      <c r="J4037" s="30">
        <v>618.95406739999999</v>
      </c>
      <c r="K4037" s="30">
        <v>-0.63436999999999999</v>
      </c>
      <c r="L4037" s="3">
        <v>0</v>
      </c>
      <c r="M4037" s="3">
        <v>3</v>
      </c>
      <c r="N4037" s="10">
        <f t="shared" si="441"/>
        <v>1</v>
      </c>
      <c r="O4037" s="35">
        <v>3</v>
      </c>
      <c r="P4037" s="17"/>
      <c r="Q4037" s="40">
        <v>1854.84392</v>
      </c>
      <c r="R4037" s="40">
        <v>618.95282999999995</v>
      </c>
      <c r="S4037" s="18">
        <f t="shared" si="442"/>
        <v>-1022.9050895525228</v>
      </c>
      <c r="T4037" s="18">
        <f t="shared" si="443"/>
        <v>1.9991830395805115</v>
      </c>
      <c r="U4037" s="18">
        <f t="shared" si="444"/>
        <v>1.7287262423971692</v>
      </c>
      <c r="V4037" s="30">
        <v>618.95389999999998</v>
      </c>
      <c r="W4037" s="3" t="s">
        <v>47</v>
      </c>
      <c r="X4037" s="3" t="s">
        <v>47</v>
      </c>
      <c r="Y4037" s="3" t="s">
        <v>47</v>
      </c>
      <c r="Z4037" s="3" t="s">
        <v>47</v>
      </c>
      <c r="AA4037" s="3" t="s">
        <v>48</v>
      </c>
      <c r="AB4037" s="12" t="s">
        <v>47</v>
      </c>
      <c r="AC4037" s="3" t="s">
        <v>47</v>
      </c>
      <c r="AD4037" s="3" t="s">
        <v>47</v>
      </c>
      <c r="AE4037" s="3" t="s">
        <v>47</v>
      </c>
      <c r="AH4037" s="3" t="s">
        <v>47</v>
      </c>
      <c r="AI4037" s="3" t="s">
        <v>47</v>
      </c>
      <c r="AK4037" s="3" t="s">
        <v>47</v>
      </c>
      <c r="AL4037" s="3" t="s">
        <v>47</v>
      </c>
      <c r="AO4037" s="3" t="s">
        <v>52</v>
      </c>
      <c r="AU4037" s="3">
        <v>0</v>
      </c>
      <c r="AV4037" s="3">
        <v>12</v>
      </c>
      <c r="AW4037" s="3">
        <v>1</v>
      </c>
      <c r="AX4037" s="3">
        <v>12</v>
      </c>
      <c r="AY4037" s="3">
        <v>100</v>
      </c>
      <c r="AZ4037" s="6" t="str">
        <f t="shared" si="445"/>
        <v>2323.3</v>
      </c>
      <c r="BC4037" s="12" t="s">
        <v>10133</v>
      </c>
      <c r="BJ4037" s="12">
        <f t="shared" si="446"/>
        <v>0</v>
      </c>
      <c r="BK4037" s="12">
        <f t="shared" si="447"/>
        <v>0</v>
      </c>
      <c r="CQ4037" s="3" t="str">
        <f>CONCATENATE(baseURL!$A$1,baseURL!$B$1,baseURL!$C$1,".",C4037,".",L4037,".pkl&amp;seq=",BC4037)</f>
        <v>http://proteomics.broadinstitute.org/millscripts/viewfeed.pl?side=xl&amp;cycle=1&amp;fixedMods=iaaC&amp;file=msdataSM/iPRG2012_nd/cpick_in/iPRG2012_nd.2323.3.0.pkl&amp;seq=ARLMADDYGWDVTDAR</v>
      </c>
    </row>
    <row r="4038" spans="1:95" x14ac:dyDescent="0.2">
      <c r="A4038" s="3">
        <v>2285</v>
      </c>
      <c r="B4038" s="2" t="s">
        <v>10198</v>
      </c>
      <c r="C4038" s="2" t="s">
        <v>10199</v>
      </c>
      <c r="D4038" s="3">
        <v>10556</v>
      </c>
      <c r="E4038" s="3">
        <v>10547</v>
      </c>
      <c r="F4038" s="3">
        <v>48789</v>
      </c>
      <c r="G4038" s="3">
        <v>12869</v>
      </c>
      <c r="H4038" s="3">
        <v>38.931600000000003</v>
      </c>
      <c r="I4038" s="30">
        <v>756.40950999999995</v>
      </c>
      <c r="J4038" s="30">
        <v>756.40648510000005</v>
      </c>
      <c r="K4038" s="30">
        <v>3.0200000000000001E-3</v>
      </c>
      <c r="L4038" s="3">
        <v>2</v>
      </c>
      <c r="M4038" s="3">
        <v>2</v>
      </c>
      <c r="N4038" s="10">
        <f t="shared" si="441"/>
        <v>1</v>
      </c>
      <c r="O4038" s="35">
        <v>2</v>
      </c>
      <c r="P4038" s="17"/>
      <c r="Q4038" s="40">
        <v>1511.8063999999999</v>
      </c>
      <c r="R4038" s="40">
        <v>756.40683999999999</v>
      </c>
      <c r="S4038" s="18">
        <f t="shared" si="442"/>
        <v>3.5298464513705632</v>
      </c>
      <c r="T4038" s="18">
        <f t="shared" si="443"/>
        <v>-0.46919194957818938</v>
      </c>
      <c r="U4038" s="18">
        <f t="shared" si="444"/>
        <v>-0.18508558170573192</v>
      </c>
      <c r="V4038" s="30">
        <v>756.4067</v>
      </c>
      <c r="W4038" s="3" t="s">
        <v>47</v>
      </c>
      <c r="Z4038" s="3" t="s">
        <v>47</v>
      </c>
      <c r="AA4038" s="3" t="s">
        <v>47</v>
      </c>
      <c r="AB4038" s="12" t="s">
        <v>47</v>
      </c>
      <c r="AC4038" s="3" t="s">
        <v>47</v>
      </c>
      <c r="AD4038" s="3" t="s">
        <v>48</v>
      </c>
      <c r="AE4038" s="3" t="s">
        <v>47</v>
      </c>
      <c r="AF4038" s="3" t="s">
        <v>47</v>
      </c>
      <c r="AG4038" s="3" t="s">
        <v>48</v>
      </c>
      <c r="AH4038" s="3" t="s">
        <v>47</v>
      </c>
      <c r="AI4038" s="3" t="s">
        <v>47</v>
      </c>
      <c r="AJ4038" s="3" t="s">
        <v>47</v>
      </c>
      <c r="AK4038" s="3" t="s">
        <v>52</v>
      </c>
      <c r="AL4038" s="3" t="s">
        <v>48</v>
      </c>
      <c r="AO4038" s="3" t="s">
        <v>48</v>
      </c>
      <c r="AP4038" s="3" t="s">
        <v>48</v>
      </c>
      <c r="AU4038" s="3">
        <v>0</v>
      </c>
      <c r="AV4038" s="3">
        <v>10</v>
      </c>
      <c r="AW4038" s="3">
        <v>1</v>
      </c>
      <c r="AX4038" s="3">
        <v>10</v>
      </c>
      <c r="AY4038" s="3">
        <v>100</v>
      </c>
      <c r="AZ4038" s="6" t="str">
        <f t="shared" si="445"/>
        <v>2323.5</v>
      </c>
      <c r="BB4038" s="12" t="s">
        <v>79</v>
      </c>
      <c r="BC4038" s="12" t="s">
        <v>10200</v>
      </c>
      <c r="BJ4038" s="12">
        <f t="shared" si="446"/>
        <v>0</v>
      </c>
      <c r="BK4038" s="12">
        <f t="shared" si="447"/>
        <v>0</v>
      </c>
      <c r="CQ4038" s="3" t="str">
        <f>CONCATENATE(baseURL!$A$1,baseURL!$B$1,"+Acetyl",baseURL!$C$1,".",C4038,".",L4038,".pkl&amp;seq=",BC4038)</f>
        <v>http://proteomics.broadinstitute.org/millscripts/viewfeed.pl?side=xl&amp;cycle=1&amp;fixedMods=iaaC+Acetyl&amp;file=msdataSM/iPRG2012_nd/cpick_in/iPRG2012_nd.2323.5.2.pkl&amp;seq=SALPENANVTVLNK</v>
      </c>
    </row>
    <row r="4039" spans="1:95" x14ac:dyDescent="0.2">
      <c r="A4039" s="3">
        <v>6788</v>
      </c>
      <c r="B4039" s="2" t="s">
        <v>10201</v>
      </c>
      <c r="C4039" s="2" t="s">
        <v>10191</v>
      </c>
      <c r="D4039" s="3">
        <v>10560</v>
      </c>
      <c r="E4039" s="3">
        <v>10551</v>
      </c>
      <c r="F4039" s="3">
        <v>48807</v>
      </c>
      <c r="G4039" s="3">
        <v>12874</v>
      </c>
      <c r="H4039" s="3">
        <v>38.946100000000001</v>
      </c>
      <c r="I4039" s="30">
        <v>442.61061000000001</v>
      </c>
      <c r="J4039" s="30">
        <v>442.6112468</v>
      </c>
      <c r="K4039" s="30">
        <v>-6.4000000000000005E-4</v>
      </c>
      <c r="L4039" s="3">
        <v>3</v>
      </c>
      <c r="M4039" s="3">
        <v>3</v>
      </c>
      <c r="N4039" s="10">
        <f t="shared" si="441"/>
        <v>1</v>
      </c>
      <c r="O4039" s="35">
        <v>3</v>
      </c>
      <c r="P4039" s="17"/>
      <c r="Q4039" s="40">
        <v>1325.81511</v>
      </c>
      <c r="R4039" s="40">
        <v>442.60989000000001</v>
      </c>
      <c r="S4039" s="18">
        <f t="shared" si="442"/>
        <v>1.6267146674042103</v>
      </c>
      <c r="T4039" s="18">
        <f t="shared" si="443"/>
        <v>3.0654534176730284</v>
      </c>
      <c r="U4039" s="18">
        <f t="shared" si="444"/>
        <v>-0.4292719261919043</v>
      </c>
      <c r="V4039" s="30">
        <v>442.60969999999998</v>
      </c>
      <c r="X4039" s="3" t="s">
        <v>47</v>
      </c>
      <c r="Y4039" s="3" t="s">
        <v>47</v>
      </c>
      <c r="Z4039" s="3" t="s">
        <v>47</v>
      </c>
      <c r="AA4039" s="3" t="s">
        <v>47</v>
      </c>
      <c r="AB4039" s="12" t="s">
        <v>47</v>
      </c>
      <c r="AC4039" s="3" t="s">
        <v>47</v>
      </c>
      <c r="AD4039" s="3" t="s">
        <v>47</v>
      </c>
      <c r="AE4039" s="3" t="s">
        <v>47</v>
      </c>
      <c r="AF4039" s="3" t="s">
        <v>48</v>
      </c>
      <c r="AG4039" s="3" t="s">
        <v>47</v>
      </c>
      <c r="AH4039" s="3" t="s">
        <v>47</v>
      </c>
      <c r="AI4039" s="3" t="s">
        <v>47</v>
      </c>
      <c r="AJ4039" s="3" t="s">
        <v>47</v>
      </c>
      <c r="AK4039" s="3" t="s">
        <v>47</v>
      </c>
      <c r="AL4039" s="3" t="s">
        <v>48</v>
      </c>
      <c r="AU4039" s="3">
        <v>0</v>
      </c>
      <c r="AV4039" s="3">
        <v>13</v>
      </c>
      <c r="AW4039" s="3">
        <v>1</v>
      </c>
      <c r="AX4039" s="3">
        <v>13</v>
      </c>
      <c r="AY4039" s="3">
        <v>100</v>
      </c>
      <c r="AZ4039" s="6" t="str">
        <f t="shared" si="445"/>
        <v>2324.2</v>
      </c>
      <c r="BC4039" s="12" t="s">
        <v>10070</v>
      </c>
      <c r="BJ4039" s="12">
        <f t="shared" si="446"/>
        <v>0</v>
      </c>
      <c r="BK4039" s="12">
        <f t="shared" si="447"/>
        <v>0</v>
      </c>
      <c r="CQ4039" s="3" t="str">
        <f>CONCATENATE(baseURL!$A$1,baseURL!$B$1,baseURL!$C$1,".",C4039,".",L4039,".pkl&amp;seq=",BC4039)</f>
        <v>http://proteomics.broadinstitute.org/millscripts/viewfeed.pl?side=xl&amp;cycle=1&amp;fixedMods=iaaC&amp;file=msdataSM/iPRG2012_nd/cpick_in/iPRG2012_nd.2324.2.3.pkl&amp;seq=VLLSAPLSKELR</v>
      </c>
    </row>
    <row r="4040" spans="1:95" x14ac:dyDescent="0.2">
      <c r="A4040" s="3">
        <v>5418</v>
      </c>
      <c r="B4040" s="2" t="s">
        <v>10202</v>
      </c>
      <c r="C4040" s="2" t="s">
        <v>10194</v>
      </c>
      <c r="D4040" s="3">
        <v>10561</v>
      </c>
      <c r="E4040" s="3">
        <v>10552</v>
      </c>
      <c r="F4040" s="3">
        <v>48808</v>
      </c>
      <c r="G4040" s="3">
        <v>12875</v>
      </c>
      <c r="H4040" s="3">
        <v>38.947000000000003</v>
      </c>
      <c r="I4040" s="30">
        <v>446.77008999999998</v>
      </c>
      <c r="J4040" s="30">
        <v>446.76991609999999</v>
      </c>
      <c r="K4040" s="30">
        <v>1.7000000000000001E-4</v>
      </c>
      <c r="L4040" s="3">
        <v>4</v>
      </c>
      <c r="M4040" s="3">
        <v>4</v>
      </c>
      <c r="N4040" s="10">
        <f t="shared" si="441"/>
        <v>1</v>
      </c>
      <c r="O4040" s="35">
        <v>4</v>
      </c>
      <c r="P4040" s="17"/>
      <c r="Q4040" s="40">
        <v>1784.05411</v>
      </c>
      <c r="R4040" s="40">
        <v>446.76898999999997</v>
      </c>
      <c r="S4040" s="18">
        <f t="shared" si="442"/>
        <v>2.4621225390063319</v>
      </c>
      <c r="T4040" s="18">
        <f t="shared" si="443"/>
        <v>2.0728833485402376</v>
      </c>
      <c r="U4040" s="18">
        <f t="shared" si="444"/>
        <v>1.5891881843151463</v>
      </c>
      <c r="V4040" s="30">
        <v>446.7697</v>
      </c>
      <c r="W4040" s="3" t="s">
        <v>47</v>
      </c>
      <c r="X4040" s="3" t="s">
        <v>47</v>
      </c>
      <c r="Y4040" s="3" t="s">
        <v>48</v>
      </c>
      <c r="Z4040" s="3" t="s">
        <v>47</v>
      </c>
      <c r="AA4040" s="3" t="s">
        <v>47</v>
      </c>
      <c r="AB4040" s="12" t="s">
        <v>47</v>
      </c>
      <c r="AC4040" s="3" t="s">
        <v>47</v>
      </c>
      <c r="AD4040" s="3" t="s">
        <v>47</v>
      </c>
      <c r="AE4040" s="3" t="s">
        <v>47</v>
      </c>
      <c r="AF4040" s="3" t="s">
        <v>48</v>
      </c>
      <c r="AG4040" s="3" t="s">
        <v>47</v>
      </c>
      <c r="AH4040" s="3" t="s">
        <v>47</v>
      </c>
      <c r="AI4040" s="3" t="s">
        <v>47</v>
      </c>
      <c r="AJ4040" s="3" t="s">
        <v>47</v>
      </c>
      <c r="AK4040" s="3" t="s">
        <v>47</v>
      </c>
      <c r="AL4040" s="3" t="s">
        <v>47</v>
      </c>
      <c r="AM4040" s="3" t="s">
        <v>47</v>
      </c>
      <c r="AU4040" s="3">
        <v>0</v>
      </c>
      <c r="AV4040" s="3">
        <v>15</v>
      </c>
      <c r="AW4040" s="3">
        <v>1</v>
      </c>
      <c r="AX4040" s="3">
        <v>15</v>
      </c>
      <c r="AY4040" s="3">
        <v>100</v>
      </c>
      <c r="AZ4040" s="6" t="str">
        <f t="shared" si="445"/>
        <v>2324.3</v>
      </c>
      <c r="BC4040" s="12" t="s">
        <v>10203</v>
      </c>
      <c r="BJ4040" s="12">
        <f t="shared" si="446"/>
        <v>0</v>
      </c>
      <c r="BK4040" s="12">
        <f t="shared" si="447"/>
        <v>0</v>
      </c>
      <c r="CQ4040" s="3" t="str">
        <f>CONCATENATE(baseURL!$A$1,baseURL!$B$1,baseURL!$C$1,".",C4040,".",L4040,".pkl&amp;seq=",BC4040)</f>
        <v>http://proteomics.broadinstitute.org/millscripts/viewfeed.pl?side=xl&amp;cycle=1&amp;fixedMods=iaaC&amp;file=msdataSM/iPRG2012_nd/cpick_in/iPRG2012_nd.2324.3.4.pkl&amp;seq=ALFLSKLNRPPVSVSR</v>
      </c>
    </row>
    <row r="4041" spans="1:95" x14ac:dyDescent="0.2">
      <c r="A4041" s="3">
        <v>7330</v>
      </c>
      <c r="B4041" s="2" t="s">
        <v>10204</v>
      </c>
      <c r="C4041" s="2" t="s">
        <v>10205</v>
      </c>
      <c r="D4041" s="3">
        <v>10563</v>
      </c>
      <c r="E4041" s="3">
        <v>10554</v>
      </c>
      <c r="F4041" s="3">
        <v>48810</v>
      </c>
      <c r="G4041" s="3">
        <v>12877</v>
      </c>
      <c r="H4041" s="3">
        <v>38.948599999999999</v>
      </c>
      <c r="I4041" s="30">
        <v>466.26641999999998</v>
      </c>
      <c r="J4041" s="30">
        <v>466.26700299999999</v>
      </c>
      <c r="K4041" s="30">
        <v>-5.8E-4</v>
      </c>
      <c r="L4041" s="3">
        <v>5</v>
      </c>
      <c r="M4041" s="3">
        <v>5</v>
      </c>
      <c r="N4041" s="10">
        <f t="shared" si="441"/>
        <v>1</v>
      </c>
      <c r="O4041" s="35">
        <v>5</v>
      </c>
      <c r="P4041" s="17"/>
      <c r="Q4041" s="40">
        <v>2327.29826</v>
      </c>
      <c r="R4041" s="40">
        <v>466.26546999999999</v>
      </c>
      <c r="S4041" s="18">
        <f t="shared" si="442"/>
        <v>2.0374659096863943</v>
      </c>
      <c r="T4041" s="18">
        <f t="shared" si="443"/>
        <v>3.2878265679740335</v>
      </c>
      <c r="U4041" s="18">
        <f t="shared" si="444"/>
        <v>2.4235120820531599</v>
      </c>
      <c r="V4041" s="30">
        <v>466.26659999999998</v>
      </c>
      <c r="W4041" s="3" t="s">
        <v>47</v>
      </c>
      <c r="X4041" s="3" t="s">
        <v>47</v>
      </c>
      <c r="Y4041" s="3" t="s">
        <v>47</v>
      </c>
      <c r="AA4041" s="3" t="s">
        <v>47</v>
      </c>
      <c r="AB4041" s="12" t="s">
        <v>48</v>
      </c>
      <c r="AC4041" s="3" t="s">
        <v>47</v>
      </c>
      <c r="AF4041" s="3" t="s">
        <v>48</v>
      </c>
      <c r="AG4041" s="3" t="s">
        <v>48</v>
      </c>
      <c r="AL4041" s="3" t="s">
        <v>52</v>
      </c>
      <c r="AU4041" s="3">
        <v>0</v>
      </c>
      <c r="AV4041" s="3">
        <v>5</v>
      </c>
      <c r="AW4041" s="3">
        <v>1</v>
      </c>
      <c r="AX4041" s="3">
        <v>5</v>
      </c>
      <c r="AY4041" s="3">
        <v>100</v>
      </c>
      <c r="AZ4041" s="6" t="str">
        <f t="shared" si="445"/>
        <v>2324.5</v>
      </c>
      <c r="BC4041" s="12" t="s">
        <v>10206</v>
      </c>
      <c r="BJ4041" s="12">
        <f t="shared" si="446"/>
        <v>0</v>
      </c>
      <c r="BK4041" s="12">
        <f t="shared" si="447"/>
        <v>0</v>
      </c>
      <c r="CQ4041" s="3" t="str">
        <f>CONCATENATE(baseURL!$A$1,baseURL!$B$1,baseURL!$C$1,".",C4041,".",L4041,".pkl&amp;seq=",BC4041)</f>
        <v>http://proteomics.broadinstitute.org/millscripts/viewfeed.pl?side=xl&amp;cycle=1&amp;fixedMods=iaaC&amp;file=msdataSM/iPRG2012_nd/cpick_in/iPRG2012_nd.2324.5.5.pkl&amp;seq=LAPELNQALWKRGVKGVEYR</v>
      </c>
    </row>
    <row r="4042" spans="1:95" x14ac:dyDescent="0.2">
      <c r="A4042" s="3">
        <v>3233</v>
      </c>
      <c r="B4042" s="2" t="s">
        <v>10209</v>
      </c>
      <c r="C4042" s="2" t="s">
        <v>10210</v>
      </c>
      <c r="D4042" s="3">
        <v>10583</v>
      </c>
      <c r="E4042" s="3">
        <v>10574</v>
      </c>
      <c r="F4042" s="3">
        <v>48836</v>
      </c>
      <c r="G4042" s="3">
        <v>12898</v>
      </c>
      <c r="H4042" s="3">
        <v>38.9788</v>
      </c>
      <c r="I4042" s="30">
        <v>680.37346000000002</v>
      </c>
      <c r="J4042" s="30">
        <v>680.36987499999998</v>
      </c>
      <c r="K4042" s="30">
        <v>3.5899999999999999E-3</v>
      </c>
      <c r="L4042" s="3">
        <v>0</v>
      </c>
      <c r="M4042" s="3">
        <v>3</v>
      </c>
      <c r="N4042" s="10">
        <f t="shared" si="441"/>
        <v>1</v>
      </c>
      <c r="O4042" s="35">
        <v>3</v>
      </c>
      <c r="P4042" s="17"/>
      <c r="Q4042" s="40">
        <v>2039.09202</v>
      </c>
      <c r="R4042" s="40">
        <v>680.36886000000004</v>
      </c>
      <c r="S4042" s="18">
        <f t="shared" si="442"/>
        <v>6.761038416693812</v>
      </c>
      <c r="T4042" s="18">
        <f t="shared" si="443"/>
        <v>1.4918378244684534</v>
      </c>
      <c r="U4042" s="18">
        <f t="shared" si="444"/>
        <v>1.381603502567933</v>
      </c>
      <c r="V4042" s="30">
        <v>680.36980000000005</v>
      </c>
      <c r="W4042" s="3" t="s">
        <v>47</v>
      </c>
      <c r="X4042" s="3" t="s">
        <v>47</v>
      </c>
      <c r="Y4042" s="3" t="s">
        <v>47</v>
      </c>
      <c r="Z4042" s="3" t="s">
        <v>47</v>
      </c>
      <c r="AA4042" s="3" t="s">
        <v>47</v>
      </c>
      <c r="AB4042" s="12" t="s">
        <v>47</v>
      </c>
      <c r="AC4042" s="3" t="s">
        <v>52</v>
      </c>
      <c r="AF4042" s="3" t="s">
        <v>48</v>
      </c>
      <c r="AG4042" s="3" t="s">
        <v>48</v>
      </c>
      <c r="AL4042" s="3" t="s">
        <v>52</v>
      </c>
      <c r="AU4042" s="3">
        <v>0</v>
      </c>
      <c r="AV4042" s="3">
        <v>6</v>
      </c>
      <c r="AW4042" s="3">
        <v>1</v>
      </c>
      <c r="AX4042" s="3">
        <v>6</v>
      </c>
      <c r="AY4042" s="3">
        <v>100</v>
      </c>
      <c r="AZ4042" s="6" t="str">
        <f t="shared" si="445"/>
        <v>2325.10</v>
      </c>
      <c r="BC4042" s="12" t="s">
        <v>10211</v>
      </c>
      <c r="BJ4042" s="12">
        <f t="shared" si="446"/>
        <v>0</v>
      </c>
      <c r="BK4042" s="12">
        <f t="shared" si="447"/>
        <v>0</v>
      </c>
      <c r="CQ4042" s="3" t="str">
        <f>CONCATENATE(baseURL!$A$1,baseURL!$B$1,baseURL!$C$1,".",C4042,".",L4042,".pkl&amp;seq=",BC4042)</f>
        <v>http://proteomics.broadinstitute.org/millscripts/viewfeed.pl?side=xl&amp;cycle=1&amp;fixedMods=iaaC&amp;file=msdataSM/iPRG2012_nd/cpick_in/iPRG2012_nd.2325.10.0.pkl&amp;seq=AAAAEKNVPLYQHLADLSK</v>
      </c>
    </row>
    <row r="4043" spans="1:95" x14ac:dyDescent="0.2">
      <c r="A4043" s="3">
        <v>2520</v>
      </c>
      <c r="B4043" s="2" t="s">
        <v>10212</v>
      </c>
      <c r="C4043" s="2" t="s">
        <v>10213</v>
      </c>
      <c r="D4043" s="3">
        <v>10580</v>
      </c>
      <c r="E4043" s="3">
        <v>10571</v>
      </c>
      <c r="F4043" s="3">
        <v>48833</v>
      </c>
      <c r="G4043" s="3">
        <v>12895</v>
      </c>
      <c r="H4043" s="3">
        <v>38.974600000000002</v>
      </c>
      <c r="I4043" s="30">
        <v>595.26595999999995</v>
      </c>
      <c r="J4043" s="30">
        <v>595.35718199999997</v>
      </c>
      <c r="K4043" s="30">
        <v>-9.1219999999999996E-2</v>
      </c>
      <c r="L4043" s="3">
        <v>2</v>
      </c>
      <c r="M4043" s="3">
        <v>3</v>
      </c>
      <c r="N4043" s="10">
        <f t="shared" si="441"/>
        <v>-1</v>
      </c>
      <c r="O4043" s="35">
        <v>3</v>
      </c>
      <c r="P4043" s="17"/>
      <c r="Q4043" s="40">
        <v>1784.05411</v>
      </c>
      <c r="R4043" s="40">
        <v>595.35622000000001</v>
      </c>
      <c r="S4043" s="18">
        <f t="shared" si="442"/>
        <v>-151.60671370840387</v>
      </c>
      <c r="T4043" s="18">
        <f t="shared" si="443"/>
        <v>1.6158393372603164</v>
      </c>
      <c r="U4043" s="18">
        <f t="shared" si="444"/>
        <v>1.6460733374497176</v>
      </c>
      <c r="V4043" s="30">
        <v>595.35720000000003</v>
      </c>
      <c r="W4043" s="3" t="s">
        <v>47</v>
      </c>
      <c r="Z4043" s="3" t="s">
        <v>47</v>
      </c>
      <c r="AA4043" s="3" t="s">
        <v>47</v>
      </c>
      <c r="AB4043" s="12" t="s">
        <v>47</v>
      </c>
      <c r="AC4043" s="3" t="s">
        <v>47</v>
      </c>
      <c r="AE4043" s="3" t="s">
        <v>47</v>
      </c>
      <c r="AF4043" s="3" t="s">
        <v>48</v>
      </c>
      <c r="AG4043" s="3" t="s">
        <v>52</v>
      </c>
      <c r="AH4043" s="3" t="s">
        <v>47</v>
      </c>
      <c r="AI4043" s="3" t="s">
        <v>48</v>
      </c>
      <c r="AK4043" s="3" t="s">
        <v>52</v>
      </c>
      <c r="AL4043" s="3" t="s">
        <v>48</v>
      </c>
      <c r="AU4043" s="3">
        <v>0</v>
      </c>
      <c r="AV4043" s="3">
        <v>7</v>
      </c>
      <c r="AW4043" s="3">
        <v>1</v>
      </c>
      <c r="AX4043" s="3">
        <v>7</v>
      </c>
      <c r="AY4043" s="3">
        <v>100</v>
      </c>
      <c r="AZ4043" s="6" t="str">
        <f t="shared" si="445"/>
        <v>2325.7</v>
      </c>
      <c r="BC4043" s="12" t="s">
        <v>10203</v>
      </c>
      <c r="BJ4043" s="12">
        <f t="shared" si="446"/>
        <v>0</v>
      </c>
      <c r="BK4043" s="12">
        <f t="shared" si="447"/>
        <v>0</v>
      </c>
      <c r="CQ4043" s="3" t="str">
        <f>CONCATENATE(baseURL!$A$1,baseURL!$B$1,baseURL!$C$1,".",C4043,".",L4043,".pkl&amp;seq=",BC4043)</f>
        <v>http://proteomics.broadinstitute.org/millscripts/viewfeed.pl?side=xl&amp;cycle=1&amp;fixedMods=iaaC&amp;file=msdataSM/iPRG2012_nd/cpick_in/iPRG2012_nd.2325.7.2.pkl&amp;seq=ALFLSKLNRPPVSVSR</v>
      </c>
    </row>
    <row r="4044" spans="1:95" x14ac:dyDescent="0.2">
      <c r="A4044" s="3">
        <v>3028</v>
      </c>
      <c r="B4044" s="2" t="s">
        <v>10207</v>
      </c>
      <c r="C4044" s="2" t="s">
        <v>10208</v>
      </c>
      <c r="D4044" s="3">
        <v>10582</v>
      </c>
      <c r="E4044" s="3">
        <v>10573</v>
      </c>
      <c r="F4044" s="3">
        <v>48835</v>
      </c>
      <c r="G4044" s="3">
        <v>12897</v>
      </c>
      <c r="H4044" s="3">
        <v>38.9771</v>
      </c>
      <c r="I4044" s="30">
        <v>616.83372999999995</v>
      </c>
      <c r="J4044" s="30">
        <v>616.32562570000005</v>
      </c>
      <c r="K4044" s="30">
        <v>0.5081</v>
      </c>
      <c r="L4044" s="3">
        <v>0</v>
      </c>
      <c r="M4044" s="3">
        <v>2</v>
      </c>
      <c r="N4044" s="10">
        <f t="shared" si="441"/>
        <v>1</v>
      </c>
      <c r="O4044" s="35">
        <v>2</v>
      </c>
      <c r="P4044" s="17"/>
      <c r="Q4044" s="40">
        <v>1231.64633</v>
      </c>
      <c r="R4044" s="40">
        <v>616.32680000000005</v>
      </c>
      <c r="S4044" s="18">
        <f t="shared" si="442"/>
        <v>822.50195837646106</v>
      </c>
      <c r="T4044" s="18">
        <f t="shared" si="443"/>
        <v>-1.9053203592678494</v>
      </c>
      <c r="U4044" s="18">
        <f t="shared" si="444"/>
        <v>-1.7847674319288693</v>
      </c>
      <c r="V4044" s="30">
        <v>616.32569999999998</v>
      </c>
      <c r="W4044" s="3" t="s">
        <v>47</v>
      </c>
      <c r="X4044" s="3" t="s">
        <v>47</v>
      </c>
      <c r="Y4044" s="3" t="s">
        <v>47</v>
      </c>
      <c r="Z4044" s="3" t="s">
        <v>47</v>
      </c>
      <c r="AA4044" s="3" t="s">
        <v>47</v>
      </c>
      <c r="AB4044" s="12" t="s">
        <v>47</v>
      </c>
      <c r="AC4044" s="3" t="s">
        <v>47</v>
      </c>
      <c r="AE4044" s="3" t="s">
        <v>48</v>
      </c>
      <c r="AF4044" s="3" t="s">
        <v>48</v>
      </c>
      <c r="AG4044" s="3" t="s">
        <v>48</v>
      </c>
      <c r="AH4044" s="3" t="s">
        <v>47</v>
      </c>
      <c r="AI4044" s="3" t="s">
        <v>47</v>
      </c>
      <c r="AK4044" s="3" t="s">
        <v>52</v>
      </c>
      <c r="AL4044" s="3" t="s">
        <v>52</v>
      </c>
      <c r="AN4044" s="3" t="s">
        <v>52</v>
      </c>
      <c r="AO4044" s="3" t="s">
        <v>47</v>
      </c>
      <c r="AP4044" s="3" t="s">
        <v>48</v>
      </c>
      <c r="AU4044" s="3">
        <v>0</v>
      </c>
      <c r="AV4044" s="3">
        <v>10</v>
      </c>
      <c r="AW4044" s="3">
        <v>1</v>
      </c>
      <c r="AX4044" s="3">
        <v>10</v>
      </c>
      <c r="AY4044" s="3">
        <v>100</v>
      </c>
      <c r="AZ4044" s="6" t="str">
        <f t="shared" si="445"/>
        <v>2325.9</v>
      </c>
      <c r="BC4044" s="12" t="s">
        <v>10117</v>
      </c>
      <c r="BJ4044" s="12">
        <f t="shared" si="446"/>
        <v>1</v>
      </c>
      <c r="BK4044" s="12">
        <f t="shared" si="447"/>
        <v>0</v>
      </c>
      <c r="CQ4044" s="3" t="str">
        <f>CONCATENATE(baseURL!$A$1,baseURL!$B$1,baseURL!$C$1,".",C4044,".",L4044,".pkl&amp;seq=",BC4044)</f>
        <v>http://proteomics.broadinstitute.org/millscripts/viewfeed.pl?side=xl&amp;cycle=1&amp;fixedMods=iaaC&amp;file=msdataSM/iPRG2012_nd/cpick_in/iPRG2012_nd.2325.9.0.pkl&amp;seq=GDVTLALNCLR</v>
      </c>
    </row>
    <row r="4045" spans="1:95" x14ac:dyDescent="0.2">
      <c r="A4045" s="3">
        <v>4987</v>
      </c>
      <c r="B4045" s="2" t="s">
        <v>10216</v>
      </c>
      <c r="C4045" s="2" t="s">
        <v>10217</v>
      </c>
      <c r="D4045" s="3">
        <v>10588</v>
      </c>
      <c r="E4045" s="3">
        <v>10579</v>
      </c>
      <c r="F4045" s="3">
        <v>48848</v>
      </c>
      <c r="G4045" s="3">
        <v>12904</v>
      </c>
      <c r="H4045" s="3">
        <v>38.994799999999998</v>
      </c>
      <c r="I4045" s="30">
        <v>455.59802999999999</v>
      </c>
      <c r="J4045" s="30">
        <v>455.59614529999999</v>
      </c>
      <c r="K4045" s="30">
        <v>1.8799999999999999E-3</v>
      </c>
      <c r="L4045" s="3">
        <v>3</v>
      </c>
      <c r="M4045" s="3">
        <v>3</v>
      </c>
      <c r="N4045" s="10">
        <f t="shared" si="441"/>
        <v>1</v>
      </c>
      <c r="O4045" s="35">
        <v>3</v>
      </c>
      <c r="P4045" s="17"/>
      <c r="Q4045" s="40">
        <v>1364.77187</v>
      </c>
      <c r="R4045" s="40">
        <v>455.59546999999998</v>
      </c>
      <c r="S4045" s="18">
        <f t="shared" si="442"/>
        <v>5.6190198730833982</v>
      </c>
      <c r="T4045" s="18">
        <f t="shared" si="443"/>
        <v>1.4822359845055146</v>
      </c>
      <c r="U4045" s="18">
        <f t="shared" si="444"/>
        <v>0.72432678055267186</v>
      </c>
      <c r="V4045" s="30">
        <v>455.5958</v>
      </c>
      <c r="W4045" s="3" t="s">
        <v>47</v>
      </c>
      <c r="X4045" s="3" t="s">
        <v>47</v>
      </c>
      <c r="Y4045" s="3" t="s">
        <v>47</v>
      </c>
      <c r="Z4045" s="3" t="s">
        <v>47</v>
      </c>
      <c r="AA4045" s="3" t="s">
        <v>48</v>
      </c>
      <c r="AB4045" s="12" t="s">
        <v>47</v>
      </c>
      <c r="AC4045" s="3" t="s">
        <v>47</v>
      </c>
      <c r="AD4045" s="3" t="s">
        <v>47</v>
      </c>
      <c r="AE4045" s="3" t="s">
        <v>47</v>
      </c>
      <c r="AF4045" s="3" t="s">
        <v>47</v>
      </c>
      <c r="AG4045" s="3" t="s">
        <v>47</v>
      </c>
      <c r="AH4045" s="3" t="s">
        <v>47</v>
      </c>
      <c r="AI4045" s="3" t="s">
        <v>47</v>
      </c>
      <c r="AJ4045" s="3" t="s">
        <v>47</v>
      </c>
      <c r="AK4045" s="3" t="s">
        <v>47</v>
      </c>
      <c r="AL4045" s="3" t="s">
        <v>47</v>
      </c>
      <c r="AM4045" s="3" t="s">
        <v>47</v>
      </c>
      <c r="AN4045" s="3" t="s">
        <v>47</v>
      </c>
      <c r="AU4045" s="3">
        <v>0</v>
      </c>
      <c r="AV4045" s="3">
        <v>17</v>
      </c>
      <c r="AW4045" s="3">
        <v>1</v>
      </c>
      <c r="AX4045" s="3">
        <v>17</v>
      </c>
      <c r="AY4045" s="3">
        <v>100</v>
      </c>
      <c r="AZ4045" s="6" t="str">
        <f t="shared" si="445"/>
        <v>2326.1</v>
      </c>
      <c r="BC4045" s="12" t="s">
        <v>10218</v>
      </c>
      <c r="BJ4045" s="12">
        <f t="shared" si="446"/>
        <v>0</v>
      </c>
      <c r="BK4045" s="12">
        <f t="shared" si="447"/>
        <v>0</v>
      </c>
      <c r="CQ4045" s="3" t="str">
        <f>CONCATENATE(baseURL!$A$1,baseURL!$B$1,baseURL!$C$1,".",C4045,".",L4045,".pkl&amp;seq=",BC4045)</f>
        <v>http://proteomics.broadinstitute.org/millscripts/viewfeed.pl?side=xl&amp;cycle=1&amp;fixedMods=iaaC&amp;file=msdataSM/iPRG2012_nd/cpick_in/iPRG2012_nd.2326.1.3.pkl&amp;seq=MKGLLLVGGYGTR</v>
      </c>
    </row>
    <row r="4046" spans="1:95" x14ac:dyDescent="0.2">
      <c r="A4046" s="3">
        <v>3892</v>
      </c>
      <c r="B4046" s="2" t="s">
        <v>10219</v>
      </c>
      <c r="C4046" s="2" t="s">
        <v>10220</v>
      </c>
      <c r="D4046" s="3">
        <v>10589</v>
      </c>
      <c r="E4046" s="3">
        <v>10580</v>
      </c>
      <c r="F4046" s="3">
        <v>48849</v>
      </c>
      <c r="G4046" s="3">
        <v>12905</v>
      </c>
      <c r="H4046" s="3">
        <v>38.996400000000001</v>
      </c>
      <c r="I4046" s="30">
        <v>505.61520000000002</v>
      </c>
      <c r="J4046" s="30">
        <v>505.61382759999998</v>
      </c>
      <c r="K4046" s="30">
        <v>1.3699999999999999E-3</v>
      </c>
      <c r="L4046" s="3">
        <v>3</v>
      </c>
      <c r="M4046" s="3">
        <v>3</v>
      </c>
      <c r="N4046" s="10">
        <f t="shared" si="441"/>
        <v>1</v>
      </c>
      <c r="O4046" s="35">
        <v>3</v>
      </c>
      <c r="P4046" s="17"/>
      <c r="Q4046" s="40">
        <v>1514.8246899999999</v>
      </c>
      <c r="R4046" s="40">
        <v>505.61308000000002</v>
      </c>
      <c r="S4046" s="18">
        <f t="shared" si="442"/>
        <v>4.1929295025176083</v>
      </c>
      <c r="T4046" s="18">
        <f t="shared" si="443"/>
        <v>1.4786009886338742</v>
      </c>
      <c r="U4046" s="18">
        <f t="shared" si="444"/>
        <v>0.83067471269292215</v>
      </c>
      <c r="V4046" s="30">
        <v>505.61349999999999</v>
      </c>
      <c r="W4046" s="3" t="s">
        <v>47</v>
      </c>
      <c r="X4046" s="3" t="s">
        <v>47</v>
      </c>
      <c r="Y4046" s="3" t="s">
        <v>47</v>
      </c>
      <c r="Z4046" s="3" t="s">
        <v>47</v>
      </c>
      <c r="AA4046" s="3" t="s">
        <v>47</v>
      </c>
      <c r="AB4046" s="12" t="s">
        <v>48</v>
      </c>
      <c r="AC4046" s="3" t="s">
        <v>48</v>
      </c>
      <c r="AD4046" s="3" t="s">
        <v>47</v>
      </c>
      <c r="AE4046" s="3" t="s">
        <v>47</v>
      </c>
      <c r="AF4046" s="3" t="s">
        <v>48</v>
      </c>
      <c r="AG4046" s="3" t="s">
        <v>47</v>
      </c>
      <c r="AH4046" s="3" t="s">
        <v>47</v>
      </c>
      <c r="AJ4046" s="3" t="s">
        <v>47</v>
      </c>
      <c r="AK4046" s="3" t="s">
        <v>52</v>
      </c>
      <c r="AL4046" s="3" t="s">
        <v>52</v>
      </c>
      <c r="AM4046" s="3" t="s">
        <v>48</v>
      </c>
      <c r="AU4046" s="3">
        <v>0</v>
      </c>
      <c r="AV4046" s="3">
        <v>10</v>
      </c>
      <c r="AW4046" s="3">
        <v>1</v>
      </c>
      <c r="AX4046" s="3">
        <v>10</v>
      </c>
      <c r="AY4046" s="3">
        <v>100</v>
      </c>
      <c r="AZ4046" s="6" t="str">
        <f t="shared" si="445"/>
        <v>2326.2</v>
      </c>
      <c r="BC4046" s="12" t="s">
        <v>10221</v>
      </c>
      <c r="BJ4046" s="12">
        <f t="shared" si="446"/>
        <v>0</v>
      </c>
      <c r="BK4046" s="12">
        <f t="shared" si="447"/>
        <v>0</v>
      </c>
      <c r="CQ4046" s="3" t="str">
        <f>CONCATENATE(baseURL!$A$1,baseURL!$B$1,baseURL!$C$1,".",C4046,".",L4046,".pkl&amp;seq=",BC4046)</f>
        <v>http://proteomics.broadinstitute.org/millscripts/viewfeed.pl?side=xl&amp;cycle=1&amp;fixedMods=iaaC&amp;file=msdataSM/iPRG2012_nd/cpick_in/iPRG2012_nd.2326.2.3.pkl&amp;seq=TLPQAEKLDQMLK</v>
      </c>
    </row>
    <row r="4047" spans="1:95" x14ac:dyDescent="0.2">
      <c r="A4047" s="3">
        <v>3198</v>
      </c>
      <c r="B4047" s="2" t="s">
        <v>10222</v>
      </c>
      <c r="C4047" s="2" t="s">
        <v>10223</v>
      </c>
      <c r="D4047" s="3">
        <v>10590</v>
      </c>
      <c r="E4047" s="3">
        <v>10581</v>
      </c>
      <c r="F4047" s="3">
        <v>48850</v>
      </c>
      <c r="G4047" s="3">
        <v>12906</v>
      </c>
      <c r="H4047" s="3">
        <v>38.998100000000001</v>
      </c>
      <c r="I4047" s="30">
        <v>526.32806000000005</v>
      </c>
      <c r="J4047" s="30">
        <v>526.32865919999995</v>
      </c>
      <c r="K4047" s="30">
        <v>-5.9999999999999995E-4</v>
      </c>
      <c r="L4047" s="3">
        <v>6</v>
      </c>
      <c r="M4047" s="3">
        <v>3</v>
      </c>
      <c r="N4047" s="10">
        <f t="shared" si="441"/>
        <v>-1</v>
      </c>
      <c r="O4047" s="35">
        <v>3</v>
      </c>
      <c r="P4047" s="17"/>
      <c r="Q4047" s="40">
        <v>1576.9685899999999</v>
      </c>
      <c r="R4047" s="40">
        <v>526.32772</v>
      </c>
      <c r="S4047" s="18">
        <f t="shared" si="442"/>
        <v>0.64598535690097647</v>
      </c>
      <c r="T4047" s="18">
        <f t="shared" si="443"/>
        <v>1.7844395502253985</v>
      </c>
      <c r="U4047" s="18">
        <f t="shared" si="444"/>
        <v>1.4819664067158871</v>
      </c>
      <c r="V4047" s="30">
        <v>526.32849999999996</v>
      </c>
      <c r="W4047" s="3" t="s">
        <v>47</v>
      </c>
      <c r="X4047" s="3" t="s">
        <v>47</v>
      </c>
      <c r="Y4047" s="3" t="s">
        <v>47</v>
      </c>
      <c r="Z4047" s="3" t="s">
        <v>47</v>
      </c>
      <c r="AA4047" s="3" t="s">
        <v>47</v>
      </c>
      <c r="AC4047" s="3" t="s">
        <v>47</v>
      </c>
      <c r="AE4047" s="3" t="s">
        <v>47</v>
      </c>
      <c r="AH4047" s="3" t="s">
        <v>48</v>
      </c>
      <c r="AL4047" s="3" t="s">
        <v>52</v>
      </c>
      <c r="AM4047" s="3" t="s">
        <v>47</v>
      </c>
      <c r="AU4047" s="3">
        <v>0</v>
      </c>
      <c r="AV4047" s="3">
        <v>8</v>
      </c>
      <c r="AW4047" s="3">
        <v>1</v>
      </c>
      <c r="AX4047" s="3">
        <v>8</v>
      </c>
      <c r="AY4047" s="3">
        <v>100</v>
      </c>
      <c r="AZ4047" s="6" t="str">
        <f t="shared" si="445"/>
        <v>2326.3</v>
      </c>
      <c r="BC4047" s="12" t="s">
        <v>10224</v>
      </c>
      <c r="BJ4047" s="12">
        <f t="shared" si="446"/>
        <v>0</v>
      </c>
      <c r="BK4047" s="12">
        <f t="shared" si="447"/>
        <v>0</v>
      </c>
      <c r="CQ4047" s="3" t="str">
        <f>CONCATENATE(baseURL!$A$1,baseURL!$B$1,baseURL!$C$1,".",C4047,".",L4047,".pkl&amp;seq=",BC4047)</f>
        <v>http://proteomics.broadinstitute.org/millscripts/viewfeed.pl?side=xl&amp;cycle=1&amp;fixedMods=iaaC&amp;file=msdataSM/iPRG2012_nd/cpick_in/iPRG2012_nd.2326.3.6.pkl&amp;seq=LVPRWEKPLLLGR</v>
      </c>
    </row>
    <row r="4048" spans="1:95" x14ac:dyDescent="0.2">
      <c r="A4048" s="3">
        <v>1192</v>
      </c>
      <c r="B4048" s="2" t="s">
        <v>10225</v>
      </c>
      <c r="C4048" s="2" t="s">
        <v>10226</v>
      </c>
      <c r="D4048" s="3">
        <v>10592</v>
      </c>
      <c r="E4048" s="3">
        <v>10583</v>
      </c>
      <c r="F4048" s="3">
        <v>48852</v>
      </c>
      <c r="G4048" s="3">
        <v>12908</v>
      </c>
      <c r="H4048" s="3">
        <v>39.001399999999997</v>
      </c>
      <c r="I4048" s="30">
        <v>551.96360000000004</v>
      </c>
      <c r="J4048" s="30">
        <v>551.96311660000003</v>
      </c>
      <c r="K4048" s="30">
        <v>4.8000000000000001E-4</v>
      </c>
      <c r="L4048" s="3">
        <v>3</v>
      </c>
      <c r="M4048" s="3">
        <v>3</v>
      </c>
      <c r="N4048" s="10">
        <f t="shared" si="441"/>
        <v>1</v>
      </c>
      <c r="O4048" s="35">
        <v>3</v>
      </c>
      <c r="P4048" s="17"/>
      <c r="Q4048" s="40">
        <v>1653.8707300000001</v>
      </c>
      <c r="R4048" s="40">
        <v>551.96176000000003</v>
      </c>
      <c r="S4048" s="18">
        <f t="shared" si="442"/>
        <v>3.3335642672340322</v>
      </c>
      <c r="T4048" s="18">
        <f t="shared" si="443"/>
        <v>2.4577789591950294</v>
      </c>
      <c r="U4048" s="18">
        <f t="shared" si="444"/>
        <v>1.884188498835589</v>
      </c>
      <c r="V4048" s="30">
        <v>551.96280000000002</v>
      </c>
      <c r="W4048" s="3" t="s">
        <v>47</v>
      </c>
      <c r="Z4048" s="3" t="s">
        <v>47</v>
      </c>
      <c r="AB4048" s="12" t="s">
        <v>47</v>
      </c>
      <c r="AC4048" s="3" t="s">
        <v>47</v>
      </c>
      <c r="AD4048" s="3" t="s">
        <v>65</v>
      </c>
      <c r="AE4048" s="3" t="s">
        <v>47</v>
      </c>
      <c r="AG4048" s="3" t="s">
        <v>47</v>
      </c>
      <c r="AH4048" s="3" t="s">
        <v>47</v>
      </c>
      <c r="AI4048" s="3" t="s">
        <v>47</v>
      </c>
      <c r="AK4048" s="3" t="s">
        <v>47</v>
      </c>
      <c r="AL4048" s="3" t="s">
        <v>47</v>
      </c>
      <c r="AP4048" s="3" t="s">
        <v>47</v>
      </c>
      <c r="AQ4048" s="3" t="s">
        <v>47</v>
      </c>
      <c r="AR4048" s="3" t="s">
        <v>47</v>
      </c>
      <c r="AU4048" s="3">
        <v>1</v>
      </c>
      <c r="AV4048" s="3">
        <v>13</v>
      </c>
      <c r="AW4048" s="3">
        <v>2</v>
      </c>
      <c r="AX4048" s="3">
        <v>9</v>
      </c>
      <c r="AY4048" s="3">
        <v>69.23</v>
      </c>
      <c r="AZ4048" s="6" t="str">
        <f t="shared" si="445"/>
        <v>2326.5</v>
      </c>
      <c r="BB4048" s="12" t="s">
        <v>79</v>
      </c>
      <c r="BC4048" s="12" t="s">
        <v>10227</v>
      </c>
      <c r="BD4048" s="12" t="s">
        <v>79</v>
      </c>
      <c r="BJ4048" s="12">
        <f t="shared" si="446"/>
        <v>0</v>
      </c>
      <c r="BK4048" s="12">
        <f t="shared" si="447"/>
        <v>0</v>
      </c>
      <c r="BY4048" s="3" t="s">
        <v>10228</v>
      </c>
      <c r="BZ4048" s="3" t="s">
        <v>10229</v>
      </c>
      <c r="CE4048" s="3" t="s">
        <v>10228</v>
      </c>
      <c r="CL4048" s="3" t="s">
        <v>10228</v>
      </c>
      <c r="CN4048" s="3" t="s">
        <v>10228</v>
      </c>
      <c r="CQ4048" s="3" t="str">
        <f>CONCATENATE(baseURL!$A$1,baseURL!$B$1,"+Acetyl",baseURL!$C$1,".",C4048,".",L4048,".pkl&amp;seq=",BC4048,"&amp;varMods=Acetyl-K")</f>
        <v>http://proteomics.broadinstitute.org/millscripts/viewfeed.pl?side=xl&amp;cycle=1&amp;fixedMods=iaaC+Acetyl&amp;file=msdataSM/iPRG2012_nd/cpick_in/iPRG2012_nd.2326.5.3.pkl&amp;seq=SDKVLNPQVAWAQR&amp;varMods=Acetyl-K</v>
      </c>
    </row>
    <row r="4049" spans="1:95" x14ac:dyDescent="0.2">
      <c r="A4049" s="3">
        <v>4988</v>
      </c>
      <c r="B4049" s="2" t="s">
        <v>10233</v>
      </c>
      <c r="C4049" s="2" t="s">
        <v>10212</v>
      </c>
      <c r="D4049" s="3">
        <v>10595</v>
      </c>
      <c r="E4049" s="3">
        <v>10586</v>
      </c>
      <c r="F4049" s="3">
        <v>48855</v>
      </c>
      <c r="G4049" s="3">
        <v>12911</v>
      </c>
      <c r="H4049" s="3">
        <v>39.007300000000001</v>
      </c>
      <c r="I4049" s="30">
        <v>628.34748000000002</v>
      </c>
      <c r="J4049" s="30">
        <v>628.34467259999997</v>
      </c>
      <c r="K4049" s="30">
        <v>2.81E-3</v>
      </c>
      <c r="L4049" s="3">
        <v>3</v>
      </c>
      <c r="M4049" s="3">
        <v>3</v>
      </c>
      <c r="N4049" s="10">
        <f t="shared" si="441"/>
        <v>1</v>
      </c>
      <c r="O4049" s="35">
        <v>3</v>
      </c>
      <c r="P4049" s="17"/>
      <c r="Q4049" s="40">
        <v>1883.01674</v>
      </c>
      <c r="R4049" s="40">
        <v>628.34376999999995</v>
      </c>
      <c r="S4049" s="18">
        <f t="shared" si="442"/>
        <v>5.9044112111896299</v>
      </c>
      <c r="T4049" s="18">
        <f t="shared" si="443"/>
        <v>1.436474813807143</v>
      </c>
      <c r="U4049" s="18">
        <f t="shared" si="444"/>
        <v>1.1617844163388513</v>
      </c>
      <c r="V4049" s="30">
        <v>628.34450000000004</v>
      </c>
      <c r="W4049" s="3" t="s">
        <v>47</v>
      </c>
      <c r="X4049" s="3" t="s">
        <v>47</v>
      </c>
      <c r="Y4049" s="3" t="s">
        <v>47</v>
      </c>
      <c r="Z4049" s="3" t="s">
        <v>47</v>
      </c>
      <c r="AA4049" s="3" t="s">
        <v>48</v>
      </c>
      <c r="AB4049" s="12" t="s">
        <v>47</v>
      </c>
      <c r="AC4049" s="3" t="s">
        <v>47</v>
      </c>
      <c r="AD4049" s="3" t="s">
        <v>47</v>
      </c>
      <c r="AE4049" s="3" t="s">
        <v>47</v>
      </c>
      <c r="AF4049" s="3" t="s">
        <v>47</v>
      </c>
      <c r="AG4049" s="3" t="s">
        <v>47</v>
      </c>
      <c r="AH4049" s="3" t="s">
        <v>47</v>
      </c>
      <c r="AI4049" s="3" t="s">
        <v>47</v>
      </c>
      <c r="AJ4049" s="3" t="s">
        <v>47</v>
      </c>
      <c r="AK4049" s="3" t="s">
        <v>47</v>
      </c>
      <c r="AL4049" s="3" t="s">
        <v>47</v>
      </c>
      <c r="AM4049" s="3" t="s">
        <v>47</v>
      </c>
      <c r="AN4049" s="3" t="s">
        <v>47</v>
      </c>
      <c r="AU4049" s="3">
        <v>0</v>
      </c>
      <c r="AV4049" s="3">
        <v>17</v>
      </c>
      <c r="AW4049" s="3">
        <v>1</v>
      </c>
      <c r="AX4049" s="3">
        <v>17</v>
      </c>
      <c r="AY4049" s="3">
        <v>100</v>
      </c>
      <c r="AZ4049" s="6" t="str">
        <f t="shared" si="445"/>
        <v>2326.8</v>
      </c>
      <c r="BC4049" s="12" t="s">
        <v>10234</v>
      </c>
      <c r="BJ4049" s="12">
        <f t="shared" si="446"/>
        <v>0</v>
      </c>
      <c r="BK4049" s="12">
        <f t="shared" si="447"/>
        <v>0</v>
      </c>
      <c r="CQ4049" s="3" t="str">
        <f>CONCATENATE(baseURL!$A$1,baseURL!$B$1,baseURL!$C$1,".",C4049,".",L4049,".pkl&amp;seq=",BC4049)</f>
        <v>http://proteomics.broadinstitute.org/millscripts/viewfeed.pl?side=xl&amp;cycle=1&amp;fixedMods=iaaC&amp;file=msdataSM/iPRG2012_nd/cpick_in/iPRG2012_nd.2326.8.3.pkl&amp;seq=DLLSGKTVMLAAHGNSLR</v>
      </c>
    </row>
    <row r="4050" spans="1:95" x14ac:dyDescent="0.2">
      <c r="A4050" s="3">
        <v>1663</v>
      </c>
      <c r="B4050" s="2" t="s">
        <v>10214</v>
      </c>
      <c r="C4050" s="2" t="s">
        <v>10215</v>
      </c>
      <c r="D4050" s="3">
        <v>10596</v>
      </c>
      <c r="E4050" s="3">
        <v>10587</v>
      </c>
      <c r="F4050" s="3">
        <v>48856</v>
      </c>
      <c r="G4050" s="3">
        <v>12912</v>
      </c>
      <c r="H4050" s="3">
        <v>39.009799999999998</v>
      </c>
      <c r="I4050" s="30">
        <v>776.37868000000003</v>
      </c>
      <c r="J4050" s="30">
        <v>776.37548349999997</v>
      </c>
      <c r="K4050" s="30">
        <v>3.2000000000000002E-3</v>
      </c>
      <c r="L4050" s="3">
        <v>0</v>
      </c>
      <c r="M4050" s="3">
        <v>3</v>
      </c>
      <c r="N4050" s="10">
        <f t="shared" si="441"/>
        <v>1</v>
      </c>
      <c r="O4050" s="35">
        <v>3</v>
      </c>
      <c r="P4050" s="17"/>
      <c r="Q4050" s="40">
        <v>2327.1262299999999</v>
      </c>
      <c r="R4050" s="40">
        <v>776.38026000000002</v>
      </c>
      <c r="S4050" s="18">
        <f t="shared" si="442"/>
        <v>-2.0350852300004676</v>
      </c>
      <c r="T4050" s="18">
        <f t="shared" si="443"/>
        <v>-6.1522687349729175</v>
      </c>
      <c r="U4050" s="18">
        <f t="shared" si="444"/>
        <v>-6.1310162626146107</v>
      </c>
      <c r="V4050" s="30">
        <v>776.37549999999999</v>
      </c>
      <c r="X4050" s="3" t="s">
        <v>47</v>
      </c>
      <c r="Y4050" s="3" t="s">
        <v>47</v>
      </c>
      <c r="Z4050" s="3" t="s">
        <v>47</v>
      </c>
      <c r="AA4050" s="3" t="s">
        <v>47</v>
      </c>
      <c r="AB4050" s="12" t="s">
        <v>47</v>
      </c>
      <c r="AC4050" s="3" t="s">
        <v>52</v>
      </c>
      <c r="AD4050" s="3" t="s">
        <v>52</v>
      </c>
      <c r="AF4050" s="3" t="s">
        <v>48</v>
      </c>
      <c r="AG4050" s="3" t="s">
        <v>48</v>
      </c>
      <c r="AL4050" s="3" t="s">
        <v>48</v>
      </c>
      <c r="AU4050" s="3">
        <v>0</v>
      </c>
      <c r="AV4050" s="3">
        <v>5</v>
      </c>
      <c r="AW4050" s="3">
        <v>1</v>
      </c>
      <c r="AX4050" s="3">
        <v>5</v>
      </c>
      <c r="AY4050" s="3">
        <v>100</v>
      </c>
      <c r="AZ4050" s="6" t="str">
        <f t="shared" si="445"/>
        <v>2326.9</v>
      </c>
      <c r="BC4050" s="12" t="s">
        <v>9618</v>
      </c>
      <c r="BJ4050" s="12">
        <f t="shared" si="446"/>
        <v>0</v>
      </c>
      <c r="BK4050" s="12">
        <f t="shared" si="447"/>
        <v>0</v>
      </c>
      <c r="CQ4050" s="3" t="str">
        <f>CONCATENATE(baseURL!$A$1,baseURL!$B$1,baseURL!$C$1,".",C4050,".",L4050,".pkl&amp;seq=",BC4050)</f>
        <v>http://proteomics.broadinstitute.org/millscripts/viewfeed.pl?side=xl&amp;cycle=1&amp;fixedMods=iaaC&amp;file=msdataSM/iPRG2012_nd/cpick_in/iPRG2012_nd.2326.9.0.pkl&amp;seq=TVTDKEGLPAGWQGLDNGPESR</v>
      </c>
    </row>
    <row r="4051" spans="1:95" x14ac:dyDescent="0.2">
      <c r="A4051" s="3">
        <v>3966</v>
      </c>
      <c r="B4051" s="2" t="s">
        <v>10237</v>
      </c>
      <c r="C4051" s="2" t="s">
        <v>10214</v>
      </c>
      <c r="D4051" s="3">
        <v>10606</v>
      </c>
      <c r="E4051" s="3">
        <v>10597</v>
      </c>
      <c r="F4051" s="3">
        <v>48878</v>
      </c>
      <c r="G4051" s="3">
        <v>12923</v>
      </c>
      <c r="H4051" s="3">
        <v>39.0291</v>
      </c>
      <c r="I4051" s="30">
        <v>621.85271999999998</v>
      </c>
      <c r="J4051" s="30">
        <v>621.85069369999997</v>
      </c>
      <c r="K4051" s="30">
        <v>2.0300000000000001E-3</v>
      </c>
      <c r="L4051" s="3">
        <v>4</v>
      </c>
      <c r="M4051" s="3">
        <v>2</v>
      </c>
      <c r="N4051" s="10">
        <f t="shared" si="441"/>
        <v>-1</v>
      </c>
      <c r="O4051" s="35">
        <v>2</v>
      </c>
      <c r="P4051" s="17"/>
      <c r="Q4051" s="40">
        <v>1242.69399</v>
      </c>
      <c r="R4051" s="40">
        <v>621.85064</v>
      </c>
      <c r="S4051" s="18">
        <f t="shared" si="442"/>
        <v>3.344854642230648</v>
      </c>
      <c r="T4051" s="18">
        <f t="shared" si="443"/>
        <v>8.6355141431934027E-2</v>
      </c>
      <c r="U4051" s="18">
        <f t="shared" si="444"/>
        <v>-6.4324127756299407E-2</v>
      </c>
      <c r="V4051" s="30">
        <v>621.85059999999999</v>
      </c>
      <c r="W4051" s="3" t="s">
        <v>47</v>
      </c>
      <c r="Z4051" s="3" t="s">
        <v>47</v>
      </c>
      <c r="AA4051" s="3" t="s">
        <v>47</v>
      </c>
      <c r="AB4051" s="12" t="s">
        <v>52</v>
      </c>
      <c r="AG4051" s="3" t="s">
        <v>52</v>
      </c>
      <c r="AH4051" s="3" t="s">
        <v>52</v>
      </c>
      <c r="AK4051" s="3" t="s">
        <v>52</v>
      </c>
      <c r="AU4051" s="3">
        <v>0</v>
      </c>
      <c r="AV4051" s="3">
        <v>3</v>
      </c>
      <c r="AW4051" s="3">
        <v>1</v>
      </c>
      <c r="AX4051" s="3">
        <v>3</v>
      </c>
      <c r="AY4051" s="3">
        <v>100</v>
      </c>
      <c r="AZ4051" s="6" t="str">
        <f t="shared" si="445"/>
        <v>2327.10</v>
      </c>
      <c r="BC4051" s="12" t="s">
        <v>10085</v>
      </c>
      <c r="BJ4051" s="12">
        <f t="shared" si="446"/>
        <v>0</v>
      </c>
      <c r="BK4051" s="12">
        <f t="shared" si="447"/>
        <v>0</v>
      </c>
      <c r="CQ4051" s="3" t="str">
        <f>CONCATENATE(baseURL!$A$1,baseURL!$B$1,baseURL!$C$1,".",C4051,".",L4051,".pkl&amp;seq=",BC4051)</f>
        <v>http://proteomics.broadinstitute.org/millscripts/viewfeed.pl?side=xl&amp;cycle=1&amp;fixedMods=iaaC&amp;file=msdataSM/iPRG2012_nd/cpick_in/iPRG2012_nd.2327.10.4.pkl&amp;seq=STLEPVEQVLK</v>
      </c>
    </row>
    <row r="4052" spans="1:95" x14ac:dyDescent="0.2">
      <c r="A4052" s="3">
        <v>6836</v>
      </c>
      <c r="B4052" s="2" t="s">
        <v>10238</v>
      </c>
      <c r="C4052" s="2" t="s">
        <v>10239</v>
      </c>
      <c r="D4052" s="3">
        <v>10607</v>
      </c>
      <c r="E4052" s="3">
        <v>10598</v>
      </c>
      <c r="F4052" s="3">
        <v>48879</v>
      </c>
      <c r="G4052" s="3">
        <v>12924</v>
      </c>
      <c r="H4052" s="3">
        <v>39.030700000000003</v>
      </c>
      <c r="I4052" s="30">
        <v>623.68962999999997</v>
      </c>
      <c r="J4052" s="30">
        <v>623.69231939999997</v>
      </c>
      <c r="K4052" s="30">
        <v>-2.6900000000000001E-3</v>
      </c>
      <c r="L4052" s="3">
        <v>3</v>
      </c>
      <c r="M4052" s="3">
        <v>3</v>
      </c>
      <c r="N4052" s="10">
        <f t="shared" si="441"/>
        <v>1</v>
      </c>
      <c r="O4052" s="35">
        <v>3</v>
      </c>
      <c r="P4052" s="17"/>
      <c r="Q4052" s="40">
        <v>1869.0552399999999</v>
      </c>
      <c r="R4052" s="40">
        <v>623.68993</v>
      </c>
      <c r="S4052" s="18">
        <f t="shared" si="442"/>
        <v>-0.48100824722050695</v>
      </c>
      <c r="T4052" s="18">
        <f t="shared" si="443"/>
        <v>3.8310703524907161</v>
      </c>
      <c r="U4052" s="18">
        <f t="shared" si="444"/>
        <v>3.7999651526227587</v>
      </c>
      <c r="V4052" s="30">
        <v>623.69230000000005</v>
      </c>
      <c r="X4052" s="3" t="s">
        <v>47</v>
      </c>
      <c r="Y4052" s="3" t="s">
        <v>47</v>
      </c>
      <c r="Z4052" s="3" t="s">
        <v>47</v>
      </c>
      <c r="AA4052" s="3" t="s">
        <v>65</v>
      </c>
      <c r="AB4052" s="12" t="s">
        <v>47</v>
      </c>
      <c r="AC4052" s="3" t="s">
        <v>47</v>
      </c>
      <c r="AD4052" s="3" t="s">
        <v>47</v>
      </c>
      <c r="AE4052" s="3" t="s">
        <v>47</v>
      </c>
      <c r="AF4052" s="3" t="s">
        <v>47</v>
      </c>
      <c r="AG4052" s="3" t="s">
        <v>47</v>
      </c>
      <c r="AJ4052" s="3" t="s">
        <v>47</v>
      </c>
      <c r="AK4052" s="3" t="s">
        <v>47</v>
      </c>
      <c r="AL4052" s="3" t="s">
        <v>48</v>
      </c>
      <c r="AM4052" s="3" t="s">
        <v>48</v>
      </c>
      <c r="AU4052" s="3">
        <v>1</v>
      </c>
      <c r="AV4052" s="3">
        <v>11</v>
      </c>
      <c r="AW4052" s="3">
        <v>1</v>
      </c>
      <c r="AX4052" s="3">
        <v>11</v>
      </c>
      <c r="AY4052" s="3">
        <v>100</v>
      </c>
      <c r="AZ4052" s="6" t="str">
        <f t="shared" si="445"/>
        <v>2327.11</v>
      </c>
      <c r="BC4052" s="12" t="s">
        <v>10240</v>
      </c>
      <c r="BJ4052" s="12">
        <f t="shared" si="446"/>
        <v>0</v>
      </c>
      <c r="BK4052" s="12">
        <f t="shared" si="447"/>
        <v>0</v>
      </c>
      <c r="BW4052" s="3" t="s">
        <v>10241</v>
      </c>
      <c r="CQ4052" s="3" t="str">
        <f>CONCATENATE(baseURL!$A$1,baseURL!$B$1,baseURL!$C$1,".",C4052,".",L4052,".pkl&amp;seq=",BC4052)</f>
        <v>http://proteomics.broadinstitute.org/millscripts/viewfeed.pl?side=xl&amp;cycle=1&amp;fixedMods=iaaC&amp;file=msdataSM/iPRG2012_nd/cpick_in/iPRG2012_nd.2327.11.3.pkl&amp;seq=LSSPATLNSRVATVSLPR</v>
      </c>
    </row>
    <row r="4053" spans="1:95" x14ac:dyDescent="0.2">
      <c r="A4053" s="3">
        <v>1286</v>
      </c>
      <c r="B4053" s="2" t="s">
        <v>10244</v>
      </c>
      <c r="C4053" s="2" t="s">
        <v>10225</v>
      </c>
      <c r="D4053" s="3">
        <v>10602</v>
      </c>
      <c r="E4053" s="3">
        <v>10593</v>
      </c>
      <c r="F4053" s="3">
        <v>48874</v>
      </c>
      <c r="G4053" s="3">
        <v>12919</v>
      </c>
      <c r="H4053" s="3">
        <v>39.022399999999998</v>
      </c>
      <c r="I4053" s="30">
        <v>568.31582000000003</v>
      </c>
      <c r="J4053" s="30">
        <v>568.31538069999999</v>
      </c>
      <c r="K4053" s="30">
        <v>4.4000000000000002E-4</v>
      </c>
      <c r="L4053" s="3">
        <v>3</v>
      </c>
      <c r="M4053" s="3">
        <v>3</v>
      </c>
      <c r="N4053" s="10">
        <f t="shared" si="441"/>
        <v>1</v>
      </c>
      <c r="O4053" s="35">
        <v>3</v>
      </c>
      <c r="P4053" s="17"/>
      <c r="Q4053" s="40">
        <v>1702.9308900000001</v>
      </c>
      <c r="R4053" s="40">
        <v>568.31515000000002</v>
      </c>
      <c r="S4053" s="18">
        <f t="shared" si="442"/>
        <v>1.1789233491553326</v>
      </c>
      <c r="T4053" s="18">
        <f t="shared" si="443"/>
        <v>0.40593674121586232</v>
      </c>
      <c r="U4053" s="18">
        <f t="shared" si="444"/>
        <v>0.43989677195345728</v>
      </c>
      <c r="V4053" s="30">
        <v>568.31539999999995</v>
      </c>
      <c r="X4053" s="3" t="s">
        <v>47</v>
      </c>
      <c r="Y4053" s="3" t="s">
        <v>47</v>
      </c>
      <c r="Z4053" s="3" t="s">
        <v>47</v>
      </c>
      <c r="AB4053" s="12" t="s">
        <v>47</v>
      </c>
      <c r="AC4053" s="3" t="s">
        <v>47</v>
      </c>
      <c r="AF4053" s="3" t="s">
        <v>47</v>
      </c>
      <c r="AH4053" s="3" t="s">
        <v>47</v>
      </c>
      <c r="AI4053" s="3" t="s">
        <v>48</v>
      </c>
      <c r="AL4053" s="3" t="s">
        <v>48</v>
      </c>
      <c r="AU4053" s="3">
        <v>0</v>
      </c>
      <c r="AV4053" s="3">
        <v>7</v>
      </c>
      <c r="AW4053" s="3">
        <v>1</v>
      </c>
      <c r="AX4053" s="3">
        <v>7</v>
      </c>
      <c r="AY4053" s="3">
        <v>100</v>
      </c>
      <c r="AZ4053" s="6" t="str">
        <f t="shared" si="445"/>
        <v>2327.6</v>
      </c>
      <c r="BC4053" s="12" t="s">
        <v>10245</v>
      </c>
      <c r="BJ4053" s="12">
        <f t="shared" si="446"/>
        <v>0</v>
      </c>
      <c r="BK4053" s="12">
        <f t="shared" si="447"/>
        <v>0</v>
      </c>
      <c r="CQ4053" s="3" t="str">
        <f>CONCATENATE(baseURL!$A$1,baseURL!$B$1,baseURL!$C$1,".",C4053,".",L4053,".pkl&amp;seq=",BC4053)</f>
        <v>http://proteomics.broadinstitute.org/millscripts/viewfeed.pl?side=xl&amp;cycle=1&amp;fixedMods=iaaC&amp;file=msdataSM/iPRG2012_nd/cpick_in/iPRG2012_nd.2327.6.3.pkl&amp;seq=GALMYGPPGTGKTLLAR</v>
      </c>
    </row>
    <row r="4054" spans="1:95" x14ac:dyDescent="0.2">
      <c r="A4054" s="3">
        <v>1036</v>
      </c>
      <c r="B4054" s="2" t="s">
        <v>10246</v>
      </c>
      <c r="C4054" s="2" t="s">
        <v>10230</v>
      </c>
      <c r="D4054" s="3">
        <v>10603</v>
      </c>
      <c r="E4054" s="3">
        <v>10594</v>
      </c>
      <c r="F4054" s="3">
        <v>48875</v>
      </c>
      <c r="G4054" s="3">
        <v>12920</v>
      </c>
      <c r="H4054" s="3">
        <v>39.024099999999997</v>
      </c>
      <c r="I4054" s="30">
        <v>576.64281000000005</v>
      </c>
      <c r="J4054" s="30">
        <v>576.64230840000005</v>
      </c>
      <c r="K4054" s="30">
        <v>5.0000000000000001E-4</v>
      </c>
      <c r="L4054" s="3">
        <v>0</v>
      </c>
      <c r="M4054" s="3">
        <v>3</v>
      </c>
      <c r="N4054" s="10">
        <f t="shared" si="441"/>
        <v>1</v>
      </c>
      <c r="O4054" s="35">
        <v>3</v>
      </c>
      <c r="P4054" s="17"/>
      <c r="Q4054" s="40">
        <v>1727.9108799999999</v>
      </c>
      <c r="R4054" s="40">
        <v>576.64180999999996</v>
      </c>
      <c r="S4054" s="18">
        <f t="shared" si="442"/>
        <v>1.7341787965219519</v>
      </c>
      <c r="T4054" s="18">
        <f t="shared" si="443"/>
        <v>0.8643147122529421</v>
      </c>
      <c r="U4054" s="18">
        <f t="shared" si="444"/>
        <v>0.67632973064947588</v>
      </c>
      <c r="V4054" s="30">
        <v>576.6422</v>
      </c>
      <c r="W4054" s="3" t="s">
        <v>47</v>
      </c>
      <c r="AA4054" s="3" t="s">
        <v>47</v>
      </c>
      <c r="AC4054" s="3" t="s">
        <v>47</v>
      </c>
      <c r="AE4054" s="3" t="s">
        <v>47</v>
      </c>
      <c r="AF4054" s="3" t="s">
        <v>48</v>
      </c>
      <c r="AG4054" s="3" t="s">
        <v>47</v>
      </c>
      <c r="AH4054" s="3" t="s">
        <v>47</v>
      </c>
      <c r="AI4054" s="3" t="s">
        <v>48</v>
      </c>
      <c r="AL4054" s="3" t="s">
        <v>48</v>
      </c>
      <c r="AU4054" s="3">
        <v>0</v>
      </c>
      <c r="AV4054" s="3">
        <v>6</v>
      </c>
      <c r="AW4054" s="3">
        <v>1</v>
      </c>
      <c r="AX4054" s="3">
        <v>6</v>
      </c>
      <c r="AY4054" s="3">
        <v>100</v>
      </c>
      <c r="AZ4054" s="6" t="str">
        <f t="shared" si="445"/>
        <v>2327.7</v>
      </c>
      <c r="BC4054" s="12" t="s">
        <v>10247</v>
      </c>
      <c r="BJ4054" s="12">
        <f t="shared" si="446"/>
        <v>0</v>
      </c>
      <c r="BK4054" s="12">
        <f t="shared" si="447"/>
        <v>0</v>
      </c>
      <c r="CQ4054" s="3" t="str">
        <f>CONCATENATE(baseURL!$A$1,baseURL!$B$1,baseURL!$C$1,".",C4054,".",L4054,".pkl&amp;seq=",BC4054)</f>
        <v>http://proteomics.broadinstitute.org/millscripts/viewfeed.pl?side=xl&amp;cycle=1&amp;fixedMods=iaaC&amp;file=msdataSM/iPRG2012_nd/cpick_in/iPRG2012_nd.2327.7.0.pkl&amp;seq=LVSNGTDSHMVLVSLR</v>
      </c>
    </row>
    <row r="4055" spans="1:95" x14ac:dyDescent="0.2">
      <c r="A4055" s="3">
        <v>2737</v>
      </c>
      <c r="B4055" s="2" t="s">
        <v>10248</v>
      </c>
      <c r="C4055" s="2" t="s">
        <v>10249</v>
      </c>
      <c r="D4055" s="3">
        <v>10604</v>
      </c>
      <c r="E4055" s="3">
        <v>10595</v>
      </c>
      <c r="F4055" s="3">
        <v>48876</v>
      </c>
      <c r="G4055" s="3">
        <v>12921</v>
      </c>
      <c r="H4055" s="3">
        <v>39.025700000000001</v>
      </c>
      <c r="I4055" s="30">
        <v>578.31491000000005</v>
      </c>
      <c r="J4055" s="30">
        <v>578.31719999999996</v>
      </c>
      <c r="K4055" s="30">
        <v>-2.2899999999999999E-3</v>
      </c>
      <c r="L4055" s="3">
        <v>3</v>
      </c>
      <c r="M4055" s="3">
        <v>3</v>
      </c>
      <c r="N4055" s="10">
        <f t="shared" si="441"/>
        <v>1</v>
      </c>
      <c r="O4055" s="35">
        <v>3</v>
      </c>
      <c r="P4055" s="17"/>
      <c r="Q4055" s="40">
        <v>1732.9262000000001</v>
      </c>
      <c r="R4055" s="40">
        <v>578.31358</v>
      </c>
      <c r="S4055" s="18">
        <f t="shared" si="442"/>
        <v>2.2997903664179526</v>
      </c>
      <c r="T4055" s="18">
        <f t="shared" si="443"/>
        <v>6.2595797939853419</v>
      </c>
      <c r="U4055" s="18">
        <f t="shared" si="444"/>
        <v>6.2595797939853419</v>
      </c>
      <c r="V4055" s="30">
        <v>578.31719999999996</v>
      </c>
      <c r="Z4055" s="3" t="s">
        <v>47</v>
      </c>
      <c r="AA4055" s="3" t="s">
        <v>47</v>
      </c>
      <c r="AB4055" s="12" t="s">
        <v>47</v>
      </c>
      <c r="AC4055" s="3" t="s">
        <v>47</v>
      </c>
      <c r="AD4055" s="3" t="s">
        <v>47</v>
      </c>
      <c r="AE4055" s="3" t="s">
        <v>47</v>
      </c>
      <c r="AG4055" s="3" t="s">
        <v>47</v>
      </c>
      <c r="AH4055" s="3" t="s">
        <v>47</v>
      </c>
      <c r="AK4055" s="3" t="s">
        <v>48</v>
      </c>
      <c r="AL4055" s="3" t="s">
        <v>48</v>
      </c>
      <c r="AU4055" s="3">
        <v>0</v>
      </c>
      <c r="AV4055" s="3">
        <v>8</v>
      </c>
      <c r="AW4055" s="3">
        <v>1</v>
      </c>
      <c r="AX4055" s="3">
        <v>8</v>
      </c>
      <c r="AY4055" s="3">
        <v>100</v>
      </c>
      <c r="AZ4055" s="6" t="str">
        <f t="shared" si="445"/>
        <v>2327.8</v>
      </c>
      <c r="BC4055" s="12" t="s">
        <v>10250</v>
      </c>
      <c r="BJ4055" s="12">
        <f t="shared" si="446"/>
        <v>0</v>
      </c>
      <c r="BK4055" s="12">
        <f t="shared" si="447"/>
        <v>0</v>
      </c>
      <c r="CQ4055" s="3" t="str">
        <f>CONCATENATE(baseURL!$A$1,baseURL!$B$1,baseURL!$C$1,".",C4055,".",L4055,".pkl&amp;seq=",BC4055)</f>
        <v>http://proteomics.broadinstitute.org/millscripts/viewfeed.pl?side=xl&amp;cycle=1&amp;fixedMods=iaaC&amp;file=msdataSM/iPRG2012_nd/cpick_in/iPRG2012_nd.2327.8.3.pkl&amp;seq=SLMNSTKESLSLPVAR</v>
      </c>
    </row>
    <row r="4056" spans="1:95" x14ac:dyDescent="0.2">
      <c r="A4056" s="3">
        <v>2206</v>
      </c>
      <c r="B4056" s="2" t="s">
        <v>10235</v>
      </c>
      <c r="C4056" s="2" t="s">
        <v>10233</v>
      </c>
      <c r="D4056" s="3">
        <v>10605</v>
      </c>
      <c r="E4056" s="3">
        <v>10596</v>
      </c>
      <c r="F4056" s="3">
        <v>48877</v>
      </c>
      <c r="G4056" s="3">
        <v>12922</v>
      </c>
      <c r="H4056" s="3">
        <v>39.0274</v>
      </c>
      <c r="I4056" s="30">
        <v>606.25519999999995</v>
      </c>
      <c r="J4056" s="30">
        <v>605.9989372</v>
      </c>
      <c r="K4056" s="30">
        <v>0.25625999999999999</v>
      </c>
      <c r="L4056" s="3">
        <v>0</v>
      </c>
      <c r="M4056" s="3">
        <v>3</v>
      </c>
      <c r="N4056" s="10">
        <f t="shared" si="441"/>
        <v>1</v>
      </c>
      <c r="O4056" s="35">
        <v>3</v>
      </c>
      <c r="P4056" s="17"/>
      <c r="Q4056" s="40">
        <v>1815.98107</v>
      </c>
      <c r="R4056" s="40">
        <v>605.99854000000005</v>
      </c>
      <c r="S4056" s="18">
        <f t="shared" si="442"/>
        <v>423.53237352667065</v>
      </c>
      <c r="T4056" s="18">
        <f t="shared" si="443"/>
        <v>0.65544712360550539</v>
      </c>
      <c r="U4056" s="18">
        <f t="shared" si="444"/>
        <v>0.75907773635144404</v>
      </c>
      <c r="V4056" s="30">
        <v>605.99900000000002</v>
      </c>
      <c r="Y4056" s="3" t="s">
        <v>47</v>
      </c>
      <c r="Z4056" s="3" t="s">
        <v>47</v>
      </c>
      <c r="AA4056" s="3" t="s">
        <v>47</v>
      </c>
      <c r="AB4056" s="12" t="s">
        <v>52</v>
      </c>
      <c r="AC4056" s="3" t="s">
        <v>52</v>
      </c>
      <c r="AH4056" s="3" t="s">
        <v>48</v>
      </c>
      <c r="AK4056" s="3" t="s">
        <v>52</v>
      </c>
      <c r="AM4056" s="3" t="s">
        <v>48</v>
      </c>
      <c r="AU4056" s="3">
        <v>0</v>
      </c>
      <c r="AV4056" s="3">
        <v>3</v>
      </c>
      <c r="AW4056" s="3">
        <v>1</v>
      </c>
      <c r="AX4056" s="3">
        <v>3</v>
      </c>
      <c r="AY4056" s="3">
        <v>100</v>
      </c>
      <c r="AZ4056" s="6" t="str">
        <f t="shared" si="445"/>
        <v>2327.9</v>
      </c>
      <c r="BC4056" s="12" t="s">
        <v>10236</v>
      </c>
      <c r="BJ4056" s="12">
        <f t="shared" si="446"/>
        <v>0</v>
      </c>
      <c r="BK4056" s="12">
        <f t="shared" si="447"/>
        <v>0</v>
      </c>
      <c r="CQ4056" s="3" t="str">
        <f>CONCATENATE(baseURL!$A$1,baseURL!$B$1,baseURL!$C$1,".",C4056,".",L4056,".pkl&amp;seq=",BC4056)</f>
        <v>http://proteomics.broadinstitute.org/millscripts/viewfeed.pl?side=xl&amp;cycle=1&amp;fixedMods=iaaC&amp;file=msdataSM/iPRG2012_nd/cpick_in/iPRG2012_nd.2327.9.0.pkl&amp;seq=LDKSQVDELVLVGGSTR</v>
      </c>
    </row>
    <row r="4057" spans="1:95" x14ac:dyDescent="0.2">
      <c r="A4057" s="3">
        <v>1336</v>
      </c>
      <c r="B4057" s="2" t="s">
        <v>10255</v>
      </c>
      <c r="C4057" s="2" t="s">
        <v>10256</v>
      </c>
      <c r="D4057" s="3">
        <v>10610</v>
      </c>
      <c r="E4057" s="3">
        <v>10601</v>
      </c>
      <c r="F4057" s="3">
        <v>48890</v>
      </c>
      <c r="G4057" s="3">
        <v>12928</v>
      </c>
      <c r="H4057" s="3">
        <v>39.042499999999997</v>
      </c>
      <c r="I4057" s="30">
        <v>421.58470999999997</v>
      </c>
      <c r="J4057" s="30">
        <v>421.58431339999998</v>
      </c>
      <c r="K4057" s="30">
        <v>4.0000000000000002E-4</v>
      </c>
      <c r="L4057" s="3">
        <v>3</v>
      </c>
      <c r="M4057" s="3">
        <v>3</v>
      </c>
      <c r="N4057" s="10">
        <f t="shared" si="441"/>
        <v>1</v>
      </c>
      <c r="O4057" s="35">
        <v>3</v>
      </c>
      <c r="P4057" s="17"/>
      <c r="Q4057" s="40">
        <v>1262.7354700000001</v>
      </c>
      <c r="R4057" s="40">
        <v>421.58334000000002</v>
      </c>
      <c r="S4057" s="18">
        <f t="shared" si="442"/>
        <v>3.2496540303316719</v>
      </c>
      <c r="T4057" s="18">
        <f t="shared" si="443"/>
        <v>2.3089147687001361</v>
      </c>
      <c r="U4057" s="18">
        <f t="shared" si="444"/>
        <v>2.2771298314673833</v>
      </c>
      <c r="V4057" s="30">
        <v>421.58429999999998</v>
      </c>
      <c r="X4057" s="3" t="s">
        <v>47</v>
      </c>
      <c r="Y4057" s="3" t="s">
        <v>47</v>
      </c>
      <c r="Z4057" s="3" t="s">
        <v>47</v>
      </c>
      <c r="AA4057" s="3" t="s">
        <v>47</v>
      </c>
      <c r="AE4057" s="3" t="s">
        <v>48</v>
      </c>
      <c r="AF4057" s="3" t="s">
        <v>47</v>
      </c>
      <c r="AG4057" s="3" t="s">
        <v>47</v>
      </c>
      <c r="AH4057" s="3" t="s">
        <v>47</v>
      </c>
      <c r="AL4057" s="3" t="s">
        <v>48</v>
      </c>
      <c r="AM4057" s="3" t="s">
        <v>47</v>
      </c>
      <c r="AU4057" s="3">
        <v>0</v>
      </c>
      <c r="AV4057" s="3">
        <v>8</v>
      </c>
      <c r="AW4057" s="3">
        <v>1</v>
      </c>
      <c r="AX4057" s="3">
        <v>8</v>
      </c>
      <c r="AY4057" s="3">
        <v>100</v>
      </c>
      <c r="AZ4057" s="6" t="str">
        <f t="shared" si="445"/>
        <v>2328.1</v>
      </c>
      <c r="BC4057" s="12" t="s">
        <v>10257</v>
      </c>
      <c r="BJ4057" s="12">
        <f t="shared" si="446"/>
        <v>0</v>
      </c>
      <c r="BK4057" s="12">
        <f t="shared" si="447"/>
        <v>0</v>
      </c>
      <c r="CQ4057" s="3" t="str">
        <f>CONCATENATE(baseURL!$A$1,baseURL!$B$1,baseURL!$C$1,".",C4057,".",L4057,".pkl&amp;seq=",BC4057)</f>
        <v>http://proteomics.broadinstitute.org/millscripts/viewfeed.pl?side=xl&amp;cycle=1&amp;fixedMods=iaaC&amp;file=msdataSM/iPRG2012_nd/cpick_in/iPRG2012_nd.2328.1.3.pkl&amp;seq=LYKVGDLVDLK</v>
      </c>
    </row>
    <row r="4058" spans="1:95" x14ac:dyDescent="0.2">
      <c r="A4058" s="3">
        <v>3404</v>
      </c>
      <c r="B4058" s="2" t="s">
        <v>10251</v>
      </c>
      <c r="C4058" s="2" t="s">
        <v>10237</v>
      </c>
      <c r="D4058" s="3">
        <v>10620</v>
      </c>
      <c r="E4058" s="3">
        <v>10611</v>
      </c>
      <c r="F4058" s="3">
        <v>48900</v>
      </c>
      <c r="G4058" s="3">
        <v>12938</v>
      </c>
      <c r="H4058" s="3">
        <v>39.055</v>
      </c>
      <c r="I4058" s="30">
        <v>705.35029999999995</v>
      </c>
      <c r="J4058" s="30">
        <v>705.34927140000002</v>
      </c>
      <c r="K4058" s="30">
        <v>1.0300000000000001E-3</v>
      </c>
      <c r="L4058" s="3">
        <v>2</v>
      </c>
      <c r="M4058" s="3">
        <v>2</v>
      </c>
      <c r="N4058" s="10">
        <f t="shared" si="441"/>
        <v>1</v>
      </c>
      <c r="O4058" s="35">
        <v>2</v>
      </c>
      <c r="P4058" s="17"/>
      <c r="Q4058" s="40">
        <v>1409.6907000000001</v>
      </c>
      <c r="R4058" s="40">
        <v>705.34898999999996</v>
      </c>
      <c r="S4058" s="18">
        <f t="shared" si="442"/>
        <v>1.8572366566931446</v>
      </c>
      <c r="T4058" s="18">
        <f t="shared" si="443"/>
        <v>0.39895144680451561</v>
      </c>
      <c r="U4058" s="18">
        <f t="shared" si="444"/>
        <v>0.29772496028984907</v>
      </c>
      <c r="V4058" s="30">
        <v>705.3492</v>
      </c>
      <c r="W4058" s="3" t="s">
        <v>47</v>
      </c>
      <c r="X4058" s="3" t="s">
        <v>47</v>
      </c>
      <c r="Y4058" s="3" t="s">
        <v>47</v>
      </c>
      <c r="Z4058" s="3" t="s">
        <v>47</v>
      </c>
      <c r="AA4058" s="3" t="s">
        <v>47</v>
      </c>
      <c r="AB4058" s="12" t="s">
        <v>47</v>
      </c>
      <c r="AC4058" s="3" t="s">
        <v>47</v>
      </c>
      <c r="AE4058" s="3" t="s">
        <v>48</v>
      </c>
      <c r="AF4058" s="3" t="s">
        <v>47</v>
      </c>
      <c r="AG4058" s="3" t="s">
        <v>47</v>
      </c>
      <c r="AH4058" s="3" t="s">
        <v>47</v>
      </c>
      <c r="AI4058" s="3" t="s">
        <v>47</v>
      </c>
      <c r="AK4058" s="3" t="s">
        <v>48</v>
      </c>
      <c r="AL4058" s="3" t="s">
        <v>48</v>
      </c>
      <c r="AM4058" s="3" t="s">
        <v>47</v>
      </c>
      <c r="AN4058" s="3" t="s">
        <v>47</v>
      </c>
      <c r="AU4058" s="3">
        <v>0</v>
      </c>
      <c r="AV4058" s="3">
        <v>13</v>
      </c>
      <c r="AW4058" s="3">
        <v>1</v>
      </c>
      <c r="AX4058" s="3">
        <v>13</v>
      </c>
      <c r="AY4058" s="3">
        <v>100</v>
      </c>
      <c r="AZ4058" s="6" t="str">
        <f t="shared" si="445"/>
        <v>2328.11</v>
      </c>
      <c r="BC4058" s="12" t="s">
        <v>10252</v>
      </c>
      <c r="BJ4058" s="12">
        <f t="shared" si="446"/>
        <v>0</v>
      </c>
      <c r="BK4058" s="12">
        <f t="shared" si="447"/>
        <v>0</v>
      </c>
      <c r="CQ4058" s="3" t="str">
        <f>CONCATENATE(baseURL!$A$1,baseURL!$B$1,baseURL!$C$1,".",C4058,".",L4058,".pkl&amp;seq=",BC4058)</f>
        <v>http://proteomics.broadinstitute.org/millscripts/viewfeed.pl?side=xl&amp;cycle=1&amp;fixedMods=iaaC&amp;file=msdataSM/iPRG2012_nd/cpick_in/iPRG2012_nd.2328.11.2.pkl&amp;seq=EYASALETLDAAR</v>
      </c>
    </row>
    <row r="4059" spans="1:95" x14ac:dyDescent="0.2">
      <c r="A4059" s="3">
        <v>7111</v>
      </c>
      <c r="B4059" s="2" t="s">
        <v>10253</v>
      </c>
      <c r="C4059" s="2" t="s">
        <v>10238</v>
      </c>
      <c r="D4059" s="3">
        <v>10621</v>
      </c>
      <c r="E4059" s="3">
        <v>10612</v>
      </c>
      <c r="F4059" s="3">
        <v>48901</v>
      </c>
      <c r="G4059" s="3">
        <v>12939</v>
      </c>
      <c r="H4059" s="3">
        <v>39.056699999999999</v>
      </c>
      <c r="I4059" s="30">
        <v>734.00135999999998</v>
      </c>
      <c r="J4059" s="30">
        <v>733.99796140000001</v>
      </c>
      <c r="K4059" s="30">
        <v>3.3999999999999998E-3</v>
      </c>
      <c r="L4059" s="3">
        <v>0</v>
      </c>
      <c r="M4059" s="3">
        <v>3</v>
      </c>
      <c r="N4059" s="10">
        <f t="shared" si="441"/>
        <v>1</v>
      </c>
      <c r="O4059" s="35">
        <v>3</v>
      </c>
      <c r="P4059" s="17"/>
      <c r="Q4059" s="40">
        <v>2199.9763899999998</v>
      </c>
      <c r="R4059" s="40">
        <v>733.99698000000001</v>
      </c>
      <c r="S4059" s="18">
        <f t="shared" si="442"/>
        <v>5.9673270044914712</v>
      </c>
      <c r="T4059" s="18">
        <f t="shared" si="443"/>
        <v>1.3370627219754723</v>
      </c>
      <c r="U4059" s="18">
        <f t="shared" si="444"/>
        <v>1.2534111515703512</v>
      </c>
      <c r="V4059" s="30">
        <v>733.99789999999996</v>
      </c>
      <c r="W4059" s="3" t="s">
        <v>47</v>
      </c>
      <c r="X4059" s="3" t="s">
        <v>47</v>
      </c>
      <c r="Y4059" s="3" t="s">
        <v>47</v>
      </c>
      <c r="AA4059" s="3" t="s">
        <v>47</v>
      </c>
      <c r="AB4059" s="12" t="s">
        <v>47</v>
      </c>
      <c r="AC4059" s="3" t="s">
        <v>47</v>
      </c>
      <c r="AD4059" s="3" t="s">
        <v>47</v>
      </c>
      <c r="AE4059" s="3" t="s">
        <v>47</v>
      </c>
      <c r="AF4059" s="3" t="s">
        <v>48</v>
      </c>
      <c r="AG4059" s="3" t="s">
        <v>48</v>
      </c>
      <c r="AH4059" s="3" t="s">
        <v>47</v>
      </c>
      <c r="AI4059" s="3" t="s">
        <v>47</v>
      </c>
      <c r="AL4059" s="3" t="s">
        <v>48</v>
      </c>
      <c r="AU4059" s="3">
        <v>0</v>
      </c>
      <c r="AV4059" s="3">
        <v>10</v>
      </c>
      <c r="AW4059" s="3">
        <v>1</v>
      </c>
      <c r="AX4059" s="3">
        <v>10</v>
      </c>
      <c r="AY4059" s="3">
        <v>100</v>
      </c>
      <c r="AZ4059" s="6" t="str">
        <f t="shared" si="445"/>
        <v>2328.12</v>
      </c>
      <c r="BC4059" s="12" t="s">
        <v>10254</v>
      </c>
      <c r="BJ4059" s="12">
        <f t="shared" si="446"/>
        <v>0</v>
      </c>
      <c r="BK4059" s="12">
        <f t="shared" si="447"/>
        <v>0</v>
      </c>
      <c r="CQ4059" s="3" t="str">
        <f>CONCATENATE(baseURL!$A$1,baseURL!$B$1,baseURL!$C$1,".",C4059,".",L4059,".pkl&amp;seq=",BC4059)</f>
        <v>http://proteomics.broadinstitute.org/millscripts/viewfeed.pl?side=xl&amp;cycle=1&amp;fixedMods=iaaC&amp;file=msdataSM/iPRG2012_nd/cpick_in/iPRG2012_nd.2328.12.0.pkl&amp;seq=TSSGNEMPPQDAEGWFYKR</v>
      </c>
    </row>
    <row r="4060" spans="1:95" x14ac:dyDescent="0.2">
      <c r="A4060" s="3">
        <v>303</v>
      </c>
      <c r="B4060" s="2" t="s">
        <v>10258</v>
      </c>
      <c r="C4060" s="2" t="s">
        <v>10244</v>
      </c>
      <c r="D4060" s="3">
        <v>10616</v>
      </c>
      <c r="E4060" s="3">
        <v>10607</v>
      </c>
      <c r="F4060" s="3">
        <v>48896</v>
      </c>
      <c r="G4060" s="3">
        <v>12934</v>
      </c>
      <c r="H4060" s="3">
        <v>39.048299999999998</v>
      </c>
      <c r="I4060" s="30">
        <v>602.55542000000003</v>
      </c>
      <c r="J4060" s="30">
        <v>603.24780180000005</v>
      </c>
      <c r="K4060" s="30">
        <v>-0.69238</v>
      </c>
      <c r="L4060" s="3">
        <v>4</v>
      </c>
      <c r="M4060" s="3">
        <v>2</v>
      </c>
      <c r="N4060" s="10">
        <f t="shared" si="441"/>
        <v>-1</v>
      </c>
      <c r="O4060" s="35">
        <v>4</v>
      </c>
      <c r="P4060" s="17"/>
      <c r="Q4060" s="40">
        <v>2407.1922</v>
      </c>
      <c r="R4060" s="40">
        <v>602.55350999999996</v>
      </c>
      <c r="S4060" s="18">
        <f t="shared" si="442"/>
        <v>3.1698429572939468</v>
      </c>
      <c r="T4060" s="18">
        <f t="shared" si="443"/>
        <v>1152.2492002412985</v>
      </c>
      <c r="U4060" s="18">
        <f t="shared" si="444"/>
        <v>3.1366508843389793</v>
      </c>
      <c r="V4060" s="30">
        <v>602.55539999999996</v>
      </c>
      <c r="AD4060" s="3" t="s">
        <v>47</v>
      </c>
      <c r="AF4060" s="3" t="s">
        <v>47</v>
      </c>
      <c r="AG4060" s="3" t="s">
        <v>52</v>
      </c>
      <c r="AJ4060" s="3" t="s">
        <v>47</v>
      </c>
      <c r="AK4060" s="3" t="s">
        <v>52</v>
      </c>
      <c r="AU4060" s="3">
        <v>0</v>
      </c>
      <c r="AV4060" s="3">
        <v>3</v>
      </c>
      <c r="AW4060" s="3">
        <v>1</v>
      </c>
      <c r="AX4060" s="3">
        <v>3</v>
      </c>
      <c r="AY4060" s="3">
        <v>100</v>
      </c>
      <c r="AZ4060" s="6" t="str">
        <f t="shared" si="445"/>
        <v>2328.7</v>
      </c>
      <c r="BC4060" s="12" t="s">
        <v>10259</v>
      </c>
      <c r="BJ4060" s="12">
        <f t="shared" si="446"/>
        <v>0</v>
      </c>
      <c r="BK4060" s="12">
        <f t="shared" si="447"/>
        <v>0</v>
      </c>
      <c r="CQ4060" s="3" t="str">
        <f>CONCATENATE(baseURL!$A$1,baseURL!$B$1,baseURL!$C$1,".",C4060,".",L4060,".pkl&amp;seq=",BC4060)</f>
        <v>http://proteomics.broadinstitute.org/millscripts/viewfeed.pl?side=xl&amp;cycle=1&amp;fixedMods=iaaC&amp;file=msdataSM/iPRG2012_nd/cpick_in/iPRG2012_nd.2328.7.4.pkl&amp;seq=VKADRDESSPYAAMLAAQDVAAK</v>
      </c>
    </row>
    <row r="4061" spans="1:95" x14ac:dyDescent="0.2">
      <c r="A4061" s="3">
        <v>4656</v>
      </c>
      <c r="B4061" s="2" t="s">
        <v>10263</v>
      </c>
      <c r="C4061" s="2" t="s">
        <v>10264</v>
      </c>
      <c r="D4061" s="3">
        <v>10633</v>
      </c>
      <c r="E4061" s="3">
        <v>10624</v>
      </c>
      <c r="F4061" s="3">
        <v>48921</v>
      </c>
      <c r="G4061" s="3">
        <v>12952</v>
      </c>
      <c r="H4061" s="3">
        <v>39.082599999999999</v>
      </c>
      <c r="I4061" s="30">
        <v>803.06609000000003</v>
      </c>
      <c r="J4061" s="30">
        <v>803.06942649999996</v>
      </c>
      <c r="K4061" s="30">
        <v>-3.3400000000000001E-3</v>
      </c>
      <c r="L4061" s="3">
        <v>3</v>
      </c>
      <c r="M4061" s="3">
        <v>3</v>
      </c>
      <c r="N4061" s="10">
        <f t="shared" si="441"/>
        <v>1</v>
      </c>
      <c r="O4061" s="35">
        <v>3</v>
      </c>
      <c r="P4061" s="17"/>
      <c r="Q4061" s="40">
        <v>2407.1922</v>
      </c>
      <c r="R4061" s="40">
        <v>803.06892000000005</v>
      </c>
      <c r="S4061" s="18">
        <f t="shared" si="442"/>
        <v>-3.5239814784728658</v>
      </c>
      <c r="T4061" s="18">
        <f t="shared" si="443"/>
        <v>0.63070551891725835</v>
      </c>
      <c r="U4061" s="18">
        <f t="shared" si="444"/>
        <v>0.72222941948728736</v>
      </c>
      <c r="V4061" s="30">
        <v>803.06949999999995</v>
      </c>
      <c r="W4061" s="3" t="s">
        <v>47</v>
      </c>
      <c r="X4061" s="3" t="s">
        <v>47</v>
      </c>
      <c r="Y4061" s="3" t="s">
        <v>47</v>
      </c>
      <c r="Z4061" s="3" t="s">
        <v>47</v>
      </c>
      <c r="AA4061" s="3" t="s">
        <v>47</v>
      </c>
      <c r="AB4061" s="12" t="s">
        <v>47</v>
      </c>
      <c r="AC4061" s="3" t="s">
        <v>47</v>
      </c>
      <c r="AD4061" s="3" t="s">
        <v>47</v>
      </c>
      <c r="AE4061" s="3" t="s">
        <v>47</v>
      </c>
      <c r="AF4061" s="3" t="s">
        <v>47</v>
      </c>
      <c r="AG4061" s="3" t="s">
        <v>47</v>
      </c>
      <c r="AI4061" s="3" t="s">
        <v>47</v>
      </c>
      <c r="AK4061" s="3" t="s">
        <v>47</v>
      </c>
      <c r="AL4061" s="3" t="s">
        <v>47</v>
      </c>
      <c r="AM4061" s="3" t="s">
        <v>47</v>
      </c>
      <c r="AN4061" s="3" t="s">
        <v>47</v>
      </c>
      <c r="AU4061" s="3">
        <v>0</v>
      </c>
      <c r="AV4061" s="3">
        <v>16</v>
      </c>
      <c r="AW4061" s="3">
        <v>1</v>
      </c>
      <c r="AX4061" s="3">
        <v>16</v>
      </c>
      <c r="AY4061" s="3">
        <v>100</v>
      </c>
      <c r="AZ4061" s="6" t="str">
        <f t="shared" si="445"/>
        <v>2329.11</v>
      </c>
      <c r="BC4061" s="12" t="s">
        <v>10259</v>
      </c>
      <c r="BJ4061" s="12">
        <f t="shared" si="446"/>
        <v>0</v>
      </c>
      <c r="BK4061" s="12">
        <f t="shared" si="447"/>
        <v>0</v>
      </c>
      <c r="CQ4061" s="3" t="str">
        <f>CONCATENATE(baseURL!$A$1,baseURL!$B$1,baseURL!$C$1,".",C4061,".",L4061,".pkl&amp;seq=",BC4061)</f>
        <v>http://proteomics.broadinstitute.org/millscripts/viewfeed.pl?side=xl&amp;cycle=1&amp;fixedMods=iaaC&amp;file=msdataSM/iPRG2012_nd/cpick_in/iPRG2012_nd.2329.11.3.pkl&amp;seq=VKADRDESSPYAAMLAAQDVAAK</v>
      </c>
    </row>
    <row r="4062" spans="1:95" x14ac:dyDescent="0.2">
      <c r="A4062" s="3">
        <v>3182</v>
      </c>
      <c r="B4062" s="2" t="s">
        <v>10265</v>
      </c>
      <c r="C4062" s="2" t="s">
        <v>10266</v>
      </c>
      <c r="D4062" s="3">
        <v>10625</v>
      </c>
      <c r="E4062" s="3">
        <v>10616</v>
      </c>
      <c r="F4062" s="3">
        <v>48913</v>
      </c>
      <c r="G4062" s="3">
        <v>12944</v>
      </c>
      <c r="H4062" s="3">
        <v>39.069299999999998</v>
      </c>
      <c r="I4062" s="30">
        <v>508.76506999999998</v>
      </c>
      <c r="J4062" s="30">
        <v>508.76423190000003</v>
      </c>
      <c r="K4062" s="30">
        <v>8.4000000000000003E-4</v>
      </c>
      <c r="L4062" s="3">
        <v>0</v>
      </c>
      <c r="M4062" s="3">
        <v>2</v>
      </c>
      <c r="N4062" s="10">
        <f t="shared" si="441"/>
        <v>1</v>
      </c>
      <c r="O4062" s="35">
        <v>2</v>
      </c>
      <c r="P4062" s="17"/>
      <c r="Q4062" s="40">
        <v>1016.51999</v>
      </c>
      <c r="R4062" s="40">
        <v>508.76362999999998</v>
      </c>
      <c r="S4062" s="18">
        <f t="shared" si="442"/>
        <v>2.8303910010279791</v>
      </c>
      <c r="T4062" s="18">
        <f t="shared" si="443"/>
        <v>1.1830641275384151</v>
      </c>
      <c r="U4062" s="18">
        <f t="shared" si="444"/>
        <v>0.92380817395904635</v>
      </c>
      <c r="V4062" s="30">
        <v>508.76409999999998</v>
      </c>
      <c r="W4062" s="3" t="s">
        <v>47</v>
      </c>
      <c r="X4062" s="3" t="s">
        <v>47</v>
      </c>
      <c r="Y4062" s="3" t="s">
        <v>47</v>
      </c>
      <c r="Z4062" s="3" t="s">
        <v>47</v>
      </c>
      <c r="AA4062" s="3" t="s">
        <v>47</v>
      </c>
      <c r="AB4062" s="12" t="s">
        <v>47</v>
      </c>
      <c r="AC4062" s="3" t="s">
        <v>47</v>
      </c>
      <c r="AE4062" s="3" t="s">
        <v>48</v>
      </c>
      <c r="AG4062" s="3" t="s">
        <v>48</v>
      </c>
      <c r="AH4062" s="3" t="s">
        <v>47</v>
      </c>
      <c r="AL4062" s="3" t="s">
        <v>48</v>
      </c>
      <c r="AM4062" s="3" t="s">
        <v>47</v>
      </c>
      <c r="AU4062" s="3">
        <v>0</v>
      </c>
      <c r="AV4062" s="3">
        <v>9</v>
      </c>
      <c r="AW4062" s="3">
        <v>1</v>
      </c>
      <c r="AX4062" s="3">
        <v>9</v>
      </c>
      <c r="AY4062" s="3">
        <v>100</v>
      </c>
      <c r="AZ4062" s="6" t="str">
        <f t="shared" si="445"/>
        <v>2329.3</v>
      </c>
      <c r="BC4062" s="12" t="s">
        <v>10267</v>
      </c>
      <c r="BJ4062" s="12">
        <f t="shared" si="446"/>
        <v>0</v>
      </c>
      <c r="BK4062" s="12">
        <f t="shared" si="447"/>
        <v>0</v>
      </c>
      <c r="CQ4062" s="3" t="str">
        <f>CONCATENATE(baseURL!$A$1,baseURL!$B$1,baseURL!$C$1,".",C4062,".",L4062,".pkl&amp;seq=",BC4062)</f>
        <v>http://proteomics.broadinstitute.org/millscripts/viewfeed.pl?side=xl&amp;cycle=1&amp;fixedMods=iaaC&amp;file=msdataSM/iPRG2012_nd/cpick_in/iPRG2012_nd.2329.3.0.pkl&amp;seq=TFFVGGNFK</v>
      </c>
    </row>
    <row r="4063" spans="1:95" x14ac:dyDescent="0.2">
      <c r="A4063" s="3">
        <v>3612</v>
      </c>
      <c r="B4063" s="2" t="s">
        <v>10268</v>
      </c>
      <c r="C4063" s="2" t="s">
        <v>10258</v>
      </c>
      <c r="D4063" s="3">
        <v>10630</v>
      </c>
      <c r="E4063" s="3">
        <v>10621</v>
      </c>
      <c r="F4063" s="3">
        <v>48918</v>
      </c>
      <c r="G4063" s="3">
        <v>12949</v>
      </c>
      <c r="H4063" s="3">
        <v>39.077599999999997</v>
      </c>
      <c r="I4063" s="30">
        <v>641.32938999999999</v>
      </c>
      <c r="J4063" s="30">
        <v>641.32811279999999</v>
      </c>
      <c r="K4063" s="30">
        <v>1.2800000000000001E-3</v>
      </c>
      <c r="L4063" s="3">
        <v>2</v>
      </c>
      <c r="M4063" s="3">
        <v>2</v>
      </c>
      <c r="N4063" s="10">
        <f t="shared" si="441"/>
        <v>1</v>
      </c>
      <c r="O4063" s="35">
        <v>2</v>
      </c>
      <c r="P4063" s="17"/>
      <c r="Q4063" s="40">
        <v>1281.6473800000001</v>
      </c>
      <c r="R4063" s="40">
        <v>641.32732999999996</v>
      </c>
      <c r="S4063" s="18">
        <f t="shared" si="442"/>
        <v>3.2120882795195937</v>
      </c>
      <c r="T4063" s="18">
        <f t="shared" si="443"/>
        <v>1.2205935462387176</v>
      </c>
      <c r="U4063" s="18">
        <f t="shared" si="444"/>
        <v>1.3565615550442829</v>
      </c>
      <c r="V4063" s="30">
        <v>641.32820000000004</v>
      </c>
      <c r="W4063" s="3" t="s">
        <v>47</v>
      </c>
      <c r="X4063" s="3" t="s">
        <v>47</v>
      </c>
      <c r="Y4063" s="3" t="s">
        <v>47</v>
      </c>
      <c r="Z4063" s="3" t="s">
        <v>47</v>
      </c>
      <c r="AA4063" s="3" t="s">
        <v>47</v>
      </c>
      <c r="AB4063" s="12" t="s">
        <v>47</v>
      </c>
      <c r="AC4063" s="3" t="s">
        <v>47</v>
      </c>
      <c r="AE4063" s="3" t="s">
        <v>47</v>
      </c>
      <c r="AF4063" s="3" t="s">
        <v>48</v>
      </c>
      <c r="AG4063" s="3" t="s">
        <v>48</v>
      </c>
      <c r="AH4063" s="3" t="s">
        <v>47</v>
      </c>
      <c r="AI4063" s="3" t="s">
        <v>47</v>
      </c>
      <c r="AJ4063" s="3" t="s">
        <v>47</v>
      </c>
      <c r="AK4063" s="3" t="s">
        <v>48</v>
      </c>
      <c r="AL4063" s="3" t="s">
        <v>47</v>
      </c>
      <c r="AU4063" s="3">
        <v>0</v>
      </c>
      <c r="AV4063" s="3">
        <v>12</v>
      </c>
      <c r="AW4063" s="3">
        <v>1</v>
      </c>
      <c r="AX4063" s="3">
        <v>12</v>
      </c>
      <c r="AY4063" s="3">
        <v>100</v>
      </c>
      <c r="AZ4063" s="6" t="str">
        <f t="shared" si="445"/>
        <v>2329.8</v>
      </c>
      <c r="BC4063" s="12" t="s">
        <v>10120</v>
      </c>
      <c r="BJ4063" s="12">
        <f t="shared" si="446"/>
        <v>0</v>
      </c>
      <c r="BK4063" s="12">
        <f t="shared" si="447"/>
        <v>0</v>
      </c>
      <c r="CQ4063" s="3" t="str">
        <f>CONCATENATE(baseURL!$A$1,baseURL!$B$1,baseURL!$C$1,".",C4063,".",L4063,".pkl&amp;seq=",BC4063)</f>
        <v>http://proteomics.broadinstitute.org/millscripts/viewfeed.pl?side=xl&amp;cycle=1&amp;fixedMods=iaaC&amp;file=msdataSM/iPRG2012_nd/cpick_in/iPRG2012_nd.2329.8.2.pkl&amp;seq=LVYGVDPDFTR</v>
      </c>
    </row>
    <row r="4064" spans="1:95" x14ac:dyDescent="0.2">
      <c r="A4064" s="3">
        <v>4989</v>
      </c>
      <c r="B4064" s="2" t="s">
        <v>10260</v>
      </c>
      <c r="C4064" s="2" t="s">
        <v>10261</v>
      </c>
      <c r="D4064" s="3">
        <v>10631</v>
      </c>
      <c r="E4064" s="3">
        <v>10622</v>
      </c>
      <c r="F4064" s="3">
        <v>48919</v>
      </c>
      <c r="G4064" s="3">
        <v>12950</v>
      </c>
      <c r="H4064" s="3">
        <v>39.079300000000003</v>
      </c>
      <c r="I4064" s="30">
        <v>740.74004000000002</v>
      </c>
      <c r="J4064" s="30">
        <v>740.73854440000002</v>
      </c>
      <c r="K4064" s="30">
        <v>1.5E-3</v>
      </c>
      <c r="L4064" s="3">
        <v>3</v>
      </c>
      <c r="M4064" s="3">
        <v>3</v>
      </c>
      <c r="N4064" s="10">
        <f t="shared" si="441"/>
        <v>1</v>
      </c>
      <c r="O4064" s="35">
        <v>3</v>
      </c>
      <c r="P4064" s="17"/>
      <c r="Q4064" s="40">
        <v>2220.1982699999999</v>
      </c>
      <c r="R4064" s="40">
        <v>740.73761000000002</v>
      </c>
      <c r="S4064" s="18">
        <f t="shared" si="442"/>
        <v>3.2805138650971548</v>
      </c>
      <c r="T4064" s="18">
        <f t="shared" si="443"/>
        <v>1.2614453315061902</v>
      </c>
      <c r="U4064" s="18">
        <f t="shared" si="444"/>
        <v>1.2015050781972616</v>
      </c>
      <c r="V4064" s="30">
        <v>740.73850000000004</v>
      </c>
      <c r="W4064" s="3" t="s">
        <v>47</v>
      </c>
      <c r="X4064" s="3" t="s">
        <v>47</v>
      </c>
      <c r="Y4064" s="3" t="s">
        <v>47</v>
      </c>
      <c r="Z4064" s="3" t="s">
        <v>47</v>
      </c>
      <c r="AA4064" s="3" t="s">
        <v>48</v>
      </c>
      <c r="AB4064" s="12" t="s">
        <v>47</v>
      </c>
      <c r="AC4064" s="3" t="s">
        <v>47</v>
      </c>
      <c r="AD4064" s="3" t="s">
        <v>47</v>
      </c>
      <c r="AE4064" s="3" t="s">
        <v>47</v>
      </c>
      <c r="AF4064" s="3" t="s">
        <v>47</v>
      </c>
      <c r="AG4064" s="3" t="s">
        <v>47</v>
      </c>
      <c r="AH4064" s="3" t="s">
        <v>47</v>
      </c>
      <c r="AI4064" s="3" t="s">
        <v>47</v>
      </c>
      <c r="AJ4064" s="3" t="s">
        <v>47</v>
      </c>
      <c r="AK4064" s="3" t="s">
        <v>47</v>
      </c>
      <c r="AL4064" s="3" t="s">
        <v>47</v>
      </c>
      <c r="AM4064" s="3" t="s">
        <v>47</v>
      </c>
      <c r="AN4064" s="3" t="s">
        <v>47</v>
      </c>
      <c r="AU4064" s="3">
        <v>0</v>
      </c>
      <c r="AV4064" s="3">
        <v>17</v>
      </c>
      <c r="AW4064" s="3">
        <v>1</v>
      </c>
      <c r="AX4064" s="3">
        <v>17</v>
      </c>
      <c r="AY4064" s="3">
        <v>100</v>
      </c>
      <c r="AZ4064" s="6" t="str">
        <f t="shared" si="445"/>
        <v>2329.9</v>
      </c>
      <c r="BC4064" s="12" t="s">
        <v>10262</v>
      </c>
      <c r="BJ4064" s="12">
        <f t="shared" si="446"/>
        <v>0</v>
      </c>
      <c r="BK4064" s="12">
        <f t="shared" si="447"/>
        <v>0</v>
      </c>
      <c r="CQ4064" s="3" t="str">
        <f>CONCATENATE(baseURL!$A$1,baseURL!$B$1,baseURL!$C$1,".",C4064,".",L4064,".pkl&amp;seq=",BC4064)</f>
        <v>http://proteomics.broadinstitute.org/millscripts/viewfeed.pl?side=xl&amp;cycle=1&amp;fixedMods=iaaC&amp;file=msdataSM/iPRG2012_nd/cpick_in/iPRG2012_nd.2329.9.3.pkl&amp;seq=KLLQLAGVEDVYTQSNGKTR</v>
      </c>
    </row>
    <row r="4065" spans="1:95" x14ac:dyDescent="0.2">
      <c r="A4065" s="3">
        <v>5569</v>
      </c>
      <c r="B4065" s="2" t="s">
        <v>10269</v>
      </c>
      <c r="C4065" s="2" t="s">
        <v>10260</v>
      </c>
      <c r="D4065" s="3">
        <v>10643</v>
      </c>
      <c r="E4065" s="3">
        <v>10634</v>
      </c>
      <c r="F4065" s="3">
        <v>48941</v>
      </c>
      <c r="G4065" s="3">
        <v>12963</v>
      </c>
      <c r="H4065" s="3">
        <v>39.1036</v>
      </c>
      <c r="I4065" s="30">
        <v>618.95502999999997</v>
      </c>
      <c r="J4065" s="30">
        <v>618.95406739999999</v>
      </c>
      <c r="K4065" s="30">
        <v>9.6000000000000002E-4</v>
      </c>
      <c r="L4065" s="3">
        <v>3</v>
      </c>
      <c r="M4065" s="3">
        <v>3</v>
      </c>
      <c r="N4065" s="10">
        <f t="shared" si="441"/>
        <v>1</v>
      </c>
      <c r="O4065" s="35">
        <v>3</v>
      </c>
      <c r="P4065" s="17"/>
      <c r="Q4065" s="40">
        <v>1854.84392</v>
      </c>
      <c r="R4065" s="40">
        <v>618.95282999999995</v>
      </c>
      <c r="S4065" s="18">
        <f t="shared" si="442"/>
        <v>3.554390404865245</v>
      </c>
      <c r="T4065" s="18">
        <f t="shared" si="443"/>
        <v>1.9991830395805115</v>
      </c>
      <c r="U4065" s="18">
        <f t="shared" si="444"/>
        <v>1.7287262423971692</v>
      </c>
      <c r="V4065" s="30">
        <v>618.95389999999998</v>
      </c>
      <c r="W4065" s="3" t="s">
        <v>47</v>
      </c>
      <c r="X4065" s="3" t="s">
        <v>47</v>
      </c>
      <c r="Y4065" s="3" t="s">
        <v>47</v>
      </c>
      <c r="Z4065" s="3" t="s">
        <v>47</v>
      </c>
      <c r="AA4065" s="3" t="s">
        <v>48</v>
      </c>
      <c r="AB4065" s="12" t="s">
        <v>47</v>
      </c>
      <c r="AC4065" s="3" t="s">
        <v>47</v>
      </c>
      <c r="AD4065" s="3" t="s">
        <v>47</v>
      </c>
      <c r="AE4065" s="3" t="s">
        <v>47</v>
      </c>
      <c r="AF4065" s="3" t="s">
        <v>47</v>
      </c>
      <c r="AG4065" s="3" t="s">
        <v>47</v>
      </c>
      <c r="AH4065" s="3" t="s">
        <v>47</v>
      </c>
      <c r="AI4065" s="3" t="s">
        <v>47</v>
      </c>
      <c r="AJ4065" s="3" t="s">
        <v>47</v>
      </c>
      <c r="AK4065" s="3" t="s">
        <v>47</v>
      </c>
      <c r="AL4065" s="3" t="s">
        <v>47</v>
      </c>
      <c r="AM4065" s="3" t="s">
        <v>47</v>
      </c>
      <c r="AU4065" s="3">
        <v>0</v>
      </c>
      <c r="AV4065" s="3">
        <v>16</v>
      </c>
      <c r="AW4065" s="3">
        <v>1</v>
      </c>
      <c r="AX4065" s="3">
        <v>16</v>
      </c>
      <c r="AY4065" s="3">
        <v>100</v>
      </c>
      <c r="AZ4065" s="6" t="str">
        <f t="shared" si="445"/>
        <v>2330.10</v>
      </c>
      <c r="BC4065" s="12" t="s">
        <v>10133</v>
      </c>
      <c r="BJ4065" s="12">
        <f t="shared" si="446"/>
        <v>0</v>
      </c>
      <c r="BK4065" s="12">
        <f t="shared" si="447"/>
        <v>0</v>
      </c>
      <c r="CQ4065" s="3" t="str">
        <f>CONCATENATE(baseURL!$A$1,baseURL!$B$1,baseURL!$C$1,".",C4065,".",L4065,".pkl&amp;seq=",BC4065)</f>
        <v>http://proteomics.broadinstitute.org/millscripts/viewfeed.pl?side=xl&amp;cycle=1&amp;fixedMods=iaaC&amp;file=msdataSM/iPRG2012_nd/cpick_in/iPRG2012_nd.2330.10.3.pkl&amp;seq=ARLMADDYGWDVTDAR</v>
      </c>
    </row>
    <row r="4066" spans="1:95" x14ac:dyDescent="0.2">
      <c r="A4066" s="3">
        <v>3172</v>
      </c>
      <c r="B4066" s="2" t="s">
        <v>10270</v>
      </c>
      <c r="C4066" s="2" t="s">
        <v>10263</v>
      </c>
      <c r="D4066" s="3">
        <v>10645</v>
      </c>
      <c r="E4066" s="3">
        <v>10636</v>
      </c>
      <c r="F4066" s="3">
        <v>48943</v>
      </c>
      <c r="G4066" s="3">
        <v>12965</v>
      </c>
      <c r="H4066" s="3">
        <v>39.106999999999999</v>
      </c>
      <c r="I4066" s="30">
        <v>647.34172999999998</v>
      </c>
      <c r="J4066" s="30">
        <v>647.33851040000002</v>
      </c>
      <c r="K4066" s="30">
        <v>3.2200000000000002E-3</v>
      </c>
      <c r="L4066" s="3">
        <v>2</v>
      </c>
      <c r="M4066" s="3">
        <v>2</v>
      </c>
      <c r="N4066" s="10">
        <f t="shared" si="441"/>
        <v>1</v>
      </c>
      <c r="O4066" s="35">
        <v>2</v>
      </c>
      <c r="P4066" s="17"/>
      <c r="Q4066" s="40">
        <v>1293.66851</v>
      </c>
      <c r="R4066" s="40">
        <v>647.33789000000002</v>
      </c>
      <c r="S4066" s="18">
        <f t="shared" si="442"/>
        <v>5.9319870801449817</v>
      </c>
      <c r="T4066" s="18">
        <f t="shared" si="443"/>
        <v>0.95838666264772321</v>
      </c>
      <c r="U4066" s="18">
        <f t="shared" si="444"/>
        <v>1.2512785247304303</v>
      </c>
      <c r="V4066" s="30">
        <v>647.33870000000002</v>
      </c>
      <c r="W4066" s="3" t="s">
        <v>47</v>
      </c>
      <c r="X4066" s="3" t="s">
        <v>47</v>
      </c>
      <c r="Y4066" s="3" t="s">
        <v>47</v>
      </c>
      <c r="Z4066" s="3" t="s">
        <v>47</v>
      </c>
      <c r="AA4066" s="3" t="s">
        <v>47</v>
      </c>
      <c r="AB4066" s="12" t="s">
        <v>48</v>
      </c>
      <c r="AC4066" s="3" t="s">
        <v>47</v>
      </c>
      <c r="AE4066" s="3" t="s">
        <v>48</v>
      </c>
      <c r="AF4066" s="3" t="s">
        <v>48</v>
      </c>
      <c r="AG4066" s="3" t="s">
        <v>47</v>
      </c>
      <c r="AH4066" s="3" t="s">
        <v>48</v>
      </c>
      <c r="AL4066" s="3" t="s">
        <v>52</v>
      </c>
      <c r="AM4066" s="3" t="s">
        <v>48</v>
      </c>
      <c r="AP4066" s="3" t="s">
        <v>52</v>
      </c>
      <c r="AU4066" s="3">
        <v>0</v>
      </c>
      <c r="AV4066" s="3">
        <v>7</v>
      </c>
      <c r="AW4066" s="3">
        <v>1</v>
      </c>
      <c r="AX4066" s="3">
        <v>7</v>
      </c>
      <c r="AY4066" s="3">
        <v>100</v>
      </c>
      <c r="AZ4066" s="6" t="str">
        <f t="shared" si="445"/>
        <v>2330.12</v>
      </c>
      <c r="BC4066" s="12" t="s">
        <v>10271</v>
      </c>
      <c r="BJ4066" s="12">
        <f t="shared" si="446"/>
        <v>0</v>
      </c>
      <c r="BK4066" s="12">
        <f t="shared" si="447"/>
        <v>0</v>
      </c>
      <c r="CQ4066" s="3" t="str">
        <f>CONCATENATE(baseURL!$A$1,baseURL!$B$1,baseURL!$C$1,".",C4066,".",L4066,".pkl&amp;seq=",BC4066)</f>
        <v>http://proteomics.broadinstitute.org/millscripts/viewfeed.pl?side=xl&amp;cycle=1&amp;fixedMods=iaaC&amp;file=msdataSM/iPRG2012_nd/cpick_in/iPRG2012_nd.2330.12.2.pkl&amp;seq=VTYLVLDEADR</v>
      </c>
    </row>
    <row r="4067" spans="1:95" x14ac:dyDescent="0.2">
      <c r="A4067" s="3">
        <v>1391</v>
      </c>
      <c r="B4067" s="2" t="s">
        <v>10272</v>
      </c>
      <c r="C4067" s="2" t="s">
        <v>10270</v>
      </c>
      <c r="D4067" s="3">
        <v>10658</v>
      </c>
      <c r="E4067" s="3">
        <v>10649</v>
      </c>
      <c r="F4067" s="3">
        <v>48965</v>
      </c>
      <c r="G4067" s="3">
        <v>12979</v>
      </c>
      <c r="H4067" s="3">
        <v>39.131300000000003</v>
      </c>
      <c r="I4067" s="30">
        <v>669.01548000000003</v>
      </c>
      <c r="J4067" s="30">
        <v>669.01850679999995</v>
      </c>
      <c r="K4067" s="30">
        <v>-3.0300000000000001E-3</v>
      </c>
      <c r="L4067" s="3">
        <v>0</v>
      </c>
      <c r="M4067" s="3">
        <v>3</v>
      </c>
      <c r="N4067" s="10">
        <f t="shared" si="441"/>
        <v>1</v>
      </c>
      <c r="O4067" s="35">
        <v>3</v>
      </c>
      <c r="P4067" s="17"/>
      <c r="Q4067" s="40">
        <v>2005.0349000000001</v>
      </c>
      <c r="R4067" s="40">
        <v>669.01648</v>
      </c>
      <c r="S4067" s="18">
        <f t="shared" si="442"/>
        <v>-1.4947314899871422</v>
      </c>
      <c r="T4067" s="18">
        <f t="shared" si="443"/>
        <v>3.0295217839077071</v>
      </c>
      <c r="U4067" s="18">
        <f t="shared" si="444"/>
        <v>-2.9595683502493113</v>
      </c>
      <c r="V4067" s="30">
        <v>669.0145</v>
      </c>
      <c r="X4067" s="3" t="s">
        <v>48</v>
      </c>
      <c r="Y4067" s="3" t="s">
        <v>47</v>
      </c>
      <c r="Z4067" s="3" t="s">
        <v>48</v>
      </c>
      <c r="AA4067" s="3" t="s">
        <v>47</v>
      </c>
      <c r="AB4067" s="12" t="s">
        <v>47</v>
      </c>
      <c r="AF4067" s="3" t="s">
        <v>48</v>
      </c>
      <c r="AG4067" s="3" t="s">
        <v>52</v>
      </c>
      <c r="AK4067" s="3" t="s">
        <v>52</v>
      </c>
      <c r="AL4067" s="3" t="s">
        <v>52</v>
      </c>
      <c r="AM4067" s="3" t="s">
        <v>48</v>
      </c>
      <c r="AU4067" s="3">
        <v>0</v>
      </c>
      <c r="AV4067" s="3">
        <v>3</v>
      </c>
      <c r="AW4067" s="3">
        <v>1</v>
      </c>
      <c r="AX4067" s="3">
        <v>3</v>
      </c>
      <c r="AY4067" s="3">
        <v>100</v>
      </c>
      <c r="AZ4067" s="6" t="str">
        <f t="shared" si="445"/>
        <v>2331.13</v>
      </c>
      <c r="BC4067" s="12" t="s">
        <v>10273</v>
      </c>
      <c r="BJ4067" s="12">
        <f t="shared" si="446"/>
        <v>0</v>
      </c>
      <c r="BK4067" s="12">
        <f t="shared" si="447"/>
        <v>0</v>
      </c>
      <c r="CQ4067" s="3" t="str">
        <f>CONCATENATE(baseURL!$A$1,baseURL!$B$1,baseURL!$C$1,".",C4067,".",L4067,".pkl&amp;seq=",BC4067)</f>
        <v>http://proteomics.broadinstitute.org/millscripts/viewfeed.pl?side=xl&amp;cycle=1&amp;fixedMods=iaaC&amp;file=msdataSM/iPRG2012_nd/cpick_in/iPRG2012_nd.2331.13.0.pkl&amp;seq=ERKDQYVPEVSALDLSR</v>
      </c>
    </row>
    <row r="4068" spans="1:95" x14ac:dyDescent="0.2">
      <c r="A4068" s="3">
        <v>6313</v>
      </c>
      <c r="B4068" s="2" t="s">
        <v>10274</v>
      </c>
      <c r="C4068" s="2" t="s">
        <v>10275</v>
      </c>
      <c r="D4068" s="3">
        <v>10650</v>
      </c>
      <c r="E4068" s="3">
        <v>10641</v>
      </c>
      <c r="F4068" s="3">
        <v>48957</v>
      </c>
      <c r="G4068" s="3">
        <v>12971</v>
      </c>
      <c r="H4068" s="3">
        <v>39.1188</v>
      </c>
      <c r="I4068" s="30">
        <v>477.30658</v>
      </c>
      <c r="J4068" s="30">
        <v>477.30549780000001</v>
      </c>
      <c r="K4068" s="30">
        <v>1.08E-3</v>
      </c>
      <c r="L4068" s="3">
        <v>2</v>
      </c>
      <c r="M4068" s="3">
        <v>2</v>
      </c>
      <c r="N4068" s="10">
        <f t="shared" si="441"/>
        <v>1</v>
      </c>
      <c r="O4068" s="35">
        <v>2</v>
      </c>
      <c r="P4068" s="17"/>
      <c r="Q4068" s="40">
        <v>953.60298999999998</v>
      </c>
      <c r="R4068" s="40">
        <v>477.30513999999999</v>
      </c>
      <c r="S4068" s="18">
        <f t="shared" si="442"/>
        <v>3.0169379697070271</v>
      </c>
      <c r="T4068" s="18">
        <f t="shared" si="443"/>
        <v>0.7496252816751674</v>
      </c>
      <c r="U4068" s="18">
        <f t="shared" si="444"/>
        <v>-8.3803832518326848E-2</v>
      </c>
      <c r="V4068" s="30">
        <v>477.30509999999998</v>
      </c>
      <c r="W4068" s="3" t="s">
        <v>47</v>
      </c>
      <c r="X4068" s="3" t="s">
        <v>47</v>
      </c>
      <c r="Y4068" s="3" t="s">
        <v>47</v>
      </c>
      <c r="Z4068" s="3" t="s">
        <v>47</v>
      </c>
      <c r="AA4068" s="3" t="s">
        <v>47</v>
      </c>
      <c r="AB4068" s="12" t="s">
        <v>47</v>
      </c>
      <c r="AC4068" s="3" t="s">
        <v>47</v>
      </c>
      <c r="AD4068" s="3" t="s">
        <v>47</v>
      </c>
      <c r="AE4068" s="3" t="s">
        <v>47</v>
      </c>
      <c r="AF4068" s="3" t="s">
        <v>47</v>
      </c>
      <c r="AG4068" s="3" t="s">
        <v>47</v>
      </c>
      <c r="AH4068" s="3" t="s">
        <v>47</v>
      </c>
      <c r="AI4068" s="3" t="s">
        <v>47</v>
      </c>
      <c r="AJ4068" s="3" t="s">
        <v>47</v>
      </c>
      <c r="AK4068" s="3" t="s">
        <v>52</v>
      </c>
      <c r="AL4068" s="3" t="s">
        <v>47</v>
      </c>
      <c r="AU4068" s="3">
        <v>0</v>
      </c>
      <c r="AV4068" s="3">
        <v>15</v>
      </c>
      <c r="AW4068" s="3">
        <v>1</v>
      </c>
      <c r="AX4068" s="3">
        <v>15</v>
      </c>
      <c r="AY4068" s="3">
        <v>100</v>
      </c>
      <c r="AZ4068" s="6" t="str">
        <f t="shared" si="445"/>
        <v>2331.5</v>
      </c>
      <c r="BC4068" s="12" t="s">
        <v>10276</v>
      </c>
      <c r="BJ4068" s="12">
        <f t="shared" si="446"/>
        <v>0</v>
      </c>
      <c r="BK4068" s="12">
        <f t="shared" si="447"/>
        <v>0</v>
      </c>
      <c r="CQ4068" s="3" t="str">
        <f>CONCATENATE(baseURL!$A$1,baseURL!$B$1,baseURL!$C$1,".",C4068,".",L4068,".pkl&amp;seq=",BC4068)</f>
        <v>http://proteomics.broadinstitute.org/millscripts/viewfeed.pl?side=xl&amp;cycle=1&amp;fixedMods=iaaC&amp;file=msdataSM/iPRG2012_nd/cpick_in/iPRG2012_nd.2331.5.2.pkl&amp;seq=LLLPGELAK</v>
      </c>
    </row>
    <row r="4069" spans="1:95" x14ac:dyDescent="0.2">
      <c r="A4069" s="3">
        <v>1133</v>
      </c>
      <c r="B4069" s="2" t="s">
        <v>10277</v>
      </c>
      <c r="C4069" s="2" t="s">
        <v>10278</v>
      </c>
      <c r="D4069" s="3">
        <v>10652</v>
      </c>
      <c r="E4069" s="3">
        <v>10643</v>
      </c>
      <c r="F4069" s="3">
        <v>48959</v>
      </c>
      <c r="G4069" s="3">
        <v>12973</v>
      </c>
      <c r="H4069" s="3">
        <v>39.121299999999998</v>
      </c>
      <c r="I4069" s="30">
        <v>520.26814000000002</v>
      </c>
      <c r="J4069" s="30">
        <v>520.01721899999995</v>
      </c>
      <c r="K4069" s="30">
        <v>0.25091999999999998</v>
      </c>
      <c r="L4069" s="3">
        <v>0</v>
      </c>
      <c r="M4069" s="3">
        <v>4</v>
      </c>
      <c r="N4069" s="10">
        <f t="shared" si="441"/>
        <v>1</v>
      </c>
      <c r="O4069" s="35">
        <v>4</v>
      </c>
      <c r="P4069" s="17"/>
      <c r="Q4069" s="40">
        <v>2077.0479</v>
      </c>
      <c r="R4069" s="40">
        <v>520.01742999999999</v>
      </c>
      <c r="S4069" s="18">
        <f t="shared" si="442"/>
        <v>482.11845514491011</v>
      </c>
      <c r="T4069" s="18">
        <f t="shared" si="443"/>
        <v>-0.40575563022129935</v>
      </c>
      <c r="U4069" s="18">
        <f t="shared" si="444"/>
        <v>-0.44229286696743997</v>
      </c>
      <c r="V4069" s="30">
        <v>520.0172</v>
      </c>
      <c r="Y4069" s="3" t="s">
        <v>47</v>
      </c>
      <c r="AA4069" s="3" t="s">
        <v>47</v>
      </c>
      <c r="AB4069" s="12" t="s">
        <v>52</v>
      </c>
      <c r="AC4069" s="3" t="s">
        <v>52</v>
      </c>
      <c r="AF4069" s="3" t="s">
        <v>47</v>
      </c>
      <c r="AL4069" s="3" t="s">
        <v>52</v>
      </c>
      <c r="AO4069" s="3" t="s">
        <v>48</v>
      </c>
      <c r="AU4069" s="3">
        <v>0</v>
      </c>
      <c r="AV4069" s="3">
        <v>3</v>
      </c>
      <c r="AW4069" s="3">
        <v>1</v>
      </c>
      <c r="AX4069" s="3">
        <v>3</v>
      </c>
      <c r="AY4069" s="3">
        <v>100</v>
      </c>
      <c r="AZ4069" s="6" t="str">
        <f t="shared" si="445"/>
        <v>2331.7</v>
      </c>
      <c r="BC4069" s="12" t="s">
        <v>10279</v>
      </c>
      <c r="BJ4069" s="12">
        <f t="shared" si="446"/>
        <v>0</v>
      </c>
      <c r="BK4069" s="12">
        <f t="shared" si="447"/>
        <v>0</v>
      </c>
      <c r="BM4069" s="3" t="s">
        <v>10280</v>
      </c>
      <c r="BR4069" s="3" t="s">
        <v>10280</v>
      </c>
      <c r="CQ4069" s="3" t="str">
        <f>CONCATENATE(baseURL!$A$1,baseURL!$B$1,baseURL!$C$1,".",C4069,".",L4069,".pkl&amp;seq=",BC4069,"&amp;varMods=Potassiated-E")</f>
        <v>http://proteomics.broadinstitute.org/millscripts/viewfeed.pl?side=xl&amp;cycle=1&amp;fixedMods=iaaC&amp;file=msdataSM/iPRG2012_nd/cpick_in/iPRG2012_nd.2331.7.0.pkl&amp;seq=AAAAeKNVPLYQHLADLSK&amp;varMods=Potassiated-E</v>
      </c>
    </row>
    <row r="4070" spans="1:95" x14ac:dyDescent="0.2">
      <c r="A4070" s="3">
        <v>285</v>
      </c>
      <c r="B4070" s="2" t="s">
        <v>10281</v>
      </c>
      <c r="C4070" s="2" t="s">
        <v>10282</v>
      </c>
      <c r="D4070" s="3">
        <v>10653</v>
      </c>
      <c r="E4070" s="3">
        <v>10644</v>
      </c>
      <c r="F4070" s="3">
        <v>48960</v>
      </c>
      <c r="G4070" s="3">
        <v>12974</v>
      </c>
      <c r="H4070" s="3">
        <v>39.122900000000001</v>
      </c>
      <c r="I4070" s="30">
        <v>534.30006000000003</v>
      </c>
      <c r="J4070" s="30">
        <v>535.01986609999994</v>
      </c>
      <c r="K4070" s="30">
        <v>-0.71980999999999995</v>
      </c>
      <c r="L4070" s="3">
        <v>2</v>
      </c>
      <c r="M4070" s="3">
        <v>3</v>
      </c>
      <c r="N4070" s="10">
        <f t="shared" si="441"/>
        <v>-1</v>
      </c>
      <c r="O4070" s="35">
        <v>2</v>
      </c>
      <c r="P4070" s="17"/>
      <c r="Q4070" s="40">
        <v>1067.5884100000001</v>
      </c>
      <c r="R4070" s="40">
        <v>534.29783999999995</v>
      </c>
      <c r="S4070" s="18">
        <f t="shared" si="442"/>
        <v>4.1549859158692852</v>
      </c>
      <c r="T4070" s="18">
        <f t="shared" si="443"/>
        <v>1351.3550794066355</v>
      </c>
      <c r="U4070" s="18">
        <f t="shared" si="444"/>
        <v>4.2298505269871152</v>
      </c>
      <c r="V4070" s="30">
        <v>534.30010000000004</v>
      </c>
      <c r="AB4070" s="12" t="s">
        <v>48</v>
      </c>
      <c r="AC4070" s="3" t="s">
        <v>52</v>
      </c>
      <c r="AD4070" s="3" t="s">
        <v>47</v>
      </c>
      <c r="AE4070" s="3" t="s">
        <v>52</v>
      </c>
      <c r="AF4070" s="3" t="s">
        <v>47</v>
      </c>
      <c r="AG4070" s="3" t="s">
        <v>47</v>
      </c>
      <c r="AH4070" s="3" t="s">
        <v>52</v>
      </c>
      <c r="AJ4070" s="3" t="s">
        <v>47</v>
      </c>
      <c r="AU4070" s="3">
        <v>0</v>
      </c>
      <c r="AV4070" s="3">
        <v>4</v>
      </c>
      <c r="AW4070" s="3">
        <v>1</v>
      </c>
      <c r="AX4070" s="3">
        <v>4</v>
      </c>
      <c r="AY4070" s="3">
        <v>100</v>
      </c>
      <c r="AZ4070" s="6" t="str">
        <f t="shared" si="445"/>
        <v>2331.8</v>
      </c>
      <c r="BC4070" s="12" t="s">
        <v>10145</v>
      </c>
      <c r="BJ4070" s="12">
        <f t="shared" si="446"/>
        <v>0</v>
      </c>
      <c r="BK4070" s="12">
        <f t="shared" si="447"/>
        <v>0</v>
      </c>
      <c r="CQ4070" s="3" t="str">
        <f>CONCATENATE(baseURL!$A$1,baseURL!$B$1,baseURL!$C$1,".",C4070,".",L4070,".pkl&amp;seq=",BC4070)</f>
        <v>http://proteomics.broadinstitute.org/millscripts/viewfeed.pl?side=xl&amp;cycle=1&amp;fixedMods=iaaC&amp;file=msdataSM/iPRG2012_nd/cpick_in/iPRG2012_nd.2331.8.2.pkl&amp;seq=YQGVNLFVK</v>
      </c>
    </row>
    <row r="4071" spans="1:95" x14ac:dyDescent="0.2">
      <c r="A4071" s="3">
        <v>896</v>
      </c>
      <c r="B4071" s="2" t="s">
        <v>10283</v>
      </c>
      <c r="C4071" s="2" t="s">
        <v>10284</v>
      </c>
      <c r="D4071" s="3">
        <v>10668</v>
      </c>
      <c r="E4071" s="3">
        <v>10659</v>
      </c>
      <c r="F4071" s="3">
        <v>48983</v>
      </c>
      <c r="G4071" s="3">
        <v>12990</v>
      </c>
      <c r="H4071" s="3">
        <v>39.155500000000004</v>
      </c>
      <c r="I4071" s="30">
        <v>1037.7646999999999</v>
      </c>
      <c r="J4071" s="30">
        <v>1037.76189</v>
      </c>
      <c r="K4071" s="30">
        <v>2.81E-3</v>
      </c>
      <c r="L4071" s="3">
        <v>3</v>
      </c>
      <c r="M4071" s="3">
        <v>3</v>
      </c>
      <c r="N4071" s="10">
        <f t="shared" si="441"/>
        <v>1</v>
      </c>
      <c r="O4071" s="35">
        <v>3</v>
      </c>
      <c r="P4071" s="17"/>
      <c r="Q4071" s="40">
        <v>3111.2707399999999</v>
      </c>
      <c r="R4071" s="40">
        <v>1037.7617600000001</v>
      </c>
      <c r="S4071" s="18">
        <f t="shared" si="442"/>
        <v>2.8330201720413855</v>
      </c>
      <c r="T4071" s="18">
        <f t="shared" si="443"/>
        <v>0.12526959935308776</v>
      </c>
      <c r="U4071" s="18">
        <f t="shared" si="444"/>
        <v>-0.2505391989252756</v>
      </c>
      <c r="V4071" s="30">
        <v>1037.7615000000001</v>
      </c>
      <c r="W4071" s="3" t="s">
        <v>47</v>
      </c>
      <c r="X4071" s="3" t="s">
        <v>47</v>
      </c>
      <c r="Y4071" s="3" t="s">
        <v>47</v>
      </c>
      <c r="Z4071" s="3" t="s">
        <v>47</v>
      </c>
      <c r="AB4071" s="12" t="s">
        <v>47</v>
      </c>
      <c r="AC4071" s="3" t="s">
        <v>47</v>
      </c>
      <c r="AD4071" s="3" t="s">
        <v>47</v>
      </c>
      <c r="AE4071" s="3" t="s">
        <v>47</v>
      </c>
      <c r="AF4071" s="3" t="s">
        <v>47</v>
      </c>
      <c r="AG4071" s="3" t="s">
        <v>47</v>
      </c>
      <c r="AJ4071" s="3" t="s">
        <v>52</v>
      </c>
      <c r="AK4071" s="3" t="s">
        <v>47</v>
      </c>
      <c r="AL4071" s="3" t="s">
        <v>47</v>
      </c>
      <c r="AM4071" s="3" t="s">
        <v>47</v>
      </c>
      <c r="AN4071" s="3" t="s">
        <v>47</v>
      </c>
      <c r="AO4071" s="3" t="s">
        <v>47</v>
      </c>
      <c r="AP4071" s="3" t="s">
        <v>47</v>
      </c>
      <c r="AQ4071" s="3" t="s">
        <v>47</v>
      </c>
      <c r="AU4071" s="3">
        <v>0</v>
      </c>
      <c r="AV4071" s="3">
        <v>17</v>
      </c>
      <c r="AW4071" s="3">
        <v>6</v>
      </c>
      <c r="AX4071" s="3">
        <v>7</v>
      </c>
      <c r="AY4071" s="3">
        <v>41.18</v>
      </c>
      <c r="AZ4071" s="6" t="str">
        <f t="shared" si="445"/>
        <v>2332.10</v>
      </c>
      <c r="BB4071" s="12" t="s">
        <v>79</v>
      </c>
      <c r="BC4071" s="12" t="s">
        <v>10167</v>
      </c>
      <c r="BF4071" s="12" t="s">
        <v>1468</v>
      </c>
      <c r="BJ4071" s="12">
        <f t="shared" si="446"/>
        <v>1</v>
      </c>
      <c r="BK4071" s="12">
        <f t="shared" si="447"/>
        <v>0</v>
      </c>
      <c r="CQ4071" s="3" t="str">
        <f>CONCATENATE(baseURL!$A$1,baseURL!$B$1,"+Acetyl",baseURL!$C$1,".",C4071,".",L4071,".pkl&amp;seq=",BC4071)</f>
        <v>http://proteomics.broadinstitute.org/millscripts/viewfeed.pl?side=xl&amp;cycle=1&amp;fixedMods=iaaC+Acetyl&amp;file=msdataSM/iPRG2012_nd/cpick_in/iPRG2012_nd.2332.10.3.pkl&amp;seq=sDEEHTFETADAGSSATYPMQCSALRK</v>
      </c>
    </row>
    <row r="4072" spans="1:95" x14ac:dyDescent="0.2">
      <c r="A4072" s="3">
        <v>4365</v>
      </c>
      <c r="B4072" s="2" t="s">
        <v>10287</v>
      </c>
      <c r="C4072" s="2" t="s">
        <v>10274</v>
      </c>
      <c r="D4072" s="3">
        <v>10664</v>
      </c>
      <c r="E4072" s="3">
        <v>10655</v>
      </c>
      <c r="F4072" s="3">
        <v>48979</v>
      </c>
      <c r="G4072" s="3">
        <v>12986</v>
      </c>
      <c r="H4072" s="3">
        <v>39.148899999999998</v>
      </c>
      <c r="I4072" s="30">
        <v>610.83779000000004</v>
      </c>
      <c r="J4072" s="30">
        <v>610.83566159999998</v>
      </c>
      <c r="K4072" s="30">
        <v>2.1299999999999999E-3</v>
      </c>
      <c r="L4072" s="3">
        <v>0</v>
      </c>
      <c r="M4072" s="3">
        <v>2</v>
      </c>
      <c r="N4072" s="10">
        <f t="shared" si="441"/>
        <v>1</v>
      </c>
      <c r="O4072" s="35">
        <v>2</v>
      </c>
      <c r="P4072" s="17"/>
      <c r="Q4072" s="40">
        <v>1220.66336</v>
      </c>
      <c r="R4072" s="40">
        <v>610.83532000000002</v>
      </c>
      <c r="S4072" s="18">
        <f t="shared" si="442"/>
        <v>4.0436430559002803</v>
      </c>
      <c r="T4072" s="18">
        <f t="shared" si="443"/>
        <v>0.55923419745290459</v>
      </c>
      <c r="U4072" s="18">
        <f t="shared" si="444"/>
        <v>0.4583886864551136</v>
      </c>
      <c r="V4072" s="30">
        <v>610.8356</v>
      </c>
      <c r="W4072" s="3" t="s">
        <v>47</v>
      </c>
      <c r="X4072" s="3" t="s">
        <v>47</v>
      </c>
      <c r="Y4072" s="3" t="s">
        <v>47</v>
      </c>
      <c r="Z4072" s="3" t="s">
        <v>47</v>
      </c>
      <c r="AA4072" s="3" t="s">
        <v>47</v>
      </c>
      <c r="AB4072" s="12" t="s">
        <v>47</v>
      </c>
      <c r="AC4072" s="3" t="s">
        <v>47</v>
      </c>
      <c r="AD4072" s="3" t="s">
        <v>47</v>
      </c>
      <c r="AF4072" s="3" t="s">
        <v>48</v>
      </c>
      <c r="AG4072" s="3" t="s">
        <v>47</v>
      </c>
      <c r="AH4072" s="3" t="s">
        <v>47</v>
      </c>
      <c r="AI4072" s="3" t="s">
        <v>47</v>
      </c>
      <c r="AK4072" s="3" t="s">
        <v>48</v>
      </c>
      <c r="AL4072" s="3" t="s">
        <v>48</v>
      </c>
      <c r="AM4072" s="3" t="s">
        <v>47</v>
      </c>
      <c r="AN4072" s="3" t="s">
        <v>47</v>
      </c>
      <c r="AU4072" s="3">
        <v>0</v>
      </c>
      <c r="AV4072" s="3">
        <v>13</v>
      </c>
      <c r="AW4072" s="3">
        <v>1</v>
      </c>
      <c r="AX4072" s="3">
        <v>13</v>
      </c>
      <c r="AY4072" s="3">
        <v>100</v>
      </c>
      <c r="AZ4072" s="6" t="str">
        <f t="shared" si="445"/>
        <v>2332.6</v>
      </c>
      <c r="BC4072" s="12" t="s">
        <v>10288</v>
      </c>
      <c r="BJ4072" s="12">
        <f t="shared" si="446"/>
        <v>0</v>
      </c>
      <c r="BK4072" s="12">
        <f t="shared" si="447"/>
        <v>0</v>
      </c>
      <c r="CQ4072" s="3" t="str">
        <f>CONCATENATE(baseURL!$A$1,baseURL!$B$1,baseURL!$C$1,".",C4072,".",L4072,".pkl&amp;seq=",BC4072)</f>
        <v>http://proteomics.broadinstitute.org/millscripts/viewfeed.pl?side=xl&amp;cycle=1&amp;fixedMods=iaaC&amp;file=msdataSM/iPRG2012_nd/cpick_in/iPRG2012_nd.2332.6.0.pkl&amp;seq=YGVSAEVLNLR</v>
      </c>
    </row>
    <row r="4073" spans="1:95" x14ac:dyDescent="0.2">
      <c r="A4073" s="3">
        <v>7627</v>
      </c>
      <c r="B4073" s="2" t="s">
        <v>10289</v>
      </c>
      <c r="C4073" s="2" t="s">
        <v>10277</v>
      </c>
      <c r="D4073" s="3">
        <v>10666</v>
      </c>
      <c r="E4073" s="3">
        <v>10657</v>
      </c>
      <c r="F4073" s="3">
        <v>48981</v>
      </c>
      <c r="G4073" s="3">
        <v>12988</v>
      </c>
      <c r="H4073" s="3">
        <v>39.152200000000001</v>
      </c>
      <c r="I4073" s="30">
        <v>673.34520999999995</v>
      </c>
      <c r="J4073" s="30">
        <v>673.34269879999999</v>
      </c>
      <c r="K4073" s="30">
        <v>2.5100000000000001E-3</v>
      </c>
      <c r="L4073" s="3">
        <v>3</v>
      </c>
      <c r="M4073" s="3">
        <v>3</v>
      </c>
      <c r="N4073" s="10">
        <f t="shared" si="441"/>
        <v>1</v>
      </c>
      <c r="O4073" s="35">
        <v>3</v>
      </c>
      <c r="Q4073" s="40">
        <v>2018.0123900000001</v>
      </c>
      <c r="R4073" s="40">
        <v>673.34231</v>
      </c>
      <c r="S4073" s="18">
        <f t="shared" si="442"/>
        <v>4.3068732751312799</v>
      </c>
      <c r="T4073" s="18">
        <f t="shared" si="443"/>
        <v>0.57741804461401092</v>
      </c>
      <c r="U4073" s="18">
        <f t="shared" si="444"/>
        <v>0.28217445592427343</v>
      </c>
      <c r="V4073" s="30">
        <v>673.34249999999997</v>
      </c>
      <c r="W4073" s="3" t="s">
        <v>47</v>
      </c>
      <c r="X4073" s="3" t="s">
        <v>47</v>
      </c>
      <c r="Y4073" s="3" t="s">
        <v>47</v>
      </c>
      <c r="AB4073" s="12" t="s">
        <v>52</v>
      </c>
      <c r="AD4073" s="3" t="s">
        <v>47</v>
      </c>
      <c r="AG4073" s="3" t="s">
        <v>52</v>
      </c>
      <c r="AH4073" s="3" t="s">
        <v>47</v>
      </c>
      <c r="AU4073" s="3">
        <v>0</v>
      </c>
      <c r="AV4073" s="3">
        <v>5</v>
      </c>
      <c r="AW4073" s="3">
        <v>2</v>
      </c>
      <c r="AX4073" s="3">
        <v>4</v>
      </c>
      <c r="AY4073" s="3">
        <v>80</v>
      </c>
      <c r="AZ4073" s="6" t="str">
        <f t="shared" si="445"/>
        <v>2332.8</v>
      </c>
      <c r="BC4073" s="12" t="s">
        <v>10290</v>
      </c>
      <c r="BI4073" s="12" t="s">
        <v>594</v>
      </c>
      <c r="BJ4073" s="12">
        <f t="shared" si="446"/>
        <v>0</v>
      </c>
      <c r="BK4073" s="12">
        <f t="shared" si="447"/>
        <v>1</v>
      </c>
      <c r="BR4073" s="3" t="s">
        <v>594</v>
      </c>
      <c r="BZ4073" s="3" t="s">
        <v>10291</v>
      </c>
      <c r="CQ4073" s="3" t="str">
        <f>CONCATENATE(baseURL!$A$1,baseURL!$B$1,baseURL!$C$1,".",C4073,".",L4073,".pkl&amp;seq=",BC4073,"&amp;varMods=ReducedCys-C")</f>
        <v>http://proteomics.broadinstitute.org/millscripts/viewfeed.pl?side=xl&amp;cycle=1&amp;fixedMods=iaaC&amp;file=msdataSM/iPRG2012_nd/cpick_in/iPRG2012_nd.2332.8.3.pkl&amp;seq=AVEFAQQVQQSLPKDAcR&amp;varMods=ReducedCys-C</v>
      </c>
    </row>
    <row r="4074" spans="1:95" x14ac:dyDescent="0.2">
      <c r="A4074" s="3">
        <v>7073</v>
      </c>
      <c r="B4074" s="2" t="s">
        <v>10293</v>
      </c>
      <c r="C4074" s="2" t="s">
        <v>10294</v>
      </c>
      <c r="D4074" s="3">
        <v>10678</v>
      </c>
      <c r="E4074" s="3">
        <v>10669</v>
      </c>
      <c r="F4074" s="3">
        <v>49004</v>
      </c>
      <c r="G4074" s="3">
        <v>13001</v>
      </c>
      <c r="H4074" s="3">
        <v>39.177999999999997</v>
      </c>
      <c r="I4074" s="30">
        <v>642.85271999999998</v>
      </c>
      <c r="J4074" s="30">
        <v>642.85164840000004</v>
      </c>
      <c r="K4074" s="30">
        <v>1.07E-3</v>
      </c>
      <c r="L4074" s="3">
        <v>2</v>
      </c>
      <c r="M4074" s="3">
        <v>2</v>
      </c>
      <c r="N4074" s="10">
        <f t="shared" si="441"/>
        <v>1</v>
      </c>
      <c r="O4074" s="35">
        <v>2</v>
      </c>
      <c r="P4074" s="17"/>
      <c r="Q4074" s="40">
        <v>1284.6946600000001</v>
      </c>
      <c r="R4074" s="40">
        <v>642.85096999999996</v>
      </c>
      <c r="S4074" s="18">
        <f t="shared" si="442"/>
        <v>2.7222483618799882</v>
      </c>
      <c r="T4074" s="18">
        <f t="shared" si="443"/>
        <v>1.0552990222344329</v>
      </c>
      <c r="U4074" s="18">
        <f t="shared" si="444"/>
        <v>0.98000941026972188</v>
      </c>
      <c r="V4074" s="30">
        <v>642.85159999999996</v>
      </c>
      <c r="X4074" s="3" t="s">
        <v>47</v>
      </c>
      <c r="Y4074" s="3" t="s">
        <v>47</v>
      </c>
      <c r="AA4074" s="3" t="s">
        <v>47</v>
      </c>
      <c r="AB4074" s="12" t="s">
        <v>47</v>
      </c>
      <c r="AC4074" s="3" t="s">
        <v>47</v>
      </c>
      <c r="AF4074" s="3" t="s">
        <v>52</v>
      </c>
      <c r="AG4074" s="3" t="s">
        <v>48</v>
      </c>
      <c r="AI4074" s="3" t="s">
        <v>47</v>
      </c>
      <c r="AK4074" s="3" t="s">
        <v>52</v>
      </c>
      <c r="AL4074" s="3" t="s">
        <v>52</v>
      </c>
      <c r="AU4074" s="3">
        <v>0</v>
      </c>
      <c r="AV4074" s="3">
        <v>6</v>
      </c>
      <c r="AW4074" s="3">
        <v>1</v>
      </c>
      <c r="AX4074" s="3">
        <v>6</v>
      </c>
      <c r="AY4074" s="3">
        <v>100</v>
      </c>
      <c r="AZ4074" s="6" t="str">
        <f t="shared" si="445"/>
        <v>2333.10</v>
      </c>
      <c r="BC4074" s="12" t="s">
        <v>10295</v>
      </c>
      <c r="BJ4074" s="12">
        <f t="shared" si="446"/>
        <v>0</v>
      </c>
      <c r="BK4074" s="12">
        <f t="shared" si="447"/>
        <v>0</v>
      </c>
      <c r="CQ4074" s="3" t="str">
        <f>CONCATENATE(baseURL!$A$1,baseURL!$B$1,baseURL!$C$1,".",C4074,".",L4074,".pkl&amp;seq=",BC4074)</f>
        <v>http://proteomics.broadinstitute.org/millscripts/viewfeed.pl?side=xl&amp;cycle=1&amp;fixedMods=iaaC&amp;file=msdataSM/iPRG2012_nd/cpick_in/iPRG2012_nd.2333.10.2.pkl&amp;seq=PLYQHLADLSK</v>
      </c>
    </row>
    <row r="4075" spans="1:95" x14ac:dyDescent="0.2">
      <c r="A4075" s="3">
        <v>1264</v>
      </c>
      <c r="B4075" s="2" t="s">
        <v>10296</v>
      </c>
      <c r="C4075" s="2" t="s">
        <v>10283</v>
      </c>
      <c r="D4075" s="3">
        <v>10679</v>
      </c>
      <c r="E4075" s="3">
        <v>10670</v>
      </c>
      <c r="F4075" s="3">
        <v>49005</v>
      </c>
      <c r="G4075" s="3">
        <v>13002</v>
      </c>
      <c r="H4075" s="3">
        <v>39.179699999999997</v>
      </c>
      <c r="I4075" s="30">
        <v>729.35497999999995</v>
      </c>
      <c r="J4075" s="30">
        <v>729.34961720000001</v>
      </c>
      <c r="K4075" s="30">
        <v>5.3600000000000002E-3</v>
      </c>
      <c r="L4075" s="3">
        <v>2</v>
      </c>
      <c r="M4075" s="3">
        <v>2</v>
      </c>
      <c r="N4075" s="10">
        <f t="shared" si="441"/>
        <v>1</v>
      </c>
      <c r="O4075" s="35">
        <v>2</v>
      </c>
      <c r="P4075" s="17"/>
      <c r="Q4075" s="40">
        <v>1457.6907000000001</v>
      </c>
      <c r="R4075" s="40">
        <v>729.34898999999996</v>
      </c>
      <c r="S4075" s="18">
        <f t="shared" si="442"/>
        <v>8.2128035852864532</v>
      </c>
      <c r="T4075" s="18">
        <f t="shared" si="443"/>
        <v>0.85994497648315482</v>
      </c>
      <c r="U4075" s="18">
        <f t="shared" si="444"/>
        <v>0.83636230174462001</v>
      </c>
      <c r="V4075" s="30">
        <v>729.34960000000001</v>
      </c>
      <c r="X4075" s="3" t="s">
        <v>47</v>
      </c>
      <c r="Y4075" s="3" t="s">
        <v>47</v>
      </c>
      <c r="Z4075" s="3" t="s">
        <v>48</v>
      </c>
      <c r="AB4075" s="12" t="s">
        <v>48</v>
      </c>
      <c r="AC4075" s="3" t="s">
        <v>52</v>
      </c>
      <c r="AD4075" s="3" t="s">
        <v>52</v>
      </c>
      <c r="AF4075" s="3" t="s">
        <v>47</v>
      </c>
      <c r="AG4075" s="3" t="s">
        <v>47</v>
      </c>
      <c r="AI4075" s="3" t="s">
        <v>48</v>
      </c>
      <c r="AL4075" s="3" t="s">
        <v>52</v>
      </c>
      <c r="AP4075" s="3" t="s">
        <v>52</v>
      </c>
      <c r="AU4075" s="3">
        <v>0</v>
      </c>
      <c r="AV4075" s="3">
        <v>4</v>
      </c>
      <c r="AW4075" s="3">
        <v>1</v>
      </c>
      <c r="AX4075" s="3">
        <v>4</v>
      </c>
      <c r="AY4075" s="3">
        <v>100</v>
      </c>
      <c r="AZ4075" s="6" t="str">
        <f t="shared" si="445"/>
        <v>2333.11</v>
      </c>
      <c r="BC4075" s="12" t="s">
        <v>10055</v>
      </c>
      <c r="BJ4075" s="12">
        <f t="shared" si="446"/>
        <v>0</v>
      </c>
      <c r="BK4075" s="12">
        <f t="shared" si="447"/>
        <v>0</v>
      </c>
      <c r="CQ4075" s="3" t="str">
        <f>CONCATENATE(baseURL!$A$1,baseURL!$B$1,baseURL!$C$1,".",C4075,".",L4075,".pkl&amp;seq=",BC4075)</f>
        <v>http://proteomics.broadinstitute.org/millscripts/viewfeed.pl?side=xl&amp;cycle=1&amp;fixedMods=iaaC&amp;file=msdataSM/iPRG2012_nd/cpick_in/iPRG2012_nd.2333.11.2.pkl&amp;seq=TTPSFVGFTDTER</v>
      </c>
    </row>
    <row r="4076" spans="1:95" x14ac:dyDescent="0.2">
      <c r="A4076" s="3">
        <v>2362</v>
      </c>
      <c r="B4076" s="2" t="s">
        <v>10297</v>
      </c>
      <c r="C4076" s="2" t="s">
        <v>10298</v>
      </c>
      <c r="D4076" s="3">
        <v>10674</v>
      </c>
      <c r="E4076" s="3">
        <v>10665</v>
      </c>
      <c r="F4076" s="3">
        <v>49000</v>
      </c>
      <c r="G4076" s="3">
        <v>12997</v>
      </c>
      <c r="H4076" s="3">
        <v>39.171399999999998</v>
      </c>
      <c r="I4076" s="30">
        <v>555.28093000000001</v>
      </c>
      <c r="J4076" s="30">
        <v>555.80578639999999</v>
      </c>
      <c r="K4076" s="30">
        <v>-0.52485999999999999</v>
      </c>
      <c r="L4076" s="3">
        <v>2</v>
      </c>
      <c r="M4076" s="3">
        <v>4</v>
      </c>
      <c r="N4076" s="10">
        <f t="shared" si="441"/>
        <v>-1</v>
      </c>
      <c r="O4076" s="35">
        <v>4</v>
      </c>
      <c r="P4076" s="17"/>
      <c r="Q4076" s="40">
        <v>2220.1982699999999</v>
      </c>
      <c r="R4076" s="40">
        <v>555.80502999999999</v>
      </c>
      <c r="S4076" s="18">
        <f t="shared" si="442"/>
        <v>-942.95656158415079</v>
      </c>
      <c r="T4076" s="18">
        <f t="shared" si="443"/>
        <v>1.3609088784248902</v>
      </c>
      <c r="U4076" s="18">
        <f t="shared" si="444"/>
        <v>1.205458683980811</v>
      </c>
      <c r="V4076" s="30">
        <v>555.8057</v>
      </c>
      <c r="W4076" s="3" t="s">
        <v>47</v>
      </c>
      <c r="Z4076" s="3" t="s">
        <v>47</v>
      </c>
      <c r="AA4076" s="3" t="s">
        <v>47</v>
      </c>
      <c r="AB4076" s="12" t="s">
        <v>48</v>
      </c>
      <c r="AC4076" s="3" t="s">
        <v>52</v>
      </c>
      <c r="AF4076" s="3" t="s">
        <v>48</v>
      </c>
      <c r="AH4076" s="3" t="s">
        <v>47</v>
      </c>
      <c r="AI4076" s="3" t="s">
        <v>48</v>
      </c>
      <c r="AL4076" s="3" t="s">
        <v>52</v>
      </c>
      <c r="AP4076" s="3" t="s">
        <v>52</v>
      </c>
      <c r="AU4076" s="3">
        <v>0</v>
      </c>
      <c r="AV4076" s="3">
        <v>4</v>
      </c>
      <c r="AW4076" s="3">
        <v>1</v>
      </c>
      <c r="AX4076" s="3">
        <v>4</v>
      </c>
      <c r="AY4076" s="3">
        <v>100</v>
      </c>
      <c r="AZ4076" s="6" t="str">
        <f t="shared" si="445"/>
        <v>2333.6</v>
      </c>
      <c r="BC4076" s="12" t="s">
        <v>10262</v>
      </c>
      <c r="BJ4076" s="12">
        <f t="shared" si="446"/>
        <v>0</v>
      </c>
      <c r="BK4076" s="12">
        <f t="shared" si="447"/>
        <v>0</v>
      </c>
      <c r="CQ4076" s="3" t="str">
        <f>CONCATENATE(baseURL!$A$1,baseURL!$B$1,baseURL!$C$1,".",C4076,".",L4076,".pkl&amp;seq=",BC4076)</f>
        <v>http://proteomics.broadinstitute.org/millscripts/viewfeed.pl?side=xl&amp;cycle=1&amp;fixedMods=iaaC&amp;file=msdataSM/iPRG2012_nd/cpick_in/iPRG2012_nd.2333.6.2.pkl&amp;seq=KLLQLAGVEDVYTQSNGKTR</v>
      </c>
    </row>
    <row r="4077" spans="1:95" x14ac:dyDescent="0.2">
      <c r="A4077" s="3">
        <v>4990</v>
      </c>
      <c r="B4077" s="2" t="s">
        <v>10299</v>
      </c>
      <c r="C4077" s="2" t="s">
        <v>10292</v>
      </c>
      <c r="D4077" s="3">
        <v>10689</v>
      </c>
      <c r="E4077" s="3">
        <v>10680</v>
      </c>
      <c r="F4077" s="3">
        <v>49025</v>
      </c>
      <c r="G4077" s="3">
        <v>13013</v>
      </c>
      <c r="H4077" s="3">
        <v>39.195700000000002</v>
      </c>
      <c r="I4077" s="30">
        <v>632.69158000000004</v>
      </c>
      <c r="J4077" s="30">
        <v>632.68923600000005</v>
      </c>
      <c r="K4077" s="30">
        <v>2.3400000000000001E-3</v>
      </c>
      <c r="L4077" s="3">
        <v>3</v>
      </c>
      <c r="M4077" s="3">
        <v>3</v>
      </c>
      <c r="N4077" s="10">
        <f t="shared" si="441"/>
        <v>1</v>
      </c>
      <c r="O4077" s="35">
        <v>3</v>
      </c>
      <c r="P4077" s="17"/>
      <c r="Q4077" s="40">
        <v>1896.0549000000001</v>
      </c>
      <c r="R4077" s="40">
        <v>632.68982000000005</v>
      </c>
      <c r="S4077" s="18">
        <f t="shared" si="442"/>
        <v>2.7817738556157163</v>
      </c>
      <c r="T4077" s="18">
        <f t="shared" si="443"/>
        <v>-0.92304314301037838</v>
      </c>
      <c r="U4077" s="18">
        <f t="shared" si="444"/>
        <v>-1.1379983954873245</v>
      </c>
      <c r="V4077" s="30">
        <v>632.68910000000005</v>
      </c>
      <c r="W4077" s="3" t="s">
        <v>47</v>
      </c>
      <c r="X4077" s="3" t="s">
        <v>47</v>
      </c>
      <c r="Y4077" s="3" t="s">
        <v>47</v>
      </c>
      <c r="Z4077" s="3" t="s">
        <v>47</v>
      </c>
      <c r="AA4077" s="3" t="s">
        <v>48</v>
      </c>
      <c r="AB4077" s="12" t="s">
        <v>47</v>
      </c>
      <c r="AC4077" s="3" t="s">
        <v>47</v>
      </c>
      <c r="AD4077" s="3" t="s">
        <v>47</v>
      </c>
      <c r="AE4077" s="3" t="s">
        <v>47</v>
      </c>
      <c r="AF4077" s="3" t="s">
        <v>47</v>
      </c>
      <c r="AG4077" s="3" t="s">
        <v>47</v>
      </c>
      <c r="AH4077" s="3" t="s">
        <v>47</v>
      </c>
      <c r="AI4077" s="3" t="s">
        <v>47</v>
      </c>
      <c r="AJ4077" s="3" t="s">
        <v>47</v>
      </c>
      <c r="AK4077" s="3" t="s">
        <v>47</v>
      </c>
      <c r="AL4077" s="3" t="s">
        <v>47</v>
      </c>
      <c r="AM4077" s="3" t="s">
        <v>47</v>
      </c>
      <c r="AN4077" s="3" t="s">
        <v>47</v>
      </c>
      <c r="AU4077" s="3">
        <v>0</v>
      </c>
      <c r="AV4077" s="3">
        <v>17</v>
      </c>
      <c r="AW4077" s="3">
        <v>1</v>
      </c>
      <c r="AX4077" s="3">
        <v>17</v>
      </c>
      <c r="AY4077" s="3">
        <v>100</v>
      </c>
      <c r="AZ4077" s="6" t="str">
        <f t="shared" si="445"/>
        <v>2334.10</v>
      </c>
      <c r="BC4077" s="12" t="s">
        <v>10300</v>
      </c>
      <c r="BJ4077" s="12">
        <f t="shared" si="446"/>
        <v>0</v>
      </c>
      <c r="BK4077" s="12">
        <f t="shared" si="447"/>
        <v>0</v>
      </c>
      <c r="CQ4077" s="3" t="str">
        <f>CONCATENATE(baseURL!$A$1,baseURL!$B$1,baseURL!$C$1,".",C4077,".",L4077,".pkl&amp;seq=",BC4077)</f>
        <v>http://proteomics.broadinstitute.org/millscripts/viewfeed.pl?side=xl&amp;cycle=1&amp;fixedMods=iaaC&amp;file=msdataSM/iPRG2012_nd/cpick_in/iPRG2012_nd.2334.10.3.pkl&amp;seq=AAVEEGLLPGGGTALVKASR</v>
      </c>
    </row>
    <row r="4078" spans="1:95" x14ac:dyDescent="0.2">
      <c r="A4078" s="3">
        <v>2281</v>
      </c>
      <c r="B4078" s="2" t="s">
        <v>10301</v>
      </c>
      <c r="C4078" s="2" t="s">
        <v>10302</v>
      </c>
      <c r="D4078" s="3">
        <v>10694</v>
      </c>
      <c r="E4078" s="3">
        <v>10685</v>
      </c>
      <c r="F4078" s="3">
        <v>49030</v>
      </c>
      <c r="G4078" s="3">
        <v>13018</v>
      </c>
      <c r="H4078" s="3">
        <v>39.202399999999997</v>
      </c>
      <c r="I4078" s="30">
        <v>756.40935000000002</v>
      </c>
      <c r="J4078" s="30">
        <v>756.40758489999996</v>
      </c>
      <c r="K4078" s="30">
        <v>1.7700000000000001E-3</v>
      </c>
      <c r="L4078" s="3">
        <v>2</v>
      </c>
      <c r="M4078" s="3">
        <v>2</v>
      </c>
      <c r="N4078" s="10">
        <f t="shared" si="441"/>
        <v>1</v>
      </c>
      <c r="O4078" s="35">
        <v>2</v>
      </c>
      <c r="P4078" s="17"/>
      <c r="Q4078" s="40">
        <v>1511.8063999999999</v>
      </c>
      <c r="R4078" s="40">
        <v>756.40683999999999</v>
      </c>
      <c r="S4078" s="18">
        <f t="shared" si="442"/>
        <v>3.3183200723427118</v>
      </c>
      <c r="T4078" s="18">
        <f t="shared" si="443"/>
        <v>0.98478749871220594</v>
      </c>
      <c r="U4078" s="18">
        <f t="shared" si="444"/>
        <v>1.1369542877068095</v>
      </c>
      <c r="V4078" s="30">
        <v>756.40769999999998</v>
      </c>
      <c r="W4078" s="3" t="s">
        <v>47</v>
      </c>
      <c r="Z4078" s="3" t="s">
        <v>47</v>
      </c>
      <c r="AA4078" s="3" t="s">
        <v>47</v>
      </c>
      <c r="AB4078" s="12" t="s">
        <v>47</v>
      </c>
      <c r="AC4078" s="3" t="s">
        <v>47</v>
      </c>
      <c r="AD4078" s="3" t="s">
        <v>48</v>
      </c>
      <c r="AE4078" s="3" t="s">
        <v>48</v>
      </c>
      <c r="AF4078" s="3" t="s">
        <v>47</v>
      </c>
      <c r="AG4078" s="3" t="s">
        <v>48</v>
      </c>
      <c r="AH4078" s="3" t="s">
        <v>47</v>
      </c>
      <c r="AI4078" s="3" t="s">
        <v>47</v>
      </c>
      <c r="AJ4078" s="3" t="s">
        <v>47</v>
      </c>
      <c r="AL4078" s="3" t="s">
        <v>48</v>
      </c>
      <c r="AM4078" s="3" t="s">
        <v>48</v>
      </c>
      <c r="AN4078" s="3" t="s">
        <v>48</v>
      </c>
      <c r="AO4078" s="3" t="s">
        <v>48</v>
      </c>
      <c r="AP4078" s="3" t="s">
        <v>48</v>
      </c>
      <c r="AU4078" s="3">
        <v>0</v>
      </c>
      <c r="AV4078" s="3">
        <v>9</v>
      </c>
      <c r="AW4078" s="3">
        <v>1</v>
      </c>
      <c r="AX4078" s="3">
        <v>9</v>
      </c>
      <c r="AY4078" s="3">
        <v>100</v>
      </c>
      <c r="AZ4078" s="6" t="str">
        <f t="shared" si="445"/>
        <v>2334.15</v>
      </c>
      <c r="BB4078" s="12" t="s">
        <v>79</v>
      </c>
      <c r="BC4078" s="12" t="s">
        <v>10200</v>
      </c>
      <c r="BJ4078" s="12">
        <f t="shared" si="446"/>
        <v>0</v>
      </c>
      <c r="BK4078" s="12">
        <f t="shared" si="447"/>
        <v>0</v>
      </c>
      <c r="CQ4078" s="3" t="str">
        <f>CONCATENATE(baseURL!$A$1,baseURL!$B$1,"+Acetyl",baseURL!$C$1,".",C4078,".",L4078,".pkl&amp;seq=",BC4078)</f>
        <v>http://proteomics.broadinstitute.org/millscripts/viewfeed.pl?side=xl&amp;cycle=1&amp;fixedMods=iaaC+Acetyl&amp;file=msdataSM/iPRG2012_nd/cpick_in/iPRG2012_nd.2334.15.2.pkl&amp;seq=SALPENANVTVLNK</v>
      </c>
    </row>
    <row r="4079" spans="1:95" x14ac:dyDescent="0.2">
      <c r="A4079" s="3">
        <v>2410</v>
      </c>
      <c r="B4079" s="2" t="s">
        <v>10303</v>
      </c>
      <c r="C4079" s="2" t="s">
        <v>10304</v>
      </c>
      <c r="D4079" s="3">
        <v>10684</v>
      </c>
      <c r="E4079" s="3">
        <v>10675</v>
      </c>
      <c r="F4079" s="3">
        <v>49020</v>
      </c>
      <c r="G4079" s="3">
        <v>13008</v>
      </c>
      <c r="H4079" s="3">
        <v>39.191600000000001</v>
      </c>
      <c r="I4079" s="30">
        <v>568.81911000000002</v>
      </c>
      <c r="J4079" s="30">
        <v>568.81926339999995</v>
      </c>
      <c r="K4079" s="30">
        <v>-1.4999999999999999E-4</v>
      </c>
      <c r="L4079" s="3">
        <v>2</v>
      </c>
      <c r="M4079" s="3">
        <v>2</v>
      </c>
      <c r="N4079" s="10">
        <f t="shared" si="441"/>
        <v>1</v>
      </c>
      <c r="O4079" s="35">
        <v>2</v>
      </c>
      <c r="P4079" s="17"/>
      <c r="Q4079" s="40">
        <v>1136.6310000000001</v>
      </c>
      <c r="R4079" s="40">
        <v>568.81913999999995</v>
      </c>
      <c r="S4079" s="18">
        <f t="shared" si="442"/>
        <v>-5.2740841182413949E-2</v>
      </c>
      <c r="T4079" s="18">
        <f t="shared" si="443"/>
        <v>0.21694066062328371</v>
      </c>
      <c r="U4079" s="18">
        <f t="shared" si="444"/>
        <v>0.10548168276455719</v>
      </c>
      <c r="V4079" s="30">
        <v>568.81920000000002</v>
      </c>
      <c r="W4079" s="3" t="s">
        <v>47</v>
      </c>
      <c r="Z4079" s="3" t="s">
        <v>47</v>
      </c>
      <c r="AA4079" s="3" t="s">
        <v>47</v>
      </c>
      <c r="AB4079" s="12" t="s">
        <v>47</v>
      </c>
      <c r="AC4079" s="3" t="s">
        <v>52</v>
      </c>
      <c r="AD4079" s="3" t="s">
        <v>47</v>
      </c>
      <c r="AE4079" s="3" t="s">
        <v>47</v>
      </c>
      <c r="AF4079" s="3" t="s">
        <v>48</v>
      </c>
      <c r="AG4079" s="3" t="s">
        <v>48</v>
      </c>
      <c r="AH4079" s="3" t="s">
        <v>48</v>
      </c>
      <c r="AK4079" s="3" t="s">
        <v>52</v>
      </c>
      <c r="AL4079" s="3" t="s">
        <v>48</v>
      </c>
      <c r="AU4079" s="3">
        <v>0</v>
      </c>
      <c r="AV4079" s="3">
        <v>6</v>
      </c>
      <c r="AW4079" s="3">
        <v>1</v>
      </c>
      <c r="AX4079" s="3">
        <v>6</v>
      </c>
      <c r="AY4079" s="3">
        <v>100</v>
      </c>
      <c r="AZ4079" s="6" t="str">
        <f t="shared" si="445"/>
        <v>2334.5</v>
      </c>
      <c r="BC4079" s="12" t="s">
        <v>10305</v>
      </c>
      <c r="BJ4079" s="12">
        <f t="shared" si="446"/>
        <v>0</v>
      </c>
      <c r="BK4079" s="12">
        <f t="shared" si="447"/>
        <v>0</v>
      </c>
      <c r="CQ4079" s="3" t="str">
        <f>CONCATENATE(baseURL!$A$1,baseURL!$B$1,baseURL!$C$1,".",C4079,".",L4079,".pkl&amp;seq=",BC4079)</f>
        <v>http://proteomics.broadinstitute.org/millscripts/viewfeed.pl?side=xl&amp;cycle=1&amp;fixedMods=iaaC&amp;file=msdataSM/iPRG2012_nd/cpick_in/iPRG2012_nd.2334.5.2.pkl&amp;seq=YVSVSVLVDR</v>
      </c>
    </row>
    <row r="4080" spans="1:95" x14ac:dyDescent="0.2">
      <c r="A4080" s="3">
        <v>4262</v>
      </c>
      <c r="B4080" s="2" t="s">
        <v>10306</v>
      </c>
      <c r="C4080" s="2" t="s">
        <v>10307</v>
      </c>
      <c r="D4080" s="3">
        <v>10697</v>
      </c>
      <c r="E4080" s="3">
        <v>10688</v>
      </c>
      <c r="F4080" s="3">
        <v>49058</v>
      </c>
      <c r="G4080" s="3">
        <v>13023</v>
      </c>
      <c r="H4080" s="3">
        <v>39.243200000000002</v>
      </c>
      <c r="I4080" s="30">
        <v>510.53091000000001</v>
      </c>
      <c r="J4080" s="30">
        <v>510.52967389999998</v>
      </c>
      <c r="K4080" s="30">
        <v>1.24E-3</v>
      </c>
      <c r="L4080" s="3">
        <v>4</v>
      </c>
      <c r="M4080" s="3">
        <v>4</v>
      </c>
      <c r="N4080" s="10">
        <f t="shared" si="441"/>
        <v>1</v>
      </c>
      <c r="O4080" s="35">
        <v>4</v>
      </c>
      <c r="P4080" s="17"/>
      <c r="Q4080" s="40">
        <v>2039.09202</v>
      </c>
      <c r="R4080" s="40">
        <v>510.52846</v>
      </c>
      <c r="S4080" s="18">
        <f t="shared" si="442"/>
        <v>4.7989489165996293</v>
      </c>
      <c r="T4080" s="18">
        <f t="shared" si="443"/>
        <v>2.3777322815304056</v>
      </c>
      <c r="U4080" s="18">
        <f t="shared" si="444"/>
        <v>1.8412293802663846</v>
      </c>
      <c r="V4080" s="30">
        <v>510.52940000000001</v>
      </c>
      <c r="W4080" s="3" t="s">
        <v>47</v>
      </c>
      <c r="X4080" s="3" t="s">
        <v>47</v>
      </c>
      <c r="Y4080" s="3" t="s">
        <v>47</v>
      </c>
      <c r="Z4080" s="3" t="s">
        <v>47</v>
      </c>
      <c r="AA4080" s="3" t="s">
        <v>65</v>
      </c>
      <c r="AB4080" s="12" t="s">
        <v>47</v>
      </c>
      <c r="AC4080" s="3" t="s">
        <v>47</v>
      </c>
      <c r="AD4080" s="3" t="s">
        <v>47</v>
      </c>
      <c r="AE4080" s="3" t="s">
        <v>47</v>
      </c>
      <c r="AF4080" s="3" t="s">
        <v>47</v>
      </c>
      <c r="AG4080" s="3" t="s">
        <v>47</v>
      </c>
      <c r="AH4080" s="3" t="s">
        <v>47</v>
      </c>
      <c r="AI4080" s="3" t="s">
        <v>48</v>
      </c>
      <c r="AJ4080" s="3" t="s">
        <v>47</v>
      </c>
      <c r="AK4080" s="3" t="s">
        <v>52</v>
      </c>
      <c r="AL4080" s="3" t="s">
        <v>47</v>
      </c>
      <c r="AM4080" s="3" t="s">
        <v>65</v>
      </c>
      <c r="AU4080" s="3">
        <v>2</v>
      </c>
      <c r="AV4080" s="3">
        <v>13</v>
      </c>
      <c r="AW4080" s="3">
        <v>1</v>
      </c>
      <c r="AX4080" s="3">
        <v>13</v>
      </c>
      <c r="AY4080" s="3">
        <v>100</v>
      </c>
      <c r="AZ4080" s="6" t="str">
        <f t="shared" si="445"/>
        <v>2336.1</v>
      </c>
      <c r="BC4080" s="12" t="s">
        <v>10211</v>
      </c>
      <c r="BJ4080" s="12">
        <f t="shared" si="446"/>
        <v>0</v>
      </c>
      <c r="BK4080" s="12">
        <f t="shared" si="447"/>
        <v>0</v>
      </c>
      <c r="BW4080" s="3" t="s">
        <v>10308</v>
      </c>
      <c r="CI4080" s="3" t="s">
        <v>10308</v>
      </c>
      <c r="CQ4080" s="3" t="str">
        <f>CONCATENATE(baseURL!$A$1,baseURL!$B$1,baseURL!$C$1,".",C4080,".",L4080,".pkl&amp;seq=",BC4080)</f>
        <v>http://proteomics.broadinstitute.org/millscripts/viewfeed.pl?side=xl&amp;cycle=1&amp;fixedMods=iaaC&amp;file=msdataSM/iPRG2012_nd/cpick_in/iPRG2012_nd.2336.1.4.pkl&amp;seq=AAAAEKNVPLYQHLADLSK</v>
      </c>
    </row>
    <row r="4081" spans="1:101" x14ac:dyDescent="0.2">
      <c r="A4081" s="3">
        <v>1193</v>
      </c>
      <c r="B4081" s="2" t="s">
        <v>10314</v>
      </c>
      <c r="C4081" s="2" t="s">
        <v>10309</v>
      </c>
      <c r="D4081" s="3">
        <v>10701</v>
      </c>
      <c r="E4081" s="3">
        <v>10692</v>
      </c>
      <c r="F4081" s="3">
        <v>49081</v>
      </c>
      <c r="G4081" s="3">
        <v>13028</v>
      </c>
      <c r="H4081" s="3">
        <v>39.275199999999998</v>
      </c>
      <c r="I4081" s="30">
        <v>827.43831</v>
      </c>
      <c r="J4081" s="30">
        <v>827.43939939999996</v>
      </c>
      <c r="K4081" s="30">
        <v>-1.09E-3</v>
      </c>
      <c r="L4081" s="3">
        <v>2</v>
      </c>
      <c r="M4081" s="3">
        <v>2</v>
      </c>
      <c r="N4081" s="10">
        <f t="shared" si="441"/>
        <v>1</v>
      </c>
      <c r="O4081" s="35">
        <v>2</v>
      </c>
      <c r="P4081" s="17"/>
      <c r="Q4081" s="40">
        <v>1653.8707300000001</v>
      </c>
      <c r="R4081" s="40">
        <v>827.43899999999996</v>
      </c>
      <c r="S4081" s="18">
        <f t="shared" si="442"/>
        <v>-0.83389832962093891</v>
      </c>
      <c r="T4081" s="18">
        <f t="shared" si="443"/>
        <v>0.48269419255323487</v>
      </c>
      <c r="U4081" s="18">
        <f t="shared" si="444"/>
        <v>0.72512898241049961</v>
      </c>
      <c r="V4081" s="30">
        <v>827.43960000000004</v>
      </c>
      <c r="W4081" s="3" t="s">
        <v>47</v>
      </c>
      <c r="Z4081" s="3" t="s">
        <v>47</v>
      </c>
      <c r="AB4081" s="12" t="s">
        <v>47</v>
      </c>
      <c r="AC4081" s="3" t="s">
        <v>47</v>
      </c>
      <c r="AD4081" s="3" t="s">
        <v>65</v>
      </c>
      <c r="AE4081" s="3" t="s">
        <v>47</v>
      </c>
      <c r="AG4081" s="3" t="s">
        <v>47</v>
      </c>
      <c r="AH4081" s="3" t="s">
        <v>47</v>
      </c>
      <c r="AI4081" s="3" t="s">
        <v>47</v>
      </c>
      <c r="AJ4081" s="3" t="s">
        <v>65</v>
      </c>
      <c r="AK4081" s="3" t="s">
        <v>48</v>
      </c>
      <c r="AL4081" s="3" t="s">
        <v>47</v>
      </c>
      <c r="AN4081" s="3" t="s">
        <v>47</v>
      </c>
      <c r="AP4081" s="3" t="s">
        <v>47</v>
      </c>
      <c r="AQ4081" s="3" t="s">
        <v>47</v>
      </c>
      <c r="AR4081" s="3" t="s">
        <v>47</v>
      </c>
      <c r="AU4081" s="3">
        <v>2</v>
      </c>
      <c r="AV4081" s="3">
        <v>13</v>
      </c>
      <c r="AW4081" s="3">
        <v>2</v>
      </c>
      <c r="AX4081" s="3">
        <v>10</v>
      </c>
      <c r="AY4081" s="3">
        <v>76.92</v>
      </c>
      <c r="AZ4081" s="6" t="str">
        <f t="shared" si="445"/>
        <v>2337.3</v>
      </c>
      <c r="BB4081" s="12" t="s">
        <v>79</v>
      </c>
      <c r="BC4081" s="12" t="s">
        <v>10227</v>
      </c>
      <c r="BD4081" s="12" t="s">
        <v>79</v>
      </c>
      <c r="BJ4081" s="12">
        <f t="shared" si="446"/>
        <v>0</v>
      </c>
      <c r="BK4081" s="12">
        <f t="shared" si="447"/>
        <v>0</v>
      </c>
      <c r="BZ4081" s="3" t="s">
        <v>10229</v>
      </c>
      <c r="CE4081" s="3" t="s">
        <v>10228</v>
      </c>
      <c r="CF4081" s="3" t="s">
        <v>10315</v>
      </c>
      <c r="CL4081" s="3" t="s">
        <v>10228</v>
      </c>
      <c r="CN4081" s="3" t="s">
        <v>10228</v>
      </c>
      <c r="CQ4081" s="3" t="str">
        <f>CONCATENATE(baseURL!$A$1,baseURL!$B$1,"+Acetyl",baseURL!$C$1,".",C4081,".",L4081,".pkl&amp;seq=",BC4081,"&amp;varMods=Acetyl-K")</f>
        <v>http://proteomics.broadinstitute.org/millscripts/viewfeed.pl?side=xl&amp;cycle=1&amp;fixedMods=iaaC+Acetyl&amp;file=msdataSM/iPRG2012_nd/cpick_in/iPRG2012_nd.2337.3.2.pkl&amp;seq=SDKVLNPQVAWAQR&amp;varMods=Acetyl-K</v>
      </c>
    </row>
    <row r="4082" spans="1:101" x14ac:dyDescent="0.2">
      <c r="A4082" s="3">
        <v>3494</v>
      </c>
      <c r="B4082" s="13" t="s">
        <v>10318</v>
      </c>
      <c r="C4082" s="13" t="s">
        <v>10319</v>
      </c>
      <c r="D4082" s="7">
        <v>10703</v>
      </c>
      <c r="E4082" s="7">
        <v>10694</v>
      </c>
      <c r="F4082" s="7">
        <v>49101</v>
      </c>
      <c r="G4082" s="7">
        <v>13031</v>
      </c>
      <c r="H4082" s="7">
        <v>39.290599999999998</v>
      </c>
      <c r="I4082" s="31">
        <v>553.31710999999996</v>
      </c>
      <c r="J4082" s="31">
        <v>553.32067919999997</v>
      </c>
      <c r="K4082" s="31">
        <v>-3.5699999999999998E-3</v>
      </c>
      <c r="L4082" s="7">
        <v>2</v>
      </c>
      <c r="M4082" s="7">
        <v>2</v>
      </c>
      <c r="N4082" s="26">
        <f t="shared" si="441"/>
        <v>1</v>
      </c>
      <c r="O4082" s="36">
        <v>2</v>
      </c>
      <c r="P4082" s="16"/>
      <c r="Q4082" s="41">
        <v>1105.63642</v>
      </c>
      <c r="R4082" s="41">
        <v>553.32185000000004</v>
      </c>
      <c r="S4082" s="27">
        <f t="shared" si="442"/>
        <v>-8.5664428398832531</v>
      </c>
      <c r="T4082" s="27">
        <f t="shared" si="443"/>
        <v>-2.1159475268653929</v>
      </c>
      <c r="U4082" s="27">
        <f t="shared" si="444"/>
        <v>-2.0783563852618268</v>
      </c>
      <c r="V4082" s="31">
        <v>553.32069999999999</v>
      </c>
      <c r="W4082" s="7" t="s">
        <v>47</v>
      </c>
      <c r="X4082" s="7" t="s">
        <v>47</v>
      </c>
      <c r="Y4082" s="7" t="s">
        <v>47</v>
      </c>
      <c r="Z4082" s="7" t="s">
        <v>47</v>
      </c>
      <c r="AA4082" s="7" t="s">
        <v>47</v>
      </c>
      <c r="AB4082" s="25" t="s">
        <v>47</v>
      </c>
      <c r="AC4082" s="7" t="s">
        <v>47</v>
      </c>
      <c r="AD4082" s="7"/>
      <c r="AE4082" s="7" t="s">
        <v>47</v>
      </c>
      <c r="AF4082" s="7" t="s">
        <v>47</v>
      </c>
      <c r="AG4082" s="7"/>
      <c r="AH4082" s="7" t="s">
        <v>47</v>
      </c>
      <c r="AI4082" s="7" t="s">
        <v>47</v>
      </c>
      <c r="AJ4082" s="7"/>
      <c r="AK4082" s="7" t="s">
        <v>48</v>
      </c>
      <c r="AL4082" s="7" t="s">
        <v>48</v>
      </c>
      <c r="AM4082" s="7" t="s">
        <v>47</v>
      </c>
      <c r="AN4082" s="7"/>
      <c r="AO4082" s="7"/>
      <c r="AP4082" s="7"/>
      <c r="AQ4082" s="7"/>
      <c r="AR4082" s="7"/>
      <c r="AS4082" s="7"/>
      <c r="AT4082" s="7"/>
      <c r="AU4082" s="7">
        <v>0</v>
      </c>
      <c r="AV4082" s="7">
        <v>12</v>
      </c>
      <c r="AW4082" s="7">
        <v>1</v>
      </c>
      <c r="AX4082" s="7">
        <v>12</v>
      </c>
      <c r="AY4082" s="7">
        <v>100</v>
      </c>
      <c r="AZ4082" s="14" t="str">
        <f t="shared" si="445"/>
        <v>2338.2</v>
      </c>
      <c r="BA4082" s="15"/>
      <c r="BB4082" s="25"/>
      <c r="BC4082" s="25" t="s">
        <v>10320</v>
      </c>
      <c r="BD4082" s="25"/>
      <c r="BE4082" s="25"/>
      <c r="BF4082" s="25"/>
      <c r="BG4082" s="25"/>
      <c r="BH4082" s="25"/>
      <c r="BI4082" s="25"/>
      <c r="BJ4082" s="25">
        <f t="shared" si="446"/>
        <v>0</v>
      </c>
      <c r="BK4082" s="25">
        <f t="shared" si="447"/>
        <v>0</v>
      </c>
      <c r="BL4082" s="7"/>
      <c r="BM4082" s="7"/>
      <c r="BN4082" s="7"/>
      <c r="BO4082" s="7"/>
      <c r="BP4082" s="7"/>
      <c r="BQ4082" s="7"/>
      <c r="BR4082" s="7"/>
      <c r="BS4082" s="7"/>
      <c r="BT4082" s="7"/>
      <c r="BU4082" s="7"/>
      <c r="BV4082" s="7"/>
      <c r="BW4082" s="7"/>
      <c r="BX4082" s="7"/>
      <c r="BY4082" s="7"/>
      <c r="BZ4082" s="7"/>
      <c r="CA4082" s="7"/>
      <c r="CB4082" s="7"/>
      <c r="CC4082" s="7"/>
      <c r="CD4082" s="7"/>
      <c r="CE4082" s="7"/>
      <c r="CF4082" s="7"/>
      <c r="CG4082" s="7"/>
      <c r="CH4082" s="7"/>
      <c r="CI4082" s="7"/>
      <c r="CJ4082" s="7"/>
      <c r="CK4082" s="7"/>
      <c r="CL4082" s="7"/>
      <c r="CM4082" s="7"/>
      <c r="CN4082" s="7"/>
      <c r="CO4082" s="7"/>
      <c r="CP4082" s="7"/>
      <c r="CQ4082" s="7" t="str">
        <f>CONCATENATE(baseURL!$A$1,baseURL!$B$1,baseURL!$C$1,".",C4082,".",L4082,".pkl&amp;seq=",BC4082)</f>
        <v>http://proteomics.broadinstitute.org/millscripts/viewfeed.pl?side=xl&amp;cycle=1&amp;fixedMods=iaaC&amp;file=msdataSM/iPRG2012_nd/cpick_in/iPRG2012_nd.2338.2.2.pkl&amp;seq=GLLLVGGYGTR</v>
      </c>
      <c r="CR4082" s="7"/>
      <c r="CS4082" s="7"/>
      <c r="CT4082" s="7"/>
      <c r="CU4082" s="7"/>
      <c r="CV4082" s="7"/>
      <c r="CW4082" s="7"/>
    </row>
    <row r="4083" spans="1:101" x14ac:dyDescent="0.2">
      <c r="A4083" s="3">
        <v>7313</v>
      </c>
      <c r="B4083" s="2" t="s">
        <v>10321</v>
      </c>
      <c r="C4083" s="2" t="s">
        <v>10313</v>
      </c>
      <c r="D4083" s="3">
        <v>10704</v>
      </c>
      <c r="E4083" s="3">
        <v>10695</v>
      </c>
      <c r="F4083" s="3">
        <v>49102</v>
      </c>
      <c r="G4083" s="3">
        <v>13032</v>
      </c>
      <c r="H4083" s="3">
        <v>39.294800000000002</v>
      </c>
      <c r="I4083" s="30">
        <v>691.34662000000003</v>
      </c>
      <c r="J4083" s="30">
        <v>691.34582709999995</v>
      </c>
      <c r="K4083" s="30">
        <v>7.9000000000000001E-4</v>
      </c>
      <c r="L4083" s="3">
        <v>0</v>
      </c>
      <c r="M4083" s="3">
        <v>4</v>
      </c>
      <c r="N4083" s="10">
        <f t="shared" si="441"/>
        <v>1</v>
      </c>
      <c r="O4083" s="35">
        <v>4</v>
      </c>
      <c r="P4083" s="17"/>
      <c r="Q4083" s="40">
        <v>2762.3606599999998</v>
      </c>
      <c r="R4083" s="40">
        <v>691.34562000000005</v>
      </c>
      <c r="S4083" s="18">
        <f t="shared" si="442"/>
        <v>1.446454524404672</v>
      </c>
      <c r="T4083" s="18">
        <f t="shared" si="443"/>
        <v>0.29956073186341159</v>
      </c>
      <c r="U4083" s="18">
        <f t="shared" si="444"/>
        <v>0.1157163618273972</v>
      </c>
      <c r="V4083" s="30">
        <v>691.34569999999997</v>
      </c>
      <c r="W4083" s="3" t="s">
        <v>47</v>
      </c>
      <c r="X4083" s="3" t="s">
        <v>47</v>
      </c>
      <c r="Y4083" s="3" t="s">
        <v>47</v>
      </c>
      <c r="Z4083" s="3" t="s">
        <v>52</v>
      </c>
      <c r="AA4083" s="3" t="s">
        <v>47</v>
      </c>
      <c r="AB4083" s="12" t="s">
        <v>47</v>
      </c>
      <c r="AC4083" s="3" t="s">
        <v>47</v>
      </c>
      <c r="AF4083" s="3" t="s">
        <v>47</v>
      </c>
      <c r="AG4083" s="3" t="s">
        <v>52</v>
      </c>
      <c r="AI4083" s="3" t="s">
        <v>47</v>
      </c>
      <c r="AL4083" s="3" t="s">
        <v>52</v>
      </c>
      <c r="AM4083" s="3" t="s">
        <v>48</v>
      </c>
      <c r="AU4083" s="3">
        <v>0</v>
      </c>
      <c r="AV4083" s="3">
        <v>8</v>
      </c>
      <c r="AW4083" s="3">
        <v>1</v>
      </c>
      <c r="AX4083" s="3">
        <v>8</v>
      </c>
      <c r="AY4083" s="3">
        <v>100</v>
      </c>
      <c r="AZ4083" s="6" t="str">
        <f t="shared" si="445"/>
        <v>2338.3</v>
      </c>
      <c r="BC4083" s="12" t="s">
        <v>10322</v>
      </c>
      <c r="BJ4083" s="12">
        <f t="shared" si="446"/>
        <v>0</v>
      </c>
      <c r="BK4083" s="12">
        <f t="shared" si="447"/>
        <v>0</v>
      </c>
      <c r="CQ4083" s="3" t="str">
        <f>CONCATENATE(baseURL!$A$1,baseURL!$B$1,baseURL!$C$1,".",C4083,".",L4083,".pkl&amp;seq=",BC4083)</f>
        <v>http://proteomics.broadinstitute.org/millscripts/viewfeed.pl?side=xl&amp;cycle=1&amp;fixedMods=iaaC&amp;file=msdataSM/iPRG2012_nd/cpick_in/iPRG2012_nd.2338.3.0.pkl&amp;seq=DYLMSPVGNPEGPEKPNKKFFDPR</v>
      </c>
    </row>
    <row r="4084" spans="1:101" x14ac:dyDescent="0.2">
      <c r="A4084" s="3">
        <v>2927</v>
      </c>
      <c r="B4084" s="2" t="s">
        <v>10323</v>
      </c>
      <c r="C4084" s="2" t="s">
        <v>10324</v>
      </c>
      <c r="D4084" s="3">
        <v>10706</v>
      </c>
      <c r="E4084" s="3">
        <v>10697</v>
      </c>
      <c r="F4084" s="3">
        <v>49121</v>
      </c>
      <c r="G4084" s="3">
        <v>13035</v>
      </c>
      <c r="H4084" s="3">
        <v>39.307600000000001</v>
      </c>
      <c r="I4084" s="30">
        <v>443.90893</v>
      </c>
      <c r="J4084" s="30">
        <v>443.90616870000002</v>
      </c>
      <c r="K4084" s="30">
        <v>2.7599999999999999E-3</v>
      </c>
      <c r="L4084" s="3">
        <v>3</v>
      </c>
      <c r="M4084" s="3">
        <v>3</v>
      </c>
      <c r="N4084" s="10">
        <f t="shared" si="441"/>
        <v>1</v>
      </c>
      <c r="O4084" s="35">
        <v>3</v>
      </c>
      <c r="P4084" s="17"/>
      <c r="Q4084" s="40">
        <v>1329.7023899999999</v>
      </c>
      <c r="R4084" s="40">
        <v>443.90564999999998</v>
      </c>
      <c r="S4084" s="18">
        <f t="shared" si="442"/>
        <v>7.3889575409052251</v>
      </c>
      <c r="T4084" s="18">
        <f t="shared" si="443"/>
        <v>1.1684915477946312</v>
      </c>
      <c r="U4084" s="18">
        <f t="shared" si="444"/>
        <v>1.2390020267425499</v>
      </c>
      <c r="V4084" s="30">
        <v>443.90620000000001</v>
      </c>
      <c r="Z4084" s="3" t="s">
        <v>47</v>
      </c>
      <c r="AC4084" s="3" t="s">
        <v>52</v>
      </c>
      <c r="AE4084" s="3" t="s">
        <v>47</v>
      </c>
      <c r="AF4084" s="3" t="s">
        <v>48</v>
      </c>
      <c r="AG4084" s="3" t="s">
        <v>47</v>
      </c>
      <c r="AH4084" s="3" t="s">
        <v>47</v>
      </c>
      <c r="AI4084" s="3" t="s">
        <v>52</v>
      </c>
      <c r="AJ4084" s="3" t="s">
        <v>47</v>
      </c>
      <c r="AK4084" s="3" t="s">
        <v>48</v>
      </c>
      <c r="AL4084" s="3" t="s">
        <v>52</v>
      </c>
      <c r="AU4084" s="3">
        <v>0</v>
      </c>
      <c r="AV4084" s="3">
        <v>5</v>
      </c>
      <c r="AW4084" s="3">
        <v>1</v>
      </c>
      <c r="AX4084" s="3">
        <v>5</v>
      </c>
      <c r="AY4084" s="3">
        <v>100</v>
      </c>
      <c r="AZ4084" s="6" t="str">
        <f t="shared" si="445"/>
        <v>2339.1</v>
      </c>
      <c r="BC4084" s="12" t="s">
        <v>10325</v>
      </c>
      <c r="BJ4084" s="12">
        <f t="shared" si="446"/>
        <v>1</v>
      </c>
      <c r="BK4084" s="12">
        <f t="shared" si="447"/>
        <v>0</v>
      </c>
      <c r="CQ4084" s="3" t="str">
        <f>CONCATENATE(baseURL!$A$1,baseURL!$B$1,baseURL!$C$1,".",C4084,".",L4084,".pkl&amp;seq=",BC4084)</f>
        <v>http://proteomics.broadinstitute.org/millscripts/viewfeed.pl?side=xl&amp;cycle=1&amp;fixedMods=iaaC&amp;file=msdataSM/iPRG2012_nd/cpick_in/iPRG2012_nd.2339.1.3.pkl&amp;seq=YVFFLCKQPK</v>
      </c>
    </row>
    <row r="4085" spans="1:101" x14ac:dyDescent="0.2">
      <c r="A4085" s="3">
        <v>712</v>
      </c>
      <c r="B4085" s="2" t="s">
        <v>10326</v>
      </c>
      <c r="C4085" s="2" t="s">
        <v>10321</v>
      </c>
      <c r="D4085" s="3">
        <v>10709</v>
      </c>
      <c r="E4085" s="3">
        <v>10700</v>
      </c>
      <c r="F4085" s="3">
        <v>49124</v>
      </c>
      <c r="G4085" s="3">
        <v>13038</v>
      </c>
      <c r="H4085" s="3">
        <v>39.312600000000003</v>
      </c>
      <c r="I4085" s="30">
        <v>618.00694999999996</v>
      </c>
      <c r="J4085" s="30">
        <v>618.01020519999997</v>
      </c>
      <c r="K4085" s="30">
        <v>-3.2599999999999999E-3</v>
      </c>
      <c r="L4085" s="3">
        <v>3</v>
      </c>
      <c r="M4085" s="3">
        <v>3</v>
      </c>
      <c r="N4085" s="10">
        <f t="shared" si="441"/>
        <v>1</v>
      </c>
      <c r="O4085" s="35">
        <v>3</v>
      </c>
      <c r="P4085" s="17"/>
      <c r="Q4085" s="40">
        <v>1852.0174500000001</v>
      </c>
      <c r="R4085" s="40">
        <v>618.01067</v>
      </c>
      <c r="S4085" s="18">
        <f t="shared" si="442"/>
        <v>-6.0193135501105672</v>
      </c>
      <c r="T4085" s="18">
        <f t="shared" si="443"/>
        <v>-0.75209057479796149</v>
      </c>
      <c r="U4085" s="18">
        <f t="shared" si="444"/>
        <v>-2.7022187173403789</v>
      </c>
      <c r="V4085" s="30">
        <v>618.00900000000001</v>
      </c>
      <c r="Y4085" s="3" t="s">
        <v>47</v>
      </c>
      <c r="Z4085" s="3" t="s">
        <v>47</v>
      </c>
      <c r="AD4085" s="3" t="s">
        <v>47</v>
      </c>
      <c r="AE4085" s="3" t="s">
        <v>48</v>
      </c>
      <c r="AF4085" s="3" t="s">
        <v>48</v>
      </c>
      <c r="AG4085" s="3" t="s">
        <v>52</v>
      </c>
      <c r="AI4085" s="3" t="s">
        <v>52</v>
      </c>
      <c r="AL4085" s="3" t="s">
        <v>52</v>
      </c>
      <c r="AU4085" s="3">
        <v>0</v>
      </c>
      <c r="AV4085" s="3">
        <v>3</v>
      </c>
      <c r="AW4085" s="3">
        <v>1</v>
      </c>
      <c r="AX4085" s="3">
        <v>3</v>
      </c>
      <c r="AY4085" s="3">
        <v>100</v>
      </c>
      <c r="AZ4085" s="6" t="str">
        <f t="shared" si="445"/>
        <v>2339.4</v>
      </c>
      <c r="BC4085" s="12" t="s">
        <v>10327</v>
      </c>
      <c r="BJ4085" s="12">
        <f t="shared" si="446"/>
        <v>0</v>
      </c>
      <c r="BK4085" s="12">
        <f t="shared" si="447"/>
        <v>0</v>
      </c>
      <c r="CQ4085" s="3" t="str">
        <f>CONCATENATE(baseURL!$A$1,baseURL!$B$1,baseURL!$C$1,".",C4085,".",L4085,".pkl&amp;seq=",BC4085)</f>
        <v>http://proteomics.broadinstitute.org/millscripts/viewfeed.pl?side=xl&amp;cycle=1&amp;fixedMods=iaaC&amp;file=msdataSM/iPRG2012_nd/cpick_in/iPRG2012_nd.2339.4.3.pkl&amp;seq=GSSSLYTLVLNDAGKAKK</v>
      </c>
    </row>
    <row r="4086" spans="1:101" x14ac:dyDescent="0.2">
      <c r="A4086" s="3">
        <v>4991</v>
      </c>
      <c r="B4086" s="2" t="s">
        <v>10328</v>
      </c>
      <c r="C4086" s="2" t="s">
        <v>10329</v>
      </c>
      <c r="D4086" s="3">
        <v>10710</v>
      </c>
      <c r="E4086" s="3">
        <v>10701</v>
      </c>
      <c r="F4086" s="3">
        <v>49125</v>
      </c>
      <c r="G4086" s="3">
        <v>13039</v>
      </c>
      <c r="H4086" s="3">
        <v>39.315199999999997</v>
      </c>
      <c r="I4086" s="30">
        <v>628.86344999999994</v>
      </c>
      <c r="J4086" s="30">
        <v>628.86401390000003</v>
      </c>
      <c r="K4086" s="30">
        <v>-5.5999999999999995E-4</v>
      </c>
      <c r="L4086" s="3">
        <v>0</v>
      </c>
      <c r="M4086" s="3">
        <v>2</v>
      </c>
      <c r="N4086" s="10">
        <f t="shared" si="441"/>
        <v>1</v>
      </c>
      <c r="O4086" s="35">
        <v>2</v>
      </c>
      <c r="P4086" s="17"/>
      <c r="Q4086" s="40">
        <v>1256.7208800000001</v>
      </c>
      <c r="R4086" s="40">
        <v>628.86407999999994</v>
      </c>
      <c r="S4086" s="18">
        <f t="shared" si="442"/>
        <v>-1.0018063044736452</v>
      </c>
      <c r="T4086" s="18">
        <f t="shared" si="443"/>
        <v>-0.10511015339386905</v>
      </c>
      <c r="U4086" s="18">
        <f t="shared" si="444"/>
        <v>3.1803374845629111E-2</v>
      </c>
      <c r="V4086" s="30">
        <v>628.86410000000001</v>
      </c>
      <c r="W4086" s="3" t="s">
        <v>47</v>
      </c>
      <c r="X4086" s="3" t="s">
        <v>47</v>
      </c>
      <c r="Y4086" s="3" t="s">
        <v>47</v>
      </c>
      <c r="Z4086" s="3" t="s">
        <v>47</v>
      </c>
      <c r="AA4086" s="3" t="s">
        <v>48</v>
      </c>
      <c r="AB4086" s="12" t="s">
        <v>47</v>
      </c>
      <c r="AC4086" s="3" t="s">
        <v>47</v>
      </c>
      <c r="AD4086" s="3" t="s">
        <v>47</v>
      </c>
      <c r="AE4086" s="3" t="s">
        <v>47</v>
      </c>
      <c r="AF4086" s="3" t="s">
        <v>47</v>
      </c>
      <c r="AG4086" s="3" t="s">
        <v>47</v>
      </c>
      <c r="AH4086" s="3" t="s">
        <v>47</v>
      </c>
      <c r="AI4086" s="3" t="s">
        <v>47</v>
      </c>
      <c r="AJ4086" s="3" t="s">
        <v>47</v>
      </c>
      <c r="AK4086" s="3" t="s">
        <v>47</v>
      </c>
      <c r="AL4086" s="3" t="s">
        <v>47</v>
      </c>
      <c r="AM4086" s="3" t="s">
        <v>47</v>
      </c>
      <c r="AN4086" s="3" t="s">
        <v>47</v>
      </c>
      <c r="AU4086" s="3">
        <v>0</v>
      </c>
      <c r="AV4086" s="3">
        <v>17</v>
      </c>
      <c r="AW4086" s="3">
        <v>1</v>
      </c>
      <c r="AX4086" s="3">
        <v>17</v>
      </c>
      <c r="AY4086" s="3">
        <v>100</v>
      </c>
      <c r="AZ4086" s="6" t="str">
        <f t="shared" si="445"/>
        <v>2339.5</v>
      </c>
      <c r="BC4086" s="12" t="s">
        <v>10330</v>
      </c>
      <c r="BJ4086" s="12">
        <f t="shared" si="446"/>
        <v>0</v>
      </c>
      <c r="BK4086" s="12">
        <f t="shared" si="447"/>
        <v>0</v>
      </c>
      <c r="CQ4086" s="3" t="str">
        <f>CONCATENATE(baseURL!$A$1,baseURL!$B$1,baseURL!$C$1,".",C4086,".",L4086,".pkl&amp;seq=",BC4086)</f>
        <v>http://proteomics.broadinstitute.org/millscripts/viewfeed.pl?side=xl&amp;cycle=1&amp;fixedMods=iaaC&amp;file=msdataSM/iPRG2012_nd/cpick_in/iPRG2012_nd.2339.5.0.pkl&amp;seq=AELLNNLGTLAK</v>
      </c>
    </row>
    <row r="4087" spans="1:101" x14ac:dyDescent="0.2">
      <c r="A4087" s="3">
        <v>4992</v>
      </c>
      <c r="B4087" s="2" t="s">
        <v>10331</v>
      </c>
      <c r="C4087" s="2" t="s">
        <v>10332</v>
      </c>
      <c r="D4087" s="3">
        <v>10711</v>
      </c>
      <c r="E4087" s="3">
        <v>10702</v>
      </c>
      <c r="F4087" s="3">
        <v>49126</v>
      </c>
      <c r="G4087" s="3">
        <v>13040</v>
      </c>
      <c r="H4087" s="3">
        <v>39.317700000000002</v>
      </c>
      <c r="I4087" s="30">
        <v>631.66803000000004</v>
      </c>
      <c r="J4087" s="30">
        <v>631.66738109999994</v>
      </c>
      <c r="K4087" s="30">
        <v>6.4999999999999997E-4</v>
      </c>
      <c r="L4087" s="3">
        <v>3</v>
      </c>
      <c r="M4087" s="3">
        <v>3</v>
      </c>
      <c r="N4087" s="10">
        <f t="shared" si="441"/>
        <v>1</v>
      </c>
      <c r="O4087" s="35">
        <v>3</v>
      </c>
      <c r="P4087" s="17"/>
      <c r="Q4087" s="40">
        <v>1892.98649</v>
      </c>
      <c r="R4087" s="40">
        <v>631.66701</v>
      </c>
      <c r="S4087" s="18">
        <f t="shared" si="442"/>
        <v>1.6147748479686233</v>
      </c>
      <c r="T4087" s="18">
        <f t="shared" si="443"/>
        <v>0.58749308427307489</v>
      </c>
      <c r="U4087" s="18">
        <f t="shared" si="444"/>
        <v>0.30079139319788678</v>
      </c>
      <c r="V4087" s="30">
        <v>631.66719999999998</v>
      </c>
      <c r="W4087" s="3" t="s">
        <v>47</v>
      </c>
      <c r="X4087" s="3" t="s">
        <v>47</v>
      </c>
      <c r="Y4087" s="3" t="s">
        <v>47</v>
      </c>
      <c r="Z4087" s="3" t="s">
        <v>47</v>
      </c>
      <c r="AA4087" s="3" t="s">
        <v>48</v>
      </c>
      <c r="AB4087" s="12" t="s">
        <v>47</v>
      </c>
      <c r="AC4087" s="3" t="s">
        <v>47</v>
      </c>
      <c r="AD4087" s="3" t="s">
        <v>47</v>
      </c>
      <c r="AE4087" s="3" t="s">
        <v>47</v>
      </c>
      <c r="AF4087" s="3" t="s">
        <v>47</v>
      </c>
      <c r="AG4087" s="3" t="s">
        <v>47</v>
      </c>
      <c r="AH4087" s="3" t="s">
        <v>47</v>
      </c>
      <c r="AI4087" s="3" t="s">
        <v>47</v>
      </c>
      <c r="AJ4087" s="3" t="s">
        <v>47</v>
      </c>
      <c r="AK4087" s="3" t="s">
        <v>47</v>
      </c>
      <c r="AL4087" s="3" t="s">
        <v>47</v>
      </c>
      <c r="AM4087" s="3" t="s">
        <v>47</v>
      </c>
      <c r="AN4087" s="3" t="s">
        <v>47</v>
      </c>
      <c r="AU4087" s="3">
        <v>0</v>
      </c>
      <c r="AV4087" s="3">
        <v>17</v>
      </c>
      <c r="AW4087" s="3">
        <v>1</v>
      </c>
      <c r="AX4087" s="3">
        <v>17</v>
      </c>
      <c r="AY4087" s="3">
        <v>100</v>
      </c>
      <c r="AZ4087" s="6" t="str">
        <f t="shared" si="445"/>
        <v>2339.6</v>
      </c>
      <c r="BC4087" s="12" t="s">
        <v>10333</v>
      </c>
      <c r="BJ4087" s="12">
        <f t="shared" si="446"/>
        <v>0</v>
      </c>
      <c r="BK4087" s="12">
        <f t="shared" si="447"/>
        <v>0</v>
      </c>
      <c r="CQ4087" s="3" t="str">
        <f>CONCATENATE(baseURL!$A$1,baseURL!$B$1,baseURL!$C$1,".",C4087,".",L4087,".pkl&amp;seq=",BC4087)</f>
        <v>http://proteomics.broadinstitute.org/millscripts/viewfeed.pl?side=xl&amp;cycle=1&amp;fixedMods=iaaC&amp;file=msdataSM/iPRG2012_nd/cpick_in/iPRG2012_nd.2339.6.3.pkl&amp;seq=LEGVATPQDAQFYLGKR</v>
      </c>
    </row>
    <row r="4088" spans="1:101" x14ac:dyDescent="0.2">
      <c r="A4088" s="3">
        <v>4483</v>
      </c>
      <c r="B4088" s="2" t="s">
        <v>10334</v>
      </c>
      <c r="C4088" s="2" t="s">
        <v>10335</v>
      </c>
      <c r="D4088" s="3">
        <v>10712</v>
      </c>
      <c r="E4088" s="3">
        <v>10703</v>
      </c>
      <c r="F4088" s="3">
        <v>49127</v>
      </c>
      <c r="G4088" s="3">
        <v>13041</v>
      </c>
      <c r="H4088" s="3">
        <v>39.320099999999996</v>
      </c>
      <c r="I4088" s="30">
        <v>734.00138000000004</v>
      </c>
      <c r="J4088" s="30">
        <v>733.99702679999996</v>
      </c>
      <c r="K4088" s="30">
        <v>4.3499999999999997E-3</v>
      </c>
      <c r="L4088" s="3">
        <v>0</v>
      </c>
      <c r="M4088" s="3">
        <v>3</v>
      </c>
      <c r="N4088" s="10">
        <f t="shared" si="441"/>
        <v>1</v>
      </c>
      <c r="O4088" s="35">
        <v>3</v>
      </c>
      <c r="P4088" s="17"/>
      <c r="Q4088" s="40">
        <v>2199.9763899999998</v>
      </c>
      <c r="R4088" s="40">
        <v>733.99698000000001</v>
      </c>
      <c r="S4088" s="18">
        <f t="shared" si="442"/>
        <v>5.9945750730914149</v>
      </c>
      <c r="T4088" s="18">
        <f t="shared" si="443"/>
        <v>6.3760480254364885E-2</v>
      </c>
      <c r="U4088" s="18">
        <f t="shared" si="444"/>
        <v>-0.10899227409000115</v>
      </c>
      <c r="V4088" s="30">
        <v>733.99689999999998</v>
      </c>
      <c r="W4088" s="3" t="s">
        <v>47</v>
      </c>
      <c r="X4088" s="3" t="s">
        <v>47</v>
      </c>
      <c r="Y4088" s="3" t="s">
        <v>47</v>
      </c>
      <c r="Z4088" s="3" t="s">
        <v>47</v>
      </c>
      <c r="AA4088" s="3" t="s">
        <v>47</v>
      </c>
      <c r="AB4088" s="12" t="s">
        <v>47</v>
      </c>
      <c r="AC4088" s="3" t="s">
        <v>47</v>
      </c>
      <c r="AD4088" s="3" t="s">
        <v>47</v>
      </c>
      <c r="AE4088" s="3" t="s">
        <v>47</v>
      </c>
      <c r="AF4088" s="3" t="s">
        <v>47</v>
      </c>
      <c r="AG4088" s="3" t="s">
        <v>47</v>
      </c>
      <c r="AH4088" s="3" t="s">
        <v>47</v>
      </c>
      <c r="AI4088" s="3" t="s">
        <v>47</v>
      </c>
      <c r="AK4088" s="3" t="s">
        <v>47</v>
      </c>
      <c r="AL4088" s="3" t="s">
        <v>47</v>
      </c>
      <c r="AM4088" s="3" t="s">
        <v>47</v>
      </c>
      <c r="AN4088" s="3" t="s">
        <v>47</v>
      </c>
      <c r="AU4088" s="3">
        <v>0</v>
      </c>
      <c r="AV4088" s="3">
        <v>17</v>
      </c>
      <c r="AW4088" s="3">
        <v>1</v>
      </c>
      <c r="AX4088" s="3">
        <v>17</v>
      </c>
      <c r="AY4088" s="3">
        <v>100</v>
      </c>
      <c r="AZ4088" s="6" t="str">
        <f t="shared" si="445"/>
        <v>2339.7</v>
      </c>
      <c r="BC4088" s="12" t="s">
        <v>10254</v>
      </c>
      <c r="BJ4088" s="12">
        <f t="shared" si="446"/>
        <v>0</v>
      </c>
      <c r="BK4088" s="12">
        <f t="shared" si="447"/>
        <v>0</v>
      </c>
      <c r="CQ4088" s="3" t="str">
        <f>CONCATENATE(baseURL!$A$1,baseURL!$B$1,baseURL!$C$1,".",C4088,".",L4088,".pkl&amp;seq=",BC4088)</f>
        <v>http://proteomics.broadinstitute.org/millscripts/viewfeed.pl?side=xl&amp;cycle=1&amp;fixedMods=iaaC&amp;file=msdataSM/iPRG2012_nd/cpick_in/iPRG2012_nd.2339.7.0.pkl&amp;seq=TSSGNEMPPQDAEGWFYKR</v>
      </c>
    </row>
    <row r="4089" spans="1:101" x14ac:dyDescent="0.2">
      <c r="A4089" s="3">
        <v>4040</v>
      </c>
      <c r="B4089" s="2" t="s">
        <v>10336</v>
      </c>
      <c r="C4089" s="2" t="s">
        <v>10337</v>
      </c>
      <c r="D4089" s="3">
        <v>10722</v>
      </c>
      <c r="E4089" s="3">
        <v>10713</v>
      </c>
      <c r="F4089" s="3">
        <v>49163</v>
      </c>
      <c r="G4089" s="3">
        <v>13053</v>
      </c>
      <c r="H4089" s="3">
        <v>39.3568</v>
      </c>
      <c r="I4089" s="30">
        <v>435.22930000000002</v>
      </c>
      <c r="J4089" s="30">
        <v>435.22796210000001</v>
      </c>
      <c r="K4089" s="30">
        <v>1.34E-3</v>
      </c>
      <c r="L4089" s="3">
        <v>2</v>
      </c>
      <c r="M4089" s="3">
        <v>2</v>
      </c>
      <c r="N4089" s="10">
        <f t="shared" si="441"/>
        <v>1</v>
      </c>
      <c r="O4089" s="35">
        <v>2</v>
      </c>
      <c r="P4089" s="17"/>
      <c r="Q4089" s="40">
        <v>869.45158000000004</v>
      </c>
      <c r="R4089" s="40">
        <v>435.22942999999998</v>
      </c>
      <c r="S4089" s="18">
        <f t="shared" si="442"/>
        <v>-0.29869303635096239</v>
      </c>
      <c r="T4089" s="18">
        <f t="shared" si="443"/>
        <v>-3.3727039092140294</v>
      </c>
      <c r="U4089" s="18">
        <f t="shared" si="444"/>
        <v>-6.2725537654599011</v>
      </c>
      <c r="V4089" s="30">
        <v>435.22669999999999</v>
      </c>
      <c r="W4089" s="3" t="s">
        <v>52</v>
      </c>
      <c r="X4089" s="3" t="s">
        <v>47</v>
      </c>
      <c r="Y4089" s="3" t="s">
        <v>47</v>
      </c>
      <c r="Z4089" s="3" t="s">
        <v>47</v>
      </c>
      <c r="AA4089" s="3" t="s">
        <v>47</v>
      </c>
      <c r="AB4089" s="12" t="s">
        <v>47</v>
      </c>
      <c r="AC4089" s="3" t="s">
        <v>47</v>
      </c>
      <c r="AF4089" s="3" t="s">
        <v>48</v>
      </c>
      <c r="AG4089" s="3" t="s">
        <v>48</v>
      </c>
      <c r="AH4089" s="3" t="s">
        <v>47</v>
      </c>
      <c r="AI4089" s="3" t="s">
        <v>48</v>
      </c>
      <c r="AJ4089" s="3" t="s">
        <v>47</v>
      </c>
      <c r="AK4089" s="3" t="s">
        <v>52</v>
      </c>
      <c r="AL4089" s="3" t="s">
        <v>48</v>
      </c>
      <c r="AM4089" s="3" t="s">
        <v>47</v>
      </c>
      <c r="AU4089" s="3">
        <v>0</v>
      </c>
      <c r="AV4089" s="3">
        <v>9</v>
      </c>
      <c r="AW4089" s="3">
        <v>1</v>
      </c>
      <c r="AX4089" s="3">
        <v>9</v>
      </c>
      <c r="AY4089" s="3">
        <v>100</v>
      </c>
      <c r="AZ4089" s="6" t="str">
        <f t="shared" si="445"/>
        <v>2341.1</v>
      </c>
      <c r="BC4089" s="12" t="s">
        <v>10338</v>
      </c>
      <c r="BJ4089" s="12">
        <f t="shared" si="446"/>
        <v>0</v>
      </c>
      <c r="BK4089" s="12">
        <f t="shared" si="447"/>
        <v>0</v>
      </c>
      <c r="CQ4089" s="3" t="str">
        <f>CONCATENATE(baseURL!$A$1,baseURL!$B$1,baseURL!$C$1,".",C4089,".",L4089,".pkl&amp;seq=",BC4089)</f>
        <v>http://proteomics.broadinstitute.org/millscripts/viewfeed.pl?side=xl&amp;cycle=1&amp;fixedMods=iaaC&amp;file=msdataSM/iPRG2012_nd/cpick_in/iPRG2012_nd.2341.1.2.pkl&amp;seq=GTFLEFR</v>
      </c>
    </row>
    <row r="4090" spans="1:101" x14ac:dyDescent="0.2">
      <c r="A4090" s="3">
        <v>1052</v>
      </c>
      <c r="B4090" s="2" t="s">
        <v>10339</v>
      </c>
      <c r="C4090" s="2" t="s">
        <v>10340</v>
      </c>
      <c r="D4090" s="3">
        <v>10724</v>
      </c>
      <c r="E4090" s="3">
        <v>10715</v>
      </c>
      <c r="F4090" s="3">
        <v>49165</v>
      </c>
      <c r="G4090" s="3">
        <v>13055</v>
      </c>
      <c r="H4090" s="3">
        <v>39.363500000000002</v>
      </c>
      <c r="I4090" s="30">
        <v>577.33058000000005</v>
      </c>
      <c r="J4090" s="30">
        <v>577.08036219999997</v>
      </c>
      <c r="K4090" s="30">
        <v>0.25022</v>
      </c>
      <c r="L4090" s="3">
        <v>0</v>
      </c>
      <c r="M4090" s="3">
        <v>4</v>
      </c>
      <c r="N4090" s="10">
        <f t="shared" si="441"/>
        <v>1</v>
      </c>
      <c r="O4090" s="35">
        <v>4</v>
      </c>
      <c r="P4090" s="17"/>
      <c r="Q4090" s="40">
        <v>2305.2986500000002</v>
      </c>
      <c r="R4090" s="40">
        <v>577.08011999999997</v>
      </c>
      <c r="S4090" s="18">
        <f t="shared" si="442"/>
        <v>434.01252498542004</v>
      </c>
      <c r="T4090" s="18">
        <f t="shared" si="443"/>
        <v>0.41969908788819954</v>
      </c>
      <c r="U4090" s="18">
        <f t="shared" si="444"/>
        <v>0.13862893080668434</v>
      </c>
      <c r="V4090" s="30">
        <v>577.08019999999999</v>
      </c>
      <c r="W4090" s="3" t="s">
        <v>47</v>
      </c>
      <c r="AA4090" s="3" t="s">
        <v>47</v>
      </c>
      <c r="AB4090" s="12" t="s">
        <v>47</v>
      </c>
      <c r="AC4090" s="3" t="s">
        <v>47</v>
      </c>
      <c r="AF4090" s="3" t="s">
        <v>47</v>
      </c>
      <c r="AI4090" s="3" t="s">
        <v>47</v>
      </c>
      <c r="AK4090" s="3" t="s">
        <v>52</v>
      </c>
      <c r="AL4090" s="3" t="s">
        <v>52</v>
      </c>
      <c r="AU4090" s="3">
        <v>0</v>
      </c>
      <c r="AV4090" s="3">
        <v>6</v>
      </c>
      <c r="AW4090" s="3">
        <v>1</v>
      </c>
      <c r="AX4090" s="3">
        <v>6</v>
      </c>
      <c r="AY4090" s="3">
        <v>100</v>
      </c>
      <c r="AZ4090" s="6" t="str">
        <f t="shared" si="445"/>
        <v>2341.3</v>
      </c>
      <c r="BC4090" s="12" t="s">
        <v>10341</v>
      </c>
      <c r="BJ4090" s="12">
        <f t="shared" si="446"/>
        <v>0</v>
      </c>
      <c r="BK4090" s="12">
        <f t="shared" si="447"/>
        <v>0</v>
      </c>
      <c r="CQ4090" s="3" t="str">
        <f>CONCATENATE(baseURL!$A$1,baseURL!$B$1,baseURL!$C$1,".",C4090,".",L4090,".pkl&amp;seq=",BC4090)</f>
        <v>http://proteomics.broadinstitute.org/millscripts/viewfeed.pl?side=xl&amp;cycle=1&amp;fixedMods=iaaC&amp;file=msdataSM/iPRG2012_nd/cpick_in/iPRG2012_nd.2341.3.0.pkl&amp;seq=NGKEVAKVVGANPAALKQALAANA</v>
      </c>
    </row>
    <row r="4091" spans="1:101" x14ac:dyDescent="0.2">
      <c r="A4091" s="3">
        <v>986</v>
      </c>
      <c r="B4091" s="2" t="s">
        <v>10342</v>
      </c>
      <c r="C4091" s="2" t="s">
        <v>10343</v>
      </c>
      <c r="D4091" s="3">
        <v>10727</v>
      </c>
      <c r="E4091" s="3">
        <v>10718</v>
      </c>
      <c r="F4091" s="3">
        <v>49184</v>
      </c>
      <c r="G4091" s="3">
        <v>13059</v>
      </c>
      <c r="H4091" s="3">
        <v>39.379800000000003</v>
      </c>
      <c r="I4091" s="30">
        <v>463.76576999999997</v>
      </c>
      <c r="J4091" s="30">
        <v>463.76056740000001</v>
      </c>
      <c r="K4091" s="30">
        <v>5.1999999999999998E-3</v>
      </c>
      <c r="L4091" s="3">
        <v>0</v>
      </c>
      <c r="M4091" s="3">
        <v>4</v>
      </c>
      <c r="N4091" s="10">
        <f t="shared" si="441"/>
        <v>1</v>
      </c>
      <c r="O4091" s="35">
        <v>4</v>
      </c>
      <c r="P4091" s="17"/>
      <c r="Q4091" s="40">
        <v>1852.0174500000001</v>
      </c>
      <c r="R4091" s="40">
        <v>463.75981999999999</v>
      </c>
      <c r="S4091" s="18">
        <f t="shared" si="442"/>
        <v>12.829917003125361</v>
      </c>
      <c r="T4091" s="18">
        <f t="shared" si="443"/>
        <v>1.6116100787319938</v>
      </c>
      <c r="U4091" s="18">
        <f t="shared" si="444"/>
        <v>0.81938965735955815</v>
      </c>
      <c r="V4091" s="30">
        <v>463.7602</v>
      </c>
      <c r="W4091" s="3" t="s">
        <v>47</v>
      </c>
      <c r="Z4091" s="3" t="s">
        <v>47</v>
      </c>
      <c r="AA4091" s="3" t="s">
        <v>47</v>
      </c>
      <c r="AE4091" s="3" t="s">
        <v>47</v>
      </c>
      <c r="AH4091" s="3" t="s">
        <v>47</v>
      </c>
      <c r="AI4091" s="3" t="s">
        <v>48</v>
      </c>
      <c r="AL4091" s="3" t="s">
        <v>48</v>
      </c>
      <c r="AU4091" s="3">
        <v>0</v>
      </c>
      <c r="AV4091" s="3">
        <v>5</v>
      </c>
      <c r="AW4091" s="3">
        <v>1</v>
      </c>
      <c r="AX4091" s="3">
        <v>5</v>
      </c>
      <c r="AY4091" s="3">
        <v>100</v>
      </c>
      <c r="AZ4091" s="6" t="str">
        <f t="shared" si="445"/>
        <v>2342.1</v>
      </c>
      <c r="BC4091" s="12" t="s">
        <v>10327</v>
      </c>
      <c r="BJ4091" s="12">
        <f t="shared" si="446"/>
        <v>0</v>
      </c>
      <c r="BK4091" s="12">
        <f t="shared" si="447"/>
        <v>0</v>
      </c>
      <c r="CQ4091" s="3" t="str">
        <f>CONCATENATE(baseURL!$A$1,baseURL!$B$1,baseURL!$C$1,".",C4091,".",L4091,".pkl&amp;seq=",BC4091)</f>
        <v>http://proteomics.broadinstitute.org/millscripts/viewfeed.pl?side=xl&amp;cycle=1&amp;fixedMods=iaaC&amp;file=msdataSM/iPRG2012_nd/cpick_in/iPRG2012_nd.2342.1.0.pkl&amp;seq=GSSSLYTLVLNDAGKAKK</v>
      </c>
    </row>
    <row r="4092" spans="1:101" x14ac:dyDescent="0.2">
      <c r="A4092" s="3">
        <v>4700</v>
      </c>
      <c r="B4092" s="2" t="s">
        <v>10344</v>
      </c>
      <c r="C4092" s="2" t="s">
        <v>10336</v>
      </c>
      <c r="D4092" s="3">
        <v>10728</v>
      </c>
      <c r="E4092" s="3">
        <v>10719</v>
      </c>
      <c r="F4092" s="3">
        <v>49185</v>
      </c>
      <c r="G4092" s="3">
        <v>13060</v>
      </c>
      <c r="H4092" s="3">
        <v>39.382300000000001</v>
      </c>
      <c r="I4092" s="30">
        <v>477.30538000000001</v>
      </c>
      <c r="J4092" s="30">
        <v>477.30545419999999</v>
      </c>
      <c r="K4092" s="30">
        <v>-6.9999999999999994E-5</v>
      </c>
      <c r="L4092" s="3">
        <v>2</v>
      </c>
      <c r="M4092" s="3">
        <v>2</v>
      </c>
      <c r="N4092" s="10">
        <f t="shared" si="441"/>
        <v>1</v>
      </c>
      <c r="O4092" s="35">
        <v>2</v>
      </c>
      <c r="P4092" s="17"/>
      <c r="Q4092" s="40">
        <v>953.60298999999998</v>
      </c>
      <c r="R4092" s="40">
        <v>477.30513999999999</v>
      </c>
      <c r="S4092" s="18">
        <f t="shared" si="442"/>
        <v>0.50282299499086869</v>
      </c>
      <c r="T4092" s="18">
        <f t="shared" si="443"/>
        <v>0.65827910420399083</v>
      </c>
      <c r="U4092" s="18">
        <f t="shared" si="444"/>
        <v>-8.3803832518326848E-2</v>
      </c>
      <c r="V4092" s="30">
        <v>477.30509999999998</v>
      </c>
      <c r="W4092" s="3" t="s">
        <v>47</v>
      </c>
      <c r="X4092" s="3" t="s">
        <v>47</v>
      </c>
      <c r="Y4092" s="3" t="s">
        <v>47</v>
      </c>
      <c r="Z4092" s="3" t="s">
        <v>47</v>
      </c>
      <c r="AA4092" s="3" t="s">
        <v>47</v>
      </c>
      <c r="AB4092" s="12" t="s">
        <v>47</v>
      </c>
      <c r="AC4092" s="3" t="s">
        <v>47</v>
      </c>
      <c r="AD4092" s="3" t="s">
        <v>47</v>
      </c>
      <c r="AE4092" s="3" t="s">
        <v>47</v>
      </c>
      <c r="AF4092" s="3" t="s">
        <v>47</v>
      </c>
      <c r="AG4092" s="3" t="s">
        <v>47</v>
      </c>
      <c r="AH4092" s="3" t="s">
        <v>47</v>
      </c>
      <c r="AI4092" s="3" t="s">
        <v>47</v>
      </c>
      <c r="AJ4092" s="3" t="s">
        <v>47</v>
      </c>
      <c r="AK4092" s="3" t="s">
        <v>52</v>
      </c>
      <c r="AL4092" s="3" t="s">
        <v>47</v>
      </c>
      <c r="AM4092" s="3" t="s">
        <v>47</v>
      </c>
      <c r="AN4092" s="3" t="s">
        <v>47</v>
      </c>
      <c r="AU4092" s="3">
        <v>0</v>
      </c>
      <c r="AV4092" s="3">
        <v>17</v>
      </c>
      <c r="AW4092" s="3">
        <v>1</v>
      </c>
      <c r="AX4092" s="3">
        <v>17</v>
      </c>
      <c r="AY4092" s="3">
        <v>100</v>
      </c>
      <c r="AZ4092" s="6" t="str">
        <f t="shared" si="445"/>
        <v>2342.2</v>
      </c>
      <c r="BC4092" s="12" t="s">
        <v>10276</v>
      </c>
      <c r="BJ4092" s="12">
        <f t="shared" si="446"/>
        <v>0</v>
      </c>
      <c r="BK4092" s="12">
        <f t="shared" si="447"/>
        <v>0</v>
      </c>
      <c r="CQ4092" s="3" t="str">
        <f>CONCATENATE(baseURL!$A$1,baseURL!$B$1,baseURL!$C$1,".",C4092,".",L4092,".pkl&amp;seq=",BC4092)</f>
        <v>http://proteomics.broadinstitute.org/millscripts/viewfeed.pl?side=xl&amp;cycle=1&amp;fixedMods=iaaC&amp;file=msdataSM/iPRG2012_nd/cpick_in/iPRG2012_nd.2342.2.2.pkl&amp;seq=LLLPGELAK</v>
      </c>
    </row>
    <row r="4093" spans="1:101" x14ac:dyDescent="0.2">
      <c r="A4093" s="3">
        <v>1139</v>
      </c>
      <c r="B4093" s="2" t="s">
        <v>10348</v>
      </c>
      <c r="C4093" s="2" t="s">
        <v>10349</v>
      </c>
      <c r="D4093" s="3">
        <v>10731</v>
      </c>
      <c r="E4093" s="3">
        <v>10722</v>
      </c>
      <c r="F4093" s="3">
        <v>49188</v>
      </c>
      <c r="G4093" s="3">
        <v>13063</v>
      </c>
      <c r="H4093" s="3">
        <v>39.390599999999999</v>
      </c>
      <c r="I4093" s="30">
        <v>784.06955000000005</v>
      </c>
      <c r="J4093" s="30">
        <v>784.06819889999997</v>
      </c>
      <c r="K4093" s="30">
        <v>1.3500000000000001E-3</v>
      </c>
      <c r="L4093" s="3">
        <v>4</v>
      </c>
      <c r="M4093" s="3">
        <v>4</v>
      </c>
      <c r="N4093" s="10">
        <f t="shared" si="441"/>
        <v>1</v>
      </c>
      <c r="O4093" s="35">
        <v>4</v>
      </c>
      <c r="Q4093" s="32">
        <v>3133.2526800000001</v>
      </c>
      <c r="R4093" s="32">
        <v>784.06862999999998</v>
      </c>
      <c r="S4093" s="18">
        <f t="shared" si="442"/>
        <v>1.1733666733544064</v>
      </c>
      <c r="T4093" s="18">
        <f t="shared" si="443"/>
        <v>-0.54982431833083212</v>
      </c>
      <c r="U4093" s="18">
        <f t="shared" si="444"/>
        <v>-0.54842137981918226</v>
      </c>
      <c r="V4093" s="30">
        <v>784.06820000000005</v>
      </c>
      <c r="X4093" s="3" t="s">
        <v>65</v>
      </c>
      <c r="AB4093" s="12" t="s">
        <v>52</v>
      </c>
      <c r="AC4093" s="3" t="s">
        <v>52</v>
      </c>
      <c r="AD4093" s="3" t="s">
        <v>65</v>
      </c>
      <c r="AE4093" s="3" t="s">
        <v>47</v>
      </c>
      <c r="AF4093" s="3" t="s">
        <v>47</v>
      </c>
      <c r="AL4093" s="3" t="s">
        <v>52</v>
      </c>
      <c r="AO4093" s="3" t="s">
        <v>47</v>
      </c>
      <c r="AU4093" s="3">
        <v>2</v>
      </c>
      <c r="AV4093" s="3">
        <v>3</v>
      </c>
      <c r="AW4093" s="3">
        <v>3</v>
      </c>
      <c r="AX4093" s="3">
        <v>1</v>
      </c>
      <c r="AY4093" s="3">
        <v>33.33</v>
      </c>
      <c r="AZ4093" s="6" t="str">
        <f t="shared" si="445"/>
        <v>2342.5</v>
      </c>
      <c r="BB4093" s="12" t="s">
        <v>79</v>
      </c>
      <c r="BC4093" s="12" t="s">
        <v>10350</v>
      </c>
      <c r="BF4093" s="12" t="s">
        <v>1468</v>
      </c>
      <c r="BJ4093" s="12">
        <f t="shared" si="446"/>
        <v>1</v>
      </c>
      <c r="BK4093" s="12">
        <f t="shared" si="447"/>
        <v>0</v>
      </c>
      <c r="BM4093" s="3" t="s">
        <v>162</v>
      </c>
      <c r="BR4093" s="3" t="s">
        <v>162</v>
      </c>
      <c r="BT4093" s="3" t="s">
        <v>10351</v>
      </c>
      <c r="BZ4093" s="3" t="s">
        <v>10351</v>
      </c>
      <c r="CA4093" s="3" t="s">
        <v>10352</v>
      </c>
      <c r="CB4093" s="3" t="s">
        <v>10353</v>
      </c>
      <c r="CQ4093" s="3" t="str">
        <f>CONCATENATE(baseURL!$A$1,baseURL!$B$1,"+Acetyl",baseURL!$C$1,".",C4093,".",L4093,".pkl&amp;seq=",BC4093,"&amp;varMods=Sodiated-E")</f>
        <v>http://proteomics.broadinstitute.org/millscripts/viewfeed.pl?side=xl&amp;cycle=1&amp;fixedMods=iaaC+Acetyl&amp;file=msdataSM/iPRG2012_nd/cpick_in/iPRG2012_nd.2342.5.4.pkl&amp;seq=SDEEHTFetADAGSSATYPMQCSALRK&amp;varMods=Sodiated-E</v>
      </c>
    </row>
    <row r="4094" spans="1:101" x14ac:dyDescent="0.2">
      <c r="A4094" s="3">
        <v>7488</v>
      </c>
      <c r="B4094" s="2" t="s">
        <v>10354</v>
      </c>
      <c r="C4094" s="2" t="s">
        <v>10355</v>
      </c>
      <c r="D4094" s="3">
        <v>10732</v>
      </c>
      <c r="E4094" s="3">
        <v>10723</v>
      </c>
      <c r="F4094" s="3">
        <v>49189</v>
      </c>
      <c r="G4094" s="3">
        <v>13064</v>
      </c>
      <c r="H4094" s="3">
        <v>39.393900000000002</v>
      </c>
      <c r="I4094" s="30">
        <v>992.10032000000001</v>
      </c>
      <c r="J4094" s="30">
        <v>992.09886129999995</v>
      </c>
      <c r="K4094" s="30">
        <v>1.4599999999999999E-3</v>
      </c>
      <c r="L4094" s="3">
        <v>3</v>
      </c>
      <c r="M4094" s="3">
        <v>3</v>
      </c>
      <c r="N4094" s="10">
        <f t="shared" si="441"/>
        <v>1</v>
      </c>
      <c r="O4094" s="35">
        <v>3</v>
      </c>
      <c r="P4094" s="17"/>
      <c r="Q4094" s="40">
        <v>2974.2829400000001</v>
      </c>
      <c r="R4094" s="40">
        <v>992.09916999999996</v>
      </c>
      <c r="S4094" s="18">
        <f t="shared" si="442"/>
        <v>1.1591583128251048</v>
      </c>
      <c r="T4094" s="18">
        <f t="shared" si="443"/>
        <v>-0.31115840970318182</v>
      </c>
      <c r="U4094" s="18">
        <f t="shared" si="444"/>
        <v>-0.3729465875627479</v>
      </c>
      <c r="V4094" s="30">
        <v>992.09879999999998</v>
      </c>
      <c r="W4094" s="3" t="s">
        <v>47</v>
      </c>
      <c r="Y4094" s="3" t="s">
        <v>65</v>
      </c>
      <c r="Z4094" s="3" t="s">
        <v>52</v>
      </c>
      <c r="AA4094" s="3" t="s">
        <v>48</v>
      </c>
      <c r="AB4094" s="12" t="s">
        <v>47</v>
      </c>
      <c r="AC4094" s="3" t="s">
        <v>52</v>
      </c>
      <c r="AD4094" s="3" t="s">
        <v>47</v>
      </c>
      <c r="AL4094" s="3" t="s">
        <v>52</v>
      </c>
      <c r="AO4094" s="3" t="s">
        <v>47</v>
      </c>
      <c r="AP4094" s="3" t="s">
        <v>47</v>
      </c>
      <c r="AQ4094" s="3" t="s">
        <v>65</v>
      </c>
      <c r="AU4094" s="3">
        <v>2</v>
      </c>
      <c r="AV4094" s="3">
        <v>5</v>
      </c>
      <c r="AW4094" s="3">
        <v>2</v>
      </c>
      <c r="AX4094" s="3">
        <v>4</v>
      </c>
      <c r="AY4094" s="3">
        <v>80</v>
      </c>
      <c r="AZ4094" s="6" t="str">
        <f t="shared" si="445"/>
        <v>2342.6</v>
      </c>
      <c r="BB4094" s="12" t="s">
        <v>79</v>
      </c>
      <c r="BC4094" s="12" t="s">
        <v>20197</v>
      </c>
      <c r="BI4094" s="12" t="s">
        <v>594</v>
      </c>
      <c r="BJ4094" s="12">
        <f t="shared" si="446"/>
        <v>0</v>
      </c>
      <c r="BK4094" s="12">
        <f t="shared" si="447"/>
        <v>1</v>
      </c>
      <c r="BR4094" s="3" t="s">
        <v>594</v>
      </c>
      <c r="BU4094" s="3" t="s">
        <v>10356</v>
      </c>
      <c r="BZ4094" s="3" t="s">
        <v>20267</v>
      </c>
      <c r="CM4094" s="3" t="s">
        <v>10357</v>
      </c>
      <c r="CQ4094" s="3" t="str">
        <f>CONCATENATE(baseURL!$A$1,baseURL!$B$1,"+Acetyl",baseURL!$C$1,".",C4094,".",L4094,".pkl&amp;seq=",BC4094,"&amp;varMods=ReducedCys-C")</f>
        <v>http://proteomics.broadinstitute.org/millscripts/viewfeed.pl?side=xl&amp;cycle=1&amp;fixedMods=iaaC+Acetyl&amp;file=msdataSM/iPRG2012_nd/cpick_in/iPRG2012_nd.2342.6.3.pkl&amp;seq=SDEEHTFETADAGSSATYPMQcSALRK&amp;varMods=ReducedCys-C</v>
      </c>
    </row>
    <row r="4095" spans="1:101" x14ac:dyDescent="0.2">
      <c r="A4095" s="3">
        <v>3120</v>
      </c>
      <c r="B4095" s="2" t="s">
        <v>10358</v>
      </c>
      <c r="C4095" s="2" t="s">
        <v>10342</v>
      </c>
      <c r="D4095" s="3">
        <v>10734</v>
      </c>
      <c r="E4095" s="3">
        <v>10725</v>
      </c>
      <c r="F4095" s="3">
        <v>49206</v>
      </c>
      <c r="G4095" s="3">
        <v>13067</v>
      </c>
      <c r="H4095" s="3">
        <v>39.404400000000003</v>
      </c>
      <c r="I4095" s="30">
        <v>478.73829000000001</v>
      </c>
      <c r="J4095" s="30">
        <v>478.73625229999999</v>
      </c>
      <c r="K4095" s="30">
        <v>2.0400000000000001E-3</v>
      </c>
      <c r="L4095" s="3">
        <v>2</v>
      </c>
      <c r="M4095" s="3">
        <v>2</v>
      </c>
      <c r="N4095" s="10">
        <f t="shared" si="441"/>
        <v>1</v>
      </c>
      <c r="O4095" s="35">
        <v>2</v>
      </c>
      <c r="P4095" s="17"/>
      <c r="Q4095" s="40">
        <v>956.46248000000003</v>
      </c>
      <c r="R4095" s="40">
        <v>478.73487999999998</v>
      </c>
      <c r="S4095" s="18">
        <f t="shared" si="442"/>
        <v>7.1229403632147665</v>
      </c>
      <c r="T4095" s="18">
        <f t="shared" si="443"/>
        <v>2.8665135074638659</v>
      </c>
      <c r="U4095" s="18">
        <f t="shared" si="444"/>
        <v>2.5483833558277271</v>
      </c>
      <c r="V4095" s="30">
        <v>478.73610000000002</v>
      </c>
      <c r="W4095" s="3" t="s">
        <v>47</v>
      </c>
      <c r="X4095" s="3" t="s">
        <v>47</v>
      </c>
      <c r="Y4095" s="3" t="s">
        <v>47</v>
      </c>
      <c r="Z4095" s="3" t="s">
        <v>47</v>
      </c>
      <c r="AA4095" s="3" t="s">
        <v>47</v>
      </c>
      <c r="AB4095" s="12" t="s">
        <v>47</v>
      </c>
      <c r="AF4095" s="3" t="s">
        <v>48</v>
      </c>
      <c r="AG4095" s="3" t="s">
        <v>47</v>
      </c>
      <c r="AH4095" s="3" t="s">
        <v>47</v>
      </c>
      <c r="AI4095" s="3" t="s">
        <v>48</v>
      </c>
      <c r="AK4095" s="3" t="s">
        <v>47</v>
      </c>
      <c r="AL4095" s="3" t="s">
        <v>47</v>
      </c>
      <c r="AM4095" s="3" t="s">
        <v>47</v>
      </c>
      <c r="AU4095" s="3">
        <v>0</v>
      </c>
      <c r="AV4095" s="3">
        <v>11</v>
      </c>
      <c r="AW4095" s="3">
        <v>1</v>
      </c>
      <c r="AX4095" s="3">
        <v>11</v>
      </c>
      <c r="AY4095" s="3">
        <v>100</v>
      </c>
      <c r="AZ4095" s="6" t="str">
        <f t="shared" si="445"/>
        <v>2343.2</v>
      </c>
      <c r="BC4095" s="12" t="s">
        <v>10359</v>
      </c>
      <c r="BJ4095" s="12">
        <f t="shared" si="446"/>
        <v>0</v>
      </c>
      <c r="BK4095" s="12">
        <f t="shared" si="447"/>
        <v>0</v>
      </c>
      <c r="CQ4095" s="3" t="str">
        <f>CONCATENATE(baseURL!$A$1,baseURL!$B$1,baseURL!$C$1,".",C4095,".",L4095,".pkl&amp;seq=",BC4095)</f>
        <v>http://proteomics.broadinstitute.org/millscripts/viewfeed.pl?side=xl&amp;cycle=1&amp;fixedMods=iaaC&amp;file=msdataSM/iPRG2012_nd/cpick_in/iPRG2012_nd.2343.2.2.pkl&amp;seq=NQWFFSK</v>
      </c>
    </row>
    <row r="4096" spans="1:101" x14ac:dyDescent="0.2">
      <c r="A4096" s="3">
        <v>2555</v>
      </c>
      <c r="B4096" s="2" t="s">
        <v>10365</v>
      </c>
      <c r="C4096" s="2" t="s">
        <v>10345</v>
      </c>
      <c r="D4096" s="3">
        <v>10737</v>
      </c>
      <c r="E4096" s="3">
        <v>10728</v>
      </c>
      <c r="F4096" s="3">
        <v>49209</v>
      </c>
      <c r="G4096" s="3">
        <v>13070</v>
      </c>
      <c r="H4096" s="3">
        <v>39.410200000000003</v>
      </c>
      <c r="I4096" s="30">
        <v>630.66173000000003</v>
      </c>
      <c r="J4096" s="30">
        <v>630.66138239999998</v>
      </c>
      <c r="K4096" s="30">
        <v>3.5E-4</v>
      </c>
      <c r="L4096" s="3">
        <v>3</v>
      </c>
      <c r="M4096" s="3">
        <v>3</v>
      </c>
      <c r="N4096" s="10">
        <f t="shared" si="441"/>
        <v>1</v>
      </c>
      <c r="O4096" s="35">
        <v>3</v>
      </c>
      <c r="P4096" s="17"/>
      <c r="Q4096" s="40">
        <v>1889.9715699999999</v>
      </c>
      <c r="R4096" s="40">
        <v>630.66204000000005</v>
      </c>
      <c r="S4096" s="18">
        <f t="shared" si="442"/>
        <v>-0.49154694646459629</v>
      </c>
      <c r="T4096" s="18">
        <f t="shared" si="443"/>
        <v>-1.0427137806926821</v>
      </c>
      <c r="U4096" s="18">
        <f t="shared" si="444"/>
        <v>-1.3319336613937534</v>
      </c>
      <c r="V4096" s="30">
        <v>630.66120000000001</v>
      </c>
      <c r="W4096" s="3" t="s">
        <v>47</v>
      </c>
      <c r="Z4096" s="3" t="s">
        <v>47</v>
      </c>
      <c r="AB4096" s="12" t="s">
        <v>47</v>
      </c>
      <c r="AC4096" s="3" t="s">
        <v>47</v>
      </c>
      <c r="AD4096" s="3" t="s">
        <v>47</v>
      </c>
      <c r="AE4096" s="3" t="s">
        <v>47</v>
      </c>
      <c r="AF4096" s="3" t="s">
        <v>47</v>
      </c>
      <c r="AG4096" s="3" t="s">
        <v>47</v>
      </c>
      <c r="AH4096" s="3" t="s">
        <v>47</v>
      </c>
      <c r="AI4096" s="3" t="s">
        <v>48</v>
      </c>
      <c r="AJ4096" s="3" t="s">
        <v>47</v>
      </c>
      <c r="AK4096" s="3" t="s">
        <v>47</v>
      </c>
      <c r="AL4096" s="3" t="s">
        <v>47</v>
      </c>
      <c r="AN4096" s="3" t="s">
        <v>47</v>
      </c>
      <c r="AU4096" s="3">
        <v>0</v>
      </c>
      <c r="AV4096" s="3">
        <v>13</v>
      </c>
      <c r="AW4096" s="3">
        <v>1</v>
      </c>
      <c r="AX4096" s="3">
        <v>13</v>
      </c>
      <c r="AY4096" s="3">
        <v>100</v>
      </c>
      <c r="AZ4096" s="6" t="str">
        <f t="shared" si="445"/>
        <v>2343.5</v>
      </c>
      <c r="BC4096" s="12" t="s">
        <v>10366</v>
      </c>
      <c r="BJ4096" s="12">
        <f t="shared" si="446"/>
        <v>0</v>
      </c>
      <c r="BK4096" s="12">
        <f t="shared" si="447"/>
        <v>0</v>
      </c>
      <c r="CQ4096" s="3" t="str">
        <f>CONCATENATE(baseURL!$A$1,baseURL!$B$1,baseURL!$C$1,".",C4096,".",L4096,".pkl&amp;seq=",BC4096)</f>
        <v>http://proteomics.broadinstitute.org/millscripts/viewfeed.pl?side=xl&amp;cycle=1&amp;fixedMods=iaaC&amp;file=msdataSM/iPRG2012_nd/cpick_in/iPRG2012_nd.2343.5.3.pkl&amp;seq=SNFATLADPEAREVTLR</v>
      </c>
    </row>
    <row r="4097" spans="1:95" x14ac:dyDescent="0.2">
      <c r="A4097" s="3">
        <v>783</v>
      </c>
      <c r="B4097" s="2" t="s">
        <v>10367</v>
      </c>
      <c r="C4097" s="2" t="s">
        <v>10354</v>
      </c>
      <c r="D4097" s="3">
        <v>10739</v>
      </c>
      <c r="E4097" s="3">
        <v>10730</v>
      </c>
      <c r="F4097" s="3">
        <v>49211</v>
      </c>
      <c r="G4097" s="3">
        <v>13072</v>
      </c>
      <c r="H4097" s="3">
        <v>39.415199999999999</v>
      </c>
      <c r="I4097" s="30">
        <v>687.69538</v>
      </c>
      <c r="J4097" s="30">
        <v>687.69654700000001</v>
      </c>
      <c r="K4097" s="30">
        <v>-1.17E-3</v>
      </c>
      <c r="L4097" s="3">
        <v>3</v>
      </c>
      <c r="M4097" s="3">
        <v>3</v>
      </c>
      <c r="N4097" s="10">
        <f t="shared" si="441"/>
        <v>1</v>
      </c>
      <c r="O4097" s="35">
        <v>3</v>
      </c>
      <c r="P4097" s="17"/>
      <c r="Q4097" s="40">
        <v>2061.0739600000002</v>
      </c>
      <c r="R4097" s="32">
        <v>687.69617000000005</v>
      </c>
      <c r="S4097" s="18">
        <f t="shared" si="442"/>
        <v>-1.1487631231853519</v>
      </c>
      <c r="T4097" s="18">
        <f t="shared" si="443"/>
        <v>0.54820721185296284</v>
      </c>
      <c r="U4097" s="18">
        <f t="shared" si="444"/>
        <v>0.4798630766878314</v>
      </c>
      <c r="V4097" s="30">
        <v>687.69650000000001</v>
      </c>
      <c r="W4097" s="3" t="s">
        <v>47</v>
      </c>
      <c r="X4097" s="3" t="s">
        <v>48</v>
      </c>
      <c r="Y4097" s="3" t="s">
        <v>47</v>
      </c>
      <c r="AB4097" s="12" t="s">
        <v>52</v>
      </c>
      <c r="AC4097" s="3" t="s">
        <v>52</v>
      </c>
      <c r="AD4097" s="3" t="s">
        <v>47</v>
      </c>
      <c r="AE4097" s="3" t="s">
        <v>47</v>
      </c>
      <c r="AF4097" s="3" t="s">
        <v>48</v>
      </c>
      <c r="AH4097" s="3" t="s">
        <v>52</v>
      </c>
      <c r="AK4097" s="3" t="s">
        <v>52</v>
      </c>
      <c r="AU4097" s="3">
        <v>0</v>
      </c>
      <c r="AV4097" s="3">
        <v>4</v>
      </c>
      <c r="AW4097" s="3">
        <v>2</v>
      </c>
      <c r="AX4097" s="3">
        <v>3</v>
      </c>
      <c r="AY4097" s="3">
        <v>75</v>
      </c>
      <c r="AZ4097" s="6" t="str">
        <f t="shared" si="445"/>
        <v>2343.7</v>
      </c>
      <c r="BC4097" s="12" t="s">
        <v>10368</v>
      </c>
      <c r="BJ4097" s="12">
        <f t="shared" si="446"/>
        <v>0</v>
      </c>
      <c r="BK4097" s="12">
        <f t="shared" si="447"/>
        <v>0</v>
      </c>
      <c r="BL4097" s="3" t="s">
        <v>162</v>
      </c>
      <c r="BR4097" s="3" t="s">
        <v>162</v>
      </c>
      <c r="BZ4097" s="3" t="s">
        <v>10369</v>
      </c>
      <c r="CQ4097" s="3" t="str">
        <f>CONCATENATE(baseURL!$A$1,baseURL!$B$1,baseURL!$C$1,".",C4097,".",L4097,".pkl&amp;seq=",BC4097,"&amp;varMods=Sodiated-D")</f>
        <v>http://proteomics.broadinstitute.org/millscripts/viewfeed.pl?side=xl&amp;cycle=1&amp;fixedMods=iaaC&amp;file=msdataSM/iPRG2012_nd/cpick_in/iPRG2012_nd.2343.7.3.pkl&amp;seq=AAAAEKNVPLYQHLAdLSK&amp;varMods=Sodiated-D</v>
      </c>
    </row>
    <row r="4098" spans="1:95" x14ac:dyDescent="0.2">
      <c r="A4098" s="3">
        <v>628</v>
      </c>
      <c r="B4098" s="2" t="s">
        <v>10370</v>
      </c>
      <c r="C4098" s="2" t="s">
        <v>10371</v>
      </c>
      <c r="D4098" s="3">
        <v>10740</v>
      </c>
      <c r="E4098" s="3">
        <v>10731</v>
      </c>
      <c r="F4098" s="3">
        <v>49212</v>
      </c>
      <c r="G4098" s="3">
        <v>13073</v>
      </c>
      <c r="H4098" s="3">
        <v>39.417700000000004</v>
      </c>
      <c r="I4098" s="30">
        <v>1037.7625</v>
      </c>
      <c r="J4098" s="30">
        <v>1037.761794</v>
      </c>
      <c r="K4098" s="30">
        <v>7.1000000000000002E-4</v>
      </c>
      <c r="L4098" s="3">
        <v>3</v>
      </c>
      <c r="M4098" s="3">
        <v>3</v>
      </c>
      <c r="N4098" s="10">
        <f t="shared" ref="N4098:N4161" si="448">IF(AND(M4098&gt;0,L4098&gt;0), IF(M4098=L4098,1,-1), 1)</f>
        <v>1</v>
      </c>
      <c r="O4098" s="35">
        <v>3</v>
      </c>
      <c r="P4098" s="17"/>
      <c r="Q4098" s="40">
        <v>3111.2707399999999</v>
      </c>
      <c r="R4098" s="40">
        <v>1037.7617600000001</v>
      </c>
      <c r="S4098" s="18">
        <f t="shared" ref="S4098:S4161" si="449">1000000*(I4098-R4098)/R4098</f>
        <v>0.71307310451549977</v>
      </c>
      <c r="T4098" s="18">
        <f t="shared" ref="T4098:T4161" si="450">1000000*(J4098-R4098)/R4098</f>
        <v>3.2762818235042936E-2</v>
      </c>
      <c r="U4098" s="18">
        <f t="shared" ref="U4098:U4161" si="451">1000000*(V4098-R4098)/R4098</f>
        <v>-0.2505391989252756</v>
      </c>
      <c r="V4098" s="30">
        <v>1037.7615000000001</v>
      </c>
      <c r="W4098" s="3" t="s">
        <v>47</v>
      </c>
      <c r="X4098" s="3" t="s">
        <v>47</v>
      </c>
      <c r="Y4098" s="3" t="s">
        <v>47</v>
      </c>
      <c r="Z4098" s="3" t="s">
        <v>47</v>
      </c>
      <c r="AB4098" s="12" t="s">
        <v>47</v>
      </c>
      <c r="AC4098" s="3" t="s">
        <v>47</v>
      </c>
      <c r="AD4098" s="3" t="s">
        <v>47</v>
      </c>
      <c r="AE4098" s="3" t="s">
        <v>47</v>
      </c>
      <c r="AF4098" s="3" t="s">
        <v>47</v>
      </c>
      <c r="AG4098" s="3" t="s">
        <v>47</v>
      </c>
      <c r="AJ4098" s="3" t="s">
        <v>52</v>
      </c>
      <c r="AK4098" s="3" t="s">
        <v>47</v>
      </c>
      <c r="AL4098" s="3" t="s">
        <v>47</v>
      </c>
      <c r="AO4098" s="3" t="s">
        <v>47</v>
      </c>
      <c r="AP4098" s="3" t="s">
        <v>47</v>
      </c>
      <c r="AQ4098" s="3" t="s">
        <v>47</v>
      </c>
      <c r="AU4098" s="3">
        <v>0</v>
      </c>
      <c r="AV4098" s="3">
        <v>15</v>
      </c>
      <c r="AW4098" s="3">
        <v>6</v>
      </c>
      <c r="AX4098" s="3">
        <v>8</v>
      </c>
      <c r="AY4098" s="3">
        <v>53.33</v>
      </c>
      <c r="AZ4098" s="6" t="str">
        <f t="shared" ref="AZ4098:AZ4161" si="452">HYPERLINK(CQ4098,C4098)</f>
        <v>2343.8</v>
      </c>
      <c r="BB4098" s="12" t="s">
        <v>79</v>
      </c>
      <c r="BC4098" s="12" t="s">
        <v>10167</v>
      </c>
      <c r="BF4098" s="12" t="s">
        <v>1468</v>
      </c>
      <c r="BJ4098" s="12">
        <f t="shared" ref="BJ4098:BJ4161" si="453">LEN(BC4098)-LEN(SUBSTITUTE(BC4098,"C",""))</f>
        <v>1</v>
      </c>
      <c r="BK4098" s="12">
        <f t="shared" ref="BK4098:BK4161" si="454">LEN(BC4098)-LEN(SUBSTITUTE(BC4098,"c",""))</f>
        <v>0</v>
      </c>
      <c r="BS4098" s="3" t="s">
        <v>20302</v>
      </c>
      <c r="BT4098" s="3" t="s">
        <v>10420</v>
      </c>
      <c r="BU4098" s="3" t="s">
        <v>20303</v>
      </c>
      <c r="BY4098" s="3" t="s">
        <v>10420</v>
      </c>
      <c r="CC4098" s="3" t="s">
        <v>11439</v>
      </c>
      <c r="CK4098" s="3" t="s">
        <v>10420</v>
      </c>
      <c r="CM4098" s="3" t="s">
        <v>9337</v>
      </c>
      <c r="CQ4098" s="3" t="str">
        <f>CONCATENATE(baseURL!$A$1,baseURL!$B$1,"+Acetyl",baseURL!$C$1,".",C4098,".",L4098,".pkl&amp;seq=",BC4098)</f>
        <v>http://proteomics.broadinstitute.org/millscripts/viewfeed.pl?side=xl&amp;cycle=1&amp;fixedMods=iaaC+Acetyl&amp;file=msdataSM/iPRG2012_nd/cpick_in/iPRG2012_nd.2343.8.3.pkl&amp;seq=sDEEHTFETADAGSSATYPMQCSALRK</v>
      </c>
    </row>
    <row r="4099" spans="1:95" x14ac:dyDescent="0.2">
      <c r="A4099" s="3">
        <v>7798</v>
      </c>
      <c r="B4099" s="13" t="s">
        <v>10372</v>
      </c>
      <c r="C4099" s="13" t="s">
        <v>10373</v>
      </c>
      <c r="D4099" s="7">
        <v>10750</v>
      </c>
      <c r="E4099" s="7">
        <v>10741</v>
      </c>
      <c r="F4099" s="7">
        <v>49235</v>
      </c>
      <c r="G4099" s="7">
        <v>13084</v>
      </c>
      <c r="H4099" s="7">
        <v>39.439799999999998</v>
      </c>
      <c r="I4099" s="31">
        <v>685.35742000000005</v>
      </c>
      <c r="J4099" s="31">
        <v>685.35741949999999</v>
      </c>
      <c r="K4099" s="31">
        <v>0</v>
      </c>
      <c r="L4099" s="7">
        <v>2</v>
      </c>
      <c r="M4099" s="7">
        <v>0</v>
      </c>
      <c r="N4099" s="26">
        <f t="shared" si="448"/>
        <v>1</v>
      </c>
      <c r="O4099" s="36">
        <v>2</v>
      </c>
      <c r="P4099" s="25"/>
      <c r="Q4099" s="41">
        <v>1369.71441</v>
      </c>
      <c r="R4099" s="41">
        <v>685.36084000000005</v>
      </c>
      <c r="S4099" s="27">
        <f t="shared" si="449"/>
        <v>-4.990072091083479</v>
      </c>
      <c r="T4099" s="27">
        <f t="shared" si="450"/>
        <v>-4.9908016338679495</v>
      </c>
      <c r="U4099" s="27">
        <f t="shared" si="451"/>
        <v>-5.0192537993106248</v>
      </c>
      <c r="V4099" s="31">
        <v>685.35739999999998</v>
      </c>
      <c r="W4099" s="7"/>
      <c r="X4099" s="7" t="s">
        <v>47</v>
      </c>
      <c r="Y4099" s="7" t="s">
        <v>47</v>
      </c>
      <c r="Z4099" s="7"/>
      <c r="AA4099" s="7" t="s">
        <v>47</v>
      </c>
      <c r="AB4099" s="25" t="s">
        <v>52</v>
      </c>
      <c r="AC4099" s="7" t="s">
        <v>52</v>
      </c>
      <c r="AD4099" s="7"/>
      <c r="AE4099" s="7"/>
      <c r="AF4099" s="7" t="s">
        <v>52</v>
      </c>
      <c r="AG4099" s="7" t="s">
        <v>52</v>
      </c>
      <c r="AH4099" s="7"/>
      <c r="AI4099" s="7" t="s">
        <v>52</v>
      </c>
      <c r="AJ4099" s="7" t="s">
        <v>48</v>
      </c>
      <c r="AK4099" s="7" t="s">
        <v>52</v>
      </c>
      <c r="AL4099" s="7" t="s">
        <v>52</v>
      </c>
      <c r="AM4099" s="7" t="s">
        <v>52</v>
      </c>
      <c r="AN4099" s="7"/>
      <c r="AO4099" s="7" t="s">
        <v>47</v>
      </c>
      <c r="AP4099" s="7"/>
      <c r="AQ4099" s="7"/>
      <c r="AR4099" s="7"/>
      <c r="AS4099" s="7"/>
      <c r="AT4099" s="7"/>
      <c r="AU4099" s="7">
        <v>0</v>
      </c>
      <c r="AV4099" s="7">
        <v>4</v>
      </c>
      <c r="AW4099" s="7">
        <v>2</v>
      </c>
      <c r="AX4099" s="7">
        <v>3</v>
      </c>
      <c r="AY4099" s="7">
        <v>75</v>
      </c>
      <c r="AZ4099" s="14" t="str">
        <f t="shared" si="452"/>
        <v>2344.10</v>
      </c>
      <c r="BA4099" s="22"/>
      <c r="BB4099" s="25"/>
      <c r="BC4099" s="25" t="s">
        <v>8044</v>
      </c>
      <c r="BD4099" s="25"/>
      <c r="BE4099" s="25"/>
      <c r="BF4099" s="25"/>
      <c r="BG4099" s="25"/>
      <c r="BH4099" s="25"/>
      <c r="BI4099" s="25"/>
      <c r="BJ4099" s="25">
        <f t="shared" si="453"/>
        <v>0</v>
      </c>
      <c r="BK4099" s="25">
        <f t="shared" si="454"/>
        <v>0</v>
      </c>
      <c r="BL4099" s="7"/>
      <c r="BM4099" s="7"/>
      <c r="BN4099" s="7"/>
      <c r="BO4099" s="7"/>
      <c r="BP4099" s="7" t="s">
        <v>20331</v>
      </c>
      <c r="BQ4099" s="7"/>
      <c r="BR4099" s="7" t="s">
        <v>20331</v>
      </c>
      <c r="BS4099" s="7"/>
      <c r="BT4099" s="7"/>
      <c r="BU4099" s="7"/>
      <c r="BV4099" s="7"/>
      <c r="BW4099" s="7"/>
      <c r="BX4099" s="7"/>
      <c r="BY4099" s="7"/>
      <c r="BZ4099" s="7"/>
      <c r="CA4099" s="7"/>
      <c r="CB4099" s="7"/>
      <c r="CC4099" s="7"/>
      <c r="CD4099" s="7"/>
      <c r="CE4099" s="7"/>
      <c r="CF4099" s="7"/>
      <c r="CG4099" s="7"/>
      <c r="CH4099" s="7"/>
      <c r="CI4099" s="7"/>
      <c r="CJ4099" s="7"/>
      <c r="CK4099" s="7" t="s">
        <v>10374</v>
      </c>
      <c r="CL4099" s="7"/>
      <c r="CM4099" s="7"/>
      <c r="CN4099" s="7"/>
      <c r="CO4099" s="7"/>
      <c r="CP4099" s="7"/>
      <c r="CQ4099" s="7" t="str">
        <f>CONCATENATE(baseURL!$A$1,baseURL!$B$1,baseURL!$C$1,".",C4099,".",L4099,".pkl&amp;seq=",BC4099,"&amp;varMods=Succinimide-N")</f>
        <v>http://proteomics.broadinstitute.org/millscripts/viewfeed.pl?side=xl&amp;cycle=1&amp;fixedMods=iaaC&amp;file=msdataSM/iPRG2012_nd/cpick_in/iPRG2012_nd.2344.10.2.pkl&amp;seq=AnGTTVLVGMPAGAK&amp;varMods=Succinimide-N</v>
      </c>
    </row>
    <row r="4100" spans="1:95" x14ac:dyDescent="0.2">
      <c r="A4100" s="3">
        <v>6231</v>
      </c>
      <c r="B4100" s="2" t="s">
        <v>10375</v>
      </c>
      <c r="C4100" s="2" t="s">
        <v>10376</v>
      </c>
      <c r="D4100" s="3">
        <v>10742</v>
      </c>
      <c r="E4100" s="3">
        <v>10733</v>
      </c>
      <c r="F4100" s="3">
        <v>49227</v>
      </c>
      <c r="G4100" s="3">
        <v>13076</v>
      </c>
      <c r="H4100" s="3">
        <v>39.426499999999997</v>
      </c>
      <c r="I4100" s="30">
        <v>466.28627999999998</v>
      </c>
      <c r="J4100" s="30">
        <v>466.28441959999998</v>
      </c>
      <c r="K4100" s="30">
        <v>1.8600000000000001E-3</v>
      </c>
      <c r="L4100" s="3">
        <v>2</v>
      </c>
      <c r="M4100" s="3">
        <v>2</v>
      </c>
      <c r="N4100" s="10">
        <f t="shared" si="448"/>
        <v>1</v>
      </c>
      <c r="O4100" s="35">
        <v>2</v>
      </c>
      <c r="P4100" s="17"/>
      <c r="Q4100" s="40">
        <v>931.56113000000005</v>
      </c>
      <c r="R4100" s="40">
        <v>466.2842</v>
      </c>
      <c r="S4100" s="18">
        <f t="shared" si="449"/>
        <v>4.4607988003412924</v>
      </c>
      <c r="T4100" s="18">
        <f t="shared" si="450"/>
        <v>0.47095741176709705</v>
      </c>
      <c r="U4100" s="18">
        <f t="shared" si="451"/>
        <v>-0.21446148073406293</v>
      </c>
      <c r="V4100" s="30">
        <v>466.28410000000002</v>
      </c>
      <c r="W4100" s="3" t="s">
        <v>47</v>
      </c>
      <c r="X4100" s="3" t="s">
        <v>47</v>
      </c>
      <c r="Y4100" s="3" t="s">
        <v>47</v>
      </c>
      <c r="Z4100" s="3" t="s">
        <v>47</v>
      </c>
      <c r="AA4100" s="3" t="s">
        <v>47</v>
      </c>
      <c r="AB4100" s="12" t="s">
        <v>47</v>
      </c>
      <c r="AC4100" s="3" t="s">
        <v>47</v>
      </c>
      <c r="AD4100" s="3" t="s">
        <v>47</v>
      </c>
      <c r="AE4100" s="3" t="s">
        <v>47</v>
      </c>
      <c r="AF4100" s="3" t="s">
        <v>47</v>
      </c>
      <c r="AG4100" s="3" t="s">
        <v>47</v>
      </c>
      <c r="AH4100" s="3" t="s">
        <v>47</v>
      </c>
      <c r="AI4100" s="3" t="s">
        <v>47</v>
      </c>
      <c r="AJ4100" s="3" t="s">
        <v>47</v>
      </c>
      <c r="AK4100" s="3" t="s">
        <v>47</v>
      </c>
      <c r="AL4100" s="3" t="s">
        <v>47</v>
      </c>
      <c r="AN4100" s="3" t="s">
        <v>47</v>
      </c>
      <c r="AU4100" s="3">
        <v>0</v>
      </c>
      <c r="AV4100" s="3">
        <v>17</v>
      </c>
      <c r="AW4100" s="3">
        <v>1</v>
      </c>
      <c r="AX4100" s="3">
        <v>17</v>
      </c>
      <c r="AY4100" s="3">
        <v>100</v>
      </c>
      <c r="AZ4100" s="6" t="str">
        <f t="shared" si="452"/>
        <v>2344.2</v>
      </c>
      <c r="BC4100" s="12" t="s">
        <v>10377</v>
      </c>
      <c r="BJ4100" s="12">
        <f t="shared" si="453"/>
        <v>0</v>
      </c>
      <c r="BK4100" s="12">
        <f t="shared" si="454"/>
        <v>0</v>
      </c>
      <c r="CQ4100" s="3" t="str">
        <f>CONCATENATE(baseURL!$A$1,baseURL!$B$1,baseURL!$C$1,".",C4100,".",L4100,".pkl&amp;seq=",BC4100)</f>
        <v>http://proteomics.broadinstitute.org/millscripts/viewfeed.pl?side=xl&amp;cycle=1&amp;fixedMods=iaaC&amp;file=msdataSM/iPRG2012_nd/cpick_in/iPRG2012_nd.2344.2.2.pkl&amp;seq=LVSLPFQK</v>
      </c>
    </row>
    <row r="4101" spans="1:95" x14ac:dyDescent="0.2">
      <c r="A4101" s="3">
        <v>4051</v>
      </c>
      <c r="B4101" s="2" t="s">
        <v>10378</v>
      </c>
      <c r="C4101" s="2" t="s">
        <v>10358</v>
      </c>
      <c r="D4101" s="3">
        <v>10743</v>
      </c>
      <c r="E4101" s="3">
        <v>10734</v>
      </c>
      <c r="F4101" s="3">
        <v>49228</v>
      </c>
      <c r="G4101" s="3">
        <v>13077</v>
      </c>
      <c r="H4101" s="3">
        <v>39.428100000000001</v>
      </c>
      <c r="I4101" s="30">
        <v>471.75949000000003</v>
      </c>
      <c r="J4101" s="30">
        <v>471.75895409999998</v>
      </c>
      <c r="K4101" s="30">
        <v>5.4000000000000001E-4</v>
      </c>
      <c r="L4101" s="3">
        <v>2</v>
      </c>
      <c r="M4101" s="3">
        <v>2</v>
      </c>
      <c r="N4101" s="10">
        <f t="shared" si="448"/>
        <v>1</v>
      </c>
      <c r="O4101" s="35">
        <v>2</v>
      </c>
      <c r="P4101" s="17"/>
      <c r="Q4101" s="40">
        <v>942.51174000000003</v>
      </c>
      <c r="R4101" s="40">
        <v>471.75950999999998</v>
      </c>
      <c r="S4101" s="18">
        <f t="shared" si="449"/>
        <v>-4.2394481776328909E-2</v>
      </c>
      <c r="T4101" s="18">
        <f t="shared" si="450"/>
        <v>-1.1783546239371741</v>
      </c>
      <c r="U4101" s="18">
        <f t="shared" si="451"/>
        <v>-1.92894892564266</v>
      </c>
      <c r="V4101" s="30">
        <v>471.7586</v>
      </c>
      <c r="W4101" s="3" t="s">
        <v>47</v>
      </c>
      <c r="X4101" s="3" t="s">
        <v>47</v>
      </c>
      <c r="Y4101" s="3" t="s">
        <v>47</v>
      </c>
      <c r="Z4101" s="3" t="s">
        <v>47</v>
      </c>
      <c r="AA4101" s="3" t="s">
        <v>48</v>
      </c>
      <c r="AB4101" s="12" t="s">
        <v>47</v>
      </c>
      <c r="AC4101" s="3" t="s">
        <v>47</v>
      </c>
      <c r="AF4101" s="3" t="s">
        <v>47</v>
      </c>
      <c r="AG4101" s="3" t="s">
        <v>47</v>
      </c>
      <c r="AH4101" s="3" t="s">
        <v>47</v>
      </c>
      <c r="AJ4101" s="3" t="s">
        <v>47</v>
      </c>
      <c r="AK4101" s="3" t="s">
        <v>47</v>
      </c>
      <c r="AL4101" s="3" t="s">
        <v>48</v>
      </c>
      <c r="AM4101" s="3" t="s">
        <v>47</v>
      </c>
      <c r="AN4101" s="3" t="s">
        <v>48</v>
      </c>
      <c r="AU4101" s="3">
        <v>0</v>
      </c>
      <c r="AV4101" s="3">
        <v>12</v>
      </c>
      <c r="AW4101" s="3">
        <v>1</v>
      </c>
      <c r="AX4101" s="3">
        <v>12</v>
      </c>
      <c r="AY4101" s="3">
        <v>100</v>
      </c>
      <c r="AZ4101" s="6" t="str">
        <f t="shared" si="452"/>
        <v>2344.3</v>
      </c>
      <c r="BC4101" s="12" t="s">
        <v>10379</v>
      </c>
      <c r="BJ4101" s="12">
        <f t="shared" si="453"/>
        <v>0</v>
      </c>
      <c r="BK4101" s="12">
        <f t="shared" si="454"/>
        <v>0</v>
      </c>
      <c r="CQ4101" s="3" t="str">
        <f>CONCATENATE(baseURL!$A$1,baseURL!$B$1,baseURL!$C$1,".",C4101,".",L4101,".pkl&amp;seq=",BC4101)</f>
        <v>http://proteomics.broadinstitute.org/millscripts/viewfeed.pl?side=xl&amp;cycle=1&amp;fixedMods=iaaC&amp;file=msdataSM/iPRG2012_nd/cpick_in/iPRG2012_nd.2344.3.2.pkl&amp;seq=LYQFLMK</v>
      </c>
    </row>
    <row r="4102" spans="1:95" x14ac:dyDescent="0.2">
      <c r="A4102" s="3">
        <v>4102</v>
      </c>
      <c r="B4102" s="2" t="s">
        <v>10380</v>
      </c>
      <c r="C4102" s="2" t="s">
        <v>10361</v>
      </c>
      <c r="D4102" s="3">
        <v>10745</v>
      </c>
      <c r="E4102" s="3">
        <v>10736</v>
      </c>
      <c r="F4102" s="3">
        <v>49230</v>
      </c>
      <c r="G4102" s="3">
        <v>13079</v>
      </c>
      <c r="H4102" s="3">
        <v>39.4315</v>
      </c>
      <c r="I4102" s="30">
        <v>569.96312999999998</v>
      </c>
      <c r="J4102" s="30">
        <v>569.96501969999997</v>
      </c>
      <c r="K4102" s="30">
        <v>-1.89E-3</v>
      </c>
      <c r="L4102" s="3">
        <v>0</v>
      </c>
      <c r="M4102" s="3">
        <v>3</v>
      </c>
      <c r="N4102" s="10">
        <f t="shared" si="448"/>
        <v>1</v>
      </c>
      <c r="O4102" s="35">
        <v>3</v>
      </c>
      <c r="P4102" s="17"/>
      <c r="Q4102" s="40">
        <v>1707.87996</v>
      </c>
      <c r="R4102" s="40">
        <v>569.96483999999998</v>
      </c>
      <c r="S4102" s="18">
        <f t="shared" si="449"/>
        <v>-3.0001850640519598</v>
      </c>
      <c r="T4102" s="18">
        <f t="shared" si="450"/>
        <v>0.31528260583526485</v>
      </c>
      <c r="U4102" s="18">
        <f t="shared" si="451"/>
        <v>-7.0179767602325346E-2</v>
      </c>
      <c r="V4102" s="30">
        <v>569.96479999999997</v>
      </c>
      <c r="W4102" s="3" t="s">
        <v>47</v>
      </c>
      <c r="Y4102" s="3" t="s">
        <v>47</v>
      </c>
      <c r="Z4102" s="3" t="s">
        <v>47</v>
      </c>
      <c r="AA4102" s="3" t="s">
        <v>48</v>
      </c>
      <c r="AB4102" s="12" t="s">
        <v>47</v>
      </c>
      <c r="AC4102" s="3" t="s">
        <v>47</v>
      </c>
      <c r="AD4102" s="3" t="s">
        <v>47</v>
      </c>
      <c r="AE4102" s="3" t="s">
        <v>47</v>
      </c>
      <c r="AF4102" s="3" t="s">
        <v>47</v>
      </c>
      <c r="AG4102" s="3" t="s">
        <v>47</v>
      </c>
      <c r="AH4102" s="3" t="s">
        <v>47</v>
      </c>
      <c r="AI4102" s="3" t="s">
        <v>47</v>
      </c>
      <c r="AK4102" s="3" t="s">
        <v>47</v>
      </c>
      <c r="AL4102" s="3" t="s">
        <v>47</v>
      </c>
      <c r="AM4102" s="3" t="s">
        <v>47</v>
      </c>
      <c r="AN4102" s="3" t="s">
        <v>47</v>
      </c>
      <c r="AU4102" s="3">
        <v>0</v>
      </c>
      <c r="AV4102" s="3">
        <v>15</v>
      </c>
      <c r="AW4102" s="3">
        <v>1</v>
      </c>
      <c r="AX4102" s="3">
        <v>15</v>
      </c>
      <c r="AY4102" s="3">
        <v>100</v>
      </c>
      <c r="AZ4102" s="6" t="str">
        <f t="shared" si="452"/>
        <v>2344.5</v>
      </c>
      <c r="BC4102" s="12" t="s">
        <v>10381</v>
      </c>
      <c r="BJ4102" s="12">
        <f t="shared" si="453"/>
        <v>0</v>
      </c>
      <c r="BK4102" s="12">
        <f t="shared" si="454"/>
        <v>0</v>
      </c>
      <c r="CQ4102" s="3" t="str">
        <f>CONCATENATE(baseURL!$A$1,baseURL!$B$1,baseURL!$C$1,".",C4102,".",L4102,".pkl&amp;seq=",BC4102)</f>
        <v>http://proteomics.broadinstitute.org/millscripts/viewfeed.pl?side=xl&amp;cycle=1&amp;fixedMods=iaaC&amp;file=msdataSM/iPRG2012_nd/cpick_in/iPRG2012_nd.2344.5.0.pkl&amp;seq=KVLENTELGDSLFDK</v>
      </c>
    </row>
    <row r="4103" spans="1:95" x14ac:dyDescent="0.2">
      <c r="A4103" s="3">
        <v>4441</v>
      </c>
      <c r="B4103" s="2" t="s">
        <v>10384</v>
      </c>
      <c r="C4103" s="2" t="s">
        <v>10367</v>
      </c>
      <c r="D4103" s="3">
        <v>10748</v>
      </c>
      <c r="E4103" s="3">
        <v>10739</v>
      </c>
      <c r="F4103" s="3">
        <v>49233</v>
      </c>
      <c r="G4103" s="3">
        <v>13082</v>
      </c>
      <c r="H4103" s="3">
        <v>39.436500000000002</v>
      </c>
      <c r="I4103" s="30">
        <v>600.66962000000001</v>
      </c>
      <c r="J4103" s="30">
        <v>600.66811589999998</v>
      </c>
      <c r="K4103" s="30">
        <v>1.5E-3</v>
      </c>
      <c r="L4103" s="3">
        <v>3</v>
      </c>
      <c r="M4103" s="3">
        <v>3</v>
      </c>
      <c r="N4103" s="10">
        <f t="shared" si="448"/>
        <v>1</v>
      </c>
      <c r="O4103" s="35">
        <v>3</v>
      </c>
      <c r="P4103" s="17"/>
      <c r="Q4103" s="40">
        <v>1799.99018</v>
      </c>
      <c r="R4103" s="40">
        <v>600.66823999999997</v>
      </c>
      <c r="S4103" s="18">
        <f t="shared" si="449"/>
        <v>2.2974412631507319</v>
      </c>
      <c r="T4103" s="18">
        <f t="shared" si="450"/>
        <v>-0.20660323241600403</v>
      </c>
      <c r="U4103" s="18">
        <f t="shared" si="451"/>
        <v>-0.73251750402566373</v>
      </c>
      <c r="V4103" s="30">
        <v>600.66780000000006</v>
      </c>
      <c r="W4103" s="3" t="s">
        <v>47</v>
      </c>
      <c r="X4103" s="3" t="s">
        <v>47</v>
      </c>
      <c r="Y4103" s="3" t="s">
        <v>47</v>
      </c>
      <c r="Z4103" s="3" t="s">
        <v>47</v>
      </c>
      <c r="AA4103" s="3" t="s">
        <v>47</v>
      </c>
      <c r="AB4103" s="12" t="s">
        <v>47</v>
      </c>
      <c r="AC4103" s="3" t="s">
        <v>47</v>
      </c>
      <c r="AD4103" s="3" t="s">
        <v>47</v>
      </c>
      <c r="AE4103" s="3" t="s">
        <v>47</v>
      </c>
      <c r="AF4103" s="3" t="s">
        <v>47</v>
      </c>
      <c r="AG4103" s="3" t="s">
        <v>47</v>
      </c>
      <c r="AH4103" s="3" t="s">
        <v>47</v>
      </c>
      <c r="AI4103" s="3" t="s">
        <v>47</v>
      </c>
      <c r="AK4103" s="3" t="s">
        <v>47</v>
      </c>
      <c r="AL4103" s="3" t="s">
        <v>47</v>
      </c>
      <c r="AM4103" s="3" t="s">
        <v>47</v>
      </c>
      <c r="AN4103" s="3" t="s">
        <v>48</v>
      </c>
      <c r="AU4103" s="3">
        <v>0</v>
      </c>
      <c r="AV4103" s="3">
        <v>16</v>
      </c>
      <c r="AW4103" s="3">
        <v>1</v>
      </c>
      <c r="AX4103" s="3">
        <v>16</v>
      </c>
      <c r="AY4103" s="3">
        <v>100</v>
      </c>
      <c r="AZ4103" s="6" t="str">
        <f t="shared" si="452"/>
        <v>2344.8</v>
      </c>
      <c r="BC4103" s="12" t="s">
        <v>10385</v>
      </c>
      <c r="BJ4103" s="12">
        <f t="shared" si="453"/>
        <v>0</v>
      </c>
      <c r="BK4103" s="12">
        <f t="shared" si="454"/>
        <v>0</v>
      </c>
      <c r="CQ4103" s="3" t="str">
        <f>CONCATENATE(baseURL!$A$1,baseURL!$B$1,baseURL!$C$1,".",C4103,".",L4103,".pkl&amp;seq=",BC4103)</f>
        <v>http://proteomics.broadinstitute.org/millscripts/viewfeed.pl?side=xl&amp;cycle=1&amp;fixedMods=iaaC&amp;file=msdataSM/iPRG2012_nd/cpick_in/iPRG2012_nd.2344.8.3.pkl&amp;seq=TVLFTHGVEPTVVVSSK</v>
      </c>
    </row>
    <row r="4104" spans="1:95" x14ac:dyDescent="0.2">
      <c r="A4104" s="3">
        <v>5370</v>
      </c>
      <c r="B4104" s="2" t="s">
        <v>10390</v>
      </c>
      <c r="C4104" s="2" t="s">
        <v>10378</v>
      </c>
      <c r="D4104" s="3">
        <v>10755</v>
      </c>
      <c r="E4104" s="3">
        <v>10746</v>
      </c>
      <c r="F4104" s="3">
        <v>49250</v>
      </c>
      <c r="G4104" s="3">
        <v>13090</v>
      </c>
      <c r="H4104" s="3">
        <v>39.455199999999998</v>
      </c>
      <c r="I4104" s="30">
        <v>542.32947999999999</v>
      </c>
      <c r="J4104" s="30">
        <v>542.32973079999999</v>
      </c>
      <c r="K4104" s="30">
        <v>-2.5000000000000001E-4</v>
      </c>
      <c r="L4104" s="3">
        <v>3</v>
      </c>
      <c r="M4104" s="3">
        <v>3</v>
      </c>
      <c r="N4104" s="10">
        <f t="shared" si="448"/>
        <v>1</v>
      </c>
      <c r="O4104" s="35">
        <v>3</v>
      </c>
      <c r="P4104" s="17"/>
      <c r="Q4104" s="40">
        <v>1624.9744700000001</v>
      </c>
      <c r="R4104" s="40">
        <v>542.32966999999996</v>
      </c>
      <c r="S4104" s="18">
        <f t="shared" si="449"/>
        <v>-0.35034041190304688</v>
      </c>
      <c r="T4104" s="18">
        <f t="shared" si="450"/>
        <v>0.11210893187605557</v>
      </c>
      <c r="U4104" s="18">
        <f t="shared" si="451"/>
        <v>-0.31346247368662639</v>
      </c>
      <c r="V4104" s="30">
        <v>542.32950000000005</v>
      </c>
      <c r="W4104" s="3" t="s">
        <v>47</v>
      </c>
      <c r="X4104" s="3" t="s">
        <v>47</v>
      </c>
      <c r="Y4104" s="3" t="s">
        <v>47</v>
      </c>
      <c r="Z4104" s="3" t="s">
        <v>47</v>
      </c>
      <c r="AA4104" s="3" t="s">
        <v>47</v>
      </c>
      <c r="AB4104" s="12" t="s">
        <v>47</v>
      </c>
      <c r="AC4104" s="3" t="s">
        <v>47</v>
      </c>
      <c r="AD4104" s="3" t="s">
        <v>47</v>
      </c>
      <c r="AE4104" s="3" t="s">
        <v>47</v>
      </c>
      <c r="AF4104" s="3" t="s">
        <v>47</v>
      </c>
      <c r="AH4104" s="3" t="s">
        <v>47</v>
      </c>
      <c r="AI4104" s="3" t="s">
        <v>47</v>
      </c>
      <c r="AJ4104" s="3" t="s">
        <v>47</v>
      </c>
      <c r="AK4104" s="3" t="s">
        <v>47</v>
      </c>
      <c r="AL4104" s="3" t="s">
        <v>48</v>
      </c>
      <c r="AM4104" s="3" t="s">
        <v>47</v>
      </c>
      <c r="AN4104" s="3" t="s">
        <v>48</v>
      </c>
      <c r="AU4104" s="3">
        <v>0</v>
      </c>
      <c r="AV4104" s="3">
        <v>15</v>
      </c>
      <c r="AW4104" s="3">
        <v>1</v>
      </c>
      <c r="AX4104" s="3">
        <v>15</v>
      </c>
      <c r="AY4104" s="3">
        <v>100</v>
      </c>
      <c r="AZ4104" s="6" t="str">
        <f t="shared" si="452"/>
        <v>2345.4</v>
      </c>
      <c r="BC4104" s="12" t="s">
        <v>10391</v>
      </c>
      <c r="BJ4104" s="12">
        <f t="shared" si="453"/>
        <v>0</v>
      </c>
      <c r="BK4104" s="12">
        <f t="shared" si="454"/>
        <v>0</v>
      </c>
      <c r="CQ4104" s="3" t="str">
        <f>CONCATENATE(baseURL!$A$1,baseURL!$B$1,baseURL!$C$1,".",C4104,".",L4104,".pkl&amp;seq=",BC4104)</f>
        <v>http://proteomics.broadinstitute.org/millscripts/viewfeed.pl?side=xl&amp;cycle=1&amp;fixedMods=iaaC&amp;file=msdataSM/iPRG2012_nd/cpick_in/iPRG2012_nd.2345.4.3.pkl&amp;seq=LTSNQRLVAALPTLK</v>
      </c>
    </row>
    <row r="4105" spans="1:95" x14ac:dyDescent="0.2">
      <c r="A4105" s="3">
        <v>1780</v>
      </c>
      <c r="B4105" s="2" t="s">
        <v>10392</v>
      </c>
      <c r="C4105" s="2" t="s">
        <v>10393</v>
      </c>
      <c r="D4105" s="3">
        <v>10756</v>
      </c>
      <c r="E4105" s="3">
        <v>10747</v>
      </c>
      <c r="F4105" s="3">
        <v>49251</v>
      </c>
      <c r="G4105" s="3">
        <v>13091</v>
      </c>
      <c r="H4105" s="3">
        <v>39.456899999999997</v>
      </c>
      <c r="I4105" s="30">
        <v>561.29628000000002</v>
      </c>
      <c r="J4105" s="30">
        <v>561.29569570000001</v>
      </c>
      <c r="K4105" s="30">
        <v>5.8E-4</v>
      </c>
      <c r="L4105" s="3">
        <v>0</v>
      </c>
      <c r="M4105" s="3">
        <v>4</v>
      </c>
      <c r="N4105" s="10">
        <f t="shared" si="448"/>
        <v>1</v>
      </c>
      <c r="O4105" s="35">
        <v>4</v>
      </c>
      <c r="P4105" s="17"/>
      <c r="Q4105" s="40">
        <v>2242.1574700000001</v>
      </c>
      <c r="R4105" s="40">
        <v>561.29481999999996</v>
      </c>
      <c r="S4105" s="18">
        <f t="shared" si="449"/>
        <v>2.6011285834875868</v>
      </c>
      <c r="T4105" s="18">
        <f t="shared" si="450"/>
        <v>1.5601426716381208</v>
      </c>
      <c r="U4105" s="18">
        <f t="shared" si="451"/>
        <v>1.5678035297955366</v>
      </c>
      <c r="V4105" s="30">
        <v>561.29570000000001</v>
      </c>
      <c r="W4105" s="3" t="s">
        <v>47</v>
      </c>
      <c r="X4105" s="3" t="s">
        <v>47</v>
      </c>
      <c r="Y4105" s="3" t="s">
        <v>47</v>
      </c>
      <c r="Z4105" s="3" t="s">
        <v>47</v>
      </c>
      <c r="AA4105" s="3" t="s">
        <v>47</v>
      </c>
      <c r="AB4105" s="12" t="s">
        <v>65</v>
      </c>
      <c r="AC4105" s="3" t="s">
        <v>47</v>
      </c>
      <c r="AE4105" s="3" t="s">
        <v>47</v>
      </c>
      <c r="AG4105" s="3" t="s">
        <v>52</v>
      </c>
      <c r="AI4105" s="3" t="s">
        <v>47</v>
      </c>
      <c r="AK4105" s="3" t="s">
        <v>47</v>
      </c>
      <c r="AL4105" s="3" t="s">
        <v>52</v>
      </c>
      <c r="AM4105" s="3" t="s">
        <v>47</v>
      </c>
      <c r="AO4105" s="3" t="s">
        <v>47</v>
      </c>
      <c r="AU4105" s="3">
        <v>1</v>
      </c>
      <c r="AV4105" s="3">
        <v>11</v>
      </c>
      <c r="AW4105" s="3">
        <v>4</v>
      </c>
      <c r="AX4105" s="3">
        <v>4</v>
      </c>
      <c r="AY4105" s="3">
        <v>36.36</v>
      </c>
      <c r="AZ4105" s="6" t="str">
        <f t="shared" si="452"/>
        <v>2345.5</v>
      </c>
      <c r="BC4105" s="12" t="s">
        <v>10035</v>
      </c>
      <c r="BJ4105" s="12">
        <f t="shared" si="453"/>
        <v>0</v>
      </c>
      <c r="BK4105" s="12">
        <f t="shared" si="454"/>
        <v>0</v>
      </c>
      <c r="BP4105" s="3" t="s">
        <v>54</v>
      </c>
      <c r="BR4105" s="3" t="s">
        <v>54</v>
      </c>
      <c r="BS4105" s="3" t="s">
        <v>10036</v>
      </c>
      <c r="BT4105" s="3" t="s">
        <v>9854</v>
      </c>
      <c r="BV4105" s="3" t="s">
        <v>9854</v>
      </c>
      <c r="BX4105" s="3" t="s">
        <v>10394</v>
      </c>
      <c r="BY4105" s="3" t="s">
        <v>10036</v>
      </c>
      <c r="CA4105" s="3" t="s">
        <v>10036</v>
      </c>
      <c r="CG4105" s="3" t="s">
        <v>10037</v>
      </c>
      <c r="CI4105" s="3" t="s">
        <v>9854</v>
      </c>
      <c r="CQ4105" s="3" t="str">
        <f>CONCATENATE(baseURL!$A$1,baseURL!$B$1,baseURL!$C$1,".",C4105,".",L4105,".pkl&amp;seq=",BC4105,"&amp;varMods=Deamidated-N")</f>
        <v>http://proteomics.broadinstitute.org/millscripts/viewfeed.pl?side=xl&amp;cycle=1&amp;fixedMods=iaaC&amp;file=msdataSM/iPRG2012_nd/cpick_in/iPRG2012_nd.2345.5.0.pkl&amp;seq=GLSNEGQnASLKGALAAAHYLR&amp;varMods=Deamidated-N</v>
      </c>
    </row>
    <row r="4106" spans="1:95" x14ac:dyDescent="0.2">
      <c r="A4106" s="3">
        <v>4993</v>
      </c>
      <c r="B4106" s="2" t="s">
        <v>10395</v>
      </c>
      <c r="C4106" s="2" t="s">
        <v>10396</v>
      </c>
      <c r="D4106" s="3">
        <v>10758</v>
      </c>
      <c r="E4106" s="3">
        <v>10749</v>
      </c>
      <c r="F4106" s="3">
        <v>49253</v>
      </c>
      <c r="G4106" s="3">
        <v>13093</v>
      </c>
      <c r="H4106" s="3">
        <v>39.4602</v>
      </c>
      <c r="I4106" s="30">
        <v>568.81970000000001</v>
      </c>
      <c r="J4106" s="30">
        <v>568.81927970000004</v>
      </c>
      <c r="K4106" s="30">
        <v>4.2000000000000002E-4</v>
      </c>
      <c r="L4106" s="3">
        <v>2</v>
      </c>
      <c r="M4106" s="3">
        <v>2</v>
      </c>
      <c r="N4106" s="10">
        <f t="shared" si="448"/>
        <v>1</v>
      </c>
      <c r="O4106" s="35">
        <v>2</v>
      </c>
      <c r="P4106" s="17"/>
      <c r="Q4106" s="40">
        <v>1136.6310000000001</v>
      </c>
      <c r="R4106" s="40">
        <v>568.81913999999995</v>
      </c>
      <c r="S4106" s="18">
        <f t="shared" si="449"/>
        <v>0.98449570466996739</v>
      </c>
      <c r="T4106" s="18">
        <f t="shared" si="450"/>
        <v>0.24559651788557973</v>
      </c>
      <c r="U4106" s="18">
        <f t="shared" si="451"/>
        <v>0.10548168276455719</v>
      </c>
      <c r="V4106" s="30">
        <v>568.81920000000002</v>
      </c>
      <c r="W4106" s="3" t="s">
        <v>47</v>
      </c>
      <c r="X4106" s="3" t="s">
        <v>47</v>
      </c>
      <c r="Y4106" s="3" t="s">
        <v>47</v>
      </c>
      <c r="Z4106" s="3" t="s">
        <v>47</v>
      </c>
      <c r="AA4106" s="3" t="s">
        <v>48</v>
      </c>
      <c r="AB4106" s="12" t="s">
        <v>47</v>
      </c>
      <c r="AC4106" s="3" t="s">
        <v>47</v>
      </c>
      <c r="AD4106" s="3" t="s">
        <v>47</v>
      </c>
      <c r="AE4106" s="3" t="s">
        <v>47</v>
      </c>
      <c r="AF4106" s="3" t="s">
        <v>47</v>
      </c>
      <c r="AG4106" s="3" t="s">
        <v>47</v>
      </c>
      <c r="AH4106" s="3" t="s">
        <v>47</v>
      </c>
      <c r="AI4106" s="3" t="s">
        <v>47</v>
      </c>
      <c r="AJ4106" s="3" t="s">
        <v>47</v>
      </c>
      <c r="AK4106" s="3" t="s">
        <v>47</v>
      </c>
      <c r="AL4106" s="3" t="s">
        <v>47</v>
      </c>
      <c r="AM4106" s="3" t="s">
        <v>47</v>
      </c>
      <c r="AN4106" s="3" t="s">
        <v>47</v>
      </c>
      <c r="AU4106" s="3">
        <v>0</v>
      </c>
      <c r="AV4106" s="3">
        <v>17</v>
      </c>
      <c r="AW4106" s="3">
        <v>1</v>
      </c>
      <c r="AX4106" s="3">
        <v>17</v>
      </c>
      <c r="AY4106" s="3">
        <v>100</v>
      </c>
      <c r="AZ4106" s="6" t="str">
        <f t="shared" si="452"/>
        <v>2345.7</v>
      </c>
      <c r="BC4106" s="12" t="s">
        <v>10305</v>
      </c>
      <c r="BJ4106" s="12">
        <f t="shared" si="453"/>
        <v>0</v>
      </c>
      <c r="BK4106" s="12">
        <f t="shared" si="454"/>
        <v>0</v>
      </c>
      <c r="CQ4106" s="3" t="str">
        <f>CONCATENATE(baseURL!$A$1,baseURL!$B$1,baseURL!$C$1,".",C4106,".",L4106,".pkl&amp;seq=",BC4106)</f>
        <v>http://proteomics.broadinstitute.org/millscripts/viewfeed.pl?side=xl&amp;cycle=1&amp;fixedMods=iaaC&amp;file=msdataSM/iPRG2012_nd/cpick_in/iPRG2012_nd.2345.7.2.pkl&amp;seq=YVSVSVLVDR</v>
      </c>
    </row>
    <row r="4107" spans="1:95" x14ac:dyDescent="0.2">
      <c r="A4107" s="3">
        <v>2369</v>
      </c>
      <c r="B4107" s="2" t="s">
        <v>10397</v>
      </c>
      <c r="C4107" s="2" t="s">
        <v>10382</v>
      </c>
      <c r="D4107" s="3">
        <v>10759</v>
      </c>
      <c r="E4107" s="3">
        <v>10750</v>
      </c>
      <c r="F4107" s="3">
        <v>49254</v>
      </c>
      <c r="G4107" s="3">
        <v>13094</v>
      </c>
      <c r="H4107" s="3">
        <v>39.462800000000001</v>
      </c>
      <c r="I4107" s="30">
        <v>616.34085000000005</v>
      </c>
      <c r="J4107" s="30">
        <v>616.34085379999999</v>
      </c>
      <c r="K4107" s="30">
        <v>0</v>
      </c>
      <c r="L4107" s="3">
        <v>0</v>
      </c>
      <c r="M4107" s="3">
        <v>0</v>
      </c>
      <c r="N4107" s="10">
        <f t="shared" si="448"/>
        <v>1</v>
      </c>
      <c r="O4107" s="35">
        <v>3</v>
      </c>
      <c r="P4107" s="17"/>
      <c r="Q4107" s="40">
        <v>1847.0021400000001</v>
      </c>
      <c r="R4107" s="40">
        <v>616.33889999999997</v>
      </c>
      <c r="S4107" s="18">
        <f t="shared" si="449"/>
        <v>3.1638437880181574</v>
      </c>
      <c r="T4107" s="18">
        <f t="shared" si="450"/>
        <v>3.17000922710521</v>
      </c>
      <c r="U4107" s="18">
        <f t="shared" si="451"/>
        <v>3.2449679876872826</v>
      </c>
      <c r="V4107" s="30">
        <v>616.34090000000003</v>
      </c>
      <c r="W4107" s="3" t="s">
        <v>47</v>
      </c>
      <c r="Z4107" s="3" t="s">
        <v>47</v>
      </c>
      <c r="AA4107" s="3" t="s">
        <v>48</v>
      </c>
      <c r="AB4107" s="12" t="s">
        <v>47</v>
      </c>
      <c r="AF4107" s="3" t="s">
        <v>48</v>
      </c>
      <c r="AG4107" s="3" t="s">
        <v>48</v>
      </c>
      <c r="AH4107" s="3" t="s">
        <v>48</v>
      </c>
      <c r="AK4107" s="3" t="s">
        <v>52</v>
      </c>
      <c r="AL4107" s="3" t="s">
        <v>48</v>
      </c>
      <c r="AU4107" s="3">
        <v>0</v>
      </c>
      <c r="AV4107" s="3">
        <v>3</v>
      </c>
      <c r="AW4107" s="3">
        <v>1</v>
      </c>
      <c r="AX4107" s="3">
        <v>3</v>
      </c>
      <c r="AY4107" s="3">
        <v>100</v>
      </c>
      <c r="AZ4107" s="6" t="str">
        <f t="shared" si="452"/>
        <v>2345.8</v>
      </c>
      <c r="BC4107" s="12" t="s">
        <v>10398</v>
      </c>
      <c r="BJ4107" s="12">
        <f t="shared" si="453"/>
        <v>0</v>
      </c>
      <c r="BK4107" s="12">
        <f t="shared" si="454"/>
        <v>0</v>
      </c>
      <c r="CQ4107" s="3" t="str">
        <f>CONCATENATE(baseURL!$A$1,baseURL!$B$1,baseURL!$C$1,".",C4107,".",L4107,".pkl&amp;seq=",BC4107)</f>
        <v>http://proteomics.broadinstitute.org/millscripts/viewfeed.pl?side=xl&amp;cycle=1&amp;fixedMods=iaaC&amp;file=msdataSM/iPRG2012_nd/cpick_in/iPRG2012_nd.2345.8.0.pkl&amp;seq=SQLPFKLDDSGVSLGKR</v>
      </c>
    </row>
    <row r="4108" spans="1:95" x14ac:dyDescent="0.2">
      <c r="A4108" s="3">
        <v>6477</v>
      </c>
      <c r="B4108" s="2" t="s">
        <v>10401</v>
      </c>
      <c r="C4108" s="2" t="s">
        <v>10402</v>
      </c>
      <c r="D4108" s="3">
        <v>10771</v>
      </c>
      <c r="E4108" s="3">
        <v>10762</v>
      </c>
      <c r="F4108" s="3">
        <v>49278</v>
      </c>
      <c r="G4108" s="3">
        <v>13107</v>
      </c>
      <c r="H4108" s="3">
        <v>39.487400000000001</v>
      </c>
      <c r="I4108" s="30">
        <v>725.86424</v>
      </c>
      <c r="J4108" s="30">
        <v>725.86157189999994</v>
      </c>
      <c r="K4108" s="30">
        <v>2.6700000000000001E-3</v>
      </c>
      <c r="L4108" s="3">
        <v>2</v>
      </c>
      <c r="M4108" s="3">
        <v>2</v>
      </c>
      <c r="N4108" s="10">
        <f t="shared" si="448"/>
        <v>1</v>
      </c>
      <c r="O4108" s="35">
        <v>2</v>
      </c>
      <c r="P4108" s="17"/>
      <c r="Q4108" s="40">
        <v>1450.7172499999999</v>
      </c>
      <c r="R4108" s="40">
        <v>725.86225999999999</v>
      </c>
      <c r="S4108" s="18">
        <f t="shared" si="449"/>
        <v>2.7277902559684</v>
      </c>
      <c r="T4108" s="18">
        <f t="shared" si="450"/>
        <v>-0.94797599760538298</v>
      </c>
      <c r="U4108" s="18">
        <f t="shared" si="451"/>
        <v>-0.90926341870834115</v>
      </c>
      <c r="V4108" s="30">
        <v>725.86159999999995</v>
      </c>
      <c r="W4108" s="3" t="s">
        <v>47</v>
      </c>
      <c r="X4108" s="3" t="s">
        <v>47</v>
      </c>
      <c r="Y4108" s="3" t="s">
        <v>47</v>
      </c>
      <c r="Z4108" s="3" t="s">
        <v>47</v>
      </c>
      <c r="AA4108" s="3" t="s">
        <v>48</v>
      </c>
      <c r="AB4108" s="12" t="s">
        <v>47</v>
      </c>
      <c r="AC4108" s="3" t="s">
        <v>47</v>
      </c>
      <c r="AD4108" s="3" t="s">
        <v>47</v>
      </c>
      <c r="AE4108" s="3" t="s">
        <v>47</v>
      </c>
      <c r="AF4108" s="3" t="s">
        <v>47</v>
      </c>
      <c r="AG4108" s="3" t="s">
        <v>47</v>
      </c>
      <c r="AH4108" s="3" t="s">
        <v>47</v>
      </c>
      <c r="AI4108" s="3" t="s">
        <v>47</v>
      </c>
      <c r="AJ4108" s="3" t="s">
        <v>47</v>
      </c>
      <c r="AK4108" s="3" t="s">
        <v>47</v>
      </c>
      <c r="AL4108" s="3" t="s">
        <v>47</v>
      </c>
      <c r="AU4108" s="3">
        <v>0</v>
      </c>
      <c r="AV4108" s="3">
        <v>15</v>
      </c>
      <c r="AW4108" s="3">
        <v>1</v>
      </c>
      <c r="AX4108" s="3">
        <v>15</v>
      </c>
      <c r="AY4108" s="3">
        <v>100</v>
      </c>
      <c r="AZ4108" s="6" t="str">
        <f t="shared" si="452"/>
        <v>2346.11</v>
      </c>
      <c r="BC4108" s="12" t="s">
        <v>10403</v>
      </c>
      <c r="BJ4108" s="12">
        <f t="shared" si="453"/>
        <v>0</v>
      </c>
      <c r="BK4108" s="12">
        <f t="shared" si="454"/>
        <v>0</v>
      </c>
      <c r="CQ4108" s="3" t="str">
        <f>CONCATENATE(baseURL!$A$1,baseURL!$B$1,baseURL!$C$1,".",C4108,".",L4108,".pkl&amp;seq=",BC4108)</f>
        <v>http://proteomics.broadinstitute.org/millscripts/viewfeed.pl?side=xl&amp;cycle=1&amp;fixedMods=iaaC&amp;file=msdataSM/iPRG2012_nd/cpick_in/iPRG2012_nd.2346.11.2.pkl&amp;seq=LTADYDALDLANR</v>
      </c>
    </row>
    <row r="4109" spans="1:95" x14ac:dyDescent="0.2">
      <c r="A4109" s="3">
        <v>7799</v>
      </c>
      <c r="B4109" s="13" t="s">
        <v>10404</v>
      </c>
      <c r="C4109" s="13" t="s">
        <v>10405</v>
      </c>
      <c r="D4109" s="7">
        <v>10772</v>
      </c>
      <c r="E4109" s="7">
        <v>10763</v>
      </c>
      <c r="F4109" s="7">
        <v>49279</v>
      </c>
      <c r="G4109" s="7">
        <v>13108</v>
      </c>
      <c r="H4109" s="7">
        <v>39.489100000000001</v>
      </c>
      <c r="I4109" s="31">
        <v>770.71</v>
      </c>
      <c r="J4109" s="31">
        <v>770.70584980000001</v>
      </c>
      <c r="K4109" s="31">
        <v>4.15E-3</v>
      </c>
      <c r="L4109" s="7">
        <v>3</v>
      </c>
      <c r="M4109" s="7">
        <v>3</v>
      </c>
      <c r="N4109" s="26">
        <f t="shared" si="448"/>
        <v>1</v>
      </c>
      <c r="O4109" s="36">
        <v>3</v>
      </c>
      <c r="Q4109" s="40">
        <v>2310.0996799999998</v>
      </c>
      <c r="R4109" s="40">
        <v>770.70474000000002</v>
      </c>
      <c r="S4109" s="27">
        <f t="shared" si="449"/>
        <v>6.8249223431805239</v>
      </c>
      <c r="T4109" s="27">
        <f t="shared" si="450"/>
        <v>1.4399807635732467</v>
      </c>
      <c r="U4109" s="27">
        <f t="shared" si="451"/>
        <v>1.5051159540385586</v>
      </c>
      <c r="V4109" s="31">
        <v>770.70590000000004</v>
      </c>
      <c r="W4109" s="7"/>
      <c r="X4109" s="7" t="s">
        <v>47</v>
      </c>
      <c r="Y4109" s="7" t="s">
        <v>47</v>
      </c>
      <c r="Z4109" s="7" t="s">
        <v>52</v>
      </c>
      <c r="AA4109" s="7" t="s">
        <v>47</v>
      </c>
      <c r="AB4109" s="25"/>
      <c r="AC4109" s="7"/>
      <c r="AD4109" s="7"/>
      <c r="AE4109" s="7"/>
      <c r="AF4109" s="7" t="s">
        <v>52</v>
      </c>
      <c r="AG4109" s="7" t="s">
        <v>52</v>
      </c>
      <c r="AH4109" s="7"/>
      <c r="AI4109" s="7"/>
      <c r="AJ4109" s="7" t="s">
        <v>47</v>
      </c>
      <c r="AK4109" s="7"/>
      <c r="AL4109" s="7" t="s">
        <v>52</v>
      </c>
      <c r="AM4109" s="7"/>
      <c r="AN4109" s="7"/>
      <c r="AO4109" s="7" t="s">
        <v>47</v>
      </c>
      <c r="AP4109" s="7"/>
      <c r="AQ4109" s="7"/>
      <c r="AR4109" s="7"/>
      <c r="AS4109" s="7"/>
      <c r="AT4109" s="7"/>
      <c r="AU4109" s="3">
        <v>0</v>
      </c>
      <c r="AV4109" s="3">
        <v>5</v>
      </c>
      <c r="AW4109" s="3">
        <v>2</v>
      </c>
      <c r="AX4109" s="3">
        <v>4</v>
      </c>
      <c r="AY4109" s="3">
        <v>80</v>
      </c>
      <c r="AZ4109" s="14" t="str">
        <f t="shared" si="452"/>
        <v>2346.12</v>
      </c>
      <c r="BA4109" s="22"/>
      <c r="BB4109" s="25"/>
      <c r="BC4109" s="12" t="s">
        <v>10089</v>
      </c>
      <c r="BJ4109" s="25">
        <f t="shared" si="453"/>
        <v>0</v>
      </c>
      <c r="BK4109" s="25">
        <f t="shared" si="454"/>
        <v>0</v>
      </c>
      <c r="BP4109" s="3" t="s">
        <v>20331</v>
      </c>
      <c r="BR4109" s="3" t="s">
        <v>20331</v>
      </c>
      <c r="CF4109" s="3" t="s">
        <v>10090</v>
      </c>
      <c r="CQ4109" s="3" t="str">
        <f>CONCATENATE(baseURL!$A$1,baseURL!$B$1,baseURL!$C$1,".",C4109,".",L4109,".pkl&amp;seq=",BC4109,"&amp;varMods=Succinimide-N")</f>
        <v>http://proteomics.broadinstitute.org/millscripts/viewfeed.pl?side=xl&amp;cycle=1&amp;fixedMods=iaaC&amp;file=msdataSM/iPRG2012_nd/cpick_in/iPRG2012_nd.2346.12.3.pkl&amp;seq=TVTDKEGLPAGWQGLDnGPESR&amp;varMods=Succinimide-N</v>
      </c>
    </row>
    <row r="4110" spans="1:95" x14ac:dyDescent="0.2">
      <c r="A4110" s="3">
        <v>3089</v>
      </c>
      <c r="B4110" s="2" t="s">
        <v>10406</v>
      </c>
      <c r="C4110" s="2" t="s">
        <v>10386</v>
      </c>
      <c r="D4110" s="3">
        <v>10763</v>
      </c>
      <c r="E4110" s="3">
        <v>10754</v>
      </c>
      <c r="F4110" s="3">
        <v>49270</v>
      </c>
      <c r="G4110" s="3">
        <v>13099</v>
      </c>
      <c r="H4110" s="3">
        <v>39.474899999999998</v>
      </c>
      <c r="I4110" s="30">
        <v>554.29975999999999</v>
      </c>
      <c r="J4110" s="30">
        <v>554.30198050000001</v>
      </c>
      <c r="K4110" s="30">
        <v>-2.2200000000000002E-3</v>
      </c>
      <c r="L4110" s="3">
        <v>0</v>
      </c>
      <c r="M4110" s="3">
        <v>2</v>
      </c>
      <c r="N4110" s="10">
        <f t="shared" si="448"/>
        <v>1</v>
      </c>
      <c r="O4110" s="35">
        <v>2</v>
      </c>
      <c r="P4110" s="17"/>
      <c r="Q4110" s="40">
        <v>1107.59322</v>
      </c>
      <c r="R4110" s="40">
        <v>554.30025000000001</v>
      </c>
      <c r="S4110" s="18">
        <f t="shared" si="449"/>
        <v>-0.88399743643165263</v>
      </c>
      <c r="T4110" s="18">
        <f t="shared" si="450"/>
        <v>3.1219542116530721</v>
      </c>
      <c r="U4110" s="18">
        <f t="shared" si="451"/>
        <v>2.4355031411264614</v>
      </c>
      <c r="V4110" s="30">
        <v>554.30160000000001</v>
      </c>
      <c r="W4110" s="3" t="s">
        <v>47</v>
      </c>
      <c r="X4110" s="3" t="s">
        <v>47</v>
      </c>
      <c r="Y4110" s="3" t="s">
        <v>47</v>
      </c>
      <c r="Z4110" s="3" t="s">
        <v>48</v>
      </c>
      <c r="AA4110" s="3" t="s">
        <v>47</v>
      </c>
      <c r="AC4110" s="3" t="s">
        <v>48</v>
      </c>
      <c r="AF4110" s="3" t="s">
        <v>48</v>
      </c>
      <c r="AG4110" s="3" t="s">
        <v>47</v>
      </c>
      <c r="AH4110" s="3" t="s">
        <v>48</v>
      </c>
      <c r="AI4110" s="3" t="s">
        <v>48</v>
      </c>
      <c r="AL4110" s="3" t="s">
        <v>52</v>
      </c>
      <c r="AM4110" s="3" t="s">
        <v>48</v>
      </c>
      <c r="AP4110" s="3" t="s">
        <v>52</v>
      </c>
      <c r="AU4110" s="3">
        <v>0</v>
      </c>
      <c r="AV4110" s="3">
        <v>5</v>
      </c>
      <c r="AW4110" s="3">
        <v>1</v>
      </c>
      <c r="AX4110" s="3">
        <v>5</v>
      </c>
      <c r="AY4110" s="3">
        <v>100</v>
      </c>
      <c r="AZ4110" s="6" t="str">
        <f t="shared" si="452"/>
        <v>2346.3</v>
      </c>
      <c r="BC4110" s="12" t="s">
        <v>10407</v>
      </c>
      <c r="BJ4110" s="12">
        <f t="shared" si="453"/>
        <v>0</v>
      </c>
      <c r="BK4110" s="12">
        <f t="shared" si="454"/>
        <v>0</v>
      </c>
      <c r="CQ4110" s="3" t="str">
        <f>CONCATENATE(baseURL!$A$1,baseURL!$B$1,baseURL!$C$1,".",C4110,".",L4110,".pkl&amp;seq=",BC4110)</f>
        <v>http://proteomics.broadinstitute.org/millscripts/viewfeed.pl?side=xl&amp;cycle=1&amp;fixedMods=iaaC&amp;file=msdataSM/iPRG2012_nd/cpick_in/iPRG2012_nd.2346.3.0.pkl&amp;seq=ELYEVDVLK</v>
      </c>
    </row>
    <row r="4111" spans="1:95" x14ac:dyDescent="0.2">
      <c r="A4111" s="3">
        <v>3496</v>
      </c>
      <c r="B4111" s="2" t="s">
        <v>10408</v>
      </c>
      <c r="C4111" s="2" t="s">
        <v>10395</v>
      </c>
      <c r="D4111" s="3">
        <v>10768</v>
      </c>
      <c r="E4111" s="3">
        <v>10759</v>
      </c>
      <c r="F4111" s="3">
        <v>49275</v>
      </c>
      <c r="G4111" s="3">
        <v>13104</v>
      </c>
      <c r="H4111" s="3">
        <v>39.482399999999998</v>
      </c>
      <c r="I4111" s="30">
        <v>623.34537</v>
      </c>
      <c r="J4111" s="30">
        <v>623.34596290000002</v>
      </c>
      <c r="K4111" s="30">
        <v>-5.9000000000000003E-4</v>
      </c>
      <c r="L4111" s="3">
        <v>2</v>
      </c>
      <c r="M4111" s="3">
        <v>2</v>
      </c>
      <c r="N4111" s="10">
        <f t="shared" si="448"/>
        <v>1</v>
      </c>
      <c r="O4111" s="35">
        <v>2</v>
      </c>
      <c r="P4111" s="17"/>
      <c r="Q4111" s="40">
        <v>1245.6837599999999</v>
      </c>
      <c r="R4111" s="40">
        <v>623.34551999999996</v>
      </c>
      <c r="S4111" s="18">
        <f t="shared" si="449"/>
        <v>-0.24063700652303865</v>
      </c>
      <c r="T4111" s="18">
        <f t="shared" si="450"/>
        <v>0.71052086819001992</v>
      </c>
      <c r="U4111" s="18">
        <f t="shared" si="451"/>
        <v>1.0908877631597764</v>
      </c>
      <c r="V4111" s="30">
        <v>623.34619999999995</v>
      </c>
      <c r="W4111" s="3" t="s">
        <v>47</v>
      </c>
      <c r="X4111" s="3" t="s">
        <v>47</v>
      </c>
      <c r="Y4111" s="3" t="s">
        <v>47</v>
      </c>
      <c r="Z4111" s="3" t="s">
        <v>47</v>
      </c>
      <c r="AA4111" s="3" t="s">
        <v>47</v>
      </c>
      <c r="AB4111" s="12" t="s">
        <v>47</v>
      </c>
      <c r="AC4111" s="3" t="s">
        <v>47</v>
      </c>
      <c r="AE4111" s="3" t="s">
        <v>47</v>
      </c>
      <c r="AF4111" s="3" t="s">
        <v>47</v>
      </c>
      <c r="AG4111" s="3" t="s">
        <v>52</v>
      </c>
      <c r="AH4111" s="3" t="s">
        <v>47</v>
      </c>
      <c r="AI4111" s="3" t="s">
        <v>48</v>
      </c>
      <c r="AK4111" s="3" t="s">
        <v>52</v>
      </c>
      <c r="AL4111" s="3" t="s">
        <v>48</v>
      </c>
      <c r="AM4111" s="3" t="s">
        <v>48</v>
      </c>
      <c r="AU4111" s="3">
        <v>0</v>
      </c>
      <c r="AV4111" s="3">
        <v>10</v>
      </c>
      <c r="AW4111" s="3">
        <v>1</v>
      </c>
      <c r="AX4111" s="3">
        <v>10</v>
      </c>
      <c r="AY4111" s="3">
        <v>100</v>
      </c>
      <c r="AZ4111" s="6" t="str">
        <f t="shared" si="452"/>
        <v>2346.8</v>
      </c>
      <c r="BC4111" s="12" t="s">
        <v>10409</v>
      </c>
      <c r="BJ4111" s="12">
        <f t="shared" si="453"/>
        <v>0</v>
      </c>
      <c r="BK4111" s="12">
        <f t="shared" si="454"/>
        <v>0</v>
      </c>
      <c r="CQ4111" s="3" t="str">
        <f>CONCATENATE(baseURL!$A$1,baseURL!$B$1,baseURL!$C$1,".",C4111,".",L4111,".pkl&amp;seq=",BC4111)</f>
        <v>http://proteomics.broadinstitute.org/millscripts/viewfeed.pl?side=xl&amp;cycle=1&amp;fixedMods=iaaC&amp;file=msdataSM/iPRG2012_nd/cpick_in/iPRG2012_nd.2346.8.2.pkl&amp;seq=LREDPLLDFK</v>
      </c>
    </row>
    <row r="4112" spans="1:95" x14ac:dyDescent="0.2">
      <c r="A4112" s="3">
        <v>2855</v>
      </c>
      <c r="B4112" s="2" t="s">
        <v>10399</v>
      </c>
      <c r="C4112" s="2" t="s">
        <v>10397</v>
      </c>
      <c r="D4112" s="3">
        <v>10769</v>
      </c>
      <c r="E4112" s="3">
        <v>10760</v>
      </c>
      <c r="F4112" s="3">
        <v>49276</v>
      </c>
      <c r="G4112" s="3">
        <v>13105</v>
      </c>
      <c r="H4112" s="3">
        <v>39.484099999999998</v>
      </c>
      <c r="I4112" s="30">
        <v>646.31688999999994</v>
      </c>
      <c r="J4112" s="30">
        <v>646.81930309999996</v>
      </c>
      <c r="K4112" s="30">
        <v>-0.50241000000000002</v>
      </c>
      <c r="L4112" s="3">
        <v>0</v>
      </c>
      <c r="M4112" s="3">
        <v>4</v>
      </c>
      <c r="N4112" s="10">
        <f t="shared" si="448"/>
        <v>1</v>
      </c>
      <c r="O4112" s="35">
        <v>4</v>
      </c>
      <c r="P4112" s="17"/>
      <c r="Q4112" s="40">
        <v>2584.2525500000002</v>
      </c>
      <c r="R4112" s="40">
        <v>646.81859999999995</v>
      </c>
      <c r="S4112" s="18">
        <f t="shared" si="449"/>
        <v>-775.65796654580254</v>
      </c>
      <c r="T4112" s="18">
        <f t="shared" si="450"/>
        <v>1.0870126493111463</v>
      </c>
      <c r="U4112" s="18">
        <f t="shared" si="451"/>
        <v>0.92761710945968689</v>
      </c>
      <c r="V4112" s="30">
        <v>646.81920000000002</v>
      </c>
      <c r="W4112" s="3" t="s">
        <v>47</v>
      </c>
      <c r="Z4112" s="3" t="s">
        <v>47</v>
      </c>
      <c r="AA4112" s="3" t="s">
        <v>47</v>
      </c>
      <c r="AB4112" s="12" t="s">
        <v>48</v>
      </c>
      <c r="AC4112" s="3" t="s">
        <v>52</v>
      </c>
      <c r="AE4112" s="3" t="s">
        <v>47</v>
      </c>
      <c r="AF4112" s="3" t="s">
        <v>48</v>
      </c>
      <c r="AK4112" s="3" t="s">
        <v>47</v>
      </c>
      <c r="AL4112" s="3" t="s">
        <v>48</v>
      </c>
      <c r="AU4112" s="3">
        <v>0</v>
      </c>
      <c r="AV4112" s="3">
        <v>5</v>
      </c>
      <c r="AW4112" s="3">
        <v>1</v>
      </c>
      <c r="AX4112" s="3">
        <v>5</v>
      </c>
      <c r="AY4112" s="3">
        <v>100</v>
      </c>
      <c r="AZ4112" s="6" t="str">
        <f t="shared" si="452"/>
        <v>2346.9</v>
      </c>
      <c r="BC4112" s="12" t="s">
        <v>10400</v>
      </c>
      <c r="BJ4112" s="12">
        <f t="shared" si="453"/>
        <v>0</v>
      </c>
      <c r="BK4112" s="12">
        <f t="shared" si="454"/>
        <v>0</v>
      </c>
      <c r="CQ4112" s="3" t="str">
        <f>CONCATENATE(baseURL!$A$1,baseURL!$B$1,baseURL!$C$1,".",C4112,".",L4112,".pkl&amp;seq=",BC4112)</f>
        <v>http://proteomics.broadinstitute.org/millscripts/viewfeed.pl?side=xl&amp;cycle=1&amp;fixedMods=iaaC&amp;file=msdataSM/iPRG2012_nd/cpick_in/iPRG2012_nd.2346.9.0.pkl&amp;seq=ALKHPDADSLYVSTLDVGDEEGPR</v>
      </c>
    </row>
    <row r="4113" spans="1:99" x14ac:dyDescent="0.2">
      <c r="A4113" s="3">
        <v>1097</v>
      </c>
      <c r="B4113" s="2" t="s">
        <v>10410</v>
      </c>
      <c r="C4113" s="2" t="s">
        <v>10411</v>
      </c>
      <c r="D4113" s="3">
        <v>10783</v>
      </c>
      <c r="E4113" s="3">
        <v>10774</v>
      </c>
      <c r="F4113" s="3">
        <v>49299</v>
      </c>
      <c r="G4113" s="3">
        <v>13120</v>
      </c>
      <c r="H4113" s="3">
        <v>39.508000000000003</v>
      </c>
      <c r="I4113" s="30">
        <v>695.39535999999998</v>
      </c>
      <c r="J4113" s="30">
        <v>695.39300070000002</v>
      </c>
      <c r="K4113" s="30">
        <v>2.3600000000000001E-3</v>
      </c>
      <c r="L4113" s="3">
        <v>4</v>
      </c>
      <c r="M4113" s="3">
        <v>4</v>
      </c>
      <c r="N4113" s="10">
        <f t="shared" si="448"/>
        <v>1</v>
      </c>
      <c r="O4113" s="35">
        <v>4</v>
      </c>
      <c r="P4113" s="17"/>
      <c r="Q4113" s="40">
        <v>2778.5472199999999</v>
      </c>
      <c r="R4113" s="40">
        <v>695.39225999999996</v>
      </c>
      <c r="S4113" s="18">
        <f t="shared" si="449"/>
        <v>4.4579155943116833</v>
      </c>
      <c r="T4113" s="18">
        <f t="shared" si="450"/>
        <v>1.0651542196503883</v>
      </c>
      <c r="U4113" s="18">
        <f t="shared" si="451"/>
        <v>0.9203438647554949</v>
      </c>
      <c r="V4113" s="30">
        <v>695.39290000000005</v>
      </c>
      <c r="W4113" s="3" t="s">
        <v>47</v>
      </c>
      <c r="Z4113" s="3" t="s">
        <v>52</v>
      </c>
      <c r="AA4113" s="3" t="s">
        <v>47</v>
      </c>
      <c r="AB4113" s="12" t="s">
        <v>52</v>
      </c>
      <c r="AC4113" s="3" t="s">
        <v>47</v>
      </c>
      <c r="AF4113" s="3" t="s">
        <v>47</v>
      </c>
      <c r="AG4113" s="3" t="s">
        <v>48</v>
      </c>
      <c r="AL4113" s="3" t="s">
        <v>52</v>
      </c>
      <c r="AO4113" s="3" t="s">
        <v>48</v>
      </c>
      <c r="AU4113" s="3">
        <v>0</v>
      </c>
      <c r="AV4113" s="3">
        <v>4</v>
      </c>
      <c r="AW4113" s="3">
        <v>1</v>
      </c>
      <c r="AX4113" s="3">
        <v>4</v>
      </c>
      <c r="AY4113" s="3">
        <v>100</v>
      </c>
      <c r="AZ4113" s="6" t="str">
        <f t="shared" si="452"/>
        <v>2347.11</v>
      </c>
      <c r="BB4113" s="12" t="s">
        <v>79</v>
      </c>
      <c r="BC4113" s="12" t="s">
        <v>10412</v>
      </c>
      <c r="BJ4113" s="12">
        <f t="shared" si="453"/>
        <v>0</v>
      </c>
      <c r="BK4113" s="12">
        <f t="shared" si="454"/>
        <v>0</v>
      </c>
      <c r="CQ4113" s="3" t="str">
        <f>CONCATENATE(baseURL!$A$1,baseURL!$B$1,"+Acetyl",baseURL!$C$1,".",C4113,".",L4113,".pkl&amp;seq=",BC4113)</f>
        <v>http://proteomics.broadinstitute.org/millscripts/viewfeed.pl?side=xl&amp;cycle=1&amp;fixedMods=iaaC+Acetyl&amp;file=msdataSM/iPRG2012_nd/cpick_in/iPRG2012_nd.2347.11.4.pkl&amp;seq=SALPENANVTVLNKNEKKARELLGK</v>
      </c>
    </row>
    <row r="4114" spans="1:99" x14ac:dyDescent="0.2">
      <c r="A4114" s="3">
        <v>116</v>
      </c>
      <c r="B4114" s="2" t="s">
        <v>10413</v>
      </c>
      <c r="C4114" s="2" t="s">
        <v>10404</v>
      </c>
      <c r="D4114" s="3">
        <v>10785</v>
      </c>
      <c r="E4114" s="3">
        <v>10776</v>
      </c>
      <c r="F4114" s="3">
        <v>49301</v>
      </c>
      <c r="G4114" s="3">
        <v>13122</v>
      </c>
      <c r="H4114" s="3">
        <v>39.511299999999999</v>
      </c>
      <c r="I4114" s="30">
        <v>701.34925999999996</v>
      </c>
      <c r="J4114" s="30">
        <v>701.34249469999997</v>
      </c>
      <c r="K4114" s="30">
        <v>6.77E-3</v>
      </c>
      <c r="L4114" s="3">
        <v>3</v>
      </c>
      <c r="M4114" s="3">
        <v>3</v>
      </c>
      <c r="N4114" s="10">
        <f t="shared" si="448"/>
        <v>1</v>
      </c>
      <c r="O4114" s="35">
        <v>3</v>
      </c>
      <c r="P4114" s="17"/>
      <c r="Q4114" s="40">
        <v>2102.0110500000001</v>
      </c>
      <c r="R4114" s="40">
        <v>701.34186999999997</v>
      </c>
      <c r="S4114" s="18">
        <f t="shared" si="449"/>
        <v>10.536943987083911</v>
      </c>
      <c r="T4114" s="18">
        <f t="shared" si="450"/>
        <v>0.89072109726320947</v>
      </c>
      <c r="U4114" s="18">
        <f t="shared" si="451"/>
        <v>0.89827803949736906</v>
      </c>
      <c r="V4114" s="30">
        <v>701.34249999999997</v>
      </c>
      <c r="W4114" s="3" t="s">
        <v>47</v>
      </c>
      <c r="AB4114" s="12" t="s">
        <v>47</v>
      </c>
      <c r="AC4114" s="3" t="s">
        <v>52</v>
      </c>
      <c r="AE4114" s="3" t="s">
        <v>47</v>
      </c>
      <c r="AF4114" s="3" t="s">
        <v>48</v>
      </c>
      <c r="AG4114" s="3" t="s">
        <v>52</v>
      </c>
      <c r="AK4114" s="3" t="s">
        <v>52</v>
      </c>
      <c r="AP4114" s="3" t="s">
        <v>48</v>
      </c>
      <c r="AU4114" s="3">
        <v>0</v>
      </c>
      <c r="AV4114" s="3">
        <v>3</v>
      </c>
      <c r="AW4114" s="3">
        <v>1</v>
      </c>
      <c r="AX4114" s="3">
        <v>3</v>
      </c>
      <c r="AY4114" s="3">
        <v>100</v>
      </c>
      <c r="AZ4114" s="6" t="str">
        <f t="shared" si="452"/>
        <v>2347.13</v>
      </c>
      <c r="BC4114" s="12" t="s">
        <v>10414</v>
      </c>
      <c r="BJ4114" s="12">
        <f t="shared" si="453"/>
        <v>0</v>
      </c>
      <c r="BK4114" s="12">
        <f t="shared" si="454"/>
        <v>0</v>
      </c>
      <c r="BN4114" s="3" t="s">
        <v>277</v>
      </c>
      <c r="BR4114" s="3" t="s">
        <v>277</v>
      </c>
      <c r="CQ4114" s="3" t="str">
        <f>CONCATENATE(baseURL!$A$1,baseURL!$B$1,baseURL!$C$1,".",C4114,".",L4114,".pkl&amp;seq=",BC4114,"&amp;varMods=Oxidation-M")</f>
        <v>http://proteomics.broadinstitute.org/millscripts/viewfeed.pl?side=xl&amp;cycle=1&amp;fixedMods=iaaC&amp;file=msdataSM/iPRG2012_nd/cpick_in/iPRG2012_nd.2347.13.3.pkl&amp;seq=ATAVmPDGQFKDLSLSDYK&amp;varMods=Oxidation-M</v>
      </c>
    </row>
    <row r="4115" spans="1:99" x14ac:dyDescent="0.2">
      <c r="A4115" s="3">
        <v>7020</v>
      </c>
      <c r="B4115" s="2" t="s">
        <v>10415</v>
      </c>
      <c r="C4115" s="2" t="s">
        <v>10416</v>
      </c>
      <c r="D4115" s="3">
        <v>10774</v>
      </c>
      <c r="E4115" s="3">
        <v>10765</v>
      </c>
      <c r="F4115" s="3">
        <v>49290</v>
      </c>
      <c r="G4115" s="3">
        <v>13111</v>
      </c>
      <c r="H4115" s="3">
        <v>39.497999999999998</v>
      </c>
      <c r="I4115" s="30">
        <v>510.52944000000002</v>
      </c>
      <c r="J4115" s="30">
        <v>510.52911829999999</v>
      </c>
      <c r="K4115" s="30">
        <v>3.2000000000000003E-4</v>
      </c>
      <c r="L4115" s="3">
        <v>4</v>
      </c>
      <c r="M4115" s="3">
        <v>4</v>
      </c>
      <c r="N4115" s="10">
        <f t="shared" si="448"/>
        <v>1</v>
      </c>
      <c r="O4115" s="35">
        <v>4</v>
      </c>
      <c r="P4115" s="17"/>
      <c r="Q4115" s="40">
        <v>2039.09202</v>
      </c>
      <c r="R4115" s="40">
        <v>510.52846</v>
      </c>
      <c r="S4115" s="18">
        <f t="shared" si="449"/>
        <v>1.9195795666843887</v>
      </c>
      <c r="T4115" s="18">
        <f t="shared" si="450"/>
        <v>1.2894481925606658</v>
      </c>
      <c r="U4115" s="18">
        <f t="shared" si="451"/>
        <v>1.0577275163090283</v>
      </c>
      <c r="V4115" s="30">
        <v>510.529</v>
      </c>
      <c r="W4115" s="3" t="s">
        <v>47</v>
      </c>
      <c r="X4115" s="3" t="s">
        <v>47</v>
      </c>
      <c r="Y4115" s="3" t="s">
        <v>47</v>
      </c>
      <c r="Z4115" s="3" t="s">
        <v>47</v>
      </c>
      <c r="AA4115" s="3" t="s">
        <v>65</v>
      </c>
      <c r="AB4115" s="12" t="s">
        <v>47</v>
      </c>
      <c r="AC4115" s="3" t="s">
        <v>65</v>
      </c>
      <c r="AD4115" s="3" t="s">
        <v>47</v>
      </c>
      <c r="AE4115" s="3" t="s">
        <v>47</v>
      </c>
      <c r="AF4115" s="3" t="s">
        <v>65</v>
      </c>
      <c r="AG4115" s="3" t="s">
        <v>47</v>
      </c>
      <c r="AJ4115" s="3" t="s">
        <v>47</v>
      </c>
      <c r="AK4115" s="3" t="s">
        <v>47</v>
      </c>
      <c r="AL4115" s="3" t="s">
        <v>47</v>
      </c>
      <c r="AM4115" s="3" t="s">
        <v>47</v>
      </c>
      <c r="AN4115" s="3" t="s">
        <v>47</v>
      </c>
      <c r="AU4115" s="3">
        <v>3</v>
      </c>
      <c r="AV4115" s="3">
        <v>13</v>
      </c>
      <c r="AW4115" s="3">
        <v>1</v>
      </c>
      <c r="AX4115" s="3">
        <v>13</v>
      </c>
      <c r="AY4115" s="3">
        <v>100</v>
      </c>
      <c r="AZ4115" s="6" t="str">
        <f t="shared" si="452"/>
        <v>2347.2</v>
      </c>
      <c r="BC4115" s="12" t="s">
        <v>10211</v>
      </c>
      <c r="BJ4115" s="12">
        <f t="shared" si="453"/>
        <v>0</v>
      </c>
      <c r="BK4115" s="12">
        <f t="shared" si="454"/>
        <v>0</v>
      </c>
      <c r="BW4115" s="3" t="s">
        <v>10308</v>
      </c>
      <c r="BY4115" s="3" t="s">
        <v>10308</v>
      </c>
      <c r="CB4115" s="3" t="s">
        <v>10308</v>
      </c>
      <c r="CQ4115" s="3" t="str">
        <f>CONCATENATE(baseURL!$A$1,baseURL!$B$1,baseURL!$C$1,".",C4115,".",L4115,".pkl&amp;seq=",BC4115)</f>
        <v>http://proteomics.broadinstitute.org/millscripts/viewfeed.pl?side=xl&amp;cycle=1&amp;fixedMods=iaaC&amp;file=msdataSM/iPRG2012_nd/cpick_in/iPRG2012_nd.2347.2.4.pkl&amp;seq=AAAAEKNVPLYQHLADLSK</v>
      </c>
    </row>
    <row r="4116" spans="1:99" x14ac:dyDescent="0.2">
      <c r="A4116" s="3">
        <v>6698</v>
      </c>
      <c r="B4116" s="2" t="s">
        <v>10424</v>
      </c>
      <c r="C4116" s="2" t="s">
        <v>10425</v>
      </c>
      <c r="D4116" s="3">
        <v>10794</v>
      </c>
      <c r="E4116" s="3">
        <v>10785</v>
      </c>
      <c r="F4116" s="3">
        <v>49317</v>
      </c>
      <c r="G4116" s="3">
        <v>13132</v>
      </c>
      <c r="H4116" s="3">
        <v>39.534500000000001</v>
      </c>
      <c r="I4116" s="30">
        <v>754.05799999999999</v>
      </c>
      <c r="J4116" s="30">
        <v>754.05145979999998</v>
      </c>
      <c r="K4116" s="30">
        <v>6.5399999999999998E-3</v>
      </c>
      <c r="L4116" s="3">
        <v>3</v>
      </c>
      <c r="M4116" s="3">
        <v>3</v>
      </c>
      <c r="N4116" s="10">
        <f t="shared" si="448"/>
        <v>1</v>
      </c>
      <c r="O4116" s="35">
        <v>3</v>
      </c>
      <c r="P4116" s="17"/>
      <c r="Q4116" s="40">
        <v>2260.13904</v>
      </c>
      <c r="R4116" s="40">
        <v>754.05119999999999</v>
      </c>
      <c r="S4116" s="18">
        <f t="shared" si="449"/>
        <v>9.0179552794271309</v>
      </c>
      <c r="T4116" s="18">
        <f t="shared" si="450"/>
        <v>0.3445389384443846</v>
      </c>
      <c r="U4116" s="18">
        <f t="shared" si="451"/>
        <v>0.39785096826101551</v>
      </c>
      <c r="V4116" s="30">
        <v>754.05150000000003</v>
      </c>
      <c r="W4116" s="3" t="s">
        <v>47</v>
      </c>
      <c r="X4116" s="3" t="s">
        <v>47</v>
      </c>
      <c r="Y4116" s="3" t="s">
        <v>47</v>
      </c>
      <c r="Z4116" s="3" t="s">
        <v>47</v>
      </c>
      <c r="AA4116" s="3" t="s">
        <v>48</v>
      </c>
      <c r="AB4116" s="12" t="s">
        <v>47</v>
      </c>
      <c r="AC4116" s="3" t="s">
        <v>47</v>
      </c>
      <c r="AD4116" s="3" t="s">
        <v>47</v>
      </c>
      <c r="AE4116" s="3" t="s">
        <v>47</v>
      </c>
      <c r="AF4116" s="3" t="s">
        <v>47</v>
      </c>
      <c r="AG4116" s="3" t="s">
        <v>47</v>
      </c>
      <c r="AI4116" s="3" t="s">
        <v>47</v>
      </c>
      <c r="AJ4116" s="3" t="s">
        <v>47</v>
      </c>
      <c r="AK4116" s="3" t="s">
        <v>47</v>
      </c>
      <c r="AL4116" s="3" t="s">
        <v>47</v>
      </c>
      <c r="AU4116" s="3">
        <v>0</v>
      </c>
      <c r="AV4116" s="3">
        <v>14</v>
      </c>
      <c r="AW4116" s="3">
        <v>1</v>
      </c>
      <c r="AX4116" s="3">
        <v>14</v>
      </c>
      <c r="AY4116" s="3">
        <v>100</v>
      </c>
      <c r="AZ4116" s="6" t="str">
        <f t="shared" si="452"/>
        <v>2348.8</v>
      </c>
      <c r="BC4116" s="12" t="s">
        <v>10426</v>
      </c>
      <c r="BJ4116" s="12">
        <f t="shared" si="453"/>
        <v>0</v>
      </c>
      <c r="BK4116" s="12">
        <f t="shared" si="454"/>
        <v>0</v>
      </c>
      <c r="CQ4116" s="3" t="str">
        <f>CONCATENATE(baseURL!$A$1,baseURL!$B$1,baseURL!$C$1,".",C4116,".",L4116,".pkl&amp;seq=",BC4116)</f>
        <v>http://proteomics.broadinstitute.org/millscripts/viewfeed.pl?side=xl&amp;cycle=1&amp;fixedMods=iaaC&amp;file=msdataSM/iPRG2012_nd/cpick_in/iPRG2012_nd.2348.8.3.pkl&amp;seq=LLGDAAKNQAAMNPANTVFDAK</v>
      </c>
    </row>
    <row r="4117" spans="1:99" x14ac:dyDescent="0.2">
      <c r="A4117" s="3">
        <v>83</v>
      </c>
      <c r="B4117" s="2" t="s">
        <v>10417</v>
      </c>
      <c r="C4117" s="2" t="s">
        <v>10418</v>
      </c>
      <c r="D4117" s="3">
        <v>10795</v>
      </c>
      <c r="E4117" s="3">
        <v>10786</v>
      </c>
      <c r="F4117" s="3">
        <v>49318</v>
      </c>
      <c r="G4117" s="3">
        <v>13133</v>
      </c>
      <c r="H4117" s="3">
        <v>39.536999999999999</v>
      </c>
      <c r="I4117" s="30">
        <v>778.58420000000001</v>
      </c>
      <c r="J4117" s="30">
        <v>778.57267179999997</v>
      </c>
      <c r="K4117" s="30">
        <v>1.153E-2</v>
      </c>
      <c r="L4117" s="3">
        <v>4</v>
      </c>
      <c r="M4117" s="3">
        <v>4</v>
      </c>
      <c r="N4117" s="10">
        <f t="shared" si="448"/>
        <v>1</v>
      </c>
      <c r="O4117" s="35">
        <v>4</v>
      </c>
      <c r="P4117" s="17"/>
      <c r="Q4117" s="40">
        <v>3111.2707399999999</v>
      </c>
      <c r="R4117" s="40">
        <v>778.57313999999997</v>
      </c>
      <c r="S4117" s="18">
        <f t="shared" si="449"/>
        <v>14.205473361235075</v>
      </c>
      <c r="T4117" s="18">
        <f t="shared" si="450"/>
        <v>-0.60135647628461952</v>
      </c>
      <c r="U4117" s="18">
        <f t="shared" si="451"/>
        <v>-0.56513637230317038</v>
      </c>
      <c r="V4117" s="30">
        <v>778.57270000000005</v>
      </c>
      <c r="W4117" s="3" t="s">
        <v>47</v>
      </c>
      <c r="Z4117" s="3" t="s">
        <v>47</v>
      </c>
      <c r="AB4117" s="12" t="s">
        <v>52</v>
      </c>
      <c r="AC4117" s="3" t="s">
        <v>47</v>
      </c>
      <c r="AD4117" s="3" t="s">
        <v>47</v>
      </c>
      <c r="AE4117" s="3" t="s">
        <v>47</v>
      </c>
      <c r="AF4117" s="3" t="s">
        <v>47</v>
      </c>
      <c r="AK4117" s="3" t="s">
        <v>47</v>
      </c>
      <c r="AL4117" s="3" t="s">
        <v>47</v>
      </c>
      <c r="AP4117" s="3" t="s">
        <v>48</v>
      </c>
      <c r="AU4117" s="3">
        <v>0</v>
      </c>
      <c r="AV4117" s="3">
        <v>8</v>
      </c>
      <c r="AW4117" s="3">
        <v>3</v>
      </c>
      <c r="AX4117" s="3">
        <v>5</v>
      </c>
      <c r="AY4117" s="3">
        <v>62.5</v>
      </c>
      <c r="AZ4117" s="6" t="str">
        <f t="shared" si="452"/>
        <v>2348.9</v>
      </c>
      <c r="BB4117" s="12" t="s">
        <v>79</v>
      </c>
      <c r="BC4117" s="12" t="s">
        <v>10167</v>
      </c>
      <c r="BF4117" s="12" t="s">
        <v>1468</v>
      </c>
      <c r="BJ4117" s="12">
        <f t="shared" si="453"/>
        <v>1</v>
      </c>
      <c r="BK4117" s="12">
        <f t="shared" si="454"/>
        <v>0</v>
      </c>
      <c r="BS4117" s="3" t="s">
        <v>10419</v>
      </c>
      <c r="BY4117" s="3" t="s">
        <v>10420</v>
      </c>
      <c r="CB4117" s="3" t="s">
        <v>10420</v>
      </c>
      <c r="CQ4117" s="3" t="str">
        <f>CONCATENATE(baseURL!$A$1,baseURL!$B$1,"+Acetyl",baseURL!$C$1,".",C4117,".",L4117,".pkl&amp;seq=",BC4117)</f>
        <v>http://proteomics.broadinstitute.org/millscripts/viewfeed.pl?side=xl&amp;cycle=1&amp;fixedMods=iaaC+Acetyl&amp;file=msdataSM/iPRG2012_nd/cpick_in/iPRG2012_nd.2348.9.4.pkl&amp;seq=sDEEHTFETADAGSSATYPMQCSALRK</v>
      </c>
    </row>
    <row r="4118" spans="1:99" x14ac:dyDescent="0.2">
      <c r="A4118" s="3">
        <v>2205</v>
      </c>
      <c r="B4118" s="2" t="s">
        <v>10427</v>
      </c>
      <c r="C4118" s="2" t="s">
        <v>10417</v>
      </c>
      <c r="D4118" s="3">
        <v>10805</v>
      </c>
      <c r="E4118" s="3">
        <v>10796</v>
      </c>
      <c r="F4118" s="3">
        <v>49340</v>
      </c>
      <c r="G4118" s="3">
        <v>13144</v>
      </c>
      <c r="H4118" s="3">
        <v>39.552700000000002</v>
      </c>
      <c r="I4118" s="30">
        <v>646.82218999999998</v>
      </c>
      <c r="J4118" s="30">
        <v>646.81930309999996</v>
      </c>
      <c r="K4118" s="30">
        <v>2.8900000000000002E-3</v>
      </c>
      <c r="L4118" s="3">
        <v>4</v>
      </c>
      <c r="M4118" s="3">
        <v>4</v>
      </c>
      <c r="N4118" s="10">
        <f t="shared" si="448"/>
        <v>1</v>
      </c>
      <c r="O4118" s="35">
        <v>4</v>
      </c>
      <c r="P4118" s="17"/>
      <c r="Q4118" s="40">
        <v>2584.2525500000002</v>
      </c>
      <c r="R4118" s="40">
        <v>646.81859999999995</v>
      </c>
      <c r="S4118" s="18">
        <f t="shared" si="449"/>
        <v>5.5502423709384185</v>
      </c>
      <c r="T4118" s="18">
        <f t="shared" si="450"/>
        <v>1.0870126493111463</v>
      </c>
      <c r="U4118" s="18">
        <f t="shared" si="451"/>
        <v>1.0822199609777137</v>
      </c>
      <c r="V4118" s="30">
        <v>646.8193</v>
      </c>
      <c r="Y4118" s="3" t="s">
        <v>47</v>
      </c>
      <c r="Z4118" s="3" t="s">
        <v>47</v>
      </c>
      <c r="AA4118" s="3" t="s">
        <v>47</v>
      </c>
      <c r="AC4118" s="3" t="s">
        <v>52</v>
      </c>
      <c r="AE4118" s="3" t="s">
        <v>48</v>
      </c>
      <c r="AG4118" s="3" t="s">
        <v>48</v>
      </c>
      <c r="AK4118" s="3" t="s">
        <v>52</v>
      </c>
      <c r="AL4118" s="3" t="s">
        <v>52</v>
      </c>
      <c r="AU4118" s="3">
        <v>0</v>
      </c>
      <c r="AV4118" s="3">
        <v>3</v>
      </c>
      <c r="AW4118" s="3">
        <v>1</v>
      </c>
      <c r="AX4118" s="3">
        <v>3</v>
      </c>
      <c r="AY4118" s="3">
        <v>100</v>
      </c>
      <c r="AZ4118" s="6" t="str">
        <f t="shared" si="452"/>
        <v>2349.10</v>
      </c>
      <c r="BC4118" s="12" t="s">
        <v>10400</v>
      </c>
      <c r="BJ4118" s="12">
        <f t="shared" si="453"/>
        <v>0</v>
      </c>
      <c r="BK4118" s="12">
        <f t="shared" si="454"/>
        <v>0</v>
      </c>
      <c r="CQ4118" s="3" t="str">
        <f>CONCATENATE(baseURL!$A$1,baseURL!$B$1,baseURL!$C$1,".",C4118,".",L4118,".pkl&amp;seq=",BC4118)</f>
        <v>http://proteomics.broadinstitute.org/millscripts/viewfeed.pl?side=xl&amp;cycle=1&amp;fixedMods=iaaC&amp;file=msdataSM/iPRG2012_nd/cpick_in/iPRG2012_nd.2349.10.4.pkl&amp;seq=ALKHPDADSLYVSTLDVGDEEGPR</v>
      </c>
    </row>
    <row r="4119" spans="1:99" x14ac:dyDescent="0.2">
      <c r="A4119" s="3">
        <v>3519</v>
      </c>
      <c r="B4119" s="2" t="s">
        <v>10428</v>
      </c>
      <c r="C4119" s="2" t="s">
        <v>10429</v>
      </c>
      <c r="D4119" s="3">
        <v>10806</v>
      </c>
      <c r="E4119" s="3">
        <v>10797</v>
      </c>
      <c r="F4119" s="3">
        <v>49341</v>
      </c>
      <c r="G4119" s="3">
        <v>13145</v>
      </c>
      <c r="H4119" s="3">
        <v>39.553600000000003</v>
      </c>
      <c r="I4119" s="30">
        <v>649.07629999999995</v>
      </c>
      <c r="J4119" s="30">
        <v>648.99358329999995</v>
      </c>
      <c r="K4119" s="30">
        <v>8.2720000000000002E-2</v>
      </c>
      <c r="L4119" s="3">
        <v>3</v>
      </c>
      <c r="M4119" s="3">
        <v>3</v>
      </c>
      <c r="N4119" s="10">
        <f t="shared" si="448"/>
        <v>1</v>
      </c>
      <c r="O4119" s="35">
        <v>3</v>
      </c>
      <c r="P4119" s="17"/>
      <c r="Q4119" s="40">
        <v>1944.9621199999999</v>
      </c>
      <c r="R4119" s="40">
        <v>648.99222999999995</v>
      </c>
      <c r="S4119" s="18">
        <f t="shared" si="449"/>
        <v>129.53930126404899</v>
      </c>
      <c r="T4119" s="18">
        <f t="shared" si="450"/>
        <v>2.0852329772965383</v>
      </c>
      <c r="U4119" s="18">
        <f t="shared" si="451"/>
        <v>1.956880131046371</v>
      </c>
      <c r="V4119" s="30">
        <v>648.99350000000004</v>
      </c>
      <c r="W4119" s="3" t="s">
        <v>47</v>
      </c>
      <c r="X4119" s="3" t="s">
        <v>47</v>
      </c>
      <c r="Y4119" s="3" t="s">
        <v>47</v>
      </c>
      <c r="Z4119" s="3" t="s">
        <v>47</v>
      </c>
      <c r="AA4119" s="3" t="s">
        <v>47</v>
      </c>
      <c r="AB4119" s="12" t="s">
        <v>47</v>
      </c>
      <c r="AC4119" s="3" t="s">
        <v>47</v>
      </c>
      <c r="AD4119" s="3" t="s">
        <v>47</v>
      </c>
      <c r="AE4119" s="3" t="s">
        <v>47</v>
      </c>
      <c r="AF4119" s="3" t="s">
        <v>48</v>
      </c>
      <c r="AH4119" s="3" t="s">
        <v>47</v>
      </c>
      <c r="AI4119" s="3" t="s">
        <v>48</v>
      </c>
      <c r="AK4119" s="3" t="s">
        <v>47</v>
      </c>
      <c r="AL4119" s="3" t="s">
        <v>48</v>
      </c>
      <c r="AM4119" s="3" t="s">
        <v>48</v>
      </c>
      <c r="AU4119" s="3">
        <v>0</v>
      </c>
      <c r="AV4119" s="3">
        <v>11</v>
      </c>
      <c r="AW4119" s="3">
        <v>1</v>
      </c>
      <c r="AX4119" s="3">
        <v>11</v>
      </c>
      <c r="AY4119" s="3">
        <v>100</v>
      </c>
      <c r="AZ4119" s="6" t="str">
        <f t="shared" si="452"/>
        <v>2349.11</v>
      </c>
      <c r="BC4119" s="12" t="s">
        <v>10430</v>
      </c>
      <c r="BJ4119" s="12">
        <f t="shared" si="453"/>
        <v>0</v>
      </c>
      <c r="BK4119" s="12">
        <f t="shared" si="454"/>
        <v>0</v>
      </c>
      <c r="CQ4119" s="3" t="str">
        <f>CONCATENATE(baseURL!$A$1,baseURL!$B$1,baseURL!$C$1,".",C4119,".",L4119,".pkl&amp;seq=",BC4119)</f>
        <v>http://proteomics.broadinstitute.org/millscripts/viewfeed.pl?side=xl&amp;cycle=1&amp;fixedMods=iaaC&amp;file=msdataSM/iPRG2012_nd/cpick_in/iPRG2012_nd.2349.11.3.pkl&amp;seq=GESDDSLNRLAQNDGLLK</v>
      </c>
    </row>
    <row r="4120" spans="1:99" x14ac:dyDescent="0.2">
      <c r="A4120" s="3">
        <v>7383</v>
      </c>
      <c r="B4120" s="2" t="s">
        <v>10431</v>
      </c>
      <c r="C4120" s="2" t="s">
        <v>10432</v>
      </c>
      <c r="D4120" s="3">
        <v>10809</v>
      </c>
      <c r="E4120" s="3">
        <v>10800</v>
      </c>
      <c r="F4120" s="3">
        <v>49344</v>
      </c>
      <c r="G4120" s="3">
        <v>13148</v>
      </c>
      <c r="H4120" s="3">
        <v>39.556100000000001</v>
      </c>
      <c r="I4120" s="30">
        <v>703.06074000000001</v>
      </c>
      <c r="J4120" s="30">
        <v>703.39074800000003</v>
      </c>
      <c r="K4120" s="30">
        <v>-0.33001000000000003</v>
      </c>
      <c r="L4120" s="3">
        <v>0</v>
      </c>
      <c r="M4120" s="3">
        <v>3</v>
      </c>
      <c r="N4120" s="10">
        <f t="shared" si="448"/>
        <v>1</v>
      </c>
      <c r="O4120" s="35">
        <v>3</v>
      </c>
      <c r="P4120" s="17"/>
      <c r="Q4120" s="40">
        <v>2107.16183</v>
      </c>
      <c r="R4120" s="40">
        <v>703.05879000000004</v>
      </c>
      <c r="S4120" s="18">
        <f t="shared" si="449"/>
        <v>2.773594509735462</v>
      </c>
      <c r="T4120" s="18">
        <f t="shared" si="450"/>
        <v>472.16250578416913</v>
      </c>
      <c r="U4120" s="18">
        <f t="shared" si="451"/>
        <v>472.23646830440504</v>
      </c>
      <c r="V4120" s="30">
        <v>703.39080000000001</v>
      </c>
      <c r="W4120" s="3" t="s">
        <v>47</v>
      </c>
      <c r="X4120" s="3" t="s">
        <v>47</v>
      </c>
      <c r="Y4120" s="3" t="s">
        <v>47</v>
      </c>
      <c r="Z4120" s="3" t="s">
        <v>47</v>
      </c>
      <c r="AA4120" s="3" t="s">
        <v>47</v>
      </c>
      <c r="AB4120" s="12" t="s">
        <v>47</v>
      </c>
      <c r="AC4120" s="3" t="s">
        <v>47</v>
      </c>
      <c r="AF4120" s="3" t="s">
        <v>48</v>
      </c>
      <c r="AG4120" s="3" t="s">
        <v>52</v>
      </c>
      <c r="AH4120" s="3" t="s">
        <v>48</v>
      </c>
      <c r="AM4120" s="3" t="s">
        <v>48</v>
      </c>
      <c r="AO4120" s="3" t="s">
        <v>48</v>
      </c>
      <c r="AU4120" s="3">
        <v>0</v>
      </c>
      <c r="AV4120" s="3">
        <v>7</v>
      </c>
      <c r="AW4120" s="3">
        <v>3</v>
      </c>
      <c r="AX4120" s="3">
        <v>5</v>
      </c>
      <c r="AY4120" s="3">
        <v>71.430000000000007</v>
      </c>
      <c r="AZ4120" s="6" t="str">
        <f t="shared" si="452"/>
        <v>2349.14</v>
      </c>
      <c r="BC4120" s="12" t="s">
        <v>10433</v>
      </c>
      <c r="BJ4120" s="12">
        <f t="shared" si="453"/>
        <v>0</v>
      </c>
      <c r="BK4120" s="12">
        <f t="shared" si="454"/>
        <v>0</v>
      </c>
      <c r="BP4120" s="3" t="s">
        <v>54</v>
      </c>
      <c r="BR4120" s="3" t="s">
        <v>54</v>
      </c>
      <c r="BV4120" s="3" t="s">
        <v>10434</v>
      </c>
      <c r="BW4120" s="3" t="s">
        <v>10435</v>
      </c>
      <c r="CQ4120" s="3" t="str">
        <f>CONCATENATE(baseURL!$A$1,baseURL!$B$1,baseURL!$C$1,".",C4120,".",L4120,".pkl&amp;seq=",BC4120,"&amp;varMods=Deamidated-N")</f>
        <v>http://proteomics.broadinstitute.org/millscripts/viewfeed.pl?side=xl&amp;cycle=1&amp;fixedMods=iaaC&amp;file=msdataSM/iPRG2012_nd/cpick_in/iPRG2012_nd.2349.14.0.pkl&amp;seq=SNVVVLAATNRPNSLDPALR&amp;varMods=Deamidated-N</v>
      </c>
    </row>
    <row r="4121" spans="1:99" x14ac:dyDescent="0.2">
      <c r="A4121" s="3">
        <v>3231</v>
      </c>
      <c r="B4121" s="2" t="s">
        <v>10436</v>
      </c>
      <c r="C4121" s="2" t="s">
        <v>10437</v>
      </c>
      <c r="D4121" s="3">
        <v>10811</v>
      </c>
      <c r="E4121" s="3">
        <v>10802</v>
      </c>
      <c r="F4121" s="3">
        <v>49346</v>
      </c>
      <c r="G4121" s="3">
        <v>13150</v>
      </c>
      <c r="H4121" s="3">
        <v>39.559399999999997</v>
      </c>
      <c r="I4121" s="30">
        <v>743.39928999999995</v>
      </c>
      <c r="J4121" s="30">
        <v>743.39874950000001</v>
      </c>
      <c r="K4121" s="30">
        <v>5.4000000000000001E-4</v>
      </c>
      <c r="L4121" s="3">
        <v>0</v>
      </c>
      <c r="M4121" s="3">
        <v>2</v>
      </c>
      <c r="N4121" s="10">
        <f t="shared" si="448"/>
        <v>1</v>
      </c>
      <c r="O4121" s="35">
        <v>2</v>
      </c>
      <c r="P4121" s="17"/>
      <c r="Q4121" s="40">
        <v>1485.7907499999999</v>
      </c>
      <c r="R4121" s="40">
        <v>743.39900999999998</v>
      </c>
      <c r="S4121" s="18">
        <f t="shared" si="449"/>
        <v>0.37664833583137136</v>
      </c>
      <c r="T4121" s="18">
        <f t="shared" si="450"/>
        <v>-0.3504174695734103</v>
      </c>
      <c r="U4121" s="18">
        <f t="shared" si="451"/>
        <v>-0.41700351472506414</v>
      </c>
      <c r="V4121" s="30">
        <v>743.39869999999996</v>
      </c>
      <c r="W4121" s="3" t="s">
        <v>47</v>
      </c>
      <c r="X4121" s="3" t="s">
        <v>47</v>
      </c>
      <c r="Y4121" s="3" t="s">
        <v>47</v>
      </c>
      <c r="Z4121" s="3" t="s">
        <v>47</v>
      </c>
      <c r="AA4121" s="3" t="s">
        <v>47</v>
      </c>
      <c r="AB4121" s="12" t="s">
        <v>48</v>
      </c>
      <c r="AE4121" s="3" t="s">
        <v>52</v>
      </c>
      <c r="AF4121" s="3" t="s">
        <v>48</v>
      </c>
      <c r="AG4121" s="3" t="s">
        <v>48</v>
      </c>
      <c r="AH4121" s="3" t="s">
        <v>48</v>
      </c>
      <c r="AI4121" s="3" t="s">
        <v>48</v>
      </c>
      <c r="AK4121" s="3" t="s">
        <v>52</v>
      </c>
      <c r="AU4121" s="3">
        <v>0</v>
      </c>
      <c r="AV4121" s="3">
        <v>5</v>
      </c>
      <c r="AW4121" s="3">
        <v>1</v>
      </c>
      <c r="AX4121" s="3">
        <v>5</v>
      </c>
      <c r="AY4121" s="3">
        <v>100</v>
      </c>
      <c r="AZ4121" s="6" t="str">
        <f t="shared" si="452"/>
        <v>2349.16</v>
      </c>
      <c r="BC4121" s="12" t="s">
        <v>10438</v>
      </c>
      <c r="BJ4121" s="12">
        <f t="shared" si="453"/>
        <v>0</v>
      </c>
      <c r="BK4121" s="12">
        <f t="shared" si="454"/>
        <v>0</v>
      </c>
      <c r="CQ4121" s="3" t="str">
        <f>CONCATENATE(baseURL!$A$1,baseURL!$B$1,baseURL!$C$1,".",C4121,".",L4121,".pkl&amp;seq=",BC4121)</f>
        <v>http://proteomics.broadinstitute.org/millscripts/viewfeed.pl?side=xl&amp;cycle=1&amp;fixedMods=iaaC&amp;file=msdataSM/iPRG2012_nd/cpick_in/iPRG2012_nd.2349.16.0.pkl&amp;seq=ALQLPAVSSDESLR</v>
      </c>
    </row>
    <row r="4122" spans="1:99" x14ac:dyDescent="0.2">
      <c r="A4122" s="3">
        <v>6432</v>
      </c>
      <c r="B4122" s="2" t="s">
        <v>10446</v>
      </c>
      <c r="C4122" s="2" t="s">
        <v>10427</v>
      </c>
      <c r="D4122" s="3">
        <v>10823</v>
      </c>
      <c r="E4122" s="3">
        <v>10814</v>
      </c>
      <c r="F4122" s="3">
        <v>49362</v>
      </c>
      <c r="G4122" s="3">
        <v>13163</v>
      </c>
      <c r="H4122" s="3">
        <v>39.583500000000001</v>
      </c>
      <c r="I4122" s="30">
        <v>733.99901999999997</v>
      </c>
      <c r="J4122" s="30">
        <v>733.99706160000005</v>
      </c>
      <c r="K4122" s="30">
        <v>1.9599999999999999E-3</v>
      </c>
      <c r="L4122" s="3">
        <v>3</v>
      </c>
      <c r="M4122" s="3">
        <v>3</v>
      </c>
      <c r="N4122" s="10">
        <f t="shared" si="448"/>
        <v>1</v>
      </c>
      <c r="O4122" s="35">
        <v>3</v>
      </c>
      <c r="P4122" s="17"/>
      <c r="Q4122" s="40">
        <v>2199.9763899999998</v>
      </c>
      <c r="R4122" s="40">
        <v>733.99698000000001</v>
      </c>
      <c r="S4122" s="18">
        <f t="shared" si="449"/>
        <v>2.7793029883657052</v>
      </c>
      <c r="T4122" s="18">
        <f t="shared" si="450"/>
        <v>0.11117211959658314</v>
      </c>
      <c r="U4122" s="18">
        <f t="shared" si="451"/>
        <v>-0.10899227409000115</v>
      </c>
      <c r="V4122" s="30">
        <v>733.99689999999998</v>
      </c>
      <c r="W4122" s="3" t="s">
        <v>47</v>
      </c>
      <c r="X4122" s="3" t="s">
        <v>47</v>
      </c>
      <c r="Y4122" s="3" t="s">
        <v>47</v>
      </c>
      <c r="Z4122" s="3" t="s">
        <v>47</v>
      </c>
      <c r="AA4122" s="3" t="s">
        <v>47</v>
      </c>
      <c r="AB4122" s="12" t="s">
        <v>47</v>
      </c>
      <c r="AC4122" s="3" t="s">
        <v>47</v>
      </c>
      <c r="AD4122" s="3" t="s">
        <v>47</v>
      </c>
      <c r="AE4122" s="3" t="s">
        <v>47</v>
      </c>
      <c r="AF4122" s="3" t="s">
        <v>47</v>
      </c>
      <c r="AG4122" s="3" t="s">
        <v>47</v>
      </c>
      <c r="AH4122" s="3" t="s">
        <v>47</v>
      </c>
      <c r="AI4122" s="3" t="s">
        <v>47</v>
      </c>
      <c r="AJ4122" s="3" t="s">
        <v>47</v>
      </c>
      <c r="AK4122" s="3" t="s">
        <v>47</v>
      </c>
      <c r="AL4122" s="3" t="s">
        <v>47</v>
      </c>
      <c r="AU4122" s="3">
        <v>0</v>
      </c>
      <c r="AV4122" s="3">
        <v>16</v>
      </c>
      <c r="AW4122" s="3">
        <v>1</v>
      </c>
      <c r="AX4122" s="3">
        <v>16</v>
      </c>
      <c r="AY4122" s="3">
        <v>100</v>
      </c>
      <c r="AZ4122" s="6" t="str">
        <f t="shared" si="452"/>
        <v>2350.11</v>
      </c>
      <c r="BC4122" s="12" t="s">
        <v>10254</v>
      </c>
      <c r="BJ4122" s="12">
        <f t="shared" si="453"/>
        <v>0</v>
      </c>
      <c r="BK4122" s="12">
        <f t="shared" si="454"/>
        <v>0</v>
      </c>
      <c r="CQ4122" s="3" t="str">
        <f>CONCATENATE(baseURL!$A$1,baseURL!$B$1,baseURL!$C$1,".",C4122,".",L4122,".pkl&amp;seq=",BC4122)</f>
        <v>http://proteomics.broadinstitute.org/millscripts/viewfeed.pl?side=xl&amp;cycle=1&amp;fixedMods=iaaC&amp;file=msdataSM/iPRG2012_nd/cpick_in/iPRG2012_nd.2350.11.3.pkl&amp;seq=TSSGNEMPPQDAEGWFYKR</v>
      </c>
    </row>
    <row r="4123" spans="1:99" x14ac:dyDescent="0.2">
      <c r="A4123" s="3">
        <v>3148</v>
      </c>
      <c r="B4123" s="2" t="s">
        <v>10447</v>
      </c>
      <c r="C4123" s="2" t="s">
        <v>10441</v>
      </c>
      <c r="D4123" s="3">
        <v>10820</v>
      </c>
      <c r="E4123" s="3">
        <v>10811</v>
      </c>
      <c r="F4123" s="3">
        <v>49359</v>
      </c>
      <c r="G4123" s="3">
        <v>13160</v>
      </c>
      <c r="H4123" s="3">
        <v>39.578499999999998</v>
      </c>
      <c r="I4123" s="30">
        <v>643.32827999999995</v>
      </c>
      <c r="J4123" s="30">
        <v>643.32708390000005</v>
      </c>
      <c r="K4123" s="30">
        <v>1.1999999999999999E-3</v>
      </c>
      <c r="L4123" s="3">
        <v>3</v>
      </c>
      <c r="M4123" s="3">
        <v>3</v>
      </c>
      <c r="N4123" s="10">
        <f t="shared" si="448"/>
        <v>1</v>
      </c>
      <c r="O4123" s="35">
        <v>3</v>
      </c>
      <c r="P4123" s="17"/>
      <c r="Q4123" s="40">
        <v>1927.9647500000001</v>
      </c>
      <c r="R4123" s="40">
        <v>643.32642999999996</v>
      </c>
      <c r="S4123" s="18">
        <f t="shared" si="449"/>
        <v>2.8756785260483695</v>
      </c>
      <c r="T4123" s="18">
        <f t="shared" si="450"/>
        <v>1.0164357775390478</v>
      </c>
      <c r="U4123" s="18">
        <f t="shared" si="451"/>
        <v>0.57513570535104763</v>
      </c>
      <c r="V4123" s="30">
        <v>643.32680000000005</v>
      </c>
      <c r="W4123" s="3" t="s">
        <v>47</v>
      </c>
      <c r="X4123" s="3" t="s">
        <v>47</v>
      </c>
      <c r="Y4123" s="3" t="s">
        <v>47</v>
      </c>
      <c r="Z4123" s="3" t="s">
        <v>47</v>
      </c>
      <c r="AA4123" s="3" t="s">
        <v>47</v>
      </c>
      <c r="AB4123" s="12" t="s">
        <v>47</v>
      </c>
      <c r="AC4123" s="3" t="s">
        <v>48</v>
      </c>
      <c r="AE4123" s="3" t="s">
        <v>47</v>
      </c>
      <c r="AG4123" s="3" t="s">
        <v>52</v>
      </c>
      <c r="AH4123" s="3" t="s">
        <v>48</v>
      </c>
      <c r="AK4123" s="3" t="s">
        <v>52</v>
      </c>
      <c r="AP4123" s="3" t="s">
        <v>52</v>
      </c>
      <c r="AU4123" s="3">
        <v>0</v>
      </c>
      <c r="AV4123" s="3">
        <v>7</v>
      </c>
      <c r="AW4123" s="3">
        <v>1</v>
      </c>
      <c r="AX4123" s="3">
        <v>7</v>
      </c>
      <c r="AY4123" s="3">
        <v>100</v>
      </c>
      <c r="AZ4123" s="6" t="str">
        <f t="shared" si="452"/>
        <v>2350.8</v>
      </c>
      <c r="BC4123" s="12" t="s">
        <v>10448</v>
      </c>
      <c r="BJ4123" s="12">
        <f t="shared" si="453"/>
        <v>0</v>
      </c>
      <c r="BK4123" s="12">
        <f t="shared" si="454"/>
        <v>0</v>
      </c>
      <c r="CQ4123" s="3" t="str">
        <f>CONCATENATE(baseURL!$A$1,baseURL!$B$1,baseURL!$C$1,".",C4123,".",L4123,".pkl&amp;seq=",BC4123)</f>
        <v>http://proteomics.broadinstitute.org/millscripts/viewfeed.pl?side=xl&amp;cycle=1&amp;fixedMods=iaaC&amp;file=msdataSM/iPRG2012_nd/cpick_in/iPRG2012_nd.2350.8.3.pkl&amp;seq=LVSTLDANFADKYDEVK</v>
      </c>
    </row>
    <row r="4124" spans="1:99" x14ac:dyDescent="0.2">
      <c r="A4124" s="3">
        <v>7270</v>
      </c>
      <c r="B4124" s="2" t="s">
        <v>10443</v>
      </c>
      <c r="C4124" s="2" t="s">
        <v>10444</v>
      </c>
      <c r="D4124" s="3">
        <v>10821</v>
      </c>
      <c r="E4124" s="3">
        <v>10812</v>
      </c>
      <c r="F4124" s="3">
        <v>49360</v>
      </c>
      <c r="G4124" s="3">
        <v>13161</v>
      </c>
      <c r="H4124" s="3">
        <v>39.580199999999998</v>
      </c>
      <c r="I4124" s="30">
        <v>667.36140999999998</v>
      </c>
      <c r="J4124" s="30">
        <v>667.35902599999997</v>
      </c>
      <c r="K4124" s="30">
        <v>2.3800000000000002E-3</v>
      </c>
      <c r="L4124" s="3">
        <v>2</v>
      </c>
      <c r="M4124" s="3">
        <v>2</v>
      </c>
      <c r="N4124" s="10">
        <f t="shared" si="448"/>
        <v>1</v>
      </c>
      <c r="O4124" s="35">
        <v>2</v>
      </c>
      <c r="P4124" s="17"/>
      <c r="Q4124" s="40">
        <v>1333.7110399999999</v>
      </c>
      <c r="R4124" s="40">
        <v>667.35915999999997</v>
      </c>
      <c r="S4124" s="18">
        <f t="shared" si="449"/>
        <v>3.3714978902869004</v>
      </c>
      <c r="T4124" s="18">
        <f t="shared" si="450"/>
        <v>-0.20079142991420548</v>
      </c>
      <c r="U4124" s="18">
        <f t="shared" si="451"/>
        <v>5.9937740290695263E-2</v>
      </c>
      <c r="V4124" s="30">
        <v>667.35919999999999</v>
      </c>
      <c r="W4124" s="3" t="s">
        <v>47</v>
      </c>
      <c r="X4124" s="3" t="s">
        <v>47</v>
      </c>
      <c r="Y4124" s="3" t="s">
        <v>47</v>
      </c>
      <c r="AA4124" s="3" t="s">
        <v>47</v>
      </c>
      <c r="AB4124" s="12" t="s">
        <v>47</v>
      </c>
      <c r="AF4124" s="3" t="s">
        <v>47</v>
      </c>
      <c r="AG4124" s="3" t="s">
        <v>48</v>
      </c>
      <c r="AI4124" s="3" t="s">
        <v>52</v>
      </c>
      <c r="AK4124" s="3" t="s">
        <v>52</v>
      </c>
      <c r="AL4124" s="3" t="s">
        <v>52</v>
      </c>
      <c r="AM4124" s="3" t="s">
        <v>52</v>
      </c>
      <c r="AP4124" s="3" t="s">
        <v>52</v>
      </c>
      <c r="AU4124" s="3">
        <v>0</v>
      </c>
      <c r="AV4124" s="3">
        <v>6</v>
      </c>
      <c r="AW4124" s="3">
        <v>1</v>
      </c>
      <c r="AX4124" s="3">
        <v>6</v>
      </c>
      <c r="AY4124" s="3">
        <v>100</v>
      </c>
      <c r="AZ4124" s="6" t="str">
        <f t="shared" si="452"/>
        <v>2350.9</v>
      </c>
      <c r="BC4124" s="12" t="s">
        <v>10445</v>
      </c>
      <c r="BJ4124" s="12">
        <f t="shared" si="453"/>
        <v>0</v>
      </c>
      <c r="BK4124" s="12">
        <f t="shared" si="454"/>
        <v>0</v>
      </c>
      <c r="CQ4124" s="3" t="str">
        <f>CONCATENATE(baseURL!$A$1,baseURL!$B$1,baseURL!$C$1,".",C4124,".",L4124,".pkl&amp;seq=",BC4124)</f>
        <v>http://proteomics.broadinstitute.org/millscripts/viewfeed.pl?side=xl&amp;cycle=1&amp;fixedMods=iaaC&amp;file=msdataSM/iPRG2012_nd/cpick_in/iPRG2012_nd.2350.9.2.pkl&amp;seq=LQLPSSLAYGER</v>
      </c>
    </row>
    <row r="4125" spans="1:99" x14ac:dyDescent="0.2">
      <c r="A4125" s="3">
        <v>1520</v>
      </c>
      <c r="B4125" s="2" t="s">
        <v>10449</v>
      </c>
      <c r="C4125" s="2" t="s">
        <v>10450</v>
      </c>
      <c r="D4125" s="3">
        <v>10841</v>
      </c>
      <c r="E4125" s="3">
        <v>10832</v>
      </c>
      <c r="F4125" s="3">
        <v>49389</v>
      </c>
      <c r="G4125" s="3">
        <v>13182</v>
      </c>
      <c r="H4125" s="3">
        <v>39.607100000000003</v>
      </c>
      <c r="I4125" s="30">
        <v>669.07191</v>
      </c>
      <c r="J4125" s="30">
        <v>669.07122649999997</v>
      </c>
      <c r="K4125" s="30">
        <v>6.8000000000000005E-4</v>
      </c>
      <c r="L4125" s="3">
        <v>4</v>
      </c>
      <c r="M4125" s="3">
        <v>4</v>
      </c>
      <c r="N4125" s="10">
        <f t="shared" si="448"/>
        <v>1</v>
      </c>
      <c r="O4125" s="35">
        <v>4</v>
      </c>
      <c r="P4125" s="17"/>
      <c r="Q4125" s="40">
        <v>2673.2626799999998</v>
      </c>
      <c r="R4125" s="40">
        <v>669.07113000000004</v>
      </c>
      <c r="S4125" s="18">
        <f t="shared" si="449"/>
        <v>1.1657953317509986</v>
      </c>
      <c r="T4125" s="18">
        <f t="shared" si="450"/>
        <v>0.14422980696669899</v>
      </c>
      <c r="U4125" s="18">
        <f t="shared" si="451"/>
        <v>0.10462265788833816</v>
      </c>
      <c r="V4125" s="30">
        <v>669.07119999999998</v>
      </c>
      <c r="W4125" s="3" t="s">
        <v>47</v>
      </c>
      <c r="X4125" s="3" t="s">
        <v>47</v>
      </c>
      <c r="Y4125" s="3" t="s">
        <v>47</v>
      </c>
      <c r="Z4125" s="3" t="s">
        <v>47</v>
      </c>
      <c r="AA4125" s="3" t="s">
        <v>47</v>
      </c>
      <c r="AB4125" s="12" t="s">
        <v>47</v>
      </c>
      <c r="AE4125" s="3" t="s">
        <v>47</v>
      </c>
      <c r="AF4125" s="3" t="s">
        <v>48</v>
      </c>
      <c r="AG4125" s="3" t="s">
        <v>47</v>
      </c>
      <c r="AL4125" s="3" t="s">
        <v>47</v>
      </c>
      <c r="AM4125" s="3" t="s">
        <v>47</v>
      </c>
      <c r="AN4125" s="3" t="s">
        <v>47</v>
      </c>
      <c r="AO4125" s="3" t="s">
        <v>48</v>
      </c>
      <c r="AP4125" s="3" t="s">
        <v>48</v>
      </c>
      <c r="AU4125" s="3">
        <v>0</v>
      </c>
      <c r="AV4125" s="3">
        <v>11</v>
      </c>
      <c r="AW4125" s="3">
        <v>1</v>
      </c>
      <c r="AX4125" s="3">
        <v>11</v>
      </c>
      <c r="AY4125" s="3">
        <v>100</v>
      </c>
      <c r="AZ4125" s="6" t="str">
        <f t="shared" si="452"/>
        <v>2351.17</v>
      </c>
      <c r="BC4125" s="12" t="s">
        <v>10451</v>
      </c>
      <c r="BJ4125" s="12">
        <f t="shared" si="453"/>
        <v>1</v>
      </c>
      <c r="BK4125" s="12">
        <f t="shared" si="454"/>
        <v>0</v>
      </c>
      <c r="CQ4125" s="3" t="str">
        <f>CONCATENATE(baseURL!$A$1,baseURL!$B$1,baseURL!$C$1,".",C4125,".",L4125,".pkl&amp;seq=",BC4125)</f>
        <v>http://proteomics.broadinstitute.org/millscripts/viewfeed.pl?side=xl&amp;cycle=1&amp;fixedMods=iaaC&amp;file=msdataSM/iPRG2012_nd/cpick_in/iPRG2012_nd.2351.17.4.pkl&amp;seq=TAENFRALCTGEKGFGYAGSPFHR</v>
      </c>
    </row>
    <row r="4126" spans="1:99" x14ac:dyDescent="0.2">
      <c r="A4126" s="3">
        <v>1358</v>
      </c>
      <c r="B4126" s="2" t="s">
        <v>10452</v>
      </c>
      <c r="C4126" s="2" t="s">
        <v>10453</v>
      </c>
      <c r="D4126" s="3">
        <v>10842</v>
      </c>
      <c r="E4126" s="3">
        <v>10833</v>
      </c>
      <c r="F4126" s="3">
        <v>49390</v>
      </c>
      <c r="G4126" s="3">
        <v>13183</v>
      </c>
      <c r="H4126" s="3">
        <v>39.607900000000001</v>
      </c>
      <c r="I4126" s="30">
        <v>722.39602000000002</v>
      </c>
      <c r="J4126" s="30">
        <v>722.39543509999999</v>
      </c>
      <c r="K4126" s="30">
        <v>5.8E-4</v>
      </c>
      <c r="L4126" s="3">
        <v>2</v>
      </c>
      <c r="M4126" s="3">
        <v>2</v>
      </c>
      <c r="N4126" s="10">
        <f t="shared" si="448"/>
        <v>1</v>
      </c>
      <c r="O4126" s="35">
        <v>2</v>
      </c>
      <c r="P4126" s="17"/>
      <c r="Q4126" s="40">
        <v>1443.78421</v>
      </c>
      <c r="R4126" s="40">
        <v>722.39574000000005</v>
      </c>
      <c r="S4126" s="18">
        <f t="shared" si="449"/>
        <v>0.38759918486671718</v>
      </c>
      <c r="T4126" s="18">
        <f t="shared" si="450"/>
        <v>-0.42206782678440963</v>
      </c>
      <c r="U4126" s="18">
        <f t="shared" si="451"/>
        <v>-0.47065615316485282</v>
      </c>
      <c r="V4126" s="30">
        <v>722.3954</v>
      </c>
      <c r="X4126" s="3" t="s">
        <v>47</v>
      </c>
      <c r="Y4126" s="3" t="s">
        <v>47</v>
      </c>
      <c r="Z4126" s="3" t="s">
        <v>47</v>
      </c>
      <c r="AA4126" s="3" t="s">
        <v>47</v>
      </c>
      <c r="AB4126" s="12" t="s">
        <v>47</v>
      </c>
      <c r="AD4126" s="3" t="s">
        <v>47</v>
      </c>
      <c r="AH4126" s="3" t="s">
        <v>48</v>
      </c>
      <c r="AL4126" s="3" t="s">
        <v>48</v>
      </c>
      <c r="AU4126" s="3">
        <v>0</v>
      </c>
      <c r="AV4126" s="3">
        <v>6</v>
      </c>
      <c r="AW4126" s="3">
        <v>1</v>
      </c>
      <c r="AX4126" s="3">
        <v>6</v>
      </c>
      <c r="AY4126" s="3">
        <v>100</v>
      </c>
      <c r="AZ4126" s="6" t="str">
        <f t="shared" si="452"/>
        <v>2351.18</v>
      </c>
      <c r="BC4126" s="12" t="s">
        <v>10454</v>
      </c>
      <c r="BJ4126" s="12">
        <f t="shared" si="453"/>
        <v>0</v>
      </c>
      <c r="BK4126" s="12">
        <f t="shared" si="454"/>
        <v>0</v>
      </c>
      <c r="CQ4126" s="3" t="str">
        <f>CONCATENATE(baseURL!$A$1,baseURL!$B$1,baseURL!$C$1,".",C4126,".",L4126,".pkl&amp;seq=",BC4126)</f>
        <v>http://proteomics.broadinstitute.org/millscripts/viewfeed.pl?side=xl&amp;cycle=1&amp;fixedMods=iaaC&amp;file=msdataSM/iPRG2012_nd/cpick_in/iPRG2012_nd.2351.18.2.pkl&amp;seq=VVVFEDAPAGLAAGK</v>
      </c>
    </row>
    <row r="4127" spans="1:99" x14ac:dyDescent="0.2">
      <c r="A4127" s="3">
        <v>4449</v>
      </c>
      <c r="B4127" s="2" t="s">
        <v>10462</v>
      </c>
      <c r="C4127" s="2" t="s">
        <v>10463</v>
      </c>
      <c r="D4127" s="3">
        <v>10854</v>
      </c>
      <c r="E4127" s="3">
        <v>10845</v>
      </c>
      <c r="F4127" s="3">
        <v>49404</v>
      </c>
      <c r="G4127" s="3">
        <v>13196</v>
      </c>
      <c r="H4127" s="3">
        <v>39.630800000000001</v>
      </c>
      <c r="I4127" s="30">
        <v>720.39111000000003</v>
      </c>
      <c r="J4127" s="30">
        <v>720.38679070000001</v>
      </c>
      <c r="K4127" s="30">
        <v>4.3200000000000001E-3</v>
      </c>
      <c r="L4127" s="3">
        <v>2</v>
      </c>
      <c r="M4127" s="3">
        <v>2</v>
      </c>
      <c r="N4127" s="10">
        <f t="shared" si="448"/>
        <v>1</v>
      </c>
      <c r="O4127" s="35">
        <v>2</v>
      </c>
      <c r="P4127" s="17"/>
      <c r="Q4127" s="40">
        <v>1439.7675099999999</v>
      </c>
      <c r="R4127" s="40">
        <v>720.38738999999998</v>
      </c>
      <c r="S4127" s="18">
        <f t="shared" si="449"/>
        <v>5.1638882796711787</v>
      </c>
      <c r="T4127" s="18">
        <f t="shared" si="450"/>
        <v>-0.83191350694826927</v>
      </c>
      <c r="U4127" s="18">
        <f t="shared" si="451"/>
        <v>-0.95781798729600198</v>
      </c>
      <c r="V4127" s="30">
        <v>720.38670000000002</v>
      </c>
      <c r="W4127" s="3" t="s">
        <v>47</v>
      </c>
      <c r="X4127" s="3" t="s">
        <v>47</v>
      </c>
      <c r="Y4127" s="3" t="s">
        <v>47</v>
      </c>
      <c r="Z4127" s="3" t="s">
        <v>47</v>
      </c>
      <c r="AA4127" s="3" t="s">
        <v>47</v>
      </c>
      <c r="AB4127" s="12" t="s">
        <v>47</v>
      </c>
      <c r="AC4127" s="3" t="s">
        <v>47</v>
      </c>
      <c r="AD4127" s="3" t="s">
        <v>47</v>
      </c>
      <c r="AE4127" s="3" t="s">
        <v>47</v>
      </c>
      <c r="AF4127" s="3" t="s">
        <v>47</v>
      </c>
      <c r="AG4127" s="3" t="s">
        <v>47</v>
      </c>
      <c r="AH4127" s="3" t="s">
        <v>47</v>
      </c>
      <c r="AI4127" s="3" t="s">
        <v>47</v>
      </c>
      <c r="AK4127" s="3" t="s">
        <v>48</v>
      </c>
      <c r="AL4127" s="3" t="s">
        <v>47</v>
      </c>
      <c r="AM4127" s="3" t="s">
        <v>47</v>
      </c>
      <c r="AN4127" s="3" t="s">
        <v>47</v>
      </c>
      <c r="AU4127" s="3">
        <v>0</v>
      </c>
      <c r="AV4127" s="3">
        <v>16</v>
      </c>
      <c r="AW4127" s="3">
        <v>1</v>
      </c>
      <c r="AX4127" s="3">
        <v>16</v>
      </c>
      <c r="AY4127" s="3">
        <v>100</v>
      </c>
      <c r="AZ4127" s="6" t="str">
        <f t="shared" si="452"/>
        <v>2352.11</v>
      </c>
      <c r="BC4127" s="12" t="s">
        <v>10464</v>
      </c>
      <c r="BJ4127" s="12">
        <f t="shared" si="453"/>
        <v>0</v>
      </c>
      <c r="BK4127" s="12">
        <f t="shared" si="454"/>
        <v>0</v>
      </c>
      <c r="CQ4127" s="3" t="str">
        <f>CONCATENATE(baseURL!$A$1,baseURL!$B$1,baseURL!$C$1,".",C4127,".",L4127,".pkl&amp;seq=",BC4127)</f>
        <v>http://proteomics.broadinstitute.org/millscripts/viewfeed.pl?side=xl&amp;cycle=1&amp;fixedMods=iaaC&amp;file=msdataSM/iPRG2012_nd/cpick_in/iPRG2012_nd.2352.11.2.pkl&amp;seq=TLGMVVNGPLPDAR</v>
      </c>
    </row>
    <row r="4128" spans="1:99" x14ac:dyDescent="0.2">
      <c r="A4128" s="3">
        <v>7097</v>
      </c>
      <c r="B4128" s="2" t="s">
        <v>10459</v>
      </c>
      <c r="C4128" s="2" t="s">
        <v>10460</v>
      </c>
      <c r="D4128" s="3">
        <v>10852</v>
      </c>
      <c r="E4128" s="3">
        <v>10843</v>
      </c>
      <c r="F4128" s="3">
        <v>49402</v>
      </c>
      <c r="G4128" s="3">
        <v>13194</v>
      </c>
      <c r="H4128" s="3">
        <v>39.627499999999998</v>
      </c>
      <c r="I4128" s="30">
        <v>618.66081999999994</v>
      </c>
      <c r="J4128" s="30">
        <v>618.66382520000002</v>
      </c>
      <c r="K4128" s="30">
        <v>-3.0100000000000001E-3</v>
      </c>
      <c r="L4128" s="3">
        <v>3</v>
      </c>
      <c r="M4128" s="3">
        <v>3</v>
      </c>
      <c r="N4128" s="10">
        <f t="shared" si="448"/>
        <v>1</v>
      </c>
      <c r="O4128" s="35">
        <v>3</v>
      </c>
      <c r="P4128" s="17"/>
      <c r="Q4128" s="40">
        <v>1853.97559</v>
      </c>
      <c r="R4128" s="40">
        <v>618.66337999999996</v>
      </c>
      <c r="S4128" s="18">
        <f t="shared" si="449"/>
        <v>-4.1379530173852723</v>
      </c>
      <c r="T4128" s="18">
        <f t="shared" si="450"/>
        <v>0.71961589201921272</v>
      </c>
      <c r="U4128" s="18">
        <f t="shared" si="451"/>
        <v>-6.5948626213027284</v>
      </c>
      <c r="V4128" s="30">
        <v>618.65930000000003</v>
      </c>
      <c r="X4128" s="3" t="s">
        <v>47</v>
      </c>
      <c r="Y4128" s="3" t="s">
        <v>47</v>
      </c>
      <c r="AA4128" s="3" t="s">
        <v>48</v>
      </c>
      <c r="AB4128" s="12" t="s">
        <v>47</v>
      </c>
      <c r="AC4128" s="3" t="s">
        <v>47</v>
      </c>
      <c r="AD4128" s="3" t="s">
        <v>47</v>
      </c>
      <c r="AG4128" s="3" t="s">
        <v>47</v>
      </c>
      <c r="AH4128" s="3" t="s">
        <v>47</v>
      </c>
      <c r="AI4128" s="3" t="s">
        <v>47</v>
      </c>
      <c r="AJ4128" s="3" t="s">
        <v>52</v>
      </c>
      <c r="AU4128" s="3">
        <v>0</v>
      </c>
      <c r="AV4128" s="3">
        <v>8</v>
      </c>
      <c r="AW4128" s="3">
        <v>1</v>
      </c>
      <c r="AX4128" s="3">
        <v>8</v>
      </c>
      <c r="AY4128" s="3">
        <v>100</v>
      </c>
      <c r="AZ4128" s="6" t="str">
        <f t="shared" si="452"/>
        <v>2352.9</v>
      </c>
      <c r="BC4128" s="12" t="s">
        <v>10461</v>
      </c>
      <c r="BJ4128" s="12">
        <f t="shared" si="453"/>
        <v>0</v>
      </c>
      <c r="BK4128" s="12">
        <f t="shared" si="454"/>
        <v>0</v>
      </c>
      <c r="CQ4128" s="3" t="str">
        <f>CONCATENATE(baseURL!$A$1,baseURL!$B$1,baseURL!$C$1,".",C4128,".",L4128,".pkl&amp;seq=",BC4128)</f>
        <v>http://proteomics.broadinstitute.org/millscripts/viewfeed.pl?side=xl&amp;cycle=1&amp;fixedMods=iaaC&amp;file=msdataSM/iPRG2012_nd/cpick_in/iPRG2012_nd.2352.9.3.pkl&amp;seq=LKQLNFGGTVETVYER</v>
      </c>
      <c r="CU4128" s="7"/>
    </row>
    <row r="4129" spans="1:95" x14ac:dyDescent="0.2">
      <c r="A4129" s="3">
        <v>7234</v>
      </c>
      <c r="B4129" s="2" t="s">
        <v>10468</v>
      </c>
      <c r="C4129" s="2" t="s">
        <v>10469</v>
      </c>
      <c r="D4129" s="3">
        <v>10859</v>
      </c>
      <c r="E4129" s="3">
        <v>10850</v>
      </c>
      <c r="F4129" s="3">
        <v>49417</v>
      </c>
      <c r="G4129" s="3">
        <v>13202</v>
      </c>
      <c r="H4129" s="3">
        <v>39.647199999999998</v>
      </c>
      <c r="I4129" s="30">
        <v>477.30389000000002</v>
      </c>
      <c r="J4129" s="30">
        <v>477.3056497</v>
      </c>
      <c r="K4129" s="30">
        <v>-1.7600000000000001E-3</v>
      </c>
      <c r="L4129" s="3">
        <v>2</v>
      </c>
      <c r="M4129" s="3">
        <v>2</v>
      </c>
      <c r="N4129" s="10">
        <f t="shared" si="448"/>
        <v>1</v>
      </c>
      <c r="O4129" s="35">
        <v>2</v>
      </c>
      <c r="P4129" s="17"/>
      <c r="Q4129" s="40">
        <v>953.60298999999998</v>
      </c>
      <c r="R4129" s="40">
        <v>477.30513999999999</v>
      </c>
      <c r="S4129" s="18">
        <f t="shared" si="449"/>
        <v>-2.6188697653045208</v>
      </c>
      <c r="T4129" s="18">
        <f t="shared" si="450"/>
        <v>1.0678703355450168</v>
      </c>
      <c r="U4129" s="18">
        <f t="shared" si="451"/>
        <v>0.96374407372257387</v>
      </c>
      <c r="V4129" s="30">
        <v>477.30560000000003</v>
      </c>
      <c r="W4129" s="3" t="s">
        <v>47</v>
      </c>
      <c r="X4129" s="3" t="s">
        <v>47</v>
      </c>
      <c r="Y4129" s="3" t="s">
        <v>48</v>
      </c>
      <c r="Z4129" s="3" t="s">
        <v>65</v>
      </c>
      <c r="AA4129" s="3" t="s">
        <v>47</v>
      </c>
      <c r="AB4129" s="12" t="s">
        <v>48</v>
      </c>
      <c r="AG4129" s="3" t="s">
        <v>52</v>
      </c>
      <c r="AH4129" s="3" t="s">
        <v>47</v>
      </c>
      <c r="AK4129" s="3" t="s">
        <v>52</v>
      </c>
      <c r="AL4129" s="3" t="s">
        <v>52</v>
      </c>
      <c r="AU4129" s="3">
        <v>1</v>
      </c>
      <c r="AV4129" s="3">
        <v>4</v>
      </c>
      <c r="AW4129" s="3">
        <v>1</v>
      </c>
      <c r="AX4129" s="3">
        <v>4</v>
      </c>
      <c r="AY4129" s="3">
        <v>100</v>
      </c>
      <c r="AZ4129" s="6" t="str">
        <f t="shared" si="452"/>
        <v>2353.3</v>
      </c>
      <c r="BC4129" s="12" t="s">
        <v>10276</v>
      </c>
      <c r="BJ4129" s="12">
        <f t="shared" si="453"/>
        <v>0</v>
      </c>
      <c r="BK4129" s="12">
        <f t="shared" si="454"/>
        <v>0</v>
      </c>
      <c r="BV4129" s="3" t="s">
        <v>10470</v>
      </c>
      <c r="CQ4129" s="3" t="str">
        <f>CONCATENATE(baseURL!$A$1,baseURL!$B$1,baseURL!$C$1,".",C4129,".",L4129,".pkl&amp;seq=",BC4129)</f>
        <v>http://proteomics.broadinstitute.org/millscripts/viewfeed.pl?side=xl&amp;cycle=1&amp;fixedMods=iaaC&amp;file=msdataSM/iPRG2012_nd/cpick_in/iPRG2012_nd.2353.3.2.pkl&amp;seq=LLLPGELAK</v>
      </c>
    </row>
    <row r="4130" spans="1:95" x14ac:dyDescent="0.2">
      <c r="A4130" s="3">
        <v>7489</v>
      </c>
      <c r="B4130" s="2" t="s">
        <v>10465</v>
      </c>
      <c r="C4130" s="2" t="s">
        <v>10466</v>
      </c>
      <c r="D4130" s="3">
        <v>10865</v>
      </c>
      <c r="E4130" s="3">
        <v>10856</v>
      </c>
      <c r="F4130" s="3">
        <v>49423</v>
      </c>
      <c r="G4130" s="3">
        <v>13208</v>
      </c>
      <c r="H4130" s="3">
        <v>39.658900000000003</v>
      </c>
      <c r="I4130" s="30">
        <v>992.09939999999995</v>
      </c>
      <c r="J4130" s="30">
        <v>992.09838879999995</v>
      </c>
      <c r="K4130" s="30">
        <v>1.01E-3</v>
      </c>
      <c r="L4130" s="3">
        <v>3</v>
      </c>
      <c r="M4130" s="3">
        <v>3</v>
      </c>
      <c r="N4130" s="10">
        <f t="shared" si="448"/>
        <v>1</v>
      </c>
      <c r="O4130" s="35">
        <v>3</v>
      </c>
      <c r="Q4130" s="40">
        <v>2974.2829400000001</v>
      </c>
      <c r="R4130" s="40">
        <v>992.09916999999996</v>
      </c>
      <c r="S4130" s="18">
        <f t="shared" si="449"/>
        <v>0.23183166254210255</v>
      </c>
      <c r="T4130" s="18">
        <f t="shared" si="450"/>
        <v>-0.78742128169083203</v>
      </c>
      <c r="U4130" s="18">
        <f t="shared" si="451"/>
        <v>-0.97772483766759832</v>
      </c>
      <c r="V4130" s="30">
        <v>992.09820000000002</v>
      </c>
      <c r="W4130" s="3" t="s">
        <v>47</v>
      </c>
      <c r="AA4130" s="3" t="s">
        <v>48</v>
      </c>
      <c r="AB4130" s="12" t="s">
        <v>47</v>
      </c>
      <c r="AD4130" s="3" t="s">
        <v>47</v>
      </c>
      <c r="AK4130" s="3" t="s">
        <v>47</v>
      </c>
      <c r="AL4130" s="3" t="s">
        <v>52</v>
      </c>
      <c r="AO4130" s="3" t="s">
        <v>47</v>
      </c>
      <c r="AP4130" s="3" t="s">
        <v>47</v>
      </c>
      <c r="AQ4130" s="3" t="s">
        <v>65</v>
      </c>
      <c r="AS4130" s="3" t="s">
        <v>47</v>
      </c>
      <c r="AU4130" s="3">
        <v>1</v>
      </c>
      <c r="AV4130" s="3">
        <v>7</v>
      </c>
      <c r="AW4130" s="3">
        <v>3</v>
      </c>
      <c r="AX4130" s="3">
        <v>5</v>
      </c>
      <c r="AY4130" s="3">
        <v>71.430000000000007</v>
      </c>
      <c r="AZ4130" s="6" t="str">
        <f t="shared" si="452"/>
        <v>2353.9</v>
      </c>
      <c r="BB4130" s="12" t="s">
        <v>79</v>
      </c>
      <c r="BC4130" s="12" t="s">
        <v>20197</v>
      </c>
      <c r="BI4130" s="12" t="s">
        <v>594</v>
      </c>
      <c r="BJ4130" s="12">
        <f t="shared" si="453"/>
        <v>0</v>
      </c>
      <c r="BK4130" s="12">
        <f t="shared" si="454"/>
        <v>1</v>
      </c>
      <c r="BR4130" s="3" t="s">
        <v>594</v>
      </c>
      <c r="BZ4130" s="3" t="s">
        <v>20267</v>
      </c>
      <c r="CM4130" s="3" t="s">
        <v>10357</v>
      </c>
      <c r="CO4130" s="3" t="s">
        <v>10467</v>
      </c>
      <c r="CQ4130" s="3" t="str">
        <f>CONCATENATE(baseURL!$A$1,baseURL!$B$1,"+Acetyl",baseURL!$C$1,".",C4130,".",L4130,".pkl&amp;seq=",BC4130,"&amp;varMods=ReducedCys-C")</f>
        <v>http://proteomics.broadinstitute.org/millscripts/viewfeed.pl?side=xl&amp;cycle=1&amp;fixedMods=iaaC+Acetyl&amp;file=msdataSM/iPRG2012_nd/cpick_in/iPRG2012_nd.2353.9.3.pkl&amp;seq=SDEEHTFETADAGSSATYPMQcSALRK&amp;varMods=ReducedCys-C</v>
      </c>
    </row>
    <row r="4131" spans="1:95" x14ac:dyDescent="0.2">
      <c r="A4131" s="3">
        <v>284</v>
      </c>
      <c r="B4131" s="2" t="s">
        <v>10471</v>
      </c>
      <c r="C4131" s="2" t="s">
        <v>10472</v>
      </c>
      <c r="D4131" s="3">
        <v>10866</v>
      </c>
      <c r="E4131" s="3">
        <v>10857</v>
      </c>
      <c r="F4131" s="3">
        <v>49436</v>
      </c>
      <c r="G4131" s="3">
        <v>13210</v>
      </c>
      <c r="H4131" s="3">
        <v>39.670299999999997</v>
      </c>
      <c r="I4131" s="30">
        <v>446.75808000000001</v>
      </c>
      <c r="J4131" s="30">
        <v>447.4937966</v>
      </c>
      <c r="K4131" s="30">
        <v>-0.73572000000000004</v>
      </c>
      <c r="L4131" s="3">
        <v>2</v>
      </c>
      <c r="M4131" s="3">
        <v>4</v>
      </c>
      <c r="N4131" s="10">
        <f t="shared" si="448"/>
        <v>-1</v>
      </c>
      <c r="O4131" s="35">
        <v>2</v>
      </c>
      <c r="P4131" s="17"/>
      <c r="Q4131" s="40">
        <v>892.50732000000005</v>
      </c>
      <c r="R4131" s="40">
        <v>446.75729999999999</v>
      </c>
      <c r="S4131" s="18">
        <f t="shared" si="449"/>
        <v>1.7459143924905289</v>
      </c>
      <c r="T4131" s="18">
        <f t="shared" si="450"/>
        <v>1648.538479393643</v>
      </c>
      <c r="U4131" s="18">
        <f t="shared" si="451"/>
        <v>1.7906814282084642</v>
      </c>
      <c r="V4131" s="30">
        <v>446.75810000000001</v>
      </c>
      <c r="Z4131" s="3" t="s">
        <v>52</v>
      </c>
      <c r="AA4131" s="3" t="s">
        <v>65</v>
      </c>
      <c r="AB4131" s="12" t="s">
        <v>48</v>
      </c>
      <c r="AD4131" s="3" t="s">
        <v>47</v>
      </c>
      <c r="AF4131" s="3" t="s">
        <v>47</v>
      </c>
      <c r="AG4131" s="3" t="s">
        <v>47</v>
      </c>
      <c r="AH4131" s="3" t="s">
        <v>52</v>
      </c>
      <c r="AJ4131" s="3" t="s">
        <v>47</v>
      </c>
      <c r="AL4131" s="3" t="s">
        <v>52</v>
      </c>
      <c r="AU4131" s="3">
        <v>1</v>
      </c>
      <c r="AV4131" s="3">
        <v>4</v>
      </c>
      <c r="AW4131" s="3">
        <v>1</v>
      </c>
      <c r="AX4131" s="3">
        <v>4</v>
      </c>
      <c r="AY4131" s="3">
        <v>100</v>
      </c>
      <c r="AZ4131" s="6" t="str">
        <f t="shared" si="452"/>
        <v>2354.1</v>
      </c>
      <c r="BC4131" s="12" t="s">
        <v>10473</v>
      </c>
      <c r="BJ4131" s="12">
        <f t="shared" si="453"/>
        <v>0</v>
      </c>
      <c r="BK4131" s="12">
        <f t="shared" si="454"/>
        <v>0</v>
      </c>
      <c r="BW4131" s="3" t="s">
        <v>10474</v>
      </c>
      <c r="CQ4131" s="3" t="str">
        <f>CONCATENATE(baseURL!$A$1,baseURL!$B$1,baseURL!$C$1,".",C4131,".",L4131,".pkl&amp;seq=",BC4131)</f>
        <v>http://proteomics.broadinstitute.org/millscripts/viewfeed.pl?side=xl&amp;cycle=1&amp;fixedMods=iaaC&amp;file=msdataSM/iPRG2012_nd/cpick_in/iPRG2012_nd.2354.1.2.pkl&amp;seq=FQVMVLR</v>
      </c>
    </row>
    <row r="4132" spans="1:95" x14ac:dyDescent="0.2">
      <c r="A4132" s="3">
        <v>149</v>
      </c>
      <c r="B4132" s="2" t="s">
        <v>10477</v>
      </c>
      <c r="C4132" s="2" t="s">
        <v>10478</v>
      </c>
      <c r="D4132" s="3">
        <v>10870</v>
      </c>
      <c r="E4132" s="3">
        <v>10861</v>
      </c>
      <c r="F4132" s="3">
        <v>49440</v>
      </c>
      <c r="G4132" s="3">
        <v>13214</v>
      </c>
      <c r="H4132" s="3">
        <v>39.683599999999998</v>
      </c>
      <c r="I4132" s="30">
        <v>1037.7654</v>
      </c>
      <c r="J4132" s="30">
        <v>1037.7653600000001</v>
      </c>
      <c r="K4132" s="30">
        <v>4.0000000000000003E-5</v>
      </c>
      <c r="L4132" s="3">
        <v>3</v>
      </c>
      <c r="M4132" s="3">
        <v>0</v>
      </c>
      <c r="N4132" s="10">
        <f t="shared" si="448"/>
        <v>1</v>
      </c>
      <c r="O4132" s="35">
        <v>3</v>
      </c>
      <c r="P4132" s="17"/>
      <c r="Q4132" s="37">
        <v>3111.2707399999999</v>
      </c>
      <c r="R4132" s="37">
        <v>1037.7617600000001</v>
      </c>
      <c r="S4132" s="18">
        <f t="shared" si="449"/>
        <v>3.5075487845156581</v>
      </c>
      <c r="T4132" s="18">
        <f t="shared" si="450"/>
        <v>3.4690042924744313</v>
      </c>
      <c r="U4132" s="18">
        <f t="shared" si="451"/>
        <v>3.5075487845156581</v>
      </c>
      <c r="V4132" s="30">
        <v>1037.7654</v>
      </c>
      <c r="Z4132" s="3" t="s">
        <v>47</v>
      </c>
      <c r="AB4132" s="12" t="s">
        <v>48</v>
      </c>
      <c r="AC4132" s="3" t="s">
        <v>52</v>
      </c>
      <c r="AF4132" s="3" t="s">
        <v>47</v>
      </c>
      <c r="AG4132" s="3" t="s">
        <v>48</v>
      </c>
      <c r="AL4132" s="3" t="s">
        <v>48</v>
      </c>
      <c r="AQ4132" s="3" t="s">
        <v>47</v>
      </c>
      <c r="AU4132" s="3">
        <v>0</v>
      </c>
      <c r="AV4132" s="3">
        <v>3</v>
      </c>
      <c r="AW4132" s="3">
        <v>3</v>
      </c>
      <c r="AX4132" s="3">
        <v>1</v>
      </c>
      <c r="AY4132" s="3">
        <v>33.33</v>
      </c>
      <c r="AZ4132" s="6" t="str">
        <f t="shared" si="452"/>
        <v>2354.5</v>
      </c>
      <c r="BB4132" s="12" t="s">
        <v>79</v>
      </c>
      <c r="BC4132" s="12" t="s">
        <v>10479</v>
      </c>
      <c r="BF4132" s="12" t="s">
        <v>1468</v>
      </c>
      <c r="BJ4132" s="12">
        <f t="shared" si="453"/>
        <v>1</v>
      </c>
      <c r="BK4132" s="12">
        <f t="shared" si="454"/>
        <v>0</v>
      </c>
      <c r="CQ4132" s="3" t="str">
        <f>CONCATENATE(baseURL!$A$1,baseURL!$B$1,"+Acetyl",baseURL!$C$1,".",C4132,".",L4132,".pkl&amp;seq=",BC4132)</f>
        <v>http://proteomics.broadinstitute.org/millscripts/viewfeed.pl?side=xl&amp;cycle=1&amp;fixedMods=iaaC+Acetyl&amp;file=msdataSM/iPRG2012_nd/cpick_in/iPRG2012_nd.2354.5.3.pkl&amp;seq=SDEEHTFETADAGSsATYPMQCSALRK</v>
      </c>
    </row>
    <row r="4133" spans="1:95" x14ac:dyDescent="0.2">
      <c r="A4133" s="3">
        <v>7804</v>
      </c>
      <c r="B4133" s="2" t="s">
        <v>10480</v>
      </c>
      <c r="C4133" s="2" t="s">
        <v>10481</v>
      </c>
      <c r="D4133" s="3">
        <v>10880</v>
      </c>
      <c r="E4133" s="3">
        <v>10871</v>
      </c>
      <c r="F4133" s="3">
        <v>49466</v>
      </c>
      <c r="G4133" s="3">
        <v>13225</v>
      </c>
      <c r="H4133" s="3">
        <v>39.704999999999998</v>
      </c>
      <c r="I4133" s="30">
        <v>685.36098000000004</v>
      </c>
      <c r="J4133" s="30">
        <v>685.36023899999998</v>
      </c>
      <c r="K4133" s="30">
        <v>7.3999999999999999E-4</v>
      </c>
      <c r="L4133" s="3">
        <v>2</v>
      </c>
      <c r="M4133" s="3">
        <v>2</v>
      </c>
      <c r="N4133" s="10">
        <f t="shared" si="448"/>
        <v>1</v>
      </c>
      <c r="O4133" s="35">
        <v>2</v>
      </c>
      <c r="Q4133" s="40">
        <v>1369.71441</v>
      </c>
      <c r="R4133" s="40">
        <v>685.36084000000005</v>
      </c>
      <c r="S4133" s="18">
        <f t="shared" si="449"/>
        <v>0.20427195692650674</v>
      </c>
      <c r="T4133" s="18">
        <f t="shared" si="450"/>
        <v>-0.87691032956338233</v>
      </c>
      <c r="U4133" s="18">
        <f t="shared" si="451"/>
        <v>-0.93381466044873218</v>
      </c>
      <c r="V4133" s="30">
        <v>685.36019999999996</v>
      </c>
      <c r="X4133" s="3" t="s">
        <v>47</v>
      </c>
      <c r="Y4133" s="3" t="s">
        <v>47</v>
      </c>
      <c r="Z4133" s="3" t="s">
        <v>52</v>
      </c>
      <c r="AA4133" s="3" t="s">
        <v>48</v>
      </c>
      <c r="AD4133" s="3" t="s">
        <v>65</v>
      </c>
      <c r="AG4133" s="3" t="s">
        <v>52</v>
      </c>
      <c r="AI4133" s="3" t="s">
        <v>52</v>
      </c>
      <c r="AJ4133" s="3" t="s">
        <v>47</v>
      </c>
      <c r="AK4133" s="3" t="s">
        <v>52</v>
      </c>
      <c r="AL4133" s="3" t="s">
        <v>52</v>
      </c>
      <c r="AM4133" s="3" t="s">
        <v>52</v>
      </c>
      <c r="AO4133" s="3" t="s">
        <v>47</v>
      </c>
      <c r="AQ4133" s="3" t="s">
        <v>47</v>
      </c>
      <c r="AU4133" s="3">
        <v>1</v>
      </c>
      <c r="AV4133" s="3">
        <v>5</v>
      </c>
      <c r="AW4133" s="3">
        <v>3</v>
      </c>
      <c r="AX4133" s="3">
        <v>3</v>
      </c>
      <c r="AY4133" s="3">
        <v>60</v>
      </c>
      <c r="AZ4133" s="6" t="str">
        <f t="shared" si="452"/>
        <v>2355.10</v>
      </c>
      <c r="BA4133" s="20"/>
      <c r="BC4133" s="12" t="s">
        <v>8044</v>
      </c>
      <c r="BJ4133" s="12">
        <f t="shared" si="453"/>
        <v>0</v>
      </c>
      <c r="BK4133" s="12">
        <f t="shared" si="454"/>
        <v>0</v>
      </c>
      <c r="BP4133" s="3" t="s">
        <v>20331</v>
      </c>
      <c r="BR4133" s="3" t="s">
        <v>20331</v>
      </c>
      <c r="BZ4133" s="3" t="s">
        <v>10482</v>
      </c>
      <c r="CF4133" s="3" t="s">
        <v>8045</v>
      </c>
      <c r="CM4133" s="3" t="s">
        <v>10483</v>
      </c>
      <c r="CQ4133" s="3" t="str">
        <f>CONCATENATE(baseURL!$A$1,baseURL!$B$1,baseURL!$C$1,".",C4133,".",L4133,".pkl&amp;seq=",BC4133,"&amp;varMods=Succinimide-N")</f>
        <v>http://proteomics.broadinstitute.org/millscripts/viewfeed.pl?side=xl&amp;cycle=1&amp;fixedMods=iaaC&amp;file=msdataSM/iPRG2012_nd/cpick_in/iPRG2012_nd.2355.10.2.pkl&amp;seq=AnGTTVLVGMPAGAK&amp;varMods=Succinimide-N</v>
      </c>
    </row>
    <row r="4134" spans="1:95" x14ac:dyDescent="0.2">
      <c r="A4134" s="3">
        <v>6741</v>
      </c>
      <c r="B4134" s="2" t="s">
        <v>10484</v>
      </c>
      <c r="C4134" s="2" t="s">
        <v>10485</v>
      </c>
      <c r="D4134" s="3">
        <v>10881</v>
      </c>
      <c r="E4134" s="3">
        <v>10872</v>
      </c>
      <c r="F4134" s="3">
        <v>49467</v>
      </c>
      <c r="G4134" s="3">
        <v>13226</v>
      </c>
      <c r="H4134" s="3">
        <v>39.706600000000002</v>
      </c>
      <c r="I4134" s="30">
        <v>775.06245999999999</v>
      </c>
      <c r="J4134" s="30">
        <v>775.06139450000001</v>
      </c>
      <c r="K4134" s="30">
        <v>1.07E-3</v>
      </c>
      <c r="L4134" s="3">
        <v>3</v>
      </c>
      <c r="M4134" s="3">
        <v>3</v>
      </c>
      <c r="N4134" s="10">
        <f t="shared" si="448"/>
        <v>1</v>
      </c>
      <c r="O4134" s="35">
        <v>3</v>
      </c>
      <c r="P4134" s="17"/>
      <c r="Q4134" s="40">
        <v>2323.1677</v>
      </c>
      <c r="R4134" s="40">
        <v>775.06074999999998</v>
      </c>
      <c r="S4134" s="18">
        <f t="shared" si="449"/>
        <v>2.2062786691272458</v>
      </c>
      <c r="T4134" s="18">
        <f t="shared" si="450"/>
        <v>0.83154772064157945</v>
      </c>
      <c r="U4134" s="18">
        <f t="shared" si="451"/>
        <v>0.96766608299944012</v>
      </c>
      <c r="V4134" s="30">
        <v>775.06150000000002</v>
      </c>
      <c r="W4134" s="3" t="s">
        <v>47</v>
      </c>
      <c r="X4134" s="3" t="s">
        <v>47</v>
      </c>
      <c r="Y4134" s="3" t="s">
        <v>47</v>
      </c>
      <c r="Z4134" s="3" t="s">
        <v>47</v>
      </c>
      <c r="AA4134" s="3" t="s">
        <v>47</v>
      </c>
      <c r="AB4134" s="12" t="s">
        <v>47</v>
      </c>
      <c r="AC4134" s="3" t="s">
        <v>47</v>
      </c>
      <c r="AD4134" s="3" t="s">
        <v>47</v>
      </c>
      <c r="AE4134" s="3" t="s">
        <v>47</v>
      </c>
      <c r="AF4134" s="3" t="s">
        <v>47</v>
      </c>
      <c r="AG4134" s="3" t="s">
        <v>47</v>
      </c>
      <c r="AI4134" s="3" t="s">
        <v>47</v>
      </c>
      <c r="AJ4134" s="3" t="s">
        <v>52</v>
      </c>
      <c r="AK4134" s="3" t="s">
        <v>47</v>
      </c>
      <c r="AL4134" s="3" t="s">
        <v>47</v>
      </c>
      <c r="AN4134" s="3" t="s">
        <v>47</v>
      </c>
      <c r="AU4134" s="3">
        <v>0</v>
      </c>
      <c r="AV4134" s="3">
        <v>15</v>
      </c>
      <c r="AW4134" s="3">
        <v>1</v>
      </c>
      <c r="AX4134" s="3">
        <v>15</v>
      </c>
      <c r="AY4134" s="3">
        <v>100</v>
      </c>
      <c r="AZ4134" s="6" t="str">
        <f t="shared" si="452"/>
        <v>2355.11</v>
      </c>
      <c r="BC4134" s="12" t="s">
        <v>10486</v>
      </c>
      <c r="BJ4134" s="12">
        <f t="shared" si="453"/>
        <v>0</v>
      </c>
      <c r="BK4134" s="12">
        <f t="shared" si="454"/>
        <v>0</v>
      </c>
      <c r="CQ4134" s="3" t="str">
        <f>CONCATENATE(baseURL!$A$1,baseURL!$B$1,baseURL!$C$1,".",C4134,".",L4134,".pkl&amp;seq=",BC4134)</f>
        <v>http://proteomics.broadinstitute.org/millscripts/viewfeed.pl?side=xl&amp;cycle=1&amp;fixedMods=iaaC&amp;file=msdataSM/iPRG2012_nd/cpick_in/iPRG2012_nd.2355.11.3.pkl&amp;seq=VNDAVVTVPAYFNDSQRQATK</v>
      </c>
    </row>
    <row r="4135" spans="1:95" x14ac:dyDescent="0.2">
      <c r="A4135" s="3">
        <v>6375</v>
      </c>
      <c r="B4135" s="2" t="s">
        <v>10487</v>
      </c>
      <c r="C4135" s="2" t="s">
        <v>10488</v>
      </c>
      <c r="D4135" s="3">
        <v>10882</v>
      </c>
      <c r="E4135" s="3">
        <v>10873</v>
      </c>
      <c r="F4135" s="3">
        <v>49468</v>
      </c>
      <c r="G4135" s="3">
        <v>13227</v>
      </c>
      <c r="H4135" s="3">
        <v>39.708300000000001</v>
      </c>
      <c r="I4135" s="30">
        <v>822.93958999999995</v>
      </c>
      <c r="J4135" s="30">
        <v>822.93898820000004</v>
      </c>
      <c r="K4135" s="30">
        <v>5.9999999999999995E-4</v>
      </c>
      <c r="L4135" s="3">
        <v>2</v>
      </c>
      <c r="M4135" s="3">
        <v>2</v>
      </c>
      <c r="N4135" s="10">
        <f t="shared" si="448"/>
        <v>1</v>
      </c>
      <c r="O4135" s="35">
        <v>2</v>
      </c>
      <c r="P4135" s="17"/>
      <c r="Q4135" s="40">
        <v>1644.8704</v>
      </c>
      <c r="R4135" s="40">
        <v>822.93884000000003</v>
      </c>
      <c r="S4135" s="18">
        <f t="shared" si="449"/>
        <v>0.91136784833903506</v>
      </c>
      <c r="T4135" s="18">
        <f t="shared" si="450"/>
        <v>0.18008628686472766</v>
      </c>
      <c r="U4135" s="18">
        <f t="shared" si="451"/>
        <v>0.31594085415349227</v>
      </c>
      <c r="V4135" s="30">
        <v>822.93910000000005</v>
      </c>
      <c r="W4135" s="3" t="s">
        <v>47</v>
      </c>
      <c r="X4135" s="3" t="s">
        <v>47</v>
      </c>
      <c r="Y4135" s="3" t="s">
        <v>47</v>
      </c>
      <c r="Z4135" s="3" t="s">
        <v>47</v>
      </c>
      <c r="AA4135" s="3" t="s">
        <v>47</v>
      </c>
      <c r="AB4135" s="12" t="s">
        <v>47</v>
      </c>
      <c r="AC4135" s="3" t="s">
        <v>47</v>
      </c>
      <c r="AD4135" s="3" t="s">
        <v>47</v>
      </c>
      <c r="AE4135" s="3" t="s">
        <v>47</v>
      </c>
      <c r="AF4135" s="3" t="s">
        <v>47</v>
      </c>
      <c r="AG4135" s="3" t="s">
        <v>47</v>
      </c>
      <c r="AH4135" s="3" t="s">
        <v>47</v>
      </c>
      <c r="AI4135" s="3" t="s">
        <v>47</v>
      </c>
      <c r="AJ4135" s="3" t="s">
        <v>47</v>
      </c>
      <c r="AK4135" s="3" t="s">
        <v>48</v>
      </c>
      <c r="AL4135" s="3" t="s">
        <v>47</v>
      </c>
      <c r="AO4135" s="3" t="s">
        <v>52</v>
      </c>
      <c r="AU4135" s="3">
        <v>0</v>
      </c>
      <c r="AV4135" s="3">
        <v>15</v>
      </c>
      <c r="AW4135" s="3">
        <v>1</v>
      </c>
      <c r="AX4135" s="3">
        <v>15</v>
      </c>
      <c r="AY4135" s="3">
        <v>100</v>
      </c>
      <c r="AZ4135" s="6" t="str">
        <f t="shared" si="452"/>
        <v>2355.12</v>
      </c>
      <c r="BC4135" s="12" t="s">
        <v>10489</v>
      </c>
      <c r="BJ4135" s="12">
        <f t="shared" si="453"/>
        <v>0</v>
      </c>
      <c r="BK4135" s="12">
        <f t="shared" si="454"/>
        <v>0</v>
      </c>
      <c r="CQ4135" s="3" t="str">
        <f>CONCATENATE(baseURL!$A$1,baseURL!$B$1,baseURL!$C$1,".",C4135,".",L4135,".pkl&amp;seq=",BC4135)</f>
        <v>http://proteomics.broadinstitute.org/millscripts/viewfeed.pl?side=xl&amp;cycle=1&amp;fixedMods=iaaC&amp;file=msdataSM/iPRG2012_nd/cpick_in/iPRG2012_nd.2355.12.2.pkl&amp;seq=FVQGLLQNAAANAEAK</v>
      </c>
    </row>
    <row r="4136" spans="1:95" x14ac:dyDescent="0.2">
      <c r="A4136" s="3">
        <v>5419</v>
      </c>
      <c r="B4136" s="2" t="s">
        <v>10490</v>
      </c>
      <c r="C4136" s="2" t="s">
        <v>10471</v>
      </c>
      <c r="D4136" s="3">
        <v>10872</v>
      </c>
      <c r="E4136" s="3">
        <v>10863</v>
      </c>
      <c r="F4136" s="3">
        <v>49458</v>
      </c>
      <c r="G4136" s="3">
        <v>13217</v>
      </c>
      <c r="H4136" s="3">
        <v>39.693300000000001</v>
      </c>
      <c r="I4136" s="30">
        <v>466.28498000000002</v>
      </c>
      <c r="J4136" s="30">
        <v>466.28444500000001</v>
      </c>
      <c r="K4136" s="30">
        <v>5.4000000000000001E-4</v>
      </c>
      <c r="L4136" s="3">
        <v>2</v>
      </c>
      <c r="M4136" s="3">
        <v>2</v>
      </c>
      <c r="N4136" s="10">
        <f t="shared" si="448"/>
        <v>1</v>
      </c>
      <c r="O4136" s="35">
        <v>2</v>
      </c>
      <c r="P4136" s="17"/>
      <c r="Q4136" s="40">
        <v>931.56113000000005</v>
      </c>
      <c r="R4136" s="40">
        <v>466.2842</v>
      </c>
      <c r="S4136" s="18">
        <f t="shared" si="449"/>
        <v>1.6727995501889383</v>
      </c>
      <c r="T4136" s="18">
        <f t="shared" si="450"/>
        <v>0.52543062794474282</v>
      </c>
      <c r="U4136" s="18">
        <f t="shared" si="451"/>
        <v>-0.21446148073406293</v>
      </c>
      <c r="V4136" s="30">
        <v>466.28410000000002</v>
      </c>
      <c r="W4136" s="3" t="s">
        <v>47</v>
      </c>
      <c r="X4136" s="3" t="s">
        <v>47</v>
      </c>
      <c r="Y4136" s="3" t="s">
        <v>47</v>
      </c>
      <c r="Z4136" s="3" t="s">
        <v>47</v>
      </c>
      <c r="AA4136" s="3" t="s">
        <v>47</v>
      </c>
      <c r="AB4136" s="12" t="s">
        <v>47</v>
      </c>
      <c r="AC4136" s="3" t="s">
        <v>47</v>
      </c>
      <c r="AD4136" s="3" t="s">
        <v>47</v>
      </c>
      <c r="AE4136" s="3" t="s">
        <v>47</v>
      </c>
      <c r="AF4136" s="3" t="s">
        <v>48</v>
      </c>
      <c r="AG4136" s="3" t="s">
        <v>47</v>
      </c>
      <c r="AH4136" s="3" t="s">
        <v>47</v>
      </c>
      <c r="AI4136" s="3" t="s">
        <v>47</v>
      </c>
      <c r="AJ4136" s="3" t="s">
        <v>47</v>
      </c>
      <c r="AK4136" s="3" t="s">
        <v>47</v>
      </c>
      <c r="AL4136" s="3" t="s">
        <v>47</v>
      </c>
      <c r="AM4136" s="3" t="s">
        <v>47</v>
      </c>
      <c r="AU4136" s="3">
        <v>0</v>
      </c>
      <c r="AV4136" s="3">
        <v>16</v>
      </c>
      <c r="AW4136" s="3">
        <v>1</v>
      </c>
      <c r="AX4136" s="3">
        <v>16</v>
      </c>
      <c r="AY4136" s="3">
        <v>100</v>
      </c>
      <c r="AZ4136" s="6" t="str">
        <f t="shared" si="452"/>
        <v>2355.2</v>
      </c>
      <c r="BC4136" s="12" t="s">
        <v>10377</v>
      </c>
      <c r="BJ4136" s="12">
        <f t="shared" si="453"/>
        <v>0</v>
      </c>
      <c r="BK4136" s="12">
        <f t="shared" si="454"/>
        <v>0</v>
      </c>
      <c r="CQ4136" s="3" t="str">
        <f>CONCATENATE(baseURL!$A$1,baseURL!$B$1,baseURL!$C$1,".",C4136,".",L4136,".pkl&amp;seq=",BC4136)</f>
        <v>http://proteomics.broadinstitute.org/millscripts/viewfeed.pl?side=xl&amp;cycle=1&amp;fixedMods=iaaC&amp;file=msdataSM/iPRG2012_nd/cpick_in/iPRG2012_nd.2355.2.2.pkl&amp;seq=LVSLPFQK</v>
      </c>
    </row>
    <row r="4137" spans="1:95" x14ac:dyDescent="0.2">
      <c r="A4137" s="3">
        <v>2073</v>
      </c>
      <c r="B4137" s="2" t="s">
        <v>10496</v>
      </c>
      <c r="C4137" s="2" t="s">
        <v>10497</v>
      </c>
      <c r="D4137" s="3">
        <v>10884</v>
      </c>
      <c r="E4137" s="3">
        <v>10875</v>
      </c>
      <c r="F4137" s="3">
        <v>49479</v>
      </c>
      <c r="G4137" s="3">
        <v>13230</v>
      </c>
      <c r="H4137" s="3">
        <v>39.720599999999997</v>
      </c>
      <c r="I4137" s="30">
        <v>561.29629999999997</v>
      </c>
      <c r="J4137" s="30">
        <v>561.29592230000003</v>
      </c>
      <c r="K4137" s="30">
        <v>3.8000000000000002E-4</v>
      </c>
      <c r="L4137" s="3">
        <v>4</v>
      </c>
      <c r="M4137" s="3">
        <v>4</v>
      </c>
      <c r="N4137" s="10">
        <f t="shared" si="448"/>
        <v>1</v>
      </c>
      <c r="O4137" s="35">
        <v>4</v>
      </c>
      <c r="P4137" s="17"/>
      <c r="Q4137" s="40">
        <v>2242.1574700000001</v>
      </c>
      <c r="R4137" s="40">
        <v>561.29481999999996</v>
      </c>
      <c r="S4137" s="18">
        <f t="shared" si="449"/>
        <v>2.6367604817999655</v>
      </c>
      <c r="T4137" s="18">
        <f t="shared" si="450"/>
        <v>1.9638520805705988</v>
      </c>
      <c r="U4137" s="18">
        <f t="shared" si="451"/>
        <v>1.5678035297955366</v>
      </c>
      <c r="V4137" s="30">
        <v>561.29570000000001</v>
      </c>
      <c r="W4137" s="3" t="s">
        <v>47</v>
      </c>
      <c r="X4137" s="3" t="s">
        <v>47</v>
      </c>
      <c r="Y4137" s="3" t="s">
        <v>47</v>
      </c>
      <c r="Z4137" s="3" t="s">
        <v>47</v>
      </c>
      <c r="AA4137" s="3" t="s">
        <v>47</v>
      </c>
      <c r="AB4137" s="12" t="s">
        <v>47</v>
      </c>
      <c r="AC4137" s="3" t="s">
        <v>47</v>
      </c>
      <c r="AD4137" s="3" t="s">
        <v>47</v>
      </c>
      <c r="AE4137" s="3" t="s">
        <v>47</v>
      </c>
      <c r="AG4137" s="3" t="s">
        <v>47</v>
      </c>
      <c r="AI4137" s="3" t="s">
        <v>47</v>
      </c>
      <c r="AJ4137" s="3" t="s">
        <v>47</v>
      </c>
      <c r="AK4137" s="3" t="s">
        <v>65</v>
      </c>
      <c r="AL4137" s="3" t="s">
        <v>52</v>
      </c>
      <c r="AM4137" s="3" t="s">
        <v>47</v>
      </c>
      <c r="AO4137" s="3" t="s">
        <v>47</v>
      </c>
      <c r="AU4137" s="3">
        <v>1</v>
      </c>
      <c r="AV4137" s="3">
        <v>14</v>
      </c>
      <c r="AW4137" s="3">
        <v>3</v>
      </c>
      <c r="AX4137" s="3">
        <v>7</v>
      </c>
      <c r="AY4137" s="3">
        <v>50</v>
      </c>
      <c r="AZ4137" s="6" t="str">
        <f t="shared" si="452"/>
        <v>2356.2</v>
      </c>
      <c r="BC4137" s="12" t="s">
        <v>10035</v>
      </c>
      <c r="BJ4137" s="12">
        <f t="shared" si="453"/>
        <v>0</v>
      </c>
      <c r="BK4137" s="12">
        <f t="shared" si="454"/>
        <v>0</v>
      </c>
      <c r="BO4137" s="3" t="s">
        <v>54</v>
      </c>
      <c r="BP4137" s="3" t="s">
        <v>54</v>
      </c>
      <c r="BR4137" s="3" t="s">
        <v>54</v>
      </c>
      <c r="BT4137" s="3" t="s">
        <v>9854</v>
      </c>
      <c r="BV4137" s="3" t="s">
        <v>9854</v>
      </c>
      <c r="BX4137" s="3" t="s">
        <v>10036</v>
      </c>
      <c r="BY4137" s="3" t="s">
        <v>9854</v>
      </c>
      <c r="BZ4137" s="3" t="s">
        <v>10036</v>
      </c>
      <c r="CC4137" s="3" t="s">
        <v>9854</v>
      </c>
      <c r="CG4137" s="3" t="s">
        <v>10038</v>
      </c>
      <c r="CI4137" s="3" t="s">
        <v>10036</v>
      </c>
      <c r="CQ4137" s="3" t="str">
        <f>CONCATENATE(baseURL!$A$1,baseURL!$B$1,baseURL!$C$1,".",C4137,".",L4137,".pkl&amp;seq=",BC4137,"&amp;varMods=Deamidated-Q+Deamidated-N")</f>
        <v>http://proteomics.broadinstitute.org/millscripts/viewfeed.pl?side=xl&amp;cycle=1&amp;fixedMods=iaaC&amp;file=msdataSM/iPRG2012_nd/cpick_in/iPRG2012_nd.2356.2.4.pkl&amp;seq=GLSNEGQnASLKGALAAAHYLR&amp;varMods=Deamidated-Q+Deamidated-N</v>
      </c>
    </row>
    <row r="4138" spans="1:95" x14ac:dyDescent="0.2">
      <c r="A4138" s="3">
        <v>3250</v>
      </c>
      <c r="B4138" s="2" t="s">
        <v>10498</v>
      </c>
      <c r="C4138" s="2" t="s">
        <v>10490</v>
      </c>
      <c r="D4138" s="3">
        <v>10885</v>
      </c>
      <c r="E4138" s="3">
        <v>10876</v>
      </c>
      <c r="F4138" s="3">
        <v>49480</v>
      </c>
      <c r="G4138" s="3">
        <v>13231</v>
      </c>
      <c r="H4138" s="3">
        <v>39.723100000000002</v>
      </c>
      <c r="I4138" s="30">
        <v>568.81823999999995</v>
      </c>
      <c r="J4138" s="30">
        <v>568.81839200000002</v>
      </c>
      <c r="K4138" s="30">
        <v>-1.4999999999999999E-4</v>
      </c>
      <c r="L4138" s="3">
        <v>2</v>
      </c>
      <c r="M4138" s="3">
        <v>2</v>
      </c>
      <c r="N4138" s="10">
        <f t="shared" si="448"/>
        <v>1</v>
      </c>
      <c r="O4138" s="35">
        <v>2</v>
      </c>
      <c r="P4138" s="17"/>
      <c r="Q4138" s="40">
        <v>1136.6310000000001</v>
      </c>
      <c r="R4138" s="40">
        <v>568.81913999999995</v>
      </c>
      <c r="S4138" s="18">
        <f t="shared" si="449"/>
        <v>-1.5822252394697114</v>
      </c>
      <c r="T4138" s="18">
        <f t="shared" si="450"/>
        <v>-1.3150049766793555</v>
      </c>
      <c r="U4138" s="18">
        <f t="shared" si="451"/>
        <v>-1.6525463610462634</v>
      </c>
      <c r="V4138" s="30">
        <v>568.81820000000005</v>
      </c>
      <c r="W4138" s="3" t="s">
        <v>47</v>
      </c>
      <c r="X4138" s="3" t="s">
        <v>47</v>
      </c>
      <c r="Y4138" s="3" t="s">
        <v>47</v>
      </c>
      <c r="Z4138" s="3" t="s">
        <v>47</v>
      </c>
      <c r="AA4138" s="3" t="s">
        <v>47</v>
      </c>
      <c r="AB4138" s="12" t="s">
        <v>47</v>
      </c>
      <c r="AE4138" s="3" t="s">
        <v>47</v>
      </c>
      <c r="AF4138" s="3" t="s">
        <v>48</v>
      </c>
      <c r="AG4138" s="3" t="s">
        <v>48</v>
      </c>
      <c r="AH4138" s="3" t="s">
        <v>48</v>
      </c>
      <c r="AI4138" s="3" t="s">
        <v>52</v>
      </c>
      <c r="AK4138" s="3" t="s">
        <v>52</v>
      </c>
      <c r="AL4138" s="3" t="s">
        <v>48</v>
      </c>
      <c r="AU4138" s="3">
        <v>0</v>
      </c>
      <c r="AV4138" s="3">
        <v>7</v>
      </c>
      <c r="AW4138" s="3">
        <v>1</v>
      </c>
      <c r="AX4138" s="3">
        <v>7</v>
      </c>
      <c r="AY4138" s="3">
        <v>100</v>
      </c>
      <c r="AZ4138" s="6" t="str">
        <f t="shared" si="452"/>
        <v>2356.3</v>
      </c>
      <c r="BC4138" s="12" t="s">
        <v>10305</v>
      </c>
      <c r="BJ4138" s="12">
        <f t="shared" si="453"/>
        <v>0</v>
      </c>
      <c r="BK4138" s="12">
        <f t="shared" si="454"/>
        <v>0</v>
      </c>
      <c r="CQ4138" s="3" t="str">
        <f>CONCATENATE(baseURL!$A$1,baseURL!$B$1,baseURL!$C$1,".",C4138,".",L4138,".pkl&amp;seq=",BC4138)</f>
        <v>http://proteomics.broadinstitute.org/millscripts/viewfeed.pl?side=xl&amp;cycle=1&amp;fixedMods=iaaC&amp;file=msdataSM/iPRG2012_nd/cpick_in/iPRG2012_nd.2356.3.2.pkl&amp;seq=YVSVSVLVDR</v>
      </c>
    </row>
    <row r="4139" spans="1:95" x14ac:dyDescent="0.2">
      <c r="A4139" s="3">
        <v>3544</v>
      </c>
      <c r="B4139" s="2" t="s">
        <v>10499</v>
      </c>
      <c r="C4139" s="2" t="s">
        <v>10500</v>
      </c>
      <c r="D4139" s="3">
        <v>10886</v>
      </c>
      <c r="E4139" s="3">
        <v>10877</v>
      </c>
      <c r="F4139" s="3">
        <v>49481</v>
      </c>
      <c r="G4139" s="3">
        <v>13232</v>
      </c>
      <c r="H4139" s="3">
        <v>39.7256</v>
      </c>
      <c r="I4139" s="30">
        <v>617.00756000000001</v>
      </c>
      <c r="J4139" s="30">
        <v>617.00791930000003</v>
      </c>
      <c r="K4139" s="30">
        <v>-3.6000000000000002E-4</v>
      </c>
      <c r="L4139" s="3">
        <v>6</v>
      </c>
      <c r="M4139" s="3">
        <v>3</v>
      </c>
      <c r="N4139" s="10">
        <f t="shared" si="448"/>
        <v>-1</v>
      </c>
      <c r="O4139" s="35">
        <v>3</v>
      </c>
      <c r="P4139" s="17"/>
      <c r="Q4139" s="40">
        <v>1849.0078900000001</v>
      </c>
      <c r="R4139" s="40">
        <v>617.00747999999999</v>
      </c>
      <c r="S4139" s="18">
        <f t="shared" si="449"/>
        <v>0.1296580716094286</v>
      </c>
      <c r="T4139" s="18">
        <f t="shared" si="450"/>
        <v>0.7119848855626697</v>
      </c>
      <c r="U4139" s="18">
        <f t="shared" si="451"/>
        <v>0.68070487567311744</v>
      </c>
      <c r="V4139" s="30">
        <v>617.00789999999995</v>
      </c>
      <c r="W4139" s="3" t="s">
        <v>47</v>
      </c>
      <c r="X4139" s="3" t="s">
        <v>47</v>
      </c>
      <c r="Y4139" s="3" t="s">
        <v>47</v>
      </c>
      <c r="Z4139" s="3" t="s">
        <v>47</v>
      </c>
      <c r="AA4139" s="3" t="s">
        <v>48</v>
      </c>
      <c r="AB4139" s="12" t="s">
        <v>47</v>
      </c>
      <c r="AC4139" s="3" t="s">
        <v>47</v>
      </c>
      <c r="AE4139" s="3" t="s">
        <v>47</v>
      </c>
      <c r="AF4139" s="3" t="s">
        <v>47</v>
      </c>
      <c r="AH4139" s="3" t="s">
        <v>47</v>
      </c>
      <c r="AI4139" s="3" t="s">
        <v>47</v>
      </c>
      <c r="AK4139" s="3" t="s">
        <v>47</v>
      </c>
      <c r="AL4139" s="3" t="s">
        <v>47</v>
      </c>
      <c r="AM4139" s="3" t="s">
        <v>47</v>
      </c>
      <c r="AN4139" s="3" t="s">
        <v>47</v>
      </c>
      <c r="AU4139" s="3">
        <v>0</v>
      </c>
      <c r="AV4139" s="3">
        <v>14</v>
      </c>
      <c r="AW4139" s="3">
        <v>1</v>
      </c>
      <c r="AX4139" s="3">
        <v>14</v>
      </c>
      <c r="AY4139" s="3">
        <v>100</v>
      </c>
      <c r="AZ4139" s="6" t="str">
        <f t="shared" si="452"/>
        <v>2356.4</v>
      </c>
      <c r="BC4139" s="12" t="s">
        <v>10501</v>
      </c>
      <c r="BJ4139" s="12">
        <f t="shared" si="453"/>
        <v>0</v>
      </c>
      <c r="BK4139" s="12">
        <f t="shared" si="454"/>
        <v>0</v>
      </c>
      <c r="CQ4139" s="3" t="str">
        <f>CONCATENATE(baseURL!$A$1,baseURL!$B$1,baseURL!$C$1,".",C4139,".",L4139,".pkl&amp;seq=",BC4139)</f>
        <v>http://proteomics.broadinstitute.org/millscripts/viewfeed.pl?side=xl&amp;cycle=1&amp;fixedMods=iaaC&amp;file=msdataSM/iPRG2012_nd/cpick_in/iPRG2012_nd.2356.4.6.pkl&amp;seq=VAAPARAGAVAPEDLWVR</v>
      </c>
    </row>
    <row r="4140" spans="1:95" x14ac:dyDescent="0.2">
      <c r="A4140" s="3">
        <v>3432</v>
      </c>
      <c r="B4140" s="2" t="s">
        <v>10502</v>
      </c>
      <c r="C4140" s="2" t="s">
        <v>10503</v>
      </c>
      <c r="D4140" s="3">
        <v>10888</v>
      </c>
      <c r="E4140" s="3">
        <v>10879</v>
      </c>
      <c r="F4140" s="3">
        <v>49483</v>
      </c>
      <c r="G4140" s="3">
        <v>13234</v>
      </c>
      <c r="H4140" s="3">
        <v>39.730600000000003</v>
      </c>
      <c r="I4140" s="30">
        <v>704.84903999999995</v>
      </c>
      <c r="J4140" s="30">
        <v>704.85174900000004</v>
      </c>
      <c r="K4140" s="30">
        <v>-2.7100000000000002E-3</v>
      </c>
      <c r="L4140" s="3">
        <v>2</v>
      </c>
      <c r="M4140" s="3">
        <v>2</v>
      </c>
      <c r="N4140" s="10">
        <f t="shared" si="448"/>
        <v>1</v>
      </c>
      <c r="O4140" s="35">
        <v>2</v>
      </c>
      <c r="P4140" s="17"/>
      <c r="Q4140" s="40">
        <v>1408.6954499999999</v>
      </c>
      <c r="R4140" s="40">
        <v>704.85136</v>
      </c>
      <c r="S4140" s="18">
        <f t="shared" si="449"/>
        <v>-3.2914741060502157</v>
      </c>
      <c r="T4140" s="18">
        <f t="shared" si="450"/>
        <v>0.55188940834426559</v>
      </c>
      <c r="U4140" s="18">
        <f t="shared" si="451"/>
        <v>0.48237120525819405</v>
      </c>
      <c r="V4140" s="30">
        <v>704.85170000000005</v>
      </c>
      <c r="W4140" s="3" t="s">
        <v>47</v>
      </c>
      <c r="X4140" s="3" t="s">
        <v>47</v>
      </c>
      <c r="Y4140" s="3" t="s">
        <v>47</v>
      </c>
      <c r="Z4140" s="3" t="s">
        <v>47</v>
      </c>
      <c r="AA4140" s="3" t="s">
        <v>47</v>
      </c>
      <c r="AB4140" s="12" t="s">
        <v>47</v>
      </c>
      <c r="AC4140" s="3" t="s">
        <v>47</v>
      </c>
      <c r="AE4140" s="3" t="s">
        <v>47</v>
      </c>
      <c r="AF4140" s="3" t="s">
        <v>47</v>
      </c>
      <c r="AG4140" s="3" t="s">
        <v>47</v>
      </c>
      <c r="AH4140" s="3" t="s">
        <v>47</v>
      </c>
      <c r="AI4140" s="3" t="s">
        <v>47</v>
      </c>
      <c r="AK4140" s="3" t="s">
        <v>48</v>
      </c>
      <c r="AL4140" s="3" t="s">
        <v>47</v>
      </c>
      <c r="AM4140" s="3" t="s">
        <v>47</v>
      </c>
      <c r="AU4140" s="3">
        <v>0</v>
      </c>
      <c r="AV4140" s="3">
        <v>14</v>
      </c>
      <c r="AW4140" s="3">
        <v>1</v>
      </c>
      <c r="AX4140" s="3">
        <v>14</v>
      </c>
      <c r="AY4140" s="3">
        <v>100</v>
      </c>
      <c r="AZ4140" s="6" t="str">
        <f t="shared" si="452"/>
        <v>2356.6</v>
      </c>
      <c r="BC4140" s="12" t="s">
        <v>10504</v>
      </c>
      <c r="BJ4140" s="12">
        <f t="shared" si="453"/>
        <v>0</v>
      </c>
      <c r="BK4140" s="12">
        <f t="shared" si="454"/>
        <v>0</v>
      </c>
      <c r="CQ4140" s="3" t="str">
        <f>CONCATENATE(baseURL!$A$1,baseURL!$B$1,baseURL!$C$1,".",C4140,".",L4140,".pkl&amp;seq=",BC4140)</f>
        <v>http://proteomics.broadinstitute.org/millscripts/viewfeed.pl?side=xl&amp;cycle=1&amp;fixedMods=iaaC&amp;file=msdataSM/iPRG2012_nd/cpick_in/iPRG2012_nd.2356.6.2.pkl&amp;seq=GADTNTPLEYLSK</v>
      </c>
    </row>
    <row r="4141" spans="1:95" x14ac:dyDescent="0.2">
      <c r="A4141" s="3">
        <v>3470</v>
      </c>
      <c r="B4141" s="2" t="s">
        <v>10505</v>
      </c>
      <c r="C4141" s="2" t="s">
        <v>10506</v>
      </c>
      <c r="D4141" s="3">
        <v>10889</v>
      </c>
      <c r="E4141" s="3">
        <v>10880</v>
      </c>
      <c r="F4141" s="3">
        <v>49484</v>
      </c>
      <c r="G4141" s="3">
        <v>13235</v>
      </c>
      <c r="H4141" s="3">
        <v>39.7331</v>
      </c>
      <c r="I4141" s="30">
        <v>741.06853000000001</v>
      </c>
      <c r="J4141" s="30">
        <v>741.06585749999999</v>
      </c>
      <c r="K4141" s="30">
        <v>2.6700000000000001E-3</v>
      </c>
      <c r="L4141" s="3">
        <v>3</v>
      </c>
      <c r="M4141" s="3">
        <v>3</v>
      </c>
      <c r="N4141" s="10">
        <f t="shared" si="448"/>
        <v>1</v>
      </c>
      <c r="O4141" s="35">
        <v>3</v>
      </c>
      <c r="P4141" s="17"/>
      <c r="Q4141" s="40">
        <v>2221.1822900000002</v>
      </c>
      <c r="R4141" s="40">
        <v>741.06560999999999</v>
      </c>
      <c r="S4141" s="18">
        <f t="shared" si="449"/>
        <v>3.9402719011847727</v>
      </c>
      <c r="T4141" s="18">
        <f t="shared" si="450"/>
        <v>0.33397852586952481</v>
      </c>
      <c r="U4141" s="18">
        <f t="shared" si="451"/>
        <v>0.39132837383133762</v>
      </c>
      <c r="V4141" s="30">
        <v>741.06590000000006</v>
      </c>
      <c r="W4141" s="3" t="s">
        <v>47</v>
      </c>
      <c r="X4141" s="3" t="s">
        <v>47</v>
      </c>
      <c r="Y4141" s="3" t="s">
        <v>47</v>
      </c>
      <c r="Z4141" s="3" t="s">
        <v>47</v>
      </c>
      <c r="AA4141" s="3" t="s">
        <v>47</v>
      </c>
      <c r="AB4141" s="12" t="s">
        <v>48</v>
      </c>
      <c r="AC4141" s="3" t="s">
        <v>47</v>
      </c>
      <c r="AE4141" s="3" t="s">
        <v>47</v>
      </c>
      <c r="AG4141" s="3" t="s">
        <v>48</v>
      </c>
      <c r="AH4141" s="3" t="s">
        <v>47</v>
      </c>
      <c r="AI4141" s="3" t="s">
        <v>47</v>
      </c>
      <c r="AM4141" s="3" t="s">
        <v>47</v>
      </c>
      <c r="AO4141" s="3" t="s">
        <v>47</v>
      </c>
      <c r="AU4141" s="3">
        <v>0</v>
      </c>
      <c r="AV4141" s="3">
        <v>11</v>
      </c>
      <c r="AW4141" s="3">
        <v>1</v>
      </c>
      <c r="AX4141" s="3">
        <v>11</v>
      </c>
      <c r="AY4141" s="3">
        <v>100</v>
      </c>
      <c r="AZ4141" s="6" t="str">
        <f t="shared" si="452"/>
        <v>2356.7</v>
      </c>
      <c r="BC4141" s="12" t="s">
        <v>10507</v>
      </c>
      <c r="BJ4141" s="12">
        <f t="shared" si="453"/>
        <v>0</v>
      </c>
      <c r="BK4141" s="12">
        <f t="shared" si="454"/>
        <v>0</v>
      </c>
      <c r="BP4141" s="3" t="s">
        <v>54</v>
      </c>
      <c r="BR4141" s="3" t="s">
        <v>54</v>
      </c>
      <c r="CQ4141" s="3" t="str">
        <f>CONCATENATE(baseURL!$A$1,baseURL!$B$1,baseURL!$C$1,".",C4141,".",L4141,".pkl&amp;seq=",BC4141,"&amp;varMods=Deamidated-N")</f>
        <v>http://proteomics.broadinstitute.org/millscripts/viewfeed.pl?side=xl&amp;cycle=1&amp;fixedMods=iaaC&amp;file=msdataSM/iPRG2012_nd/cpick_in/iPRG2012_nd.2356.7.3.pkl&amp;seq=KLLQLAGVEDVYTQSnGKTR&amp;varMods=Deamidated-N</v>
      </c>
    </row>
    <row r="4142" spans="1:95" x14ac:dyDescent="0.2">
      <c r="A4142" s="3">
        <v>4994</v>
      </c>
      <c r="B4142" s="2" t="s">
        <v>10510</v>
      </c>
      <c r="C4142" s="2" t="s">
        <v>10511</v>
      </c>
      <c r="D4142" s="3">
        <v>10900</v>
      </c>
      <c r="E4142" s="3">
        <v>10891</v>
      </c>
      <c r="F4142" s="3">
        <v>49509</v>
      </c>
      <c r="G4142" s="3">
        <v>13247</v>
      </c>
      <c r="H4142" s="3">
        <v>39.7562</v>
      </c>
      <c r="I4142" s="30">
        <v>725.86302999999998</v>
      </c>
      <c r="J4142" s="30">
        <v>725.86237449999999</v>
      </c>
      <c r="K4142" s="30">
        <v>6.6E-4</v>
      </c>
      <c r="L4142" s="3">
        <v>2</v>
      </c>
      <c r="M4142" s="3">
        <v>2</v>
      </c>
      <c r="N4142" s="10">
        <f t="shared" si="448"/>
        <v>1</v>
      </c>
      <c r="O4142" s="35">
        <v>2</v>
      </c>
      <c r="P4142" s="17"/>
      <c r="Q4142" s="40">
        <v>1450.7172499999999</v>
      </c>
      <c r="R4142" s="40">
        <v>725.86225999999999</v>
      </c>
      <c r="S4142" s="18">
        <f t="shared" si="449"/>
        <v>1.0608073217480865</v>
      </c>
      <c r="T4142" s="18">
        <f t="shared" si="450"/>
        <v>0.15774342641141362</v>
      </c>
      <c r="U4142" s="18">
        <f t="shared" si="451"/>
        <v>-8.2660310734713499E-2</v>
      </c>
      <c r="V4142" s="30">
        <v>725.86220000000003</v>
      </c>
      <c r="W4142" s="3" t="s">
        <v>47</v>
      </c>
      <c r="X4142" s="3" t="s">
        <v>47</v>
      </c>
      <c r="Y4142" s="3" t="s">
        <v>47</v>
      </c>
      <c r="Z4142" s="3" t="s">
        <v>47</v>
      </c>
      <c r="AA4142" s="3" t="s">
        <v>48</v>
      </c>
      <c r="AB4142" s="12" t="s">
        <v>47</v>
      </c>
      <c r="AC4142" s="3" t="s">
        <v>47</v>
      </c>
      <c r="AD4142" s="3" t="s">
        <v>47</v>
      </c>
      <c r="AE4142" s="3" t="s">
        <v>47</v>
      </c>
      <c r="AF4142" s="3" t="s">
        <v>47</v>
      </c>
      <c r="AG4142" s="3" t="s">
        <v>47</v>
      </c>
      <c r="AH4142" s="3" t="s">
        <v>47</v>
      </c>
      <c r="AI4142" s="3" t="s">
        <v>47</v>
      </c>
      <c r="AJ4142" s="3" t="s">
        <v>47</v>
      </c>
      <c r="AK4142" s="3" t="s">
        <v>47</v>
      </c>
      <c r="AL4142" s="3" t="s">
        <v>47</v>
      </c>
      <c r="AM4142" s="3" t="s">
        <v>47</v>
      </c>
      <c r="AN4142" s="3" t="s">
        <v>47</v>
      </c>
      <c r="AU4142" s="3">
        <v>0</v>
      </c>
      <c r="AV4142" s="3">
        <v>17</v>
      </c>
      <c r="AW4142" s="3">
        <v>1</v>
      </c>
      <c r="AX4142" s="3">
        <v>17</v>
      </c>
      <c r="AY4142" s="3">
        <v>100</v>
      </c>
      <c r="AZ4142" s="6" t="str">
        <f t="shared" si="452"/>
        <v>2357.11</v>
      </c>
      <c r="BC4142" s="12" t="s">
        <v>10403</v>
      </c>
      <c r="BJ4142" s="12">
        <f t="shared" si="453"/>
        <v>0</v>
      </c>
      <c r="BK4142" s="12">
        <f t="shared" si="454"/>
        <v>0</v>
      </c>
      <c r="CQ4142" s="3" t="str">
        <f>CONCATENATE(baseURL!$A$1,baseURL!$B$1,baseURL!$C$1,".",C4142,".",L4142,".pkl&amp;seq=",BC4142)</f>
        <v>http://proteomics.broadinstitute.org/millscripts/viewfeed.pl?side=xl&amp;cycle=1&amp;fixedMods=iaaC&amp;file=msdataSM/iPRG2012_nd/cpick_in/iPRG2012_nd.2357.11.2.pkl&amp;seq=LTADYDALDLANR</v>
      </c>
    </row>
    <row r="4143" spans="1:95" x14ac:dyDescent="0.2">
      <c r="A4143" s="3">
        <v>7421</v>
      </c>
      <c r="B4143" s="2" t="s">
        <v>10512</v>
      </c>
      <c r="C4143" s="2" t="s">
        <v>10502</v>
      </c>
      <c r="D4143" s="3">
        <v>10896</v>
      </c>
      <c r="E4143" s="3">
        <v>10887</v>
      </c>
      <c r="F4143" s="3">
        <v>49505</v>
      </c>
      <c r="G4143" s="3">
        <v>13243</v>
      </c>
      <c r="H4143" s="3">
        <v>39.749499999999998</v>
      </c>
      <c r="I4143" s="30">
        <v>550.29588999999999</v>
      </c>
      <c r="J4143" s="30">
        <v>550.29441610000003</v>
      </c>
      <c r="K4143" s="30">
        <v>1.47E-3</v>
      </c>
      <c r="L4143" s="3">
        <v>4</v>
      </c>
      <c r="M4143" s="3">
        <v>4</v>
      </c>
      <c r="N4143" s="10">
        <f t="shared" si="448"/>
        <v>1</v>
      </c>
      <c r="O4143" s="35">
        <v>4</v>
      </c>
      <c r="P4143" s="17"/>
      <c r="Q4143" s="40">
        <v>2198.15238</v>
      </c>
      <c r="R4143" s="40">
        <v>550.29354999999998</v>
      </c>
      <c r="S4143" s="18">
        <f t="shared" si="449"/>
        <v>4.2522758989339122</v>
      </c>
      <c r="T4143" s="18">
        <f t="shared" si="450"/>
        <v>1.5738872462759894</v>
      </c>
      <c r="U4143" s="18">
        <f t="shared" si="451"/>
        <v>1.5446301342510851</v>
      </c>
      <c r="V4143" s="30">
        <v>550.2944</v>
      </c>
      <c r="Y4143" s="3" t="s">
        <v>47</v>
      </c>
      <c r="Z4143" s="3" t="s">
        <v>47</v>
      </c>
      <c r="AB4143" s="12" t="s">
        <v>48</v>
      </c>
      <c r="AC4143" s="3" t="s">
        <v>52</v>
      </c>
      <c r="AE4143" s="3" t="s">
        <v>48</v>
      </c>
      <c r="AF4143" s="3" t="s">
        <v>48</v>
      </c>
      <c r="AG4143" s="3" t="s">
        <v>52</v>
      </c>
      <c r="AH4143" s="3" t="s">
        <v>47</v>
      </c>
      <c r="AL4143" s="3" t="s">
        <v>48</v>
      </c>
      <c r="AM4143" s="3" t="s">
        <v>48</v>
      </c>
      <c r="AN4143" s="3" t="s">
        <v>48</v>
      </c>
      <c r="AU4143" s="3">
        <v>0</v>
      </c>
      <c r="AV4143" s="3">
        <v>3</v>
      </c>
      <c r="AW4143" s="3">
        <v>1</v>
      </c>
      <c r="AX4143" s="3">
        <v>3</v>
      </c>
      <c r="AY4143" s="3">
        <v>100</v>
      </c>
      <c r="AZ4143" s="6" t="str">
        <f t="shared" si="452"/>
        <v>2357.7</v>
      </c>
      <c r="BC4143" s="12" t="s">
        <v>10513</v>
      </c>
      <c r="BJ4143" s="12">
        <f t="shared" si="453"/>
        <v>0</v>
      </c>
      <c r="BK4143" s="12">
        <f t="shared" si="454"/>
        <v>0</v>
      </c>
      <c r="CQ4143" s="3" t="str">
        <f>CONCATENATE(baseURL!$A$1,baseURL!$B$1,baseURL!$C$1,".",C4143,".",L4143,".pkl&amp;seq=",BC4143)</f>
        <v>http://proteomics.broadinstitute.org/millscripts/viewfeed.pl?side=xl&amp;cycle=1&amp;fixedMods=iaaC&amp;file=msdataSM/iPRG2012_nd/cpick_in/iPRG2012_nd.2357.7.4.pkl&amp;seq=ALQLLNQDDADLLGGRDRSK</v>
      </c>
    </row>
    <row r="4144" spans="1:95" x14ac:dyDescent="0.2">
      <c r="A4144" s="3">
        <v>366</v>
      </c>
      <c r="B4144" s="2" t="s">
        <v>10514</v>
      </c>
      <c r="C4144" s="2" t="s">
        <v>10505</v>
      </c>
      <c r="D4144" s="3">
        <v>10897</v>
      </c>
      <c r="E4144" s="3">
        <v>10888</v>
      </c>
      <c r="F4144" s="3">
        <v>49506</v>
      </c>
      <c r="G4144" s="3">
        <v>13244</v>
      </c>
      <c r="H4144" s="3">
        <v>39.751199999999997</v>
      </c>
      <c r="I4144" s="30">
        <v>557.79942000000005</v>
      </c>
      <c r="J4144" s="30">
        <v>557.80031269999995</v>
      </c>
      <c r="K4144" s="30">
        <v>-8.8999999999999995E-4</v>
      </c>
      <c r="L4144" s="3">
        <v>2</v>
      </c>
      <c r="M4144" s="3">
        <v>2</v>
      </c>
      <c r="N4144" s="10">
        <f t="shared" si="448"/>
        <v>1</v>
      </c>
      <c r="O4144" s="35">
        <v>2</v>
      </c>
      <c r="P4144" s="17"/>
      <c r="Q4144" s="40">
        <v>1114.58914</v>
      </c>
      <c r="R4144" s="40">
        <v>557.79821000000004</v>
      </c>
      <c r="S4144" s="18">
        <f t="shared" si="449"/>
        <v>2.1692432466116882</v>
      </c>
      <c r="T4144" s="18">
        <f t="shared" si="450"/>
        <v>3.7696427887594308</v>
      </c>
      <c r="U4144" s="18">
        <f t="shared" si="451"/>
        <v>3.209045794382293</v>
      </c>
      <c r="V4144" s="30">
        <v>557.79999999999995</v>
      </c>
      <c r="Z4144" s="3" t="s">
        <v>48</v>
      </c>
      <c r="AA4144" s="3" t="s">
        <v>47</v>
      </c>
      <c r="AB4144" s="12" t="s">
        <v>52</v>
      </c>
      <c r="AF4144" s="3" t="s">
        <v>47</v>
      </c>
      <c r="AG4144" s="3" t="s">
        <v>47</v>
      </c>
      <c r="AH4144" s="3" t="s">
        <v>48</v>
      </c>
      <c r="AK4144" s="3" t="s">
        <v>52</v>
      </c>
      <c r="AL4144" s="3" t="s">
        <v>52</v>
      </c>
      <c r="AM4144" s="3" t="s">
        <v>48</v>
      </c>
      <c r="AU4144" s="3">
        <v>0</v>
      </c>
      <c r="AV4144" s="3">
        <v>3</v>
      </c>
      <c r="AW4144" s="3">
        <v>1</v>
      </c>
      <c r="AX4144" s="3">
        <v>3</v>
      </c>
      <c r="AY4144" s="3">
        <v>100</v>
      </c>
      <c r="AZ4144" s="6" t="str">
        <f t="shared" si="452"/>
        <v>2357.8</v>
      </c>
      <c r="BC4144" s="12" t="s">
        <v>10515</v>
      </c>
      <c r="BJ4144" s="12">
        <f t="shared" si="453"/>
        <v>0</v>
      </c>
      <c r="BK4144" s="12">
        <f t="shared" si="454"/>
        <v>0</v>
      </c>
      <c r="CQ4144" s="3" t="str">
        <f>CONCATENATE(baseURL!$A$1,baseURL!$B$1,baseURL!$C$1,".",C4144,".",L4144,".pkl&amp;seq=",BC4144)</f>
        <v>http://proteomics.broadinstitute.org/millscripts/viewfeed.pl?side=xl&amp;cycle=1&amp;fixedMods=iaaC&amp;file=msdataSM/iPRG2012_nd/cpick_in/iPRG2012_nd.2357.8.2.pkl&amp;seq=WSLVEPEVR</v>
      </c>
    </row>
    <row r="4145" spans="1:99" x14ac:dyDescent="0.2">
      <c r="A4145" s="3">
        <v>1221</v>
      </c>
      <c r="B4145" s="2" t="s">
        <v>10508</v>
      </c>
      <c r="C4145" s="2" t="s">
        <v>10509</v>
      </c>
      <c r="D4145" s="3">
        <v>10898</v>
      </c>
      <c r="E4145" s="3">
        <v>10889</v>
      </c>
      <c r="F4145" s="3">
        <v>49507</v>
      </c>
      <c r="G4145" s="3">
        <v>13245</v>
      </c>
      <c r="H4145" s="3">
        <v>39.752800000000001</v>
      </c>
      <c r="I4145" s="30">
        <v>566.04116999999997</v>
      </c>
      <c r="J4145" s="30">
        <v>565.79120150000006</v>
      </c>
      <c r="K4145" s="30">
        <v>0.24997</v>
      </c>
      <c r="L4145" s="3">
        <v>0</v>
      </c>
      <c r="M4145" s="3">
        <v>4</v>
      </c>
      <c r="N4145" s="10">
        <f t="shared" si="448"/>
        <v>1</v>
      </c>
      <c r="O4145" s="35">
        <v>4</v>
      </c>
      <c r="P4145" s="17"/>
      <c r="Q4145" s="40">
        <v>2260.13904</v>
      </c>
      <c r="R4145" s="40">
        <v>565.79021999999998</v>
      </c>
      <c r="S4145" s="18">
        <f t="shared" si="449"/>
        <v>443.53894982488197</v>
      </c>
      <c r="T4145" s="18">
        <f t="shared" si="450"/>
        <v>1.7347418979421465</v>
      </c>
      <c r="U4145" s="18">
        <f t="shared" si="451"/>
        <v>1.7320907385547391</v>
      </c>
      <c r="V4145" s="30">
        <v>565.7912</v>
      </c>
      <c r="X4145" s="3" t="s">
        <v>47</v>
      </c>
      <c r="Y4145" s="3" t="s">
        <v>47</v>
      </c>
      <c r="Z4145" s="3" t="s">
        <v>47</v>
      </c>
      <c r="AA4145" s="3" t="s">
        <v>47</v>
      </c>
      <c r="AB4145" s="12" t="s">
        <v>52</v>
      </c>
      <c r="AC4145" s="3" t="s">
        <v>47</v>
      </c>
      <c r="AE4145" s="3" t="s">
        <v>47</v>
      </c>
      <c r="AG4145" s="3" t="s">
        <v>52</v>
      </c>
      <c r="AU4145" s="3">
        <v>0</v>
      </c>
      <c r="AV4145" s="3">
        <v>6</v>
      </c>
      <c r="AW4145" s="3">
        <v>1</v>
      </c>
      <c r="AX4145" s="3">
        <v>6</v>
      </c>
      <c r="AY4145" s="3">
        <v>100</v>
      </c>
      <c r="AZ4145" s="6" t="str">
        <f t="shared" si="452"/>
        <v>2357.9</v>
      </c>
      <c r="BC4145" s="12" t="s">
        <v>10426</v>
      </c>
      <c r="BJ4145" s="12">
        <f t="shared" si="453"/>
        <v>0</v>
      </c>
      <c r="BK4145" s="12">
        <f t="shared" si="454"/>
        <v>0</v>
      </c>
      <c r="CQ4145" s="3" t="str">
        <f>CONCATENATE(baseURL!$A$1,baseURL!$B$1,baseURL!$C$1,".",C4145,".",L4145,".pkl&amp;seq=",BC4145)</f>
        <v>http://proteomics.broadinstitute.org/millscripts/viewfeed.pl?side=xl&amp;cycle=1&amp;fixedMods=iaaC&amp;file=msdataSM/iPRG2012_nd/cpick_in/iPRG2012_nd.2357.9.0.pkl&amp;seq=LLGDAAKNQAAMNPANTVFDAK</v>
      </c>
    </row>
    <row r="4146" spans="1:99" x14ac:dyDescent="0.2">
      <c r="A4146" s="3">
        <v>3355</v>
      </c>
      <c r="B4146" s="2" t="s">
        <v>10519</v>
      </c>
      <c r="C4146" s="2" t="s">
        <v>10520</v>
      </c>
      <c r="D4146" s="3">
        <v>10902</v>
      </c>
      <c r="E4146" s="3">
        <v>10893</v>
      </c>
      <c r="F4146" s="3">
        <v>49520</v>
      </c>
      <c r="G4146" s="3">
        <v>13250</v>
      </c>
      <c r="H4146" s="3">
        <v>39.766800000000003</v>
      </c>
      <c r="I4146" s="30">
        <v>460.91050999999999</v>
      </c>
      <c r="J4146" s="30">
        <v>460.90904879999999</v>
      </c>
      <c r="K4146" s="30">
        <v>1.4599999999999999E-3</v>
      </c>
      <c r="L4146" s="3">
        <v>3</v>
      </c>
      <c r="M4146" s="3">
        <v>3</v>
      </c>
      <c r="N4146" s="10">
        <f t="shared" si="448"/>
        <v>1</v>
      </c>
      <c r="O4146" s="35">
        <v>3</v>
      </c>
      <c r="P4146" s="17"/>
      <c r="Q4146" s="40">
        <v>1380.7117699999999</v>
      </c>
      <c r="R4146" s="40">
        <v>460.90877</v>
      </c>
      <c r="S4146" s="18">
        <f t="shared" si="449"/>
        <v>3.7751505574169602</v>
      </c>
      <c r="T4146" s="18">
        <f t="shared" si="450"/>
        <v>0.6048919398725856</v>
      </c>
      <c r="U4146" s="18">
        <f t="shared" si="451"/>
        <v>0.71597682990384703</v>
      </c>
      <c r="V4146" s="30">
        <v>460.90910000000002</v>
      </c>
      <c r="X4146" s="3" t="s">
        <v>47</v>
      </c>
      <c r="Y4146" s="3" t="s">
        <v>47</v>
      </c>
      <c r="Z4146" s="3" t="s">
        <v>47</v>
      </c>
      <c r="AA4146" s="3" t="s">
        <v>47</v>
      </c>
      <c r="AB4146" s="12" t="s">
        <v>48</v>
      </c>
      <c r="AC4146" s="3" t="s">
        <v>47</v>
      </c>
      <c r="AE4146" s="3" t="s">
        <v>47</v>
      </c>
      <c r="AH4146" s="3" t="s">
        <v>47</v>
      </c>
      <c r="AI4146" s="3" t="s">
        <v>47</v>
      </c>
      <c r="AL4146" s="3" t="s">
        <v>48</v>
      </c>
      <c r="AM4146" s="3" t="s">
        <v>48</v>
      </c>
      <c r="AU4146" s="3">
        <v>0</v>
      </c>
      <c r="AV4146" s="3">
        <v>8</v>
      </c>
      <c r="AW4146" s="3">
        <v>1</v>
      </c>
      <c r="AX4146" s="3">
        <v>8</v>
      </c>
      <c r="AY4146" s="3">
        <v>100</v>
      </c>
      <c r="AZ4146" s="6" t="str">
        <f t="shared" si="452"/>
        <v>2358.1</v>
      </c>
      <c r="BC4146" s="12" t="s">
        <v>10521</v>
      </c>
      <c r="BJ4146" s="12">
        <f t="shared" si="453"/>
        <v>0</v>
      </c>
      <c r="BK4146" s="12">
        <f t="shared" si="454"/>
        <v>0</v>
      </c>
      <c r="CQ4146" s="3" t="str">
        <f>CONCATENATE(baseURL!$A$1,baseURL!$B$1,baseURL!$C$1,".",C4146,".",L4146,".pkl&amp;seq=",BC4146)</f>
        <v>http://proteomics.broadinstitute.org/millscripts/viewfeed.pl?side=xl&amp;cycle=1&amp;fixedMods=iaaC&amp;file=msdataSM/iPRG2012_nd/cpick_in/iPRG2012_nd.2358.1.3.pkl&amp;seq=ADHLVEEVLEAR</v>
      </c>
    </row>
    <row r="4147" spans="1:99" x14ac:dyDescent="0.2">
      <c r="A4147" s="3">
        <v>6783</v>
      </c>
      <c r="B4147" s="2" t="s">
        <v>10522</v>
      </c>
      <c r="C4147" s="2" t="s">
        <v>10523</v>
      </c>
      <c r="D4147" s="3">
        <v>10904</v>
      </c>
      <c r="E4147" s="3">
        <v>10895</v>
      </c>
      <c r="F4147" s="3">
        <v>49522</v>
      </c>
      <c r="G4147" s="3">
        <v>13252</v>
      </c>
      <c r="H4147" s="3">
        <v>39.7684</v>
      </c>
      <c r="I4147" s="30">
        <v>545.79844000000003</v>
      </c>
      <c r="J4147" s="30">
        <v>545.79797499999995</v>
      </c>
      <c r="K4147" s="30">
        <v>4.6000000000000001E-4</v>
      </c>
      <c r="L4147" s="3">
        <v>2</v>
      </c>
      <c r="M4147" s="3">
        <v>2</v>
      </c>
      <c r="N4147" s="10">
        <f t="shared" si="448"/>
        <v>1</v>
      </c>
      <c r="O4147" s="35">
        <v>2</v>
      </c>
      <c r="P4147" s="17"/>
      <c r="Q4147" s="40">
        <v>1090.58914</v>
      </c>
      <c r="R4147" s="40">
        <v>545.79821000000004</v>
      </c>
      <c r="S4147" s="18">
        <f t="shared" si="449"/>
        <v>0.42140116213964862</v>
      </c>
      <c r="T4147" s="18">
        <f t="shared" si="450"/>
        <v>-0.43056205715442536</v>
      </c>
      <c r="U4147" s="18">
        <f t="shared" si="451"/>
        <v>-1.3008470658531688</v>
      </c>
      <c r="V4147" s="30">
        <v>545.79750000000001</v>
      </c>
      <c r="X4147" s="3" t="s">
        <v>47</v>
      </c>
      <c r="Y4147" s="3" t="s">
        <v>47</v>
      </c>
      <c r="Z4147" s="3" t="s">
        <v>47</v>
      </c>
      <c r="AA4147" s="3" t="s">
        <v>47</v>
      </c>
      <c r="AB4147" s="12" t="s">
        <v>47</v>
      </c>
      <c r="AC4147" s="3" t="s">
        <v>47</v>
      </c>
      <c r="AD4147" s="3" t="s">
        <v>47</v>
      </c>
      <c r="AE4147" s="3" t="s">
        <v>47</v>
      </c>
      <c r="AF4147" s="3" t="s">
        <v>47</v>
      </c>
      <c r="AG4147" s="3" t="s">
        <v>47</v>
      </c>
      <c r="AH4147" s="3" t="s">
        <v>47</v>
      </c>
      <c r="AI4147" s="3" t="s">
        <v>47</v>
      </c>
      <c r="AJ4147" s="3" t="s">
        <v>47</v>
      </c>
      <c r="AK4147" s="3" t="s">
        <v>47</v>
      </c>
      <c r="AL4147" s="3" t="s">
        <v>47</v>
      </c>
      <c r="AM4147" s="3" t="s">
        <v>47</v>
      </c>
      <c r="AN4147" s="3" t="s">
        <v>47</v>
      </c>
      <c r="AU4147" s="3">
        <v>0</v>
      </c>
      <c r="AV4147" s="3">
        <v>17</v>
      </c>
      <c r="AW4147" s="3">
        <v>1</v>
      </c>
      <c r="AX4147" s="3">
        <v>17</v>
      </c>
      <c r="AY4147" s="3">
        <v>100</v>
      </c>
      <c r="AZ4147" s="6" t="str">
        <f t="shared" si="452"/>
        <v>2358.3</v>
      </c>
      <c r="BC4147" s="12" t="s">
        <v>10524</v>
      </c>
      <c r="BJ4147" s="12">
        <f t="shared" si="453"/>
        <v>0</v>
      </c>
      <c r="BK4147" s="12">
        <f t="shared" si="454"/>
        <v>0</v>
      </c>
      <c r="CQ4147" s="3" t="str">
        <f>CONCATENATE(baseURL!$A$1,baseURL!$B$1,baseURL!$C$1,".",C4147,".",L4147,".pkl&amp;seq=",BC4147)</f>
        <v>http://proteomics.broadinstitute.org/millscripts/viewfeed.pl?side=xl&amp;cycle=1&amp;fixedMods=iaaC&amp;file=msdataSM/iPRG2012_nd/cpick_in/iPRG2012_nd.2358.3.2.pkl&amp;seq=LGDLLQFER</v>
      </c>
    </row>
    <row r="4148" spans="1:99" x14ac:dyDescent="0.2">
      <c r="A4148" s="3">
        <v>4046</v>
      </c>
      <c r="B4148" s="2" t="s">
        <v>10525</v>
      </c>
      <c r="C4148" s="2" t="s">
        <v>10526</v>
      </c>
      <c r="D4148" s="3">
        <v>10907</v>
      </c>
      <c r="E4148" s="3">
        <v>10897</v>
      </c>
      <c r="F4148" s="3">
        <v>49525</v>
      </c>
      <c r="G4148" s="3">
        <v>13254</v>
      </c>
      <c r="H4148" s="3">
        <v>39.772599999999997</v>
      </c>
      <c r="I4148" s="30">
        <v>589.31889999999999</v>
      </c>
      <c r="J4148" s="30">
        <v>589.32152989999997</v>
      </c>
      <c r="K4148" s="30">
        <v>-2.63E-3</v>
      </c>
      <c r="L4148" s="3">
        <v>2</v>
      </c>
      <c r="M4148" s="3">
        <v>2</v>
      </c>
      <c r="N4148" s="10">
        <f t="shared" si="448"/>
        <v>1</v>
      </c>
      <c r="O4148" s="35">
        <v>2</v>
      </c>
      <c r="P4148" s="17"/>
      <c r="Q4148" s="40">
        <v>1177.63642</v>
      </c>
      <c r="R4148" s="40">
        <v>589.32185000000004</v>
      </c>
      <c r="S4148" s="18">
        <f t="shared" si="449"/>
        <v>-5.0057536472732123</v>
      </c>
      <c r="T4148" s="18">
        <f t="shared" si="450"/>
        <v>-0.54316669247409344</v>
      </c>
      <c r="U4148" s="18">
        <f t="shared" si="451"/>
        <v>-0.25452984659576722</v>
      </c>
      <c r="V4148" s="30">
        <v>589.32169999999996</v>
      </c>
      <c r="W4148" s="3" t="s">
        <v>47</v>
      </c>
      <c r="X4148" s="3" t="s">
        <v>47</v>
      </c>
      <c r="Y4148" s="3" t="s">
        <v>47</v>
      </c>
      <c r="Z4148" s="3" t="s">
        <v>47</v>
      </c>
      <c r="AA4148" s="3" t="s">
        <v>47</v>
      </c>
      <c r="AB4148" s="12" t="s">
        <v>47</v>
      </c>
      <c r="AC4148" s="3" t="s">
        <v>47</v>
      </c>
      <c r="AE4148" s="3" t="s">
        <v>48</v>
      </c>
      <c r="AF4148" s="3" t="s">
        <v>47</v>
      </c>
      <c r="AG4148" s="3" t="s">
        <v>48</v>
      </c>
      <c r="AH4148" s="3" t="s">
        <v>47</v>
      </c>
      <c r="AI4148" s="3" t="s">
        <v>47</v>
      </c>
      <c r="AJ4148" s="3" t="s">
        <v>47</v>
      </c>
      <c r="AK4148" s="3" t="s">
        <v>48</v>
      </c>
      <c r="AL4148" s="3" t="s">
        <v>47</v>
      </c>
      <c r="AM4148" s="3" t="s">
        <v>47</v>
      </c>
      <c r="AN4148" s="3" t="s">
        <v>47</v>
      </c>
      <c r="AU4148" s="3">
        <v>0</v>
      </c>
      <c r="AV4148" s="3">
        <v>14</v>
      </c>
      <c r="AW4148" s="3">
        <v>1</v>
      </c>
      <c r="AX4148" s="3">
        <v>14</v>
      </c>
      <c r="AY4148" s="3">
        <v>100</v>
      </c>
      <c r="AZ4148" s="6" t="str">
        <f t="shared" si="452"/>
        <v>2358.6</v>
      </c>
      <c r="BC4148" s="12" t="s">
        <v>10527</v>
      </c>
      <c r="BJ4148" s="12">
        <f t="shared" si="453"/>
        <v>0</v>
      </c>
      <c r="BK4148" s="12">
        <f t="shared" si="454"/>
        <v>0</v>
      </c>
      <c r="CQ4148" s="3" t="str">
        <f>CONCATENATE(baseURL!$A$1,baseURL!$B$1,baseURL!$C$1,".",C4148,".",L4148,".pkl&amp;seq=",BC4148)</f>
        <v>http://proteomics.broadinstitute.org/millscripts/viewfeed.pl?side=xl&amp;cycle=1&amp;fixedMods=iaaC&amp;file=msdataSM/iPRG2012_nd/cpick_in/iPRG2012_nd.2358.6.2.pkl&amp;seq=NVPYVFVPSR</v>
      </c>
    </row>
    <row r="4149" spans="1:99" x14ac:dyDescent="0.2">
      <c r="A4149" s="3">
        <v>7072</v>
      </c>
      <c r="B4149" s="2" t="s">
        <v>10516</v>
      </c>
      <c r="C4149" s="2" t="s">
        <v>10514</v>
      </c>
      <c r="D4149" s="3">
        <v>10910</v>
      </c>
      <c r="E4149" s="3">
        <v>10900</v>
      </c>
      <c r="F4149" s="3">
        <v>49528</v>
      </c>
      <c r="G4149" s="3">
        <v>13257</v>
      </c>
      <c r="H4149" s="3">
        <v>39.7776</v>
      </c>
      <c r="I4149" s="30">
        <v>644.84603000000004</v>
      </c>
      <c r="J4149" s="30">
        <v>644.84615970000004</v>
      </c>
      <c r="K4149" s="30">
        <v>-1.2999999999999999E-4</v>
      </c>
      <c r="L4149" s="3">
        <v>4</v>
      </c>
      <c r="M4149" s="3">
        <v>4</v>
      </c>
      <c r="N4149" s="10">
        <f t="shared" si="448"/>
        <v>1</v>
      </c>
      <c r="O4149" s="35">
        <v>4</v>
      </c>
      <c r="P4149" s="17"/>
      <c r="Q4149" s="40">
        <v>2576.3579599999998</v>
      </c>
      <c r="R4149" s="40">
        <v>644.84495000000004</v>
      </c>
      <c r="S4149" s="18">
        <f t="shared" si="449"/>
        <v>1.674821210899994</v>
      </c>
      <c r="T4149" s="18">
        <f t="shared" si="450"/>
        <v>1.8759548322491739</v>
      </c>
      <c r="U4149" s="18">
        <f t="shared" si="451"/>
        <v>1.7833744374344562</v>
      </c>
      <c r="V4149" s="30">
        <v>644.84609999999998</v>
      </c>
      <c r="X4149" s="3" t="s">
        <v>47</v>
      </c>
      <c r="Y4149" s="3" t="s">
        <v>47</v>
      </c>
      <c r="AA4149" s="3" t="s">
        <v>47</v>
      </c>
      <c r="AB4149" s="12" t="s">
        <v>48</v>
      </c>
      <c r="AC4149" s="3" t="s">
        <v>47</v>
      </c>
      <c r="AD4149" s="3" t="s">
        <v>65</v>
      </c>
      <c r="AF4149" s="3" t="s">
        <v>52</v>
      </c>
      <c r="AG4149" s="3" t="s">
        <v>48</v>
      </c>
      <c r="AI4149" s="3" t="s">
        <v>48</v>
      </c>
      <c r="AK4149" s="3" t="s">
        <v>52</v>
      </c>
      <c r="AL4149" s="3" t="s">
        <v>52</v>
      </c>
      <c r="AU4149" s="3">
        <v>1</v>
      </c>
      <c r="AV4149" s="3">
        <v>4</v>
      </c>
      <c r="AW4149" s="3">
        <v>1</v>
      </c>
      <c r="AX4149" s="3">
        <v>4</v>
      </c>
      <c r="AY4149" s="3">
        <v>100</v>
      </c>
      <c r="AZ4149" s="6" t="str">
        <f t="shared" si="452"/>
        <v>2358.9</v>
      </c>
      <c r="BC4149" s="12" t="s">
        <v>10517</v>
      </c>
      <c r="BJ4149" s="12">
        <f t="shared" si="453"/>
        <v>0</v>
      </c>
      <c r="BK4149" s="12">
        <f t="shared" si="454"/>
        <v>0</v>
      </c>
      <c r="BZ4149" s="3" t="s">
        <v>10518</v>
      </c>
      <c r="CQ4149" s="3" t="str">
        <f>CONCATENATE(baseURL!$A$1,baseURL!$B$1,baseURL!$C$1,".",C4149,".",L4149,".pkl&amp;seq=",BC4149)</f>
        <v>http://proteomics.broadinstitute.org/millscripts/viewfeed.pl?side=xl&amp;cycle=1&amp;fixedMods=iaaC&amp;file=msdataSM/iPRG2012_nd/cpick_in/iPRG2012_nd.2358.9.4.pkl&amp;seq=SSGNALNKNKLPFLYSSQGPQAVR</v>
      </c>
    </row>
    <row r="4150" spans="1:99" x14ac:dyDescent="0.2">
      <c r="A4150" s="3">
        <v>1423</v>
      </c>
      <c r="B4150" s="2" t="s">
        <v>10528</v>
      </c>
      <c r="C4150" s="2" t="s">
        <v>10529</v>
      </c>
      <c r="D4150" s="3">
        <v>10914</v>
      </c>
      <c r="E4150" s="3">
        <v>10904</v>
      </c>
      <c r="F4150" s="3">
        <v>49541</v>
      </c>
      <c r="G4150" s="3">
        <v>13262</v>
      </c>
      <c r="H4150" s="3">
        <v>39.792400000000001</v>
      </c>
      <c r="I4150" s="30">
        <v>419.91624000000002</v>
      </c>
      <c r="J4150" s="30">
        <v>419.91587190000001</v>
      </c>
      <c r="K4150" s="30">
        <v>3.6999999999999999E-4</v>
      </c>
      <c r="L4150" s="3">
        <v>3</v>
      </c>
      <c r="M4150" s="3">
        <v>3</v>
      </c>
      <c r="N4150" s="10">
        <f t="shared" si="448"/>
        <v>1</v>
      </c>
      <c r="O4150" s="35">
        <v>3</v>
      </c>
      <c r="P4150" s="17"/>
      <c r="Q4150" s="40">
        <v>1257.7313799999999</v>
      </c>
      <c r="R4150" s="40">
        <v>419.91530999999998</v>
      </c>
      <c r="S4150" s="18">
        <f t="shared" si="449"/>
        <v>2.2147322993281655</v>
      </c>
      <c r="T4150" s="18">
        <f t="shared" si="450"/>
        <v>1.3381269666889031</v>
      </c>
      <c r="U4150" s="18">
        <f t="shared" si="451"/>
        <v>0.45247219024209168</v>
      </c>
      <c r="V4150" s="30">
        <v>419.91550000000001</v>
      </c>
      <c r="W4150" s="3" t="s">
        <v>47</v>
      </c>
      <c r="X4150" s="3" t="s">
        <v>47</v>
      </c>
      <c r="Y4150" s="3" t="s">
        <v>47</v>
      </c>
      <c r="Z4150" s="3" t="s">
        <v>47</v>
      </c>
      <c r="AA4150" s="3" t="s">
        <v>47</v>
      </c>
      <c r="AB4150" s="12" t="s">
        <v>47</v>
      </c>
      <c r="AC4150" s="3" t="s">
        <v>52</v>
      </c>
      <c r="AE4150" s="3" t="s">
        <v>47</v>
      </c>
      <c r="AK4150" s="3" t="s">
        <v>52</v>
      </c>
      <c r="AL4150" s="3" t="s">
        <v>52</v>
      </c>
      <c r="AM4150" s="3" t="s">
        <v>47</v>
      </c>
      <c r="AU4150" s="3">
        <v>0</v>
      </c>
      <c r="AV4150" s="3">
        <v>8</v>
      </c>
      <c r="AW4150" s="3">
        <v>1</v>
      </c>
      <c r="AX4150" s="3">
        <v>8</v>
      </c>
      <c r="AY4150" s="3">
        <v>100</v>
      </c>
      <c r="AZ4150" s="6" t="str">
        <f t="shared" si="452"/>
        <v>2359.1</v>
      </c>
      <c r="BC4150" s="12" t="s">
        <v>10530</v>
      </c>
      <c r="BJ4150" s="12">
        <f t="shared" si="453"/>
        <v>0</v>
      </c>
      <c r="BK4150" s="12">
        <f t="shared" si="454"/>
        <v>0</v>
      </c>
      <c r="CQ4150" s="3" t="str">
        <f>CONCATENATE(baseURL!$A$1,baseURL!$B$1,baseURL!$C$1,".",C4150,".",L4150,".pkl&amp;seq=",BC4150)</f>
        <v>http://proteomics.broadinstitute.org/millscripts/viewfeed.pl?side=xl&amp;cycle=1&amp;fixedMods=iaaC&amp;file=msdataSM/iPRG2012_nd/cpick_in/iPRG2012_nd.2359.1.3.pkl&amp;seq=NFDLRPGVLVK</v>
      </c>
    </row>
    <row r="4151" spans="1:99" x14ac:dyDescent="0.2">
      <c r="A4151" s="3">
        <v>5571</v>
      </c>
      <c r="B4151" s="2" t="s">
        <v>10534</v>
      </c>
      <c r="C4151" s="2" t="s">
        <v>10522</v>
      </c>
      <c r="D4151" s="3">
        <v>10917</v>
      </c>
      <c r="E4151" s="3">
        <v>10907</v>
      </c>
      <c r="F4151" s="3">
        <v>49544</v>
      </c>
      <c r="G4151" s="3">
        <v>13265</v>
      </c>
      <c r="H4151" s="3">
        <v>39.797400000000003</v>
      </c>
      <c r="I4151" s="30">
        <v>467.29196000000002</v>
      </c>
      <c r="J4151" s="30">
        <v>467.29301459999999</v>
      </c>
      <c r="K4151" s="30">
        <v>-1.0499999999999999E-3</v>
      </c>
      <c r="L4151" s="3">
        <v>2</v>
      </c>
      <c r="M4151" s="3">
        <v>2</v>
      </c>
      <c r="N4151" s="10">
        <f t="shared" si="448"/>
        <v>1</v>
      </c>
      <c r="O4151" s="35">
        <v>2</v>
      </c>
      <c r="P4151" s="17"/>
      <c r="Q4151" s="40">
        <v>933.57677999999999</v>
      </c>
      <c r="R4151" s="40">
        <v>467.29203000000001</v>
      </c>
      <c r="S4151" s="18">
        <f t="shared" si="449"/>
        <v>-0.14979925934922803</v>
      </c>
      <c r="T4151" s="18">
        <f t="shared" si="450"/>
        <v>2.1070335823641768</v>
      </c>
      <c r="U4151" s="18">
        <f t="shared" si="451"/>
        <v>1.2197939690560822</v>
      </c>
      <c r="V4151" s="30">
        <v>467.29259999999999</v>
      </c>
      <c r="W4151" s="3" t="s">
        <v>47</v>
      </c>
      <c r="X4151" s="3" t="s">
        <v>47</v>
      </c>
      <c r="Y4151" s="3" t="s">
        <v>47</v>
      </c>
      <c r="Z4151" s="3" t="s">
        <v>47</v>
      </c>
      <c r="AA4151" s="3" t="s">
        <v>48</v>
      </c>
      <c r="AB4151" s="12" t="s">
        <v>47</v>
      </c>
      <c r="AC4151" s="3" t="s">
        <v>47</v>
      </c>
      <c r="AD4151" s="3" t="s">
        <v>47</v>
      </c>
      <c r="AE4151" s="3" t="s">
        <v>47</v>
      </c>
      <c r="AF4151" s="3" t="s">
        <v>47</v>
      </c>
      <c r="AG4151" s="3" t="s">
        <v>47</v>
      </c>
      <c r="AH4151" s="3" t="s">
        <v>47</v>
      </c>
      <c r="AI4151" s="3" t="s">
        <v>47</v>
      </c>
      <c r="AJ4151" s="3" t="s">
        <v>47</v>
      </c>
      <c r="AK4151" s="3" t="s">
        <v>47</v>
      </c>
      <c r="AL4151" s="3" t="s">
        <v>47</v>
      </c>
      <c r="AM4151" s="3" t="s">
        <v>47</v>
      </c>
      <c r="AU4151" s="3">
        <v>0</v>
      </c>
      <c r="AV4151" s="3">
        <v>16</v>
      </c>
      <c r="AW4151" s="3">
        <v>1</v>
      </c>
      <c r="AX4151" s="3">
        <v>16</v>
      </c>
      <c r="AY4151" s="3">
        <v>100</v>
      </c>
      <c r="AZ4151" s="6" t="str">
        <f t="shared" si="452"/>
        <v>2359.4</v>
      </c>
      <c r="BC4151" s="12" t="s">
        <v>10535</v>
      </c>
      <c r="BJ4151" s="12">
        <f t="shared" si="453"/>
        <v>0</v>
      </c>
      <c r="BK4151" s="12">
        <f t="shared" si="454"/>
        <v>0</v>
      </c>
      <c r="CQ4151" s="3" t="str">
        <f>CONCATENATE(baseURL!$A$1,baseURL!$B$1,baseURL!$C$1,".",C4151,".",L4151,".pkl&amp;seq=",BC4151)</f>
        <v>http://proteomics.broadinstitute.org/millscripts/viewfeed.pl?side=xl&amp;cycle=1&amp;fixedMods=iaaC&amp;file=msdataSM/iPRG2012_nd/cpick_in/iPRG2012_nd.2359.4.2.pkl&amp;seq=NLYLLAVK</v>
      </c>
    </row>
    <row r="4152" spans="1:99" x14ac:dyDescent="0.2">
      <c r="A4152" s="3">
        <v>3216</v>
      </c>
      <c r="B4152" s="2" t="s">
        <v>10536</v>
      </c>
      <c r="C4152" s="2" t="s">
        <v>10537</v>
      </c>
      <c r="D4152" s="3">
        <v>10918</v>
      </c>
      <c r="E4152" s="3">
        <v>10908</v>
      </c>
      <c r="F4152" s="3">
        <v>49545</v>
      </c>
      <c r="G4152" s="3">
        <v>13266</v>
      </c>
      <c r="H4152" s="3">
        <v>39.799900000000001</v>
      </c>
      <c r="I4152" s="30">
        <v>554.29949999999997</v>
      </c>
      <c r="J4152" s="30">
        <v>554.30228460000001</v>
      </c>
      <c r="K4152" s="30">
        <v>-2.7799999999999999E-3</v>
      </c>
      <c r="L4152" s="3">
        <v>4</v>
      </c>
      <c r="M4152" s="3">
        <v>2</v>
      </c>
      <c r="N4152" s="10">
        <f t="shared" si="448"/>
        <v>-1</v>
      </c>
      <c r="O4152" s="35">
        <v>2</v>
      </c>
      <c r="P4152" s="17"/>
      <c r="Q4152" s="40">
        <v>1107.59322</v>
      </c>
      <c r="R4152" s="40">
        <v>554.30025000000001</v>
      </c>
      <c r="S4152" s="18">
        <f t="shared" si="449"/>
        <v>-1.3530573006941784</v>
      </c>
      <c r="T4152" s="18">
        <f t="shared" si="450"/>
        <v>3.6705738451349679</v>
      </c>
      <c r="U4152" s="18">
        <f t="shared" si="451"/>
        <v>3.6983566215966079</v>
      </c>
      <c r="V4152" s="30">
        <v>554.30229999999995</v>
      </c>
      <c r="W4152" s="3" t="s">
        <v>48</v>
      </c>
      <c r="X4152" s="3" t="s">
        <v>47</v>
      </c>
      <c r="Y4152" s="3" t="s">
        <v>47</v>
      </c>
      <c r="Z4152" s="3" t="s">
        <v>48</v>
      </c>
      <c r="AA4152" s="3" t="s">
        <v>47</v>
      </c>
      <c r="AB4152" s="12" t="s">
        <v>48</v>
      </c>
      <c r="AC4152" s="3" t="s">
        <v>48</v>
      </c>
      <c r="AH4152" s="3" t="s">
        <v>48</v>
      </c>
      <c r="AL4152" s="3" t="s">
        <v>48</v>
      </c>
      <c r="AU4152" s="3">
        <v>0</v>
      </c>
      <c r="AV4152" s="3">
        <v>3</v>
      </c>
      <c r="AW4152" s="3">
        <v>1</v>
      </c>
      <c r="AX4152" s="3">
        <v>3</v>
      </c>
      <c r="AY4152" s="3">
        <v>100</v>
      </c>
      <c r="AZ4152" s="6" t="str">
        <f t="shared" si="452"/>
        <v>2359.5</v>
      </c>
      <c r="BC4152" s="12" t="s">
        <v>10407</v>
      </c>
      <c r="BJ4152" s="12">
        <f t="shared" si="453"/>
        <v>0</v>
      </c>
      <c r="BK4152" s="12">
        <f t="shared" si="454"/>
        <v>0</v>
      </c>
      <c r="CQ4152" s="3" t="str">
        <f>CONCATENATE(baseURL!$A$1,baseURL!$B$1,baseURL!$C$1,".",C4152,".",L4152,".pkl&amp;seq=",BC4152)</f>
        <v>http://proteomics.broadinstitute.org/millscripts/viewfeed.pl?side=xl&amp;cycle=1&amp;fixedMods=iaaC&amp;file=msdataSM/iPRG2012_nd/cpick_in/iPRG2012_nd.2359.5.4.pkl&amp;seq=ELYEVDVLK</v>
      </c>
      <c r="CU4152" s="7"/>
    </row>
    <row r="4153" spans="1:99" x14ac:dyDescent="0.2">
      <c r="A4153" s="3">
        <v>5704</v>
      </c>
      <c r="B4153" s="2" t="s">
        <v>10540</v>
      </c>
      <c r="C4153" s="2" t="s">
        <v>10525</v>
      </c>
      <c r="D4153" s="3">
        <v>10920</v>
      </c>
      <c r="E4153" s="3">
        <v>10910</v>
      </c>
      <c r="F4153" s="3">
        <v>49547</v>
      </c>
      <c r="G4153" s="3">
        <v>13268</v>
      </c>
      <c r="H4153" s="3">
        <v>39.804900000000004</v>
      </c>
      <c r="I4153" s="30">
        <v>754.05074000000002</v>
      </c>
      <c r="J4153" s="30">
        <v>754.05148310000004</v>
      </c>
      <c r="K4153" s="30">
        <v>-7.3999999999999999E-4</v>
      </c>
      <c r="L4153" s="3">
        <v>3</v>
      </c>
      <c r="M4153" s="3">
        <v>3</v>
      </c>
      <c r="N4153" s="10">
        <f t="shared" si="448"/>
        <v>1</v>
      </c>
      <c r="O4153" s="35">
        <v>3</v>
      </c>
      <c r="P4153" s="17"/>
      <c r="Q4153" s="40">
        <v>2260.13904</v>
      </c>
      <c r="R4153" s="40">
        <v>754.05119999999999</v>
      </c>
      <c r="S4153" s="18">
        <f t="shared" si="449"/>
        <v>-0.61003815122299387</v>
      </c>
      <c r="T4153" s="18">
        <f t="shared" si="450"/>
        <v>0.37543869706320077</v>
      </c>
      <c r="U4153" s="18">
        <f t="shared" si="451"/>
        <v>0.39785096826101551</v>
      </c>
      <c r="V4153" s="30">
        <v>754.05150000000003</v>
      </c>
      <c r="W4153" s="3" t="s">
        <v>47</v>
      </c>
      <c r="X4153" s="3" t="s">
        <v>47</v>
      </c>
      <c r="Y4153" s="3" t="s">
        <v>47</v>
      </c>
      <c r="Z4153" s="3" t="s">
        <v>47</v>
      </c>
      <c r="AA4153" s="3" t="s">
        <v>48</v>
      </c>
      <c r="AB4153" s="12" t="s">
        <v>47</v>
      </c>
      <c r="AC4153" s="3" t="s">
        <v>47</v>
      </c>
      <c r="AD4153" s="3" t="s">
        <v>47</v>
      </c>
      <c r="AE4153" s="3" t="s">
        <v>47</v>
      </c>
      <c r="AF4153" s="3" t="s">
        <v>47</v>
      </c>
      <c r="AG4153" s="3" t="s">
        <v>47</v>
      </c>
      <c r="AI4153" s="3" t="s">
        <v>47</v>
      </c>
      <c r="AJ4153" s="3" t="s">
        <v>47</v>
      </c>
      <c r="AK4153" s="3" t="s">
        <v>47</v>
      </c>
      <c r="AL4153" s="3" t="s">
        <v>47</v>
      </c>
      <c r="AM4153" s="3" t="s">
        <v>47</v>
      </c>
      <c r="AN4153" s="3" t="s">
        <v>47</v>
      </c>
      <c r="AU4153" s="3">
        <v>0</v>
      </c>
      <c r="AV4153" s="3">
        <v>16</v>
      </c>
      <c r="AW4153" s="3">
        <v>1</v>
      </c>
      <c r="AX4153" s="3">
        <v>16</v>
      </c>
      <c r="AY4153" s="3">
        <v>100</v>
      </c>
      <c r="AZ4153" s="6" t="str">
        <f t="shared" si="452"/>
        <v>2359.7</v>
      </c>
      <c r="BC4153" s="12" t="s">
        <v>10426</v>
      </c>
      <c r="BJ4153" s="12">
        <f t="shared" si="453"/>
        <v>0</v>
      </c>
      <c r="BK4153" s="12">
        <f t="shared" si="454"/>
        <v>0</v>
      </c>
      <c r="CQ4153" s="3" t="str">
        <f>CONCATENATE(baseURL!$A$1,baseURL!$B$1,baseURL!$C$1,".",C4153,".",L4153,".pkl&amp;seq=",BC4153)</f>
        <v>http://proteomics.broadinstitute.org/millscripts/viewfeed.pl?side=xl&amp;cycle=1&amp;fixedMods=iaaC&amp;file=msdataSM/iPRG2012_nd/cpick_in/iPRG2012_nd.2359.7.3.pkl&amp;seq=LLGDAAKNQAAMNPANTVFDAK</v>
      </c>
    </row>
    <row r="4154" spans="1:99" x14ac:dyDescent="0.2">
      <c r="A4154" s="3">
        <v>4716</v>
      </c>
      <c r="B4154" s="2" t="s">
        <v>10541</v>
      </c>
      <c r="C4154" s="2" t="s">
        <v>10542</v>
      </c>
      <c r="D4154" s="3">
        <v>10933</v>
      </c>
      <c r="E4154" s="3">
        <v>10923</v>
      </c>
      <c r="F4154" s="3">
        <v>49573</v>
      </c>
      <c r="G4154" s="3">
        <v>13282</v>
      </c>
      <c r="H4154" s="3">
        <v>39.828800000000001</v>
      </c>
      <c r="I4154" s="30">
        <v>743.39907000000005</v>
      </c>
      <c r="J4154" s="30">
        <v>743.398954</v>
      </c>
      <c r="K4154" s="30">
        <v>1.2E-4</v>
      </c>
      <c r="L4154" s="3">
        <v>2</v>
      </c>
      <c r="M4154" s="3">
        <v>2</v>
      </c>
      <c r="N4154" s="10">
        <f t="shared" si="448"/>
        <v>1</v>
      </c>
      <c r="O4154" s="35">
        <v>2</v>
      </c>
      <c r="P4154" s="17"/>
      <c r="Q4154" s="40">
        <v>1485.7907499999999</v>
      </c>
      <c r="R4154" s="40">
        <v>743.39900999999998</v>
      </c>
      <c r="S4154" s="18">
        <f t="shared" si="449"/>
        <v>8.0710357787385598E-2</v>
      </c>
      <c r="T4154" s="18">
        <f t="shared" si="450"/>
        <v>-7.5329667135688588E-2</v>
      </c>
      <c r="U4154" s="18">
        <f t="shared" si="451"/>
        <v>0.25558279930322136</v>
      </c>
      <c r="V4154" s="30">
        <v>743.39919999999995</v>
      </c>
      <c r="W4154" s="3" t="s">
        <v>47</v>
      </c>
      <c r="X4154" s="3" t="s">
        <v>47</v>
      </c>
      <c r="Y4154" s="3" t="s">
        <v>47</v>
      </c>
      <c r="Z4154" s="3" t="s">
        <v>47</v>
      </c>
      <c r="AA4154" s="3" t="s">
        <v>48</v>
      </c>
      <c r="AB4154" s="12" t="s">
        <v>47</v>
      </c>
      <c r="AC4154" s="3" t="s">
        <v>47</v>
      </c>
      <c r="AD4154" s="3" t="s">
        <v>48</v>
      </c>
      <c r="AE4154" s="3" t="s">
        <v>47</v>
      </c>
      <c r="AF4154" s="3" t="s">
        <v>47</v>
      </c>
      <c r="AG4154" s="3" t="s">
        <v>47</v>
      </c>
      <c r="AH4154" s="3" t="s">
        <v>47</v>
      </c>
      <c r="AI4154" s="3" t="s">
        <v>47</v>
      </c>
      <c r="AJ4154" s="3" t="s">
        <v>47</v>
      </c>
      <c r="AL4154" s="3" t="s">
        <v>48</v>
      </c>
      <c r="AM4154" s="3" t="s">
        <v>47</v>
      </c>
      <c r="AN4154" s="3" t="s">
        <v>47</v>
      </c>
      <c r="AU4154" s="3">
        <v>0</v>
      </c>
      <c r="AV4154" s="3">
        <v>14</v>
      </c>
      <c r="AW4154" s="3">
        <v>1</v>
      </c>
      <c r="AX4154" s="3">
        <v>14</v>
      </c>
      <c r="AY4154" s="3">
        <v>100</v>
      </c>
      <c r="AZ4154" s="6" t="str">
        <f t="shared" si="452"/>
        <v>2360.12</v>
      </c>
      <c r="BC4154" s="12" t="s">
        <v>10438</v>
      </c>
      <c r="BJ4154" s="12">
        <f t="shared" si="453"/>
        <v>0</v>
      </c>
      <c r="BK4154" s="12">
        <f t="shared" si="454"/>
        <v>0</v>
      </c>
      <c r="CQ4154" s="3" t="str">
        <f>CONCATENATE(baseURL!$A$1,baseURL!$B$1,baseURL!$C$1,".",C4154,".",L4154,".pkl&amp;seq=",BC4154)</f>
        <v>http://proteomics.broadinstitute.org/millscripts/viewfeed.pl?side=xl&amp;cycle=1&amp;fixedMods=iaaC&amp;file=msdataSM/iPRG2012_nd/cpick_in/iPRG2012_nd.2360.12.2.pkl&amp;seq=ALQLPAVSSDESLR</v>
      </c>
    </row>
    <row r="4155" spans="1:99" x14ac:dyDescent="0.2">
      <c r="A4155" s="3">
        <v>3693</v>
      </c>
      <c r="B4155" s="2" t="s">
        <v>10543</v>
      </c>
      <c r="C4155" s="2" t="s">
        <v>10544</v>
      </c>
      <c r="D4155" s="3">
        <v>10934</v>
      </c>
      <c r="E4155" s="3">
        <v>10924</v>
      </c>
      <c r="F4155" s="3">
        <v>49574</v>
      </c>
      <c r="G4155" s="3">
        <v>13283</v>
      </c>
      <c r="H4155" s="3">
        <v>39.830500000000001</v>
      </c>
      <c r="I4155" s="30">
        <v>766.40876000000003</v>
      </c>
      <c r="J4155" s="30">
        <v>766.40979300000004</v>
      </c>
      <c r="K4155" s="30">
        <v>-1.0300000000000001E-3</v>
      </c>
      <c r="L4155" s="3">
        <v>2</v>
      </c>
      <c r="M4155" s="3">
        <v>2</v>
      </c>
      <c r="N4155" s="10">
        <f t="shared" si="448"/>
        <v>1</v>
      </c>
      <c r="O4155" s="35">
        <v>2</v>
      </c>
      <c r="P4155" s="17"/>
      <c r="Q4155" s="40">
        <v>1531.8114800000001</v>
      </c>
      <c r="R4155" s="40">
        <v>766.40938000000006</v>
      </c>
      <c r="S4155" s="18">
        <f t="shared" si="449"/>
        <v>-0.80896713454402935</v>
      </c>
      <c r="T4155" s="18">
        <f t="shared" si="450"/>
        <v>0.5388764944140646</v>
      </c>
      <c r="U4155" s="18">
        <f t="shared" si="451"/>
        <v>0.41753142424729395</v>
      </c>
      <c r="V4155" s="30">
        <v>766.40970000000004</v>
      </c>
      <c r="W4155" s="3" t="s">
        <v>47</v>
      </c>
      <c r="X4155" s="3" t="s">
        <v>47</v>
      </c>
      <c r="Y4155" s="3" t="s">
        <v>47</v>
      </c>
      <c r="Z4155" s="3" t="s">
        <v>47</v>
      </c>
      <c r="AA4155" s="3" t="s">
        <v>47</v>
      </c>
      <c r="AB4155" s="12" t="s">
        <v>47</v>
      </c>
      <c r="AC4155" s="3" t="s">
        <v>47</v>
      </c>
      <c r="AE4155" s="3" t="s">
        <v>48</v>
      </c>
      <c r="AF4155" s="3" t="s">
        <v>48</v>
      </c>
      <c r="AG4155" s="3" t="s">
        <v>48</v>
      </c>
      <c r="AH4155" s="3" t="s">
        <v>47</v>
      </c>
      <c r="AI4155" s="3" t="s">
        <v>47</v>
      </c>
      <c r="AK4155" s="3" t="s">
        <v>52</v>
      </c>
      <c r="AL4155" s="3" t="s">
        <v>48</v>
      </c>
      <c r="AU4155" s="3">
        <v>0</v>
      </c>
      <c r="AV4155" s="3">
        <v>9</v>
      </c>
      <c r="AW4155" s="3">
        <v>1</v>
      </c>
      <c r="AX4155" s="3">
        <v>9</v>
      </c>
      <c r="AY4155" s="3">
        <v>100</v>
      </c>
      <c r="AZ4155" s="6" t="str">
        <f t="shared" si="452"/>
        <v>2360.13</v>
      </c>
      <c r="BC4155" s="12" t="s">
        <v>10545</v>
      </c>
      <c r="BJ4155" s="12">
        <f t="shared" si="453"/>
        <v>0</v>
      </c>
      <c r="BK4155" s="12">
        <f t="shared" si="454"/>
        <v>0</v>
      </c>
      <c r="CQ4155" s="3" t="str">
        <f>CONCATENATE(baseURL!$A$1,baseURL!$B$1,baseURL!$C$1,".",C4155,".",L4155,".pkl&amp;seq=",BC4155)</f>
        <v>http://proteomics.broadinstitute.org/millscripts/viewfeed.pl?side=xl&amp;cycle=1&amp;fixedMods=iaaC&amp;file=msdataSM/iPRG2012_nd/cpick_in/iPRG2012_nd.2360.13.2.pkl&amp;seq=QAVVNPENTLFATK</v>
      </c>
    </row>
    <row r="4156" spans="1:99" x14ac:dyDescent="0.2">
      <c r="A4156" s="3">
        <v>3696</v>
      </c>
      <c r="B4156" s="2" t="s">
        <v>10546</v>
      </c>
      <c r="C4156" s="2" t="s">
        <v>10547</v>
      </c>
      <c r="D4156" s="3">
        <v>10935</v>
      </c>
      <c r="E4156" s="3">
        <v>10925</v>
      </c>
      <c r="F4156" s="3">
        <v>49575</v>
      </c>
      <c r="G4156" s="3">
        <v>13284</v>
      </c>
      <c r="H4156" s="3">
        <v>39.8322</v>
      </c>
      <c r="I4156" s="30">
        <v>876.89647000000002</v>
      </c>
      <c r="J4156" s="30">
        <v>876.89729209999996</v>
      </c>
      <c r="K4156" s="30">
        <v>-8.1999999999999998E-4</v>
      </c>
      <c r="L4156" s="3">
        <v>2</v>
      </c>
      <c r="M4156" s="3">
        <v>2</v>
      </c>
      <c r="N4156" s="10">
        <f t="shared" si="448"/>
        <v>1</v>
      </c>
      <c r="O4156" s="35">
        <v>2</v>
      </c>
      <c r="P4156" s="17"/>
      <c r="Q4156" s="40">
        <v>1752.78639</v>
      </c>
      <c r="R4156" s="40">
        <v>876.89683000000002</v>
      </c>
      <c r="S4156" s="18">
        <f t="shared" si="449"/>
        <v>-0.41053860349863741</v>
      </c>
      <c r="T4156" s="18">
        <f t="shared" si="450"/>
        <v>0.5269719129171353</v>
      </c>
      <c r="U4156" s="18">
        <f t="shared" si="451"/>
        <v>0.42194245356701143</v>
      </c>
      <c r="V4156" s="30">
        <v>876.8972</v>
      </c>
      <c r="W4156" s="3" t="s">
        <v>47</v>
      </c>
      <c r="X4156" s="3" t="s">
        <v>47</v>
      </c>
      <c r="Y4156" s="3" t="s">
        <v>47</v>
      </c>
      <c r="Z4156" s="3" t="s">
        <v>47</v>
      </c>
      <c r="AA4156" s="3" t="s">
        <v>47</v>
      </c>
      <c r="AB4156" s="12" t="s">
        <v>47</v>
      </c>
      <c r="AC4156" s="3" t="s">
        <v>47</v>
      </c>
      <c r="AE4156" s="3" t="s">
        <v>48</v>
      </c>
      <c r="AF4156" s="3" t="s">
        <v>48</v>
      </c>
      <c r="AG4156" s="3" t="s">
        <v>47</v>
      </c>
      <c r="AH4156" s="3" t="s">
        <v>47</v>
      </c>
      <c r="AI4156" s="3" t="s">
        <v>47</v>
      </c>
      <c r="AK4156" s="3" t="s">
        <v>52</v>
      </c>
      <c r="AL4156" s="3" t="s">
        <v>48</v>
      </c>
      <c r="AU4156" s="3">
        <v>0</v>
      </c>
      <c r="AV4156" s="3">
        <v>10</v>
      </c>
      <c r="AW4156" s="3">
        <v>1</v>
      </c>
      <c r="AX4156" s="3">
        <v>10</v>
      </c>
      <c r="AY4156" s="3">
        <v>100</v>
      </c>
      <c r="AZ4156" s="6" t="str">
        <f t="shared" si="452"/>
        <v>2360.14</v>
      </c>
      <c r="BC4156" s="12" t="s">
        <v>10548</v>
      </c>
      <c r="BJ4156" s="12">
        <f t="shared" si="453"/>
        <v>0</v>
      </c>
      <c r="BK4156" s="12">
        <f t="shared" si="454"/>
        <v>0</v>
      </c>
      <c r="CQ4156" s="3" t="str">
        <f>CONCATENATE(baseURL!$A$1,baseURL!$B$1,baseURL!$C$1,".",C4156,".",L4156,".pkl&amp;seq=",BC4156)</f>
        <v>http://proteomics.broadinstitute.org/millscripts/viewfeed.pl?side=xl&amp;cycle=1&amp;fixedMods=iaaC&amp;file=msdataSM/iPRG2012_nd/cpick_in/iPRG2012_nd.2360.14.2.pkl&amp;seq=LVSWYDNEYGYSTR</v>
      </c>
    </row>
    <row r="4157" spans="1:99" x14ac:dyDescent="0.2">
      <c r="A4157" s="3">
        <v>6433</v>
      </c>
      <c r="B4157" s="2" t="s">
        <v>10552</v>
      </c>
      <c r="C4157" s="2" t="s">
        <v>10553</v>
      </c>
      <c r="D4157" s="3">
        <v>10946</v>
      </c>
      <c r="E4157" s="3">
        <v>10936</v>
      </c>
      <c r="F4157" s="3">
        <v>49593</v>
      </c>
      <c r="G4157" s="3">
        <v>13296</v>
      </c>
      <c r="H4157" s="3">
        <v>39.855200000000004</v>
      </c>
      <c r="I4157" s="30">
        <v>733.99869999999999</v>
      </c>
      <c r="J4157" s="30">
        <v>733.99724900000001</v>
      </c>
      <c r="K4157" s="30">
        <v>1.4499999999999999E-3</v>
      </c>
      <c r="L4157" s="3">
        <v>3</v>
      </c>
      <c r="M4157" s="3">
        <v>3</v>
      </c>
      <c r="N4157" s="10">
        <f t="shared" si="448"/>
        <v>1</v>
      </c>
      <c r="O4157" s="35">
        <v>3</v>
      </c>
      <c r="P4157" s="17"/>
      <c r="Q4157" s="40">
        <v>2199.9763899999998</v>
      </c>
      <c r="R4157" s="40">
        <v>733.99698000000001</v>
      </c>
      <c r="S4157" s="18">
        <f t="shared" si="449"/>
        <v>2.343333892160588</v>
      </c>
      <c r="T4157" s="18">
        <f t="shared" si="450"/>
        <v>0.36648652151533556</v>
      </c>
      <c r="U4157" s="18">
        <f t="shared" si="451"/>
        <v>0.29972875367005947</v>
      </c>
      <c r="V4157" s="30">
        <v>733.99720000000002</v>
      </c>
      <c r="W4157" s="3" t="s">
        <v>47</v>
      </c>
      <c r="X4157" s="3" t="s">
        <v>47</v>
      </c>
      <c r="Y4157" s="3" t="s">
        <v>47</v>
      </c>
      <c r="Z4157" s="3" t="s">
        <v>47</v>
      </c>
      <c r="AA4157" s="3" t="s">
        <v>47</v>
      </c>
      <c r="AB4157" s="12" t="s">
        <v>47</v>
      </c>
      <c r="AC4157" s="3" t="s">
        <v>47</v>
      </c>
      <c r="AD4157" s="3" t="s">
        <v>47</v>
      </c>
      <c r="AE4157" s="3" t="s">
        <v>47</v>
      </c>
      <c r="AF4157" s="3" t="s">
        <v>47</v>
      </c>
      <c r="AG4157" s="3" t="s">
        <v>47</v>
      </c>
      <c r="AH4157" s="3" t="s">
        <v>47</v>
      </c>
      <c r="AI4157" s="3" t="s">
        <v>47</v>
      </c>
      <c r="AJ4157" s="3" t="s">
        <v>47</v>
      </c>
      <c r="AK4157" s="3" t="s">
        <v>47</v>
      </c>
      <c r="AL4157" s="3" t="s">
        <v>47</v>
      </c>
      <c r="AU4157" s="3">
        <v>0</v>
      </c>
      <c r="AV4157" s="3">
        <v>16</v>
      </c>
      <c r="AW4157" s="3">
        <v>1</v>
      </c>
      <c r="AX4157" s="3">
        <v>16</v>
      </c>
      <c r="AY4157" s="3">
        <v>100</v>
      </c>
      <c r="AZ4157" s="6" t="str">
        <f t="shared" si="452"/>
        <v>2361.11</v>
      </c>
      <c r="BC4157" s="12" t="s">
        <v>10254</v>
      </c>
      <c r="BJ4157" s="12">
        <f t="shared" si="453"/>
        <v>0</v>
      </c>
      <c r="BK4157" s="12">
        <f t="shared" si="454"/>
        <v>0</v>
      </c>
      <c r="CQ4157" s="3" t="str">
        <f>CONCATENATE(baseURL!$A$1,baseURL!$B$1,baseURL!$C$1,".",C4157,".",L4157,".pkl&amp;seq=",BC4157)</f>
        <v>http://proteomics.broadinstitute.org/millscripts/viewfeed.pl?side=xl&amp;cycle=1&amp;fixedMods=iaaC&amp;file=msdataSM/iPRG2012_nd/cpick_in/iPRG2012_nd.2361.11.3.pkl&amp;seq=TSSGNEMPPQDAEGWFYKR</v>
      </c>
    </row>
    <row r="4158" spans="1:99" x14ac:dyDescent="0.2">
      <c r="A4158" s="3">
        <v>4092</v>
      </c>
      <c r="B4158" s="2" t="s">
        <v>10554</v>
      </c>
      <c r="C4158" s="2" t="s">
        <v>10555</v>
      </c>
      <c r="D4158" s="3">
        <v>10941</v>
      </c>
      <c r="E4158" s="3">
        <v>10931</v>
      </c>
      <c r="F4158" s="3">
        <v>49588</v>
      </c>
      <c r="G4158" s="3">
        <v>13291</v>
      </c>
      <c r="H4158" s="3">
        <v>39.846899999999998</v>
      </c>
      <c r="I4158" s="30">
        <v>631.69906000000003</v>
      </c>
      <c r="J4158" s="30">
        <v>631.69888419999995</v>
      </c>
      <c r="K4158" s="30">
        <v>1.8000000000000001E-4</v>
      </c>
      <c r="L4158" s="3">
        <v>3</v>
      </c>
      <c r="M4158" s="3">
        <v>3</v>
      </c>
      <c r="N4158" s="10">
        <f t="shared" si="448"/>
        <v>1</v>
      </c>
      <c r="O4158" s="35">
        <v>3</v>
      </c>
      <c r="P4158" s="17"/>
      <c r="Q4158" s="40">
        <v>1893.0803900000001</v>
      </c>
      <c r="R4158" s="40">
        <v>631.69830999999999</v>
      </c>
      <c r="S4158" s="18">
        <f t="shared" si="449"/>
        <v>1.1872756158538849</v>
      </c>
      <c r="T4158" s="18">
        <f t="shared" si="450"/>
        <v>0.90897821138701662</v>
      </c>
      <c r="U4158" s="18">
        <f t="shared" si="451"/>
        <v>0.93399015107120054</v>
      </c>
      <c r="V4158" s="30">
        <v>631.69889999999998</v>
      </c>
      <c r="W4158" s="3" t="s">
        <v>47</v>
      </c>
      <c r="Y4158" s="3" t="s">
        <v>48</v>
      </c>
      <c r="Z4158" s="3" t="s">
        <v>47</v>
      </c>
      <c r="AB4158" s="12" t="s">
        <v>47</v>
      </c>
      <c r="AC4158" s="3" t="s">
        <v>47</v>
      </c>
      <c r="AE4158" s="3" t="s">
        <v>47</v>
      </c>
      <c r="AF4158" s="3" t="s">
        <v>48</v>
      </c>
      <c r="AG4158" s="3" t="s">
        <v>52</v>
      </c>
      <c r="AH4158" s="3" t="s">
        <v>47</v>
      </c>
      <c r="AI4158" s="3" t="s">
        <v>48</v>
      </c>
      <c r="AK4158" s="3" t="s">
        <v>47</v>
      </c>
      <c r="AL4158" s="3" t="s">
        <v>48</v>
      </c>
      <c r="AU4158" s="3">
        <v>0</v>
      </c>
      <c r="AV4158" s="3">
        <v>7</v>
      </c>
      <c r="AW4158" s="3">
        <v>1</v>
      </c>
      <c r="AX4158" s="3">
        <v>7</v>
      </c>
      <c r="AY4158" s="3">
        <v>100</v>
      </c>
      <c r="AZ4158" s="6" t="str">
        <f t="shared" si="452"/>
        <v>2361.6</v>
      </c>
      <c r="BC4158" s="12" t="s">
        <v>10556</v>
      </c>
      <c r="BJ4158" s="12">
        <f t="shared" si="453"/>
        <v>0</v>
      </c>
      <c r="BK4158" s="12">
        <f t="shared" si="454"/>
        <v>0</v>
      </c>
      <c r="CQ4158" s="3" t="str">
        <f>CONCATENATE(baseURL!$A$1,baseURL!$B$1,baseURL!$C$1,".",C4158,".",L4158,".pkl&amp;seq=",BC4158)</f>
        <v>http://proteomics.broadinstitute.org/millscripts/viewfeed.pl?side=xl&amp;cycle=1&amp;fixedMods=iaaC&amp;file=msdataSM/iPRG2012_nd/cpick_in/iPRG2012_nd.2361.6.3.pkl&amp;seq=NSSAVLTDGLKPLHLVTK</v>
      </c>
    </row>
    <row r="4159" spans="1:99" x14ac:dyDescent="0.2">
      <c r="A4159" s="3">
        <v>3187</v>
      </c>
      <c r="B4159" s="2" t="s">
        <v>10550</v>
      </c>
      <c r="C4159" s="2" t="s">
        <v>10551</v>
      </c>
      <c r="D4159" s="3">
        <v>10944</v>
      </c>
      <c r="E4159" s="3">
        <v>10934</v>
      </c>
      <c r="F4159" s="3">
        <v>49591</v>
      </c>
      <c r="G4159" s="3">
        <v>13294</v>
      </c>
      <c r="H4159" s="3">
        <v>39.851900000000001</v>
      </c>
      <c r="I4159" s="30">
        <v>667.36024999999995</v>
      </c>
      <c r="J4159" s="30">
        <v>667.35958089999997</v>
      </c>
      <c r="K4159" s="30">
        <v>6.7000000000000002E-4</v>
      </c>
      <c r="L4159" s="3">
        <v>2</v>
      </c>
      <c r="M4159" s="3">
        <v>2</v>
      </c>
      <c r="N4159" s="10">
        <f t="shared" si="448"/>
        <v>1</v>
      </c>
      <c r="O4159" s="35">
        <v>2</v>
      </c>
      <c r="P4159" s="17"/>
      <c r="Q4159" s="40">
        <v>1333.7110399999999</v>
      </c>
      <c r="R4159" s="40">
        <v>667.35915999999997</v>
      </c>
      <c r="S4159" s="18">
        <f t="shared" si="449"/>
        <v>1.6333034223677978</v>
      </c>
      <c r="T4159" s="18">
        <f t="shared" si="450"/>
        <v>0.63069487200058405</v>
      </c>
      <c r="U4159" s="18">
        <f t="shared" si="451"/>
        <v>0.80915949366885609</v>
      </c>
      <c r="V4159" s="30">
        <v>667.35969999999998</v>
      </c>
      <c r="W4159" s="3" t="s">
        <v>47</v>
      </c>
      <c r="X4159" s="3" t="s">
        <v>47</v>
      </c>
      <c r="Y4159" s="3" t="s">
        <v>47</v>
      </c>
      <c r="Z4159" s="3" t="s">
        <v>48</v>
      </c>
      <c r="AA4159" s="3" t="s">
        <v>47</v>
      </c>
      <c r="AB4159" s="12" t="s">
        <v>47</v>
      </c>
      <c r="AD4159" s="3" t="s">
        <v>48</v>
      </c>
      <c r="AE4159" s="3" t="s">
        <v>47</v>
      </c>
      <c r="AF4159" s="3" t="s">
        <v>48</v>
      </c>
      <c r="AG4159" s="3" t="s">
        <v>48</v>
      </c>
      <c r="AH4159" s="3" t="s">
        <v>47</v>
      </c>
      <c r="AI4159" s="3" t="s">
        <v>48</v>
      </c>
      <c r="AM4159" s="3" t="s">
        <v>47</v>
      </c>
      <c r="AU4159" s="3">
        <v>0</v>
      </c>
      <c r="AV4159" s="3">
        <v>8</v>
      </c>
      <c r="AW4159" s="3">
        <v>1</v>
      </c>
      <c r="AX4159" s="3">
        <v>8</v>
      </c>
      <c r="AY4159" s="3">
        <v>100</v>
      </c>
      <c r="AZ4159" s="6" t="str">
        <f t="shared" si="452"/>
        <v>2361.9</v>
      </c>
      <c r="BC4159" s="12" t="s">
        <v>10445</v>
      </c>
      <c r="BJ4159" s="12">
        <f t="shared" si="453"/>
        <v>0</v>
      </c>
      <c r="BK4159" s="12">
        <f t="shared" si="454"/>
        <v>0</v>
      </c>
      <c r="CQ4159" s="3" t="str">
        <f>CONCATENATE(baseURL!$A$1,baseURL!$B$1,baseURL!$C$1,".",C4159,".",L4159,".pkl&amp;seq=",BC4159)</f>
        <v>http://proteomics.broadinstitute.org/millscripts/viewfeed.pl?side=xl&amp;cycle=1&amp;fixedMods=iaaC&amp;file=msdataSM/iPRG2012_nd/cpick_in/iPRG2012_nd.2361.9.2.pkl&amp;seq=LQLPSSLAYGER</v>
      </c>
    </row>
    <row r="4160" spans="1:99" x14ac:dyDescent="0.2">
      <c r="A4160" s="3">
        <v>437</v>
      </c>
      <c r="B4160" s="2" t="s">
        <v>10561</v>
      </c>
      <c r="C4160" s="2" t="s">
        <v>10552</v>
      </c>
      <c r="D4160" s="3">
        <v>10959</v>
      </c>
      <c r="E4160" s="3">
        <v>10949</v>
      </c>
      <c r="F4160" s="3">
        <v>49615</v>
      </c>
      <c r="G4160" s="3">
        <v>13310</v>
      </c>
      <c r="H4160" s="3">
        <v>39.8782</v>
      </c>
      <c r="I4160" s="30">
        <v>686.86541</v>
      </c>
      <c r="J4160" s="30">
        <v>686.36219579999999</v>
      </c>
      <c r="K4160" s="30">
        <v>0.50321000000000005</v>
      </c>
      <c r="L4160" s="3">
        <v>2</v>
      </c>
      <c r="M4160" s="3">
        <v>2</v>
      </c>
      <c r="N4160" s="10">
        <f t="shared" si="448"/>
        <v>1</v>
      </c>
      <c r="O4160" s="35">
        <v>2</v>
      </c>
      <c r="P4160" s="17"/>
      <c r="Q4160" s="40">
        <v>1372.71792</v>
      </c>
      <c r="R4160" s="40">
        <v>686.86260000000004</v>
      </c>
      <c r="S4160" s="18">
        <f t="shared" si="449"/>
        <v>4.0910656657590847</v>
      </c>
      <c r="T4160" s="18">
        <f t="shared" si="450"/>
        <v>-728.5361002332171</v>
      </c>
      <c r="U4160" s="18">
        <f t="shared" si="451"/>
        <v>-728.96675404957512</v>
      </c>
      <c r="V4160" s="30">
        <v>686.36189999999999</v>
      </c>
      <c r="AA4160" s="3" t="s">
        <v>47</v>
      </c>
      <c r="AB4160" s="12" t="s">
        <v>47</v>
      </c>
      <c r="AC4160" s="3" t="s">
        <v>52</v>
      </c>
      <c r="AD4160" s="3" t="s">
        <v>47</v>
      </c>
      <c r="AF4160" s="3" t="s">
        <v>47</v>
      </c>
      <c r="AG4160" s="3" t="s">
        <v>47</v>
      </c>
      <c r="AK4160" s="3" t="s">
        <v>47</v>
      </c>
      <c r="AU4160" s="3">
        <v>0</v>
      </c>
      <c r="AV4160" s="3">
        <v>6</v>
      </c>
      <c r="AW4160" s="3">
        <v>1</v>
      </c>
      <c r="AX4160" s="3">
        <v>6</v>
      </c>
      <c r="AY4160" s="3">
        <v>100</v>
      </c>
      <c r="AZ4160" s="6" t="str">
        <f t="shared" si="452"/>
        <v>2362.12</v>
      </c>
      <c r="BC4160" s="12" t="s">
        <v>10562</v>
      </c>
      <c r="BJ4160" s="12">
        <f t="shared" si="453"/>
        <v>0</v>
      </c>
      <c r="BK4160" s="12">
        <f t="shared" si="454"/>
        <v>0</v>
      </c>
      <c r="CQ4160" s="3" t="str">
        <f>CONCATENATE(baseURL!$A$1,baseURL!$B$1,baseURL!$C$1,".",C4160,".",L4160,".pkl&amp;seq=",BC4160)</f>
        <v>http://proteomics.broadinstitute.org/millscripts/viewfeed.pl?side=xl&amp;cycle=1&amp;fixedMods=iaaC&amp;file=msdataSM/iPRG2012_nd/cpick_in/iPRG2012_nd.2362.12.2.pkl&amp;seq=NSGDLVNLGSLAGR</v>
      </c>
    </row>
    <row r="4161" spans="1:99" x14ac:dyDescent="0.2">
      <c r="A4161" s="3">
        <v>1721</v>
      </c>
      <c r="B4161" s="2" t="s">
        <v>10563</v>
      </c>
      <c r="C4161" s="2" t="s">
        <v>10564</v>
      </c>
      <c r="D4161" s="3">
        <v>10960</v>
      </c>
      <c r="E4161" s="3">
        <v>10950</v>
      </c>
      <c r="F4161" s="3">
        <v>49616</v>
      </c>
      <c r="G4161" s="3">
        <v>13311</v>
      </c>
      <c r="H4161" s="3">
        <v>39.879899999999999</v>
      </c>
      <c r="I4161" s="30">
        <v>722.39716999999996</v>
      </c>
      <c r="J4161" s="30">
        <v>722.89277259999994</v>
      </c>
      <c r="K4161" s="30">
        <v>-0.49559999999999998</v>
      </c>
      <c r="L4161" s="3">
        <v>2</v>
      </c>
      <c r="M4161" s="3">
        <v>2</v>
      </c>
      <c r="N4161" s="10">
        <f t="shared" si="448"/>
        <v>1</v>
      </c>
      <c r="O4161" s="35">
        <v>2</v>
      </c>
      <c r="P4161" s="17"/>
      <c r="Q4161" s="40">
        <v>1443.78421</v>
      </c>
      <c r="R4161" s="40">
        <v>722.39574000000005</v>
      </c>
      <c r="S4161" s="18">
        <f t="shared" si="449"/>
        <v>1.9795244084826538</v>
      </c>
      <c r="T4161" s="18">
        <f t="shared" si="450"/>
        <v>688.03368081862948</v>
      </c>
      <c r="U4161" s="18">
        <f t="shared" si="451"/>
        <v>0.77519836973343437</v>
      </c>
      <c r="V4161" s="30">
        <v>722.3963</v>
      </c>
      <c r="X4161" s="3" t="s">
        <v>47</v>
      </c>
      <c r="Y4161" s="3" t="s">
        <v>47</v>
      </c>
      <c r="Z4161" s="3" t="s">
        <v>52</v>
      </c>
      <c r="AA4161" s="3" t="s">
        <v>47</v>
      </c>
      <c r="AB4161" s="12" t="s">
        <v>47</v>
      </c>
      <c r="AC4161" s="3" t="s">
        <v>47</v>
      </c>
      <c r="AD4161" s="3" t="s">
        <v>47</v>
      </c>
      <c r="AF4161" s="3" t="s">
        <v>47</v>
      </c>
      <c r="AG4161" s="3" t="s">
        <v>47</v>
      </c>
      <c r="AJ4161" s="3" t="s">
        <v>47</v>
      </c>
      <c r="AK4161" s="3" t="s">
        <v>48</v>
      </c>
      <c r="AM4161" s="3" t="s">
        <v>47</v>
      </c>
      <c r="AU4161" s="3">
        <v>0</v>
      </c>
      <c r="AV4161" s="3">
        <v>10</v>
      </c>
      <c r="AW4161" s="3">
        <v>1</v>
      </c>
      <c r="AX4161" s="3">
        <v>10</v>
      </c>
      <c r="AY4161" s="3">
        <v>100</v>
      </c>
      <c r="AZ4161" s="6" t="str">
        <f t="shared" si="452"/>
        <v>2362.13</v>
      </c>
      <c r="BC4161" s="12" t="s">
        <v>10454</v>
      </c>
      <c r="BJ4161" s="12">
        <f t="shared" si="453"/>
        <v>0</v>
      </c>
      <c r="BK4161" s="12">
        <f t="shared" si="454"/>
        <v>0</v>
      </c>
      <c r="CQ4161" s="3" t="str">
        <f>CONCATENATE(baseURL!$A$1,baseURL!$B$1,baseURL!$C$1,".",C4161,".",L4161,".pkl&amp;seq=",BC4161)</f>
        <v>http://proteomics.broadinstitute.org/millscripts/viewfeed.pl?side=xl&amp;cycle=1&amp;fixedMods=iaaC&amp;file=msdataSM/iPRG2012_nd/cpick_in/iPRG2012_nd.2362.13.2.pkl&amp;seq=VVVFEDAPAGLAAGK</v>
      </c>
    </row>
    <row r="4162" spans="1:99" x14ac:dyDescent="0.2">
      <c r="A4162" s="3">
        <v>3442</v>
      </c>
      <c r="B4162" s="2" t="s">
        <v>10565</v>
      </c>
      <c r="C4162" s="2" t="s">
        <v>10566</v>
      </c>
      <c r="D4162" s="3">
        <v>10955</v>
      </c>
      <c r="E4162" s="3">
        <v>10945</v>
      </c>
      <c r="F4162" s="3">
        <v>49611</v>
      </c>
      <c r="G4162" s="3">
        <v>13306</v>
      </c>
      <c r="H4162" s="3">
        <v>39.871600000000001</v>
      </c>
      <c r="I4162" s="30">
        <v>636.34061999999994</v>
      </c>
      <c r="J4162" s="30">
        <v>636.33976419999999</v>
      </c>
      <c r="K4162" s="30">
        <v>8.5999999999999998E-4</v>
      </c>
      <c r="L4162" s="3">
        <v>3</v>
      </c>
      <c r="M4162" s="3">
        <v>3</v>
      </c>
      <c r="N4162" s="10">
        <f t="shared" ref="N4162:N4225" si="455">IF(AND(M4162&gt;0,L4162&gt;0), IF(M4162=L4162,1,-1), 1)</f>
        <v>1</v>
      </c>
      <c r="O4162" s="35">
        <v>3</v>
      </c>
      <c r="P4162" s="17"/>
      <c r="Q4162" s="40">
        <v>1907.0021400000001</v>
      </c>
      <c r="R4162" s="40">
        <v>636.33889999999997</v>
      </c>
      <c r="S4162" s="18">
        <f t="shared" ref="S4162:S4225" si="456">1000000*(I4162-R4162)/R4162</f>
        <v>2.7029622108243223</v>
      </c>
      <c r="T4162" s="18">
        <f t="shared" ref="T4162:T4225" si="457">1000000*(J4162-R4162)/R4162</f>
        <v>1.3580813620283616</v>
      </c>
      <c r="U4162" s="18">
        <f t="shared" ref="U4162:U4225" si="458">1000000*(V4162-R4162)/R4162</f>
        <v>1.4143406917311754</v>
      </c>
      <c r="V4162" s="30">
        <v>636.33979999999997</v>
      </c>
      <c r="W4162" s="3" t="s">
        <v>47</v>
      </c>
      <c r="X4162" s="3" t="s">
        <v>47</v>
      </c>
      <c r="Y4162" s="3" t="s">
        <v>47</v>
      </c>
      <c r="Z4162" s="3" t="s">
        <v>47</v>
      </c>
      <c r="AA4162" s="3" t="s">
        <v>47</v>
      </c>
      <c r="AB4162" s="12" t="s">
        <v>47</v>
      </c>
      <c r="AC4162" s="3" t="s">
        <v>47</v>
      </c>
      <c r="AE4162" s="3" t="s">
        <v>47</v>
      </c>
      <c r="AF4162" s="3" t="s">
        <v>47</v>
      </c>
      <c r="AG4162" s="3" t="s">
        <v>47</v>
      </c>
      <c r="AH4162" s="3" t="s">
        <v>47</v>
      </c>
      <c r="AI4162" s="3" t="s">
        <v>47</v>
      </c>
      <c r="AK4162" s="3" t="s">
        <v>47</v>
      </c>
      <c r="AL4162" s="3" t="s">
        <v>48</v>
      </c>
      <c r="AM4162" s="3" t="s">
        <v>47</v>
      </c>
      <c r="AO4162" s="3" t="s">
        <v>52</v>
      </c>
      <c r="AP4162" s="3" t="s">
        <v>52</v>
      </c>
      <c r="AU4162" s="3">
        <v>0</v>
      </c>
      <c r="AV4162" s="3">
        <v>14</v>
      </c>
      <c r="AW4162" s="3">
        <v>1</v>
      </c>
      <c r="AX4162" s="3">
        <v>14</v>
      </c>
      <c r="AY4162" s="3">
        <v>100</v>
      </c>
      <c r="AZ4162" s="6" t="str">
        <f t="shared" ref="AZ4162:AZ4225" si="459">HYPERLINK(CQ4162,C4162)</f>
        <v>2362.8</v>
      </c>
      <c r="BC4162" s="12" t="s">
        <v>10567</v>
      </c>
      <c r="BJ4162" s="12">
        <f t="shared" ref="BJ4162:BJ4225" si="460">LEN(BC4162)-LEN(SUBSTITUTE(BC4162,"C",""))</f>
        <v>0</v>
      </c>
      <c r="BK4162" s="12">
        <f t="shared" ref="BK4162:BK4225" si="461">LEN(BC4162)-LEN(SUBSTITUTE(BC4162,"c",""))</f>
        <v>0</v>
      </c>
      <c r="CQ4162" s="3" t="str">
        <f>CONCATENATE(baseURL!$A$1,baseURL!$B$1,baseURL!$C$1,".",C4162,".",L4162,".pkl&amp;seq=",BC4162)</f>
        <v>http://proteomics.broadinstitute.org/millscripts/viewfeed.pl?side=xl&amp;cycle=1&amp;fixedMods=iaaC&amp;file=msdataSM/iPRG2012_nd/cpick_in/iPRG2012_nd.2362.8.3.pkl&amp;seq=LEGVATPQEAQFYLGKR</v>
      </c>
    </row>
    <row r="4163" spans="1:99" x14ac:dyDescent="0.2">
      <c r="A4163" s="3">
        <v>5492</v>
      </c>
      <c r="B4163" s="2" t="s">
        <v>10568</v>
      </c>
      <c r="C4163" s="2" t="s">
        <v>10569</v>
      </c>
      <c r="D4163" s="3">
        <v>10964</v>
      </c>
      <c r="E4163" s="3">
        <v>10954</v>
      </c>
      <c r="F4163" s="3">
        <v>49627</v>
      </c>
      <c r="G4163" s="3">
        <v>13316</v>
      </c>
      <c r="H4163" s="3">
        <v>39.8947</v>
      </c>
      <c r="I4163" s="30">
        <v>481.59822000000003</v>
      </c>
      <c r="J4163" s="30">
        <v>481.59754989999999</v>
      </c>
      <c r="K4163" s="30">
        <v>6.7000000000000002E-4</v>
      </c>
      <c r="L4163" s="3">
        <v>3</v>
      </c>
      <c r="M4163" s="3">
        <v>3</v>
      </c>
      <c r="N4163" s="10">
        <f t="shared" si="455"/>
        <v>1</v>
      </c>
      <c r="O4163" s="35">
        <v>3</v>
      </c>
      <c r="P4163" s="17"/>
      <c r="Q4163" s="40">
        <v>1442.77504</v>
      </c>
      <c r="R4163" s="40">
        <v>481.59652999999997</v>
      </c>
      <c r="S4163" s="18">
        <f t="shared" si="456"/>
        <v>3.5091614967683844</v>
      </c>
      <c r="T4163" s="18">
        <f t="shared" si="457"/>
        <v>2.1177478168645858</v>
      </c>
      <c r="U4163" s="18">
        <f t="shared" si="458"/>
        <v>1.3912060371650004</v>
      </c>
      <c r="V4163" s="30">
        <v>481.59719999999999</v>
      </c>
      <c r="W4163" s="3" t="s">
        <v>47</v>
      </c>
      <c r="X4163" s="3" t="s">
        <v>47</v>
      </c>
      <c r="Y4163" s="3" t="s">
        <v>47</v>
      </c>
      <c r="Z4163" s="3" t="s">
        <v>47</v>
      </c>
      <c r="AA4163" s="3" t="s">
        <v>47</v>
      </c>
      <c r="AB4163" s="12" t="s">
        <v>47</v>
      </c>
      <c r="AC4163" s="3" t="s">
        <v>47</v>
      </c>
      <c r="AD4163" s="3" t="s">
        <v>47</v>
      </c>
      <c r="AE4163" s="3" t="s">
        <v>47</v>
      </c>
      <c r="AF4163" s="3" t="s">
        <v>47</v>
      </c>
      <c r="AG4163" s="3" t="s">
        <v>47</v>
      </c>
      <c r="AH4163" s="3" t="s">
        <v>47</v>
      </c>
      <c r="AI4163" s="3" t="s">
        <v>47</v>
      </c>
      <c r="AJ4163" s="3" t="s">
        <v>47</v>
      </c>
      <c r="AK4163" s="3" t="s">
        <v>47</v>
      </c>
      <c r="AL4163" s="3" t="s">
        <v>47</v>
      </c>
      <c r="AM4163" s="3" t="s">
        <v>47</v>
      </c>
      <c r="AU4163" s="3">
        <v>0</v>
      </c>
      <c r="AV4163" s="3">
        <v>17</v>
      </c>
      <c r="AW4163" s="3">
        <v>1</v>
      </c>
      <c r="AX4163" s="3">
        <v>17</v>
      </c>
      <c r="AY4163" s="3">
        <v>100</v>
      </c>
      <c r="AZ4163" s="6" t="str">
        <f t="shared" si="459"/>
        <v>2363.3</v>
      </c>
      <c r="BC4163" s="12" t="s">
        <v>10570</v>
      </c>
      <c r="BJ4163" s="12">
        <f t="shared" si="460"/>
        <v>0</v>
      </c>
      <c r="BK4163" s="12">
        <f t="shared" si="461"/>
        <v>0</v>
      </c>
      <c r="CQ4163" s="3" t="str">
        <f>CONCATENATE(baseURL!$A$1,baseURL!$B$1,baseURL!$C$1,".",C4163,".",L4163,".pkl&amp;seq=",BC4163)</f>
        <v>http://proteomics.broadinstitute.org/millscripts/viewfeed.pl?side=xl&amp;cycle=1&amp;fixedMods=iaaC&amp;file=msdataSM/iPRG2012_nd/cpick_in/iPRG2012_nd.2363.3.3.pkl&amp;seq=QLGEWAGLGKLDR</v>
      </c>
    </row>
    <row r="4164" spans="1:99" x14ac:dyDescent="0.2">
      <c r="A4164" s="3">
        <v>1494</v>
      </c>
      <c r="B4164" s="2" t="s">
        <v>10571</v>
      </c>
      <c r="C4164" s="2" t="s">
        <v>10572</v>
      </c>
      <c r="D4164" s="3">
        <v>10965</v>
      </c>
      <c r="E4164" s="3">
        <v>10955</v>
      </c>
      <c r="F4164" s="3">
        <v>49628</v>
      </c>
      <c r="G4164" s="3">
        <v>13317</v>
      </c>
      <c r="H4164" s="3">
        <v>39.896299999999997</v>
      </c>
      <c r="I4164" s="30">
        <v>533.97779000000003</v>
      </c>
      <c r="J4164" s="30">
        <v>533.97707930000001</v>
      </c>
      <c r="K4164" s="30">
        <v>7.1000000000000002E-4</v>
      </c>
      <c r="L4164" s="3">
        <v>3</v>
      </c>
      <c r="M4164" s="3">
        <v>3</v>
      </c>
      <c r="N4164" s="10">
        <f t="shared" si="455"/>
        <v>1</v>
      </c>
      <c r="O4164" s="35">
        <v>3</v>
      </c>
      <c r="P4164" s="17"/>
      <c r="Q4164" s="40">
        <v>1599.9138399999999</v>
      </c>
      <c r="R4164" s="40">
        <v>533.97613000000001</v>
      </c>
      <c r="S4164" s="18">
        <f t="shared" si="456"/>
        <v>3.1087531946705482</v>
      </c>
      <c r="T4164" s="18">
        <f t="shared" si="457"/>
        <v>1.7777948239035333</v>
      </c>
      <c r="U4164" s="18">
        <f t="shared" si="458"/>
        <v>1.4420120239992995</v>
      </c>
      <c r="V4164" s="30">
        <v>533.9769</v>
      </c>
      <c r="W4164" s="3" t="s">
        <v>47</v>
      </c>
      <c r="X4164" s="3" t="s">
        <v>47</v>
      </c>
      <c r="Y4164" s="3" t="s">
        <v>47</v>
      </c>
      <c r="Z4164" s="3" t="s">
        <v>47</v>
      </c>
      <c r="AA4164" s="3" t="s">
        <v>47</v>
      </c>
      <c r="AE4164" s="3" t="s">
        <v>47</v>
      </c>
      <c r="AF4164" s="3" t="s">
        <v>47</v>
      </c>
      <c r="AG4164" s="3" t="s">
        <v>47</v>
      </c>
      <c r="AH4164" s="3" t="s">
        <v>47</v>
      </c>
      <c r="AK4164" s="3" t="s">
        <v>52</v>
      </c>
      <c r="AO4164" s="3" t="s">
        <v>47</v>
      </c>
      <c r="AP4164" s="3" t="s">
        <v>48</v>
      </c>
      <c r="AU4164" s="3">
        <v>0</v>
      </c>
      <c r="AV4164" s="3">
        <v>10</v>
      </c>
      <c r="AW4164" s="3">
        <v>2</v>
      </c>
      <c r="AX4164" s="3">
        <v>9</v>
      </c>
      <c r="AY4164" s="3">
        <v>90</v>
      </c>
      <c r="AZ4164" s="6" t="str">
        <f t="shared" si="459"/>
        <v>2363.4</v>
      </c>
      <c r="BB4164" s="12" t="s">
        <v>79</v>
      </c>
      <c r="BC4164" s="12" t="s">
        <v>10573</v>
      </c>
      <c r="BJ4164" s="12">
        <f t="shared" si="460"/>
        <v>0</v>
      </c>
      <c r="BK4164" s="12">
        <f t="shared" si="461"/>
        <v>0</v>
      </c>
      <c r="CB4164" s="3" t="s">
        <v>10574</v>
      </c>
      <c r="CQ4164" s="3" t="str">
        <f>CONCATENATE(baseURL!$A$1,baseURL!$B$1,"+Acetyl",baseURL!$C$1,".",C4164,".",L4164,".pkl&amp;seq=",BC4164)</f>
        <v>http://proteomics.broadinstitute.org/millscripts/viewfeed.pl?side=xl&amp;cycle=1&amp;fixedMods=iaaC+Acetyl&amp;file=msdataSM/iPRG2012_nd/cpick_in/iPRG2012_nd.2363.4.3.pkl&amp;seq=MDNKTPVTLAKVLK</v>
      </c>
    </row>
    <row r="4165" spans="1:99" x14ac:dyDescent="0.2">
      <c r="A4165" s="3">
        <v>7100</v>
      </c>
      <c r="B4165" s="2" t="s">
        <v>10575</v>
      </c>
      <c r="C4165" s="2" t="s">
        <v>10576</v>
      </c>
      <c r="D4165" s="3">
        <v>10967</v>
      </c>
      <c r="E4165" s="3">
        <v>10957</v>
      </c>
      <c r="F4165" s="3">
        <v>49630</v>
      </c>
      <c r="G4165" s="3">
        <v>13319</v>
      </c>
      <c r="H4165" s="3">
        <v>39.901299999999999</v>
      </c>
      <c r="I4165" s="30">
        <v>618.66570000000002</v>
      </c>
      <c r="J4165" s="30">
        <v>618.66392519999999</v>
      </c>
      <c r="K4165" s="30">
        <v>1.7700000000000001E-3</v>
      </c>
      <c r="L4165" s="3">
        <v>3</v>
      </c>
      <c r="M4165" s="3">
        <v>3</v>
      </c>
      <c r="N4165" s="10">
        <f t="shared" si="455"/>
        <v>1</v>
      </c>
      <c r="O4165" s="35">
        <v>3</v>
      </c>
      <c r="P4165" s="17"/>
      <c r="Q4165" s="40">
        <v>1853.97559</v>
      </c>
      <c r="R4165" s="40">
        <v>618.66337999999996</v>
      </c>
      <c r="S4165" s="18">
        <f t="shared" si="456"/>
        <v>3.7500199220685713</v>
      </c>
      <c r="T4165" s="18">
        <f t="shared" si="457"/>
        <v>0.88125468171919141</v>
      </c>
      <c r="U4165" s="18">
        <f t="shared" si="458"/>
        <v>0.84052170673390803</v>
      </c>
      <c r="V4165" s="30">
        <v>618.66390000000001</v>
      </c>
      <c r="X4165" s="3" t="s">
        <v>47</v>
      </c>
      <c r="Y4165" s="3" t="s">
        <v>47</v>
      </c>
      <c r="AA4165" s="3" t="s">
        <v>48</v>
      </c>
      <c r="AB4165" s="12" t="s">
        <v>47</v>
      </c>
      <c r="AC4165" s="3" t="s">
        <v>47</v>
      </c>
      <c r="AD4165" s="3" t="s">
        <v>47</v>
      </c>
      <c r="AG4165" s="3" t="s">
        <v>47</v>
      </c>
      <c r="AH4165" s="3" t="s">
        <v>47</v>
      </c>
      <c r="AI4165" s="3" t="s">
        <v>47</v>
      </c>
      <c r="AJ4165" s="3" t="s">
        <v>65</v>
      </c>
      <c r="AK4165" s="3" t="s">
        <v>65</v>
      </c>
      <c r="AU4165" s="3">
        <v>2</v>
      </c>
      <c r="AV4165" s="3">
        <v>8</v>
      </c>
      <c r="AW4165" s="3">
        <v>1</v>
      </c>
      <c r="AX4165" s="3">
        <v>8</v>
      </c>
      <c r="AY4165" s="3">
        <v>100</v>
      </c>
      <c r="AZ4165" s="6" t="str">
        <f t="shared" si="459"/>
        <v>2363.6</v>
      </c>
      <c r="BC4165" s="12" t="s">
        <v>10461</v>
      </c>
      <c r="BJ4165" s="12">
        <f t="shared" si="460"/>
        <v>0</v>
      </c>
      <c r="BK4165" s="12">
        <f t="shared" si="461"/>
        <v>0</v>
      </c>
      <c r="CF4165" s="3" t="s">
        <v>10577</v>
      </c>
      <c r="CG4165" s="3" t="s">
        <v>10578</v>
      </c>
      <c r="CQ4165" s="3" t="str">
        <f>CONCATENATE(baseURL!$A$1,baseURL!$B$1,baseURL!$C$1,".",C4165,".",L4165,".pkl&amp;seq=",BC4165)</f>
        <v>http://proteomics.broadinstitute.org/millscripts/viewfeed.pl?side=xl&amp;cycle=1&amp;fixedMods=iaaC&amp;file=msdataSM/iPRG2012_nd/cpick_in/iPRG2012_nd.2363.6.3.pkl&amp;seq=LKQLNFGGTVETVYER</v>
      </c>
    </row>
    <row r="4166" spans="1:99" x14ac:dyDescent="0.2">
      <c r="A4166" s="3">
        <v>6046</v>
      </c>
      <c r="B4166" s="2" t="s">
        <v>10579</v>
      </c>
      <c r="C4166" s="2" t="s">
        <v>10580</v>
      </c>
      <c r="D4166" s="3">
        <v>10969</v>
      </c>
      <c r="E4166" s="3">
        <v>10959</v>
      </c>
      <c r="F4166" s="3">
        <v>49632</v>
      </c>
      <c r="G4166" s="3">
        <v>13321</v>
      </c>
      <c r="H4166" s="3">
        <v>39.906300000000002</v>
      </c>
      <c r="I4166" s="30">
        <v>720.38885000000005</v>
      </c>
      <c r="J4166" s="30">
        <v>720.38685740000005</v>
      </c>
      <c r="K4166" s="30">
        <v>1.99E-3</v>
      </c>
      <c r="L4166" s="3">
        <v>0</v>
      </c>
      <c r="M4166" s="3">
        <v>2</v>
      </c>
      <c r="N4166" s="10">
        <f t="shared" si="455"/>
        <v>1</v>
      </c>
      <c r="O4166" s="35">
        <v>2</v>
      </c>
      <c r="P4166" s="17"/>
      <c r="Q4166" s="40">
        <v>1439.7675099999999</v>
      </c>
      <c r="R4166" s="40">
        <v>720.38738999999998</v>
      </c>
      <c r="S4166" s="18">
        <f t="shared" si="456"/>
        <v>2.0266873356368995</v>
      </c>
      <c r="T4166" s="18">
        <f t="shared" si="457"/>
        <v>-0.73932443477197296</v>
      </c>
      <c r="U4166" s="18">
        <f t="shared" si="458"/>
        <v>-0.95781798729600198</v>
      </c>
      <c r="V4166" s="30">
        <v>720.38670000000002</v>
      </c>
      <c r="W4166" s="3" t="s">
        <v>47</v>
      </c>
      <c r="X4166" s="3" t="s">
        <v>47</v>
      </c>
      <c r="Y4166" s="3" t="s">
        <v>47</v>
      </c>
      <c r="Z4166" s="3" t="s">
        <v>47</v>
      </c>
      <c r="AA4166" s="3" t="s">
        <v>47</v>
      </c>
      <c r="AB4166" s="12" t="s">
        <v>47</v>
      </c>
      <c r="AC4166" s="3" t="s">
        <v>47</v>
      </c>
      <c r="AD4166" s="3" t="s">
        <v>47</v>
      </c>
      <c r="AE4166" s="3" t="s">
        <v>48</v>
      </c>
      <c r="AF4166" s="3" t="s">
        <v>47</v>
      </c>
      <c r="AG4166" s="3" t="s">
        <v>47</v>
      </c>
      <c r="AH4166" s="3" t="s">
        <v>47</v>
      </c>
      <c r="AI4166" s="3" t="s">
        <v>47</v>
      </c>
      <c r="AL4166" s="3" t="s">
        <v>47</v>
      </c>
      <c r="AU4166" s="3">
        <v>0</v>
      </c>
      <c r="AV4166" s="3">
        <v>13</v>
      </c>
      <c r="AW4166" s="3">
        <v>1</v>
      </c>
      <c r="AX4166" s="3">
        <v>13</v>
      </c>
      <c r="AY4166" s="3">
        <v>100</v>
      </c>
      <c r="AZ4166" s="6" t="str">
        <f t="shared" si="459"/>
        <v>2363.8</v>
      </c>
      <c r="BC4166" s="12" t="s">
        <v>10464</v>
      </c>
      <c r="BJ4166" s="12">
        <f t="shared" si="460"/>
        <v>0</v>
      </c>
      <c r="BK4166" s="12">
        <f t="shared" si="461"/>
        <v>0</v>
      </c>
      <c r="CQ4166" s="3" t="str">
        <f>CONCATENATE(baseURL!$A$1,baseURL!$B$1,baseURL!$C$1,".",C4166,".",L4166,".pkl&amp;seq=",BC4166)</f>
        <v>http://proteomics.broadinstitute.org/millscripts/viewfeed.pl?side=xl&amp;cycle=1&amp;fixedMods=iaaC&amp;file=msdataSM/iPRG2012_nd/cpick_in/iPRG2012_nd.2363.8.0.pkl&amp;seq=TLGMVVNGPLPDAR</v>
      </c>
    </row>
    <row r="4167" spans="1:99" x14ac:dyDescent="0.2">
      <c r="A4167" s="3">
        <v>3086</v>
      </c>
      <c r="B4167" s="2" t="s">
        <v>10581</v>
      </c>
      <c r="C4167" s="2" t="s">
        <v>10571</v>
      </c>
      <c r="D4167" s="3">
        <v>10974</v>
      </c>
      <c r="E4167" s="3">
        <v>10964</v>
      </c>
      <c r="F4167" s="3">
        <v>49650</v>
      </c>
      <c r="G4167" s="3">
        <v>13327</v>
      </c>
      <c r="H4167" s="3">
        <v>39.922699999999999</v>
      </c>
      <c r="I4167" s="30">
        <v>518.94281000000001</v>
      </c>
      <c r="J4167" s="30">
        <v>518.94571340000005</v>
      </c>
      <c r="K4167" s="30">
        <v>-2.8999999999999998E-3</v>
      </c>
      <c r="L4167" s="3">
        <v>0</v>
      </c>
      <c r="M4167" s="3">
        <v>3</v>
      </c>
      <c r="N4167" s="10">
        <f t="shared" si="455"/>
        <v>1</v>
      </c>
      <c r="O4167" s="35">
        <v>3</v>
      </c>
      <c r="P4167" s="17"/>
      <c r="Q4167" s="40">
        <v>1554.8162400000001</v>
      </c>
      <c r="R4167" s="40">
        <v>518.94359999999995</v>
      </c>
      <c r="S4167" s="18">
        <f t="shared" si="456"/>
        <v>-1.5223234277060513</v>
      </c>
      <c r="T4167" s="18">
        <f t="shared" si="457"/>
        <v>4.0725042183744229</v>
      </c>
      <c r="U4167" s="18">
        <f t="shared" si="458"/>
        <v>-3.468585025430337</v>
      </c>
      <c r="V4167" s="30">
        <v>518.94179999999994</v>
      </c>
      <c r="W4167" s="3" t="s">
        <v>48</v>
      </c>
      <c r="X4167" s="3" t="s">
        <v>47</v>
      </c>
      <c r="Y4167" s="3" t="s">
        <v>47</v>
      </c>
      <c r="Z4167" s="3" t="s">
        <v>47</v>
      </c>
      <c r="AA4167" s="3" t="s">
        <v>47</v>
      </c>
      <c r="AC4167" s="3" t="s">
        <v>47</v>
      </c>
      <c r="AF4167" s="3" t="s">
        <v>48</v>
      </c>
      <c r="AG4167" s="3" t="s">
        <v>47</v>
      </c>
      <c r="AH4167" s="3" t="s">
        <v>47</v>
      </c>
      <c r="AL4167" s="3" t="s">
        <v>48</v>
      </c>
      <c r="AM4167" s="3" t="s">
        <v>48</v>
      </c>
      <c r="AU4167" s="3">
        <v>0</v>
      </c>
      <c r="AV4167" s="3">
        <v>7</v>
      </c>
      <c r="AW4167" s="3">
        <v>1</v>
      </c>
      <c r="AX4167" s="3">
        <v>7</v>
      </c>
      <c r="AY4167" s="3">
        <v>100</v>
      </c>
      <c r="AZ4167" s="6" t="str">
        <f t="shared" si="459"/>
        <v>2364.5</v>
      </c>
      <c r="BC4167" s="12" t="s">
        <v>10582</v>
      </c>
      <c r="BJ4167" s="12">
        <f t="shared" si="460"/>
        <v>0</v>
      </c>
      <c r="BK4167" s="12">
        <f t="shared" si="461"/>
        <v>0</v>
      </c>
      <c r="CQ4167" s="3" t="str">
        <f>CONCATENATE(baseURL!$A$1,baseURL!$B$1,baseURL!$C$1,".",C4167,".",L4167,".pkl&amp;seq=",BC4167)</f>
        <v>http://proteomics.broadinstitute.org/millscripts/viewfeed.pl?side=xl&amp;cycle=1&amp;fixedMods=iaaC&amp;file=msdataSM/iPRG2012_nd/cpick_in/iPRG2012_nd.2364.5.0.pkl&amp;seq=VQQLLESYFDGKK</v>
      </c>
      <c r="CU4167" s="7"/>
    </row>
    <row r="4168" spans="1:99" x14ac:dyDescent="0.2">
      <c r="A4168" s="3">
        <v>3484</v>
      </c>
      <c r="B4168" s="2" t="s">
        <v>10583</v>
      </c>
      <c r="C4168" s="2" t="s">
        <v>10584</v>
      </c>
      <c r="D4168" s="3">
        <v>10975</v>
      </c>
      <c r="E4168" s="3">
        <v>10965</v>
      </c>
      <c r="F4168" s="3">
        <v>49651</v>
      </c>
      <c r="G4168" s="3">
        <v>13328</v>
      </c>
      <c r="H4168" s="3">
        <v>39.924399999999999</v>
      </c>
      <c r="I4168" s="30">
        <v>539.06444999999997</v>
      </c>
      <c r="J4168" s="30">
        <v>539.06392979999998</v>
      </c>
      <c r="K4168" s="30">
        <v>5.1999999999999995E-4</v>
      </c>
      <c r="L4168" s="3">
        <v>0</v>
      </c>
      <c r="M4168" s="3">
        <v>4</v>
      </c>
      <c r="N4168" s="10">
        <f t="shared" si="455"/>
        <v>1</v>
      </c>
      <c r="O4168" s="35">
        <v>4</v>
      </c>
      <c r="P4168" s="17"/>
      <c r="Q4168" s="40">
        <v>2153.2288400000002</v>
      </c>
      <c r="R4168" s="40">
        <v>539.06267000000003</v>
      </c>
      <c r="S4168" s="18">
        <f t="shared" si="456"/>
        <v>3.3020279440602307</v>
      </c>
      <c r="T4168" s="18">
        <f t="shared" si="457"/>
        <v>2.3370195527675239</v>
      </c>
      <c r="U4168" s="18">
        <f t="shared" si="458"/>
        <v>1.9107240351373194</v>
      </c>
      <c r="V4168" s="30">
        <v>539.06370000000004</v>
      </c>
      <c r="W4168" s="3" t="s">
        <v>47</v>
      </c>
      <c r="X4168" s="3" t="s">
        <v>47</v>
      </c>
      <c r="Y4168" s="3" t="s">
        <v>47</v>
      </c>
      <c r="Z4168" s="3" t="s">
        <v>47</v>
      </c>
      <c r="AA4168" s="3" t="s">
        <v>47</v>
      </c>
      <c r="AB4168" s="12" t="s">
        <v>47</v>
      </c>
      <c r="AC4168" s="3" t="s">
        <v>47</v>
      </c>
      <c r="AD4168" s="3" t="s">
        <v>52</v>
      </c>
      <c r="AE4168" s="3" t="s">
        <v>47</v>
      </c>
      <c r="AF4168" s="3" t="s">
        <v>47</v>
      </c>
      <c r="AH4168" s="3" t="s">
        <v>47</v>
      </c>
      <c r="AI4168" s="3" t="s">
        <v>48</v>
      </c>
      <c r="AK4168" s="3" t="s">
        <v>47</v>
      </c>
      <c r="AL4168" s="3" t="s">
        <v>52</v>
      </c>
      <c r="AM4168" s="3" t="s">
        <v>47</v>
      </c>
      <c r="AU4168" s="3">
        <v>0</v>
      </c>
      <c r="AV4168" s="3">
        <v>12</v>
      </c>
      <c r="AW4168" s="3">
        <v>1</v>
      </c>
      <c r="AX4168" s="3">
        <v>12</v>
      </c>
      <c r="AY4168" s="3">
        <v>100</v>
      </c>
      <c r="AZ4168" s="6" t="str">
        <f t="shared" si="459"/>
        <v>2364.6</v>
      </c>
      <c r="BC4168" s="12" t="s">
        <v>10585</v>
      </c>
      <c r="BJ4168" s="12">
        <f t="shared" si="460"/>
        <v>0</v>
      </c>
      <c r="BK4168" s="12">
        <f t="shared" si="461"/>
        <v>0</v>
      </c>
      <c r="CQ4168" s="3" t="str">
        <f>CONCATENATE(baseURL!$A$1,baseURL!$B$1,baseURL!$C$1,".",C4168,".",L4168,".pkl&amp;seq=",BC4168)</f>
        <v>http://proteomics.broadinstitute.org/millscripts/viewfeed.pl?side=xl&amp;cycle=1&amp;fixedMods=iaaC&amp;file=msdataSM/iPRG2012_nd/cpick_in/iPRG2012_nd.2364.6.0.pkl&amp;seq=SQLDEVVLVGGSTRLPKVQK</v>
      </c>
    </row>
    <row r="4169" spans="1:99" x14ac:dyDescent="0.2">
      <c r="A4169" s="3">
        <v>3417</v>
      </c>
      <c r="B4169" s="2" t="s">
        <v>10586</v>
      </c>
      <c r="C4169" s="2" t="s">
        <v>10587</v>
      </c>
      <c r="D4169" s="3">
        <v>10977</v>
      </c>
      <c r="E4169" s="3">
        <v>10967</v>
      </c>
      <c r="F4169" s="3">
        <v>49653</v>
      </c>
      <c r="G4169" s="3">
        <v>13330</v>
      </c>
      <c r="H4169" s="3">
        <v>39.928600000000003</v>
      </c>
      <c r="I4169" s="30">
        <v>576.97139000000004</v>
      </c>
      <c r="J4169" s="30">
        <v>576.96966159999999</v>
      </c>
      <c r="K4169" s="30">
        <v>1.73E-3</v>
      </c>
      <c r="L4169" s="3">
        <v>0</v>
      </c>
      <c r="M4169" s="3">
        <v>3</v>
      </c>
      <c r="N4169" s="10">
        <f t="shared" si="455"/>
        <v>1</v>
      </c>
      <c r="O4169" s="35">
        <v>3</v>
      </c>
      <c r="P4169" s="17"/>
      <c r="Q4169" s="40">
        <v>1728.8915300000001</v>
      </c>
      <c r="R4169" s="40">
        <v>576.96869000000004</v>
      </c>
      <c r="S4169" s="18">
        <f t="shared" si="456"/>
        <v>4.6796300159794901</v>
      </c>
      <c r="T4169" s="18">
        <f t="shared" si="457"/>
        <v>1.6839735271546654</v>
      </c>
      <c r="U4169" s="18">
        <f t="shared" si="458"/>
        <v>1.403889004793847</v>
      </c>
      <c r="V4169" s="30">
        <v>576.96950000000004</v>
      </c>
      <c r="W4169" s="3" t="s">
        <v>47</v>
      </c>
      <c r="X4169" s="3" t="s">
        <v>47</v>
      </c>
      <c r="Y4169" s="3" t="s">
        <v>47</v>
      </c>
      <c r="Z4169" s="3" t="s">
        <v>47</v>
      </c>
      <c r="AA4169" s="3" t="s">
        <v>48</v>
      </c>
      <c r="AB4169" s="12" t="s">
        <v>47</v>
      </c>
      <c r="AC4169" s="3" t="s">
        <v>47</v>
      </c>
      <c r="AE4169" s="3" t="s">
        <v>47</v>
      </c>
      <c r="AF4169" s="3" t="s">
        <v>47</v>
      </c>
      <c r="AG4169" s="3" t="s">
        <v>47</v>
      </c>
      <c r="AH4169" s="3" t="s">
        <v>47</v>
      </c>
      <c r="AI4169" s="3" t="s">
        <v>47</v>
      </c>
      <c r="AK4169" s="3" t="s">
        <v>47</v>
      </c>
      <c r="AL4169" s="3" t="s">
        <v>48</v>
      </c>
      <c r="AM4169" s="3" t="s">
        <v>48</v>
      </c>
      <c r="AN4169" s="3" t="s">
        <v>48</v>
      </c>
      <c r="AU4169" s="3">
        <v>0</v>
      </c>
      <c r="AV4169" s="3">
        <v>12</v>
      </c>
      <c r="AW4169" s="3">
        <v>1</v>
      </c>
      <c r="AX4169" s="3">
        <v>12</v>
      </c>
      <c r="AY4169" s="3">
        <v>100</v>
      </c>
      <c r="AZ4169" s="6" t="str">
        <f t="shared" si="459"/>
        <v>2364.8</v>
      </c>
      <c r="BC4169" s="12" t="s">
        <v>10588</v>
      </c>
      <c r="BJ4169" s="12">
        <f t="shared" si="460"/>
        <v>0</v>
      </c>
      <c r="BK4169" s="12">
        <f t="shared" si="461"/>
        <v>0</v>
      </c>
      <c r="CQ4169" s="3" t="str">
        <f>CONCATENATE(baseURL!$A$1,baseURL!$B$1,baseURL!$C$1,".",C4169,".",L4169,".pkl&amp;seq=",BC4169)</f>
        <v>http://proteomics.broadinstitute.org/millscripts/viewfeed.pl?side=xl&amp;cycle=1&amp;fixedMods=iaaC&amp;file=msdataSM/iPRG2012_nd/cpick_in/iPRG2012_nd.2364.8.0.pkl&amp;seq=AFTSYDRTLLLADSR</v>
      </c>
    </row>
    <row r="4170" spans="1:99" x14ac:dyDescent="0.2">
      <c r="A4170" s="3">
        <v>4367</v>
      </c>
      <c r="B4170" s="2" t="s">
        <v>10589</v>
      </c>
      <c r="C4170" s="2" t="s">
        <v>10590</v>
      </c>
      <c r="D4170" s="3">
        <v>10980</v>
      </c>
      <c r="E4170" s="3">
        <v>10970</v>
      </c>
      <c r="F4170" s="3">
        <v>49668</v>
      </c>
      <c r="G4170" s="3">
        <v>13334</v>
      </c>
      <c r="H4170" s="3">
        <v>39.942500000000003</v>
      </c>
      <c r="I4170" s="30">
        <v>446.75857000000002</v>
      </c>
      <c r="J4170" s="30">
        <v>446.75738919999998</v>
      </c>
      <c r="K4170" s="30">
        <v>1.1800000000000001E-3</v>
      </c>
      <c r="L4170" s="3">
        <v>2</v>
      </c>
      <c r="M4170" s="3">
        <v>2</v>
      </c>
      <c r="N4170" s="10">
        <f t="shared" si="455"/>
        <v>1</v>
      </c>
      <c r="O4170" s="35">
        <v>2</v>
      </c>
      <c r="P4170" s="17"/>
      <c r="Q4170" s="40">
        <v>892.50732000000005</v>
      </c>
      <c r="R4170" s="40">
        <v>446.75729999999999</v>
      </c>
      <c r="S4170" s="18">
        <f t="shared" si="456"/>
        <v>2.8427067672618516</v>
      </c>
      <c r="T4170" s="18">
        <f t="shared" si="457"/>
        <v>0.19966097921801534</v>
      </c>
      <c r="U4170" s="18">
        <f t="shared" si="458"/>
        <v>-0.44767035705211605</v>
      </c>
      <c r="V4170" s="30">
        <v>446.75709999999998</v>
      </c>
      <c r="W4170" s="3" t="s">
        <v>47</v>
      </c>
      <c r="X4170" s="3" t="s">
        <v>47</v>
      </c>
      <c r="Y4170" s="3" t="s">
        <v>47</v>
      </c>
      <c r="Z4170" s="3" t="s">
        <v>47</v>
      </c>
      <c r="AA4170" s="3" t="s">
        <v>47</v>
      </c>
      <c r="AB4170" s="12" t="s">
        <v>47</v>
      </c>
      <c r="AC4170" s="3" t="s">
        <v>47</v>
      </c>
      <c r="AD4170" s="3" t="s">
        <v>47</v>
      </c>
      <c r="AF4170" s="3" t="s">
        <v>48</v>
      </c>
      <c r="AG4170" s="3" t="s">
        <v>47</v>
      </c>
      <c r="AH4170" s="3" t="s">
        <v>47</v>
      </c>
      <c r="AI4170" s="3" t="s">
        <v>52</v>
      </c>
      <c r="AK4170" s="3" t="s">
        <v>47</v>
      </c>
      <c r="AL4170" s="3" t="s">
        <v>48</v>
      </c>
      <c r="AM4170" s="3" t="s">
        <v>47</v>
      </c>
      <c r="AN4170" s="3" t="s">
        <v>48</v>
      </c>
      <c r="AU4170" s="3">
        <v>0</v>
      </c>
      <c r="AV4170" s="3">
        <v>12</v>
      </c>
      <c r="AW4170" s="3">
        <v>1</v>
      </c>
      <c r="AX4170" s="3">
        <v>12</v>
      </c>
      <c r="AY4170" s="3">
        <v>100</v>
      </c>
      <c r="AZ4170" s="6" t="str">
        <f t="shared" si="459"/>
        <v>2365.2</v>
      </c>
      <c r="BC4170" s="12" t="s">
        <v>10473</v>
      </c>
      <c r="BJ4170" s="12">
        <f t="shared" si="460"/>
        <v>0</v>
      </c>
      <c r="BK4170" s="12">
        <f t="shared" si="461"/>
        <v>0</v>
      </c>
      <c r="CQ4170" s="3" t="str">
        <f>CONCATENATE(baseURL!$A$1,baseURL!$B$1,baseURL!$C$1,".",C4170,".",L4170,".pkl&amp;seq=",BC4170)</f>
        <v>http://proteomics.broadinstitute.org/millscripts/viewfeed.pl?side=xl&amp;cycle=1&amp;fixedMods=iaaC&amp;file=msdataSM/iPRG2012_nd/cpick_in/iPRG2012_nd.2365.2.2.pkl&amp;seq=FQVMVLR</v>
      </c>
    </row>
    <row r="4171" spans="1:99" x14ac:dyDescent="0.2">
      <c r="A4171" s="3">
        <v>3226</v>
      </c>
      <c r="B4171" s="2" t="s">
        <v>10591</v>
      </c>
      <c r="C4171" s="2" t="s">
        <v>10592</v>
      </c>
      <c r="D4171" s="3">
        <v>10982</v>
      </c>
      <c r="E4171" s="3">
        <v>10972</v>
      </c>
      <c r="F4171" s="3">
        <v>49670</v>
      </c>
      <c r="G4171" s="3">
        <v>13336</v>
      </c>
      <c r="H4171" s="3">
        <v>39.945799999999998</v>
      </c>
      <c r="I4171" s="30">
        <v>543.63927000000001</v>
      </c>
      <c r="J4171" s="30">
        <v>543.97131220000006</v>
      </c>
      <c r="K4171" s="30">
        <v>-0.33204</v>
      </c>
      <c r="L4171" s="3">
        <v>0</v>
      </c>
      <c r="M4171" s="3">
        <v>3</v>
      </c>
      <c r="N4171" s="10">
        <f t="shared" si="455"/>
        <v>1</v>
      </c>
      <c r="O4171" s="35">
        <v>3</v>
      </c>
      <c r="P4171" s="17"/>
      <c r="Q4171" s="40">
        <v>1628.89661</v>
      </c>
      <c r="R4171" s="40">
        <v>543.63705000000004</v>
      </c>
      <c r="S4171" s="18">
        <f t="shared" si="456"/>
        <v>4.0836068843462634</v>
      </c>
      <c r="T4171" s="18">
        <f t="shared" si="457"/>
        <v>614.8628023053468</v>
      </c>
      <c r="U4171" s="18">
        <f t="shared" si="458"/>
        <v>614.65641460586369</v>
      </c>
      <c r="V4171" s="30">
        <v>543.97119999999995</v>
      </c>
      <c r="W4171" s="3" t="s">
        <v>47</v>
      </c>
      <c r="X4171" s="3" t="s">
        <v>47</v>
      </c>
      <c r="Y4171" s="3" t="s">
        <v>47</v>
      </c>
      <c r="Z4171" s="3" t="s">
        <v>48</v>
      </c>
      <c r="AA4171" s="3" t="s">
        <v>47</v>
      </c>
      <c r="AB4171" s="12" t="s">
        <v>52</v>
      </c>
      <c r="AH4171" s="3" t="s">
        <v>52</v>
      </c>
      <c r="AK4171" s="3" t="s">
        <v>52</v>
      </c>
      <c r="AL4171" s="3" t="s">
        <v>52</v>
      </c>
      <c r="AO4171" s="3" t="s">
        <v>48</v>
      </c>
      <c r="AU4171" s="3">
        <v>0</v>
      </c>
      <c r="AV4171" s="3">
        <v>4</v>
      </c>
      <c r="AW4171" s="3">
        <v>2</v>
      </c>
      <c r="AX4171" s="3">
        <v>3</v>
      </c>
      <c r="AY4171" s="3">
        <v>75</v>
      </c>
      <c r="AZ4171" s="6" t="str">
        <f t="shared" si="459"/>
        <v>2365.4</v>
      </c>
      <c r="BC4171" s="12" t="s">
        <v>10593</v>
      </c>
      <c r="BJ4171" s="12">
        <f t="shared" si="460"/>
        <v>0</v>
      </c>
      <c r="BK4171" s="12">
        <f t="shared" si="461"/>
        <v>0</v>
      </c>
      <c r="BP4171" s="3" t="s">
        <v>54</v>
      </c>
      <c r="BR4171" s="3" t="s">
        <v>54</v>
      </c>
      <c r="BW4171" s="3" t="s">
        <v>10594</v>
      </c>
      <c r="CQ4171" s="3" t="str">
        <f>CONCATENATE(baseURL!$A$1,baseURL!$B$1,baseURL!$C$1,".",C4171,".",L4171,".pkl&amp;seq=",BC4171,"&amp;varMods=Deamidated-N")</f>
        <v>http://proteomics.broadinstitute.org/millscripts/viewfeed.pl?side=xl&amp;cycle=1&amp;fixedMods=iaaC&amp;file=msdataSM/iPRG2012_nd/cpick_in/iPRG2012_nd.2365.4.0.pkl&amp;seq=QATKDAGTLAGLnVLR&amp;varMods=Deamidated-N</v>
      </c>
    </row>
    <row r="4172" spans="1:99" x14ac:dyDescent="0.2">
      <c r="A4172" s="3">
        <v>6859</v>
      </c>
      <c r="B4172" s="2" t="s">
        <v>10595</v>
      </c>
      <c r="C4172" s="2" t="s">
        <v>10596</v>
      </c>
      <c r="D4172" s="3">
        <v>10983</v>
      </c>
      <c r="E4172" s="3">
        <v>10973</v>
      </c>
      <c r="F4172" s="3">
        <v>49671</v>
      </c>
      <c r="G4172" s="3">
        <v>13337</v>
      </c>
      <c r="H4172" s="3">
        <v>39.948300000000003</v>
      </c>
      <c r="I4172" s="30">
        <v>564.31070999999997</v>
      </c>
      <c r="J4172" s="30">
        <v>564.30967799999996</v>
      </c>
      <c r="K4172" s="30">
        <v>1.0300000000000001E-3</v>
      </c>
      <c r="L4172" s="3">
        <v>3</v>
      </c>
      <c r="M4172" s="3">
        <v>3</v>
      </c>
      <c r="N4172" s="10">
        <f t="shared" si="455"/>
        <v>1</v>
      </c>
      <c r="O4172" s="35">
        <v>3</v>
      </c>
      <c r="P4172" s="17"/>
      <c r="Q4172" s="40">
        <v>1690.9131299999999</v>
      </c>
      <c r="R4172" s="40">
        <v>564.30922999999996</v>
      </c>
      <c r="S4172" s="18">
        <f t="shared" si="456"/>
        <v>2.6226755143009535</v>
      </c>
      <c r="T4172" s="18">
        <f t="shared" si="457"/>
        <v>0.79389096649327739</v>
      </c>
      <c r="U4172" s="18">
        <f t="shared" si="458"/>
        <v>0.47846107355081996</v>
      </c>
      <c r="V4172" s="30">
        <v>564.30949999999996</v>
      </c>
      <c r="W4172" s="3" t="s">
        <v>47</v>
      </c>
      <c r="Y4172" s="3" t="s">
        <v>47</v>
      </c>
      <c r="Z4172" s="3" t="s">
        <v>47</v>
      </c>
      <c r="AA4172" s="3" t="s">
        <v>47</v>
      </c>
      <c r="AB4172" s="12" t="s">
        <v>47</v>
      </c>
      <c r="AC4172" s="3" t="s">
        <v>47</v>
      </c>
      <c r="AD4172" s="3" t="s">
        <v>47</v>
      </c>
      <c r="AE4172" s="3" t="s">
        <v>47</v>
      </c>
      <c r="AF4172" s="3" t="s">
        <v>47</v>
      </c>
      <c r="AG4172" s="3" t="s">
        <v>47</v>
      </c>
      <c r="AH4172" s="3" t="s">
        <v>47</v>
      </c>
      <c r="AI4172" s="3" t="s">
        <v>47</v>
      </c>
      <c r="AJ4172" s="3" t="s">
        <v>47</v>
      </c>
      <c r="AK4172" s="3" t="s">
        <v>47</v>
      </c>
      <c r="AL4172" s="3" t="s">
        <v>47</v>
      </c>
      <c r="AN4172" s="3" t="s">
        <v>47</v>
      </c>
      <c r="AO4172" s="3" t="s">
        <v>47</v>
      </c>
      <c r="AP4172" s="3" t="s">
        <v>48</v>
      </c>
      <c r="AU4172" s="3">
        <v>0</v>
      </c>
      <c r="AV4172" s="3">
        <v>17</v>
      </c>
      <c r="AW4172" s="3">
        <v>1</v>
      </c>
      <c r="AX4172" s="3">
        <v>17</v>
      </c>
      <c r="AY4172" s="3">
        <v>100</v>
      </c>
      <c r="AZ4172" s="6" t="str">
        <f t="shared" si="459"/>
        <v>2365.5</v>
      </c>
      <c r="BC4172" s="12" t="s">
        <v>10597</v>
      </c>
      <c r="BJ4172" s="12">
        <f t="shared" si="460"/>
        <v>1</v>
      </c>
      <c r="BK4172" s="12">
        <f t="shared" si="461"/>
        <v>0</v>
      </c>
      <c r="CQ4172" s="3" t="str">
        <f>CONCATENATE(baseURL!$A$1,baseURL!$B$1,baseURL!$C$1,".",C4172,".",L4172,".pkl&amp;seq=",BC4172)</f>
        <v>http://proteomics.broadinstitute.org/millscripts/viewfeed.pl?side=xl&amp;cycle=1&amp;fixedMods=iaaC&amp;file=msdataSM/iPRG2012_nd/cpick_in/iPRG2012_nd.2365.5.3.pkl&amp;seq=YVVVVCNLKPVNMR</v>
      </c>
    </row>
    <row r="4173" spans="1:99" x14ac:dyDescent="0.2">
      <c r="A4173" s="3">
        <v>1400</v>
      </c>
      <c r="B4173" s="2" t="s">
        <v>10598</v>
      </c>
      <c r="C4173" s="2" t="s">
        <v>10581</v>
      </c>
      <c r="D4173" s="3">
        <v>10984</v>
      </c>
      <c r="E4173" s="3">
        <v>10974</v>
      </c>
      <c r="F4173" s="3">
        <v>49672</v>
      </c>
      <c r="G4173" s="3">
        <v>13338</v>
      </c>
      <c r="H4173" s="3">
        <v>39.950800000000001</v>
      </c>
      <c r="I4173" s="30">
        <v>592.32595000000003</v>
      </c>
      <c r="J4173" s="30">
        <v>592.32570090000002</v>
      </c>
      <c r="K4173" s="30">
        <v>2.5000000000000001E-4</v>
      </c>
      <c r="L4173" s="3">
        <v>0</v>
      </c>
      <c r="M4173" s="3">
        <v>2</v>
      </c>
      <c r="N4173" s="10">
        <f t="shared" si="455"/>
        <v>1</v>
      </c>
      <c r="O4173" s="35">
        <v>2</v>
      </c>
      <c r="P4173" s="17"/>
      <c r="Q4173" s="40">
        <v>1183.64698</v>
      </c>
      <c r="R4173" s="40">
        <v>592.32713000000001</v>
      </c>
      <c r="S4173" s="18">
        <f t="shared" si="456"/>
        <v>-1.9921424162635335</v>
      </c>
      <c r="T4173" s="18">
        <f t="shared" si="457"/>
        <v>-2.4126870568899017</v>
      </c>
      <c r="U4173" s="18">
        <f t="shared" si="458"/>
        <v>-2.4142064876001474</v>
      </c>
      <c r="V4173" s="30">
        <v>592.32569999999998</v>
      </c>
      <c r="W4173" s="3" t="s">
        <v>48</v>
      </c>
      <c r="X4173" s="3" t="s">
        <v>47</v>
      </c>
      <c r="Y4173" s="3" t="s">
        <v>47</v>
      </c>
      <c r="AA4173" s="3" t="s">
        <v>47</v>
      </c>
      <c r="AB4173" s="12" t="s">
        <v>48</v>
      </c>
      <c r="AL4173" s="3" t="s">
        <v>48</v>
      </c>
      <c r="AM4173" s="3" t="s">
        <v>47</v>
      </c>
      <c r="AU4173" s="3">
        <v>0</v>
      </c>
      <c r="AV4173" s="3">
        <v>4</v>
      </c>
      <c r="AW4173" s="3">
        <v>1</v>
      </c>
      <c r="AX4173" s="3">
        <v>4</v>
      </c>
      <c r="AY4173" s="3">
        <v>100</v>
      </c>
      <c r="AZ4173" s="6" t="str">
        <f t="shared" si="459"/>
        <v>2365.6</v>
      </c>
      <c r="BC4173" s="12" t="s">
        <v>10599</v>
      </c>
      <c r="BJ4173" s="12">
        <f t="shared" si="460"/>
        <v>0</v>
      </c>
      <c r="BK4173" s="12">
        <f t="shared" si="461"/>
        <v>0</v>
      </c>
      <c r="CQ4173" s="3" t="str">
        <f>CONCATENATE(baseURL!$A$1,baseURL!$B$1,baseURL!$C$1,".",C4173,".",L4173,".pkl&amp;seq=",BC4173)</f>
        <v>http://proteomics.broadinstitute.org/millscripts/viewfeed.pl?side=xl&amp;cycle=1&amp;fixedMods=iaaC&amp;file=msdataSM/iPRG2012_nd/cpick_in/iPRG2012_nd.2365.6.0.pkl&amp;seq=FELSGLPPAPR</v>
      </c>
    </row>
    <row r="4174" spans="1:99" x14ac:dyDescent="0.2">
      <c r="A4174" s="3">
        <v>6191</v>
      </c>
      <c r="B4174" s="2" t="s">
        <v>10604</v>
      </c>
      <c r="C4174" s="2" t="s">
        <v>10605</v>
      </c>
      <c r="D4174" s="3">
        <v>10999</v>
      </c>
      <c r="E4174" s="3">
        <v>10989</v>
      </c>
      <c r="F4174" s="3">
        <v>49700</v>
      </c>
      <c r="G4174" s="3">
        <v>13354</v>
      </c>
      <c r="H4174" s="3">
        <v>39.9756</v>
      </c>
      <c r="I4174" s="30">
        <v>660.36794999999995</v>
      </c>
      <c r="J4174" s="30">
        <v>660.36966670000004</v>
      </c>
      <c r="K4174" s="30">
        <v>-1.72E-3</v>
      </c>
      <c r="L4174" s="3">
        <v>3</v>
      </c>
      <c r="M4174" s="3">
        <v>3</v>
      </c>
      <c r="N4174" s="10">
        <f t="shared" si="455"/>
        <v>1</v>
      </c>
      <c r="O4174" s="35">
        <v>3</v>
      </c>
      <c r="P4174" s="17"/>
      <c r="Q4174" s="40">
        <v>1979.09202</v>
      </c>
      <c r="R4174" s="40">
        <v>660.36886000000004</v>
      </c>
      <c r="S4174" s="18">
        <f t="shared" si="456"/>
        <v>-1.3780177340432049</v>
      </c>
      <c r="T4174" s="18">
        <f t="shared" si="457"/>
        <v>1.2215900065279768</v>
      </c>
      <c r="U4174" s="18">
        <f t="shared" si="458"/>
        <v>0.96915532930455117</v>
      </c>
      <c r="V4174" s="30">
        <v>660.36950000000002</v>
      </c>
      <c r="W4174" s="3" t="s">
        <v>47</v>
      </c>
      <c r="X4174" s="3" t="s">
        <v>47</v>
      </c>
      <c r="Y4174" s="3" t="s">
        <v>47</v>
      </c>
      <c r="Z4174" s="3" t="s">
        <v>47</v>
      </c>
      <c r="AA4174" s="3" t="s">
        <v>48</v>
      </c>
      <c r="AB4174" s="12" t="s">
        <v>47</v>
      </c>
      <c r="AC4174" s="3" t="s">
        <v>47</v>
      </c>
      <c r="AD4174" s="3" t="s">
        <v>47</v>
      </c>
      <c r="AE4174" s="3" t="s">
        <v>47</v>
      </c>
      <c r="AF4174" s="3" t="s">
        <v>47</v>
      </c>
      <c r="AG4174" s="3" t="s">
        <v>48</v>
      </c>
      <c r="AH4174" s="3" t="s">
        <v>47</v>
      </c>
      <c r="AI4174" s="3" t="s">
        <v>47</v>
      </c>
      <c r="AJ4174" s="3" t="s">
        <v>47</v>
      </c>
      <c r="AK4174" s="3" t="s">
        <v>47</v>
      </c>
      <c r="AL4174" s="3" t="s">
        <v>48</v>
      </c>
      <c r="AN4174" s="3" t="s">
        <v>47</v>
      </c>
      <c r="AU4174" s="3">
        <v>0</v>
      </c>
      <c r="AV4174" s="3">
        <v>14</v>
      </c>
      <c r="AW4174" s="3">
        <v>1</v>
      </c>
      <c r="AX4174" s="3">
        <v>14</v>
      </c>
      <c r="AY4174" s="3">
        <v>100</v>
      </c>
      <c r="AZ4174" s="6" t="str">
        <f t="shared" si="459"/>
        <v>2366.13</v>
      </c>
      <c r="BC4174" s="12" t="s">
        <v>10606</v>
      </c>
      <c r="BJ4174" s="12">
        <f t="shared" si="460"/>
        <v>0</v>
      </c>
      <c r="BK4174" s="12">
        <f t="shared" si="461"/>
        <v>0</v>
      </c>
      <c r="CQ4174" s="3" t="str">
        <f>CONCATENATE(baseURL!$A$1,baseURL!$B$1,baseURL!$C$1,".",C4174,".",L4174,".pkl&amp;seq=",BC4174)</f>
        <v>http://proteomics.broadinstitute.org/millscripts/viewfeed.pl?side=xl&amp;cycle=1&amp;fixedMods=iaaC&amp;file=msdataSM/iPRG2012_nd/cpick_in/iPRG2012_nd.2366.13.3.pkl&amp;seq=VRGSSSLYTLVLNDAGKAK</v>
      </c>
    </row>
    <row r="4175" spans="1:99" x14ac:dyDescent="0.2">
      <c r="A4175" s="3">
        <v>5942</v>
      </c>
      <c r="B4175" s="2" t="s">
        <v>10607</v>
      </c>
      <c r="C4175" s="2" t="s">
        <v>10608</v>
      </c>
      <c r="D4175" s="3">
        <v>11002</v>
      </c>
      <c r="E4175" s="3">
        <v>10992</v>
      </c>
      <c r="F4175" s="3">
        <v>49703</v>
      </c>
      <c r="G4175" s="3">
        <v>13357</v>
      </c>
      <c r="H4175" s="3">
        <v>39.980600000000003</v>
      </c>
      <c r="I4175" s="30">
        <v>775.06183999999996</v>
      </c>
      <c r="J4175" s="30">
        <v>775.06161359999999</v>
      </c>
      <c r="K4175" s="30">
        <v>2.3000000000000001E-4</v>
      </c>
      <c r="L4175" s="3">
        <v>3</v>
      </c>
      <c r="M4175" s="3">
        <v>3</v>
      </c>
      <c r="N4175" s="10">
        <f t="shared" si="455"/>
        <v>1</v>
      </c>
      <c r="O4175" s="35">
        <v>3</v>
      </c>
      <c r="P4175" s="17"/>
      <c r="Q4175" s="40">
        <v>2323.1677</v>
      </c>
      <c r="R4175" s="40">
        <v>775.06074999999998</v>
      </c>
      <c r="S4175" s="18">
        <f t="shared" si="456"/>
        <v>1.4063413738555315</v>
      </c>
      <c r="T4175" s="18">
        <f t="shared" si="457"/>
        <v>1.1142352389827597</v>
      </c>
      <c r="U4175" s="18">
        <f t="shared" si="458"/>
        <v>0.96766608299944012</v>
      </c>
      <c r="V4175" s="30">
        <v>775.06150000000002</v>
      </c>
      <c r="W4175" s="3" t="s">
        <v>47</v>
      </c>
      <c r="X4175" s="3" t="s">
        <v>47</v>
      </c>
      <c r="Y4175" s="3" t="s">
        <v>47</v>
      </c>
      <c r="Z4175" s="3" t="s">
        <v>47</v>
      </c>
      <c r="AA4175" s="3" t="s">
        <v>47</v>
      </c>
      <c r="AB4175" s="12" t="s">
        <v>47</v>
      </c>
      <c r="AC4175" s="3" t="s">
        <v>47</v>
      </c>
      <c r="AD4175" s="3" t="s">
        <v>47</v>
      </c>
      <c r="AE4175" s="3" t="s">
        <v>47</v>
      </c>
      <c r="AF4175" s="3" t="s">
        <v>47</v>
      </c>
      <c r="AG4175" s="3" t="s">
        <v>47</v>
      </c>
      <c r="AI4175" s="3" t="s">
        <v>47</v>
      </c>
      <c r="AJ4175" s="3" t="s">
        <v>47</v>
      </c>
      <c r="AK4175" s="3" t="s">
        <v>47</v>
      </c>
      <c r="AL4175" s="3" t="s">
        <v>47</v>
      </c>
      <c r="AM4175" s="3" t="s">
        <v>47</v>
      </c>
      <c r="AU4175" s="3">
        <v>0</v>
      </c>
      <c r="AV4175" s="3">
        <v>16</v>
      </c>
      <c r="AW4175" s="3">
        <v>1</v>
      </c>
      <c r="AX4175" s="3">
        <v>16</v>
      </c>
      <c r="AY4175" s="3">
        <v>100</v>
      </c>
      <c r="AZ4175" s="6" t="str">
        <f t="shared" si="459"/>
        <v>2366.16</v>
      </c>
      <c r="BC4175" s="12" t="s">
        <v>10486</v>
      </c>
      <c r="BJ4175" s="12">
        <f t="shared" si="460"/>
        <v>0</v>
      </c>
      <c r="BK4175" s="12">
        <f t="shared" si="461"/>
        <v>0</v>
      </c>
      <c r="CQ4175" s="3" t="str">
        <f>CONCATENATE(baseURL!$A$1,baseURL!$B$1,baseURL!$C$1,".",C4175,".",L4175,".pkl&amp;seq=",BC4175)</f>
        <v>http://proteomics.broadinstitute.org/millscripts/viewfeed.pl?side=xl&amp;cycle=1&amp;fixedMods=iaaC&amp;file=msdataSM/iPRG2012_nd/cpick_in/iPRG2012_nd.2366.16.3.pkl&amp;seq=VNDAVVTVPAYFNDSQRQATK</v>
      </c>
    </row>
    <row r="4176" spans="1:99" x14ac:dyDescent="0.2">
      <c r="A4176" s="3">
        <v>5972</v>
      </c>
      <c r="B4176" s="2" t="s">
        <v>10609</v>
      </c>
      <c r="C4176" s="2" t="s">
        <v>10589</v>
      </c>
      <c r="D4176" s="3">
        <v>10989</v>
      </c>
      <c r="E4176" s="3">
        <v>10979</v>
      </c>
      <c r="F4176" s="3">
        <v>49690</v>
      </c>
      <c r="G4176" s="3">
        <v>13344</v>
      </c>
      <c r="H4176" s="3">
        <v>39.9664</v>
      </c>
      <c r="I4176" s="30">
        <v>471.93914000000001</v>
      </c>
      <c r="J4176" s="30">
        <v>471.93888049999998</v>
      </c>
      <c r="K4176" s="30">
        <v>2.5999999999999998E-4</v>
      </c>
      <c r="L4176" s="3">
        <v>3</v>
      </c>
      <c r="M4176" s="3">
        <v>3</v>
      </c>
      <c r="N4176" s="10">
        <f t="shared" si="455"/>
        <v>1</v>
      </c>
      <c r="O4176" s="35">
        <v>3</v>
      </c>
      <c r="P4176" s="17"/>
      <c r="Q4176" s="40">
        <v>1413.7994799999999</v>
      </c>
      <c r="R4176" s="40">
        <v>471.93801000000002</v>
      </c>
      <c r="S4176" s="18">
        <f t="shared" si="456"/>
        <v>2.3943822621729391</v>
      </c>
      <c r="T4176" s="18">
        <f t="shared" si="457"/>
        <v>1.8445219107531701</v>
      </c>
      <c r="U4176" s="18">
        <f t="shared" si="458"/>
        <v>1.0382719543115011</v>
      </c>
      <c r="V4176" s="30">
        <v>471.93849999999998</v>
      </c>
      <c r="W4176" s="3" t="s">
        <v>47</v>
      </c>
      <c r="X4176" s="3" t="s">
        <v>47</v>
      </c>
      <c r="Y4176" s="3" t="s">
        <v>47</v>
      </c>
      <c r="Z4176" s="3" t="s">
        <v>47</v>
      </c>
      <c r="AA4176" s="3" t="s">
        <v>47</v>
      </c>
      <c r="AB4176" s="12" t="s">
        <v>47</v>
      </c>
      <c r="AC4176" s="3" t="s">
        <v>47</v>
      </c>
      <c r="AD4176" s="3" t="s">
        <v>47</v>
      </c>
      <c r="AE4176" s="3" t="s">
        <v>47</v>
      </c>
      <c r="AF4176" s="3" t="s">
        <v>47</v>
      </c>
      <c r="AG4176" s="3" t="s">
        <v>47</v>
      </c>
      <c r="AH4176" s="3" t="s">
        <v>47</v>
      </c>
      <c r="AI4176" s="3" t="s">
        <v>47</v>
      </c>
      <c r="AU4176" s="3">
        <v>0</v>
      </c>
      <c r="AV4176" s="3">
        <v>13</v>
      </c>
      <c r="AW4176" s="3">
        <v>1</v>
      </c>
      <c r="AX4176" s="3">
        <v>13</v>
      </c>
      <c r="AY4176" s="3">
        <v>100</v>
      </c>
      <c r="AZ4176" s="6" t="str">
        <f t="shared" si="459"/>
        <v>2366.3</v>
      </c>
      <c r="BC4176" s="12" t="s">
        <v>10610</v>
      </c>
      <c r="BJ4176" s="12">
        <f t="shared" si="460"/>
        <v>0</v>
      </c>
      <c r="BK4176" s="12">
        <f t="shared" si="461"/>
        <v>0</v>
      </c>
      <c r="CQ4176" s="3" t="str">
        <f>CONCATENATE(baseURL!$A$1,baseURL!$B$1,baseURL!$C$1,".",C4176,".",L4176,".pkl&amp;seq=",BC4176)</f>
        <v>http://proteomics.broadinstitute.org/millscripts/viewfeed.pl?side=xl&amp;cycle=1&amp;fixedMods=iaaC&amp;file=msdataSM/iPRG2012_nd/cpick_in/iPRG2012_nd.2366.3.3.pkl&amp;seq=MALRNLVEAAAVR</v>
      </c>
    </row>
    <row r="4177" spans="1:95" x14ac:dyDescent="0.2">
      <c r="A4177" s="3">
        <v>3423</v>
      </c>
      <c r="B4177" s="2" t="s">
        <v>10611</v>
      </c>
      <c r="C4177" s="2" t="s">
        <v>10591</v>
      </c>
      <c r="D4177" s="3">
        <v>10991</v>
      </c>
      <c r="E4177" s="3">
        <v>10981</v>
      </c>
      <c r="F4177" s="3">
        <v>49692</v>
      </c>
      <c r="G4177" s="3">
        <v>13346</v>
      </c>
      <c r="H4177" s="3">
        <v>39.9681</v>
      </c>
      <c r="I4177" s="30">
        <v>495.78052000000002</v>
      </c>
      <c r="J4177" s="30">
        <v>495.52956549999999</v>
      </c>
      <c r="K4177" s="30">
        <v>0.25095000000000001</v>
      </c>
      <c r="L4177" s="3">
        <v>0</v>
      </c>
      <c r="M4177" s="3">
        <v>4</v>
      </c>
      <c r="N4177" s="10">
        <f t="shared" si="455"/>
        <v>1</v>
      </c>
      <c r="O4177" s="35">
        <v>4</v>
      </c>
      <c r="P4177" s="17"/>
      <c r="Q4177" s="40">
        <v>1979.09202</v>
      </c>
      <c r="R4177" s="40">
        <v>495.52846</v>
      </c>
      <c r="S4177" s="18">
        <f t="shared" si="456"/>
        <v>508.66906817022897</v>
      </c>
      <c r="T4177" s="18">
        <f t="shared" si="457"/>
        <v>2.2309515784304463</v>
      </c>
      <c r="U4177" s="18">
        <f t="shared" si="458"/>
        <v>1.4933551949922561</v>
      </c>
      <c r="V4177" s="30">
        <v>495.5292</v>
      </c>
      <c r="W4177" s="3" t="s">
        <v>47</v>
      </c>
      <c r="X4177" s="3" t="s">
        <v>47</v>
      </c>
      <c r="Y4177" s="3" t="s">
        <v>47</v>
      </c>
      <c r="Z4177" s="3" t="s">
        <v>47</v>
      </c>
      <c r="AA4177" s="3" t="s">
        <v>47</v>
      </c>
      <c r="AB4177" s="12" t="s">
        <v>47</v>
      </c>
      <c r="AC4177" s="3" t="s">
        <v>47</v>
      </c>
      <c r="AD4177" s="3" t="s">
        <v>52</v>
      </c>
      <c r="AE4177" s="3" t="s">
        <v>48</v>
      </c>
      <c r="AF4177" s="3" t="s">
        <v>48</v>
      </c>
      <c r="AH4177" s="3" t="s">
        <v>47</v>
      </c>
      <c r="AI4177" s="3" t="s">
        <v>47</v>
      </c>
      <c r="AL4177" s="3" t="s">
        <v>48</v>
      </c>
      <c r="AM4177" s="3" t="s">
        <v>47</v>
      </c>
      <c r="AU4177" s="3">
        <v>0</v>
      </c>
      <c r="AV4177" s="3">
        <v>10</v>
      </c>
      <c r="AW4177" s="3">
        <v>1</v>
      </c>
      <c r="AX4177" s="3">
        <v>10</v>
      </c>
      <c r="AY4177" s="3">
        <v>100</v>
      </c>
      <c r="AZ4177" s="6" t="str">
        <f t="shared" si="459"/>
        <v>2366.5</v>
      </c>
      <c r="BC4177" s="12" t="s">
        <v>10606</v>
      </c>
      <c r="BJ4177" s="12">
        <f t="shared" si="460"/>
        <v>0</v>
      </c>
      <c r="BK4177" s="12">
        <f t="shared" si="461"/>
        <v>0</v>
      </c>
      <c r="CQ4177" s="3" t="str">
        <f>CONCATENATE(baseURL!$A$1,baseURL!$B$1,baseURL!$C$1,".",C4177,".",L4177,".pkl&amp;seq=",BC4177)</f>
        <v>http://proteomics.broadinstitute.org/millscripts/viewfeed.pl?side=xl&amp;cycle=1&amp;fixedMods=iaaC&amp;file=msdataSM/iPRG2012_nd/cpick_in/iPRG2012_nd.2366.5.0.pkl&amp;seq=VRGSSSLYTLVLNDAGKAK</v>
      </c>
    </row>
    <row r="4178" spans="1:95" x14ac:dyDescent="0.2">
      <c r="A4178" s="3">
        <v>1354</v>
      </c>
      <c r="B4178" s="2" t="s">
        <v>10612</v>
      </c>
      <c r="C4178" s="2" t="s">
        <v>10598</v>
      </c>
      <c r="D4178" s="3">
        <v>10993</v>
      </c>
      <c r="E4178" s="3">
        <v>10983</v>
      </c>
      <c r="F4178" s="3">
        <v>49694</v>
      </c>
      <c r="G4178" s="3">
        <v>13348</v>
      </c>
      <c r="H4178" s="3">
        <v>39.969700000000003</v>
      </c>
      <c r="I4178" s="30">
        <v>514.31488000000002</v>
      </c>
      <c r="J4178" s="30">
        <v>514.31623790000003</v>
      </c>
      <c r="K4178" s="30">
        <v>-1.3600000000000001E-3</v>
      </c>
      <c r="L4178" s="3">
        <v>2</v>
      </c>
      <c r="M4178" s="3">
        <v>2</v>
      </c>
      <c r="N4178" s="10">
        <f t="shared" si="455"/>
        <v>1</v>
      </c>
      <c r="O4178" s="35">
        <v>2</v>
      </c>
      <c r="P4178" s="17"/>
      <c r="Q4178" s="40">
        <v>1027.6258600000001</v>
      </c>
      <c r="R4178" s="40">
        <v>514.31656999999996</v>
      </c>
      <c r="S4178" s="18">
        <f t="shared" si="456"/>
        <v>-3.2859139652832368</v>
      </c>
      <c r="T4178" s="18">
        <f t="shared" si="457"/>
        <v>-0.64571125896882919</v>
      </c>
      <c r="U4178" s="18">
        <f t="shared" si="458"/>
        <v>-0.7194012823178817</v>
      </c>
      <c r="V4178" s="30">
        <v>514.31619999999998</v>
      </c>
      <c r="X4178" s="3" t="s">
        <v>47</v>
      </c>
      <c r="Y4178" s="3" t="s">
        <v>47</v>
      </c>
      <c r="Z4178" s="3" t="s">
        <v>47</v>
      </c>
      <c r="AA4178" s="3" t="s">
        <v>47</v>
      </c>
      <c r="AD4178" s="3" t="s">
        <v>48</v>
      </c>
      <c r="AE4178" s="3" t="s">
        <v>47</v>
      </c>
      <c r="AF4178" s="3" t="s">
        <v>48</v>
      </c>
      <c r="AG4178" s="3" t="s">
        <v>48</v>
      </c>
      <c r="AH4178" s="3" t="s">
        <v>47</v>
      </c>
      <c r="AL4178" s="3" t="s">
        <v>47</v>
      </c>
      <c r="AU4178" s="3">
        <v>0</v>
      </c>
      <c r="AV4178" s="3">
        <v>7</v>
      </c>
      <c r="AW4178" s="3">
        <v>1</v>
      </c>
      <c r="AX4178" s="3">
        <v>7</v>
      </c>
      <c r="AY4178" s="3">
        <v>100</v>
      </c>
      <c r="AZ4178" s="6" t="str">
        <f t="shared" si="459"/>
        <v>2366.7</v>
      </c>
      <c r="BC4178" s="12" t="s">
        <v>10613</v>
      </c>
      <c r="BJ4178" s="12">
        <f t="shared" si="460"/>
        <v>0</v>
      </c>
      <c r="BK4178" s="12">
        <f t="shared" si="461"/>
        <v>0</v>
      </c>
      <c r="CQ4178" s="3" t="str">
        <f>CONCATENATE(baseURL!$A$1,baseURL!$B$1,baseURL!$C$1,".",C4178,".",L4178,".pkl&amp;seq=",BC4178)</f>
        <v>http://proteomics.broadinstitute.org/millscripts/viewfeed.pl?side=xl&amp;cycle=1&amp;fixedMods=iaaC&amp;file=msdataSM/iPRG2012_nd/cpick_in/iPRG2012_nd.2366.7.2.pkl&amp;seq=LSLLNAQLR</v>
      </c>
    </row>
    <row r="4179" spans="1:95" x14ac:dyDescent="0.2">
      <c r="A4179" s="3">
        <v>4995</v>
      </c>
      <c r="B4179" s="2" t="s">
        <v>10614</v>
      </c>
      <c r="C4179" s="2" t="s">
        <v>10615</v>
      </c>
      <c r="D4179" s="3">
        <v>10994</v>
      </c>
      <c r="E4179" s="3">
        <v>10984</v>
      </c>
      <c r="F4179" s="3">
        <v>49695</v>
      </c>
      <c r="G4179" s="3">
        <v>13349</v>
      </c>
      <c r="H4179" s="3">
        <v>39.970599999999997</v>
      </c>
      <c r="I4179" s="30">
        <v>548.96254999999996</v>
      </c>
      <c r="J4179" s="30">
        <v>548.962219</v>
      </c>
      <c r="K4179" s="30">
        <v>3.3E-4</v>
      </c>
      <c r="L4179" s="3">
        <v>3</v>
      </c>
      <c r="M4179" s="3">
        <v>3</v>
      </c>
      <c r="N4179" s="10">
        <f t="shared" si="455"/>
        <v>1</v>
      </c>
      <c r="O4179" s="35">
        <v>3</v>
      </c>
      <c r="P4179" s="17"/>
      <c r="Q4179" s="40">
        <v>1644.8704</v>
      </c>
      <c r="R4179" s="40">
        <v>548.96164999999996</v>
      </c>
      <c r="S4179" s="18">
        <f t="shared" si="456"/>
        <v>1.6394587855116205</v>
      </c>
      <c r="T4179" s="18">
        <f t="shared" si="457"/>
        <v>1.0365022766915357</v>
      </c>
      <c r="U4179" s="18">
        <f t="shared" si="458"/>
        <v>1.0018914801959524</v>
      </c>
      <c r="V4179" s="30">
        <v>548.96220000000005</v>
      </c>
      <c r="W4179" s="3" t="s">
        <v>47</v>
      </c>
      <c r="X4179" s="3" t="s">
        <v>47</v>
      </c>
      <c r="Y4179" s="3" t="s">
        <v>47</v>
      </c>
      <c r="Z4179" s="3" t="s">
        <v>47</v>
      </c>
      <c r="AA4179" s="3" t="s">
        <v>48</v>
      </c>
      <c r="AB4179" s="12" t="s">
        <v>47</v>
      </c>
      <c r="AC4179" s="3" t="s">
        <v>47</v>
      </c>
      <c r="AD4179" s="3" t="s">
        <v>47</v>
      </c>
      <c r="AE4179" s="3" t="s">
        <v>47</v>
      </c>
      <c r="AF4179" s="3" t="s">
        <v>47</v>
      </c>
      <c r="AG4179" s="3" t="s">
        <v>47</v>
      </c>
      <c r="AH4179" s="3" t="s">
        <v>47</v>
      </c>
      <c r="AI4179" s="3" t="s">
        <v>47</v>
      </c>
      <c r="AJ4179" s="3" t="s">
        <v>47</v>
      </c>
      <c r="AK4179" s="3" t="s">
        <v>47</v>
      </c>
      <c r="AL4179" s="3" t="s">
        <v>47</v>
      </c>
      <c r="AM4179" s="3" t="s">
        <v>47</v>
      </c>
      <c r="AN4179" s="3" t="s">
        <v>47</v>
      </c>
      <c r="AU4179" s="3">
        <v>0</v>
      </c>
      <c r="AV4179" s="3">
        <v>17</v>
      </c>
      <c r="AW4179" s="3">
        <v>1</v>
      </c>
      <c r="AX4179" s="3">
        <v>17</v>
      </c>
      <c r="AY4179" s="3">
        <v>100</v>
      </c>
      <c r="AZ4179" s="6" t="str">
        <f t="shared" si="459"/>
        <v>2366.8</v>
      </c>
      <c r="BC4179" s="12" t="s">
        <v>10489</v>
      </c>
      <c r="BJ4179" s="12">
        <f t="shared" si="460"/>
        <v>0</v>
      </c>
      <c r="BK4179" s="12">
        <f t="shared" si="461"/>
        <v>0</v>
      </c>
      <c r="CQ4179" s="3" t="str">
        <f>CONCATENATE(baseURL!$A$1,baseURL!$B$1,baseURL!$C$1,".",C4179,".",L4179,".pkl&amp;seq=",BC4179)</f>
        <v>http://proteomics.broadinstitute.org/millscripts/viewfeed.pl?side=xl&amp;cycle=1&amp;fixedMods=iaaC&amp;file=msdataSM/iPRG2012_nd/cpick_in/iPRG2012_nd.2366.8.3.pkl&amp;seq=FVQGLLQNAAANAEAK</v>
      </c>
    </row>
    <row r="4180" spans="1:95" x14ac:dyDescent="0.2">
      <c r="A4180" s="3">
        <v>6797</v>
      </c>
      <c r="B4180" s="2" t="s">
        <v>10616</v>
      </c>
      <c r="C4180" s="2" t="s">
        <v>10609</v>
      </c>
      <c r="D4180" s="3">
        <v>11006</v>
      </c>
      <c r="E4180" s="3">
        <v>10996</v>
      </c>
      <c r="F4180" s="3">
        <v>49712</v>
      </c>
      <c r="G4180" s="3">
        <v>13362</v>
      </c>
      <c r="H4180" s="3">
        <v>39.998600000000003</v>
      </c>
      <c r="I4180" s="30">
        <v>673.36238000000003</v>
      </c>
      <c r="J4180" s="30">
        <v>673.35852490000002</v>
      </c>
      <c r="K4180" s="30">
        <v>3.8600000000000001E-3</v>
      </c>
      <c r="L4180" s="3">
        <v>4</v>
      </c>
      <c r="M4180" s="3">
        <v>4</v>
      </c>
      <c r="N4180" s="10">
        <f t="shared" si="455"/>
        <v>1</v>
      </c>
      <c r="O4180" s="35">
        <v>4</v>
      </c>
      <c r="P4180" s="17"/>
      <c r="Q4180" s="40">
        <v>2690.4008899999999</v>
      </c>
      <c r="R4180" s="40">
        <v>673.35568000000001</v>
      </c>
      <c r="S4180" s="18">
        <f t="shared" si="456"/>
        <v>9.9501648222874799</v>
      </c>
      <c r="T4180" s="18">
        <f t="shared" si="457"/>
        <v>4.2249587914869817</v>
      </c>
      <c r="U4180" s="18">
        <f t="shared" si="458"/>
        <v>4.1879798207723669</v>
      </c>
      <c r="V4180" s="30">
        <v>673.35850000000005</v>
      </c>
      <c r="X4180" s="3" t="s">
        <v>47</v>
      </c>
      <c r="Y4180" s="3" t="s">
        <v>47</v>
      </c>
      <c r="Z4180" s="3" t="s">
        <v>47</v>
      </c>
      <c r="AA4180" s="3" t="s">
        <v>47</v>
      </c>
      <c r="AB4180" s="12" t="s">
        <v>48</v>
      </c>
      <c r="AC4180" s="3" t="s">
        <v>47</v>
      </c>
      <c r="AD4180" s="3" t="s">
        <v>47</v>
      </c>
      <c r="AE4180" s="3" t="s">
        <v>47</v>
      </c>
      <c r="AF4180" s="3" t="s">
        <v>48</v>
      </c>
      <c r="AJ4180" s="3" t="s">
        <v>47</v>
      </c>
      <c r="AK4180" s="3" t="s">
        <v>48</v>
      </c>
      <c r="AL4180" s="3" t="s">
        <v>47</v>
      </c>
      <c r="AM4180" s="3" t="s">
        <v>47</v>
      </c>
      <c r="AU4180" s="3">
        <v>0</v>
      </c>
      <c r="AV4180" s="3">
        <v>10</v>
      </c>
      <c r="AW4180" s="3">
        <v>1</v>
      </c>
      <c r="AX4180" s="3">
        <v>10</v>
      </c>
      <c r="AY4180" s="3">
        <v>100</v>
      </c>
      <c r="AZ4180" s="6" t="str">
        <f t="shared" si="459"/>
        <v>2367.4</v>
      </c>
      <c r="BC4180" s="12" t="s">
        <v>10617</v>
      </c>
      <c r="BJ4180" s="12">
        <f t="shared" si="460"/>
        <v>0</v>
      </c>
      <c r="BK4180" s="12">
        <f t="shared" si="461"/>
        <v>0</v>
      </c>
      <c r="CQ4180" s="3" t="str">
        <f>CONCATENATE(baseURL!$A$1,baseURL!$B$1,baseURL!$C$1,".",C4180,".",L4180,".pkl&amp;seq=",BC4180)</f>
        <v>http://proteomics.broadinstitute.org/millscripts/viewfeed.pl?side=xl&amp;cycle=1&amp;fixedMods=iaaC&amp;file=msdataSM/iPRG2012_nd/cpick_in/iPRG2012_nd.2367.4.4.pkl&amp;seq=NSSGNALNKNKLPFLYSSQGPQAVR</v>
      </c>
    </row>
    <row r="4181" spans="1:95" x14ac:dyDescent="0.2">
      <c r="A4181" s="3">
        <v>2664</v>
      </c>
      <c r="B4181" s="2" t="s">
        <v>10618</v>
      </c>
      <c r="C4181" s="2" t="s">
        <v>10619</v>
      </c>
      <c r="D4181" s="3">
        <v>11007</v>
      </c>
      <c r="E4181" s="3">
        <v>10997</v>
      </c>
      <c r="F4181" s="3">
        <v>49713</v>
      </c>
      <c r="G4181" s="3">
        <v>13363</v>
      </c>
      <c r="H4181" s="3">
        <v>40.002000000000002</v>
      </c>
      <c r="I4181" s="30">
        <v>677.87419999999997</v>
      </c>
      <c r="J4181" s="30">
        <v>677.87219679999998</v>
      </c>
      <c r="K4181" s="30">
        <v>2E-3</v>
      </c>
      <c r="L4181" s="3">
        <v>2</v>
      </c>
      <c r="M4181" s="3">
        <v>2</v>
      </c>
      <c r="N4181" s="10">
        <f t="shared" si="455"/>
        <v>1</v>
      </c>
      <c r="O4181" s="35">
        <v>2</v>
      </c>
      <c r="P4181" s="17"/>
      <c r="Q4181" s="40">
        <v>1354.7365299999999</v>
      </c>
      <c r="R4181" s="40">
        <v>677.87189999999998</v>
      </c>
      <c r="S4181" s="18">
        <f t="shared" si="456"/>
        <v>3.3929714448866917</v>
      </c>
      <c r="T4181" s="18">
        <f t="shared" si="457"/>
        <v>0.43784083689113706</v>
      </c>
      <c r="U4181" s="18">
        <f t="shared" si="458"/>
        <v>0.44256149286964203</v>
      </c>
      <c r="V4181" s="30">
        <v>677.87220000000002</v>
      </c>
      <c r="W4181" s="3" t="s">
        <v>47</v>
      </c>
      <c r="Z4181" s="3" t="s">
        <v>47</v>
      </c>
      <c r="AA4181" s="3" t="s">
        <v>47</v>
      </c>
      <c r="AB4181" s="12" t="s">
        <v>47</v>
      </c>
      <c r="AC4181" s="3" t="s">
        <v>47</v>
      </c>
      <c r="AD4181" s="3" t="s">
        <v>47</v>
      </c>
      <c r="AE4181" s="3" t="s">
        <v>47</v>
      </c>
      <c r="AF4181" s="3" t="s">
        <v>47</v>
      </c>
      <c r="AG4181" s="3" t="s">
        <v>47</v>
      </c>
      <c r="AH4181" s="3" t="s">
        <v>47</v>
      </c>
      <c r="AI4181" s="3" t="s">
        <v>47</v>
      </c>
      <c r="AJ4181" s="3" t="s">
        <v>47</v>
      </c>
      <c r="AK4181" s="3" t="s">
        <v>47</v>
      </c>
      <c r="AL4181" s="3" t="s">
        <v>47</v>
      </c>
      <c r="AN4181" s="3" t="s">
        <v>47</v>
      </c>
      <c r="AU4181" s="3">
        <v>0</v>
      </c>
      <c r="AV4181" s="3">
        <v>15</v>
      </c>
      <c r="AW4181" s="3">
        <v>1</v>
      </c>
      <c r="AX4181" s="3">
        <v>15</v>
      </c>
      <c r="AY4181" s="3">
        <v>100</v>
      </c>
      <c r="AZ4181" s="6" t="str">
        <f t="shared" si="459"/>
        <v>2367.5</v>
      </c>
      <c r="BC4181" s="12" t="s">
        <v>10620</v>
      </c>
      <c r="BJ4181" s="12">
        <f t="shared" si="460"/>
        <v>0</v>
      </c>
      <c r="BK4181" s="12">
        <f t="shared" si="461"/>
        <v>0</v>
      </c>
      <c r="CQ4181" s="3" t="str">
        <f>CONCATENATE(baseURL!$A$1,baseURL!$B$1,baseURL!$C$1,".",C4181,".",L4181,".pkl&amp;seq=",BC4181)</f>
        <v>http://proteomics.broadinstitute.org/millscripts/viewfeed.pl?side=xl&amp;cycle=1&amp;fixedMods=iaaC&amp;file=msdataSM/iPRG2012_nd/cpick_in/iPRG2012_nd.2367.5.2.pkl&amp;seq=FLASAGTYANLVK</v>
      </c>
    </row>
    <row r="4182" spans="1:95" x14ac:dyDescent="0.2">
      <c r="A4182" s="3">
        <v>2271</v>
      </c>
      <c r="B4182" s="2" t="s">
        <v>10623</v>
      </c>
      <c r="C4182" s="2" t="s">
        <v>10624</v>
      </c>
      <c r="D4182" s="3">
        <v>11018</v>
      </c>
      <c r="E4182" s="3">
        <v>11008</v>
      </c>
      <c r="F4182" s="3">
        <v>49739</v>
      </c>
      <c r="G4182" s="3">
        <v>13375</v>
      </c>
      <c r="H4182" s="3">
        <v>40.026800000000001</v>
      </c>
      <c r="I4182" s="30">
        <v>737.89446999999996</v>
      </c>
      <c r="J4182" s="30">
        <v>737.89333820000002</v>
      </c>
      <c r="K4182" s="30">
        <v>1.1299999999999999E-3</v>
      </c>
      <c r="L4182" s="3">
        <v>2</v>
      </c>
      <c r="M4182" s="3">
        <v>2</v>
      </c>
      <c r="N4182" s="10">
        <f t="shared" si="455"/>
        <v>1</v>
      </c>
      <c r="O4182" s="35">
        <v>2</v>
      </c>
      <c r="P4182" s="17"/>
      <c r="Q4182" s="40">
        <v>1474.7787900000001</v>
      </c>
      <c r="R4182" s="40">
        <v>737.89302999999995</v>
      </c>
      <c r="S4182" s="18">
        <f t="shared" si="456"/>
        <v>1.9515023742700597</v>
      </c>
      <c r="T4182" s="18">
        <f t="shared" si="457"/>
        <v>0.41767571657798747</v>
      </c>
      <c r="U4182" s="18">
        <f t="shared" si="458"/>
        <v>0.23038569699667527</v>
      </c>
      <c r="V4182" s="30">
        <v>737.89319999999998</v>
      </c>
      <c r="W4182" s="3" t="s">
        <v>47</v>
      </c>
      <c r="Z4182" s="3" t="s">
        <v>47</v>
      </c>
      <c r="AA4182" s="3" t="s">
        <v>47</v>
      </c>
      <c r="AB4182" s="12" t="s">
        <v>47</v>
      </c>
      <c r="AC4182" s="3" t="s">
        <v>47</v>
      </c>
      <c r="AD4182" s="3" t="s">
        <v>47</v>
      </c>
      <c r="AE4182" s="3" t="s">
        <v>48</v>
      </c>
      <c r="AG4182" s="3" t="s">
        <v>48</v>
      </c>
      <c r="AH4182" s="3" t="s">
        <v>47</v>
      </c>
      <c r="AI4182" s="3" t="s">
        <v>47</v>
      </c>
      <c r="AL4182" s="3" t="s">
        <v>52</v>
      </c>
      <c r="AO4182" s="3" t="s">
        <v>48</v>
      </c>
      <c r="AU4182" s="3">
        <v>0</v>
      </c>
      <c r="AV4182" s="3">
        <v>8</v>
      </c>
      <c r="AW4182" s="3">
        <v>2</v>
      </c>
      <c r="AX4182" s="3">
        <v>7</v>
      </c>
      <c r="AY4182" s="3">
        <v>87.5</v>
      </c>
      <c r="AZ4182" s="6" t="str">
        <f t="shared" si="459"/>
        <v>2368.10</v>
      </c>
      <c r="BC4182" s="12" t="s">
        <v>10625</v>
      </c>
      <c r="BJ4182" s="12">
        <f t="shared" si="460"/>
        <v>0</v>
      </c>
      <c r="BK4182" s="12">
        <f t="shared" si="461"/>
        <v>0</v>
      </c>
      <c r="BP4182" s="3" t="s">
        <v>54</v>
      </c>
      <c r="BR4182" s="3" t="s">
        <v>54</v>
      </c>
      <c r="BX4182" s="3" t="s">
        <v>10626</v>
      </c>
      <c r="CQ4182" s="3" t="str">
        <f>CONCATENATE(baseURL!$A$1,baseURL!$B$1,baseURL!$C$1,".",C4182,".",L4182,".pkl&amp;seq=",BC4182,"&amp;varMods=Deamidated-N")</f>
        <v>http://proteomics.broadinstitute.org/millscripts/viewfeed.pl?side=xl&amp;cycle=1&amp;fixedMods=iaaC&amp;file=msdataSM/iPRG2012_nd/cpick_in/iPRG2012_nd.2368.10.2.pkl&amp;seq=GPLVVYAEDnGLVK&amp;varMods=Deamidated-N</v>
      </c>
    </row>
    <row r="4183" spans="1:95" x14ac:dyDescent="0.2">
      <c r="A4183" s="3">
        <v>3615</v>
      </c>
      <c r="B4183" s="2" t="s">
        <v>10627</v>
      </c>
      <c r="C4183" s="2" t="s">
        <v>10628</v>
      </c>
      <c r="D4183" s="3">
        <v>11016</v>
      </c>
      <c r="E4183" s="3">
        <v>11006</v>
      </c>
      <c r="F4183" s="3">
        <v>49737</v>
      </c>
      <c r="G4183" s="3">
        <v>13373</v>
      </c>
      <c r="H4183" s="3">
        <v>40.023400000000002</v>
      </c>
      <c r="I4183" s="30">
        <v>704.85158000000001</v>
      </c>
      <c r="J4183" s="30">
        <v>704.85184419999996</v>
      </c>
      <c r="K4183" s="30">
        <v>-2.5999999999999998E-4</v>
      </c>
      <c r="L4183" s="3">
        <v>2</v>
      </c>
      <c r="M4183" s="3">
        <v>2</v>
      </c>
      <c r="N4183" s="10">
        <f t="shared" si="455"/>
        <v>1</v>
      </c>
      <c r="O4183" s="35">
        <v>2</v>
      </c>
      <c r="P4183" s="17"/>
      <c r="Q4183" s="40">
        <v>1408.6954499999999</v>
      </c>
      <c r="R4183" s="40">
        <v>704.85136</v>
      </c>
      <c r="S4183" s="18">
        <f t="shared" si="456"/>
        <v>0.31212254455036814</v>
      </c>
      <c r="T4183" s="18">
        <f t="shared" si="457"/>
        <v>0.68695334568107469</v>
      </c>
      <c r="U4183" s="18">
        <f t="shared" si="458"/>
        <v>0.48237120525819405</v>
      </c>
      <c r="V4183" s="30">
        <v>704.85170000000005</v>
      </c>
      <c r="W4183" s="3" t="s">
        <v>47</v>
      </c>
      <c r="X4183" s="3" t="s">
        <v>47</v>
      </c>
      <c r="Y4183" s="3" t="s">
        <v>47</v>
      </c>
      <c r="Z4183" s="3" t="s">
        <v>47</v>
      </c>
      <c r="AA4183" s="3" t="s">
        <v>47</v>
      </c>
      <c r="AB4183" s="12" t="s">
        <v>47</v>
      </c>
      <c r="AC4183" s="3" t="s">
        <v>47</v>
      </c>
      <c r="AE4183" s="3" t="s">
        <v>48</v>
      </c>
      <c r="AF4183" s="3" t="s">
        <v>47</v>
      </c>
      <c r="AG4183" s="3" t="s">
        <v>47</v>
      </c>
      <c r="AH4183" s="3" t="s">
        <v>47</v>
      </c>
      <c r="AI4183" s="3" t="s">
        <v>48</v>
      </c>
      <c r="AJ4183" s="3" t="s">
        <v>47</v>
      </c>
      <c r="AL4183" s="3" t="s">
        <v>48</v>
      </c>
      <c r="AN4183" s="3" t="s">
        <v>48</v>
      </c>
      <c r="AU4183" s="3">
        <v>0</v>
      </c>
      <c r="AV4183" s="3">
        <v>11</v>
      </c>
      <c r="AW4183" s="3">
        <v>1</v>
      </c>
      <c r="AX4183" s="3">
        <v>11</v>
      </c>
      <c r="AY4183" s="3">
        <v>100</v>
      </c>
      <c r="AZ4183" s="6" t="str">
        <f t="shared" si="459"/>
        <v>2368.8</v>
      </c>
      <c r="BC4183" s="12" t="s">
        <v>10504</v>
      </c>
      <c r="BJ4183" s="12">
        <f t="shared" si="460"/>
        <v>0</v>
      </c>
      <c r="BK4183" s="12">
        <f t="shared" si="461"/>
        <v>0</v>
      </c>
      <c r="CQ4183" s="3" t="str">
        <f>CONCATENATE(baseURL!$A$1,baseURL!$B$1,baseURL!$C$1,".",C4183,".",L4183,".pkl&amp;seq=",BC4183)</f>
        <v>http://proteomics.broadinstitute.org/millscripts/viewfeed.pl?side=xl&amp;cycle=1&amp;fixedMods=iaaC&amp;file=msdataSM/iPRG2012_nd/cpick_in/iPRG2012_nd.2368.8.2.pkl&amp;seq=GADTNTPLEYLSK</v>
      </c>
    </row>
    <row r="4184" spans="1:95" x14ac:dyDescent="0.2">
      <c r="A4184" s="3">
        <v>6476</v>
      </c>
      <c r="B4184" s="2" t="s">
        <v>10621</v>
      </c>
      <c r="C4184" s="2" t="s">
        <v>10622</v>
      </c>
      <c r="D4184" s="3">
        <v>11017</v>
      </c>
      <c r="E4184" s="3">
        <v>11007</v>
      </c>
      <c r="F4184" s="3">
        <v>49738</v>
      </c>
      <c r="G4184" s="3">
        <v>13374</v>
      </c>
      <c r="H4184" s="3">
        <v>40.025100000000002</v>
      </c>
      <c r="I4184" s="30">
        <v>725.86472000000003</v>
      </c>
      <c r="J4184" s="30">
        <v>725.86249410000005</v>
      </c>
      <c r="K4184" s="30">
        <v>2.2300000000000002E-3</v>
      </c>
      <c r="L4184" s="3">
        <v>2</v>
      </c>
      <c r="M4184" s="3">
        <v>2</v>
      </c>
      <c r="N4184" s="10">
        <f t="shared" si="455"/>
        <v>1</v>
      </c>
      <c r="O4184" s="35">
        <v>2</v>
      </c>
      <c r="P4184" s="17"/>
      <c r="Q4184" s="40">
        <v>1450.7172499999999</v>
      </c>
      <c r="R4184" s="40">
        <v>725.86225999999999</v>
      </c>
      <c r="S4184" s="18">
        <f t="shared" si="456"/>
        <v>3.3890727423159777</v>
      </c>
      <c r="T4184" s="18">
        <f t="shared" si="457"/>
        <v>0.32251297933160117</v>
      </c>
      <c r="U4184" s="18">
        <f t="shared" si="458"/>
        <v>0.6061756124722274</v>
      </c>
      <c r="V4184" s="30">
        <v>725.86270000000002</v>
      </c>
      <c r="W4184" s="3" t="s">
        <v>47</v>
      </c>
      <c r="X4184" s="3" t="s">
        <v>47</v>
      </c>
      <c r="Y4184" s="3" t="s">
        <v>47</v>
      </c>
      <c r="Z4184" s="3" t="s">
        <v>47</v>
      </c>
      <c r="AA4184" s="3" t="s">
        <v>48</v>
      </c>
      <c r="AB4184" s="12" t="s">
        <v>47</v>
      </c>
      <c r="AC4184" s="3" t="s">
        <v>47</v>
      </c>
      <c r="AD4184" s="3" t="s">
        <v>47</v>
      </c>
      <c r="AE4184" s="3" t="s">
        <v>47</v>
      </c>
      <c r="AF4184" s="3" t="s">
        <v>47</v>
      </c>
      <c r="AG4184" s="3" t="s">
        <v>47</v>
      </c>
      <c r="AH4184" s="3" t="s">
        <v>47</v>
      </c>
      <c r="AI4184" s="3" t="s">
        <v>47</v>
      </c>
      <c r="AJ4184" s="3" t="s">
        <v>47</v>
      </c>
      <c r="AK4184" s="3" t="s">
        <v>47</v>
      </c>
      <c r="AL4184" s="3" t="s">
        <v>47</v>
      </c>
      <c r="AU4184" s="3">
        <v>0</v>
      </c>
      <c r="AV4184" s="3">
        <v>15</v>
      </c>
      <c r="AW4184" s="3">
        <v>1</v>
      </c>
      <c r="AX4184" s="3">
        <v>15</v>
      </c>
      <c r="AY4184" s="3">
        <v>100</v>
      </c>
      <c r="AZ4184" s="6" t="str">
        <f t="shared" si="459"/>
        <v>2368.9</v>
      </c>
      <c r="BC4184" s="12" t="s">
        <v>10403</v>
      </c>
      <c r="BJ4184" s="12">
        <f t="shared" si="460"/>
        <v>0</v>
      </c>
      <c r="BK4184" s="12">
        <f t="shared" si="461"/>
        <v>0</v>
      </c>
      <c r="CQ4184" s="3" t="str">
        <f>CONCATENATE(baseURL!$A$1,baseURL!$B$1,baseURL!$C$1,".",C4184,".",L4184,".pkl&amp;seq=",BC4184)</f>
        <v>http://proteomics.broadinstitute.org/millscripts/viewfeed.pl?side=xl&amp;cycle=1&amp;fixedMods=iaaC&amp;file=msdataSM/iPRG2012_nd/cpick_in/iPRG2012_nd.2368.9.2.pkl&amp;seq=LTADYDALDLANR</v>
      </c>
    </row>
    <row r="4185" spans="1:95" x14ac:dyDescent="0.2">
      <c r="A4185" s="3">
        <v>3032</v>
      </c>
      <c r="B4185" s="2" t="s">
        <v>10629</v>
      </c>
      <c r="C4185" s="2" t="s">
        <v>10630</v>
      </c>
      <c r="D4185" s="3">
        <v>11021</v>
      </c>
      <c r="E4185" s="3">
        <v>11011</v>
      </c>
      <c r="F4185" s="3">
        <v>49751</v>
      </c>
      <c r="G4185" s="3">
        <v>13379</v>
      </c>
      <c r="H4185" s="3">
        <v>40.039900000000003</v>
      </c>
      <c r="I4185" s="30">
        <v>518.02989000000002</v>
      </c>
      <c r="J4185" s="30">
        <v>518.0274167</v>
      </c>
      <c r="K4185" s="30">
        <v>2.47E-3</v>
      </c>
      <c r="L4185" s="3">
        <v>0</v>
      </c>
      <c r="M4185" s="3">
        <v>4</v>
      </c>
      <c r="N4185" s="10">
        <f t="shared" si="455"/>
        <v>1</v>
      </c>
      <c r="O4185" s="35">
        <v>4</v>
      </c>
      <c r="P4185" s="17"/>
      <c r="Q4185" s="40">
        <v>2069.08482</v>
      </c>
      <c r="R4185" s="40">
        <v>518.02665999999999</v>
      </c>
      <c r="S4185" s="18">
        <f t="shared" si="456"/>
        <v>6.2352003273933549</v>
      </c>
      <c r="T4185" s="18">
        <f t="shared" si="457"/>
        <v>1.4607356308859156</v>
      </c>
      <c r="U4185" s="18">
        <f t="shared" si="458"/>
        <v>1.0424173921876398</v>
      </c>
      <c r="V4185" s="30">
        <v>518.02719999999999</v>
      </c>
      <c r="W4185" s="3" t="s">
        <v>47</v>
      </c>
      <c r="X4185" s="3" t="s">
        <v>47</v>
      </c>
      <c r="Y4185" s="3" t="s">
        <v>47</v>
      </c>
      <c r="Z4185" s="3" t="s">
        <v>47</v>
      </c>
      <c r="AA4185" s="3" t="s">
        <v>47</v>
      </c>
      <c r="AB4185" s="12" t="s">
        <v>47</v>
      </c>
      <c r="AC4185" s="3" t="s">
        <v>47</v>
      </c>
      <c r="AE4185" s="3" t="s">
        <v>47</v>
      </c>
      <c r="AF4185" s="3" t="s">
        <v>48</v>
      </c>
      <c r="AH4185" s="3" t="s">
        <v>47</v>
      </c>
      <c r="AI4185" s="3" t="s">
        <v>48</v>
      </c>
      <c r="AK4185" s="3" t="s">
        <v>47</v>
      </c>
      <c r="AL4185" s="3" t="s">
        <v>48</v>
      </c>
      <c r="AM4185" s="3" t="s">
        <v>47</v>
      </c>
      <c r="AO4185" s="3" t="s">
        <v>48</v>
      </c>
      <c r="AP4185" s="3" t="s">
        <v>48</v>
      </c>
      <c r="AU4185" s="3">
        <v>0</v>
      </c>
      <c r="AV4185" s="3">
        <v>11</v>
      </c>
      <c r="AW4185" s="3">
        <v>1</v>
      </c>
      <c r="AX4185" s="3">
        <v>11</v>
      </c>
      <c r="AY4185" s="3">
        <v>100</v>
      </c>
      <c r="AZ4185" s="6" t="str">
        <f t="shared" si="459"/>
        <v>2369.1</v>
      </c>
      <c r="BC4185" s="12" t="s">
        <v>10631</v>
      </c>
      <c r="BJ4185" s="12">
        <f t="shared" si="460"/>
        <v>1</v>
      </c>
      <c r="BK4185" s="12">
        <f t="shared" si="461"/>
        <v>0</v>
      </c>
      <c r="CQ4185" s="3" t="str">
        <f>CONCATENATE(baseURL!$A$1,baseURL!$B$1,baseURL!$C$1,".",C4185,".",L4185,".pkl&amp;seq=",BC4185)</f>
        <v>http://proteomics.broadinstitute.org/millscripts/viewfeed.pl?side=xl&amp;cycle=1&amp;fixedMods=iaaC&amp;file=msdataSM/iPRG2012_nd/cpick_in/iPRG2012_nd.2369.1.0.pkl&amp;seq=LGDLVTLHPCPDLKYATR</v>
      </c>
    </row>
    <row r="4186" spans="1:95" x14ac:dyDescent="0.2">
      <c r="A4186" s="3">
        <v>7429</v>
      </c>
      <c r="B4186" s="2" t="s">
        <v>10632</v>
      </c>
      <c r="C4186" s="2" t="s">
        <v>10633</v>
      </c>
      <c r="D4186" s="3">
        <v>11022</v>
      </c>
      <c r="E4186" s="3">
        <v>11012</v>
      </c>
      <c r="F4186" s="3">
        <v>49752</v>
      </c>
      <c r="G4186" s="3">
        <v>13380</v>
      </c>
      <c r="H4186" s="3">
        <v>40.042400000000001</v>
      </c>
      <c r="I4186" s="30">
        <v>545.30781999999999</v>
      </c>
      <c r="J4186" s="30">
        <v>545.30874849999998</v>
      </c>
      <c r="K4186" s="30">
        <v>-9.3000000000000005E-4</v>
      </c>
      <c r="L4186" s="3">
        <v>3</v>
      </c>
      <c r="M4186" s="3">
        <v>3</v>
      </c>
      <c r="N4186" s="10">
        <f t="shared" si="455"/>
        <v>1</v>
      </c>
      <c r="O4186" s="35">
        <v>3</v>
      </c>
      <c r="P4186" s="17"/>
      <c r="Q4186" s="40">
        <v>1633.90942</v>
      </c>
      <c r="R4186" s="40">
        <v>545.30799000000002</v>
      </c>
      <c r="S4186" s="18">
        <f t="shared" si="456"/>
        <v>-0.31175042937760478</v>
      </c>
      <c r="T4186" s="18">
        <f t="shared" si="457"/>
        <v>1.3909570625598286</v>
      </c>
      <c r="U4186" s="18">
        <f t="shared" si="458"/>
        <v>1.485399104460783</v>
      </c>
      <c r="V4186" s="30">
        <v>545.30880000000002</v>
      </c>
      <c r="Z4186" s="3" t="s">
        <v>47</v>
      </c>
      <c r="AB4186" s="12" t="s">
        <v>52</v>
      </c>
      <c r="AH4186" s="3" t="s">
        <v>47</v>
      </c>
      <c r="AI4186" s="3" t="s">
        <v>48</v>
      </c>
      <c r="AJ4186" s="3" t="s">
        <v>47</v>
      </c>
      <c r="AL4186" s="3" t="s">
        <v>52</v>
      </c>
      <c r="AU4186" s="3">
        <v>0</v>
      </c>
      <c r="AV4186" s="3">
        <v>3</v>
      </c>
      <c r="AW4186" s="3">
        <v>1</v>
      </c>
      <c r="AX4186" s="3">
        <v>3</v>
      </c>
      <c r="AY4186" s="3">
        <v>100</v>
      </c>
      <c r="AZ4186" s="6" t="str">
        <f t="shared" si="459"/>
        <v>2369.2</v>
      </c>
      <c r="BC4186" s="12" t="s">
        <v>10634</v>
      </c>
      <c r="BJ4186" s="12">
        <f t="shared" si="460"/>
        <v>0</v>
      </c>
      <c r="BK4186" s="12">
        <f t="shared" si="461"/>
        <v>0</v>
      </c>
      <c r="CQ4186" s="3" t="str">
        <f>CONCATENATE(baseURL!$A$1,baseURL!$B$1,baseURL!$C$1,".",C4186,".",L4186,".pkl&amp;seq=",BC4186)</f>
        <v>http://proteomics.broadinstitute.org/millscripts/viewfeed.pl?side=xl&amp;cycle=1&amp;fixedMods=iaaC&amp;file=msdataSM/iPRG2012_nd/cpick_in/iPRG2012_nd.2369.2.3.pkl&amp;seq=TLAGKQQMLLNAFAK</v>
      </c>
    </row>
    <row r="4187" spans="1:95" x14ac:dyDescent="0.2">
      <c r="A4187" s="3">
        <v>451</v>
      </c>
      <c r="B4187" s="2" t="s">
        <v>10635</v>
      </c>
      <c r="C4187" s="2" t="s">
        <v>10636</v>
      </c>
      <c r="D4187" s="3">
        <v>11024</v>
      </c>
      <c r="E4187" s="3">
        <v>11014</v>
      </c>
      <c r="F4187" s="3">
        <v>49754</v>
      </c>
      <c r="G4187" s="3">
        <v>13382</v>
      </c>
      <c r="H4187" s="3">
        <v>40.047400000000003</v>
      </c>
      <c r="I4187" s="30">
        <v>596.34281999999996</v>
      </c>
      <c r="J4187" s="30">
        <v>596.34362299999998</v>
      </c>
      <c r="K4187" s="30">
        <v>-8.0000000000000004E-4</v>
      </c>
      <c r="L4187" s="3">
        <v>2</v>
      </c>
      <c r="M4187" s="3">
        <v>2</v>
      </c>
      <c r="N4187" s="10">
        <f t="shared" si="455"/>
        <v>1</v>
      </c>
      <c r="O4187" s="35">
        <v>2</v>
      </c>
      <c r="P4187" s="17"/>
      <c r="Q4187" s="40">
        <v>1191.67722</v>
      </c>
      <c r="R4187" s="40">
        <v>596.34225000000004</v>
      </c>
      <c r="S4187" s="18">
        <f t="shared" si="456"/>
        <v>0.95582695997999534</v>
      </c>
      <c r="T4187" s="18">
        <f t="shared" si="457"/>
        <v>2.3023691511780582</v>
      </c>
      <c r="U4187" s="18">
        <f t="shared" si="458"/>
        <v>2.4314896353177735</v>
      </c>
      <c r="V4187" s="30">
        <v>596.34370000000001</v>
      </c>
      <c r="W4187" s="3" t="s">
        <v>47</v>
      </c>
      <c r="X4187" s="3" t="s">
        <v>47</v>
      </c>
      <c r="Z4187" s="3" t="s">
        <v>48</v>
      </c>
      <c r="AA4187" s="3" t="s">
        <v>47</v>
      </c>
      <c r="AC4187" s="3" t="s">
        <v>48</v>
      </c>
      <c r="AE4187" s="3" t="s">
        <v>65</v>
      </c>
      <c r="AF4187" s="3" t="s">
        <v>52</v>
      </c>
      <c r="AG4187" s="3" t="s">
        <v>52</v>
      </c>
      <c r="AH4187" s="3" t="s">
        <v>48</v>
      </c>
      <c r="AK4187" s="3" t="s">
        <v>52</v>
      </c>
      <c r="AL4187" s="3" t="s">
        <v>52</v>
      </c>
      <c r="AM4187" s="3" t="s">
        <v>48</v>
      </c>
      <c r="AU4187" s="3">
        <v>1</v>
      </c>
      <c r="AV4187" s="3">
        <v>3</v>
      </c>
      <c r="AW4187" s="3">
        <v>1</v>
      </c>
      <c r="AX4187" s="3">
        <v>3</v>
      </c>
      <c r="AY4187" s="3">
        <v>100</v>
      </c>
      <c r="AZ4187" s="6" t="str">
        <f t="shared" si="459"/>
        <v>2369.4</v>
      </c>
      <c r="BC4187" s="12" t="s">
        <v>10637</v>
      </c>
      <c r="BJ4187" s="12">
        <f t="shared" si="460"/>
        <v>0</v>
      </c>
      <c r="BK4187" s="12">
        <f t="shared" si="461"/>
        <v>0</v>
      </c>
      <c r="CA4187" s="3" t="s">
        <v>10638</v>
      </c>
      <c r="CQ4187" s="3" t="str">
        <f>CONCATENATE(baseURL!$A$1,baseURL!$B$1,baseURL!$C$1,".",C4187,".",L4187,".pkl&amp;seq=",BC4187)</f>
        <v>http://proteomics.broadinstitute.org/millscripts/viewfeed.pl?side=xl&amp;cycle=1&amp;fixedMods=iaaC&amp;file=msdataSM/iPRG2012_nd/cpick_in/iPRG2012_nd.2369.4.2.pkl&amp;seq=LVLPAPYAYGK</v>
      </c>
    </row>
    <row r="4188" spans="1:95" x14ac:dyDescent="0.2">
      <c r="A4188" s="3">
        <v>1642</v>
      </c>
      <c r="B4188" s="2" t="s">
        <v>10639</v>
      </c>
      <c r="C4188" s="2" t="s">
        <v>10640</v>
      </c>
      <c r="D4188" s="3">
        <v>11025</v>
      </c>
      <c r="E4188" s="3">
        <v>11015</v>
      </c>
      <c r="F4188" s="3">
        <v>49755</v>
      </c>
      <c r="G4188" s="3">
        <v>13383</v>
      </c>
      <c r="H4188" s="3">
        <v>40.049900000000001</v>
      </c>
      <c r="I4188" s="30">
        <v>644.84676000000002</v>
      </c>
      <c r="J4188" s="30">
        <v>644.84618179999995</v>
      </c>
      <c r="K4188" s="30">
        <v>5.8E-4</v>
      </c>
      <c r="L4188" s="3">
        <v>4</v>
      </c>
      <c r="M4188" s="3">
        <v>4</v>
      </c>
      <c r="N4188" s="10">
        <f t="shared" si="455"/>
        <v>1</v>
      </c>
      <c r="O4188" s="35">
        <v>4</v>
      </c>
      <c r="P4188" s="17"/>
      <c r="Q4188" s="40">
        <v>2576.3579599999998</v>
      </c>
      <c r="R4188" s="40">
        <v>644.84495000000004</v>
      </c>
      <c r="S4188" s="18">
        <f t="shared" si="456"/>
        <v>2.806876288598775</v>
      </c>
      <c r="T4188" s="18">
        <f t="shared" si="457"/>
        <v>1.9102266365179317</v>
      </c>
      <c r="U4188" s="18">
        <f t="shared" si="458"/>
        <v>1.7833744374344562</v>
      </c>
      <c r="V4188" s="30">
        <v>644.84609999999998</v>
      </c>
      <c r="X4188" s="3" t="s">
        <v>47</v>
      </c>
      <c r="Y4188" s="3" t="s">
        <v>47</v>
      </c>
      <c r="AA4188" s="3" t="s">
        <v>47</v>
      </c>
      <c r="AC4188" s="3" t="s">
        <v>52</v>
      </c>
      <c r="AD4188" s="3" t="s">
        <v>47</v>
      </c>
      <c r="AK4188" s="3" t="s">
        <v>52</v>
      </c>
      <c r="AL4188" s="3" t="s">
        <v>52</v>
      </c>
      <c r="AU4188" s="3">
        <v>0</v>
      </c>
      <c r="AV4188" s="3">
        <v>4</v>
      </c>
      <c r="AW4188" s="3">
        <v>1</v>
      </c>
      <c r="AX4188" s="3">
        <v>4</v>
      </c>
      <c r="AY4188" s="3">
        <v>100</v>
      </c>
      <c r="AZ4188" s="6" t="str">
        <f t="shared" si="459"/>
        <v>2369.5</v>
      </c>
      <c r="BC4188" s="12" t="s">
        <v>10517</v>
      </c>
      <c r="BJ4188" s="12">
        <f t="shared" si="460"/>
        <v>0</v>
      </c>
      <c r="BK4188" s="12">
        <f t="shared" si="461"/>
        <v>0</v>
      </c>
      <c r="CQ4188" s="3" t="str">
        <f>CONCATENATE(baseURL!$A$1,baseURL!$B$1,baseURL!$C$1,".",C4188,".",L4188,".pkl&amp;seq=",BC4188)</f>
        <v>http://proteomics.broadinstitute.org/millscripts/viewfeed.pl?side=xl&amp;cycle=1&amp;fixedMods=iaaC&amp;file=msdataSM/iPRG2012_nd/cpick_in/iPRG2012_nd.2369.5.4.pkl&amp;seq=SSGNALNKNKLPFLYSSQGPQAVR</v>
      </c>
    </row>
    <row r="4189" spans="1:95" x14ac:dyDescent="0.2">
      <c r="A4189" s="3">
        <v>3141</v>
      </c>
      <c r="B4189" s="2" t="s">
        <v>10641</v>
      </c>
      <c r="C4189" s="2" t="s">
        <v>10642</v>
      </c>
      <c r="D4189" s="3">
        <v>11026</v>
      </c>
      <c r="E4189" s="3">
        <v>11016</v>
      </c>
      <c r="F4189" s="3">
        <v>49756</v>
      </c>
      <c r="G4189" s="3">
        <v>13384</v>
      </c>
      <c r="H4189" s="3">
        <v>40.052399999999999</v>
      </c>
      <c r="I4189" s="30">
        <v>671.32610999999997</v>
      </c>
      <c r="J4189" s="30">
        <v>671.31913810000003</v>
      </c>
      <c r="K4189" s="30">
        <v>6.9699999999999996E-3</v>
      </c>
      <c r="L4189" s="3">
        <v>2</v>
      </c>
      <c r="M4189" s="3">
        <v>2</v>
      </c>
      <c r="N4189" s="10">
        <f t="shared" si="455"/>
        <v>1</v>
      </c>
      <c r="O4189" s="35">
        <v>2</v>
      </c>
      <c r="P4189" s="17"/>
      <c r="Q4189" s="40">
        <v>1341.62897</v>
      </c>
      <c r="R4189" s="40">
        <v>671.31812000000002</v>
      </c>
      <c r="S4189" s="18">
        <f t="shared" si="456"/>
        <v>11.901957897322598</v>
      </c>
      <c r="T4189" s="18">
        <f t="shared" si="457"/>
        <v>1.5165686277174162</v>
      </c>
      <c r="U4189" s="18">
        <f t="shared" si="458"/>
        <v>1.6087752852578241</v>
      </c>
      <c r="V4189" s="30">
        <v>671.31920000000002</v>
      </c>
      <c r="W4189" s="3" t="s">
        <v>47</v>
      </c>
      <c r="X4189" s="3" t="s">
        <v>47</v>
      </c>
      <c r="Y4189" s="3" t="s">
        <v>47</v>
      </c>
      <c r="Z4189" s="3" t="s">
        <v>47</v>
      </c>
      <c r="AA4189" s="3" t="s">
        <v>47</v>
      </c>
      <c r="AB4189" s="12" t="s">
        <v>47</v>
      </c>
      <c r="AC4189" s="3" t="s">
        <v>47</v>
      </c>
      <c r="AF4189" s="3" t="s">
        <v>47</v>
      </c>
      <c r="AH4189" s="3" t="s">
        <v>47</v>
      </c>
      <c r="AI4189" s="3" t="s">
        <v>47</v>
      </c>
      <c r="AK4189" s="3" t="s">
        <v>48</v>
      </c>
      <c r="AL4189" s="3" t="s">
        <v>47</v>
      </c>
      <c r="AM4189" s="3" t="s">
        <v>47</v>
      </c>
      <c r="AN4189" s="3" t="s">
        <v>47</v>
      </c>
      <c r="AP4189" s="3" t="s">
        <v>48</v>
      </c>
      <c r="AU4189" s="3">
        <v>0</v>
      </c>
      <c r="AV4189" s="3">
        <v>13</v>
      </c>
      <c r="AW4189" s="3">
        <v>1</v>
      </c>
      <c r="AX4189" s="3">
        <v>13</v>
      </c>
      <c r="AY4189" s="3">
        <v>100</v>
      </c>
      <c r="AZ4189" s="6" t="str">
        <f t="shared" si="459"/>
        <v>2369.6</v>
      </c>
      <c r="BC4189" s="12" t="s">
        <v>10643</v>
      </c>
      <c r="BJ4189" s="12">
        <f t="shared" si="460"/>
        <v>1</v>
      </c>
      <c r="BK4189" s="12">
        <f t="shared" si="461"/>
        <v>0</v>
      </c>
      <c r="CQ4189" s="3" t="str">
        <f>CONCATENATE(baseURL!$A$1,baseURL!$B$1,baseURL!$C$1,".",C4189,".",L4189,".pkl&amp;seq=",BC4189)</f>
        <v>http://proteomics.broadinstitute.org/millscripts/viewfeed.pl?side=xl&amp;cycle=1&amp;fixedMods=iaaC&amp;file=msdataSM/iPRG2012_nd/cpick_in/iPRG2012_nd.2369.6.2.pkl&amp;seq=SVCTEAGMFALR</v>
      </c>
    </row>
    <row r="4190" spans="1:95" x14ac:dyDescent="0.2">
      <c r="A4190" s="3">
        <v>6561</v>
      </c>
      <c r="B4190" s="2" t="s">
        <v>10644</v>
      </c>
      <c r="C4190" s="2" t="s">
        <v>10645</v>
      </c>
      <c r="D4190" s="3">
        <v>11028</v>
      </c>
      <c r="E4190" s="3">
        <v>11018</v>
      </c>
      <c r="F4190" s="3">
        <v>49772</v>
      </c>
      <c r="G4190" s="3">
        <v>13387</v>
      </c>
      <c r="H4190" s="3">
        <v>40.064599999999999</v>
      </c>
      <c r="I4190" s="30">
        <v>467.29367000000002</v>
      </c>
      <c r="J4190" s="30">
        <v>467.29299839999999</v>
      </c>
      <c r="K4190" s="30">
        <v>6.7000000000000002E-4</v>
      </c>
      <c r="L4190" s="3">
        <v>2</v>
      </c>
      <c r="M4190" s="3">
        <v>2</v>
      </c>
      <c r="N4190" s="10">
        <f t="shared" si="455"/>
        <v>1</v>
      </c>
      <c r="O4190" s="35">
        <v>2</v>
      </c>
      <c r="P4190" s="17"/>
      <c r="Q4190" s="40">
        <v>933.57677999999999</v>
      </c>
      <c r="R4190" s="40">
        <v>467.29203000000001</v>
      </c>
      <c r="S4190" s="18">
        <f t="shared" si="456"/>
        <v>3.5095826479406629</v>
      </c>
      <c r="T4190" s="18">
        <f t="shared" si="457"/>
        <v>2.0723657537590672</v>
      </c>
      <c r="U4190" s="18">
        <f t="shared" si="458"/>
        <v>1.2197939690560822</v>
      </c>
      <c r="V4190" s="30">
        <v>467.29259999999999</v>
      </c>
      <c r="W4190" s="3" t="s">
        <v>47</v>
      </c>
      <c r="X4190" s="3" t="s">
        <v>47</v>
      </c>
      <c r="Y4190" s="3" t="s">
        <v>47</v>
      </c>
      <c r="Z4190" s="3" t="s">
        <v>47</v>
      </c>
      <c r="AA4190" s="3" t="s">
        <v>48</v>
      </c>
      <c r="AB4190" s="12" t="s">
        <v>47</v>
      </c>
      <c r="AC4190" s="3" t="s">
        <v>47</v>
      </c>
      <c r="AD4190" s="3" t="s">
        <v>47</v>
      </c>
      <c r="AE4190" s="3" t="s">
        <v>47</v>
      </c>
      <c r="AF4190" s="3" t="s">
        <v>47</v>
      </c>
      <c r="AG4190" s="3" t="s">
        <v>47</v>
      </c>
      <c r="AH4190" s="3" t="s">
        <v>47</v>
      </c>
      <c r="AI4190" s="3" t="s">
        <v>48</v>
      </c>
      <c r="AJ4190" s="3" t="s">
        <v>47</v>
      </c>
      <c r="AK4190" s="3" t="s">
        <v>47</v>
      </c>
      <c r="AL4190" s="3" t="s">
        <v>47</v>
      </c>
      <c r="AU4190" s="3">
        <v>0</v>
      </c>
      <c r="AV4190" s="3">
        <v>14</v>
      </c>
      <c r="AW4190" s="3">
        <v>1</v>
      </c>
      <c r="AX4190" s="3">
        <v>14</v>
      </c>
      <c r="AY4190" s="3">
        <v>100</v>
      </c>
      <c r="AZ4190" s="6" t="str">
        <f t="shared" si="459"/>
        <v>2370.1</v>
      </c>
      <c r="BC4190" s="12" t="s">
        <v>10535</v>
      </c>
      <c r="BJ4190" s="12">
        <f t="shared" si="460"/>
        <v>0</v>
      </c>
      <c r="BK4190" s="12">
        <f t="shared" si="461"/>
        <v>0</v>
      </c>
      <c r="CQ4190" s="3" t="str">
        <f>CONCATENATE(baseURL!$A$1,baseURL!$B$1,baseURL!$C$1,".",C4190,".",L4190,".pkl&amp;seq=",BC4190)</f>
        <v>http://proteomics.broadinstitute.org/millscripts/viewfeed.pl?side=xl&amp;cycle=1&amp;fixedMods=iaaC&amp;file=msdataSM/iPRG2012_nd/cpick_in/iPRG2012_nd.2370.1.2.pkl&amp;seq=NLYLLAVK</v>
      </c>
    </row>
    <row r="4191" spans="1:95" x14ac:dyDescent="0.2">
      <c r="A4191" s="3">
        <v>6135</v>
      </c>
      <c r="B4191" s="2" t="s">
        <v>10648</v>
      </c>
      <c r="C4191" s="2" t="s">
        <v>10641</v>
      </c>
      <c r="D4191" s="3">
        <v>11034</v>
      </c>
      <c r="E4191" s="3">
        <v>11024</v>
      </c>
      <c r="F4191" s="3">
        <v>49778</v>
      </c>
      <c r="G4191" s="3">
        <v>13393</v>
      </c>
      <c r="H4191" s="3">
        <v>40.077100000000002</v>
      </c>
      <c r="I4191" s="30">
        <v>755.70624999999995</v>
      </c>
      <c r="J4191" s="30">
        <v>755.70378549999998</v>
      </c>
      <c r="K4191" s="30">
        <v>2.4599999999999999E-3</v>
      </c>
      <c r="L4191" s="3">
        <v>3</v>
      </c>
      <c r="M4191" s="3">
        <v>3</v>
      </c>
      <c r="N4191" s="10">
        <f t="shared" si="455"/>
        <v>1</v>
      </c>
      <c r="O4191" s="35">
        <v>3</v>
      </c>
      <c r="P4191" s="17"/>
      <c r="Q4191" s="40">
        <v>2265.09935</v>
      </c>
      <c r="R4191" s="40">
        <v>755.70462999999995</v>
      </c>
      <c r="S4191" s="18">
        <f t="shared" si="456"/>
        <v>2.1436946866431392</v>
      </c>
      <c r="T4191" s="18">
        <f t="shared" si="457"/>
        <v>-1.1175001004970011</v>
      </c>
      <c r="U4191" s="18">
        <f t="shared" si="458"/>
        <v>-1.0983127097564753</v>
      </c>
      <c r="V4191" s="30">
        <v>755.7038</v>
      </c>
      <c r="W4191" s="3" t="s">
        <v>47</v>
      </c>
      <c r="X4191" s="3" t="s">
        <v>47</v>
      </c>
      <c r="Y4191" s="3" t="s">
        <v>47</v>
      </c>
      <c r="Z4191" s="3" t="s">
        <v>47</v>
      </c>
      <c r="AA4191" s="3" t="s">
        <v>47</v>
      </c>
      <c r="AB4191" s="12" t="s">
        <v>47</v>
      </c>
      <c r="AC4191" s="3" t="s">
        <v>47</v>
      </c>
      <c r="AD4191" s="3" t="s">
        <v>47</v>
      </c>
      <c r="AE4191" s="3" t="s">
        <v>47</v>
      </c>
      <c r="AF4191" s="3" t="s">
        <v>47</v>
      </c>
      <c r="AG4191" s="3" t="s">
        <v>47</v>
      </c>
      <c r="AH4191" s="3" t="s">
        <v>47</v>
      </c>
      <c r="AI4191" s="3" t="s">
        <v>47</v>
      </c>
      <c r="AK4191" s="3" t="s">
        <v>47</v>
      </c>
      <c r="AL4191" s="3" t="s">
        <v>47</v>
      </c>
      <c r="AU4191" s="3">
        <v>0</v>
      </c>
      <c r="AV4191" s="3">
        <v>15</v>
      </c>
      <c r="AW4191" s="3">
        <v>1</v>
      </c>
      <c r="AX4191" s="3">
        <v>15</v>
      </c>
      <c r="AY4191" s="3">
        <v>100</v>
      </c>
      <c r="AZ4191" s="6" t="str">
        <f t="shared" si="459"/>
        <v>2370.7</v>
      </c>
      <c r="BC4191" s="12" t="s">
        <v>10649</v>
      </c>
      <c r="BJ4191" s="12">
        <f t="shared" si="460"/>
        <v>0</v>
      </c>
      <c r="BK4191" s="12">
        <f t="shared" si="461"/>
        <v>0</v>
      </c>
      <c r="CQ4191" s="3" t="str">
        <f>CONCATENATE(baseURL!$A$1,baseURL!$B$1,baseURL!$C$1,".",C4191,".",L4191,".pkl&amp;seq=",BC4191)</f>
        <v>http://proteomics.broadinstitute.org/millscripts/viewfeed.pl?side=xl&amp;cycle=1&amp;fixedMods=iaaC&amp;file=msdataSM/iPRG2012_nd/cpick_in/iPRG2012_nd.2370.7.3.pkl&amp;seq=GLHSEPLDQEDQDTLLLDAR</v>
      </c>
    </row>
    <row r="4192" spans="1:95" x14ac:dyDescent="0.2">
      <c r="A4192" s="3">
        <v>3773</v>
      </c>
      <c r="B4192" s="2" t="s">
        <v>10650</v>
      </c>
      <c r="C4192" s="2" t="s">
        <v>10651</v>
      </c>
      <c r="D4192" s="3">
        <v>11035</v>
      </c>
      <c r="E4192" s="3">
        <v>11025</v>
      </c>
      <c r="F4192" s="3">
        <v>49779</v>
      </c>
      <c r="G4192" s="3">
        <v>13394</v>
      </c>
      <c r="H4192" s="3">
        <v>40.079599999999999</v>
      </c>
      <c r="I4192" s="30">
        <v>789.05731000000003</v>
      </c>
      <c r="J4192" s="30">
        <v>789.05731260000005</v>
      </c>
      <c r="K4192" s="30">
        <v>0</v>
      </c>
      <c r="L4192" s="3">
        <v>3</v>
      </c>
      <c r="M4192" s="3">
        <v>0</v>
      </c>
      <c r="N4192" s="10">
        <f t="shared" si="455"/>
        <v>1</v>
      </c>
      <c r="O4192" s="35">
        <v>3</v>
      </c>
      <c r="P4192" s="17"/>
      <c r="Q4192" s="40">
        <v>2365.1517800000001</v>
      </c>
      <c r="R4192" s="40">
        <v>789.05543999999998</v>
      </c>
      <c r="S4192" s="18">
        <f t="shared" si="456"/>
        <v>2.369922194635083</v>
      </c>
      <c r="T4192" s="18">
        <f t="shared" si="457"/>
        <v>2.3732172736426786</v>
      </c>
      <c r="U4192" s="18">
        <f t="shared" si="458"/>
        <v>2.2305150066390946</v>
      </c>
      <c r="V4192" s="30">
        <v>789.05719999999997</v>
      </c>
      <c r="W4192" s="3" t="s">
        <v>47</v>
      </c>
      <c r="X4192" s="3" t="s">
        <v>47</v>
      </c>
      <c r="Y4192" s="3" t="s">
        <v>47</v>
      </c>
      <c r="Z4192" s="3" t="s">
        <v>47</v>
      </c>
      <c r="AA4192" s="3" t="s">
        <v>47</v>
      </c>
      <c r="AB4192" s="12" t="s">
        <v>47</v>
      </c>
      <c r="AC4192" s="3" t="s">
        <v>47</v>
      </c>
      <c r="AF4192" s="3" t="s">
        <v>48</v>
      </c>
      <c r="AG4192" s="3" t="s">
        <v>48</v>
      </c>
      <c r="AI4192" s="3" t="s">
        <v>47</v>
      </c>
      <c r="AL4192" s="3" t="s">
        <v>48</v>
      </c>
      <c r="AM4192" s="3" t="s">
        <v>47</v>
      </c>
      <c r="AU4192" s="3">
        <v>0</v>
      </c>
      <c r="AV4192" s="3">
        <v>9</v>
      </c>
      <c r="AW4192" s="3">
        <v>1</v>
      </c>
      <c r="AX4192" s="3">
        <v>9</v>
      </c>
      <c r="AY4192" s="3">
        <v>100</v>
      </c>
      <c r="AZ4192" s="6" t="str">
        <f t="shared" si="459"/>
        <v>2370.8</v>
      </c>
      <c r="BC4192" s="12" t="s">
        <v>10652</v>
      </c>
      <c r="BJ4192" s="12">
        <f t="shared" si="460"/>
        <v>0</v>
      </c>
      <c r="BK4192" s="12">
        <f t="shared" si="461"/>
        <v>0</v>
      </c>
      <c r="CQ4192" s="3" t="str">
        <f>CONCATENATE(baseURL!$A$1,baseURL!$B$1,baseURL!$C$1,".",C4192,".",L4192,".pkl&amp;seq=",BC4192)</f>
        <v>http://proteomics.broadinstitute.org/millscripts/viewfeed.pl?side=xl&amp;cycle=1&amp;fixedMods=iaaC&amp;file=msdataSM/iPRG2012_nd/cpick_in/iPRG2012_nd.2370.8.3.pkl&amp;seq=AAEENFNADDKTLSDTAAVVGVK</v>
      </c>
    </row>
    <row r="4193" spans="1:95" x14ac:dyDescent="0.2">
      <c r="A4193" s="3">
        <v>4997</v>
      </c>
      <c r="B4193" s="2" t="s">
        <v>10655</v>
      </c>
      <c r="C4193" s="2" t="s">
        <v>10648</v>
      </c>
      <c r="D4193" s="3">
        <v>11043</v>
      </c>
      <c r="E4193" s="3">
        <v>11033</v>
      </c>
      <c r="F4193" s="3">
        <v>49800</v>
      </c>
      <c r="G4193" s="3">
        <v>13403</v>
      </c>
      <c r="H4193" s="3">
        <v>40.100900000000003</v>
      </c>
      <c r="I4193" s="30">
        <v>766.41039000000001</v>
      </c>
      <c r="J4193" s="30">
        <v>766.40948119999996</v>
      </c>
      <c r="K4193" s="30">
        <v>9.1E-4</v>
      </c>
      <c r="L4193" s="3">
        <v>2</v>
      </c>
      <c r="M4193" s="3">
        <v>2</v>
      </c>
      <c r="N4193" s="10">
        <f t="shared" si="455"/>
        <v>1</v>
      </c>
      <c r="O4193" s="35">
        <v>2</v>
      </c>
      <c r="P4193" s="17"/>
      <c r="Q4193" s="40">
        <v>1531.8114800000001</v>
      </c>
      <c r="R4193" s="40">
        <v>766.40938000000006</v>
      </c>
      <c r="S4193" s="18">
        <f t="shared" si="456"/>
        <v>1.3178335577666149</v>
      </c>
      <c r="T4193" s="18">
        <f t="shared" si="457"/>
        <v>0.13204431279749751</v>
      </c>
      <c r="U4193" s="18">
        <f t="shared" si="458"/>
        <v>0.41753142424729395</v>
      </c>
      <c r="V4193" s="30">
        <v>766.40970000000004</v>
      </c>
      <c r="W4193" s="3" t="s">
        <v>47</v>
      </c>
      <c r="X4193" s="3" t="s">
        <v>47</v>
      </c>
      <c r="Y4193" s="3" t="s">
        <v>47</v>
      </c>
      <c r="Z4193" s="3" t="s">
        <v>47</v>
      </c>
      <c r="AA4193" s="3" t="s">
        <v>48</v>
      </c>
      <c r="AB4193" s="12" t="s">
        <v>47</v>
      </c>
      <c r="AC4193" s="3" t="s">
        <v>47</v>
      </c>
      <c r="AD4193" s="3" t="s">
        <v>47</v>
      </c>
      <c r="AE4193" s="3" t="s">
        <v>47</v>
      </c>
      <c r="AF4193" s="3" t="s">
        <v>47</v>
      </c>
      <c r="AG4193" s="3" t="s">
        <v>47</v>
      </c>
      <c r="AH4193" s="3" t="s">
        <v>47</v>
      </c>
      <c r="AI4193" s="3" t="s">
        <v>47</v>
      </c>
      <c r="AJ4193" s="3" t="s">
        <v>47</v>
      </c>
      <c r="AK4193" s="3" t="s">
        <v>47</v>
      </c>
      <c r="AL4193" s="3" t="s">
        <v>47</v>
      </c>
      <c r="AM4193" s="3" t="s">
        <v>47</v>
      </c>
      <c r="AN4193" s="3" t="s">
        <v>47</v>
      </c>
      <c r="AU4193" s="3">
        <v>0</v>
      </c>
      <c r="AV4193" s="3">
        <v>17</v>
      </c>
      <c r="AW4193" s="3">
        <v>1</v>
      </c>
      <c r="AX4193" s="3">
        <v>17</v>
      </c>
      <c r="AY4193" s="3">
        <v>100</v>
      </c>
      <c r="AZ4193" s="6" t="str">
        <f t="shared" si="459"/>
        <v>2371.8</v>
      </c>
      <c r="BC4193" s="12" t="s">
        <v>10545</v>
      </c>
      <c r="BJ4193" s="12">
        <f t="shared" si="460"/>
        <v>0</v>
      </c>
      <c r="BK4193" s="12">
        <f t="shared" si="461"/>
        <v>0</v>
      </c>
      <c r="CQ4193" s="3" t="str">
        <f>CONCATENATE(baseURL!$A$1,baseURL!$B$1,baseURL!$C$1,".",C4193,".",L4193,".pkl&amp;seq=",BC4193)</f>
        <v>http://proteomics.broadinstitute.org/millscripts/viewfeed.pl?side=xl&amp;cycle=1&amp;fixedMods=iaaC&amp;file=msdataSM/iPRG2012_nd/cpick_in/iPRG2012_nd.2371.8.2.pkl&amp;seq=QAVVNPENTLFATK</v>
      </c>
    </row>
    <row r="4194" spans="1:95" x14ac:dyDescent="0.2">
      <c r="A4194" s="3">
        <v>5240</v>
      </c>
      <c r="B4194" s="2" t="s">
        <v>10653</v>
      </c>
      <c r="C4194" s="2" t="s">
        <v>10650</v>
      </c>
      <c r="D4194" s="3">
        <v>11044</v>
      </c>
      <c r="E4194" s="3">
        <v>11034</v>
      </c>
      <c r="F4194" s="3">
        <v>49801</v>
      </c>
      <c r="G4194" s="3">
        <v>13404</v>
      </c>
      <c r="H4194" s="3">
        <v>40.102600000000002</v>
      </c>
      <c r="I4194" s="30">
        <v>876.89777000000004</v>
      </c>
      <c r="J4194" s="30">
        <v>876.89613780000002</v>
      </c>
      <c r="K4194" s="30">
        <v>1.6299999999999999E-3</v>
      </c>
      <c r="L4194" s="3">
        <v>2</v>
      </c>
      <c r="M4194" s="3">
        <v>2</v>
      </c>
      <c r="N4194" s="10">
        <f t="shared" si="455"/>
        <v>1</v>
      </c>
      <c r="O4194" s="35">
        <v>2</v>
      </c>
      <c r="P4194" s="17"/>
      <c r="Q4194" s="40">
        <v>1752.78639</v>
      </c>
      <c r="R4194" s="40">
        <v>876.89683000000002</v>
      </c>
      <c r="S4194" s="18">
        <f t="shared" si="456"/>
        <v>1.0719619091497363</v>
      </c>
      <c r="T4194" s="18">
        <f t="shared" si="457"/>
        <v>-0.7893745037294071</v>
      </c>
      <c r="U4194" s="18">
        <f t="shared" si="458"/>
        <v>-0.71844255612261554</v>
      </c>
      <c r="V4194" s="30">
        <v>876.89620000000002</v>
      </c>
      <c r="W4194" s="3" t="s">
        <v>47</v>
      </c>
      <c r="X4194" s="3" t="s">
        <v>47</v>
      </c>
      <c r="Y4194" s="3" t="s">
        <v>47</v>
      </c>
      <c r="Z4194" s="3" t="s">
        <v>47</v>
      </c>
      <c r="AA4194" s="3" t="s">
        <v>47</v>
      </c>
      <c r="AB4194" s="12" t="s">
        <v>47</v>
      </c>
      <c r="AC4194" s="3" t="s">
        <v>47</v>
      </c>
      <c r="AD4194" s="3" t="s">
        <v>47</v>
      </c>
      <c r="AE4194" s="3" t="s">
        <v>47</v>
      </c>
      <c r="AF4194" s="3" t="s">
        <v>47</v>
      </c>
      <c r="AG4194" s="3" t="s">
        <v>47</v>
      </c>
      <c r="AH4194" s="3" t="s">
        <v>47</v>
      </c>
      <c r="AI4194" s="3" t="s">
        <v>47</v>
      </c>
      <c r="AJ4194" s="3" t="s">
        <v>47</v>
      </c>
      <c r="AK4194" s="3" t="s">
        <v>47</v>
      </c>
      <c r="AL4194" s="3" t="s">
        <v>47</v>
      </c>
      <c r="AM4194" s="3" t="s">
        <v>47</v>
      </c>
      <c r="AN4194" s="3" t="s">
        <v>47</v>
      </c>
      <c r="AU4194" s="3">
        <v>0</v>
      </c>
      <c r="AV4194" s="3">
        <v>18</v>
      </c>
      <c r="AW4194" s="3">
        <v>1</v>
      </c>
      <c r="AX4194" s="3">
        <v>18</v>
      </c>
      <c r="AY4194" s="3">
        <v>100</v>
      </c>
      <c r="AZ4194" s="6" t="str">
        <f t="shared" si="459"/>
        <v>2371.9</v>
      </c>
      <c r="BC4194" s="12" t="s">
        <v>10548</v>
      </c>
      <c r="BJ4194" s="12">
        <f t="shared" si="460"/>
        <v>0</v>
      </c>
      <c r="BK4194" s="12">
        <f t="shared" si="461"/>
        <v>0</v>
      </c>
      <c r="CQ4194" s="3" t="str">
        <f>CONCATENATE(baseURL!$A$1,baseURL!$B$1,baseURL!$C$1,".",C4194,".",L4194,".pkl&amp;seq=",BC4194)</f>
        <v>http://proteomics.broadinstitute.org/millscripts/viewfeed.pl?side=xl&amp;cycle=1&amp;fixedMods=iaaC&amp;file=msdataSM/iPRG2012_nd/cpick_in/iPRG2012_nd.2371.9.2.pkl&amp;seq=LVSWYDNEYGYSTR</v>
      </c>
    </row>
    <row r="4195" spans="1:95" x14ac:dyDescent="0.2">
      <c r="A4195" s="3">
        <v>6475</v>
      </c>
      <c r="B4195" s="2" t="s">
        <v>10656</v>
      </c>
      <c r="C4195" s="2" t="s">
        <v>10654</v>
      </c>
      <c r="D4195" s="3">
        <v>11048</v>
      </c>
      <c r="E4195" s="3">
        <v>11038</v>
      </c>
      <c r="F4195" s="3">
        <v>49816</v>
      </c>
      <c r="G4195" s="3">
        <v>13409</v>
      </c>
      <c r="H4195" s="3">
        <v>40.118899999999996</v>
      </c>
      <c r="I4195" s="30">
        <v>540.28890999999999</v>
      </c>
      <c r="J4195" s="30">
        <v>540.28621580000004</v>
      </c>
      <c r="K4195" s="30">
        <v>2.6900000000000001E-3</v>
      </c>
      <c r="L4195" s="3">
        <v>3</v>
      </c>
      <c r="M4195" s="3">
        <v>3</v>
      </c>
      <c r="N4195" s="10">
        <f t="shared" si="455"/>
        <v>1</v>
      </c>
      <c r="O4195" s="35">
        <v>3</v>
      </c>
      <c r="P4195" s="17"/>
      <c r="Q4195" s="40">
        <v>1618.8435099999999</v>
      </c>
      <c r="R4195" s="40">
        <v>540.28602000000001</v>
      </c>
      <c r="S4195" s="18">
        <f t="shared" si="456"/>
        <v>5.3490186549328245</v>
      </c>
      <c r="T4195" s="18">
        <f t="shared" si="457"/>
        <v>0.36240064110600523</v>
      </c>
      <c r="U4195" s="18">
        <f t="shared" si="458"/>
        <v>-0.4071917315443172</v>
      </c>
      <c r="V4195" s="30">
        <v>540.28579999999999</v>
      </c>
      <c r="W4195" s="3" t="s">
        <v>47</v>
      </c>
      <c r="X4195" s="3" t="s">
        <v>47</v>
      </c>
      <c r="Y4195" s="3" t="s">
        <v>47</v>
      </c>
      <c r="Z4195" s="3" t="s">
        <v>47</v>
      </c>
      <c r="AA4195" s="3" t="s">
        <v>48</v>
      </c>
      <c r="AB4195" s="12" t="s">
        <v>47</v>
      </c>
      <c r="AC4195" s="3" t="s">
        <v>47</v>
      </c>
      <c r="AD4195" s="3" t="s">
        <v>47</v>
      </c>
      <c r="AE4195" s="3" t="s">
        <v>47</v>
      </c>
      <c r="AF4195" s="3" t="s">
        <v>47</v>
      </c>
      <c r="AG4195" s="3" t="s">
        <v>47</v>
      </c>
      <c r="AH4195" s="3" t="s">
        <v>47</v>
      </c>
      <c r="AI4195" s="3" t="s">
        <v>47</v>
      </c>
      <c r="AJ4195" s="3" t="s">
        <v>47</v>
      </c>
      <c r="AK4195" s="3" t="s">
        <v>47</v>
      </c>
      <c r="AL4195" s="3" t="s">
        <v>47</v>
      </c>
      <c r="AU4195" s="3">
        <v>0</v>
      </c>
      <c r="AV4195" s="3">
        <v>15</v>
      </c>
      <c r="AW4195" s="3">
        <v>1</v>
      </c>
      <c r="AX4195" s="3">
        <v>15</v>
      </c>
      <c r="AY4195" s="3">
        <v>100</v>
      </c>
      <c r="AZ4195" s="6" t="str">
        <f t="shared" si="459"/>
        <v>2372.3</v>
      </c>
      <c r="BC4195" s="12" t="s">
        <v>10657</v>
      </c>
      <c r="BJ4195" s="12">
        <f t="shared" si="460"/>
        <v>0</v>
      </c>
      <c r="BK4195" s="12">
        <f t="shared" si="461"/>
        <v>0</v>
      </c>
      <c r="CQ4195" s="3" t="str">
        <f>CONCATENATE(baseURL!$A$1,baseURL!$B$1,baseURL!$C$1,".",C4195,".",L4195,".pkl&amp;seq=",BC4195)</f>
        <v>http://proteomics.broadinstitute.org/millscripts/viewfeed.pl?side=xl&amp;cycle=1&amp;fixedMods=iaaC&amp;file=msdataSM/iPRG2012_nd/cpick_in/iPRG2012_nd.2372.3.3.pkl&amp;seq=VLGLDGGEGKEELFR</v>
      </c>
    </row>
    <row r="4196" spans="1:95" x14ac:dyDescent="0.2">
      <c r="A4196" s="3">
        <v>7329</v>
      </c>
      <c r="B4196" s="2" t="s">
        <v>10658</v>
      </c>
      <c r="C4196" s="2" t="s">
        <v>10659</v>
      </c>
      <c r="D4196" s="3">
        <v>11049</v>
      </c>
      <c r="E4196" s="3">
        <v>11039</v>
      </c>
      <c r="F4196" s="3">
        <v>49817</v>
      </c>
      <c r="G4196" s="3">
        <v>13410</v>
      </c>
      <c r="H4196" s="3">
        <v>40.121400000000001</v>
      </c>
      <c r="I4196" s="30">
        <v>619.94030999999995</v>
      </c>
      <c r="J4196" s="30">
        <v>619.93912279999995</v>
      </c>
      <c r="K4196" s="30">
        <v>1.1900000000000001E-3</v>
      </c>
      <c r="L4196" s="3">
        <v>5</v>
      </c>
      <c r="M4196" s="3">
        <v>5</v>
      </c>
      <c r="N4196" s="10">
        <f t="shared" si="455"/>
        <v>1</v>
      </c>
      <c r="O4196" s="35">
        <v>5</v>
      </c>
      <c r="P4196" s="17"/>
      <c r="Q4196" s="40">
        <v>3095.6596199999999</v>
      </c>
      <c r="R4196" s="40">
        <v>619.93775000000005</v>
      </c>
      <c r="S4196" s="18">
        <f t="shared" si="456"/>
        <v>4.1294468676945133</v>
      </c>
      <c r="T4196" s="18">
        <f t="shared" si="457"/>
        <v>2.2144158827223275</v>
      </c>
      <c r="U4196" s="18">
        <f t="shared" si="458"/>
        <v>2.0163314783034232</v>
      </c>
      <c r="V4196" s="30">
        <v>619.93899999999996</v>
      </c>
      <c r="W4196" s="3" t="s">
        <v>47</v>
      </c>
      <c r="X4196" s="3" t="s">
        <v>47</v>
      </c>
      <c r="Y4196" s="3" t="s">
        <v>47</v>
      </c>
      <c r="AA4196" s="3" t="s">
        <v>47</v>
      </c>
      <c r="AB4196" s="12" t="s">
        <v>48</v>
      </c>
      <c r="AC4196" s="3" t="s">
        <v>47</v>
      </c>
      <c r="AF4196" s="3" t="s">
        <v>48</v>
      </c>
      <c r="AG4196" s="3" t="s">
        <v>52</v>
      </c>
      <c r="AL4196" s="3" t="s">
        <v>52</v>
      </c>
      <c r="AU4196" s="3">
        <v>0</v>
      </c>
      <c r="AV4196" s="3">
        <v>5</v>
      </c>
      <c r="AW4196" s="3">
        <v>1</v>
      </c>
      <c r="AX4196" s="3">
        <v>5</v>
      </c>
      <c r="AY4196" s="3">
        <v>100</v>
      </c>
      <c r="AZ4196" s="6" t="str">
        <f t="shared" si="459"/>
        <v>2372.4</v>
      </c>
      <c r="BC4196" s="12" t="s">
        <v>10660</v>
      </c>
      <c r="BJ4196" s="12">
        <f t="shared" si="460"/>
        <v>0</v>
      </c>
      <c r="BK4196" s="12">
        <f t="shared" si="461"/>
        <v>0</v>
      </c>
      <c r="CQ4196" s="3" t="str">
        <f>CONCATENATE(baseURL!$A$1,baseURL!$B$1,baseURL!$C$1,".",C4196,".",L4196,".pkl&amp;seq=",BC4196)</f>
        <v>http://proteomics.broadinstitute.org/millscripts/viewfeed.pl?side=xl&amp;cycle=1&amp;fixedMods=iaaC&amp;file=msdataSM/iPRG2012_nd/cpick_in/iPRG2012_nd.2372.4.5.pkl&amp;seq=LAASVVGVGKRKVWLDPNETSELAQANSR</v>
      </c>
    </row>
    <row r="4197" spans="1:95" x14ac:dyDescent="0.2">
      <c r="A4197" s="3">
        <v>1477</v>
      </c>
      <c r="B4197" s="2" t="s">
        <v>10661</v>
      </c>
      <c r="C4197" s="2" t="s">
        <v>10662</v>
      </c>
      <c r="D4197" s="3">
        <v>11051</v>
      </c>
      <c r="E4197" s="3">
        <v>11041</v>
      </c>
      <c r="F4197" s="3">
        <v>49819</v>
      </c>
      <c r="G4197" s="3">
        <v>13412</v>
      </c>
      <c r="H4197" s="3">
        <v>40.126399999999997</v>
      </c>
      <c r="I4197" s="30">
        <v>690.60208</v>
      </c>
      <c r="J4197" s="30">
        <v>690.36770100000001</v>
      </c>
      <c r="K4197" s="30">
        <v>0.23438000000000001</v>
      </c>
      <c r="L4197" s="3">
        <v>4</v>
      </c>
      <c r="M4197" s="3">
        <v>3</v>
      </c>
      <c r="N4197" s="10">
        <f t="shared" si="455"/>
        <v>-1</v>
      </c>
      <c r="O4197" s="35">
        <v>3</v>
      </c>
      <c r="P4197" s="17"/>
      <c r="Q4197" s="40">
        <v>2069.08482</v>
      </c>
      <c r="R4197" s="40">
        <v>690.36645999999996</v>
      </c>
      <c r="S4197" s="18">
        <f t="shared" si="456"/>
        <v>341.29699753959648</v>
      </c>
      <c r="T4197" s="18">
        <f t="shared" si="457"/>
        <v>1.7975960188593283</v>
      </c>
      <c r="U4197" s="18">
        <f t="shared" si="458"/>
        <v>1.7961475128043336</v>
      </c>
      <c r="V4197" s="30">
        <v>690.36770000000001</v>
      </c>
      <c r="X4197" s="3" t="s">
        <v>47</v>
      </c>
      <c r="Y4197" s="3" t="s">
        <v>47</v>
      </c>
      <c r="Z4197" s="3" t="s">
        <v>52</v>
      </c>
      <c r="AA4197" s="3" t="s">
        <v>47</v>
      </c>
      <c r="AB4197" s="12" t="s">
        <v>52</v>
      </c>
      <c r="AG4197" s="3" t="s">
        <v>52</v>
      </c>
      <c r="AH4197" s="3" t="s">
        <v>65</v>
      </c>
      <c r="AK4197" s="3" t="s">
        <v>52</v>
      </c>
      <c r="AL4197" s="3" t="s">
        <v>52</v>
      </c>
      <c r="AO4197" s="3" t="s">
        <v>48</v>
      </c>
      <c r="AU4197" s="3">
        <v>1</v>
      </c>
      <c r="AV4197" s="3">
        <v>3</v>
      </c>
      <c r="AW4197" s="3">
        <v>1</v>
      </c>
      <c r="AX4197" s="3">
        <v>3</v>
      </c>
      <c r="AY4197" s="3">
        <v>100</v>
      </c>
      <c r="AZ4197" s="6" t="str">
        <f t="shared" si="459"/>
        <v>2372.6</v>
      </c>
      <c r="BC4197" s="12" t="s">
        <v>10631</v>
      </c>
      <c r="BJ4197" s="12">
        <f t="shared" si="460"/>
        <v>1</v>
      </c>
      <c r="BK4197" s="12">
        <f t="shared" si="461"/>
        <v>0</v>
      </c>
      <c r="CD4197" s="3" t="s">
        <v>10663</v>
      </c>
      <c r="CQ4197" s="3" t="str">
        <f>CONCATENATE(baseURL!$A$1,baseURL!$B$1,baseURL!$C$1,".",C4197,".",L4197,".pkl&amp;seq=",BC4197)</f>
        <v>http://proteomics.broadinstitute.org/millscripts/viewfeed.pl?side=xl&amp;cycle=1&amp;fixedMods=iaaC&amp;file=msdataSM/iPRG2012_nd/cpick_in/iPRG2012_nd.2372.6.4.pkl&amp;seq=LGDLVTLHPCPDLKYATR</v>
      </c>
    </row>
    <row r="4198" spans="1:95" x14ac:dyDescent="0.2">
      <c r="A4198" s="3">
        <v>6435</v>
      </c>
      <c r="B4198" s="2" t="s">
        <v>10664</v>
      </c>
      <c r="C4198" s="2" t="s">
        <v>10665</v>
      </c>
      <c r="D4198" s="3">
        <v>11052</v>
      </c>
      <c r="E4198" s="3">
        <v>11042</v>
      </c>
      <c r="F4198" s="3">
        <v>49820</v>
      </c>
      <c r="G4198" s="3">
        <v>13413</v>
      </c>
      <c r="H4198" s="3">
        <v>40.128900000000002</v>
      </c>
      <c r="I4198" s="30">
        <v>733.99851000000001</v>
      </c>
      <c r="J4198" s="30">
        <v>733.99714189999997</v>
      </c>
      <c r="K4198" s="30">
        <v>1.3699999999999999E-3</v>
      </c>
      <c r="L4198" s="3">
        <v>3</v>
      </c>
      <c r="M4198" s="3">
        <v>3</v>
      </c>
      <c r="N4198" s="10">
        <f t="shared" si="455"/>
        <v>1</v>
      </c>
      <c r="O4198" s="35">
        <v>3</v>
      </c>
      <c r="P4198" s="17"/>
      <c r="Q4198" s="40">
        <v>2199.9763899999998</v>
      </c>
      <c r="R4198" s="40">
        <v>733.99698000000001</v>
      </c>
      <c r="S4198" s="18">
        <f t="shared" si="456"/>
        <v>2.0844772413130008</v>
      </c>
      <c r="T4198" s="18">
        <f t="shared" si="457"/>
        <v>0.22057311457386153</v>
      </c>
      <c r="U4198" s="18">
        <f t="shared" si="458"/>
        <v>0.29972875367005947</v>
      </c>
      <c r="V4198" s="30">
        <v>733.99720000000002</v>
      </c>
      <c r="W4198" s="3" t="s">
        <v>47</v>
      </c>
      <c r="X4198" s="3" t="s">
        <v>47</v>
      </c>
      <c r="Y4198" s="3" t="s">
        <v>47</v>
      </c>
      <c r="Z4198" s="3" t="s">
        <v>47</v>
      </c>
      <c r="AA4198" s="3" t="s">
        <v>47</v>
      </c>
      <c r="AB4198" s="12" t="s">
        <v>47</v>
      </c>
      <c r="AC4198" s="3" t="s">
        <v>47</v>
      </c>
      <c r="AD4198" s="3" t="s">
        <v>47</v>
      </c>
      <c r="AE4198" s="3" t="s">
        <v>47</v>
      </c>
      <c r="AF4198" s="3" t="s">
        <v>47</v>
      </c>
      <c r="AG4198" s="3" t="s">
        <v>47</v>
      </c>
      <c r="AH4198" s="3" t="s">
        <v>47</v>
      </c>
      <c r="AI4198" s="3" t="s">
        <v>47</v>
      </c>
      <c r="AJ4198" s="3" t="s">
        <v>47</v>
      </c>
      <c r="AK4198" s="3" t="s">
        <v>47</v>
      </c>
      <c r="AL4198" s="3" t="s">
        <v>47</v>
      </c>
      <c r="AU4198" s="3">
        <v>0</v>
      </c>
      <c r="AV4198" s="3">
        <v>16</v>
      </c>
      <c r="AW4198" s="3">
        <v>1</v>
      </c>
      <c r="AX4198" s="3">
        <v>16</v>
      </c>
      <c r="AY4198" s="3">
        <v>100</v>
      </c>
      <c r="AZ4198" s="6" t="str">
        <f t="shared" si="459"/>
        <v>2372.7</v>
      </c>
      <c r="BC4198" s="12" t="s">
        <v>10254</v>
      </c>
      <c r="BJ4198" s="12">
        <f t="shared" si="460"/>
        <v>0</v>
      </c>
      <c r="BK4198" s="12">
        <f t="shared" si="461"/>
        <v>0</v>
      </c>
      <c r="CQ4198" s="3" t="str">
        <f>CONCATENATE(baseURL!$A$1,baseURL!$B$1,baseURL!$C$1,".",C4198,".",L4198,".pkl&amp;seq=",BC4198)</f>
        <v>http://proteomics.broadinstitute.org/millscripts/viewfeed.pl?side=xl&amp;cycle=1&amp;fixedMods=iaaC&amp;file=msdataSM/iPRG2012_nd/cpick_in/iPRG2012_nd.2372.7.3.pkl&amp;seq=TSSGNEMPPQDAEGWFYKR</v>
      </c>
    </row>
    <row r="4199" spans="1:95" x14ac:dyDescent="0.2">
      <c r="A4199" s="3">
        <v>3867</v>
      </c>
      <c r="B4199" s="2" t="s">
        <v>10670</v>
      </c>
      <c r="C4199" s="2" t="s">
        <v>10671</v>
      </c>
      <c r="D4199" s="3">
        <v>11055</v>
      </c>
      <c r="E4199" s="3">
        <v>11045</v>
      </c>
      <c r="F4199" s="3">
        <v>49837</v>
      </c>
      <c r="G4199" s="3">
        <v>13417</v>
      </c>
      <c r="H4199" s="3">
        <v>40.1419</v>
      </c>
      <c r="I4199" s="30">
        <v>515.61410999999998</v>
      </c>
      <c r="J4199" s="30">
        <v>515.61465190000001</v>
      </c>
      <c r="K4199" s="30">
        <v>-5.4000000000000001E-4</v>
      </c>
      <c r="L4199" s="3">
        <v>3</v>
      </c>
      <c r="M4199" s="3">
        <v>3</v>
      </c>
      <c r="N4199" s="10">
        <f t="shared" si="455"/>
        <v>1</v>
      </c>
      <c r="O4199" s="35">
        <v>3</v>
      </c>
      <c r="P4199" s="17"/>
      <c r="Q4199" s="40">
        <v>1544.8278600000001</v>
      </c>
      <c r="R4199" s="40">
        <v>515.61414000000002</v>
      </c>
      <c r="S4199" s="18">
        <f t="shared" si="456"/>
        <v>-5.8183043696094366E-2</v>
      </c>
      <c r="T4199" s="18">
        <f t="shared" si="457"/>
        <v>0.99279666766360986</v>
      </c>
      <c r="U4199" s="18">
        <f t="shared" si="458"/>
        <v>0.69819652347117955</v>
      </c>
      <c r="V4199" s="30">
        <v>515.61450000000002</v>
      </c>
      <c r="W4199" s="3" t="s">
        <v>47</v>
      </c>
      <c r="Y4199" s="3" t="s">
        <v>47</v>
      </c>
      <c r="Z4199" s="3" t="s">
        <v>47</v>
      </c>
      <c r="AA4199" s="3" t="s">
        <v>47</v>
      </c>
      <c r="AB4199" s="12" t="s">
        <v>47</v>
      </c>
      <c r="AC4199" s="3" t="s">
        <v>48</v>
      </c>
      <c r="AD4199" s="3" t="s">
        <v>47</v>
      </c>
      <c r="AE4199" s="3" t="s">
        <v>47</v>
      </c>
      <c r="AF4199" s="3" t="s">
        <v>48</v>
      </c>
      <c r="AG4199" s="3" t="s">
        <v>47</v>
      </c>
      <c r="AH4199" s="3" t="s">
        <v>47</v>
      </c>
      <c r="AL4199" s="3" t="s">
        <v>48</v>
      </c>
      <c r="AU4199" s="3">
        <v>0</v>
      </c>
      <c r="AV4199" s="3">
        <v>9</v>
      </c>
      <c r="AW4199" s="3">
        <v>1</v>
      </c>
      <c r="AX4199" s="3">
        <v>9</v>
      </c>
      <c r="AY4199" s="3">
        <v>100</v>
      </c>
      <c r="AZ4199" s="6" t="str">
        <f t="shared" si="459"/>
        <v>2373.3</v>
      </c>
      <c r="BC4199" s="12" t="s">
        <v>10672</v>
      </c>
      <c r="BJ4199" s="12">
        <f t="shared" si="460"/>
        <v>0</v>
      </c>
      <c r="BK4199" s="12">
        <f t="shared" si="461"/>
        <v>0</v>
      </c>
      <c r="CQ4199" s="3" t="str">
        <f>CONCATENATE(baseURL!$A$1,baseURL!$B$1,baseURL!$C$1,".",C4199,".",L4199,".pkl&amp;seq=",BC4199)</f>
        <v>http://proteomics.broadinstitute.org/millscripts/viewfeed.pl?side=xl&amp;cycle=1&amp;fixedMods=iaaC&amp;file=msdataSM/iPRG2012_nd/cpick_in/iPRG2012_nd.2373.3.3.pkl&amp;seq=ELLSNASDALDKLR</v>
      </c>
    </row>
    <row r="4200" spans="1:95" x14ac:dyDescent="0.2">
      <c r="A4200" s="3">
        <v>4598</v>
      </c>
      <c r="B4200" s="2" t="s">
        <v>10673</v>
      </c>
      <c r="C4200" s="2" t="s">
        <v>10674</v>
      </c>
      <c r="D4200" s="3">
        <v>11058</v>
      </c>
      <c r="E4200" s="3">
        <v>11048</v>
      </c>
      <c r="F4200" s="3">
        <v>49840</v>
      </c>
      <c r="G4200" s="3">
        <v>13420</v>
      </c>
      <c r="H4200" s="3">
        <v>40.146900000000002</v>
      </c>
      <c r="I4200" s="30">
        <v>617.01922999999999</v>
      </c>
      <c r="J4200" s="30">
        <v>617.0186195</v>
      </c>
      <c r="K4200" s="30">
        <v>6.0999999999999997E-4</v>
      </c>
      <c r="L4200" s="3">
        <v>0</v>
      </c>
      <c r="M4200" s="3">
        <v>3</v>
      </c>
      <c r="N4200" s="10">
        <f t="shared" si="455"/>
        <v>1</v>
      </c>
      <c r="O4200" s="35">
        <v>3</v>
      </c>
      <c r="P4200" s="17"/>
      <c r="Q4200" s="40">
        <v>1849.04294</v>
      </c>
      <c r="R4200" s="40">
        <v>617.01916000000006</v>
      </c>
      <c r="S4200" s="18">
        <f t="shared" si="456"/>
        <v>0.11344866492793161</v>
      </c>
      <c r="T4200" s="18">
        <f t="shared" si="457"/>
        <v>-0.87598576364541758</v>
      </c>
      <c r="U4200" s="18">
        <f t="shared" si="458"/>
        <v>-1.0696588417756148</v>
      </c>
      <c r="V4200" s="30">
        <v>617.01850000000002</v>
      </c>
      <c r="W4200" s="3" t="s">
        <v>47</v>
      </c>
      <c r="X4200" s="3" t="s">
        <v>47</v>
      </c>
      <c r="Y4200" s="3" t="s">
        <v>47</v>
      </c>
      <c r="Z4200" s="3" t="s">
        <v>47</v>
      </c>
      <c r="AA4200" s="3" t="s">
        <v>47</v>
      </c>
      <c r="AB4200" s="12" t="s">
        <v>47</v>
      </c>
      <c r="AC4200" s="3" t="s">
        <v>47</v>
      </c>
      <c r="AD4200" s="3" t="s">
        <v>47</v>
      </c>
      <c r="AE4200" s="3" t="s">
        <v>47</v>
      </c>
      <c r="AF4200" s="3" t="s">
        <v>47</v>
      </c>
      <c r="AG4200" s="3" t="s">
        <v>47</v>
      </c>
      <c r="AH4200" s="3" t="s">
        <v>47</v>
      </c>
      <c r="AI4200" s="3" t="s">
        <v>47</v>
      </c>
      <c r="AK4200" s="3" t="s">
        <v>47</v>
      </c>
      <c r="AL4200" s="3" t="s">
        <v>48</v>
      </c>
      <c r="AM4200" s="3" t="s">
        <v>48</v>
      </c>
      <c r="AU4200" s="3">
        <v>0</v>
      </c>
      <c r="AV4200" s="3">
        <v>14</v>
      </c>
      <c r="AW4200" s="3">
        <v>1</v>
      </c>
      <c r="AX4200" s="3">
        <v>14</v>
      </c>
      <c r="AY4200" s="3">
        <v>100</v>
      </c>
      <c r="AZ4200" s="6" t="str">
        <f t="shared" si="459"/>
        <v>2373.6</v>
      </c>
      <c r="BC4200" s="12" t="s">
        <v>10675</v>
      </c>
      <c r="BJ4200" s="12">
        <f t="shared" si="460"/>
        <v>0</v>
      </c>
      <c r="BK4200" s="12">
        <f t="shared" si="461"/>
        <v>0</v>
      </c>
      <c r="CQ4200" s="3" t="str">
        <f>CONCATENATE(baseURL!$A$1,baseURL!$B$1,baseURL!$C$1,".",C4200,".",L4200,".pkl&amp;seq=",BC4200)</f>
        <v>http://proteomics.broadinstitute.org/millscripts/viewfeed.pl?side=xl&amp;cycle=1&amp;fixedMods=iaaC&amp;file=msdataSM/iPRG2012_nd/cpick_in/iPRG2012_nd.2373.6.0.pkl&amp;seq=LVEGLANDPENKVPLLK</v>
      </c>
    </row>
    <row r="4201" spans="1:95" x14ac:dyDescent="0.2">
      <c r="A4201" s="3">
        <v>3601</v>
      </c>
      <c r="B4201" s="2" t="s">
        <v>10676</v>
      </c>
      <c r="C4201" s="2" t="s">
        <v>10661</v>
      </c>
      <c r="D4201" s="3">
        <v>11059</v>
      </c>
      <c r="E4201" s="3">
        <v>11049</v>
      </c>
      <c r="F4201" s="3">
        <v>49841</v>
      </c>
      <c r="G4201" s="3">
        <v>13421</v>
      </c>
      <c r="H4201" s="3">
        <v>40.148600000000002</v>
      </c>
      <c r="I4201" s="30">
        <v>636.33959000000004</v>
      </c>
      <c r="J4201" s="30">
        <v>636.33976480000001</v>
      </c>
      <c r="K4201" s="30">
        <v>-1.7000000000000001E-4</v>
      </c>
      <c r="L4201" s="3">
        <v>3</v>
      </c>
      <c r="M4201" s="3">
        <v>3</v>
      </c>
      <c r="N4201" s="10">
        <f t="shared" si="455"/>
        <v>1</v>
      </c>
      <c r="O4201" s="35">
        <v>3</v>
      </c>
      <c r="P4201" s="17"/>
      <c r="Q4201" s="40">
        <v>1907.0021400000001</v>
      </c>
      <c r="R4201" s="40">
        <v>636.33889999999997</v>
      </c>
      <c r="S4201" s="18">
        <f t="shared" si="456"/>
        <v>1.0843278637796729</v>
      </c>
      <c r="T4201" s="18">
        <f t="shared" si="457"/>
        <v>1.3590242558561987</v>
      </c>
      <c r="U4201" s="18">
        <f t="shared" si="458"/>
        <v>1.4143406917311754</v>
      </c>
      <c r="V4201" s="30">
        <v>636.33979999999997</v>
      </c>
      <c r="W4201" s="3" t="s">
        <v>47</v>
      </c>
      <c r="X4201" s="3" t="s">
        <v>47</v>
      </c>
      <c r="Y4201" s="3" t="s">
        <v>47</v>
      </c>
      <c r="Z4201" s="3" t="s">
        <v>47</v>
      </c>
      <c r="AA4201" s="3" t="s">
        <v>47</v>
      </c>
      <c r="AB4201" s="12" t="s">
        <v>47</v>
      </c>
      <c r="AC4201" s="3" t="s">
        <v>47</v>
      </c>
      <c r="AF4201" s="3" t="s">
        <v>48</v>
      </c>
      <c r="AG4201" s="3" t="s">
        <v>47</v>
      </c>
      <c r="AH4201" s="3" t="s">
        <v>47</v>
      </c>
      <c r="AI4201" s="3" t="s">
        <v>47</v>
      </c>
      <c r="AJ4201" s="3" t="s">
        <v>47</v>
      </c>
      <c r="AL4201" s="3" t="s">
        <v>48</v>
      </c>
      <c r="AP4201" s="3" t="s">
        <v>52</v>
      </c>
      <c r="AU4201" s="3">
        <v>0</v>
      </c>
      <c r="AV4201" s="3">
        <v>11</v>
      </c>
      <c r="AW4201" s="3">
        <v>1</v>
      </c>
      <c r="AX4201" s="3">
        <v>11</v>
      </c>
      <c r="AY4201" s="3">
        <v>100</v>
      </c>
      <c r="AZ4201" s="6" t="str">
        <f t="shared" si="459"/>
        <v>2373.7</v>
      </c>
      <c r="BC4201" s="12" t="s">
        <v>10567</v>
      </c>
      <c r="BJ4201" s="12">
        <f t="shared" si="460"/>
        <v>0</v>
      </c>
      <c r="BK4201" s="12">
        <f t="shared" si="461"/>
        <v>0</v>
      </c>
      <c r="CQ4201" s="3" t="str">
        <f>CONCATENATE(baseURL!$A$1,baseURL!$B$1,baseURL!$C$1,".",C4201,".",L4201,".pkl&amp;seq=",BC4201)</f>
        <v>http://proteomics.broadinstitute.org/millscripts/viewfeed.pl?side=xl&amp;cycle=1&amp;fixedMods=iaaC&amp;file=msdataSM/iPRG2012_nd/cpick_in/iPRG2012_nd.2373.7.3.pkl&amp;seq=LEGVATPQEAQFYLGKR</v>
      </c>
    </row>
    <row r="4202" spans="1:95" x14ac:dyDescent="0.2">
      <c r="A4202" s="3">
        <v>166</v>
      </c>
      <c r="B4202" s="2" t="s">
        <v>10666</v>
      </c>
      <c r="C4202" s="2" t="s">
        <v>10667</v>
      </c>
      <c r="D4202" s="3">
        <v>11061</v>
      </c>
      <c r="E4202" s="3">
        <v>11051</v>
      </c>
      <c r="F4202" s="3">
        <v>49843</v>
      </c>
      <c r="G4202" s="3">
        <v>13423</v>
      </c>
      <c r="H4202" s="3">
        <v>40.153599999999997</v>
      </c>
      <c r="I4202" s="30">
        <v>691.36306000000002</v>
      </c>
      <c r="J4202" s="30">
        <v>691.36339969999995</v>
      </c>
      <c r="K4202" s="30">
        <v>-3.4000000000000002E-4</v>
      </c>
      <c r="L4202" s="3">
        <v>2</v>
      </c>
      <c r="M4202" s="3">
        <v>2</v>
      </c>
      <c r="N4202" s="10">
        <f t="shared" si="455"/>
        <v>1</v>
      </c>
      <c r="O4202" s="35">
        <v>2</v>
      </c>
      <c r="P4202" s="17"/>
      <c r="Q4202" s="40">
        <v>1381.7209399999999</v>
      </c>
      <c r="R4202" s="40">
        <v>691.36410999999998</v>
      </c>
      <c r="S4202" s="18">
        <f t="shared" si="456"/>
        <v>-1.5187366320820475</v>
      </c>
      <c r="T4202" s="18">
        <f t="shared" si="457"/>
        <v>-1.0273891712964722</v>
      </c>
      <c r="U4202" s="18">
        <f t="shared" si="458"/>
        <v>-0.73767207841166216</v>
      </c>
      <c r="V4202" s="30">
        <v>691.36360000000002</v>
      </c>
      <c r="W4202" s="3" t="s">
        <v>47</v>
      </c>
      <c r="X4202" s="3" t="s">
        <v>47</v>
      </c>
      <c r="Y4202" s="3" t="s">
        <v>65</v>
      </c>
      <c r="Z4202" s="3" t="s">
        <v>47</v>
      </c>
      <c r="AA4202" s="3" t="s">
        <v>48</v>
      </c>
      <c r="AB4202" s="12" t="s">
        <v>47</v>
      </c>
      <c r="AC4202" s="3" t="s">
        <v>52</v>
      </c>
      <c r="AD4202" s="3" t="s">
        <v>47</v>
      </c>
      <c r="AE4202" s="3" t="s">
        <v>47</v>
      </c>
      <c r="AF4202" s="3" t="s">
        <v>47</v>
      </c>
      <c r="AG4202" s="3" t="s">
        <v>47</v>
      </c>
      <c r="AH4202" s="3" t="s">
        <v>47</v>
      </c>
      <c r="AI4202" s="3" t="s">
        <v>47</v>
      </c>
      <c r="AJ4202" s="3" t="s">
        <v>47</v>
      </c>
      <c r="AK4202" s="3" t="s">
        <v>48</v>
      </c>
      <c r="AL4202" s="3" t="s">
        <v>47</v>
      </c>
      <c r="AO4202" s="3" t="s">
        <v>47</v>
      </c>
      <c r="AP4202" s="3" t="s">
        <v>47</v>
      </c>
      <c r="AQ4202" s="3" t="s">
        <v>47</v>
      </c>
      <c r="AU4202" s="3">
        <v>1</v>
      </c>
      <c r="AV4202" s="3">
        <v>15</v>
      </c>
      <c r="AW4202" s="3">
        <v>1</v>
      </c>
      <c r="AX4202" s="3">
        <v>15</v>
      </c>
      <c r="AY4202" s="3">
        <v>100</v>
      </c>
      <c r="AZ4202" s="6" t="str">
        <f t="shared" si="459"/>
        <v>2373.9</v>
      </c>
      <c r="BB4202" s="12" t="s">
        <v>79</v>
      </c>
      <c r="BC4202" s="12" t="s">
        <v>10668</v>
      </c>
      <c r="BJ4202" s="12">
        <f t="shared" si="460"/>
        <v>0</v>
      </c>
      <c r="BK4202" s="12">
        <f t="shared" si="461"/>
        <v>0</v>
      </c>
      <c r="BU4202" s="3" t="s">
        <v>10669</v>
      </c>
      <c r="CQ4202" s="3" t="str">
        <f>CONCATENATE(baseURL!$A$1,baseURL!$B$1,"+Acetyl",baseURL!$C$1,".",C4202,".",L4202,".pkl&amp;seq=",BC4202)</f>
        <v>http://proteomics.broadinstitute.org/millscripts/viewfeed.pl?side=xl&amp;cycle=1&amp;fixedMods=iaaC+Acetyl&amp;file=msdataSM/iPRG2012_nd/cpick_in/iPRG2012_nd.2373.9.2.pkl&amp;seq=ASTDFSKLETLK</v>
      </c>
    </row>
    <row r="4203" spans="1:95" x14ac:dyDescent="0.2">
      <c r="A4203" s="3">
        <v>4393</v>
      </c>
      <c r="B4203" s="2" t="s">
        <v>10678</v>
      </c>
      <c r="C4203" s="2" t="s">
        <v>10670</v>
      </c>
      <c r="D4203" s="3">
        <v>11065</v>
      </c>
      <c r="E4203" s="3">
        <v>11055</v>
      </c>
      <c r="F4203" s="3">
        <v>49859</v>
      </c>
      <c r="G4203" s="3">
        <v>13428</v>
      </c>
      <c r="H4203" s="3">
        <v>40.170699999999997</v>
      </c>
      <c r="I4203" s="30">
        <v>480.25725</v>
      </c>
      <c r="J4203" s="30">
        <v>480.25968399999999</v>
      </c>
      <c r="K4203" s="30">
        <v>-2.4299999999999999E-3</v>
      </c>
      <c r="L4203" s="3">
        <v>4</v>
      </c>
      <c r="M4203" s="3">
        <v>4</v>
      </c>
      <c r="N4203" s="10">
        <f t="shared" si="455"/>
        <v>1</v>
      </c>
      <c r="O4203" s="35">
        <v>4</v>
      </c>
      <c r="P4203" s="17"/>
      <c r="Q4203" s="40">
        <v>1918.01026</v>
      </c>
      <c r="R4203" s="40">
        <v>480.25801999999999</v>
      </c>
      <c r="S4203" s="18">
        <f t="shared" si="456"/>
        <v>-1.6033048234959473</v>
      </c>
      <c r="T4203" s="18">
        <f t="shared" si="457"/>
        <v>3.4648041900585373</v>
      </c>
      <c r="U4203" s="18">
        <f t="shared" si="458"/>
        <v>3.0816768036794575</v>
      </c>
      <c r="V4203" s="30">
        <v>480.2595</v>
      </c>
      <c r="W4203" s="3" t="s">
        <v>47</v>
      </c>
      <c r="X4203" s="3" t="s">
        <v>47</v>
      </c>
      <c r="Y4203" s="3" t="s">
        <v>47</v>
      </c>
      <c r="Z4203" s="3" t="s">
        <v>47</v>
      </c>
      <c r="AA4203" s="3" t="s">
        <v>47</v>
      </c>
      <c r="AB4203" s="12" t="s">
        <v>48</v>
      </c>
      <c r="AC4203" s="3" t="s">
        <v>47</v>
      </c>
      <c r="AE4203" s="3" t="s">
        <v>47</v>
      </c>
      <c r="AF4203" s="3" t="s">
        <v>48</v>
      </c>
      <c r="AG4203" s="3" t="s">
        <v>47</v>
      </c>
      <c r="AH4203" s="3" t="s">
        <v>48</v>
      </c>
      <c r="AK4203" s="3" t="s">
        <v>47</v>
      </c>
      <c r="AL4203" s="3" t="s">
        <v>48</v>
      </c>
      <c r="AM4203" s="3" t="s">
        <v>47</v>
      </c>
      <c r="AU4203" s="3">
        <v>0</v>
      </c>
      <c r="AV4203" s="3">
        <v>10</v>
      </c>
      <c r="AW4203" s="3">
        <v>1</v>
      </c>
      <c r="AX4203" s="3">
        <v>10</v>
      </c>
      <c r="AY4203" s="3">
        <v>100</v>
      </c>
      <c r="AZ4203" s="6" t="str">
        <f t="shared" si="459"/>
        <v>2374.4</v>
      </c>
      <c r="BC4203" s="12" t="s">
        <v>10679</v>
      </c>
      <c r="BJ4203" s="12">
        <f t="shared" si="460"/>
        <v>0</v>
      </c>
      <c r="BK4203" s="12">
        <f t="shared" si="461"/>
        <v>0</v>
      </c>
      <c r="CQ4203" s="3" t="str">
        <f>CONCATENATE(baseURL!$A$1,baseURL!$B$1,baseURL!$C$1,".",C4203,".",L4203,".pkl&amp;seq=",BC4203)</f>
        <v>http://proteomics.broadinstitute.org/millscripts/viewfeed.pl?side=xl&amp;cycle=1&amp;fixedMods=iaaC&amp;file=msdataSM/iPRG2012_nd/cpick_in/iPRG2012_nd.2374.4.4.pkl&amp;seq=MPQTVEWSKLLSENKK</v>
      </c>
    </row>
    <row r="4204" spans="1:95" x14ac:dyDescent="0.2">
      <c r="A4204" s="3">
        <v>1514</v>
      </c>
      <c r="B4204" s="2" t="s">
        <v>10680</v>
      </c>
      <c r="C4204" s="2" t="s">
        <v>10681</v>
      </c>
      <c r="D4204" s="3">
        <v>11066</v>
      </c>
      <c r="E4204" s="3">
        <v>11056</v>
      </c>
      <c r="F4204" s="3">
        <v>49860</v>
      </c>
      <c r="G4204" s="3">
        <v>13429</v>
      </c>
      <c r="H4204" s="3">
        <v>40.173200000000001</v>
      </c>
      <c r="I4204" s="30">
        <v>533.97604999999999</v>
      </c>
      <c r="J4204" s="30">
        <v>533.97705389999999</v>
      </c>
      <c r="K4204" s="30">
        <v>-1E-3</v>
      </c>
      <c r="L4204" s="3">
        <v>3</v>
      </c>
      <c r="M4204" s="3">
        <v>3</v>
      </c>
      <c r="N4204" s="10">
        <f t="shared" si="455"/>
        <v>1</v>
      </c>
      <c r="O4204" s="35">
        <v>3</v>
      </c>
      <c r="P4204" s="17"/>
      <c r="Q4204" s="40">
        <v>1599.9138399999999</v>
      </c>
      <c r="R4204" s="40">
        <v>533.97613000000001</v>
      </c>
      <c r="S4204" s="18">
        <f t="shared" si="456"/>
        <v>-0.14981943111463258</v>
      </c>
      <c r="T4204" s="18">
        <f t="shared" si="457"/>
        <v>1.7302271544895078</v>
      </c>
      <c r="U4204" s="18">
        <f t="shared" si="458"/>
        <v>1.4420120239992995</v>
      </c>
      <c r="V4204" s="30">
        <v>533.9769</v>
      </c>
      <c r="W4204" s="3" t="s">
        <v>47</v>
      </c>
      <c r="X4204" s="3" t="s">
        <v>47</v>
      </c>
      <c r="Y4204" s="3" t="s">
        <v>47</v>
      </c>
      <c r="Z4204" s="3" t="s">
        <v>47</v>
      </c>
      <c r="AA4204" s="3" t="s">
        <v>47</v>
      </c>
      <c r="AC4204" s="3" t="s">
        <v>52</v>
      </c>
      <c r="AD4204" s="3" t="s">
        <v>47</v>
      </c>
      <c r="AE4204" s="3" t="s">
        <v>47</v>
      </c>
      <c r="AF4204" s="3" t="s">
        <v>47</v>
      </c>
      <c r="AG4204" s="3" t="s">
        <v>47</v>
      </c>
      <c r="AH4204" s="3" t="s">
        <v>47</v>
      </c>
      <c r="AI4204" s="3" t="s">
        <v>48</v>
      </c>
      <c r="AK4204" s="3" t="s">
        <v>47</v>
      </c>
      <c r="AL4204" s="3" t="s">
        <v>48</v>
      </c>
      <c r="AM4204" s="3" t="s">
        <v>47</v>
      </c>
      <c r="AN4204" s="3" t="s">
        <v>48</v>
      </c>
      <c r="AO4204" s="3" t="s">
        <v>48</v>
      </c>
      <c r="AP4204" s="3" t="s">
        <v>48</v>
      </c>
      <c r="AR4204" s="3" t="s">
        <v>48</v>
      </c>
      <c r="AU4204" s="3">
        <v>0</v>
      </c>
      <c r="AV4204" s="3">
        <v>12</v>
      </c>
      <c r="AW4204" s="3">
        <v>3</v>
      </c>
      <c r="AX4204" s="3">
        <v>10</v>
      </c>
      <c r="AY4204" s="3">
        <v>83.33</v>
      </c>
      <c r="AZ4204" s="6" t="str">
        <f t="shared" si="459"/>
        <v>2374.5</v>
      </c>
      <c r="BB4204" s="12" t="s">
        <v>79</v>
      </c>
      <c r="BC4204" s="12" t="s">
        <v>10573</v>
      </c>
      <c r="BJ4204" s="12">
        <f t="shared" si="460"/>
        <v>0</v>
      </c>
      <c r="BK4204" s="12">
        <f t="shared" si="461"/>
        <v>0</v>
      </c>
      <c r="BT4204" s="3" t="s">
        <v>10682</v>
      </c>
      <c r="BU4204" s="3" t="s">
        <v>10574</v>
      </c>
      <c r="CQ4204" s="3" t="str">
        <f>CONCATENATE(baseURL!$A$1,baseURL!$B$1,"+Acetyl",baseURL!$C$1,".",C4204,".",L4204,".pkl&amp;seq=",BC4204)</f>
        <v>http://proteomics.broadinstitute.org/millscripts/viewfeed.pl?side=xl&amp;cycle=1&amp;fixedMods=iaaC+Acetyl&amp;file=msdataSM/iPRG2012_nd/cpick_in/iPRG2012_nd.2374.5.3.pkl&amp;seq=MDNKTPVTLAKVLK</v>
      </c>
    </row>
    <row r="4205" spans="1:95" x14ac:dyDescent="0.2">
      <c r="A4205" s="3">
        <v>7056</v>
      </c>
      <c r="B4205" s="2" t="s">
        <v>10683</v>
      </c>
      <c r="C4205" s="2" t="s">
        <v>10684</v>
      </c>
      <c r="D4205" s="3">
        <v>11067</v>
      </c>
      <c r="E4205" s="3">
        <v>11057</v>
      </c>
      <c r="F4205" s="3">
        <v>49861</v>
      </c>
      <c r="G4205" s="3">
        <v>13430</v>
      </c>
      <c r="H4205" s="3">
        <v>40.175699999999999</v>
      </c>
      <c r="I4205" s="30">
        <v>618.32726000000002</v>
      </c>
      <c r="J4205" s="30">
        <v>618.66318490000003</v>
      </c>
      <c r="K4205" s="30">
        <v>-0.33592</v>
      </c>
      <c r="L4205" s="3">
        <v>3</v>
      </c>
      <c r="M4205" s="3">
        <v>3</v>
      </c>
      <c r="N4205" s="10">
        <f t="shared" si="455"/>
        <v>1</v>
      </c>
      <c r="O4205" s="35">
        <v>3</v>
      </c>
      <c r="P4205" s="17"/>
      <c r="Q4205" s="40">
        <v>1853.97559</v>
      </c>
      <c r="R4205" s="40">
        <v>618.66337999999996</v>
      </c>
      <c r="S4205" s="18">
        <f t="shared" si="456"/>
        <v>-543.30030007584605</v>
      </c>
      <c r="T4205" s="18">
        <f t="shared" si="457"/>
        <v>-0.31535727866753832</v>
      </c>
      <c r="U4205" s="18">
        <f t="shared" si="458"/>
        <v>-0.29094982153346632</v>
      </c>
      <c r="V4205" s="30">
        <v>618.66319999999996</v>
      </c>
      <c r="X4205" s="3" t="s">
        <v>47</v>
      </c>
      <c r="Y4205" s="3" t="s">
        <v>47</v>
      </c>
      <c r="AA4205" s="3" t="s">
        <v>48</v>
      </c>
      <c r="AB4205" s="12" t="s">
        <v>48</v>
      </c>
      <c r="AC4205" s="3" t="s">
        <v>47</v>
      </c>
      <c r="AH4205" s="3" t="s">
        <v>47</v>
      </c>
      <c r="AI4205" s="3" t="s">
        <v>47</v>
      </c>
      <c r="AU4205" s="3">
        <v>0</v>
      </c>
      <c r="AV4205" s="3">
        <v>5</v>
      </c>
      <c r="AW4205" s="3">
        <v>1</v>
      </c>
      <c r="AX4205" s="3">
        <v>5</v>
      </c>
      <c r="AY4205" s="3">
        <v>100</v>
      </c>
      <c r="AZ4205" s="6" t="str">
        <f t="shared" si="459"/>
        <v>2374.6</v>
      </c>
      <c r="BC4205" s="12" t="s">
        <v>10461</v>
      </c>
      <c r="BJ4205" s="12">
        <f t="shared" si="460"/>
        <v>0</v>
      </c>
      <c r="BK4205" s="12">
        <f t="shared" si="461"/>
        <v>0</v>
      </c>
      <c r="CQ4205" s="3" t="str">
        <f>CONCATENATE(baseURL!$A$1,baseURL!$B$1,baseURL!$C$1,".",C4205,".",L4205,".pkl&amp;seq=",BC4205)</f>
        <v>http://proteomics.broadinstitute.org/millscripts/viewfeed.pl?side=xl&amp;cycle=1&amp;fixedMods=iaaC&amp;file=msdataSM/iPRG2012_nd/cpick_in/iPRG2012_nd.2374.6.3.pkl&amp;seq=LKQLNFGGTVETVYER</v>
      </c>
    </row>
    <row r="4206" spans="1:95" x14ac:dyDescent="0.2">
      <c r="A4206" s="3">
        <v>7485</v>
      </c>
      <c r="B4206" s="2" t="s">
        <v>10685</v>
      </c>
      <c r="C4206" s="2" t="s">
        <v>10686</v>
      </c>
      <c r="D4206" s="3">
        <v>11070</v>
      </c>
      <c r="E4206" s="3">
        <v>11060</v>
      </c>
      <c r="F4206" s="3">
        <v>49878</v>
      </c>
      <c r="G4206" s="3">
        <v>13434</v>
      </c>
      <c r="H4206" s="3">
        <v>40.197099999999999</v>
      </c>
      <c r="I4206" s="30">
        <v>600.66895</v>
      </c>
      <c r="J4206" s="30">
        <v>600.66895139999997</v>
      </c>
      <c r="K4206" s="30">
        <v>0</v>
      </c>
      <c r="L4206" s="3">
        <v>0</v>
      </c>
      <c r="M4206" s="3">
        <v>0</v>
      </c>
      <c r="N4206" s="10">
        <f t="shared" si="455"/>
        <v>1</v>
      </c>
      <c r="O4206" s="35">
        <v>3</v>
      </c>
      <c r="P4206" s="17"/>
      <c r="Q4206" s="40">
        <v>1799.9749200000001</v>
      </c>
      <c r="R4206" s="40">
        <v>600.66315999999995</v>
      </c>
      <c r="S4206" s="18">
        <f t="shared" si="456"/>
        <v>9.639345952309208</v>
      </c>
      <c r="T4206" s="18">
        <f t="shared" si="457"/>
        <v>9.6416767094905342</v>
      </c>
      <c r="U4206" s="18">
        <f t="shared" si="458"/>
        <v>9.3896219639721394</v>
      </c>
      <c r="V4206" s="30">
        <v>600.66880000000003</v>
      </c>
      <c r="W4206" s="3" t="s">
        <v>47</v>
      </c>
      <c r="AA4206" s="3" t="s">
        <v>47</v>
      </c>
      <c r="AB4206" s="12" t="s">
        <v>48</v>
      </c>
      <c r="AC4206" s="3" t="s">
        <v>48</v>
      </c>
      <c r="AH4206" s="3" t="s">
        <v>47</v>
      </c>
      <c r="AO4206" s="3" t="s">
        <v>48</v>
      </c>
      <c r="AU4206" s="3">
        <v>0</v>
      </c>
      <c r="AV4206" s="3">
        <v>3</v>
      </c>
      <c r="AW4206" s="3">
        <v>2</v>
      </c>
      <c r="AX4206" s="3">
        <v>2</v>
      </c>
      <c r="AY4206" s="3">
        <v>66.67</v>
      </c>
      <c r="AZ4206" s="6" t="str">
        <f t="shared" si="459"/>
        <v>2375.2</v>
      </c>
      <c r="BC4206" s="12" t="s">
        <v>10687</v>
      </c>
      <c r="BJ4206" s="12">
        <f t="shared" si="460"/>
        <v>0</v>
      </c>
      <c r="BK4206" s="12">
        <f t="shared" si="461"/>
        <v>0</v>
      </c>
      <c r="BP4206" s="3" t="s">
        <v>54</v>
      </c>
      <c r="BR4206" s="3" t="s">
        <v>54</v>
      </c>
      <c r="BS4206" s="3" t="s">
        <v>10688</v>
      </c>
      <c r="CQ4206" s="3" t="str">
        <f>CONCATENATE(baseURL!$A$1,baseURL!$B$1,baseURL!$C$1,".",C4206,".",L4206,".pkl&amp;seq=",BC4206,"&amp;varMods=Deamidated-N")</f>
        <v>http://proteomics.broadinstitute.org/millscripts/viewfeed.pl?side=xl&amp;cycle=1&amp;fixedMods=iaaC&amp;file=msdataSM/iPRG2012_nd/cpick_in/iPRG2012_nd.2375.2.0.pkl&amp;seq=SAALVnESLGGLDPKLSK&amp;varMods=Deamidated-N</v>
      </c>
    </row>
    <row r="4207" spans="1:95" x14ac:dyDescent="0.2">
      <c r="A4207" s="3">
        <v>3933</v>
      </c>
      <c r="B4207" s="2" t="s">
        <v>10689</v>
      </c>
      <c r="C4207" s="2" t="s">
        <v>10690</v>
      </c>
      <c r="D4207" s="3">
        <v>11071</v>
      </c>
      <c r="E4207" s="3">
        <v>11061</v>
      </c>
      <c r="F4207" s="3">
        <v>49879</v>
      </c>
      <c r="G4207" s="3">
        <v>13435</v>
      </c>
      <c r="H4207" s="3">
        <v>40.203000000000003</v>
      </c>
      <c r="I4207" s="30">
        <v>758.40358000000003</v>
      </c>
      <c r="J4207" s="30">
        <v>758.40692690000003</v>
      </c>
      <c r="K4207" s="30">
        <v>-3.3500000000000001E-3</v>
      </c>
      <c r="L4207" s="3">
        <v>2</v>
      </c>
      <c r="M4207" s="3">
        <v>2</v>
      </c>
      <c r="N4207" s="10">
        <f t="shared" si="455"/>
        <v>1</v>
      </c>
      <c r="O4207" s="35">
        <v>2</v>
      </c>
      <c r="P4207" s="17"/>
      <c r="Q4207" s="40">
        <v>1515.8125500000001</v>
      </c>
      <c r="R4207" s="40">
        <v>758.40990999999997</v>
      </c>
      <c r="S4207" s="18">
        <f t="shared" si="456"/>
        <v>-8.3464099248577117</v>
      </c>
      <c r="T4207" s="18">
        <f t="shared" si="457"/>
        <v>-3.9333610500126799</v>
      </c>
      <c r="U4207" s="18">
        <f t="shared" si="458"/>
        <v>-3.5732655444588244</v>
      </c>
      <c r="V4207" s="30">
        <v>758.40719999999999</v>
      </c>
      <c r="W4207" s="3" t="s">
        <v>47</v>
      </c>
      <c r="X4207" s="3" t="s">
        <v>47</v>
      </c>
      <c r="Y4207" s="3" t="s">
        <v>47</v>
      </c>
      <c r="Z4207" s="3" t="s">
        <v>47</v>
      </c>
      <c r="AA4207" s="3" t="s">
        <v>47</v>
      </c>
      <c r="AB4207" s="12" t="s">
        <v>47</v>
      </c>
      <c r="AC4207" s="3" t="s">
        <v>47</v>
      </c>
      <c r="AD4207" s="3" t="s">
        <v>47</v>
      </c>
      <c r="AE4207" s="3" t="s">
        <v>47</v>
      </c>
      <c r="AH4207" s="3" t="s">
        <v>47</v>
      </c>
      <c r="AI4207" s="3" t="s">
        <v>47</v>
      </c>
      <c r="AK4207" s="3" t="s">
        <v>52</v>
      </c>
      <c r="AL4207" s="3" t="s">
        <v>47</v>
      </c>
      <c r="AU4207" s="3">
        <v>0</v>
      </c>
      <c r="AV4207" s="3">
        <v>12</v>
      </c>
      <c r="AW4207" s="3">
        <v>1</v>
      </c>
      <c r="AX4207" s="3">
        <v>12</v>
      </c>
      <c r="AY4207" s="3">
        <v>100</v>
      </c>
      <c r="AZ4207" s="6" t="str">
        <f t="shared" si="459"/>
        <v>2375.3</v>
      </c>
      <c r="BC4207" s="12" t="s">
        <v>10691</v>
      </c>
      <c r="BJ4207" s="12">
        <f t="shared" si="460"/>
        <v>0</v>
      </c>
      <c r="BK4207" s="12">
        <f t="shared" si="461"/>
        <v>0</v>
      </c>
      <c r="CQ4207" s="3" t="str">
        <f>CONCATENATE(baseURL!$A$1,baseURL!$B$1,baseURL!$C$1,".",C4207,".",L4207,".pkl&amp;seq=",BC4207)</f>
        <v>http://proteomics.broadinstitute.org/millscripts/viewfeed.pl?side=xl&amp;cycle=1&amp;fixedMods=iaaC&amp;file=msdataSM/iPRG2012_nd/cpick_in/iPRG2012_nd.2375.3.2.pkl&amp;seq=TTLPSNALNQLTSR</v>
      </c>
    </row>
    <row r="4208" spans="1:95" x14ac:dyDescent="0.2">
      <c r="A4208" s="3">
        <v>4998</v>
      </c>
      <c r="B4208" s="2" t="s">
        <v>10692</v>
      </c>
      <c r="C4208" s="2" t="s">
        <v>10693</v>
      </c>
      <c r="D4208" s="3">
        <v>11081</v>
      </c>
      <c r="E4208" s="3">
        <v>11071</v>
      </c>
      <c r="F4208" s="3">
        <v>49907</v>
      </c>
      <c r="G4208" s="3">
        <v>13446</v>
      </c>
      <c r="H4208" s="3">
        <v>40.220799999999997</v>
      </c>
      <c r="I4208" s="30">
        <v>676.86085000000003</v>
      </c>
      <c r="J4208" s="30">
        <v>676.86327519999998</v>
      </c>
      <c r="K4208" s="30">
        <v>-2.4299999999999999E-3</v>
      </c>
      <c r="L4208" s="3">
        <v>2</v>
      </c>
      <c r="M4208" s="3">
        <v>2</v>
      </c>
      <c r="N4208" s="10">
        <f t="shared" si="455"/>
        <v>1</v>
      </c>
      <c r="O4208" s="35">
        <v>2</v>
      </c>
      <c r="P4208" s="17"/>
      <c r="Q4208" s="40">
        <v>1352.7208800000001</v>
      </c>
      <c r="R4208" s="40">
        <v>676.86407999999994</v>
      </c>
      <c r="S4208" s="18">
        <f t="shared" si="456"/>
        <v>-4.7720068110525231</v>
      </c>
      <c r="T4208" s="18">
        <f t="shared" si="457"/>
        <v>-1.1890127187262822</v>
      </c>
      <c r="U4208" s="18">
        <f t="shared" si="458"/>
        <v>-1.3001133106934313</v>
      </c>
      <c r="V4208" s="30">
        <v>676.86320000000001</v>
      </c>
      <c r="W4208" s="3" t="s">
        <v>47</v>
      </c>
      <c r="X4208" s="3" t="s">
        <v>47</v>
      </c>
      <c r="Y4208" s="3" t="s">
        <v>47</v>
      </c>
      <c r="Z4208" s="3" t="s">
        <v>47</v>
      </c>
      <c r="AA4208" s="3" t="s">
        <v>48</v>
      </c>
      <c r="AB4208" s="12" t="s">
        <v>47</v>
      </c>
      <c r="AC4208" s="3" t="s">
        <v>47</v>
      </c>
      <c r="AD4208" s="3" t="s">
        <v>47</v>
      </c>
      <c r="AE4208" s="3" t="s">
        <v>47</v>
      </c>
      <c r="AF4208" s="3" t="s">
        <v>47</v>
      </c>
      <c r="AG4208" s="3" t="s">
        <v>47</v>
      </c>
      <c r="AH4208" s="3" t="s">
        <v>47</v>
      </c>
      <c r="AI4208" s="3" t="s">
        <v>47</v>
      </c>
      <c r="AJ4208" s="3" t="s">
        <v>47</v>
      </c>
      <c r="AK4208" s="3" t="s">
        <v>47</v>
      </c>
      <c r="AL4208" s="3" t="s">
        <v>47</v>
      </c>
      <c r="AM4208" s="3" t="s">
        <v>47</v>
      </c>
      <c r="AN4208" s="3" t="s">
        <v>47</v>
      </c>
      <c r="AU4208" s="3">
        <v>0</v>
      </c>
      <c r="AV4208" s="3">
        <v>17</v>
      </c>
      <c r="AW4208" s="3">
        <v>1</v>
      </c>
      <c r="AX4208" s="3">
        <v>17</v>
      </c>
      <c r="AY4208" s="3">
        <v>100</v>
      </c>
      <c r="AZ4208" s="6" t="str">
        <f t="shared" si="459"/>
        <v>2376.10</v>
      </c>
      <c r="BC4208" s="12" t="s">
        <v>10694</v>
      </c>
      <c r="BJ4208" s="12">
        <f t="shared" si="460"/>
        <v>0</v>
      </c>
      <c r="BK4208" s="12">
        <f t="shared" si="461"/>
        <v>0</v>
      </c>
      <c r="CQ4208" s="3" t="str">
        <f>CONCATENATE(baseURL!$A$1,baseURL!$B$1,baseURL!$C$1,".",C4208,".",L4208,".pkl&amp;seq=",BC4208)</f>
        <v>http://proteomics.broadinstitute.org/millscripts/viewfeed.pl?side=xl&amp;cycle=1&amp;fixedMods=iaaC&amp;file=msdataSM/iPRG2012_nd/cpick_in/iPRG2012_nd.2376.10.2.pkl&amp;seq=YAPGTLVLYAER</v>
      </c>
    </row>
    <row r="4209" spans="1:95" x14ac:dyDescent="0.2">
      <c r="A4209" s="3">
        <v>1640</v>
      </c>
      <c r="B4209" s="2" t="s">
        <v>10695</v>
      </c>
      <c r="C4209" s="2" t="s">
        <v>10696</v>
      </c>
      <c r="D4209" s="3">
        <v>11082</v>
      </c>
      <c r="E4209" s="3">
        <v>11072</v>
      </c>
      <c r="F4209" s="3">
        <v>49908</v>
      </c>
      <c r="G4209" s="3">
        <v>13447</v>
      </c>
      <c r="H4209" s="3">
        <v>40.222499999999997</v>
      </c>
      <c r="I4209" s="30">
        <v>703.85028</v>
      </c>
      <c r="J4209" s="30">
        <v>703.8475383</v>
      </c>
      <c r="K4209" s="30">
        <v>2.7399999999999998E-3</v>
      </c>
      <c r="L4209" s="3">
        <v>2</v>
      </c>
      <c r="M4209" s="3">
        <v>2</v>
      </c>
      <c r="N4209" s="10">
        <f t="shared" si="455"/>
        <v>1</v>
      </c>
      <c r="O4209" s="35">
        <v>2</v>
      </c>
      <c r="P4209" s="17"/>
      <c r="Q4209" s="40">
        <v>1406.69103</v>
      </c>
      <c r="R4209" s="40">
        <v>703.84915999999998</v>
      </c>
      <c r="S4209" s="18">
        <f t="shared" si="456"/>
        <v>1.5912500343318485</v>
      </c>
      <c r="T4209" s="18">
        <f t="shared" si="457"/>
        <v>-2.3040448041267232</v>
      </c>
      <c r="U4209" s="18">
        <f t="shared" si="458"/>
        <v>-2.3584598723046226</v>
      </c>
      <c r="V4209" s="30">
        <v>703.84749999999997</v>
      </c>
      <c r="X4209" s="3" t="s">
        <v>47</v>
      </c>
      <c r="Y4209" s="3" t="s">
        <v>47</v>
      </c>
      <c r="AA4209" s="3" t="s">
        <v>47</v>
      </c>
      <c r="AB4209" s="12" t="s">
        <v>47</v>
      </c>
      <c r="AC4209" s="3" t="s">
        <v>48</v>
      </c>
      <c r="AD4209" s="3" t="s">
        <v>47</v>
      </c>
      <c r="AG4209" s="3" t="s">
        <v>47</v>
      </c>
      <c r="AK4209" s="3" t="s">
        <v>52</v>
      </c>
      <c r="AL4209" s="3" t="s">
        <v>52</v>
      </c>
      <c r="AU4209" s="3">
        <v>0</v>
      </c>
      <c r="AV4209" s="3">
        <v>6</v>
      </c>
      <c r="AW4209" s="3">
        <v>1</v>
      </c>
      <c r="AX4209" s="3">
        <v>6</v>
      </c>
      <c r="AY4209" s="3">
        <v>100</v>
      </c>
      <c r="AZ4209" s="6" t="str">
        <f t="shared" si="459"/>
        <v>2376.11</v>
      </c>
      <c r="BC4209" s="12" t="s">
        <v>10697</v>
      </c>
      <c r="BJ4209" s="12">
        <f t="shared" si="460"/>
        <v>0</v>
      </c>
      <c r="BK4209" s="12">
        <f t="shared" si="461"/>
        <v>0</v>
      </c>
      <c r="CQ4209" s="3" t="str">
        <f>CONCATENATE(baseURL!$A$1,baseURL!$B$1,baseURL!$C$1,".",C4209,".",L4209,".pkl&amp;seq=",BC4209)</f>
        <v>http://proteomics.broadinstitute.org/millscripts/viewfeed.pl?side=xl&amp;cycle=1&amp;fixedMods=iaaC&amp;file=msdataSM/iPRG2012_nd/cpick_in/iPRG2012_nd.2376.11.2.pkl&amp;seq=GLDGGEGKEELFR</v>
      </c>
    </row>
    <row r="4210" spans="1:95" x14ac:dyDescent="0.2">
      <c r="A4210" s="3">
        <v>2548</v>
      </c>
      <c r="B4210" s="2" t="s">
        <v>10698</v>
      </c>
      <c r="C4210" s="2" t="s">
        <v>10699</v>
      </c>
      <c r="D4210" s="3">
        <v>11077</v>
      </c>
      <c r="E4210" s="3">
        <v>11067</v>
      </c>
      <c r="F4210" s="3">
        <v>49903</v>
      </c>
      <c r="G4210" s="3">
        <v>13442</v>
      </c>
      <c r="H4210" s="3">
        <v>40.215800000000002</v>
      </c>
      <c r="I4210" s="30">
        <v>561.65781000000004</v>
      </c>
      <c r="J4210" s="30">
        <v>561.65603050000004</v>
      </c>
      <c r="K4210" s="30">
        <v>1.7799999999999999E-3</v>
      </c>
      <c r="L4210" s="3">
        <v>3</v>
      </c>
      <c r="M4210" s="3">
        <v>3</v>
      </c>
      <c r="N4210" s="10">
        <f t="shared" si="455"/>
        <v>1</v>
      </c>
      <c r="O4210" s="35">
        <v>3</v>
      </c>
      <c r="P4210" s="17"/>
      <c r="Q4210" s="40">
        <v>1682.95479</v>
      </c>
      <c r="R4210" s="40">
        <v>561.65644999999995</v>
      </c>
      <c r="S4210" s="18">
        <f t="shared" si="456"/>
        <v>2.4214090305392597</v>
      </c>
      <c r="T4210" s="18">
        <f t="shared" si="457"/>
        <v>-0.74689785883737736</v>
      </c>
      <c r="U4210" s="18">
        <f t="shared" si="458"/>
        <v>-1.1572910806072352</v>
      </c>
      <c r="V4210" s="30">
        <v>561.6558</v>
      </c>
      <c r="W4210" s="3" t="s">
        <v>47</v>
      </c>
      <c r="Z4210" s="3" t="s">
        <v>47</v>
      </c>
      <c r="AA4210" s="3" t="s">
        <v>47</v>
      </c>
      <c r="AB4210" s="12" t="s">
        <v>47</v>
      </c>
      <c r="AC4210" s="3" t="s">
        <v>47</v>
      </c>
      <c r="AE4210" s="3" t="s">
        <v>47</v>
      </c>
      <c r="AG4210" s="3" t="s">
        <v>52</v>
      </c>
      <c r="AH4210" s="3" t="s">
        <v>47</v>
      </c>
      <c r="AI4210" s="3" t="s">
        <v>48</v>
      </c>
      <c r="AL4210" s="3" t="s">
        <v>48</v>
      </c>
      <c r="AU4210" s="3">
        <v>0</v>
      </c>
      <c r="AV4210" s="3">
        <v>7</v>
      </c>
      <c r="AW4210" s="3">
        <v>1</v>
      </c>
      <c r="AX4210" s="3">
        <v>7</v>
      </c>
      <c r="AY4210" s="3">
        <v>100</v>
      </c>
      <c r="AZ4210" s="6" t="str">
        <f t="shared" si="459"/>
        <v>2376.6</v>
      </c>
      <c r="BC4210" s="12" t="s">
        <v>10700</v>
      </c>
      <c r="BJ4210" s="12">
        <f t="shared" si="460"/>
        <v>0</v>
      </c>
      <c r="BK4210" s="12">
        <f t="shared" si="461"/>
        <v>0</v>
      </c>
      <c r="CQ4210" s="3" t="str">
        <f>CONCATENATE(baseURL!$A$1,baseURL!$B$1,baseURL!$C$1,".",C4210,".",L4210,".pkl&amp;seq=",BC4210)</f>
        <v>http://proteomics.broadinstitute.org/millscripts/viewfeed.pl?side=xl&amp;cycle=1&amp;fixedMods=iaaC&amp;file=msdataSM/iPRG2012_nd/cpick_in/iPRG2012_nd.2376.6.3.pkl&amp;seq=QATKDAGQLVGLNVLR</v>
      </c>
    </row>
    <row r="4211" spans="1:95" x14ac:dyDescent="0.2">
      <c r="A4211" s="3">
        <v>3327</v>
      </c>
      <c r="B4211" s="2" t="s">
        <v>10707</v>
      </c>
      <c r="C4211" s="2" t="s">
        <v>10708</v>
      </c>
      <c r="D4211" s="3">
        <v>11086</v>
      </c>
      <c r="E4211" s="3">
        <v>11076</v>
      </c>
      <c r="F4211" s="3">
        <v>49919</v>
      </c>
      <c r="G4211" s="3">
        <v>13452</v>
      </c>
      <c r="H4211" s="3">
        <v>40.235999999999997</v>
      </c>
      <c r="I4211" s="30">
        <v>471.93856</v>
      </c>
      <c r="J4211" s="30">
        <v>471.93884400000002</v>
      </c>
      <c r="K4211" s="30">
        <v>-2.7999999999999998E-4</v>
      </c>
      <c r="L4211" s="3">
        <v>3</v>
      </c>
      <c r="M4211" s="3">
        <v>3</v>
      </c>
      <c r="N4211" s="10">
        <f t="shared" si="455"/>
        <v>1</v>
      </c>
      <c r="O4211" s="35">
        <v>3</v>
      </c>
      <c r="P4211" s="17"/>
      <c r="Q4211" s="40">
        <v>1413.7994799999999</v>
      </c>
      <c r="R4211" s="40">
        <v>471.93801000000002</v>
      </c>
      <c r="S4211" s="18">
        <f t="shared" si="456"/>
        <v>1.1654072957073864</v>
      </c>
      <c r="T4211" s="18">
        <f t="shared" si="457"/>
        <v>1.7671812448367084</v>
      </c>
      <c r="U4211" s="18">
        <f t="shared" si="458"/>
        <v>0.40259524757296716</v>
      </c>
      <c r="V4211" s="30">
        <v>471.93819999999999</v>
      </c>
      <c r="X4211" s="3" t="s">
        <v>47</v>
      </c>
      <c r="Y4211" s="3" t="s">
        <v>47</v>
      </c>
      <c r="Z4211" s="3" t="s">
        <v>47</v>
      </c>
      <c r="AA4211" s="3" t="s">
        <v>48</v>
      </c>
      <c r="AB4211" s="12" t="s">
        <v>47</v>
      </c>
      <c r="AC4211" s="3" t="s">
        <v>47</v>
      </c>
      <c r="AD4211" s="3" t="s">
        <v>47</v>
      </c>
      <c r="AE4211" s="3" t="s">
        <v>47</v>
      </c>
      <c r="AF4211" s="3" t="s">
        <v>47</v>
      </c>
      <c r="AG4211" s="3" t="s">
        <v>48</v>
      </c>
      <c r="AH4211" s="3" t="s">
        <v>47</v>
      </c>
      <c r="AI4211" s="3" t="s">
        <v>47</v>
      </c>
      <c r="AK4211" s="3" t="s">
        <v>47</v>
      </c>
      <c r="AL4211" s="3" t="s">
        <v>48</v>
      </c>
      <c r="AM4211" s="3" t="s">
        <v>47</v>
      </c>
      <c r="AN4211" s="3" t="s">
        <v>47</v>
      </c>
      <c r="AU4211" s="3">
        <v>0</v>
      </c>
      <c r="AV4211" s="3">
        <v>13</v>
      </c>
      <c r="AW4211" s="3">
        <v>1</v>
      </c>
      <c r="AX4211" s="3">
        <v>13</v>
      </c>
      <c r="AY4211" s="3">
        <v>100</v>
      </c>
      <c r="AZ4211" s="6" t="str">
        <f t="shared" si="459"/>
        <v>2377.1</v>
      </c>
      <c r="BC4211" s="12" t="s">
        <v>10610</v>
      </c>
      <c r="BJ4211" s="12">
        <f t="shared" si="460"/>
        <v>0</v>
      </c>
      <c r="BK4211" s="12">
        <f t="shared" si="461"/>
        <v>0</v>
      </c>
      <c r="CQ4211" s="3" t="str">
        <f>CONCATENATE(baseURL!$A$1,baseURL!$B$1,baseURL!$C$1,".",C4211,".",L4211,".pkl&amp;seq=",BC4211)</f>
        <v>http://proteomics.broadinstitute.org/millscripts/viewfeed.pl?side=xl&amp;cycle=1&amp;fixedMods=iaaC&amp;file=msdataSM/iPRG2012_nd/cpick_in/iPRG2012_nd.2377.1.3.pkl&amp;seq=MALRNLVEAAAVR</v>
      </c>
    </row>
    <row r="4212" spans="1:95" x14ac:dyDescent="0.2">
      <c r="A4212" s="3">
        <v>3257</v>
      </c>
      <c r="B4212" s="2" t="s">
        <v>10701</v>
      </c>
      <c r="C4212" s="2" t="s">
        <v>10692</v>
      </c>
      <c r="D4212" s="3">
        <v>11096</v>
      </c>
      <c r="E4212" s="3">
        <v>11086</v>
      </c>
      <c r="F4212" s="3">
        <v>49929</v>
      </c>
      <c r="G4212" s="3">
        <v>13462</v>
      </c>
      <c r="H4212" s="3">
        <v>40.244399999999999</v>
      </c>
      <c r="I4212" s="30">
        <v>642.33992999999998</v>
      </c>
      <c r="J4212" s="30">
        <v>642.33996609999997</v>
      </c>
      <c r="K4212" s="30">
        <v>-4.0000000000000003E-5</v>
      </c>
      <c r="L4212" s="3">
        <v>0</v>
      </c>
      <c r="M4212" s="3">
        <v>2</v>
      </c>
      <c r="N4212" s="10">
        <f t="shared" si="455"/>
        <v>1</v>
      </c>
      <c r="O4212" s="35">
        <v>2</v>
      </c>
      <c r="P4212" s="17"/>
      <c r="Q4212" s="40">
        <v>1283.67426</v>
      </c>
      <c r="R4212" s="40">
        <v>642.34077000000002</v>
      </c>
      <c r="S4212" s="18">
        <f t="shared" si="456"/>
        <v>-1.3077170861180956</v>
      </c>
      <c r="T4212" s="18">
        <f t="shared" si="457"/>
        <v>-1.251516387556743</v>
      </c>
      <c r="U4212" s="18">
        <f t="shared" si="458"/>
        <v>-1.0430600567572803</v>
      </c>
      <c r="V4212" s="30">
        <v>642.34010000000001</v>
      </c>
      <c r="W4212" s="3" t="s">
        <v>47</v>
      </c>
      <c r="X4212" s="3" t="s">
        <v>47</v>
      </c>
      <c r="Y4212" s="3" t="s">
        <v>47</v>
      </c>
      <c r="Z4212" s="3" t="s">
        <v>48</v>
      </c>
      <c r="AA4212" s="3" t="s">
        <v>47</v>
      </c>
      <c r="AB4212" s="12" t="s">
        <v>47</v>
      </c>
      <c r="AF4212" s="3" t="s">
        <v>48</v>
      </c>
      <c r="AH4212" s="3" t="s">
        <v>47</v>
      </c>
      <c r="AL4212" s="3" t="s">
        <v>52</v>
      </c>
      <c r="AP4212" s="3" t="s">
        <v>52</v>
      </c>
      <c r="AU4212" s="3">
        <v>0</v>
      </c>
      <c r="AV4212" s="3">
        <v>6</v>
      </c>
      <c r="AW4212" s="3">
        <v>1</v>
      </c>
      <c r="AX4212" s="3">
        <v>6</v>
      </c>
      <c r="AY4212" s="3">
        <v>100</v>
      </c>
      <c r="AZ4212" s="6" t="str">
        <f t="shared" si="459"/>
        <v>2377.11</v>
      </c>
      <c r="BC4212" s="12" t="s">
        <v>10702</v>
      </c>
      <c r="BJ4212" s="12">
        <f t="shared" si="460"/>
        <v>0</v>
      </c>
      <c r="BK4212" s="12">
        <f t="shared" si="461"/>
        <v>0</v>
      </c>
      <c r="CQ4212" s="3" t="str">
        <f>CONCATENATE(baseURL!$A$1,baseURL!$B$1,baseURL!$C$1,".",C4212,".",L4212,".pkl&amp;seq=",BC4212)</f>
        <v>http://proteomics.broadinstitute.org/millscripts/viewfeed.pl?side=xl&amp;cycle=1&amp;fixedMods=iaaC&amp;file=msdataSM/iPRG2012_nd/cpick_in/iPRG2012_nd.2377.11.0.pkl&amp;seq=AGAVAPEDLWVR</v>
      </c>
    </row>
    <row r="4213" spans="1:95" x14ac:dyDescent="0.2">
      <c r="A4213" s="3">
        <v>7673</v>
      </c>
      <c r="B4213" s="2" t="s">
        <v>10703</v>
      </c>
      <c r="C4213" s="2" t="s">
        <v>10704</v>
      </c>
      <c r="D4213" s="3">
        <v>11099</v>
      </c>
      <c r="E4213" s="3">
        <v>11089</v>
      </c>
      <c r="F4213" s="3">
        <v>49932</v>
      </c>
      <c r="G4213" s="3">
        <v>13465</v>
      </c>
      <c r="H4213" s="3">
        <v>40.2485</v>
      </c>
      <c r="I4213" s="30">
        <v>729.05388000000005</v>
      </c>
      <c r="J4213" s="30">
        <v>729.05292580000003</v>
      </c>
      <c r="K4213" s="30">
        <v>9.5E-4</v>
      </c>
      <c r="L4213" s="3">
        <v>0</v>
      </c>
      <c r="M4213" s="3">
        <v>3</v>
      </c>
      <c r="N4213" s="10">
        <f t="shared" si="455"/>
        <v>1</v>
      </c>
      <c r="O4213" s="35">
        <v>3</v>
      </c>
      <c r="P4213" s="17"/>
      <c r="Q4213" s="37">
        <v>2185.1467699999998</v>
      </c>
      <c r="R4213" s="37">
        <v>729.05376999999999</v>
      </c>
      <c r="S4213" s="18">
        <f t="shared" si="456"/>
        <v>0.15088050372928902</v>
      </c>
      <c r="T4213" s="18">
        <f t="shared" si="457"/>
        <v>-1.1579392833541451</v>
      </c>
      <c r="U4213" s="18">
        <f t="shared" si="458"/>
        <v>-1.1933276196672176</v>
      </c>
      <c r="V4213" s="30">
        <v>729.05290000000002</v>
      </c>
      <c r="W4213" s="3" t="s">
        <v>47</v>
      </c>
      <c r="X4213" s="3" t="s">
        <v>47</v>
      </c>
      <c r="Y4213" s="3" t="s">
        <v>47</v>
      </c>
      <c r="AB4213" s="12" t="s">
        <v>52</v>
      </c>
      <c r="AD4213" s="3" t="s">
        <v>47</v>
      </c>
      <c r="AE4213" s="3" t="s">
        <v>48</v>
      </c>
      <c r="AG4213" s="3" t="s">
        <v>52</v>
      </c>
      <c r="AH4213" s="3" t="s">
        <v>47</v>
      </c>
      <c r="AK4213" s="3" t="s">
        <v>48</v>
      </c>
      <c r="AL4213" s="3" t="s">
        <v>52</v>
      </c>
      <c r="AP4213" s="3" t="s">
        <v>48</v>
      </c>
      <c r="AU4213" s="3">
        <v>0</v>
      </c>
      <c r="AV4213" s="3">
        <v>5</v>
      </c>
      <c r="AW4213" s="3">
        <v>2</v>
      </c>
      <c r="AX4213" s="3">
        <v>4</v>
      </c>
      <c r="AY4213" s="3">
        <v>80</v>
      </c>
      <c r="AZ4213" s="6" t="str">
        <f t="shared" si="459"/>
        <v>2377.14</v>
      </c>
      <c r="BC4213" s="12" t="s">
        <v>10705</v>
      </c>
      <c r="BI4213" s="12" t="s">
        <v>594</v>
      </c>
      <c r="BJ4213" s="12">
        <f t="shared" si="460"/>
        <v>1</v>
      </c>
      <c r="BK4213" s="12">
        <f t="shared" si="461"/>
        <v>1</v>
      </c>
      <c r="BR4213" s="3" t="s">
        <v>594</v>
      </c>
      <c r="BZ4213" s="3" t="s">
        <v>10706</v>
      </c>
      <c r="CQ4213" s="3" t="str">
        <f>CONCATENATE(baseURL!$A$1,baseURL!$B$1,baseURL!$C$1,".",C4213,".",L4213,".pkl&amp;seq=",BC4213,"&amp;varMods=ReducedCys-C")</f>
        <v>http://proteomics.broadinstitute.org/millscripts/viewfeed.pl?side=xl&amp;cycle=1&amp;fixedMods=iaaC&amp;file=msdataSM/iPRG2012_nd/cpick_in/iPRG2012_nd.2377.14.0.pkl&amp;seq=VcENLPLVLCGNKVDVKER&amp;varMods=ReducedCys-C</v>
      </c>
    </row>
    <row r="4214" spans="1:95" x14ac:dyDescent="0.2">
      <c r="A4214" s="3">
        <v>4803</v>
      </c>
      <c r="B4214" s="2" t="s">
        <v>10709</v>
      </c>
      <c r="C4214" s="2" t="s">
        <v>10710</v>
      </c>
      <c r="D4214" s="3">
        <v>11088</v>
      </c>
      <c r="E4214" s="3">
        <v>11078</v>
      </c>
      <c r="F4214" s="3">
        <v>49921</v>
      </c>
      <c r="G4214" s="3">
        <v>13454</v>
      </c>
      <c r="H4214" s="3">
        <v>40.237699999999997</v>
      </c>
      <c r="I4214" s="30">
        <v>514.31641000000002</v>
      </c>
      <c r="J4214" s="30">
        <v>514.31607489999999</v>
      </c>
      <c r="K4214" s="30">
        <v>3.4000000000000002E-4</v>
      </c>
      <c r="L4214" s="3">
        <v>2</v>
      </c>
      <c r="M4214" s="3">
        <v>2</v>
      </c>
      <c r="N4214" s="10">
        <f t="shared" si="455"/>
        <v>1</v>
      </c>
      <c r="O4214" s="35">
        <v>2</v>
      </c>
      <c r="P4214" s="17"/>
      <c r="Q4214" s="40">
        <v>1027.6258600000001</v>
      </c>
      <c r="R4214" s="40">
        <v>514.31656999999996</v>
      </c>
      <c r="S4214" s="18">
        <f t="shared" si="456"/>
        <v>-0.31109244630617161</v>
      </c>
      <c r="T4214" s="18">
        <f t="shared" si="457"/>
        <v>-0.96263668885185216</v>
      </c>
      <c r="U4214" s="18">
        <f t="shared" si="458"/>
        <v>-0.7194012823178817</v>
      </c>
      <c r="V4214" s="30">
        <v>514.31619999999998</v>
      </c>
      <c r="W4214" s="3" t="s">
        <v>47</v>
      </c>
      <c r="X4214" s="3" t="s">
        <v>47</v>
      </c>
      <c r="Y4214" s="3" t="s">
        <v>47</v>
      </c>
      <c r="Z4214" s="3" t="s">
        <v>47</v>
      </c>
      <c r="AA4214" s="3" t="s">
        <v>48</v>
      </c>
      <c r="AB4214" s="12" t="s">
        <v>47</v>
      </c>
      <c r="AC4214" s="3" t="s">
        <v>47</v>
      </c>
      <c r="AD4214" s="3" t="s">
        <v>48</v>
      </c>
      <c r="AE4214" s="3" t="s">
        <v>47</v>
      </c>
      <c r="AF4214" s="3" t="s">
        <v>47</v>
      </c>
      <c r="AG4214" s="3" t="s">
        <v>47</v>
      </c>
      <c r="AH4214" s="3" t="s">
        <v>47</v>
      </c>
      <c r="AI4214" s="3" t="s">
        <v>47</v>
      </c>
      <c r="AJ4214" s="3" t="s">
        <v>47</v>
      </c>
      <c r="AK4214" s="3" t="s">
        <v>48</v>
      </c>
      <c r="AL4214" s="3" t="s">
        <v>47</v>
      </c>
      <c r="AM4214" s="3" t="s">
        <v>47</v>
      </c>
      <c r="AN4214" s="3" t="s">
        <v>47</v>
      </c>
      <c r="AU4214" s="3">
        <v>0</v>
      </c>
      <c r="AV4214" s="3">
        <v>15</v>
      </c>
      <c r="AW4214" s="3">
        <v>1</v>
      </c>
      <c r="AX4214" s="3">
        <v>15</v>
      </c>
      <c r="AY4214" s="3">
        <v>100</v>
      </c>
      <c r="AZ4214" s="6" t="str">
        <f t="shared" si="459"/>
        <v>2377.3</v>
      </c>
      <c r="BC4214" s="12" t="s">
        <v>10613</v>
      </c>
      <c r="BJ4214" s="12">
        <f t="shared" si="460"/>
        <v>0</v>
      </c>
      <c r="BK4214" s="12">
        <f t="shared" si="461"/>
        <v>0</v>
      </c>
      <c r="CQ4214" s="3" t="str">
        <f>CONCATENATE(baseURL!$A$1,baseURL!$B$1,baseURL!$C$1,".",C4214,".",L4214,".pkl&amp;seq=",BC4214)</f>
        <v>http://proteomics.broadinstitute.org/millscripts/viewfeed.pl?side=xl&amp;cycle=1&amp;fixedMods=iaaC&amp;file=msdataSM/iPRG2012_nd/cpick_in/iPRG2012_nd.2377.3.2.pkl&amp;seq=LSLLNAQLR</v>
      </c>
    </row>
    <row r="4215" spans="1:95" x14ac:dyDescent="0.2">
      <c r="A4215" s="3">
        <v>1371</v>
      </c>
      <c r="B4215" s="2" t="s">
        <v>10711</v>
      </c>
      <c r="C4215" s="2" t="s">
        <v>10707</v>
      </c>
      <c r="D4215" s="3">
        <v>11103</v>
      </c>
      <c r="E4215" s="3">
        <v>11093</v>
      </c>
      <c r="F4215" s="3">
        <v>49941</v>
      </c>
      <c r="G4215" s="3">
        <v>13470</v>
      </c>
      <c r="H4215" s="3">
        <v>40.262900000000002</v>
      </c>
      <c r="I4215" s="30">
        <v>441.24950000000001</v>
      </c>
      <c r="J4215" s="30">
        <v>441.25043199999999</v>
      </c>
      <c r="K4215" s="30">
        <v>-9.3000000000000005E-4</v>
      </c>
      <c r="L4215" s="3">
        <v>4</v>
      </c>
      <c r="M4215" s="3">
        <v>4</v>
      </c>
      <c r="N4215" s="10">
        <f t="shared" si="455"/>
        <v>1</v>
      </c>
      <c r="O4215" s="35">
        <v>4</v>
      </c>
      <c r="P4215" s="17"/>
      <c r="Q4215" s="40">
        <v>1761.9792299999999</v>
      </c>
      <c r="R4215" s="40">
        <v>441.25027</v>
      </c>
      <c r="S4215" s="18">
        <f t="shared" si="456"/>
        <v>-1.7450414251046535</v>
      </c>
      <c r="T4215" s="18">
        <f t="shared" si="457"/>
        <v>0.36713858552175671</v>
      </c>
      <c r="U4215" s="18">
        <f t="shared" si="458"/>
        <v>-5.3711015292633908</v>
      </c>
      <c r="V4215" s="30">
        <v>441.24790000000002</v>
      </c>
      <c r="X4215" s="3" t="s">
        <v>47</v>
      </c>
      <c r="Y4215" s="3" t="s">
        <v>48</v>
      </c>
      <c r="Z4215" s="3" t="s">
        <v>47</v>
      </c>
      <c r="AA4215" s="3" t="s">
        <v>47</v>
      </c>
      <c r="AC4215" s="3" t="s">
        <v>52</v>
      </c>
      <c r="AG4215" s="3" t="s">
        <v>48</v>
      </c>
      <c r="AI4215" s="3" t="s">
        <v>52</v>
      </c>
      <c r="AL4215" s="3" t="s">
        <v>52</v>
      </c>
      <c r="AM4215" s="3" t="s">
        <v>48</v>
      </c>
      <c r="AU4215" s="3">
        <v>0</v>
      </c>
      <c r="AV4215" s="3">
        <v>3</v>
      </c>
      <c r="AW4215" s="3">
        <v>1</v>
      </c>
      <c r="AX4215" s="3">
        <v>3</v>
      </c>
      <c r="AY4215" s="3">
        <v>100</v>
      </c>
      <c r="AZ4215" s="6" t="str">
        <f t="shared" si="459"/>
        <v>2378.2</v>
      </c>
      <c r="BC4215" s="12" t="s">
        <v>10712</v>
      </c>
      <c r="BJ4215" s="12">
        <f t="shared" si="460"/>
        <v>0</v>
      </c>
      <c r="BK4215" s="12">
        <f t="shared" si="461"/>
        <v>0</v>
      </c>
      <c r="CQ4215" s="3" t="str">
        <f>CONCATENATE(baseURL!$A$1,baseURL!$B$1,baseURL!$C$1,".",C4215,".",L4215,".pkl&amp;seq=",BC4215)</f>
        <v>http://proteomics.broadinstitute.org/millscripts/viewfeed.pl?side=xl&amp;cycle=1&amp;fixedMods=iaaC&amp;file=msdataSM/iPRG2012_nd/cpick_in/iPRG2012_nd.2378.2.4.pkl&amp;seq=YALNGREVKALLMQR</v>
      </c>
    </row>
    <row r="4216" spans="1:95" x14ac:dyDescent="0.2">
      <c r="A4216" s="3">
        <v>4415</v>
      </c>
      <c r="B4216" s="2" t="s">
        <v>10713</v>
      </c>
      <c r="C4216" s="2" t="s">
        <v>10714</v>
      </c>
      <c r="D4216" s="3">
        <v>11104</v>
      </c>
      <c r="E4216" s="3">
        <v>11094</v>
      </c>
      <c r="F4216" s="3">
        <v>49942</v>
      </c>
      <c r="G4216" s="3">
        <v>13471</v>
      </c>
      <c r="H4216" s="3">
        <v>40.264600000000002</v>
      </c>
      <c r="I4216" s="30">
        <v>460.74419</v>
      </c>
      <c r="J4216" s="30">
        <v>460.74275399999999</v>
      </c>
      <c r="K4216" s="30">
        <v>1.4400000000000001E-3</v>
      </c>
      <c r="L4216" s="3">
        <v>4</v>
      </c>
      <c r="M4216" s="3">
        <v>4</v>
      </c>
      <c r="N4216" s="10">
        <f t="shared" si="455"/>
        <v>1</v>
      </c>
      <c r="O4216" s="35">
        <v>4</v>
      </c>
      <c r="P4216" s="17"/>
      <c r="Q4216" s="40">
        <v>1839.9487099999999</v>
      </c>
      <c r="R4216" s="40">
        <v>460.74263000000002</v>
      </c>
      <c r="S4216" s="18">
        <f t="shared" si="456"/>
        <v>3.3858382064268167</v>
      </c>
      <c r="T4216" s="18">
        <f t="shared" si="457"/>
        <v>0.2691307291690096</v>
      </c>
      <c r="U4216" s="18">
        <f t="shared" si="458"/>
        <v>-0.28215318389974475</v>
      </c>
      <c r="V4216" s="30">
        <v>460.74250000000001</v>
      </c>
      <c r="W4216" s="3" t="s">
        <v>47</v>
      </c>
      <c r="X4216" s="3" t="s">
        <v>47</v>
      </c>
      <c r="Y4216" s="3" t="s">
        <v>47</v>
      </c>
      <c r="Z4216" s="3" t="s">
        <v>47</v>
      </c>
      <c r="AA4216" s="3" t="s">
        <v>47</v>
      </c>
      <c r="AB4216" s="12" t="s">
        <v>47</v>
      </c>
      <c r="AC4216" s="3" t="s">
        <v>47</v>
      </c>
      <c r="AD4216" s="3" t="s">
        <v>47</v>
      </c>
      <c r="AE4216" s="3" t="s">
        <v>48</v>
      </c>
      <c r="AF4216" s="3" t="s">
        <v>48</v>
      </c>
      <c r="AG4216" s="3" t="s">
        <v>47</v>
      </c>
      <c r="AH4216" s="3" t="s">
        <v>47</v>
      </c>
      <c r="AI4216" s="3" t="s">
        <v>48</v>
      </c>
      <c r="AL4216" s="3" t="s">
        <v>48</v>
      </c>
      <c r="AM4216" s="3" t="s">
        <v>47</v>
      </c>
      <c r="AN4216" s="3" t="s">
        <v>48</v>
      </c>
      <c r="AU4216" s="3">
        <v>0</v>
      </c>
      <c r="AV4216" s="3">
        <v>11</v>
      </c>
      <c r="AW4216" s="3">
        <v>1</v>
      </c>
      <c r="AX4216" s="3">
        <v>11</v>
      </c>
      <c r="AY4216" s="3">
        <v>100</v>
      </c>
      <c r="AZ4216" s="6" t="str">
        <f t="shared" si="459"/>
        <v>2378.3</v>
      </c>
      <c r="BC4216" s="12" t="s">
        <v>10715</v>
      </c>
      <c r="BJ4216" s="12">
        <f t="shared" si="460"/>
        <v>0</v>
      </c>
      <c r="BK4216" s="12">
        <f t="shared" si="461"/>
        <v>0</v>
      </c>
      <c r="CQ4216" s="3" t="str">
        <f>CONCATENATE(baseURL!$A$1,baseURL!$B$1,baseURL!$C$1,".",C4216,".",L4216,".pkl&amp;seq=",BC4216)</f>
        <v>http://proteomics.broadinstitute.org/millscripts/viewfeed.pl?side=xl&amp;cycle=1&amp;fixedMods=iaaC&amp;file=msdataSM/iPRG2012_nd/cpick_in/iPRG2012_nd.2378.3.4.pkl&amp;seq=EAGEVKDDGAFVKFLSK</v>
      </c>
    </row>
    <row r="4217" spans="1:95" x14ac:dyDescent="0.2">
      <c r="A4217" s="3">
        <v>4312</v>
      </c>
      <c r="B4217" s="2" t="s">
        <v>10722</v>
      </c>
      <c r="C4217" s="2" t="s">
        <v>10723</v>
      </c>
      <c r="D4217" s="3">
        <v>11111</v>
      </c>
      <c r="E4217" s="3">
        <v>11101</v>
      </c>
      <c r="F4217" s="3">
        <v>49961</v>
      </c>
      <c r="G4217" s="3">
        <v>13479</v>
      </c>
      <c r="H4217" s="3">
        <v>40.284799999999997</v>
      </c>
      <c r="I4217" s="30">
        <v>436.24993000000001</v>
      </c>
      <c r="J4217" s="30">
        <v>436.2494188</v>
      </c>
      <c r="K4217" s="30">
        <v>5.1000000000000004E-4</v>
      </c>
      <c r="L4217" s="3">
        <v>2</v>
      </c>
      <c r="M4217" s="3">
        <v>2</v>
      </c>
      <c r="N4217" s="10">
        <f t="shared" si="455"/>
        <v>1</v>
      </c>
      <c r="O4217" s="35">
        <v>2</v>
      </c>
      <c r="P4217" s="17"/>
      <c r="Q4217" s="40">
        <v>871.49238000000003</v>
      </c>
      <c r="R4217" s="40">
        <v>436.24982999999997</v>
      </c>
      <c r="S4217" s="18">
        <f t="shared" si="456"/>
        <v>0.22922645043034487</v>
      </c>
      <c r="T4217" s="18">
        <f t="shared" si="457"/>
        <v>-0.94257916380994966</v>
      </c>
      <c r="U4217" s="18">
        <f t="shared" si="458"/>
        <v>-1.6733530875551668</v>
      </c>
      <c r="V4217" s="30">
        <v>436.2491</v>
      </c>
      <c r="W4217" s="3" t="s">
        <v>47</v>
      </c>
      <c r="X4217" s="3" t="s">
        <v>47</v>
      </c>
      <c r="Y4217" s="3" t="s">
        <v>47</v>
      </c>
      <c r="Z4217" s="3" t="s">
        <v>47</v>
      </c>
      <c r="AA4217" s="3" t="s">
        <v>48</v>
      </c>
      <c r="AB4217" s="12" t="s">
        <v>47</v>
      </c>
      <c r="AC4217" s="3" t="s">
        <v>47</v>
      </c>
      <c r="AD4217" s="3" t="s">
        <v>47</v>
      </c>
      <c r="AF4217" s="3" t="s">
        <v>47</v>
      </c>
      <c r="AG4217" s="3" t="s">
        <v>47</v>
      </c>
      <c r="AH4217" s="3" t="s">
        <v>47</v>
      </c>
      <c r="AI4217" s="3" t="s">
        <v>47</v>
      </c>
      <c r="AJ4217" s="3" t="s">
        <v>47</v>
      </c>
      <c r="AK4217" s="3" t="s">
        <v>47</v>
      </c>
      <c r="AL4217" s="3" t="s">
        <v>47</v>
      </c>
      <c r="AM4217" s="3" t="s">
        <v>47</v>
      </c>
      <c r="AN4217" s="3" t="s">
        <v>47</v>
      </c>
      <c r="AU4217" s="3">
        <v>0</v>
      </c>
      <c r="AV4217" s="3">
        <v>16</v>
      </c>
      <c r="AW4217" s="3">
        <v>1</v>
      </c>
      <c r="AX4217" s="3">
        <v>16</v>
      </c>
      <c r="AY4217" s="3">
        <v>100</v>
      </c>
      <c r="AZ4217" s="6" t="str">
        <f t="shared" si="459"/>
        <v>2379.1</v>
      </c>
      <c r="BC4217" s="12" t="s">
        <v>10724</v>
      </c>
      <c r="BJ4217" s="12">
        <f t="shared" si="460"/>
        <v>0</v>
      </c>
      <c r="BK4217" s="12">
        <f t="shared" si="461"/>
        <v>0</v>
      </c>
      <c r="CQ4217" s="3" t="str">
        <f>CONCATENATE(baseURL!$A$1,baseURL!$B$1,baseURL!$C$1,".",C4217,".",L4217,".pkl&amp;seq=",BC4217)</f>
        <v>http://proteomics.broadinstitute.org/millscripts/viewfeed.pl?side=xl&amp;cycle=1&amp;fixedMods=iaaC&amp;file=msdataSM/iPRG2012_nd/cpick_in/iPRG2012_nd.2379.1.2.pkl&amp;seq=SFLTYLK</v>
      </c>
    </row>
    <row r="4218" spans="1:95" x14ac:dyDescent="0.2">
      <c r="A4218" s="3">
        <v>1293</v>
      </c>
      <c r="B4218" s="2" t="s">
        <v>10719</v>
      </c>
      <c r="C4218" s="2" t="s">
        <v>10720</v>
      </c>
      <c r="D4218" s="3">
        <v>11122</v>
      </c>
      <c r="E4218" s="3">
        <v>11112</v>
      </c>
      <c r="F4218" s="3">
        <v>49972</v>
      </c>
      <c r="G4218" s="3">
        <v>13490</v>
      </c>
      <c r="H4218" s="3">
        <v>40.298900000000003</v>
      </c>
      <c r="I4218" s="30">
        <v>663.06026999999995</v>
      </c>
      <c r="J4218" s="30">
        <v>663.06039080000005</v>
      </c>
      <c r="K4218" s="30">
        <v>-1.2E-4</v>
      </c>
      <c r="L4218" s="3">
        <v>0</v>
      </c>
      <c r="M4218" s="3">
        <v>3</v>
      </c>
      <c r="N4218" s="10">
        <f t="shared" si="455"/>
        <v>1</v>
      </c>
      <c r="O4218" s="35">
        <v>3</v>
      </c>
      <c r="P4218" s="17"/>
      <c r="Q4218" s="40">
        <v>1987.1698699999999</v>
      </c>
      <c r="R4218" s="40">
        <v>663.06147999999996</v>
      </c>
      <c r="S4218" s="18">
        <f t="shared" si="456"/>
        <v>-1.8248684873302976</v>
      </c>
      <c r="T4218" s="18">
        <f t="shared" si="457"/>
        <v>-1.6426832695971216</v>
      </c>
      <c r="U4218" s="18">
        <f t="shared" si="458"/>
        <v>-1.6288082366083856</v>
      </c>
      <c r="V4218" s="30">
        <v>663.06039999999996</v>
      </c>
      <c r="X4218" s="3" t="s">
        <v>47</v>
      </c>
      <c r="Y4218" s="3" t="s">
        <v>47</v>
      </c>
      <c r="AB4218" s="12" t="s">
        <v>47</v>
      </c>
      <c r="AE4218" s="3" t="s">
        <v>47</v>
      </c>
      <c r="AF4218" s="3" t="s">
        <v>52</v>
      </c>
      <c r="AG4218" s="3" t="s">
        <v>48</v>
      </c>
      <c r="AH4218" s="3" t="s">
        <v>47</v>
      </c>
      <c r="AL4218" s="3" t="s">
        <v>48</v>
      </c>
      <c r="AM4218" s="3" t="s">
        <v>48</v>
      </c>
      <c r="AU4218" s="3">
        <v>0</v>
      </c>
      <c r="AV4218" s="3">
        <v>5</v>
      </c>
      <c r="AW4218" s="3">
        <v>1</v>
      </c>
      <c r="AX4218" s="3">
        <v>5</v>
      </c>
      <c r="AY4218" s="3">
        <v>100</v>
      </c>
      <c r="AZ4218" s="6" t="str">
        <f t="shared" si="459"/>
        <v>2379.12</v>
      </c>
      <c r="BC4218" s="12" t="s">
        <v>10721</v>
      </c>
      <c r="BJ4218" s="12">
        <f t="shared" si="460"/>
        <v>0</v>
      </c>
      <c r="BK4218" s="12">
        <f t="shared" si="461"/>
        <v>0</v>
      </c>
      <c r="CQ4218" s="3" t="str">
        <f>CONCATENATE(baseURL!$A$1,baseURL!$B$1,baseURL!$C$1,".",C4218,".",L4218,".pkl&amp;seq=",BC4218)</f>
        <v>http://proteomics.broadinstitute.org/millscripts/viewfeed.pl?side=xl&amp;cycle=1&amp;fixedMods=iaaC&amp;file=msdataSM/iPRG2012_nd/cpick_in/iPRG2012_nd.2379.12.0.pkl&amp;seq=VNGASVPLNLHPSKLVLTK</v>
      </c>
    </row>
    <row r="4219" spans="1:95" x14ac:dyDescent="0.2">
      <c r="A4219" s="3">
        <v>6955</v>
      </c>
      <c r="B4219" s="2" t="s">
        <v>10725</v>
      </c>
      <c r="C4219" s="2" t="s">
        <v>10713</v>
      </c>
      <c r="D4219" s="3">
        <v>11114</v>
      </c>
      <c r="E4219" s="3">
        <v>11104</v>
      </c>
      <c r="F4219" s="3">
        <v>49964</v>
      </c>
      <c r="G4219" s="3">
        <v>13482</v>
      </c>
      <c r="H4219" s="3">
        <v>40.287300000000002</v>
      </c>
      <c r="I4219" s="30">
        <v>521.79742999999996</v>
      </c>
      <c r="J4219" s="30">
        <v>521.79722819999995</v>
      </c>
      <c r="K4219" s="30">
        <v>2.0000000000000001E-4</v>
      </c>
      <c r="L4219" s="3">
        <v>2</v>
      </c>
      <c r="M4219" s="3">
        <v>2</v>
      </c>
      <c r="N4219" s="10">
        <f t="shared" si="455"/>
        <v>1</v>
      </c>
      <c r="O4219" s="35">
        <v>2</v>
      </c>
      <c r="P4219" s="17"/>
      <c r="Q4219" s="40">
        <v>1042.58914</v>
      </c>
      <c r="R4219" s="40">
        <v>521.79821000000004</v>
      </c>
      <c r="S4219" s="18">
        <f t="shared" si="456"/>
        <v>-1.4948307317440823</v>
      </c>
      <c r="T4219" s="18">
        <f t="shared" si="457"/>
        <v>-1.8815702723290595</v>
      </c>
      <c r="U4219" s="18">
        <f t="shared" si="458"/>
        <v>-1.9356141525759398</v>
      </c>
      <c r="V4219" s="30">
        <v>521.79719999999998</v>
      </c>
      <c r="W4219" s="3" t="s">
        <v>47</v>
      </c>
      <c r="X4219" s="3" t="s">
        <v>47</v>
      </c>
      <c r="Y4219" s="3" t="s">
        <v>47</v>
      </c>
      <c r="Z4219" s="3" t="s">
        <v>47</v>
      </c>
      <c r="AA4219" s="3" t="s">
        <v>48</v>
      </c>
      <c r="AB4219" s="12" t="s">
        <v>47</v>
      </c>
      <c r="AC4219" s="3" t="s">
        <v>52</v>
      </c>
      <c r="AD4219" s="3" t="s">
        <v>47</v>
      </c>
      <c r="AE4219" s="3" t="s">
        <v>47</v>
      </c>
      <c r="AF4219" s="3" t="s">
        <v>47</v>
      </c>
      <c r="AG4219" s="3" t="s">
        <v>47</v>
      </c>
      <c r="AH4219" s="3" t="s">
        <v>47</v>
      </c>
      <c r="AI4219" s="3" t="s">
        <v>47</v>
      </c>
      <c r="AK4219" s="3" t="s">
        <v>47</v>
      </c>
      <c r="AL4219" s="3" t="s">
        <v>47</v>
      </c>
      <c r="AO4219" s="3" t="s">
        <v>47</v>
      </c>
      <c r="AP4219" s="3" t="s">
        <v>47</v>
      </c>
      <c r="AU4219" s="3">
        <v>0</v>
      </c>
      <c r="AV4219" s="3">
        <v>15</v>
      </c>
      <c r="AW4219" s="3">
        <v>1</v>
      </c>
      <c r="AX4219" s="3">
        <v>15</v>
      </c>
      <c r="AY4219" s="3">
        <v>100</v>
      </c>
      <c r="AZ4219" s="6" t="str">
        <f t="shared" si="459"/>
        <v>2379.4</v>
      </c>
      <c r="BB4219" s="12" t="s">
        <v>79</v>
      </c>
      <c r="BC4219" s="12" t="s">
        <v>10726</v>
      </c>
      <c r="BJ4219" s="12">
        <f t="shared" si="460"/>
        <v>0</v>
      </c>
      <c r="BK4219" s="12">
        <f t="shared" si="461"/>
        <v>0</v>
      </c>
      <c r="CQ4219" s="3" t="str">
        <f>CONCATENATE(baseURL!$A$1,baseURL!$B$1,"+Acetyl",baseURL!$C$1,".",C4219,".",L4219,".pkl&amp;seq=",BC4219)</f>
        <v>http://proteomics.broadinstitute.org/millscripts/viewfeed.pl?side=xl&amp;cycle=1&amp;fixedMods=iaaC+Acetyl&amp;file=msdataSM/iPRG2012_nd/cpick_in/iPRG2012_nd.2379.4.2.pkl&amp;seq=ASNEVLVLR</v>
      </c>
    </row>
    <row r="4220" spans="1:95" x14ac:dyDescent="0.2">
      <c r="A4220" s="3">
        <v>3797</v>
      </c>
      <c r="B4220" s="2" t="s">
        <v>10716</v>
      </c>
      <c r="C4220" s="2" t="s">
        <v>10717</v>
      </c>
      <c r="D4220" s="3">
        <v>11119</v>
      </c>
      <c r="E4220" s="3">
        <v>11109</v>
      </c>
      <c r="F4220" s="3">
        <v>49969</v>
      </c>
      <c r="G4220" s="3">
        <v>13487</v>
      </c>
      <c r="H4220" s="3">
        <v>40.293900000000001</v>
      </c>
      <c r="I4220" s="30">
        <v>611.58853999999997</v>
      </c>
      <c r="J4220" s="30">
        <v>611.58181009999998</v>
      </c>
      <c r="K4220" s="30">
        <v>6.7299999999999999E-3</v>
      </c>
      <c r="L4220" s="3">
        <v>0</v>
      </c>
      <c r="M4220" s="3">
        <v>4</v>
      </c>
      <c r="N4220" s="10">
        <f t="shared" si="455"/>
        <v>1</v>
      </c>
      <c r="O4220" s="35">
        <v>4</v>
      </c>
      <c r="P4220" s="17"/>
      <c r="Q4220" s="40">
        <v>2443.30386</v>
      </c>
      <c r="R4220" s="40">
        <v>611.58141999999998</v>
      </c>
      <c r="S4220" s="18">
        <f t="shared" si="456"/>
        <v>11.641949488894298</v>
      </c>
      <c r="T4220" s="18">
        <f t="shared" si="457"/>
        <v>0.63785456399929163</v>
      </c>
      <c r="U4220" s="18">
        <f t="shared" si="458"/>
        <v>0.45782947424267562</v>
      </c>
      <c r="V4220" s="30">
        <v>611.58169999999996</v>
      </c>
      <c r="W4220" s="3" t="s">
        <v>47</v>
      </c>
      <c r="X4220" s="3" t="s">
        <v>47</v>
      </c>
      <c r="Y4220" s="3" t="s">
        <v>47</v>
      </c>
      <c r="Z4220" s="3" t="s">
        <v>47</v>
      </c>
      <c r="AA4220" s="3" t="s">
        <v>47</v>
      </c>
      <c r="AB4220" s="12" t="s">
        <v>47</v>
      </c>
      <c r="AC4220" s="3" t="s">
        <v>47</v>
      </c>
      <c r="AE4220" s="3" t="s">
        <v>47</v>
      </c>
      <c r="AF4220" s="3" t="s">
        <v>48</v>
      </c>
      <c r="AI4220" s="3" t="s">
        <v>47</v>
      </c>
      <c r="AK4220" s="3" t="s">
        <v>47</v>
      </c>
      <c r="AL4220" s="3" t="s">
        <v>48</v>
      </c>
      <c r="AM4220" s="3" t="s">
        <v>47</v>
      </c>
      <c r="AN4220" s="3" t="s">
        <v>48</v>
      </c>
      <c r="AU4220" s="3">
        <v>0</v>
      </c>
      <c r="AV4220" s="3">
        <v>11</v>
      </c>
      <c r="AW4220" s="3">
        <v>1</v>
      </c>
      <c r="AX4220" s="3">
        <v>11</v>
      </c>
      <c r="AY4220" s="3">
        <v>100</v>
      </c>
      <c r="AZ4220" s="6" t="str">
        <f t="shared" si="459"/>
        <v>2379.9</v>
      </c>
      <c r="BC4220" s="12" t="s">
        <v>10718</v>
      </c>
      <c r="BJ4220" s="12">
        <f t="shared" si="460"/>
        <v>0</v>
      </c>
      <c r="BK4220" s="12">
        <f t="shared" si="461"/>
        <v>0</v>
      </c>
      <c r="CQ4220" s="3" t="str">
        <f>CONCATENATE(baseURL!$A$1,baseURL!$B$1,baseURL!$C$1,".",C4220,".",L4220,".pkl&amp;seq=",BC4220)</f>
        <v>http://proteomics.broadinstitute.org/millscripts/viewfeed.pl?side=xl&amp;cycle=1&amp;fixedMods=iaaC&amp;file=msdataSM/iPRG2012_nd/cpick_in/iPRG2012_nd.2379.9.0.pkl&amp;seq=VLQDSGLEKKDVDDLVLVGGSTR</v>
      </c>
    </row>
    <row r="4221" spans="1:95" x14ac:dyDescent="0.2">
      <c r="A4221" s="3">
        <v>2411</v>
      </c>
      <c r="B4221" s="2" t="s">
        <v>10729</v>
      </c>
      <c r="C4221" s="2" t="s">
        <v>10730</v>
      </c>
      <c r="D4221" s="3">
        <v>11130</v>
      </c>
      <c r="E4221" s="3">
        <v>11120</v>
      </c>
      <c r="F4221" s="3">
        <v>50003</v>
      </c>
      <c r="G4221" s="3">
        <v>13500</v>
      </c>
      <c r="H4221" s="3">
        <v>40.3339</v>
      </c>
      <c r="I4221" s="30">
        <v>495.61948000000001</v>
      </c>
      <c r="J4221" s="30">
        <v>495.62067059999998</v>
      </c>
      <c r="K4221" s="30">
        <v>-1.1900000000000001E-3</v>
      </c>
      <c r="L4221" s="3">
        <v>3</v>
      </c>
      <c r="M4221" s="3">
        <v>3</v>
      </c>
      <c r="N4221" s="10">
        <f t="shared" si="455"/>
        <v>1</v>
      </c>
      <c r="O4221" s="35">
        <v>3</v>
      </c>
      <c r="P4221" s="17"/>
      <c r="Q4221" s="40">
        <v>1484.8471400000001</v>
      </c>
      <c r="R4221" s="40">
        <v>495.62056000000001</v>
      </c>
      <c r="S4221" s="18">
        <f t="shared" si="456"/>
        <v>-2.1790863559044973</v>
      </c>
      <c r="T4221" s="18">
        <f t="shared" si="457"/>
        <v>0.22315458416590483</v>
      </c>
      <c r="U4221" s="18">
        <f t="shared" si="458"/>
        <v>-0.12106035314403586</v>
      </c>
      <c r="V4221" s="30">
        <v>495.62049999999999</v>
      </c>
      <c r="W4221" s="3" t="s">
        <v>47</v>
      </c>
      <c r="Z4221" s="3" t="s">
        <v>47</v>
      </c>
      <c r="AA4221" s="3" t="s">
        <v>47</v>
      </c>
      <c r="AB4221" s="12" t="s">
        <v>47</v>
      </c>
      <c r="AD4221" s="3" t="s">
        <v>47</v>
      </c>
      <c r="AE4221" s="3" t="s">
        <v>47</v>
      </c>
      <c r="AF4221" s="3" t="s">
        <v>48</v>
      </c>
      <c r="AG4221" s="3" t="s">
        <v>47</v>
      </c>
      <c r="AH4221" s="3" t="s">
        <v>47</v>
      </c>
      <c r="AU4221" s="3">
        <v>0</v>
      </c>
      <c r="AV4221" s="3">
        <v>8</v>
      </c>
      <c r="AW4221" s="3">
        <v>1</v>
      </c>
      <c r="AX4221" s="3">
        <v>8</v>
      </c>
      <c r="AY4221" s="3">
        <v>100</v>
      </c>
      <c r="AZ4221" s="6" t="str">
        <f t="shared" si="459"/>
        <v>2381.1</v>
      </c>
      <c r="BC4221" s="12" t="s">
        <v>10731</v>
      </c>
      <c r="BJ4221" s="12">
        <f t="shared" si="460"/>
        <v>0</v>
      </c>
      <c r="BK4221" s="12">
        <f t="shared" si="461"/>
        <v>0</v>
      </c>
      <c r="CQ4221" s="3" t="str">
        <f>CONCATENATE(baseURL!$A$1,baseURL!$B$1,baseURL!$C$1,".",C4221,".",L4221,".pkl&amp;seq=",BC4221)</f>
        <v>http://proteomics.broadinstitute.org/millscripts/viewfeed.pl?side=xl&amp;cycle=1&amp;fixedMods=iaaC&amp;file=msdataSM/iPRG2012_nd/cpick_in/iPRG2012_nd.2381.1.3.pkl&amp;seq=LATELPAWSKLQK</v>
      </c>
    </row>
    <row r="4222" spans="1:95" x14ac:dyDescent="0.2">
      <c r="A4222" s="3">
        <v>4484</v>
      </c>
      <c r="B4222" s="2" t="s">
        <v>10727</v>
      </c>
      <c r="C4222" s="2" t="s">
        <v>10728</v>
      </c>
      <c r="D4222" s="3">
        <v>11139</v>
      </c>
      <c r="E4222" s="3">
        <v>11129</v>
      </c>
      <c r="F4222" s="3">
        <v>50012</v>
      </c>
      <c r="G4222" s="3">
        <v>13509</v>
      </c>
      <c r="H4222" s="3">
        <v>40.3489</v>
      </c>
      <c r="I4222" s="30">
        <v>755.70441000000005</v>
      </c>
      <c r="J4222" s="30">
        <v>755.70384650000005</v>
      </c>
      <c r="K4222" s="30">
        <v>5.5999999999999995E-4</v>
      </c>
      <c r="L4222" s="3">
        <v>3</v>
      </c>
      <c r="M4222" s="3">
        <v>3</v>
      </c>
      <c r="N4222" s="10">
        <f t="shared" si="455"/>
        <v>1</v>
      </c>
      <c r="O4222" s="35">
        <v>3</v>
      </c>
      <c r="P4222" s="17"/>
      <c r="Q4222" s="40">
        <v>2265.09935</v>
      </c>
      <c r="R4222" s="40">
        <v>755.70462999999995</v>
      </c>
      <c r="S4222" s="18">
        <f t="shared" si="456"/>
        <v>-0.29111903138571582</v>
      </c>
      <c r="T4222" s="18">
        <f t="shared" si="457"/>
        <v>-1.0367807325696623</v>
      </c>
      <c r="U4222" s="18">
        <f t="shared" si="458"/>
        <v>-1.0983127097564753</v>
      </c>
      <c r="V4222" s="30">
        <v>755.7038</v>
      </c>
      <c r="W4222" s="3" t="s">
        <v>47</v>
      </c>
      <c r="X4222" s="3" t="s">
        <v>47</v>
      </c>
      <c r="Y4222" s="3" t="s">
        <v>47</v>
      </c>
      <c r="Z4222" s="3" t="s">
        <v>47</v>
      </c>
      <c r="AA4222" s="3" t="s">
        <v>47</v>
      </c>
      <c r="AB4222" s="12" t="s">
        <v>47</v>
      </c>
      <c r="AC4222" s="3" t="s">
        <v>47</v>
      </c>
      <c r="AD4222" s="3" t="s">
        <v>47</v>
      </c>
      <c r="AE4222" s="3" t="s">
        <v>47</v>
      </c>
      <c r="AF4222" s="3" t="s">
        <v>47</v>
      </c>
      <c r="AG4222" s="3" t="s">
        <v>47</v>
      </c>
      <c r="AH4222" s="3" t="s">
        <v>47</v>
      </c>
      <c r="AI4222" s="3" t="s">
        <v>47</v>
      </c>
      <c r="AK4222" s="3" t="s">
        <v>47</v>
      </c>
      <c r="AL4222" s="3" t="s">
        <v>47</v>
      </c>
      <c r="AM4222" s="3" t="s">
        <v>47</v>
      </c>
      <c r="AN4222" s="3" t="s">
        <v>47</v>
      </c>
      <c r="AU4222" s="3">
        <v>0</v>
      </c>
      <c r="AV4222" s="3">
        <v>17</v>
      </c>
      <c r="AW4222" s="3">
        <v>1</v>
      </c>
      <c r="AX4222" s="3">
        <v>17</v>
      </c>
      <c r="AY4222" s="3">
        <v>100</v>
      </c>
      <c r="AZ4222" s="6" t="str">
        <f t="shared" si="459"/>
        <v>2381.10</v>
      </c>
      <c r="BC4222" s="12" t="s">
        <v>10649</v>
      </c>
      <c r="BJ4222" s="12">
        <f t="shared" si="460"/>
        <v>0</v>
      </c>
      <c r="BK4222" s="12">
        <f t="shared" si="461"/>
        <v>0</v>
      </c>
      <c r="CQ4222" s="3" t="str">
        <f>CONCATENATE(baseURL!$A$1,baseURL!$B$1,baseURL!$C$1,".",C4222,".",L4222,".pkl&amp;seq=",BC4222)</f>
        <v>http://proteomics.broadinstitute.org/millscripts/viewfeed.pl?side=xl&amp;cycle=1&amp;fixedMods=iaaC&amp;file=msdataSM/iPRG2012_nd/cpick_in/iPRG2012_nd.2381.10.3.pkl&amp;seq=GLHSEPLDQEDQDTLLLDAR</v>
      </c>
    </row>
    <row r="4223" spans="1:95" x14ac:dyDescent="0.2">
      <c r="A4223" s="3">
        <v>974</v>
      </c>
      <c r="B4223" s="2" t="s">
        <v>10732</v>
      </c>
      <c r="C4223" s="2" t="s">
        <v>10733</v>
      </c>
      <c r="D4223" s="3">
        <v>11131</v>
      </c>
      <c r="E4223" s="3">
        <v>11121</v>
      </c>
      <c r="F4223" s="3">
        <v>50004</v>
      </c>
      <c r="G4223" s="3">
        <v>13501</v>
      </c>
      <c r="H4223" s="3">
        <v>40.335599999999999</v>
      </c>
      <c r="I4223" s="30">
        <v>513.24162000000001</v>
      </c>
      <c r="J4223" s="30">
        <v>513.24226829999998</v>
      </c>
      <c r="K4223" s="30">
        <v>-6.4999999999999997E-4</v>
      </c>
      <c r="L4223" s="3">
        <v>4</v>
      </c>
      <c r="M4223" s="3">
        <v>4</v>
      </c>
      <c r="N4223" s="10">
        <f t="shared" si="455"/>
        <v>1</v>
      </c>
      <c r="O4223" s="35">
        <v>4</v>
      </c>
      <c r="P4223" s="17"/>
      <c r="Q4223" s="40">
        <v>2049.9487199999999</v>
      </c>
      <c r="R4223" s="40">
        <v>513.24264000000005</v>
      </c>
      <c r="S4223" s="18">
        <f t="shared" si="456"/>
        <v>-1.9873641052885722</v>
      </c>
      <c r="T4223" s="18">
        <f t="shared" si="457"/>
        <v>-0.72421886083619347</v>
      </c>
      <c r="U4223" s="18">
        <f t="shared" si="458"/>
        <v>-0.85729431994577676</v>
      </c>
      <c r="V4223" s="30">
        <v>513.24220000000003</v>
      </c>
      <c r="W4223" s="3" t="s">
        <v>47</v>
      </c>
      <c r="Z4223" s="3" t="s">
        <v>47</v>
      </c>
      <c r="AA4223" s="3" t="s">
        <v>47</v>
      </c>
      <c r="AB4223" s="12" t="s">
        <v>48</v>
      </c>
      <c r="AC4223" s="3" t="s">
        <v>52</v>
      </c>
      <c r="AE4223" s="3" t="s">
        <v>48</v>
      </c>
      <c r="AF4223" s="3" t="s">
        <v>48</v>
      </c>
      <c r="AG4223" s="3" t="s">
        <v>47</v>
      </c>
      <c r="AH4223" s="3" t="s">
        <v>48</v>
      </c>
      <c r="AU4223" s="3">
        <v>0</v>
      </c>
      <c r="AV4223" s="3">
        <v>4</v>
      </c>
      <c r="AW4223" s="3">
        <v>1</v>
      </c>
      <c r="AX4223" s="3">
        <v>4</v>
      </c>
      <c r="AY4223" s="3">
        <v>100</v>
      </c>
      <c r="AZ4223" s="6" t="str">
        <f t="shared" si="459"/>
        <v>2381.2</v>
      </c>
      <c r="BC4223" s="12" t="s">
        <v>10734</v>
      </c>
      <c r="BJ4223" s="12">
        <f t="shared" si="460"/>
        <v>0</v>
      </c>
      <c r="BK4223" s="12">
        <f t="shared" si="461"/>
        <v>0</v>
      </c>
      <c r="CQ4223" s="3" t="str">
        <f>CONCATENATE(baseURL!$A$1,baseURL!$B$1,baseURL!$C$1,".",C4223,".",L4223,".pkl&amp;seq=",BC4223)</f>
        <v>http://proteomics.broadinstitute.org/millscripts/viewfeed.pl?side=xl&amp;cycle=1&amp;fixedMods=iaaC&amp;file=msdataSM/iPRG2012_nd/cpick_in/iPRG2012_nd.2381.2.4.pkl&amp;seq=NFNDPEVQGDMKHFPFK</v>
      </c>
    </row>
    <row r="4224" spans="1:95" x14ac:dyDescent="0.2">
      <c r="A4224" s="3">
        <v>3646</v>
      </c>
      <c r="B4224" s="2" t="s">
        <v>10735</v>
      </c>
      <c r="C4224" s="2" t="s">
        <v>10736</v>
      </c>
      <c r="D4224" s="3">
        <v>11132</v>
      </c>
      <c r="E4224" s="3">
        <v>11122</v>
      </c>
      <c r="F4224" s="3">
        <v>50005</v>
      </c>
      <c r="G4224" s="3">
        <v>13502</v>
      </c>
      <c r="H4224" s="3">
        <v>40.337200000000003</v>
      </c>
      <c r="I4224" s="30">
        <v>614.28372999999999</v>
      </c>
      <c r="J4224" s="30">
        <v>613.98764719999997</v>
      </c>
      <c r="K4224" s="30">
        <v>0.29608000000000001</v>
      </c>
      <c r="L4224" s="3">
        <v>3</v>
      </c>
      <c r="M4224" s="3">
        <v>3</v>
      </c>
      <c r="N4224" s="10">
        <f t="shared" si="455"/>
        <v>1</v>
      </c>
      <c r="O4224" s="35">
        <v>3</v>
      </c>
      <c r="P4224" s="17"/>
      <c r="Q4224" s="40">
        <v>1839.9487099999999</v>
      </c>
      <c r="R4224" s="40">
        <v>613.98775000000001</v>
      </c>
      <c r="S4224" s="18">
        <f t="shared" si="456"/>
        <v>482.06173494501462</v>
      </c>
      <c r="T4224" s="18">
        <f t="shared" si="457"/>
        <v>-0.16743005057680829</v>
      </c>
      <c r="U4224" s="18">
        <f t="shared" si="458"/>
        <v>-0.40717424745189412</v>
      </c>
      <c r="V4224" s="30">
        <v>613.98749999999995</v>
      </c>
      <c r="W4224" s="3" t="s">
        <v>47</v>
      </c>
      <c r="X4224" s="3" t="s">
        <v>47</v>
      </c>
      <c r="Y4224" s="3" t="s">
        <v>47</v>
      </c>
      <c r="Z4224" s="3" t="s">
        <v>47</v>
      </c>
      <c r="AA4224" s="3" t="s">
        <v>47</v>
      </c>
      <c r="AB4224" s="12" t="s">
        <v>47</v>
      </c>
      <c r="AC4224" s="3" t="s">
        <v>47</v>
      </c>
      <c r="AE4224" s="3" t="s">
        <v>47</v>
      </c>
      <c r="AF4224" s="3" t="s">
        <v>47</v>
      </c>
      <c r="AH4224" s="3" t="s">
        <v>47</v>
      </c>
      <c r="AI4224" s="3" t="s">
        <v>47</v>
      </c>
      <c r="AK4224" s="3" t="s">
        <v>48</v>
      </c>
      <c r="AL4224" s="3" t="s">
        <v>48</v>
      </c>
      <c r="AU4224" s="3">
        <v>0</v>
      </c>
      <c r="AV4224" s="3">
        <v>11</v>
      </c>
      <c r="AW4224" s="3">
        <v>1</v>
      </c>
      <c r="AX4224" s="3">
        <v>11</v>
      </c>
      <c r="AY4224" s="3">
        <v>100</v>
      </c>
      <c r="AZ4224" s="6" t="str">
        <f t="shared" si="459"/>
        <v>2381.3</v>
      </c>
      <c r="BC4224" s="12" t="s">
        <v>10715</v>
      </c>
      <c r="BJ4224" s="12">
        <f t="shared" si="460"/>
        <v>0</v>
      </c>
      <c r="BK4224" s="12">
        <f t="shared" si="461"/>
        <v>0</v>
      </c>
      <c r="CQ4224" s="3" t="str">
        <f>CONCATENATE(baseURL!$A$1,baseURL!$B$1,baseURL!$C$1,".",C4224,".",L4224,".pkl&amp;seq=",BC4224)</f>
        <v>http://proteomics.broadinstitute.org/millscripts/viewfeed.pl?side=xl&amp;cycle=1&amp;fixedMods=iaaC&amp;file=msdataSM/iPRG2012_nd/cpick_in/iPRG2012_nd.2381.3.3.pkl&amp;seq=EAGEVKDDGAFVKFLSK</v>
      </c>
    </row>
    <row r="4225" spans="1:95" x14ac:dyDescent="0.2">
      <c r="A4225" s="3">
        <v>6371</v>
      </c>
      <c r="B4225" s="2" t="s">
        <v>10737</v>
      </c>
      <c r="C4225" s="2" t="s">
        <v>10738</v>
      </c>
      <c r="D4225" s="3">
        <v>11137</v>
      </c>
      <c r="E4225" s="3">
        <v>11127</v>
      </c>
      <c r="F4225" s="3">
        <v>50010</v>
      </c>
      <c r="G4225" s="3">
        <v>13507</v>
      </c>
      <c r="H4225" s="3">
        <v>40.345599999999997</v>
      </c>
      <c r="I4225" s="30">
        <v>737.40170999999998</v>
      </c>
      <c r="J4225" s="30">
        <v>737.39902740000002</v>
      </c>
      <c r="K4225" s="30">
        <v>2.6800000000000001E-3</v>
      </c>
      <c r="L4225" s="3">
        <v>2</v>
      </c>
      <c r="M4225" s="3">
        <v>2</v>
      </c>
      <c r="N4225" s="10">
        <f t="shared" si="455"/>
        <v>1</v>
      </c>
      <c r="O4225" s="35">
        <v>2</v>
      </c>
      <c r="P4225" s="17"/>
      <c r="Q4225" s="40">
        <v>1473.79477</v>
      </c>
      <c r="R4225" s="40">
        <v>737.40102000000002</v>
      </c>
      <c r="S4225" s="18">
        <f t="shared" si="456"/>
        <v>0.93571880326829493</v>
      </c>
      <c r="T4225" s="18">
        <f t="shared" si="457"/>
        <v>-2.7021931702699935</v>
      </c>
      <c r="U4225" s="18">
        <f t="shared" si="458"/>
        <v>-2.4681278581172861</v>
      </c>
      <c r="V4225" s="30">
        <v>737.39919999999995</v>
      </c>
      <c r="W4225" s="3" t="s">
        <v>47</v>
      </c>
      <c r="X4225" s="3" t="s">
        <v>47</v>
      </c>
      <c r="Y4225" s="3" t="s">
        <v>47</v>
      </c>
      <c r="Z4225" s="3" t="s">
        <v>47</v>
      </c>
      <c r="AA4225" s="3" t="s">
        <v>47</v>
      </c>
      <c r="AB4225" s="12" t="s">
        <v>47</v>
      </c>
      <c r="AC4225" s="3" t="s">
        <v>47</v>
      </c>
      <c r="AD4225" s="3" t="s">
        <v>47</v>
      </c>
      <c r="AE4225" s="3" t="s">
        <v>47</v>
      </c>
      <c r="AF4225" s="3" t="s">
        <v>47</v>
      </c>
      <c r="AG4225" s="3" t="s">
        <v>47</v>
      </c>
      <c r="AH4225" s="3" t="s">
        <v>47</v>
      </c>
      <c r="AI4225" s="3" t="s">
        <v>47</v>
      </c>
      <c r="AJ4225" s="3" t="s">
        <v>47</v>
      </c>
      <c r="AK4225" s="3" t="s">
        <v>48</v>
      </c>
      <c r="AL4225" s="3" t="s">
        <v>47</v>
      </c>
      <c r="AU4225" s="3">
        <v>0</v>
      </c>
      <c r="AV4225" s="3">
        <v>15</v>
      </c>
      <c r="AW4225" s="3">
        <v>1</v>
      </c>
      <c r="AX4225" s="3">
        <v>15</v>
      </c>
      <c r="AY4225" s="3">
        <v>100</v>
      </c>
      <c r="AZ4225" s="6" t="str">
        <f t="shared" si="459"/>
        <v>2381.8</v>
      </c>
      <c r="BC4225" s="12" t="s">
        <v>10739</v>
      </c>
      <c r="BJ4225" s="12">
        <f t="shared" si="460"/>
        <v>0</v>
      </c>
      <c r="BK4225" s="12">
        <f t="shared" si="461"/>
        <v>0</v>
      </c>
      <c r="CQ4225" s="3" t="str">
        <f>CONCATENATE(baseURL!$A$1,baseURL!$B$1,baseURL!$C$1,".",C4225,".",L4225,".pkl&amp;seq=",BC4225)</f>
        <v>http://proteomics.broadinstitute.org/millscripts/viewfeed.pl?side=xl&amp;cycle=1&amp;fixedMods=iaaC&amp;file=msdataSM/iPRG2012_nd/cpick_in/iPRG2012_nd.2381.8.2.pkl&amp;seq=GPLVVYAEDNGLVK</v>
      </c>
    </row>
    <row r="4226" spans="1:95" x14ac:dyDescent="0.2">
      <c r="A4226" s="3">
        <v>6437</v>
      </c>
      <c r="B4226" s="2" t="s">
        <v>10740</v>
      </c>
      <c r="C4226" s="2" t="s">
        <v>10741</v>
      </c>
      <c r="D4226" s="3">
        <v>11153</v>
      </c>
      <c r="E4226" s="3">
        <v>11143</v>
      </c>
      <c r="F4226" s="3">
        <v>50037</v>
      </c>
      <c r="G4226" s="3">
        <v>13524</v>
      </c>
      <c r="H4226" s="3">
        <v>40.371400000000001</v>
      </c>
      <c r="I4226" s="30">
        <v>876.89667999999995</v>
      </c>
      <c r="J4226" s="30">
        <v>876.89595229999998</v>
      </c>
      <c r="K4226" s="30">
        <v>7.2999999999999996E-4</v>
      </c>
      <c r="L4226" s="3">
        <v>2</v>
      </c>
      <c r="M4226" s="3">
        <v>2</v>
      </c>
      <c r="N4226" s="10">
        <f t="shared" ref="N4226:N4289" si="462">IF(AND(M4226&gt;0,L4226&gt;0), IF(M4226=L4226,1,-1), 1)</f>
        <v>1</v>
      </c>
      <c r="O4226" s="35">
        <v>2</v>
      </c>
      <c r="P4226" s="17"/>
      <c r="Q4226" s="40">
        <v>1752.78639</v>
      </c>
      <c r="R4226" s="40">
        <v>876.89683000000002</v>
      </c>
      <c r="S4226" s="18">
        <f t="shared" ref="S4226:S4289" si="463">1000000*(I4226-R4226)/R4226</f>
        <v>-0.17105775154419678</v>
      </c>
      <c r="T4226" s="18">
        <f t="shared" ref="T4226:T4289" si="464">1000000*(J4226-R4226)/R4226</f>
        <v>-1.0009159230811548</v>
      </c>
      <c r="U4226" s="18">
        <f t="shared" ref="U4226:U4289" si="465">1000000*(V4226-R4226)/R4226</f>
        <v>-0.71844255612261554</v>
      </c>
      <c r="V4226" s="30">
        <v>876.89620000000002</v>
      </c>
      <c r="W4226" s="3" t="s">
        <v>47</v>
      </c>
      <c r="X4226" s="3" t="s">
        <v>47</v>
      </c>
      <c r="Y4226" s="3" t="s">
        <v>47</v>
      </c>
      <c r="Z4226" s="3" t="s">
        <v>47</v>
      </c>
      <c r="AA4226" s="3" t="s">
        <v>47</v>
      </c>
      <c r="AB4226" s="12" t="s">
        <v>47</v>
      </c>
      <c r="AC4226" s="3" t="s">
        <v>47</v>
      </c>
      <c r="AD4226" s="3" t="s">
        <v>47</v>
      </c>
      <c r="AE4226" s="3" t="s">
        <v>47</v>
      </c>
      <c r="AF4226" s="3" t="s">
        <v>47</v>
      </c>
      <c r="AG4226" s="3" t="s">
        <v>47</v>
      </c>
      <c r="AH4226" s="3" t="s">
        <v>47</v>
      </c>
      <c r="AI4226" s="3" t="s">
        <v>47</v>
      </c>
      <c r="AJ4226" s="3" t="s">
        <v>47</v>
      </c>
      <c r="AK4226" s="3" t="s">
        <v>47</v>
      </c>
      <c r="AL4226" s="3" t="s">
        <v>47</v>
      </c>
      <c r="AU4226" s="3">
        <v>0</v>
      </c>
      <c r="AV4226" s="3">
        <v>16</v>
      </c>
      <c r="AW4226" s="3">
        <v>1</v>
      </c>
      <c r="AX4226" s="3">
        <v>16</v>
      </c>
      <c r="AY4226" s="3">
        <v>100</v>
      </c>
      <c r="AZ4226" s="6" t="str">
        <f t="shared" ref="AZ4226:AZ4289" si="466">HYPERLINK(CQ4226,C4226)</f>
        <v>2382.14</v>
      </c>
      <c r="BC4226" s="12" t="s">
        <v>10548</v>
      </c>
      <c r="BJ4226" s="12">
        <f t="shared" ref="BJ4226:BJ4289" si="467">LEN(BC4226)-LEN(SUBSTITUTE(BC4226,"C",""))</f>
        <v>0</v>
      </c>
      <c r="BK4226" s="12">
        <f t="shared" ref="BK4226:BK4289" si="468">LEN(BC4226)-LEN(SUBSTITUTE(BC4226,"c",""))</f>
        <v>0</v>
      </c>
      <c r="CQ4226" s="3" t="str">
        <f>CONCATENATE(baseURL!$A$1,baseURL!$B$1,baseURL!$C$1,".",C4226,".",L4226,".pkl&amp;seq=",BC4226)</f>
        <v>http://proteomics.broadinstitute.org/millscripts/viewfeed.pl?side=xl&amp;cycle=1&amp;fixedMods=iaaC&amp;file=msdataSM/iPRG2012_nd/cpick_in/iPRG2012_nd.2382.14.2.pkl&amp;seq=LVSWYDNEYGYSTR</v>
      </c>
    </row>
    <row r="4227" spans="1:95" x14ac:dyDescent="0.2">
      <c r="A4227" s="3">
        <v>7551</v>
      </c>
      <c r="B4227" s="2" t="s">
        <v>10742</v>
      </c>
      <c r="C4227" s="2" t="s">
        <v>10743</v>
      </c>
      <c r="D4227" s="3">
        <v>11147</v>
      </c>
      <c r="E4227" s="3">
        <v>11137</v>
      </c>
      <c r="F4227" s="3">
        <v>50031</v>
      </c>
      <c r="G4227" s="3">
        <v>13518</v>
      </c>
      <c r="H4227" s="3">
        <v>40.363</v>
      </c>
      <c r="I4227" s="30">
        <v>620.61364000000003</v>
      </c>
      <c r="J4227" s="30">
        <v>620.61359979999997</v>
      </c>
      <c r="K4227" s="30">
        <v>4.0000000000000003E-5</v>
      </c>
      <c r="L4227" s="3">
        <v>0</v>
      </c>
      <c r="M4227" s="3">
        <v>4</v>
      </c>
      <c r="N4227" s="10">
        <f t="shared" si="462"/>
        <v>1</v>
      </c>
      <c r="O4227" s="35">
        <v>4</v>
      </c>
      <c r="P4227" s="17"/>
      <c r="Q4227" s="40">
        <v>2479.4354800000001</v>
      </c>
      <c r="R4227" s="40">
        <v>620.61433</v>
      </c>
      <c r="S4227" s="18">
        <f t="shared" si="463"/>
        <v>-1.1118015917602484</v>
      </c>
      <c r="T4227" s="18">
        <f t="shared" si="464"/>
        <v>-1.176576119376564</v>
      </c>
      <c r="U4227" s="18">
        <f t="shared" si="465"/>
        <v>-1.4985151890376094</v>
      </c>
      <c r="V4227" s="30">
        <v>620.61339999999996</v>
      </c>
      <c r="W4227" s="3" t="s">
        <v>47</v>
      </c>
      <c r="X4227" s="3" t="s">
        <v>47</v>
      </c>
      <c r="Y4227" s="3" t="s">
        <v>47</v>
      </c>
      <c r="AB4227" s="12" t="s">
        <v>47</v>
      </c>
      <c r="AC4227" s="3" t="s">
        <v>47</v>
      </c>
      <c r="AF4227" s="3" t="s">
        <v>47</v>
      </c>
      <c r="AG4227" s="3" t="s">
        <v>52</v>
      </c>
      <c r="AL4227" s="3" t="s">
        <v>52</v>
      </c>
      <c r="AU4227" s="3">
        <v>0</v>
      </c>
      <c r="AV4227" s="3">
        <v>6</v>
      </c>
      <c r="AW4227" s="3">
        <v>1</v>
      </c>
      <c r="AX4227" s="3">
        <v>6</v>
      </c>
      <c r="AY4227" s="3">
        <v>100</v>
      </c>
      <c r="AZ4227" s="6" t="str">
        <f t="shared" si="466"/>
        <v>2382.8</v>
      </c>
      <c r="BC4227" s="12" t="s">
        <v>10744</v>
      </c>
      <c r="BJ4227" s="12">
        <f t="shared" si="467"/>
        <v>0</v>
      </c>
      <c r="BK4227" s="12">
        <f t="shared" si="468"/>
        <v>0</v>
      </c>
      <c r="CQ4227" s="3" t="str">
        <f>CONCATENATE(baseURL!$A$1,baseURL!$B$1,baseURL!$C$1,".",C4227,".",L4227,".pkl&amp;seq=",BC4227)</f>
        <v>http://proteomics.broadinstitute.org/millscripts/viewfeed.pl?side=xl&amp;cycle=1&amp;fixedMods=iaaC&amp;file=msdataSM/iPRG2012_nd/cpick_in/iPRG2012_nd.2382.8.0.pkl&amp;seq=RTSLLGTLGPKTNNPETLVALRK</v>
      </c>
    </row>
    <row r="4228" spans="1:95" x14ac:dyDescent="0.2">
      <c r="A4228" s="3">
        <v>959</v>
      </c>
      <c r="B4228" s="2" t="s">
        <v>10745</v>
      </c>
      <c r="C4228" s="2" t="s">
        <v>10746</v>
      </c>
      <c r="D4228" s="3">
        <v>11155</v>
      </c>
      <c r="E4228" s="3">
        <v>11145</v>
      </c>
      <c r="F4228" s="3">
        <v>50045</v>
      </c>
      <c r="G4228" s="3">
        <v>13527</v>
      </c>
      <c r="H4228" s="3">
        <v>40.382100000000001</v>
      </c>
      <c r="I4228" s="30">
        <v>422.26486999999997</v>
      </c>
      <c r="J4228" s="30">
        <v>422.26278860000002</v>
      </c>
      <c r="K4228" s="30">
        <v>2.0799999999999998E-3</v>
      </c>
      <c r="L4228" s="3">
        <v>4</v>
      </c>
      <c r="M4228" s="3">
        <v>4</v>
      </c>
      <c r="N4228" s="10">
        <f t="shared" si="462"/>
        <v>1</v>
      </c>
      <c r="O4228" s="35">
        <v>4</v>
      </c>
      <c r="P4228" s="17"/>
      <c r="Q4228" s="40">
        <v>1686.03125</v>
      </c>
      <c r="R4228" s="40">
        <v>422.26326999999998</v>
      </c>
      <c r="S4228" s="18">
        <f t="shared" si="463"/>
        <v>3.7891053133659272</v>
      </c>
      <c r="T4228" s="18">
        <f t="shared" si="464"/>
        <v>-1.1400470610563791</v>
      </c>
      <c r="U4228" s="18">
        <f t="shared" si="465"/>
        <v>-1.823506932034636</v>
      </c>
      <c r="V4228" s="30">
        <v>422.26249999999999</v>
      </c>
      <c r="W4228" s="3" t="s">
        <v>47</v>
      </c>
      <c r="Z4228" s="3" t="s">
        <v>47</v>
      </c>
      <c r="AA4228" s="3" t="s">
        <v>47</v>
      </c>
      <c r="AJ4228" s="3" t="s">
        <v>47</v>
      </c>
      <c r="AU4228" s="3">
        <v>0</v>
      </c>
      <c r="AV4228" s="3">
        <v>4</v>
      </c>
      <c r="AW4228" s="3">
        <v>1</v>
      </c>
      <c r="AX4228" s="3">
        <v>4</v>
      </c>
      <c r="AY4228" s="3">
        <v>100</v>
      </c>
      <c r="AZ4228" s="6" t="str">
        <f t="shared" si="466"/>
        <v>2383.1</v>
      </c>
      <c r="BC4228" s="12" t="s">
        <v>10747</v>
      </c>
      <c r="BJ4228" s="12">
        <f t="shared" si="467"/>
        <v>0</v>
      </c>
      <c r="BK4228" s="12">
        <f t="shared" si="468"/>
        <v>0</v>
      </c>
      <c r="CQ4228" s="3" t="str">
        <f>CONCATENATE(baseURL!$A$1,baseURL!$B$1,baseURL!$C$1,".",C4228,".",L4228,".pkl&amp;seq=",BC4228)</f>
        <v>http://proteomics.broadinstitute.org/millscripts/viewfeed.pl?side=xl&amp;cycle=1&amp;fixedMods=iaaC&amp;file=msdataSM/iPRG2012_nd/cpick_in/iPRG2012_nd.2383.1.4.pkl&amp;seq=LVRAFLLEEQKLVK</v>
      </c>
    </row>
    <row r="4229" spans="1:95" x14ac:dyDescent="0.2">
      <c r="A4229" s="3">
        <v>3418</v>
      </c>
      <c r="B4229" s="2" t="s">
        <v>10748</v>
      </c>
      <c r="C4229" s="2" t="s">
        <v>10749</v>
      </c>
      <c r="D4229" s="3">
        <v>11156</v>
      </c>
      <c r="E4229" s="3">
        <v>11146</v>
      </c>
      <c r="F4229" s="3">
        <v>50046</v>
      </c>
      <c r="G4229" s="3">
        <v>13528</v>
      </c>
      <c r="H4229" s="3">
        <v>40.383699999999997</v>
      </c>
      <c r="I4229" s="30">
        <v>463.27068000000003</v>
      </c>
      <c r="J4229" s="30">
        <v>463.27133229999998</v>
      </c>
      <c r="K4229" s="30">
        <v>-6.4999999999999997E-4</v>
      </c>
      <c r="L4229" s="3">
        <v>3</v>
      </c>
      <c r="M4229" s="3">
        <v>3</v>
      </c>
      <c r="N4229" s="10">
        <f t="shared" si="462"/>
        <v>1</v>
      </c>
      <c r="O4229" s="35">
        <v>3</v>
      </c>
      <c r="P4229" s="17"/>
      <c r="Q4229" s="40">
        <v>1387.79775</v>
      </c>
      <c r="R4229" s="40">
        <v>463.27077000000003</v>
      </c>
      <c r="S4229" s="18">
        <f t="shared" si="463"/>
        <v>-0.19427083647031199</v>
      </c>
      <c r="T4229" s="18">
        <f t="shared" si="464"/>
        <v>1.2137610148724463</v>
      </c>
      <c r="U4229" s="18">
        <f t="shared" si="465"/>
        <v>6.475694544920392E-2</v>
      </c>
      <c r="V4229" s="30">
        <v>463.27080000000001</v>
      </c>
      <c r="W4229" s="3" t="s">
        <v>47</v>
      </c>
      <c r="X4229" s="3" t="s">
        <v>47</v>
      </c>
      <c r="Y4229" s="3" t="s">
        <v>47</v>
      </c>
      <c r="Z4229" s="3" t="s">
        <v>47</v>
      </c>
      <c r="AA4229" s="3" t="s">
        <v>47</v>
      </c>
      <c r="AB4229" s="12" t="s">
        <v>47</v>
      </c>
      <c r="AC4229" s="3" t="s">
        <v>47</v>
      </c>
      <c r="AE4229" s="3" t="s">
        <v>47</v>
      </c>
      <c r="AF4229" s="3" t="s">
        <v>48</v>
      </c>
      <c r="AG4229" s="3" t="s">
        <v>48</v>
      </c>
      <c r="AH4229" s="3" t="s">
        <v>47</v>
      </c>
      <c r="AI4229" s="3" t="s">
        <v>48</v>
      </c>
      <c r="AK4229" s="3" t="s">
        <v>47</v>
      </c>
      <c r="AM4229" s="3" t="s">
        <v>47</v>
      </c>
      <c r="AN4229" s="3" t="s">
        <v>47</v>
      </c>
      <c r="AU4229" s="3">
        <v>0</v>
      </c>
      <c r="AV4229" s="3">
        <v>12</v>
      </c>
      <c r="AW4229" s="3">
        <v>1</v>
      </c>
      <c r="AX4229" s="3">
        <v>12</v>
      </c>
      <c r="AY4229" s="3">
        <v>100</v>
      </c>
      <c r="AZ4229" s="6" t="str">
        <f t="shared" si="466"/>
        <v>2383.2</v>
      </c>
      <c r="BC4229" s="12" t="s">
        <v>10750</v>
      </c>
      <c r="BJ4229" s="12">
        <f t="shared" si="467"/>
        <v>0</v>
      </c>
      <c r="BK4229" s="12">
        <f t="shared" si="468"/>
        <v>0</v>
      </c>
      <c r="CQ4229" s="3" t="str">
        <f>CONCATENATE(baseURL!$A$1,baseURL!$B$1,baseURL!$C$1,".",C4229,".",L4229,".pkl&amp;seq=",BC4229)</f>
        <v>http://proteomics.broadinstitute.org/millscripts/viewfeed.pl?side=xl&amp;cycle=1&amp;fixedMods=iaaC&amp;file=msdataSM/iPRG2012_nd/cpick_in/iPRG2012_nd.2383.2.3.pkl&amp;seq=SKVLVLQLNDMK</v>
      </c>
    </row>
    <row r="4230" spans="1:95" x14ac:dyDescent="0.2">
      <c r="A4230" s="3">
        <v>4999</v>
      </c>
      <c r="B4230" s="2" t="s">
        <v>10751</v>
      </c>
      <c r="C4230" s="2" t="s">
        <v>10752</v>
      </c>
      <c r="D4230" s="3">
        <v>11159</v>
      </c>
      <c r="E4230" s="3">
        <v>11149</v>
      </c>
      <c r="F4230" s="3">
        <v>50049</v>
      </c>
      <c r="G4230" s="3">
        <v>13531</v>
      </c>
      <c r="H4230" s="3">
        <v>40.389600000000002</v>
      </c>
      <c r="I4230" s="30">
        <v>540.28678000000002</v>
      </c>
      <c r="J4230" s="30">
        <v>540.28618500000005</v>
      </c>
      <c r="K4230" s="30">
        <v>5.9000000000000003E-4</v>
      </c>
      <c r="L4230" s="3">
        <v>3</v>
      </c>
      <c r="M4230" s="3">
        <v>3</v>
      </c>
      <c r="N4230" s="10">
        <f t="shared" si="462"/>
        <v>1</v>
      </c>
      <c r="O4230" s="35">
        <v>3</v>
      </c>
      <c r="P4230" s="17"/>
      <c r="Q4230" s="40">
        <v>1618.8435099999999</v>
      </c>
      <c r="R4230" s="40">
        <v>540.28602000000001</v>
      </c>
      <c r="S4230" s="18">
        <f t="shared" si="463"/>
        <v>1.4066623452775266</v>
      </c>
      <c r="T4230" s="18">
        <f t="shared" si="464"/>
        <v>0.30539379871084282</v>
      </c>
      <c r="U4230" s="18">
        <f t="shared" si="465"/>
        <v>-0.4071917315443172</v>
      </c>
      <c r="V4230" s="30">
        <v>540.28579999999999</v>
      </c>
      <c r="W4230" s="3" t="s">
        <v>47</v>
      </c>
      <c r="X4230" s="3" t="s">
        <v>47</v>
      </c>
      <c r="Y4230" s="3" t="s">
        <v>47</v>
      </c>
      <c r="Z4230" s="3" t="s">
        <v>47</v>
      </c>
      <c r="AA4230" s="3" t="s">
        <v>48</v>
      </c>
      <c r="AB4230" s="12" t="s">
        <v>47</v>
      </c>
      <c r="AC4230" s="3" t="s">
        <v>47</v>
      </c>
      <c r="AD4230" s="3" t="s">
        <v>47</v>
      </c>
      <c r="AE4230" s="3" t="s">
        <v>47</v>
      </c>
      <c r="AF4230" s="3" t="s">
        <v>47</v>
      </c>
      <c r="AG4230" s="3" t="s">
        <v>47</v>
      </c>
      <c r="AH4230" s="3" t="s">
        <v>47</v>
      </c>
      <c r="AI4230" s="3" t="s">
        <v>47</v>
      </c>
      <c r="AJ4230" s="3" t="s">
        <v>47</v>
      </c>
      <c r="AK4230" s="3" t="s">
        <v>47</v>
      </c>
      <c r="AL4230" s="3" t="s">
        <v>47</v>
      </c>
      <c r="AM4230" s="3" t="s">
        <v>47</v>
      </c>
      <c r="AN4230" s="3" t="s">
        <v>47</v>
      </c>
      <c r="AU4230" s="3">
        <v>0</v>
      </c>
      <c r="AV4230" s="3">
        <v>17</v>
      </c>
      <c r="AW4230" s="3">
        <v>1</v>
      </c>
      <c r="AX4230" s="3">
        <v>17</v>
      </c>
      <c r="AY4230" s="3">
        <v>100</v>
      </c>
      <c r="AZ4230" s="6" t="str">
        <f t="shared" si="466"/>
        <v>2383.5</v>
      </c>
      <c r="BC4230" s="12" t="s">
        <v>10657</v>
      </c>
      <c r="BJ4230" s="12">
        <f t="shared" si="467"/>
        <v>0</v>
      </c>
      <c r="BK4230" s="12">
        <f t="shared" si="468"/>
        <v>0</v>
      </c>
      <c r="CQ4230" s="3" t="str">
        <f>CONCATENATE(baseURL!$A$1,baseURL!$B$1,baseURL!$C$1,".",C4230,".",L4230,".pkl&amp;seq=",BC4230)</f>
        <v>http://proteomics.broadinstitute.org/millscripts/viewfeed.pl?side=xl&amp;cycle=1&amp;fixedMods=iaaC&amp;file=msdataSM/iPRG2012_nd/cpick_in/iPRG2012_nd.2383.5.3.pkl&amp;seq=VLGLDGGEGKEELFR</v>
      </c>
    </row>
    <row r="4231" spans="1:95" x14ac:dyDescent="0.2">
      <c r="A4231" s="3">
        <v>6438</v>
      </c>
      <c r="B4231" s="2" t="s">
        <v>10755</v>
      </c>
      <c r="C4231" s="2" t="s">
        <v>10756</v>
      </c>
      <c r="D4231" s="3">
        <v>11162</v>
      </c>
      <c r="E4231" s="3">
        <v>11152</v>
      </c>
      <c r="F4231" s="3">
        <v>50052</v>
      </c>
      <c r="G4231" s="3">
        <v>13534</v>
      </c>
      <c r="H4231" s="3">
        <v>40.397100000000002</v>
      </c>
      <c r="I4231" s="30">
        <v>733.99775</v>
      </c>
      <c r="J4231" s="30">
        <v>733.99604399999998</v>
      </c>
      <c r="K4231" s="30">
        <v>1.7099999999999999E-3</v>
      </c>
      <c r="L4231" s="3">
        <v>3</v>
      </c>
      <c r="M4231" s="3">
        <v>3</v>
      </c>
      <c r="N4231" s="10">
        <f t="shared" si="462"/>
        <v>1</v>
      </c>
      <c r="O4231" s="35">
        <v>3</v>
      </c>
      <c r="P4231" s="17"/>
      <c r="Q4231" s="40">
        <v>2199.9763899999998</v>
      </c>
      <c r="R4231" s="40">
        <v>733.99698000000001</v>
      </c>
      <c r="S4231" s="18">
        <f t="shared" si="463"/>
        <v>1.0490506377677646</v>
      </c>
      <c r="T4231" s="18">
        <f t="shared" si="464"/>
        <v>-1.2752096064812839</v>
      </c>
      <c r="U4231" s="18">
        <f t="shared" si="465"/>
        <v>-1.6076360422854112</v>
      </c>
      <c r="V4231" s="30">
        <v>733.99580000000003</v>
      </c>
      <c r="W4231" s="3" t="s">
        <v>47</v>
      </c>
      <c r="X4231" s="3" t="s">
        <v>47</v>
      </c>
      <c r="Y4231" s="3" t="s">
        <v>47</v>
      </c>
      <c r="Z4231" s="3" t="s">
        <v>47</v>
      </c>
      <c r="AA4231" s="3" t="s">
        <v>47</v>
      </c>
      <c r="AB4231" s="12" t="s">
        <v>47</v>
      </c>
      <c r="AC4231" s="3" t="s">
        <v>47</v>
      </c>
      <c r="AD4231" s="3" t="s">
        <v>47</v>
      </c>
      <c r="AE4231" s="3" t="s">
        <v>47</v>
      </c>
      <c r="AF4231" s="3" t="s">
        <v>47</v>
      </c>
      <c r="AG4231" s="3" t="s">
        <v>47</v>
      </c>
      <c r="AH4231" s="3" t="s">
        <v>47</v>
      </c>
      <c r="AI4231" s="3" t="s">
        <v>47</v>
      </c>
      <c r="AJ4231" s="3" t="s">
        <v>47</v>
      </c>
      <c r="AK4231" s="3" t="s">
        <v>47</v>
      </c>
      <c r="AL4231" s="3" t="s">
        <v>47</v>
      </c>
      <c r="AU4231" s="3">
        <v>0</v>
      </c>
      <c r="AV4231" s="3">
        <v>16</v>
      </c>
      <c r="AW4231" s="3">
        <v>1</v>
      </c>
      <c r="AX4231" s="3">
        <v>16</v>
      </c>
      <c r="AY4231" s="3">
        <v>100</v>
      </c>
      <c r="AZ4231" s="6" t="str">
        <f t="shared" si="466"/>
        <v>2383.8</v>
      </c>
      <c r="BC4231" s="12" t="s">
        <v>10254</v>
      </c>
      <c r="BJ4231" s="12">
        <f t="shared" si="467"/>
        <v>0</v>
      </c>
      <c r="BK4231" s="12">
        <f t="shared" si="468"/>
        <v>0</v>
      </c>
      <c r="CQ4231" s="3" t="str">
        <f>CONCATENATE(baseURL!$A$1,baseURL!$B$1,baseURL!$C$1,".",C4231,".",L4231,".pkl&amp;seq=",BC4231)</f>
        <v>http://proteomics.broadinstitute.org/millscripts/viewfeed.pl?side=xl&amp;cycle=1&amp;fixedMods=iaaC&amp;file=msdataSM/iPRG2012_nd/cpick_in/iPRG2012_nd.2383.8.3.pkl&amp;seq=TSSGNEMPPQDAEGWFYKR</v>
      </c>
    </row>
    <row r="4232" spans="1:95" x14ac:dyDescent="0.2">
      <c r="A4232" s="3">
        <v>4458</v>
      </c>
      <c r="B4232" s="2" t="s">
        <v>10757</v>
      </c>
      <c r="C4232" s="2" t="s">
        <v>10758</v>
      </c>
      <c r="D4232" s="3">
        <v>11163</v>
      </c>
      <c r="E4232" s="3">
        <v>11153</v>
      </c>
      <c r="F4232" s="3">
        <v>50066</v>
      </c>
      <c r="G4232" s="3">
        <v>13536</v>
      </c>
      <c r="H4232" s="3">
        <v>40.406100000000002</v>
      </c>
      <c r="I4232" s="30">
        <v>507.26051999999999</v>
      </c>
      <c r="J4232" s="30">
        <v>507.25978859999998</v>
      </c>
      <c r="K4232" s="30">
        <v>7.2999999999999996E-4</v>
      </c>
      <c r="L4232" s="3">
        <v>3</v>
      </c>
      <c r="M4232" s="3">
        <v>3</v>
      </c>
      <c r="N4232" s="10">
        <f t="shared" si="462"/>
        <v>1</v>
      </c>
      <c r="O4232" s="35">
        <v>3</v>
      </c>
      <c r="P4232" s="17"/>
      <c r="Q4232" s="40">
        <v>1519.76387</v>
      </c>
      <c r="R4232" s="40">
        <v>507.25947000000002</v>
      </c>
      <c r="S4232" s="18">
        <f t="shared" si="463"/>
        <v>2.0699465698763633</v>
      </c>
      <c r="T4232" s="18">
        <f t="shared" si="464"/>
        <v>0.62808093056855918</v>
      </c>
      <c r="U4232" s="18">
        <f t="shared" si="465"/>
        <v>5.914133053267729E-2</v>
      </c>
      <c r="V4232" s="30">
        <v>507.2595</v>
      </c>
      <c r="W4232" s="3" t="s">
        <v>47</v>
      </c>
      <c r="X4232" s="3" t="s">
        <v>47</v>
      </c>
      <c r="Y4232" s="3" t="s">
        <v>47</v>
      </c>
      <c r="Z4232" s="3" t="s">
        <v>47</v>
      </c>
      <c r="AA4232" s="3" t="s">
        <v>47</v>
      </c>
      <c r="AB4232" s="12" t="s">
        <v>47</v>
      </c>
      <c r="AC4232" s="3" t="s">
        <v>47</v>
      </c>
      <c r="AD4232" s="3" t="s">
        <v>47</v>
      </c>
      <c r="AE4232" s="3" t="s">
        <v>47</v>
      </c>
      <c r="AF4232" s="3" t="s">
        <v>48</v>
      </c>
      <c r="AG4232" s="3" t="s">
        <v>47</v>
      </c>
      <c r="AH4232" s="3" t="s">
        <v>47</v>
      </c>
      <c r="AI4232" s="3" t="s">
        <v>48</v>
      </c>
      <c r="AK4232" s="3" t="s">
        <v>47</v>
      </c>
      <c r="AL4232" s="3" t="s">
        <v>47</v>
      </c>
      <c r="AM4232" s="3" t="s">
        <v>47</v>
      </c>
      <c r="AN4232" s="3" t="s">
        <v>47</v>
      </c>
      <c r="AU4232" s="3">
        <v>0</v>
      </c>
      <c r="AV4232" s="3">
        <v>15</v>
      </c>
      <c r="AW4232" s="3">
        <v>1</v>
      </c>
      <c r="AX4232" s="3">
        <v>15</v>
      </c>
      <c r="AY4232" s="3">
        <v>100</v>
      </c>
      <c r="AZ4232" s="6" t="str">
        <f t="shared" si="466"/>
        <v>2384.1</v>
      </c>
      <c r="BC4232" s="12" t="s">
        <v>10759</v>
      </c>
      <c r="BJ4232" s="12">
        <f t="shared" si="467"/>
        <v>0</v>
      </c>
      <c r="BK4232" s="12">
        <f t="shared" si="468"/>
        <v>0</v>
      </c>
      <c r="CQ4232" s="3" t="str">
        <f>CONCATENATE(baseURL!$A$1,baseURL!$B$1,baseURL!$C$1,".",C4232,".",L4232,".pkl&amp;seq=",BC4232)</f>
        <v>http://proteomics.broadinstitute.org/millscripts/viewfeed.pl?side=xl&amp;cycle=1&amp;fixedMods=iaaC&amp;file=msdataSM/iPRG2012_nd/cpick_in/iPRG2012_nd.2384.1.3.pkl&amp;seq=VLDEVVVDNFDQK</v>
      </c>
    </row>
    <row r="4233" spans="1:95" x14ac:dyDescent="0.2">
      <c r="A4233" s="3">
        <v>4740</v>
      </c>
      <c r="B4233" s="2" t="s">
        <v>10760</v>
      </c>
      <c r="C4233" s="2" t="s">
        <v>10745</v>
      </c>
      <c r="D4233" s="3">
        <v>11164</v>
      </c>
      <c r="E4233" s="3">
        <v>11154</v>
      </c>
      <c r="F4233" s="3">
        <v>50067</v>
      </c>
      <c r="G4233" s="3">
        <v>13537</v>
      </c>
      <c r="H4233" s="3">
        <v>40.407800000000002</v>
      </c>
      <c r="I4233" s="30">
        <v>522.99081999999999</v>
      </c>
      <c r="J4233" s="30">
        <v>522.99047889999997</v>
      </c>
      <c r="K4233" s="30">
        <v>3.4000000000000002E-4</v>
      </c>
      <c r="L4233" s="3">
        <v>3</v>
      </c>
      <c r="M4233" s="3">
        <v>3</v>
      </c>
      <c r="N4233" s="10">
        <f t="shared" si="462"/>
        <v>1</v>
      </c>
      <c r="O4233" s="35">
        <v>3</v>
      </c>
      <c r="P4233" s="17"/>
      <c r="Q4233" s="40">
        <v>1566.95775</v>
      </c>
      <c r="R4233" s="40">
        <v>522.99077</v>
      </c>
      <c r="S4233" s="18">
        <f t="shared" si="463"/>
        <v>9.560398166768598E-2</v>
      </c>
      <c r="T4233" s="18">
        <f t="shared" si="464"/>
        <v>-0.55660638146012587</v>
      </c>
      <c r="U4233" s="18">
        <f t="shared" si="465"/>
        <v>-1.0898853913594253</v>
      </c>
      <c r="V4233" s="30">
        <v>522.99019999999996</v>
      </c>
      <c r="W4233" s="3" t="s">
        <v>47</v>
      </c>
      <c r="X4233" s="3" t="s">
        <v>47</v>
      </c>
      <c r="Y4233" s="3" t="s">
        <v>47</v>
      </c>
      <c r="Z4233" s="3" t="s">
        <v>47</v>
      </c>
      <c r="AA4233" s="3" t="s">
        <v>47</v>
      </c>
      <c r="AB4233" s="12" t="s">
        <v>47</v>
      </c>
      <c r="AC4233" s="3" t="s">
        <v>47</v>
      </c>
      <c r="AD4233" s="3" t="s">
        <v>47</v>
      </c>
      <c r="AE4233" s="3" t="s">
        <v>47</v>
      </c>
      <c r="AF4233" s="3" t="s">
        <v>47</v>
      </c>
      <c r="AG4233" s="3" t="s">
        <v>47</v>
      </c>
      <c r="AH4233" s="3" t="s">
        <v>47</v>
      </c>
      <c r="AI4233" s="3" t="s">
        <v>48</v>
      </c>
      <c r="AJ4233" s="3" t="s">
        <v>47</v>
      </c>
      <c r="AK4233" s="3" t="s">
        <v>52</v>
      </c>
      <c r="AL4233" s="3" t="s">
        <v>48</v>
      </c>
      <c r="AM4233" s="3" t="s">
        <v>47</v>
      </c>
      <c r="AN4233" s="3" t="s">
        <v>48</v>
      </c>
      <c r="AU4233" s="3">
        <v>0</v>
      </c>
      <c r="AV4233" s="3">
        <v>14</v>
      </c>
      <c r="AW4233" s="3">
        <v>1</v>
      </c>
      <c r="AX4233" s="3">
        <v>14</v>
      </c>
      <c r="AY4233" s="3">
        <v>100</v>
      </c>
      <c r="AZ4233" s="6" t="str">
        <f t="shared" si="466"/>
        <v>2384.2</v>
      </c>
      <c r="BC4233" s="12" t="s">
        <v>10761</v>
      </c>
      <c r="BJ4233" s="12">
        <f t="shared" si="467"/>
        <v>0</v>
      </c>
      <c r="BK4233" s="12">
        <f t="shared" si="468"/>
        <v>0</v>
      </c>
      <c r="CQ4233" s="3" t="str">
        <f>CONCATENATE(baseURL!$A$1,baseURL!$B$1,baseURL!$C$1,".",C4233,".",L4233,".pkl&amp;seq=",BC4233)</f>
        <v>http://proteomics.broadinstitute.org/millscripts/viewfeed.pl?side=xl&amp;cycle=1&amp;fixedMods=iaaC&amp;file=msdataSM/iPRG2012_nd/cpick_in/iPRG2012_nd.2384.2.3.pkl&amp;seq=LALVGPNGVGKSTLLK</v>
      </c>
    </row>
    <row r="4234" spans="1:95" x14ac:dyDescent="0.2">
      <c r="A4234" s="3">
        <v>6297</v>
      </c>
      <c r="B4234" s="2" t="s">
        <v>10762</v>
      </c>
      <c r="C4234" s="2" t="s">
        <v>10763</v>
      </c>
      <c r="D4234" s="3">
        <v>11166</v>
      </c>
      <c r="E4234" s="3">
        <v>11156</v>
      </c>
      <c r="F4234" s="3">
        <v>50069</v>
      </c>
      <c r="G4234" s="3">
        <v>13539</v>
      </c>
      <c r="H4234" s="3">
        <v>40.411099999999998</v>
      </c>
      <c r="I4234" s="30">
        <v>617.02016000000003</v>
      </c>
      <c r="J4234" s="30">
        <v>617.0186281</v>
      </c>
      <c r="K4234" s="30">
        <v>1.5299999999999999E-3</v>
      </c>
      <c r="L4234" s="3">
        <v>3</v>
      </c>
      <c r="M4234" s="3">
        <v>3</v>
      </c>
      <c r="N4234" s="10">
        <f t="shared" si="462"/>
        <v>1</v>
      </c>
      <c r="O4234" s="35">
        <v>3</v>
      </c>
      <c r="P4234" s="17"/>
      <c r="Q4234" s="40">
        <v>1849.04294</v>
      </c>
      <c r="R4234" s="40">
        <v>617.01916000000006</v>
      </c>
      <c r="S4234" s="18">
        <f t="shared" si="463"/>
        <v>1.6206952146775362</v>
      </c>
      <c r="T4234" s="18">
        <f t="shared" si="464"/>
        <v>-0.8620477847972009</v>
      </c>
      <c r="U4234" s="18">
        <f t="shared" si="465"/>
        <v>-1.0696588417756148</v>
      </c>
      <c r="V4234" s="30">
        <v>617.01850000000002</v>
      </c>
      <c r="W4234" s="3" t="s">
        <v>47</v>
      </c>
      <c r="X4234" s="3" t="s">
        <v>47</v>
      </c>
      <c r="Y4234" s="3" t="s">
        <v>47</v>
      </c>
      <c r="Z4234" s="3" t="s">
        <v>47</v>
      </c>
      <c r="AA4234" s="3" t="s">
        <v>47</v>
      </c>
      <c r="AB4234" s="12" t="s">
        <v>47</v>
      </c>
      <c r="AC4234" s="3" t="s">
        <v>47</v>
      </c>
      <c r="AD4234" s="3" t="s">
        <v>47</v>
      </c>
      <c r="AE4234" s="3" t="s">
        <v>47</v>
      </c>
      <c r="AF4234" s="3" t="s">
        <v>47</v>
      </c>
      <c r="AG4234" s="3" t="s">
        <v>47</v>
      </c>
      <c r="AH4234" s="3" t="s">
        <v>47</v>
      </c>
      <c r="AI4234" s="3" t="s">
        <v>48</v>
      </c>
      <c r="AJ4234" s="3" t="s">
        <v>47</v>
      </c>
      <c r="AK4234" s="3" t="s">
        <v>52</v>
      </c>
      <c r="AL4234" s="3" t="s">
        <v>48</v>
      </c>
      <c r="AU4234" s="3">
        <v>0</v>
      </c>
      <c r="AV4234" s="3">
        <v>13</v>
      </c>
      <c r="AW4234" s="3">
        <v>1</v>
      </c>
      <c r="AX4234" s="3">
        <v>13</v>
      </c>
      <c r="AY4234" s="3">
        <v>100</v>
      </c>
      <c r="AZ4234" s="6" t="str">
        <f t="shared" si="466"/>
        <v>2384.4</v>
      </c>
      <c r="BC4234" s="12" t="s">
        <v>10675</v>
      </c>
      <c r="BJ4234" s="12">
        <f t="shared" si="467"/>
        <v>0</v>
      </c>
      <c r="BK4234" s="12">
        <f t="shared" si="468"/>
        <v>0</v>
      </c>
      <c r="CQ4234" s="3" t="str">
        <f>CONCATENATE(baseURL!$A$1,baseURL!$B$1,baseURL!$C$1,".",C4234,".",L4234,".pkl&amp;seq=",BC4234)</f>
        <v>http://proteomics.broadinstitute.org/millscripts/viewfeed.pl?side=xl&amp;cycle=1&amp;fixedMods=iaaC&amp;file=msdataSM/iPRG2012_nd/cpick_in/iPRG2012_nd.2384.4.3.pkl&amp;seq=LVEGLANDPENKVPLLK</v>
      </c>
    </row>
    <row r="4235" spans="1:95" x14ac:dyDescent="0.2">
      <c r="A4235" s="3">
        <v>6947</v>
      </c>
      <c r="B4235" s="2" t="s">
        <v>10766</v>
      </c>
      <c r="C4235" s="2" t="s">
        <v>10751</v>
      </c>
      <c r="D4235" s="3">
        <v>11168</v>
      </c>
      <c r="E4235" s="3">
        <v>11158</v>
      </c>
      <c r="F4235" s="3">
        <v>50071</v>
      </c>
      <c r="G4235" s="3">
        <v>13541</v>
      </c>
      <c r="H4235" s="3">
        <v>40.4161</v>
      </c>
      <c r="I4235" s="30">
        <v>691.36414000000002</v>
      </c>
      <c r="J4235" s="30">
        <v>691.36342749999994</v>
      </c>
      <c r="K4235" s="30">
        <v>7.1000000000000002E-4</v>
      </c>
      <c r="L4235" s="3">
        <v>2</v>
      </c>
      <c r="M4235" s="3">
        <v>2</v>
      </c>
      <c r="N4235" s="10">
        <f t="shared" si="462"/>
        <v>1</v>
      </c>
      <c r="O4235" s="35">
        <v>2</v>
      </c>
      <c r="P4235" s="17"/>
      <c r="Q4235" s="40">
        <v>1381.7209399999999</v>
      </c>
      <c r="R4235" s="40">
        <v>691.36410999999998</v>
      </c>
      <c r="S4235" s="18">
        <f t="shared" si="463"/>
        <v>4.3392475258723105E-2</v>
      </c>
      <c r="T4235" s="18">
        <f t="shared" si="464"/>
        <v>-0.98717881094377191</v>
      </c>
      <c r="U4235" s="18">
        <f t="shared" si="465"/>
        <v>-0.73767207841166216</v>
      </c>
      <c r="V4235" s="30">
        <v>691.36360000000002</v>
      </c>
      <c r="W4235" s="3" t="s">
        <v>47</v>
      </c>
      <c r="X4235" s="3" t="s">
        <v>47</v>
      </c>
      <c r="Y4235" s="3" t="s">
        <v>47</v>
      </c>
      <c r="Z4235" s="3" t="s">
        <v>47</v>
      </c>
      <c r="AA4235" s="3" t="s">
        <v>48</v>
      </c>
      <c r="AB4235" s="12" t="s">
        <v>47</v>
      </c>
      <c r="AC4235" s="3" t="s">
        <v>47</v>
      </c>
      <c r="AD4235" s="3" t="s">
        <v>47</v>
      </c>
      <c r="AE4235" s="3" t="s">
        <v>47</v>
      </c>
      <c r="AF4235" s="3" t="s">
        <v>47</v>
      </c>
      <c r="AG4235" s="3" t="s">
        <v>47</v>
      </c>
      <c r="AH4235" s="3" t="s">
        <v>47</v>
      </c>
      <c r="AI4235" s="3" t="s">
        <v>47</v>
      </c>
      <c r="AJ4235" s="3" t="s">
        <v>47</v>
      </c>
      <c r="AK4235" s="3" t="s">
        <v>47</v>
      </c>
      <c r="AL4235" s="3" t="s">
        <v>47</v>
      </c>
      <c r="AM4235" s="3" t="s">
        <v>47</v>
      </c>
      <c r="AN4235" s="3" t="s">
        <v>47</v>
      </c>
      <c r="AO4235" s="3" t="s">
        <v>47</v>
      </c>
      <c r="AP4235" s="3" t="s">
        <v>47</v>
      </c>
      <c r="AQ4235" s="3" t="s">
        <v>47</v>
      </c>
      <c r="AU4235" s="3">
        <v>0</v>
      </c>
      <c r="AV4235" s="3">
        <v>20</v>
      </c>
      <c r="AW4235" s="3">
        <v>1</v>
      </c>
      <c r="AX4235" s="3">
        <v>20</v>
      </c>
      <c r="AY4235" s="3">
        <v>100</v>
      </c>
      <c r="AZ4235" s="6" t="str">
        <f t="shared" si="466"/>
        <v>2384.6</v>
      </c>
      <c r="BB4235" s="12" t="s">
        <v>79</v>
      </c>
      <c r="BC4235" s="12" t="s">
        <v>10668</v>
      </c>
      <c r="BJ4235" s="12">
        <f t="shared" si="467"/>
        <v>0</v>
      </c>
      <c r="BK4235" s="12">
        <f t="shared" si="468"/>
        <v>0</v>
      </c>
      <c r="CQ4235" s="3" t="str">
        <f>CONCATENATE(baseURL!$A$1,baseURL!$B$1,"+Acetyl",baseURL!$C$1,".",C4235,".",L4235,".pkl&amp;seq=",BC4235)</f>
        <v>http://proteomics.broadinstitute.org/millscripts/viewfeed.pl?side=xl&amp;cycle=1&amp;fixedMods=iaaC+Acetyl&amp;file=msdataSM/iPRG2012_nd/cpick_in/iPRG2012_nd.2384.6.2.pkl&amp;seq=ASTDFSKLETLK</v>
      </c>
    </row>
    <row r="4236" spans="1:95" x14ac:dyDescent="0.2">
      <c r="A4236" s="3">
        <v>4652</v>
      </c>
      <c r="B4236" s="2" t="s">
        <v>10767</v>
      </c>
      <c r="C4236" s="2" t="s">
        <v>10768</v>
      </c>
      <c r="D4236" s="3">
        <v>11170</v>
      </c>
      <c r="E4236" s="3">
        <v>11160</v>
      </c>
      <c r="F4236" s="3">
        <v>50073</v>
      </c>
      <c r="G4236" s="3">
        <v>13543</v>
      </c>
      <c r="H4236" s="3">
        <v>40.421100000000003</v>
      </c>
      <c r="I4236" s="30">
        <v>798.78560000000004</v>
      </c>
      <c r="J4236" s="30">
        <v>798.78360290000001</v>
      </c>
      <c r="K4236" s="30">
        <v>2E-3</v>
      </c>
      <c r="L4236" s="3">
        <v>3</v>
      </c>
      <c r="M4236" s="3">
        <v>3</v>
      </c>
      <c r="N4236" s="10">
        <f t="shared" si="462"/>
        <v>1</v>
      </c>
      <c r="O4236" s="35">
        <v>3</v>
      </c>
      <c r="P4236" s="17"/>
      <c r="Q4236" s="40">
        <v>2394.3350999999998</v>
      </c>
      <c r="R4236" s="40">
        <v>798.78322000000003</v>
      </c>
      <c r="S4236" s="18">
        <f t="shared" si="463"/>
        <v>2.9795317933900516</v>
      </c>
      <c r="T4236" s="18">
        <f t="shared" si="464"/>
        <v>0.47935408555136044</v>
      </c>
      <c r="U4236" s="18">
        <f t="shared" si="465"/>
        <v>0.35053315213004721</v>
      </c>
      <c r="V4236" s="30">
        <v>798.7835</v>
      </c>
      <c r="W4236" s="3" t="s">
        <v>47</v>
      </c>
      <c r="X4236" s="3" t="s">
        <v>47</v>
      </c>
      <c r="Y4236" s="3" t="s">
        <v>47</v>
      </c>
      <c r="Z4236" s="3" t="s">
        <v>47</v>
      </c>
      <c r="AA4236" s="3" t="s">
        <v>47</v>
      </c>
      <c r="AB4236" s="12" t="s">
        <v>47</v>
      </c>
      <c r="AC4236" s="3" t="s">
        <v>47</v>
      </c>
      <c r="AD4236" s="3" t="s">
        <v>47</v>
      </c>
      <c r="AE4236" s="3" t="s">
        <v>47</v>
      </c>
      <c r="AF4236" s="3" t="s">
        <v>47</v>
      </c>
      <c r="AG4236" s="3" t="s">
        <v>48</v>
      </c>
      <c r="AI4236" s="3" t="s">
        <v>47</v>
      </c>
      <c r="AK4236" s="3" t="s">
        <v>48</v>
      </c>
      <c r="AL4236" s="3" t="s">
        <v>47</v>
      </c>
      <c r="AM4236" s="3" t="s">
        <v>47</v>
      </c>
      <c r="AN4236" s="3" t="s">
        <v>47</v>
      </c>
      <c r="AU4236" s="3">
        <v>0</v>
      </c>
      <c r="AV4236" s="3">
        <v>14</v>
      </c>
      <c r="AW4236" s="3">
        <v>1</v>
      </c>
      <c r="AX4236" s="3">
        <v>14</v>
      </c>
      <c r="AY4236" s="3">
        <v>100</v>
      </c>
      <c r="AZ4236" s="6" t="str">
        <f t="shared" si="466"/>
        <v>2384.8</v>
      </c>
      <c r="BC4236" s="12" t="s">
        <v>10769</v>
      </c>
      <c r="BJ4236" s="12">
        <f t="shared" si="467"/>
        <v>0</v>
      </c>
      <c r="BK4236" s="12">
        <f t="shared" si="468"/>
        <v>0</v>
      </c>
      <c r="CQ4236" s="3" t="str">
        <f>CONCATENATE(baseURL!$A$1,baseURL!$B$1,baseURL!$C$1,".",C4236,".",L4236,".pkl&amp;seq=",BC4236)</f>
        <v>http://proteomics.broadinstitute.org/millscripts/viewfeed.pl?side=xl&amp;cycle=1&amp;fixedMods=iaaC&amp;file=msdataSM/iPRG2012_nd/cpick_in/iPRG2012_nd.2384.8.3.pkl&amp;seq=ALTRPAKQLLENAGEEGSVLLGK</v>
      </c>
    </row>
    <row r="4237" spans="1:95" x14ac:dyDescent="0.2">
      <c r="A4237" s="3">
        <v>2307</v>
      </c>
      <c r="B4237" s="2" t="s">
        <v>10770</v>
      </c>
      <c r="C4237" s="2" t="s">
        <v>10757</v>
      </c>
      <c r="D4237" s="3">
        <v>11172</v>
      </c>
      <c r="E4237" s="3">
        <v>11162</v>
      </c>
      <c r="F4237" s="3">
        <v>50088</v>
      </c>
      <c r="G4237" s="3">
        <v>13546</v>
      </c>
      <c r="H4237" s="3">
        <v>40.439300000000003</v>
      </c>
      <c r="I4237" s="30">
        <v>509.29023999999998</v>
      </c>
      <c r="J4237" s="30">
        <v>509.51625039999999</v>
      </c>
      <c r="K4237" s="30">
        <v>-0.22600999999999999</v>
      </c>
      <c r="L4237" s="3">
        <v>4</v>
      </c>
      <c r="M4237" s="3">
        <v>4</v>
      </c>
      <c r="N4237" s="10">
        <f t="shared" si="462"/>
        <v>1</v>
      </c>
      <c r="O4237" s="35">
        <v>4</v>
      </c>
      <c r="P4237" s="17"/>
      <c r="Q4237" s="40">
        <v>2035.04296</v>
      </c>
      <c r="R4237" s="40">
        <v>509.51620000000003</v>
      </c>
      <c r="S4237" s="18">
        <f t="shared" si="463"/>
        <v>-443.47952037647326</v>
      </c>
      <c r="T4237" s="18">
        <f t="shared" si="464"/>
        <v>9.8917365068474178E-2</v>
      </c>
      <c r="U4237" s="18">
        <f t="shared" si="465"/>
        <v>-0.39252922675793095</v>
      </c>
      <c r="V4237" s="30">
        <v>509.51600000000002</v>
      </c>
      <c r="W4237" s="3" t="s">
        <v>47</v>
      </c>
      <c r="Z4237" s="3" t="s">
        <v>47</v>
      </c>
      <c r="AA4237" s="3" t="s">
        <v>48</v>
      </c>
      <c r="AB4237" s="12" t="s">
        <v>47</v>
      </c>
      <c r="AC4237" s="3" t="s">
        <v>47</v>
      </c>
      <c r="AD4237" s="3" t="s">
        <v>47</v>
      </c>
      <c r="AE4237" s="3" t="s">
        <v>47</v>
      </c>
      <c r="AF4237" s="3" t="s">
        <v>47</v>
      </c>
      <c r="AH4237" s="3" t="s">
        <v>47</v>
      </c>
      <c r="AI4237" s="3" t="s">
        <v>48</v>
      </c>
      <c r="AK4237" s="3" t="s">
        <v>47</v>
      </c>
      <c r="AL4237" s="3" t="s">
        <v>47</v>
      </c>
      <c r="AN4237" s="3" t="s">
        <v>47</v>
      </c>
      <c r="AO4237" s="3" t="s">
        <v>47</v>
      </c>
      <c r="AP4237" s="3" t="s">
        <v>47</v>
      </c>
      <c r="AU4237" s="3">
        <v>0</v>
      </c>
      <c r="AV4237" s="3">
        <v>13</v>
      </c>
      <c r="AW4237" s="3">
        <v>1</v>
      </c>
      <c r="AX4237" s="3">
        <v>13</v>
      </c>
      <c r="AY4237" s="3">
        <v>100</v>
      </c>
      <c r="AZ4237" s="6" t="str">
        <f t="shared" si="466"/>
        <v>2385.2</v>
      </c>
      <c r="BC4237" s="12" t="s">
        <v>10771</v>
      </c>
      <c r="BJ4237" s="12">
        <f t="shared" si="467"/>
        <v>1</v>
      </c>
      <c r="BK4237" s="12">
        <f t="shared" si="468"/>
        <v>0</v>
      </c>
      <c r="CQ4237" s="3" t="str">
        <f>CONCATENATE(baseURL!$A$1,baseURL!$B$1,baseURL!$C$1,".",C4237,".",L4237,".pkl&amp;seq=",BC4237)</f>
        <v>http://proteomics.broadinstitute.org/millscripts/viewfeed.pl?side=xl&amp;cycle=1&amp;fixedMods=iaaC&amp;file=msdataSM/iPRG2012_nd/cpick_in/iPRG2012_nd.2385.2.4.pkl&amp;seq=SLAPAYGLPVVLHSDHCAK</v>
      </c>
    </row>
    <row r="4238" spans="1:95" x14ac:dyDescent="0.2">
      <c r="A4238" s="3">
        <v>3907</v>
      </c>
      <c r="B4238" s="2" t="s">
        <v>10772</v>
      </c>
      <c r="C4238" s="2" t="s">
        <v>10760</v>
      </c>
      <c r="D4238" s="3">
        <v>11173</v>
      </c>
      <c r="E4238" s="3">
        <v>11163</v>
      </c>
      <c r="F4238" s="3">
        <v>50089</v>
      </c>
      <c r="G4238" s="3">
        <v>13547</v>
      </c>
      <c r="H4238" s="3">
        <v>40.445099999999996</v>
      </c>
      <c r="I4238" s="30">
        <v>530.30580999999995</v>
      </c>
      <c r="J4238" s="30">
        <v>530.30569119999996</v>
      </c>
      <c r="K4238" s="30">
        <v>1.2E-4</v>
      </c>
      <c r="L4238" s="3">
        <v>3</v>
      </c>
      <c r="M4238" s="3">
        <v>3</v>
      </c>
      <c r="N4238" s="10">
        <f t="shared" si="462"/>
        <v>1</v>
      </c>
      <c r="O4238" s="35">
        <v>3</v>
      </c>
      <c r="P4238" s="17"/>
      <c r="Q4238" s="40">
        <v>1588.90572</v>
      </c>
      <c r="R4238" s="40">
        <v>530.30676000000005</v>
      </c>
      <c r="S4238" s="18">
        <f t="shared" si="463"/>
        <v>-1.7914159723375787</v>
      </c>
      <c r="T4238" s="18">
        <f t="shared" si="464"/>
        <v>-2.0154372538985466</v>
      </c>
      <c r="U4238" s="18">
        <f t="shared" si="465"/>
        <v>-2.375983289373941</v>
      </c>
      <c r="V4238" s="30">
        <v>530.30550000000005</v>
      </c>
      <c r="W4238" s="3" t="s">
        <v>47</v>
      </c>
      <c r="X4238" s="3" t="s">
        <v>47</v>
      </c>
      <c r="Y4238" s="3" t="s">
        <v>47</v>
      </c>
      <c r="Z4238" s="3" t="s">
        <v>47</v>
      </c>
      <c r="AA4238" s="3" t="s">
        <v>47</v>
      </c>
      <c r="AB4238" s="12" t="s">
        <v>47</v>
      </c>
      <c r="AD4238" s="3" t="s">
        <v>47</v>
      </c>
      <c r="AE4238" s="3" t="s">
        <v>47</v>
      </c>
      <c r="AF4238" s="3" t="s">
        <v>47</v>
      </c>
      <c r="AG4238" s="3" t="s">
        <v>47</v>
      </c>
      <c r="AH4238" s="3" t="s">
        <v>47</v>
      </c>
      <c r="AJ4238" s="3" t="s">
        <v>47</v>
      </c>
      <c r="AK4238" s="3" t="s">
        <v>47</v>
      </c>
      <c r="AL4238" s="3" t="s">
        <v>52</v>
      </c>
      <c r="AM4238" s="3" t="s">
        <v>48</v>
      </c>
      <c r="AU4238" s="3">
        <v>0</v>
      </c>
      <c r="AV4238" s="3">
        <v>13</v>
      </c>
      <c r="AW4238" s="3">
        <v>1</v>
      </c>
      <c r="AX4238" s="3">
        <v>13</v>
      </c>
      <c r="AY4238" s="3">
        <v>100</v>
      </c>
      <c r="AZ4238" s="6" t="str">
        <f t="shared" si="466"/>
        <v>2385.3</v>
      </c>
      <c r="BC4238" s="12" t="s">
        <v>10773</v>
      </c>
      <c r="BJ4238" s="12">
        <f t="shared" si="467"/>
        <v>0</v>
      </c>
      <c r="BK4238" s="12">
        <f t="shared" si="468"/>
        <v>0</v>
      </c>
      <c r="CQ4238" s="3" t="str">
        <f>CONCATENATE(baseURL!$A$1,baseURL!$B$1,baseURL!$C$1,".",C4238,".",L4238,".pkl&amp;seq=",BC4238)</f>
        <v>http://proteomics.broadinstitute.org/millscripts/viewfeed.pl?side=xl&amp;cycle=1&amp;fixedMods=iaaC&amp;file=msdataSM/iPRG2012_nd/cpick_in/iPRG2012_nd.2385.3.3.pkl&amp;seq=LLVEEGLNHLPVQK</v>
      </c>
    </row>
    <row r="4239" spans="1:95" x14ac:dyDescent="0.2">
      <c r="A4239" s="3">
        <v>1283</v>
      </c>
      <c r="B4239" s="2" t="s">
        <v>10782</v>
      </c>
      <c r="C4239" s="2" t="s">
        <v>10783</v>
      </c>
      <c r="D4239" s="3">
        <v>11176</v>
      </c>
      <c r="E4239" s="3">
        <v>11166</v>
      </c>
      <c r="F4239" s="3">
        <v>50129</v>
      </c>
      <c r="G4239" s="3">
        <v>13552</v>
      </c>
      <c r="H4239" s="3">
        <v>40.4773</v>
      </c>
      <c r="I4239" s="30">
        <v>433.24979000000002</v>
      </c>
      <c r="J4239" s="30">
        <v>433.24971119999998</v>
      </c>
      <c r="K4239" s="30">
        <v>8.0000000000000007E-5</v>
      </c>
      <c r="L4239" s="3">
        <v>2</v>
      </c>
      <c r="M4239" s="3">
        <v>2</v>
      </c>
      <c r="N4239" s="10">
        <f t="shared" si="462"/>
        <v>1</v>
      </c>
      <c r="O4239" s="35">
        <v>2</v>
      </c>
      <c r="P4239" s="17"/>
      <c r="Q4239" s="40">
        <v>865.49305000000004</v>
      </c>
      <c r="R4239" s="40">
        <v>433.25015999999999</v>
      </c>
      <c r="S4239" s="18">
        <f t="shared" si="463"/>
        <v>-0.85401007116843186</v>
      </c>
      <c r="T4239" s="18">
        <f t="shared" si="464"/>
        <v>-1.035891135078002</v>
      </c>
      <c r="U4239" s="18">
        <f t="shared" si="465"/>
        <v>-2.215809914577989</v>
      </c>
      <c r="V4239" s="30">
        <v>433.24919999999997</v>
      </c>
      <c r="X4239" s="3" t="s">
        <v>47</v>
      </c>
      <c r="Y4239" s="3" t="s">
        <v>47</v>
      </c>
      <c r="Z4239" s="3" t="s">
        <v>48</v>
      </c>
      <c r="AB4239" s="12" t="s">
        <v>47</v>
      </c>
      <c r="AC4239" s="3" t="s">
        <v>52</v>
      </c>
      <c r="AG4239" s="3" t="s">
        <v>47</v>
      </c>
      <c r="AH4239" s="3" t="s">
        <v>48</v>
      </c>
      <c r="AL4239" s="3" t="s">
        <v>52</v>
      </c>
      <c r="AU4239" s="3">
        <v>0</v>
      </c>
      <c r="AV4239" s="3">
        <v>4</v>
      </c>
      <c r="AW4239" s="3">
        <v>1</v>
      </c>
      <c r="AX4239" s="3">
        <v>4</v>
      </c>
      <c r="AY4239" s="3">
        <v>100</v>
      </c>
      <c r="AZ4239" s="6" t="str">
        <f t="shared" si="466"/>
        <v>2387.1</v>
      </c>
      <c r="BC4239" s="12" t="s">
        <v>10784</v>
      </c>
      <c r="BJ4239" s="12">
        <f t="shared" si="467"/>
        <v>0</v>
      </c>
      <c r="BK4239" s="12">
        <f t="shared" si="468"/>
        <v>0</v>
      </c>
      <c r="CQ4239" s="3" t="str">
        <f>CONCATENATE(baseURL!$A$1,baseURL!$B$1,baseURL!$C$1,".",C4239,".",L4239,".pkl&amp;seq=",BC4239)</f>
        <v>http://proteomics.broadinstitute.org/millscripts/viewfeed.pl?side=xl&amp;cycle=1&amp;fixedMods=iaaC&amp;file=msdataSM/iPRG2012_nd/cpick_in/iPRG2012_nd.2387.1.2.pkl&amp;seq=YFPGLLR</v>
      </c>
    </row>
    <row r="4240" spans="1:95" x14ac:dyDescent="0.2">
      <c r="A4240" s="3">
        <v>1680</v>
      </c>
      <c r="B4240" s="2" t="s">
        <v>10777</v>
      </c>
      <c r="C4240" s="2" t="s">
        <v>10778</v>
      </c>
      <c r="D4240" s="3">
        <v>11185</v>
      </c>
      <c r="E4240" s="3">
        <v>11175</v>
      </c>
      <c r="F4240" s="3">
        <v>50138</v>
      </c>
      <c r="G4240" s="3">
        <v>13561</v>
      </c>
      <c r="H4240" s="3">
        <v>40.491500000000002</v>
      </c>
      <c r="I4240" s="30">
        <v>832.92255999999998</v>
      </c>
      <c r="J4240" s="30">
        <v>833.42285779999997</v>
      </c>
      <c r="K4240" s="30">
        <v>-0.50029999999999997</v>
      </c>
      <c r="L4240" s="3">
        <v>2</v>
      </c>
      <c r="M4240" s="3">
        <v>2</v>
      </c>
      <c r="N4240" s="10">
        <f t="shared" si="462"/>
        <v>1</v>
      </c>
      <c r="O4240" s="35">
        <v>2</v>
      </c>
      <c r="P4240" s="17"/>
      <c r="Q4240" s="37">
        <v>1664.8345999999999</v>
      </c>
      <c r="R4240" s="37">
        <v>832.92093999999997</v>
      </c>
      <c r="S4240" s="18">
        <f t="shared" si="463"/>
        <v>1.9449625074891495</v>
      </c>
      <c r="T4240" s="18">
        <f t="shared" si="464"/>
        <v>602.59956965423521</v>
      </c>
      <c r="U4240" s="18">
        <f t="shared" si="465"/>
        <v>602.41011589886341</v>
      </c>
      <c r="V4240" s="30">
        <v>833.42269999999996</v>
      </c>
      <c r="W4240" s="3" t="s">
        <v>47</v>
      </c>
      <c r="X4240" s="3" t="s">
        <v>47</v>
      </c>
      <c r="Y4240" s="3" t="s">
        <v>47</v>
      </c>
      <c r="Z4240" s="3" t="s">
        <v>52</v>
      </c>
      <c r="AB4240" s="12" t="s">
        <v>52</v>
      </c>
      <c r="AC4240" s="3" t="s">
        <v>47</v>
      </c>
      <c r="AF4240" s="3" t="s">
        <v>47</v>
      </c>
      <c r="AG4240" s="3" t="s">
        <v>48</v>
      </c>
      <c r="AK4240" s="3" t="s">
        <v>47</v>
      </c>
      <c r="AM4240" s="3" t="s">
        <v>47</v>
      </c>
      <c r="AU4240" s="3">
        <v>0</v>
      </c>
      <c r="AV4240" s="3">
        <v>7</v>
      </c>
      <c r="AW4240" s="3">
        <v>1</v>
      </c>
      <c r="AX4240" s="3">
        <v>7</v>
      </c>
      <c r="AY4240" s="3">
        <v>100</v>
      </c>
      <c r="AZ4240" s="6" t="str">
        <f t="shared" si="466"/>
        <v>2387.10</v>
      </c>
      <c r="BC4240" s="12" t="s">
        <v>10779</v>
      </c>
      <c r="BJ4240" s="12">
        <f t="shared" si="467"/>
        <v>1</v>
      </c>
      <c r="BK4240" s="12">
        <f t="shared" si="468"/>
        <v>0</v>
      </c>
      <c r="CQ4240" s="3" t="str">
        <f>CONCATENATE(baseURL!$A$1,baseURL!$B$1,baseURL!$C$1,".",C4240,".",L4240,".pkl&amp;seq=",BC4240)</f>
        <v>http://proteomics.broadinstitute.org/millscripts/viewfeed.pl?side=xl&amp;cycle=1&amp;fixedMods=iaaC&amp;file=msdataSM/iPRG2012_nd/cpick_in/iPRG2012_nd.2387.10.2.pkl&amp;seq=SGKTCLLDLDMQGVK</v>
      </c>
    </row>
    <row r="4241" spans="1:95" x14ac:dyDescent="0.2">
      <c r="A4241" s="3">
        <v>2004</v>
      </c>
      <c r="B4241" s="2" t="s">
        <v>10780</v>
      </c>
      <c r="C4241" s="2" t="s">
        <v>10781</v>
      </c>
      <c r="D4241" s="3">
        <v>11186</v>
      </c>
      <c r="E4241" s="3">
        <v>11176</v>
      </c>
      <c r="F4241" s="3">
        <v>50139</v>
      </c>
      <c r="G4241" s="3">
        <v>13562</v>
      </c>
      <c r="H4241" s="3">
        <v>40.493099999999998</v>
      </c>
      <c r="I4241" s="30">
        <v>1018.023</v>
      </c>
      <c r="J4241" s="30">
        <v>1018.022981</v>
      </c>
      <c r="K4241" s="30">
        <v>2.0000000000000002E-5</v>
      </c>
      <c r="L4241" s="3">
        <v>2</v>
      </c>
      <c r="M4241" s="3">
        <v>0</v>
      </c>
      <c r="N4241" s="10">
        <f t="shared" si="462"/>
        <v>1</v>
      </c>
      <c r="O4241" s="35">
        <v>2</v>
      </c>
      <c r="P4241" s="17"/>
      <c r="Q4241" s="40">
        <v>2035.04296</v>
      </c>
      <c r="R4241" s="40">
        <v>1018.02512</v>
      </c>
      <c r="S4241" s="18">
        <f t="shared" si="463"/>
        <v>-2.0824633482431119</v>
      </c>
      <c r="T4241" s="18">
        <f t="shared" si="464"/>
        <v>-2.1011269349193586</v>
      </c>
      <c r="U4241" s="18">
        <f t="shared" si="465"/>
        <v>-2.4753809611339204</v>
      </c>
      <c r="V4241" s="30">
        <v>1018.0226</v>
      </c>
      <c r="W4241" s="3" t="s">
        <v>47</v>
      </c>
      <c r="X4241" s="3" t="s">
        <v>47</v>
      </c>
      <c r="Y4241" s="3" t="s">
        <v>47</v>
      </c>
      <c r="Z4241" s="3" t="s">
        <v>47</v>
      </c>
      <c r="AA4241" s="3" t="s">
        <v>47</v>
      </c>
      <c r="AB4241" s="12" t="s">
        <v>47</v>
      </c>
      <c r="AC4241" s="3" t="s">
        <v>47</v>
      </c>
      <c r="AD4241" s="3" t="s">
        <v>47</v>
      </c>
      <c r="AE4241" s="3" t="s">
        <v>47</v>
      </c>
      <c r="AF4241" s="3" t="s">
        <v>52</v>
      </c>
      <c r="AG4241" s="3" t="s">
        <v>48</v>
      </c>
      <c r="AH4241" s="3" t="s">
        <v>47</v>
      </c>
      <c r="AI4241" s="3" t="s">
        <v>47</v>
      </c>
      <c r="AJ4241" s="3" t="s">
        <v>47</v>
      </c>
      <c r="AK4241" s="3" t="s">
        <v>52</v>
      </c>
      <c r="AL4241" s="3" t="s">
        <v>48</v>
      </c>
      <c r="AM4241" s="3" t="s">
        <v>47</v>
      </c>
      <c r="AO4241" s="3" t="s">
        <v>47</v>
      </c>
      <c r="AU4241" s="3">
        <v>0</v>
      </c>
      <c r="AV4241" s="3">
        <v>14</v>
      </c>
      <c r="AW4241" s="3">
        <v>1</v>
      </c>
      <c r="AX4241" s="3">
        <v>14</v>
      </c>
      <c r="AY4241" s="3">
        <v>100</v>
      </c>
      <c r="AZ4241" s="6" t="str">
        <f t="shared" si="466"/>
        <v>2387.11</v>
      </c>
      <c r="BC4241" s="12" t="s">
        <v>10771</v>
      </c>
      <c r="BJ4241" s="12">
        <f t="shared" si="467"/>
        <v>1</v>
      </c>
      <c r="BK4241" s="12">
        <f t="shared" si="468"/>
        <v>0</v>
      </c>
      <c r="CQ4241" s="3" t="str">
        <f>CONCATENATE(baseURL!$A$1,baseURL!$B$1,baseURL!$C$1,".",C4241,".",L4241,".pkl&amp;seq=",BC4241)</f>
        <v>http://proteomics.broadinstitute.org/millscripts/viewfeed.pl?side=xl&amp;cycle=1&amp;fixedMods=iaaC&amp;file=msdataSM/iPRG2012_nd/cpick_in/iPRG2012_nd.2387.11.2.pkl&amp;seq=SLAPAYGLPVVLHSDHCAK</v>
      </c>
    </row>
    <row r="4242" spans="1:95" x14ac:dyDescent="0.2">
      <c r="A4242" s="3">
        <v>7692</v>
      </c>
      <c r="B4242" s="2" t="s">
        <v>10785</v>
      </c>
      <c r="C4242" s="2" t="s">
        <v>10786</v>
      </c>
      <c r="D4242" s="3">
        <v>11178</v>
      </c>
      <c r="E4242" s="3">
        <v>11168</v>
      </c>
      <c r="F4242" s="3">
        <v>50131</v>
      </c>
      <c r="G4242" s="3">
        <v>13554</v>
      </c>
      <c r="H4242" s="3">
        <v>40.479799999999997</v>
      </c>
      <c r="I4242" s="30">
        <v>468.77974999999998</v>
      </c>
      <c r="J4242" s="30">
        <v>468.77755569999999</v>
      </c>
      <c r="K4242" s="30">
        <v>2.1900000000000001E-3</v>
      </c>
      <c r="L4242" s="3">
        <v>4</v>
      </c>
      <c r="M4242" s="3">
        <v>4</v>
      </c>
      <c r="N4242" s="10">
        <f t="shared" si="462"/>
        <v>1</v>
      </c>
      <c r="O4242" s="35">
        <v>4</v>
      </c>
      <c r="Q4242" s="40">
        <v>1872.08879</v>
      </c>
      <c r="R4242" s="40">
        <v>468.77764999999999</v>
      </c>
      <c r="S4242" s="18">
        <f t="shared" si="463"/>
        <v>4.47973575528707</v>
      </c>
      <c r="T4242" s="18">
        <f t="shared" si="464"/>
        <v>-0.2011614674903075</v>
      </c>
      <c r="U4242" s="18">
        <f t="shared" si="465"/>
        <v>-0.95994337614160485</v>
      </c>
      <c r="V4242" s="30">
        <v>468.77719999999999</v>
      </c>
      <c r="W4242" s="3" t="s">
        <v>47</v>
      </c>
      <c r="X4242" s="3" t="s">
        <v>47</v>
      </c>
      <c r="Y4242" s="3" t="s">
        <v>47</v>
      </c>
      <c r="Z4242" s="3" t="s">
        <v>52</v>
      </c>
      <c r="AA4242" s="3" t="s">
        <v>47</v>
      </c>
      <c r="AB4242" s="12" t="s">
        <v>52</v>
      </c>
      <c r="AC4242" s="3" t="s">
        <v>52</v>
      </c>
      <c r="AD4242" s="3" t="s">
        <v>47</v>
      </c>
      <c r="AG4242" s="3" t="s">
        <v>52</v>
      </c>
      <c r="AH4242" s="3" t="s">
        <v>47</v>
      </c>
      <c r="AK4242" s="3" t="s">
        <v>47</v>
      </c>
      <c r="AO4242" s="3" t="s">
        <v>48</v>
      </c>
      <c r="AU4242" s="3">
        <v>0</v>
      </c>
      <c r="AV4242" s="3">
        <v>7</v>
      </c>
      <c r="AW4242" s="3">
        <v>2</v>
      </c>
      <c r="AX4242" s="3">
        <v>6</v>
      </c>
      <c r="AY4242" s="3">
        <v>85.71</v>
      </c>
      <c r="AZ4242" s="6" t="str">
        <f t="shared" si="466"/>
        <v>2387.3</v>
      </c>
      <c r="BC4242" s="12" t="s">
        <v>10787</v>
      </c>
      <c r="BI4242" s="12" t="s">
        <v>594</v>
      </c>
      <c r="BJ4242" s="12">
        <f t="shared" si="467"/>
        <v>0</v>
      </c>
      <c r="BK4242" s="12">
        <f t="shared" si="468"/>
        <v>1</v>
      </c>
      <c r="BR4242" s="3" t="s">
        <v>594</v>
      </c>
      <c r="BZ4242" s="3" t="s">
        <v>10788</v>
      </c>
      <c r="CQ4242" s="3" t="str">
        <f>CONCATENATE(baseURL!$A$1,baseURL!$B$1,baseURL!$C$1,".",C4242,".",L4242,".pkl&amp;seq=",BC4242,"&amp;varMods=ReducedCys-C")</f>
        <v>http://proteomics.broadinstitute.org/millscripts/viewfeed.pl?side=xl&amp;cycle=1&amp;fixedMods=iaaC&amp;file=msdataSM/iPRG2012_nd/cpick_in/iPRG2012_nd.2387.3.4.pkl&amp;seq=LVSKYRPNcPLLLVTR&amp;varMods=ReducedCys-C</v>
      </c>
    </row>
    <row r="4243" spans="1:95" x14ac:dyDescent="0.2">
      <c r="A4243" s="3">
        <v>3590</v>
      </c>
      <c r="B4243" s="2" t="s">
        <v>10789</v>
      </c>
      <c r="C4243" s="2" t="s">
        <v>10790</v>
      </c>
      <c r="D4243" s="3">
        <v>11179</v>
      </c>
      <c r="E4243" s="3">
        <v>11169</v>
      </c>
      <c r="F4243" s="3">
        <v>50132</v>
      </c>
      <c r="G4243" s="3">
        <v>13555</v>
      </c>
      <c r="H4243" s="3">
        <v>40.481499999999997</v>
      </c>
      <c r="I4243" s="30">
        <v>480.27165000000002</v>
      </c>
      <c r="J4243" s="30">
        <v>480.2705699</v>
      </c>
      <c r="K4243" s="30">
        <v>1.08E-3</v>
      </c>
      <c r="L4243" s="3">
        <v>2</v>
      </c>
      <c r="M4243" s="3">
        <v>2</v>
      </c>
      <c r="N4243" s="10">
        <f t="shared" si="462"/>
        <v>1</v>
      </c>
      <c r="O4243" s="35">
        <v>2</v>
      </c>
      <c r="P4243" s="17"/>
      <c r="Q4243" s="40">
        <v>959.53426000000002</v>
      </c>
      <c r="R4243" s="40">
        <v>480.27077000000003</v>
      </c>
      <c r="S4243" s="18">
        <f t="shared" si="463"/>
        <v>1.8322997254134514</v>
      </c>
      <c r="T4243" s="18">
        <f t="shared" si="464"/>
        <v>-0.41663997171663014</v>
      </c>
      <c r="U4243" s="18">
        <f t="shared" si="465"/>
        <v>-0.35396699246456037</v>
      </c>
      <c r="V4243" s="30">
        <v>480.2706</v>
      </c>
      <c r="X4243" s="3" t="s">
        <v>47</v>
      </c>
      <c r="Y4243" s="3" t="s">
        <v>47</v>
      </c>
      <c r="Z4243" s="3" t="s">
        <v>47</v>
      </c>
      <c r="AA4243" s="3" t="s">
        <v>47</v>
      </c>
      <c r="AB4243" s="12" t="s">
        <v>47</v>
      </c>
      <c r="AC4243" s="3" t="s">
        <v>47</v>
      </c>
      <c r="AF4243" s="3" t="s">
        <v>48</v>
      </c>
      <c r="AH4243" s="3" t="s">
        <v>47</v>
      </c>
      <c r="AI4243" s="3" t="s">
        <v>48</v>
      </c>
      <c r="AK4243" s="3" t="s">
        <v>52</v>
      </c>
      <c r="AL4243" s="3" t="s">
        <v>48</v>
      </c>
      <c r="AM4243" s="3" t="s">
        <v>65</v>
      </c>
      <c r="AN4243" s="3" t="s">
        <v>47</v>
      </c>
      <c r="AU4243" s="3">
        <v>1</v>
      </c>
      <c r="AV4243" s="3">
        <v>8</v>
      </c>
      <c r="AW4243" s="3">
        <v>1</v>
      </c>
      <c r="AX4243" s="3">
        <v>8</v>
      </c>
      <c r="AY4243" s="3">
        <v>100</v>
      </c>
      <c r="AZ4243" s="6" t="str">
        <f t="shared" si="466"/>
        <v>2387.4</v>
      </c>
      <c r="BC4243" s="12" t="s">
        <v>10791</v>
      </c>
      <c r="BJ4243" s="12">
        <f t="shared" si="467"/>
        <v>0</v>
      </c>
      <c r="BK4243" s="12">
        <f t="shared" si="468"/>
        <v>0</v>
      </c>
      <c r="CI4243" s="3" t="s">
        <v>10792</v>
      </c>
      <c r="CQ4243" s="3" t="str">
        <f>CONCATENATE(baseURL!$A$1,baseURL!$B$1,baseURL!$C$1,".",C4243,".",L4243,".pkl&amp;seq=",BC4243)</f>
        <v>http://proteomics.broadinstitute.org/millscripts/viewfeed.pl?side=xl&amp;cycle=1&amp;fixedMods=iaaC&amp;file=msdataSM/iPRG2012_nd/cpick_in/iPRG2012_nd.2387.4.2.pkl&amp;seq=AVLAELMGR</v>
      </c>
    </row>
    <row r="4244" spans="1:95" x14ac:dyDescent="0.2">
      <c r="A4244" s="3">
        <v>1141</v>
      </c>
      <c r="B4244" s="2" t="s">
        <v>10793</v>
      </c>
      <c r="C4244" s="2" t="s">
        <v>10794</v>
      </c>
      <c r="D4244" s="3">
        <v>11181</v>
      </c>
      <c r="E4244" s="3">
        <v>11171</v>
      </c>
      <c r="F4244" s="3">
        <v>50134</v>
      </c>
      <c r="G4244" s="3">
        <v>13557</v>
      </c>
      <c r="H4244" s="3">
        <v>40.4848</v>
      </c>
      <c r="I4244" s="30">
        <v>558.30133000000001</v>
      </c>
      <c r="J4244" s="30">
        <v>558.30076389999999</v>
      </c>
      <c r="K4244" s="30">
        <v>5.6999999999999998E-4</v>
      </c>
      <c r="L4244" s="3">
        <v>2</v>
      </c>
      <c r="M4244" s="3">
        <v>2</v>
      </c>
      <c r="N4244" s="10">
        <f t="shared" si="462"/>
        <v>1</v>
      </c>
      <c r="O4244" s="35">
        <v>2</v>
      </c>
      <c r="P4244" s="17"/>
      <c r="Q4244" s="40">
        <v>1115.59428</v>
      </c>
      <c r="R4244" s="40">
        <v>558.30078000000003</v>
      </c>
      <c r="S4244" s="18">
        <f t="shared" si="463"/>
        <v>0.9851320644324113</v>
      </c>
      <c r="T4244" s="18">
        <f t="shared" si="464"/>
        <v>-2.8837502320760135E-2</v>
      </c>
      <c r="U4244" s="18">
        <f t="shared" si="465"/>
        <v>-0.50152177823428612</v>
      </c>
      <c r="V4244" s="30">
        <v>558.30050000000006</v>
      </c>
      <c r="W4244" s="3" t="s">
        <v>48</v>
      </c>
      <c r="Z4244" s="3" t="s">
        <v>48</v>
      </c>
      <c r="AA4244" s="3" t="s">
        <v>47</v>
      </c>
      <c r="AC4244" s="3" t="s">
        <v>52</v>
      </c>
      <c r="AE4244" s="3" t="s">
        <v>47</v>
      </c>
      <c r="AF4244" s="3" t="s">
        <v>47</v>
      </c>
      <c r="AG4244" s="3" t="s">
        <v>48</v>
      </c>
      <c r="AI4244" s="3" t="s">
        <v>47</v>
      </c>
      <c r="AK4244" s="3" t="s">
        <v>52</v>
      </c>
      <c r="AL4244" s="3" t="s">
        <v>48</v>
      </c>
      <c r="AO4244" s="3" t="s">
        <v>48</v>
      </c>
      <c r="AP4244" s="3" t="s">
        <v>48</v>
      </c>
      <c r="AU4244" s="3">
        <v>0</v>
      </c>
      <c r="AV4244" s="3">
        <v>4</v>
      </c>
      <c r="AW4244" s="3">
        <v>1</v>
      </c>
      <c r="AX4244" s="3">
        <v>4</v>
      </c>
      <c r="AY4244" s="3">
        <v>100</v>
      </c>
      <c r="AZ4244" s="6" t="str">
        <f t="shared" si="466"/>
        <v>2387.6</v>
      </c>
      <c r="BB4244" s="12" t="s">
        <v>79</v>
      </c>
      <c r="BC4244" s="12" t="s">
        <v>10795</v>
      </c>
      <c r="BJ4244" s="12">
        <f t="shared" si="467"/>
        <v>0</v>
      </c>
      <c r="BK4244" s="12">
        <f t="shared" si="468"/>
        <v>0</v>
      </c>
      <c r="CQ4244" s="3" t="str">
        <f>CONCATENATE(baseURL!$A$1,baseURL!$B$1,"+Acetyl",baseURL!$C$1,".",C4244,".",L4244,".pkl&amp;seq=",BC4244)</f>
        <v>http://proteomics.broadinstitute.org/millscripts/viewfeed.pl?side=xl&amp;cycle=1&amp;fixedMods=iaaC+Acetyl&amp;file=msdataSM/iPRG2012_nd/cpick_in/iPRG2012_nd.2387.6.2.pkl&amp;seq=SNELELLQK</v>
      </c>
    </row>
    <row r="4245" spans="1:95" x14ac:dyDescent="0.2">
      <c r="A4245" s="3">
        <v>6167</v>
      </c>
      <c r="B4245" s="2" t="s">
        <v>10774</v>
      </c>
      <c r="C4245" s="2" t="s">
        <v>10775</v>
      </c>
      <c r="D4245" s="3">
        <v>11184</v>
      </c>
      <c r="E4245" s="3">
        <v>11174</v>
      </c>
      <c r="F4245" s="3">
        <v>50137</v>
      </c>
      <c r="G4245" s="3">
        <v>13560</v>
      </c>
      <c r="H4245" s="3">
        <v>40.489800000000002</v>
      </c>
      <c r="I4245" s="30">
        <v>606.35220000000004</v>
      </c>
      <c r="J4245" s="30">
        <v>606.35344090000001</v>
      </c>
      <c r="K4245" s="30">
        <v>-1.24E-3</v>
      </c>
      <c r="L4245" s="3">
        <v>2</v>
      </c>
      <c r="M4245" s="3">
        <v>2</v>
      </c>
      <c r="N4245" s="10">
        <f t="shared" si="462"/>
        <v>1</v>
      </c>
      <c r="O4245" s="35">
        <v>2</v>
      </c>
      <c r="P4245" s="17"/>
      <c r="Q4245" s="40">
        <v>1211.6994099999999</v>
      </c>
      <c r="R4245" s="40">
        <v>606.35334999999998</v>
      </c>
      <c r="S4245" s="18">
        <f t="shared" si="463"/>
        <v>-1.8965838977201992</v>
      </c>
      <c r="T4245" s="18">
        <f t="shared" si="464"/>
        <v>0.14991258815009317</v>
      </c>
      <c r="U4245" s="18">
        <f t="shared" si="465"/>
        <v>-0.41230084724895949</v>
      </c>
      <c r="V4245" s="30">
        <v>606.35310000000004</v>
      </c>
      <c r="W4245" s="3" t="s">
        <v>47</v>
      </c>
      <c r="X4245" s="3" t="s">
        <v>47</v>
      </c>
      <c r="Y4245" s="3" t="s">
        <v>47</v>
      </c>
      <c r="Z4245" s="3" t="s">
        <v>47</v>
      </c>
      <c r="AA4245" s="3" t="s">
        <v>47</v>
      </c>
      <c r="AB4245" s="12" t="s">
        <v>47</v>
      </c>
      <c r="AC4245" s="3" t="s">
        <v>47</v>
      </c>
      <c r="AD4245" s="3" t="s">
        <v>47</v>
      </c>
      <c r="AE4245" s="3" t="s">
        <v>47</v>
      </c>
      <c r="AF4245" s="3" t="s">
        <v>47</v>
      </c>
      <c r="AG4245" s="3" t="s">
        <v>47</v>
      </c>
      <c r="AH4245" s="3" t="s">
        <v>47</v>
      </c>
      <c r="AI4245" s="3" t="s">
        <v>47</v>
      </c>
      <c r="AJ4245" s="3" t="s">
        <v>52</v>
      </c>
      <c r="AK4245" s="3" t="s">
        <v>47</v>
      </c>
      <c r="AL4245" s="3" t="s">
        <v>47</v>
      </c>
      <c r="AN4245" s="3" t="s">
        <v>47</v>
      </c>
      <c r="AU4245" s="3">
        <v>0</v>
      </c>
      <c r="AV4245" s="3">
        <v>16</v>
      </c>
      <c r="AW4245" s="3">
        <v>1</v>
      </c>
      <c r="AX4245" s="3">
        <v>16</v>
      </c>
      <c r="AY4245" s="3">
        <v>100</v>
      </c>
      <c r="AZ4245" s="6" t="str">
        <f t="shared" si="466"/>
        <v>2387.9</v>
      </c>
      <c r="BC4245" s="12" t="s">
        <v>10776</v>
      </c>
      <c r="BJ4245" s="12">
        <f t="shared" si="467"/>
        <v>0</v>
      </c>
      <c r="BK4245" s="12">
        <f t="shared" si="468"/>
        <v>0</v>
      </c>
      <c r="CQ4245" s="3" t="str">
        <f>CONCATENATE(baseURL!$A$1,baseURL!$B$1,baseURL!$C$1,".",C4245,".",L4245,".pkl&amp;seq=",BC4245)</f>
        <v>http://proteomics.broadinstitute.org/millscripts/viewfeed.pl?side=xl&amp;cycle=1&amp;fixedMods=iaaC&amp;file=msdataSM/iPRG2012_nd/cpick_in/iPRG2012_nd.2387.9.2.pkl&amp;seq=LLSEEALPALR</v>
      </c>
    </row>
    <row r="4246" spans="1:95" x14ac:dyDescent="0.2">
      <c r="A4246" s="3">
        <v>5000</v>
      </c>
      <c r="B4246" s="2" t="s">
        <v>10796</v>
      </c>
      <c r="C4246" s="2" t="s">
        <v>10785</v>
      </c>
      <c r="D4246" s="3">
        <v>11190</v>
      </c>
      <c r="E4246" s="3">
        <v>11180</v>
      </c>
      <c r="F4246" s="3">
        <v>50153</v>
      </c>
      <c r="G4246" s="3">
        <v>13567</v>
      </c>
      <c r="H4246" s="3">
        <v>40.5105</v>
      </c>
      <c r="I4246" s="30">
        <v>642.33918000000006</v>
      </c>
      <c r="J4246" s="30">
        <v>642.33945859999994</v>
      </c>
      <c r="K4246" s="30">
        <v>-2.7999999999999998E-4</v>
      </c>
      <c r="L4246" s="3">
        <v>2</v>
      </c>
      <c r="M4246" s="3">
        <v>2</v>
      </c>
      <c r="N4246" s="10">
        <f t="shared" si="462"/>
        <v>1</v>
      </c>
      <c r="O4246" s="35">
        <v>2</v>
      </c>
      <c r="P4246" s="17"/>
      <c r="Q4246" s="40">
        <v>1283.67426</v>
      </c>
      <c r="R4246" s="40">
        <v>642.34077000000002</v>
      </c>
      <c r="S4246" s="18">
        <f t="shared" si="463"/>
        <v>-2.4753216271242993</v>
      </c>
      <c r="T4246" s="18">
        <f t="shared" si="464"/>
        <v>-2.0415954604234461</v>
      </c>
      <c r="U4246" s="18">
        <f t="shared" si="465"/>
        <v>-1.6657824787098501</v>
      </c>
      <c r="V4246" s="30">
        <v>642.33969999999999</v>
      </c>
      <c r="W4246" s="3" t="s">
        <v>47</v>
      </c>
      <c r="X4246" s="3" t="s">
        <v>47</v>
      </c>
      <c r="Y4246" s="3" t="s">
        <v>47</v>
      </c>
      <c r="Z4246" s="3" t="s">
        <v>47</v>
      </c>
      <c r="AA4246" s="3" t="s">
        <v>48</v>
      </c>
      <c r="AB4246" s="12" t="s">
        <v>47</v>
      </c>
      <c r="AC4246" s="3" t="s">
        <v>47</v>
      </c>
      <c r="AD4246" s="3" t="s">
        <v>47</v>
      </c>
      <c r="AE4246" s="3" t="s">
        <v>47</v>
      </c>
      <c r="AF4246" s="3" t="s">
        <v>47</v>
      </c>
      <c r="AG4246" s="3" t="s">
        <v>47</v>
      </c>
      <c r="AH4246" s="3" t="s">
        <v>47</v>
      </c>
      <c r="AI4246" s="3" t="s">
        <v>47</v>
      </c>
      <c r="AJ4246" s="3" t="s">
        <v>47</v>
      </c>
      <c r="AK4246" s="3" t="s">
        <v>47</v>
      </c>
      <c r="AL4246" s="3" t="s">
        <v>47</v>
      </c>
      <c r="AM4246" s="3" t="s">
        <v>47</v>
      </c>
      <c r="AN4246" s="3" t="s">
        <v>47</v>
      </c>
      <c r="AU4246" s="3">
        <v>0</v>
      </c>
      <c r="AV4246" s="3">
        <v>17</v>
      </c>
      <c r="AW4246" s="3">
        <v>1</v>
      </c>
      <c r="AX4246" s="3">
        <v>17</v>
      </c>
      <c r="AY4246" s="3">
        <v>100</v>
      </c>
      <c r="AZ4246" s="6" t="str">
        <f t="shared" si="466"/>
        <v>2388.4</v>
      </c>
      <c r="BC4246" s="12" t="s">
        <v>10702</v>
      </c>
      <c r="BJ4246" s="12">
        <f t="shared" si="467"/>
        <v>0</v>
      </c>
      <c r="BK4246" s="12">
        <f t="shared" si="468"/>
        <v>0</v>
      </c>
      <c r="CQ4246" s="3" t="str">
        <f>CONCATENATE(baseURL!$A$1,baseURL!$B$1,baseURL!$C$1,".",C4246,".",L4246,".pkl&amp;seq=",BC4246)</f>
        <v>http://proteomics.broadinstitute.org/millscripts/viewfeed.pl?side=xl&amp;cycle=1&amp;fixedMods=iaaC&amp;file=msdataSM/iPRG2012_nd/cpick_in/iPRG2012_nd.2388.4.2.pkl&amp;seq=AGAVAPEDLWVR</v>
      </c>
    </row>
    <row r="4247" spans="1:95" x14ac:dyDescent="0.2">
      <c r="A4247" s="3">
        <v>757</v>
      </c>
      <c r="B4247" s="2" t="s">
        <v>10797</v>
      </c>
      <c r="C4247" s="2" t="s">
        <v>10789</v>
      </c>
      <c r="D4247" s="3">
        <v>11191</v>
      </c>
      <c r="E4247" s="3">
        <v>11181</v>
      </c>
      <c r="F4247" s="3">
        <v>50154</v>
      </c>
      <c r="G4247" s="3">
        <v>13568</v>
      </c>
      <c r="H4247" s="3">
        <v>40.5139</v>
      </c>
      <c r="I4247" s="30">
        <v>651.31092999999998</v>
      </c>
      <c r="J4247" s="30">
        <v>651.30923010000004</v>
      </c>
      <c r="K4247" s="30">
        <v>1.6999999999999999E-3</v>
      </c>
      <c r="L4247" s="3">
        <v>3</v>
      </c>
      <c r="M4247" s="3">
        <v>3</v>
      </c>
      <c r="N4247" s="10">
        <f t="shared" si="462"/>
        <v>1</v>
      </c>
      <c r="O4247" s="35">
        <v>3</v>
      </c>
      <c r="P4247" s="17"/>
      <c r="Q4247" s="40">
        <v>1951.9120399999999</v>
      </c>
      <c r="R4247" s="32">
        <v>651.30885999999998</v>
      </c>
      <c r="S4247" s="18">
        <f t="shared" si="463"/>
        <v>3.1782156318330248</v>
      </c>
      <c r="T4247" s="18">
        <f t="shared" si="464"/>
        <v>0.56824038913682651</v>
      </c>
      <c r="U4247" s="18">
        <f t="shared" si="465"/>
        <v>0.36848876884999299</v>
      </c>
      <c r="V4247" s="30">
        <v>651.30909999999994</v>
      </c>
      <c r="W4247" s="3" t="s">
        <v>47</v>
      </c>
      <c r="AB4247" s="12" t="s">
        <v>52</v>
      </c>
      <c r="AC4247" s="3" t="s">
        <v>52</v>
      </c>
      <c r="AD4247" s="3" t="s">
        <v>47</v>
      </c>
      <c r="AE4247" s="3" t="s">
        <v>47</v>
      </c>
      <c r="AF4247" s="3" t="s">
        <v>47</v>
      </c>
      <c r="AG4247" s="3" t="s">
        <v>52</v>
      </c>
      <c r="AJ4247" s="3" t="s">
        <v>48</v>
      </c>
      <c r="AP4247" s="3" t="s">
        <v>52</v>
      </c>
      <c r="AU4247" s="3">
        <v>0</v>
      </c>
      <c r="AV4247" s="3">
        <v>4</v>
      </c>
      <c r="AW4247" s="3">
        <v>3</v>
      </c>
      <c r="AX4247" s="3">
        <v>2</v>
      </c>
      <c r="AY4247" s="3">
        <v>50</v>
      </c>
      <c r="AZ4247" s="6" t="str">
        <f t="shared" si="466"/>
        <v>2388.5</v>
      </c>
      <c r="BC4247" s="12" t="s">
        <v>10798</v>
      </c>
      <c r="BJ4247" s="12">
        <f t="shared" si="467"/>
        <v>0</v>
      </c>
      <c r="BK4247" s="12">
        <f t="shared" si="468"/>
        <v>0</v>
      </c>
      <c r="BM4247" s="3" t="s">
        <v>162</v>
      </c>
      <c r="BR4247" s="3" t="s">
        <v>162</v>
      </c>
      <c r="CQ4247" s="3" t="str">
        <f>CONCATENATE(baseURL!$A$1,baseURL!$B$1,baseURL!$C$1,".",C4247,".",L4247,".pkl&amp;seq=",BC4247,"&amp;varMods=Sodiated-E")</f>
        <v>http://proteomics.broadinstitute.org/millscripts/viewfeed.pl?side=xl&amp;cycle=1&amp;fixedMods=iaaC&amp;file=msdataSM/iPRG2012_nd/cpick_in/iPRG2012_nd.2388.5.3.pkl&amp;seq=VWLDPNeTSELAQANSR&amp;varMods=Sodiated-E</v>
      </c>
    </row>
    <row r="4248" spans="1:95" x14ac:dyDescent="0.2">
      <c r="A4248" s="3">
        <v>3508</v>
      </c>
      <c r="B4248" s="2" t="s">
        <v>10799</v>
      </c>
      <c r="C4248" s="2" t="s">
        <v>10800</v>
      </c>
      <c r="D4248" s="3">
        <v>11203</v>
      </c>
      <c r="E4248" s="3">
        <v>11193</v>
      </c>
      <c r="F4248" s="3">
        <v>50181</v>
      </c>
      <c r="G4248" s="3">
        <v>13581</v>
      </c>
      <c r="H4248" s="3">
        <v>40.541200000000003</v>
      </c>
      <c r="I4248" s="30">
        <v>656.32640000000004</v>
      </c>
      <c r="J4248" s="30">
        <v>656.36912310000002</v>
      </c>
      <c r="K4248" s="30">
        <v>-4.2720000000000001E-2</v>
      </c>
      <c r="L4248" s="3">
        <v>2</v>
      </c>
      <c r="M4248" s="3">
        <v>2</v>
      </c>
      <c r="N4248" s="10">
        <f t="shared" si="462"/>
        <v>1</v>
      </c>
      <c r="O4248" s="35">
        <v>2</v>
      </c>
      <c r="P4248" s="17"/>
      <c r="Q4248" s="40">
        <v>1311.7340899999999</v>
      </c>
      <c r="R4248" s="40">
        <v>656.37067999999999</v>
      </c>
      <c r="S4248" s="18">
        <f t="shared" si="463"/>
        <v>-67.461879924249374</v>
      </c>
      <c r="T4248" s="18">
        <f t="shared" si="464"/>
        <v>-2.3719828557373464</v>
      </c>
      <c r="U4248" s="18">
        <f t="shared" si="465"/>
        <v>-2.4071763839145324</v>
      </c>
      <c r="V4248" s="30">
        <v>656.3691</v>
      </c>
      <c r="W4248" s="3" t="s">
        <v>47</v>
      </c>
      <c r="X4248" s="3" t="s">
        <v>47</v>
      </c>
      <c r="Y4248" s="3" t="s">
        <v>47</v>
      </c>
      <c r="Z4248" s="3" t="s">
        <v>47</v>
      </c>
      <c r="AA4248" s="3" t="s">
        <v>47</v>
      </c>
      <c r="AB4248" s="12" t="s">
        <v>47</v>
      </c>
      <c r="AC4248" s="3" t="s">
        <v>47</v>
      </c>
      <c r="AD4248" s="3" t="s">
        <v>47</v>
      </c>
      <c r="AE4248" s="3" t="s">
        <v>47</v>
      </c>
      <c r="AF4248" s="3" t="s">
        <v>47</v>
      </c>
      <c r="AH4248" s="3" t="s">
        <v>47</v>
      </c>
      <c r="AI4248" s="3" t="s">
        <v>47</v>
      </c>
      <c r="AK4248" s="3" t="s">
        <v>48</v>
      </c>
      <c r="AL4248" s="3" t="s">
        <v>47</v>
      </c>
      <c r="AM4248" s="3" t="s">
        <v>47</v>
      </c>
      <c r="AU4248" s="3">
        <v>0</v>
      </c>
      <c r="AV4248" s="3">
        <v>14</v>
      </c>
      <c r="AW4248" s="3">
        <v>1</v>
      </c>
      <c r="AX4248" s="3">
        <v>14</v>
      </c>
      <c r="AY4248" s="3">
        <v>100</v>
      </c>
      <c r="AZ4248" s="6" t="str">
        <f t="shared" si="466"/>
        <v>2389.11</v>
      </c>
      <c r="BC4248" s="12" t="s">
        <v>10801</v>
      </c>
      <c r="BJ4248" s="12">
        <f t="shared" si="467"/>
        <v>0</v>
      </c>
      <c r="BK4248" s="12">
        <f t="shared" si="468"/>
        <v>0</v>
      </c>
      <c r="CQ4248" s="3" t="str">
        <f>CONCATENATE(baseURL!$A$1,baseURL!$B$1,baseURL!$C$1,".",C4248,".",L4248,".pkl&amp;seq=",BC4248)</f>
        <v>http://proteomics.broadinstitute.org/millscripts/viewfeed.pl?side=xl&amp;cycle=1&amp;fixedMods=iaaC&amp;file=msdataSM/iPRG2012_nd/cpick_in/iPRG2012_nd.2389.11.2.pkl&amp;seq=MLLTHVDLLEK</v>
      </c>
    </row>
    <row r="4249" spans="1:95" x14ac:dyDescent="0.2">
      <c r="A4249" s="3">
        <v>2467</v>
      </c>
      <c r="B4249" s="2" t="s">
        <v>10802</v>
      </c>
      <c r="C4249" s="2" t="s">
        <v>10803</v>
      </c>
      <c r="D4249" s="3">
        <v>11200</v>
      </c>
      <c r="E4249" s="3">
        <v>11190</v>
      </c>
      <c r="F4249" s="3">
        <v>50178</v>
      </c>
      <c r="G4249" s="3">
        <v>13578</v>
      </c>
      <c r="H4249" s="3">
        <v>40.536200000000001</v>
      </c>
      <c r="I4249" s="30">
        <v>612.31412999999998</v>
      </c>
      <c r="J4249" s="30">
        <v>612.62375780000002</v>
      </c>
      <c r="K4249" s="30">
        <v>-0.30963000000000002</v>
      </c>
      <c r="L4249" s="3">
        <v>3</v>
      </c>
      <c r="M4249" s="3">
        <v>3</v>
      </c>
      <c r="N4249" s="10">
        <f t="shared" si="462"/>
        <v>1</v>
      </c>
      <c r="O4249" s="35">
        <v>3</v>
      </c>
      <c r="P4249" s="17"/>
      <c r="Q4249" s="40">
        <v>1835.85924</v>
      </c>
      <c r="R4249" s="40">
        <v>612.62459999999999</v>
      </c>
      <c r="S4249" s="18">
        <f t="shared" si="463"/>
        <v>-506.78670102377441</v>
      </c>
      <c r="T4249" s="18">
        <f t="shared" si="464"/>
        <v>-1.3747407465607604</v>
      </c>
      <c r="U4249" s="18">
        <f t="shared" si="465"/>
        <v>-1.305856800439547</v>
      </c>
      <c r="V4249" s="30">
        <v>612.62379999999996</v>
      </c>
      <c r="W4249" s="3" t="s">
        <v>47</v>
      </c>
      <c r="Z4249" s="3" t="s">
        <v>47</v>
      </c>
      <c r="AA4249" s="3" t="s">
        <v>47</v>
      </c>
      <c r="AB4249" s="12" t="s">
        <v>47</v>
      </c>
      <c r="AC4249" s="3" t="s">
        <v>47</v>
      </c>
      <c r="AD4249" s="3" t="s">
        <v>47</v>
      </c>
      <c r="AE4249" s="3" t="s">
        <v>47</v>
      </c>
      <c r="AF4249" s="3" t="s">
        <v>48</v>
      </c>
      <c r="AH4249" s="3" t="s">
        <v>47</v>
      </c>
      <c r="AI4249" s="3" t="s">
        <v>48</v>
      </c>
      <c r="AK4249" s="3" t="s">
        <v>47</v>
      </c>
      <c r="AL4249" s="3" t="s">
        <v>48</v>
      </c>
      <c r="AN4249" s="3" t="s">
        <v>47</v>
      </c>
      <c r="AU4249" s="3">
        <v>0</v>
      </c>
      <c r="AV4249" s="3">
        <v>10</v>
      </c>
      <c r="AW4249" s="3">
        <v>1</v>
      </c>
      <c r="AX4249" s="3">
        <v>10</v>
      </c>
      <c r="AY4249" s="3">
        <v>100</v>
      </c>
      <c r="AZ4249" s="6" t="str">
        <f t="shared" si="466"/>
        <v>2389.8</v>
      </c>
      <c r="BC4249" s="12" t="s">
        <v>10804</v>
      </c>
      <c r="BJ4249" s="12">
        <f t="shared" si="467"/>
        <v>0</v>
      </c>
      <c r="BK4249" s="12">
        <f t="shared" si="468"/>
        <v>0</v>
      </c>
      <c r="CQ4249" s="3" t="str">
        <f>CONCATENATE(baseURL!$A$1,baseURL!$B$1,baseURL!$C$1,".",C4249,".",L4249,".pkl&amp;seq=",BC4249)</f>
        <v>http://proteomics.broadinstitute.org/millscripts/viewfeed.pl?side=xl&amp;cycle=1&amp;fixedMods=iaaC&amp;file=msdataSM/iPRG2012_nd/cpick_in/iPRG2012_nd.2389.8.3.pkl&amp;seq=KMTTDDDLNWQELAR</v>
      </c>
    </row>
    <row r="4250" spans="1:95" x14ac:dyDescent="0.2">
      <c r="A4250" s="3">
        <v>2372</v>
      </c>
      <c r="B4250" s="2" t="s">
        <v>10805</v>
      </c>
      <c r="C4250" s="2" t="s">
        <v>10806</v>
      </c>
      <c r="D4250" s="3">
        <v>11204</v>
      </c>
      <c r="E4250" s="3">
        <v>11194</v>
      </c>
      <c r="F4250" s="3">
        <v>50192</v>
      </c>
      <c r="G4250" s="3">
        <v>13583</v>
      </c>
      <c r="H4250" s="3">
        <v>40.5501</v>
      </c>
      <c r="I4250" s="30">
        <v>436.25040000000001</v>
      </c>
      <c r="J4250" s="30">
        <v>436.24924920000001</v>
      </c>
      <c r="K4250" s="30">
        <v>1.15E-3</v>
      </c>
      <c r="L4250" s="3">
        <v>4</v>
      </c>
      <c r="M4250" s="3">
        <v>2</v>
      </c>
      <c r="N4250" s="10">
        <f t="shared" si="462"/>
        <v>-1</v>
      </c>
      <c r="O4250" s="35">
        <v>2</v>
      </c>
      <c r="P4250" s="17"/>
      <c r="Q4250" s="40">
        <v>871.49238000000003</v>
      </c>
      <c r="R4250" s="40">
        <v>436.24982999999997</v>
      </c>
      <c r="S4250" s="18">
        <f t="shared" si="463"/>
        <v>1.3065907671272152</v>
      </c>
      <c r="T4250" s="18">
        <f t="shared" si="464"/>
        <v>-1.3313472235990904</v>
      </c>
      <c r="U4250" s="18">
        <f t="shared" si="465"/>
        <v>-1.6733530875551668</v>
      </c>
      <c r="V4250" s="30">
        <v>436.2491</v>
      </c>
      <c r="W4250" s="3" t="s">
        <v>47</v>
      </c>
      <c r="Z4250" s="3" t="s">
        <v>47</v>
      </c>
      <c r="AA4250" s="3" t="s">
        <v>47</v>
      </c>
      <c r="AB4250" s="12" t="s">
        <v>47</v>
      </c>
      <c r="AC4250" s="3" t="s">
        <v>52</v>
      </c>
      <c r="AH4250" s="3" t="s">
        <v>48</v>
      </c>
      <c r="AL4250" s="3" t="s">
        <v>52</v>
      </c>
      <c r="AP4250" s="3" t="s">
        <v>52</v>
      </c>
      <c r="AU4250" s="3">
        <v>0</v>
      </c>
      <c r="AV4250" s="3">
        <v>4</v>
      </c>
      <c r="AW4250" s="3">
        <v>1</v>
      </c>
      <c r="AX4250" s="3">
        <v>4</v>
      </c>
      <c r="AY4250" s="3">
        <v>100</v>
      </c>
      <c r="AZ4250" s="6" t="str">
        <f t="shared" si="466"/>
        <v>2390.1</v>
      </c>
      <c r="BC4250" s="12" t="s">
        <v>10724</v>
      </c>
      <c r="BJ4250" s="12">
        <f t="shared" si="467"/>
        <v>0</v>
      </c>
      <c r="BK4250" s="12">
        <f t="shared" si="468"/>
        <v>0</v>
      </c>
      <c r="CQ4250" s="3" t="str">
        <f>CONCATENATE(baseURL!$A$1,baseURL!$B$1,baseURL!$C$1,".",C4250,".",L4250,".pkl&amp;seq=",BC4250)</f>
        <v>http://proteomics.broadinstitute.org/millscripts/viewfeed.pl?side=xl&amp;cycle=1&amp;fixedMods=iaaC&amp;file=msdataSM/iPRG2012_nd/cpick_in/iPRG2012_nd.2390.1.4.pkl&amp;seq=SFLTYLK</v>
      </c>
    </row>
    <row r="4251" spans="1:95" x14ac:dyDescent="0.2">
      <c r="A4251" s="3">
        <v>6903</v>
      </c>
      <c r="B4251" s="2" t="s">
        <v>10807</v>
      </c>
      <c r="C4251" s="2" t="s">
        <v>10808</v>
      </c>
      <c r="D4251" s="3">
        <v>11206</v>
      </c>
      <c r="E4251" s="3">
        <v>11196</v>
      </c>
      <c r="F4251" s="3">
        <v>50194</v>
      </c>
      <c r="G4251" s="3">
        <v>13585</v>
      </c>
      <c r="H4251" s="3">
        <v>40.555100000000003</v>
      </c>
      <c r="I4251" s="30">
        <v>521.79858000000002</v>
      </c>
      <c r="J4251" s="30">
        <v>521.79733839999994</v>
      </c>
      <c r="K4251" s="30">
        <v>1.24E-3</v>
      </c>
      <c r="L4251" s="3">
        <v>2</v>
      </c>
      <c r="M4251" s="3">
        <v>2</v>
      </c>
      <c r="N4251" s="10">
        <f t="shared" si="462"/>
        <v>1</v>
      </c>
      <c r="O4251" s="35">
        <v>2</v>
      </c>
      <c r="P4251" s="17"/>
      <c r="Q4251" s="40">
        <v>1042.58914</v>
      </c>
      <c r="R4251" s="40">
        <v>521.79821000000004</v>
      </c>
      <c r="S4251" s="18">
        <f t="shared" si="463"/>
        <v>0.70908637263308061</v>
      </c>
      <c r="T4251" s="18">
        <f t="shared" si="464"/>
        <v>-1.6703775202599787</v>
      </c>
      <c r="U4251" s="18">
        <f t="shared" si="465"/>
        <v>-1.9356141525759398</v>
      </c>
      <c r="V4251" s="30">
        <v>521.79719999999998</v>
      </c>
      <c r="W4251" s="3" t="s">
        <v>47</v>
      </c>
      <c r="X4251" s="3" t="s">
        <v>47</v>
      </c>
      <c r="Y4251" s="3" t="s">
        <v>47</v>
      </c>
      <c r="Z4251" s="3" t="s">
        <v>47</v>
      </c>
      <c r="AA4251" s="3" t="s">
        <v>48</v>
      </c>
      <c r="AB4251" s="12" t="s">
        <v>47</v>
      </c>
      <c r="AC4251" s="3" t="s">
        <v>47</v>
      </c>
      <c r="AD4251" s="3" t="s">
        <v>47</v>
      </c>
      <c r="AE4251" s="3" t="s">
        <v>47</v>
      </c>
      <c r="AF4251" s="3" t="s">
        <v>47</v>
      </c>
      <c r="AG4251" s="3" t="s">
        <v>47</v>
      </c>
      <c r="AH4251" s="3" t="s">
        <v>48</v>
      </c>
      <c r="AI4251" s="3" t="s">
        <v>47</v>
      </c>
      <c r="AJ4251" s="3" t="s">
        <v>47</v>
      </c>
      <c r="AK4251" s="3" t="s">
        <v>47</v>
      </c>
      <c r="AL4251" s="3" t="s">
        <v>47</v>
      </c>
      <c r="AM4251" s="3" t="s">
        <v>47</v>
      </c>
      <c r="AN4251" s="3" t="s">
        <v>47</v>
      </c>
      <c r="AO4251" s="3" t="s">
        <v>47</v>
      </c>
      <c r="AP4251" s="3" t="s">
        <v>47</v>
      </c>
      <c r="AU4251" s="3">
        <v>0</v>
      </c>
      <c r="AV4251" s="3">
        <v>18</v>
      </c>
      <c r="AW4251" s="3">
        <v>1</v>
      </c>
      <c r="AX4251" s="3">
        <v>18</v>
      </c>
      <c r="AY4251" s="3">
        <v>100</v>
      </c>
      <c r="AZ4251" s="6" t="str">
        <f t="shared" si="466"/>
        <v>2390.3</v>
      </c>
      <c r="BB4251" s="12" t="s">
        <v>79</v>
      </c>
      <c r="BC4251" s="12" t="s">
        <v>10726</v>
      </c>
      <c r="BJ4251" s="12">
        <f t="shared" si="467"/>
        <v>0</v>
      </c>
      <c r="BK4251" s="12">
        <f t="shared" si="468"/>
        <v>0</v>
      </c>
      <c r="CQ4251" s="3" t="str">
        <f>CONCATENATE(baseURL!$A$1,baseURL!$B$1,"+Acetyl",baseURL!$C$1,".",C4251,".",L4251,".pkl&amp;seq=",BC4251)</f>
        <v>http://proteomics.broadinstitute.org/millscripts/viewfeed.pl?side=xl&amp;cycle=1&amp;fixedMods=iaaC+Acetyl&amp;file=msdataSM/iPRG2012_nd/cpick_in/iPRG2012_nd.2390.3.2.pkl&amp;seq=ASNEVLVLR</v>
      </c>
    </row>
    <row r="4252" spans="1:95" x14ac:dyDescent="0.2">
      <c r="A4252" s="3">
        <v>5001</v>
      </c>
      <c r="B4252" s="2" t="s">
        <v>10809</v>
      </c>
      <c r="C4252" s="2" t="s">
        <v>10810</v>
      </c>
      <c r="D4252" s="3">
        <v>11209</v>
      </c>
      <c r="E4252" s="3">
        <v>11199</v>
      </c>
      <c r="F4252" s="3">
        <v>50197</v>
      </c>
      <c r="G4252" s="3">
        <v>13588</v>
      </c>
      <c r="H4252" s="3">
        <v>40.562600000000003</v>
      </c>
      <c r="I4252" s="30">
        <v>643.98110999999994</v>
      </c>
      <c r="J4252" s="30">
        <v>643.98141940000005</v>
      </c>
      <c r="K4252" s="30">
        <v>-3.1E-4</v>
      </c>
      <c r="L4252" s="3">
        <v>3</v>
      </c>
      <c r="M4252" s="3">
        <v>3</v>
      </c>
      <c r="N4252" s="10">
        <f t="shared" si="462"/>
        <v>1</v>
      </c>
      <c r="O4252" s="35">
        <v>3</v>
      </c>
      <c r="P4252" s="17"/>
      <c r="Q4252" s="40">
        <v>1929.9301</v>
      </c>
      <c r="R4252" s="40">
        <v>643.98154999999997</v>
      </c>
      <c r="S4252" s="18">
        <f t="shared" si="463"/>
        <v>-0.68324938816333358</v>
      </c>
      <c r="T4252" s="18">
        <f t="shared" si="464"/>
        <v>-0.20280084098741299</v>
      </c>
      <c r="U4252" s="18">
        <f t="shared" si="465"/>
        <v>-7.7641975903578256E-2</v>
      </c>
      <c r="V4252" s="30">
        <v>643.98149999999998</v>
      </c>
      <c r="W4252" s="3" t="s">
        <v>47</v>
      </c>
      <c r="X4252" s="3" t="s">
        <v>47</v>
      </c>
      <c r="Y4252" s="3" t="s">
        <v>47</v>
      </c>
      <c r="Z4252" s="3" t="s">
        <v>47</v>
      </c>
      <c r="AA4252" s="3" t="s">
        <v>48</v>
      </c>
      <c r="AB4252" s="12" t="s">
        <v>47</v>
      </c>
      <c r="AC4252" s="3" t="s">
        <v>47</v>
      </c>
      <c r="AD4252" s="3" t="s">
        <v>47</v>
      </c>
      <c r="AE4252" s="3" t="s">
        <v>47</v>
      </c>
      <c r="AF4252" s="3" t="s">
        <v>47</v>
      </c>
      <c r="AG4252" s="3" t="s">
        <v>47</v>
      </c>
      <c r="AH4252" s="3" t="s">
        <v>47</v>
      </c>
      <c r="AI4252" s="3" t="s">
        <v>47</v>
      </c>
      <c r="AJ4252" s="3" t="s">
        <v>47</v>
      </c>
      <c r="AK4252" s="3" t="s">
        <v>47</v>
      </c>
      <c r="AL4252" s="3" t="s">
        <v>47</v>
      </c>
      <c r="AM4252" s="3" t="s">
        <v>47</v>
      </c>
      <c r="AN4252" s="3" t="s">
        <v>47</v>
      </c>
      <c r="AU4252" s="3">
        <v>0</v>
      </c>
      <c r="AV4252" s="3">
        <v>17</v>
      </c>
      <c r="AW4252" s="3">
        <v>1</v>
      </c>
      <c r="AX4252" s="3">
        <v>17</v>
      </c>
      <c r="AY4252" s="3">
        <v>100</v>
      </c>
      <c r="AZ4252" s="6" t="str">
        <f t="shared" si="466"/>
        <v>2390.6</v>
      </c>
      <c r="BC4252" s="12" t="s">
        <v>10811</v>
      </c>
      <c r="BJ4252" s="12">
        <f t="shared" si="467"/>
        <v>0</v>
      </c>
      <c r="BK4252" s="12">
        <f t="shared" si="468"/>
        <v>0</v>
      </c>
      <c r="CQ4252" s="3" t="str">
        <f>CONCATENATE(baseURL!$A$1,baseURL!$B$1,baseURL!$C$1,".",C4252,".",L4252,".pkl&amp;seq=",BC4252)</f>
        <v>http://proteomics.broadinstitute.org/millscripts/viewfeed.pl?side=xl&amp;cycle=1&amp;fixedMods=iaaC&amp;file=msdataSM/iPRG2012_nd/cpick_in/iPRG2012_nd.2390.6.3.pkl&amp;seq=VWLDPNETSELAQANSR</v>
      </c>
    </row>
    <row r="4253" spans="1:95" x14ac:dyDescent="0.2">
      <c r="A4253" s="3">
        <v>218</v>
      </c>
      <c r="B4253" s="2" t="s">
        <v>10812</v>
      </c>
      <c r="C4253" s="2" t="s">
        <v>10813</v>
      </c>
      <c r="D4253" s="3">
        <v>11213</v>
      </c>
      <c r="E4253" s="3">
        <v>11203</v>
      </c>
      <c r="F4253" s="3">
        <v>50215</v>
      </c>
      <c r="G4253" s="3">
        <v>13593</v>
      </c>
      <c r="H4253" s="3">
        <v>40.579300000000003</v>
      </c>
      <c r="I4253" s="30">
        <v>545.6277</v>
      </c>
      <c r="J4253" s="30">
        <v>545.96334779999995</v>
      </c>
      <c r="K4253" s="30">
        <v>-0.33565</v>
      </c>
      <c r="L4253" s="3">
        <v>3</v>
      </c>
      <c r="M4253" s="3">
        <v>3</v>
      </c>
      <c r="N4253" s="10">
        <f t="shared" si="462"/>
        <v>1</v>
      </c>
      <c r="O4253" s="35">
        <v>3</v>
      </c>
      <c r="P4253" s="17"/>
      <c r="Q4253" s="40">
        <v>1634.87481</v>
      </c>
      <c r="R4253" s="40">
        <v>545.62978999999996</v>
      </c>
      <c r="S4253" s="18">
        <f t="shared" si="463"/>
        <v>-3.8304360177123979</v>
      </c>
      <c r="T4253" s="18">
        <f t="shared" si="464"/>
        <v>611.3262254247411</v>
      </c>
      <c r="U4253" s="18">
        <f t="shared" si="465"/>
        <v>611.05534578687821</v>
      </c>
      <c r="V4253" s="30">
        <v>545.96320000000003</v>
      </c>
      <c r="W4253" s="3" t="s">
        <v>47</v>
      </c>
      <c r="Y4253" s="3" t="s">
        <v>47</v>
      </c>
      <c r="Z4253" s="3" t="s">
        <v>52</v>
      </c>
      <c r="AB4253" s="12" t="s">
        <v>48</v>
      </c>
      <c r="AC4253" s="3" t="s">
        <v>52</v>
      </c>
      <c r="AD4253" s="3" t="s">
        <v>47</v>
      </c>
      <c r="AG4253" s="3" t="s">
        <v>47</v>
      </c>
      <c r="AJ4253" s="3" t="s">
        <v>47</v>
      </c>
      <c r="AK4253" s="3" t="s">
        <v>48</v>
      </c>
      <c r="AL4253" s="3" t="s">
        <v>52</v>
      </c>
      <c r="AU4253" s="3">
        <v>0</v>
      </c>
      <c r="AV4253" s="3">
        <v>5</v>
      </c>
      <c r="AW4253" s="3">
        <v>1</v>
      </c>
      <c r="AX4253" s="3">
        <v>5</v>
      </c>
      <c r="AY4253" s="3">
        <v>100</v>
      </c>
      <c r="AZ4253" s="6" t="str">
        <f t="shared" si="466"/>
        <v>2391.3</v>
      </c>
      <c r="BC4253" s="12" t="s">
        <v>10814</v>
      </c>
      <c r="BJ4253" s="12">
        <f t="shared" si="467"/>
        <v>0</v>
      </c>
      <c r="BK4253" s="12">
        <f t="shared" si="468"/>
        <v>0</v>
      </c>
      <c r="CQ4253" s="3" t="str">
        <f>CONCATENATE(baseURL!$A$1,baseURL!$B$1,baseURL!$C$1,".",C4253,".",L4253,".pkl&amp;seq=",BC4253)</f>
        <v>http://proteomics.broadinstitute.org/millscripts/viewfeed.pl?side=xl&amp;cycle=1&amp;fixedMods=iaaC&amp;file=msdataSM/iPRG2012_nd/cpick_in/iPRG2012_nd.2391.3.3.pkl&amp;seq=TLEPAAFVLDKSTSR</v>
      </c>
    </row>
    <row r="4254" spans="1:95" x14ac:dyDescent="0.2">
      <c r="A4254" s="3">
        <v>2833</v>
      </c>
      <c r="B4254" s="2" t="s">
        <v>10815</v>
      </c>
      <c r="C4254" s="2" t="s">
        <v>10816</v>
      </c>
      <c r="D4254" s="3">
        <v>11216</v>
      </c>
      <c r="E4254" s="3">
        <v>11206</v>
      </c>
      <c r="F4254" s="3">
        <v>50218</v>
      </c>
      <c r="G4254" s="3">
        <v>13596</v>
      </c>
      <c r="H4254" s="3">
        <v>40.586799999999997</v>
      </c>
      <c r="I4254" s="30">
        <v>671.35040000000004</v>
      </c>
      <c r="J4254" s="30">
        <v>671.87883169999998</v>
      </c>
      <c r="K4254" s="30">
        <v>-0.52842999999999996</v>
      </c>
      <c r="L4254" s="3">
        <v>0</v>
      </c>
      <c r="M4254" s="3">
        <v>2</v>
      </c>
      <c r="N4254" s="10">
        <f t="shared" si="462"/>
        <v>1</v>
      </c>
      <c r="O4254" s="35">
        <v>2</v>
      </c>
      <c r="P4254" s="17"/>
      <c r="Q4254" s="40">
        <v>1342.75766</v>
      </c>
      <c r="R4254" s="40">
        <v>671.88247000000001</v>
      </c>
      <c r="S4254" s="18">
        <f t="shared" si="463"/>
        <v>-791.90933497636274</v>
      </c>
      <c r="T4254" s="18">
        <f t="shared" si="464"/>
        <v>-5.4150839804380935</v>
      </c>
      <c r="U4254" s="18">
        <f t="shared" si="465"/>
        <v>-5.4622648512565917</v>
      </c>
      <c r="V4254" s="30">
        <v>671.87879999999996</v>
      </c>
      <c r="Z4254" s="3" t="s">
        <v>47</v>
      </c>
      <c r="AA4254" s="3" t="s">
        <v>48</v>
      </c>
      <c r="AB4254" s="12" t="s">
        <v>47</v>
      </c>
      <c r="AC4254" s="3" t="s">
        <v>47</v>
      </c>
      <c r="AF4254" s="3" t="s">
        <v>47</v>
      </c>
      <c r="AI4254" s="3" t="s">
        <v>48</v>
      </c>
      <c r="AL4254" s="3" t="s">
        <v>48</v>
      </c>
      <c r="AU4254" s="3">
        <v>0</v>
      </c>
      <c r="AV4254" s="3">
        <v>4</v>
      </c>
      <c r="AW4254" s="3">
        <v>1</v>
      </c>
      <c r="AX4254" s="3">
        <v>4</v>
      </c>
      <c r="AY4254" s="3">
        <v>100</v>
      </c>
      <c r="AZ4254" s="6" t="str">
        <f t="shared" si="466"/>
        <v>2391.6</v>
      </c>
      <c r="BC4254" s="12" t="s">
        <v>10817</v>
      </c>
      <c r="BJ4254" s="12">
        <f t="shared" si="467"/>
        <v>0</v>
      </c>
      <c r="BK4254" s="12">
        <f t="shared" si="468"/>
        <v>0</v>
      </c>
      <c r="CQ4254" s="3" t="str">
        <f>CONCATENATE(baseURL!$A$1,baseURL!$B$1,baseURL!$C$1,".",C4254,".",L4254,".pkl&amp;seq=",BC4254)</f>
        <v>http://proteomics.broadinstitute.org/millscripts/viewfeed.pl?side=xl&amp;cycle=1&amp;fixedMods=iaaC&amp;file=msdataSM/iPRG2012_nd/cpick_in/iPRG2012_nd.2391.6.0.pkl&amp;seq=NELLTSLTPGVAK</v>
      </c>
    </row>
    <row r="4255" spans="1:95" x14ac:dyDescent="0.2">
      <c r="A4255" s="3">
        <v>976</v>
      </c>
      <c r="B4255" s="2" t="s">
        <v>10818</v>
      </c>
      <c r="C4255" s="2" t="s">
        <v>10819</v>
      </c>
      <c r="D4255" s="3">
        <v>11218</v>
      </c>
      <c r="E4255" s="3">
        <v>11208</v>
      </c>
      <c r="F4255" s="3">
        <v>50234</v>
      </c>
      <c r="G4255" s="3">
        <v>13599</v>
      </c>
      <c r="H4255" s="3">
        <v>40.5991</v>
      </c>
      <c r="I4255" s="30">
        <v>513.24068999999997</v>
      </c>
      <c r="J4255" s="30">
        <v>513.24219700000003</v>
      </c>
      <c r="K4255" s="30">
        <v>-1.5100000000000001E-3</v>
      </c>
      <c r="L4255" s="3">
        <v>4</v>
      </c>
      <c r="M4255" s="3">
        <v>4</v>
      </c>
      <c r="N4255" s="10">
        <f t="shared" si="462"/>
        <v>1</v>
      </c>
      <c r="O4255" s="35">
        <v>4</v>
      </c>
      <c r="P4255" s="17"/>
      <c r="Q4255" s="40">
        <v>2049.9487199999999</v>
      </c>
      <c r="R4255" s="40">
        <v>513.24264000000005</v>
      </c>
      <c r="S4255" s="18">
        <f t="shared" si="463"/>
        <v>-3.7993725542346675</v>
      </c>
      <c r="T4255" s="18">
        <f t="shared" si="464"/>
        <v>-0.86313950847575882</v>
      </c>
      <c r="U4255" s="18">
        <f t="shared" si="465"/>
        <v>-1.4418131744945348</v>
      </c>
      <c r="V4255" s="30">
        <v>513.24189999999999</v>
      </c>
      <c r="W4255" s="3" t="s">
        <v>47</v>
      </c>
      <c r="Z4255" s="3" t="s">
        <v>47</v>
      </c>
      <c r="AA4255" s="3" t="s">
        <v>47</v>
      </c>
      <c r="AE4255" s="3" t="s">
        <v>48</v>
      </c>
      <c r="AF4255" s="3" t="s">
        <v>47</v>
      </c>
      <c r="AG4255" s="3" t="s">
        <v>48</v>
      </c>
      <c r="AH4255" s="3" t="s">
        <v>48</v>
      </c>
      <c r="AK4255" s="3" t="s">
        <v>52</v>
      </c>
      <c r="AL4255" s="3" t="s">
        <v>52</v>
      </c>
      <c r="AO4255" s="3" t="s">
        <v>52</v>
      </c>
      <c r="AU4255" s="3">
        <v>0</v>
      </c>
      <c r="AV4255" s="3">
        <v>4</v>
      </c>
      <c r="AW4255" s="3">
        <v>1</v>
      </c>
      <c r="AX4255" s="3">
        <v>4</v>
      </c>
      <c r="AY4255" s="3">
        <v>100</v>
      </c>
      <c r="AZ4255" s="6" t="str">
        <f t="shared" si="466"/>
        <v>2392.1</v>
      </c>
      <c r="BC4255" s="12" t="s">
        <v>10734</v>
      </c>
      <c r="BJ4255" s="12">
        <f t="shared" si="467"/>
        <v>0</v>
      </c>
      <c r="BK4255" s="12">
        <f t="shared" si="468"/>
        <v>0</v>
      </c>
      <c r="CQ4255" s="3" t="str">
        <f>CONCATENATE(baseURL!$A$1,baseURL!$B$1,baseURL!$C$1,".",C4255,".",L4255,".pkl&amp;seq=",BC4255)</f>
        <v>http://proteomics.broadinstitute.org/millscripts/viewfeed.pl?side=xl&amp;cycle=1&amp;fixedMods=iaaC&amp;file=msdataSM/iPRG2012_nd/cpick_in/iPRG2012_nd.2392.1.4.pkl&amp;seq=NFNDPEVQGDMKHFPFK</v>
      </c>
    </row>
    <row r="4256" spans="1:95" x14ac:dyDescent="0.2">
      <c r="A4256" s="3">
        <v>2738</v>
      </c>
      <c r="B4256" s="2" t="s">
        <v>10820</v>
      </c>
      <c r="C4256" s="2" t="s">
        <v>10821</v>
      </c>
      <c r="D4256" s="3">
        <v>11219</v>
      </c>
      <c r="E4256" s="3">
        <v>11209</v>
      </c>
      <c r="F4256" s="3">
        <v>50235</v>
      </c>
      <c r="G4256" s="3">
        <v>13600</v>
      </c>
      <c r="H4256" s="3">
        <v>40.601599999999998</v>
      </c>
      <c r="I4256" s="30">
        <v>560.82231999999999</v>
      </c>
      <c r="J4256" s="30">
        <v>560.81953669999996</v>
      </c>
      <c r="K4256" s="30">
        <v>2.7799999999999999E-3</v>
      </c>
      <c r="L4256" s="3">
        <v>2</v>
      </c>
      <c r="M4256" s="3">
        <v>2</v>
      </c>
      <c r="N4256" s="10">
        <f t="shared" si="462"/>
        <v>1</v>
      </c>
      <c r="O4256" s="35">
        <v>2</v>
      </c>
      <c r="P4256" s="17"/>
      <c r="Q4256" s="40">
        <v>1120.63609</v>
      </c>
      <c r="R4256" s="40">
        <v>560.82168000000001</v>
      </c>
      <c r="S4256" s="18">
        <f t="shared" si="463"/>
        <v>1.1411827017382263</v>
      </c>
      <c r="T4256" s="18">
        <f t="shared" si="464"/>
        <v>-3.8217138824893939</v>
      </c>
      <c r="U4256" s="18">
        <f t="shared" si="465"/>
        <v>-4.4220829693876631</v>
      </c>
      <c r="V4256" s="30">
        <v>560.81920000000002</v>
      </c>
      <c r="Z4256" s="3" t="s">
        <v>48</v>
      </c>
      <c r="AA4256" s="3" t="s">
        <v>47</v>
      </c>
      <c r="AB4256" s="12" t="s">
        <v>47</v>
      </c>
      <c r="AC4256" s="3" t="s">
        <v>47</v>
      </c>
      <c r="AD4256" s="3" t="s">
        <v>47</v>
      </c>
      <c r="AE4256" s="3" t="s">
        <v>47</v>
      </c>
      <c r="AG4256" s="3" t="s">
        <v>52</v>
      </c>
      <c r="AH4256" s="3" t="s">
        <v>47</v>
      </c>
      <c r="AK4256" s="3" t="s">
        <v>47</v>
      </c>
      <c r="AL4256" s="3" t="s">
        <v>48</v>
      </c>
      <c r="AU4256" s="3">
        <v>0</v>
      </c>
      <c r="AV4256" s="3">
        <v>7</v>
      </c>
      <c r="AW4256" s="3">
        <v>1</v>
      </c>
      <c r="AX4256" s="3">
        <v>7</v>
      </c>
      <c r="AY4256" s="3">
        <v>100</v>
      </c>
      <c r="AZ4256" s="6" t="str">
        <f t="shared" si="466"/>
        <v>2392.2</v>
      </c>
      <c r="BC4256" s="12" t="s">
        <v>10822</v>
      </c>
      <c r="BJ4256" s="12">
        <f t="shared" si="467"/>
        <v>0</v>
      </c>
      <c r="BK4256" s="12">
        <f t="shared" si="468"/>
        <v>0</v>
      </c>
      <c r="CQ4256" s="3" t="str">
        <f>CONCATENATE(baseURL!$A$1,baseURL!$B$1,baseURL!$C$1,".",C4256,".",L4256,".pkl&amp;seq=",BC4256)</f>
        <v>http://proteomics.broadinstitute.org/millscripts/viewfeed.pl?side=xl&amp;cycle=1&amp;fixedMods=iaaC&amp;file=msdataSM/iPRG2012_nd/cpick_in/iPRG2012_nd.2392.2.2.pkl&amp;seq=LLLYDLQSR</v>
      </c>
    </row>
    <row r="4257" spans="1:95" x14ac:dyDescent="0.2">
      <c r="A4257" s="3">
        <v>5493</v>
      </c>
      <c r="B4257" s="2" t="s">
        <v>10823</v>
      </c>
      <c r="C4257" s="2" t="s">
        <v>10824</v>
      </c>
      <c r="D4257" s="3">
        <v>11220</v>
      </c>
      <c r="E4257" s="3">
        <v>11210</v>
      </c>
      <c r="F4257" s="3">
        <v>50236</v>
      </c>
      <c r="G4257" s="3">
        <v>13601</v>
      </c>
      <c r="H4257" s="3">
        <v>40.604100000000003</v>
      </c>
      <c r="I4257" s="30">
        <v>737.40206999999998</v>
      </c>
      <c r="J4257" s="30">
        <v>737.39944990000004</v>
      </c>
      <c r="K4257" s="30">
        <v>2.6199999999999999E-3</v>
      </c>
      <c r="L4257" s="3">
        <v>2</v>
      </c>
      <c r="M4257" s="3">
        <v>2</v>
      </c>
      <c r="N4257" s="10">
        <f t="shared" si="462"/>
        <v>1</v>
      </c>
      <c r="O4257" s="35">
        <v>2</v>
      </c>
      <c r="P4257" s="17"/>
      <c r="Q4257" s="40">
        <v>1473.79477</v>
      </c>
      <c r="R4257" s="40">
        <v>737.40102000000002</v>
      </c>
      <c r="S4257" s="18">
        <f t="shared" si="463"/>
        <v>1.4239199180437832</v>
      </c>
      <c r="T4257" s="18">
        <f t="shared" si="464"/>
        <v>-2.1292349174955194</v>
      </c>
      <c r="U4257" s="18">
        <f t="shared" si="465"/>
        <v>-1.7900707541253993</v>
      </c>
      <c r="V4257" s="30">
        <v>737.39970000000005</v>
      </c>
      <c r="W4257" s="3" t="s">
        <v>47</v>
      </c>
      <c r="X4257" s="3" t="s">
        <v>47</v>
      </c>
      <c r="Y4257" s="3" t="s">
        <v>47</v>
      </c>
      <c r="Z4257" s="3" t="s">
        <v>47</v>
      </c>
      <c r="AA4257" s="3" t="s">
        <v>47</v>
      </c>
      <c r="AB4257" s="12" t="s">
        <v>47</v>
      </c>
      <c r="AC4257" s="3" t="s">
        <v>47</v>
      </c>
      <c r="AD4257" s="3" t="s">
        <v>47</v>
      </c>
      <c r="AE4257" s="3" t="s">
        <v>47</v>
      </c>
      <c r="AF4257" s="3" t="s">
        <v>47</v>
      </c>
      <c r="AG4257" s="3" t="s">
        <v>47</v>
      </c>
      <c r="AH4257" s="3" t="s">
        <v>47</v>
      </c>
      <c r="AI4257" s="3" t="s">
        <v>47</v>
      </c>
      <c r="AJ4257" s="3" t="s">
        <v>47</v>
      </c>
      <c r="AK4257" s="3" t="s">
        <v>47</v>
      </c>
      <c r="AL4257" s="3" t="s">
        <v>47</v>
      </c>
      <c r="AM4257" s="3" t="s">
        <v>47</v>
      </c>
      <c r="AU4257" s="3">
        <v>0</v>
      </c>
      <c r="AV4257" s="3">
        <v>17</v>
      </c>
      <c r="AW4257" s="3">
        <v>1</v>
      </c>
      <c r="AX4257" s="3">
        <v>17</v>
      </c>
      <c r="AY4257" s="3">
        <v>100</v>
      </c>
      <c r="AZ4257" s="6" t="str">
        <f t="shared" si="466"/>
        <v>2392.3</v>
      </c>
      <c r="BC4257" s="12" t="s">
        <v>10739</v>
      </c>
      <c r="BJ4257" s="12">
        <f t="shared" si="467"/>
        <v>0</v>
      </c>
      <c r="BK4257" s="12">
        <f t="shared" si="468"/>
        <v>0</v>
      </c>
      <c r="CQ4257" s="3" t="str">
        <f>CONCATENATE(baseURL!$A$1,baseURL!$B$1,baseURL!$C$1,".",C4257,".",L4257,".pkl&amp;seq=",BC4257)</f>
        <v>http://proteomics.broadinstitute.org/millscripts/viewfeed.pl?side=xl&amp;cycle=1&amp;fixedMods=iaaC&amp;file=msdataSM/iPRG2012_nd/cpick_in/iPRG2012_nd.2392.3.2.pkl&amp;seq=GPLVVYAEDNGLVK</v>
      </c>
    </row>
    <row r="4258" spans="1:95" x14ac:dyDescent="0.2">
      <c r="A4258" s="3">
        <v>1088</v>
      </c>
      <c r="B4258" s="2" t="s">
        <v>10825</v>
      </c>
      <c r="C4258" s="2" t="s">
        <v>10812</v>
      </c>
      <c r="D4258" s="3">
        <v>11221</v>
      </c>
      <c r="E4258" s="3">
        <v>11211</v>
      </c>
      <c r="F4258" s="3">
        <v>50237</v>
      </c>
      <c r="G4258" s="3">
        <v>13602</v>
      </c>
      <c r="H4258" s="3">
        <v>40.6066</v>
      </c>
      <c r="I4258" s="30">
        <v>751.90377000000001</v>
      </c>
      <c r="J4258" s="30">
        <v>751.89769739999997</v>
      </c>
      <c r="K4258" s="30">
        <v>6.0699999999999999E-3</v>
      </c>
      <c r="L4258" s="3">
        <v>4</v>
      </c>
      <c r="M4258" s="3">
        <v>4</v>
      </c>
      <c r="N4258" s="10">
        <f t="shared" si="462"/>
        <v>1</v>
      </c>
      <c r="O4258" s="35">
        <v>4</v>
      </c>
      <c r="P4258" s="17"/>
      <c r="Q4258" s="40">
        <v>3004.5706700000001</v>
      </c>
      <c r="R4258" s="40">
        <v>751.89813000000004</v>
      </c>
      <c r="S4258" s="18">
        <f t="shared" si="463"/>
        <v>7.5010161283034753</v>
      </c>
      <c r="T4258" s="18">
        <f t="shared" si="464"/>
        <v>-0.57534389674222985</v>
      </c>
      <c r="U4258" s="18">
        <f t="shared" si="465"/>
        <v>-0.57188598148425074</v>
      </c>
      <c r="V4258" s="30">
        <v>751.89769999999999</v>
      </c>
      <c r="W4258" s="3" t="s">
        <v>47</v>
      </c>
      <c r="AA4258" s="3" t="s">
        <v>47</v>
      </c>
      <c r="AB4258" s="12" t="s">
        <v>52</v>
      </c>
      <c r="AD4258" s="3" t="s">
        <v>52</v>
      </c>
      <c r="AF4258" s="3" t="s">
        <v>47</v>
      </c>
      <c r="AG4258" s="3" t="s">
        <v>47</v>
      </c>
      <c r="AL4258" s="3" t="s">
        <v>52</v>
      </c>
      <c r="AO4258" s="3" t="s">
        <v>48</v>
      </c>
      <c r="AU4258" s="3">
        <v>0</v>
      </c>
      <c r="AV4258" s="3">
        <v>4</v>
      </c>
      <c r="AW4258" s="3">
        <v>3</v>
      </c>
      <c r="AX4258" s="3">
        <v>2</v>
      </c>
      <c r="AY4258" s="3">
        <v>50</v>
      </c>
      <c r="AZ4258" s="6" t="str">
        <f t="shared" si="466"/>
        <v>2392.4</v>
      </c>
      <c r="BB4258" s="12" t="s">
        <v>79</v>
      </c>
      <c r="BC4258" s="12" t="s">
        <v>10826</v>
      </c>
      <c r="BJ4258" s="12">
        <f t="shared" si="467"/>
        <v>1</v>
      </c>
      <c r="BK4258" s="12">
        <f t="shared" si="468"/>
        <v>0</v>
      </c>
      <c r="CQ4258" s="3" t="str">
        <f>CONCATENATE(baseURL!$A$1,baseURL!$B$1,"+Acetyl",baseURL!$C$1,".",C4258,".",L4258,".pkl&amp;seq=",BC4258)</f>
        <v>http://proteomics.broadinstitute.org/millscripts/viewfeed.pl?side=xl&amp;cycle=1&amp;fixedMods=iaaC+Acetyl&amp;file=msdataSM/iPRG2012_nd/cpick_in/iPRG2012_nd.2392.4.4.pkl&amp;seq=MENDKGQLVELYVPRKCSATNRLLK</v>
      </c>
    </row>
    <row r="4259" spans="1:95" x14ac:dyDescent="0.2">
      <c r="A4259" s="3">
        <v>4014</v>
      </c>
      <c r="B4259" s="2" t="s">
        <v>10827</v>
      </c>
      <c r="C4259" s="2" t="s">
        <v>10828</v>
      </c>
      <c r="D4259" s="3">
        <v>11222</v>
      </c>
      <c r="E4259" s="3">
        <v>11212</v>
      </c>
      <c r="F4259" s="3">
        <v>50238</v>
      </c>
      <c r="G4259" s="3">
        <v>13603</v>
      </c>
      <c r="H4259" s="3">
        <v>40.609900000000003</v>
      </c>
      <c r="I4259" s="30">
        <v>758.06469000000004</v>
      </c>
      <c r="J4259" s="30">
        <v>758.06176449999998</v>
      </c>
      <c r="K4259" s="30">
        <v>2.9299999999999999E-3</v>
      </c>
      <c r="L4259" s="3">
        <v>3</v>
      </c>
      <c r="M4259" s="3">
        <v>3</v>
      </c>
      <c r="N4259" s="10">
        <f t="shared" si="462"/>
        <v>1</v>
      </c>
      <c r="O4259" s="35">
        <v>3</v>
      </c>
      <c r="P4259" s="17"/>
      <c r="Q4259" s="40">
        <v>2272.1720599999999</v>
      </c>
      <c r="R4259" s="40">
        <v>758.06219999999996</v>
      </c>
      <c r="S4259" s="18">
        <f t="shared" si="463"/>
        <v>3.284690886948086</v>
      </c>
      <c r="T4259" s="18">
        <f t="shared" si="464"/>
        <v>-0.57449111693010568</v>
      </c>
      <c r="U4259" s="18">
        <f t="shared" si="465"/>
        <v>-0.52766118665892936</v>
      </c>
      <c r="V4259" s="30">
        <v>758.06179999999995</v>
      </c>
      <c r="W4259" s="3" t="s">
        <v>47</v>
      </c>
      <c r="X4259" s="3" t="s">
        <v>47</v>
      </c>
      <c r="Y4259" s="3" t="s">
        <v>47</v>
      </c>
      <c r="Z4259" s="3" t="s">
        <v>47</v>
      </c>
      <c r="AA4259" s="3" t="s">
        <v>47</v>
      </c>
      <c r="AB4259" s="12" t="s">
        <v>47</v>
      </c>
      <c r="AC4259" s="3" t="s">
        <v>47</v>
      </c>
      <c r="AD4259" s="3" t="s">
        <v>47</v>
      </c>
      <c r="AE4259" s="3" t="s">
        <v>47</v>
      </c>
      <c r="AF4259" s="3" t="s">
        <v>47</v>
      </c>
      <c r="AG4259" s="3" t="s">
        <v>47</v>
      </c>
      <c r="AI4259" s="3" t="s">
        <v>47</v>
      </c>
      <c r="AL4259" s="3" t="s">
        <v>48</v>
      </c>
      <c r="AM4259" s="3" t="s">
        <v>48</v>
      </c>
      <c r="AU4259" s="3">
        <v>0</v>
      </c>
      <c r="AV4259" s="3">
        <v>12</v>
      </c>
      <c r="AW4259" s="3">
        <v>1</v>
      </c>
      <c r="AX4259" s="3">
        <v>12</v>
      </c>
      <c r="AY4259" s="3">
        <v>100</v>
      </c>
      <c r="AZ4259" s="6" t="str">
        <f t="shared" si="466"/>
        <v>2392.5</v>
      </c>
      <c r="BC4259" s="12" t="s">
        <v>10829</v>
      </c>
      <c r="BJ4259" s="12">
        <f t="shared" si="467"/>
        <v>0</v>
      </c>
      <c r="BK4259" s="12">
        <f t="shared" si="468"/>
        <v>0</v>
      </c>
      <c r="CQ4259" s="3" t="str">
        <f>CONCATENATE(baseURL!$A$1,baseURL!$B$1,baseURL!$C$1,".",C4259,".",L4259,".pkl&amp;seq=",BC4259)</f>
        <v>http://proteomics.broadinstitute.org/millscripts/viewfeed.pl?side=xl&amp;cycle=1&amp;fixedMods=iaaC&amp;file=msdataSM/iPRG2012_nd/cpick_in/iPRG2012_nd.2392.5.3.pkl&amp;seq=VGVQVAAQHNTSVFYGLPQEK</v>
      </c>
    </row>
    <row r="4260" spans="1:95" x14ac:dyDescent="0.2">
      <c r="A4260" s="3">
        <v>1515</v>
      </c>
      <c r="B4260" s="2" t="s">
        <v>10832</v>
      </c>
      <c r="C4260" s="2" t="s">
        <v>10833</v>
      </c>
      <c r="D4260" s="3">
        <v>11224</v>
      </c>
      <c r="E4260" s="3">
        <v>11214</v>
      </c>
      <c r="F4260" s="3">
        <v>50255</v>
      </c>
      <c r="G4260" s="3">
        <v>13606</v>
      </c>
      <c r="H4260" s="3">
        <v>40.622199999999999</v>
      </c>
      <c r="I4260" s="30">
        <v>524.97434999999996</v>
      </c>
      <c r="J4260" s="30">
        <v>524.97222109999996</v>
      </c>
      <c r="K4260" s="30">
        <v>2.1299999999999999E-3</v>
      </c>
      <c r="L4260" s="3">
        <v>3</v>
      </c>
      <c r="M4260" s="3">
        <v>3</v>
      </c>
      <c r="N4260" s="10">
        <f t="shared" si="462"/>
        <v>1</v>
      </c>
      <c r="O4260" s="35">
        <v>3</v>
      </c>
      <c r="P4260" s="17"/>
      <c r="Q4260" s="40">
        <v>1572.9029399999999</v>
      </c>
      <c r="R4260" s="40">
        <v>524.97249999999997</v>
      </c>
      <c r="S4260" s="18">
        <f t="shared" si="463"/>
        <v>3.5239941139590347</v>
      </c>
      <c r="T4260" s="18">
        <f t="shared" si="464"/>
        <v>-0.53126592347612933</v>
      </c>
      <c r="U4260" s="18">
        <f t="shared" si="465"/>
        <v>-1.1429170098682779</v>
      </c>
      <c r="V4260" s="30">
        <v>524.97190000000001</v>
      </c>
      <c r="W4260" s="3" t="s">
        <v>47</v>
      </c>
      <c r="X4260" s="3" t="s">
        <v>47</v>
      </c>
      <c r="Y4260" s="3" t="s">
        <v>47</v>
      </c>
      <c r="Z4260" s="3" t="s">
        <v>47</v>
      </c>
      <c r="AA4260" s="3" t="s">
        <v>47</v>
      </c>
      <c r="AB4260" s="12" t="s">
        <v>52</v>
      </c>
      <c r="AC4260" s="3" t="s">
        <v>52</v>
      </c>
      <c r="AD4260" s="3" t="s">
        <v>47</v>
      </c>
      <c r="AE4260" s="3" t="s">
        <v>47</v>
      </c>
      <c r="AF4260" s="3" t="s">
        <v>48</v>
      </c>
      <c r="AG4260" s="3" t="s">
        <v>47</v>
      </c>
      <c r="AH4260" s="3" t="s">
        <v>47</v>
      </c>
      <c r="AK4260" s="3" t="s">
        <v>47</v>
      </c>
      <c r="AL4260" s="3" t="s">
        <v>48</v>
      </c>
      <c r="AM4260" s="3" t="s">
        <v>47</v>
      </c>
      <c r="AN4260" s="3" t="s">
        <v>48</v>
      </c>
      <c r="AO4260" s="3" t="s">
        <v>47</v>
      </c>
      <c r="AP4260" s="3" t="s">
        <v>48</v>
      </c>
      <c r="AU4260" s="3">
        <v>0</v>
      </c>
      <c r="AV4260" s="3">
        <v>12</v>
      </c>
      <c r="AW4260" s="3">
        <v>1</v>
      </c>
      <c r="AX4260" s="3">
        <v>12</v>
      </c>
      <c r="AY4260" s="3">
        <v>100</v>
      </c>
      <c r="AZ4260" s="6" t="str">
        <f t="shared" si="466"/>
        <v>2393.1</v>
      </c>
      <c r="BB4260" s="12" t="s">
        <v>79</v>
      </c>
      <c r="BC4260" s="12" t="s">
        <v>10834</v>
      </c>
      <c r="BJ4260" s="12">
        <f t="shared" si="467"/>
        <v>0</v>
      </c>
      <c r="BK4260" s="12">
        <f t="shared" si="468"/>
        <v>0</v>
      </c>
      <c r="CQ4260" s="3" t="str">
        <f>CONCATENATE(baseURL!$A$1,baseURL!$B$1,"+Acetyl",baseURL!$C$1,".",C4260,".",L4260,".pkl&amp;seq=",BC4260)</f>
        <v>http://proteomics.broadinstitute.org/millscripts/viewfeed.pl?side=xl&amp;cycle=1&amp;fixedMods=iaaC+Acetyl&amp;file=msdataSM/iPRG2012_nd/cpick_in/iPRG2012_nd.2393.1.3.pkl&amp;seq=MDSKTPVTLAKVLK</v>
      </c>
    </row>
    <row r="4261" spans="1:95" x14ac:dyDescent="0.2">
      <c r="A4261" s="3">
        <v>6353</v>
      </c>
      <c r="B4261" s="2" t="s">
        <v>10835</v>
      </c>
      <c r="C4261" s="2" t="s">
        <v>10820</v>
      </c>
      <c r="D4261" s="3">
        <v>11226</v>
      </c>
      <c r="E4261" s="3">
        <v>11216</v>
      </c>
      <c r="F4261" s="3">
        <v>50257</v>
      </c>
      <c r="G4261" s="3">
        <v>13608</v>
      </c>
      <c r="H4261" s="3">
        <v>40.625599999999999</v>
      </c>
      <c r="I4261" s="30">
        <v>574.63436999999999</v>
      </c>
      <c r="J4261" s="30">
        <v>574.63314960000002</v>
      </c>
      <c r="K4261" s="30">
        <v>1.2199999999999999E-3</v>
      </c>
      <c r="L4261" s="3">
        <v>3</v>
      </c>
      <c r="M4261" s="3">
        <v>3</v>
      </c>
      <c r="N4261" s="10">
        <f t="shared" si="462"/>
        <v>1</v>
      </c>
      <c r="O4261" s="35">
        <v>3</v>
      </c>
      <c r="P4261" s="17"/>
      <c r="Q4261" s="40">
        <v>1721.88571</v>
      </c>
      <c r="R4261" s="40">
        <v>574.63342</v>
      </c>
      <c r="S4261" s="18">
        <f t="shared" si="463"/>
        <v>1.6532278961235916</v>
      </c>
      <c r="T4261" s="18">
        <f t="shared" si="464"/>
        <v>-0.47056086639842371</v>
      </c>
      <c r="U4261" s="18">
        <f t="shared" si="465"/>
        <v>-0.90492474324129679</v>
      </c>
      <c r="V4261" s="30">
        <v>574.63289999999995</v>
      </c>
      <c r="W4261" s="3" t="s">
        <v>47</v>
      </c>
      <c r="X4261" s="3" t="s">
        <v>47</v>
      </c>
      <c r="Y4261" s="3" t="s">
        <v>47</v>
      </c>
      <c r="Z4261" s="3" t="s">
        <v>47</v>
      </c>
      <c r="AA4261" s="3" t="s">
        <v>48</v>
      </c>
      <c r="AB4261" s="12" t="s">
        <v>47</v>
      </c>
      <c r="AC4261" s="3" t="s">
        <v>47</v>
      </c>
      <c r="AD4261" s="3" t="s">
        <v>47</v>
      </c>
      <c r="AE4261" s="3" t="s">
        <v>47</v>
      </c>
      <c r="AF4261" s="3" t="s">
        <v>47</v>
      </c>
      <c r="AG4261" s="3" t="s">
        <v>47</v>
      </c>
      <c r="AH4261" s="3" t="s">
        <v>47</v>
      </c>
      <c r="AI4261" s="3" t="s">
        <v>47</v>
      </c>
      <c r="AJ4261" s="3" t="s">
        <v>47</v>
      </c>
      <c r="AK4261" s="3" t="s">
        <v>47</v>
      </c>
      <c r="AL4261" s="3" t="s">
        <v>48</v>
      </c>
      <c r="AU4261" s="3">
        <v>0</v>
      </c>
      <c r="AV4261" s="3">
        <v>14</v>
      </c>
      <c r="AW4261" s="3">
        <v>1</v>
      </c>
      <c r="AX4261" s="3">
        <v>14</v>
      </c>
      <c r="AY4261" s="3">
        <v>100</v>
      </c>
      <c r="AZ4261" s="6" t="str">
        <f t="shared" si="466"/>
        <v>2393.3</v>
      </c>
      <c r="BC4261" s="12" t="s">
        <v>10836</v>
      </c>
      <c r="BJ4261" s="12">
        <f t="shared" si="467"/>
        <v>0</v>
      </c>
      <c r="BK4261" s="12">
        <f t="shared" si="468"/>
        <v>0</v>
      </c>
      <c r="CQ4261" s="3" t="str">
        <f>CONCATENATE(baseURL!$A$1,baseURL!$B$1,baseURL!$C$1,".",C4261,".",L4261,".pkl&amp;seq=",BC4261)</f>
        <v>http://proteomics.broadinstitute.org/millscripts/viewfeed.pl?side=xl&amp;cycle=1&amp;fixedMods=iaaC&amp;file=msdataSM/iPRG2012_nd/cpick_in/iPRG2012_nd.2393.3.3.pkl&amp;seq=DNQLYALEKPEVFR</v>
      </c>
    </row>
    <row r="4262" spans="1:95" x14ac:dyDescent="0.2">
      <c r="A4262" s="3">
        <v>6439</v>
      </c>
      <c r="B4262" s="2" t="s">
        <v>10830</v>
      </c>
      <c r="C4262" s="2" t="s">
        <v>10831</v>
      </c>
      <c r="D4262" s="3">
        <v>11232</v>
      </c>
      <c r="E4262" s="3">
        <v>11222</v>
      </c>
      <c r="F4262" s="3">
        <v>50263</v>
      </c>
      <c r="G4262" s="3">
        <v>13614</v>
      </c>
      <c r="H4262" s="3">
        <v>40.6372</v>
      </c>
      <c r="I4262" s="30">
        <v>876.89570000000003</v>
      </c>
      <c r="J4262" s="30">
        <v>876.8952716</v>
      </c>
      <c r="K4262" s="30">
        <v>4.2999999999999999E-4</v>
      </c>
      <c r="L4262" s="3">
        <v>2</v>
      </c>
      <c r="M4262" s="3">
        <v>2</v>
      </c>
      <c r="N4262" s="10">
        <f t="shared" si="462"/>
        <v>1</v>
      </c>
      <c r="O4262" s="35">
        <v>2</v>
      </c>
      <c r="P4262" s="17"/>
      <c r="Q4262" s="40">
        <v>1752.78639</v>
      </c>
      <c r="R4262" s="40">
        <v>876.89683000000002</v>
      </c>
      <c r="S4262" s="18">
        <f t="shared" si="463"/>
        <v>-1.2886350609674289</v>
      </c>
      <c r="T4262" s="18">
        <f t="shared" si="464"/>
        <v>-1.7771759991671086</v>
      </c>
      <c r="U4262" s="18">
        <f t="shared" si="465"/>
        <v>-1.9728660668849225</v>
      </c>
      <c r="V4262" s="30">
        <v>876.89509999999996</v>
      </c>
      <c r="W4262" s="3" t="s">
        <v>47</v>
      </c>
      <c r="X4262" s="3" t="s">
        <v>47</v>
      </c>
      <c r="Y4262" s="3" t="s">
        <v>47</v>
      </c>
      <c r="Z4262" s="3" t="s">
        <v>47</v>
      </c>
      <c r="AA4262" s="3" t="s">
        <v>47</v>
      </c>
      <c r="AB4262" s="12" t="s">
        <v>47</v>
      </c>
      <c r="AC4262" s="3" t="s">
        <v>47</v>
      </c>
      <c r="AD4262" s="3" t="s">
        <v>47</v>
      </c>
      <c r="AE4262" s="3" t="s">
        <v>47</v>
      </c>
      <c r="AF4262" s="3" t="s">
        <v>47</v>
      </c>
      <c r="AG4262" s="3" t="s">
        <v>47</v>
      </c>
      <c r="AH4262" s="3" t="s">
        <v>47</v>
      </c>
      <c r="AI4262" s="3" t="s">
        <v>47</v>
      </c>
      <c r="AJ4262" s="3" t="s">
        <v>47</v>
      </c>
      <c r="AK4262" s="3" t="s">
        <v>47</v>
      </c>
      <c r="AL4262" s="3" t="s">
        <v>47</v>
      </c>
      <c r="AU4262" s="3">
        <v>0</v>
      </c>
      <c r="AV4262" s="3">
        <v>16</v>
      </c>
      <c r="AW4262" s="3">
        <v>1</v>
      </c>
      <c r="AX4262" s="3">
        <v>16</v>
      </c>
      <c r="AY4262" s="3">
        <v>100</v>
      </c>
      <c r="AZ4262" s="6" t="str">
        <f t="shared" si="466"/>
        <v>2393.9</v>
      </c>
      <c r="BC4262" s="12" t="s">
        <v>10548</v>
      </c>
      <c r="BJ4262" s="12">
        <f t="shared" si="467"/>
        <v>0</v>
      </c>
      <c r="BK4262" s="12">
        <f t="shared" si="468"/>
        <v>0</v>
      </c>
      <c r="CQ4262" s="3" t="str">
        <f>CONCATENATE(baseURL!$A$1,baseURL!$B$1,baseURL!$C$1,".",C4262,".",L4262,".pkl&amp;seq=",BC4262)</f>
        <v>http://proteomics.broadinstitute.org/millscripts/viewfeed.pl?side=xl&amp;cycle=1&amp;fixedMods=iaaC&amp;file=msdataSM/iPRG2012_nd/cpick_in/iPRG2012_nd.2393.9.2.pkl&amp;seq=LVSWYDNEYGYSTR</v>
      </c>
    </row>
    <row r="4263" spans="1:95" x14ac:dyDescent="0.2">
      <c r="A4263" s="3">
        <v>1732</v>
      </c>
      <c r="B4263" s="2" t="s">
        <v>10840</v>
      </c>
      <c r="C4263" s="2" t="s">
        <v>10841</v>
      </c>
      <c r="D4263" s="3">
        <v>11235</v>
      </c>
      <c r="E4263" s="3">
        <v>11225</v>
      </c>
      <c r="F4263" s="3">
        <v>50278</v>
      </c>
      <c r="G4263" s="3">
        <v>13618</v>
      </c>
      <c r="H4263" s="3">
        <v>40.652099999999997</v>
      </c>
      <c r="I4263" s="30">
        <v>617.57277999999997</v>
      </c>
      <c r="J4263" s="30">
        <v>617.82716570000002</v>
      </c>
      <c r="K4263" s="30">
        <v>-0.25439000000000001</v>
      </c>
      <c r="L4263" s="3">
        <v>4</v>
      </c>
      <c r="M4263" s="3">
        <v>4</v>
      </c>
      <c r="N4263" s="10">
        <f t="shared" si="462"/>
        <v>1</v>
      </c>
      <c r="O4263" s="35">
        <v>4</v>
      </c>
      <c r="P4263" s="17"/>
      <c r="Q4263" s="40">
        <v>2466.2735600000001</v>
      </c>
      <c r="R4263" s="40">
        <v>617.32384999999999</v>
      </c>
      <c r="S4263" s="18">
        <f t="shared" si="463"/>
        <v>403.24053574144756</v>
      </c>
      <c r="T4263" s="18">
        <f t="shared" si="464"/>
        <v>815.31873424302353</v>
      </c>
      <c r="U4263" s="18">
        <f t="shared" si="465"/>
        <v>5.2646597081580291</v>
      </c>
      <c r="V4263" s="30">
        <v>617.32709999999997</v>
      </c>
      <c r="X4263" s="3" t="s">
        <v>47</v>
      </c>
      <c r="Y4263" s="3" t="s">
        <v>47</v>
      </c>
      <c r="Z4263" s="3" t="s">
        <v>47</v>
      </c>
      <c r="AA4263" s="3" t="s">
        <v>47</v>
      </c>
      <c r="AB4263" s="12" t="s">
        <v>52</v>
      </c>
      <c r="AC4263" s="3" t="s">
        <v>48</v>
      </c>
      <c r="AD4263" s="3" t="s">
        <v>47</v>
      </c>
      <c r="AF4263" s="3" t="s">
        <v>52</v>
      </c>
      <c r="AG4263" s="3" t="s">
        <v>47</v>
      </c>
      <c r="AJ4263" s="3" t="s">
        <v>47</v>
      </c>
      <c r="AK4263" s="3" t="s">
        <v>52</v>
      </c>
      <c r="AL4263" s="3" t="s">
        <v>52</v>
      </c>
      <c r="AM4263" s="3" t="s">
        <v>48</v>
      </c>
      <c r="AO4263" s="3" t="s">
        <v>48</v>
      </c>
      <c r="AU4263" s="3">
        <v>0</v>
      </c>
      <c r="AV4263" s="3">
        <v>7</v>
      </c>
      <c r="AW4263" s="3">
        <v>4</v>
      </c>
      <c r="AX4263" s="3">
        <v>3</v>
      </c>
      <c r="AY4263" s="3">
        <v>42.86</v>
      </c>
      <c r="AZ4263" s="6" t="str">
        <f t="shared" si="466"/>
        <v>2394.3</v>
      </c>
      <c r="BC4263" s="12" t="s">
        <v>10842</v>
      </c>
      <c r="BJ4263" s="12">
        <f t="shared" si="467"/>
        <v>0</v>
      </c>
      <c r="BK4263" s="12">
        <f t="shared" si="468"/>
        <v>0</v>
      </c>
      <c r="BP4263" s="3" t="s">
        <v>54</v>
      </c>
      <c r="BR4263" s="3" t="s">
        <v>54</v>
      </c>
      <c r="CQ4263" s="3" t="str">
        <f>CONCATENATE(baseURL!$A$1,baseURL!$B$1,baseURL!$C$1,".",C4263,".",L4263,".pkl&amp;seq=",BC4263,"&amp;varMods=Deamidated-N")</f>
        <v>http://proteomics.broadinstitute.org/millscripts/viewfeed.pl?side=xl&amp;cycle=1&amp;fixedMods=iaaC&amp;file=msdataSM/iPRG2012_nd/cpick_in/iPRG2012_nd.2394.3.4.pkl&amp;seq=TVPNLYLNGKHLGGNDDLQELR&amp;varMods=Deamidated-N</v>
      </c>
    </row>
    <row r="4264" spans="1:95" x14ac:dyDescent="0.2">
      <c r="A4264" s="3">
        <v>6312</v>
      </c>
      <c r="B4264" s="2" t="s">
        <v>10843</v>
      </c>
      <c r="C4264" s="2" t="s">
        <v>10835</v>
      </c>
      <c r="D4264" s="3">
        <v>11236</v>
      </c>
      <c r="E4264" s="3">
        <v>11226</v>
      </c>
      <c r="F4264" s="3">
        <v>50279</v>
      </c>
      <c r="G4264" s="3">
        <v>13619</v>
      </c>
      <c r="H4264" s="3">
        <v>40.654600000000002</v>
      </c>
      <c r="I4264" s="30">
        <v>733.99684000000002</v>
      </c>
      <c r="J4264" s="30">
        <v>733.99639690000004</v>
      </c>
      <c r="K4264" s="30">
        <v>4.4000000000000002E-4</v>
      </c>
      <c r="L4264" s="3">
        <v>3</v>
      </c>
      <c r="M4264" s="3">
        <v>3</v>
      </c>
      <c r="N4264" s="10">
        <f t="shared" si="462"/>
        <v>1</v>
      </c>
      <c r="O4264" s="35">
        <v>3</v>
      </c>
      <c r="P4264" s="17"/>
      <c r="Q4264" s="40">
        <v>2199.9763899999998</v>
      </c>
      <c r="R4264" s="40">
        <v>733.99698000000001</v>
      </c>
      <c r="S4264" s="18">
        <f t="shared" si="463"/>
        <v>-0.19073647958005835</v>
      </c>
      <c r="T4264" s="18">
        <f t="shared" si="464"/>
        <v>-0.79441743748269489</v>
      </c>
      <c r="U4264" s="18">
        <f t="shared" si="465"/>
        <v>-0.6539536443851196</v>
      </c>
      <c r="V4264" s="30">
        <v>733.99649999999997</v>
      </c>
      <c r="W4264" s="3" t="s">
        <v>47</v>
      </c>
      <c r="X4264" s="3" t="s">
        <v>47</v>
      </c>
      <c r="Y4264" s="3" t="s">
        <v>47</v>
      </c>
      <c r="Z4264" s="3" t="s">
        <v>47</v>
      </c>
      <c r="AA4264" s="3" t="s">
        <v>47</v>
      </c>
      <c r="AB4264" s="12" t="s">
        <v>47</v>
      </c>
      <c r="AC4264" s="3" t="s">
        <v>47</v>
      </c>
      <c r="AD4264" s="3" t="s">
        <v>47</v>
      </c>
      <c r="AE4264" s="3" t="s">
        <v>47</v>
      </c>
      <c r="AF4264" s="3" t="s">
        <v>47</v>
      </c>
      <c r="AG4264" s="3" t="s">
        <v>47</v>
      </c>
      <c r="AH4264" s="3" t="s">
        <v>47</v>
      </c>
      <c r="AI4264" s="3" t="s">
        <v>47</v>
      </c>
      <c r="AJ4264" s="3" t="s">
        <v>47</v>
      </c>
      <c r="AL4264" s="3" t="s">
        <v>47</v>
      </c>
      <c r="AU4264" s="3">
        <v>0</v>
      </c>
      <c r="AV4264" s="3">
        <v>15</v>
      </c>
      <c r="AW4264" s="3">
        <v>1</v>
      </c>
      <c r="AX4264" s="3">
        <v>15</v>
      </c>
      <c r="AY4264" s="3">
        <v>100</v>
      </c>
      <c r="AZ4264" s="6" t="str">
        <f t="shared" si="466"/>
        <v>2394.4</v>
      </c>
      <c r="BC4264" s="12" t="s">
        <v>10254</v>
      </c>
      <c r="BJ4264" s="12">
        <f t="shared" si="467"/>
        <v>0</v>
      </c>
      <c r="BK4264" s="12">
        <f t="shared" si="468"/>
        <v>0</v>
      </c>
      <c r="CQ4264" s="3" t="str">
        <f>CONCATENATE(baseURL!$A$1,baseURL!$B$1,baseURL!$C$1,".",C4264,".",L4264,".pkl&amp;seq=",BC4264)</f>
        <v>http://proteomics.broadinstitute.org/millscripts/viewfeed.pl?side=xl&amp;cycle=1&amp;fixedMods=iaaC&amp;file=msdataSM/iPRG2012_nd/cpick_in/iPRG2012_nd.2394.4.3.pkl&amp;seq=TSSGNEMPPQDAEGWFYKR</v>
      </c>
    </row>
    <row r="4265" spans="1:95" x14ac:dyDescent="0.2">
      <c r="A4265" s="3">
        <v>4655</v>
      </c>
      <c r="B4265" s="2" t="s">
        <v>10844</v>
      </c>
      <c r="C4265" s="2" t="s">
        <v>10845</v>
      </c>
      <c r="D4265" s="3">
        <v>11238</v>
      </c>
      <c r="E4265" s="3">
        <v>11228</v>
      </c>
      <c r="F4265" s="3">
        <v>50281</v>
      </c>
      <c r="G4265" s="3">
        <v>13621</v>
      </c>
      <c r="H4265" s="3">
        <v>40.661200000000001</v>
      </c>
      <c r="I4265" s="30">
        <v>858.75408000000004</v>
      </c>
      <c r="J4265" s="30">
        <v>858.75704599999995</v>
      </c>
      <c r="K4265" s="30">
        <v>-2.97E-3</v>
      </c>
      <c r="L4265" s="3">
        <v>3</v>
      </c>
      <c r="M4265" s="3">
        <v>3</v>
      </c>
      <c r="N4265" s="10">
        <f t="shared" si="462"/>
        <v>1</v>
      </c>
      <c r="O4265" s="35">
        <v>3</v>
      </c>
      <c r="P4265" s="17"/>
      <c r="Q4265" s="40">
        <v>2574.2583100000002</v>
      </c>
      <c r="R4265" s="40">
        <v>858.75761999999997</v>
      </c>
      <c r="S4265" s="18">
        <f t="shared" si="463"/>
        <v>-4.1222341641986624</v>
      </c>
      <c r="T4265" s="18">
        <f t="shared" si="464"/>
        <v>-0.66840746056927935</v>
      </c>
      <c r="U4265" s="18">
        <f t="shared" si="465"/>
        <v>-0.83842050799055989</v>
      </c>
      <c r="V4265" s="30">
        <v>858.75689999999997</v>
      </c>
      <c r="W4265" s="3" t="s">
        <v>47</v>
      </c>
      <c r="X4265" s="3" t="s">
        <v>47</v>
      </c>
      <c r="Y4265" s="3" t="s">
        <v>47</v>
      </c>
      <c r="Z4265" s="3" t="s">
        <v>47</v>
      </c>
      <c r="AA4265" s="3" t="s">
        <v>47</v>
      </c>
      <c r="AB4265" s="12" t="s">
        <v>47</v>
      </c>
      <c r="AC4265" s="3" t="s">
        <v>47</v>
      </c>
      <c r="AD4265" s="3" t="s">
        <v>47</v>
      </c>
      <c r="AE4265" s="3" t="s">
        <v>47</v>
      </c>
      <c r="AF4265" s="3" t="s">
        <v>47</v>
      </c>
      <c r="AG4265" s="3" t="s">
        <v>47</v>
      </c>
      <c r="AI4265" s="3" t="s">
        <v>47</v>
      </c>
      <c r="AK4265" s="3" t="s">
        <v>47</v>
      </c>
      <c r="AL4265" s="3" t="s">
        <v>47</v>
      </c>
      <c r="AM4265" s="3" t="s">
        <v>47</v>
      </c>
      <c r="AN4265" s="3" t="s">
        <v>47</v>
      </c>
      <c r="AU4265" s="3">
        <v>0</v>
      </c>
      <c r="AV4265" s="3">
        <v>16</v>
      </c>
      <c r="AW4265" s="3">
        <v>1</v>
      </c>
      <c r="AX4265" s="3">
        <v>16</v>
      </c>
      <c r="AY4265" s="3">
        <v>100</v>
      </c>
      <c r="AZ4265" s="6" t="str">
        <f t="shared" si="466"/>
        <v>2394.6</v>
      </c>
      <c r="BC4265" s="12" t="s">
        <v>10846</v>
      </c>
      <c r="BJ4265" s="12">
        <f t="shared" si="467"/>
        <v>0</v>
      </c>
      <c r="BK4265" s="12">
        <f t="shared" si="468"/>
        <v>0</v>
      </c>
      <c r="CQ4265" s="3" t="str">
        <f>CONCATENATE(baseURL!$A$1,baseURL!$B$1,baseURL!$C$1,".",C4265,".",L4265,".pkl&amp;seq=",BC4265)</f>
        <v>http://proteomics.broadinstitute.org/millscripts/viewfeed.pl?side=xl&amp;cycle=1&amp;fixedMods=iaaC&amp;file=msdataSM/iPRG2012_nd/cpick_in/iPRG2012_nd.2394.6.3.pkl&amp;seq=RTFTTVSDNQTTVQFPVYQGER</v>
      </c>
    </row>
    <row r="4266" spans="1:95" x14ac:dyDescent="0.2">
      <c r="A4266" s="3">
        <v>1009</v>
      </c>
      <c r="B4266" s="2" t="s">
        <v>10853</v>
      </c>
      <c r="C4266" s="2" t="s">
        <v>10854</v>
      </c>
      <c r="D4266" s="3">
        <v>11239</v>
      </c>
      <c r="E4266" s="3">
        <v>11229</v>
      </c>
      <c r="F4266" s="3">
        <v>50297</v>
      </c>
      <c r="G4266" s="3">
        <v>13623</v>
      </c>
      <c r="H4266" s="3">
        <v>40.669699999999999</v>
      </c>
      <c r="I4266" s="30">
        <v>496.28586000000001</v>
      </c>
      <c r="J4266" s="30">
        <v>496.2854456</v>
      </c>
      <c r="K4266" s="30">
        <v>4.0999999999999999E-4</v>
      </c>
      <c r="L4266" s="3">
        <v>2</v>
      </c>
      <c r="M4266" s="3">
        <v>2</v>
      </c>
      <c r="N4266" s="10">
        <f t="shared" si="462"/>
        <v>1</v>
      </c>
      <c r="O4266" s="35">
        <v>2</v>
      </c>
      <c r="P4266" s="17"/>
      <c r="Q4266" s="40">
        <v>991.56449999999995</v>
      </c>
      <c r="R4266" s="40">
        <v>496.28588999999999</v>
      </c>
      <c r="S4266" s="18">
        <f t="shared" si="463"/>
        <v>-6.0449028645768468E-2</v>
      </c>
      <c r="T4266" s="18">
        <f t="shared" si="464"/>
        <v>-0.89545161155423714</v>
      </c>
      <c r="U4266" s="18">
        <f t="shared" si="465"/>
        <v>-1.5918244219978961</v>
      </c>
      <c r="V4266" s="30">
        <v>496.2851</v>
      </c>
      <c r="W4266" s="3" t="s">
        <v>47</v>
      </c>
      <c r="Z4266" s="3" t="s">
        <v>47</v>
      </c>
      <c r="AA4266" s="3" t="s">
        <v>47</v>
      </c>
      <c r="AB4266" s="12" t="s">
        <v>52</v>
      </c>
      <c r="AC4266" s="3" t="s">
        <v>65</v>
      </c>
      <c r="AE4266" s="3" t="s">
        <v>48</v>
      </c>
      <c r="AG4266" s="3" t="s">
        <v>52</v>
      </c>
      <c r="AI4266" s="3" t="s">
        <v>48</v>
      </c>
      <c r="AK4266" s="3" t="s">
        <v>52</v>
      </c>
      <c r="AU4266" s="3">
        <v>1</v>
      </c>
      <c r="AV4266" s="3">
        <v>3</v>
      </c>
      <c r="AW4266" s="3">
        <v>1</v>
      </c>
      <c r="AX4266" s="3">
        <v>3</v>
      </c>
      <c r="AY4266" s="3">
        <v>100</v>
      </c>
      <c r="AZ4266" s="6" t="str">
        <f t="shared" si="466"/>
        <v>2395.1</v>
      </c>
      <c r="BC4266" s="12" t="s">
        <v>10855</v>
      </c>
      <c r="BJ4266" s="12">
        <f t="shared" si="467"/>
        <v>0</v>
      </c>
      <c r="BK4266" s="12">
        <f t="shared" si="468"/>
        <v>0</v>
      </c>
      <c r="BY4266" s="3" t="s">
        <v>10856</v>
      </c>
      <c r="CQ4266" s="3" t="str">
        <f>CONCATENATE(baseURL!$A$1,baseURL!$B$1,baseURL!$C$1,".",C4266,".",L4266,".pkl&amp;seq=",BC4266)</f>
        <v>http://proteomics.broadinstitute.org/millscripts/viewfeed.pl?side=xl&amp;cycle=1&amp;fixedMods=iaaC&amp;file=msdataSM/iPRG2012_nd/cpick_in/iPRG2012_nd.2395.1.2.pkl&amp;seq=MGVPYALLK</v>
      </c>
    </row>
    <row r="4267" spans="1:95" x14ac:dyDescent="0.2">
      <c r="A4267" s="3">
        <v>3352</v>
      </c>
      <c r="B4267" s="2" t="s">
        <v>10850</v>
      </c>
      <c r="C4267" s="2" t="s">
        <v>10851</v>
      </c>
      <c r="D4267" s="3">
        <v>11249</v>
      </c>
      <c r="E4267" s="3">
        <v>11239</v>
      </c>
      <c r="F4267" s="3">
        <v>50307</v>
      </c>
      <c r="G4267" s="3">
        <v>13633</v>
      </c>
      <c r="H4267" s="3">
        <v>40.685600000000001</v>
      </c>
      <c r="I4267" s="30">
        <v>896.96271000000002</v>
      </c>
      <c r="J4267" s="30">
        <v>896.96234679999998</v>
      </c>
      <c r="K4267" s="30">
        <v>3.6000000000000002E-4</v>
      </c>
      <c r="L4267" s="3">
        <v>2</v>
      </c>
      <c r="M4267" s="3">
        <v>2</v>
      </c>
      <c r="N4267" s="10">
        <f t="shared" si="462"/>
        <v>1</v>
      </c>
      <c r="O4267" s="35">
        <v>2</v>
      </c>
      <c r="P4267" s="17"/>
      <c r="Q4267" s="40">
        <v>1792.9187999999999</v>
      </c>
      <c r="R4267" s="40">
        <v>896.96303999999998</v>
      </c>
      <c r="S4267" s="18">
        <f t="shared" si="463"/>
        <v>-0.3679081358387275</v>
      </c>
      <c r="T4267" s="18">
        <f t="shared" si="464"/>
        <v>-0.77283005997729359</v>
      </c>
      <c r="U4267" s="18">
        <f t="shared" si="465"/>
        <v>-0.82500612282828178</v>
      </c>
      <c r="V4267" s="30">
        <v>896.96230000000003</v>
      </c>
      <c r="X4267" s="3" t="s">
        <v>47</v>
      </c>
      <c r="Y4267" s="3" t="s">
        <v>47</v>
      </c>
      <c r="Z4267" s="3" t="s">
        <v>47</v>
      </c>
      <c r="AA4267" s="3" t="s">
        <v>47</v>
      </c>
      <c r="AB4267" s="12" t="s">
        <v>47</v>
      </c>
      <c r="AC4267" s="3" t="s">
        <v>47</v>
      </c>
      <c r="AE4267" s="3" t="s">
        <v>48</v>
      </c>
      <c r="AF4267" s="3" t="s">
        <v>48</v>
      </c>
      <c r="AH4267" s="3" t="s">
        <v>47</v>
      </c>
      <c r="AI4267" s="3" t="s">
        <v>48</v>
      </c>
      <c r="AL4267" s="3" t="s">
        <v>48</v>
      </c>
      <c r="AU4267" s="3">
        <v>0</v>
      </c>
      <c r="AV4267" s="3">
        <v>7</v>
      </c>
      <c r="AW4267" s="3">
        <v>1</v>
      </c>
      <c r="AX4267" s="3">
        <v>7</v>
      </c>
      <c r="AY4267" s="3">
        <v>100</v>
      </c>
      <c r="AZ4267" s="6" t="str">
        <f t="shared" si="466"/>
        <v>2395.11</v>
      </c>
      <c r="BC4267" s="12" t="s">
        <v>10852</v>
      </c>
      <c r="BJ4267" s="12">
        <f t="shared" si="467"/>
        <v>0</v>
      </c>
      <c r="BK4267" s="12">
        <f t="shared" si="468"/>
        <v>0</v>
      </c>
      <c r="CQ4267" s="3" t="str">
        <f>CONCATENATE(baseURL!$A$1,baseURL!$B$1,baseURL!$C$1,".",C4267,".",L4267,".pkl&amp;seq=",BC4267)</f>
        <v>http://proteomics.broadinstitute.org/millscripts/viewfeed.pl?side=xl&amp;cycle=1&amp;fixedMods=iaaC&amp;file=msdataSM/iPRG2012_nd/cpick_in/iPRG2012_nd.2395.11.2.pkl&amp;seq=GGVTQVRVEFLEDTSR</v>
      </c>
    </row>
    <row r="4268" spans="1:95" x14ac:dyDescent="0.2">
      <c r="A4268" s="3">
        <v>1284</v>
      </c>
      <c r="B4268" s="2" t="s">
        <v>10857</v>
      </c>
      <c r="C4268" s="2" t="s">
        <v>10858</v>
      </c>
      <c r="D4268" s="3">
        <v>11240</v>
      </c>
      <c r="E4268" s="3">
        <v>11230</v>
      </c>
      <c r="F4268" s="3">
        <v>50298</v>
      </c>
      <c r="G4268" s="3">
        <v>13624</v>
      </c>
      <c r="H4268" s="3">
        <v>40.6706</v>
      </c>
      <c r="I4268" s="30">
        <v>505.26765</v>
      </c>
      <c r="J4268" s="30">
        <v>505.26951380000003</v>
      </c>
      <c r="K4268" s="30">
        <v>-1.8600000000000001E-3</v>
      </c>
      <c r="L4268" s="3">
        <v>3</v>
      </c>
      <c r="M4268" s="3">
        <v>3</v>
      </c>
      <c r="N4268" s="10">
        <f t="shared" si="462"/>
        <v>1</v>
      </c>
      <c r="O4268" s="35">
        <v>3</v>
      </c>
      <c r="P4268" s="17"/>
      <c r="Q4268" s="40">
        <v>1513.79439</v>
      </c>
      <c r="R4268" s="40">
        <v>505.26965000000001</v>
      </c>
      <c r="S4268" s="18">
        <f t="shared" si="463"/>
        <v>-3.9582824735456597</v>
      </c>
      <c r="T4268" s="18">
        <f t="shared" si="464"/>
        <v>-0.26955903641910789</v>
      </c>
      <c r="U4268" s="18">
        <f t="shared" si="465"/>
        <v>-0.29687118555248732</v>
      </c>
      <c r="V4268" s="30">
        <v>505.26949999999999</v>
      </c>
      <c r="X4268" s="3" t="s">
        <v>48</v>
      </c>
      <c r="Y4268" s="3" t="s">
        <v>48</v>
      </c>
      <c r="Z4268" s="3" t="s">
        <v>47</v>
      </c>
      <c r="AB4268" s="12" t="s">
        <v>47</v>
      </c>
      <c r="AF4268" s="3" t="s">
        <v>48</v>
      </c>
      <c r="AG4268" s="3" t="s">
        <v>48</v>
      </c>
      <c r="AH4268" s="3" t="s">
        <v>47</v>
      </c>
      <c r="AI4268" s="3" t="s">
        <v>48</v>
      </c>
      <c r="AL4268" s="3" t="s">
        <v>48</v>
      </c>
      <c r="AP4268" s="3" t="s">
        <v>48</v>
      </c>
      <c r="AU4268" s="3">
        <v>0</v>
      </c>
      <c r="AV4268" s="3">
        <v>3</v>
      </c>
      <c r="AW4268" s="3">
        <v>1</v>
      </c>
      <c r="AX4268" s="3">
        <v>3</v>
      </c>
      <c r="AY4268" s="3">
        <v>100</v>
      </c>
      <c r="AZ4268" s="6" t="str">
        <f t="shared" si="466"/>
        <v>2395.2</v>
      </c>
      <c r="BC4268" s="12" t="s">
        <v>10859</v>
      </c>
      <c r="BJ4268" s="12">
        <f t="shared" si="467"/>
        <v>1</v>
      </c>
      <c r="BK4268" s="12">
        <f t="shared" si="468"/>
        <v>0</v>
      </c>
      <c r="CQ4268" s="3" t="str">
        <f>CONCATENATE(baseURL!$A$1,baseURL!$B$1,baseURL!$C$1,".",C4268,".",L4268,".pkl&amp;seq=",BC4268)</f>
        <v>http://proteomics.broadinstitute.org/millscripts/viewfeed.pl?side=xl&amp;cycle=1&amp;fixedMods=iaaC&amp;file=msdataSM/iPRG2012_nd/cpick_in/iPRG2012_nd.2395.2.3.pkl&amp;seq=GAAFLCALHSPTLR</v>
      </c>
    </row>
    <row r="4269" spans="1:95" x14ac:dyDescent="0.2">
      <c r="A4269" s="3">
        <v>2770</v>
      </c>
      <c r="B4269" s="2" t="s">
        <v>10860</v>
      </c>
      <c r="C4269" s="2" t="s">
        <v>10838</v>
      </c>
      <c r="D4269" s="3">
        <v>11241</v>
      </c>
      <c r="E4269" s="3">
        <v>11231</v>
      </c>
      <c r="F4269" s="3">
        <v>50299</v>
      </c>
      <c r="G4269" s="3">
        <v>13625</v>
      </c>
      <c r="H4269" s="3">
        <v>40.672199999999997</v>
      </c>
      <c r="I4269" s="30">
        <v>507.25977</v>
      </c>
      <c r="J4269" s="30">
        <v>507.25922270000001</v>
      </c>
      <c r="K4269" s="30">
        <v>5.5000000000000003E-4</v>
      </c>
      <c r="L4269" s="3">
        <v>4</v>
      </c>
      <c r="M4269" s="3">
        <v>4</v>
      </c>
      <c r="N4269" s="10">
        <f t="shared" si="462"/>
        <v>1</v>
      </c>
      <c r="O4269" s="35">
        <v>4</v>
      </c>
      <c r="P4269" s="17"/>
      <c r="Q4269" s="40">
        <v>2026.0127600000001</v>
      </c>
      <c r="R4269" s="40">
        <v>507.25864999999999</v>
      </c>
      <c r="S4269" s="18">
        <f t="shared" si="463"/>
        <v>2.2079465771839333</v>
      </c>
      <c r="T4269" s="18">
        <f t="shared" si="464"/>
        <v>1.1290098256986485</v>
      </c>
      <c r="U4269" s="18">
        <f t="shared" si="465"/>
        <v>0.6899833054120017</v>
      </c>
      <c r="V4269" s="30">
        <v>507.25900000000001</v>
      </c>
      <c r="W4269" s="3" t="s">
        <v>47</v>
      </c>
      <c r="Y4269" s="3" t="s">
        <v>47</v>
      </c>
      <c r="Z4269" s="3" t="s">
        <v>47</v>
      </c>
      <c r="AB4269" s="12" t="s">
        <v>47</v>
      </c>
      <c r="AC4269" s="3" t="s">
        <v>47</v>
      </c>
      <c r="AD4269" s="3" t="s">
        <v>47</v>
      </c>
      <c r="AF4269" s="3" t="s">
        <v>48</v>
      </c>
      <c r="AG4269" s="3" t="s">
        <v>47</v>
      </c>
      <c r="AH4269" s="3" t="s">
        <v>47</v>
      </c>
      <c r="AI4269" s="3" t="s">
        <v>48</v>
      </c>
      <c r="AL4269" s="3" t="s">
        <v>48</v>
      </c>
      <c r="AU4269" s="3">
        <v>0</v>
      </c>
      <c r="AV4269" s="3">
        <v>8</v>
      </c>
      <c r="AW4269" s="3">
        <v>1</v>
      </c>
      <c r="AX4269" s="3">
        <v>8</v>
      </c>
      <c r="AY4269" s="3">
        <v>100</v>
      </c>
      <c r="AZ4269" s="6" t="str">
        <f t="shared" si="466"/>
        <v>2395.3</v>
      </c>
      <c r="BC4269" s="12" t="s">
        <v>10861</v>
      </c>
      <c r="BJ4269" s="12">
        <f t="shared" si="467"/>
        <v>0</v>
      </c>
      <c r="BK4269" s="12">
        <f t="shared" si="468"/>
        <v>0</v>
      </c>
      <c r="CQ4269" s="3" t="str">
        <f>CONCATENATE(baseURL!$A$1,baseURL!$B$1,baseURL!$C$1,".",C4269,".",L4269,".pkl&amp;seq=",BC4269)</f>
        <v>http://proteomics.broadinstitute.org/millscripts/viewfeed.pl?side=xl&amp;cycle=1&amp;fixedMods=iaaC&amp;file=msdataSM/iPRG2012_nd/cpick_in/iPRG2012_nd.2395.3.4.pkl&amp;seq=FVDLDEAKDSDKEVLFR</v>
      </c>
    </row>
    <row r="4270" spans="1:95" x14ac:dyDescent="0.2">
      <c r="A4270" s="3">
        <v>167</v>
      </c>
      <c r="B4270" s="2" t="s">
        <v>10862</v>
      </c>
      <c r="C4270" s="2" t="s">
        <v>10844</v>
      </c>
      <c r="D4270" s="3">
        <v>11245</v>
      </c>
      <c r="E4270" s="3">
        <v>11235</v>
      </c>
      <c r="F4270" s="3">
        <v>50303</v>
      </c>
      <c r="G4270" s="3">
        <v>13629</v>
      </c>
      <c r="H4270" s="3">
        <v>40.678899999999999</v>
      </c>
      <c r="I4270" s="30">
        <v>691.36386000000005</v>
      </c>
      <c r="J4270" s="30">
        <v>691.36340299999995</v>
      </c>
      <c r="K4270" s="30">
        <v>4.6000000000000001E-4</v>
      </c>
      <c r="L4270" s="3">
        <v>2</v>
      </c>
      <c r="M4270" s="3">
        <v>2</v>
      </c>
      <c r="N4270" s="10">
        <f t="shared" si="462"/>
        <v>1</v>
      </c>
      <c r="O4270" s="35">
        <v>2</v>
      </c>
      <c r="P4270" s="17"/>
      <c r="Q4270" s="40">
        <v>1381.7209399999999</v>
      </c>
      <c r="R4270" s="40">
        <v>691.36410999999998</v>
      </c>
      <c r="S4270" s="18">
        <f t="shared" si="463"/>
        <v>-0.36160395994123107</v>
      </c>
      <c r="T4270" s="18">
        <f t="shared" si="464"/>
        <v>-1.0226159990196571</v>
      </c>
      <c r="U4270" s="18">
        <f t="shared" si="465"/>
        <v>-0.73767207841166216</v>
      </c>
      <c r="V4270" s="30">
        <v>691.36360000000002</v>
      </c>
      <c r="W4270" s="3" t="s">
        <v>47</v>
      </c>
      <c r="X4270" s="3" t="s">
        <v>47</v>
      </c>
      <c r="Y4270" s="3" t="s">
        <v>65</v>
      </c>
      <c r="Z4270" s="3" t="s">
        <v>47</v>
      </c>
      <c r="AA4270" s="3" t="s">
        <v>48</v>
      </c>
      <c r="AB4270" s="12" t="s">
        <v>47</v>
      </c>
      <c r="AC4270" s="3" t="s">
        <v>52</v>
      </c>
      <c r="AD4270" s="3" t="s">
        <v>47</v>
      </c>
      <c r="AE4270" s="3" t="s">
        <v>47</v>
      </c>
      <c r="AF4270" s="3" t="s">
        <v>47</v>
      </c>
      <c r="AG4270" s="3" t="s">
        <v>47</v>
      </c>
      <c r="AH4270" s="3" t="s">
        <v>47</v>
      </c>
      <c r="AI4270" s="3" t="s">
        <v>47</v>
      </c>
      <c r="AJ4270" s="3" t="s">
        <v>47</v>
      </c>
      <c r="AK4270" s="3" t="s">
        <v>47</v>
      </c>
      <c r="AL4270" s="3" t="s">
        <v>47</v>
      </c>
      <c r="AO4270" s="3" t="s">
        <v>47</v>
      </c>
      <c r="AP4270" s="3" t="s">
        <v>47</v>
      </c>
      <c r="AQ4270" s="3" t="s">
        <v>47</v>
      </c>
      <c r="AU4270" s="3">
        <v>1</v>
      </c>
      <c r="AV4270" s="3">
        <v>16</v>
      </c>
      <c r="AW4270" s="3">
        <v>1</v>
      </c>
      <c r="AX4270" s="3">
        <v>16</v>
      </c>
      <c r="AY4270" s="3">
        <v>100</v>
      </c>
      <c r="AZ4270" s="6" t="str">
        <f t="shared" si="466"/>
        <v>2395.7</v>
      </c>
      <c r="BB4270" s="12" t="s">
        <v>79</v>
      </c>
      <c r="BC4270" s="12" t="s">
        <v>10668</v>
      </c>
      <c r="BJ4270" s="12">
        <f t="shared" si="467"/>
        <v>0</v>
      </c>
      <c r="BK4270" s="12">
        <f t="shared" si="468"/>
        <v>0</v>
      </c>
      <c r="BU4270" s="3" t="s">
        <v>10669</v>
      </c>
      <c r="CQ4270" s="3" t="str">
        <f>CONCATENATE(baseURL!$A$1,baseURL!$B$1,"+Acetyl",baseURL!$C$1,".",C4270,".",L4270,".pkl&amp;seq=",BC4270)</f>
        <v>http://proteomics.broadinstitute.org/millscripts/viewfeed.pl?side=xl&amp;cycle=1&amp;fixedMods=iaaC+Acetyl&amp;file=msdataSM/iPRG2012_nd/cpick_in/iPRG2012_nd.2395.7.2.pkl&amp;seq=ASTDFSKLETLK</v>
      </c>
    </row>
    <row r="4271" spans="1:95" x14ac:dyDescent="0.2">
      <c r="A4271" s="3">
        <v>6148</v>
      </c>
      <c r="B4271" s="2" t="s">
        <v>10863</v>
      </c>
      <c r="C4271" s="2" t="s">
        <v>10864</v>
      </c>
      <c r="D4271" s="3">
        <v>11246</v>
      </c>
      <c r="E4271" s="3">
        <v>11236</v>
      </c>
      <c r="F4271" s="3">
        <v>50304</v>
      </c>
      <c r="G4271" s="3">
        <v>13630</v>
      </c>
      <c r="H4271" s="3">
        <v>40.680599999999998</v>
      </c>
      <c r="I4271" s="30">
        <v>760.38296000000003</v>
      </c>
      <c r="J4271" s="30">
        <v>760.38442510000004</v>
      </c>
      <c r="K4271" s="30">
        <v>-1.47E-3</v>
      </c>
      <c r="L4271" s="3">
        <v>2</v>
      </c>
      <c r="M4271" s="3">
        <v>2</v>
      </c>
      <c r="N4271" s="10">
        <f t="shared" si="462"/>
        <v>1</v>
      </c>
      <c r="O4271" s="35">
        <v>2</v>
      </c>
      <c r="P4271" s="17"/>
      <c r="Q4271" s="40">
        <v>1519.76387</v>
      </c>
      <c r="R4271" s="40">
        <v>760.38557000000003</v>
      </c>
      <c r="S4271" s="18">
        <f t="shared" si="463"/>
        <v>-3.432469135368021</v>
      </c>
      <c r="T4271" s="18">
        <f t="shared" si="464"/>
        <v>-1.5056834915813595</v>
      </c>
      <c r="U4271" s="18">
        <f t="shared" si="465"/>
        <v>-1.2756686059311932</v>
      </c>
      <c r="V4271" s="30">
        <v>760.38459999999998</v>
      </c>
      <c r="W4271" s="3" t="s">
        <v>47</v>
      </c>
      <c r="X4271" s="3" t="s">
        <v>47</v>
      </c>
      <c r="Y4271" s="3" t="s">
        <v>47</v>
      </c>
      <c r="Z4271" s="3" t="s">
        <v>47</v>
      </c>
      <c r="AA4271" s="3" t="s">
        <v>48</v>
      </c>
      <c r="AB4271" s="12" t="s">
        <v>47</v>
      </c>
      <c r="AC4271" s="3" t="s">
        <v>47</v>
      </c>
      <c r="AD4271" s="3" t="s">
        <v>47</v>
      </c>
      <c r="AE4271" s="3" t="s">
        <v>47</v>
      </c>
      <c r="AF4271" s="3" t="s">
        <v>47</v>
      </c>
      <c r="AG4271" s="3" t="s">
        <v>47</v>
      </c>
      <c r="AH4271" s="3" t="s">
        <v>47</v>
      </c>
      <c r="AI4271" s="3" t="s">
        <v>48</v>
      </c>
      <c r="AK4271" s="3" t="s">
        <v>48</v>
      </c>
      <c r="AL4271" s="3" t="s">
        <v>48</v>
      </c>
      <c r="AU4271" s="3">
        <v>0</v>
      </c>
      <c r="AV4271" s="3">
        <v>11</v>
      </c>
      <c r="AW4271" s="3">
        <v>1</v>
      </c>
      <c r="AX4271" s="3">
        <v>11</v>
      </c>
      <c r="AY4271" s="3">
        <v>100</v>
      </c>
      <c r="AZ4271" s="6" t="str">
        <f t="shared" si="466"/>
        <v>2395.8</v>
      </c>
      <c r="BC4271" s="12" t="s">
        <v>10759</v>
      </c>
      <c r="BJ4271" s="12">
        <f t="shared" si="467"/>
        <v>0</v>
      </c>
      <c r="BK4271" s="12">
        <f t="shared" si="468"/>
        <v>0</v>
      </c>
      <c r="CQ4271" s="3" t="str">
        <f>CONCATENATE(baseURL!$A$1,baseURL!$B$1,baseURL!$C$1,".",C4271,".",L4271,".pkl&amp;seq=",BC4271)</f>
        <v>http://proteomics.broadinstitute.org/millscripts/viewfeed.pl?side=xl&amp;cycle=1&amp;fixedMods=iaaC&amp;file=msdataSM/iPRG2012_nd/cpick_in/iPRG2012_nd.2395.8.2.pkl&amp;seq=VLDEVVVDNFDQK</v>
      </c>
    </row>
    <row r="4272" spans="1:95" x14ac:dyDescent="0.2">
      <c r="A4272" s="3">
        <v>1385</v>
      </c>
      <c r="B4272" s="2" t="s">
        <v>10847</v>
      </c>
      <c r="C4272" s="2" t="s">
        <v>10848</v>
      </c>
      <c r="D4272" s="3">
        <v>11247</v>
      </c>
      <c r="E4272" s="3">
        <v>11237</v>
      </c>
      <c r="F4272" s="3">
        <v>50305</v>
      </c>
      <c r="G4272" s="3">
        <v>13631</v>
      </c>
      <c r="H4272" s="3">
        <v>40.682200000000002</v>
      </c>
      <c r="I4272" s="30">
        <v>765.69785000000002</v>
      </c>
      <c r="J4272" s="30">
        <v>765.69784540000001</v>
      </c>
      <c r="K4272" s="30">
        <v>0</v>
      </c>
      <c r="L4272" s="3">
        <v>3</v>
      </c>
      <c r="M4272" s="3">
        <v>0</v>
      </c>
      <c r="N4272" s="10">
        <f t="shared" si="462"/>
        <v>1</v>
      </c>
      <c r="O4272" s="35">
        <v>3</v>
      </c>
      <c r="P4272" s="17"/>
      <c r="Q4272" s="40">
        <v>2295.0710199999999</v>
      </c>
      <c r="R4272" s="40">
        <v>765.69519000000003</v>
      </c>
      <c r="S4272" s="18">
        <f t="shared" si="463"/>
        <v>3.4739672323025417</v>
      </c>
      <c r="T4272" s="18">
        <f t="shared" si="464"/>
        <v>3.4679596197810065</v>
      </c>
      <c r="U4272" s="18">
        <f t="shared" si="465"/>
        <v>-1.9459440511697315</v>
      </c>
      <c r="V4272" s="30">
        <v>765.69370000000004</v>
      </c>
      <c r="X4272" s="3" t="s">
        <v>47</v>
      </c>
      <c r="Y4272" s="3" t="s">
        <v>47</v>
      </c>
      <c r="Z4272" s="3" t="s">
        <v>47</v>
      </c>
      <c r="AA4272" s="3" t="s">
        <v>47</v>
      </c>
      <c r="AB4272" s="12" t="s">
        <v>48</v>
      </c>
      <c r="AC4272" s="3" t="s">
        <v>48</v>
      </c>
      <c r="AF4272" s="3" t="s">
        <v>48</v>
      </c>
      <c r="AG4272" s="3" t="s">
        <v>47</v>
      </c>
      <c r="AL4272" s="3" t="s">
        <v>52</v>
      </c>
      <c r="AM4272" s="3" t="s">
        <v>48</v>
      </c>
      <c r="AO4272" s="3" t="s">
        <v>48</v>
      </c>
      <c r="AU4272" s="3">
        <v>0</v>
      </c>
      <c r="AV4272" s="3">
        <v>5</v>
      </c>
      <c r="AW4272" s="3">
        <v>1</v>
      </c>
      <c r="AX4272" s="3">
        <v>5</v>
      </c>
      <c r="AY4272" s="3">
        <v>100</v>
      </c>
      <c r="AZ4272" s="6" t="str">
        <f t="shared" si="466"/>
        <v>2395.9</v>
      </c>
      <c r="BC4272" s="12" t="s">
        <v>10849</v>
      </c>
      <c r="BJ4272" s="12">
        <f t="shared" si="467"/>
        <v>1</v>
      </c>
      <c r="BK4272" s="12">
        <f t="shared" si="468"/>
        <v>0</v>
      </c>
      <c r="CQ4272" s="3" t="str">
        <f>CONCATENATE(baseURL!$A$1,baseURL!$B$1,baseURL!$C$1,".",C4272,".",L4272,".pkl&amp;seq=",BC4272)</f>
        <v>http://proteomics.broadinstitute.org/millscripts/viewfeed.pl?side=xl&amp;cycle=1&amp;fixedMods=iaaC&amp;file=msdataSM/iPRG2012_nd/cpick_in/iPRG2012_nd.2395.9.3.pkl&amp;seq=FSDALNDANECVKLNPSWSK</v>
      </c>
    </row>
    <row r="4273" spans="1:99" x14ac:dyDescent="0.2">
      <c r="A4273" s="3">
        <v>5363</v>
      </c>
      <c r="B4273" s="2" t="s">
        <v>10867</v>
      </c>
      <c r="C4273" s="2" t="s">
        <v>10847</v>
      </c>
      <c r="D4273" s="3">
        <v>11259</v>
      </c>
      <c r="E4273" s="3">
        <v>11249</v>
      </c>
      <c r="F4273" s="3">
        <v>50327</v>
      </c>
      <c r="G4273" s="3">
        <v>13644</v>
      </c>
      <c r="H4273" s="3">
        <v>40.706400000000002</v>
      </c>
      <c r="I4273" s="30">
        <v>709.41165000000001</v>
      </c>
      <c r="J4273" s="30">
        <v>709.41092409999999</v>
      </c>
      <c r="K4273" s="30">
        <v>7.2999999999999996E-4</v>
      </c>
      <c r="L4273" s="3">
        <v>3</v>
      </c>
      <c r="M4273" s="3">
        <v>3</v>
      </c>
      <c r="N4273" s="10">
        <f t="shared" si="462"/>
        <v>1</v>
      </c>
      <c r="O4273" s="35">
        <v>3</v>
      </c>
      <c r="P4273" s="17"/>
      <c r="Q4273" s="40">
        <v>2126.21794</v>
      </c>
      <c r="R4273" s="40">
        <v>709.41083000000003</v>
      </c>
      <c r="S4273" s="18">
        <f t="shared" si="463"/>
        <v>1.1558887534548381</v>
      </c>
      <c r="T4273" s="18">
        <f t="shared" si="464"/>
        <v>0.13264528250250698</v>
      </c>
      <c r="U4273" s="18">
        <f t="shared" si="465"/>
        <v>-4.2288612985995885E-2</v>
      </c>
      <c r="V4273" s="30">
        <v>709.41079999999999</v>
      </c>
      <c r="W4273" s="3" t="s">
        <v>47</v>
      </c>
      <c r="X4273" s="3" t="s">
        <v>47</v>
      </c>
      <c r="Y4273" s="3" t="s">
        <v>47</v>
      </c>
      <c r="Z4273" s="3" t="s">
        <v>47</v>
      </c>
      <c r="AA4273" s="3" t="s">
        <v>47</v>
      </c>
      <c r="AB4273" s="12" t="s">
        <v>47</v>
      </c>
      <c r="AC4273" s="3" t="s">
        <v>47</v>
      </c>
      <c r="AD4273" s="3" t="s">
        <v>47</v>
      </c>
      <c r="AE4273" s="3" t="s">
        <v>47</v>
      </c>
      <c r="AF4273" s="3" t="s">
        <v>47</v>
      </c>
      <c r="AH4273" s="3" t="s">
        <v>47</v>
      </c>
      <c r="AI4273" s="3" t="s">
        <v>47</v>
      </c>
      <c r="AJ4273" s="3" t="s">
        <v>47</v>
      </c>
      <c r="AK4273" s="3" t="s">
        <v>48</v>
      </c>
      <c r="AL4273" s="3" t="s">
        <v>48</v>
      </c>
      <c r="AM4273" s="3" t="s">
        <v>47</v>
      </c>
      <c r="AN4273" s="3" t="s">
        <v>47</v>
      </c>
      <c r="AO4273" s="3" t="s">
        <v>52</v>
      </c>
      <c r="AU4273" s="3">
        <v>0</v>
      </c>
      <c r="AV4273" s="3">
        <v>15</v>
      </c>
      <c r="AW4273" s="3">
        <v>1</v>
      </c>
      <c r="AX4273" s="3">
        <v>15</v>
      </c>
      <c r="AY4273" s="3">
        <v>100</v>
      </c>
      <c r="AZ4273" s="6" t="str">
        <f t="shared" si="466"/>
        <v>2396.10</v>
      </c>
      <c r="BC4273" s="12" t="s">
        <v>10868</v>
      </c>
      <c r="BJ4273" s="12">
        <f t="shared" si="467"/>
        <v>0</v>
      </c>
      <c r="BK4273" s="12">
        <f t="shared" si="468"/>
        <v>0</v>
      </c>
      <c r="CQ4273" s="3" t="str">
        <f>CONCATENATE(baseURL!$A$1,baseURL!$B$1,baseURL!$C$1,".",C4273,".",L4273,".pkl&amp;seq=",BC4273)</f>
        <v>http://proteomics.broadinstitute.org/millscripts/viewfeed.pl?side=xl&amp;cycle=1&amp;fixedMods=iaaC&amp;file=msdataSM/iPRG2012_nd/cpick_in/iPRG2012_nd.2396.10.3.pkl&amp;seq=LSKSQLDEVVLVGGSTRLPK</v>
      </c>
    </row>
    <row r="4274" spans="1:99" x14ac:dyDescent="0.2">
      <c r="A4274" s="3">
        <v>7061</v>
      </c>
      <c r="B4274" s="2" t="s">
        <v>10869</v>
      </c>
      <c r="C4274" s="2" t="s">
        <v>10870</v>
      </c>
      <c r="D4274" s="3">
        <v>11260</v>
      </c>
      <c r="E4274" s="3">
        <v>11250</v>
      </c>
      <c r="F4274" s="3">
        <v>50328</v>
      </c>
      <c r="G4274" s="3">
        <v>13645</v>
      </c>
      <c r="H4274" s="3">
        <v>40.708100000000002</v>
      </c>
      <c r="I4274" s="30">
        <v>729.03264000000001</v>
      </c>
      <c r="J4274" s="30">
        <v>729.03436820000002</v>
      </c>
      <c r="K4274" s="30">
        <v>-1.73E-3</v>
      </c>
      <c r="L4274" s="3">
        <v>0</v>
      </c>
      <c r="M4274" s="3">
        <v>3</v>
      </c>
      <c r="N4274" s="10">
        <f t="shared" si="462"/>
        <v>1</v>
      </c>
      <c r="O4274" s="35">
        <v>3</v>
      </c>
      <c r="P4274" s="17"/>
      <c r="Q4274" s="40">
        <v>2185.0852300000001</v>
      </c>
      <c r="R4274" s="40">
        <v>729.03326000000004</v>
      </c>
      <c r="S4274" s="18">
        <f t="shared" si="463"/>
        <v>-0.85044130911978721</v>
      </c>
      <c r="T4274" s="18">
        <f t="shared" si="464"/>
        <v>1.52009525597779</v>
      </c>
      <c r="U4274" s="18">
        <f t="shared" si="465"/>
        <v>-1.8654841619854519</v>
      </c>
      <c r="V4274" s="30">
        <v>729.03189999999995</v>
      </c>
      <c r="X4274" s="3" t="s">
        <v>47</v>
      </c>
      <c r="Y4274" s="3" t="s">
        <v>47</v>
      </c>
      <c r="Z4274" s="3" t="s">
        <v>52</v>
      </c>
      <c r="AA4274" s="3" t="s">
        <v>47</v>
      </c>
      <c r="AB4274" s="12" t="s">
        <v>47</v>
      </c>
      <c r="AC4274" s="3" t="s">
        <v>47</v>
      </c>
      <c r="AF4274" s="3" t="s">
        <v>48</v>
      </c>
      <c r="AG4274" s="3" t="s">
        <v>48</v>
      </c>
      <c r="AH4274" s="3" t="s">
        <v>47</v>
      </c>
      <c r="AI4274" s="3" t="s">
        <v>47</v>
      </c>
      <c r="AL4274" s="3" t="s">
        <v>48</v>
      </c>
      <c r="AO4274" s="3" t="s">
        <v>48</v>
      </c>
      <c r="AU4274" s="3">
        <v>0</v>
      </c>
      <c r="AV4274" s="3">
        <v>7</v>
      </c>
      <c r="AW4274" s="3">
        <v>1</v>
      </c>
      <c r="AX4274" s="3">
        <v>7</v>
      </c>
      <c r="AY4274" s="3">
        <v>100</v>
      </c>
      <c r="AZ4274" s="6" t="str">
        <f t="shared" si="466"/>
        <v>2396.11</v>
      </c>
      <c r="BC4274" s="12" t="s">
        <v>10871</v>
      </c>
      <c r="BJ4274" s="12">
        <f t="shared" si="467"/>
        <v>1</v>
      </c>
      <c r="BK4274" s="12">
        <f t="shared" si="468"/>
        <v>0</v>
      </c>
      <c r="CQ4274" s="3" t="str">
        <f>CONCATENATE(baseURL!$A$1,baseURL!$B$1,baseURL!$C$1,".",C4274,".",L4274,".pkl&amp;seq=",BC4274)</f>
        <v>http://proteomics.broadinstitute.org/millscripts/viewfeed.pl?side=xl&amp;cycle=1&amp;fixedMods=iaaC&amp;file=msdataSM/iPRG2012_nd/cpick_in/iPRG2012_nd.2396.11.0.pkl&amp;seq=LVELDRHLGCAMSGLTADAR</v>
      </c>
    </row>
    <row r="4275" spans="1:99" x14ac:dyDescent="0.2">
      <c r="A4275" s="3">
        <v>4556</v>
      </c>
      <c r="B4275" s="2" t="s">
        <v>10872</v>
      </c>
      <c r="C4275" s="2" t="s">
        <v>10850</v>
      </c>
      <c r="D4275" s="3">
        <v>11261</v>
      </c>
      <c r="E4275" s="3">
        <v>11251</v>
      </c>
      <c r="F4275" s="3">
        <v>50329</v>
      </c>
      <c r="G4275" s="3">
        <v>13646</v>
      </c>
      <c r="H4275" s="3">
        <v>40.709800000000001</v>
      </c>
      <c r="I4275" s="30">
        <v>813.44515000000001</v>
      </c>
      <c r="J4275" s="30">
        <v>813.44647399999997</v>
      </c>
      <c r="K4275" s="30">
        <v>-1.32E-3</v>
      </c>
      <c r="L4275" s="3">
        <v>0</v>
      </c>
      <c r="M4275" s="3">
        <v>2</v>
      </c>
      <c r="N4275" s="10">
        <f t="shared" si="462"/>
        <v>1</v>
      </c>
      <c r="O4275" s="35">
        <v>2</v>
      </c>
      <c r="P4275" s="17"/>
      <c r="Q4275" s="40">
        <v>1625.88571</v>
      </c>
      <c r="R4275" s="40">
        <v>813.44649000000004</v>
      </c>
      <c r="S4275" s="18">
        <f t="shared" si="463"/>
        <v>-1.6473117980107459</v>
      </c>
      <c r="T4275" s="18">
        <f t="shared" si="464"/>
        <v>-1.966939469280975E-2</v>
      </c>
      <c r="U4275" s="18">
        <f t="shared" si="465"/>
        <v>0.25816080406782294</v>
      </c>
      <c r="V4275" s="30">
        <v>813.44669999999996</v>
      </c>
      <c r="W4275" s="3" t="s">
        <v>47</v>
      </c>
      <c r="X4275" s="3" t="s">
        <v>47</v>
      </c>
      <c r="Y4275" s="3" t="s">
        <v>47</v>
      </c>
      <c r="Z4275" s="3" t="s">
        <v>47</v>
      </c>
      <c r="AA4275" s="3" t="s">
        <v>47</v>
      </c>
      <c r="AB4275" s="12" t="s">
        <v>47</v>
      </c>
      <c r="AC4275" s="3" t="s">
        <v>52</v>
      </c>
      <c r="AD4275" s="3" t="s">
        <v>47</v>
      </c>
      <c r="AE4275" s="3" t="s">
        <v>48</v>
      </c>
      <c r="AF4275" s="3" t="s">
        <v>48</v>
      </c>
      <c r="AG4275" s="3" t="s">
        <v>48</v>
      </c>
      <c r="AH4275" s="3" t="s">
        <v>47</v>
      </c>
      <c r="AI4275" s="3" t="s">
        <v>48</v>
      </c>
      <c r="AL4275" s="3" t="s">
        <v>52</v>
      </c>
      <c r="AM4275" s="3" t="s">
        <v>48</v>
      </c>
      <c r="AU4275" s="3">
        <v>0</v>
      </c>
      <c r="AV4275" s="3">
        <v>8</v>
      </c>
      <c r="AW4275" s="3">
        <v>1</v>
      </c>
      <c r="AX4275" s="3">
        <v>8</v>
      </c>
      <c r="AY4275" s="3">
        <v>100</v>
      </c>
      <c r="AZ4275" s="6" t="str">
        <f t="shared" si="466"/>
        <v>2396.12</v>
      </c>
      <c r="BC4275" s="12" t="s">
        <v>10873</v>
      </c>
      <c r="BJ4275" s="12">
        <f t="shared" si="467"/>
        <v>0</v>
      </c>
      <c r="BK4275" s="12">
        <f t="shared" si="468"/>
        <v>0</v>
      </c>
      <c r="CQ4275" s="3" t="str">
        <f>CONCATENATE(baseURL!$A$1,baseURL!$B$1,baseURL!$C$1,".",C4275,".",L4275,".pkl&amp;seq=",BC4275)</f>
        <v>http://proteomics.broadinstitute.org/millscripts/viewfeed.pl?side=xl&amp;cycle=1&amp;fixedMods=iaaC&amp;file=msdataSM/iPRG2012_nd/cpick_in/iPRG2012_nd.2396.12.0.pkl&amp;seq=LTGNVLLPVEQSEAR</v>
      </c>
    </row>
    <row r="4276" spans="1:99" x14ac:dyDescent="0.2">
      <c r="A4276" s="3">
        <v>3033</v>
      </c>
      <c r="B4276" s="2" t="s">
        <v>10874</v>
      </c>
      <c r="C4276" s="2" t="s">
        <v>10875</v>
      </c>
      <c r="D4276" s="3">
        <v>11254</v>
      </c>
      <c r="E4276" s="3">
        <v>11244</v>
      </c>
      <c r="F4276" s="3">
        <v>50322</v>
      </c>
      <c r="G4276" s="3">
        <v>13639</v>
      </c>
      <c r="H4276" s="3">
        <v>40.698099999999997</v>
      </c>
      <c r="I4276" s="30">
        <v>547.27991999999995</v>
      </c>
      <c r="J4276" s="30">
        <v>547.02787709999996</v>
      </c>
      <c r="K4276" s="30">
        <v>0.25203999999999999</v>
      </c>
      <c r="L4276" s="3">
        <v>4</v>
      </c>
      <c r="M4276" s="3">
        <v>4</v>
      </c>
      <c r="N4276" s="10">
        <f t="shared" si="462"/>
        <v>1</v>
      </c>
      <c r="O4276" s="35">
        <v>4</v>
      </c>
      <c r="P4276" s="17"/>
      <c r="Q4276" s="40">
        <v>2185.0852300000001</v>
      </c>
      <c r="R4276" s="40">
        <v>547.02677000000006</v>
      </c>
      <c r="S4276" s="18">
        <f t="shared" si="463"/>
        <v>462.77442692592791</v>
      </c>
      <c r="T4276" s="18">
        <f t="shared" si="464"/>
        <v>2.0238497649744254</v>
      </c>
      <c r="U4276" s="18">
        <f t="shared" si="465"/>
        <v>1.7000996129050729</v>
      </c>
      <c r="V4276" s="30">
        <v>547.02769999999998</v>
      </c>
      <c r="W4276" s="3" t="s">
        <v>47</v>
      </c>
      <c r="X4276" s="3" t="s">
        <v>47</v>
      </c>
      <c r="Y4276" s="3" t="s">
        <v>47</v>
      </c>
      <c r="Z4276" s="3" t="s">
        <v>47</v>
      </c>
      <c r="AA4276" s="3" t="s">
        <v>47</v>
      </c>
      <c r="AB4276" s="12" t="s">
        <v>47</v>
      </c>
      <c r="AC4276" s="3" t="s">
        <v>47</v>
      </c>
      <c r="AE4276" s="3" t="s">
        <v>47</v>
      </c>
      <c r="AF4276" s="3" t="s">
        <v>48</v>
      </c>
      <c r="AG4276" s="3" t="s">
        <v>52</v>
      </c>
      <c r="AH4276" s="3" t="s">
        <v>47</v>
      </c>
      <c r="AI4276" s="3" t="s">
        <v>48</v>
      </c>
      <c r="AK4276" s="3" t="s">
        <v>47</v>
      </c>
      <c r="AL4276" s="3" t="s">
        <v>47</v>
      </c>
      <c r="AM4276" s="3" t="s">
        <v>47</v>
      </c>
      <c r="AO4276" s="3" t="s">
        <v>47</v>
      </c>
      <c r="AP4276" s="3" t="s">
        <v>48</v>
      </c>
      <c r="AU4276" s="3">
        <v>0</v>
      </c>
      <c r="AV4276" s="3">
        <v>13</v>
      </c>
      <c r="AW4276" s="3">
        <v>1</v>
      </c>
      <c r="AX4276" s="3">
        <v>13</v>
      </c>
      <c r="AY4276" s="3">
        <v>100</v>
      </c>
      <c r="AZ4276" s="6" t="str">
        <f t="shared" si="466"/>
        <v>2396.5</v>
      </c>
      <c r="BC4276" s="12" t="s">
        <v>10871</v>
      </c>
      <c r="BJ4276" s="12">
        <f t="shared" si="467"/>
        <v>1</v>
      </c>
      <c r="BK4276" s="12">
        <f t="shared" si="468"/>
        <v>0</v>
      </c>
      <c r="CQ4276" s="3" t="str">
        <f>CONCATENATE(baseURL!$A$1,baseURL!$B$1,baseURL!$C$1,".",C4276,".",L4276,".pkl&amp;seq=",BC4276)</f>
        <v>http://proteomics.broadinstitute.org/millscripts/viewfeed.pl?side=xl&amp;cycle=1&amp;fixedMods=iaaC&amp;file=msdataSM/iPRG2012_nd/cpick_in/iPRG2012_nd.2396.5.4.pkl&amp;seq=LVELDRHLGCAMSGLTADAR</v>
      </c>
    </row>
    <row r="4277" spans="1:99" x14ac:dyDescent="0.2">
      <c r="A4277" s="3">
        <v>3559</v>
      </c>
      <c r="B4277" s="2" t="s">
        <v>10876</v>
      </c>
      <c r="C4277" s="2" t="s">
        <v>10877</v>
      </c>
      <c r="D4277" s="3">
        <v>11255</v>
      </c>
      <c r="E4277" s="3">
        <v>11245</v>
      </c>
      <c r="F4277" s="3">
        <v>50323</v>
      </c>
      <c r="G4277" s="3">
        <v>13640</v>
      </c>
      <c r="H4277" s="3">
        <v>40.699800000000003</v>
      </c>
      <c r="I4277" s="30">
        <v>597.58011999999997</v>
      </c>
      <c r="J4277" s="30">
        <v>598.31110479999995</v>
      </c>
      <c r="K4277" s="30">
        <v>-0.73097999999999996</v>
      </c>
      <c r="L4277" s="3">
        <v>0</v>
      </c>
      <c r="M4277" s="3">
        <v>3</v>
      </c>
      <c r="N4277" s="10">
        <f t="shared" si="462"/>
        <v>1</v>
      </c>
      <c r="O4277" s="35">
        <v>3</v>
      </c>
      <c r="P4277" s="17"/>
      <c r="Q4277" s="40">
        <v>1792.9187999999999</v>
      </c>
      <c r="R4277" s="40">
        <v>598.31111999999996</v>
      </c>
      <c r="S4277" s="18">
        <f t="shared" si="463"/>
        <v>-1221.772378223548</v>
      </c>
      <c r="T4277" s="18">
        <f t="shared" si="464"/>
        <v>-2.5404842896950379E-2</v>
      </c>
      <c r="U4277" s="18">
        <f t="shared" si="465"/>
        <v>-0.36770167335848214</v>
      </c>
      <c r="V4277" s="30">
        <v>598.31089999999995</v>
      </c>
      <c r="W4277" s="3" t="s">
        <v>47</v>
      </c>
      <c r="X4277" s="3" t="s">
        <v>47</v>
      </c>
      <c r="Y4277" s="3" t="s">
        <v>47</v>
      </c>
      <c r="Z4277" s="3" t="s">
        <v>47</v>
      </c>
      <c r="AA4277" s="3" t="s">
        <v>47</v>
      </c>
      <c r="AB4277" s="12" t="s">
        <v>47</v>
      </c>
      <c r="AC4277" s="3" t="s">
        <v>47</v>
      </c>
      <c r="AD4277" s="3" t="s">
        <v>47</v>
      </c>
      <c r="AE4277" s="3" t="s">
        <v>47</v>
      </c>
      <c r="AF4277" s="3" t="s">
        <v>47</v>
      </c>
      <c r="AH4277" s="3" t="s">
        <v>47</v>
      </c>
      <c r="AI4277" s="3" t="s">
        <v>47</v>
      </c>
      <c r="AK4277" s="3" t="s">
        <v>47</v>
      </c>
      <c r="AL4277" s="3" t="s">
        <v>47</v>
      </c>
      <c r="AM4277" s="3" t="s">
        <v>47</v>
      </c>
      <c r="AN4277" s="3" t="s">
        <v>47</v>
      </c>
      <c r="AU4277" s="3">
        <v>0</v>
      </c>
      <c r="AV4277" s="3">
        <v>16</v>
      </c>
      <c r="AW4277" s="3">
        <v>1</v>
      </c>
      <c r="AX4277" s="3">
        <v>16</v>
      </c>
      <c r="AY4277" s="3">
        <v>100</v>
      </c>
      <c r="AZ4277" s="6" t="str">
        <f t="shared" si="466"/>
        <v>2396.6</v>
      </c>
      <c r="BC4277" s="12" t="s">
        <v>10852</v>
      </c>
      <c r="BJ4277" s="12">
        <f t="shared" si="467"/>
        <v>0</v>
      </c>
      <c r="BK4277" s="12">
        <f t="shared" si="468"/>
        <v>0</v>
      </c>
      <c r="CQ4277" s="3" t="str">
        <f>CONCATENATE(baseURL!$A$1,baseURL!$B$1,baseURL!$C$1,".",C4277,".",L4277,".pkl&amp;seq=",BC4277)</f>
        <v>http://proteomics.broadinstitute.org/millscripts/viewfeed.pl?side=xl&amp;cycle=1&amp;fixedMods=iaaC&amp;file=msdataSM/iPRG2012_nd/cpick_in/iPRG2012_nd.2396.6.0.pkl&amp;seq=GGVTQVRVEFLEDTSR</v>
      </c>
    </row>
    <row r="4278" spans="1:99" x14ac:dyDescent="0.2">
      <c r="A4278" s="3">
        <v>1055</v>
      </c>
      <c r="B4278" s="2" t="s">
        <v>10865</v>
      </c>
      <c r="C4278" s="2" t="s">
        <v>10863</v>
      </c>
      <c r="D4278" s="3">
        <v>11258</v>
      </c>
      <c r="E4278" s="3">
        <v>11248</v>
      </c>
      <c r="F4278" s="3">
        <v>50326</v>
      </c>
      <c r="G4278" s="3">
        <v>13643</v>
      </c>
      <c r="H4278" s="3">
        <v>40.704799999999999</v>
      </c>
      <c r="I4278" s="30">
        <v>634.09150999999997</v>
      </c>
      <c r="J4278" s="30">
        <v>634.09441560000005</v>
      </c>
      <c r="K4278" s="30">
        <v>-2.9099999999999998E-3</v>
      </c>
      <c r="L4278" s="3">
        <v>0</v>
      </c>
      <c r="M4278" s="3">
        <v>4</v>
      </c>
      <c r="N4278" s="10">
        <f t="shared" si="462"/>
        <v>1</v>
      </c>
      <c r="O4278" s="35">
        <v>4</v>
      </c>
      <c r="P4278" s="17"/>
      <c r="Q4278" s="40">
        <v>2533.3508099999999</v>
      </c>
      <c r="R4278" s="40">
        <v>634.09316000000001</v>
      </c>
      <c r="S4278" s="18">
        <f t="shared" si="463"/>
        <v>-2.6021413005630962</v>
      </c>
      <c r="T4278" s="18">
        <f t="shared" si="464"/>
        <v>1.980150676969743</v>
      </c>
      <c r="U4278" s="18">
        <f t="shared" si="465"/>
        <v>1.6401375469639976</v>
      </c>
      <c r="V4278" s="30">
        <v>634.0942</v>
      </c>
      <c r="W4278" s="3" t="s">
        <v>47</v>
      </c>
      <c r="AA4278" s="3" t="s">
        <v>47</v>
      </c>
      <c r="AC4278" s="3" t="s">
        <v>47</v>
      </c>
      <c r="AF4278" s="3" t="s">
        <v>47</v>
      </c>
      <c r="AI4278" s="3" t="s">
        <v>48</v>
      </c>
      <c r="AL4278" s="3" t="s">
        <v>52</v>
      </c>
      <c r="AU4278" s="3">
        <v>0</v>
      </c>
      <c r="AV4278" s="3">
        <v>4</v>
      </c>
      <c r="AW4278" s="3">
        <v>1</v>
      </c>
      <c r="AX4278" s="3">
        <v>4</v>
      </c>
      <c r="AY4278" s="3">
        <v>100</v>
      </c>
      <c r="AZ4278" s="6" t="str">
        <f t="shared" si="466"/>
        <v>2396.9</v>
      </c>
      <c r="BC4278" s="12" t="s">
        <v>10866</v>
      </c>
      <c r="BJ4278" s="12">
        <f t="shared" si="467"/>
        <v>0</v>
      </c>
      <c r="BK4278" s="12">
        <f t="shared" si="468"/>
        <v>0</v>
      </c>
      <c r="CQ4278" s="3" t="str">
        <f>CONCATENATE(baseURL!$A$1,baseURL!$B$1,baseURL!$C$1,".",C4278,".",L4278,".pkl&amp;seq=",BC4278)</f>
        <v>http://proteomics.broadinstitute.org/millscripts/viewfeed.pl?side=xl&amp;cycle=1&amp;fixedMods=iaaC&amp;file=msdataSM/iPRG2012_nd/cpick_in/iPRG2012_nd.2396.9.0.pkl&amp;seq=EAVLTVPTNFSEEQKTALKASAAK</v>
      </c>
      <c r="CU4278" s="7"/>
    </row>
    <row r="4279" spans="1:99" x14ac:dyDescent="0.2">
      <c r="A4279" s="3">
        <v>5002</v>
      </c>
      <c r="B4279" s="2" t="s">
        <v>10881</v>
      </c>
      <c r="C4279" s="2" t="s">
        <v>10882</v>
      </c>
      <c r="D4279" s="3">
        <v>11266</v>
      </c>
      <c r="E4279" s="3">
        <v>11256</v>
      </c>
      <c r="F4279" s="3">
        <v>50343</v>
      </c>
      <c r="G4279" s="3">
        <v>13652</v>
      </c>
      <c r="H4279" s="3">
        <v>40.7258</v>
      </c>
      <c r="I4279" s="30">
        <v>514.55537000000004</v>
      </c>
      <c r="J4279" s="30">
        <v>514.55471490000002</v>
      </c>
      <c r="K4279" s="30">
        <v>6.6E-4</v>
      </c>
      <c r="L4279" s="3">
        <v>4</v>
      </c>
      <c r="M4279" s="3">
        <v>4</v>
      </c>
      <c r="N4279" s="10">
        <f t="shared" si="462"/>
        <v>1</v>
      </c>
      <c r="O4279" s="35">
        <v>4</v>
      </c>
      <c r="P4279" s="17"/>
      <c r="Q4279" s="40">
        <v>2055.1960899999999</v>
      </c>
      <c r="R4279" s="40">
        <v>514.55448000000001</v>
      </c>
      <c r="S4279" s="18">
        <f t="shared" si="463"/>
        <v>1.729651639660591</v>
      </c>
      <c r="T4279" s="18">
        <f t="shared" si="464"/>
        <v>0.45651142714659632</v>
      </c>
      <c r="U4279" s="18">
        <f t="shared" si="465"/>
        <v>-0.15547430473327739</v>
      </c>
      <c r="V4279" s="30">
        <v>514.55439999999999</v>
      </c>
      <c r="W4279" s="3" t="s">
        <v>47</v>
      </c>
      <c r="X4279" s="3" t="s">
        <v>47</v>
      </c>
      <c r="Y4279" s="3" t="s">
        <v>47</v>
      </c>
      <c r="Z4279" s="3" t="s">
        <v>47</v>
      </c>
      <c r="AA4279" s="3" t="s">
        <v>48</v>
      </c>
      <c r="AB4279" s="12" t="s">
        <v>47</v>
      </c>
      <c r="AC4279" s="3" t="s">
        <v>47</v>
      </c>
      <c r="AD4279" s="3" t="s">
        <v>47</v>
      </c>
      <c r="AE4279" s="3" t="s">
        <v>47</v>
      </c>
      <c r="AF4279" s="3" t="s">
        <v>47</v>
      </c>
      <c r="AG4279" s="3" t="s">
        <v>47</v>
      </c>
      <c r="AH4279" s="3" t="s">
        <v>47</v>
      </c>
      <c r="AI4279" s="3" t="s">
        <v>47</v>
      </c>
      <c r="AJ4279" s="3" t="s">
        <v>47</v>
      </c>
      <c r="AK4279" s="3" t="s">
        <v>47</v>
      </c>
      <c r="AL4279" s="3" t="s">
        <v>47</v>
      </c>
      <c r="AM4279" s="3" t="s">
        <v>47</v>
      </c>
      <c r="AN4279" s="3" t="s">
        <v>47</v>
      </c>
      <c r="AU4279" s="3">
        <v>0</v>
      </c>
      <c r="AV4279" s="3">
        <v>17</v>
      </c>
      <c r="AW4279" s="3">
        <v>1</v>
      </c>
      <c r="AX4279" s="3">
        <v>17</v>
      </c>
      <c r="AY4279" s="3">
        <v>100</v>
      </c>
      <c r="AZ4279" s="6" t="str">
        <f t="shared" si="466"/>
        <v>2397.5</v>
      </c>
      <c r="BC4279" s="12" t="s">
        <v>10883</v>
      </c>
      <c r="BJ4279" s="12">
        <f t="shared" si="467"/>
        <v>0</v>
      </c>
      <c r="BK4279" s="12">
        <f t="shared" si="468"/>
        <v>0</v>
      </c>
      <c r="CQ4279" s="3" t="str">
        <f>CONCATENATE(baseURL!$A$1,baseURL!$B$1,baseURL!$C$1,".",C4279,".",L4279,".pkl&amp;seq=",BC4279)</f>
        <v>http://proteomics.broadinstitute.org/millscripts/viewfeed.pl?side=xl&amp;cycle=1&amp;fixedMods=iaaC&amp;file=msdataSM/iPRG2012_nd/cpick_in/iPRG2012_nd.2397.5.4.pkl&amp;seq=LLTTLADAAKGYKPVAVPAR</v>
      </c>
    </row>
    <row r="4280" spans="1:99" x14ac:dyDescent="0.2">
      <c r="A4280" s="3">
        <v>7122</v>
      </c>
      <c r="B4280" s="2" t="s">
        <v>10878</v>
      </c>
      <c r="C4280" s="2" t="s">
        <v>10879</v>
      </c>
      <c r="D4280" s="3">
        <v>11270</v>
      </c>
      <c r="E4280" s="3">
        <v>11260</v>
      </c>
      <c r="F4280" s="3">
        <v>50347</v>
      </c>
      <c r="G4280" s="3">
        <v>13656</v>
      </c>
      <c r="H4280" s="3">
        <v>40.732500000000002</v>
      </c>
      <c r="I4280" s="30">
        <v>667.34298999999999</v>
      </c>
      <c r="J4280" s="30">
        <v>667.09502220000002</v>
      </c>
      <c r="K4280" s="30">
        <v>0.24797</v>
      </c>
      <c r="L4280" s="3">
        <v>4</v>
      </c>
      <c r="M4280" s="3">
        <v>4</v>
      </c>
      <c r="N4280" s="10">
        <f t="shared" si="462"/>
        <v>1</v>
      </c>
      <c r="O4280" s="35">
        <v>4</v>
      </c>
      <c r="P4280" s="17"/>
      <c r="Q4280" s="40">
        <v>2665.3580200000001</v>
      </c>
      <c r="R4280" s="40">
        <v>667.09496000000001</v>
      </c>
      <c r="S4280" s="18">
        <f t="shared" si="463"/>
        <v>371.80613686538948</v>
      </c>
      <c r="T4280" s="18">
        <f t="shared" si="464"/>
        <v>9.3240098834087529E-2</v>
      </c>
      <c r="U4280" s="18">
        <f t="shared" si="465"/>
        <v>-0.38974960929952779</v>
      </c>
      <c r="V4280" s="30">
        <v>667.09469999999999</v>
      </c>
      <c r="AA4280" s="3" t="s">
        <v>47</v>
      </c>
      <c r="AB4280" s="12" t="s">
        <v>47</v>
      </c>
      <c r="AC4280" s="3" t="s">
        <v>47</v>
      </c>
      <c r="AI4280" s="3" t="s">
        <v>47</v>
      </c>
      <c r="AL4280" s="3" t="s">
        <v>52</v>
      </c>
      <c r="AU4280" s="3">
        <v>0</v>
      </c>
      <c r="AV4280" s="3">
        <v>4</v>
      </c>
      <c r="AW4280" s="3">
        <v>1</v>
      </c>
      <c r="AX4280" s="3">
        <v>4</v>
      </c>
      <c r="AY4280" s="3">
        <v>100</v>
      </c>
      <c r="AZ4280" s="6" t="str">
        <f t="shared" si="466"/>
        <v>2397.9</v>
      </c>
      <c r="BC4280" s="12" t="s">
        <v>10880</v>
      </c>
      <c r="BJ4280" s="12">
        <f t="shared" si="467"/>
        <v>0</v>
      </c>
      <c r="BK4280" s="12">
        <f t="shared" si="468"/>
        <v>0</v>
      </c>
      <c r="CQ4280" s="3" t="str">
        <f>CONCATENATE(baseURL!$A$1,baseURL!$B$1,baseURL!$C$1,".",C4280,".",L4280,".pkl&amp;seq=",BC4280)</f>
        <v>http://proteomics.broadinstitute.org/millscripts/viewfeed.pl?side=xl&amp;cycle=1&amp;fixedMods=iaaC&amp;file=msdataSM/iPRG2012_nd/cpick_in/iPRG2012_nd.2397.9.4.pkl&amp;seq=KGDTYVSLQGFKAGAGHSNTLQVSTV</v>
      </c>
    </row>
    <row r="4281" spans="1:99" x14ac:dyDescent="0.2">
      <c r="A4281" s="3">
        <v>1248</v>
      </c>
      <c r="B4281" s="2" t="s">
        <v>10893</v>
      </c>
      <c r="C4281" s="2" t="s">
        <v>10894</v>
      </c>
      <c r="D4281" s="3">
        <v>11272</v>
      </c>
      <c r="E4281" s="3">
        <v>11262</v>
      </c>
      <c r="F4281" s="3">
        <v>50360</v>
      </c>
      <c r="G4281" s="3">
        <v>13659</v>
      </c>
      <c r="H4281" s="3">
        <v>40.742800000000003</v>
      </c>
      <c r="I4281" s="30">
        <v>433.25099</v>
      </c>
      <c r="J4281" s="30">
        <v>433.250158</v>
      </c>
      <c r="K4281" s="30">
        <v>8.3000000000000001E-4</v>
      </c>
      <c r="L4281" s="3">
        <v>2</v>
      </c>
      <c r="M4281" s="3">
        <v>2</v>
      </c>
      <c r="N4281" s="10">
        <f t="shared" si="462"/>
        <v>1</v>
      </c>
      <c r="O4281" s="35">
        <v>2</v>
      </c>
      <c r="P4281" s="17"/>
      <c r="Q4281" s="40">
        <v>865.49305000000004</v>
      </c>
      <c r="R4281" s="40">
        <v>433.25015999999999</v>
      </c>
      <c r="S4281" s="18">
        <f t="shared" si="463"/>
        <v>1.9157523219556525</v>
      </c>
      <c r="T4281" s="18">
        <f t="shared" si="464"/>
        <v>-4.6162706436172702E-3</v>
      </c>
      <c r="U4281" s="18">
        <f t="shared" si="465"/>
        <v>9.2325413134750012E-2</v>
      </c>
      <c r="V4281" s="30">
        <v>433.25020000000001</v>
      </c>
      <c r="X4281" s="3" t="s">
        <v>47</v>
      </c>
      <c r="Y4281" s="3" t="s">
        <v>47</v>
      </c>
      <c r="Z4281" s="3" t="s">
        <v>48</v>
      </c>
      <c r="AG4281" s="3" t="s">
        <v>48</v>
      </c>
      <c r="AL4281" s="3" t="s">
        <v>52</v>
      </c>
      <c r="AM4281" s="3" t="s">
        <v>47</v>
      </c>
      <c r="AP4281" s="3" t="s">
        <v>52</v>
      </c>
      <c r="AU4281" s="3">
        <v>0</v>
      </c>
      <c r="AV4281" s="3">
        <v>3</v>
      </c>
      <c r="AW4281" s="3">
        <v>1</v>
      </c>
      <c r="AX4281" s="3">
        <v>3</v>
      </c>
      <c r="AY4281" s="3">
        <v>100</v>
      </c>
      <c r="AZ4281" s="6" t="str">
        <f t="shared" si="466"/>
        <v>2398.1</v>
      </c>
      <c r="BC4281" s="12" t="s">
        <v>10784</v>
      </c>
      <c r="BJ4281" s="12">
        <f t="shared" si="467"/>
        <v>0</v>
      </c>
      <c r="BK4281" s="12">
        <f t="shared" si="468"/>
        <v>0</v>
      </c>
      <c r="CQ4281" s="3" t="str">
        <f>CONCATENATE(baseURL!$A$1,baseURL!$B$1,baseURL!$C$1,".",C4281,".",L4281,".pkl&amp;seq=",BC4281)</f>
        <v>http://proteomics.broadinstitute.org/millscripts/viewfeed.pl?side=xl&amp;cycle=1&amp;fixedMods=iaaC&amp;file=msdataSM/iPRG2012_nd/cpick_in/iPRG2012_nd.2398.1.2.pkl&amp;seq=YFPGLLR</v>
      </c>
    </row>
    <row r="4282" spans="1:99" x14ac:dyDescent="0.2">
      <c r="A4282" s="3">
        <v>4546</v>
      </c>
      <c r="B4282" s="2" t="s">
        <v>10888</v>
      </c>
      <c r="C4282" s="2" t="s">
        <v>10889</v>
      </c>
      <c r="D4282" s="3">
        <v>11282</v>
      </c>
      <c r="E4282" s="3">
        <v>11272</v>
      </c>
      <c r="F4282" s="3">
        <v>50370</v>
      </c>
      <c r="G4282" s="3">
        <v>13669</v>
      </c>
      <c r="H4282" s="3">
        <v>40.755299999999998</v>
      </c>
      <c r="I4282" s="30">
        <v>606.35595999999998</v>
      </c>
      <c r="J4282" s="30">
        <v>606.3533956</v>
      </c>
      <c r="K4282" s="30">
        <v>2.5600000000000002E-3</v>
      </c>
      <c r="L4282" s="3">
        <v>2</v>
      </c>
      <c r="M4282" s="3">
        <v>2</v>
      </c>
      <c r="N4282" s="10">
        <f t="shared" si="462"/>
        <v>1</v>
      </c>
      <c r="O4282" s="35">
        <v>2</v>
      </c>
      <c r="P4282" s="17"/>
      <c r="Q4282" s="40">
        <v>1211.6994099999999</v>
      </c>
      <c r="R4282" s="40">
        <v>606.35334999999998</v>
      </c>
      <c r="S4282" s="18">
        <f t="shared" si="463"/>
        <v>4.3044208463665949</v>
      </c>
      <c r="T4282" s="18">
        <f t="shared" si="464"/>
        <v>7.5203674592208114E-2</v>
      </c>
      <c r="U4282" s="18">
        <f t="shared" si="465"/>
        <v>-0.41230084724895949</v>
      </c>
      <c r="V4282" s="30">
        <v>606.35310000000004</v>
      </c>
      <c r="W4282" s="3" t="s">
        <v>47</v>
      </c>
      <c r="X4282" s="3" t="s">
        <v>47</v>
      </c>
      <c r="Y4282" s="3" t="s">
        <v>47</v>
      </c>
      <c r="Z4282" s="3" t="s">
        <v>47</v>
      </c>
      <c r="AA4282" s="3" t="s">
        <v>47</v>
      </c>
      <c r="AB4282" s="12" t="s">
        <v>47</v>
      </c>
      <c r="AC4282" s="3" t="s">
        <v>47</v>
      </c>
      <c r="AD4282" s="3" t="s">
        <v>47</v>
      </c>
      <c r="AE4282" s="3" t="s">
        <v>47</v>
      </c>
      <c r="AF4282" s="3" t="s">
        <v>47</v>
      </c>
      <c r="AG4282" s="3" t="s">
        <v>47</v>
      </c>
      <c r="AH4282" s="3" t="s">
        <v>47</v>
      </c>
      <c r="AI4282" s="3" t="s">
        <v>47</v>
      </c>
      <c r="AL4282" s="3" t="s">
        <v>48</v>
      </c>
      <c r="AM4282" s="3" t="s">
        <v>47</v>
      </c>
      <c r="AU4282" s="3">
        <v>0</v>
      </c>
      <c r="AV4282" s="3">
        <v>14</v>
      </c>
      <c r="AW4282" s="3">
        <v>1</v>
      </c>
      <c r="AX4282" s="3">
        <v>14</v>
      </c>
      <c r="AY4282" s="3">
        <v>100</v>
      </c>
      <c r="AZ4282" s="6" t="str">
        <f t="shared" si="466"/>
        <v>2398.11</v>
      </c>
      <c r="BC4282" s="12" t="s">
        <v>10776</v>
      </c>
      <c r="BJ4282" s="12">
        <f t="shared" si="467"/>
        <v>0</v>
      </c>
      <c r="BK4282" s="12">
        <f t="shared" si="468"/>
        <v>0</v>
      </c>
      <c r="CQ4282" s="3" t="str">
        <f>CONCATENATE(baseURL!$A$1,baseURL!$B$1,baseURL!$C$1,".",C4282,".",L4282,".pkl&amp;seq=",BC4282)</f>
        <v>http://proteomics.broadinstitute.org/millscripts/viewfeed.pl?side=xl&amp;cycle=1&amp;fixedMods=iaaC&amp;file=msdataSM/iPRG2012_nd/cpick_in/iPRG2012_nd.2398.11.2.pkl&amp;seq=LLSEEALPALR</v>
      </c>
    </row>
    <row r="4283" spans="1:99" x14ac:dyDescent="0.2">
      <c r="A4283" s="3">
        <v>4402</v>
      </c>
      <c r="B4283" s="2" t="s">
        <v>10890</v>
      </c>
      <c r="C4283" s="2" t="s">
        <v>10891</v>
      </c>
      <c r="D4283" s="3">
        <v>11283</v>
      </c>
      <c r="E4283" s="3">
        <v>11273</v>
      </c>
      <c r="F4283" s="3">
        <v>50371</v>
      </c>
      <c r="G4283" s="3">
        <v>13670</v>
      </c>
      <c r="H4283" s="3">
        <v>40.756900000000002</v>
      </c>
      <c r="I4283" s="30">
        <v>718.39270999999997</v>
      </c>
      <c r="J4283" s="30">
        <v>718.39234250000004</v>
      </c>
      <c r="K4283" s="30">
        <v>3.6999999999999999E-4</v>
      </c>
      <c r="L4283" s="3">
        <v>2</v>
      </c>
      <c r="M4283" s="3">
        <v>2</v>
      </c>
      <c r="N4283" s="10">
        <f t="shared" si="462"/>
        <v>1</v>
      </c>
      <c r="O4283" s="35">
        <v>2</v>
      </c>
      <c r="P4283" s="17"/>
      <c r="Q4283" s="40">
        <v>1435.7791199999999</v>
      </c>
      <c r="R4283" s="40">
        <v>718.39319999999998</v>
      </c>
      <c r="S4283" s="18">
        <f t="shared" si="463"/>
        <v>-0.68207772569871783</v>
      </c>
      <c r="T4283" s="18">
        <f t="shared" si="464"/>
        <v>-1.1936360198540676</v>
      </c>
      <c r="U4283" s="18">
        <f t="shared" si="465"/>
        <v>-1.3919953584977602</v>
      </c>
      <c r="V4283" s="30">
        <v>718.3922</v>
      </c>
      <c r="W4283" s="3" t="s">
        <v>47</v>
      </c>
      <c r="X4283" s="3" t="s">
        <v>47</v>
      </c>
      <c r="Y4283" s="3" t="s">
        <v>47</v>
      </c>
      <c r="Z4283" s="3" t="s">
        <v>47</v>
      </c>
      <c r="AA4283" s="3" t="s">
        <v>47</v>
      </c>
      <c r="AB4283" s="12" t="s">
        <v>47</v>
      </c>
      <c r="AC4283" s="3" t="s">
        <v>47</v>
      </c>
      <c r="AD4283" s="3" t="s">
        <v>47</v>
      </c>
      <c r="AE4283" s="3" t="s">
        <v>47</v>
      </c>
      <c r="AF4283" s="3" t="s">
        <v>47</v>
      </c>
      <c r="AG4283" s="3" t="s">
        <v>47</v>
      </c>
      <c r="AH4283" s="3" t="s">
        <v>47</v>
      </c>
      <c r="AI4283" s="3" t="s">
        <v>48</v>
      </c>
      <c r="AK4283" s="3" t="s">
        <v>52</v>
      </c>
      <c r="AL4283" s="3" t="s">
        <v>48</v>
      </c>
      <c r="AM4283" s="3" t="s">
        <v>47</v>
      </c>
      <c r="AN4283" s="3" t="s">
        <v>48</v>
      </c>
      <c r="AU4283" s="3">
        <v>0</v>
      </c>
      <c r="AV4283" s="3">
        <v>13</v>
      </c>
      <c r="AW4283" s="3">
        <v>1</v>
      </c>
      <c r="AX4283" s="3">
        <v>13</v>
      </c>
      <c r="AY4283" s="3">
        <v>100</v>
      </c>
      <c r="AZ4283" s="6" t="str">
        <f t="shared" si="466"/>
        <v>2398.12</v>
      </c>
      <c r="BC4283" s="12" t="s">
        <v>10892</v>
      </c>
      <c r="BJ4283" s="12">
        <f t="shared" si="467"/>
        <v>0</v>
      </c>
      <c r="BK4283" s="12">
        <f t="shared" si="468"/>
        <v>0</v>
      </c>
      <c r="CQ4283" s="3" t="str">
        <f>CONCATENATE(baseURL!$A$1,baseURL!$B$1,baseURL!$C$1,".",C4283,".",L4283,".pkl&amp;seq=",BC4283)</f>
        <v>http://proteomics.broadinstitute.org/millscripts/viewfeed.pl?side=xl&amp;cycle=1&amp;fixedMods=iaaC&amp;file=msdataSM/iPRG2012_nd/cpick_in/iPRG2012_nd.2398.12.2.pkl&amp;seq=AVATEVSANFLSVK</v>
      </c>
    </row>
    <row r="4284" spans="1:99" x14ac:dyDescent="0.2">
      <c r="A4284" s="3">
        <v>7463</v>
      </c>
      <c r="B4284" s="2" t="s">
        <v>10895</v>
      </c>
      <c r="C4284" s="2" t="s">
        <v>10896</v>
      </c>
      <c r="D4284" s="3">
        <v>11273</v>
      </c>
      <c r="E4284" s="3">
        <v>11263</v>
      </c>
      <c r="F4284" s="3">
        <v>50361</v>
      </c>
      <c r="G4284" s="3">
        <v>13660</v>
      </c>
      <c r="H4284" s="3">
        <v>40.743600000000001</v>
      </c>
      <c r="I4284" s="30">
        <v>468.77863000000002</v>
      </c>
      <c r="J4284" s="30">
        <v>468.77753089999999</v>
      </c>
      <c r="K4284" s="30">
        <v>1.1000000000000001E-3</v>
      </c>
      <c r="L4284" s="3">
        <v>4</v>
      </c>
      <c r="M4284" s="3">
        <v>4</v>
      </c>
      <c r="N4284" s="10">
        <f t="shared" si="462"/>
        <v>1</v>
      </c>
      <c r="O4284" s="35">
        <v>4</v>
      </c>
      <c r="Q4284" s="40">
        <v>1929.11025</v>
      </c>
      <c r="R4284" s="32">
        <v>468.77764999999999</v>
      </c>
      <c r="S4284" s="18">
        <f t="shared" si="463"/>
        <v>2.0905433525400547</v>
      </c>
      <c r="T4284" s="18">
        <f t="shared" si="464"/>
        <v>-0.25406501356507905</v>
      </c>
      <c r="U4284" s="18">
        <f t="shared" si="465"/>
        <v>-0.95994337614160485</v>
      </c>
      <c r="V4284" s="30">
        <v>468.77719999999999</v>
      </c>
      <c r="W4284" s="3" t="s">
        <v>47</v>
      </c>
      <c r="Y4284" s="3" t="s">
        <v>48</v>
      </c>
      <c r="AA4284" s="3" t="s">
        <v>65</v>
      </c>
      <c r="AB4284" s="12" t="s">
        <v>52</v>
      </c>
      <c r="AC4284" s="3" t="s">
        <v>65</v>
      </c>
      <c r="AD4284" s="3" t="s">
        <v>47</v>
      </c>
      <c r="AH4284" s="3" t="s">
        <v>47</v>
      </c>
      <c r="AK4284" s="3" t="s">
        <v>52</v>
      </c>
      <c r="AM4284" s="3" t="s">
        <v>52</v>
      </c>
      <c r="AU4284" s="3">
        <v>2</v>
      </c>
      <c r="AV4284" s="3">
        <v>3</v>
      </c>
      <c r="AW4284" s="3">
        <v>2</v>
      </c>
      <c r="AX4284" s="3">
        <v>2</v>
      </c>
      <c r="AY4284" s="3">
        <v>66.67</v>
      </c>
      <c r="AZ4284" s="6" t="str">
        <f t="shared" si="466"/>
        <v>2398.2</v>
      </c>
      <c r="BC4284" s="12" t="s">
        <v>10787</v>
      </c>
      <c r="BI4284" s="12" t="s">
        <v>594</v>
      </c>
      <c r="BJ4284" s="12">
        <f t="shared" si="467"/>
        <v>0</v>
      </c>
      <c r="BK4284" s="12">
        <f t="shared" si="468"/>
        <v>1</v>
      </c>
      <c r="BR4284" s="3" t="s">
        <v>594</v>
      </c>
      <c r="BW4284" s="3" t="s">
        <v>10897</v>
      </c>
      <c r="BY4284" s="3" t="s">
        <v>10898</v>
      </c>
      <c r="BZ4284" s="3" t="s">
        <v>10788</v>
      </c>
      <c r="CQ4284" s="3" t="str">
        <f>CONCATENATE(baseURL!$A$1,baseURL!$B$1,baseURL!$C$1,".",C4284,".",L4284,".pkl&amp;seq=",BC4284,"&amp;varMods=ReducedCys-C")</f>
        <v>http://proteomics.broadinstitute.org/millscripts/viewfeed.pl?side=xl&amp;cycle=1&amp;fixedMods=iaaC&amp;file=msdataSM/iPRG2012_nd/cpick_in/iPRG2012_nd.2398.2.4.pkl&amp;seq=LVSKYRPNcPLLLVTR&amp;varMods=ReducedCys-C</v>
      </c>
    </row>
    <row r="4285" spans="1:99" x14ac:dyDescent="0.2">
      <c r="A4285" s="3">
        <v>7413</v>
      </c>
      <c r="B4285" s="2" t="s">
        <v>10899</v>
      </c>
      <c r="C4285" s="2" t="s">
        <v>10881</v>
      </c>
      <c r="D4285" s="3">
        <v>11277</v>
      </c>
      <c r="E4285" s="3">
        <v>11267</v>
      </c>
      <c r="F4285" s="3">
        <v>50365</v>
      </c>
      <c r="G4285" s="3">
        <v>13664</v>
      </c>
      <c r="H4285" s="3">
        <v>40.746899999999997</v>
      </c>
      <c r="I4285" s="30">
        <v>509.51742000000002</v>
      </c>
      <c r="J4285" s="30">
        <v>509.51622220000002</v>
      </c>
      <c r="K4285" s="30">
        <v>1.1999999999999999E-3</v>
      </c>
      <c r="L4285" s="3">
        <v>0</v>
      </c>
      <c r="M4285" s="3">
        <v>4</v>
      </c>
      <c r="N4285" s="10">
        <f t="shared" si="462"/>
        <v>1</v>
      </c>
      <c r="O4285" s="35">
        <v>4</v>
      </c>
      <c r="P4285" s="17"/>
      <c r="Q4285" s="40">
        <v>2035.04296</v>
      </c>
      <c r="R4285" s="40">
        <v>509.51620000000003</v>
      </c>
      <c r="S4285" s="18">
        <f t="shared" si="463"/>
        <v>2.3944282831229717</v>
      </c>
      <c r="T4285" s="18">
        <f t="shared" si="464"/>
        <v>4.3570744147929198E-2</v>
      </c>
      <c r="U4285" s="18">
        <f t="shared" si="465"/>
        <v>-0.39252922675793095</v>
      </c>
      <c r="V4285" s="30">
        <v>509.51600000000002</v>
      </c>
      <c r="W4285" s="3" t="s">
        <v>47</v>
      </c>
      <c r="Y4285" s="3" t="s">
        <v>47</v>
      </c>
      <c r="Z4285" s="3" t="s">
        <v>47</v>
      </c>
      <c r="AA4285" s="3" t="s">
        <v>47</v>
      </c>
      <c r="AB4285" s="12" t="s">
        <v>48</v>
      </c>
      <c r="AF4285" s="3" t="s">
        <v>48</v>
      </c>
      <c r="AO4285" s="3" t="s">
        <v>48</v>
      </c>
      <c r="AU4285" s="3">
        <v>0</v>
      </c>
      <c r="AV4285" s="3">
        <v>4</v>
      </c>
      <c r="AW4285" s="3">
        <v>1</v>
      </c>
      <c r="AX4285" s="3">
        <v>4</v>
      </c>
      <c r="AY4285" s="3">
        <v>100</v>
      </c>
      <c r="AZ4285" s="6" t="str">
        <f t="shared" si="466"/>
        <v>2398.6</v>
      </c>
      <c r="BC4285" s="12" t="s">
        <v>10771</v>
      </c>
      <c r="BJ4285" s="12">
        <f t="shared" si="467"/>
        <v>1</v>
      </c>
      <c r="BK4285" s="12">
        <f t="shared" si="468"/>
        <v>0</v>
      </c>
      <c r="CQ4285" s="3" t="str">
        <f>CONCATENATE(baseURL!$A$1,baseURL!$B$1,baseURL!$C$1,".",C4285,".",L4285,".pkl&amp;seq=",BC4285)</f>
        <v>http://proteomics.broadinstitute.org/millscripts/viewfeed.pl?side=xl&amp;cycle=1&amp;fixedMods=iaaC&amp;file=msdataSM/iPRG2012_nd/cpick_in/iPRG2012_nd.2398.6.0.pkl&amp;seq=SLAPAYGLPVVLHSDHCAK</v>
      </c>
    </row>
    <row r="4286" spans="1:99" x14ac:dyDescent="0.2">
      <c r="A4286" s="3">
        <v>2305</v>
      </c>
      <c r="B4286" s="2" t="s">
        <v>10900</v>
      </c>
      <c r="C4286" s="2" t="s">
        <v>10901</v>
      </c>
      <c r="D4286" s="3">
        <v>11278</v>
      </c>
      <c r="E4286" s="3">
        <v>11268</v>
      </c>
      <c r="F4286" s="3">
        <v>50366</v>
      </c>
      <c r="G4286" s="3">
        <v>13665</v>
      </c>
      <c r="H4286" s="3">
        <v>40.748600000000003</v>
      </c>
      <c r="I4286" s="30">
        <v>521.25724000000002</v>
      </c>
      <c r="J4286" s="30">
        <v>521.79742720000002</v>
      </c>
      <c r="K4286" s="30">
        <v>-0.54018999999999995</v>
      </c>
      <c r="L4286" s="3">
        <v>0</v>
      </c>
      <c r="M4286" s="3">
        <v>2</v>
      </c>
      <c r="N4286" s="10">
        <f t="shared" si="462"/>
        <v>1</v>
      </c>
      <c r="O4286" s="35">
        <v>2</v>
      </c>
      <c r="P4286" s="17"/>
      <c r="Q4286" s="40">
        <v>1042.58914</v>
      </c>
      <c r="R4286" s="40">
        <v>521.79821000000004</v>
      </c>
      <c r="S4286" s="18">
        <f t="shared" si="463"/>
        <v>-1036.7417703483798</v>
      </c>
      <c r="T4286" s="18">
        <f t="shared" si="464"/>
        <v>-1.5001967906798843</v>
      </c>
      <c r="U4286" s="18">
        <f t="shared" si="465"/>
        <v>-1.9356141525759398</v>
      </c>
      <c r="V4286" s="30">
        <v>521.79719999999998</v>
      </c>
      <c r="W4286" s="3" t="s">
        <v>47</v>
      </c>
      <c r="X4286" s="3" t="s">
        <v>65</v>
      </c>
      <c r="Z4286" s="3" t="s">
        <v>47</v>
      </c>
      <c r="AA4286" s="3" t="s">
        <v>48</v>
      </c>
      <c r="AB4286" s="12" t="s">
        <v>47</v>
      </c>
      <c r="AC4286" s="3" t="s">
        <v>47</v>
      </c>
      <c r="AD4286" s="3" t="s">
        <v>47</v>
      </c>
      <c r="AE4286" s="3" t="s">
        <v>47</v>
      </c>
      <c r="AG4286" s="3" t="s">
        <v>52</v>
      </c>
      <c r="AH4286" s="3" t="s">
        <v>47</v>
      </c>
      <c r="AI4286" s="3" t="s">
        <v>47</v>
      </c>
      <c r="AK4286" s="3" t="s">
        <v>47</v>
      </c>
      <c r="AL4286" s="3" t="s">
        <v>47</v>
      </c>
      <c r="AO4286" s="3" t="s">
        <v>47</v>
      </c>
      <c r="AP4286" s="3" t="s">
        <v>47</v>
      </c>
      <c r="AS4286" s="3" t="s">
        <v>65</v>
      </c>
      <c r="AU4286" s="3">
        <v>2</v>
      </c>
      <c r="AV4286" s="3">
        <v>12</v>
      </c>
      <c r="AW4286" s="3">
        <v>1</v>
      </c>
      <c r="AX4286" s="3">
        <v>12</v>
      </c>
      <c r="AY4286" s="3">
        <v>100</v>
      </c>
      <c r="AZ4286" s="6" t="str">
        <f t="shared" si="466"/>
        <v>2398.7</v>
      </c>
      <c r="BB4286" s="12" t="s">
        <v>79</v>
      </c>
      <c r="BC4286" s="12" t="s">
        <v>10726</v>
      </c>
      <c r="BJ4286" s="12">
        <f t="shared" si="467"/>
        <v>0</v>
      </c>
      <c r="BK4286" s="12">
        <f t="shared" si="468"/>
        <v>0</v>
      </c>
      <c r="BT4286" s="3" t="s">
        <v>10902</v>
      </c>
      <c r="CO4286" s="3" t="s">
        <v>10903</v>
      </c>
      <c r="CQ4286" s="3" t="str">
        <f>CONCATENATE(baseURL!$A$1,baseURL!$B$1,"+Acetyl",baseURL!$C$1,".",C4286,".",L4286,".pkl&amp;seq=",BC4286)</f>
        <v>http://proteomics.broadinstitute.org/millscripts/viewfeed.pl?side=xl&amp;cycle=1&amp;fixedMods=iaaC+Acetyl&amp;file=msdataSM/iPRG2012_nd/cpick_in/iPRG2012_nd.2398.7.0.pkl&amp;seq=ASNEVLVLR</v>
      </c>
    </row>
    <row r="4287" spans="1:99" x14ac:dyDescent="0.2">
      <c r="A4287" s="3">
        <v>3718</v>
      </c>
      <c r="B4287" s="2" t="s">
        <v>10904</v>
      </c>
      <c r="C4287" s="2" t="s">
        <v>10905</v>
      </c>
      <c r="D4287" s="3">
        <v>11279</v>
      </c>
      <c r="E4287" s="3">
        <v>11269</v>
      </c>
      <c r="F4287" s="3">
        <v>50367</v>
      </c>
      <c r="G4287" s="3">
        <v>13666</v>
      </c>
      <c r="H4287" s="3">
        <v>40.750300000000003</v>
      </c>
      <c r="I4287" s="30">
        <v>532.56079</v>
      </c>
      <c r="J4287" s="30">
        <v>532.31115720000003</v>
      </c>
      <c r="K4287" s="30">
        <v>0.24962999999999999</v>
      </c>
      <c r="L4287" s="3">
        <v>0</v>
      </c>
      <c r="M4287" s="3">
        <v>4</v>
      </c>
      <c r="N4287" s="10">
        <f t="shared" si="462"/>
        <v>1</v>
      </c>
      <c r="O4287" s="35">
        <v>4</v>
      </c>
      <c r="P4287" s="17"/>
      <c r="Q4287" s="40">
        <v>2126.21794</v>
      </c>
      <c r="R4287" s="40">
        <v>532.30993999999998</v>
      </c>
      <c r="S4287" s="18">
        <f t="shared" si="463"/>
        <v>471.24801013487371</v>
      </c>
      <c r="T4287" s="18">
        <f t="shared" si="464"/>
        <v>2.2866377434956124</v>
      </c>
      <c r="U4287" s="18">
        <f t="shared" si="465"/>
        <v>1.8034605928336724</v>
      </c>
      <c r="V4287" s="30">
        <v>532.31089999999995</v>
      </c>
      <c r="W4287" s="3" t="s">
        <v>47</v>
      </c>
      <c r="X4287" s="3" t="s">
        <v>47</v>
      </c>
      <c r="Y4287" s="3" t="s">
        <v>47</v>
      </c>
      <c r="Z4287" s="3" t="s">
        <v>47</v>
      </c>
      <c r="AA4287" s="3" t="s">
        <v>47</v>
      </c>
      <c r="AB4287" s="12" t="s">
        <v>47</v>
      </c>
      <c r="AC4287" s="3" t="s">
        <v>47</v>
      </c>
      <c r="AE4287" s="3" t="s">
        <v>47</v>
      </c>
      <c r="AH4287" s="3" t="s">
        <v>47</v>
      </c>
      <c r="AI4287" s="3" t="s">
        <v>47</v>
      </c>
      <c r="AL4287" s="3" t="s">
        <v>48</v>
      </c>
      <c r="AU4287" s="3">
        <v>0</v>
      </c>
      <c r="AV4287" s="3">
        <v>10</v>
      </c>
      <c r="AW4287" s="3">
        <v>1</v>
      </c>
      <c r="AX4287" s="3">
        <v>10</v>
      </c>
      <c r="AY4287" s="3">
        <v>100</v>
      </c>
      <c r="AZ4287" s="6" t="str">
        <f t="shared" si="466"/>
        <v>2398.8</v>
      </c>
      <c r="BC4287" s="12" t="s">
        <v>10868</v>
      </c>
      <c r="BJ4287" s="12">
        <f t="shared" si="467"/>
        <v>0</v>
      </c>
      <c r="BK4287" s="12">
        <f t="shared" si="468"/>
        <v>0</v>
      </c>
      <c r="CQ4287" s="3" t="str">
        <f>CONCATENATE(baseURL!$A$1,baseURL!$B$1,baseURL!$C$1,".",C4287,".",L4287,".pkl&amp;seq=",BC4287)</f>
        <v>http://proteomics.broadinstitute.org/millscripts/viewfeed.pl?side=xl&amp;cycle=1&amp;fixedMods=iaaC&amp;file=msdataSM/iPRG2012_nd/cpick_in/iPRG2012_nd.2398.8.0.pkl&amp;seq=LSKSQLDEVVLVGGSTRLPK</v>
      </c>
    </row>
    <row r="4288" spans="1:99" x14ac:dyDescent="0.2">
      <c r="A4288" s="3">
        <v>180</v>
      </c>
      <c r="B4288" s="2" t="s">
        <v>10887</v>
      </c>
      <c r="C4288" s="2" t="s">
        <v>10884</v>
      </c>
      <c r="D4288" s="3">
        <v>11280</v>
      </c>
      <c r="E4288" s="3">
        <v>11270</v>
      </c>
      <c r="F4288" s="3">
        <v>50368</v>
      </c>
      <c r="G4288" s="3">
        <v>13667</v>
      </c>
      <c r="H4288" s="3">
        <v>40.751899999999999</v>
      </c>
      <c r="I4288" s="30">
        <v>558.30152999999996</v>
      </c>
      <c r="J4288" s="30">
        <v>558.30026320000002</v>
      </c>
      <c r="K4288" s="30">
        <v>1.2700000000000001E-3</v>
      </c>
      <c r="L4288" s="3">
        <v>2</v>
      </c>
      <c r="M4288" s="3">
        <v>2</v>
      </c>
      <c r="N4288" s="10">
        <f t="shared" si="462"/>
        <v>1</v>
      </c>
      <c r="O4288" s="35">
        <v>2</v>
      </c>
      <c r="P4288" s="17"/>
      <c r="Q4288" s="40">
        <v>1115.59428</v>
      </c>
      <c r="R4288" s="40">
        <v>558.30078000000003</v>
      </c>
      <c r="S4288" s="18">
        <f t="shared" si="463"/>
        <v>1.34336190597015</v>
      </c>
      <c r="T4288" s="18">
        <f t="shared" si="464"/>
        <v>-0.9256659107909051</v>
      </c>
      <c r="U4288" s="18">
        <f t="shared" si="465"/>
        <v>-1.0388665407445241</v>
      </c>
      <c r="V4288" s="30">
        <v>558.30020000000002</v>
      </c>
      <c r="W4288" s="3" t="s">
        <v>47</v>
      </c>
      <c r="X4288" s="3" t="s">
        <v>47</v>
      </c>
      <c r="Z4288" s="3" t="s">
        <v>47</v>
      </c>
      <c r="AA4288" s="3" t="s">
        <v>47</v>
      </c>
      <c r="AB4288" s="12" t="s">
        <v>47</v>
      </c>
      <c r="AC4288" s="3" t="s">
        <v>47</v>
      </c>
      <c r="AD4288" s="3" t="s">
        <v>47</v>
      </c>
      <c r="AE4288" s="3" t="s">
        <v>47</v>
      </c>
      <c r="AF4288" s="3" t="s">
        <v>47</v>
      </c>
      <c r="AG4288" s="3" t="s">
        <v>47</v>
      </c>
      <c r="AH4288" s="3" t="s">
        <v>47</v>
      </c>
      <c r="AI4288" s="3" t="s">
        <v>47</v>
      </c>
      <c r="AJ4288" s="3" t="s">
        <v>47</v>
      </c>
      <c r="AK4288" s="3" t="s">
        <v>47</v>
      </c>
      <c r="AL4288" s="3" t="s">
        <v>47</v>
      </c>
      <c r="AM4288" s="3" t="s">
        <v>47</v>
      </c>
      <c r="AN4288" s="3" t="s">
        <v>47</v>
      </c>
      <c r="AO4288" s="3" t="s">
        <v>47</v>
      </c>
      <c r="AP4288" s="3" t="s">
        <v>47</v>
      </c>
      <c r="AU4288" s="3">
        <v>0</v>
      </c>
      <c r="AV4288" s="3">
        <v>19</v>
      </c>
      <c r="AW4288" s="3">
        <v>1</v>
      </c>
      <c r="AX4288" s="3">
        <v>19</v>
      </c>
      <c r="AY4288" s="3">
        <v>100</v>
      </c>
      <c r="AZ4288" s="6" t="str">
        <f t="shared" si="466"/>
        <v>2398.9</v>
      </c>
      <c r="BB4288" s="12" t="s">
        <v>79</v>
      </c>
      <c r="BC4288" s="12" t="s">
        <v>10795</v>
      </c>
      <c r="BJ4288" s="12">
        <f t="shared" si="467"/>
        <v>0</v>
      </c>
      <c r="BK4288" s="12">
        <f t="shared" si="468"/>
        <v>0</v>
      </c>
      <c r="CQ4288" s="3" t="str">
        <f>CONCATENATE(baseURL!$A$1,baseURL!$B$1,"+Acetyl",baseURL!$C$1,".",C4288,".",L4288,".pkl&amp;seq=",BC4288)</f>
        <v>http://proteomics.broadinstitute.org/millscripts/viewfeed.pl?side=xl&amp;cycle=1&amp;fixedMods=iaaC+Acetyl&amp;file=msdataSM/iPRG2012_nd/cpick_in/iPRG2012_nd.2398.9.2.pkl&amp;seq=SNELELLQK</v>
      </c>
    </row>
    <row r="4289" spans="1:95" x14ac:dyDescent="0.2">
      <c r="A4289" s="3">
        <v>407</v>
      </c>
      <c r="B4289" s="2" t="s">
        <v>10908</v>
      </c>
      <c r="C4289" s="2" t="s">
        <v>10887</v>
      </c>
      <c r="D4289" s="3">
        <v>11294</v>
      </c>
      <c r="E4289" s="3">
        <v>11284</v>
      </c>
      <c r="F4289" s="3">
        <v>50390</v>
      </c>
      <c r="G4289" s="3">
        <v>13682</v>
      </c>
      <c r="H4289" s="3">
        <v>40.783200000000001</v>
      </c>
      <c r="I4289" s="30">
        <v>1033.1660999999999</v>
      </c>
      <c r="J4289" s="30">
        <v>1033.1659930000001</v>
      </c>
      <c r="K4289" s="30">
        <v>1.1E-4</v>
      </c>
      <c r="L4289" s="3">
        <v>3</v>
      </c>
      <c r="M4289" s="3">
        <v>3</v>
      </c>
      <c r="N4289" s="10">
        <f t="shared" si="462"/>
        <v>1</v>
      </c>
      <c r="O4289" s="35">
        <v>3</v>
      </c>
      <c r="P4289" s="17"/>
      <c r="Q4289" s="40">
        <v>3097.4848000000002</v>
      </c>
      <c r="R4289" s="40">
        <v>1033.1664499999999</v>
      </c>
      <c r="S4289" s="18">
        <f t="shared" si="463"/>
        <v>-0.33876438789299601</v>
      </c>
      <c r="T4289" s="18">
        <f t="shared" si="464"/>
        <v>-0.44232950060405801</v>
      </c>
      <c r="U4289" s="18">
        <f t="shared" si="465"/>
        <v>-0.43555421297384134</v>
      </c>
      <c r="V4289" s="30">
        <v>1033.1659999999999</v>
      </c>
      <c r="Z4289" s="3" t="s">
        <v>47</v>
      </c>
      <c r="AA4289" s="3" t="s">
        <v>47</v>
      </c>
      <c r="AB4289" s="12" t="s">
        <v>48</v>
      </c>
      <c r="AF4289" s="3" t="s">
        <v>47</v>
      </c>
      <c r="AG4289" s="3" t="s">
        <v>52</v>
      </c>
      <c r="AJ4289" s="3" t="s">
        <v>47</v>
      </c>
      <c r="AL4289" s="3" t="s">
        <v>52</v>
      </c>
      <c r="AO4289" s="3" t="s">
        <v>52</v>
      </c>
      <c r="AU4289" s="3">
        <v>0</v>
      </c>
      <c r="AV4289" s="3">
        <v>4</v>
      </c>
      <c r="AW4289" s="3">
        <v>1</v>
      </c>
      <c r="AX4289" s="3">
        <v>4</v>
      </c>
      <c r="AY4289" s="3">
        <v>100</v>
      </c>
      <c r="AZ4289" s="6" t="str">
        <f t="shared" si="466"/>
        <v>2399.10</v>
      </c>
      <c r="BC4289" s="12" t="s">
        <v>10909</v>
      </c>
      <c r="BJ4289" s="12">
        <f t="shared" si="467"/>
        <v>0</v>
      </c>
      <c r="BK4289" s="12">
        <f t="shared" si="468"/>
        <v>0</v>
      </c>
      <c r="CQ4289" s="3" t="str">
        <f>CONCATENATE(baseURL!$A$1,baseURL!$B$1,baseURL!$C$1,".",C4289,".",L4289,".pkl&amp;seq=",BC4289)</f>
        <v>http://proteomics.broadinstitute.org/millscripts/viewfeed.pl?side=xl&amp;cycle=1&amp;fixedMods=iaaC&amp;file=msdataSM/iPRG2012_nd/cpick_in/iPRG2012_nd.2399.10.3.pkl&amp;seq=EEEPLLAPSVKDYRPAEETEAQAEPVEA</v>
      </c>
    </row>
    <row r="4290" spans="1:95" x14ac:dyDescent="0.2">
      <c r="A4290" s="3">
        <v>3407</v>
      </c>
      <c r="B4290" s="2" t="s">
        <v>10910</v>
      </c>
      <c r="C4290" s="2" t="s">
        <v>10893</v>
      </c>
      <c r="D4290" s="3">
        <v>11286</v>
      </c>
      <c r="E4290" s="3">
        <v>11276</v>
      </c>
      <c r="F4290" s="3">
        <v>50382</v>
      </c>
      <c r="G4290" s="3">
        <v>13674</v>
      </c>
      <c r="H4290" s="3">
        <v>40.769799999999996</v>
      </c>
      <c r="I4290" s="30">
        <v>440.91968000000003</v>
      </c>
      <c r="J4290" s="30">
        <v>440.91931080000001</v>
      </c>
      <c r="K4290" s="30">
        <v>3.6999999999999999E-4</v>
      </c>
      <c r="L4290" s="3">
        <v>3</v>
      </c>
      <c r="M4290" s="3">
        <v>3</v>
      </c>
      <c r="N4290" s="10">
        <f t="shared" ref="N4290:N4353" si="469">IF(AND(M4290&gt;0,L4290&gt;0), IF(M4290=L4290,1,-1), 1)</f>
        <v>1</v>
      </c>
      <c r="O4290" s="35">
        <v>3</v>
      </c>
      <c r="P4290" s="17"/>
      <c r="Q4290" s="40">
        <v>1320.7422799999999</v>
      </c>
      <c r="R4290" s="40">
        <v>440.91894000000002</v>
      </c>
      <c r="S4290" s="18">
        <f t="shared" ref="S4290:S4353" si="470">1000000*(I4290-R4290)/R4290</f>
        <v>1.678313025082371</v>
      </c>
      <c r="T4290" s="18">
        <f t="shared" ref="T4290:T4353" si="471">1000000*(J4290-R4290)/R4290</f>
        <v>0.84097090495745852</v>
      </c>
      <c r="U4290" s="18">
        <f t="shared" ref="U4290:U4353" si="472">1000000*(V4290-R4290)/R4290</f>
        <v>-0.31751868051855042</v>
      </c>
      <c r="V4290" s="30">
        <v>440.91879999999998</v>
      </c>
      <c r="W4290" s="3" t="s">
        <v>47</v>
      </c>
      <c r="X4290" s="3" t="s">
        <v>47</v>
      </c>
      <c r="Y4290" s="3" t="s">
        <v>47</v>
      </c>
      <c r="Z4290" s="3" t="s">
        <v>47</v>
      </c>
      <c r="AA4290" s="3" t="s">
        <v>47</v>
      </c>
      <c r="AB4290" s="12" t="s">
        <v>47</v>
      </c>
      <c r="AC4290" s="3" t="s">
        <v>47</v>
      </c>
      <c r="AE4290" s="3" t="s">
        <v>47</v>
      </c>
      <c r="AF4290" s="3" t="s">
        <v>48</v>
      </c>
      <c r="AG4290" s="3" t="s">
        <v>47</v>
      </c>
      <c r="AH4290" s="3" t="s">
        <v>47</v>
      </c>
      <c r="AI4290" s="3" t="s">
        <v>47</v>
      </c>
      <c r="AK4290" s="3" t="s">
        <v>48</v>
      </c>
      <c r="AL4290" s="3" t="s">
        <v>47</v>
      </c>
      <c r="AM4290" s="3" t="s">
        <v>47</v>
      </c>
      <c r="AN4290" s="3" t="s">
        <v>47</v>
      </c>
      <c r="AU4290" s="3">
        <v>0</v>
      </c>
      <c r="AV4290" s="3">
        <v>14</v>
      </c>
      <c r="AW4290" s="3">
        <v>1</v>
      </c>
      <c r="AX4290" s="3">
        <v>14</v>
      </c>
      <c r="AY4290" s="3">
        <v>100</v>
      </c>
      <c r="AZ4290" s="6" t="str">
        <f t="shared" ref="AZ4290:AZ4353" si="473">HYPERLINK(CQ4290,C4290)</f>
        <v>2399.2</v>
      </c>
      <c r="BC4290" s="12" t="s">
        <v>10911</v>
      </c>
      <c r="BJ4290" s="12">
        <f t="shared" ref="BJ4290:BJ4353" si="474">LEN(BC4290)-LEN(SUBSTITUTE(BC4290,"C",""))</f>
        <v>0</v>
      </c>
      <c r="BK4290" s="12">
        <f t="shared" ref="BK4290:BK4353" si="475">LEN(BC4290)-LEN(SUBSTITUTE(BC4290,"c",""))</f>
        <v>0</v>
      </c>
      <c r="CQ4290" s="3" t="str">
        <f>CONCATENATE(baseURL!$A$1,baseURL!$B$1,baseURL!$C$1,".",C4290,".",L4290,".pkl&amp;seq=",BC4290)</f>
        <v>http://proteomics.broadinstitute.org/millscripts/viewfeed.pl?side=xl&amp;cycle=1&amp;fixedMods=iaaC&amp;file=msdataSM/iPRG2012_nd/cpick_in/iPRG2012_nd.2399.2.3.pkl&amp;seq=TFGLFANVRPAK</v>
      </c>
    </row>
    <row r="4291" spans="1:95" x14ac:dyDescent="0.2">
      <c r="A4291" s="3">
        <v>7623</v>
      </c>
      <c r="B4291" s="2" t="s">
        <v>10912</v>
      </c>
      <c r="C4291" s="2" t="s">
        <v>10913</v>
      </c>
      <c r="D4291" s="3">
        <v>11288</v>
      </c>
      <c r="E4291" s="3">
        <v>11278</v>
      </c>
      <c r="F4291" s="3">
        <v>50384</v>
      </c>
      <c r="G4291" s="3">
        <v>13676</v>
      </c>
      <c r="H4291" s="3">
        <v>40.773200000000003</v>
      </c>
      <c r="I4291" s="30">
        <v>482.27627000000001</v>
      </c>
      <c r="J4291" s="30">
        <v>482.27462730000002</v>
      </c>
      <c r="K4291" s="30">
        <v>1.64E-3</v>
      </c>
      <c r="L4291" s="3">
        <v>3</v>
      </c>
      <c r="M4291" s="3">
        <v>3</v>
      </c>
      <c r="N4291" s="10">
        <f t="shared" si="469"/>
        <v>1</v>
      </c>
      <c r="O4291" s="35">
        <v>3</v>
      </c>
      <c r="Q4291" s="40">
        <v>1444.8093200000001</v>
      </c>
      <c r="R4291" s="40">
        <v>482.27462000000003</v>
      </c>
      <c r="S4291" s="18">
        <f t="shared" si="470"/>
        <v>3.4212872325392532</v>
      </c>
      <c r="T4291" s="18">
        <f t="shared" si="471"/>
        <v>1.5136604105225266E-2</v>
      </c>
      <c r="U4291" s="18">
        <f t="shared" si="472"/>
        <v>-0.24882088972065258</v>
      </c>
      <c r="V4291" s="30">
        <v>482.27449999999999</v>
      </c>
      <c r="W4291" s="3" t="s">
        <v>47</v>
      </c>
      <c r="X4291" s="3" t="s">
        <v>47</v>
      </c>
      <c r="Y4291" s="3" t="s">
        <v>47</v>
      </c>
      <c r="Z4291" s="3" t="s">
        <v>52</v>
      </c>
      <c r="AD4291" s="3" t="s">
        <v>48</v>
      </c>
      <c r="AH4291" s="3" t="s">
        <v>47</v>
      </c>
      <c r="AJ4291" s="3" t="s">
        <v>52</v>
      </c>
      <c r="AK4291" s="3" t="s">
        <v>47</v>
      </c>
      <c r="AO4291" s="3" t="s">
        <v>48</v>
      </c>
      <c r="AU4291" s="3">
        <v>0</v>
      </c>
      <c r="AV4291" s="3">
        <v>5</v>
      </c>
      <c r="AW4291" s="3">
        <v>1</v>
      </c>
      <c r="AX4291" s="3">
        <v>5</v>
      </c>
      <c r="AY4291" s="3">
        <v>100</v>
      </c>
      <c r="AZ4291" s="6" t="str">
        <f t="shared" si="473"/>
        <v>2399.4</v>
      </c>
      <c r="BC4291" s="12" t="s">
        <v>10914</v>
      </c>
      <c r="BI4291" s="12" t="s">
        <v>594</v>
      </c>
      <c r="BJ4291" s="12">
        <f t="shared" si="474"/>
        <v>0</v>
      </c>
      <c r="BK4291" s="12">
        <f t="shared" si="475"/>
        <v>1</v>
      </c>
      <c r="BR4291" s="3" t="s">
        <v>594</v>
      </c>
      <c r="CQ4291" s="3" t="str">
        <f>CONCATENATE(baseURL!$A$1,baseURL!$B$1,baseURL!$C$1,".",C4291,".",L4291,".pkl&amp;seq=",BC4291,"&amp;varMods=ReducedCys-C")</f>
        <v>http://proteomics.broadinstitute.org/millscripts/viewfeed.pl?side=xl&amp;cycle=1&amp;fixedMods=iaaC&amp;file=msdataSM/iPRG2012_nd/cpick_in/iPRG2012_nd.2399.4.3.pkl&amp;seq=YRPNcPLLLVTR&amp;varMods=ReducedCys-C</v>
      </c>
    </row>
    <row r="4292" spans="1:95" x14ac:dyDescent="0.2">
      <c r="A4292" s="3">
        <v>3634</v>
      </c>
      <c r="B4292" s="2" t="s">
        <v>10916</v>
      </c>
      <c r="C4292" s="2" t="s">
        <v>10917</v>
      </c>
      <c r="D4292" s="3">
        <v>11290</v>
      </c>
      <c r="E4292" s="3">
        <v>11280</v>
      </c>
      <c r="F4292" s="3">
        <v>50386</v>
      </c>
      <c r="G4292" s="3">
        <v>13678</v>
      </c>
      <c r="H4292" s="3">
        <v>40.776499999999999</v>
      </c>
      <c r="I4292" s="30">
        <v>642.34286999999995</v>
      </c>
      <c r="J4292" s="30">
        <v>642.33975269999996</v>
      </c>
      <c r="K4292" s="30">
        <v>3.1199999999999999E-3</v>
      </c>
      <c r="L4292" s="3">
        <v>0</v>
      </c>
      <c r="M4292" s="3">
        <v>2</v>
      </c>
      <c r="N4292" s="10">
        <f t="shared" si="469"/>
        <v>1</v>
      </c>
      <c r="O4292" s="35">
        <v>2</v>
      </c>
      <c r="P4292" s="17"/>
      <c r="Q4292" s="40">
        <v>1283.67426</v>
      </c>
      <c r="R4292" s="40">
        <v>642.34077000000002</v>
      </c>
      <c r="S4292" s="18">
        <f t="shared" si="470"/>
        <v>3.2692927150297564</v>
      </c>
      <c r="T4292" s="18">
        <f t="shared" si="471"/>
        <v>-1.5837387996681735</v>
      </c>
      <c r="U4292" s="18">
        <f t="shared" si="472"/>
        <v>-1.6657824787098501</v>
      </c>
      <c r="V4292" s="30">
        <v>642.33969999999999</v>
      </c>
      <c r="W4292" s="3" t="s">
        <v>47</v>
      </c>
      <c r="X4292" s="3" t="s">
        <v>47</v>
      </c>
      <c r="Y4292" s="3" t="s">
        <v>47</v>
      </c>
      <c r="Z4292" s="3" t="s">
        <v>47</v>
      </c>
      <c r="AA4292" s="3" t="s">
        <v>48</v>
      </c>
      <c r="AB4292" s="12" t="s">
        <v>47</v>
      </c>
      <c r="AC4292" s="3" t="s">
        <v>47</v>
      </c>
      <c r="AE4292" s="3" t="s">
        <v>47</v>
      </c>
      <c r="AF4292" s="3" t="s">
        <v>47</v>
      </c>
      <c r="AH4292" s="3" t="s">
        <v>47</v>
      </c>
      <c r="AI4292" s="3" t="s">
        <v>47</v>
      </c>
      <c r="AL4292" s="3" t="s">
        <v>48</v>
      </c>
      <c r="AU4292" s="3">
        <v>0</v>
      </c>
      <c r="AV4292" s="3">
        <v>10</v>
      </c>
      <c r="AW4292" s="3">
        <v>1</v>
      </c>
      <c r="AX4292" s="3">
        <v>10</v>
      </c>
      <c r="AY4292" s="3">
        <v>100</v>
      </c>
      <c r="AZ4292" s="6" t="str">
        <f t="shared" si="473"/>
        <v>2399.6</v>
      </c>
      <c r="BC4292" s="12" t="s">
        <v>10702</v>
      </c>
      <c r="BJ4292" s="12">
        <f t="shared" si="474"/>
        <v>0</v>
      </c>
      <c r="BK4292" s="12">
        <f t="shared" si="475"/>
        <v>0</v>
      </c>
      <c r="CQ4292" s="3" t="str">
        <f>CONCATENATE(baseURL!$A$1,baseURL!$B$1,baseURL!$C$1,".",C4292,".",L4292,".pkl&amp;seq=",BC4292)</f>
        <v>http://proteomics.broadinstitute.org/millscripts/viewfeed.pl?side=xl&amp;cycle=1&amp;fixedMods=iaaC&amp;file=msdataSM/iPRG2012_nd/cpick_in/iPRG2012_nd.2399.6.0.pkl&amp;seq=AGAVAPEDLWVR</v>
      </c>
    </row>
    <row r="4293" spans="1:95" x14ac:dyDescent="0.2">
      <c r="A4293" s="3">
        <v>748</v>
      </c>
      <c r="B4293" s="2" t="s">
        <v>10918</v>
      </c>
      <c r="C4293" s="2" t="s">
        <v>10900</v>
      </c>
      <c r="D4293" s="3">
        <v>11292</v>
      </c>
      <c r="E4293" s="3">
        <v>11282</v>
      </c>
      <c r="F4293" s="3">
        <v>50388</v>
      </c>
      <c r="G4293" s="3">
        <v>13680</v>
      </c>
      <c r="H4293" s="3">
        <v>40.779899999999998</v>
      </c>
      <c r="I4293" s="30">
        <v>651.31146999999999</v>
      </c>
      <c r="J4293" s="30">
        <v>651.3094509</v>
      </c>
      <c r="K4293" s="30">
        <v>2.0200000000000001E-3</v>
      </c>
      <c r="L4293" s="3">
        <v>3</v>
      </c>
      <c r="M4293" s="3">
        <v>3</v>
      </c>
      <c r="N4293" s="10">
        <f t="shared" si="469"/>
        <v>1</v>
      </c>
      <c r="O4293" s="35">
        <v>3</v>
      </c>
      <c r="P4293" s="17"/>
      <c r="Q4293" s="40">
        <v>1951.9120399999999</v>
      </c>
      <c r="R4293" s="32">
        <v>651.30885999999998</v>
      </c>
      <c r="S4293" s="18">
        <f t="shared" si="470"/>
        <v>4.0073153618764223</v>
      </c>
      <c r="T4293" s="18">
        <f t="shared" si="471"/>
        <v>0.90725005647881996</v>
      </c>
      <c r="U4293" s="18">
        <f t="shared" si="472"/>
        <v>0.98263671704968225</v>
      </c>
      <c r="V4293" s="30">
        <v>651.30949999999996</v>
      </c>
      <c r="W4293" s="3" t="s">
        <v>47</v>
      </c>
      <c r="AC4293" s="3" t="s">
        <v>52</v>
      </c>
      <c r="AD4293" s="3" t="s">
        <v>47</v>
      </c>
      <c r="AE4293" s="3" t="s">
        <v>47</v>
      </c>
      <c r="AF4293" s="3" t="s">
        <v>47</v>
      </c>
      <c r="AU4293" s="3">
        <v>0</v>
      </c>
      <c r="AV4293" s="3">
        <v>4</v>
      </c>
      <c r="AW4293" s="3">
        <v>2</v>
      </c>
      <c r="AX4293" s="3">
        <v>3</v>
      </c>
      <c r="AY4293" s="3">
        <v>75</v>
      </c>
      <c r="AZ4293" s="6" t="str">
        <f t="shared" si="473"/>
        <v>2399.8</v>
      </c>
      <c r="BC4293" s="12" t="s">
        <v>10798</v>
      </c>
      <c r="BJ4293" s="12">
        <f t="shared" si="474"/>
        <v>0</v>
      </c>
      <c r="BK4293" s="12">
        <f t="shared" si="475"/>
        <v>0</v>
      </c>
      <c r="BM4293" s="3" t="s">
        <v>162</v>
      </c>
      <c r="BR4293" s="3" t="s">
        <v>162</v>
      </c>
      <c r="BS4293" s="3" t="s">
        <v>10919</v>
      </c>
      <c r="CQ4293" s="3" t="str">
        <f>CONCATENATE(baseURL!$A$1,baseURL!$B$1,baseURL!$C$1,".",C4293,".",L4293,".pkl&amp;seq=",BC4293,"&amp;varMods=Sodiated-E")</f>
        <v>http://proteomics.broadinstitute.org/millscripts/viewfeed.pl?side=xl&amp;cycle=1&amp;fixedMods=iaaC&amp;file=msdataSM/iPRG2012_nd/cpick_in/iPRG2012_nd.2399.8.3.pkl&amp;seq=VWLDPNeTSELAQANSR&amp;varMods=Sodiated-E</v>
      </c>
    </row>
    <row r="4294" spans="1:95" x14ac:dyDescent="0.2">
      <c r="A4294" s="3">
        <v>2936</v>
      </c>
      <c r="B4294" s="2" t="s">
        <v>10906</v>
      </c>
      <c r="C4294" s="2" t="s">
        <v>10904</v>
      </c>
      <c r="D4294" s="3">
        <v>11293</v>
      </c>
      <c r="E4294" s="3">
        <v>11283</v>
      </c>
      <c r="F4294" s="3">
        <v>50389</v>
      </c>
      <c r="G4294" s="3">
        <v>13681</v>
      </c>
      <c r="H4294" s="3">
        <v>40.781500000000001</v>
      </c>
      <c r="I4294" s="30">
        <v>796.40661999999998</v>
      </c>
      <c r="J4294" s="30">
        <v>796.40463079999995</v>
      </c>
      <c r="K4294" s="30">
        <v>1.99E-3</v>
      </c>
      <c r="L4294" s="3">
        <v>2</v>
      </c>
      <c r="M4294" s="3">
        <v>2</v>
      </c>
      <c r="N4294" s="10">
        <f t="shared" si="469"/>
        <v>1</v>
      </c>
      <c r="O4294" s="35">
        <v>2</v>
      </c>
      <c r="P4294" s="17"/>
      <c r="Q4294" s="40">
        <v>1591.80746</v>
      </c>
      <c r="R4294" s="40">
        <v>796.40737000000001</v>
      </c>
      <c r="S4294" s="18">
        <f t="shared" si="470"/>
        <v>-0.94172910534354837</v>
      </c>
      <c r="T4294" s="18">
        <f t="shared" si="471"/>
        <v>-3.4394458203777756</v>
      </c>
      <c r="U4294" s="18">
        <f t="shared" si="472"/>
        <v>-3.4781194956232087</v>
      </c>
      <c r="V4294" s="30">
        <v>796.40459999999996</v>
      </c>
      <c r="X4294" s="3" t="s">
        <v>47</v>
      </c>
      <c r="Z4294" s="3" t="s">
        <v>47</v>
      </c>
      <c r="AB4294" s="12" t="s">
        <v>47</v>
      </c>
      <c r="AC4294" s="3" t="s">
        <v>47</v>
      </c>
      <c r="AF4294" s="3" t="s">
        <v>47</v>
      </c>
      <c r="AG4294" s="3" t="s">
        <v>48</v>
      </c>
      <c r="AH4294" s="3" t="s">
        <v>47</v>
      </c>
      <c r="AI4294" s="3" t="s">
        <v>47</v>
      </c>
      <c r="AL4294" s="3" t="s">
        <v>48</v>
      </c>
      <c r="AU4294" s="3">
        <v>0</v>
      </c>
      <c r="AV4294" s="3">
        <v>7</v>
      </c>
      <c r="AW4294" s="3">
        <v>1</v>
      </c>
      <c r="AX4294" s="3">
        <v>7</v>
      </c>
      <c r="AY4294" s="3">
        <v>100</v>
      </c>
      <c r="AZ4294" s="6" t="str">
        <f t="shared" si="473"/>
        <v>2399.9</v>
      </c>
      <c r="BC4294" s="12" t="s">
        <v>10907</v>
      </c>
      <c r="BJ4294" s="12">
        <f t="shared" si="474"/>
        <v>0</v>
      </c>
      <c r="BK4294" s="12">
        <f t="shared" si="475"/>
        <v>0</v>
      </c>
      <c r="CQ4294" s="3" t="str">
        <f>CONCATENATE(baseURL!$A$1,baseURL!$B$1,baseURL!$C$1,".",C4294,".",L4294,".pkl&amp;seq=",BC4294)</f>
        <v>http://proteomics.broadinstitute.org/millscripts/viewfeed.pl?side=xl&amp;cycle=1&amp;fixedMods=iaaC&amp;file=msdataSM/iPRG2012_nd/cpick_in/iPRG2012_nd.2399.9.2.pkl&amp;seq=GLLFVGSGVSGGEEGAR</v>
      </c>
    </row>
    <row r="4295" spans="1:95" x14ac:dyDescent="0.2">
      <c r="A4295" s="3">
        <v>1536</v>
      </c>
      <c r="B4295" s="2" t="s">
        <v>10920</v>
      </c>
      <c r="C4295" s="2" t="s">
        <v>10921</v>
      </c>
      <c r="D4295" s="3">
        <v>11296</v>
      </c>
      <c r="E4295" s="3">
        <v>11286</v>
      </c>
      <c r="F4295" s="3">
        <v>50403</v>
      </c>
      <c r="G4295" s="3">
        <v>13685</v>
      </c>
      <c r="H4295" s="3">
        <v>40.794400000000003</v>
      </c>
      <c r="I4295" s="30">
        <v>451.94198</v>
      </c>
      <c r="J4295" s="30">
        <v>451.94175380000001</v>
      </c>
      <c r="K4295" s="30">
        <v>2.3000000000000001E-4</v>
      </c>
      <c r="L4295" s="3">
        <v>3</v>
      </c>
      <c r="M4295" s="3">
        <v>3</v>
      </c>
      <c r="N4295" s="10">
        <f t="shared" si="469"/>
        <v>1</v>
      </c>
      <c r="O4295" s="35">
        <v>3</v>
      </c>
      <c r="Q4295" s="40">
        <v>1353.8100300000001</v>
      </c>
      <c r="R4295" s="40">
        <v>451.94153</v>
      </c>
      <c r="S4295" s="18">
        <f t="shared" si="470"/>
        <v>0.99570402392700574</v>
      </c>
      <c r="T4295" s="18">
        <f t="shared" si="471"/>
        <v>0.49519680126489413</v>
      </c>
      <c r="U4295" s="18">
        <f t="shared" si="472"/>
        <v>0.37615485353943595</v>
      </c>
      <c r="V4295" s="30">
        <v>451.94170000000003</v>
      </c>
      <c r="X4295" s="3" t="s">
        <v>47</v>
      </c>
      <c r="Y4295" s="3" t="s">
        <v>47</v>
      </c>
      <c r="Z4295" s="3" t="s">
        <v>52</v>
      </c>
      <c r="AB4295" s="12" t="s">
        <v>52</v>
      </c>
      <c r="AC4295" s="3" t="s">
        <v>52</v>
      </c>
      <c r="AD4295" s="3" t="s">
        <v>47</v>
      </c>
      <c r="AI4295" s="3" t="s">
        <v>52</v>
      </c>
      <c r="AK4295" s="3" t="s">
        <v>52</v>
      </c>
      <c r="AL4295" s="3" t="s">
        <v>52</v>
      </c>
      <c r="AS4295" s="3" t="s">
        <v>47</v>
      </c>
      <c r="AU4295" s="3">
        <v>0</v>
      </c>
      <c r="AV4295" s="3">
        <v>4</v>
      </c>
      <c r="AW4295" s="3">
        <v>1</v>
      </c>
      <c r="AX4295" s="3">
        <v>4</v>
      </c>
      <c r="AY4295" s="3">
        <v>100</v>
      </c>
      <c r="AZ4295" s="6" t="str">
        <f t="shared" si="473"/>
        <v>2400.2</v>
      </c>
      <c r="BC4295" s="12" t="s">
        <v>10922</v>
      </c>
      <c r="BF4295" s="12" t="s">
        <v>3182</v>
      </c>
      <c r="BJ4295" s="12">
        <f t="shared" si="474"/>
        <v>0</v>
      </c>
      <c r="BK4295" s="12">
        <f t="shared" si="475"/>
        <v>0</v>
      </c>
      <c r="CQ4295" s="3" t="str">
        <f>CONCATENATE(baseURL!$A$1,baseURL!$B$1,baseURL!$C$1,".",C4295,".",L4295,".pkl&amp;seq=",BC4295,"&amp;varMods=Formyl-STY")</f>
        <v>http://proteomics.broadinstitute.org/millscripts/viewfeed.pl?side=xl&amp;cycle=1&amp;fixedMods=iaaC&amp;file=msdataSM/iPRG2012_nd/cpick_in/iPRG2012_nd.2400.2.3.pkl&amp;seq=VLLsAPLSKELR&amp;varMods=Formyl-STY</v>
      </c>
    </row>
    <row r="4296" spans="1:95" x14ac:dyDescent="0.2">
      <c r="A4296" s="3">
        <v>3104</v>
      </c>
      <c r="B4296" s="2" t="s">
        <v>10923</v>
      </c>
      <c r="C4296" s="2" t="s">
        <v>10924</v>
      </c>
      <c r="D4296" s="3">
        <v>11300</v>
      </c>
      <c r="E4296" s="3">
        <v>11290</v>
      </c>
      <c r="F4296" s="3">
        <v>50407</v>
      </c>
      <c r="G4296" s="3">
        <v>13689</v>
      </c>
      <c r="H4296" s="3">
        <v>40.802799999999998</v>
      </c>
      <c r="I4296" s="30">
        <v>612.62408000000005</v>
      </c>
      <c r="J4296" s="30">
        <v>612.62407759999996</v>
      </c>
      <c r="K4296" s="30">
        <v>0</v>
      </c>
      <c r="L4296" s="3">
        <v>3</v>
      </c>
      <c r="M4296" s="3">
        <v>0</v>
      </c>
      <c r="N4296" s="10">
        <f t="shared" si="469"/>
        <v>1</v>
      </c>
      <c r="O4296" s="35">
        <v>3</v>
      </c>
      <c r="P4296" s="17"/>
      <c r="Q4296" s="40">
        <v>1835.85924</v>
      </c>
      <c r="R4296" s="40">
        <v>612.62459999999999</v>
      </c>
      <c r="S4296" s="18">
        <f t="shared" si="470"/>
        <v>-0.84880692015580417</v>
      </c>
      <c r="T4296" s="18">
        <f t="shared" si="471"/>
        <v>-0.85272449069556056</v>
      </c>
      <c r="U4296" s="18">
        <f t="shared" si="472"/>
        <v>-1.305856800439547</v>
      </c>
      <c r="V4296" s="30">
        <v>612.62379999999996</v>
      </c>
      <c r="W4296" s="3" t="s">
        <v>47</v>
      </c>
      <c r="X4296" s="3" t="s">
        <v>47</v>
      </c>
      <c r="Y4296" s="3" t="s">
        <v>47</v>
      </c>
      <c r="Z4296" s="3" t="s">
        <v>47</v>
      </c>
      <c r="AA4296" s="3" t="s">
        <v>47</v>
      </c>
      <c r="AB4296" s="12" t="s">
        <v>48</v>
      </c>
      <c r="AC4296" s="3" t="s">
        <v>48</v>
      </c>
      <c r="AF4296" s="3" t="s">
        <v>48</v>
      </c>
      <c r="AH4296" s="3" t="s">
        <v>47</v>
      </c>
      <c r="AI4296" s="3" t="s">
        <v>48</v>
      </c>
      <c r="AK4296" s="3" t="s">
        <v>52</v>
      </c>
      <c r="AL4296" s="3" t="s">
        <v>48</v>
      </c>
      <c r="AM4296" s="3" t="s">
        <v>47</v>
      </c>
      <c r="AU4296" s="3">
        <v>0</v>
      </c>
      <c r="AV4296" s="3">
        <v>7</v>
      </c>
      <c r="AW4296" s="3">
        <v>1</v>
      </c>
      <c r="AX4296" s="3">
        <v>7</v>
      </c>
      <c r="AY4296" s="3">
        <v>100</v>
      </c>
      <c r="AZ4296" s="6" t="str">
        <f t="shared" si="473"/>
        <v>2400.6</v>
      </c>
      <c r="BC4296" s="12" t="s">
        <v>10804</v>
      </c>
      <c r="BJ4296" s="12">
        <f t="shared" si="474"/>
        <v>0</v>
      </c>
      <c r="BK4296" s="12">
        <f t="shared" si="475"/>
        <v>0</v>
      </c>
      <c r="CQ4296" s="3" t="str">
        <f>CONCATENATE(baseURL!$A$1,baseURL!$B$1,baseURL!$C$1,".",C4296,".",L4296,".pkl&amp;seq=",BC4296)</f>
        <v>http://proteomics.broadinstitute.org/millscripts/viewfeed.pl?side=xl&amp;cycle=1&amp;fixedMods=iaaC&amp;file=msdataSM/iPRG2012_nd/cpick_in/iPRG2012_nd.2400.6.3.pkl&amp;seq=KMTTDDDLNWQELAR</v>
      </c>
    </row>
    <row r="4297" spans="1:95" x14ac:dyDescent="0.2">
      <c r="A4297" s="3">
        <v>2838</v>
      </c>
      <c r="B4297" s="2" t="s">
        <v>10925</v>
      </c>
      <c r="C4297" s="2" t="s">
        <v>10916</v>
      </c>
      <c r="D4297" s="3">
        <v>11301</v>
      </c>
      <c r="E4297" s="3">
        <v>11291</v>
      </c>
      <c r="F4297" s="3">
        <v>50408</v>
      </c>
      <c r="G4297" s="3">
        <v>13690</v>
      </c>
      <c r="H4297" s="3">
        <v>40.805300000000003</v>
      </c>
      <c r="I4297" s="30">
        <v>889.12234999999998</v>
      </c>
      <c r="J4297" s="30">
        <v>889.12405490000003</v>
      </c>
      <c r="K4297" s="30">
        <v>-1.6999999999999999E-3</v>
      </c>
      <c r="L4297" s="3">
        <v>3</v>
      </c>
      <c r="M4297" s="3">
        <v>3</v>
      </c>
      <c r="N4297" s="10">
        <f t="shared" si="469"/>
        <v>1</v>
      </c>
      <c r="O4297" s="35">
        <v>3</v>
      </c>
      <c r="P4297" s="17"/>
      <c r="Q4297" s="40">
        <v>2665.3580200000001</v>
      </c>
      <c r="R4297" s="40">
        <v>889.12419</v>
      </c>
      <c r="S4297" s="18">
        <f t="shared" si="470"/>
        <v>-2.0694521875685408</v>
      </c>
      <c r="T4297" s="18">
        <f t="shared" si="471"/>
        <v>-0.15194727742798197</v>
      </c>
      <c r="U4297" s="18">
        <f t="shared" si="472"/>
        <v>-0.21369343238208766</v>
      </c>
      <c r="V4297" s="30">
        <v>889.12400000000002</v>
      </c>
      <c r="Y4297" s="3" t="s">
        <v>48</v>
      </c>
      <c r="Z4297" s="3" t="s">
        <v>47</v>
      </c>
      <c r="AA4297" s="3" t="s">
        <v>47</v>
      </c>
      <c r="AB4297" s="12" t="s">
        <v>47</v>
      </c>
      <c r="AC4297" s="3" t="s">
        <v>47</v>
      </c>
      <c r="AE4297" s="3" t="s">
        <v>47</v>
      </c>
      <c r="AF4297" s="3" t="s">
        <v>47</v>
      </c>
      <c r="AG4297" s="3" t="s">
        <v>52</v>
      </c>
      <c r="AI4297" s="3" t="s">
        <v>47</v>
      </c>
      <c r="AL4297" s="3" t="s">
        <v>48</v>
      </c>
      <c r="AN4297" s="3" t="s">
        <v>48</v>
      </c>
      <c r="AU4297" s="3">
        <v>0</v>
      </c>
      <c r="AV4297" s="3">
        <v>7</v>
      </c>
      <c r="AW4297" s="3">
        <v>1</v>
      </c>
      <c r="AX4297" s="3">
        <v>7</v>
      </c>
      <c r="AY4297" s="3">
        <v>100</v>
      </c>
      <c r="AZ4297" s="6" t="str">
        <f t="shared" si="473"/>
        <v>2400.7</v>
      </c>
      <c r="BC4297" s="12" t="s">
        <v>10880</v>
      </c>
      <c r="BJ4297" s="12">
        <f t="shared" si="474"/>
        <v>0</v>
      </c>
      <c r="BK4297" s="12">
        <f t="shared" si="475"/>
        <v>0</v>
      </c>
      <c r="CQ4297" s="3" t="str">
        <f>CONCATENATE(baseURL!$A$1,baseURL!$B$1,baseURL!$C$1,".",C4297,".",L4297,".pkl&amp;seq=",BC4297)</f>
        <v>http://proteomics.broadinstitute.org/millscripts/viewfeed.pl?side=xl&amp;cycle=1&amp;fixedMods=iaaC&amp;file=msdataSM/iPRG2012_nd/cpick_in/iPRG2012_nd.2400.7.3.pkl&amp;seq=KGDTYVSLQGFKAGAGHSNTLQVSTV</v>
      </c>
    </row>
    <row r="4298" spans="1:95" x14ac:dyDescent="0.2">
      <c r="A4298" s="3">
        <v>7271</v>
      </c>
      <c r="B4298" s="2" t="s">
        <v>10926</v>
      </c>
      <c r="C4298" s="2" t="s">
        <v>10927</v>
      </c>
      <c r="D4298" s="3">
        <v>11302</v>
      </c>
      <c r="E4298" s="3">
        <v>11292</v>
      </c>
      <c r="F4298" s="3">
        <v>50409</v>
      </c>
      <c r="G4298" s="3">
        <v>13691</v>
      </c>
      <c r="H4298" s="3">
        <v>40.8078</v>
      </c>
      <c r="I4298" s="30">
        <v>923.4873</v>
      </c>
      <c r="J4298" s="30">
        <v>923.48741199999995</v>
      </c>
      <c r="K4298" s="30">
        <v>-1.1E-4</v>
      </c>
      <c r="L4298" s="3">
        <v>2</v>
      </c>
      <c r="M4298" s="3">
        <v>2</v>
      </c>
      <c r="N4298" s="10">
        <f t="shared" si="469"/>
        <v>1</v>
      </c>
      <c r="O4298" s="35">
        <v>2</v>
      </c>
      <c r="P4298" s="17"/>
      <c r="Q4298" s="40">
        <v>1845.9704999999999</v>
      </c>
      <c r="R4298" s="40">
        <v>923.48888999999997</v>
      </c>
      <c r="S4298" s="18">
        <f t="shared" si="470"/>
        <v>-1.721731595455009</v>
      </c>
      <c r="T4298" s="18">
        <f t="shared" si="471"/>
        <v>-1.6004523887884285</v>
      </c>
      <c r="U4298" s="18">
        <f t="shared" si="472"/>
        <v>-1.8300166014336927</v>
      </c>
      <c r="V4298" s="30">
        <v>923.48720000000003</v>
      </c>
      <c r="W4298" s="3" t="s">
        <v>47</v>
      </c>
      <c r="X4298" s="3" t="s">
        <v>48</v>
      </c>
      <c r="Y4298" s="3" t="s">
        <v>48</v>
      </c>
      <c r="AA4298" s="3" t="s">
        <v>47</v>
      </c>
      <c r="AB4298" s="12" t="s">
        <v>48</v>
      </c>
      <c r="AF4298" s="3" t="s">
        <v>47</v>
      </c>
      <c r="AG4298" s="3" t="s">
        <v>48</v>
      </c>
      <c r="AU4298" s="3">
        <v>0</v>
      </c>
      <c r="AV4298" s="3">
        <v>3</v>
      </c>
      <c r="AW4298" s="3">
        <v>1</v>
      </c>
      <c r="AX4298" s="3">
        <v>3</v>
      </c>
      <c r="AY4298" s="3">
        <v>100</v>
      </c>
      <c r="AZ4298" s="6" t="str">
        <f t="shared" si="473"/>
        <v>2400.8</v>
      </c>
      <c r="BC4298" s="12" t="s">
        <v>10928</v>
      </c>
      <c r="BJ4298" s="12">
        <f t="shared" si="474"/>
        <v>0</v>
      </c>
      <c r="BK4298" s="12">
        <f t="shared" si="475"/>
        <v>0</v>
      </c>
      <c r="CQ4298" s="3" t="str">
        <f>CONCATENATE(baseURL!$A$1,baseURL!$B$1,baseURL!$C$1,".",C4298,".",L4298,".pkl&amp;seq=",BC4298)</f>
        <v>http://proteomics.broadinstitute.org/millscripts/viewfeed.pl?side=xl&amp;cycle=1&amp;fixedMods=iaaC&amp;file=msdataSM/iPRG2012_nd/cpick_in/iPRG2012_nd.2400.8.2.pkl&amp;seq=VGYTLPSHLLSTSDVTR</v>
      </c>
    </row>
    <row r="4299" spans="1:95" x14ac:dyDescent="0.2">
      <c r="A4299" s="3">
        <v>6980</v>
      </c>
      <c r="B4299" s="2" t="s">
        <v>10929</v>
      </c>
      <c r="C4299" s="2" t="s">
        <v>10930</v>
      </c>
      <c r="D4299" s="3">
        <v>11306</v>
      </c>
      <c r="E4299" s="3">
        <v>11296</v>
      </c>
      <c r="F4299" s="3">
        <v>50426</v>
      </c>
      <c r="G4299" s="3">
        <v>13696</v>
      </c>
      <c r="H4299" s="3">
        <v>40.822600000000001</v>
      </c>
      <c r="I4299" s="30">
        <v>521.79918999999995</v>
      </c>
      <c r="J4299" s="30">
        <v>521.79780559999995</v>
      </c>
      <c r="K4299" s="30">
        <v>1.3799999999999999E-3</v>
      </c>
      <c r="L4299" s="3">
        <v>2</v>
      </c>
      <c r="M4299" s="3">
        <v>2</v>
      </c>
      <c r="N4299" s="10">
        <f t="shared" si="469"/>
        <v>1</v>
      </c>
      <c r="O4299" s="35">
        <v>2</v>
      </c>
      <c r="P4299" s="17"/>
      <c r="Q4299" s="40">
        <v>1042.58914</v>
      </c>
      <c r="R4299" s="40">
        <v>521.79821000000004</v>
      </c>
      <c r="S4299" s="18">
        <f t="shared" si="470"/>
        <v>1.8781206626085616</v>
      </c>
      <c r="T4299" s="18">
        <f t="shared" si="471"/>
        <v>-0.77501224102152277</v>
      </c>
      <c r="U4299" s="18">
        <f t="shared" si="472"/>
        <v>-0.97738932465217887</v>
      </c>
      <c r="V4299" s="30">
        <v>521.79769999999996</v>
      </c>
      <c r="W4299" s="3" t="s">
        <v>47</v>
      </c>
      <c r="X4299" s="3" t="s">
        <v>47</v>
      </c>
      <c r="Y4299" s="3" t="s">
        <v>47</v>
      </c>
      <c r="Z4299" s="3" t="s">
        <v>47</v>
      </c>
      <c r="AA4299" s="3" t="s">
        <v>48</v>
      </c>
      <c r="AB4299" s="12" t="s">
        <v>47</v>
      </c>
      <c r="AC4299" s="3" t="s">
        <v>47</v>
      </c>
      <c r="AD4299" s="3" t="s">
        <v>47</v>
      </c>
      <c r="AE4299" s="3" t="s">
        <v>47</v>
      </c>
      <c r="AF4299" s="3" t="s">
        <v>47</v>
      </c>
      <c r="AG4299" s="3" t="s">
        <v>47</v>
      </c>
      <c r="AH4299" s="3" t="s">
        <v>47</v>
      </c>
      <c r="AI4299" s="3" t="s">
        <v>47</v>
      </c>
      <c r="AJ4299" s="3" t="s">
        <v>47</v>
      </c>
      <c r="AK4299" s="3" t="s">
        <v>47</v>
      </c>
      <c r="AL4299" s="3" t="s">
        <v>47</v>
      </c>
      <c r="AO4299" s="3" t="s">
        <v>47</v>
      </c>
      <c r="AP4299" s="3" t="s">
        <v>47</v>
      </c>
      <c r="AQ4299" s="3" t="s">
        <v>47</v>
      </c>
      <c r="AU4299" s="3">
        <v>0</v>
      </c>
      <c r="AV4299" s="3">
        <v>18</v>
      </c>
      <c r="AW4299" s="3">
        <v>1</v>
      </c>
      <c r="AX4299" s="3">
        <v>18</v>
      </c>
      <c r="AY4299" s="3">
        <v>100</v>
      </c>
      <c r="AZ4299" s="6" t="str">
        <f t="shared" si="473"/>
        <v>2401.4</v>
      </c>
      <c r="BB4299" s="12" t="s">
        <v>79</v>
      </c>
      <c r="BC4299" s="12" t="s">
        <v>10726</v>
      </c>
      <c r="BJ4299" s="12">
        <f t="shared" si="474"/>
        <v>0</v>
      </c>
      <c r="BK4299" s="12">
        <f t="shared" si="475"/>
        <v>0</v>
      </c>
      <c r="CQ4299" s="3" t="str">
        <f>CONCATENATE(baseURL!$A$1,baseURL!$B$1,"+Acetyl",baseURL!$C$1,".",C4299,".",L4299,".pkl&amp;seq=",BC4299)</f>
        <v>http://proteomics.broadinstitute.org/millscripts/viewfeed.pl?side=xl&amp;cycle=1&amp;fixedMods=iaaC+Acetyl&amp;file=msdataSM/iPRG2012_nd/cpick_in/iPRG2012_nd.2401.4.2.pkl&amp;seq=ASNEVLVLR</v>
      </c>
    </row>
    <row r="4300" spans="1:95" x14ac:dyDescent="0.2">
      <c r="A4300" s="3">
        <v>6474</v>
      </c>
      <c r="B4300" s="2" t="s">
        <v>10931</v>
      </c>
      <c r="C4300" s="2" t="s">
        <v>10923</v>
      </c>
      <c r="D4300" s="3">
        <v>11309</v>
      </c>
      <c r="E4300" s="3">
        <v>11299</v>
      </c>
      <c r="F4300" s="3">
        <v>50429</v>
      </c>
      <c r="G4300" s="3">
        <v>13699</v>
      </c>
      <c r="H4300" s="3">
        <v>40.830100000000002</v>
      </c>
      <c r="I4300" s="30">
        <v>643.98218999999995</v>
      </c>
      <c r="J4300" s="30">
        <v>643.98171019999995</v>
      </c>
      <c r="K4300" s="30">
        <v>4.8000000000000001E-4</v>
      </c>
      <c r="L4300" s="3">
        <v>3</v>
      </c>
      <c r="M4300" s="3">
        <v>3</v>
      </c>
      <c r="N4300" s="10">
        <f t="shared" si="469"/>
        <v>1</v>
      </c>
      <c r="O4300" s="35">
        <v>3</v>
      </c>
      <c r="P4300" s="17"/>
      <c r="Q4300" s="40">
        <v>1929.9301</v>
      </c>
      <c r="R4300" s="40">
        <v>643.98154999999997</v>
      </c>
      <c r="S4300" s="18">
        <f t="shared" si="470"/>
        <v>0.99381729177764655</v>
      </c>
      <c r="T4300" s="18">
        <f t="shared" si="471"/>
        <v>0.24876489082966607</v>
      </c>
      <c r="U4300" s="18">
        <f t="shared" si="472"/>
        <v>-7.7641975903578256E-2</v>
      </c>
      <c r="V4300" s="30">
        <v>643.98149999999998</v>
      </c>
      <c r="W4300" s="3" t="s">
        <v>47</v>
      </c>
      <c r="X4300" s="3" t="s">
        <v>47</v>
      </c>
      <c r="Y4300" s="3" t="s">
        <v>47</v>
      </c>
      <c r="Z4300" s="3" t="s">
        <v>47</v>
      </c>
      <c r="AA4300" s="3" t="s">
        <v>48</v>
      </c>
      <c r="AB4300" s="12" t="s">
        <v>47</v>
      </c>
      <c r="AC4300" s="3" t="s">
        <v>47</v>
      </c>
      <c r="AD4300" s="3" t="s">
        <v>47</v>
      </c>
      <c r="AE4300" s="3" t="s">
        <v>47</v>
      </c>
      <c r="AF4300" s="3" t="s">
        <v>47</v>
      </c>
      <c r="AG4300" s="3" t="s">
        <v>47</v>
      </c>
      <c r="AH4300" s="3" t="s">
        <v>47</v>
      </c>
      <c r="AI4300" s="3" t="s">
        <v>47</v>
      </c>
      <c r="AJ4300" s="3" t="s">
        <v>47</v>
      </c>
      <c r="AK4300" s="3" t="s">
        <v>47</v>
      </c>
      <c r="AL4300" s="3" t="s">
        <v>47</v>
      </c>
      <c r="AU4300" s="3">
        <v>0</v>
      </c>
      <c r="AV4300" s="3">
        <v>15</v>
      </c>
      <c r="AW4300" s="3">
        <v>1</v>
      </c>
      <c r="AX4300" s="3">
        <v>15</v>
      </c>
      <c r="AY4300" s="3">
        <v>100</v>
      </c>
      <c r="AZ4300" s="6" t="str">
        <f t="shared" si="473"/>
        <v>2401.7</v>
      </c>
      <c r="BC4300" s="12" t="s">
        <v>10811</v>
      </c>
      <c r="BJ4300" s="12">
        <f t="shared" si="474"/>
        <v>0</v>
      </c>
      <c r="BK4300" s="12">
        <f t="shared" si="475"/>
        <v>0</v>
      </c>
      <c r="CQ4300" s="3" t="str">
        <f>CONCATENATE(baseURL!$A$1,baseURL!$B$1,baseURL!$C$1,".",C4300,".",L4300,".pkl&amp;seq=",BC4300)</f>
        <v>http://proteomics.broadinstitute.org/millscripts/viewfeed.pl?side=xl&amp;cycle=1&amp;fixedMods=iaaC&amp;file=msdataSM/iPRG2012_nd/cpick_in/iPRG2012_nd.2401.7.3.pkl&amp;seq=VWLDPNETSELAQANSR</v>
      </c>
    </row>
    <row r="4301" spans="1:95" x14ac:dyDescent="0.2">
      <c r="A4301" s="3">
        <v>3929</v>
      </c>
      <c r="B4301" s="2" t="s">
        <v>10932</v>
      </c>
      <c r="C4301" s="2" t="s">
        <v>10925</v>
      </c>
      <c r="D4301" s="3">
        <v>11310</v>
      </c>
      <c r="E4301" s="3">
        <v>11300</v>
      </c>
      <c r="F4301" s="3">
        <v>50430</v>
      </c>
      <c r="G4301" s="3">
        <v>13700</v>
      </c>
      <c r="H4301" s="3">
        <v>40.832500000000003</v>
      </c>
      <c r="I4301" s="30">
        <v>922.91420000000005</v>
      </c>
      <c r="J4301" s="30">
        <v>923.48741199999995</v>
      </c>
      <c r="K4301" s="30">
        <v>-0.57321</v>
      </c>
      <c r="L4301" s="3">
        <v>2</v>
      </c>
      <c r="M4301" s="3">
        <v>2</v>
      </c>
      <c r="N4301" s="10">
        <f t="shared" si="469"/>
        <v>1</v>
      </c>
      <c r="O4301" s="35">
        <v>2</v>
      </c>
      <c r="P4301" s="17"/>
      <c r="Q4301" s="40">
        <v>1845.9704999999999</v>
      </c>
      <c r="R4301" s="40">
        <v>923.48888999999997</v>
      </c>
      <c r="S4301" s="18">
        <f t="shared" si="470"/>
        <v>-622.30310101501993</v>
      </c>
      <c r="T4301" s="18">
        <f t="shared" si="471"/>
        <v>-1.6004523887884285</v>
      </c>
      <c r="U4301" s="18">
        <f t="shared" si="472"/>
        <v>-1.8300166014336927</v>
      </c>
      <c r="V4301" s="30">
        <v>923.48720000000003</v>
      </c>
      <c r="W4301" s="3" t="s">
        <v>47</v>
      </c>
      <c r="X4301" s="3" t="s">
        <v>47</v>
      </c>
      <c r="Y4301" s="3" t="s">
        <v>47</v>
      </c>
      <c r="Z4301" s="3" t="s">
        <v>47</v>
      </c>
      <c r="AA4301" s="3" t="s">
        <v>47</v>
      </c>
      <c r="AB4301" s="12" t="s">
        <v>47</v>
      </c>
      <c r="AC4301" s="3" t="s">
        <v>47</v>
      </c>
      <c r="AD4301" s="3" t="s">
        <v>47</v>
      </c>
      <c r="AH4301" s="3" t="s">
        <v>47</v>
      </c>
      <c r="AL4301" s="3" t="s">
        <v>52</v>
      </c>
      <c r="AM4301" s="3" t="s">
        <v>52</v>
      </c>
      <c r="AU4301" s="3">
        <v>0</v>
      </c>
      <c r="AV4301" s="3">
        <v>9</v>
      </c>
      <c r="AW4301" s="3">
        <v>1</v>
      </c>
      <c r="AX4301" s="3">
        <v>9</v>
      </c>
      <c r="AY4301" s="3">
        <v>100</v>
      </c>
      <c r="AZ4301" s="6" t="str">
        <f t="shared" si="473"/>
        <v>2401.8</v>
      </c>
      <c r="BC4301" s="12" t="s">
        <v>10928</v>
      </c>
      <c r="BJ4301" s="12">
        <f t="shared" si="474"/>
        <v>0</v>
      </c>
      <c r="BK4301" s="12">
        <f t="shared" si="475"/>
        <v>0</v>
      </c>
      <c r="CQ4301" s="3" t="str">
        <f>CONCATENATE(baseURL!$A$1,baseURL!$B$1,baseURL!$C$1,".",C4301,".",L4301,".pkl&amp;seq=",BC4301)</f>
        <v>http://proteomics.broadinstitute.org/millscripts/viewfeed.pl?side=xl&amp;cycle=1&amp;fixedMods=iaaC&amp;file=msdataSM/iPRG2012_nd/cpick_in/iPRG2012_nd.2401.8.2.pkl&amp;seq=VGYTLPSHLLSTSDVTR</v>
      </c>
    </row>
    <row r="4302" spans="1:95" x14ac:dyDescent="0.2">
      <c r="A4302" s="3">
        <v>2182</v>
      </c>
      <c r="B4302" s="2" t="s">
        <v>10933</v>
      </c>
      <c r="C4302" s="2" t="s">
        <v>10934</v>
      </c>
      <c r="D4302" s="3">
        <v>11311</v>
      </c>
      <c r="E4302" s="3">
        <v>11301</v>
      </c>
      <c r="F4302" s="3">
        <v>50444</v>
      </c>
      <c r="G4302" s="3">
        <v>13702</v>
      </c>
      <c r="H4302" s="3">
        <v>40.842199999999998</v>
      </c>
      <c r="I4302" s="30">
        <v>450.27033</v>
      </c>
      <c r="J4302" s="30">
        <v>450.26819130000001</v>
      </c>
      <c r="K4302" s="30">
        <v>2.14E-3</v>
      </c>
      <c r="L4302" s="3">
        <v>4</v>
      </c>
      <c r="M4302" s="3">
        <v>4</v>
      </c>
      <c r="N4302" s="10">
        <f t="shared" si="469"/>
        <v>1</v>
      </c>
      <c r="O4302" s="35">
        <v>4</v>
      </c>
      <c r="P4302" s="17"/>
      <c r="Q4302" s="40">
        <v>1798.0545099999999</v>
      </c>
      <c r="R4302" s="40">
        <v>450.26907999999997</v>
      </c>
      <c r="S4302" s="18">
        <f t="shared" si="470"/>
        <v>2.7761177827873165</v>
      </c>
      <c r="T4302" s="18">
        <f t="shared" si="471"/>
        <v>-1.9737086987224903</v>
      </c>
      <c r="U4302" s="18">
        <f t="shared" si="472"/>
        <v>-2.3985657642797644</v>
      </c>
      <c r="V4302" s="30">
        <v>450.26799999999997</v>
      </c>
      <c r="W4302" s="3" t="s">
        <v>47</v>
      </c>
      <c r="Y4302" s="3" t="s">
        <v>47</v>
      </c>
      <c r="Z4302" s="3" t="s">
        <v>47</v>
      </c>
      <c r="AA4302" s="3" t="s">
        <v>47</v>
      </c>
      <c r="AD4302" s="3" t="s">
        <v>48</v>
      </c>
      <c r="AE4302" s="3" t="s">
        <v>47</v>
      </c>
      <c r="AH4302" s="3" t="s">
        <v>47</v>
      </c>
      <c r="AL4302" s="3" t="s">
        <v>48</v>
      </c>
      <c r="AM4302" s="3" t="s">
        <v>48</v>
      </c>
      <c r="AU4302" s="3">
        <v>0</v>
      </c>
      <c r="AV4302" s="3">
        <v>6</v>
      </c>
      <c r="AW4302" s="3">
        <v>1</v>
      </c>
      <c r="AX4302" s="3">
        <v>6</v>
      </c>
      <c r="AY4302" s="3">
        <v>100</v>
      </c>
      <c r="AZ4302" s="6" t="str">
        <f t="shared" si="473"/>
        <v>2402.1</v>
      </c>
      <c r="BC4302" s="12" t="s">
        <v>10935</v>
      </c>
      <c r="BJ4302" s="12">
        <f t="shared" si="474"/>
        <v>0</v>
      </c>
      <c r="BK4302" s="12">
        <f t="shared" si="475"/>
        <v>0</v>
      </c>
      <c r="CQ4302" s="3" t="str">
        <f>CONCATENATE(baseURL!$A$1,baseURL!$B$1,baseURL!$C$1,".",C4302,".",L4302,".pkl&amp;seq=",BC4302)</f>
        <v>http://proteomics.broadinstitute.org/millscripts/viewfeed.pl?side=xl&amp;cycle=1&amp;fixedMods=iaaC&amp;file=msdataSM/iPRG2012_nd/cpick_in/iPRG2012_nd.2402.1.4.pkl&amp;seq=ARLLGSDVLEKSQLLR</v>
      </c>
    </row>
    <row r="4303" spans="1:95" x14ac:dyDescent="0.2">
      <c r="A4303" s="3">
        <v>3540</v>
      </c>
      <c r="B4303" s="2" t="s">
        <v>10936</v>
      </c>
      <c r="C4303" s="2" t="s">
        <v>10937</v>
      </c>
      <c r="D4303" s="3">
        <v>11312</v>
      </c>
      <c r="E4303" s="3">
        <v>11302</v>
      </c>
      <c r="F4303" s="3">
        <v>50445</v>
      </c>
      <c r="G4303" s="3">
        <v>13703</v>
      </c>
      <c r="H4303" s="3">
        <v>40.844700000000003</v>
      </c>
      <c r="I4303" s="30">
        <v>519.92909999999995</v>
      </c>
      <c r="J4303" s="30">
        <v>519.92938779999997</v>
      </c>
      <c r="K4303" s="30">
        <v>-2.9E-4</v>
      </c>
      <c r="L4303" s="3">
        <v>6</v>
      </c>
      <c r="M4303" s="3">
        <v>3</v>
      </c>
      <c r="N4303" s="10">
        <f t="shared" si="469"/>
        <v>-1</v>
      </c>
      <c r="O4303" s="35">
        <v>3</v>
      </c>
      <c r="P4303" s="17"/>
      <c r="Q4303" s="40">
        <v>1557.7729899999999</v>
      </c>
      <c r="R4303" s="40">
        <v>519.92917999999997</v>
      </c>
      <c r="S4303" s="18">
        <f t="shared" si="470"/>
        <v>-0.15386710941169546</v>
      </c>
      <c r="T4303" s="18">
        <f t="shared" si="471"/>
        <v>0.39966981656677725</v>
      </c>
      <c r="U4303" s="18">
        <f t="shared" si="472"/>
        <v>-0.15386710941169546</v>
      </c>
      <c r="V4303" s="30">
        <v>519.92909999999995</v>
      </c>
      <c r="W4303" s="3" t="s">
        <v>47</v>
      </c>
      <c r="X4303" s="3" t="s">
        <v>47</v>
      </c>
      <c r="Y4303" s="3" t="s">
        <v>47</v>
      </c>
      <c r="Z4303" s="3" t="s">
        <v>47</v>
      </c>
      <c r="AA4303" s="3" t="s">
        <v>47</v>
      </c>
      <c r="AB4303" s="12" t="s">
        <v>47</v>
      </c>
      <c r="AC4303" s="3" t="s">
        <v>47</v>
      </c>
      <c r="AE4303" s="3" t="s">
        <v>47</v>
      </c>
      <c r="AF4303" s="3" t="s">
        <v>47</v>
      </c>
      <c r="AH4303" s="3" t="s">
        <v>47</v>
      </c>
      <c r="AI4303" s="3" t="s">
        <v>47</v>
      </c>
      <c r="AK4303" s="3" t="s">
        <v>47</v>
      </c>
      <c r="AL4303" s="3" t="s">
        <v>47</v>
      </c>
      <c r="AM4303" s="3" t="s">
        <v>47</v>
      </c>
      <c r="AN4303" s="3" t="s">
        <v>47</v>
      </c>
      <c r="AU4303" s="3">
        <v>0</v>
      </c>
      <c r="AV4303" s="3">
        <v>15</v>
      </c>
      <c r="AW4303" s="3">
        <v>1</v>
      </c>
      <c r="AX4303" s="3">
        <v>15</v>
      </c>
      <c r="AY4303" s="3">
        <v>100</v>
      </c>
      <c r="AZ4303" s="6" t="str">
        <f t="shared" si="473"/>
        <v>2402.2</v>
      </c>
      <c r="BC4303" s="12" t="s">
        <v>10938</v>
      </c>
      <c r="BJ4303" s="12">
        <f t="shared" si="474"/>
        <v>0</v>
      </c>
      <c r="BK4303" s="12">
        <f t="shared" si="475"/>
        <v>0</v>
      </c>
      <c r="CQ4303" s="3" t="str">
        <f>CONCATENATE(baseURL!$A$1,baseURL!$B$1,baseURL!$C$1,".",C4303,".",L4303,".pkl&amp;seq=",BC4303)</f>
        <v>http://proteomics.broadinstitute.org/millscripts/viewfeed.pl?side=xl&amp;cycle=1&amp;fixedMods=iaaC&amp;file=msdataSM/iPRG2012_nd/cpick_in/iPRG2012_nd.2402.2.6.pkl&amp;seq=TTTDHLSMAGPWLK</v>
      </c>
    </row>
    <row r="4304" spans="1:95" x14ac:dyDescent="0.2">
      <c r="A4304" s="3">
        <v>6067</v>
      </c>
      <c r="B4304" s="2" t="s">
        <v>10939</v>
      </c>
      <c r="C4304" s="2" t="s">
        <v>10940</v>
      </c>
      <c r="D4304" s="3">
        <v>11314</v>
      </c>
      <c r="E4304" s="3">
        <v>11304</v>
      </c>
      <c r="F4304" s="3">
        <v>50447</v>
      </c>
      <c r="G4304" s="3">
        <v>13705</v>
      </c>
      <c r="H4304" s="3">
        <v>40.849699999999999</v>
      </c>
      <c r="I4304" s="30">
        <v>600.0077</v>
      </c>
      <c r="J4304" s="30">
        <v>600.00680199999999</v>
      </c>
      <c r="K4304" s="30">
        <v>8.9999999999999998E-4</v>
      </c>
      <c r="L4304" s="3">
        <v>0</v>
      </c>
      <c r="M4304" s="3">
        <v>3</v>
      </c>
      <c r="N4304" s="10">
        <f t="shared" si="469"/>
        <v>1</v>
      </c>
      <c r="O4304" s="35">
        <v>3</v>
      </c>
      <c r="P4304" s="17"/>
      <c r="Q4304" s="40">
        <v>1798.0068900000001</v>
      </c>
      <c r="R4304" s="40">
        <v>600.00715000000002</v>
      </c>
      <c r="S4304" s="18">
        <f t="shared" si="470"/>
        <v>0.91665574314510334</v>
      </c>
      <c r="T4304" s="18">
        <f t="shared" si="471"/>
        <v>-0.57999308846716102</v>
      </c>
      <c r="U4304" s="18">
        <f t="shared" si="472"/>
        <v>-0.58332638207032972</v>
      </c>
      <c r="V4304" s="30">
        <v>600.0068</v>
      </c>
      <c r="W4304" s="3" t="s">
        <v>47</v>
      </c>
      <c r="X4304" s="3" t="s">
        <v>47</v>
      </c>
      <c r="Y4304" s="3" t="s">
        <v>47</v>
      </c>
      <c r="Z4304" s="3" t="s">
        <v>47</v>
      </c>
      <c r="AA4304" s="3" t="s">
        <v>47</v>
      </c>
      <c r="AB4304" s="12" t="s">
        <v>47</v>
      </c>
      <c r="AC4304" s="3" t="s">
        <v>47</v>
      </c>
      <c r="AD4304" s="3" t="s">
        <v>47</v>
      </c>
      <c r="AE4304" s="3" t="s">
        <v>47</v>
      </c>
      <c r="AF4304" s="3" t="s">
        <v>47</v>
      </c>
      <c r="AG4304" s="3" t="s">
        <v>47</v>
      </c>
      <c r="AH4304" s="3" t="s">
        <v>47</v>
      </c>
      <c r="AI4304" s="3" t="s">
        <v>47</v>
      </c>
      <c r="AK4304" s="3" t="s">
        <v>52</v>
      </c>
      <c r="AL4304" s="3" t="s">
        <v>52</v>
      </c>
      <c r="AU4304" s="3">
        <v>0</v>
      </c>
      <c r="AV4304" s="3">
        <v>13</v>
      </c>
      <c r="AW4304" s="3">
        <v>1</v>
      </c>
      <c r="AX4304" s="3">
        <v>13</v>
      </c>
      <c r="AY4304" s="3">
        <v>100</v>
      </c>
      <c r="AZ4304" s="6" t="str">
        <f t="shared" si="473"/>
        <v>2402.4</v>
      </c>
      <c r="BC4304" s="12" t="s">
        <v>10941</v>
      </c>
      <c r="BJ4304" s="12">
        <f t="shared" si="474"/>
        <v>0</v>
      </c>
      <c r="BK4304" s="12">
        <f t="shared" si="475"/>
        <v>0</v>
      </c>
      <c r="CQ4304" s="3" t="str">
        <f>CONCATENATE(baseURL!$A$1,baseURL!$B$1,baseURL!$C$1,".",C4304,".",L4304,".pkl&amp;seq=",BC4304)</f>
        <v>http://proteomics.broadinstitute.org/millscripts/viewfeed.pl?side=xl&amp;cycle=1&amp;fixedMods=iaaC&amp;file=msdataSM/iPRG2012_nd/cpick_in/iPRG2012_nd.2402.4.0.pkl&amp;seq=SQLDEVVLVGGSTRLPK</v>
      </c>
    </row>
    <row r="4305" spans="1:95" x14ac:dyDescent="0.2">
      <c r="A4305" s="3">
        <v>7599</v>
      </c>
      <c r="B4305" s="2" t="s">
        <v>10942</v>
      </c>
      <c r="C4305" s="2" t="s">
        <v>10929</v>
      </c>
      <c r="D4305" s="3">
        <v>11315</v>
      </c>
      <c r="E4305" s="3">
        <v>11305</v>
      </c>
      <c r="F4305" s="3">
        <v>50448</v>
      </c>
      <c r="G4305" s="3">
        <v>13706</v>
      </c>
      <c r="H4305" s="3">
        <v>40.852200000000003</v>
      </c>
      <c r="I4305" s="30">
        <v>624.57510000000002</v>
      </c>
      <c r="J4305" s="30">
        <v>624.70071610000002</v>
      </c>
      <c r="K4305" s="30">
        <v>-0.12562000000000001</v>
      </c>
      <c r="L4305" s="3">
        <v>0</v>
      </c>
      <c r="M4305" s="3">
        <v>3</v>
      </c>
      <c r="N4305" s="10">
        <f t="shared" si="469"/>
        <v>1</v>
      </c>
      <c r="O4305" s="35">
        <v>3</v>
      </c>
      <c r="Q4305" s="40">
        <v>1929.11025</v>
      </c>
      <c r="R4305" s="32">
        <v>624.70110999999997</v>
      </c>
      <c r="S4305" s="18">
        <f t="shared" si="470"/>
        <v>-201.71246374118195</v>
      </c>
      <c r="T4305" s="18">
        <f t="shared" si="471"/>
        <v>-0.63054154001599083</v>
      </c>
      <c r="U4305" s="18">
        <f t="shared" si="472"/>
        <v>-0.97646696984070824</v>
      </c>
      <c r="V4305" s="30">
        <v>624.70050000000003</v>
      </c>
      <c r="W4305" s="3" t="s">
        <v>47</v>
      </c>
      <c r="X4305" s="3" t="s">
        <v>47</v>
      </c>
      <c r="Y4305" s="3" t="s">
        <v>48</v>
      </c>
      <c r="AB4305" s="12" t="s">
        <v>52</v>
      </c>
      <c r="AC4305" s="3" t="s">
        <v>52</v>
      </c>
      <c r="AF4305" s="3" t="s">
        <v>65</v>
      </c>
      <c r="AH4305" s="3" t="s">
        <v>47</v>
      </c>
      <c r="AL4305" s="3" t="s">
        <v>52</v>
      </c>
      <c r="AU4305" s="3">
        <v>1</v>
      </c>
      <c r="AV4305" s="3">
        <v>3</v>
      </c>
      <c r="AW4305" s="3">
        <v>1</v>
      </c>
      <c r="AX4305" s="3">
        <v>3</v>
      </c>
      <c r="AY4305" s="3">
        <v>100</v>
      </c>
      <c r="AZ4305" s="6" t="str">
        <f t="shared" si="473"/>
        <v>2402.5</v>
      </c>
      <c r="BC4305" s="12" t="s">
        <v>10787</v>
      </c>
      <c r="BI4305" s="12" t="s">
        <v>594</v>
      </c>
      <c r="BJ4305" s="12">
        <f t="shared" si="474"/>
        <v>0</v>
      </c>
      <c r="BK4305" s="12">
        <f t="shared" si="475"/>
        <v>1</v>
      </c>
      <c r="BR4305" s="3" t="s">
        <v>594</v>
      </c>
      <c r="CB4305" s="3" t="s">
        <v>10943</v>
      </c>
      <c r="CQ4305" s="3" t="str">
        <f>CONCATENATE(baseURL!$A$1,baseURL!$B$1,baseURL!$C$1,".",C4305,".",L4305,".pkl&amp;seq=",BC4305,"&amp;varMods=ReducedCys-C")</f>
        <v>http://proteomics.broadinstitute.org/millscripts/viewfeed.pl?side=xl&amp;cycle=1&amp;fixedMods=iaaC&amp;file=msdataSM/iPRG2012_nd/cpick_in/iPRG2012_nd.2402.5.0.pkl&amp;seq=LVSKYRPNcPLLLVTR&amp;varMods=ReducedCys-C</v>
      </c>
    </row>
    <row r="4306" spans="1:95" x14ac:dyDescent="0.2">
      <c r="A4306" s="3">
        <v>3560</v>
      </c>
      <c r="B4306" s="2" t="s">
        <v>10944</v>
      </c>
      <c r="C4306" s="2" t="s">
        <v>10936</v>
      </c>
      <c r="D4306" s="3">
        <v>11320</v>
      </c>
      <c r="E4306" s="3">
        <v>11310</v>
      </c>
      <c r="F4306" s="3">
        <v>50467</v>
      </c>
      <c r="G4306" s="3">
        <v>13712</v>
      </c>
      <c r="H4306" s="3">
        <v>40.8752</v>
      </c>
      <c r="I4306" s="30">
        <v>615.79120999999998</v>
      </c>
      <c r="J4306" s="30">
        <v>615.99542640000004</v>
      </c>
      <c r="K4306" s="30">
        <v>-0.20422000000000001</v>
      </c>
      <c r="L4306" s="3">
        <v>0</v>
      </c>
      <c r="M4306" s="3">
        <v>3</v>
      </c>
      <c r="N4306" s="10">
        <f t="shared" si="469"/>
        <v>1</v>
      </c>
      <c r="O4306" s="35">
        <v>3</v>
      </c>
      <c r="P4306" s="17"/>
      <c r="Q4306" s="40">
        <v>1845.9704999999999</v>
      </c>
      <c r="R4306" s="40">
        <v>615.99501999999995</v>
      </c>
      <c r="S4306" s="18">
        <f t="shared" si="470"/>
        <v>-330.8630644448649</v>
      </c>
      <c r="T4306" s="18">
        <f t="shared" si="471"/>
        <v>0.65974559354078821</v>
      </c>
      <c r="U4306" s="18">
        <f t="shared" si="472"/>
        <v>0.29221015455659211</v>
      </c>
      <c r="V4306" s="30">
        <v>615.99519999999995</v>
      </c>
      <c r="W4306" s="3" t="s">
        <v>47</v>
      </c>
      <c r="X4306" s="3" t="s">
        <v>47</v>
      </c>
      <c r="Y4306" s="3" t="s">
        <v>47</v>
      </c>
      <c r="Z4306" s="3" t="s">
        <v>47</v>
      </c>
      <c r="AA4306" s="3" t="s">
        <v>47</v>
      </c>
      <c r="AB4306" s="12" t="s">
        <v>47</v>
      </c>
      <c r="AC4306" s="3" t="s">
        <v>47</v>
      </c>
      <c r="AD4306" s="3" t="s">
        <v>47</v>
      </c>
      <c r="AE4306" s="3" t="s">
        <v>47</v>
      </c>
      <c r="AF4306" s="3" t="s">
        <v>47</v>
      </c>
      <c r="AH4306" s="3" t="s">
        <v>47</v>
      </c>
      <c r="AI4306" s="3" t="s">
        <v>47</v>
      </c>
      <c r="AK4306" s="3" t="s">
        <v>47</v>
      </c>
      <c r="AL4306" s="3" t="s">
        <v>47</v>
      </c>
      <c r="AM4306" s="3" t="s">
        <v>47</v>
      </c>
      <c r="AN4306" s="3" t="s">
        <v>47</v>
      </c>
      <c r="AU4306" s="3">
        <v>0</v>
      </c>
      <c r="AV4306" s="3">
        <v>16</v>
      </c>
      <c r="AW4306" s="3">
        <v>1</v>
      </c>
      <c r="AX4306" s="3">
        <v>16</v>
      </c>
      <c r="AY4306" s="3">
        <v>100</v>
      </c>
      <c r="AZ4306" s="6" t="str">
        <f t="shared" si="473"/>
        <v>2403.3</v>
      </c>
      <c r="BC4306" s="12" t="s">
        <v>10928</v>
      </c>
      <c r="BJ4306" s="12">
        <f t="shared" si="474"/>
        <v>0</v>
      </c>
      <c r="BK4306" s="12">
        <f t="shared" si="475"/>
        <v>0</v>
      </c>
      <c r="CQ4306" s="3" t="str">
        <f>CONCATENATE(baseURL!$A$1,baseURL!$B$1,baseURL!$C$1,".",C4306,".",L4306,".pkl&amp;seq=",BC4306)</f>
        <v>http://proteomics.broadinstitute.org/millscripts/viewfeed.pl?side=xl&amp;cycle=1&amp;fixedMods=iaaC&amp;file=msdataSM/iPRG2012_nd/cpick_in/iPRG2012_nd.2403.3.0.pkl&amp;seq=VGYTLPSHLLSTSDVTR</v>
      </c>
    </row>
    <row r="4307" spans="1:95" x14ac:dyDescent="0.2">
      <c r="A4307" s="3">
        <v>2929</v>
      </c>
      <c r="B4307" s="2" t="s">
        <v>10945</v>
      </c>
      <c r="C4307" s="2" t="s">
        <v>10946</v>
      </c>
      <c r="D4307" s="3">
        <v>11321</v>
      </c>
      <c r="E4307" s="3">
        <v>11311</v>
      </c>
      <c r="F4307" s="3">
        <v>50468</v>
      </c>
      <c r="G4307" s="3">
        <v>13713</v>
      </c>
      <c r="H4307" s="3">
        <v>40.878500000000003</v>
      </c>
      <c r="I4307" s="30">
        <v>641.69402000000002</v>
      </c>
      <c r="J4307" s="30">
        <v>641.69312430000002</v>
      </c>
      <c r="K4307" s="30">
        <v>8.9999999999999998E-4</v>
      </c>
      <c r="L4307" s="3">
        <v>3</v>
      </c>
      <c r="M4307" s="3">
        <v>3</v>
      </c>
      <c r="N4307" s="10">
        <f t="shared" si="469"/>
        <v>1</v>
      </c>
      <c r="O4307" s="35">
        <v>3</v>
      </c>
      <c r="P4307" s="17"/>
      <c r="Q4307" s="40">
        <v>1923.0658000000001</v>
      </c>
      <c r="R4307" s="40">
        <v>641.69344999999998</v>
      </c>
      <c r="S4307" s="18">
        <f t="shared" si="470"/>
        <v>0.88827461155917553</v>
      </c>
      <c r="T4307" s="18">
        <f t="shared" si="471"/>
        <v>-0.50756322970434831</v>
      </c>
      <c r="U4307" s="18">
        <f t="shared" si="472"/>
        <v>-0.54543177903067208</v>
      </c>
      <c r="V4307" s="30">
        <v>641.69309999999996</v>
      </c>
      <c r="Z4307" s="3" t="s">
        <v>47</v>
      </c>
      <c r="AA4307" s="3" t="s">
        <v>65</v>
      </c>
      <c r="AB4307" s="12" t="s">
        <v>47</v>
      </c>
      <c r="AC4307" s="3" t="s">
        <v>47</v>
      </c>
      <c r="AD4307" s="3" t="s">
        <v>47</v>
      </c>
      <c r="AE4307" s="3" t="s">
        <v>47</v>
      </c>
      <c r="AF4307" s="3" t="s">
        <v>48</v>
      </c>
      <c r="AG4307" s="3" t="s">
        <v>47</v>
      </c>
      <c r="AH4307" s="3" t="s">
        <v>47</v>
      </c>
      <c r="AJ4307" s="3" t="s">
        <v>47</v>
      </c>
      <c r="AK4307" s="3" t="s">
        <v>47</v>
      </c>
      <c r="AL4307" s="3" t="s">
        <v>48</v>
      </c>
      <c r="AU4307" s="3">
        <v>1</v>
      </c>
      <c r="AV4307" s="3">
        <v>9</v>
      </c>
      <c r="AW4307" s="3">
        <v>1</v>
      </c>
      <c r="AX4307" s="3">
        <v>9</v>
      </c>
      <c r="AY4307" s="3">
        <v>100</v>
      </c>
      <c r="AZ4307" s="6" t="str">
        <f t="shared" si="473"/>
        <v>2403.4</v>
      </c>
      <c r="BC4307" s="12" t="s">
        <v>10947</v>
      </c>
      <c r="BJ4307" s="12">
        <f t="shared" si="474"/>
        <v>0</v>
      </c>
      <c r="BK4307" s="12">
        <f t="shared" si="475"/>
        <v>0</v>
      </c>
      <c r="BW4307" s="3" t="s">
        <v>10948</v>
      </c>
      <c r="CQ4307" s="3" t="str">
        <f>CONCATENATE(baseURL!$A$1,baseURL!$B$1,baseURL!$C$1,".",C4307,".",L4307,".pkl&amp;seq=",BC4307)</f>
        <v>http://proteomics.broadinstitute.org/millscripts/viewfeed.pl?side=xl&amp;cycle=1&amp;fixedMods=iaaC&amp;file=msdataSM/iPRG2012_nd/cpick_in/iPRG2012_nd.2403.4.3.pkl&amp;seq=VLDTGGPLSVPVGRETLGR</v>
      </c>
    </row>
    <row r="4308" spans="1:95" x14ac:dyDescent="0.2">
      <c r="A4308" s="3">
        <v>1030</v>
      </c>
      <c r="B4308" s="2" t="s">
        <v>10954</v>
      </c>
      <c r="C4308" s="2" t="s">
        <v>10955</v>
      </c>
      <c r="D4308" s="3">
        <v>11323</v>
      </c>
      <c r="E4308" s="3">
        <v>11313</v>
      </c>
      <c r="F4308" s="3">
        <v>50486</v>
      </c>
      <c r="G4308" s="3">
        <v>13716</v>
      </c>
      <c r="H4308" s="3">
        <v>40.890700000000002</v>
      </c>
      <c r="I4308" s="30">
        <v>498.28555999999998</v>
      </c>
      <c r="J4308" s="30">
        <v>498.03368499999999</v>
      </c>
      <c r="K4308" s="30">
        <v>0.25187999999999999</v>
      </c>
      <c r="L4308" s="3">
        <v>4</v>
      </c>
      <c r="M4308" s="3">
        <v>4</v>
      </c>
      <c r="N4308" s="10">
        <f t="shared" si="469"/>
        <v>1</v>
      </c>
      <c r="O4308" s="35">
        <v>4</v>
      </c>
      <c r="P4308" s="17"/>
      <c r="Q4308" s="40">
        <v>1989.1136200000001</v>
      </c>
      <c r="R4308" s="40">
        <v>498.03386</v>
      </c>
      <c r="S4308" s="18">
        <f t="shared" si="470"/>
        <v>505.38732446820211</v>
      </c>
      <c r="T4308" s="18">
        <f t="shared" si="471"/>
        <v>-0.35138173138050255</v>
      </c>
      <c r="U4308" s="18">
        <f t="shared" si="472"/>
        <v>-0.72284241878771471</v>
      </c>
      <c r="V4308" s="30">
        <v>498.0335</v>
      </c>
      <c r="W4308" s="3" t="s">
        <v>47</v>
      </c>
      <c r="Z4308" s="3" t="s">
        <v>52</v>
      </c>
      <c r="AA4308" s="3" t="s">
        <v>47</v>
      </c>
      <c r="AB4308" s="12" t="s">
        <v>47</v>
      </c>
      <c r="AC4308" s="3" t="s">
        <v>52</v>
      </c>
      <c r="AG4308" s="3" t="s">
        <v>52</v>
      </c>
      <c r="AO4308" s="3" t="s">
        <v>48</v>
      </c>
      <c r="AU4308" s="3">
        <v>0</v>
      </c>
      <c r="AV4308" s="3">
        <v>3</v>
      </c>
      <c r="AW4308" s="3">
        <v>1</v>
      </c>
      <c r="AX4308" s="3">
        <v>3</v>
      </c>
      <c r="AY4308" s="3">
        <v>100</v>
      </c>
      <c r="AZ4308" s="6" t="str">
        <f t="shared" si="473"/>
        <v>2404.1</v>
      </c>
      <c r="BC4308" s="12" t="s">
        <v>10956</v>
      </c>
      <c r="BJ4308" s="12">
        <f t="shared" si="474"/>
        <v>1</v>
      </c>
      <c r="BK4308" s="12">
        <f t="shared" si="475"/>
        <v>0</v>
      </c>
      <c r="CQ4308" s="3" t="str">
        <f>CONCATENATE(baseURL!$A$1,baseURL!$B$1,baseURL!$C$1,".",C4308,".",L4308,".pkl&amp;seq=",BC4308)</f>
        <v>http://proteomics.broadinstitute.org/millscripts/viewfeed.pl?side=xl&amp;cycle=1&amp;fixedMods=iaaC&amp;file=msdataSM/iPRG2012_nd/cpick_in/iPRG2012_nd.2404.1.4.pkl&amp;seq=YVVVVCNLKPVNMRGLK</v>
      </c>
    </row>
    <row r="4309" spans="1:95" x14ac:dyDescent="0.2">
      <c r="A4309" s="3">
        <v>2665</v>
      </c>
      <c r="B4309" s="2" t="s">
        <v>10949</v>
      </c>
      <c r="C4309" s="2" t="s">
        <v>10950</v>
      </c>
      <c r="D4309" s="3">
        <v>11332</v>
      </c>
      <c r="E4309" s="3">
        <v>11322</v>
      </c>
      <c r="F4309" s="3">
        <v>50495</v>
      </c>
      <c r="G4309" s="3">
        <v>13725</v>
      </c>
      <c r="H4309" s="3">
        <v>40.904800000000002</v>
      </c>
      <c r="I4309" s="30">
        <v>793.35485000000006</v>
      </c>
      <c r="J4309" s="30">
        <v>793.35375299999998</v>
      </c>
      <c r="K4309" s="30">
        <v>1.1000000000000001E-3</v>
      </c>
      <c r="L4309" s="3">
        <v>2</v>
      </c>
      <c r="M4309" s="3">
        <v>2</v>
      </c>
      <c r="N4309" s="10">
        <f t="shared" si="469"/>
        <v>1</v>
      </c>
      <c r="O4309" s="35">
        <v>2</v>
      </c>
      <c r="P4309" s="17"/>
      <c r="Q4309" s="40">
        <v>1585.7016599999999</v>
      </c>
      <c r="R4309" s="40">
        <v>793.35446999999999</v>
      </c>
      <c r="S4309" s="18">
        <f t="shared" si="470"/>
        <v>0.47897883535435776</v>
      </c>
      <c r="T4309" s="18">
        <f t="shared" si="471"/>
        <v>-0.90375743393585273</v>
      </c>
      <c r="U4309" s="18">
        <f t="shared" si="472"/>
        <v>-1.0966094386075762</v>
      </c>
      <c r="V4309" s="30">
        <v>793.35360000000003</v>
      </c>
      <c r="W4309" s="3" t="s">
        <v>47</v>
      </c>
      <c r="Z4309" s="3" t="s">
        <v>47</v>
      </c>
      <c r="AA4309" s="3" t="s">
        <v>47</v>
      </c>
      <c r="AB4309" s="12" t="s">
        <v>47</v>
      </c>
      <c r="AC4309" s="3" t="s">
        <v>47</v>
      </c>
      <c r="AD4309" s="3" t="s">
        <v>47</v>
      </c>
      <c r="AE4309" s="3" t="s">
        <v>47</v>
      </c>
      <c r="AF4309" s="3" t="s">
        <v>47</v>
      </c>
      <c r="AG4309" s="3" t="s">
        <v>47</v>
      </c>
      <c r="AH4309" s="3" t="s">
        <v>47</v>
      </c>
      <c r="AI4309" s="3" t="s">
        <v>47</v>
      </c>
      <c r="AJ4309" s="3" t="s">
        <v>47</v>
      </c>
      <c r="AK4309" s="3" t="s">
        <v>47</v>
      </c>
      <c r="AL4309" s="3" t="s">
        <v>47</v>
      </c>
      <c r="AN4309" s="3" t="s">
        <v>47</v>
      </c>
      <c r="AU4309" s="3">
        <v>0</v>
      </c>
      <c r="AV4309" s="3">
        <v>15</v>
      </c>
      <c r="AW4309" s="3">
        <v>1</v>
      </c>
      <c r="AX4309" s="3">
        <v>15</v>
      </c>
      <c r="AY4309" s="3">
        <v>100</v>
      </c>
      <c r="AZ4309" s="6" t="str">
        <f t="shared" si="473"/>
        <v>2404.10</v>
      </c>
      <c r="BC4309" s="12" t="s">
        <v>10951</v>
      </c>
      <c r="BJ4309" s="12">
        <f t="shared" si="474"/>
        <v>0</v>
      </c>
      <c r="BK4309" s="12">
        <f t="shared" si="475"/>
        <v>0</v>
      </c>
      <c r="CQ4309" s="3" t="str">
        <f>CONCATENATE(baseURL!$A$1,baseURL!$B$1,baseURL!$C$1,".",C4309,".",L4309,".pkl&amp;seq=",BC4309)</f>
        <v>http://proteomics.broadinstitute.org/millscripts/viewfeed.pl?side=xl&amp;cycle=1&amp;fixedMods=iaaC&amp;file=msdataSM/iPRG2012_nd/cpick_in/iPRG2012_nd.2404.10.2.pkl&amp;seq=SATPSKELNFDDDF</v>
      </c>
    </row>
    <row r="4310" spans="1:95" x14ac:dyDescent="0.2">
      <c r="A4310" s="3">
        <v>6441</v>
      </c>
      <c r="B4310" s="2" t="s">
        <v>10952</v>
      </c>
      <c r="C4310" s="2" t="s">
        <v>10953</v>
      </c>
      <c r="D4310" s="3">
        <v>11333</v>
      </c>
      <c r="E4310" s="3">
        <v>11323</v>
      </c>
      <c r="F4310" s="3">
        <v>50496</v>
      </c>
      <c r="G4310" s="3">
        <v>13726</v>
      </c>
      <c r="H4310" s="3">
        <v>40.906500000000001</v>
      </c>
      <c r="I4310" s="30">
        <v>876.89667999999995</v>
      </c>
      <c r="J4310" s="30">
        <v>876.89552860000003</v>
      </c>
      <c r="K4310" s="30">
        <v>1.15E-3</v>
      </c>
      <c r="L4310" s="3">
        <v>2</v>
      </c>
      <c r="M4310" s="3">
        <v>2</v>
      </c>
      <c r="N4310" s="10">
        <f t="shared" si="469"/>
        <v>1</v>
      </c>
      <c r="O4310" s="35">
        <v>2</v>
      </c>
      <c r="P4310" s="17"/>
      <c r="Q4310" s="40">
        <v>1752.78639</v>
      </c>
      <c r="R4310" s="40">
        <v>876.89683000000002</v>
      </c>
      <c r="S4310" s="18">
        <f t="shared" si="470"/>
        <v>-0.17105775154419678</v>
      </c>
      <c r="T4310" s="18">
        <f t="shared" si="471"/>
        <v>-1.4840970516320167</v>
      </c>
      <c r="U4310" s="18">
        <f t="shared" si="472"/>
        <v>-1.2886350609674289</v>
      </c>
      <c r="V4310" s="30">
        <v>876.89570000000003</v>
      </c>
      <c r="W4310" s="3" t="s">
        <v>47</v>
      </c>
      <c r="X4310" s="3" t="s">
        <v>47</v>
      </c>
      <c r="Y4310" s="3" t="s">
        <v>47</v>
      </c>
      <c r="Z4310" s="3" t="s">
        <v>47</v>
      </c>
      <c r="AA4310" s="3" t="s">
        <v>47</v>
      </c>
      <c r="AB4310" s="12" t="s">
        <v>47</v>
      </c>
      <c r="AC4310" s="3" t="s">
        <v>47</v>
      </c>
      <c r="AD4310" s="3" t="s">
        <v>47</v>
      </c>
      <c r="AE4310" s="3" t="s">
        <v>47</v>
      </c>
      <c r="AF4310" s="3" t="s">
        <v>47</v>
      </c>
      <c r="AG4310" s="3" t="s">
        <v>47</v>
      </c>
      <c r="AH4310" s="3" t="s">
        <v>47</v>
      </c>
      <c r="AI4310" s="3" t="s">
        <v>47</v>
      </c>
      <c r="AJ4310" s="3" t="s">
        <v>47</v>
      </c>
      <c r="AK4310" s="3" t="s">
        <v>47</v>
      </c>
      <c r="AL4310" s="3" t="s">
        <v>47</v>
      </c>
      <c r="AU4310" s="3">
        <v>0</v>
      </c>
      <c r="AV4310" s="3">
        <v>16</v>
      </c>
      <c r="AW4310" s="3">
        <v>1</v>
      </c>
      <c r="AX4310" s="3">
        <v>16</v>
      </c>
      <c r="AY4310" s="3">
        <v>100</v>
      </c>
      <c r="AZ4310" s="6" t="str">
        <f t="shared" si="473"/>
        <v>2404.11</v>
      </c>
      <c r="BC4310" s="12" t="s">
        <v>10548</v>
      </c>
      <c r="BJ4310" s="12">
        <f t="shared" si="474"/>
        <v>0</v>
      </c>
      <c r="BK4310" s="12">
        <f t="shared" si="475"/>
        <v>0</v>
      </c>
      <c r="CQ4310" s="3" t="str">
        <f>CONCATENATE(baseURL!$A$1,baseURL!$B$1,baseURL!$C$1,".",C4310,".",L4310,".pkl&amp;seq=",BC4310)</f>
        <v>http://proteomics.broadinstitute.org/millscripts/viewfeed.pl?side=xl&amp;cycle=1&amp;fixedMods=iaaC&amp;file=msdataSM/iPRG2012_nd/cpick_in/iPRG2012_nd.2404.11.2.pkl&amp;seq=LVSWYDNEYGYSTR</v>
      </c>
    </row>
    <row r="4311" spans="1:95" x14ac:dyDescent="0.2">
      <c r="A4311" s="3">
        <v>1101</v>
      </c>
      <c r="B4311" s="2" t="s">
        <v>10957</v>
      </c>
      <c r="C4311" s="2" t="s">
        <v>10944</v>
      </c>
      <c r="D4311" s="3">
        <v>11326</v>
      </c>
      <c r="E4311" s="3">
        <v>11316</v>
      </c>
      <c r="F4311" s="3">
        <v>50489</v>
      </c>
      <c r="G4311" s="3">
        <v>13719</v>
      </c>
      <c r="H4311" s="3">
        <v>40.894799999999996</v>
      </c>
      <c r="I4311" s="30">
        <v>538.82006000000001</v>
      </c>
      <c r="J4311" s="30">
        <v>538.81894499999999</v>
      </c>
      <c r="K4311" s="30">
        <v>1.1199999999999999E-3</v>
      </c>
      <c r="L4311" s="3">
        <v>4</v>
      </c>
      <c r="M4311" s="3">
        <v>4</v>
      </c>
      <c r="N4311" s="10">
        <f t="shared" si="469"/>
        <v>1</v>
      </c>
      <c r="O4311" s="35">
        <v>4</v>
      </c>
      <c r="P4311" s="17"/>
      <c r="Q4311" s="40">
        <v>2152.2560600000002</v>
      </c>
      <c r="R4311" s="40">
        <v>538.81947000000002</v>
      </c>
      <c r="S4311" s="18">
        <f t="shared" si="470"/>
        <v>1.0949864153727074</v>
      </c>
      <c r="T4311" s="18">
        <f t="shared" si="471"/>
        <v>-0.97435231885504148</v>
      </c>
      <c r="U4311" s="18">
        <f t="shared" si="472"/>
        <v>-1.4290500675274653</v>
      </c>
      <c r="V4311" s="30">
        <v>538.81870000000004</v>
      </c>
      <c r="W4311" s="3" t="s">
        <v>47</v>
      </c>
      <c r="AA4311" s="3" t="s">
        <v>47</v>
      </c>
      <c r="AB4311" s="12" t="s">
        <v>52</v>
      </c>
      <c r="AC4311" s="3" t="s">
        <v>47</v>
      </c>
      <c r="AF4311" s="3" t="s">
        <v>47</v>
      </c>
      <c r="AH4311" s="3" t="s">
        <v>52</v>
      </c>
      <c r="AK4311" s="3" t="s">
        <v>52</v>
      </c>
      <c r="AL4311" s="3" t="s">
        <v>52</v>
      </c>
      <c r="AO4311" s="3" t="s">
        <v>48</v>
      </c>
      <c r="AU4311" s="3">
        <v>0</v>
      </c>
      <c r="AV4311" s="3">
        <v>4</v>
      </c>
      <c r="AW4311" s="3">
        <v>2</v>
      </c>
      <c r="AX4311" s="3">
        <v>3</v>
      </c>
      <c r="AY4311" s="3">
        <v>75</v>
      </c>
      <c r="AZ4311" s="6" t="str">
        <f t="shared" si="473"/>
        <v>2404.4</v>
      </c>
      <c r="BB4311" s="12" t="s">
        <v>79</v>
      </c>
      <c r="BC4311" s="12" t="s">
        <v>10958</v>
      </c>
      <c r="BJ4311" s="12">
        <f t="shared" si="474"/>
        <v>0</v>
      </c>
      <c r="BK4311" s="12">
        <f t="shared" si="475"/>
        <v>0</v>
      </c>
      <c r="CB4311" s="3" t="s">
        <v>10959</v>
      </c>
      <c r="CQ4311" s="3" t="str">
        <f>CONCATENATE(baseURL!$A$1,baseURL!$B$1,"+Acetyl",baseURL!$C$1,".",C4311,".",L4311,".pkl&amp;seq=",BC4311)</f>
        <v>http://proteomics.broadinstitute.org/millscripts/viewfeed.pl?side=xl&amp;cycle=1&amp;fixedMods=iaaC+Acetyl&amp;file=msdataSM/iPRG2012_nd/cpick_in/iPRG2012_nd.2404.4.4.pkl&amp;seq=SDAVTLRTRKVLSNPLLAR</v>
      </c>
    </row>
    <row r="4312" spans="1:95" x14ac:dyDescent="0.2">
      <c r="A4312" s="3">
        <v>4322</v>
      </c>
      <c r="B4312" s="2" t="s">
        <v>10960</v>
      </c>
      <c r="C4312" s="2" t="s">
        <v>10945</v>
      </c>
      <c r="D4312" s="3">
        <v>11327</v>
      </c>
      <c r="E4312" s="3">
        <v>11317</v>
      </c>
      <c r="F4312" s="3">
        <v>50490</v>
      </c>
      <c r="G4312" s="3">
        <v>13720</v>
      </c>
      <c r="H4312" s="3">
        <v>40.896500000000003</v>
      </c>
      <c r="I4312" s="30">
        <v>574.63446999999996</v>
      </c>
      <c r="J4312" s="30">
        <v>574.63447250000002</v>
      </c>
      <c r="K4312" s="30">
        <v>0</v>
      </c>
      <c r="L4312" s="3">
        <v>3</v>
      </c>
      <c r="M4312" s="3">
        <v>0</v>
      </c>
      <c r="N4312" s="10">
        <f t="shared" si="469"/>
        <v>1</v>
      </c>
      <c r="O4312" s="35">
        <v>3</v>
      </c>
      <c r="P4312" s="17"/>
      <c r="Q4312" s="40">
        <v>1721.88571</v>
      </c>
      <c r="R4312" s="40">
        <v>574.63342</v>
      </c>
      <c r="S4312" s="18">
        <f t="shared" si="470"/>
        <v>1.8272518851475819</v>
      </c>
      <c r="T4312" s="18">
        <f t="shared" si="471"/>
        <v>1.8316024849622106</v>
      </c>
      <c r="U4312" s="18">
        <f t="shared" si="472"/>
        <v>1.3573871146641028</v>
      </c>
      <c r="V4312" s="30">
        <v>574.63419999999996</v>
      </c>
      <c r="W4312" s="3" t="s">
        <v>47</v>
      </c>
      <c r="X4312" s="3" t="s">
        <v>47</v>
      </c>
      <c r="Y4312" s="3" t="s">
        <v>47</v>
      </c>
      <c r="Z4312" s="3" t="s">
        <v>47</v>
      </c>
      <c r="AA4312" s="3" t="s">
        <v>47</v>
      </c>
      <c r="AB4312" s="12" t="s">
        <v>47</v>
      </c>
      <c r="AC4312" s="3" t="s">
        <v>47</v>
      </c>
      <c r="AD4312" s="3" t="s">
        <v>47</v>
      </c>
      <c r="AF4312" s="3" t="s">
        <v>47</v>
      </c>
      <c r="AG4312" s="3" t="s">
        <v>47</v>
      </c>
      <c r="AH4312" s="3" t="s">
        <v>47</v>
      </c>
      <c r="AI4312" s="3" t="s">
        <v>47</v>
      </c>
      <c r="AJ4312" s="3" t="s">
        <v>47</v>
      </c>
      <c r="AL4312" s="3" t="s">
        <v>47</v>
      </c>
      <c r="AM4312" s="3" t="s">
        <v>47</v>
      </c>
      <c r="AN4312" s="3" t="s">
        <v>47</v>
      </c>
      <c r="AU4312" s="3">
        <v>0</v>
      </c>
      <c r="AV4312" s="3">
        <v>16</v>
      </c>
      <c r="AW4312" s="3">
        <v>1</v>
      </c>
      <c r="AX4312" s="3">
        <v>16</v>
      </c>
      <c r="AY4312" s="3">
        <v>100</v>
      </c>
      <c r="AZ4312" s="6" t="str">
        <f t="shared" si="473"/>
        <v>2404.5</v>
      </c>
      <c r="BC4312" s="12" t="s">
        <v>10836</v>
      </c>
      <c r="BJ4312" s="12">
        <f t="shared" si="474"/>
        <v>0</v>
      </c>
      <c r="BK4312" s="12">
        <f t="shared" si="475"/>
        <v>0</v>
      </c>
      <c r="CQ4312" s="3" t="str">
        <f>CONCATENATE(baseURL!$A$1,baseURL!$B$1,baseURL!$C$1,".",C4312,".",L4312,".pkl&amp;seq=",BC4312)</f>
        <v>http://proteomics.broadinstitute.org/millscripts/viewfeed.pl?side=xl&amp;cycle=1&amp;fixedMods=iaaC&amp;file=msdataSM/iPRG2012_nd/cpick_in/iPRG2012_nd.2404.5.3.pkl&amp;seq=DNQLYALEKPEVFR</v>
      </c>
    </row>
    <row r="4313" spans="1:95" x14ac:dyDescent="0.2">
      <c r="A4313" s="3">
        <v>2955</v>
      </c>
      <c r="B4313" s="2" t="s">
        <v>10961</v>
      </c>
      <c r="C4313" s="2" t="s">
        <v>10962</v>
      </c>
      <c r="D4313" s="3">
        <v>11328</v>
      </c>
      <c r="E4313" s="3">
        <v>11318</v>
      </c>
      <c r="F4313" s="3">
        <v>50491</v>
      </c>
      <c r="G4313" s="3">
        <v>13721</v>
      </c>
      <c r="H4313" s="3">
        <v>40.898200000000003</v>
      </c>
      <c r="I4313" s="30">
        <v>580.98842999999999</v>
      </c>
      <c r="J4313" s="30">
        <v>580.98778489999995</v>
      </c>
      <c r="K4313" s="30">
        <v>6.4999999999999997E-4</v>
      </c>
      <c r="L4313" s="3">
        <v>3</v>
      </c>
      <c r="M4313" s="3">
        <v>3</v>
      </c>
      <c r="N4313" s="10">
        <f t="shared" si="469"/>
        <v>1</v>
      </c>
      <c r="O4313" s="35">
        <v>3</v>
      </c>
      <c r="P4313" s="17"/>
      <c r="Q4313" s="40">
        <v>1740.94904</v>
      </c>
      <c r="R4313" s="40">
        <v>580.98785999999996</v>
      </c>
      <c r="S4313" s="18">
        <f t="shared" si="470"/>
        <v>0.98108762554662898</v>
      </c>
      <c r="T4313" s="18">
        <f t="shared" si="471"/>
        <v>-0.12926259767916382</v>
      </c>
      <c r="U4313" s="18">
        <f t="shared" si="472"/>
        <v>-0.10327238156439518</v>
      </c>
      <c r="V4313" s="30">
        <v>580.98779999999999</v>
      </c>
      <c r="Z4313" s="3" t="s">
        <v>47</v>
      </c>
      <c r="AB4313" s="12" t="s">
        <v>47</v>
      </c>
      <c r="AC4313" s="3" t="s">
        <v>47</v>
      </c>
      <c r="AE4313" s="3" t="s">
        <v>47</v>
      </c>
      <c r="AG4313" s="3" t="s">
        <v>48</v>
      </c>
      <c r="AH4313" s="3" t="s">
        <v>47</v>
      </c>
      <c r="AI4313" s="3" t="s">
        <v>47</v>
      </c>
      <c r="AK4313" s="3" t="s">
        <v>47</v>
      </c>
      <c r="AL4313" s="3" t="s">
        <v>48</v>
      </c>
      <c r="AU4313" s="3">
        <v>0</v>
      </c>
      <c r="AV4313" s="3">
        <v>7</v>
      </c>
      <c r="AW4313" s="3">
        <v>1</v>
      </c>
      <c r="AX4313" s="3">
        <v>7</v>
      </c>
      <c r="AY4313" s="3">
        <v>100</v>
      </c>
      <c r="AZ4313" s="6" t="str">
        <f t="shared" si="473"/>
        <v>2404.6</v>
      </c>
      <c r="BC4313" s="12" t="s">
        <v>10963</v>
      </c>
      <c r="BJ4313" s="12">
        <f t="shared" si="474"/>
        <v>0</v>
      </c>
      <c r="BK4313" s="12">
        <f t="shared" si="475"/>
        <v>0</v>
      </c>
      <c r="CQ4313" s="3" t="str">
        <f>CONCATENATE(baseURL!$A$1,baseURL!$B$1,baseURL!$C$1,".",C4313,".",L4313,".pkl&amp;seq=",BC4313)</f>
        <v>http://proteomics.broadinstitute.org/millscripts/viewfeed.pl?side=xl&amp;cycle=1&amp;fixedMods=iaaC&amp;file=msdataSM/iPRG2012_nd/cpick_in/iPRG2012_nd.2404.6.3.pkl&amp;seq=QTVDLVLKPLSDEQR</v>
      </c>
    </row>
    <row r="4314" spans="1:95" x14ac:dyDescent="0.2">
      <c r="A4314" s="3">
        <v>209</v>
      </c>
      <c r="B4314" s="2" t="s">
        <v>10969</v>
      </c>
      <c r="C4314" s="2" t="s">
        <v>10970</v>
      </c>
      <c r="D4314" s="3">
        <v>11343</v>
      </c>
      <c r="E4314" s="3">
        <v>11333</v>
      </c>
      <c r="F4314" s="3">
        <v>50516</v>
      </c>
      <c r="G4314" s="3">
        <v>13737</v>
      </c>
      <c r="H4314" s="3">
        <v>40.924500000000002</v>
      </c>
      <c r="I4314" s="30">
        <v>663.70910000000003</v>
      </c>
      <c r="J4314" s="30">
        <v>663.7091686</v>
      </c>
      <c r="K4314" s="30">
        <v>-6.9999999999999994E-5</v>
      </c>
      <c r="L4314" s="3">
        <v>3</v>
      </c>
      <c r="M4314" s="3">
        <v>3</v>
      </c>
      <c r="N4314" s="10">
        <f t="shared" si="469"/>
        <v>1</v>
      </c>
      <c r="O4314" s="35">
        <v>3</v>
      </c>
      <c r="P4314" s="17"/>
      <c r="Q4314" s="40">
        <v>1989.1136200000001</v>
      </c>
      <c r="R4314" s="40">
        <v>663.70938999999998</v>
      </c>
      <c r="S4314" s="18">
        <f t="shared" si="470"/>
        <v>-0.43693822073233202</v>
      </c>
      <c r="T4314" s="18">
        <f t="shared" si="471"/>
        <v>-0.33357973131390467</v>
      </c>
      <c r="U4314" s="18">
        <f t="shared" si="472"/>
        <v>-0.2862698687674789</v>
      </c>
      <c r="V4314" s="30">
        <v>663.70920000000001</v>
      </c>
      <c r="W4314" s="3" t="s">
        <v>47</v>
      </c>
      <c r="Z4314" s="3" t="s">
        <v>47</v>
      </c>
      <c r="AA4314" s="3" t="s">
        <v>47</v>
      </c>
      <c r="AB4314" s="12" t="s">
        <v>47</v>
      </c>
      <c r="AE4314" s="3" t="s">
        <v>47</v>
      </c>
      <c r="AF4314" s="3" t="s">
        <v>48</v>
      </c>
      <c r="AG4314" s="3" t="s">
        <v>48</v>
      </c>
      <c r="AH4314" s="3" t="s">
        <v>47</v>
      </c>
      <c r="AJ4314" s="3" t="s">
        <v>47</v>
      </c>
      <c r="AK4314" s="3" t="s">
        <v>48</v>
      </c>
      <c r="AL4314" s="3" t="s">
        <v>48</v>
      </c>
      <c r="AO4314" s="3" t="s">
        <v>48</v>
      </c>
      <c r="AP4314" s="3" t="s">
        <v>48</v>
      </c>
      <c r="AU4314" s="3">
        <v>0</v>
      </c>
      <c r="AV4314" s="3">
        <v>7</v>
      </c>
      <c r="AW4314" s="3">
        <v>1</v>
      </c>
      <c r="AX4314" s="3">
        <v>7</v>
      </c>
      <c r="AY4314" s="3">
        <v>100</v>
      </c>
      <c r="AZ4314" s="6" t="str">
        <f t="shared" si="473"/>
        <v>2405.10</v>
      </c>
      <c r="BC4314" s="12" t="s">
        <v>10956</v>
      </c>
      <c r="BJ4314" s="12">
        <f t="shared" si="474"/>
        <v>1</v>
      </c>
      <c r="BK4314" s="12">
        <f t="shared" si="475"/>
        <v>0</v>
      </c>
      <c r="CQ4314" s="3" t="str">
        <f>CONCATENATE(baseURL!$A$1,baseURL!$B$1,baseURL!$C$1,".",C4314,".",L4314,".pkl&amp;seq=",BC4314)</f>
        <v>http://proteomics.broadinstitute.org/millscripts/viewfeed.pl?side=xl&amp;cycle=1&amp;fixedMods=iaaC&amp;file=msdataSM/iPRG2012_nd/cpick_in/iPRG2012_nd.2405.10.3.pkl&amp;seq=YVVVVCNLKPVNMRGLK</v>
      </c>
    </row>
    <row r="4315" spans="1:95" x14ac:dyDescent="0.2">
      <c r="A4315" s="3">
        <v>6338</v>
      </c>
      <c r="B4315" s="2" t="s">
        <v>10971</v>
      </c>
      <c r="C4315" s="2" t="s">
        <v>10949</v>
      </c>
      <c r="D4315" s="3">
        <v>11344</v>
      </c>
      <c r="E4315" s="3">
        <v>11334</v>
      </c>
      <c r="F4315" s="3">
        <v>50517</v>
      </c>
      <c r="G4315" s="3">
        <v>13738</v>
      </c>
      <c r="H4315" s="3">
        <v>40.926099999999998</v>
      </c>
      <c r="I4315" s="30">
        <v>733.99749999999995</v>
      </c>
      <c r="J4315" s="30">
        <v>733.99632540000005</v>
      </c>
      <c r="K4315" s="30">
        <v>1.17E-3</v>
      </c>
      <c r="L4315" s="3">
        <v>3</v>
      </c>
      <c r="M4315" s="3">
        <v>3</v>
      </c>
      <c r="N4315" s="10">
        <f t="shared" si="469"/>
        <v>1</v>
      </c>
      <c r="O4315" s="35">
        <v>3</v>
      </c>
      <c r="P4315" s="17"/>
      <c r="Q4315" s="40">
        <v>2199.9763899999998</v>
      </c>
      <c r="R4315" s="40">
        <v>733.99698000000001</v>
      </c>
      <c r="S4315" s="18">
        <f t="shared" si="470"/>
        <v>0.70844978127523284</v>
      </c>
      <c r="T4315" s="18">
        <f t="shared" si="471"/>
        <v>-0.89182928240610326</v>
      </c>
      <c r="U4315" s="18">
        <f t="shared" si="472"/>
        <v>-1.0626746719902929</v>
      </c>
      <c r="V4315" s="30">
        <v>733.99620000000004</v>
      </c>
      <c r="W4315" s="3" t="s">
        <v>47</v>
      </c>
      <c r="X4315" s="3" t="s">
        <v>47</v>
      </c>
      <c r="Y4315" s="3" t="s">
        <v>47</v>
      </c>
      <c r="Z4315" s="3" t="s">
        <v>47</v>
      </c>
      <c r="AA4315" s="3" t="s">
        <v>47</v>
      </c>
      <c r="AB4315" s="12" t="s">
        <v>47</v>
      </c>
      <c r="AC4315" s="3" t="s">
        <v>47</v>
      </c>
      <c r="AD4315" s="3" t="s">
        <v>47</v>
      </c>
      <c r="AE4315" s="3" t="s">
        <v>47</v>
      </c>
      <c r="AF4315" s="3" t="s">
        <v>47</v>
      </c>
      <c r="AG4315" s="3" t="s">
        <v>47</v>
      </c>
      <c r="AH4315" s="3" t="s">
        <v>47</v>
      </c>
      <c r="AI4315" s="3" t="s">
        <v>47</v>
      </c>
      <c r="AJ4315" s="3" t="s">
        <v>47</v>
      </c>
      <c r="AK4315" s="3" t="s">
        <v>48</v>
      </c>
      <c r="AL4315" s="3" t="s">
        <v>48</v>
      </c>
      <c r="AU4315" s="3">
        <v>0</v>
      </c>
      <c r="AV4315" s="3">
        <v>14</v>
      </c>
      <c r="AW4315" s="3">
        <v>1</v>
      </c>
      <c r="AX4315" s="3">
        <v>14</v>
      </c>
      <c r="AY4315" s="3">
        <v>100</v>
      </c>
      <c r="AZ4315" s="6" t="str">
        <f t="shared" si="473"/>
        <v>2405.11</v>
      </c>
      <c r="BC4315" s="12" t="s">
        <v>10254</v>
      </c>
      <c r="BJ4315" s="12">
        <f t="shared" si="474"/>
        <v>0</v>
      </c>
      <c r="BK4315" s="12">
        <f t="shared" si="475"/>
        <v>0</v>
      </c>
      <c r="CQ4315" s="3" t="str">
        <f>CONCATENATE(baseURL!$A$1,baseURL!$B$1,baseURL!$C$1,".",C4315,".",L4315,".pkl&amp;seq=",BC4315)</f>
        <v>http://proteomics.broadinstitute.org/millscripts/viewfeed.pl?side=xl&amp;cycle=1&amp;fixedMods=iaaC&amp;file=msdataSM/iPRG2012_nd/cpick_in/iPRG2012_nd.2405.11.3.pkl&amp;seq=TSSGNEMPPQDAEGWFYKR</v>
      </c>
    </row>
    <row r="4316" spans="1:95" x14ac:dyDescent="0.2">
      <c r="A4316" s="3">
        <v>4602</v>
      </c>
      <c r="B4316" s="2" t="s">
        <v>10972</v>
      </c>
      <c r="C4316" s="2" t="s">
        <v>10973</v>
      </c>
      <c r="D4316" s="3">
        <v>11337</v>
      </c>
      <c r="E4316" s="3">
        <v>11327</v>
      </c>
      <c r="F4316" s="3">
        <v>50510</v>
      </c>
      <c r="G4316" s="3">
        <v>13731</v>
      </c>
      <c r="H4316" s="3">
        <v>40.9178</v>
      </c>
      <c r="I4316" s="30">
        <v>559.98233000000005</v>
      </c>
      <c r="J4316" s="30">
        <v>559.98165189999997</v>
      </c>
      <c r="K4316" s="30">
        <v>6.8000000000000005E-4</v>
      </c>
      <c r="L4316" s="3">
        <v>3</v>
      </c>
      <c r="M4316" s="3">
        <v>3</v>
      </c>
      <c r="N4316" s="10">
        <f t="shared" si="469"/>
        <v>1</v>
      </c>
      <c r="O4316" s="35">
        <v>3</v>
      </c>
      <c r="P4316" s="17"/>
      <c r="Q4316" s="40">
        <v>1677.9282499999999</v>
      </c>
      <c r="R4316" s="40">
        <v>559.98092999999994</v>
      </c>
      <c r="S4316" s="18">
        <f t="shared" si="470"/>
        <v>2.5000851370122885</v>
      </c>
      <c r="T4316" s="18">
        <f t="shared" si="471"/>
        <v>1.2891510431086881</v>
      </c>
      <c r="U4316" s="18">
        <f t="shared" si="472"/>
        <v>1.0178918057777742</v>
      </c>
      <c r="V4316" s="30">
        <v>559.98149999999998</v>
      </c>
      <c r="W4316" s="3" t="s">
        <v>47</v>
      </c>
      <c r="X4316" s="3" t="s">
        <v>47</v>
      </c>
      <c r="Y4316" s="3" t="s">
        <v>47</v>
      </c>
      <c r="Z4316" s="3" t="s">
        <v>47</v>
      </c>
      <c r="AA4316" s="3" t="s">
        <v>47</v>
      </c>
      <c r="AB4316" s="12" t="s">
        <v>47</v>
      </c>
      <c r="AC4316" s="3" t="s">
        <v>47</v>
      </c>
      <c r="AD4316" s="3" t="s">
        <v>47</v>
      </c>
      <c r="AE4316" s="3" t="s">
        <v>47</v>
      </c>
      <c r="AF4316" s="3" t="s">
        <v>48</v>
      </c>
      <c r="AG4316" s="3" t="s">
        <v>47</v>
      </c>
      <c r="AH4316" s="3" t="s">
        <v>47</v>
      </c>
      <c r="AI4316" s="3" t="s">
        <v>47</v>
      </c>
      <c r="AK4316" s="3" t="s">
        <v>47</v>
      </c>
      <c r="AL4316" s="3" t="s">
        <v>48</v>
      </c>
      <c r="AM4316" s="3" t="s">
        <v>47</v>
      </c>
      <c r="AU4316" s="3">
        <v>0</v>
      </c>
      <c r="AV4316" s="3">
        <v>14</v>
      </c>
      <c r="AW4316" s="3">
        <v>1</v>
      </c>
      <c r="AX4316" s="3">
        <v>14</v>
      </c>
      <c r="AY4316" s="3">
        <v>100</v>
      </c>
      <c r="AZ4316" s="6" t="str">
        <f t="shared" si="473"/>
        <v>2405.4</v>
      </c>
      <c r="BC4316" s="12" t="s">
        <v>10974</v>
      </c>
      <c r="BJ4316" s="12">
        <f t="shared" si="474"/>
        <v>0</v>
      </c>
      <c r="BK4316" s="12">
        <f t="shared" si="475"/>
        <v>0</v>
      </c>
      <c r="CQ4316" s="3" t="str">
        <f>CONCATENATE(baseURL!$A$1,baseURL!$B$1,baseURL!$C$1,".",C4316,".",L4316,".pkl&amp;seq=",BC4316)</f>
        <v>http://proteomics.broadinstitute.org/millscripts/viewfeed.pl?side=xl&amp;cycle=1&amp;fixedMods=iaaC&amp;file=msdataSM/iPRG2012_nd/cpick_in/iPRG2012_nd.2405.4.3.pkl&amp;seq=LVLEVAQHLGENTVR</v>
      </c>
    </row>
    <row r="4317" spans="1:95" x14ac:dyDescent="0.2">
      <c r="A4317" s="3">
        <v>7515</v>
      </c>
      <c r="B4317" s="2" t="s">
        <v>10976</v>
      </c>
      <c r="C4317" s="2" t="s">
        <v>10977</v>
      </c>
      <c r="D4317" s="3">
        <v>11350</v>
      </c>
      <c r="E4317" s="3">
        <v>11340</v>
      </c>
      <c r="F4317" s="3">
        <v>50530</v>
      </c>
      <c r="G4317" s="3">
        <v>13745</v>
      </c>
      <c r="H4317" s="3">
        <v>40.941400000000002</v>
      </c>
      <c r="I4317" s="30">
        <v>496.28455000000002</v>
      </c>
      <c r="J4317" s="30">
        <v>496.28543409999997</v>
      </c>
      <c r="K4317" s="30">
        <v>-8.8000000000000003E-4</v>
      </c>
      <c r="L4317" s="3">
        <v>2</v>
      </c>
      <c r="M4317" s="3">
        <v>2</v>
      </c>
      <c r="N4317" s="10">
        <f t="shared" si="469"/>
        <v>1</v>
      </c>
      <c r="O4317" s="35">
        <v>2</v>
      </c>
      <c r="P4317" s="17"/>
      <c r="Q4317" s="40">
        <v>991.56449999999995</v>
      </c>
      <c r="R4317" s="40">
        <v>496.28588999999999</v>
      </c>
      <c r="S4317" s="18">
        <f t="shared" si="470"/>
        <v>-2.7000566144860314</v>
      </c>
      <c r="T4317" s="18">
        <f t="shared" si="471"/>
        <v>-0.91862373927241325</v>
      </c>
      <c r="U4317" s="18">
        <f t="shared" si="472"/>
        <v>-1.5918244219978961</v>
      </c>
      <c r="V4317" s="30">
        <v>496.2851</v>
      </c>
      <c r="W4317" s="3" t="s">
        <v>47</v>
      </c>
      <c r="X4317" s="3" t="s">
        <v>47</v>
      </c>
      <c r="Y4317" s="3" t="s">
        <v>47</v>
      </c>
      <c r="Z4317" s="3" t="s">
        <v>48</v>
      </c>
      <c r="AA4317" s="3" t="s">
        <v>47</v>
      </c>
      <c r="AB4317" s="12" t="s">
        <v>47</v>
      </c>
      <c r="AC4317" s="3" t="s">
        <v>65</v>
      </c>
      <c r="AE4317" s="3" t="s">
        <v>48</v>
      </c>
      <c r="AF4317" s="3" t="s">
        <v>48</v>
      </c>
      <c r="AG4317" s="3" t="s">
        <v>52</v>
      </c>
      <c r="AH4317" s="3" t="s">
        <v>48</v>
      </c>
      <c r="AI4317" s="3" t="s">
        <v>47</v>
      </c>
      <c r="AJ4317" s="3" t="s">
        <v>47</v>
      </c>
      <c r="AL4317" s="3" t="s">
        <v>52</v>
      </c>
      <c r="AM4317" s="3" t="s">
        <v>48</v>
      </c>
      <c r="AO4317" s="3" t="s">
        <v>52</v>
      </c>
      <c r="AP4317" s="3" t="s">
        <v>52</v>
      </c>
      <c r="AU4317" s="3">
        <v>1</v>
      </c>
      <c r="AV4317" s="3">
        <v>7</v>
      </c>
      <c r="AW4317" s="3">
        <v>1</v>
      </c>
      <c r="AX4317" s="3">
        <v>7</v>
      </c>
      <c r="AY4317" s="3">
        <v>100</v>
      </c>
      <c r="AZ4317" s="6" t="str">
        <f t="shared" si="473"/>
        <v>2406.3</v>
      </c>
      <c r="BC4317" s="12" t="s">
        <v>10855</v>
      </c>
      <c r="BJ4317" s="12">
        <f t="shared" si="474"/>
        <v>0</v>
      </c>
      <c r="BK4317" s="12">
        <f t="shared" si="475"/>
        <v>0</v>
      </c>
      <c r="BY4317" s="3" t="s">
        <v>10856</v>
      </c>
      <c r="CQ4317" s="3" t="str">
        <f>CONCATENATE(baseURL!$A$1,baseURL!$B$1,baseURL!$C$1,".",C4317,".",L4317,".pkl&amp;seq=",BC4317)</f>
        <v>http://proteomics.broadinstitute.org/millscripts/viewfeed.pl?side=xl&amp;cycle=1&amp;fixedMods=iaaC&amp;file=msdataSM/iPRG2012_nd/cpick_in/iPRG2012_nd.2406.3.2.pkl&amp;seq=MGVPYALLK</v>
      </c>
    </row>
    <row r="4318" spans="1:95" x14ac:dyDescent="0.2">
      <c r="A4318" s="3">
        <v>330</v>
      </c>
      <c r="B4318" s="2" t="s">
        <v>10978</v>
      </c>
      <c r="C4318" s="2" t="s">
        <v>10979</v>
      </c>
      <c r="D4318" s="3">
        <v>11351</v>
      </c>
      <c r="E4318" s="3">
        <v>11341</v>
      </c>
      <c r="F4318" s="3">
        <v>50531</v>
      </c>
      <c r="G4318" s="3">
        <v>13746</v>
      </c>
      <c r="H4318" s="3">
        <v>40.9422</v>
      </c>
      <c r="I4318" s="30">
        <v>505.26900999999998</v>
      </c>
      <c r="J4318" s="30">
        <v>505.26957979999997</v>
      </c>
      <c r="K4318" s="30">
        <v>-5.6999999999999998E-4</v>
      </c>
      <c r="L4318" s="3">
        <v>3</v>
      </c>
      <c r="M4318" s="3">
        <v>3</v>
      </c>
      <c r="N4318" s="10">
        <f t="shared" si="469"/>
        <v>1</v>
      </c>
      <c r="O4318" s="35">
        <v>3</v>
      </c>
      <c r="P4318" s="17"/>
      <c r="Q4318" s="40">
        <v>1513.79439</v>
      </c>
      <c r="R4318" s="40">
        <v>505.26965000000001</v>
      </c>
      <c r="S4318" s="18">
        <f t="shared" si="470"/>
        <v>-1.2666503915931115</v>
      </c>
      <c r="T4318" s="18">
        <f t="shared" si="471"/>
        <v>-0.13893571489751469</v>
      </c>
      <c r="U4318" s="18">
        <f t="shared" si="472"/>
        <v>-9.8957061813328723E-2</v>
      </c>
      <c r="V4318" s="30">
        <v>505.26960000000003</v>
      </c>
      <c r="Z4318" s="3" t="s">
        <v>47</v>
      </c>
      <c r="AD4318" s="3" t="s">
        <v>47</v>
      </c>
      <c r="AF4318" s="3" t="s">
        <v>48</v>
      </c>
      <c r="AG4318" s="3" t="s">
        <v>48</v>
      </c>
      <c r="AH4318" s="3" t="s">
        <v>47</v>
      </c>
      <c r="AL4318" s="3" t="s">
        <v>48</v>
      </c>
      <c r="AM4318" s="3" t="s">
        <v>48</v>
      </c>
      <c r="AP4318" s="3" t="s">
        <v>48</v>
      </c>
      <c r="AU4318" s="3">
        <v>0</v>
      </c>
      <c r="AV4318" s="3">
        <v>3</v>
      </c>
      <c r="AW4318" s="3">
        <v>1</v>
      </c>
      <c r="AX4318" s="3">
        <v>3</v>
      </c>
      <c r="AY4318" s="3">
        <v>100</v>
      </c>
      <c r="AZ4318" s="6" t="str">
        <f t="shared" si="473"/>
        <v>2406.4</v>
      </c>
      <c r="BC4318" s="12" t="s">
        <v>10859</v>
      </c>
      <c r="BJ4318" s="12">
        <f t="shared" si="474"/>
        <v>1</v>
      </c>
      <c r="BK4318" s="12">
        <f t="shared" si="475"/>
        <v>0</v>
      </c>
      <c r="CQ4318" s="3" t="str">
        <f>CONCATENATE(baseURL!$A$1,baseURL!$B$1,baseURL!$C$1,".",C4318,".",L4318,".pkl&amp;seq=",BC4318)</f>
        <v>http://proteomics.broadinstitute.org/millscripts/viewfeed.pl?side=xl&amp;cycle=1&amp;fixedMods=iaaC&amp;file=msdataSM/iPRG2012_nd/cpick_in/iPRG2012_nd.2406.4.3.pkl&amp;seq=GAAFLCALHSPTLR</v>
      </c>
    </row>
    <row r="4319" spans="1:95" x14ac:dyDescent="0.2">
      <c r="A4319" s="3">
        <v>7525</v>
      </c>
      <c r="B4319" s="2" t="s">
        <v>10980</v>
      </c>
      <c r="C4319" s="2" t="s">
        <v>10981</v>
      </c>
      <c r="D4319" s="3">
        <v>11353</v>
      </c>
      <c r="E4319" s="3">
        <v>11343</v>
      </c>
      <c r="F4319" s="3">
        <v>50533</v>
      </c>
      <c r="G4319" s="3">
        <v>13748</v>
      </c>
      <c r="H4319" s="3">
        <v>40.945500000000003</v>
      </c>
      <c r="I4319" s="30">
        <v>564.31876999999997</v>
      </c>
      <c r="J4319" s="30">
        <v>564.31667100000004</v>
      </c>
      <c r="K4319" s="30">
        <v>2.0999999999999999E-3</v>
      </c>
      <c r="L4319" s="3">
        <v>3</v>
      </c>
      <c r="M4319" s="3">
        <v>3</v>
      </c>
      <c r="N4319" s="10">
        <f t="shared" si="469"/>
        <v>1</v>
      </c>
      <c r="O4319" s="35">
        <v>3</v>
      </c>
      <c r="P4319" s="17"/>
      <c r="Q4319" s="40">
        <v>1690.93741</v>
      </c>
      <c r="R4319" s="40">
        <v>564.31732</v>
      </c>
      <c r="S4319" s="18">
        <f t="shared" si="470"/>
        <v>2.5694763364290871</v>
      </c>
      <c r="T4319" s="18">
        <f t="shared" si="471"/>
        <v>-1.1500621670677205</v>
      </c>
      <c r="U4319" s="18">
        <f t="shared" si="472"/>
        <v>-1.4530831695473427</v>
      </c>
      <c r="V4319" s="30">
        <v>564.31650000000002</v>
      </c>
      <c r="W4319" s="3" t="s">
        <v>47</v>
      </c>
      <c r="X4319" s="3" t="s">
        <v>47</v>
      </c>
      <c r="Y4319" s="3" t="s">
        <v>47</v>
      </c>
      <c r="Z4319" s="3" t="s">
        <v>52</v>
      </c>
      <c r="AB4319" s="12" t="s">
        <v>52</v>
      </c>
      <c r="AD4319" s="3" t="s">
        <v>52</v>
      </c>
      <c r="AG4319" s="3" t="s">
        <v>47</v>
      </c>
      <c r="AH4319" s="3" t="s">
        <v>48</v>
      </c>
      <c r="AM4319" s="3" t="s">
        <v>48</v>
      </c>
      <c r="AU4319" s="3">
        <v>0</v>
      </c>
      <c r="AV4319" s="3">
        <v>4</v>
      </c>
      <c r="AW4319" s="3">
        <v>1</v>
      </c>
      <c r="AX4319" s="3">
        <v>4</v>
      </c>
      <c r="AY4319" s="3">
        <v>100</v>
      </c>
      <c r="AZ4319" s="6" t="str">
        <f t="shared" si="473"/>
        <v>2406.6</v>
      </c>
      <c r="BC4319" s="12" t="s">
        <v>10982</v>
      </c>
      <c r="BJ4319" s="12">
        <f t="shared" si="474"/>
        <v>0</v>
      </c>
      <c r="BK4319" s="12">
        <f t="shared" si="475"/>
        <v>0</v>
      </c>
      <c r="CQ4319" s="3" t="str">
        <f>CONCATENATE(baseURL!$A$1,baseURL!$B$1,baseURL!$C$1,".",C4319,".",L4319,".pkl&amp;seq=",BC4319)</f>
        <v>http://proteomics.broadinstitute.org/millscripts/viewfeed.pl?side=xl&amp;cycle=1&amp;fixedMods=iaaC&amp;file=msdataSM/iPRG2012_nd/cpick_in/iPRG2012_nd.2406.6.3.pkl&amp;seq=ALVQVFEGTSGLDVKK</v>
      </c>
    </row>
    <row r="4320" spans="1:95" x14ac:dyDescent="0.2">
      <c r="A4320" s="3">
        <v>280</v>
      </c>
      <c r="B4320" s="2" t="s">
        <v>10986</v>
      </c>
      <c r="C4320" s="2" t="s">
        <v>10987</v>
      </c>
      <c r="D4320" s="3">
        <v>11362</v>
      </c>
      <c r="E4320" s="3">
        <v>11351</v>
      </c>
      <c r="F4320" s="3">
        <v>50551</v>
      </c>
      <c r="G4320" s="3">
        <v>13757</v>
      </c>
      <c r="H4320" s="3">
        <v>40.969900000000003</v>
      </c>
      <c r="I4320" s="30">
        <v>524.29444000000001</v>
      </c>
      <c r="J4320" s="30">
        <v>524.97241559999998</v>
      </c>
      <c r="K4320" s="30">
        <v>-0.67798000000000003</v>
      </c>
      <c r="L4320" s="3">
        <v>2</v>
      </c>
      <c r="M4320" s="3">
        <v>3</v>
      </c>
      <c r="N4320" s="10">
        <f t="shared" si="469"/>
        <v>-1</v>
      </c>
      <c r="O4320" s="35">
        <v>2</v>
      </c>
      <c r="P4320" s="17"/>
      <c r="Q4320" s="40">
        <v>1047.58332</v>
      </c>
      <c r="R4320" s="40">
        <v>524.2953</v>
      </c>
      <c r="S4320" s="18">
        <f t="shared" si="470"/>
        <v>-1.6402969852843592</v>
      </c>
      <c r="T4320" s="18">
        <f t="shared" si="471"/>
        <v>1291.4775318412717</v>
      </c>
      <c r="U4320" s="18">
        <f t="shared" si="472"/>
        <v>-1.6402969852843592</v>
      </c>
      <c r="V4320" s="30">
        <v>524.29444000000001</v>
      </c>
      <c r="AB4320" s="12" t="s">
        <v>52</v>
      </c>
      <c r="AF4320" s="3" t="s">
        <v>47</v>
      </c>
      <c r="AG4320" s="3" t="s">
        <v>47</v>
      </c>
      <c r="AJ4320" s="3" t="s">
        <v>47</v>
      </c>
      <c r="AL4320" s="3" t="s">
        <v>52</v>
      </c>
      <c r="AU4320" s="3">
        <v>0</v>
      </c>
      <c r="AV4320" s="3">
        <v>3</v>
      </c>
      <c r="AW4320" s="3">
        <v>1</v>
      </c>
      <c r="AX4320" s="3">
        <v>3</v>
      </c>
      <c r="AY4320" s="3">
        <v>100</v>
      </c>
      <c r="AZ4320" s="6" t="str">
        <f t="shared" si="473"/>
        <v>2407.3</v>
      </c>
      <c r="BC4320" s="12" t="s">
        <v>10988</v>
      </c>
      <c r="BJ4320" s="12">
        <f t="shared" si="474"/>
        <v>0</v>
      </c>
      <c r="BK4320" s="12">
        <f t="shared" si="475"/>
        <v>0</v>
      </c>
      <c r="CQ4320" s="3" t="str">
        <f>CONCATENATE(baseURL!$A$1,baseURL!$B$1,baseURL!$C$1,".",C4320,".",L4320,".pkl&amp;seq=",BC4320)</f>
        <v>http://proteomics.broadinstitute.org/millscripts/viewfeed.pl?side=xl&amp;cycle=1&amp;fixedMods=iaaC&amp;file=msdataSM/iPRG2012_nd/cpick_in/iPRG2012_nd.2407.3.2.pkl&amp;seq=SLDLYLAPR</v>
      </c>
    </row>
    <row r="4321" spans="1:95" x14ac:dyDescent="0.2">
      <c r="A4321" s="3">
        <v>4297</v>
      </c>
      <c r="B4321" s="2" t="s">
        <v>10989</v>
      </c>
      <c r="C4321" s="2" t="s">
        <v>10978</v>
      </c>
      <c r="D4321" s="3">
        <v>11364</v>
      </c>
      <c r="E4321" s="3">
        <v>11353</v>
      </c>
      <c r="F4321" s="3">
        <v>50553</v>
      </c>
      <c r="G4321" s="3">
        <v>13759</v>
      </c>
      <c r="H4321" s="3">
        <v>40.974899999999998</v>
      </c>
      <c r="I4321" s="30">
        <v>652.85356000000002</v>
      </c>
      <c r="J4321" s="30">
        <v>652.85375250000004</v>
      </c>
      <c r="K4321" s="30">
        <v>-1.9000000000000001E-4</v>
      </c>
      <c r="L4321" s="3">
        <v>2</v>
      </c>
      <c r="M4321" s="3">
        <v>2</v>
      </c>
      <c r="N4321" s="10">
        <f t="shared" si="469"/>
        <v>1</v>
      </c>
      <c r="O4321" s="35">
        <v>2</v>
      </c>
      <c r="P4321" s="17"/>
      <c r="Q4321" s="40">
        <v>1304.69975</v>
      </c>
      <c r="R4321" s="40">
        <v>652.85351000000003</v>
      </c>
      <c r="S4321" s="18">
        <f t="shared" si="470"/>
        <v>7.6586859412686573E-2</v>
      </c>
      <c r="T4321" s="18">
        <f t="shared" si="471"/>
        <v>0.37144626826471983</v>
      </c>
      <c r="U4321" s="18">
        <f t="shared" si="472"/>
        <v>0.13785634697766352</v>
      </c>
      <c r="V4321" s="30">
        <v>652.85360000000003</v>
      </c>
      <c r="W4321" s="3" t="s">
        <v>47</v>
      </c>
      <c r="X4321" s="3" t="s">
        <v>47</v>
      </c>
      <c r="Y4321" s="3" t="s">
        <v>47</v>
      </c>
      <c r="Z4321" s="3" t="s">
        <v>47</v>
      </c>
      <c r="AA4321" s="3" t="s">
        <v>47</v>
      </c>
      <c r="AB4321" s="12" t="s">
        <v>47</v>
      </c>
      <c r="AC4321" s="3" t="s">
        <v>47</v>
      </c>
      <c r="AD4321" s="3" t="s">
        <v>47</v>
      </c>
      <c r="AF4321" s="3" t="s">
        <v>47</v>
      </c>
      <c r="AG4321" s="3" t="s">
        <v>47</v>
      </c>
      <c r="AH4321" s="3" t="s">
        <v>47</v>
      </c>
      <c r="AI4321" s="3" t="s">
        <v>47</v>
      </c>
      <c r="AJ4321" s="3" t="s">
        <v>47</v>
      </c>
      <c r="AL4321" s="3" t="s">
        <v>48</v>
      </c>
      <c r="AU4321" s="3">
        <v>0</v>
      </c>
      <c r="AV4321" s="3">
        <v>13</v>
      </c>
      <c r="AW4321" s="3">
        <v>1</v>
      </c>
      <c r="AX4321" s="3">
        <v>13</v>
      </c>
      <c r="AY4321" s="3">
        <v>100</v>
      </c>
      <c r="AZ4321" s="6" t="str">
        <f t="shared" si="473"/>
        <v>2407.5</v>
      </c>
      <c r="BC4321" s="12" t="s">
        <v>10990</v>
      </c>
      <c r="BJ4321" s="12">
        <f t="shared" si="474"/>
        <v>0</v>
      </c>
      <c r="BK4321" s="12">
        <f t="shared" si="475"/>
        <v>0</v>
      </c>
      <c r="CQ4321" s="3" t="str">
        <f>CONCATENATE(baseURL!$A$1,baseURL!$B$1,baseURL!$C$1,".",C4321,".",L4321,".pkl&amp;seq=",BC4321)</f>
        <v>http://proteomics.broadinstitute.org/millscripts/viewfeed.pl?side=xl&amp;cycle=1&amp;fixedMods=iaaC&amp;file=msdataSM/iPRG2012_nd/cpick_in/iPRG2012_nd.2407.5.2.pkl&amp;seq=LTLPGPYAYGPR</v>
      </c>
    </row>
    <row r="4322" spans="1:95" x14ac:dyDescent="0.2">
      <c r="A4322" s="3">
        <v>7602</v>
      </c>
      <c r="B4322" s="2" t="s">
        <v>10991</v>
      </c>
      <c r="C4322" s="2" t="s">
        <v>10980</v>
      </c>
      <c r="D4322" s="3">
        <v>11366</v>
      </c>
      <c r="E4322" s="3">
        <v>11355</v>
      </c>
      <c r="F4322" s="3">
        <v>50555</v>
      </c>
      <c r="G4322" s="3">
        <v>13761</v>
      </c>
      <c r="H4322" s="3">
        <v>40.979900000000001</v>
      </c>
      <c r="I4322" s="30">
        <v>874.34722999999997</v>
      </c>
      <c r="J4322" s="30">
        <v>874.34214110000005</v>
      </c>
      <c r="K4322" s="30">
        <v>5.0899999999999999E-3</v>
      </c>
      <c r="L4322" s="3">
        <v>2</v>
      </c>
      <c r="M4322" s="3">
        <v>2</v>
      </c>
      <c r="N4322" s="10">
        <f t="shared" si="469"/>
        <v>1</v>
      </c>
      <c r="O4322" s="35">
        <v>2</v>
      </c>
      <c r="Q4322" s="40">
        <v>1747.67605</v>
      </c>
      <c r="R4322" s="42">
        <v>874.34167000000002</v>
      </c>
      <c r="S4322" s="18">
        <f t="shared" si="470"/>
        <v>6.3590701332418824</v>
      </c>
      <c r="T4322" s="18">
        <f t="shared" si="471"/>
        <v>0.53880538488693552</v>
      </c>
      <c r="U4322" s="18">
        <f t="shared" si="472"/>
        <v>0.60617035446351386</v>
      </c>
      <c r="V4322" s="30">
        <v>874.34220000000005</v>
      </c>
      <c r="W4322" s="3" t="s">
        <v>47</v>
      </c>
      <c r="X4322" s="3" t="s">
        <v>47</v>
      </c>
      <c r="Y4322" s="3" t="s">
        <v>47</v>
      </c>
      <c r="Z4322" s="3" t="s">
        <v>52</v>
      </c>
      <c r="AH4322" s="3" t="s">
        <v>47</v>
      </c>
      <c r="AL4322" s="3" t="s">
        <v>52</v>
      </c>
      <c r="AU4322" s="3">
        <v>0</v>
      </c>
      <c r="AV4322" s="3">
        <v>4</v>
      </c>
      <c r="AW4322" s="3">
        <v>1</v>
      </c>
      <c r="AX4322" s="3">
        <v>4</v>
      </c>
      <c r="AY4322" s="3">
        <v>100</v>
      </c>
      <c r="AZ4322" s="6" t="str">
        <f t="shared" si="473"/>
        <v>2407.7</v>
      </c>
      <c r="BC4322" s="12" t="s">
        <v>10992</v>
      </c>
      <c r="BI4322" s="12" t="s">
        <v>594</v>
      </c>
      <c r="BJ4322" s="12">
        <f t="shared" si="474"/>
        <v>0</v>
      </c>
      <c r="BK4322" s="12">
        <f t="shared" si="475"/>
        <v>1</v>
      </c>
      <c r="BR4322" s="3" t="s">
        <v>594</v>
      </c>
      <c r="CQ4322" s="3" t="str">
        <f>CONCATENATE(baseURL!$A$1,baseURL!$B$1,baseURL!$C$1,".",C4322,".",L4322,".pkl&amp;seq=",BC4322,"&amp;varMods=ReducedCys-C")</f>
        <v>http://proteomics.broadinstitute.org/millscripts/viewfeed.pl?side=xl&amp;cycle=1&amp;fixedMods=iaaC&amp;file=msdataSM/iPRG2012_nd/cpick_in/iPRG2012_nd.2407.7.2.pkl&amp;seq=YGMDYMYDAcSTTAR&amp;varMods=ReducedCys-C</v>
      </c>
    </row>
    <row r="4323" spans="1:95" x14ac:dyDescent="0.2">
      <c r="A4323" s="3">
        <v>454</v>
      </c>
      <c r="B4323" s="2" t="s">
        <v>10997</v>
      </c>
      <c r="C4323" s="2" t="s">
        <v>10998</v>
      </c>
      <c r="D4323" s="3">
        <v>11367</v>
      </c>
      <c r="E4323" s="3">
        <v>11356</v>
      </c>
      <c r="F4323" s="3">
        <v>50570</v>
      </c>
      <c r="G4323" s="3">
        <v>13763</v>
      </c>
      <c r="H4323" s="3">
        <v>40.988500000000002</v>
      </c>
      <c r="I4323" s="30">
        <v>421.24299999999999</v>
      </c>
      <c r="J4323" s="30">
        <v>421.24362689999998</v>
      </c>
      <c r="K4323" s="30">
        <v>-6.3000000000000003E-4</v>
      </c>
      <c r="L4323" s="3">
        <v>3</v>
      </c>
      <c r="M4323" s="3">
        <v>3</v>
      </c>
      <c r="N4323" s="10">
        <f t="shared" si="469"/>
        <v>1</v>
      </c>
      <c r="O4323" s="35">
        <v>3</v>
      </c>
      <c r="P4323" s="17"/>
      <c r="Q4323" s="40">
        <v>1261.7263</v>
      </c>
      <c r="R4323" s="40">
        <v>421.24695000000003</v>
      </c>
      <c r="S4323" s="18">
        <f t="shared" si="470"/>
        <v>-9.3769224917394656</v>
      </c>
      <c r="T4323" s="18">
        <f t="shared" si="471"/>
        <v>-7.8887218056903254</v>
      </c>
      <c r="U4323" s="18">
        <f t="shared" si="472"/>
        <v>-13.41256001972909</v>
      </c>
      <c r="V4323" s="30">
        <v>421.24130000000002</v>
      </c>
      <c r="X4323" s="3" t="s">
        <v>47</v>
      </c>
      <c r="Z4323" s="3" t="s">
        <v>48</v>
      </c>
      <c r="AA4323" s="3" t="s">
        <v>47</v>
      </c>
      <c r="AH4323" s="3" t="s">
        <v>47</v>
      </c>
      <c r="AL4323" s="3" t="s">
        <v>48</v>
      </c>
      <c r="AM4323" s="3" t="s">
        <v>48</v>
      </c>
      <c r="AU4323" s="3">
        <v>0</v>
      </c>
      <c r="AV4323" s="3">
        <v>3</v>
      </c>
      <c r="AW4323" s="3">
        <v>1</v>
      </c>
      <c r="AX4323" s="3">
        <v>3</v>
      </c>
      <c r="AY4323" s="3">
        <v>100</v>
      </c>
      <c r="AZ4323" s="6" t="str">
        <f t="shared" si="473"/>
        <v>2408.1</v>
      </c>
      <c r="BC4323" s="12" t="s">
        <v>10999</v>
      </c>
      <c r="BJ4323" s="12">
        <f t="shared" si="474"/>
        <v>0</v>
      </c>
      <c r="BK4323" s="12">
        <f t="shared" si="475"/>
        <v>0</v>
      </c>
      <c r="CQ4323" s="3" t="str">
        <f>CONCATENATE(baseURL!$A$1,baseURL!$B$1,baseURL!$C$1,".",C4323,".",L4323,".pkl&amp;seq=",BC4323)</f>
        <v>http://proteomics.broadinstitute.org/millscripts/viewfeed.pl?side=xl&amp;cycle=1&amp;fixedMods=iaaC&amp;file=msdataSM/iPRG2012_nd/cpick_in/iPRG2012_nd.2408.1.3.pkl&amp;seq=LADLSLAAFGRK</v>
      </c>
    </row>
    <row r="4324" spans="1:95" x14ac:dyDescent="0.2">
      <c r="A4324" s="3">
        <v>376</v>
      </c>
      <c r="B4324" s="2" t="s">
        <v>11000</v>
      </c>
      <c r="C4324" s="2" t="s">
        <v>11001</v>
      </c>
      <c r="D4324" s="3">
        <v>11373</v>
      </c>
      <c r="E4324" s="3">
        <v>11362</v>
      </c>
      <c r="F4324" s="3">
        <v>50576</v>
      </c>
      <c r="G4324" s="3">
        <v>13769</v>
      </c>
      <c r="H4324" s="3">
        <v>40.994300000000003</v>
      </c>
      <c r="I4324" s="30">
        <v>596.56322</v>
      </c>
      <c r="J4324" s="30">
        <v>596.56322439999997</v>
      </c>
      <c r="K4324" s="30">
        <v>0</v>
      </c>
      <c r="L4324" s="3">
        <v>0</v>
      </c>
      <c r="M4324" s="3">
        <v>0</v>
      </c>
      <c r="N4324" s="10">
        <f t="shared" si="469"/>
        <v>1</v>
      </c>
      <c r="O4324" s="35">
        <v>4</v>
      </c>
      <c r="P4324" s="17"/>
      <c r="Q4324" s="40">
        <v>2383.2364499999999</v>
      </c>
      <c r="R4324" s="40">
        <v>596.56457</v>
      </c>
      <c r="S4324" s="18">
        <f t="shared" si="470"/>
        <v>-2.2629570509059609</v>
      </c>
      <c r="T4324" s="18">
        <f t="shared" si="471"/>
        <v>-2.255581487241237</v>
      </c>
      <c r="U4324" s="18">
        <f t="shared" si="472"/>
        <v>-2.799361685173607</v>
      </c>
      <c r="V4324" s="30">
        <v>596.56290000000001</v>
      </c>
      <c r="Z4324" s="3" t="s">
        <v>52</v>
      </c>
      <c r="AA4324" s="3" t="s">
        <v>47</v>
      </c>
      <c r="AB4324" s="12" t="s">
        <v>47</v>
      </c>
      <c r="AF4324" s="3" t="s">
        <v>47</v>
      </c>
      <c r="AI4324" s="3" t="s">
        <v>52</v>
      </c>
      <c r="AU4324" s="3">
        <v>0</v>
      </c>
      <c r="AV4324" s="3">
        <v>3</v>
      </c>
      <c r="AW4324" s="3">
        <v>1</v>
      </c>
      <c r="AX4324" s="3">
        <v>3</v>
      </c>
      <c r="AY4324" s="3">
        <v>100</v>
      </c>
      <c r="AZ4324" s="6" t="str">
        <f t="shared" si="473"/>
        <v>2408.7</v>
      </c>
      <c r="BC4324" s="12" t="s">
        <v>11002</v>
      </c>
      <c r="BJ4324" s="12">
        <f t="shared" si="474"/>
        <v>0</v>
      </c>
      <c r="BK4324" s="12">
        <f t="shared" si="475"/>
        <v>0</v>
      </c>
      <c r="CQ4324" s="3" t="str">
        <f>CONCATENATE(baseURL!$A$1,baseURL!$B$1,baseURL!$C$1,".",C4324,".",L4324,".pkl&amp;seq=",BC4324)</f>
        <v>http://proteomics.broadinstitute.org/millscripts/viewfeed.pl?side=xl&amp;cycle=1&amp;fixedMods=iaaC&amp;file=msdataSM/iPRG2012_nd/cpick_in/iPRG2012_nd.2408.7.0.pkl&amp;seq=TGRAGATGTALSFFTEQNKGLGAK</v>
      </c>
    </row>
    <row r="4325" spans="1:95" x14ac:dyDescent="0.2">
      <c r="A4325" s="3">
        <v>1427</v>
      </c>
      <c r="B4325" s="2" t="s">
        <v>11003</v>
      </c>
      <c r="C4325" s="2" t="s">
        <v>10991</v>
      </c>
      <c r="D4325" s="3">
        <v>11374</v>
      </c>
      <c r="E4325" s="3">
        <v>11363</v>
      </c>
      <c r="F4325" s="3">
        <v>50577</v>
      </c>
      <c r="G4325" s="3">
        <v>13770</v>
      </c>
      <c r="H4325" s="3">
        <v>40.996000000000002</v>
      </c>
      <c r="I4325" s="30">
        <v>625.09528</v>
      </c>
      <c r="J4325" s="30">
        <v>625.09413670000004</v>
      </c>
      <c r="K4325" s="30">
        <v>1.14E-3</v>
      </c>
      <c r="L4325" s="3">
        <v>0</v>
      </c>
      <c r="M4325" s="3">
        <v>4</v>
      </c>
      <c r="N4325" s="10">
        <f t="shared" si="469"/>
        <v>1</v>
      </c>
      <c r="O4325" s="35">
        <v>4</v>
      </c>
      <c r="P4325" s="17"/>
      <c r="Q4325" s="40">
        <v>2497.3521500000002</v>
      </c>
      <c r="R4325" s="40">
        <v>625.09348999999997</v>
      </c>
      <c r="S4325" s="18">
        <f t="shared" si="470"/>
        <v>2.8635716555425303</v>
      </c>
      <c r="T4325" s="18">
        <f t="shared" si="471"/>
        <v>1.0345652456901662</v>
      </c>
      <c r="U4325" s="18">
        <f t="shared" si="472"/>
        <v>1.1358300980328746</v>
      </c>
      <c r="V4325" s="30">
        <v>625.0942</v>
      </c>
      <c r="W4325" s="3" t="s">
        <v>47</v>
      </c>
      <c r="X4325" s="3" t="s">
        <v>47</v>
      </c>
      <c r="Y4325" s="3" t="s">
        <v>47</v>
      </c>
      <c r="Z4325" s="3" t="s">
        <v>47</v>
      </c>
      <c r="AA4325" s="3" t="s">
        <v>47</v>
      </c>
      <c r="AB4325" s="12" t="s">
        <v>47</v>
      </c>
      <c r="AC4325" s="3" t="s">
        <v>52</v>
      </c>
      <c r="AD4325" s="3" t="s">
        <v>52</v>
      </c>
      <c r="AE4325" s="3" t="s">
        <v>47</v>
      </c>
      <c r="AF4325" s="3" t="s">
        <v>48</v>
      </c>
      <c r="AG4325" s="3" t="s">
        <v>52</v>
      </c>
      <c r="AI4325" s="3" t="s">
        <v>48</v>
      </c>
      <c r="AK4325" s="3" t="s">
        <v>52</v>
      </c>
      <c r="AL4325" s="3" t="s">
        <v>48</v>
      </c>
      <c r="AM4325" s="3" t="s">
        <v>47</v>
      </c>
      <c r="AU4325" s="3">
        <v>0</v>
      </c>
      <c r="AV4325" s="3">
        <v>8</v>
      </c>
      <c r="AW4325" s="3">
        <v>1</v>
      </c>
      <c r="AX4325" s="3">
        <v>8</v>
      </c>
      <c r="AY4325" s="3">
        <v>100</v>
      </c>
      <c r="AZ4325" s="6" t="str">
        <f t="shared" si="473"/>
        <v>2408.8</v>
      </c>
      <c r="BC4325" s="12" t="s">
        <v>11004</v>
      </c>
      <c r="BJ4325" s="12">
        <f t="shared" si="474"/>
        <v>0</v>
      </c>
      <c r="BK4325" s="12">
        <f t="shared" si="475"/>
        <v>0</v>
      </c>
      <c r="CQ4325" s="3" t="str">
        <f>CONCATENATE(baseURL!$A$1,baseURL!$B$1,baseURL!$C$1,".",C4325,".",L4325,".pkl&amp;seq=",BC4325)</f>
        <v>http://proteomics.broadinstitute.org/millscripts/viewfeed.pl?side=xl&amp;cycle=1&amp;fixedMods=iaaC&amp;file=msdataSM/iPRG2012_nd/cpick_in/iPRG2012_nd.2408.8.0.pkl&amp;seq=LLGDAAKNQVAANPQNTLFDLKR</v>
      </c>
    </row>
    <row r="4326" spans="1:95" x14ac:dyDescent="0.2">
      <c r="A4326" s="3">
        <v>7418</v>
      </c>
      <c r="B4326" s="2" t="s">
        <v>11005</v>
      </c>
      <c r="C4326" s="2" t="s">
        <v>11006</v>
      </c>
      <c r="D4326" s="3">
        <v>11390</v>
      </c>
      <c r="E4326" s="3">
        <v>11379</v>
      </c>
      <c r="F4326" s="3">
        <v>50601</v>
      </c>
      <c r="G4326" s="3">
        <v>13787</v>
      </c>
      <c r="H4326" s="3">
        <v>41.027099999999997</v>
      </c>
      <c r="I4326" s="30">
        <v>655.37905000000001</v>
      </c>
      <c r="J4326" s="30">
        <v>655.3803034</v>
      </c>
      <c r="K4326" s="30">
        <v>-1.25E-3</v>
      </c>
      <c r="L4326" s="3">
        <v>3</v>
      </c>
      <c r="M4326" s="3">
        <v>3</v>
      </c>
      <c r="N4326" s="10">
        <f t="shared" si="469"/>
        <v>1</v>
      </c>
      <c r="O4326" s="35">
        <v>3</v>
      </c>
      <c r="P4326" s="17"/>
      <c r="Q4326" s="40">
        <v>1964.1287400000001</v>
      </c>
      <c r="R4326" s="40">
        <v>655.38109999999995</v>
      </c>
      <c r="S4326" s="18">
        <f t="shared" si="470"/>
        <v>-3.1279510500686629</v>
      </c>
      <c r="T4326" s="18">
        <f t="shared" si="471"/>
        <v>-1.215476003113596</v>
      </c>
      <c r="U4326" s="18">
        <f t="shared" si="472"/>
        <v>-1.3732468025114781</v>
      </c>
      <c r="V4326" s="30">
        <v>655.38019999999995</v>
      </c>
      <c r="W4326" s="3" t="s">
        <v>47</v>
      </c>
      <c r="Y4326" s="3" t="s">
        <v>47</v>
      </c>
      <c r="Z4326" s="3" t="s">
        <v>47</v>
      </c>
      <c r="AB4326" s="12" t="s">
        <v>47</v>
      </c>
      <c r="AC4326" s="3" t="s">
        <v>52</v>
      </c>
      <c r="AD4326" s="3" t="s">
        <v>47</v>
      </c>
      <c r="AE4326" s="3" t="s">
        <v>47</v>
      </c>
      <c r="AG4326" s="3" t="s">
        <v>48</v>
      </c>
      <c r="AH4326" s="3" t="s">
        <v>47</v>
      </c>
      <c r="AI4326" s="3" t="s">
        <v>47</v>
      </c>
      <c r="AL4326" s="3" t="s">
        <v>48</v>
      </c>
      <c r="AM4326" s="3" t="s">
        <v>47</v>
      </c>
      <c r="AN4326" s="3" t="s">
        <v>48</v>
      </c>
      <c r="AU4326" s="3">
        <v>0</v>
      </c>
      <c r="AV4326" s="3">
        <v>9</v>
      </c>
      <c r="AW4326" s="3">
        <v>1</v>
      </c>
      <c r="AX4326" s="3">
        <v>9</v>
      </c>
      <c r="AY4326" s="3">
        <v>100</v>
      </c>
      <c r="AZ4326" s="6" t="str">
        <f t="shared" si="473"/>
        <v>2409.11</v>
      </c>
      <c r="BC4326" s="12" t="s">
        <v>11007</v>
      </c>
      <c r="BJ4326" s="12">
        <f t="shared" si="474"/>
        <v>0</v>
      </c>
      <c r="BK4326" s="12">
        <f t="shared" si="475"/>
        <v>0</v>
      </c>
      <c r="CQ4326" s="3" t="str">
        <f>CONCATENATE(baseURL!$A$1,baseURL!$B$1,baseURL!$C$1,".",C4326,".",L4326,".pkl&amp;seq=",BC4326)</f>
        <v>http://proteomics.broadinstitute.org/millscripts/viewfeed.pl?side=xl&amp;cycle=1&amp;fixedMods=iaaC&amp;file=msdataSM/iPRG2012_nd/cpick_in/iPRG2012_nd.2409.11.3.pkl&amp;seq=PLNQPSGQLKLTNVSLVR</v>
      </c>
    </row>
    <row r="4327" spans="1:95" x14ac:dyDescent="0.2">
      <c r="A4327" s="3">
        <v>4366</v>
      </c>
      <c r="B4327" s="2" t="s">
        <v>11008</v>
      </c>
      <c r="C4327" s="2" t="s">
        <v>11009</v>
      </c>
      <c r="D4327" s="3">
        <v>11391</v>
      </c>
      <c r="E4327" s="3">
        <v>11380</v>
      </c>
      <c r="F4327" s="3">
        <v>50602</v>
      </c>
      <c r="G4327" s="3">
        <v>13788</v>
      </c>
      <c r="H4327" s="3">
        <v>41.028700000000001</v>
      </c>
      <c r="I4327" s="30">
        <v>836.90616999999997</v>
      </c>
      <c r="J4327" s="30">
        <v>836.90604699999994</v>
      </c>
      <c r="K4327" s="30">
        <v>1.2E-4</v>
      </c>
      <c r="L4327" s="3">
        <v>2</v>
      </c>
      <c r="M4327" s="3">
        <v>2</v>
      </c>
      <c r="N4327" s="10">
        <f t="shared" si="469"/>
        <v>1</v>
      </c>
      <c r="O4327" s="35">
        <v>2</v>
      </c>
      <c r="P4327" s="17"/>
      <c r="Q4327" s="40">
        <v>1672.80646</v>
      </c>
      <c r="R4327" s="40">
        <v>836.90687000000003</v>
      </c>
      <c r="S4327" s="18">
        <f t="shared" si="470"/>
        <v>-0.83641325593570437</v>
      </c>
      <c r="T4327" s="18">
        <f t="shared" si="471"/>
        <v>-0.98338301379002258</v>
      </c>
      <c r="U4327" s="18">
        <f t="shared" si="472"/>
        <v>-0.80056697349576678</v>
      </c>
      <c r="V4327" s="30">
        <v>836.90620000000001</v>
      </c>
      <c r="W4327" s="3" t="s">
        <v>47</v>
      </c>
      <c r="X4327" s="3" t="s">
        <v>47</v>
      </c>
      <c r="Y4327" s="3" t="s">
        <v>47</v>
      </c>
      <c r="Z4327" s="3" t="s">
        <v>47</v>
      </c>
      <c r="AA4327" s="3" t="s">
        <v>47</v>
      </c>
      <c r="AB4327" s="12" t="s">
        <v>47</v>
      </c>
      <c r="AC4327" s="3" t="s">
        <v>47</v>
      </c>
      <c r="AD4327" s="3" t="s">
        <v>47</v>
      </c>
      <c r="AF4327" s="3" t="s">
        <v>48</v>
      </c>
      <c r="AG4327" s="3" t="s">
        <v>47</v>
      </c>
      <c r="AH4327" s="3" t="s">
        <v>47</v>
      </c>
      <c r="AI4327" s="3" t="s">
        <v>47</v>
      </c>
      <c r="AK4327" s="3" t="s">
        <v>48</v>
      </c>
      <c r="AL4327" s="3" t="s">
        <v>47</v>
      </c>
      <c r="AM4327" s="3" t="s">
        <v>47</v>
      </c>
      <c r="AN4327" s="3" t="s">
        <v>47</v>
      </c>
      <c r="AU4327" s="3">
        <v>0</v>
      </c>
      <c r="AV4327" s="3">
        <v>14</v>
      </c>
      <c r="AW4327" s="3">
        <v>1</v>
      </c>
      <c r="AX4327" s="3">
        <v>14</v>
      </c>
      <c r="AY4327" s="3">
        <v>100</v>
      </c>
      <c r="AZ4327" s="6" t="str">
        <f t="shared" si="473"/>
        <v>2409.12</v>
      </c>
      <c r="BC4327" s="12" t="s">
        <v>11010</v>
      </c>
      <c r="BJ4327" s="12">
        <f t="shared" si="474"/>
        <v>0</v>
      </c>
      <c r="BK4327" s="12">
        <f t="shared" si="475"/>
        <v>0</v>
      </c>
      <c r="CQ4327" s="3" t="str">
        <f>CONCATENATE(baseURL!$A$1,baseURL!$B$1,baseURL!$C$1,".",C4327,".",L4327,".pkl&amp;seq=",BC4327)</f>
        <v>http://proteomics.broadinstitute.org/millscripts/viewfeed.pl?side=xl&amp;cycle=1&amp;fixedMods=iaaC&amp;file=msdataSM/iPRG2012_nd/cpick_in/iPRG2012_nd.2409.12.2.pkl&amp;seq=SSQSPETVYFASELK</v>
      </c>
    </row>
    <row r="4328" spans="1:95" x14ac:dyDescent="0.2">
      <c r="A4328" s="3">
        <v>7212</v>
      </c>
      <c r="B4328" s="2" t="s">
        <v>11011</v>
      </c>
      <c r="C4328" s="2" t="s">
        <v>11012</v>
      </c>
      <c r="D4328" s="3">
        <v>11386</v>
      </c>
      <c r="E4328" s="3">
        <v>11375</v>
      </c>
      <c r="F4328" s="3">
        <v>50597</v>
      </c>
      <c r="G4328" s="3">
        <v>13783</v>
      </c>
      <c r="H4328" s="3">
        <v>41.020400000000002</v>
      </c>
      <c r="I4328" s="30">
        <v>475.60028999999997</v>
      </c>
      <c r="J4328" s="30">
        <v>475.9335365</v>
      </c>
      <c r="K4328" s="30">
        <v>-0.33324999999999999</v>
      </c>
      <c r="L4328" s="3">
        <v>3</v>
      </c>
      <c r="M4328" s="3">
        <v>3</v>
      </c>
      <c r="N4328" s="10">
        <f t="shared" si="469"/>
        <v>1</v>
      </c>
      <c r="O4328" s="35">
        <v>3</v>
      </c>
      <c r="P4328" s="17"/>
      <c r="Q4328" s="40">
        <v>1424.7783899999999</v>
      </c>
      <c r="R4328" s="40">
        <v>475.59764999999999</v>
      </c>
      <c r="S4328" s="18">
        <f t="shared" si="470"/>
        <v>5.5509105227608266</v>
      </c>
      <c r="T4328" s="18">
        <f t="shared" si="471"/>
        <v>706.24087398248309</v>
      </c>
      <c r="U4328" s="18">
        <f t="shared" si="472"/>
        <v>705.53334315258292</v>
      </c>
      <c r="V4328" s="30">
        <v>475.9332</v>
      </c>
      <c r="W4328" s="3" t="s">
        <v>47</v>
      </c>
      <c r="X4328" s="3" t="s">
        <v>47</v>
      </c>
      <c r="Y4328" s="3" t="s">
        <v>47</v>
      </c>
      <c r="Z4328" s="3" t="s">
        <v>48</v>
      </c>
      <c r="AA4328" s="3" t="s">
        <v>47</v>
      </c>
      <c r="AB4328" s="12" t="s">
        <v>47</v>
      </c>
      <c r="AC4328" s="3" t="s">
        <v>48</v>
      </c>
      <c r="AF4328" s="3" t="s">
        <v>48</v>
      </c>
      <c r="AG4328" s="3" t="s">
        <v>47</v>
      </c>
      <c r="AK4328" s="3" t="s">
        <v>48</v>
      </c>
      <c r="AL4328" s="3" t="s">
        <v>52</v>
      </c>
      <c r="AM4328" s="3" t="s">
        <v>47</v>
      </c>
      <c r="AO4328" s="3" t="s">
        <v>48</v>
      </c>
      <c r="AU4328" s="3">
        <v>0</v>
      </c>
      <c r="AV4328" s="3">
        <v>7</v>
      </c>
      <c r="AW4328" s="3">
        <v>2</v>
      </c>
      <c r="AX4328" s="3">
        <v>6</v>
      </c>
      <c r="AY4328" s="3">
        <v>85.71</v>
      </c>
      <c r="AZ4328" s="6" t="str">
        <f t="shared" si="473"/>
        <v>2409.7</v>
      </c>
      <c r="BC4328" s="12" t="s">
        <v>11013</v>
      </c>
      <c r="BJ4328" s="12">
        <f t="shared" si="474"/>
        <v>0</v>
      </c>
      <c r="BK4328" s="12">
        <f t="shared" si="475"/>
        <v>0</v>
      </c>
      <c r="BW4328" s="3" t="s">
        <v>11014</v>
      </c>
      <c r="CQ4328" s="3" t="str">
        <f>CONCATENATE(baseURL!$A$1,baseURL!$B$1,baseURL!$C$1,".",C4328,".",L4328,".pkl&amp;seq=",BC4328)</f>
        <v>http://proteomics.broadinstitute.org/millscripts/viewfeed.pl?side=xl&amp;cycle=1&amp;fixedMods=iaaC&amp;file=msdataSM/iPRG2012_nd/cpick_in/iPRG2012_nd.2409.7.3.pkl&amp;seq=YQLDKDGVVLFK</v>
      </c>
    </row>
    <row r="4329" spans="1:95" x14ac:dyDescent="0.2">
      <c r="A4329" s="3">
        <v>5494</v>
      </c>
      <c r="B4329" s="2" t="s">
        <v>11015</v>
      </c>
      <c r="C4329" s="2" t="s">
        <v>11016</v>
      </c>
      <c r="D4329" s="3">
        <v>11401</v>
      </c>
      <c r="E4329" s="3">
        <v>11390</v>
      </c>
      <c r="F4329" s="3">
        <v>50621</v>
      </c>
      <c r="G4329" s="3">
        <v>13799</v>
      </c>
      <c r="H4329" s="3">
        <v>41.051600000000001</v>
      </c>
      <c r="I4329" s="30">
        <v>706.70651999999995</v>
      </c>
      <c r="J4329" s="30">
        <v>706.70613160000005</v>
      </c>
      <c r="K4329" s="30">
        <v>3.8999999999999999E-4</v>
      </c>
      <c r="L4329" s="3">
        <v>3</v>
      </c>
      <c r="M4329" s="3">
        <v>3</v>
      </c>
      <c r="N4329" s="10">
        <f t="shared" si="469"/>
        <v>1</v>
      </c>
      <c r="O4329" s="35">
        <v>3</v>
      </c>
      <c r="P4329" s="17"/>
      <c r="Q4329" s="40">
        <v>2118.1012000000001</v>
      </c>
      <c r="R4329" s="40">
        <v>706.70524999999998</v>
      </c>
      <c r="S4329" s="18">
        <f t="shared" si="470"/>
        <v>1.79707169286883</v>
      </c>
      <c r="T4329" s="18">
        <f t="shared" si="471"/>
        <v>1.2474790587315547</v>
      </c>
      <c r="U4329" s="18">
        <f t="shared" si="472"/>
        <v>1.3442662269579917</v>
      </c>
      <c r="V4329" s="30">
        <v>706.70619999999997</v>
      </c>
      <c r="W4329" s="3" t="s">
        <v>47</v>
      </c>
      <c r="X4329" s="3" t="s">
        <v>47</v>
      </c>
      <c r="Y4329" s="3" t="s">
        <v>47</v>
      </c>
      <c r="Z4329" s="3" t="s">
        <v>47</v>
      </c>
      <c r="AA4329" s="3" t="s">
        <v>47</v>
      </c>
      <c r="AB4329" s="12" t="s">
        <v>47</v>
      </c>
      <c r="AC4329" s="3" t="s">
        <v>47</v>
      </c>
      <c r="AD4329" s="3" t="s">
        <v>47</v>
      </c>
      <c r="AE4329" s="3" t="s">
        <v>47</v>
      </c>
      <c r="AF4329" s="3" t="s">
        <v>47</v>
      </c>
      <c r="AG4329" s="3" t="s">
        <v>47</v>
      </c>
      <c r="AH4329" s="3" t="s">
        <v>47</v>
      </c>
      <c r="AI4329" s="3" t="s">
        <v>47</v>
      </c>
      <c r="AJ4329" s="3" t="s">
        <v>47</v>
      </c>
      <c r="AK4329" s="3" t="s">
        <v>47</v>
      </c>
      <c r="AL4329" s="3" t="s">
        <v>47</v>
      </c>
      <c r="AM4329" s="3" t="s">
        <v>47</v>
      </c>
      <c r="AU4329" s="3">
        <v>0</v>
      </c>
      <c r="AV4329" s="3">
        <v>17</v>
      </c>
      <c r="AW4329" s="3">
        <v>1</v>
      </c>
      <c r="AX4329" s="3">
        <v>17</v>
      </c>
      <c r="AY4329" s="3">
        <v>100</v>
      </c>
      <c r="AZ4329" s="6" t="str">
        <f t="shared" si="473"/>
        <v>2410.10</v>
      </c>
      <c r="BC4329" s="12" t="s">
        <v>11017</v>
      </c>
      <c r="BJ4329" s="12">
        <f t="shared" si="474"/>
        <v>0</v>
      </c>
      <c r="BK4329" s="12">
        <f t="shared" si="475"/>
        <v>0</v>
      </c>
      <c r="CQ4329" s="3" t="str">
        <f>CONCATENATE(baseURL!$A$1,baseURL!$B$1,baseURL!$C$1,".",C4329,".",L4329,".pkl&amp;seq=",BC4329)</f>
        <v>http://proteomics.broadinstitute.org/millscripts/viewfeed.pl?side=xl&amp;cycle=1&amp;fixedMods=iaaC&amp;file=msdataSM/iPRG2012_nd/cpick_in/iPRG2012_nd.2410.10.3.pkl&amp;seq=QLLVAVNKMDSVKWDESR</v>
      </c>
    </row>
    <row r="4330" spans="1:95" x14ac:dyDescent="0.2">
      <c r="A4330" s="3">
        <v>399</v>
      </c>
      <c r="B4330" s="2" t="s">
        <v>11018</v>
      </c>
      <c r="C4330" s="2" t="s">
        <v>11019</v>
      </c>
      <c r="D4330" s="3">
        <v>11402</v>
      </c>
      <c r="E4330" s="3">
        <v>11391</v>
      </c>
      <c r="F4330" s="3">
        <v>50622</v>
      </c>
      <c r="G4330" s="3">
        <v>13800</v>
      </c>
      <c r="H4330" s="3">
        <v>41.053199999999997</v>
      </c>
      <c r="I4330" s="30">
        <v>1033.1677</v>
      </c>
      <c r="J4330" s="30">
        <v>1033.165949</v>
      </c>
      <c r="K4330" s="30">
        <v>1.75E-3</v>
      </c>
      <c r="L4330" s="3">
        <v>3</v>
      </c>
      <c r="M4330" s="3">
        <v>3</v>
      </c>
      <c r="N4330" s="10">
        <f t="shared" si="469"/>
        <v>1</v>
      </c>
      <c r="O4330" s="35">
        <v>3</v>
      </c>
      <c r="P4330" s="17"/>
      <c r="Q4330" s="40">
        <v>3097.4848000000002</v>
      </c>
      <c r="R4330" s="40">
        <v>1033.1664499999999</v>
      </c>
      <c r="S4330" s="18">
        <f t="shared" si="470"/>
        <v>1.2098728138406787</v>
      </c>
      <c r="T4330" s="18">
        <f t="shared" si="471"/>
        <v>-0.48491702376287177</v>
      </c>
      <c r="U4330" s="18">
        <f t="shared" si="472"/>
        <v>-0.53234403805468666</v>
      </c>
      <c r="V4330" s="30">
        <v>1033.1659</v>
      </c>
      <c r="Z4330" s="3" t="s">
        <v>47</v>
      </c>
      <c r="AA4330" s="3" t="s">
        <v>47</v>
      </c>
      <c r="AB4330" s="12" t="s">
        <v>47</v>
      </c>
      <c r="AC4330" s="3" t="s">
        <v>47</v>
      </c>
      <c r="AD4330" s="3" t="s">
        <v>47</v>
      </c>
      <c r="AF4330" s="3" t="s">
        <v>48</v>
      </c>
      <c r="AJ4330" s="3" t="s">
        <v>47</v>
      </c>
      <c r="AL4330" s="3" t="s">
        <v>52</v>
      </c>
      <c r="AU4330" s="3">
        <v>0</v>
      </c>
      <c r="AV4330" s="3">
        <v>6</v>
      </c>
      <c r="AW4330" s="3">
        <v>1</v>
      </c>
      <c r="AX4330" s="3">
        <v>6</v>
      </c>
      <c r="AY4330" s="3">
        <v>100</v>
      </c>
      <c r="AZ4330" s="6" t="str">
        <f t="shared" si="473"/>
        <v>2410.11</v>
      </c>
      <c r="BC4330" s="12" t="s">
        <v>10909</v>
      </c>
      <c r="BJ4330" s="12">
        <f t="shared" si="474"/>
        <v>0</v>
      </c>
      <c r="BK4330" s="12">
        <f t="shared" si="475"/>
        <v>0</v>
      </c>
      <c r="CQ4330" s="3" t="str">
        <f>CONCATENATE(baseURL!$A$1,baseURL!$B$1,baseURL!$C$1,".",C4330,".",L4330,".pkl&amp;seq=",BC4330)</f>
        <v>http://proteomics.broadinstitute.org/millscripts/viewfeed.pl?side=xl&amp;cycle=1&amp;fixedMods=iaaC&amp;file=msdataSM/iPRG2012_nd/cpick_in/iPRG2012_nd.2410.11.3.pkl&amp;seq=EEEPLLAPSVKDYRPAEETEAQAEPVEA</v>
      </c>
    </row>
    <row r="4331" spans="1:95" x14ac:dyDescent="0.2">
      <c r="A4331" s="3">
        <v>7685</v>
      </c>
      <c r="B4331" s="2" t="s">
        <v>11020</v>
      </c>
      <c r="C4331" s="2" t="s">
        <v>11021</v>
      </c>
      <c r="D4331" s="3">
        <v>11395</v>
      </c>
      <c r="E4331" s="3">
        <v>11384</v>
      </c>
      <c r="F4331" s="3">
        <v>50615</v>
      </c>
      <c r="G4331" s="3">
        <v>13793</v>
      </c>
      <c r="H4331" s="3">
        <v>41.041600000000003</v>
      </c>
      <c r="I4331" s="30">
        <v>482.27602000000002</v>
      </c>
      <c r="J4331" s="30">
        <v>482.27464350000002</v>
      </c>
      <c r="K4331" s="30">
        <v>1.3799999999999999E-3</v>
      </c>
      <c r="L4331" s="3">
        <v>3</v>
      </c>
      <c r="M4331" s="3">
        <v>3</v>
      </c>
      <c r="N4331" s="10">
        <f t="shared" si="469"/>
        <v>1</v>
      </c>
      <c r="O4331" s="35">
        <v>3</v>
      </c>
      <c r="Q4331" s="40">
        <v>1501.83078</v>
      </c>
      <c r="R4331" s="32">
        <v>482.27462000000003</v>
      </c>
      <c r="S4331" s="18">
        <f t="shared" si="470"/>
        <v>2.9029103791313582</v>
      </c>
      <c r="T4331" s="18">
        <f t="shared" si="471"/>
        <v>4.8727424216334712E-2</v>
      </c>
      <c r="U4331" s="18">
        <f t="shared" si="472"/>
        <v>-0.24882088972065258</v>
      </c>
      <c r="V4331" s="30">
        <v>482.27449999999999</v>
      </c>
      <c r="W4331" s="3" t="s">
        <v>47</v>
      </c>
      <c r="X4331" s="3" t="s">
        <v>47</v>
      </c>
      <c r="Y4331" s="3" t="s">
        <v>47</v>
      </c>
      <c r="Z4331" s="3" t="s">
        <v>52</v>
      </c>
      <c r="AB4331" s="12" t="s">
        <v>47</v>
      </c>
      <c r="AD4331" s="3" t="s">
        <v>47</v>
      </c>
      <c r="AH4331" s="3" t="s">
        <v>47</v>
      </c>
      <c r="AI4331" s="3" t="s">
        <v>52</v>
      </c>
      <c r="AJ4331" s="3" t="s">
        <v>65</v>
      </c>
      <c r="AK4331" s="3" t="s">
        <v>47</v>
      </c>
      <c r="AO4331" s="3" t="s">
        <v>47</v>
      </c>
      <c r="AU4331" s="3">
        <v>1</v>
      </c>
      <c r="AV4331" s="3">
        <v>8</v>
      </c>
      <c r="AW4331" s="3">
        <v>2</v>
      </c>
      <c r="AX4331" s="3">
        <v>7</v>
      </c>
      <c r="AY4331" s="3">
        <v>87.5</v>
      </c>
      <c r="AZ4331" s="6" t="str">
        <f t="shared" si="473"/>
        <v>2410.4</v>
      </c>
      <c r="BC4331" s="12" t="s">
        <v>10914</v>
      </c>
      <c r="BI4331" s="12" t="s">
        <v>594</v>
      </c>
      <c r="BJ4331" s="12">
        <f t="shared" si="474"/>
        <v>0</v>
      </c>
      <c r="BK4331" s="12">
        <f t="shared" si="475"/>
        <v>1</v>
      </c>
      <c r="BR4331" s="3" t="s">
        <v>594</v>
      </c>
      <c r="BZ4331" s="3" t="s">
        <v>10915</v>
      </c>
      <c r="CF4331" s="3" t="s">
        <v>11022</v>
      </c>
      <c r="CQ4331" s="3" t="str">
        <f>CONCATENATE(baseURL!$A$1,baseURL!$B$1,baseURL!$C$1,".",C4331,".",L4331,".pkl&amp;seq=",BC4331,"&amp;varMods=ReducedCys-C")</f>
        <v>http://proteomics.broadinstitute.org/millscripts/viewfeed.pl?side=xl&amp;cycle=1&amp;fixedMods=iaaC&amp;file=msdataSM/iPRG2012_nd/cpick_in/iPRG2012_nd.2410.4.3.pkl&amp;seq=YRPNcPLLLVTR&amp;varMods=ReducedCys-C</v>
      </c>
    </row>
    <row r="4332" spans="1:95" x14ac:dyDescent="0.2">
      <c r="A4332" s="3">
        <v>5450</v>
      </c>
      <c r="B4332" s="2" t="s">
        <v>11023</v>
      </c>
      <c r="C4332" s="2" t="s">
        <v>11024</v>
      </c>
      <c r="D4332" s="3">
        <v>11396</v>
      </c>
      <c r="E4332" s="3">
        <v>11385</v>
      </c>
      <c r="F4332" s="3">
        <v>50616</v>
      </c>
      <c r="G4332" s="3">
        <v>13794</v>
      </c>
      <c r="H4332" s="3">
        <v>41.043199999999999</v>
      </c>
      <c r="I4332" s="30">
        <v>486.79649000000001</v>
      </c>
      <c r="J4332" s="30">
        <v>486.79648539999999</v>
      </c>
      <c r="K4332" s="30">
        <v>0</v>
      </c>
      <c r="L4332" s="3">
        <v>0</v>
      </c>
      <c r="M4332" s="3">
        <v>0</v>
      </c>
      <c r="N4332" s="10">
        <f t="shared" si="469"/>
        <v>1</v>
      </c>
      <c r="O4332" s="35">
        <v>2</v>
      </c>
      <c r="P4332" s="17"/>
      <c r="Q4332" s="40">
        <v>972.58366000000001</v>
      </c>
      <c r="R4332" s="40">
        <v>486.79547000000002</v>
      </c>
      <c r="S4332" s="18">
        <f t="shared" si="470"/>
        <v>2.0953358501522237</v>
      </c>
      <c r="T4332" s="18">
        <f t="shared" si="471"/>
        <v>2.0858862962951932</v>
      </c>
      <c r="U4332" s="18">
        <f t="shared" si="472"/>
        <v>1.2941780251180617</v>
      </c>
      <c r="V4332" s="30">
        <v>486.79610000000002</v>
      </c>
      <c r="W4332" s="3" t="s">
        <v>47</v>
      </c>
      <c r="X4332" s="3" t="s">
        <v>47</v>
      </c>
      <c r="Y4332" s="3" t="s">
        <v>47</v>
      </c>
      <c r="Z4332" s="3" t="s">
        <v>47</v>
      </c>
      <c r="AA4332" s="3" t="s">
        <v>47</v>
      </c>
      <c r="AB4332" s="12" t="s">
        <v>47</v>
      </c>
      <c r="AC4332" s="3" t="s">
        <v>47</v>
      </c>
      <c r="AD4332" s="3" t="s">
        <v>47</v>
      </c>
      <c r="AE4332" s="3" t="s">
        <v>47</v>
      </c>
      <c r="AF4332" s="3" t="s">
        <v>47</v>
      </c>
      <c r="AG4332" s="3" t="s">
        <v>48</v>
      </c>
      <c r="AH4332" s="3" t="s">
        <v>47</v>
      </c>
      <c r="AI4332" s="3" t="s">
        <v>47</v>
      </c>
      <c r="AJ4332" s="3" t="s">
        <v>47</v>
      </c>
      <c r="AK4332" s="3" t="s">
        <v>47</v>
      </c>
      <c r="AL4332" s="3" t="s">
        <v>47</v>
      </c>
      <c r="AM4332" s="3" t="s">
        <v>47</v>
      </c>
      <c r="AU4332" s="3">
        <v>0</v>
      </c>
      <c r="AV4332" s="3">
        <v>16</v>
      </c>
      <c r="AW4332" s="3">
        <v>1</v>
      </c>
      <c r="AX4332" s="3">
        <v>16</v>
      </c>
      <c r="AY4332" s="3">
        <v>100</v>
      </c>
      <c r="AZ4332" s="6" t="str">
        <f t="shared" si="473"/>
        <v>2410.5</v>
      </c>
      <c r="BC4332" s="12" t="s">
        <v>11025</v>
      </c>
      <c r="BJ4332" s="12">
        <f t="shared" si="474"/>
        <v>0</v>
      </c>
      <c r="BK4332" s="12">
        <f t="shared" si="475"/>
        <v>0</v>
      </c>
      <c r="CQ4332" s="3" t="str">
        <f>CONCATENATE(baseURL!$A$1,baseURL!$B$1,baseURL!$C$1,".",C4332,".",L4332,".pkl&amp;seq=",BC4332)</f>
        <v>http://proteomics.broadinstitute.org/millscripts/viewfeed.pl?side=xl&amp;cycle=1&amp;fixedMods=iaaC&amp;file=msdataSM/iPRG2012_nd/cpick_in/iPRG2012_nd.2410.5.0.pkl&amp;seq=GLVSQLLSR</v>
      </c>
    </row>
    <row r="4333" spans="1:95" x14ac:dyDescent="0.2">
      <c r="A4333" s="3">
        <v>7530</v>
      </c>
      <c r="B4333" s="2" t="s">
        <v>11026</v>
      </c>
      <c r="C4333" s="2" t="s">
        <v>11027</v>
      </c>
      <c r="D4333" s="3">
        <v>11397</v>
      </c>
      <c r="E4333" s="3">
        <v>11386</v>
      </c>
      <c r="F4333" s="3">
        <v>50617</v>
      </c>
      <c r="G4333" s="3">
        <v>13795</v>
      </c>
      <c r="H4333" s="3">
        <v>41.044899999999998</v>
      </c>
      <c r="I4333" s="30">
        <v>499.94195999999999</v>
      </c>
      <c r="J4333" s="30">
        <v>499.94013410000002</v>
      </c>
      <c r="K4333" s="30">
        <v>1.83E-3</v>
      </c>
      <c r="L4333" s="3">
        <v>0</v>
      </c>
      <c r="M4333" s="3">
        <v>3</v>
      </c>
      <c r="N4333" s="10">
        <f t="shared" si="469"/>
        <v>1</v>
      </c>
      <c r="O4333" s="35">
        <v>3</v>
      </c>
      <c r="P4333" s="17"/>
      <c r="Q4333" s="40">
        <v>1497.806</v>
      </c>
      <c r="R4333" s="40">
        <v>499.94018999999997</v>
      </c>
      <c r="S4333" s="18">
        <f t="shared" si="470"/>
        <v>3.5404235055033477</v>
      </c>
      <c r="T4333" s="18">
        <f t="shared" si="471"/>
        <v>-0.11181337501555044</v>
      </c>
      <c r="U4333" s="18">
        <f t="shared" si="472"/>
        <v>-0.58006938780005146</v>
      </c>
      <c r="V4333" s="30">
        <v>499.93990000000002</v>
      </c>
      <c r="W4333" s="3" t="s">
        <v>47</v>
      </c>
      <c r="X4333" s="3" t="s">
        <v>48</v>
      </c>
      <c r="Y4333" s="3" t="s">
        <v>47</v>
      </c>
      <c r="Z4333" s="3" t="s">
        <v>47</v>
      </c>
      <c r="AB4333" s="12" t="s">
        <v>52</v>
      </c>
      <c r="AE4333" s="3" t="s">
        <v>47</v>
      </c>
      <c r="AI4333" s="3" t="s">
        <v>52</v>
      </c>
      <c r="AL4333" s="3" t="s">
        <v>52</v>
      </c>
      <c r="AP4333" s="3" t="s">
        <v>52</v>
      </c>
      <c r="AU4333" s="3">
        <v>0</v>
      </c>
      <c r="AV4333" s="3">
        <v>4</v>
      </c>
      <c r="AW4333" s="3">
        <v>1</v>
      </c>
      <c r="AX4333" s="3">
        <v>4</v>
      </c>
      <c r="AY4333" s="3">
        <v>100</v>
      </c>
      <c r="AZ4333" s="6" t="str">
        <f t="shared" si="473"/>
        <v>2410.6</v>
      </c>
      <c r="BC4333" s="12" t="s">
        <v>11028</v>
      </c>
      <c r="BJ4333" s="12">
        <f t="shared" si="474"/>
        <v>0</v>
      </c>
      <c r="BK4333" s="12">
        <f t="shared" si="475"/>
        <v>0</v>
      </c>
      <c r="CQ4333" s="3" t="str">
        <f>CONCATENATE(baseURL!$A$1,baseURL!$B$1,baseURL!$C$1,".",C4333,".",L4333,".pkl&amp;seq=",BC4333)</f>
        <v>http://proteomics.broadinstitute.org/millscripts/viewfeed.pl?side=xl&amp;cycle=1&amp;fixedMods=iaaC&amp;file=msdataSM/iPRG2012_nd/cpick_in/iPRG2012_nd.2410.6.0.pkl&amp;seq=NVPLYQHLADLSK</v>
      </c>
    </row>
    <row r="4334" spans="1:95" x14ac:dyDescent="0.2">
      <c r="A4334" s="3">
        <v>7776</v>
      </c>
      <c r="B4334" s="2" t="s">
        <v>11029</v>
      </c>
      <c r="C4334" s="2" t="s">
        <v>11011</v>
      </c>
      <c r="D4334" s="3">
        <v>11399</v>
      </c>
      <c r="E4334" s="3">
        <v>11388</v>
      </c>
      <c r="F4334" s="3">
        <v>50619</v>
      </c>
      <c r="G4334" s="3">
        <v>13797</v>
      </c>
      <c r="H4334" s="3">
        <v>41.048200000000001</v>
      </c>
      <c r="I4334" s="30">
        <v>530.53377</v>
      </c>
      <c r="J4334" s="30">
        <v>530.53377399999999</v>
      </c>
      <c r="K4334" s="30">
        <v>0</v>
      </c>
      <c r="L4334" s="3">
        <v>4</v>
      </c>
      <c r="M4334" s="3">
        <v>0</v>
      </c>
      <c r="N4334" s="10">
        <f t="shared" si="469"/>
        <v>1</v>
      </c>
      <c r="O4334" s="35">
        <v>4</v>
      </c>
      <c r="P4334" s="17"/>
      <c r="Q4334" s="40">
        <v>2119.0852199999999</v>
      </c>
      <c r="R4334" s="40">
        <v>530.52675999999997</v>
      </c>
      <c r="S4334" s="18">
        <f t="shared" si="470"/>
        <v>13.213282587360153</v>
      </c>
      <c r="T4334" s="18">
        <f t="shared" si="471"/>
        <v>13.220822263567817</v>
      </c>
      <c r="U4334" s="18">
        <f t="shared" si="472"/>
        <v>12.704354442057102</v>
      </c>
      <c r="V4334" s="30">
        <v>530.5335</v>
      </c>
      <c r="AA4334" s="3" t="s">
        <v>47</v>
      </c>
      <c r="AB4334" s="12" t="s">
        <v>48</v>
      </c>
      <c r="AD4334" s="3" t="s">
        <v>47</v>
      </c>
      <c r="AG4334" s="3" t="s">
        <v>47</v>
      </c>
      <c r="AJ4334" s="3" t="s">
        <v>47</v>
      </c>
      <c r="AO4334" s="3" t="s">
        <v>48</v>
      </c>
      <c r="AU4334" s="3">
        <v>0</v>
      </c>
      <c r="AV4334" s="3">
        <v>4</v>
      </c>
      <c r="AW4334" s="3">
        <v>2</v>
      </c>
      <c r="AX4334" s="3">
        <v>2</v>
      </c>
      <c r="AY4334" s="3">
        <v>50</v>
      </c>
      <c r="AZ4334" s="6" t="str">
        <f t="shared" si="473"/>
        <v>2410.8</v>
      </c>
      <c r="BC4334" s="12" t="s">
        <v>11030</v>
      </c>
      <c r="BJ4334" s="12">
        <f t="shared" si="474"/>
        <v>0</v>
      </c>
      <c r="BK4334" s="12">
        <f t="shared" si="475"/>
        <v>0</v>
      </c>
      <c r="BP4334" s="3" t="s">
        <v>54</v>
      </c>
      <c r="BR4334" s="3" t="s">
        <v>54</v>
      </c>
      <c r="CQ4334" s="3" t="str">
        <f>CONCATENATE(baseURL!$A$1,baseURL!$B$1,baseURL!$C$1,".",C4334,".",L4334,".pkl&amp;seq=",BC4334,"&amp;varMods=Deamidated-N")</f>
        <v>http://proteomics.broadinstitute.org/millscripts/viewfeed.pl?side=xl&amp;cycle=1&amp;fixedMods=iaaC&amp;file=msdataSM/iPRG2012_nd/cpick_in/iPRG2012_nd.2410.8.4.pkl&amp;seq=QLLVAVnKMDSVKWDESR&amp;varMods=Deamidated-N</v>
      </c>
    </row>
    <row r="4335" spans="1:95" x14ac:dyDescent="0.2">
      <c r="A4335" s="3">
        <v>176</v>
      </c>
      <c r="B4335" s="2" t="s">
        <v>11031</v>
      </c>
      <c r="C4335" s="2" t="s">
        <v>11032</v>
      </c>
      <c r="D4335" s="3">
        <v>11404</v>
      </c>
      <c r="E4335" s="3">
        <v>11393</v>
      </c>
      <c r="F4335" s="3">
        <v>50634</v>
      </c>
      <c r="G4335" s="3">
        <v>13803</v>
      </c>
      <c r="H4335" s="3">
        <v>41.065300000000001</v>
      </c>
      <c r="I4335" s="30">
        <v>542.29835000000003</v>
      </c>
      <c r="J4335" s="30">
        <v>542.29507330000001</v>
      </c>
      <c r="K4335" s="30">
        <v>3.2799999999999999E-3</v>
      </c>
      <c r="L4335" s="3">
        <v>3</v>
      </c>
      <c r="M4335" s="3">
        <v>3</v>
      </c>
      <c r="N4335" s="10">
        <f t="shared" si="469"/>
        <v>1</v>
      </c>
      <c r="O4335" s="35">
        <v>3</v>
      </c>
      <c r="P4335" s="17"/>
      <c r="Q4335" s="40">
        <v>1624.86933</v>
      </c>
      <c r="R4335" s="40">
        <v>542.29462999999998</v>
      </c>
      <c r="S4335" s="18">
        <f t="shared" si="470"/>
        <v>6.8597396954565282</v>
      </c>
      <c r="T4335" s="18">
        <f t="shared" si="471"/>
        <v>0.81745231375241934</v>
      </c>
      <c r="U4335" s="18">
        <f t="shared" si="472"/>
        <v>0.49788433272967603</v>
      </c>
      <c r="V4335" s="30">
        <v>542.29489999999998</v>
      </c>
      <c r="W4335" s="3" t="s">
        <v>47</v>
      </c>
      <c r="X4335" s="3" t="s">
        <v>47</v>
      </c>
      <c r="Z4335" s="3" t="s">
        <v>47</v>
      </c>
      <c r="AA4335" s="3" t="s">
        <v>48</v>
      </c>
      <c r="AB4335" s="12" t="s">
        <v>47</v>
      </c>
      <c r="AC4335" s="3" t="s">
        <v>47</v>
      </c>
      <c r="AD4335" s="3" t="s">
        <v>47</v>
      </c>
      <c r="AE4335" s="3" t="s">
        <v>47</v>
      </c>
      <c r="AF4335" s="3" t="s">
        <v>47</v>
      </c>
      <c r="AG4335" s="3" t="s">
        <v>47</v>
      </c>
      <c r="AH4335" s="3" t="s">
        <v>47</v>
      </c>
      <c r="AI4335" s="3" t="s">
        <v>47</v>
      </c>
      <c r="AJ4335" s="3" t="s">
        <v>47</v>
      </c>
      <c r="AK4335" s="3" t="s">
        <v>47</v>
      </c>
      <c r="AL4335" s="3" t="s">
        <v>47</v>
      </c>
      <c r="AM4335" s="3" t="s">
        <v>47</v>
      </c>
      <c r="AN4335" s="3" t="s">
        <v>47</v>
      </c>
      <c r="AO4335" s="3" t="s">
        <v>47</v>
      </c>
      <c r="AP4335" s="3" t="s">
        <v>47</v>
      </c>
      <c r="AQ4335" s="3" t="s">
        <v>47</v>
      </c>
      <c r="AU4335" s="3">
        <v>0</v>
      </c>
      <c r="AV4335" s="3">
        <v>19</v>
      </c>
      <c r="AW4335" s="3">
        <v>1</v>
      </c>
      <c r="AX4335" s="3">
        <v>19</v>
      </c>
      <c r="AY4335" s="3">
        <v>100</v>
      </c>
      <c r="AZ4335" s="6" t="str">
        <f t="shared" si="473"/>
        <v>2411.2</v>
      </c>
      <c r="BB4335" s="12" t="s">
        <v>79</v>
      </c>
      <c r="BC4335" s="12" t="s">
        <v>11033</v>
      </c>
      <c r="BJ4335" s="12">
        <f t="shared" si="474"/>
        <v>0</v>
      </c>
      <c r="BK4335" s="12">
        <f t="shared" si="475"/>
        <v>0</v>
      </c>
      <c r="CQ4335" s="3" t="str">
        <f>CONCATENATE(baseURL!$A$1,baseURL!$B$1,"+Acetyl",baseURL!$C$1,".",C4335,".",L4335,".pkl&amp;seq=",BC4335)</f>
        <v>http://proteomics.broadinstitute.org/millscripts/viewfeed.pl?side=xl&amp;cycle=1&amp;fixedMods=iaaC+Acetyl&amp;file=msdataSM/iPRG2012_nd/cpick_in/iPRG2012_nd.2411.2.3.pkl&amp;seq=AAVRDYKTALEFAK</v>
      </c>
    </row>
    <row r="4336" spans="1:95" x14ac:dyDescent="0.2">
      <c r="A4336" s="3">
        <v>4323</v>
      </c>
      <c r="B4336" s="2" t="s">
        <v>11034</v>
      </c>
      <c r="C4336" s="2" t="s">
        <v>11035</v>
      </c>
      <c r="D4336" s="3">
        <v>11405</v>
      </c>
      <c r="E4336" s="3">
        <v>11394</v>
      </c>
      <c r="F4336" s="3">
        <v>50635</v>
      </c>
      <c r="G4336" s="3">
        <v>13804</v>
      </c>
      <c r="H4336" s="3">
        <v>41.067799999999998</v>
      </c>
      <c r="I4336" s="30">
        <v>568.98108000000002</v>
      </c>
      <c r="J4336" s="30">
        <v>568.98107530000004</v>
      </c>
      <c r="K4336" s="30">
        <v>0</v>
      </c>
      <c r="L4336" s="3">
        <v>3</v>
      </c>
      <c r="M4336" s="3">
        <v>0</v>
      </c>
      <c r="N4336" s="10">
        <f t="shared" si="469"/>
        <v>1</v>
      </c>
      <c r="O4336" s="35">
        <v>3</v>
      </c>
      <c r="P4336" s="17"/>
      <c r="Q4336" s="40">
        <v>1704.9279100000001</v>
      </c>
      <c r="R4336" s="40">
        <v>568.98081999999999</v>
      </c>
      <c r="S4336" s="18">
        <f t="shared" si="470"/>
        <v>0.45695740679920305</v>
      </c>
      <c r="T4336" s="18">
        <f t="shared" si="471"/>
        <v>0.44869702294871588</v>
      </c>
      <c r="U4336" s="18">
        <f t="shared" si="472"/>
        <v>-3.5150569661565843E-2</v>
      </c>
      <c r="V4336" s="30">
        <v>568.98080000000004</v>
      </c>
      <c r="W4336" s="3" t="s">
        <v>47</v>
      </c>
      <c r="X4336" s="3" t="s">
        <v>47</v>
      </c>
      <c r="Y4336" s="3" t="s">
        <v>47</v>
      </c>
      <c r="Z4336" s="3" t="s">
        <v>47</v>
      </c>
      <c r="AA4336" s="3" t="s">
        <v>47</v>
      </c>
      <c r="AB4336" s="12" t="s">
        <v>47</v>
      </c>
      <c r="AC4336" s="3" t="s">
        <v>47</v>
      </c>
      <c r="AD4336" s="3" t="s">
        <v>47</v>
      </c>
      <c r="AF4336" s="3" t="s">
        <v>47</v>
      </c>
      <c r="AG4336" s="3" t="s">
        <v>47</v>
      </c>
      <c r="AH4336" s="3" t="s">
        <v>47</v>
      </c>
      <c r="AI4336" s="3" t="s">
        <v>47</v>
      </c>
      <c r="AJ4336" s="3" t="s">
        <v>47</v>
      </c>
      <c r="AL4336" s="3" t="s">
        <v>47</v>
      </c>
      <c r="AM4336" s="3" t="s">
        <v>47</v>
      </c>
      <c r="AN4336" s="3" t="s">
        <v>47</v>
      </c>
      <c r="AU4336" s="3">
        <v>0</v>
      </c>
      <c r="AV4336" s="3">
        <v>16</v>
      </c>
      <c r="AW4336" s="3">
        <v>1</v>
      </c>
      <c r="AX4336" s="3">
        <v>16</v>
      </c>
      <c r="AY4336" s="3">
        <v>100</v>
      </c>
      <c r="AZ4336" s="6" t="str">
        <f t="shared" si="473"/>
        <v>2411.3</v>
      </c>
      <c r="BC4336" s="12" t="s">
        <v>11036</v>
      </c>
      <c r="BJ4336" s="12">
        <f t="shared" si="474"/>
        <v>0</v>
      </c>
      <c r="BK4336" s="12">
        <f t="shared" si="475"/>
        <v>0</v>
      </c>
      <c r="CQ4336" s="3" t="str">
        <f>CONCATENATE(baseURL!$A$1,baseURL!$B$1,baseURL!$C$1,".",C4336,".",L4336,".pkl&amp;seq=",BC4336)</f>
        <v>http://proteomics.broadinstitute.org/millscripts/viewfeed.pl?side=xl&amp;cycle=1&amp;fixedMods=iaaC&amp;file=msdataSM/iPRG2012_nd/cpick_in/iPRG2012_nd.2411.3.3.pkl&amp;seq=VLGSELVQKYVGEGAR</v>
      </c>
    </row>
    <row r="4337" spans="1:95" x14ac:dyDescent="0.2">
      <c r="A4337" s="3">
        <v>7184</v>
      </c>
      <c r="B4337" s="2" t="s">
        <v>11037</v>
      </c>
      <c r="C4337" s="2" t="s">
        <v>11038</v>
      </c>
      <c r="D4337" s="3">
        <v>11406</v>
      </c>
      <c r="E4337" s="3">
        <v>11395</v>
      </c>
      <c r="F4337" s="3">
        <v>50636</v>
      </c>
      <c r="G4337" s="3">
        <v>13805</v>
      </c>
      <c r="H4337" s="3">
        <v>41.070300000000003</v>
      </c>
      <c r="I4337" s="30">
        <v>646.01729</v>
      </c>
      <c r="J4337" s="30">
        <v>646.01678260000006</v>
      </c>
      <c r="K4337" s="30">
        <v>5.1000000000000004E-4</v>
      </c>
      <c r="L4337" s="3">
        <v>3</v>
      </c>
      <c r="M4337" s="3">
        <v>3</v>
      </c>
      <c r="N4337" s="10">
        <f t="shared" si="469"/>
        <v>1</v>
      </c>
      <c r="O4337" s="35">
        <v>3</v>
      </c>
      <c r="P4337" s="17"/>
      <c r="Q4337" s="40">
        <v>1936.0385799999999</v>
      </c>
      <c r="R4337" s="40">
        <v>646.01770999999997</v>
      </c>
      <c r="S4337" s="18">
        <f t="shared" si="470"/>
        <v>-0.65013697528939807</v>
      </c>
      <c r="T4337" s="18">
        <f t="shared" si="471"/>
        <v>-1.4355643592333398</v>
      </c>
      <c r="U4337" s="18">
        <f t="shared" si="472"/>
        <v>-1.4086301132150196</v>
      </c>
      <c r="V4337" s="30">
        <v>646.01679999999999</v>
      </c>
      <c r="W4337" s="3" t="s">
        <v>47</v>
      </c>
      <c r="X4337" s="3" t="s">
        <v>47</v>
      </c>
      <c r="Y4337" s="3" t="s">
        <v>47</v>
      </c>
      <c r="AA4337" s="3" t="s">
        <v>47</v>
      </c>
      <c r="AB4337" s="12" t="s">
        <v>47</v>
      </c>
      <c r="AC4337" s="3" t="s">
        <v>47</v>
      </c>
      <c r="AD4337" s="3" t="s">
        <v>47</v>
      </c>
      <c r="AF4337" s="3" t="s">
        <v>48</v>
      </c>
      <c r="AG4337" s="3" t="s">
        <v>47</v>
      </c>
      <c r="AH4337" s="3" t="s">
        <v>47</v>
      </c>
      <c r="AI4337" s="3" t="s">
        <v>47</v>
      </c>
      <c r="AK4337" s="3" t="s">
        <v>48</v>
      </c>
      <c r="AL4337" s="3" t="s">
        <v>47</v>
      </c>
      <c r="AM4337" s="3" t="s">
        <v>47</v>
      </c>
      <c r="AN4337" s="3" t="s">
        <v>47</v>
      </c>
      <c r="AU4337" s="3">
        <v>0</v>
      </c>
      <c r="AV4337" s="3">
        <v>13</v>
      </c>
      <c r="AW4337" s="3">
        <v>1</v>
      </c>
      <c r="AX4337" s="3">
        <v>13</v>
      </c>
      <c r="AY4337" s="3">
        <v>100</v>
      </c>
      <c r="AZ4337" s="6" t="str">
        <f t="shared" si="473"/>
        <v>2411.4</v>
      </c>
      <c r="BC4337" s="12" t="s">
        <v>11039</v>
      </c>
      <c r="BJ4337" s="12">
        <f t="shared" si="474"/>
        <v>0</v>
      </c>
      <c r="BK4337" s="12">
        <f t="shared" si="475"/>
        <v>0</v>
      </c>
      <c r="CQ4337" s="3" t="str">
        <f>CONCATENATE(baseURL!$A$1,baseURL!$B$1,baseURL!$C$1,".",C4337,".",L4337,".pkl&amp;seq=",BC4337)</f>
        <v>http://proteomics.broadinstitute.org/millscripts/viewfeed.pl?side=xl&amp;cycle=1&amp;fixedMods=iaaC&amp;file=msdataSM/iPRG2012_nd/cpick_in/iPRG2012_nd.2411.4.3.pkl&amp;seq=LQTYGETTAVDALQKGLK</v>
      </c>
    </row>
    <row r="4338" spans="1:95" x14ac:dyDescent="0.2">
      <c r="A4338" s="3">
        <v>4720</v>
      </c>
      <c r="B4338" s="2" t="s">
        <v>11040</v>
      </c>
      <c r="C4338" s="2" t="s">
        <v>11023</v>
      </c>
      <c r="D4338" s="3">
        <v>11408</v>
      </c>
      <c r="E4338" s="3">
        <v>11397</v>
      </c>
      <c r="F4338" s="3">
        <v>50638</v>
      </c>
      <c r="G4338" s="3">
        <v>13807</v>
      </c>
      <c r="H4338" s="3">
        <v>41.075299999999999</v>
      </c>
      <c r="I4338" s="30">
        <v>688.36099000000002</v>
      </c>
      <c r="J4338" s="30">
        <v>688.36022839999998</v>
      </c>
      <c r="K4338" s="30">
        <v>7.6000000000000004E-4</v>
      </c>
      <c r="L4338" s="3">
        <v>3</v>
      </c>
      <c r="M4338" s="3">
        <v>3</v>
      </c>
      <c r="N4338" s="10">
        <f t="shared" si="469"/>
        <v>1</v>
      </c>
      <c r="O4338" s="35">
        <v>3</v>
      </c>
      <c r="P4338" s="17"/>
      <c r="Q4338" s="40">
        <v>2063.0655299999999</v>
      </c>
      <c r="R4338" s="40">
        <v>688.36003000000005</v>
      </c>
      <c r="S4338" s="18">
        <f t="shared" si="470"/>
        <v>1.3946190338269009</v>
      </c>
      <c r="T4338" s="18">
        <f t="shared" si="471"/>
        <v>0.28822126690170857</v>
      </c>
      <c r="U4338" s="18">
        <f t="shared" si="472"/>
        <v>0.24696378712147443</v>
      </c>
      <c r="V4338" s="30">
        <v>688.36019999999996</v>
      </c>
      <c r="W4338" s="3" t="s">
        <v>47</v>
      </c>
      <c r="X4338" s="3" t="s">
        <v>47</v>
      </c>
      <c r="Y4338" s="3" t="s">
        <v>47</v>
      </c>
      <c r="Z4338" s="3" t="s">
        <v>47</v>
      </c>
      <c r="AA4338" s="3" t="s">
        <v>47</v>
      </c>
      <c r="AB4338" s="12" t="s">
        <v>47</v>
      </c>
      <c r="AC4338" s="3" t="s">
        <v>47</v>
      </c>
      <c r="AD4338" s="3" t="s">
        <v>47</v>
      </c>
      <c r="AE4338" s="3" t="s">
        <v>47</v>
      </c>
      <c r="AF4338" s="3" t="s">
        <v>47</v>
      </c>
      <c r="AG4338" s="3" t="s">
        <v>47</v>
      </c>
      <c r="AH4338" s="3" t="s">
        <v>47</v>
      </c>
      <c r="AI4338" s="3" t="s">
        <v>47</v>
      </c>
      <c r="AJ4338" s="3" t="s">
        <v>47</v>
      </c>
      <c r="AL4338" s="3" t="s">
        <v>48</v>
      </c>
      <c r="AM4338" s="3" t="s">
        <v>47</v>
      </c>
      <c r="AN4338" s="3" t="s">
        <v>48</v>
      </c>
      <c r="AU4338" s="3">
        <v>0</v>
      </c>
      <c r="AV4338" s="3">
        <v>15</v>
      </c>
      <c r="AW4338" s="3">
        <v>1</v>
      </c>
      <c r="AX4338" s="3">
        <v>15</v>
      </c>
      <c r="AY4338" s="3">
        <v>100</v>
      </c>
      <c r="AZ4338" s="6" t="str">
        <f t="shared" si="473"/>
        <v>2411.6</v>
      </c>
      <c r="BC4338" s="12" t="s">
        <v>11041</v>
      </c>
      <c r="BJ4338" s="12">
        <f t="shared" si="474"/>
        <v>0</v>
      </c>
      <c r="BK4338" s="12">
        <f t="shared" si="475"/>
        <v>0</v>
      </c>
      <c r="CQ4338" s="3" t="str">
        <f>CONCATENATE(baseURL!$A$1,baseURL!$B$1,baseURL!$C$1,".",C4338,".",L4338,".pkl&amp;seq=",BC4338)</f>
        <v>http://proteomics.broadinstitute.org/millscripts/viewfeed.pl?side=xl&amp;cycle=1&amp;fixedMods=iaaC&amp;file=msdataSM/iPRG2012_nd/cpick_in/iPRG2012_nd.2411.6.3.pkl&amp;seq=VVNEPTAAALAYGLEKSDSK</v>
      </c>
    </row>
    <row r="4339" spans="1:95" x14ac:dyDescent="0.2">
      <c r="A4339" s="3">
        <v>1553</v>
      </c>
      <c r="B4339" s="2" t="s">
        <v>11042</v>
      </c>
      <c r="C4339" s="2" t="s">
        <v>11026</v>
      </c>
      <c r="D4339" s="3">
        <v>11409</v>
      </c>
      <c r="E4339" s="3">
        <v>11398</v>
      </c>
      <c r="F4339" s="3">
        <v>50639</v>
      </c>
      <c r="G4339" s="3">
        <v>13808</v>
      </c>
      <c r="H4339" s="3">
        <v>41.077800000000003</v>
      </c>
      <c r="I4339" s="30">
        <v>796.37941000000001</v>
      </c>
      <c r="J4339" s="30">
        <v>796.37706149999997</v>
      </c>
      <c r="K4339" s="30">
        <v>2.3500000000000001E-3</v>
      </c>
      <c r="L4339" s="3">
        <v>2</v>
      </c>
      <c r="M4339" s="3">
        <v>2</v>
      </c>
      <c r="N4339" s="10">
        <f t="shared" si="469"/>
        <v>1</v>
      </c>
      <c r="O4339" s="35">
        <v>2</v>
      </c>
      <c r="P4339" s="17"/>
      <c r="Q4339" s="40">
        <v>1591.7499499999999</v>
      </c>
      <c r="R4339" s="40">
        <v>796.37860999999998</v>
      </c>
      <c r="S4339" s="18">
        <f t="shared" si="470"/>
        <v>1.0045473220665198</v>
      </c>
      <c r="T4339" s="18">
        <f t="shared" si="471"/>
        <v>-1.9444269102262921</v>
      </c>
      <c r="U4339" s="18">
        <f t="shared" si="472"/>
        <v>-1.89608307026137</v>
      </c>
      <c r="V4339" s="30">
        <v>796.37710000000004</v>
      </c>
      <c r="X4339" s="3" t="s">
        <v>47</v>
      </c>
      <c r="Y4339" s="3" t="s">
        <v>47</v>
      </c>
      <c r="Z4339" s="3" t="s">
        <v>52</v>
      </c>
      <c r="AB4339" s="12" t="s">
        <v>47</v>
      </c>
      <c r="AC4339" s="3" t="s">
        <v>48</v>
      </c>
      <c r="AD4339" s="3" t="s">
        <v>47</v>
      </c>
      <c r="AG4339" s="3" t="s">
        <v>47</v>
      </c>
      <c r="AL4339" s="3" t="s">
        <v>52</v>
      </c>
      <c r="AU4339" s="3">
        <v>0</v>
      </c>
      <c r="AV4339" s="3">
        <v>5</v>
      </c>
      <c r="AW4339" s="3">
        <v>1</v>
      </c>
      <c r="AX4339" s="3">
        <v>5</v>
      </c>
      <c r="AY4339" s="3">
        <v>100</v>
      </c>
      <c r="AZ4339" s="6" t="str">
        <f t="shared" si="473"/>
        <v>2411.7</v>
      </c>
      <c r="BC4339" s="12" t="s">
        <v>11043</v>
      </c>
      <c r="BJ4339" s="12">
        <f t="shared" si="474"/>
        <v>0</v>
      </c>
      <c r="BK4339" s="12">
        <f t="shared" si="475"/>
        <v>0</v>
      </c>
      <c r="CQ4339" s="3" t="str">
        <f>CONCATENATE(baseURL!$A$1,baseURL!$B$1,baseURL!$C$1,".",C4339,".",L4339,".pkl&amp;seq=",BC4339)</f>
        <v>http://proteomics.broadinstitute.org/millscripts/viewfeed.pl?side=xl&amp;cycle=1&amp;fixedMods=iaaC&amp;file=msdataSM/iPRG2012_nd/cpick_in/iPRG2012_nd.2411.7.2.pkl&amp;seq=EFDTQNSAPWGLAR</v>
      </c>
    </row>
    <row r="4340" spans="1:95" x14ac:dyDescent="0.2">
      <c r="A4340" s="3">
        <v>5003</v>
      </c>
      <c r="B4340" s="2" t="s">
        <v>11044</v>
      </c>
      <c r="C4340" s="2" t="s">
        <v>11045</v>
      </c>
      <c r="D4340" s="3">
        <v>11419</v>
      </c>
      <c r="E4340" s="3">
        <v>11408</v>
      </c>
      <c r="F4340" s="3">
        <v>50663</v>
      </c>
      <c r="G4340" s="3">
        <v>13819</v>
      </c>
      <c r="H4340" s="3">
        <v>41.100700000000003</v>
      </c>
      <c r="I4340" s="30">
        <v>662.36374999999998</v>
      </c>
      <c r="J4340" s="30">
        <v>662.36480129999995</v>
      </c>
      <c r="K4340" s="30">
        <v>-1.0499999999999999E-3</v>
      </c>
      <c r="L4340" s="3">
        <v>3</v>
      </c>
      <c r="M4340" s="3">
        <v>3</v>
      </c>
      <c r="N4340" s="10">
        <f t="shared" si="469"/>
        <v>1</v>
      </c>
      <c r="O4340" s="35">
        <v>3</v>
      </c>
      <c r="P4340" s="17"/>
      <c r="Q4340" s="40">
        <v>1985.0801100000001</v>
      </c>
      <c r="R4340" s="40">
        <v>662.36488999999995</v>
      </c>
      <c r="S4340" s="18">
        <f t="shared" si="470"/>
        <v>-1.7211057185774863</v>
      </c>
      <c r="T4340" s="18">
        <f t="shared" si="471"/>
        <v>-0.13391410283244184</v>
      </c>
      <c r="U4340" s="18">
        <f t="shared" si="472"/>
        <v>-0.13587676726063413</v>
      </c>
      <c r="V4340" s="30">
        <v>662.36479999999995</v>
      </c>
      <c r="W4340" s="3" t="s">
        <v>47</v>
      </c>
      <c r="X4340" s="3" t="s">
        <v>47</v>
      </c>
      <c r="Y4340" s="3" t="s">
        <v>47</v>
      </c>
      <c r="Z4340" s="3" t="s">
        <v>47</v>
      </c>
      <c r="AA4340" s="3" t="s">
        <v>48</v>
      </c>
      <c r="AB4340" s="12" t="s">
        <v>47</v>
      </c>
      <c r="AC4340" s="3" t="s">
        <v>47</v>
      </c>
      <c r="AD4340" s="3" t="s">
        <v>47</v>
      </c>
      <c r="AE4340" s="3" t="s">
        <v>47</v>
      </c>
      <c r="AF4340" s="3" t="s">
        <v>47</v>
      </c>
      <c r="AG4340" s="3" t="s">
        <v>47</v>
      </c>
      <c r="AH4340" s="3" t="s">
        <v>47</v>
      </c>
      <c r="AI4340" s="3" t="s">
        <v>47</v>
      </c>
      <c r="AJ4340" s="3" t="s">
        <v>47</v>
      </c>
      <c r="AK4340" s="3" t="s">
        <v>47</v>
      </c>
      <c r="AL4340" s="3" t="s">
        <v>47</v>
      </c>
      <c r="AM4340" s="3" t="s">
        <v>47</v>
      </c>
      <c r="AN4340" s="3" t="s">
        <v>47</v>
      </c>
      <c r="AU4340" s="3">
        <v>0</v>
      </c>
      <c r="AV4340" s="3">
        <v>17</v>
      </c>
      <c r="AW4340" s="3">
        <v>1</v>
      </c>
      <c r="AX4340" s="3">
        <v>17</v>
      </c>
      <c r="AY4340" s="3">
        <v>100</v>
      </c>
      <c r="AZ4340" s="6" t="str">
        <f t="shared" si="473"/>
        <v>2412.10</v>
      </c>
      <c r="BC4340" s="12" t="s">
        <v>11046</v>
      </c>
      <c r="BJ4340" s="12">
        <f t="shared" si="474"/>
        <v>0</v>
      </c>
      <c r="BK4340" s="12">
        <f t="shared" si="475"/>
        <v>0</v>
      </c>
      <c r="CQ4340" s="3" t="str">
        <f>CONCATENATE(baseURL!$A$1,baseURL!$B$1,baseURL!$C$1,".",C4340,".",L4340,".pkl&amp;seq=",BC4340)</f>
        <v>http://proteomics.broadinstitute.org/millscripts/viewfeed.pl?side=xl&amp;cycle=1&amp;fixedMods=iaaC&amp;file=msdataSM/iPRG2012_nd/cpick_in/iPRG2012_nd.2412.10.3.pkl&amp;seq=LELTKEETLNPLLQDTK</v>
      </c>
    </row>
    <row r="4341" spans="1:95" x14ac:dyDescent="0.2">
      <c r="A4341" s="3">
        <v>387</v>
      </c>
      <c r="B4341" s="2" t="s">
        <v>11047</v>
      </c>
      <c r="C4341" s="2" t="s">
        <v>11031</v>
      </c>
      <c r="D4341" s="3">
        <v>11412</v>
      </c>
      <c r="E4341" s="3">
        <v>11401</v>
      </c>
      <c r="F4341" s="3">
        <v>50656</v>
      </c>
      <c r="G4341" s="3">
        <v>13812</v>
      </c>
      <c r="H4341" s="3">
        <v>41.088999999999999</v>
      </c>
      <c r="I4341" s="30">
        <v>521.79908999999998</v>
      </c>
      <c r="J4341" s="30">
        <v>521.79908790000002</v>
      </c>
      <c r="K4341" s="30">
        <v>0</v>
      </c>
      <c r="L4341" s="3">
        <v>0</v>
      </c>
      <c r="M4341" s="3">
        <v>0</v>
      </c>
      <c r="N4341" s="10">
        <f t="shared" si="469"/>
        <v>1</v>
      </c>
      <c r="O4341" s="35">
        <v>2</v>
      </c>
      <c r="P4341" s="17"/>
      <c r="Q4341" s="40">
        <v>1042.58914</v>
      </c>
      <c r="R4341" s="40">
        <v>521.79821000000004</v>
      </c>
      <c r="S4341" s="18">
        <f t="shared" si="470"/>
        <v>1.6864756970673844</v>
      </c>
      <c r="T4341" s="18">
        <f t="shared" si="471"/>
        <v>1.682451152865533</v>
      </c>
      <c r="U4341" s="18">
        <f t="shared" si="472"/>
        <v>1.1307052969543956</v>
      </c>
      <c r="V4341" s="30">
        <v>521.79880000000003</v>
      </c>
      <c r="Z4341" s="3" t="s">
        <v>48</v>
      </c>
      <c r="AA4341" s="3" t="s">
        <v>47</v>
      </c>
      <c r="AB4341" s="12" t="s">
        <v>47</v>
      </c>
      <c r="AD4341" s="3" t="s">
        <v>48</v>
      </c>
      <c r="AE4341" s="3" t="s">
        <v>47</v>
      </c>
      <c r="AF4341" s="3" t="s">
        <v>47</v>
      </c>
      <c r="AG4341" s="3" t="s">
        <v>47</v>
      </c>
      <c r="AI4341" s="3" t="s">
        <v>48</v>
      </c>
      <c r="AK4341" s="3" t="s">
        <v>52</v>
      </c>
      <c r="AO4341" s="3" t="s">
        <v>48</v>
      </c>
      <c r="AU4341" s="3">
        <v>0</v>
      </c>
      <c r="AV4341" s="3">
        <v>5</v>
      </c>
      <c r="AW4341" s="3">
        <v>1</v>
      </c>
      <c r="AX4341" s="3">
        <v>5</v>
      </c>
      <c r="AY4341" s="3">
        <v>100</v>
      </c>
      <c r="AZ4341" s="6" t="str">
        <f t="shared" si="473"/>
        <v>2412.3</v>
      </c>
      <c r="BB4341" s="12" t="s">
        <v>79</v>
      </c>
      <c r="BC4341" s="12" t="s">
        <v>10726</v>
      </c>
      <c r="BJ4341" s="12">
        <f t="shared" si="474"/>
        <v>0</v>
      </c>
      <c r="BK4341" s="12">
        <f t="shared" si="475"/>
        <v>0</v>
      </c>
      <c r="CQ4341" s="3" t="str">
        <f>CONCATENATE(baseURL!$A$1,baseURL!$B$1,"+Acetyl",baseURL!$C$1,".",C4341,".",L4341,".pkl&amp;seq=",BC4341)</f>
        <v>http://proteomics.broadinstitute.org/millscripts/viewfeed.pl?side=xl&amp;cycle=1&amp;fixedMods=iaaC+Acetyl&amp;file=msdataSM/iPRG2012_nd/cpick_in/iPRG2012_nd.2412.3.0.pkl&amp;seq=ASNEVLVLR</v>
      </c>
    </row>
    <row r="4342" spans="1:95" x14ac:dyDescent="0.2">
      <c r="A4342" s="3">
        <v>7</v>
      </c>
      <c r="B4342" s="2" t="s">
        <v>11050</v>
      </c>
      <c r="C4342" s="2" t="s">
        <v>11051</v>
      </c>
      <c r="D4342" s="3">
        <v>11421</v>
      </c>
      <c r="E4342" s="3">
        <v>11410</v>
      </c>
      <c r="F4342" s="3">
        <v>50675</v>
      </c>
      <c r="G4342" s="3">
        <v>13822</v>
      </c>
      <c r="H4342" s="3">
        <v>41.114400000000003</v>
      </c>
      <c r="I4342" s="30">
        <v>426.22744</v>
      </c>
      <c r="J4342" s="30">
        <v>426.2253604</v>
      </c>
      <c r="K4342" s="30">
        <v>2.0799999999999998E-3</v>
      </c>
      <c r="L4342" s="3">
        <v>2</v>
      </c>
      <c r="M4342" s="3">
        <v>2</v>
      </c>
      <c r="N4342" s="10">
        <f t="shared" si="469"/>
        <v>1</v>
      </c>
      <c r="O4342" s="35">
        <v>2</v>
      </c>
      <c r="P4342" s="17"/>
      <c r="Q4342" s="40">
        <v>851.44439</v>
      </c>
      <c r="R4342" s="40">
        <v>426.22582999999997</v>
      </c>
      <c r="S4342" s="18">
        <f t="shared" si="470"/>
        <v>3.7773402893669465</v>
      </c>
      <c r="T4342" s="18">
        <f t="shared" si="471"/>
        <v>-1.1017633538867875</v>
      </c>
      <c r="U4342" s="18">
        <f t="shared" si="472"/>
        <v>-1.0088548598623865</v>
      </c>
      <c r="V4342" s="30">
        <v>426.22539999999998</v>
      </c>
      <c r="Z4342" s="3" t="s">
        <v>47</v>
      </c>
      <c r="AB4342" s="12" t="s">
        <v>52</v>
      </c>
      <c r="AG4342" s="3" t="s">
        <v>47</v>
      </c>
      <c r="AI4342" s="3" t="s">
        <v>52</v>
      </c>
      <c r="AK4342" s="3" t="s">
        <v>47</v>
      </c>
      <c r="AL4342" s="3" t="s">
        <v>48</v>
      </c>
      <c r="AN4342" s="3" t="s">
        <v>47</v>
      </c>
      <c r="AP4342" s="3" t="s">
        <v>48</v>
      </c>
      <c r="AU4342" s="3">
        <v>0</v>
      </c>
      <c r="AV4342" s="3">
        <v>4</v>
      </c>
      <c r="AW4342" s="3">
        <v>1</v>
      </c>
      <c r="AX4342" s="3">
        <v>4</v>
      </c>
      <c r="AY4342" s="3">
        <v>100</v>
      </c>
      <c r="AZ4342" s="6" t="str">
        <f t="shared" si="473"/>
        <v>2413.1</v>
      </c>
      <c r="BB4342" s="12" t="s">
        <v>79</v>
      </c>
      <c r="BC4342" s="12" t="s">
        <v>11052</v>
      </c>
      <c r="BJ4342" s="12">
        <f t="shared" si="474"/>
        <v>0</v>
      </c>
      <c r="BK4342" s="12">
        <f t="shared" si="475"/>
        <v>0</v>
      </c>
      <c r="CQ4342" s="3" t="str">
        <f>CONCATENATE(baseURL!$A$1,baseURL!$B$1,"+Acetyl",baseURL!$C$1,".",C4342,".",L4342,".pkl&amp;seq=",BC4342)</f>
        <v>http://proteomics.broadinstitute.org/millscripts/viewfeed.pl?side=xl&amp;cycle=1&amp;fixedMods=iaaC+Acetyl&amp;file=msdataSM/iPRG2012_nd/cpick_in/iPRG2012_nd.2413.1.2.pkl&amp;seq=MDLFKR</v>
      </c>
    </row>
    <row r="4343" spans="1:95" x14ac:dyDescent="0.2">
      <c r="A4343" s="3">
        <v>7024</v>
      </c>
      <c r="B4343" s="2" t="s">
        <v>11053</v>
      </c>
      <c r="C4343" s="2" t="s">
        <v>11054</v>
      </c>
      <c r="D4343" s="3">
        <v>11422</v>
      </c>
      <c r="E4343" s="3">
        <v>11411</v>
      </c>
      <c r="F4343" s="3">
        <v>50676</v>
      </c>
      <c r="G4343" s="3">
        <v>13823</v>
      </c>
      <c r="H4343" s="3">
        <v>41.118600000000001</v>
      </c>
      <c r="I4343" s="30">
        <v>573.96988999999996</v>
      </c>
      <c r="J4343" s="30">
        <v>574.30010609999999</v>
      </c>
      <c r="K4343" s="30">
        <v>-0.33022000000000001</v>
      </c>
      <c r="L4343" s="3">
        <v>0</v>
      </c>
      <c r="M4343" s="3">
        <v>3</v>
      </c>
      <c r="N4343" s="10">
        <f t="shared" si="469"/>
        <v>1</v>
      </c>
      <c r="O4343" s="35">
        <v>3</v>
      </c>
      <c r="P4343" s="17"/>
      <c r="Q4343" s="40">
        <v>1720.8752099999999</v>
      </c>
      <c r="R4343" s="40">
        <v>574.29659000000004</v>
      </c>
      <c r="S4343" s="18">
        <f t="shared" si="470"/>
        <v>-568.86982386587636</v>
      </c>
      <c r="T4343" s="18">
        <f t="shared" si="471"/>
        <v>6.1224462432489251</v>
      </c>
      <c r="U4343" s="18">
        <f t="shared" si="472"/>
        <v>6.1118245539394112</v>
      </c>
      <c r="V4343" s="30">
        <v>574.30010000000004</v>
      </c>
      <c r="X4343" s="3" t="s">
        <v>47</v>
      </c>
      <c r="Y4343" s="3" t="s">
        <v>47</v>
      </c>
      <c r="Z4343" s="3" t="s">
        <v>47</v>
      </c>
      <c r="AA4343" s="3" t="s">
        <v>48</v>
      </c>
      <c r="AB4343" s="12" t="s">
        <v>47</v>
      </c>
      <c r="AC4343" s="3" t="s">
        <v>47</v>
      </c>
      <c r="AD4343" s="3" t="s">
        <v>47</v>
      </c>
      <c r="AE4343" s="3" t="s">
        <v>47</v>
      </c>
      <c r="AF4343" s="3" t="s">
        <v>47</v>
      </c>
      <c r="AG4343" s="3" t="s">
        <v>47</v>
      </c>
      <c r="AH4343" s="3" t="s">
        <v>47</v>
      </c>
      <c r="AK4343" s="3" t="s">
        <v>47</v>
      </c>
      <c r="AM4343" s="3" t="s">
        <v>47</v>
      </c>
      <c r="AU4343" s="3">
        <v>0</v>
      </c>
      <c r="AV4343" s="3">
        <v>12</v>
      </c>
      <c r="AW4343" s="3">
        <v>2</v>
      </c>
      <c r="AX4343" s="3">
        <v>7</v>
      </c>
      <c r="AY4343" s="3">
        <v>58.33</v>
      </c>
      <c r="AZ4343" s="6" t="str">
        <f t="shared" si="473"/>
        <v>2413.2</v>
      </c>
      <c r="BC4343" s="12" t="s">
        <v>11055</v>
      </c>
      <c r="BJ4343" s="12">
        <f t="shared" si="474"/>
        <v>0</v>
      </c>
      <c r="BK4343" s="12">
        <f t="shared" si="475"/>
        <v>0</v>
      </c>
      <c r="BO4343" s="3" t="s">
        <v>54</v>
      </c>
      <c r="BP4343" s="3" t="s">
        <v>54</v>
      </c>
      <c r="BR4343" s="3" t="s">
        <v>54</v>
      </c>
      <c r="BY4343" s="3" t="s">
        <v>11056</v>
      </c>
      <c r="BZ4343" s="3" t="s">
        <v>11056</v>
      </c>
      <c r="CB4343" s="3" t="s">
        <v>11056</v>
      </c>
      <c r="CC4343" s="3" t="s">
        <v>11056</v>
      </c>
      <c r="CG4343" s="3" t="s">
        <v>11056</v>
      </c>
      <c r="CQ4343" s="3" t="str">
        <f>CONCATENATE(baseURL!$A$1,baseURL!$B$1,baseURL!$C$1,".",C4343,".",L4343,".pkl&amp;seq=",BC4343,"&amp;varMods=Deamidated-Q+Deamidated-N")</f>
        <v>http://proteomics.broadinstitute.org/millscripts/viewfeed.pl?side=xl&amp;cycle=1&amp;fixedMods=iaaC&amp;file=msdataSM/iPRG2012_nd/cpick_in/iPRG2012_nd.2413.2.0.pkl&amp;seq=KDqYVPEVSALDLSR&amp;varMods=Deamidated-Q+Deamidated-N</v>
      </c>
    </row>
    <row r="4344" spans="1:95" x14ac:dyDescent="0.2">
      <c r="A4344" s="3">
        <v>33</v>
      </c>
      <c r="B4344" s="2" t="s">
        <v>11057</v>
      </c>
      <c r="C4344" s="2" t="s">
        <v>11058</v>
      </c>
      <c r="D4344" s="3">
        <v>11423</v>
      </c>
      <c r="E4344" s="3">
        <v>11412</v>
      </c>
      <c r="F4344" s="3">
        <v>50677</v>
      </c>
      <c r="G4344" s="3">
        <v>13824</v>
      </c>
      <c r="H4344" s="3">
        <v>41.122799999999998</v>
      </c>
      <c r="I4344" s="30">
        <v>735.87315000000001</v>
      </c>
      <c r="J4344" s="30">
        <v>735.86905300000001</v>
      </c>
      <c r="K4344" s="30">
        <v>4.1000000000000003E-3</v>
      </c>
      <c r="L4344" s="3">
        <v>2</v>
      </c>
      <c r="M4344" s="3">
        <v>2</v>
      </c>
      <c r="N4344" s="10">
        <f t="shared" si="469"/>
        <v>1</v>
      </c>
      <c r="O4344" s="35">
        <v>2</v>
      </c>
      <c r="P4344" s="17"/>
      <c r="Q4344" s="40">
        <v>1470.73694</v>
      </c>
      <c r="R4344" s="40">
        <v>735.87211000000002</v>
      </c>
      <c r="S4344" s="18">
        <f t="shared" si="470"/>
        <v>1.4132890564218417</v>
      </c>
      <c r="T4344" s="18">
        <f t="shared" si="471"/>
        <v>-4.1542544668699586</v>
      </c>
      <c r="U4344" s="18">
        <f t="shared" si="472"/>
        <v>-4.0903846729800621</v>
      </c>
      <c r="V4344" s="30">
        <v>735.8691</v>
      </c>
      <c r="Z4344" s="3" t="s">
        <v>47</v>
      </c>
      <c r="AA4344" s="3" t="s">
        <v>47</v>
      </c>
      <c r="AD4344" s="3" t="s">
        <v>47</v>
      </c>
      <c r="AF4344" s="3" t="s">
        <v>47</v>
      </c>
      <c r="AK4344" s="3" t="s">
        <v>52</v>
      </c>
      <c r="AL4344" s="3" t="s">
        <v>48</v>
      </c>
      <c r="AM4344" s="3" t="s">
        <v>47</v>
      </c>
      <c r="AO4344" s="3" t="s">
        <v>48</v>
      </c>
      <c r="AP4344" s="3" t="s">
        <v>48</v>
      </c>
      <c r="AU4344" s="3">
        <v>0</v>
      </c>
      <c r="AV4344" s="3">
        <v>5</v>
      </c>
      <c r="AW4344" s="3">
        <v>1</v>
      </c>
      <c r="AX4344" s="3">
        <v>5</v>
      </c>
      <c r="AY4344" s="3">
        <v>100</v>
      </c>
      <c r="AZ4344" s="6" t="str">
        <f t="shared" si="473"/>
        <v>2413.3</v>
      </c>
      <c r="BB4344" s="12" t="s">
        <v>79</v>
      </c>
      <c r="BC4344" s="12" t="s">
        <v>11059</v>
      </c>
      <c r="BJ4344" s="12">
        <f t="shared" si="474"/>
        <v>0</v>
      </c>
      <c r="BK4344" s="12">
        <f t="shared" si="475"/>
        <v>0</v>
      </c>
      <c r="CQ4344" s="3" t="str">
        <f>CONCATENATE(baseURL!$A$1,baseURL!$B$1,"+Acetyl",baseURL!$C$1,".",C4344,".",L4344,".pkl&amp;seq=",BC4344)</f>
        <v>http://proteomics.broadinstitute.org/millscripts/viewfeed.pl?side=xl&amp;cycle=1&amp;fixedMods=iaaC+Acetyl&amp;file=msdataSM/iPRG2012_nd/cpick_in/iPRG2012_nd.2413.3.2.pkl&amp;seq=MDPELQALREAR</v>
      </c>
    </row>
    <row r="4345" spans="1:95" x14ac:dyDescent="0.2">
      <c r="A4345" s="3">
        <v>1444</v>
      </c>
      <c r="B4345" s="2" t="s">
        <v>11060</v>
      </c>
      <c r="C4345" s="2" t="s">
        <v>11061</v>
      </c>
      <c r="D4345" s="3">
        <v>11435</v>
      </c>
      <c r="E4345" s="3">
        <v>11424</v>
      </c>
      <c r="F4345" s="3">
        <v>50706</v>
      </c>
      <c r="G4345" s="3">
        <v>13837</v>
      </c>
      <c r="H4345" s="3">
        <v>41.148099999999999</v>
      </c>
      <c r="I4345" s="30">
        <v>673.32548999999995</v>
      </c>
      <c r="J4345" s="30">
        <v>673.32132739999997</v>
      </c>
      <c r="K4345" s="30">
        <v>4.1599999999999996E-3</v>
      </c>
      <c r="L4345" s="3">
        <v>3</v>
      </c>
      <c r="M4345" s="3">
        <v>3</v>
      </c>
      <c r="N4345" s="10">
        <f t="shared" si="469"/>
        <v>1</v>
      </c>
      <c r="O4345" s="35">
        <v>3</v>
      </c>
      <c r="P4345" s="17"/>
      <c r="Q4345" s="40">
        <v>2017.9501600000001</v>
      </c>
      <c r="R4345" s="40">
        <v>673.32156999999995</v>
      </c>
      <c r="S4345" s="18">
        <f t="shared" si="470"/>
        <v>5.8218838882492756</v>
      </c>
      <c r="T4345" s="18">
        <f t="shared" si="471"/>
        <v>-0.36030332427738126</v>
      </c>
      <c r="U4345" s="18">
        <f t="shared" si="472"/>
        <v>-0.25247965828846353</v>
      </c>
      <c r="V4345" s="30">
        <v>673.32140000000004</v>
      </c>
      <c r="X4345" s="3" t="s">
        <v>47</v>
      </c>
      <c r="Y4345" s="3" t="s">
        <v>47</v>
      </c>
      <c r="Z4345" s="3" t="s">
        <v>52</v>
      </c>
      <c r="AA4345" s="3" t="s">
        <v>47</v>
      </c>
      <c r="AB4345" s="12" t="s">
        <v>52</v>
      </c>
      <c r="AC4345" s="3" t="s">
        <v>52</v>
      </c>
      <c r="AE4345" s="3" t="s">
        <v>48</v>
      </c>
      <c r="AL4345" s="3" t="s">
        <v>52</v>
      </c>
      <c r="AU4345" s="3">
        <v>0</v>
      </c>
      <c r="AV4345" s="3">
        <v>3</v>
      </c>
      <c r="AW4345" s="3">
        <v>1</v>
      </c>
      <c r="AX4345" s="3">
        <v>3</v>
      </c>
      <c r="AY4345" s="3">
        <v>100</v>
      </c>
      <c r="AZ4345" s="6" t="str">
        <f t="shared" si="473"/>
        <v>2414.11</v>
      </c>
      <c r="BC4345" s="12" t="s">
        <v>11062</v>
      </c>
      <c r="BJ4345" s="12">
        <f t="shared" si="474"/>
        <v>0</v>
      </c>
      <c r="BK4345" s="12">
        <f t="shared" si="475"/>
        <v>0</v>
      </c>
      <c r="CQ4345" s="3" t="str">
        <f>CONCATENATE(baseURL!$A$1,baseURL!$B$1,baseURL!$C$1,".",C4345,".",L4345,".pkl&amp;seq=",BC4345)</f>
        <v>http://proteomics.broadinstitute.org/millscripts/viewfeed.pl?side=xl&amp;cycle=1&amp;fixedMods=iaaC&amp;file=msdataSM/iPRG2012_nd/cpick_in/iPRG2012_nd.2414.11.3.pkl&amp;seq=AGEVNGKDYNFVSVDEFK</v>
      </c>
    </row>
    <row r="4346" spans="1:95" x14ac:dyDescent="0.2">
      <c r="A4346" s="3">
        <v>6603</v>
      </c>
      <c r="B4346" s="2" t="s">
        <v>11067</v>
      </c>
      <c r="C4346" s="2" t="s">
        <v>11068</v>
      </c>
      <c r="D4346" s="3">
        <v>11448</v>
      </c>
      <c r="E4346" s="3">
        <v>11437</v>
      </c>
      <c r="F4346" s="3">
        <v>50727</v>
      </c>
      <c r="G4346" s="3">
        <v>13851</v>
      </c>
      <c r="H4346" s="3">
        <v>41.170900000000003</v>
      </c>
      <c r="I4346" s="30">
        <v>709.03755000000001</v>
      </c>
      <c r="J4346" s="30">
        <v>709.03498830000001</v>
      </c>
      <c r="K4346" s="30">
        <v>2.5600000000000002E-3</v>
      </c>
      <c r="L4346" s="3">
        <v>3</v>
      </c>
      <c r="M4346" s="3">
        <v>3</v>
      </c>
      <c r="N4346" s="10">
        <f t="shared" si="469"/>
        <v>1</v>
      </c>
      <c r="O4346" s="35">
        <v>3</v>
      </c>
      <c r="P4346" s="17"/>
      <c r="Q4346" s="40">
        <v>2125.0924100000002</v>
      </c>
      <c r="R4346" s="40">
        <v>709.03565000000003</v>
      </c>
      <c r="S4346" s="18">
        <f t="shared" si="470"/>
        <v>2.6796960067914894</v>
      </c>
      <c r="T4346" s="18">
        <f t="shared" si="471"/>
        <v>-0.93323939356688479</v>
      </c>
      <c r="U4346" s="18">
        <f t="shared" si="472"/>
        <v>-1.057774739590468</v>
      </c>
      <c r="V4346" s="30">
        <v>709.03489999999999</v>
      </c>
      <c r="W4346" s="3" t="s">
        <v>47</v>
      </c>
      <c r="X4346" s="3" t="s">
        <v>47</v>
      </c>
      <c r="Y4346" s="3" t="s">
        <v>47</v>
      </c>
      <c r="Z4346" s="3" t="s">
        <v>47</v>
      </c>
      <c r="AA4346" s="3" t="s">
        <v>48</v>
      </c>
      <c r="AB4346" s="12" t="s">
        <v>47</v>
      </c>
      <c r="AC4346" s="3" t="s">
        <v>47</v>
      </c>
      <c r="AD4346" s="3" t="s">
        <v>47</v>
      </c>
      <c r="AE4346" s="3" t="s">
        <v>47</v>
      </c>
      <c r="AF4346" s="3" t="s">
        <v>48</v>
      </c>
      <c r="AG4346" s="3" t="s">
        <v>47</v>
      </c>
      <c r="AI4346" s="3" t="s">
        <v>47</v>
      </c>
      <c r="AK4346" s="3" t="s">
        <v>47</v>
      </c>
      <c r="AL4346" s="3" t="s">
        <v>47</v>
      </c>
      <c r="AU4346" s="3">
        <v>0</v>
      </c>
      <c r="AV4346" s="3">
        <v>12</v>
      </c>
      <c r="AW4346" s="3">
        <v>1</v>
      </c>
      <c r="AX4346" s="3">
        <v>12</v>
      </c>
      <c r="AY4346" s="3">
        <v>100</v>
      </c>
      <c r="AZ4346" s="6" t="str">
        <f t="shared" si="473"/>
        <v>2415.11</v>
      </c>
      <c r="BC4346" s="12" t="s">
        <v>11069</v>
      </c>
      <c r="BJ4346" s="12">
        <f t="shared" si="474"/>
        <v>0</v>
      </c>
      <c r="BK4346" s="12">
        <f t="shared" si="475"/>
        <v>0</v>
      </c>
      <c r="CQ4346" s="3" t="str">
        <f>CONCATENATE(baseURL!$A$1,baseURL!$B$1,baseURL!$C$1,".",C4346,".",L4346,".pkl&amp;seq=",BC4346)</f>
        <v>http://proteomics.broadinstitute.org/millscripts/viewfeed.pl?side=xl&amp;cycle=1&amp;fixedMods=iaaC&amp;file=msdataSM/iPRG2012_nd/cpick_in/iPRG2012_nd.2415.11.3.pkl&amp;seq=DSKSPLLLQTSNGGAAYFAGK</v>
      </c>
    </row>
    <row r="4347" spans="1:95" x14ac:dyDescent="0.2">
      <c r="A4347" s="3">
        <v>2265</v>
      </c>
      <c r="B4347" s="2" t="s">
        <v>11070</v>
      </c>
      <c r="C4347" s="2" t="s">
        <v>11071</v>
      </c>
      <c r="D4347" s="3">
        <v>11450</v>
      </c>
      <c r="E4347" s="3">
        <v>11439</v>
      </c>
      <c r="F4347" s="3">
        <v>50729</v>
      </c>
      <c r="G4347" s="3">
        <v>13853</v>
      </c>
      <c r="H4347" s="3">
        <v>41.174199999999999</v>
      </c>
      <c r="I4347" s="30">
        <v>801.38409999999999</v>
      </c>
      <c r="J4347" s="30">
        <v>801.38502410000001</v>
      </c>
      <c r="K4347" s="30">
        <v>-9.2000000000000003E-4</v>
      </c>
      <c r="L4347" s="3">
        <v>3</v>
      </c>
      <c r="M4347" s="3">
        <v>3</v>
      </c>
      <c r="N4347" s="10">
        <f t="shared" si="469"/>
        <v>1</v>
      </c>
      <c r="O4347" s="35">
        <v>3</v>
      </c>
      <c r="P4347" s="17"/>
      <c r="Q4347" s="40">
        <v>2402.143</v>
      </c>
      <c r="R4347" s="40">
        <v>801.38585</v>
      </c>
      <c r="S4347" s="18">
        <f t="shared" si="470"/>
        <v>-2.1837171195566549</v>
      </c>
      <c r="T4347" s="18">
        <f t="shared" si="471"/>
        <v>-1.0305896965803327</v>
      </c>
      <c r="U4347" s="18">
        <f t="shared" si="472"/>
        <v>-3.0572039672941989</v>
      </c>
      <c r="V4347" s="30">
        <v>801.38340000000005</v>
      </c>
      <c r="Y4347" s="3" t="s">
        <v>47</v>
      </c>
      <c r="Z4347" s="3" t="s">
        <v>47</v>
      </c>
      <c r="AA4347" s="3" t="s">
        <v>47</v>
      </c>
      <c r="AF4347" s="3" t="s">
        <v>48</v>
      </c>
      <c r="AH4347" s="3" t="s">
        <v>52</v>
      </c>
      <c r="AI4347" s="3" t="s">
        <v>48</v>
      </c>
      <c r="AU4347" s="3">
        <v>0</v>
      </c>
      <c r="AV4347" s="3">
        <v>3</v>
      </c>
      <c r="AW4347" s="3">
        <v>1</v>
      </c>
      <c r="AX4347" s="3">
        <v>3</v>
      </c>
      <c r="AY4347" s="3">
        <v>100</v>
      </c>
      <c r="AZ4347" s="6" t="str">
        <f t="shared" si="473"/>
        <v>2415.13</v>
      </c>
      <c r="BC4347" s="12" t="s">
        <v>11072</v>
      </c>
      <c r="BJ4347" s="12">
        <f t="shared" si="474"/>
        <v>0</v>
      </c>
      <c r="BK4347" s="12">
        <f t="shared" si="475"/>
        <v>0</v>
      </c>
      <c r="CQ4347" s="3" t="str">
        <f>CONCATENATE(baseURL!$A$1,baseURL!$B$1,baseURL!$C$1,".",C4347,".",L4347,".pkl&amp;seq=",BC4347)</f>
        <v>http://proteomics.broadinstitute.org/millscripts/viewfeed.pl?side=xl&amp;cycle=1&amp;fixedMods=iaaC&amp;file=msdataSM/iPRG2012_nd/cpick_in/iPRG2012_nd.2415.13.3.pkl&amp;seq=LSENGQRDLDRLAAQTLEEDE</v>
      </c>
    </row>
    <row r="4348" spans="1:95" x14ac:dyDescent="0.2">
      <c r="A4348" s="3">
        <v>6442</v>
      </c>
      <c r="B4348" s="2" t="s">
        <v>11073</v>
      </c>
      <c r="C4348" s="2" t="s">
        <v>11074</v>
      </c>
      <c r="D4348" s="3">
        <v>11451</v>
      </c>
      <c r="E4348" s="3">
        <v>11440</v>
      </c>
      <c r="F4348" s="3">
        <v>50730</v>
      </c>
      <c r="G4348" s="3">
        <v>13854</v>
      </c>
      <c r="H4348" s="3">
        <v>41.175800000000002</v>
      </c>
      <c r="I4348" s="30">
        <v>876.89963</v>
      </c>
      <c r="J4348" s="30">
        <v>876.89525570000001</v>
      </c>
      <c r="K4348" s="30">
        <v>4.3699999999999998E-3</v>
      </c>
      <c r="L4348" s="3">
        <v>2</v>
      </c>
      <c r="M4348" s="3">
        <v>2</v>
      </c>
      <c r="N4348" s="10">
        <f t="shared" si="469"/>
        <v>1</v>
      </c>
      <c r="O4348" s="35">
        <v>2</v>
      </c>
      <c r="P4348" s="17"/>
      <c r="Q4348" s="40">
        <v>1752.78639</v>
      </c>
      <c r="R4348" s="40">
        <v>876.89683000000002</v>
      </c>
      <c r="S4348" s="18">
        <f t="shared" si="470"/>
        <v>3.1930780271828141</v>
      </c>
      <c r="T4348" s="18">
        <f t="shared" si="471"/>
        <v>-1.7953081208147172</v>
      </c>
      <c r="U4348" s="18">
        <f t="shared" si="472"/>
        <v>-1.9728660668849225</v>
      </c>
      <c r="V4348" s="30">
        <v>876.89509999999996</v>
      </c>
      <c r="W4348" s="3" t="s">
        <v>47</v>
      </c>
      <c r="X4348" s="3" t="s">
        <v>47</v>
      </c>
      <c r="Y4348" s="3" t="s">
        <v>47</v>
      </c>
      <c r="Z4348" s="3" t="s">
        <v>47</v>
      </c>
      <c r="AA4348" s="3" t="s">
        <v>47</v>
      </c>
      <c r="AB4348" s="12" t="s">
        <v>47</v>
      </c>
      <c r="AC4348" s="3" t="s">
        <v>47</v>
      </c>
      <c r="AD4348" s="3" t="s">
        <v>47</v>
      </c>
      <c r="AE4348" s="3" t="s">
        <v>47</v>
      </c>
      <c r="AF4348" s="3" t="s">
        <v>47</v>
      </c>
      <c r="AG4348" s="3" t="s">
        <v>47</v>
      </c>
      <c r="AH4348" s="3" t="s">
        <v>47</v>
      </c>
      <c r="AI4348" s="3" t="s">
        <v>47</v>
      </c>
      <c r="AJ4348" s="3" t="s">
        <v>47</v>
      </c>
      <c r="AK4348" s="3" t="s">
        <v>47</v>
      </c>
      <c r="AL4348" s="3" t="s">
        <v>47</v>
      </c>
      <c r="AU4348" s="3">
        <v>0</v>
      </c>
      <c r="AV4348" s="3">
        <v>16</v>
      </c>
      <c r="AW4348" s="3">
        <v>1</v>
      </c>
      <c r="AX4348" s="3">
        <v>16</v>
      </c>
      <c r="AY4348" s="3">
        <v>100</v>
      </c>
      <c r="AZ4348" s="6" t="str">
        <f t="shared" si="473"/>
        <v>2415.14</v>
      </c>
      <c r="BC4348" s="12" t="s">
        <v>10548</v>
      </c>
      <c r="BJ4348" s="12">
        <f t="shared" si="474"/>
        <v>0</v>
      </c>
      <c r="BK4348" s="12">
        <f t="shared" si="475"/>
        <v>0</v>
      </c>
      <c r="CQ4348" s="3" t="str">
        <f>CONCATENATE(baseURL!$A$1,baseURL!$B$1,baseURL!$C$1,".",C4348,".",L4348,".pkl&amp;seq=",BC4348)</f>
        <v>http://proteomics.broadinstitute.org/millscripts/viewfeed.pl?side=xl&amp;cycle=1&amp;fixedMods=iaaC&amp;file=msdataSM/iPRG2012_nd/cpick_in/iPRG2012_nd.2415.14.2.pkl&amp;seq=LVSWYDNEYGYSTR</v>
      </c>
    </row>
    <row r="4349" spans="1:95" x14ac:dyDescent="0.2">
      <c r="A4349" s="3">
        <v>7142</v>
      </c>
      <c r="B4349" s="2" t="s">
        <v>11075</v>
      </c>
      <c r="C4349" s="2" t="s">
        <v>11076</v>
      </c>
      <c r="D4349" s="3">
        <v>11441</v>
      </c>
      <c r="E4349" s="3">
        <v>11430</v>
      </c>
      <c r="F4349" s="3">
        <v>50720</v>
      </c>
      <c r="G4349" s="3">
        <v>13844</v>
      </c>
      <c r="H4349" s="3">
        <v>41.162500000000001</v>
      </c>
      <c r="I4349" s="30">
        <v>554.03191000000004</v>
      </c>
      <c r="J4349" s="30">
        <v>554.03082429999995</v>
      </c>
      <c r="K4349" s="30">
        <v>1.09E-3</v>
      </c>
      <c r="L4349" s="3">
        <v>0</v>
      </c>
      <c r="M4349" s="3">
        <v>4</v>
      </c>
      <c r="N4349" s="10">
        <f t="shared" si="469"/>
        <v>1</v>
      </c>
      <c r="O4349" s="35">
        <v>4</v>
      </c>
      <c r="P4349" s="17"/>
      <c r="Q4349" s="40">
        <v>2213.1019299999998</v>
      </c>
      <c r="R4349" s="40">
        <v>554.03093999999999</v>
      </c>
      <c r="S4349" s="18">
        <f t="shared" si="470"/>
        <v>1.7508047475689641</v>
      </c>
      <c r="T4349" s="18">
        <f t="shared" si="471"/>
        <v>-0.20883310242127887</v>
      </c>
      <c r="U4349" s="18">
        <f t="shared" si="472"/>
        <v>-0.43318880343125321</v>
      </c>
      <c r="V4349" s="30">
        <v>554.03070000000002</v>
      </c>
      <c r="W4349" s="3" t="s">
        <v>47</v>
      </c>
      <c r="X4349" s="3" t="s">
        <v>47</v>
      </c>
      <c r="Y4349" s="3" t="s">
        <v>47</v>
      </c>
      <c r="AA4349" s="3" t="s">
        <v>47</v>
      </c>
      <c r="AB4349" s="12" t="s">
        <v>47</v>
      </c>
      <c r="AC4349" s="3" t="s">
        <v>47</v>
      </c>
      <c r="AE4349" s="3" t="s">
        <v>47</v>
      </c>
      <c r="AF4349" s="3" t="s">
        <v>47</v>
      </c>
      <c r="AH4349" s="3" t="s">
        <v>47</v>
      </c>
      <c r="AI4349" s="3" t="s">
        <v>47</v>
      </c>
      <c r="AK4349" s="3" t="s">
        <v>47</v>
      </c>
      <c r="AL4349" s="3" t="s">
        <v>52</v>
      </c>
      <c r="AO4349" s="3" t="s">
        <v>48</v>
      </c>
      <c r="AP4349" s="3" t="s">
        <v>48</v>
      </c>
      <c r="AU4349" s="3">
        <v>0</v>
      </c>
      <c r="AV4349" s="3">
        <v>11</v>
      </c>
      <c r="AW4349" s="3">
        <v>1</v>
      </c>
      <c r="AX4349" s="3">
        <v>11</v>
      </c>
      <c r="AY4349" s="3">
        <v>100</v>
      </c>
      <c r="AZ4349" s="6" t="str">
        <f t="shared" si="473"/>
        <v>2415.4</v>
      </c>
      <c r="BC4349" s="12" t="s">
        <v>11077</v>
      </c>
      <c r="BJ4349" s="12">
        <f t="shared" si="474"/>
        <v>0</v>
      </c>
      <c r="BK4349" s="12">
        <f t="shared" si="475"/>
        <v>0</v>
      </c>
      <c r="BN4349" s="3" t="s">
        <v>277</v>
      </c>
      <c r="BR4349" s="3" t="s">
        <v>277</v>
      </c>
      <c r="CQ4349" s="3" t="str">
        <f>CONCATENATE(baseURL!$A$1,baseURL!$B$1,baseURL!$C$1,".",C4349,".",L4349,".pkl&amp;seq=",BC4349,"&amp;varMods=Oxidation-M")</f>
        <v>http://proteomics.broadinstitute.org/millscripts/viewfeed.pl?side=xl&amp;cycle=1&amp;fixedMods=iaaC&amp;file=msdataSM/iPRG2012_nd/cpick_in/iPRG2012_nd.2415.4.0.pkl&amp;seq=AmGYRVLGLDGGEGKEELFR&amp;varMods=Oxidation-M</v>
      </c>
    </row>
    <row r="4350" spans="1:95" x14ac:dyDescent="0.2">
      <c r="A4350" s="3">
        <v>3794</v>
      </c>
      <c r="B4350" s="2" t="s">
        <v>11078</v>
      </c>
      <c r="C4350" s="2" t="s">
        <v>11079</v>
      </c>
      <c r="D4350" s="3">
        <v>11443</v>
      </c>
      <c r="E4350" s="3">
        <v>11432</v>
      </c>
      <c r="F4350" s="3">
        <v>50722</v>
      </c>
      <c r="G4350" s="3">
        <v>13846</v>
      </c>
      <c r="H4350" s="3">
        <v>41.164200000000001</v>
      </c>
      <c r="I4350" s="30">
        <v>584.09126000000003</v>
      </c>
      <c r="J4350" s="30">
        <v>584.0879377</v>
      </c>
      <c r="K4350" s="30">
        <v>3.32E-3</v>
      </c>
      <c r="L4350" s="3">
        <v>0</v>
      </c>
      <c r="M4350" s="3">
        <v>4</v>
      </c>
      <c r="N4350" s="10">
        <f t="shared" si="469"/>
        <v>1</v>
      </c>
      <c r="O4350" s="35">
        <v>4</v>
      </c>
      <c r="P4350" s="17"/>
      <c r="Q4350" s="40">
        <v>2333.32996</v>
      </c>
      <c r="R4350" s="40">
        <v>584.08794999999998</v>
      </c>
      <c r="S4350" s="18">
        <f t="shared" si="470"/>
        <v>5.6669547797654092</v>
      </c>
      <c r="T4350" s="18">
        <f t="shared" si="471"/>
        <v>-2.1058472410386431E-2</v>
      </c>
      <c r="U4350" s="18">
        <f t="shared" si="472"/>
        <v>-0.42801773249601344</v>
      </c>
      <c r="V4350" s="30">
        <v>584.08770000000004</v>
      </c>
      <c r="W4350" s="3" t="s">
        <v>47</v>
      </c>
      <c r="X4350" s="3" t="s">
        <v>47</v>
      </c>
      <c r="Y4350" s="3" t="s">
        <v>47</v>
      </c>
      <c r="Z4350" s="3" t="s">
        <v>47</v>
      </c>
      <c r="AA4350" s="3" t="s">
        <v>47</v>
      </c>
      <c r="AC4350" s="3" t="s">
        <v>47</v>
      </c>
      <c r="AE4350" s="3" t="s">
        <v>47</v>
      </c>
      <c r="AF4350" s="3" t="s">
        <v>47</v>
      </c>
      <c r="AG4350" s="3" t="s">
        <v>52</v>
      </c>
      <c r="AI4350" s="3" t="s">
        <v>48</v>
      </c>
      <c r="AK4350" s="3" t="s">
        <v>47</v>
      </c>
      <c r="AL4350" s="3" t="s">
        <v>47</v>
      </c>
      <c r="AM4350" s="3" t="s">
        <v>47</v>
      </c>
      <c r="AN4350" s="3" t="s">
        <v>47</v>
      </c>
      <c r="AU4350" s="3">
        <v>0</v>
      </c>
      <c r="AV4350" s="3">
        <v>12</v>
      </c>
      <c r="AW4350" s="3">
        <v>1</v>
      </c>
      <c r="AX4350" s="3">
        <v>12</v>
      </c>
      <c r="AY4350" s="3">
        <v>100</v>
      </c>
      <c r="AZ4350" s="6" t="str">
        <f t="shared" si="473"/>
        <v>2415.6</v>
      </c>
      <c r="BC4350" s="12" t="s">
        <v>11080</v>
      </c>
      <c r="BJ4350" s="12">
        <f t="shared" si="474"/>
        <v>0</v>
      </c>
      <c r="BK4350" s="12">
        <f t="shared" si="475"/>
        <v>0</v>
      </c>
      <c r="CQ4350" s="3" t="str">
        <f>CONCATENATE(baseURL!$A$1,baseURL!$B$1,baseURL!$C$1,".",C4350,".",L4350,".pkl&amp;seq=",BC4350)</f>
        <v>http://proteomics.broadinstitute.org/millscripts/viewfeed.pl?side=xl&amp;cycle=1&amp;fixedMods=iaaC&amp;file=msdataSM/iPRG2012_nd/cpick_in/iPRG2012_nd.2415.6.0.pkl&amp;seq=LNLALNKNSLPGDKSALVPGGVR</v>
      </c>
    </row>
    <row r="4351" spans="1:95" x14ac:dyDescent="0.2">
      <c r="A4351" s="3">
        <v>1411</v>
      </c>
      <c r="B4351" s="2" t="s">
        <v>11081</v>
      </c>
      <c r="C4351" s="2" t="s">
        <v>11082</v>
      </c>
      <c r="D4351" s="3">
        <v>11444</v>
      </c>
      <c r="E4351" s="3">
        <v>11433</v>
      </c>
      <c r="F4351" s="3">
        <v>50723</v>
      </c>
      <c r="G4351" s="3">
        <v>13847</v>
      </c>
      <c r="H4351" s="3">
        <v>41.164999999999999</v>
      </c>
      <c r="I4351" s="30">
        <v>600.00909999999999</v>
      </c>
      <c r="J4351" s="30">
        <v>600.00708810000003</v>
      </c>
      <c r="K4351" s="30">
        <v>2.0100000000000001E-3</v>
      </c>
      <c r="L4351" s="3">
        <v>0</v>
      </c>
      <c r="M4351" s="3">
        <v>3</v>
      </c>
      <c r="N4351" s="10">
        <f t="shared" si="469"/>
        <v>1</v>
      </c>
      <c r="O4351" s="35">
        <v>3</v>
      </c>
      <c r="P4351" s="17"/>
      <c r="Q4351" s="40">
        <v>1798.0068900000001</v>
      </c>
      <c r="R4351" s="40">
        <v>600.00715000000002</v>
      </c>
      <c r="S4351" s="18">
        <f t="shared" si="470"/>
        <v>3.2499612712369466</v>
      </c>
      <c r="T4351" s="18">
        <f t="shared" si="471"/>
        <v>-0.10316543726438995</v>
      </c>
      <c r="U4351" s="18">
        <f t="shared" si="472"/>
        <v>-0.58332638207032972</v>
      </c>
      <c r="V4351" s="30">
        <v>600.0068</v>
      </c>
      <c r="W4351" s="3" t="s">
        <v>47</v>
      </c>
      <c r="X4351" s="3" t="s">
        <v>47</v>
      </c>
      <c r="Y4351" s="3" t="s">
        <v>47</v>
      </c>
      <c r="Z4351" s="3" t="s">
        <v>47</v>
      </c>
      <c r="AA4351" s="3" t="s">
        <v>47</v>
      </c>
      <c r="AB4351" s="12" t="s">
        <v>65</v>
      </c>
      <c r="AD4351" s="3" t="s">
        <v>47</v>
      </c>
      <c r="AG4351" s="3" t="s">
        <v>48</v>
      </c>
      <c r="AH4351" s="3" t="s">
        <v>48</v>
      </c>
      <c r="AL4351" s="3" t="s">
        <v>48</v>
      </c>
      <c r="AM4351" s="3" t="s">
        <v>48</v>
      </c>
      <c r="AU4351" s="3">
        <v>1</v>
      </c>
      <c r="AV4351" s="3">
        <v>6</v>
      </c>
      <c r="AW4351" s="3">
        <v>1</v>
      </c>
      <c r="AX4351" s="3">
        <v>6</v>
      </c>
      <c r="AY4351" s="3">
        <v>100</v>
      </c>
      <c r="AZ4351" s="6" t="str">
        <f t="shared" si="473"/>
        <v>2415.7</v>
      </c>
      <c r="BC4351" s="12" t="s">
        <v>10941</v>
      </c>
      <c r="BJ4351" s="12">
        <f t="shared" si="474"/>
        <v>0</v>
      </c>
      <c r="BK4351" s="12">
        <f t="shared" si="475"/>
        <v>0</v>
      </c>
      <c r="BX4351" s="3" t="s">
        <v>11083</v>
      </c>
      <c r="CQ4351" s="3" t="str">
        <f>CONCATENATE(baseURL!$A$1,baseURL!$B$1,baseURL!$C$1,".",C4351,".",L4351,".pkl&amp;seq=",BC4351)</f>
        <v>http://proteomics.broadinstitute.org/millscripts/viewfeed.pl?side=xl&amp;cycle=1&amp;fixedMods=iaaC&amp;file=msdataSM/iPRG2012_nd/cpick_in/iPRG2012_nd.2415.7.0.pkl&amp;seq=SQLDEVVLVGGSTRLPK</v>
      </c>
    </row>
    <row r="4352" spans="1:95" x14ac:dyDescent="0.2">
      <c r="A4352" s="3">
        <v>3042</v>
      </c>
      <c r="B4352" s="2" t="s">
        <v>11063</v>
      </c>
      <c r="C4352" s="2" t="s">
        <v>11064</v>
      </c>
      <c r="D4352" s="3">
        <v>11446</v>
      </c>
      <c r="E4352" s="3">
        <v>11435</v>
      </c>
      <c r="F4352" s="3">
        <v>50725</v>
      </c>
      <c r="G4352" s="3">
        <v>13849</v>
      </c>
      <c r="H4352" s="3">
        <v>41.167499999999997</v>
      </c>
      <c r="I4352" s="30">
        <v>650.66575</v>
      </c>
      <c r="J4352" s="30">
        <v>650.66213860000005</v>
      </c>
      <c r="K4352" s="30">
        <v>3.6099999999999999E-3</v>
      </c>
      <c r="L4352" s="3">
        <v>6</v>
      </c>
      <c r="M4352" s="3">
        <v>3</v>
      </c>
      <c r="N4352" s="10">
        <f t="shared" si="469"/>
        <v>-1</v>
      </c>
      <c r="O4352" s="35">
        <v>3</v>
      </c>
      <c r="P4352" s="17"/>
      <c r="Q4352" s="40">
        <v>1949.9749400000001</v>
      </c>
      <c r="R4352" s="40">
        <v>650.66315999999995</v>
      </c>
      <c r="S4352" s="18">
        <f t="shared" si="470"/>
        <v>3.980554239546489</v>
      </c>
      <c r="T4352" s="18">
        <f t="shared" si="471"/>
        <v>-1.5697830501108838</v>
      </c>
      <c r="U4352" s="18">
        <f t="shared" si="472"/>
        <v>-1.6291071403805228</v>
      </c>
      <c r="V4352" s="30">
        <v>650.66210000000001</v>
      </c>
      <c r="X4352" s="3" t="s">
        <v>47</v>
      </c>
      <c r="Y4352" s="3" t="s">
        <v>47</v>
      </c>
      <c r="Z4352" s="3" t="s">
        <v>52</v>
      </c>
      <c r="AA4352" s="3" t="s">
        <v>47</v>
      </c>
      <c r="AB4352" s="12" t="s">
        <v>47</v>
      </c>
      <c r="AC4352" s="3" t="s">
        <v>47</v>
      </c>
      <c r="AE4352" s="3" t="s">
        <v>47</v>
      </c>
      <c r="AG4352" s="3" t="s">
        <v>52</v>
      </c>
      <c r="AH4352" s="3" t="s">
        <v>47</v>
      </c>
      <c r="AI4352" s="3" t="s">
        <v>47</v>
      </c>
      <c r="AL4352" s="3" t="s">
        <v>52</v>
      </c>
      <c r="AO4352" s="3" t="s">
        <v>47</v>
      </c>
      <c r="AQ4352" s="3" t="s">
        <v>65</v>
      </c>
      <c r="AU4352" s="3">
        <v>1</v>
      </c>
      <c r="AV4352" s="3">
        <v>9</v>
      </c>
      <c r="AW4352" s="3">
        <v>1</v>
      </c>
      <c r="AX4352" s="3">
        <v>9</v>
      </c>
      <c r="AY4352" s="3">
        <v>100</v>
      </c>
      <c r="AZ4352" s="6" t="str">
        <f t="shared" si="473"/>
        <v>2415.9</v>
      </c>
      <c r="BC4352" s="12" t="s">
        <v>11065</v>
      </c>
      <c r="BJ4352" s="12">
        <f t="shared" si="474"/>
        <v>1</v>
      </c>
      <c r="BK4352" s="12">
        <f t="shared" si="475"/>
        <v>0</v>
      </c>
      <c r="CM4352" s="3" t="s">
        <v>11066</v>
      </c>
      <c r="CQ4352" s="3" t="str">
        <f>CONCATENATE(baseURL!$A$1,baseURL!$B$1,baseURL!$C$1,".",C4352,".",L4352,".pkl&amp;seq=",BC4352)</f>
        <v>http://proteomics.broadinstitute.org/millscripts/viewfeed.pl?side=xl&amp;cycle=1&amp;fixedMods=iaaC&amp;file=msdataSM/iPRG2012_nd/cpick_in/iPRG2012_nd.2415.9.6.pkl&amp;seq=LGELAFNLGVKNNDGTCK</v>
      </c>
    </row>
    <row r="4353" spans="1:95" x14ac:dyDescent="0.2">
      <c r="A4353" s="3">
        <v>6345</v>
      </c>
      <c r="B4353" s="2" t="s">
        <v>11084</v>
      </c>
      <c r="C4353" s="2" t="s">
        <v>11073</v>
      </c>
      <c r="D4353" s="3">
        <v>11466</v>
      </c>
      <c r="E4353" s="3">
        <v>11455</v>
      </c>
      <c r="F4353" s="3">
        <v>50752</v>
      </c>
      <c r="G4353" s="3">
        <v>13870</v>
      </c>
      <c r="H4353" s="3">
        <v>41.197000000000003</v>
      </c>
      <c r="I4353" s="30">
        <v>733.99534000000006</v>
      </c>
      <c r="J4353" s="30">
        <v>733.99606530000005</v>
      </c>
      <c r="K4353" s="30">
        <v>-7.2999999999999996E-4</v>
      </c>
      <c r="L4353" s="3">
        <v>3</v>
      </c>
      <c r="M4353" s="3">
        <v>3</v>
      </c>
      <c r="N4353" s="10">
        <f t="shared" si="469"/>
        <v>1</v>
      </c>
      <c r="O4353" s="35">
        <v>3</v>
      </c>
      <c r="P4353" s="17"/>
      <c r="Q4353" s="40">
        <v>2199.9763899999998</v>
      </c>
      <c r="R4353" s="40">
        <v>733.99698000000001</v>
      </c>
      <c r="S4353" s="18">
        <f t="shared" si="470"/>
        <v>-2.2343416180705868</v>
      </c>
      <c r="T4353" s="18">
        <f t="shared" si="471"/>
        <v>-1.2461904134169224</v>
      </c>
      <c r="U4353" s="18">
        <f t="shared" si="472"/>
        <v>-1.6076360422854112</v>
      </c>
      <c r="V4353" s="30">
        <v>733.99580000000003</v>
      </c>
      <c r="W4353" s="3" t="s">
        <v>47</v>
      </c>
      <c r="X4353" s="3" t="s">
        <v>47</v>
      </c>
      <c r="Y4353" s="3" t="s">
        <v>47</v>
      </c>
      <c r="Z4353" s="3" t="s">
        <v>47</v>
      </c>
      <c r="AA4353" s="3" t="s">
        <v>47</v>
      </c>
      <c r="AB4353" s="12" t="s">
        <v>47</v>
      </c>
      <c r="AC4353" s="3" t="s">
        <v>47</v>
      </c>
      <c r="AD4353" s="3" t="s">
        <v>47</v>
      </c>
      <c r="AE4353" s="3" t="s">
        <v>47</v>
      </c>
      <c r="AF4353" s="3" t="s">
        <v>47</v>
      </c>
      <c r="AG4353" s="3" t="s">
        <v>47</v>
      </c>
      <c r="AH4353" s="3" t="s">
        <v>47</v>
      </c>
      <c r="AI4353" s="3" t="s">
        <v>47</v>
      </c>
      <c r="AJ4353" s="3" t="s">
        <v>47</v>
      </c>
      <c r="AK4353" s="3" t="s">
        <v>47</v>
      </c>
      <c r="AL4353" s="3" t="s">
        <v>48</v>
      </c>
      <c r="AU4353" s="3">
        <v>0</v>
      </c>
      <c r="AV4353" s="3">
        <v>15</v>
      </c>
      <c r="AW4353" s="3">
        <v>1</v>
      </c>
      <c r="AX4353" s="3">
        <v>15</v>
      </c>
      <c r="AY4353" s="3">
        <v>100</v>
      </c>
      <c r="AZ4353" s="6" t="str">
        <f t="shared" si="473"/>
        <v>2416.15</v>
      </c>
      <c r="BC4353" s="12" t="s">
        <v>10254</v>
      </c>
      <c r="BJ4353" s="12">
        <f t="shared" si="474"/>
        <v>0</v>
      </c>
      <c r="BK4353" s="12">
        <f t="shared" si="475"/>
        <v>0</v>
      </c>
      <c r="CQ4353" s="3" t="str">
        <f>CONCATENATE(baseURL!$A$1,baseURL!$B$1,baseURL!$C$1,".",C4353,".",L4353,".pkl&amp;seq=",BC4353)</f>
        <v>http://proteomics.broadinstitute.org/millscripts/viewfeed.pl?side=xl&amp;cycle=1&amp;fixedMods=iaaC&amp;file=msdataSM/iPRG2012_nd/cpick_in/iPRG2012_nd.2416.15.3.pkl&amp;seq=TSSGNEMPPQDAEGWFYKR</v>
      </c>
    </row>
    <row r="4354" spans="1:95" x14ac:dyDescent="0.2">
      <c r="A4354" s="3">
        <v>7156</v>
      </c>
      <c r="B4354" s="2" t="s">
        <v>11085</v>
      </c>
      <c r="C4354" s="2" t="s">
        <v>11086</v>
      </c>
      <c r="D4354" s="3">
        <v>11467</v>
      </c>
      <c r="E4354" s="3">
        <v>11456</v>
      </c>
      <c r="F4354" s="3">
        <v>50753</v>
      </c>
      <c r="G4354" s="3">
        <v>13871</v>
      </c>
      <c r="H4354" s="3">
        <v>41.198599999999999</v>
      </c>
      <c r="I4354" s="30">
        <v>738.37278000000003</v>
      </c>
      <c r="J4354" s="30">
        <v>738.37115249999999</v>
      </c>
      <c r="K4354" s="30">
        <v>1.6299999999999999E-3</v>
      </c>
      <c r="L4354" s="3">
        <v>3</v>
      </c>
      <c r="M4354" s="3">
        <v>3</v>
      </c>
      <c r="N4354" s="10">
        <f t="shared" ref="N4354:N4417" si="476">IF(AND(M4354&gt;0,L4354&gt;0), IF(M4354=L4354,1,-1), 1)</f>
        <v>1</v>
      </c>
      <c r="O4354" s="35">
        <v>3</v>
      </c>
      <c r="P4354" s="17"/>
      <c r="Q4354" s="40">
        <v>2213.1019299999998</v>
      </c>
      <c r="R4354" s="40">
        <v>738.37216000000001</v>
      </c>
      <c r="S4354" s="18">
        <f t="shared" ref="S4354:S4417" si="477">1000000*(I4354-R4354)/R4354</f>
        <v>0.83968496323895281</v>
      </c>
      <c r="T4354" s="18">
        <f t="shared" ref="T4354:T4417" si="478">1000000*(J4354-R4354)/R4354</f>
        <v>-1.3644880652248059</v>
      </c>
      <c r="U4354" s="18">
        <f t="shared" ref="U4354:U4417" si="479">1000000*(V4354-R4354)/R4354</f>
        <v>-1.3001573623302056</v>
      </c>
      <c r="V4354" s="30">
        <v>738.37120000000004</v>
      </c>
      <c r="W4354" s="3" t="s">
        <v>47</v>
      </c>
      <c r="X4354" s="3" t="s">
        <v>47</v>
      </c>
      <c r="Y4354" s="3" t="s">
        <v>47</v>
      </c>
      <c r="AA4354" s="3" t="s">
        <v>47</v>
      </c>
      <c r="AB4354" s="12" t="s">
        <v>47</v>
      </c>
      <c r="AC4354" s="3" t="s">
        <v>47</v>
      </c>
      <c r="AD4354" s="3" t="s">
        <v>47</v>
      </c>
      <c r="AF4354" s="3" t="s">
        <v>48</v>
      </c>
      <c r="AG4354" s="3" t="s">
        <v>47</v>
      </c>
      <c r="AH4354" s="3" t="s">
        <v>47</v>
      </c>
      <c r="AI4354" s="3" t="s">
        <v>47</v>
      </c>
      <c r="AL4354" s="3" t="s">
        <v>52</v>
      </c>
      <c r="AN4354" s="3" t="s">
        <v>48</v>
      </c>
      <c r="AO4354" s="3" t="s">
        <v>47</v>
      </c>
      <c r="AP4354" s="3" t="s">
        <v>48</v>
      </c>
      <c r="AR4354" s="3" t="s">
        <v>47</v>
      </c>
      <c r="AU4354" s="3">
        <v>0</v>
      </c>
      <c r="AV4354" s="3">
        <v>12</v>
      </c>
      <c r="AW4354" s="3">
        <v>1</v>
      </c>
      <c r="AX4354" s="3">
        <v>12</v>
      </c>
      <c r="AY4354" s="3">
        <v>100</v>
      </c>
      <c r="AZ4354" s="6" t="str">
        <f t="shared" ref="AZ4354:AZ4417" si="480">HYPERLINK(CQ4354,C4354)</f>
        <v>2416.16</v>
      </c>
      <c r="BC4354" s="12" t="s">
        <v>11077</v>
      </c>
      <c r="BJ4354" s="12">
        <f t="shared" ref="BJ4354:BJ4417" si="481">LEN(BC4354)-LEN(SUBSTITUTE(BC4354,"C",""))</f>
        <v>0</v>
      </c>
      <c r="BK4354" s="12">
        <f t="shared" ref="BK4354:BK4417" si="482">LEN(BC4354)-LEN(SUBSTITUTE(BC4354,"c",""))</f>
        <v>0</v>
      </c>
      <c r="BN4354" s="3" t="s">
        <v>277</v>
      </c>
      <c r="BR4354" s="3" t="s">
        <v>277</v>
      </c>
      <c r="CQ4354" s="3" t="str">
        <f>CONCATENATE(baseURL!$A$1,baseURL!$B$1,baseURL!$C$1,".",C4354,".",L4354,".pkl&amp;seq=",BC4354,"&amp;varMods=Oxidation-M")</f>
        <v>http://proteomics.broadinstitute.org/millscripts/viewfeed.pl?side=xl&amp;cycle=1&amp;fixedMods=iaaC&amp;file=msdataSM/iPRG2012_nd/cpick_in/iPRG2012_nd.2416.16.3.pkl&amp;seq=AmGYRVLGLDGGEGKEELFR&amp;varMods=Oxidation-M</v>
      </c>
    </row>
    <row r="4355" spans="1:95" x14ac:dyDescent="0.2">
      <c r="A4355" s="3">
        <v>4618</v>
      </c>
      <c r="B4355" s="2" t="s">
        <v>11087</v>
      </c>
      <c r="C4355" s="2" t="s">
        <v>11088</v>
      </c>
      <c r="D4355" s="3">
        <v>11468</v>
      </c>
      <c r="E4355" s="3">
        <v>11457</v>
      </c>
      <c r="F4355" s="3">
        <v>50754</v>
      </c>
      <c r="G4355" s="3">
        <v>13872</v>
      </c>
      <c r="H4355" s="3">
        <v>41.200299999999999</v>
      </c>
      <c r="I4355" s="30">
        <v>814.38646000000006</v>
      </c>
      <c r="J4355" s="30">
        <v>814.38202260000003</v>
      </c>
      <c r="K4355" s="30">
        <v>4.4400000000000004E-3</v>
      </c>
      <c r="L4355" s="3">
        <v>3</v>
      </c>
      <c r="M4355" s="3">
        <v>3</v>
      </c>
      <c r="N4355" s="10">
        <f t="shared" si="476"/>
        <v>1</v>
      </c>
      <c r="O4355" s="35">
        <v>3</v>
      </c>
      <c r="P4355" s="17"/>
      <c r="Q4355" s="40">
        <v>2441.13679</v>
      </c>
      <c r="R4355" s="40">
        <v>814.38378</v>
      </c>
      <c r="S4355" s="18">
        <f t="shared" si="477"/>
        <v>3.2908317501790871</v>
      </c>
      <c r="T4355" s="18">
        <f t="shared" si="478"/>
        <v>-2.1579506408809381</v>
      </c>
      <c r="U4355" s="18">
        <f t="shared" si="479"/>
        <v>-2.3084939142922316</v>
      </c>
      <c r="V4355" s="30">
        <v>814.38189999999997</v>
      </c>
      <c r="W4355" s="3" t="s">
        <v>47</v>
      </c>
      <c r="X4355" s="3" t="s">
        <v>47</v>
      </c>
      <c r="Y4355" s="3" t="s">
        <v>47</v>
      </c>
      <c r="Z4355" s="3" t="s">
        <v>47</v>
      </c>
      <c r="AA4355" s="3" t="s">
        <v>47</v>
      </c>
      <c r="AB4355" s="12" t="s">
        <v>47</v>
      </c>
      <c r="AC4355" s="3" t="s">
        <v>47</v>
      </c>
      <c r="AD4355" s="3" t="s">
        <v>47</v>
      </c>
      <c r="AE4355" s="3" t="s">
        <v>47</v>
      </c>
      <c r="AF4355" s="3" t="s">
        <v>47</v>
      </c>
      <c r="AG4355" s="3" t="s">
        <v>48</v>
      </c>
      <c r="AI4355" s="3" t="s">
        <v>47</v>
      </c>
      <c r="AK4355" s="3" t="s">
        <v>47</v>
      </c>
      <c r="AL4355" s="3" t="s">
        <v>48</v>
      </c>
      <c r="AM4355" s="3" t="s">
        <v>47</v>
      </c>
      <c r="AU4355" s="3">
        <v>0</v>
      </c>
      <c r="AV4355" s="3">
        <v>13</v>
      </c>
      <c r="AW4355" s="3">
        <v>1</v>
      </c>
      <c r="AX4355" s="3">
        <v>13</v>
      </c>
      <c r="AY4355" s="3">
        <v>100</v>
      </c>
      <c r="AZ4355" s="6" t="str">
        <f t="shared" si="480"/>
        <v>2416.17</v>
      </c>
      <c r="BC4355" s="12" t="s">
        <v>11089</v>
      </c>
      <c r="BJ4355" s="12">
        <f t="shared" si="481"/>
        <v>0</v>
      </c>
      <c r="BK4355" s="12">
        <f t="shared" si="482"/>
        <v>0</v>
      </c>
      <c r="CQ4355" s="3" t="str">
        <f>CONCATENATE(baseURL!$A$1,baseURL!$B$1,baseURL!$C$1,".",C4355,".",L4355,".pkl&amp;seq=",BC4355)</f>
        <v>http://proteomics.broadinstitute.org/millscripts/viewfeed.pl?side=xl&amp;cycle=1&amp;fixedMods=iaaC&amp;file=msdataSM/iPRG2012_nd/cpick_in/iPRG2012_nd.2416.17.3.pkl&amp;seq=LEEELGDNAVFAGENFHHGDKL</v>
      </c>
    </row>
    <row r="4356" spans="1:95" x14ac:dyDescent="0.2">
      <c r="A4356" s="3">
        <v>7680</v>
      </c>
      <c r="B4356" s="2" t="s">
        <v>11095</v>
      </c>
      <c r="C4356" s="2" t="s">
        <v>11096</v>
      </c>
      <c r="D4356" s="3">
        <v>11470</v>
      </c>
      <c r="E4356" s="3">
        <v>11459</v>
      </c>
      <c r="F4356" s="3">
        <v>50760</v>
      </c>
      <c r="G4356" s="3">
        <v>13875</v>
      </c>
      <c r="H4356" s="3">
        <v>41.211199999999998</v>
      </c>
      <c r="I4356" s="30">
        <v>495.26526999999999</v>
      </c>
      <c r="J4356" s="30">
        <v>495.26115049999999</v>
      </c>
      <c r="K4356" s="30">
        <v>4.1200000000000004E-3</v>
      </c>
      <c r="L4356" s="3">
        <v>4</v>
      </c>
      <c r="M4356" s="3">
        <v>4</v>
      </c>
      <c r="N4356" s="10">
        <f t="shared" si="476"/>
        <v>1</v>
      </c>
      <c r="O4356" s="35">
        <v>4</v>
      </c>
      <c r="Q4356" s="40">
        <v>1978.0214900000001</v>
      </c>
      <c r="R4356" s="40">
        <v>495.26083</v>
      </c>
      <c r="S4356" s="18">
        <f t="shared" si="477"/>
        <v>8.9649730627561066</v>
      </c>
      <c r="T4356" s="18">
        <f t="shared" si="478"/>
        <v>0.6471337537164471</v>
      </c>
      <c r="U4356" s="18">
        <f t="shared" si="479"/>
        <v>0.34325347317602045</v>
      </c>
      <c r="V4356" s="30">
        <v>495.26100000000002</v>
      </c>
      <c r="W4356" s="3" t="s">
        <v>47</v>
      </c>
      <c r="X4356" s="3" t="s">
        <v>47</v>
      </c>
      <c r="Y4356" s="3" t="s">
        <v>47</v>
      </c>
      <c r="Z4356" s="3" t="s">
        <v>52</v>
      </c>
      <c r="AA4356" s="3" t="s">
        <v>47</v>
      </c>
      <c r="AH4356" s="3" t="s">
        <v>47</v>
      </c>
      <c r="AK4356" s="3" t="s">
        <v>47</v>
      </c>
      <c r="AL4356" s="3" t="s">
        <v>52</v>
      </c>
      <c r="AO4356" s="3" t="s">
        <v>47</v>
      </c>
      <c r="AU4356" s="3">
        <v>0</v>
      </c>
      <c r="AV4356" s="3">
        <v>7</v>
      </c>
      <c r="AW4356" s="3">
        <v>1</v>
      </c>
      <c r="AX4356" s="3">
        <v>7</v>
      </c>
      <c r="AY4356" s="3">
        <v>100</v>
      </c>
      <c r="AZ4356" s="6" t="str">
        <f t="shared" si="480"/>
        <v>2417.2</v>
      </c>
      <c r="BC4356" s="12" t="s">
        <v>11097</v>
      </c>
      <c r="BI4356" s="12" t="s">
        <v>594</v>
      </c>
      <c r="BJ4356" s="12">
        <f t="shared" si="481"/>
        <v>0</v>
      </c>
      <c r="BK4356" s="12">
        <f t="shared" si="482"/>
        <v>1</v>
      </c>
      <c r="BR4356" s="3" t="s">
        <v>594</v>
      </c>
      <c r="CQ4356" s="3" t="str">
        <f>CONCATENATE(baseURL!$A$1,baseURL!$B$1,baseURL!$C$1,".",C4356,".",L4356,".pkl&amp;seq=",BC4356,"&amp;varMods=ReducedCys-C")</f>
        <v>http://proteomics.broadinstitute.org/millscripts/viewfeed.pl?side=xl&amp;cycle=1&amp;fixedMods=iaaC&amp;file=msdataSM/iPRG2012_nd/cpick_in/iPRG2012_nd.2417.2.4.pkl&amp;seq=SLAPAYGLPVVLHSDHcAK&amp;varMods=ReducedCys-C</v>
      </c>
    </row>
    <row r="4357" spans="1:95" x14ac:dyDescent="0.2">
      <c r="A4357" s="3">
        <v>3723</v>
      </c>
      <c r="B4357" s="2" t="s">
        <v>11092</v>
      </c>
      <c r="C4357" s="2" t="s">
        <v>11093</v>
      </c>
      <c r="D4357" s="3">
        <v>11477</v>
      </c>
      <c r="E4357" s="3">
        <v>11466</v>
      </c>
      <c r="F4357" s="3">
        <v>50767</v>
      </c>
      <c r="G4357" s="3">
        <v>13882</v>
      </c>
      <c r="H4357" s="3">
        <v>41.224600000000002</v>
      </c>
      <c r="I4357" s="30">
        <v>832.40886999999998</v>
      </c>
      <c r="J4357" s="30">
        <v>832.40688030000001</v>
      </c>
      <c r="K4357" s="30">
        <v>1.99E-3</v>
      </c>
      <c r="L4357" s="3">
        <v>2</v>
      </c>
      <c r="M4357" s="3">
        <v>2</v>
      </c>
      <c r="N4357" s="10">
        <f t="shared" si="476"/>
        <v>1</v>
      </c>
      <c r="O4357" s="35">
        <v>2</v>
      </c>
      <c r="P4357" s="17"/>
      <c r="Q4357" s="40">
        <v>1663.80746</v>
      </c>
      <c r="R4357" s="40">
        <v>832.40737000000001</v>
      </c>
      <c r="S4357" s="18">
        <f t="shared" si="477"/>
        <v>1.8020023056313517</v>
      </c>
      <c r="T4357" s="18">
        <f t="shared" si="478"/>
        <v>-0.58829368606240584</v>
      </c>
      <c r="U4357" s="18">
        <f t="shared" si="479"/>
        <v>-0.80489436321751351</v>
      </c>
      <c r="V4357" s="30">
        <v>832.4067</v>
      </c>
      <c r="W4357" s="3" t="s">
        <v>47</v>
      </c>
      <c r="X4357" s="3" t="s">
        <v>47</v>
      </c>
      <c r="Y4357" s="3" t="s">
        <v>47</v>
      </c>
      <c r="Z4357" s="3" t="s">
        <v>47</v>
      </c>
      <c r="AA4357" s="3" t="s">
        <v>47</v>
      </c>
      <c r="AB4357" s="12" t="s">
        <v>47</v>
      </c>
      <c r="AC4357" s="3" t="s">
        <v>47</v>
      </c>
      <c r="AH4357" s="3" t="s">
        <v>48</v>
      </c>
      <c r="AI4357" s="3" t="s">
        <v>47</v>
      </c>
      <c r="AL4357" s="3" t="s">
        <v>48</v>
      </c>
      <c r="AU4357" s="3">
        <v>0</v>
      </c>
      <c r="AV4357" s="3">
        <v>8</v>
      </c>
      <c r="AW4357" s="3">
        <v>1</v>
      </c>
      <c r="AX4357" s="3">
        <v>8</v>
      </c>
      <c r="AY4357" s="3">
        <v>100</v>
      </c>
      <c r="AZ4357" s="6" t="str">
        <f t="shared" si="480"/>
        <v>2417.9</v>
      </c>
      <c r="BC4357" s="12" t="s">
        <v>11094</v>
      </c>
      <c r="BJ4357" s="12">
        <f t="shared" si="481"/>
        <v>0</v>
      </c>
      <c r="BK4357" s="12">
        <f t="shared" si="482"/>
        <v>0</v>
      </c>
      <c r="CQ4357" s="3" t="str">
        <f>CONCATENATE(baseURL!$A$1,baseURL!$B$1,baseURL!$C$1,".",C4357,".",L4357,".pkl&amp;seq=",BC4357)</f>
        <v>http://proteomics.broadinstitute.org/millscripts/viewfeed.pl?side=xl&amp;cycle=1&amp;fixedMods=iaaC&amp;file=msdataSM/iPRG2012_nd/cpick_in/iPRG2012_nd.2417.9.2.pkl&amp;seq=AAGANVDNVWADVYAK</v>
      </c>
    </row>
    <row r="4358" spans="1:95" x14ac:dyDescent="0.2">
      <c r="A4358" s="3">
        <v>6169</v>
      </c>
      <c r="B4358" s="2" t="s">
        <v>11101</v>
      </c>
      <c r="C4358" s="2" t="s">
        <v>11102</v>
      </c>
      <c r="D4358" s="3">
        <v>11484</v>
      </c>
      <c r="E4358" s="3">
        <v>11473</v>
      </c>
      <c r="F4358" s="3">
        <v>50786</v>
      </c>
      <c r="G4358" s="3">
        <v>13890</v>
      </c>
      <c r="H4358" s="3">
        <v>41.248899999999999</v>
      </c>
      <c r="I4358" s="30">
        <v>652.85302999999999</v>
      </c>
      <c r="J4358" s="30">
        <v>652.85300640000003</v>
      </c>
      <c r="K4358" s="30">
        <v>2.0000000000000002E-5</v>
      </c>
      <c r="L4358" s="3">
        <v>2</v>
      </c>
      <c r="M4358" s="3">
        <v>2</v>
      </c>
      <c r="N4358" s="10">
        <f t="shared" si="476"/>
        <v>1</v>
      </c>
      <c r="O4358" s="35">
        <v>2</v>
      </c>
      <c r="P4358" s="17"/>
      <c r="Q4358" s="40">
        <v>1304.69975</v>
      </c>
      <c r="R4358" s="40">
        <v>652.85351000000003</v>
      </c>
      <c r="S4358" s="18">
        <f t="shared" si="477"/>
        <v>-0.73523385060558488</v>
      </c>
      <c r="T4358" s="18">
        <f t="shared" si="478"/>
        <v>-0.77138284820100733</v>
      </c>
      <c r="U4358" s="18">
        <f t="shared" si="479"/>
        <v>-0.6280122473233406</v>
      </c>
      <c r="V4358" s="30">
        <v>652.85310000000004</v>
      </c>
      <c r="W4358" s="3" t="s">
        <v>47</v>
      </c>
      <c r="X4358" s="3" t="s">
        <v>47</v>
      </c>
      <c r="Y4358" s="3" t="s">
        <v>47</v>
      </c>
      <c r="Z4358" s="3" t="s">
        <v>47</v>
      </c>
      <c r="AA4358" s="3" t="s">
        <v>48</v>
      </c>
      <c r="AB4358" s="12" t="s">
        <v>47</v>
      </c>
      <c r="AC4358" s="3" t="s">
        <v>47</v>
      </c>
      <c r="AD4358" s="3" t="s">
        <v>47</v>
      </c>
      <c r="AE4358" s="3" t="s">
        <v>47</v>
      </c>
      <c r="AF4358" s="3" t="s">
        <v>47</v>
      </c>
      <c r="AG4358" s="3" t="s">
        <v>47</v>
      </c>
      <c r="AH4358" s="3" t="s">
        <v>47</v>
      </c>
      <c r="AI4358" s="3" t="s">
        <v>47</v>
      </c>
      <c r="AK4358" s="3" t="s">
        <v>47</v>
      </c>
      <c r="AL4358" s="3" t="s">
        <v>47</v>
      </c>
      <c r="AN4358" s="3" t="s">
        <v>47</v>
      </c>
      <c r="AU4358" s="3">
        <v>0</v>
      </c>
      <c r="AV4358" s="3">
        <v>15</v>
      </c>
      <c r="AW4358" s="3">
        <v>1</v>
      </c>
      <c r="AX4358" s="3">
        <v>15</v>
      </c>
      <c r="AY4358" s="3">
        <v>100</v>
      </c>
      <c r="AZ4358" s="6" t="str">
        <f t="shared" si="480"/>
        <v>2418.7</v>
      </c>
      <c r="BC4358" s="12" t="s">
        <v>10990</v>
      </c>
      <c r="BJ4358" s="12">
        <f t="shared" si="481"/>
        <v>0</v>
      </c>
      <c r="BK4358" s="12">
        <f t="shared" si="482"/>
        <v>0</v>
      </c>
      <c r="CQ4358" s="3" t="str">
        <f>CONCATENATE(baseURL!$A$1,baseURL!$B$1,baseURL!$C$1,".",C4358,".",L4358,".pkl&amp;seq=",BC4358)</f>
        <v>http://proteomics.broadinstitute.org/millscripts/viewfeed.pl?side=xl&amp;cycle=1&amp;fixedMods=iaaC&amp;file=msdataSM/iPRG2012_nd/cpick_in/iPRG2012_nd.2418.7.2.pkl&amp;seq=LTLPGPYAYGPR</v>
      </c>
    </row>
    <row r="4359" spans="1:95" x14ac:dyDescent="0.2">
      <c r="A4359" s="3">
        <v>6582</v>
      </c>
      <c r="B4359" s="2" t="s">
        <v>11107</v>
      </c>
      <c r="C4359" s="2" t="s">
        <v>11108</v>
      </c>
      <c r="D4359" s="3">
        <v>11488</v>
      </c>
      <c r="E4359" s="3">
        <v>11477</v>
      </c>
      <c r="F4359" s="3">
        <v>50804</v>
      </c>
      <c r="G4359" s="3">
        <v>13895</v>
      </c>
      <c r="H4359" s="3">
        <v>41.269799999999996</v>
      </c>
      <c r="I4359" s="30">
        <v>526.97008000000005</v>
      </c>
      <c r="J4359" s="30">
        <v>526.97027400000002</v>
      </c>
      <c r="K4359" s="30">
        <v>-1.9000000000000001E-4</v>
      </c>
      <c r="L4359" s="3">
        <v>3</v>
      </c>
      <c r="M4359" s="3">
        <v>3</v>
      </c>
      <c r="N4359" s="10">
        <f t="shared" si="476"/>
        <v>1</v>
      </c>
      <c r="O4359" s="35">
        <v>3</v>
      </c>
      <c r="P4359" s="17"/>
      <c r="Q4359" s="40">
        <v>1578.8962200000001</v>
      </c>
      <c r="R4359" s="40">
        <v>526.97026000000005</v>
      </c>
      <c r="S4359" s="18">
        <f t="shared" si="477"/>
        <v>-0.34157525322262211</v>
      </c>
      <c r="T4359" s="18">
        <f t="shared" si="478"/>
        <v>2.6566964072419184E-2</v>
      </c>
      <c r="U4359" s="18">
        <f t="shared" si="479"/>
        <v>-0.11385841788469853</v>
      </c>
      <c r="V4359" s="30">
        <v>526.97019999999998</v>
      </c>
      <c r="W4359" s="3" t="s">
        <v>47</v>
      </c>
      <c r="X4359" s="3" t="s">
        <v>47</v>
      </c>
      <c r="Y4359" s="3" t="s">
        <v>47</v>
      </c>
      <c r="Z4359" s="3" t="s">
        <v>47</v>
      </c>
      <c r="AA4359" s="3" t="s">
        <v>48</v>
      </c>
      <c r="AB4359" s="12" t="s">
        <v>47</v>
      </c>
      <c r="AC4359" s="3" t="s">
        <v>47</v>
      </c>
      <c r="AD4359" s="3" t="s">
        <v>47</v>
      </c>
      <c r="AE4359" s="3" t="s">
        <v>47</v>
      </c>
      <c r="AF4359" s="3" t="s">
        <v>47</v>
      </c>
      <c r="AH4359" s="3" t="s">
        <v>47</v>
      </c>
      <c r="AI4359" s="3" t="s">
        <v>47</v>
      </c>
      <c r="AJ4359" s="3" t="s">
        <v>47</v>
      </c>
      <c r="AK4359" s="3" t="s">
        <v>47</v>
      </c>
      <c r="AL4359" s="3" t="s">
        <v>48</v>
      </c>
      <c r="AU4359" s="3">
        <v>0</v>
      </c>
      <c r="AV4359" s="3">
        <v>13</v>
      </c>
      <c r="AW4359" s="3">
        <v>1</v>
      </c>
      <c r="AX4359" s="3">
        <v>13</v>
      </c>
      <c r="AY4359" s="3">
        <v>100</v>
      </c>
      <c r="AZ4359" s="6" t="str">
        <f t="shared" si="480"/>
        <v>2419.4</v>
      </c>
      <c r="BC4359" s="12" t="s">
        <v>11109</v>
      </c>
      <c r="BJ4359" s="12">
        <f t="shared" si="481"/>
        <v>0</v>
      </c>
      <c r="BK4359" s="12">
        <f t="shared" si="482"/>
        <v>0</v>
      </c>
      <c r="CQ4359" s="3" t="str">
        <f>CONCATENATE(baseURL!$A$1,baseURL!$B$1,baseURL!$C$1,".",C4359,".",L4359,".pkl&amp;seq=",BC4359)</f>
        <v>http://proteomics.broadinstitute.org/millscripts/viewfeed.pl?side=xl&amp;cycle=1&amp;fixedMods=iaaC&amp;file=msdataSM/iPRG2012_nd/cpick_in/iPRG2012_nd.2419.4.3.pkl&amp;seq=VVGANPAALKQALAANA</v>
      </c>
    </row>
    <row r="4360" spans="1:95" x14ac:dyDescent="0.2">
      <c r="A4360" s="3">
        <v>5004</v>
      </c>
      <c r="B4360" s="2" t="s">
        <v>11110</v>
      </c>
      <c r="C4360" s="2" t="s">
        <v>11111</v>
      </c>
      <c r="D4360" s="3">
        <v>11489</v>
      </c>
      <c r="E4360" s="3">
        <v>11478</v>
      </c>
      <c r="F4360" s="3">
        <v>50805</v>
      </c>
      <c r="G4360" s="3">
        <v>13896</v>
      </c>
      <c r="H4360" s="3">
        <v>41.273099999999999</v>
      </c>
      <c r="I4360" s="30">
        <v>626.69538999999997</v>
      </c>
      <c r="J4360" s="30">
        <v>626.69372520000002</v>
      </c>
      <c r="K4360" s="30">
        <v>1.66E-3</v>
      </c>
      <c r="L4360" s="3">
        <v>3</v>
      </c>
      <c r="M4360" s="3">
        <v>3</v>
      </c>
      <c r="N4360" s="10">
        <f t="shared" si="476"/>
        <v>1</v>
      </c>
      <c r="O4360" s="35">
        <v>3</v>
      </c>
      <c r="P4360" s="17"/>
      <c r="Q4360" s="40">
        <v>1878.0694900000001</v>
      </c>
      <c r="R4360" s="40">
        <v>626.69467999999995</v>
      </c>
      <c r="S4360" s="18">
        <f t="shared" si="477"/>
        <v>1.1329280791507785</v>
      </c>
      <c r="T4360" s="18">
        <f t="shared" si="478"/>
        <v>-1.5235489152888784</v>
      </c>
      <c r="U4360" s="18">
        <f t="shared" si="479"/>
        <v>-1.8828945539742643</v>
      </c>
      <c r="V4360" s="30">
        <v>626.69349999999997</v>
      </c>
      <c r="W4360" s="3" t="s">
        <v>47</v>
      </c>
      <c r="X4360" s="3" t="s">
        <v>47</v>
      </c>
      <c r="Y4360" s="3" t="s">
        <v>47</v>
      </c>
      <c r="Z4360" s="3" t="s">
        <v>47</v>
      </c>
      <c r="AA4360" s="3" t="s">
        <v>48</v>
      </c>
      <c r="AB4360" s="12" t="s">
        <v>47</v>
      </c>
      <c r="AC4360" s="3" t="s">
        <v>47</v>
      </c>
      <c r="AD4360" s="3" t="s">
        <v>47</v>
      </c>
      <c r="AE4360" s="3" t="s">
        <v>47</v>
      </c>
      <c r="AF4360" s="3" t="s">
        <v>47</v>
      </c>
      <c r="AG4360" s="3" t="s">
        <v>47</v>
      </c>
      <c r="AH4360" s="3" t="s">
        <v>47</v>
      </c>
      <c r="AI4360" s="3" t="s">
        <v>47</v>
      </c>
      <c r="AJ4360" s="3" t="s">
        <v>47</v>
      </c>
      <c r="AK4360" s="3" t="s">
        <v>47</v>
      </c>
      <c r="AL4360" s="3" t="s">
        <v>47</v>
      </c>
      <c r="AM4360" s="3" t="s">
        <v>47</v>
      </c>
      <c r="AN4360" s="3" t="s">
        <v>47</v>
      </c>
      <c r="AU4360" s="3">
        <v>0</v>
      </c>
      <c r="AV4360" s="3">
        <v>17</v>
      </c>
      <c r="AW4360" s="3">
        <v>1</v>
      </c>
      <c r="AX4360" s="3">
        <v>17</v>
      </c>
      <c r="AY4360" s="3">
        <v>100</v>
      </c>
      <c r="AZ4360" s="6" t="str">
        <f t="shared" si="480"/>
        <v>2419.5</v>
      </c>
      <c r="BC4360" s="12" t="s">
        <v>11112</v>
      </c>
      <c r="BJ4360" s="12">
        <f t="shared" si="481"/>
        <v>0</v>
      </c>
      <c r="BK4360" s="12">
        <f t="shared" si="482"/>
        <v>0</v>
      </c>
      <c r="CQ4360" s="3" t="str">
        <f>CONCATENATE(baseURL!$A$1,baseURL!$B$1,baseURL!$C$1,".",C4360,".",L4360,".pkl&amp;seq=",BC4360)</f>
        <v>http://proteomics.broadinstitute.org/millscripts/viewfeed.pl?side=xl&amp;cycle=1&amp;fixedMods=iaaC&amp;file=msdataSM/iPRG2012_nd/cpick_in/iPRG2012_nd.2419.5.3.pkl&amp;seq=TGVVYNVTKSSVGVLLNK</v>
      </c>
    </row>
    <row r="4361" spans="1:95" x14ac:dyDescent="0.2">
      <c r="A4361" s="3">
        <v>2752</v>
      </c>
      <c r="B4361" s="2" t="s">
        <v>11121</v>
      </c>
      <c r="C4361" s="2" t="s">
        <v>11122</v>
      </c>
      <c r="D4361" s="3">
        <v>11490</v>
      </c>
      <c r="E4361" s="3">
        <v>11479</v>
      </c>
      <c r="F4361" s="3">
        <v>50822</v>
      </c>
      <c r="G4361" s="3">
        <v>13898</v>
      </c>
      <c r="H4361" s="3">
        <v>41.281599999999997</v>
      </c>
      <c r="I4361" s="30">
        <v>435.25144999999998</v>
      </c>
      <c r="J4361" s="30">
        <v>435.57146210000002</v>
      </c>
      <c r="K4361" s="30">
        <v>-0.32001000000000002</v>
      </c>
      <c r="L4361" s="3">
        <v>0</v>
      </c>
      <c r="M4361" s="3">
        <v>3</v>
      </c>
      <c r="N4361" s="10">
        <f t="shared" si="476"/>
        <v>1</v>
      </c>
      <c r="O4361" s="35">
        <v>3</v>
      </c>
      <c r="P4361" s="17"/>
      <c r="Q4361" s="40">
        <v>1304.69975</v>
      </c>
      <c r="R4361" s="40">
        <v>435.57143000000002</v>
      </c>
      <c r="S4361" s="18">
        <f t="shared" si="477"/>
        <v>-734.62118486523241</v>
      </c>
      <c r="T4361" s="18">
        <f t="shared" si="478"/>
        <v>7.3696293621774225E-2</v>
      </c>
      <c r="U4361" s="18">
        <f t="shared" si="479"/>
        <v>-0.52804197934787278</v>
      </c>
      <c r="V4361" s="30">
        <v>435.57119999999998</v>
      </c>
      <c r="W4361" s="3" t="s">
        <v>47</v>
      </c>
      <c r="X4361" s="3" t="s">
        <v>47</v>
      </c>
      <c r="Y4361" s="3" t="s">
        <v>47</v>
      </c>
      <c r="Z4361" s="3" t="s">
        <v>47</v>
      </c>
      <c r="AA4361" s="3" t="s">
        <v>48</v>
      </c>
      <c r="AB4361" s="12" t="s">
        <v>47</v>
      </c>
      <c r="AC4361" s="3" t="s">
        <v>47</v>
      </c>
      <c r="AD4361" s="3" t="s">
        <v>47</v>
      </c>
      <c r="AE4361" s="3" t="s">
        <v>47</v>
      </c>
      <c r="AF4361" s="3" t="s">
        <v>47</v>
      </c>
      <c r="AH4361" s="3" t="s">
        <v>47</v>
      </c>
      <c r="AI4361" s="3" t="s">
        <v>47</v>
      </c>
      <c r="AK4361" s="3" t="s">
        <v>47</v>
      </c>
      <c r="AL4361" s="3" t="s">
        <v>47</v>
      </c>
      <c r="AM4361" s="3" t="s">
        <v>47</v>
      </c>
      <c r="AU4361" s="3">
        <v>0</v>
      </c>
      <c r="AV4361" s="3">
        <v>14</v>
      </c>
      <c r="AW4361" s="3">
        <v>1</v>
      </c>
      <c r="AX4361" s="3">
        <v>14</v>
      </c>
      <c r="AY4361" s="3">
        <v>100</v>
      </c>
      <c r="AZ4361" s="6" t="str">
        <f t="shared" si="480"/>
        <v>2420.1</v>
      </c>
      <c r="BC4361" s="12" t="s">
        <v>10990</v>
      </c>
      <c r="BJ4361" s="12">
        <f t="shared" si="481"/>
        <v>0</v>
      </c>
      <c r="BK4361" s="12">
        <f t="shared" si="482"/>
        <v>0</v>
      </c>
      <c r="CQ4361" s="3" t="str">
        <f>CONCATENATE(baseURL!$A$1,baseURL!$B$1,baseURL!$C$1,".",C4361,".",L4361,".pkl&amp;seq=",BC4361)</f>
        <v>http://proteomics.broadinstitute.org/millscripts/viewfeed.pl?side=xl&amp;cycle=1&amp;fixedMods=iaaC&amp;file=msdataSM/iPRG2012_nd/cpick_in/iPRG2012_nd.2420.1.0.pkl&amp;seq=LTLPGPYAYGPR</v>
      </c>
    </row>
    <row r="4362" spans="1:95" x14ac:dyDescent="0.2">
      <c r="A4362" s="3">
        <v>3516</v>
      </c>
      <c r="B4362" s="2" t="s">
        <v>11113</v>
      </c>
      <c r="C4362" s="2" t="s">
        <v>11114</v>
      </c>
      <c r="D4362" s="3">
        <v>11499</v>
      </c>
      <c r="E4362" s="3">
        <v>11488</v>
      </c>
      <c r="F4362" s="3">
        <v>50831</v>
      </c>
      <c r="G4362" s="3">
        <v>13907</v>
      </c>
      <c r="H4362" s="3">
        <v>41.290799999999997</v>
      </c>
      <c r="I4362" s="30">
        <v>635.36066000000005</v>
      </c>
      <c r="J4362" s="30">
        <v>635.36068809999995</v>
      </c>
      <c r="K4362" s="30">
        <v>-3.0000000000000001E-5</v>
      </c>
      <c r="L4362" s="3">
        <v>2</v>
      </c>
      <c r="M4362" s="3">
        <v>2</v>
      </c>
      <c r="N4362" s="10">
        <f t="shared" si="476"/>
        <v>1</v>
      </c>
      <c r="O4362" s="35">
        <v>2</v>
      </c>
      <c r="P4362" s="17"/>
      <c r="Q4362" s="40">
        <v>1269.71613</v>
      </c>
      <c r="R4362" s="40">
        <v>635.36170000000004</v>
      </c>
      <c r="S4362" s="18">
        <f t="shared" si="477"/>
        <v>-1.6368629081498769</v>
      </c>
      <c r="T4362" s="18">
        <f t="shared" si="478"/>
        <v>-1.5926361316618571</v>
      </c>
      <c r="U4362" s="18">
        <f t="shared" si="479"/>
        <v>-1.5739066426100912</v>
      </c>
      <c r="V4362" s="30">
        <v>635.36069999999995</v>
      </c>
      <c r="W4362" s="3" t="s">
        <v>47</v>
      </c>
      <c r="X4362" s="3" t="s">
        <v>47</v>
      </c>
      <c r="Z4362" s="3" t="s">
        <v>47</v>
      </c>
      <c r="AA4362" s="3" t="s">
        <v>47</v>
      </c>
      <c r="AB4362" s="12" t="s">
        <v>47</v>
      </c>
      <c r="AC4362" s="3" t="s">
        <v>47</v>
      </c>
      <c r="AD4362" s="3" t="s">
        <v>47</v>
      </c>
      <c r="AE4362" s="3" t="s">
        <v>47</v>
      </c>
      <c r="AF4362" s="3" t="s">
        <v>48</v>
      </c>
      <c r="AG4362" s="3" t="s">
        <v>48</v>
      </c>
      <c r="AH4362" s="3" t="s">
        <v>47</v>
      </c>
      <c r="AI4362" s="3" t="s">
        <v>47</v>
      </c>
      <c r="AK4362" s="3" t="s">
        <v>52</v>
      </c>
      <c r="AL4362" s="3" t="s">
        <v>48</v>
      </c>
      <c r="AN4362" s="3" t="s">
        <v>47</v>
      </c>
      <c r="AU4362" s="3">
        <v>0</v>
      </c>
      <c r="AV4362" s="3">
        <v>11</v>
      </c>
      <c r="AW4362" s="3">
        <v>1</v>
      </c>
      <c r="AX4362" s="3">
        <v>11</v>
      </c>
      <c r="AY4362" s="3">
        <v>100</v>
      </c>
      <c r="AZ4362" s="6" t="str">
        <f t="shared" si="480"/>
        <v>2420.10</v>
      </c>
      <c r="BC4362" s="12" t="s">
        <v>11115</v>
      </c>
      <c r="BJ4362" s="12">
        <f t="shared" si="481"/>
        <v>0</v>
      </c>
      <c r="BK4362" s="12">
        <f t="shared" si="482"/>
        <v>0</v>
      </c>
      <c r="CQ4362" s="3" t="str">
        <f>CONCATENATE(baseURL!$A$1,baseURL!$B$1,baseURL!$C$1,".",C4362,".",L4362,".pkl&amp;seq=",BC4362)</f>
        <v>http://proteomics.broadinstitute.org/millscripts/viewfeed.pl?side=xl&amp;cycle=1&amp;fixedMods=iaaC&amp;file=msdataSM/iPRG2012_nd/cpick_in/iPRG2012_nd.2420.10.2.pkl&amp;seq=LNLNPDTLTLR</v>
      </c>
    </row>
    <row r="4363" spans="1:95" x14ac:dyDescent="0.2">
      <c r="A4363" s="3">
        <v>632</v>
      </c>
      <c r="B4363" s="2" t="s">
        <v>11116</v>
      </c>
      <c r="C4363" s="2" t="s">
        <v>11117</v>
      </c>
      <c r="D4363" s="3">
        <v>11503</v>
      </c>
      <c r="E4363" s="3">
        <v>11492</v>
      </c>
      <c r="F4363" s="3">
        <v>50835</v>
      </c>
      <c r="G4363" s="3">
        <v>13911</v>
      </c>
      <c r="H4363" s="3">
        <v>41.297400000000003</v>
      </c>
      <c r="I4363" s="30">
        <v>968.41144999999995</v>
      </c>
      <c r="J4363" s="30">
        <v>968.40725369999996</v>
      </c>
      <c r="K4363" s="30">
        <v>4.1999999999999997E-3</v>
      </c>
      <c r="L4363" s="3">
        <v>3</v>
      </c>
      <c r="M4363" s="3">
        <v>3</v>
      </c>
      <c r="N4363" s="10">
        <f t="shared" si="476"/>
        <v>1</v>
      </c>
      <c r="O4363" s="35">
        <v>3</v>
      </c>
      <c r="P4363" s="17"/>
      <c r="Q4363" s="40">
        <v>2903.2094400000001</v>
      </c>
      <c r="R4363" s="40">
        <v>968.40800000000002</v>
      </c>
      <c r="S4363" s="18">
        <f t="shared" si="477"/>
        <v>3.5625480168790293</v>
      </c>
      <c r="T4363" s="18">
        <f t="shared" si="478"/>
        <v>-0.77064625659827113</v>
      </c>
      <c r="U4363" s="18">
        <f t="shared" si="479"/>
        <v>-0.82609809091473552</v>
      </c>
      <c r="V4363" s="30">
        <v>968.40719999999999</v>
      </c>
      <c r="W4363" s="3" t="s">
        <v>47</v>
      </c>
      <c r="X4363" s="3" t="s">
        <v>47</v>
      </c>
      <c r="Y4363" s="3" t="s">
        <v>47</v>
      </c>
      <c r="Z4363" s="3" t="s">
        <v>47</v>
      </c>
      <c r="AA4363" s="3" t="s">
        <v>47</v>
      </c>
      <c r="AB4363" s="12" t="s">
        <v>47</v>
      </c>
      <c r="AC4363" s="3" t="s">
        <v>47</v>
      </c>
      <c r="AD4363" s="3" t="s">
        <v>47</v>
      </c>
      <c r="AE4363" s="3" t="s">
        <v>47</v>
      </c>
      <c r="AF4363" s="3" t="s">
        <v>47</v>
      </c>
      <c r="AG4363" s="3" t="s">
        <v>47</v>
      </c>
      <c r="AI4363" s="3" t="s">
        <v>47</v>
      </c>
      <c r="AJ4363" s="3" t="s">
        <v>47</v>
      </c>
      <c r="AK4363" s="3" t="s">
        <v>47</v>
      </c>
      <c r="AL4363" s="3" t="s">
        <v>47</v>
      </c>
      <c r="AO4363" s="3" t="s">
        <v>47</v>
      </c>
      <c r="AP4363" s="3" t="s">
        <v>48</v>
      </c>
      <c r="AQ4363" s="3" t="s">
        <v>47</v>
      </c>
      <c r="AU4363" s="3">
        <v>0</v>
      </c>
      <c r="AV4363" s="3">
        <v>17</v>
      </c>
      <c r="AW4363" s="3">
        <v>3</v>
      </c>
      <c r="AX4363" s="3">
        <v>14</v>
      </c>
      <c r="AY4363" s="3">
        <v>82.35</v>
      </c>
      <c r="AZ4363" s="6" t="str">
        <f t="shared" si="480"/>
        <v>2420.14</v>
      </c>
      <c r="BB4363" s="12" t="s">
        <v>79</v>
      </c>
      <c r="BC4363" s="12" t="s">
        <v>11118</v>
      </c>
      <c r="BJ4363" s="12">
        <f t="shared" si="481"/>
        <v>1</v>
      </c>
      <c r="BK4363" s="12">
        <f t="shared" si="482"/>
        <v>0</v>
      </c>
      <c r="BT4363" s="3" t="s">
        <v>11119</v>
      </c>
      <c r="BU4363" s="3" t="s">
        <v>11119</v>
      </c>
      <c r="CC4363" s="3" t="s">
        <v>11120</v>
      </c>
      <c r="CQ4363" s="3" t="str">
        <f>CONCATENATE(baseURL!$A$1,baseURL!$B$1,"+Acetyl",baseURL!$C$1,".",C4363,".",L4363,".pkl&amp;seq=",BC4363)</f>
        <v>http://proteomics.broadinstitute.org/millscripts/viewfeed.pl?side=xl&amp;cycle=1&amp;fixedMods=iaaC+Acetyl&amp;file=msdataSM/iPRG2012_nd/cpick_in/iPRG2012_nd.2420.14.3.pkl&amp;seq=SDEEHTFETADAGSSATYPMQCSALR</v>
      </c>
    </row>
    <row r="4364" spans="1:95" x14ac:dyDescent="0.2">
      <c r="A4364" s="3">
        <v>1250</v>
      </c>
      <c r="B4364" s="2" t="s">
        <v>11123</v>
      </c>
      <c r="C4364" s="2" t="s">
        <v>11124</v>
      </c>
      <c r="D4364" s="3">
        <v>11493</v>
      </c>
      <c r="E4364" s="3">
        <v>11482</v>
      </c>
      <c r="F4364" s="3">
        <v>50825</v>
      </c>
      <c r="G4364" s="3">
        <v>13901</v>
      </c>
      <c r="H4364" s="3">
        <v>41.284100000000002</v>
      </c>
      <c r="I4364" s="30">
        <v>535.78556000000003</v>
      </c>
      <c r="J4364" s="30">
        <v>535.78555710000001</v>
      </c>
      <c r="K4364" s="30">
        <v>0</v>
      </c>
      <c r="L4364" s="3">
        <v>2</v>
      </c>
      <c r="M4364" s="3">
        <v>0</v>
      </c>
      <c r="N4364" s="10">
        <f t="shared" si="476"/>
        <v>1</v>
      </c>
      <c r="O4364" s="35">
        <v>2</v>
      </c>
      <c r="P4364" s="17"/>
      <c r="Q4364" s="40">
        <v>1070.5629200000001</v>
      </c>
      <c r="R4364" s="40">
        <v>535.78510000000006</v>
      </c>
      <c r="S4364" s="18">
        <f t="shared" si="477"/>
        <v>0.85855317733822756</v>
      </c>
      <c r="T4364" s="18">
        <f t="shared" si="478"/>
        <v>0.85314055943081601</v>
      </c>
      <c r="U4364" s="18">
        <f t="shared" si="479"/>
        <v>0.93320997539531525</v>
      </c>
      <c r="V4364" s="30">
        <v>535.78560000000004</v>
      </c>
      <c r="X4364" s="3" t="s">
        <v>47</v>
      </c>
      <c r="Y4364" s="3" t="s">
        <v>47</v>
      </c>
      <c r="Z4364" s="3" t="s">
        <v>47</v>
      </c>
      <c r="AI4364" s="3" t="s">
        <v>48</v>
      </c>
      <c r="AM4364" s="3" t="s">
        <v>47</v>
      </c>
      <c r="AU4364" s="3">
        <v>0</v>
      </c>
      <c r="AV4364" s="3">
        <v>4</v>
      </c>
      <c r="AW4364" s="3">
        <v>1</v>
      </c>
      <c r="AX4364" s="3">
        <v>4</v>
      </c>
      <c r="AY4364" s="3">
        <v>100</v>
      </c>
      <c r="AZ4364" s="6" t="str">
        <f t="shared" si="480"/>
        <v>2420.4</v>
      </c>
      <c r="BC4364" s="12" t="s">
        <v>11125</v>
      </c>
      <c r="BJ4364" s="12">
        <f t="shared" si="481"/>
        <v>0</v>
      </c>
      <c r="BK4364" s="12">
        <f t="shared" si="482"/>
        <v>0</v>
      </c>
      <c r="CQ4364" s="3" t="str">
        <f>CONCATENATE(baseURL!$A$1,baseURL!$B$1,baseURL!$C$1,".",C4364,".",L4364,".pkl&amp;seq=",BC4364)</f>
        <v>http://proteomics.broadinstitute.org/millscripts/viewfeed.pl?side=xl&amp;cycle=1&amp;fixedMods=iaaC&amp;file=msdataSM/iPRG2012_nd/cpick_in/iPRG2012_nd.2420.4.2.pkl&amp;seq=STFFQALTR</v>
      </c>
    </row>
    <row r="4365" spans="1:95" x14ac:dyDescent="0.2">
      <c r="A4365" s="3">
        <v>2251</v>
      </c>
      <c r="B4365" s="2" t="s">
        <v>11126</v>
      </c>
      <c r="C4365" s="2" t="s">
        <v>11127</v>
      </c>
      <c r="D4365" s="3">
        <v>11513</v>
      </c>
      <c r="E4365" s="3">
        <v>11502</v>
      </c>
      <c r="F4365" s="3">
        <v>50852</v>
      </c>
      <c r="G4365" s="3">
        <v>13922</v>
      </c>
      <c r="H4365" s="3">
        <v>41.318300000000001</v>
      </c>
      <c r="I4365" s="30">
        <v>661.84582999999998</v>
      </c>
      <c r="J4365" s="30">
        <v>661.8458273</v>
      </c>
      <c r="K4365" s="30">
        <v>0</v>
      </c>
      <c r="L4365" s="3">
        <v>0</v>
      </c>
      <c r="M4365" s="3">
        <v>0</v>
      </c>
      <c r="N4365" s="10">
        <f t="shared" si="476"/>
        <v>1</v>
      </c>
      <c r="O4365" s="35">
        <v>2</v>
      </c>
      <c r="P4365" s="17"/>
      <c r="Q4365" s="40">
        <v>1322.68382</v>
      </c>
      <c r="R4365" s="40">
        <v>661.84555</v>
      </c>
      <c r="S4365" s="18">
        <f t="shared" si="477"/>
        <v>0.42305942825359932</v>
      </c>
      <c r="T4365" s="18">
        <f t="shared" si="478"/>
        <v>0.41897992665112654</v>
      </c>
      <c r="U4365" s="18">
        <f t="shared" si="479"/>
        <v>0.37773163247971026</v>
      </c>
      <c r="V4365" s="30">
        <v>661.84580000000005</v>
      </c>
      <c r="Z4365" s="3" t="s">
        <v>47</v>
      </c>
      <c r="AA4365" s="3" t="s">
        <v>47</v>
      </c>
      <c r="AB4365" s="12" t="s">
        <v>47</v>
      </c>
      <c r="AC4365" s="3" t="s">
        <v>52</v>
      </c>
      <c r="AE4365" s="3" t="s">
        <v>48</v>
      </c>
      <c r="AF4365" s="3" t="s">
        <v>48</v>
      </c>
      <c r="AH4365" s="3" t="s">
        <v>47</v>
      </c>
      <c r="AI4365" s="3" t="s">
        <v>48</v>
      </c>
      <c r="AL4365" s="3" t="s">
        <v>48</v>
      </c>
      <c r="AU4365" s="3">
        <v>0</v>
      </c>
      <c r="AV4365" s="3">
        <v>4</v>
      </c>
      <c r="AW4365" s="3">
        <v>1</v>
      </c>
      <c r="AX4365" s="3">
        <v>4</v>
      </c>
      <c r="AY4365" s="3">
        <v>100</v>
      </c>
      <c r="AZ4365" s="6" t="str">
        <f t="shared" si="480"/>
        <v>2421.10</v>
      </c>
      <c r="BC4365" s="12" t="s">
        <v>11128</v>
      </c>
      <c r="BJ4365" s="12">
        <f t="shared" si="481"/>
        <v>0</v>
      </c>
      <c r="BK4365" s="12">
        <f t="shared" si="482"/>
        <v>0</v>
      </c>
      <c r="CQ4365" s="3" t="str">
        <f>CONCATENATE(baseURL!$A$1,baseURL!$B$1,baseURL!$C$1,".",C4365,".",L4365,".pkl&amp;seq=",BC4365)</f>
        <v>http://proteomics.broadinstitute.org/millscripts/viewfeed.pl?side=xl&amp;cycle=1&amp;fixedMods=iaaC&amp;file=msdataSM/iPRG2012_nd/cpick_in/iPRG2012_nd.2421.10.0.pkl&amp;seq=VSGFKDEVLETV</v>
      </c>
    </row>
    <row r="4366" spans="1:95" x14ac:dyDescent="0.2">
      <c r="A4366" s="3">
        <v>2670</v>
      </c>
      <c r="B4366" s="2" t="s">
        <v>11129</v>
      </c>
      <c r="C4366" s="2" t="s">
        <v>11113</v>
      </c>
      <c r="D4366" s="3">
        <v>11514</v>
      </c>
      <c r="E4366" s="3">
        <v>11503</v>
      </c>
      <c r="F4366" s="3">
        <v>50853</v>
      </c>
      <c r="G4366" s="3">
        <v>13923</v>
      </c>
      <c r="H4366" s="3">
        <v>41.32</v>
      </c>
      <c r="I4366" s="30">
        <v>706.87764000000004</v>
      </c>
      <c r="J4366" s="30">
        <v>706.87684139999999</v>
      </c>
      <c r="K4366" s="30">
        <v>8.0000000000000004E-4</v>
      </c>
      <c r="L4366" s="3">
        <v>2</v>
      </c>
      <c r="M4366" s="3">
        <v>2</v>
      </c>
      <c r="N4366" s="10">
        <f t="shared" si="476"/>
        <v>1</v>
      </c>
      <c r="O4366" s="35">
        <v>2</v>
      </c>
      <c r="P4366" s="17"/>
      <c r="Q4366" s="40">
        <v>1412.7492199999999</v>
      </c>
      <c r="R4366" s="40">
        <v>706.87824999999998</v>
      </c>
      <c r="S4366" s="18">
        <f t="shared" si="477"/>
        <v>-0.86294917114485692</v>
      </c>
      <c r="T4366" s="18">
        <f t="shared" si="478"/>
        <v>-1.9927052501483193</v>
      </c>
      <c r="U4366" s="18">
        <f t="shared" si="479"/>
        <v>-2.3342067745426833</v>
      </c>
      <c r="V4366" s="30">
        <v>706.87660000000005</v>
      </c>
      <c r="W4366" s="3" t="s">
        <v>47</v>
      </c>
      <c r="Z4366" s="3" t="s">
        <v>47</v>
      </c>
      <c r="AA4366" s="3" t="s">
        <v>47</v>
      </c>
      <c r="AB4366" s="12" t="s">
        <v>47</v>
      </c>
      <c r="AC4366" s="3" t="s">
        <v>47</v>
      </c>
      <c r="AD4366" s="3" t="s">
        <v>47</v>
      </c>
      <c r="AE4366" s="3" t="s">
        <v>47</v>
      </c>
      <c r="AF4366" s="3" t="s">
        <v>47</v>
      </c>
      <c r="AG4366" s="3" t="s">
        <v>52</v>
      </c>
      <c r="AH4366" s="3" t="s">
        <v>47</v>
      </c>
      <c r="AI4366" s="3" t="s">
        <v>48</v>
      </c>
      <c r="AJ4366" s="3" t="s">
        <v>47</v>
      </c>
      <c r="AK4366" s="3" t="s">
        <v>48</v>
      </c>
      <c r="AL4366" s="3" t="s">
        <v>47</v>
      </c>
      <c r="AN4366" s="3" t="s">
        <v>47</v>
      </c>
      <c r="AU4366" s="3">
        <v>0</v>
      </c>
      <c r="AV4366" s="3">
        <v>12</v>
      </c>
      <c r="AW4366" s="3">
        <v>1</v>
      </c>
      <c r="AX4366" s="3">
        <v>12</v>
      </c>
      <c r="AY4366" s="3">
        <v>100</v>
      </c>
      <c r="AZ4366" s="6" t="str">
        <f t="shared" si="480"/>
        <v>2421.11</v>
      </c>
      <c r="BC4366" s="12" t="s">
        <v>11130</v>
      </c>
      <c r="BJ4366" s="12">
        <f t="shared" si="481"/>
        <v>0</v>
      </c>
      <c r="BK4366" s="12">
        <f t="shared" si="482"/>
        <v>0</v>
      </c>
      <c r="CQ4366" s="3" t="str">
        <f>CONCATENATE(baseURL!$A$1,baseURL!$B$1,baseURL!$C$1,".",C4366,".",L4366,".pkl&amp;seq=",BC4366)</f>
        <v>http://proteomics.broadinstitute.org/millscripts/viewfeed.pl?side=xl&amp;cycle=1&amp;fixedMods=iaaC&amp;file=msdataSM/iPRG2012_nd/cpick_in/iPRG2012_nd.2421.11.2.pkl&amp;seq=NRNLDVSNLPSLA</v>
      </c>
    </row>
    <row r="4367" spans="1:95" x14ac:dyDescent="0.2">
      <c r="A4367" s="3">
        <v>7705</v>
      </c>
      <c r="B4367" s="2" t="s">
        <v>11131</v>
      </c>
      <c r="C4367" s="2" t="s">
        <v>11121</v>
      </c>
      <c r="D4367" s="3">
        <v>11505</v>
      </c>
      <c r="E4367" s="3">
        <v>11494</v>
      </c>
      <c r="F4367" s="3">
        <v>50844</v>
      </c>
      <c r="G4367" s="3">
        <v>13914</v>
      </c>
      <c r="H4367" s="3">
        <v>41.306600000000003</v>
      </c>
      <c r="I4367" s="30">
        <v>482.27483999999998</v>
      </c>
      <c r="J4367" s="30">
        <v>482.27423970000001</v>
      </c>
      <c r="K4367" s="30">
        <v>5.9999999999999995E-4</v>
      </c>
      <c r="L4367" s="3">
        <v>3</v>
      </c>
      <c r="M4367" s="3">
        <v>3</v>
      </c>
      <c r="N4367" s="10">
        <f t="shared" si="476"/>
        <v>1</v>
      </c>
      <c r="O4367" s="35">
        <v>3</v>
      </c>
      <c r="Q4367" s="40">
        <v>1444.8093200000001</v>
      </c>
      <c r="R4367" s="40">
        <v>482.27462000000003</v>
      </c>
      <c r="S4367" s="18">
        <f t="shared" si="477"/>
        <v>0.45617163091879925</v>
      </c>
      <c r="T4367" s="18">
        <f t="shared" si="478"/>
        <v>-0.78855486945910935</v>
      </c>
      <c r="U4367" s="18">
        <f t="shared" si="479"/>
        <v>-1.4929253378524545</v>
      </c>
      <c r="V4367" s="30">
        <v>482.27390000000003</v>
      </c>
      <c r="W4367" s="3" t="s">
        <v>47</v>
      </c>
      <c r="X4367" s="3" t="s">
        <v>47</v>
      </c>
      <c r="Y4367" s="3" t="s">
        <v>47</v>
      </c>
      <c r="Z4367" s="3" t="s">
        <v>52</v>
      </c>
      <c r="AA4367" s="3" t="s">
        <v>47</v>
      </c>
      <c r="AD4367" s="3" t="s">
        <v>47</v>
      </c>
      <c r="AH4367" s="3" t="s">
        <v>47</v>
      </c>
      <c r="AJ4367" s="3" t="s">
        <v>52</v>
      </c>
      <c r="AK4367" s="3" t="s">
        <v>52</v>
      </c>
      <c r="AO4367" s="3" t="s">
        <v>48</v>
      </c>
      <c r="AU4367" s="3">
        <v>0</v>
      </c>
      <c r="AV4367" s="3">
        <v>6</v>
      </c>
      <c r="AW4367" s="3">
        <v>2</v>
      </c>
      <c r="AX4367" s="3">
        <v>5</v>
      </c>
      <c r="AY4367" s="3">
        <v>83.33</v>
      </c>
      <c r="AZ4367" s="6" t="str">
        <f t="shared" si="480"/>
        <v>2421.2</v>
      </c>
      <c r="BC4367" s="12" t="s">
        <v>10914</v>
      </c>
      <c r="BI4367" s="12" t="s">
        <v>594</v>
      </c>
      <c r="BJ4367" s="12">
        <f t="shared" si="481"/>
        <v>0</v>
      </c>
      <c r="BK4367" s="12">
        <f t="shared" si="482"/>
        <v>1</v>
      </c>
      <c r="BR4367" s="3" t="s">
        <v>594</v>
      </c>
      <c r="BZ4367" s="3" t="s">
        <v>10915</v>
      </c>
      <c r="CQ4367" s="3" t="str">
        <f>CONCATENATE(baseURL!$A$1,baseURL!$B$1,baseURL!$C$1,".",C4367,".",L4367,".pkl&amp;seq=",BC4367,"&amp;varMods=ReducedCys-C")</f>
        <v>http://proteomics.broadinstitute.org/millscripts/viewfeed.pl?side=xl&amp;cycle=1&amp;fixedMods=iaaC&amp;file=msdataSM/iPRG2012_nd/cpick_in/iPRG2012_nd.2421.2.3.pkl&amp;seq=YRPNcPLLLVTR&amp;varMods=ReducedCys-C</v>
      </c>
    </row>
    <row r="4368" spans="1:95" x14ac:dyDescent="0.2">
      <c r="A4368" s="3">
        <v>4761</v>
      </c>
      <c r="B4368" s="2" t="s">
        <v>11132</v>
      </c>
      <c r="C4368" s="2" t="s">
        <v>11133</v>
      </c>
      <c r="D4368" s="3">
        <v>11506</v>
      </c>
      <c r="E4368" s="3">
        <v>11495</v>
      </c>
      <c r="F4368" s="3">
        <v>50845</v>
      </c>
      <c r="G4368" s="3">
        <v>13915</v>
      </c>
      <c r="H4368" s="3">
        <v>41.307499999999997</v>
      </c>
      <c r="I4368" s="30">
        <v>499.94087999999999</v>
      </c>
      <c r="J4368" s="30">
        <v>499.94065089999998</v>
      </c>
      <c r="K4368" s="30">
        <v>2.3000000000000001E-4</v>
      </c>
      <c r="L4368" s="3">
        <v>3</v>
      </c>
      <c r="M4368" s="3">
        <v>3</v>
      </c>
      <c r="N4368" s="10">
        <f t="shared" si="476"/>
        <v>1</v>
      </c>
      <c r="O4368" s="35">
        <v>3</v>
      </c>
      <c r="P4368" s="17"/>
      <c r="Q4368" s="40">
        <v>1497.806</v>
      </c>
      <c r="R4368" s="40">
        <v>499.94018999999997</v>
      </c>
      <c r="S4368" s="18">
        <f t="shared" si="477"/>
        <v>1.3801650953888374</v>
      </c>
      <c r="T4368" s="18">
        <f t="shared" si="478"/>
        <v>0.92191027892219235</v>
      </c>
      <c r="U4368" s="18">
        <f t="shared" si="479"/>
        <v>0.62007417329887626</v>
      </c>
      <c r="V4368" s="30">
        <v>499.94049999999999</v>
      </c>
      <c r="W4368" s="3" t="s">
        <v>47</v>
      </c>
      <c r="X4368" s="3" t="s">
        <v>47</v>
      </c>
      <c r="Y4368" s="3" t="s">
        <v>47</v>
      </c>
      <c r="Z4368" s="3" t="s">
        <v>47</v>
      </c>
      <c r="AA4368" s="3" t="s">
        <v>47</v>
      </c>
      <c r="AB4368" s="12" t="s">
        <v>47</v>
      </c>
      <c r="AC4368" s="3" t="s">
        <v>47</v>
      </c>
      <c r="AD4368" s="3" t="s">
        <v>47</v>
      </c>
      <c r="AE4368" s="3" t="s">
        <v>47</v>
      </c>
      <c r="AF4368" s="3" t="s">
        <v>47</v>
      </c>
      <c r="AG4368" s="3" t="s">
        <v>47</v>
      </c>
      <c r="AH4368" s="3" t="s">
        <v>47</v>
      </c>
      <c r="AI4368" s="3" t="s">
        <v>48</v>
      </c>
      <c r="AJ4368" s="3" t="s">
        <v>47</v>
      </c>
      <c r="AK4368" s="3" t="s">
        <v>47</v>
      </c>
      <c r="AL4368" s="3" t="s">
        <v>47</v>
      </c>
      <c r="AM4368" s="3" t="s">
        <v>47</v>
      </c>
      <c r="AN4368" s="3" t="s">
        <v>47</v>
      </c>
      <c r="AU4368" s="3">
        <v>0</v>
      </c>
      <c r="AV4368" s="3">
        <v>17</v>
      </c>
      <c r="AW4368" s="3">
        <v>1</v>
      </c>
      <c r="AX4368" s="3">
        <v>17</v>
      </c>
      <c r="AY4368" s="3">
        <v>100</v>
      </c>
      <c r="AZ4368" s="6" t="str">
        <f t="shared" si="480"/>
        <v>2421.3</v>
      </c>
      <c r="BC4368" s="12" t="s">
        <v>11028</v>
      </c>
      <c r="BJ4368" s="12">
        <f t="shared" si="481"/>
        <v>0</v>
      </c>
      <c r="BK4368" s="12">
        <f t="shared" si="482"/>
        <v>0</v>
      </c>
      <c r="CQ4368" s="3" t="str">
        <f>CONCATENATE(baseURL!$A$1,baseURL!$B$1,baseURL!$C$1,".",C4368,".",L4368,".pkl&amp;seq=",BC4368)</f>
        <v>http://proteomics.broadinstitute.org/millscripts/viewfeed.pl?side=xl&amp;cycle=1&amp;fixedMods=iaaC&amp;file=msdataSM/iPRG2012_nd/cpick_in/iPRG2012_nd.2421.3.3.pkl&amp;seq=NVPLYQHLADLSK</v>
      </c>
    </row>
    <row r="4369" spans="1:95" x14ac:dyDescent="0.2">
      <c r="A4369" s="3">
        <v>3613</v>
      </c>
      <c r="B4369" s="2" t="s">
        <v>11134</v>
      </c>
      <c r="C4369" s="2" t="s">
        <v>11123</v>
      </c>
      <c r="D4369" s="3">
        <v>11508</v>
      </c>
      <c r="E4369" s="3">
        <v>11497</v>
      </c>
      <c r="F4369" s="3">
        <v>50847</v>
      </c>
      <c r="G4369" s="3">
        <v>13917</v>
      </c>
      <c r="H4369" s="3">
        <v>41.31</v>
      </c>
      <c r="I4369" s="30">
        <v>557.01355999999998</v>
      </c>
      <c r="J4369" s="30">
        <v>557.01358000000005</v>
      </c>
      <c r="K4369" s="30">
        <v>-2.0000000000000002E-5</v>
      </c>
      <c r="L4369" s="3">
        <v>3</v>
      </c>
      <c r="M4369" s="3">
        <v>3</v>
      </c>
      <c r="N4369" s="10">
        <f t="shared" si="476"/>
        <v>1</v>
      </c>
      <c r="O4369" s="35">
        <v>3</v>
      </c>
      <c r="P4369" s="17"/>
      <c r="Q4369" s="40">
        <v>1669.02583</v>
      </c>
      <c r="R4369" s="40">
        <v>557.01346000000001</v>
      </c>
      <c r="S4369" s="18">
        <f t="shared" si="477"/>
        <v>0.17952887525356739</v>
      </c>
      <c r="T4369" s="18">
        <f t="shared" si="478"/>
        <v>0.21543465042674129</v>
      </c>
      <c r="U4369" s="18">
        <f t="shared" si="479"/>
        <v>7.1811550142247091E-2</v>
      </c>
      <c r="V4369" s="30">
        <v>557.01350000000002</v>
      </c>
      <c r="W4369" s="3" t="s">
        <v>47</v>
      </c>
      <c r="X4369" s="3" t="s">
        <v>47</v>
      </c>
      <c r="Y4369" s="3" t="s">
        <v>47</v>
      </c>
      <c r="Z4369" s="3" t="s">
        <v>47</v>
      </c>
      <c r="AA4369" s="3" t="s">
        <v>47</v>
      </c>
      <c r="AB4369" s="12" t="s">
        <v>47</v>
      </c>
      <c r="AC4369" s="3" t="s">
        <v>47</v>
      </c>
      <c r="AE4369" s="3" t="s">
        <v>47</v>
      </c>
      <c r="AF4369" s="3" t="s">
        <v>47</v>
      </c>
      <c r="AG4369" s="3" t="s">
        <v>47</v>
      </c>
      <c r="AH4369" s="3" t="s">
        <v>47</v>
      </c>
      <c r="AI4369" s="3" t="s">
        <v>47</v>
      </c>
      <c r="AJ4369" s="3" t="s">
        <v>47</v>
      </c>
      <c r="AK4369" s="3" t="s">
        <v>47</v>
      </c>
      <c r="AL4369" s="3" t="s">
        <v>48</v>
      </c>
      <c r="AN4369" s="3" t="s">
        <v>48</v>
      </c>
      <c r="AU4369" s="3">
        <v>0</v>
      </c>
      <c r="AV4369" s="3">
        <v>14</v>
      </c>
      <c r="AW4369" s="3">
        <v>1</v>
      </c>
      <c r="AX4369" s="3">
        <v>14</v>
      </c>
      <c r="AY4369" s="3">
        <v>100</v>
      </c>
      <c r="AZ4369" s="6" t="str">
        <f t="shared" si="480"/>
        <v>2421.5</v>
      </c>
      <c r="BC4369" s="12" t="s">
        <v>11135</v>
      </c>
      <c r="BJ4369" s="12">
        <f t="shared" si="481"/>
        <v>0</v>
      </c>
      <c r="BK4369" s="12">
        <f t="shared" si="482"/>
        <v>0</v>
      </c>
      <c r="CQ4369" s="3" t="str">
        <f>CONCATENATE(baseURL!$A$1,baseURL!$B$1,baseURL!$C$1,".",C4369,".",L4369,".pkl&amp;seq=",BC4369)</f>
        <v>http://proteomics.broadinstitute.org/millscripts/viewfeed.pl?side=xl&amp;cycle=1&amp;fixedMods=iaaC&amp;file=msdataSM/iPRG2012_nd/cpick_in/iPRG2012_nd.2421.5.3.pkl&amp;seq=LATALEKKAADALLLK</v>
      </c>
    </row>
    <row r="4370" spans="1:95" x14ac:dyDescent="0.2">
      <c r="A4370" s="3">
        <v>1554</v>
      </c>
      <c r="B4370" s="2" t="s">
        <v>11136</v>
      </c>
      <c r="C4370" s="2" t="s">
        <v>11129</v>
      </c>
      <c r="D4370" s="3">
        <v>11527</v>
      </c>
      <c r="E4370" s="3">
        <v>11516</v>
      </c>
      <c r="F4370" s="3">
        <v>50875</v>
      </c>
      <c r="G4370" s="3">
        <v>13937</v>
      </c>
      <c r="H4370" s="3">
        <v>41.3459</v>
      </c>
      <c r="I4370" s="30">
        <v>796.38216999999997</v>
      </c>
      <c r="J4370" s="30">
        <v>796.37896839999996</v>
      </c>
      <c r="K4370" s="30">
        <v>3.2000000000000002E-3</v>
      </c>
      <c r="L4370" s="3">
        <v>2</v>
      </c>
      <c r="M4370" s="3">
        <v>2</v>
      </c>
      <c r="N4370" s="10">
        <f t="shared" si="476"/>
        <v>1</v>
      </c>
      <c r="O4370" s="35">
        <v>2</v>
      </c>
      <c r="P4370" s="17"/>
      <c r="Q4370" s="40">
        <v>1591.7499499999999</v>
      </c>
      <c r="R4370" s="40">
        <v>796.37860999999998</v>
      </c>
      <c r="S4370" s="18">
        <f t="shared" si="477"/>
        <v>4.4702355830389822</v>
      </c>
      <c r="T4370" s="18">
        <f t="shared" si="478"/>
        <v>0.45003720024811356</v>
      </c>
      <c r="U4370" s="18">
        <f t="shared" si="479"/>
        <v>0.48971681953954815</v>
      </c>
      <c r="V4370" s="30">
        <v>796.37900000000002</v>
      </c>
      <c r="X4370" s="3" t="s">
        <v>47</v>
      </c>
      <c r="Y4370" s="3" t="s">
        <v>47</v>
      </c>
      <c r="AB4370" s="12" t="s">
        <v>48</v>
      </c>
      <c r="AC4370" s="3" t="s">
        <v>48</v>
      </c>
      <c r="AD4370" s="3" t="s">
        <v>47</v>
      </c>
      <c r="AG4370" s="3" t="s">
        <v>47</v>
      </c>
      <c r="AL4370" s="3" t="s">
        <v>52</v>
      </c>
      <c r="AU4370" s="3">
        <v>0</v>
      </c>
      <c r="AV4370" s="3">
        <v>4</v>
      </c>
      <c r="AW4370" s="3">
        <v>1</v>
      </c>
      <c r="AX4370" s="3">
        <v>4</v>
      </c>
      <c r="AY4370" s="3">
        <v>100</v>
      </c>
      <c r="AZ4370" s="6" t="str">
        <f t="shared" si="480"/>
        <v>2422.12</v>
      </c>
      <c r="BC4370" s="12" t="s">
        <v>11043</v>
      </c>
      <c r="BJ4370" s="12">
        <f t="shared" si="481"/>
        <v>0</v>
      </c>
      <c r="BK4370" s="12">
        <f t="shared" si="482"/>
        <v>0</v>
      </c>
      <c r="CQ4370" s="3" t="str">
        <f>CONCATENATE(baseURL!$A$1,baseURL!$B$1,baseURL!$C$1,".",C4370,".",L4370,".pkl&amp;seq=",BC4370)</f>
        <v>http://proteomics.broadinstitute.org/millscripts/viewfeed.pl?side=xl&amp;cycle=1&amp;fixedMods=iaaC&amp;file=msdataSM/iPRG2012_nd/cpick_in/iPRG2012_nd.2422.12.2.pkl&amp;seq=EFDTQNSAPWGLAR</v>
      </c>
    </row>
    <row r="4371" spans="1:95" x14ac:dyDescent="0.2">
      <c r="A4371" s="3">
        <v>3343</v>
      </c>
      <c r="B4371" s="2" t="s">
        <v>11137</v>
      </c>
      <c r="C4371" s="2" t="s">
        <v>11131</v>
      </c>
      <c r="D4371" s="3">
        <v>11518</v>
      </c>
      <c r="E4371" s="3">
        <v>11507</v>
      </c>
      <c r="F4371" s="3">
        <v>50866</v>
      </c>
      <c r="G4371" s="3">
        <v>13928</v>
      </c>
      <c r="H4371" s="3">
        <v>41.331699999999998</v>
      </c>
      <c r="I4371" s="30">
        <v>518.77808000000005</v>
      </c>
      <c r="J4371" s="30">
        <v>518.77812900000004</v>
      </c>
      <c r="K4371" s="30">
        <v>-5.0000000000000002E-5</v>
      </c>
      <c r="L4371" s="3">
        <v>2</v>
      </c>
      <c r="M4371" s="3">
        <v>2</v>
      </c>
      <c r="N4371" s="10">
        <f t="shared" si="476"/>
        <v>1</v>
      </c>
      <c r="O4371" s="35">
        <v>2</v>
      </c>
      <c r="P4371" s="17"/>
      <c r="Q4371" s="40">
        <v>1036.5495800000001</v>
      </c>
      <c r="R4371" s="40">
        <v>518.77842999999996</v>
      </c>
      <c r="S4371" s="18">
        <f t="shared" si="477"/>
        <v>-0.67466182029222543</v>
      </c>
      <c r="T4371" s="18">
        <f t="shared" si="478"/>
        <v>-0.58020916544693102</v>
      </c>
      <c r="U4371" s="18">
        <f t="shared" si="479"/>
        <v>-2.94923595802253</v>
      </c>
      <c r="V4371" s="30">
        <v>518.77689999999996</v>
      </c>
      <c r="X4371" s="3" t="s">
        <v>47</v>
      </c>
      <c r="Y4371" s="3" t="s">
        <v>47</v>
      </c>
      <c r="Z4371" s="3" t="s">
        <v>47</v>
      </c>
      <c r="AA4371" s="3" t="s">
        <v>48</v>
      </c>
      <c r="AB4371" s="12" t="s">
        <v>47</v>
      </c>
      <c r="AC4371" s="3" t="s">
        <v>47</v>
      </c>
      <c r="AD4371" s="3" t="s">
        <v>47</v>
      </c>
      <c r="AE4371" s="3" t="s">
        <v>47</v>
      </c>
      <c r="AF4371" s="3" t="s">
        <v>48</v>
      </c>
      <c r="AG4371" s="3" t="s">
        <v>47</v>
      </c>
      <c r="AH4371" s="3" t="s">
        <v>47</v>
      </c>
      <c r="AI4371" s="3" t="s">
        <v>47</v>
      </c>
      <c r="AK4371" s="3" t="s">
        <v>48</v>
      </c>
      <c r="AL4371" s="3" t="s">
        <v>48</v>
      </c>
      <c r="AU4371" s="3">
        <v>0</v>
      </c>
      <c r="AV4371" s="3">
        <v>10</v>
      </c>
      <c r="AW4371" s="3">
        <v>1</v>
      </c>
      <c r="AX4371" s="3">
        <v>10</v>
      </c>
      <c r="AY4371" s="3">
        <v>100</v>
      </c>
      <c r="AZ4371" s="6" t="str">
        <f t="shared" si="480"/>
        <v>2422.3</v>
      </c>
      <c r="BC4371" s="12" t="s">
        <v>11138</v>
      </c>
      <c r="BJ4371" s="12">
        <f t="shared" si="481"/>
        <v>0</v>
      </c>
      <c r="BK4371" s="12">
        <f t="shared" si="482"/>
        <v>0</v>
      </c>
      <c r="CQ4371" s="3" t="str">
        <f>CONCATENATE(baseURL!$A$1,baseURL!$B$1,baseURL!$C$1,".",C4371,".",L4371,".pkl&amp;seq=",BC4371)</f>
        <v>http://proteomics.broadinstitute.org/millscripts/viewfeed.pl?side=xl&amp;cycle=1&amp;fixedMods=iaaC&amp;file=msdataSM/iPRG2012_nd/cpick_in/iPRG2012_nd.2422.3.2.pkl&amp;seq=VNVFLADMK</v>
      </c>
    </row>
    <row r="4372" spans="1:95" x14ac:dyDescent="0.2">
      <c r="A4372" s="3">
        <v>2881</v>
      </c>
      <c r="B4372" s="2" t="s">
        <v>11143</v>
      </c>
      <c r="C4372" s="2" t="s">
        <v>11144</v>
      </c>
      <c r="D4372" s="3">
        <v>11520</v>
      </c>
      <c r="E4372" s="3">
        <v>11509</v>
      </c>
      <c r="F4372" s="3">
        <v>50868</v>
      </c>
      <c r="G4372" s="3">
        <v>13930</v>
      </c>
      <c r="H4372" s="3">
        <v>41.334200000000003</v>
      </c>
      <c r="I4372" s="30">
        <v>542.29774999999995</v>
      </c>
      <c r="J4372" s="30">
        <v>542.29458220000004</v>
      </c>
      <c r="K4372" s="30">
        <v>3.1700000000000001E-3</v>
      </c>
      <c r="L4372" s="3">
        <v>3</v>
      </c>
      <c r="M4372" s="3">
        <v>3</v>
      </c>
      <c r="N4372" s="10">
        <f t="shared" si="476"/>
        <v>1</v>
      </c>
      <c r="O4372" s="35">
        <v>3</v>
      </c>
      <c r="P4372" s="17"/>
      <c r="Q4372" s="40">
        <v>1624.86933</v>
      </c>
      <c r="R4372" s="40">
        <v>542.29462999999998</v>
      </c>
      <c r="S4372" s="18">
        <f t="shared" si="477"/>
        <v>5.7533300670285987</v>
      </c>
      <c r="T4372" s="18">
        <f t="shared" si="478"/>
        <v>-8.8143966956723704E-2</v>
      </c>
      <c r="U4372" s="18">
        <f t="shared" si="479"/>
        <v>-0.23972208615239665</v>
      </c>
      <c r="V4372" s="30">
        <v>542.29449999999997</v>
      </c>
      <c r="W4372" s="3" t="s">
        <v>47</v>
      </c>
      <c r="Z4372" s="3" t="s">
        <v>47</v>
      </c>
      <c r="AA4372" s="3" t="s">
        <v>47</v>
      </c>
      <c r="AB4372" s="12" t="s">
        <v>47</v>
      </c>
      <c r="AC4372" s="3" t="s">
        <v>47</v>
      </c>
      <c r="AE4372" s="3" t="s">
        <v>47</v>
      </c>
      <c r="AF4372" s="3" t="s">
        <v>47</v>
      </c>
      <c r="AH4372" s="3" t="s">
        <v>52</v>
      </c>
      <c r="AL4372" s="3" t="s">
        <v>52</v>
      </c>
      <c r="AO4372" s="3" t="s">
        <v>48</v>
      </c>
      <c r="AP4372" s="3" t="s">
        <v>48</v>
      </c>
      <c r="AU4372" s="3">
        <v>0</v>
      </c>
      <c r="AV4372" s="3">
        <v>7</v>
      </c>
      <c r="AW4372" s="3">
        <v>1</v>
      </c>
      <c r="AX4372" s="3">
        <v>7</v>
      </c>
      <c r="AY4372" s="3">
        <v>100</v>
      </c>
      <c r="AZ4372" s="6" t="str">
        <f t="shared" si="480"/>
        <v>2422.5</v>
      </c>
      <c r="BB4372" s="12" t="s">
        <v>79</v>
      </c>
      <c r="BC4372" s="12" t="s">
        <v>11033</v>
      </c>
      <c r="BJ4372" s="12">
        <f t="shared" si="481"/>
        <v>0</v>
      </c>
      <c r="BK4372" s="12">
        <f t="shared" si="482"/>
        <v>0</v>
      </c>
      <c r="CQ4372" s="3" t="str">
        <f>CONCATENATE(baseURL!$A$1,baseURL!$B$1,"+Acetyl",baseURL!$C$1,".",C4372,".",L4372,".pkl&amp;seq=",BC4372)</f>
        <v>http://proteomics.broadinstitute.org/millscripts/viewfeed.pl?side=xl&amp;cycle=1&amp;fixedMods=iaaC+Acetyl&amp;file=msdataSM/iPRG2012_nd/cpick_in/iPRG2012_nd.2422.5.3.pkl&amp;seq=AAVRDYKTALEFAK</v>
      </c>
    </row>
    <row r="4373" spans="1:95" x14ac:dyDescent="0.2">
      <c r="A4373" s="3">
        <v>3095</v>
      </c>
      <c r="B4373" s="2" t="s">
        <v>11145</v>
      </c>
      <c r="C4373" s="2" t="s">
        <v>11146</v>
      </c>
      <c r="D4373" s="3">
        <v>11522</v>
      </c>
      <c r="E4373" s="3">
        <v>11511</v>
      </c>
      <c r="F4373" s="3">
        <v>50870</v>
      </c>
      <c r="G4373" s="3">
        <v>13932</v>
      </c>
      <c r="H4373" s="3">
        <v>41.337499999999999</v>
      </c>
      <c r="I4373" s="30">
        <v>629.33788000000004</v>
      </c>
      <c r="J4373" s="30">
        <v>629.3378778</v>
      </c>
      <c r="K4373" s="30">
        <v>0</v>
      </c>
      <c r="L4373" s="3">
        <v>3</v>
      </c>
      <c r="M4373" s="3">
        <v>0</v>
      </c>
      <c r="N4373" s="10">
        <f t="shared" si="476"/>
        <v>1</v>
      </c>
      <c r="O4373" s="35">
        <v>3</v>
      </c>
      <c r="P4373" s="17"/>
      <c r="Q4373" s="40">
        <v>1885.9977799999999</v>
      </c>
      <c r="R4373" s="40">
        <v>629.33744000000002</v>
      </c>
      <c r="S4373" s="18">
        <f t="shared" si="477"/>
        <v>0.69914798017733559</v>
      </c>
      <c r="T4373" s="18">
        <f t="shared" si="478"/>
        <v>0.69565224021322314</v>
      </c>
      <c r="U4373" s="18">
        <f t="shared" si="479"/>
        <v>0.57203016556679365</v>
      </c>
      <c r="V4373" s="30">
        <v>629.33780000000002</v>
      </c>
      <c r="W4373" s="3" t="s">
        <v>47</v>
      </c>
      <c r="X4373" s="3" t="s">
        <v>47</v>
      </c>
      <c r="Y4373" s="3" t="s">
        <v>47</v>
      </c>
      <c r="Z4373" s="3" t="s">
        <v>47</v>
      </c>
      <c r="AA4373" s="3" t="s">
        <v>47</v>
      </c>
      <c r="AB4373" s="12" t="s">
        <v>47</v>
      </c>
      <c r="AC4373" s="3" t="s">
        <v>48</v>
      </c>
      <c r="AF4373" s="3" t="s">
        <v>48</v>
      </c>
      <c r="AG4373" s="3" t="s">
        <v>48</v>
      </c>
      <c r="AH4373" s="3" t="s">
        <v>47</v>
      </c>
      <c r="AI4373" s="3" t="s">
        <v>48</v>
      </c>
      <c r="AK4373" s="3" t="s">
        <v>52</v>
      </c>
      <c r="AL4373" s="3" t="s">
        <v>48</v>
      </c>
      <c r="AM4373" s="3" t="s">
        <v>47</v>
      </c>
      <c r="AU4373" s="3">
        <v>0</v>
      </c>
      <c r="AV4373" s="3">
        <v>8</v>
      </c>
      <c r="AW4373" s="3">
        <v>1</v>
      </c>
      <c r="AX4373" s="3">
        <v>8</v>
      </c>
      <c r="AY4373" s="3">
        <v>100</v>
      </c>
      <c r="AZ4373" s="6" t="str">
        <f t="shared" si="480"/>
        <v>2422.7</v>
      </c>
      <c r="BC4373" s="12" t="s">
        <v>11147</v>
      </c>
      <c r="BJ4373" s="12">
        <f t="shared" si="481"/>
        <v>0</v>
      </c>
      <c r="BK4373" s="12">
        <f t="shared" si="482"/>
        <v>0</v>
      </c>
      <c r="CQ4373" s="3" t="str">
        <f>CONCATENATE(baseURL!$A$1,baseURL!$B$1,baseURL!$C$1,".",C4373,".",L4373,".pkl&amp;seq=",BC4373)</f>
        <v>http://proteomics.broadinstitute.org/millscripts/viewfeed.pl?side=xl&amp;cycle=1&amp;fixedMods=iaaC&amp;file=msdataSM/iPRG2012_nd/cpick_in/iPRG2012_nd.2422.7.3.pkl&amp;seq=SLHDALSVLSQTTKETR</v>
      </c>
    </row>
    <row r="4374" spans="1:95" x14ac:dyDescent="0.2">
      <c r="A4374" s="3">
        <v>5659</v>
      </c>
      <c r="B4374" s="2" t="s">
        <v>11148</v>
      </c>
      <c r="C4374" s="2" t="s">
        <v>11149</v>
      </c>
      <c r="D4374" s="3">
        <v>11523</v>
      </c>
      <c r="E4374" s="3">
        <v>11512</v>
      </c>
      <c r="F4374" s="3">
        <v>50871</v>
      </c>
      <c r="G4374" s="3">
        <v>13933</v>
      </c>
      <c r="H4374" s="3">
        <v>41.339199999999998</v>
      </c>
      <c r="I4374" s="30">
        <v>636.35753999999997</v>
      </c>
      <c r="J4374" s="30">
        <v>636.3560086</v>
      </c>
      <c r="K4374" s="30">
        <v>1.5299999999999999E-3</v>
      </c>
      <c r="L4374" s="3">
        <v>3</v>
      </c>
      <c r="M4374" s="3">
        <v>3</v>
      </c>
      <c r="N4374" s="10">
        <f t="shared" si="476"/>
        <v>1</v>
      </c>
      <c r="O4374" s="35">
        <v>3</v>
      </c>
      <c r="P4374" s="17"/>
      <c r="Q4374" s="40">
        <v>1907.05313</v>
      </c>
      <c r="R4374" s="40">
        <v>636.35589000000004</v>
      </c>
      <c r="S4374" s="18">
        <f t="shared" si="477"/>
        <v>2.5928887056060352</v>
      </c>
      <c r="T4374" s="18">
        <f t="shared" si="478"/>
        <v>0.18637369719430871</v>
      </c>
      <c r="U4374" s="18">
        <f t="shared" si="479"/>
        <v>-0.14143029303955293</v>
      </c>
      <c r="V4374" s="30">
        <v>636.35580000000004</v>
      </c>
      <c r="W4374" s="3" t="s">
        <v>47</v>
      </c>
      <c r="Y4374" s="3" t="s">
        <v>47</v>
      </c>
      <c r="Z4374" s="3" t="s">
        <v>47</v>
      </c>
      <c r="AA4374" s="3" t="s">
        <v>48</v>
      </c>
      <c r="AB4374" s="12" t="s">
        <v>47</v>
      </c>
      <c r="AC4374" s="3" t="s">
        <v>47</v>
      </c>
      <c r="AD4374" s="3" t="s">
        <v>47</v>
      </c>
      <c r="AE4374" s="3" t="s">
        <v>47</v>
      </c>
      <c r="AF4374" s="3" t="s">
        <v>47</v>
      </c>
      <c r="AG4374" s="3" t="s">
        <v>48</v>
      </c>
      <c r="AH4374" s="3" t="s">
        <v>65</v>
      </c>
      <c r="AI4374" s="3" t="s">
        <v>47</v>
      </c>
      <c r="AJ4374" s="3" t="s">
        <v>47</v>
      </c>
      <c r="AK4374" s="3" t="s">
        <v>48</v>
      </c>
      <c r="AL4374" s="3" t="s">
        <v>47</v>
      </c>
      <c r="AM4374" s="3" t="s">
        <v>47</v>
      </c>
      <c r="AN4374" s="3" t="s">
        <v>47</v>
      </c>
      <c r="AU4374" s="3">
        <v>1</v>
      </c>
      <c r="AV4374" s="3">
        <v>13</v>
      </c>
      <c r="AW4374" s="3">
        <v>1</v>
      </c>
      <c r="AX4374" s="3">
        <v>13</v>
      </c>
      <c r="AY4374" s="3">
        <v>100</v>
      </c>
      <c r="AZ4374" s="6" t="str">
        <f t="shared" si="480"/>
        <v>2422.8</v>
      </c>
      <c r="BC4374" s="12" t="s">
        <v>11150</v>
      </c>
      <c r="BJ4374" s="12">
        <f t="shared" si="481"/>
        <v>0</v>
      </c>
      <c r="BK4374" s="12">
        <f t="shared" si="482"/>
        <v>0</v>
      </c>
      <c r="CD4374" s="3" t="s">
        <v>11151</v>
      </c>
      <c r="CQ4374" s="3" t="str">
        <f>CONCATENATE(baseURL!$A$1,baseURL!$B$1,baseURL!$C$1,".",C4374,".",L4374,".pkl&amp;seq=",BC4374)</f>
        <v>http://proteomics.broadinstitute.org/millscripts/viewfeed.pl?side=xl&amp;cycle=1&amp;fixedMods=iaaC&amp;file=msdataSM/iPRG2012_nd/cpick_in/iPRG2012_nd.2422.8.3.pkl&amp;seq=KQGGLGPMNLPLVSDPKR</v>
      </c>
    </row>
    <row r="4375" spans="1:95" x14ac:dyDescent="0.2">
      <c r="A4375" s="3">
        <v>6232</v>
      </c>
      <c r="B4375" s="2" t="s">
        <v>11155</v>
      </c>
      <c r="C4375" s="2" t="s">
        <v>11156</v>
      </c>
      <c r="D4375" s="3">
        <v>11545</v>
      </c>
      <c r="E4375" s="3">
        <v>11534</v>
      </c>
      <c r="F4375" s="3">
        <v>50915</v>
      </c>
      <c r="G4375" s="3">
        <v>13957</v>
      </c>
      <c r="H4375" s="3">
        <v>41.391100000000002</v>
      </c>
      <c r="I4375" s="30">
        <v>625.99962000000005</v>
      </c>
      <c r="J4375" s="30">
        <v>625.99912989999996</v>
      </c>
      <c r="K4375" s="30">
        <v>4.8999999999999998E-4</v>
      </c>
      <c r="L4375" s="3">
        <v>3</v>
      </c>
      <c r="M4375" s="3">
        <v>3</v>
      </c>
      <c r="N4375" s="10">
        <f t="shared" si="476"/>
        <v>1</v>
      </c>
      <c r="O4375" s="35">
        <v>3</v>
      </c>
      <c r="P4375" s="17"/>
      <c r="Q4375" s="40">
        <v>1875.98107</v>
      </c>
      <c r="R4375" s="40">
        <v>625.99854000000005</v>
      </c>
      <c r="S4375" s="18">
        <f t="shared" si="477"/>
        <v>1.7252436403473819</v>
      </c>
      <c r="T4375" s="18">
        <f t="shared" si="478"/>
        <v>0.94233446600209925</v>
      </c>
      <c r="U4375" s="18">
        <f t="shared" si="479"/>
        <v>0.41533643179422952</v>
      </c>
      <c r="V4375" s="30">
        <v>625.99879999999996</v>
      </c>
      <c r="W4375" s="3" t="s">
        <v>47</v>
      </c>
      <c r="X4375" s="3" t="s">
        <v>47</v>
      </c>
      <c r="Y4375" s="3" t="s">
        <v>47</v>
      </c>
      <c r="Z4375" s="3" t="s">
        <v>47</v>
      </c>
      <c r="AA4375" s="3" t="s">
        <v>47</v>
      </c>
      <c r="AB4375" s="12" t="s">
        <v>47</v>
      </c>
      <c r="AC4375" s="3" t="s">
        <v>47</v>
      </c>
      <c r="AD4375" s="3" t="s">
        <v>47</v>
      </c>
      <c r="AE4375" s="3" t="s">
        <v>47</v>
      </c>
      <c r="AF4375" s="3" t="s">
        <v>47</v>
      </c>
      <c r="AG4375" s="3" t="s">
        <v>47</v>
      </c>
      <c r="AH4375" s="3" t="s">
        <v>47</v>
      </c>
      <c r="AI4375" s="3" t="s">
        <v>47</v>
      </c>
      <c r="AJ4375" s="3" t="s">
        <v>47</v>
      </c>
      <c r="AK4375" s="3" t="s">
        <v>47</v>
      </c>
      <c r="AL4375" s="3" t="s">
        <v>47</v>
      </c>
      <c r="AN4375" s="3" t="s">
        <v>47</v>
      </c>
      <c r="AU4375" s="3">
        <v>0</v>
      </c>
      <c r="AV4375" s="3">
        <v>17</v>
      </c>
      <c r="AW4375" s="3">
        <v>1</v>
      </c>
      <c r="AX4375" s="3">
        <v>17</v>
      </c>
      <c r="AY4375" s="3">
        <v>100</v>
      </c>
      <c r="AZ4375" s="6" t="str">
        <f t="shared" si="480"/>
        <v>2424.10</v>
      </c>
      <c r="BC4375" s="12" t="s">
        <v>11157</v>
      </c>
      <c r="BJ4375" s="12">
        <f t="shared" si="481"/>
        <v>0</v>
      </c>
      <c r="BK4375" s="12">
        <f t="shared" si="482"/>
        <v>0</v>
      </c>
      <c r="CQ4375" s="3" t="str">
        <f>CONCATENATE(baseURL!$A$1,baseURL!$B$1,baseURL!$C$1,".",C4375,".",L4375,".pkl&amp;seq=",BC4375)</f>
        <v>http://proteomics.broadinstitute.org/millscripts/viewfeed.pl?side=xl&amp;cycle=1&amp;fixedMods=iaaC&amp;file=msdataSM/iPRG2012_nd/cpick_in/iPRG2012_nd.2424.10.3.pkl&amp;seq=GNPTVEVELTTEKGVFR</v>
      </c>
    </row>
    <row r="4376" spans="1:95" x14ac:dyDescent="0.2">
      <c r="A4376" s="3">
        <v>1379</v>
      </c>
      <c r="B4376" s="2" t="s">
        <v>11158</v>
      </c>
      <c r="C4376" s="2" t="s">
        <v>11159</v>
      </c>
      <c r="D4376" s="3">
        <v>11547</v>
      </c>
      <c r="E4376" s="3">
        <v>11536</v>
      </c>
      <c r="F4376" s="3">
        <v>50917</v>
      </c>
      <c r="G4376" s="3">
        <v>13959</v>
      </c>
      <c r="H4376" s="3">
        <v>41.394399999999997</v>
      </c>
      <c r="I4376" s="30">
        <v>813.44673999999998</v>
      </c>
      <c r="J4376" s="30">
        <v>813.44681690000004</v>
      </c>
      <c r="K4376" s="30">
        <v>-8.0000000000000007E-5</v>
      </c>
      <c r="L4376" s="3">
        <v>2</v>
      </c>
      <c r="M4376" s="3">
        <v>2</v>
      </c>
      <c r="N4376" s="10">
        <f t="shared" si="476"/>
        <v>1</v>
      </c>
      <c r="O4376" s="35">
        <v>2</v>
      </c>
      <c r="P4376" s="17"/>
      <c r="Q4376" s="40">
        <v>1625.8679500000001</v>
      </c>
      <c r="R4376" s="40">
        <v>813.43760999999995</v>
      </c>
      <c r="S4376" s="18">
        <f t="shared" si="477"/>
        <v>11.223970821840158</v>
      </c>
      <c r="T4376" s="18">
        <f t="shared" si="478"/>
        <v>11.318507881747342</v>
      </c>
      <c r="U4376" s="18">
        <f t="shared" si="479"/>
        <v>11.297731856906989</v>
      </c>
      <c r="V4376" s="30">
        <v>813.44680000000005</v>
      </c>
      <c r="X4376" s="3" t="s">
        <v>47</v>
      </c>
      <c r="Y4376" s="3" t="s">
        <v>47</v>
      </c>
      <c r="Z4376" s="3" t="s">
        <v>47</v>
      </c>
      <c r="AA4376" s="3" t="s">
        <v>47</v>
      </c>
      <c r="AB4376" s="12" t="s">
        <v>47</v>
      </c>
      <c r="AC4376" s="3" t="s">
        <v>47</v>
      </c>
      <c r="AG4376" s="3" t="s">
        <v>52</v>
      </c>
      <c r="AM4376" s="3" t="s">
        <v>47</v>
      </c>
      <c r="AU4376" s="3">
        <v>0</v>
      </c>
      <c r="AV4376" s="3">
        <v>7</v>
      </c>
      <c r="AW4376" s="3">
        <v>1</v>
      </c>
      <c r="AX4376" s="3">
        <v>7</v>
      </c>
      <c r="AY4376" s="3">
        <v>100</v>
      </c>
      <c r="AZ4376" s="6" t="str">
        <f t="shared" si="480"/>
        <v>2424.12</v>
      </c>
      <c r="BC4376" s="12" t="s">
        <v>11160</v>
      </c>
      <c r="BJ4376" s="12">
        <f t="shared" si="481"/>
        <v>0</v>
      </c>
      <c r="BK4376" s="12">
        <f t="shared" si="482"/>
        <v>0</v>
      </c>
      <c r="CQ4376" s="3" t="str">
        <f>CONCATENATE(baseURL!$A$1,baseURL!$B$1,baseURL!$C$1,".",C4376,".",L4376,".pkl&amp;seq=",BC4376)</f>
        <v>http://proteomics.broadinstitute.org/millscripts/viewfeed.pl?side=xl&amp;cycle=1&amp;fixedMods=iaaC&amp;file=msdataSM/iPRG2012_nd/cpick_in/iPRG2012_nd.2424.12.2.pkl&amp;seq=VVELGPSPTLAGMAQR</v>
      </c>
    </row>
    <row r="4377" spans="1:95" x14ac:dyDescent="0.2">
      <c r="A4377" s="3">
        <v>5005</v>
      </c>
      <c r="B4377" s="2" t="s">
        <v>11161</v>
      </c>
      <c r="C4377" s="2" t="s">
        <v>11162</v>
      </c>
      <c r="D4377" s="3">
        <v>11542</v>
      </c>
      <c r="E4377" s="3">
        <v>11531</v>
      </c>
      <c r="F4377" s="3">
        <v>50912</v>
      </c>
      <c r="G4377" s="3">
        <v>13954</v>
      </c>
      <c r="H4377" s="3">
        <v>41.386099999999999</v>
      </c>
      <c r="I4377" s="30">
        <v>573.96837000000005</v>
      </c>
      <c r="J4377" s="30">
        <v>573.96778429999995</v>
      </c>
      <c r="K4377" s="30">
        <v>5.9000000000000003E-4</v>
      </c>
      <c r="L4377" s="3">
        <v>3</v>
      </c>
      <c r="M4377" s="3">
        <v>3</v>
      </c>
      <c r="N4377" s="10">
        <f t="shared" si="476"/>
        <v>1</v>
      </c>
      <c r="O4377" s="35">
        <v>3</v>
      </c>
      <c r="P4377" s="17"/>
      <c r="Q4377" s="40">
        <v>1719.8911900000001</v>
      </c>
      <c r="R4377" s="40">
        <v>573.96857999999997</v>
      </c>
      <c r="S4377" s="18">
        <f t="shared" si="477"/>
        <v>-0.36587368584626762</v>
      </c>
      <c r="T4377" s="18">
        <f t="shared" si="478"/>
        <v>-1.3863128187714475</v>
      </c>
      <c r="U4377" s="18">
        <f t="shared" si="479"/>
        <v>-1.3589594049962901</v>
      </c>
      <c r="V4377" s="30">
        <v>573.96780000000001</v>
      </c>
      <c r="W4377" s="3" t="s">
        <v>47</v>
      </c>
      <c r="X4377" s="3" t="s">
        <v>47</v>
      </c>
      <c r="Y4377" s="3" t="s">
        <v>47</v>
      </c>
      <c r="Z4377" s="3" t="s">
        <v>47</v>
      </c>
      <c r="AA4377" s="3" t="s">
        <v>48</v>
      </c>
      <c r="AB4377" s="12" t="s">
        <v>47</v>
      </c>
      <c r="AC4377" s="3" t="s">
        <v>47</v>
      </c>
      <c r="AD4377" s="3" t="s">
        <v>47</v>
      </c>
      <c r="AE4377" s="3" t="s">
        <v>47</v>
      </c>
      <c r="AF4377" s="3" t="s">
        <v>47</v>
      </c>
      <c r="AG4377" s="3" t="s">
        <v>47</v>
      </c>
      <c r="AH4377" s="3" t="s">
        <v>47</v>
      </c>
      <c r="AI4377" s="3" t="s">
        <v>47</v>
      </c>
      <c r="AJ4377" s="3" t="s">
        <v>47</v>
      </c>
      <c r="AK4377" s="3" t="s">
        <v>47</v>
      </c>
      <c r="AL4377" s="3" t="s">
        <v>47</v>
      </c>
      <c r="AM4377" s="3" t="s">
        <v>47</v>
      </c>
      <c r="AN4377" s="3" t="s">
        <v>47</v>
      </c>
      <c r="AU4377" s="3">
        <v>0</v>
      </c>
      <c r="AV4377" s="3">
        <v>17</v>
      </c>
      <c r="AW4377" s="3">
        <v>1</v>
      </c>
      <c r="AX4377" s="3">
        <v>17</v>
      </c>
      <c r="AY4377" s="3">
        <v>100</v>
      </c>
      <c r="AZ4377" s="6" t="str">
        <f t="shared" si="480"/>
        <v>2424.7</v>
      </c>
      <c r="BC4377" s="12" t="s">
        <v>11163</v>
      </c>
      <c r="BJ4377" s="12">
        <f t="shared" si="481"/>
        <v>0</v>
      </c>
      <c r="BK4377" s="12">
        <f t="shared" si="482"/>
        <v>0</v>
      </c>
      <c r="CQ4377" s="3" t="str">
        <f>CONCATENATE(baseURL!$A$1,baseURL!$B$1,baseURL!$C$1,".",C4377,".",L4377,".pkl&amp;seq=",BC4377)</f>
        <v>http://proteomics.broadinstitute.org/millscripts/viewfeed.pl?side=xl&amp;cycle=1&amp;fixedMods=iaaC&amp;file=msdataSM/iPRG2012_nd/cpick_in/iPRG2012_nd.2424.7.3.pkl&amp;seq=KDQYVPEVSALDLSR</v>
      </c>
    </row>
    <row r="4378" spans="1:95" x14ac:dyDescent="0.2">
      <c r="A4378" s="3">
        <v>4485</v>
      </c>
      <c r="B4378" s="2" t="s">
        <v>11164</v>
      </c>
      <c r="C4378" s="2" t="s">
        <v>11165</v>
      </c>
      <c r="D4378" s="3">
        <v>11549</v>
      </c>
      <c r="E4378" s="3">
        <v>11538</v>
      </c>
      <c r="F4378" s="3">
        <v>50928</v>
      </c>
      <c r="G4378" s="3">
        <v>13962</v>
      </c>
      <c r="H4378" s="3">
        <v>41.4069</v>
      </c>
      <c r="I4378" s="30">
        <v>552.31433000000004</v>
      </c>
      <c r="J4378" s="30">
        <v>552.3145581</v>
      </c>
      <c r="K4378" s="30">
        <v>-2.3000000000000001E-4</v>
      </c>
      <c r="L4378" s="3">
        <v>2</v>
      </c>
      <c r="M4378" s="3">
        <v>2</v>
      </c>
      <c r="N4378" s="10">
        <f t="shared" si="476"/>
        <v>1</v>
      </c>
      <c r="O4378" s="35">
        <v>2</v>
      </c>
      <c r="P4378" s="17"/>
      <c r="Q4378" s="40">
        <v>1103.62077</v>
      </c>
      <c r="R4378" s="40">
        <v>552.31402000000003</v>
      </c>
      <c r="S4378" s="18">
        <f t="shared" si="477"/>
        <v>0.5612749066430236</v>
      </c>
      <c r="T4378" s="18">
        <f t="shared" si="478"/>
        <v>0.97426460398663084</v>
      </c>
      <c r="U4378" s="18">
        <f t="shared" si="479"/>
        <v>1.0501272446670278</v>
      </c>
      <c r="V4378" s="30">
        <v>552.31460000000004</v>
      </c>
      <c r="W4378" s="3" t="s">
        <v>47</v>
      </c>
      <c r="X4378" s="3" t="s">
        <v>47</v>
      </c>
      <c r="Y4378" s="3" t="s">
        <v>47</v>
      </c>
      <c r="Z4378" s="3" t="s">
        <v>47</v>
      </c>
      <c r="AA4378" s="3" t="s">
        <v>47</v>
      </c>
      <c r="AB4378" s="12" t="s">
        <v>47</v>
      </c>
      <c r="AC4378" s="3" t="s">
        <v>47</v>
      </c>
      <c r="AD4378" s="3" t="s">
        <v>47</v>
      </c>
      <c r="AE4378" s="3" t="s">
        <v>47</v>
      </c>
      <c r="AF4378" s="3" t="s">
        <v>47</v>
      </c>
      <c r="AG4378" s="3" t="s">
        <v>47</v>
      </c>
      <c r="AH4378" s="3" t="s">
        <v>47</v>
      </c>
      <c r="AI4378" s="3" t="s">
        <v>47</v>
      </c>
      <c r="AK4378" s="3" t="s">
        <v>47</v>
      </c>
      <c r="AL4378" s="3" t="s">
        <v>47</v>
      </c>
      <c r="AM4378" s="3" t="s">
        <v>47</v>
      </c>
      <c r="AN4378" s="3" t="s">
        <v>47</v>
      </c>
      <c r="AU4378" s="3">
        <v>0</v>
      </c>
      <c r="AV4378" s="3">
        <v>17</v>
      </c>
      <c r="AW4378" s="3">
        <v>1</v>
      </c>
      <c r="AX4378" s="3">
        <v>17</v>
      </c>
      <c r="AY4378" s="3">
        <v>100</v>
      </c>
      <c r="AZ4378" s="6" t="str">
        <f t="shared" si="480"/>
        <v>2425.2</v>
      </c>
      <c r="BC4378" s="12" t="s">
        <v>11166</v>
      </c>
      <c r="BJ4378" s="12">
        <f t="shared" si="481"/>
        <v>0</v>
      </c>
      <c r="BK4378" s="12">
        <f t="shared" si="482"/>
        <v>0</v>
      </c>
      <c r="CQ4378" s="3" t="str">
        <f>CONCATENATE(baseURL!$A$1,baseURL!$B$1,baseURL!$C$1,".",C4378,".",L4378,".pkl&amp;seq=",BC4378)</f>
        <v>http://proteomics.broadinstitute.org/millscripts/viewfeed.pl?side=xl&amp;cycle=1&amp;fixedMods=iaaC&amp;file=msdataSM/iPRG2012_nd/cpick_in/iPRG2012_nd.2425.2.2.pkl&amp;seq=LNAGEALFLR</v>
      </c>
    </row>
    <row r="4379" spans="1:95" x14ac:dyDescent="0.2">
      <c r="A4379" s="3">
        <v>2805</v>
      </c>
      <c r="B4379" s="2" t="s">
        <v>11167</v>
      </c>
      <c r="C4379" s="2" t="s">
        <v>11168</v>
      </c>
      <c r="D4379" s="3">
        <v>11551</v>
      </c>
      <c r="E4379" s="3">
        <v>11540</v>
      </c>
      <c r="F4379" s="3">
        <v>50930</v>
      </c>
      <c r="G4379" s="3">
        <v>13964</v>
      </c>
      <c r="H4379" s="3">
        <v>41.411900000000003</v>
      </c>
      <c r="I4379" s="30">
        <v>610.77964999999995</v>
      </c>
      <c r="J4379" s="30">
        <v>611.03953009999998</v>
      </c>
      <c r="K4379" s="30">
        <v>-0.25988</v>
      </c>
      <c r="L4379" s="3">
        <v>0</v>
      </c>
      <c r="M4379" s="3">
        <v>4</v>
      </c>
      <c r="N4379" s="10">
        <f t="shared" si="476"/>
        <v>1</v>
      </c>
      <c r="O4379" s="35">
        <v>4</v>
      </c>
      <c r="P4379" s="17"/>
      <c r="Q4379" s="40">
        <v>2441.13679</v>
      </c>
      <c r="R4379" s="40">
        <v>611.03966000000003</v>
      </c>
      <c r="S4379" s="18">
        <f t="shared" si="477"/>
        <v>-425.52066096671911</v>
      </c>
      <c r="T4379" s="18">
        <f t="shared" si="478"/>
        <v>-0.21258849228739193</v>
      </c>
      <c r="U4379" s="18">
        <f t="shared" si="479"/>
        <v>-0.42550429545879903</v>
      </c>
      <c r="V4379" s="30">
        <v>611.0394</v>
      </c>
      <c r="W4379" s="3" t="s">
        <v>47</v>
      </c>
      <c r="Z4379" s="3" t="s">
        <v>47</v>
      </c>
      <c r="AA4379" s="3" t="s">
        <v>47</v>
      </c>
      <c r="AB4379" s="12" t="s">
        <v>47</v>
      </c>
      <c r="AC4379" s="3" t="s">
        <v>47</v>
      </c>
      <c r="AE4379" s="3" t="s">
        <v>47</v>
      </c>
      <c r="AF4379" s="3" t="s">
        <v>48</v>
      </c>
      <c r="AG4379" s="3" t="s">
        <v>52</v>
      </c>
      <c r="AI4379" s="3" t="s">
        <v>47</v>
      </c>
      <c r="AK4379" s="3" t="s">
        <v>47</v>
      </c>
      <c r="AL4379" s="3" t="s">
        <v>48</v>
      </c>
      <c r="AN4379" s="3" t="s">
        <v>48</v>
      </c>
      <c r="AU4379" s="3">
        <v>0</v>
      </c>
      <c r="AV4379" s="3">
        <v>8</v>
      </c>
      <c r="AW4379" s="3">
        <v>1</v>
      </c>
      <c r="AX4379" s="3">
        <v>8</v>
      </c>
      <c r="AY4379" s="3">
        <v>100</v>
      </c>
      <c r="AZ4379" s="6" t="str">
        <f t="shared" si="480"/>
        <v>2425.4</v>
      </c>
      <c r="BC4379" s="12" t="s">
        <v>11089</v>
      </c>
      <c r="BJ4379" s="12">
        <f t="shared" si="481"/>
        <v>0</v>
      </c>
      <c r="BK4379" s="12">
        <f t="shared" si="482"/>
        <v>0</v>
      </c>
      <c r="CQ4379" s="3" t="str">
        <f>CONCATENATE(baseURL!$A$1,baseURL!$B$1,baseURL!$C$1,".",C4379,".",L4379,".pkl&amp;seq=",BC4379)</f>
        <v>http://proteomics.broadinstitute.org/millscripts/viewfeed.pl?side=xl&amp;cycle=1&amp;fixedMods=iaaC&amp;file=msdataSM/iPRG2012_nd/cpick_in/iPRG2012_nd.2425.4.0.pkl&amp;seq=LEEELGDNAVFAGENFHHGDKL</v>
      </c>
    </row>
    <row r="4380" spans="1:95" x14ac:dyDescent="0.2">
      <c r="A4380" s="3">
        <v>5006</v>
      </c>
      <c r="B4380" s="2" t="s">
        <v>11169</v>
      </c>
      <c r="C4380" s="2" t="s">
        <v>11170</v>
      </c>
      <c r="D4380" s="3">
        <v>11552</v>
      </c>
      <c r="E4380" s="3">
        <v>11541</v>
      </c>
      <c r="F4380" s="3">
        <v>50931</v>
      </c>
      <c r="G4380" s="3">
        <v>13965</v>
      </c>
      <c r="H4380" s="3">
        <v>41.415300000000002</v>
      </c>
      <c r="I4380" s="30">
        <v>673.32298000000003</v>
      </c>
      <c r="J4380" s="30">
        <v>673.3216913</v>
      </c>
      <c r="K4380" s="30">
        <v>1.2899999999999999E-3</v>
      </c>
      <c r="L4380" s="3">
        <v>3</v>
      </c>
      <c r="M4380" s="3">
        <v>3</v>
      </c>
      <c r="N4380" s="10">
        <f t="shared" si="476"/>
        <v>1</v>
      </c>
      <c r="O4380" s="35">
        <v>3</v>
      </c>
      <c r="P4380" s="17"/>
      <c r="Q4380" s="40">
        <v>2017.9501600000001</v>
      </c>
      <c r="R4380" s="40">
        <v>673.32156999999995</v>
      </c>
      <c r="S4380" s="18">
        <f t="shared" si="477"/>
        <v>2.0940959905355045</v>
      </c>
      <c r="T4380" s="18">
        <f t="shared" si="478"/>
        <v>0.18015166222311302</v>
      </c>
      <c r="U4380" s="18">
        <f t="shared" si="479"/>
        <v>-0.10396221219669798</v>
      </c>
      <c r="V4380" s="30">
        <v>673.32150000000001</v>
      </c>
      <c r="W4380" s="3" t="s">
        <v>47</v>
      </c>
      <c r="X4380" s="3" t="s">
        <v>47</v>
      </c>
      <c r="Y4380" s="3" t="s">
        <v>47</v>
      </c>
      <c r="Z4380" s="3" t="s">
        <v>47</v>
      </c>
      <c r="AA4380" s="3" t="s">
        <v>48</v>
      </c>
      <c r="AB4380" s="12" t="s">
        <v>47</v>
      </c>
      <c r="AC4380" s="3" t="s">
        <v>47</v>
      </c>
      <c r="AD4380" s="3" t="s">
        <v>47</v>
      </c>
      <c r="AE4380" s="3" t="s">
        <v>47</v>
      </c>
      <c r="AF4380" s="3" t="s">
        <v>47</v>
      </c>
      <c r="AG4380" s="3" t="s">
        <v>47</v>
      </c>
      <c r="AH4380" s="3" t="s">
        <v>47</v>
      </c>
      <c r="AI4380" s="3" t="s">
        <v>47</v>
      </c>
      <c r="AJ4380" s="3" t="s">
        <v>47</v>
      </c>
      <c r="AK4380" s="3" t="s">
        <v>47</v>
      </c>
      <c r="AL4380" s="3" t="s">
        <v>47</v>
      </c>
      <c r="AM4380" s="3" t="s">
        <v>47</v>
      </c>
      <c r="AN4380" s="3" t="s">
        <v>47</v>
      </c>
      <c r="AU4380" s="3">
        <v>0</v>
      </c>
      <c r="AV4380" s="3">
        <v>17</v>
      </c>
      <c r="AW4380" s="3">
        <v>1</v>
      </c>
      <c r="AX4380" s="3">
        <v>17</v>
      </c>
      <c r="AY4380" s="3">
        <v>100</v>
      </c>
      <c r="AZ4380" s="6" t="str">
        <f t="shared" si="480"/>
        <v>2425.5</v>
      </c>
      <c r="BC4380" s="12" t="s">
        <v>11062</v>
      </c>
      <c r="BJ4380" s="12">
        <f t="shared" si="481"/>
        <v>0</v>
      </c>
      <c r="BK4380" s="12">
        <f t="shared" si="482"/>
        <v>0</v>
      </c>
      <c r="CQ4380" s="3" t="str">
        <f>CONCATENATE(baseURL!$A$1,baseURL!$B$1,baseURL!$C$1,".",C4380,".",L4380,".pkl&amp;seq=",BC4380)</f>
        <v>http://proteomics.broadinstitute.org/millscripts/viewfeed.pl?side=xl&amp;cycle=1&amp;fixedMods=iaaC&amp;file=msdataSM/iPRG2012_nd/cpick_in/iPRG2012_nd.2425.5.3.pkl&amp;seq=AGEVNGKDYNFVSVDEFK</v>
      </c>
    </row>
    <row r="4381" spans="1:95" x14ac:dyDescent="0.2">
      <c r="A4381" s="3">
        <v>5007</v>
      </c>
      <c r="B4381" s="2" t="s">
        <v>11171</v>
      </c>
      <c r="C4381" s="2" t="s">
        <v>11172</v>
      </c>
      <c r="D4381" s="3">
        <v>11554</v>
      </c>
      <c r="E4381" s="3">
        <v>11543</v>
      </c>
      <c r="F4381" s="3">
        <v>50948</v>
      </c>
      <c r="G4381" s="3">
        <v>13968</v>
      </c>
      <c r="H4381" s="3">
        <v>41.429299999999998</v>
      </c>
      <c r="I4381" s="30">
        <v>545.31205</v>
      </c>
      <c r="J4381" s="30">
        <v>545.31109809999998</v>
      </c>
      <c r="K4381" s="30">
        <v>9.5E-4</v>
      </c>
      <c r="L4381" s="3">
        <v>2</v>
      </c>
      <c r="M4381" s="3">
        <v>2</v>
      </c>
      <c r="N4381" s="10">
        <f t="shared" si="476"/>
        <v>1</v>
      </c>
      <c r="O4381" s="35">
        <v>2</v>
      </c>
      <c r="P4381" s="17"/>
      <c r="Q4381" s="40">
        <v>1089.61502</v>
      </c>
      <c r="R4381" s="40">
        <v>545.31115</v>
      </c>
      <c r="S4381" s="18">
        <f t="shared" si="477"/>
        <v>1.650433885317502</v>
      </c>
      <c r="T4381" s="18">
        <f t="shared" si="478"/>
        <v>-9.5175020750553119E-2</v>
      </c>
      <c r="U4381" s="18">
        <f t="shared" si="479"/>
        <v>9.1690771383363373E-2</v>
      </c>
      <c r="V4381" s="30">
        <v>545.31119999999999</v>
      </c>
      <c r="W4381" s="3" t="s">
        <v>47</v>
      </c>
      <c r="X4381" s="3" t="s">
        <v>47</v>
      </c>
      <c r="Y4381" s="3" t="s">
        <v>47</v>
      </c>
      <c r="Z4381" s="3" t="s">
        <v>47</v>
      </c>
      <c r="AA4381" s="3" t="s">
        <v>48</v>
      </c>
      <c r="AB4381" s="12" t="s">
        <v>47</v>
      </c>
      <c r="AC4381" s="3" t="s">
        <v>47</v>
      </c>
      <c r="AD4381" s="3" t="s">
        <v>47</v>
      </c>
      <c r="AE4381" s="3" t="s">
        <v>47</v>
      </c>
      <c r="AF4381" s="3" t="s">
        <v>47</v>
      </c>
      <c r="AG4381" s="3" t="s">
        <v>47</v>
      </c>
      <c r="AH4381" s="3" t="s">
        <v>47</v>
      </c>
      <c r="AI4381" s="3" t="s">
        <v>47</v>
      </c>
      <c r="AJ4381" s="3" t="s">
        <v>47</v>
      </c>
      <c r="AK4381" s="3" t="s">
        <v>47</v>
      </c>
      <c r="AL4381" s="3" t="s">
        <v>47</v>
      </c>
      <c r="AM4381" s="3" t="s">
        <v>47</v>
      </c>
      <c r="AN4381" s="3" t="s">
        <v>47</v>
      </c>
      <c r="AU4381" s="3">
        <v>0</v>
      </c>
      <c r="AV4381" s="3">
        <v>17</v>
      </c>
      <c r="AW4381" s="3">
        <v>1</v>
      </c>
      <c r="AX4381" s="3">
        <v>17</v>
      </c>
      <c r="AY4381" s="3">
        <v>100</v>
      </c>
      <c r="AZ4381" s="6" t="str">
        <f t="shared" si="480"/>
        <v>2426.1</v>
      </c>
      <c r="BC4381" s="12" t="s">
        <v>11173</v>
      </c>
      <c r="BJ4381" s="12">
        <f t="shared" si="481"/>
        <v>0</v>
      </c>
      <c r="BK4381" s="12">
        <f t="shared" si="482"/>
        <v>0</v>
      </c>
      <c r="CQ4381" s="3" t="str">
        <f>CONCATENATE(baseURL!$A$1,baseURL!$B$1,baseURL!$C$1,".",C4381,".",L4381,".pkl&amp;seq=",BC4381)</f>
        <v>http://proteomics.broadinstitute.org/millscripts/viewfeed.pl?side=xl&amp;cycle=1&amp;fixedMods=iaaC&amp;file=msdataSM/iPRG2012_nd/cpick_in/iPRG2012_nd.2426.1.2.pkl&amp;seq=VSSVLSALEGK</v>
      </c>
    </row>
    <row r="4382" spans="1:95" x14ac:dyDescent="0.2">
      <c r="A4382" s="3">
        <v>4168</v>
      </c>
      <c r="B4382" s="2" t="s">
        <v>11174</v>
      </c>
      <c r="C4382" s="2" t="s">
        <v>11175</v>
      </c>
      <c r="D4382" s="3">
        <v>11555</v>
      </c>
      <c r="E4382" s="3">
        <v>11544</v>
      </c>
      <c r="F4382" s="3">
        <v>50949</v>
      </c>
      <c r="G4382" s="3">
        <v>13969</v>
      </c>
      <c r="H4382" s="3">
        <v>41.432699999999997</v>
      </c>
      <c r="I4382" s="30">
        <v>600.00801999999999</v>
      </c>
      <c r="J4382" s="30">
        <v>600.00709740000002</v>
      </c>
      <c r="K4382" s="30">
        <v>9.2000000000000003E-4</v>
      </c>
      <c r="L4382" s="3">
        <v>3</v>
      </c>
      <c r="M4382" s="3">
        <v>3</v>
      </c>
      <c r="N4382" s="10">
        <f t="shared" si="476"/>
        <v>1</v>
      </c>
      <c r="O4382" s="35">
        <v>3</v>
      </c>
      <c r="P4382" s="17"/>
      <c r="Q4382" s="40">
        <v>1798.0068900000001</v>
      </c>
      <c r="R4382" s="40">
        <v>600.00715000000002</v>
      </c>
      <c r="S4382" s="18">
        <f t="shared" si="477"/>
        <v>1.4499827209784268</v>
      </c>
      <c r="T4382" s="18">
        <f t="shared" si="478"/>
        <v>-8.766562199070789E-2</v>
      </c>
      <c r="U4382" s="18">
        <f t="shared" si="479"/>
        <v>-0.58332638207032972</v>
      </c>
      <c r="V4382" s="30">
        <v>600.0068</v>
      </c>
      <c r="W4382" s="3" t="s">
        <v>47</v>
      </c>
      <c r="X4382" s="3" t="s">
        <v>47</v>
      </c>
      <c r="Y4382" s="3" t="s">
        <v>47</v>
      </c>
      <c r="Z4382" s="3" t="s">
        <v>47</v>
      </c>
      <c r="AA4382" s="3" t="s">
        <v>65</v>
      </c>
      <c r="AB4382" s="12" t="s">
        <v>47</v>
      </c>
      <c r="AC4382" s="3" t="s">
        <v>47</v>
      </c>
      <c r="AD4382" s="3" t="s">
        <v>47</v>
      </c>
      <c r="AE4382" s="3" t="s">
        <v>48</v>
      </c>
      <c r="AF4382" s="3" t="s">
        <v>47</v>
      </c>
      <c r="AG4382" s="3" t="s">
        <v>47</v>
      </c>
      <c r="AH4382" s="3" t="s">
        <v>47</v>
      </c>
      <c r="AI4382" s="3" t="s">
        <v>47</v>
      </c>
      <c r="AJ4382" s="3" t="s">
        <v>47</v>
      </c>
      <c r="AL4382" s="3" t="s">
        <v>52</v>
      </c>
      <c r="AM4382" s="3" t="s">
        <v>47</v>
      </c>
      <c r="AN4382" s="3" t="s">
        <v>52</v>
      </c>
      <c r="AU4382" s="3">
        <v>1</v>
      </c>
      <c r="AV4382" s="3">
        <v>13</v>
      </c>
      <c r="AW4382" s="3">
        <v>1</v>
      </c>
      <c r="AX4382" s="3">
        <v>13</v>
      </c>
      <c r="AY4382" s="3">
        <v>100</v>
      </c>
      <c r="AZ4382" s="6" t="str">
        <f t="shared" si="480"/>
        <v>2426.2</v>
      </c>
      <c r="BC4382" s="12" t="s">
        <v>11176</v>
      </c>
      <c r="BJ4382" s="12">
        <f t="shared" si="481"/>
        <v>0</v>
      </c>
      <c r="BK4382" s="12">
        <f t="shared" si="482"/>
        <v>0</v>
      </c>
      <c r="BW4382" s="3" t="s">
        <v>11177</v>
      </c>
      <c r="CQ4382" s="3" t="str">
        <f>CONCATENATE(baseURL!$A$1,baseURL!$B$1,baseURL!$C$1,".",C4382,".",L4382,".pkl&amp;seq=",BC4382)</f>
        <v>http://proteomics.broadinstitute.org/millscripts/viewfeed.pl?side=xl&amp;cycle=1&amp;fixedMods=iaaC&amp;file=msdataSM/iPRG2012_nd/cpick_in/iPRG2012_nd.2426.2.3.pkl&amp;seq=SQVDELVLVGGSTRLPK</v>
      </c>
    </row>
    <row r="4383" spans="1:95" x14ac:dyDescent="0.2">
      <c r="A4383" s="3">
        <v>5703</v>
      </c>
      <c r="B4383" s="2" t="s">
        <v>11178</v>
      </c>
      <c r="C4383" s="2" t="s">
        <v>11179</v>
      </c>
      <c r="D4383" s="3">
        <v>11557</v>
      </c>
      <c r="E4383" s="3">
        <v>11546</v>
      </c>
      <c r="F4383" s="3">
        <v>50951</v>
      </c>
      <c r="G4383" s="3">
        <v>13971</v>
      </c>
      <c r="H4383" s="3">
        <v>41.439300000000003</v>
      </c>
      <c r="I4383" s="30">
        <v>709.03652</v>
      </c>
      <c r="J4383" s="30">
        <v>709.03512000000001</v>
      </c>
      <c r="K4383" s="30">
        <v>1.4E-3</v>
      </c>
      <c r="L4383" s="3">
        <v>3</v>
      </c>
      <c r="M4383" s="3">
        <v>3</v>
      </c>
      <c r="N4383" s="10">
        <f t="shared" si="476"/>
        <v>1</v>
      </c>
      <c r="O4383" s="35">
        <v>3</v>
      </c>
      <c r="P4383" s="17"/>
      <c r="Q4383" s="40">
        <v>2125.0924100000002</v>
      </c>
      <c r="R4383" s="40">
        <v>709.03565000000003</v>
      </c>
      <c r="S4383" s="18">
        <f t="shared" si="477"/>
        <v>1.2270186978094981</v>
      </c>
      <c r="T4383" s="18">
        <f t="shared" si="478"/>
        <v>-0.74749414930845959</v>
      </c>
      <c r="U4383" s="18">
        <f t="shared" si="479"/>
        <v>-0.63466484372221277</v>
      </c>
      <c r="V4383" s="30">
        <v>709.03520000000003</v>
      </c>
      <c r="W4383" s="3" t="s">
        <v>47</v>
      </c>
      <c r="X4383" s="3" t="s">
        <v>47</v>
      </c>
      <c r="Y4383" s="3" t="s">
        <v>47</v>
      </c>
      <c r="Z4383" s="3" t="s">
        <v>47</v>
      </c>
      <c r="AA4383" s="3" t="s">
        <v>48</v>
      </c>
      <c r="AB4383" s="12" t="s">
        <v>47</v>
      </c>
      <c r="AC4383" s="3" t="s">
        <v>47</v>
      </c>
      <c r="AD4383" s="3" t="s">
        <v>47</v>
      </c>
      <c r="AE4383" s="3" t="s">
        <v>47</v>
      </c>
      <c r="AF4383" s="3" t="s">
        <v>47</v>
      </c>
      <c r="AG4383" s="3" t="s">
        <v>47</v>
      </c>
      <c r="AI4383" s="3" t="s">
        <v>47</v>
      </c>
      <c r="AJ4383" s="3" t="s">
        <v>47</v>
      </c>
      <c r="AK4383" s="3" t="s">
        <v>47</v>
      </c>
      <c r="AL4383" s="3" t="s">
        <v>47</v>
      </c>
      <c r="AM4383" s="3" t="s">
        <v>47</v>
      </c>
      <c r="AN4383" s="3" t="s">
        <v>47</v>
      </c>
      <c r="AU4383" s="3">
        <v>0</v>
      </c>
      <c r="AV4383" s="3">
        <v>16</v>
      </c>
      <c r="AW4383" s="3">
        <v>1</v>
      </c>
      <c r="AX4383" s="3">
        <v>16</v>
      </c>
      <c r="AY4383" s="3">
        <v>100</v>
      </c>
      <c r="AZ4383" s="6" t="str">
        <f t="shared" si="480"/>
        <v>2426.4</v>
      </c>
      <c r="BC4383" s="12" t="s">
        <v>11069</v>
      </c>
      <c r="BJ4383" s="12">
        <f t="shared" si="481"/>
        <v>0</v>
      </c>
      <c r="BK4383" s="12">
        <f t="shared" si="482"/>
        <v>0</v>
      </c>
      <c r="CQ4383" s="3" t="str">
        <f>CONCATENATE(baseURL!$A$1,baseURL!$B$1,baseURL!$C$1,".",C4383,".",L4383,".pkl&amp;seq=",BC4383)</f>
        <v>http://proteomics.broadinstitute.org/millscripts/viewfeed.pl?side=xl&amp;cycle=1&amp;fixedMods=iaaC&amp;file=msdataSM/iPRG2012_nd/cpick_in/iPRG2012_nd.2426.4.3.pkl&amp;seq=DSKSPLLLQTSNGGAAYFAGK</v>
      </c>
    </row>
    <row r="4384" spans="1:95" x14ac:dyDescent="0.2">
      <c r="A4384" s="3">
        <v>6639</v>
      </c>
      <c r="B4384" s="2" t="s">
        <v>11180</v>
      </c>
      <c r="C4384" s="2" t="s">
        <v>11167</v>
      </c>
      <c r="D4384" s="3">
        <v>11558</v>
      </c>
      <c r="E4384" s="3">
        <v>11547</v>
      </c>
      <c r="F4384" s="3">
        <v>50952</v>
      </c>
      <c r="G4384" s="3">
        <v>13972</v>
      </c>
      <c r="H4384" s="3">
        <v>41.442700000000002</v>
      </c>
      <c r="I4384" s="30">
        <v>801.38642000000004</v>
      </c>
      <c r="J4384" s="30">
        <v>801.38533529999995</v>
      </c>
      <c r="K4384" s="30">
        <v>1.08E-3</v>
      </c>
      <c r="L4384" s="3">
        <v>3</v>
      </c>
      <c r="M4384" s="3">
        <v>3</v>
      </c>
      <c r="N4384" s="10">
        <f t="shared" si="476"/>
        <v>1</v>
      </c>
      <c r="O4384" s="35">
        <v>3</v>
      </c>
      <c r="P4384" s="17"/>
      <c r="Q4384" s="40">
        <v>2402.143</v>
      </c>
      <c r="R4384" s="40">
        <v>801.38585</v>
      </c>
      <c r="S4384" s="18">
        <f t="shared" si="477"/>
        <v>0.71126786184060675</v>
      </c>
      <c r="T4384" s="18">
        <f t="shared" si="478"/>
        <v>-0.64226240088139908</v>
      </c>
      <c r="U4384" s="18">
        <f t="shared" si="479"/>
        <v>-0.8110949300521384</v>
      </c>
      <c r="V4384" s="30">
        <v>801.38520000000005</v>
      </c>
      <c r="W4384" s="3" t="s">
        <v>47</v>
      </c>
      <c r="X4384" s="3" t="s">
        <v>47</v>
      </c>
      <c r="Y4384" s="3" t="s">
        <v>47</v>
      </c>
      <c r="Z4384" s="3" t="s">
        <v>47</v>
      </c>
      <c r="AA4384" s="3" t="s">
        <v>47</v>
      </c>
      <c r="AB4384" s="12" t="s">
        <v>47</v>
      </c>
      <c r="AC4384" s="3" t="s">
        <v>47</v>
      </c>
      <c r="AD4384" s="3" t="s">
        <v>47</v>
      </c>
      <c r="AE4384" s="3" t="s">
        <v>47</v>
      </c>
      <c r="AF4384" s="3" t="s">
        <v>47</v>
      </c>
      <c r="AG4384" s="3" t="s">
        <v>48</v>
      </c>
      <c r="AI4384" s="3" t="s">
        <v>47</v>
      </c>
      <c r="AJ4384" s="3" t="s">
        <v>47</v>
      </c>
      <c r="AK4384" s="3" t="s">
        <v>47</v>
      </c>
      <c r="AL4384" s="3" t="s">
        <v>47</v>
      </c>
      <c r="AU4384" s="3">
        <v>0</v>
      </c>
      <c r="AV4384" s="3">
        <v>14</v>
      </c>
      <c r="AW4384" s="3">
        <v>1</v>
      </c>
      <c r="AX4384" s="3">
        <v>14</v>
      </c>
      <c r="AY4384" s="3">
        <v>100</v>
      </c>
      <c r="AZ4384" s="6" t="str">
        <f t="shared" si="480"/>
        <v>2426.5</v>
      </c>
      <c r="BC4384" s="12" t="s">
        <v>11072</v>
      </c>
      <c r="BJ4384" s="12">
        <f t="shared" si="481"/>
        <v>0</v>
      </c>
      <c r="BK4384" s="12">
        <f t="shared" si="482"/>
        <v>0</v>
      </c>
      <c r="CQ4384" s="3" t="str">
        <f>CONCATENATE(baseURL!$A$1,baseURL!$B$1,baseURL!$C$1,".",C4384,".",L4384,".pkl&amp;seq=",BC4384)</f>
        <v>http://proteomics.broadinstitute.org/millscripts/viewfeed.pl?side=xl&amp;cycle=1&amp;fixedMods=iaaC&amp;file=msdataSM/iPRG2012_nd/cpick_in/iPRG2012_nd.2426.5.3.pkl&amp;seq=LSENGQRDLDRLAAQTLEEDE</v>
      </c>
    </row>
    <row r="4385" spans="1:95" x14ac:dyDescent="0.2">
      <c r="A4385" s="3">
        <v>4523</v>
      </c>
      <c r="B4385" s="2" t="s">
        <v>11181</v>
      </c>
      <c r="C4385" s="2" t="s">
        <v>11182</v>
      </c>
      <c r="D4385" s="3">
        <v>11568</v>
      </c>
      <c r="E4385" s="3">
        <v>11557</v>
      </c>
      <c r="F4385" s="3">
        <v>50978</v>
      </c>
      <c r="G4385" s="3">
        <v>13983</v>
      </c>
      <c r="H4385" s="3">
        <v>41.458500000000001</v>
      </c>
      <c r="I4385" s="30">
        <v>604.67618000000004</v>
      </c>
      <c r="J4385" s="30">
        <v>604.67303219999997</v>
      </c>
      <c r="K4385" s="30">
        <v>3.15E-3</v>
      </c>
      <c r="L4385" s="3">
        <v>3</v>
      </c>
      <c r="M4385" s="3">
        <v>3</v>
      </c>
      <c r="N4385" s="10">
        <f t="shared" si="476"/>
        <v>1</v>
      </c>
      <c r="O4385" s="35">
        <v>3</v>
      </c>
      <c r="P4385" s="17"/>
      <c r="Q4385" s="40">
        <v>1812.00478</v>
      </c>
      <c r="R4385" s="40">
        <v>604.67310999999995</v>
      </c>
      <c r="S4385" s="18">
        <f t="shared" si="477"/>
        <v>5.0771234065516611</v>
      </c>
      <c r="T4385" s="18">
        <f t="shared" si="478"/>
        <v>-0.12866456056806103</v>
      </c>
      <c r="U4385" s="18">
        <f t="shared" si="479"/>
        <v>-0.34729508630629918</v>
      </c>
      <c r="V4385" s="30">
        <v>604.67290000000003</v>
      </c>
      <c r="W4385" s="3" t="s">
        <v>47</v>
      </c>
      <c r="X4385" s="3" t="s">
        <v>47</v>
      </c>
      <c r="Y4385" s="3" t="s">
        <v>47</v>
      </c>
      <c r="Z4385" s="3" t="s">
        <v>47</v>
      </c>
      <c r="AA4385" s="3" t="s">
        <v>47</v>
      </c>
      <c r="AB4385" s="12" t="s">
        <v>47</v>
      </c>
      <c r="AC4385" s="3" t="s">
        <v>47</v>
      </c>
      <c r="AD4385" s="3" t="s">
        <v>47</v>
      </c>
      <c r="AE4385" s="3" t="s">
        <v>47</v>
      </c>
      <c r="AF4385" s="3" t="s">
        <v>47</v>
      </c>
      <c r="AG4385" s="3" t="s">
        <v>48</v>
      </c>
      <c r="AH4385" s="3" t="s">
        <v>47</v>
      </c>
      <c r="AI4385" s="3" t="s">
        <v>47</v>
      </c>
      <c r="AK4385" s="3" t="s">
        <v>47</v>
      </c>
      <c r="AL4385" s="3" t="s">
        <v>47</v>
      </c>
      <c r="AM4385" s="3" t="s">
        <v>47</v>
      </c>
      <c r="AN4385" s="3" t="s">
        <v>47</v>
      </c>
      <c r="AU4385" s="3">
        <v>0</v>
      </c>
      <c r="AV4385" s="3">
        <v>16</v>
      </c>
      <c r="AW4385" s="3">
        <v>1</v>
      </c>
      <c r="AX4385" s="3">
        <v>16</v>
      </c>
      <c r="AY4385" s="3">
        <v>100</v>
      </c>
      <c r="AZ4385" s="6" t="str">
        <f t="shared" si="480"/>
        <v>2427.10</v>
      </c>
      <c r="BC4385" s="12" t="s">
        <v>11183</v>
      </c>
      <c r="BJ4385" s="12">
        <f t="shared" si="481"/>
        <v>0</v>
      </c>
      <c r="BK4385" s="12">
        <f t="shared" si="482"/>
        <v>0</v>
      </c>
      <c r="CQ4385" s="3" t="str">
        <f>CONCATENATE(baseURL!$A$1,baseURL!$B$1,baseURL!$C$1,".",C4385,".",L4385,".pkl&amp;seq=",BC4385)</f>
        <v>http://proteomics.broadinstitute.org/millscripts/viewfeed.pl?side=xl&amp;cycle=1&amp;fixedMods=iaaC&amp;file=msdataSM/iPRG2012_nd/cpick_in/iPRG2012_nd.2427.10.3.pkl&amp;seq=LDTSVKAPQALMLAPTR</v>
      </c>
    </row>
    <row r="4386" spans="1:95" x14ac:dyDescent="0.2">
      <c r="A4386" s="3">
        <v>6136</v>
      </c>
      <c r="B4386" s="2" t="s">
        <v>11184</v>
      </c>
      <c r="C4386" s="2" t="s">
        <v>11185</v>
      </c>
      <c r="D4386" s="3">
        <v>11573</v>
      </c>
      <c r="E4386" s="3">
        <v>11562</v>
      </c>
      <c r="F4386" s="3">
        <v>50983</v>
      </c>
      <c r="G4386" s="3">
        <v>13988</v>
      </c>
      <c r="H4386" s="3">
        <v>41.463500000000003</v>
      </c>
      <c r="I4386" s="30">
        <v>734.00274999999999</v>
      </c>
      <c r="J4386" s="30">
        <v>733.99641789999998</v>
      </c>
      <c r="K4386" s="30">
        <v>6.3299999999999997E-3</v>
      </c>
      <c r="L4386" s="3">
        <v>0</v>
      </c>
      <c r="M4386" s="3">
        <v>3</v>
      </c>
      <c r="N4386" s="10">
        <f t="shared" si="476"/>
        <v>1</v>
      </c>
      <c r="O4386" s="35">
        <v>3</v>
      </c>
      <c r="P4386" s="17"/>
      <c r="Q4386" s="40">
        <v>2199.9763899999998</v>
      </c>
      <c r="R4386" s="40">
        <v>733.99698000000001</v>
      </c>
      <c r="S4386" s="18">
        <f t="shared" si="477"/>
        <v>7.8610677662244139</v>
      </c>
      <c r="T4386" s="18">
        <f t="shared" si="478"/>
        <v>-0.76580696561538542</v>
      </c>
      <c r="U4386" s="18">
        <f t="shared" si="479"/>
        <v>-0.6539536443851196</v>
      </c>
      <c r="V4386" s="30">
        <v>733.99649999999997</v>
      </c>
      <c r="W4386" s="3" t="s">
        <v>47</v>
      </c>
      <c r="X4386" s="3" t="s">
        <v>47</v>
      </c>
      <c r="Y4386" s="3" t="s">
        <v>47</v>
      </c>
      <c r="Z4386" s="3" t="s">
        <v>47</v>
      </c>
      <c r="AA4386" s="3" t="s">
        <v>47</v>
      </c>
      <c r="AB4386" s="12" t="s">
        <v>47</v>
      </c>
      <c r="AC4386" s="3" t="s">
        <v>47</v>
      </c>
      <c r="AD4386" s="3" t="s">
        <v>47</v>
      </c>
      <c r="AE4386" s="3" t="s">
        <v>47</v>
      </c>
      <c r="AF4386" s="3" t="s">
        <v>47</v>
      </c>
      <c r="AG4386" s="3" t="s">
        <v>47</v>
      </c>
      <c r="AH4386" s="3" t="s">
        <v>47</v>
      </c>
      <c r="AI4386" s="3" t="s">
        <v>47</v>
      </c>
      <c r="AK4386" s="3" t="s">
        <v>47</v>
      </c>
      <c r="AL4386" s="3" t="s">
        <v>47</v>
      </c>
      <c r="AU4386" s="3">
        <v>0</v>
      </c>
      <c r="AV4386" s="3">
        <v>15</v>
      </c>
      <c r="AW4386" s="3">
        <v>1</v>
      </c>
      <c r="AX4386" s="3">
        <v>15</v>
      </c>
      <c r="AY4386" s="3">
        <v>100</v>
      </c>
      <c r="AZ4386" s="6" t="str">
        <f t="shared" si="480"/>
        <v>2427.15</v>
      </c>
      <c r="BC4386" s="12" t="s">
        <v>10254</v>
      </c>
      <c r="BJ4386" s="12">
        <f t="shared" si="481"/>
        <v>0</v>
      </c>
      <c r="BK4386" s="12">
        <f t="shared" si="482"/>
        <v>0</v>
      </c>
      <c r="CQ4386" s="3" t="str">
        <f>CONCATENATE(baseURL!$A$1,baseURL!$B$1,baseURL!$C$1,".",C4386,".",L4386,".pkl&amp;seq=",BC4386)</f>
        <v>http://proteomics.broadinstitute.org/millscripts/viewfeed.pl?side=xl&amp;cycle=1&amp;fixedMods=iaaC&amp;file=msdataSM/iPRG2012_nd/cpick_in/iPRG2012_nd.2427.15.0.pkl&amp;seq=TSSGNEMPPQDAEGWFYKR</v>
      </c>
    </row>
    <row r="4387" spans="1:95" x14ac:dyDescent="0.2">
      <c r="A4387" s="3">
        <v>6252</v>
      </c>
      <c r="B4387" s="2" t="s">
        <v>11186</v>
      </c>
      <c r="C4387" s="2" t="s">
        <v>11187</v>
      </c>
      <c r="D4387" s="3">
        <v>11574</v>
      </c>
      <c r="E4387" s="3">
        <v>11563</v>
      </c>
      <c r="F4387" s="3">
        <v>50984</v>
      </c>
      <c r="G4387" s="3">
        <v>13989</v>
      </c>
      <c r="H4387" s="3">
        <v>41.465200000000003</v>
      </c>
      <c r="I4387" s="30">
        <v>814.35978</v>
      </c>
      <c r="J4387" s="30">
        <v>814.35643870000001</v>
      </c>
      <c r="K4387" s="30">
        <v>3.3400000000000001E-3</v>
      </c>
      <c r="L4387" s="3">
        <v>2</v>
      </c>
      <c r="M4387" s="3">
        <v>2</v>
      </c>
      <c r="N4387" s="10">
        <f t="shared" si="476"/>
        <v>1</v>
      </c>
      <c r="O4387" s="35">
        <v>2</v>
      </c>
      <c r="P4387" s="17"/>
      <c r="Q4387" s="40">
        <v>1627.7057</v>
      </c>
      <c r="R4387" s="40">
        <v>814.35649000000001</v>
      </c>
      <c r="S4387" s="18">
        <f t="shared" si="477"/>
        <v>4.0399997303302486</v>
      </c>
      <c r="T4387" s="18">
        <f t="shared" si="478"/>
        <v>-6.2994524665156745E-2</v>
      </c>
      <c r="U4387" s="18">
        <f t="shared" si="479"/>
        <v>0.25787232326009357</v>
      </c>
      <c r="V4387" s="30">
        <v>814.35670000000005</v>
      </c>
      <c r="W4387" s="3" t="s">
        <v>47</v>
      </c>
      <c r="X4387" s="3" t="s">
        <v>47</v>
      </c>
      <c r="Y4387" s="3" t="s">
        <v>47</v>
      </c>
      <c r="Z4387" s="3" t="s">
        <v>47</v>
      </c>
      <c r="AA4387" s="3" t="s">
        <v>48</v>
      </c>
      <c r="AB4387" s="12" t="s">
        <v>47</v>
      </c>
      <c r="AC4387" s="3" t="s">
        <v>47</v>
      </c>
      <c r="AD4387" s="3" t="s">
        <v>47</v>
      </c>
      <c r="AE4387" s="3" t="s">
        <v>47</v>
      </c>
      <c r="AF4387" s="3" t="s">
        <v>47</v>
      </c>
      <c r="AG4387" s="3" t="s">
        <v>47</v>
      </c>
      <c r="AH4387" s="3" t="s">
        <v>47</v>
      </c>
      <c r="AI4387" s="3" t="s">
        <v>47</v>
      </c>
      <c r="AJ4387" s="3" t="s">
        <v>47</v>
      </c>
      <c r="AK4387" s="3" t="s">
        <v>47</v>
      </c>
      <c r="AL4387" s="3" t="s">
        <v>47</v>
      </c>
      <c r="AN4387" s="3" t="s">
        <v>47</v>
      </c>
      <c r="AU4387" s="3">
        <v>0</v>
      </c>
      <c r="AV4387" s="3">
        <v>16</v>
      </c>
      <c r="AW4387" s="3">
        <v>1</v>
      </c>
      <c r="AX4387" s="3">
        <v>16</v>
      </c>
      <c r="AY4387" s="3">
        <v>100</v>
      </c>
      <c r="AZ4387" s="6" t="str">
        <f t="shared" si="480"/>
        <v>2427.16</v>
      </c>
      <c r="BC4387" s="12" t="s">
        <v>11188</v>
      </c>
      <c r="BJ4387" s="12">
        <f t="shared" si="481"/>
        <v>0</v>
      </c>
      <c r="BK4387" s="12">
        <f t="shared" si="482"/>
        <v>0</v>
      </c>
      <c r="CQ4387" s="3" t="str">
        <f>CONCATENATE(baseURL!$A$1,baseURL!$B$1,baseURL!$C$1,".",C4387,".",L4387,".pkl&amp;seq=",BC4387)</f>
        <v>http://proteomics.broadinstitute.org/millscripts/viewfeed.pl?side=xl&amp;cycle=1&amp;fixedMods=iaaC&amp;file=msdataSM/iPRG2012_nd/cpick_in/iPRG2012_nd.2427.16.2.pkl&amp;seq=LMADDYGWDVTDAR</v>
      </c>
    </row>
    <row r="4388" spans="1:95" x14ac:dyDescent="0.2">
      <c r="A4388" s="3">
        <v>1612</v>
      </c>
      <c r="B4388" s="2" t="s">
        <v>11189</v>
      </c>
      <c r="C4388" s="2" t="s">
        <v>11190</v>
      </c>
      <c r="D4388" s="3">
        <v>11575</v>
      </c>
      <c r="E4388" s="3">
        <v>11564</v>
      </c>
      <c r="F4388" s="3">
        <v>50985</v>
      </c>
      <c r="G4388" s="3">
        <v>13990</v>
      </c>
      <c r="H4388" s="3">
        <v>41.466900000000003</v>
      </c>
      <c r="I4388" s="30">
        <v>876.89954999999998</v>
      </c>
      <c r="J4388" s="30">
        <v>876.89175169999999</v>
      </c>
      <c r="K4388" s="30">
        <v>7.7999999999999996E-3</v>
      </c>
      <c r="L4388" s="3">
        <v>2</v>
      </c>
      <c r="M4388" s="3">
        <v>2</v>
      </c>
      <c r="N4388" s="10">
        <f t="shared" si="476"/>
        <v>1</v>
      </c>
      <c r="O4388" s="35">
        <v>2</v>
      </c>
      <c r="P4388" s="17"/>
      <c r="Q4388" s="40">
        <v>1752.78639</v>
      </c>
      <c r="R4388" s="40">
        <v>876.89683000000002</v>
      </c>
      <c r="S4388" s="18">
        <f t="shared" si="477"/>
        <v>3.1018472263765284</v>
      </c>
      <c r="T4388" s="18">
        <f t="shared" si="478"/>
        <v>-5.7912171948854079</v>
      </c>
      <c r="U4388" s="18">
        <f t="shared" si="479"/>
        <v>-5.8501750998555835</v>
      </c>
      <c r="V4388" s="30">
        <v>876.89170000000001</v>
      </c>
      <c r="X4388" s="3" t="s">
        <v>47</v>
      </c>
      <c r="Y4388" s="3" t="s">
        <v>47</v>
      </c>
      <c r="Z4388" s="3" t="s">
        <v>52</v>
      </c>
      <c r="AA4388" s="3" t="s">
        <v>47</v>
      </c>
      <c r="AB4388" s="12" t="s">
        <v>47</v>
      </c>
      <c r="AC4388" s="3" t="s">
        <v>47</v>
      </c>
      <c r="AD4388" s="3" t="s">
        <v>47</v>
      </c>
      <c r="AF4388" s="3" t="s">
        <v>47</v>
      </c>
      <c r="AG4388" s="3" t="s">
        <v>47</v>
      </c>
      <c r="AH4388" s="3" t="s">
        <v>47</v>
      </c>
      <c r="AL4388" s="3" t="s">
        <v>48</v>
      </c>
      <c r="AO4388" s="3" t="s">
        <v>52</v>
      </c>
      <c r="AP4388" s="3" t="s">
        <v>52</v>
      </c>
      <c r="AU4388" s="3">
        <v>0</v>
      </c>
      <c r="AV4388" s="3">
        <v>9</v>
      </c>
      <c r="AW4388" s="3">
        <v>1</v>
      </c>
      <c r="AX4388" s="3">
        <v>9</v>
      </c>
      <c r="AY4388" s="3">
        <v>100</v>
      </c>
      <c r="AZ4388" s="6" t="str">
        <f t="shared" si="480"/>
        <v>2427.17</v>
      </c>
      <c r="BC4388" s="12" t="s">
        <v>10548</v>
      </c>
      <c r="BJ4388" s="12">
        <f t="shared" si="481"/>
        <v>0</v>
      </c>
      <c r="BK4388" s="12">
        <f t="shared" si="482"/>
        <v>0</v>
      </c>
      <c r="CQ4388" s="3" t="str">
        <f>CONCATENATE(baseURL!$A$1,baseURL!$B$1,baseURL!$C$1,".",C4388,".",L4388,".pkl&amp;seq=",BC4388)</f>
        <v>http://proteomics.broadinstitute.org/millscripts/viewfeed.pl?side=xl&amp;cycle=1&amp;fixedMods=iaaC&amp;file=msdataSM/iPRG2012_nd/cpick_in/iPRG2012_nd.2427.17.2.pkl&amp;seq=LVSWYDNEYGYSTR</v>
      </c>
    </row>
    <row r="4389" spans="1:95" x14ac:dyDescent="0.2">
      <c r="A4389" s="3">
        <v>3730</v>
      </c>
      <c r="B4389" s="2" t="s">
        <v>11191</v>
      </c>
      <c r="C4389" s="2" t="s">
        <v>11192</v>
      </c>
      <c r="D4389" s="3">
        <v>11566</v>
      </c>
      <c r="E4389" s="3">
        <v>11555</v>
      </c>
      <c r="F4389" s="3">
        <v>50976</v>
      </c>
      <c r="G4389" s="3">
        <v>13981</v>
      </c>
      <c r="H4389" s="3">
        <v>41.456899999999997</v>
      </c>
      <c r="I4389" s="30">
        <v>590.57150999999999</v>
      </c>
      <c r="J4389" s="30">
        <v>590.57152629999996</v>
      </c>
      <c r="K4389" s="30">
        <v>-2.0000000000000002E-5</v>
      </c>
      <c r="L4389" s="3">
        <v>0</v>
      </c>
      <c r="M4389" s="3">
        <v>4</v>
      </c>
      <c r="N4389" s="10">
        <f t="shared" si="476"/>
        <v>1</v>
      </c>
      <c r="O4389" s="35">
        <v>4</v>
      </c>
      <c r="P4389" s="17"/>
      <c r="Q4389" s="40">
        <v>2359.2615999999998</v>
      </c>
      <c r="R4389" s="40">
        <v>590.57086000000004</v>
      </c>
      <c r="S4389" s="18">
        <f t="shared" si="477"/>
        <v>1.1006299903630927</v>
      </c>
      <c r="T4389" s="18">
        <f t="shared" si="478"/>
        <v>1.1282304039192497</v>
      </c>
      <c r="U4389" s="18">
        <f t="shared" si="479"/>
        <v>0.91436953052657066</v>
      </c>
      <c r="V4389" s="30">
        <v>590.57140000000004</v>
      </c>
      <c r="W4389" s="3" t="s">
        <v>47</v>
      </c>
      <c r="X4389" s="3" t="s">
        <v>47</v>
      </c>
      <c r="Y4389" s="3" t="s">
        <v>47</v>
      </c>
      <c r="Z4389" s="3" t="s">
        <v>47</v>
      </c>
      <c r="AA4389" s="3" t="s">
        <v>47</v>
      </c>
      <c r="AB4389" s="12" t="s">
        <v>47</v>
      </c>
      <c r="AC4389" s="3" t="s">
        <v>47</v>
      </c>
      <c r="AD4389" s="3" t="s">
        <v>52</v>
      </c>
      <c r="AE4389" s="3" t="s">
        <v>47</v>
      </c>
      <c r="AF4389" s="3" t="s">
        <v>47</v>
      </c>
      <c r="AG4389" s="3" t="s">
        <v>52</v>
      </c>
      <c r="AI4389" s="3" t="s">
        <v>47</v>
      </c>
      <c r="AK4389" s="3" t="s">
        <v>47</v>
      </c>
      <c r="AL4389" s="3" t="s">
        <v>47</v>
      </c>
      <c r="AU4389" s="3">
        <v>0</v>
      </c>
      <c r="AV4389" s="3">
        <v>12</v>
      </c>
      <c r="AW4389" s="3">
        <v>1</v>
      </c>
      <c r="AX4389" s="3">
        <v>12</v>
      </c>
      <c r="AY4389" s="3">
        <v>100</v>
      </c>
      <c r="AZ4389" s="6" t="str">
        <f t="shared" si="480"/>
        <v>2427.8</v>
      </c>
      <c r="BC4389" s="12" t="s">
        <v>11193</v>
      </c>
      <c r="BJ4389" s="12">
        <f t="shared" si="481"/>
        <v>0</v>
      </c>
      <c r="BK4389" s="12">
        <f t="shared" si="482"/>
        <v>0</v>
      </c>
      <c r="CQ4389" s="3" t="str">
        <f>CONCATENATE(baseURL!$A$1,baseURL!$B$1,baseURL!$C$1,".",C4389,".",L4389,".pkl&amp;seq=",BC4389)</f>
        <v>http://proteomics.broadinstitute.org/millscripts/viewfeed.pl?side=xl&amp;cycle=1&amp;fixedMods=iaaC&amp;file=msdataSM/iPRG2012_nd/cpick_in/iPRG2012_nd.2427.8.0.pkl&amp;seq=LLNEPTAAALAYGLGAGKSEKER</v>
      </c>
    </row>
    <row r="4390" spans="1:95" x14ac:dyDescent="0.2">
      <c r="A4390" s="3">
        <v>7691</v>
      </c>
      <c r="B4390" s="2" t="s">
        <v>11196</v>
      </c>
      <c r="C4390" s="2" t="s">
        <v>11197</v>
      </c>
      <c r="D4390" s="3">
        <v>11576</v>
      </c>
      <c r="E4390" s="3">
        <v>11565</v>
      </c>
      <c r="F4390" s="3">
        <v>50990</v>
      </c>
      <c r="G4390" s="3">
        <v>13992</v>
      </c>
      <c r="H4390" s="3">
        <v>41.475099999999998</v>
      </c>
      <c r="I4390" s="30">
        <v>495.26267999999999</v>
      </c>
      <c r="J4390" s="30">
        <v>495.2612431</v>
      </c>
      <c r="K4390" s="30">
        <v>1.4400000000000001E-3</v>
      </c>
      <c r="L4390" s="3">
        <v>4</v>
      </c>
      <c r="M4390" s="3">
        <v>4</v>
      </c>
      <c r="N4390" s="10">
        <f t="shared" si="476"/>
        <v>1</v>
      </c>
      <c r="O4390" s="35">
        <v>4</v>
      </c>
      <c r="Q4390" s="40">
        <v>1978.0214900000001</v>
      </c>
      <c r="R4390" s="40">
        <v>495.26083</v>
      </c>
      <c r="S4390" s="18">
        <f t="shared" si="477"/>
        <v>3.7354054428054795</v>
      </c>
      <c r="T4390" s="18">
        <f t="shared" si="478"/>
        <v>0.83410593969836389</v>
      </c>
      <c r="U4390" s="18">
        <f t="shared" si="479"/>
        <v>0.34325347317602045</v>
      </c>
      <c r="V4390" s="30">
        <v>495.26100000000002</v>
      </c>
      <c r="W4390" s="3" t="s">
        <v>47</v>
      </c>
      <c r="X4390" s="3" t="s">
        <v>47</v>
      </c>
      <c r="Y4390" s="3" t="s">
        <v>47</v>
      </c>
      <c r="AA4390" s="3" t="s">
        <v>47</v>
      </c>
      <c r="AB4390" s="12" t="s">
        <v>52</v>
      </c>
      <c r="AD4390" s="3" t="s">
        <v>47</v>
      </c>
      <c r="AF4390" s="3" t="s">
        <v>52</v>
      </c>
      <c r="AH4390" s="3" t="s">
        <v>47</v>
      </c>
      <c r="AK4390" s="3" t="s">
        <v>47</v>
      </c>
      <c r="AL4390" s="3" t="s">
        <v>52</v>
      </c>
      <c r="AO4390" s="3" t="s">
        <v>47</v>
      </c>
      <c r="AU4390" s="3">
        <v>0</v>
      </c>
      <c r="AV4390" s="3">
        <v>8</v>
      </c>
      <c r="AW4390" s="3">
        <v>2</v>
      </c>
      <c r="AX4390" s="3">
        <v>7</v>
      </c>
      <c r="AY4390" s="3">
        <v>87.5</v>
      </c>
      <c r="AZ4390" s="6" t="str">
        <f t="shared" si="480"/>
        <v>2428.1</v>
      </c>
      <c r="BC4390" s="12" t="s">
        <v>11097</v>
      </c>
      <c r="BI4390" s="12" t="s">
        <v>594</v>
      </c>
      <c r="BJ4390" s="12">
        <f t="shared" si="481"/>
        <v>0</v>
      </c>
      <c r="BK4390" s="12">
        <f t="shared" si="482"/>
        <v>1</v>
      </c>
      <c r="BR4390" s="3" t="s">
        <v>594</v>
      </c>
      <c r="BZ4390" s="3" t="s">
        <v>11098</v>
      </c>
      <c r="CQ4390" s="3" t="str">
        <f>CONCATENATE(baseURL!$A$1,baseURL!$B$1,baseURL!$C$1,".",C4390,".",L4390,".pkl&amp;seq=",BC4390,"&amp;varMods=ReducedCys-C")</f>
        <v>http://proteomics.broadinstitute.org/millscripts/viewfeed.pl?side=xl&amp;cycle=1&amp;fixedMods=iaaC&amp;file=msdataSM/iPRG2012_nd/cpick_in/iPRG2012_nd.2428.1.4.pkl&amp;seq=SLAPAYGLPVVLHSDHcAK&amp;varMods=ReducedCys-C</v>
      </c>
    </row>
    <row r="4391" spans="1:95" x14ac:dyDescent="0.2">
      <c r="A4391" s="3">
        <v>6027</v>
      </c>
      <c r="B4391" s="2" t="s">
        <v>11200</v>
      </c>
      <c r="C4391" s="2" t="s">
        <v>11201</v>
      </c>
      <c r="D4391" s="3">
        <v>11580</v>
      </c>
      <c r="E4391" s="3">
        <v>11569</v>
      </c>
      <c r="F4391" s="3">
        <v>50994</v>
      </c>
      <c r="G4391" s="3">
        <v>13996</v>
      </c>
      <c r="H4391" s="3">
        <v>41.480899999999998</v>
      </c>
      <c r="I4391" s="30">
        <v>556.30208000000005</v>
      </c>
      <c r="J4391" s="30">
        <v>557.01355639999997</v>
      </c>
      <c r="K4391" s="30">
        <v>-0.71148</v>
      </c>
      <c r="L4391" s="3">
        <v>0</v>
      </c>
      <c r="M4391" s="3">
        <v>3</v>
      </c>
      <c r="N4391" s="10">
        <f t="shared" si="476"/>
        <v>1</v>
      </c>
      <c r="O4391" s="35">
        <v>3</v>
      </c>
      <c r="P4391" s="17"/>
      <c r="Q4391" s="40">
        <v>1669.02583</v>
      </c>
      <c r="R4391" s="40">
        <v>557.01346000000001</v>
      </c>
      <c r="S4391" s="18">
        <f t="shared" si="477"/>
        <v>-1277.1325130993475</v>
      </c>
      <c r="T4391" s="18">
        <f t="shared" si="478"/>
        <v>0.17306583571831408</v>
      </c>
      <c r="U4391" s="18">
        <f t="shared" si="479"/>
        <v>7.1811550142247091E-2</v>
      </c>
      <c r="V4391" s="30">
        <v>557.01350000000002</v>
      </c>
      <c r="W4391" s="3" t="s">
        <v>47</v>
      </c>
      <c r="X4391" s="3" t="s">
        <v>47</v>
      </c>
      <c r="Y4391" s="3" t="s">
        <v>47</v>
      </c>
      <c r="Z4391" s="3" t="s">
        <v>47</v>
      </c>
      <c r="AA4391" s="3" t="s">
        <v>47</v>
      </c>
      <c r="AB4391" s="12" t="s">
        <v>47</v>
      </c>
      <c r="AC4391" s="3" t="s">
        <v>47</v>
      </c>
      <c r="AD4391" s="3" t="s">
        <v>47</v>
      </c>
      <c r="AE4391" s="3" t="s">
        <v>47</v>
      </c>
      <c r="AF4391" s="3" t="s">
        <v>47</v>
      </c>
      <c r="AG4391" s="3" t="s">
        <v>52</v>
      </c>
      <c r="AH4391" s="3" t="s">
        <v>47</v>
      </c>
      <c r="AI4391" s="3" t="s">
        <v>47</v>
      </c>
      <c r="AL4391" s="3" t="s">
        <v>48</v>
      </c>
      <c r="AU4391" s="3">
        <v>0</v>
      </c>
      <c r="AV4391" s="3">
        <v>12</v>
      </c>
      <c r="AW4391" s="3">
        <v>1</v>
      </c>
      <c r="AX4391" s="3">
        <v>12</v>
      </c>
      <c r="AY4391" s="3">
        <v>100</v>
      </c>
      <c r="AZ4391" s="6" t="str">
        <f t="shared" si="480"/>
        <v>2428.5</v>
      </c>
      <c r="BC4391" s="12" t="s">
        <v>11135</v>
      </c>
      <c r="BJ4391" s="12">
        <f t="shared" si="481"/>
        <v>0</v>
      </c>
      <c r="BK4391" s="12">
        <f t="shared" si="482"/>
        <v>0</v>
      </c>
      <c r="CQ4391" s="3" t="str">
        <f>CONCATENATE(baseURL!$A$1,baseURL!$B$1,baseURL!$C$1,".",C4391,".",L4391,".pkl&amp;seq=",BC4391)</f>
        <v>http://proteomics.broadinstitute.org/millscripts/viewfeed.pl?side=xl&amp;cycle=1&amp;fixedMods=iaaC&amp;file=msdataSM/iPRG2012_nd/cpick_in/iPRG2012_nd.2428.5.0.pkl&amp;seq=LATALEKKAADALLLK</v>
      </c>
    </row>
    <row r="4392" spans="1:95" x14ac:dyDescent="0.2">
      <c r="A4392" s="3">
        <v>7059</v>
      </c>
      <c r="B4392" s="2" t="s">
        <v>11194</v>
      </c>
      <c r="C4392" s="2" t="s">
        <v>11191</v>
      </c>
      <c r="D4392" s="3">
        <v>11584</v>
      </c>
      <c r="E4392" s="3">
        <v>11573</v>
      </c>
      <c r="F4392" s="3">
        <v>50998</v>
      </c>
      <c r="G4392" s="3">
        <v>14000</v>
      </c>
      <c r="H4392" s="3">
        <v>41.4876</v>
      </c>
      <c r="I4392" s="30">
        <v>642.85298999999998</v>
      </c>
      <c r="J4392" s="30">
        <v>642.85085130000004</v>
      </c>
      <c r="K4392" s="30">
        <v>2.14E-3</v>
      </c>
      <c r="L4392" s="3">
        <v>2</v>
      </c>
      <c r="M4392" s="3">
        <v>2</v>
      </c>
      <c r="N4392" s="10">
        <f t="shared" si="476"/>
        <v>1</v>
      </c>
      <c r="O4392" s="35">
        <v>2</v>
      </c>
      <c r="P4392" s="17"/>
      <c r="Q4392" s="40">
        <v>1284.6946600000001</v>
      </c>
      <c r="R4392" s="40">
        <v>642.85096999999996</v>
      </c>
      <c r="S4392" s="18">
        <f t="shared" si="477"/>
        <v>3.1422523948527261</v>
      </c>
      <c r="T4392" s="18">
        <f t="shared" si="478"/>
        <v>-0.1846462173282811</v>
      </c>
      <c r="U4392" s="18">
        <f t="shared" si="479"/>
        <v>-0.26444698358602736</v>
      </c>
      <c r="V4392" s="30">
        <v>642.85080000000005</v>
      </c>
      <c r="X4392" s="3" t="s">
        <v>47</v>
      </c>
      <c r="Y4392" s="3" t="s">
        <v>47</v>
      </c>
      <c r="Z4392" s="3" t="s">
        <v>52</v>
      </c>
      <c r="AA4392" s="3" t="s">
        <v>48</v>
      </c>
      <c r="AB4392" s="12" t="s">
        <v>47</v>
      </c>
      <c r="AC4392" s="3" t="s">
        <v>47</v>
      </c>
      <c r="AF4392" s="3" t="s">
        <v>65</v>
      </c>
      <c r="AG4392" s="3" t="s">
        <v>47</v>
      </c>
      <c r="AH4392" s="3" t="s">
        <v>47</v>
      </c>
      <c r="AI4392" s="3" t="s">
        <v>47</v>
      </c>
      <c r="AK4392" s="3" t="s">
        <v>52</v>
      </c>
      <c r="AL4392" s="3" t="s">
        <v>52</v>
      </c>
      <c r="AU4392" s="3">
        <v>1</v>
      </c>
      <c r="AV4392" s="3">
        <v>7</v>
      </c>
      <c r="AW4392" s="3">
        <v>1</v>
      </c>
      <c r="AX4392" s="3">
        <v>7</v>
      </c>
      <c r="AY4392" s="3">
        <v>100</v>
      </c>
      <c r="AZ4392" s="6" t="str">
        <f t="shared" si="480"/>
        <v>2428.9</v>
      </c>
      <c r="BC4392" s="12" t="s">
        <v>10295</v>
      </c>
      <c r="BJ4392" s="12">
        <f t="shared" si="481"/>
        <v>0</v>
      </c>
      <c r="BK4392" s="12">
        <f t="shared" si="482"/>
        <v>0</v>
      </c>
      <c r="CB4392" s="3" t="s">
        <v>11195</v>
      </c>
      <c r="CQ4392" s="3" t="str">
        <f>CONCATENATE(baseURL!$A$1,baseURL!$B$1,baseURL!$C$1,".",C4392,".",L4392,".pkl&amp;seq=",BC4392)</f>
        <v>http://proteomics.broadinstitute.org/millscripts/viewfeed.pl?side=xl&amp;cycle=1&amp;fixedMods=iaaC&amp;file=msdataSM/iPRG2012_nd/cpick_in/iPRG2012_nd.2428.9.2.pkl&amp;seq=PLYQHLADLSK</v>
      </c>
    </row>
    <row r="4393" spans="1:95" x14ac:dyDescent="0.2">
      <c r="A4393" s="3">
        <v>7302</v>
      </c>
      <c r="B4393" s="2" t="s">
        <v>11204</v>
      </c>
      <c r="C4393" s="2" t="s">
        <v>11205</v>
      </c>
      <c r="D4393" s="3">
        <v>11587</v>
      </c>
      <c r="E4393" s="3">
        <v>11576</v>
      </c>
      <c r="F4393" s="3">
        <v>51011</v>
      </c>
      <c r="G4393" s="3">
        <v>14004</v>
      </c>
      <c r="H4393" s="3">
        <v>41.499899999999997</v>
      </c>
      <c r="I4393" s="30">
        <v>430.77773000000002</v>
      </c>
      <c r="J4393" s="30">
        <v>430.77734559999999</v>
      </c>
      <c r="K4393" s="30">
        <v>3.8000000000000002E-4</v>
      </c>
      <c r="L4393" s="3">
        <v>4</v>
      </c>
      <c r="M4393" s="3">
        <v>4</v>
      </c>
      <c r="N4393" s="10">
        <f t="shared" si="476"/>
        <v>1</v>
      </c>
      <c r="O4393" s="35">
        <v>4</v>
      </c>
      <c r="P4393" s="17"/>
      <c r="Q4393" s="40">
        <v>1720.0843500000001</v>
      </c>
      <c r="R4393" s="40">
        <v>430.77654999999999</v>
      </c>
      <c r="S4393" s="18">
        <f t="shared" si="477"/>
        <v>2.7392391717550262</v>
      </c>
      <c r="T4393" s="18">
        <f t="shared" si="478"/>
        <v>1.846897190674748</v>
      </c>
      <c r="U4393" s="18">
        <f t="shared" si="479"/>
        <v>1.0446251078447228</v>
      </c>
      <c r="V4393" s="30">
        <v>430.77699999999999</v>
      </c>
      <c r="W4393" s="3" t="s">
        <v>47</v>
      </c>
      <c r="X4393" s="3" t="s">
        <v>47</v>
      </c>
      <c r="Y4393" s="3" t="s">
        <v>47</v>
      </c>
      <c r="Z4393" s="3" t="s">
        <v>52</v>
      </c>
      <c r="AA4393" s="3" t="s">
        <v>48</v>
      </c>
      <c r="AB4393" s="12" t="s">
        <v>47</v>
      </c>
      <c r="AC4393" s="3" t="s">
        <v>47</v>
      </c>
      <c r="AD4393" s="3" t="s">
        <v>52</v>
      </c>
      <c r="AF4393" s="3" t="s">
        <v>47</v>
      </c>
      <c r="AG4393" s="3" t="s">
        <v>47</v>
      </c>
      <c r="AI4393" s="3" t="s">
        <v>47</v>
      </c>
      <c r="AK4393" s="3" t="s">
        <v>52</v>
      </c>
      <c r="AL4393" s="3" t="s">
        <v>52</v>
      </c>
      <c r="AU4393" s="3">
        <v>0</v>
      </c>
      <c r="AV4393" s="3">
        <v>8</v>
      </c>
      <c r="AW4393" s="3">
        <v>1</v>
      </c>
      <c r="AX4393" s="3">
        <v>8</v>
      </c>
      <c r="AY4393" s="3">
        <v>100</v>
      </c>
      <c r="AZ4393" s="6" t="str">
        <f t="shared" si="480"/>
        <v>2429.1</v>
      </c>
      <c r="BC4393" s="12" t="s">
        <v>11206</v>
      </c>
      <c r="BJ4393" s="12">
        <f t="shared" si="481"/>
        <v>0</v>
      </c>
      <c r="BK4393" s="12">
        <f t="shared" si="482"/>
        <v>0</v>
      </c>
      <c r="CQ4393" s="3" t="str">
        <f>CONCATENATE(baseURL!$A$1,baseURL!$B$1,baseURL!$C$1,".",C4393,".",L4393,".pkl&amp;seq=",BC4393)</f>
        <v>http://proteomics.broadinstitute.org/millscripts/viewfeed.pl?side=xl&amp;cycle=1&amp;fixedMods=iaaC&amp;file=msdataSM/iPRG2012_nd/cpick_in/iPRG2012_nd.2429.1.4.pkl&amp;seq=KLLQSLPPTLKVNRL</v>
      </c>
    </row>
    <row r="4394" spans="1:95" x14ac:dyDescent="0.2">
      <c r="A4394" s="3">
        <v>4525</v>
      </c>
      <c r="B4394" s="2" t="s">
        <v>11207</v>
      </c>
      <c r="C4394" s="2" t="s">
        <v>11208</v>
      </c>
      <c r="D4394" s="3">
        <v>11589</v>
      </c>
      <c r="E4394" s="3">
        <v>11578</v>
      </c>
      <c r="F4394" s="3">
        <v>51013</v>
      </c>
      <c r="G4394" s="3">
        <v>14006</v>
      </c>
      <c r="H4394" s="3">
        <v>41.503300000000003</v>
      </c>
      <c r="I4394" s="30">
        <v>485.28206</v>
      </c>
      <c r="J4394" s="30">
        <v>485.28123579999999</v>
      </c>
      <c r="K4394" s="30">
        <v>8.1999999999999998E-4</v>
      </c>
      <c r="L4394" s="3">
        <v>3</v>
      </c>
      <c r="M4394" s="3">
        <v>3</v>
      </c>
      <c r="N4394" s="10">
        <f t="shared" si="476"/>
        <v>1</v>
      </c>
      <c r="O4394" s="35">
        <v>3</v>
      </c>
      <c r="P4394" s="17"/>
      <c r="Q4394" s="40">
        <v>1453.8274100000001</v>
      </c>
      <c r="R4394" s="40">
        <v>485.28064999999998</v>
      </c>
      <c r="S4394" s="18">
        <f t="shared" si="477"/>
        <v>2.9055351785018169</v>
      </c>
      <c r="T4394" s="18">
        <f t="shared" si="478"/>
        <v>1.2071365301919514</v>
      </c>
      <c r="U4394" s="18">
        <f t="shared" si="479"/>
        <v>0.51516581177116438</v>
      </c>
      <c r="V4394" s="30">
        <v>485.28089999999997</v>
      </c>
      <c r="W4394" s="3" t="s">
        <v>47</v>
      </c>
      <c r="X4394" s="3" t="s">
        <v>47</v>
      </c>
      <c r="Y4394" s="3" t="s">
        <v>47</v>
      </c>
      <c r="Z4394" s="3" t="s">
        <v>47</v>
      </c>
      <c r="AA4394" s="3" t="s">
        <v>48</v>
      </c>
      <c r="AB4394" s="12" t="s">
        <v>47</v>
      </c>
      <c r="AC4394" s="3" t="s">
        <v>47</v>
      </c>
      <c r="AD4394" s="3" t="s">
        <v>47</v>
      </c>
      <c r="AE4394" s="3" t="s">
        <v>47</v>
      </c>
      <c r="AF4394" s="3" t="s">
        <v>47</v>
      </c>
      <c r="AG4394" s="3" t="s">
        <v>47</v>
      </c>
      <c r="AH4394" s="3" t="s">
        <v>47</v>
      </c>
      <c r="AI4394" s="3" t="s">
        <v>48</v>
      </c>
      <c r="AK4394" s="3" t="s">
        <v>47</v>
      </c>
      <c r="AL4394" s="3" t="s">
        <v>48</v>
      </c>
      <c r="AM4394" s="3" t="s">
        <v>47</v>
      </c>
      <c r="AN4394" s="3" t="s">
        <v>47</v>
      </c>
      <c r="AU4394" s="3">
        <v>0</v>
      </c>
      <c r="AV4394" s="3">
        <v>14</v>
      </c>
      <c r="AW4394" s="3">
        <v>1</v>
      </c>
      <c r="AX4394" s="3">
        <v>14</v>
      </c>
      <c r="AY4394" s="3">
        <v>100</v>
      </c>
      <c r="AZ4394" s="6" t="str">
        <f t="shared" si="480"/>
        <v>2429.3</v>
      </c>
      <c r="BC4394" s="12" t="s">
        <v>11209</v>
      </c>
      <c r="BJ4394" s="12">
        <f t="shared" si="481"/>
        <v>0</v>
      </c>
      <c r="BK4394" s="12">
        <f t="shared" si="482"/>
        <v>0</v>
      </c>
      <c r="CQ4394" s="3" t="str">
        <f>CONCATENATE(baseURL!$A$1,baseURL!$B$1,baseURL!$C$1,".",C4394,".",L4394,".pkl&amp;seq=",BC4394)</f>
        <v>http://proteomics.broadinstitute.org/millscripts/viewfeed.pl?side=xl&amp;cycle=1&amp;fixedMods=iaaC&amp;file=msdataSM/iPRG2012_nd/cpick_in/iPRG2012_nd.2429.3.3.pkl&amp;seq=EARLPSQVVWLR</v>
      </c>
    </row>
    <row r="4395" spans="1:95" x14ac:dyDescent="0.2">
      <c r="A4395" s="3">
        <v>6026</v>
      </c>
      <c r="B4395" s="2" t="s">
        <v>11210</v>
      </c>
      <c r="C4395" s="2" t="s">
        <v>11198</v>
      </c>
      <c r="D4395" s="3">
        <v>11590</v>
      </c>
      <c r="E4395" s="3">
        <v>11579</v>
      </c>
      <c r="F4395" s="3">
        <v>51014</v>
      </c>
      <c r="G4395" s="3">
        <v>14007</v>
      </c>
      <c r="H4395" s="3">
        <v>41.504899999999999</v>
      </c>
      <c r="I4395" s="30">
        <v>519.32664</v>
      </c>
      <c r="J4395" s="30">
        <v>518.7796611</v>
      </c>
      <c r="K4395" s="30">
        <v>0.54698000000000002</v>
      </c>
      <c r="L4395" s="3">
        <v>2</v>
      </c>
      <c r="M4395" s="3">
        <v>2</v>
      </c>
      <c r="N4395" s="10">
        <f t="shared" si="476"/>
        <v>1</v>
      </c>
      <c r="O4395" s="35">
        <v>2</v>
      </c>
      <c r="P4395" s="17"/>
      <c r="Q4395" s="40">
        <v>1036.5495800000001</v>
      </c>
      <c r="R4395" s="40">
        <v>518.77842999999996</v>
      </c>
      <c r="S4395" s="18">
        <f t="shared" si="477"/>
        <v>1056.7324474150555</v>
      </c>
      <c r="T4395" s="18">
        <f t="shared" si="478"/>
        <v>2.3730747634224052</v>
      </c>
      <c r="U4395" s="18">
        <f t="shared" si="479"/>
        <v>2.4480586058492766</v>
      </c>
      <c r="V4395" s="30">
        <v>518.77970000000005</v>
      </c>
      <c r="W4395" s="3" t="s">
        <v>47</v>
      </c>
      <c r="X4395" s="3" t="s">
        <v>47</v>
      </c>
      <c r="Y4395" s="3" t="s">
        <v>47</v>
      </c>
      <c r="Z4395" s="3" t="s">
        <v>47</v>
      </c>
      <c r="AA4395" s="3" t="s">
        <v>47</v>
      </c>
      <c r="AB4395" s="12" t="s">
        <v>47</v>
      </c>
      <c r="AC4395" s="3" t="s">
        <v>47</v>
      </c>
      <c r="AD4395" s="3" t="s">
        <v>48</v>
      </c>
      <c r="AE4395" s="3" t="s">
        <v>47</v>
      </c>
      <c r="AF4395" s="3" t="s">
        <v>48</v>
      </c>
      <c r="AG4395" s="3" t="s">
        <v>52</v>
      </c>
      <c r="AH4395" s="3" t="s">
        <v>47</v>
      </c>
      <c r="AI4395" s="3" t="s">
        <v>47</v>
      </c>
      <c r="AL4395" s="3" t="s">
        <v>48</v>
      </c>
      <c r="AU4395" s="3">
        <v>0</v>
      </c>
      <c r="AV4395" s="3">
        <v>10</v>
      </c>
      <c r="AW4395" s="3">
        <v>1</v>
      </c>
      <c r="AX4395" s="3">
        <v>10</v>
      </c>
      <c r="AY4395" s="3">
        <v>100</v>
      </c>
      <c r="AZ4395" s="6" t="str">
        <f t="shared" si="480"/>
        <v>2429.4</v>
      </c>
      <c r="BC4395" s="12" t="s">
        <v>11138</v>
      </c>
      <c r="BJ4395" s="12">
        <f t="shared" si="481"/>
        <v>0</v>
      </c>
      <c r="BK4395" s="12">
        <f t="shared" si="482"/>
        <v>0</v>
      </c>
      <c r="CQ4395" s="3" t="str">
        <f>CONCATENATE(baseURL!$A$1,baseURL!$B$1,baseURL!$C$1,".",C4395,".",L4395,".pkl&amp;seq=",BC4395)</f>
        <v>http://proteomics.broadinstitute.org/millscripts/viewfeed.pl?side=xl&amp;cycle=1&amp;fixedMods=iaaC&amp;file=msdataSM/iPRG2012_nd/cpick_in/iPRG2012_nd.2429.4.2.pkl&amp;seq=VNVFLADMK</v>
      </c>
    </row>
    <row r="4396" spans="1:95" x14ac:dyDescent="0.2">
      <c r="A4396" s="3">
        <v>1199</v>
      </c>
      <c r="B4396" s="2" t="s">
        <v>11211</v>
      </c>
      <c r="C4396" s="2" t="s">
        <v>11212</v>
      </c>
      <c r="D4396" s="3">
        <v>11591</v>
      </c>
      <c r="E4396" s="3">
        <v>11580</v>
      </c>
      <c r="F4396" s="3">
        <v>51015</v>
      </c>
      <c r="G4396" s="3">
        <v>14008</v>
      </c>
      <c r="H4396" s="3">
        <v>41.507399999999997</v>
      </c>
      <c r="I4396" s="30">
        <v>597.77301999999997</v>
      </c>
      <c r="J4396" s="30">
        <v>597.77301869999997</v>
      </c>
      <c r="K4396" s="30">
        <v>0</v>
      </c>
      <c r="L4396" s="3">
        <v>0</v>
      </c>
      <c r="M4396" s="3">
        <v>0</v>
      </c>
      <c r="N4396" s="10">
        <f t="shared" si="476"/>
        <v>1</v>
      </c>
      <c r="O4396" s="35">
        <v>2</v>
      </c>
      <c r="P4396" s="17"/>
      <c r="Q4396" s="40">
        <v>1194.54258</v>
      </c>
      <c r="R4396" s="40">
        <v>597.77493000000004</v>
      </c>
      <c r="S4396" s="18">
        <f t="shared" si="477"/>
        <v>-3.1951825080155962</v>
      </c>
      <c r="T4396" s="18">
        <f t="shared" si="478"/>
        <v>-3.1973572395790066</v>
      </c>
      <c r="U4396" s="18">
        <f t="shared" si="479"/>
        <v>-3.0613528741341733</v>
      </c>
      <c r="V4396" s="30">
        <v>597.7731</v>
      </c>
      <c r="W4396" s="3" t="s">
        <v>47</v>
      </c>
      <c r="Y4396" s="3" t="s">
        <v>47</v>
      </c>
      <c r="Z4396" s="3" t="s">
        <v>48</v>
      </c>
      <c r="AB4396" s="12" t="s">
        <v>47</v>
      </c>
      <c r="AC4396" s="3" t="s">
        <v>47</v>
      </c>
      <c r="AE4396" s="3" t="s">
        <v>48</v>
      </c>
      <c r="AG4396" s="3" t="s">
        <v>48</v>
      </c>
      <c r="AL4396" s="3" t="s">
        <v>52</v>
      </c>
      <c r="AU4396" s="3">
        <v>0</v>
      </c>
      <c r="AV4396" s="3">
        <v>4</v>
      </c>
      <c r="AW4396" s="3">
        <v>1</v>
      </c>
      <c r="AX4396" s="3">
        <v>4</v>
      </c>
      <c r="AY4396" s="3">
        <v>100</v>
      </c>
      <c r="AZ4396" s="6" t="str">
        <f t="shared" si="480"/>
        <v>2429.5</v>
      </c>
      <c r="BC4396" s="12" t="s">
        <v>11213</v>
      </c>
      <c r="BJ4396" s="12">
        <f t="shared" si="481"/>
        <v>0</v>
      </c>
      <c r="BK4396" s="12">
        <f t="shared" si="482"/>
        <v>0</v>
      </c>
      <c r="CQ4396" s="3" t="str">
        <f>CONCATENATE(baseURL!$A$1,baseURL!$B$1,baseURL!$C$1,".",C4396,".",L4396,".pkl&amp;seq=",BC4396)</f>
        <v>http://proteomics.broadinstitute.org/millscripts/viewfeed.pl?side=xl&amp;cycle=1&amp;fixedMods=iaaC&amp;file=msdataSM/iPRG2012_nd/cpick_in/iPRG2012_nd.2429.5.0.pkl&amp;seq=DLESEYWPR</v>
      </c>
    </row>
    <row r="4397" spans="1:95" x14ac:dyDescent="0.2">
      <c r="A4397" s="3">
        <v>6558</v>
      </c>
      <c r="B4397" s="2" t="s">
        <v>11214</v>
      </c>
      <c r="C4397" s="2" t="s">
        <v>11215</v>
      </c>
      <c r="D4397" s="3">
        <v>11594</v>
      </c>
      <c r="E4397" s="3">
        <v>11583</v>
      </c>
      <c r="F4397" s="3">
        <v>51018</v>
      </c>
      <c r="G4397" s="3">
        <v>14011</v>
      </c>
      <c r="H4397" s="3">
        <v>41.514899999999997</v>
      </c>
      <c r="I4397" s="30">
        <v>652.85427000000004</v>
      </c>
      <c r="J4397" s="30">
        <v>652.85320790000003</v>
      </c>
      <c r="K4397" s="30">
        <v>1.06E-3</v>
      </c>
      <c r="L4397" s="3">
        <v>2</v>
      </c>
      <c r="M4397" s="3">
        <v>2</v>
      </c>
      <c r="N4397" s="10">
        <f t="shared" si="476"/>
        <v>1</v>
      </c>
      <c r="O4397" s="35">
        <v>2</v>
      </c>
      <c r="P4397" s="17"/>
      <c r="Q4397" s="40">
        <v>1304.69975</v>
      </c>
      <c r="R4397" s="40">
        <v>652.85351000000003</v>
      </c>
      <c r="S4397" s="18">
        <f t="shared" si="477"/>
        <v>1.164120263386285</v>
      </c>
      <c r="T4397" s="18">
        <f t="shared" si="478"/>
        <v>-0.46273780468603537</v>
      </c>
      <c r="U4397" s="18">
        <f t="shared" si="479"/>
        <v>-0.6280122473233406</v>
      </c>
      <c r="V4397" s="30">
        <v>652.85310000000004</v>
      </c>
      <c r="W4397" s="3" t="s">
        <v>47</v>
      </c>
      <c r="X4397" s="3" t="s">
        <v>47</v>
      </c>
      <c r="Y4397" s="3" t="s">
        <v>47</v>
      </c>
      <c r="Z4397" s="3" t="s">
        <v>47</v>
      </c>
      <c r="AA4397" s="3" t="s">
        <v>48</v>
      </c>
      <c r="AB4397" s="12" t="s">
        <v>47</v>
      </c>
      <c r="AC4397" s="3" t="s">
        <v>47</v>
      </c>
      <c r="AD4397" s="3" t="s">
        <v>47</v>
      </c>
      <c r="AE4397" s="3" t="s">
        <v>47</v>
      </c>
      <c r="AF4397" s="3" t="s">
        <v>47</v>
      </c>
      <c r="AG4397" s="3" t="s">
        <v>47</v>
      </c>
      <c r="AH4397" s="3" t="s">
        <v>47</v>
      </c>
      <c r="AI4397" s="3" t="s">
        <v>47</v>
      </c>
      <c r="AJ4397" s="3" t="s">
        <v>47</v>
      </c>
      <c r="AK4397" s="3" t="s">
        <v>47</v>
      </c>
      <c r="AL4397" s="3" t="s">
        <v>47</v>
      </c>
      <c r="AO4397" s="3" t="s">
        <v>52</v>
      </c>
      <c r="AU4397" s="3">
        <v>0</v>
      </c>
      <c r="AV4397" s="3">
        <v>15</v>
      </c>
      <c r="AW4397" s="3">
        <v>1</v>
      </c>
      <c r="AX4397" s="3">
        <v>15</v>
      </c>
      <c r="AY4397" s="3">
        <v>100</v>
      </c>
      <c r="AZ4397" s="6" t="str">
        <f t="shared" si="480"/>
        <v>2429.8</v>
      </c>
      <c r="BC4397" s="12" t="s">
        <v>10990</v>
      </c>
      <c r="BJ4397" s="12">
        <f t="shared" si="481"/>
        <v>0</v>
      </c>
      <c r="BK4397" s="12">
        <f t="shared" si="482"/>
        <v>0</v>
      </c>
      <c r="CQ4397" s="3" t="str">
        <f>CONCATENATE(baseURL!$A$1,baseURL!$B$1,baseURL!$C$1,".",C4397,".",L4397,".pkl&amp;seq=",BC4397)</f>
        <v>http://proteomics.broadinstitute.org/millscripts/viewfeed.pl?side=xl&amp;cycle=1&amp;fixedMods=iaaC&amp;file=msdataSM/iPRG2012_nd/cpick_in/iPRG2012_nd.2429.8.2.pkl&amp;seq=LTLPGPYAYGPR</v>
      </c>
    </row>
    <row r="4398" spans="1:95" x14ac:dyDescent="0.2">
      <c r="A4398" s="3">
        <v>5365</v>
      </c>
      <c r="B4398" s="2" t="s">
        <v>11218</v>
      </c>
      <c r="C4398" s="2" t="s">
        <v>11219</v>
      </c>
      <c r="D4398" s="3">
        <v>11601</v>
      </c>
      <c r="E4398" s="3">
        <v>11590</v>
      </c>
      <c r="F4398" s="3">
        <v>51038</v>
      </c>
      <c r="G4398" s="3">
        <v>14019</v>
      </c>
      <c r="H4398" s="3">
        <v>41.534100000000002</v>
      </c>
      <c r="I4398" s="30">
        <v>526.97218999999996</v>
      </c>
      <c r="J4398" s="30">
        <v>526.97033899999997</v>
      </c>
      <c r="K4398" s="30">
        <v>1.8500000000000001E-3</v>
      </c>
      <c r="L4398" s="3">
        <v>3</v>
      </c>
      <c r="M4398" s="3">
        <v>3</v>
      </c>
      <c r="N4398" s="10">
        <f t="shared" si="476"/>
        <v>1</v>
      </c>
      <c r="O4398" s="35">
        <v>3</v>
      </c>
      <c r="P4398" s="17"/>
      <c r="Q4398" s="40">
        <v>1578.8962200000001</v>
      </c>
      <c r="R4398" s="40">
        <v>526.97026000000005</v>
      </c>
      <c r="S4398" s="18">
        <f t="shared" si="477"/>
        <v>3.6624457704730156</v>
      </c>
      <c r="T4398" s="18">
        <f t="shared" si="478"/>
        <v>0.14991358319581641</v>
      </c>
      <c r="U4398" s="18">
        <f t="shared" si="479"/>
        <v>-0.11385841788469853</v>
      </c>
      <c r="V4398" s="30">
        <v>526.97019999999998</v>
      </c>
      <c r="W4398" s="3" t="s">
        <v>47</v>
      </c>
      <c r="X4398" s="3" t="s">
        <v>47</v>
      </c>
      <c r="Y4398" s="3" t="s">
        <v>47</v>
      </c>
      <c r="Z4398" s="3" t="s">
        <v>47</v>
      </c>
      <c r="AA4398" s="3" t="s">
        <v>48</v>
      </c>
      <c r="AB4398" s="12" t="s">
        <v>47</v>
      </c>
      <c r="AC4398" s="3" t="s">
        <v>47</v>
      </c>
      <c r="AD4398" s="3" t="s">
        <v>47</v>
      </c>
      <c r="AE4398" s="3" t="s">
        <v>47</v>
      </c>
      <c r="AF4398" s="3" t="s">
        <v>47</v>
      </c>
      <c r="AG4398" s="3" t="s">
        <v>52</v>
      </c>
      <c r="AH4398" s="3" t="s">
        <v>47</v>
      </c>
      <c r="AI4398" s="3" t="s">
        <v>47</v>
      </c>
      <c r="AJ4398" s="3" t="s">
        <v>47</v>
      </c>
      <c r="AK4398" s="3" t="s">
        <v>47</v>
      </c>
      <c r="AL4398" s="3" t="s">
        <v>48</v>
      </c>
      <c r="AM4398" s="3" t="s">
        <v>47</v>
      </c>
      <c r="AN4398" s="3" t="s">
        <v>47</v>
      </c>
      <c r="AU4398" s="3">
        <v>0</v>
      </c>
      <c r="AV4398" s="3">
        <v>15</v>
      </c>
      <c r="AW4398" s="3">
        <v>1</v>
      </c>
      <c r="AX4398" s="3">
        <v>15</v>
      </c>
      <c r="AY4398" s="3">
        <v>100</v>
      </c>
      <c r="AZ4398" s="6" t="str">
        <f t="shared" si="480"/>
        <v>2430.7</v>
      </c>
      <c r="BC4398" s="12" t="s">
        <v>11109</v>
      </c>
      <c r="BJ4398" s="12">
        <f t="shared" si="481"/>
        <v>0</v>
      </c>
      <c r="BK4398" s="12">
        <f t="shared" si="482"/>
        <v>0</v>
      </c>
      <c r="CQ4398" s="3" t="str">
        <f>CONCATENATE(baseURL!$A$1,baseURL!$B$1,baseURL!$C$1,".",C4398,".",L4398,".pkl&amp;seq=",BC4398)</f>
        <v>http://proteomics.broadinstitute.org/millscripts/viewfeed.pl?side=xl&amp;cycle=1&amp;fixedMods=iaaC&amp;file=msdataSM/iPRG2012_nd/cpick_in/iPRG2012_nd.2430.7.3.pkl&amp;seq=VVGANPAALKQALAANA</v>
      </c>
    </row>
    <row r="4399" spans="1:95" x14ac:dyDescent="0.2">
      <c r="A4399" s="3">
        <v>6577</v>
      </c>
      <c r="B4399" s="2" t="s">
        <v>11220</v>
      </c>
      <c r="C4399" s="2" t="s">
        <v>11221</v>
      </c>
      <c r="D4399" s="3">
        <v>11602</v>
      </c>
      <c r="E4399" s="3">
        <v>11591</v>
      </c>
      <c r="F4399" s="3">
        <v>51039</v>
      </c>
      <c r="G4399" s="3">
        <v>14020</v>
      </c>
      <c r="H4399" s="3">
        <v>41.5366</v>
      </c>
      <c r="I4399" s="30">
        <v>543.30622000000005</v>
      </c>
      <c r="J4399" s="30">
        <v>543.24094330000003</v>
      </c>
      <c r="K4399" s="30">
        <v>6.5280000000000005E-2</v>
      </c>
      <c r="L4399" s="3">
        <v>3</v>
      </c>
      <c r="M4399" s="3">
        <v>3</v>
      </c>
      <c r="N4399" s="10">
        <f t="shared" si="476"/>
        <v>1</v>
      </c>
      <c r="O4399" s="35">
        <v>3</v>
      </c>
      <c r="P4399" s="17"/>
      <c r="Q4399" s="40">
        <v>1627.7057</v>
      </c>
      <c r="R4399" s="40">
        <v>543.24008000000003</v>
      </c>
      <c r="S4399" s="18">
        <f t="shared" si="477"/>
        <v>121.75095769814794</v>
      </c>
      <c r="T4399" s="18">
        <f t="shared" si="478"/>
        <v>1.5891684575110798</v>
      </c>
      <c r="U4399" s="18">
        <f t="shared" si="479"/>
        <v>1.3253808518715411</v>
      </c>
      <c r="V4399" s="30">
        <v>543.24080000000004</v>
      </c>
      <c r="W4399" s="3" t="s">
        <v>47</v>
      </c>
      <c r="X4399" s="3" t="s">
        <v>47</v>
      </c>
      <c r="Y4399" s="3" t="s">
        <v>47</v>
      </c>
      <c r="Z4399" s="3" t="s">
        <v>47</v>
      </c>
      <c r="AA4399" s="3" t="s">
        <v>48</v>
      </c>
      <c r="AB4399" s="12" t="s">
        <v>47</v>
      </c>
      <c r="AC4399" s="3" t="s">
        <v>47</v>
      </c>
      <c r="AD4399" s="3" t="s">
        <v>48</v>
      </c>
      <c r="AE4399" s="3" t="s">
        <v>47</v>
      </c>
      <c r="AF4399" s="3" t="s">
        <v>47</v>
      </c>
      <c r="AG4399" s="3" t="s">
        <v>52</v>
      </c>
      <c r="AH4399" s="3" t="s">
        <v>47</v>
      </c>
      <c r="AI4399" s="3" t="s">
        <v>47</v>
      </c>
      <c r="AJ4399" s="3" t="s">
        <v>48</v>
      </c>
      <c r="AK4399" s="3" t="s">
        <v>47</v>
      </c>
      <c r="AL4399" s="3" t="s">
        <v>48</v>
      </c>
      <c r="AU4399" s="3">
        <v>0</v>
      </c>
      <c r="AV4399" s="3">
        <v>11</v>
      </c>
      <c r="AW4399" s="3">
        <v>1</v>
      </c>
      <c r="AX4399" s="3">
        <v>11</v>
      </c>
      <c r="AY4399" s="3">
        <v>100</v>
      </c>
      <c r="AZ4399" s="6" t="str">
        <f t="shared" si="480"/>
        <v>2430.8</v>
      </c>
      <c r="BC4399" s="12" t="s">
        <v>11188</v>
      </c>
      <c r="BJ4399" s="12">
        <f t="shared" si="481"/>
        <v>0</v>
      </c>
      <c r="BK4399" s="12">
        <f t="shared" si="482"/>
        <v>0</v>
      </c>
      <c r="CQ4399" s="3" t="str">
        <f>CONCATENATE(baseURL!$A$1,baseURL!$B$1,baseURL!$C$1,".",C4399,".",L4399,".pkl&amp;seq=",BC4399)</f>
        <v>http://proteomics.broadinstitute.org/millscripts/viewfeed.pl?side=xl&amp;cycle=1&amp;fixedMods=iaaC&amp;file=msdataSM/iPRG2012_nd/cpick_in/iPRG2012_nd.2430.8.3.pkl&amp;seq=LMADDYGWDVTDAR</v>
      </c>
    </row>
    <row r="4400" spans="1:95" x14ac:dyDescent="0.2">
      <c r="A4400" s="3">
        <v>4136</v>
      </c>
      <c r="B4400" s="2" t="s">
        <v>11222</v>
      </c>
      <c r="C4400" s="2" t="s">
        <v>11223</v>
      </c>
      <c r="D4400" s="3">
        <v>11604</v>
      </c>
      <c r="E4400" s="3">
        <v>11593</v>
      </c>
      <c r="F4400" s="3">
        <v>51053</v>
      </c>
      <c r="G4400" s="3">
        <v>14023</v>
      </c>
      <c r="H4400" s="3">
        <v>41.548200000000001</v>
      </c>
      <c r="I4400" s="30">
        <v>470.25337999999999</v>
      </c>
      <c r="J4400" s="30">
        <v>470.60184409999999</v>
      </c>
      <c r="K4400" s="30">
        <v>-0.34845999999999999</v>
      </c>
      <c r="L4400" s="3">
        <v>0</v>
      </c>
      <c r="M4400" s="3">
        <v>3</v>
      </c>
      <c r="N4400" s="10">
        <f t="shared" si="476"/>
        <v>1</v>
      </c>
      <c r="O4400" s="35">
        <v>3</v>
      </c>
      <c r="P4400" s="17"/>
      <c r="Q4400" s="40">
        <v>1409.7899600000001</v>
      </c>
      <c r="R4400" s="40">
        <v>470.60149999999999</v>
      </c>
      <c r="S4400" s="18">
        <f t="shared" si="477"/>
        <v>-739.7341487436704</v>
      </c>
      <c r="T4400" s="18">
        <f t="shared" si="478"/>
        <v>0.73119188954268033</v>
      </c>
      <c r="U4400" s="18">
        <f t="shared" si="479"/>
        <v>0.63748203105680856</v>
      </c>
      <c r="V4400" s="30">
        <v>470.60180000000003</v>
      </c>
      <c r="X4400" s="3" t="s">
        <v>47</v>
      </c>
      <c r="Y4400" s="3" t="s">
        <v>47</v>
      </c>
      <c r="Z4400" s="3" t="s">
        <v>47</v>
      </c>
      <c r="AA4400" s="3" t="s">
        <v>47</v>
      </c>
      <c r="AB4400" s="12" t="s">
        <v>47</v>
      </c>
      <c r="AC4400" s="3" t="s">
        <v>47</v>
      </c>
      <c r="AD4400" s="3" t="s">
        <v>47</v>
      </c>
      <c r="AE4400" s="3" t="s">
        <v>47</v>
      </c>
      <c r="AF4400" s="3" t="s">
        <v>48</v>
      </c>
      <c r="AH4400" s="3" t="s">
        <v>47</v>
      </c>
      <c r="AI4400" s="3" t="s">
        <v>48</v>
      </c>
      <c r="AL4400" s="3" t="s">
        <v>48</v>
      </c>
      <c r="AM4400" s="3" t="s">
        <v>47</v>
      </c>
      <c r="AN4400" s="3" t="s">
        <v>48</v>
      </c>
      <c r="AU4400" s="3">
        <v>0</v>
      </c>
      <c r="AV4400" s="3">
        <v>10</v>
      </c>
      <c r="AW4400" s="3">
        <v>1</v>
      </c>
      <c r="AX4400" s="3">
        <v>10</v>
      </c>
      <c r="AY4400" s="3">
        <v>100</v>
      </c>
      <c r="AZ4400" s="6" t="str">
        <f t="shared" si="480"/>
        <v>2431.1</v>
      </c>
      <c r="BC4400" s="12" t="s">
        <v>11224</v>
      </c>
      <c r="BJ4400" s="12">
        <f t="shared" si="481"/>
        <v>0</v>
      </c>
      <c r="BK4400" s="12">
        <f t="shared" si="482"/>
        <v>0</v>
      </c>
      <c r="CQ4400" s="3" t="str">
        <f>CONCATENATE(baseURL!$A$1,baseURL!$B$1,baseURL!$C$1,".",C4400,".",L4400,".pkl&amp;seq=",BC4400)</f>
        <v>http://proteomics.broadinstitute.org/millscripts/viewfeed.pl?side=xl&amp;cycle=1&amp;fixedMods=iaaC&amp;file=msdataSM/iPRG2012_nd/cpick_in/iPRG2012_nd.2431.1.0.pkl&amp;seq=LSKFGLNTFLNR</v>
      </c>
    </row>
    <row r="4401" spans="1:95" x14ac:dyDescent="0.2">
      <c r="A4401" s="3">
        <v>2658</v>
      </c>
      <c r="B4401" s="2" t="s">
        <v>11225</v>
      </c>
      <c r="C4401" s="2" t="s">
        <v>11226</v>
      </c>
      <c r="D4401" s="3">
        <v>11606</v>
      </c>
      <c r="E4401" s="3">
        <v>11595</v>
      </c>
      <c r="F4401" s="3">
        <v>51055</v>
      </c>
      <c r="G4401" s="3">
        <v>14025</v>
      </c>
      <c r="H4401" s="3">
        <v>41.553199999999997</v>
      </c>
      <c r="I4401" s="30">
        <v>535.78584000000001</v>
      </c>
      <c r="J4401" s="30">
        <v>535.78515870000001</v>
      </c>
      <c r="K4401" s="30">
        <v>6.8000000000000005E-4</v>
      </c>
      <c r="L4401" s="3">
        <v>2</v>
      </c>
      <c r="M4401" s="3">
        <v>2</v>
      </c>
      <c r="N4401" s="10">
        <f t="shared" si="476"/>
        <v>1</v>
      </c>
      <c r="O4401" s="35">
        <v>2</v>
      </c>
      <c r="P4401" s="17"/>
      <c r="Q4401" s="40">
        <v>1070.5629200000001</v>
      </c>
      <c r="R4401" s="40">
        <v>535.78510000000006</v>
      </c>
      <c r="S4401" s="18">
        <f t="shared" si="477"/>
        <v>1.3811507635256541</v>
      </c>
      <c r="T4401" s="18">
        <f t="shared" si="478"/>
        <v>0.10955885102835987</v>
      </c>
      <c r="U4401" s="18">
        <f t="shared" si="479"/>
        <v>0.18664199503662557</v>
      </c>
      <c r="V4401" s="30">
        <v>535.78520000000003</v>
      </c>
      <c r="W4401" s="3" t="s">
        <v>47</v>
      </c>
      <c r="Z4401" s="3" t="s">
        <v>47</v>
      </c>
      <c r="AA4401" s="3" t="s">
        <v>48</v>
      </c>
      <c r="AB4401" s="12" t="s">
        <v>47</v>
      </c>
      <c r="AC4401" s="3" t="s">
        <v>47</v>
      </c>
      <c r="AD4401" s="3" t="s">
        <v>47</v>
      </c>
      <c r="AE4401" s="3" t="s">
        <v>47</v>
      </c>
      <c r="AF4401" s="3" t="s">
        <v>47</v>
      </c>
      <c r="AG4401" s="3" t="s">
        <v>47</v>
      </c>
      <c r="AH4401" s="3" t="s">
        <v>47</v>
      </c>
      <c r="AI4401" s="3" t="s">
        <v>47</v>
      </c>
      <c r="AJ4401" s="3" t="s">
        <v>47</v>
      </c>
      <c r="AK4401" s="3" t="s">
        <v>47</v>
      </c>
      <c r="AL4401" s="3" t="s">
        <v>47</v>
      </c>
      <c r="AM4401" s="3" t="s">
        <v>65</v>
      </c>
      <c r="AN4401" s="3" t="s">
        <v>47</v>
      </c>
      <c r="AU4401" s="3">
        <v>1</v>
      </c>
      <c r="AV4401" s="3">
        <v>14</v>
      </c>
      <c r="AW4401" s="3">
        <v>1</v>
      </c>
      <c r="AX4401" s="3">
        <v>14</v>
      </c>
      <c r="AY4401" s="3">
        <v>100</v>
      </c>
      <c r="AZ4401" s="6" t="str">
        <f t="shared" si="480"/>
        <v>2431.3</v>
      </c>
      <c r="BC4401" s="12" t="s">
        <v>11125</v>
      </c>
      <c r="BJ4401" s="12">
        <f t="shared" si="481"/>
        <v>0</v>
      </c>
      <c r="BK4401" s="12">
        <f t="shared" si="482"/>
        <v>0</v>
      </c>
      <c r="CI4401" s="3" t="s">
        <v>11227</v>
      </c>
      <c r="CQ4401" s="3" t="str">
        <f>CONCATENATE(baseURL!$A$1,baseURL!$B$1,baseURL!$C$1,".",C4401,".",L4401,".pkl&amp;seq=",BC4401)</f>
        <v>http://proteomics.broadinstitute.org/millscripts/viewfeed.pl?side=xl&amp;cycle=1&amp;fixedMods=iaaC&amp;file=msdataSM/iPRG2012_nd/cpick_in/iPRG2012_nd.2431.3.2.pkl&amp;seq=STFFQALTR</v>
      </c>
    </row>
    <row r="4402" spans="1:95" x14ac:dyDescent="0.2">
      <c r="A4402" s="3">
        <v>7206</v>
      </c>
      <c r="B4402" s="2" t="s">
        <v>11228</v>
      </c>
      <c r="C4402" s="2" t="s">
        <v>11229</v>
      </c>
      <c r="D4402" s="3">
        <v>11608</v>
      </c>
      <c r="E4402" s="3">
        <v>11597</v>
      </c>
      <c r="F4402" s="3">
        <v>51057</v>
      </c>
      <c r="G4402" s="3">
        <v>14027</v>
      </c>
      <c r="H4402" s="3">
        <v>41.558199999999999</v>
      </c>
      <c r="I4402" s="30">
        <v>603.32682999999997</v>
      </c>
      <c r="J4402" s="30">
        <v>603.0749356</v>
      </c>
      <c r="K4402" s="30">
        <v>0.25189</v>
      </c>
      <c r="L4402" s="3">
        <v>4</v>
      </c>
      <c r="M4402" s="3">
        <v>4</v>
      </c>
      <c r="N4402" s="10">
        <f t="shared" si="476"/>
        <v>1</v>
      </c>
      <c r="O4402" s="35">
        <v>4</v>
      </c>
      <c r="P4402" s="17"/>
      <c r="Q4402" s="40">
        <v>2409.2772500000001</v>
      </c>
      <c r="R4402" s="40">
        <v>603.07476999999994</v>
      </c>
      <c r="S4402" s="18">
        <f t="shared" si="477"/>
        <v>417.95812482758748</v>
      </c>
      <c r="T4402" s="18">
        <f t="shared" si="478"/>
        <v>0.2745928171715506</v>
      </c>
      <c r="U4402" s="18">
        <f t="shared" si="479"/>
        <v>-0.11607184286113285</v>
      </c>
      <c r="V4402" s="30">
        <v>603.07470000000001</v>
      </c>
      <c r="W4402" s="3" t="s">
        <v>47</v>
      </c>
      <c r="Y4402" s="3" t="s">
        <v>47</v>
      </c>
      <c r="AA4402" s="3" t="s">
        <v>47</v>
      </c>
      <c r="AB4402" s="12" t="s">
        <v>52</v>
      </c>
      <c r="AG4402" s="3" t="s">
        <v>52</v>
      </c>
      <c r="AU4402" s="3">
        <v>0</v>
      </c>
      <c r="AV4402" s="3">
        <v>3</v>
      </c>
      <c r="AW4402" s="3">
        <v>1</v>
      </c>
      <c r="AX4402" s="3">
        <v>3</v>
      </c>
      <c r="AY4402" s="3">
        <v>100</v>
      </c>
      <c r="AZ4402" s="6" t="str">
        <f t="shared" si="480"/>
        <v>2431.5</v>
      </c>
      <c r="BC4402" s="12" t="s">
        <v>11230</v>
      </c>
      <c r="BJ4402" s="12">
        <f t="shared" si="481"/>
        <v>0</v>
      </c>
      <c r="BK4402" s="12">
        <f t="shared" si="482"/>
        <v>0</v>
      </c>
      <c r="CQ4402" s="3" t="str">
        <f>CONCATENATE(baseURL!$A$1,baseURL!$B$1,baseURL!$C$1,".",C4402,".",L4402,".pkl&amp;seq=",BC4402)</f>
        <v>http://proteomics.broadinstitute.org/millscripts/viewfeed.pl?side=xl&amp;cycle=1&amp;fixedMods=iaaC&amp;file=msdataSM/iPRG2012_nd/cpick_in/iPRG2012_nd.2431.5.4.pkl&amp;seq=LLFAGKQLEDGRTLSDYNLQK</v>
      </c>
    </row>
    <row r="4403" spans="1:95" x14ac:dyDescent="0.2">
      <c r="A4403" s="3">
        <v>909</v>
      </c>
      <c r="B4403" s="2" t="s">
        <v>11231</v>
      </c>
      <c r="C4403" s="2" t="s">
        <v>11232</v>
      </c>
      <c r="D4403" s="3">
        <v>11610</v>
      </c>
      <c r="E4403" s="3">
        <v>11599</v>
      </c>
      <c r="F4403" s="3">
        <v>51059</v>
      </c>
      <c r="G4403" s="3">
        <v>14029</v>
      </c>
      <c r="H4403" s="3">
        <v>41.563200000000002</v>
      </c>
      <c r="I4403" s="30">
        <v>968.40687000000003</v>
      </c>
      <c r="J4403" s="30">
        <v>968.40746569999999</v>
      </c>
      <c r="K4403" s="30">
        <v>-5.9999999999999995E-4</v>
      </c>
      <c r="L4403" s="3">
        <v>3</v>
      </c>
      <c r="M4403" s="3">
        <v>3</v>
      </c>
      <c r="N4403" s="10">
        <f t="shared" si="476"/>
        <v>1</v>
      </c>
      <c r="O4403" s="35">
        <v>3</v>
      </c>
      <c r="P4403" s="17"/>
      <c r="Q4403" s="40">
        <v>2903.2094400000001</v>
      </c>
      <c r="R4403" s="40">
        <v>968.40800000000002</v>
      </c>
      <c r="S4403" s="18">
        <f t="shared" si="477"/>
        <v>-1.1668635533671707</v>
      </c>
      <c r="T4403" s="18">
        <f t="shared" si="478"/>
        <v>-0.55173026247886525</v>
      </c>
      <c r="U4403" s="18">
        <f t="shared" si="479"/>
        <v>-0.82609809091473552</v>
      </c>
      <c r="V4403" s="30">
        <v>968.40719999999999</v>
      </c>
      <c r="W4403" s="3" t="s">
        <v>47</v>
      </c>
      <c r="X4403" s="3" t="s">
        <v>47</v>
      </c>
      <c r="Y4403" s="3" t="s">
        <v>47</v>
      </c>
      <c r="Z4403" s="3" t="s">
        <v>47</v>
      </c>
      <c r="AA4403" s="3" t="s">
        <v>48</v>
      </c>
      <c r="AB4403" s="12" t="s">
        <v>47</v>
      </c>
      <c r="AC4403" s="3" t="s">
        <v>47</v>
      </c>
      <c r="AD4403" s="3" t="s">
        <v>47</v>
      </c>
      <c r="AE4403" s="3" t="s">
        <v>47</v>
      </c>
      <c r="AF4403" s="3" t="s">
        <v>47</v>
      </c>
      <c r="AG4403" s="3" t="s">
        <v>47</v>
      </c>
      <c r="AI4403" s="3" t="s">
        <v>47</v>
      </c>
      <c r="AJ4403" s="3" t="s">
        <v>47</v>
      </c>
      <c r="AK4403" s="3" t="s">
        <v>47</v>
      </c>
      <c r="AL4403" s="3" t="s">
        <v>47</v>
      </c>
      <c r="AM4403" s="3" t="s">
        <v>47</v>
      </c>
      <c r="AN4403" s="3" t="s">
        <v>47</v>
      </c>
      <c r="AO4403" s="3" t="s">
        <v>47</v>
      </c>
      <c r="AP4403" s="3" t="s">
        <v>47</v>
      </c>
      <c r="AQ4403" s="3" t="s">
        <v>47</v>
      </c>
      <c r="AU4403" s="3">
        <v>0</v>
      </c>
      <c r="AV4403" s="3">
        <v>19</v>
      </c>
      <c r="AW4403" s="3">
        <v>4</v>
      </c>
      <c r="AX4403" s="3">
        <v>16</v>
      </c>
      <c r="AY4403" s="3">
        <v>84.21</v>
      </c>
      <c r="AZ4403" s="6" t="str">
        <f t="shared" si="480"/>
        <v>2431.7</v>
      </c>
      <c r="BB4403" s="12" t="s">
        <v>79</v>
      </c>
      <c r="BC4403" s="12" t="s">
        <v>11118</v>
      </c>
      <c r="BJ4403" s="12">
        <f t="shared" si="481"/>
        <v>1</v>
      </c>
      <c r="BK4403" s="12">
        <f t="shared" si="482"/>
        <v>0</v>
      </c>
      <c r="BU4403" s="3" t="s">
        <v>11233</v>
      </c>
      <c r="CC4403" s="3" t="s">
        <v>11120</v>
      </c>
      <c r="CM4403" s="3" t="s">
        <v>11234</v>
      </c>
      <c r="CQ4403" s="3" t="str">
        <f>CONCATENATE(baseURL!$A$1,baseURL!$B$1,"+Acetyl",baseURL!$C$1,".",C4403,".",L4403,".pkl&amp;seq=",BC4403)</f>
        <v>http://proteomics.broadinstitute.org/millscripts/viewfeed.pl?side=xl&amp;cycle=1&amp;fixedMods=iaaC+Acetyl&amp;file=msdataSM/iPRG2012_nd/cpick_in/iPRG2012_nd.2431.7.3.pkl&amp;seq=SDEEHTFETADAGSSATYPMQCSALR</v>
      </c>
    </row>
    <row r="4404" spans="1:95" x14ac:dyDescent="0.2">
      <c r="A4404" s="3">
        <v>2636</v>
      </c>
      <c r="B4404" s="2" t="s">
        <v>11235</v>
      </c>
      <c r="C4404" s="2" t="s">
        <v>11236</v>
      </c>
      <c r="D4404" s="3">
        <v>11620</v>
      </c>
      <c r="E4404" s="3">
        <v>11609</v>
      </c>
      <c r="F4404" s="3">
        <v>51083</v>
      </c>
      <c r="G4404" s="3">
        <v>14040</v>
      </c>
      <c r="H4404" s="3">
        <v>41.585799999999999</v>
      </c>
      <c r="I4404" s="30">
        <v>661.84562000000005</v>
      </c>
      <c r="J4404" s="30">
        <v>661.84510909999995</v>
      </c>
      <c r="K4404" s="30">
        <v>5.1000000000000004E-4</v>
      </c>
      <c r="L4404" s="3">
        <v>2</v>
      </c>
      <c r="M4404" s="3">
        <v>2</v>
      </c>
      <c r="N4404" s="10">
        <f t="shared" si="476"/>
        <v>1</v>
      </c>
      <c r="O4404" s="35">
        <v>2</v>
      </c>
      <c r="P4404" s="17"/>
      <c r="Q4404" s="40">
        <v>1322.68382</v>
      </c>
      <c r="R4404" s="40">
        <v>661.84555</v>
      </c>
      <c r="S4404" s="18">
        <f t="shared" si="477"/>
        <v>0.10576485714928606</v>
      </c>
      <c r="T4404" s="18">
        <f t="shared" si="478"/>
        <v>-0.66616750699284588</v>
      </c>
      <c r="U4404" s="18">
        <f t="shared" si="479"/>
        <v>-0.5288242854028854</v>
      </c>
      <c r="V4404" s="30">
        <v>661.84519999999998</v>
      </c>
      <c r="W4404" s="3" t="s">
        <v>47</v>
      </c>
      <c r="Z4404" s="3" t="s">
        <v>47</v>
      </c>
      <c r="AA4404" s="3" t="s">
        <v>47</v>
      </c>
      <c r="AB4404" s="12" t="s">
        <v>47</v>
      </c>
      <c r="AC4404" s="3" t="s">
        <v>47</v>
      </c>
      <c r="AD4404" s="3" t="s">
        <v>47</v>
      </c>
      <c r="AE4404" s="3" t="s">
        <v>48</v>
      </c>
      <c r="AF4404" s="3" t="s">
        <v>47</v>
      </c>
      <c r="AH4404" s="3" t="s">
        <v>47</v>
      </c>
      <c r="AI4404" s="3" t="s">
        <v>48</v>
      </c>
      <c r="AJ4404" s="3" t="s">
        <v>47</v>
      </c>
      <c r="AK4404" s="3" t="s">
        <v>52</v>
      </c>
      <c r="AL4404" s="3" t="s">
        <v>48</v>
      </c>
      <c r="AU4404" s="3">
        <v>0</v>
      </c>
      <c r="AV4404" s="3">
        <v>9</v>
      </c>
      <c r="AW4404" s="3">
        <v>1</v>
      </c>
      <c r="AX4404" s="3">
        <v>9</v>
      </c>
      <c r="AY4404" s="3">
        <v>100</v>
      </c>
      <c r="AZ4404" s="6" t="str">
        <f t="shared" si="480"/>
        <v>2432.10</v>
      </c>
      <c r="BC4404" s="12" t="s">
        <v>11128</v>
      </c>
      <c r="BJ4404" s="12">
        <f t="shared" si="481"/>
        <v>0</v>
      </c>
      <c r="BK4404" s="12">
        <f t="shared" si="482"/>
        <v>0</v>
      </c>
      <c r="CQ4404" s="3" t="str">
        <f>CONCATENATE(baseURL!$A$1,baseURL!$B$1,baseURL!$C$1,".",C4404,".",L4404,".pkl&amp;seq=",BC4404)</f>
        <v>http://proteomics.broadinstitute.org/millscripts/viewfeed.pl?side=xl&amp;cycle=1&amp;fixedMods=iaaC&amp;file=msdataSM/iPRG2012_nd/cpick_in/iPRG2012_nd.2432.10.2.pkl&amp;seq=VSGFKDEVLETV</v>
      </c>
    </row>
    <row r="4405" spans="1:95" x14ac:dyDescent="0.2">
      <c r="A4405" s="3">
        <v>2722</v>
      </c>
      <c r="B4405" s="2" t="s">
        <v>11237</v>
      </c>
      <c r="C4405" s="2" t="s">
        <v>11222</v>
      </c>
      <c r="D4405" s="3">
        <v>11612</v>
      </c>
      <c r="E4405" s="3">
        <v>11601</v>
      </c>
      <c r="F4405" s="3">
        <v>51075</v>
      </c>
      <c r="G4405" s="3">
        <v>14032</v>
      </c>
      <c r="H4405" s="3">
        <v>41.572499999999998</v>
      </c>
      <c r="I4405" s="30">
        <v>435.24826000000002</v>
      </c>
      <c r="J4405" s="30">
        <v>435.57176279999999</v>
      </c>
      <c r="K4405" s="30">
        <v>-0.32350000000000001</v>
      </c>
      <c r="L4405" s="3">
        <v>0</v>
      </c>
      <c r="M4405" s="3">
        <v>3</v>
      </c>
      <c r="N4405" s="10">
        <f t="shared" si="476"/>
        <v>1</v>
      </c>
      <c r="O4405" s="35">
        <v>3</v>
      </c>
      <c r="P4405" s="17"/>
      <c r="Q4405" s="40">
        <v>1304.69975</v>
      </c>
      <c r="R4405" s="40">
        <v>435.57143000000002</v>
      </c>
      <c r="S4405" s="18">
        <f t="shared" si="477"/>
        <v>-741.94489753380878</v>
      </c>
      <c r="T4405" s="18">
        <f t="shared" si="478"/>
        <v>0.76405378554543235</v>
      </c>
      <c r="U4405" s="18">
        <f t="shared" si="479"/>
        <v>0.61987536694139134</v>
      </c>
      <c r="V4405" s="30">
        <v>435.57170000000002</v>
      </c>
      <c r="Z4405" s="3" t="s">
        <v>47</v>
      </c>
      <c r="AA4405" s="3" t="s">
        <v>48</v>
      </c>
      <c r="AB4405" s="12" t="s">
        <v>47</v>
      </c>
      <c r="AC4405" s="3" t="s">
        <v>47</v>
      </c>
      <c r="AD4405" s="3" t="s">
        <v>47</v>
      </c>
      <c r="AE4405" s="3" t="s">
        <v>47</v>
      </c>
      <c r="AF4405" s="3" t="s">
        <v>47</v>
      </c>
      <c r="AH4405" s="3" t="s">
        <v>47</v>
      </c>
      <c r="AI4405" s="3" t="s">
        <v>47</v>
      </c>
      <c r="AK4405" s="3" t="s">
        <v>47</v>
      </c>
      <c r="AL4405" s="3" t="s">
        <v>47</v>
      </c>
      <c r="AU4405" s="3">
        <v>0</v>
      </c>
      <c r="AV4405" s="3">
        <v>10</v>
      </c>
      <c r="AW4405" s="3">
        <v>1</v>
      </c>
      <c r="AX4405" s="3">
        <v>10</v>
      </c>
      <c r="AY4405" s="3">
        <v>100</v>
      </c>
      <c r="AZ4405" s="6" t="str">
        <f t="shared" si="480"/>
        <v>2432.2</v>
      </c>
      <c r="BC4405" s="12" t="s">
        <v>10990</v>
      </c>
      <c r="BJ4405" s="12">
        <f t="shared" si="481"/>
        <v>0</v>
      </c>
      <c r="BK4405" s="12">
        <f t="shared" si="482"/>
        <v>0</v>
      </c>
      <c r="CQ4405" s="3" t="str">
        <f>CONCATENATE(baseURL!$A$1,baseURL!$B$1,baseURL!$C$1,".",C4405,".",L4405,".pkl&amp;seq=",BC4405)</f>
        <v>http://proteomics.broadinstitute.org/millscripts/viewfeed.pl?side=xl&amp;cycle=1&amp;fixedMods=iaaC&amp;file=msdataSM/iPRG2012_nd/cpick_in/iPRG2012_nd.2432.2.0.pkl&amp;seq=LTLPGPYAYGPR</v>
      </c>
    </row>
    <row r="4406" spans="1:95" x14ac:dyDescent="0.2">
      <c r="A4406" s="3">
        <v>6291</v>
      </c>
      <c r="B4406" s="2" t="s">
        <v>11238</v>
      </c>
      <c r="C4406" s="2" t="s">
        <v>11225</v>
      </c>
      <c r="D4406" s="3">
        <v>11614</v>
      </c>
      <c r="E4406" s="3">
        <v>11603</v>
      </c>
      <c r="F4406" s="3">
        <v>51077</v>
      </c>
      <c r="G4406" s="3">
        <v>14034</v>
      </c>
      <c r="H4406" s="3">
        <v>41.575800000000001</v>
      </c>
      <c r="I4406" s="30">
        <v>499.94128000000001</v>
      </c>
      <c r="J4406" s="30">
        <v>499.94054890000001</v>
      </c>
      <c r="K4406" s="30">
        <v>7.2999999999999996E-4</v>
      </c>
      <c r="L4406" s="3">
        <v>3</v>
      </c>
      <c r="M4406" s="3">
        <v>3</v>
      </c>
      <c r="N4406" s="10">
        <f t="shared" si="476"/>
        <v>1</v>
      </c>
      <c r="O4406" s="35">
        <v>3</v>
      </c>
      <c r="P4406" s="17"/>
      <c r="Q4406" s="40">
        <v>1497.806</v>
      </c>
      <c r="R4406" s="40">
        <v>499.94018999999997</v>
      </c>
      <c r="S4406" s="18">
        <f t="shared" si="477"/>
        <v>2.180260802863923</v>
      </c>
      <c r="T4406" s="18">
        <f t="shared" si="478"/>
        <v>0.71788587358312872</v>
      </c>
      <c r="U4406" s="18">
        <f t="shared" si="479"/>
        <v>2.0002392749412377E-2</v>
      </c>
      <c r="V4406" s="30">
        <v>499.9402</v>
      </c>
      <c r="W4406" s="3" t="s">
        <v>47</v>
      </c>
      <c r="X4406" s="3" t="s">
        <v>47</v>
      </c>
      <c r="Y4406" s="3" t="s">
        <v>47</v>
      </c>
      <c r="Z4406" s="3" t="s">
        <v>47</v>
      </c>
      <c r="AA4406" s="3" t="s">
        <v>47</v>
      </c>
      <c r="AB4406" s="12" t="s">
        <v>47</v>
      </c>
      <c r="AC4406" s="3" t="s">
        <v>47</v>
      </c>
      <c r="AD4406" s="3" t="s">
        <v>47</v>
      </c>
      <c r="AE4406" s="3" t="s">
        <v>47</v>
      </c>
      <c r="AF4406" s="3" t="s">
        <v>47</v>
      </c>
      <c r="AG4406" s="3" t="s">
        <v>47</v>
      </c>
      <c r="AH4406" s="3" t="s">
        <v>47</v>
      </c>
      <c r="AI4406" s="3" t="s">
        <v>48</v>
      </c>
      <c r="AJ4406" s="3" t="s">
        <v>47</v>
      </c>
      <c r="AK4406" s="3" t="s">
        <v>52</v>
      </c>
      <c r="AL4406" s="3" t="s">
        <v>47</v>
      </c>
      <c r="AU4406" s="3">
        <v>0</v>
      </c>
      <c r="AV4406" s="3">
        <v>14</v>
      </c>
      <c r="AW4406" s="3">
        <v>1</v>
      </c>
      <c r="AX4406" s="3">
        <v>14</v>
      </c>
      <c r="AY4406" s="3">
        <v>100</v>
      </c>
      <c r="AZ4406" s="6" t="str">
        <f t="shared" si="480"/>
        <v>2432.4</v>
      </c>
      <c r="BC4406" s="12" t="s">
        <v>11028</v>
      </c>
      <c r="BJ4406" s="12">
        <f t="shared" si="481"/>
        <v>0</v>
      </c>
      <c r="BK4406" s="12">
        <f t="shared" si="482"/>
        <v>0</v>
      </c>
      <c r="CQ4406" s="3" t="str">
        <f>CONCATENATE(baseURL!$A$1,baseURL!$B$1,baseURL!$C$1,".",C4406,".",L4406,".pkl&amp;seq=",BC4406)</f>
        <v>http://proteomics.broadinstitute.org/millscripts/viewfeed.pl?side=xl&amp;cycle=1&amp;fixedMods=iaaC&amp;file=msdataSM/iPRG2012_nd/cpick_in/iPRG2012_nd.2432.4.3.pkl&amp;seq=NVPLYQHLADLSK</v>
      </c>
    </row>
    <row r="4407" spans="1:95" x14ac:dyDescent="0.2">
      <c r="A4407" s="3">
        <v>3163</v>
      </c>
      <c r="B4407" s="2" t="s">
        <v>11239</v>
      </c>
      <c r="C4407" s="2" t="s">
        <v>11228</v>
      </c>
      <c r="D4407" s="3">
        <v>11616</v>
      </c>
      <c r="E4407" s="3">
        <v>11605</v>
      </c>
      <c r="F4407" s="3">
        <v>51079</v>
      </c>
      <c r="G4407" s="3">
        <v>14036</v>
      </c>
      <c r="H4407" s="3">
        <v>41.579099999999997</v>
      </c>
      <c r="I4407" s="30">
        <v>557.01359000000002</v>
      </c>
      <c r="J4407" s="30">
        <v>557.01355639999997</v>
      </c>
      <c r="K4407" s="30">
        <v>3.0000000000000001E-5</v>
      </c>
      <c r="L4407" s="3">
        <v>3</v>
      </c>
      <c r="M4407" s="3">
        <v>3</v>
      </c>
      <c r="N4407" s="10">
        <f t="shared" si="476"/>
        <v>1</v>
      </c>
      <c r="O4407" s="35">
        <v>3</v>
      </c>
      <c r="P4407" s="17"/>
      <c r="Q4407" s="40">
        <v>1669.02583</v>
      </c>
      <c r="R4407" s="40">
        <v>557.01346000000001</v>
      </c>
      <c r="S4407" s="18">
        <f t="shared" si="477"/>
        <v>0.23338753791127786</v>
      </c>
      <c r="T4407" s="18">
        <f t="shared" si="478"/>
        <v>0.17306583571831408</v>
      </c>
      <c r="U4407" s="18">
        <f t="shared" si="479"/>
        <v>7.1811550142247091E-2</v>
      </c>
      <c r="V4407" s="30">
        <v>557.01350000000002</v>
      </c>
      <c r="W4407" s="3" t="s">
        <v>47</v>
      </c>
      <c r="X4407" s="3" t="s">
        <v>47</v>
      </c>
      <c r="Y4407" s="3" t="s">
        <v>47</v>
      </c>
      <c r="Z4407" s="3" t="s">
        <v>47</v>
      </c>
      <c r="AA4407" s="3" t="s">
        <v>47</v>
      </c>
      <c r="AB4407" s="12" t="s">
        <v>47</v>
      </c>
      <c r="AC4407" s="3" t="s">
        <v>47</v>
      </c>
      <c r="AE4407" s="3" t="s">
        <v>47</v>
      </c>
      <c r="AF4407" s="3" t="s">
        <v>47</v>
      </c>
      <c r="AH4407" s="3" t="s">
        <v>47</v>
      </c>
      <c r="AL4407" s="3" t="s">
        <v>52</v>
      </c>
      <c r="AM4407" s="3" t="s">
        <v>48</v>
      </c>
      <c r="AU4407" s="3">
        <v>0</v>
      </c>
      <c r="AV4407" s="3">
        <v>10</v>
      </c>
      <c r="AW4407" s="3">
        <v>1</v>
      </c>
      <c r="AX4407" s="3">
        <v>10</v>
      </c>
      <c r="AY4407" s="3">
        <v>100</v>
      </c>
      <c r="AZ4407" s="6" t="str">
        <f t="shared" si="480"/>
        <v>2432.6</v>
      </c>
      <c r="BC4407" s="12" t="s">
        <v>11135</v>
      </c>
      <c r="BJ4407" s="12">
        <f t="shared" si="481"/>
        <v>0</v>
      </c>
      <c r="BK4407" s="12">
        <f t="shared" si="482"/>
        <v>0</v>
      </c>
      <c r="CQ4407" s="3" t="str">
        <f>CONCATENATE(baseURL!$A$1,baseURL!$B$1,baseURL!$C$1,".",C4407,".",L4407,".pkl&amp;seq=",BC4407)</f>
        <v>http://proteomics.broadinstitute.org/millscripts/viewfeed.pl?side=xl&amp;cycle=1&amp;fixedMods=iaaC&amp;file=msdataSM/iPRG2012_nd/cpick_in/iPRG2012_nd.2432.6.3.pkl&amp;seq=LATALEKKAADALLLK</v>
      </c>
    </row>
    <row r="4408" spans="1:95" x14ac:dyDescent="0.2">
      <c r="A4408" s="3">
        <v>3571</v>
      </c>
      <c r="B4408" s="2" t="s">
        <v>11240</v>
      </c>
      <c r="C4408" s="2" t="s">
        <v>11241</v>
      </c>
      <c r="D4408" s="3">
        <v>11617</v>
      </c>
      <c r="E4408" s="3">
        <v>11606</v>
      </c>
      <c r="F4408" s="3">
        <v>51080</v>
      </c>
      <c r="G4408" s="3">
        <v>14037</v>
      </c>
      <c r="H4408" s="3">
        <v>41.580800000000004</v>
      </c>
      <c r="I4408" s="30">
        <v>566.97600999999997</v>
      </c>
      <c r="J4408" s="30">
        <v>566.9734416</v>
      </c>
      <c r="K4408" s="30">
        <v>2.5699999999999998E-3</v>
      </c>
      <c r="L4408" s="3">
        <v>3</v>
      </c>
      <c r="M4408" s="3">
        <v>3</v>
      </c>
      <c r="N4408" s="10">
        <f t="shared" si="476"/>
        <v>1</v>
      </c>
      <c r="O4408" s="35">
        <v>3</v>
      </c>
      <c r="P4408" s="17"/>
      <c r="Q4408" s="40">
        <v>1698.9061099999999</v>
      </c>
      <c r="R4408" s="40">
        <v>566.97356000000002</v>
      </c>
      <c r="S4408" s="18">
        <f t="shared" si="477"/>
        <v>4.3211891573099699</v>
      </c>
      <c r="T4408" s="18">
        <f t="shared" si="478"/>
        <v>-0.20882808013021256</v>
      </c>
      <c r="U4408" s="18">
        <f t="shared" si="479"/>
        <v>-0.63495024353619256</v>
      </c>
      <c r="V4408" s="30">
        <v>566.97320000000002</v>
      </c>
      <c r="W4408" s="3" t="s">
        <v>47</v>
      </c>
      <c r="X4408" s="3" t="s">
        <v>47</v>
      </c>
      <c r="Y4408" s="3" t="s">
        <v>47</v>
      </c>
      <c r="Z4408" s="3" t="s">
        <v>47</v>
      </c>
      <c r="AA4408" s="3" t="s">
        <v>48</v>
      </c>
      <c r="AB4408" s="12" t="s">
        <v>47</v>
      </c>
      <c r="AC4408" s="3" t="s">
        <v>47</v>
      </c>
      <c r="AD4408" s="3" t="s">
        <v>47</v>
      </c>
      <c r="AE4408" s="3" t="s">
        <v>47</v>
      </c>
      <c r="AF4408" s="3" t="s">
        <v>48</v>
      </c>
      <c r="AG4408" s="3" t="s">
        <v>52</v>
      </c>
      <c r="AH4408" s="3" t="s">
        <v>47</v>
      </c>
      <c r="AI4408" s="3" t="s">
        <v>47</v>
      </c>
      <c r="AL4408" s="3" t="s">
        <v>47</v>
      </c>
      <c r="AM4408" s="3" t="s">
        <v>47</v>
      </c>
      <c r="AN4408" s="3" t="s">
        <v>47</v>
      </c>
      <c r="AU4408" s="3">
        <v>0</v>
      </c>
      <c r="AV4408" s="3">
        <v>13</v>
      </c>
      <c r="AW4408" s="3">
        <v>1</v>
      </c>
      <c r="AX4408" s="3">
        <v>13</v>
      </c>
      <c r="AY4408" s="3">
        <v>100</v>
      </c>
      <c r="AZ4408" s="6" t="str">
        <f t="shared" si="480"/>
        <v>2432.7</v>
      </c>
      <c r="BC4408" s="12" t="s">
        <v>11242</v>
      </c>
      <c r="BJ4408" s="12">
        <f t="shared" si="481"/>
        <v>0</v>
      </c>
      <c r="BK4408" s="12">
        <f t="shared" si="482"/>
        <v>0</v>
      </c>
      <c r="CQ4408" s="3" t="str">
        <f>CONCATENATE(baseURL!$A$1,baseURL!$B$1,baseURL!$C$1,".",C4408,".",L4408,".pkl&amp;seq=",BC4408)</f>
        <v>http://proteomics.broadinstitute.org/millscripts/viewfeed.pl?side=xl&amp;cycle=1&amp;fixedMods=iaaC&amp;file=msdataSM/iPRG2012_nd/cpick_in/iPRG2012_nd.2432.7.3.pkl&amp;seq=LTGKQLVFELPSETH</v>
      </c>
    </row>
    <row r="4409" spans="1:95" x14ac:dyDescent="0.2">
      <c r="A4409" s="3">
        <v>4557</v>
      </c>
      <c r="B4409" s="2" t="s">
        <v>11243</v>
      </c>
      <c r="C4409" s="2" t="s">
        <v>11231</v>
      </c>
      <c r="D4409" s="3">
        <v>11618</v>
      </c>
      <c r="E4409" s="3">
        <v>11607</v>
      </c>
      <c r="F4409" s="3">
        <v>51081</v>
      </c>
      <c r="G4409" s="3">
        <v>14038</v>
      </c>
      <c r="H4409" s="3">
        <v>41.582500000000003</v>
      </c>
      <c r="I4409" s="30">
        <v>580.98824999999999</v>
      </c>
      <c r="J4409" s="30">
        <v>580.98635779999995</v>
      </c>
      <c r="K4409" s="30">
        <v>1.89E-3</v>
      </c>
      <c r="L4409" s="3">
        <v>3</v>
      </c>
      <c r="M4409" s="3">
        <v>3</v>
      </c>
      <c r="N4409" s="10">
        <f t="shared" si="476"/>
        <v>1</v>
      </c>
      <c r="O4409" s="35">
        <v>3</v>
      </c>
      <c r="P4409" s="17"/>
      <c r="Q4409" s="40">
        <v>1740.93914</v>
      </c>
      <c r="R4409" s="40">
        <v>580.98456999999996</v>
      </c>
      <c r="S4409" s="18">
        <f t="shared" si="477"/>
        <v>6.3340752750649028</v>
      </c>
      <c r="T4409" s="18">
        <f t="shared" si="478"/>
        <v>3.0771901566821951</v>
      </c>
      <c r="U4409" s="18">
        <f t="shared" si="479"/>
        <v>2.6334606442344484</v>
      </c>
      <c r="V4409" s="30">
        <v>580.98609999999996</v>
      </c>
      <c r="W4409" s="3" t="s">
        <v>47</v>
      </c>
      <c r="X4409" s="3" t="s">
        <v>47</v>
      </c>
      <c r="Y4409" s="3" t="s">
        <v>47</v>
      </c>
      <c r="Z4409" s="3" t="s">
        <v>47</v>
      </c>
      <c r="AA4409" s="3" t="s">
        <v>47</v>
      </c>
      <c r="AB4409" s="12" t="s">
        <v>47</v>
      </c>
      <c r="AC4409" s="3" t="s">
        <v>48</v>
      </c>
      <c r="AD4409" s="3" t="s">
        <v>47</v>
      </c>
      <c r="AE4409" s="3" t="s">
        <v>48</v>
      </c>
      <c r="AF4409" s="3" t="s">
        <v>47</v>
      </c>
      <c r="AG4409" s="3" t="s">
        <v>48</v>
      </c>
      <c r="AH4409" s="3" t="s">
        <v>47</v>
      </c>
      <c r="AI4409" s="3" t="s">
        <v>48</v>
      </c>
      <c r="AL4409" s="3" t="s">
        <v>48</v>
      </c>
      <c r="AM4409" s="3" t="s">
        <v>48</v>
      </c>
      <c r="AU4409" s="3">
        <v>0</v>
      </c>
      <c r="AV4409" s="3">
        <v>9</v>
      </c>
      <c r="AW4409" s="3">
        <v>1</v>
      </c>
      <c r="AX4409" s="3">
        <v>9</v>
      </c>
      <c r="AY4409" s="3">
        <v>100</v>
      </c>
      <c r="AZ4409" s="6" t="str">
        <f t="shared" si="480"/>
        <v>2432.8</v>
      </c>
      <c r="BC4409" s="12" t="s">
        <v>11244</v>
      </c>
      <c r="BJ4409" s="12">
        <f t="shared" si="481"/>
        <v>0</v>
      </c>
      <c r="BK4409" s="12">
        <f t="shared" si="482"/>
        <v>0</v>
      </c>
      <c r="CQ4409" s="3" t="str">
        <f>CONCATENATE(baseURL!$A$1,baseURL!$B$1,baseURL!$C$1,".",C4409,".",L4409,".pkl&amp;seq=",BC4409)</f>
        <v>http://proteomics.broadinstitute.org/millscripts/viewfeed.pl?side=xl&amp;cycle=1&amp;fixedMods=iaaC&amp;file=msdataSM/iPRG2012_nd/cpick_in/iPRG2012_nd.2432.8.3.pkl&amp;seq=SLVVQEQGSFQHLLR</v>
      </c>
    </row>
    <row r="4410" spans="1:95" x14ac:dyDescent="0.2">
      <c r="A4410" s="3">
        <v>2176</v>
      </c>
      <c r="B4410" s="2" t="s">
        <v>11247</v>
      </c>
      <c r="C4410" s="2" t="s">
        <v>11248</v>
      </c>
      <c r="D4410" s="3">
        <v>11631</v>
      </c>
      <c r="E4410" s="3">
        <v>11620</v>
      </c>
      <c r="F4410" s="3">
        <v>51104</v>
      </c>
      <c r="G4410" s="3">
        <v>14052</v>
      </c>
      <c r="H4410" s="3">
        <v>41.61</v>
      </c>
      <c r="I4410" s="30">
        <v>702.89386999999999</v>
      </c>
      <c r="J4410" s="30">
        <v>702.89043059999995</v>
      </c>
      <c r="K4410" s="30">
        <v>3.4399999999999999E-3</v>
      </c>
      <c r="L4410" s="3">
        <v>2</v>
      </c>
      <c r="M4410" s="3">
        <v>2</v>
      </c>
      <c r="N4410" s="10">
        <f t="shared" si="476"/>
        <v>1</v>
      </c>
      <c r="O4410" s="35">
        <v>2</v>
      </c>
      <c r="P4410" s="17"/>
      <c r="Q4410" s="40">
        <v>1404.7766799999999</v>
      </c>
      <c r="R4410" s="40">
        <v>702.89197999999999</v>
      </c>
      <c r="S4410" s="18">
        <f t="shared" si="477"/>
        <v>2.6888911152508186</v>
      </c>
      <c r="T4410" s="18">
        <f t="shared" si="478"/>
        <v>-2.2043216370806267</v>
      </c>
      <c r="U4410" s="18">
        <f t="shared" si="479"/>
        <v>-1.8210479509974522</v>
      </c>
      <c r="V4410" s="30">
        <v>702.89070000000004</v>
      </c>
      <c r="W4410" s="3" t="s">
        <v>47</v>
      </c>
      <c r="Y4410" s="3" t="s">
        <v>47</v>
      </c>
      <c r="Z4410" s="3" t="s">
        <v>47</v>
      </c>
      <c r="AA4410" s="3" t="s">
        <v>47</v>
      </c>
      <c r="AB4410" s="12" t="s">
        <v>48</v>
      </c>
      <c r="AC4410" s="3" t="s">
        <v>47</v>
      </c>
      <c r="AD4410" s="3" t="s">
        <v>47</v>
      </c>
      <c r="AF4410" s="3" t="s">
        <v>48</v>
      </c>
      <c r="AG4410" s="3" t="s">
        <v>47</v>
      </c>
      <c r="AH4410" s="3" t="s">
        <v>47</v>
      </c>
      <c r="AI4410" s="3" t="s">
        <v>48</v>
      </c>
      <c r="AL4410" s="3" t="s">
        <v>47</v>
      </c>
      <c r="AM4410" s="3" t="s">
        <v>47</v>
      </c>
      <c r="AU4410" s="3">
        <v>0</v>
      </c>
      <c r="AV4410" s="3">
        <v>10</v>
      </c>
      <c r="AW4410" s="3">
        <v>1</v>
      </c>
      <c r="AX4410" s="3">
        <v>10</v>
      </c>
      <c r="AY4410" s="3">
        <v>100</v>
      </c>
      <c r="AZ4410" s="6" t="str">
        <f t="shared" si="480"/>
        <v>2433.10</v>
      </c>
      <c r="BC4410" s="12" t="s">
        <v>11249</v>
      </c>
      <c r="BJ4410" s="12">
        <f t="shared" si="481"/>
        <v>0</v>
      </c>
      <c r="BK4410" s="12">
        <f t="shared" si="482"/>
        <v>0</v>
      </c>
      <c r="CQ4410" s="3" t="str">
        <f>CONCATENATE(baseURL!$A$1,baseURL!$B$1,baseURL!$C$1,".",C4410,".",L4410,".pkl&amp;seq=",BC4410)</f>
        <v>http://proteomics.broadinstitute.org/millscripts/viewfeed.pl?side=xl&amp;cycle=1&amp;fixedMods=iaaC&amp;file=msdataSM/iPRG2012_nd/cpick_in/iPRG2012_nd.2433.10.2.pkl&amp;seq=LLAESLSNSMLVK</v>
      </c>
    </row>
    <row r="4411" spans="1:95" x14ac:dyDescent="0.2">
      <c r="A4411" s="3">
        <v>5008</v>
      </c>
      <c r="B4411" s="2" t="s">
        <v>11250</v>
      </c>
      <c r="C4411" s="2" t="s">
        <v>11251</v>
      </c>
      <c r="D4411" s="3">
        <v>11625</v>
      </c>
      <c r="E4411" s="3">
        <v>11614</v>
      </c>
      <c r="F4411" s="3">
        <v>51098</v>
      </c>
      <c r="G4411" s="3">
        <v>14046</v>
      </c>
      <c r="H4411" s="3">
        <v>41.6</v>
      </c>
      <c r="I4411" s="30">
        <v>518.77872000000002</v>
      </c>
      <c r="J4411" s="30">
        <v>518.77817949999996</v>
      </c>
      <c r="K4411" s="30">
        <v>5.4000000000000001E-4</v>
      </c>
      <c r="L4411" s="3">
        <v>2</v>
      </c>
      <c r="M4411" s="3">
        <v>2</v>
      </c>
      <c r="N4411" s="10">
        <f t="shared" si="476"/>
        <v>1</v>
      </c>
      <c r="O4411" s="35">
        <v>2</v>
      </c>
      <c r="P4411" s="17"/>
      <c r="Q4411" s="40">
        <v>1036.5495800000001</v>
      </c>
      <c r="R4411" s="40">
        <v>518.77842999999996</v>
      </c>
      <c r="S4411" s="18">
        <f t="shared" si="477"/>
        <v>0.55900550850510167</v>
      </c>
      <c r="T4411" s="18">
        <f t="shared" si="478"/>
        <v>-0.48286510291653012</v>
      </c>
      <c r="U4411" s="18">
        <f t="shared" si="479"/>
        <v>-0.63610971636318414</v>
      </c>
      <c r="V4411" s="30">
        <v>518.77809999999999</v>
      </c>
      <c r="W4411" s="3" t="s">
        <v>47</v>
      </c>
      <c r="X4411" s="3" t="s">
        <v>47</v>
      </c>
      <c r="Y4411" s="3" t="s">
        <v>47</v>
      </c>
      <c r="Z4411" s="3" t="s">
        <v>47</v>
      </c>
      <c r="AA4411" s="3" t="s">
        <v>48</v>
      </c>
      <c r="AB4411" s="12" t="s">
        <v>47</v>
      </c>
      <c r="AC4411" s="3" t="s">
        <v>47</v>
      </c>
      <c r="AD4411" s="3" t="s">
        <v>47</v>
      </c>
      <c r="AE4411" s="3" t="s">
        <v>47</v>
      </c>
      <c r="AF4411" s="3" t="s">
        <v>47</v>
      </c>
      <c r="AG4411" s="3" t="s">
        <v>47</v>
      </c>
      <c r="AH4411" s="3" t="s">
        <v>47</v>
      </c>
      <c r="AI4411" s="3" t="s">
        <v>47</v>
      </c>
      <c r="AJ4411" s="3" t="s">
        <v>47</v>
      </c>
      <c r="AK4411" s="3" t="s">
        <v>47</v>
      </c>
      <c r="AL4411" s="3" t="s">
        <v>47</v>
      </c>
      <c r="AM4411" s="3" t="s">
        <v>47</v>
      </c>
      <c r="AN4411" s="3" t="s">
        <v>47</v>
      </c>
      <c r="AU4411" s="3">
        <v>0</v>
      </c>
      <c r="AV4411" s="3">
        <v>17</v>
      </c>
      <c r="AW4411" s="3">
        <v>1</v>
      </c>
      <c r="AX4411" s="3">
        <v>17</v>
      </c>
      <c r="AY4411" s="3">
        <v>100</v>
      </c>
      <c r="AZ4411" s="6" t="str">
        <f t="shared" si="480"/>
        <v>2433.4</v>
      </c>
      <c r="BC4411" s="12" t="s">
        <v>11138</v>
      </c>
      <c r="BJ4411" s="12">
        <f t="shared" si="481"/>
        <v>0</v>
      </c>
      <c r="BK4411" s="12">
        <f t="shared" si="482"/>
        <v>0</v>
      </c>
      <c r="CQ4411" s="3" t="str">
        <f>CONCATENATE(baseURL!$A$1,baseURL!$B$1,baseURL!$C$1,".",C4411,".",L4411,".pkl&amp;seq=",BC4411)</f>
        <v>http://proteomics.broadinstitute.org/millscripts/viewfeed.pl?side=xl&amp;cycle=1&amp;fixedMods=iaaC&amp;file=msdataSM/iPRG2012_nd/cpick_in/iPRG2012_nd.2433.4.2.pkl&amp;seq=VNVFLADMK</v>
      </c>
    </row>
    <row r="4412" spans="1:95" x14ac:dyDescent="0.2">
      <c r="A4412" s="3">
        <v>6473</v>
      </c>
      <c r="B4412" s="2" t="s">
        <v>11254</v>
      </c>
      <c r="C4412" s="2" t="s">
        <v>11255</v>
      </c>
      <c r="D4412" s="3">
        <v>11627</v>
      </c>
      <c r="E4412" s="3">
        <v>11616</v>
      </c>
      <c r="F4412" s="3">
        <v>51100</v>
      </c>
      <c r="G4412" s="3">
        <v>14048</v>
      </c>
      <c r="H4412" s="3">
        <v>41.603299999999997</v>
      </c>
      <c r="I4412" s="30">
        <v>542.64363000000003</v>
      </c>
      <c r="J4412" s="30">
        <v>542.64145859999996</v>
      </c>
      <c r="K4412" s="30">
        <v>2.1700000000000001E-3</v>
      </c>
      <c r="L4412" s="3">
        <v>3</v>
      </c>
      <c r="M4412" s="3">
        <v>3</v>
      </c>
      <c r="N4412" s="10">
        <f t="shared" si="476"/>
        <v>1</v>
      </c>
      <c r="O4412" s="35">
        <v>3</v>
      </c>
      <c r="P4412" s="17"/>
      <c r="Q4412" s="40">
        <v>1625.91086</v>
      </c>
      <c r="R4412" s="40">
        <v>542.64180999999996</v>
      </c>
      <c r="S4412" s="18">
        <f t="shared" si="477"/>
        <v>3.3539619810462122</v>
      </c>
      <c r="T4412" s="18">
        <f t="shared" si="478"/>
        <v>-0.64757265939304909</v>
      </c>
      <c r="U4412" s="18">
        <f t="shared" si="479"/>
        <v>-1.1241301143710747</v>
      </c>
      <c r="V4412" s="30">
        <v>542.64120000000003</v>
      </c>
      <c r="W4412" s="3" t="s">
        <v>47</v>
      </c>
      <c r="X4412" s="3" t="s">
        <v>47</v>
      </c>
      <c r="Y4412" s="3" t="s">
        <v>47</v>
      </c>
      <c r="Z4412" s="3" t="s">
        <v>47</v>
      </c>
      <c r="AA4412" s="3" t="s">
        <v>48</v>
      </c>
      <c r="AB4412" s="12" t="s">
        <v>47</v>
      </c>
      <c r="AC4412" s="3" t="s">
        <v>47</v>
      </c>
      <c r="AD4412" s="3" t="s">
        <v>47</v>
      </c>
      <c r="AE4412" s="3" t="s">
        <v>47</v>
      </c>
      <c r="AF4412" s="3" t="s">
        <v>47</v>
      </c>
      <c r="AG4412" s="3" t="s">
        <v>47</v>
      </c>
      <c r="AH4412" s="3" t="s">
        <v>47</v>
      </c>
      <c r="AI4412" s="3" t="s">
        <v>47</v>
      </c>
      <c r="AJ4412" s="3" t="s">
        <v>47</v>
      </c>
      <c r="AK4412" s="3" t="s">
        <v>47</v>
      </c>
      <c r="AL4412" s="3" t="s">
        <v>47</v>
      </c>
      <c r="AU4412" s="3">
        <v>0</v>
      </c>
      <c r="AV4412" s="3">
        <v>15</v>
      </c>
      <c r="AW4412" s="3">
        <v>1</v>
      </c>
      <c r="AX4412" s="3">
        <v>15</v>
      </c>
      <c r="AY4412" s="3">
        <v>100</v>
      </c>
      <c r="AZ4412" s="6" t="str">
        <f t="shared" si="480"/>
        <v>2433.6</v>
      </c>
      <c r="BC4412" s="12" t="s">
        <v>11256</v>
      </c>
      <c r="BJ4412" s="12">
        <f t="shared" si="481"/>
        <v>0</v>
      </c>
      <c r="BK4412" s="12">
        <f t="shared" si="482"/>
        <v>0</v>
      </c>
      <c r="CQ4412" s="3" t="str">
        <f>CONCATENATE(baseURL!$A$1,baseURL!$B$1,baseURL!$C$1,".",C4412,".",L4412,".pkl&amp;seq=",BC4412)</f>
        <v>http://proteomics.broadinstitute.org/millscripts/viewfeed.pl?side=xl&amp;cycle=1&amp;fixedMods=iaaC&amp;file=msdataSM/iPRG2012_nd/cpick_in/iPRG2012_nd.2433.6.3.pkl&amp;seq=LLSQAPSELELQVAK</v>
      </c>
    </row>
    <row r="4413" spans="1:95" x14ac:dyDescent="0.2">
      <c r="A4413" s="3">
        <v>6163</v>
      </c>
      <c r="B4413" s="2" t="s">
        <v>11245</v>
      </c>
      <c r="C4413" s="2" t="s">
        <v>11243</v>
      </c>
      <c r="D4413" s="3">
        <v>11630</v>
      </c>
      <c r="E4413" s="3">
        <v>11619</v>
      </c>
      <c r="F4413" s="3">
        <v>51103</v>
      </c>
      <c r="G4413" s="3">
        <v>14051</v>
      </c>
      <c r="H4413" s="3">
        <v>41.6083</v>
      </c>
      <c r="I4413" s="30">
        <v>620.81485999999995</v>
      </c>
      <c r="J4413" s="30">
        <v>620.8149019</v>
      </c>
      <c r="K4413" s="30">
        <v>-4.0000000000000003E-5</v>
      </c>
      <c r="L4413" s="3">
        <v>2</v>
      </c>
      <c r="M4413" s="3">
        <v>2</v>
      </c>
      <c r="N4413" s="10">
        <f t="shared" si="476"/>
        <v>1</v>
      </c>
      <c r="O4413" s="35">
        <v>2</v>
      </c>
      <c r="P4413" s="17"/>
      <c r="Q4413" s="40">
        <v>1240.6242</v>
      </c>
      <c r="R4413" s="40">
        <v>620.81574000000001</v>
      </c>
      <c r="S4413" s="18">
        <f t="shared" si="477"/>
        <v>-1.4174898337016235</v>
      </c>
      <c r="T4413" s="18">
        <f t="shared" si="478"/>
        <v>-1.3499979881469255</v>
      </c>
      <c r="U4413" s="18">
        <f t="shared" si="479"/>
        <v>-1.8362936480378986</v>
      </c>
      <c r="V4413" s="30">
        <v>620.81460000000004</v>
      </c>
      <c r="W4413" s="3" t="s">
        <v>47</v>
      </c>
      <c r="X4413" s="3" t="s">
        <v>47</v>
      </c>
      <c r="Y4413" s="3" t="s">
        <v>47</v>
      </c>
      <c r="Z4413" s="3" t="s">
        <v>47</v>
      </c>
      <c r="AA4413" s="3" t="s">
        <v>47</v>
      </c>
      <c r="AB4413" s="12" t="s">
        <v>47</v>
      </c>
      <c r="AC4413" s="3" t="s">
        <v>47</v>
      </c>
      <c r="AD4413" s="3" t="s">
        <v>47</v>
      </c>
      <c r="AE4413" s="3" t="s">
        <v>47</v>
      </c>
      <c r="AF4413" s="3" t="s">
        <v>47</v>
      </c>
      <c r="AG4413" s="3" t="s">
        <v>47</v>
      </c>
      <c r="AH4413" s="3" t="s">
        <v>47</v>
      </c>
      <c r="AI4413" s="3" t="s">
        <v>48</v>
      </c>
      <c r="AK4413" s="3" t="s">
        <v>48</v>
      </c>
      <c r="AL4413" s="3" t="s">
        <v>47</v>
      </c>
      <c r="AN4413" s="3" t="s">
        <v>47</v>
      </c>
      <c r="AU4413" s="3">
        <v>0</v>
      </c>
      <c r="AV4413" s="3">
        <v>14</v>
      </c>
      <c r="AW4413" s="3">
        <v>1</v>
      </c>
      <c r="AX4413" s="3">
        <v>14</v>
      </c>
      <c r="AY4413" s="3">
        <v>100</v>
      </c>
      <c r="AZ4413" s="6" t="str">
        <f t="shared" si="480"/>
        <v>2433.9</v>
      </c>
      <c r="BC4413" s="12" t="s">
        <v>11246</v>
      </c>
      <c r="BJ4413" s="12">
        <f t="shared" si="481"/>
        <v>0</v>
      </c>
      <c r="BK4413" s="12">
        <f t="shared" si="482"/>
        <v>0</v>
      </c>
      <c r="CQ4413" s="3" t="str">
        <f>CONCATENATE(baseURL!$A$1,baseURL!$B$1,baseURL!$C$1,".",C4413,".",L4413,".pkl&amp;seq=",BC4413)</f>
        <v>http://proteomics.broadinstitute.org/millscripts/viewfeed.pl?side=xl&amp;cycle=1&amp;fixedMods=iaaC&amp;file=msdataSM/iPRG2012_nd/cpick_in/iPRG2012_nd.2433.9.2.pkl&amp;seq=TADLYAAMGLSK</v>
      </c>
    </row>
    <row r="4414" spans="1:95" x14ac:dyDescent="0.2">
      <c r="A4414" s="3">
        <v>6584</v>
      </c>
      <c r="B4414" s="2" t="s">
        <v>11257</v>
      </c>
      <c r="C4414" s="2" t="s">
        <v>11250</v>
      </c>
      <c r="D4414" s="3">
        <v>11637</v>
      </c>
      <c r="E4414" s="3">
        <v>11626</v>
      </c>
      <c r="F4414" s="3">
        <v>51120</v>
      </c>
      <c r="G4414" s="3">
        <v>14059</v>
      </c>
      <c r="H4414" s="3">
        <v>41.627499999999998</v>
      </c>
      <c r="I4414" s="30">
        <v>581.67646000000002</v>
      </c>
      <c r="J4414" s="30">
        <v>581.68372980000004</v>
      </c>
      <c r="K4414" s="30">
        <v>-7.2700000000000004E-3</v>
      </c>
      <c r="L4414" s="3">
        <v>3</v>
      </c>
      <c r="M4414" s="3">
        <v>3</v>
      </c>
      <c r="N4414" s="10">
        <f t="shared" si="476"/>
        <v>1</v>
      </c>
      <c r="O4414" s="35">
        <v>3</v>
      </c>
      <c r="P4414" s="17"/>
      <c r="Q4414" s="40">
        <v>1743.03746</v>
      </c>
      <c r="R4414" s="40">
        <v>581.68399999999997</v>
      </c>
      <c r="S4414" s="18">
        <f t="shared" si="477"/>
        <v>-12.962364445212577</v>
      </c>
      <c r="T4414" s="18">
        <f t="shared" si="478"/>
        <v>-0.46451337828050887</v>
      </c>
      <c r="U4414" s="18">
        <f t="shared" si="479"/>
        <v>-0.85957323905793626</v>
      </c>
      <c r="V4414" s="30">
        <v>581.68349999999998</v>
      </c>
      <c r="W4414" s="3" t="s">
        <v>47</v>
      </c>
      <c r="X4414" s="3" t="s">
        <v>47</v>
      </c>
      <c r="Y4414" s="3" t="s">
        <v>47</v>
      </c>
      <c r="Z4414" s="3" t="s">
        <v>47</v>
      </c>
      <c r="AA4414" s="3" t="s">
        <v>47</v>
      </c>
      <c r="AB4414" s="12" t="s">
        <v>47</v>
      </c>
      <c r="AC4414" s="3" t="s">
        <v>47</v>
      </c>
      <c r="AD4414" s="3" t="s">
        <v>47</v>
      </c>
      <c r="AE4414" s="3" t="s">
        <v>47</v>
      </c>
      <c r="AF4414" s="3" t="s">
        <v>47</v>
      </c>
      <c r="AG4414" s="3" t="s">
        <v>52</v>
      </c>
      <c r="AH4414" s="3" t="s">
        <v>47</v>
      </c>
      <c r="AI4414" s="3" t="s">
        <v>47</v>
      </c>
      <c r="AJ4414" s="3" t="s">
        <v>47</v>
      </c>
      <c r="AK4414" s="3" t="s">
        <v>47</v>
      </c>
      <c r="AL4414" s="3" t="s">
        <v>48</v>
      </c>
      <c r="AU4414" s="3">
        <v>0</v>
      </c>
      <c r="AV4414" s="3">
        <v>14</v>
      </c>
      <c r="AW4414" s="3">
        <v>1</v>
      </c>
      <c r="AX4414" s="3">
        <v>14</v>
      </c>
      <c r="AY4414" s="3">
        <v>100</v>
      </c>
      <c r="AZ4414" s="6" t="str">
        <f t="shared" si="480"/>
        <v>2434.5</v>
      </c>
      <c r="BC4414" s="12" t="s">
        <v>11258</v>
      </c>
      <c r="BJ4414" s="12">
        <f t="shared" si="481"/>
        <v>0</v>
      </c>
      <c r="BK4414" s="12">
        <f t="shared" si="482"/>
        <v>0</v>
      </c>
      <c r="CQ4414" s="3" t="str">
        <f>CONCATENATE(baseURL!$A$1,baseURL!$B$1,baseURL!$C$1,".",C4414,".",L4414,".pkl&amp;seq=",BC4414)</f>
        <v>http://proteomics.broadinstitute.org/millscripts/viewfeed.pl?side=xl&amp;cycle=1&amp;fixedMods=iaaC&amp;file=msdataSM/iPRG2012_nd/cpick_in/iPRG2012_nd.2434.5.3.pkl&amp;seq=ALLVLSTSGTTPRLVSK</v>
      </c>
    </row>
    <row r="4415" spans="1:95" x14ac:dyDescent="0.2">
      <c r="A4415" s="3">
        <v>7570</v>
      </c>
      <c r="B4415" s="2" t="s">
        <v>11259</v>
      </c>
      <c r="C4415" s="2" t="s">
        <v>11254</v>
      </c>
      <c r="D4415" s="3">
        <v>11639</v>
      </c>
      <c r="E4415" s="3">
        <v>11628</v>
      </c>
      <c r="F4415" s="3">
        <v>51122</v>
      </c>
      <c r="G4415" s="3">
        <v>14061</v>
      </c>
      <c r="H4415" s="3">
        <v>41.630800000000001</v>
      </c>
      <c r="I4415" s="30">
        <v>601.99532999999997</v>
      </c>
      <c r="J4415" s="30">
        <v>602.32443260000002</v>
      </c>
      <c r="K4415" s="30">
        <v>-0.3291</v>
      </c>
      <c r="L4415" s="3">
        <v>0</v>
      </c>
      <c r="M4415" s="3">
        <v>3</v>
      </c>
      <c r="N4415" s="10">
        <f t="shared" si="476"/>
        <v>1</v>
      </c>
      <c r="O4415" s="35">
        <v>3</v>
      </c>
      <c r="P4415" s="17"/>
      <c r="Q4415" s="40">
        <v>1803.96396</v>
      </c>
      <c r="R4415" s="40">
        <v>601.99284</v>
      </c>
      <c r="S4415" s="18">
        <f t="shared" si="477"/>
        <v>4.1362618199348189</v>
      </c>
      <c r="T4415" s="18">
        <f t="shared" si="478"/>
        <v>550.8248237637207</v>
      </c>
      <c r="U4415" s="18">
        <f t="shared" si="479"/>
        <v>550.93678522811422</v>
      </c>
      <c r="V4415" s="30">
        <v>602.32449999999994</v>
      </c>
      <c r="X4415" s="3" t="s">
        <v>47</v>
      </c>
      <c r="AB4415" s="12" t="s">
        <v>47</v>
      </c>
      <c r="AC4415" s="3" t="s">
        <v>48</v>
      </c>
      <c r="AF4415" s="3" t="s">
        <v>47</v>
      </c>
      <c r="AG4415" s="3" t="s">
        <v>47</v>
      </c>
      <c r="AK4415" s="3" t="s">
        <v>48</v>
      </c>
      <c r="AL4415" s="3" t="s">
        <v>52</v>
      </c>
      <c r="AU4415" s="3">
        <v>0</v>
      </c>
      <c r="AV4415" s="3">
        <v>4</v>
      </c>
      <c r="AW4415" s="3">
        <v>1</v>
      </c>
      <c r="AX4415" s="3">
        <v>4</v>
      </c>
      <c r="AY4415" s="3">
        <v>100</v>
      </c>
      <c r="AZ4415" s="6" t="str">
        <f t="shared" si="480"/>
        <v>2434.7</v>
      </c>
      <c r="BC4415" s="12" t="s">
        <v>11260</v>
      </c>
      <c r="BJ4415" s="12">
        <f t="shared" si="481"/>
        <v>0</v>
      </c>
      <c r="BK4415" s="12">
        <f t="shared" si="482"/>
        <v>0</v>
      </c>
      <c r="CQ4415" s="3" t="str">
        <f>CONCATENATE(baseURL!$A$1,baseURL!$B$1,baseURL!$C$1,".",C4415,".",L4415,".pkl&amp;seq=",BC4415)</f>
        <v>http://proteomics.broadinstitute.org/millscripts/viewfeed.pl?side=xl&amp;cycle=1&amp;fixedMods=iaaC&amp;file=msdataSM/iPRG2012_nd/cpick_in/iPRG2012_nd.2434.7.0.pkl&amp;seq=HVVFGEVVDGYDLVKK</v>
      </c>
    </row>
    <row r="4416" spans="1:95" x14ac:dyDescent="0.2">
      <c r="A4416" s="3">
        <v>1692</v>
      </c>
      <c r="B4416" s="2" t="s">
        <v>11266</v>
      </c>
      <c r="C4416" s="2" t="s">
        <v>11267</v>
      </c>
      <c r="D4416" s="3">
        <v>11642</v>
      </c>
      <c r="E4416" s="3">
        <v>11631</v>
      </c>
      <c r="F4416" s="3">
        <v>51137</v>
      </c>
      <c r="G4416" s="3">
        <v>14065</v>
      </c>
      <c r="H4416" s="3">
        <v>41.645099999999999</v>
      </c>
      <c r="I4416" s="30">
        <v>401.26688999999999</v>
      </c>
      <c r="J4416" s="30">
        <v>401.2651745</v>
      </c>
      <c r="K4416" s="30">
        <v>1.72E-3</v>
      </c>
      <c r="L4416" s="3">
        <v>2</v>
      </c>
      <c r="M4416" s="3">
        <v>2</v>
      </c>
      <c r="N4416" s="10">
        <f t="shared" si="476"/>
        <v>1</v>
      </c>
      <c r="O4416" s="35">
        <v>2</v>
      </c>
      <c r="P4416" s="17"/>
      <c r="Q4416" s="40">
        <v>801.52328999999997</v>
      </c>
      <c r="R4416" s="40">
        <v>401.26528000000002</v>
      </c>
      <c r="S4416" s="18">
        <f t="shared" si="477"/>
        <v>4.0123082664192209</v>
      </c>
      <c r="T4416" s="18">
        <f t="shared" si="478"/>
        <v>-0.2629183367617931</v>
      </c>
      <c r="U4416" s="18">
        <f t="shared" si="479"/>
        <v>-1.6946395163950168</v>
      </c>
      <c r="V4416" s="30">
        <v>401.26459999999997</v>
      </c>
      <c r="W4416" s="3" t="s">
        <v>47</v>
      </c>
      <c r="X4416" s="3" t="s">
        <v>47</v>
      </c>
      <c r="Y4416" s="3" t="s">
        <v>47</v>
      </c>
      <c r="Z4416" s="3" t="s">
        <v>47</v>
      </c>
      <c r="AB4416" s="12" t="s">
        <v>47</v>
      </c>
      <c r="AC4416" s="3" t="s">
        <v>47</v>
      </c>
      <c r="AF4416" s="3" t="s">
        <v>47</v>
      </c>
      <c r="AG4416" s="3" t="s">
        <v>52</v>
      </c>
      <c r="AH4416" s="3" t="s">
        <v>47</v>
      </c>
      <c r="AI4416" s="3" t="s">
        <v>47</v>
      </c>
      <c r="AJ4416" s="3" t="s">
        <v>52</v>
      </c>
      <c r="AL4416" s="3" t="s">
        <v>48</v>
      </c>
      <c r="AM4416" s="3" t="s">
        <v>47</v>
      </c>
      <c r="AN4416" s="3" t="s">
        <v>47</v>
      </c>
      <c r="AU4416" s="3">
        <v>0</v>
      </c>
      <c r="AV4416" s="3">
        <v>11</v>
      </c>
      <c r="AW4416" s="3">
        <v>1</v>
      </c>
      <c r="AX4416" s="3">
        <v>11</v>
      </c>
      <c r="AY4416" s="3">
        <v>100</v>
      </c>
      <c r="AZ4416" s="6" t="str">
        <f t="shared" si="480"/>
        <v>2435.1</v>
      </c>
      <c r="BC4416" s="12" t="s">
        <v>11268</v>
      </c>
      <c r="BJ4416" s="12">
        <f t="shared" si="481"/>
        <v>0</v>
      </c>
      <c r="BK4416" s="12">
        <f t="shared" si="482"/>
        <v>0</v>
      </c>
      <c r="CQ4416" s="3" t="str">
        <f>CONCATENATE(baseURL!$A$1,baseURL!$B$1,baseURL!$C$1,".",C4416,".",L4416,".pkl&amp;seq=",BC4416)</f>
        <v>http://proteomics.broadinstitute.org/millscripts/viewfeed.pl?side=xl&amp;cycle=1&amp;fixedMods=iaaC&amp;file=msdataSM/iPRG2012_nd/cpick_in/iPRG2012_nd.2435.1.2.pkl&amp;seq=ALLFLPK</v>
      </c>
    </row>
    <row r="4417" spans="1:95" x14ac:dyDescent="0.2">
      <c r="A4417" s="3">
        <v>3143</v>
      </c>
      <c r="B4417" s="2" t="s">
        <v>11264</v>
      </c>
      <c r="C4417" s="2" t="s">
        <v>11265</v>
      </c>
      <c r="D4417" s="3">
        <v>11651</v>
      </c>
      <c r="E4417" s="3">
        <v>11640</v>
      </c>
      <c r="F4417" s="3">
        <v>51146</v>
      </c>
      <c r="G4417" s="3">
        <v>14074</v>
      </c>
      <c r="H4417" s="3">
        <v>41.6601</v>
      </c>
      <c r="I4417" s="30">
        <v>872.02864</v>
      </c>
      <c r="J4417" s="30">
        <v>872.52111790000004</v>
      </c>
      <c r="K4417" s="30">
        <v>-0.49247999999999997</v>
      </c>
      <c r="L4417" s="3">
        <v>2</v>
      </c>
      <c r="M4417" s="3">
        <v>2</v>
      </c>
      <c r="N4417" s="10">
        <f t="shared" si="476"/>
        <v>1</v>
      </c>
      <c r="O4417" s="35">
        <v>2</v>
      </c>
      <c r="P4417" s="17"/>
      <c r="Q4417" s="40">
        <v>1743.03746</v>
      </c>
      <c r="R4417" s="40">
        <v>872.02237000000002</v>
      </c>
      <c r="S4417" s="18">
        <f t="shared" si="477"/>
        <v>7.1901825178776573</v>
      </c>
      <c r="T4417" s="18">
        <f t="shared" si="478"/>
        <v>571.94392845680341</v>
      </c>
      <c r="U4417" s="18">
        <f t="shared" si="479"/>
        <v>572.03807741766775</v>
      </c>
      <c r="V4417" s="30">
        <v>872.52120000000002</v>
      </c>
      <c r="W4417" s="3" t="s">
        <v>47</v>
      </c>
      <c r="X4417" s="3" t="s">
        <v>47</v>
      </c>
      <c r="Y4417" s="3" t="s">
        <v>47</v>
      </c>
      <c r="Z4417" s="3" t="s">
        <v>52</v>
      </c>
      <c r="AA4417" s="3" t="s">
        <v>47</v>
      </c>
      <c r="AB4417" s="12" t="s">
        <v>48</v>
      </c>
      <c r="AC4417" s="3" t="s">
        <v>47</v>
      </c>
      <c r="AD4417" s="3" t="s">
        <v>47</v>
      </c>
      <c r="AF4417" s="3" t="s">
        <v>47</v>
      </c>
      <c r="AG4417" s="3" t="s">
        <v>47</v>
      </c>
      <c r="AK4417" s="3" t="s">
        <v>48</v>
      </c>
      <c r="AU4417" s="3">
        <v>0</v>
      </c>
      <c r="AV4417" s="3">
        <v>8</v>
      </c>
      <c r="AW4417" s="3">
        <v>1</v>
      </c>
      <c r="AX4417" s="3">
        <v>8</v>
      </c>
      <c r="AY4417" s="3">
        <v>100</v>
      </c>
      <c r="AZ4417" s="6" t="str">
        <f t="shared" si="480"/>
        <v>2435.10</v>
      </c>
      <c r="BC4417" s="12" t="s">
        <v>11258</v>
      </c>
      <c r="BJ4417" s="12">
        <f t="shared" si="481"/>
        <v>0</v>
      </c>
      <c r="BK4417" s="12">
        <f t="shared" si="482"/>
        <v>0</v>
      </c>
      <c r="CQ4417" s="3" t="str">
        <f>CONCATENATE(baseURL!$A$1,baseURL!$B$1,baseURL!$C$1,".",C4417,".",L4417,".pkl&amp;seq=",BC4417)</f>
        <v>http://proteomics.broadinstitute.org/millscripts/viewfeed.pl?side=xl&amp;cycle=1&amp;fixedMods=iaaC&amp;file=msdataSM/iPRG2012_nd/cpick_in/iPRG2012_nd.2435.10.2.pkl&amp;seq=ALLVLSTSGTTPRLVSK</v>
      </c>
    </row>
    <row r="4418" spans="1:95" x14ac:dyDescent="0.2">
      <c r="A4418" s="3">
        <v>967</v>
      </c>
      <c r="B4418" s="2" t="s">
        <v>11269</v>
      </c>
      <c r="C4418" s="2" t="s">
        <v>11270</v>
      </c>
      <c r="D4418" s="3">
        <v>11643</v>
      </c>
      <c r="E4418" s="3">
        <v>11632</v>
      </c>
      <c r="F4418" s="3">
        <v>51138</v>
      </c>
      <c r="G4418" s="3">
        <v>14066</v>
      </c>
      <c r="H4418" s="3">
        <v>41.646700000000003</v>
      </c>
      <c r="I4418" s="30">
        <v>433.23430000000002</v>
      </c>
      <c r="J4418" s="30">
        <v>433.23292909999998</v>
      </c>
      <c r="K4418" s="30">
        <v>1.3699999999999999E-3</v>
      </c>
      <c r="L4418" s="3">
        <v>4</v>
      </c>
      <c r="M4418" s="3">
        <v>2</v>
      </c>
      <c r="N4418" s="10">
        <f t="shared" ref="N4418:N4481" si="483">IF(AND(M4418&gt;0,L4418&gt;0), IF(M4418=L4418,1,-1), 1)</f>
        <v>-1</v>
      </c>
      <c r="O4418" s="35">
        <v>2</v>
      </c>
      <c r="P4418" s="17"/>
      <c r="Q4418" s="40">
        <v>865.45666000000006</v>
      </c>
      <c r="R4418" s="40">
        <v>433.23196999999999</v>
      </c>
      <c r="S4418" s="18">
        <f t="shared" ref="S4418:S4481" si="484">1000000*(I4418-R4418)/R4418</f>
        <v>5.3781811162944209</v>
      </c>
      <c r="T4418" s="18">
        <f t="shared" ref="T4418:T4481" si="485">1000000*(J4418-R4418)/R4418</f>
        <v>2.2138255401342293</v>
      </c>
      <c r="U4418" s="18">
        <f t="shared" ref="U4418:U4481" si="486">1000000*(V4418-R4418)/R4418</f>
        <v>1.4541863103986039</v>
      </c>
      <c r="V4418" s="30">
        <v>433.23259999999999</v>
      </c>
      <c r="W4418" s="3" t="s">
        <v>47</v>
      </c>
      <c r="Z4418" s="3" t="s">
        <v>47</v>
      </c>
      <c r="AA4418" s="3" t="s">
        <v>47</v>
      </c>
      <c r="AC4418" s="3" t="s">
        <v>47</v>
      </c>
      <c r="AF4418" s="3" t="s">
        <v>48</v>
      </c>
      <c r="AI4418" s="3" t="s">
        <v>48</v>
      </c>
      <c r="AL4418" s="3" t="s">
        <v>52</v>
      </c>
      <c r="AM4418" s="3" t="s">
        <v>65</v>
      </c>
      <c r="AO4418" s="3" t="s">
        <v>48</v>
      </c>
      <c r="AU4418" s="3">
        <v>1</v>
      </c>
      <c r="AV4418" s="3">
        <v>4</v>
      </c>
      <c r="AW4418" s="3">
        <v>1</v>
      </c>
      <c r="AX4418" s="3">
        <v>4</v>
      </c>
      <c r="AY4418" s="3">
        <v>100</v>
      </c>
      <c r="AZ4418" s="6" t="str">
        <f t="shared" ref="AZ4418:AZ4481" si="487">HYPERLINK(CQ4418,C4418)</f>
        <v>2435.2</v>
      </c>
      <c r="BC4418" s="12" t="s">
        <v>11271</v>
      </c>
      <c r="BJ4418" s="12">
        <f t="shared" ref="BJ4418:BJ4481" si="488">LEN(BC4418)-LEN(SUBSTITUTE(BC4418,"C",""))</f>
        <v>0</v>
      </c>
      <c r="BK4418" s="12">
        <f t="shared" ref="BK4418:BK4481" si="489">LEN(BC4418)-LEN(SUBSTITUTE(BC4418,"c",""))</f>
        <v>0</v>
      </c>
      <c r="BO4418" s="3" t="s">
        <v>114</v>
      </c>
      <c r="BR4418" s="3" t="s">
        <v>114</v>
      </c>
      <c r="CI4418" s="3" t="s">
        <v>11272</v>
      </c>
      <c r="CQ4418" s="3" t="str">
        <f>CONCATENATE(baseURL!$A$1,baseURL!$B$1,baseURL!$C$1,".",C4418,".",L4418,".pkl&amp;seq=",BC4418,"&amp;varMods=pyroGlu-Q")</f>
        <v>http://proteomics.broadinstitute.org/millscripts/viewfeed.pl?side=xl&amp;cycle=1&amp;fixedMods=iaaC&amp;file=msdataSM/iPRG2012_nd/cpick_in/iPRG2012_nd.2435.2.4.pkl&amp;seq=qGFVLYR&amp;varMods=pyroGlu-Q</v>
      </c>
    </row>
    <row r="4419" spans="1:95" x14ac:dyDescent="0.2">
      <c r="A4419" s="3">
        <v>3359</v>
      </c>
      <c r="B4419" s="2" t="s">
        <v>11273</v>
      </c>
      <c r="C4419" s="2" t="s">
        <v>11257</v>
      </c>
      <c r="D4419" s="3">
        <v>11647</v>
      </c>
      <c r="E4419" s="3">
        <v>11636</v>
      </c>
      <c r="F4419" s="3">
        <v>51142</v>
      </c>
      <c r="G4419" s="3">
        <v>14070</v>
      </c>
      <c r="H4419" s="3">
        <v>41.653399999999998</v>
      </c>
      <c r="I4419" s="30">
        <v>598.30992000000003</v>
      </c>
      <c r="J4419" s="30">
        <v>598.31131029999995</v>
      </c>
      <c r="K4419" s="30">
        <v>-1.39E-3</v>
      </c>
      <c r="L4419" s="3">
        <v>0</v>
      </c>
      <c r="M4419" s="3">
        <v>3</v>
      </c>
      <c r="N4419" s="10">
        <f t="shared" si="483"/>
        <v>1</v>
      </c>
      <c r="O4419" s="35">
        <v>3</v>
      </c>
      <c r="P4419" s="17"/>
      <c r="Q4419" s="40">
        <v>1792.9187999999999</v>
      </c>
      <c r="R4419" s="40">
        <v>598.31111999999996</v>
      </c>
      <c r="S4419" s="18">
        <f t="shared" si="484"/>
        <v>-2.0056454908044317</v>
      </c>
      <c r="T4419" s="18">
        <f t="shared" si="485"/>
        <v>0.31806194741233412</v>
      </c>
      <c r="U4419" s="18">
        <f t="shared" si="486"/>
        <v>0.30084682363966603</v>
      </c>
      <c r="V4419" s="30">
        <v>598.31129999999996</v>
      </c>
      <c r="X4419" s="3" t="s">
        <v>47</v>
      </c>
      <c r="Y4419" s="3" t="s">
        <v>47</v>
      </c>
      <c r="Z4419" s="3" t="s">
        <v>47</v>
      </c>
      <c r="AA4419" s="3" t="s">
        <v>47</v>
      </c>
      <c r="AB4419" s="12" t="s">
        <v>47</v>
      </c>
      <c r="AC4419" s="3" t="s">
        <v>52</v>
      </c>
      <c r="AE4419" s="3" t="s">
        <v>48</v>
      </c>
      <c r="AF4419" s="3" t="s">
        <v>47</v>
      </c>
      <c r="AG4419" s="3" t="s">
        <v>48</v>
      </c>
      <c r="AH4419" s="3" t="s">
        <v>48</v>
      </c>
      <c r="AK4419" s="3" t="s">
        <v>52</v>
      </c>
      <c r="AL4419" s="3" t="s">
        <v>52</v>
      </c>
      <c r="AU4419" s="3">
        <v>0</v>
      </c>
      <c r="AV4419" s="3">
        <v>6</v>
      </c>
      <c r="AW4419" s="3">
        <v>1</v>
      </c>
      <c r="AX4419" s="3">
        <v>6</v>
      </c>
      <c r="AY4419" s="3">
        <v>100</v>
      </c>
      <c r="AZ4419" s="6" t="str">
        <f t="shared" si="487"/>
        <v>2435.6</v>
      </c>
      <c r="BC4419" s="12" t="s">
        <v>10852</v>
      </c>
      <c r="BJ4419" s="12">
        <f t="shared" si="488"/>
        <v>0</v>
      </c>
      <c r="BK4419" s="12">
        <f t="shared" si="489"/>
        <v>0</v>
      </c>
      <c r="CQ4419" s="3" t="str">
        <f>CONCATENATE(baseURL!$A$1,baseURL!$B$1,baseURL!$C$1,".",C4419,".",L4419,".pkl&amp;seq=",BC4419)</f>
        <v>http://proteomics.broadinstitute.org/millscripts/viewfeed.pl?side=xl&amp;cycle=1&amp;fixedMods=iaaC&amp;file=msdataSM/iPRG2012_nd/cpick_in/iPRG2012_nd.2435.6.0.pkl&amp;seq=GGVTQVRVEFLEDTSR</v>
      </c>
    </row>
    <row r="4420" spans="1:95" x14ac:dyDescent="0.2">
      <c r="A4420" s="3">
        <v>5495</v>
      </c>
      <c r="B4420" s="2" t="s">
        <v>11274</v>
      </c>
      <c r="C4420" s="2" t="s">
        <v>11259</v>
      </c>
      <c r="D4420" s="3">
        <v>11649</v>
      </c>
      <c r="E4420" s="3">
        <v>11638</v>
      </c>
      <c r="F4420" s="3">
        <v>51144</v>
      </c>
      <c r="G4420" s="3">
        <v>14072</v>
      </c>
      <c r="H4420" s="3">
        <v>41.656700000000001</v>
      </c>
      <c r="I4420" s="30">
        <v>626.00000999999997</v>
      </c>
      <c r="J4420" s="30">
        <v>625.99914790000003</v>
      </c>
      <c r="K4420" s="30">
        <v>8.5999999999999998E-4</v>
      </c>
      <c r="L4420" s="3">
        <v>3</v>
      </c>
      <c r="M4420" s="3">
        <v>3</v>
      </c>
      <c r="N4420" s="10">
        <f t="shared" si="483"/>
        <v>1</v>
      </c>
      <c r="O4420" s="35">
        <v>3</v>
      </c>
      <c r="P4420" s="17"/>
      <c r="Q4420" s="40">
        <v>1875.98107</v>
      </c>
      <c r="R4420" s="40">
        <v>625.99854000000005</v>
      </c>
      <c r="S4420" s="18">
        <f t="shared" si="484"/>
        <v>2.3482482881295308</v>
      </c>
      <c r="T4420" s="18">
        <f t="shared" si="485"/>
        <v>0.97108852678352087</v>
      </c>
      <c r="U4420" s="18">
        <f t="shared" si="486"/>
        <v>1.0543155578689942</v>
      </c>
      <c r="V4420" s="30">
        <v>625.99919999999997</v>
      </c>
      <c r="W4420" s="3" t="s">
        <v>47</v>
      </c>
      <c r="X4420" s="3" t="s">
        <v>47</v>
      </c>
      <c r="Y4420" s="3" t="s">
        <v>47</v>
      </c>
      <c r="Z4420" s="3" t="s">
        <v>47</v>
      </c>
      <c r="AA4420" s="3" t="s">
        <v>47</v>
      </c>
      <c r="AB4420" s="12" t="s">
        <v>47</v>
      </c>
      <c r="AC4420" s="3" t="s">
        <v>47</v>
      </c>
      <c r="AD4420" s="3" t="s">
        <v>47</v>
      </c>
      <c r="AE4420" s="3" t="s">
        <v>47</v>
      </c>
      <c r="AF4420" s="3" t="s">
        <v>47</v>
      </c>
      <c r="AG4420" s="3" t="s">
        <v>47</v>
      </c>
      <c r="AH4420" s="3" t="s">
        <v>47</v>
      </c>
      <c r="AI4420" s="3" t="s">
        <v>47</v>
      </c>
      <c r="AJ4420" s="3" t="s">
        <v>47</v>
      </c>
      <c r="AK4420" s="3" t="s">
        <v>47</v>
      </c>
      <c r="AL4420" s="3" t="s">
        <v>47</v>
      </c>
      <c r="AM4420" s="3" t="s">
        <v>47</v>
      </c>
      <c r="AU4420" s="3">
        <v>0</v>
      </c>
      <c r="AV4420" s="3">
        <v>17</v>
      </c>
      <c r="AW4420" s="3">
        <v>1</v>
      </c>
      <c r="AX4420" s="3">
        <v>17</v>
      </c>
      <c r="AY4420" s="3">
        <v>100</v>
      </c>
      <c r="AZ4420" s="6" t="str">
        <f t="shared" si="487"/>
        <v>2435.8</v>
      </c>
      <c r="BC4420" s="12" t="s">
        <v>11157</v>
      </c>
      <c r="BJ4420" s="12">
        <f t="shared" si="488"/>
        <v>0</v>
      </c>
      <c r="BK4420" s="12">
        <f t="shared" si="489"/>
        <v>0</v>
      </c>
      <c r="CQ4420" s="3" t="str">
        <f>CONCATENATE(baseURL!$A$1,baseURL!$B$1,baseURL!$C$1,".",C4420,".",L4420,".pkl&amp;seq=",BC4420)</f>
        <v>http://proteomics.broadinstitute.org/millscripts/viewfeed.pl?side=xl&amp;cycle=1&amp;fixedMods=iaaC&amp;file=msdataSM/iPRG2012_nd/cpick_in/iPRG2012_nd.2435.8.3.pkl&amp;seq=GNPTVEVELTTEKGVFR</v>
      </c>
    </row>
    <row r="4421" spans="1:95" x14ac:dyDescent="0.2">
      <c r="A4421" s="3">
        <v>5009</v>
      </c>
      <c r="B4421" s="2" t="s">
        <v>11263</v>
      </c>
      <c r="C4421" s="2" t="s">
        <v>11261</v>
      </c>
      <c r="D4421" s="3">
        <v>11650</v>
      </c>
      <c r="E4421" s="3">
        <v>11639</v>
      </c>
      <c r="F4421" s="3">
        <v>51145</v>
      </c>
      <c r="G4421" s="3">
        <v>14073</v>
      </c>
      <c r="H4421" s="3">
        <v>41.6584</v>
      </c>
      <c r="I4421" s="30">
        <v>813.45970999999997</v>
      </c>
      <c r="J4421" s="30">
        <v>813.45798019999995</v>
      </c>
      <c r="K4421" s="30">
        <v>1.73E-3</v>
      </c>
      <c r="L4421" s="3">
        <v>2</v>
      </c>
      <c r="M4421" s="3">
        <v>2</v>
      </c>
      <c r="N4421" s="10">
        <f t="shared" si="483"/>
        <v>1</v>
      </c>
      <c r="O4421" s="35">
        <v>2</v>
      </c>
      <c r="P4421" s="17"/>
      <c r="Q4421" s="40">
        <v>1625.91086</v>
      </c>
      <c r="R4421" s="40">
        <v>813.45907</v>
      </c>
      <c r="S4421" s="18">
        <f t="shared" si="484"/>
        <v>0.78676361673092055</v>
      </c>
      <c r="T4421" s="18">
        <f t="shared" si="485"/>
        <v>-1.3397109212209235</v>
      </c>
      <c r="U4421" s="18">
        <f t="shared" si="486"/>
        <v>-1.0695067914892278</v>
      </c>
      <c r="V4421" s="30">
        <v>813.45820000000003</v>
      </c>
      <c r="W4421" s="3" t="s">
        <v>47</v>
      </c>
      <c r="X4421" s="3" t="s">
        <v>47</v>
      </c>
      <c r="Y4421" s="3" t="s">
        <v>47</v>
      </c>
      <c r="Z4421" s="3" t="s">
        <v>47</v>
      </c>
      <c r="AA4421" s="3" t="s">
        <v>48</v>
      </c>
      <c r="AB4421" s="12" t="s">
        <v>47</v>
      </c>
      <c r="AC4421" s="3" t="s">
        <v>47</v>
      </c>
      <c r="AD4421" s="3" t="s">
        <v>47</v>
      </c>
      <c r="AE4421" s="3" t="s">
        <v>47</v>
      </c>
      <c r="AF4421" s="3" t="s">
        <v>47</v>
      </c>
      <c r="AG4421" s="3" t="s">
        <v>47</v>
      </c>
      <c r="AH4421" s="3" t="s">
        <v>47</v>
      </c>
      <c r="AI4421" s="3" t="s">
        <v>47</v>
      </c>
      <c r="AJ4421" s="3" t="s">
        <v>47</v>
      </c>
      <c r="AK4421" s="3" t="s">
        <v>47</v>
      </c>
      <c r="AL4421" s="3" t="s">
        <v>47</v>
      </c>
      <c r="AM4421" s="3" t="s">
        <v>47</v>
      </c>
      <c r="AN4421" s="3" t="s">
        <v>47</v>
      </c>
      <c r="AU4421" s="3">
        <v>0</v>
      </c>
      <c r="AV4421" s="3">
        <v>17</v>
      </c>
      <c r="AW4421" s="3">
        <v>1</v>
      </c>
      <c r="AX4421" s="3">
        <v>17</v>
      </c>
      <c r="AY4421" s="3">
        <v>100</v>
      </c>
      <c r="AZ4421" s="6" t="str">
        <f t="shared" si="487"/>
        <v>2435.9</v>
      </c>
      <c r="BC4421" s="12" t="s">
        <v>11256</v>
      </c>
      <c r="BJ4421" s="12">
        <f t="shared" si="488"/>
        <v>0</v>
      </c>
      <c r="BK4421" s="12">
        <f t="shared" si="489"/>
        <v>0</v>
      </c>
      <c r="CQ4421" s="3" t="str">
        <f>CONCATENATE(baseURL!$A$1,baseURL!$B$1,baseURL!$C$1,".",C4421,".",L4421,".pkl&amp;seq=",BC4421)</f>
        <v>http://proteomics.broadinstitute.org/millscripts/viewfeed.pl?side=xl&amp;cycle=1&amp;fixedMods=iaaC&amp;file=msdataSM/iPRG2012_nd/cpick_in/iPRG2012_nd.2435.9.2.pkl&amp;seq=LLSQAPSELELQVAK</v>
      </c>
    </row>
    <row r="4422" spans="1:95" x14ac:dyDescent="0.2">
      <c r="A4422" s="3">
        <v>6137</v>
      </c>
      <c r="B4422" s="2" t="s">
        <v>11275</v>
      </c>
      <c r="C4422" s="2" t="s">
        <v>11269</v>
      </c>
      <c r="D4422" s="3">
        <v>11654</v>
      </c>
      <c r="E4422" s="3">
        <v>11643</v>
      </c>
      <c r="F4422" s="3">
        <v>51160</v>
      </c>
      <c r="G4422" s="3">
        <v>14078</v>
      </c>
      <c r="H4422" s="3">
        <v>41.672600000000003</v>
      </c>
      <c r="I4422" s="30">
        <v>552.31344999999999</v>
      </c>
      <c r="J4422" s="30">
        <v>552.31386440000006</v>
      </c>
      <c r="K4422" s="30">
        <v>-4.0999999999999999E-4</v>
      </c>
      <c r="L4422" s="3">
        <v>2</v>
      </c>
      <c r="M4422" s="3">
        <v>2</v>
      </c>
      <c r="N4422" s="10">
        <f t="shared" si="483"/>
        <v>1</v>
      </c>
      <c r="O4422" s="35">
        <v>2</v>
      </c>
      <c r="P4422" s="17"/>
      <c r="Q4422" s="40">
        <v>1103.62077</v>
      </c>
      <c r="R4422" s="40">
        <v>552.31402000000003</v>
      </c>
      <c r="S4422" s="18">
        <f t="shared" si="484"/>
        <v>-1.0320216025637321</v>
      </c>
      <c r="T4422" s="18">
        <f t="shared" si="485"/>
        <v>-0.28172379178595836</v>
      </c>
      <c r="U4422" s="18">
        <f t="shared" si="486"/>
        <v>-0.57938054874631917</v>
      </c>
      <c r="V4422" s="30">
        <v>552.31370000000004</v>
      </c>
      <c r="W4422" s="3" t="s">
        <v>47</v>
      </c>
      <c r="X4422" s="3" t="s">
        <v>47</v>
      </c>
      <c r="Y4422" s="3" t="s">
        <v>47</v>
      </c>
      <c r="Z4422" s="3" t="s">
        <v>47</v>
      </c>
      <c r="AA4422" s="3" t="s">
        <v>47</v>
      </c>
      <c r="AB4422" s="12" t="s">
        <v>47</v>
      </c>
      <c r="AC4422" s="3" t="s">
        <v>47</v>
      </c>
      <c r="AD4422" s="3" t="s">
        <v>47</v>
      </c>
      <c r="AE4422" s="3" t="s">
        <v>47</v>
      </c>
      <c r="AF4422" s="3" t="s">
        <v>47</v>
      </c>
      <c r="AG4422" s="3" t="s">
        <v>47</v>
      </c>
      <c r="AH4422" s="3" t="s">
        <v>47</v>
      </c>
      <c r="AI4422" s="3" t="s">
        <v>47</v>
      </c>
      <c r="AK4422" s="3" t="s">
        <v>47</v>
      </c>
      <c r="AL4422" s="3" t="s">
        <v>47</v>
      </c>
      <c r="AU4422" s="3">
        <v>0</v>
      </c>
      <c r="AV4422" s="3">
        <v>15</v>
      </c>
      <c r="AW4422" s="3">
        <v>1</v>
      </c>
      <c r="AX4422" s="3">
        <v>15</v>
      </c>
      <c r="AY4422" s="3">
        <v>100</v>
      </c>
      <c r="AZ4422" s="6" t="str">
        <f t="shared" si="487"/>
        <v>2436.3</v>
      </c>
      <c r="BC4422" s="12" t="s">
        <v>11166</v>
      </c>
      <c r="BJ4422" s="12">
        <f t="shared" si="488"/>
        <v>0</v>
      </c>
      <c r="BK4422" s="12">
        <f t="shared" si="489"/>
        <v>0</v>
      </c>
      <c r="CQ4422" s="3" t="str">
        <f>CONCATENATE(baseURL!$A$1,baseURL!$B$1,baseURL!$C$1,".",C4422,".",L4422,".pkl&amp;seq=",BC4422)</f>
        <v>http://proteomics.broadinstitute.org/millscripts/viewfeed.pl?side=xl&amp;cycle=1&amp;fixedMods=iaaC&amp;file=msdataSM/iPRG2012_nd/cpick_in/iPRG2012_nd.2436.3.2.pkl&amp;seq=LNAGEALFLR</v>
      </c>
    </row>
    <row r="4423" spans="1:95" x14ac:dyDescent="0.2">
      <c r="A4423" s="3">
        <v>1188</v>
      </c>
      <c r="B4423" s="2" t="s">
        <v>11276</v>
      </c>
      <c r="C4423" s="2" t="s">
        <v>11277</v>
      </c>
      <c r="D4423" s="3">
        <v>11656</v>
      </c>
      <c r="E4423" s="3">
        <v>11645</v>
      </c>
      <c r="F4423" s="3">
        <v>51162</v>
      </c>
      <c r="G4423" s="3">
        <v>14080</v>
      </c>
      <c r="H4423" s="3">
        <v>41.6768</v>
      </c>
      <c r="I4423" s="30">
        <v>613.55642</v>
      </c>
      <c r="J4423" s="30">
        <v>613.55760280000004</v>
      </c>
      <c r="K4423" s="30">
        <v>-1.1800000000000001E-3</v>
      </c>
      <c r="L4423" s="3">
        <v>0</v>
      </c>
      <c r="M4423" s="3">
        <v>4</v>
      </c>
      <c r="N4423" s="10">
        <f t="shared" si="483"/>
        <v>1</v>
      </c>
      <c r="O4423" s="35">
        <v>4</v>
      </c>
      <c r="P4423" s="17"/>
      <c r="Q4423" s="40">
        <v>2451.2091700000001</v>
      </c>
      <c r="R4423" s="40">
        <v>613.55775000000006</v>
      </c>
      <c r="S4423" s="18">
        <f t="shared" si="484"/>
        <v>-2.1676851120414953</v>
      </c>
      <c r="T4423" s="18">
        <f t="shared" si="485"/>
        <v>-0.23991221692642781</v>
      </c>
      <c r="U4423" s="18">
        <f t="shared" si="486"/>
        <v>-0.57044345055673995</v>
      </c>
      <c r="V4423" s="30">
        <v>613.55740000000003</v>
      </c>
      <c r="W4423" s="3" t="s">
        <v>47</v>
      </c>
      <c r="Z4423" s="3" t="s">
        <v>47</v>
      </c>
      <c r="AB4423" s="12" t="s">
        <v>47</v>
      </c>
      <c r="AC4423" s="3" t="s">
        <v>47</v>
      </c>
      <c r="AE4423" s="3" t="s">
        <v>47</v>
      </c>
      <c r="AF4423" s="3" t="s">
        <v>65</v>
      </c>
      <c r="AI4423" s="3" t="s">
        <v>47</v>
      </c>
      <c r="AK4423" s="3" t="s">
        <v>47</v>
      </c>
      <c r="AL4423" s="3" t="s">
        <v>48</v>
      </c>
      <c r="AN4423" s="3" t="s">
        <v>48</v>
      </c>
      <c r="AU4423" s="3">
        <v>1</v>
      </c>
      <c r="AV4423" s="3">
        <v>7</v>
      </c>
      <c r="AW4423" s="3">
        <v>1</v>
      </c>
      <c r="AX4423" s="3">
        <v>7</v>
      </c>
      <c r="AY4423" s="3">
        <v>100</v>
      </c>
      <c r="AZ4423" s="6" t="str">
        <f t="shared" si="487"/>
        <v>2436.5</v>
      </c>
      <c r="BC4423" s="12" t="s">
        <v>11278</v>
      </c>
      <c r="BJ4423" s="12">
        <f t="shared" si="488"/>
        <v>0</v>
      </c>
      <c r="BK4423" s="12">
        <f t="shared" si="489"/>
        <v>0</v>
      </c>
      <c r="CB4423" s="3" t="s">
        <v>11279</v>
      </c>
      <c r="CQ4423" s="3" t="str">
        <f>CONCATENATE(baseURL!$A$1,baseURL!$B$1,baseURL!$C$1,".",C4423,".",L4423,".pkl&amp;seq=",BC4423)</f>
        <v>http://proteomics.broadinstitute.org/millscripts/viewfeed.pl?side=xl&amp;cycle=1&amp;fixedMods=iaaC&amp;file=msdataSM/iPRG2012_nd/cpick_in/iPRG2012_nd.2436.5.0.pkl&amp;seq=AAVSGKPYFFFGSDSAPHPVQNK</v>
      </c>
    </row>
    <row r="4424" spans="1:95" x14ac:dyDescent="0.2">
      <c r="A4424" s="3">
        <v>7236</v>
      </c>
      <c r="B4424" s="2" t="s">
        <v>11280</v>
      </c>
      <c r="C4424" s="2" t="s">
        <v>11281</v>
      </c>
      <c r="D4424" s="3">
        <v>11657</v>
      </c>
      <c r="E4424" s="3">
        <v>11646</v>
      </c>
      <c r="F4424" s="3">
        <v>51163</v>
      </c>
      <c r="G4424" s="3">
        <v>14081</v>
      </c>
      <c r="H4424" s="3">
        <v>41.679299999999998</v>
      </c>
      <c r="I4424" s="30">
        <v>622.98779000000002</v>
      </c>
      <c r="J4424" s="30">
        <v>622.65255409999997</v>
      </c>
      <c r="K4424" s="30">
        <v>0.33523999999999998</v>
      </c>
      <c r="L4424" s="3">
        <v>0</v>
      </c>
      <c r="M4424" s="3">
        <v>3</v>
      </c>
      <c r="N4424" s="10">
        <f t="shared" si="483"/>
        <v>1</v>
      </c>
      <c r="O4424" s="35">
        <v>3</v>
      </c>
      <c r="P4424" s="17"/>
      <c r="Q4424" s="40">
        <v>1865.9432300000001</v>
      </c>
      <c r="R4424" s="40">
        <v>622.65259000000003</v>
      </c>
      <c r="S4424" s="18">
        <f t="shared" si="484"/>
        <v>538.34193478579459</v>
      </c>
      <c r="T4424" s="18">
        <f t="shared" si="485"/>
        <v>-5.7656549789914309E-2</v>
      </c>
      <c r="U4424" s="18">
        <f t="shared" si="486"/>
        <v>-0.14454288225179551</v>
      </c>
      <c r="V4424" s="30">
        <v>622.65250000000003</v>
      </c>
      <c r="W4424" s="3" t="s">
        <v>47</v>
      </c>
      <c r="X4424" s="3" t="s">
        <v>47</v>
      </c>
      <c r="Y4424" s="3" t="s">
        <v>47</v>
      </c>
      <c r="AA4424" s="3" t="s">
        <v>47</v>
      </c>
      <c r="AB4424" s="12" t="s">
        <v>47</v>
      </c>
      <c r="AC4424" s="3" t="s">
        <v>52</v>
      </c>
      <c r="AD4424" s="3" t="s">
        <v>65</v>
      </c>
      <c r="AG4424" s="3" t="s">
        <v>48</v>
      </c>
      <c r="AH4424" s="3" t="s">
        <v>47</v>
      </c>
      <c r="AI4424" s="3" t="s">
        <v>48</v>
      </c>
      <c r="AM4424" s="3" t="s">
        <v>48</v>
      </c>
      <c r="AU4424" s="3">
        <v>1</v>
      </c>
      <c r="AV4424" s="3">
        <v>6</v>
      </c>
      <c r="AW4424" s="3">
        <v>1</v>
      </c>
      <c r="AX4424" s="3">
        <v>6</v>
      </c>
      <c r="AY4424" s="3">
        <v>100</v>
      </c>
      <c r="AZ4424" s="6" t="str">
        <f t="shared" si="487"/>
        <v>2436.6</v>
      </c>
      <c r="BC4424" s="12" t="s">
        <v>11282</v>
      </c>
      <c r="BJ4424" s="12">
        <f t="shared" si="488"/>
        <v>0</v>
      </c>
      <c r="BK4424" s="12">
        <f t="shared" si="489"/>
        <v>0</v>
      </c>
      <c r="BZ4424" s="3" t="s">
        <v>11283</v>
      </c>
      <c r="CQ4424" s="3" t="str">
        <f>CONCATENATE(baseURL!$A$1,baseURL!$B$1,baseURL!$C$1,".",C4424,".",L4424,".pkl&amp;seq=",BC4424)</f>
        <v>http://proteomics.broadinstitute.org/millscripts/viewfeed.pl?side=xl&amp;cycle=1&amp;fixedMods=iaaC&amp;file=msdataSM/iPRG2012_nd/cpick_in/iPRG2012_nd.2436.6.0.pkl&amp;seq=LAAYHAQTEPLVDFYK</v>
      </c>
    </row>
    <row r="4425" spans="1:95" x14ac:dyDescent="0.2">
      <c r="A4425" s="3">
        <v>1650</v>
      </c>
      <c r="B4425" s="2" t="s">
        <v>11284</v>
      </c>
      <c r="C4425" s="2" t="s">
        <v>11285</v>
      </c>
      <c r="D4425" s="3">
        <v>11659</v>
      </c>
      <c r="E4425" s="3">
        <v>11648</v>
      </c>
      <c r="F4425" s="3">
        <v>51165</v>
      </c>
      <c r="G4425" s="3">
        <v>14083</v>
      </c>
      <c r="H4425" s="3">
        <v>41.6843</v>
      </c>
      <c r="I4425" s="30">
        <v>754.38424999999995</v>
      </c>
      <c r="J4425" s="30">
        <v>754.38450350000005</v>
      </c>
      <c r="K4425" s="30">
        <v>-2.5000000000000001E-4</v>
      </c>
      <c r="L4425" s="3">
        <v>0</v>
      </c>
      <c r="M4425" s="3">
        <v>3</v>
      </c>
      <c r="N4425" s="10">
        <f t="shared" si="483"/>
        <v>1</v>
      </c>
      <c r="O4425" s="35">
        <v>3</v>
      </c>
      <c r="P4425" s="17"/>
      <c r="Q4425" s="40">
        <v>2261.1230599999999</v>
      </c>
      <c r="R4425" s="40">
        <v>754.37919999999997</v>
      </c>
      <c r="S4425" s="18">
        <f t="shared" si="484"/>
        <v>6.6942460767514556</v>
      </c>
      <c r="T4425" s="18">
        <f t="shared" si="485"/>
        <v>7.0302839740038436</v>
      </c>
      <c r="U4425" s="18">
        <f t="shared" si="486"/>
        <v>5.4349324583631118</v>
      </c>
      <c r="V4425" s="30">
        <v>754.38329999999996</v>
      </c>
      <c r="X4425" s="3" t="s">
        <v>47</v>
      </c>
      <c r="Y4425" s="3" t="s">
        <v>47</v>
      </c>
      <c r="Z4425" s="3" t="s">
        <v>47</v>
      </c>
      <c r="AA4425" s="3" t="s">
        <v>47</v>
      </c>
      <c r="AB4425" s="12" t="s">
        <v>48</v>
      </c>
      <c r="AC4425" s="3" t="s">
        <v>48</v>
      </c>
      <c r="AD4425" s="3" t="s">
        <v>47</v>
      </c>
      <c r="AG4425" s="3" t="s">
        <v>47</v>
      </c>
      <c r="AL4425" s="3" t="s">
        <v>52</v>
      </c>
      <c r="AO4425" s="3" t="s">
        <v>48</v>
      </c>
      <c r="AU4425" s="3">
        <v>0</v>
      </c>
      <c r="AV4425" s="3">
        <v>6</v>
      </c>
      <c r="AW4425" s="3">
        <v>2</v>
      </c>
      <c r="AX4425" s="3">
        <v>4</v>
      </c>
      <c r="AY4425" s="3">
        <v>66.67</v>
      </c>
      <c r="AZ4425" s="6" t="str">
        <f t="shared" si="487"/>
        <v>2436.8</v>
      </c>
      <c r="BC4425" s="12" t="s">
        <v>11286</v>
      </c>
      <c r="BJ4425" s="12">
        <f t="shared" si="488"/>
        <v>0</v>
      </c>
      <c r="BK4425" s="12">
        <f t="shared" si="489"/>
        <v>0</v>
      </c>
      <c r="BO4425" s="3" t="s">
        <v>54</v>
      </c>
      <c r="BP4425" s="3" t="s">
        <v>54</v>
      </c>
      <c r="BR4425" s="3" t="s">
        <v>54</v>
      </c>
      <c r="BW4425" s="3" t="s">
        <v>11287</v>
      </c>
      <c r="BZ4425" s="3" t="s">
        <v>11287</v>
      </c>
      <c r="CQ4425" s="3" t="str">
        <f>CONCATENATE(baseURL!$A$1,baseURL!$B$1,baseURL!$C$1,".",C4425,".",L4425,".pkl&amp;seq=",BC4425,"&amp;varMods=Deamidated-Q+Deamidated-N")</f>
        <v>http://proteomics.broadinstitute.org/millscripts/viewfeed.pl?side=xl&amp;cycle=1&amp;fixedMods=iaaC&amp;file=msdataSM/iPRG2012_nd/cpick_in/iPRG2012_nd.2436.8.0.pkl&amp;seq=LLGDAAKNqAAMNPANTVFDAK&amp;varMods=Deamidated-Q+Deamidated-N</v>
      </c>
    </row>
    <row r="4426" spans="1:95" x14ac:dyDescent="0.2">
      <c r="A4426" s="3">
        <v>6322</v>
      </c>
      <c r="B4426" s="2" t="s">
        <v>11294</v>
      </c>
      <c r="C4426" s="2" t="s">
        <v>11295</v>
      </c>
      <c r="D4426" s="3">
        <v>11660</v>
      </c>
      <c r="E4426" s="3">
        <v>11649</v>
      </c>
      <c r="F4426" s="3">
        <v>51179</v>
      </c>
      <c r="G4426" s="3">
        <v>14085</v>
      </c>
      <c r="H4426" s="3">
        <v>41.692599999999999</v>
      </c>
      <c r="I4426" s="30">
        <v>403.26882000000001</v>
      </c>
      <c r="J4426" s="30">
        <v>403.26846699999999</v>
      </c>
      <c r="K4426" s="30">
        <v>3.5E-4</v>
      </c>
      <c r="L4426" s="3">
        <v>3</v>
      </c>
      <c r="M4426" s="3">
        <v>3</v>
      </c>
      <c r="N4426" s="10">
        <f t="shared" si="483"/>
        <v>1</v>
      </c>
      <c r="O4426" s="35">
        <v>3</v>
      </c>
      <c r="P4426" s="17"/>
      <c r="Q4426" s="40">
        <v>1207.7885000000001</v>
      </c>
      <c r="R4426" s="40">
        <v>403.26769000000002</v>
      </c>
      <c r="S4426" s="18">
        <f t="shared" si="484"/>
        <v>2.8021089415549141</v>
      </c>
      <c r="T4426" s="18">
        <f t="shared" si="485"/>
        <v>1.9267598650686342</v>
      </c>
      <c r="U4426" s="18">
        <f t="shared" si="486"/>
        <v>1.2646686372591094</v>
      </c>
      <c r="V4426" s="30">
        <v>403.26819999999998</v>
      </c>
      <c r="W4426" s="3" t="s">
        <v>47</v>
      </c>
      <c r="X4426" s="3" t="s">
        <v>47</v>
      </c>
      <c r="Y4426" s="3" t="s">
        <v>47</v>
      </c>
      <c r="Z4426" s="3" t="s">
        <v>47</v>
      </c>
      <c r="AA4426" s="3" t="s">
        <v>48</v>
      </c>
      <c r="AB4426" s="12" t="s">
        <v>47</v>
      </c>
      <c r="AC4426" s="3" t="s">
        <v>47</v>
      </c>
      <c r="AD4426" s="3" t="s">
        <v>47</v>
      </c>
      <c r="AE4426" s="3" t="s">
        <v>47</v>
      </c>
      <c r="AF4426" s="3" t="s">
        <v>47</v>
      </c>
      <c r="AG4426" s="3" t="s">
        <v>47</v>
      </c>
      <c r="AH4426" s="3" t="s">
        <v>47</v>
      </c>
      <c r="AI4426" s="3" t="s">
        <v>47</v>
      </c>
      <c r="AJ4426" s="3" t="s">
        <v>47</v>
      </c>
      <c r="AK4426" s="3" t="s">
        <v>52</v>
      </c>
      <c r="AL4426" s="3" t="s">
        <v>48</v>
      </c>
      <c r="AU4426" s="3">
        <v>0</v>
      </c>
      <c r="AV4426" s="3">
        <v>13</v>
      </c>
      <c r="AW4426" s="3">
        <v>1</v>
      </c>
      <c r="AX4426" s="3">
        <v>13</v>
      </c>
      <c r="AY4426" s="3">
        <v>100</v>
      </c>
      <c r="AZ4426" s="6" t="str">
        <f t="shared" si="487"/>
        <v>2437.1</v>
      </c>
      <c r="BC4426" s="12" t="s">
        <v>11296</v>
      </c>
      <c r="BJ4426" s="12">
        <f t="shared" si="488"/>
        <v>0</v>
      </c>
      <c r="BK4426" s="12">
        <f t="shared" si="489"/>
        <v>0</v>
      </c>
      <c r="CQ4426" s="3" t="str">
        <f>CONCATENATE(baseURL!$A$1,baseURL!$B$1,baseURL!$C$1,".",C4426,".",L4426,".pkl&amp;seq=",BC4426)</f>
        <v>http://proteomics.broadinstitute.org/millscripts/viewfeed.pl?side=xl&amp;cycle=1&amp;fixedMods=iaaC&amp;file=msdataSM/iPRG2012_nd/cpick_in/iPRG2012_nd.2437.1.3.pkl&amp;seq=LGLKQLPGLLR</v>
      </c>
    </row>
    <row r="4427" spans="1:95" x14ac:dyDescent="0.2">
      <c r="A4427" s="3">
        <v>7562</v>
      </c>
      <c r="B4427" s="2" t="s">
        <v>11289</v>
      </c>
      <c r="C4427" s="2" t="s">
        <v>11290</v>
      </c>
      <c r="D4427" s="3">
        <v>11669</v>
      </c>
      <c r="E4427" s="3">
        <v>11658</v>
      </c>
      <c r="F4427" s="3">
        <v>51188</v>
      </c>
      <c r="G4427" s="3">
        <v>14094</v>
      </c>
      <c r="H4427" s="3">
        <v>41.705100000000002</v>
      </c>
      <c r="I4427" s="30">
        <v>711.02161999999998</v>
      </c>
      <c r="J4427" s="30">
        <v>711.01965919999998</v>
      </c>
      <c r="K4427" s="30">
        <v>1.9599999999999999E-3</v>
      </c>
      <c r="L4427" s="3">
        <v>3</v>
      </c>
      <c r="M4427" s="3">
        <v>3</v>
      </c>
      <c r="N4427" s="10">
        <f t="shared" si="483"/>
        <v>1</v>
      </c>
      <c r="O4427" s="35">
        <v>3</v>
      </c>
      <c r="P4427" s="17"/>
      <c r="Q4427" s="40">
        <v>2131.0454599999998</v>
      </c>
      <c r="R4427" s="40">
        <v>711.02</v>
      </c>
      <c r="S4427" s="18">
        <f t="shared" si="484"/>
        <v>2.2784169221718367</v>
      </c>
      <c r="T4427" s="18">
        <f t="shared" si="485"/>
        <v>-0.4793114117796724</v>
      </c>
      <c r="U4427" s="18">
        <f t="shared" si="486"/>
        <v>-0.70321509941798621</v>
      </c>
      <c r="V4427" s="30">
        <v>711.01949999999999</v>
      </c>
      <c r="W4427" s="3" t="s">
        <v>47</v>
      </c>
      <c r="X4427" s="3" t="s">
        <v>47</v>
      </c>
      <c r="Y4427" s="3" t="s">
        <v>47</v>
      </c>
      <c r="AB4427" s="12" t="s">
        <v>47</v>
      </c>
      <c r="AC4427" s="3" t="s">
        <v>47</v>
      </c>
      <c r="AF4427" s="3" t="s">
        <v>48</v>
      </c>
      <c r="AG4427" s="3" t="s">
        <v>47</v>
      </c>
      <c r="AH4427" s="3" t="s">
        <v>47</v>
      </c>
      <c r="AI4427" s="3" t="s">
        <v>48</v>
      </c>
      <c r="AL4427" s="3" t="s">
        <v>48</v>
      </c>
      <c r="AU4427" s="3">
        <v>0</v>
      </c>
      <c r="AV4427" s="3">
        <v>7</v>
      </c>
      <c r="AW4427" s="3">
        <v>1</v>
      </c>
      <c r="AX4427" s="3">
        <v>7</v>
      </c>
      <c r="AY4427" s="3">
        <v>100</v>
      </c>
      <c r="AZ4427" s="6" t="str">
        <f t="shared" si="487"/>
        <v>2437.10</v>
      </c>
      <c r="BC4427" s="12" t="s">
        <v>11291</v>
      </c>
      <c r="BJ4427" s="12">
        <f t="shared" si="488"/>
        <v>0</v>
      </c>
      <c r="BK4427" s="12">
        <f t="shared" si="489"/>
        <v>0</v>
      </c>
      <c r="CQ4427" s="3" t="str">
        <f>CONCATENATE(baseURL!$A$1,baseURL!$B$1,baseURL!$C$1,".",C4427,".",L4427,".pkl&amp;seq=",BC4427)</f>
        <v>http://proteomics.broadinstitute.org/millscripts/viewfeed.pl?side=xl&amp;cycle=1&amp;fixedMods=iaaC&amp;file=msdataSM/iPRG2012_nd/cpick_in/iPRG2012_nd.2437.10.3.pkl&amp;seq=SAGGNYVVFGEAKVDNFTQK</v>
      </c>
    </row>
    <row r="4428" spans="1:95" x14ac:dyDescent="0.2">
      <c r="A4428" s="3">
        <v>5667</v>
      </c>
      <c r="B4428" s="2" t="s">
        <v>11292</v>
      </c>
      <c r="C4428" s="2" t="s">
        <v>11293</v>
      </c>
      <c r="D4428" s="3">
        <v>11671</v>
      </c>
      <c r="E4428" s="3">
        <v>11660</v>
      </c>
      <c r="F4428" s="3">
        <v>51190</v>
      </c>
      <c r="G4428" s="3">
        <v>14096</v>
      </c>
      <c r="H4428" s="3">
        <v>41.708399999999997</v>
      </c>
      <c r="I4428" s="30">
        <v>801.38616000000002</v>
      </c>
      <c r="J4428" s="30">
        <v>801.38552990000005</v>
      </c>
      <c r="K4428" s="30">
        <v>6.3000000000000003E-4</v>
      </c>
      <c r="L4428" s="3">
        <v>3</v>
      </c>
      <c r="M4428" s="3">
        <v>3</v>
      </c>
      <c r="N4428" s="10">
        <f t="shared" si="483"/>
        <v>1</v>
      </c>
      <c r="O4428" s="35">
        <v>3</v>
      </c>
      <c r="P4428" s="17"/>
      <c r="Q4428" s="40">
        <v>2402.143</v>
      </c>
      <c r="R4428" s="40">
        <v>801.38585</v>
      </c>
      <c r="S4428" s="18">
        <f t="shared" si="484"/>
        <v>0.38682988976300631</v>
      </c>
      <c r="T4428" s="18">
        <f t="shared" si="485"/>
        <v>-0.39943305706424315</v>
      </c>
      <c r="U4428" s="18">
        <f t="shared" si="486"/>
        <v>-0.31195958856889189</v>
      </c>
      <c r="V4428" s="30">
        <v>801.38559999999995</v>
      </c>
      <c r="W4428" s="3" t="s">
        <v>47</v>
      </c>
      <c r="X4428" s="3" t="s">
        <v>47</v>
      </c>
      <c r="Y4428" s="3" t="s">
        <v>47</v>
      </c>
      <c r="Z4428" s="3" t="s">
        <v>47</v>
      </c>
      <c r="AA4428" s="3" t="s">
        <v>47</v>
      </c>
      <c r="AB4428" s="12" t="s">
        <v>47</v>
      </c>
      <c r="AC4428" s="3" t="s">
        <v>47</v>
      </c>
      <c r="AD4428" s="3" t="s">
        <v>47</v>
      </c>
      <c r="AE4428" s="3" t="s">
        <v>47</v>
      </c>
      <c r="AF4428" s="3" t="s">
        <v>47</v>
      </c>
      <c r="AI4428" s="3" t="s">
        <v>47</v>
      </c>
      <c r="AJ4428" s="3" t="s">
        <v>47</v>
      </c>
      <c r="AK4428" s="3" t="s">
        <v>47</v>
      </c>
      <c r="AL4428" s="3" t="s">
        <v>47</v>
      </c>
      <c r="AM4428" s="3" t="s">
        <v>47</v>
      </c>
      <c r="AN4428" s="3" t="s">
        <v>47</v>
      </c>
      <c r="AU4428" s="3">
        <v>0</v>
      </c>
      <c r="AV4428" s="3">
        <v>16</v>
      </c>
      <c r="AW4428" s="3">
        <v>1</v>
      </c>
      <c r="AX4428" s="3">
        <v>16</v>
      </c>
      <c r="AY4428" s="3">
        <v>100</v>
      </c>
      <c r="AZ4428" s="6" t="str">
        <f t="shared" si="487"/>
        <v>2437.12</v>
      </c>
      <c r="BC4428" s="12" t="s">
        <v>11072</v>
      </c>
      <c r="BJ4428" s="12">
        <f t="shared" si="488"/>
        <v>0</v>
      </c>
      <c r="BK4428" s="12">
        <f t="shared" si="489"/>
        <v>0</v>
      </c>
      <c r="CQ4428" s="3" t="str">
        <f>CONCATENATE(baseURL!$A$1,baseURL!$B$1,baseURL!$C$1,".",C4428,".",L4428,".pkl&amp;seq=",BC4428)</f>
        <v>http://proteomics.broadinstitute.org/millscripts/viewfeed.pl?side=xl&amp;cycle=1&amp;fixedMods=iaaC&amp;file=msdataSM/iPRG2012_nd/cpick_in/iPRG2012_nd.2437.12.3.pkl&amp;seq=LSENGQRDLDRLAAQTLEEDE</v>
      </c>
    </row>
    <row r="4429" spans="1:95" x14ac:dyDescent="0.2">
      <c r="A4429" s="3">
        <v>4257</v>
      </c>
      <c r="B4429" s="2" t="s">
        <v>11297</v>
      </c>
      <c r="C4429" s="2" t="s">
        <v>11298</v>
      </c>
      <c r="D4429" s="3">
        <v>11661</v>
      </c>
      <c r="E4429" s="3">
        <v>11650</v>
      </c>
      <c r="F4429" s="3">
        <v>51180</v>
      </c>
      <c r="G4429" s="3">
        <v>14086</v>
      </c>
      <c r="H4429" s="3">
        <v>41.693399999999997</v>
      </c>
      <c r="I4429" s="30">
        <v>545.31277</v>
      </c>
      <c r="J4429" s="30">
        <v>545.31122310000001</v>
      </c>
      <c r="K4429" s="30">
        <v>1.5499999999999999E-3</v>
      </c>
      <c r="L4429" s="3">
        <v>2</v>
      </c>
      <c r="M4429" s="3">
        <v>2</v>
      </c>
      <c r="N4429" s="10">
        <f t="shared" si="483"/>
        <v>1</v>
      </c>
      <c r="O4429" s="35">
        <v>2</v>
      </c>
      <c r="P4429" s="17"/>
      <c r="Q4429" s="40">
        <v>1089.61502</v>
      </c>
      <c r="R4429" s="40">
        <v>545.31115</v>
      </c>
      <c r="S4429" s="18">
        <f t="shared" si="484"/>
        <v>2.9707809935715037</v>
      </c>
      <c r="T4429" s="18">
        <f t="shared" si="485"/>
        <v>0.13405190781209567</v>
      </c>
      <c r="U4429" s="18">
        <f t="shared" si="486"/>
        <v>9.1690771383363373E-2</v>
      </c>
      <c r="V4429" s="30">
        <v>545.31119999999999</v>
      </c>
      <c r="W4429" s="3" t="s">
        <v>47</v>
      </c>
      <c r="X4429" s="3" t="s">
        <v>47</v>
      </c>
      <c r="Y4429" s="3" t="s">
        <v>47</v>
      </c>
      <c r="Z4429" s="3" t="s">
        <v>47</v>
      </c>
      <c r="AA4429" s="3" t="s">
        <v>65</v>
      </c>
      <c r="AB4429" s="12" t="s">
        <v>47</v>
      </c>
      <c r="AC4429" s="3" t="s">
        <v>47</v>
      </c>
      <c r="AD4429" s="3" t="s">
        <v>47</v>
      </c>
      <c r="AE4429" s="3" t="s">
        <v>47</v>
      </c>
      <c r="AF4429" s="3" t="s">
        <v>47</v>
      </c>
      <c r="AG4429" s="3" t="s">
        <v>47</v>
      </c>
      <c r="AH4429" s="3" t="s">
        <v>47</v>
      </c>
      <c r="AI4429" s="3" t="s">
        <v>47</v>
      </c>
      <c r="AJ4429" s="3" t="s">
        <v>47</v>
      </c>
      <c r="AK4429" s="3" t="s">
        <v>47</v>
      </c>
      <c r="AL4429" s="3" t="s">
        <v>47</v>
      </c>
      <c r="AU4429" s="3">
        <v>1</v>
      </c>
      <c r="AV4429" s="3">
        <v>15</v>
      </c>
      <c r="AW4429" s="3">
        <v>1</v>
      </c>
      <c r="AX4429" s="3">
        <v>15</v>
      </c>
      <c r="AY4429" s="3">
        <v>100</v>
      </c>
      <c r="AZ4429" s="6" t="str">
        <f t="shared" si="487"/>
        <v>2437.2</v>
      </c>
      <c r="BC4429" s="12" t="s">
        <v>11173</v>
      </c>
      <c r="BJ4429" s="12">
        <f t="shared" si="488"/>
        <v>0</v>
      </c>
      <c r="BK4429" s="12">
        <f t="shared" si="489"/>
        <v>0</v>
      </c>
      <c r="BW4429" s="3" t="s">
        <v>11299</v>
      </c>
      <c r="CQ4429" s="3" t="str">
        <f>CONCATENATE(baseURL!$A$1,baseURL!$B$1,baseURL!$C$1,".",C4429,".",L4429,".pkl&amp;seq=",BC4429)</f>
        <v>http://proteomics.broadinstitute.org/millscripts/viewfeed.pl?side=xl&amp;cycle=1&amp;fixedMods=iaaC&amp;file=msdataSM/iPRG2012_nd/cpick_in/iPRG2012_nd.2437.2.2.pkl&amp;seq=VSSVLSALEGK</v>
      </c>
    </row>
    <row r="4430" spans="1:95" x14ac:dyDescent="0.2">
      <c r="A4430" s="3">
        <v>3934</v>
      </c>
      <c r="B4430" s="2" t="s">
        <v>11300</v>
      </c>
      <c r="C4430" s="2" t="s">
        <v>11280</v>
      </c>
      <c r="D4430" s="3">
        <v>11666</v>
      </c>
      <c r="E4430" s="3">
        <v>11655</v>
      </c>
      <c r="F4430" s="3">
        <v>51185</v>
      </c>
      <c r="G4430" s="3">
        <v>14091</v>
      </c>
      <c r="H4430" s="3">
        <v>41.700099999999999</v>
      </c>
      <c r="I4430" s="30">
        <v>681.33892000000003</v>
      </c>
      <c r="J4430" s="30">
        <v>681.85810979999997</v>
      </c>
      <c r="K4430" s="30">
        <v>-0.51919000000000004</v>
      </c>
      <c r="L4430" s="3">
        <v>0</v>
      </c>
      <c r="M4430" s="3">
        <v>2</v>
      </c>
      <c r="N4430" s="10">
        <f t="shared" si="483"/>
        <v>1</v>
      </c>
      <c r="O4430" s="35">
        <v>2</v>
      </c>
      <c r="P4430" s="17"/>
      <c r="Q4430" s="40">
        <v>1362.7111</v>
      </c>
      <c r="R4430" s="40">
        <v>681.85919000000001</v>
      </c>
      <c r="S4430" s="18">
        <f t="shared" si="484"/>
        <v>-763.01677476838324</v>
      </c>
      <c r="T4430" s="18">
        <f t="shared" si="485"/>
        <v>-1.5841980512819898</v>
      </c>
      <c r="U4430" s="18">
        <f t="shared" si="486"/>
        <v>-2.0385440577766198</v>
      </c>
      <c r="V4430" s="30">
        <v>681.8578</v>
      </c>
      <c r="W4430" s="3" t="s">
        <v>48</v>
      </c>
      <c r="X4430" s="3" t="s">
        <v>47</v>
      </c>
      <c r="Y4430" s="3" t="s">
        <v>47</v>
      </c>
      <c r="Z4430" s="3" t="s">
        <v>47</v>
      </c>
      <c r="AA4430" s="3" t="s">
        <v>47</v>
      </c>
      <c r="AB4430" s="12" t="s">
        <v>47</v>
      </c>
      <c r="AC4430" s="3" t="s">
        <v>47</v>
      </c>
      <c r="AD4430" s="3" t="s">
        <v>48</v>
      </c>
      <c r="AE4430" s="3" t="s">
        <v>48</v>
      </c>
      <c r="AH4430" s="3" t="s">
        <v>47</v>
      </c>
      <c r="AI4430" s="3" t="s">
        <v>48</v>
      </c>
      <c r="AK4430" s="3" t="s">
        <v>52</v>
      </c>
      <c r="AL4430" s="3" t="s">
        <v>48</v>
      </c>
      <c r="AU4430" s="3">
        <v>0</v>
      </c>
      <c r="AV4430" s="3">
        <v>7</v>
      </c>
      <c r="AW4430" s="3">
        <v>1</v>
      </c>
      <c r="AX4430" s="3">
        <v>7</v>
      </c>
      <c r="AY4430" s="3">
        <v>100</v>
      </c>
      <c r="AZ4430" s="6" t="str">
        <f t="shared" si="487"/>
        <v>2437.7</v>
      </c>
      <c r="BC4430" s="12" t="s">
        <v>11301</v>
      </c>
      <c r="BJ4430" s="12">
        <f t="shared" si="488"/>
        <v>0</v>
      </c>
      <c r="BK4430" s="12">
        <f t="shared" si="489"/>
        <v>0</v>
      </c>
      <c r="CQ4430" s="3" t="str">
        <f>CONCATENATE(baseURL!$A$1,baseURL!$B$1,baseURL!$C$1,".",C4430,".",L4430,".pkl&amp;seq=",BC4430)</f>
        <v>http://proteomics.broadinstitute.org/millscripts/viewfeed.pl?side=xl&amp;cycle=1&amp;fixedMods=iaaC&amp;file=msdataSM/iPRG2012_nd/cpick_in/iPRG2012_nd.2437.7.0.pkl&amp;seq=SALTSAQELLDSK</v>
      </c>
    </row>
    <row r="4431" spans="1:95" x14ac:dyDescent="0.2">
      <c r="A4431" s="3">
        <v>6443</v>
      </c>
      <c r="B4431" s="2" t="s">
        <v>11302</v>
      </c>
      <c r="C4431" s="2" t="s">
        <v>11303</v>
      </c>
      <c r="D4431" s="3">
        <v>11667</v>
      </c>
      <c r="E4431" s="3">
        <v>11656</v>
      </c>
      <c r="F4431" s="3">
        <v>51186</v>
      </c>
      <c r="G4431" s="3">
        <v>14092</v>
      </c>
      <c r="H4431" s="3">
        <v>41.701799999999999</v>
      </c>
      <c r="I4431" s="30">
        <v>681.85794999999996</v>
      </c>
      <c r="J4431" s="30">
        <v>681.85810979999997</v>
      </c>
      <c r="K4431" s="30">
        <v>-1.6000000000000001E-4</v>
      </c>
      <c r="L4431" s="3">
        <v>2</v>
      </c>
      <c r="M4431" s="3">
        <v>2</v>
      </c>
      <c r="N4431" s="10">
        <f t="shared" si="483"/>
        <v>1</v>
      </c>
      <c r="O4431" s="35">
        <v>2</v>
      </c>
      <c r="P4431" s="17"/>
      <c r="Q4431" s="40">
        <v>1362.7111</v>
      </c>
      <c r="R4431" s="40">
        <v>681.85919000000001</v>
      </c>
      <c r="S4431" s="18">
        <f t="shared" si="484"/>
        <v>-1.8185572890093809</v>
      </c>
      <c r="T4431" s="18">
        <f t="shared" si="485"/>
        <v>-1.5841980512819898</v>
      </c>
      <c r="U4431" s="18">
        <f t="shared" si="486"/>
        <v>-1.4519126742305852</v>
      </c>
      <c r="V4431" s="30">
        <v>681.85820000000001</v>
      </c>
      <c r="W4431" s="3" t="s">
        <v>47</v>
      </c>
      <c r="X4431" s="3" t="s">
        <v>47</v>
      </c>
      <c r="Y4431" s="3" t="s">
        <v>47</v>
      </c>
      <c r="Z4431" s="3" t="s">
        <v>47</v>
      </c>
      <c r="AA4431" s="3" t="s">
        <v>47</v>
      </c>
      <c r="AB4431" s="12" t="s">
        <v>47</v>
      </c>
      <c r="AC4431" s="3" t="s">
        <v>47</v>
      </c>
      <c r="AD4431" s="3" t="s">
        <v>47</v>
      </c>
      <c r="AE4431" s="3" t="s">
        <v>47</v>
      </c>
      <c r="AF4431" s="3" t="s">
        <v>47</v>
      </c>
      <c r="AG4431" s="3" t="s">
        <v>47</v>
      </c>
      <c r="AH4431" s="3" t="s">
        <v>47</v>
      </c>
      <c r="AI4431" s="3" t="s">
        <v>47</v>
      </c>
      <c r="AJ4431" s="3" t="s">
        <v>47</v>
      </c>
      <c r="AK4431" s="3" t="s">
        <v>47</v>
      </c>
      <c r="AL4431" s="3" t="s">
        <v>47</v>
      </c>
      <c r="AU4431" s="3">
        <v>0</v>
      </c>
      <c r="AV4431" s="3">
        <v>16</v>
      </c>
      <c r="AW4431" s="3">
        <v>1</v>
      </c>
      <c r="AX4431" s="3">
        <v>16</v>
      </c>
      <c r="AY4431" s="3">
        <v>100</v>
      </c>
      <c r="AZ4431" s="6" t="str">
        <f t="shared" si="487"/>
        <v>2437.8</v>
      </c>
      <c r="BC4431" s="12" t="s">
        <v>11301</v>
      </c>
      <c r="BJ4431" s="12">
        <f t="shared" si="488"/>
        <v>0</v>
      </c>
      <c r="BK4431" s="12">
        <f t="shared" si="489"/>
        <v>0</v>
      </c>
      <c r="CQ4431" s="3" t="str">
        <f>CONCATENATE(baseURL!$A$1,baseURL!$B$1,baseURL!$C$1,".",C4431,".",L4431,".pkl&amp;seq=",BC4431)</f>
        <v>http://proteomics.broadinstitute.org/millscripts/viewfeed.pl?side=xl&amp;cycle=1&amp;fixedMods=iaaC&amp;file=msdataSM/iPRG2012_nd/cpick_in/iPRG2012_nd.2437.8.2.pkl&amp;seq=SALTSAQELLDSK</v>
      </c>
    </row>
    <row r="4432" spans="1:95" x14ac:dyDescent="0.2">
      <c r="A4432" s="3">
        <v>6609</v>
      </c>
      <c r="B4432" s="2" t="s">
        <v>11288</v>
      </c>
      <c r="C4432" s="2" t="s">
        <v>11284</v>
      </c>
      <c r="D4432" s="3">
        <v>11668</v>
      </c>
      <c r="E4432" s="3">
        <v>11657</v>
      </c>
      <c r="F4432" s="3">
        <v>51187</v>
      </c>
      <c r="G4432" s="3">
        <v>14093</v>
      </c>
      <c r="H4432" s="3">
        <v>41.703400000000002</v>
      </c>
      <c r="I4432" s="30">
        <v>709.03723000000002</v>
      </c>
      <c r="J4432" s="30">
        <v>709.03566709999996</v>
      </c>
      <c r="K4432" s="30">
        <v>1.56E-3</v>
      </c>
      <c r="L4432" s="3">
        <v>0</v>
      </c>
      <c r="M4432" s="3">
        <v>3</v>
      </c>
      <c r="N4432" s="10">
        <f t="shared" si="483"/>
        <v>1</v>
      </c>
      <c r="O4432" s="35">
        <v>3</v>
      </c>
      <c r="P4432" s="17"/>
      <c r="Q4432" s="40">
        <v>2125.0924100000002</v>
      </c>
      <c r="R4432" s="40">
        <v>709.03565000000003</v>
      </c>
      <c r="S4432" s="18">
        <f t="shared" si="484"/>
        <v>2.2283787846068428</v>
      </c>
      <c r="T4432" s="18">
        <f t="shared" si="485"/>
        <v>2.4117263952412829E-2</v>
      </c>
      <c r="U4432" s="18">
        <f t="shared" si="486"/>
        <v>-0.21155494801429767</v>
      </c>
      <c r="V4432" s="30">
        <v>709.03549999999996</v>
      </c>
      <c r="W4432" s="3" t="s">
        <v>47</v>
      </c>
      <c r="X4432" s="3" t="s">
        <v>47</v>
      </c>
      <c r="Y4432" s="3" t="s">
        <v>47</v>
      </c>
      <c r="Z4432" s="3" t="s">
        <v>47</v>
      </c>
      <c r="AA4432" s="3" t="s">
        <v>48</v>
      </c>
      <c r="AB4432" s="12" t="s">
        <v>47</v>
      </c>
      <c r="AC4432" s="3" t="s">
        <v>47</v>
      </c>
      <c r="AD4432" s="3" t="s">
        <v>47</v>
      </c>
      <c r="AE4432" s="3" t="s">
        <v>47</v>
      </c>
      <c r="AF4432" s="3" t="s">
        <v>47</v>
      </c>
      <c r="AG4432" s="3" t="s">
        <v>47</v>
      </c>
      <c r="AI4432" s="3" t="s">
        <v>47</v>
      </c>
      <c r="AK4432" s="3" t="s">
        <v>47</v>
      </c>
      <c r="AL4432" s="3" t="s">
        <v>48</v>
      </c>
      <c r="AU4432" s="3">
        <v>0</v>
      </c>
      <c r="AV4432" s="3">
        <v>12</v>
      </c>
      <c r="AW4432" s="3">
        <v>1</v>
      </c>
      <c r="AX4432" s="3">
        <v>12</v>
      </c>
      <c r="AY4432" s="3">
        <v>100</v>
      </c>
      <c r="AZ4432" s="6" t="str">
        <f t="shared" si="487"/>
        <v>2437.9</v>
      </c>
      <c r="BC4432" s="12" t="s">
        <v>11069</v>
      </c>
      <c r="BJ4432" s="12">
        <f t="shared" si="488"/>
        <v>0</v>
      </c>
      <c r="BK4432" s="12">
        <f t="shared" si="489"/>
        <v>0</v>
      </c>
      <c r="CQ4432" s="3" t="str">
        <f>CONCATENATE(baseURL!$A$1,baseURL!$B$1,baseURL!$C$1,".",C4432,".",L4432,".pkl&amp;seq=",BC4432)</f>
        <v>http://proteomics.broadinstitute.org/millscripts/viewfeed.pl?side=xl&amp;cycle=1&amp;fixedMods=iaaC&amp;file=msdataSM/iPRG2012_nd/cpick_in/iPRG2012_nd.2437.9.0.pkl&amp;seq=DSKSPLLLQTSNGGAAYFAGK</v>
      </c>
    </row>
    <row r="4433" spans="1:95" x14ac:dyDescent="0.2">
      <c r="A4433" s="3">
        <v>6795</v>
      </c>
      <c r="B4433" s="2" t="s">
        <v>11305</v>
      </c>
      <c r="C4433" s="2" t="s">
        <v>11288</v>
      </c>
      <c r="D4433" s="3">
        <v>11681</v>
      </c>
      <c r="E4433" s="3">
        <v>11670</v>
      </c>
      <c r="F4433" s="3">
        <v>51209</v>
      </c>
      <c r="G4433" s="3">
        <v>14107</v>
      </c>
      <c r="H4433" s="3">
        <v>41.731099999999998</v>
      </c>
      <c r="I4433" s="30">
        <v>876.89520000000005</v>
      </c>
      <c r="J4433" s="30">
        <v>876.88901650000003</v>
      </c>
      <c r="K4433" s="30">
        <v>6.1799999999999997E-3</v>
      </c>
      <c r="L4433" s="3">
        <v>0</v>
      </c>
      <c r="M4433" s="3">
        <v>2</v>
      </c>
      <c r="N4433" s="10">
        <f t="shared" si="483"/>
        <v>1</v>
      </c>
      <c r="O4433" s="35">
        <v>2</v>
      </c>
      <c r="P4433" s="17"/>
      <c r="Q4433" s="40">
        <v>1752.78639</v>
      </c>
      <c r="R4433" s="40">
        <v>876.89683000000002</v>
      </c>
      <c r="S4433" s="18">
        <f t="shared" si="484"/>
        <v>-1.8588275658122424</v>
      </c>
      <c r="T4433" s="18">
        <f t="shared" si="485"/>
        <v>-8.9103982734177229</v>
      </c>
      <c r="U4433" s="18">
        <f t="shared" si="486"/>
        <v>-8.929214626095364</v>
      </c>
      <c r="V4433" s="30">
        <v>876.88900000000001</v>
      </c>
      <c r="X4433" s="3" t="s">
        <v>47</v>
      </c>
      <c r="Y4433" s="3" t="s">
        <v>47</v>
      </c>
      <c r="Z4433" s="3" t="s">
        <v>47</v>
      </c>
      <c r="AA4433" s="3" t="s">
        <v>47</v>
      </c>
      <c r="AB4433" s="12" t="s">
        <v>47</v>
      </c>
      <c r="AC4433" s="3" t="s">
        <v>47</v>
      </c>
      <c r="AD4433" s="3" t="s">
        <v>47</v>
      </c>
      <c r="AE4433" s="3" t="s">
        <v>47</v>
      </c>
      <c r="AF4433" s="3" t="s">
        <v>47</v>
      </c>
      <c r="AG4433" s="3" t="s">
        <v>47</v>
      </c>
      <c r="AJ4433" s="3" t="s">
        <v>47</v>
      </c>
      <c r="AK4433" s="3" t="s">
        <v>48</v>
      </c>
      <c r="AL4433" s="3" t="s">
        <v>47</v>
      </c>
      <c r="AU4433" s="3">
        <v>0</v>
      </c>
      <c r="AV4433" s="3">
        <v>12</v>
      </c>
      <c r="AW4433" s="3">
        <v>1</v>
      </c>
      <c r="AX4433" s="3">
        <v>12</v>
      </c>
      <c r="AY4433" s="3">
        <v>100</v>
      </c>
      <c r="AZ4433" s="6" t="str">
        <f t="shared" si="487"/>
        <v>2438.10</v>
      </c>
      <c r="BC4433" s="12" t="s">
        <v>10548</v>
      </c>
      <c r="BJ4433" s="12">
        <f t="shared" si="488"/>
        <v>0</v>
      </c>
      <c r="BK4433" s="12">
        <f t="shared" si="489"/>
        <v>0</v>
      </c>
      <c r="CQ4433" s="3" t="str">
        <f>CONCATENATE(baseURL!$A$1,baseURL!$B$1,baseURL!$C$1,".",C4433,".",L4433,".pkl&amp;seq=",BC4433)</f>
        <v>http://proteomics.broadinstitute.org/millscripts/viewfeed.pl?side=xl&amp;cycle=1&amp;fixedMods=iaaC&amp;file=msdataSM/iPRG2012_nd/cpick_in/iPRG2012_nd.2438.10.0.pkl&amp;seq=LVSWYDNEYGYSTR</v>
      </c>
    </row>
    <row r="4434" spans="1:95" x14ac:dyDescent="0.2">
      <c r="A4434" s="3">
        <v>7294</v>
      </c>
      <c r="B4434" s="2" t="s">
        <v>11306</v>
      </c>
      <c r="C4434" s="2" t="s">
        <v>11307</v>
      </c>
      <c r="D4434" s="3">
        <v>11675</v>
      </c>
      <c r="E4434" s="3">
        <v>11664</v>
      </c>
      <c r="F4434" s="3">
        <v>51203</v>
      </c>
      <c r="G4434" s="3">
        <v>14101</v>
      </c>
      <c r="H4434" s="3">
        <v>41.7211</v>
      </c>
      <c r="I4434" s="30">
        <v>574.30042000000003</v>
      </c>
      <c r="J4434" s="30">
        <v>574.03309620000005</v>
      </c>
      <c r="K4434" s="30">
        <v>0.26732</v>
      </c>
      <c r="L4434" s="3">
        <v>0</v>
      </c>
      <c r="M4434" s="3">
        <v>3</v>
      </c>
      <c r="N4434" s="10">
        <f t="shared" si="483"/>
        <v>1</v>
      </c>
      <c r="O4434" s="35">
        <v>3</v>
      </c>
      <c r="P4434" s="17"/>
      <c r="Q4434" s="40">
        <v>1720.0843500000001</v>
      </c>
      <c r="R4434" s="40">
        <v>574.03296999999998</v>
      </c>
      <c r="S4434" s="18">
        <f t="shared" si="484"/>
        <v>465.91400490472438</v>
      </c>
      <c r="T4434" s="18">
        <f t="shared" si="485"/>
        <v>0.21984799944140992</v>
      </c>
      <c r="U4434" s="18">
        <f t="shared" si="486"/>
        <v>-0.29615023685057429</v>
      </c>
      <c r="V4434" s="30">
        <v>574.03279999999995</v>
      </c>
      <c r="W4434" s="3" t="s">
        <v>47</v>
      </c>
      <c r="X4434" s="3" t="s">
        <v>47</v>
      </c>
      <c r="Y4434" s="3" t="s">
        <v>47</v>
      </c>
      <c r="AA4434" s="3" t="s">
        <v>48</v>
      </c>
      <c r="AB4434" s="12" t="s">
        <v>47</v>
      </c>
      <c r="AC4434" s="3" t="s">
        <v>47</v>
      </c>
      <c r="AF4434" s="3" t="s">
        <v>47</v>
      </c>
      <c r="AG4434" s="3" t="s">
        <v>52</v>
      </c>
      <c r="AH4434" s="3" t="s">
        <v>47</v>
      </c>
      <c r="AI4434" s="3" t="s">
        <v>47</v>
      </c>
      <c r="AK4434" s="3" t="s">
        <v>52</v>
      </c>
      <c r="AU4434" s="3">
        <v>0</v>
      </c>
      <c r="AV4434" s="3">
        <v>8</v>
      </c>
      <c r="AW4434" s="3">
        <v>1</v>
      </c>
      <c r="AX4434" s="3">
        <v>8</v>
      </c>
      <c r="AY4434" s="3">
        <v>100</v>
      </c>
      <c r="AZ4434" s="6" t="str">
        <f t="shared" si="487"/>
        <v>2438.4</v>
      </c>
      <c r="BC4434" s="12" t="s">
        <v>11206</v>
      </c>
      <c r="BJ4434" s="12">
        <f t="shared" si="488"/>
        <v>0</v>
      </c>
      <c r="BK4434" s="12">
        <f t="shared" si="489"/>
        <v>0</v>
      </c>
      <c r="CQ4434" s="3" t="str">
        <f>CONCATENATE(baseURL!$A$1,baseURL!$B$1,baseURL!$C$1,".",C4434,".",L4434,".pkl&amp;seq=",BC4434)</f>
        <v>http://proteomics.broadinstitute.org/millscripts/viewfeed.pl?side=xl&amp;cycle=1&amp;fixedMods=iaaC&amp;file=msdataSM/iPRG2012_nd/cpick_in/iPRG2012_nd.2438.4.0.pkl&amp;seq=KLLQSLPPTLKVNRL</v>
      </c>
    </row>
    <row r="4435" spans="1:95" x14ac:dyDescent="0.2">
      <c r="A4435" s="3">
        <v>5802</v>
      </c>
      <c r="B4435" s="2" t="s">
        <v>11308</v>
      </c>
      <c r="C4435" s="2" t="s">
        <v>11309</v>
      </c>
      <c r="D4435" s="3">
        <v>11676</v>
      </c>
      <c r="E4435" s="3">
        <v>11665</v>
      </c>
      <c r="F4435" s="3">
        <v>51204</v>
      </c>
      <c r="G4435" s="3">
        <v>14102</v>
      </c>
      <c r="H4435" s="3">
        <v>41.722700000000003</v>
      </c>
      <c r="I4435" s="30">
        <v>590.57141999999999</v>
      </c>
      <c r="J4435" s="30">
        <v>590.57152269999995</v>
      </c>
      <c r="K4435" s="30">
        <v>-1E-4</v>
      </c>
      <c r="L4435" s="3">
        <v>4</v>
      </c>
      <c r="M4435" s="3">
        <v>4</v>
      </c>
      <c r="N4435" s="10">
        <f t="shared" si="483"/>
        <v>1</v>
      </c>
      <c r="O4435" s="35">
        <v>4</v>
      </c>
      <c r="P4435" s="17"/>
      <c r="Q4435" s="40">
        <v>2359.2615999999998</v>
      </c>
      <c r="R4435" s="40">
        <v>590.57086000000004</v>
      </c>
      <c r="S4435" s="18">
        <f t="shared" si="484"/>
        <v>0.94823506860866436</v>
      </c>
      <c r="T4435" s="18">
        <f t="shared" si="485"/>
        <v>1.1221346070259721</v>
      </c>
      <c r="U4435" s="18">
        <f t="shared" si="486"/>
        <v>0.91436953052657066</v>
      </c>
      <c r="V4435" s="30">
        <v>590.57140000000004</v>
      </c>
      <c r="W4435" s="3" t="s">
        <v>47</v>
      </c>
      <c r="X4435" s="3" t="s">
        <v>47</v>
      </c>
      <c r="Y4435" s="3" t="s">
        <v>47</v>
      </c>
      <c r="Z4435" s="3" t="s">
        <v>47</v>
      </c>
      <c r="AA4435" s="3" t="s">
        <v>47</v>
      </c>
      <c r="AB4435" s="12" t="s">
        <v>47</v>
      </c>
      <c r="AC4435" s="3" t="s">
        <v>47</v>
      </c>
      <c r="AD4435" s="3" t="s">
        <v>47</v>
      </c>
      <c r="AE4435" s="3" t="s">
        <v>47</v>
      </c>
      <c r="AF4435" s="3" t="s">
        <v>47</v>
      </c>
      <c r="AG4435" s="3" t="s">
        <v>47</v>
      </c>
      <c r="AI4435" s="3" t="s">
        <v>47</v>
      </c>
      <c r="AJ4435" s="3" t="s">
        <v>47</v>
      </c>
      <c r="AK4435" s="3" t="s">
        <v>47</v>
      </c>
      <c r="AL4435" s="3" t="s">
        <v>47</v>
      </c>
      <c r="AM4435" s="3" t="s">
        <v>47</v>
      </c>
      <c r="AN4435" s="3" t="s">
        <v>47</v>
      </c>
      <c r="AU4435" s="3">
        <v>0</v>
      </c>
      <c r="AV4435" s="3">
        <v>17</v>
      </c>
      <c r="AW4435" s="3">
        <v>1</v>
      </c>
      <c r="AX4435" s="3">
        <v>17</v>
      </c>
      <c r="AY4435" s="3">
        <v>100</v>
      </c>
      <c r="AZ4435" s="6" t="str">
        <f t="shared" si="487"/>
        <v>2438.5</v>
      </c>
      <c r="BC4435" s="12" t="s">
        <v>11193</v>
      </c>
      <c r="BJ4435" s="12">
        <f t="shared" si="488"/>
        <v>0</v>
      </c>
      <c r="BK4435" s="12">
        <f t="shared" si="489"/>
        <v>0</v>
      </c>
      <c r="CQ4435" s="3" t="str">
        <f>CONCATENATE(baseURL!$A$1,baseURL!$B$1,baseURL!$C$1,".",C4435,".",L4435,".pkl&amp;seq=",BC4435)</f>
        <v>http://proteomics.broadinstitute.org/millscripts/viewfeed.pl?side=xl&amp;cycle=1&amp;fixedMods=iaaC&amp;file=msdataSM/iPRG2012_nd/cpick_in/iPRG2012_nd.2438.5.4.pkl&amp;seq=LLNEPTAAALAYGLGAGKSEKER</v>
      </c>
    </row>
    <row r="4436" spans="1:95" x14ac:dyDescent="0.2">
      <c r="A4436" s="3">
        <v>5369</v>
      </c>
      <c r="B4436" s="2" t="s">
        <v>11310</v>
      </c>
      <c r="C4436" s="2" t="s">
        <v>11311</v>
      </c>
      <c r="D4436" s="3">
        <v>11677</v>
      </c>
      <c r="E4436" s="3">
        <v>11666</v>
      </c>
      <c r="F4436" s="3">
        <v>51205</v>
      </c>
      <c r="G4436" s="3">
        <v>14103</v>
      </c>
      <c r="H4436" s="3">
        <v>41.724400000000003</v>
      </c>
      <c r="I4436" s="30">
        <v>604.30235000000005</v>
      </c>
      <c r="J4436" s="30">
        <v>604.39729709999995</v>
      </c>
      <c r="K4436" s="30">
        <v>-9.4950000000000007E-2</v>
      </c>
      <c r="L4436" s="3">
        <v>2</v>
      </c>
      <c r="M4436" s="3">
        <v>2</v>
      </c>
      <c r="N4436" s="10">
        <f t="shared" si="483"/>
        <v>1</v>
      </c>
      <c r="O4436" s="35">
        <v>2</v>
      </c>
      <c r="P4436" s="17"/>
      <c r="Q4436" s="40">
        <v>1207.7885000000001</v>
      </c>
      <c r="R4436" s="40">
        <v>604.39788999999996</v>
      </c>
      <c r="S4436" s="18">
        <f t="shared" si="484"/>
        <v>-158.07467494619226</v>
      </c>
      <c r="T4436" s="18">
        <f t="shared" si="485"/>
        <v>-0.98097629032938283</v>
      </c>
      <c r="U4436" s="18">
        <f t="shared" si="486"/>
        <v>-1.1416320463382492</v>
      </c>
      <c r="V4436" s="30">
        <v>604.3972</v>
      </c>
      <c r="W4436" s="3" t="s">
        <v>47</v>
      </c>
      <c r="X4436" s="3" t="s">
        <v>47</v>
      </c>
      <c r="Y4436" s="3" t="s">
        <v>47</v>
      </c>
      <c r="Z4436" s="3" t="s">
        <v>47</v>
      </c>
      <c r="AA4436" s="3" t="s">
        <v>48</v>
      </c>
      <c r="AB4436" s="12" t="s">
        <v>47</v>
      </c>
      <c r="AC4436" s="3" t="s">
        <v>47</v>
      </c>
      <c r="AD4436" s="3" t="s">
        <v>47</v>
      </c>
      <c r="AE4436" s="3" t="s">
        <v>47</v>
      </c>
      <c r="AF4436" s="3" t="s">
        <v>47</v>
      </c>
      <c r="AG4436" s="3" t="s">
        <v>52</v>
      </c>
      <c r="AH4436" s="3" t="s">
        <v>47</v>
      </c>
      <c r="AI4436" s="3" t="s">
        <v>47</v>
      </c>
      <c r="AJ4436" s="3" t="s">
        <v>48</v>
      </c>
      <c r="AK4436" s="3" t="s">
        <v>47</v>
      </c>
      <c r="AL4436" s="3" t="s">
        <v>47</v>
      </c>
      <c r="AM4436" s="3" t="s">
        <v>47</v>
      </c>
      <c r="AN4436" s="3" t="s">
        <v>47</v>
      </c>
      <c r="AU4436" s="3">
        <v>0</v>
      </c>
      <c r="AV4436" s="3">
        <v>15</v>
      </c>
      <c r="AW4436" s="3">
        <v>1</v>
      </c>
      <c r="AX4436" s="3">
        <v>15</v>
      </c>
      <c r="AY4436" s="3">
        <v>100</v>
      </c>
      <c r="AZ4436" s="6" t="str">
        <f t="shared" si="487"/>
        <v>2438.6</v>
      </c>
      <c r="BC4436" s="12" t="s">
        <v>11296</v>
      </c>
      <c r="BJ4436" s="12">
        <f t="shared" si="488"/>
        <v>0</v>
      </c>
      <c r="BK4436" s="12">
        <f t="shared" si="489"/>
        <v>0</v>
      </c>
      <c r="CQ4436" s="3" t="str">
        <f>CONCATENATE(baseURL!$A$1,baseURL!$B$1,baseURL!$C$1,".",C4436,".",L4436,".pkl&amp;seq=",BC4436)</f>
        <v>http://proteomics.broadinstitute.org/millscripts/viewfeed.pl?side=xl&amp;cycle=1&amp;fixedMods=iaaC&amp;file=msdataSM/iPRG2012_nd/cpick_in/iPRG2012_nd.2438.6.2.pkl&amp;seq=LGLKQLPGLLR</v>
      </c>
    </row>
    <row r="4437" spans="1:95" x14ac:dyDescent="0.2">
      <c r="A4437" s="3">
        <v>6444</v>
      </c>
      <c r="B4437" s="2" t="s">
        <v>11312</v>
      </c>
      <c r="C4437" s="2" t="s">
        <v>11300</v>
      </c>
      <c r="D4437" s="3">
        <v>11679</v>
      </c>
      <c r="E4437" s="3">
        <v>11668</v>
      </c>
      <c r="F4437" s="3">
        <v>51207</v>
      </c>
      <c r="G4437" s="3">
        <v>14105</v>
      </c>
      <c r="H4437" s="3">
        <v>41.727800000000002</v>
      </c>
      <c r="I4437" s="30">
        <v>734.00000999999997</v>
      </c>
      <c r="J4437" s="30">
        <v>733.99671409999996</v>
      </c>
      <c r="K4437" s="30">
        <v>3.3E-3</v>
      </c>
      <c r="L4437" s="3">
        <v>3</v>
      </c>
      <c r="M4437" s="3">
        <v>3</v>
      </c>
      <c r="N4437" s="10">
        <f t="shared" si="483"/>
        <v>1</v>
      </c>
      <c r="O4437" s="35">
        <v>3</v>
      </c>
      <c r="P4437" s="17"/>
      <c r="Q4437" s="40">
        <v>2199.9763899999998</v>
      </c>
      <c r="R4437" s="40">
        <v>733.99698000000001</v>
      </c>
      <c r="S4437" s="18">
        <f t="shared" si="484"/>
        <v>4.1280823798035291</v>
      </c>
      <c r="T4437" s="18">
        <f t="shared" si="485"/>
        <v>-0.36226307095281796</v>
      </c>
      <c r="U4437" s="18">
        <f t="shared" si="486"/>
        <v>-0.10899227409000115</v>
      </c>
      <c r="V4437" s="30">
        <v>733.99689999999998</v>
      </c>
      <c r="W4437" s="3" t="s">
        <v>47</v>
      </c>
      <c r="X4437" s="3" t="s">
        <v>47</v>
      </c>
      <c r="Y4437" s="3" t="s">
        <v>47</v>
      </c>
      <c r="Z4437" s="3" t="s">
        <v>47</v>
      </c>
      <c r="AA4437" s="3" t="s">
        <v>47</v>
      </c>
      <c r="AB4437" s="12" t="s">
        <v>47</v>
      </c>
      <c r="AC4437" s="3" t="s">
        <v>47</v>
      </c>
      <c r="AD4437" s="3" t="s">
        <v>47</v>
      </c>
      <c r="AE4437" s="3" t="s">
        <v>47</v>
      </c>
      <c r="AF4437" s="3" t="s">
        <v>47</v>
      </c>
      <c r="AG4437" s="3" t="s">
        <v>47</v>
      </c>
      <c r="AH4437" s="3" t="s">
        <v>47</v>
      </c>
      <c r="AI4437" s="3" t="s">
        <v>47</v>
      </c>
      <c r="AJ4437" s="3" t="s">
        <v>47</v>
      </c>
      <c r="AK4437" s="3" t="s">
        <v>47</v>
      </c>
      <c r="AL4437" s="3" t="s">
        <v>47</v>
      </c>
      <c r="AU4437" s="3">
        <v>0</v>
      </c>
      <c r="AV4437" s="3">
        <v>16</v>
      </c>
      <c r="AW4437" s="3">
        <v>1</v>
      </c>
      <c r="AX4437" s="3">
        <v>16</v>
      </c>
      <c r="AY4437" s="3">
        <v>100</v>
      </c>
      <c r="AZ4437" s="6" t="str">
        <f t="shared" si="487"/>
        <v>2438.8</v>
      </c>
      <c r="BC4437" s="12" t="s">
        <v>10254</v>
      </c>
      <c r="BJ4437" s="12">
        <f t="shared" si="488"/>
        <v>0</v>
      </c>
      <c r="BK4437" s="12">
        <f t="shared" si="489"/>
        <v>0</v>
      </c>
      <c r="CQ4437" s="3" t="str">
        <f>CONCATENATE(baseURL!$A$1,baseURL!$B$1,baseURL!$C$1,".",C4437,".",L4437,".pkl&amp;seq=",BC4437)</f>
        <v>http://proteomics.broadinstitute.org/millscripts/viewfeed.pl?side=xl&amp;cycle=1&amp;fixedMods=iaaC&amp;file=msdataSM/iPRG2012_nd/cpick_in/iPRG2012_nd.2438.8.3.pkl&amp;seq=TSSGNEMPPQDAEGWFYKR</v>
      </c>
    </row>
    <row r="4438" spans="1:95" x14ac:dyDescent="0.2">
      <c r="A4438" s="3">
        <v>5572</v>
      </c>
      <c r="B4438" s="2" t="s">
        <v>11304</v>
      </c>
      <c r="C4438" s="2" t="s">
        <v>11302</v>
      </c>
      <c r="D4438" s="3">
        <v>11680</v>
      </c>
      <c r="E4438" s="3">
        <v>11669</v>
      </c>
      <c r="F4438" s="3">
        <v>51208</v>
      </c>
      <c r="G4438" s="3">
        <v>14106</v>
      </c>
      <c r="H4438" s="3">
        <v>41.729399999999998</v>
      </c>
      <c r="I4438" s="30">
        <v>814.35672999999997</v>
      </c>
      <c r="J4438" s="30">
        <v>814.35527509999997</v>
      </c>
      <c r="K4438" s="30">
        <v>1.4499999999999999E-3</v>
      </c>
      <c r="L4438" s="3">
        <v>2</v>
      </c>
      <c r="M4438" s="3">
        <v>2</v>
      </c>
      <c r="N4438" s="10">
        <f t="shared" si="483"/>
        <v>1</v>
      </c>
      <c r="O4438" s="35">
        <v>2</v>
      </c>
      <c r="P4438" s="17"/>
      <c r="Q4438" s="40">
        <v>1627.7057</v>
      </c>
      <c r="R4438" s="40">
        <v>814.35649000000001</v>
      </c>
      <c r="S4438" s="18">
        <f t="shared" si="484"/>
        <v>0.29471122648324743</v>
      </c>
      <c r="T4438" s="18">
        <f t="shared" si="485"/>
        <v>-1.4918527880048245</v>
      </c>
      <c r="U4438" s="18">
        <f t="shared" si="486"/>
        <v>-1.584072842644112</v>
      </c>
      <c r="V4438" s="30">
        <v>814.35519999999997</v>
      </c>
      <c r="W4438" s="3" t="s">
        <v>47</v>
      </c>
      <c r="X4438" s="3" t="s">
        <v>47</v>
      </c>
      <c r="Y4438" s="3" t="s">
        <v>47</v>
      </c>
      <c r="Z4438" s="3" t="s">
        <v>47</v>
      </c>
      <c r="AA4438" s="3" t="s">
        <v>48</v>
      </c>
      <c r="AB4438" s="12" t="s">
        <v>47</v>
      </c>
      <c r="AC4438" s="3" t="s">
        <v>47</v>
      </c>
      <c r="AD4438" s="3" t="s">
        <v>47</v>
      </c>
      <c r="AE4438" s="3" t="s">
        <v>47</v>
      </c>
      <c r="AF4438" s="3" t="s">
        <v>47</v>
      </c>
      <c r="AG4438" s="3" t="s">
        <v>47</v>
      </c>
      <c r="AH4438" s="3" t="s">
        <v>47</v>
      </c>
      <c r="AI4438" s="3" t="s">
        <v>47</v>
      </c>
      <c r="AJ4438" s="3" t="s">
        <v>47</v>
      </c>
      <c r="AK4438" s="3" t="s">
        <v>47</v>
      </c>
      <c r="AL4438" s="3" t="s">
        <v>47</v>
      </c>
      <c r="AM4438" s="3" t="s">
        <v>47</v>
      </c>
      <c r="AU4438" s="3">
        <v>0</v>
      </c>
      <c r="AV4438" s="3">
        <v>16</v>
      </c>
      <c r="AW4438" s="3">
        <v>1</v>
      </c>
      <c r="AX4438" s="3">
        <v>16</v>
      </c>
      <c r="AY4438" s="3">
        <v>100</v>
      </c>
      <c r="AZ4438" s="6" t="str">
        <f t="shared" si="487"/>
        <v>2438.9</v>
      </c>
      <c r="BC4438" s="12" t="s">
        <v>11188</v>
      </c>
      <c r="BJ4438" s="12">
        <f t="shared" si="488"/>
        <v>0</v>
      </c>
      <c r="BK4438" s="12">
        <f t="shared" si="489"/>
        <v>0</v>
      </c>
      <c r="CQ4438" s="3" t="str">
        <f>CONCATENATE(baseURL!$A$1,baseURL!$B$1,baseURL!$C$1,".",C4438,".",L4438,".pkl&amp;seq=",BC4438)</f>
        <v>http://proteomics.broadinstitute.org/millscripts/viewfeed.pl?side=xl&amp;cycle=1&amp;fixedMods=iaaC&amp;file=msdataSM/iPRG2012_nd/cpick_in/iPRG2012_nd.2438.9.2.pkl&amp;seq=LMADDYGWDVTDAR</v>
      </c>
    </row>
    <row r="4439" spans="1:95" x14ac:dyDescent="0.2">
      <c r="A4439" s="3">
        <v>3627</v>
      </c>
      <c r="B4439" s="2" t="s">
        <v>11313</v>
      </c>
      <c r="C4439" s="2" t="s">
        <v>11304</v>
      </c>
      <c r="D4439" s="3">
        <v>11692</v>
      </c>
      <c r="E4439" s="3">
        <v>11681</v>
      </c>
      <c r="F4439" s="3">
        <v>51230</v>
      </c>
      <c r="G4439" s="3">
        <v>14119</v>
      </c>
      <c r="H4439" s="3">
        <v>41.748699999999999</v>
      </c>
      <c r="I4439" s="30">
        <v>593.33335</v>
      </c>
      <c r="J4439" s="30">
        <v>593.33335209999996</v>
      </c>
      <c r="K4439" s="30">
        <v>0</v>
      </c>
      <c r="L4439" s="3">
        <v>2</v>
      </c>
      <c r="M4439" s="3">
        <v>0</v>
      </c>
      <c r="N4439" s="10">
        <f t="shared" si="483"/>
        <v>1</v>
      </c>
      <c r="O4439" s="35">
        <v>2</v>
      </c>
      <c r="P4439" s="17"/>
      <c r="Q4439" s="40">
        <v>1185.65861</v>
      </c>
      <c r="R4439" s="40">
        <v>593.33294000000001</v>
      </c>
      <c r="S4439" s="18">
        <f t="shared" si="484"/>
        <v>0.6910116940212877</v>
      </c>
      <c r="T4439" s="18">
        <f t="shared" si="485"/>
        <v>0.69455102214386244</v>
      </c>
      <c r="U4439" s="18">
        <f t="shared" si="486"/>
        <v>0.43820253772811624</v>
      </c>
      <c r="V4439" s="30">
        <v>593.33320000000003</v>
      </c>
      <c r="W4439" s="3" t="s">
        <v>47</v>
      </c>
      <c r="X4439" s="3" t="s">
        <v>47</v>
      </c>
      <c r="Y4439" s="3" t="s">
        <v>47</v>
      </c>
      <c r="Z4439" s="3" t="s">
        <v>47</v>
      </c>
      <c r="AA4439" s="3" t="s">
        <v>47</v>
      </c>
      <c r="AB4439" s="12" t="s">
        <v>47</v>
      </c>
      <c r="AC4439" s="3" t="s">
        <v>47</v>
      </c>
      <c r="AE4439" s="3" t="s">
        <v>47</v>
      </c>
      <c r="AF4439" s="3" t="s">
        <v>47</v>
      </c>
      <c r="AH4439" s="3" t="s">
        <v>48</v>
      </c>
      <c r="AI4439" s="3" t="s">
        <v>47</v>
      </c>
      <c r="AU4439" s="3">
        <v>0</v>
      </c>
      <c r="AV4439" s="3">
        <v>10</v>
      </c>
      <c r="AW4439" s="3">
        <v>1</v>
      </c>
      <c r="AX4439" s="3">
        <v>10</v>
      </c>
      <c r="AY4439" s="3">
        <v>100</v>
      </c>
      <c r="AZ4439" s="6" t="str">
        <f t="shared" si="487"/>
        <v>2439.10</v>
      </c>
      <c r="BC4439" s="12" t="s">
        <v>11314</v>
      </c>
      <c r="BJ4439" s="12">
        <f t="shared" si="488"/>
        <v>0</v>
      </c>
      <c r="BK4439" s="12">
        <f t="shared" si="489"/>
        <v>0</v>
      </c>
      <c r="CQ4439" s="3" t="str">
        <f>CONCATENATE(baseURL!$A$1,baseURL!$B$1,baseURL!$C$1,".",C4439,".",L4439,".pkl&amp;seq=",BC4439)</f>
        <v>http://proteomics.broadinstitute.org/millscripts/viewfeed.pl?side=xl&amp;cycle=1&amp;fixedMods=iaaC&amp;file=msdataSM/iPRG2012_nd/cpick_in/iPRG2012_nd.2439.10.2.pkl&amp;seq=DAGALSGLNVLR</v>
      </c>
    </row>
    <row r="4440" spans="1:95" x14ac:dyDescent="0.2">
      <c r="A4440" s="3">
        <v>3561</v>
      </c>
      <c r="B4440" s="2" t="s">
        <v>11315</v>
      </c>
      <c r="C4440" s="2" t="s">
        <v>11305</v>
      </c>
      <c r="D4440" s="3">
        <v>11693</v>
      </c>
      <c r="E4440" s="3">
        <v>11682</v>
      </c>
      <c r="F4440" s="3">
        <v>51231</v>
      </c>
      <c r="G4440" s="3">
        <v>14120</v>
      </c>
      <c r="H4440" s="3">
        <v>41.749499999999998</v>
      </c>
      <c r="I4440" s="30">
        <v>615.38820999999996</v>
      </c>
      <c r="J4440" s="30">
        <v>615.63516800000002</v>
      </c>
      <c r="K4440" s="30">
        <v>-0.24696000000000001</v>
      </c>
      <c r="L4440" s="3">
        <v>0</v>
      </c>
      <c r="M4440" s="3">
        <v>3</v>
      </c>
      <c r="N4440" s="10">
        <f t="shared" si="483"/>
        <v>1</v>
      </c>
      <c r="O4440" s="35">
        <v>3</v>
      </c>
      <c r="P4440" s="17"/>
      <c r="Q4440" s="40">
        <v>1844.8912499999999</v>
      </c>
      <c r="R4440" s="40">
        <v>615.63526999999999</v>
      </c>
      <c r="S4440" s="18">
        <f t="shared" si="484"/>
        <v>-401.30904130952916</v>
      </c>
      <c r="T4440" s="18">
        <f t="shared" si="485"/>
        <v>-0.1656825151844345</v>
      </c>
      <c r="U4440" s="18">
        <f t="shared" si="486"/>
        <v>-0.11370368682248148</v>
      </c>
      <c r="V4440" s="30">
        <v>615.63520000000005</v>
      </c>
      <c r="W4440" s="3" t="s">
        <v>47</v>
      </c>
      <c r="X4440" s="3" t="s">
        <v>47</v>
      </c>
      <c r="Y4440" s="3" t="s">
        <v>47</v>
      </c>
      <c r="Z4440" s="3" t="s">
        <v>47</v>
      </c>
      <c r="AA4440" s="3" t="s">
        <v>47</v>
      </c>
      <c r="AB4440" s="12" t="s">
        <v>47</v>
      </c>
      <c r="AC4440" s="3" t="s">
        <v>47</v>
      </c>
      <c r="AD4440" s="3" t="s">
        <v>47</v>
      </c>
      <c r="AE4440" s="3" t="s">
        <v>47</v>
      </c>
      <c r="AF4440" s="3" t="s">
        <v>47</v>
      </c>
      <c r="AH4440" s="3" t="s">
        <v>47</v>
      </c>
      <c r="AI4440" s="3" t="s">
        <v>47</v>
      </c>
      <c r="AK4440" s="3" t="s">
        <v>47</v>
      </c>
      <c r="AL4440" s="3" t="s">
        <v>47</v>
      </c>
      <c r="AM4440" s="3" t="s">
        <v>47</v>
      </c>
      <c r="AN4440" s="3" t="s">
        <v>47</v>
      </c>
      <c r="AU4440" s="3">
        <v>0</v>
      </c>
      <c r="AV4440" s="3">
        <v>16</v>
      </c>
      <c r="AW4440" s="3">
        <v>1</v>
      </c>
      <c r="AX4440" s="3">
        <v>16</v>
      </c>
      <c r="AY4440" s="3">
        <v>100</v>
      </c>
      <c r="AZ4440" s="6" t="str">
        <f t="shared" si="487"/>
        <v>2439.11</v>
      </c>
      <c r="BC4440" s="12" t="s">
        <v>11316</v>
      </c>
      <c r="BJ4440" s="12">
        <f t="shared" si="488"/>
        <v>0</v>
      </c>
      <c r="BK4440" s="12">
        <f t="shared" si="489"/>
        <v>0</v>
      </c>
      <c r="CQ4440" s="3" t="str">
        <f>CONCATENATE(baseURL!$A$1,baseURL!$B$1,baseURL!$C$1,".",C4440,".",L4440,".pkl&amp;seq=",BC4440)</f>
        <v>http://proteomics.broadinstitute.org/millscripts/viewfeed.pl?side=xl&amp;cycle=1&amp;fixedMods=iaaC&amp;file=msdataSM/iPRG2012_nd/cpick_in/iPRG2012_nd.2439.11.0.pkl&amp;seq=EAFSLFDKDGDGTLTTK</v>
      </c>
    </row>
    <row r="4441" spans="1:95" x14ac:dyDescent="0.2">
      <c r="A4441" s="3">
        <v>3191</v>
      </c>
      <c r="B4441" s="2" t="s">
        <v>11317</v>
      </c>
      <c r="C4441" s="2" t="s">
        <v>11318</v>
      </c>
      <c r="D4441" s="3">
        <v>11696</v>
      </c>
      <c r="E4441" s="3">
        <v>11685</v>
      </c>
      <c r="F4441" s="3">
        <v>51234</v>
      </c>
      <c r="G4441" s="3">
        <v>14123</v>
      </c>
      <c r="H4441" s="3">
        <v>41.753700000000002</v>
      </c>
      <c r="I4441" s="30">
        <v>654.68084999999996</v>
      </c>
      <c r="J4441" s="30">
        <v>654.34387189999995</v>
      </c>
      <c r="K4441" s="30">
        <v>0.33698</v>
      </c>
      <c r="L4441" s="3">
        <v>3</v>
      </c>
      <c r="M4441" s="3">
        <v>3</v>
      </c>
      <c r="N4441" s="10">
        <f t="shared" si="483"/>
        <v>1</v>
      </c>
      <c r="O4441" s="35">
        <v>3</v>
      </c>
      <c r="P4441" s="17"/>
      <c r="Q4441" s="40">
        <v>1961.0160699999999</v>
      </c>
      <c r="R4441" s="40">
        <v>654.34353999999996</v>
      </c>
      <c r="S4441" s="18">
        <f t="shared" si="484"/>
        <v>515.49374201814885</v>
      </c>
      <c r="T4441" s="18">
        <f t="shared" si="485"/>
        <v>0.50722591376381132</v>
      </c>
      <c r="U4441" s="18">
        <f t="shared" si="486"/>
        <v>0.39734479540469542</v>
      </c>
      <c r="V4441" s="30">
        <v>654.34379999999999</v>
      </c>
      <c r="W4441" s="3" t="s">
        <v>47</v>
      </c>
      <c r="X4441" s="3" t="s">
        <v>47</v>
      </c>
      <c r="Y4441" s="3" t="s">
        <v>47</v>
      </c>
      <c r="Z4441" s="3" t="s">
        <v>47</v>
      </c>
      <c r="AA4441" s="3" t="s">
        <v>47</v>
      </c>
      <c r="AB4441" s="12" t="s">
        <v>47</v>
      </c>
      <c r="AC4441" s="3" t="s">
        <v>52</v>
      </c>
      <c r="AE4441" s="3" t="s">
        <v>47</v>
      </c>
      <c r="AF4441" s="3" t="s">
        <v>48</v>
      </c>
      <c r="AG4441" s="3" t="s">
        <v>48</v>
      </c>
      <c r="AH4441" s="3" t="s">
        <v>47</v>
      </c>
      <c r="AK4441" s="3" t="s">
        <v>47</v>
      </c>
      <c r="AL4441" s="3" t="s">
        <v>48</v>
      </c>
      <c r="AM4441" s="3" t="s">
        <v>47</v>
      </c>
      <c r="AO4441" s="3" t="s">
        <v>48</v>
      </c>
      <c r="AP4441" s="3" t="s">
        <v>48</v>
      </c>
      <c r="AU4441" s="3">
        <v>0</v>
      </c>
      <c r="AV4441" s="3">
        <v>10</v>
      </c>
      <c r="AW4441" s="3">
        <v>3</v>
      </c>
      <c r="AX4441" s="3">
        <v>7</v>
      </c>
      <c r="AY4441" s="3">
        <v>70</v>
      </c>
      <c r="AZ4441" s="6" t="str">
        <f t="shared" si="487"/>
        <v>2439.14</v>
      </c>
      <c r="BB4441" s="12" t="s">
        <v>79</v>
      </c>
      <c r="BC4441" s="12" t="s">
        <v>11319</v>
      </c>
      <c r="BJ4441" s="12">
        <f t="shared" si="488"/>
        <v>0</v>
      </c>
      <c r="BK4441" s="12">
        <f t="shared" si="489"/>
        <v>0</v>
      </c>
      <c r="BT4441" s="3" t="s">
        <v>11320</v>
      </c>
      <c r="BV4441" s="3" t="s">
        <v>11321</v>
      </c>
      <c r="CI4441" s="3" t="s">
        <v>11321</v>
      </c>
      <c r="CQ4441" s="3" t="str">
        <f>CONCATENATE(baseURL!$A$1,baseURL!$B$1,"+Acetyl",baseURL!$C$1,".",C4441,".",L4441,".pkl&amp;seq=",BC4441)</f>
        <v>http://proteomics.broadinstitute.org/millscripts/viewfeed.pl?side=xl&amp;cycle=1&amp;fixedMods=iaaC+Acetyl&amp;file=msdataSM/iPRG2012_nd/cpick_in/iPRG2012_nd.2439.14.3.pkl&amp;seq=MENDKGQLVELYVPRK</v>
      </c>
    </row>
    <row r="4442" spans="1:95" x14ac:dyDescent="0.2">
      <c r="A4442" s="3">
        <v>6074</v>
      </c>
      <c r="B4442" s="2" t="s">
        <v>11322</v>
      </c>
      <c r="C4442" s="2" t="s">
        <v>11323</v>
      </c>
      <c r="D4442" s="3">
        <v>11697</v>
      </c>
      <c r="E4442" s="3">
        <v>11686</v>
      </c>
      <c r="F4442" s="3">
        <v>51235</v>
      </c>
      <c r="G4442" s="3">
        <v>14124</v>
      </c>
      <c r="H4442" s="3">
        <v>41.755299999999998</v>
      </c>
      <c r="I4442" s="30">
        <v>772.93539999999996</v>
      </c>
      <c r="J4442" s="30">
        <v>772.93665810000005</v>
      </c>
      <c r="K4442" s="30">
        <v>-1.2600000000000001E-3</v>
      </c>
      <c r="L4442" s="3">
        <v>2</v>
      </c>
      <c r="M4442" s="3">
        <v>2</v>
      </c>
      <c r="N4442" s="10">
        <f t="shared" si="483"/>
        <v>1</v>
      </c>
      <c r="O4442" s="35">
        <v>2</v>
      </c>
      <c r="P4442" s="17"/>
      <c r="Q4442" s="40">
        <v>1544.8682699999999</v>
      </c>
      <c r="R4442" s="40">
        <v>772.93777</v>
      </c>
      <c r="S4442" s="18">
        <f t="shared" si="484"/>
        <v>-3.0662235590346785</v>
      </c>
      <c r="T4442" s="18">
        <f t="shared" si="485"/>
        <v>-1.4385375422335909</v>
      </c>
      <c r="U4442" s="18">
        <f t="shared" si="486"/>
        <v>-1.513705301271397</v>
      </c>
      <c r="V4442" s="30">
        <v>772.9366</v>
      </c>
      <c r="W4442" s="3" t="s">
        <v>47</v>
      </c>
      <c r="X4442" s="3" t="s">
        <v>47</v>
      </c>
      <c r="Y4442" s="3" t="s">
        <v>47</v>
      </c>
      <c r="Z4442" s="3" t="s">
        <v>47</v>
      </c>
      <c r="AA4442" s="3" t="s">
        <v>47</v>
      </c>
      <c r="AB4442" s="12" t="s">
        <v>47</v>
      </c>
      <c r="AC4442" s="3" t="s">
        <v>47</v>
      </c>
      <c r="AD4442" s="3" t="s">
        <v>47</v>
      </c>
      <c r="AE4442" s="3" t="s">
        <v>48</v>
      </c>
      <c r="AF4442" s="3" t="s">
        <v>47</v>
      </c>
      <c r="AG4442" s="3" t="s">
        <v>48</v>
      </c>
      <c r="AH4442" s="3" t="s">
        <v>47</v>
      </c>
      <c r="AI4442" s="3" t="s">
        <v>47</v>
      </c>
      <c r="AK4442" s="3" t="s">
        <v>52</v>
      </c>
      <c r="AL4442" s="3" t="s">
        <v>48</v>
      </c>
      <c r="AU4442" s="3">
        <v>0</v>
      </c>
      <c r="AV4442" s="3">
        <v>11</v>
      </c>
      <c r="AW4442" s="3">
        <v>1</v>
      </c>
      <c r="AX4442" s="3">
        <v>11</v>
      </c>
      <c r="AY4442" s="3">
        <v>100</v>
      </c>
      <c r="AZ4442" s="6" t="str">
        <f t="shared" si="487"/>
        <v>2439.15</v>
      </c>
      <c r="BC4442" s="12" t="s">
        <v>11324</v>
      </c>
      <c r="BJ4442" s="12">
        <f t="shared" si="488"/>
        <v>0</v>
      </c>
      <c r="BK4442" s="12">
        <f t="shared" si="489"/>
        <v>0</v>
      </c>
      <c r="CQ4442" s="3" t="str">
        <f>CONCATENATE(baseURL!$A$1,baseURL!$B$1,baseURL!$C$1,".",C4442,".",L4442,".pkl&amp;seq=",BC4442)</f>
        <v>http://proteomics.broadinstitute.org/millscripts/viewfeed.pl?side=xl&amp;cycle=1&amp;fixedMods=iaaC&amp;file=msdataSM/iPRG2012_nd/cpick_in/iPRG2012_nd.2439.15.2.pkl&amp;seq=QGKLEVPGYVDLVK</v>
      </c>
    </row>
    <row r="4443" spans="1:95" x14ac:dyDescent="0.2">
      <c r="A4443" s="3">
        <v>1582</v>
      </c>
      <c r="B4443" s="2" t="s">
        <v>11325</v>
      </c>
      <c r="C4443" s="2" t="s">
        <v>11326</v>
      </c>
      <c r="D4443" s="3">
        <v>11698</v>
      </c>
      <c r="E4443" s="3">
        <v>11687</v>
      </c>
      <c r="F4443" s="3">
        <v>51236</v>
      </c>
      <c r="G4443" s="3">
        <v>14125</v>
      </c>
      <c r="H4443" s="3">
        <v>41.756999999999998</v>
      </c>
      <c r="I4443" s="30">
        <v>890.89538000000005</v>
      </c>
      <c r="J4443" s="30">
        <v>890.89357089999999</v>
      </c>
      <c r="K4443" s="30">
        <v>1.81E-3</v>
      </c>
      <c r="L4443" s="3">
        <v>2</v>
      </c>
      <c r="M4443" s="3">
        <v>2</v>
      </c>
      <c r="N4443" s="10">
        <f t="shared" si="483"/>
        <v>1</v>
      </c>
      <c r="O4443" s="35">
        <v>2</v>
      </c>
      <c r="Q4443" s="40">
        <v>1780.7813100000001</v>
      </c>
      <c r="R4443" s="40">
        <v>890.89428999999996</v>
      </c>
      <c r="S4443" s="18">
        <f t="shared" si="484"/>
        <v>1.223489714015549</v>
      </c>
      <c r="T4443" s="18">
        <f t="shared" si="485"/>
        <v>-0.80716647086079141</v>
      </c>
      <c r="U4443" s="18">
        <f t="shared" si="486"/>
        <v>-1.7847235275968323</v>
      </c>
      <c r="V4443" s="30">
        <v>890.89269999999999</v>
      </c>
      <c r="X4443" s="3" t="s">
        <v>47</v>
      </c>
      <c r="Y4443" s="3" t="s">
        <v>48</v>
      </c>
      <c r="AB4443" s="12" t="s">
        <v>48</v>
      </c>
      <c r="AC4443" s="3" t="s">
        <v>52</v>
      </c>
      <c r="AD4443" s="3" t="s">
        <v>47</v>
      </c>
      <c r="AI4443" s="3" t="s">
        <v>52</v>
      </c>
      <c r="AJ4443" s="3" t="s">
        <v>47</v>
      </c>
      <c r="AL4443" s="3" t="s">
        <v>52</v>
      </c>
      <c r="AU4443" s="3">
        <v>0</v>
      </c>
      <c r="AV4443" s="3">
        <v>3</v>
      </c>
      <c r="AW4443" s="3">
        <v>2</v>
      </c>
      <c r="AX4443" s="3">
        <v>2</v>
      </c>
      <c r="AY4443" s="3">
        <v>66.67</v>
      </c>
      <c r="AZ4443" s="6" t="str">
        <f t="shared" si="487"/>
        <v>2439.16</v>
      </c>
      <c r="BC4443" s="12" t="s">
        <v>11327</v>
      </c>
      <c r="BF4443" s="12" t="s">
        <v>3182</v>
      </c>
      <c r="BJ4443" s="12">
        <f t="shared" si="488"/>
        <v>0</v>
      </c>
      <c r="BK4443" s="12">
        <f t="shared" si="489"/>
        <v>0</v>
      </c>
      <c r="CF4443" s="3" t="s">
        <v>9430</v>
      </c>
      <c r="CQ4443" s="3" t="str">
        <f>CONCATENATE(baseURL!$A$1,baseURL!$B$1,baseURL!$C$1,".",C4443,".",L4443,".pkl&amp;seq=",BC4443,"&amp;varMods=Formyl-STY")</f>
        <v>http://proteomics.broadinstitute.org/millscripts/viewfeed.pl?side=xl&amp;cycle=1&amp;fixedMods=iaaC&amp;file=msdataSM/iPRG2012_nd/cpick_in/iPRG2012_nd.2439.16.2.pkl&amp;seq=LVSWYDNEYGYsTR&amp;varMods=Formyl-STY</v>
      </c>
    </row>
    <row r="4444" spans="1:95" x14ac:dyDescent="0.2">
      <c r="A4444" s="3">
        <v>7042</v>
      </c>
      <c r="B4444" s="2" t="s">
        <v>11328</v>
      </c>
      <c r="C4444" s="2" t="s">
        <v>11329</v>
      </c>
      <c r="D4444" s="3">
        <v>11690</v>
      </c>
      <c r="E4444" s="3">
        <v>11679</v>
      </c>
      <c r="F4444" s="3">
        <v>51228</v>
      </c>
      <c r="G4444" s="3">
        <v>14117</v>
      </c>
      <c r="H4444" s="3">
        <v>41.747</v>
      </c>
      <c r="I4444" s="30">
        <v>573.29783999999995</v>
      </c>
      <c r="J4444" s="30">
        <v>574.03305620000003</v>
      </c>
      <c r="K4444" s="30">
        <v>-0.73521999999999998</v>
      </c>
      <c r="L4444" s="3">
        <v>0</v>
      </c>
      <c r="M4444" s="3">
        <v>3</v>
      </c>
      <c r="N4444" s="10">
        <f t="shared" si="483"/>
        <v>1</v>
      </c>
      <c r="O4444" s="35">
        <v>3</v>
      </c>
      <c r="P4444" s="17"/>
      <c r="Q4444" s="40">
        <v>1720.0843500000001</v>
      </c>
      <c r="R4444" s="40">
        <v>574.03296999999998</v>
      </c>
      <c r="S4444" s="18">
        <f t="shared" si="484"/>
        <v>-1280.640726960381</v>
      </c>
      <c r="T4444" s="18">
        <f t="shared" si="485"/>
        <v>0.1501655907590366</v>
      </c>
      <c r="U4444" s="18">
        <f t="shared" si="486"/>
        <v>0.22646782816820099</v>
      </c>
      <c r="V4444" s="30">
        <v>574.03309999999999</v>
      </c>
      <c r="X4444" s="3" t="s">
        <v>47</v>
      </c>
      <c r="Y4444" s="3" t="s">
        <v>47</v>
      </c>
      <c r="AB4444" s="12" t="s">
        <v>47</v>
      </c>
      <c r="AC4444" s="3" t="s">
        <v>47</v>
      </c>
      <c r="AI4444" s="3" t="s">
        <v>47</v>
      </c>
      <c r="AK4444" s="3" t="s">
        <v>52</v>
      </c>
      <c r="AU4444" s="3">
        <v>0</v>
      </c>
      <c r="AV4444" s="3">
        <v>5</v>
      </c>
      <c r="AW4444" s="3">
        <v>1</v>
      </c>
      <c r="AX4444" s="3">
        <v>5</v>
      </c>
      <c r="AY4444" s="3">
        <v>100</v>
      </c>
      <c r="AZ4444" s="6" t="str">
        <f t="shared" si="487"/>
        <v>2439.8</v>
      </c>
      <c r="BC4444" s="12" t="s">
        <v>11206</v>
      </c>
      <c r="BJ4444" s="12">
        <f t="shared" si="488"/>
        <v>0</v>
      </c>
      <c r="BK4444" s="12">
        <f t="shared" si="489"/>
        <v>0</v>
      </c>
      <c r="CQ4444" s="3" t="str">
        <f>CONCATENATE(baseURL!$A$1,baseURL!$B$1,baseURL!$C$1,".",C4444,".",L4444,".pkl&amp;seq=",BC4444)</f>
        <v>http://proteomics.broadinstitute.org/millscripts/viewfeed.pl?side=xl&amp;cycle=1&amp;fixedMods=iaaC&amp;file=msdataSM/iPRG2012_nd/cpick_in/iPRG2012_nd.2439.8.0.pkl&amp;seq=KLLQSLPPTLKVNRL</v>
      </c>
    </row>
    <row r="4445" spans="1:95" x14ac:dyDescent="0.2">
      <c r="A4445" s="3">
        <v>6308</v>
      </c>
      <c r="B4445" s="2" t="s">
        <v>11333</v>
      </c>
      <c r="C4445" s="2" t="s">
        <v>11317</v>
      </c>
      <c r="D4445" s="3">
        <v>11713</v>
      </c>
      <c r="E4445" s="3">
        <v>11701</v>
      </c>
      <c r="F4445" s="3">
        <v>51256</v>
      </c>
      <c r="G4445" s="3">
        <v>14140</v>
      </c>
      <c r="H4445" s="3">
        <v>41.777999999999999</v>
      </c>
      <c r="I4445" s="30">
        <v>652.85310000000004</v>
      </c>
      <c r="J4445" s="30">
        <v>652.85322859999997</v>
      </c>
      <c r="K4445" s="30">
        <v>-1.2999999999999999E-4</v>
      </c>
      <c r="L4445" s="3">
        <v>2</v>
      </c>
      <c r="M4445" s="3">
        <v>2</v>
      </c>
      <c r="N4445" s="10">
        <f t="shared" si="483"/>
        <v>1</v>
      </c>
      <c r="O4445" s="35">
        <v>2</v>
      </c>
      <c r="P4445" s="17"/>
      <c r="Q4445" s="40">
        <v>1304.69975</v>
      </c>
      <c r="R4445" s="40">
        <v>652.85351000000003</v>
      </c>
      <c r="S4445" s="18">
        <f t="shared" si="484"/>
        <v>-0.6280122473233406</v>
      </c>
      <c r="T4445" s="18">
        <f t="shared" si="485"/>
        <v>-0.43103084497869021</v>
      </c>
      <c r="U4445" s="18">
        <f t="shared" si="486"/>
        <v>-0.6280122473233406</v>
      </c>
      <c r="V4445" s="30">
        <v>652.85310000000004</v>
      </c>
      <c r="W4445" s="3" t="s">
        <v>47</v>
      </c>
      <c r="X4445" s="3" t="s">
        <v>47</v>
      </c>
      <c r="Y4445" s="3" t="s">
        <v>47</v>
      </c>
      <c r="Z4445" s="3" t="s">
        <v>47</v>
      </c>
      <c r="AA4445" s="3" t="s">
        <v>47</v>
      </c>
      <c r="AB4445" s="12" t="s">
        <v>47</v>
      </c>
      <c r="AC4445" s="3" t="s">
        <v>47</v>
      </c>
      <c r="AD4445" s="3" t="s">
        <v>47</v>
      </c>
      <c r="AE4445" s="3" t="s">
        <v>47</v>
      </c>
      <c r="AF4445" s="3" t="s">
        <v>48</v>
      </c>
      <c r="AG4445" s="3" t="s">
        <v>47</v>
      </c>
      <c r="AH4445" s="3" t="s">
        <v>47</v>
      </c>
      <c r="AI4445" s="3" t="s">
        <v>47</v>
      </c>
      <c r="AJ4445" s="3" t="s">
        <v>47</v>
      </c>
      <c r="AL4445" s="3" t="s">
        <v>47</v>
      </c>
      <c r="AU4445" s="3">
        <v>0</v>
      </c>
      <c r="AV4445" s="3">
        <v>14</v>
      </c>
      <c r="AW4445" s="3">
        <v>1</v>
      </c>
      <c r="AX4445" s="3">
        <v>14</v>
      </c>
      <c r="AY4445" s="3">
        <v>100</v>
      </c>
      <c r="AZ4445" s="6" t="str">
        <f t="shared" si="487"/>
        <v>2440.15</v>
      </c>
      <c r="BC4445" s="12" t="s">
        <v>10990</v>
      </c>
      <c r="BJ4445" s="12">
        <f t="shared" si="488"/>
        <v>0</v>
      </c>
      <c r="BK4445" s="12">
        <f t="shared" si="489"/>
        <v>0</v>
      </c>
      <c r="CQ4445" s="3" t="str">
        <f>CONCATENATE(baseURL!$A$1,baseURL!$B$1,baseURL!$C$1,".",C4445,".",L4445,".pkl&amp;seq=",BC4445)</f>
        <v>http://proteomics.broadinstitute.org/millscripts/viewfeed.pl?side=xl&amp;cycle=1&amp;fixedMods=iaaC&amp;file=msdataSM/iPRG2012_nd/cpick_in/iPRG2012_nd.2440.15.2.pkl&amp;seq=LTLPGPYAYGPR</v>
      </c>
    </row>
    <row r="4446" spans="1:95" x14ac:dyDescent="0.2">
      <c r="A4446" s="3">
        <v>7317</v>
      </c>
      <c r="B4446" s="2" t="s">
        <v>11334</v>
      </c>
      <c r="C4446" s="2" t="s">
        <v>11335</v>
      </c>
      <c r="D4446" s="3">
        <v>11700</v>
      </c>
      <c r="E4446" s="3">
        <v>11689</v>
      </c>
      <c r="F4446" s="3">
        <v>51243</v>
      </c>
      <c r="G4446" s="3">
        <v>14128</v>
      </c>
      <c r="H4446" s="3">
        <v>41.766300000000001</v>
      </c>
      <c r="I4446" s="30">
        <v>431.02769000000001</v>
      </c>
      <c r="J4446" s="30">
        <v>430.77684410000001</v>
      </c>
      <c r="K4446" s="30">
        <v>0.25085000000000002</v>
      </c>
      <c r="L4446" s="3">
        <v>0</v>
      </c>
      <c r="M4446" s="3">
        <v>4</v>
      </c>
      <c r="N4446" s="10">
        <f t="shared" si="483"/>
        <v>1</v>
      </c>
      <c r="O4446" s="35">
        <v>4</v>
      </c>
      <c r="P4446" s="17"/>
      <c r="Q4446" s="40">
        <v>1720.0843500000001</v>
      </c>
      <c r="R4446" s="40">
        <v>430.77654999999999</v>
      </c>
      <c r="S4446" s="18">
        <f t="shared" si="484"/>
        <v>582.99366574160263</v>
      </c>
      <c r="T4446" s="18">
        <f t="shared" si="485"/>
        <v>0.68272054274813865</v>
      </c>
      <c r="U4446" s="18">
        <f t="shared" si="486"/>
        <v>-0.11606945639786793</v>
      </c>
      <c r="V4446" s="30">
        <v>430.7765</v>
      </c>
      <c r="W4446" s="3" t="s">
        <v>47</v>
      </c>
      <c r="X4446" s="3" t="s">
        <v>47</v>
      </c>
      <c r="Y4446" s="3" t="s">
        <v>47</v>
      </c>
      <c r="AA4446" s="3" t="s">
        <v>47</v>
      </c>
      <c r="AB4446" s="12" t="s">
        <v>47</v>
      </c>
      <c r="AC4446" s="3" t="s">
        <v>47</v>
      </c>
      <c r="AF4446" s="3" t="s">
        <v>47</v>
      </c>
      <c r="AI4446" s="3" t="s">
        <v>47</v>
      </c>
      <c r="AU4446" s="3">
        <v>0</v>
      </c>
      <c r="AV4446" s="3">
        <v>8</v>
      </c>
      <c r="AW4446" s="3">
        <v>1</v>
      </c>
      <c r="AX4446" s="3">
        <v>8</v>
      </c>
      <c r="AY4446" s="3">
        <v>100</v>
      </c>
      <c r="AZ4446" s="6" t="str">
        <f t="shared" si="487"/>
        <v>2440.2</v>
      </c>
      <c r="BC4446" s="12" t="s">
        <v>11206</v>
      </c>
      <c r="BJ4446" s="12">
        <f t="shared" si="488"/>
        <v>0</v>
      </c>
      <c r="BK4446" s="12">
        <f t="shared" si="489"/>
        <v>0</v>
      </c>
      <c r="CQ4446" s="3" t="str">
        <f>CONCATENATE(baseURL!$A$1,baseURL!$B$1,baseURL!$C$1,".",C4446,".",L4446,".pkl&amp;seq=",BC4446)</f>
        <v>http://proteomics.broadinstitute.org/millscripts/viewfeed.pl?side=xl&amp;cycle=1&amp;fixedMods=iaaC&amp;file=msdataSM/iPRG2012_nd/cpick_in/iPRG2012_nd.2440.2.0.pkl&amp;seq=KLLQSLPPTLKVNRL</v>
      </c>
    </row>
    <row r="4447" spans="1:95" x14ac:dyDescent="0.2">
      <c r="A4447" s="3">
        <v>2266</v>
      </c>
      <c r="B4447" s="2" t="s">
        <v>11336</v>
      </c>
      <c r="C4447" s="2" t="s">
        <v>11337</v>
      </c>
      <c r="D4447" s="3">
        <v>11702</v>
      </c>
      <c r="E4447" s="3">
        <v>11691</v>
      </c>
      <c r="F4447" s="3">
        <v>51245</v>
      </c>
      <c r="G4447" s="3">
        <v>14130</v>
      </c>
      <c r="H4447" s="3">
        <v>41.768000000000001</v>
      </c>
      <c r="I4447" s="30">
        <v>460.27334999999999</v>
      </c>
      <c r="J4447" s="30">
        <v>459.93880689999997</v>
      </c>
      <c r="K4447" s="30">
        <v>0.33454</v>
      </c>
      <c r="L4447" s="3">
        <v>0</v>
      </c>
      <c r="M4447" s="3">
        <v>3</v>
      </c>
      <c r="N4447" s="10">
        <f t="shared" si="483"/>
        <v>1</v>
      </c>
      <c r="O4447" s="35">
        <v>3</v>
      </c>
      <c r="P4447" s="17"/>
      <c r="Q4447" s="40">
        <v>1377.8001300000001</v>
      </c>
      <c r="R4447" s="40">
        <v>459.93822999999998</v>
      </c>
      <c r="S4447" s="18">
        <f t="shared" si="484"/>
        <v>728.61958006843145</v>
      </c>
      <c r="T4447" s="18">
        <f t="shared" si="485"/>
        <v>1.2542988653034106</v>
      </c>
      <c r="U4447" s="18">
        <f t="shared" si="486"/>
        <v>1.2392968508810787</v>
      </c>
      <c r="V4447" s="30">
        <v>459.93880000000001</v>
      </c>
      <c r="Y4447" s="3" t="s">
        <v>47</v>
      </c>
      <c r="Z4447" s="3" t="s">
        <v>52</v>
      </c>
      <c r="AA4447" s="3" t="s">
        <v>47</v>
      </c>
      <c r="AH4447" s="3" t="s">
        <v>48</v>
      </c>
      <c r="AI4447" s="3" t="s">
        <v>47</v>
      </c>
      <c r="AU4447" s="3">
        <v>0</v>
      </c>
      <c r="AV4447" s="3">
        <v>3</v>
      </c>
      <c r="AW4447" s="3">
        <v>1</v>
      </c>
      <c r="AX4447" s="3">
        <v>3</v>
      </c>
      <c r="AY4447" s="3">
        <v>100</v>
      </c>
      <c r="AZ4447" s="6" t="str">
        <f t="shared" si="487"/>
        <v>2440.4</v>
      </c>
      <c r="BC4447" s="12" t="s">
        <v>11338</v>
      </c>
      <c r="BJ4447" s="12">
        <f t="shared" si="488"/>
        <v>0</v>
      </c>
      <c r="BK4447" s="12">
        <f t="shared" si="489"/>
        <v>0</v>
      </c>
      <c r="CQ4447" s="3" t="str">
        <f>CONCATENATE(baseURL!$A$1,baseURL!$B$1,baseURL!$C$1,".",C4447,".",L4447,".pkl&amp;seq=",BC4447)</f>
        <v>http://proteomics.broadinstitute.org/millscripts/viewfeed.pl?side=xl&amp;cycle=1&amp;fixedMods=iaaC&amp;file=msdataSM/iPRG2012_nd/cpick_in/iPRG2012_nd.2440.4.0.pkl&amp;seq=LRPPPAVDPLFR</v>
      </c>
    </row>
    <row r="4448" spans="1:95" x14ac:dyDescent="0.2">
      <c r="A4448" s="3">
        <v>6054</v>
      </c>
      <c r="B4448" s="2" t="s">
        <v>11339</v>
      </c>
      <c r="C4448" s="2" t="s">
        <v>11340</v>
      </c>
      <c r="D4448" s="3">
        <v>11704</v>
      </c>
      <c r="E4448" s="3">
        <v>11692</v>
      </c>
      <c r="F4448" s="3">
        <v>51247</v>
      </c>
      <c r="G4448" s="3">
        <v>14131</v>
      </c>
      <c r="H4448" s="3">
        <v>41.769599999999997</v>
      </c>
      <c r="I4448" s="30">
        <v>485.28174000000001</v>
      </c>
      <c r="J4448" s="30">
        <v>485.28123099999999</v>
      </c>
      <c r="K4448" s="30">
        <v>5.1000000000000004E-4</v>
      </c>
      <c r="L4448" s="3">
        <v>3</v>
      </c>
      <c r="M4448" s="3">
        <v>3</v>
      </c>
      <c r="N4448" s="10">
        <f t="shared" si="483"/>
        <v>1</v>
      </c>
      <c r="O4448" s="35">
        <v>3</v>
      </c>
      <c r="P4448" s="17"/>
      <c r="Q4448" s="40">
        <v>1453.8274100000001</v>
      </c>
      <c r="R4448" s="40">
        <v>485.28064999999998</v>
      </c>
      <c r="S4448" s="18">
        <f t="shared" si="484"/>
        <v>2.2461229394440974</v>
      </c>
      <c r="T4448" s="18">
        <f t="shared" si="485"/>
        <v>1.197245346607257</v>
      </c>
      <c r="U4448" s="18">
        <f t="shared" si="486"/>
        <v>0.51516581177116438</v>
      </c>
      <c r="V4448" s="30">
        <v>485.28089999999997</v>
      </c>
      <c r="W4448" s="3" t="s">
        <v>47</v>
      </c>
      <c r="X4448" s="3" t="s">
        <v>47</v>
      </c>
      <c r="Y4448" s="3" t="s">
        <v>47</v>
      </c>
      <c r="Z4448" s="3" t="s">
        <v>47</v>
      </c>
      <c r="AA4448" s="3" t="s">
        <v>47</v>
      </c>
      <c r="AB4448" s="12" t="s">
        <v>47</v>
      </c>
      <c r="AC4448" s="3" t="s">
        <v>47</v>
      </c>
      <c r="AD4448" s="3" t="s">
        <v>47</v>
      </c>
      <c r="AE4448" s="3" t="s">
        <v>47</v>
      </c>
      <c r="AF4448" s="3" t="s">
        <v>48</v>
      </c>
      <c r="AG4448" s="3" t="s">
        <v>47</v>
      </c>
      <c r="AH4448" s="3" t="s">
        <v>47</v>
      </c>
      <c r="AI4448" s="3" t="s">
        <v>48</v>
      </c>
      <c r="AL4448" s="3" t="s">
        <v>52</v>
      </c>
      <c r="AU4448" s="3">
        <v>0</v>
      </c>
      <c r="AV4448" s="3">
        <v>11</v>
      </c>
      <c r="AW4448" s="3">
        <v>1</v>
      </c>
      <c r="AX4448" s="3">
        <v>11</v>
      </c>
      <c r="AY4448" s="3">
        <v>100</v>
      </c>
      <c r="AZ4448" s="6" t="str">
        <f t="shared" si="487"/>
        <v>2440.6</v>
      </c>
      <c r="BC4448" s="12" t="s">
        <v>11209</v>
      </c>
      <c r="BJ4448" s="12">
        <f t="shared" si="488"/>
        <v>0</v>
      </c>
      <c r="BK4448" s="12">
        <f t="shared" si="489"/>
        <v>0</v>
      </c>
      <c r="CQ4448" s="3" t="str">
        <f>CONCATENATE(baseURL!$A$1,baseURL!$B$1,baseURL!$C$1,".",C4448,".",L4448,".pkl&amp;seq=",BC4448)</f>
        <v>http://proteomics.broadinstitute.org/millscripts/viewfeed.pl?side=xl&amp;cycle=1&amp;fixedMods=iaaC&amp;file=msdataSM/iPRG2012_nd/cpick_in/iPRG2012_nd.2440.6.3.pkl&amp;seq=EARLPSQVVWLR</v>
      </c>
    </row>
    <row r="4449" spans="1:95" x14ac:dyDescent="0.2">
      <c r="A4449" s="3">
        <v>97</v>
      </c>
      <c r="B4449" s="2" t="s">
        <v>11344</v>
      </c>
      <c r="C4449" s="2" t="s">
        <v>11345</v>
      </c>
      <c r="D4449" s="3">
        <v>11727</v>
      </c>
      <c r="E4449" s="3">
        <v>11715</v>
      </c>
      <c r="F4449" s="3">
        <v>51274</v>
      </c>
      <c r="G4449" s="3">
        <v>14155</v>
      </c>
      <c r="H4449" s="3">
        <v>41.803899999999999</v>
      </c>
      <c r="I4449" s="30">
        <v>783.05219</v>
      </c>
      <c r="J4449" s="30">
        <v>783.05204990000004</v>
      </c>
      <c r="K4449" s="30">
        <v>1.3999999999999999E-4</v>
      </c>
      <c r="L4449" s="3">
        <v>0</v>
      </c>
      <c r="M4449" s="3">
        <v>3</v>
      </c>
      <c r="N4449" s="10">
        <f t="shared" si="483"/>
        <v>1</v>
      </c>
      <c r="O4449" s="35">
        <v>3</v>
      </c>
      <c r="P4449" s="17"/>
      <c r="Q4449" s="40">
        <v>2347.14255</v>
      </c>
      <c r="R4449" s="40">
        <v>783.05237</v>
      </c>
      <c r="S4449" s="18">
        <f t="shared" si="484"/>
        <v>-0.22986968291825877</v>
      </c>
      <c r="T4449" s="18">
        <f t="shared" si="485"/>
        <v>-0.40878491939629402</v>
      </c>
      <c r="U4449" s="18">
        <f t="shared" si="486"/>
        <v>-0.60021528311092709</v>
      </c>
      <c r="V4449" s="30">
        <v>783.05190000000005</v>
      </c>
      <c r="W4449" s="3" t="s">
        <v>47</v>
      </c>
      <c r="Z4449" s="3" t="s">
        <v>47</v>
      </c>
      <c r="AA4449" s="3" t="s">
        <v>47</v>
      </c>
      <c r="AB4449" s="12" t="s">
        <v>47</v>
      </c>
      <c r="AC4449" s="3" t="s">
        <v>47</v>
      </c>
      <c r="AD4449" s="3" t="s">
        <v>47</v>
      </c>
      <c r="AE4449" s="3" t="s">
        <v>47</v>
      </c>
      <c r="AF4449" s="3" t="s">
        <v>47</v>
      </c>
      <c r="AG4449" s="3" t="s">
        <v>47</v>
      </c>
      <c r="AI4449" s="3" t="s">
        <v>48</v>
      </c>
      <c r="AL4449" s="3" t="s">
        <v>48</v>
      </c>
      <c r="AM4449" s="3" t="s">
        <v>48</v>
      </c>
      <c r="AO4449" s="3" t="s">
        <v>48</v>
      </c>
      <c r="AP4449" s="3" t="s">
        <v>52</v>
      </c>
      <c r="AS4449" s="3" t="s">
        <v>47</v>
      </c>
      <c r="AU4449" s="3">
        <v>0</v>
      </c>
      <c r="AV4449" s="3">
        <v>10</v>
      </c>
      <c r="AW4449" s="3">
        <v>2</v>
      </c>
      <c r="AX4449" s="3">
        <v>9</v>
      </c>
      <c r="AY4449" s="3">
        <v>90</v>
      </c>
      <c r="AZ4449" s="6" t="str">
        <f t="shared" si="487"/>
        <v>2441.12</v>
      </c>
      <c r="BB4449" s="12" t="s">
        <v>79</v>
      </c>
      <c r="BC4449" s="12" t="s">
        <v>11346</v>
      </c>
      <c r="BJ4449" s="12">
        <f t="shared" si="488"/>
        <v>0</v>
      </c>
      <c r="BK4449" s="12">
        <f t="shared" si="489"/>
        <v>0</v>
      </c>
      <c r="CO4449" s="3" t="s">
        <v>11347</v>
      </c>
      <c r="CQ4449" s="3" t="str">
        <f>CONCATENATE(baseURL!$A$1,baseURL!$B$1,"+Acetyl",baseURL!$C$1,".",C4449,".",L4449,".pkl&amp;seq=",BC4449)</f>
        <v>http://proteomics.broadinstitute.org/millscripts/viewfeed.pl?side=xl&amp;cycle=1&amp;fixedMods=iaaC+Acetyl&amp;file=msdataSM/iPRG2012_nd/cpick_in/iPRG2012_nd.2441.12.0.pkl&amp;seq=SGAAAASAAGYDRHLTLFSPEGR</v>
      </c>
    </row>
    <row r="4450" spans="1:95" x14ac:dyDescent="0.2">
      <c r="A4450" s="3">
        <v>4049</v>
      </c>
      <c r="B4450" s="2" t="s">
        <v>11348</v>
      </c>
      <c r="C4450" s="2" t="s">
        <v>11349</v>
      </c>
      <c r="D4450" s="3">
        <v>11719</v>
      </c>
      <c r="E4450" s="3">
        <v>11707</v>
      </c>
      <c r="F4450" s="3">
        <v>51266</v>
      </c>
      <c r="G4450" s="3">
        <v>14147</v>
      </c>
      <c r="H4450" s="3">
        <v>41.792200000000001</v>
      </c>
      <c r="I4450" s="30">
        <v>492.74578000000002</v>
      </c>
      <c r="J4450" s="30">
        <v>492.74689280000001</v>
      </c>
      <c r="K4450" s="30">
        <v>-1.1100000000000001E-3</v>
      </c>
      <c r="L4450" s="3">
        <v>2</v>
      </c>
      <c r="M4450" s="3">
        <v>2</v>
      </c>
      <c r="N4450" s="10">
        <f t="shared" si="483"/>
        <v>1</v>
      </c>
      <c r="O4450" s="35">
        <v>2</v>
      </c>
      <c r="P4450" s="17"/>
      <c r="Q4450" s="40">
        <v>984.48928999999998</v>
      </c>
      <c r="R4450" s="40">
        <v>492.74828000000002</v>
      </c>
      <c r="S4450" s="18">
        <f t="shared" si="484"/>
        <v>-5.0735844273220518</v>
      </c>
      <c r="T4450" s="18">
        <f t="shared" si="485"/>
        <v>-2.8152305270564919</v>
      </c>
      <c r="U4450" s="18">
        <f t="shared" si="486"/>
        <v>-3.4094487352074858</v>
      </c>
      <c r="V4450" s="30">
        <v>492.7466</v>
      </c>
      <c r="W4450" s="3" t="s">
        <v>47</v>
      </c>
      <c r="X4450" s="3" t="s">
        <v>47</v>
      </c>
      <c r="Y4450" s="3" t="s">
        <v>47</v>
      </c>
      <c r="Z4450" s="3" t="s">
        <v>47</v>
      </c>
      <c r="AA4450" s="3" t="s">
        <v>47</v>
      </c>
      <c r="AB4450" s="12" t="s">
        <v>47</v>
      </c>
      <c r="AC4450" s="3" t="s">
        <v>47</v>
      </c>
      <c r="AE4450" s="3" t="s">
        <v>47</v>
      </c>
      <c r="AF4450" s="3" t="s">
        <v>48</v>
      </c>
      <c r="AG4450" s="3" t="s">
        <v>47</v>
      </c>
      <c r="AH4450" s="3" t="s">
        <v>47</v>
      </c>
      <c r="AI4450" s="3" t="s">
        <v>47</v>
      </c>
      <c r="AJ4450" s="3" t="s">
        <v>47</v>
      </c>
      <c r="AK4450" s="3" t="s">
        <v>48</v>
      </c>
      <c r="AL4450" s="3" t="s">
        <v>48</v>
      </c>
      <c r="AM4450" s="3" t="s">
        <v>47</v>
      </c>
      <c r="AU4450" s="3">
        <v>0</v>
      </c>
      <c r="AV4450" s="3">
        <v>13</v>
      </c>
      <c r="AW4450" s="3">
        <v>1</v>
      </c>
      <c r="AX4450" s="3">
        <v>13</v>
      </c>
      <c r="AY4450" s="3">
        <v>100</v>
      </c>
      <c r="AZ4450" s="6" t="str">
        <f t="shared" si="487"/>
        <v>2441.4</v>
      </c>
      <c r="BC4450" s="12" t="s">
        <v>11350</v>
      </c>
      <c r="BJ4450" s="12">
        <f t="shared" si="488"/>
        <v>0</v>
      </c>
      <c r="BK4450" s="12">
        <f t="shared" si="489"/>
        <v>0</v>
      </c>
      <c r="CQ4450" s="3" t="str">
        <f>CONCATENATE(baseURL!$A$1,baseURL!$B$1,baseURL!$C$1,".",C4450,".",L4450,".pkl&amp;seq=",BC4450)</f>
        <v>http://proteomics.broadinstitute.org/millscripts/viewfeed.pl?side=xl&amp;cycle=1&amp;fixedMods=iaaC&amp;file=msdataSM/iPRG2012_nd/cpick_in/iPRG2012_nd.2441.4.2.pkl&amp;seq=LALMDMYK</v>
      </c>
    </row>
    <row r="4451" spans="1:95" x14ac:dyDescent="0.2">
      <c r="A4451" s="3">
        <v>3438</v>
      </c>
      <c r="B4451" s="2" t="s">
        <v>11351</v>
      </c>
      <c r="C4451" s="2" t="s">
        <v>11352</v>
      </c>
      <c r="D4451" s="3">
        <v>11723</v>
      </c>
      <c r="E4451" s="3">
        <v>11711</v>
      </c>
      <c r="F4451" s="3">
        <v>51270</v>
      </c>
      <c r="G4451" s="3">
        <v>14151</v>
      </c>
      <c r="H4451" s="3">
        <v>41.797199999999997</v>
      </c>
      <c r="I4451" s="30">
        <v>543.28063999999995</v>
      </c>
      <c r="J4451" s="30">
        <v>543.27867819999994</v>
      </c>
      <c r="K4451" s="30">
        <v>1.9599999999999999E-3</v>
      </c>
      <c r="L4451" s="3">
        <v>2</v>
      </c>
      <c r="M4451" s="3">
        <v>2</v>
      </c>
      <c r="N4451" s="10">
        <f t="shared" si="483"/>
        <v>1</v>
      </c>
      <c r="O4451" s="35">
        <v>2</v>
      </c>
      <c r="P4451" s="17"/>
      <c r="Q4451" s="40">
        <v>1085.55135</v>
      </c>
      <c r="R4451" s="40">
        <v>543.27931000000001</v>
      </c>
      <c r="S4451" s="18">
        <f t="shared" si="484"/>
        <v>2.4480961734747289</v>
      </c>
      <c r="T4451" s="18">
        <f t="shared" si="485"/>
        <v>-1.1629377162636401</v>
      </c>
      <c r="U4451" s="18">
        <f t="shared" si="486"/>
        <v>-1.1228110270783436</v>
      </c>
      <c r="V4451" s="30">
        <v>543.27869999999996</v>
      </c>
      <c r="W4451" s="3" t="s">
        <v>47</v>
      </c>
      <c r="X4451" s="3" t="s">
        <v>47</v>
      </c>
      <c r="Y4451" s="3" t="s">
        <v>47</v>
      </c>
      <c r="Z4451" s="3" t="s">
        <v>47</v>
      </c>
      <c r="AA4451" s="3" t="s">
        <v>47</v>
      </c>
      <c r="AB4451" s="12" t="s">
        <v>47</v>
      </c>
      <c r="AC4451" s="3" t="s">
        <v>47</v>
      </c>
      <c r="AE4451" s="3" t="s">
        <v>47</v>
      </c>
      <c r="AF4451" s="3" t="s">
        <v>48</v>
      </c>
      <c r="AG4451" s="3" t="s">
        <v>47</v>
      </c>
      <c r="AH4451" s="3" t="s">
        <v>47</v>
      </c>
      <c r="AI4451" s="3" t="s">
        <v>47</v>
      </c>
      <c r="AK4451" s="3" t="s">
        <v>48</v>
      </c>
      <c r="AL4451" s="3" t="s">
        <v>48</v>
      </c>
      <c r="AM4451" s="3" t="s">
        <v>47</v>
      </c>
      <c r="AU4451" s="3">
        <v>0</v>
      </c>
      <c r="AV4451" s="3">
        <v>12</v>
      </c>
      <c r="AW4451" s="3">
        <v>1</v>
      </c>
      <c r="AX4451" s="3">
        <v>12</v>
      </c>
      <c r="AY4451" s="3">
        <v>100</v>
      </c>
      <c r="AZ4451" s="6" t="str">
        <f t="shared" si="487"/>
        <v>2441.8</v>
      </c>
      <c r="BC4451" s="12" t="s">
        <v>11353</v>
      </c>
      <c r="BJ4451" s="12">
        <f t="shared" si="488"/>
        <v>0</v>
      </c>
      <c r="BK4451" s="12">
        <f t="shared" si="489"/>
        <v>0</v>
      </c>
      <c r="CQ4451" s="3" t="str">
        <f>CONCATENATE(baseURL!$A$1,baseURL!$B$1,baseURL!$C$1,".",C4451,".",L4451,".pkl&amp;seq=",BC4451)</f>
        <v>http://proteomics.broadinstitute.org/millscripts/viewfeed.pl?side=xl&amp;cycle=1&amp;fixedMods=iaaC&amp;file=msdataSM/iPRG2012_nd/cpick_in/iPRG2012_nd.2441.8.2.pkl&amp;seq=YTLDVEAFK</v>
      </c>
    </row>
    <row r="4452" spans="1:95" x14ac:dyDescent="0.2">
      <c r="A4452" s="3">
        <v>5496</v>
      </c>
      <c r="B4452" s="2" t="s">
        <v>11341</v>
      </c>
      <c r="C4452" s="2" t="s">
        <v>11342</v>
      </c>
      <c r="D4452" s="3">
        <v>11724</v>
      </c>
      <c r="E4452" s="3">
        <v>11712</v>
      </c>
      <c r="F4452" s="3">
        <v>51271</v>
      </c>
      <c r="G4452" s="3">
        <v>14152</v>
      </c>
      <c r="H4452" s="3">
        <v>41.798900000000003</v>
      </c>
      <c r="I4452" s="30">
        <v>596.67020000000002</v>
      </c>
      <c r="J4452" s="30">
        <v>596.66828410000005</v>
      </c>
      <c r="K4452" s="30">
        <v>1.92E-3</v>
      </c>
      <c r="L4452" s="3">
        <v>3</v>
      </c>
      <c r="M4452" s="3">
        <v>3</v>
      </c>
      <c r="N4452" s="10">
        <f t="shared" si="483"/>
        <v>1</v>
      </c>
      <c r="O4452" s="35">
        <v>3</v>
      </c>
      <c r="P4452" s="17"/>
      <c r="Q4452" s="40">
        <v>1787.99018</v>
      </c>
      <c r="R4452" s="40">
        <v>596.66823999999997</v>
      </c>
      <c r="S4452" s="18">
        <f t="shared" si="484"/>
        <v>3.2849075393282146</v>
      </c>
      <c r="T4452" s="18">
        <f t="shared" si="485"/>
        <v>7.3910419770165464E-2</v>
      </c>
      <c r="U4452" s="18">
        <f t="shared" si="486"/>
        <v>-6.7038929393487656E-2</v>
      </c>
      <c r="V4452" s="30">
        <v>596.66819999999996</v>
      </c>
      <c r="W4452" s="3" t="s">
        <v>47</v>
      </c>
      <c r="X4452" s="3" t="s">
        <v>47</v>
      </c>
      <c r="Y4452" s="3" t="s">
        <v>47</v>
      </c>
      <c r="Z4452" s="3" t="s">
        <v>47</v>
      </c>
      <c r="AA4452" s="3" t="s">
        <v>47</v>
      </c>
      <c r="AB4452" s="12" t="s">
        <v>47</v>
      </c>
      <c r="AC4452" s="3" t="s">
        <v>47</v>
      </c>
      <c r="AD4452" s="3" t="s">
        <v>47</v>
      </c>
      <c r="AE4452" s="3" t="s">
        <v>47</v>
      </c>
      <c r="AF4452" s="3" t="s">
        <v>47</v>
      </c>
      <c r="AG4452" s="3" t="s">
        <v>47</v>
      </c>
      <c r="AH4452" s="3" t="s">
        <v>47</v>
      </c>
      <c r="AI4452" s="3" t="s">
        <v>47</v>
      </c>
      <c r="AJ4452" s="3" t="s">
        <v>47</v>
      </c>
      <c r="AK4452" s="3" t="s">
        <v>47</v>
      </c>
      <c r="AL4452" s="3" t="s">
        <v>47</v>
      </c>
      <c r="AM4452" s="3" t="s">
        <v>47</v>
      </c>
      <c r="AU4452" s="3">
        <v>0</v>
      </c>
      <c r="AV4452" s="3">
        <v>17</v>
      </c>
      <c r="AW4452" s="3">
        <v>1</v>
      </c>
      <c r="AX4452" s="3">
        <v>17</v>
      </c>
      <c r="AY4452" s="3">
        <v>100</v>
      </c>
      <c r="AZ4452" s="6" t="str">
        <f t="shared" si="487"/>
        <v>2441.9</v>
      </c>
      <c r="BC4452" s="12" t="s">
        <v>11343</v>
      </c>
      <c r="BJ4452" s="12">
        <f t="shared" si="488"/>
        <v>0</v>
      </c>
      <c r="BK4452" s="12">
        <f t="shared" si="489"/>
        <v>0</v>
      </c>
      <c r="CQ4452" s="3" t="str">
        <f>CONCATENATE(baseURL!$A$1,baseURL!$B$1,baseURL!$C$1,".",C4452,".",L4452,".pkl&amp;seq=",BC4452)</f>
        <v>http://proteomics.broadinstitute.org/millscripts/viewfeed.pl?side=xl&amp;cycle=1&amp;fixedMods=iaaC&amp;file=msdataSM/iPRG2012_nd/cpick_in/iPRG2012_nd.2441.9.3.pkl&amp;seq=LLNEPTAAALAYGLDKK</v>
      </c>
    </row>
    <row r="4453" spans="1:95" x14ac:dyDescent="0.2">
      <c r="A4453" s="3">
        <v>3320</v>
      </c>
      <c r="B4453" s="2" t="s">
        <v>11354</v>
      </c>
      <c r="C4453" s="2" t="s">
        <v>11355</v>
      </c>
      <c r="D4453" s="3">
        <v>11729</v>
      </c>
      <c r="E4453" s="3">
        <v>11717</v>
      </c>
      <c r="F4453" s="3">
        <v>51284</v>
      </c>
      <c r="G4453" s="3">
        <v>14158</v>
      </c>
      <c r="H4453" s="3">
        <v>41.814900000000002</v>
      </c>
      <c r="I4453" s="30">
        <v>548.99126999999999</v>
      </c>
      <c r="J4453" s="30">
        <v>548.99047929999995</v>
      </c>
      <c r="K4453" s="30">
        <v>7.9000000000000001E-4</v>
      </c>
      <c r="L4453" s="3">
        <v>0</v>
      </c>
      <c r="M4453" s="3">
        <v>3</v>
      </c>
      <c r="N4453" s="10">
        <f t="shared" si="483"/>
        <v>1</v>
      </c>
      <c r="O4453" s="35">
        <v>3</v>
      </c>
      <c r="P4453" s="17"/>
      <c r="Q4453" s="40">
        <v>1644.9570900000001</v>
      </c>
      <c r="R4453" s="40">
        <v>548.99054999999998</v>
      </c>
      <c r="S4453" s="18">
        <f t="shared" si="484"/>
        <v>1.3114979848034982</v>
      </c>
      <c r="T4453" s="18">
        <f t="shared" si="485"/>
        <v>-0.12878181607589539</v>
      </c>
      <c r="U4453" s="18">
        <f t="shared" si="486"/>
        <v>-0.27322874676503434</v>
      </c>
      <c r="V4453" s="30">
        <v>548.99040000000002</v>
      </c>
      <c r="X4453" s="3" t="s">
        <v>47</v>
      </c>
      <c r="Y4453" s="3" t="s">
        <v>47</v>
      </c>
      <c r="Z4453" s="3" t="s">
        <v>47</v>
      </c>
      <c r="AA4453" s="3" t="s">
        <v>47</v>
      </c>
      <c r="AB4453" s="12" t="s">
        <v>47</v>
      </c>
      <c r="AC4453" s="3" t="s">
        <v>47</v>
      </c>
      <c r="AE4453" s="3" t="s">
        <v>47</v>
      </c>
      <c r="AF4453" s="3" t="s">
        <v>48</v>
      </c>
      <c r="AH4453" s="3" t="s">
        <v>47</v>
      </c>
      <c r="AI4453" s="3" t="s">
        <v>47</v>
      </c>
      <c r="AL4453" s="3" t="s">
        <v>48</v>
      </c>
      <c r="AM4453" s="3" t="s">
        <v>47</v>
      </c>
      <c r="AN4453" s="3" t="s">
        <v>47</v>
      </c>
      <c r="AU4453" s="3">
        <v>0</v>
      </c>
      <c r="AV4453" s="3">
        <v>11</v>
      </c>
      <c r="AW4453" s="3">
        <v>1</v>
      </c>
      <c r="AX4453" s="3">
        <v>11</v>
      </c>
      <c r="AY4453" s="3">
        <v>100</v>
      </c>
      <c r="AZ4453" s="6" t="str">
        <f t="shared" si="487"/>
        <v>2442.1</v>
      </c>
      <c r="BC4453" s="12" t="s">
        <v>11356</v>
      </c>
      <c r="BJ4453" s="12">
        <f t="shared" si="488"/>
        <v>0</v>
      </c>
      <c r="BK4453" s="12">
        <f t="shared" si="489"/>
        <v>0</v>
      </c>
      <c r="CQ4453" s="3" t="str">
        <f>CONCATENATE(baseURL!$A$1,baseURL!$B$1,baseURL!$C$1,".",C4453,".",L4453,".pkl&amp;seq=",BC4453)</f>
        <v>http://proteomics.broadinstitute.org/millscripts/viewfeed.pl?side=xl&amp;cycle=1&amp;fixedMods=iaaC&amp;file=msdataSM/iPRG2012_nd/cpick_in/iPRG2012_nd.2442.1.0.pkl&amp;seq=LVKEEVFGPLVTVSK</v>
      </c>
    </row>
    <row r="4454" spans="1:95" x14ac:dyDescent="0.2">
      <c r="A4454" s="3">
        <v>2896</v>
      </c>
      <c r="B4454" s="2" t="s">
        <v>11357</v>
      </c>
      <c r="C4454" s="2" t="s">
        <v>11358</v>
      </c>
      <c r="D4454" s="3">
        <v>11730</v>
      </c>
      <c r="E4454" s="3">
        <v>11718</v>
      </c>
      <c r="F4454" s="3">
        <v>51285</v>
      </c>
      <c r="G4454" s="3">
        <v>14159</v>
      </c>
      <c r="H4454" s="3">
        <v>41.817399999999999</v>
      </c>
      <c r="I4454" s="30">
        <v>554.30436999999995</v>
      </c>
      <c r="J4454" s="30">
        <v>554.30604170000004</v>
      </c>
      <c r="K4454" s="30">
        <v>-1.67E-3</v>
      </c>
      <c r="L4454" s="3">
        <v>0</v>
      </c>
      <c r="M4454" s="3">
        <v>4</v>
      </c>
      <c r="N4454" s="10">
        <f t="shared" si="483"/>
        <v>1</v>
      </c>
      <c r="O4454" s="35">
        <v>4</v>
      </c>
      <c r="P4454" s="17"/>
      <c r="Q4454" s="40">
        <v>2214.2023100000001</v>
      </c>
      <c r="R4454" s="40">
        <v>554.30604000000005</v>
      </c>
      <c r="S4454" s="18">
        <f t="shared" si="484"/>
        <v>-3.0127761193144402</v>
      </c>
      <c r="T4454" s="18">
        <f t="shared" si="485"/>
        <v>3.0668978175652363E-3</v>
      </c>
      <c r="U4454" s="18">
        <f t="shared" si="486"/>
        <v>-7.2162302277450449E-2</v>
      </c>
      <c r="V4454" s="30">
        <v>554.30600000000004</v>
      </c>
      <c r="Z4454" s="3" t="s">
        <v>47</v>
      </c>
      <c r="AB4454" s="12" t="s">
        <v>47</v>
      </c>
      <c r="AE4454" s="3" t="s">
        <v>47</v>
      </c>
      <c r="AH4454" s="3" t="s">
        <v>47</v>
      </c>
      <c r="AL4454" s="3" t="s">
        <v>48</v>
      </c>
      <c r="AN4454" s="3" t="s">
        <v>48</v>
      </c>
      <c r="AP4454" s="3" t="s">
        <v>48</v>
      </c>
      <c r="AU4454" s="3">
        <v>0</v>
      </c>
      <c r="AV4454" s="3">
        <v>4</v>
      </c>
      <c r="AW4454" s="3">
        <v>1</v>
      </c>
      <c r="AX4454" s="3">
        <v>4</v>
      </c>
      <c r="AY4454" s="3">
        <v>100</v>
      </c>
      <c r="AZ4454" s="6" t="str">
        <f t="shared" si="487"/>
        <v>2442.2</v>
      </c>
      <c r="BC4454" s="12" t="s">
        <v>11359</v>
      </c>
      <c r="BJ4454" s="12">
        <f t="shared" si="488"/>
        <v>1</v>
      </c>
      <c r="BK4454" s="12">
        <f t="shared" si="489"/>
        <v>0</v>
      </c>
      <c r="CQ4454" s="3" t="str">
        <f>CONCATENATE(baseURL!$A$1,baseURL!$B$1,baseURL!$C$1,".",C4454,".",L4454,".pkl&amp;seq=",BC4454)</f>
        <v>http://proteomics.broadinstitute.org/millscripts/viewfeed.pl?side=xl&amp;cycle=1&amp;fixedMods=iaaC&amp;file=msdataSM/iPRG2012_nd/cpick_in/iPRG2012_nd.2442.2.0.pkl&amp;seq=KSLACVLTVLNEQQREAVR</v>
      </c>
    </row>
    <row r="4455" spans="1:95" x14ac:dyDescent="0.2">
      <c r="A4455" s="3">
        <v>233</v>
      </c>
      <c r="B4455" s="2" t="s">
        <v>11360</v>
      </c>
      <c r="C4455" s="2" t="s">
        <v>11361</v>
      </c>
      <c r="D4455" s="3">
        <v>11731</v>
      </c>
      <c r="E4455" s="3">
        <v>11719</v>
      </c>
      <c r="F4455" s="3">
        <v>51286</v>
      </c>
      <c r="G4455" s="3">
        <v>14160</v>
      </c>
      <c r="H4455" s="3">
        <v>41.819800000000001</v>
      </c>
      <c r="I4455" s="30">
        <v>585.27265</v>
      </c>
      <c r="J4455" s="30">
        <v>585.27439179999999</v>
      </c>
      <c r="K4455" s="30">
        <v>-1.74E-3</v>
      </c>
      <c r="L4455" s="3">
        <v>4</v>
      </c>
      <c r="M4455" s="3">
        <v>2</v>
      </c>
      <c r="N4455" s="10">
        <f t="shared" si="483"/>
        <v>-1</v>
      </c>
      <c r="O4455" s="35">
        <v>4</v>
      </c>
      <c r="P4455" s="17"/>
      <c r="Q4455" s="40">
        <v>2338.0802100000001</v>
      </c>
      <c r="R4455" s="40">
        <v>585.27551000000005</v>
      </c>
      <c r="S4455" s="18">
        <f t="shared" si="484"/>
        <v>-4.8865875150920832</v>
      </c>
      <c r="T4455" s="18">
        <f t="shared" si="485"/>
        <v>-1.9105532026523064</v>
      </c>
      <c r="U4455" s="18">
        <f t="shared" si="486"/>
        <v>-4.97201736673144</v>
      </c>
      <c r="V4455" s="30">
        <v>585.27260000000001</v>
      </c>
      <c r="AB4455" s="12" t="s">
        <v>52</v>
      </c>
      <c r="AD4455" s="3" t="s">
        <v>47</v>
      </c>
      <c r="AF4455" s="3" t="s">
        <v>47</v>
      </c>
      <c r="AG4455" s="3" t="s">
        <v>48</v>
      </c>
      <c r="AH4455" s="3" t="s">
        <v>47</v>
      </c>
      <c r="AK4455" s="3" t="s">
        <v>52</v>
      </c>
      <c r="AL4455" s="3" t="s">
        <v>52</v>
      </c>
      <c r="AO4455" s="3" t="s">
        <v>52</v>
      </c>
      <c r="AU4455" s="3">
        <v>0</v>
      </c>
      <c r="AV4455" s="3">
        <v>3</v>
      </c>
      <c r="AW4455" s="3">
        <v>1</v>
      </c>
      <c r="AX4455" s="3">
        <v>3</v>
      </c>
      <c r="AY4455" s="3">
        <v>100</v>
      </c>
      <c r="AZ4455" s="6" t="str">
        <f t="shared" si="487"/>
        <v>2442.3</v>
      </c>
      <c r="BC4455" s="12" t="s">
        <v>11362</v>
      </c>
      <c r="BJ4455" s="12">
        <f t="shared" si="488"/>
        <v>1</v>
      </c>
      <c r="BK4455" s="12">
        <f t="shared" si="489"/>
        <v>0</v>
      </c>
      <c r="CQ4455" s="3" t="str">
        <f>CONCATENATE(baseURL!$A$1,baseURL!$B$1,baseURL!$C$1,".",C4455,".",L4455,".pkl&amp;seq=",BC4455)</f>
        <v>http://proteomics.broadinstitute.org/millscripts/viewfeed.pl?side=xl&amp;cycle=1&amp;fixedMods=iaaC&amp;file=msdataSM/iPRG2012_nd/cpick_in/iPRG2012_nd.2442.3.4.pkl&amp;seq=ELEEHCSMLGLDPELVSHSR</v>
      </c>
    </row>
    <row r="4456" spans="1:95" x14ac:dyDescent="0.2">
      <c r="A4456" s="3">
        <v>4210</v>
      </c>
      <c r="B4456" s="2" t="s">
        <v>11363</v>
      </c>
      <c r="C4456" s="2" t="s">
        <v>11364</v>
      </c>
      <c r="D4456" s="3">
        <v>11732</v>
      </c>
      <c r="E4456" s="3">
        <v>11720</v>
      </c>
      <c r="F4456" s="3">
        <v>51287</v>
      </c>
      <c r="G4456" s="3">
        <v>14161</v>
      </c>
      <c r="H4456" s="3">
        <v>41.822400000000002</v>
      </c>
      <c r="I4456" s="30">
        <v>603.35006999999996</v>
      </c>
      <c r="J4456" s="30">
        <v>603.34940470000004</v>
      </c>
      <c r="K4456" s="30">
        <v>6.7000000000000002E-4</v>
      </c>
      <c r="L4456" s="3">
        <v>2</v>
      </c>
      <c r="M4456" s="3">
        <v>2</v>
      </c>
      <c r="N4456" s="10">
        <f t="shared" si="483"/>
        <v>1</v>
      </c>
      <c r="O4456" s="35">
        <v>2</v>
      </c>
      <c r="P4456" s="17"/>
      <c r="Q4456" s="40">
        <v>1205.6928700000001</v>
      </c>
      <c r="R4456" s="40">
        <v>603.35006999999996</v>
      </c>
      <c r="S4456" s="18">
        <f t="shared" si="484"/>
        <v>0</v>
      </c>
      <c r="T4456" s="18">
        <f t="shared" si="485"/>
        <v>-1.1026765935790204</v>
      </c>
      <c r="U4456" s="18">
        <f t="shared" si="486"/>
        <v>-1.4419489500738951</v>
      </c>
      <c r="V4456" s="30">
        <v>603.3492</v>
      </c>
      <c r="W4456" s="3" t="s">
        <v>47</v>
      </c>
      <c r="X4456" s="3" t="s">
        <v>47</v>
      </c>
      <c r="Y4456" s="3" t="s">
        <v>47</v>
      </c>
      <c r="Z4456" s="3" t="s">
        <v>47</v>
      </c>
      <c r="AA4456" s="3" t="s">
        <v>65</v>
      </c>
      <c r="AB4456" s="12" t="s">
        <v>47</v>
      </c>
      <c r="AC4456" s="3" t="s">
        <v>47</v>
      </c>
      <c r="AD4456" s="3" t="s">
        <v>47</v>
      </c>
      <c r="AE4456" s="3" t="s">
        <v>47</v>
      </c>
      <c r="AF4456" s="3" t="s">
        <v>47</v>
      </c>
      <c r="AG4456" s="3" t="s">
        <v>47</v>
      </c>
      <c r="AH4456" s="3" t="s">
        <v>47</v>
      </c>
      <c r="AI4456" s="3" t="s">
        <v>47</v>
      </c>
      <c r="AJ4456" s="3" t="s">
        <v>47</v>
      </c>
      <c r="AK4456" s="3" t="s">
        <v>47</v>
      </c>
      <c r="AL4456" s="3" t="s">
        <v>48</v>
      </c>
      <c r="AM4456" s="3" t="s">
        <v>47</v>
      </c>
      <c r="AN4456" s="3" t="s">
        <v>47</v>
      </c>
      <c r="AO4456" s="3" t="s">
        <v>52</v>
      </c>
      <c r="AU4456" s="3">
        <v>1</v>
      </c>
      <c r="AV4456" s="3">
        <v>16</v>
      </c>
      <c r="AW4456" s="3">
        <v>1</v>
      </c>
      <c r="AX4456" s="3">
        <v>16</v>
      </c>
      <c r="AY4456" s="3">
        <v>100</v>
      </c>
      <c r="AZ4456" s="6" t="str">
        <f t="shared" si="487"/>
        <v>2442.4</v>
      </c>
      <c r="BC4456" s="12" t="s">
        <v>11365</v>
      </c>
      <c r="BJ4456" s="12">
        <f t="shared" si="488"/>
        <v>0</v>
      </c>
      <c r="BK4456" s="12">
        <f t="shared" si="489"/>
        <v>0</v>
      </c>
      <c r="BW4456" s="3" t="s">
        <v>11366</v>
      </c>
      <c r="CQ4456" s="3" t="str">
        <f>CONCATENATE(baseURL!$A$1,baseURL!$B$1,baseURL!$C$1,".",C4456,".",L4456,".pkl&amp;seq=",BC4456)</f>
        <v>http://proteomics.broadinstitute.org/millscripts/viewfeed.pl?side=xl&amp;cycle=1&amp;fixedMods=iaaC&amp;file=msdataSM/iPRG2012_nd/cpick_in/iPRG2012_nd.2442.4.2.pkl&amp;seq=LLLPAPYAYGK</v>
      </c>
    </row>
    <row r="4457" spans="1:95" x14ac:dyDescent="0.2">
      <c r="A4457" s="3">
        <v>5244</v>
      </c>
      <c r="B4457" s="2" t="s">
        <v>11368</v>
      </c>
      <c r="C4457" s="2" t="s">
        <v>11369</v>
      </c>
      <c r="D4457" s="3">
        <v>11734</v>
      </c>
      <c r="E4457" s="3">
        <v>11722</v>
      </c>
      <c r="F4457" s="3">
        <v>51289</v>
      </c>
      <c r="G4457" s="3">
        <v>14163</v>
      </c>
      <c r="H4457" s="3">
        <v>41.827399999999997</v>
      </c>
      <c r="I4457" s="30">
        <v>662.99365</v>
      </c>
      <c r="J4457" s="30">
        <v>662.99256060000005</v>
      </c>
      <c r="K4457" s="30">
        <v>1.09E-3</v>
      </c>
      <c r="L4457" s="3">
        <v>3</v>
      </c>
      <c r="M4457" s="3">
        <v>3</v>
      </c>
      <c r="N4457" s="10">
        <f t="shared" si="483"/>
        <v>1</v>
      </c>
      <c r="O4457" s="35">
        <v>3</v>
      </c>
      <c r="P4457" s="17"/>
      <c r="Q4457" s="40">
        <v>1986.96146</v>
      </c>
      <c r="R4457" s="40">
        <v>662.99199999999996</v>
      </c>
      <c r="S4457" s="18">
        <f t="shared" si="484"/>
        <v>2.4887178126441398</v>
      </c>
      <c r="T4457" s="18">
        <f t="shared" si="485"/>
        <v>0.84556073087652239</v>
      </c>
      <c r="U4457" s="18">
        <f t="shared" si="486"/>
        <v>0.75415691288609299</v>
      </c>
      <c r="V4457" s="30">
        <v>662.99249999999995</v>
      </c>
      <c r="W4457" s="3" t="s">
        <v>47</v>
      </c>
      <c r="X4457" s="3" t="s">
        <v>47</v>
      </c>
      <c r="Y4457" s="3" t="s">
        <v>47</v>
      </c>
      <c r="Z4457" s="3" t="s">
        <v>47</v>
      </c>
      <c r="AA4457" s="3" t="s">
        <v>47</v>
      </c>
      <c r="AB4457" s="12" t="s">
        <v>47</v>
      </c>
      <c r="AC4457" s="3" t="s">
        <v>47</v>
      </c>
      <c r="AD4457" s="3" t="s">
        <v>47</v>
      </c>
      <c r="AE4457" s="3" t="s">
        <v>47</v>
      </c>
      <c r="AF4457" s="3" t="s">
        <v>47</v>
      </c>
      <c r="AG4457" s="3" t="s">
        <v>47</v>
      </c>
      <c r="AH4457" s="3" t="s">
        <v>47</v>
      </c>
      <c r="AI4457" s="3" t="s">
        <v>47</v>
      </c>
      <c r="AJ4457" s="3" t="s">
        <v>47</v>
      </c>
      <c r="AK4457" s="3" t="s">
        <v>47</v>
      </c>
      <c r="AL4457" s="3" t="s">
        <v>47</v>
      </c>
      <c r="AM4457" s="3" t="s">
        <v>47</v>
      </c>
      <c r="AN4457" s="3" t="s">
        <v>47</v>
      </c>
      <c r="AU4457" s="3">
        <v>0</v>
      </c>
      <c r="AV4457" s="3">
        <v>18</v>
      </c>
      <c r="AW4457" s="3">
        <v>1</v>
      </c>
      <c r="AX4457" s="3">
        <v>18</v>
      </c>
      <c r="AY4457" s="3">
        <v>100</v>
      </c>
      <c r="AZ4457" s="6" t="str">
        <f t="shared" si="487"/>
        <v>2442.6</v>
      </c>
      <c r="BC4457" s="12" t="s">
        <v>11370</v>
      </c>
      <c r="BJ4457" s="12">
        <f t="shared" si="488"/>
        <v>0</v>
      </c>
      <c r="BK4457" s="12">
        <f t="shared" si="489"/>
        <v>0</v>
      </c>
      <c r="CQ4457" s="3" t="str">
        <f>CONCATENATE(baseURL!$A$1,baseURL!$B$1,baseURL!$C$1,".",C4457,".",L4457,".pkl&amp;seq=",BC4457)</f>
        <v>http://proteomics.broadinstitute.org/millscripts/viewfeed.pl?side=xl&amp;cycle=1&amp;fixedMods=iaaC&amp;file=msdataSM/iPRG2012_nd/cpick_in/iPRG2012_nd.2442.6.3.pkl&amp;seq=QLEQLLTGDNAEEELER</v>
      </c>
    </row>
    <row r="4458" spans="1:95" x14ac:dyDescent="0.2">
      <c r="A4458" s="3">
        <v>7426</v>
      </c>
      <c r="B4458" s="2" t="s">
        <v>11371</v>
      </c>
      <c r="C4458" s="2" t="s">
        <v>11372</v>
      </c>
      <c r="D4458" s="3">
        <v>11735</v>
      </c>
      <c r="E4458" s="3">
        <v>11723</v>
      </c>
      <c r="F4458" s="3">
        <v>51290</v>
      </c>
      <c r="G4458" s="3">
        <v>14164</v>
      </c>
      <c r="H4458" s="3">
        <v>41.829900000000002</v>
      </c>
      <c r="I4458" s="30">
        <v>698.43533000000002</v>
      </c>
      <c r="J4458" s="30">
        <v>698.43055140000001</v>
      </c>
      <c r="K4458" s="30">
        <v>4.7800000000000004E-3</v>
      </c>
      <c r="L4458" s="3">
        <v>2</v>
      </c>
      <c r="M4458" s="3">
        <v>2</v>
      </c>
      <c r="N4458" s="10">
        <f t="shared" si="483"/>
        <v>1</v>
      </c>
      <c r="O4458" s="35">
        <v>2</v>
      </c>
      <c r="P4458" s="17"/>
      <c r="Q4458" s="40">
        <v>1395.85698</v>
      </c>
      <c r="R4458" s="40">
        <v>698.43213000000003</v>
      </c>
      <c r="S4458" s="18">
        <f t="shared" si="484"/>
        <v>4.5816907077177875</v>
      </c>
      <c r="T4458" s="18">
        <f t="shared" si="485"/>
        <v>-2.2602052972794864</v>
      </c>
      <c r="U4458" s="18">
        <f t="shared" si="486"/>
        <v>-7.2018450812584991</v>
      </c>
      <c r="V4458" s="30">
        <v>698.4271</v>
      </c>
      <c r="X4458" s="3" t="s">
        <v>47</v>
      </c>
      <c r="Y4458" s="3" t="s">
        <v>47</v>
      </c>
      <c r="Z4458" s="3" t="s">
        <v>47</v>
      </c>
      <c r="AA4458" s="3" t="s">
        <v>47</v>
      </c>
      <c r="AB4458" s="12" t="s">
        <v>47</v>
      </c>
      <c r="AC4458" s="3" t="s">
        <v>47</v>
      </c>
      <c r="AD4458" s="3" t="s">
        <v>47</v>
      </c>
      <c r="AE4458" s="3" t="s">
        <v>47</v>
      </c>
      <c r="AG4458" s="3" t="s">
        <v>47</v>
      </c>
      <c r="AH4458" s="3" t="s">
        <v>47</v>
      </c>
      <c r="AI4458" s="3" t="s">
        <v>47</v>
      </c>
      <c r="AJ4458" s="3" t="s">
        <v>47</v>
      </c>
      <c r="AK4458" s="3" t="s">
        <v>48</v>
      </c>
      <c r="AL4458" s="3" t="s">
        <v>47</v>
      </c>
      <c r="AM4458" s="3" t="s">
        <v>47</v>
      </c>
      <c r="AU4458" s="3">
        <v>0</v>
      </c>
      <c r="AV4458" s="3">
        <v>14</v>
      </c>
      <c r="AW4458" s="3">
        <v>1</v>
      </c>
      <c r="AX4458" s="3">
        <v>14</v>
      </c>
      <c r="AY4458" s="3">
        <v>100</v>
      </c>
      <c r="AZ4458" s="6" t="str">
        <f t="shared" si="487"/>
        <v>2442.7</v>
      </c>
      <c r="BC4458" s="12" t="s">
        <v>11373</v>
      </c>
      <c r="BJ4458" s="12">
        <f t="shared" si="488"/>
        <v>0</v>
      </c>
      <c r="BK4458" s="12">
        <f t="shared" si="489"/>
        <v>0</v>
      </c>
      <c r="CQ4458" s="3" t="str">
        <f>CONCATENATE(baseURL!$A$1,baseURL!$B$1,baseURL!$C$1,".",C4458,".",L4458,".pkl&amp;seq=",BC4458)</f>
        <v>http://proteomics.broadinstitute.org/millscripts/viewfeed.pl?side=xl&amp;cycle=1&amp;fixedMods=iaaC&amp;file=msdataSM/iPRG2012_nd/cpick_in/iPRG2012_nd.2442.7.2.pkl&amp;seq=LAPALVTGNTVVLK</v>
      </c>
    </row>
    <row r="4459" spans="1:95" x14ac:dyDescent="0.2">
      <c r="A4459" s="3">
        <v>5010</v>
      </c>
      <c r="B4459" s="2" t="s">
        <v>11374</v>
      </c>
      <c r="C4459" s="2" t="s">
        <v>11354</v>
      </c>
      <c r="D4459" s="3">
        <v>11737</v>
      </c>
      <c r="E4459" s="3">
        <v>11725</v>
      </c>
      <c r="F4459" s="3">
        <v>51306</v>
      </c>
      <c r="G4459" s="3">
        <v>14167</v>
      </c>
      <c r="H4459" s="3">
        <v>41.841000000000001</v>
      </c>
      <c r="I4459" s="30">
        <v>474.64474999999999</v>
      </c>
      <c r="J4459" s="30">
        <v>474.64462950000001</v>
      </c>
      <c r="K4459" s="30">
        <v>1.2E-4</v>
      </c>
      <c r="L4459" s="3">
        <v>3</v>
      </c>
      <c r="M4459" s="3">
        <v>3</v>
      </c>
      <c r="N4459" s="10">
        <f t="shared" si="483"/>
        <v>1</v>
      </c>
      <c r="O4459" s="35">
        <v>3</v>
      </c>
      <c r="P4459" s="17"/>
      <c r="Q4459" s="40">
        <v>1421.9202499999999</v>
      </c>
      <c r="R4459" s="40">
        <v>474.64492999999999</v>
      </c>
      <c r="S4459" s="18">
        <f t="shared" si="484"/>
        <v>-0.37923084946949931</v>
      </c>
      <c r="T4459" s="18">
        <f t="shared" si="485"/>
        <v>-0.6331048347662217</v>
      </c>
      <c r="U4459" s="18">
        <f t="shared" si="486"/>
        <v>-0.90594036260827504</v>
      </c>
      <c r="V4459" s="30">
        <v>474.64449999999999</v>
      </c>
      <c r="W4459" s="3" t="s">
        <v>47</v>
      </c>
      <c r="X4459" s="3" t="s">
        <v>47</v>
      </c>
      <c r="Y4459" s="3" t="s">
        <v>47</v>
      </c>
      <c r="Z4459" s="3" t="s">
        <v>47</v>
      </c>
      <c r="AA4459" s="3" t="s">
        <v>48</v>
      </c>
      <c r="AB4459" s="12" t="s">
        <v>47</v>
      </c>
      <c r="AC4459" s="3" t="s">
        <v>47</v>
      </c>
      <c r="AD4459" s="3" t="s">
        <v>47</v>
      </c>
      <c r="AE4459" s="3" t="s">
        <v>47</v>
      </c>
      <c r="AF4459" s="3" t="s">
        <v>47</v>
      </c>
      <c r="AG4459" s="3" t="s">
        <v>47</v>
      </c>
      <c r="AH4459" s="3" t="s">
        <v>47</v>
      </c>
      <c r="AI4459" s="3" t="s">
        <v>47</v>
      </c>
      <c r="AJ4459" s="3" t="s">
        <v>47</v>
      </c>
      <c r="AK4459" s="3" t="s">
        <v>47</v>
      </c>
      <c r="AL4459" s="3" t="s">
        <v>47</v>
      </c>
      <c r="AM4459" s="3" t="s">
        <v>47</v>
      </c>
      <c r="AN4459" s="3" t="s">
        <v>47</v>
      </c>
      <c r="AU4459" s="3">
        <v>0</v>
      </c>
      <c r="AV4459" s="3">
        <v>17</v>
      </c>
      <c r="AW4459" s="3">
        <v>1</v>
      </c>
      <c r="AX4459" s="3">
        <v>17</v>
      </c>
      <c r="AY4459" s="3">
        <v>100</v>
      </c>
      <c r="AZ4459" s="6" t="str">
        <f t="shared" si="487"/>
        <v>2443.2</v>
      </c>
      <c r="BC4459" s="12" t="s">
        <v>11375</v>
      </c>
      <c r="BJ4459" s="12">
        <f t="shared" si="488"/>
        <v>0</v>
      </c>
      <c r="BK4459" s="12">
        <f t="shared" si="489"/>
        <v>0</v>
      </c>
      <c r="CQ4459" s="3" t="str">
        <f>CONCATENATE(baseURL!$A$1,baseURL!$B$1,baseURL!$C$1,".",C4459,".",L4459,".pkl&amp;seq=",BC4459)</f>
        <v>http://proteomics.broadinstitute.org/millscripts/viewfeed.pl?side=xl&amp;cycle=1&amp;fixedMods=iaaC&amp;file=msdataSM/iPRG2012_nd/cpick_in/iPRG2012_nd.2443.2.3.pkl&amp;seq=LLLLAANTPVLRK</v>
      </c>
    </row>
    <row r="4460" spans="1:95" x14ac:dyDescent="0.2">
      <c r="A4460" s="3">
        <v>3883</v>
      </c>
      <c r="B4460" s="2" t="s">
        <v>11376</v>
      </c>
      <c r="C4460" s="2" t="s">
        <v>11357</v>
      </c>
      <c r="D4460" s="3">
        <v>11738</v>
      </c>
      <c r="E4460" s="3">
        <v>11726</v>
      </c>
      <c r="F4460" s="3">
        <v>51307</v>
      </c>
      <c r="G4460" s="3">
        <v>14168</v>
      </c>
      <c r="H4460" s="3">
        <v>41.842700000000001</v>
      </c>
      <c r="I4460" s="30">
        <v>499.94022999999999</v>
      </c>
      <c r="J4460" s="30">
        <v>499.94050609999999</v>
      </c>
      <c r="K4460" s="30">
        <v>-2.7999999999999998E-4</v>
      </c>
      <c r="L4460" s="3">
        <v>3</v>
      </c>
      <c r="M4460" s="3">
        <v>3</v>
      </c>
      <c r="N4460" s="10">
        <f t="shared" si="483"/>
        <v>1</v>
      </c>
      <c r="O4460" s="35">
        <v>3</v>
      </c>
      <c r="P4460" s="17"/>
      <c r="Q4460" s="40">
        <v>1497.806</v>
      </c>
      <c r="R4460" s="40">
        <v>499.94018999999997</v>
      </c>
      <c r="S4460" s="18">
        <f t="shared" si="484"/>
        <v>8.0009570770248631E-2</v>
      </c>
      <c r="T4460" s="18">
        <f t="shared" si="485"/>
        <v>0.63227563285214072</v>
      </c>
      <c r="U4460" s="18">
        <f t="shared" si="486"/>
        <v>2.0002392749412377E-2</v>
      </c>
      <c r="V4460" s="30">
        <v>499.9402</v>
      </c>
      <c r="W4460" s="3" t="s">
        <v>47</v>
      </c>
      <c r="X4460" s="3" t="s">
        <v>47</v>
      </c>
      <c r="Y4460" s="3" t="s">
        <v>47</v>
      </c>
      <c r="Z4460" s="3" t="s">
        <v>47</v>
      </c>
      <c r="AA4460" s="3" t="s">
        <v>47</v>
      </c>
      <c r="AB4460" s="12" t="s">
        <v>47</v>
      </c>
      <c r="AC4460" s="3" t="s">
        <v>47</v>
      </c>
      <c r="AD4460" s="3" t="s">
        <v>47</v>
      </c>
      <c r="AE4460" s="3" t="s">
        <v>47</v>
      </c>
      <c r="AF4460" s="3" t="s">
        <v>48</v>
      </c>
      <c r="AG4460" s="3" t="s">
        <v>47</v>
      </c>
      <c r="AH4460" s="3" t="s">
        <v>47</v>
      </c>
      <c r="AJ4460" s="3" t="s">
        <v>47</v>
      </c>
      <c r="AK4460" s="3" t="s">
        <v>52</v>
      </c>
      <c r="AL4460" s="3" t="s">
        <v>47</v>
      </c>
      <c r="AU4460" s="3">
        <v>0</v>
      </c>
      <c r="AV4460" s="3">
        <v>13</v>
      </c>
      <c r="AW4460" s="3">
        <v>1</v>
      </c>
      <c r="AX4460" s="3">
        <v>13</v>
      </c>
      <c r="AY4460" s="3">
        <v>100</v>
      </c>
      <c r="AZ4460" s="6" t="str">
        <f t="shared" si="487"/>
        <v>2443.3</v>
      </c>
      <c r="BC4460" s="12" t="s">
        <v>11028</v>
      </c>
      <c r="BJ4460" s="12">
        <f t="shared" si="488"/>
        <v>0</v>
      </c>
      <c r="BK4460" s="12">
        <f t="shared" si="489"/>
        <v>0</v>
      </c>
      <c r="CQ4460" s="3" t="str">
        <f>CONCATENATE(baseURL!$A$1,baseURL!$B$1,baseURL!$C$1,".",C4460,".",L4460,".pkl&amp;seq=",BC4460)</f>
        <v>http://proteomics.broadinstitute.org/millscripts/viewfeed.pl?side=xl&amp;cycle=1&amp;fixedMods=iaaC&amp;file=msdataSM/iPRG2012_nd/cpick_in/iPRG2012_nd.2443.3.3.pkl&amp;seq=NVPLYQHLADLSK</v>
      </c>
    </row>
    <row r="4461" spans="1:95" x14ac:dyDescent="0.2">
      <c r="A4461" s="3">
        <v>5411</v>
      </c>
      <c r="B4461" s="2" t="s">
        <v>11377</v>
      </c>
      <c r="C4461" s="2" t="s">
        <v>11363</v>
      </c>
      <c r="D4461" s="3">
        <v>11740</v>
      </c>
      <c r="E4461" s="3">
        <v>11728</v>
      </c>
      <c r="F4461" s="3">
        <v>51309</v>
      </c>
      <c r="G4461" s="3">
        <v>14170</v>
      </c>
      <c r="H4461" s="3">
        <v>41.846800000000002</v>
      </c>
      <c r="I4461" s="30">
        <v>565.81034999999997</v>
      </c>
      <c r="J4461" s="30">
        <v>565.80815359999997</v>
      </c>
      <c r="K4461" s="30">
        <v>2.2000000000000001E-3</v>
      </c>
      <c r="L4461" s="3">
        <v>4</v>
      </c>
      <c r="M4461" s="3">
        <v>4</v>
      </c>
      <c r="N4461" s="10">
        <f t="shared" si="483"/>
        <v>1</v>
      </c>
      <c r="O4461" s="35">
        <v>4</v>
      </c>
      <c r="P4461" s="17"/>
      <c r="Q4461" s="40">
        <v>2260.2084399999999</v>
      </c>
      <c r="R4461" s="40">
        <v>565.80757000000006</v>
      </c>
      <c r="S4461" s="18">
        <f t="shared" si="484"/>
        <v>4.9133312230447386</v>
      </c>
      <c r="T4461" s="18">
        <f t="shared" si="485"/>
        <v>1.0314460796513045</v>
      </c>
      <c r="U4461" s="18">
        <f t="shared" si="486"/>
        <v>0.58323715952163369</v>
      </c>
      <c r="V4461" s="30">
        <v>565.80790000000002</v>
      </c>
      <c r="W4461" s="3" t="s">
        <v>47</v>
      </c>
      <c r="X4461" s="3" t="s">
        <v>47</v>
      </c>
      <c r="Y4461" s="3" t="s">
        <v>47</v>
      </c>
      <c r="Z4461" s="3" t="s">
        <v>47</v>
      </c>
      <c r="AA4461" s="3" t="s">
        <v>47</v>
      </c>
      <c r="AB4461" s="12" t="s">
        <v>47</v>
      </c>
      <c r="AC4461" s="3" t="s">
        <v>47</v>
      </c>
      <c r="AD4461" s="3" t="s">
        <v>47</v>
      </c>
      <c r="AE4461" s="3" t="s">
        <v>47</v>
      </c>
      <c r="AF4461" s="3" t="s">
        <v>48</v>
      </c>
      <c r="AG4461" s="3" t="s">
        <v>47</v>
      </c>
      <c r="AH4461" s="3" t="s">
        <v>47</v>
      </c>
      <c r="AI4461" s="3" t="s">
        <v>48</v>
      </c>
      <c r="AJ4461" s="3" t="s">
        <v>47</v>
      </c>
      <c r="AM4461" s="3" t="s">
        <v>47</v>
      </c>
      <c r="AN4461" s="3" t="s">
        <v>48</v>
      </c>
      <c r="AU4461" s="3">
        <v>0</v>
      </c>
      <c r="AV4461" s="3">
        <v>13</v>
      </c>
      <c r="AW4461" s="3">
        <v>1</v>
      </c>
      <c r="AX4461" s="3">
        <v>13</v>
      </c>
      <c r="AY4461" s="3">
        <v>100</v>
      </c>
      <c r="AZ4461" s="6" t="str">
        <f t="shared" si="487"/>
        <v>2443.5</v>
      </c>
      <c r="BC4461" s="12" t="s">
        <v>11378</v>
      </c>
      <c r="BJ4461" s="12">
        <f t="shared" si="488"/>
        <v>0</v>
      </c>
      <c r="BK4461" s="12">
        <f t="shared" si="489"/>
        <v>0</v>
      </c>
      <c r="CQ4461" s="3" t="str">
        <f>CONCATENATE(baseURL!$A$1,baseURL!$B$1,baseURL!$C$1,".",C4461,".",L4461,".pkl&amp;seq=",BC4461)</f>
        <v>http://proteomics.broadinstitute.org/millscripts/viewfeed.pl?side=xl&amp;cycle=1&amp;fixedMods=iaaC&amp;file=msdataSM/iPRG2012_nd/cpick_in/iPRG2012_nd.2443.5.4.pkl&amp;seq=RLSGQLPANWESKLPTYTAK</v>
      </c>
    </row>
    <row r="4462" spans="1:95" x14ac:dyDescent="0.2">
      <c r="A4462" s="3">
        <v>4743</v>
      </c>
      <c r="B4462" s="2" t="s">
        <v>11379</v>
      </c>
      <c r="C4462" s="2" t="s">
        <v>11368</v>
      </c>
      <c r="D4462" s="3">
        <v>11742</v>
      </c>
      <c r="E4462" s="3">
        <v>11730</v>
      </c>
      <c r="F4462" s="3">
        <v>51311</v>
      </c>
      <c r="G4462" s="3">
        <v>14172</v>
      </c>
      <c r="H4462" s="3">
        <v>41.851799999999997</v>
      </c>
      <c r="I4462" s="30">
        <v>632.82924000000003</v>
      </c>
      <c r="J4462" s="30">
        <v>632.82924000000003</v>
      </c>
      <c r="K4462" s="30">
        <v>0</v>
      </c>
      <c r="L4462" s="3">
        <v>2</v>
      </c>
      <c r="M4462" s="3">
        <v>0</v>
      </c>
      <c r="N4462" s="10">
        <f t="shared" si="483"/>
        <v>1</v>
      </c>
      <c r="O4462" s="35">
        <v>2</v>
      </c>
      <c r="P4462" s="17"/>
      <c r="Q4462" s="40">
        <v>1264.65319</v>
      </c>
      <c r="R4462" s="40">
        <v>632.83023000000003</v>
      </c>
      <c r="S4462" s="18">
        <f t="shared" si="484"/>
        <v>-1.5644006134182318</v>
      </c>
      <c r="T4462" s="18">
        <f t="shared" si="485"/>
        <v>-1.5644006134182318</v>
      </c>
      <c r="U4462" s="18">
        <f t="shared" si="486"/>
        <v>-1.6276087190308484</v>
      </c>
      <c r="V4462" s="30">
        <v>632.82920000000001</v>
      </c>
      <c r="W4462" s="3" t="s">
        <v>47</v>
      </c>
      <c r="X4462" s="3" t="s">
        <v>47</v>
      </c>
      <c r="Y4462" s="3" t="s">
        <v>47</v>
      </c>
      <c r="Z4462" s="3" t="s">
        <v>47</v>
      </c>
      <c r="AA4462" s="3" t="s">
        <v>47</v>
      </c>
      <c r="AB4462" s="12" t="s">
        <v>47</v>
      </c>
      <c r="AC4462" s="3" t="s">
        <v>47</v>
      </c>
      <c r="AD4462" s="3" t="s">
        <v>47</v>
      </c>
      <c r="AE4462" s="3" t="s">
        <v>47</v>
      </c>
      <c r="AF4462" s="3" t="s">
        <v>47</v>
      </c>
      <c r="AG4462" s="3" t="s">
        <v>47</v>
      </c>
      <c r="AH4462" s="3" t="s">
        <v>47</v>
      </c>
      <c r="AI4462" s="3" t="s">
        <v>47</v>
      </c>
      <c r="AJ4462" s="3" t="s">
        <v>47</v>
      </c>
      <c r="AK4462" s="3" t="s">
        <v>48</v>
      </c>
      <c r="AL4462" s="3" t="s">
        <v>48</v>
      </c>
      <c r="AM4462" s="3" t="s">
        <v>47</v>
      </c>
      <c r="AN4462" s="3" t="s">
        <v>47</v>
      </c>
      <c r="AU4462" s="3">
        <v>0</v>
      </c>
      <c r="AV4462" s="3">
        <v>16</v>
      </c>
      <c r="AW4462" s="3">
        <v>1</v>
      </c>
      <c r="AX4462" s="3">
        <v>16</v>
      </c>
      <c r="AY4462" s="3">
        <v>100</v>
      </c>
      <c r="AZ4462" s="6" t="str">
        <f t="shared" si="487"/>
        <v>2443.7</v>
      </c>
      <c r="BC4462" s="12" t="s">
        <v>11380</v>
      </c>
      <c r="BJ4462" s="12">
        <f t="shared" si="488"/>
        <v>0</v>
      </c>
      <c r="BK4462" s="12">
        <f t="shared" si="489"/>
        <v>0</v>
      </c>
      <c r="CQ4462" s="3" t="str">
        <f>CONCATENATE(baseURL!$A$1,baseURL!$B$1,baseURL!$C$1,".",C4462,".",L4462,".pkl&amp;seq=",BC4462)</f>
        <v>http://proteomics.broadinstitute.org/millscripts/viewfeed.pl?side=xl&amp;cycle=1&amp;fixedMods=iaaC&amp;file=msdataSM/iPRG2012_nd/cpick_in/iPRG2012_nd.2443.7.2.pkl&amp;seq=DASLVDYVQVR</v>
      </c>
    </row>
    <row r="4463" spans="1:95" x14ac:dyDescent="0.2">
      <c r="A4463" s="3">
        <v>7172</v>
      </c>
      <c r="B4463" s="2" t="s">
        <v>11381</v>
      </c>
      <c r="C4463" s="2" t="s">
        <v>11371</v>
      </c>
      <c r="D4463" s="3">
        <v>11743</v>
      </c>
      <c r="E4463" s="3">
        <v>11731</v>
      </c>
      <c r="F4463" s="3">
        <v>51312</v>
      </c>
      <c r="G4463" s="3">
        <v>14173</v>
      </c>
      <c r="H4463" s="3">
        <v>41.854300000000002</v>
      </c>
      <c r="I4463" s="30">
        <v>702.37373000000002</v>
      </c>
      <c r="J4463" s="30">
        <v>702.37212399999999</v>
      </c>
      <c r="K4463" s="30">
        <v>1.6100000000000001E-3</v>
      </c>
      <c r="L4463" s="3">
        <v>3</v>
      </c>
      <c r="M4463" s="3">
        <v>3</v>
      </c>
      <c r="N4463" s="10">
        <f t="shared" si="483"/>
        <v>1</v>
      </c>
      <c r="O4463" s="35">
        <v>3</v>
      </c>
      <c r="P4463" s="17"/>
      <c r="Q4463" s="40">
        <v>2105.10392</v>
      </c>
      <c r="R4463" s="40">
        <v>702.37282000000005</v>
      </c>
      <c r="S4463" s="18">
        <f t="shared" si="484"/>
        <v>1.295608221252365</v>
      </c>
      <c r="T4463" s="18">
        <f t="shared" si="485"/>
        <v>-0.9909267275771837</v>
      </c>
      <c r="U4463" s="18">
        <f t="shared" si="486"/>
        <v>-2.164092853176923</v>
      </c>
      <c r="V4463" s="30">
        <v>702.37130000000002</v>
      </c>
      <c r="W4463" s="3" t="s">
        <v>48</v>
      </c>
      <c r="X4463" s="3" t="s">
        <v>47</v>
      </c>
      <c r="Y4463" s="3" t="s">
        <v>47</v>
      </c>
      <c r="AA4463" s="3" t="s">
        <v>47</v>
      </c>
      <c r="AB4463" s="12" t="s">
        <v>47</v>
      </c>
      <c r="AD4463" s="3" t="s">
        <v>52</v>
      </c>
      <c r="AF4463" s="3" t="s">
        <v>48</v>
      </c>
      <c r="AG4463" s="3" t="s">
        <v>47</v>
      </c>
      <c r="AH4463" s="3" t="s">
        <v>47</v>
      </c>
      <c r="AI4463" s="3" t="s">
        <v>48</v>
      </c>
      <c r="AL4463" s="3" t="s">
        <v>48</v>
      </c>
      <c r="AM4463" s="3" t="s">
        <v>47</v>
      </c>
      <c r="AU4463" s="3">
        <v>0</v>
      </c>
      <c r="AV4463" s="3">
        <v>7</v>
      </c>
      <c r="AW4463" s="3">
        <v>1</v>
      </c>
      <c r="AX4463" s="3">
        <v>7</v>
      </c>
      <c r="AY4463" s="3">
        <v>100</v>
      </c>
      <c r="AZ4463" s="6" t="str">
        <f t="shared" si="487"/>
        <v>2443.8</v>
      </c>
      <c r="BC4463" s="12" t="s">
        <v>11382</v>
      </c>
      <c r="BJ4463" s="12">
        <f t="shared" si="488"/>
        <v>0</v>
      </c>
      <c r="BK4463" s="12">
        <f t="shared" si="489"/>
        <v>0</v>
      </c>
      <c r="CQ4463" s="3" t="str">
        <f>CONCATENATE(baseURL!$A$1,baseURL!$B$1,baseURL!$C$1,".",C4463,".",L4463,".pkl&amp;seq=",BC4463)</f>
        <v>http://proteomics.broadinstitute.org/millscripts/viewfeed.pl?side=xl&amp;cycle=1&amp;fixedMods=iaaC&amp;file=msdataSM/iPRG2012_nd/cpick_in/iPRG2012_nd.2443.8.3.pkl&amp;seq=QLLLHHTLGNGDFTVFHR</v>
      </c>
    </row>
    <row r="4464" spans="1:95" x14ac:dyDescent="0.2">
      <c r="A4464" s="3">
        <v>73</v>
      </c>
      <c r="B4464" s="2" t="s">
        <v>11383</v>
      </c>
      <c r="C4464" s="2" t="s">
        <v>11384</v>
      </c>
      <c r="D4464" s="3">
        <v>11753</v>
      </c>
      <c r="E4464" s="3">
        <v>11741</v>
      </c>
      <c r="F4464" s="3">
        <v>51335</v>
      </c>
      <c r="G4464" s="3">
        <v>14184</v>
      </c>
      <c r="H4464" s="3">
        <v>41.875700000000002</v>
      </c>
      <c r="I4464" s="30">
        <v>673.39622999999995</v>
      </c>
      <c r="J4464" s="30">
        <v>673.39565889999994</v>
      </c>
      <c r="K4464" s="30">
        <v>5.6999999999999998E-4</v>
      </c>
      <c r="L4464" s="3">
        <v>2</v>
      </c>
      <c r="M4464" s="3">
        <v>2</v>
      </c>
      <c r="N4464" s="10">
        <f t="shared" si="483"/>
        <v>1</v>
      </c>
      <c r="O4464" s="35">
        <v>2</v>
      </c>
      <c r="P4464" s="17"/>
      <c r="Q4464" s="40">
        <v>1345.7838099999999</v>
      </c>
      <c r="R4464" s="40">
        <v>673.39553999999998</v>
      </c>
      <c r="S4464" s="18">
        <f t="shared" si="484"/>
        <v>1.0246578110143409</v>
      </c>
      <c r="T4464" s="18">
        <f t="shared" si="485"/>
        <v>0.1765678459368562</v>
      </c>
      <c r="U4464" s="18">
        <f t="shared" si="486"/>
        <v>0.23760181133778549</v>
      </c>
      <c r="V4464" s="30">
        <v>673.39570000000003</v>
      </c>
      <c r="W4464" s="3" t="s">
        <v>47</v>
      </c>
      <c r="Z4464" s="3" t="s">
        <v>47</v>
      </c>
      <c r="AB4464" s="12" t="s">
        <v>52</v>
      </c>
      <c r="AE4464" s="3" t="s">
        <v>48</v>
      </c>
      <c r="AF4464" s="3" t="s">
        <v>47</v>
      </c>
      <c r="AG4464" s="3" t="s">
        <v>47</v>
      </c>
      <c r="AL4464" s="3" t="s">
        <v>47</v>
      </c>
      <c r="AN4464" s="3" t="s">
        <v>47</v>
      </c>
      <c r="AP4464" s="3" t="s">
        <v>47</v>
      </c>
      <c r="AU4464" s="3">
        <v>0</v>
      </c>
      <c r="AV4464" s="3">
        <v>7</v>
      </c>
      <c r="AW4464" s="3">
        <v>1</v>
      </c>
      <c r="AX4464" s="3">
        <v>7</v>
      </c>
      <c r="AY4464" s="3">
        <v>100</v>
      </c>
      <c r="AZ4464" s="6" t="str">
        <f t="shared" si="487"/>
        <v>2444.10</v>
      </c>
      <c r="BB4464" s="12" t="s">
        <v>79</v>
      </c>
      <c r="BC4464" s="12" t="s">
        <v>11385</v>
      </c>
      <c r="BJ4464" s="12">
        <f t="shared" si="488"/>
        <v>0</v>
      </c>
      <c r="BK4464" s="12">
        <f t="shared" si="489"/>
        <v>0</v>
      </c>
      <c r="CQ4464" s="3" t="str">
        <f>CONCATENATE(baseURL!$A$1,baseURL!$B$1,"+Acetyl",baseURL!$C$1,".",C4464,".",L4464,".pkl&amp;seq=",BC4464)</f>
        <v>http://proteomics.broadinstitute.org/millscripts/viewfeed.pl?side=xl&amp;cycle=1&amp;fixedMods=iaaC+Acetyl&amp;file=msdataSM/iPRG2012_nd/cpick_in/iPRG2012_nd.2444.10.2.pkl&amp;seq=SLVYNKTPLLR</v>
      </c>
    </row>
    <row r="4465" spans="1:95" x14ac:dyDescent="0.2">
      <c r="A4465" s="3">
        <v>378</v>
      </c>
      <c r="B4465" s="2" t="s">
        <v>11386</v>
      </c>
      <c r="C4465" s="2" t="s">
        <v>11387</v>
      </c>
      <c r="D4465" s="3">
        <v>11755</v>
      </c>
      <c r="E4465" s="3">
        <v>11743</v>
      </c>
      <c r="F4465" s="3">
        <v>51337</v>
      </c>
      <c r="G4465" s="3">
        <v>14186</v>
      </c>
      <c r="H4465" s="3">
        <v>41.878999999999998</v>
      </c>
      <c r="I4465" s="30">
        <v>981.00954999999999</v>
      </c>
      <c r="J4465" s="30">
        <v>981.01090980000004</v>
      </c>
      <c r="K4465" s="30">
        <v>-1.3600000000000001E-3</v>
      </c>
      <c r="L4465" s="3">
        <v>2</v>
      </c>
      <c r="M4465" s="3">
        <v>2</v>
      </c>
      <c r="N4465" s="10">
        <f t="shared" si="483"/>
        <v>1</v>
      </c>
      <c r="O4465" s="35">
        <v>2</v>
      </c>
      <c r="P4465" s="17"/>
      <c r="Q4465" s="40">
        <v>1961.0160699999999</v>
      </c>
      <c r="R4465" s="40">
        <v>981.01167999999996</v>
      </c>
      <c r="S4465" s="18">
        <f t="shared" si="484"/>
        <v>-2.1712279714809801</v>
      </c>
      <c r="T4465" s="18">
        <f t="shared" si="485"/>
        <v>-0.78510787957172545</v>
      </c>
      <c r="U4465" s="18">
        <f t="shared" si="486"/>
        <v>-0.79509756699672074</v>
      </c>
      <c r="V4465" s="30">
        <v>981.01089999999999</v>
      </c>
      <c r="AB4465" s="12" t="s">
        <v>47</v>
      </c>
      <c r="AF4465" s="3" t="s">
        <v>47</v>
      </c>
      <c r="AG4465" s="3" t="s">
        <v>47</v>
      </c>
      <c r="AH4465" s="3" t="s">
        <v>52</v>
      </c>
      <c r="AI4465" s="3" t="s">
        <v>52</v>
      </c>
      <c r="AL4465" s="3" t="s">
        <v>48</v>
      </c>
      <c r="AU4465" s="3">
        <v>0</v>
      </c>
      <c r="AV4465" s="3">
        <v>3</v>
      </c>
      <c r="AW4465" s="3">
        <v>1</v>
      </c>
      <c r="AX4465" s="3">
        <v>3</v>
      </c>
      <c r="AY4465" s="3">
        <v>100</v>
      </c>
      <c r="AZ4465" s="6" t="str">
        <f t="shared" si="487"/>
        <v>2444.12</v>
      </c>
      <c r="BB4465" s="12" t="s">
        <v>79</v>
      </c>
      <c r="BC4465" s="12" t="s">
        <v>11319</v>
      </c>
      <c r="BJ4465" s="12">
        <f t="shared" si="488"/>
        <v>0</v>
      </c>
      <c r="BK4465" s="12">
        <f t="shared" si="489"/>
        <v>0</v>
      </c>
      <c r="CQ4465" s="3" t="str">
        <f>CONCATENATE(baseURL!$A$1,baseURL!$B$1,"+Acetyl",baseURL!$C$1,".",C4465,".",L4465,".pkl&amp;seq=",BC4465)</f>
        <v>http://proteomics.broadinstitute.org/millscripts/viewfeed.pl?side=xl&amp;cycle=1&amp;fixedMods=iaaC+Acetyl&amp;file=msdataSM/iPRG2012_nd/cpick_in/iPRG2012_nd.2444.12.2.pkl&amp;seq=MENDKGQLVELYVPRK</v>
      </c>
    </row>
    <row r="4466" spans="1:95" x14ac:dyDescent="0.2">
      <c r="A4466" s="3">
        <v>1021</v>
      </c>
      <c r="B4466" s="2" t="s">
        <v>11388</v>
      </c>
      <c r="C4466" s="2" t="s">
        <v>11389</v>
      </c>
      <c r="D4466" s="3">
        <v>11745</v>
      </c>
      <c r="E4466" s="3">
        <v>11733</v>
      </c>
      <c r="F4466" s="3">
        <v>51327</v>
      </c>
      <c r="G4466" s="3">
        <v>14176</v>
      </c>
      <c r="H4466" s="3">
        <v>41.863999999999997</v>
      </c>
      <c r="I4466" s="30">
        <v>475.26024000000001</v>
      </c>
      <c r="J4466" s="30">
        <v>474.97958749999998</v>
      </c>
      <c r="K4466" s="30">
        <v>0.28065000000000001</v>
      </c>
      <c r="L4466" s="3">
        <v>0</v>
      </c>
      <c r="M4466" s="3">
        <v>3</v>
      </c>
      <c r="N4466" s="10">
        <f t="shared" si="483"/>
        <v>1</v>
      </c>
      <c r="O4466" s="35">
        <v>3</v>
      </c>
      <c r="P4466" s="17"/>
      <c r="Q4466" s="40">
        <v>1422.90426</v>
      </c>
      <c r="R4466" s="40">
        <v>474.97293999999999</v>
      </c>
      <c r="S4466" s="18">
        <f t="shared" si="484"/>
        <v>604.87656412598187</v>
      </c>
      <c r="T4466" s="18">
        <f t="shared" si="485"/>
        <v>13.995534145556764</v>
      </c>
      <c r="U4466" s="18">
        <f t="shared" si="486"/>
        <v>13.179698195011888</v>
      </c>
      <c r="V4466" s="30">
        <v>474.97919999999999</v>
      </c>
      <c r="W4466" s="3" t="s">
        <v>47</v>
      </c>
      <c r="Z4466" s="3" t="s">
        <v>48</v>
      </c>
      <c r="AA4466" s="3" t="s">
        <v>47</v>
      </c>
      <c r="AB4466" s="12" t="s">
        <v>47</v>
      </c>
      <c r="AC4466" s="3" t="s">
        <v>47</v>
      </c>
      <c r="AE4466" s="3" t="s">
        <v>47</v>
      </c>
      <c r="AG4466" s="3" t="s">
        <v>52</v>
      </c>
      <c r="AL4466" s="3" t="s">
        <v>52</v>
      </c>
      <c r="AO4466" s="3" t="s">
        <v>48</v>
      </c>
      <c r="AU4466" s="3">
        <v>0</v>
      </c>
      <c r="AV4466" s="3">
        <v>5</v>
      </c>
      <c r="AW4466" s="3">
        <v>2</v>
      </c>
      <c r="AX4466" s="3">
        <v>3</v>
      </c>
      <c r="AY4466" s="3">
        <v>60</v>
      </c>
      <c r="AZ4466" s="6" t="str">
        <f t="shared" si="487"/>
        <v>2444.2</v>
      </c>
      <c r="BC4466" s="12" t="s">
        <v>11390</v>
      </c>
      <c r="BJ4466" s="12">
        <f t="shared" si="488"/>
        <v>0</v>
      </c>
      <c r="BK4466" s="12">
        <f t="shared" si="489"/>
        <v>0</v>
      </c>
      <c r="BP4466" s="3" t="s">
        <v>54</v>
      </c>
      <c r="BR4466" s="3" t="s">
        <v>54</v>
      </c>
      <c r="BS4466" s="3" t="s">
        <v>11391</v>
      </c>
      <c r="BY4466" s="3" t="s">
        <v>11391</v>
      </c>
      <c r="CQ4466" s="3" t="str">
        <f>CONCATENATE(baseURL!$A$1,baseURL!$B$1,baseURL!$C$1,".",C4466,".",L4466,".pkl&amp;seq=",BC4466,"&amp;varMods=Deamidated-N")</f>
        <v>http://proteomics.broadinstitute.org/millscripts/viewfeed.pl?side=xl&amp;cycle=1&amp;fixedMods=iaaC&amp;file=msdataSM/iPRG2012_nd/cpick_in/iPRG2012_nd.2444.2.0.pkl&amp;seq=LLLLAAnTPVLRK&amp;varMods=Deamidated-N</v>
      </c>
    </row>
    <row r="4467" spans="1:95" x14ac:dyDescent="0.2">
      <c r="A4467" s="3">
        <v>5497</v>
      </c>
      <c r="B4467" s="2" t="s">
        <v>11392</v>
      </c>
      <c r="C4467" s="2" t="s">
        <v>11393</v>
      </c>
      <c r="D4467" s="3">
        <v>11750</v>
      </c>
      <c r="E4467" s="3">
        <v>11738</v>
      </c>
      <c r="F4467" s="3">
        <v>51332</v>
      </c>
      <c r="G4467" s="3">
        <v>14181</v>
      </c>
      <c r="H4467" s="3">
        <v>41.870699999999999</v>
      </c>
      <c r="I4467" s="30">
        <v>620.81536000000006</v>
      </c>
      <c r="J4467" s="30">
        <v>620.81554979999999</v>
      </c>
      <c r="K4467" s="30">
        <v>-1.9000000000000001E-4</v>
      </c>
      <c r="L4467" s="3">
        <v>2</v>
      </c>
      <c r="M4467" s="3">
        <v>2</v>
      </c>
      <c r="N4467" s="10">
        <f t="shared" si="483"/>
        <v>1</v>
      </c>
      <c r="O4467" s="35">
        <v>2</v>
      </c>
      <c r="P4467" s="17"/>
      <c r="Q4467" s="40">
        <v>1240.6242</v>
      </c>
      <c r="R4467" s="40">
        <v>620.81574000000001</v>
      </c>
      <c r="S4467" s="18">
        <f t="shared" si="484"/>
        <v>-0.61209788261825793</v>
      </c>
      <c r="T4467" s="18">
        <f t="shared" si="485"/>
        <v>-0.30637109816193325</v>
      </c>
      <c r="U4467" s="18">
        <f t="shared" si="486"/>
        <v>-6.4431356093994238E-2</v>
      </c>
      <c r="V4467" s="30">
        <v>620.81569999999999</v>
      </c>
      <c r="W4467" s="3" t="s">
        <v>47</v>
      </c>
      <c r="X4467" s="3" t="s">
        <v>47</v>
      </c>
      <c r="Y4467" s="3" t="s">
        <v>47</v>
      </c>
      <c r="Z4467" s="3" t="s">
        <v>47</v>
      </c>
      <c r="AA4467" s="3" t="s">
        <v>47</v>
      </c>
      <c r="AB4467" s="12" t="s">
        <v>47</v>
      </c>
      <c r="AC4467" s="3" t="s">
        <v>47</v>
      </c>
      <c r="AD4467" s="3" t="s">
        <v>47</v>
      </c>
      <c r="AE4467" s="3" t="s">
        <v>47</v>
      </c>
      <c r="AF4467" s="3" t="s">
        <v>47</v>
      </c>
      <c r="AG4467" s="3" t="s">
        <v>47</v>
      </c>
      <c r="AH4467" s="3" t="s">
        <v>47</v>
      </c>
      <c r="AI4467" s="3" t="s">
        <v>47</v>
      </c>
      <c r="AJ4467" s="3" t="s">
        <v>47</v>
      </c>
      <c r="AK4467" s="3" t="s">
        <v>47</v>
      </c>
      <c r="AL4467" s="3" t="s">
        <v>47</v>
      </c>
      <c r="AM4467" s="3" t="s">
        <v>47</v>
      </c>
      <c r="AU4467" s="3">
        <v>0</v>
      </c>
      <c r="AV4467" s="3">
        <v>17</v>
      </c>
      <c r="AW4467" s="3">
        <v>1</v>
      </c>
      <c r="AX4467" s="3">
        <v>17</v>
      </c>
      <c r="AY4467" s="3">
        <v>100</v>
      </c>
      <c r="AZ4467" s="6" t="str">
        <f t="shared" si="487"/>
        <v>2444.7</v>
      </c>
      <c r="BC4467" s="12" t="s">
        <v>11246</v>
      </c>
      <c r="BJ4467" s="12">
        <f t="shared" si="488"/>
        <v>0</v>
      </c>
      <c r="BK4467" s="12">
        <f t="shared" si="489"/>
        <v>0</v>
      </c>
      <c r="CQ4467" s="3" t="str">
        <f>CONCATENATE(baseURL!$A$1,baseURL!$B$1,baseURL!$C$1,".",C4467,".",L4467,".pkl&amp;seq=",BC4467)</f>
        <v>http://proteomics.broadinstitute.org/millscripts/viewfeed.pl?side=xl&amp;cycle=1&amp;fixedMods=iaaC&amp;file=msdataSM/iPRG2012_nd/cpick_in/iPRG2012_nd.2444.7.2.pkl&amp;seq=TADLYAAMGLSK</v>
      </c>
    </row>
    <row r="4468" spans="1:95" x14ac:dyDescent="0.2">
      <c r="A4468" s="3">
        <v>6069</v>
      </c>
      <c r="B4468" s="2" t="s">
        <v>11394</v>
      </c>
      <c r="C4468" s="2" t="s">
        <v>11395</v>
      </c>
      <c r="D4468" s="3">
        <v>11765</v>
      </c>
      <c r="E4468" s="3">
        <v>11753</v>
      </c>
      <c r="F4468" s="3">
        <v>51356</v>
      </c>
      <c r="G4468" s="3">
        <v>14197</v>
      </c>
      <c r="H4468" s="3">
        <v>41.902500000000003</v>
      </c>
      <c r="I4468" s="30">
        <v>860.47118</v>
      </c>
      <c r="J4468" s="30">
        <v>860.47336570000004</v>
      </c>
      <c r="K4468" s="30">
        <v>-2.1900000000000001E-3</v>
      </c>
      <c r="L4468" s="3">
        <v>2</v>
      </c>
      <c r="M4468" s="3">
        <v>2</v>
      </c>
      <c r="N4468" s="10">
        <f t="shared" si="483"/>
        <v>1</v>
      </c>
      <c r="O4468" s="35">
        <v>2</v>
      </c>
      <c r="P4468" s="17"/>
      <c r="Q4468" s="40">
        <v>1719.9388100000001</v>
      </c>
      <c r="R4468" s="40">
        <v>860.47303999999997</v>
      </c>
      <c r="S4468" s="18">
        <f t="shared" si="484"/>
        <v>-2.1616017161503538</v>
      </c>
      <c r="T4468" s="18">
        <f t="shared" si="485"/>
        <v>0.37851273071357655</v>
      </c>
      <c r="U4468" s="18">
        <f t="shared" si="486"/>
        <v>6.9729087707254889E-2</v>
      </c>
      <c r="V4468" s="30">
        <v>860.47310000000004</v>
      </c>
      <c r="W4468" s="3" t="s">
        <v>47</v>
      </c>
      <c r="X4468" s="3" t="s">
        <v>47</v>
      </c>
      <c r="Y4468" s="3" t="s">
        <v>47</v>
      </c>
      <c r="Z4468" s="3" t="s">
        <v>47</v>
      </c>
      <c r="AA4468" s="3" t="s">
        <v>47</v>
      </c>
      <c r="AB4468" s="12" t="s">
        <v>47</v>
      </c>
      <c r="AC4468" s="3" t="s">
        <v>47</v>
      </c>
      <c r="AD4468" s="3" t="s">
        <v>47</v>
      </c>
      <c r="AE4468" s="3" t="s">
        <v>47</v>
      </c>
      <c r="AF4468" s="3" t="s">
        <v>47</v>
      </c>
      <c r="AG4468" s="3" t="s">
        <v>47</v>
      </c>
      <c r="AH4468" s="3" t="s">
        <v>47</v>
      </c>
      <c r="AI4468" s="3" t="s">
        <v>47</v>
      </c>
      <c r="AL4468" s="3" t="s">
        <v>48</v>
      </c>
      <c r="AU4468" s="3">
        <v>0</v>
      </c>
      <c r="AV4468" s="3">
        <v>13</v>
      </c>
      <c r="AW4468" s="3">
        <v>1</v>
      </c>
      <c r="AX4468" s="3">
        <v>13</v>
      </c>
      <c r="AY4468" s="3">
        <v>100</v>
      </c>
      <c r="AZ4468" s="6" t="str">
        <f t="shared" si="487"/>
        <v>2445.10</v>
      </c>
      <c r="BC4468" s="12" t="s">
        <v>11396</v>
      </c>
      <c r="BJ4468" s="12">
        <f t="shared" si="488"/>
        <v>0</v>
      </c>
      <c r="BK4468" s="12">
        <f t="shared" si="489"/>
        <v>0</v>
      </c>
      <c r="CQ4468" s="3" t="str">
        <f>CONCATENATE(baseURL!$A$1,baseURL!$B$1,baseURL!$C$1,".",C4468,".",L4468,".pkl&amp;seq=",BC4468)</f>
        <v>http://proteomics.broadinstitute.org/millscripts/viewfeed.pl?side=xl&amp;cycle=1&amp;fixedMods=iaaC&amp;file=msdataSM/iPRG2012_nd/cpick_in/iPRG2012_nd.2445.10.2.pkl&amp;seq=VLVQDLLHPTAASEAR</v>
      </c>
    </row>
    <row r="4469" spans="1:95" x14ac:dyDescent="0.2">
      <c r="A4469" s="3">
        <v>1392</v>
      </c>
      <c r="B4469" s="2" t="s">
        <v>11397</v>
      </c>
      <c r="C4469" s="2" t="s">
        <v>11383</v>
      </c>
      <c r="D4469" s="3">
        <v>11766</v>
      </c>
      <c r="E4469" s="3">
        <v>11754</v>
      </c>
      <c r="F4469" s="3">
        <v>51357</v>
      </c>
      <c r="G4469" s="3">
        <v>14198</v>
      </c>
      <c r="H4469" s="3">
        <v>41.9041</v>
      </c>
      <c r="I4469" s="30">
        <v>934.03588000000002</v>
      </c>
      <c r="J4469" s="30">
        <v>934.03455389999999</v>
      </c>
      <c r="K4469" s="30">
        <v>1.33E-3</v>
      </c>
      <c r="L4469" s="3">
        <v>2</v>
      </c>
      <c r="M4469" s="3">
        <v>2</v>
      </c>
      <c r="N4469" s="10">
        <f t="shared" si="483"/>
        <v>1</v>
      </c>
      <c r="O4469" s="35">
        <v>2</v>
      </c>
      <c r="P4469" s="17"/>
      <c r="Q4469" s="40">
        <v>1867.06474</v>
      </c>
      <c r="R4469" s="40">
        <v>934.03601000000003</v>
      </c>
      <c r="S4469" s="18">
        <f t="shared" si="484"/>
        <v>-0.13918092945136243</v>
      </c>
      <c r="T4469" s="18">
        <f t="shared" si="485"/>
        <v>-1.5589334719988583</v>
      </c>
      <c r="U4469" s="18">
        <f t="shared" si="486"/>
        <v>-1.6166400266012966</v>
      </c>
      <c r="V4469" s="30">
        <v>934.03449999999998</v>
      </c>
      <c r="X4469" s="3" t="s">
        <v>47</v>
      </c>
      <c r="Y4469" s="3" t="s">
        <v>47</v>
      </c>
      <c r="Z4469" s="3" t="s">
        <v>47</v>
      </c>
      <c r="AA4469" s="3" t="s">
        <v>47</v>
      </c>
      <c r="AB4469" s="12" t="s">
        <v>47</v>
      </c>
      <c r="AF4469" s="3" t="s">
        <v>48</v>
      </c>
      <c r="AG4469" s="3" t="s">
        <v>52</v>
      </c>
      <c r="AM4469" s="3" t="s">
        <v>48</v>
      </c>
      <c r="AU4469" s="3">
        <v>0</v>
      </c>
      <c r="AV4469" s="3">
        <v>5</v>
      </c>
      <c r="AW4469" s="3">
        <v>1</v>
      </c>
      <c r="AX4469" s="3">
        <v>5</v>
      </c>
      <c r="AY4469" s="3">
        <v>100</v>
      </c>
      <c r="AZ4469" s="6" t="str">
        <f t="shared" si="487"/>
        <v>2445.11</v>
      </c>
      <c r="BC4469" s="12" t="s">
        <v>11398</v>
      </c>
      <c r="BJ4469" s="12">
        <f t="shared" si="488"/>
        <v>0</v>
      </c>
      <c r="BK4469" s="12">
        <f t="shared" si="489"/>
        <v>0</v>
      </c>
      <c r="CQ4469" s="3" t="str">
        <f>CONCATENATE(baseURL!$A$1,baseURL!$B$1,baseURL!$C$1,".",C4469,".",L4469,".pkl&amp;seq=",BC4469)</f>
        <v>http://proteomics.broadinstitute.org/millscripts/viewfeed.pl?side=xl&amp;cycle=1&amp;fixedMods=iaaC&amp;file=msdataSM/iPRG2012_nd/cpick_in/iPRG2012_nd.2445.11.2.pkl&amp;seq=KLATGANLVGNALLDPTAK</v>
      </c>
    </row>
    <row r="4470" spans="1:95" x14ac:dyDescent="0.2">
      <c r="A4470" s="3">
        <v>5621</v>
      </c>
      <c r="B4470" s="2" t="s">
        <v>11399</v>
      </c>
      <c r="C4470" s="2" t="s">
        <v>11400</v>
      </c>
      <c r="D4470" s="3">
        <v>11757</v>
      </c>
      <c r="E4470" s="3">
        <v>11745</v>
      </c>
      <c r="F4470" s="3">
        <v>51348</v>
      </c>
      <c r="G4470" s="3">
        <v>14189</v>
      </c>
      <c r="H4470" s="3">
        <v>41.889099999999999</v>
      </c>
      <c r="I4470" s="30">
        <v>515.72197000000006</v>
      </c>
      <c r="J4470" s="30">
        <v>515.62788680000006</v>
      </c>
      <c r="K4470" s="30">
        <v>9.4079999999999997E-2</v>
      </c>
      <c r="L4470" s="3">
        <v>3</v>
      </c>
      <c r="M4470" s="3">
        <v>3</v>
      </c>
      <c r="N4470" s="10">
        <f t="shared" si="483"/>
        <v>1</v>
      </c>
      <c r="O4470" s="35">
        <v>3</v>
      </c>
      <c r="P4470" s="17"/>
      <c r="Q4470" s="40">
        <v>1544.8682699999999</v>
      </c>
      <c r="R4470" s="40">
        <v>515.62761</v>
      </c>
      <c r="S4470" s="18">
        <f t="shared" si="484"/>
        <v>183.00028580713806</v>
      </c>
      <c r="T4470" s="18">
        <f t="shared" si="485"/>
        <v>0.53682152523112625</v>
      </c>
      <c r="U4470" s="18">
        <f t="shared" si="486"/>
        <v>0.56242139545231373</v>
      </c>
      <c r="V4470" s="30">
        <v>515.62789999999995</v>
      </c>
      <c r="W4470" s="3" t="s">
        <v>47</v>
      </c>
      <c r="X4470" s="3" t="s">
        <v>47</v>
      </c>
      <c r="Y4470" s="3" t="s">
        <v>47</v>
      </c>
      <c r="Z4470" s="3" t="s">
        <v>47</v>
      </c>
      <c r="AA4470" s="3" t="s">
        <v>47</v>
      </c>
      <c r="AB4470" s="12" t="s">
        <v>47</v>
      </c>
      <c r="AC4470" s="3" t="s">
        <v>47</v>
      </c>
      <c r="AD4470" s="3" t="s">
        <v>47</v>
      </c>
      <c r="AE4470" s="3" t="s">
        <v>47</v>
      </c>
      <c r="AF4470" s="3" t="s">
        <v>47</v>
      </c>
      <c r="AH4470" s="3" t="s">
        <v>47</v>
      </c>
      <c r="AI4470" s="3" t="s">
        <v>47</v>
      </c>
      <c r="AJ4470" s="3" t="s">
        <v>48</v>
      </c>
      <c r="AK4470" s="3" t="s">
        <v>47</v>
      </c>
      <c r="AL4470" s="3" t="s">
        <v>47</v>
      </c>
      <c r="AM4470" s="3" t="s">
        <v>47</v>
      </c>
      <c r="AU4470" s="3">
        <v>0</v>
      </c>
      <c r="AV4470" s="3">
        <v>15</v>
      </c>
      <c r="AW4470" s="3">
        <v>1</v>
      </c>
      <c r="AX4470" s="3">
        <v>15</v>
      </c>
      <c r="AY4470" s="3">
        <v>100</v>
      </c>
      <c r="AZ4470" s="6" t="str">
        <f t="shared" si="487"/>
        <v>2445.2</v>
      </c>
      <c r="BC4470" s="12" t="s">
        <v>11324</v>
      </c>
      <c r="BJ4470" s="12">
        <f t="shared" si="488"/>
        <v>0</v>
      </c>
      <c r="BK4470" s="12">
        <f t="shared" si="489"/>
        <v>0</v>
      </c>
      <c r="CQ4470" s="3" t="str">
        <f>CONCATENATE(baseURL!$A$1,baseURL!$B$1,baseURL!$C$1,".",C4470,".",L4470,".pkl&amp;seq=",BC4470)</f>
        <v>http://proteomics.broadinstitute.org/millscripts/viewfeed.pl?side=xl&amp;cycle=1&amp;fixedMods=iaaC&amp;file=msdataSM/iPRG2012_nd/cpick_in/iPRG2012_nd.2445.2.3.pkl&amp;seq=QGKLEVPGYVDLVK</v>
      </c>
    </row>
    <row r="4471" spans="1:95" x14ac:dyDescent="0.2">
      <c r="A4471" s="3">
        <v>4780</v>
      </c>
      <c r="B4471" s="2" t="s">
        <v>11401</v>
      </c>
      <c r="C4471" s="2" t="s">
        <v>11402</v>
      </c>
      <c r="D4471" s="3">
        <v>11759</v>
      </c>
      <c r="E4471" s="3">
        <v>11747</v>
      </c>
      <c r="F4471" s="3">
        <v>51350</v>
      </c>
      <c r="G4471" s="3">
        <v>14191</v>
      </c>
      <c r="H4471" s="3">
        <v>41.892499999999998</v>
      </c>
      <c r="I4471" s="30">
        <v>581.6848</v>
      </c>
      <c r="J4471" s="30">
        <v>581.68377090000001</v>
      </c>
      <c r="K4471" s="30">
        <v>1.0300000000000001E-3</v>
      </c>
      <c r="L4471" s="3">
        <v>3</v>
      </c>
      <c r="M4471" s="3">
        <v>3</v>
      </c>
      <c r="N4471" s="10">
        <f t="shared" si="483"/>
        <v>1</v>
      </c>
      <c r="O4471" s="35">
        <v>3</v>
      </c>
      <c r="P4471" s="17"/>
      <c r="Q4471" s="40">
        <v>1743.03746</v>
      </c>
      <c r="R4471" s="40">
        <v>581.68399999999997</v>
      </c>
      <c r="S4471" s="18">
        <f t="shared" si="484"/>
        <v>1.3753171825708757</v>
      </c>
      <c r="T4471" s="18">
        <f t="shared" si="485"/>
        <v>-0.39385645806985625</v>
      </c>
      <c r="U4471" s="18">
        <f t="shared" si="486"/>
        <v>-0.85957323905793626</v>
      </c>
      <c r="V4471" s="30">
        <v>581.68349999999998</v>
      </c>
      <c r="W4471" s="3" t="s">
        <v>47</v>
      </c>
      <c r="X4471" s="3" t="s">
        <v>47</v>
      </c>
      <c r="Y4471" s="3" t="s">
        <v>47</v>
      </c>
      <c r="Z4471" s="3" t="s">
        <v>47</v>
      </c>
      <c r="AA4471" s="3" t="s">
        <v>47</v>
      </c>
      <c r="AB4471" s="12" t="s">
        <v>47</v>
      </c>
      <c r="AC4471" s="3" t="s">
        <v>47</v>
      </c>
      <c r="AD4471" s="3" t="s">
        <v>47</v>
      </c>
      <c r="AE4471" s="3" t="s">
        <v>47</v>
      </c>
      <c r="AF4471" s="3" t="s">
        <v>47</v>
      </c>
      <c r="AG4471" s="3" t="s">
        <v>47</v>
      </c>
      <c r="AH4471" s="3" t="s">
        <v>47</v>
      </c>
      <c r="AI4471" s="3" t="s">
        <v>47</v>
      </c>
      <c r="AJ4471" s="3" t="s">
        <v>47</v>
      </c>
      <c r="AK4471" s="3" t="s">
        <v>47</v>
      </c>
      <c r="AL4471" s="3" t="s">
        <v>48</v>
      </c>
      <c r="AM4471" s="3" t="s">
        <v>47</v>
      </c>
      <c r="AN4471" s="3" t="s">
        <v>47</v>
      </c>
      <c r="AU4471" s="3">
        <v>0</v>
      </c>
      <c r="AV4471" s="3">
        <v>17</v>
      </c>
      <c r="AW4471" s="3">
        <v>1</v>
      </c>
      <c r="AX4471" s="3">
        <v>17</v>
      </c>
      <c r="AY4471" s="3">
        <v>100</v>
      </c>
      <c r="AZ4471" s="6" t="str">
        <f t="shared" si="487"/>
        <v>2445.4</v>
      </c>
      <c r="BC4471" s="12" t="s">
        <v>11258</v>
      </c>
      <c r="BJ4471" s="12">
        <f t="shared" si="488"/>
        <v>0</v>
      </c>
      <c r="BK4471" s="12">
        <f t="shared" si="489"/>
        <v>0</v>
      </c>
      <c r="CQ4471" s="3" t="str">
        <f>CONCATENATE(baseURL!$A$1,baseURL!$B$1,baseURL!$C$1,".",C4471,".",L4471,".pkl&amp;seq=",BC4471)</f>
        <v>http://proteomics.broadinstitute.org/millscripts/viewfeed.pl?side=xl&amp;cycle=1&amp;fixedMods=iaaC&amp;file=msdataSM/iPRG2012_nd/cpick_in/iPRG2012_nd.2445.4.3.pkl&amp;seq=ALLVLSTSGTTPRLVSK</v>
      </c>
    </row>
    <row r="4472" spans="1:95" x14ac:dyDescent="0.2">
      <c r="A4472" s="3">
        <v>7133</v>
      </c>
      <c r="B4472" s="2" t="s">
        <v>11403</v>
      </c>
      <c r="C4472" s="2" t="s">
        <v>11404</v>
      </c>
      <c r="D4472" s="3">
        <v>11760</v>
      </c>
      <c r="E4472" s="3">
        <v>11748</v>
      </c>
      <c r="F4472" s="3">
        <v>51351</v>
      </c>
      <c r="G4472" s="3">
        <v>14192</v>
      </c>
      <c r="H4472" s="3">
        <v>41.894100000000002</v>
      </c>
      <c r="I4472" s="30">
        <v>615.96965999999998</v>
      </c>
      <c r="J4472" s="30">
        <v>615.63497189999998</v>
      </c>
      <c r="K4472" s="30">
        <v>0.33468999999999999</v>
      </c>
      <c r="L4472" s="3">
        <v>0</v>
      </c>
      <c r="M4472" s="3">
        <v>3</v>
      </c>
      <c r="N4472" s="10">
        <f t="shared" si="483"/>
        <v>1</v>
      </c>
      <c r="O4472" s="35">
        <v>3</v>
      </c>
      <c r="P4472" s="17"/>
      <c r="Q4472" s="40">
        <v>1844.8912499999999</v>
      </c>
      <c r="R4472" s="40">
        <v>615.63526999999999</v>
      </c>
      <c r="S4472" s="18">
        <f t="shared" si="484"/>
        <v>543.16251244017394</v>
      </c>
      <c r="T4472" s="18">
        <f t="shared" si="485"/>
        <v>-0.48421527247630186</v>
      </c>
      <c r="U4472" s="18">
        <f t="shared" si="486"/>
        <v>-0.92587287930858353</v>
      </c>
      <c r="V4472" s="30">
        <v>615.63469999999995</v>
      </c>
      <c r="Y4472" s="3" t="s">
        <v>48</v>
      </c>
      <c r="Z4472" s="3" t="s">
        <v>52</v>
      </c>
      <c r="AA4472" s="3" t="s">
        <v>47</v>
      </c>
      <c r="AB4472" s="12" t="s">
        <v>47</v>
      </c>
      <c r="AC4472" s="3" t="s">
        <v>48</v>
      </c>
      <c r="AD4472" s="3" t="s">
        <v>52</v>
      </c>
      <c r="AG4472" s="3" t="s">
        <v>47</v>
      </c>
      <c r="AI4472" s="3" t="s">
        <v>48</v>
      </c>
      <c r="AL4472" s="3" t="s">
        <v>52</v>
      </c>
      <c r="AU4472" s="3">
        <v>0</v>
      </c>
      <c r="AV4472" s="3">
        <v>3</v>
      </c>
      <c r="AW4472" s="3">
        <v>1</v>
      </c>
      <c r="AX4472" s="3">
        <v>3</v>
      </c>
      <c r="AY4472" s="3">
        <v>100</v>
      </c>
      <c r="AZ4472" s="6" t="str">
        <f t="shared" si="487"/>
        <v>2445.5</v>
      </c>
      <c r="BC4472" s="12" t="s">
        <v>11316</v>
      </c>
      <c r="BJ4472" s="12">
        <f t="shared" si="488"/>
        <v>0</v>
      </c>
      <c r="BK4472" s="12">
        <f t="shared" si="489"/>
        <v>0</v>
      </c>
      <c r="CQ4472" s="3" t="str">
        <f>CONCATENATE(baseURL!$A$1,baseURL!$B$1,baseURL!$C$1,".",C4472,".",L4472,".pkl&amp;seq=",BC4472)</f>
        <v>http://proteomics.broadinstitute.org/millscripts/viewfeed.pl?side=xl&amp;cycle=1&amp;fixedMods=iaaC&amp;file=msdataSM/iPRG2012_nd/cpick_in/iPRG2012_nd.2445.5.0.pkl&amp;seq=EAFSLFDKDGDGTLTTK</v>
      </c>
    </row>
    <row r="4473" spans="1:95" x14ac:dyDescent="0.2">
      <c r="A4473" s="3">
        <v>96</v>
      </c>
      <c r="B4473" s="2" t="s">
        <v>11409</v>
      </c>
      <c r="C4473" s="2" t="s">
        <v>11410</v>
      </c>
      <c r="D4473" s="3">
        <v>11762</v>
      </c>
      <c r="E4473" s="3">
        <v>11750</v>
      </c>
      <c r="F4473" s="3">
        <v>51353</v>
      </c>
      <c r="G4473" s="3">
        <v>14194</v>
      </c>
      <c r="H4473" s="3">
        <v>41.897500000000001</v>
      </c>
      <c r="I4473" s="30">
        <v>686.10619999999994</v>
      </c>
      <c r="J4473" s="30">
        <v>686.10584089999998</v>
      </c>
      <c r="K4473" s="30">
        <v>3.6000000000000002E-4</v>
      </c>
      <c r="L4473" s="3">
        <v>4</v>
      </c>
      <c r="M4473" s="3">
        <v>4</v>
      </c>
      <c r="N4473" s="10">
        <f t="shared" si="483"/>
        <v>1</v>
      </c>
      <c r="O4473" s="35">
        <v>4</v>
      </c>
      <c r="P4473" s="17"/>
      <c r="Q4473" s="40">
        <v>2741.4005499999998</v>
      </c>
      <c r="R4473" s="40">
        <v>686.10559999999998</v>
      </c>
      <c r="S4473" s="18">
        <f t="shared" si="484"/>
        <v>0.87450095140321626</v>
      </c>
      <c r="T4473" s="18">
        <f t="shared" si="485"/>
        <v>0.35111213200173008</v>
      </c>
      <c r="U4473" s="18">
        <f t="shared" si="486"/>
        <v>0.14575015853958626</v>
      </c>
      <c r="V4473" s="30">
        <v>686.10569999999996</v>
      </c>
      <c r="W4473" s="3" t="s">
        <v>47</v>
      </c>
      <c r="Z4473" s="3" t="s">
        <v>47</v>
      </c>
      <c r="AA4473" s="3" t="s">
        <v>47</v>
      </c>
      <c r="AB4473" s="12" t="s">
        <v>52</v>
      </c>
      <c r="AC4473" s="3" t="s">
        <v>52</v>
      </c>
      <c r="AD4473" s="3" t="s">
        <v>47</v>
      </c>
      <c r="AE4473" s="3" t="s">
        <v>48</v>
      </c>
      <c r="AF4473" s="3" t="s">
        <v>47</v>
      </c>
      <c r="AG4473" s="3" t="s">
        <v>47</v>
      </c>
      <c r="AL4473" s="3" t="s">
        <v>48</v>
      </c>
      <c r="AO4473" s="3" t="s">
        <v>48</v>
      </c>
      <c r="AU4473" s="3">
        <v>0</v>
      </c>
      <c r="AV4473" s="3">
        <v>6</v>
      </c>
      <c r="AW4473" s="3">
        <v>1</v>
      </c>
      <c r="AX4473" s="3">
        <v>6</v>
      </c>
      <c r="AY4473" s="3">
        <v>100</v>
      </c>
      <c r="AZ4473" s="6" t="str">
        <f t="shared" si="487"/>
        <v>2445.7</v>
      </c>
      <c r="BB4473" s="12" t="s">
        <v>79</v>
      </c>
      <c r="BC4473" s="12" t="s">
        <v>11411</v>
      </c>
      <c r="BJ4473" s="12">
        <f t="shared" si="488"/>
        <v>0</v>
      </c>
      <c r="BK4473" s="12">
        <f t="shared" si="489"/>
        <v>0</v>
      </c>
      <c r="CQ4473" s="3" t="str">
        <f>CONCATENATE(baseURL!$A$1,baseURL!$B$1,"+Acetyl",baseURL!$C$1,".",C4473,".",L4473,".pkl&amp;seq=",BC4473)</f>
        <v>http://proteomics.broadinstitute.org/millscripts/viewfeed.pl?side=xl&amp;cycle=1&amp;fixedMods=iaaC+Acetyl&amp;file=msdataSM/iPRG2012_nd/cpick_in/iPRG2012_nd.2445.7.4.pkl&amp;seq=STELTVQSERAFQKQPHLFNNPK</v>
      </c>
    </row>
    <row r="4474" spans="1:95" x14ac:dyDescent="0.2">
      <c r="A4474" s="3">
        <v>1723</v>
      </c>
      <c r="B4474" s="2" t="s">
        <v>11415</v>
      </c>
      <c r="C4474" s="2" t="s">
        <v>11416</v>
      </c>
      <c r="D4474" s="3">
        <v>11767</v>
      </c>
      <c r="E4474" s="3">
        <v>11755</v>
      </c>
      <c r="F4474" s="3">
        <v>51368</v>
      </c>
      <c r="G4474" s="3">
        <v>14200</v>
      </c>
      <c r="H4474" s="3">
        <v>41.913899999999998</v>
      </c>
      <c r="I4474" s="30">
        <v>401.26643000000001</v>
      </c>
      <c r="J4474" s="30">
        <v>401.26511790000001</v>
      </c>
      <c r="K4474" s="30">
        <v>1.31E-3</v>
      </c>
      <c r="L4474" s="3">
        <v>2</v>
      </c>
      <c r="M4474" s="3">
        <v>2</v>
      </c>
      <c r="N4474" s="10">
        <f t="shared" si="483"/>
        <v>1</v>
      </c>
      <c r="O4474" s="35">
        <v>2</v>
      </c>
      <c r="P4474" s="17"/>
      <c r="Q4474" s="40">
        <v>801.52328999999997</v>
      </c>
      <c r="R4474" s="40">
        <v>401.26528000000002</v>
      </c>
      <c r="S4474" s="18">
        <f t="shared" si="484"/>
        <v>2.8659344760542038</v>
      </c>
      <c r="T4474" s="18">
        <f t="shared" si="485"/>
        <v>-0.40397215530677894</v>
      </c>
      <c r="U4474" s="18">
        <f t="shared" si="486"/>
        <v>-1.6946395163950168</v>
      </c>
      <c r="V4474" s="30">
        <v>401.26459999999997</v>
      </c>
      <c r="W4474" s="3" t="s">
        <v>47</v>
      </c>
      <c r="Z4474" s="3" t="s">
        <v>47</v>
      </c>
      <c r="AA4474" s="3" t="s">
        <v>47</v>
      </c>
      <c r="AB4474" s="12" t="s">
        <v>47</v>
      </c>
      <c r="AC4474" s="3" t="s">
        <v>47</v>
      </c>
      <c r="AD4474" s="3" t="s">
        <v>47</v>
      </c>
      <c r="AF4474" s="3" t="s">
        <v>48</v>
      </c>
      <c r="AG4474" s="3" t="s">
        <v>52</v>
      </c>
      <c r="AH4474" s="3" t="s">
        <v>47</v>
      </c>
      <c r="AI4474" s="3" t="s">
        <v>48</v>
      </c>
      <c r="AJ4474" s="3" t="s">
        <v>47</v>
      </c>
      <c r="AL4474" s="3" t="s">
        <v>52</v>
      </c>
      <c r="AU4474" s="3">
        <v>0</v>
      </c>
      <c r="AV4474" s="3">
        <v>8</v>
      </c>
      <c r="AW4474" s="3">
        <v>1</v>
      </c>
      <c r="AX4474" s="3">
        <v>8</v>
      </c>
      <c r="AY4474" s="3">
        <v>100</v>
      </c>
      <c r="AZ4474" s="6" t="str">
        <f t="shared" si="487"/>
        <v>2446.1</v>
      </c>
      <c r="BC4474" s="12" t="s">
        <v>11268</v>
      </c>
      <c r="BJ4474" s="12">
        <f t="shared" si="488"/>
        <v>0</v>
      </c>
      <c r="BK4474" s="12">
        <f t="shared" si="489"/>
        <v>0</v>
      </c>
      <c r="CQ4474" s="3" t="str">
        <f>CONCATENATE(baseURL!$A$1,baseURL!$B$1,baseURL!$C$1,".",C4474,".",L4474,".pkl&amp;seq=",BC4474)</f>
        <v>http://proteomics.broadinstitute.org/millscripts/viewfeed.pl?side=xl&amp;cycle=1&amp;fixedMods=iaaC&amp;file=msdataSM/iPRG2012_nd/cpick_in/iPRG2012_nd.2446.1.2.pkl&amp;seq=ALLFLPK</v>
      </c>
    </row>
    <row r="4475" spans="1:95" x14ac:dyDescent="0.2">
      <c r="A4475" s="3">
        <v>2351</v>
      </c>
      <c r="B4475" s="2" t="s">
        <v>11412</v>
      </c>
      <c r="C4475" s="2" t="s">
        <v>11413</v>
      </c>
      <c r="D4475" s="3">
        <v>11776</v>
      </c>
      <c r="E4475" s="3">
        <v>11764</v>
      </c>
      <c r="F4475" s="3">
        <v>51377</v>
      </c>
      <c r="G4475" s="3">
        <v>14209</v>
      </c>
      <c r="H4475" s="3">
        <v>41.928899999999999</v>
      </c>
      <c r="I4475" s="30">
        <v>813.39277000000004</v>
      </c>
      <c r="J4475" s="30">
        <v>813.41226370000004</v>
      </c>
      <c r="K4475" s="30">
        <v>-1.949E-2</v>
      </c>
      <c r="L4475" s="3">
        <v>2</v>
      </c>
      <c r="M4475" s="3">
        <v>2</v>
      </c>
      <c r="N4475" s="10">
        <f t="shared" si="483"/>
        <v>1</v>
      </c>
      <c r="O4475" s="35">
        <v>2</v>
      </c>
      <c r="P4475" s="17"/>
      <c r="Q4475" s="40">
        <v>1625.7805800000001</v>
      </c>
      <c r="R4475" s="40">
        <v>813.39392999999995</v>
      </c>
      <c r="S4475" s="18">
        <f t="shared" si="484"/>
        <v>-1.4261232560629664</v>
      </c>
      <c r="T4475" s="18">
        <f t="shared" si="485"/>
        <v>22.539755122201022</v>
      </c>
      <c r="U4475" s="18">
        <f t="shared" si="486"/>
        <v>-3.2333656583271098</v>
      </c>
      <c r="V4475" s="30">
        <v>813.3913</v>
      </c>
      <c r="X4475" s="3" t="s">
        <v>47</v>
      </c>
      <c r="Y4475" s="3" t="s">
        <v>47</v>
      </c>
      <c r="Z4475" s="3" t="s">
        <v>52</v>
      </c>
      <c r="AA4475" s="3" t="s">
        <v>48</v>
      </c>
      <c r="AB4475" s="12" t="s">
        <v>47</v>
      </c>
      <c r="AD4475" s="3" t="s">
        <v>47</v>
      </c>
      <c r="AF4475" s="3" t="s">
        <v>52</v>
      </c>
      <c r="AG4475" s="3" t="s">
        <v>47</v>
      </c>
      <c r="AJ4475" s="3" t="s">
        <v>47</v>
      </c>
      <c r="AK4475" s="3" t="s">
        <v>48</v>
      </c>
      <c r="AL4475" s="3" t="s">
        <v>52</v>
      </c>
      <c r="AM4475" s="3" t="s">
        <v>47</v>
      </c>
      <c r="AU4475" s="3">
        <v>0</v>
      </c>
      <c r="AV4475" s="3">
        <v>7</v>
      </c>
      <c r="AW4475" s="3">
        <v>1</v>
      </c>
      <c r="AX4475" s="3">
        <v>7</v>
      </c>
      <c r="AY4475" s="3">
        <v>100</v>
      </c>
      <c r="AZ4475" s="6" t="str">
        <f t="shared" si="487"/>
        <v>2446.10</v>
      </c>
      <c r="BC4475" s="12" t="s">
        <v>11414</v>
      </c>
      <c r="BJ4475" s="12">
        <f t="shared" si="488"/>
        <v>0</v>
      </c>
      <c r="BK4475" s="12">
        <f t="shared" si="489"/>
        <v>0</v>
      </c>
      <c r="CQ4475" s="3" t="str">
        <f>CONCATENATE(baseURL!$A$1,baseURL!$B$1,baseURL!$C$1,".",C4475,".",L4475,".pkl&amp;seq=",BC4475)</f>
        <v>http://proteomics.broadinstitute.org/millscripts/viewfeed.pl?side=xl&amp;cycle=1&amp;fixedMods=iaaC&amp;file=msdataSM/iPRG2012_nd/cpick_in/iPRG2012_nd.2446.10.2.pkl&amp;seq=LETGNFSWASEGLSK</v>
      </c>
    </row>
    <row r="4476" spans="1:95" x14ac:dyDescent="0.2">
      <c r="A4476" s="3">
        <v>3849</v>
      </c>
      <c r="B4476" s="2" t="s">
        <v>11417</v>
      </c>
      <c r="C4476" s="2" t="s">
        <v>11418</v>
      </c>
      <c r="D4476" s="3">
        <v>11770</v>
      </c>
      <c r="E4476" s="3">
        <v>11758</v>
      </c>
      <c r="F4476" s="3">
        <v>51371</v>
      </c>
      <c r="G4476" s="3">
        <v>14203</v>
      </c>
      <c r="H4476" s="3">
        <v>41.918799999999997</v>
      </c>
      <c r="I4476" s="30">
        <v>482.51562999999999</v>
      </c>
      <c r="J4476" s="30">
        <v>482.51540949999998</v>
      </c>
      <c r="K4476" s="30">
        <v>2.2000000000000001E-4</v>
      </c>
      <c r="L4476" s="3">
        <v>4</v>
      </c>
      <c r="M4476" s="3">
        <v>4</v>
      </c>
      <c r="N4476" s="10">
        <f t="shared" si="483"/>
        <v>1</v>
      </c>
      <c r="O4476" s="35">
        <v>4</v>
      </c>
      <c r="P4476" s="17"/>
      <c r="Q4476" s="40">
        <v>1927.0395900000001</v>
      </c>
      <c r="R4476" s="40">
        <v>482.51535000000001</v>
      </c>
      <c r="S4476" s="18">
        <f t="shared" si="484"/>
        <v>0.58029241966123768</v>
      </c>
      <c r="T4476" s="18">
        <f t="shared" si="485"/>
        <v>0.12331213911321946</v>
      </c>
      <c r="U4476" s="18">
        <f t="shared" si="486"/>
        <v>-0.31087093917155245</v>
      </c>
      <c r="V4476" s="30">
        <v>482.51519999999999</v>
      </c>
      <c r="W4476" s="3" t="s">
        <v>47</v>
      </c>
      <c r="X4476" s="3" t="s">
        <v>47</v>
      </c>
      <c r="Y4476" s="3" t="s">
        <v>47</v>
      </c>
      <c r="Z4476" s="3" t="s">
        <v>47</v>
      </c>
      <c r="AA4476" s="3" t="s">
        <v>47</v>
      </c>
      <c r="AB4476" s="12" t="s">
        <v>47</v>
      </c>
      <c r="AD4476" s="3" t="s">
        <v>47</v>
      </c>
      <c r="AE4476" s="3" t="s">
        <v>47</v>
      </c>
      <c r="AF4476" s="3" t="s">
        <v>48</v>
      </c>
      <c r="AG4476" s="3" t="s">
        <v>47</v>
      </c>
      <c r="AH4476" s="3" t="s">
        <v>47</v>
      </c>
      <c r="AL4476" s="3" t="s">
        <v>52</v>
      </c>
      <c r="AU4476" s="3">
        <v>0</v>
      </c>
      <c r="AV4476" s="3">
        <v>10</v>
      </c>
      <c r="AW4476" s="3">
        <v>1</v>
      </c>
      <c r="AX4476" s="3">
        <v>10</v>
      </c>
      <c r="AY4476" s="3">
        <v>100</v>
      </c>
      <c r="AZ4476" s="6" t="str">
        <f t="shared" si="487"/>
        <v>2446.4</v>
      </c>
      <c r="BC4476" s="12" t="s">
        <v>11419</v>
      </c>
      <c r="BJ4476" s="12">
        <f t="shared" si="488"/>
        <v>0</v>
      </c>
      <c r="BK4476" s="12">
        <f t="shared" si="489"/>
        <v>0</v>
      </c>
      <c r="CQ4476" s="3" t="str">
        <f>CONCATENATE(baseURL!$A$1,baseURL!$B$1,baseURL!$C$1,".",C4476,".",L4476,".pkl&amp;seq=",BC4476)</f>
        <v>http://proteomics.broadinstitute.org/millscripts/viewfeed.pl?side=xl&amp;cycle=1&amp;fixedMods=iaaC&amp;file=msdataSM/iPRG2012_nd/cpick_in/iPRG2012_nd.2446.4.4.pkl&amp;seq=VADAKQLGEWAGLGKLDR</v>
      </c>
    </row>
    <row r="4477" spans="1:95" x14ac:dyDescent="0.2">
      <c r="A4477" s="3">
        <v>4114</v>
      </c>
      <c r="B4477" s="2" t="s">
        <v>11420</v>
      </c>
      <c r="C4477" s="2" t="s">
        <v>11401</v>
      </c>
      <c r="D4477" s="3">
        <v>11771</v>
      </c>
      <c r="E4477" s="3">
        <v>11759</v>
      </c>
      <c r="F4477" s="3">
        <v>51372</v>
      </c>
      <c r="G4477" s="3">
        <v>14204</v>
      </c>
      <c r="H4477" s="3">
        <v>41.920499999999997</v>
      </c>
      <c r="I4477" s="30">
        <v>491.94618000000003</v>
      </c>
      <c r="J4477" s="30">
        <v>491.94550370000002</v>
      </c>
      <c r="K4477" s="30">
        <v>6.8000000000000005E-4</v>
      </c>
      <c r="L4477" s="3">
        <v>3</v>
      </c>
      <c r="M4477" s="3">
        <v>3</v>
      </c>
      <c r="N4477" s="10">
        <f t="shared" si="483"/>
        <v>1</v>
      </c>
      <c r="O4477" s="35">
        <v>3</v>
      </c>
      <c r="P4477" s="17"/>
      <c r="Q4477" s="40">
        <v>1473.82061</v>
      </c>
      <c r="R4477" s="40">
        <v>491.94504999999998</v>
      </c>
      <c r="S4477" s="18">
        <f t="shared" si="484"/>
        <v>2.2970045130976287</v>
      </c>
      <c r="T4477" s="18">
        <f t="shared" si="485"/>
        <v>0.92225747578283535</v>
      </c>
      <c r="U4477" s="18">
        <f t="shared" si="486"/>
        <v>0.30491210353512116</v>
      </c>
      <c r="V4477" s="30">
        <v>491.9452</v>
      </c>
      <c r="W4477" s="3" t="s">
        <v>47</v>
      </c>
      <c r="Y4477" s="3" t="s">
        <v>47</v>
      </c>
      <c r="Z4477" s="3" t="s">
        <v>47</v>
      </c>
      <c r="AA4477" s="3" t="s">
        <v>47</v>
      </c>
      <c r="AB4477" s="12" t="s">
        <v>47</v>
      </c>
      <c r="AC4477" s="3" t="s">
        <v>48</v>
      </c>
      <c r="AD4477" s="3" t="s">
        <v>47</v>
      </c>
      <c r="AE4477" s="3" t="s">
        <v>47</v>
      </c>
      <c r="AF4477" s="3" t="s">
        <v>48</v>
      </c>
      <c r="AG4477" s="3" t="s">
        <v>47</v>
      </c>
      <c r="AH4477" s="3" t="s">
        <v>47</v>
      </c>
      <c r="AI4477" s="3" t="s">
        <v>48</v>
      </c>
      <c r="AK4477" s="3" t="s">
        <v>52</v>
      </c>
      <c r="AL4477" s="3" t="s">
        <v>48</v>
      </c>
      <c r="AM4477" s="3" t="s">
        <v>47</v>
      </c>
      <c r="AU4477" s="3">
        <v>0</v>
      </c>
      <c r="AV4477" s="3">
        <v>10</v>
      </c>
      <c r="AW4477" s="3">
        <v>1</v>
      </c>
      <c r="AX4477" s="3">
        <v>10</v>
      </c>
      <c r="AY4477" s="3">
        <v>100</v>
      </c>
      <c r="AZ4477" s="6" t="str">
        <f t="shared" si="487"/>
        <v>2446.5</v>
      </c>
      <c r="BC4477" s="12" t="s">
        <v>11421</v>
      </c>
      <c r="BJ4477" s="12">
        <f t="shared" si="488"/>
        <v>0</v>
      </c>
      <c r="BK4477" s="12">
        <f t="shared" si="489"/>
        <v>0</v>
      </c>
      <c r="CQ4477" s="3" t="str">
        <f>CONCATENATE(baseURL!$A$1,baseURL!$B$1,baseURL!$C$1,".",C4477,".",L4477,".pkl&amp;seq=",BC4477)</f>
        <v>http://proteomics.broadinstitute.org/millscripts/viewfeed.pl?side=xl&amp;cycle=1&amp;fixedMods=iaaC&amp;file=msdataSM/iPRG2012_nd/cpick_in/iPRG2012_nd.2446.5.3.pkl&amp;seq=SSVGVLLNKMVGNR</v>
      </c>
    </row>
    <row r="4478" spans="1:95" x14ac:dyDescent="0.2">
      <c r="A4478" s="3">
        <v>6446</v>
      </c>
      <c r="B4478" s="2" t="s">
        <v>11422</v>
      </c>
      <c r="C4478" s="2" t="s">
        <v>11405</v>
      </c>
      <c r="D4478" s="3">
        <v>11773</v>
      </c>
      <c r="E4478" s="3">
        <v>11761</v>
      </c>
      <c r="F4478" s="3">
        <v>51374</v>
      </c>
      <c r="G4478" s="3">
        <v>14206</v>
      </c>
      <c r="H4478" s="3">
        <v>41.923900000000003</v>
      </c>
      <c r="I4478" s="30">
        <v>625.99798999999996</v>
      </c>
      <c r="J4478" s="30">
        <v>625.99843399999997</v>
      </c>
      <c r="K4478" s="30">
        <v>-4.4000000000000002E-4</v>
      </c>
      <c r="L4478" s="3">
        <v>3</v>
      </c>
      <c r="M4478" s="3">
        <v>3</v>
      </c>
      <c r="N4478" s="10">
        <f t="shared" si="483"/>
        <v>1</v>
      </c>
      <c r="O4478" s="35">
        <v>3</v>
      </c>
      <c r="P4478" s="17"/>
      <c r="Q4478" s="40">
        <v>1875.98107</v>
      </c>
      <c r="R4478" s="40">
        <v>625.99854000000005</v>
      </c>
      <c r="S4478" s="18">
        <f t="shared" si="484"/>
        <v>-0.87859629846630682</v>
      </c>
      <c r="T4478" s="18">
        <f t="shared" si="485"/>
        <v>-0.16932946852150205</v>
      </c>
      <c r="U4478" s="18">
        <f t="shared" si="486"/>
        <v>-6.3897912625637349E-2</v>
      </c>
      <c r="V4478" s="30">
        <v>625.99850000000004</v>
      </c>
      <c r="W4478" s="3" t="s">
        <v>47</v>
      </c>
      <c r="X4478" s="3" t="s">
        <v>47</v>
      </c>
      <c r="Y4478" s="3" t="s">
        <v>47</v>
      </c>
      <c r="Z4478" s="3" t="s">
        <v>47</v>
      </c>
      <c r="AA4478" s="3" t="s">
        <v>47</v>
      </c>
      <c r="AB4478" s="12" t="s">
        <v>47</v>
      </c>
      <c r="AC4478" s="3" t="s">
        <v>47</v>
      </c>
      <c r="AD4478" s="3" t="s">
        <v>47</v>
      </c>
      <c r="AE4478" s="3" t="s">
        <v>47</v>
      </c>
      <c r="AF4478" s="3" t="s">
        <v>47</v>
      </c>
      <c r="AG4478" s="3" t="s">
        <v>47</v>
      </c>
      <c r="AH4478" s="3" t="s">
        <v>47</v>
      </c>
      <c r="AI4478" s="3" t="s">
        <v>47</v>
      </c>
      <c r="AJ4478" s="3" t="s">
        <v>47</v>
      </c>
      <c r="AK4478" s="3" t="s">
        <v>47</v>
      </c>
      <c r="AL4478" s="3" t="s">
        <v>47</v>
      </c>
      <c r="AU4478" s="3">
        <v>0</v>
      </c>
      <c r="AV4478" s="3">
        <v>16</v>
      </c>
      <c r="AW4478" s="3">
        <v>1</v>
      </c>
      <c r="AX4478" s="3">
        <v>16</v>
      </c>
      <c r="AY4478" s="3">
        <v>100</v>
      </c>
      <c r="AZ4478" s="6" t="str">
        <f t="shared" si="487"/>
        <v>2446.7</v>
      </c>
      <c r="BC4478" s="12" t="s">
        <v>11157</v>
      </c>
      <c r="BJ4478" s="12">
        <f t="shared" si="488"/>
        <v>0</v>
      </c>
      <c r="BK4478" s="12">
        <f t="shared" si="489"/>
        <v>0</v>
      </c>
      <c r="CQ4478" s="3" t="str">
        <f>CONCATENATE(baseURL!$A$1,baseURL!$B$1,baseURL!$C$1,".",C4478,".",L4478,".pkl&amp;seq=",BC4478)</f>
        <v>http://proteomics.broadinstitute.org/millscripts/viewfeed.pl?side=xl&amp;cycle=1&amp;fixedMods=iaaC&amp;file=msdataSM/iPRG2012_nd/cpick_in/iPRG2012_nd.2446.7.3.pkl&amp;seq=GNPTVEVELTTEKGVFR</v>
      </c>
    </row>
    <row r="4479" spans="1:95" x14ac:dyDescent="0.2">
      <c r="A4479" s="3">
        <v>2443</v>
      </c>
      <c r="B4479" s="2" t="s">
        <v>11423</v>
      </c>
      <c r="C4479" s="2" t="s">
        <v>11409</v>
      </c>
      <c r="D4479" s="3">
        <v>11774</v>
      </c>
      <c r="E4479" s="3">
        <v>11762</v>
      </c>
      <c r="F4479" s="3">
        <v>51375</v>
      </c>
      <c r="G4479" s="3">
        <v>14207</v>
      </c>
      <c r="H4479" s="3">
        <v>41.9255</v>
      </c>
      <c r="I4479" s="30">
        <v>636.34927000000005</v>
      </c>
      <c r="J4479" s="30">
        <v>636.34875780000004</v>
      </c>
      <c r="K4479" s="30">
        <v>5.1000000000000004E-4</v>
      </c>
      <c r="L4479" s="3">
        <v>0</v>
      </c>
      <c r="M4479" s="3">
        <v>2</v>
      </c>
      <c r="N4479" s="10">
        <f t="shared" si="483"/>
        <v>1</v>
      </c>
      <c r="O4479" s="35">
        <v>2</v>
      </c>
      <c r="P4479" s="17"/>
      <c r="Q4479" s="40">
        <v>1271.69289</v>
      </c>
      <c r="R4479" s="40">
        <v>636.35008000000005</v>
      </c>
      <c r="S4479" s="18">
        <f t="shared" si="484"/>
        <v>-1.2728842589307283</v>
      </c>
      <c r="T4479" s="18">
        <f t="shared" si="485"/>
        <v>-2.0777871199515823</v>
      </c>
      <c r="U4479" s="18">
        <f t="shared" si="486"/>
        <v>-2.325763831152539</v>
      </c>
      <c r="V4479" s="30">
        <v>636.34860000000003</v>
      </c>
      <c r="W4479" s="3" t="s">
        <v>47</v>
      </c>
      <c r="Z4479" s="3" t="s">
        <v>47</v>
      </c>
      <c r="AA4479" s="3" t="s">
        <v>47</v>
      </c>
      <c r="AB4479" s="12" t="s">
        <v>47</v>
      </c>
      <c r="AC4479" s="3" t="s">
        <v>47</v>
      </c>
      <c r="AD4479" s="3" t="s">
        <v>47</v>
      </c>
      <c r="AE4479" s="3" t="s">
        <v>47</v>
      </c>
      <c r="AF4479" s="3" t="s">
        <v>47</v>
      </c>
      <c r="AG4479" s="3" t="s">
        <v>48</v>
      </c>
      <c r="AH4479" s="3" t="s">
        <v>47</v>
      </c>
      <c r="AI4479" s="3" t="s">
        <v>47</v>
      </c>
      <c r="AK4479" s="3" t="s">
        <v>47</v>
      </c>
      <c r="AL4479" s="3" t="s">
        <v>47</v>
      </c>
      <c r="AM4479" s="3" t="s">
        <v>47</v>
      </c>
      <c r="AU4479" s="3">
        <v>0</v>
      </c>
      <c r="AV4479" s="3">
        <v>13</v>
      </c>
      <c r="AW4479" s="3">
        <v>1</v>
      </c>
      <c r="AX4479" s="3">
        <v>13</v>
      </c>
      <c r="AY4479" s="3">
        <v>100</v>
      </c>
      <c r="AZ4479" s="6" t="str">
        <f t="shared" si="487"/>
        <v>2446.8</v>
      </c>
      <c r="BC4479" s="12" t="s">
        <v>11424</v>
      </c>
      <c r="BJ4479" s="12">
        <f t="shared" si="488"/>
        <v>0</v>
      </c>
      <c r="BK4479" s="12">
        <f t="shared" si="489"/>
        <v>0</v>
      </c>
      <c r="CQ4479" s="3" t="str">
        <f>CONCATENATE(baseURL!$A$1,baseURL!$B$1,baseURL!$C$1,".",C4479,".",L4479,".pkl&amp;seq=",BC4479)</f>
        <v>http://proteomics.broadinstitute.org/millscripts/viewfeed.pl?side=xl&amp;cycle=1&amp;fixedMods=iaaC&amp;file=msdataSM/iPRG2012_nd/cpick_in/iPRG2012_nd.2446.8.0.pkl&amp;seq=VLFLGPPGNAMR</v>
      </c>
    </row>
    <row r="4480" spans="1:95" x14ac:dyDescent="0.2">
      <c r="A4480" s="3">
        <v>2917</v>
      </c>
      <c r="B4480" s="2" t="s">
        <v>11425</v>
      </c>
      <c r="C4480" s="2" t="s">
        <v>11426</v>
      </c>
      <c r="D4480" s="3">
        <v>11777</v>
      </c>
      <c r="E4480" s="3">
        <v>11765</v>
      </c>
      <c r="F4480" s="3">
        <v>51389</v>
      </c>
      <c r="G4480" s="3">
        <v>14211</v>
      </c>
      <c r="H4480" s="3">
        <v>41.938600000000001</v>
      </c>
      <c r="I4480" s="30">
        <v>471.52656000000002</v>
      </c>
      <c r="J4480" s="30">
        <v>471.52650299999999</v>
      </c>
      <c r="K4480" s="30">
        <v>6.0000000000000002E-5</v>
      </c>
      <c r="L4480" s="3">
        <v>0</v>
      </c>
      <c r="M4480" s="3">
        <v>4</v>
      </c>
      <c r="N4480" s="10">
        <f t="shared" si="483"/>
        <v>1</v>
      </c>
      <c r="O4480" s="35">
        <v>4</v>
      </c>
      <c r="P4480" s="17"/>
      <c r="Q4480" s="40">
        <v>1883.0823</v>
      </c>
      <c r="R4480" s="40">
        <v>471.52602999999999</v>
      </c>
      <c r="S4480" s="18">
        <f t="shared" si="484"/>
        <v>1.1240100573580651</v>
      </c>
      <c r="T4480" s="18">
        <f t="shared" si="485"/>
        <v>1.0031259567992494</v>
      </c>
      <c r="U4480" s="18">
        <f t="shared" si="486"/>
        <v>0.99676363573624105</v>
      </c>
      <c r="V4480" s="30">
        <v>471.5265</v>
      </c>
      <c r="Z4480" s="3" t="s">
        <v>47</v>
      </c>
      <c r="AB4480" s="12" t="s">
        <v>48</v>
      </c>
      <c r="AC4480" s="3" t="s">
        <v>52</v>
      </c>
      <c r="AE4480" s="3" t="s">
        <v>47</v>
      </c>
      <c r="AH4480" s="3" t="s">
        <v>47</v>
      </c>
      <c r="AL4480" s="3" t="s">
        <v>48</v>
      </c>
      <c r="AU4480" s="3">
        <v>0</v>
      </c>
      <c r="AV4480" s="3">
        <v>3</v>
      </c>
      <c r="AW4480" s="3">
        <v>1</v>
      </c>
      <c r="AX4480" s="3">
        <v>3</v>
      </c>
      <c r="AY4480" s="3">
        <v>100</v>
      </c>
      <c r="AZ4480" s="6" t="str">
        <f t="shared" si="487"/>
        <v>2447.1</v>
      </c>
      <c r="BC4480" s="12" t="s">
        <v>11427</v>
      </c>
      <c r="BJ4480" s="12">
        <f t="shared" si="488"/>
        <v>0</v>
      </c>
      <c r="BK4480" s="12">
        <f t="shared" si="489"/>
        <v>0</v>
      </c>
      <c r="CQ4480" s="3" t="str">
        <f>CONCATENATE(baseURL!$A$1,baseURL!$B$1,baseURL!$C$1,".",C4480,".",L4480,".pkl&amp;seq=",BC4480)</f>
        <v>http://proteomics.broadinstitute.org/millscripts/viewfeed.pl?side=xl&amp;cycle=1&amp;fixedMods=iaaC&amp;file=msdataSM/iPRG2012_nd/cpick_in/iPRG2012_nd.2447.1.0.pkl&amp;seq=LMTKPGQVLDPLKAPFK</v>
      </c>
    </row>
    <row r="4481" spans="1:95" x14ac:dyDescent="0.2">
      <c r="A4481" s="3">
        <v>2446</v>
      </c>
      <c r="B4481" s="2" t="s">
        <v>11431</v>
      </c>
      <c r="C4481" s="2" t="s">
        <v>11422</v>
      </c>
      <c r="D4481" s="3">
        <v>11784</v>
      </c>
      <c r="E4481" s="3">
        <v>11772</v>
      </c>
      <c r="F4481" s="3">
        <v>51396</v>
      </c>
      <c r="G4481" s="3">
        <v>14218</v>
      </c>
      <c r="H4481" s="3">
        <v>41.950200000000002</v>
      </c>
      <c r="I4481" s="30">
        <v>632.32786999999996</v>
      </c>
      <c r="J4481" s="30">
        <v>632.83092769999996</v>
      </c>
      <c r="K4481" s="30">
        <v>-0.50305999999999995</v>
      </c>
      <c r="L4481" s="3">
        <v>0</v>
      </c>
      <c r="M4481" s="3">
        <v>2</v>
      </c>
      <c r="N4481" s="10">
        <f t="shared" si="483"/>
        <v>1</v>
      </c>
      <c r="O4481" s="35">
        <v>2</v>
      </c>
      <c r="P4481" s="17"/>
      <c r="Q4481" s="40">
        <v>1264.65319</v>
      </c>
      <c r="R4481" s="40">
        <v>632.83023000000003</v>
      </c>
      <c r="S4481" s="18">
        <f t="shared" si="484"/>
        <v>-793.83059813698685</v>
      </c>
      <c r="T4481" s="18">
        <f t="shared" si="485"/>
        <v>1.1025073816913118</v>
      </c>
      <c r="U4481" s="18">
        <f t="shared" si="486"/>
        <v>1.5327965605220992</v>
      </c>
      <c r="V4481" s="30">
        <v>632.83119999999997</v>
      </c>
      <c r="W4481" s="3" t="s">
        <v>47</v>
      </c>
      <c r="Z4481" s="3" t="s">
        <v>47</v>
      </c>
      <c r="AA4481" s="3" t="s">
        <v>48</v>
      </c>
      <c r="AB4481" s="12" t="s">
        <v>47</v>
      </c>
      <c r="AC4481" s="3" t="s">
        <v>47</v>
      </c>
      <c r="AD4481" s="3" t="s">
        <v>48</v>
      </c>
      <c r="AE4481" s="3" t="s">
        <v>47</v>
      </c>
      <c r="AF4481" s="3" t="s">
        <v>47</v>
      </c>
      <c r="AH4481" s="3" t="s">
        <v>47</v>
      </c>
      <c r="AI4481" s="3" t="s">
        <v>47</v>
      </c>
      <c r="AK4481" s="3" t="s">
        <v>52</v>
      </c>
      <c r="AL4481" s="3" t="s">
        <v>48</v>
      </c>
      <c r="AU4481" s="3">
        <v>0</v>
      </c>
      <c r="AV4481" s="3">
        <v>8</v>
      </c>
      <c r="AW4481" s="3">
        <v>1</v>
      </c>
      <c r="AX4481" s="3">
        <v>8</v>
      </c>
      <c r="AY4481" s="3">
        <v>100</v>
      </c>
      <c r="AZ4481" s="6" t="str">
        <f t="shared" si="487"/>
        <v>2447.8</v>
      </c>
      <c r="BC4481" s="12" t="s">
        <v>11380</v>
      </c>
      <c r="BJ4481" s="12">
        <f t="shared" si="488"/>
        <v>0</v>
      </c>
      <c r="BK4481" s="12">
        <f t="shared" si="489"/>
        <v>0</v>
      </c>
      <c r="CQ4481" s="3" t="str">
        <f>CONCATENATE(baseURL!$A$1,baseURL!$B$1,baseURL!$C$1,".",C4481,".",L4481,".pkl&amp;seq=",BC4481)</f>
        <v>http://proteomics.broadinstitute.org/millscripts/viewfeed.pl?side=xl&amp;cycle=1&amp;fixedMods=iaaC&amp;file=msdataSM/iPRG2012_nd/cpick_in/iPRG2012_nd.2447.8.0.pkl&amp;seq=DASLVDYVQVR</v>
      </c>
    </row>
    <row r="4482" spans="1:95" x14ac:dyDescent="0.2">
      <c r="A4482" s="3">
        <v>5011</v>
      </c>
      <c r="B4482" s="2" t="s">
        <v>11433</v>
      </c>
      <c r="C4482" s="2" t="s">
        <v>11434</v>
      </c>
      <c r="D4482" s="3">
        <v>11796</v>
      </c>
      <c r="E4482" s="3">
        <v>11783</v>
      </c>
      <c r="F4482" s="3">
        <v>51419</v>
      </c>
      <c r="G4482" s="3">
        <v>14230</v>
      </c>
      <c r="H4482" s="3">
        <v>41.971400000000003</v>
      </c>
      <c r="I4482" s="30">
        <v>711.02070000000003</v>
      </c>
      <c r="J4482" s="30">
        <v>711.01961689999996</v>
      </c>
      <c r="K4482" s="30">
        <v>1.08E-3</v>
      </c>
      <c r="L4482" s="3">
        <v>3</v>
      </c>
      <c r="M4482" s="3">
        <v>3</v>
      </c>
      <c r="N4482" s="10">
        <f t="shared" ref="N4482:N4545" si="490">IF(AND(M4482&gt;0,L4482&gt;0), IF(M4482=L4482,1,-1), 1)</f>
        <v>1</v>
      </c>
      <c r="O4482" s="35">
        <v>3</v>
      </c>
      <c r="P4482" s="17"/>
      <c r="Q4482" s="40">
        <v>2131.0454599999998</v>
      </c>
      <c r="R4482" s="40">
        <v>711.02</v>
      </c>
      <c r="S4482" s="18">
        <f t="shared" ref="S4482:S4545" si="491">1000000*(I4482-R4482)/R4482</f>
        <v>0.98450113928111627</v>
      </c>
      <c r="T4482" s="18">
        <f t="shared" ref="T4482:T4545" si="492">1000000*(J4482-R4482)/R4482</f>
        <v>-0.5388034092175199</v>
      </c>
      <c r="U4482" s="18">
        <f t="shared" ref="U4482:U4545" si="493">1000000*(V4482-R4482)/R4482</f>
        <v>-0.70321509941798621</v>
      </c>
      <c r="V4482" s="30">
        <v>711.01949999999999</v>
      </c>
      <c r="W4482" s="3" t="s">
        <v>47</v>
      </c>
      <c r="X4482" s="3" t="s">
        <v>47</v>
      </c>
      <c r="Y4482" s="3" t="s">
        <v>47</v>
      </c>
      <c r="Z4482" s="3" t="s">
        <v>47</v>
      </c>
      <c r="AA4482" s="3" t="s">
        <v>48</v>
      </c>
      <c r="AB4482" s="12" t="s">
        <v>47</v>
      </c>
      <c r="AC4482" s="3" t="s">
        <v>47</v>
      </c>
      <c r="AD4482" s="3" t="s">
        <v>47</v>
      </c>
      <c r="AE4482" s="3" t="s">
        <v>47</v>
      </c>
      <c r="AF4482" s="3" t="s">
        <v>47</v>
      </c>
      <c r="AG4482" s="3" t="s">
        <v>47</v>
      </c>
      <c r="AH4482" s="3" t="s">
        <v>47</v>
      </c>
      <c r="AI4482" s="3" t="s">
        <v>47</v>
      </c>
      <c r="AJ4482" s="3" t="s">
        <v>47</v>
      </c>
      <c r="AK4482" s="3" t="s">
        <v>47</v>
      </c>
      <c r="AL4482" s="3" t="s">
        <v>47</v>
      </c>
      <c r="AM4482" s="3" t="s">
        <v>47</v>
      </c>
      <c r="AN4482" s="3" t="s">
        <v>47</v>
      </c>
      <c r="AU4482" s="3">
        <v>0</v>
      </c>
      <c r="AV4482" s="3">
        <v>17</v>
      </c>
      <c r="AW4482" s="3">
        <v>1</v>
      </c>
      <c r="AX4482" s="3">
        <v>17</v>
      </c>
      <c r="AY4482" s="3">
        <v>100</v>
      </c>
      <c r="AZ4482" s="6" t="str">
        <f t="shared" ref="AZ4482:AZ4545" si="494">HYPERLINK(CQ4482,C4482)</f>
        <v>2448.10</v>
      </c>
      <c r="BC4482" s="12" t="s">
        <v>11291</v>
      </c>
      <c r="BJ4482" s="12">
        <f t="shared" ref="BJ4482:BJ4545" si="495">LEN(BC4482)-LEN(SUBSTITUTE(BC4482,"C",""))</f>
        <v>0</v>
      </c>
      <c r="BK4482" s="12">
        <f t="shared" ref="BK4482:BK4545" si="496">LEN(BC4482)-LEN(SUBSTITUTE(BC4482,"c",""))</f>
        <v>0</v>
      </c>
      <c r="CQ4482" s="3" t="str">
        <f>CONCATENATE(baseURL!$A$1,baseURL!$B$1,baseURL!$C$1,".",C4482,".",L4482,".pkl&amp;seq=",BC4482)</f>
        <v>http://proteomics.broadinstitute.org/millscripts/viewfeed.pl?side=xl&amp;cycle=1&amp;fixedMods=iaaC&amp;file=msdataSM/iPRG2012_nd/cpick_in/iPRG2012_nd.2448.10.3.pkl&amp;seq=SAGGNYVVFGEAKVDNFTQK</v>
      </c>
    </row>
    <row r="4483" spans="1:95" x14ac:dyDescent="0.2">
      <c r="A4483" s="3">
        <v>3035</v>
      </c>
      <c r="B4483" s="2" t="s">
        <v>11435</v>
      </c>
      <c r="C4483" s="2" t="s">
        <v>11436</v>
      </c>
      <c r="D4483" s="3">
        <v>11797</v>
      </c>
      <c r="E4483" s="3">
        <v>11784</v>
      </c>
      <c r="F4483" s="3">
        <v>51420</v>
      </c>
      <c r="G4483" s="3">
        <v>14231</v>
      </c>
      <c r="H4483" s="3">
        <v>41.972999999999999</v>
      </c>
      <c r="I4483" s="30">
        <v>751.88924999999995</v>
      </c>
      <c r="J4483" s="30">
        <v>751.88505450000002</v>
      </c>
      <c r="K4483" s="30">
        <v>4.1999999999999997E-3</v>
      </c>
      <c r="L4483" s="3">
        <v>0</v>
      </c>
      <c r="M4483" s="3">
        <v>2</v>
      </c>
      <c r="N4483" s="10">
        <f t="shared" si="490"/>
        <v>1</v>
      </c>
      <c r="O4483" s="35">
        <v>2</v>
      </c>
      <c r="P4483" s="17"/>
      <c r="Q4483" s="40">
        <v>1502.76315</v>
      </c>
      <c r="R4483" s="40">
        <v>751.88521000000003</v>
      </c>
      <c r="S4483" s="18">
        <f t="shared" si="491"/>
        <v>5.3731606183849649</v>
      </c>
      <c r="T4483" s="18">
        <f t="shared" si="492"/>
        <v>-0.20681348420898474</v>
      </c>
      <c r="U4483" s="18">
        <f t="shared" si="493"/>
        <v>-0.14629892781550685</v>
      </c>
      <c r="V4483" s="30">
        <v>751.88509999999997</v>
      </c>
      <c r="W4483" s="3" t="s">
        <v>47</v>
      </c>
      <c r="X4483" s="3" t="s">
        <v>47</v>
      </c>
      <c r="Y4483" s="3" t="s">
        <v>47</v>
      </c>
      <c r="Z4483" s="3" t="s">
        <v>47</v>
      </c>
      <c r="AA4483" s="3" t="s">
        <v>47</v>
      </c>
      <c r="AB4483" s="12" t="s">
        <v>47</v>
      </c>
      <c r="AC4483" s="3" t="s">
        <v>47</v>
      </c>
      <c r="AE4483" s="3" t="s">
        <v>48</v>
      </c>
      <c r="AF4483" s="3" t="s">
        <v>48</v>
      </c>
      <c r="AG4483" s="3" t="s">
        <v>48</v>
      </c>
      <c r="AH4483" s="3" t="s">
        <v>47</v>
      </c>
      <c r="AI4483" s="3" t="s">
        <v>48</v>
      </c>
      <c r="AL4483" s="3" t="s">
        <v>48</v>
      </c>
      <c r="AM4483" s="3" t="s">
        <v>47</v>
      </c>
      <c r="AO4483" s="3" t="s">
        <v>48</v>
      </c>
      <c r="AP4483" s="3" t="s">
        <v>48</v>
      </c>
      <c r="AU4483" s="3">
        <v>0</v>
      </c>
      <c r="AV4483" s="3">
        <v>9</v>
      </c>
      <c r="AW4483" s="3">
        <v>1</v>
      </c>
      <c r="AX4483" s="3">
        <v>9</v>
      </c>
      <c r="AY4483" s="3">
        <v>100</v>
      </c>
      <c r="AZ4483" s="6" t="str">
        <f t="shared" si="494"/>
        <v>2448.11</v>
      </c>
      <c r="BC4483" s="12" t="s">
        <v>11437</v>
      </c>
      <c r="BJ4483" s="12">
        <f t="shared" si="495"/>
        <v>1</v>
      </c>
      <c r="BK4483" s="12">
        <f t="shared" si="496"/>
        <v>0</v>
      </c>
      <c r="CQ4483" s="3" t="str">
        <f>CONCATENATE(baseURL!$A$1,baseURL!$B$1,baseURL!$C$1,".",C4483,".",L4483,".pkl&amp;seq=",BC4483)</f>
        <v>http://proteomics.broadinstitute.org/millscripts/viewfeed.pl?side=xl&amp;cycle=1&amp;fixedMods=iaaC&amp;file=msdataSM/iPRG2012_nd/cpick_in/iPRG2012_nd.2448.11.0.pkl&amp;seq=AGGECLTLDQLAVR</v>
      </c>
    </row>
    <row r="4484" spans="1:95" x14ac:dyDescent="0.2">
      <c r="A4484" s="3">
        <v>5519</v>
      </c>
      <c r="B4484" s="2" t="s">
        <v>11432</v>
      </c>
      <c r="C4484" s="2" t="s">
        <v>11431</v>
      </c>
      <c r="D4484" s="3">
        <v>11795</v>
      </c>
      <c r="E4484" s="3">
        <v>11782</v>
      </c>
      <c r="F4484" s="3">
        <v>51418</v>
      </c>
      <c r="G4484" s="3">
        <v>14229</v>
      </c>
      <c r="H4484" s="3">
        <v>41.969700000000003</v>
      </c>
      <c r="I4484" s="30">
        <v>681.86014</v>
      </c>
      <c r="J4484" s="30">
        <v>681.85870720000003</v>
      </c>
      <c r="K4484" s="30">
        <v>1.4300000000000001E-3</v>
      </c>
      <c r="L4484" s="3">
        <v>2</v>
      </c>
      <c r="M4484" s="3">
        <v>2</v>
      </c>
      <c r="N4484" s="10">
        <f t="shared" si="490"/>
        <v>1</v>
      </c>
      <c r="O4484" s="35">
        <v>2</v>
      </c>
      <c r="P4484" s="17"/>
      <c r="Q4484" s="40">
        <v>1362.7111</v>
      </c>
      <c r="R4484" s="40">
        <v>681.85919000000001</v>
      </c>
      <c r="S4484" s="18">
        <f t="shared" si="491"/>
        <v>1.3932495358593087</v>
      </c>
      <c r="T4484" s="18">
        <f t="shared" si="492"/>
        <v>-0.70806407989621378</v>
      </c>
      <c r="U4484" s="18">
        <f t="shared" si="493"/>
        <v>-0.8652812906845504</v>
      </c>
      <c r="V4484" s="30">
        <v>681.85860000000002</v>
      </c>
      <c r="W4484" s="3" t="s">
        <v>47</v>
      </c>
      <c r="X4484" s="3" t="s">
        <v>47</v>
      </c>
      <c r="Y4484" s="3" t="s">
        <v>47</v>
      </c>
      <c r="Z4484" s="3" t="s">
        <v>47</v>
      </c>
      <c r="AA4484" s="3" t="s">
        <v>47</v>
      </c>
      <c r="AB4484" s="12" t="s">
        <v>47</v>
      </c>
      <c r="AC4484" s="3" t="s">
        <v>47</v>
      </c>
      <c r="AD4484" s="3" t="s">
        <v>47</v>
      </c>
      <c r="AE4484" s="3" t="s">
        <v>47</v>
      </c>
      <c r="AF4484" s="3" t="s">
        <v>47</v>
      </c>
      <c r="AG4484" s="3" t="s">
        <v>47</v>
      </c>
      <c r="AH4484" s="3" t="s">
        <v>47</v>
      </c>
      <c r="AI4484" s="3" t="s">
        <v>47</v>
      </c>
      <c r="AJ4484" s="3" t="s">
        <v>47</v>
      </c>
      <c r="AK4484" s="3" t="s">
        <v>47</v>
      </c>
      <c r="AL4484" s="3" t="s">
        <v>47</v>
      </c>
      <c r="AM4484" s="3" t="s">
        <v>47</v>
      </c>
      <c r="AO4484" s="3" t="s">
        <v>52</v>
      </c>
      <c r="AU4484" s="3">
        <v>0</v>
      </c>
      <c r="AV4484" s="3">
        <v>17</v>
      </c>
      <c r="AW4484" s="3">
        <v>1</v>
      </c>
      <c r="AX4484" s="3">
        <v>17</v>
      </c>
      <c r="AY4484" s="3">
        <v>100</v>
      </c>
      <c r="AZ4484" s="6" t="str">
        <f t="shared" si="494"/>
        <v>2448.9</v>
      </c>
      <c r="BC4484" s="12" t="s">
        <v>11301</v>
      </c>
      <c r="BJ4484" s="12">
        <f t="shared" si="495"/>
        <v>0</v>
      </c>
      <c r="BK4484" s="12">
        <f t="shared" si="496"/>
        <v>0</v>
      </c>
      <c r="CQ4484" s="3" t="str">
        <f>CONCATENATE(baseURL!$A$1,baseURL!$B$1,baseURL!$C$1,".",C4484,".",L4484,".pkl&amp;seq=",BC4484)</f>
        <v>http://proteomics.broadinstitute.org/millscripts/viewfeed.pl?side=xl&amp;cycle=1&amp;fixedMods=iaaC&amp;file=msdataSM/iPRG2012_nd/cpick_in/iPRG2012_nd.2448.9.2.pkl&amp;seq=SALTSAQELLDSK</v>
      </c>
    </row>
    <row r="4485" spans="1:95" x14ac:dyDescent="0.2">
      <c r="A4485" s="3">
        <v>7495</v>
      </c>
      <c r="B4485" s="2" t="s">
        <v>11438</v>
      </c>
      <c r="C4485" s="2" t="s">
        <v>11433</v>
      </c>
      <c r="D4485" s="3">
        <v>11811</v>
      </c>
      <c r="E4485" s="3">
        <v>11798</v>
      </c>
      <c r="F4485" s="3">
        <v>51441</v>
      </c>
      <c r="G4485" s="3">
        <v>14246</v>
      </c>
      <c r="H4485" s="3">
        <v>42.002299999999998</v>
      </c>
      <c r="I4485" s="30">
        <v>1018.7554</v>
      </c>
      <c r="J4485" s="30">
        <v>1018.753522</v>
      </c>
      <c r="K4485" s="30">
        <v>1.8799999999999999E-3</v>
      </c>
      <c r="L4485" s="3">
        <v>3</v>
      </c>
      <c r="M4485" s="3">
        <v>3</v>
      </c>
      <c r="N4485" s="10">
        <f t="shared" si="490"/>
        <v>1</v>
      </c>
      <c r="O4485" s="35">
        <v>3</v>
      </c>
      <c r="Q4485" s="37">
        <v>3054.2492699999998</v>
      </c>
      <c r="R4485" s="37">
        <v>1018.75461</v>
      </c>
      <c r="S4485" s="18">
        <f t="shared" si="491"/>
        <v>0.77545661369012586</v>
      </c>
      <c r="T4485" s="18">
        <f t="shared" si="492"/>
        <v>-1.0679706273736991</v>
      </c>
      <c r="U4485" s="18">
        <f t="shared" si="493"/>
        <v>-1.384042816713619</v>
      </c>
      <c r="V4485" s="30">
        <v>1018.7532</v>
      </c>
      <c r="W4485" s="3" t="s">
        <v>47</v>
      </c>
      <c r="AB4485" s="12" t="s">
        <v>52</v>
      </c>
      <c r="AD4485" s="3" t="s">
        <v>47</v>
      </c>
      <c r="AK4485" s="3" t="s">
        <v>47</v>
      </c>
      <c r="AO4485" s="3" t="s">
        <v>47</v>
      </c>
      <c r="AP4485" s="3" t="s">
        <v>47</v>
      </c>
      <c r="AU4485" s="3">
        <v>0</v>
      </c>
      <c r="AV4485" s="3">
        <v>5</v>
      </c>
      <c r="AW4485" s="3">
        <v>4</v>
      </c>
      <c r="AX4485" s="3">
        <v>2</v>
      </c>
      <c r="AY4485" s="3">
        <v>40</v>
      </c>
      <c r="AZ4485" s="6" t="str">
        <f t="shared" si="494"/>
        <v>2449.11</v>
      </c>
      <c r="BB4485" s="12" t="s">
        <v>79</v>
      </c>
      <c r="BC4485" s="12" t="s">
        <v>20198</v>
      </c>
      <c r="BF4485" s="12" t="s">
        <v>1468</v>
      </c>
      <c r="BI4485" s="12" t="s">
        <v>594</v>
      </c>
      <c r="BJ4485" s="12">
        <f t="shared" si="495"/>
        <v>0</v>
      </c>
      <c r="BK4485" s="12">
        <f t="shared" si="496"/>
        <v>1</v>
      </c>
      <c r="BR4485" s="3" t="s">
        <v>594</v>
      </c>
      <c r="CQ4485" s="3" t="str">
        <f>CONCATENATE(baseURL!$A$1,baseURL!$B$1,"+Acetyl",baseURL!$C$1,".",C4485,".",L4485,".pkl&amp;seq=",BC4485,"&amp;varMods=ReducedCys-C")</f>
        <v>http://proteomics.broadinstitute.org/millscripts/viewfeed.pl?side=xl&amp;cycle=1&amp;fixedMods=iaaC+Acetyl&amp;file=msdataSM/iPRG2012_nd/cpick_in/iPRG2012_nd.2449.11.3.pkl&amp;seq=sDEEHTFETADAGSSATYPMQcSALRK&amp;varMods=ReducedCys-C</v>
      </c>
    </row>
    <row r="4486" spans="1:95" x14ac:dyDescent="0.2">
      <c r="A4486" s="3">
        <v>2666</v>
      </c>
      <c r="B4486" s="2" t="s">
        <v>11440</v>
      </c>
      <c r="C4486" s="2" t="s">
        <v>11441</v>
      </c>
      <c r="D4486" s="3">
        <v>11806</v>
      </c>
      <c r="E4486" s="3">
        <v>11793</v>
      </c>
      <c r="F4486" s="3">
        <v>51436</v>
      </c>
      <c r="G4486" s="3">
        <v>14241</v>
      </c>
      <c r="H4486" s="3">
        <v>41.994</v>
      </c>
      <c r="I4486" s="30">
        <v>604.30304999999998</v>
      </c>
      <c r="J4486" s="30">
        <v>604.30105230000004</v>
      </c>
      <c r="K4486" s="30">
        <v>2E-3</v>
      </c>
      <c r="L4486" s="3">
        <v>2</v>
      </c>
      <c r="M4486" s="3">
        <v>2</v>
      </c>
      <c r="N4486" s="10">
        <f t="shared" si="490"/>
        <v>1</v>
      </c>
      <c r="O4486" s="35">
        <v>2</v>
      </c>
      <c r="P4486" s="17"/>
      <c r="Q4486" s="40">
        <v>1207.5953400000001</v>
      </c>
      <c r="R4486" s="40">
        <v>604.30130999999994</v>
      </c>
      <c r="S4486" s="18">
        <f t="shared" si="491"/>
        <v>2.8793583122312101</v>
      </c>
      <c r="T4486" s="18">
        <f t="shared" si="492"/>
        <v>-0.42644289469840069</v>
      </c>
      <c r="U4486" s="18">
        <f t="shared" si="493"/>
        <v>-0.34750876168802008</v>
      </c>
      <c r="V4486" s="30">
        <v>604.30110000000002</v>
      </c>
      <c r="W4486" s="3" t="s">
        <v>47</v>
      </c>
      <c r="Z4486" s="3" t="s">
        <v>47</v>
      </c>
      <c r="AA4486" s="3" t="s">
        <v>47</v>
      </c>
      <c r="AB4486" s="12" t="s">
        <v>47</v>
      </c>
      <c r="AC4486" s="3" t="s">
        <v>47</v>
      </c>
      <c r="AD4486" s="3" t="s">
        <v>47</v>
      </c>
      <c r="AE4486" s="3" t="s">
        <v>47</v>
      </c>
      <c r="AF4486" s="3" t="s">
        <v>47</v>
      </c>
      <c r="AG4486" s="3" t="s">
        <v>47</v>
      </c>
      <c r="AH4486" s="3" t="s">
        <v>47</v>
      </c>
      <c r="AI4486" s="3" t="s">
        <v>47</v>
      </c>
      <c r="AJ4486" s="3" t="s">
        <v>47</v>
      </c>
      <c r="AK4486" s="3" t="s">
        <v>47</v>
      </c>
      <c r="AL4486" s="3" t="s">
        <v>47</v>
      </c>
      <c r="AN4486" s="3" t="s">
        <v>47</v>
      </c>
      <c r="AU4486" s="3">
        <v>0</v>
      </c>
      <c r="AV4486" s="3">
        <v>15</v>
      </c>
      <c r="AW4486" s="3">
        <v>1</v>
      </c>
      <c r="AX4486" s="3">
        <v>15</v>
      </c>
      <c r="AY4486" s="3">
        <v>100</v>
      </c>
      <c r="AZ4486" s="6" t="str">
        <f t="shared" si="494"/>
        <v>2449.6</v>
      </c>
      <c r="BC4486" s="12" t="s">
        <v>11442</v>
      </c>
      <c r="BJ4486" s="12">
        <f t="shared" si="495"/>
        <v>0</v>
      </c>
      <c r="BK4486" s="12">
        <f t="shared" si="496"/>
        <v>0</v>
      </c>
      <c r="CQ4486" s="3" t="str">
        <f>CONCATENATE(baseURL!$A$1,baseURL!$B$1,baseURL!$C$1,".",C4486,".",L4486,".pkl&amp;seq=",BC4486)</f>
        <v>http://proteomics.broadinstitute.org/millscripts/viewfeed.pl?side=xl&amp;cycle=1&amp;fixedMods=iaaC&amp;file=msdataSM/iPRG2012_nd/cpick_in/iPRG2012_nd.2449.6.2.pkl&amp;seq=EASGVFDDLVR</v>
      </c>
    </row>
    <row r="4487" spans="1:95" x14ac:dyDescent="0.2">
      <c r="A4487" s="3">
        <v>1533</v>
      </c>
      <c r="B4487" s="2" t="s">
        <v>11445</v>
      </c>
      <c r="C4487" s="2" t="s">
        <v>11438</v>
      </c>
      <c r="D4487" s="3">
        <v>11823</v>
      </c>
      <c r="E4487" s="3">
        <v>11810</v>
      </c>
      <c r="F4487" s="3">
        <v>51463</v>
      </c>
      <c r="G4487" s="3">
        <v>14259</v>
      </c>
      <c r="H4487" s="3">
        <v>42.024799999999999</v>
      </c>
      <c r="I4487" s="30">
        <v>890.89410999999996</v>
      </c>
      <c r="J4487" s="30">
        <v>890.89427279999995</v>
      </c>
      <c r="K4487" s="30">
        <v>-1.6000000000000001E-4</v>
      </c>
      <c r="L4487" s="3">
        <v>2</v>
      </c>
      <c r="M4487" s="3">
        <v>2</v>
      </c>
      <c r="N4487" s="10">
        <f t="shared" si="490"/>
        <v>1</v>
      </c>
      <c r="O4487" s="35">
        <v>2</v>
      </c>
      <c r="Q4487" s="40">
        <v>1780.7813100000001</v>
      </c>
      <c r="R4487" s="40">
        <v>890.89428999999996</v>
      </c>
      <c r="S4487" s="18">
        <f t="shared" si="491"/>
        <v>-0.20204417294030591</v>
      </c>
      <c r="T4487" s="18">
        <f t="shared" si="492"/>
        <v>-1.9306443194342295E-2</v>
      </c>
      <c r="U4487" s="18">
        <f t="shared" si="493"/>
        <v>1.1224676373713502E-2</v>
      </c>
      <c r="V4487" s="30">
        <v>890.89430000000004</v>
      </c>
      <c r="X4487" s="3" t="s">
        <v>47</v>
      </c>
      <c r="Y4487" s="3" t="s">
        <v>47</v>
      </c>
      <c r="AB4487" s="12" t="s">
        <v>48</v>
      </c>
      <c r="AD4487" s="3" t="s">
        <v>47</v>
      </c>
      <c r="AE4487" s="3" t="s">
        <v>48</v>
      </c>
      <c r="AG4487" s="3" t="s">
        <v>52</v>
      </c>
      <c r="AI4487" s="3" t="s">
        <v>48</v>
      </c>
      <c r="AJ4487" s="3" t="s">
        <v>47</v>
      </c>
      <c r="AS4487" s="3" t="s">
        <v>47</v>
      </c>
      <c r="AU4487" s="3">
        <v>0</v>
      </c>
      <c r="AV4487" s="3">
        <v>5</v>
      </c>
      <c r="AW4487" s="3">
        <v>2</v>
      </c>
      <c r="AX4487" s="3">
        <v>4</v>
      </c>
      <c r="AY4487" s="3">
        <v>80</v>
      </c>
      <c r="AZ4487" s="6" t="str">
        <f t="shared" si="494"/>
        <v>2450.12</v>
      </c>
      <c r="BC4487" s="12" t="s">
        <v>11327</v>
      </c>
      <c r="BF4487" s="12" t="s">
        <v>3182</v>
      </c>
      <c r="BJ4487" s="12">
        <f t="shared" si="495"/>
        <v>0</v>
      </c>
      <c r="BK4487" s="12">
        <f t="shared" si="496"/>
        <v>0</v>
      </c>
      <c r="CF4487" s="3" t="s">
        <v>9430</v>
      </c>
      <c r="CQ4487" s="3" t="str">
        <f>CONCATENATE(baseURL!$A$1,baseURL!$B$1,baseURL!$C$1,".",C4487,".",L4487,".pkl&amp;seq=",BC4487,"&amp;varMods=Formyl-STY")</f>
        <v>http://proteomics.broadinstitute.org/millscripts/viewfeed.pl?side=xl&amp;cycle=1&amp;fixedMods=iaaC&amp;file=msdataSM/iPRG2012_nd/cpick_in/iPRG2012_nd.2450.12.2.pkl&amp;seq=LVSWYDNEYGYsTR&amp;varMods=Formyl-STY</v>
      </c>
    </row>
    <row r="4488" spans="1:95" x14ac:dyDescent="0.2">
      <c r="A4488" s="3">
        <v>6185</v>
      </c>
      <c r="B4488" s="2" t="s">
        <v>11449</v>
      </c>
      <c r="C4488" s="2" t="s">
        <v>11450</v>
      </c>
      <c r="D4488" s="3">
        <v>11815</v>
      </c>
      <c r="E4488" s="3">
        <v>11802</v>
      </c>
      <c r="F4488" s="3">
        <v>51455</v>
      </c>
      <c r="G4488" s="3">
        <v>14251</v>
      </c>
      <c r="H4488" s="3">
        <v>42.013100000000001</v>
      </c>
      <c r="I4488" s="30">
        <v>593.33366999999998</v>
      </c>
      <c r="J4488" s="30">
        <v>593.3322809</v>
      </c>
      <c r="K4488" s="30">
        <v>1.39E-3</v>
      </c>
      <c r="L4488" s="3">
        <v>2</v>
      </c>
      <c r="M4488" s="3">
        <v>2</v>
      </c>
      <c r="N4488" s="10">
        <f t="shared" si="490"/>
        <v>1</v>
      </c>
      <c r="O4488" s="35">
        <v>2</v>
      </c>
      <c r="P4488" s="17"/>
      <c r="Q4488" s="40">
        <v>1185.65861</v>
      </c>
      <c r="R4488" s="40">
        <v>593.33294000000001</v>
      </c>
      <c r="S4488" s="18">
        <f t="shared" si="491"/>
        <v>1.2303378942283512</v>
      </c>
      <c r="T4488" s="18">
        <f t="shared" si="492"/>
        <v>-1.110843433043055</v>
      </c>
      <c r="U4488" s="18">
        <f t="shared" si="493"/>
        <v>-1.2471918381345148</v>
      </c>
      <c r="V4488" s="30">
        <v>593.33219999999994</v>
      </c>
      <c r="W4488" s="3" t="s">
        <v>47</v>
      </c>
      <c r="X4488" s="3" t="s">
        <v>47</v>
      </c>
      <c r="Y4488" s="3" t="s">
        <v>47</v>
      </c>
      <c r="Z4488" s="3" t="s">
        <v>47</v>
      </c>
      <c r="AA4488" s="3" t="s">
        <v>47</v>
      </c>
      <c r="AB4488" s="12" t="s">
        <v>47</v>
      </c>
      <c r="AC4488" s="3" t="s">
        <v>47</v>
      </c>
      <c r="AD4488" s="3" t="s">
        <v>47</v>
      </c>
      <c r="AE4488" s="3" t="s">
        <v>47</v>
      </c>
      <c r="AF4488" s="3" t="s">
        <v>47</v>
      </c>
      <c r="AG4488" s="3" t="s">
        <v>47</v>
      </c>
      <c r="AH4488" s="3" t="s">
        <v>47</v>
      </c>
      <c r="AI4488" s="3" t="s">
        <v>47</v>
      </c>
      <c r="AJ4488" s="3" t="s">
        <v>47</v>
      </c>
      <c r="AL4488" s="3" t="s">
        <v>48</v>
      </c>
      <c r="AN4488" s="3" t="s">
        <v>47</v>
      </c>
      <c r="AU4488" s="3">
        <v>0</v>
      </c>
      <c r="AV4488" s="3">
        <v>15</v>
      </c>
      <c r="AW4488" s="3">
        <v>1</v>
      </c>
      <c r="AX4488" s="3">
        <v>15</v>
      </c>
      <c r="AY4488" s="3">
        <v>100</v>
      </c>
      <c r="AZ4488" s="6" t="str">
        <f t="shared" si="494"/>
        <v>2450.4</v>
      </c>
      <c r="BC4488" s="12" t="s">
        <v>11314</v>
      </c>
      <c r="BJ4488" s="12">
        <f t="shared" si="495"/>
        <v>0</v>
      </c>
      <c r="BK4488" s="12">
        <f t="shared" si="496"/>
        <v>0</v>
      </c>
      <c r="CQ4488" s="3" t="str">
        <f>CONCATENATE(baseURL!$A$1,baseURL!$B$1,baseURL!$C$1,".",C4488,".",L4488,".pkl&amp;seq=",BC4488)</f>
        <v>http://proteomics.broadinstitute.org/millscripts/viewfeed.pl?side=xl&amp;cycle=1&amp;fixedMods=iaaC&amp;file=msdataSM/iPRG2012_nd/cpick_in/iPRG2012_nd.2450.4.2.pkl&amp;seq=DAGALSGLNVLR</v>
      </c>
    </row>
    <row r="4489" spans="1:95" x14ac:dyDescent="0.2">
      <c r="A4489" s="3">
        <v>4425</v>
      </c>
      <c r="B4489" s="2" t="s">
        <v>11451</v>
      </c>
      <c r="C4489" s="2" t="s">
        <v>11440</v>
      </c>
      <c r="D4489" s="3">
        <v>11818</v>
      </c>
      <c r="E4489" s="3">
        <v>11805</v>
      </c>
      <c r="F4489" s="3">
        <v>51458</v>
      </c>
      <c r="G4489" s="3">
        <v>14254</v>
      </c>
      <c r="H4489" s="3">
        <v>42.016399999999997</v>
      </c>
      <c r="I4489" s="30">
        <v>643.01913999999999</v>
      </c>
      <c r="J4489" s="30">
        <v>643.01788959999999</v>
      </c>
      <c r="K4489" s="30">
        <v>1.25E-3</v>
      </c>
      <c r="L4489" s="3">
        <v>3</v>
      </c>
      <c r="M4489" s="3">
        <v>3</v>
      </c>
      <c r="N4489" s="10">
        <f t="shared" si="490"/>
        <v>1</v>
      </c>
      <c r="O4489" s="35">
        <v>3</v>
      </c>
      <c r="P4489" s="17"/>
      <c r="Q4489" s="40">
        <v>1927.0395900000001</v>
      </c>
      <c r="R4489" s="40">
        <v>643.01805000000002</v>
      </c>
      <c r="S4489" s="18">
        <f t="shared" si="491"/>
        <v>1.6951312641635776</v>
      </c>
      <c r="T4489" s="18">
        <f t="shared" si="492"/>
        <v>-0.24944867415003188</v>
      </c>
      <c r="U4489" s="18">
        <f t="shared" si="493"/>
        <v>-0.38879157443703438</v>
      </c>
      <c r="V4489" s="30">
        <v>643.01779999999997</v>
      </c>
      <c r="W4489" s="3" t="s">
        <v>47</v>
      </c>
      <c r="X4489" s="3" t="s">
        <v>47</v>
      </c>
      <c r="Y4489" s="3" t="s">
        <v>47</v>
      </c>
      <c r="Z4489" s="3" t="s">
        <v>47</v>
      </c>
      <c r="AA4489" s="3" t="s">
        <v>47</v>
      </c>
      <c r="AB4489" s="12" t="s">
        <v>47</v>
      </c>
      <c r="AC4489" s="3" t="s">
        <v>47</v>
      </c>
      <c r="AD4489" s="3" t="s">
        <v>47</v>
      </c>
      <c r="AE4489" s="3" t="s">
        <v>47</v>
      </c>
      <c r="AF4489" s="3" t="s">
        <v>47</v>
      </c>
      <c r="AG4489" s="3" t="s">
        <v>47</v>
      </c>
      <c r="AH4489" s="3" t="s">
        <v>47</v>
      </c>
      <c r="AI4489" s="3" t="s">
        <v>47</v>
      </c>
      <c r="AL4489" s="3" t="s">
        <v>47</v>
      </c>
      <c r="AM4489" s="3" t="s">
        <v>47</v>
      </c>
      <c r="AN4489" s="3" t="s">
        <v>47</v>
      </c>
      <c r="AU4489" s="3">
        <v>0</v>
      </c>
      <c r="AV4489" s="3">
        <v>16</v>
      </c>
      <c r="AW4489" s="3">
        <v>1</v>
      </c>
      <c r="AX4489" s="3">
        <v>16</v>
      </c>
      <c r="AY4489" s="3">
        <v>100</v>
      </c>
      <c r="AZ4489" s="6" t="str">
        <f t="shared" si="494"/>
        <v>2450.7</v>
      </c>
      <c r="BC4489" s="12" t="s">
        <v>11419</v>
      </c>
      <c r="BJ4489" s="12">
        <f t="shared" si="495"/>
        <v>0</v>
      </c>
      <c r="BK4489" s="12">
        <f t="shared" si="496"/>
        <v>0</v>
      </c>
      <c r="CQ4489" s="3" t="str">
        <f>CONCATENATE(baseURL!$A$1,baseURL!$B$1,baseURL!$C$1,".",C4489,".",L4489,".pkl&amp;seq=",BC4489)</f>
        <v>http://proteomics.broadinstitute.org/millscripts/viewfeed.pl?side=xl&amp;cycle=1&amp;fixedMods=iaaC&amp;file=msdataSM/iPRG2012_nd/cpick_in/iPRG2012_nd.2450.7.3.pkl&amp;seq=VADAKQLGEWAGLGKLDR</v>
      </c>
    </row>
    <row r="4490" spans="1:95" x14ac:dyDescent="0.2">
      <c r="A4490" s="3">
        <v>3594</v>
      </c>
      <c r="B4490" s="2" t="s">
        <v>11443</v>
      </c>
      <c r="C4490" s="2" t="s">
        <v>11444</v>
      </c>
      <c r="D4490" s="3">
        <v>11820</v>
      </c>
      <c r="E4490" s="3">
        <v>11807</v>
      </c>
      <c r="F4490" s="3">
        <v>51460</v>
      </c>
      <c r="G4490" s="3">
        <v>14256</v>
      </c>
      <c r="H4490" s="3">
        <v>42.019799999999996</v>
      </c>
      <c r="I4490" s="30">
        <v>772.93975999999998</v>
      </c>
      <c r="J4490" s="30">
        <v>772.936871</v>
      </c>
      <c r="K4490" s="30">
        <v>2.8900000000000002E-3</v>
      </c>
      <c r="L4490" s="3">
        <v>2</v>
      </c>
      <c r="M4490" s="3">
        <v>2</v>
      </c>
      <c r="N4490" s="10">
        <f t="shared" si="490"/>
        <v>1</v>
      </c>
      <c r="O4490" s="35">
        <v>2</v>
      </c>
      <c r="P4490" s="17"/>
      <c r="Q4490" s="40">
        <v>1544.8682699999999</v>
      </c>
      <c r="R4490" s="40">
        <v>772.93777</v>
      </c>
      <c r="S4490" s="18">
        <f t="shared" si="491"/>
        <v>2.5745927773434514</v>
      </c>
      <c r="T4490" s="18">
        <f t="shared" si="492"/>
        <v>-1.1630949280741967</v>
      </c>
      <c r="U4490" s="18">
        <f t="shared" si="493"/>
        <v>-1.513705301271397</v>
      </c>
      <c r="V4490" s="30">
        <v>772.9366</v>
      </c>
      <c r="W4490" s="3" t="s">
        <v>47</v>
      </c>
      <c r="X4490" s="3" t="s">
        <v>47</v>
      </c>
      <c r="Y4490" s="3" t="s">
        <v>47</v>
      </c>
      <c r="Z4490" s="3" t="s">
        <v>47</v>
      </c>
      <c r="AA4490" s="3" t="s">
        <v>47</v>
      </c>
      <c r="AB4490" s="12" t="s">
        <v>47</v>
      </c>
      <c r="AC4490" s="3" t="s">
        <v>47</v>
      </c>
      <c r="AE4490" s="3" t="s">
        <v>47</v>
      </c>
      <c r="AF4490" s="3" t="s">
        <v>47</v>
      </c>
      <c r="AG4490" s="3" t="s">
        <v>47</v>
      </c>
      <c r="AH4490" s="3" t="s">
        <v>47</v>
      </c>
      <c r="AI4490" s="3" t="s">
        <v>47</v>
      </c>
      <c r="AK4490" s="3" t="s">
        <v>47</v>
      </c>
      <c r="AL4490" s="3" t="s">
        <v>47</v>
      </c>
      <c r="AN4490" s="3" t="s">
        <v>47</v>
      </c>
      <c r="AU4490" s="3">
        <v>0</v>
      </c>
      <c r="AV4490" s="3">
        <v>15</v>
      </c>
      <c r="AW4490" s="3">
        <v>1</v>
      </c>
      <c r="AX4490" s="3">
        <v>15</v>
      </c>
      <c r="AY4490" s="3">
        <v>100</v>
      </c>
      <c r="AZ4490" s="6" t="str">
        <f t="shared" si="494"/>
        <v>2450.9</v>
      </c>
      <c r="BC4490" s="12" t="s">
        <v>11324</v>
      </c>
      <c r="BJ4490" s="12">
        <f t="shared" si="495"/>
        <v>0</v>
      </c>
      <c r="BK4490" s="12">
        <f t="shared" si="496"/>
        <v>0</v>
      </c>
      <c r="CQ4490" s="3" t="str">
        <f>CONCATENATE(baseURL!$A$1,baseURL!$B$1,baseURL!$C$1,".",C4490,".",L4490,".pkl&amp;seq=",BC4490)</f>
        <v>http://proteomics.broadinstitute.org/millscripts/viewfeed.pl?side=xl&amp;cycle=1&amp;fixedMods=iaaC&amp;file=msdataSM/iPRG2012_nd/cpick_in/iPRG2012_nd.2450.9.2.pkl&amp;seq=QGKLEVPGYVDLVK</v>
      </c>
    </row>
    <row r="4491" spans="1:95" x14ac:dyDescent="0.2">
      <c r="A4491" s="3">
        <v>3684</v>
      </c>
      <c r="B4491" s="2" t="s">
        <v>11452</v>
      </c>
      <c r="C4491" s="2" t="s">
        <v>11453</v>
      </c>
      <c r="D4491" s="3">
        <v>11825</v>
      </c>
      <c r="E4491" s="3">
        <v>11812</v>
      </c>
      <c r="F4491" s="3">
        <v>51473</v>
      </c>
      <c r="G4491" s="3">
        <v>14262</v>
      </c>
      <c r="H4491" s="3">
        <v>42.042200000000001</v>
      </c>
      <c r="I4491" s="30">
        <v>652.85527000000002</v>
      </c>
      <c r="J4491" s="30">
        <v>652.85419909999996</v>
      </c>
      <c r="K4491" s="30">
        <v>1.07E-3</v>
      </c>
      <c r="L4491" s="3">
        <v>0</v>
      </c>
      <c r="M4491" s="3">
        <v>2</v>
      </c>
      <c r="N4491" s="10">
        <f t="shared" si="490"/>
        <v>1</v>
      </c>
      <c r="O4491" s="35">
        <v>2</v>
      </c>
      <c r="P4491" s="17"/>
      <c r="Q4491" s="40">
        <v>1304.69975</v>
      </c>
      <c r="R4491" s="40">
        <v>652.85351000000003</v>
      </c>
      <c r="S4491" s="18">
        <f t="shared" si="491"/>
        <v>2.6958574519882932</v>
      </c>
      <c r="T4491" s="18">
        <f t="shared" si="492"/>
        <v>1.0555200965855054</v>
      </c>
      <c r="U4491" s="18">
        <f t="shared" si="493"/>
        <v>1.0568986601040409</v>
      </c>
      <c r="V4491" s="30">
        <v>652.85419999999999</v>
      </c>
      <c r="W4491" s="3" t="s">
        <v>47</v>
      </c>
      <c r="X4491" s="3" t="s">
        <v>47</v>
      </c>
      <c r="Y4491" s="3" t="s">
        <v>47</v>
      </c>
      <c r="Z4491" s="3" t="s">
        <v>47</v>
      </c>
      <c r="AA4491" s="3" t="s">
        <v>47</v>
      </c>
      <c r="AB4491" s="12" t="s">
        <v>47</v>
      </c>
      <c r="AC4491" s="3" t="s">
        <v>47</v>
      </c>
      <c r="AD4491" s="3" t="s">
        <v>65</v>
      </c>
      <c r="AE4491" s="3" t="s">
        <v>48</v>
      </c>
      <c r="AF4491" s="3" t="s">
        <v>48</v>
      </c>
      <c r="AG4491" s="3" t="s">
        <v>47</v>
      </c>
      <c r="AH4491" s="3" t="s">
        <v>47</v>
      </c>
      <c r="AI4491" s="3" t="s">
        <v>47</v>
      </c>
      <c r="AL4491" s="3" t="s">
        <v>52</v>
      </c>
      <c r="AU4491" s="3">
        <v>1</v>
      </c>
      <c r="AV4491" s="3">
        <v>10</v>
      </c>
      <c r="AW4491" s="3">
        <v>1</v>
      </c>
      <c r="AX4491" s="3">
        <v>10</v>
      </c>
      <c r="AY4491" s="3">
        <v>100</v>
      </c>
      <c r="AZ4491" s="6" t="str">
        <f t="shared" si="494"/>
        <v>2451.1</v>
      </c>
      <c r="BC4491" s="12" t="s">
        <v>10990</v>
      </c>
      <c r="BJ4491" s="12">
        <f t="shared" si="495"/>
        <v>0</v>
      </c>
      <c r="BK4491" s="12">
        <f t="shared" si="496"/>
        <v>0</v>
      </c>
      <c r="BZ4491" s="3" t="s">
        <v>11454</v>
      </c>
      <c r="CQ4491" s="3" t="str">
        <f>CONCATENATE(baseURL!$A$1,baseURL!$B$1,baseURL!$C$1,".",C4491,".",L4491,".pkl&amp;seq=",BC4491)</f>
        <v>http://proteomics.broadinstitute.org/millscripts/viewfeed.pl?side=xl&amp;cycle=1&amp;fixedMods=iaaC&amp;file=msdataSM/iPRG2012_nd/cpick_in/iPRG2012_nd.2451.1.0.pkl&amp;seq=LTLPGPYAYGPR</v>
      </c>
    </row>
    <row r="4492" spans="1:95" x14ac:dyDescent="0.2">
      <c r="A4492" s="3">
        <v>6666</v>
      </c>
      <c r="B4492" s="2" t="s">
        <v>11455</v>
      </c>
      <c r="C4492" s="2" t="s">
        <v>11456</v>
      </c>
      <c r="D4492" s="3">
        <v>11838</v>
      </c>
      <c r="E4492" s="3">
        <v>11825</v>
      </c>
      <c r="F4492" s="3">
        <v>51505</v>
      </c>
      <c r="G4492" s="3">
        <v>14276</v>
      </c>
      <c r="H4492" s="3">
        <v>42.071300000000001</v>
      </c>
      <c r="I4492" s="30">
        <v>727.34906000000001</v>
      </c>
      <c r="J4492" s="30">
        <v>727.34769510000001</v>
      </c>
      <c r="K4492" s="30">
        <v>1.3600000000000001E-3</v>
      </c>
      <c r="L4492" s="3">
        <v>3</v>
      </c>
      <c r="M4492" s="3">
        <v>3</v>
      </c>
      <c r="N4492" s="10">
        <f t="shared" si="490"/>
        <v>1</v>
      </c>
      <c r="O4492" s="35">
        <v>3</v>
      </c>
      <c r="P4492" s="17"/>
      <c r="Q4492" s="40">
        <v>2180.02882</v>
      </c>
      <c r="R4492" s="40">
        <v>727.34779000000003</v>
      </c>
      <c r="S4492" s="18">
        <f t="shared" si="491"/>
        <v>1.7460697859228935</v>
      </c>
      <c r="T4492" s="18">
        <f t="shared" si="492"/>
        <v>-0.13047403364198062</v>
      </c>
      <c r="U4492" s="18">
        <f t="shared" si="493"/>
        <v>1.3748580957058283E-2</v>
      </c>
      <c r="V4492" s="30">
        <v>727.34780000000001</v>
      </c>
      <c r="W4492" s="3" t="s">
        <v>47</v>
      </c>
      <c r="X4492" s="3" t="s">
        <v>47</v>
      </c>
      <c r="Y4492" s="3" t="s">
        <v>47</v>
      </c>
      <c r="Z4492" s="3" t="s">
        <v>47</v>
      </c>
      <c r="AA4492" s="3" t="s">
        <v>47</v>
      </c>
      <c r="AB4492" s="12" t="s">
        <v>47</v>
      </c>
      <c r="AC4492" s="3" t="s">
        <v>47</v>
      </c>
      <c r="AD4492" s="3" t="s">
        <v>47</v>
      </c>
      <c r="AE4492" s="3" t="s">
        <v>47</v>
      </c>
      <c r="AF4492" s="3" t="s">
        <v>47</v>
      </c>
      <c r="AG4492" s="3" t="s">
        <v>47</v>
      </c>
      <c r="AI4492" s="3" t="s">
        <v>47</v>
      </c>
      <c r="AJ4492" s="3" t="s">
        <v>47</v>
      </c>
      <c r="AK4492" s="3" t="s">
        <v>47</v>
      </c>
      <c r="AL4492" s="3" t="s">
        <v>47</v>
      </c>
      <c r="AU4492" s="3">
        <v>0</v>
      </c>
      <c r="AV4492" s="3">
        <v>15</v>
      </c>
      <c r="AW4492" s="3">
        <v>1</v>
      </c>
      <c r="AX4492" s="3">
        <v>15</v>
      </c>
      <c r="AY4492" s="3">
        <v>100</v>
      </c>
      <c r="AZ4492" s="6" t="str">
        <f t="shared" si="494"/>
        <v>2452.12</v>
      </c>
      <c r="BC4492" s="12" t="s">
        <v>11457</v>
      </c>
      <c r="BJ4492" s="12">
        <f t="shared" si="495"/>
        <v>0</v>
      </c>
      <c r="BK4492" s="12">
        <f t="shared" si="496"/>
        <v>0</v>
      </c>
      <c r="CQ4492" s="3" t="str">
        <f>CONCATENATE(baseURL!$A$1,baseURL!$B$1,baseURL!$C$1,".",C4492,".",L4492,".pkl&amp;seq=",BC4492)</f>
        <v>http://proteomics.broadinstitute.org/millscripts/viewfeed.pl?side=xl&amp;cycle=1&amp;fixedMods=iaaC&amp;file=msdataSM/iPRG2012_nd/cpick_in/iPRG2012_nd.2452.12.3.pkl&amp;seq=ADRDESSPYAAMLAAQDVAAK</v>
      </c>
    </row>
    <row r="4493" spans="1:95" x14ac:dyDescent="0.2">
      <c r="A4493" s="3">
        <v>6233</v>
      </c>
      <c r="B4493" s="2" t="s">
        <v>11458</v>
      </c>
      <c r="C4493" s="2" t="s">
        <v>11459</v>
      </c>
      <c r="D4493" s="3">
        <v>11834</v>
      </c>
      <c r="E4493" s="3">
        <v>11821</v>
      </c>
      <c r="F4493" s="3">
        <v>51501</v>
      </c>
      <c r="G4493" s="3">
        <v>14272</v>
      </c>
      <c r="H4493" s="3">
        <v>42.064700000000002</v>
      </c>
      <c r="I4493" s="30">
        <v>596.66832999999997</v>
      </c>
      <c r="J4493" s="30">
        <v>596.66826079999998</v>
      </c>
      <c r="K4493" s="30">
        <v>6.9999999999999994E-5</v>
      </c>
      <c r="L4493" s="3">
        <v>3</v>
      </c>
      <c r="M4493" s="3">
        <v>3</v>
      </c>
      <c r="N4493" s="10">
        <f t="shared" si="490"/>
        <v>1</v>
      </c>
      <c r="O4493" s="35">
        <v>3</v>
      </c>
      <c r="P4493" s="17"/>
      <c r="Q4493" s="40">
        <v>1787.99018</v>
      </c>
      <c r="R4493" s="40">
        <v>596.66823999999997</v>
      </c>
      <c r="S4493" s="18">
        <f t="shared" si="491"/>
        <v>0.15083759108771322</v>
      </c>
      <c r="T4493" s="18">
        <f t="shared" si="492"/>
        <v>3.4860243299856472E-2</v>
      </c>
      <c r="U4493" s="18">
        <f t="shared" si="493"/>
        <v>-6.7038929393487656E-2</v>
      </c>
      <c r="V4493" s="30">
        <v>596.66819999999996</v>
      </c>
      <c r="W4493" s="3" t="s">
        <v>47</v>
      </c>
      <c r="X4493" s="3" t="s">
        <v>47</v>
      </c>
      <c r="Y4493" s="3" t="s">
        <v>47</v>
      </c>
      <c r="Z4493" s="3" t="s">
        <v>47</v>
      </c>
      <c r="AA4493" s="3" t="s">
        <v>47</v>
      </c>
      <c r="AB4493" s="12" t="s">
        <v>47</v>
      </c>
      <c r="AC4493" s="3" t="s">
        <v>47</v>
      </c>
      <c r="AD4493" s="3" t="s">
        <v>47</v>
      </c>
      <c r="AE4493" s="3" t="s">
        <v>47</v>
      </c>
      <c r="AF4493" s="3" t="s">
        <v>47</v>
      </c>
      <c r="AG4493" s="3" t="s">
        <v>47</v>
      </c>
      <c r="AH4493" s="3" t="s">
        <v>47</v>
      </c>
      <c r="AI4493" s="3" t="s">
        <v>47</v>
      </c>
      <c r="AJ4493" s="3" t="s">
        <v>47</v>
      </c>
      <c r="AK4493" s="3" t="s">
        <v>47</v>
      </c>
      <c r="AL4493" s="3" t="s">
        <v>47</v>
      </c>
      <c r="AN4493" s="3" t="s">
        <v>47</v>
      </c>
      <c r="AU4493" s="3">
        <v>0</v>
      </c>
      <c r="AV4493" s="3">
        <v>17</v>
      </c>
      <c r="AW4493" s="3">
        <v>1</v>
      </c>
      <c r="AX4493" s="3">
        <v>17</v>
      </c>
      <c r="AY4493" s="3">
        <v>100</v>
      </c>
      <c r="AZ4493" s="6" t="str">
        <f t="shared" si="494"/>
        <v>2452.8</v>
      </c>
      <c r="BC4493" s="12" t="s">
        <v>11343</v>
      </c>
      <c r="BJ4493" s="12">
        <f t="shared" si="495"/>
        <v>0</v>
      </c>
      <c r="BK4493" s="12">
        <f t="shared" si="496"/>
        <v>0</v>
      </c>
      <c r="CQ4493" s="3" t="str">
        <f>CONCATENATE(baseURL!$A$1,baseURL!$B$1,baseURL!$C$1,".",C4493,".",L4493,".pkl&amp;seq=",BC4493)</f>
        <v>http://proteomics.broadinstitute.org/millscripts/viewfeed.pl?side=xl&amp;cycle=1&amp;fixedMods=iaaC&amp;file=msdataSM/iPRG2012_nd/cpick_in/iPRG2012_nd.2452.8.3.pkl&amp;seq=LLNEPTAAALAYGLDKK</v>
      </c>
    </row>
    <row r="4494" spans="1:95" x14ac:dyDescent="0.2">
      <c r="A4494" s="3">
        <v>5498</v>
      </c>
      <c r="B4494" s="2" t="s">
        <v>11460</v>
      </c>
      <c r="C4494" s="2" t="s">
        <v>11461</v>
      </c>
      <c r="D4494" s="3">
        <v>11843</v>
      </c>
      <c r="E4494" s="3">
        <v>11830</v>
      </c>
      <c r="F4494" s="3">
        <v>51517</v>
      </c>
      <c r="G4494" s="3">
        <v>14282</v>
      </c>
      <c r="H4494" s="3">
        <v>42.087000000000003</v>
      </c>
      <c r="I4494" s="30">
        <v>549.32637</v>
      </c>
      <c r="J4494" s="30">
        <v>549.32647589999999</v>
      </c>
      <c r="K4494" s="30">
        <v>-1.1E-4</v>
      </c>
      <c r="L4494" s="3">
        <v>2</v>
      </c>
      <c r="M4494" s="3">
        <v>2</v>
      </c>
      <c r="N4494" s="10">
        <f t="shared" si="490"/>
        <v>1</v>
      </c>
      <c r="O4494" s="35">
        <v>2</v>
      </c>
      <c r="P4494" s="17"/>
      <c r="Q4494" s="40">
        <v>1097.6465900000001</v>
      </c>
      <c r="R4494" s="40">
        <v>549.32692999999995</v>
      </c>
      <c r="S4494" s="18">
        <f t="shared" si="491"/>
        <v>-1.0194293586705789</v>
      </c>
      <c r="T4494" s="18">
        <f t="shared" si="492"/>
        <v>-0.82664798530133976</v>
      </c>
      <c r="U4494" s="18">
        <f t="shared" si="493"/>
        <v>-1.3288989854837749</v>
      </c>
      <c r="V4494" s="30">
        <v>549.32619999999997</v>
      </c>
      <c r="W4494" s="3" t="s">
        <v>47</v>
      </c>
      <c r="X4494" s="3" t="s">
        <v>47</v>
      </c>
      <c r="Y4494" s="3" t="s">
        <v>47</v>
      </c>
      <c r="Z4494" s="3" t="s">
        <v>47</v>
      </c>
      <c r="AA4494" s="3" t="s">
        <v>47</v>
      </c>
      <c r="AB4494" s="12" t="s">
        <v>47</v>
      </c>
      <c r="AC4494" s="3" t="s">
        <v>47</v>
      </c>
      <c r="AD4494" s="3" t="s">
        <v>47</v>
      </c>
      <c r="AE4494" s="3" t="s">
        <v>47</v>
      </c>
      <c r="AF4494" s="3" t="s">
        <v>47</v>
      </c>
      <c r="AG4494" s="3" t="s">
        <v>47</v>
      </c>
      <c r="AH4494" s="3" t="s">
        <v>47</v>
      </c>
      <c r="AI4494" s="3" t="s">
        <v>47</v>
      </c>
      <c r="AJ4494" s="3" t="s">
        <v>47</v>
      </c>
      <c r="AK4494" s="3" t="s">
        <v>47</v>
      </c>
      <c r="AL4494" s="3" t="s">
        <v>47</v>
      </c>
      <c r="AM4494" s="3" t="s">
        <v>47</v>
      </c>
      <c r="AU4494" s="3">
        <v>0</v>
      </c>
      <c r="AV4494" s="3">
        <v>17</v>
      </c>
      <c r="AW4494" s="3">
        <v>1</v>
      </c>
      <c r="AX4494" s="3">
        <v>17</v>
      </c>
      <c r="AY4494" s="3">
        <v>100</v>
      </c>
      <c r="AZ4494" s="6" t="str">
        <f t="shared" si="494"/>
        <v>2453.3</v>
      </c>
      <c r="BC4494" s="12" t="s">
        <v>11462</v>
      </c>
      <c r="BJ4494" s="12">
        <f t="shared" si="495"/>
        <v>0</v>
      </c>
      <c r="BK4494" s="12">
        <f t="shared" si="496"/>
        <v>0</v>
      </c>
      <c r="CQ4494" s="3" t="str">
        <f>CONCATENATE(baseURL!$A$1,baseURL!$B$1,baseURL!$C$1,".",C4494,".",L4494,".pkl&amp;seq=",BC4494)</f>
        <v>http://proteomics.broadinstitute.org/millscripts/viewfeed.pl?side=xl&amp;cycle=1&amp;fixedMods=iaaC&amp;file=msdataSM/iPRG2012_nd/cpick_in/iPRG2012_nd.2453.3.2.pkl&amp;seq=LPSQVVWLR</v>
      </c>
    </row>
    <row r="4495" spans="1:95" x14ac:dyDescent="0.2">
      <c r="A4495" s="3">
        <v>7250</v>
      </c>
      <c r="B4495" s="2" t="s">
        <v>11463</v>
      </c>
      <c r="C4495" s="2" t="s">
        <v>11464</v>
      </c>
      <c r="D4495" s="3">
        <v>11844</v>
      </c>
      <c r="E4495" s="3">
        <v>11831</v>
      </c>
      <c r="F4495" s="3">
        <v>51518</v>
      </c>
      <c r="G4495" s="3">
        <v>14283</v>
      </c>
      <c r="H4495" s="3">
        <v>42.088700000000003</v>
      </c>
      <c r="I4495" s="30">
        <v>603.34969999999998</v>
      </c>
      <c r="J4495" s="30">
        <v>603.34975940000004</v>
      </c>
      <c r="K4495" s="30">
        <v>-6.0000000000000002E-5</v>
      </c>
      <c r="L4495" s="3">
        <v>0</v>
      </c>
      <c r="M4495" s="3">
        <v>2</v>
      </c>
      <c r="N4495" s="10">
        <f t="shared" si="490"/>
        <v>1</v>
      </c>
      <c r="O4495" s="35">
        <v>2</v>
      </c>
      <c r="P4495" s="17"/>
      <c r="Q4495" s="40">
        <v>1205.6928700000001</v>
      </c>
      <c r="R4495" s="40">
        <v>603.35006999999996</v>
      </c>
      <c r="S4495" s="18">
        <f t="shared" si="491"/>
        <v>-0.61324265691281765</v>
      </c>
      <c r="T4495" s="18">
        <f t="shared" si="492"/>
        <v>-0.51479234919234995</v>
      </c>
      <c r="U4495" s="18">
        <f t="shared" si="493"/>
        <v>-0.61324265691281765</v>
      </c>
      <c r="V4495" s="30">
        <v>603.34969999999998</v>
      </c>
      <c r="W4495" s="3" t="s">
        <v>47</v>
      </c>
      <c r="X4495" s="3" t="s">
        <v>47</v>
      </c>
      <c r="Y4495" s="3" t="s">
        <v>47</v>
      </c>
      <c r="Z4495" s="3" t="s">
        <v>52</v>
      </c>
      <c r="AA4495" s="3" t="s">
        <v>47</v>
      </c>
      <c r="AB4495" s="12" t="s">
        <v>52</v>
      </c>
      <c r="AC4495" s="3" t="s">
        <v>47</v>
      </c>
      <c r="AD4495" s="3" t="s">
        <v>52</v>
      </c>
      <c r="AE4495" s="3" t="s">
        <v>48</v>
      </c>
      <c r="AF4495" s="3" t="s">
        <v>48</v>
      </c>
      <c r="AH4495" s="3" t="s">
        <v>47</v>
      </c>
      <c r="AI4495" s="3" t="s">
        <v>48</v>
      </c>
      <c r="AU4495" s="3">
        <v>0</v>
      </c>
      <c r="AV4495" s="3">
        <v>6</v>
      </c>
      <c r="AW4495" s="3">
        <v>1</v>
      </c>
      <c r="AX4495" s="3">
        <v>6</v>
      </c>
      <c r="AY4495" s="3">
        <v>100</v>
      </c>
      <c r="AZ4495" s="6" t="str">
        <f t="shared" si="494"/>
        <v>2453.4</v>
      </c>
      <c r="BC4495" s="12" t="s">
        <v>11365</v>
      </c>
      <c r="BJ4495" s="12">
        <f t="shared" si="495"/>
        <v>0</v>
      </c>
      <c r="BK4495" s="12">
        <f t="shared" si="496"/>
        <v>0</v>
      </c>
      <c r="CQ4495" s="3" t="str">
        <f>CONCATENATE(baseURL!$A$1,baseURL!$B$1,baseURL!$C$1,".",C4495,".",L4495,".pkl&amp;seq=",BC4495)</f>
        <v>http://proteomics.broadinstitute.org/millscripts/viewfeed.pl?side=xl&amp;cycle=1&amp;fixedMods=iaaC&amp;file=msdataSM/iPRG2012_nd/cpick_in/iPRG2012_nd.2453.4.0.pkl&amp;seq=LLLPAPYAYGK</v>
      </c>
    </row>
    <row r="4496" spans="1:95" x14ac:dyDescent="0.2">
      <c r="A4496" s="3">
        <v>1185</v>
      </c>
      <c r="B4496" s="2" t="s">
        <v>11465</v>
      </c>
      <c r="C4496" s="2" t="s">
        <v>11466</v>
      </c>
      <c r="D4496" s="3">
        <v>11847</v>
      </c>
      <c r="E4496" s="3">
        <v>11834</v>
      </c>
      <c r="F4496" s="3">
        <v>51521</v>
      </c>
      <c r="G4496" s="3">
        <v>14286</v>
      </c>
      <c r="H4496" s="3">
        <v>42.0961</v>
      </c>
      <c r="I4496" s="30">
        <v>783.05139999999994</v>
      </c>
      <c r="J4496" s="30">
        <v>783.05220829999996</v>
      </c>
      <c r="K4496" s="30">
        <v>-8.0999999999999996E-4</v>
      </c>
      <c r="L4496" s="3">
        <v>3</v>
      </c>
      <c r="M4496" s="3">
        <v>3</v>
      </c>
      <c r="N4496" s="10">
        <f t="shared" si="490"/>
        <v>1</v>
      </c>
      <c r="O4496" s="35">
        <v>3</v>
      </c>
      <c r="P4496" s="17"/>
      <c r="Q4496" s="40">
        <v>2347.14255</v>
      </c>
      <c r="R4496" s="40">
        <v>783.05237</v>
      </c>
      <c r="S4496" s="18">
        <f t="shared" si="491"/>
        <v>-1.238742180235143</v>
      </c>
      <c r="T4496" s="18">
        <f t="shared" si="492"/>
        <v>-0.20649959853275895</v>
      </c>
      <c r="U4496" s="18">
        <f t="shared" si="493"/>
        <v>-0.21709914501061867</v>
      </c>
      <c r="V4496" s="30">
        <v>783.05219999999997</v>
      </c>
      <c r="Z4496" s="3" t="s">
        <v>47</v>
      </c>
      <c r="AB4496" s="12" t="s">
        <v>47</v>
      </c>
      <c r="AC4496" s="3" t="s">
        <v>47</v>
      </c>
      <c r="AE4496" s="3" t="s">
        <v>48</v>
      </c>
      <c r="AI4496" s="3" t="s">
        <v>48</v>
      </c>
      <c r="AL4496" s="3" t="s">
        <v>52</v>
      </c>
      <c r="AU4496" s="3">
        <v>0</v>
      </c>
      <c r="AV4496" s="3">
        <v>3</v>
      </c>
      <c r="AW4496" s="3">
        <v>1</v>
      </c>
      <c r="AX4496" s="3">
        <v>3</v>
      </c>
      <c r="AY4496" s="3">
        <v>100</v>
      </c>
      <c r="AZ4496" s="6" t="str">
        <f t="shared" si="494"/>
        <v>2453.7</v>
      </c>
      <c r="BB4496" s="12" t="s">
        <v>79</v>
      </c>
      <c r="BC4496" s="12" t="s">
        <v>11346</v>
      </c>
      <c r="BJ4496" s="12">
        <f t="shared" si="495"/>
        <v>0</v>
      </c>
      <c r="BK4496" s="12">
        <f t="shared" si="496"/>
        <v>0</v>
      </c>
      <c r="CQ4496" s="3" t="str">
        <f>CONCATENATE(baseURL!$A$1,baseURL!$B$1,"+Acetyl",baseURL!$C$1,".",C4496,".",L4496,".pkl&amp;seq=",BC4496)</f>
        <v>http://proteomics.broadinstitute.org/millscripts/viewfeed.pl?side=xl&amp;cycle=1&amp;fixedMods=iaaC+Acetyl&amp;file=msdataSM/iPRG2012_nd/cpick_in/iPRG2012_nd.2453.7.3.pkl&amp;seq=SGAAAASAAGYDRHLTLFSPEGR</v>
      </c>
    </row>
    <row r="4497" spans="1:95" x14ac:dyDescent="0.2">
      <c r="A4497" s="3">
        <v>1660</v>
      </c>
      <c r="B4497" s="2" t="s">
        <v>11467</v>
      </c>
      <c r="C4497" s="2" t="s">
        <v>11468</v>
      </c>
      <c r="D4497" s="3">
        <v>11848</v>
      </c>
      <c r="E4497" s="3">
        <v>11835</v>
      </c>
      <c r="F4497" s="3">
        <v>51522</v>
      </c>
      <c r="G4497" s="3">
        <v>14287</v>
      </c>
      <c r="H4497" s="3">
        <v>42.098599999999998</v>
      </c>
      <c r="I4497" s="30">
        <v>993.98131000000001</v>
      </c>
      <c r="J4497" s="30">
        <v>993.9813054</v>
      </c>
      <c r="K4497" s="30">
        <v>0</v>
      </c>
      <c r="L4497" s="3">
        <v>2</v>
      </c>
      <c r="M4497" s="3">
        <v>0</v>
      </c>
      <c r="N4497" s="10">
        <f t="shared" si="490"/>
        <v>1</v>
      </c>
      <c r="O4497" s="35">
        <v>2</v>
      </c>
      <c r="P4497" s="17"/>
      <c r="Q4497" s="40">
        <v>1986.96146</v>
      </c>
      <c r="R4497" s="40">
        <v>993.98437000000001</v>
      </c>
      <c r="S4497" s="18">
        <f t="shared" si="491"/>
        <v>-3.0785192326564932</v>
      </c>
      <c r="T4497" s="18">
        <f t="shared" si="492"/>
        <v>-3.0831470720370291</v>
      </c>
      <c r="U4497" s="18">
        <f t="shared" si="493"/>
        <v>-3.0885797529992347</v>
      </c>
      <c r="V4497" s="30">
        <v>993.98130000000003</v>
      </c>
      <c r="X4497" s="3" t="s">
        <v>47</v>
      </c>
      <c r="Y4497" s="3" t="s">
        <v>47</v>
      </c>
      <c r="Z4497" s="3" t="s">
        <v>48</v>
      </c>
      <c r="AA4497" s="3" t="s">
        <v>47</v>
      </c>
      <c r="AB4497" s="12" t="s">
        <v>47</v>
      </c>
      <c r="AC4497" s="3" t="s">
        <v>52</v>
      </c>
      <c r="AD4497" s="3" t="s">
        <v>47</v>
      </c>
      <c r="AF4497" s="3" t="s">
        <v>47</v>
      </c>
      <c r="AG4497" s="3" t="s">
        <v>47</v>
      </c>
      <c r="AK4497" s="3" t="s">
        <v>52</v>
      </c>
      <c r="AU4497" s="3">
        <v>0</v>
      </c>
      <c r="AV4497" s="3">
        <v>7</v>
      </c>
      <c r="AW4497" s="3">
        <v>1</v>
      </c>
      <c r="AX4497" s="3">
        <v>7</v>
      </c>
      <c r="AY4497" s="3">
        <v>100</v>
      </c>
      <c r="AZ4497" s="6" t="str">
        <f t="shared" si="494"/>
        <v>2453.8</v>
      </c>
      <c r="BC4497" s="12" t="s">
        <v>11370</v>
      </c>
      <c r="BJ4497" s="12">
        <f t="shared" si="495"/>
        <v>0</v>
      </c>
      <c r="BK4497" s="12">
        <f t="shared" si="496"/>
        <v>0</v>
      </c>
      <c r="CQ4497" s="3" t="str">
        <f>CONCATENATE(baseURL!$A$1,baseURL!$B$1,baseURL!$C$1,".",C4497,".",L4497,".pkl&amp;seq=",BC4497)</f>
        <v>http://proteomics.broadinstitute.org/millscripts/viewfeed.pl?side=xl&amp;cycle=1&amp;fixedMods=iaaC&amp;file=msdataSM/iPRG2012_nd/cpick_in/iPRG2012_nd.2453.8.2.pkl&amp;seq=QLEQLLTGDNAEEELER</v>
      </c>
    </row>
    <row r="4498" spans="1:95" x14ac:dyDescent="0.2">
      <c r="A4498" s="3">
        <v>7315</v>
      </c>
      <c r="B4498" s="2" t="s">
        <v>11469</v>
      </c>
      <c r="C4498" s="2" t="s">
        <v>11470</v>
      </c>
      <c r="D4498" s="3">
        <v>11849</v>
      </c>
      <c r="E4498" s="3">
        <v>11836</v>
      </c>
      <c r="F4498" s="3">
        <v>51578</v>
      </c>
      <c r="G4498" s="3">
        <v>14291</v>
      </c>
      <c r="H4498" s="3">
        <v>42.121699999999997</v>
      </c>
      <c r="I4498" s="30">
        <v>430.89289000000002</v>
      </c>
      <c r="J4498" s="30">
        <v>430.77700390000001</v>
      </c>
      <c r="K4498" s="30">
        <v>0.11589000000000001</v>
      </c>
      <c r="L4498" s="3">
        <v>3</v>
      </c>
      <c r="M4498" s="3">
        <v>4</v>
      </c>
      <c r="N4498" s="10">
        <f t="shared" si="490"/>
        <v>-1</v>
      </c>
      <c r="O4498" s="35">
        <v>4</v>
      </c>
      <c r="P4498" s="17"/>
      <c r="Q4498" s="40">
        <v>1720.0843500000001</v>
      </c>
      <c r="R4498" s="40">
        <v>430.77654999999999</v>
      </c>
      <c r="S4498" s="18">
        <f t="shared" si="491"/>
        <v>270.07041121443712</v>
      </c>
      <c r="T4498" s="18">
        <f t="shared" si="492"/>
        <v>1.0536785255023449</v>
      </c>
      <c r="U4498" s="18">
        <f t="shared" si="493"/>
        <v>0.34820836932555949</v>
      </c>
      <c r="V4498" s="30">
        <v>430.77670000000001</v>
      </c>
      <c r="W4498" s="3" t="s">
        <v>47</v>
      </c>
      <c r="X4498" s="3" t="s">
        <v>47</v>
      </c>
      <c r="Y4498" s="3" t="s">
        <v>47</v>
      </c>
      <c r="AA4498" s="3" t="s">
        <v>47</v>
      </c>
      <c r="AB4498" s="12" t="s">
        <v>47</v>
      </c>
      <c r="AC4498" s="3" t="s">
        <v>47</v>
      </c>
      <c r="AD4498" s="3" t="s">
        <v>65</v>
      </c>
      <c r="AF4498" s="3" t="s">
        <v>47</v>
      </c>
      <c r="AG4498" s="3" t="s">
        <v>52</v>
      </c>
      <c r="AI4498" s="3" t="s">
        <v>47</v>
      </c>
      <c r="AJ4498" s="3" t="s">
        <v>65</v>
      </c>
      <c r="AL4498" s="3" t="s">
        <v>52</v>
      </c>
      <c r="AU4498" s="3">
        <v>2</v>
      </c>
      <c r="AV4498" s="3">
        <v>8</v>
      </c>
      <c r="AW4498" s="3">
        <v>1</v>
      </c>
      <c r="AX4498" s="3">
        <v>8</v>
      </c>
      <c r="AY4498" s="3">
        <v>100</v>
      </c>
      <c r="AZ4498" s="6" t="str">
        <f t="shared" si="494"/>
        <v>2456.1</v>
      </c>
      <c r="BC4498" s="12" t="s">
        <v>11206</v>
      </c>
      <c r="BJ4498" s="12">
        <f t="shared" si="495"/>
        <v>0</v>
      </c>
      <c r="BK4498" s="12">
        <f t="shared" si="496"/>
        <v>0</v>
      </c>
      <c r="BZ4498" s="3" t="s">
        <v>11471</v>
      </c>
      <c r="CF4498" s="3" t="s">
        <v>11471</v>
      </c>
      <c r="CQ4498" s="3" t="str">
        <f>CONCATENATE(baseURL!$A$1,baseURL!$B$1,baseURL!$C$1,".",C4498,".",L4498,".pkl&amp;seq=",BC4498)</f>
        <v>http://proteomics.broadinstitute.org/millscripts/viewfeed.pl?side=xl&amp;cycle=1&amp;fixedMods=iaaC&amp;file=msdataSM/iPRG2012_nd/cpick_in/iPRG2012_nd.2456.1.3.pkl&amp;seq=KLLQSLPPTLKVNRL</v>
      </c>
    </row>
    <row r="4499" spans="1:95" x14ac:dyDescent="0.2">
      <c r="A4499" s="3">
        <v>7552</v>
      </c>
      <c r="B4499" s="2" t="s">
        <v>11472</v>
      </c>
      <c r="C4499" s="2" t="s">
        <v>11473</v>
      </c>
      <c r="D4499" s="3">
        <v>11850</v>
      </c>
      <c r="E4499" s="3">
        <v>11837</v>
      </c>
      <c r="F4499" s="3">
        <v>51579</v>
      </c>
      <c r="G4499" s="3">
        <v>14292</v>
      </c>
      <c r="H4499" s="3">
        <v>42.127499999999998</v>
      </c>
      <c r="I4499" s="30">
        <v>620.81431999999995</v>
      </c>
      <c r="J4499" s="30">
        <v>621.31612610000002</v>
      </c>
      <c r="K4499" s="30">
        <v>-0.50180999999999998</v>
      </c>
      <c r="L4499" s="3">
        <v>0</v>
      </c>
      <c r="M4499" s="3">
        <v>2</v>
      </c>
      <c r="N4499" s="10">
        <f t="shared" si="490"/>
        <v>1</v>
      </c>
      <c r="O4499" s="35">
        <v>2</v>
      </c>
      <c r="P4499" s="17"/>
      <c r="Q4499" s="40">
        <v>1240.6242</v>
      </c>
      <c r="R4499" s="40">
        <v>620.81574000000001</v>
      </c>
      <c r="S4499" s="18">
        <f t="shared" si="491"/>
        <v>-2.2873131406958582</v>
      </c>
      <c r="T4499" s="18">
        <f t="shared" si="492"/>
        <v>806.0138745838085</v>
      </c>
      <c r="U4499" s="18">
        <f t="shared" si="493"/>
        <v>806.13291151409192</v>
      </c>
      <c r="V4499" s="30">
        <v>621.31619999999998</v>
      </c>
      <c r="W4499" s="3" t="s">
        <v>47</v>
      </c>
      <c r="X4499" s="3" t="s">
        <v>47</v>
      </c>
      <c r="Y4499" s="3" t="s">
        <v>47</v>
      </c>
      <c r="AB4499" s="12" t="s">
        <v>48</v>
      </c>
      <c r="AC4499" s="3" t="s">
        <v>48</v>
      </c>
      <c r="AF4499" s="3" t="s">
        <v>47</v>
      </c>
      <c r="AG4499" s="3" t="s">
        <v>47</v>
      </c>
      <c r="AK4499" s="3" t="s">
        <v>52</v>
      </c>
      <c r="AL4499" s="3" t="s">
        <v>52</v>
      </c>
      <c r="AU4499" s="3">
        <v>0</v>
      </c>
      <c r="AV4499" s="3">
        <v>5</v>
      </c>
      <c r="AW4499" s="3">
        <v>1</v>
      </c>
      <c r="AX4499" s="3">
        <v>5</v>
      </c>
      <c r="AY4499" s="3">
        <v>100</v>
      </c>
      <c r="AZ4499" s="6" t="str">
        <f t="shared" si="494"/>
        <v>2456.2</v>
      </c>
      <c r="BC4499" s="12" t="s">
        <v>11246</v>
      </c>
      <c r="BJ4499" s="12">
        <f t="shared" si="495"/>
        <v>0</v>
      </c>
      <c r="BK4499" s="12">
        <f t="shared" si="496"/>
        <v>0</v>
      </c>
      <c r="CQ4499" s="3" t="str">
        <f>CONCATENATE(baseURL!$A$1,baseURL!$B$1,baseURL!$C$1,".",C4499,".",L4499,".pkl&amp;seq=",BC4499)</f>
        <v>http://proteomics.broadinstitute.org/millscripts/viewfeed.pl?side=xl&amp;cycle=1&amp;fixedMods=iaaC&amp;file=msdataSM/iPRG2012_nd/cpick_in/iPRG2012_nd.2456.2.0.pkl&amp;seq=TADLYAAMGLSK</v>
      </c>
    </row>
    <row r="4500" spans="1:95" x14ac:dyDescent="0.2">
      <c r="A4500" s="3">
        <v>701</v>
      </c>
      <c r="B4500" s="2" t="s">
        <v>11474</v>
      </c>
      <c r="C4500" s="2" t="s">
        <v>11475</v>
      </c>
      <c r="D4500" s="3">
        <v>11851</v>
      </c>
      <c r="E4500" s="3">
        <v>11838</v>
      </c>
      <c r="F4500" s="3">
        <v>51580</v>
      </c>
      <c r="G4500" s="3">
        <v>14293</v>
      </c>
      <c r="H4500" s="3">
        <v>42.133400000000002</v>
      </c>
      <c r="I4500" s="30">
        <v>654.34371999999996</v>
      </c>
      <c r="J4500" s="30">
        <v>654.34398650000003</v>
      </c>
      <c r="K4500" s="30">
        <v>-2.7E-4</v>
      </c>
      <c r="L4500" s="3">
        <v>3</v>
      </c>
      <c r="M4500" s="3">
        <v>3</v>
      </c>
      <c r="N4500" s="10">
        <f t="shared" si="490"/>
        <v>1</v>
      </c>
      <c r="O4500" s="35">
        <v>3</v>
      </c>
      <c r="P4500" s="17"/>
      <c r="Q4500" s="40">
        <v>1961.0160699999999</v>
      </c>
      <c r="R4500" s="40">
        <v>654.34353999999996</v>
      </c>
      <c r="S4500" s="18">
        <f t="shared" si="491"/>
        <v>0.27508485833036733</v>
      </c>
      <c r="T4500" s="18">
        <f t="shared" si="492"/>
        <v>0.68236327368098981</v>
      </c>
      <c r="U4500" s="18">
        <f t="shared" si="493"/>
        <v>0.39734479540469542</v>
      </c>
      <c r="V4500" s="30">
        <v>654.34379999999999</v>
      </c>
      <c r="W4500" s="3" t="s">
        <v>47</v>
      </c>
      <c r="X4500" s="3" t="s">
        <v>47</v>
      </c>
      <c r="Y4500" s="3" t="s">
        <v>47</v>
      </c>
      <c r="Z4500" s="3" t="s">
        <v>47</v>
      </c>
      <c r="AA4500" s="3" t="s">
        <v>47</v>
      </c>
      <c r="AB4500" s="12" t="s">
        <v>47</v>
      </c>
      <c r="AD4500" s="3" t="s">
        <v>47</v>
      </c>
      <c r="AE4500" s="3" t="s">
        <v>47</v>
      </c>
      <c r="AF4500" s="3" t="s">
        <v>47</v>
      </c>
      <c r="AG4500" s="3" t="s">
        <v>47</v>
      </c>
      <c r="AH4500" s="3" t="s">
        <v>47</v>
      </c>
      <c r="AI4500" s="3" t="s">
        <v>47</v>
      </c>
      <c r="AJ4500" s="3" t="s">
        <v>47</v>
      </c>
      <c r="AK4500" s="3" t="s">
        <v>47</v>
      </c>
      <c r="AL4500" s="3" t="s">
        <v>47</v>
      </c>
      <c r="AM4500" s="3" t="s">
        <v>47</v>
      </c>
      <c r="AN4500" s="3" t="s">
        <v>47</v>
      </c>
      <c r="AO4500" s="3" t="s">
        <v>47</v>
      </c>
      <c r="AP4500" s="3" t="s">
        <v>47</v>
      </c>
      <c r="AR4500" s="3" t="s">
        <v>47</v>
      </c>
      <c r="AU4500" s="3">
        <v>0</v>
      </c>
      <c r="AV4500" s="3">
        <v>20</v>
      </c>
      <c r="AW4500" s="3">
        <v>2</v>
      </c>
      <c r="AX4500" s="3">
        <v>17</v>
      </c>
      <c r="AY4500" s="3">
        <v>85</v>
      </c>
      <c r="AZ4500" s="6" t="str">
        <f t="shared" si="494"/>
        <v>2456.3</v>
      </c>
      <c r="BB4500" s="12" t="s">
        <v>79</v>
      </c>
      <c r="BC4500" s="12" t="s">
        <v>11319</v>
      </c>
      <c r="BD4500" s="12" t="s">
        <v>79</v>
      </c>
      <c r="BJ4500" s="12">
        <f t="shared" si="495"/>
        <v>0</v>
      </c>
      <c r="BK4500" s="12">
        <f t="shared" si="496"/>
        <v>0</v>
      </c>
      <c r="CE4500" s="3" t="s">
        <v>11321</v>
      </c>
      <c r="CL4500" s="3" t="s">
        <v>11321</v>
      </c>
      <c r="CN4500" s="3" t="s">
        <v>11321</v>
      </c>
      <c r="CQ4500" s="3" t="str">
        <f>CONCATENATE(baseURL!$A$1,baseURL!$B$1,"+Acetyl",baseURL!$C$1,".",C4500,".",L4500,".pkl&amp;seq=",BC4500,"&amp;varMods=Acetyl-K")</f>
        <v>http://proteomics.broadinstitute.org/millscripts/viewfeed.pl?side=xl&amp;cycle=1&amp;fixedMods=iaaC+Acetyl&amp;file=msdataSM/iPRG2012_nd/cpick_in/iPRG2012_nd.2456.3.3.pkl&amp;seq=MENDKGQLVELYVPRK&amp;varMods=Acetyl-K</v>
      </c>
    </row>
    <row r="4501" spans="1:95" x14ac:dyDescent="0.2">
      <c r="A4501" s="3">
        <v>3771</v>
      </c>
      <c r="B4501" s="2" t="s">
        <v>11476</v>
      </c>
      <c r="C4501" s="2" t="s">
        <v>11477</v>
      </c>
      <c r="D4501" s="3">
        <v>11852</v>
      </c>
      <c r="E4501" s="3">
        <v>11839</v>
      </c>
      <c r="F4501" s="3">
        <v>51599</v>
      </c>
      <c r="G4501" s="3">
        <v>14295</v>
      </c>
      <c r="H4501" s="3">
        <v>42.142200000000003</v>
      </c>
      <c r="I4501" s="30">
        <v>563.32457999999997</v>
      </c>
      <c r="J4501" s="30">
        <v>563.32893579999995</v>
      </c>
      <c r="K4501" s="30">
        <v>-4.3600000000000002E-3</v>
      </c>
      <c r="L4501" s="3">
        <v>0</v>
      </c>
      <c r="M4501" s="3">
        <v>3</v>
      </c>
      <c r="N4501" s="10">
        <f t="shared" si="490"/>
        <v>1</v>
      </c>
      <c r="O4501" s="35">
        <v>3</v>
      </c>
      <c r="P4501" s="17"/>
      <c r="Q4501" s="40">
        <v>1687.97011</v>
      </c>
      <c r="R4501" s="40">
        <v>563.32821999999999</v>
      </c>
      <c r="S4501" s="18">
        <f t="shared" si="491"/>
        <v>-6.4615971129912815</v>
      </c>
      <c r="T4501" s="18">
        <f t="shared" si="492"/>
        <v>1.2706624212191844</v>
      </c>
      <c r="U4501" s="18">
        <f t="shared" si="493"/>
        <v>1.2071115485541761</v>
      </c>
      <c r="V4501" s="30">
        <v>563.32889999999998</v>
      </c>
      <c r="W4501" s="3" t="s">
        <v>47</v>
      </c>
      <c r="X4501" s="3" t="s">
        <v>47</v>
      </c>
      <c r="Y4501" s="3" t="s">
        <v>47</v>
      </c>
      <c r="Z4501" s="3" t="s">
        <v>47</v>
      </c>
      <c r="AA4501" s="3" t="s">
        <v>47</v>
      </c>
      <c r="AB4501" s="12" t="s">
        <v>47</v>
      </c>
      <c r="AC4501" s="3" t="s">
        <v>47</v>
      </c>
      <c r="AE4501" s="3" t="s">
        <v>48</v>
      </c>
      <c r="AF4501" s="3" t="s">
        <v>48</v>
      </c>
      <c r="AG4501" s="3" t="s">
        <v>48</v>
      </c>
      <c r="AH4501" s="3" t="s">
        <v>52</v>
      </c>
      <c r="AI4501" s="3" t="s">
        <v>48</v>
      </c>
      <c r="AK4501" s="3" t="s">
        <v>52</v>
      </c>
      <c r="AL4501" s="3" t="s">
        <v>48</v>
      </c>
      <c r="AM4501" s="3" t="s">
        <v>48</v>
      </c>
      <c r="AU4501" s="3">
        <v>0</v>
      </c>
      <c r="AV4501" s="3">
        <v>7</v>
      </c>
      <c r="AW4501" s="3">
        <v>1</v>
      </c>
      <c r="AX4501" s="3">
        <v>7</v>
      </c>
      <c r="AY4501" s="3">
        <v>100</v>
      </c>
      <c r="AZ4501" s="6" t="str">
        <f t="shared" si="494"/>
        <v>2457.1</v>
      </c>
      <c r="BC4501" s="12" t="s">
        <v>11478</v>
      </c>
      <c r="BJ4501" s="12">
        <f t="shared" si="495"/>
        <v>0</v>
      </c>
      <c r="BK4501" s="12">
        <f t="shared" si="496"/>
        <v>0</v>
      </c>
      <c r="CQ4501" s="3" t="str">
        <f>CONCATENATE(baseURL!$A$1,baseURL!$B$1,baseURL!$C$1,".",C4501,".",L4501,".pkl&amp;seq=",BC4501)</f>
        <v>http://proteomics.broadinstitute.org/millscripts/viewfeed.pl?side=xl&amp;cycle=1&amp;fixedMods=iaaC&amp;file=msdataSM/iPRG2012_nd/cpick_in/iPRG2012_nd.2457.1.0.pkl&amp;seq=SLVNLGGSKSLSLSVAR</v>
      </c>
    </row>
    <row r="4502" spans="1:95" x14ac:dyDescent="0.2">
      <c r="A4502" s="3">
        <v>4486</v>
      </c>
      <c r="B4502" s="2" t="s">
        <v>11479</v>
      </c>
      <c r="C4502" s="2" t="s">
        <v>11469</v>
      </c>
      <c r="D4502" s="3">
        <v>11853</v>
      </c>
      <c r="E4502" s="3">
        <v>11840</v>
      </c>
      <c r="F4502" s="3">
        <v>51600</v>
      </c>
      <c r="G4502" s="3">
        <v>14296</v>
      </c>
      <c r="H4502" s="3">
        <v>42.143900000000002</v>
      </c>
      <c r="I4502" s="30">
        <v>573.98527999999999</v>
      </c>
      <c r="J4502" s="30">
        <v>573.98436260000005</v>
      </c>
      <c r="K4502" s="30">
        <v>9.2000000000000003E-4</v>
      </c>
      <c r="L4502" s="3">
        <v>3</v>
      </c>
      <c r="M4502" s="3">
        <v>3</v>
      </c>
      <c r="N4502" s="10">
        <f t="shared" si="490"/>
        <v>1</v>
      </c>
      <c r="O4502" s="35">
        <v>3</v>
      </c>
      <c r="P4502" s="17"/>
      <c r="Q4502" s="40">
        <v>1719.9388100000001</v>
      </c>
      <c r="R4502" s="40">
        <v>573.98445000000004</v>
      </c>
      <c r="S4502" s="18">
        <f t="shared" si="491"/>
        <v>1.4460322051421679</v>
      </c>
      <c r="T4502" s="18">
        <f t="shared" si="492"/>
        <v>-0.15226893339004657</v>
      </c>
      <c r="U4502" s="18">
        <f t="shared" si="493"/>
        <v>-0.43555186913326954</v>
      </c>
      <c r="V4502" s="30">
        <v>573.98419999999999</v>
      </c>
      <c r="W4502" s="3" t="s">
        <v>47</v>
      </c>
      <c r="X4502" s="3" t="s">
        <v>47</v>
      </c>
      <c r="Y4502" s="3" t="s">
        <v>47</v>
      </c>
      <c r="Z4502" s="3" t="s">
        <v>47</v>
      </c>
      <c r="AA4502" s="3" t="s">
        <v>47</v>
      </c>
      <c r="AB4502" s="12" t="s">
        <v>47</v>
      </c>
      <c r="AC4502" s="3" t="s">
        <v>47</v>
      </c>
      <c r="AD4502" s="3" t="s">
        <v>47</v>
      </c>
      <c r="AE4502" s="3" t="s">
        <v>47</v>
      </c>
      <c r="AF4502" s="3" t="s">
        <v>47</v>
      </c>
      <c r="AG4502" s="3" t="s">
        <v>47</v>
      </c>
      <c r="AH4502" s="3" t="s">
        <v>47</v>
      </c>
      <c r="AI4502" s="3" t="s">
        <v>47</v>
      </c>
      <c r="AK4502" s="3" t="s">
        <v>47</v>
      </c>
      <c r="AL4502" s="3" t="s">
        <v>47</v>
      </c>
      <c r="AM4502" s="3" t="s">
        <v>47</v>
      </c>
      <c r="AN4502" s="3" t="s">
        <v>47</v>
      </c>
      <c r="AU4502" s="3">
        <v>0</v>
      </c>
      <c r="AV4502" s="3">
        <v>17</v>
      </c>
      <c r="AW4502" s="3">
        <v>1</v>
      </c>
      <c r="AX4502" s="3">
        <v>17</v>
      </c>
      <c r="AY4502" s="3">
        <v>100</v>
      </c>
      <c r="AZ4502" s="6" t="str">
        <f t="shared" si="494"/>
        <v>2457.2</v>
      </c>
      <c r="BC4502" s="12" t="s">
        <v>11396</v>
      </c>
      <c r="BJ4502" s="12">
        <f t="shared" si="495"/>
        <v>0</v>
      </c>
      <c r="BK4502" s="12">
        <f t="shared" si="496"/>
        <v>0</v>
      </c>
      <c r="CQ4502" s="3" t="str">
        <f>CONCATENATE(baseURL!$A$1,baseURL!$B$1,baseURL!$C$1,".",C4502,".",L4502,".pkl&amp;seq=",BC4502)</f>
        <v>http://proteomics.broadinstitute.org/millscripts/viewfeed.pl?side=xl&amp;cycle=1&amp;fixedMods=iaaC&amp;file=msdataSM/iPRG2012_nd/cpick_in/iPRG2012_nd.2457.2.3.pkl&amp;seq=VLVQDLLHPTAASEAR</v>
      </c>
    </row>
    <row r="4503" spans="1:95" x14ac:dyDescent="0.2">
      <c r="A4503" s="3">
        <v>1713</v>
      </c>
      <c r="B4503" s="2" t="s">
        <v>11480</v>
      </c>
      <c r="C4503" s="2" t="s">
        <v>11474</v>
      </c>
      <c r="D4503" s="3">
        <v>11855</v>
      </c>
      <c r="E4503" s="3">
        <v>11842</v>
      </c>
      <c r="F4503" s="3">
        <v>51602</v>
      </c>
      <c r="G4503" s="3">
        <v>14298</v>
      </c>
      <c r="H4503" s="3">
        <v>42.147199999999998</v>
      </c>
      <c r="I4503" s="30">
        <v>632.83595000000003</v>
      </c>
      <c r="J4503" s="30">
        <v>633.33760919999997</v>
      </c>
      <c r="K4503" s="30">
        <v>-0.50165999999999999</v>
      </c>
      <c r="L4503" s="3">
        <v>2</v>
      </c>
      <c r="M4503" s="3">
        <v>2</v>
      </c>
      <c r="N4503" s="10">
        <f t="shared" si="490"/>
        <v>1</v>
      </c>
      <c r="O4503" s="35">
        <v>2</v>
      </c>
      <c r="P4503" s="17"/>
      <c r="Q4503" s="40">
        <v>1264.65319</v>
      </c>
      <c r="R4503" s="40">
        <v>632.83023000000003</v>
      </c>
      <c r="S4503" s="18">
        <f t="shared" si="491"/>
        <v>9.0387590997298215</v>
      </c>
      <c r="T4503" s="18">
        <f t="shared" si="492"/>
        <v>801.76195122654894</v>
      </c>
      <c r="U4503" s="18">
        <f t="shared" si="493"/>
        <v>801.74741336222746</v>
      </c>
      <c r="V4503" s="30">
        <v>633.33759999999995</v>
      </c>
      <c r="W4503" s="3" t="s">
        <v>65</v>
      </c>
      <c r="X4503" s="3" t="s">
        <v>47</v>
      </c>
      <c r="Z4503" s="3" t="s">
        <v>52</v>
      </c>
      <c r="AA4503" s="3" t="s">
        <v>47</v>
      </c>
      <c r="AB4503" s="12" t="s">
        <v>47</v>
      </c>
      <c r="AD4503" s="3" t="s">
        <v>48</v>
      </c>
      <c r="AF4503" s="3" t="s">
        <v>47</v>
      </c>
      <c r="AG4503" s="3" t="s">
        <v>47</v>
      </c>
      <c r="AJ4503" s="3" t="s">
        <v>47</v>
      </c>
      <c r="AK4503" s="3" t="s">
        <v>48</v>
      </c>
      <c r="AU4503" s="3">
        <v>1</v>
      </c>
      <c r="AV4503" s="3">
        <v>6</v>
      </c>
      <c r="AW4503" s="3">
        <v>1</v>
      </c>
      <c r="AX4503" s="3">
        <v>6</v>
      </c>
      <c r="AY4503" s="3">
        <v>100</v>
      </c>
      <c r="AZ4503" s="6" t="str">
        <f t="shared" si="494"/>
        <v>2457.4</v>
      </c>
      <c r="BC4503" s="12" t="s">
        <v>11380</v>
      </c>
      <c r="BJ4503" s="12">
        <f t="shared" si="495"/>
        <v>0</v>
      </c>
      <c r="BK4503" s="12">
        <f t="shared" si="496"/>
        <v>0</v>
      </c>
      <c r="BS4503" s="3" t="s">
        <v>11481</v>
      </c>
      <c r="CQ4503" s="3" t="str">
        <f>CONCATENATE(baseURL!$A$1,baseURL!$B$1,baseURL!$C$1,".",C4503,".",L4503,".pkl&amp;seq=",BC4503)</f>
        <v>http://proteomics.broadinstitute.org/millscripts/viewfeed.pl?side=xl&amp;cycle=1&amp;fixedMods=iaaC&amp;file=msdataSM/iPRG2012_nd/cpick_in/iPRG2012_nd.2457.4.2.pkl&amp;seq=DASLVDYVQVR</v>
      </c>
    </row>
    <row r="4504" spans="1:95" x14ac:dyDescent="0.2">
      <c r="A4504" s="3">
        <v>88</v>
      </c>
      <c r="B4504" s="2" t="s">
        <v>11485</v>
      </c>
      <c r="C4504" s="2" t="s">
        <v>11486</v>
      </c>
      <c r="D4504" s="3">
        <v>11857</v>
      </c>
      <c r="E4504" s="3">
        <v>11844</v>
      </c>
      <c r="F4504" s="3">
        <v>51604</v>
      </c>
      <c r="G4504" s="3">
        <v>14300</v>
      </c>
      <c r="H4504" s="3">
        <v>42.152200000000001</v>
      </c>
      <c r="I4504" s="30">
        <v>673.39512000000002</v>
      </c>
      <c r="J4504" s="30">
        <v>673.39477039999997</v>
      </c>
      <c r="K4504" s="30">
        <v>3.5E-4</v>
      </c>
      <c r="L4504" s="3">
        <v>2</v>
      </c>
      <c r="M4504" s="3">
        <v>2</v>
      </c>
      <c r="N4504" s="10">
        <f t="shared" si="490"/>
        <v>1</v>
      </c>
      <c r="O4504" s="35">
        <v>2</v>
      </c>
      <c r="P4504" s="17"/>
      <c r="Q4504" s="40">
        <v>1345.7838099999999</v>
      </c>
      <c r="R4504" s="40">
        <v>673.39553999999998</v>
      </c>
      <c r="S4504" s="18">
        <f t="shared" si="491"/>
        <v>-0.62370475450844753</v>
      </c>
      <c r="T4504" s="18">
        <f t="shared" si="492"/>
        <v>-1.1428647121903428</v>
      </c>
      <c r="U4504" s="18">
        <f t="shared" si="493"/>
        <v>-1.2474095091857214</v>
      </c>
      <c r="V4504" s="30">
        <v>673.39469999999994</v>
      </c>
      <c r="W4504" s="3" t="s">
        <v>47</v>
      </c>
      <c r="Z4504" s="3" t="s">
        <v>47</v>
      </c>
      <c r="AB4504" s="12" t="s">
        <v>52</v>
      </c>
      <c r="AC4504" s="3" t="s">
        <v>52</v>
      </c>
      <c r="AD4504" s="3" t="s">
        <v>47</v>
      </c>
      <c r="AE4504" s="3" t="s">
        <v>47</v>
      </c>
      <c r="AF4504" s="3" t="s">
        <v>47</v>
      </c>
      <c r="AG4504" s="3" t="s">
        <v>47</v>
      </c>
      <c r="AH4504" s="3" t="s">
        <v>48</v>
      </c>
      <c r="AK4504" s="3" t="s">
        <v>48</v>
      </c>
      <c r="AL4504" s="3" t="s">
        <v>47</v>
      </c>
      <c r="AP4504" s="3" t="s">
        <v>48</v>
      </c>
      <c r="AU4504" s="3">
        <v>0</v>
      </c>
      <c r="AV4504" s="3">
        <v>7</v>
      </c>
      <c r="AW4504" s="3">
        <v>1</v>
      </c>
      <c r="AX4504" s="3">
        <v>7</v>
      </c>
      <c r="AY4504" s="3">
        <v>100</v>
      </c>
      <c r="AZ4504" s="6" t="str">
        <f t="shared" si="494"/>
        <v>2457.6</v>
      </c>
      <c r="BB4504" s="12" t="s">
        <v>79</v>
      </c>
      <c r="BC4504" s="12" t="s">
        <v>11385</v>
      </c>
      <c r="BJ4504" s="12">
        <f t="shared" si="495"/>
        <v>0</v>
      </c>
      <c r="BK4504" s="12">
        <f t="shared" si="496"/>
        <v>0</v>
      </c>
      <c r="CQ4504" s="3" t="str">
        <f>CONCATENATE(baseURL!$A$1,baseURL!$B$1,"+Acetyl",baseURL!$C$1,".",C4504,".",L4504,".pkl&amp;seq=",BC4504)</f>
        <v>http://proteomics.broadinstitute.org/millscripts/viewfeed.pl?side=xl&amp;cycle=1&amp;fixedMods=iaaC+Acetyl&amp;file=msdataSM/iPRG2012_nd/cpick_in/iPRG2012_nd.2457.6.2.pkl&amp;seq=SLVYNKTPLLR</v>
      </c>
    </row>
    <row r="4505" spans="1:95" x14ac:dyDescent="0.2">
      <c r="A4505" s="3">
        <v>1524</v>
      </c>
      <c r="B4505" s="2" t="s">
        <v>11492</v>
      </c>
      <c r="C4505" s="2" t="s">
        <v>11476</v>
      </c>
      <c r="D4505" s="3">
        <v>11861</v>
      </c>
      <c r="E4505" s="3">
        <v>11848</v>
      </c>
      <c r="F4505" s="3">
        <v>51621</v>
      </c>
      <c r="G4505" s="3">
        <v>14305</v>
      </c>
      <c r="H4505" s="3">
        <v>42.1678</v>
      </c>
      <c r="I4505" s="30">
        <v>477.76589999999999</v>
      </c>
      <c r="J4505" s="30">
        <v>478.26656530000002</v>
      </c>
      <c r="K4505" s="30">
        <v>-0.50066999999999995</v>
      </c>
      <c r="L4505" s="3">
        <v>4</v>
      </c>
      <c r="M4505" s="3">
        <v>4</v>
      </c>
      <c r="N4505" s="10">
        <f t="shared" si="490"/>
        <v>1</v>
      </c>
      <c r="O4505" s="35">
        <v>4</v>
      </c>
      <c r="P4505" s="17"/>
      <c r="Q4505" s="40">
        <v>1908.0371399999999</v>
      </c>
      <c r="R4505" s="40">
        <v>477.76474000000002</v>
      </c>
      <c r="S4505" s="18">
        <f t="shared" si="491"/>
        <v>2.4279732321190046</v>
      </c>
      <c r="T4505" s="18">
        <f t="shared" si="492"/>
        <v>1050.3606858890575</v>
      </c>
      <c r="U4505" s="18">
        <f t="shared" si="493"/>
        <v>2.8465893066468975</v>
      </c>
      <c r="V4505" s="30">
        <v>477.76609999999999</v>
      </c>
      <c r="Y4505" s="3" t="s">
        <v>47</v>
      </c>
      <c r="AC4505" s="3" t="s">
        <v>47</v>
      </c>
      <c r="AD4505" s="3" t="s">
        <v>47</v>
      </c>
      <c r="AG4505" s="3" t="s">
        <v>47</v>
      </c>
      <c r="AK4505" s="3" t="s">
        <v>48</v>
      </c>
      <c r="AM4505" s="3" t="s">
        <v>47</v>
      </c>
      <c r="AU4505" s="3">
        <v>0</v>
      </c>
      <c r="AV4505" s="3">
        <v>5</v>
      </c>
      <c r="AW4505" s="3">
        <v>1</v>
      </c>
      <c r="AX4505" s="3">
        <v>5</v>
      </c>
      <c r="AY4505" s="3">
        <v>100</v>
      </c>
      <c r="AZ4505" s="6" t="str">
        <f t="shared" si="494"/>
        <v>2458.2</v>
      </c>
      <c r="BC4505" s="12" t="s">
        <v>11493</v>
      </c>
      <c r="BJ4505" s="12">
        <f t="shared" si="495"/>
        <v>0</v>
      </c>
      <c r="BK4505" s="12">
        <f t="shared" si="496"/>
        <v>0</v>
      </c>
      <c r="BO4505" s="3" t="s">
        <v>54</v>
      </c>
      <c r="BR4505" s="3" t="s">
        <v>54</v>
      </c>
      <c r="CQ4505" s="3" t="str">
        <f>CONCATENATE(baseURL!$A$1,baseURL!$B$1,baseURL!$C$1,".",C4505,".",L4505,".pkl&amp;seq=",BC4505,"&amp;varMods=Deamidated-Q")</f>
        <v>http://proteomics.broadinstitute.org/millscripts/viewfeed.pl?side=xl&amp;cycle=1&amp;fixedMods=iaaC&amp;file=msdataSM/iPRG2012_nd/cpick_in/iPRG2012_nd.2458.2.4.pkl&amp;seq=KqGGLGPMNLPLVSDPKR&amp;varMods=Deamidated-Q</v>
      </c>
    </row>
    <row r="4506" spans="1:95" x14ac:dyDescent="0.2">
      <c r="A4506" s="3">
        <v>6956</v>
      </c>
      <c r="B4506" s="2" t="s">
        <v>11494</v>
      </c>
      <c r="C4506" s="2" t="s">
        <v>11480</v>
      </c>
      <c r="D4506" s="3">
        <v>11864</v>
      </c>
      <c r="E4506" s="3">
        <v>11851</v>
      </c>
      <c r="F4506" s="3">
        <v>51624</v>
      </c>
      <c r="G4506" s="3">
        <v>14308</v>
      </c>
      <c r="H4506" s="3">
        <v>42.172800000000002</v>
      </c>
      <c r="I4506" s="30">
        <v>557.78182000000004</v>
      </c>
      <c r="J4506" s="30">
        <v>557.78164709999999</v>
      </c>
      <c r="K4506" s="30">
        <v>1.7000000000000001E-4</v>
      </c>
      <c r="L4506" s="3">
        <v>2</v>
      </c>
      <c r="M4506" s="3">
        <v>2</v>
      </c>
      <c r="N4506" s="10">
        <f t="shared" si="490"/>
        <v>1</v>
      </c>
      <c r="O4506" s="35">
        <v>2</v>
      </c>
      <c r="P4506" s="17"/>
      <c r="Q4506" s="40">
        <v>1114.55612</v>
      </c>
      <c r="R4506" s="40">
        <v>557.7817</v>
      </c>
      <c r="S4506" s="18">
        <f t="shared" si="491"/>
        <v>0.21513792947687174</v>
      </c>
      <c r="T4506" s="18">
        <f t="shared" si="492"/>
        <v>-9.4839970573135021E-2</v>
      </c>
      <c r="U4506" s="18">
        <f t="shared" si="493"/>
        <v>0</v>
      </c>
      <c r="V4506" s="30">
        <v>557.7817</v>
      </c>
      <c r="W4506" s="3" t="s">
        <v>47</v>
      </c>
      <c r="X4506" s="3" t="s">
        <v>47</v>
      </c>
      <c r="Y4506" s="3" t="s">
        <v>47</v>
      </c>
      <c r="Z4506" s="3" t="s">
        <v>48</v>
      </c>
      <c r="AA4506" s="3" t="s">
        <v>47</v>
      </c>
      <c r="AB4506" s="12" t="s">
        <v>47</v>
      </c>
      <c r="AD4506" s="3" t="s">
        <v>47</v>
      </c>
      <c r="AE4506" s="3" t="s">
        <v>47</v>
      </c>
      <c r="AF4506" s="3" t="s">
        <v>48</v>
      </c>
      <c r="AG4506" s="3" t="s">
        <v>47</v>
      </c>
      <c r="AH4506" s="3" t="s">
        <v>47</v>
      </c>
      <c r="AI4506" s="3" t="s">
        <v>47</v>
      </c>
      <c r="AK4506" s="3" t="s">
        <v>47</v>
      </c>
      <c r="AL4506" s="3" t="s">
        <v>47</v>
      </c>
      <c r="AO4506" s="3" t="s">
        <v>47</v>
      </c>
      <c r="AP4506" s="3" t="s">
        <v>48</v>
      </c>
      <c r="AU4506" s="3">
        <v>0</v>
      </c>
      <c r="AV4506" s="3">
        <v>13</v>
      </c>
      <c r="AW4506" s="3">
        <v>1</v>
      </c>
      <c r="AX4506" s="3">
        <v>13</v>
      </c>
      <c r="AY4506" s="3">
        <v>100</v>
      </c>
      <c r="AZ4506" s="6" t="str">
        <f t="shared" si="494"/>
        <v>2458.5</v>
      </c>
      <c r="BB4506" s="12" t="s">
        <v>79</v>
      </c>
      <c r="BC4506" s="12" t="s">
        <v>11495</v>
      </c>
      <c r="BJ4506" s="12">
        <f t="shared" si="495"/>
        <v>0</v>
      </c>
      <c r="BK4506" s="12">
        <f t="shared" si="496"/>
        <v>0</v>
      </c>
      <c r="CQ4506" s="3" t="str">
        <f>CONCATENATE(baseURL!$A$1,baseURL!$B$1,"+Acetyl",baseURL!$C$1,".",C4506,".",L4506,".pkl&amp;seq=",BC4506)</f>
        <v>http://proteomics.broadinstitute.org/millscripts/viewfeed.pl?side=xl&amp;cycle=1&amp;fixedMods=iaaC+Acetyl&amp;file=msdataSM/iPRG2012_nd/cpick_in/iPRG2012_nd.2458.5.2.pkl&amp;seq=MDPELQALR</v>
      </c>
    </row>
    <row r="4507" spans="1:95" x14ac:dyDescent="0.2">
      <c r="A4507" s="3">
        <v>1281</v>
      </c>
      <c r="B4507" s="2" t="s">
        <v>11496</v>
      </c>
      <c r="C4507" s="2" t="s">
        <v>11482</v>
      </c>
      <c r="D4507" s="3">
        <v>11865</v>
      </c>
      <c r="E4507" s="3">
        <v>11852</v>
      </c>
      <c r="F4507" s="3">
        <v>51625</v>
      </c>
      <c r="G4507" s="3">
        <v>14309</v>
      </c>
      <c r="H4507" s="3">
        <v>42.174500000000002</v>
      </c>
      <c r="I4507" s="30">
        <v>625.32768999999996</v>
      </c>
      <c r="J4507" s="30">
        <v>625.99756030000003</v>
      </c>
      <c r="K4507" s="30">
        <v>-0.66986999999999997</v>
      </c>
      <c r="L4507" s="3">
        <v>0</v>
      </c>
      <c r="M4507" s="3">
        <v>3</v>
      </c>
      <c r="N4507" s="10">
        <f t="shared" si="490"/>
        <v>1</v>
      </c>
      <c r="O4507" s="35">
        <v>3</v>
      </c>
      <c r="P4507" s="17"/>
      <c r="Q4507" s="40">
        <v>1875.98107</v>
      </c>
      <c r="R4507" s="40">
        <v>625.99854000000005</v>
      </c>
      <c r="S4507" s="18">
        <f t="shared" si="491"/>
        <v>-1071.6478667827032</v>
      </c>
      <c r="T4507" s="18">
        <f t="shared" si="492"/>
        <v>-1.5650196245126018</v>
      </c>
      <c r="U4507" s="18">
        <f t="shared" si="493"/>
        <v>-1.8210905093766423</v>
      </c>
      <c r="V4507" s="30">
        <v>625.99739999999997</v>
      </c>
      <c r="X4507" s="3" t="s">
        <v>47</v>
      </c>
      <c r="Y4507" s="3" t="s">
        <v>47</v>
      </c>
      <c r="AB4507" s="12" t="s">
        <v>52</v>
      </c>
      <c r="AH4507" s="3" t="s">
        <v>47</v>
      </c>
      <c r="AL4507" s="3" t="s">
        <v>48</v>
      </c>
      <c r="AU4507" s="3">
        <v>0</v>
      </c>
      <c r="AV4507" s="3">
        <v>3</v>
      </c>
      <c r="AW4507" s="3">
        <v>1</v>
      </c>
      <c r="AX4507" s="3">
        <v>3</v>
      </c>
      <c r="AY4507" s="3">
        <v>100</v>
      </c>
      <c r="AZ4507" s="6" t="str">
        <f t="shared" si="494"/>
        <v>2458.6</v>
      </c>
      <c r="BC4507" s="12" t="s">
        <v>11157</v>
      </c>
      <c r="BJ4507" s="12">
        <f t="shared" si="495"/>
        <v>0</v>
      </c>
      <c r="BK4507" s="12">
        <f t="shared" si="496"/>
        <v>0</v>
      </c>
      <c r="CQ4507" s="3" t="str">
        <f>CONCATENATE(baseURL!$A$1,baseURL!$B$1,baseURL!$C$1,".",C4507,".",L4507,".pkl&amp;seq=",BC4507)</f>
        <v>http://proteomics.broadinstitute.org/millscripts/viewfeed.pl?side=xl&amp;cycle=1&amp;fixedMods=iaaC&amp;file=msdataSM/iPRG2012_nd/cpick_in/iPRG2012_nd.2458.6.0.pkl&amp;seq=GNPTVEVELTTEKGVFR</v>
      </c>
    </row>
    <row r="4508" spans="1:95" x14ac:dyDescent="0.2">
      <c r="A4508" s="3">
        <v>6188</v>
      </c>
      <c r="B4508" s="2" t="s">
        <v>11497</v>
      </c>
      <c r="C4508" s="2" t="s">
        <v>11498</v>
      </c>
      <c r="D4508" s="3">
        <v>11867</v>
      </c>
      <c r="E4508" s="3">
        <v>11854</v>
      </c>
      <c r="F4508" s="3">
        <v>51627</v>
      </c>
      <c r="G4508" s="3">
        <v>14311</v>
      </c>
      <c r="H4508" s="3">
        <v>42.178600000000003</v>
      </c>
      <c r="I4508" s="30">
        <v>813.39561000000003</v>
      </c>
      <c r="J4508" s="30">
        <v>813.39260720000004</v>
      </c>
      <c r="K4508" s="30">
        <v>3.0000000000000001E-3</v>
      </c>
      <c r="L4508" s="3">
        <v>2</v>
      </c>
      <c r="M4508" s="3">
        <v>2</v>
      </c>
      <c r="N4508" s="10">
        <f t="shared" si="490"/>
        <v>1</v>
      </c>
      <c r="O4508" s="35">
        <v>2</v>
      </c>
      <c r="P4508" s="17"/>
      <c r="Q4508" s="40">
        <v>1625.7805800000001</v>
      </c>
      <c r="R4508" s="40">
        <v>813.39392999999995</v>
      </c>
      <c r="S4508" s="18">
        <f t="shared" si="491"/>
        <v>2.065419888341812</v>
      </c>
      <c r="T4508" s="18">
        <f t="shared" si="492"/>
        <v>-1.6262722785645753</v>
      </c>
      <c r="U4508" s="18">
        <f t="shared" si="493"/>
        <v>-1.6351240781191854</v>
      </c>
      <c r="V4508" s="30">
        <v>813.39260000000002</v>
      </c>
      <c r="W4508" s="3" t="s">
        <v>47</v>
      </c>
      <c r="X4508" s="3" t="s">
        <v>47</v>
      </c>
      <c r="Y4508" s="3" t="s">
        <v>47</v>
      </c>
      <c r="Z4508" s="3" t="s">
        <v>47</v>
      </c>
      <c r="AA4508" s="3" t="s">
        <v>47</v>
      </c>
      <c r="AB4508" s="12" t="s">
        <v>47</v>
      </c>
      <c r="AC4508" s="3" t="s">
        <v>47</v>
      </c>
      <c r="AD4508" s="3" t="s">
        <v>47</v>
      </c>
      <c r="AE4508" s="3" t="s">
        <v>48</v>
      </c>
      <c r="AF4508" s="3" t="s">
        <v>47</v>
      </c>
      <c r="AG4508" s="3" t="s">
        <v>47</v>
      </c>
      <c r="AH4508" s="3" t="s">
        <v>47</v>
      </c>
      <c r="AI4508" s="3" t="s">
        <v>47</v>
      </c>
      <c r="AL4508" s="3" t="s">
        <v>47</v>
      </c>
      <c r="AN4508" s="3" t="s">
        <v>47</v>
      </c>
      <c r="AU4508" s="3">
        <v>0</v>
      </c>
      <c r="AV4508" s="3">
        <v>14</v>
      </c>
      <c r="AW4508" s="3">
        <v>1</v>
      </c>
      <c r="AX4508" s="3">
        <v>14</v>
      </c>
      <c r="AY4508" s="3">
        <v>100</v>
      </c>
      <c r="AZ4508" s="6" t="str">
        <f t="shared" si="494"/>
        <v>2458.8</v>
      </c>
      <c r="BC4508" s="12" t="s">
        <v>11414</v>
      </c>
      <c r="BJ4508" s="12">
        <f t="shared" si="495"/>
        <v>0</v>
      </c>
      <c r="BK4508" s="12">
        <f t="shared" si="496"/>
        <v>0</v>
      </c>
      <c r="CQ4508" s="3" t="str">
        <f>CONCATENATE(baseURL!$A$1,baseURL!$B$1,baseURL!$C$1,".",C4508,".",L4508,".pkl&amp;seq=",BC4508)</f>
        <v>http://proteomics.broadinstitute.org/millscripts/viewfeed.pl?side=xl&amp;cycle=1&amp;fixedMods=iaaC&amp;file=msdataSM/iPRG2012_nd/cpick_in/iPRG2012_nd.2458.8.2.pkl&amp;seq=LETGNFSWASEGLSK</v>
      </c>
    </row>
    <row r="4509" spans="1:95" x14ac:dyDescent="0.2">
      <c r="A4509" s="3">
        <v>6580</v>
      </c>
      <c r="B4509" s="2" t="s">
        <v>11499</v>
      </c>
      <c r="C4509" s="2" t="s">
        <v>11500</v>
      </c>
      <c r="D4509" s="3">
        <v>11870</v>
      </c>
      <c r="E4509" s="3">
        <v>11857</v>
      </c>
      <c r="F4509" s="3">
        <v>51642</v>
      </c>
      <c r="G4509" s="3">
        <v>14315</v>
      </c>
      <c r="H4509" s="3">
        <v>42.191800000000001</v>
      </c>
      <c r="I4509" s="30">
        <v>460.75898999999998</v>
      </c>
      <c r="J4509" s="30">
        <v>460.758083</v>
      </c>
      <c r="K4509" s="30">
        <v>9.1E-4</v>
      </c>
      <c r="L4509" s="3">
        <v>2</v>
      </c>
      <c r="M4509" s="3">
        <v>2</v>
      </c>
      <c r="N4509" s="10">
        <f t="shared" si="490"/>
        <v>1</v>
      </c>
      <c r="O4509" s="35">
        <v>2</v>
      </c>
      <c r="P4509" s="17"/>
      <c r="Q4509" s="40">
        <v>920.50876000000005</v>
      </c>
      <c r="R4509" s="40">
        <v>460.75801999999999</v>
      </c>
      <c r="S4509" s="18">
        <f t="shared" si="491"/>
        <v>2.1052265134641659</v>
      </c>
      <c r="T4509" s="18">
        <f t="shared" si="492"/>
        <v>0.13673120657014401</v>
      </c>
      <c r="U4509" s="18">
        <f t="shared" si="493"/>
        <v>-0.91154137688755477</v>
      </c>
      <c r="V4509" s="30">
        <v>460.75760000000002</v>
      </c>
      <c r="W4509" s="3" t="s">
        <v>47</v>
      </c>
      <c r="X4509" s="3" t="s">
        <v>47</v>
      </c>
      <c r="Y4509" s="3" t="s">
        <v>47</v>
      </c>
      <c r="Z4509" s="3" t="s">
        <v>47</v>
      </c>
      <c r="AA4509" s="3" t="s">
        <v>48</v>
      </c>
      <c r="AB4509" s="12" t="s">
        <v>47</v>
      </c>
      <c r="AC4509" s="3" t="s">
        <v>47</v>
      </c>
      <c r="AD4509" s="3" t="s">
        <v>47</v>
      </c>
      <c r="AE4509" s="3" t="s">
        <v>47</v>
      </c>
      <c r="AF4509" s="3" t="s">
        <v>47</v>
      </c>
      <c r="AH4509" s="3" t="s">
        <v>47</v>
      </c>
      <c r="AI4509" s="3" t="s">
        <v>47</v>
      </c>
      <c r="AJ4509" s="3" t="s">
        <v>47</v>
      </c>
      <c r="AK4509" s="3" t="s">
        <v>47</v>
      </c>
      <c r="AL4509" s="3" t="s">
        <v>47</v>
      </c>
      <c r="AU4509" s="3">
        <v>0</v>
      </c>
      <c r="AV4509" s="3">
        <v>14</v>
      </c>
      <c r="AW4509" s="3">
        <v>1</v>
      </c>
      <c r="AX4509" s="3">
        <v>14</v>
      </c>
      <c r="AY4509" s="3">
        <v>100</v>
      </c>
      <c r="AZ4509" s="6" t="str">
        <f t="shared" si="494"/>
        <v>2459.2</v>
      </c>
      <c r="BC4509" s="12" t="s">
        <v>11501</v>
      </c>
      <c r="BJ4509" s="12">
        <f t="shared" si="495"/>
        <v>0</v>
      </c>
      <c r="BK4509" s="12">
        <f t="shared" si="496"/>
        <v>0</v>
      </c>
      <c r="CQ4509" s="3" t="str">
        <f>CONCATENATE(baseURL!$A$1,baseURL!$B$1,baseURL!$C$1,".",C4509,".",L4509,".pkl&amp;seq=",BC4509)</f>
        <v>http://proteomics.broadinstitute.org/millscripts/viewfeed.pl?side=xl&amp;cycle=1&amp;fixedMods=iaaC&amp;file=msdataSM/iPRG2012_nd/cpick_in/iPRG2012_nd.2459.2.2.pkl&amp;seq=GLFLLDDK</v>
      </c>
    </row>
    <row r="4510" spans="1:95" x14ac:dyDescent="0.2">
      <c r="A4510" s="3">
        <v>3119</v>
      </c>
      <c r="B4510" s="2" t="s">
        <v>11502</v>
      </c>
      <c r="C4510" s="2" t="s">
        <v>11492</v>
      </c>
      <c r="D4510" s="3">
        <v>11871</v>
      </c>
      <c r="E4510" s="3">
        <v>11858</v>
      </c>
      <c r="F4510" s="3">
        <v>51643</v>
      </c>
      <c r="G4510" s="3">
        <v>14316</v>
      </c>
      <c r="H4510" s="3">
        <v>42.193399999999997</v>
      </c>
      <c r="I4510" s="30">
        <v>461.92700000000002</v>
      </c>
      <c r="J4510" s="30">
        <v>461.926287</v>
      </c>
      <c r="K4510" s="30">
        <v>7.1000000000000002E-4</v>
      </c>
      <c r="L4510" s="3">
        <v>3</v>
      </c>
      <c r="M4510" s="3">
        <v>3</v>
      </c>
      <c r="N4510" s="10">
        <f t="shared" si="490"/>
        <v>1</v>
      </c>
      <c r="O4510" s="35">
        <v>3</v>
      </c>
      <c r="P4510" s="17"/>
      <c r="Q4510" s="40">
        <v>1383.7630799999999</v>
      </c>
      <c r="R4510" s="40">
        <v>461.92588000000001</v>
      </c>
      <c r="S4510" s="18">
        <f t="shared" si="491"/>
        <v>2.4246314149240624</v>
      </c>
      <c r="T4510" s="18">
        <f t="shared" si="492"/>
        <v>0.88109373736670771</v>
      </c>
      <c r="U4510" s="18">
        <f t="shared" si="493"/>
        <v>-0.17318795826160052</v>
      </c>
      <c r="V4510" s="30">
        <v>461.92579999999998</v>
      </c>
      <c r="W4510" s="3" t="s">
        <v>47</v>
      </c>
      <c r="X4510" s="3" t="s">
        <v>47</v>
      </c>
      <c r="Y4510" s="3" t="s">
        <v>47</v>
      </c>
      <c r="Z4510" s="3" t="s">
        <v>47</v>
      </c>
      <c r="AA4510" s="3" t="s">
        <v>47</v>
      </c>
      <c r="AB4510" s="12" t="s">
        <v>48</v>
      </c>
      <c r="AG4510" s="3" t="s">
        <v>47</v>
      </c>
      <c r="AH4510" s="3" t="s">
        <v>47</v>
      </c>
      <c r="AK4510" s="3" t="s">
        <v>52</v>
      </c>
      <c r="AL4510" s="3" t="s">
        <v>48</v>
      </c>
      <c r="AM4510" s="3" t="s">
        <v>47</v>
      </c>
      <c r="AU4510" s="3">
        <v>0</v>
      </c>
      <c r="AV4510" s="3">
        <v>8</v>
      </c>
      <c r="AW4510" s="3">
        <v>1</v>
      </c>
      <c r="AX4510" s="3">
        <v>8</v>
      </c>
      <c r="AY4510" s="3">
        <v>100</v>
      </c>
      <c r="AZ4510" s="6" t="str">
        <f t="shared" si="494"/>
        <v>2459.3</v>
      </c>
      <c r="BC4510" s="12" t="s">
        <v>11503</v>
      </c>
      <c r="BJ4510" s="12">
        <f t="shared" si="495"/>
        <v>0</v>
      </c>
      <c r="BK4510" s="12">
        <f t="shared" si="496"/>
        <v>0</v>
      </c>
      <c r="CQ4510" s="3" t="str">
        <f>CONCATENATE(baseURL!$A$1,baseURL!$B$1,baseURL!$C$1,".",C4510,".",L4510,".pkl&amp;seq=",BC4510)</f>
        <v>http://proteomics.broadinstitute.org/millscripts/viewfeed.pl?side=xl&amp;cycle=1&amp;fixedMods=iaaC&amp;file=msdataSM/iPRG2012_nd/cpick_in/iPRG2012_nd.2459.3.3.pkl&amp;seq=ELYRLSFQLSK</v>
      </c>
    </row>
    <row r="4511" spans="1:95" x14ac:dyDescent="0.2">
      <c r="A4511" s="3">
        <v>2662</v>
      </c>
      <c r="B4511" s="2" t="s">
        <v>11507</v>
      </c>
      <c r="C4511" s="2" t="s">
        <v>11508</v>
      </c>
      <c r="D4511" s="3">
        <v>11886</v>
      </c>
      <c r="E4511" s="3">
        <v>11873</v>
      </c>
      <c r="F4511" s="3">
        <v>51671</v>
      </c>
      <c r="G4511" s="3">
        <v>14332</v>
      </c>
      <c r="H4511" s="3">
        <v>42.227600000000002</v>
      </c>
      <c r="I4511" s="30">
        <v>681.85892999999999</v>
      </c>
      <c r="J4511" s="30">
        <v>681.85816079999995</v>
      </c>
      <c r="K4511" s="30">
        <v>7.6999999999999996E-4</v>
      </c>
      <c r="L4511" s="3">
        <v>2</v>
      </c>
      <c r="M4511" s="3">
        <v>2</v>
      </c>
      <c r="N4511" s="10">
        <f t="shared" si="490"/>
        <v>1</v>
      </c>
      <c r="O4511" s="35">
        <v>2</v>
      </c>
      <c r="P4511" s="17"/>
      <c r="Q4511" s="40">
        <v>1362.7111</v>
      </c>
      <c r="R4511" s="40">
        <v>681.85919000000001</v>
      </c>
      <c r="S4511" s="18">
        <f t="shared" si="491"/>
        <v>-0.38131039932993221</v>
      </c>
      <c r="T4511" s="18">
        <f t="shared" si="492"/>
        <v>-1.509402549904463</v>
      </c>
      <c r="U4511" s="18">
        <f t="shared" si="493"/>
        <v>-1.4519126742305852</v>
      </c>
      <c r="V4511" s="30">
        <v>681.85820000000001</v>
      </c>
      <c r="W4511" s="3" t="s">
        <v>47</v>
      </c>
      <c r="X4511" s="3" t="s">
        <v>65</v>
      </c>
      <c r="Z4511" s="3" t="s">
        <v>47</v>
      </c>
      <c r="AA4511" s="3" t="s">
        <v>47</v>
      </c>
      <c r="AB4511" s="12" t="s">
        <v>47</v>
      </c>
      <c r="AC4511" s="3" t="s">
        <v>47</v>
      </c>
      <c r="AD4511" s="3" t="s">
        <v>47</v>
      </c>
      <c r="AE4511" s="3" t="s">
        <v>47</v>
      </c>
      <c r="AF4511" s="3" t="s">
        <v>47</v>
      </c>
      <c r="AG4511" s="3" t="s">
        <v>47</v>
      </c>
      <c r="AH4511" s="3" t="s">
        <v>47</v>
      </c>
      <c r="AI4511" s="3" t="s">
        <v>47</v>
      </c>
      <c r="AJ4511" s="3" t="s">
        <v>47</v>
      </c>
      <c r="AK4511" s="3" t="s">
        <v>47</v>
      </c>
      <c r="AL4511" s="3" t="s">
        <v>47</v>
      </c>
      <c r="AN4511" s="3" t="s">
        <v>47</v>
      </c>
      <c r="AU4511" s="3">
        <v>1</v>
      </c>
      <c r="AV4511" s="3">
        <v>15</v>
      </c>
      <c r="AW4511" s="3">
        <v>1</v>
      </c>
      <c r="AX4511" s="3">
        <v>15</v>
      </c>
      <c r="AY4511" s="3">
        <v>100</v>
      </c>
      <c r="AZ4511" s="6" t="str">
        <f t="shared" si="494"/>
        <v>2460.10</v>
      </c>
      <c r="BC4511" s="12" t="s">
        <v>11301</v>
      </c>
      <c r="BJ4511" s="12">
        <f t="shared" si="495"/>
        <v>0</v>
      </c>
      <c r="BK4511" s="12">
        <f t="shared" si="496"/>
        <v>0</v>
      </c>
      <c r="BT4511" s="3" t="s">
        <v>11509</v>
      </c>
      <c r="CQ4511" s="3" t="str">
        <f>CONCATENATE(baseURL!$A$1,baseURL!$B$1,baseURL!$C$1,".",C4511,".",L4511,".pkl&amp;seq=",BC4511)</f>
        <v>http://proteomics.broadinstitute.org/millscripts/viewfeed.pl?side=xl&amp;cycle=1&amp;fixedMods=iaaC&amp;file=msdataSM/iPRG2012_nd/cpick_in/iPRG2012_nd.2460.10.2.pkl&amp;seq=SALTSAQELLDSK</v>
      </c>
    </row>
    <row r="4512" spans="1:95" x14ac:dyDescent="0.2">
      <c r="A4512" s="3">
        <v>6372</v>
      </c>
      <c r="B4512" s="2" t="s">
        <v>11510</v>
      </c>
      <c r="C4512" s="2" t="s">
        <v>11511</v>
      </c>
      <c r="D4512" s="3">
        <v>11887</v>
      </c>
      <c r="E4512" s="3">
        <v>11874</v>
      </c>
      <c r="F4512" s="3">
        <v>51672</v>
      </c>
      <c r="G4512" s="3">
        <v>14333</v>
      </c>
      <c r="H4512" s="3">
        <v>42.229199999999999</v>
      </c>
      <c r="I4512" s="30">
        <v>711.02045999999996</v>
      </c>
      <c r="J4512" s="30">
        <v>711.01918550000005</v>
      </c>
      <c r="K4512" s="30">
        <v>1.2700000000000001E-3</v>
      </c>
      <c r="L4512" s="3">
        <v>3</v>
      </c>
      <c r="M4512" s="3">
        <v>3</v>
      </c>
      <c r="N4512" s="10">
        <f t="shared" si="490"/>
        <v>1</v>
      </c>
      <c r="O4512" s="35">
        <v>3</v>
      </c>
      <c r="P4512" s="17"/>
      <c r="Q4512" s="40">
        <v>2131.0454599999998</v>
      </c>
      <c r="R4512" s="40">
        <v>711.02</v>
      </c>
      <c r="S4512" s="18">
        <f t="shared" si="491"/>
        <v>0.6469578914453602</v>
      </c>
      <c r="T4512" s="18">
        <f t="shared" si="492"/>
        <v>-1.1455373968849045</v>
      </c>
      <c r="U4512" s="18">
        <f t="shared" si="493"/>
        <v>-1.1251441591327351</v>
      </c>
      <c r="V4512" s="30">
        <v>711.01919999999996</v>
      </c>
      <c r="W4512" s="3" t="s">
        <v>47</v>
      </c>
      <c r="X4512" s="3" t="s">
        <v>47</v>
      </c>
      <c r="Y4512" s="3" t="s">
        <v>47</v>
      </c>
      <c r="Z4512" s="3" t="s">
        <v>47</v>
      </c>
      <c r="AA4512" s="3" t="s">
        <v>47</v>
      </c>
      <c r="AB4512" s="12" t="s">
        <v>47</v>
      </c>
      <c r="AC4512" s="3" t="s">
        <v>47</v>
      </c>
      <c r="AD4512" s="3" t="s">
        <v>47</v>
      </c>
      <c r="AE4512" s="3" t="s">
        <v>47</v>
      </c>
      <c r="AF4512" s="3" t="s">
        <v>47</v>
      </c>
      <c r="AG4512" s="3" t="s">
        <v>47</v>
      </c>
      <c r="AH4512" s="3" t="s">
        <v>47</v>
      </c>
      <c r="AI4512" s="3" t="s">
        <v>47</v>
      </c>
      <c r="AJ4512" s="3" t="s">
        <v>47</v>
      </c>
      <c r="AK4512" s="3" t="s">
        <v>48</v>
      </c>
      <c r="AL4512" s="3" t="s">
        <v>47</v>
      </c>
      <c r="AU4512" s="3">
        <v>0</v>
      </c>
      <c r="AV4512" s="3">
        <v>15</v>
      </c>
      <c r="AW4512" s="3">
        <v>1</v>
      </c>
      <c r="AX4512" s="3">
        <v>15</v>
      </c>
      <c r="AY4512" s="3">
        <v>100</v>
      </c>
      <c r="AZ4512" s="6" t="str">
        <f t="shared" si="494"/>
        <v>2460.11</v>
      </c>
      <c r="BC4512" s="12" t="s">
        <v>11291</v>
      </c>
      <c r="BJ4512" s="12">
        <f t="shared" si="495"/>
        <v>0</v>
      </c>
      <c r="BK4512" s="12">
        <f t="shared" si="496"/>
        <v>0</v>
      </c>
      <c r="CQ4512" s="3" t="str">
        <f>CONCATENATE(baseURL!$A$1,baseURL!$B$1,baseURL!$C$1,".",C4512,".",L4512,".pkl&amp;seq=",BC4512)</f>
        <v>http://proteomics.broadinstitute.org/millscripts/viewfeed.pl?side=xl&amp;cycle=1&amp;fixedMods=iaaC&amp;file=msdataSM/iPRG2012_nd/cpick_in/iPRG2012_nd.2460.11.3.pkl&amp;seq=SAGGNYVVFGEAKVDNFTQK</v>
      </c>
    </row>
    <row r="4513" spans="1:95" x14ac:dyDescent="0.2">
      <c r="A4513" s="3">
        <v>2282</v>
      </c>
      <c r="B4513" s="2" t="s">
        <v>11512</v>
      </c>
      <c r="C4513" s="2" t="s">
        <v>11513</v>
      </c>
      <c r="D4513" s="3">
        <v>11878</v>
      </c>
      <c r="E4513" s="3">
        <v>11865</v>
      </c>
      <c r="F4513" s="3">
        <v>51663</v>
      </c>
      <c r="G4513" s="3">
        <v>14324</v>
      </c>
      <c r="H4513" s="3">
        <v>42.214199999999998</v>
      </c>
      <c r="I4513" s="30">
        <v>507.30421000000001</v>
      </c>
      <c r="J4513" s="30">
        <v>507.302999</v>
      </c>
      <c r="K4513" s="30">
        <v>1.2099999999999999E-3</v>
      </c>
      <c r="L4513" s="3">
        <v>2</v>
      </c>
      <c r="M4513" s="3">
        <v>2</v>
      </c>
      <c r="N4513" s="10">
        <f t="shared" si="490"/>
        <v>1</v>
      </c>
      <c r="O4513" s="35">
        <v>2</v>
      </c>
      <c r="P4513" s="17"/>
      <c r="Q4513" s="40">
        <v>1013.59897</v>
      </c>
      <c r="R4513" s="40">
        <v>507.30311999999998</v>
      </c>
      <c r="S4513" s="18">
        <f t="shared" si="491"/>
        <v>2.1486167875989843</v>
      </c>
      <c r="T4513" s="18">
        <f t="shared" si="492"/>
        <v>-0.23851617545486703</v>
      </c>
      <c r="U4513" s="18">
        <f t="shared" si="493"/>
        <v>-1.0250281922069095</v>
      </c>
      <c r="V4513" s="30">
        <v>507.30259999999998</v>
      </c>
      <c r="W4513" s="3" t="s">
        <v>47</v>
      </c>
      <c r="Z4513" s="3" t="s">
        <v>47</v>
      </c>
      <c r="AA4513" s="3" t="s">
        <v>48</v>
      </c>
      <c r="AB4513" s="12" t="s">
        <v>47</v>
      </c>
      <c r="AC4513" s="3" t="s">
        <v>47</v>
      </c>
      <c r="AD4513" s="3" t="s">
        <v>47</v>
      </c>
      <c r="AF4513" s="3" t="s">
        <v>48</v>
      </c>
      <c r="AI4513" s="3" t="s">
        <v>47</v>
      </c>
      <c r="AK4513" s="3" t="s">
        <v>65</v>
      </c>
      <c r="AP4513" s="3" t="s">
        <v>52</v>
      </c>
      <c r="AU4513" s="3">
        <v>1</v>
      </c>
      <c r="AV4513" s="3">
        <v>6</v>
      </c>
      <c r="AW4513" s="3">
        <v>1</v>
      </c>
      <c r="AX4513" s="3">
        <v>6</v>
      </c>
      <c r="AY4513" s="3">
        <v>100</v>
      </c>
      <c r="AZ4513" s="6" t="str">
        <f t="shared" si="494"/>
        <v>2460.2</v>
      </c>
      <c r="BC4513" s="12" t="s">
        <v>11514</v>
      </c>
      <c r="BJ4513" s="12">
        <f t="shared" si="495"/>
        <v>0</v>
      </c>
      <c r="BK4513" s="12">
        <f t="shared" si="496"/>
        <v>0</v>
      </c>
      <c r="CG4513" s="3" t="s">
        <v>11515</v>
      </c>
      <c r="CQ4513" s="3" t="str">
        <f>CONCATENATE(baseURL!$A$1,baseURL!$B$1,baseURL!$C$1,".",C4513,".",L4513,".pkl&amp;seq=",BC4513)</f>
        <v>http://proteomics.broadinstitute.org/millscripts/viewfeed.pl?side=xl&amp;cycle=1&amp;fixedMods=iaaC&amp;file=msdataSM/iPRG2012_nd/cpick_in/iPRG2012_nd.2460.2.2.pkl&amp;seq=LVAASQAALGL</v>
      </c>
    </row>
    <row r="4514" spans="1:95" x14ac:dyDescent="0.2">
      <c r="A4514" s="3">
        <v>7057</v>
      </c>
      <c r="B4514" s="13" t="s">
        <v>11517</v>
      </c>
      <c r="C4514" s="13" t="s">
        <v>11504</v>
      </c>
      <c r="D4514" s="7">
        <v>11883</v>
      </c>
      <c r="E4514" s="7">
        <v>11870</v>
      </c>
      <c r="F4514" s="7">
        <v>51668</v>
      </c>
      <c r="G4514" s="7">
        <v>14329</v>
      </c>
      <c r="H4514" s="7">
        <v>42.2226</v>
      </c>
      <c r="I4514" s="31">
        <v>594.27876000000003</v>
      </c>
      <c r="J4514" s="31">
        <v>593.82969920000005</v>
      </c>
      <c r="K4514" s="31">
        <v>0.44906000000000001</v>
      </c>
      <c r="L4514" s="7">
        <v>0</v>
      </c>
      <c r="M4514" s="7">
        <v>2</v>
      </c>
      <c r="N4514" s="26">
        <f t="shared" si="490"/>
        <v>1</v>
      </c>
      <c r="O4514" s="36"/>
      <c r="P4514" s="16"/>
      <c r="Q4514" s="41">
        <v>1186.6426300000001</v>
      </c>
      <c r="R4514" s="41">
        <v>593.82494999999994</v>
      </c>
      <c r="S4514" s="27">
        <f t="shared" si="491"/>
        <v>764.21511086741907</v>
      </c>
      <c r="T4514" s="27">
        <f t="shared" si="492"/>
        <v>7.9976430766435502</v>
      </c>
      <c r="U4514" s="27">
        <f t="shared" si="493"/>
        <v>-830.80038991282538</v>
      </c>
      <c r="V4514" s="31">
        <v>593.33159999999998</v>
      </c>
      <c r="W4514" s="7"/>
      <c r="X4514" s="7" t="s">
        <v>47</v>
      </c>
      <c r="Y4514" s="7" t="s">
        <v>48</v>
      </c>
      <c r="Z4514" s="7"/>
      <c r="AA4514" s="7" t="s">
        <v>47</v>
      </c>
      <c r="AB4514" s="25" t="s">
        <v>47</v>
      </c>
      <c r="AC4514" s="7" t="s">
        <v>48</v>
      </c>
      <c r="AD4514" s="7"/>
      <c r="AE4514" s="7"/>
      <c r="AF4514" s="7"/>
      <c r="AG4514" s="7"/>
      <c r="AH4514" s="7" t="s">
        <v>48</v>
      </c>
      <c r="AI4514" s="7" t="s">
        <v>48</v>
      </c>
      <c r="AJ4514" s="7"/>
      <c r="AK4514" s="7"/>
      <c r="AL4514" s="7"/>
      <c r="AM4514" s="7"/>
      <c r="AN4514" s="7"/>
      <c r="AO4514" s="7" t="s">
        <v>48</v>
      </c>
      <c r="AP4514" s="7"/>
      <c r="AQ4514" s="7"/>
      <c r="AR4514" s="7"/>
      <c r="AS4514" s="7"/>
      <c r="AT4514" s="7"/>
      <c r="AU4514" s="7">
        <v>0</v>
      </c>
      <c r="AV4514" s="7">
        <v>3</v>
      </c>
      <c r="AW4514" s="7">
        <v>2</v>
      </c>
      <c r="AX4514" s="7">
        <v>2</v>
      </c>
      <c r="AY4514" s="7">
        <v>66.67</v>
      </c>
      <c r="AZ4514" s="14" t="str">
        <f t="shared" si="494"/>
        <v>2460.7</v>
      </c>
      <c r="BA4514" s="15"/>
      <c r="BB4514" s="25"/>
      <c r="BC4514" s="25" t="s">
        <v>11518</v>
      </c>
      <c r="BD4514" s="25"/>
      <c r="BE4514" s="25"/>
      <c r="BF4514" s="25"/>
      <c r="BG4514" s="25"/>
      <c r="BH4514" s="25"/>
      <c r="BI4514" s="25"/>
      <c r="BJ4514" s="25">
        <f t="shared" si="495"/>
        <v>0</v>
      </c>
      <c r="BK4514" s="25">
        <f t="shared" si="496"/>
        <v>0</v>
      </c>
      <c r="BL4514" s="7"/>
      <c r="BM4514" s="7"/>
      <c r="BN4514" s="7"/>
      <c r="BO4514" s="7"/>
      <c r="BP4514" s="7"/>
      <c r="BQ4514" s="7"/>
      <c r="BR4514" s="7"/>
      <c r="BS4514" s="7"/>
      <c r="BT4514" s="7" t="s">
        <v>11519</v>
      </c>
      <c r="BU4514" s="7"/>
      <c r="BV4514" s="7"/>
      <c r="BW4514" s="7"/>
      <c r="BX4514" s="7"/>
      <c r="BY4514" s="7"/>
      <c r="BZ4514" s="7"/>
      <c r="CA4514" s="7"/>
      <c r="CB4514" s="7"/>
      <c r="CC4514" s="7"/>
      <c r="CD4514" s="7"/>
      <c r="CE4514" s="7"/>
      <c r="CF4514" s="7"/>
      <c r="CG4514" s="7"/>
      <c r="CH4514" s="7"/>
      <c r="CI4514" s="7"/>
      <c r="CJ4514" s="7"/>
      <c r="CK4514" s="7"/>
      <c r="CL4514" s="7"/>
      <c r="CM4514" s="7"/>
      <c r="CN4514" s="7"/>
      <c r="CO4514" s="7"/>
      <c r="CP4514" s="7"/>
      <c r="CQ4514" s="7" t="str">
        <f>CONCATENATE(baseURL!$A$1,baseURL!$B$1,baseURL!$C$1,".",C4514,".",L4514,".pkl&amp;seq=",BC4514)</f>
        <v>http://proteomics.broadinstitute.org/millscripts/viewfeed.pl?side=xl&amp;cycle=1&amp;fixedMods=iaaC&amp;file=msdataSM/iPRG2012_nd/cpick_in/iPRG2012_nd.2460.7.0.pkl&amp;seq=DAGALSGLnVLR</v>
      </c>
    </row>
    <row r="4515" spans="1:95" x14ac:dyDescent="0.2">
      <c r="A4515" s="3">
        <v>3727</v>
      </c>
      <c r="B4515" s="2" t="s">
        <v>11523</v>
      </c>
      <c r="C4515" s="2" t="s">
        <v>11524</v>
      </c>
      <c r="D4515" s="3">
        <v>11897</v>
      </c>
      <c r="E4515" s="3">
        <v>11884</v>
      </c>
      <c r="F4515" s="3">
        <v>51692</v>
      </c>
      <c r="G4515" s="3">
        <v>14344</v>
      </c>
      <c r="H4515" s="3">
        <v>42.250100000000003</v>
      </c>
      <c r="I4515" s="30">
        <v>668.85292000000004</v>
      </c>
      <c r="J4515" s="30">
        <v>669.38475389999996</v>
      </c>
      <c r="K4515" s="30">
        <v>-0.53183000000000002</v>
      </c>
      <c r="L4515" s="3">
        <v>2</v>
      </c>
      <c r="M4515" s="3">
        <v>3</v>
      </c>
      <c r="N4515" s="10">
        <f t="shared" si="490"/>
        <v>-1</v>
      </c>
      <c r="O4515" s="35">
        <v>3</v>
      </c>
      <c r="P4515" s="17"/>
      <c r="Q4515" s="40">
        <v>2006.1393</v>
      </c>
      <c r="R4515" s="40">
        <v>669.38462000000004</v>
      </c>
      <c r="S4515" s="18">
        <f t="shared" si="491"/>
        <v>-794.3116470169283</v>
      </c>
      <c r="T4515" s="18">
        <f t="shared" si="492"/>
        <v>0.20003447333972912</v>
      </c>
      <c r="U4515" s="18">
        <f t="shared" si="493"/>
        <v>0.26890369844513462</v>
      </c>
      <c r="V4515" s="30">
        <v>669.38480000000004</v>
      </c>
      <c r="W4515" s="3" t="s">
        <v>47</v>
      </c>
      <c r="X4515" s="3" t="s">
        <v>47</v>
      </c>
      <c r="Y4515" s="3" t="s">
        <v>47</v>
      </c>
      <c r="Z4515" s="3" t="s">
        <v>47</v>
      </c>
      <c r="AA4515" s="3" t="s">
        <v>47</v>
      </c>
      <c r="AB4515" s="12" t="s">
        <v>47</v>
      </c>
      <c r="AC4515" s="3" t="s">
        <v>47</v>
      </c>
      <c r="AE4515" s="3" t="s">
        <v>47</v>
      </c>
      <c r="AF4515" s="3" t="s">
        <v>47</v>
      </c>
      <c r="AI4515" s="3" t="s">
        <v>47</v>
      </c>
      <c r="AK4515" s="3" t="s">
        <v>52</v>
      </c>
      <c r="AU4515" s="3">
        <v>0</v>
      </c>
      <c r="AV4515" s="3">
        <v>10</v>
      </c>
      <c r="AW4515" s="3">
        <v>1</v>
      </c>
      <c r="AX4515" s="3">
        <v>10</v>
      </c>
      <c r="AY4515" s="3">
        <v>100</v>
      </c>
      <c r="AZ4515" s="6" t="str">
        <f t="shared" si="494"/>
        <v>2461.10</v>
      </c>
      <c r="BC4515" s="12" t="s">
        <v>11525</v>
      </c>
      <c r="BJ4515" s="12">
        <f t="shared" si="495"/>
        <v>0</v>
      </c>
      <c r="BK4515" s="12">
        <f t="shared" si="496"/>
        <v>0</v>
      </c>
      <c r="CQ4515" s="3" t="str">
        <f>CONCATENATE(baseURL!$A$1,baseURL!$B$1,baseURL!$C$1,".",C4515,".",L4515,".pkl&amp;seq=",BC4515)</f>
        <v>http://proteomics.broadinstitute.org/millscripts/viewfeed.pl?side=xl&amp;cycle=1&amp;fixedMods=iaaC&amp;file=msdataSM/iPRG2012_nd/cpick_in/iPRG2012_nd.2461.10.2.pkl&amp;seq=EVAKVVGANPAALKQALAANA</v>
      </c>
    </row>
    <row r="4516" spans="1:95" x14ac:dyDescent="0.2">
      <c r="A4516" s="3">
        <v>5665</v>
      </c>
      <c r="B4516" s="2" t="s">
        <v>11526</v>
      </c>
      <c r="C4516" s="2" t="s">
        <v>11507</v>
      </c>
      <c r="D4516" s="3">
        <v>11898</v>
      </c>
      <c r="E4516" s="3">
        <v>11885</v>
      </c>
      <c r="F4516" s="3">
        <v>51693</v>
      </c>
      <c r="G4516" s="3">
        <v>14345</v>
      </c>
      <c r="H4516" s="3">
        <v>42.251800000000003</v>
      </c>
      <c r="I4516" s="30">
        <v>669.38440000000003</v>
      </c>
      <c r="J4516" s="30">
        <v>669.38475389999996</v>
      </c>
      <c r="K4516" s="30">
        <v>-3.5E-4</v>
      </c>
      <c r="L4516" s="3">
        <v>3</v>
      </c>
      <c r="M4516" s="3">
        <v>3</v>
      </c>
      <c r="N4516" s="10">
        <f t="shared" si="490"/>
        <v>1</v>
      </c>
      <c r="O4516" s="35">
        <v>3</v>
      </c>
      <c r="P4516" s="17"/>
      <c r="Q4516" s="40">
        <v>2006.1393</v>
      </c>
      <c r="R4516" s="40">
        <v>669.38462000000004</v>
      </c>
      <c r="S4516" s="18">
        <f t="shared" si="491"/>
        <v>-0.32866007589625762</v>
      </c>
      <c r="T4516" s="18">
        <f t="shared" si="492"/>
        <v>0.20003447333972912</v>
      </c>
      <c r="U4516" s="18">
        <f t="shared" si="493"/>
        <v>0.26890369844513462</v>
      </c>
      <c r="V4516" s="30">
        <v>669.38480000000004</v>
      </c>
      <c r="W4516" s="3" t="s">
        <v>47</v>
      </c>
      <c r="X4516" s="3" t="s">
        <v>47</v>
      </c>
      <c r="Y4516" s="3" t="s">
        <v>47</v>
      </c>
      <c r="Z4516" s="3" t="s">
        <v>47</v>
      </c>
      <c r="AA4516" s="3" t="s">
        <v>48</v>
      </c>
      <c r="AB4516" s="12" t="s">
        <v>47</v>
      </c>
      <c r="AC4516" s="3" t="s">
        <v>47</v>
      </c>
      <c r="AD4516" s="3" t="s">
        <v>47</v>
      </c>
      <c r="AE4516" s="3" t="s">
        <v>47</v>
      </c>
      <c r="AF4516" s="3" t="s">
        <v>47</v>
      </c>
      <c r="AI4516" s="3" t="s">
        <v>47</v>
      </c>
      <c r="AJ4516" s="3" t="s">
        <v>47</v>
      </c>
      <c r="AK4516" s="3" t="s">
        <v>47</v>
      </c>
      <c r="AL4516" s="3" t="s">
        <v>47</v>
      </c>
      <c r="AM4516" s="3" t="s">
        <v>48</v>
      </c>
      <c r="AN4516" s="3" t="s">
        <v>47</v>
      </c>
      <c r="AU4516" s="3">
        <v>0</v>
      </c>
      <c r="AV4516" s="3">
        <v>14</v>
      </c>
      <c r="AW4516" s="3">
        <v>1</v>
      </c>
      <c r="AX4516" s="3">
        <v>14</v>
      </c>
      <c r="AY4516" s="3">
        <v>100</v>
      </c>
      <c r="AZ4516" s="6" t="str">
        <f t="shared" si="494"/>
        <v>2461.11</v>
      </c>
      <c r="BC4516" s="12" t="s">
        <v>11525</v>
      </c>
      <c r="BJ4516" s="12">
        <f t="shared" si="495"/>
        <v>0</v>
      </c>
      <c r="BK4516" s="12">
        <f t="shared" si="496"/>
        <v>0</v>
      </c>
      <c r="CQ4516" s="3" t="str">
        <f>CONCATENATE(baseURL!$A$1,baseURL!$B$1,baseURL!$C$1,".",C4516,".",L4516,".pkl&amp;seq=",BC4516)</f>
        <v>http://proteomics.broadinstitute.org/millscripts/viewfeed.pl?side=xl&amp;cycle=1&amp;fixedMods=iaaC&amp;file=msdataSM/iPRG2012_nd/cpick_in/iPRG2012_nd.2461.11.3.pkl&amp;seq=EVAKVVGANPAALKQALAANA</v>
      </c>
    </row>
    <row r="4517" spans="1:95" x14ac:dyDescent="0.2">
      <c r="A4517" s="3">
        <v>7496</v>
      </c>
      <c r="B4517" s="2" t="s">
        <v>11527</v>
      </c>
      <c r="C4517" s="2" t="s">
        <v>11510</v>
      </c>
      <c r="D4517" s="3">
        <v>11899</v>
      </c>
      <c r="E4517" s="3">
        <v>11886</v>
      </c>
      <c r="F4517" s="3">
        <v>51694</v>
      </c>
      <c r="G4517" s="3">
        <v>14346</v>
      </c>
      <c r="H4517" s="3">
        <v>42.253500000000003</v>
      </c>
      <c r="I4517" s="30">
        <v>1018.7546</v>
      </c>
      <c r="J4517" s="30">
        <v>1018.753256</v>
      </c>
      <c r="K4517" s="30">
        <v>1.34E-3</v>
      </c>
      <c r="L4517" s="3">
        <v>3</v>
      </c>
      <c r="M4517" s="3">
        <v>3</v>
      </c>
      <c r="N4517" s="10">
        <f t="shared" si="490"/>
        <v>1</v>
      </c>
      <c r="O4517" s="35">
        <v>3</v>
      </c>
      <c r="P4517" s="17"/>
      <c r="Q4517" s="37">
        <v>3054.2492699999998</v>
      </c>
      <c r="R4517" s="37">
        <v>1018.75461</v>
      </c>
      <c r="S4517" s="18">
        <f t="shared" si="491"/>
        <v>-9.8159064769801907E-3</v>
      </c>
      <c r="T4517" s="18">
        <f t="shared" si="492"/>
        <v>-1.3290737403309358</v>
      </c>
      <c r="U4517" s="18">
        <f t="shared" si="493"/>
        <v>-1.7766790767971719</v>
      </c>
      <c r="V4517" s="30">
        <v>1018.7528</v>
      </c>
      <c r="W4517" s="3" t="s">
        <v>47</v>
      </c>
      <c r="AD4517" s="3" t="s">
        <v>47</v>
      </c>
      <c r="AK4517" s="3" t="s">
        <v>47</v>
      </c>
      <c r="AL4517" s="3" t="s">
        <v>52</v>
      </c>
      <c r="AO4517" s="3" t="s">
        <v>48</v>
      </c>
      <c r="AP4517" s="3" t="s">
        <v>47</v>
      </c>
      <c r="AU4517" s="3">
        <v>0</v>
      </c>
      <c r="AV4517" s="3">
        <v>4</v>
      </c>
      <c r="AW4517" s="3">
        <v>3</v>
      </c>
      <c r="AX4517" s="3">
        <v>2</v>
      </c>
      <c r="AY4517" s="3">
        <v>50</v>
      </c>
      <c r="AZ4517" s="6" t="str">
        <f t="shared" si="494"/>
        <v>2461.12</v>
      </c>
      <c r="BB4517" s="12" t="s">
        <v>79</v>
      </c>
      <c r="BC4517" s="12" t="s">
        <v>20198</v>
      </c>
      <c r="BF4517" s="12" t="s">
        <v>1468</v>
      </c>
      <c r="BI4517" s="12" t="s">
        <v>594</v>
      </c>
      <c r="BJ4517" s="12">
        <f t="shared" si="495"/>
        <v>0</v>
      </c>
      <c r="BK4517" s="12">
        <f t="shared" si="496"/>
        <v>1</v>
      </c>
      <c r="BR4517" s="3" t="s">
        <v>594</v>
      </c>
      <c r="CQ4517" s="3" t="str">
        <f>CONCATENATE(baseURL!$A$1,baseURL!$B$1,"+Acetyl",baseURL!$C$1,".",C4517,".",L4517,".pkl&amp;seq=",BC4517,"&amp;varMods=ReducedCys-C")</f>
        <v>http://proteomics.broadinstitute.org/millscripts/viewfeed.pl?side=xl&amp;cycle=1&amp;fixedMods=iaaC+Acetyl&amp;file=msdataSM/iPRG2012_nd/cpick_in/iPRG2012_nd.2461.12.3.pkl&amp;seq=sDEEHTFETADAGSSATYPMQcSALRK&amp;varMods=ReducedCys-C</v>
      </c>
    </row>
    <row r="4518" spans="1:95" x14ac:dyDescent="0.2">
      <c r="A4518" s="3">
        <v>2570</v>
      </c>
      <c r="B4518" s="2" t="s">
        <v>11528</v>
      </c>
      <c r="C4518" s="2" t="s">
        <v>11529</v>
      </c>
      <c r="D4518" s="3">
        <v>11892</v>
      </c>
      <c r="E4518" s="3">
        <v>11879</v>
      </c>
      <c r="F4518" s="3">
        <v>51687</v>
      </c>
      <c r="G4518" s="3">
        <v>14339</v>
      </c>
      <c r="H4518" s="3">
        <v>42.241799999999998</v>
      </c>
      <c r="I4518" s="30">
        <v>551.24868000000004</v>
      </c>
      <c r="J4518" s="30">
        <v>551.32950019999998</v>
      </c>
      <c r="K4518" s="30">
        <v>-8.0820000000000003E-2</v>
      </c>
      <c r="L4518" s="3">
        <v>3</v>
      </c>
      <c r="M4518" s="3">
        <v>3</v>
      </c>
      <c r="N4518" s="10">
        <f t="shared" si="490"/>
        <v>1</v>
      </c>
      <c r="O4518" s="35">
        <v>3</v>
      </c>
      <c r="P4518" s="17"/>
      <c r="Q4518" s="40">
        <v>1651.9741300000001</v>
      </c>
      <c r="R4518" s="40">
        <v>551.32956000000001</v>
      </c>
      <c r="S4518" s="18">
        <f t="shared" si="491"/>
        <v>-146.69991574545574</v>
      </c>
      <c r="T4518" s="18">
        <f t="shared" si="492"/>
        <v>-0.10846507129223844</v>
      </c>
      <c r="U4518" s="18">
        <f t="shared" si="493"/>
        <v>-0.65296698403144227</v>
      </c>
      <c r="V4518" s="30">
        <v>551.32920000000001</v>
      </c>
      <c r="W4518" s="3" t="s">
        <v>47</v>
      </c>
      <c r="Z4518" s="3" t="s">
        <v>47</v>
      </c>
      <c r="AB4518" s="12" t="s">
        <v>48</v>
      </c>
      <c r="AC4518" s="3" t="s">
        <v>47</v>
      </c>
      <c r="AD4518" s="3" t="s">
        <v>48</v>
      </c>
      <c r="AE4518" s="3" t="s">
        <v>47</v>
      </c>
      <c r="AF4518" s="3" t="s">
        <v>47</v>
      </c>
      <c r="AH4518" s="3" t="s">
        <v>47</v>
      </c>
      <c r="AI4518" s="3" t="s">
        <v>48</v>
      </c>
      <c r="AL4518" s="3" t="s">
        <v>48</v>
      </c>
      <c r="AU4518" s="3">
        <v>0</v>
      </c>
      <c r="AV4518" s="3">
        <v>6</v>
      </c>
      <c r="AW4518" s="3">
        <v>1</v>
      </c>
      <c r="AX4518" s="3">
        <v>6</v>
      </c>
      <c r="AY4518" s="3">
        <v>100</v>
      </c>
      <c r="AZ4518" s="6" t="str">
        <f t="shared" si="494"/>
        <v>2461.5</v>
      </c>
      <c r="BC4518" s="12" t="s">
        <v>11530</v>
      </c>
      <c r="BJ4518" s="12">
        <f t="shared" si="495"/>
        <v>0</v>
      </c>
      <c r="BK4518" s="12">
        <f t="shared" si="496"/>
        <v>0</v>
      </c>
      <c r="CQ4518" s="3" t="str">
        <f>CONCATENATE(baseURL!$A$1,baseURL!$B$1,baseURL!$C$1,".",C4518,".",L4518,".pkl&amp;seq=",BC4518)</f>
        <v>http://proteomics.broadinstitute.org/millscripts/viewfeed.pl?side=xl&amp;cycle=1&amp;fixedMods=iaaC&amp;file=msdataSM/iPRG2012_nd/cpick_in/iPRG2012_nd.2461.5.3.pkl&amp;seq=LVLVTDPRLDAQALK</v>
      </c>
    </row>
    <row r="4519" spans="1:95" x14ac:dyDescent="0.2">
      <c r="A4519" s="3">
        <v>5598</v>
      </c>
      <c r="B4519" s="2" t="s">
        <v>11531</v>
      </c>
      <c r="C4519" s="2" t="s">
        <v>11532</v>
      </c>
      <c r="D4519" s="3">
        <v>11894</v>
      </c>
      <c r="E4519" s="3">
        <v>11881</v>
      </c>
      <c r="F4519" s="3">
        <v>51689</v>
      </c>
      <c r="G4519" s="3">
        <v>14341</v>
      </c>
      <c r="H4519" s="3">
        <v>42.245100000000001</v>
      </c>
      <c r="I4519" s="30">
        <v>604.30121999999994</v>
      </c>
      <c r="J4519" s="30">
        <v>604.30121550000001</v>
      </c>
      <c r="K4519" s="30">
        <v>0</v>
      </c>
      <c r="L4519" s="3">
        <v>2</v>
      </c>
      <c r="M4519" s="3">
        <v>2</v>
      </c>
      <c r="N4519" s="10">
        <f t="shared" si="490"/>
        <v>1</v>
      </c>
      <c r="O4519" s="35">
        <v>2</v>
      </c>
      <c r="P4519" s="17"/>
      <c r="Q4519" s="40">
        <v>1207.5953400000001</v>
      </c>
      <c r="R4519" s="40">
        <v>604.30130999999994</v>
      </c>
      <c r="S4519" s="18">
        <f t="shared" si="491"/>
        <v>-0.14893232649147414</v>
      </c>
      <c r="T4519" s="18">
        <f t="shared" si="492"/>
        <v>-0.15637894270317021</v>
      </c>
      <c r="U4519" s="18">
        <f t="shared" si="493"/>
        <v>-0.34750876168802008</v>
      </c>
      <c r="V4519" s="30">
        <v>604.30110000000002</v>
      </c>
      <c r="W4519" s="3" t="s">
        <v>47</v>
      </c>
      <c r="X4519" s="3" t="s">
        <v>47</v>
      </c>
      <c r="Y4519" s="3" t="s">
        <v>47</v>
      </c>
      <c r="Z4519" s="3" t="s">
        <v>47</v>
      </c>
      <c r="AA4519" s="3" t="s">
        <v>47</v>
      </c>
      <c r="AB4519" s="12" t="s">
        <v>47</v>
      </c>
      <c r="AC4519" s="3" t="s">
        <v>47</v>
      </c>
      <c r="AD4519" s="3" t="s">
        <v>47</v>
      </c>
      <c r="AE4519" s="3" t="s">
        <v>47</v>
      </c>
      <c r="AF4519" s="3" t="s">
        <v>47</v>
      </c>
      <c r="AG4519" s="3" t="s">
        <v>47</v>
      </c>
      <c r="AH4519" s="3" t="s">
        <v>47</v>
      </c>
      <c r="AI4519" s="3" t="s">
        <v>47</v>
      </c>
      <c r="AJ4519" s="3" t="s">
        <v>47</v>
      </c>
      <c r="AK4519" s="3" t="s">
        <v>48</v>
      </c>
      <c r="AL4519" s="3" t="s">
        <v>47</v>
      </c>
      <c r="AM4519" s="3" t="s">
        <v>47</v>
      </c>
      <c r="AU4519" s="3">
        <v>0</v>
      </c>
      <c r="AV4519" s="3">
        <v>16</v>
      </c>
      <c r="AW4519" s="3">
        <v>1</v>
      </c>
      <c r="AX4519" s="3">
        <v>16</v>
      </c>
      <c r="AY4519" s="3">
        <v>100</v>
      </c>
      <c r="AZ4519" s="6" t="str">
        <f t="shared" si="494"/>
        <v>2461.7</v>
      </c>
      <c r="BC4519" s="12" t="s">
        <v>11442</v>
      </c>
      <c r="BJ4519" s="12">
        <f t="shared" si="495"/>
        <v>0</v>
      </c>
      <c r="BK4519" s="12">
        <f t="shared" si="496"/>
        <v>0</v>
      </c>
      <c r="CQ4519" s="3" t="str">
        <f>CONCATENATE(baseURL!$A$1,baseURL!$B$1,baseURL!$C$1,".",C4519,".",L4519,".pkl&amp;seq=",BC4519)</f>
        <v>http://proteomics.broadinstitute.org/millscripts/viewfeed.pl?side=xl&amp;cycle=1&amp;fixedMods=iaaC&amp;file=msdataSM/iPRG2012_nd/cpick_in/iPRG2012_nd.2461.7.2.pkl&amp;seq=EASGVFDDLVR</v>
      </c>
    </row>
    <row r="4520" spans="1:95" x14ac:dyDescent="0.2">
      <c r="A4520" s="3">
        <v>6172</v>
      </c>
      <c r="B4520" s="2" t="s">
        <v>11520</v>
      </c>
      <c r="C4520" s="2" t="s">
        <v>11521</v>
      </c>
      <c r="D4520" s="3">
        <v>11896</v>
      </c>
      <c r="E4520" s="3">
        <v>11883</v>
      </c>
      <c r="F4520" s="3">
        <v>51691</v>
      </c>
      <c r="G4520" s="3">
        <v>14343</v>
      </c>
      <c r="H4520" s="3">
        <v>42.2485</v>
      </c>
      <c r="I4520" s="30">
        <v>665.02119000000005</v>
      </c>
      <c r="J4520" s="30">
        <v>665.0220458</v>
      </c>
      <c r="K4520" s="30">
        <v>-8.5999999999999998E-4</v>
      </c>
      <c r="L4520" s="3">
        <v>3</v>
      </c>
      <c r="M4520" s="3">
        <v>3</v>
      </c>
      <c r="N4520" s="10">
        <f t="shared" si="490"/>
        <v>1</v>
      </c>
      <c r="O4520" s="35">
        <v>3</v>
      </c>
      <c r="P4520" s="17"/>
      <c r="Q4520" s="40">
        <v>1993.05015</v>
      </c>
      <c r="R4520" s="40">
        <v>665.02157</v>
      </c>
      <c r="S4520" s="18">
        <f t="shared" si="491"/>
        <v>-0.5714100370459968</v>
      </c>
      <c r="T4520" s="18">
        <f t="shared" si="492"/>
        <v>0.71546551490623223</v>
      </c>
      <c r="U4520" s="18">
        <f t="shared" si="493"/>
        <v>0.49622450586473149</v>
      </c>
      <c r="V4520" s="30">
        <v>665.02189999999996</v>
      </c>
      <c r="W4520" s="3" t="s">
        <v>47</v>
      </c>
      <c r="X4520" s="3" t="s">
        <v>47</v>
      </c>
      <c r="Y4520" s="3" t="s">
        <v>47</v>
      </c>
      <c r="Z4520" s="3" t="s">
        <v>47</v>
      </c>
      <c r="AA4520" s="3" t="s">
        <v>47</v>
      </c>
      <c r="AB4520" s="12" t="s">
        <v>47</v>
      </c>
      <c r="AC4520" s="3" t="s">
        <v>47</v>
      </c>
      <c r="AD4520" s="3" t="s">
        <v>47</v>
      </c>
      <c r="AE4520" s="3" t="s">
        <v>47</v>
      </c>
      <c r="AF4520" s="3" t="s">
        <v>47</v>
      </c>
      <c r="AG4520" s="3" t="s">
        <v>47</v>
      </c>
      <c r="AH4520" s="3" t="s">
        <v>47</v>
      </c>
      <c r="AI4520" s="3" t="s">
        <v>47</v>
      </c>
      <c r="AK4520" s="3" t="s">
        <v>47</v>
      </c>
      <c r="AL4520" s="3" t="s">
        <v>48</v>
      </c>
      <c r="AN4520" s="3" t="s">
        <v>48</v>
      </c>
      <c r="AU4520" s="3">
        <v>0</v>
      </c>
      <c r="AV4520" s="3">
        <v>14</v>
      </c>
      <c r="AW4520" s="3">
        <v>1</v>
      </c>
      <c r="AX4520" s="3">
        <v>14</v>
      </c>
      <c r="AY4520" s="3">
        <v>100</v>
      </c>
      <c r="AZ4520" s="6" t="str">
        <f t="shared" si="494"/>
        <v>2461.9</v>
      </c>
      <c r="BC4520" s="12" t="s">
        <v>11522</v>
      </c>
      <c r="BJ4520" s="12">
        <f t="shared" si="495"/>
        <v>0</v>
      </c>
      <c r="BK4520" s="12">
        <f t="shared" si="496"/>
        <v>0</v>
      </c>
      <c r="CQ4520" s="3" t="str">
        <f>CONCATENATE(baseURL!$A$1,baseURL!$B$1,baseURL!$C$1,".",C4520,".",L4520,".pkl&amp;seq=",BC4520)</f>
        <v>http://proteomics.broadinstitute.org/millscripts/viewfeed.pl?side=xl&amp;cycle=1&amp;fixedMods=iaaC&amp;file=msdataSM/iPRG2012_nd/cpick_in/iPRG2012_nd.2461.9.3.pkl&amp;seq=AVLTVPAYFNDAQRQATK</v>
      </c>
    </row>
    <row r="4521" spans="1:95" x14ac:dyDescent="0.2">
      <c r="A4521" s="3">
        <v>2602</v>
      </c>
      <c r="B4521" s="2" t="s">
        <v>11533</v>
      </c>
      <c r="C4521" s="2" t="s">
        <v>11526</v>
      </c>
      <c r="D4521" s="3">
        <v>11911</v>
      </c>
      <c r="E4521" s="3">
        <v>11898</v>
      </c>
      <c r="F4521" s="3">
        <v>51715</v>
      </c>
      <c r="G4521" s="3">
        <v>14359</v>
      </c>
      <c r="H4521" s="3">
        <v>42.271000000000001</v>
      </c>
      <c r="I4521" s="30">
        <v>730.03143999999998</v>
      </c>
      <c r="J4521" s="30">
        <v>730.03177640000001</v>
      </c>
      <c r="K4521" s="30">
        <v>-3.4000000000000002E-4</v>
      </c>
      <c r="L4521" s="3">
        <v>3</v>
      </c>
      <c r="M4521" s="3">
        <v>3</v>
      </c>
      <c r="N4521" s="10">
        <f t="shared" si="490"/>
        <v>1</v>
      </c>
      <c r="O4521" s="35">
        <v>3</v>
      </c>
      <c r="P4521" s="17"/>
      <c r="Q4521" s="40">
        <v>2188.0808400000001</v>
      </c>
      <c r="R4521" s="40">
        <v>730.03179999999998</v>
      </c>
      <c r="S4521" s="18">
        <f t="shared" si="491"/>
        <v>-0.49312920341358019</v>
      </c>
      <c r="T4521" s="18">
        <f t="shared" si="492"/>
        <v>-3.2327358839920529E-2</v>
      </c>
      <c r="U4521" s="18">
        <f t="shared" si="493"/>
        <v>0.1369803342469437</v>
      </c>
      <c r="V4521" s="30">
        <v>730.03189999999995</v>
      </c>
      <c r="W4521" s="3" t="s">
        <v>47</v>
      </c>
      <c r="Z4521" s="3" t="s">
        <v>47</v>
      </c>
      <c r="AA4521" s="3" t="s">
        <v>47</v>
      </c>
      <c r="AB4521" s="12" t="s">
        <v>52</v>
      </c>
      <c r="AC4521" s="3" t="s">
        <v>47</v>
      </c>
      <c r="AD4521" s="3" t="s">
        <v>47</v>
      </c>
      <c r="AE4521" s="3" t="s">
        <v>47</v>
      </c>
      <c r="AF4521" s="3" t="s">
        <v>47</v>
      </c>
      <c r="AG4521" s="3" t="s">
        <v>47</v>
      </c>
      <c r="AH4521" s="3" t="s">
        <v>47</v>
      </c>
      <c r="AJ4521" s="3" t="s">
        <v>47</v>
      </c>
      <c r="AL4521" s="3" t="s">
        <v>52</v>
      </c>
      <c r="AU4521" s="3">
        <v>0</v>
      </c>
      <c r="AV4521" s="3">
        <v>10</v>
      </c>
      <c r="AW4521" s="3">
        <v>1</v>
      </c>
      <c r="AX4521" s="3">
        <v>10</v>
      </c>
      <c r="AY4521" s="3">
        <v>100</v>
      </c>
      <c r="AZ4521" s="6" t="str">
        <f t="shared" si="494"/>
        <v>2462.12</v>
      </c>
      <c r="BC4521" s="12" t="s">
        <v>11534</v>
      </c>
      <c r="BJ4521" s="12">
        <f t="shared" si="495"/>
        <v>0</v>
      </c>
      <c r="BK4521" s="12">
        <f t="shared" si="496"/>
        <v>0</v>
      </c>
      <c r="CQ4521" s="3" t="str">
        <f>CONCATENATE(baseURL!$A$1,baseURL!$B$1,baseURL!$C$1,".",C4521,".",L4521,".pkl&amp;seq=",BC4521)</f>
        <v>http://proteomics.broadinstitute.org/millscripts/viewfeed.pl?side=xl&amp;cycle=1&amp;fixedMods=iaaC&amp;file=msdataSM/iPRG2012_nd/cpick_in/iPRG2012_nd.2462.12.3.pkl&amp;seq=DLSEASVYPEYALPKTYNK</v>
      </c>
    </row>
    <row r="4522" spans="1:95" x14ac:dyDescent="0.2">
      <c r="A4522" s="3">
        <v>3687</v>
      </c>
      <c r="B4522" s="2" t="s">
        <v>11535</v>
      </c>
      <c r="C4522" s="2" t="s">
        <v>11527</v>
      </c>
      <c r="D4522" s="3">
        <v>11912</v>
      </c>
      <c r="E4522" s="3">
        <v>11899</v>
      </c>
      <c r="F4522" s="3">
        <v>51716</v>
      </c>
      <c r="G4522" s="3">
        <v>14360</v>
      </c>
      <c r="H4522" s="3">
        <v>42.272599999999997</v>
      </c>
      <c r="I4522" s="30">
        <v>753.39792999999997</v>
      </c>
      <c r="J4522" s="30">
        <v>753.39512260000004</v>
      </c>
      <c r="K4522" s="30">
        <v>2.81E-3</v>
      </c>
      <c r="L4522" s="3">
        <v>2</v>
      </c>
      <c r="M4522" s="3">
        <v>2</v>
      </c>
      <c r="N4522" s="10">
        <f t="shared" si="490"/>
        <v>1</v>
      </c>
      <c r="O4522" s="35">
        <v>2</v>
      </c>
      <c r="P4522" s="17"/>
      <c r="Q4522" s="40">
        <v>1505.7846</v>
      </c>
      <c r="R4522" s="40">
        <v>753.39594</v>
      </c>
      <c r="S4522" s="18">
        <f t="shared" si="491"/>
        <v>2.6413734058322027</v>
      </c>
      <c r="T4522" s="18">
        <f t="shared" si="492"/>
        <v>-1.0849540813292531</v>
      </c>
      <c r="U4522" s="18">
        <f t="shared" si="493"/>
        <v>-1.1149515884559369</v>
      </c>
      <c r="V4522" s="30">
        <v>753.39509999999996</v>
      </c>
      <c r="W4522" s="3" t="s">
        <v>47</v>
      </c>
      <c r="X4522" s="3" t="s">
        <v>47</v>
      </c>
      <c r="Y4522" s="3" t="s">
        <v>47</v>
      </c>
      <c r="Z4522" s="3" t="s">
        <v>47</v>
      </c>
      <c r="AA4522" s="3" t="s">
        <v>47</v>
      </c>
      <c r="AB4522" s="12" t="s">
        <v>47</v>
      </c>
      <c r="AC4522" s="3" t="s">
        <v>47</v>
      </c>
      <c r="AE4522" s="3" t="s">
        <v>48</v>
      </c>
      <c r="AF4522" s="3" t="s">
        <v>48</v>
      </c>
      <c r="AG4522" s="3" t="s">
        <v>47</v>
      </c>
      <c r="AH4522" s="3" t="s">
        <v>47</v>
      </c>
      <c r="AI4522" s="3" t="s">
        <v>48</v>
      </c>
      <c r="AL4522" s="3" t="s">
        <v>48</v>
      </c>
      <c r="AU4522" s="3">
        <v>0</v>
      </c>
      <c r="AV4522" s="3">
        <v>9</v>
      </c>
      <c r="AW4522" s="3">
        <v>1</v>
      </c>
      <c r="AX4522" s="3">
        <v>9</v>
      </c>
      <c r="AY4522" s="3">
        <v>100</v>
      </c>
      <c r="AZ4522" s="6" t="str">
        <f t="shared" si="494"/>
        <v>2462.13</v>
      </c>
      <c r="BC4522" s="12" t="s">
        <v>11536</v>
      </c>
      <c r="BJ4522" s="12">
        <f t="shared" si="495"/>
        <v>0</v>
      </c>
      <c r="BK4522" s="12">
        <f t="shared" si="496"/>
        <v>0</v>
      </c>
      <c r="CQ4522" s="3" t="str">
        <f>CONCATENATE(baseURL!$A$1,baseURL!$B$1,baseURL!$C$1,".",C4522,".",L4522,".pkl&amp;seq=",BC4522)</f>
        <v>http://proteomics.broadinstitute.org/millscripts/viewfeed.pl?side=xl&amp;cycle=1&amp;fixedMods=iaaC&amp;file=msdataSM/iPRG2012_nd/cpick_in/iPRG2012_nd.2462.13.2.pkl&amp;seq=ETAPVLDTLAAGYGK</v>
      </c>
    </row>
    <row r="4523" spans="1:95" x14ac:dyDescent="0.2">
      <c r="A4523" s="3">
        <v>3398</v>
      </c>
      <c r="B4523" s="2" t="s">
        <v>11537</v>
      </c>
      <c r="C4523" s="2" t="s">
        <v>11538</v>
      </c>
      <c r="D4523" s="3">
        <v>11915</v>
      </c>
      <c r="E4523" s="3">
        <v>11902</v>
      </c>
      <c r="F4523" s="3">
        <v>51719</v>
      </c>
      <c r="G4523" s="3">
        <v>14363</v>
      </c>
      <c r="H4523" s="3">
        <v>42.277700000000003</v>
      </c>
      <c r="I4523" s="30">
        <v>815.84420999999998</v>
      </c>
      <c r="J4523" s="30">
        <v>815.84165459999997</v>
      </c>
      <c r="K4523" s="30">
        <v>2.5600000000000002E-3</v>
      </c>
      <c r="L4523" s="3">
        <v>2</v>
      </c>
      <c r="M4523" s="3">
        <v>2</v>
      </c>
      <c r="N4523" s="10">
        <f t="shared" si="490"/>
        <v>1</v>
      </c>
      <c r="O4523" s="35">
        <v>2</v>
      </c>
      <c r="P4523" s="17"/>
      <c r="Q4523" s="40">
        <v>1630.6768400000001</v>
      </c>
      <c r="R4523" s="40">
        <v>815.84205999999995</v>
      </c>
      <c r="S4523" s="18">
        <f t="shared" si="491"/>
        <v>2.635313996962525</v>
      </c>
      <c r="T4523" s="18">
        <f t="shared" si="492"/>
        <v>-0.4969099043225445</v>
      </c>
      <c r="U4523" s="18">
        <f t="shared" si="493"/>
        <v>-0.44126187855598192</v>
      </c>
      <c r="V4523" s="30">
        <v>815.84169999999995</v>
      </c>
      <c r="W4523" s="3" t="s">
        <v>47</v>
      </c>
      <c r="X4523" s="3" t="s">
        <v>47</v>
      </c>
      <c r="Y4523" s="3" t="s">
        <v>47</v>
      </c>
      <c r="Z4523" s="3" t="s">
        <v>47</v>
      </c>
      <c r="AA4523" s="3" t="s">
        <v>47</v>
      </c>
      <c r="AB4523" s="12" t="s">
        <v>47</v>
      </c>
      <c r="AC4523" s="3" t="s">
        <v>47</v>
      </c>
      <c r="AE4523" s="3" t="s">
        <v>47</v>
      </c>
      <c r="AF4523" s="3" t="s">
        <v>47</v>
      </c>
      <c r="AG4523" s="3" t="s">
        <v>47</v>
      </c>
      <c r="AH4523" s="3" t="s">
        <v>47</v>
      </c>
      <c r="AI4523" s="3" t="s">
        <v>47</v>
      </c>
      <c r="AK4523" s="3" t="s">
        <v>48</v>
      </c>
      <c r="AL4523" s="3" t="s">
        <v>48</v>
      </c>
      <c r="AM4523" s="3" t="s">
        <v>47</v>
      </c>
      <c r="AN4523" s="3" t="s">
        <v>48</v>
      </c>
      <c r="AU4523" s="3">
        <v>0</v>
      </c>
      <c r="AV4523" s="3">
        <v>13</v>
      </c>
      <c r="AW4523" s="3">
        <v>1</v>
      </c>
      <c r="AX4523" s="3">
        <v>13</v>
      </c>
      <c r="AY4523" s="3">
        <v>100</v>
      </c>
      <c r="AZ4523" s="6" t="str">
        <f t="shared" si="494"/>
        <v>2462.16</v>
      </c>
      <c r="BC4523" s="12" t="s">
        <v>11539</v>
      </c>
      <c r="BJ4523" s="12">
        <f t="shared" si="495"/>
        <v>0</v>
      </c>
      <c r="BK4523" s="12">
        <f t="shared" si="496"/>
        <v>0</v>
      </c>
      <c r="CQ4523" s="3" t="str">
        <f>CONCATENATE(baseURL!$A$1,baseURL!$B$1,baseURL!$C$1,".",C4523,".",L4523,".pkl&amp;seq=",BC4523)</f>
        <v>http://proteomics.broadinstitute.org/millscripts/viewfeed.pl?side=xl&amp;cycle=1&amp;fixedMods=iaaC&amp;file=msdataSM/iPRG2012_nd/cpick_in/iPRG2012_nd.2462.16.2.pkl&amp;seq=DEFFGQDNTTWDR</v>
      </c>
    </row>
    <row r="4524" spans="1:95" x14ac:dyDescent="0.2">
      <c r="A4524" s="3">
        <v>3887</v>
      </c>
      <c r="B4524" s="2" t="s">
        <v>11540</v>
      </c>
      <c r="C4524" s="2" t="s">
        <v>11541</v>
      </c>
      <c r="D4524" s="3">
        <v>11904</v>
      </c>
      <c r="E4524" s="3">
        <v>11891</v>
      </c>
      <c r="F4524" s="3">
        <v>51708</v>
      </c>
      <c r="G4524" s="3">
        <v>14352</v>
      </c>
      <c r="H4524" s="3">
        <v>42.265099999999997</v>
      </c>
      <c r="I4524" s="30">
        <v>543.97454000000005</v>
      </c>
      <c r="J4524" s="30">
        <v>543.97473049999996</v>
      </c>
      <c r="K4524" s="30">
        <v>-1.9000000000000001E-4</v>
      </c>
      <c r="L4524" s="3">
        <v>3</v>
      </c>
      <c r="M4524" s="3">
        <v>3</v>
      </c>
      <c r="N4524" s="10">
        <f t="shared" si="490"/>
        <v>1</v>
      </c>
      <c r="O4524" s="35">
        <v>3</v>
      </c>
      <c r="P4524" s="17"/>
      <c r="Q4524" s="40">
        <v>1629.91049</v>
      </c>
      <c r="R4524" s="40">
        <v>543.97501</v>
      </c>
      <c r="S4524" s="18">
        <f t="shared" si="491"/>
        <v>-0.86401027861598356</v>
      </c>
      <c r="T4524" s="18">
        <f t="shared" si="492"/>
        <v>-0.51381036793086288</v>
      </c>
      <c r="U4524" s="18">
        <f t="shared" si="493"/>
        <v>-0.93754306831655554</v>
      </c>
      <c r="V4524" s="30">
        <v>543.97450000000003</v>
      </c>
      <c r="W4524" s="3" t="s">
        <v>47</v>
      </c>
      <c r="X4524" s="3" t="s">
        <v>47</v>
      </c>
      <c r="Y4524" s="3" t="s">
        <v>47</v>
      </c>
      <c r="Z4524" s="3" t="s">
        <v>47</v>
      </c>
      <c r="AA4524" s="3" t="s">
        <v>47</v>
      </c>
      <c r="AB4524" s="12" t="s">
        <v>47</v>
      </c>
      <c r="AC4524" s="3" t="s">
        <v>47</v>
      </c>
      <c r="AD4524" s="3" t="s">
        <v>47</v>
      </c>
      <c r="AE4524" s="3" t="s">
        <v>47</v>
      </c>
      <c r="AF4524" s="3" t="s">
        <v>48</v>
      </c>
      <c r="AH4524" s="3" t="s">
        <v>47</v>
      </c>
      <c r="AJ4524" s="3" t="s">
        <v>47</v>
      </c>
      <c r="AU4524" s="3">
        <v>0</v>
      </c>
      <c r="AV4524" s="3">
        <v>11</v>
      </c>
      <c r="AW4524" s="3">
        <v>1</v>
      </c>
      <c r="AX4524" s="3">
        <v>11</v>
      </c>
      <c r="AY4524" s="3">
        <v>100</v>
      </c>
      <c r="AZ4524" s="6" t="str">
        <f t="shared" si="494"/>
        <v>2462.5</v>
      </c>
      <c r="BC4524" s="12" t="s">
        <v>11542</v>
      </c>
      <c r="BJ4524" s="12">
        <f t="shared" si="495"/>
        <v>0</v>
      </c>
      <c r="BK4524" s="12">
        <f t="shared" si="496"/>
        <v>0</v>
      </c>
      <c r="CQ4524" s="3" t="str">
        <f>CONCATENATE(baseURL!$A$1,baseURL!$B$1,baseURL!$C$1,".",C4524,".",L4524,".pkl&amp;seq=",BC4524)</f>
        <v>http://proteomics.broadinstitute.org/millscripts/viewfeed.pl?side=xl&amp;cycle=1&amp;fixedMods=iaaC&amp;file=msdataSM/iPRG2012_nd/cpick_in/iPRG2012_nd.2462.5.3.pkl&amp;seq=SKLGANALLGVSMAAAR</v>
      </c>
    </row>
    <row r="4525" spans="1:95" x14ac:dyDescent="0.2">
      <c r="A4525" s="3">
        <v>5499</v>
      </c>
      <c r="B4525" s="2" t="s">
        <v>11545</v>
      </c>
      <c r="C4525" s="2" t="s">
        <v>11531</v>
      </c>
      <c r="D4525" s="3">
        <v>11907</v>
      </c>
      <c r="E4525" s="3">
        <v>11894</v>
      </c>
      <c r="F4525" s="3">
        <v>51711</v>
      </c>
      <c r="G4525" s="3">
        <v>14355</v>
      </c>
      <c r="H4525" s="3">
        <v>42.267699999999998</v>
      </c>
      <c r="I4525" s="30">
        <v>593.33227999999997</v>
      </c>
      <c r="J4525" s="30">
        <v>593.3316585</v>
      </c>
      <c r="K4525" s="30">
        <v>6.2E-4</v>
      </c>
      <c r="L4525" s="3">
        <v>2</v>
      </c>
      <c r="M4525" s="3">
        <v>2</v>
      </c>
      <c r="N4525" s="10">
        <f t="shared" si="490"/>
        <v>1</v>
      </c>
      <c r="O4525" s="35">
        <v>2</v>
      </c>
      <c r="P4525" s="17"/>
      <c r="Q4525" s="40">
        <v>1185.65861</v>
      </c>
      <c r="R4525" s="40">
        <v>593.33294000000001</v>
      </c>
      <c r="S4525" s="18">
        <f t="shared" si="491"/>
        <v>-1.1123602880348473</v>
      </c>
      <c r="T4525" s="18">
        <f t="shared" si="492"/>
        <v>-2.1598328924812407</v>
      </c>
      <c r="U4525" s="18">
        <f t="shared" si="493"/>
        <v>-2.0898890259700269</v>
      </c>
      <c r="V4525" s="30">
        <v>593.33169999999996</v>
      </c>
      <c r="W4525" s="3" t="s">
        <v>47</v>
      </c>
      <c r="X4525" s="3" t="s">
        <v>47</v>
      </c>
      <c r="Y4525" s="3" t="s">
        <v>47</v>
      </c>
      <c r="Z4525" s="3" t="s">
        <v>47</v>
      </c>
      <c r="AA4525" s="3" t="s">
        <v>47</v>
      </c>
      <c r="AB4525" s="12" t="s">
        <v>47</v>
      </c>
      <c r="AC4525" s="3" t="s">
        <v>47</v>
      </c>
      <c r="AD4525" s="3" t="s">
        <v>47</v>
      </c>
      <c r="AE4525" s="3" t="s">
        <v>47</v>
      </c>
      <c r="AF4525" s="3" t="s">
        <v>47</v>
      </c>
      <c r="AG4525" s="3" t="s">
        <v>47</v>
      </c>
      <c r="AH4525" s="3" t="s">
        <v>47</v>
      </c>
      <c r="AI4525" s="3" t="s">
        <v>47</v>
      </c>
      <c r="AJ4525" s="3" t="s">
        <v>47</v>
      </c>
      <c r="AK4525" s="3" t="s">
        <v>47</v>
      </c>
      <c r="AL4525" s="3" t="s">
        <v>47</v>
      </c>
      <c r="AM4525" s="3" t="s">
        <v>47</v>
      </c>
      <c r="AU4525" s="3">
        <v>0</v>
      </c>
      <c r="AV4525" s="3">
        <v>17</v>
      </c>
      <c r="AW4525" s="3">
        <v>1</v>
      </c>
      <c r="AX4525" s="3">
        <v>17</v>
      </c>
      <c r="AY4525" s="3">
        <v>100</v>
      </c>
      <c r="AZ4525" s="6" t="str">
        <f t="shared" si="494"/>
        <v>2462.8</v>
      </c>
      <c r="BC4525" s="12" t="s">
        <v>11314</v>
      </c>
      <c r="BJ4525" s="12">
        <f t="shared" si="495"/>
        <v>0</v>
      </c>
      <c r="BK4525" s="12">
        <f t="shared" si="496"/>
        <v>0</v>
      </c>
      <c r="CQ4525" s="3" t="str">
        <f>CONCATENATE(baseURL!$A$1,baseURL!$B$1,baseURL!$C$1,".",C4525,".",L4525,".pkl&amp;seq=",BC4525)</f>
        <v>http://proteomics.broadinstitute.org/millscripts/viewfeed.pl?side=xl&amp;cycle=1&amp;fixedMods=iaaC&amp;file=msdataSM/iPRG2012_nd/cpick_in/iPRG2012_nd.2462.8.2.pkl&amp;seq=DAGALSGLNVLR</v>
      </c>
    </row>
    <row r="4526" spans="1:95" x14ac:dyDescent="0.2">
      <c r="A4526" s="3">
        <v>7319</v>
      </c>
      <c r="B4526" s="2" t="s">
        <v>11546</v>
      </c>
      <c r="C4526" s="2" t="s">
        <v>11547</v>
      </c>
      <c r="D4526" s="3">
        <v>11916</v>
      </c>
      <c r="E4526" s="3">
        <v>11903</v>
      </c>
      <c r="F4526" s="3">
        <v>51725</v>
      </c>
      <c r="G4526" s="3">
        <v>14365</v>
      </c>
      <c r="H4526" s="3">
        <v>42.287799999999997</v>
      </c>
      <c r="I4526" s="30">
        <v>430.23172</v>
      </c>
      <c r="J4526" s="30">
        <v>430.77720770000002</v>
      </c>
      <c r="K4526" s="30">
        <v>-0.54549000000000003</v>
      </c>
      <c r="L4526" s="3">
        <v>0</v>
      </c>
      <c r="M4526" s="3">
        <v>4</v>
      </c>
      <c r="N4526" s="10">
        <f t="shared" si="490"/>
        <v>1</v>
      </c>
      <c r="O4526" s="35">
        <v>4</v>
      </c>
      <c r="P4526" s="17"/>
      <c r="Q4526" s="40">
        <v>1720.0843500000001</v>
      </c>
      <c r="R4526" s="40">
        <v>430.77654999999999</v>
      </c>
      <c r="S4526" s="18">
        <f t="shared" si="491"/>
        <v>-1264.7624389024666</v>
      </c>
      <c r="T4526" s="18">
        <f t="shared" si="492"/>
        <v>1.526777629918344</v>
      </c>
      <c r="U4526" s="18">
        <f t="shared" si="493"/>
        <v>1.0446251078447228</v>
      </c>
      <c r="V4526" s="30">
        <v>430.77699999999999</v>
      </c>
      <c r="W4526" s="3" t="s">
        <v>47</v>
      </c>
      <c r="X4526" s="3" t="s">
        <v>47</v>
      </c>
      <c r="Y4526" s="3" t="s">
        <v>47</v>
      </c>
      <c r="AA4526" s="3" t="s">
        <v>47</v>
      </c>
      <c r="AB4526" s="12" t="s">
        <v>47</v>
      </c>
      <c r="AC4526" s="3" t="s">
        <v>47</v>
      </c>
      <c r="AF4526" s="3" t="s">
        <v>47</v>
      </c>
      <c r="AI4526" s="3" t="s">
        <v>47</v>
      </c>
      <c r="AK4526" s="3" t="s">
        <v>52</v>
      </c>
      <c r="AL4526" s="3" t="s">
        <v>52</v>
      </c>
      <c r="AU4526" s="3">
        <v>0</v>
      </c>
      <c r="AV4526" s="3">
        <v>8</v>
      </c>
      <c r="AW4526" s="3">
        <v>1</v>
      </c>
      <c r="AX4526" s="3">
        <v>8</v>
      </c>
      <c r="AY4526" s="3">
        <v>100</v>
      </c>
      <c r="AZ4526" s="6" t="str">
        <f t="shared" si="494"/>
        <v>2463.1</v>
      </c>
      <c r="BC4526" s="12" t="s">
        <v>11206</v>
      </c>
      <c r="BJ4526" s="12">
        <f t="shared" si="495"/>
        <v>0</v>
      </c>
      <c r="BK4526" s="12">
        <f t="shared" si="496"/>
        <v>0</v>
      </c>
      <c r="CQ4526" s="3" t="str">
        <f>CONCATENATE(baseURL!$A$1,baseURL!$B$1,baseURL!$C$1,".",C4526,".",L4526,".pkl&amp;seq=",BC4526)</f>
        <v>http://proteomics.broadinstitute.org/millscripts/viewfeed.pl?side=xl&amp;cycle=1&amp;fixedMods=iaaC&amp;file=msdataSM/iPRG2012_nd/cpick_in/iPRG2012_nd.2463.1.0.pkl&amp;seq=KLLQSLPPTLKVNRL</v>
      </c>
    </row>
    <row r="4527" spans="1:95" x14ac:dyDescent="0.2">
      <c r="A4527" s="3">
        <v>3576</v>
      </c>
      <c r="B4527" s="2" t="s">
        <v>11550</v>
      </c>
      <c r="C4527" s="2" t="s">
        <v>11551</v>
      </c>
      <c r="D4527" s="3">
        <v>11918</v>
      </c>
      <c r="E4527" s="3">
        <v>11905</v>
      </c>
      <c r="F4527" s="3">
        <v>51727</v>
      </c>
      <c r="G4527" s="3">
        <v>14367</v>
      </c>
      <c r="H4527" s="3">
        <v>42.2928</v>
      </c>
      <c r="I4527" s="30">
        <v>612.90633000000003</v>
      </c>
      <c r="J4527" s="30">
        <v>612.90633490000005</v>
      </c>
      <c r="K4527" s="30">
        <v>0</v>
      </c>
      <c r="L4527" s="3">
        <v>0</v>
      </c>
      <c r="M4527" s="3">
        <v>0</v>
      </c>
      <c r="N4527" s="10">
        <f t="shared" si="490"/>
        <v>1</v>
      </c>
      <c r="O4527" s="35">
        <v>2</v>
      </c>
      <c r="P4527" s="17"/>
      <c r="Q4527" s="40">
        <v>1224.8038200000001</v>
      </c>
      <c r="R4527" s="40">
        <v>612.90554999999995</v>
      </c>
      <c r="S4527" s="18">
        <f t="shared" si="491"/>
        <v>1.272626753138477</v>
      </c>
      <c r="T4527" s="18">
        <f t="shared" si="492"/>
        <v>1.2806214596992753</v>
      </c>
      <c r="U4527" s="18">
        <f t="shared" si="493"/>
        <v>1.0605222942820642</v>
      </c>
      <c r="V4527" s="30">
        <v>612.90620000000001</v>
      </c>
      <c r="W4527" s="3" t="s">
        <v>47</v>
      </c>
      <c r="X4527" s="3" t="s">
        <v>47</v>
      </c>
      <c r="Y4527" s="3" t="s">
        <v>47</v>
      </c>
      <c r="AA4527" s="3" t="s">
        <v>47</v>
      </c>
      <c r="AC4527" s="3" t="s">
        <v>47</v>
      </c>
      <c r="AE4527" s="3" t="s">
        <v>47</v>
      </c>
      <c r="AF4527" s="3" t="s">
        <v>47</v>
      </c>
      <c r="AH4527" s="3" t="s">
        <v>47</v>
      </c>
      <c r="AI4527" s="3" t="s">
        <v>48</v>
      </c>
      <c r="AK4527" s="3" t="s">
        <v>52</v>
      </c>
      <c r="AL4527" s="3" t="s">
        <v>48</v>
      </c>
      <c r="AM4527" s="3" t="s">
        <v>48</v>
      </c>
      <c r="AU4527" s="3">
        <v>0</v>
      </c>
      <c r="AV4527" s="3">
        <v>8</v>
      </c>
      <c r="AW4527" s="3">
        <v>1</v>
      </c>
      <c r="AX4527" s="3">
        <v>8</v>
      </c>
      <c r="AY4527" s="3">
        <v>100</v>
      </c>
      <c r="AZ4527" s="6" t="str">
        <f t="shared" si="494"/>
        <v>2463.3</v>
      </c>
      <c r="BC4527" s="12" t="s">
        <v>11552</v>
      </c>
      <c r="BJ4527" s="12">
        <f t="shared" si="495"/>
        <v>0</v>
      </c>
      <c r="BK4527" s="12">
        <f t="shared" si="496"/>
        <v>0</v>
      </c>
      <c r="CQ4527" s="3" t="str">
        <f>CONCATENATE(baseURL!$A$1,baseURL!$B$1,baseURL!$C$1,".",C4527,".",L4527,".pkl&amp;seq=",BC4527)</f>
        <v>http://proteomics.broadinstitute.org/millscripts/viewfeed.pl?side=xl&amp;cycle=1&amp;fixedMods=iaaC&amp;file=msdataSM/iPRG2012_nd/cpick_in/iPRG2012_nd.2463.3.0.pkl&amp;seq=LVEVGRVVLLK</v>
      </c>
    </row>
    <row r="4528" spans="1:95" x14ac:dyDescent="0.2">
      <c r="A4528" s="3">
        <v>3847</v>
      </c>
      <c r="B4528" s="2" t="s">
        <v>11553</v>
      </c>
      <c r="C4528" s="2" t="s">
        <v>11554</v>
      </c>
      <c r="D4528" s="3">
        <v>11926</v>
      </c>
      <c r="E4528" s="3">
        <v>11913</v>
      </c>
      <c r="F4528" s="3">
        <v>51750</v>
      </c>
      <c r="G4528" s="3">
        <v>14376</v>
      </c>
      <c r="H4528" s="3">
        <v>42.3187</v>
      </c>
      <c r="I4528" s="30">
        <v>625.99698999999998</v>
      </c>
      <c r="J4528" s="30">
        <v>625.99855200000002</v>
      </c>
      <c r="K4528" s="30">
        <v>-1.56E-3</v>
      </c>
      <c r="L4528" s="3">
        <v>0</v>
      </c>
      <c r="M4528" s="3">
        <v>3</v>
      </c>
      <c r="N4528" s="10">
        <f t="shared" si="490"/>
        <v>1</v>
      </c>
      <c r="O4528" s="35">
        <v>3</v>
      </c>
      <c r="P4528" s="17"/>
      <c r="Q4528" s="40">
        <v>1875.98107</v>
      </c>
      <c r="R4528" s="40">
        <v>625.99854000000005</v>
      </c>
      <c r="S4528" s="18">
        <f t="shared" si="491"/>
        <v>-2.4760441135624141</v>
      </c>
      <c r="T4528" s="18">
        <f t="shared" si="492"/>
        <v>1.9169373733208567E-2</v>
      </c>
      <c r="U4528" s="18">
        <f t="shared" si="493"/>
        <v>-6.3897912625637349E-2</v>
      </c>
      <c r="V4528" s="30">
        <v>625.99850000000004</v>
      </c>
      <c r="W4528" s="3" t="s">
        <v>47</v>
      </c>
      <c r="X4528" s="3" t="s">
        <v>47</v>
      </c>
      <c r="Y4528" s="3" t="s">
        <v>47</v>
      </c>
      <c r="Z4528" s="3" t="s">
        <v>47</v>
      </c>
      <c r="AA4528" s="3" t="s">
        <v>47</v>
      </c>
      <c r="AB4528" s="12" t="s">
        <v>47</v>
      </c>
      <c r="AC4528" s="3" t="s">
        <v>52</v>
      </c>
      <c r="AD4528" s="3" t="s">
        <v>47</v>
      </c>
      <c r="AE4528" s="3" t="s">
        <v>47</v>
      </c>
      <c r="AF4528" s="3" t="s">
        <v>47</v>
      </c>
      <c r="AG4528" s="3" t="s">
        <v>47</v>
      </c>
      <c r="AH4528" s="3" t="s">
        <v>47</v>
      </c>
      <c r="AI4528" s="3" t="s">
        <v>48</v>
      </c>
      <c r="AL4528" s="3" t="s">
        <v>48</v>
      </c>
      <c r="AU4528" s="3">
        <v>0</v>
      </c>
      <c r="AV4528" s="3">
        <v>11</v>
      </c>
      <c r="AW4528" s="3">
        <v>1</v>
      </c>
      <c r="AX4528" s="3">
        <v>11</v>
      </c>
      <c r="AY4528" s="3">
        <v>100</v>
      </c>
      <c r="AZ4528" s="6" t="str">
        <f t="shared" si="494"/>
        <v>2464.5</v>
      </c>
      <c r="BC4528" s="12" t="s">
        <v>11157</v>
      </c>
      <c r="BJ4528" s="12">
        <f t="shared" si="495"/>
        <v>0</v>
      </c>
      <c r="BK4528" s="12">
        <f t="shared" si="496"/>
        <v>0</v>
      </c>
      <c r="CQ4528" s="3" t="str">
        <f>CONCATENATE(baseURL!$A$1,baseURL!$B$1,baseURL!$C$1,".",C4528,".",L4528,".pkl&amp;seq=",BC4528)</f>
        <v>http://proteomics.broadinstitute.org/millscripts/viewfeed.pl?side=xl&amp;cycle=1&amp;fixedMods=iaaC&amp;file=msdataSM/iPRG2012_nd/cpick_in/iPRG2012_nd.2464.5.0.pkl&amp;seq=GNPTVEVELTTEKGVFR</v>
      </c>
    </row>
    <row r="4529" spans="1:95" x14ac:dyDescent="0.2">
      <c r="A4529" s="3">
        <v>3021</v>
      </c>
      <c r="B4529" s="2" t="s">
        <v>11555</v>
      </c>
      <c r="C4529" s="2" t="s">
        <v>11556</v>
      </c>
      <c r="D4529" s="3">
        <v>11928</v>
      </c>
      <c r="E4529" s="3">
        <v>11915</v>
      </c>
      <c r="F4529" s="3">
        <v>51752</v>
      </c>
      <c r="G4529" s="3">
        <v>14378</v>
      </c>
      <c r="H4529" s="3">
        <v>42.323700000000002</v>
      </c>
      <c r="I4529" s="30">
        <v>637.30273</v>
      </c>
      <c r="J4529" s="30">
        <v>637.64825480000002</v>
      </c>
      <c r="K4529" s="30">
        <v>-0.34551999999999999</v>
      </c>
      <c r="L4529" s="3">
        <v>0</v>
      </c>
      <c r="M4529" s="3">
        <v>3</v>
      </c>
      <c r="N4529" s="10">
        <f t="shared" si="490"/>
        <v>1</v>
      </c>
      <c r="O4529" s="35">
        <v>3</v>
      </c>
      <c r="P4529" s="17"/>
      <c r="Q4529" s="40">
        <v>1910.9316799999999</v>
      </c>
      <c r="R4529" s="40">
        <v>637.64873999999998</v>
      </c>
      <c r="S4529" s="18">
        <f t="shared" si="491"/>
        <v>-542.63417818402399</v>
      </c>
      <c r="T4529" s="18">
        <f t="shared" si="492"/>
        <v>-0.76092050296740321</v>
      </c>
      <c r="U4529" s="18">
        <f t="shared" si="493"/>
        <v>-0.8468612358598453</v>
      </c>
      <c r="V4529" s="30">
        <v>637.64819999999997</v>
      </c>
      <c r="W4529" s="3" t="s">
        <v>47</v>
      </c>
      <c r="X4529" s="3" t="s">
        <v>47</v>
      </c>
      <c r="Y4529" s="3" t="s">
        <v>47</v>
      </c>
      <c r="Z4529" s="3" t="s">
        <v>47</v>
      </c>
      <c r="AA4529" s="3" t="s">
        <v>47</v>
      </c>
      <c r="AB4529" s="12" t="s">
        <v>47</v>
      </c>
      <c r="AC4529" s="3" t="s">
        <v>47</v>
      </c>
      <c r="AD4529" s="3" t="s">
        <v>48</v>
      </c>
      <c r="AE4529" s="3" t="s">
        <v>47</v>
      </c>
      <c r="AF4529" s="3" t="s">
        <v>47</v>
      </c>
      <c r="AH4529" s="3" t="s">
        <v>47</v>
      </c>
      <c r="AI4529" s="3" t="s">
        <v>47</v>
      </c>
      <c r="AK4529" s="3" t="s">
        <v>47</v>
      </c>
      <c r="AL4529" s="3" t="s">
        <v>47</v>
      </c>
      <c r="AN4529" s="3" t="s">
        <v>47</v>
      </c>
      <c r="AO4529" s="3" t="s">
        <v>47</v>
      </c>
      <c r="AP4529" s="3" t="s">
        <v>48</v>
      </c>
      <c r="AU4529" s="3">
        <v>0</v>
      </c>
      <c r="AV4529" s="3">
        <v>15</v>
      </c>
      <c r="AW4529" s="3">
        <v>1</v>
      </c>
      <c r="AX4529" s="3">
        <v>15</v>
      </c>
      <c r="AY4529" s="3">
        <v>100</v>
      </c>
      <c r="AZ4529" s="6" t="str">
        <f t="shared" si="494"/>
        <v>2464.7</v>
      </c>
      <c r="BC4529" s="12" t="s">
        <v>11557</v>
      </c>
      <c r="BJ4529" s="12">
        <f t="shared" si="495"/>
        <v>1</v>
      </c>
      <c r="BK4529" s="12">
        <f t="shared" si="496"/>
        <v>0</v>
      </c>
      <c r="CQ4529" s="3" t="str">
        <f>CONCATENATE(baseURL!$A$1,baseURL!$B$1,baseURL!$C$1,".",C4529,".",L4529,".pkl&amp;seq=",BC4529)</f>
        <v>http://proteomics.broadinstitute.org/millscripts/viewfeed.pl?side=xl&amp;cycle=1&amp;fixedMods=iaaC&amp;file=msdataSM/iPRG2012_nd/cpick_in/iPRG2012_nd.2464.7.0.pkl&amp;seq=RPCFSALEVDETYVPK</v>
      </c>
    </row>
    <row r="4530" spans="1:95" x14ac:dyDescent="0.2">
      <c r="A4530" s="3">
        <v>5801</v>
      </c>
      <c r="B4530" s="2" t="s">
        <v>11558</v>
      </c>
      <c r="C4530" s="2" t="s">
        <v>11559</v>
      </c>
      <c r="D4530" s="3">
        <v>11929</v>
      </c>
      <c r="E4530" s="3">
        <v>11916</v>
      </c>
      <c r="F4530" s="3">
        <v>51753</v>
      </c>
      <c r="G4530" s="3">
        <v>14379</v>
      </c>
      <c r="H4530" s="3">
        <v>42.3262</v>
      </c>
      <c r="I4530" s="30">
        <v>727.34811000000002</v>
      </c>
      <c r="J4530" s="30">
        <v>727.34727129999999</v>
      </c>
      <c r="K4530" s="30">
        <v>8.4000000000000003E-4</v>
      </c>
      <c r="L4530" s="3">
        <v>3</v>
      </c>
      <c r="M4530" s="3">
        <v>3</v>
      </c>
      <c r="N4530" s="10">
        <f t="shared" si="490"/>
        <v>1</v>
      </c>
      <c r="O4530" s="35">
        <v>3</v>
      </c>
      <c r="P4530" s="17"/>
      <c r="Q4530" s="40">
        <v>2180.02882</v>
      </c>
      <c r="R4530" s="40">
        <v>727.34779000000003</v>
      </c>
      <c r="S4530" s="18">
        <f t="shared" si="491"/>
        <v>0.43995459171998791</v>
      </c>
      <c r="T4530" s="18">
        <f t="shared" si="492"/>
        <v>-0.71313889610262204</v>
      </c>
      <c r="U4530" s="18">
        <f t="shared" si="493"/>
        <v>-0.81116627849838119</v>
      </c>
      <c r="V4530" s="30">
        <v>727.34720000000004</v>
      </c>
      <c r="W4530" s="3" t="s">
        <v>47</v>
      </c>
      <c r="X4530" s="3" t="s">
        <v>47</v>
      </c>
      <c r="Y4530" s="3" t="s">
        <v>47</v>
      </c>
      <c r="Z4530" s="3" t="s">
        <v>47</v>
      </c>
      <c r="AA4530" s="3" t="s">
        <v>47</v>
      </c>
      <c r="AB4530" s="12" t="s">
        <v>47</v>
      </c>
      <c r="AC4530" s="3" t="s">
        <v>47</v>
      </c>
      <c r="AD4530" s="3" t="s">
        <v>47</v>
      </c>
      <c r="AE4530" s="3" t="s">
        <v>47</v>
      </c>
      <c r="AF4530" s="3" t="s">
        <v>47</v>
      </c>
      <c r="AG4530" s="3" t="s">
        <v>47</v>
      </c>
      <c r="AI4530" s="3" t="s">
        <v>47</v>
      </c>
      <c r="AJ4530" s="3" t="s">
        <v>47</v>
      </c>
      <c r="AK4530" s="3" t="s">
        <v>47</v>
      </c>
      <c r="AL4530" s="3" t="s">
        <v>47</v>
      </c>
      <c r="AM4530" s="3" t="s">
        <v>47</v>
      </c>
      <c r="AN4530" s="3" t="s">
        <v>47</v>
      </c>
      <c r="AU4530" s="3">
        <v>0</v>
      </c>
      <c r="AV4530" s="3">
        <v>17</v>
      </c>
      <c r="AW4530" s="3">
        <v>1</v>
      </c>
      <c r="AX4530" s="3">
        <v>17</v>
      </c>
      <c r="AY4530" s="3">
        <v>100</v>
      </c>
      <c r="AZ4530" s="6" t="str">
        <f t="shared" si="494"/>
        <v>2464.8</v>
      </c>
      <c r="BC4530" s="12" t="s">
        <v>11457</v>
      </c>
      <c r="BJ4530" s="12">
        <f t="shared" si="495"/>
        <v>0</v>
      </c>
      <c r="BK4530" s="12">
        <f t="shared" si="496"/>
        <v>0</v>
      </c>
      <c r="CQ4530" s="3" t="str">
        <f>CONCATENATE(baseURL!$A$1,baseURL!$B$1,baseURL!$C$1,".",C4530,".",L4530,".pkl&amp;seq=",BC4530)</f>
        <v>http://proteomics.broadinstitute.org/millscripts/viewfeed.pl?side=xl&amp;cycle=1&amp;fixedMods=iaaC&amp;file=msdataSM/iPRG2012_nd/cpick_in/iPRG2012_nd.2464.8.3.pkl&amp;seq=ADRDESSPYAAMLAAQDVAAK</v>
      </c>
    </row>
    <row r="4531" spans="1:95" x14ac:dyDescent="0.2">
      <c r="A4531" s="3">
        <v>1534</v>
      </c>
      <c r="B4531" s="2" t="s">
        <v>11560</v>
      </c>
      <c r="C4531" s="2" t="s">
        <v>11561</v>
      </c>
      <c r="D4531" s="3">
        <v>11940</v>
      </c>
      <c r="E4531" s="3">
        <v>11927</v>
      </c>
      <c r="F4531" s="3">
        <v>51777</v>
      </c>
      <c r="G4531" s="3">
        <v>14391</v>
      </c>
      <c r="H4531" s="3">
        <v>42.3506</v>
      </c>
      <c r="I4531" s="30">
        <v>890.89649999999995</v>
      </c>
      <c r="J4531" s="30">
        <v>890.89343529999996</v>
      </c>
      <c r="K4531" s="30">
        <v>3.0599999999999998E-3</v>
      </c>
      <c r="L4531" s="3">
        <v>2</v>
      </c>
      <c r="M4531" s="3">
        <v>2</v>
      </c>
      <c r="N4531" s="10">
        <f t="shared" si="490"/>
        <v>1</v>
      </c>
      <c r="O4531" s="35">
        <v>2</v>
      </c>
      <c r="Q4531" s="40">
        <v>1780.7813100000001</v>
      </c>
      <c r="R4531" s="40">
        <v>890.89428999999996</v>
      </c>
      <c r="S4531" s="18">
        <f t="shared" si="491"/>
        <v>2.4806534566417993</v>
      </c>
      <c r="T4531" s="18">
        <f t="shared" si="492"/>
        <v>-0.95937308116630904</v>
      </c>
      <c r="U4531" s="18">
        <f t="shared" si="493"/>
        <v>-0.998996188327816</v>
      </c>
      <c r="V4531" s="30">
        <v>890.89340000000004</v>
      </c>
      <c r="X4531" s="3" t="s">
        <v>47</v>
      </c>
      <c r="Y4531" s="3" t="s">
        <v>47</v>
      </c>
      <c r="AB4531" s="12" t="s">
        <v>48</v>
      </c>
      <c r="AD4531" s="3" t="s">
        <v>47</v>
      </c>
      <c r="AI4531" s="3" t="s">
        <v>48</v>
      </c>
      <c r="AJ4531" s="3" t="s">
        <v>48</v>
      </c>
      <c r="AL4531" s="3" t="s">
        <v>52</v>
      </c>
      <c r="AS4531" s="3" t="s">
        <v>47</v>
      </c>
      <c r="AU4531" s="3">
        <v>0</v>
      </c>
      <c r="AV4531" s="3">
        <v>4</v>
      </c>
      <c r="AW4531" s="3">
        <v>2</v>
      </c>
      <c r="AX4531" s="3">
        <v>3</v>
      </c>
      <c r="AY4531" s="3">
        <v>75</v>
      </c>
      <c r="AZ4531" s="6" t="str">
        <f t="shared" si="494"/>
        <v>2465.11</v>
      </c>
      <c r="BC4531" s="12" t="s">
        <v>11327</v>
      </c>
      <c r="BF4531" s="12" t="s">
        <v>3182</v>
      </c>
      <c r="BJ4531" s="12">
        <f t="shared" si="495"/>
        <v>0</v>
      </c>
      <c r="BK4531" s="12">
        <f t="shared" si="496"/>
        <v>0</v>
      </c>
      <c r="CO4531" s="3" t="s">
        <v>11562</v>
      </c>
      <c r="CQ4531" s="3" t="str">
        <f>CONCATENATE(baseURL!$A$1,baseURL!$B$1,baseURL!$C$1,".",C4531,".",L4531,".pkl&amp;seq=",BC4531,"&amp;varMods=Formyl-STY")</f>
        <v>http://proteomics.broadinstitute.org/millscripts/viewfeed.pl?side=xl&amp;cycle=1&amp;fixedMods=iaaC&amp;file=msdataSM/iPRG2012_nd/cpick_in/iPRG2012_nd.2465.11.2.pkl&amp;seq=LVSWYDNEYGYsTR&amp;varMods=Formyl-STY</v>
      </c>
    </row>
    <row r="4532" spans="1:95" x14ac:dyDescent="0.2">
      <c r="A4532" s="3">
        <v>5246</v>
      </c>
      <c r="B4532" s="2" t="s">
        <v>11563</v>
      </c>
      <c r="C4532" s="2" t="s">
        <v>11564</v>
      </c>
      <c r="D4532" s="3">
        <v>11932</v>
      </c>
      <c r="E4532" s="3">
        <v>11919</v>
      </c>
      <c r="F4532" s="3">
        <v>51769</v>
      </c>
      <c r="G4532" s="3">
        <v>14383</v>
      </c>
      <c r="H4532" s="3">
        <v>42.337299999999999</v>
      </c>
      <c r="I4532" s="30">
        <v>519.62451999999996</v>
      </c>
      <c r="J4532" s="30">
        <v>519.62284209999996</v>
      </c>
      <c r="K4532" s="30">
        <v>1.6800000000000001E-3</v>
      </c>
      <c r="L4532" s="3">
        <v>3</v>
      </c>
      <c r="M4532" s="3">
        <v>3</v>
      </c>
      <c r="N4532" s="10">
        <f t="shared" si="490"/>
        <v>1</v>
      </c>
      <c r="O4532" s="35">
        <v>3</v>
      </c>
      <c r="P4532" s="17"/>
      <c r="Q4532" s="40">
        <v>1556.85301</v>
      </c>
      <c r="R4532" s="40">
        <v>519.62252000000001</v>
      </c>
      <c r="S4532" s="18">
        <f t="shared" si="491"/>
        <v>3.8489478861553312</v>
      </c>
      <c r="T4532" s="18">
        <f t="shared" si="492"/>
        <v>0.6198730569808204</v>
      </c>
      <c r="U4532" s="18">
        <f t="shared" si="493"/>
        <v>-3.8489478984074232E-2</v>
      </c>
      <c r="V4532" s="30">
        <v>519.62249999999995</v>
      </c>
      <c r="W4532" s="3" t="s">
        <v>47</v>
      </c>
      <c r="X4532" s="3" t="s">
        <v>47</v>
      </c>
      <c r="Y4532" s="3" t="s">
        <v>47</v>
      </c>
      <c r="Z4532" s="3" t="s">
        <v>47</v>
      </c>
      <c r="AA4532" s="3" t="s">
        <v>47</v>
      </c>
      <c r="AB4532" s="12" t="s">
        <v>47</v>
      </c>
      <c r="AC4532" s="3" t="s">
        <v>47</v>
      </c>
      <c r="AD4532" s="3" t="s">
        <v>47</v>
      </c>
      <c r="AE4532" s="3" t="s">
        <v>47</v>
      </c>
      <c r="AF4532" s="3" t="s">
        <v>47</v>
      </c>
      <c r="AG4532" s="3" t="s">
        <v>47</v>
      </c>
      <c r="AH4532" s="3" t="s">
        <v>47</v>
      </c>
      <c r="AI4532" s="3" t="s">
        <v>47</v>
      </c>
      <c r="AJ4532" s="3" t="s">
        <v>47</v>
      </c>
      <c r="AK4532" s="3" t="s">
        <v>47</v>
      </c>
      <c r="AL4532" s="3" t="s">
        <v>47</v>
      </c>
      <c r="AM4532" s="3" t="s">
        <v>47</v>
      </c>
      <c r="AN4532" s="3" t="s">
        <v>47</v>
      </c>
      <c r="AU4532" s="3">
        <v>0</v>
      </c>
      <c r="AV4532" s="3">
        <v>18</v>
      </c>
      <c r="AW4532" s="3">
        <v>1</v>
      </c>
      <c r="AX4532" s="3">
        <v>18</v>
      </c>
      <c r="AY4532" s="3">
        <v>100</v>
      </c>
      <c r="AZ4532" s="6" t="str">
        <f t="shared" si="494"/>
        <v>2465.3</v>
      </c>
      <c r="BC4532" s="12" t="s">
        <v>11565</v>
      </c>
      <c r="BJ4532" s="12">
        <f t="shared" si="495"/>
        <v>0</v>
      </c>
      <c r="BK4532" s="12">
        <f t="shared" si="496"/>
        <v>0</v>
      </c>
      <c r="CQ4532" s="3" t="str">
        <f>CONCATENATE(baseURL!$A$1,baseURL!$B$1,baseURL!$C$1,".",C4532,".",L4532,".pkl&amp;seq=",BC4532)</f>
        <v>http://proteomics.broadinstitute.org/millscripts/viewfeed.pl?side=xl&amp;cycle=1&amp;fixedMods=iaaC&amp;file=msdataSM/iPRG2012_nd/cpick_in/iPRG2012_nd.2465.3.3.pkl&amp;seq=STLEPVEQVLKDAK</v>
      </c>
    </row>
    <row r="4533" spans="1:95" x14ac:dyDescent="0.2">
      <c r="A4533" s="3">
        <v>6200</v>
      </c>
      <c r="B4533" s="2" t="s">
        <v>11566</v>
      </c>
      <c r="C4533" s="2" t="s">
        <v>11567</v>
      </c>
      <c r="D4533" s="3">
        <v>11934</v>
      </c>
      <c r="E4533" s="3">
        <v>11921</v>
      </c>
      <c r="F4533" s="3">
        <v>51771</v>
      </c>
      <c r="G4533" s="3">
        <v>14385</v>
      </c>
      <c r="H4533" s="3">
        <v>42.340600000000002</v>
      </c>
      <c r="I4533" s="30">
        <v>549.32664999999997</v>
      </c>
      <c r="J4533" s="30">
        <v>549.32653649999997</v>
      </c>
      <c r="K4533" s="30">
        <v>1.1E-4</v>
      </c>
      <c r="L4533" s="3">
        <v>2</v>
      </c>
      <c r="M4533" s="3">
        <v>2</v>
      </c>
      <c r="N4533" s="10">
        <f t="shared" si="490"/>
        <v>1</v>
      </c>
      <c r="O4533" s="35">
        <v>2</v>
      </c>
      <c r="P4533" s="17"/>
      <c r="Q4533" s="40">
        <v>1097.6465900000001</v>
      </c>
      <c r="R4533" s="40">
        <v>549.32692999999995</v>
      </c>
      <c r="S4533" s="18">
        <f t="shared" si="491"/>
        <v>-0.50971467933528947</v>
      </c>
      <c r="T4533" s="18">
        <f t="shared" si="492"/>
        <v>-0.71633116543703068</v>
      </c>
      <c r="U4533" s="18">
        <f t="shared" si="493"/>
        <v>-0.41869420089734183</v>
      </c>
      <c r="V4533" s="30">
        <v>549.32669999999996</v>
      </c>
      <c r="W4533" s="3" t="s">
        <v>47</v>
      </c>
      <c r="X4533" s="3" t="s">
        <v>47</v>
      </c>
      <c r="Y4533" s="3" t="s">
        <v>47</v>
      </c>
      <c r="Z4533" s="3" t="s">
        <v>47</v>
      </c>
      <c r="AA4533" s="3" t="s">
        <v>47</v>
      </c>
      <c r="AB4533" s="12" t="s">
        <v>47</v>
      </c>
      <c r="AC4533" s="3" t="s">
        <v>47</v>
      </c>
      <c r="AD4533" s="3" t="s">
        <v>47</v>
      </c>
      <c r="AE4533" s="3" t="s">
        <v>47</v>
      </c>
      <c r="AF4533" s="3" t="s">
        <v>48</v>
      </c>
      <c r="AG4533" s="3" t="s">
        <v>47</v>
      </c>
      <c r="AH4533" s="3" t="s">
        <v>47</v>
      </c>
      <c r="AI4533" s="3" t="s">
        <v>48</v>
      </c>
      <c r="AJ4533" s="3" t="s">
        <v>47</v>
      </c>
      <c r="AK4533" s="3" t="s">
        <v>47</v>
      </c>
      <c r="AL4533" s="3" t="s">
        <v>47</v>
      </c>
      <c r="AN4533" s="3" t="s">
        <v>47</v>
      </c>
      <c r="AU4533" s="3">
        <v>0</v>
      </c>
      <c r="AV4533" s="3">
        <v>15</v>
      </c>
      <c r="AW4533" s="3">
        <v>1</v>
      </c>
      <c r="AX4533" s="3">
        <v>15</v>
      </c>
      <c r="AY4533" s="3">
        <v>100</v>
      </c>
      <c r="AZ4533" s="6" t="str">
        <f t="shared" si="494"/>
        <v>2465.5</v>
      </c>
      <c r="BC4533" s="12" t="s">
        <v>11462</v>
      </c>
      <c r="BJ4533" s="12">
        <f t="shared" si="495"/>
        <v>0</v>
      </c>
      <c r="BK4533" s="12">
        <f t="shared" si="496"/>
        <v>0</v>
      </c>
      <c r="CQ4533" s="3" t="str">
        <f>CONCATENATE(baseURL!$A$1,baseURL!$B$1,baseURL!$C$1,".",C4533,".",L4533,".pkl&amp;seq=",BC4533)</f>
        <v>http://proteomics.broadinstitute.org/millscripts/viewfeed.pl?side=xl&amp;cycle=1&amp;fixedMods=iaaC&amp;file=msdataSM/iPRG2012_nd/cpick_in/iPRG2012_nd.2465.5.2.pkl&amp;seq=LPSQVVWLR</v>
      </c>
    </row>
    <row r="4534" spans="1:95" x14ac:dyDescent="0.2">
      <c r="A4534" s="3">
        <v>7628</v>
      </c>
      <c r="B4534" s="2" t="s">
        <v>11568</v>
      </c>
      <c r="C4534" s="2" t="s">
        <v>11555</v>
      </c>
      <c r="D4534" s="3">
        <v>11937</v>
      </c>
      <c r="E4534" s="3">
        <v>11924</v>
      </c>
      <c r="F4534" s="3">
        <v>51774</v>
      </c>
      <c r="G4534" s="3">
        <v>14388</v>
      </c>
      <c r="H4534" s="3">
        <v>42.345599999999997</v>
      </c>
      <c r="I4534" s="30">
        <v>631.67938000000004</v>
      </c>
      <c r="J4534" s="30">
        <v>631.67984980000006</v>
      </c>
      <c r="K4534" s="30">
        <v>-4.6999999999999999E-4</v>
      </c>
      <c r="L4534" s="3">
        <v>3</v>
      </c>
      <c r="M4534" s="3">
        <v>3</v>
      </c>
      <c r="N4534" s="10">
        <f t="shared" si="490"/>
        <v>1</v>
      </c>
      <c r="O4534" s="35">
        <v>3</v>
      </c>
      <c r="Q4534" s="40">
        <v>1893.0262399999999</v>
      </c>
      <c r="R4534" s="40">
        <v>631.68026999999995</v>
      </c>
      <c r="S4534" s="18">
        <f t="shared" si="491"/>
        <v>-1.4089406337054282</v>
      </c>
      <c r="T4534" s="18">
        <f t="shared" si="492"/>
        <v>-0.66520994852992077</v>
      </c>
      <c r="U4534" s="18">
        <f t="shared" si="493"/>
        <v>-0.58573936459236653</v>
      </c>
      <c r="V4534" s="30">
        <v>631.67989999999998</v>
      </c>
      <c r="W4534" s="3" t="s">
        <v>47</v>
      </c>
      <c r="X4534" s="3" t="s">
        <v>47</v>
      </c>
      <c r="Y4534" s="3" t="s">
        <v>47</v>
      </c>
      <c r="AB4534" s="12" t="s">
        <v>52</v>
      </c>
      <c r="AC4534" s="3" t="s">
        <v>52</v>
      </c>
      <c r="AD4534" s="3" t="s">
        <v>47</v>
      </c>
      <c r="AG4534" s="3" t="s">
        <v>52</v>
      </c>
      <c r="AH4534" s="3" t="s">
        <v>47</v>
      </c>
      <c r="AU4534" s="3">
        <v>0</v>
      </c>
      <c r="AV4534" s="3">
        <v>5</v>
      </c>
      <c r="AW4534" s="3">
        <v>2</v>
      </c>
      <c r="AX4534" s="3">
        <v>4</v>
      </c>
      <c r="AY4534" s="3">
        <v>80</v>
      </c>
      <c r="AZ4534" s="6" t="str">
        <f t="shared" si="494"/>
        <v>2465.8</v>
      </c>
      <c r="BC4534" s="12" t="s">
        <v>11569</v>
      </c>
      <c r="BI4534" s="12" t="s">
        <v>594</v>
      </c>
      <c r="BJ4534" s="12">
        <f t="shared" si="495"/>
        <v>0</v>
      </c>
      <c r="BK4534" s="12">
        <f t="shared" si="496"/>
        <v>1</v>
      </c>
      <c r="BR4534" s="3" t="s">
        <v>594</v>
      </c>
      <c r="BZ4534" s="3" t="s">
        <v>11570</v>
      </c>
      <c r="CQ4534" s="3" t="str">
        <f>CONCATENATE(baseURL!$A$1,baseURL!$B$1,baseURL!$C$1,".",C4534,".",L4534,".pkl&amp;seq=",BC4534,"&amp;varMods=ReducedCys-C")</f>
        <v>http://proteomics.broadinstitute.org/millscripts/viewfeed.pl?side=xl&amp;cycle=1&amp;fixedMods=iaaC&amp;file=msdataSM/iPRG2012_nd/cpick_in/iPRG2012_nd.2465.8.3.pkl&amp;seq=LLVDNKLEcPPPLTNAR&amp;varMods=ReducedCys-C</v>
      </c>
    </row>
    <row r="4535" spans="1:95" x14ac:dyDescent="0.2">
      <c r="A4535" s="3">
        <v>7364</v>
      </c>
      <c r="B4535" s="2" t="s">
        <v>11571</v>
      </c>
      <c r="C4535" s="2" t="s">
        <v>11572</v>
      </c>
      <c r="D4535" s="3">
        <v>11945</v>
      </c>
      <c r="E4535" s="3">
        <v>11932</v>
      </c>
      <c r="F4535" s="3">
        <v>51792</v>
      </c>
      <c r="G4535" s="3">
        <v>14397</v>
      </c>
      <c r="H4535" s="3">
        <v>42.367600000000003</v>
      </c>
      <c r="I4535" s="30">
        <v>592.59698000000003</v>
      </c>
      <c r="J4535" s="30">
        <v>592.34474590000002</v>
      </c>
      <c r="K4535" s="30">
        <v>0.25223000000000001</v>
      </c>
      <c r="L4535" s="3">
        <v>0</v>
      </c>
      <c r="M4535" s="3">
        <v>4</v>
      </c>
      <c r="N4535" s="10">
        <f t="shared" si="490"/>
        <v>1</v>
      </c>
      <c r="O4535" s="35">
        <v>4</v>
      </c>
      <c r="P4535" s="17"/>
      <c r="Q4535" s="40">
        <v>2366.3554399999998</v>
      </c>
      <c r="R4535" s="40">
        <v>592.34432000000004</v>
      </c>
      <c r="S4535" s="18">
        <f t="shared" si="491"/>
        <v>426.5424542266087</v>
      </c>
      <c r="T4535" s="18">
        <f t="shared" si="492"/>
        <v>0.71900748534567438</v>
      </c>
      <c r="U4535" s="18">
        <f t="shared" si="493"/>
        <v>0.64151877061991058</v>
      </c>
      <c r="V4535" s="30">
        <v>592.34469999999999</v>
      </c>
      <c r="W4535" s="3" t="s">
        <v>47</v>
      </c>
      <c r="X4535" s="3" t="s">
        <v>47</v>
      </c>
      <c r="Y4535" s="3" t="s">
        <v>47</v>
      </c>
      <c r="AA4535" s="3" t="s">
        <v>47</v>
      </c>
      <c r="AC4535" s="3" t="s">
        <v>47</v>
      </c>
      <c r="AE4535" s="3" t="s">
        <v>47</v>
      </c>
      <c r="AG4535" s="3" t="s">
        <v>52</v>
      </c>
      <c r="AK4535" s="3" t="s">
        <v>52</v>
      </c>
      <c r="AL4535" s="3" t="s">
        <v>52</v>
      </c>
      <c r="AM4535" s="3" t="s">
        <v>48</v>
      </c>
      <c r="AU4535" s="3">
        <v>0</v>
      </c>
      <c r="AV4535" s="3">
        <v>6</v>
      </c>
      <c r="AW4535" s="3">
        <v>1</v>
      </c>
      <c r="AX4535" s="3">
        <v>6</v>
      </c>
      <c r="AY4535" s="3">
        <v>100</v>
      </c>
      <c r="AZ4535" s="6" t="str">
        <f t="shared" si="494"/>
        <v>2466.5</v>
      </c>
      <c r="BC4535" s="12" t="s">
        <v>11573</v>
      </c>
      <c r="BJ4535" s="12">
        <f t="shared" si="495"/>
        <v>0</v>
      </c>
      <c r="BK4535" s="12">
        <f t="shared" si="496"/>
        <v>0</v>
      </c>
      <c r="CQ4535" s="3" t="str">
        <f>CONCATENATE(baseURL!$A$1,baseURL!$B$1,baseURL!$C$1,".",C4535,".",L4535,".pkl&amp;seq=",BC4535)</f>
        <v>http://proteomics.broadinstitute.org/millscripts/viewfeed.pl?side=xl&amp;cycle=1&amp;fixedMods=iaaC&amp;file=msdataSM/iPRG2012_nd/cpick_in/iPRG2012_nd.2466.5.0.pkl&amp;seq=LVGLPAKRQAVVNPENTLFATK</v>
      </c>
    </row>
    <row r="4536" spans="1:95" x14ac:dyDescent="0.2">
      <c r="A4536" s="3">
        <v>919</v>
      </c>
      <c r="B4536" s="2" t="s">
        <v>11574</v>
      </c>
      <c r="C4536" s="2" t="s">
        <v>11575</v>
      </c>
      <c r="D4536" s="3">
        <v>11948</v>
      </c>
      <c r="E4536" s="3">
        <v>11935</v>
      </c>
      <c r="F4536" s="3">
        <v>51795</v>
      </c>
      <c r="G4536" s="3">
        <v>14400</v>
      </c>
      <c r="H4536" s="3">
        <v>42.375100000000003</v>
      </c>
      <c r="I4536" s="30">
        <v>836.05029000000002</v>
      </c>
      <c r="J4536" s="30">
        <v>836.04758990000005</v>
      </c>
      <c r="K4536" s="30">
        <v>2.7000000000000001E-3</v>
      </c>
      <c r="L4536" s="3">
        <v>3</v>
      </c>
      <c r="M4536" s="3">
        <v>3</v>
      </c>
      <c r="N4536" s="10">
        <f t="shared" si="490"/>
        <v>1</v>
      </c>
      <c r="O4536" s="35">
        <v>3</v>
      </c>
      <c r="P4536" s="17"/>
      <c r="Q4536" s="40">
        <v>2506.1336999999999</v>
      </c>
      <c r="R4536" s="40">
        <v>836.04942000000005</v>
      </c>
      <c r="S4536" s="18">
        <f t="shared" si="491"/>
        <v>1.0406083410278677</v>
      </c>
      <c r="T4536" s="18">
        <f t="shared" si="492"/>
        <v>-2.188985431036476</v>
      </c>
      <c r="U4536" s="18">
        <f t="shared" si="493"/>
        <v>-2.296514959655136</v>
      </c>
      <c r="V4536" s="30">
        <v>836.04750000000001</v>
      </c>
      <c r="W4536" s="3" t="s">
        <v>47</v>
      </c>
      <c r="X4536" s="3" t="s">
        <v>47</v>
      </c>
      <c r="Y4536" s="3" t="s">
        <v>47</v>
      </c>
      <c r="Z4536" s="3" t="s">
        <v>47</v>
      </c>
      <c r="AA4536" s="3" t="s">
        <v>47</v>
      </c>
      <c r="AB4536" s="12" t="s">
        <v>47</v>
      </c>
      <c r="AC4536" s="3" t="s">
        <v>47</v>
      </c>
      <c r="AD4536" s="3" t="s">
        <v>47</v>
      </c>
      <c r="AE4536" s="3" t="s">
        <v>47</v>
      </c>
      <c r="AF4536" s="3" t="s">
        <v>47</v>
      </c>
      <c r="AG4536" s="3" t="s">
        <v>47</v>
      </c>
      <c r="AI4536" s="3" t="s">
        <v>47</v>
      </c>
      <c r="AJ4536" s="3" t="s">
        <v>47</v>
      </c>
      <c r="AK4536" s="3" t="s">
        <v>47</v>
      </c>
      <c r="AL4536" s="3" t="s">
        <v>48</v>
      </c>
      <c r="AM4536" s="3" t="s">
        <v>47</v>
      </c>
      <c r="AO4536" s="3" t="s">
        <v>47</v>
      </c>
      <c r="AP4536" s="3" t="s">
        <v>48</v>
      </c>
      <c r="AQ4536" s="3" t="s">
        <v>47</v>
      </c>
      <c r="AS4536" s="3" t="s">
        <v>47</v>
      </c>
      <c r="AU4536" s="3">
        <v>0</v>
      </c>
      <c r="AV4536" s="3">
        <v>18</v>
      </c>
      <c r="AW4536" s="3">
        <v>3</v>
      </c>
      <c r="AX4536" s="3">
        <v>15</v>
      </c>
      <c r="AY4536" s="3">
        <v>83.33</v>
      </c>
      <c r="AZ4536" s="6" t="str">
        <f t="shared" si="494"/>
        <v>2466.8</v>
      </c>
      <c r="BB4536" s="12" t="s">
        <v>79</v>
      </c>
      <c r="BC4536" s="12" t="s">
        <v>11576</v>
      </c>
      <c r="BJ4536" s="12">
        <f t="shared" si="495"/>
        <v>0</v>
      </c>
      <c r="BK4536" s="12">
        <f t="shared" si="496"/>
        <v>0</v>
      </c>
      <c r="BT4536" s="3" t="s">
        <v>11577</v>
      </c>
      <c r="BU4536" s="3" t="s">
        <v>11577</v>
      </c>
      <c r="CO4536" s="3" t="s">
        <v>11578</v>
      </c>
      <c r="CQ4536" s="3" t="str">
        <f>CONCATENATE(baseURL!$A$1,baseURL!$B$1,"+Acetyl",baseURL!$C$1,".",C4536,".",L4536,".pkl&amp;seq=",BC4536)</f>
        <v>http://proteomics.broadinstitute.org/millscripts/viewfeed.pl?side=xl&amp;cycle=1&amp;fixedMods=iaaC+Acetyl&amp;file=msdataSM/iPRG2012_nd/cpick_in/iPRG2012_nd.2466.8.3.pkl&amp;seq=SESPMFAANGMPKVNQGAEEDVR</v>
      </c>
    </row>
    <row r="4537" spans="1:95" x14ac:dyDescent="0.2">
      <c r="A4537" s="3">
        <v>7296</v>
      </c>
      <c r="B4537" s="2" t="s">
        <v>11579</v>
      </c>
      <c r="C4537" s="2" t="s">
        <v>11580</v>
      </c>
      <c r="D4537" s="3">
        <v>11949</v>
      </c>
      <c r="E4537" s="3">
        <v>11936</v>
      </c>
      <c r="F4537" s="3">
        <v>51809</v>
      </c>
      <c r="G4537" s="3">
        <v>14402</v>
      </c>
      <c r="H4537" s="3">
        <v>42.387</v>
      </c>
      <c r="I4537" s="30">
        <v>573.09176000000002</v>
      </c>
      <c r="J4537" s="30">
        <v>573.09157990000006</v>
      </c>
      <c r="K4537" s="30">
        <v>1.8000000000000001E-4</v>
      </c>
      <c r="L4537" s="3">
        <v>0</v>
      </c>
      <c r="M4537" s="3">
        <v>4</v>
      </c>
      <c r="N4537" s="10">
        <f t="shared" si="490"/>
        <v>1</v>
      </c>
      <c r="O4537" s="35">
        <v>4</v>
      </c>
      <c r="P4537" s="17"/>
      <c r="Q4537" s="40">
        <v>2289.34013</v>
      </c>
      <c r="R4537" s="40">
        <v>573.09049000000005</v>
      </c>
      <c r="S4537" s="18">
        <f t="shared" si="491"/>
        <v>2.2160549200123518</v>
      </c>
      <c r="T4537" s="18">
        <f t="shared" si="492"/>
        <v>1.9017939034564282</v>
      </c>
      <c r="U4537" s="18">
        <f t="shared" si="493"/>
        <v>1.5878818718073782</v>
      </c>
      <c r="V4537" s="30">
        <v>573.09140000000002</v>
      </c>
      <c r="W4537" s="3" t="s">
        <v>47</v>
      </c>
      <c r="X4537" s="3" t="s">
        <v>47</v>
      </c>
      <c r="Y4537" s="3" t="s">
        <v>47</v>
      </c>
      <c r="Z4537" s="3" t="s">
        <v>52</v>
      </c>
      <c r="AA4537" s="3" t="s">
        <v>47</v>
      </c>
      <c r="AB4537" s="12" t="s">
        <v>47</v>
      </c>
      <c r="AC4537" s="3" t="s">
        <v>47</v>
      </c>
      <c r="AF4537" s="3" t="s">
        <v>47</v>
      </c>
      <c r="AH4537" s="3" t="s">
        <v>47</v>
      </c>
      <c r="AI4537" s="3" t="s">
        <v>47</v>
      </c>
      <c r="AM4537" s="3" t="s">
        <v>47</v>
      </c>
      <c r="AU4537" s="3">
        <v>0</v>
      </c>
      <c r="AV4537" s="3">
        <v>10</v>
      </c>
      <c r="AW4537" s="3">
        <v>1</v>
      </c>
      <c r="AX4537" s="3">
        <v>10</v>
      </c>
      <c r="AY4537" s="3">
        <v>100</v>
      </c>
      <c r="AZ4537" s="6" t="str">
        <f t="shared" si="494"/>
        <v>2467.1</v>
      </c>
      <c r="BC4537" s="12" t="s">
        <v>11581</v>
      </c>
      <c r="BJ4537" s="12">
        <f t="shared" si="495"/>
        <v>0</v>
      </c>
      <c r="BK4537" s="12">
        <f t="shared" si="496"/>
        <v>0</v>
      </c>
      <c r="CQ4537" s="3" t="str">
        <f>CONCATENATE(baseURL!$A$1,baseURL!$B$1,baseURL!$C$1,".",C4537,".",L4537,".pkl&amp;seq=",BC4537)</f>
        <v>http://proteomics.broadinstitute.org/millscripts/viewfeed.pl?side=xl&amp;cycle=1&amp;fixedMods=iaaC&amp;file=msdataSM/iPRG2012_nd/cpick_in/iPRG2012_nd.2467.1.0.pkl&amp;seq=LNLLVDPNQRPVKSLADRLK</v>
      </c>
    </row>
    <row r="4538" spans="1:95" x14ac:dyDescent="0.2">
      <c r="A4538" s="3">
        <v>702</v>
      </c>
      <c r="B4538" s="2" t="s">
        <v>11582</v>
      </c>
      <c r="C4538" s="2" t="s">
        <v>11583</v>
      </c>
      <c r="D4538" s="3">
        <v>11950</v>
      </c>
      <c r="E4538" s="3">
        <v>11937</v>
      </c>
      <c r="F4538" s="3">
        <v>51810</v>
      </c>
      <c r="G4538" s="3">
        <v>14403</v>
      </c>
      <c r="H4538" s="3">
        <v>42.391199999999998</v>
      </c>
      <c r="I4538" s="30">
        <v>654.34400000000005</v>
      </c>
      <c r="J4538" s="30">
        <v>654.34360049999998</v>
      </c>
      <c r="K4538" s="30">
        <v>4.0000000000000002E-4</v>
      </c>
      <c r="L4538" s="3">
        <v>3</v>
      </c>
      <c r="M4538" s="3">
        <v>3</v>
      </c>
      <c r="N4538" s="10">
        <f t="shared" si="490"/>
        <v>1</v>
      </c>
      <c r="O4538" s="35">
        <v>3</v>
      </c>
      <c r="P4538" s="17"/>
      <c r="Q4538" s="40">
        <v>1961.0160699999999</v>
      </c>
      <c r="R4538" s="40">
        <v>654.34353999999996</v>
      </c>
      <c r="S4538" s="18">
        <f t="shared" si="491"/>
        <v>0.70299463809051566</v>
      </c>
      <c r="T4538" s="18">
        <f t="shared" si="492"/>
        <v>9.2459077410288859E-2</v>
      </c>
      <c r="U4538" s="18">
        <f t="shared" si="493"/>
        <v>-6.1129968537164056E-2</v>
      </c>
      <c r="V4538" s="30">
        <v>654.34349999999995</v>
      </c>
      <c r="W4538" s="3" t="s">
        <v>47</v>
      </c>
      <c r="X4538" s="3" t="s">
        <v>47</v>
      </c>
      <c r="Y4538" s="3" t="s">
        <v>47</v>
      </c>
      <c r="Z4538" s="3" t="s">
        <v>47</v>
      </c>
      <c r="AA4538" s="3" t="s">
        <v>47</v>
      </c>
      <c r="AB4538" s="12" t="s">
        <v>47</v>
      </c>
      <c r="AD4538" s="3" t="s">
        <v>47</v>
      </c>
      <c r="AE4538" s="3" t="s">
        <v>47</v>
      </c>
      <c r="AF4538" s="3" t="s">
        <v>47</v>
      </c>
      <c r="AG4538" s="3" t="s">
        <v>47</v>
      </c>
      <c r="AH4538" s="3" t="s">
        <v>47</v>
      </c>
      <c r="AI4538" s="3" t="s">
        <v>47</v>
      </c>
      <c r="AJ4538" s="3" t="s">
        <v>47</v>
      </c>
      <c r="AK4538" s="3" t="s">
        <v>47</v>
      </c>
      <c r="AL4538" s="3" t="s">
        <v>47</v>
      </c>
      <c r="AO4538" s="3" t="s">
        <v>47</v>
      </c>
      <c r="AP4538" s="3" t="s">
        <v>47</v>
      </c>
      <c r="AQ4538" s="3" t="s">
        <v>65</v>
      </c>
      <c r="AR4538" s="3" t="s">
        <v>47</v>
      </c>
      <c r="AU4538" s="3">
        <v>1</v>
      </c>
      <c r="AV4538" s="3">
        <v>18</v>
      </c>
      <c r="AW4538" s="3">
        <v>2</v>
      </c>
      <c r="AX4538" s="3">
        <v>14</v>
      </c>
      <c r="AY4538" s="3">
        <v>77.78</v>
      </c>
      <c r="AZ4538" s="6" t="str">
        <f t="shared" si="494"/>
        <v>2467.2</v>
      </c>
      <c r="BB4538" s="12" t="s">
        <v>79</v>
      </c>
      <c r="BC4538" s="12" t="s">
        <v>11319</v>
      </c>
      <c r="BD4538" s="12" t="s">
        <v>79</v>
      </c>
      <c r="BJ4538" s="12">
        <f t="shared" si="495"/>
        <v>0</v>
      </c>
      <c r="BK4538" s="12">
        <f t="shared" si="496"/>
        <v>0</v>
      </c>
      <c r="BU4538" s="3" t="s">
        <v>11321</v>
      </c>
      <c r="CE4538" s="3" t="s">
        <v>11321</v>
      </c>
      <c r="CL4538" s="3" t="s">
        <v>11321</v>
      </c>
      <c r="CM4538" s="3" t="s">
        <v>11584</v>
      </c>
      <c r="CN4538" s="3" t="s">
        <v>11321</v>
      </c>
      <c r="CQ4538" s="3" t="str">
        <f>CONCATENATE(baseURL!$A$1,baseURL!$B$1,"+Acetyl",baseURL!$C$1,".",C4538,".",L4538,".pkl&amp;seq=",BC4538,"&amp;varMods=Acetyl-K")</f>
        <v>http://proteomics.broadinstitute.org/millscripts/viewfeed.pl?side=xl&amp;cycle=1&amp;fixedMods=iaaC+Acetyl&amp;file=msdataSM/iPRG2012_nd/cpick_in/iPRG2012_nd.2467.2.3.pkl&amp;seq=MENDKGQLVELYVPRK&amp;varMods=Acetyl-K</v>
      </c>
    </row>
    <row r="4539" spans="1:95" x14ac:dyDescent="0.2">
      <c r="A4539" s="3">
        <v>6355</v>
      </c>
      <c r="B4539" s="2" t="s">
        <v>11585</v>
      </c>
      <c r="C4539" s="2" t="s">
        <v>11586</v>
      </c>
      <c r="D4539" s="3">
        <v>11952</v>
      </c>
      <c r="E4539" s="3">
        <v>11939</v>
      </c>
      <c r="F4539" s="3">
        <v>51812</v>
      </c>
      <c r="G4539" s="3">
        <v>14405</v>
      </c>
      <c r="H4539" s="3">
        <v>42.399500000000003</v>
      </c>
      <c r="I4539" s="30">
        <v>791.44534999999996</v>
      </c>
      <c r="J4539" s="30">
        <v>791.4452321</v>
      </c>
      <c r="K4539" s="30">
        <v>1.2E-4</v>
      </c>
      <c r="L4539" s="3">
        <v>2</v>
      </c>
      <c r="M4539" s="3">
        <v>2</v>
      </c>
      <c r="N4539" s="10">
        <f t="shared" si="490"/>
        <v>1</v>
      </c>
      <c r="O4539" s="35">
        <v>2</v>
      </c>
      <c r="P4539" s="17"/>
      <c r="Q4539" s="40">
        <v>1581.88465</v>
      </c>
      <c r="R4539" s="40">
        <v>791.44596000000001</v>
      </c>
      <c r="S4539" s="18">
        <f t="shared" si="491"/>
        <v>-0.77074118876229247</v>
      </c>
      <c r="T4539" s="18">
        <f t="shared" si="492"/>
        <v>-0.91970903485984645</v>
      </c>
      <c r="U4539" s="18">
        <f t="shared" si="493"/>
        <v>-0.9602677105255053</v>
      </c>
      <c r="V4539" s="30">
        <v>791.4452</v>
      </c>
      <c r="W4539" s="3" t="s">
        <v>47</v>
      </c>
      <c r="X4539" s="3" t="s">
        <v>47</v>
      </c>
      <c r="Y4539" s="3" t="s">
        <v>47</v>
      </c>
      <c r="Z4539" s="3" t="s">
        <v>47</v>
      </c>
      <c r="AA4539" s="3" t="s">
        <v>48</v>
      </c>
      <c r="AB4539" s="12" t="s">
        <v>47</v>
      </c>
      <c r="AC4539" s="3" t="s">
        <v>47</v>
      </c>
      <c r="AD4539" s="3" t="s">
        <v>47</v>
      </c>
      <c r="AE4539" s="3" t="s">
        <v>47</v>
      </c>
      <c r="AF4539" s="3" t="s">
        <v>47</v>
      </c>
      <c r="AG4539" s="3" t="s">
        <v>47</v>
      </c>
      <c r="AH4539" s="3" t="s">
        <v>47</v>
      </c>
      <c r="AI4539" s="3" t="s">
        <v>47</v>
      </c>
      <c r="AJ4539" s="3" t="s">
        <v>47</v>
      </c>
      <c r="AK4539" s="3" t="s">
        <v>48</v>
      </c>
      <c r="AL4539" s="3" t="s">
        <v>48</v>
      </c>
      <c r="AU4539" s="3">
        <v>0</v>
      </c>
      <c r="AV4539" s="3">
        <v>13</v>
      </c>
      <c r="AW4539" s="3">
        <v>1</v>
      </c>
      <c r="AX4539" s="3">
        <v>13</v>
      </c>
      <c r="AY4539" s="3">
        <v>100</v>
      </c>
      <c r="AZ4539" s="6" t="str">
        <f t="shared" si="494"/>
        <v>2467.4</v>
      </c>
      <c r="BC4539" s="12" t="s">
        <v>11587</v>
      </c>
      <c r="BJ4539" s="12">
        <f t="shared" si="495"/>
        <v>0</v>
      </c>
      <c r="BK4539" s="12">
        <f t="shared" si="496"/>
        <v>0</v>
      </c>
      <c r="CQ4539" s="3" t="str">
        <f>CONCATENATE(baseURL!$A$1,baseURL!$B$1,baseURL!$C$1,".",C4539,".",L4539,".pkl&amp;seq=",BC4539)</f>
        <v>http://proteomics.broadinstitute.org/millscripts/viewfeed.pl?side=xl&amp;cycle=1&amp;fixedMods=iaaC&amp;file=msdataSM/iPRG2012_nd/cpick_in/iPRG2012_nd.2467.4.2.pkl&amp;seq=AAVEEGLLPGGGTALVK</v>
      </c>
    </row>
    <row r="4540" spans="1:95" x14ac:dyDescent="0.2">
      <c r="A4540" s="3">
        <v>7025</v>
      </c>
      <c r="B4540" s="2" t="s">
        <v>11588</v>
      </c>
      <c r="C4540" s="2" t="s">
        <v>11589</v>
      </c>
      <c r="D4540" s="3">
        <v>11953</v>
      </c>
      <c r="E4540" s="3">
        <v>11940</v>
      </c>
      <c r="F4540" s="3">
        <v>51830</v>
      </c>
      <c r="G4540" s="3">
        <v>14407</v>
      </c>
      <c r="H4540" s="3">
        <v>42.408900000000003</v>
      </c>
      <c r="I4540" s="30">
        <v>573.98648000000003</v>
      </c>
      <c r="J4540" s="30">
        <v>573.98936660000004</v>
      </c>
      <c r="K4540" s="30">
        <v>-2.8900000000000002E-3</v>
      </c>
      <c r="L4540" s="3">
        <v>3</v>
      </c>
      <c r="M4540" s="3">
        <v>3</v>
      </c>
      <c r="N4540" s="10">
        <f t="shared" si="490"/>
        <v>1</v>
      </c>
      <c r="O4540" s="35">
        <v>3</v>
      </c>
      <c r="P4540" s="17"/>
      <c r="Q4540" s="40">
        <v>1719.9388100000001</v>
      </c>
      <c r="R4540" s="40">
        <v>573.98445000000004</v>
      </c>
      <c r="S4540" s="18">
        <f t="shared" si="491"/>
        <v>3.536681176625343</v>
      </c>
      <c r="T4540" s="18">
        <f t="shared" si="492"/>
        <v>8.565737277379867</v>
      </c>
      <c r="U4540" s="18">
        <f t="shared" si="493"/>
        <v>3.2230838309127701</v>
      </c>
      <c r="V4540" s="30">
        <v>573.98630000000003</v>
      </c>
      <c r="X4540" s="3" t="s">
        <v>48</v>
      </c>
      <c r="Y4540" s="3" t="s">
        <v>47</v>
      </c>
      <c r="AA4540" s="3" t="s">
        <v>47</v>
      </c>
      <c r="AB4540" s="12" t="s">
        <v>47</v>
      </c>
      <c r="AC4540" s="3" t="s">
        <v>47</v>
      </c>
      <c r="AD4540" s="3" t="s">
        <v>47</v>
      </c>
      <c r="AE4540" s="3" t="s">
        <v>47</v>
      </c>
      <c r="AF4540" s="3" t="s">
        <v>47</v>
      </c>
      <c r="AG4540" s="3" t="s">
        <v>47</v>
      </c>
      <c r="AH4540" s="3" t="s">
        <v>47</v>
      </c>
      <c r="AK4540" s="3" t="s">
        <v>48</v>
      </c>
      <c r="AU4540" s="3">
        <v>0</v>
      </c>
      <c r="AV4540" s="3">
        <v>9</v>
      </c>
      <c r="AW4540" s="3">
        <v>1</v>
      </c>
      <c r="AX4540" s="3">
        <v>9</v>
      </c>
      <c r="AY4540" s="3">
        <v>100</v>
      </c>
      <c r="AZ4540" s="6" t="str">
        <f t="shared" si="494"/>
        <v>2468.1</v>
      </c>
      <c r="BC4540" s="12" t="s">
        <v>11396</v>
      </c>
      <c r="BJ4540" s="12">
        <f t="shared" si="495"/>
        <v>0</v>
      </c>
      <c r="BK4540" s="12">
        <f t="shared" si="496"/>
        <v>0</v>
      </c>
      <c r="CQ4540" s="3" t="str">
        <f>CONCATENATE(baseURL!$A$1,baseURL!$B$1,baseURL!$C$1,".",C4540,".",L4540,".pkl&amp;seq=",BC4540)</f>
        <v>http://proteomics.broadinstitute.org/millscripts/viewfeed.pl?side=xl&amp;cycle=1&amp;fixedMods=iaaC&amp;file=msdataSM/iPRG2012_nd/cpick_in/iPRG2012_nd.2468.1.3.pkl&amp;seq=VLVQDLLHPTAASEAR</v>
      </c>
    </row>
    <row r="4541" spans="1:95" x14ac:dyDescent="0.2">
      <c r="A4541" s="3">
        <v>2850</v>
      </c>
      <c r="B4541" s="2" t="s">
        <v>11590</v>
      </c>
      <c r="C4541" s="2" t="s">
        <v>11579</v>
      </c>
      <c r="D4541" s="3">
        <v>11954</v>
      </c>
      <c r="E4541" s="3">
        <v>11941</v>
      </c>
      <c r="F4541" s="3">
        <v>51831</v>
      </c>
      <c r="G4541" s="3">
        <v>14408</v>
      </c>
      <c r="H4541" s="3">
        <v>42.410600000000002</v>
      </c>
      <c r="I4541" s="30">
        <v>574.03353000000004</v>
      </c>
      <c r="J4541" s="30">
        <v>573.98936660000004</v>
      </c>
      <c r="K4541" s="30">
        <v>4.4159999999999998E-2</v>
      </c>
      <c r="L4541" s="3">
        <v>3</v>
      </c>
      <c r="M4541" s="3">
        <v>3</v>
      </c>
      <c r="N4541" s="10">
        <f t="shared" si="490"/>
        <v>1</v>
      </c>
      <c r="O4541" s="35">
        <v>3</v>
      </c>
      <c r="P4541" s="17"/>
      <c r="Q4541" s="40">
        <v>1719.9388100000001</v>
      </c>
      <c r="R4541" s="40">
        <v>573.98445000000004</v>
      </c>
      <c r="S4541" s="18">
        <f t="shared" si="491"/>
        <v>85.507542930829501</v>
      </c>
      <c r="T4541" s="18">
        <f t="shared" si="492"/>
        <v>8.565737277379867</v>
      </c>
      <c r="U4541" s="18">
        <f t="shared" si="493"/>
        <v>8.6239270070957552</v>
      </c>
      <c r="V4541" s="30">
        <v>573.98940000000005</v>
      </c>
      <c r="Z4541" s="3" t="s">
        <v>47</v>
      </c>
      <c r="AA4541" s="3" t="s">
        <v>47</v>
      </c>
      <c r="AB4541" s="12" t="s">
        <v>47</v>
      </c>
      <c r="AC4541" s="3" t="s">
        <v>47</v>
      </c>
      <c r="AE4541" s="3" t="s">
        <v>47</v>
      </c>
      <c r="AF4541" s="3" t="s">
        <v>47</v>
      </c>
      <c r="AG4541" s="3" t="s">
        <v>52</v>
      </c>
      <c r="AH4541" s="3" t="s">
        <v>48</v>
      </c>
      <c r="AK4541" s="3" t="s">
        <v>52</v>
      </c>
      <c r="AU4541" s="3">
        <v>0</v>
      </c>
      <c r="AV4541" s="3">
        <v>6</v>
      </c>
      <c r="AW4541" s="3">
        <v>1</v>
      </c>
      <c r="AX4541" s="3">
        <v>6</v>
      </c>
      <c r="AY4541" s="3">
        <v>100</v>
      </c>
      <c r="AZ4541" s="6" t="str">
        <f t="shared" si="494"/>
        <v>2468.2</v>
      </c>
      <c r="BC4541" s="12" t="s">
        <v>11396</v>
      </c>
      <c r="BJ4541" s="12">
        <f t="shared" si="495"/>
        <v>0</v>
      </c>
      <c r="BK4541" s="12">
        <f t="shared" si="496"/>
        <v>0</v>
      </c>
      <c r="CQ4541" s="3" t="str">
        <f>CONCATENATE(baseURL!$A$1,baseURL!$B$1,baseURL!$C$1,".",C4541,".",L4541,".pkl&amp;seq=",BC4541)</f>
        <v>http://proteomics.broadinstitute.org/millscripts/viewfeed.pl?side=xl&amp;cycle=1&amp;fixedMods=iaaC&amp;file=msdataSM/iPRG2012_nd/cpick_in/iPRG2012_nd.2468.2.3.pkl&amp;seq=VLVQDLLHPTAASEAR</v>
      </c>
    </row>
    <row r="4542" spans="1:95" x14ac:dyDescent="0.2">
      <c r="A4542" s="3">
        <v>3802</v>
      </c>
      <c r="B4542" s="2" t="s">
        <v>11591</v>
      </c>
      <c r="C4542" s="2" t="s">
        <v>11592</v>
      </c>
      <c r="D4542" s="3">
        <v>11956</v>
      </c>
      <c r="E4542" s="3">
        <v>11943</v>
      </c>
      <c r="F4542" s="3">
        <v>51833</v>
      </c>
      <c r="G4542" s="3">
        <v>14410</v>
      </c>
      <c r="H4542" s="3">
        <v>42.413899999999998</v>
      </c>
      <c r="I4542" s="30">
        <v>633.06692999999996</v>
      </c>
      <c r="J4542" s="30">
        <v>633.06546360000004</v>
      </c>
      <c r="K4542" s="30">
        <v>1.47E-3</v>
      </c>
      <c r="L4542" s="3">
        <v>0</v>
      </c>
      <c r="M4542" s="3">
        <v>4</v>
      </c>
      <c r="N4542" s="10">
        <f t="shared" si="490"/>
        <v>1</v>
      </c>
      <c r="O4542" s="35">
        <v>4</v>
      </c>
      <c r="P4542" s="17"/>
      <c r="Q4542" s="40">
        <v>2529.23684</v>
      </c>
      <c r="R4542" s="40">
        <v>633.06466999999998</v>
      </c>
      <c r="S4542" s="18">
        <f t="shared" si="491"/>
        <v>3.5699354379993919</v>
      </c>
      <c r="T4542" s="18">
        <f t="shared" si="492"/>
        <v>1.2535844087863142</v>
      </c>
      <c r="U4542" s="18">
        <f t="shared" si="493"/>
        <v>1.1531207387957958</v>
      </c>
      <c r="V4542" s="30">
        <v>633.06539999999995</v>
      </c>
      <c r="W4542" s="3" t="s">
        <v>47</v>
      </c>
      <c r="X4542" s="3" t="s">
        <v>47</v>
      </c>
      <c r="Y4542" s="3" t="s">
        <v>47</v>
      </c>
      <c r="Z4542" s="3" t="s">
        <v>47</v>
      </c>
      <c r="AA4542" s="3" t="s">
        <v>47</v>
      </c>
      <c r="AB4542" s="12" t="s">
        <v>47</v>
      </c>
      <c r="AC4542" s="3" t="s">
        <v>47</v>
      </c>
      <c r="AE4542" s="3" t="s">
        <v>47</v>
      </c>
      <c r="AF4542" s="3" t="s">
        <v>47</v>
      </c>
      <c r="AG4542" s="3" t="s">
        <v>52</v>
      </c>
      <c r="AI4542" s="3" t="s">
        <v>47</v>
      </c>
      <c r="AK4542" s="3" t="s">
        <v>47</v>
      </c>
      <c r="AL4542" s="3" t="s">
        <v>47</v>
      </c>
      <c r="AM4542" s="3" t="s">
        <v>48</v>
      </c>
      <c r="AN4542" s="3" t="s">
        <v>47</v>
      </c>
      <c r="AU4542" s="3">
        <v>0</v>
      </c>
      <c r="AV4542" s="3">
        <v>13</v>
      </c>
      <c r="AW4542" s="3">
        <v>1</v>
      </c>
      <c r="AX4542" s="3">
        <v>13</v>
      </c>
      <c r="AY4542" s="3">
        <v>100</v>
      </c>
      <c r="AZ4542" s="6" t="str">
        <f t="shared" si="494"/>
        <v>2468.4</v>
      </c>
      <c r="BC4542" s="12" t="s">
        <v>11593</v>
      </c>
      <c r="BJ4542" s="12">
        <f t="shared" si="495"/>
        <v>0</v>
      </c>
      <c r="BK4542" s="12">
        <f t="shared" si="496"/>
        <v>0</v>
      </c>
      <c r="CQ4542" s="3" t="str">
        <f>CONCATENATE(baseURL!$A$1,baseURL!$B$1,baseURL!$C$1,".",C4542,".",L4542,".pkl&amp;seq=",BC4542)</f>
        <v>http://proteomics.broadinstitute.org/millscripts/viewfeed.pl?side=xl&amp;cycle=1&amp;fixedMods=iaaC&amp;file=msdataSM/iPRG2012_nd/cpick_in/iPRG2012_nd.2468.4.0.pkl&amp;seq=RSFDVPPPPLDASSPFSQKGDER</v>
      </c>
    </row>
    <row r="4543" spans="1:95" x14ac:dyDescent="0.2">
      <c r="A4543" s="3">
        <v>7424</v>
      </c>
      <c r="B4543" s="2" t="s">
        <v>11597</v>
      </c>
      <c r="C4543" s="2" t="s">
        <v>11591</v>
      </c>
      <c r="D4543" s="3">
        <v>11965</v>
      </c>
      <c r="E4543" s="3">
        <v>11952</v>
      </c>
      <c r="F4543" s="3">
        <v>51855</v>
      </c>
      <c r="G4543" s="3">
        <v>14420</v>
      </c>
      <c r="H4543" s="3">
        <v>42.4435</v>
      </c>
      <c r="I4543" s="30">
        <v>553.28294000000005</v>
      </c>
      <c r="J4543" s="30">
        <v>553.28173260000005</v>
      </c>
      <c r="K4543" s="30">
        <v>1.2099999999999999E-3</v>
      </c>
      <c r="L4543" s="3">
        <v>2</v>
      </c>
      <c r="M4543" s="3">
        <v>2</v>
      </c>
      <c r="N4543" s="10">
        <f t="shared" si="490"/>
        <v>1</v>
      </c>
      <c r="O4543" s="35">
        <v>2</v>
      </c>
      <c r="P4543" s="17"/>
      <c r="Q4543" s="40">
        <v>1105.5564400000001</v>
      </c>
      <c r="R4543" s="40">
        <v>553.28186000000005</v>
      </c>
      <c r="S4543" s="18">
        <f t="shared" si="491"/>
        <v>1.9519888109141084</v>
      </c>
      <c r="T4543" s="18">
        <f t="shared" si="492"/>
        <v>-0.23026238379958644</v>
      </c>
      <c r="U4543" s="18">
        <f t="shared" si="493"/>
        <v>-0.28918352763415406</v>
      </c>
      <c r="V4543" s="30">
        <v>553.2817</v>
      </c>
      <c r="Z4543" s="3" t="s">
        <v>47</v>
      </c>
      <c r="AA4543" s="3" t="s">
        <v>47</v>
      </c>
      <c r="AB4543" s="12" t="s">
        <v>47</v>
      </c>
      <c r="AC4543" s="3" t="s">
        <v>47</v>
      </c>
      <c r="AE4543" s="3" t="s">
        <v>48</v>
      </c>
      <c r="AG4543" s="3" t="s">
        <v>47</v>
      </c>
      <c r="AH4543" s="3" t="s">
        <v>47</v>
      </c>
      <c r="AI4543" s="3" t="s">
        <v>47</v>
      </c>
      <c r="AJ4543" s="3" t="s">
        <v>47</v>
      </c>
      <c r="AK4543" s="3" t="s">
        <v>48</v>
      </c>
      <c r="AL4543" s="3" t="s">
        <v>52</v>
      </c>
      <c r="AU4543" s="3">
        <v>0</v>
      </c>
      <c r="AV4543" s="3">
        <v>8</v>
      </c>
      <c r="AW4543" s="3">
        <v>1</v>
      </c>
      <c r="AX4543" s="3">
        <v>8</v>
      </c>
      <c r="AY4543" s="3">
        <v>100</v>
      </c>
      <c r="AZ4543" s="6" t="str">
        <f t="shared" si="494"/>
        <v>2469.5</v>
      </c>
      <c r="BC4543" s="12" t="s">
        <v>11598</v>
      </c>
      <c r="BJ4543" s="12">
        <f t="shared" si="495"/>
        <v>0</v>
      </c>
      <c r="BK4543" s="12">
        <f t="shared" si="496"/>
        <v>0</v>
      </c>
      <c r="CQ4543" s="3" t="str">
        <f>CONCATENATE(baseURL!$A$1,baseURL!$B$1,baseURL!$C$1,".",C4543,".",L4543,".pkl&amp;seq=",BC4543)</f>
        <v>http://proteomics.broadinstitute.org/millscripts/viewfeed.pl?side=xl&amp;cycle=1&amp;fixedMods=iaaC&amp;file=msdataSM/iPRG2012_nd/cpick_in/iPRG2012_nd.2469.5.2.pkl&amp;seq=TFYETVAKF</v>
      </c>
    </row>
    <row r="4544" spans="1:95" x14ac:dyDescent="0.2">
      <c r="A4544" s="3">
        <v>6922</v>
      </c>
      <c r="B4544" s="2" t="s">
        <v>11599</v>
      </c>
      <c r="C4544" s="2" t="s">
        <v>11594</v>
      </c>
      <c r="D4544" s="3">
        <v>11966</v>
      </c>
      <c r="E4544" s="3">
        <v>11953</v>
      </c>
      <c r="F4544" s="3">
        <v>51856</v>
      </c>
      <c r="G4544" s="3">
        <v>14421</v>
      </c>
      <c r="H4544" s="3">
        <v>42.445999999999998</v>
      </c>
      <c r="I4544" s="30">
        <v>557.7808</v>
      </c>
      <c r="J4544" s="30">
        <v>557.78138630000001</v>
      </c>
      <c r="K4544" s="30">
        <v>-5.9000000000000003E-4</v>
      </c>
      <c r="L4544" s="3">
        <v>2</v>
      </c>
      <c r="M4544" s="3">
        <v>2</v>
      </c>
      <c r="N4544" s="10">
        <f t="shared" si="490"/>
        <v>1</v>
      </c>
      <c r="O4544" s="35">
        <v>2</v>
      </c>
      <c r="P4544" s="17"/>
      <c r="Q4544" s="40">
        <v>1114.55612</v>
      </c>
      <c r="R4544" s="40">
        <v>557.7817</v>
      </c>
      <c r="S4544" s="18">
        <f t="shared" si="491"/>
        <v>-1.6135344705669892</v>
      </c>
      <c r="T4544" s="18">
        <f t="shared" si="492"/>
        <v>-0.56240640378202233</v>
      </c>
      <c r="U4544" s="18">
        <f t="shared" si="493"/>
        <v>-0.89640803918123624</v>
      </c>
      <c r="V4544" s="30">
        <v>557.78120000000001</v>
      </c>
      <c r="W4544" s="3" t="s">
        <v>47</v>
      </c>
      <c r="X4544" s="3" t="s">
        <v>47</v>
      </c>
      <c r="Y4544" s="3" t="s">
        <v>47</v>
      </c>
      <c r="Z4544" s="3" t="s">
        <v>47</v>
      </c>
      <c r="AA4544" s="3" t="s">
        <v>47</v>
      </c>
      <c r="AB4544" s="12" t="s">
        <v>47</v>
      </c>
      <c r="AD4544" s="3" t="s">
        <v>47</v>
      </c>
      <c r="AE4544" s="3" t="s">
        <v>47</v>
      </c>
      <c r="AF4544" s="3" t="s">
        <v>47</v>
      </c>
      <c r="AG4544" s="3" t="s">
        <v>47</v>
      </c>
      <c r="AH4544" s="3" t="s">
        <v>47</v>
      </c>
      <c r="AI4544" s="3" t="s">
        <v>47</v>
      </c>
      <c r="AJ4544" s="3" t="s">
        <v>47</v>
      </c>
      <c r="AK4544" s="3" t="s">
        <v>47</v>
      </c>
      <c r="AL4544" s="3" t="s">
        <v>47</v>
      </c>
      <c r="AM4544" s="3" t="s">
        <v>47</v>
      </c>
      <c r="AO4544" s="3" t="s">
        <v>47</v>
      </c>
      <c r="AP4544" s="3" t="s">
        <v>47</v>
      </c>
      <c r="AU4544" s="3">
        <v>0</v>
      </c>
      <c r="AV4544" s="3">
        <v>18</v>
      </c>
      <c r="AW4544" s="3">
        <v>1</v>
      </c>
      <c r="AX4544" s="3">
        <v>18</v>
      </c>
      <c r="AY4544" s="3">
        <v>100</v>
      </c>
      <c r="AZ4544" s="6" t="str">
        <f t="shared" si="494"/>
        <v>2469.6</v>
      </c>
      <c r="BB4544" s="12" t="s">
        <v>79</v>
      </c>
      <c r="BC4544" s="12" t="s">
        <v>11495</v>
      </c>
      <c r="BJ4544" s="12">
        <f t="shared" si="495"/>
        <v>0</v>
      </c>
      <c r="BK4544" s="12">
        <f t="shared" si="496"/>
        <v>0</v>
      </c>
      <c r="CQ4544" s="3" t="str">
        <f>CONCATENATE(baseURL!$A$1,baseURL!$B$1,"+Acetyl",baseURL!$C$1,".",C4544,".",L4544,".pkl&amp;seq=",BC4544)</f>
        <v>http://proteomics.broadinstitute.org/millscripts/viewfeed.pl?side=xl&amp;cycle=1&amp;fixedMods=iaaC+Acetyl&amp;file=msdataSM/iPRG2012_nd/cpick_in/iPRG2012_nd.2469.6.2.pkl&amp;seq=MDPELQALR</v>
      </c>
    </row>
    <row r="4545" spans="1:95" x14ac:dyDescent="0.2">
      <c r="A4545" s="3">
        <v>5800</v>
      </c>
      <c r="B4545" s="2" t="s">
        <v>11600</v>
      </c>
      <c r="C4545" s="2" t="s">
        <v>11601</v>
      </c>
      <c r="D4545" s="3">
        <v>11967</v>
      </c>
      <c r="E4545" s="3">
        <v>11954</v>
      </c>
      <c r="F4545" s="3">
        <v>51857</v>
      </c>
      <c r="G4545" s="3">
        <v>14422</v>
      </c>
      <c r="H4545" s="3">
        <v>42.448500000000003</v>
      </c>
      <c r="I4545" s="30">
        <v>831.13926000000004</v>
      </c>
      <c r="J4545" s="30">
        <v>831.13659370000005</v>
      </c>
      <c r="K4545" s="30">
        <v>2.6700000000000001E-3</v>
      </c>
      <c r="L4545" s="3">
        <v>4</v>
      </c>
      <c r="M4545" s="3">
        <v>4</v>
      </c>
      <c r="N4545" s="10">
        <f t="shared" si="490"/>
        <v>1</v>
      </c>
      <c r="O4545" s="35">
        <v>4</v>
      </c>
      <c r="P4545" s="17"/>
      <c r="Q4545" s="40">
        <v>3321.5263</v>
      </c>
      <c r="R4545" s="40">
        <v>831.13702999999998</v>
      </c>
      <c r="S4545" s="18">
        <f t="shared" si="491"/>
        <v>2.6830714064732901</v>
      </c>
      <c r="T4545" s="18">
        <f t="shared" si="492"/>
        <v>-0.52494352216865925</v>
      </c>
      <c r="U4545" s="18">
        <f t="shared" si="493"/>
        <v>-0.39704644126208405</v>
      </c>
      <c r="V4545" s="30">
        <v>831.13670000000002</v>
      </c>
      <c r="W4545" s="3" t="s">
        <v>47</v>
      </c>
      <c r="X4545" s="3" t="s">
        <v>47</v>
      </c>
      <c r="Y4545" s="3" t="s">
        <v>47</v>
      </c>
      <c r="Z4545" s="3" t="s">
        <v>47</v>
      </c>
      <c r="AA4545" s="3" t="s">
        <v>47</v>
      </c>
      <c r="AB4545" s="12" t="s">
        <v>47</v>
      </c>
      <c r="AC4545" s="3" t="s">
        <v>47</v>
      </c>
      <c r="AD4545" s="3" t="s">
        <v>47</v>
      </c>
      <c r="AE4545" s="3" t="s">
        <v>47</v>
      </c>
      <c r="AF4545" s="3" t="s">
        <v>47</v>
      </c>
      <c r="AG4545" s="3" t="s">
        <v>47</v>
      </c>
      <c r="AI4545" s="3" t="s">
        <v>47</v>
      </c>
      <c r="AJ4545" s="3" t="s">
        <v>47</v>
      </c>
      <c r="AK4545" s="3" t="s">
        <v>47</v>
      </c>
      <c r="AL4545" s="3" t="s">
        <v>47</v>
      </c>
      <c r="AM4545" s="3" t="s">
        <v>47</v>
      </c>
      <c r="AN4545" s="3" t="s">
        <v>47</v>
      </c>
      <c r="AU4545" s="3">
        <v>0</v>
      </c>
      <c r="AV4545" s="3">
        <v>17</v>
      </c>
      <c r="AW4545" s="3">
        <v>1</v>
      </c>
      <c r="AX4545" s="3">
        <v>17</v>
      </c>
      <c r="AY4545" s="3">
        <v>100</v>
      </c>
      <c r="AZ4545" s="6" t="str">
        <f t="shared" si="494"/>
        <v>2469.7</v>
      </c>
      <c r="BC4545" s="12" t="s">
        <v>11602</v>
      </c>
      <c r="BJ4545" s="12">
        <f t="shared" si="495"/>
        <v>0</v>
      </c>
      <c r="BK4545" s="12">
        <f t="shared" si="496"/>
        <v>0</v>
      </c>
      <c r="CQ4545" s="3" t="str">
        <f>CONCATENATE(baseURL!$A$1,baseURL!$B$1,baseURL!$C$1,".",C4545,".",L4545,".pkl&amp;seq=",BC4545)</f>
        <v>http://proteomics.broadinstitute.org/millscripts/viewfeed.pl?side=xl&amp;cycle=1&amp;fixedMods=iaaC&amp;file=msdataSM/iPRG2012_nd/cpick_in/iPRG2012_nd.2469.7.4.pkl&amp;seq=AVMNAWNGTESQSKNVSNLQSYSFEDMKR</v>
      </c>
    </row>
    <row r="4546" spans="1:95" x14ac:dyDescent="0.2">
      <c r="A4546" s="3">
        <v>3555</v>
      </c>
      <c r="B4546" s="2" t="s">
        <v>11603</v>
      </c>
      <c r="C4546" s="2" t="s">
        <v>11604</v>
      </c>
      <c r="D4546" s="3">
        <v>11969</v>
      </c>
      <c r="E4546" s="3">
        <v>11956</v>
      </c>
      <c r="F4546" s="3">
        <v>51873</v>
      </c>
      <c r="G4546" s="3">
        <v>14425</v>
      </c>
      <c r="H4546" s="3">
        <v>42.459699999999998</v>
      </c>
      <c r="I4546" s="30">
        <v>460.75898000000001</v>
      </c>
      <c r="J4546" s="30">
        <v>460.75841050000002</v>
      </c>
      <c r="K4546" s="30">
        <v>5.6999999999999998E-4</v>
      </c>
      <c r="L4546" s="3">
        <v>2</v>
      </c>
      <c r="M4546" s="3">
        <v>2</v>
      </c>
      <c r="N4546" s="10">
        <f t="shared" ref="N4546:N4609" si="497">IF(AND(M4546&gt;0,L4546&gt;0), IF(M4546=L4546,1,-1), 1)</f>
        <v>1</v>
      </c>
      <c r="O4546" s="35">
        <v>2</v>
      </c>
      <c r="P4546" s="17"/>
      <c r="Q4546" s="40">
        <v>920.50876000000005</v>
      </c>
      <c r="R4546" s="40">
        <v>460.75801999999999</v>
      </c>
      <c r="S4546" s="18">
        <f t="shared" ref="S4546:S4609" si="498">1000000*(I4546-R4546)/R4546</f>
        <v>2.0835231474006681</v>
      </c>
      <c r="T4546" s="18">
        <f t="shared" ref="T4546:T4609" si="499">1000000*(J4546-R4546)/R4546</f>
        <v>0.84751644700023632</v>
      </c>
      <c r="U4546" s="18">
        <f t="shared" ref="U4546:U4609" si="500">1000000*(V4546-R4546)/R4546</f>
        <v>0.1736269290014596</v>
      </c>
      <c r="V4546" s="30">
        <v>460.75810000000001</v>
      </c>
      <c r="W4546" s="3" t="s">
        <v>47</v>
      </c>
      <c r="X4546" s="3" t="s">
        <v>47</v>
      </c>
      <c r="Y4546" s="3" t="s">
        <v>47</v>
      </c>
      <c r="Z4546" s="3" t="s">
        <v>47</v>
      </c>
      <c r="AA4546" s="3" t="s">
        <v>48</v>
      </c>
      <c r="AB4546" s="12" t="s">
        <v>47</v>
      </c>
      <c r="AC4546" s="3" t="s">
        <v>47</v>
      </c>
      <c r="AD4546" s="3" t="s">
        <v>47</v>
      </c>
      <c r="AE4546" s="3" t="s">
        <v>47</v>
      </c>
      <c r="AF4546" s="3" t="s">
        <v>47</v>
      </c>
      <c r="AH4546" s="3" t="s">
        <v>47</v>
      </c>
      <c r="AI4546" s="3" t="s">
        <v>47</v>
      </c>
      <c r="AK4546" s="3" t="s">
        <v>47</v>
      </c>
      <c r="AL4546" s="3" t="s">
        <v>47</v>
      </c>
      <c r="AM4546" s="3" t="s">
        <v>47</v>
      </c>
      <c r="AN4546" s="3" t="s">
        <v>47</v>
      </c>
      <c r="AU4546" s="3">
        <v>0</v>
      </c>
      <c r="AV4546" s="3">
        <v>15</v>
      </c>
      <c r="AW4546" s="3">
        <v>1</v>
      </c>
      <c r="AX4546" s="3">
        <v>15</v>
      </c>
      <c r="AY4546" s="3">
        <v>100</v>
      </c>
      <c r="AZ4546" s="6" t="str">
        <f t="shared" ref="AZ4546:AZ4609" si="501">HYPERLINK(CQ4546,C4546)</f>
        <v>2470.2</v>
      </c>
      <c r="BC4546" s="12" t="s">
        <v>11501</v>
      </c>
      <c r="BJ4546" s="12">
        <f t="shared" ref="BJ4546:BJ4609" si="502">LEN(BC4546)-LEN(SUBSTITUTE(BC4546,"C",""))</f>
        <v>0</v>
      </c>
      <c r="BK4546" s="12">
        <f t="shared" ref="BK4546:BK4609" si="503">LEN(BC4546)-LEN(SUBSTITUTE(BC4546,"c",""))</f>
        <v>0</v>
      </c>
      <c r="CQ4546" s="3" t="str">
        <f>CONCATENATE(baseURL!$A$1,baseURL!$B$1,baseURL!$C$1,".",C4546,".",L4546,".pkl&amp;seq=",BC4546)</f>
        <v>http://proteomics.broadinstitute.org/millscripts/viewfeed.pl?side=xl&amp;cycle=1&amp;fixedMods=iaaC&amp;file=msdataSM/iPRG2012_nd/cpick_in/iPRG2012_nd.2470.2.2.pkl&amp;seq=GLFLLDDK</v>
      </c>
    </row>
    <row r="4547" spans="1:95" x14ac:dyDescent="0.2">
      <c r="A4547" s="3">
        <v>3480</v>
      </c>
      <c r="B4547" s="2" t="s">
        <v>11605</v>
      </c>
      <c r="C4547" s="2" t="s">
        <v>11606</v>
      </c>
      <c r="D4547" s="3">
        <v>11970</v>
      </c>
      <c r="E4547" s="3">
        <v>11957</v>
      </c>
      <c r="F4547" s="3">
        <v>51874</v>
      </c>
      <c r="G4547" s="3">
        <v>14426</v>
      </c>
      <c r="H4547" s="3">
        <v>42.461399999999998</v>
      </c>
      <c r="I4547" s="30">
        <v>501.28345999999999</v>
      </c>
      <c r="J4547" s="30">
        <v>501.03163269999999</v>
      </c>
      <c r="K4547" s="30">
        <v>0.25183</v>
      </c>
      <c r="L4547" s="3">
        <v>2</v>
      </c>
      <c r="M4547" s="3">
        <v>4</v>
      </c>
      <c r="N4547" s="10">
        <f t="shared" si="497"/>
        <v>-1</v>
      </c>
      <c r="O4547" s="35">
        <v>4</v>
      </c>
      <c r="P4547" s="17"/>
      <c r="Q4547" s="40">
        <v>2001.1015199999999</v>
      </c>
      <c r="R4547" s="40">
        <v>501.03084000000001</v>
      </c>
      <c r="S4547" s="18">
        <f t="shared" si="498"/>
        <v>504.20049991329671</v>
      </c>
      <c r="T4547" s="18">
        <f t="shared" si="499"/>
        <v>1.58213813739844</v>
      </c>
      <c r="U4547" s="18">
        <f t="shared" si="500"/>
        <v>1.3172841815128971</v>
      </c>
      <c r="V4547" s="30">
        <v>501.03149999999999</v>
      </c>
      <c r="W4547" s="3" t="s">
        <v>47</v>
      </c>
      <c r="X4547" s="3" t="s">
        <v>47</v>
      </c>
      <c r="Y4547" s="3" t="s">
        <v>47</v>
      </c>
      <c r="Z4547" s="3" t="s">
        <v>47</v>
      </c>
      <c r="AA4547" s="3" t="s">
        <v>47</v>
      </c>
      <c r="AB4547" s="12" t="s">
        <v>48</v>
      </c>
      <c r="AC4547" s="3" t="s">
        <v>47</v>
      </c>
      <c r="AE4547" s="3" t="s">
        <v>47</v>
      </c>
      <c r="AF4547" s="3" t="s">
        <v>48</v>
      </c>
      <c r="AH4547" s="3" t="s">
        <v>47</v>
      </c>
      <c r="AK4547" s="3" t="s">
        <v>47</v>
      </c>
      <c r="AL4547" s="3" t="s">
        <v>48</v>
      </c>
      <c r="AM4547" s="3" t="s">
        <v>47</v>
      </c>
      <c r="AU4547" s="3">
        <v>0</v>
      </c>
      <c r="AV4547" s="3">
        <v>10</v>
      </c>
      <c r="AW4547" s="3">
        <v>1</v>
      </c>
      <c r="AX4547" s="3">
        <v>10</v>
      </c>
      <c r="AY4547" s="3">
        <v>100</v>
      </c>
      <c r="AZ4547" s="6" t="str">
        <f t="shared" si="501"/>
        <v>2470.3</v>
      </c>
      <c r="BC4547" s="12" t="s">
        <v>11607</v>
      </c>
      <c r="BJ4547" s="12">
        <f t="shared" si="502"/>
        <v>0</v>
      </c>
      <c r="BK4547" s="12">
        <f t="shared" si="503"/>
        <v>0</v>
      </c>
      <c r="CQ4547" s="3" t="str">
        <f>CONCATENATE(baseURL!$A$1,baseURL!$B$1,baseURL!$C$1,".",C4547,".",L4547,".pkl&amp;seq=",BC4547)</f>
        <v>http://proteomics.broadinstitute.org/millscripts/viewfeed.pl?side=xl&amp;cycle=1&amp;fixedMods=iaaC&amp;file=msdataSM/iPRG2012_nd/cpick_in/iPRG2012_nd.2470.3.2.pkl&amp;seq=KSEELYPGRPLALALDTK</v>
      </c>
    </row>
    <row r="4548" spans="1:95" x14ac:dyDescent="0.2">
      <c r="A4548" s="3">
        <v>1561</v>
      </c>
      <c r="B4548" s="2" t="s">
        <v>11610</v>
      </c>
      <c r="C4548" s="2" t="s">
        <v>11597</v>
      </c>
      <c r="D4548" s="3">
        <v>11973</v>
      </c>
      <c r="E4548" s="3">
        <v>11960</v>
      </c>
      <c r="F4548" s="3">
        <v>51877</v>
      </c>
      <c r="G4548" s="3">
        <v>14429</v>
      </c>
      <c r="H4548" s="3">
        <v>42.4664</v>
      </c>
      <c r="I4548" s="30">
        <v>691.96875999999997</v>
      </c>
      <c r="J4548" s="30">
        <v>691.96995770000001</v>
      </c>
      <c r="K4548" s="30">
        <v>-1.1999999999999999E-3</v>
      </c>
      <c r="L4548" s="3">
        <v>5</v>
      </c>
      <c r="M4548" s="3">
        <v>5</v>
      </c>
      <c r="N4548" s="10">
        <f t="shared" si="497"/>
        <v>1</v>
      </c>
      <c r="O4548" s="35">
        <v>5</v>
      </c>
      <c r="P4548" s="17"/>
      <c r="Q4548" s="40">
        <v>3455.81691</v>
      </c>
      <c r="R4548" s="40">
        <v>691.9692</v>
      </c>
      <c r="S4548" s="18">
        <f t="shared" si="498"/>
        <v>-0.63586645189695601</v>
      </c>
      <c r="T4548" s="18">
        <f t="shared" si="499"/>
        <v>1.0949909331344501</v>
      </c>
      <c r="U4548" s="18">
        <f t="shared" si="500"/>
        <v>-5.0580285943809677</v>
      </c>
      <c r="V4548" s="30">
        <v>691.96569999999997</v>
      </c>
      <c r="X4548" s="3" t="s">
        <v>47</v>
      </c>
      <c r="Y4548" s="3" t="s">
        <v>47</v>
      </c>
      <c r="AC4548" s="3" t="s">
        <v>48</v>
      </c>
      <c r="AD4548" s="3" t="s">
        <v>47</v>
      </c>
      <c r="AG4548" s="3" t="s">
        <v>48</v>
      </c>
      <c r="AK4548" s="3" t="s">
        <v>52</v>
      </c>
      <c r="AL4548" s="3" t="s">
        <v>52</v>
      </c>
      <c r="AU4548" s="3">
        <v>0</v>
      </c>
      <c r="AV4548" s="3">
        <v>3</v>
      </c>
      <c r="AW4548" s="3">
        <v>1</v>
      </c>
      <c r="AX4548" s="3">
        <v>3</v>
      </c>
      <c r="AY4548" s="3">
        <v>100</v>
      </c>
      <c r="AZ4548" s="6" t="str">
        <f t="shared" si="501"/>
        <v>2470.6</v>
      </c>
      <c r="BC4548" s="12" t="s">
        <v>11611</v>
      </c>
      <c r="BJ4548" s="12">
        <f t="shared" si="502"/>
        <v>0</v>
      </c>
      <c r="BK4548" s="12">
        <f t="shared" si="503"/>
        <v>0</v>
      </c>
      <c r="CQ4548" s="3" t="str">
        <f>CONCATENATE(baseURL!$A$1,baseURL!$B$1,baseURL!$C$1,".",C4548,".",L4548,".pkl&amp;seq=",BC4548)</f>
        <v>http://proteomics.broadinstitute.org/millscripts/viewfeed.pl?side=xl&amp;cycle=1&amp;fixedMods=iaaC&amp;file=msdataSM/iPRG2012_nd/cpick_in/iPRG2012_nd.2470.6.5.pkl&amp;seq=SASPLPASKRPEPAPSFNVDPLEQPAEPSKLAK</v>
      </c>
    </row>
    <row r="4549" spans="1:95" x14ac:dyDescent="0.2">
      <c r="A4549" s="3">
        <v>5379</v>
      </c>
      <c r="B4549" s="2" t="s">
        <v>11612</v>
      </c>
      <c r="C4549" s="2" t="s">
        <v>11600</v>
      </c>
      <c r="D4549" s="3">
        <v>11975</v>
      </c>
      <c r="E4549" s="3">
        <v>11962</v>
      </c>
      <c r="F4549" s="3">
        <v>51879</v>
      </c>
      <c r="G4549" s="3">
        <v>14431</v>
      </c>
      <c r="H4549" s="3">
        <v>42.469700000000003</v>
      </c>
      <c r="I4549" s="30">
        <v>708.87429999999995</v>
      </c>
      <c r="J4549" s="30">
        <v>708.87249599999996</v>
      </c>
      <c r="K4549" s="30">
        <v>1.8E-3</v>
      </c>
      <c r="L4549" s="3">
        <v>2</v>
      </c>
      <c r="M4549" s="3">
        <v>2</v>
      </c>
      <c r="N4549" s="10">
        <f t="shared" si="497"/>
        <v>1</v>
      </c>
      <c r="O4549" s="35">
        <v>2</v>
      </c>
      <c r="P4549" s="17"/>
      <c r="Q4549" s="40">
        <v>1416.74029</v>
      </c>
      <c r="R4549" s="40">
        <v>708.87378000000001</v>
      </c>
      <c r="S4549" s="18">
        <f t="shared" si="498"/>
        <v>0.73355795433381865</v>
      </c>
      <c r="T4549" s="18">
        <f t="shared" si="499"/>
        <v>-1.811323872149891</v>
      </c>
      <c r="U4549" s="18">
        <f t="shared" si="500"/>
        <v>-1.5235434438014426</v>
      </c>
      <c r="V4549" s="30">
        <v>708.87270000000001</v>
      </c>
      <c r="W4549" s="3" t="s">
        <v>47</v>
      </c>
      <c r="X4549" s="3" t="s">
        <v>47</v>
      </c>
      <c r="Y4549" s="3" t="s">
        <v>47</v>
      </c>
      <c r="Z4549" s="3" t="s">
        <v>47</v>
      </c>
      <c r="AA4549" s="3" t="s">
        <v>47</v>
      </c>
      <c r="AB4549" s="12" t="s">
        <v>48</v>
      </c>
      <c r="AC4549" s="3" t="s">
        <v>48</v>
      </c>
      <c r="AD4549" s="3" t="s">
        <v>47</v>
      </c>
      <c r="AE4549" s="3" t="s">
        <v>47</v>
      </c>
      <c r="AF4549" s="3" t="s">
        <v>47</v>
      </c>
      <c r="AH4549" s="3" t="s">
        <v>47</v>
      </c>
      <c r="AI4549" s="3" t="s">
        <v>48</v>
      </c>
      <c r="AJ4549" s="3" t="s">
        <v>47</v>
      </c>
      <c r="AK4549" s="3" t="s">
        <v>47</v>
      </c>
      <c r="AL4549" s="3" t="s">
        <v>48</v>
      </c>
      <c r="AM4549" s="3" t="s">
        <v>47</v>
      </c>
      <c r="AN4549" s="3" t="s">
        <v>48</v>
      </c>
      <c r="AU4549" s="3">
        <v>0</v>
      </c>
      <c r="AV4549" s="3">
        <v>12</v>
      </c>
      <c r="AW4549" s="3">
        <v>1</v>
      </c>
      <c r="AX4549" s="3">
        <v>12</v>
      </c>
      <c r="AY4549" s="3">
        <v>100</v>
      </c>
      <c r="AZ4549" s="6" t="str">
        <f t="shared" si="501"/>
        <v>2470.8</v>
      </c>
      <c r="BC4549" s="12" t="s">
        <v>11613</v>
      </c>
      <c r="BJ4549" s="12">
        <f t="shared" si="502"/>
        <v>0</v>
      </c>
      <c r="BK4549" s="12">
        <f t="shared" si="503"/>
        <v>0</v>
      </c>
      <c r="CQ4549" s="3" t="str">
        <f>CONCATENATE(baseURL!$A$1,baseURL!$B$1,baseURL!$C$1,".",C4549,".",L4549,".pkl&amp;seq=",BC4549)</f>
        <v>http://proteomics.broadinstitute.org/millscripts/viewfeed.pl?side=xl&amp;cycle=1&amp;fixedMods=iaaC&amp;file=msdataSM/iPRG2012_nd/cpick_in/iPRG2012_nd.2470.8.2.pkl&amp;seq=SLSDNVPKEALLM</v>
      </c>
    </row>
    <row r="4550" spans="1:95" x14ac:dyDescent="0.2">
      <c r="A4550" s="3">
        <v>1826</v>
      </c>
      <c r="B4550" s="2" t="s">
        <v>11615</v>
      </c>
      <c r="C4550" s="2" t="s">
        <v>11616</v>
      </c>
      <c r="D4550" s="3">
        <v>11983</v>
      </c>
      <c r="E4550" s="3">
        <v>11970</v>
      </c>
      <c r="F4550" s="3">
        <v>51898</v>
      </c>
      <c r="G4550" s="3">
        <v>14440</v>
      </c>
      <c r="H4550" s="3">
        <v>42.492600000000003</v>
      </c>
      <c r="I4550" s="30">
        <v>535.62800000000004</v>
      </c>
      <c r="J4550" s="30">
        <v>535.29419099999996</v>
      </c>
      <c r="K4550" s="30">
        <v>0.33381</v>
      </c>
      <c r="L4550" s="3">
        <v>0</v>
      </c>
      <c r="M4550" s="3">
        <v>3</v>
      </c>
      <c r="N4550" s="10">
        <f t="shared" si="497"/>
        <v>1</v>
      </c>
      <c r="O4550" s="35">
        <v>3</v>
      </c>
      <c r="P4550" s="17"/>
      <c r="Q4550" s="40">
        <v>1603.8665900000001</v>
      </c>
      <c r="R4550" s="32">
        <v>535.29372000000001</v>
      </c>
      <c r="S4550" s="18">
        <f t="shared" si="498"/>
        <v>624.47958477830673</v>
      </c>
      <c r="T4550" s="18">
        <f t="shared" si="499"/>
        <v>0.8798907634255595</v>
      </c>
      <c r="U4550" s="18">
        <f t="shared" si="500"/>
        <v>0.14945066051847777</v>
      </c>
      <c r="V4550" s="30">
        <v>535.29380000000003</v>
      </c>
      <c r="W4550" s="3" t="s">
        <v>47</v>
      </c>
      <c r="Z4550" s="3" t="s">
        <v>52</v>
      </c>
      <c r="AA4550" s="3" t="s">
        <v>47</v>
      </c>
      <c r="AC4550" s="3" t="s">
        <v>52</v>
      </c>
      <c r="AE4550" s="3" t="s">
        <v>47</v>
      </c>
      <c r="AG4550" s="3" t="s">
        <v>52</v>
      </c>
      <c r="AK4550" s="3" t="s">
        <v>65</v>
      </c>
      <c r="AL4550" s="3" t="s">
        <v>52</v>
      </c>
      <c r="AO4550" s="3" t="s">
        <v>48</v>
      </c>
      <c r="AU4550" s="3">
        <v>1</v>
      </c>
      <c r="AV4550" s="3">
        <v>3</v>
      </c>
      <c r="AW4550" s="3">
        <v>2</v>
      </c>
      <c r="AX4550" s="3">
        <v>2</v>
      </c>
      <c r="AY4550" s="3">
        <v>66.67</v>
      </c>
      <c r="AZ4550" s="6" t="str">
        <f t="shared" si="501"/>
        <v>2471.6</v>
      </c>
      <c r="BC4550" s="12" t="s">
        <v>11617</v>
      </c>
      <c r="BJ4550" s="12">
        <f t="shared" si="502"/>
        <v>0</v>
      </c>
      <c r="BK4550" s="12">
        <f t="shared" si="503"/>
        <v>0</v>
      </c>
      <c r="BM4550" s="3" t="s">
        <v>162</v>
      </c>
      <c r="BR4550" s="3" t="s">
        <v>162</v>
      </c>
      <c r="BW4550" s="3" t="s">
        <v>11618</v>
      </c>
      <c r="CG4550" s="3" t="s">
        <v>11619</v>
      </c>
      <c r="CQ4550" s="3" t="str">
        <f>CONCATENATE(baseURL!$A$1,baseURL!$B$1,baseURL!$C$1,".",C4550,".",L4550,".pkl&amp;seq=",BC4550,"&amp;varMods=Sodiated-E")</f>
        <v>http://proteomics.broadinstitute.org/millscripts/viewfeed.pl?side=xl&amp;cycle=1&amp;fixedMods=iaaC&amp;file=msdataSM/iPRG2012_nd/cpick_in/iPRG2012_nd.2471.6.0.pkl&amp;seq=AAVeEGLLPGGGTALVK&amp;varMods=Sodiated-E</v>
      </c>
    </row>
    <row r="4551" spans="1:95" x14ac:dyDescent="0.2">
      <c r="A4551" s="3">
        <v>4199</v>
      </c>
      <c r="B4551" s="2" t="s">
        <v>11620</v>
      </c>
      <c r="C4551" s="2" t="s">
        <v>11621</v>
      </c>
      <c r="D4551" s="3">
        <v>11988</v>
      </c>
      <c r="E4551" s="3">
        <v>11975</v>
      </c>
      <c r="F4551" s="3">
        <v>51916</v>
      </c>
      <c r="G4551" s="3">
        <v>14446</v>
      </c>
      <c r="H4551" s="3">
        <v>42.510599999999997</v>
      </c>
      <c r="I4551" s="30">
        <v>550.65435000000002</v>
      </c>
      <c r="J4551" s="30">
        <v>550.65407049999999</v>
      </c>
      <c r="K4551" s="30">
        <v>2.7999999999999998E-4</v>
      </c>
      <c r="L4551" s="3">
        <v>3</v>
      </c>
      <c r="M4551" s="3">
        <v>3</v>
      </c>
      <c r="N4551" s="10">
        <f t="shared" si="497"/>
        <v>1</v>
      </c>
      <c r="O4551" s="35">
        <v>3</v>
      </c>
      <c r="P4551" s="17"/>
      <c r="Q4551" s="40">
        <v>1649.9472499999999</v>
      </c>
      <c r="R4551" s="40">
        <v>550.65392999999995</v>
      </c>
      <c r="S4551" s="18">
        <f t="shared" si="498"/>
        <v>0.76272950612823254</v>
      </c>
      <c r="T4551" s="18">
        <f t="shared" si="499"/>
        <v>0.25515118005818199</v>
      </c>
      <c r="U4551" s="18">
        <f t="shared" si="500"/>
        <v>-5.4480678861689565E-2</v>
      </c>
      <c r="V4551" s="30">
        <v>550.65390000000002</v>
      </c>
      <c r="W4551" s="3" t="s">
        <v>47</v>
      </c>
      <c r="X4551" s="3" t="s">
        <v>47</v>
      </c>
      <c r="Y4551" s="3" t="s">
        <v>47</v>
      </c>
      <c r="Z4551" s="3" t="s">
        <v>47</v>
      </c>
      <c r="AA4551" s="3" t="s">
        <v>65</v>
      </c>
      <c r="AB4551" s="12" t="s">
        <v>47</v>
      </c>
      <c r="AC4551" s="3" t="s">
        <v>47</v>
      </c>
      <c r="AD4551" s="3" t="s">
        <v>47</v>
      </c>
      <c r="AE4551" s="3" t="s">
        <v>47</v>
      </c>
      <c r="AF4551" s="3" t="s">
        <v>47</v>
      </c>
      <c r="AG4551" s="3" t="s">
        <v>47</v>
      </c>
      <c r="AH4551" s="3" t="s">
        <v>47</v>
      </c>
      <c r="AI4551" s="3" t="s">
        <v>47</v>
      </c>
      <c r="AJ4551" s="3" t="s">
        <v>47</v>
      </c>
      <c r="AK4551" s="3" t="s">
        <v>47</v>
      </c>
      <c r="AL4551" s="3" t="s">
        <v>47</v>
      </c>
      <c r="AM4551" s="3" t="s">
        <v>47</v>
      </c>
      <c r="AN4551" s="3" t="s">
        <v>47</v>
      </c>
      <c r="AU4551" s="3">
        <v>1</v>
      </c>
      <c r="AV4551" s="3">
        <v>17</v>
      </c>
      <c r="AW4551" s="3">
        <v>1</v>
      </c>
      <c r="AX4551" s="3">
        <v>17</v>
      </c>
      <c r="AY4551" s="3">
        <v>100</v>
      </c>
      <c r="AZ4551" s="6" t="str">
        <f t="shared" si="501"/>
        <v>2472.3</v>
      </c>
      <c r="BC4551" s="12" t="s">
        <v>11622</v>
      </c>
      <c r="BJ4551" s="12">
        <f t="shared" si="502"/>
        <v>0</v>
      </c>
      <c r="BK4551" s="12">
        <f t="shared" si="503"/>
        <v>0</v>
      </c>
      <c r="BW4551" s="3" t="s">
        <v>11623</v>
      </c>
      <c r="CQ4551" s="3" t="str">
        <f>CONCATENATE(baseURL!$A$1,baseURL!$B$1,baseURL!$C$1,".",C4551,".",L4551,".pkl&amp;seq=",BC4551)</f>
        <v>http://proteomics.broadinstitute.org/millscripts/viewfeed.pl?side=xl&amp;cycle=1&amp;fixedMods=iaaC&amp;file=msdataSM/iPRG2012_nd/cpick_in/iPRG2012_nd.2472.3.3.pkl&amp;seq=TGPKALPDAVTLLEPK</v>
      </c>
    </row>
    <row r="4552" spans="1:95" x14ac:dyDescent="0.2">
      <c r="A4552" s="3">
        <v>6648</v>
      </c>
      <c r="B4552" s="2" t="s">
        <v>11624</v>
      </c>
      <c r="C4552" s="2" t="s">
        <v>11614</v>
      </c>
      <c r="D4552" s="3">
        <v>11990</v>
      </c>
      <c r="E4552" s="3">
        <v>11977</v>
      </c>
      <c r="F4552" s="3">
        <v>51918</v>
      </c>
      <c r="G4552" s="3">
        <v>14448</v>
      </c>
      <c r="H4552" s="3">
        <v>42.514000000000003</v>
      </c>
      <c r="I4552" s="30">
        <v>657.30487000000005</v>
      </c>
      <c r="J4552" s="30">
        <v>657.30432949999999</v>
      </c>
      <c r="K4552" s="30">
        <v>5.4000000000000001E-4</v>
      </c>
      <c r="L4552" s="3">
        <v>3</v>
      </c>
      <c r="M4552" s="3">
        <v>3</v>
      </c>
      <c r="N4552" s="10">
        <f t="shared" si="497"/>
        <v>1</v>
      </c>
      <c r="O4552" s="35">
        <v>3</v>
      </c>
      <c r="P4552" s="17"/>
      <c r="Q4552" s="40">
        <v>1969.89939</v>
      </c>
      <c r="R4552" s="40">
        <v>657.30465000000004</v>
      </c>
      <c r="S4552" s="18">
        <f t="shared" si="498"/>
        <v>0.33470020334252554</v>
      </c>
      <c r="T4552" s="18">
        <f t="shared" si="499"/>
        <v>-0.48759734172497721</v>
      </c>
      <c r="U4552" s="18">
        <f t="shared" si="500"/>
        <v>-0.83675050844279342</v>
      </c>
      <c r="V4552" s="30">
        <v>657.30409999999995</v>
      </c>
      <c r="W4552" s="3" t="s">
        <v>47</v>
      </c>
      <c r="X4552" s="3" t="s">
        <v>47</v>
      </c>
      <c r="Y4552" s="3" t="s">
        <v>47</v>
      </c>
      <c r="Z4552" s="3" t="s">
        <v>47</v>
      </c>
      <c r="AA4552" s="3" t="s">
        <v>47</v>
      </c>
      <c r="AB4552" s="12" t="s">
        <v>47</v>
      </c>
      <c r="AC4552" s="3" t="s">
        <v>47</v>
      </c>
      <c r="AD4552" s="3" t="s">
        <v>47</v>
      </c>
      <c r="AE4552" s="3" t="s">
        <v>47</v>
      </c>
      <c r="AF4552" s="3" t="s">
        <v>47</v>
      </c>
      <c r="AG4552" s="3" t="s">
        <v>47</v>
      </c>
      <c r="AI4552" s="3" t="s">
        <v>47</v>
      </c>
      <c r="AJ4552" s="3" t="s">
        <v>47</v>
      </c>
      <c r="AK4552" s="3" t="s">
        <v>47</v>
      </c>
      <c r="AL4552" s="3" t="s">
        <v>48</v>
      </c>
      <c r="AP4552" s="3" t="s">
        <v>52</v>
      </c>
      <c r="AU4552" s="3">
        <v>0</v>
      </c>
      <c r="AV4552" s="3">
        <v>14</v>
      </c>
      <c r="AW4552" s="3">
        <v>1</v>
      </c>
      <c r="AX4552" s="3">
        <v>14</v>
      </c>
      <c r="AY4552" s="3">
        <v>100</v>
      </c>
      <c r="AZ4552" s="6" t="str">
        <f t="shared" si="501"/>
        <v>2472.5</v>
      </c>
      <c r="BC4552" s="12" t="s">
        <v>11625</v>
      </c>
      <c r="BJ4552" s="12">
        <f t="shared" si="502"/>
        <v>0</v>
      </c>
      <c r="BK4552" s="12">
        <f t="shared" si="503"/>
        <v>0</v>
      </c>
      <c r="CQ4552" s="3" t="str">
        <f>CONCATENATE(baseURL!$A$1,baseURL!$B$1,baseURL!$C$1,".",C4552,".",L4552,".pkl&amp;seq=",BC4552)</f>
        <v>http://proteomics.broadinstitute.org/millscripts/viewfeed.pl?side=xl&amp;cycle=1&amp;fixedMods=iaaC&amp;file=msdataSM/iPRG2012_nd/cpick_in/iPRG2012_nd.2472.5.3.pkl&amp;seq=LAEQAERYEEMVENMK</v>
      </c>
    </row>
    <row r="4553" spans="1:95" x14ac:dyDescent="0.2">
      <c r="A4553" s="3">
        <v>5395</v>
      </c>
      <c r="B4553" s="2" t="s">
        <v>11626</v>
      </c>
      <c r="C4553" s="2" t="s">
        <v>11615</v>
      </c>
      <c r="D4553" s="3">
        <v>11992</v>
      </c>
      <c r="E4553" s="3">
        <v>11979</v>
      </c>
      <c r="F4553" s="3">
        <v>51920</v>
      </c>
      <c r="G4553" s="3">
        <v>14450</v>
      </c>
      <c r="H4553" s="3">
        <v>42.517299999999999</v>
      </c>
      <c r="I4553" s="30">
        <v>665.02246000000002</v>
      </c>
      <c r="J4553" s="30">
        <v>665.02162999999996</v>
      </c>
      <c r="K4553" s="30">
        <v>8.3000000000000001E-4</v>
      </c>
      <c r="L4553" s="3">
        <v>3</v>
      </c>
      <c r="M4553" s="3">
        <v>3</v>
      </c>
      <c r="N4553" s="10">
        <f t="shared" si="497"/>
        <v>1</v>
      </c>
      <c r="O4553" s="35">
        <v>3</v>
      </c>
      <c r="P4553" s="17"/>
      <c r="Q4553" s="40">
        <v>1993.05015</v>
      </c>
      <c r="R4553" s="40">
        <v>665.02157</v>
      </c>
      <c r="S4553" s="18">
        <f t="shared" si="498"/>
        <v>1.3383024554026162</v>
      </c>
      <c r="T4553" s="18">
        <f t="shared" si="499"/>
        <v>9.0222637383327878E-2</v>
      </c>
      <c r="U4553" s="18">
        <f t="shared" si="500"/>
        <v>-0.10525974375634262</v>
      </c>
      <c r="V4553" s="30">
        <v>665.02149999999995</v>
      </c>
      <c r="W4553" s="3" t="s">
        <v>47</v>
      </c>
      <c r="X4553" s="3" t="s">
        <v>47</v>
      </c>
      <c r="Y4553" s="3" t="s">
        <v>47</v>
      </c>
      <c r="Z4553" s="3" t="s">
        <v>47</v>
      </c>
      <c r="AA4553" s="3" t="s">
        <v>47</v>
      </c>
      <c r="AB4553" s="12" t="s">
        <v>47</v>
      </c>
      <c r="AC4553" s="3" t="s">
        <v>47</v>
      </c>
      <c r="AD4553" s="3" t="s">
        <v>47</v>
      </c>
      <c r="AE4553" s="3" t="s">
        <v>47</v>
      </c>
      <c r="AF4553" s="3" t="s">
        <v>47</v>
      </c>
      <c r="AG4553" s="3" t="s">
        <v>47</v>
      </c>
      <c r="AH4553" s="3" t="s">
        <v>47</v>
      </c>
      <c r="AI4553" s="3" t="s">
        <v>47</v>
      </c>
      <c r="AJ4553" s="3" t="s">
        <v>47</v>
      </c>
      <c r="AK4553" s="3" t="s">
        <v>52</v>
      </c>
      <c r="AL4553" s="3" t="s">
        <v>48</v>
      </c>
      <c r="AM4553" s="3" t="s">
        <v>47</v>
      </c>
      <c r="AU4553" s="3">
        <v>0</v>
      </c>
      <c r="AV4553" s="3">
        <v>15</v>
      </c>
      <c r="AW4553" s="3">
        <v>1</v>
      </c>
      <c r="AX4553" s="3">
        <v>15</v>
      </c>
      <c r="AY4553" s="3">
        <v>100</v>
      </c>
      <c r="AZ4553" s="6" t="str">
        <f t="shared" si="501"/>
        <v>2472.7</v>
      </c>
      <c r="BC4553" s="12" t="s">
        <v>11522</v>
      </c>
      <c r="BJ4553" s="12">
        <f t="shared" si="502"/>
        <v>0</v>
      </c>
      <c r="BK4553" s="12">
        <f t="shared" si="503"/>
        <v>0</v>
      </c>
      <c r="CQ4553" s="3" t="str">
        <f>CONCATENATE(baseURL!$A$1,baseURL!$B$1,baseURL!$C$1,".",C4553,".",L4553,".pkl&amp;seq=",BC4553)</f>
        <v>http://proteomics.broadinstitute.org/millscripts/viewfeed.pl?side=xl&amp;cycle=1&amp;fixedMods=iaaC&amp;file=msdataSM/iPRG2012_nd/cpick_in/iPRG2012_nd.2472.7.3.pkl&amp;seq=AVLTVPAYFNDAQRQATK</v>
      </c>
    </row>
    <row r="4554" spans="1:95" x14ac:dyDescent="0.2">
      <c r="A4554" s="3">
        <v>2481</v>
      </c>
      <c r="B4554" s="2" t="s">
        <v>11627</v>
      </c>
      <c r="C4554" s="2" t="s">
        <v>11628</v>
      </c>
      <c r="D4554" s="3">
        <v>11993</v>
      </c>
      <c r="E4554" s="3">
        <v>11980</v>
      </c>
      <c r="F4554" s="3">
        <v>51921</v>
      </c>
      <c r="G4554" s="3">
        <v>14451</v>
      </c>
      <c r="H4554" s="3">
        <v>42.519799999999996</v>
      </c>
      <c r="I4554" s="30">
        <v>668.85425999999995</v>
      </c>
      <c r="J4554" s="30">
        <v>668.85274790000005</v>
      </c>
      <c r="K4554" s="30">
        <v>1.5100000000000001E-3</v>
      </c>
      <c r="L4554" s="3">
        <v>2</v>
      </c>
      <c r="M4554" s="3">
        <v>2</v>
      </c>
      <c r="N4554" s="10">
        <f t="shared" si="497"/>
        <v>1</v>
      </c>
      <c r="O4554" s="35">
        <v>2</v>
      </c>
      <c r="P4554" s="17"/>
      <c r="Q4554" s="40">
        <v>1336.69947</v>
      </c>
      <c r="R4554" s="40">
        <v>668.85338000000002</v>
      </c>
      <c r="S4554" s="18">
        <f t="shared" si="498"/>
        <v>1.315684462771592</v>
      </c>
      <c r="T4554" s="18">
        <f t="shared" si="499"/>
        <v>-0.94505016923381713</v>
      </c>
      <c r="U4554" s="18">
        <f t="shared" si="500"/>
        <v>-1.0166652667412215</v>
      </c>
      <c r="V4554" s="30">
        <v>668.85270000000003</v>
      </c>
      <c r="W4554" s="3" t="s">
        <v>48</v>
      </c>
      <c r="Z4554" s="3" t="s">
        <v>47</v>
      </c>
      <c r="AA4554" s="3" t="s">
        <v>47</v>
      </c>
      <c r="AB4554" s="12" t="s">
        <v>47</v>
      </c>
      <c r="AC4554" s="3" t="s">
        <v>48</v>
      </c>
      <c r="AE4554" s="3" t="s">
        <v>48</v>
      </c>
      <c r="AF4554" s="3" t="s">
        <v>47</v>
      </c>
      <c r="AG4554" s="3" t="s">
        <v>52</v>
      </c>
      <c r="AH4554" s="3" t="s">
        <v>47</v>
      </c>
      <c r="AI4554" s="3" t="s">
        <v>48</v>
      </c>
      <c r="AK4554" s="3" t="s">
        <v>48</v>
      </c>
      <c r="AL4554" s="3" t="s">
        <v>48</v>
      </c>
      <c r="AN4554" s="3" t="s">
        <v>47</v>
      </c>
      <c r="AU4554" s="3">
        <v>0</v>
      </c>
      <c r="AV4554" s="3">
        <v>6</v>
      </c>
      <c r="AW4554" s="3">
        <v>1</v>
      </c>
      <c r="AX4554" s="3">
        <v>6</v>
      </c>
      <c r="AY4554" s="3">
        <v>100</v>
      </c>
      <c r="AZ4554" s="6" t="str">
        <f t="shared" si="501"/>
        <v>2472.8</v>
      </c>
      <c r="BC4554" s="12" t="s">
        <v>11629</v>
      </c>
      <c r="BJ4554" s="12">
        <f t="shared" si="502"/>
        <v>0</v>
      </c>
      <c r="BK4554" s="12">
        <f t="shared" si="503"/>
        <v>0</v>
      </c>
      <c r="CQ4554" s="3" t="str">
        <f>CONCATENATE(baseURL!$A$1,baseURL!$B$1,baseURL!$C$1,".",C4554,".",L4554,".pkl&amp;seq=",BC4554)</f>
        <v>http://proteomics.broadinstitute.org/millscripts/viewfeed.pl?side=xl&amp;cycle=1&amp;fixedMods=iaaC&amp;file=msdataSM/iPRG2012_nd/cpick_in/iPRG2012_nd.2472.8.2.pkl&amp;seq=VTGFKDEVLETV</v>
      </c>
    </row>
    <row r="4555" spans="1:95" x14ac:dyDescent="0.2">
      <c r="A4555" s="3">
        <v>5013</v>
      </c>
      <c r="B4555" s="2" t="s">
        <v>11632</v>
      </c>
      <c r="C4555" s="2" t="s">
        <v>11633</v>
      </c>
      <c r="D4555" s="3">
        <v>12005</v>
      </c>
      <c r="E4555" s="3">
        <v>11992</v>
      </c>
      <c r="F4555" s="3">
        <v>51945</v>
      </c>
      <c r="G4555" s="3">
        <v>14464</v>
      </c>
      <c r="H4555" s="3">
        <v>42.542099999999998</v>
      </c>
      <c r="I4555" s="30">
        <v>730.03353000000004</v>
      </c>
      <c r="J4555" s="30">
        <v>730.03172059999997</v>
      </c>
      <c r="K4555" s="30">
        <v>1.81E-3</v>
      </c>
      <c r="L4555" s="3">
        <v>3</v>
      </c>
      <c r="M4555" s="3">
        <v>3</v>
      </c>
      <c r="N4555" s="10">
        <f t="shared" si="497"/>
        <v>1</v>
      </c>
      <c r="O4555" s="35">
        <v>3</v>
      </c>
      <c r="P4555" s="17"/>
      <c r="Q4555" s="40">
        <v>2188.0808400000001</v>
      </c>
      <c r="R4555" s="40">
        <v>730.03179999999998</v>
      </c>
      <c r="S4555" s="18">
        <f t="shared" si="498"/>
        <v>2.3697597831573316</v>
      </c>
      <c r="T4555" s="18">
        <f t="shared" si="499"/>
        <v>-0.10876238542508776</v>
      </c>
      <c r="U4555" s="18">
        <f t="shared" si="500"/>
        <v>0.1369803342469437</v>
      </c>
      <c r="V4555" s="30">
        <v>730.03189999999995</v>
      </c>
      <c r="W4555" s="3" t="s">
        <v>47</v>
      </c>
      <c r="X4555" s="3" t="s">
        <v>47</v>
      </c>
      <c r="Y4555" s="3" t="s">
        <v>47</v>
      </c>
      <c r="Z4555" s="3" t="s">
        <v>47</v>
      </c>
      <c r="AA4555" s="3" t="s">
        <v>48</v>
      </c>
      <c r="AB4555" s="12" t="s">
        <v>47</v>
      </c>
      <c r="AC4555" s="3" t="s">
        <v>47</v>
      </c>
      <c r="AD4555" s="3" t="s">
        <v>47</v>
      </c>
      <c r="AE4555" s="3" t="s">
        <v>47</v>
      </c>
      <c r="AF4555" s="3" t="s">
        <v>47</v>
      </c>
      <c r="AG4555" s="3" t="s">
        <v>47</v>
      </c>
      <c r="AH4555" s="3" t="s">
        <v>47</v>
      </c>
      <c r="AI4555" s="3" t="s">
        <v>47</v>
      </c>
      <c r="AJ4555" s="3" t="s">
        <v>47</v>
      </c>
      <c r="AK4555" s="3" t="s">
        <v>47</v>
      </c>
      <c r="AL4555" s="3" t="s">
        <v>47</v>
      </c>
      <c r="AM4555" s="3" t="s">
        <v>47</v>
      </c>
      <c r="AN4555" s="3" t="s">
        <v>47</v>
      </c>
      <c r="AU4555" s="3">
        <v>0</v>
      </c>
      <c r="AV4555" s="3">
        <v>17</v>
      </c>
      <c r="AW4555" s="3">
        <v>1</v>
      </c>
      <c r="AX4555" s="3">
        <v>17</v>
      </c>
      <c r="AY4555" s="3">
        <v>100</v>
      </c>
      <c r="AZ4555" s="6" t="str">
        <f t="shared" si="501"/>
        <v>2473.11</v>
      </c>
      <c r="BC4555" s="12" t="s">
        <v>11534</v>
      </c>
      <c r="BJ4555" s="12">
        <f t="shared" si="502"/>
        <v>0</v>
      </c>
      <c r="BK4555" s="12">
        <f t="shared" si="503"/>
        <v>0</v>
      </c>
      <c r="CQ4555" s="3" t="str">
        <f>CONCATENATE(baseURL!$A$1,baseURL!$B$1,baseURL!$C$1,".",C4555,".",L4555,".pkl&amp;seq=",BC4555)</f>
        <v>http://proteomics.broadinstitute.org/millscripts/viewfeed.pl?side=xl&amp;cycle=1&amp;fixedMods=iaaC&amp;file=msdataSM/iPRG2012_nd/cpick_in/iPRG2012_nd.2473.11.3.pkl&amp;seq=DLSEASVYPEYALPKTYNK</v>
      </c>
    </row>
    <row r="4556" spans="1:95" x14ac:dyDescent="0.2">
      <c r="A4556" s="3">
        <v>4814</v>
      </c>
      <c r="B4556" s="2" t="s">
        <v>11634</v>
      </c>
      <c r="C4556" s="2" t="s">
        <v>11635</v>
      </c>
      <c r="D4556" s="3">
        <v>12006</v>
      </c>
      <c r="E4556" s="3">
        <v>11993</v>
      </c>
      <c r="F4556" s="3">
        <v>51946</v>
      </c>
      <c r="G4556" s="3">
        <v>14465</v>
      </c>
      <c r="H4556" s="3">
        <v>42.543799999999997</v>
      </c>
      <c r="I4556" s="30">
        <v>753.39725999999996</v>
      </c>
      <c r="J4556" s="30">
        <v>753.39506070000004</v>
      </c>
      <c r="K4556" s="30">
        <v>2.2000000000000001E-3</v>
      </c>
      <c r="L4556" s="3">
        <v>2</v>
      </c>
      <c r="M4556" s="3">
        <v>2</v>
      </c>
      <c r="N4556" s="10">
        <f t="shared" si="497"/>
        <v>1</v>
      </c>
      <c r="O4556" s="35">
        <v>2</v>
      </c>
      <c r="P4556" s="17"/>
      <c r="Q4556" s="40">
        <v>1505.7846</v>
      </c>
      <c r="R4556" s="40">
        <v>753.39594</v>
      </c>
      <c r="S4556" s="18">
        <f t="shared" si="498"/>
        <v>1.7520667817299873</v>
      </c>
      <c r="T4556" s="18">
        <f t="shared" si="499"/>
        <v>-1.1671153947967912</v>
      </c>
      <c r="U4556" s="18">
        <f t="shared" si="500"/>
        <v>-1.1149515884559369</v>
      </c>
      <c r="V4556" s="30">
        <v>753.39509999999996</v>
      </c>
      <c r="W4556" s="3" t="s">
        <v>47</v>
      </c>
      <c r="X4556" s="3" t="s">
        <v>47</v>
      </c>
      <c r="Y4556" s="3" t="s">
        <v>47</v>
      </c>
      <c r="Z4556" s="3" t="s">
        <v>47</v>
      </c>
      <c r="AA4556" s="3" t="s">
        <v>48</v>
      </c>
      <c r="AB4556" s="12" t="s">
        <v>47</v>
      </c>
      <c r="AC4556" s="3" t="s">
        <v>47</v>
      </c>
      <c r="AD4556" s="3" t="s">
        <v>47</v>
      </c>
      <c r="AE4556" s="3" t="s">
        <v>47</v>
      </c>
      <c r="AF4556" s="3" t="s">
        <v>47</v>
      </c>
      <c r="AG4556" s="3" t="s">
        <v>47</v>
      </c>
      <c r="AH4556" s="3" t="s">
        <v>47</v>
      </c>
      <c r="AI4556" s="3" t="s">
        <v>47</v>
      </c>
      <c r="AJ4556" s="3" t="s">
        <v>47</v>
      </c>
      <c r="AK4556" s="3" t="s">
        <v>48</v>
      </c>
      <c r="AL4556" s="3" t="s">
        <v>47</v>
      </c>
      <c r="AM4556" s="3" t="s">
        <v>47</v>
      </c>
      <c r="AN4556" s="3" t="s">
        <v>47</v>
      </c>
      <c r="AU4556" s="3">
        <v>0</v>
      </c>
      <c r="AV4556" s="3">
        <v>16</v>
      </c>
      <c r="AW4556" s="3">
        <v>1</v>
      </c>
      <c r="AX4556" s="3">
        <v>16</v>
      </c>
      <c r="AY4556" s="3">
        <v>100</v>
      </c>
      <c r="AZ4556" s="6" t="str">
        <f t="shared" si="501"/>
        <v>2473.12</v>
      </c>
      <c r="BC4556" s="12" t="s">
        <v>11536</v>
      </c>
      <c r="BJ4556" s="12">
        <f t="shared" si="502"/>
        <v>0</v>
      </c>
      <c r="BK4556" s="12">
        <f t="shared" si="503"/>
        <v>0</v>
      </c>
      <c r="CQ4556" s="3" t="str">
        <f>CONCATENATE(baseURL!$A$1,baseURL!$B$1,baseURL!$C$1,".",C4556,".",L4556,".pkl&amp;seq=",BC4556)</f>
        <v>http://proteomics.broadinstitute.org/millscripts/viewfeed.pl?side=xl&amp;cycle=1&amp;fixedMods=iaaC&amp;file=msdataSM/iPRG2012_nd/cpick_in/iPRG2012_nd.2473.12.2.pkl&amp;seq=ETAPVLDTLAAGYGK</v>
      </c>
    </row>
    <row r="4557" spans="1:95" x14ac:dyDescent="0.2">
      <c r="A4557" s="3">
        <v>5702</v>
      </c>
      <c r="B4557" s="2" t="s">
        <v>11636</v>
      </c>
      <c r="C4557" s="2" t="s">
        <v>11637</v>
      </c>
      <c r="D4557" s="3">
        <v>12007</v>
      </c>
      <c r="E4557" s="3">
        <v>11994</v>
      </c>
      <c r="F4557" s="3">
        <v>51947</v>
      </c>
      <c r="G4557" s="3">
        <v>14466</v>
      </c>
      <c r="H4557" s="3">
        <v>42.545400000000001</v>
      </c>
      <c r="I4557" s="30">
        <v>771.38829999999996</v>
      </c>
      <c r="J4557" s="30">
        <v>771.38787170000001</v>
      </c>
      <c r="K4557" s="30">
        <v>4.2999999999999999E-4</v>
      </c>
      <c r="L4557" s="3">
        <v>3</v>
      </c>
      <c r="M4557" s="3">
        <v>3</v>
      </c>
      <c r="N4557" s="10">
        <f t="shared" si="497"/>
        <v>1</v>
      </c>
      <c r="O4557" s="35">
        <v>3</v>
      </c>
      <c r="P4557" s="17"/>
      <c r="Q4557" s="40">
        <v>2312.1476899999998</v>
      </c>
      <c r="R4557" s="40">
        <v>771.38742000000002</v>
      </c>
      <c r="S4557" s="18">
        <f t="shared" si="498"/>
        <v>1.1408015960880766</v>
      </c>
      <c r="T4557" s="18">
        <f t="shared" si="499"/>
        <v>0.58556827383193111</v>
      </c>
      <c r="U4557" s="18">
        <f t="shared" si="500"/>
        <v>0.4926188710078872</v>
      </c>
      <c r="V4557" s="30">
        <v>771.38779999999997</v>
      </c>
      <c r="W4557" s="3" t="s">
        <v>47</v>
      </c>
      <c r="X4557" s="3" t="s">
        <v>47</v>
      </c>
      <c r="Y4557" s="3" t="s">
        <v>47</v>
      </c>
      <c r="Z4557" s="3" t="s">
        <v>47</v>
      </c>
      <c r="AA4557" s="3" t="s">
        <v>48</v>
      </c>
      <c r="AB4557" s="12" t="s">
        <v>47</v>
      </c>
      <c r="AC4557" s="3" t="s">
        <v>47</v>
      </c>
      <c r="AD4557" s="3" t="s">
        <v>47</v>
      </c>
      <c r="AE4557" s="3" t="s">
        <v>47</v>
      </c>
      <c r="AF4557" s="3" t="s">
        <v>47</v>
      </c>
      <c r="AG4557" s="3" t="s">
        <v>47</v>
      </c>
      <c r="AI4557" s="3" t="s">
        <v>47</v>
      </c>
      <c r="AJ4557" s="3" t="s">
        <v>47</v>
      </c>
      <c r="AK4557" s="3" t="s">
        <v>47</v>
      </c>
      <c r="AL4557" s="3" t="s">
        <v>47</v>
      </c>
      <c r="AM4557" s="3" t="s">
        <v>47</v>
      </c>
      <c r="AN4557" s="3" t="s">
        <v>47</v>
      </c>
      <c r="AU4557" s="3">
        <v>0</v>
      </c>
      <c r="AV4557" s="3">
        <v>16</v>
      </c>
      <c r="AW4557" s="3">
        <v>1</v>
      </c>
      <c r="AX4557" s="3">
        <v>16</v>
      </c>
      <c r="AY4557" s="3">
        <v>100</v>
      </c>
      <c r="AZ4557" s="6" t="str">
        <f t="shared" si="501"/>
        <v>2473.13</v>
      </c>
      <c r="BC4557" s="12" t="s">
        <v>11638</v>
      </c>
      <c r="BJ4557" s="12">
        <f t="shared" si="502"/>
        <v>0</v>
      </c>
      <c r="BK4557" s="12">
        <f t="shared" si="503"/>
        <v>0</v>
      </c>
      <c r="CQ4557" s="3" t="str">
        <f>CONCATENATE(baseURL!$A$1,baseURL!$B$1,baseURL!$C$1,".",C4557,".",L4557,".pkl&amp;seq=",BC4557)</f>
        <v>http://proteomics.broadinstitute.org/millscripts/viewfeed.pl?side=xl&amp;cycle=1&amp;fixedMods=iaaC&amp;file=msdataSM/iPRG2012_nd/cpick_in/iPRG2012_nd.2473.13.3.pkl&amp;seq=ATDGGAHGVLNVSVSEAALEASTR</v>
      </c>
    </row>
    <row r="4558" spans="1:95" x14ac:dyDescent="0.2">
      <c r="A4558" s="3">
        <v>3362</v>
      </c>
      <c r="B4558" s="2" t="s">
        <v>11639</v>
      </c>
      <c r="C4558" s="2" t="s">
        <v>11640</v>
      </c>
      <c r="D4558" s="3">
        <v>11999</v>
      </c>
      <c r="E4558" s="3">
        <v>11986</v>
      </c>
      <c r="F4558" s="3">
        <v>51939</v>
      </c>
      <c r="G4558" s="3">
        <v>14458</v>
      </c>
      <c r="H4558" s="3">
        <v>42.534599999999998</v>
      </c>
      <c r="I4558" s="30">
        <v>543.97555999999997</v>
      </c>
      <c r="J4558" s="30">
        <v>543.97504200000003</v>
      </c>
      <c r="K4558" s="30">
        <v>5.1999999999999995E-4</v>
      </c>
      <c r="L4558" s="3">
        <v>3</v>
      </c>
      <c r="M4558" s="3">
        <v>3</v>
      </c>
      <c r="N4558" s="10">
        <f t="shared" si="497"/>
        <v>1</v>
      </c>
      <c r="O4558" s="35">
        <v>3</v>
      </c>
      <c r="P4558" s="17"/>
      <c r="Q4558" s="40">
        <v>1629.91049</v>
      </c>
      <c r="R4558" s="40">
        <v>543.97501</v>
      </c>
      <c r="S4558" s="18">
        <f t="shared" si="498"/>
        <v>1.0110758580171275</v>
      </c>
      <c r="T4558" s="18">
        <f t="shared" si="499"/>
        <v>5.8826231802256143E-2</v>
      </c>
      <c r="U4558" s="18">
        <f t="shared" si="500"/>
        <v>-1.8383197372894809E-2</v>
      </c>
      <c r="V4558" s="30">
        <v>543.97500000000002</v>
      </c>
      <c r="X4558" s="3" t="s">
        <v>47</v>
      </c>
      <c r="Y4558" s="3" t="s">
        <v>47</v>
      </c>
      <c r="Z4558" s="3" t="s">
        <v>47</v>
      </c>
      <c r="AA4558" s="3" t="s">
        <v>47</v>
      </c>
      <c r="AB4558" s="12" t="s">
        <v>47</v>
      </c>
      <c r="AE4558" s="3" t="s">
        <v>48</v>
      </c>
      <c r="AG4558" s="3" t="s">
        <v>48</v>
      </c>
      <c r="AI4558" s="3" t="s">
        <v>48</v>
      </c>
      <c r="AL4558" s="3" t="s">
        <v>52</v>
      </c>
      <c r="AU4558" s="3">
        <v>0</v>
      </c>
      <c r="AV4558" s="3">
        <v>5</v>
      </c>
      <c r="AW4558" s="3">
        <v>1</v>
      </c>
      <c r="AX4558" s="3">
        <v>5</v>
      </c>
      <c r="AY4558" s="3">
        <v>100</v>
      </c>
      <c r="AZ4558" s="6" t="str">
        <f t="shared" si="501"/>
        <v>2473.5</v>
      </c>
      <c r="BC4558" s="12" t="s">
        <v>11542</v>
      </c>
      <c r="BJ4558" s="12">
        <f t="shared" si="502"/>
        <v>0</v>
      </c>
      <c r="BK4558" s="12">
        <f t="shared" si="503"/>
        <v>0</v>
      </c>
      <c r="CQ4558" s="3" t="str">
        <f>CONCATENATE(baseURL!$A$1,baseURL!$B$1,baseURL!$C$1,".",C4558,".",L4558,".pkl&amp;seq=",BC4558)</f>
        <v>http://proteomics.broadinstitute.org/millscripts/viewfeed.pl?side=xl&amp;cycle=1&amp;fixedMods=iaaC&amp;file=msdataSM/iPRG2012_nd/cpick_in/iPRG2012_nd.2473.5.3.pkl&amp;seq=SKLGANALLGVSMAAAR</v>
      </c>
    </row>
    <row r="4559" spans="1:95" x14ac:dyDescent="0.2">
      <c r="A4559" s="3">
        <v>3624</v>
      </c>
      <c r="B4559" s="2" t="s">
        <v>11641</v>
      </c>
      <c r="C4559" s="2" t="s">
        <v>11626</v>
      </c>
      <c r="D4559" s="3">
        <v>12002</v>
      </c>
      <c r="E4559" s="3">
        <v>11989</v>
      </c>
      <c r="F4559" s="3">
        <v>51942</v>
      </c>
      <c r="G4559" s="3">
        <v>14461</v>
      </c>
      <c r="H4559" s="3">
        <v>42.537100000000002</v>
      </c>
      <c r="I4559" s="30">
        <v>577.29461000000003</v>
      </c>
      <c r="J4559" s="30">
        <v>576.99184300000002</v>
      </c>
      <c r="K4559" s="30">
        <v>0.30276999999999998</v>
      </c>
      <c r="L4559" s="3">
        <v>2</v>
      </c>
      <c r="M4559" s="3">
        <v>3</v>
      </c>
      <c r="N4559" s="10">
        <f t="shared" si="497"/>
        <v>-1</v>
      </c>
      <c r="O4559" s="35">
        <v>3</v>
      </c>
      <c r="P4559" s="17"/>
      <c r="Q4559" s="40">
        <v>1728.96027</v>
      </c>
      <c r="R4559" s="40">
        <v>576.99161000000004</v>
      </c>
      <c r="S4559" s="18">
        <f t="shared" si="498"/>
        <v>525.1376185521957</v>
      </c>
      <c r="T4559" s="18">
        <f t="shared" si="499"/>
        <v>0.40381869674008902</v>
      </c>
      <c r="U4559" s="18">
        <f t="shared" si="500"/>
        <v>0.50260696156386298</v>
      </c>
      <c r="V4559" s="30">
        <v>576.99189999999999</v>
      </c>
      <c r="W4559" s="3" t="s">
        <v>47</v>
      </c>
      <c r="X4559" s="3" t="s">
        <v>47</v>
      </c>
      <c r="Y4559" s="3" t="s">
        <v>47</v>
      </c>
      <c r="Z4559" s="3" t="s">
        <v>47</v>
      </c>
      <c r="AA4559" s="3" t="s">
        <v>47</v>
      </c>
      <c r="AB4559" s="12" t="s">
        <v>47</v>
      </c>
      <c r="AC4559" s="3" t="s">
        <v>47</v>
      </c>
      <c r="AE4559" s="3" t="s">
        <v>47</v>
      </c>
      <c r="AF4559" s="3" t="s">
        <v>48</v>
      </c>
      <c r="AH4559" s="3" t="s">
        <v>47</v>
      </c>
      <c r="AI4559" s="3" t="s">
        <v>48</v>
      </c>
      <c r="AK4559" s="3" t="s">
        <v>52</v>
      </c>
      <c r="AU4559" s="3">
        <v>0</v>
      </c>
      <c r="AV4559" s="3">
        <v>9</v>
      </c>
      <c r="AW4559" s="3">
        <v>1</v>
      </c>
      <c r="AX4559" s="3">
        <v>9</v>
      </c>
      <c r="AY4559" s="3">
        <v>100</v>
      </c>
      <c r="AZ4559" s="6" t="str">
        <f t="shared" si="501"/>
        <v>2473.8</v>
      </c>
      <c r="BC4559" s="12" t="s">
        <v>11642</v>
      </c>
      <c r="BJ4559" s="12">
        <f t="shared" si="502"/>
        <v>0</v>
      </c>
      <c r="BK4559" s="12">
        <f t="shared" si="503"/>
        <v>0</v>
      </c>
      <c r="CQ4559" s="3" t="str">
        <f>CONCATENATE(baseURL!$A$1,baseURL!$B$1,baseURL!$C$1,".",C4559,".",L4559,".pkl&amp;seq=",BC4559)</f>
        <v>http://proteomics.broadinstitute.org/millscripts/viewfeed.pl?side=xl&amp;cycle=1&amp;fixedMods=iaaC&amp;file=msdataSM/iPRG2012_nd/cpick_in/iPRG2012_nd.2473.8.2.pkl&amp;seq=LVLNLSVGESGDRLTR</v>
      </c>
    </row>
    <row r="4560" spans="1:95" x14ac:dyDescent="0.2">
      <c r="A4560" s="3">
        <v>2903</v>
      </c>
      <c r="B4560" s="2" t="s">
        <v>11630</v>
      </c>
      <c r="C4560" s="2" t="s">
        <v>11627</v>
      </c>
      <c r="D4560" s="3">
        <v>12003</v>
      </c>
      <c r="E4560" s="3">
        <v>11990</v>
      </c>
      <c r="F4560" s="3">
        <v>51943</v>
      </c>
      <c r="G4560" s="3">
        <v>14462</v>
      </c>
      <c r="H4560" s="3">
        <v>42.538800000000002</v>
      </c>
      <c r="I4560" s="30">
        <v>629.07434000000001</v>
      </c>
      <c r="J4560" s="30">
        <v>629.07455379999999</v>
      </c>
      <c r="K4560" s="30">
        <v>-2.1000000000000001E-4</v>
      </c>
      <c r="L4560" s="3">
        <v>0</v>
      </c>
      <c r="M4560" s="3">
        <v>4</v>
      </c>
      <c r="N4560" s="10">
        <f t="shared" si="497"/>
        <v>1</v>
      </c>
      <c r="O4560" s="35">
        <v>4</v>
      </c>
      <c r="P4560" s="17"/>
      <c r="Q4560" s="40">
        <v>2513.2742899999998</v>
      </c>
      <c r="R4560" s="40">
        <v>629.07402999999999</v>
      </c>
      <c r="S4560" s="18">
        <f t="shared" si="498"/>
        <v>0.49278778844698629</v>
      </c>
      <c r="T4560" s="18">
        <f t="shared" si="499"/>
        <v>0.83265239863152429</v>
      </c>
      <c r="U4560" s="18">
        <f t="shared" si="500"/>
        <v>0.74712987269595676</v>
      </c>
      <c r="V4560" s="30">
        <v>629.07449999999994</v>
      </c>
      <c r="Y4560" s="3" t="s">
        <v>47</v>
      </c>
      <c r="Z4560" s="3" t="s">
        <v>47</v>
      </c>
      <c r="AA4560" s="3" t="s">
        <v>47</v>
      </c>
      <c r="AB4560" s="12" t="s">
        <v>47</v>
      </c>
      <c r="AC4560" s="3" t="s">
        <v>47</v>
      </c>
      <c r="AE4560" s="3" t="s">
        <v>47</v>
      </c>
      <c r="AG4560" s="3" t="s">
        <v>52</v>
      </c>
      <c r="AI4560" s="3" t="s">
        <v>47</v>
      </c>
      <c r="AK4560" s="3" t="s">
        <v>47</v>
      </c>
      <c r="AL4560" s="3" t="s">
        <v>47</v>
      </c>
      <c r="AN4560" s="3" t="s">
        <v>47</v>
      </c>
      <c r="AU4560" s="3">
        <v>0</v>
      </c>
      <c r="AV4560" s="3">
        <v>10</v>
      </c>
      <c r="AW4560" s="3">
        <v>1</v>
      </c>
      <c r="AX4560" s="3">
        <v>10</v>
      </c>
      <c r="AY4560" s="3">
        <v>100</v>
      </c>
      <c r="AZ4560" s="6" t="str">
        <f t="shared" si="501"/>
        <v>2473.9</v>
      </c>
      <c r="BC4560" s="12" t="s">
        <v>11631</v>
      </c>
      <c r="BJ4560" s="12">
        <f t="shared" si="502"/>
        <v>0</v>
      </c>
      <c r="BK4560" s="12">
        <f t="shared" si="503"/>
        <v>0</v>
      </c>
      <c r="CQ4560" s="3" t="str">
        <f>CONCATENATE(baseURL!$A$1,baseURL!$B$1,baseURL!$C$1,".",C4560,".",L4560,".pkl&amp;seq=",BC4560)</f>
        <v>http://proteomics.broadinstitute.org/millscripts/viewfeed.pl?side=xl&amp;cycle=1&amp;fixedMods=iaaC&amp;file=msdataSM/iPRG2012_nd/cpick_in/iPRG2012_nd.2473.9.0.pkl&amp;seq=SVLASTSADHTVKLWDLNSGNAAR</v>
      </c>
    </row>
    <row r="4561" spans="1:95" x14ac:dyDescent="0.2">
      <c r="A4561" s="3">
        <v>5973</v>
      </c>
      <c r="B4561" s="2" t="s">
        <v>11643</v>
      </c>
      <c r="C4561" s="2" t="s">
        <v>11644</v>
      </c>
      <c r="D4561" s="3">
        <v>12009</v>
      </c>
      <c r="E4561" s="3">
        <v>11996</v>
      </c>
      <c r="F4561" s="3">
        <v>51956</v>
      </c>
      <c r="G4561" s="3">
        <v>14469</v>
      </c>
      <c r="H4561" s="3">
        <v>42.556899999999999</v>
      </c>
      <c r="I4561" s="30">
        <v>408.94049999999999</v>
      </c>
      <c r="J4561" s="30">
        <v>408.93991649999998</v>
      </c>
      <c r="K4561" s="30">
        <v>5.8E-4</v>
      </c>
      <c r="L4561" s="3">
        <v>3</v>
      </c>
      <c r="M4561" s="3">
        <v>3</v>
      </c>
      <c r="N4561" s="10">
        <f t="shared" si="497"/>
        <v>1</v>
      </c>
      <c r="O4561" s="35">
        <v>3</v>
      </c>
      <c r="P4561" s="17"/>
      <c r="Q4561" s="40">
        <v>1224.8038200000001</v>
      </c>
      <c r="R4561" s="40">
        <v>408.93946</v>
      </c>
      <c r="S4561" s="18">
        <f t="shared" si="498"/>
        <v>2.543163724011984</v>
      </c>
      <c r="T4561" s="18">
        <f t="shared" si="499"/>
        <v>1.1163021538305857</v>
      </c>
      <c r="U4561" s="18">
        <f t="shared" si="500"/>
        <v>9.7813989417153691E-2</v>
      </c>
      <c r="V4561" s="30">
        <v>408.93950000000001</v>
      </c>
      <c r="W4561" s="3" t="s">
        <v>47</v>
      </c>
      <c r="X4561" s="3" t="s">
        <v>47</v>
      </c>
      <c r="Y4561" s="3" t="s">
        <v>47</v>
      </c>
      <c r="Z4561" s="3" t="s">
        <v>47</v>
      </c>
      <c r="AA4561" s="3" t="s">
        <v>47</v>
      </c>
      <c r="AB4561" s="12" t="s">
        <v>47</v>
      </c>
      <c r="AC4561" s="3" t="s">
        <v>47</v>
      </c>
      <c r="AD4561" s="3" t="s">
        <v>47</v>
      </c>
      <c r="AE4561" s="3" t="s">
        <v>47</v>
      </c>
      <c r="AF4561" s="3" t="s">
        <v>47</v>
      </c>
      <c r="AG4561" s="3" t="s">
        <v>48</v>
      </c>
      <c r="AH4561" s="3" t="s">
        <v>47</v>
      </c>
      <c r="AI4561" s="3" t="s">
        <v>47</v>
      </c>
      <c r="AK4561" s="3" t="s">
        <v>47</v>
      </c>
      <c r="AP4561" s="3" t="s">
        <v>52</v>
      </c>
      <c r="AU4561" s="3">
        <v>0</v>
      </c>
      <c r="AV4561" s="3">
        <v>13</v>
      </c>
      <c r="AW4561" s="3">
        <v>1</v>
      </c>
      <c r="AX4561" s="3">
        <v>13</v>
      </c>
      <c r="AY4561" s="3">
        <v>100</v>
      </c>
      <c r="AZ4561" s="6" t="str">
        <f t="shared" si="501"/>
        <v>2474.1</v>
      </c>
      <c r="BC4561" s="12" t="s">
        <v>11552</v>
      </c>
      <c r="BJ4561" s="12">
        <f t="shared" si="502"/>
        <v>0</v>
      </c>
      <c r="BK4561" s="12">
        <f t="shared" si="503"/>
        <v>0</v>
      </c>
      <c r="CQ4561" s="3" t="str">
        <f>CONCATENATE(baseURL!$A$1,baseURL!$B$1,baseURL!$C$1,".",C4561,".",L4561,".pkl&amp;seq=",BC4561)</f>
        <v>http://proteomics.broadinstitute.org/millscripts/viewfeed.pl?side=xl&amp;cycle=1&amp;fixedMods=iaaC&amp;file=msdataSM/iPRG2012_nd/cpick_in/iPRG2012_nd.2474.1.3.pkl&amp;seq=LVEVGRVVLLK</v>
      </c>
    </row>
    <row r="4562" spans="1:95" x14ac:dyDescent="0.2">
      <c r="A4562" s="3">
        <v>165</v>
      </c>
      <c r="B4562" s="2" t="s">
        <v>11648</v>
      </c>
      <c r="C4562" s="2" t="s">
        <v>11649</v>
      </c>
      <c r="D4562" s="3">
        <v>12013</v>
      </c>
      <c r="E4562" s="3">
        <v>12000</v>
      </c>
      <c r="F4562" s="3">
        <v>51960</v>
      </c>
      <c r="G4562" s="3">
        <v>14473</v>
      </c>
      <c r="H4562" s="3">
        <v>42.566899999999997</v>
      </c>
      <c r="I4562" s="30">
        <v>601.67575999999997</v>
      </c>
      <c r="J4562" s="30">
        <v>601.6757748</v>
      </c>
      <c r="K4562" s="30">
        <v>-1.0000000000000001E-5</v>
      </c>
      <c r="L4562" s="3">
        <v>3</v>
      </c>
      <c r="M4562" s="3">
        <v>3</v>
      </c>
      <c r="N4562" s="10">
        <f t="shared" si="497"/>
        <v>1</v>
      </c>
      <c r="O4562" s="35">
        <v>3</v>
      </c>
      <c r="P4562" s="17"/>
      <c r="Q4562" s="40">
        <v>1803.0123100000001</v>
      </c>
      <c r="R4562" s="40">
        <v>601.67561999999998</v>
      </c>
      <c r="S4562" s="18">
        <f t="shared" si="498"/>
        <v>0.23268351805179424</v>
      </c>
      <c r="T4562" s="18">
        <f t="shared" si="499"/>
        <v>0.25728149001357276</v>
      </c>
      <c r="U4562" s="18">
        <f t="shared" si="500"/>
        <v>0.29916452323644266</v>
      </c>
      <c r="V4562" s="30">
        <v>601.67579999999998</v>
      </c>
      <c r="W4562" s="3" t="s">
        <v>47</v>
      </c>
      <c r="X4562" s="3" t="s">
        <v>47</v>
      </c>
      <c r="Y4562" s="3" t="s">
        <v>65</v>
      </c>
      <c r="Z4562" s="3" t="s">
        <v>47</v>
      </c>
      <c r="AA4562" s="3" t="s">
        <v>47</v>
      </c>
      <c r="AB4562" s="12" t="s">
        <v>47</v>
      </c>
      <c r="AC4562" s="3" t="s">
        <v>47</v>
      </c>
      <c r="AD4562" s="3" t="s">
        <v>47</v>
      </c>
      <c r="AE4562" s="3" t="s">
        <v>47</v>
      </c>
      <c r="AF4562" s="3" t="s">
        <v>47</v>
      </c>
      <c r="AG4562" s="3" t="s">
        <v>47</v>
      </c>
      <c r="AH4562" s="3" t="s">
        <v>47</v>
      </c>
      <c r="AI4562" s="3" t="s">
        <v>47</v>
      </c>
      <c r="AJ4562" s="3" t="s">
        <v>47</v>
      </c>
      <c r="AK4562" s="3" t="s">
        <v>47</v>
      </c>
      <c r="AL4562" s="3" t="s">
        <v>47</v>
      </c>
      <c r="AO4562" s="3" t="s">
        <v>47</v>
      </c>
      <c r="AP4562" s="3" t="s">
        <v>47</v>
      </c>
      <c r="AQ4562" s="3" t="s">
        <v>47</v>
      </c>
      <c r="AS4562" s="3" t="s">
        <v>47</v>
      </c>
      <c r="AU4562" s="3">
        <v>1</v>
      </c>
      <c r="AV4562" s="3">
        <v>19</v>
      </c>
      <c r="AW4562" s="3">
        <v>2</v>
      </c>
      <c r="AX4562" s="3">
        <v>18</v>
      </c>
      <c r="AY4562" s="3">
        <v>94.74</v>
      </c>
      <c r="AZ4562" s="6" t="str">
        <f t="shared" si="501"/>
        <v>2474.5</v>
      </c>
      <c r="BB4562" s="12" t="s">
        <v>79</v>
      </c>
      <c r="BC4562" s="12" t="s">
        <v>11650</v>
      </c>
      <c r="BJ4562" s="12">
        <f t="shared" si="502"/>
        <v>0</v>
      </c>
      <c r="BK4562" s="12">
        <f t="shared" si="503"/>
        <v>0</v>
      </c>
      <c r="BU4562" s="3" t="s">
        <v>11651</v>
      </c>
      <c r="CO4562" s="3" t="s">
        <v>11652</v>
      </c>
      <c r="CQ4562" s="3" t="str">
        <f>CONCATENATE(baseURL!$A$1,baseURL!$B$1,"+Acetyl",baseURL!$C$1,".",C4562,".",L4562,".pkl&amp;seq=",BC4562)</f>
        <v>http://proteomics.broadinstitute.org/millscripts/viewfeed.pl?side=xl&amp;cycle=1&amp;fixedMods=iaaC+Acetyl&amp;file=msdataSM/iPRG2012_nd/cpick_in/iPRG2012_nd.2474.5.3.pkl&amp;seq=SVEPVVVLDGKGHLVGR</v>
      </c>
    </row>
    <row r="4563" spans="1:95" x14ac:dyDescent="0.2">
      <c r="A4563" s="3">
        <v>917</v>
      </c>
      <c r="B4563" s="2" t="s">
        <v>11654</v>
      </c>
      <c r="C4563" s="2" t="s">
        <v>11655</v>
      </c>
      <c r="D4563" s="3">
        <v>12015</v>
      </c>
      <c r="E4563" s="3">
        <v>12002</v>
      </c>
      <c r="F4563" s="3">
        <v>51962</v>
      </c>
      <c r="G4563" s="3">
        <v>14475</v>
      </c>
      <c r="H4563" s="3">
        <v>42.571899999999999</v>
      </c>
      <c r="I4563" s="30">
        <v>769.37388999999996</v>
      </c>
      <c r="J4563" s="30">
        <v>769.37320420000003</v>
      </c>
      <c r="K4563" s="30">
        <v>6.8999999999999997E-4</v>
      </c>
      <c r="L4563" s="3">
        <v>2</v>
      </c>
      <c r="M4563" s="3">
        <v>2</v>
      </c>
      <c r="N4563" s="10">
        <f t="shared" si="497"/>
        <v>1</v>
      </c>
      <c r="O4563" s="35">
        <v>2</v>
      </c>
      <c r="P4563" s="17"/>
      <c r="Q4563" s="40">
        <v>1537.73804</v>
      </c>
      <c r="R4563" s="40">
        <v>769.37266</v>
      </c>
      <c r="S4563" s="18">
        <f t="shared" si="498"/>
        <v>1.5987051060068773</v>
      </c>
      <c r="T4563" s="18">
        <f t="shared" si="499"/>
        <v>0.70732952745649147</v>
      </c>
      <c r="U4563" s="18">
        <f t="shared" si="500"/>
        <v>0.70187053436610691</v>
      </c>
      <c r="V4563" s="30">
        <v>769.3732</v>
      </c>
      <c r="W4563" s="3" t="s">
        <v>47</v>
      </c>
      <c r="X4563" s="3" t="s">
        <v>48</v>
      </c>
      <c r="Y4563" s="3" t="s">
        <v>48</v>
      </c>
      <c r="Z4563" s="3" t="s">
        <v>47</v>
      </c>
      <c r="AA4563" s="3" t="s">
        <v>47</v>
      </c>
      <c r="AB4563" s="12" t="s">
        <v>47</v>
      </c>
      <c r="AC4563" s="3" t="s">
        <v>47</v>
      </c>
      <c r="AD4563" s="3" t="s">
        <v>47</v>
      </c>
      <c r="AE4563" s="3" t="s">
        <v>47</v>
      </c>
      <c r="AF4563" s="3" t="s">
        <v>47</v>
      </c>
      <c r="AG4563" s="3" t="s">
        <v>47</v>
      </c>
      <c r="AH4563" s="3" t="s">
        <v>47</v>
      </c>
      <c r="AI4563" s="3" t="s">
        <v>47</v>
      </c>
      <c r="AJ4563" s="3" t="s">
        <v>47</v>
      </c>
      <c r="AK4563" s="3" t="s">
        <v>48</v>
      </c>
      <c r="AL4563" s="3" t="s">
        <v>47</v>
      </c>
      <c r="AM4563" s="3" t="s">
        <v>47</v>
      </c>
      <c r="AO4563" s="3" t="s">
        <v>47</v>
      </c>
      <c r="AP4563" s="3" t="s">
        <v>47</v>
      </c>
      <c r="AQ4563" s="3" t="s">
        <v>47</v>
      </c>
      <c r="AS4563" s="3" t="s">
        <v>47</v>
      </c>
      <c r="AU4563" s="3">
        <v>0</v>
      </c>
      <c r="AV4563" s="3">
        <v>18</v>
      </c>
      <c r="AW4563" s="3">
        <v>2</v>
      </c>
      <c r="AX4563" s="3">
        <v>17</v>
      </c>
      <c r="AY4563" s="3">
        <v>94.44</v>
      </c>
      <c r="AZ4563" s="6" t="str">
        <f t="shared" si="501"/>
        <v>2474.7</v>
      </c>
      <c r="BB4563" s="12" t="s">
        <v>79</v>
      </c>
      <c r="BC4563" s="12" t="s">
        <v>11656</v>
      </c>
      <c r="BJ4563" s="12">
        <f t="shared" si="502"/>
        <v>0</v>
      </c>
      <c r="BK4563" s="12">
        <f t="shared" si="503"/>
        <v>0</v>
      </c>
      <c r="CO4563" s="3" t="s">
        <v>11657</v>
      </c>
      <c r="CQ4563" s="3" t="str">
        <f>CONCATENATE(baseURL!$A$1,baseURL!$B$1,"+Acetyl",baseURL!$C$1,".",C4563,".",L4563,".pkl&amp;seq=",BC4563)</f>
        <v>http://proteomics.broadinstitute.org/millscripts/viewfeed.pl?side=xl&amp;cycle=1&amp;fixedMods=iaaC+Acetyl&amp;file=msdataSM/iPRG2012_nd/cpick_in/iPRG2012_nd.2474.7.2.pkl&amp;seq=SSNLTEEQLAEFK</v>
      </c>
    </row>
    <row r="4564" spans="1:95" x14ac:dyDescent="0.2">
      <c r="A4564" s="3">
        <v>3565</v>
      </c>
      <c r="B4564" s="2" t="s">
        <v>11658</v>
      </c>
      <c r="C4564" s="2" t="s">
        <v>11659</v>
      </c>
      <c r="D4564" s="3">
        <v>12018</v>
      </c>
      <c r="E4564" s="3">
        <v>12005</v>
      </c>
      <c r="F4564" s="3">
        <v>51979</v>
      </c>
      <c r="G4564" s="3">
        <v>14479</v>
      </c>
      <c r="H4564" s="3">
        <v>42.592399999999998</v>
      </c>
      <c r="I4564" s="30">
        <v>576.28583000000003</v>
      </c>
      <c r="J4564" s="30">
        <v>576.99184300000002</v>
      </c>
      <c r="K4564" s="30">
        <v>-0.70601000000000003</v>
      </c>
      <c r="L4564" s="3">
        <v>0</v>
      </c>
      <c r="M4564" s="3">
        <v>3</v>
      </c>
      <c r="N4564" s="10">
        <f t="shared" si="497"/>
        <v>1</v>
      </c>
      <c r="O4564" s="35">
        <v>3</v>
      </c>
      <c r="P4564" s="17"/>
      <c r="Q4564" s="40">
        <v>1728.96027</v>
      </c>
      <c r="R4564" s="40">
        <v>576.99161000000004</v>
      </c>
      <c r="S4564" s="18">
        <f t="shared" si="498"/>
        <v>-1223.2066944613011</v>
      </c>
      <c r="T4564" s="18">
        <f t="shared" si="499"/>
        <v>0.40381869674008902</v>
      </c>
      <c r="U4564" s="18">
        <f t="shared" si="500"/>
        <v>0.50260696156386298</v>
      </c>
      <c r="V4564" s="30">
        <v>576.99189999999999</v>
      </c>
      <c r="W4564" s="3" t="s">
        <v>47</v>
      </c>
      <c r="X4564" s="3" t="s">
        <v>47</v>
      </c>
      <c r="Y4564" s="3" t="s">
        <v>47</v>
      </c>
      <c r="Z4564" s="3" t="s">
        <v>47</v>
      </c>
      <c r="AA4564" s="3" t="s">
        <v>47</v>
      </c>
      <c r="AB4564" s="12" t="s">
        <v>47</v>
      </c>
      <c r="AC4564" s="3" t="s">
        <v>47</v>
      </c>
      <c r="AD4564" s="3" t="s">
        <v>47</v>
      </c>
      <c r="AE4564" s="3" t="s">
        <v>47</v>
      </c>
      <c r="AF4564" s="3" t="s">
        <v>47</v>
      </c>
      <c r="AH4564" s="3" t="s">
        <v>47</v>
      </c>
      <c r="AI4564" s="3" t="s">
        <v>47</v>
      </c>
      <c r="AK4564" s="3" t="s">
        <v>47</v>
      </c>
      <c r="AL4564" s="3" t="s">
        <v>47</v>
      </c>
      <c r="AM4564" s="3" t="s">
        <v>48</v>
      </c>
      <c r="AN4564" s="3" t="s">
        <v>47</v>
      </c>
      <c r="AU4564" s="3">
        <v>0</v>
      </c>
      <c r="AV4564" s="3">
        <v>15</v>
      </c>
      <c r="AW4564" s="3">
        <v>1</v>
      </c>
      <c r="AX4564" s="3">
        <v>15</v>
      </c>
      <c r="AY4564" s="3">
        <v>100</v>
      </c>
      <c r="AZ4564" s="6" t="str">
        <f t="shared" si="501"/>
        <v>2475.3</v>
      </c>
      <c r="BC4564" s="12" t="s">
        <v>11642</v>
      </c>
      <c r="BJ4564" s="12">
        <f t="shared" si="502"/>
        <v>0</v>
      </c>
      <c r="BK4564" s="12">
        <f t="shared" si="503"/>
        <v>0</v>
      </c>
      <c r="CQ4564" s="3" t="str">
        <f>CONCATENATE(baseURL!$A$1,baseURL!$B$1,baseURL!$C$1,".",C4564,".",L4564,".pkl&amp;seq=",BC4564)</f>
        <v>http://proteomics.broadinstitute.org/millscripts/viewfeed.pl?side=xl&amp;cycle=1&amp;fixedMods=iaaC&amp;file=msdataSM/iPRG2012_nd/cpick_in/iPRG2012_nd.2475.3.0.pkl&amp;seq=LVLNLSVGESGDRLTR</v>
      </c>
    </row>
    <row r="4565" spans="1:95" x14ac:dyDescent="0.2">
      <c r="A4565" s="3">
        <v>5683</v>
      </c>
      <c r="B4565" s="2" t="s">
        <v>11660</v>
      </c>
      <c r="C4565" s="2" t="s">
        <v>11661</v>
      </c>
      <c r="D4565" s="3">
        <v>12019</v>
      </c>
      <c r="E4565" s="3">
        <v>12006</v>
      </c>
      <c r="F4565" s="3">
        <v>51980</v>
      </c>
      <c r="G4565" s="3">
        <v>14480</v>
      </c>
      <c r="H4565" s="3">
        <v>42.596499999999999</v>
      </c>
      <c r="I4565" s="30">
        <v>625.83519999999999</v>
      </c>
      <c r="J4565" s="30">
        <v>625.83411769999998</v>
      </c>
      <c r="K4565" s="30">
        <v>1.08E-3</v>
      </c>
      <c r="L4565" s="3">
        <v>2</v>
      </c>
      <c r="M4565" s="3">
        <v>2</v>
      </c>
      <c r="N4565" s="10">
        <f t="shared" si="497"/>
        <v>1</v>
      </c>
      <c r="O4565" s="35">
        <v>2</v>
      </c>
      <c r="P4565" s="17"/>
      <c r="Q4565" s="40">
        <v>1250.6626900000001</v>
      </c>
      <c r="R4565" s="40">
        <v>625.83498999999995</v>
      </c>
      <c r="S4565" s="18">
        <f t="shared" si="498"/>
        <v>0.33555170834765113</v>
      </c>
      <c r="T4565" s="18">
        <f t="shared" si="499"/>
        <v>-1.3938178815618361</v>
      </c>
      <c r="U4565" s="18">
        <f t="shared" si="500"/>
        <v>-1.2623135691695955</v>
      </c>
      <c r="V4565" s="30">
        <v>625.83420000000001</v>
      </c>
      <c r="W4565" s="3" t="s">
        <v>47</v>
      </c>
      <c r="X4565" s="3" t="s">
        <v>47</v>
      </c>
      <c r="Y4565" s="3" t="s">
        <v>47</v>
      </c>
      <c r="Z4565" s="3" t="s">
        <v>47</v>
      </c>
      <c r="AA4565" s="3" t="s">
        <v>47</v>
      </c>
      <c r="AB4565" s="12" t="s">
        <v>47</v>
      </c>
      <c r="AC4565" s="3" t="s">
        <v>47</v>
      </c>
      <c r="AD4565" s="3" t="s">
        <v>47</v>
      </c>
      <c r="AE4565" s="3" t="s">
        <v>47</v>
      </c>
      <c r="AF4565" s="3" t="s">
        <v>47</v>
      </c>
      <c r="AG4565" s="3" t="s">
        <v>47</v>
      </c>
      <c r="AI4565" s="3" t="s">
        <v>47</v>
      </c>
      <c r="AJ4565" s="3" t="s">
        <v>47</v>
      </c>
      <c r="AK4565" s="3" t="s">
        <v>47</v>
      </c>
      <c r="AL4565" s="3" t="s">
        <v>48</v>
      </c>
      <c r="AM4565" s="3" t="s">
        <v>47</v>
      </c>
      <c r="AN4565" s="3" t="s">
        <v>47</v>
      </c>
      <c r="AU4565" s="3">
        <v>0</v>
      </c>
      <c r="AV4565" s="3">
        <v>16</v>
      </c>
      <c r="AW4565" s="3">
        <v>1</v>
      </c>
      <c r="AX4565" s="3">
        <v>16</v>
      </c>
      <c r="AY4565" s="3">
        <v>100</v>
      </c>
      <c r="AZ4565" s="6" t="str">
        <f t="shared" si="501"/>
        <v>2475.4</v>
      </c>
      <c r="BC4565" s="12" t="s">
        <v>11662</v>
      </c>
      <c r="BJ4565" s="12">
        <f t="shared" si="502"/>
        <v>0</v>
      </c>
      <c r="BK4565" s="12">
        <f t="shared" si="503"/>
        <v>0</v>
      </c>
      <c r="CQ4565" s="3" t="str">
        <f>CONCATENATE(baseURL!$A$1,baseURL!$B$1,baseURL!$C$1,".",C4565,".",L4565,".pkl&amp;seq=",BC4565)</f>
        <v>http://proteomics.broadinstitute.org/millscripts/viewfeed.pl?side=xl&amp;cycle=1&amp;fixedMods=iaaC&amp;file=msdataSM/iPRG2012_nd/cpick_in/iPRG2012_nd.2475.4.2.pkl&amp;seq=LEFLETELTR</v>
      </c>
    </row>
    <row r="4566" spans="1:95" x14ac:dyDescent="0.2">
      <c r="A4566" s="3">
        <v>3885</v>
      </c>
      <c r="B4566" s="2" t="s">
        <v>11663</v>
      </c>
      <c r="C4566" s="2" t="s">
        <v>11664</v>
      </c>
      <c r="D4566" s="3">
        <v>12022</v>
      </c>
      <c r="E4566" s="3">
        <v>12009</v>
      </c>
      <c r="F4566" s="3">
        <v>52000</v>
      </c>
      <c r="G4566" s="3">
        <v>14484</v>
      </c>
      <c r="H4566" s="3">
        <v>42.609699999999997</v>
      </c>
      <c r="I4566" s="30">
        <v>519.62377000000004</v>
      </c>
      <c r="J4566" s="30">
        <v>519.62296260000005</v>
      </c>
      <c r="K4566" s="30">
        <v>8.0999999999999996E-4</v>
      </c>
      <c r="L4566" s="3">
        <v>3</v>
      </c>
      <c r="M4566" s="3">
        <v>3</v>
      </c>
      <c r="N4566" s="10">
        <f t="shared" si="497"/>
        <v>1</v>
      </c>
      <c r="O4566" s="35">
        <v>3</v>
      </c>
      <c r="P4566" s="17"/>
      <c r="Q4566" s="40">
        <v>1556.85301</v>
      </c>
      <c r="R4566" s="40">
        <v>519.62252000000001</v>
      </c>
      <c r="S4566" s="18">
        <f t="shared" si="498"/>
        <v>2.4055924289564756</v>
      </c>
      <c r="T4566" s="18">
        <f t="shared" si="499"/>
        <v>0.85177216730742955</v>
      </c>
      <c r="U4566" s="18">
        <f t="shared" si="500"/>
        <v>0.73130009829074949</v>
      </c>
      <c r="V4566" s="30">
        <v>519.62289999999996</v>
      </c>
      <c r="W4566" s="3" t="s">
        <v>47</v>
      </c>
      <c r="X4566" s="3" t="s">
        <v>47</v>
      </c>
      <c r="Y4566" s="3" t="s">
        <v>47</v>
      </c>
      <c r="Z4566" s="3" t="s">
        <v>47</v>
      </c>
      <c r="AA4566" s="3" t="s">
        <v>47</v>
      </c>
      <c r="AB4566" s="12" t="s">
        <v>47</v>
      </c>
      <c r="AC4566" s="3" t="s">
        <v>47</v>
      </c>
      <c r="AD4566" s="3" t="s">
        <v>47</v>
      </c>
      <c r="AE4566" s="3" t="s">
        <v>47</v>
      </c>
      <c r="AF4566" s="3" t="s">
        <v>48</v>
      </c>
      <c r="AG4566" s="3" t="s">
        <v>47</v>
      </c>
      <c r="AH4566" s="3" t="s">
        <v>47</v>
      </c>
      <c r="AJ4566" s="3" t="s">
        <v>47</v>
      </c>
      <c r="AL4566" s="3" t="s">
        <v>52</v>
      </c>
      <c r="AU4566" s="3">
        <v>0</v>
      </c>
      <c r="AV4566" s="3">
        <v>12</v>
      </c>
      <c r="AW4566" s="3">
        <v>1</v>
      </c>
      <c r="AX4566" s="3">
        <v>12</v>
      </c>
      <c r="AY4566" s="3">
        <v>100</v>
      </c>
      <c r="AZ4566" s="6" t="str">
        <f t="shared" si="501"/>
        <v>2476.3</v>
      </c>
      <c r="BC4566" s="12" t="s">
        <v>11565</v>
      </c>
      <c r="BJ4566" s="12">
        <f t="shared" si="502"/>
        <v>0</v>
      </c>
      <c r="BK4566" s="12">
        <f t="shared" si="503"/>
        <v>0</v>
      </c>
      <c r="CQ4566" s="3" t="str">
        <f>CONCATENATE(baseURL!$A$1,baseURL!$B$1,baseURL!$C$1,".",C4566,".",L4566,".pkl&amp;seq=",BC4566)</f>
        <v>http://proteomics.broadinstitute.org/millscripts/viewfeed.pl?side=xl&amp;cycle=1&amp;fixedMods=iaaC&amp;file=msdataSM/iPRG2012_nd/cpick_in/iPRG2012_nd.2476.3.3.pkl&amp;seq=STLEPVEQVLKDAK</v>
      </c>
    </row>
    <row r="4567" spans="1:95" x14ac:dyDescent="0.2">
      <c r="A4567" s="3">
        <v>3034</v>
      </c>
      <c r="B4567" s="2" t="s">
        <v>11665</v>
      </c>
      <c r="C4567" s="2" t="s">
        <v>11658</v>
      </c>
      <c r="D4567" s="3">
        <v>12023</v>
      </c>
      <c r="E4567" s="3">
        <v>12010</v>
      </c>
      <c r="F4567" s="3">
        <v>52001</v>
      </c>
      <c r="G4567" s="3">
        <v>14485</v>
      </c>
      <c r="H4567" s="3">
        <v>42.6113</v>
      </c>
      <c r="I4567" s="30">
        <v>637.30775000000006</v>
      </c>
      <c r="J4567" s="30">
        <v>637.64826440000002</v>
      </c>
      <c r="K4567" s="30">
        <v>-0.34050999999999998</v>
      </c>
      <c r="L4567" s="3">
        <v>0</v>
      </c>
      <c r="M4567" s="3">
        <v>3</v>
      </c>
      <c r="N4567" s="10">
        <f t="shared" si="497"/>
        <v>1</v>
      </c>
      <c r="O4567" s="35">
        <v>3</v>
      </c>
      <c r="P4567" s="17"/>
      <c r="Q4567" s="40">
        <v>1910.9316799999999</v>
      </c>
      <c r="R4567" s="40">
        <v>637.64873999999998</v>
      </c>
      <c r="S4567" s="18">
        <f t="shared" si="498"/>
        <v>-534.76150521354396</v>
      </c>
      <c r="T4567" s="18">
        <f t="shared" si="499"/>
        <v>-0.74586519211004976</v>
      </c>
      <c r="U4567" s="18">
        <f t="shared" si="500"/>
        <v>-0.8468612358598453</v>
      </c>
      <c r="V4567" s="30">
        <v>637.64819999999997</v>
      </c>
      <c r="W4567" s="3" t="s">
        <v>47</v>
      </c>
      <c r="X4567" s="3" t="s">
        <v>47</v>
      </c>
      <c r="Y4567" s="3" t="s">
        <v>47</v>
      </c>
      <c r="Z4567" s="3" t="s">
        <v>47</v>
      </c>
      <c r="AA4567" s="3" t="s">
        <v>48</v>
      </c>
      <c r="AB4567" s="12" t="s">
        <v>47</v>
      </c>
      <c r="AC4567" s="3" t="s">
        <v>47</v>
      </c>
      <c r="AD4567" s="3" t="s">
        <v>48</v>
      </c>
      <c r="AE4567" s="3" t="s">
        <v>47</v>
      </c>
      <c r="AF4567" s="3" t="s">
        <v>47</v>
      </c>
      <c r="AH4567" s="3" t="s">
        <v>47</v>
      </c>
      <c r="AI4567" s="3" t="s">
        <v>47</v>
      </c>
      <c r="AK4567" s="3" t="s">
        <v>47</v>
      </c>
      <c r="AL4567" s="3" t="s">
        <v>48</v>
      </c>
      <c r="AM4567" s="3" t="s">
        <v>47</v>
      </c>
      <c r="AO4567" s="3" t="s">
        <v>47</v>
      </c>
      <c r="AP4567" s="3" t="s">
        <v>48</v>
      </c>
      <c r="AU4567" s="3">
        <v>0</v>
      </c>
      <c r="AV4567" s="3">
        <v>13</v>
      </c>
      <c r="AW4567" s="3">
        <v>1</v>
      </c>
      <c r="AX4567" s="3">
        <v>13</v>
      </c>
      <c r="AY4567" s="3">
        <v>100</v>
      </c>
      <c r="AZ4567" s="6" t="str">
        <f t="shared" si="501"/>
        <v>2476.4</v>
      </c>
      <c r="BC4567" s="12" t="s">
        <v>11557</v>
      </c>
      <c r="BJ4567" s="12">
        <f t="shared" si="502"/>
        <v>1</v>
      </c>
      <c r="BK4567" s="12">
        <f t="shared" si="503"/>
        <v>0</v>
      </c>
      <c r="CQ4567" s="3" t="str">
        <f>CONCATENATE(baseURL!$A$1,baseURL!$B$1,baseURL!$C$1,".",C4567,".",L4567,".pkl&amp;seq=",BC4567)</f>
        <v>http://proteomics.broadinstitute.org/millscripts/viewfeed.pl?side=xl&amp;cycle=1&amp;fixedMods=iaaC&amp;file=msdataSM/iPRG2012_nd/cpick_in/iPRG2012_nd.2476.4.0.pkl&amp;seq=RPCFSALEVDETYVPK</v>
      </c>
    </row>
    <row r="4568" spans="1:95" x14ac:dyDescent="0.2">
      <c r="A4568" s="3">
        <v>7214</v>
      </c>
      <c r="B4568" s="2" t="s">
        <v>11666</v>
      </c>
      <c r="C4568" s="2" t="s">
        <v>11667</v>
      </c>
      <c r="D4568" s="3">
        <v>12025</v>
      </c>
      <c r="E4568" s="3">
        <v>12012</v>
      </c>
      <c r="F4568" s="3">
        <v>52003</v>
      </c>
      <c r="G4568" s="3">
        <v>14487</v>
      </c>
      <c r="H4568" s="3">
        <v>42.616300000000003</v>
      </c>
      <c r="I4568" s="30">
        <v>723.95200999999997</v>
      </c>
      <c r="J4568" s="30">
        <v>723.95249449999994</v>
      </c>
      <c r="K4568" s="30">
        <v>-4.8000000000000001E-4</v>
      </c>
      <c r="L4568" s="3">
        <v>5</v>
      </c>
      <c r="M4568" s="3">
        <v>5</v>
      </c>
      <c r="N4568" s="10">
        <f t="shared" si="497"/>
        <v>1</v>
      </c>
      <c r="O4568" s="35">
        <v>5</v>
      </c>
      <c r="P4568" s="17"/>
      <c r="Q4568" s="40">
        <v>3615.7318799999998</v>
      </c>
      <c r="R4568" s="40">
        <v>723.95219999999995</v>
      </c>
      <c r="S4568" s="18">
        <f t="shared" si="498"/>
        <v>-0.26244826657760484</v>
      </c>
      <c r="T4568" s="18">
        <f t="shared" si="499"/>
        <v>0.40679481324239841</v>
      </c>
      <c r="U4568" s="18">
        <f t="shared" si="500"/>
        <v>0.27626133336356012</v>
      </c>
      <c r="V4568" s="30">
        <v>723.95240000000001</v>
      </c>
      <c r="X4568" s="3" t="s">
        <v>47</v>
      </c>
      <c r="Y4568" s="3" t="s">
        <v>47</v>
      </c>
      <c r="AA4568" s="3" t="s">
        <v>47</v>
      </c>
      <c r="AB4568" s="12" t="s">
        <v>47</v>
      </c>
      <c r="AC4568" s="3" t="s">
        <v>47</v>
      </c>
      <c r="AF4568" s="3" t="s">
        <v>48</v>
      </c>
      <c r="AG4568" s="3" t="s">
        <v>48</v>
      </c>
      <c r="AL4568" s="3" t="s">
        <v>52</v>
      </c>
      <c r="AM4568" s="3" t="s">
        <v>47</v>
      </c>
      <c r="AO4568" s="3" t="s">
        <v>48</v>
      </c>
      <c r="AU4568" s="3">
        <v>0</v>
      </c>
      <c r="AV4568" s="3">
        <v>6</v>
      </c>
      <c r="AW4568" s="3">
        <v>1</v>
      </c>
      <c r="AX4568" s="3">
        <v>6</v>
      </c>
      <c r="AY4568" s="3">
        <v>100</v>
      </c>
      <c r="AZ4568" s="6" t="str">
        <f t="shared" si="501"/>
        <v>2476.6</v>
      </c>
      <c r="BC4568" s="12" t="s">
        <v>11668</v>
      </c>
      <c r="BJ4568" s="12">
        <f t="shared" si="502"/>
        <v>2</v>
      </c>
      <c r="BK4568" s="12">
        <f t="shared" si="503"/>
        <v>0</v>
      </c>
      <c r="CQ4568" s="3" t="str">
        <f>CONCATENATE(baseURL!$A$1,baseURL!$B$1,baseURL!$C$1,".",C4568,".",L4568,".pkl&amp;seq=",BC4568)</f>
        <v>http://proteomics.broadinstitute.org/millscripts/viewfeed.pl?side=xl&amp;cycle=1&amp;fixedMods=iaaC&amp;file=msdataSM/iPRG2012_nd/cpick_in/iPRG2012_nd.2476.6.5.pkl&amp;seq=ALLDCGFEHPSEVQQHTLPQSLHGTDVLCQAK</v>
      </c>
    </row>
    <row r="4569" spans="1:95" x14ac:dyDescent="0.2">
      <c r="A4569" s="3">
        <v>2933</v>
      </c>
      <c r="B4569" s="2" t="s">
        <v>11669</v>
      </c>
      <c r="C4569" s="2" t="s">
        <v>11670</v>
      </c>
      <c r="D4569" s="3">
        <v>12030</v>
      </c>
      <c r="E4569" s="3">
        <v>12017</v>
      </c>
      <c r="F4569" s="3">
        <v>52021</v>
      </c>
      <c r="G4569" s="3">
        <v>14493</v>
      </c>
      <c r="H4569" s="3">
        <v>42.634399999999999</v>
      </c>
      <c r="I4569" s="30">
        <v>423.21501000000001</v>
      </c>
      <c r="J4569" s="30">
        <v>423.21501080000002</v>
      </c>
      <c r="K4569" s="30">
        <v>0</v>
      </c>
      <c r="L4569" s="3">
        <v>2</v>
      </c>
      <c r="M4569" s="3">
        <v>0</v>
      </c>
      <c r="N4569" s="10">
        <f t="shared" si="497"/>
        <v>1</v>
      </c>
      <c r="O4569" s="35">
        <v>2</v>
      </c>
      <c r="P4569" s="17"/>
      <c r="Q4569" s="40">
        <v>845.41922</v>
      </c>
      <c r="R4569" s="40">
        <v>423.21325000000002</v>
      </c>
      <c r="S4569" s="18">
        <f t="shared" si="498"/>
        <v>4.1586599663177219</v>
      </c>
      <c r="T4569" s="18">
        <f t="shared" si="499"/>
        <v>4.1605502663245133</v>
      </c>
      <c r="U4569" s="18">
        <f t="shared" si="500"/>
        <v>4.1350312164343102</v>
      </c>
      <c r="V4569" s="30">
        <v>423.21499999999997</v>
      </c>
      <c r="X4569" s="3" t="s">
        <v>47</v>
      </c>
      <c r="Z4569" s="3" t="s">
        <v>47</v>
      </c>
      <c r="AA4569" s="3" t="s">
        <v>47</v>
      </c>
      <c r="AB4569" s="12" t="s">
        <v>47</v>
      </c>
      <c r="AC4569" s="3" t="s">
        <v>52</v>
      </c>
      <c r="AG4569" s="3" t="s">
        <v>47</v>
      </c>
      <c r="AH4569" s="3" t="s">
        <v>48</v>
      </c>
      <c r="AI4569" s="3" t="s">
        <v>48</v>
      </c>
      <c r="AL4569" s="3" t="s">
        <v>48</v>
      </c>
      <c r="AU4569" s="3">
        <v>0</v>
      </c>
      <c r="AV4569" s="3">
        <v>5</v>
      </c>
      <c r="AW4569" s="3">
        <v>1</v>
      </c>
      <c r="AX4569" s="3">
        <v>5</v>
      </c>
      <c r="AY4569" s="3">
        <v>100</v>
      </c>
      <c r="AZ4569" s="6" t="str">
        <f t="shared" si="501"/>
        <v>2477.3</v>
      </c>
      <c r="BC4569" s="12" t="s">
        <v>11671</v>
      </c>
      <c r="BJ4569" s="12">
        <f t="shared" si="502"/>
        <v>0</v>
      </c>
      <c r="BK4569" s="12">
        <f t="shared" si="503"/>
        <v>0</v>
      </c>
      <c r="CQ4569" s="3" t="str">
        <f>CONCATENATE(baseURL!$A$1,baseURL!$B$1,baseURL!$C$1,".",C4569,".",L4569,".pkl&amp;seq=",BC4569)</f>
        <v>http://proteomics.broadinstitute.org/millscripts/viewfeed.pl?side=xl&amp;cycle=1&amp;fixedMods=iaaC&amp;file=msdataSM/iPRG2012_nd/cpick_in/iPRG2012_nd.2477.3.2.pkl&amp;seq=FAFDFAK</v>
      </c>
    </row>
    <row r="4570" spans="1:95" x14ac:dyDescent="0.2">
      <c r="A4570" s="3">
        <v>3728</v>
      </c>
      <c r="B4570" s="2" t="s">
        <v>11672</v>
      </c>
      <c r="C4570" s="2" t="s">
        <v>11673</v>
      </c>
      <c r="D4570" s="3">
        <v>12033</v>
      </c>
      <c r="E4570" s="3">
        <v>12020</v>
      </c>
      <c r="F4570" s="3">
        <v>52024</v>
      </c>
      <c r="G4570" s="3">
        <v>14496</v>
      </c>
      <c r="H4570" s="3">
        <v>42.641100000000002</v>
      </c>
      <c r="I4570" s="30">
        <v>625.33217999999999</v>
      </c>
      <c r="J4570" s="30">
        <v>625.83385750000002</v>
      </c>
      <c r="K4570" s="30">
        <v>-0.50168000000000001</v>
      </c>
      <c r="L4570" s="3">
        <v>3</v>
      </c>
      <c r="M4570" s="3">
        <v>2</v>
      </c>
      <c r="N4570" s="10">
        <f t="shared" si="497"/>
        <v>-1</v>
      </c>
      <c r="O4570" s="35">
        <v>2</v>
      </c>
      <c r="P4570" s="17"/>
      <c r="Q4570" s="40">
        <v>1250.6626900000001</v>
      </c>
      <c r="R4570" s="40">
        <v>625.83498999999995</v>
      </c>
      <c r="S4570" s="18">
        <f t="shared" si="498"/>
        <v>-803.42264020737173</v>
      </c>
      <c r="T4570" s="18">
        <f t="shared" si="499"/>
        <v>-1.8095824267128944</v>
      </c>
      <c r="U4570" s="18">
        <f t="shared" si="500"/>
        <v>-2.0612462079282188</v>
      </c>
      <c r="V4570" s="30">
        <v>625.83370000000002</v>
      </c>
      <c r="W4570" s="3" t="s">
        <v>47</v>
      </c>
      <c r="X4570" s="3" t="s">
        <v>47</v>
      </c>
      <c r="Y4570" s="3" t="s">
        <v>47</v>
      </c>
      <c r="Z4570" s="3" t="s">
        <v>47</v>
      </c>
      <c r="AA4570" s="3" t="s">
        <v>47</v>
      </c>
      <c r="AB4570" s="12" t="s">
        <v>47</v>
      </c>
      <c r="AC4570" s="3" t="s">
        <v>47</v>
      </c>
      <c r="AD4570" s="3" t="s">
        <v>52</v>
      </c>
      <c r="AE4570" s="3" t="s">
        <v>47</v>
      </c>
      <c r="AF4570" s="3" t="s">
        <v>47</v>
      </c>
      <c r="AI4570" s="3" t="s">
        <v>48</v>
      </c>
      <c r="AK4570" s="3" t="s">
        <v>47</v>
      </c>
      <c r="AU4570" s="3">
        <v>0</v>
      </c>
      <c r="AV4570" s="3">
        <v>10</v>
      </c>
      <c r="AW4570" s="3">
        <v>1</v>
      </c>
      <c r="AX4570" s="3">
        <v>10</v>
      </c>
      <c r="AY4570" s="3">
        <v>100</v>
      </c>
      <c r="AZ4570" s="6" t="str">
        <f t="shared" si="501"/>
        <v>2477.6</v>
      </c>
      <c r="BC4570" s="12" t="s">
        <v>11662</v>
      </c>
      <c r="BJ4570" s="12">
        <f t="shared" si="502"/>
        <v>0</v>
      </c>
      <c r="BK4570" s="12">
        <f t="shared" si="503"/>
        <v>0</v>
      </c>
      <c r="CQ4570" s="3" t="str">
        <f>CONCATENATE(baseURL!$A$1,baseURL!$B$1,baseURL!$C$1,".",C4570,".",L4570,".pkl&amp;seq=",BC4570)</f>
        <v>http://proteomics.broadinstitute.org/millscripts/viewfeed.pl?side=xl&amp;cycle=1&amp;fixedMods=iaaC&amp;file=msdataSM/iPRG2012_nd/cpick_in/iPRG2012_nd.2477.6.3.pkl&amp;seq=LEFLETELTR</v>
      </c>
    </row>
    <row r="4571" spans="1:95" x14ac:dyDescent="0.2">
      <c r="A4571" s="3">
        <v>6018</v>
      </c>
      <c r="B4571" s="2" t="s">
        <v>11674</v>
      </c>
      <c r="C4571" s="2" t="s">
        <v>11675</v>
      </c>
      <c r="D4571" s="3">
        <v>12035</v>
      </c>
      <c r="E4571" s="3">
        <v>12022</v>
      </c>
      <c r="F4571" s="3">
        <v>52026</v>
      </c>
      <c r="G4571" s="3">
        <v>14498</v>
      </c>
      <c r="H4571" s="3">
        <v>42.646000000000001</v>
      </c>
      <c r="I4571" s="30">
        <v>711.35127999999997</v>
      </c>
      <c r="J4571" s="30">
        <v>712.03778139999997</v>
      </c>
      <c r="K4571" s="30">
        <v>-0.6865</v>
      </c>
      <c r="L4571" s="3">
        <v>0</v>
      </c>
      <c r="M4571" s="3">
        <v>3</v>
      </c>
      <c r="N4571" s="10">
        <f t="shared" si="497"/>
        <v>1</v>
      </c>
      <c r="O4571" s="35">
        <v>3</v>
      </c>
      <c r="P4571" s="17"/>
      <c r="Q4571" s="40">
        <v>2134.0986200000002</v>
      </c>
      <c r="R4571" s="40">
        <v>712.03772000000004</v>
      </c>
      <c r="S4571" s="18">
        <f t="shared" si="498"/>
        <v>-964.05005060695578</v>
      </c>
      <c r="T4571" s="18">
        <f t="shared" si="499"/>
        <v>8.6231386640484964E-2</v>
      </c>
      <c r="U4571" s="18">
        <f t="shared" si="500"/>
        <v>0.25279559627865084</v>
      </c>
      <c r="V4571" s="30">
        <v>712.03790000000004</v>
      </c>
      <c r="W4571" s="3" t="s">
        <v>47</v>
      </c>
      <c r="X4571" s="3" t="s">
        <v>47</v>
      </c>
      <c r="Y4571" s="3" t="s">
        <v>47</v>
      </c>
      <c r="Z4571" s="3" t="s">
        <v>47</v>
      </c>
      <c r="AA4571" s="3" t="s">
        <v>47</v>
      </c>
      <c r="AB4571" s="12" t="s">
        <v>47</v>
      </c>
      <c r="AC4571" s="3" t="s">
        <v>47</v>
      </c>
      <c r="AD4571" s="3" t="s">
        <v>47</v>
      </c>
      <c r="AE4571" s="3" t="s">
        <v>47</v>
      </c>
      <c r="AF4571" s="3" t="s">
        <v>47</v>
      </c>
      <c r="AG4571" s="3" t="s">
        <v>52</v>
      </c>
      <c r="AH4571" s="3" t="s">
        <v>47</v>
      </c>
      <c r="AI4571" s="3" t="s">
        <v>47</v>
      </c>
      <c r="AK4571" s="3" t="s">
        <v>52</v>
      </c>
      <c r="AL4571" s="3" t="s">
        <v>52</v>
      </c>
      <c r="AP4571" s="3" t="s">
        <v>52</v>
      </c>
      <c r="AU4571" s="3">
        <v>0</v>
      </c>
      <c r="AV4571" s="3">
        <v>12</v>
      </c>
      <c r="AW4571" s="3">
        <v>1</v>
      </c>
      <c r="AX4571" s="3">
        <v>12</v>
      </c>
      <c r="AY4571" s="3">
        <v>100</v>
      </c>
      <c r="AZ4571" s="6" t="str">
        <f t="shared" si="501"/>
        <v>2477.8</v>
      </c>
      <c r="BC4571" s="12" t="s">
        <v>11676</v>
      </c>
      <c r="BJ4571" s="12">
        <f t="shared" si="502"/>
        <v>0</v>
      </c>
      <c r="BK4571" s="12">
        <f t="shared" si="503"/>
        <v>0</v>
      </c>
      <c r="CQ4571" s="3" t="str">
        <f>CONCATENATE(baseURL!$A$1,baseURL!$B$1,baseURL!$C$1,".",C4571,".",L4571,".pkl&amp;seq=",BC4571)</f>
        <v>http://proteomics.broadinstitute.org/millscripts/viewfeed.pl?side=xl&amp;cycle=1&amp;fixedMods=iaaC&amp;file=msdataSM/iPRG2012_nd/cpick_in/iPRG2012_nd.2477.8.0.pkl&amp;seq=SSNLTLSNAVGRLSSEELEK</v>
      </c>
    </row>
    <row r="4572" spans="1:95" x14ac:dyDescent="0.2">
      <c r="A4572" s="3">
        <v>431</v>
      </c>
      <c r="B4572" s="2" t="s">
        <v>11677</v>
      </c>
      <c r="C4572" s="2" t="s">
        <v>11678</v>
      </c>
      <c r="D4572" s="3">
        <v>12038</v>
      </c>
      <c r="E4572" s="3">
        <v>12025</v>
      </c>
      <c r="F4572" s="3">
        <v>52042</v>
      </c>
      <c r="G4572" s="3">
        <v>14502</v>
      </c>
      <c r="H4572" s="3">
        <v>42.664299999999997</v>
      </c>
      <c r="I4572" s="30">
        <v>654.34828000000005</v>
      </c>
      <c r="J4572" s="30">
        <v>654.67923719999999</v>
      </c>
      <c r="K4572" s="30">
        <v>-0.33095999999999998</v>
      </c>
      <c r="L4572" s="3">
        <v>3</v>
      </c>
      <c r="M4572" s="3">
        <v>3</v>
      </c>
      <c r="N4572" s="10">
        <f t="shared" si="497"/>
        <v>1</v>
      </c>
      <c r="O4572" s="35">
        <v>3</v>
      </c>
      <c r="P4572" s="17"/>
      <c r="Q4572" s="40">
        <v>1961.0160699999999</v>
      </c>
      <c r="R4572" s="40">
        <v>654.34353999999996</v>
      </c>
      <c r="S4572" s="18">
        <f t="shared" si="498"/>
        <v>7.2439012694821674</v>
      </c>
      <c r="T4572" s="18">
        <f t="shared" si="499"/>
        <v>513.02898168755041</v>
      </c>
      <c r="U4572" s="18">
        <f t="shared" si="500"/>
        <v>512.81930589547312</v>
      </c>
      <c r="V4572" s="30">
        <v>654.67909999999995</v>
      </c>
      <c r="W4572" s="3" t="s">
        <v>47</v>
      </c>
      <c r="X4572" s="3" t="s">
        <v>65</v>
      </c>
      <c r="Z4572" s="3" t="s">
        <v>48</v>
      </c>
      <c r="AA4572" s="3" t="s">
        <v>47</v>
      </c>
      <c r="AB4572" s="12" t="s">
        <v>47</v>
      </c>
      <c r="AC4572" s="3" t="s">
        <v>52</v>
      </c>
      <c r="AD4572" s="3" t="s">
        <v>47</v>
      </c>
      <c r="AF4572" s="3" t="s">
        <v>47</v>
      </c>
      <c r="AG4572" s="3" t="s">
        <v>52</v>
      </c>
      <c r="AK4572" s="3" t="s">
        <v>48</v>
      </c>
      <c r="AO4572" s="3" t="s">
        <v>48</v>
      </c>
      <c r="AU4572" s="3">
        <v>1</v>
      </c>
      <c r="AV4572" s="3">
        <v>5</v>
      </c>
      <c r="AW4572" s="3">
        <v>2</v>
      </c>
      <c r="AX4572" s="3">
        <v>4</v>
      </c>
      <c r="AY4572" s="3">
        <v>80</v>
      </c>
      <c r="AZ4572" s="6" t="str">
        <f t="shared" si="501"/>
        <v>2478.3</v>
      </c>
      <c r="BB4572" s="12" t="s">
        <v>79</v>
      </c>
      <c r="BC4572" s="12" t="s">
        <v>11319</v>
      </c>
      <c r="BJ4572" s="12">
        <f t="shared" si="502"/>
        <v>0</v>
      </c>
      <c r="BK4572" s="12">
        <f t="shared" si="503"/>
        <v>0</v>
      </c>
      <c r="BT4572" s="3" t="s">
        <v>11679</v>
      </c>
      <c r="BW4572" s="3" t="s">
        <v>11680</v>
      </c>
      <c r="CQ4572" s="3" t="str">
        <f>CONCATENATE(baseURL!$A$1,baseURL!$B$1,"+Acetyl",baseURL!$C$1,".",C4572,".",L4572,".pkl&amp;seq=",BC4572)</f>
        <v>http://proteomics.broadinstitute.org/millscripts/viewfeed.pl?side=xl&amp;cycle=1&amp;fixedMods=iaaC+Acetyl&amp;file=msdataSM/iPRG2012_nd/cpick_in/iPRG2012_nd.2478.3.3.pkl&amp;seq=MENDKGQLVELYVPRK</v>
      </c>
    </row>
    <row r="4573" spans="1:95" x14ac:dyDescent="0.2">
      <c r="A4573" s="3">
        <v>4769</v>
      </c>
      <c r="B4573" s="2" t="s">
        <v>11681</v>
      </c>
      <c r="C4573" s="2" t="s">
        <v>11682</v>
      </c>
      <c r="D4573" s="3">
        <v>12040</v>
      </c>
      <c r="E4573" s="3">
        <v>12027</v>
      </c>
      <c r="F4573" s="3">
        <v>52044</v>
      </c>
      <c r="G4573" s="3">
        <v>14504</v>
      </c>
      <c r="H4573" s="3">
        <v>42.670900000000003</v>
      </c>
      <c r="I4573" s="30">
        <v>791.44645000000003</v>
      </c>
      <c r="J4573" s="30">
        <v>791.44535970000004</v>
      </c>
      <c r="K4573" s="30">
        <v>1.09E-3</v>
      </c>
      <c r="L4573" s="3">
        <v>2</v>
      </c>
      <c r="M4573" s="3">
        <v>2</v>
      </c>
      <c r="N4573" s="10">
        <f t="shared" si="497"/>
        <v>1</v>
      </c>
      <c r="O4573" s="35">
        <v>2</v>
      </c>
      <c r="P4573" s="17"/>
      <c r="Q4573" s="40">
        <v>1581.88465</v>
      </c>
      <c r="R4573" s="40">
        <v>791.44596000000001</v>
      </c>
      <c r="S4573" s="18">
        <f t="shared" si="498"/>
        <v>0.61911997126553542</v>
      </c>
      <c r="T4573" s="18">
        <f t="shared" si="499"/>
        <v>-0.75848514025352498</v>
      </c>
      <c r="U4573" s="18">
        <f t="shared" si="500"/>
        <v>-0.9602677105255053</v>
      </c>
      <c r="V4573" s="30">
        <v>791.4452</v>
      </c>
      <c r="W4573" s="3" t="s">
        <v>47</v>
      </c>
      <c r="X4573" s="3" t="s">
        <v>47</v>
      </c>
      <c r="Y4573" s="3" t="s">
        <v>47</v>
      </c>
      <c r="Z4573" s="3" t="s">
        <v>47</v>
      </c>
      <c r="AA4573" s="3" t="s">
        <v>48</v>
      </c>
      <c r="AB4573" s="12" t="s">
        <v>47</v>
      </c>
      <c r="AC4573" s="3" t="s">
        <v>47</v>
      </c>
      <c r="AD4573" s="3" t="s">
        <v>47</v>
      </c>
      <c r="AE4573" s="3" t="s">
        <v>47</v>
      </c>
      <c r="AF4573" s="3" t="s">
        <v>47</v>
      </c>
      <c r="AG4573" s="3" t="s">
        <v>47</v>
      </c>
      <c r="AH4573" s="3" t="s">
        <v>47</v>
      </c>
      <c r="AI4573" s="3" t="s">
        <v>47</v>
      </c>
      <c r="AJ4573" s="3" t="s">
        <v>47</v>
      </c>
      <c r="AK4573" s="3" t="s">
        <v>47</v>
      </c>
      <c r="AL4573" s="3" t="s">
        <v>48</v>
      </c>
      <c r="AM4573" s="3" t="s">
        <v>47</v>
      </c>
      <c r="AN4573" s="3" t="s">
        <v>47</v>
      </c>
      <c r="AU4573" s="3">
        <v>0</v>
      </c>
      <c r="AV4573" s="3">
        <v>16</v>
      </c>
      <c r="AW4573" s="3">
        <v>1</v>
      </c>
      <c r="AX4573" s="3">
        <v>16</v>
      </c>
      <c r="AY4573" s="3">
        <v>100</v>
      </c>
      <c r="AZ4573" s="6" t="str">
        <f t="shared" si="501"/>
        <v>2478.5</v>
      </c>
      <c r="BC4573" s="12" t="s">
        <v>11587</v>
      </c>
      <c r="BJ4573" s="12">
        <f t="shared" si="502"/>
        <v>0</v>
      </c>
      <c r="BK4573" s="12">
        <f t="shared" si="503"/>
        <v>0</v>
      </c>
      <c r="CQ4573" s="3" t="str">
        <f>CONCATENATE(baseURL!$A$1,baseURL!$B$1,baseURL!$C$1,".",C4573,".",L4573,".pkl&amp;seq=",BC4573)</f>
        <v>http://proteomics.broadinstitute.org/millscripts/viewfeed.pl?side=xl&amp;cycle=1&amp;fixedMods=iaaC&amp;file=msdataSM/iPRG2012_nd/cpick_in/iPRG2012_nd.2478.5.2.pkl&amp;seq=AAVEEGLLPGGGTALVK</v>
      </c>
    </row>
    <row r="4574" spans="1:95" x14ac:dyDescent="0.2">
      <c r="A4574" s="3">
        <v>7301</v>
      </c>
      <c r="B4574" s="2" t="s">
        <v>11683</v>
      </c>
      <c r="C4574" s="2" t="s">
        <v>11684</v>
      </c>
      <c r="D4574" s="3">
        <v>12041</v>
      </c>
      <c r="E4574" s="3">
        <v>12028</v>
      </c>
      <c r="F4574" s="3">
        <v>52061</v>
      </c>
      <c r="G4574" s="3">
        <v>14506</v>
      </c>
      <c r="H4574" s="3">
        <v>42.680799999999998</v>
      </c>
      <c r="I4574" s="30">
        <v>430.77769999999998</v>
      </c>
      <c r="J4574" s="30">
        <v>430.77682950000002</v>
      </c>
      <c r="K4574" s="30">
        <v>8.7000000000000001E-4</v>
      </c>
      <c r="L4574" s="3">
        <v>4</v>
      </c>
      <c r="M4574" s="3">
        <v>4</v>
      </c>
      <c r="N4574" s="10">
        <f t="shared" si="497"/>
        <v>1</v>
      </c>
      <c r="O4574" s="35">
        <v>4</v>
      </c>
      <c r="P4574" s="17"/>
      <c r="Q4574" s="40">
        <v>1720.0843500000001</v>
      </c>
      <c r="R4574" s="40">
        <v>430.77654999999999</v>
      </c>
      <c r="S4574" s="18">
        <f t="shared" si="498"/>
        <v>2.6695974978107411</v>
      </c>
      <c r="T4574" s="18">
        <f t="shared" si="499"/>
        <v>0.64882826150424111</v>
      </c>
      <c r="U4574" s="18">
        <f t="shared" si="500"/>
        <v>-0.11606945639786793</v>
      </c>
      <c r="V4574" s="30">
        <v>430.7765</v>
      </c>
      <c r="W4574" s="3" t="s">
        <v>47</v>
      </c>
      <c r="X4574" s="3" t="s">
        <v>47</v>
      </c>
      <c r="Y4574" s="3" t="s">
        <v>47</v>
      </c>
      <c r="AA4574" s="3" t="s">
        <v>47</v>
      </c>
      <c r="AB4574" s="12" t="s">
        <v>47</v>
      </c>
      <c r="AC4574" s="3" t="s">
        <v>47</v>
      </c>
      <c r="AD4574" s="3" t="s">
        <v>52</v>
      </c>
      <c r="AF4574" s="3" t="s">
        <v>47</v>
      </c>
      <c r="AG4574" s="3" t="s">
        <v>47</v>
      </c>
      <c r="AI4574" s="3" t="s">
        <v>47</v>
      </c>
      <c r="AK4574" s="3" t="s">
        <v>52</v>
      </c>
      <c r="AL4574" s="3" t="s">
        <v>52</v>
      </c>
      <c r="AU4574" s="3">
        <v>0</v>
      </c>
      <c r="AV4574" s="3">
        <v>9</v>
      </c>
      <c r="AW4574" s="3">
        <v>1</v>
      </c>
      <c r="AX4574" s="3">
        <v>9</v>
      </c>
      <c r="AY4574" s="3">
        <v>100</v>
      </c>
      <c r="AZ4574" s="6" t="str">
        <f t="shared" si="501"/>
        <v>2479.1</v>
      </c>
      <c r="BC4574" s="12" t="s">
        <v>11206</v>
      </c>
      <c r="BJ4574" s="12">
        <f t="shared" si="502"/>
        <v>0</v>
      </c>
      <c r="BK4574" s="12">
        <f t="shared" si="503"/>
        <v>0</v>
      </c>
      <c r="CQ4574" s="3" t="str">
        <f>CONCATENATE(baseURL!$A$1,baseURL!$B$1,baseURL!$C$1,".",C4574,".",L4574,".pkl&amp;seq=",BC4574)</f>
        <v>http://proteomics.broadinstitute.org/millscripts/viewfeed.pl?side=xl&amp;cycle=1&amp;fixedMods=iaaC&amp;file=msdataSM/iPRG2012_nd/cpick_in/iPRG2012_nd.2479.1.4.pkl&amp;seq=KLLQSLPPTLKVNRL</v>
      </c>
    </row>
    <row r="4575" spans="1:95" x14ac:dyDescent="0.2">
      <c r="A4575" s="3">
        <v>7295</v>
      </c>
      <c r="B4575" s="2" t="s">
        <v>11685</v>
      </c>
      <c r="C4575" s="2" t="s">
        <v>11686</v>
      </c>
      <c r="D4575" s="3">
        <v>12042</v>
      </c>
      <c r="E4575" s="3">
        <v>12029</v>
      </c>
      <c r="F4575" s="3">
        <v>52062</v>
      </c>
      <c r="G4575" s="3">
        <v>14507</v>
      </c>
      <c r="H4575" s="3">
        <v>42.682499999999997</v>
      </c>
      <c r="I4575" s="30">
        <v>573.98613</v>
      </c>
      <c r="J4575" s="30">
        <v>574.03318469999999</v>
      </c>
      <c r="K4575" s="30">
        <v>-4.7050000000000002E-2</v>
      </c>
      <c r="L4575" s="3">
        <v>3</v>
      </c>
      <c r="M4575" s="3">
        <v>3</v>
      </c>
      <c r="N4575" s="10">
        <f t="shared" si="497"/>
        <v>1</v>
      </c>
      <c r="O4575" s="35">
        <v>3</v>
      </c>
      <c r="P4575" s="17"/>
      <c r="Q4575" s="40">
        <v>1720.0843500000001</v>
      </c>
      <c r="R4575" s="40">
        <v>574.03296999999998</v>
      </c>
      <c r="S4575" s="18">
        <f t="shared" si="498"/>
        <v>-81.598100541114704</v>
      </c>
      <c r="T4575" s="18">
        <f t="shared" si="499"/>
        <v>0.37402032851005079</v>
      </c>
      <c r="U4575" s="18">
        <f t="shared" si="500"/>
        <v>0.22646782816820099</v>
      </c>
      <c r="V4575" s="30">
        <v>574.03309999999999</v>
      </c>
      <c r="W4575" s="3" t="s">
        <v>47</v>
      </c>
      <c r="X4575" s="3" t="s">
        <v>47</v>
      </c>
      <c r="Y4575" s="3" t="s">
        <v>47</v>
      </c>
      <c r="AA4575" s="3" t="s">
        <v>47</v>
      </c>
      <c r="AB4575" s="12" t="s">
        <v>47</v>
      </c>
      <c r="AC4575" s="3" t="s">
        <v>47</v>
      </c>
      <c r="AF4575" s="3" t="s">
        <v>47</v>
      </c>
      <c r="AH4575" s="3" t="s">
        <v>47</v>
      </c>
      <c r="AI4575" s="3" t="s">
        <v>47</v>
      </c>
      <c r="AU4575" s="3">
        <v>0</v>
      </c>
      <c r="AV4575" s="3">
        <v>9</v>
      </c>
      <c r="AW4575" s="3">
        <v>1</v>
      </c>
      <c r="AX4575" s="3">
        <v>9</v>
      </c>
      <c r="AY4575" s="3">
        <v>100</v>
      </c>
      <c r="AZ4575" s="6" t="str">
        <f t="shared" si="501"/>
        <v>2479.2</v>
      </c>
      <c r="BC4575" s="12" t="s">
        <v>11206</v>
      </c>
      <c r="BJ4575" s="12">
        <f t="shared" si="502"/>
        <v>0</v>
      </c>
      <c r="BK4575" s="12">
        <f t="shared" si="503"/>
        <v>0</v>
      </c>
      <c r="CQ4575" s="3" t="str">
        <f>CONCATENATE(baseURL!$A$1,baseURL!$B$1,baseURL!$C$1,".",C4575,".",L4575,".pkl&amp;seq=",BC4575)</f>
        <v>http://proteomics.broadinstitute.org/millscripts/viewfeed.pl?side=xl&amp;cycle=1&amp;fixedMods=iaaC&amp;file=msdataSM/iPRG2012_nd/cpick_in/iPRG2012_nd.2479.2.3.pkl&amp;seq=KLLQSLPPTLKVNRL</v>
      </c>
    </row>
    <row r="4576" spans="1:95" x14ac:dyDescent="0.2">
      <c r="A4576" s="3">
        <v>4494</v>
      </c>
      <c r="B4576" s="2" t="s">
        <v>11689</v>
      </c>
      <c r="C4576" s="2" t="s">
        <v>11681</v>
      </c>
      <c r="D4576" s="3">
        <v>12046</v>
      </c>
      <c r="E4576" s="3">
        <v>12033</v>
      </c>
      <c r="F4576" s="3">
        <v>52066</v>
      </c>
      <c r="G4576" s="3">
        <v>14511</v>
      </c>
      <c r="H4576" s="3">
        <v>42.690800000000003</v>
      </c>
      <c r="I4576" s="30">
        <v>641.01131999999996</v>
      </c>
      <c r="J4576" s="30">
        <v>641.00969669999995</v>
      </c>
      <c r="K4576" s="30">
        <v>1.6199999999999999E-3</v>
      </c>
      <c r="L4576" s="3">
        <v>0</v>
      </c>
      <c r="M4576" s="3">
        <v>3</v>
      </c>
      <c r="N4576" s="10">
        <f t="shared" si="497"/>
        <v>1</v>
      </c>
      <c r="O4576" s="35">
        <v>3</v>
      </c>
      <c r="P4576" s="17"/>
      <c r="Q4576" s="40">
        <v>1921.0177900000001</v>
      </c>
      <c r="R4576" s="40">
        <v>641.01077999999995</v>
      </c>
      <c r="S4576" s="18">
        <f t="shared" si="498"/>
        <v>0.84241952998180958</v>
      </c>
      <c r="T4576" s="18">
        <f t="shared" si="499"/>
        <v>-1.6899871793182375</v>
      </c>
      <c r="U4576" s="18">
        <f t="shared" si="500"/>
        <v>-1.9968462932113906</v>
      </c>
      <c r="V4576" s="30">
        <v>641.0095</v>
      </c>
      <c r="W4576" s="3" t="s">
        <v>47</v>
      </c>
      <c r="X4576" s="3" t="s">
        <v>47</v>
      </c>
      <c r="Y4576" s="3" t="s">
        <v>47</v>
      </c>
      <c r="Z4576" s="3" t="s">
        <v>47</v>
      </c>
      <c r="AA4576" s="3" t="s">
        <v>47</v>
      </c>
      <c r="AB4576" s="12" t="s">
        <v>47</v>
      </c>
      <c r="AC4576" s="3" t="s">
        <v>47</v>
      </c>
      <c r="AD4576" s="3" t="s">
        <v>47</v>
      </c>
      <c r="AE4576" s="3" t="s">
        <v>47</v>
      </c>
      <c r="AF4576" s="3" t="s">
        <v>47</v>
      </c>
      <c r="AG4576" s="3" t="s">
        <v>47</v>
      </c>
      <c r="AH4576" s="3" t="s">
        <v>47</v>
      </c>
      <c r="AI4576" s="3" t="s">
        <v>47</v>
      </c>
      <c r="AK4576" s="3" t="s">
        <v>47</v>
      </c>
      <c r="AL4576" s="3" t="s">
        <v>47</v>
      </c>
      <c r="AM4576" s="3" t="s">
        <v>47</v>
      </c>
      <c r="AN4576" s="3" t="s">
        <v>47</v>
      </c>
      <c r="AO4576" s="3" t="s">
        <v>52</v>
      </c>
      <c r="AU4576" s="3">
        <v>0</v>
      </c>
      <c r="AV4576" s="3">
        <v>17</v>
      </c>
      <c r="AW4576" s="3">
        <v>1</v>
      </c>
      <c r="AX4576" s="3">
        <v>17</v>
      </c>
      <c r="AY4576" s="3">
        <v>100</v>
      </c>
      <c r="AZ4576" s="6" t="str">
        <f t="shared" si="501"/>
        <v>2479.6</v>
      </c>
      <c r="BC4576" s="12" t="s">
        <v>11690</v>
      </c>
      <c r="BJ4576" s="12">
        <f t="shared" si="502"/>
        <v>0</v>
      </c>
      <c r="BK4576" s="12">
        <f t="shared" si="503"/>
        <v>0</v>
      </c>
      <c r="CQ4576" s="3" t="str">
        <f>CONCATENATE(baseURL!$A$1,baseURL!$B$1,baseURL!$C$1,".",C4576,".",L4576,".pkl&amp;seq=",BC4576)</f>
        <v>http://proteomics.broadinstitute.org/millscripts/viewfeed.pl?side=xl&amp;cycle=1&amp;fixedMods=iaaC&amp;file=msdataSM/iPRG2012_nd/cpick_in/iPRG2012_nd.2479.6.0.pkl&amp;seq=VEKAVLTVPAYFNDAQR</v>
      </c>
    </row>
    <row r="4577" spans="1:95" x14ac:dyDescent="0.2">
      <c r="A4577" s="3">
        <v>5338</v>
      </c>
      <c r="B4577" s="2" t="s">
        <v>11691</v>
      </c>
      <c r="C4577" s="2" t="s">
        <v>11692</v>
      </c>
      <c r="D4577" s="3">
        <v>12047</v>
      </c>
      <c r="E4577" s="3">
        <v>12034</v>
      </c>
      <c r="F4577" s="3">
        <v>52067</v>
      </c>
      <c r="G4577" s="3">
        <v>14512</v>
      </c>
      <c r="H4577" s="3">
        <v>42.693300000000001</v>
      </c>
      <c r="I4577" s="30">
        <v>712.03709000000003</v>
      </c>
      <c r="J4577" s="30">
        <v>712.03778139999997</v>
      </c>
      <c r="K4577" s="30">
        <v>-6.8999999999999997E-4</v>
      </c>
      <c r="L4577" s="3">
        <v>3</v>
      </c>
      <c r="M4577" s="3">
        <v>3</v>
      </c>
      <c r="N4577" s="10">
        <f t="shared" si="497"/>
        <v>1</v>
      </c>
      <c r="O4577" s="35">
        <v>3</v>
      </c>
      <c r="P4577" s="17"/>
      <c r="Q4577" s="40">
        <v>2134.0986200000002</v>
      </c>
      <c r="R4577" s="40">
        <v>712.03772000000004</v>
      </c>
      <c r="S4577" s="18">
        <f t="shared" si="498"/>
        <v>-0.88478458697527795</v>
      </c>
      <c r="T4577" s="18">
        <f t="shared" si="499"/>
        <v>8.6231386640484964E-2</v>
      </c>
      <c r="U4577" s="18">
        <f t="shared" si="500"/>
        <v>0.25279559627865084</v>
      </c>
      <c r="V4577" s="30">
        <v>712.03790000000004</v>
      </c>
      <c r="W4577" s="3" t="s">
        <v>47</v>
      </c>
      <c r="X4577" s="3" t="s">
        <v>47</v>
      </c>
      <c r="Y4577" s="3" t="s">
        <v>47</v>
      </c>
      <c r="Z4577" s="3" t="s">
        <v>47</v>
      </c>
      <c r="AA4577" s="3" t="s">
        <v>47</v>
      </c>
      <c r="AB4577" s="12" t="s">
        <v>47</v>
      </c>
      <c r="AC4577" s="3" t="s">
        <v>47</v>
      </c>
      <c r="AD4577" s="3" t="s">
        <v>47</v>
      </c>
      <c r="AE4577" s="3" t="s">
        <v>47</v>
      </c>
      <c r="AF4577" s="3" t="s">
        <v>47</v>
      </c>
      <c r="AG4577" s="3" t="s">
        <v>47</v>
      </c>
      <c r="AH4577" s="3" t="s">
        <v>47</v>
      </c>
      <c r="AI4577" s="3" t="s">
        <v>47</v>
      </c>
      <c r="AJ4577" s="3" t="s">
        <v>47</v>
      </c>
      <c r="AK4577" s="3" t="s">
        <v>47</v>
      </c>
      <c r="AL4577" s="3" t="s">
        <v>48</v>
      </c>
      <c r="AM4577" s="3" t="s">
        <v>47</v>
      </c>
      <c r="AN4577" s="3" t="s">
        <v>48</v>
      </c>
      <c r="AU4577" s="3">
        <v>0</v>
      </c>
      <c r="AV4577" s="3">
        <v>16</v>
      </c>
      <c r="AW4577" s="3">
        <v>1</v>
      </c>
      <c r="AX4577" s="3">
        <v>16</v>
      </c>
      <c r="AY4577" s="3">
        <v>100</v>
      </c>
      <c r="AZ4577" s="6" t="str">
        <f t="shared" si="501"/>
        <v>2479.7</v>
      </c>
      <c r="BC4577" s="12" t="s">
        <v>11676</v>
      </c>
      <c r="BJ4577" s="12">
        <f t="shared" si="502"/>
        <v>0</v>
      </c>
      <c r="BK4577" s="12">
        <f t="shared" si="503"/>
        <v>0</v>
      </c>
      <c r="CQ4577" s="3" t="str">
        <f>CONCATENATE(baseURL!$A$1,baseURL!$B$1,baseURL!$C$1,".",C4577,".",L4577,".pkl&amp;seq=",BC4577)</f>
        <v>http://proteomics.broadinstitute.org/millscripts/viewfeed.pl?side=xl&amp;cycle=1&amp;fixedMods=iaaC&amp;file=msdataSM/iPRG2012_nd/cpick_in/iPRG2012_nd.2479.7.3.pkl&amp;seq=SSNLTLSNAVGRLSSEELEK</v>
      </c>
    </row>
    <row r="4578" spans="1:95" x14ac:dyDescent="0.2">
      <c r="A4578" s="3">
        <v>1613</v>
      </c>
      <c r="B4578" s="2" t="s">
        <v>11693</v>
      </c>
      <c r="C4578" s="2" t="s">
        <v>11694</v>
      </c>
      <c r="D4578" s="3">
        <v>12048</v>
      </c>
      <c r="E4578" s="3">
        <v>12035</v>
      </c>
      <c r="F4578" s="3">
        <v>52068</v>
      </c>
      <c r="G4578" s="3">
        <v>14513</v>
      </c>
      <c r="H4578" s="3">
        <v>42.695799999999998</v>
      </c>
      <c r="I4578" s="30">
        <v>834.42947000000004</v>
      </c>
      <c r="J4578" s="30">
        <v>834.42232209999997</v>
      </c>
      <c r="K4578" s="30">
        <v>7.1500000000000001E-3</v>
      </c>
      <c r="L4578" s="3">
        <v>2</v>
      </c>
      <c r="M4578" s="3">
        <v>2</v>
      </c>
      <c r="N4578" s="10">
        <f t="shared" si="497"/>
        <v>1</v>
      </c>
      <c r="O4578" s="35">
        <v>2</v>
      </c>
      <c r="P4578" s="17"/>
      <c r="Q4578" s="40">
        <v>1667.8461600000001</v>
      </c>
      <c r="R4578" s="40">
        <v>834.42672000000005</v>
      </c>
      <c r="S4578" s="18">
        <f t="shared" si="498"/>
        <v>3.2956758623355378</v>
      </c>
      <c r="T4578" s="18">
        <f t="shared" si="499"/>
        <v>-5.2705646819073406</v>
      </c>
      <c r="U4578" s="18">
        <f t="shared" si="500"/>
        <v>-5.2970499315932376</v>
      </c>
      <c r="V4578" s="30">
        <v>834.42229999999995</v>
      </c>
      <c r="X4578" s="3" t="s">
        <v>47</v>
      </c>
      <c r="Y4578" s="3" t="s">
        <v>47</v>
      </c>
      <c r="Z4578" s="3" t="s">
        <v>52</v>
      </c>
      <c r="AA4578" s="3" t="s">
        <v>48</v>
      </c>
      <c r="AB4578" s="12" t="s">
        <v>47</v>
      </c>
      <c r="AC4578" s="3" t="s">
        <v>47</v>
      </c>
      <c r="AD4578" s="3" t="s">
        <v>47</v>
      </c>
      <c r="AF4578" s="3" t="s">
        <v>47</v>
      </c>
      <c r="AG4578" s="3" t="s">
        <v>48</v>
      </c>
      <c r="AH4578" s="3" t="s">
        <v>47</v>
      </c>
      <c r="AI4578" s="3" t="s">
        <v>48</v>
      </c>
      <c r="AK4578" s="3" t="s">
        <v>48</v>
      </c>
      <c r="AL4578" s="3" t="s">
        <v>52</v>
      </c>
      <c r="AO4578" s="3" t="s">
        <v>47</v>
      </c>
      <c r="AP4578" s="3" t="s">
        <v>48</v>
      </c>
      <c r="AU4578" s="3">
        <v>0</v>
      </c>
      <c r="AV4578" s="3">
        <v>8</v>
      </c>
      <c r="AW4578" s="3">
        <v>2</v>
      </c>
      <c r="AX4578" s="3">
        <v>7</v>
      </c>
      <c r="AY4578" s="3">
        <v>87.5</v>
      </c>
      <c r="AZ4578" s="6" t="str">
        <f t="shared" si="501"/>
        <v>2479.8</v>
      </c>
      <c r="BC4578" s="12" t="s">
        <v>11695</v>
      </c>
      <c r="BJ4578" s="12">
        <f t="shared" si="502"/>
        <v>0</v>
      </c>
      <c r="BK4578" s="12">
        <f t="shared" si="503"/>
        <v>0</v>
      </c>
      <c r="BN4578" s="3" t="s">
        <v>277</v>
      </c>
      <c r="BR4578" s="3" t="s">
        <v>277</v>
      </c>
      <c r="BY4578" s="3" t="s">
        <v>11696</v>
      </c>
      <c r="CQ4578" s="3" t="str">
        <f>CONCATENATE(baseURL!$A$1,baseURL!$B$1,baseURL!$C$1,".",C4578,".",L4578,".pkl&amp;seq=",BC4578,"&amp;varMods=Oxidation-M")</f>
        <v>http://proteomics.broadinstitute.org/millscripts/viewfeed.pl?side=xl&amp;cycle=1&amp;fixedMods=iaaC&amp;file=msdataSM/iPRG2012_nd/cpick_in/iPRG2012_nd.2479.8.2.pkl&amp;seq=WAmVVENGLVTYAAK&amp;varMods=Oxidation-M</v>
      </c>
    </row>
    <row r="4579" spans="1:95" x14ac:dyDescent="0.2">
      <c r="A4579" s="3">
        <v>40</v>
      </c>
      <c r="B4579" s="2" t="s">
        <v>11697</v>
      </c>
      <c r="C4579" s="2" t="s">
        <v>11683</v>
      </c>
      <c r="D4579" s="3">
        <v>12050</v>
      </c>
      <c r="E4579" s="3">
        <v>12037</v>
      </c>
      <c r="F4579" s="3">
        <v>52083</v>
      </c>
      <c r="G4579" s="3">
        <v>14516</v>
      </c>
      <c r="H4579" s="3">
        <v>42.709099999999999</v>
      </c>
      <c r="I4579" s="30">
        <v>557.78430000000003</v>
      </c>
      <c r="J4579" s="30">
        <v>557.78113510000003</v>
      </c>
      <c r="K4579" s="30">
        <v>3.16E-3</v>
      </c>
      <c r="L4579" s="3">
        <v>2</v>
      </c>
      <c r="M4579" s="3">
        <v>2</v>
      </c>
      <c r="N4579" s="10">
        <f t="shared" si="497"/>
        <v>1</v>
      </c>
      <c r="O4579" s="35">
        <v>2</v>
      </c>
      <c r="P4579" s="17"/>
      <c r="Q4579" s="40">
        <v>1114.55612</v>
      </c>
      <c r="R4579" s="40">
        <v>557.7817</v>
      </c>
      <c r="S4579" s="18">
        <f t="shared" si="498"/>
        <v>4.6613218039054845</v>
      </c>
      <c r="T4579" s="18">
        <f t="shared" si="499"/>
        <v>-1.0127618026409126</v>
      </c>
      <c r="U4579" s="18">
        <f t="shared" si="500"/>
        <v>-0.89640803918123624</v>
      </c>
      <c r="V4579" s="30">
        <v>557.78120000000001</v>
      </c>
      <c r="W4579" s="3" t="s">
        <v>47</v>
      </c>
      <c r="X4579" s="3" t="s">
        <v>47</v>
      </c>
      <c r="Z4579" s="3" t="s">
        <v>47</v>
      </c>
      <c r="AA4579" s="3" t="s">
        <v>47</v>
      </c>
      <c r="AB4579" s="12" t="s">
        <v>47</v>
      </c>
      <c r="AD4579" s="3" t="s">
        <v>47</v>
      </c>
      <c r="AE4579" s="3" t="s">
        <v>47</v>
      </c>
      <c r="AF4579" s="3" t="s">
        <v>47</v>
      </c>
      <c r="AG4579" s="3" t="s">
        <v>47</v>
      </c>
      <c r="AH4579" s="3" t="s">
        <v>47</v>
      </c>
      <c r="AI4579" s="3" t="s">
        <v>47</v>
      </c>
      <c r="AK4579" s="3" t="s">
        <v>47</v>
      </c>
      <c r="AL4579" s="3" t="s">
        <v>47</v>
      </c>
      <c r="AN4579" s="3" t="s">
        <v>47</v>
      </c>
      <c r="AO4579" s="3" t="s">
        <v>47</v>
      </c>
      <c r="AP4579" s="3" t="s">
        <v>47</v>
      </c>
      <c r="AU4579" s="3">
        <v>0</v>
      </c>
      <c r="AV4579" s="3">
        <v>16</v>
      </c>
      <c r="AW4579" s="3">
        <v>1</v>
      </c>
      <c r="AX4579" s="3">
        <v>16</v>
      </c>
      <c r="AY4579" s="3">
        <v>100</v>
      </c>
      <c r="AZ4579" s="6" t="str">
        <f t="shared" si="501"/>
        <v>2480.2</v>
      </c>
      <c r="BB4579" s="12" t="s">
        <v>79</v>
      </c>
      <c r="BC4579" s="12" t="s">
        <v>11495</v>
      </c>
      <c r="BJ4579" s="12">
        <f t="shared" si="502"/>
        <v>0</v>
      </c>
      <c r="BK4579" s="12">
        <f t="shared" si="503"/>
        <v>0</v>
      </c>
      <c r="CQ4579" s="3" t="str">
        <f>CONCATENATE(baseURL!$A$1,baseURL!$B$1,"+Acetyl",baseURL!$C$1,".",C4579,".",L4579,".pkl&amp;seq=",BC4579)</f>
        <v>http://proteomics.broadinstitute.org/millscripts/viewfeed.pl?side=xl&amp;cycle=1&amp;fixedMods=iaaC+Acetyl&amp;file=msdataSM/iPRG2012_nd/cpick_in/iPRG2012_nd.2480.2.2.pkl&amp;seq=MDPELQALR</v>
      </c>
    </row>
    <row r="4580" spans="1:95" x14ac:dyDescent="0.2">
      <c r="A4580" s="3">
        <v>3596</v>
      </c>
      <c r="B4580" s="2" t="s">
        <v>11698</v>
      </c>
      <c r="C4580" s="2" t="s">
        <v>11699</v>
      </c>
      <c r="D4580" s="3">
        <v>12052</v>
      </c>
      <c r="E4580" s="3">
        <v>12039</v>
      </c>
      <c r="F4580" s="3">
        <v>52085</v>
      </c>
      <c r="G4580" s="3">
        <v>14518</v>
      </c>
      <c r="H4580" s="3">
        <v>42.714100000000002</v>
      </c>
      <c r="I4580" s="30">
        <v>627.34762999999998</v>
      </c>
      <c r="J4580" s="30">
        <v>627.34846200000004</v>
      </c>
      <c r="K4580" s="30">
        <v>-8.3000000000000001E-4</v>
      </c>
      <c r="L4580" s="3">
        <v>2</v>
      </c>
      <c r="M4580" s="3">
        <v>2</v>
      </c>
      <c r="N4580" s="10">
        <f t="shared" si="497"/>
        <v>1</v>
      </c>
      <c r="O4580" s="35">
        <v>2</v>
      </c>
      <c r="P4580" s="17"/>
      <c r="Q4580" s="40">
        <v>1253.68885</v>
      </c>
      <c r="R4580" s="40">
        <v>627.34806000000003</v>
      </c>
      <c r="S4580" s="18">
        <f t="shared" si="498"/>
        <v>-0.68542492990449788</v>
      </c>
      <c r="T4580" s="18">
        <f t="shared" si="499"/>
        <v>0.64079260882424516</v>
      </c>
      <c r="U4580" s="18">
        <f t="shared" si="500"/>
        <v>0.86076619094171281</v>
      </c>
      <c r="V4580" s="30">
        <v>627.34860000000003</v>
      </c>
      <c r="W4580" s="3" t="s">
        <v>47</v>
      </c>
      <c r="X4580" s="3" t="s">
        <v>47</v>
      </c>
      <c r="Y4580" s="3" t="s">
        <v>47</v>
      </c>
      <c r="Z4580" s="3" t="s">
        <v>47</v>
      </c>
      <c r="AA4580" s="3" t="s">
        <v>47</v>
      </c>
      <c r="AB4580" s="12" t="s">
        <v>47</v>
      </c>
      <c r="AC4580" s="3" t="s">
        <v>47</v>
      </c>
      <c r="AE4580" s="3" t="s">
        <v>47</v>
      </c>
      <c r="AG4580" s="3" t="s">
        <v>48</v>
      </c>
      <c r="AH4580" s="3" t="s">
        <v>47</v>
      </c>
      <c r="AI4580" s="3" t="s">
        <v>47</v>
      </c>
      <c r="AK4580" s="3" t="s">
        <v>48</v>
      </c>
      <c r="AL4580" s="3" t="s">
        <v>47</v>
      </c>
      <c r="AN4580" s="3" t="s">
        <v>47</v>
      </c>
      <c r="AU4580" s="3">
        <v>0</v>
      </c>
      <c r="AV4580" s="3">
        <v>12</v>
      </c>
      <c r="AW4580" s="3">
        <v>1</v>
      </c>
      <c r="AX4580" s="3">
        <v>12</v>
      </c>
      <c r="AY4580" s="3">
        <v>100</v>
      </c>
      <c r="AZ4580" s="6" t="str">
        <f t="shared" si="501"/>
        <v>2480.4</v>
      </c>
      <c r="BC4580" s="12" t="s">
        <v>11700</v>
      </c>
      <c r="BJ4580" s="12">
        <f t="shared" si="502"/>
        <v>0</v>
      </c>
      <c r="BK4580" s="12">
        <f t="shared" si="503"/>
        <v>0</v>
      </c>
      <c r="CQ4580" s="3" t="str">
        <f>CONCATENATE(baseURL!$A$1,baseURL!$B$1,baseURL!$C$1,".",C4580,".",L4580,".pkl&amp;seq=",BC4580)</f>
        <v>http://proteomics.broadinstitute.org/millscripts/viewfeed.pl?side=xl&amp;cycle=1&amp;fixedMods=iaaC&amp;file=msdataSM/iPRG2012_nd/cpick_in/iPRG2012_nd.2480.4.2.pkl&amp;seq=LLFTYPSTVGR</v>
      </c>
    </row>
    <row r="4581" spans="1:95" x14ac:dyDescent="0.2">
      <c r="A4581" s="3">
        <v>4708</v>
      </c>
      <c r="B4581" s="2" t="s">
        <v>11701</v>
      </c>
      <c r="C4581" s="2" t="s">
        <v>11702</v>
      </c>
      <c r="D4581" s="3">
        <v>12053</v>
      </c>
      <c r="E4581" s="3">
        <v>12040</v>
      </c>
      <c r="F4581" s="3">
        <v>52086</v>
      </c>
      <c r="G4581" s="3">
        <v>14519</v>
      </c>
      <c r="H4581" s="3">
        <v>42.717399999999998</v>
      </c>
      <c r="I4581" s="30">
        <v>677.38761999999997</v>
      </c>
      <c r="J4581" s="30">
        <v>677.38905639999996</v>
      </c>
      <c r="K4581" s="30">
        <v>-1.4400000000000001E-3</v>
      </c>
      <c r="L4581" s="3">
        <v>3</v>
      </c>
      <c r="M4581" s="3">
        <v>3</v>
      </c>
      <c r="N4581" s="10">
        <f t="shared" si="497"/>
        <v>1</v>
      </c>
      <c r="O4581" s="35">
        <v>3</v>
      </c>
      <c r="P4581" s="17"/>
      <c r="Q4581" s="40">
        <v>2030.1565900000001</v>
      </c>
      <c r="R4581" s="40">
        <v>677.39038000000005</v>
      </c>
      <c r="S4581" s="18">
        <f t="shared" si="498"/>
        <v>-4.0744599887589983</v>
      </c>
      <c r="T4581" s="18">
        <f t="shared" si="499"/>
        <v>-1.9539692903397501</v>
      </c>
      <c r="U4581" s="18">
        <f t="shared" si="500"/>
        <v>-2.1848553562497077</v>
      </c>
      <c r="V4581" s="30">
        <v>677.38890000000004</v>
      </c>
      <c r="W4581" s="3" t="s">
        <v>47</v>
      </c>
      <c r="X4581" s="3" t="s">
        <v>47</v>
      </c>
      <c r="Y4581" s="3" t="s">
        <v>47</v>
      </c>
      <c r="Z4581" s="3" t="s">
        <v>47</v>
      </c>
      <c r="AA4581" s="3" t="s">
        <v>47</v>
      </c>
      <c r="AB4581" s="12" t="s">
        <v>47</v>
      </c>
      <c r="AC4581" s="3" t="s">
        <v>47</v>
      </c>
      <c r="AD4581" s="3" t="s">
        <v>47</v>
      </c>
      <c r="AE4581" s="3" t="s">
        <v>47</v>
      </c>
      <c r="AF4581" s="3" t="s">
        <v>47</v>
      </c>
      <c r="AG4581" s="3" t="s">
        <v>47</v>
      </c>
      <c r="AH4581" s="3" t="s">
        <v>47</v>
      </c>
      <c r="AI4581" s="3" t="s">
        <v>47</v>
      </c>
      <c r="AJ4581" s="3" t="s">
        <v>47</v>
      </c>
      <c r="AL4581" s="3" t="s">
        <v>47</v>
      </c>
      <c r="AM4581" s="3" t="s">
        <v>47</v>
      </c>
      <c r="AN4581" s="3" t="s">
        <v>48</v>
      </c>
      <c r="AU4581" s="3">
        <v>0</v>
      </c>
      <c r="AV4581" s="3">
        <v>16</v>
      </c>
      <c r="AW4581" s="3">
        <v>1</v>
      </c>
      <c r="AX4581" s="3">
        <v>16</v>
      </c>
      <c r="AY4581" s="3">
        <v>100</v>
      </c>
      <c r="AZ4581" s="6" t="str">
        <f t="shared" si="501"/>
        <v>2480.5</v>
      </c>
      <c r="BC4581" s="12" t="s">
        <v>11703</v>
      </c>
      <c r="BJ4581" s="12">
        <f t="shared" si="502"/>
        <v>0</v>
      </c>
      <c r="BK4581" s="12">
        <f t="shared" si="503"/>
        <v>0</v>
      </c>
      <c r="CQ4581" s="3" t="str">
        <f>CONCATENATE(baseURL!$A$1,baseURL!$B$1,baseURL!$C$1,".",C4581,".",L4581,".pkl&amp;seq=",BC4581)</f>
        <v>http://proteomics.broadinstitute.org/millscripts/viewfeed.pl?side=xl&amp;cycle=1&amp;fixedMods=iaaC&amp;file=msdataSM/iPRG2012_nd/cpick_in/iPRG2012_nd.2480.5.3.pkl&amp;seq=TLLTLPEKMSNEKVSVLK</v>
      </c>
    </row>
    <row r="4582" spans="1:95" x14ac:dyDescent="0.2">
      <c r="A4582" s="3">
        <v>6006</v>
      </c>
      <c r="B4582" s="2" t="s">
        <v>11708</v>
      </c>
      <c r="C4582" s="2" t="s">
        <v>11709</v>
      </c>
      <c r="D4582" s="3">
        <v>12055</v>
      </c>
      <c r="E4582" s="3">
        <v>12042</v>
      </c>
      <c r="F4582" s="3">
        <v>52103</v>
      </c>
      <c r="G4582" s="3">
        <v>14522</v>
      </c>
      <c r="H4582" s="3">
        <v>42.730600000000003</v>
      </c>
      <c r="I4582" s="30">
        <v>460.75943000000001</v>
      </c>
      <c r="J4582" s="30">
        <v>460.75837669999999</v>
      </c>
      <c r="K4582" s="30">
        <v>1.0499999999999999E-3</v>
      </c>
      <c r="L4582" s="3">
        <v>2</v>
      </c>
      <c r="M4582" s="3">
        <v>2</v>
      </c>
      <c r="N4582" s="10">
        <f t="shared" si="497"/>
        <v>1</v>
      </c>
      <c r="O4582" s="35">
        <v>2</v>
      </c>
      <c r="P4582" s="17"/>
      <c r="Q4582" s="40">
        <v>920.50876000000005</v>
      </c>
      <c r="R4582" s="40">
        <v>460.75801999999999</v>
      </c>
      <c r="S4582" s="18">
        <f t="shared" si="498"/>
        <v>3.0601746227254552</v>
      </c>
      <c r="T4582" s="18">
        <f t="shared" si="499"/>
        <v>0.77415906943420132</v>
      </c>
      <c r="U4582" s="18">
        <f t="shared" si="500"/>
        <v>0.1736269290014596</v>
      </c>
      <c r="V4582" s="30">
        <v>460.75810000000001</v>
      </c>
      <c r="W4582" s="3" t="s">
        <v>47</v>
      </c>
      <c r="X4582" s="3" t="s">
        <v>47</v>
      </c>
      <c r="Y4582" s="3" t="s">
        <v>47</v>
      </c>
      <c r="Z4582" s="3" t="s">
        <v>47</v>
      </c>
      <c r="AA4582" s="3" t="s">
        <v>48</v>
      </c>
      <c r="AB4582" s="12" t="s">
        <v>47</v>
      </c>
      <c r="AC4582" s="3" t="s">
        <v>47</v>
      </c>
      <c r="AD4582" s="3" t="s">
        <v>47</v>
      </c>
      <c r="AE4582" s="3" t="s">
        <v>47</v>
      </c>
      <c r="AF4582" s="3" t="s">
        <v>47</v>
      </c>
      <c r="AH4582" s="3" t="s">
        <v>47</v>
      </c>
      <c r="AI4582" s="3" t="s">
        <v>47</v>
      </c>
      <c r="AK4582" s="3" t="s">
        <v>47</v>
      </c>
      <c r="AL4582" s="3" t="s">
        <v>47</v>
      </c>
      <c r="AU4582" s="3">
        <v>0</v>
      </c>
      <c r="AV4582" s="3">
        <v>13</v>
      </c>
      <c r="AW4582" s="3">
        <v>1</v>
      </c>
      <c r="AX4582" s="3">
        <v>13</v>
      </c>
      <c r="AY4582" s="3">
        <v>100</v>
      </c>
      <c r="AZ4582" s="6" t="str">
        <f t="shared" si="501"/>
        <v>2481.1</v>
      </c>
      <c r="BC4582" s="12" t="s">
        <v>11501</v>
      </c>
      <c r="BJ4582" s="12">
        <f t="shared" si="502"/>
        <v>0</v>
      </c>
      <c r="BK4582" s="12">
        <f t="shared" si="503"/>
        <v>0</v>
      </c>
      <c r="CQ4582" s="3" t="str">
        <f>CONCATENATE(baseURL!$A$1,baseURL!$B$1,baseURL!$C$1,".",C4582,".",L4582,".pkl&amp;seq=",BC4582)</f>
        <v>http://proteomics.broadinstitute.org/millscripts/viewfeed.pl?side=xl&amp;cycle=1&amp;fixedMods=iaaC&amp;file=msdataSM/iPRG2012_nd/cpick_in/iPRG2012_nd.2481.1.2.pkl&amp;seq=GLFLLDDK</v>
      </c>
    </row>
    <row r="4583" spans="1:95" x14ac:dyDescent="0.2">
      <c r="A4583" s="3">
        <v>1425</v>
      </c>
      <c r="B4583" s="2" t="s">
        <v>11712</v>
      </c>
      <c r="C4583" s="2" t="s">
        <v>11698</v>
      </c>
      <c r="D4583" s="3">
        <v>12059</v>
      </c>
      <c r="E4583" s="3">
        <v>12046</v>
      </c>
      <c r="F4583" s="3">
        <v>52107</v>
      </c>
      <c r="G4583" s="3">
        <v>14526</v>
      </c>
      <c r="H4583" s="3">
        <v>42.737200000000001</v>
      </c>
      <c r="I4583" s="30">
        <v>584.08411000000001</v>
      </c>
      <c r="J4583" s="30">
        <v>584.08293560000004</v>
      </c>
      <c r="K4583" s="30">
        <v>1.17E-3</v>
      </c>
      <c r="L4583" s="3">
        <v>4</v>
      </c>
      <c r="M4583" s="3">
        <v>4</v>
      </c>
      <c r="N4583" s="10">
        <f t="shared" si="497"/>
        <v>1</v>
      </c>
      <c r="O4583" s="35">
        <v>4</v>
      </c>
      <c r="P4583" s="17"/>
      <c r="Q4583" s="40">
        <v>2333.3074900000001</v>
      </c>
      <c r="R4583" s="40">
        <v>584.08232999999996</v>
      </c>
      <c r="S4583" s="18">
        <f t="shared" si="498"/>
        <v>3.0475155789311512</v>
      </c>
      <c r="T4583" s="18">
        <f t="shared" si="499"/>
        <v>1.0368401319131844</v>
      </c>
      <c r="U4583" s="18">
        <f t="shared" si="500"/>
        <v>0.63347233957415106</v>
      </c>
      <c r="V4583" s="30">
        <v>584.08270000000005</v>
      </c>
      <c r="W4583" s="3" t="s">
        <v>47</v>
      </c>
      <c r="X4583" s="3" t="s">
        <v>47</v>
      </c>
      <c r="Y4583" s="3" t="s">
        <v>47</v>
      </c>
      <c r="Z4583" s="3" t="s">
        <v>47</v>
      </c>
      <c r="AA4583" s="3" t="s">
        <v>47</v>
      </c>
      <c r="AB4583" s="12" t="s">
        <v>47</v>
      </c>
      <c r="AE4583" s="3" t="s">
        <v>47</v>
      </c>
      <c r="AF4583" s="3" t="s">
        <v>48</v>
      </c>
      <c r="AG4583" s="3" t="s">
        <v>47</v>
      </c>
      <c r="AI4583" s="3" t="s">
        <v>48</v>
      </c>
      <c r="AL4583" s="3" t="s">
        <v>48</v>
      </c>
      <c r="AM4583" s="3" t="s">
        <v>47</v>
      </c>
      <c r="AU4583" s="3">
        <v>0</v>
      </c>
      <c r="AV4583" s="3">
        <v>9</v>
      </c>
      <c r="AW4583" s="3">
        <v>1</v>
      </c>
      <c r="AX4583" s="3">
        <v>9</v>
      </c>
      <c r="AY4583" s="3">
        <v>100</v>
      </c>
      <c r="AZ4583" s="6" t="str">
        <f t="shared" si="501"/>
        <v>2481.5</v>
      </c>
      <c r="BC4583" s="12" t="s">
        <v>11713</v>
      </c>
      <c r="BJ4583" s="12">
        <f t="shared" si="502"/>
        <v>0</v>
      </c>
      <c r="BK4583" s="12">
        <f t="shared" si="503"/>
        <v>0</v>
      </c>
      <c r="CQ4583" s="3" t="str">
        <f>CONCATENATE(baseURL!$A$1,baseURL!$B$1,baseURL!$C$1,".",C4583,".",L4583,".pkl&amp;seq=",BC4583)</f>
        <v>http://proteomics.broadinstitute.org/millscripts/viewfeed.pl?side=xl&amp;cycle=1&amp;fixedMods=iaaC&amp;file=msdataSM/iPRG2012_nd/cpick_in/iPRG2012_nd.2481.5.4.pkl&amp;seq=LVEGLANDPENKVPLLKVADAK</v>
      </c>
    </row>
    <row r="4584" spans="1:95" x14ac:dyDescent="0.2">
      <c r="A4584" s="3">
        <v>299</v>
      </c>
      <c r="B4584" s="2" t="s">
        <v>11714</v>
      </c>
      <c r="C4584" s="2" t="s">
        <v>11715</v>
      </c>
      <c r="D4584" s="3">
        <v>12062</v>
      </c>
      <c r="E4584" s="3">
        <v>12049</v>
      </c>
      <c r="F4584" s="3">
        <v>52110</v>
      </c>
      <c r="G4584" s="3">
        <v>14529</v>
      </c>
      <c r="H4584" s="3">
        <v>42.743099999999998</v>
      </c>
      <c r="I4584" s="30">
        <v>706.69844999999998</v>
      </c>
      <c r="J4584" s="30">
        <v>706.36300000000006</v>
      </c>
      <c r="K4584" s="30">
        <v>0.33545000000000003</v>
      </c>
      <c r="L4584" s="3">
        <v>3</v>
      </c>
      <c r="M4584" s="3">
        <v>3</v>
      </c>
      <c r="N4584" s="10">
        <f t="shared" si="497"/>
        <v>1</v>
      </c>
      <c r="O4584" s="35">
        <v>3</v>
      </c>
      <c r="P4584" s="17"/>
      <c r="Q4584" s="40">
        <v>2118.0760500000001</v>
      </c>
      <c r="R4584" s="40">
        <v>706.69686999999999</v>
      </c>
      <c r="S4584" s="18">
        <f t="shared" si="498"/>
        <v>2.2357534992194359</v>
      </c>
      <c r="T4584" s="18">
        <f t="shared" si="499"/>
        <v>-472.4373549297502</v>
      </c>
      <c r="U4584" s="18">
        <f t="shared" si="500"/>
        <v>2.1650018062234717</v>
      </c>
      <c r="V4584" s="30">
        <v>706.69839999999999</v>
      </c>
      <c r="AB4584" s="12" t="s">
        <v>52</v>
      </c>
      <c r="AD4584" s="3" t="s">
        <v>47</v>
      </c>
      <c r="AF4584" s="3" t="s">
        <v>47</v>
      </c>
      <c r="AG4584" s="3" t="s">
        <v>48</v>
      </c>
      <c r="AJ4584" s="3" t="s">
        <v>47</v>
      </c>
      <c r="AK4584" s="3" t="s">
        <v>47</v>
      </c>
      <c r="AL4584" s="3" t="s">
        <v>52</v>
      </c>
      <c r="AU4584" s="3">
        <v>0</v>
      </c>
      <c r="AV4584" s="3">
        <v>4</v>
      </c>
      <c r="AW4584" s="3">
        <v>1</v>
      </c>
      <c r="AX4584" s="3">
        <v>4</v>
      </c>
      <c r="AY4584" s="3">
        <v>100</v>
      </c>
      <c r="AZ4584" s="6" t="str">
        <f t="shared" si="501"/>
        <v>2481.8</v>
      </c>
      <c r="BC4584" s="12" t="s">
        <v>11716</v>
      </c>
      <c r="BJ4584" s="12">
        <f t="shared" si="502"/>
        <v>1</v>
      </c>
      <c r="BK4584" s="12">
        <f t="shared" si="503"/>
        <v>0</v>
      </c>
      <c r="CQ4584" s="3" t="str">
        <f>CONCATENATE(baseURL!$A$1,baseURL!$B$1,baseURL!$C$1,".",C4584,".",L4584,".pkl&amp;seq=",BC4584)</f>
        <v>http://proteomics.broadinstitute.org/millscripts/viewfeed.pl?side=xl&amp;cycle=1&amp;fixedMods=iaaC&amp;file=msdataSM/iPRG2012_nd/cpick_in/iPRG2012_nd.2481.8.3.pkl&amp;seq=ACVVYGGSPLGNQLRELER</v>
      </c>
    </row>
    <row r="4585" spans="1:95" x14ac:dyDescent="0.2">
      <c r="A4585" s="3">
        <v>2085</v>
      </c>
      <c r="B4585" s="2" t="s">
        <v>11704</v>
      </c>
      <c r="C4585" s="2" t="s">
        <v>11705</v>
      </c>
      <c r="D4585" s="3">
        <v>12063</v>
      </c>
      <c r="E4585" s="3">
        <v>12050</v>
      </c>
      <c r="F4585" s="3">
        <v>52111</v>
      </c>
      <c r="G4585" s="3">
        <v>14530</v>
      </c>
      <c r="H4585" s="3">
        <v>42.745600000000003</v>
      </c>
      <c r="I4585" s="30">
        <v>709.36595999999997</v>
      </c>
      <c r="J4585" s="30">
        <v>709.36388020000004</v>
      </c>
      <c r="K4585" s="30">
        <v>2.0799999999999998E-3</v>
      </c>
      <c r="L4585" s="3">
        <v>3</v>
      </c>
      <c r="M4585" s="3">
        <v>3</v>
      </c>
      <c r="N4585" s="10">
        <f t="shared" si="497"/>
        <v>1</v>
      </c>
      <c r="O4585" s="35">
        <v>3</v>
      </c>
      <c r="P4585" s="17"/>
      <c r="Q4585" s="40">
        <v>2126.0764300000001</v>
      </c>
      <c r="R4585" s="40">
        <v>709.36365999999998</v>
      </c>
      <c r="S4585" s="18">
        <f t="shared" si="498"/>
        <v>3.2423425806603725</v>
      </c>
      <c r="T4585" s="18">
        <f t="shared" si="499"/>
        <v>0.31041905932699931</v>
      </c>
      <c r="U4585" s="18">
        <f t="shared" si="500"/>
        <v>0.19735998315390796</v>
      </c>
      <c r="V4585" s="30">
        <v>709.36379999999997</v>
      </c>
      <c r="W4585" s="3" t="s">
        <v>47</v>
      </c>
      <c r="X4585" s="3" t="s">
        <v>47</v>
      </c>
      <c r="Y4585" s="3" t="s">
        <v>47</v>
      </c>
      <c r="Z4585" s="3" t="s">
        <v>47</v>
      </c>
      <c r="AA4585" s="3" t="s">
        <v>48</v>
      </c>
      <c r="AB4585" s="12" t="s">
        <v>47</v>
      </c>
      <c r="AC4585" s="3" t="s">
        <v>47</v>
      </c>
      <c r="AD4585" s="3" t="s">
        <v>47</v>
      </c>
      <c r="AE4585" s="3" t="s">
        <v>47</v>
      </c>
      <c r="AG4585" s="3" t="s">
        <v>47</v>
      </c>
      <c r="AI4585" s="3" t="s">
        <v>47</v>
      </c>
      <c r="AJ4585" s="3" t="s">
        <v>47</v>
      </c>
      <c r="AK4585" s="3" t="s">
        <v>47</v>
      </c>
      <c r="AM4585" s="3" t="s">
        <v>47</v>
      </c>
      <c r="AO4585" s="3" t="s">
        <v>47</v>
      </c>
      <c r="AQ4585" s="3" t="s">
        <v>47</v>
      </c>
      <c r="AU4585" s="3">
        <v>0</v>
      </c>
      <c r="AV4585" s="3">
        <v>15</v>
      </c>
      <c r="AW4585" s="3">
        <v>2</v>
      </c>
      <c r="AX4585" s="3">
        <v>12</v>
      </c>
      <c r="AY4585" s="3">
        <v>80</v>
      </c>
      <c r="AZ4585" s="6" t="str">
        <f t="shared" si="501"/>
        <v>2481.9</v>
      </c>
      <c r="BC4585" s="12" t="s">
        <v>11706</v>
      </c>
      <c r="BJ4585" s="12">
        <f t="shared" si="502"/>
        <v>0</v>
      </c>
      <c r="BK4585" s="12">
        <f t="shared" si="503"/>
        <v>0</v>
      </c>
      <c r="BP4585" s="3" t="s">
        <v>54</v>
      </c>
      <c r="BR4585" s="3" t="s">
        <v>54</v>
      </c>
      <c r="BX4585" s="3" t="s">
        <v>11707</v>
      </c>
      <c r="CC4585" s="3" t="s">
        <v>11707</v>
      </c>
      <c r="CG4585" s="3" t="s">
        <v>11707</v>
      </c>
      <c r="CQ4585" s="3" t="str">
        <f>CONCATENATE(baseURL!$A$1,baseURL!$B$1,baseURL!$C$1,".",C4585,".",L4585,".pkl&amp;seq=",BC4585,"&amp;varMods=Deamidated-N")</f>
        <v>http://proteomics.broadinstitute.org/millscripts/viewfeed.pl?side=xl&amp;cycle=1&amp;fixedMods=iaaC&amp;file=msdataSM/iPRG2012_nd/cpick_in/iPRG2012_nd.2481.9.3.pkl&amp;seq=DSKSPLLLQTSnGGAAYFAGK&amp;varMods=Deamidated-N</v>
      </c>
    </row>
    <row r="4586" spans="1:95" x14ac:dyDescent="0.2">
      <c r="A4586" s="3">
        <v>4723</v>
      </c>
      <c r="B4586" s="2" t="s">
        <v>11719</v>
      </c>
      <c r="C4586" s="2" t="s">
        <v>11720</v>
      </c>
      <c r="D4586" s="3">
        <v>12074</v>
      </c>
      <c r="E4586" s="3">
        <v>12061</v>
      </c>
      <c r="F4586" s="3">
        <v>52134</v>
      </c>
      <c r="G4586" s="3">
        <v>14542</v>
      </c>
      <c r="H4586" s="3">
        <v>42.770400000000002</v>
      </c>
      <c r="I4586" s="30">
        <v>897.97186999999997</v>
      </c>
      <c r="J4586" s="30">
        <v>897.97221560000003</v>
      </c>
      <c r="K4586" s="30">
        <v>-3.5E-4</v>
      </c>
      <c r="L4586" s="3">
        <v>2</v>
      </c>
      <c r="M4586" s="3">
        <v>2</v>
      </c>
      <c r="N4586" s="10">
        <f t="shared" si="497"/>
        <v>1</v>
      </c>
      <c r="O4586" s="35">
        <v>2</v>
      </c>
      <c r="P4586" s="17"/>
      <c r="Q4586" s="40">
        <v>1794.93848</v>
      </c>
      <c r="R4586" s="40">
        <v>897.97288000000003</v>
      </c>
      <c r="S4586" s="18">
        <f t="shared" si="498"/>
        <v>-1.124755571754898</v>
      </c>
      <c r="T4586" s="18">
        <f t="shared" si="499"/>
        <v>-0.73988871468492057</v>
      </c>
      <c r="U4586" s="18">
        <f t="shared" si="500"/>
        <v>-0.75726117696167794</v>
      </c>
      <c r="V4586" s="30">
        <v>897.97220000000004</v>
      </c>
      <c r="W4586" s="3" t="s">
        <v>47</v>
      </c>
      <c r="X4586" s="3" t="s">
        <v>47</v>
      </c>
      <c r="Y4586" s="3" t="s">
        <v>47</v>
      </c>
      <c r="Z4586" s="3" t="s">
        <v>47</v>
      </c>
      <c r="AA4586" s="3" t="s">
        <v>47</v>
      </c>
      <c r="AB4586" s="12" t="s">
        <v>47</v>
      </c>
      <c r="AC4586" s="3" t="s">
        <v>47</v>
      </c>
      <c r="AD4586" s="3" t="s">
        <v>47</v>
      </c>
      <c r="AE4586" s="3" t="s">
        <v>48</v>
      </c>
      <c r="AF4586" s="3" t="s">
        <v>47</v>
      </c>
      <c r="AG4586" s="3" t="s">
        <v>47</v>
      </c>
      <c r="AH4586" s="3" t="s">
        <v>47</v>
      </c>
      <c r="AI4586" s="3" t="s">
        <v>47</v>
      </c>
      <c r="AJ4586" s="3" t="s">
        <v>47</v>
      </c>
      <c r="AL4586" s="3" t="s">
        <v>48</v>
      </c>
      <c r="AM4586" s="3" t="s">
        <v>47</v>
      </c>
      <c r="AN4586" s="3" t="s">
        <v>48</v>
      </c>
      <c r="AU4586" s="3">
        <v>0</v>
      </c>
      <c r="AV4586" s="3">
        <v>14</v>
      </c>
      <c r="AW4586" s="3">
        <v>1</v>
      </c>
      <c r="AX4586" s="3">
        <v>14</v>
      </c>
      <c r="AY4586" s="3">
        <v>100</v>
      </c>
      <c r="AZ4586" s="6" t="str">
        <f t="shared" si="501"/>
        <v>2482.11</v>
      </c>
      <c r="BC4586" s="12" t="s">
        <v>11721</v>
      </c>
      <c r="BJ4586" s="12">
        <f t="shared" si="502"/>
        <v>0</v>
      </c>
      <c r="BK4586" s="12">
        <f t="shared" si="503"/>
        <v>0</v>
      </c>
      <c r="CQ4586" s="3" t="str">
        <f>CONCATENATE(baseURL!$A$1,baseURL!$B$1,baseURL!$C$1,".",C4586,".",L4586,".pkl&amp;seq=",BC4586)</f>
        <v>http://proteomics.broadinstitute.org/millscripts/viewfeed.pl?side=xl&amp;cycle=1&amp;fixedMods=iaaC&amp;file=msdataSM/iPRG2012_nd/cpick_in/iPRG2012_nd.2482.11.2.pkl&amp;seq=SPLLLQTSNGGAAYFAGK</v>
      </c>
    </row>
    <row r="4587" spans="1:95" x14ac:dyDescent="0.2">
      <c r="A4587" s="3">
        <v>1408</v>
      </c>
      <c r="B4587" s="2" t="s">
        <v>11723</v>
      </c>
      <c r="C4587" s="2" t="s">
        <v>11712</v>
      </c>
      <c r="D4587" s="3">
        <v>12069</v>
      </c>
      <c r="E4587" s="3">
        <v>12056</v>
      </c>
      <c r="F4587" s="3">
        <v>52129</v>
      </c>
      <c r="G4587" s="3">
        <v>14537</v>
      </c>
      <c r="H4587" s="3">
        <v>42.762099999999997</v>
      </c>
      <c r="I4587" s="30">
        <v>515.25688000000002</v>
      </c>
      <c r="J4587" s="30">
        <v>515.25634979999995</v>
      </c>
      <c r="K4587" s="30">
        <v>5.2999999999999998E-4</v>
      </c>
      <c r="L4587" s="3">
        <v>3</v>
      </c>
      <c r="M4587" s="3">
        <v>3</v>
      </c>
      <c r="N4587" s="10">
        <f t="shared" si="497"/>
        <v>1</v>
      </c>
      <c r="O4587" s="35">
        <v>3</v>
      </c>
      <c r="P4587" s="17"/>
      <c r="Q4587" s="40">
        <v>1543.75397</v>
      </c>
      <c r="R4587" s="40">
        <v>515.25617</v>
      </c>
      <c r="S4587" s="18">
        <f t="shared" si="498"/>
        <v>1.3779553576746335</v>
      </c>
      <c r="T4587" s="18">
        <f t="shared" si="499"/>
        <v>0.34895263836495399</v>
      </c>
      <c r="U4587" s="18">
        <f t="shared" si="500"/>
        <v>-0.13585475366678418</v>
      </c>
      <c r="V4587" s="30">
        <v>515.25609999999995</v>
      </c>
      <c r="W4587" s="3" t="s">
        <v>48</v>
      </c>
      <c r="X4587" s="3" t="s">
        <v>47</v>
      </c>
      <c r="Y4587" s="3" t="s">
        <v>47</v>
      </c>
      <c r="Z4587" s="3" t="s">
        <v>47</v>
      </c>
      <c r="AA4587" s="3" t="s">
        <v>47</v>
      </c>
      <c r="AB4587" s="12" t="s">
        <v>52</v>
      </c>
      <c r="AC4587" s="3" t="s">
        <v>48</v>
      </c>
      <c r="AF4587" s="3" t="s">
        <v>48</v>
      </c>
      <c r="AG4587" s="3" t="s">
        <v>48</v>
      </c>
      <c r="AM4587" s="3" t="s">
        <v>48</v>
      </c>
      <c r="AP4587" s="3" t="s">
        <v>52</v>
      </c>
      <c r="AU4587" s="3">
        <v>0</v>
      </c>
      <c r="AV4587" s="3">
        <v>4</v>
      </c>
      <c r="AW4587" s="3">
        <v>1</v>
      </c>
      <c r="AX4587" s="3">
        <v>4</v>
      </c>
      <c r="AY4587" s="3">
        <v>100</v>
      </c>
      <c r="AZ4587" s="6" t="str">
        <f t="shared" si="501"/>
        <v>2482.6</v>
      </c>
      <c r="BC4587" s="12" t="s">
        <v>11724</v>
      </c>
      <c r="BJ4587" s="12">
        <f t="shared" si="502"/>
        <v>0</v>
      </c>
      <c r="BK4587" s="12">
        <f t="shared" si="503"/>
        <v>0</v>
      </c>
      <c r="CQ4587" s="3" t="str">
        <f>CONCATENATE(baseURL!$A$1,baseURL!$B$1,baseURL!$C$1,".",C4587,".",L4587,".pkl&amp;seq=",BC4587)</f>
        <v>http://proteomics.broadinstitute.org/millscripts/viewfeed.pl?side=xl&amp;cycle=1&amp;fixedMods=iaaC&amp;file=msdataSM/iPRG2012_nd/cpick_in/iPRG2012_nd.2482.6.3.pkl&amp;seq=FGFSGFPVTEDGKR</v>
      </c>
    </row>
    <row r="4588" spans="1:95" x14ac:dyDescent="0.2">
      <c r="A4588" s="3">
        <v>3541</v>
      </c>
      <c r="B4588" s="2" t="s">
        <v>11717</v>
      </c>
      <c r="C4588" s="2" t="s">
        <v>11714</v>
      </c>
      <c r="D4588" s="3">
        <v>12072</v>
      </c>
      <c r="E4588" s="3">
        <v>12059</v>
      </c>
      <c r="F4588" s="3">
        <v>52132</v>
      </c>
      <c r="G4588" s="3">
        <v>14540</v>
      </c>
      <c r="H4588" s="3">
        <v>42.767099999999999</v>
      </c>
      <c r="I4588" s="30">
        <v>635.31024000000002</v>
      </c>
      <c r="J4588" s="30">
        <v>635.31024349999996</v>
      </c>
      <c r="K4588" s="30">
        <v>0</v>
      </c>
      <c r="L4588" s="3">
        <v>4</v>
      </c>
      <c r="M4588" s="3">
        <v>0</v>
      </c>
      <c r="N4588" s="26">
        <f t="shared" si="497"/>
        <v>1</v>
      </c>
      <c r="O4588" s="36">
        <v>2</v>
      </c>
      <c r="P4588" s="15"/>
      <c r="Q4588" s="41">
        <v>1269.61436</v>
      </c>
      <c r="R4588" s="41">
        <v>635.31082000000004</v>
      </c>
      <c r="S4588" s="27">
        <f t="shared" si="498"/>
        <v>-0.91293896114278306</v>
      </c>
      <c r="T4588" s="27">
        <f t="shared" si="499"/>
        <v>-0.90742984682560535</v>
      </c>
      <c r="U4588" s="27">
        <f t="shared" si="500"/>
        <v>-0.97590026882631431</v>
      </c>
      <c r="V4588" s="30">
        <v>635.31020000000001</v>
      </c>
      <c r="W4588" s="3" t="s">
        <v>47</v>
      </c>
      <c r="X4588" s="3" t="s">
        <v>47</v>
      </c>
      <c r="Y4588" s="3" t="s">
        <v>47</v>
      </c>
      <c r="Z4588" s="3" t="s">
        <v>47</v>
      </c>
      <c r="AA4588" s="3" t="s">
        <v>47</v>
      </c>
      <c r="AB4588" s="12" t="s">
        <v>47</v>
      </c>
      <c r="AC4588" s="3" t="s">
        <v>47</v>
      </c>
      <c r="AE4588" s="3" t="s">
        <v>47</v>
      </c>
      <c r="AF4588" s="3" t="s">
        <v>47</v>
      </c>
      <c r="AH4588" s="3" t="s">
        <v>47</v>
      </c>
      <c r="AI4588" s="3" t="s">
        <v>47</v>
      </c>
      <c r="AK4588" s="3" t="s">
        <v>47</v>
      </c>
      <c r="AL4588" s="3" t="s">
        <v>47</v>
      </c>
      <c r="AM4588" s="3" t="s">
        <v>47</v>
      </c>
      <c r="AN4588" s="3" t="s">
        <v>47</v>
      </c>
      <c r="AU4588" s="3">
        <v>0</v>
      </c>
      <c r="AV4588" s="3">
        <v>15</v>
      </c>
      <c r="AW4588" s="3">
        <v>1</v>
      </c>
      <c r="AX4588" s="3">
        <v>15</v>
      </c>
      <c r="AY4588" s="3">
        <v>100</v>
      </c>
      <c r="AZ4588" s="6" t="str">
        <f t="shared" si="501"/>
        <v>2482.9</v>
      </c>
      <c r="BA4588" s="15"/>
      <c r="BC4588" s="12" t="s">
        <v>11718</v>
      </c>
      <c r="BJ4588" s="12">
        <f t="shared" si="502"/>
        <v>0</v>
      </c>
      <c r="BK4588" s="12">
        <f t="shared" si="503"/>
        <v>0</v>
      </c>
      <c r="CQ4588" s="3" t="str">
        <f>CONCATENATE(baseURL!$A$1,baseURL!$B$1,baseURL!$C$1,".",C4588,".",L4588,".pkl&amp;seq=",BC4588)</f>
        <v>http://proteomics.broadinstitute.org/millscripts/viewfeed.pl?side=xl&amp;cycle=1&amp;fixedMods=iaaC&amp;file=msdataSM/iPRG2012_nd/cpick_in/iPRG2012_nd.2482.9.4.pkl&amp;seq=SMLEYLEATGR</v>
      </c>
    </row>
    <row r="4589" spans="1:95" x14ac:dyDescent="0.2">
      <c r="A4589" s="3">
        <v>3861</v>
      </c>
      <c r="B4589" s="2" t="s">
        <v>11725</v>
      </c>
      <c r="C4589" s="2" t="s">
        <v>11726</v>
      </c>
      <c r="D4589" s="3">
        <v>12076</v>
      </c>
      <c r="E4589" s="3">
        <v>12063</v>
      </c>
      <c r="F4589" s="3">
        <v>52146</v>
      </c>
      <c r="G4589" s="3">
        <v>14545</v>
      </c>
      <c r="H4589" s="3">
        <v>42.783700000000003</v>
      </c>
      <c r="I4589" s="30">
        <v>581.27101000000005</v>
      </c>
      <c r="J4589" s="30">
        <v>581.27243720000001</v>
      </c>
      <c r="K4589" s="30">
        <v>-1.4300000000000001E-3</v>
      </c>
      <c r="L4589" s="3">
        <v>3</v>
      </c>
      <c r="M4589" s="3">
        <v>3</v>
      </c>
      <c r="N4589" s="10">
        <f t="shared" si="497"/>
        <v>1</v>
      </c>
      <c r="O4589" s="35">
        <v>3</v>
      </c>
      <c r="P4589" s="17"/>
      <c r="Q4589" s="40">
        <v>1741.80277</v>
      </c>
      <c r="R4589" s="40">
        <v>581.27243999999996</v>
      </c>
      <c r="S4589" s="18">
        <f t="shared" si="498"/>
        <v>-2.4601200771085745</v>
      </c>
      <c r="T4589" s="18">
        <f t="shared" si="499"/>
        <v>-4.8170182426951888E-3</v>
      </c>
      <c r="U4589" s="18">
        <f t="shared" si="500"/>
        <v>-0.41288728562890831</v>
      </c>
      <c r="V4589" s="30">
        <v>581.2722</v>
      </c>
      <c r="W4589" s="3" t="s">
        <v>47</v>
      </c>
      <c r="X4589" s="3" t="s">
        <v>47</v>
      </c>
      <c r="Y4589" s="3" t="s">
        <v>47</v>
      </c>
      <c r="Z4589" s="3" t="s">
        <v>47</v>
      </c>
      <c r="AA4589" s="3" t="s">
        <v>47</v>
      </c>
      <c r="AB4589" s="12" t="s">
        <v>47</v>
      </c>
      <c r="AC4589" s="3" t="s">
        <v>47</v>
      </c>
      <c r="AD4589" s="3" t="s">
        <v>47</v>
      </c>
      <c r="AE4589" s="3" t="s">
        <v>47</v>
      </c>
      <c r="AF4589" s="3" t="s">
        <v>48</v>
      </c>
      <c r="AG4589" s="3" t="s">
        <v>48</v>
      </c>
      <c r="AH4589" s="3" t="s">
        <v>47</v>
      </c>
      <c r="AI4589" s="3" t="s">
        <v>52</v>
      </c>
      <c r="AL4589" s="3" t="s">
        <v>48</v>
      </c>
      <c r="AM4589" s="3" t="s">
        <v>48</v>
      </c>
      <c r="AU4589" s="3">
        <v>0</v>
      </c>
      <c r="AV4589" s="3">
        <v>10</v>
      </c>
      <c r="AW4589" s="3">
        <v>1</v>
      </c>
      <c r="AX4589" s="3">
        <v>10</v>
      </c>
      <c r="AY4589" s="3">
        <v>100</v>
      </c>
      <c r="AZ4589" s="6" t="str">
        <f t="shared" si="501"/>
        <v>2483.2</v>
      </c>
      <c r="BC4589" s="12" t="s">
        <v>11727</v>
      </c>
      <c r="BJ4589" s="12">
        <f t="shared" si="502"/>
        <v>0</v>
      </c>
      <c r="BK4589" s="12">
        <f t="shared" si="503"/>
        <v>0</v>
      </c>
      <c r="CQ4589" s="3" t="str">
        <f>CONCATENATE(baseURL!$A$1,baseURL!$B$1,baseURL!$C$1,".",C4589,".",L4589,".pkl&amp;seq=",BC4589)</f>
        <v>http://proteomics.broadinstitute.org/millscripts/viewfeed.pl?side=xl&amp;cycle=1&amp;fixedMods=iaaC&amp;file=msdataSM/iPRG2012_nd/cpick_in/iPRG2012_nd.2483.2.3.pkl&amp;seq=FSKDELDDAFNDVAR</v>
      </c>
    </row>
    <row r="4590" spans="1:95" x14ac:dyDescent="0.2">
      <c r="A4590" s="3">
        <v>5799</v>
      </c>
      <c r="B4590" s="2" t="s">
        <v>11728</v>
      </c>
      <c r="C4590" s="2" t="s">
        <v>11729</v>
      </c>
      <c r="D4590" s="3">
        <v>12078</v>
      </c>
      <c r="E4590" s="3">
        <v>12065</v>
      </c>
      <c r="F4590" s="3">
        <v>52148</v>
      </c>
      <c r="G4590" s="3">
        <v>14547</v>
      </c>
      <c r="H4590" s="3">
        <v>42.788699999999999</v>
      </c>
      <c r="I4590" s="30">
        <v>657.30637999999999</v>
      </c>
      <c r="J4590" s="30">
        <v>657.30455519999998</v>
      </c>
      <c r="K4590" s="30">
        <v>1.82E-3</v>
      </c>
      <c r="L4590" s="3">
        <v>3</v>
      </c>
      <c r="M4590" s="3">
        <v>3</v>
      </c>
      <c r="N4590" s="10">
        <f t="shared" si="497"/>
        <v>1</v>
      </c>
      <c r="O4590" s="35">
        <v>3</v>
      </c>
      <c r="P4590" s="17"/>
      <c r="Q4590" s="40">
        <v>1969.89939</v>
      </c>
      <c r="R4590" s="40">
        <v>657.30465000000004</v>
      </c>
      <c r="S4590" s="18">
        <f t="shared" si="498"/>
        <v>2.6319606896927774</v>
      </c>
      <c r="T4590" s="18">
        <f t="shared" si="499"/>
        <v>-0.14422536042646097</v>
      </c>
      <c r="U4590" s="18">
        <f t="shared" si="500"/>
        <v>-0.22820468419937961</v>
      </c>
      <c r="V4590" s="30">
        <v>657.30449999999996</v>
      </c>
      <c r="W4590" s="3" t="s">
        <v>47</v>
      </c>
      <c r="X4590" s="3" t="s">
        <v>47</v>
      </c>
      <c r="Y4590" s="3" t="s">
        <v>47</v>
      </c>
      <c r="Z4590" s="3" t="s">
        <v>47</v>
      </c>
      <c r="AA4590" s="3" t="s">
        <v>47</v>
      </c>
      <c r="AB4590" s="12" t="s">
        <v>47</v>
      </c>
      <c r="AC4590" s="3" t="s">
        <v>47</v>
      </c>
      <c r="AD4590" s="3" t="s">
        <v>47</v>
      </c>
      <c r="AE4590" s="3" t="s">
        <v>47</v>
      </c>
      <c r="AF4590" s="3" t="s">
        <v>47</v>
      </c>
      <c r="AG4590" s="3" t="s">
        <v>47</v>
      </c>
      <c r="AI4590" s="3" t="s">
        <v>47</v>
      </c>
      <c r="AJ4590" s="3" t="s">
        <v>47</v>
      </c>
      <c r="AK4590" s="3" t="s">
        <v>47</v>
      </c>
      <c r="AL4590" s="3" t="s">
        <v>47</v>
      </c>
      <c r="AM4590" s="3" t="s">
        <v>47</v>
      </c>
      <c r="AN4590" s="3" t="s">
        <v>47</v>
      </c>
      <c r="AU4590" s="3">
        <v>0</v>
      </c>
      <c r="AV4590" s="3">
        <v>17</v>
      </c>
      <c r="AW4590" s="3">
        <v>1</v>
      </c>
      <c r="AX4590" s="3">
        <v>17</v>
      </c>
      <c r="AY4590" s="3">
        <v>100</v>
      </c>
      <c r="AZ4590" s="6" t="str">
        <f t="shared" si="501"/>
        <v>2483.4</v>
      </c>
      <c r="BC4590" s="12" t="s">
        <v>11625</v>
      </c>
      <c r="BJ4590" s="12">
        <f t="shared" si="502"/>
        <v>0</v>
      </c>
      <c r="BK4590" s="12">
        <f t="shared" si="503"/>
        <v>0</v>
      </c>
      <c r="CQ4590" s="3" t="str">
        <f>CONCATENATE(baseURL!$A$1,baseURL!$B$1,baseURL!$C$1,".",C4590,".",L4590,".pkl&amp;seq=",BC4590)</f>
        <v>http://proteomics.broadinstitute.org/millscripts/viewfeed.pl?side=xl&amp;cycle=1&amp;fixedMods=iaaC&amp;file=msdataSM/iPRG2012_nd/cpick_in/iPRG2012_nd.2483.4.3.pkl&amp;seq=LAEQAERYEEMVENMK</v>
      </c>
    </row>
    <row r="4591" spans="1:95" x14ac:dyDescent="0.2">
      <c r="A4591" s="3">
        <v>5635</v>
      </c>
      <c r="B4591" s="2" t="s">
        <v>11730</v>
      </c>
      <c r="C4591" s="2" t="s">
        <v>11722</v>
      </c>
      <c r="D4591" s="3">
        <v>12080</v>
      </c>
      <c r="E4591" s="3">
        <v>12067</v>
      </c>
      <c r="F4591" s="3">
        <v>52150</v>
      </c>
      <c r="G4591" s="3">
        <v>14549</v>
      </c>
      <c r="H4591" s="3">
        <v>42.795299999999997</v>
      </c>
      <c r="I4591" s="30">
        <v>821.71285999999998</v>
      </c>
      <c r="J4591" s="30">
        <v>821.71350559999996</v>
      </c>
      <c r="K4591" s="30">
        <v>-6.4999999999999997E-4</v>
      </c>
      <c r="L4591" s="3">
        <v>3</v>
      </c>
      <c r="M4591" s="3">
        <v>3</v>
      </c>
      <c r="N4591" s="10">
        <f t="shared" si="497"/>
        <v>1</v>
      </c>
      <c r="O4591" s="35">
        <v>3</v>
      </c>
      <c r="P4591" s="17"/>
      <c r="Q4591" s="40">
        <v>2463.1245100000001</v>
      </c>
      <c r="R4591" s="40">
        <v>821.71302000000003</v>
      </c>
      <c r="S4591" s="18">
        <f t="shared" si="498"/>
        <v>-0.19471518176843075</v>
      </c>
      <c r="T4591" s="18">
        <f t="shared" si="499"/>
        <v>0.59096057639878163</v>
      </c>
      <c r="U4591" s="18">
        <f t="shared" si="500"/>
        <v>0.5841455450285854</v>
      </c>
      <c r="V4591" s="30">
        <v>821.71349999999995</v>
      </c>
      <c r="W4591" s="3" t="s">
        <v>47</v>
      </c>
      <c r="X4591" s="3" t="s">
        <v>47</v>
      </c>
      <c r="Y4591" s="3" t="s">
        <v>47</v>
      </c>
      <c r="Z4591" s="3" t="s">
        <v>47</v>
      </c>
      <c r="AA4591" s="3" t="s">
        <v>47</v>
      </c>
      <c r="AB4591" s="12" t="s">
        <v>47</v>
      </c>
      <c r="AC4591" s="3" t="s">
        <v>47</v>
      </c>
      <c r="AD4591" s="3" t="s">
        <v>47</v>
      </c>
      <c r="AE4591" s="3" t="s">
        <v>47</v>
      </c>
      <c r="AF4591" s="3" t="s">
        <v>47</v>
      </c>
      <c r="AG4591" s="3" t="s">
        <v>47</v>
      </c>
      <c r="AI4591" s="3" t="s">
        <v>47</v>
      </c>
      <c r="AJ4591" s="3" t="s">
        <v>47</v>
      </c>
      <c r="AL4591" s="3" t="s">
        <v>48</v>
      </c>
      <c r="AM4591" s="3" t="s">
        <v>47</v>
      </c>
      <c r="AN4591" s="3" t="s">
        <v>48</v>
      </c>
      <c r="AO4591" s="3" t="s">
        <v>52</v>
      </c>
      <c r="AP4591" s="3" t="s">
        <v>48</v>
      </c>
      <c r="AU4591" s="3">
        <v>0</v>
      </c>
      <c r="AV4591" s="3">
        <v>14</v>
      </c>
      <c r="AW4591" s="3">
        <v>1</v>
      </c>
      <c r="AX4591" s="3">
        <v>14</v>
      </c>
      <c r="AY4591" s="3">
        <v>100</v>
      </c>
      <c r="AZ4591" s="6" t="str">
        <f t="shared" si="501"/>
        <v>2483.6</v>
      </c>
      <c r="BC4591" s="12" t="s">
        <v>11731</v>
      </c>
      <c r="BJ4591" s="12">
        <f t="shared" si="502"/>
        <v>1</v>
      </c>
      <c r="BK4591" s="12">
        <f t="shared" si="503"/>
        <v>0</v>
      </c>
      <c r="CQ4591" s="3" t="str">
        <f>CONCATENATE(baseURL!$A$1,baseURL!$B$1,baseURL!$C$1,".",C4591,".",L4591,".pkl&amp;seq=",BC4591)</f>
        <v>http://proteomics.broadinstitute.org/millscripts/viewfeed.pl?side=xl&amp;cycle=1&amp;fixedMods=iaaC&amp;file=msdataSM/iPRG2012_nd/cpick_in/iPRG2012_nd.2483.6.3.pkl&amp;seq=TFTTCADNQTTVQFPVYQGER</v>
      </c>
    </row>
    <row r="4592" spans="1:95" x14ac:dyDescent="0.2">
      <c r="A4592" s="3">
        <v>2869</v>
      </c>
      <c r="B4592" s="2" t="s">
        <v>11734</v>
      </c>
      <c r="C4592" s="2" t="s">
        <v>11735</v>
      </c>
      <c r="D4592" s="3">
        <v>12090</v>
      </c>
      <c r="E4592" s="3">
        <v>12077</v>
      </c>
      <c r="F4592" s="3">
        <v>52175</v>
      </c>
      <c r="G4592" s="3">
        <v>14560</v>
      </c>
      <c r="H4592" s="3">
        <v>42.8185</v>
      </c>
      <c r="I4592" s="30">
        <v>798.93717000000004</v>
      </c>
      <c r="J4592" s="30">
        <v>798.93717319999996</v>
      </c>
      <c r="K4592" s="30">
        <v>0</v>
      </c>
      <c r="L4592" s="3">
        <v>2</v>
      </c>
      <c r="M4592" s="3">
        <v>0</v>
      </c>
      <c r="N4592" s="10">
        <f t="shared" si="497"/>
        <v>1</v>
      </c>
      <c r="O4592" s="35">
        <v>2</v>
      </c>
      <c r="P4592" s="17"/>
      <c r="Q4592" s="40">
        <v>1596.8704</v>
      </c>
      <c r="R4592" s="40">
        <v>798.93884000000003</v>
      </c>
      <c r="S4592" s="18">
        <f t="shared" si="498"/>
        <v>-2.0902726421337436</v>
      </c>
      <c r="T4592" s="18">
        <f t="shared" si="499"/>
        <v>-2.0862673293820082</v>
      </c>
      <c r="U4592" s="18">
        <f t="shared" si="500"/>
        <v>-2.0527228342858019</v>
      </c>
      <c r="V4592" s="30">
        <v>798.93719999999996</v>
      </c>
      <c r="Z4592" s="3" t="s">
        <v>47</v>
      </c>
      <c r="AA4592" s="3" t="s">
        <v>47</v>
      </c>
      <c r="AB4592" s="12" t="s">
        <v>47</v>
      </c>
      <c r="AC4592" s="3" t="s">
        <v>47</v>
      </c>
      <c r="AE4592" s="3" t="s">
        <v>48</v>
      </c>
      <c r="AF4592" s="3" t="s">
        <v>48</v>
      </c>
      <c r="AG4592" s="3" t="s">
        <v>48</v>
      </c>
      <c r="AH4592" s="3" t="s">
        <v>48</v>
      </c>
      <c r="AI4592" s="3" t="s">
        <v>48</v>
      </c>
      <c r="AL4592" s="3" t="s">
        <v>52</v>
      </c>
      <c r="AO4592" s="3" t="s">
        <v>48</v>
      </c>
      <c r="AU4592" s="3">
        <v>0</v>
      </c>
      <c r="AV4592" s="3">
        <v>4</v>
      </c>
      <c r="AW4592" s="3">
        <v>1</v>
      </c>
      <c r="AX4592" s="3">
        <v>4</v>
      </c>
      <c r="AY4592" s="3">
        <v>100</v>
      </c>
      <c r="AZ4592" s="6" t="str">
        <f t="shared" si="501"/>
        <v>2484.10</v>
      </c>
      <c r="BC4592" s="12" t="s">
        <v>11736</v>
      </c>
      <c r="BJ4592" s="12">
        <f t="shared" si="502"/>
        <v>0</v>
      </c>
      <c r="BK4592" s="12">
        <f t="shared" si="503"/>
        <v>0</v>
      </c>
      <c r="BO4592" s="3" t="s">
        <v>114</v>
      </c>
      <c r="BR4592" s="3" t="s">
        <v>114</v>
      </c>
      <c r="CQ4592" s="3" t="str">
        <f>CONCATENATE(baseURL!$A$1,baseURL!$B$1,baseURL!$C$1,".",C4592,".",L4592,".pkl&amp;seq=",BC4592,"&amp;varMods=pyroGlu-Q")</f>
        <v>http://proteomics.broadinstitute.org/millscripts/viewfeed.pl?side=xl&amp;cycle=1&amp;fixedMods=iaaC&amp;file=msdataSM/iPRG2012_nd/cpick_in/iPRG2012_nd.2484.10.2.pkl&amp;seq=qATKDAGALSGLNVLR&amp;varMods=pyroGlu-Q</v>
      </c>
    </row>
    <row r="4593" spans="1:95" x14ac:dyDescent="0.2">
      <c r="A4593" s="3">
        <v>7048</v>
      </c>
      <c r="B4593" s="2" t="s">
        <v>11737</v>
      </c>
      <c r="C4593" s="2" t="s">
        <v>11738</v>
      </c>
      <c r="D4593" s="3">
        <v>12091</v>
      </c>
      <c r="E4593" s="3">
        <v>12078</v>
      </c>
      <c r="F4593" s="3">
        <v>52176</v>
      </c>
      <c r="G4593" s="3">
        <v>14561</v>
      </c>
      <c r="H4593" s="3">
        <v>42.8202</v>
      </c>
      <c r="I4593" s="30">
        <v>880.94304999999997</v>
      </c>
      <c r="J4593" s="30">
        <v>880.94275960000004</v>
      </c>
      <c r="K4593" s="30">
        <v>2.9E-4</v>
      </c>
      <c r="L4593" s="3">
        <v>2</v>
      </c>
      <c r="M4593" s="3">
        <v>2</v>
      </c>
      <c r="N4593" s="10">
        <f t="shared" si="497"/>
        <v>1</v>
      </c>
      <c r="O4593" s="35">
        <v>2</v>
      </c>
      <c r="P4593" s="17"/>
      <c r="Q4593" s="40">
        <v>1760.8813500000001</v>
      </c>
      <c r="R4593" s="40">
        <v>880.94431999999995</v>
      </c>
      <c r="S4593" s="18">
        <f t="shared" si="498"/>
        <v>-1.4416348129434444</v>
      </c>
      <c r="T4593" s="18">
        <f t="shared" si="499"/>
        <v>-1.7712810724552761</v>
      </c>
      <c r="U4593" s="18">
        <f t="shared" si="500"/>
        <v>-1.838935745680975</v>
      </c>
      <c r="V4593" s="30">
        <v>880.94269999999995</v>
      </c>
      <c r="X4593" s="3" t="s">
        <v>47</v>
      </c>
      <c r="Y4593" s="3" t="s">
        <v>47</v>
      </c>
      <c r="AA4593" s="3" t="s">
        <v>47</v>
      </c>
      <c r="AB4593" s="12" t="s">
        <v>47</v>
      </c>
      <c r="AC4593" s="3" t="s">
        <v>47</v>
      </c>
      <c r="AF4593" s="3" t="s">
        <v>48</v>
      </c>
      <c r="AG4593" s="3" t="s">
        <v>48</v>
      </c>
      <c r="AH4593" s="3" t="s">
        <v>47</v>
      </c>
      <c r="AI4593" s="3" t="s">
        <v>47</v>
      </c>
      <c r="AL4593" s="3" t="s">
        <v>48</v>
      </c>
      <c r="AM4593" s="3" t="s">
        <v>47</v>
      </c>
      <c r="AN4593" s="3" t="s">
        <v>47</v>
      </c>
      <c r="AU4593" s="3">
        <v>0</v>
      </c>
      <c r="AV4593" s="3">
        <v>9</v>
      </c>
      <c r="AW4593" s="3">
        <v>1</v>
      </c>
      <c r="AX4593" s="3">
        <v>9</v>
      </c>
      <c r="AY4593" s="3">
        <v>100</v>
      </c>
      <c r="AZ4593" s="6" t="str">
        <f t="shared" si="501"/>
        <v>2484.11</v>
      </c>
      <c r="BC4593" s="12" t="s">
        <v>11739</v>
      </c>
      <c r="BJ4593" s="12">
        <f t="shared" si="502"/>
        <v>0</v>
      </c>
      <c r="BK4593" s="12">
        <f t="shared" si="503"/>
        <v>0</v>
      </c>
      <c r="CQ4593" s="3" t="str">
        <f>CONCATENATE(baseURL!$A$1,baseURL!$B$1,baseURL!$C$1,".",C4593,".",L4593,".pkl&amp;seq=",BC4593)</f>
        <v>http://proteomics.broadinstitute.org/millscripts/viewfeed.pl?side=xl&amp;cycle=1&amp;fixedMods=iaaC&amp;file=msdataSM/iPRG2012_nd/cpick_in/iPRG2012_nd.2484.11.2.pkl&amp;seq=LENQQGVNNFDELLK</v>
      </c>
    </row>
    <row r="4594" spans="1:95" x14ac:dyDescent="0.2">
      <c r="A4594" s="3">
        <v>236</v>
      </c>
      <c r="B4594" s="2" t="s">
        <v>11740</v>
      </c>
      <c r="C4594" s="2" t="s">
        <v>11741</v>
      </c>
      <c r="D4594" s="3">
        <v>12084</v>
      </c>
      <c r="E4594" s="3">
        <v>12071</v>
      </c>
      <c r="F4594" s="3">
        <v>52169</v>
      </c>
      <c r="G4594" s="3">
        <v>14554</v>
      </c>
      <c r="H4594" s="3">
        <v>42.808500000000002</v>
      </c>
      <c r="I4594" s="30">
        <v>576.99206000000004</v>
      </c>
      <c r="J4594" s="30">
        <v>576.99188130000005</v>
      </c>
      <c r="K4594" s="30">
        <v>1.8000000000000001E-4</v>
      </c>
      <c r="L4594" s="3">
        <v>3</v>
      </c>
      <c r="M4594" s="3">
        <v>3</v>
      </c>
      <c r="N4594" s="10">
        <f t="shared" si="497"/>
        <v>1</v>
      </c>
      <c r="O4594" s="35">
        <v>3</v>
      </c>
      <c r="P4594" s="17"/>
      <c r="Q4594" s="40">
        <v>1728.96027</v>
      </c>
      <c r="R4594" s="40">
        <v>576.99161000000004</v>
      </c>
      <c r="S4594" s="18">
        <f t="shared" si="498"/>
        <v>0.77990735428670721</v>
      </c>
      <c r="T4594" s="18">
        <f t="shared" si="499"/>
        <v>0.47019747827619718</v>
      </c>
      <c r="U4594" s="18">
        <f t="shared" si="500"/>
        <v>-0.88389500165629065</v>
      </c>
      <c r="V4594" s="30">
        <v>576.99109999999996</v>
      </c>
      <c r="X4594" s="3" t="s">
        <v>47</v>
      </c>
      <c r="Y4594" s="3" t="s">
        <v>48</v>
      </c>
      <c r="AB4594" s="12" t="s">
        <v>47</v>
      </c>
      <c r="AD4594" s="3" t="s">
        <v>47</v>
      </c>
      <c r="AE4594" s="3" t="s">
        <v>47</v>
      </c>
      <c r="AF4594" s="3" t="s">
        <v>48</v>
      </c>
      <c r="AG4594" s="3" t="s">
        <v>48</v>
      </c>
      <c r="AH4594" s="3" t="s">
        <v>47</v>
      </c>
      <c r="AI4594" s="3" t="s">
        <v>48</v>
      </c>
      <c r="AL4594" s="3" t="s">
        <v>48</v>
      </c>
      <c r="AU4594" s="3">
        <v>0</v>
      </c>
      <c r="AV4594" s="3">
        <v>5</v>
      </c>
      <c r="AW4594" s="3">
        <v>1</v>
      </c>
      <c r="AX4594" s="3">
        <v>5</v>
      </c>
      <c r="AY4594" s="3">
        <v>100</v>
      </c>
      <c r="AZ4594" s="6" t="str">
        <f t="shared" si="501"/>
        <v>2484.4</v>
      </c>
      <c r="BC4594" s="12" t="s">
        <v>11642</v>
      </c>
      <c r="BJ4594" s="12">
        <f t="shared" si="502"/>
        <v>0</v>
      </c>
      <c r="BK4594" s="12">
        <f t="shared" si="503"/>
        <v>0</v>
      </c>
      <c r="CQ4594" s="3" t="str">
        <f>CONCATENATE(baseURL!$A$1,baseURL!$B$1,baseURL!$C$1,".",C4594,".",L4594,".pkl&amp;seq=",BC4594)</f>
        <v>http://proteomics.broadinstitute.org/millscripts/viewfeed.pl?side=xl&amp;cycle=1&amp;fixedMods=iaaC&amp;file=msdataSM/iPRG2012_nd/cpick_in/iPRG2012_nd.2484.4.3.pkl&amp;seq=LVLNLSVGESGDRLTR</v>
      </c>
    </row>
    <row r="4595" spans="1:95" x14ac:dyDescent="0.2">
      <c r="A4595" s="3">
        <v>7291</v>
      </c>
      <c r="B4595" s="2" t="s">
        <v>11742</v>
      </c>
      <c r="C4595" s="2" t="s">
        <v>11743</v>
      </c>
      <c r="D4595" s="3">
        <v>12086</v>
      </c>
      <c r="E4595" s="3">
        <v>12073</v>
      </c>
      <c r="F4595" s="3">
        <v>52171</v>
      </c>
      <c r="G4595" s="3">
        <v>14556</v>
      </c>
      <c r="H4595" s="3">
        <v>42.811799999999998</v>
      </c>
      <c r="I4595" s="30">
        <v>667.82429999999999</v>
      </c>
      <c r="J4595" s="30">
        <v>667.32026189999999</v>
      </c>
      <c r="K4595" s="30">
        <v>0.50404000000000004</v>
      </c>
      <c r="L4595" s="3">
        <v>0</v>
      </c>
      <c r="M4595" s="3">
        <v>2</v>
      </c>
      <c r="N4595" s="10">
        <f t="shared" si="497"/>
        <v>1</v>
      </c>
      <c r="O4595" s="35">
        <v>2</v>
      </c>
      <c r="P4595" s="17"/>
      <c r="Q4595" s="40">
        <v>1333.6344300000001</v>
      </c>
      <c r="R4595" s="40">
        <v>667.32084999999995</v>
      </c>
      <c r="S4595" s="18">
        <f t="shared" si="498"/>
        <v>754.43469209757723</v>
      </c>
      <c r="T4595" s="18">
        <f t="shared" si="499"/>
        <v>-0.88128521678741656</v>
      </c>
      <c r="U4595" s="18">
        <f t="shared" si="500"/>
        <v>-0.97404419470862258</v>
      </c>
      <c r="V4595" s="30">
        <v>667.3202</v>
      </c>
      <c r="W4595" s="3" t="s">
        <v>47</v>
      </c>
      <c r="X4595" s="3" t="s">
        <v>47</v>
      </c>
      <c r="Y4595" s="3" t="s">
        <v>47</v>
      </c>
      <c r="Z4595" s="3" t="s">
        <v>52</v>
      </c>
      <c r="AA4595" s="3" t="s">
        <v>47</v>
      </c>
      <c r="AB4595" s="12" t="s">
        <v>47</v>
      </c>
      <c r="AC4595" s="3" t="s">
        <v>47</v>
      </c>
      <c r="AE4595" s="3" t="s">
        <v>48</v>
      </c>
      <c r="AG4595" s="3" t="s">
        <v>48</v>
      </c>
      <c r="AH4595" s="3" t="s">
        <v>48</v>
      </c>
      <c r="AI4595" s="3" t="s">
        <v>47</v>
      </c>
      <c r="AK4595" s="3" t="s">
        <v>52</v>
      </c>
      <c r="AL4595" s="3" t="s">
        <v>52</v>
      </c>
      <c r="AU4595" s="3">
        <v>0</v>
      </c>
      <c r="AV4595" s="3">
        <v>7</v>
      </c>
      <c r="AW4595" s="3">
        <v>1</v>
      </c>
      <c r="AX4595" s="3">
        <v>7</v>
      </c>
      <c r="AY4595" s="3">
        <v>100</v>
      </c>
      <c r="AZ4595" s="6" t="str">
        <f t="shared" si="501"/>
        <v>2484.6</v>
      </c>
      <c r="BC4595" s="12" t="s">
        <v>11744</v>
      </c>
      <c r="BJ4595" s="12">
        <f t="shared" si="502"/>
        <v>0</v>
      </c>
      <c r="BK4595" s="12">
        <f t="shared" si="503"/>
        <v>0</v>
      </c>
      <c r="CQ4595" s="3" t="str">
        <f>CONCATENATE(baseURL!$A$1,baseURL!$B$1,baseURL!$C$1,".",C4595,".",L4595,".pkl&amp;seq=",BC4595)</f>
        <v>http://proteomics.broadinstitute.org/millscripts/viewfeed.pl?side=xl&amp;cycle=1&amp;fixedMods=iaaC&amp;file=msdataSM/iPRG2012_nd/cpick_in/iPRG2012_nd.2484.6.0.pkl&amp;seq=SELEYYAMLSK</v>
      </c>
    </row>
    <row r="4596" spans="1:95" x14ac:dyDescent="0.2">
      <c r="A4596" s="3">
        <v>5871</v>
      </c>
      <c r="B4596" s="2" t="s">
        <v>11745</v>
      </c>
      <c r="C4596" s="2" t="s">
        <v>11730</v>
      </c>
      <c r="D4596" s="3">
        <v>12087</v>
      </c>
      <c r="E4596" s="3">
        <v>12074</v>
      </c>
      <c r="F4596" s="3">
        <v>52172</v>
      </c>
      <c r="G4596" s="3">
        <v>14557</v>
      </c>
      <c r="H4596" s="3">
        <v>42.813499999999998</v>
      </c>
      <c r="I4596" s="30">
        <v>704.63720000000001</v>
      </c>
      <c r="J4596" s="30">
        <v>704.63637549999999</v>
      </c>
      <c r="K4596" s="30">
        <v>8.1999999999999998E-4</v>
      </c>
      <c r="L4596" s="3">
        <v>4</v>
      </c>
      <c r="M4596" s="3">
        <v>4</v>
      </c>
      <c r="N4596" s="10">
        <f t="shared" si="497"/>
        <v>1</v>
      </c>
      <c r="O4596" s="35">
        <v>4</v>
      </c>
      <c r="P4596" s="17"/>
      <c r="Q4596" s="40">
        <v>2815.52</v>
      </c>
      <c r="R4596" s="40">
        <v>704.63545999999997</v>
      </c>
      <c r="S4596" s="18">
        <f t="shared" si="498"/>
        <v>2.4693619592188973</v>
      </c>
      <c r="T4596" s="18">
        <f t="shared" si="499"/>
        <v>1.2992533756662841</v>
      </c>
      <c r="U4596" s="18">
        <f t="shared" si="500"/>
        <v>1.0501884195046838</v>
      </c>
      <c r="V4596" s="30">
        <v>704.63620000000003</v>
      </c>
      <c r="W4596" s="3" t="s">
        <v>47</v>
      </c>
      <c r="X4596" s="3" t="s">
        <v>47</v>
      </c>
      <c r="Y4596" s="3" t="s">
        <v>47</v>
      </c>
      <c r="Z4596" s="3" t="s">
        <v>47</v>
      </c>
      <c r="AA4596" s="3" t="s">
        <v>47</v>
      </c>
      <c r="AB4596" s="12" t="s">
        <v>47</v>
      </c>
      <c r="AC4596" s="3" t="s">
        <v>47</v>
      </c>
      <c r="AD4596" s="3" t="s">
        <v>47</v>
      </c>
      <c r="AE4596" s="3" t="s">
        <v>47</v>
      </c>
      <c r="AF4596" s="3" t="s">
        <v>47</v>
      </c>
      <c r="AG4596" s="3" t="s">
        <v>47</v>
      </c>
      <c r="AI4596" s="3" t="s">
        <v>47</v>
      </c>
      <c r="AJ4596" s="3" t="s">
        <v>47</v>
      </c>
      <c r="AK4596" s="3" t="s">
        <v>47</v>
      </c>
      <c r="AL4596" s="3" t="s">
        <v>47</v>
      </c>
      <c r="AM4596" s="3" t="s">
        <v>47</v>
      </c>
      <c r="AN4596" s="3" t="s">
        <v>48</v>
      </c>
      <c r="AU4596" s="3">
        <v>0</v>
      </c>
      <c r="AV4596" s="3">
        <v>16</v>
      </c>
      <c r="AW4596" s="3">
        <v>1</v>
      </c>
      <c r="AX4596" s="3">
        <v>16</v>
      </c>
      <c r="AY4596" s="3">
        <v>100</v>
      </c>
      <c r="AZ4596" s="6" t="str">
        <f t="shared" si="501"/>
        <v>2484.7</v>
      </c>
      <c r="BC4596" s="12" t="s">
        <v>11746</v>
      </c>
      <c r="BJ4596" s="12">
        <f t="shared" si="502"/>
        <v>0</v>
      </c>
      <c r="BK4596" s="12">
        <f t="shared" si="503"/>
        <v>0</v>
      </c>
      <c r="CQ4596" s="3" t="str">
        <f>CONCATENATE(baseURL!$A$1,baseURL!$B$1,baseURL!$C$1,".",C4596,".",L4596,".pkl&amp;seq=",BC4596)</f>
        <v>http://proteomics.broadinstitute.org/millscripts/viewfeed.pl?side=xl&amp;cycle=1&amp;fixedMods=iaaC&amp;file=msdataSM/iPRG2012_nd/cpick_in/iPRG2012_nd.2484.7.4.pkl&amp;seq=LTELTHATSASEAQNLLVAPGPLKEPK</v>
      </c>
    </row>
    <row r="4597" spans="1:95" x14ac:dyDescent="0.2">
      <c r="A4597" s="3">
        <v>3415</v>
      </c>
      <c r="B4597" s="2" t="s">
        <v>11747</v>
      </c>
      <c r="C4597" s="2" t="s">
        <v>11748</v>
      </c>
      <c r="D4597" s="3">
        <v>12088</v>
      </c>
      <c r="E4597" s="3">
        <v>12075</v>
      </c>
      <c r="F4597" s="3">
        <v>52173</v>
      </c>
      <c r="G4597" s="3">
        <v>14558</v>
      </c>
      <c r="H4597" s="3">
        <v>42.815199999999997</v>
      </c>
      <c r="I4597" s="30">
        <v>739.88297999999998</v>
      </c>
      <c r="J4597" s="30">
        <v>739.88484789999995</v>
      </c>
      <c r="K4597" s="30">
        <v>-1.8699999999999999E-3</v>
      </c>
      <c r="L4597" s="3">
        <v>2</v>
      </c>
      <c r="M4597" s="3">
        <v>2</v>
      </c>
      <c r="N4597" s="10">
        <f t="shared" si="497"/>
        <v>1</v>
      </c>
      <c r="O4597" s="35">
        <v>2</v>
      </c>
      <c r="P4597" s="17"/>
      <c r="Q4597" s="40">
        <v>1478.7638099999999</v>
      </c>
      <c r="R4597" s="40">
        <v>739.88553999999999</v>
      </c>
      <c r="S4597" s="18">
        <f t="shared" si="498"/>
        <v>-3.4599946364903564</v>
      </c>
      <c r="T4597" s="18">
        <f t="shared" si="499"/>
        <v>-0.93541495626134119</v>
      </c>
      <c r="U4597" s="18">
        <f t="shared" si="500"/>
        <v>-1.2704667805971066</v>
      </c>
      <c r="V4597" s="30">
        <v>739.88459999999998</v>
      </c>
      <c r="W4597" s="3" t="s">
        <v>47</v>
      </c>
      <c r="X4597" s="3" t="s">
        <v>47</v>
      </c>
      <c r="Y4597" s="3" t="s">
        <v>47</v>
      </c>
      <c r="Z4597" s="3" t="s">
        <v>47</v>
      </c>
      <c r="AA4597" s="3" t="s">
        <v>48</v>
      </c>
      <c r="AB4597" s="12" t="s">
        <v>47</v>
      </c>
      <c r="AC4597" s="3" t="s">
        <v>47</v>
      </c>
      <c r="AE4597" s="3" t="s">
        <v>47</v>
      </c>
      <c r="AF4597" s="3" t="s">
        <v>47</v>
      </c>
      <c r="AG4597" s="3" t="s">
        <v>47</v>
      </c>
      <c r="AH4597" s="3" t="s">
        <v>47</v>
      </c>
      <c r="AI4597" s="3" t="s">
        <v>47</v>
      </c>
      <c r="AK4597" s="3" t="s">
        <v>52</v>
      </c>
      <c r="AL4597" s="3" t="s">
        <v>47</v>
      </c>
      <c r="AM4597" s="3" t="s">
        <v>47</v>
      </c>
      <c r="AN4597" s="3" t="s">
        <v>47</v>
      </c>
      <c r="AU4597" s="3">
        <v>0</v>
      </c>
      <c r="AV4597" s="3">
        <v>14</v>
      </c>
      <c r="AW4597" s="3">
        <v>1</v>
      </c>
      <c r="AX4597" s="3">
        <v>14</v>
      </c>
      <c r="AY4597" s="3">
        <v>100</v>
      </c>
      <c r="AZ4597" s="6" t="str">
        <f t="shared" si="501"/>
        <v>2484.8</v>
      </c>
      <c r="BC4597" s="12" t="s">
        <v>11749</v>
      </c>
      <c r="BJ4597" s="12">
        <f t="shared" si="502"/>
        <v>0</v>
      </c>
      <c r="BK4597" s="12">
        <f t="shared" si="503"/>
        <v>0</v>
      </c>
      <c r="CQ4597" s="3" t="str">
        <f>CONCATENATE(baseURL!$A$1,baseURL!$B$1,baseURL!$C$1,".",C4597,".",L4597,".pkl&amp;seq=",BC4597)</f>
        <v>http://proteomics.broadinstitute.org/millscripts/viewfeed.pl?side=xl&amp;cycle=1&amp;fixedMods=iaaC&amp;file=msdataSM/iPRG2012_nd/cpick_in/iPRG2012_nd.2484.8.2.pkl&amp;seq=VTPSFVAFTPQER</v>
      </c>
    </row>
    <row r="4598" spans="1:95" x14ac:dyDescent="0.2">
      <c r="A4598" s="3">
        <v>6691</v>
      </c>
      <c r="B4598" s="2" t="s">
        <v>11732</v>
      </c>
      <c r="C4598" s="2" t="s">
        <v>11733</v>
      </c>
      <c r="D4598" s="3">
        <v>12089</v>
      </c>
      <c r="E4598" s="3">
        <v>12076</v>
      </c>
      <c r="F4598" s="3">
        <v>52174</v>
      </c>
      <c r="G4598" s="3">
        <v>14559</v>
      </c>
      <c r="H4598" s="3">
        <v>42.816800000000001</v>
      </c>
      <c r="I4598" s="30">
        <v>771.38797</v>
      </c>
      <c r="J4598" s="30">
        <v>771.38790859999995</v>
      </c>
      <c r="K4598" s="30">
        <v>6.0000000000000002E-5</v>
      </c>
      <c r="L4598" s="3">
        <v>3</v>
      </c>
      <c r="M4598" s="3">
        <v>3</v>
      </c>
      <c r="N4598" s="10">
        <f t="shared" si="497"/>
        <v>1</v>
      </c>
      <c r="O4598" s="35">
        <v>3</v>
      </c>
      <c r="P4598" s="17"/>
      <c r="Q4598" s="40">
        <v>2312.1476899999998</v>
      </c>
      <c r="R4598" s="40">
        <v>771.38742000000002</v>
      </c>
      <c r="S4598" s="18">
        <f t="shared" si="498"/>
        <v>0.71300099757347035</v>
      </c>
      <c r="T4598" s="18">
        <f t="shared" si="499"/>
        <v>0.63340415886742008</v>
      </c>
      <c r="U4598" s="18">
        <f t="shared" si="500"/>
        <v>0.4926188710078872</v>
      </c>
      <c r="V4598" s="30">
        <v>771.38779999999997</v>
      </c>
      <c r="W4598" s="3" t="s">
        <v>47</v>
      </c>
      <c r="X4598" s="3" t="s">
        <v>47</v>
      </c>
      <c r="Y4598" s="3" t="s">
        <v>47</v>
      </c>
      <c r="Z4598" s="3" t="s">
        <v>47</v>
      </c>
      <c r="AA4598" s="3" t="s">
        <v>48</v>
      </c>
      <c r="AB4598" s="12" t="s">
        <v>47</v>
      </c>
      <c r="AC4598" s="3" t="s">
        <v>47</v>
      </c>
      <c r="AD4598" s="3" t="s">
        <v>47</v>
      </c>
      <c r="AE4598" s="3" t="s">
        <v>47</v>
      </c>
      <c r="AF4598" s="3" t="s">
        <v>47</v>
      </c>
      <c r="AG4598" s="3" t="s">
        <v>47</v>
      </c>
      <c r="AI4598" s="3" t="s">
        <v>47</v>
      </c>
      <c r="AJ4598" s="3" t="s">
        <v>47</v>
      </c>
      <c r="AK4598" s="3" t="s">
        <v>47</v>
      </c>
      <c r="AL4598" s="3" t="s">
        <v>47</v>
      </c>
      <c r="AO4598" s="3" t="s">
        <v>52</v>
      </c>
      <c r="AU4598" s="3">
        <v>0</v>
      </c>
      <c r="AV4598" s="3">
        <v>14</v>
      </c>
      <c r="AW4598" s="3">
        <v>1</v>
      </c>
      <c r="AX4598" s="3">
        <v>14</v>
      </c>
      <c r="AY4598" s="3">
        <v>100</v>
      </c>
      <c r="AZ4598" s="6" t="str">
        <f t="shared" si="501"/>
        <v>2484.9</v>
      </c>
      <c r="BC4598" s="12" t="s">
        <v>11638</v>
      </c>
      <c r="BJ4598" s="12">
        <f t="shared" si="502"/>
        <v>0</v>
      </c>
      <c r="BK4598" s="12">
        <f t="shared" si="503"/>
        <v>0</v>
      </c>
      <c r="CQ4598" s="3" t="str">
        <f>CONCATENATE(baseURL!$A$1,baseURL!$B$1,baseURL!$C$1,".",C4598,".",L4598,".pkl&amp;seq=",BC4598)</f>
        <v>http://proteomics.broadinstitute.org/millscripts/viewfeed.pl?side=xl&amp;cycle=1&amp;fixedMods=iaaC&amp;file=msdataSM/iPRG2012_nd/cpick_in/iPRG2012_nd.2484.9.3.pkl&amp;seq=ATDGGAHGVLNVSVSEAALEASTR</v>
      </c>
    </row>
    <row r="4599" spans="1:95" x14ac:dyDescent="0.2">
      <c r="A4599" s="3">
        <v>2517</v>
      </c>
      <c r="B4599" s="2" t="s">
        <v>11752</v>
      </c>
      <c r="C4599" s="2" t="s">
        <v>11732</v>
      </c>
      <c r="D4599" s="3">
        <v>12101</v>
      </c>
      <c r="E4599" s="3">
        <v>12088</v>
      </c>
      <c r="F4599" s="3">
        <v>52196</v>
      </c>
      <c r="G4599" s="3">
        <v>14572</v>
      </c>
      <c r="H4599" s="3">
        <v>42.844900000000003</v>
      </c>
      <c r="I4599" s="30">
        <v>809.38798999999995</v>
      </c>
      <c r="J4599" s="30">
        <v>809.38300430000004</v>
      </c>
      <c r="K4599" s="30">
        <v>4.9899999999999996E-3</v>
      </c>
      <c r="L4599" s="3">
        <v>2</v>
      </c>
      <c r="M4599" s="3">
        <v>2</v>
      </c>
      <c r="N4599" s="10">
        <f t="shared" si="497"/>
        <v>1</v>
      </c>
      <c r="O4599" s="35">
        <v>2</v>
      </c>
      <c r="P4599" s="17"/>
      <c r="Q4599" s="40">
        <v>1617.7602400000001</v>
      </c>
      <c r="R4599" s="40">
        <v>809.38376000000005</v>
      </c>
      <c r="S4599" s="18">
        <f t="shared" si="498"/>
        <v>5.2261982621113532</v>
      </c>
      <c r="T4599" s="18">
        <f t="shared" si="499"/>
        <v>-0.9336732923988349</v>
      </c>
      <c r="U4599" s="18">
        <f t="shared" si="500"/>
        <v>-0.69188440359127634</v>
      </c>
      <c r="V4599" s="30">
        <v>809.38319999999999</v>
      </c>
      <c r="W4599" s="3" t="s">
        <v>47</v>
      </c>
      <c r="Z4599" s="3" t="s">
        <v>47</v>
      </c>
      <c r="AA4599" s="3" t="s">
        <v>47</v>
      </c>
      <c r="AB4599" s="12" t="s">
        <v>47</v>
      </c>
      <c r="AC4599" s="3" t="s">
        <v>48</v>
      </c>
      <c r="AE4599" s="3" t="s">
        <v>48</v>
      </c>
      <c r="AF4599" s="3" t="s">
        <v>47</v>
      </c>
      <c r="AG4599" s="3" t="s">
        <v>52</v>
      </c>
      <c r="AH4599" s="3" t="s">
        <v>47</v>
      </c>
      <c r="AI4599" s="3" t="s">
        <v>48</v>
      </c>
      <c r="AK4599" s="3" t="s">
        <v>48</v>
      </c>
      <c r="AL4599" s="3" t="s">
        <v>47</v>
      </c>
      <c r="AU4599" s="3">
        <v>0</v>
      </c>
      <c r="AV4599" s="3">
        <v>7</v>
      </c>
      <c r="AW4599" s="3">
        <v>1</v>
      </c>
      <c r="AX4599" s="3">
        <v>7</v>
      </c>
      <c r="AY4599" s="3">
        <v>100</v>
      </c>
      <c r="AZ4599" s="6" t="str">
        <f t="shared" si="501"/>
        <v>2485.10</v>
      </c>
      <c r="BC4599" s="12" t="s">
        <v>11753</v>
      </c>
      <c r="BJ4599" s="12">
        <f t="shared" si="502"/>
        <v>0</v>
      </c>
      <c r="BK4599" s="12">
        <f t="shared" si="503"/>
        <v>0</v>
      </c>
      <c r="CQ4599" s="3" t="str">
        <f>CONCATENATE(baseURL!$A$1,baseURL!$B$1,baseURL!$C$1,".",C4599,".",L4599,".pkl&amp;seq=",BC4599)</f>
        <v>http://proteomics.broadinstitute.org/millscripts/viewfeed.pl?side=xl&amp;cycle=1&amp;fixedMods=iaaC&amp;file=msdataSM/iPRG2012_nd/cpick_in/iPRG2012_nd.2485.10.2.pkl&amp;seq=DLDRLAAQTLEEDE</v>
      </c>
    </row>
    <row r="4600" spans="1:95" x14ac:dyDescent="0.2">
      <c r="A4600" s="3">
        <v>7683</v>
      </c>
      <c r="B4600" s="2" t="s">
        <v>11754</v>
      </c>
      <c r="C4600" s="2" t="s">
        <v>11755</v>
      </c>
      <c r="D4600" s="3">
        <v>12094</v>
      </c>
      <c r="E4600" s="3">
        <v>12081</v>
      </c>
      <c r="F4600" s="3">
        <v>52189</v>
      </c>
      <c r="G4600" s="3">
        <v>14565</v>
      </c>
      <c r="H4600" s="3">
        <v>42.833300000000001</v>
      </c>
      <c r="I4600" s="30">
        <v>503.77184</v>
      </c>
      <c r="J4600" s="30">
        <v>503.77248150000003</v>
      </c>
      <c r="K4600" s="30">
        <v>-6.4000000000000005E-4</v>
      </c>
      <c r="L4600" s="3">
        <v>4</v>
      </c>
      <c r="M4600" s="3">
        <v>4</v>
      </c>
      <c r="N4600" s="10">
        <f t="shared" si="497"/>
        <v>1</v>
      </c>
      <c r="O4600" s="35">
        <v>4</v>
      </c>
      <c r="Q4600" s="40">
        <v>2012.0633600000001</v>
      </c>
      <c r="R4600" s="40">
        <v>503.7713</v>
      </c>
      <c r="S4600" s="18">
        <f t="shared" si="498"/>
        <v>1.0719149741179641</v>
      </c>
      <c r="T4600" s="18">
        <f t="shared" si="499"/>
        <v>2.3453102628706728</v>
      </c>
      <c r="U4600" s="18">
        <f t="shared" si="500"/>
        <v>1.7865249568632735</v>
      </c>
      <c r="V4600" s="30">
        <v>503.7722</v>
      </c>
      <c r="W4600" s="3" t="s">
        <v>47</v>
      </c>
      <c r="Y4600" s="3" t="s">
        <v>47</v>
      </c>
      <c r="Z4600" s="3" t="s">
        <v>52</v>
      </c>
      <c r="AA4600" s="3" t="s">
        <v>47</v>
      </c>
      <c r="AB4600" s="12" t="s">
        <v>52</v>
      </c>
      <c r="AC4600" s="3" t="s">
        <v>52</v>
      </c>
      <c r="AD4600" s="3" t="s">
        <v>47</v>
      </c>
      <c r="AG4600" s="3" t="s">
        <v>52</v>
      </c>
      <c r="AH4600" s="3" t="s">
        <v>47</v>
      </c>
      <c r="AK4600" s="3" t="s">
        <v>47</v>
      </c>
      <c r="AL4600" s="3" t="s">
        <v>52</v>
      </c>
      <c r="AO4600" s="3" t="s">
        <v>47</v>
      </c>
      <c r="AU4600" s="3">
        <v>0</v>
      </c>
      <c r="AV4600" s="3">
        <v>7</v>
      </c>
      <c r="AW4600" s="3">
        <v>2</v>
      </c>
      <c r="AX4600" s="3">
        <v>6</v>
      </c>
      <c r="AY4600" s="3">
        <v>85.71</v>
      </c>
      <c r="AZ4600" s="6" t="str">
        <f t="shared" si="501"/>
        <v>2485.3</v>
      </c>
      <c r="BC4600" s="12" t="s">
        <v>11756</v>
      </c>
      <c r="BI4600" s="12" t="s">
        <v>594</v>
      </c>
      <c r="BJ4600" s="12">
        <f t="shared" si="502"/>
        <v>0</v>
      </c>
      <c r="BK4600" s="12">
        <f t="shared" si="503"/>
        <v>1</v>
      </c>
      <c r="BR4600" s="3" t="s">
        <v>594</v>
      </c>
      <c r="BZ4600" s="3" t="s">
        <v>11757</v>
      </c>
      <c r="CQ4600" s="3" t="str">
        <f>CONCATENATE(baseURL!$A$1,baseURL!$B$1,baseURL!$C$1,".",C4600,".",L4600,".pkl&amp;seq=",BC4600,"&amp;varMods=ReducedCys-C")</f>
        <v>http://proteomics.broadinstitute.org/millscripts/viewfeed.pl?side=xl&amp;cycle=1&amp;fixedMods=iaaC&amp;file=msdataSM/iPRG2012_nd/cpick_in/iPRG2012_nd.2485.3.4.pkl&amp;seq=LGDLVTLHPcPDLKYATR&amp;varMods=ReducedCys-C</v>
      </c>
    </row>
    <row r="4601" spans="1:95" x14ac:dyDescent="0.2">
      <c r="A4601" s="3">
        <v>178</v>
      </c>
      <c r="B4601" s="2" t="s">
        <v>11759</v>
      </c>
      <c r="C4601" s="2" t="s">
        <v>11742</v>
      </c>
      <c r="D4601" s="3">
        <v>12098</v>
      </c>
      <c r="E4601" s="3">
        <v>12085</v>
      </c>
      <c r="F4601" s="3">
        <v>52193</v>
      </c>
      <c r="G4601" s="3">
        <v>14569</v>
      </c>
      <c r="H4601" s="3">
        <v>42.8399</v>
      </c>
      <c r="I4601" s="30">
        <v>601.67822000000001</v>
      </c>
      <c r="J4601" s="30">
        <v>601.67580210000006</v>
      </c>
      <c r="K4601" s="30">
        <v>2.4199999999999998E-3</v>
      </c>
      <c r="L4601" s="3">
        <v>3</v>
      </c>
      <c r="M4601" s="3">
        <v>3</v>
      </c>
      <c r="N4601" s="10">
        <f t="shared" si="497"/>
        <v>1</v>
      </c>
      <c r="O4601" s="35">
        <v>3</v>
      </c>
      <c r="P4601" s="17"/>
      <c r="Q4601" s="40">
        <v>1803.0123100000001</v>
      </c>
      <c r="R4601" s="40">
        <v>601.67561999999998</v>
      </c>
      <c r="S4601" s="18">
        <f t="shared" si="498"/>
        <v>4.3212653356794943</v>
      </c>
      <c r="T4601" s="18">
        <f t="shared" si="499"/>
        <v>0.30265477613098207</v>
      </c>
      <c r="U4601" s="18">
        <f t="shared" si="500"/>
        <v>0.29916452323644266</v>
      </c>
      <c r="V4601" s="30">
        <v>601.67579999999998</v>
      </c>
      <c r="W4601" s="3" t="s">
        <v>47</v>
      </c>
      <c r="X4601" s="3" t="s">
        <v>47</v>
      </c>
      <c r="Y4601" s="3" t="s">
        <v>65</v>
      </c>
      <c r="Z4601" s="3" t="s">
        <v>47</v>
      </c>
      <c r="AA4601" s="3" t="s">
        <v>47</v>
      </c>
      <c r="AB4601" s="12" t="s">
        <v>47</v>
      </c>
      <c r="AC4601" s="3" t="s">
        <v>47</v>
      </c>
      <c r="AD4601" s="3" t="s">
        <v>47</v>
      </c>
      <c r="AE4601" s="3" t="s">
        <v>47</v>
      </c>
      <c r="AF4601" s="3" t="s">
        <v>47</v>
      </c>
      <c r="AG4601" s="3" t="s">
        <v>47</v>
      </c>
      <c r="AH4601" s="3" t="s">
        <v>47</v>
      </c>
      <c r="AI4601" s="3" t="s">
        <v>47</v>
      </c>
      <c r="AJ4601" s="3" t="s">
        <v>47</v>
      </c>
      <c r="AK4601" s="3" t="s">
        <v>47</v>
      </c>
      <c r="AL4601" s="3" t="s">
        <v>47</v>
      </c>
      <c r="AM4601" s="3" t="s">
        <v>47</v>
      </c>
      <c r="AN4601" s="3" t="s">
        <v>47</v>
      </c>
      <c r="AO4601" s="3" t="s">
        <v>47</v>
      </c>
      <c r="AP4601" s="3" t="s">
        <v>47</v>
      </c>
      <c r="AQ4601" s="3" t="s">
        <v>47</v>
      </c>
      <c r="AU4601" s="3">
        <v>1</v>
      </c>
      <c r="AV4601" s="3">
        <v>20</v>
      </c>
      <c r="AW4601" s="3">
        <v>1</v>
      </c>
      <c r="AX4601" s="3">
        <v>20</v>
      </c>
      <c r="AY4601" s="3">
        <v>100</v>
      </c>
      <c r="AZ4601" s="6" t="str">
        <f t="shared" si="501"/>
        <v>2485.7</v>
      </c>
      <c r="BB4601" s="12" t="s">
        <v>79</v>
      </c>
      <c r="BC4601" s="12" t="s">
        <v>11650</v>
      </c>
      <c r="BJ4601" s="12">
        <f t="shared" si="502"/>
        <v>0</v>
      </c>
      <c r="BK4601" s="12">
        <f t="shared" si="503"/>
        <v>0</v>
      </c>
      <c r="BU4601" s="3" t="s">
        <v>11651</v>
      </c>
      <c r="CQ4601" s="3" t="str">
        <f>CONCATENATE(baseURL!$A$1,baseURL!$B$1,"+Acetyl",baseURL!$C$1,".",C4601,".",L4601,".pkl&amp;seq=",BC4601)</f>
        <v>http://proteomics.broadinstitute.org/millscripts/viewfeed.pl?side=xl&amp;cycle=1&amp;fixedMods=iaaC+Acetyl&amp;file=msdataSM/iPRG2012_nd/cpick_in/iPRG2012_nd.2485.7.3.pkl&amp;seq=SVEPVVVLDGKGHLVGR</v>
      </c>
    </row>
    <row r="4602" spans="1:95" x14ac:dyDescent="0.2">
      <c r="A4602" s="3">
        <v>5651</v>
      </c>
      <c r="B4602" s="2" t="s">
        <v>11760</v>
      </c>
      <c r="C4602" s="2" t="s">
        <v>11745</v>
      </c>
      <c r="D4602" s="3">
        <v>12099</v>
      </c>
      <c r="E4602" s="3">
        <v>12086</v>
      </c>
      <c r="F4602" s="3">
        <v>52194</v>
      </c>
      <c r="G4602" s="3">
        <v>14570</v>
      </c>
      <c r="H4602" s="3">
        <v>42.8416</v>
      </c>
      <c r="I4602" s="30">
        <v>761.36226999999997</v>
      </c>
      <c r="J4602" s="30">
        <v>761.35863930000005</v>
      </c>
      <c r="K4602" s="30">
        <v>3.63E-3</v>
      </c>
      <c r="L4602" s="3">
        <v>2</v>
      </c>
      <c r="M4602" s="3">
        <v>2</v>
      </c>
      <c r="N4602" s="10">
        <f t="shared" si="497"/>
        <v>1</v>
      </c>
      <c r="O4602" s="35">
        <v>2</v>
      </c>
      <c r="P4602" s="17"/>
      <c r="Q4602" s="40">
        <v>1521.71012</v>
      </c>
      <c r="R4602" s="40">
        <v>761.3587</v>
      </c>
      <c r="S4602" s="18">
        <f t="shared" si="498"/>
        <v>4.6889856252616235</v>
      </c>
      <c r="T4602" s="18">
        <f t="shared" si="499"/>
        <v>-7.9725889976781497E-2</v>
      </c>
      <c r="U4602" s="18">
        <f t="shared" si="500"/>
        <v>-0.13134413512960177</v>
      </c>
      <c r="V4602" s="30">
        <v>761.35860000000002</v>
      </c>
      <c r="W4602" s="3" t="s">
        <v>47</v>
      </c>
      <c r="X4602" s="3" t="s">
        <v>47</v>
      </c>
      <c r="Y4602" s="3" t="s">
        <v>47</v>
      </c>
      <c r="Z4602" s="3" t="s">
        <v>47</v>
      </c>
      <c r="AA4602" s="3" t="s">
        <v>47</v>
      </c>
      <c r="AB4602" s="12" t="s">
        <v>47</v>
      </c>
      <c r="AC4602" s="3" t="s">
        <v>47</v>
      </c>
      <c r="AD4602" s="3" t="s">
        <v>47</v>
      </c>
      <c r="AE4602" s="3" t="s">
        <v>48</v>
      </c>
      <c r="AF4602" s="3" t="s">
        <v>47</v>
      </c>
      <c r="AG4602" s="3" t="s">
        <v>47</v>
      </c>
      <c r="AI4602" s="3" t="s">
        <v>47</v>
      </c>
      <c r="AJ4602" s="3" t="s">
        <v>47</v>
      </c>
      <c r="AL4602" s="3" t="s">
        <v>48</v>
      </c>
      <c r="AM4602" s="3" t="s">
        <v>47</v>
      </c>
      <c r="AU4602" s="3">
        <v>0</v>
      </c>
      <c r="AV4602" s="3">
        <v>13</v>
      </c>
      <c r="AW4602" s="3">
        <v>1</v>
      </c>
      <c r="AX4602" s="3">
        <v>13</v>
      </c>
      <c r="AY4602" s="3">
        <v>100</v>
      </c>
      <c r="AZ4602" s="6" t="str">
        <f t="shared" si="501"/>
        <v>2485.8</v>
      </c>
      <c r="BC4602" s="12" t="s">
        <v>11761</v>
      </c>
      <c r="BJ4602" s="12">
        <f t="shared" si="502"/>
        <v>0</v>
      </c>
      <c r="BK4602" s="12">
        <f t="shared" si="503"/>
        <v>0</v>
      </c>
      <c r="CQ4602" s="3" t="str">
        <f>CONCATENATE(baseURL!$A$1,baseURL!$B$1,baseURL!$C$1,".",C4602,".",L4602,".pkl&amp;seq=",BC4602)</f>
        <v>http://proteomics.broadinstitute.org/millscripts/viewfeed.pl?side=xl&amp;cycle=1&amp;fixedMods=iaaC&amp;file=msdataSM/iPRG2012_nd/cpick_in/iPRG2012_nd.2485.8.2.pkl&amp;seq=TLEDELEVTEGMR</v>
      </c>
    </row>
    <row r="4603" spans="1:95" x14ac:dyDescent="0.2">
      <c r="A4603" s="3">
        <v>41</v>
      </c>
      <c r="B4603" s="2" t="s">
        <v>11750</v>
      </c>
      <c r="C4603" s="2" t="s">
        <v>11747</v>
      </c>
      <c r="D4603" s="3">
        <v>12100</v>
      </c>
      <c r="E4603" s="3">
        <v>12087</v>
      </c>
      <c r="F4603" s="3">
        <v>52195</v>
      </c>
      <c r="G4603" s="3">
        <v>14571</v>
      </c>
      <c r="H4603" s="3">
        <v>42.843200000000003</v>
      </c>
      <c r="I4603" s="30">
        <v>769.37501999999995</v>
      </c>
      <c r="J4603" s="30">
        <v>769.37280650000002</v>
      </c>
      <c r="K4603" s="30">
        <v>2.2100000000000002E-3</v>
      </c>
      <c r="L4603" s="3">
        <v>2</v>
      </c>
      <c r="M4603" s="3">
        <v>2</v>
      </c>
      <c r="N4603" s="10">
        <f t="shared" si="497"/>
        <v>1</v>
      </c>
      <c r="O4603" s="35">
        <v>2</v>
      </c>
      <c r="P4603" s="17"/>
      <c r="Q4603" s="40">
        <v>1537.73804</v>
      </c>
      <c r="R4603" s="40">
        <v>769.37266</v>
      </c>
      <c r="S4603" s="18">
        <f t="shared" si="498"/>
        <v>3.067434187163979</v>
      </c>
      <c r="T4603" s="18">
        <f t="shared" si="499"/>
        <v>0.19041487648914765</v>
      </c>
      <c r="U4603" s="18">
        <f t="shared" si="500"/>
        <v>5.1990409969463365E-2</v>
      </c>
      <c r="V4603" s="30">
        <v>769.37270000000001</v>
      </c>
      <c r="W4603" s="3" t="s">
        <v>47</v>
      </c>
      <c r="Z4603" s="3" t="s">
        <v>47</v>
      </c>
      <c r="AA4603" s="3" t="s">
        <v>47</v>
      </c>
      <c r="AB4603" s="12" t="s">
        <v>47</v>
      </c>
      <c r="AD4603" s="3" t="s">
        <v>47</v>
      </c>
      <c r="AE4603" s="3" t="s">
        <v>47</v>
      </c>
      <c r="AF4603" s="3" t="s">
        <v>47</v>
      </c>
      <c r="AG4603" s="3" t="s">
        <v>47</v>
      </c>
      <c r="AH4603" s="3" t="s">
        <v>47</v>
      </c>
      <c r="AI4603" s="3" t="s">
        <v>47</v>
      </c>
      <c r="AK4603" s="3" t="s">
        <v>47</v>
      </c>
      <c r="AL4603" s="3" t="s">
        <v>47</v>
      </c>
      <c r="AN4603" s="3" t="s">
        <v>47</v>
      </c>
      <c r="AO4603" s="3" t="s">
        <v>47</v>
      </c>
      <c r="AP4603" s="3" t="s">
        <v>47</v>
      </c>
      <c r="AS4603" s="3" t="s">
        <v>47</v>
      </c>
      <c r="AU4603" s="3">
        <v>0</v>
      </c>
      <c r="AV4603" s="3">
        <v>16</v>
      </c>
      <c r="AW4603" s="3">
        <v>2</v>
      </c>
      <c r="AX4603" s="3">
        <v>15</v>
      </c>
      <c r="AY4603" s="3">
        <v>93.75</v>
      </c>
      <c r="AZ4603" s="6" t="str">
        <f t="shared" si="501"/>
        <v>2485.9</v>
      </c>
      <c r="BB4603" s="12" t="s">
        <v>79</v>
      </c>
      <c r="BC4603" s="12" t="s">
        <v>11656</v>
      </c>
      <c r="BJ4603" s="12">
        <f t="shared" si="502"/>
        <v>0</v>
      </c>
      <c r="BK4603" s="12">
        <f t="shared" si="503"/>
        <v>0</v>
      </c>
      <c r="CO4603" s="3" t="s">
        <v>11751</v>
      </c>
      <c r="CQ4603" s="3" t="str">
        <f>CONCATENATE(baseURL!$A$1,baseURL!$B$1,"+Acetyl",baseURL!$C$1,".",C4603,".",L4603,".pkl&amp;seq=",BC4603)</f>
        <v>http://proteomics.broadinstitute.org/millscripts/viewfeed.pl?side=xl&amp;cycle=1&amp;fixedMods=iaaC+Acetyl&amp;file=msdataSM/iPRG2012_nd/cpick_in/iPRG2012_nd.2485.9.2.pkl&amp;seq=SSNLTEEQLAEFK</v>
      </c>
    </row>
    <row r="4604" spans="1:95" x14ac:dyDescent="0.2">
      <c r="A4604" s="3">
        <v>7645</v>
      </c>
      <c r="B4604" s="2" t="s">
        <v>11762</v>
      </c>
      <c r="C4604" s="2" t="s">
        <v>11763</v>
      </c>
      <c r="D4604" s="3">
        <v>12103</v>
      </c>
      <c r="E4604" s="3">
        <v>12090</v>
      </c>
      <c r="F4604" s="3">
        <v>52209</v>
      </c>
      <c r="G4604" s="3">
        <v>14575</v>
      </c>
      <c r="H4604" s="3">
        <v>42.858199999999997</v>
      </c>
      <c r="I4604" s="30">
        <v>536.61239999999998</v>
      </c>
      <c r="J4604" s="30">
        <v>536.94501909999997</v>
      </c>
      <c r="K4604" s="30">
        <v>-0.33262000000000003</v>
      </c>
      <c r="L4604" s="3">
        <v>3</v>
      </c>
      <c r="M4604" s="3">
        <v>3</v>
      </c>
      <c r="N4604" s="10">
        <f t="shared" si="497"/>
        <v>1</v>
      </c>
      <c r="O4604" s="35">
        <v>3</v>
      </c>
      <c r="Q4604" s="40">
        <v>1607.81314</v>
      </c>
      <c r="R4604" s="40">
        <v>536.60923000000003</v>
      </c>
      <c r="S4604" s="18">
        <f t="shared" si="498"/>
        <v>5.9074645435275084</v>
      </c>
      <c r="T4604" s="18">
        <f t="shared" si="499"/>
        <v>625.76094712337067</v>
      </c>
      <c r="U4604" s="18">
        <f t="shared" si="500"/>
        <v>625.35264255510754</v>
      </c>
      <c r="V4604" s="30">
        <v>536.94479999999999</v>
      </c>
      <c r="W4604" s="3" t="s">
        <v>47</v>
      </c>
      <c r="X4604" s="3" t="s">
        <v>47</v>
      </c>
      <c r="Y4604" s="3" t="s">
        <v>47</v>
      </c>
      <c r="AD4604" s="3" t="s">
        <v>48</v>
      </c>
      <c r="AK4604" s="3" t="s">
        <v>48</v>
      </c>
      <c r="AL4604" s="3" t="s">
        <v>52</v>
      </c>
      <c r="AU4604" s="3">
        <v>0</v>
      </c>
      <c r="AV4604" s="3">
        <v>3</v>
      </c>
      <c r="AW4604" s="3">
        <v>1</v>
      </c>
      <c r="AX4604" s="3">
        <v>3</v>
      </c>
      <c r="AY4604" s="3">
        <v>100</v>
      </c>
      <c r="AZ4604" s="6" t="str">
        <f t="shared" si="501"/>
        <v>2486.2</v>
      </c>
      <c r="BC4604" s="12" t="s">
        <v>11764</v>
      </c>
      <c r="BI4604" s="12" t="s">
        <v>594</v>
      </c>
      <c r="BJ4604" s="12">
        <f t="shared" si="502"/>
        <v>0</v>
      </c>
      <c r="BK4604" s="12">
        <f t="shared" si="503"/>
        <v>1</v>
      </c>
      <c r="BR4604" s="3" t="s">
        <v>594</v>
      </c>
      <c r="CQ4604" s="3" t="str">
        <f>CONCATENATE(baseURL!$A$1,baseURL!$B$1,baseURL!$C$1,".",C4604,".",L4604,".pkl&amp;seq=",BC4604,"&amp;varMods=ReducedCys-C")</f>
        <v>http://proteomics.broadinstitute.org/millscripts/viewfeed.pl?side=xl&amp;cycle=1&amp;fixedMods=iaaC&amp;file=msdataSM/iPRG2012_nd/cpick_in/iPRG2012_nd.2486.2.3.pkl&amp;seq=SGKTcLLDLDMQGVK&amp;varMods=ReducedCys-C</v>
      </c>
    </row>
    <row r="4605" spans="1:95" x14ac:dyDescent="0.2">
      <c r="A4605" s="3">
        <v>2671</v>
      </c>
      <c r="B4605" s="2" t="s">
        <v>11765</v>
      </c>
      <c r="C4605" s="2" t="s">
        <v>11754</v>
      </c>
      <c r="D4605" s="3">
        <v>12105</v>
      </c>
      <c r="E4605" s="3">
        <v>12092</v>
      </c>
      <c r="F4605" s="3">
        <v>52211</v>
      </c>
      <c r="G4605" s="3">
        <v>14577</v>
      </c>
      <c r="H4605" s="3">
        <v>42.863199999999999</v>
      </c>
      <c r="I4605" s="30">
        <v>650.34703000000002</v>
      </c>
      <c r="J4605" s="30">
        <v>650.35319519999996</v>
      </c>
      <c r="K4605" s="30">
        <v>-6.1700000000000001E-3</v>
      </c>
      <c r="L4605" s="3">
        <v>3</v>
      </c>
      <c r="M4605" s="3">
        <v>3</v>
      </c>
      <c r="N4605" s="10">
        <f t="shared" si="497"/>
        <v>1</v>
      </c>
      <c r="O4605" s="35">
        <v>3</v>
      </c>
      <c r="P4605" s="17"/>
      <c r="Q4605" s="40">
        <v>1949.0450699999999</v>
      </c>
      <c r="R4605" s="40">
        <v>650.35320999999999</v>
      </c>
      <c r="S4605" s="18">
        <f t="shared" si="498"/>
        <v>-9.5025286335898862</v>
      </c>
      <c r="T4605" s="18">
        <f t="shared" si="499"/>
        <v>-2.2756864736387931E-2</v>
      </c>
      <c r="U4605" s="18">
        <f t="shared" si="500"/>
        <v>-1.5376259886150831E-2</v>
      </c>
      <c r="V4605" s="30">
        <v>650.35320000000002</v>
      </c>
      <c r="W4605" s="3" t="s">
        <v>47</v>
      </c>
      <c r="Z4605" s="3" t="s">
        <v>47</v>
      </c>
      <c r="AA4605" s="3" t="s">
        <v>47</v>
      </c>
      <c r="AB4605" s="12" t="s">
        <v>47</v>
      </c>
      <c r="AC4605" s="3" t="s">
        <v>47</v>
      </c>
      <c r="AD4605" s="3" t="s">
        <v>47</v>
      </c>
      <c r="AE4605" s="3" t="s">
        <v>47</v>
      </c>
      <c r="AF4605" s="3" t="s">
        <v>47</v>
      </c>
      <c r="AH4605" s="3" t="s">
        <v>47</v>
      </c>
      <c r="AI4605" s="3" t="s">
        <v>47</v>
      </c>
      <c r="AJ4605" s="3" t="s">
        <v>47</v>
      </c>
      <c r="AK4605" s="3" t="s">
        <v>47</v>
      </c>
      <c r="AL4605" s="3" t="s">
        <v>47</v>
      </c>
      <c r="AN4605" s="3" t="s">
        <v>47</v>
      </c>
      <c r="AU4605" s="3">
        <v>0</v>
      </c>
      <c r="AV4605" s="3">
        <v>14</v>
      </c>
      <c r="AW4605" s="3">
        <v>1</v>
      </c>
      <c r="AX4605" s="3">
        <v>14</v>
      </c>
      <c r="AY4605" s="3">
        <v>100</v>
      </c>
      <c r="AZ4605" s="6" t="str">
        <f t="shared" si="501"/>
        <v>2486.4</v>
      </c>
      <c r="BC4605" s="12" t="s">
        <v>11766</v>
      </c>
      <c r="BJ4605" s="12">
        <f t="shared" si="502"/>
        <v>0</v>
      </c>
      <c r="BK4605" s="12">
        <f t="shared" si="503"/>
        <v>0</v>
      </c>
      <c r="CQ4605" s="3" t="str">
        <f>CONCATENATE(baseURL!$A$1,baseURL!$B$1,baseURL!$C$1,".",C4605,".",L4605,".pkl&amp;seq=",BC4605)</f>
        <v>http://proteomics.broadinstitute.org/millscripts/viewfeed.pl?side=xl&amp;cycle=1&amp;fixedMods=iaaC&amp;file=msdataSM/iPRG2012_nd/cpick_in/iPRG2012_nd.2486.4.3.pkl&amp;seq=GLLVPTQTTDQELQHLR</v>
      </c>
    </row>
    <row r="4606" spans="1:95" x14ac:dyDescent="0.2">
      <c r="A4606" s="3">
        <v>2104</v>
      </c>
      <c r="B4606" s="2" t="s">
        <v>11767</v>
      </c>
      <c r="C4606" s="2" t="s">
        <v>11768</v>
      </c>
      <c r="D4606" s="3">
        <v>12106</v>
      </c>
      <c r="E4606" s="3">
        <v>12093</v>
      </c>
      <c r="F4606" s="3">
        <v>52212</v>
      </c>
      <c r="G4606" s="3">
        <v>14578</v>
      </c>
      <c r="H4606" s="3">
        <v>42.866500000000002</v>
      </c>
      <c r="I4606" s="30">
        <v>673.65405999999996</v>
      </c>
      <c r="J4606" s="30">
        <v>673.65009629999997</v>
      </c>
      <c r="K4606" s="30">
        <v>3.96E-3</v>
      </c>
      <c r="L4606" s="3">
        <v>3</v>
      </c>
      <c r="M4606" s="3">
        <v>3</v>
      </c>
      <c r="N4606" s="10">
        <f t="shared" si="497"/>
        <v>1</v>
      </c>
      <c r="O4606" s="35">
        <v>3</v>
      </c>
      <c r="P4606" s="17"/>
      <c r="Q4606" s="40">
        <v>2018.93418</v>
      </c>
      <c r="R4606" s="40">
        <v>673.64958000000001</v>
      </c>
      <c r="S4606" s="18">
        <f t="shared" si="498"/>
        <v>6.6503418586620127</v>
      </c>
      <c r="T4606" s="18">
        <f t="shared" si="499"/>
        <v>0.76642221013244261</v>
      </c>
      <c r="U4606" s="18">
        <f t="shared" si="500"/>
        <v>0.32657928772550793</v>
      </c>
      <c r="V4606" s="30">
        <v>673.64980000000003</v>
      </c>
      <c r="W4606" s="3" t="s">
        <v>47</v>
      </c>
      <c r="X4606" s="3" t="s">
        <v>47</v>
      </c>
      <c r="Y4606" s="3" t="s">
        <v>47</v>
      </c>
      <c r="Z4606" s="3" t="s">
        <v>47</v>
      </c>
      <c r="AA4606" s="3" t="s">
        <v>47</v>
      </c>
      <c r="AB4606" s="12" t="s">
        <v>52</v>
      </c>
      <c r="AC4606" s="3" t="s">
        <v>47</v>
      </c>
      <c r="AD4606" s="3" t="s">
        <v>47</v>
      </c>
      <c r="AE4606" s="3" t="s">
        <v>47</v>
      </c>
      <c r="AG4606" s="3" t="s">
        <v>47</v>
      </c>
      <c r="AH4606" s="3" t="s">
        <v>47</v>
      </c>
      <c r="AI4606" s="3" t="s">
        <v>48</v>
      </c>
      <c r="AJ4606" s="3" t="s">
        <v>48</v>
      </c>
      <c r="AK4606" s="3" t="s">
        <v>48</v>
      </c>
      <c r="AM4606" s="3" t="s">
        <v>47</v>
      </c>
      <c r="AO4606" s="3" t="s">
        <v>47</v>
      </c>
      <c r="AQ4606" s="3" t="s">
        <v>47</v>
      </c>
      <c r="AU4606" s="3">
        <v>0</v>
      </c>
      <c r="AV4606" s="3">
        <v>13</v>
      </c>
      <c r="AW4606" s="3">
        <v>1</v>
      </c>
      <c r="AX4606" s="3">
        <v>13</v>
      </c>
      <c r="AY4606" s="3">
        <v>100</v>
      </c>
      <c r="AZ4606" s="6" t="str">
        <f t="shared" si="501"/>
        <v>2486.5</v>
      </c>
      <c r="BC4606" s="12" t="s">
        <v>11769</v>
      </c>
      <c r="BJ4606" s="12">
        <f t="shared" si="502"/>
        <v>0</v>
      </c>
      <c r="BK4606" s="12">
        <f t="shared" si="503"/>
        <v>0</v>
      </c>
      <c r="BP4606" s="3" t="s">
        <v>54</v>
      </c>
      <c r="BR4606" s="3" t="s">
        <v>54</v>
      </c>
      <c r="CQ4606" s="3" t="str">
        <f>CONCATENATE(baseURL!$A$1,baseURL!$B$1,baseURL!$C$1,".",C4606,".",L4606,".pkl&amp;seq=",BC4606,"&amp;varMods=Deamidated-N")</f>
        <v>http://proteomics.broadinstitute.org/millscripts/viewfeed.pl?side=xl&amp;cycle=1&amp;fixedMods=iaaC&amp;file=msdataSM/iPRG2012_nd/cpick_in/iPRG2012_nd.2486.5.3.pkl&amp;seq=AGEVnGKDYNFVSVDEFK&amp;varMods=Deamidated-N</v>
      </c>
    </row>
    <row r="4607" spans="1:95" x14ac:dyDescent="0.2">
      <c r="A4607" s="3">
        <v>7094</v>
      </c>
      <c r="B4607" s="2" t="s">
        <v>11770</v>
      </c>
      <c r="C4607" s="2" t="s">
        <v>11758</v>
      </c>
      <c r="D4607" s="3">
        <v>12107</v>
      </c>
      <c r="E4607" s="3">
        <v>12094</v>
      </c>
      <c r="F4607" s="3">
        <v>52213</v>
      </c>
      <c r="G4607" s="3">
        <v>14579</v>
      </c>
      <c r="H4607" s="3">
        <v>42.869799999999998</v>
      </c>
      <c r="I4607" s="30">
        <v>749.38207</v>
      </c>
      <c r="J4607" s="30">
        <v>749.37818019999997</v>
      </c>
      <c r="K4607" s="30">
        <v>3.8899999999999998E-3</v>
      </c>
      <c r="L4607" s="3">
        <v>2</v>
      </c>
      <c r="M4607" s="3">
        <v>2</v>
      </c>
      <c r="N4607" s="10">
        <f t="shared" si="497"/>
        <v>1</v>
      </c>
      <c r="O4607" s="35">
        <v>2</v>
      </c>
      <c r="P4607" s="17"/>
      <c r="Q4607" s="40">
        <v>1497.7471499999999</v>
      </c>
      <c r="R4607" s="40">
        <v>749.37720999999999</v>
      </c>
      <c r="S4607" s="18">
        <f t="shared" si="498"/>
        <v>6.4853853775561952</v>
      </c>
      <c r="T4607" s="18">
        <f t="shared" si="499"/>
        <v>1.2946750809026857</v>
      </c>
      <c r="U4607" s="18">
        <f t="shared" si="500"/>
        <v>1.3210970213540398</v>
      </c>
      <c r="V4607" s="30">
        <v>749.37819999999999</v>
      </c>
      <c r="X4607" s="3" t="s">
        <v>47</v>
      </c>
      <c r="Y4607" s="3" t="s">
        <v>47</v>
      </c>
      <c r="Z4607" s="3" t="s">
        <v>52</v>
      </c>
      <c r="AA4607" s="3" t="s">
        <v>48</v>
      </c>
      <c r="AB4607" s="12" t="s">
        <v>47</v>
      </c>
      <c r="AC4607" s="3" t="s">
        <v>47</v>
      </c>
      <c r="AD4607" s="3" t="s">
        <v>47</v>
      </c>
      <c r="AG4607" s="3" t="s">
        <v>47</v>
      </c>
      <c r="AH4607" s="3" t="s">
        <v>47</v>
      </c>
      <c r="AI4607" s="3" t="s">
        <v>47</v>
      </c>
      <c r="AK4607" s="3" t="s">
        <v>52</v>
      </c>
      <c r="AL4607" s="3" t="s">
        <v>52</v>
      </c>
      <c r="AU4607" s="3">
        <v>0</v>
      </c>
      <c r="AV4607" s="3">
        <v>8</v>
      </c>
      <c r="AW4607" s="3">
        <v>1</v>
      </c>
      <c r="AX4607" s="3">
        <v>8</v>
      </c>
      <c r="AY4607" s="3">
        <v>100</v>
      </c>
      <c r="AZ4607" s="6" t="str">
        <f t="shared" si="501"/>
        <v>2486.6</v>
      </c>
      <c r="BC4607" s="12" t="s">
        <v>11771</v>
      </c>
      <c r="BJ4607" s="12">
        <f t="shared" si="502"/>
        <v>0</v>
      </c>
      <c r="BK4607" s="12">
        <f t="shared" si="503"/>
        <v>0</v>
      </c>
      <c r="CQ4607" s="3" t="str">
        <f>CONCATENATE(baseURL!$A$1,baseURL!$B$1,baseURL!$C$1,".",C4607,".",L4607,".pkl&amp;seq=",BC4607)</f>
        <v>http://proteomics.broadinstitute.org/millscripts/viewfeed.pl?side=xl&amp;cycle=1&amp;fixedMods=iaaC&amp;file=msdataSM/iPRG2012_nd/cpick_in/iPRG2012_nd.2486.6.2.pkl&amp;seq=FSALEVDETYVPK</v>
      </c>
    </row>
    <row r="4608" spans="1:95" x14ac:dyDescent="0.2">
      <c r="A4608" s="3">
        <v>3850</v>
      </c>
      <c r="B4608" s="2" t="s">
        <v>11775</v>
      </c>
      <c r="C4608" s="2" t="s">
        <v>11776</v>
      </c>
      <c r="D4608" s="3">
        <v>12109</v>
      </c>
      <c r="E4608" s="3">
        <v>12096</v>
      </c>
      <c r="F4608" s="3">
        <v>52230</v>
      </c>
      <c r="G4608" s="3">
        <v>14582</v>
      </c>
      <c r="H4608" s="3">
        <v>42.881399999999999</v>
      </c>
      <c r="I4608" s="30">
        <v>464.59807000000001</v>
      </c>
      <c r="J4608" s="30">
        <v>464.59756620000002</v>
      </c>
      <c r="K4608" s="30">
        <v>5.0000000000000001E-4</v>
      </c>
      <c r="L4608" s="3">
        <v>3</v>
      </c>
      <c r="M4608" s="3">
        <v>3</v>
      </c>
      <c r="N4608" s="10">
        <f t="shared" si="497"/>
        <v>1</v>
      </c>
      <c r="O4608" s="35">
        <v>3</v>
      </c>
      <c r="P4608" s="17"/>
      <c r="Q4608" s="40">
        <v>1391.7780600000001</v>
      </c>
      <c r="R4608" s="40">
        <v>464.59753999999998</v>
      </c>
      <c r="S4608" s="18">
        <f t="shared" si="498"/>
        <v>1.1407722908436422</v>
      </c>
      <c r="T4608" s="18">
        <f t="shared" si="499"/>
        <v>5.639289445262563E-2</v>
      </c>
      <c r="U4608" s="18">
        <f t="shared" si="500"/>
        <v>-0.7318161865304621</v>
      </c>
      <c r="V4608" s="30">
        <v>464.59719999999999</v>
      </c>
      <c r="W4608" s="3" t="s">
        <v>47</v>
      </c>
      <c r="X4608" s="3" t="s">
        <v>47</v>
      </c>
      <c r="Y4608" s="3" t="s">
        <v>47</v>
      </c>
      <c r="Z4608" s="3" t="s">
        <v>47</v>
      </c>
      <c r="AA4608" s="3" t="s">
        <v>47</v>
      </c>
      <c r="AB4608" s="12" t="s">
        <v>47</v>
      </c>
      <c r="AD4608" s="3" t="s">
        <v>47</v>
      </c>
      <c r="AE4608" s="3" t="s">
        <v>47</v>
      </c>
      <c r="AF4608" s="3" t="s">
        <v>48</v>
      </c>
      <c r="AG4608" s="3" t="s">
        <v>47</v>
      </c>
      <c r="AH4608" s="3" t="s">
        <v>47</v>
      </c>
      <c r="AL4608" s="3" t="s">
        <v>48</v>
      </c>
      <c r="AN4608" s="3" t="s">
        <v>48</v>
      </c>
      <c r="AU4608" s="3">
        <v>0</v>
      </c>
      <c r="AV4608" s="3">
        <v>10</v>
      </c>
      <c r="AW4608" s="3">
        <v>1</v>
      </c>
      <c r="AX4608" s="3">
        <v>10</v>
      </c>
      <c r="AY4608" s="3">
        <v>100</v>
      </c>
      <c r="AZ4608" s="6" t="str">
        <f t="shared" si="501"/>
        <v>2487.2</v>
      </c>
      <c r="BC4608" s="12" t="s">
        <v>11777</v>
      </c>
      <c r="BJ4608" s="12">
        <f t="shared" si="502"/>
        <v>0</v>
      </c>
      <c r="BK4608" s="12">
        <f t="shared" si="503"/>
        <v>0</v>
      </c>
      <c r="CQ4608" s="3" t="str">
        <f>CONCATENATE(baseURL!$A$1,baseURL!$B$1,baseURL!$C$1,".",C4608,".",L4608,".pkl&amp;seq=",BC4608)</f>
        <v>http://proteomics.broadinstitute.org/millscripts/viewfeed.pl?side=xl&amp;cycle=1&amp;fixedMods=iaaC&amp;file=msdataSM/iPRG2012_nd/cpick_in/iPRG2012_nd.2487.2.3.pkl&amp;seq=SELPSFKLLETK</v>
      </c>
    </row>
    <row r="4609" spans="1:95" x14ac:dyDescent="0.2">
      <c r="A4609" s="3">
        <v>3865</v>
      </c>
      <c r="B4609" s="2" t="s">
        <v>11778</v>
      </c>
      <c r="C4609" s="2" t="s">
        <v>11779</v>
      </c>
      <c r="D4609" s="3">
        <v>12111</v>
      </c>
      <c r="E4609" s="3">
        <v>12098</v>
      </c>
      <c r="F4609" s="3">
        <v>52232</v>
      </c>
      <c r="G4609" s="3">
        <v>14584</v>
      </c>
      <c r="H4609" s="3">
        <v>42.884700000000002</v>
      </c>
      <c r="I4609" s="30">
        <v>508.29782999999998</v>
      </c>
      <c r="J4609" s="30">
        <v>508.29497450000002</v>
      </c>
      <c r="K4609" s="30">
        <v>2.8600000000000001E-3</v>
      </c>
      <c r="L4609" s="3">
        <v>4</v>
      </c>
      <c r="M4609" s="3">
        <v>4</v>
      </c>
      <c r="N4609" s="10">
        <f t="shared" si="497"/>
        <v>1</v>
      </c>
      <c r="O4609" s="35">
        <v>4</v>
      </c>
      <c r="P4609" s="17"/>
      <c r="Q4609" s="40">
        <v>2030.1565900000001</v>
      </c>
      <c r="R4609" s="40">
        <v>508.2946</v>
      </c>
      <c r="S4609" s="18">
        <f t="shared" si="498"/>
        <v>6.3545825589601836</v>
      </c>
      <c r="T4609" s="18">
        <f t="shared" si="499"/>
        <v>0.73677745154250407</v>
      </c>
      <c r="U4609" s="18">
        <f t="shared" si="500"/>
        <v>0.19673630208721074</v>
      </c>
      <c r="V4609" s="30">
        <v>508.29469999999998</v>
      </c>
      <c r="W4609" s="3" t="s">
        <v>47</v>
      </c>
      <c r="X4609" s="3" t="s">
        <v>47</v>
      </c>
      <c r="Y4609" s="3" t="s">
        <v>47</v>
      </c>
      <c r="Z4609" s="3" t="s">
        <v>47</v>
      </c>
      <c r="AA4609" s="3" t="s">
        <v>47</v>
      </c>
      <c r="AB4609" s="12" t="s">
        <v>48</v>
      </c>
      <c r="AC4609" s="3" t="s">
        <v>47</v>
      </c>
      <c r="AD4609" s="3" t="s">
        <v>47</v>
      </c>
      <c r="AE4609" s="3" t="s">
        <v>47</v>
      </c>
      <c r="AF4609" s="3" t="s">
        <v>48</v>
      </c>
      <c r="AG4609" s="3" t="s">
        <v>48</v>
      </c>
      <c r="AH4609" s="3" t="s">
        <v>48</v>
      </c>
      <c r="AK4609" s="3" t="s">
        <v>52</v>
      </c>
      <c r="AL4609" s="3" t="s">
        <v>52</v>
      </c>
      <c r="AU4609" s="3">
        <v>0</v>
      </c>
      <c r="AV4609" s="3">
        <v>8</v>
      </c>
      <c r="AW4609" s="3">
        <v>1</v>
      </c>
      <c r="AX4609" s="3">
        <v>8</v>
      </c>
      <c r="AY4609" s="3">
        <v>100</v>
      </c>
      <c r="AZ4609" s="6" t="str">
        <f t="shared" si="501"/>
        <v>2487.4</v>
      </c>
      <c r="BC4609" s="12" t="s">
        <v>11703</v>
      </c>
      <c r="BJ4609" s="12">
        <f t="shared" si="502"/>
        <v>0</v>
      </c>
      <c r="BK4609" s="12">
        <f t="shared" si="503"/>
        <v>0</v>
      </c>
      <c r="CQ4609" s="3" t="str">
        <f>CONCATENATE(baseURL!$A$1,baseURL!$B$1,baseURL!$C$1,".",C4609,".",L4609,".pkl&amp;seq=",BC4609)</f>
        <v>http://proteomics.broadinstitute.org/millscripts/viewfeed.pl?side=xl&amp;cycle=1&amp;fixedMods=iaaC&amp;file=msdataSM/iPRG2012_nd/cpick_in/iPRG2012_nd.2487.4.4.pkl&amp;seq=TLLTLPEKMSNEKVSVLK</v>
      </c>
    </row>
    <row r="4610" spans="1:95" x14ac:dyDescent="0.2">
      <c r="A4610" s="3">
        <v>1294</v>
      </c>
      <c r="B4610" s="2" t="s">
        <v>11780</v>
      </c>
      <c r="C4610" s="2" t="s">
        <v>11767</v>
      </c>
      <c r="D4610" s="3">
        <v>12113</v>
      </c>
      <c r="E4610" s="3">
        <v>12100</v>
      </c>
      <c r="F4610" s="3">
        <v>52234</v>
      </c>
      <c r="G4610" s="3">
        <v>14586</v>
      </c>
      <c r="H4610" s="3">
        <v>42.888100000000001</v>
      </c>
      <c r="I4610" s="30">
        <v>576.28796</v>
      </c>
      <c r="J4610" s="30">
        <v>576.99166560000003</v>
      </c>
      <c r="K4610" s="30">
        <v>-0.70370999999999995</v>
      </c>
      <c r="L4610" s="3">
        <v>2</v>
      </c>
      <c r="M4610" s="3">
        <v>3</v>
      </c>
      <c r="N4610" s="10">
        <f t="shared" ref="N4610:N4673" si="504">IF(AND(M4610&gt;0,L4610&gt;0), IF(M4610=L4610,1,-1), 1)</f>
        <v>-1</v>
      </c>
      <c r="O4610" s="35">
        <v>3</v>
      </c>
      <c r="P4610" s="17"/>
      <c r="Q4610" s="40">
        <v>1728.96027</v>
      </c>
      <c r="R4610" s="40">
        <v>576.99161000000004</v>
      </c>
      <c r="S4610" s="18">
        <f t="shared" ref="S4610:S4673" si="505">1000000*(I4610-R4610)/R4610</f>
        <v>-1219.5151329844098</v>
      </c>
      <c r="T4610" s="18">
        <f t="shared" ref="T4610:T4673" si="506">1000000*(J4610-R4610)/R4610</f>
        <v>9.6361886433751945E-2</v>
      </c>
      <c r="U4610" s="18">
        <f t="shared" ref="U4610:U4673" si="507">1000000*(V4610-R4610)/R4610</f>
        <v>-1.7331274692953098E-2</v>
      </c>
      <c r="V4610" s="30">
        <v>576.99159999999995</v>
      </c>
      <c r="X4610" s="3" t="s">
        <v>47</v>
      </c>
      <c r="Y4610" s="3" t="s">
        <v>47</v>
      </c>
      <c r="AB4610" s="12" t="s">
        <v>48</v>
      </c>
      <c r="AE4610" s="3" t="s">
        <v>47</v>
      </c>
      <c r="AG4610" s="3" t="s">
        <v>52</v>
      </c>
      <c r="AH4610" s="3" t="s">
        <v>48</v>
      </c>
      <c r="AI4610" s="3" t="s">
        <v>52</v>
      </c>
      <c r="AU4610" s="3">
        <v>0</v>
      </c>
      <c r="AV4610" s="3">
        <v>3</v>
      </c>
      <c r="AW4610" s="3">
        <v>1</v>
      </c>
      <c r="AX4610" s="3">
        <v>3</v>
      </c>
      <c r="AY4610" s="3">
        <v>100</v>
      </c>
      <c r="AZ4610" s="6" t="str">
        <f t="shared" ref="AZ4610:AZ4673" si="508">HYPERLINK(CQ4610,C4610)</f>
        <v>2487.6</v>
      </c>
      <c r="BC4610" s="12" t="s">
        <v>11642</v>
      </c>
      <c r="BJ4610" s="12">
        <f t="shared" ref="BJ4610:BJ4673" si="509">LEN(BC4610)-LEN(SUBSTITUTE(BC4610,"C",""))</f>
        <v>0</v>
      </c>
      <c r="BK4610" s="12">
        <f t="shared" ref="BK4610:BK4673" si="510">LEN(BC4610)-LEN(SUBSTITUTE(BC4610,"c",""))</f>
        <v>0</v>
      </c>
      <c r="CQ4610" s="3" t="str">
        <f>CONCATENATE(baseURL!$A$1,baseURL!$B$1,baseURL!$C$1,".",C4610,".",L4610,".pkl&amp;seq=",BC4610)</f>
        <v>http://proteomics.broadinstitute.org/millscripts/viewfeed.pl?side=xl&amp;cycle=1&amp;fixedMods=iaaC&amp;file=msdataSM/iPRG2012_nd/cpick_in/iPRG2012_nd.2487.6.2.pkl&amp;seq=LVLNLSVGESGDRLTR</v>
      </c>
    </row>
    <row r="4611" spans="1:95" x14ac:dyDescent="0.2">
      <c r="A4611" s="3">
        <v>2429</v>
      </c>
      <c r="B4611" s="2" t="s">
        <v>11781</v>
      </c>
      <c r="C4611" s="2" t="s">
        <v>11782</v>
      </c>
      <c r="D4611" s="3">
        <v>12115</v>
      </c>
      <c r="E4611" s="3">
        <v>12102</v>
      </c>
      <c r="F4611" s="3">
        <v>52236</v>
      </c>
      <c r="G4611" s="3">
        <v>14588</v>
      </c>
      <c r="H4611" s="3">
        <v>42.891399999999997</v>
      </c>
      <c r="I4611" s="30">
        <v>622.98743000000002</v>
      </c>
      <c r="J4611" s="30">
        <v>622.98718110000004</v>
      </c>
      <c r="K4611" s="30">
        <v>2.5000000000000001E-4</v>
      </c>
      <c r="L4611" s="3">
        <v>3</v>
      </c>
      <c r="M4611" s="3">
        <v>3</v>
      </c>
      <c r="N4611" s="10">
        <f t="shared" si="504"/>
        <v>1</v>
      </c>
      <c r="O4611" s="35">
        <v>3</v>
      </c>
      <c r="P4611" s="17"/>
      <c r="Q4611" s="40">
        <v>1866.94569</v>
      </c>
      <c r="R4611" s="40">
        <v>622.98675000000003</v>
      </c>
      <c r="S4611" s="18">
        <f t="shared" si="505"/>
        <v>1.0915159912927002</v>
      </c>
      <c r="T4611" s="18">
        <f t="shared" si="506"/>
        <v>0.69198903510281629</v>
      </c>
      <c r="U4611" s="18">
        <f t="shared" si="507"/>
        <v>0.72232675895711673</v>
      </c>
      <c r="V4611" s="30">
        <v>622.98720000000003</v>
      </c>
      <c r="W4611" s="3" t="s">
        <v>47</v>
      </c>
      <c r="Z4611" s="3" t="s">
        <v>47</v>
      </c>
      <c r="AA4611" s="3" t="s">
        <v>47</v>
      </c>
      <c r="AB4611" s="12" t="s">
        <v>47</v>
      </c>
      <c r="AC4611" s="3" t="s">
        <v>47</v>
      </c>
      <c r="AD4611" s="3" t="s">
        <v>47</v>
      </c>
      <c r="AE4611" s="3" t="s">
        <v>47</v>
      </c>
      <c r="AF4611" s="3" t="s">
        <v>48</v>
      </c>
      <c r="AG4611" s="3" t="s">
        <v>48</v>
      </c>
      <c r="AH4611" s="3" t="s">
        <v>47</v>
      </c>
      <c r="AI4611" s="3" t="s">
        <v>47</v>
      </c>
      <c r="AL4611" s="3" t="s">
        <v>47</v>
      </c>
      <c r="AN4611" s="3" t="s">
        <v>48</v>
      </c>
      <c r="AU4611" s="3">
        <v>0</v>
      </c>
      <c r="AV4611" s="3">
        <v>10</v>
      </c>
      <c r="AW4611" s="3">
        <v>1</v>
      </c>
      <c r="AX4611" s="3">
        <v>10</v>
      </c>
      <c r="AY4611" s="3">
        <v>100</v>
      </c>
      <c r="AZ4611" s="6" t="str">
        <f t="shared" si="508"/>
        <v>2487.8</v>
      </c>
      <c r="BC4611" s="12" t="s">
        <v>11783</v>
      </c>
      <c r="BJ4611" s="12">
        <f t="shared" si="509"/>
        <v>0</v>
      </c>
      <c r="BK4611" s="12">
        <f t="shared" si="510"/>
        <v>0</v>
      </c>
      <c r="CQ4611" s="3" t="str">
        <f>CONCATENATE(baseURL!$A$1,baseURL!$B$1,baseURL!$C$1,".",C4611,".",L4611,".pkl&amp;seq=",BC4611)</f>
        <v>http://proteomics.broadinstitute.org/millscripts/viewfeed.pl?side=xl&amp;cycle=1&amp;fixedMods=iaaC&amp;file=msdataSM/iPRG2012_nd/cpick_in/iPRG2012_nd.2487.8.3.pkl&amp;seq=WVGGQELEHLALSTNGR</v>
      </c>
    </row>
    <row r="4612" spans="1:95" x14ac:dyDescent="0.2">
      <c r="A4612" s="3">
        <v>6347</v>
      </c>
      <c r="B4612" s="2" t="s">
        <v>11772</v>
      </c>
      <c r="C4612" s="2" t="s">
        <v>11773</v>
      </c>
      <c r="D4612" s="3">
        <v>12116</v>
      </c>
      <c r="E4612" s="3">
        <v>12103</v>
      </c>
      <c r="F4612" s="3">
        <v>52237</v>
      </c>
      <c r="G4612" s="3">
        <v>14589</v>
      </c>
      <c r="H4612" s="3">
        <v>42.893099999999997</v>
      </c>
      <c r="I4612" s="30">
        <v>698.03728000000001</v>
      </c>
      <c r="J4612" s="30">
        <v>698.03911679999999</v>
      </c>
      <c r="K4612" s="30">
        <v>-1.8400000000000001E-3</v>
      </c>
      <c r="L4612" s="3">
        <v>3</v>
      </c>
      <c r="M4612" s="3">
        <v>3</v>
      </c>
      <c r="N4612" s="10">
        <f t="shared" si="504"/>
        <v>1</v>
      </c>
      <c r="O4612" s="35">
        <v>3</v>
      </c>
      <c r="P4612" s="17"/>
      <c r="Q4612" s="40">
        <v>2092.10331</v>
      </c>
      <c r="R4612" s="40">
        <v>698.03929000000005</v>
      </c>
      <c r="S4612" s="18">
        <f t="shared" si="505"/>
        <v>-2.8794940755285356</v>
      </c>
      <c r="T4612" s="18">
        <f t="shared" si="506"/>
        <v>-0.24812356918037395</v>
      </c>
      <c r="U4612" s="18">
        <f t="shared" si="507"/>
        <v>-0.128932570543623</v>
      </c>
      <c r="V4612" s="30">
        <v>698.03920000000005</v>
      </c>
      <c r="W4612" s="3" t="s">
        <v>47</v>
      </c>
      <c r="X4612" s="3" t="s">
        <v>47</v>
      </c>
      <c r="Y4612" s="3" t="s">
        <v>47</v>
      </c>
      <c r="Z4612" s="3" t="s">
        <v>47</v>
      </c>
      <c r="AA4612" s="3" t="s">
        <v>47</v>
      </c>
      <c r="AB4612" s="12" t="s">
        <v>47</v>
      </c>
      <c r="AC4612" s="3" t="s">
        <v>47</v>
      </c>
      <c r="AD4612" s="3" t="s">
        <v>47</v>
      </c>
      <c r="AE4612" s="3" t="s">
        <v>47</v>
      </c>
      <c r="AF4612" s="3" t="s">
        <v>47</v>
      </c>
      <c r="AG4612" s="3" t="s">
        <v>47</v>
      </c>
      <c r="AH4612" s="3" t="s">
        <v>47</v>
      </c>
      <c r="AI4612" s="3" t="s">
        <v>47</v>
      </c>
      <c r="AJ4612" s="3" t="s">
        <v>47</v>
      </c>
      <c r="AK4612" s="3" t="s">
        <v>47</v>
      </c>
      <c r="AL4612" s="3" t="s">
        <v>48</v>
      </c>
      <c r="AU4612" s="3">
        <v>0</v>
      </c>
      <c r="AV4612" s="3">
        <v>15</v>
      </c>
      <c r="AW4612" s="3">
        <v>1</v>
      </c>
      <c r="AX4612" s="3">
        <v>15</v>
      </c>
      <c r="AY4612" s="3">
        <v>100</v>
      </c>
      <c r="AZ4612" s="6" t="str">
        <f t="shared" si="508"/>
        <v>2487.9</v>
      </c>
      <c r="BC4612" s="12" t="s">
        <v>11774</v>
      </c>
      <c r="BJ4612" s="12">
        <f t="shared" si="509"/>
        <v>0</v>
      </c>
      <c r="BK4612" s="12">
        <f t="shared" si="510"/>
        <v>0</v>
      </c>
      <c r="CQ4612" s="3" t="str">
        <f>CONCATENATE(baseURL!$A$1,baseURL!$B$1,baseURL!$C$1,".",C4612,".",L4612,".pkl&amp;seq=",BC4612)</f>
        <v>http://proteomics.broadinstitute.org/millscripts/viewfeed.pl?side=xl&amp;cycle=1&amp;fixedMods=iaaC&amp;file=msdataSM/iPRG2012_nd/cpick_in/iPRG2012_nd.2487.9.3.pkl&amp;seq=LLQLAGVEDVYTQSNGKTR</v>
      </c>
    </row>
    <row r="4613" spans="1:95" x14ac:dyDescent="0.2">
      <c r="A4613" s="3">
        <v>5248</v>
      </c>
      <c r="B4613" s="2" t="s">
        <v>11784</v>
      </c>
      <c r="C4613" s="2" t="s">
        <v>11785</v>
      </c>
      <c r="D4613" s="3">
        <v>12119</v>
      </c>
      <c r="E4613" s="3">
        <v>12106</v>
      </c>
      <c r="F4613" s="3">
        <v>52251</v>
      </c>
      <c r="G4613" s="3">
        <v>14593</v>
      </c>
      <c r="H4613" s="3">
        <v>42.907899999999998</v>
      </c>
      <c r="I4613" s="30">
        <v>413.21082999999999</v>
      </c>
      <c r="J4613" s="30">
        <v>413.21006569999997</v>
      </c>
      <c r="K4613" s="30">
        <v>7.6000000000000004E-4</v>
      </c>
      <c r="L4613" s="3">
        <v>3</v>
      </c>
      <c r="M4613" s="3">
        <v>3</v>
      </c>
      <c r="N4613" s="10">
        <f t="shared" si="504"/>
        <v>1</v>
      </c>
      <c r="O4613" s="35">
        <v>3</v>
      </c>
      <c r="P4613" s="17"/>
      <c r="Q4613" s="40">
        <v>1237.61464</v>
      </c>
      <c r="R4613" s="40">
        <v>413.20972999999998</v>
      </c>
      <c r="S4613" s="18">
        <f t="shared" si="505"/>
        <v>2.6620863937741603</v>
      </c>
      <c r="T4613" s="18">
        <f t="shared" si="506"/>
        <v>0.81242036578790533</v>
      </c>
      <c r="U4613" s="18">
        <f t="shared" si="507"/>
        <v>0.16940549776937067</v>
      </c>
      <c r="V4613" s="30">
        <v>413.20979999999997</v>
      </c>
      <c r="W4613" s="3" t="s">
        <v>47</v>
      </c>
      <c r="X4613" s="3" t="s">
        <v>47</v>
      </c>
      <c r="Y4613" s="3" t="s">
        <v>47</v>
      </c>
      <c r="Z4613" s="3" t="s">
        <v>47</v>
      </c>
      <c r="AA4613" s="3" t="s">
        <v>47</v>
      </c>
      <c r="AB4613" s="12" t="s">
        <v>47</v>
      </c>
      <c r="AC4613" s="3" t="s">
        <v>47</v>
      </c>
      <c r="AD4613" s="3" t="s">
        <v>47</v>
      </c>
      <c r="AE4613" s="3" t="s">
        <v>47</v>
      </c>
      <c r="AF4613" s="3" t="s">
        <v>47</v>
      </c>
      <c r="AG4613" s="3" t="s">
        <v>47</v>
      </c>
      <c r="AH4613" s="3" t="s">
        <v>47</v>
      </c>
      <c r="AI4613" s="3" t="s">
        <v>47</v>
      </c>
      <c r="AJ4613" s="3" t="s">
        <v>47</v>
      </c>
      <c r="AK4613" s="3" t="s">
        <v>47</v>
      </c>
      <c r="AL4613" s="3" t="s">
        <v>47</v>
      </c>
      <c r="AM4613" s="3" t="s">
        <v>47</v>
      </c>
      <c r="AN4613" s="3" t="s">
        <v>47</v>
      </c>
      <c r="AU4613" s="3">
        <v>0</v>
      </c>
      <c r="AV4613" s="3">
        <v>18</v>
      </c>
      <c r="AW4613" s="3">
        <v>1</v>
      </c>
      <c r="AX4613" s="3">
        <v>18</v>
      </c>
      <c r="AY4613" s="3">
        <v>100</v>
      </c>
      <c r="AZ4613" s="6" t="str">
        <f t="shared" si="508"/>
        <v>2488.2</v>
      </c>
      <c r="BC4613" s="12" t="s">
        <v>11786</v>
      </c>
      <c r="BJ4613" s="12">
        <f t="shared" si="509"/>
        <v>0</v>
      </c>
      <c r="BK4613" s="12">
        <f t="shared" si="510"/>
        <v>0</v>
      </c>
      <c r="CQ4613" s="3" t="str">
        <f>CONCATENATE(baseURL!$A$1,baseURL!$B$1,baseURL!$C$1,".",C4613,".",L4613,".pkl&amp;seq=",BC4613)</f>
        <v>http://proteomics.broadinstitute.org/millscripts/viewfeed.pl?side=xl&amp;cycle=1&amp;fixedMods=iaaC&amp;file=msdataSM/iPRG2012_nd/cpick_in/iPRG2012_nd.2488.2.3.pkl&amp;seq=MGYLNSLFHR</v>
      </c>
    </row>
    <row r="4614" spans="1:95" x14ac:dyDescent="0.2">
      <c r="A4614" s="3">
        <v>455</v>
      </c>
      <c r="B4614" s="2" t="s">
        <v>11787</v>
      </c>
      <c r="C4614" s="2" t="s">
        <v>11775</v>
      </c>
      <c r="D4614" s="3">
        <v>12120</v>
      </c>
      <c r="E4614" s="3">
        <v>12107</v>
      </c>
      <c r="F4614" s="3">
        <v>52252</v>
      </c>
      <c r="G4614" s="3">
        <v>14594</v>
      </c>
      <c r="H4614" s="3">
        <v>42.910400000000003</v>
      </c>
      <c r="I4614" s="30">
        <v>423.21523000000002</v>
      </c>
      <c r="J4614" s="30">
        <v>423.21324809999999</v>
      </c>
      <c r="K4614" s="30">
        <v>1.98E-3</v>
      </c>
      <c r="L4614" s="3">
        <v>2</v>
      </c>
      <c r="M4614" s="3">
        <v>2</v>
      </c>
      <c r="N4614" s="10">
        <f t="shared" si="504"/>
        <v>1</v>
      </c>
      <c r="O4614" s="35">
        <v>2</v>
      </c>
      <c r="P4614" s="17"/>
      <c r="Q4614" s="40">
        <v>845.41922</v>
      </c>
      <c r="R4614" s="40">
        <v>423.21325000000002</v>
      </c>
      <c r="S4614" s="18">
        <f t="shared" si="505"/>
        <v>4.6784924621410164</v>
      </c>
      <c r="T4614" s="18">
        <f t="shared" si="506"/>
        <v>-4.4894625329169454E-3</v>
      </c>
      <c r="U4614" s="18">
        <f t="shared" si="507"/>
        <v>0.11814374901411752</v>
      </c>
      <c r="V4614" s="30">
        <v>423.2133</v>
      </c>
      <c r="X4614" s="3" t="s">
        <v>47</v>
      </c>
      <c r="Z4614" s="3" t="s">
        <v>47</v>
      </c>
      <c r="AA4614" s="3" t="s">
        <v>47</v>
      </c>
      <c r="AG4614" s="3" t="s">
        <v>47</v>
      </c>
      <c r="AH4614" s="3" t="s">
        <v>47</v>
      </c>
      <c r="AI4614" s="3" t="s">
        <v>48</v>
      </c>
      <c r="AJ4614" s="3" t="s">
        <v>47</v>
      </c>
      <c r="AK4614" s="3" t="s">
        <v>52</v>
      </c>
      <c r="AL4614" s="3" t="s">
        <v>48</v>
      </c>
      <c r="AN4614" s="3" t="s">
        <v>47</v>
      </c>
      <c r="AO4614" s="3" t="s">
        <v>52</v>
      </c>
      <c r="AU4614" s="3">
        <v>0</v>
      </c>
      <c r="AV4614" s="3">
        <v>7</v>
      </c>
      <c r="AW4614" s="3">
        <v>1</v>
      </c>
      <c r="AX4614" s="3">
        <v>7</v>
      </c>
      <c r="AY4614" s="3">
        <v>100</v>
      </c>
      <c r="AZ4614" s="6" t="str">
        <f t="shared" si="508"/>
        <v>2488.3</v>
      </c>
      <c r="BC4614" s="12" t="s">
        <v>11671</v>
      </c>
      <c r="BJ4614" s="12">
        <f t="shared" si="509"/>
        <v>0</v>
      </c>
      <c r="BK4614" s="12">
        <f t="shared" si="510"/>
        <v>0</v>
      </c>
      <c r="CQ4614" s="3" t="str">
        <f>CONCATENATE(baseURL!$A$1,baseURL!$B$1,baseURL!$C$1,".",C4614,".",L4614,".pkl&amp;seq=",BC4614)</f>
        <v>http://proteomics.broadinstitute.org/millscripts/viewfeed.pl?side=xl&amp;cycle=1&amp;fixedMods=iaaC&amp;file=msdataSM/iPRG2012_nd/cpick_in/iPRG2012_nd.2488.3.2.pkl&amp;seq=FAFDFAK</v>
      </c>
    </row>
    <row r="4615" spans="1:95" x14ac:dyDescent="0.2">
      <c r="A4615" s="3">
        <v>2786</v>
      </c>
      <c r="B4615" s="2" t="s">
        <v>11788</v>
      </c>
      <c r="C4615" s="2" t="s">
        <v>11789</v>
      </c>
      <c r="D4615" s="3">
        <v>12123</v>
      </c>
      <c r="E4615" s="3">
        <v>12110</v>
      </c>
      <c r="F4615" s="3">
        <v>52255</v>
      </c>
      <c r="G4615" s="3">
        <v>14597</v>
      </c>
      <c r="H4615" s="3">
        <v>42.919600000000003</v>
      </c>
      <c r="I4615" s="30">
        <v>666.01394000000005</v>
      </c>
      <c r="J4615" s="30">
        <v>666.01303110000003</v>
      </c>
      <c r="K4615" s="30">
        <v>9.1E-4</v>
      </c>
      <c r="L4615" s="3">
        <v>0</v>
      </c>
      <c r="M4615" s="3">
        <v>3</v>
      </c>
      <c r="N4615" s="10">
        <f t="shared" si="504"/>
        <v>1</v>
      </c>
      <c r="O4615" s="35">
        <v>3</v>
      </c>
      <c r="P4615" s="17"/>
      <c r="Q4615" s="40">
        <v>1996.02466</v>
      </c>
      <c r="R4615" s="40">
        <v>666.01306999999997</v>
      </c>
      <c r="S4615" s="18">
        <f t="shared" si="505"/>
        <v>1.3062806711543933</v>
      </c>
      <c r="T4615" s="18">
        <f t="shared" si="506"/>
        <v>-5.8407262091557742E-2</v>
      </c>
      <c r="U4615" s="18">
        <f t="shared" si="507"/>
        <v>0.49548577188781717</v>
      </c>
      <c r="V4615" s="30">
        <v>666.01340000000005</v>
      </c>
      <c r="Z4615" s="3" t="s">
        <v>52</v>
      </c>
      <c r="AB4615" s="12" t="s">
        <v>47</v>
      </c>
      <c r="AC4615" s="3" t="s">
        <v>47</v>
      </c>
      <c r="AD4615" s="3" t="s">
        <v>47</v>
      </c>
      <c r="AG4615" s="3" t="s">
        <v>47</v>
      </c>
      <c r="AI4615" s="3" t="s">
        <v>48</v>
      </c>
      <c r="AK4615" s="3" t="s">
        <v>52</v>
      </c>
      <c r="AU4615" s="3">
        <v>0</v>
      </c>
      <c r="AV4615" s="3">
        <v>4</v>
      </c>
      <c r="AW4615" s="3">
        <v>1</v>
      </c>
      <c r="AX4615" s="3">
        <v>4</v>
      </c>
      <c r="AY4615" s="3">
        <v>100</v>
      </c>
      <c r="AZ4615" s="6" t="str">
        <f t="shared" si="508"/>
        <v>2488.6</v>
      </c>
      <c r="BC4615" s="12" t="s">
        <v>11790</v>
      </c>
      <c r="BJ4615" s="12">
        <f t="shared" si="509"/>
        <v>0</v>
      </c>
      <c r="BK4615" s="12">
        <f t="shared" si="510"/>
        <v>0</v>
      </c>
      <c r="CQ4615" s="3" t="str">
        <f>CONCATENATE(baseURL!$A$1,baseURL!$B$1,baseURL!$C$1,".",C4615,".",L4615,".pkl&amp;seq=",BC4615)</f>
        <v>http://proteomics.broadinstitute.org/millscripts/viewfeed.pl?side=xl&amp;cycle=1&amp;fixedMods=iaaC&amp;file=msdataSM/iPRG2012_nd/cpick_in/iPRG2012_nd.2488.6.0.pkl&amp;seq=SDGPLGGAGPGNPQDLFLKR</v>
      </c>
    </row>
    <row r="4616" spans="1:95" x14ac:dyDescent="0.2">
      <c r="A4616" s="3">
        <v>6155</v>
      </c>
      <c r="B4616" s="2" t="s">
        <v>11791</v>
      </c>
      <c r="C4616" s="2" t="s">
        <v>11792</v>
      </c>
      <c r="D4616" s="3">
        <v>12129</v>
      </c>
      <c r="E4616" s="3">
        <v>12116</v>
      </c>
      <c r="F4616" s="3">
        <v>52276</v>
      </c>
      <c r="G4616" s="3">
        <v>14604</v>
      </c>
      <c r="H4616" s="3">
        <v>42.941899999999997</v>
      </c>
      <c r="I4616" s="30">
        <v>619.81411000000003</v>
      </c>
      <c r="J4616" s="30">
        <v>619.30909299999996</v>
      </c>
      <c r="K4616" s="30">
        <v>0.50502000000000002</v>
      </c>
      <c r="L4616" s="3">
        <v>0</v>
      </c>
      <c r="M4616" s="3">
        <v>2</v>
      </c>
      <c r="N4616" s="10">
        <f t="shared" si="504"/>
        <v>1</v>
      </c>
      <c r="O4616" s="35">
        <v>2</v>
      </c>
      <c r="P4616" s="17"/>
      <c r="Q4616" s="40">
        <v>1237.61464</v>
      </c>
      <c r="R4616" s="40">
        <v>619.31096000000002</v>
      </c>
      <c r="S4616" s="18">
        <f t="shared" si="505"/>
        <v>812.43516181274288</v>
      </c>
      <c r="T4616" s="18">
        <f t="shared" si="506"/>
        <v>-3.0146406581616532</v>
      </c>
      <c r="U4616" s="18">
        <f t="shared" si="507"/>
        <v>-3.0033377740946139</v>
      </c>
      <c r="V4616" s="30">
        <v>619.30909999999994</v>
      </c>
      <c r="W4616" s="3" t="s">
        <v>47</v>
      </c>
      <c r="X4616" s="3" t="s">
        <v>47</v>
      </c>
      <c r="Y4616" s="3" t="s">
        <v>47</v>
      </c>
      <c r="Z4616" s="3" t="s">
        <v>47</v>
      </c>
      <c r="AA4616" s="3" t="s">
        <v>47</v>
      </c>
      <c r="AB4616" s="12" t="s">
        <v>47</v>
      </c>
      <c r="AC4616" s="3" t="s">
        <v>47</v>
      </c>
      <c r="AD4616" s="3" t="s">
        <v>47</v>
      </c>
      <c r="AE4616" s="3" t="s">
        <v>47</v>
      </c>
      <c r="AF4616" s="3" t="s">
        <v>48</v>
      </c>
      <c r="AG4616" s="3" t="s">
        <v>47</v>
      </c>
      <c r="AH4616" s="3" t="s">
        <v>47</v>
      </c>
      <c r="AI4616" s="3" t="s">
        <v>47</v>
      </c>
      <c r="AK4616" s="3" t="s">
        <v>48</v>
      </c>
      <c r="AL4616" s="3" t="s">
        <v>48</v>
      </c>
      <c r="AP4616" s="3" t="s">
        <v>52</v>
      </c>
      <c r="AU4616" s="3">
        <v>0</v>
      </c>
      <c r="AV4616" s="3">
        <v>12</v>
      </c>
      <c r="AW4616" s="3">
        <v>1</v>
      </c>
      <c r="AX4616" s="3">
        <v>12</v>
      </c>
      <c r="AY4616" s="3">
        <v>100</v>
      </c>
      <c r="AZ4616" s="6" t="str">
        <f t="shared" si="508"/>
        <v>2489.6</v>
      </c>
      <c r="BC4616" s="12" t="s">
        <v>11786</v>
      </c>
      <c r="BJ4616" s="12">
        <f t="shared" si="509"/>
        <v>0</v>
      </c>
      <c r="BK4616" s="12">
        <f t="shared" si="510"/>
        <v>0</v>
      </c>
      <c r="CQ4616" s="3" t="str">
        <f>CONCATENATE(baseURL!$A$1,baseURL!$B$1,baseURL!$C$1,".",C4616,".",L4616,".pkl&amp;seq=",BC4616)</f>
        <v>http://proteomics.broadinstitute.org/millscripts/viewfeed.pl?side=xl&amp;cycle=1&amp;fixedMods=iaaC&amp;file=msdataSM/iPRG2012_nd/cpick_in/iPRG2012_nd.2489.6.0.pkl&amp;seq=MGYLNSLFHR</v>
      </c>
    </row>
    <row r="4617" spans="1:95" x14ac:dyDescent="0.2">
      <c r="A4617" s="3">
        <v>6065</v>
      </c>
      <c r="B4617" s="2" t="s">
        <v>11793</v>
      </c>
      <c r="C4617" s="2" t="s">
        <v>11794</v>
      </c>
      <c r="D4617" s="3">
        <v>12140</v>
      </c>
      <c r="E4617" s="3">
        <v>12126</v>
      </c>
      <c r="F4617" s="3">
        <v>52301</v>
      </c>
      <c r="G4617" s="3">
        <v>14615</v>
      </c>
      <c r="H4617" s="3">
        <v>42.962699999999998</v>
      </c>
      <c r="I4617" s="30">
        <v>641.01111000000003</v>
      </c>
      <c r="J4617" s="30">
        <v>641.00936690000003</v>
      </c>
      <c r="K4617" s="30">
        <v>1.74E-3</v>
      </c>
      <c r="L4617" s="3">
        <v>0</v>
      </c>
      <c r="M4617" s="3">
        <v>3</v>
      </c>
      <c r="N4617" s="10">
        <f t="shared" si="504"/>
        <v>1</v>
      </c>
      <c r="O4617" s="35">
        <v>3</v>
      </c>
      <c r="P4617" s="17"/>
      <c r="Q4617" s="40">
        <v>1921.0177900000001</v>
      </c>
      <c r="R4617" s="40">
        <v>641.01077999999995</v>
      </c>
      <c r="S4617" s="18">
        <f t="shared" si="505"/>
        <v>0.51481193510712064</v>
      </c>
      <c r="T4617" s="18">
        <f t="shared" si="506"/>
        <v>-2.204487106944522</v>
      </c>
      <c r="U4617" s="18">
        <f t="shared" si="507"/>
        <v>-2.4648571432604034</v>
      </c>
      <c r="V4617" s="30">
        <v>641.00919999999996</v>
      </c>
      <c r="W4617" s="3" t="s">
        <v>47</v>
      </c>
      <c r="X4617" s="3" t="s">
        <v>47</v>
      </c>
      <c r="Y4617" s="3" t="s">
        <v>47</v>
      </c>
      <c r="Z4617" s="3" t="s">
        <v>47</v>
      </c>
      <c r="AA4617" s="3" t="s">
        <v>47</v>
      </c>
      <c r="AB4617" s="12" t="s">
        <v>47</v>
      </c>
      <c r="AC4617" s="3" t="s">
        <v>47</v>
      </c>
      <c r="AD4617" s="3" t="s">
        <v>47</v>
      </c>
      <c r="AE4617" s="3" t="s">
        <v>48</v>
      </c>
      <c r="AF4617" s="3" t="s">
        <v>47</v>
      </c>
      <c r="AG4617" s="3" t="s">
        <v>47</v>
      </c>
      <c r="AH4617" s="3" t="s">
        <v>47</v>
      </c>
      <c r="AI4617" s="3" t="s">
        <v>47</v>
      </c>
      <c r="AL4617" s="3" t="s">
        <v>48</v>
      </c>
      <c r="AU4617" s="3">
        <v>0</v>
      </c>
      <c r="AV4617" s="3">
        <v>12</v>
      </c>
      <c r="AW4617" s="3">
        <v>1</v>
      </c>
      <c r="AX4617" s="3">
        <v>12</v>
      </c>
      <c r="AY4617" s="3">
        <v>100</v>
      </c>
      <c r="AZ4617" s="6" t="str">
        <f t="shared" si="508"/>
        <v>2490.10</v>
      </c>
      <c r="BC4617" s="12" t="s">
        <v>11690</v>
      </c>
      <c r="BJ4617" s="12">
        <f t="shared" si="509"/>
        <v>0</v>
      </c>
      <c r="BK4617" s="12">
        <f t="shared" si="510"/>
        <v>0</v>
      </c>
      <c r="CQ4617" s="3" t="str">
        <f>CONCATENATE(baseURL!$A$1,baseURL!$B$1,baseURL!$C$1,".",C4617,".",L4617,".pkl&amp;seq=",BC4617)</f>
        <v>http://proteomics.broadinstitute.org/millscripts/viewfeed.pl?side=xl&amp;cycle=1&amp;fixedMods=iaaC&amp;file=msdataSM/iPRG2012_nd/cpick_in/iPRG2012_nd.2490.10.0.pkl&amp;seq=VEKAVLTVPAYFNDAQR</v>
      </c>
    </row>
    <row r="4618" spans="1:95" x14ac:dyDescent="0.2">
      <c r="A4618" s="3">
        <v>2367</v>
      </c>
      <c r="B4618" s="2" t="s">
        <v>11795</v>
      </c>
      <c r="C4618" s="2" t="s">
        <v>11796</v>
      </c>
      <c r="D4618" s="3">
        <v>12142</v>
      </c>
      <c r="E4618" s="3">
        <v>12128</v>
      </c>
      <c r="F4618" s="3">
        <v>52303</v>
      </c>
      <c r="G4618" s="3">
        <v>14617</v>
      </c>
      <c r="H4618" s="3">
        <v>42.966000000000001</v>
      </c>
      <c r="I4618" s="30">
        <v>715.38112000000001</v>
      </c>
      <c r="J4618" s="30">
        <v>715.38198069999999</v>
      </c>
      <c r="K4618" s="30">
        <v>-8.5999999999999998E-4</v>
      </c>
      <c r="L4618" s="3">
        <v>3</v>
      </c>
      <c r="M4618" s="3">
        <v>3</v>
      </c>
      <c r="N4618" s="10">
        <f t="shared" si="504"/>
        <v>1</v>
      </c>
      <c r="O4618" s="35">
        <v>3</v>
      </c>
      <c r="P4618" s="17"/>
      <c r="Q4618" s="40">
        <v>2144.13798</v>
      </c>
      <c r="R4618" s="40">
        <v>715.38418000000001</v>
      </c>
      <c r="S4618" s="18">
        <f t="shared" si="505"/>
        <v>-4.2774219580938277</v>
      </c>
      <c r="T4618" s="18">
        <f t="shared" si="506"/>
        <v>-3.0742921936424774</v>
      </c>
      <c r="U4618" s="18">
        <f t="shared" si="507"/>
        <v>-3.187098713926805</v>
      </c>
      <c r="V4618" s="30">
        <v>715.38189999999997</v>
      </c>
      <c r="W4618" s="3" t="s">
        <v>47</v>
      </c>
      <c r="Z4618" s="3" t="s">
        <v>47</v>
      </c>
      <c r="AB4618" s="12" t="s">
        <v>48</v>
      </c>
      <c r="AC4618" s="3" t="s">
        <v>52</v>
      </c>
      <c r="AF4618" s="3" t="s">
        <v>48</v>
      </c>
      <c r="AG4618" s="3" t="s">
        <v>48</v>
      </c>
      <c r="AH4618" s="3" t="s">
        <v>47</v>
      </c>
      <c r="AL4618" s="3" t="s">
        <v>48</v>
      </c>
      <c r="AU4618" s="3">
        <v>0</v>
      </c>
      <c r="AV4618" s="3">
        <v>3</v>
      </c>
      <c r="AW4618" s="3">
        <v>1</v>
      </c>
      <c r="AX4618" s="3">
        <v>3</v>
      </c>
      <c r="AY4618" s="3">
        <v>100</v>
      </c>
      <c r="AZ4618" s="6" t="str">
        <f t="shared" si="508"/>
        <v>2490.12</v>
      </c>
      <c r="BC4618" s="12" t="s">
        <v>11797</v>
      </c>
      <c r="BJ4618" s="12">
        <f t="shared" si="509"/>
        <v>1</v>
      </c>
      <c r="BK4618" s="12">
        <f t="shared" si="510"/>
        <v>0</v>
      </c>
      <c r="CQ4618" s="3" t="str">
        <f>CONCATENATE(baseURL!$A$1,baseURL!$B$1,baseURL!$C$1,".",C4618,".",L4618,".pkl&amp;seq=",BC4618)</f>
        <v>http://proteomics.broadinstitute.org/millscripts/viewfeed.pl?side=xl&amp;cycle=1&amp;fixedMods=iaaC&amp;file=msdataSM/iPRG2012_nd/cpick_in/iPRG2012_nd.2490.12.3.pkl&amp;seq=LQLTSPACTELNEKLALSR</v>
      </c>
    </row>
    <row r="4619" spans="1:95" x14ac:dyDescent="0.2">
      <c r="A4619" s="3">
        <v>2242</v>
      </c>
      <c r="B4619" s="2" t="s">
        <v>11798</v>
      </c>
      <c r="C4619" s="2" t="s">
        <v>11799</v>
      </c>
      <c r="D4619" s="3">
        <v>12143</v>
      </c>
      <c r="E4619" s="3">
        <v>12129</v>
      </c>
      <c r="F4619" s="3">
        <v>52304</v>
      </c>
      <c r="G4619" s="3">
        <v>14618</v>
      </c>
      <c r="H4619" s="3">
        <v>42.967700000000001</v>
      </c>
      <c r="I4619" s="30">
        <v>737.41354000000001</v>
      </c>
      <c r="J4619" s="30">
        <v>737.41110149999997</v>
      </c>
      <c r="K4619" s="30">
        <v>2.4399999999999999E-3</v>
      </c>
      <c r="L4619" s="3">
        <v>2</v>
      </c>
      <c r="M4619" s="3">
        <v>2</v>
      </c>
      <c r="N4619" s="10">
        <f t="shared" si="504"/>
        <v>1</v>
      </c>
      <c r="O4619" s="35">
        <v>2</v>
      </c>
      <c r="P4619" s="17"/>
      <c r="Q4619" s="40">
        <v>1473.8159000000001</v>
      </c>
      <c r="R4619" s="40">
        <v>737.41159000000005</v>
      </c>
      <c r="S4619" s="18">
        <f t="shared" si="505"/>
        <v>2.6443848000344787</v>
      </c>
      <c r="T4619" s="18">
        <f t="shared" si="506"/>
        <v>-0.66245229489009616</v>
      </c>
      <c r="U4619" s="18">
        <f t="shared" si="507"/>
        <v>-0.66448643696178422</v>
      </c>
      <c r="V4619" s="30">
        <v>737.41110000000003</v>
      </c>
      <c r="Z4619" s="3" t="s">
        <v>47</v>
      </c>
      <c r="AA4619" s="3" t="s">
        <v>47</v>
      </c>
      <c r="AB4619" s="12" t="s">
        <v>47</v>
      </c>
      <c r="AC4619" s="3" t="s">
        <v>47</v>
      </c>
      <c r="AE4619" s="3" t="s">
        <v>48</v>
      </c>
      <c r="AG4619" s="3" t="s">
        <v>48</v>
      </c>
      <c r="AH4619" s="3" t="s">
        <v>48</v>
      </c>
      <c r="AI4619" s="3" t="s">
        <v>48</v>
      </c>
      <c r="AL4619" s="3" t="s">
        <v>52</v>
      </c>
      <c r="AU4619" s="3">
        <v>0</v>
      </c>
      <c r="AV4619" s="3">
        <v>4</v>
      </c>
      <c r="AW4619" s="3">
        <v>1</v>
      </c>
      <c r="AX4619" s="3">
        <v>4</v>
      </c>
      <c r="AY4619" s="3">
        <v>100</v>
      </c>
      <c r="AZ4619" s="6" t="str">
        <f t="shared" si="508"/>
        <v>2490.13</v>
      </c>
      <c r="BC4619" s="12" t="s">
        <v>11800</v>
      </c>
      <c r="BJ4619" s="12">
        <f t="shared" si="509"/>
        <v>0</v>
      </c>
      <c r="BK4619" s="12">
        <f t="shared" si="510"/>
        <v>0</v>
      </c>
      <c r="CQ4619" s="3" t="str">
        <f>CONCATENATE(baseURL!$A$1,baseURL!$B$1,baseURL!$C$1,".",C4619,".",L4619,".pkl&amp;seq=",BC4619)</f>
        <v>http://proteomics.broadinstitute.org/millscripts/viewfeed.pl?side=xl&amp;cycle=1&amp;fixedMods=iaaC&amp;file=msdataSM/iPRG2012_nd/cpick_in/iPRG2012_nd.2490.13.2.pkl&amp;seq=VLLNAVESLKEAST</v>
      </c>
    </row>
    <row r="4620" spans="1:95" x14ac:dyDescent="0.2">
      <c r="A4620" s="3">
        <v>5676</v>
      </c>
      <c r="B4620" s="2" t="s">
        <v>11801</v>
      </c>
      <c r="C4620" s="2" t="s">
        <v>11802</v>
      </c>
      <c r="D4620" s="3">
        <v>12144</v>
      </c>
      <c r="E4620" s="3">
        <v>12130</v>
      </c>
      <c r="F4620" s="3">
        <v>52305</v>
      </c>
      <c r="G4620" s="3">
        <v>14619</v>
      </c>
      <c r="H4620" s="3">
        <v>42.969299999999997</v>
      </c>
      <c r="I4620" s="30">
        <v>884.47622000000001</v>
      </c>
      <c r="J4620" s="30">
        <v>884.47605390000001</v>
      </c>
      <c r="K4620" s="30">
        <v>1.7000000000000001E-4</v>
      </c>
      <c r="L4620" s="3">
        <v>3</v>
      </c>
      <c r="M4620" s="3">
        <v>3</v>
      </c>
      <c r="N4620" s="10">
        <f t="shared" si="504"/>
        <v>1</v>
      </c>
      <c r="O4620" s="35">
        <v>3</v>
      </c>
      <c r="P4620" s="17"/>
      <c r="Q4620" s="40">
        <v>2651.4151400000001</v>
      </c>
      <c r="R4620" s="40">
        <v>884.47655999999995</v>
      </c>
      <c r="S4620" s="18">
        <f t="shared" si="505"/>
        <v>-0.38440815202314732</v>
      </c>
      <c r="T4620" s="18">
        <f t="shared" si="506"/>
        <v>-0.57220284044460101</v>
      </c>
      <c r="U4620" s="18">
        <f t="shared" si="507"/>
        <v>-0.74620405986256544</v>
      </c>
      <c r="V4620" s="30">
        <v>884.47590000000002</v>
      </c>
      <c r="W4620" s="3" t="s">
        <v>47</v>
      </c>
      <c r="X4620" s="3" t="s">
        <v>47</v>
      </c>
      <c r="Y4620" s="3" t="s">
        <v>47</v>
      </c>
      <c r="Z4620" s="3" t="s">
        <v>47</v>
      </c>
      <c r="AA4620" s="3" t="s">
        <v>47</v>
      </c>
      <c r="AB4620" s="12" t="s">
        <v>47</v>
      </c>
      <c r="AC4620" s="3" t="s">
        <v>47</v>
      </c>
      <c r="AD4620" s="3" t="s">
        <v>47</v>
      </c>
      <c r="AE4620" s="3" t="s">
        <v>47</v>
      </c>
      <c r="AF4620" s="3" t="s">
        <v>47</v>
      </c>
      <c r="AG4620" s="3" t="s">
        <v>47</v>
      </c>
      <c r="AI4620" s="3" t="s">
        <v>47</v>
      </c>
      <c r="AJ4620" s="3" t="s">
        <v>47</v>
      </c>
      <c r="AK4620" s="3" t="s">
        <v>47</v>
      </c>
      <c r="AL4620" s="3" t="s">
        <v>47</v>
      </c>
      <c r="AM4620" s="3" t="s">
        <v>48</v>
      </c>
      <c r="AN4620" s="3" t="s">
        <v>48</v>
      </c>
      <c r="AU4620" s="3">
        <v>0</v>
      </c>
      <c r="AV4620" s="3">
        <v>15</v>
      </c>
      <c r="AW4620" s="3">
        <v>1</v>
      </c>
      <c r="AX4620" s="3">
        <v>15</v>
      </c>
      <c r="AY4620" s="3">
        <v>100</v>
      </c>
      <c r="AZ4620" s="6" t="str">
        <f t="shared" si="508"/>
        <v>2490.14</v>
      </c>
      <c r="BC4620" s="12" t="s">
        <v>11803</v>
      </c>
      <c r="BJ4620" s="12">
        <f t="shared" si="509"/>
        <v>0</v>
      </c>
      <c r="BK4620" s="12">
        <f t="shared" si="510"/>
        <v>0</v>
      </c>
      <c r="CQ4620" s="3" t="str">
        <f>CONCATENATE(baseURL!$A$1,baseURL!$B$1,baseURL!$C$1,".",C4620,".",L4620,".pkl&amp;seq=",BC4620)</f>
        <v>http://proteomics.broadinstitute.org/millscripts/viewfeed.pl?side=xl&amp;cycle=1&amp;fixedMods=iaaC&amp;file=msdataSM/iPRG2012_nd/cpick_in/iPRG2012_nd.2490.14.3.pkl&amp;seq=LNQAEVVAVGPGFTDANGNKVVPQVK</v>
      </c>
    </row>
    <row r="4621" spans="1:95" x14ac:dyDescent="0.2">
      <c r="A4621" s="3">
        <v>3376</v>
      </c>
      <c r="B4621" s="2" t="s">
        <v>11804</v>
      </c>
      <c r="C4621" s="2" t="s">
        <v>11805</v>
      </c>
      <c r="D4621" s="3">
        <v>12134</v>
      </c>
      <c r="E4621" s="3">
        <v>12120</v>
      </c>
      <c r="F4621" s="3">
        <v>52295</v>
      </c>
      <c r="G4621" s="3">
        <v>14609</v>
      </c>
      <c r="H4621" s="3">
        <v>42.956000000000003</v>
      </c>
      <c r="I4621" s="30">
        <v>539.30913999999996</v>
      </c>
      <c r="J4621" s="30">
        <v>539.30942370000002</v>
      </c>
      <c r="K4621" s="30">
        <v>-2.7999999999999998E-4</v>
      </c>
      <c r="L4621" s="3">
        <v>0</v>
      </c>
      <c r="M4621" s="3">
        <v>4</v>
      </c>
      <c r="N4621" s="10">
        <f t="shared" si="504"/>
        <v>1</v>
      </c>
      <c r="O4621" s="35">
        <v>4</v>
      </c>
      <c r="P4621" s="17"/>
      <c r="Q4621" s="40">
        <v>2154.2128600000001</v>
      </c>
      <c r="R4621" s="40">
        <v>539.30867000000001</v>
      </c>
      <c r="S4621" s="18">
        <f t="shared" si="505"/>
        <v>0.87148608226571334</v>
      </c>
      <c r="T4621" s="18">
        <f t="shared" si="506"/>
        <v>1.3975299155090497</v>
      </c>
      <c r="U4621" s="18">
        <f t="shared" si="507"/>
        <v>0.98273962483510724</v>
      </c>
      <c r="V4621" s="30">
        <v>539.30920000000003</v>
      </c>
      <c r="W4621" s="3" t="s">
        <v>47</v>
      </c>
      <c r="X4621" s="3" t="s">
        <v>47</v>
      </c>
      <c r="Y4621" s="3" t="s">
        <v>47</v>
      </c>
      <c r="Z4621" s="3" t="s">
        <v>47</v>
      </c>
      <c r="AA4621" s="3" t="s">
        <v>47</v>
      </c>
      <c r="AB4621" s="12" t="s">
        <v>47</v>
      </c>
      <c r="AC4621" s="3" t="s">
        <v>47</v>
      </c>
      <c r="AF4621" s="3" t="s">
        <v>48</v>
      </c>
      <c r="AG4621" s="3" t="s">
        <v>52</v>
      </c>
      <c r="AH4621" s="3" t="s">
        <v>47</v>
      </c>
      <c r="AL4621" s="3" t="s">
        <v>48</v>
      </c>
      <c r="AM4621" s="3" t="s">
        <v>48</v>
      </c>
      <c r="AN4621" s="3" t="s">
        <v>48</v>
      </c>
      <c r="AU4621" s="3">
        <v>0</v>
      </c>
      <c r="AV4621" s="3">
        <v>8</v>
      </c>
      <c r="AW4621" s="3">
        <v>1</v>
      </c>
      <c r="AX4621" s="3">
        <v>8</v>
      </c>
      <c r="AY4621" s="3">
        <v>100</v>
      </c>
      <c r="AZ4621" s="6" t="str">
        <f t="shared" si="508"/>
        <v>2490.4</v>
      </c>
      <c r="BC4621" s="12" t="s">
        <v>11806</v>
      </c>
      <c r="BJ4621" s="12">
        <f t="shared" si="509"/>
        <v>0</v>
      </c>
      <c r="BK4621" s="12">
        <f t="shared" si="510"/>
        <v>0</v>
      </c>
      <c r="CQ4621" s="3" t="str">
        <f>CONCATENATE(baseURL!$A$1,baseURL!$B$1,baseURL!$C$1,".",C4621,".",L4621,".pkl&amp;seq=",BC4621)</f>
        <v>http://proteomics.broadinstitute.org/millscripts/viewfeed.pl?side=xl&amp;cycle=1&amp;fixedMods=iaaC&amp;file=msdataSM/iPRG2012_nd/cpick_in/iPRG2012_nd.2490.4.0.pkl&amp;seq=LDKSQVDELVLVGGSTRLPK</v>
      </c>
    </row>
    <row r="4622" spans="1:95" x14ac:dyDescent="0.2">
      <c r="A4622" s="3">
        <v>4535</v>
      </c>
      <c r="B4622" s="2" t="s">
        <v>11807</v>
      </c>
      <c r="C4622" s="2" t="s">
        <v>11808</v>
      </c>
      <c r="D4622" s="3">
        <v>12136</v>
      </c>
      <c r="E4622" s="3">
        <v>12122</v>
      </c>
      <c r="F4622" s="3">
        <v>52297</v>
      </c>
      <c r="G4622" s="3">
        <v>14611</v>
      </c>
      <c r="H4622" s="3">
        <v>42.957700000000003</v>
      </c>
      <c r="I4622" s="30">
        <v>593.99248</v>
      </c>
      <c r="J4622" s="30">
        <v>593.99132550000002</v>
      </c>
      <c r="K4622" s="30">
        <v>1.15E-3</v>
      </c>
      <c r="L4622" s="3">
        <v>0</v>
      </c>
      <c r="M4622" s="3">
        <v>3</v>
      </c>
      <c r="N4622" s="10">
        <f t="shared" si="504"/>
        <v>1</v>
      </c>
      <c r="O4622" s="35">
        <v>3</v>
      </c>
      <c r="P4622" s="17"/>
      <c r="Q4622" s="40">
        <v>1779.95994</v>
      </c>
      <c r="R4622" s="40">
        <v>593.99149999999997</v>
      </c>
      <c r="S4622" s="18">
        <f t="shared" si="505"/>
        <v>1.6498552589167494</v>
      </c>
      <c r="T4622" s="18">
        <f t="shared" si="506"/>
        <v>-0.29377524755376766</v>
      </c>
      <c r="U4622" s="18">
        <f t="shared" si="507"/>
        <v>-0.67341030976584448</v>
      </c>
      <c r="V4622" s="30">
        <v>593.99109999999996</v>
      </c>
      <c r="W4622" s="3" t="s">
        <v>47</v>
      </c>
      <c r="X4622" s="3" t="s">
        <v>47</v>
      </c>
      <c r="Y4622" s="3" t="s">
        <v>47</v>
      </c>
      <c r="Z4622" s="3" t="s">
        <v>47</v>
      </c>
      <c r="AA4622" s="3" t="s">
        <v>47</v>
      </c>
      <c r="AB4622" s="12" t="s">
        <v>47</v>
      </c>
      <c r="AC4622" s="3" t="s">
        <v>47</v>
      </c>
      <c r="AD4622" s="3" t="s">
        <v>47</v>
      </c>
      <c r="AE4622" s="3" t="s">
        <v>47</v>
      </c>
      <c r="AF4622" s="3" t="s">
        <v>48</v>
      </c>
      <c r="AG4622" s="3" t="s">
        <v>48</v>
      </c>
      <c r="AH4622" s="3" t="s">
        <v>47</v>
      </c>
      <c r="AI4622" s="3" t="s">
        <v>48</v>
      </c>
      <c r="AL4622" s="3" t="s">
        <v>47</v>
      </c>
      <c r="AM4622" s="3" t="s">
        <v>47</v>
      </c>
      <c r="AO4622" s="3" t="s">
        <v>52</v>
      </c>
      <c r="AU4622" s="3">
        <v>0</v>
      </c>
      <c r="AV4622" s="3">
        <v>12</v>
      </c>
      <c r="AW4622" s="3">
        <v>1</v>
      </c>
      <c r="AX4622" s="3">
        <v>12</v>
      </c>
      <c r="AY4622" s="3">
        <v>100</v>
      </c>
      <c r="AZ4622" s="6" t="str">
        <f t="shared" si="508"/>
        <v>2490.6</v>
      </c>
      <c r="BC4622" s="12" t="s">
        <v>11809</v>
      </c>
      <c r="BJ4622" s="12">
        <f t="shared" si="509"/>
        <v>0</v>
      </c>
      <c r="BK4622" s="12">
        <f t="shared" si="510"/>
        <v>0</v>
      </c>
      <c r="CQ4622" s="3" t="str">
        <f>CONCATENATE(baseURL!$A$1,baseURL!$B$1,baseURL!$C$1,".",C4622,".",L4622,".pkl&amp;seq=",BC4622)</f>
        <v>http://proteomics.broadinstitute.org/millscripts/viewfeed.pl?side=xl&amp;cycle=1&amp;fixedMods=iaaC&amp;file=msdataSM/iPRG2012_nd/cpick_in/iPRG2012_nd.2490.6.0.pkl&amp;seq=VRGSSSLYTLVLNDAGK</v>
      </c>
    </row>
    <row r="4623" spans="1:95" x14ac:dyDescent="0.2">
      <c r="A4623" s="3">
        <v>3336</v>
      </c>
      <c r="B4623" s="2" t="s">
        <v>11810</v>
      </c>
      <c r="C4623" s="2" t="s">
        <v>11811</v>
      </c>
      <c r="D4623" s="3">
        <v>12145</v>
      </c>
      <c r="E4623" s="3">
        <v>12131</v>
      </c>
      <c r="F4623" s="3">
        <v>52313</v>
      </c>
      <c r="G4623" s="3">
        <v>14621</v>
      </c>
      <c r="H4623" s="3">
        <v>42.979199999999999</v>
      </c>
      <c r="I4623" s="30">
        <v>492.74277000000001</v>
      </c>
      <c r="J4623" s="30">
        <v>492.74318590000001</v>
      </c>
      <c r="K4623" s="30">
        <v>-4.2000000000000002E-4</v>
      </c>
      <c r="L4623" s="3">
        <v>2</v>
      </c>
      <c r="M4623" s="3">
        <v>2</v>
      </c>
      <c r="N4623" s="10">
        <f t="shared" si="504"/>
        <v>1</v>
      </c>
      <c r="O4623" s="35">
        <v>2</v>
      </c>
      <c r="P4623" s="17"/>
      <c r="Q4623" s="40">
        <v>984.47852</v>
      </c>
      <c r="R4623" s="40">
        <v>492.74290000000002</v>
      </c>
      <c r="S4623" s="18">
        <f t="shared" si="505"/>
        <v>-0.26382927082834084</v>
      </c>
      <c r="T4623" s="18">
        <f t="shared" si="506"/>
        <v>0.58022145016072069</v>
      </c>
      <c r="U4623" s="18">
        <f t="shared" si="507"/>
        <v>0.60883677873701936</v>
      </c>
      <c r="V4623" s="30">
        <v>492.7432</v>
      </c>
      <c r="X4623" s="3" t="s">
        <v>47</v>
      </c>
      <c r="Y4623" s="3" t="s">
        <v>47</v>
      </c>
      <c r="Z4623" s="3" t="s">
        <v>47</v>
      </c>
      <c r="AA4623" s="3" t="s">
        <v>47</v>
      </c>
      <c r="AB4623" s="12" t="s">
        <v>48</v>
      </c>
      <c r="AC4623" s="3" t="s">
        <v>47</v>
      </c>
      <c r="AF4623" s="3" t="s">
        <v>48</v>
      </c>
      <c r="AG4623" s="3" t="s">
        <v>48</v>
      </c>
      <c r="AH4623" s="3" t="s">
        <v>48</v>
      </c>
      <c r="AI4623" s="3" t="s">
        <v>48</v>
      </c>
      <c r="AK4623" s="3" t="s">
        <v>52</v>
      </c>
      <c r="AL4623" s="3" t="s">
        <v>48</v>
      </c>
      <c r="AU4623" s="3">
        <v>0</v>
      </c>
      <c r="AV4623" s="3">
        <v>5</v>
      </c>
      <c r="AW4623" s="3">
        <v>1</v>
      </c>
      <c r="AX4623" s="3">
        <v>5</v>
      </c>
      <c r="AY4623" s="3">
        <v>100</v>
      </c>
      <c r="AZ4623" s="6" t="str">
        <f t="shared" si="508"/>
        <v>2491.1</v>
      </c>
      <c r="BC4623" s="12" t="s">
        <v>11812</v>
      </c>
      <c r="BJ4623" s="12">
        <f t="shared" si="509"/>
        <v>0</v>
      </c>
      <c r="BK4623" s="12">
        <f t="shared" si="510"/>
        <v>0</v>
      </c>
      <c r="CQ4623" s="3" t="str">
        <f>CONCATENATE(baseURL!$A$1,baseURL!$B$1,baseURL!$C$1,".",C4623,".",L4623,".pkl&amp;seq=",BC4623)</f>
        <v>http://proteomics.broadinstitute.org/millscripts/viewfeed.pl?side=xl&amp;cycle=1&amp;fixedMods=iaaC&amp;file=msdataSM/iPRG2012_nd/cpick_in/iPRG2012_nd.2491.1.2.pkl&amp;seq=EALDFFSR</v>
      </c>
    </row>
    <row r="4624" spans="1:95" x14ac:dyDescent="0.2">
      <c r="A4624" s="3">
        <v>1866</v>
      </c>
      <c r="B4624" s="2" t="s">
        <v>11813</v>
      </c>
      <c r="C4624" s="2" t="s">
        <v>11814</v>
      </c>
      <c r="D4624" s="3">
        <v>12148</v>
      </c>
      <c r="E4624" s="3">
        <v>12134</v>
      </c>
      <c r="F4624" s="3">
        <v>52316</v>
      </c>
      <c r="G4624" s="3">
        <v>14624</v>
      </c>
      <c r="H4624" s="3">
        <v>42.986699999999999</v>
      </c>
      <c r="I4624" s="30">
        <v>515.95500000000004</v>
      </c>
      <c r="J4624" s="30">
        <v>515.95695880000005</v>
      </c>
      <c r="K4624" s="30">
        <v>-1.9599999999999999E-3</v>
      </c>
      <c r="L4624" s="3">
        <v>3</v>
      </c>
      <c r="M4624" s="3">
        <v>3</v>
      </c>
      <c r="N4624" s="10">
        <f t="shared" si="504"/>
        <v>1</v>
      </c>
      <c r="O4624" s="35">
        <v>3</v>
      </c>
      <c r="P4624" s="17"/>
      <c r="Q4624" s="40">
        <v>1545.85229</v>
      </c>
      <c r="R4624" s="40">
        <v>515.95560999999998</v>
      </c>
      <c r="S4624" s="18">
        <f t="shared" si="505"/>
        <v>-1.1822722500058231</v>
      </c>
      <c r="T4624" s="18">
        <f t="shared" si="506"/>
        <v>2.6141783787822845</v>
      </c>
      <c r="U4624" s="18">
        <f t="shared" si="507"/>
        <v>2.3063999634873307</v>
      </c>
      <c r="V4624" s="30">
        <v>515.95680000000004</v>
      </c>
      <c r="W4624" s="3" t="s">
        <v>47</v>
      </c>
      <c r="X4624" s="3" t="s">
        <v>47</v>
      </c>
      <c r="Y4624" s="3" t="s">
        <v>47</v>
      </c>
      <c r="AA4624" s="3" t="s">
        <v>47</v>
      </c>
      <c r="AB4624" s="12" t="s">
        <v>47</v>
      </c>
      <c r="AC4624" s="3" t="s">
        <v>52</v>
      </c>
      <c r="AD4624" s="3" t="s">
        <v>47</v>
      </c>
      <c r="AE4624" s="3" t="s">
        <v>47</v>
      </c>
      <c r="AG4624" s="3" t="s">
        <v>47</v>
      </c>
      <c r="AH4624" s="3" t="s">
        <v>47</v>
      </c>
      <c r="AK4624" s="3" t="s">
        <v>52</v>
      </c>
      <c r="AL4624" s="3" t="s">
        <v>52</v>
      </c>
      <c r="AM4624" s="3" t="s">
        <v>47</v>
      </c>
      <c r="AO4624" s="3" t="s">
        <v>48</v>
      </c>
      <c r="AU4624" s="3">
        <v>0</v>
      </c>
      <c r="AV4624" s="3">
        <v>10</v>
      </c>
      <c r="AW4624" s="3">
        <v>2</v>
      </c>
      <c r="AX4624" s="3">
        <v>9</v>
      </c>
      <c r="AY4624" s="3">
        <v>90</v>
      </c>
      <c r="AZ4624" s="6" t="str">
        <f t="shared" si="508"/>
        <v>2491.4</v>
      </c>
      <c r="BC4624" s="12" t="s">
        <v>11815</v>
      </c>
      <c r="BJ4624" s="12">
        <f t="shared" si="509"/>
        <v>0</v>
      </c>
      <c r="BK4624" s="12">
        <f t="shared" si="510"/>
        <v>0</v>
      </c>
      <c r="BO4624" s="3" t="s">
        <v>54</v>
      </c>
      <c r="BR4624" s="3" t="s">
        <v>54</v>
      </c>
      <c r="BX4624" s="3" t="s">
        <v>11816</v>
      </c>
      <c r="CQ4624" s="3" t="str">
        <f>CONCATENATE(baseURL!$A$1,baseURL!$B$1,baseURL!$C$1,".",C4624,".",L4624,".pkl&amp;seq=",BC4624,"&amp;varMods=Deamidated-Q")</f>
        <v>http://proteomics.broadinstitute.org/millscripts/viewfeed.pl?side=xl&amp;cycle=1&amp;fixedMods=iaaC&amp;file=msdataSM/iPRG2012_nd/cpick_in/iPRG2012_nd.2491.4.3.pkl&amp;seq=qGKLEVPGYVDLVK&amp;varMods=Deamidated-Q</v>
      </c>
    </row>
    <row r="4625" spans="1:95" x14ac:dyDescent="0.2">
      <c r="A4625" s="3">
        <v>4763</v>
      </c>
      <c r="B4625" s="2" t="s">
        <v>11817</v>
      </c>
      <c r="C4625" s="2" t="s">
        <v>11818</v>
      </c>
      <c r="D4625" s="3">
        <v>12150</v>
      </c>
      <c r="E4625" s="3">
        <v>12136</v>
      </c>
      <c r="F4625" s="3">
        <v>52318</v>
      </c>
      <c r="G4625" s="3">
        <v>14626</v>
      </c>
      <c r="H4625" s="3">
        <v>42.991700000000002</v>
      </c>
      <c r="I4625" s="30">
        <v>672.69164000000001</v>
      </c>
      <c r="J4625" s="30">
        <v>672.69166719999998</v>
      </c>
      <c r="K4625" s="30">
        <v>-3.0000000000000001E-5</v>
      </c>
      <c r="L4625" s="3">
        <v>3</v>
      </c>
      <c r="M4625" s="3">
        <v>3</v>
      </c>
      <c r="N4625" s="10">
        <f t="shared" si="504"/>
        <v>1</v>
      </c>
      <c r="O4625" s="35">
        <v>3</v>
      </c>
      <c r="P4625" s="17"/>
      <c r="Q4625" s="40">
        <v>2016.06078</v>
      </c>
      <c r="R4625" s="40">
        <v>672.69177999999999</v>
      </c>
      <c r="S4625" s="18">
        <f t="shared" si="505"/>
        <v>-0.20811908834027151</v>
      </c>
      <c r="T4625" s="18">
        <f t="shared" si="506"/>
        <v>-0.16768452263649358</v>
      </c>
      <c r="U4625" s="18">
        <f t="shared" si="507"/>
        <v>-0.41623817668054303</v>
      </c>
      <c r="V4625" s="30">
        <v>672.69150000000002</v>
      </c>
      <c r="W4625" s="3" t="s">
        <v>47</v>
      </c>
      <c r="X4625" s="3" t="s">
        <v>47</v>
      </c>
      <c r="Y4625" s="3" t="s">
        <v>47</v>
      </c>
      <c r="Z4625" s="3" t="s">
        <v>47</v>
      </c>
      <c r="AA4625" s="3" t="s">
        <v>47</v>
      </c>
      <c r="AB4625" s="12" t="s">
        <v>47</v>
      </c>
      <c r="AC4625" s="3" t="s">
        <v>47</v>
      </c>
      <c r="AD4625" s="3" t="s">
        <v>47</v>
      </c>
      <c r="AE4625" s="3" t="s">
        <v>47</v>
      </c>
      <c r="AF4625" s="3" t="s">
        <v>47</v>
      </c>
      <c r="AG4625" s="3" t="s">
        <v>47</v>
      </c>
      <c r="AH4625" s="3" t="s">
        <v>47</v>
      </c>
      <c r="AI4625" s="3" t="s">
        <v>48</v>
      </c>
      <c r="AJ4625" s="3" t="s">
        <v>47</v>
      </c>
      <c r="AK4625" s="3" t="s">
        <v>47</v>
      </c>
      <c r="AL4625" s="3" t="s">
        <v>47</v>
      </c>
      <c r="AM4625" s="3" t="s">
        <v>48</v>
      </c>
      <c r="AN4625" s="3" t="s">
        <v>47</v>
      </c>
      <c r="AU4625" s="3">
        <v>0</v>
      </c>
      <c r="AV4625" s="3">
        <v>16</v>
      </c>
      <c r="AW4625" s="3">
        <v>1</v>
      </c>
      <c r="AX4625" s="3">
        <v>16</v>
      </c>
      <c r="AY4625" s="3">
        <v>100</v>
      </c>
      <c r="AZ4625" s="6" t="str">
        <f t="shared" si="508"/>
        <v>2491.6</v>
      </c>
      <c r="BC4625" s="12" t="s">
        <v>11819</v>
      </c>
      <c r="BJ4625" s="12">
        <f t="shared" si="509"/>
        <v>0</v>
      </c>
      <c r="BK4625" s="12">
        <f t="shared" si="510"/>
        <v>0</v>
      </c>
      <c r="CQ4625" s="3" t="str">
        <f>CONCATENATE(baseURL!$A$1,baseURL!$B$1,baseURL!$C$1,".",C4625,".",L4625,".pkl&amp;seq=",BC4625)</f>
        <v>http://proteomics.broadinstitute.org/millscripts/viewfeed.pl?side=xl&amp;cycle=1&amp;fixedMods=iaaC&amp;file=msdataSM/iPRG2012_nd/cpick_in/iPRG2012_nd.2491.6.3.pkl&amp;seq=TSAVAALTEVRAEDEAALAK</v>
      </c>
    </row>
    <row r="4626" spans="1:95" x14ac:dyDescent="0.2">
      <c r="A4626" s="3">
        <v>2714</v>
      </c>
      <c r="B4626" s="2" t="s">
        <v>11823</v>
      </c>
      <c r="C4626" s="2" t="s">
        <v>11810</v>
      </c>
      <c r="D4626" s="3">
        <v>12153</v>
      </c>
      <c r="E4626" s="3">
        <v>12139</v>
      </c>
      <c r="F4626" s="3">
        <v>52335</v>
      </c>
      <c r="G4626" s="3">
        <v>14630</v>
      </c>
      <c r="H4626" s="3">
        <v>43.005800000000001</v>
      </c>
      <c r="I4626" s="30">
        <v>460.75893000000002</v>
      </c>
      <c r="J4626" s="30">
        <v>460.75823079999998</v>
      </c>
      <c r="K4626" s="30">
        <v>6.9999999999999999E-4</v>
      </c>
      <c r="L4626" s="3">
        <v>2</v>
      </c>
      <c r="M4626" s="3">
        <v>2</v>
      </c>
      <c r="N4626" s="10">
        <f t="shared" si="504"/>
        <v>1</v>
      </c>
      <c r="O4626" s="35">
        <v>2</v>
      </c>
      <c r="P4626" s="17"/>
      <c r="Q4626" s="40">
        <v>920.50876000000005</v>
      </c>
      <c r="R4626" s="40">
        <v>460.75801999999999</v>
      </c>
      <c r="S4626" s="18">
        <f t="shared" si="505"/>
        <v>1.9750063168364407</v>
      </c>
      <c r="T4626" s="18">
        <f t="shared" si="506"/>
        <v>0.45750695775353106</v>
      </c>
      <c r="U4626" s="18">
        <f t="shared" si="507"/>
        <v>0.1736269290014596</v>
      </c>
      <c r="V4626" s="30">
        <v>460.75810000000001</v>
      </c>
      <c r="W4626" s="3" t="s">
        <v>47</v>
      </c>
      <c r="Z4626" s="3" t="s">
        <v>47</v>
      </c>
      <c r="AA4626" s="3" t="s">
        <v>48</v>
      </c>
      <c r="AB4626" s="12" t="s">
        <v>47</v>
      </c>
      <c r="AC4626" s="3" t="s">
        <v>47</v>
      </c>
      <c r="AE4626" s="3" t="s">
        <v>47</v>
      </c>
      <c r="AF4626" s="3" t="s">
        <v>47</v>
      </c>
      <c r="AI4626" s="3" t="s">
        <v>47</v>
      </c>
      <c r="AJ4626" s="3" t="s">
        <v>47</v>
      </c>
      <c r="AK4626" s="3" t="s">
        <v>47</v>
      </c>
      <c r="AL4626" s="3" t="s">
        <v>47</v>
      </c>
      <c r="AU4626" s="3">
        <v>0</v>
      </c>
      <c r="AV4626" s="3">
        <v>10</v>
      </c>
      <c r="AW4626" s="3">
        <v>1</v>
      </c>
      <c r="AX4626" s="3">
        <v>10</v>
      </c>
      <c r="AY4626" s="3">
        <v>100</v>
      </c>
      <c r="AZ4626" s="6" t="str">
        <f t="shared" si="508"/>
        <v>2492.2</v>
      </c>
      <c r="BC4626" s="12" t="s">
        <v>11501</v>
      </c>
      <c r="BJ4626" s="12">
        <f t="shared" si="509"/>
        <v>0</v>
      </c>
      <c r="BK4626" s="12">
        <f t="shared" si="510"/>
        <v>0</v>
      </c>
      <c r="CQ4626" s="3" t="str">
        <f>CONCATENATE(baseURL!$A$1,baseURL!$B$1,baseURL!$C$1,".",C4626,".",L4626,".pkl&amp;seq=",BC4626)</f>
        <v>http://proteomics.broadinstitute.org/millscripts/viewfeed.pl?side=xl&amp;cycle=1&amp;fixedMods=iaaC&amp;file=msdataSM/iPRG2012_nd/cpick_in/iPRG2012_nd.2492.2.2.pkl&amp;seq=GLFLLDDK</v>
      </c>
    </row>
    <row r="4627" spans="1:95" x14ac:dyDescent="0.2">
      <c r="A4627" s="3">
        <v>2224</v>
      </c>
      <c r="B4627" s="2" t="s">
        <v>11824</v>
      </c>
      <c r="C4627" s="2" t="s">
        <v>11825</v>
      </c>
      <c r="D4627" s="3">
        <v>12154</v>
      </c>
      <c r="E4627" s="3">
        <v>12140</v>
      </c>
      <c r="F4627" s="3">
        <v>52336</v>
      </c>
      <c r="G4627" s="3">
        <v>14631</v>
      </c>
      <c r="H4627" s="3">
        <v>43.0075</v>
      </c>
      <c r="I4627" s="30">
        <v>465.78724</v>
      </c>
      <c r="J4627" s="30">
        <v>465.78624339999999</v>
      </c>
      <c r="K4627" s="30">
        <v>1E-3</v>
      </c>
      <c r="L4627" s="3">
        <v>2</v>
      </c>
      <c r="M4627" s="3">
        <v>2</v>
      </c>
      <c r="N4627" s="10">
        <f t="shared" si="504"/>
        <v>1</v>
      </c>
      <c r="O4627" s="35">
        <v>2</v>
      </c>
      <c r="P4627" s="17"/>
      <c r="Q4627" s="40">
        <v>930.56587999999999</v>
      </c>
      <c r="R4627" s="40">
        <v>465.78658000000001</v>
      </c>
      <c r="S4627" s="18">
        <f t="shared" si="505"/>
        <v>1.4169579552552143</v>
      </c>
      <c r="T4627" s="18">
        <f t="shared" si="506"/>
        <v>-0.7226485572546022</v>
      </c>
      <c r="U4627" s="18">
        <f t="shared" si="507"/>
        <v>-1.4598960751262253</v>
      </c>
      <c r="V4627" s="30">
        <v>465.78590000000003</v>
      </c>
      <c r="Z4627" s="3" t="s">
        <v>48</v>
      </c>
      <c r="AA4627" s="3" t="s">
        <v>47</v>
      </c>
      <c r="AE4627" s="3" t="s">
        <v>48</v>
      </c>
      <c r="AF4627" s="3" t="s">
        <v>48</v>
      </c>
      <c r="AG4627" s="3" t="s">
        <v>47</v>
      </c>
      <c r="AH4627" s="3" t="s">
        <v>47</v>
      </c>
      <c r="AI4627" s="3" t="s">
        <v>48</v>
      </c>
      <c r="AL4627" s="3" t="s">
        <v>52</v>
      </c>
      <c r="AU4627" s="3">
        <v>0</v>
      </c>
      <c r="AV4627" s="3">
        <v>3</v>
      </c>
      <c r="AW4627" s="3">
        <v>1</v>
      </c>
      <c r="AX4627" s="3">
        <v>3</v>
      </c>
      <c r="AY4627" s="3">
        <v>100</v>
      </c>
      <c r="AZ4627" s="6" t="str">
        <f t="shared" si="508"/>
        <v>2492.3</v>
      </c>
      <c r="BC4627" s="12" t="s">
        <v>11826</v>
      </c>
      <c r="BJ4627" s="12">
        <f t="shared" si="509"/>
        <v>0</v>
      </c>
      <c r="BK4627" s="12">
        <f t="shared" si="510"/>
        <v>0</v>
      </c>
      <c r="CQ4627" s="3" t="str">
        <f>CONCATENATE(baseURL!$A$1,baseURL!$B$1,baseURL!$C$1,".",C4627,".",L4627,".pkl&amp;seq=",BC4627)</f>
        <v>http://proteomics.broadinstitute.org/millscripts/viewfeed.pl?side=xl&amp;cycle=1&amp;fixedMods=iaaC&amp;file=msdataSM/iPRG2012_nd/cpick_in/iPRG2012_nd.2492.3.2.pkl&amp;seq=LAPELFLK</v>
      </c>
    </row>
    <row r="4628" spans="1:95" x14ac:dyDescent="0.2">
      <c r="A4628" s="3">
        <v>2780</v>
      </c>
      <c r="B4628" s="2" t="s">
        <v>11827</v>
      </c>
      <c r="C4628" s="2" t="s">
        <v>11813</v>
      </c>
      <c r="D4628" s="3">
        <v>12156</v>
      </c>
      <c r="E4628" s="3">
        <v>12142</v>
      </c>
      <c r="F4628" s="3">
        <v>52338</v>
      </c>
      <c r="G4628" s="3">
        <v>14633</v>
      </c>
      <c r="H4628" s="3">
        <v>43.010800000000003</v>
      </c>
      <c r="I4628" s="30">
        <v>543.65940000000001</v>
      </c>
      <c r="J4628" s="30">
        <v>543.65940220000005</v>
      </c>
      <c r="K4628" s="30">
        <v>0</v>
      </c>
      <c r="L4628" s="3">
        <v>0</v>
      </c>
      <c r="M4628" s="3">
        <v>0</v>
      </c>
      <c r="N4628" s="10">
        <f t="shared" si="504"/>
        <v>1</v>
      </c>
      <c r="O4628" s="35">
        <v>3</v>
      </c>
      <c r="P4628" s="17"/>
      <c r="Q4628" s="40">
        <v>1628.96217</v>
      </c>
      <c r="R4628" s="40">
        <v>543.65890999999999</v>
      </c>
      <c r="S4628" s="18">
        <f t="shared" si="505"/>
        <v>0.90130041281476314</v>
      </c>
      <c r="T4628" s="18">
        <f t="shared" si="506"/>
        <v>0.90534706780275964</v>
      </c>
      <c r="U4628" s="18">
        <f t="shared" si="507"/>
        <v>0.90130041281476314</v>
      </c>
      <c r="V4628" s="30">
        <v>543.65940000000001</v>
      </c>
      <c r="X4628" s="3" t="s">
        <v>65</v>
      </c>
      <c r="Z4628" s="3" t="s">
        <v>47</v>
      </c>
      <c r="AA4628" s="3" t="s">
        <v>48</v>
      </c>
      <c r="AB4628" s="12" t="s">
        <v>47</v>
      </c>
      <c r="AC4628" s="3" t="s">
        <v>47</v>
      </c>
      <c r="AD4628" s="3" t="s">
        <v>47</v>
      </c>
      <c r="AF4628" s="3" t="s">
        <v>47</v>
      </c>
      <c r="AG4628" s="3" t="s">
        <v>47</v>
      </c>
      <c r="AH4628" s="3" t="s">
        <v>47</v>
      </c>
      <c r="AI4628" s="3" t="s">
        <v>47</v>
      </c>
      <c r="AK4628" s="3" t="s">
        <v>52</v>
      </c>
      <c r="AL4628" s="3" t="s">
        <v>47</v>
      </c>
      <c r="AU4628" s="3">
        <v>1</v>
      </c>
      <c r="AV4628" s="3">
        <v>9</v>
      </c>
      <c r="AW4628" s="3">
        <v>1</v>
      </c>
      <c r="AX4628" s="3">
        <v>9</v>
      </c>
      <c r="AY4628" s="3">
        <v>100</v>
      </c>
      <c r="AZ4628" s="6" t="str">
        <f t="shared" si="508"/>
        <v>2492.5</v>
      </c>
      <c r="BC4628" s="12" t="s">
        <v>11828</v>
      </c>
      <c r="BJ4628" s="12">
        <f t="shared" si="509"/>
        <v>0</v>
      </c>
      <c r="BK4628" s="12">
        <f t="shared" si="510"/>
        <v>0</v>
      </c>
      <c r="BT4628" s="3" t="s">
        <v>11829</v>
      </c>
      <c r="CQ4628" s="3" t="str">
        <f>CONCATENATE(baseURL!$A$1,baseURL!$B$1,baseURL!$C$1,".",C4628,".",L4628,".pkl&amp;seq=",BC4628)</f>
        <v>http://proteomics.broadinstitute.org/millscripts/viewfeed.pl?side=xl&amp;cycle=1&amp;fixedMods=iaaC&amp;file=msdataSM/iPRG2012_nd/cpick_in/iPRG2012_nd.2492.5.0.pkl&amp;seq=LVKEELFGPVVTVAK</v>
      </c>
    </row>
    <row r="4629" spans="1:95" x14ac:dyDescent="0.2">
      <c r="A4629" s="3">
        <v>6650</v>
      </c>
      <c r="B4629" s="2" t="s">
        <v>11820</v>
      </c>
      <c r="C4629" s="2" t="s">
        <v>11821</v>
      </c>
      <c r="D4629" s="3">
        <v>12160</v>
      </c>
      <c r="E4629" s="3">
        <v>12146</v>
      </c>
      <c r="F4629" s="3">
        <v>52342</v>
      </c>
      <c r="G4629" s="3">
        <v>14637</v>
      </c>
      <c r="H4629" s="3">
        <v>43.019100000000002</v>
      </c>
      <c r="I4629" s="30">
        <v>796.87784999999997</v>
      </c>
      <c r="J4629" s="30">
        <v>796.87542210000004</v>
      </c>
      <c r="K4629" s="30">
        <v>2.4299999999999999E-3</v>
      </c>
      <c r="L4629" s="3">
        <v>4</v>
      </c>
      <c r="M4629" s="3">
        <v>4</v>
      </c>
      <c r="N4629" s="10">
        <f t="shared" si="504"/>
        <v>1</v>
      </c>
      <c r="O4629" s="35">
        <v>4</v>
      </c>
      <c r="P4629" s="17"/>
      <c r="Q4629" s="40">
        <v>3184.4779400000002</v>
      </c>
      <c r="R4629" s="40">
        <v>796.87494000000004</v>
      </c>
      <c r="S4629" s="18">
        <f t="shared" si="505"/>
        <v>3.6517649807495687</v>
      </c>
      <c r="T4629" s="18">
        <f t="shared" si="506"/>
        <v>0.60498828084525236</v>
      </c>
      <c r="U4629" s="18">
        <f t="shared" si="507"/>
        <v>0.57725494539391586</v>
      </c>
      <c r="V4629" s="30">
        <v>796.87540000000001</v>
      </c>
      <c r="W4629" s="3" t="s">
        <v>47</v>
      </c>
      <c r="X4629" s="3" t="s">
        <v>47</v>
      </c>
      <c r="Y4629" s="3" t="s">
        <v>47</v>
      </c>
      <c r="Z4629" s="3" t="s">
        <v>47</v>
      </c>
      <c r="AA4629" s="3" t="s">
        <v>47</v>
      </c>
      <c r="AB4629" s="12" t="s">
        <v>47</v>
      </c>
      <c r="AC4629" s="3" t="s">
        <v>47</v>
      </c>
      <c r="AD4629" s="3" t="s">
        <v>47</v>
      </c>
      <c r="AE4629" s="3" t="s">
        <v>47</v>
      </c>
      <c r="AF4629" s="3" t="s">
        <v>47</v>
      </c>
      <c r="AG4629" s="3" t="s">
        <v>47</v>
      </c>
      <c r="AI4629" s="3" t="s">
        <v>47</v>
      </c>
      <c r="AJ4629" s="3" t="s">
        <v>47</v>
      </c>
      <c r="AK4629" s="3" t="s">
        <v>47</v>
      </c>
      <c r="AL4629" s="3" t="s">
        <v>48</v>
      </c>
      <c r="AU4629" s="3">
        <v>0</v>
      </c>
      <c r="AV4629" s="3">
        <v>14</v>
      </c>
      <c r="AW4629" s="3">
        <v>1</v>
      </c>
      <c r="AX4629" s="3">
        <v>14</v>
      </c>
      <c r="AY4629" s="3">
        <v>100</v>
      </c>
      <c r="AZ4629" s="6" t="str">
        <f t="shared" si="508"/>
        <v>2492.9</v>
      </c>
      <c r="BC4629" s="12" t="s">
        <v>11822</v>
      </c>
      <c r="BJ4629" s="12">
        <f t="shared" si="509"/>
        <v>0</v>
      </c>
      <c r="BK4629" s="12">
        <f t="shared" si="510"/>
        <v>0</v>
      </c>
      <c r="CQ4629" s="3" t="str">
        <f>CONCATENATE(baseURL!$A$1,baseURL!$B$1,baseURL!$C$1,".",C4629,".",L4629,".pkl&amp;seq=",BC4629)</f>
        <v>http://proteomics.broadinstitute.org/millscripts/viewfeed.pl?side=xl&amp;cycle=1&amp;fixedMods=iaaC&amp;file=msdataSM/iPRG2012_nd/cpick_in/iPRG2012_nd.2492.9.4.pkl&amp;seq=TGTTTNDVDYPLPPNHEMLFTTDDKYAK</v>
      </c>
    </row>
    <row r="4630" spans="1:95" x14ac:dyDescent="0.2">
      <c r="A4630" s="3">
        <v>1276</v>
      </c>
      <c r="B4630" s="2" t="s">
        <v>11833</v>
      </c>
      <c r="C4630" s="2" t="s">
        <v>11823</v>
      </c>
      <c r="D4630" s="3">
        <v>12163</v>
      </c>
      <c r="E4630" s="3">
        <v>12149</v>
      </c>
      <c r="F4630" s="3">
        <v>52357</v>
      </c>
      <c r="G4630" s="3">
        <v>14641</v>
      </c>
      <c r="H4630" s="3">
        <v>43.029899999999998</v>
      </c>
      <c r="I4630" s="30">
        <v>477.76726000000002</v>
      </c>
      <c r="J4630" s="30">
        <v>477.76553960000001</v>
      </c>
      <c r="K4630" s="30">
        <v>1.72E-3</v>
      </c>
      <c r="L4630" s="3">
        <v>4</v>
      </c>
      <c r="M4630" s="3">
        <v>4</v>
      </c>
      <c r="N4630" s="10">
        <f t="shared" si="504"/>
        <v>1</v>
      </c>
      <c r="O4630" s="35">
        <v>4</v>
      </c>
      <c r="P4630" s="17"/>
      <c r="Q4630" s="40">
        <v>1908.0371399999999</v>
      </c>
      <c r="R4630" s="40">
        <v>477.76474000000002</v>
      </c>
      <c r="S4630" s="18">
        <f t="shared" si="505"/>
        <v>5.2745625388848794</v>
      </c>
      <c r="T4630" s="18">
        <f t="shared" si="506"/>
        <v>1.6736270658932701</v>
      </c>
      <c r="U4630" s="18">
        <f t="shared" si="507"/>
        <v>1.5907410830632192</v>
      </c>
      <c r="V4630" s="30">
        <v>477.76549999999997</v>
      </c>
      <c r="X4630" s="3" t="s">
        <v>47</v>
      </c>
      <c r="Y4630" s="3" t="s">
        <v>47</v>
      </c>
      <c r="Z4630" s="3" t="s">
        <v>47</v>
      </c>
      <c r="AE4630" s="3" t="s">
        <v>48</v>
      </c>
      <c r="AF4630" s="3" t="s">
        <v>65</v>
      </c>
      <c r="AG4630" s="3" t="s">
        <v>48</v>
      </c>
      <c r="AK4630" s="3" t="s">
        <v>52</v>
      </c>
      <c r="AU4630" s="3">
        <v>1</v>
      </c>
      <c r="AV4630" s="3">
        <v>3</v>
      </c>
      <c r="AW4630" s="3">
        <v>2</v>
      </c>
      <c r="AX4630" s="3">
        <v>2</v>
      </c>
      <c r="AY4630" s="3">
        <v>66.67</v>
      </c>
      <c r="AZ4630" s="6" t="str">
        <f t="shared" si="508"/>
        <v>2493.3</v>
      </c>
      <c r="BC4630" s="12" t="s">
        <v>11834</v>
      </c>
      <c r="BJ4630" s="12">
        <f t="shared" si="509"/>
        <v>0</v>
      </c>
      <c r="BK4630" s="12">
        <f t="shared" si="510"/>
        <v>0</v>
      </c>
      <c r="BP4630" s="3" t="s">
        <v>54</v>
      </c>
      <c r="BR4630" s="3" t="s">
        <v>54</v>
      </c>
      <c r="BU4630" s="3" t="s">
        <v>11835</v>
      </c>
      <c r="CB4630" s="3" t="s">
        <v>11836</v>
      </c>
      <c r="CQ4630" s="3" t="str">
        <f>CONCATENATE(baseURL!$A$1,baseURL!$B$1,baseURL!$C$1,".",C4630,".",L4630,".pkl&amp;seq=",BC4630,"&amp;varMods=Deamidated-N")</f>
        <v>http://proteomics.broadinstitute.org/millscripts/viewfeed.pl?side=xl&amp;cycle=1&amp;fixedMods=iaaC&amp;file=msdataSM/iPRG2012_nd/cpick_in/iPRG2012_nd.2493.3.4.pkl&amp;seq=KQGGLGPMnLPLVSDPKR&amp;varMods=Deamidated-N</v>
      </c>
    </row>
    <row r="4631" spans="1:95" x14ac:dyDescent="0.2">
      <c r="A4631" s="3">
        <v>274</v>
      </c>
      <c r="B4631" s="2" t="s">
        <v>11837</v>
      </c>
      <c r="C4631" s="2" t="s">
        <v>11827</v>
      </c>
      <c r="D4631" s="3">
        <v>12166</v>
      </c>
      <c r="E4631" s="3">
        <v>12152</v>
      </c>
      <c r="F4631" s="3">
        <v>52360</v>
      </c>
      <c r="G4631" s="3">
        <v>14644</v>
      </c>
      <c r="H4631" s="3">
        <v>43.034100000000002</v>
      </c>
      <c r="I4631" s="30">
        <v>515.25888999999995</v>
      </c>
      <c r="J4631" s="30">
        <v>515.95695880000005</v>
      </c>
      <c r="K4631" s="30">
        <v>-0.69806999999999997</v>
      </c>
      <c r="L4631" s="3">
        <v>3</v>
      </c>
      <c r="M4631" s="3">
        <v>3</v>
      </c>
      <c r="N4631" s="10">
        <f t="shared" si="504"/>
        <v>1</v>
      </c>
      <c r="O4631" s="35">
        <v>3</v>
      </c>
      <c r="P4631" s="17"/>
      <c r="Q4631" s="40">
        <v>1543.75397</v>
      </c>
      <c r="R4631" s="40">
        <v>515.25617</v>
      </c>
      <c r="S4631" s="18">
        <f t="shared" si="505"/>
        <v>5.2789275671436799</v>
      </c>
      <c r="T4631" s="18">
        <f t="shared" si="506"/>
        <v>1360.0784246796209</v>
      </c>
      <c r="U4631" s="18">
        <f t="shared" si="507"/>
        <v>5.2983353892536789</v>
      </c>
      <c r="V4631" s="30">
        <v>515.25890000000004</v>
      </c>
      <c r="Z4631" s="3" t="s">
        <v>52</v>
      </c>
      <c r="AB4631" s="12" t="s">
        <v>52</v>
      </c>
      <c r="AC4631" s="3" t="s">
        <v>52</v>
      </c>
      <c r="AD4631" s="3" t="s">
        <v>47</v>
      </c>
      <c r="AF4631" s="3" t="s">
        <v>47</v>
      </c>
      <c r="AG4631" s="3" t="s">
        <v>47</v>
      </c>
      <c r="AL4631" s="3" t="s">
        <v>52</v>
      </c>
      <c r="AU4631" s="3">
        <v>0</v>
      </c>
      <c r="AV4631" s="3">
        <v>3</v>
      </c>
      <c r="AW4631" s="3">
        <v>1</v>
      </c>
      <c r="AX4631" s="3">
        <v>3</v>
      </c>
      <c r="AY4631" s="3">
        <v>100</v>
      </c>
      <c r="AZ4631" s="6" t="str">
        <f t="shared" si="508"/>
        <v>2493.6</v>
      </c>
      <c r="BC4631" s="12" t="s">
        <v>11724</v>
      </c>
      <c r="BJ4631" s="12">
        <f t="shared" si="509"/>
        <v>0</v>
      </c>
      <c r="BK4631" s="12">
        <f t="shared" si="510"/>
        <v>0</v>
      </c>
      <c r="CQ4631" s="3" t="str">
        <f>CONCATENATE(baseURL!$A$1,baseURL!$B$1,baseURL!$C$1,".",C4631,".",L4631,".pkl&amp;seq=",BC4631)</f>
        <v>http://proteomics.broadinstitute.org/millscripts/viewfeed.pl?side=xl&amp;cycle=1&amp;fixedMods=iaaC&amp;file=msdataSM/iPRG2012_nd/cpick_in/iPRG2012_nd.2493.6.3.pkl&amp;seq=FGFSGFPVTEDGKR</v>
      </c>
    </row>
    <row r="4632" spans="1:95" x14ac:dyDescent="0.2">
      <c r="A4632" s="3">
        <v>313</v>
      </c>
      <c r="B4632" s="2" t="s">
        <v>11838</v>
      </c>
      <c r="C4632" s="2" t="s">
        <v>11839</v>
      </c>
      <c r="D4632" s="3">
        <v>12167</v>
      </c>
      <c r="E4632" s="3">
        <v>12153</v>
      </c>
      <c r="F4632" s="3">
        <v>52361</v>
      </c>
      <c r="G4632" s="3">
        <v>14645</v>
      </c>
      <c r="H4632" s="3">
        <v>43.035699999999999</v>
      </c>
      <c r="I4632" s="30">
        <v>566.96523999999999</v>
      </c>
      <c r="J4632" s="30">
        <v>566.96557510000002</v>
      </c>
      <c r="K4632" s="30">
        <v>-3.4000000000000002E-4</v>
      </c>
      <c r="L4632" s="3">
        <v>3</v>
      </c>
      <c r="M4632" s="3">
        <v>3</v>
      </c>
      <c r="N4632" s="10">
        <f t="shared" si="504"/>
        <v>1</v>
      </c>
      <c r="O4632" s="35">
        <v>3</v>
      </c>
      <c r="P4632" s="17"/>
      <c r="Q4632" s="40">
        <v>1698.88096</v>
      </c>
      <c r="R4632" s="40">
        <v>566.96516999999994</v>
      </c>
      <c r="S4632" s="18">
        <f t="shared" si="505"/>
        <v>0.12346437445291511</v>
      </c>
      <c r="T4632" s="18">
        <f t="shared" si="506"/>
        <v>0.71450597235097035</v>
      </c>
      <c r="U4632" s="18">
        <f t="shared" si="507"/>
        <v>0.75842401403815118</v>
      </c>
      <c r="V4632" s="30">
        <v>566.96559999999999</v>
      </c>
      <c r="Z4632" s="3" t="s">
        <v>47</v>
      </c>
      <c r="AB4632" s="12" t="s">
        <v>52</v>
      </c>
      <c r="AC4632" s="3" t="s">
        <v>52</v>
      </c>
      <c r="AD4632" s="3" t="s">
        <v>47</v>
      </c>
      <c r="AF4632" s="3" t="s">
        <v>48</v>
      </c>
      <c r="AG4632" s="3" t="s">
        <v>48</v>
      </c>
      <c r="AH4632" s="3" t="s">
        <v>52</v>
      </c>
      <c r="AJ4632" s="3" t="s">
        <v>47</v>
      </c>
      <c r="AK4632" s="3" t="s">
        <v>52</v>
      </c>
      <c r="AL4632" s="3" t="s">
        <v>52</v>
      </c>
      <c r="AU4632" s="3">
        <v>0</v>
      </c>
      <c r="AV4632" s="3">
        <v>3</v>
      </c>
      <c r="AW4632" s="3">
        <v>1</v>
      </c>
      <c r="AX4632" s="3">
        <v>3</v>
      </c>
      <c r="AY4632" s="3">
        <v>100</v>
      </c>
      <c r="AZ4632" s="6" t="str">
        <f t="shared" si="508"/>
        <v>2493.7</v>
      </c>
      <c r="BC4632" s="12" t="s">
        <v>11840</v>
      </c>
      <c r="BJ4632" s="12">
        <f t="shared" si="509"/>
        <v>0</v>
      </c>
      <c r="BK4632" s="12">
        <f t="shared" si="510"/>
        <v>0</v>
      </c>
      <c r="CQ4632" s="3" t="str">
        <f>CONCATENATE(baseURL!$A$1,baseURL!$B$1,baseURL!$C$1,".",C4632,".",L4632,".pkl&amp;seq=",BC4632)</f>
        <v>http://proteomics.broadinstitute.org/millscripts/viewfeed.pl?side=xl&amp;cycle=1&amp;fixedMods=iaaC&amp;file=msdataSM/iPRG2012_nd/cpick_in/iPRG2012_nd.2493.7.3.pkl&amp;seq=GYTSLDQFRGKLNSL</v>
      </c>
    </row>
    <row r="4633" spans="1:95" x14ac:dyDescent="0.2">
      <c r="A4633" s="3">
        <v>1288</v>
      </c>
      <c r="B4633" s="2" t="s">
        <v>11830</v>
      </c>
      <c r="C4633" s="2" t="s">
        <v>11831</v>
      </c>
      <c r="D4633" s="3">
        <v>12169</v>
      </c>
      <c r="E4633" s="3">
        <v>12155</v>
      </c>
      <c r="F4633" s="3">
        <v>52363</v>
      </c>
      <c r="G4633" s="3">
        <v>14647</v>
      </c>
      <c r="H4633" s="3">
        <v>43.039000000000001</v>
      </c>
      <c r="I4633" s="30">
        <v>625.32453999999996</v>
      </c>
      <c r="J4633" s="30">
        <v>625.99079689999996</v>
      </c>
      <c r="K4633" s="30">
        <v>-0.66625999999999996</v>
      </c>
      <c r="L4633" s="3">
        <v>3</v>
      </c>
      <c r="M4633" s="3">
        <v>3</v>
      </c>
      <c r="N4633" s="10">
        <f t="shared" si="504"/>
        <v>1</v>
      </c>
      <c r="O4633" s="35">
        <v>3</v>
      </c>
      <c r="P4633" s="17"/>
      <c r="Q4633" s="40">
        <v>1875.9446800000001</v>
      </c>
      <c r="R4633" s="40">
        <v>625.98640999999998</v>
      </c>
      <c r="S4633" s="18">
        <f t="shared" si="505"/>
        <v>-1057.323273200167</v>
      </c>
      <c r="T4633" s="18">
        <f t="shared" si="506"/>
        <v>7.007979614103558</v>
      </c>
      <c r="U4633" s="18">
        <f t="shared" si="507"/>
        <v>7.0129317984037796</v>
      </c>
      <c r="V4633" s="30">
        <v>625.99080000000004</v>
      </c>
      <c r="X4633" s="3" t="s">
        <v>47</v>
      </c>
      <c r="Y4633" s="3" t="s">
        <v>47</v>
      </c>
      <c r="Z4633" s="3" t="s">
        <v>47</v>
      </c>
      <c r="AB4633" s="12" t="s">
        <v>52</v>
      </c>
      <c r="AC4633" s="3" t="s">
        <v>52</v>
      </c>
      <c r="AH4633" s="3" t="s">
        <v>48</v>
      </c>
      <c r="AI4633" s="3" t="s">
        <v>52</v>
      </c>
      <c r="AK4633" s="3" t="s">
        <v>52</v>
      </c>
      <c r="AU4633" s="3">
        <v>0</v>
      </c>
      <c r="AV4633" s="3">
        <v>3</v>
      </c>
      <c r="AW4633" s="3">
        <v>1</v>
      </c>
      <c r="AX4633" s="3">
        <v>3</v>
      </c>
      <c r="AY4633" s="3">
        <v>100</v>
      </c>
      <c r="AZ4633" s="6" t="str">
        <f t="shared" si="508"/>
        <v>2493.9</v>
      </c>
      <c r="BC4633" s="12" t="s">
        <v>11832</v>
      </c>
      <c r="BJ4633" s="12">
        <f t="shared" si="509"/>
        <v>0</v>
      </c>
      <c r="BK4633" s="12">
        <f t="shared" si="510"/>
        <v>0</v>
      </c>
      <c r="CQ4633" s="3" t="str">
        <f>CONCATENATE(baseURL!$A$1,baseURL!$B$1,baseURL!$C$1,".",C4633,".",L4633,".pkl&amp;seq=",BC4633)</f>
        <v>http://proteomics.broadinstitute.org/millscripts/viewfeed.pl?side=xl&amp;cycle=1&amp;fixedMods=iaaC&amp;file=msdataSM/iPRG2012_nd/cpick_in/iPRG2012_nd.2493.9.3.pkl&amp;seq=GNPTVEVELTTENGLFR</v>
      </c>
    </row>
    <row r="4634" spans="1:95" x14ac:dyDescent="0.2">
      <c r="A4634" s="3">
        <v>6149</v>
      </c>
      <c r="B4634" s="2" t="s">
        <v>11841</v>
      </c>
      <c r="C4634" s="2" t="s">
        <v>11830</v>
      </c>
      <c r="D4634" s="3">
        <v>12182</v>
      </c>
      <c r="E4634" s="3">
        <v>12168</v>
      </c>
      <c r="F4634" s="3">
        <v>52385</v>
      </c>
      <c r="G4634" s="3">
        <v>14661</v>
      </c>
      <c r="H4634" s="3">
        <v>43.064</v>
      </c>
      <c r="I4634" s="30">
        <v>635.31035999999995</v>
      </c>
      <c r="J4634" s="30">
        <v>635.31087920000004</v>
      </c>
      <c r="K4634" s="30">
        <v>-5.1999999999999995E-4</v>
      </c>
      <c r="L4634" s="3">
        <v>0</v>
      </c>
      <c r="M4634" s="3">
        <v>2</v>
      </c>
      <c r="N4634" s="10">
        <f t="shared" si="504"/>
        <v>1</v>
      </c>
      <c r="O4634" s="35">
        <v>2</v>
      </c>
      <c r="P4634" s="17"/>
      <c r="Q4634" s="40">
        <v>1269.61436</v>
      </c>
      <c r="R4634" s="40">
        <v>635.31082000000004</v>
      </c>
      <c r="S4634" s="18">
        <f t="shared" si="505"/>
        <v>-0.72405503827113604</v>
      </c>
      <c r="T4634" s="18">
        <f t="shared" si="506"/>
        <v>9.3182735357310517E-2</v>
      </c>
      <c r="U4634" s="18">
        <f t="shared" si="507"/>
        <v>-0.18888392305059376</v>
      </c>
      <c r="V4634" s="30">
        <v>635.3107</v>
      </c>
      <c r="W4634" s="3" t="s">
        <v>47</v>
      </c>
      <c r="X4634" s="3" t="s">
        <v>47</v>
      </c>
      <c r="Y4634" s="3" t="s">
        <v>47</v>
      </c>
      <c r="Z4634" s="3" t="s">
        <v>47</v>
      </c>
      <c r="AA4634" s="3" t="s">
        <v>48</v>
      </c>
      <c r="AB4634" s="12" t="s">
        <v>47</v>
      </c>
      <c r="AC4634" s="3" t="s">
        <v>47</v>
      </c>
      <c r="AD4634" s="3" t="s">
        <v>47</v>
      </c>
      <c r="AE4634" s="3" t="s">
        <v>47</v>
      </c>
      <c r="AF4634" s="3" t="s">
        <v>47</v>
      </c>
      <c r="AG4634" s="3" t="s">
        <v>47</v>
      </c>
      <c r="AH4634" s="3" t="s">
        <v>47</v>
      </c>
      <c r="AI4634" s="3" t="s">
        <v>47</v>
      </c>
      <c r="AK4634" s="3" t="s">
        <v>48</v>
      </c>
      <c r="AL4634" s="3" t="s">
        <v>48</v>
      </c>
      <c r="AU4634" s="3">
        <v>0</v>
      </c>
      <c r="AV4634" s="3">
        <v>12</v>
      </c>
      <c r="AW4634" s="3">
        <v>1</v>
      </c>
      <c r="AX4634" s="3">
        <v>12</v>
      </c>
      <c r="AY4634" s="3">
        <v>100</v>
      </c>
      <c r="AZ4634" s="6" t="str">
        <f t="shared" si="508"/>
        <v>2494.10</v>
      </c>
      <c r="BC4634" s="12" t="s">
        <v>11718</v>
      </c>
      <c r="BJ4634" s="12">
        <f t="shared" si="509"/>
        <v>0</v>
      </c>
      <c r="BK4634" s="12">
        <f t="shared" si="510"/>
        <v>0</v>
      </c>
      <c r="CQ4634" s="3" t="str">
        <f>CONCATENATE(baseURL!$A$1,baseURL!$B$1,baseURL!$C$1,".",C4634,".",L4634,".pkl&amp;seq=",BC4634)</f>
        <v>http://proteomics.broadinstitute.org/millscripts/viewfeed.pl?side=xl&amp;cycle=1&amp;fixedMods=iaaC&amp;file=msdataSM/iPRG2012_nd/cpick_in/iPRG2012_nd.2494.10.0.pkl&amp;seq=SMLEYLEATGR</v>
      </c>
    </row>
    <row r="4635" spans="1:95" x14ac:dyDescent="0.2">
      <c r="A4635" s="3">
        <v>5249</v>
      </c>
      <c r="B4635" s="2" t="s">
        <v>11842</v>
      </c>
      <c r="C4635" s="2" t="s">
        <v>11843</v>
      </c>
      <c r="D4635" s="3">
        <v>12184</v>
      </c>
      <c r="E4635" s="3">
        <v>12170</v>
      </c>
      <c r="F4635" s="3">
        <v>52387</v>
      </c>
      <c r="G4635" s="3">
        <v>14663</v>
      </c>
      <c r="H4635" s="3">
        <v>43.067399999999999</v>
      </c>
      <c r="I4635" s="30">
        <v>657.71241999999995</v>
      </c>
      <c r="J4635" s="30">
        <v>657.71271390000004</v>
      </c>
      <c r="K4635" s="30">
        <v>-2.9E-4</v>
      </c>
      <c r="L4635" s="3">
        <v>3</v>
      </c>
      <c r="M4635" s="3">
        <v>3</v>
      </c>
      <c r="N4635" s="10">
        <f t="shared" si="504"/>
        <v>1</v>
      </c>
      <c r="O4635" s="35">
        <v>3</v>
      </c>
      <c r="P4635" s="17"/>
      <c r="Q4635" s="40">
        <v>1971.1233199999999</v>
      </c>
      <c r="R4635" s="40">
        <v>657.71262000000002</v>
      </c>
      <c r="S4635" s="18">
        <f t="shared" si="505"/>
        <v>-0.30408417594827775</v>
      </c>
      <c r="T4635" s="18">
        <f t="shared" si="506"/>
        <v>0.14276752059950593</v>
      </c>
      <c r="U4635" s="18">
        <f t="shared" si="507"/>
        <v>0.27367575826702401</v>
      </c>
      <c r="V4635" s="30">
        <v>657.71280000000002</v>
      </c>
      <c r="W4635" s="3" t="s">
        <v>47</v>
      </c>
      <c r="X4635" s="3" t="s">
        <v>47</v>
      </c>
      <c r="Y4635" s="3" t="s">
        <v>47</v>
      </c>
      <c r="Z4635" s="3" t="s">
        <v>47</v>
      </c>
      <c r="AA4635" s="3" t="s">
        <v>47</v>
      </c>
      <c r="AB4635" s="12" t="s">
        <v>47</v>
      </c>
      <c r="AC4635" s="3" t="s">
        <v>47</v>
      </c>
      <c r="AD4635" s="3" t="s">
        <v>47</v>
      </c>
      <c r="AE4635" s="3" t="s">
        <v>47</v>
      </c>
      <c r="AF4635" s="3" t="s">
        <v>47</v>
      </c>
      <c r="AG4635" s="3" t="s">
        <v>47</v>
      </c>
      <c r="AH4635" s="3" t="s">
        <v>47</v>
      </c>
      <c r="AI4635" s="3" t="s">
        <v>47</v>
      </c>
      <c r="AJ4635" s="3" t="s">
        <v>47</v>
      </c>
      <c r="AK4635" s="3" t="s">
        <v>47</v>
      </c>
      <c r="AL4635" s="3" t="s">
        <v>47</v>
      </c>
      <c r="AM4635" s="3" t="s">
        <v>47</v>
      </c>
      <c r="AN4635" s="3" t="s">
        <v>47</v>
      </c>
      <c r="AU4635" s="3">
        <v>0</v>
      </c>
      <c r="AV4635" s="3">
        <v>18</v>
      </c>
      <c r="AW4635" s="3">
        <v>1</v>
      </c>
      <c r="AX4635" s="3">
        <v>18</v>
      </c>
      <c r="AY4635" s="3">
        <v>100</v>
      </c>
      <c r="AZ4635" s="6" t="str">
        <f t="shared" si="508"/>
        <v>2494.12</v>
      </c>
      <c r="BC4635" s="12" t="s">
        <v>11844</v>
      </c>
      <c r="BJ4635" s="12">
        <f t="shared" si="509"/>
        <v>0</v>
      </c>
      <c r="BK4635" s="12">
        <f t="shared" si="510"/>
        <v>0</v>
      </c>
      <c r="CQ4635" s="3" t="str">
        <f>CONCATENATE(baseURL!$A$1,baseURL!$B$1,baseURL!$C$1,".",C4635,".",L4635,".pkl&amp;seq=",BC4635)</f>
        <v>http://proteomics.broadinstitute.org/millscripts/viewfeed.pl?side=xl&amp;cycle=1&amp;fixedMods=iaaC&amp;file=msdataSM/iPRG2012_nd/cpick_in/iPRG2012_nd.2494.12.3.pkl&amp;seq=LGTLVNQKTSAVAALTEVR</v>
      </c>
    </row>
    <row r="4636" spans="1:95" x14ac:dyDescent="0.2">
      <c r="A4636" s="3">
        <v>5014</v>
      </c>
      <c r="B4636" s="2" t="s">
        <v>11845</v>
      </c>
      <c r="C4636" s="2" t="s">
        <v>11833</v>
      </c>
      <c r="D4636" s="3">
        <v>12176</v>
      </c>
      <c r="E4636" s="3">
        <v>12162</v>
      </c>
      <c r="F4636" s="3">
        <v>52379</v>
      </c>
      <c r="G4636" s="3">
        <v>14655</v>
      </c>
      <c r="H4636" s="3">
        <v>43.055700000000002</v>
      </c>
      <c r="I4636" s="30">
        <v>524.28119000000004</v>
      </c>
      <c r="J4636" s="30">
        <v>524.28052060000005</v>
      </c>
      <c r="K4636" s="30">
        <v>6.7000000000000002E-4</v>
      </c>
      <c r="L4636" s="3">
        <v>4</v>
      </c>
      <c r="M4636" s="3">
        <v>4</v>
      </c>
      <c r="N4636" s="10">
        <f t="shared" si="504"/>
        <v>1</v>
      </c>
      <c r="O4636" s="35">
        <v>4</v>
      </c>
      <c r="P4636" s="17"/>
      <c r="Q4636" s="40">
        <v>2094.0978300000002</v>
      </c>
      <c r="R4636" s="40">
        <v>524.27990999999997</v>
      </c>
      <c r="S4636" s="18">
        <f t="shared" si="505"/>
        <v>2.4414439227038645</v>
      </c>
      <c r="T4636" s="18">
        <f t="shared" si="506"/>
        <v>1.1646450463317131</v>
      </c>
      <c r="U4636" s="18">
        <f t="shared" si="507"/>
        <v>0.55313963883076933</v>
      </c>
      <c r="V4636" s="30">
        <v>524.28020000000004</v>
      </c>
      <c r="W4636" s="3" t="s">
        <v>47</v>
      </c>
      <c r="X4636" s="3" t="s">
        <v>47</v>
      </c>
      <c r="Y4636" s="3" t="s">
        <v>47</v>
      </c>
      <c r="Z4636" s="3" t="s">
        <v>47</v>
      </c>
      <c r="AA4636" s="3" t="s">
        <v>48</v>
      </c>
      <c r="AB4636" s="12" t="s">
        <v>47</v>
      </c>
      <c r="AC4636" s="3" t="s">
        <v>47</v>
      </c>
      <c r="AD4636" s="3" t="s">
        <v>47</v>
      </c>
      <c r="AE4636" s="3" t="s">
        <v>47</v>
      </c>
      <c r="AF4636" s="3" t="s">
        <v>47</v>
      </c>
      <c r="AG4636" s="3" t="s">
        <v>47</v>
      </c>
      <c r="AH4636" s="3" t="s">
        <v>47</v>
      </c>
      <c r="AI4636" s="3" t="s">
        <v>47</v>
      </c>
      <c r="AJ4636" s="3" t="s">
        <v>47</v>
      </c>
      <c r="AK4636" s="3" t="s">
        <v>47</v>
      </c>
      <c r="AL4636" s="3" t="s">
        <v>47</v>
      </c>
      <c r="AM4636" s="3" t="s">
        <v>47</v>
      </c>
      <c r="AN4636" s="3" t="s">
        <v>47</v>
      </c>
      <c r="AU4636" s="3">
        <v>0</v>
      </c>
      <c r="AV4636" s="3">
        <v>17</v>
      </c>
      <c r="AW4636" s="3">
        <v>1</v>
      </c>
      <c r="AX4636" s="3">
        <v>17</v>
      </c>
      <c r="AY4636" s="3">
        <v>100</v>
      </c>
      <c r="AZ4636" s="6" t="str">
        <f t="shared" si="508"/>
        <v>2494.4</v>
      </c>
      <c r="BC4636" s="12" t="s">
        <v>11846</v>
      </c>
      <c r="BJ4636" s="12">
        <f t="shared" si="509"/>
        <v>0</v>
      </c>
      <c r="BK4636" s="12">
        <f t="shared" si="510"/>
        <v>0</v>
      </c>
      <c r="CQ4636" s="3" t="str">
        <f>CONCATENATE(baseURL!$A$1,baseURL!$B$1,baseURL!$C$1,".",C4636,".",L4636,".pkl&amp;seq=",BC4636)</f>
        <v>http://proteomics.broadinstitute.org/millscripts/viewfeed.pl?side=xl&amp;cycle=1&amp;fixedMods=iaaC&amp;file=msdataSM/iPRG2012_nd/cpick_in/iPRG2012_nd.2494.4.4.pkl&amp;seq=ALRLETGNFSWASEGLSKK</v>
      </c>
    </row>
    <row r="4637" spans="1:95" x14ac:dyDescent="0.2">
      <c r="A4637" s="3">
        <v>7694</v>
      </c>
      <c r="B4637" s="2" t="s">
        <v>11847</v>
      </c>
      <c r="C4637" s="2" t="s">
        <v>11837</v>
      </c>
      <c r="D4637" s="3">
        <v>12179</v>
      </c>
      <c r="E4637" s="3">
        <v>12165</v>
      </c>
      <c r="F4637" s="3">
        <v>52382</v>
      </c>
      <c r="G4637" s="3">
        <v>14658</v>
      </c>
      <c r="H4637" s="3">
        <v>43.058999999999997</v>
      </c>
      <c r="I4637" s="30">
        <v>581.31443999999999</v>
      </c>
      <c r="J4637" s="30">
        <v>581.31161610000004</v>
      </c>
      <c r="K4637" s="30">
        <v>2.82E-3</v>
      </c>
      <c r="L4637" s="3">
        <v>3</v>
      </c>
      <c r="M4637" s="3">
        <v>3</v>
      </c>
      <c r="N4637" s="10">
        <f t="shared" si="504"/>
        <v>1</v>
      </c>
      <c r="O4637" s="35">
        <v>3</v>
      </c>
      <c r="Q4637" s="40">
        <v>1741.92653</v>
      </c>
      <c r="R4637" s="40">
        <v>581.31368999999995</v>
      </c>
      <c r="S4637" s="18">
        <f t="shared" si="505"/>
        <v>1.2901812101468113</v>
      </c>
      <c r="T4637" s="18">
        <f t="shared" si="506"/>
        <v>-3.5676090819638531</v>
      </c>
      <c r="U4637" s="18">
        <f t="shared" si="507"/>
        <v>-3.7673291333079564</v>
      </c>
      <c r="V4637" s="30">
        <v>581.31150000000002</v>
      </c>
      <c r="W4637" s="3" t="s">
        <v>47</v>
      </c>
      <c r="X4637" s="3" t="s">
        <v>47</v>
      </c>
      <c r="Y4637" s="3" t="s">
        <v>47</v>
      </c>
      <c r="AA4637" s="3" t="s">
        <v>47</v>
      </c>
      <c r="AB4637" s="12" t="s">
        <v>52</v>
      </c>
      <c r="AC4637" s="3" t="s">
        <v>52</v>
      </c>
      <c r="AD4637" s="3" t="s">
        <v>47</v>
      </c>
      <c r="AH4637" s="3" t="s">
        <v>47</v>
      </c>
      <c r="AK4637" s="3" t="s">
        <v>47</v>
      </c>
      <c r="AO4637" s="3" t="s">
        <v>47</v>
      </c>
      <c r="AU4637" s="3">
        <v>0</v>
      </c>
      <c r="AV4637" s="3">
        <v>8</v>
      </c>
      <c r="AW4637" s="3">
        <v>2</v>
      </c>
      <c r="AX4637" s="3">
        <v>7</v>
      </c>
      <c r="AY4637" s="3">
        <v>87.5</v>
      </c>
      <c r="AZ4637" s="6" t="str">
        <f t="shared" si="508"/>
        <v>2494.7</v>
      </c>
      <c r="BC4637" s="12" t="s">
        <v>11848</v>
      </c>
      <c r="BI4637" s="12" t="s">
        <v>594</v>
      </c>
      <c r="BJ4637" s="12">
        <f t="shared" si="509"/>
        <v>0</v>
      </c>
      <c r="BK4637" s="12">
        <f t="shared" si="510"/>
        <v>1</v>
      </c>
      <c r="BR4637" s="3" t="s">
        <v>594</v>
      </c>
      <c r="BZ4637" s="3" t="s">
        <v>11849</v>
      </c>
      <c r="CQ4637" s="3" t="str">
        <f>CONCATENATE(baseURL!$A$1,baseURL!$B$1,baseURL!$C$1,".",C4637,".",L4637,".pkl&amp;seq=",BC4637,"&amp;varMods=ReducedCys-C")</f>
        <v>http://proteomics.broadinstitute.org/millscripts/viewfeed.pl?side=xl&amp;cycle=1&amp;fixedMods=iaaC&amp;file=msdataSM/iPRG2012_nd/cpick_in/iPRG2012_nd.2494.7.3.pkl&amp;seq=AGGEcLTLDQLAVRAPK&amp;varMods=ReducedCys-C</v>
      </c>
    </row>
    <row r="4638" spans="1:95" x14ac:dyDescent="0.2">
      <c r="A4638" s="3">
        <v>1441</v>
      </c>
      <c r="B4638" s="2" t="s">
        <v>11850</v>
      </c>
      <c r="C4638" s="2" t="s">
        <v>11838</v>
      </c>
      <c r="D4638" s="3">
        <v>12180</v>
      </c>
      <c r="E4638" s="3">
        <v>12166</v>
      </c>
      <c r="F4638" s="3">
        <v>52383</v>
      </c>
      <c r="G4638" s="3">
        <v>14659</v>
      </c>
      <c r="H4638" s="3">
        <v>43.060699999999997</v>
      </c>
      <c r="I4638" s="30">
        <v>625.94952999999998</v>
      </c>
      <c r="J4638" s="30">
        <v>625.99079689999996</v>
      </c>
      <c r="K4638" s="30">
        <v>-4.1270000000000001E-2</v>
      </c>
      <c r="L4638" s="3">
        <v>0</v>
      </c>
      <c r="M4638" s="3">
        <v>3</v>
      </c>
      <c r="N4638" s="10">
        <f t="shared" si="504"/>
        <v>1</v>
      </c>
      <c r="O4638" s="35">
        <v>3</v>
      </c>
      <c r="P4638" s="17"/>
      <c r="Q4638" s="40">
        <v>1875.98107</v>
      </c>
      <c r="R4638" s="40">
        <v>625.99854000000005</v>
      </c>
      <c r="S4638" s="18">
        <f t="shared" si="505"/>
        <v>-78.290917419817958</v>
      </c>
      <c r="T4638" s="18">
        <f t="shared" si="506"/>
        <v>-12.369198177497776</v>
      </c>
      <c r="U4638" s="18">
        <f t="shared" si="507"/>
        <v>-12.364246089156238</v>
      </c>
      <c r="V4638" s="30">
        <v>625.99080000000004</v>
      </c>
      <c r="X4638" s="3" t="s">
        <v>47</v>
      </c>
      <c r="Y4638" s="3" t="s">
        <v>47</v>
      </c>
      <c r="AA4638" s="3" t="s">
        <v>47</v>
      </c>
      <c r="AB4638" s="12" t="s">
        <v>52</v>
      </c>
      <c r="AC4638" s="3" t="s">
        <v>52</v>
      </c>
      <c r="AF4638" s="3" t="s">
        <v>48</v>
      </c>
      <c r="AK4638" s="3" t="s">
        <v>52</v>
      </c>
      <c r="AU4638" s="3">
        <v>0</v>
      </c>
      <c r="AV4638" s="3">
        <v>3</v>
      </c>
      <c r="AW4638" s="3">
        <v>1</v>
      </c>
      <c r="AX4638" s="3">
        <v>3</v>
      </c>
      <c r="AY4638" s="3">
        <v>100</v>
      </c>
      <c r="AZ4638" s="6" t="str">
        <f t="shared" si="508"/>
        <v>2494.8</v>
      </c>
      <c r="BC4638" s="12" t="s">
        <v>11157</v>
      </c>
      <c r="BJ4638" s="12">
        <f t="shared" si="509"/>
        <v>0</v>
      </c>
      <c r="BK4638" s="12">
        <f t="shared" si="510"/>
        <v>0</v>
      </c>
      <c r="CQ4638" s="3" t="str">
        <f>CONCATENATE(baseURL!$A$1,baseURL!$B$1,baseURL!$C$1,".",C4638,".",L4638,".pkl&amp;seq=",BC4638)</f>
        <v>http://proteomics.broadinstitute.org/millscripts/viewfeed.pl?side=xl&amp;cycle=1&amp;fixedMods=iaaC&amp;file=msdataSM/iPRG2012_nd/cpick_in/iPRG2012_nd.2494.8.0.pkl&amp;seq=GNPTVEVELTTEKGVFR</v>
      </c>
    </row>
    <row r="4639" spans="1:95" x14ac:dyDescent="0.2">
      <c r="A4639" s="3">
        <v>3758</v>
      </c>
      <c r="B4639" s="2" t="s">
        <v>11851</v>
      </c>
      <c r="C4639" s="2" t="s">
        <v>11852</v>
      </c>
      <c r="D4639" s="3">
        <v>12195</v>
      </c>
      <c r="E4639" s="3">
        <v>12181</v>
      </c>
      <c r="F4639" s="3">
        <v>52406</v>
      </c>
      <c r="G4639" s="3">
        <v>14675</v>
      </c>
      <c r="H4639" s="3">
        <v>43.090499999999999</v>
      </c>
      <c r="I4639" s="30">
        <v>771.39067</v>
      </c>
      <c r="J4639" s="30">
        <v>771.38816999999995</v>
      </c>
      <c r="K4639" s="30">
        <v>2.5000000000000001E-3</v>
      </c>
      <c r="L4639" s="3">
        <v>3</v>
      </c>
      <c r="M4639" s="3">
        <v>3</v>
      </c>
      <c r="N4639" s="10">
        <f t="shared" si="504"/>
        <v>1</v>
      </c>
      <c r="O4639" s="35">
        <v>3</v>
      </c>
      <c r="P4639" s="17"/>
      <c r="Q4639" s="40">
        <v>2312.1476899999998</v>
      </c>
      <c r="R4639" s="40">
        <v>771.38742000000002</v>
      </c>
      <c r="S4639" s="18">
        <f t="shared" si="505"/>
        <v>4.2131877130949205</v>
      </c>
      <c r="T4639" s="18">
        <f t="shared" si="506"/>
        <v>0.97227408754659417</v>
      </c>
      <c r="U4639" s="18">
        <f t="shared" si="507"/>
        <v>0.8815285061149527</v>
      </c>
      <c r="V4639" s="30">
        <v>771.38810000000001</v>
      </c>
      <c r="W4639" s="3" t="s">
        <v>47</v>
      </c>
      <c r="X4639" s="3" t="s">
        <v>47</v>
      </c>
      <c r="Y4639" s="3" t="s">
        <v>47</v>
      </c>
      <c r="Z4639" s="3" t="s">
        <v>47</v>
      </c>
      <c r="AA4639" s="3" t="s">
        <v>47</v>
      </c>
      <c r="AB4639" s="12" t="s">
        <v>47</v>
      </c>
      <c r="AC4639" s="3" t="s">
        <v>47</v>
      </c>
      <c r="AE4639" s="3" t="s">
        <v>47</v>
      </c>
      <c r="AF4639" s="3" t="s">
        <v>48</v>
      </c>
      <c r="AG4639" s="3" t="s">
        <v>48</v>
      </c>
      <c r="AI4639" s="3" t="s">
        <v>47</v>
      </c>
      <c r="AL4639" s="3" t="s">
        <v>47</v>
      </c>
      <c r="AU4639" s="3">
        <v>0</v>
      </c>
      <c r="AV4639" s="3">
        <v>10</v>
      </c>
      <c r="AW4639" s="3">
        <v>1</v>
      </c>
      <c r="AX4639" s="3">
        <v>10</v>
      </c>
      <c r="AY4639" s="3">
        <v>100</v>
      </c>
      <c r="AZ4639" s="6" t="str">
        <f t="shared" si="508"/>
        <v>2495.10</v>
      </c>
      <c r="BC4639" s="12" t="s">
        <v>11638</v>
      </c>
      <c r="BJ4639" s="12">
        <f t="shared" si="509"/>
        <v>0</v>
      </c>
      <c r="BK4639" s="12">
        <f t="shared" si="510"/>
        <v>0</v>
      </c>
      <c r="CQ4639" s="3" t="str">
        <f>CONCATENATE(baseURL!$A$1,baseURL!$B$1,baseURL!$C$1,".",C4639,".",L4639,".pkl&amp;seq=",BC4639)</f>
        <v>http://proteomics.broadinstitute.org/millscripts/viewfeed.pl?side=xl&amp;cycle=1&amp;fixedMods=iaaC&amp;file=msdataSM/iPRG2012_nd/cpick_in/iPRG2012_nd.2495.10.3.pkl&amp;seq=ATDGGAHGVLNVSVSEAALEASTR</v>
      </c>
    </row>
    <row r="4640" spans="1:95" x14ac:dyDescent="0.2">
      <c r="A4640" s="3">
        <v>1831</v>
      </c>
      <c r="B4640" s="2" t="s">
        <v>11853</v>
      </c>
      <c r="C4640" s="2" t="s">
        <v>11841</v>
      </c>
      <c r="D4640" s="3">
        <v>12196</v>
      </c>
      <c r="E4640" s="3">
        <v>12182</v>
      </c>
      <c r="F4640" s="3">
        <v>52407</v>
      </c>
      <c r="G4640" s="3">
        <v>14676</v>
      </c>
      <c r="H4640" s="3">
        <v>43.092199999999998</v>
      </c>
      <c r="I4640" s="30">
        <v>784.87420999999995</v>
      </c>
      <c r="J4640" s="30">
        <v>784.87420770000006</v>
      </c>
      <c r="K4640" s="30">
        <v>0</v>
      </c>
      <c r="L4640" s="3">
        <v>2</v>
      </c>
      <c r="M4640" s="3">
        <v>0</v>
      </c>
      <c r="N4640" s="10">
        <f t="shared" si="504"/>
        <v>1</v>
      </c>
      <c r="O4640" s="35">
        <v>2</v>
      </c>
      <c r="P4640" s="17"/>
      <c r="Q4640" s="40">
        <v>1568.7373299999999</v>
      </c>
      <c r="R4640" s="40">
        <v>784.8723</v>
      </c>
      <c r="S4640" s="18">
        <f t="shared" si="505"/>
        <v>2.4335168917957235</v>
      </c>
      <c r="T4640" s="18">
        <f t="shared" si="506"/>
        <v>2.4305864789223492</v>
      </c>
      <c r="U4640" s="18">
        <f t="shared" si="507"/>
        <v>2.2933667043707753</v>
      </c>
      <c r="V4640" s="30">
        <v>784.8741</v>
      </c>
      <c r="W4640" s="3" t="s">
        <v>47</v>
      </c>
      <c r="X4640" s="3" t="s">
        <v>47</v>
      </c>
      <c r="Z4640" s="3" t="s">
        <v>47</v>
      </c>
      <c r="AA4640" s="3" t="s">
        <v>47</v>
      </c>
      <c r="AB4640" s="12" t="s">
        <v>47</v>
      </c>
      <c r="AC4640" s="3" t="s">
        <v>52</v>
      </c>
      <c r="AD4640" s="3" t="s">
        <v>47</v>
      </c>
      <c r="AE4640" s="3" t="s">
        <v>48</v>
      </c>
      <c r="AF4640" s="3" t="s">
        <v>48</v>
      </c>
      <c r="AG4640" s="3" t="s">
        <v>47</v>
      </c>
      <c r="AH4640" s="3" t="s">
        <v>48</v>
      </c>
      <c r="AI4640" s="3" t="s">
        <v>48</v>
      </c>
      <c r="AL4640" s="3" t="s">
        <v>48</v>
      </c>
      <c r="AO4640" s="3" t="s">
        <v>47</v>
      </c>
      <c r="AU4640" s="3">
        <v>0</v>
      </c>
      <c r="AV4640" s="3">
        <v>8</v>
      </c>
      <c r="AW4640" s="3">
        <v>1</v>
      </c>
      <c r="AX4640" s="3">
        <v>8</v>
      </c>
      <c r="AY4640" s="3">
        <v>100</v>
      </c>
      <c r="AZ4640" s="6" t="str">
        <f t="shared" si="508"/>
        <v>2495.11</v>
      </c>
      <c r="BB4640" s="12" t="s">
        <v>79</v>
      </c>
      <c r="BC4640" s="12" t="s">
        <v>11854</v>
      </c>
      <c r="BJ4640" s="12">
        <f t="shared" si="509"/>
        <v>0</v>
      </c>
      <c r="BK4640" s="12">
        <f t="shared" si="510"/>
        <v>0</v>
      </c>
      <c r="CQ4640" s="3" t="str">
        <f>CONCATENATE(baseURL!$A$1,baseURL!$B$1,"+Acetyl",baseURL!$C$1,".",C4640,".",L4640,".pkl&amp;seq=",BC4640)</f>
        <v>http://proteomics.broadinstitute.org/millscripts/viewfeed.pl?side=xl&amp;cycle=1&amp;fixedMods=iaaC+Acetyl&amp;file=msdataSM/iPRG2012_nd/cpick_in/iPRG2012_nd.2495.11.2.pkl&amp;seq=MDTLFNSTEKNAR</v>
      </c>
    </row>
    <row r="4641" spans="1:95" x14ac:dyDescent="0.2">
      <c r="A4641" s="3">
        <v>392</v>
      </c>
      <c r="B4641" s="2" t="s">
        <v>11855</v>
      </c>
      <c r="C4641" s="2" t="s">
        <v>11856</v>
      </c>
      <c r="D4641" s="3">
        <v>12197</v>
      </c>
      <c r="E4641" s="3">
        <v>12183</v>
      </c>
      <c r="F4641" s="3">
        <v>52408</v>
      </c>
      <c r="G4641" s="3">
        <v>14677</v>
      </c>
      <c r="H4641" s="3">
        <v>43.093800000000002</v>
      </c>
      <c r="I4641" s="30">
        <v>798.94176000000004</v>
      </c>
      <c r="J4641" s="30">
        <v>798.9380572</v>
      </c>
      <c r="K4641" s="30">
        <v>3.7000000000000002E-3</v>
      </c>
      <c r="L4641" s="3">
        <v>2</v>
      </c>
      <c r="M4641" s="3">
        <v>2</v>
      </c>
      <c r="N4641" s="10">
        <f t="shared" si="504"/>
        <v>1</v>
      </c>
      <c r="O4641" s="35">
        <v>2</v>
      </c>
      <c r="P4641" s="17"/>
      <c r="Q4641" s="40">
        <v>1596.8704</v>
      </c>
      <c r="R4641" s="40">
        <v>798.93884000000003</v>
      </c>
      <c r="S4641" s="18">
        <f t="shared" si="505"/>
        <v>3.6548479731156305</v>
      </c>
      <c r="T4641" s="18">
        <f t="shared" si="506"/>
        <v>-0.97979965528338608</v>
      </c>
      <c r="U4641" s="18">
        <f t="shared" si="507"/>
        <v>-1.0513946224460107</v>
      </c>
      <c r="V4641" s="30">
        <v>798.93799999999999</v>
      </c>
      <c r="Z4641" s="3" t="s">
        <v>47</v>
      </c>
      <c r="AA4641" s="3" t="s">
        <v>47</v>
      </c>
      <c r="AB4641" s="12" t="s">
        <v>47</v>
      </c>
      <c r="AC4641" s="3" t="s">
        <v>52</v>
      </c>
      <c r="AD4641" s="3" t="s">
        <v>47</v>
      </c>
      <c r="AE4641" s="3" t="s">
        <v>48</v>
      </c>
      <c r="AF4641" s="3" t="s">
        <v>48</v>
      </c>
      <c r="AG4641" s="3" t="s">
        <v>48</v>
      </c>
      <c r="AH4641" s="3" t="s">
        <v>48</v>
      </c>
      <c r="AL4641" s="3" t="s">
        <v>52</v>
      </c>
      <c r="AN4641" s="3" t="s">
        <v>48</v>
      </c>
      <c r="AO4641" s="3" t="s">
        <v>48</v>
      </c>
      <c r="AU4641" s="3">
        <v>0</v>
      </c>
      <c r="AV4641" s="3">
        <v>4</v>
      </c>
      <c r="AW4641" s="3">
        <v>1</v>
      </c>
      <c r="AX4641" s="3">
        <v>4</v>
      </c>
      <c r="AY4641" s="3">
        <v>100</v>
      </c>
      <c r="AZ4641" s="6" t="str">
        <f t="shared" si="508"/>
        <v>2495.12</v>
      </c>
      <c r="BC4641" s="12" t="s">
        <v>11736</v>
      </c>
      <c r="BJ4641" s="12">
        <f t="shared" si="509"/>
        <v>0</v>
      </c>
      <c r="BK4641" s="12">
        <f t="shared" si="510"/>
        <v>0</v>
      </c>
      <c r="BO4641" s="3" t="s">
        <v>114</v>
      </c>
      <c r="BR4641" s="3" t="s">
        <v>114</v>
      </c>
      <c r="CQ4641" s="3" t="str">
        <f>CONCATENATE(baseURL!$A$1,baseURL!$B$1,baseURL!$C$1,".",C4641,".",L4641,".pkl&amp;seq=",BC4641,"&amp;varMods=pyroGlu-Q")</f>
        <v>http://proteomics.broadinstitute.org/millscripts/viewfeed.pl?side=xl&amp;cycle=1&amp;fixedMods=iaaC&amp;file=msdataSM/iPRG2012_nd/cpick_in/iPRG2012_nd.2495.12.2.pkl&amp;seq=qATKDAGALSGLNVLR&amp;varMods=pyroGlu-Q</v>
      </c>
    </row>
    <row r="4642" spans="1:95" x14ac:dyDescent="0.2">
      <c r="A4642" s="3">
        <v>4174</v>
      </c>
      <c r="B4642" s="2" t="s">
        <v>11857</v>
      </c>
      <c r="C4642" s="2" t="s">
        <v>11858</v>
      </c>
      <c r="D4642" s="3">
        <v>12192</v>
      </c>
      <c r="E4642" s="3">
        <v>12178</v>
      </c>
      <c r="F4642" s="3">
        <v>52403</v>
      </c>
      <c r="G4642" s="3">
        <v>14672</v>
      </c>
      <c r="H4642" s="3">
        <v>43.085500000000003</v>
      </c>
      <c r="I4642" s="30">
        <v>679.75841000000003</v>
      </c>
      <c r="J4642" s="30">
        <v>679.75626279999994</v>
      </c>
      <c r="K4642" s="30">
        <v>2.15E-3</v>
      </c>
      <c r="L4642" s="3">
        <v>3</v>
      </c>
      <c r="M4642" s="3">
        <v>3</v>
      </c>
      <c r="N4642" s="10">
        <f t="shared" si="504"/>
        <v>1</v>
      </c>
      <c r="O4642" s="35">
        <v>3</v>
      </c>
      <c r="P4642" s="17"/>
      <c r="Q4642" s="40">
        <v>2037.2542699999999</v>
      </c>
      <c r="R4642" s="40">
        <v>679.75626999999997</v>
      </c>
      <c r="S4642" s="18">
        <f t="shared" si="505"/>
        <v>3.1481872172418326</v>
      </c>
      <c r="T4642" s="18">
        <f t="shared" si="506"/>
        <v>-1.0592031798833548E-2</v>
      </c>
      <c r="U4642" s="18">
        <f t="shared" si="507"/>
        <v>-0.10297808644994746</v>
      </c>
      <c r="V4642" s="30">
        <v>679.75620000000004</v>
      </c>
      <c r="W4642" s="3" t="s">
        <v>47</v>
      </c>
      <c r="X4642" s="3" t="s">
        <v>47</v>
      </c>
      <c r="Y4642" s="3" t="s">
        <v>47</v>
      </c>
      <c r="Z4642" s="3" t="s">
        <v>47</v>
      </c>
      <c r="AA4642" s="3" t="s">
        <v>65</v>
      </c>
      <c r="AB4642" s="12" t="s">
        <v>47</v>
      </c>
      <c r="AC4642" s="3" t="s">
        <v>47</v>
      </c>
      <c r="AD4642" s="3" t="s">
        <v>47</v>
      </c>
      <c r="AE4642" s="3" t="s">
        <v>47</v>
      </c>
      <c r="AF4642" s="3" t="s">
        <v>47</v>
      </c>
      <c r="AG4642" s="3" t="s">
        <v>47</v>
      </c>
      <c r="AH4642" s="3" t="s">
        <v>47</v>
      </c>
      <c r="AI4642" s="3" t="s">
        <v>47</v>
      </c>
      <c r="AK4642" s="3" t="s">
        <v>48</v>
      </c>
      <c r="AL4642" s="3" t="s">
        <v>47</v>
      </c>
      <c r="AM4642" s="3" t="s">
        <v>47</v>
      </c>
      <c r="AN4642" s="3" t="s">
        <v>47</v>
      </c>
      <c r="AU4642" s="3">
        <v>1</v>
      </c>
      <c r="AV4642" s="3">
        <v>15</v>
      </c>
      <c r="AW4642" s="3">
        <v>1</v>
      </c>
      <c r="AX4642" s="3">
        <v>15</v>
      </c>
      <c r="AY4642" s="3">
        <v>100</v>
      </c>
      <c r="AZ4642" s="6" t="str">
        <f t="shared" si="508"/>
        <v>2495.7</v>
      </c>
      <c r="BC4642" s="12" t="s">
        <v>11859</v>
      </c>
      <c r="BJ4642" s="12">
        <f t="shared" si="509"/>
        <v>0</v>
      </c>
      <c r="BK4642" s="12">
        <f t="shared" si="510"/>
        <v>0</v>
      </c>
      <c r="BW4642" s="3" t="s">
        <v>11860</v>
      </c>
      <c r="CQ4642" s="3" t="str">
        <f>CONCATENATE(baseURL!$A$1,baseURL!$B$1,baseURL!$C$1,".",C4642,".",L4642,".pkl&amp;seq=",BC4642)</f>
        <v>http://proteomics.broadinstitute.org/millscripts/viewfeed.pl?side=xl&amp;cycle=1&amp;fixedMods=iaaC&amp;file=msdataSM/iPRG2012_nd/cpick_in/iPRG2012_nd.2495.7.3.pkl&amp;seq=LASTLAKQVLNGQKLVVVR</v>
      </c>
    </row>
    <row r="4643" spans="1:95" x14ac:dyDescent="0.2">
      <c r="A4643" s="3">
        <v>4320</v>
      </c>
      <c r="B4643" s="2" t="s">
        <v>11862</v>
      </c>
      <c r="C4643" s="2" t="s">
        <v>11863</v>
      </c>
      <c r="D4643" s="3">
        <v>12198</v>
      </c>
      <c r="E4643" s="3">
        <v>12184</v>
      </c>
      <c r="F4643" s="3">
        <v>52418</v>
      </c>
      <c r="G4643" s="3">
        <v>14679</v>
      </c>
      <c r="H4643" s="3">
        <v>43.103000000000002</v>
      </c>
      <c r="I4643" s="30">
        <v>421.22404</v>
      </c>
      <c r="J4643" s="30">
        <v>421.22321019999998</v>
      </c>
      <c r="K4643" s="30">
        <v>8.3000000000000001E-4</v>
      </c>
      <c r="L4643" s="3">
        <v>2</v>
      </c>
      <c r="M4643" s="3">
        <v>2</v>
      </c>
      <c r="N4643" s="10">
        <f t="shared" si="504"/>
        <v>1</v>
      </c>
      <c r="O4643" s="35">
        <v>2</v>
      </c>
      <c r="P4643" s="17"/>
      <c r="Q4643" s="40">
        <v>841.43890999999996</v>
      </c>
      <c r="R4643" s="40">
        <v>421.22309000000001</v>
      </c>
      <c r="S4643" s="18">
        <f t="shared" si="505"/>
        <v>2.2553369521810973</v>
      </c>
      <c r="T4643" s="18">
        <f t="shared" si="506"/>
        <v>0.28535947535395695</v>
      </c>
      <c r="U4643" s="18">
        <f t="shared" si="507"/>
        <v>-1.1632790595914961</v>
      </c>
      <c r="V4643" s="30">
        <v>421.2226</v>
      </c>
      <c r="W4643" s="3" t="s">
        <v>47</v>
      </c>
      <c r="X4643" s="3" t="s">
        <v>47</v>
      </c>
      <c r="Y4643" s="3" t="s">
        <v>47</v>
      </c>
      <c r="Z4643" s="3" t="s">
        <v>47</v>
      </c>
      <c r="AA4643" s="3" t="s">
        <v>47</v>
      </c>
      <c r="AB4643" s="12" t="s">
        <v>47</v>
      </c>
      <c r="AC4643" s="3" t="s">
        <v>47</v>
      </c>
      <c r="AD4643" s="3" t="s">
        <v>47</v>
      </c>
      <c r="AE4643" s="3" t="s">
        <v>52</v>
      </c>
      <c r="AF4643" s="3" t="s">
        <v>48</v>
      </c>
      <c r="AG4643" s="3" t="s">
        <v>47</v>
      </c>
      <c r="AH4643" s="3" t="s">
        <v>47</v>
      </c>
      <c r="AI4643" s="3" t="s">
        <v>47</v>
      </c>
      <c r="AJ4643" s="3" t="s">
        <v>47</v>
      </c>
      <c r="AK4643" s="3" t="s">
        <v>52</v>
      </c>
      <c r="AL4643" s="3" t="s">
        <v>48</v>
      </c>
      <c r="AM4643" s="3" t="s">
        <v>47</v>
      </c>
      <c r="AN4643" s="3" t="s">
        <v>47</v>
      </c>
      <c r="AO4643" s="3" t="s">
        <v>52</v>
      </c>
      <c r="AU4643" s="3">
        <v>0</v>
      </c>
      <c r="AV4643" s="3">
        <v>14</v>
      </c>
      <c r="AW4643" s="3">
        <v>1</v>
      </c>
      <c r="AX4643" s="3">
        <v>14</v>
      </c>
      <c r="AY4643" s="3">
        <v>100</v>
      </c>
      <c r="AZ4643" s="6" t="str">
        <f t="shared" si="508"/>
        <v>2496.1</v>
      </c>
      <c r="BC4643" s="12" t="s">
        <v>11864</v>
      </c>
      <c r="BJ4643" s="12">
        <f t="shared" si="509"/>
        <v>0</v>
      </c>
      <c r="BK4643" s="12">
        <f t="shared" si="510"/>
        <v>0</v>
      </c>
      <c r="CQ4643" s="3" t="str">
        <f>CONCATENATE(baseURL!$A$1,baseURL!$B$1,baseURL!$C$1,".",C4643,".",L4643,".pkl&amp;seq=",BC4643)</f>
        <v>http://proteomics.broadinstitute.org/millscripts/viewfeed.pl?side=xl&amp;cycle=1&amp;fixedMods=iaaC&amp;file=msdataSM/iPRG2012_nd/cpick_in/iPRG2012_nd.2496.1.2.pkl&amp;seq=GAMLFFR</v>
      </c>
    </row>
    <row r="4644" spans="1:95" x14ac:dyDescent="0.2">
      <c r="A4644" s="3">
        <v>6449</v>
      </c>
      <c r="B4644" s="2" t="s">
        <v>11861</v>
      </c>
      <c r="C4644" s="2" t="s">
        <v>11851</v>
      </c>
      <c r="D4644" s="3">
        <v>12208</v>
      </c>
      <c r="E4644" s="3">
        <v>12194</v>
      </c>
      <c r="F4644" s="3">
        <v>52428</v>
      </c>
      <c r="G4644" s="3">
        <v>14689</v>
      </c>
      <c r="H4644" s="3">
        <v>43.1188</v>
      </c>
      <c r="I4644" s="30">
        <v>809.38468999999998</v>
      </c>
      <c r="J4644" s="30">
        <v>809.38361039999995</v>
      </c>
      <c r="K4644" s="30">
        <v>1.08E-3</v>
      </c>
      <c r="L4644" s="3">
        <v>2</v>
      </c>
      <c r="M4644" s="3">
        <v>2</v>
      </c>
      <c r="N4644" s="10">
        <f t="shared" si="504"/>
        <v>1</v>
      </c>
      <c r="O4644" s="35">
        <v>2</v>
      </c>
      <c r="P4644" s="17"/>
      <c r="Q4644" s="40">
        <v>1617.7602400000001</v>
      </c>
      <c r="R4644" s="40">
        <v>809.38376000000005</v>
      </c>
      <c r="S4644" s="18">
        <f t="shared" si="505"/>
        <v>1.1490223128837085</v>
      </c>
      <c r="T4644" s="18">
        <f t="shared" si="506"/>
        <v>-0.18483197649009045</v>
      </c>
      <c r="U4644" s="18">
        <f t="shared" si="507"/>
        <v>-7.4130471898630923E-2</v>
      </c>
      <c r="V4644" s="30">
        <v>809.38369999999998</v>
      </c>
      <c r="W4644" s="3" t="s">
        <v>47</v>
      </c>
      <c r="X4644" s="3" t="s">
        <v>47</v>
      </c>
      <c r="Y4644" s="3" t="s">
        <v>47</v>
      </c>
      <c r="Z4644" s="3" t="s">
        <v>47</v>
      </c>
      <c r="AA4644" s="3" t="s">
        <v>47</v>
      </c>
      <c r="AB4644" s="12" t="s">
        <v>47</v>
      </c>
      <c r="AC4644" s="3" t="s">
        <v>47</v>
      </c>
      <c r="AD4644" s="3" t="s">
        <v>47</v>
      </c>
      <c r="AE4644" s="3" t="s">
        <v>47</v>
      </c>
      <c r="AF4644" s="3" t="s">
        <v>47</v>
      </c>
      <c r="AG4644" s="3" t="s">
        <v>47</v>
      </c>
      <c r="AH4644" s="3" t="s">
        <v>47</v>
      </c>
      <c r="AI4644" s="3" t="s">
        <v>47</v>
      </c>
      <c r="AJ4644" s="3" t="s">
        <v>47</v>
      </c>
      <c r="AK4644" s="3" t="s">
        <v>47</v>
      </c>
      <c r="AL4644" s="3" t="s">
        <v>47</v>
      </c>
      <c r="AU4644" s="3">
        <v>0</v>
      </c>
      <c r="AV4644" s="3">
        <v>16</v>
      </c>
      <c r="AW4644" s="3">
        <v>1</v>
      </c>
      <c r="AX4644" s="3">
        <v>16</v>
      </c>
      <c r="AY4644" s="3">
        <v>100</v>
      </c>
      <c r="AZ4644" s="6" t="str">
        <f t="shared" si="508"/>
        <v>2496.11</v>
      </c>
      <c r="BC4644" s="12" t="s">
        <v>11753</v>
      </c>
      <c r="BJ4644" s="12">
        <f t="shared" si="509"/>
        <v>0</v>
      </c>
      <c r="BK4644" s="12">
        <f t="shared" si="510"/>
        <v>0</v>
      </c>
      <c r="CQ4644" s="3" t="str">
        <f>CONCATENATE(baseURL!$A$1,baseURL!$B$1,baseURL!$C$1,".",C4644,".",L4644,".pkl&amp;seq=",BC4644)</f>
        <v>http://proteomics.broadinstitute.org/millscripts/viewfeed.pl?side=xl&amp;cycle=1&amp;fixedMods=iaaC&amp;file=msdataSM/iPRG2012_nd/cpick_in/iPRG2012_nd.2496.11.2.pkl&amp;seq=DLDRLAAQTLEEDE</v>
      </c>
    </row>
    <row r="4645" spans="1:95" x14ac:dyDescent="0.2">
      <c r="A4645" s="3">
        <v>3271</v>
      </c>
      <c r="B4645" s="2" t="s">
        <v>11865</v>
      </c>
      <c r="C4645" s="2" t="s">
        <v>11866</v>
      </c>
      <c r="D4645" s="3">
        <v>12200</v>
      </c>
      <c r="E4645" s="3">
        <v>12186</v>
      </c>
      <c r="F4645" s="3">
        <v>52420</v>
      </c>
      <c r="G4645" s="3">
        <v>14681</v>
      </c>
      <c r="H4645" s="3">
        <v>43.105499999999999</v>
      </c>
      <c r="I4645" s="30">
        <v>488.95416</v>
      </c>
      <c r="J4645" s="30">
        <v>488.9532585</v>
      </c>
      <c r="K4645" s="30">
        <v>8.9999999999999998E-4</v>
      </c>
      <c r="L4645" s="3">
        <v>3</v>
      </c>
      <c r="M4645" s="3">
        <v>3</v>
      </c>
      <c r="N4645" s="10">
        <f t="shared" si="504"/>
        <v>1</v>
      </c>
      <c r="O4645" s="35">
        <v>3</v>
      </c>
      <c r="P4645" s="17"/>
      <c r="Q4645" s="40">
        <v>1464.8420599999999</v>
      </c>
      <c r="R4645" s="40">
        <v>488.9522</v>
      </c>
      <c r="S4645" s="18">
        <f t="shared" si="505"/>
        <v>4.0085717990364973</v>
      </c>
      <c r="T4645" s="18">
        <f t="shared" si="506"/>
        <v>2.164833290450856</v>
      </c>
      <c r="U4645" s="18">
        <f t="shared" si="507"/>
        <v>1.4316327853618735</v>
      </c>
      <c r="V4645" s="30">
        <v>488.9529</v>
      </c>
      <c r="W4645" s="3" t="s">
        <v>47</v>
      </c>
      <c r="Y4645" s="3" t="s">
        <v>47</v>
      </c>
      <c r="Z4645" s="3" t="s">
        <v>47</v>
      </c>
      <c r="AA4645" s="3" t="s">
        <v>47</v>
      </c>
      <c r="AB4645" s="12" t="s">
        <v>47</v>
      </c>
      <c r="AC4645" s="3" t="s">
        <v>47</v>
      </c>
      <c r="AE4645" s="3" t="s">
        <v>47</v>
      </c>
      <c r="AF4645" s="3" t="s">
        <v>48</v>
      </c>
      <c r="AG4645" s="3" t="s">
        <v>47</v>
      </c>
      <c r="AH4645" s="3" t="s">
        <v>47</v>
      </c>
      <c r="AI4645" s="3" t="s">
        <v>47</v>
      </c>
      <c r="AL4645" s="3" t="s">
        <v>48</v>
      </c>
      <c r="AU4645" s="3">
        <v>0</v>
      </c>
      <c r="AV4645" s="3">
        <v>10</v>
      </c>
      <c r="AW4645" s="3">
        <v>1</v>
      </c>
      <c r="AX4645" s="3">
        <v>10</v>
      </c>
      <c r="AY4645" s="3">
        <v>100</v>
      </c>
      <c r="AZ4645" s="6" t="str">
        <f t="shared" si="508"/>
        <v>2496.3</v>
      </c>
      <c r="BC4645" s="12" t="s">
        <v>11867</v>
      </c>
      <c r="BJ4645" s="12">
        <f t="shared" si="509"/>
        <v>0</v>
      </c>
      <c r="BK4645" s="12">
        <f t="shared" si="510"/>
        <v>0</v>
      </c>
      <c r="CQ4645" s="3" t="str">
        <f>CONCATENATE(baseURL!$A$1,baseURL!$B$1,baseURL!$C$1,".",C4645,".",L4645,".pkl&amp;seq=",BC4645)</f>
        <v>http://proteomics.broadinstitute.org/millscripts/viewfeed.pl?side=xl&amp;cycle=1&amp;fixedMods=iaaC&amp;file=msdataSM/iPRG2012_nd/cpick_in/iPRG2012_nd.2496.3.3.pkl&amp;seq=TVTSLDVVYALKR</v>
      </c>
    </row>
    <row r="4646" spans="1:95" x14ac:dyDescent="0.2">
      <c r="A4646" s="3">
        <v>2739</v>
      </c>
      <c r="B4646" s="2" t="s">
        <v>11868</v>
      </c>
      <c r="C4646" s="2" t="s">
        <v>11869</v>
      </c>
      <c r="D4646" s="3">
        <v>12204</v>
      </c>
      <c r="E4646" s="3">
        <v>12190</v>
      </c>
      <c r="F4646" s="3">
        <v>52424</v>
      </c>
      <c r="G4646" s="3">
        <v>14685</v>
      </c>
      <c r="H4646" s="3">
        <v>43.112200000000001</v>
      </c>
      <c r="I4646" s="30">
        <v>576.99351000000001</v>
      </c>
      <c r="J4646" s="30">
        <v>576.99158420000003</v>
      </c>
      <c r="K4646" s="30">
        <v>1.9300000000000001E-3</v>
      </c>
      <c r="L4646" s="3">
        <v>3</v>
      </c>
      <c r="M4646" s="3">
        <v>3</v>
      </c>
      <c r="N4646" s="10">
        <f t="shared" si="504"/>
        <v>1</v>
      </c>
      <c r="O4646" s="35">
        <v>3</v>
      </c>
      <c r="P4646" s="17"/>
      <c r="Q4646" s="40">
        <v>1728.96027</v>
      </c>
      <c r="R4646" s="40">
        <v>576.99161000000004</v>
      </c>
      <c r="S4646" s="18">
        <f t="shared" si="505"/>
        <v>3.2929421625000894</v>
      </c>
      <c r="T4646" s="18">
        <f t="shared" si="506"/>
        <v>-4.4714688317692111E-2</v>
      </c>
      <c r="U4646" s="18">
        <f t="shared" si="507"/>
        <v>-1.7331274692953098E-2</v>
      </c>
      <c r="V4646" s="30">
        <v>576.99159999999995</v>
      </c>
      <c r="Z4646" s="3" t="s">
        <v>47</v>
      </c>
      <c r="AD4646" s="3" t="s">
        <v>47</v>
      </c>
      <c r="AE4646" s="3" t="s">
        <v>48</v>
      </c>
      <c r="AH4646" s="3" t="s">
        <v>47</v>
      </c>
      <c r="AL4646" s="3" t="s">
        <v>48</v>
      </c>
      <c r="AU4646" s="3">
        <v>0</v>
      </c>
      <c r="AV4646" s="3">
        <v>3</v>
      </c>
      <c r="AW4646" s="3">
        <v>1</v>
      </c>
      <c r="AX4646" s="3">
        <v>3</v>
      </c>
      <c r="AY4646" s="3">
        <v>100</v>
      </c>
      <c r="AZ4646" s="6" t="str">
        <f t="shared" si="508"/>
        <v>2496.7</v>
      </c>
      <c r="BC4646" s="12" t="s">
        <v>11642</v>
      </c>
      <c r="BJ4646" s="12">
        <f t="shared" si="509"/>
        <v>0</v>
      </c>
      <c r="BK4646" s="12">
        <f t="shared" si="510"/>
        <v>0</v>
      </c>
      <c r="CQ4646" s="3" t="str">
        <f>CONCATENATE(baseURL!$A$1,baseURL!$B$1,baseURL!$C$1,".",C4646,".",L4646,".pkl&amp;seq=",BC4646)</f>
        <v>http://proteomics.broadinstitute.org/millscripts/viewfeed.pl?side=xl&amp;cycle=1&amp;fixedMods=iaaC&amp;file=msdataSM/iPRG2012_nd/cpick_in/iPRG2012_nd.2496.7.3.pkl&amp;seq=LVLNLSVGESGDRLTR</v>
      </c>
    </row>
    <row r="4647" spans="1:95" x14ac:dyDescent="0.2">
      <c r="A4647" s="3">
        <v>3675</v>
      </c>
      <c r="B4647" s="2" t="s">
        <v>11870</v>
      </c>
      <c r="C4647" s="2" t="s">
        <v>11857</v>
      </c>
      <c r="D4647" s="3">
        <v>12205</v>
      </c>
      <c r="E4647" s="3">
        <v>12191</v>
      </c>
      <c r="F4647" s="3">
        <v>52425</v>
      </c>
      <c r="G4647" s="3">
        <v>14686</v>
      </c>
      <c r="H4647" s="3">
        <v>43.113799999999998</v>
      </c>
      <c r="I4647" s="30">
        <v>601.83417999999995</v>
      </c>
      <c r="J4647" s="30">
        <v>601.83485610000002</v>
      </c>
      <c r="K4647" s="30">
        <v>-6.8000000000000005E-4</v>
      </c>
      <c r="L4647" s="3">
        <v>2</v>
      </c>
      <c r="M4647" s="3">
        <v>2</v>
      </c>
      <c r="N4647" s="10">
        <f t="shared" si="504"/>
        <v>1</v>
      </c>
      <c r="O4647" s="35">
        <v>2</v>
      </c>
      <c r="P4647" s="17"/>
      <c r="Q4647" s="40">
        <v>1202.6626900000001</v>
      </c>
      <c r="R4647" s="40">
        <v>601.83498999999995</v>
      </c>
      <c r="S4647" s="18">
        <f t="shared" si="505"/>
        <v>-1.3458838609588148</v>
      </c>
      <c r="T4647" s="18">
        <f t="shared" si="506"/>
        <v>-0.22248623318397412</v>
      </c>
      <c r="U4647" s="18">
        <f t="shared" si="507"/>
        <v>-0.48185965383957058</v>
      </c>
      <c r="V4647" s="30">
        <v>601.8347</v>
      </c>
      <c r="W4647" s="3" t="s">
        <v>47</v>
      </c>
      <c r="X4647" s="3" t="s">
        <v>47</v>
      </c>
      <c r="Y4647" s="3" t="s">
        <v>47</v>
      </c>
      <c r="Z4647" s="3" t="s">
        <v>47</v>
      </c>
      <c r="AA4647" s="3" t="s">
        <v>47</v>
      </c>
      <c r="AB4647" s="12" t="s">
        <v>47</v>
      </c>
      <c r="AC4647" s="3" t="s">
        <v>47</v>
      </c>
      <c r="AE4647" s="3" t="s">
        <v>47</v>
      </c>
      <c r="AF4647" s="3" t="s">
        <v>47</v>
      </c>
      <c r="AG4647" s="3" t="s">
        <v>48</v>
      </c>
      <c r="AH4647" s="3" t="s">
        <v>47</v>
      </c>
      <c r="AK4647" s="3" t="s">
        <v>52</v>
      </c>
      <c r="AL4647" s="3" t="s">
        <v>48</v>
      </c>
      <c r="AU4647" s="3">
        <v>0</v>
      </c>
      <c r="AV4647" s="3">
        <v>10</v>
      </c>
      <c r="AW4647" s="3">
        <v>1</v>
      </c>
      <c r="AX4647" s="3">
        <v>10</v>
      </c>
      <c r="AY4647" s="3">
        <v>100</v>
      </c>
      <c r="AZ4647" s="6" t="str">
        <f t="shared" si="508"/>
        <v>2496.8</v>
      </c>
      <c r="BC4647" s="12" t="s">
        <v>11871</v>
      </c>
      <c r="BJ4647" s="12">
        <f t="shared" si="509"/>
        <v>0</v>
      </c>
      <c r="BK4647" s="12">
        <f t="shared" si="510"/>
        <v>0</v>
      </c>
      <c r="CQ4647" s="3" t="str">
        <f>CONCATENATE(baseURL!$A$1,baseURL!$B$1,baseURL!$C$1,".",C4647,".",L4647,".pkl&amp;seq=",BC4647)</f>
        <v>http://proteomics.broadinstitute.org/millscripts/viewfeed.pl?side=xl&amp;cycle=1&amp;fixedMods=iaaC&amp;file=msdataSM/iPRG2012_nd/cpick_in/iPRG2012_nd.2496.8.2.pkl&amp;seq=LNELLSSLEGK</v>
      </c>
    </row>
    <row r="4648" spans="1:95" x14ac:dyDescent="0.2">
      <c r="A4648" s="3">
        <v>2401</v>
      </c>
      <c r="B4648" s="2" t="s">
        <v>11872</v>
      </c>
      <c r="C4648" s="2" t="s">
        <v>11873</v>
      </c>
      <c r="D4648" s="3">
        <v>12209</v>
      </c>
      <c r="E4648" s="3">
        <v>12195</v>
      </c>
      <c r="F4648" s="3">
        <v>52439</v>
      </c>
      <c r="G4648" s="3">
        <v>14691</v>
      </c>
      <c r="H4648" s="3">
        <v>43.130200000000002</v>
      </c>
      <c r="I4648" s="30">
        <v>601.29016000000001</v>
      </c>
      <c r="J4648" s="30">
        <v>601.8347794</v>
      </c>
      <c r="K4648" s="30">
        <v>-0.54461999999999999</v>
      </c>
      <c r="L4648" s="3">
        <v>0</v>
      </c>
      <c r="M4648" s="3">
        <v>2</v>
      </c>
      <c r="N4648" s="10">
        <f t="shared" si="504"/>
        <v>1</v>
      </c>
      <c r="O4648" s="35">
        <v>2</v>
      </c>
      <c r="P4648" s="17"/>
      <c r="Q4648" s="40">
        <v>1202.6626900000001</v>
      </c>
      <c r="R4648" s="40">
        <v>601.83498999999995</v>
      </c>
      <c r="S4648" s="18">
        <f t="shared" si="505"/>
        <v>-905.28136291964938</v>
      </c>
      <c r="T4648" s="18">
        <f t="shared" si="506"/>
        <v>-0.34992980375861971</v>
      </c>
      <c r="U4648" s="18">
        <f t="shared" si="507"/>
        <v>-0.48185965383957058</v>
      </c>
      <c r="V4648" s="30">
        <v>601.8347</v>
      </c>
      <c r="W4648" s="3" t="s">
        <v>47</v>
      </c>
      <c r="Z4648" s="3" t="s">
        <v>47</v>
      </c>
      <c r="AA4648" s="3" t="s">
        <v>47</v>
      </c>
      <c r="AB4648" s="12" t="s">
        <v>47</v>
      </c>
      <c r="AC4648" s="3" t="s">
        <v>47</v>
      </c>
      <c r="AD4648" s="3" t="s">
        <v>47</v>
      </c>
      <c r="AE4648" s="3" t="s">
        <v>47</v>
      </c>
      <c r="AF4648" s="3" t="s">
        <v>47</v>
      </c>
      <c r="AH4648" s="3" t="s">
        <v>47</v>
      </c>
      <c r="AK4648" s="3" t="s">
        <v>47</v>
      </c>
      <c r="AL4648" s="3" t="s">
        <v>48</v>
      </c>
      <c r="AU4648" s="3">
        <v>0</v>
      </c>
      <c r="AV4648" s="3">
        <v>10</v>
      </c>
      <c r="AW4648" s="3">
        <v>1</v>
      </c>
      <c r="AX4648" s="3">
        <v>10</v>
      </c>
      <c r="AY4648" s="3">
        <v>100</v>
      </c>
      <c r="AZ4648" s="6" t="str">
        <f t="shared" si="508"/>
        <v>2497.1</v>
      </c>
      <c r="BC4648" s="12" t="s">
        <v>11871</v>
      </c>
      <c r="BJ4648" s="12">
        <f t="shared" si="509"/>
        <v>0</v>
      </c>
      <c r="BK4648" s="12">
        <f t="shared" si="510"/>
        <v>0</v>
      </c>
      <c r="CQ4648" s="3" t="str">
        <f>CONCATENATE(baseURL!$A$1,baseURL!$B$1,baseURL!$C$1,".",C4648,".",L4648,".pkl&amp;seq=",BC4648)</f>
        <v>http://proteomics.broadinstitute.org/millscripts/viewfeed.pl?side=xl&amp;cycle=1&amp;fixedMods=iaaC&amp;file=msdataSM/iPRG2012_nd/cpick_in/iPRG2012_nd.2497.1.0.pkl&amp;seq=LNELLSSLEGK</v>
      </c>
    </row>
    <row r="4649" spans="1:95" x14ac:dyDescent="0.2">
      <c r="A4649" s="3">
        <v>5798</v>
      </c>
      <c r="B4649" s="2" t="s">
        <v>11874</v>
      </c>
      <c r="C4649" s="2" t="s">
        <v>11875</v>
      </c>
      <c r="D4649" s="3">
        <v>12211</v>
      </c>
      <c r="E4649" s="3">
        <v>12197</v>
      </c>
      <c r="F4649" s="3">
        <v>52441</v>
      </c>
      <c r="G4649" s="3">
        <v>14693</v>
      </c>
      <c r="H4649" s="3">
        <v>43.136899999999997</v>
      </c>
      <c r="I4649" s="30">
        <v>646.58294999999998</v>
      </c>
      <c r="J4649" s="30">
        <v>646.58251889999997</v>
      </c>
      <c r="K4649" s="30">
        <v>4.2999999999999999E-4</v>
      </c>
      <c r="L4649" s="3">
        <v>4</v>
      </c>
      <c r="M4649" s="3">
        <v>4</v>
      </c>
      <c r="N4649" s="10">
        <f t="shared" si="504"/>
        <v>1</v>
      </c>
      <c r="O4649" s="35">
        <v>4</v>
      </c>
      <c r="P4649" s="17"/>
      <c r="Q4649" s="40">
        <v>2583.30492</v>
      </c>
      <c r="R4649" s="40">
        <v>646.58168999999998</v>
      </c>
      <c r="S4649" s="18">
        <f t="shared" si="505"/>
        <v>1.948709682765742</v>
      </c>
      <c r="T4649" s="18">
        <f t="shared" si="506"/>
        <v>1.2819725841412208</v>
      </c>
      <c r="U4649" s="18">
        <f t="shared" si="507"/>
        <v>1.2527419389208341</v>
      </c>
      <c r="V4649" s="30">
        <v>646.58249999999998</v>
      </c>
      <c r="W4649" s="3" t="s">
        <v>47</v>
      </c>
      <c r="X4649" s="3" t="s">
        <v>47</v>
      </c>
      <c r="Y4649" s="3" t="s">
        <v>47</v>
      </c>
      <c r="Z4649" s="3" t="s">
        <v>47</v>
      </c>
      <c r="AA4649" s="3" t="s">
        <v>47</v>
      </c>
      <c r="AB4649" s="12" t="s">
        <v>47</v>
      </c>
      <c r="AC4649" s="3" t="s">
        <v>47</v>
      </c>
      <c r="AD4649" s="3" t="s">
        <v>47</v>
      </c>
      <c r="AE4649" s="3" t="s">
        <v>47</v>
      </c>
      <c r="AF4649" s="3" t="s">
        <v>47</v>
      </c>
      <c r="AG4649" s="3" t="s">
        <v>47</v>
      </c>
      <c r="AI4649" s="3" t="s">
        <v>47</v>
      </c>
      <c r="AJ4649" s="3" t="s">
        <v>47</v>
      </c>
      <c r="AK4649" s="3" t="s">
        <v>47</v>
      </c>
      <c r="AL4649" s="3" t="s">
        <v>47</v>
      </c>
      <c r="AM4649" s="3" t="s">
        <v>47</v>
      </c>
      <c r="AN4649" s="3" t="s">
        <v>47</v>
      </c>
      <c r="AU4649" s="3">
        <v>0</v>
      </c>
      <c r="AV4649" s="3">
        <v>17</v>
      </c>
      <c r="AW4649" s="3">
        <v>1</v>
      </c>
      <c r="AX4649" s="3">
        <v>17</v>
      </c>
      <c r="AY4649" s="3">
        <v>100</v>
      </c>
      <c r="AZ4649" s="6" t="str">
        <f t="shared" si="508"/>
        <v>2497.3</v>
      </c>
      <c r="BC4649" s="12" t="s">
        <v>11876</v>
      </c>
      <c r="BJ4649" s="12">
        <f t="shared" si="509"/>
        <v>0</v>
      </c>
      <c r="BK4649" s="12">
        <f t="shared" si="510"/>
        <v>0</v>
      </c>
      <c r="CQ4649" s="3" t="str">
        <f>CONCATENATE(baseURL!$A$1,baseURL!$B$1,baseURL!$C$1,".",C4649,".",L4649,".pkl&amp;seq=",BC4649)</f>
        <v>http://proteomics.broadinstitute.org/millscripts/viewfeed.pl?side=xl&amp;cycle=1&amp;fixedMods=iaaC&amp;file=msdataSM/iPRG2012_nd/cpick_in/iPRG2012_nd.2497.3.4.pkl&amp;seq=SVYDSRGNPTVEVELTTEKGVFR</v>
      </c>
    </row>
    <row r="4650" spans="1:95" x14ac:dyDescent="0.2">
      <c r="A4650" s="3">
        <v>1022</v>
      </c>
      <c r="B4650" s="2" t="s">
        <v>11877</v>
      </c>
      <c r="C4650" s="2" t="s">
        <v>11865</v>
      </c>
      <c r="D4650" s="3">
        <v>12212</v>
      </c>
      <c r="E4650" s="3">
        <v>12198</v>
      </c>
      <c r="F4650" s="3">
        <v>52442</v>
      </c>
      <c r="G4650" s="3">
        <v>14694</v>
      </c>
      <c r="H4650" s="3">
        <v>43.1402</v>
      </c>
      <c r="I4650" s="30">
        <v>831.63648000000001</v>
      </c>
      <c r="J4650" s="30">
        <v>831.38599339999996</v>
      </c>
      <c r="K4650" s="30">
        <v>0.25048999999999999</v>
      </c>
      <c r="L4650" s="3">
        <v>0</v>
      </c>
      <c r="M4650" s="3">
        <v>4</v>
      </c>
      <c r="N4650" s="10">
        <f t="shared" si="504"/>
        <v>1</v>
      </c>
      <c r="O4650" s="35">
        <v>4</v>
      </c>
      <c r="P4650" s="17"/>
      <c r="Q4650" s="40">
        <v>3322.5103199999999</v>
      </c>
      <c r="R4650" s="40">
        <v>831.38304000000005</v>
      </c>
      <c r="S4650" s="18">
        <f t="shared" si="505"/>
        <v>304.84143626499167</v>
      </c>
      <c r="T4650" s="18">
        <f t="shared" si="506"/>
        <v>3.5523938519485418</v>
      </c>
      <c r="U4650" s="18">
        <f t="shared" si="507"/>
        <v>3.4400509300038942</v>
      </c>
      <c r="V4650" s="30">
        <v>831.38589999999999</v>
      </c>
      <c r="W4650" s="3" t="s">
        <v>47</v>
      </c>
      <c r="Y4650" s="3" t="s">
        <v>48</v>
      </c>
      <c r="Z4650" s="3" t="s">
        <v>47</v>
      </c>
      <c r="AA4650" s="3" t="s">
        <v>47</v>
      </c>
      <c r="AB4650" s="12" t="s">
        <v>48</v>
      </c>
      <c r="AC4650" s="3" t="s">
        <v>47</v>
      </c>
      <c r="AE4650" s="3" t="s">
        <v>48</v>
      </c>
      <c r="AO4650" s="3" t="s">
        <v>47</v>
      </c>
      <c r="AU4650" s="3">
        <v>0</v>
      </c>
      <c r="AV4650" s="3">
        <v>5</v>
      </c>
      <c r="AW4650" s="3">
        <v>3</v>
      </c>
      <c r="AX4650" s="3">
        <v>2</v>
      </c>
      <c r="AY4650" s="3">
        <v>40</v>
      </c>
      <c r="AZ4650" s="6" t="str">
        <f t="shared" si="508"/>
        <v>2497.4</v>
      </c>
      <c r="BC4650" s="12" t="s">
        <v>11878</v>
      </c>
      <c r="BJ4650" s="12">
        <f t="shared" si="509"/>
        <v>0</v>
      </c>
      <c r="BK4650" s="12">
        <f t="shared" si="510"/>
        <v>0</v>
      </c>
      <c r="BP4650" s="3" t="s">
        <v>54</v>
      </c>
      <c r="BR4650" s="3" t="s">
        <v>54</v>
      </c>
      <c r="CQ4650" s="3" t="str">
        <f>CONCATENATE(baseURL!$A$1,baseURL!$B$1,baseURL!$C$1,".",C4650,".",L4650,".pkl&amp;seq=",BC4650,"&amp;varMods=Deamidated-N")</f>
        <v>http://proteomics.broadinstitute.org/millscripts/viewfeed.pl?side=xl&amp;cycle=1&amp;fixedMods=iaaC&amp;file=msdataSM/iPRG2012_nd/cpick_in/iPRG2012_nd.2497.4.0.pkl&amp;seq=AVMNAWnGTESQSKNVSNLQSYSFEDMKR&amp;varMods=Deamidated-N</v>
      </c>
    </row>
    <row r="4651" spans="1:95" x14ac:dyDescent="0.2">
      <c r="A4651" s="3">
        <v>6934</v>
      </c>
      <c r="B4651" s="2" t="s">
        <v>11879</v>
      </c>
      <c r="C4651" s="2" t="s">
        <v>11880</v>
      </c>
      <c r="D4651" s="3">
        <v>12213</v>
      </c>
      <c r="E4651" s="3">
        <v>12199</v>
      </c>
      <c r="F4651" s="3">
        <v>52443</v>
      </c>
      <c r="G4651" s="3">
        <v>14695</v>
      </c>
      <c r="H4651" s="3">
        <v>43.143599999999999</v>
      </c>
      <c r="I4651" s="30">
        <v>843.08942000000002</v>
      </c>
      <c r="J4651" s="30">
        <v>843.08909940000001</v>
      </c>
      <c r="K4651" s="30">
        <v>3.2000000000000003E-4</v>
      </c>
      <c r="L4651" s="3">
        <v>3</v>
      </c>
      <c r="M4651" s="3">
        <v>3</v>
      </c>
      <c r="N4651" s="10">
        <f t="shared" si="504"/>
        <v>1</v>
      </c>
      <c r="O4651" s="35">
        <v>3</v>
      </c>
      <c r="P4651" s="17"/>
      <c r="Q4651" s="40">
        <v>2527.2530900000002</v>
      </c>
      <c r="R4651" s="40">
        <v>843.08920999999998</v>
      </c>
      <c r="S4651" s="18">
        <f t="shared" si="505"/>
        <v>0.24908396116021359</v>
      </c>
      <c r="T4651" s="18">
        <f t="shared" si="506"/>
        <v>-0.13118421948594608</v>
      </c>
      <c r="U4651" s="18">
        <f t="shared" si="507"/>
        <v>-1.1861140975523132E-2</v>
      </c>
      <c r="V4651" s="30">
        <v>843.08920000000001</v>
      </c>
      <c r="W4651" s="3" t="s">
        <v>47</v>
      </c>
      <c r="X4651" s="3" t="s">
        <v>47</v>
      </c>
      <c r="Y4651" s="3" t="s">
        <v>47</v>
      </c>
      <c r="Z4651" s="3" t="s">
        <v>47</v>
      </c>
      <c r="AA4651" s="3" t="s">
        <v>47</v>
      </c>
      <c r="AB4651" s="12" t="s">
        <v>47</v>
      </c>
      <c r="AC4651" s="3" t="s">
        <v>47</v>
      </c>
      <c r="AD4651" s="3" t="s">
        <v>47</v>
      </c>
      <c r="AE4651" s="3" t="s">
        <v>47</v>
      </c>
      <c r="AF4651" s="3" t="s">
        <v>47</v>
      </c>
      <c r="AG4651" s="3" t="s">
        <v>47</v>
      </c>
      <c r="AI4651" s="3" t="s">
        <v>47</v>
      </c>
      <c r="AJ4651" s="3" t="s">
        <v>47</v>
      </c>
      <c r="AK4651" s="3" t="s">
        <v>47</v>
      </c>
      <c r="AL4651" s="3" t="s">
        <v>47</v>
      </c>
      <c r="AM4651" s="3" t="s">
        <v>47</v>
      </c>
      <c r="AN4651" s="3" t="s">
        <v>47</v>
      </c>
      <c r="AO4651" s="3" t="s">
        <v>47</v>
      </c>
      <c r="AP4651" s="3" t="s">
        <v>47</v>
      </c>
      <c r="AU4651" s="3">
        <v>0</v>
      </c>
      <c r="AV4651" s="3">
        <v>19</v>
      </c>
      <c r="AW4651" s="3">
        <v>1</v>
      </c>
      <c r="AX4651" s="3">
        <v>19</v>
      </c>
      <c r="AY4651" s="3">
        <v>100</v>
      </c>
      <c r="AZ4651" s="6" t="str">
        <f t="shared" si="508"/>
        <v>2497.5</v>
      </c>
      <c r="BC4651" s="12" t="s">
        <v>11881</v>
      </c>
      <c r="BJ4651" s="12">
        <f t="shared" si="509"/>
        <v>2</v>
      </c>
      <c r="BK4651" s="12">
        <f t="shared" si="510"/>
        <v>0</v>
      </c>
      <c r="CQ4651" s="3" t="str">
        <f>CONCATENATE(baseURL!$A$1,baseURL!$B$1,baseURL!$C$1,".",C4651,".",L4651,".pkl&amp;seq=",BC4651)</f>
        <v>http://proteomics.broadinstitute.org/millscripts/viewfeed.pl?side=xl&amp;cycle=1&amp;fixedMods=iaaC&amp;file=msdataSM/iPRG2012_nd/cpick_in/iPRG2012_nd.2497.5.3.pkl&amp;seq=YTSDLKLVSNASCTTNCLAPLAK</v>
      </c>
    </row>
    <row r="4652" spans="1:95" x14ac:dyDescent="0.2">
      <c r="A4652" s="3">
        <v>4127</v>
      </c>
      <c r="B4652" s="2" t="s">
        <v>11882</v>
      </c>
      <c r="C4652" s="2" t="s">
        <v>11872</v>
      </c>
      <c r="D4652" s="3">
        <v>12215</v>
      </c>
      <c r="E4652" s="3">
        <v>12201</v>
      </c>
      <c r="F4652" s="3">
        <v>52461</v>
      </c>
      <c r="G4652" s="3">
        <v>14698</v>
      </c>
      <c r="H4652" s="3">
        <v>43.155999999999999</v>
      </c>
      <c r="I4652" s="30">
        <v>485.51168000000001</v>
      </c>
      <c r="J4652" s="30">
        <v>485.51069100000001</v>
      </c>
      <c r="K4652" s="30">
        <v>9.8999999999999999E-4</v>
      </c>
      <c r="L4652" s="3">
        <v>4</v>
      </c>
      <c r="M4652" s="3">
        <v>4</v>
      </c>
      <c r="N4652" s="10">
        <f t="shared" si="504"/>
        <v>1</v>
      </c>
      <c r="O4652" s="35">
        <v>4</v>
      </c>
      <c r="P4652" s="17"/>
      <c r="Q4652" s="40">
        <v>1939.01712</v>
      </c>
      <c r="R4652" s="40">
        <v>485.50974000000002</v>
      </c>
      <c r="S4652" s="18">
        <f t="shared" si="505"/>
        <v>3.9958003725950064</v>
      </c>
      <c r="T4652" s="18">
        <f t="shared" si="506"/>
        <v>1.9587660589185696</v>
      </c>
      <c r="U4652" s="18">
        <f t="shared" si="507"/>
        <v>1.5653650943377928</v>
      </c>
      <c r="V4652" s="30">
        <v>485.51049999999998</v>
      </c>
      <c r="W4652" s="3" t="s">
        <v>47</v>
      </c>
      <c r="Y4652" s="3" t="s">
        <v>47</v>
      </c>
      <c r="Z4652" s="3" t="s">
        <v>47</v>
      </c>
      <c r="AA4652" s="3" t="s">
        <v>47</v>
      </c>
      <c r="AB4652" s="12" t="s">
        <v>47</v>
      </c>
      <c r="AC4652" s="3" t="s">
        <v>47</v>
      </c>
      <c r="AD4652" s="3" t="s">
        <v>47</v>
      </c>
      <c r="AE4652" s="3" t="s">
        <v>47</v>
      </c>
      <c r="AF4652" s="3" t="s">
        <v>48</v>
      </c>
      <c r="AG4652" s="3" t="s">
        <v>47</v>
      </c>
      <c r="AH4652" s="3" t="s">
        <v>47</v>
      </c>
      <c r="AI4652" s="3" t="s">
        <v>48</v>
      </c>
      <c r="AJ4652" s="3" t="s">
        <v>47</v>
      </c>
      <c r="AK4652" s="3" t="s">
        <v>47</v>
      </c>
      <c r="AL4652" s="3" t="s">
        <v>47</v>
      </c>
      <c r="AM4652" s="3" t="s">
        <v>47</v>
      </c>
      <c r="AN4652" s="3" t="s">
        <v>47</v>
      </c>
      <c r="AU4652" s="3">
        <v>0</v>
      </c>
      <c r="AV4652" s="3">
        <v>15</v>
      </c>
      <c r="AW4652" s="3">
        <v>1</v>
      </c>
      <c r="AX4652" s="3">
        <v>15</v>
      </c>
      <c r="AY4652" s="3">
        <v>100</v>
      </c>
      <c r="AZ4652" s="6" t="str">
        <f t="shared" si="508"/>
        <v>2498.2</v>
      </c>
      <c r="BC4652" s="12" t="s">
        <v>11883</v>
      </c>
      <c r="BJ4652" s="12">
        <f t="shared" si="509"/>
        <v>0</v>
      </c>
      <c r="BK4652" s="12">
        <f t="shared" si="510"/>
        <v>0</v>
      </c>
      <c r="CQ4652" s="3" t="str">
        <f>CONCATENATE(baseURL!$A$1,baseURL!$B$1,baseURL!$C$1,".",C4652,".",L4652,".pkl&amp;seq=",BC4652)</f>
        <v>http://proteomics.broadinstitute.org/millscripts/viewfeed.pl?side=xl&amp;cycle=1&amp;fixedMods=iaaC&amp;file=msdataSM/iPRG2012_nd/cpick_in/iPRG2012_nd.2498.2.4.pkl&amp;seq=LFLKDDQLEYLEEKR</v>
      </c>
    </row>
    <row r="4653" spans="1:95" x14ac:dyDescent="0.2">
      <c r="A4653" s="3">
        <v>5015</v>
      </c>
      <c r="B4653" s="2" t="s">
        <v>11884</v>
      </c>
      <c r="C4653" s="2" t="s">
        <v>11879</v>
      </c>
      <c r="D4653" s="3">
        <v>12219</v>
      </c>
      <c r="E4653" s="3">
        <v>12205</v>
      </c>
      <c r="F4653" s="3">
        <v>52465</v>
      </c>
      <c r="G4653" s="3">
        <v>14702</v>
      </c>
      <c r="H4653" s="3">
        <v>43.165999999999997</v>
      </c>
      <c r="I4653" s="30">
        <v>698.04164000000003</v>
      </c>
      <c r="J4653" s="30">
        <v>698.03891910000004</v>
      </c>
      <c r="K4653" s="30">
        <v>2.7200000000000002E-3</v>
      </c>
      <c r="L4653" s="3">
        <v>3</v>
      </c>
      <c r="M4653" s="3">
        <v>3</v>
      </c>
      <c r="N4653" s="10">
        <f t="shared" si="504"/>
        <v>1</v>
      </c>
      <c r="O4653" s="35">
        <v>3</v>
      </c>
      <c r="P4653" s="17"/>
      <c r="Q4653" s="40">
        <v>2092.10331</v>
      </c>
      <c r="R4653" s="40">
        <v>698.03929000000005</v>
      </c>
      <c r="S4653" s="18">
        <f t="shared" si="505"/>
        <v>3.3665726752695191</v>
      </c>
      <c r="T4653" s="18">
        <f t="shared" si="506"/>
        <v>-0.5313454490608519</v>
      </c>
      <c r="U4653" s="18">
        <f t="shared" si="507"/>
        <v>-0.55870780574332168</v>
      </c>
      <c r="V4653" s="30">
        <v>698.03890000000001</v>
      </c>
      <c r="W4653" s="3" t="s">
        <v>47</v>
      </c>
      <c r="X4653" s="3" t="s">
        <v>47</v>
      </c>
      <c r="Y4653" s="3" t="s">
        <v>47</v>
      </c>
      <c r="Z4653" s="3" t="s">
        <v>47</v>
      </c>
      <c r="AA4653" s="3" t="s">
        <v>48</v>
      </c>
      <c r="AB4653" s="12" t="s">
        <v>47</v>
      </c>
      <c r="AC4653" s="3" t="s">
        <v>47</v>
      </c>
      <c r="AD4653" s="3" t="s">
        <v>47</v>
      </c>
      <c r="AE4653" s="3" t="s">
        <v>47</v>
      </c>
      <c r="AF4653" s="3" t="s">
        <v>47</v>
      </c>
      <c r="AG4653" s="3" t="s">
        <v>47</v>
      </c>
      <c r="AH4653" s="3" t="s">
        <v>47</v>
      </c>
      <c r="AI4653" s="3" t="s">
        <v>47</v>
      </c>
      <c r="AJ4653" s="3" t="s">
        <v>47</v>
      </c>
      <c r="AK4653" s="3" t="s">
        <v>47</v>
      </c>
      <c r="AL4653" s="3" t="s">
        <v>47</v>
      </c>
      <c r="AM4653" s="3" t="s">
        <v>47</v>
      </c>
      <c r="AN4653" s="3" t="s">
        <v>47</v>
      </c>
      <c r="AU4653" s="3">
        <v>0</v>
      </c>
      <c r="AV4653" s="3">
        <v>17</v>
      </c>
      <c r="AW4653" s="3">
        <v>1</v>
      </c>
      <c r="AX4653" s="3">
        <v>17</v>
      </c>
      <c r="AY4653" s="3">
        <v>100</v>
      </c>
      <c r="AZ4653" s="6" t="str">
        <f t="shared" si="508"/>
        <v>2498.6</v>
      </c>
      <c r="BC4653" s="12" t="s">
        <v>11774</v>
      </c>
      <c r="BJ4653" s="12">
        <f t="shared" si="509"/>
        <v>0</v>
      </c>
      <c r="BK4653" s="12">
        <f t="shared" si="510"/>
        <v>0</v>
      </c>
      <c r="CQ4653" s="3" t="str">
        <f>CONCATENATE(baseURL!$A$1,baseURL!$B$1,baseURL!$C$1,".",C4653,".",L4653,".pkl&amp;seq=",BC4653)</f>
        <v>http://proteomics.broadinstitute.org/millscripts/viewfeed.pl?side=xl&amp;cycle=1&amp;fixedMods=iaaC&amp;file=msdataSM/iPRG2012_nd/cpick_in/iPRG2012_nd.2498.6.3.pkl&amp;seq=LLQLAGVEDVYTQSNGKTR</v>
      </c>
    </row>
    <row r="4654" spans="1:95" x14ac:dyDescent="0.2">
      <c r="A4654" s="3">
        <v>5250</v>
      </c>
      <c r="B4654" s="2" t="s">
        <v>11885</v>
      </c>
      <c r="C4654" s="2" t="s">
        <v>11884</v>
      </c>
      <c r="D4654" s="3">
        <v>12227</v>
      </c>
      <c r="E4654" s="3">
        <v>12213</v>
      </c>
      <c r="F4654" s="3">
        <v>52487</v>
      </c>
      <c r="G4654" s="3">
        <v>14711</v>
      </c>
      <c r="H4654" s="3">
        <v>43.188200000000002</v>
      </c>
      <c r="I4654" s="30">
        <v>530.62680999999998</v>
      </c>
      <c r="J4654" s="30">
        <v>530.62705089999997</v>
      </c>
      <c r="K4654" s="30">
        <v>-2.4000000000000001E-4</v>
      </c>
      <c r="L4654" s="3">
        <v>3</v>
      </c>
      <c r="M4654" s="3">
        <v>3</v>
      </c>
      <c r="N4654" s="10">
        <f t="shared" si="504"/>
        <v>1</v>
      </c>
      <c r="O4654" s="35">
        <v>3</v>
      </c>
      <c r="P4654" s="17"/>
      <c r="Q4654" s="40">
        <v>1589.8645799999999</v>
      </c>
      <c r="R4654" s="40">
        <v>530.62638000000004</v>
      </c>
      <c r="S4654" s="18">
        <f t="shared" si="505"/>
        <v>0.81036302781918956</v>
      </c>
      <c r="T4654" s="18">
        <f t="shared" si="506"/>
        <v>1.26435477997129</v>
      </c>
      <c r="U4654" s="18">
        <f t="shared" si="507"/>
        <v>0.79151737605428407</v>
      </c>
      <c r="V4654" s="30">
        <v>530.6268</v>
      </c>
      <c r="W4654" s="3" t="s">
        <v>47</v>
      </c>
      <c r="X4654" s="3" t="s">
        <v>47</v>
      </c>
      <c r="Y4654" s="3" t="s">
        <v>47</v>
      </c>
      <c r="Z4654" s="3" t="s">
        <v>47</v>
      </c>
      <c r="AA4654" s="3" t="s">
        <v>47</v>
      </c>
      <c r="AB4654" s="12" t="s">
        <v>47</v>
      </c>
      <c r="AC4654" s="3" t="s">
        <v>47</v>
      </c>
      <c r="AD4654" s="3" t="s">
        <v>47</v>
      </c>
      <c r="AE4654" s="3" t="s">
        <v>47</v>
      </c>
      <c r="AF4654" s="3" t="s">
        <v>47</v>
      </c>
      <c r="AG4654" s="3" t="s">
        <v>47</v>
      </c>
      <c r="AH4654" s="3" t="s">
        <v>47</v>
      </c>
      <c r="AI4654" s="3" t="s">
        <v>47</v>
      </c>
      <c r="AJ4654" s="3" t="s">
        <v>47</v>
      </c>
      <c r="AK4654" s="3" t="s">
        <v>47</v>
      </c>
      <c r="AL4654" s="3" t="s">
        <v>47</v>
      </c>
      <c r="AM4654" s="3" t="s">
        <v>47</v>
      </c>
      <c r="AN4654" s="3" t="s">
        <v>47</v>
      </c>
      <c r="AU4654" s="3">
        <v>0</v>
      </c>
      <c r="AV4654" s="3">
        <v>18</v>
      </c>
      <c r="AW4654" s="3">
        <v>1</v>
      </c>
      <c r="AX4654" s="3">
        <v>18</v>
      </c>
      <c r="AY4654" s="3">
        <v>100</v>
      </c>
      <c r="AZ4654" s="6" t="str">
        <f t="shared" si="508"/>
        <v>2499.7</v>
      </c>
      <c r="BC4654" s="12" t="s">
        <v>11886</v>
      </c>
      <c r="BJ4654" s="12">
        <f t="shared" si="509"/>
        <v>0</v>
      </c>
      <c r="BK4654" s="12">
        <f t="shared" si="510"/>
        <v>0</v>
      </c>
      <c r="CQ4654" s="3" t="str">
        <f>CONCATENATE(baseURL!$A$1,baseURL!$B$1,baseURL!$C$1,".",C4654,".",L4654,".pkl&amp;seq=",BC4654)</f>
        <v>http://proteomics.broadinstitute.org/millscripts/viewfeed.pl?side=xl&amp;cycle=1&amp;fixedMods=iaaC&amp;file=msdataSM/iPRG2012_nd/cpick_in/iPRG2012_nd.2499.7.3.pkl&amp;seq=SLVRELAGLSPYER</v>
      </c>
    </row>
    <row r="4655" spans="1:95" x14ac:dyDescent="0.2">
      <c r="A4655" s="3">
        <v>7638</v>
      </c>
      <c r="B4655" s="2" t="s">
        <v>11887</v>
      </c>
      <c r="C4655" s="2" t="s">
        <v>11888</v>
      </c>
      <c r="D4655" s="3">
        <v>12231</v>
      </c>
      <c r="E4655" s="3">
        <v>12217</v>
      </c>
      <c r="F4655" s="3">
        <v>52502</v>
      </c>
      <c r="G4655" s="3">
        <v>14716</v>
      </c>
      <c r="H4655" s="3">
        <v>43.202800000000003</v>
      </c>
      <c r="I4655" s="30">
        <v>654.81799999999998</v>
      </c>
      <c r="J4655" s="30">
        <v>654.81716549999999</v>
      </c>
      <c r="K4655" s="30">
        <v>8.3000000000000001E-4</v>
      </c>
      <c r="L4655" s="3">
        <v>4</v>
      </c>
      <c r="M4655" s="3">
        <v>4</v>
      </c>
      <c r="N4655" s="10">
        <f t="shared" si="504"/>
        <v>1</v>
      </c>
      <c r="O4655" s="35">
        <v>4</v>
      </c>
      <c r="Q4655" s="40">
        <v>2616.2412199999999</v>
      </c>
      <c r="R4655" s="40">
        <v>654.81575999999995</v>
      </c>
      <c r="S4655" s="18">
        <f t="shared" si="505"/>
        <v>3.4208095419525115</v>
      </c>
      <c r="T4655" s="18">
        <f t="shared" si="506"/>
        <v>2.1464052728855965</v>
      </c>
      <c r="U4655" s="18">
        <f t="shared" si="507"/>
        <v>2.1990918483732407</v>
      </c>
      <c r="V4655" s="30">
        <v>654.81719999999996</v>
      </c>
      <c r="W4655" s="3" t="s">
        <v>47</v>
      </c>
      <c r="X4655" s="3" t="s">
        <v>47</v>
      </c>
      <c r="Y4655" s="3" t="s">
        <v>47</v>
      </c>
      <c r="AD4655" s="3" t="s">
        <v>47</v>
      </c>
      <c r="AL4655" s="3" t="s">
        <v>52</v>
      </c>
      <c r="AU4655" s="3">
        <v>0</v>
      </c>
      <c r="AV4655" s="3">
        <v>4</v>
      </c>
      <c r="AW4655" s="3">
        <v>2</v>
      </c>
      <c r="AX4655" s="3">
        <v>3</v>
      </c>
      <c r="AY4655" s="3">
        <v>75</v>
      </c>
      <c r="AZ4655" s="6" t="str">
        <f t="shared" si="508"/>
        <v>2500.1</v>
      </c>
      <c r="BC4655" s="12" t="s">
        <v>11889</v>
      </c>
      <c r="BI4655" s="12" t="s">
        <v>594</v>
      </c>
      <c r="BJ4655" s="12">
        <f t="shared" si="509"/>
        <v>0</v>
      </c>
      <c r="BK4655" s="12">
        <f t="shared" si="510"/>
        <v>1</v>
      </c>
      <c r="BR4655" s="3" t="s">
        <v>594</v>
      </c>
      <c r="BZ4655" s="3" t="s">
        <v>11890</v>
      </c>
      <c r="CQ4655" s="3" t="str">
        <f>CONCATENATE(baseURL!$A$1,baseURL!$B$1,baseURL!$C$1,".",C4655,".",L4655,".pkl&amp;seq=",BC4655,"&amp;varMods=ReducedCys-C")</f>
        <v>http://proteomics.broadinstitute.org/millscripts/viewfeed.pl?side=xl&amp;cycle=1&amp;fixedMods=iaaC&amp;file=msdataSM/iPRG2012_nd/cpick_in/iPRG2012_nd.2500.1.4.pkl&amp;seq=TAENFRALcTGEKGFGYAGSPFHR&amp;varMods=ReducedCys-C</v>
      </c>
    </row>
    <row r="4656" spans="1:95" x14ac:dyDescent="0.2">
      <c r="A4656" s="3">
        <v>2232</v>
      </c>
      <c r="B4656" s="2" t="s">
        <v>11891</v>
      </c>
      <c r="C4656" s="2" t="s">
        <v>11892</v>
      </c>
      <c r="D4656" s="3">
        <v>12234</v>
      </c>
      <c r="E4656" s="3">
        <v>12220</v>
      </c>
      <c r="F4656" s="3">
        <v>52505</v>
      </c>
      <c r="G4656" s="3">
        <v>14719</v>
      </c>
      <c r="H4656" s="3">
        <v>43.210299999999997</v>
      </c>
      <c r="I4656" s="30">
        <v>732.36640999999997</v>
      </c>
      <c r="J4656" s="30">
        <v>732.91942879999999</v>
      </c>
      <c r="K4656" s="30">
        <v>-0.55301999999999996</v>
      </c>
      <c r="L4656" s="3">
        <v>2</v>
      </c>
      <c r="M4656" s="3">
        <v>2</v>
      </c>
      <c r="N4656" s="10">
        <f t="shared" si="504"/>
        <v>1</v>
      </c>
      <c r="O4656" s="35">
        <v>2</v>
      </c>
      <c r="P4656" s="17"/>
      <c r="Q4656" s="40">
        <v>1464.8420599999999</v>
      </c>
      <c r="R4656" s="40">
        <v>732.92466999999999</v>
      </c>
      <c r="S4656" s="18">
        <f t="shared" si="505"/>
        <v>-761.68810090676629</v>
      </c>
      <c r="T4656" s="18">
        <f t="shared" si="506"/>
        <v>-7.151075976198741</v>
      </c>
      <c r="U4656" s="18">
        <f t="shared" si="507"/>
        <v>-7.1903706011095094</v>
      </c>
      <c r="V4656" s="30">
        <v>732.9194</v>
      </c>
      <c r="Z4656" s="3" t="s">
        <v>47</v>
      </c>
      <c r="AA4656" s="3" t="s">
        <v>47</v>
      </c>
      <c r="AB4656" s="12" t="s">
        <v>47</v>
      </c>
      <c r="AC4656" s="3" t="s">
        <v>52</v>
      </c>
      <c r="AF4656" s="3" t="s">
        <v>47</v>
      </c>
      <c r="AH4656" s="3" t="s">
        <v>47</v>
      </c>
      <c r="AL4656" s="3" t="s">
        <v>48</v>
      </c>
      <c r="AU4656" s="3">
        <v>0</v>
      </c>
      <c r="AV4656" s="3">
        <v>5</v>
      </c>
      <c r="AW4656" s="3">
        <v>1</v>
      </c>
      <c r="AX4656" s="3">
        <v>5</v>
      </c>
      <c r="AY4656" s="3">
        <v>100</v>
      </c>
      <c r="AZ4656" s="6" t="str">
        <f t="shared" si="508"/>
        <v>2500.4</v>
      </c>
      <c r="BC4656" s="12" t="s">
        <v>11867</v>
      </c>
      <c r="BJ4656" s="12">
        <f t="shared" si="509"/>
        <v>0</v>
      </c>
      <c r="BK4656" s="12">
        <f t="shared" si="510"/>
        <v>0</v>
      </c>
      <c r="CQ4656" s="3" t="str">
        <f>CONCATENATE(baseURL!$A$1,baseURL!$B$1,baseURL!$C$1,".",C4656,".",L4656,".pkl&amp;seq=",BC4656)</f>
        <v>http://proteomics.broadinstitute.org/millscripts/viewfeed.pl?side=xl&amp;cycle=1&amp;fixedMods=iaaC&amp;file=msdataSM/iPRG2012_nd/cpick_in/iPRG2012_nd.2500.4.2.pkl&amp;seq=TVTSLDVVYALKR</v>
      </c>
    </row>
    <row r="4657" spans="1:95" x14ac:dyDescent="0.2">
      <c r="A4657" s="3">
        <v>7825</v>
      </c>
      <c r="B4657" s="2" t="s">
        <v>11893</v>
      </c>
      <c r="C4657" s="2" t="s">
        <v>11894</v>
      </c>
      <c r="D4657" s="3">
        <v>12236</v>
      </c>
      <c r="E4657" s="3">
        <v>12222</v>
      </c>
      <c r="F4657" s="3">
        <v>52507</v>
      </c>
      <c r="G4657" s="3">
        <v>14721</v>
      </c>
      <c r="H4657" s="3">
        <v>43.216999999999999</v>
      </c>
      <c r="I4657" s="30">
        <v>927.4298</v>
      </c>
      <c r="J4657" s="30">
        <v>927.4284705</v>
      </c>
      <c r="K4657" s="30">
        <v>1.33E-3</v>
      </c>
      <c r="L4657" s="3">
        <v>2</v>
      </c>
      <c r="M4657" s="3">
        <v>2</v>
      </c>
      <c r="N4657" s="10">
        <f t="shared" si="504"/>
        <v>1</v>
      </c>
      <c r="O4657" s="35">
        <v>2</v>
      </c>
      <c r="Q4657" s="37">
        <v>1853.85205</v>
      </c>
      <c r="R4657" s="37">
        <v>927.42966000000001</v>
      </c>
      <c r="S4657" s="18">
        <f t="shared" si="505"/>
        <v>0.15095484436802947</v>
      </c>
      <c r="T4657" s="18">
        <f t="shared" si="506"/>
        <v>-1.2825770528079752</v>
      </c>
      <c r="U4657" s="18">
        <f t="shared" si="507"/>
        <v>-1.142943821801258</v>
      </c>
      <c r="V4657" s="30">
        <v>927.42859999999996</v>
      </c>
      <c r="W4657" s="3" t="s">
        <v>47</v>
      </c>
      <c r="AH4657" s="3" t="s">
        <v>47</v>
      </c>
      <c r="AK4657" s="3" t="s">
        <v>47</v>
      </c>
      <c r="AL4657" s="3" t="s">
        <v>52</v>
      </c>
      <c r="AP4657" s="3" t="s">
        <v>47</v>
      </c>
      <c r="AU4657" s="3">
        <v>0</v>
      </c>
      <c r="AV4657" s="3">
        <v>4</v>
      </c>
      <c r="AW4657" s="3">
        <v>1</v>
      </c>
      <c r="AX4657" s="3">
        <v>4</v>
      </c>
      <c r="AY4657" s="3">
        <v>100</v>
      </c>
      <c r="AZ4657" s="6" t="str">
        <f t="shared" si="508"/>
        <v>2500.6</v>
      </c>
      <c r="BC4657" s="12" t="s">
        <v>20230</v>
      </c>
      <c r="BD4657" s="12" t="s">
        <v>258</v>
      </c>
      <c r="BI4657" s="12" t="s">
        <v>594</v>
      </c>
      <c r="BJ4657" s="12">
        <f t="shared" si="509"/>
        <v>1</v>
      </c>
      <c r="BK4657" s="12">
        <f t="shared" si="510"/>
        <v>1</v>
      </c>
      <c r="BR4657" s="3" t="s">
        <v>594</v>
      </c>
      <c r="CQ4657" s="3" t="str">
        <f>CONCATENATE(baseURL!$A$1,baseURL!$B$1,baseURL!$C$1,".",C4657,".",L4657,".pkl&amp;seq=",BC4657,"&amp;varMods=Dimethyl-K+ReducedCys-C")</f>
        <v>http://proteomics.broadinstitute.org/millscripts/viewfeed.pl?side=xl&amp;cycle=1&amp;fixedMods=iaaC&amp;file=msdataSM/iPRG2012_nd/cpick_in/iPRG2012_nd.2500.6.2.pkl&amp;seq=ScAAAGTECLLSGWGNTk&amp;varMods=Dimethyl-K+ReducedCys-C</v>
      </c>
    </row>
    <row r="4658" spans="1:95" x14ac:dyDescent="0.2">
      <c r="A4658" s="3">
        <v>4593</v>
      </c>
      <c r="B4658" s="2" t="s">
        <v>11895</v>
      </c>
      <c r="C4658" s="2" t="s">
        <v>11896</v>
      </c>
      <c r="D4658" s="3">
        <v>12237</v>
      </c>
      <c r="E4658" s="3">
        <v>12223</v>
      </c>
      <c r="F4658" s="3">
        <v>52523</v>
      </c>
      <c r="G4658" s="3">
        <v>14723</v>
      </c>
      <c r="H4658" s="3">
        <v>43.228299999999997</v>
      </c>
      <c r="I4658" s="30">
        <v>596.96356000000003</v>
      </c>
      <c r="J4658" s="30">
        <v>596.96612809999999</v>
      </c>
      <c r="K4658" s="30">
        <v>-2.5699999999999998E-3</v>
      </c>
      <c r="L4658" s="3">
        <v>0</v>
      </c>
      <c r="M4658" s="3">
        <v>3</v>
      </c>
      <c r="N4658" s="10">
        <f t="shared" si="504"/>
        <v>1</v>
      </c>
      <c r="O4658" s="35">
        <v>3</v>
      </c>
      <c r="P4658" s="17"/>
      <c r="Q4658" s="40">
        <v>1788.8802900000001</v>
      </c>
      <c r="R4658" s="40">
        <v>596.96495000000004</v>
      </c>
      <c r="S4658" s="18">
        <f t="shared" si="505"/>
        <v>-2.3284449112378862</v>
      </c>
      <c r="T4658" s="18">
        <f t="shared" si="506"/>
        <v>1.9734826976815558</v>
      </c>
      <c r="U4658" s="18">
        <f t="shared" si="507"/>
        <v>1.5913832126809189</v>
      </c>
      <c r="V4658" s="30">
        <v>596.96590000000003</v>
      </c>
      <c r="W4658" s="3" t="s">
        <v>47</v>
      </c>
      <c r="X4658" s="3" t="s">
        <v>47</v>
      </c>
      <c r="Y4658" s="3" t="s">
        <v>47</v>
      </c>
      <c r="Z4658" s="3" t="s">
        <v>47</v>
      </c>
      <c r="AA4658" s="3" t="s">
        <v>48</v>
      </c>
      <c r="AB4658" s="12" t="s">
        <v>47</v>
      </c>
      <c r="AC4658" s="3" t="s">
        <v>47</v>
      </c>
      <c r="AD4658" s="3" t="s">
        <v>47</v>
      </c>
      <c r="AE4658" s="3" t="s">
        <v>47</v>
      </c>
      <c r="AF4658" s="3" t="s">
        <v>47</v>
      </c>
      <c r="AG4658" s="3" t="s">
        <v>47</v>
      </c>
      <c r="AH4658" s="3" t="s">
        <v>47</v>
      </c>
      <c r="AI4658" s="3" t="s">
        <v>47</v>
      </c>
      <c r="AK4658" s="3" t="s">
        <v>47</v>
      </c>
      <c r="AL4658" s="3" t="s">
        <v>47</v>
      </c>
      <c r="AM4658" s="3" t="s">
        <v>47</v>
      </c>
      <c r="AU4658" s="3">
        <v>0</v>
      </c>
      <c r="AV4658" s="3">
        <v>15</v>
      </c>
      <c r="AW4658" s="3">
        <v>1</v>
      </c>
      <c r="AX4658" s="3">
        <v>15</v>
      </c>
      <c r="AY4658" s="3">
        <v>100</v>
      </c>
      <c r="AZ4658" s="6" t="str">
        <f t="shared" si="508"/>
        <v>2501.1</v>
      </c>
      <c r="BC4658" s="12" t="s">
        <v>11897</v>
      </c>
      <c r="BJ4658" s="12">
        <f t="shared" si="509"/>
        <v>0</v>
      </c>
      <c r="BK4658" s="12">
        <f t="shared" si="510"/>
        <v>0</v>
      </c>
      <c r="CQ4658" s="3" t="str">
        <f>CONCATENATE(baseURL!$A$1,baseURL!$B$1,baseURL!$C$1,".",C4658,".",L4658,".pkl&amp;seq=",BC4658)</f>
        <v>http://proteomics.broadinstitute.org/millscripts/viewfeed.pl?side=xl&amp;cycle=1&amp;fixedMods=iaaC&amp;file=msdataSM/iPRG2012_nd/cpick_in/iPRG2012_nd.2501.1.0.pkl&amp;seq=GKDYVVEDGDLLYFR</v>
      </c>
    </row>
    <row r="4659" spans="1:95" x14ac:dyDescent="0.2">
      <c r="A4659" s="3">
        <v>2749</v>
      </c>
      <c r="B4659" s="2" t="s">
        <v>11900</v>
      </c>
      <c r="C4659" s="2" t="s">
        <v>11901</v>
      </c>
      <c r="D4659" s="3">
        <v>12240</v>
      </c>
      <c r="E4659" s="3">
        <v>12226</v>
      </c>
      <c r="F4659" s="3">
        <v>52526</v>
      </c>
      <c r="G4659" s="3">
        <v>14726</v>
      </c>
      <c r="H4659" s="3">
        <v>43.2408</v>
      </c>
      <c r="I4659" s="30">
        <v>737.40904999999998</v>
      </c>
      <c r="J4659" s="30">
        <v>737.41120579999995</v>
      </c>
      <c r="K4659" s="30">
        <v>-2.16E-3</v>
      </c>
      <c r="L4659" s="3">
        <v>2</v>
      </c>
      <c r="M4659" s="3">
        <v>2</v>
      </c>
      <c r="N4659" s="10">
        <f t="shared" si="504"/>
        <v>1</v>
      </c>
      <c r="O4659" s="35">
        <v>2</v>
      </c>
      <c r="P4659" s="17"/>
      <c r="Q4659" s="40">
        <v>1473.8159000000001</v>
      </c>
      <c r="R4659" s="40">
        <v>737.41159000000005</v>
      </c>
      <c r="S4659" s="18">
        <f t="shared" si="505"/>
        <v>-3.444480714043654</v>
      </c>
      <c r="T4659" s="18">
        <f t="shared" si="506"/>
        <v>-0.5210116104883088</v>
      </c>
      <c r="U4659" s="18">
        <f t="shared" si="507"/>
        <v>-0.52887696006856388</v>
      </c>
      <c r="V4659" s="30">
        <v>737.41120000000001</v>
      </c>
      <c r="W4659" s="3" t="s">
        <v>52</v>
      </c>
      <c r="Z4659" s="3" t="s">
        <v>47</v>
      </c>
      <c r="AA4659" s="3" t="s">
        <v>47</v>
      </c>
      <c r="AB4659" s="12" t="s">
        <v>47</v>
      </c>
      <c r="AC4659" s="3" t="s">
        <v>47</v>
      </c>
      <c r="AD4659" s="3" t="s">
        <v>47</v>
      </c>
      <c r="AE4659" s="3" t="s">
        <v>47</v>
      </c>
      <c r="AG4659" s="3" t="s">
        <v>47</v>
      </c>
      <c r="AH4659" s="3" t="s">
        <v>47</v>
      </c>
      <c r="AI4659" s="3" t="s">
        <v>47</v>
      </c>
      <c r="AK4659" s="3" t="s">
        <v>52</v>
      </c>
      <c r="AL4659" s="3" t="s">
        <v>47</v>
      </c>
      <c r="AN4659" s="3" t="s">
        <v>47</v>
      </c>
      <c r="AU4659" s="3">
        <v>0</v>
      </c>
      <c r="AV4659" s="3">
        <v>11</v>
      </c>
      <c r="AW4659" s="3">
        <v>1</v>
      </c>
      <c r="AX4659" s="3">
        <v>11</v>
      </c>
      <c r="AY4659" s="3">
        <v>100</v>
      </c>
      <c r="AZ4659" s="6" t="str">
        <f t="shared" si="508"/>
        <v>2501.4</v>
      </c>
      <c r="BC4659" s="12" t="s">
        <v>11800</v>
      </c>
      <c r="BJ4659" s="12">
        <f t="shared" si="509"/>
        <v>0</v>
      </c>
      <c r="BK4659" s="12">
        <f t="shared" si="510"/>
        <v>0</v>
      </c>
      <c r="CQ4659" s="3" t="str">
        <f>CONCATENATE(baseURL!$A$1,baseURL!$B$1,baseURL!$C$1,".",C4659,".",L4659,".pkl&amp;seq=",BC4659)</f>
        <v>http://proteomics.broadinstitute.org/millscripts/viewfeed.pl?side=xl&amp;cycle=1&amp;fixedMods=iaaC&amp;file=msdataSM/iPRG2012_nd/cpick_in/iPRG2012_nd.2501.4.2.pkl&amp;seq=VLLNAVESLKEAST</v>
      </c>
    </row>
    <row r="4660" spans="1:95" x14ac:dyDescent="0.2">
      <c r="A4660" s="3">
        <v>5251</v>
      </c>
      <c r="B4660" s="2" t="s">
        <v>11902</v>
      </c>
      <c r="C4660" s="2" t="s">
        <v>11895</v>
      </c>
      <c r="D4660" s="3">
        <v>12242</v>
      </c>
      <c r="E4660" s="3">
        <v>12228</v>
      </c>
      <c r="F4660" s="3">
        <v>52545</v>
      </c>
      <c r="G4660" s="3">
        <v>14729</v>
      </c>
      <c r="H4660" s="3">
        <v>43.251199999999997</v>
      </c>
      <c r="I4660" s="30">
        <v>492.74254999999999</v>
      </c>
      <c r="J4660" s="30">
        <v>492.74294190000001</v>
      </c>
      <c r="K4660" s="30">
        <v>-3.8999999999999999E-4</v>
      </c>
      <c r="L4660" s="3">
        <v>2</v>
      </c>
      <c r="M4660" s="3">
        <v>2</v>
      </c>
      <c r="N4660" s="10">
        <f t="shared" si="504"/>
        <v>1</v>
      </c>
      <c r="O4660" s="35">
        <v>2</v>
      </c>
      <c r="P4660" s="17"/>
      <c r="Q4660" s="40">
        <v>984.47852</v>
      </c>
      <c r="R4660" s="40">
        <v>492.74290000000002</v>
      </c>
      <c r="S4660" s="18">
        <f t="shared" si="505"/>
        <v>-0.71030957528932359</v>
      </c>
      <c r="T4660" s="18">
        <f t="shared" si="506"/>
        <v>8.5034203405390793E-2</v>
      </c>
      <c r="U4660" s="18">
        <f t="shared" si="507"/>
        <v>-0.60883677885238052</v>
      </c>
      <c r="V4660" s="30">
        <v>492.74259999999998</v>
      </c>
      <c r="W4660" s="3" t="s">
        <v>47</v>
      </c>
      <c r="X4660" s="3" t="s">
        <v>47</v>
      </c>
      <c r="Y4660" s="3" t="s">
        <v>47</v>
      </c>
      <c r="Z4660" s="3" t="s">
        <v>47</v>
      </c>
      <c r="AA4660" s="3" t="s">
        <v>47</v>
      </c>
      <c r="AB4660" s="12" t="s">
        <v>47</v>
      </c>
      <c r="AC4660" s="3" t="s">
        <v>47</v>
      </c>
      <c r="AD4660" s="3" t="s">
        <v>47</v>
      </c>
      <c r="AE4660" s="3" t="s">
        <v>47</v>
      </c>
      <c r="AF4660" s="3" t="s">
        <v>47</v>
      </c>
      <c r="AG4660" s="3" t="s">
        <v>47</v>
      </c>
      <c r="AH4660" s="3" t="s">
        <v>47</v>
      </c>
      <c r="AI4660" s="3" t="s">
        <v>47</v>
      </c>
      <c r="AJ4660" s="3" t="s">
        <v>47</v>
      </c>
      <c r="AK4660" s="3" t="s">
        <v>47</v>
      </c>
      <c r="AL4660" s="3" t="s">
        <v>47</v>
      </c>
      <c r="AM4660" s="3" t="s">
        <v>47</v>
      </c>
      <c r="AN4660" s="3" t="s">
        <v>47</v>
      </c>
      <c r="AU4660" s="3">
        <v>0</v>
      </c>
      <c r="AV4660" s="3">
        <v>18</v>
      </c>
      <c r="AW4660" s="3">
        <v>1</v>
      </c>
      <c r="AX4660" s="3">
        <v>18</v>
      </c>
      <c r="AY4660" s="3">
        <v>100</v>
      </c>
      <c r="AZ4660" s="6" t="str">
        <f t="shared" si="508"/>
        <v>2502.2</v>
      </c>
      <c r="BC4660" s="12" t="s">
        <v>11812</v>
      </c>
      <c r="BJ4660" s="12">
        <f t="shared" si="509"/>
        <v>0</v>
      </c>
      <c r="BK4660" s="12">
        <f t="shared" si="510"/>
        <v>0</v>
      </c>
      <c r="CQ4660" s="3" t="str">
        <f>CONCATENATE(baseURL!$A$1,baseURL!$B$1,baseURL!$C$1,".",C4660,".",L4660,".pkl&amp;seq=",BC4660)</f>
        <v>http://proteomics.broadinstitute.org/millscripts/viewfeed.pl?side=xl&amp;cycle=1&amp;fixedMods=iaaC&amp;file=msdataSM/iPRG2012_nd/cpick_in/iPRG2012_nd.2502.2.2.pkl&amp;seq=EALDFFSR</v>
      </c>
    </row>
    <row r="4661" spans="1:95" x14ac:dyDescent="0.2">
      <c r="A4661" s="3">
        <v>185</v>
      </c>
      <c r="B4661" s="2" t="s">
        <v>11903</v>
      </c>
      <c r="C4661" s="2" t="s">
        <v>11898</v>
      </c>
      <c r="D4661" s="3">
        <v>12243</v>
      </c>
      <c r="E4661" s="3">
        <v>12229</v>
      </c>
      <c r="F4661" s="3">
        <v>52546</v>
      </c>
      <c r="G4661" s="3">
        <v>14730</v>
      </c>
      <c r="H4661" s="3">
        <v>43.252899999999997</v>
      </c>
      <c r="I4661" s="30">
        <v>606.6712</v>
      </c>
      <c r="J4661" s="30">
        <v>606.66729929999997</v>
      </c>
      <c r="K4661" s="30">
        <v>3.8999999999999998E-3</v>
      </c>
      <c r="L4661" s="3">
        <v>3</v>
      </c>
      <c r="M4661" s="3">
        <v>3</v>
      </c>
      <c r="N4661" s="10">
        <f t="shared" si="504"/>
        <v>1</v>
      </c>
      <c r="O4661" s="35">
        <v>3</v>
      </c>
      <c r="P4661" s="17"/>
      <c r="Q4661" s="40">
        <v>1817.98549</v>
      </c>
      <c r="R4661" s="40">
        <v>606.66668000000004</v>
      </c>
      <c r="S4661" s="18">
        <f t="shared" si="505"/>
        <v>7.4505492867298733</v>
      </c>
      <c r="T4661" s="18">
        <f t="shared" si="506"/>
        <v>1.0208241532660329</v>
      </c>
      <c r="U4661" s="18">
        <f t="shared" si="507"/>
        <v>0.85714283820183002</v>
      </c>
      <c r="V4661" s="30">
        <v>606.66719999999998</v>
      </c>
      <c r="W4661" s="3" t="s">
        <v>47</v>
      </c>
      <c r="X4661" s="3" t="s">
        <v>47</v>
      </c>
      <c r="Y4661" s="3" t="s">
        <v>65</v>
      </c>
      <c r="Z4661" s="3" t="s">
        <v>47</v>
      </c>
      <c r="AA4661" s="3" t="s">
        <v>48</v>
      </c>
      <c r="AB4661" s="12" t="s">
        <v>47</v>
      </c>
      <c r="AC4661" s="3" t="s">
        <v>47</v>
      </c>
      <c r="AD4661" s="3" t="s">
        <v>47</v>
      </c>
      <c r="AE4661" s="3" t="s">
        <v>47</v>
      </c>
      <c r="AF4661" s="3" t="s">
        <v>47</v>
      </c>
      <c r="AG4661" s="3" t="s">
        <v>47</v>
      </c>
      <c r="AH4661" s="3" t="s">
        <v>47</v>
      </c>
      <c r="AI4661" s="3" t="s">
        <v>47</v>
      </c>
      <c r="AK4661" s="3" t="s">
        <v>47</v>
      </c>
      <c r="AL4661" s="3" t="s">
        <v>47</v>
      </c>
      <c r="AM4661" s="3" t="s">
        <v>47</v>
      </c>
      <c r="AN4661" s="3" t="s">
        <v>47</v>
      </c>
      <c r="AO4661" s="3" t="s">
        <v>47</v>
      </c>
      <c r="AP4661" s="3" t="s">
        <v>47</v>
      </c>
      <c r="AQ4661" s="3" t="s">
        <v>47</v>
      </c>
      <c r="AR4661" s="3" t="s">
        <v>47</v>
      </c>
      <c r="AU4661" s="3">
        <v>1</v>
      </c>
      <c r="AV4661" s="3">
        <v>19</v>
      </c>
      <c r="AW4661" s="3">
        <v>2</v>
      </c>
      <c r="AX4661" s="3">
        <v>18</v>
      </c>
      <c r="AY4661" s="3">
        <v>94.74</v>
      </c>
      <c r="AZ4661" s="6" t="str">
        <f t="shared" si="508"/>
        <v>2502.3</v>
      </c>
      <c r="BB4661" s="12" t="s">
        <v>79</v>
      </c>
      <c r="BC4661" s="12" t="s">
        <v>11904</v>
      </c>
      <c r="BJ4661" s="12">
        <f t="shared" si="509"/>
        <v>0</v>
      </c>
      <c r="BK4661" s="12">
        <f t="shared" si="510"/>
        <v>0</v>
      </c>
      <c r="BU4661" s="3" t="s">
        <v>11905</v>
      </c>
      <c r="CN4661" s="3" t="s">
        <v>11906</v>
      </c>
      <c r="CQ4661" s="3" t="str">
        <f>CONCATENATE(baseURL!$A$1,baseURL!$B$1,"+Acetyl",baseURL!$C$1,".",C4661,".",L4661,".pkl&amp;seq=",BC4661)</f>
        <v>http://proteomics.broadinstitute.org/millscripts/viewfeed.pl?side=xl&amp;cycle=1&amp;fixedMods=iaaC+Acetyl&amp;file=msdataSM/iPRG2012_nd/cpick_in/iPRG2012_nd.2502.3.3.pkl&amp;seq=SLSSKLSVQDLDLKDK</v>
      </c>
    </row>
    <row r="4662" spans="1:95" x14ac:dyDescent="0.2">
      <c r="A4662" s="3">
        <v>1287</v>
      </c>
      <c r="B4662" s="2" t="s">
        <v>11907</v>
      </c>
      <c r="C4662" s="2" t="s">
        <v>11900</v>
      </c>
      <c r="D4662" s="3">
        <v>12245</v>
      </c>
      <c r="E4662" s="3">
        <v>12231</v>
      </c>
      <c r="F4662" s="3">
        <v>52548</v>
      </c>
      <c r="G4662" s="3">
        <v>14732</v>
      </c>
      <c r="H4662" s="3">
        <v>43.256999999999998</v>
      </c>
      <c r="I4662" s="30">
        <v>672.69164000000001</v>
      </c>
      <c r="J4662" s="30">
        <v>672.69163500000002</v>
      </c>
      <c r="K4662" s="30">
        <v>0</v>
      </c>
      <c r="L4662" s="3">
        <v>3</v>
      </c>
      <c r="M4662" s="3">
        <v>0</v>
      </c>
      <c r="N4662" s="10">
        <f t="shared" si="504"/>
        <v>1</v>
      </c>
      <c r="O4662" s="35">
        <v>3</v>
      </c>
      <c r="P4662" s="17"/>
      <c r="Q4662" s="40">
        <v>2016.06078</v>
      </c>
      <c r="R4662" s="40">
        <v>672.69177999999999</v>
      </c>
      <c r="S4662" s="18">
        <f t="shared" si="505"/>
        <v>-0.20811908834027151</v>
      </c>
      <c r="T4662" s="18">
        <f t="shared" si="506"/>
        <v>-0.21555191290574519</v>
      </c>
      <c r="U4662" s="18">
        <f t="shared" si="507"/>
        <v>-0.11892519338558455</v>
      </c>
      <c r="V4662" s="30">
        <v>672.69169999999997</v>
      </c>
      <c r="X4662" s="3" t="s">
        <v>47</v>
      </c>
      <c r="Y4662" s="3" t="s">
        <v>47</v>
      </c>
      <c r="Z4662" s="3" t="s">
        <v>47</v>
      </c>
      <c r="AB4662" s="12" t="s">
        <v>47</v>
      </c>
      <c r="AC4662" s="3" t="s">
        <v>52</v>
      </c>
      <c r="AF4662" s="3" t="s">
        <v>48</v>
      </c>
      <c r="AG4662" s="3" t="s">
        <v>52</v>
      </c>
      <c r="AH4662" s="3" t="s">
        <v>47</v>
      </c>
      <c r="AU4662" s="3">
        <v>0</v>
      </c>
      <c r="AV4662" s="3">
        <v>5</v>
      </c>
      <c r="AW4662" s="3">
        <v>1</v>
      </c>
      <c r="AX4662" s="3">
        <v>5</v>
      </c>
      <c r="AY4662" s="3">
        <v>100</v>
      </c>
      <c r="AZ4662" s="6" t="str">
        <f t="shared" si="508"/>
        <v>2502.5</v>
      </c>
      <c r="BC4662" s="12" t="s">
        <v>11819</v>
      </c>
      <c r="BJ4662" s="12">
        <f t="shared" si="509"/>
        <v>0</v>
      </c>
      <c r="BK4662" s="12">
        <f t="shared" si="510"/>
        <v>0</v>
      </c>
      <c r="CQ4662" s="3" t="str">
        <f>CONCATENATE(baseURL!$A$1,baseURL!$B$1,baseURL!$C$1,".",C4662,".",L4662,".pkl&amp;seq=",BC4662)</f>
        <v>http://proteomics.broadinstitute.org/millscripts/viewfeed.pl?side=xl&amp;cycle=1&amp;fixedMods=iaaC&amp;file=msdataSM/iPRG2012_nd/cpick_in/iPRG2012_nd.2502.5.3.pkl&amp;seq=TSAVAALTEVRAEDEAALAK</v>
      </c>
    </row>
    <row r="4663" spans="1:95" x14ac:dyDescent="0.2">
      <c r="A4663" s="3">
        <v>391</v>
      </c>
      <c r="B4663" s="2" t="s">
        <v>11908</v>
      </c>
      <c r="C4663" s="2" t="s">
        <v>11909</v>
      </c>
      <c r="D4663" s="3">
        <v>12247</v>
      </c>
      <c r="E4663" s="3">
        <v>12233</v>
      </c>
      <c r="F4663" s="3">
        <v>52550</v>
      </c>
      <c r="G4663" s="3">
        <v>14734</v>
      </c>
      <c r="H4663" s="3">
        <v>43.262</v>
      </c>
      <c r="I4663" s="30">
        <v>813.95429999999999</v>
      </c>
      <c r="J4663" s="30">
        <v>813.95102020000002</v>
      </c>
      <c r="K4663" s="30">
        <v>3.2799999999999999E-3</v>
      </c>
      <c r="L4663" s="3">
        <v>0</v>
      </c>
      <c r="M4663" s="3">
        <v>2</v>
      </c>
      <c r="N4663" s="10">
        <f t="shared" si="504"/>
        <v>1</v>
      </c>
      <c r="O4663" s="35">
        <v>2</v>
      </c>
      <c r="P4663" s="17"/>
      <c r="Q4663" s="40">
        <v>1626.8948800000001</v>
      </c>
      <c r="R4663" s="40">
        <v>813.95108000000005</v>
      </c>
      <c r="S4663" s="18">
        <f t="shared" si="505"/>
        <v>3.9560117052022914</v>
      </c>
      <c r="T4663" s="18">
        <f t="shared" si="506"/>
        <v>-7.346878885020762E-2</v>
      </c>
      <c r="U4663" s="18">
        <f t="shared" si="507"/>
        <v>-0.46685852430317282</v>
      </c>
      <c r="V4663" s="30">
        <v>813.95069999999998</v>
      </c>
      <c r="Z4663" s="3" t="s">
        <v>48</v>
      </c>
      <c r="AA4663" s="3" t="s">
        <v>47</v>
      </c>
      <c r="AB4663" s="12" t="s">
        <v>48</v>
      </c>
      <c r="AC4663" s="3" t="s">
        <v>47</v>
      </c>
      <c r="AD4663" s="3" t="s">
        <v>47</v>
      </c>
      <c r="AF4663" s="3" t="s">
        <v>52</v>
      </c>
      <c r="AG4663" s="3" t="s">
        <v>47</v>
      </c>
      <c r="AH4663" s="3" t="s">
        <v>48</v>
      </c>
      <c r="AK4663" s="3" t="s">
        <v>52</v>
      </c>
      <c r="AL4663" s="3" t="s">
        <v>52</v>
      </c>
      <c r="AO4663" s="3" t="s">
        <v>48</v>
      </c>
      <c r="AU4663" s="3">
        <v>0</v>
      </c>
      <c r="AV4663" s="3">
        <v>4</v>
      </c>
      <c r="AW4663" s="3">
        <v>2</v>
      </c>
      <c r="AX4663" s="3">
        <v>2</v>
      </c>
      <c r="AY4663" s="3">
        <v>50</v>
      </c>
      <c r="AZ4663" s="6" t="str">
        <f t="shared" si="508"/>
        <v>2502.7</v>
      </c>
      <c r="BC4663" s="12" t="s">
        <v>11910</v>
      </c>
      <c r="BJ4663" s="12">
        <f t="shared" si="509"/>
        <v>0</v>
      </c>
      <c r="BK4663" s="12">
        <f t="shared" si="510"/>
        <v>0</v>
      </c>
      <c r="BO4663" s="3" t="s">
        <v>54</v>
      </c>
      <c r="BR4663" s="3" t="s">
        <v>54</v>
      </c>
      <c r="CQ4663" s="3" t="str">
        <f>CONCATENATE(baseURL!$A$1,baseURL!$B$1,baseURL!$C$1,".",C4663,".",L4663,".pkl&amp;seq=",BC4663,"&amp;varMods=Deamidated-Q")</f>
        <v>http://proteomics.broadinstitute.org/millscripts/viewfeed.pl?side=xl&amp;cycle=1&amp;fixedMods=iaaC&amp;file=msdataSM/iPRG2012_nd/cpick_in/iPRG2012_nd.2502.7.0.pkl&amp;seq=LLSQAPSELELqVAK&amp;varMods=Deamidated-Q</v>
      </c>
    </row>
    <row r="4664" spans="1:95" x14ac:dyDescent="0.2">
      <c r="A4664" s="3">
        <v>5016</v>
      </c>
      <c r="B4664" s="2" t="s">
        <v>11913</v>
      </c>
      <c r="C4664" s="2" t="s">
        <v>11914</v>
      </c>
      <c r="D4664" s="3">
        <v>12249</v>
      </c>
      <c r="E4664" s="3">
        <v>12235</v>
      </c>
      <c r="F4664" s="3">
        <v>52565</v>
      </c>
      <c r="G4664" s="3">
        <v>14737</v>
      </c>
      <c r="H4664" s="3">
        <v>43.273299999999999</v>
      </c>
      <c r="I4664" s="30">
        <v>543.66063999999994</v>
      </c>
      <c r="J4664" s="30">
        <v>543.65933680000001</v>
      </c>
      <c r="K4664" s="30">
        <v>1.2999999999999999E-3</v>
      </c>
      <c r="L4664" s="3">
        <v>3</v>
      </c>
      <c r="M4664" s="3">
        <v>3</v>
      </c>
      <c r="N4664" s="10">
        <f t="shared" si="504"/>
        <v>1</v>
      </c>
      <c r="O4664" s="35">
        <v>3</v>
      </c>
      <c r="P4664" s="17"/>
      <c r="Q4664" s="40">
        <v>1628.96217</v>
      </c>
      <c r="R4664" s="40">
        <v>543.65890999999999</v>
      </c>
      <c r="S4664" s="18">
        <f t="shared" si="505"/>
        <v>3.182142273640415</v>
      </c>
      <c r="T4664" s="18">
        <f t="shared" si="506"/>
        <v>0.78505105345156068</v>
      </c>
      <c r="U4664" s="18">
        <f t="shared" si="507"/>
        <v>0.5334226934009566</v>
      </c>
      <c r="V4664" s="30">
        <v>543.65920000000006</v>
      </c>
      <c r="W4664" s="3" t="s">
        <v>47</v>
      </c>
      <c r="X4664" s="3" t="s">
        <v>47</v>
      </c>
      <c r="Y4664" s="3" t="s">
        <v>47</v>
      </c>
      <c r="Z4664" s="3" t="s">
        <v>47</v>
      </c>
      <c r="AA4664" s="3" t="s">
        <v>48</v>
      </c>
      <c r="AB4664" s="12" t="s">
        <v>47</v>
      </c>
      <c r="AC4664" s="3" t="s">
        <v>47</v>
      </c>
      <c r="AD4664" s="3" t="s">
        <v>47</v>
      </c>
      <c r="AE4664" s="3" t="s">
        <v>47</v>
      </c>
      <c r="AF4664" s="3" t="s">
        <v>47</v>
      </c>
      <c r="AG4664" s="3" t="s">
        <v>47</v>
      </c>
      <c r="AH4664" s="3" t="s">
        <v>47</v>
      </c>
      <c r="AI4664" s="3" t="s">
        <v>47</v>
      </c>
      <c r="AJ4664" s="3" t="s">
        <v>47</v>
      </c>
      <c r="AK4664" s="3" t="s">
        <v>47</v>
      </c>
      <c r="AL4664" s="3" t="s">
        <v>47</v>
      </c>
      <c r="AM4664" s="3" t="s">
        <v>47</v>
      </c>
      <c r="AN4664" s="3" t="s">
        <v>47</v>
      </c>
      <c r="AU4664" s="3">
        <v>0</v>
      </c>
      <c r="AV4664" s="3">
        <v>17</v>
      </c>
      <c r="AW4664" s="3">
        <v>1</v>
      </c>
      <c r="AX4664" s="3">
        <v>17</v>
      </c>
      <c r="AY4664" s="3">
        <v>100</v>
      </c>
      <c r="AZ4664" s="6" t="str">
        <f t="shared" si="508"/>
        <v>2503.1</v>
      </c>
      <c r="BC4664" s="12" t="s">
        <v>11828</v>
      </c>
      <c r="BJ4664" s="12">
        <f t="shared" si="509"/>
        <v>0</v>
      </c>
      <c r="BK4664" s="12">
        <f t="shared" si="510"/>
        <v>0</v>
      </c>
      <c r="CQ4664" s="3" t="str">
        <f>CONCATENATE(baseURL!$A$1,baseURL!$B$1,baseURL!$C$1,".",C4664,".",L4664,".pkl&amp;seq=",BC4664)</f>
        <v>http://proteomics.broadinstitute.org/millscripts/viewfeed.pl?side=xl&amp;cycle=1&amp;fixedMods=iaaC&amp;file=msdataSM/iPRG2012_nd/cpick_in/iPRG2012_nd.2503.1.3.pkl&amp;seq=LVKEELFGPVVTVAK</v>
      </c>
    </row>
    <row r="4665" spans="1:95" x14ac:dyDescent="0.2">
      <c r="A4665" s="3">
        <v>6173</v>
      </c>
      <c r="B4665" s="2" t="s">
        <v>11915</v>
      </c>
      <c r="C4665" s="2" t="s">
        <v>11916</v>
      </c>
      <c r="D4665" s="3">
        <v>12253</v>
      </c>
      <c r="E4665" s="3">
        <v>12239</v>
      </c>
      <c r="F4665" s="3">
        <v>52569</v>
      </c>
      <c r="G4665" s="3">
        <v>14741</v>
      </c>
      <c r="H4665" s="3">
        <v>43.28</v>
      </c>
      <c r="I4665" s="30">
        <v>624.32983000000002</v>
      </c>
      <c r="J4665" s="30">
        <v>624.32762830000001</v>
      </c>
      <c r="K4665" s="30">
        <v>2.2000000000000001E-3</v>
      </c>
      <c r="L4665" s="3">
        <v>3</v>
      </c>
      <c r="M4665" s="3">
        <v>3</v>
      </c>
      <c r="N4665" s="10">
        <f t="shared" si="504"/>
        <v>1</v>
      </c>
      <c r="O4665" s="35">
        <v>3</v>
      </c>
      <c r="P4665" s="17"/>
      <c r="Q4665" s="40">
        <v>1870.9657500000001</v>
      </c>
      <c r="R4665" s="40">
        <v>624.32677000000001</v>
      </c>
      <c r="S4665" s="18">
        <f t="shared" si="505"/>
        <v>4.9012795014459298</v>
      </c>
      <c r="T4665" s="18">
        <f t="shared" si="506"/>
        <v>1.3747608484006211</v>
      </c>
      <c r="U4665" s="18">
        <f t="shared" si="507"/>
        <v>1.1692594888665699</v>
      </c>
      <c r="V4665" s="30">
        <v>624.32749999999999</v>
      </c>
      <c r="W4665" s="3" t="s">
        <v>47</v>
      </c>
      <c r="X4665" s="3" t="s">
        <v>47</v>
      </c>
      <c r="Y4665" s="3" t="s">
        <v>47</v>
      </c>
      <c r="Z4665" s="3" t="s">
        <v>47</v>
      </c>
      <c r="AA4665" s="3" t="s">
        <v>47</v>
      </c>
      <c r="AB4665" s="12" t="s">
        <v>47</v>
      </c>
      <c r="AC4665" s="3" t="s">
        <v>47</v>
      </c>
      <c r="AD4665" s="3" t="s">
        <v>47</v>
      </c>
      <c r="AE4665" s="3" t="s">
        <v>47</v>
      </c>
      <c r="AF4665" s="3" t="s">
        <v>47</v>
      </c>
      <c r="AG4665" s="3" t="s">
        <v>47</v>
      </c>
      <c r="AH4665" s="3" t="s">
        <v>47</v>
      </c>
      <c r="AI4665" s="3" t="s">
        <v>47</v>
      </c>
      <c r="AK4665" s="3" t="s">
        <v>47</v>
      </c>
      <c r="AL4665" s="3" t="s">
        <v>48</v>
      </c>
      <c r="AN4665" s="3" t="s">
        <v>48</v>
      </c>
      <c r="AU4665" s="3">
        <v>0</v>
      </c>
      <c r="AV4665" s="3">
        <v>14</v>
      </c>
      <c r="AW4665" s="3">
        <v>1</v>
      </c>
      <c r="AX4665" s="3">
        <v>14</v>
      </c>
      <c r="AY4665" s="3">
        <v>100</v>
      </c>
      <c r="AZ4665" s="6" t="str">
        <f t="shared" si="508"/>
        <v>2503.5</v>
      </c>
      <c r="BC4665" s="12" t="s">
        <v>11917</v>
      </c>
      <c r="BJ4665" s="12">
        <f t="shared" si="509"/>
        <v>0</v>
      </c>
      <c r="BK4665" s="12">
        <f t="shared" si="510"/>
        <v>0</v>
      </c>
      <c r="CQ4665" s="3" t="str">
        <f>CONCATENATE(baseURL!$A$1,baseURL!$B$1,baseURL!$C$1,".",C4665,".",L4665,".pkl&amp;seq=",BC4665)</f>
        <v>http://proteomics.broadinstitute.org/millscripts/viewfeed.pl?side=xl&amp;cycle=1&amp;fixedMods=iaaC&amp;file=msdataSM/iPRG2012_nd/cpick_in/iPRG2012_nd.2503.5.3.pkl&amp;seq=SLTTVWAEHLSDEVKR</v>
      </c>
    </row>
    <row r="4666" spans="1:95" x14ac:dyDescent="0.2">
      <c r="A4666" s="3">
        <v>6665</v>
      </c>
      <c r="B4666" s="2" t="s">
        <v>11911</v>
      </c>
      <c r="C4666" s="2" t="s">
        <v>11912</v>
      </c>
      <c r="D4666" s="3">
        <v>12257</v>
      </c>
      <c r="E4666" s="3">
        <v>12243</v>
      </c>
      <c r="F4666" s="3">
        <v>52573</v>
      </c>
      <c r="G4666" s="3">
        <v>14745</v>
      </c>
      <c r="H4666" s="3">
        <v>43.286700000000003</v>
      </c>
      <c r="I4666" s="30">
        <v>796.87540999999999</v>
      </c>
      <c r="J4666" s="30">
        <v>796.87636580000003</v>
      </c>
      <c r="K4666" s="30">
        <v>-9.6000000000000002E-4</v>
      </c>
      <c r="L4666" s="3">
        <v>4</v>
      </c>
      <c r="M4666" s="3">
        <v>4</v>
      </c>
      <c r="N4666" s="10">
        <f t="shared" si="504"/>
        <v>1</v>
      </c>
      <c r="O4666" s="35">
        <v>4</v>
      </c>
      <c r="P4666" s="17"/>
      <c r="Q4666" s="40">
        <v>3184.4779400000002</v>
      </c>
      <c r="R4666" s="40">
        <v>796.87494000000004</v>
      </c>
      <c r="S4666" s="18">
        <f t="shared" si="505"/>
        <v>0.58980396591494322</v>
      </c>
      <c r="T4666" s="18">
        <f t="shared" si="506"/>
        <v>1.7892393503963182</v>
      </c>
      <c r="U4666" s="18">
        <f t="shared" si="507"/>
        <v>1.5811765896440879</v>
      </c>
      <c r="V4666" s="30">
        <v>796.87620000000004</v>
      </c>
      <c r="W4666" s="3" t="s">
        <v>47</v>
      </c>
      <c r="X4666" s="3" t="s">
        <v>47</v>
      </c>
      <c r="Y4666" s="3" t="s">
        <v>47</v>
      </c>
      <c r="Z4666" s="3" t="s">
        <v>47</v>
      </c>
      <c r="AA4666" s="3" t="s">
        <v>47</v>
      </c>
      <c r="AB4666" s="12" t="s">
        <v>47</v>
      </c>
      <c r="AC4666" s="3" t="s">
        <v>47</v>
      </c>
      <c r="AD4666" s="3" t="s">
        <v>47</v>
      </c>
      <c r="AE4666" s="3" t="s">
        <v>47</v>
      </c>
      <c r="AF4666" s="3" t="s">
        <v>47</v>
      </c>
      <c r="AG4666" s="3" t="s">
        <v>47</v>
      </c>
      <c r="AI4666" s="3" t="s">
        <v>47</v>
      </c>
      <c r="AJ4666" s="3" t="s">
        <v>47</v>
      </c>
      <c r="AK4666" s="3" t="s">
        <v>47</v>
      </c>
      <c r="AL4666" s="3" t="s">
        <v>47</v>
      </c>
      <c r="AU4666" s="3">
        <v>0</v>
      </c>
      <c r="AV4666" s="3">
        <v>15</v>
      </c>
      <c r="AW4666" s="3">
        <v>1</v>
      </c>
      <c r="AX4666" s="3">
        <v>15</v>
      </c>
      <c r="AY4666" s="3">
        <v>100</v>
      </c>
      <c r="AZ4666" s="6" t="str">
        <f t="shared" si="508"/>
        <v>2503.9</v>
      </c>
      <c r="BC4666" s="12" t="s">
        <v>11822</v>
      </c>
      <c r="BJ4666" s="12">
        <f t="shared" si="509"/>
        <v>0</v>
      </c>
      <c r="BK4666" s="12">
        <f t="shared" si="510"/>
        <v>0</v>
      </c>
      <c r="CQ4666" s="3" t="str">
        <f>CONCATENATE(baseURL!$A$1,baseURL!$B$1,baseURL!$C$1,".",C4666,".",L4666,".pkl&amp;seq=",BC4666)</f>
        <v>http://proteomics.broadinstitute.org/millscripts/viewfeed.pl?side=xl&amp;cycle=1&amp;fixedMods=iaaC&amp;file=msdataSM/iPRG2012_nd/cpick_in/iPRG2012_nd.2503.9.4.pkl&amp;seq=TGTTTNDVDYPLPPNHEMLFTTDDKYAK</v>
      </c>
    </row>
    <row r="4667" spans="1:95" x14ac:dyDescent="0.2">
      <c r="A4667" s="3">
        <v>1125</v>
      </c>
      <c r="B4667" s="2" t="s">
        <v>11918</v>
      </c>
      <c r="C4667" s="2" t="s">
        <v>11919</v>
      </c>
      <c r="D4667" s="3">
        <v>12259</v>
      </c>
      <c r="E4667" s="3">
        <v>12245</v>
      </c>
      <c r="F4667" s="3">
        <v>52586</v>
      </c>
      <c r="G4667" s="3">
        <v>14748</v>
      </c>
      <c r="H4667" s="3">
        <v>43.296300000000002</v>
      </c>
      <c r="I4667" s="30">
        <v>471.24374999999998</v>
      </c>
      <c r="J4667" s="30">
        <v>471.2375735</v>
      </c>
      <c r="K4667" s="30">
        <v>6.1799999999999997E-3</v>
      </c>
      <c r="L4667" s="3">
        <v>3</v>
      </c>
      <c r="M4667" s="3">
        <v>3</v>
      </c>
      <c r="N4667" s="10">
        <f t="shared" si="504"/>
        <v>1</v>
      </c>
      <c r="O4667" s="35">
        <v>3</v>
      </c>
      <c r="P4667" s="17"/>
      <c r="Q4667" s="40">
        <v>1411.6964499999999</v>
      </c>
      <c r="R4667" s="40">
        <v>471.23700000000002</v>
      </c>
      <c r="S4667" s="18">
        <f t="shared" si="505"/>
        <v>14.324002571856774</v>
      </c>
      <c r="T4667" s="18">
        <f t="shared" si="506"/>
        <v>1.2170096999453293</v>
      </c>
      <c r="U4667" s="18">
        <f t="shared" si="507"/>
        <v>1.2732446729842404</v>
      </c>
      <c r="V4667" s="30">
        <v>471.23759999999999</v>
      </c>
      <c r="Y4667" s="3" t="s">
        <v>47</v>
      </c>
      <c r="AA4667" s="3" t="s">
        <v>47</v>
      </c>
      <c r="AB4667" s="12" t="s">
        <v>47</v>
      </c>
      <c r="AF4667" s="3" t="s">
        <v>48</v>
      </c>
      <c r="AH4667" s="3" t="s">
        <v>48</v>
      </c>
      <c r="AK4667" s="3" t="s">
        <v>52</v>
      </c>
      <c r="AL4667" s="3" t="s">
        <v>48</v>
      </c>
      <c r="AU4667" s="3">
        <v>0</v>
      </c>
      <c r="AV4667" s="3">
        <v>3</v>
      </c>
      <c r="AW4667" s="3">
        <v>1</v>
      </c>
      <c r="AX4667" s="3">
        <v>3</v>
      </c>
      <c r="AY4667" s="3">
        <v>100</v>
      </c>
      <c r="AZ4667" s="6" t="str">
        <f t="shared" si="508"/>
        <v>2504.1</v>
      </c>
      <c r="BC4667" s="12" t="s">
        <v>11920</v>
      </c>
      <c r="BJ4667" s="12">
        <f t="shared" si="509"/>
        <v>0</v>
      </c>
      <c r="BK4667" s="12">
        <f t="shared" si="510"/>
        <v>0</v>
      </c>
      <c r="CQ4667" s="3" t="str">
        <f>CONCATENATE(baseURL!$A$1,baseURL!$B$1,baseURL!$C$1,".",C4667,".",L4667,".pkl&amp;seq=",BC4667)</f>
        <v>http://proteomics.broadinstitute.org/millscripts/viewfeed.pl?side=xl&amp;cycle=1&amp;fixedMods=iaaC&amp;file=msdataSM/iPRG2012_nd/cpick_in/iPRG2012_nd.2504.1.3.pkl&amp;seq=ADTREALDFFAR</v>
      </c>
    </row>
    <row r="4668" spans="1:95" x14ac:dyDescent="0.2">
      <c r="A4668" s="3">
        <v>3413</v>
      </c>
      <c r="B4668" s="2" t="s">
        <v>11921</v>
      </c>
      <c r="C4668" s="2" t="s">
        <v>11913</v>
      </c>
      <c r="D4668" s="3">
        <v>12260</v>
      </c>
      <c r="E4668" s="3">
        <v>12246</v>
      </c>
      <c r="F4668" s="3">
        <v>52587</v>
      </c>
      <c r="G4668" s="3">
        <v>14749</v>
      </c>
      <c r="H4668" s="3">
        <v>43.2971</v>
      </c>
      <c r="I4668" s="30">
        <v>515.29119000000003</v>
      </c>
      <c r="J4668" s="30">
        <v>515.29179220000003</v>
      </c>
      <c r="K4668" s="30">
        <v>-5.9999999999999995E-4</v>
      </c>
      <c r="L4668" s="3">
        <v>2</v>
      </c>
      <c r="M4668" s="3">
        <v>2</v>
      </c>
      <c r="N4668" s="10">
        <f t="shared" si="504"/>
        <v>1</v>
      </c>
      <c r="O4668" s="35">
        <v>2</v>
      </c>
      <c r="P4668" s="17"/>
      <c r="Q4668" s="40">
        <v>1029.5761299999999</v>
      </c>
      <c r="R4668" s="40">
        <v>515.29169999999999</v>
      </c>
      <c r="S4668" s="18">
        <f t="shared" si="505"/>
        <v>-0.98973067092469957</v>
      </c>
      <c r="T4668" s="18">
        <f t="shared" si="506"/>
        <v>0.17892778020695033</v>
      </c>
      <c r="U4668" s="18">
        <f t="shared" si="507"/>
        <v>0</v>
      </c>
      <c r="V4668" s="30">
        <v>515.29169999999999</v>
      </c>
      <c r="W4668" s="3" t="s">
        <v>47</v>
      </c>
      <c r="X4668" s="3" t="s">
        <v>47</v>
      </c>
      <c r="Y4668" s="3" t="s">
        <v>47</v>
      </c>
      <c r="Z4668" s="3" t="s">
        <v>47</v>
      </c>
      <c r="AA4668" s="3" t="s">
        <v>47</v>
      </c>
      <c r="AB4668" s="12" t="s">
        <v>47</v>
      </c>
      <c r="AC4668" s="3" t="s">
        <v>47</v>
      </c>
      <c r="AE4668" s="3" t="s">
        <v>47</v>
      </c>
      <c r="AF4668" s="3" t="s">
        <v>47</v>
      </c>
      <c r="AG4668" s="3" t="s">
        <v>47</v>
      </c>
      <c r="AH4668" s="3" t="s">
        <v>47</v>
      </c>
      <c r="AI4668" s="3" t="s">
        <v>47</v>
      </c>
      <c r="AK4668" s="3" t="s">
        <v>47</v>
      </c>
      <c r="AL4668" s="3" t="s">
        <v>48</v>
      </c>
      <c r="AM4668" s="3" t="s">
        <v>47</v>
      </c>
      <c r="AN4668" s="3" t="s">
        <v>47</v>
      </c>
      <c r="AU4668" s="3">
        <v>0</v>
      </c>
      <c r="AV4668" s="3">
        <v>15</v>
      </c>
      <c r="AW4668" s="3">
        <v>1</v>
      </c>
      <c r="AX4668" s="3">
        <v>15</v>
      </c>
      <c r="AY4668" s="3">
        <v>100</v>
      </c>
      <c r="AZ4668" s="6" t="str">
        <f t="shared" si="508"/>
        <v>2504.2</v>
      </c>
      <c r="BC4668" s="12" t="s">
        <v>11922</v>
      </c>
      <c r="BJ4668" s="12">
        <f t="shared" si="509"/>
        <v>0</v>
      </c>
      <c r="BK4668" s="12">
        <f t="shared" si="510"/>
        <v>0</v>
      </c>
      <c r="CQ4668" s="3" t="str">
        <f>CONCATENATE(baseURL!$A$1,baseURL!$B$1,baseURL!$C$1,".",C4668,".",L4668,".pkl&amp;seq=",BC4668)</f>
        <v>http://proteomics.broadinstitute.org/millscripts/viewfeed.pl?side=xl&amp;cycle=1&amp;fixedMods=iaaC&amp;file=msdataSM/iPRG2012_nd/cpick_in/iPRG2012_nd.2504.2.2.pkl&amp;seq=TMELGLLPR</v>
      </c>
    </row>
    <row r="4669" spans="1:95" x14ac:dyDescent="0.2">
      <c r="A4669" s="3">
        <v>6293</v>
      </c>
      <c r="B4669" s="2" t="s">
        <v>11923</v>
      </c>
      <c r="C4669" s="2" t="s">
        <v>11924</v>
      </c>
      <c r="D4669" s="3">
        <v>12262</v>
      </c>
      <c r="E4669" s="3">
        <v>12248</v>
      </c>
      <c r="F4669" s="3">
        <v>52589</v>
      </c>
      <c r="G4669" s="3">
        <v>14751</v>
      </c>
      <c r="H4669" s="3">
        <v>43.300400000000003</v>
      </c>
      <c r="I4669" s="30">
        <v>562.28517999999997</v>
      </c>
      <c r="J4669" s="30">
        <v>562.28224049999994</v>
      </c>
      <c r="K4669" s="30">
        <v>2.9399999999999999E-3</v>
      </c>
      <c r="L4669" s="3">
        <v>2</v>
      </c>
      <c r="M4669" s="3">
        <v>2</v>
      </c>
      <c r="N4669" s="10">
        <f t="shared" si="504"/>
        <v>1</v>
      </c>
      <c r="O4669" s="35">
        <v>2</v>
      </c>
      <c r="P4669" s="17"/>
      <c r="Q4669" s="40">
        <v>1123.55646</v>
      </c>
      <c r="R4669" s="40">
        <v>562.28187000000003</v>
      </c>
      <c r="S4669" s="18">
        <f t="shared" si="505"/>
        <v>5.886727238675137</v>
      </c>
      <c r="T4669" s="18">
        <f t="shared" si="506"/>
        <v>0.65892218775830114</v>
      </c>
      <c r="U4669" s="18">
        <f t="shared" si="507"/>
        <v>0.58689425636760784</v>
      </c>
      <c r="V4669" s="30">
        <v>562.28219999999999</v>
      </c>
      <c r="W4669" s="3" t="s">
        <v>47</v>
      </c>
      <c r="X4669" s="3" t="s">
        <v>47</v>
      </c>
      <c r="Y4669" s="3" t="s">
        <v>47</v>
      </c>
      <c r="Z4669" s="3" t="s">
        <v>47</v>
      </c>
      <c r="AA4669" s="3" t="s">
        <v>47</v>
      </c>
      <c r="AB4669" s="12" t="s">
        <v>47</v>
      </c>
      <c r="AC4669" s="3" t="s">
        <v>47</v>
      </c>
      <c r="AD4669" s="3" t="s">
        <v>47</v>
      </c>
      <c r="AE4669" s="3" t="s">
        <v>47</v>
      </c>
      <c r="AF4669" s="3" t="s">
        <v>47</v>
      </c>
      <c r="AG4669" s="3" t="s">
        <v>48</v>
      </c>
      <c r="AH4669" s="3" t="s">
        <v>47</v>
      </c>
      <c r="AI4669" s="3" t="s">
        <v>48</v>
      </c>
      <c r="AJ4669" s="3" t="s">
        <v>47</v>
      </c>
      <c r="AL4669" s="3" t="s">
        <v>48</v>
      </c>
      <c r="AU4669" s="3">
        <v>0</v>
      </c>
      <c r="AV4669" s="3">
        <v>12</v>
      </c>
      <c r="AW4669" s="3">
        <v>1</v>
      </c>
      <c r="AX4669" s="3">
        <v>12</v>
      </c>
      <c r="AY4669" s="3">
        <v>100</v>
      </c>
      <c r="AZ4669" s="6" t="str">
        <f t="shared" si="508"/>
        <v>2504.4</v>
      </c>
      <c r="BC4669" s="12" t="s">
        <v>11925</v>
      </c>
      <c r="BJ4669" s="12">
        <f t="shared" si="509"/>
        <v>0</v>
      </c>
      <c r="BK4669" s="12">
        <f t="shared" si="510"/>
        <v>0</v>
      </c>
      <c r="CQ4669" s="3" t="str">
        <f>CONCATENATE(baseURL!$A$1,baseURL!$B$1,baseURL!$C$1,".",C4669,".",L4669,".pkl&amp;seq=",BC4669)</f>
        <v>http://proteomics.broadinstitute.org/millscripts/viewfeed.pl?side=xl&amp;cycle=1&amp;fixedMods=iaaC&amp;file=msdataSM/iPRG2012_nd/cpick_in/iPRG2012_nd.2504.4.2.pkl&amp;seq=DALGGGMLSFR</v>
      </c>
    </row>
    <row r="4670" spans="1:95" x14ac:dyDescent="0.2">
      <c r="A4670" s="3">
        <v>1415</v>
      </c>
      <c r="B4670" s="2" t="s">
        <v>11926</v>
      </c>
      <c r="C4670" s="2" t="s">
        <v>11927</v>
      </c>
      <c r="D4670" s="3">
        <v>12266</v>
      </c>
      <c r="E4670" s="3">
        <v>12252</v>
      </c>
      <c r="F4670" s="3">
        <v>52593</v>
      </c>
      <c r="G4670" s="3">
        <v>14755</v>
      </c>
      <c r="H4670" s="3">
        <v>43.307099999999998</v>
      </c>
      <c r="I4670" s="30">
        <v>667.31852000000003</v>
      </c>
      <c r="J4670" s="30">
        <v>667.31851800000004</v>
      </c>
      <c r="K4670" s="30">
        <v>0</v>
      </c>
      <c r="L4670" s="3">
        <v>2</v>
      </c>
      <c r="M4670" s="3">
        <v>0</v>
      </c>
      <c r="N4670" s="10">
        <f t="shared" si="504"/>
        <v>1</v>
      </c>
      <c r="O4670" s="35">
        <v>2</v>
      </c>
      <c r="P4670" s="17"/>
      <c r="Q4670" s="40">
        <v>1333.6344300000001</v>
      </c>
      <c r="R4670" s="40">
        <v>667.32084999999995</v>
      </c>
      <c r="S4670" s="18">
        <f t="shared" si="505"/>
        <v>-3.4915738057867434</v>
      </c>
      <c r="T4670" s="18">
        <f t="shared" si="506"/>
        <v>-3.4945708648400466</v>
      </c>
      <c r="U4670" s="18">
        <f t="shared" si="507"/>
        <v>-4.4206621146958183</v>
      </c>
      <c r="V4670" s="30">
        <v>667.31790000000001</v>
      </c>
      <c r="W4670" s="3" t="s">
        <v>48</v>
      </c>
      <c r="X4670" s="3" t="s">
        <v>47</v>
      </c>
      <c r="Y4670" s="3" t="s">
        <v>47</v>
      </c>
      <c r="Z4670" s="3" t="s">
        <v>48</v>
      </c>
      <c r="AA4670" s="3" t="s">
        <v>47</v>
      </c>
      <c r="AB4670" s="12" t="s">
        <v>65</v>
      </c>
      <c r="AC4670" s="3" t="s">
        <v>52</v>
      </c>
      <c r="AF4670" s="3" t="s">
        <v>65</v>
      </c>
      <c r="AG4670" s="3" t="s">
        <v>47</v>
      </c>
      <c r="AI4670" s="3" t="s">
        <v>52</v>
      </c>
      <c r="AL4670" s="3" t="s">
        <v>52</v>
      </c>
      <c r="AM4670" s="3" t="s">
        <v>48</v>
      </c>
      <c r="AU4670" s="3">
        <v>2</v>
      </c>
      <c r="AV4670" s="3">
        <v>4</v>
      </c>
      <c r="AW4670" s="3">
        <v>1</v>
      </c>
      <c r="AX4670" s="3">
        <v>4</v>
      </c>
      <c r="AY4670" s="3">
        <v>100</v>
      </c>
      <c r="AZ4670" s="6" t="str">
        <f t="shared" si="508"/>
        <v>2504.8</v>
      </c>
      <c r="BC4670" s="12" t="s">
        <v>11744</v>
      </c>
      <c r="BJ4670" s="12">
        <f t="shared" si="509"/>
        <v>0</v>
      </c>
      <c r="BK4670" s="12">
        <f t="shared" si="510"/>
        <v>0</v>
      </c>
      <c r="BX4670" s="3" t="s">
        <v>11928</v>
      </c>
      <c r="CB4670" s="3" t="s">
        <v>11929</v>
      </c>
      <c r="CQ4670" s="3" t="str">
        <f>CONCATENATE(baseURL!$A$1,baseURL!$B$1,baseURL!$C$1,".",C4670,".",L4670,".pkl&amp;seq=",BC4670)</f>
        <v>http://proteomics.broadinstitute.org/millscripts/viewfeed.pl?side=xl&amp;cycle=1&amp;fixedMods=iaaC&amp;file=msdataSM/iPRG2012_nd/cpick_in/iPRG2012_nd.2504.8.2.pkl&amp;seq=SELEYYAMLSK</v>
      </c>
    </row>
    <row r="4671" spans="1:95" x14ac:dyDescent="0.2">
      <c r="A4671" s="3">
        <v>3570</v>
      </c>
      <c r="B4671" s="2" t="s">
        <v>11930</v>
      </c>
      <c r="C4671" s="2" t="s">
        <v>11931</v>
      </c>
      <c r="D4671" s="3">
        <v>12270</v>
      </c>
      <c r="E4671" s="3">
        <v>12256</v>
      </c>
      <c r="F4671" s="3">
        <v>52607</v>
      </c>
      <c r="G4671" s="3">
        <v>14760</v>
      </c>
      <c r="H4671" s="3">
        <v>43.322499999999998</v>
      </c>
      <c r="I4671" s="30">
        <v>550.29253000000006</v>
      </c>
      <c r="J4671" s="30">
        <v>550.61706800000002</v>
      </c>
      <c r="K4671" s="30">
        <v>-0.32454</v>
      </c>
      <c r="L4671" s="3">
        <v>0</v>
      </c>
      <c r="M4671" s="3">
        <v>3</v>
      </c>
      <c r="N4671" s="10">
        <f t="shared" si="504"/>
        <v>1</v>
      </c>
      <c r="O4671" s="35">
        <v>3</v>
      </c>
      <c r="P4671" s="17"/>
      <c r="Q4671" s="40">
        <v>1649.8355899999999</v>
      </c>
      <c r="R4671" s="40">
        <v>550.61671000000001</v>
      </c>
      <c r="S4671" s="18">
        <f t="shared" si="505"/>
        <v>-588.7580128106822</v>
      </c>
      <c r="T4671" s="18">
        <f t="shared" si="506"/>
        <v>0.65018004994006007</v>
      </c>
      <c r="U4671" s="18">
        <f t="shared" si="507"/>
        <v>0.34506762421911147</v>
      </c>
      <c r="V4671" s="30">
        <v>550.61689999999999</v>
      </c>
      <c r="W4671" s="3" t="s">
        <v>47</v>
      </c>
      <c r="X4671" s="3" t="s">
        <v>47</v>
      </c>
      <c r="Y4671" s="3" t="s">
        <v>47</v>
      </c>
      <c r="Z4671" s="3" t="s">
        <v>47</v>
      </c>
      <c r="AA4671" s="3" t="s">
        <v>47</v>
      </c>
      <c r="AB4671" s="12" t="s">
        <v>47</v>
      </c>
      <c r="AC4671" s="3" t="s">
        <v>47</v>
      </c>
      <c r="AD4671" s="3" t="s">
        <v>47</v>
      </c>
      <c r="AE4671" s="3" t="s">
        <v>47</v>
      </c>
      <c r="AF4671" s="3" t="s">
        <v>47</v>
      </c>
      <c r="AH4671" s="3" t="s">
        <v>47</v>
      </c>
      <c r="AI4671" s="3" t="s">
        <v>48</v>
      </c>
      <c r="AL4671" s="3" t="s">
        <v>48</v>
      </c>
      <c r="AM4671" s="3" t="s">
        <v>47</v>
      </c>
      <c r="AN4671" s="3" t="s">
        <v>48</v>
      </c>
      <c r="AU4671" s="3">
        <v>0</v>
      </c>
      <c r="AV4671" s="3">
        <v>12</v>
      </c>
      <c r="AW4671" s="3">
        <v>1</v>
      </c>
      <c r="AX4671" s="3">
        <v>12</v>
      </c>
      <c r="AY4671" s="3">
        <v>100</v>
      </c>
      <c r="AZ4671" s="6" t="str">
        <f t="shared" si="508"/>
        <v>2505.1</v>
      </c>
      <c r="BC4671" s="12" t="s">
        <v>11932</v>
      </c>
      <c r="BJ4671" s="12">
        <f t="shared" si="509"/>
        <v>0</v>
      </c>
      <c r="BK4671" s="12">
        <f t="shared" si="510"/>
        <v>0</v>
      </c>
      <c r="CQ4671" s="3" t="str">
        <f>CONCATENATE(baseURL!$A$1,baseURL!$B$1,baseURL!$C$1,".",C4671,".",L4671,".pkl&amp;seq=",BC4671)</f>
        <v>http://proteomics.broadinstitute.org/millscripts/viewfeed.pl?side=xl&amp;cycle=1&amp;fixedMods=iaaC&amp;file=msdataSM/iPRG2012_nd/cpick_in/iPRG2012_nd.2505.1.0.pkl&amp;seq=TLTPMGGFVHYGELK</v>
      </c>
    </row>
    <row r="4672" spans="1:95" x14ac:dyDescent="0.2">
      <c r="A4672" s="3">
        <v>5252</v>
      </c>
      <c r="B4672" s="2" t="s">
        <v>11933</v>
      </c>
      <c r="C4672" s="2" t="s">
        <v>11918</v>
      </c>
      <c r="D4672" s="3">
        <v>12271</v>
      </c>
      <c r="E4672" s="3">
        <v>12257</v>
      </c>
      <c r="F4672" s="3">
        <v>52608</v>
      </c>
      <c r="G4672" s="3">
        <v>14761</v>
      </c>
      <c r="H4672" s="3">
        <v>43.325899999999997</v>
      </c>
      <c r="I4672" s="30">
        <v>630.31757000000005</v>
      </c>
      <c r="J4672" s="30">
        <v>630.31836840000005</v>
      </c>
      <c r="K4672" s="30">
        <v>-8.0000000000000004E-4</v>
      </c>
      <c r="L4672" s="3">
        <v>3</v>
      </c>
      <c r="M4672" s="3">
        <v>3</v>
      </c>
      <c r="N4672" s="10">
        <f t="shared" si="504"/>
        <v>1</v>
      </c>
      <c r="O4672" s="35">
        <v>3</v>
      </c>
      <c r="P4672" s="17"/>
      <c r="Q4672" s="40">
        <v>1888.9394600000001</v>
      </c>
      <c r="R4672" s="40">
        <v>630.31800999999996</v>
      </c>
      <c r="S4672" s="18">
        <f t="shared" si="505"/>
        <v>-0.69806033292986247</v>
      </c>
      <c r="T4672" s="18">
        <f t="shared" si="506"/>
        <v>0.56860187145147767</v>
      </c>
      <c r="U4672" s="18">
        <f t="shared" si="507"/>
        <v>0.30143514396602805</v>
      </c>
      <c r="V4672" s="30">
        <v>630.31820000000005</v>
      </c>
      <c r="W4672" s="3" t="s">
        <v>47</v>
      </c>
      <c r="X4672" s="3" t="s">
        <v>47</v>
      </c>
      <c r="Y4672" s="3" t="s">
        <v>47</v>
      </c>
      <c r="Z4672" s="3" t="s">
        <v>47</v>
      </c>
      <c r="AA4672" s="3" t="s">
        <v>47</v>
      </c>
      <c r="AB4672" s="12" t="s">
        <v>47</v>
      </c>
      <c r="AC4672" s="3" t="s">
        <v>47</v>
      </c>
      <c r="AD4672" s="3" t="s">
        <v>47</v>
      </c>
      <c r="AE4672" s="3" t="s">
        <v>47</v>
      </c>
      <c r="AF4672" s="3" t="s">
        <v>47</v>
      </c>
      <c r="AG4672" s="3" t="s">
        <v>47</v>
      </c>
      <c r="AH4672" s="3" t="s">
        <v>47</v>
      </c>
      <c r="AI4672" s="3" t="s">
        <v>47</v>
      </c>
      <c r="AJ4672" s="3" t="s">
        <v>47</v>
      </c>
      <c r="AK4672" s="3" t="s">
        <v>47</v>
      </c>
      <c r="AL4672" s="3" t="s">
        <v>47</v>
      </c>
      <c r="AM4672" s="3" t="s">
        <v>47</v>
      </c>
      <c r="AN4672" s="3" t="s">
        <v>47</v>
      </c>
      <c r="AU4672" s="3">
        <v>0</v>
      </c>
      <c r="AV4672" s="3">
        <v>18</v>
      </c>
      <c r="AW4672" s="3">
        <v>1</v>
      </c>
      <c r="AX4672" s="3">
        <v>18</v>
      </c>
      <c r="AY4672" s="3">
        <v>100</v>
      </c>
      <c r="AZ4672" s="6" t="str">
        <f t="shared" si="508"/>
        <v>2505.2</v>
      </c>
      <c r="BC4672" s="12" t="s">
        <v>11934</v>
      </c>
      <c r="BJ4672" s="12">
        <f t="shared" si="509"/>
        <v>0</v>
      </c>
      <c r="BK4672" s="12">
        <f t="shared" si="510"/>
        <v>0</v>
      </c>
      <c r="CQ4672" s="3" t="str">
        <f>CONCATENATE(baseURL!$A$1,baseURL!$B$1,baseURL!$C$1,".",C4672,".",L4672,".pkl&amp;seq=",BC4672)</f>
        <v>http://proteomics.broadinstitute.org/millscripts/viewfeed.pl?side=xl&amp;cycle=1&amp;fixedMods=iaaC&amp;file=msdataSM/iPRG2012_nd/cpick_in/iPRG2012_nd.2505.2.3.pkl&amp;seq=MAYLDKTGETTLLSMSK</v>
      </c>
    </row>
    <row r="4673" spans="1:95" x14ac:dyDescent="0.2">
      <c r="A4673" s="3">
        <v>5701</v>
      </c>
      <c r="B4673" s="2" t="s">
        <v>11935</v>
      </c>
      <c r="C4673" s="2" t="s">
        <v>11923</v>
      </c>
      <c r="D4673" s="3">
        <v>12274</v>
      </c>
      <c r="E4673" s="3">
        <v>12260</v>
      </c>
      <c r="F4673" s="3">
        <v>52611</v>
      </c>
      <c r="G4673" s="3">
        <v>14764</v>
      </c>
      <c r="H4673" s="3">
        <v>43.335900000000002</v>
      </c>
      <c r="I4673" s="30">
        <v>984.83469000000002</v>
      </c>
      <c r="J4673" s="30">
        <v>984.82986849999998</v>
      </c>
      <c r="K4673" s="30">
        <v>4.8199999999999996E-3</v>
      </c>
      <c r="L4673" s="3">
        <v>3</v>
      </c>
      <c r="M4673" s="3">
        <v>3</v>
      </c>
      <c r="N4673" s="10">
        <f t="shared" si="504"/>
        <v>1</v>
      </c>
      <c r="O4673" s="35">
        <v>3</v>
      </c>
      <c r="P4673" s="17"/>
      <c r="Q4673" s="40">
        <v>2952.4737799999998</v>
      </c>
      <c r="R4673" s="40">
        <v>984.82943999999998</v>
      </c>
      <c r="S4673" s="18">
        <f t="shared" si="505"/>
        <v>5.3308723184050875</v>
      </c>
      <c r="T4673" s="18">
        <f t="shared" si="506"/>
        <v>0.43510072160126173</v>
      </c>
      <c r="U4673" s="18">
        <f t="shared" si="507"/>
        <v>0.46708595548837373</v>
      </c>
      <c r="V4673" s="30">
        <v>984.82989999999995</v>
      </c>
      <c r="W4673" s="3" t="s">
        <v>47</v>
      </c>
      <c r="X4673" s="3" t="s">
        <v>47</v>
      </c>
      <c r="Y4673" s="3" t="s">
        <v>47</v>
      </c>
      <c r="Z4673" s="3" t="s">
        <v>47</v>
      </c>
      <c r="AA4673" s="3" t="s">
        <v>48</v>
      </c>
      <c r="AB4673" s="12" t="s">
        <v>47</v>
      </c>
      <c r="AC4673" s="3" t="s">
        <v>47</v>
      </c>
      <c r="AD4673" s="3" t="s">
        <v>47</v>
      </c>
      <c r="AE4673" s="3" t="s">
        <v>47</v>
      </c>
      <c r="AF4673" s="3" t="s">
        <v>47</v>
      </c>
      <c r="AG4673" s="3" t="s">
        <v>47</v>
      </c>
      <c r="AI4673" s="3" t="s">
        <v>47</v>
      </c>
      <c r="AJ4673" s="3" t="s">
        <v>47</v>
      </c>
      <c r="AK4673" s="3" t="s">
        <v>47</v>
      </c>
      <c r="AL4673" s="3" t="s">
        <v>47</v>
      </c>
      <c r="AM4673" s="3" t="s">
        <v>47</v>
      </c>
      <c r="AN4673" s="3" t="s">
        <v>47</v>
      </c>
      <c r="AU4673" s="3">
        <v>0</v>
      </c>
      <c r="AV4673" s="3">
        <v>16</v>
      </c>
      <c r="AW4673" s="3">
        <v>1</v>
      </c>
      <c r="AX4673" s="3">
        <v>16</v>
      </c>
      <c r="AY4673" s="3">
        <v>100</v>
      </c>
      <c r="AZ4673" s="6" t="str">
        <f t="shared" si="508"/>
        <v>2505.5</v>
      </c>
      <c r="BC4673" s="12" t="s">
        <v>11936</v>
      </c>
      <c r="BJ4673" s="12">
        <f t="shared" si="509"/>
        <v>0</v>
      </c>
      <c r="BK4673" s="12">
        <f t="shared" si="510"/>
        <v>0</v>
      </c>
      <c r="CQ4673" s="3" t="str">
        <f>CONCATENATE(baseURL!$A$1,baseURL!$B$1,baseURL!$C$1,".",C4673,".",L4673,".pkl&amp;seq=",BC4673)</f>
        <v>http://proteomics.broadinstitute.org/millscripts/viewfeed.pl?side=xl&amp;cycle=1&amp;fixedMods=iaaC&amp;file=msdataSM/iPRG2012_nd/cpick_in/iPRG2012_nd.2505.5.3.pkl&amp;seq=ANNFVYVSGQLPYTPDNKPVQGSLSEK</v>
      </c>
    </row>
    <row r="4674" spans="1:95" x14ac:dyDescent="0.2">
      <c r="A4674" s="3">
        <v>5500</v>
      </c>
      <c r="B4674" s="2" t="s">
        <v>11937</v>
      </c>
      <c r="C4674" s="2" t="s">
        <v>11938</v>
      </c>
      <c r="D4674" s="3">
        <v>12275</v>
      </c>
      <c r="E4674" s="3">
        <v>12261</v>
      </c>
      <c r="F4674" s="3">
        <v>52628</v>
      </c>
      <c r="G4674" s="3">
        <v>14766</v>
      </c>
      <c r="H4674" s="3">
        <v>43.344700000000003</v>
      </c>
      <c r="I4674" s="30">
        <v>439.92007000000001</v>
      </c>
      <c r="J4674" s="30">
        <v>439.91952509999999</v>
      </c>
      <c r="K4674" s="30">
        <v>5.4000000000000001E-4</v>
      </c>
      <c r="L4674" s="3">
        <v>3</v>
      </c>
      <c r="M4674" s="3">
        <v>3</v>
      </c>
      <c r="N4674" s="10">
        <f t="shared" ref="N4674:N4737" si="511">IF(AND(M4674&gt;0,L4674&gt;0), IF(M4674=L4674,1,-1), 1)</f>
        <v>1</v>
      </c>
      <c r="O4674" s="35">
        <v>3</v>
      </c>
      <c r="P4674" s="17"/>
      <c r="Q4674" s="40">
        <v>1317.74128</v>
      </c>
      <c r="R4674" s="40">
        <v>439.91861</v>
      </c>
      <c r="S4674" s="18">
        <f t="shared" ref="S4674:S4737" si="512">1000000*(I4674-R4674)/R4674</f>
        <v>3.3187957199825591</v>
      </c>
      <c r="T4674" s="18">
        <f t="shared" ref="T4674:T4737" si="513">1000000*(J4674-R4674)/R4674</f>
        <v>2.0801575091039424</v>
      </c>
      <c r="U4674" s="18">
        <f t="shared" ref="U4674:U4737" si="514">1000000*(V4674-R4674)/R4674</f>
        <v>1.3411571744789839</v>
      </c>
      <c r="V4674" s="30">
        <v>439.91919999999999</v>
      </c>
      <c r="W4674" s="3" t="s">
        <v>47</v>
      </c>
      <c r="X4674" s="3" t="s">
        <v>47</v>
      </c>
      <c r="Y4674" s="3" t="s">
        <v>47</v>
      </c>
      <c r="Z4674" s="3" t="s">
        <v>47</v>
      </c>
      <c r="AA4674" s="3" t="s">
        <v>47</v>
      </c>
      <c r="AB4674" s="12" t="s">
        <v>47</v>
      </c>
      <c r="AC4674" s="3" t="s">
        <v>47</v>
      </c>
      <c r="AD4674" s="3" t="s">
        <v>47</v>
      </c>
      <c r="AE4674" s="3" t="s">
        <v>47</v>
      </c>
      <c r="AF4674" s="3" t="s">
        <v>47</v>
      </c>
      <c r="AG4674" s="3" t="s">
        <v>47</v>
      </c>
      <c r="AH4674" s="3" t="s">
        <v>47</v>
      </c>
      <c r="AI4674" s="3" t="s">
        <v>47</v>
      </c>
      <c r="AJ4674" s="3" t="s">
        <v>47</v>
      </c>
      <c r="AK4674" s="3" t="s">
        <v>47</v>
      </c>
      <c r="AL4674" s="3" t="s">
        <v>47</v>
      </c>
      <c r="AM4674" s="3" t="s">
        <v>47</v>
      </c>
      <c r="AU4674" s="3">
        <v>0</v>
      </c>
      <c r="AV4674" s="3">
        <v>17</v>
      </c>
      <c r="AW4674" s="3">
        <v>1</v>
      </c>
      <c r="AX4674" s="3">
        <v>17</v>
      </c>
      <c r="AY4674" s="3">
        <v>100</v>
      </c>
      <c r="AZ4674" s="6" t="str">
        <f t="shared" ref="AZ4674:AZ4737" si="515">HYPERLINK(CQ4674,C4674)</f>
        <v>2506.1</v>
      </c>
      <c r="BC4674" s="12" t="s">
        <v>11939</v>
      </c>
      <c r="BJ4674" s="12">
        <f t="shared" ref="BJ4674:BJ4737" si="516">LEN(BC4674)-LEN(SUBSTITUTE(BC4674,"C",""))</f>
        <v>0</v>
      </c>
      <c r="BK4674" s="12">
        <f t="shared" ref="BK4674:BK4737" si="517">LEN(BC4674)-LEN(SUBSTITUTE(BC4674,"c",""))</f>
        <v>0</v>
      </c>
      <c r="CQ4674" s="3" t="str">
        <f>CONCATENATE(baseURL!$A$1,baseURL!$B$1,baseURL!$C$1,".",C4674,".",L4674,".pkl&amp;seq=",BC4674)</f>
        <v>http://proteomics.broadinstitute.org/millscripts/viewfeed.pl?side=xl&amp;cycle=1&amp;fixedMods=iaaC&amp;file=msdataSM/iPRG2012_nd/cpick_in/iPRG2012_nd.2506.1.3.pkl&amp;seq=ELPGVAFLSEKK</v>
      </c>
    </row>
    <row r="4675" spans="1:95" x14ac:dyDescent="0.2">
      <c r="A4675" s="3">
        <v>7601</v>
      </c>
      <c r="B4675" s="2" t="s">
        <v>11940</v>
      </c>
      <c r="C4675" s="2" t="s">
        <v>11941</v>
      </c>
      <c r="D4675" s="3">
        <v>12278</v>
      </c>
      <c r="E4675" s="3">
        <v>12264</v>
      </c>
      <c r="F4675" s="3">
        <v>52631</v>
      </c>
      <c r="G4675" s="3">
        <v>14769</v>
      </c>
      <c r="H4675" s="3">
        <v>43.3523</v>
      </c>
      <c r="I4675" s="30">
        <v>708.35748999999998</v>
      </c>
      <c r="J4675" s="30">
        <v>708.35118520000003</v>
      </c>
      <c r="K4675" s="30">
        <v>6.3E-3</v>
      </c>
      <c r="L4675" s="3">
        <v>3</v>
      </c>
      <c r="M4675" s="3">
        <v>3</v>
      </c>
      <c r="N4675" s="10">
        <f t="shared" si="511"/>
        <v>1</v>
      </c>
      <c r="O4675" s="35">
        <v>3</v>
      </c>
      <c r="Q4675" s="40">
        <v>2123.0372200000002</v>
      </c>
      <c r="R4675" s="40">
        <v>708.35059000000001</v>
      </c>
      <c r="S4675" s="18">
        <f t="shared" si="512"/>
        <v>9.7409391583527309</v>
      </c>
      <c r="T4675" s="18">
        <f t="shared" si="513"/>
        <v>0.84026188221381737</v>
      </c>
      <c r="U4675" s="18">
        <f t="shared" si="514"/>
        <v>0.86115549072645925</v>
      </c>
      <c r="V4675" s="30">
        <v>708.35119999999995</v>
      </c>
      <c r="W4675" s="3" t="s">
        <v>47</v>
      </c>
      <c r="X4675" s="3" t="s">
        <v>47</v>
      </c>
      <c r="Y4675" s="3" t="s">
        <v>47</v>
      </c>
      <c r="Z4675" s="3" t="s">
        <v>52</v>
      </c>
      <c r="AB4675" s="12" t="s">
        <v>52</v>
      </c>
      <c r="AH4675" s="3" t="s">
        <v>47</v>
      </c>
      <c r="AU4675" s="3">
        <v>0</v>
      </c>
      <c r="AV4675" s="3">
        <v>4</v>
      </c>
      <c r="AW4675" s="3">
        <v>1</v>
      </c>
      <c r="AX4675" s="3">
        <v>4</v>
      </c>
      <c r="AY4675" s="3">
        <v>100</v>
      </c>
      <c r="AZ4675" s="6" t="str">
        <f t="shared" si="515"/>
        <v>2506.4</v>
      </c>
      <c r="BC4675" s="12" t="s">
        <v>11942</v>
      </c>
      <c r="BI4675" s="12" t="s">
        <v>594</v>
      </c>
      <c r="BJ4675" s="12">
        <f t="shared" si="516"/>
        <v>0</v>
      </c>
      <c r="BK4675" s="12">
        <f t="shared" si="517"/>
        <v>1</v>
      </c>
      <c r="BR4675" s="3" t="s">
        <v>594</v>
      </c>
      <c r="CQ4675" s="3" t="str">
        <f>CONCATENATE(baseURL!$A$1,baseURL!$B$1,baseURL!$C$1,".",C4675,".",L4675,".pkl&amp;seq=",BC4675,"&amp;varMods=ReducedCys-C")</f>
        <v>http://proteomics.broadinstitute.org/millscripts/viewfeed.pl?side=xl&amp;cycle=1&amp;fixedMods=iaaC&amp;file=msdataSM/iPRG2012_nd/cpick_in/iPRG2012_nd.2506.4.3.pkl&amp;seq=ATMNcKLPNSNVNLEFATR&amp;varMods=ReducedCys-C</v>
      </c>
    </row>
    <row r="4676" spans="1:95" x14ac:dyDescent="0.2">
      <c r="A4676" s="3">
        <v>390</v>
      </c>
      <c r="B4676" s="2" t="s">
        <v>11943</v>
      </c>
      <c r="C4676" s="2" t="s">
        <v>11944</v>
      </c>
      <c r="D4676" s="3">
        <v>12279</v>
      </c>
      <c r="E4676" s="3">
        <v>12265</v>
      </c>
      <c r="F4676" s="3">
        <v>52632</v>
      </c>
      <c r="G4676" s="3">
        <v>14770</v>
      </c>
      <c r="H4676" s="3">
        <v>43.354700000000001</v>
      </c>
      <c r="I4676" s="30">
        <v>748.34491000000003</v>
      </c>
      <c r="J4676" s="30">
        <v>748.34490649999998</v>
      </c>
      <c r="K4676" s="30">
        <v>0</v>
      </c>
      <c r="L4676" s="3">
        <v>2</v>
      </c>
      <c r="M4676" s="3">
        <v>0</v>
      </c>
      <c r="N4676" s="10">
        <f t="shared" si="511"/>
        <v>1</v>
      </c>
      <c r="O4676" s="35">
        <v>2</v>
      </c>
      <c r="P4676" s="17"/>
      <c r="Q4676" s="40">
        <v>1495.6919600000001</v>
      </c>
      <c r="R4676" s="40">
        <v>748.34961999999996</v>
      </c>
      <c r="S4676" s="18">
        <f t="shared" si="512"/>
        <v>-6.2938496580406156</v>
      </c>
      <c r="T4676" s="18">
        <f t="shared" si="513"/>
        <v>-6.2985266164494496</v>
      </c>
      <c r="U4676" s="18">
        <f t="shared" si="514"/>
        <v>-6.3072123961345463</v>
      </c>
      <c r="V4676" s="30">
        <v>748.34490000000005</v>
      </c>
      <c r="Z4676" s="3" t="s">
        <v>47</v>
      </c>
      <c r="AA4676" s="3" t="s">
        <v>47</v>
      </c>
      <c r="AB4676" s="12" t="s">
        <v>48</v>
      </c>
      <c r="AC4676" s="3" t="s">
        <v>48</v>
      </c>
      <c r="AD4676" s="3" t="s">
        <v>47</v>
      </c>
      <c r="AG4676" s="3" t="s">
        <v>47</v>
      </c>
      <c r="AO4676" s="3" t="s">
        <v>48</v>
      </c>
      <c r="AU4676" s="3">
        <v>0</v>
      </c>
      <c r="AV4676" s="3">
        <v>4</v>
      </c>
      <c r="AW4676" s="3">
        <v>1</v>
      </c>
      <c r="AX4676" s="3">
        <v>4</v>
      </c>
      <c r="AY4676" s="3">
        <v>100</v>
      </c>
      <c r="AZ4676" s="6" t="str">
        <f t="shared" si="515"/>
        <v>2506.5</v>
      </c>
      <c r="BC4676" s="12" t="s">
        <v>11945</v>
      </c>
      <c r="BJ4676" s="12">
        <f t="shared" si="516"/>
        <v>1</v>
      </c>
      <c r="BK4676" s="12">
        <f t="shared" si="517"/>
        <v>0</v>
      </c>
      <c r="CQ4676" s="3" t="str">
        <f>CONCATENATE(baseURL!$A$1,baseURL!$B$1,baseURL!$C$1,".",C4676,".",L4676,".pkl&amp;seq=",BC4676)</f>
        <v>http://proteomics.broadinstitute.org/millscripts/viewfeed.pl?side=xl&amp;cycle=1&amp;fixedMods=iaaC&amp;file=msdataSM/iPRG2012_nd/cpick_in/iPRG2012_nd.2506.5.2.pkl&amp;seq=LMSFPEALADCNK</v>
      </c>
    </row>
    <row r="4677" spans="1:95" x14ac:dyDescent="0.2">
      <c r="A4677" s="3">
        <v>182</v>
      </c>
      <c r="B4677" s="2" t="s">
        <v>11946</v>
      </c>
      <c r="C4677" s="2" t="s">
        <v>11935</v>
      </c>
      <c r="D4677" s="3">
        <v>12280</v>
      </c>
      <c r="E4677" s="3">
        <v>12266</v>
      </c>
      <c r="F4677" s="3">
        <v>52633</v>
      </c>
      <c r="G4677" s="3">
        <v>14771</v>
      </c>
      <c r="H4677" s="3">
        <v>43.357300000000002</v>
      </c>
      <c r="I4677" s="30">
        <v>784.87293999999997</v>
      </c>
      <c r="J4677" s="30">
        <v>784.87138100000004</v>
      </c>
      <c r="K4677" s="30">
        <v>1.56E-3</v>
      </c>
      <c r="L4677" s="3">
        <v>2</v>
      </c>
      <c r="M4677" s="3">
        <v>2</v>
      </c>
      <c r="N4677" s="10">
        <f t="shared" si="511"/>
        <v>1</v>
      </c>
      <c r="O4677" s="35">
        <v>2</v>
      </c>
      <c r="P4677" s="17"/>
      <c r="Q4677" s="40">
        <v>1568.7373299999999</v>
      </c>
      <c r="R4677" s="40">
        <v>784.8723</v>
      </c>
      <c r="S4677" s="18">
        <f t="shared" si="512"/>
        <v>0.8154192726329762</v>
      </c>
      <c r="T4677" s="18">
        <f t="shared" si="513"/>
        <v>-1.1708911117814769</v>
      </c>
      <c r="U4677" s="18">
        <f t="shared" si="514"/>
        <v>-0.89186482954190038</v>
      </c>
      <c r="V4677" s="30">
        <v>784.87159999999994</v>
      </c>
      <c r="W4677" s="3" t="s">
        <v>47</v>
      </c>
      <c r="X4677" s="3" t="s">
        <v>47</v>
      </c>
      <c r="Z4677" s="3" t="s">
        <v>47</v>
      </c>
      <c r="AA4677" s="3" t="s">
        <v>47</v>
      </c>
      <c r="AB4677" s="12" t="s">
        <v>47</v>
      </c>
      <c r="AD4677" s="3" t="s">
        <v>47</v>
      </c>
      <c r="AE4677" s="3" t="s">
        <v>47</v>
      </c>
      <c r="AF4677" s="3" t="s">
        <v>47</v>
      </c>
      <c r="AG4677" s="3" t="s">
        <v>47</v>
      </c>
      <c r="AH4677" s="3" t="s">
        <v>47</v>
      </c>
      <c r="AI4677" s="3" t="s">
        <v>48</v>
      </c>
      <c r="AJ4677" s="3" t="s">
        <v>47</v>
      </c>
      <c r="AK4677" s="3" t="s">
        <v>47</v>
      </c>
      <c r="AL4677" s="3" t="s">
        <v>47</v>
      </c>
      <c r="AM4677" s="3" t="s">
        <v>47</v>
      </c>
      <c r="AN4677" s="3" t="s">
        <v>47</v>
      </c>
      <c r="AO4677" s="3" t="s">
        <v>47</v>
      </c>
      <c r="AP4677" s="3" t="s">
        <v>47</v>
      </c>
      <c r="AQ4677" s="3" t="s">
        <v>47</v>
      </c>
      <c r="AU4677" s="3">
        <v>0</v>
      </c>
      <c r="AV4677" s="3">
        <v>18</v>
      </c>
      <c r="AW4677" s="3">
        <v>1</v>
      </c>
      <c r="AX4677" s="3">
        <v>18</v>
      </c>
      <c r="AY4677" s="3">
        <v>100</v>
      </c>
      <c r="AZ4677" s="6" t="str">
        <f t="shared" si="515"/>
        <v>2506.6</v>
      </c>
      <c r="BB4677" s="12" t="s">
        <v>79</v>
      </c>
      <c r="BC4677" s="12" t="s">
        <v>11854</v>
      </c>
      <c r="BJ4677" s="12">
        <f t="shared" si="516"/>
        <v>0</v>
      </c>
      <c r="BK4677" s="12">
        <f t="shared" si="517"/>
        <v>0</v>
      </c>
      <c r="CQ4677" s="3" t="str">
        <f>CONCATENATE(baseURL!$A$1,baseURL!$B$1,"+Acetyl",baseURL!$C$1,".",C4677,".",L4677,".pkl&amp;seq=",BC4677)</f>
        <v>http://proteomics.broadinstitute.org/millscripts/viewfeed.pl?side=xl&amp;cycle=1&amp;fixedMods=iaaC+Acetyl&amp;file=msdataSM/iPRG2012_nd/cpick_in/iPRG2012_nd.2506.6.2.pkl&amp;seq=MDTLFNSTEKNAR</v>
      </c>
    </row>
    <row r="4678" spans="1:95" x14ac:dyDescent="0.2">
      <c r="A4678" s="3">
        <v>3405</v>
      </c>
      <c r="B4678" s="2" t="s">
        <v>11947</v>
      </c>
      <c r="C4678" s="2" t="s">
        <v>11948</v>
      </c>
      <c r="D4678" s="3">
        <v>12281</v>
      </c>
      <c r="E4678" s="3">
        <v>12267</v>
      </c>
      <c r="F4678" s="3">
        <v>52634</v>
      </c>
      <c r="G4678" s="3">
        <v>14772</v>
      </c>
      <c r="H4678" s="3">
        <v>43.359699999999997</v>
      </c>
      <c r="I4678" s="30">
        <v>793.41261999999995</v>
      </c>
      <c r="J4678" s="30">
        <v>793.41222449999998</v>
      </c>
      <c r="K4678" s="30">
        <v>4.0000000000000002E-4</v>
      </c>
      <c r="L4678" s="3">
        <v>0</v>
      </c>
      <c r="M4678" s="3">
        <v>2</v>
      </c>
      <c r="N4678" s="10">
        <f t="shared" si="511"/>
        <v>1</v>
      </c>
      <c r="O4678" s="35">
        <v>2</v>
      </c>
      <c r="P4678" s="17"/>
      <c r="Q4678" s="40">
        <v>1585.8155200000001</v>
      </c>
      <c r="R4678" s="40">
        <v>793.41139999999996</v>
      </c>
      <c r="S4678" s="18">
        <f t="shared" si="512"/>
        <v>1.5376638147489949</v>
      </c>
      <c r="T4678" s="18">
        <f t="shared" si="513"/>
        <v>1.0391834551678287</v>
      </c>
      <c r="U4678" s="18">
        <f t="shared" si="514"/>
        <v>1.0083041408612949</v>
      </c>
      <c r="V4678" s="30">
        <v>793.41219999999998</v>
      </c>
      <c r="W4678" s="3" t="s">
        <v>47</v>
      </c>
      <c r="X4678" s="3" t="s">
        <v>47</v>
      </c>
      <c r="Y4678" s="3" t="s">
        <v>47</v>
      </c>
      <c r="Z4678" s="3" t="s">
        <v>47</v>
      </c>
      <c r="AA4678" s="3" t="s">
        <v>48</v>
      </c>
      <c r="AB4678" s="12" t="s">
        <v>47</v>
      </c>
      <c r="AC4678" s="3" t="s">
        <v>47</v>
      </c>
      <c r="AE4678" s="3" t="s">
        <v>48</v>
      </c>
      <c r="AF4678" s="3" t="s">
        <v>47</v>
      </c>
      <c r="AG4678" s="3" t="s">
        <v>47</v>
      </c>
      <c r="AH4678" s="3" t="s">
        <v>47</v>
      </c>
      <c r="AI4678" s="3" t="s">
        <v>47</v>
      </c>
      <c r="AK4678" s="3" t="s">
        <v>48</v>
      </c>
      <c r="AL4678" s="3" t="s">
        <v>47</v>
      </c>
      <c r="AM4678" s="3" t="s">
        <v>47</v>
      </c>
      <c r="AN4678" s="3" t="s">
        <v>47</v>
      </c>
      <c r="AU4678" s="3">
        <v>0</v>
      </c>
      <c r="AV4678" s="3">
        <v>13</v>
      </c>
      <c r="AW4678" s="3">
        <v>1</v>
      </c>
      <c r="AX4678" s="3">
        <v>13</v>
      </c>
      <c r="AY4678" s="3">
        <v>100</v>
      </c>
      <c r="AZ4678" s="6" t="str">
        <f t="shared" si="515"/>
        <v>2506.7</v>
      </c>
      <c r="BC4678" s="12" t="s">
        <v>11949</v>
      </c>
      <c r="BJ4678" s="12">
        <f t="shared" si="516"/>
        <v>0</v>
      </c>
      <c r="BK4678" s="12">
        <f t="shared" si="517"/>
        <v>0</v>
      </c>
      <c r="CQ4678" s="3" t="str">
        <f>CONCATENATE(baseURL!$A$1,baseURL!$B$1,baseURL!$C$1,".",C4678,".",L4678,".pkl&amp;seq=",BC4678)</f>
        <v>http://proteomics.broadinstitute.org/millscripts/viewfeed.pl?side=xl&amp;cycle=1&amp;fixedMods=iaaC&amp;file=msdataSM/iPRG2012_nd/cpick_in/iPRG2012_nd.2506.7.0.pkl&amp;seq=VALVFGQMNEPPGAR</v>
      </c>
    </row>
    <row r="4679" spans="1:95" x14ac:dyDescent="0.2">
      <c r="A4679" s="3">
        <v>5440</v>
      </c>
      <c r="B4679" s="2" t="s">
        <v>11950</v>
      </c>
      <c r="C4679" s="2" t="s">
        <v>11951</v>
      </c>
      <c r="D4679" s="3">
        <v>12282</v>
      </c>
      <c r="E4679" s="3">
        <v>12268</v>
      </c>
      <c r="F4679" s="3">
        <v>52649</v>
      </c>
      <c r="G4679" s="3">
        <v>14774</v>
      </c>
      <c r="H4679" s="3">
        <v>43.368600000000001</v>
      </c>
      <c r="I4679" s="30">
        <v>488.95465000000002</v>
      </c>
      <c r="J4679" s="30">
        <v>488.95330840000003</v>
      </c>
      <c r="K4679" s="30">
        <v>1.34E-3</v>
      </c>
      <c r="L4679" s="3">
        <v>3</v>
      </c>
      <c r="M4679" s="3">
        <v>3</v>
      </c>
      <c r="N4679" s="10">
        <f t="shared" si="511"/>
        <v>1</v>
      </c>
      <c r="O4679" s="35">
        <v>3</v>
      </c>
      <c r="P4679" s="17"/>
      <c r="Q4679" s="40">
        <v>1464.8420599999999</v>
      </c>
      <c r="R4679" s="40">
        <v>488.9522</v>
      </c>
      <c r="S4679" s="18">
        <f t="shared" si="512"/>
        <v>5.010714748824685</v>
      </c>
      <c r="T4679" s="18">
        <f t="shared" si="513"/>
        <v>2.2668882561955801</v>
      </c>
      <c r="U4679" s="18">
        <f t="shared" si="514"/>
        <v>2.0451896933408893</v>
      </c>
      <c r="V4679" s="30">
        <v>488.95319999999998</v>
      </c>
      <c r="W4679" s="3" t="s">
        <v>47</v>
      </c>
      <c r="X4679" s="3" t="s">
        <v>47</v>
      </c>
      <c r="Y4679" s="3" t="s">
        <v>47</v>
      </c>
      <c r="Z4679" s="3" t="s">
        <v>47</v>
      </c>
      <c r="AA4679" s="3" t="s">
        <v>47</v>
      </c>
      <c r="AB4679" s="12" t="s">
        <v>47</v>
      </c>
      <c r="AC4679" s="3" t="s">
        <v>47</v>
      </c>
      <c r="AD4679" s="3" t="s">
        <v>47</v>
      </c>
      <c r="AE4679" s="3" t="s">
        <v>47</v>
      </c>
      <c r="AF4679" s="3" t="s">
        <v>47</v>
      </c>
      <c r="AG4679" s="3" t="s">
        <v>47</v>
      </c>
      <c r="AH4679" s="3" t="s">
        <v>47</v>
      </c>
      <c r="AI4679" s="3" t="s">
        <v>47</v>
      </c>
      <c r="AJ4679" s="3" t="s">
        <v>47</v>
      </c>
      <c r="AK4679" s="3" t="s">
        <v>47</v>
      </c>
      <c r="AL4679" s="3" t="s">
        <v>48</v>
      </c>
      <c r="AM4679" s="3" t="s">
        <v>47</v>
      </c>
      <c r="AU4679" s="3">
        <v>0</v>
      </c>
      <c r="AV4679" s="3">
        <v>16</v>
      </c>
      <c r="AW4679" s="3">
        <v>1</v>
      </c>
      <c r="AX4679" s="3">
        <v>16</v>
      </c>
      <c r="AY4679" s="3">
        <v>100</v>
      </c>
      <c r="AZ4679" s="6" t="str">
        <f t="shared" si="515"/>
        <v>2507.1</v>
      </c>
      <c r="BC4679" s="12" t="s">
        <v>11867</v>
      </c>
      <c r="BJ4679" s="12">
        <f t="shared" si="516"/>
        <v>0</v>
      </c>
      <c r="BK4679" s="12">
        <f t="shared" si="517"/>
        <v>0</v>
      </c>
      <c r="CQ4679" s="3" t="str">
        <f>CONCATENATE(baseURL!$A$1,baseURL!$B$1,baseURL!$C$1,".",C4679,".",L4679,".pkl&amp;seq=",BC4679)</f>
        <v>http://proteomics.broadinstitute.org/millscripts/viewfeed.pl?side=xl&amp;cycle=1&amp;fixedMods=iaaC&amp;file=msdataSM/iPRG2012_nd/cpick_in/iPRG2012_nd.2507.1.3.pkl&amp;seq=TVTSLDVVYALKR</v>
      </c>
    </row>
    <row r="4680" spans="1:95" x14ac:dyDescent="0.2">
      <c r="A4680" s="3">
        <v>5017</v>
      </c>
      <c r="B4680" s="2" t="s">
        <v>11952</v>
      </c>
      <c r="C4680" s="2" t="s">
        <v>11937</v>
      </c>
      <c r="D4680" s="3">
        <v>12283</v>
      </c>
      <c r="E4680" s="3">
        <v>12269</v>
      </c>
      <c r="F4680" s="3">
        <v>52650</v>
      </c>
      <c r="G4680" s="3">
        <v>14775</v>
      </c>
      <c r="H4680" s="3">
        <v>43.3703</v>
      </c>
      <c r="I4680" s="30">
        <v>601.83515</v>
      </c>
      <c r="J4680" s="30">
        <v>601.83500449999997</v>
      </c>
      <c r="K4680" s="30">
        <v>1.4999999999999999E-4</v>
      </c>
      <c r="L4680" s="3">
        <v>2</v>
      </c>
      <c r="M4680" s="3">
        <v>2</v>
      </c>
      <c r="N4680" s="10">
        <f t="shared" si="511"/>
        <v>1</v>
      </c>
      <c r="O4680" s="35">
        <v>2</v>
      </c>
      <c r="P4680" s="17"/>
      <c r="Q4680" s="40">
        <v>1202.6626900000001</v>
      </c>
      <c r="R4680" s="40">
        <v>601.83498999999995</v>
      </c>
      <c r="S4680" s="18">
        <f t="shared" si="512"/>
        <v>0.26585360224865989</v>
      </c>
      <c r="T4680" s="18">
        <f t="shared" si="513"/>
        <v>2.40929827297586E-2</v>
      </c>
      <c r="U4680" s="18">
        <f t="shared" si="514"/>
        <v>0.18277435159317876</v>
      </c>
      <c r="V4680" s="30">
        <v>601.83510000000001</v>
      </c>
      <c r="W4680" s="3" t="s">
        <v>47</v>
      </c>
      <c r="X4680" s="3" t="s">
        <v>47</v>
      </c>
      <c r="Y4680" s="3" t="s">
        <v>47</v>
      </c>
      <c r="Z4680" s="3" t="s">
        <v>47</v>
      </c>
      <c r="AA4680" s="3" t="s">
        <v>48</v>
      </c>
      <c r="AB4680" s="12" t="s">
        <v>47</v>
      </c>
      <c r="AC4680" s="3" t="s">
        <v>47</v>
      </c>
      <c r="AD4680" s="3" t="s">
        <v>47</v>
      </c>
      <c r="AE4680" s="3" t="s">
        <v>47</v>
      </c>
      <c r="AF4680" s="3" t="s">
        <v>47</v>
      </c>
      <c r="AG4680" s="3" t="s">
        <v>47</v>
      </c>
      <c r="AH4680" s="3" t="s">
        <v>47</v>
      </c>
      <c r="AI4680" s="3" t="s">
        <v>47</v>
      </c>
      <c r="AJ4680" s="3" t="s">
        <v>47</v>
      </c>
      <c r="AK4680" s="3" t="s">
        <v>47</v>
      </c>
      <c r="AL4680" s="3" t="s">
        <v>47</v>
      </c>
      <c r="AM4680" s="3" t="s">
        <v>47</v>
      </c>
      <c r="AN4680" s="3" t="s">
        <v>47</v>
      </c>
      <c r="AU4680" s="3">
        <v>0</v>
      </c>
      <c r="AV4680" s="3">
        <v>17</v>
      </c>
      <c r="AW4680" s="3">
        <v>1</v>
      </c>
      <c r="AX4680" s="3">
        <v>17</v>
      </c>
      <c r="AY4680" s="3">
        <v>100</v>
      </c>
      <c r="AZ4680" s="6" t="str">
        <f t="shared" si="515"/>
        <v>2507.2</v>
      </c>
      <c r="BC4680" s="12" t="s">
        <v>11871</v>
      </c>
      <c r="BJ4680" s="12">
        <f t="shared" si="516"/>
        <v>0</v>
      </c>
      <c r="BK4680" s="12">
        <f t="shared" si="517"/>
        <v>0</v>
      </c>
      <c r="CQ4680" s="3" t="str">
        <f>CONCATENATE(baseURL!$A$1,baseURL!$B$1,baseURL!$C$1,".",C4680,".",L4680,".pkl&amp;seq=",BC4680)</f>
        <v>http://proteomics.broadinstitute.org/millscripts/viewfeed.pl?side=xl&amp;cycle=1&amp;fixedMods=iaaC&amp;file=msdataSM/iPRG2012_nd/cpick_in/iPRG2012_nd.2507.2.2.pkl&amp;seq=LNELLSSLEGK</v>
      </c>
    </row>
    <row r="4681" spans="1:95" x14ac:dyDescent="0.2">
      <c r="A4681" s="3">
        <v>4088</v>
      </c>
      <c r="B4681" s="2" t="s">
        <v>11953</v>
      </c>
      <c r="C4681" s="2" t="s">
        <v>11954</v>
      </c>
      <c r="D4681" s="3">
        <v>12284</v>
      </c>
      <c r="E4681" s="3">
        <v>12270</v>
      </c>
      <c r="F4681" s="3">
        <v>52651</v>
      </c>
      <c r="G4681" s="3">
        <v>14776</v>
      </c>
      <c r="H4681" s="3">
        <v>43.372</v>
      </c>
      <c r="I4681" s="30">
        <v>661.34013000000004</v>
      </c>
      <c r="J4681" s="30">
        <v>661.68036910000001</v>
      </c>
      <c r="K4681" s="30">
        <v>-0.34023999999999999</v>
      </c>
      <c r="L4681" s="3">
        <v>0</v>
      </c>
      <c r="M4681" s="3">
        <v>3</v>
      </c>
      <c r="N4681" s="10">
        <f t="shared" si="511"/>
        <v>1</v>
      </c>
      <c r="O4681" s="35">
        <v>3</v>
      </c>
      <c r="P4681" s="17"/>
      <c r="Q4681" s="40">
        <v>1983.02539</v>
      </c>
      <c r="R4681" s="40">
        <v>661.67998</v>
      </c>
      <c r="S4681" s="18">
        <f t="shared" si="512"/>
        <v>-513.61686959299539</v>
      </c>
      <c r="T4681" s="18">
        <f t="shared" si="513"/>
        <v>0.58804862133911384</v>
      </c>
      <c r="U4681" s="18">
        <f t="shared" si="514"/>
        <v>0.33248701285021132</v>
      </c>
      <c r="V4681" s="30">
        <v>661.68020000000001</v>
      </c>
      <c r="W4681" s="3" t="s">
        <v>47</v>
      </c>
      <c r="Y4681" s="3" t="s">
        <v>47</v>
      </c>
      <c r="Z4681" s="3" t="s">
        <v>47</v>
      </c>
      <c r="AA4681" s="3" t="s">
        <v>47</v>
      </c>
      <c r="AB4681" s="12" t="s">
        <v>47</v>
      </c>
      <c r="AC4681" s="3" t="s">
        <v>47</v>
      </c>
      <c r="AD4681" s="3" t="s">
        <v>47</v>
      </c>
      <c r="AE4681" s="3" t="s">
        <v>47</v>
      </c>
      <c r="AH4681" s="3" t="s">
        <v>47</v>
      </c>
      <c r="AI4681" s="3" t="s">
        <v>47</v>
      </c>
      <c r="AK4681" s="3" t="s">
        <v>47</v>
      </c>
      <c r="AL4681" s="3" t="s">
        <v>48</v>
      </c>
      <c r="AN4681" s="3" t="s">
        <v>47</v>
      </c>
      <c r="AU4681" s="3">
        <v>0</v>
      </c>
      <c r="AV4681" s="3">
        <v>12</v>
      </c>
      <c r="AW4681" s="3">
        <v>1</v>
      </c>
      <c r="AX4681" s="3">
        <v>12</v>
      </c>
      <c r="AY4681" s="3">
        <v>100</v>
      </c>
      <c r="AZ4681" s="6" t="str">
        <f t="shared" si="515"/>
        <v>2507.3</v>
      </c>
      <c r="BC4681" s="12" t="s">
        <v>11955</v>
      </c>
      <c r="BJ4681" s="12">
        <f t="shared" si="516"/>
        <v>0</v>
      </c>
      <c r="BK4681" s="12">
        <f t="shared" si="517"/>
        <v>0</v>
      </c>
      <c r="CQ4681" s="3" t="str">
        <f>CONCATENATE(baseURL!$A$1,baseURL!$B$1,baseURL!$C$1,".",C4681,".",L4681,".pkl&amp;seq=",BC4681)</f>
        <v>http://proteomics.broadinstitute.org/millscripts/viewfeed.pl?side=xl&amp;cycle=1&amp;fixedMods=iaaC&amp;file=msdataSM/iPRG2012_nd/cpick_in/iPRG2012_nd.2507.3.0.pkl&amp;seq=ALQLLNQDDADLLGGRDR</v>
      </c>
    </row>
    <row r="4682" spans="1:95" x14ac:dyDescent="0.2">
      <c r="A4682" s="3">
        <v>6917</v>
      </c>
      <c r="B4682" s="2" t="s">
        <v>11956</v>
      </c>
      <c r="C4682" s="2" t="s">
        <v>11957</v>
      </c>
      <c r="D4682" s="3">
        <v>12285</v>
      </c>
      <c r="E4682" s="3">
        <v>12271</v>
      </c>
      <c r="F4682" s="3">
        <v>52652</v>
      </c>
      <c r="G4682" s="3">
        <v>14777</v>
      </c>
      <c r="H4682" s="3">
        <v>43.373600000000003</v>
      </c>
      <c r="I4682" s="30">
        <v>687.66198999999995</v>
      </c>
      <c r="J4682" s="30">
        <v>687.66346810000005</v>
      </c>
      <c r="K4682" s="30">
        <v>-1.48E-3</v>
      </c>
      <c r="L4682" s="3">
        <v>3</v>
      </c>
      <c r="M4682" s="3">
        <v>3</v>
      </c>
      <c r="N4682" s="10">
        <f t="shared" si="511"/>
        <v>1</v>
      </c>
      <c r="O4682" s="35">
        <v>3</v>
      </c>
      <c r="P4682" s="17"/>
      <c r="Q4682" s="40">
        <v>2060.9705800000002</v>
      </c>
      <c r="R4682" s="40">
        <v>687.66170999999997</v>
      </c>
      <c r="S4682" s="18">
        <f t="shared" si="512"/>
        <v>0.40717695329464976</v>
      </c>
      <c r="T4682" s="18">
        <f t="shared" si="513"/>
        <v>2.5566350060040302</v>
      </c>
      <c r="U4682" s="18">
        <f t="shared" si="514"/>
        <v>2.6030240945481142</v>
      </c>
      <c r="V4682" s="30">
        <v>687.6635</v>
      </c>
      <c r="W4682" s="3" t="s">
        <v>47</v>
      </c>
      <c r="X4682" s="3" t="s">
        <v>47</v>
      </c>
      <c r="Y4682" s="3" t="s">
        <v>47</v>
      </c>
      <c r="Z4682" s="3" t="s">
        <v>47</v>
      </c>
      <c r="AA4682" s="3" t="s">
        <v>47</v>
      </c>
      <c r="AB4682" s="12" t="s">
        <v>47</v>
      </c>
      <c r="AC4682" s="3" t="s">
        <v>47</v>
      </c>
      <c r="AD4682" s="3" t="s">
        <v>47</v>
      </c>
      <c r="AE4682" s="3" t="s">
        <v>47</v>
      </c>
      <c r="AF4682" s="3" t="s">
        <v>47</v>
      </c>
      <c r="AG4682" s="3" t="s">
        <v>47</v>
      </c>
      <c r="AH4682" s="3" t="s">
        <v>47</v>
      </c>
      <c r="AI4682" s="3" t="s">
        <v>47</v>
      </c>
      <c r="AJ4682" s="3" t="s">
        <v>47</v>
      </c>
      <c r="AK4682" s="3" t="s">
        <v>47</v>
      </c>
      <c r="AL4682" s="3" t="s">
        <v>47</v>
      </c>
      <c r="AM4682" s="3" t="s">
        <v>47</v>
      </c>
      <c r="AO4682" s="3" t="s">
        <v>47</v>
      </c>
      <c r="AP4682" s="3" t="s">
        <v>47</v>
      </c>
      <c r="AU4682" s="3">
        <v>0</v>
      </c>
      <c r="AV4682" s="3">
        <v>19</v>
      </c>
      <c r="AW4682" s="3">
        <v>1</v>
      </c>
      <c r="AX4682" s="3">
        <v>19</v>
      </c>
      <c r="AY4682" s="3">
        <v>100</v>
      </c>
      <c r="AZ4682" s="6" t="str">
        <f t="shared" si="515"/>
        <v>2507.4</v>
      </c>
      <c r="BC4682" s="12" t="s">
        <v>11958</v>
      </c>
      <c r="BJ4682" s="12">
        <f t="shared" si="516"/>
        <v>1</v>
      </c>
      <c r="BK4682" s="12">
        <f t="shared" si="517"/>
        <v>0</v>
      </c>
      <c r="CQ4682" s="3" t="str">
        <f>CONCATENATE(baseURL!$A$1,baseURL!$B$1,baseURL!$C$1,".",C4682,".",L4682,".pkl&amp;seq=",BC4682)</f>
        <v>http://proteomics.broadinstitute.org/millscripts/viewfeed.pl?side=xl&amp;cycle=1&amp;fixedMods=iaaC&amp;file=msdataSM/iPRG2012_nd/cpick_in/iPRG2012_nd.2507.4.3.pkl&amp;seq=VVEVCLADLQGSEDHSFR</v>
      </c>
    </row>
    <row r="4683" spans="1:95" x14ac:dyDescent="0.2">
      <c r="A4683" s="3">
        <v>6796</v>
      </c>
      <c r="B4683" s="2" t="s">
        <v>11959</v>
      </c>
      <c r="C4683" s="2" t="s">
        <v>11946</v>
      </c>
      <c r="D4683" s="3">
        <v>12288</v>
      </c>
      <c r="E4683" s="3">
        <v>12274</v>
      </c>
      <c r="F4683" s="3">
        <v>52655</v>
      </c>
      <c r="G4683" s="3">
        <v>14780</v>
      </c>
      <c r="H4683" s="3">
        <v>43.381100000000004</v>
      </c>
      <c r="I4683" s="30">
        <v>738.87630000000001</v>
      </c>
      <c r="J4683" s="30">
        <v>738.87836400000003</v>
      </c>
      <c r="K4683" s="30">
        <v>-2.0600000000000002E-3</v>
      </c>
      <c r="L4683" s="3">
        <v>4</v>
      </c>
      <c r="M4683" s="3">
        <v>4</v>
      </c>
      <c r="N4683" s="10">
        <f t="shared" si="511"/>
        <v>1</v>
      </c>
      <c r="O4683" s="35">
        <v>4</v>
      </c>
      <c r="P4683" s="17"/>
      <c r="Q4683" s="40">
        <v>2952.4737799999998</v>
      </c>
      <c r="R4683" s="40">
        <v>738.87390000000005</v>
      </c>
      <c r="S4683" s="18">
        <f t="shared" si="512"/>
        <v>3.2481861924828914</v>
      </c>
      <c r="T4683" s="18">
        <f t="shared" si="513"/>
        <v>6.0416263180828018</v>
      </c>
      <c r="U4683" s="18">
        <f t="shared" si="514"/>
        <v>4.3309149233618101</v>
      </c>
      <c r="V4683" s="30">
        <v>738.87710000000004</v>
      </c>
      <c r="X4683" s="3" t="s">
        <v>47</v>
      </c>
      <c r="Y4683" s="3" t="s">
        <v>47</v>
      </c>
      <c r="Z4683" s="3" t="s">
        <v>47</v>
      </c>
      <c r="AA4683" s="3" t="s">
        <v>47</v>
      </c>
      <c r="AB4683" s="12" t="s">
        <v>48</v>
      </c>
      <c r="AC4683" s="3" t="s">
        <v>52</v>
      </c>
      <c r="AD4683" s="3" t="s">
        <v>47</v>
      </c>
      <c r="AE4683" s="3" t="s">
        <v>47</v>
      </c>
      <c r="AF4683" s="3" t="s">
        <v>48</v>
      </c>
      <c r="AG4683" s="3" t="s">
        <v>47</v>
      </c>
      <c r="AJ4683" s="3" t="s">
        <v>47</v>
      </c>
      <c r="AL4683" s="3" t="s">
        <v>48</v>
      </c>
      <c r="AU4683" s="3">
        <v>0</v>
      </c>
      <c r="AV4683" s="3">
        <v>8</v>
      </c>
      <c r="AW4683" s="3">
        <v>1</v>
      </c>
      <c r="AX4683" s="3">
        <v>8</v>
      </c>
      <c r="AY4683" s="3">
        <v>100</v>
      </c>
      <c r="AZ4683" s="6" t="str">
        <f t="shared" si="515"/>
        <v>2507.7</v>
      </c>
      <c r="BC4683" s="12" t="s">
        <v>11936</v>
      </c>
      <c r="BJ4683" s="12">
        <f t="shared" si="516"/>
        <v>0</v>
      </c>
      <c r="BK4683" s="12">
        <f t="shared" si="517"/>
        <v>0</v>
      </c>
      <c r="CQ4683" s="3" t="str">
        <f>CONCATENATE(baseURL!$A$1,baseURL!$B$1,baseURL!$C$1,".",C4683,".",L4683,".pkl&amp;seq=",BC4683)</f>
        <v>http://proteomics.broadinstitute.org/millscripts/viewfeed.pl?side=xl&amp;cycle=1&amp;fixedMods=iaaC&amp;file=msdataSM/iPRG2012_nd/cpick_in/iPRG2012_nd.2507.7.4.pkl&amp;seq=ANNFVYVSGQLPYTPDNKPVQGSLSEK</v>
      </c>
    </row>
    <row r="4684" spans="1:95" x14ac:dyDescent="0.2">
      <c r="A4684" s="3">
        <v>5253</v>
      </c>
      <c r="B4684" s="2" t="s">
        <v>11960</v>
      </c>
      <c r="C4684" s="2" t="s">
        <v>11947</v>
      </c>
      <c r="D4684" s="3">
        <v>12289</v>
      </c>
      <c r="E4684" s="3">
        <v>12275</v>
      </c>
      <c r="F4684" s="3">
        <v>52656</v>
      </c>
      <c r="G4684" s="3">
        <v>14781</v>
      </c>
      <c r="H4684" s="3">
        <v>43.383600000000001</v>
      </c>
      <c r="I4684" s="30">
        <v>809.38446999999996</v>
      </c>
      <c r="J4684" s="30">
        <v>809.38355890000003</v>
      </c>
      <c r="K4684" s="30">
        <v>9.1E-4</v>
      </c>
      <c r="L4684" s="3">
        <v>2</v>
      </c>
      <c r="M4684" s="3">
        <v>2</v>
      </c>
      <c r="N4684" s="10">
        <f t="shared" si="511"/>
        <v>1</v>
      </c>
      <c r="O4684" s="35">
        <v>2</v>
      </c>
      <c r="P4684" s="17"/>
      <c r="Q4684" s="40">
        <v>1617.7602400000001</v>
      </c>
      <c r="R4684" s="40">
        <v>809.38376000000005</v>
      </c>
      <c r="S4684" s="18">
        <f t="shared" si="512"/>
        <v>0.87721058291647069</v>
      </c>
      <c r="T4684" s="18">
        <f t="shared" si="513"/>
        <v>-0.24846063136552113</v>
      </c>
      <c r="U4684" s="18">
        <f t="shared" si="514"/>
        <v>-7.4130471898630923E-2</v>
      </c>
      <c r="V4684" s="30">
        <v>809.38369999999998</v>
      </c>
      <c r="W4684" s="3" t="s">
        <v>47</v>
      </c>
      <c r="X4684" s="3" t="s">
        <v>47</v>
      </c>
      <c r="Y4684" s="3" t="s">
        <v>47</v>
      </c>
      <c r="Z4684" s="3" t="s">
        <v>47</v>
      </c>
      <c r="AA4684" s="3" t="s">
        <v>47</v>
      </c>
      <c r="AB4684" s="12" t="s">
        <v>47</v>
      </c>
      <c r="AC4684" s="3" t="s">
        <v>47</v>
      </c>
      <c r="AD4684" s="3" t="s">
        <v>47</v>
      </c>
      <c r="AE4684" s="3" t="s">
        <v>47</v>
      </c>
      <c r="AF4684" s="3" t="s">
        <v>47</v>
      </c>
      <c r="AG4684" s="3" t="s">
        <v>47</v>
      </c>
      <c r="AH4684" s="3" t="s">
        <v>47</v>
      </c>
      <c r="AI4684" s="3" t="s">
        <v>47</v>
      </c>
      <c r="AJ4684" s="3" t="s">
        <v>47</v>
      </c>
      <c r="AK4684" s="3" t="s">
        <v>47</v>
      </c>
      <c r="AL4684" s="3" t="s">
        <v>47</v>
      </c>
      <c r="AM4684" s="3" t="s">
        <v>47</v>
      </c>
      <c r="AN4684" s="3" t="s">
        <v>47</v>
      </c>
      <c r="AU4684" s="3">
        <v>0</v>
      </c>
      <c r="AV4684" s="3">
        <v>18</v>
      </c>
      <c r="AW4684" s="3">
        <v>1</v>
      </c>
      <c r="AX4684" s="3">
        <v>18</v>
      </c>
      <c r="AY4684" s="3">
        <v>100</v>
      </c>
      <c r="AZ4684" s="6" t="str">
        <f t="shared" si="515"/>
        <v>2507.8</v>
      </c>
      <c r="BC4684" s="12" t="s">
        <v>11753</v>
      </c>
      <c r="BJ4684" s="12">
        <f t="shared" si="516"/>
        <v>0</v>
      </c>
      <c r="BK4684" s="12">
        <f t="shared" si="517"/>
        <v>0</v>
      </c>
      <c r="CQ4684" s="3" t="str">
        <f>CONCATENATE(baseURL!$A$1,baseURL!$B$1,baseURL!$C$1,".",C4684,".",L4684,".pkl&amp;seq=",BC4684)</f>
        <v>http://proteomics.broadinstitute.org/millscripts/viewfeed.pl?side=xl&amp;cycle=1&amp;fixedMods=iaaC&amp;file=msdataSM/iPRG2012_nd/cpick_in/iPRG2012_nd.2507.8.2.pkl&amp;seq=DLDRLAAQTLEEDE</v>
      </c>
    </row>
    <row r="4685" spans="1:95" x14ac:dyDescent="0.2">
      <c r="A4685" s="3">
        <v>338</v>
      </c>
      <c r="B4685" s="2" t="s">
        <v>11967</v>
      </c>
      <c r="C4685" s="2" t="s">
        <v>11950</v>
      </c>
      <c r="D4685" s="3">
        <v>12291</v>
      </c>
      <c r="E4685" s="3">
        <v>12277</v>
      </c>
      <c r="F4685" s="3">
        <v>52671</v>
      </c>
      <c r="G4685" s="3">
        <v>14784</v>
      </c>
      <c r="H4685" s="3">
        <v>43.394300000000001</v>
      </c>
      <c r="I4685" s="30">
        <v>486.27811000000003</v>
      </c>
      <c r="J4685" s="30">
        <v>486.77932929999997</v>
      </c>
      <c r="K4685" s="30">
        <v>-0.50122</v>
      </c>
      <c r="L4685" s="3">
        <v>2</v>
      </c>
      <c r="M4685" s="3">
        <v>2</v>
      </c>
      <c r="N4685" s="10">
        <f t="shared" si="511"/>
        <v>1</v>
      </c>
      <c r="O4685" s="35">
        <v>2</v>
      </c>
      <c r="P4685" s="17"/>
      <c r="Q4685" s="40">
        <v>971.55201999999997</v>
      </c>
      <c r="R4685" s="40">
        <v>486.27965</v>
      </c>
      <c r="S4685" s="18">
        <f t="shared" si="512"/>
        <v>-3.1669020078821442</v>
      </c>
      <c r="T4685" s="18">
        <f t="shared" si="513"/>
        <v>1027.5554405782113</v>
      </c>
      <c r="U4685" s="18">
        <f t="shared" si="514"/>
        <v>1027.083901207925</v>
      </c>
      <c r="V4685" s="30">
        <v>486.77910000000003</v>
      </c>
      <c r="W4685" s="3" t="s">
        <v>47</v>
      </c>
      <c r="Z4685" s="3" t="s">
        <v>52</v>
      </c>
      <c r="AB4685" s="12" t="s">
        <v>47</v>
      </c>
      <c r="AC4685" s="3" t="s">
        <v>52</v>
      </c>
      <c r="AD4685" s="3" t="s">
        <v>47</v>
      </c>
      <c r="AG4685" s="3" t="s">
        <v>48</v>
      </c>
      <c r="AU4685" s="3">
        <v>0</v>
      </c>
      <c r="AV4685" s="3">
        <v>3</v>
      </c>
      <c r="AW4685" s="3">
        <v>1</v>
      </c>
      <c r="AX4685" s="3">
        <v>3</v>
      </c>
      <c r="AY4685" s="3">
        <v>100</v>
      </c>
      <c r="AZ4685" s="6" t="str">
        <f t="shared" si="515"/>
        <v>2508.2</v>
      </c>
      <c r="BC4685" s="12" t="s">
        <v>11968</v>
      </c>
      <c r="BJ4685" s="12">
        <f t="shared" si="516"/>
        <v>0</v>
      </c>
      <c r="BK4685" s="12">
        <f t="shared" si="517"/>
        <v>0</v>
      </c>
      <c r="CQ4685" s="3" t="str">
        <f>CONCATENATE(baseURL!$A$1,baseURL!$B$1,baseURL!$C$1,".",C4685,".",L4685,".pkl&amp;seq=",BC4685)</f>
        <v>http://proteomics.broadinstitute.org/millscripts/viewfeed.pl?side=xl&amp;cycle=1&amp;fixedMods=iaaC&amp;file=msdataSM/iPRG2012_nd/cpick_in/iPRG2012_nd.2508.2.2.pkl&amp;seq=GLDLVDLAR</v>
      </c>
    </row>
    <row r="4686" spans="1:95" x14ac:dyDescent="0.2">
      <c r="A4686" s="3">
        <v>4514</v>
      </c>
      <c r="B4686" s="2" t="s">
        <v>11969</v>
      </c>
      <c r="C4686" s="2" t="s">
        <v>11952</v>
      </c>
      <c r="D4686" s="3">
        <v>12292</v>
      </c>
      <c r="E4686" s="3">
        <v>12278</v>
      </c>
      <c r="F4686" s="3">
        <v>52672</v>
      </c>
      <c r="G4686" s="3">
        <v>14785</v>
      </c>
      <c r="H4686" s="3">
        <v>43.395899999999997</v>
      </c>
      <c r="I4686" s="30">
        <v>495.94256999999999</v>
      </c>
      <c r="J4686" s="30">
        <v>495.94076239999998</v>
      </c>
      <c r="K4686" s="30">
        <v>1.81E-3</v>
      </c>
      <c r="L4686" s="3">
        <v>3</v>
      </c>
      <c r="M4686" s="3">
        <v>3</v>
      </c>
      <c r="N4686" s="10">
        <f t="shared" si="511"/>
        <v>1</v>
      </c>
      <c r="O4686" s="35">
        <v>3</v>
      </c>
      <c r="P4686" s="17"/>
      <c r="Q4686" s="40">
        <v>1485.806</v>
      </c>
      <c r="R4686" s="40">
        <v>495.94018999999997</v>
      </c>
      <c r="S4686" s="18">
        <f t="shared" si="512"/>
        <v>4.7989657785477728</v>
      </c>
      <c r="T4686" s="18">
        <f t="shared" si="513"/>
        <v>1.1541714334747109</v>
      </c>
      <c r="U4686" s="18">
        <f t="shared" si="514"/>
        <v>0.62507537453887962</v>
      </c>
      <c r="V4686" s="30">
        <v>495.94049999999999</v>
      </c>
      <c r="W4686" s="3" t="s">
        <v>47</v>
      </c>
      <c r="X4686" s="3" t="s">
        <v>47</v>
      </c>
      <c r="Y4686" s="3" t="s">
        <v>47</v>
      </c>
      <c r="Z4686" s="3" t="s">
        <v>47</v>
      </c>
      <c r="AA4686" s="3" t="s">
        <v>48</v>
      </c>
      <c r="AB4686" s="12" t="s">
        <v>47</v>
      </c>
      <c r="AC4686" s="3" t="s">
        <v>47</v>
      </c>
      <c r="AD4686" s="3" t="s">
        <v>47</v>
      </c>
      <c r="AE4686" s="3" t="s">
        <v>47</v>
      </c>
      <c r="AF4686" s="3" t="s">
        <v>47</v>
      </c>
      <c r="AG4686" s="3" t="s">
        <v>47</v>
      </c>
      <c r="AH4686" s="3" t="s">
        <v>47</v>
      </c>
      <c r="AI4686" s="3" t="s">
        <v>47</v>
      </c>
      <c r="AK4686" s="3" t="s">
        <v>47</v>
      </c>
      <c r="AL4686" s="3" t="s">
        <v>47</v>
      </c>
      <c r="AM4686" s="3" t="s">
        <v>47</v>
      </c>
      <c r="AN4686" s="3" t="s">
        <v>47</v>
      </c>
      <c r="AU4686" s="3">
        <v>0</v>
      </c>
      <c r="AV4686" s="3">
        <v>16</v>
      </c>
      <c r="AW4686" s="3">
        <v>1</v>
      </c>
      <c r="AX4686" s="3">
        <v>16</v>
      </c>
      <c r="AY4686" s="3">
        <v>100</v>
      </c>
      <c r="AZ4686" s="6" t="str">
        <f t="shared" si="515"/>
        <v>2508.3</v>
      </c>
      <c r="BC4686" s="12" t="s">
        <v>11970</v>
      </c>
      <c r="BJ4686" s="12">
        <f t="shared" si="516"/>
        <v>0</v>
      </c>
      <c r="BK4686" s="12">
        <f t="shared" si="517"/>
        <v>0</v>
      </c>
      <c r="CQ4686" s="3" t="str">
        <f>CONCATENATE(baseURL!$A$1,baseURL!$B$1,baseURL!$C$1,".",C4686,".",L4686,".pkl&amp;seq=",BC4686)</f>
        <v>http://proteomics.broadinstitute.org/millscripts/viewfeed.pl?side=xl&amp;cycle=1&amp;fixedMods=iaaC&amp;file=msdataSM/iPRG2012_nd/cpick_in/iPRG2012_nd.2508.3.3.pkl&amp;seq=YGLNHVVSLLENK</v>
      </c>
    </row>
    <row r="4687" spans="1:95" x14ac:dyDescent="0.2">
      <c r="A4687" s="3">
        <v>804</v>
      </c>
      <c r="B4687" s="2" t="s">
        <v>11971</v>
      </c>
      <c r="C4687" s="2" t="s">
        <v>11953</v>
      </c>
      <c r="D4687" s="3">
        <v>12293</v>
      </c>
      <c r="E4687" s="3">
        <v>12279</v>
      </c>
      <c r="F4687" s="3">
        <v>52673</v>
      </c>
      <c r="G4687" s="3">
        <v>14786</v>
      </c>
      <c r="H4687" s="3">
        <v>43.397599999999997</v>
      </c>
      <c r="I4687" s="30">
        <v>544.78740000000005</v>
      </c>
      <c r="J4687" s="30">
        <v>544.31019960000003</v>
      </c>
      <c r="K4687" s="30">
        <v>0.47720000000000001</v>
      </c>
      <c r="L4687" s="3">
        <v>0</v>
      </c>
      <c r="M4687" s="3">
        <v>3</v>
      </c>
      <c r="N4687" s="10">
        <f t="shared" si="511"/>
        <v>1</v>
      </c>
      <c r="O4687" s="35">
        <v>3</v>
      </c>
      <c r="P4687" s="17"/>
      <c r="Q4687" s="40">
        <v>1630.9162799999999</v>
      </c>
      <c r="R4687" s="40">
        <v>544.31028000000003</v>
      </c>
      <c r="S4687" s="18">
        <f t="shared" si="512"/>
        <v>876.55886271340216</v>
      </c>
      <c r="T4687" s="18">
        <f t="shared" si="513"/>
        <v>-0.14770986871981515</v>
      </c>
      <c r="U4687" s="18">
        <f t="shared" si="514"/>
        <v>-0.69813122042040754</v>
      </c>
      <c r="V4687" s="30">
        <v>544.30989999999997</v>
      </c>
      <c r="W4687" s="3" t="s">
        <v>47</v>
      </c>
      <c r="X4687" s="3" t="s">
        <v>47</v>
      </c>
      <c r="Y4687" s="3" t="s">
        <v>48</v>
      </c>
      <c r="AA4687" s="3" t="s">
        <v>47</v>
      </c>
      <c r="AB4687" s="12" t="s">
        <v>52</v>
      </c>
      <c r="AE4687" s="3" t="s">
        <v>48</v>
      </c>
      <c r="AG4687" s="3" t="s">
        <v>52</v>
      </c>
      <c r="AL4687" s="3" t="s">
        <v>52</v>
      </c>
      <c r="AU4687" s="3">
        <v>0</v>
      </c>
      <c r="AV4687" s="3">
        <v>3</v>
      </c>
      <c r="AW4687" s="3">
        <v>1</v>
      </c>
      <c r="AX4687" s="3">
        <v>3</v>
      </c>
      <c r="AY4687" s="3">
        <v>100</v>
      </c>
      <c r="AZ4687" s="6" t="str">
        <f t="shared" si="515"/>
        <v>2508.4</v>
      </c>
      <c r="BC4687" s="12" t="s">
        <v>11972</v>
      </c>
      <c r="BJ4687" s="12">
        <f t="shared" si="516"/>
        <v>0</v>
      </c>
      <c r="BK4687" s="12">
        <f t="shared" si="517"/>
        <v>0</v>
      </c>
      <c r="CQ4687" s="3" t="str">
        <f>CONCATENATE(baseURL!$A$1,baseURL!$B$1,baseURL!$C$1,".",C4687,".",L4687,".pkl&amp;seq=",BC4687)</f>
        <v>http://proteomics.broadinstitute.org/millscripts/viewfeed.pl?side=xl&amp;cycle=1&amp;fixedMods=iaaC&amp;file=msdataSM/iPRG2012_nd/cpick_in/iPRG2012_nd.2508.4.0.pkl&amp;seq=VLVPYSAEDARGLLK</v>
      </c>
    </row>
    <row r="4688" spans="1:95" x14ac:dyDescent="0.2">
      <c r="A4688" s="3">
        <v>6664</v>
      </c>
      <c r="B4688" s="2" t="s">
        <v>11973</v>
      </c>
      <c r="C4688" s="2" t="s">
        <v>11974</v>
      </c>
      <c r="D4688" s="3">
        <v>12296</v>
      </c>
      <c r="E4688" s="3">
        <v>12282</v>
      </c>
      <c r="F4688" s="3">
        <v>52676</v>
      </c>
      <c r="G4688" s="3">
        <v>14789</v>
      </c>
      <c r="H4688" s="3">
        <v>43.4026</v>
      </c>
      <c r="I4688" s="30">
        <v>646.58322999999996</v>
      </c>
      <c r="J4688" s="30">
        <v>646.58251510000002</v>
      </c>
      <c r="K4688" s="30">
        <v>7.1000000000000002E-4</v>
      </c>
      <c r="L4688" s="3">
        <v>4</v>
      </c>
      <c r="M4688" s="3">
        <v>4</v>
      </c>
      <c r="N4688" s="10">
        <f t="shared" si="511"/>
        <v>1</v>
      </c>
      <c r="O4688" s="35">
        <v>4</v>
      </c>
      <c r="P4688" s="17"/>
      <c r="Q4688" s="40">
        <v>2583.30492</v>
      </c>
      <c r="R4688" s="40">
        <v>646.58168999999998</v>
      </c>
      <c r="S4688" s="18">
        <f t="shared" si="512"/>
        <v>2.3817562788968338</v>
      </c>
      <c r="T4688" s="18">
        <f t="shared" si="513"/>
        <v>1.2760955232783759</v>
      </c>
      <c r="U4688" s="18">
        <f t="shared" si="514"/>
        <v>1.2527419389208341</v>
      </c>
      <c r="V4688" s="30">
        <v>646.58249999999998</v>
      </c>
      <c r="W4688" s="3" t="s">
        <v>47</v>
      </c>
      <c r="X4688" s="3" t="s">
        <v>47</v>
      </c>
      <c r="Y4688" s="3" t="s">
        <v>47</v>
      </c>
      <c r="Z4688" s="3" t="s">
        <v>47</v>
      </c>
      <c r="AA4688" s="3" t="s">
        <v>47</v>
      </c>
      <c r="AB4688" s="12" t="s">
        <v>47</v>
      </c>
      <c r="AC4688" s="3" t="s">
        <v>47</v>
      </c>
      <c r="AD4688" s="3" t="s">
        <v>47</v>
      </c>
      <c r="AE4688" s="3" t="s">
        <v>47</v>
      </c>
      <c r="AF4688" s="3" t="s">
        <v>47</v>
      </c>
      <c r="AG4688" s="3" t="s">
        <v>47</v>
      </c>
      <c r="AI4688" s="3" t="s">
        <v>47</v>
      </c>
      <c r="AJ4688" s="3" t="s">
        <v>47</v>
      </c>
      <c r="AK4688" s="3" t="s">
        <v>47</v>
      </c>
      <c r="AL4688" s="3" t="s">
        <v>47</v>
      </c>
      <c r="AU4688" s="3">
        <v>0</v>
      </c>
      <c r="AV4688" s="3">
        <v>15</v>
      </c>
      <c r="AW4688" s="3">
        <v>1</v>
      </c>
      <c r="AX4688" s="3">
        <v>15</v>
      </c>
      <c r="AY4688" s="3">
        <v>100</v>
      </c>
      <c r="AZ4688" s="6" t="str">
        <f t="shared" si="515"/>
        <v>2508.7</v>
      </c>
      <c r="BC4688" s="12" t="s">
        <v>11876</v>
      </c>
      <c r="BJ4688" s="12">
        <f t="shared" si="516"/>
        <v>0</v>
      </c>
      <c r="BK4688" s="12">
        <f t="shared" si="517"/>
        <v>0</v>
      </c>
      <c r="CQ4688" s="3" t="str">
        <f>CONCATENATE(baseURL!$A$1,baseURL!$B$1,baseURL!$C$1,".",C4688,".",L4688,".pkl&amp;seq=",BC4688)</f>
        <v>http://proteomics.broadinstitute.org/millscripts/viewfeed.pl?side=xl&amp;cycle=1&amp;fixedMods=iaaC&amp;file=msdataSM/iPRG2012_nd/cpick_in/iPRG2012_nd.2508.7.4.pkl&amp;seq=SVYDSRGNPTVEVELTTEKGVFR</v>
      </c>
    </row>
    <row r="4689" spans="1:95" x14ac:dyDescent="0.2">
      <c r="A4689" s="3">
        <v>5671</v>
      </c>
      <c r="B4689" s="2" t="s">
        <v>11961</v>
      </c>
      <c r="C4689" s="2" t="s">
        <v>11960</v>
      </c>
      <c r="D4689" s="3">
        <v>12298</v>
      </c>
      <c r="E4689" s="3">
        <v>12284</v>
      </c>
      <c r="F4689" s="3">
        <v>52678</v>
      </c>
      <c r="G4689" s="3">
        <v>14791</v>
      </c>
      <c r="H4689" s="3">
        <v>43.405900000000003</v>
      </c>
      <c r="I4689" s="30">
        <v>769.05578000000003</v>
      </c>
      <c r="J4689" s="30">
        <v>769.05524400000002</v>
      </c>
      <c r="K4689" s="30">
        <v>5.4000000000000001E-4</v>
      </c>
      <c r="L4689" s="3">
        <v>3</v>
      </c>
      <c r="M4689" s="3">
        <v>3</v>
      </c>
      <c r="N4689" s="10">
        <f t="shared" si="511"/>
        <v>1</v>
      </c>
      <c r="O4689" s="35">
        <v>3</v>
      </c>
      <c r="P4689" s="17"/>
      <c r="Q4689" s="40">
        <v>2305.1492699999999</v>
      </c>
      <c r="R4689" s="40">
        <v>769.05461000000003</v>
      </c>
      <c r="S4689" s="18">
        <f t="shared" si="512"/>
        <v>1.5213483994353687</v>
      </c>
      <c r="T4689" s="18">
        <f t="shared" si="513"/>
        <v>0.82438879079200833</v>
      </c>
      <c r="U4689" s="18">
        <f t="shared" si="514"/>
        <v>0.63714591089106676</v>
      </c>
      <c r="V4689" s="30">
        <v>769.05510000000004</v>
      </c>
      <c r="W4689" s="3" t="s">
        <v>47</v>
      </c>
      <c r="X4689" s="3" t="s">
        <v>47</v>
      </c>
      <c r="Y4689" s="3" t="s">
        <v>47</v>
      </c>
      <c r="Z4689" s="3" t="s">
        <v>47</v>
      </c>
      <c r="AA4689" s="3" t="s">
        <v>47</v>
      </c>
      <c r="AB4689" s="12" t="s">
        <v>47</v>
      </c>
      <c r="AC4689" s="3" t="s">
        <v>47</v>
      </c>
      <c r="AD4689" s="3" t="s">
        <v>47</v>
      </c>
      <c r="AE4689" s="3" t="s">
        <v>47</v>
      </c>
      <c r="AF4689" s="3" t="s">
        <v>47</v>
      </c>
      <c r="AG4689" s="3" t="s">
        <v>47</v>
      </c>
      <c r="AI4689" s="3" t="s">
        <v>47</v>
      </c>
      <c r="AJ4689" s="3" t="s">
        <v>47</v>
      </c>
      <c r="AK4689" s="3" t="s">
        <v>47</v>
      </c>
      <c r="AL4689" s="3" t="s">
        <v>47</v>
      </c>
      <c r="AM4689" s="3" t="s">
        <v>47</v>
      </c>
      <c r="AN4689" s="3" t="s">
        <v>47</v>
      </c>
      <c r="AP4689" s="3" t="s">
        <v>47</v>
      </c>
      <c r="AU4689" s="3">
        <v>0</v>
      </c>
      <c r="AV4689" s="3">
        <v>18</v>
      </c>
      <c r="AW4689" s="3">
        <v>1</v>
      </c>
      <c r="AX4689" s="3">
        <v>18</v>
      </c>
      <c r="AY4689" s="3">
        <v>100</v>
      </c>
      <c r="AZ4689" s="6" t="str">
        <f t="shared" si="515"/>
        <v>2508.9</v>
      </c>
      <c r="BC4689" s="12" t="s">
        <v>11962</v>
      </c>
      <c r="BJ4689" s="12">
        <f t="shared" si="516"/>
        <v>1</v>
      </c>
      <c r="BK4689" s="12">
        <f t="shared" si="517"/>
        <v>0</v>
      </c>
      <c r="CQ4689" s="3" t="str">
        <f>CONCATENATE(baseURL!$A$1,baseURL!$B$1,baseURL!$C$1,".",C4689,".",L4689,".pkl&amp;seq=",BC4689)</f>
        <v>http://proteomics.broadinstitute.org/millscripts/viewfeed.pl?side=xl&amp;cycle=1&amp;fixedMods=iaaC&amp;file=msdataSM/iPRG2012_nd/cpick_in/iPRG2012_nd.2508.9.3.pkl&amp;seq=NKPLAVLGGGDSACEEAQFLTK</v>
      </c>
    </row>
    <row r="4690" spans="1:95" x14ac:dyDescent="0.2">
      <c r="A4690" s="3">
        <v>2063</v>
      </c>
      <c r="B4690" s="2" t="s">
        <v>11975</v>
      </c>
      <c r="C4690" s="2" t="s">
        <v>11976</v>
      </c>
      <c r="D4690" s="3">
        <v>12308</v>
      </c>
      <c r="E4690" s="3">
        <v>12294</v>
      </c>
      <c r="F4690" s="3">
        <v>52699</v>
      </c>
      <c r="G4690" s="3">
        <v>14802</v>
      </c>
      <c r="H4690" s="3">
        <v>43.429900000000004</v>
      </c>
      <c r="I4690" s="30">
        <v>698.36936000000003</v>
      </c>
      <c r="J4690" s="30">
        <v>698.36757920000002</v>
      </c>
      <c r="K4690" s="30">
        <v>1.7799999999999999E-3</v>
      </c>
      <c r="L4690" s="3">
        <v>3</v>
      </c>
      <c r="M4690" s="3">
        <v>3</v>
      </c>
      <c r="N4690" s="10">
        <f t="shared" si="511"/>
        <v>1</v>
      </c>
      <c r="O4690" s="35">
        <v>3</v>
      </c>
      <c r="P4690" s="17"/>
      <c r="Q4690" s="40">
        <v>2093.0873200000001</v>
      </c>
      <c r="R4690" s="40">
        <v>698.36729000000003</v>
      </c>
      <c r="S4690" s="18">
        <f t="shared" si="512"/>
        <v>2.9640563492075165</v>
      </c>
      <c r="T4690" s="18">
        <f t="shared" si="513"/>
        <v>0.41410874211682502</v>
      </c>
      <c r="U4690" s="18">
        <f t="shared" si="514"/>
        <v>0.30070136865165653</v>
      </c>
      <c r="V4690" s="30">
        <v>698.36749999999995</v>
      </c>
      <c r="W4690" s="3" t="s">
        <v>47</v>
      </c>
      <c r="X4690" s="3" t="s">
        <v>47</v>
      </c>
      <c r="Y4690" s="3" t="s">
        <v>47</v>
      </c>
      <c r="Z4690" s="3" t="s">
        <v>47</v>
      </c>
      <c r="AA4690" s="3" t="s">
        <v>48</v>
      </c>
      <c r="AB4690" s="12" t="s">
        <v>47</v>
      </c>
      <c r="AC4690" s="3" t="s">
        <v>47</v>
      </c>
      <c r="AD4690" s="3" t="s">
        <v>47</v>
      </c>
      <c r="AE4690" s="3" t="s">
        <v>47</v>
      </c>
      <c r="AF4690" s="3" t="s">
        <v>52</v>
      </c>
      <c r="AG4690" s="3" t="s">
        <v>47</v>
      </c>
      <c r="AH4690" s="3" t="s">
        <v>47</v>
      </c>
      <c r="AI4690" s="3" t="s">
        <v>47</v>
      </c>
      <c r="AJ4690" s="3" t="s">
        <v>47</v>
      </c>
      <c r="AM4690" s="3" t="s">
        <v>47</v>
      </c>
      <c r="AO4690" s="3" t="s">
        <v>47</v>
      </c>
      <c r="AQ4690" s="3" t="s">
        <v>47</v>
      </c>
      <c r="AU4690" s="3">
        <v>0</v>
      </c>
      <c r="AV4690" s="3">
        <v>15</v>
      </c>
      <c r="AW4690" s="3">
        <v>1</v>
      </c>
      <c r="AX4690" s="3">
        <v>15</v>
      </c>
      <c r="AY4690" s="3">
        <v>100</v>
      </c>
      <c r="AZ4690" s="6" t="str">
        <f t="shared" si="515"/>
        <v>2509.9</v>
      </c>
      <c r="BC4690" s="12" t="s">
        <v>11977</v>
      </c>
      <c r="BJ4690" s="12">
        <f t="shared" si="516"/>
        <v>0</v>
      </c>
      <c r="BK4690" s="12">
        <f t="shared" si="517"/>
        <v>0</v>
      </c>
      <c r="BP4690" s="3" t="s">
        <v>54</v>
      </c>
      <c r="BR4690" s="3" t="s">
        <v>54</v>
      </c>
      <c r="CQ4690" s="3" t="str">
        <f>CONCATENATE(baseURL!$A$1,baseURL!$B$1,baseURL!$C$1,".",C4690,".",L4690,".pkl&amp;seq=",BC4690,"&amp;varMods=Deamidated-N")</f>
        <v>http://proteomics.broadinstitute.org/millscripts/viewfeed.pl?side=xl&amp;cycle=1&amp;fixedMods=iaaC&amp;file=msdataSM/iPRG2012_nd/cpick_in/iPRG2012_nd.2509.9.3.pkl&amp;seq=LLQLAGVEDVYTQSnGKTR&amp;varMods=Deamidated-N</v>
      </c>
    </row>
    <row r="4691" spans="1:95" x14ac:dyDescent="0.2">
      <c r="A4691" s="3">
        <v>2449</v>
      </c>
      <c r="B4691" s="2" t="s">
        <v>11978</v>
      </c>
      <c r="C4691" s="2" t="s">
        <v>11979</v>
      </c>
      <c r="D4691" s="3">
        <v>12322</v>
      </c>
      <c r="E4691" s="3">
        <v>12308</v>
      </c>
      <c r="F4691" s="3">
        <v>52724</v>
      </c>
      <c r="G4691" s="3">
        <v>14817</v>
      </c>
      <c r="H4691" s="3">
        <v>43.449800000000003</v>
      </c>
      <c r="I4691" s="30">
        <v>641.33451000000002</v>
      </c>
      <c r="J4691" s="30">
        <v>641.86126869999998</v>
      </c>
      <c r="K4691" s="30">
        <v>-0.52676000000000001</v>
      </c>
      <c r="L4691" s="3">
        <v>0</v>
      </c>
      <c r="M4691" s="3">
        <v>2</v>
      </c>
      <c r="N4691" s="10">
        <f t="shared" si="511"/>
        <v>1</v>
      </c>
      <c r="O4691" s="35">
        <v>2</v>
      </c>
      <c r="P4691" s="17"/>
      <c r="Q4691" s="40">
        <v>1282.7154</v>
      </c>
      <c r="R4691" s="40">
        <v>641.86134000000004</v>
      </c>
      <c r="S4691" s="18">
        <f t="shared" si="512"/>
        <v>-820.78475079994405</v>
      </c>
      <c r="T4691" s="18">
        <f t="shared" si="513"/>
        <v>-0.11108318201362176</v>
      </c>
      <c r="U4691" s="18">
        <f t="shared" si="514"/>
        <v>-0.37391253393790513</v>
      </c>
      <c r="V4691" s="30">
        <v>641.86109999999996</v>
      </c>
      <c r="W4691" s="3" t="s">
        <v>47</v>
      </c>
      <c r="Z4691" s="3" t="s">
        <v>47</v>
      </c>
      <c r="AA4691" s="3" t="s">
        <v>47</v>
      </c>
      <c r="AB4691" s="12" t="s">
        <v>47</v>
      </c>
      <c r="AC4691" s="3" t="s">
        <v>47</v>
      </c>
      <c r="AD4691" s="3" t="s">
        <v>47</v>
      </c>
      <c r="AE4691" s="3" t="s">
        <v>48</v>
      </c>
      <c r="AF4691" s="3" t="s">
        <v>47</v>
      </c>
      <c r="AH4691" s="3" t="s">
        <v>47</v>
      </c>
      <c r="AI4691" s="3" t="s">
        <v>47</v>
      </c>
      <c r="AL4691" s="3" t="s">
        <v>48</v>
      </c>
      <c r="AU4691" s="3">
        <v>0</v>
      </c>
      <c r="AV4691" s="3">
        <v>9</v>
      </c>
      <c r="AW4691" s="3">
        <v>1</v>
      </c>
      <c r="AX4691" s="3">
        <v>9</v>
      </c>
      <c r="AY4691" s="3">
        <v>100</v>
      </c>
      <c r="AZ4691" s="6" t="str">
        <f t="shared" si="515"/>
        <v>2510.13</v>
      </c>
      <c r="BC4691" s="12" t="s">
        <v>11980</v>
      </c>
      <c r="BJ4691" s="12">
        <f t="shared" si="516"/>
        <v>0</v>
      </c>
      <c r="BK4691" s="12">
        <f t="shared" si="517"/>
        <v>0</v>
      </c>
      <c r="CQ4691" s="3" t="str">
        <f>CONCATENATE(baseURL!$A$1,baseURL!$B$1,baseURL!$C$1,".",C4691,".",L4691,".pkl&amp;seq=",BC4691)</f>
        <v>http://proteomics.broadinstitute.org/millscripts/viewfeed.pl?side=xl&amp;cycle=1&amp;fixedMods=iaaC&amp;file=msdataSM/iPRG2012_nd/cpick_in/iPRG2012_nd.2510.13.0.pkl&amp;seq=LAPELNQALWK</v>
      </c>
    </row>
    <row r="4692" spans="1:95" x14ac:dyDescent="0.2">
      <c r="A4692" s="3">
        <v>3351</v>
      </c>
      <c r="B4692" s="2" t="s">
        <v>11981</v>
      </c>
      <c r="C4692" s="2" t="s">
        <v>11982</v>
      </c>
      <c r="D4692" s="3">
        <v>12324</v>
      </c>
      <c r="E4692" s="3">
        <v>12310</v>
      </c>
      <c r="F4692" s="3">
        <v>52726</v>
      </c>
      <c r="G4692" s="3">
        <v>14819</v>
      </c>
      <c r="H4692" s="3">
        <v>43.451500000000003</v>
      </c>
      <c r="I4692" s="30">
        <v>729.06876999999997</v>
      </c>
      <c r="J4692" s="30">
        <v>729.06484350000005</v>
      </c>
      <c r="K4692" s="30">
        <v>3.9300000000000003E-3</v>
      </c>
      <c r="L4692" s="3">
        <v>3</v>
      </c>
      <c r="M4692" s="3">
        <v>3</v>
      </c>
      <c r="N4692" s="10">
        <f t="shared" si="511"/>
        <v>1</v>
      </c>
      <c r="O4692" s="35">
        <v>3</v>
      </c>
      <c r="P4692" s="17"/>
      <c r="Q4692" s="40">
        <v>2185.1822900000002</v>
      </c>
      <c r="R4692" s="40">
        <v>729.06560999999999</v>
      </c>
      <c r="S4692" s="18">
        <f t="shared" si="512"/>
        <v>4.3343149870693329</v>
      </c>
      <c r="T4692" s="18">
        <f t="shared" si="513"/>
        <v>-1.0513457080229123</v>
      </c>
      <c r="U4692" s="18">
        <f t="shared" si="514"/>
        <v>-1.1110111201120976</v>
      </c>
      <c r="V4692" s="30">
        <v>729.06479999999999</v>
      </c>
      <c r="X4692" s="3" t="s">
        <v>47</v>
      </c>
      <c r="Y4692" s="3" t="s">
        <v>47</v>
      </c>
      <c r="Z4692" s="3" t="s">
        <v>47</v>
      </c>
      <c r="AA4692" s="3" t="s">
        <v>47</v>
      </c>
      <c r="AB4692" s="12" t="s">
        <v>47</v>
      </c>
      <c r="AC4692" s="3" t="s">
        <v>47</v>
      </c>
      <c r="AE4692" s="3" t="s">
        <v>47</v>
      </c>
      <c r="AF4692" s="3" t="s">
        <v>48</v>
      </c>
      <c r="AG4692" s="3" t="s">
        <v>52</v>
      </c>
      <c r="AH4692" s="3" t="s">
        <v>47</v>
      </c>
      <c r="AI4692" s="3" t="s">
        <v>48</v>
      </c>
      <c r="AL4692" s="3" t="s">
        <v>48</v>
      </c>
      <c r="AU4692" s="3">
        <v>0</v>
      </c>
      <c r="AV4692" s="3">
        <v>8</v>
      </c>
      <c r="AW4692" s="3">
        <v>1</v>
      </c>
      <c r="AX4692" s="3">
        <v>8</v>
      </c>
      <c r="AY4692" s="3">
        <v>100</v>
      </c>
      <c r="AZ4692" s="6" t="str">
        <f t="shared" si="515"/>
        <v>2510.15</v>
      </c>
      <c r="BC4692" s="12" t="s">
        <v>11983</v>
      </c>
      <c r="BJ4692" s="12">
        <f t="shared" si="516"/>
        <v>0</v>
      </c>
      <c r="BK4692" s="12">
        <f t="shared" si="517"/>
        <v>0</v>
      </c>
      <c r="CQ4692" s="3" t="str">
        <f>CONCATENATE(baseURL!$A$1,baseURL!$B$1,baseURL!$C$1,".",C4692,".",L4692,".pkl&amp;seq=",BC4692)</f>
        <v>http://proteomics.broadinstitute.org/millscripts/viewfeed.pl?side=xl&amp;cycle=1&amp;fixedMods=iaaC&amp;file=msdataSM/iPRG2012_nd/cpick_in/iPRG2012_nd.2510.15.3.pkl&amp;seq=TANDVLTLREVLGEQGKDVK</v>
      </c>
    </row>
    <row r="4693" spans="1:95" x14ac:dyDescent="0.2">
      <c r="A4693" s="3">
        <v>7276</v>
      </c>
      <c r="B4693" s="2" t="s">
        <v>11984</v>
      </c>
      <c r="C4693" s="2" t="s">
        <v>11985</v>
      </c>
      <c r="D4693" s="3">
        <v>12325</v>
      </c>
      <c r="E4693" s="3">
        <v>12311</v>
      </c>
      <c r="F4693" s="3">
        <v>52727</v>
      </c>
      <c r="G4693" s="3">
        <v>14820</v>
      </c>
      <c r="H4693" s="3">
        <v>43.452399999999997</v>
      </c>
      <c r="I4693" s="30">
        <v>733.87180000000001</v>
      </c>
      <c r="J4693" s="30">
        <v>733.37308259999998</v>
      </c>
      <c r="K4693" s="30">
        <v>0.49872</v>
      </c>
      <c r="L4693" s="3">
        <v>0</v>
      </c>
      <c r="M4693" s="3">
        <v>2</v>
      </c>
      <c r="N4693" s="10">
        <f t="shared" si="511"/>
        <v>1</v>
      </c>
      <c r="O4693" s="35">
        <v>2</v>
      </c>
      <c r="P4693" s="17"/>
      <c r="Q4693" s="40">
        <v>1465.74207</v>
      </c>
      <c r="R4693" s="40">
        <v>733.37467000000004</v>
      </c>
      <c r="S4693" s="18">
        <f t="shared" si="512"/>
        <v>677.86633536166448</v>
      </c>
      <c r="T4693" s="18">
        <f t="shared" si="513"/>
        <v>-2.1645143539825136</v>
      </c>
      <c r="U4693" s="18">
        <f t="shared" si="514"/>
        <v>-2.0044324683865513</v>
      </c>
      <c r="V4693" s="30">
        <v>733.3732</v>
      </c>
      <c r="W4693" s="3" t="s">
        <v>47</v>
      </c>
      <c r="X4693" s="3" t="s">
        <v>47</v>
      </c>
      <c r="Y4693" s="3" t="s">
        <v>48</v>
      </c>
      <c r="AA4693" s="3" t="s">
        <v>47</v>
      </c>
      <c r="AB4693" s="12" t="s">
        <v>48</v>
      </c>
      <c r="AG4693" s="3" t="s">
        <v>47</v>
      </c>
      <c r="AK4693" s="3" t="s">
        <v>52</v>
      </c>
      <c r="AU4693" s="3">
        <v>0</v>
      </c>
      <c r="AV4693" s="3">
        <v>4</v>
      </c>
      <c r="AW4693" s="3">
        <v>1</v>
      </c>
      <c r="AX4693" s="3">
        <v>4</v>
      </c>
      <c r="AY4693" s="3">
        <v>100</v>
      </c>
      <c r="AZ4693" s="6" t="str">
        <f t="shared" si="515"/>
        <v>2510.16</v>
      </c>
      <c r="BC4693" s="12" t="s">
        <v>11986</v>
      </c>
      <c r="BJ4693" s="12">
        <f t="shared" si="516"/>
        <v>0</v>
      </c>
      <c r="BK4693" s="12">
        <f t="shared" si="517"/>
        <v>0</v>
      </c>
      <c r="CQ4693" s="3" t="str">
        <f>CONCATENATE(baseURL!$A$1,baseURL!$B$1,baseURL!$C$1,".",C4693,".",L4693,".pkl&amp;seq=",BC4693)</f>
        <v>http://proteomics.broadinstitute.org/millscripts/viewfeed.pl?side=xl&amp;cycle=1&amp;fixedMods=iaaC&amp;file=msdataSM/iPRG2012_nd/cpick_in/iPRG2012_nd.2510.16.0.pkl&amp;seq=TFLDLESSSPELK</v>
      </c>
    </row>
    <row r="4694" spans="1:95" x14ac:dyDescent="0.2">
      <c r="A4694" s="3">
        <v>6450</v>
      </c>
      <c r="B4694" s="2" t="s">
        <v>11987</v>
      </c>
      <c r="C4694" s="2" t="s">
        <v>11988</v>
      </c>
      <c r="D4694" s="3">
        <v>12317</v>
      </c>
      <c r="E4694" s="3">
        <v>12303</v>
      </c>
      <c r="F4694" s="3">
        <v>52719</v>
      </c>
      <c r="G4694" s="3">
        <v>14812</v>
      </c>
      <c r="H4694" s="3">
        <v>43.445700000000002</v>
      </c>
      <c r="I4694" s="30">
        <v>530.62717999999995</v>
      </c>
      <c r="J4694" s="30">
        <v>530.62707650000004</v>
      </c>
      <c r="K4694" s="30">
        <v>1E-4</v>
      </c>
      <c r="L4694" s="3">
        <v>3</v>
      </c>
      <c r="M4694" s="3">
        <v>3</v>
      </c>
      <c r="N4694" s="10">
        <f t="shared" si="511"/>
        <v>1</v>
      </c>
      <c r="O4694" s="35">
        <v>3</v>
      </c>
      <c r="P4694" s="17"/>
      <c r="Q4694" s="40">
        <v>1589.8645799999999</v>
      </c>
      <c r="R4694" s="40">
        <v>530.62638000000004</v>
      </c>
      <c r="S4694" s="18">
        <f t="shared" si="512"/>
        <v>1.5076521448346958</v>
      </c>
      <c r="T4694" s="18">
        <f t="shared" si="513"/>
        <v>1.3125996487465483</v>
      </c>
      <c r="U4694" s="18">
        <f t="shared" si="514"/>
        <v>0.79151737605428407</v>
      </c>
      <c r="V4694" s="30">
        <v>530.6268</v>
      </c>
      <c r="W4694" s="3" t="s">
        <v>47</v>
      </c>
      <c r="X4694" s="3" t="s">
        <v>47</v>
      </c>
      <c r="Y4694" s="3" t="s">
        <v>47</v>
      </c>
      <c r="Z4694" s="3" t="s">
        <v>47</v>
      </c>
      <c r="AA4694" s="3" t="s">
        <v>47</v>
      </c>
      <c r="AB4694" s="12" t="s">
        <v>47</v>
      </c>
      <c r="AC4694" s="3" t="s">
        <v>47</v>
      </c>
      <c r="AD4694" s="3" t="s">
        <v>47</v>
      </c>
      <c r="AE4694" s="3" t="s">
        <v>47</v>
      </c>
      <c r="AF4694" s="3" t="s">
        <v>47</v>
      </c>
      <c r="AG4694" s="3" t="s">
        <v>47</v>
      </c>
      <c r="AH4694" s="3" t="s">
        <v>47</v>
      </c>
      <c r="AI4694" s="3" t="s">
        <v>47</v>
      </c>
      <c r="AJ4694" s="3" t="s">
        <v>47</v>
      </c>
      <c r="AK4694" s="3" t="s">
        <v>47</v>
      </c>
      <c r="AL4694" s="3" t="s">
        <v>47</v>
      </c>
      <c r="AU4694" s="3">
        <v>0</v>
      </c>
      <c r="AV4694" s="3">
        <v>16</v>
      </c>
      <c r="AW4694" s="3">
        <v>1</v>
      </c>
      <c r="AX4694" s="3">
        <v>16</v>
      </c>
      <c r="AY4694" s="3">
        <v>100</v>
      </c>
      <c r="AZ4694" s="6" t="str">
        <f t="shared" si="515"/>
        <v>2510.8</v>
      </c>
      <c r="BC4694" s="12" t="s">
        <v>11886</v>
      </c>
      <c r="BJ4694" s="12">
        <f t="shared" si="516"/>
        <v>0</v>
      </c>
      <c r="BK4694" s="12">
        <f t="shared" si="517"/>
        <v>0</v>
      </c>
      <c r="CQ4694" s="3" t="str">
        <f>CONCATENATE(baseURL!$A$1,baseURL!$B$1,baseURL!$C$1,".",C4694,".",L4694,".pkl&amp;seq=",BC4694)</f>
        <v>http://proteomics.broadinstitute.org/millscripts/viewfeed.pl?side=xl&amp;cycle=1&amp;fixedMods=iaaC&amp;file=msdataSM/iPRG2012_nd/cpick_in/iPRG2012_nd.2510.8.3.pkl&amp;seq=SLVRELAGLSPYER</v>
      </c>
    </row>
    <row r="4695" spans="1:95" x14ac:dyDescent="0.2">
      <c r="A4695" s="3">
        <v>2648</v>
      </c>
      <c r="B4695" s="2" t="s">
        <v>11989</v>
      </c>
      <c r="C4695" s="2" t="s">
        <v>11990</v>
      </c>
      <c r="D4695" s="3">
        <v>12337</v>
      </c>
      <c r="E4695" s="3">
        <v>12323</v>
      </c>
      <c r="F4695" s="3">
        <v>52742</v>
      </c>
      <c r="G4695" s="3">
        <v>14833</v>
      </c>
      <c r="H4695" s="3">
        <v>43.473300000000002</v>
      </c>
      <c r="I4695" s="30">
        <v>641.86107000000004</v>
      </c>
      <c r="J4695" s="30">
        <v>641.86125730000003</v>
      </c>
      <c r="K4695" s="30">
        <v>-1.9000000000000001E-4</v>
      </c>
      <c r="L4695" s="3">
        <v>2</v>
      </c>
      <c r="M4695" s="3">
        <v>2</v>
      </c>
      <c r="N4695" s="10">
        <f t="shared" si="511"/>
        <v>1</v>
      </c>
      <c r="O4695" s="35">
        <v>2</v>
      </c>
      <c r="P4695" s="17"/>
      <c r="Q4695" s="40">
        <v>1282.7154</v>
      </c>
      <c r="R4695" s="40">
        <v>641.86134000000004</v>
      </c>
      <c r="S4695" s="18">
        <f t="shared" si="512"/>
        <v>-0.42065160054730283</v>
      </c>
      <c r="T4695" s="18">
        <f t="shared" si="513"/>
        <v>-0.12884402728976879</v>
      </c>
      <c r="U4695" s="18">
        <f t="shared" si="514"/>
        <v>-0.37391253393790513</v>
      </c>
      <c r="V4695" s="30">
        <v>641.86109999999996</v>
      </c>
      <c r="W4695" s="3" t="s">
        <v>47</v>
      </c>
      <c r="Z4695" s="3" t="s">
        <v>47</v>
      </c>
      <c r="AA4695" s="3" t="s">
        <v>47</v>
      </c>
      <c r="AB4695" s="12" t="s">
        <v>47</v>
      </c>
      <c r="AC4695" s="3" t="s">
        <v>47</v>
      </c>
      <c r="AD4695" s="3" t="s">
        <v>47</v>
      </c>
      <c r="AE4695" s="3" t="s">
        <v>47</v>
      </c>
      <c r="AF4695" s="3" t="s">
        <v>47</v>
      </c>
      <c r="AG4695" s="3" t="s">
        <v>47</v>
      </c>
      <c r="AH4695" s="3" t="s">
        <v>47</v>
      </c>
      <c r="AI4695" s="3" t="s">
        <v>47</v>
      </c>
      <c r="AJ4695" s="3" t="s">
        <v>47</v>
      </c>
      <c r="AK4695" s="3" t="s">
        <v>48</v>
      </c>
      <c r="AL4695" s="3" t="s">
        <v>48</v>
      </c>
      <c r="AN4695" s="3" t="s">
        <v>47</v>
      </c>
      <c r="AU4695" s="3">
        <v>0</v>
      </c>
      <c r="AV4695" s="3">
        <v>13</v>
      </c>
      <c r="AW4695" s="3">
        <v>1</v>
      </c>
      <c r="AX4695" s="3">
        <v>13</v>
      </c>
      <c r="AY4695" s="3">
        <v>100</v>
      </c>
      <c r="AZ4695" s="6" t="str">
        <f t="shared" si="515"/>
        <v>2511.10</v>
      </c>
      <c r="BC4695" s="12" t="s">
        <v>11980</v>
      </c>
      <c r="BJ4695" s="12">
        <f t="shared" si="516"/>
        <v>0</v>
      </c>
      <c r="BK4695" s="12">
        <f t="shared" si="517"/>
        <v>0</v>
      </c>
      <c r="CQ4695" s="3" t="str">
        <f>CONCATENATE(baseURL!$A$1,baseURL!$B$1,baseURL!$C$1,".",C4695,".",L4695,".pkl&amp;seq=",BC4695)</f>
        <v>http://proteomics.broadinstitute.org/millscripts/viewfeed.pl?side=xl&amp;cycle=1&amp;fixedMods=iaaC&amp;file=msdataSM/iPRG2012_nd/cpick_in/iPRG2012_nd.2511.10.2.pkl&amp;seq=LAPELNQALWK</v>
      </c>
    </row>
    <row r="4696" spans="1:95" x14ac:dyDescent="0.2">
      <c r="A4696" s="3">
        <v>2005</v>
      </c>
      <c r="B4696" s="2" t="s">
        <v>11991</v>
      </c>
      <c r="C4696" s="2" t="s">
        <v>11992</v>
      </c>
      <c r="D4696" s="3">
        <v>12338</v>
      </c>
      <c r="E4696" s="3">
        <v>12324</v>
      </c>
      <c r="F4696" s="3">
        <v>52743</v>
      </c>
      <c r="G4696" s="3">
        <v>14834</v>
      </c>
      <c r="H4696" s="3">
        <v>43.475000000000001</v>
      </c>
      <c r="I4696" s="30">
        <v>654.67294000000004</v>
      </c>
      <c r="J4696" s="30">
        <v>654.67179499999997</v>
      </c>
      <c r="K4696" s="30">
        <v>1.15E-3</v>
      </c>
      <c r="L4696" s="3">
        <v>3</v>
      </c>
      <c r="M4696" s="3">
        <v>3</v>
      </c>
      <c r="N4696" s="10">
        <f t="shared" si="511"/>
        <v>1</v>
      </c>
      <c r="O4696" s="35">
        <v>3</v>
      </c>
      <c r="P4696" s="17"/>
      <c r="Q4696" s="40">
        <v>1962.00009</v>
      </c>
      <c r="R4696" s="40">
        <v>654.67155000000002</v>
      </c>
      <c r="S4696" s="18">
        <f t="shared" si="512"/>
        <v>2.1232020850988245</v>
      </c>
      <c r="T4696" s="18">
        <f t="shared" si="513"/>
        <v>0.37423346096201776</v>
      </c>
      <c r="U4696" s="18">
        <f t="shared" si="514"/>
        <v>0.38187087851495127</v>
      </c>
      <c r="V4696" s="30">
        <v>654.67179999999996</v>
      </c>
      <c r="W4696" s="3" t="s">
        <v>47</v>
      </c>
      <c r="X4696" s="3" t="s">
        <v>47</v>
      </c>
      <c r="Y4696" s="3" t="s">
        <v>47</v>
      </c>
      <c r="Z4696" s="3" t="s">
        <v>47</v>
      </c>
      <c r="AA4696" s="3" t="s">
        <v>47</v>
      </c>
      <c r="AB4696" s="12" t="s">
        <v>47</v>
      </c>
      <c r="AC4696" s="3" t="s">
        <v>52</v>
      </c>
      <c r="AD4696" s="3" t="s">
        <v>47</v>
      </c>
      <c r="AE4696" s="3" t="s">
        <v>47</v>
      </c>
      <c r="AF4696" s="3" t="s">
        <v>52</v>
      </c>
      <c r="AG4696" s="3" t="s">
        <v>47</v>
      </c>
      <c r="AH4696" s="3" t="s">
        <v>47</v>
      </c>
      <c r="AI4696" s="3" t="s">
        <v>47</v>
      </c>
      <c r="AJ4696" s="3" t="s">
        <v>48</v>
      </c>
      <c r="AK4696" s="3" t="s">
        <v>48</v>
      </c>
      <c r="AL4696" s="3" t="s">
        <v>52</v>
      </c>
      <c r="AM4696" s="3" t="s">
        <v>47</v>
      </c>
      <c r="AO4696" s="3" t="s">
        <v>47</v>
      </c>
      <c r="AP4696" s="3" t="s">
        <v>52</v>
      </c>
      <c r="AU4696" s="3">
        <v>0</v>
      </c>
      <c r="AV4696" s="3">
        <v>13</v>
      </c>
      <c r="AW4696" s="3">
        <v>3</v>
      </c>
      <c r="AX4696" s="3">
        <v>10</v>
      </c>
      <c r="AY4696" s="3">
        <v>76.92</v>
      </c>
      <c r="AZ4696" s="6" t="str">
        <f t="shared" si="515"/>
        <v>2511.11</v>
      </c>
      <c r="BB4696" s="12" t="s">
        <v>79</v>
      </c>
      <c r="BC4696" s="12" t="s">
        <v>11993</v>
      </c>
      <c r="BD4696" s="12" t="s">
        <v>79</v>
      </c>
      <c r="BJ4696" s="12">
        <f t="shared" si="516"/>
        <v>0</v>
      </c>
      <c r="BK4696" s="12">
        <f t="shared" si="517"/>
        <v>0</v>
      </c>
      <c r="BP4696" s="3" t="s">
        <v>54</v>
      </c>
      <c r="BR4696" s="3" t="s">
        <v>54</v>
      </c>
      <c r="BV4696" s="3" t="s">
        <v>11994</v>
      </c>
      <c r="BX4696" s="3" t="s">
        <v>11995</v>
      </c>
      <c r="CE4696" s="3" t="s">
        <v>11994</v>
      </c>
      <c r="CQ4696" s="3" t="str">
        <f>CONCATENATE(baseURL!$A$1,baseURL!$B$1,"+Acetyl",baseURL!$C$1,".",C4696,".",L4696,".pkl&amp;seq=",BC4696,"&amp;varMods=Acetyl-K+Deamidated-N")</f>
        <v>http://proteomics.broadinstitute.org/millscripts/viewfeed.pl?side=xl&amp;cycle=1&amp;fixedMods=iaaC+Acetyl&amp;file=msdataSM/iPRG2012_nd/cpick_in/iPRG2012_nd.2511.11.3.pkl&amp;seq=MEnDKGQLVELYVPRK&amp;varMods=Acetyl-K+Deamidated-N</v>
      </c>
    </row>
    <row r="4697" spans="1:95" x14ac:dyDescent="0.2">
      <c r="A4697" s="3">
        <v>4428</v>
      </c>
      <c r="B4697" s="2" t="s">
        <v>11996</v>
      </c>
      <c r="C4697" s="2" t="s">
        <v>11978</v>
      </c>
      <c r="D4697" s="3">
        <v>12341</v>
      </c>
      <c r="E4697" s="3">
        <v>12327</v>
      </c>
      <c r="F4697" s="3">
        <v>52746</v>
      </c>
      <c r="G4697" s="3">
        <v>14837</v>
      </c>
      <c r="H4697" s="3">
        <v>43.48</v>
      </c>
      <c r="I4697" s="30">
        <v>918.45375999999999</v>
      </c>
      <c r="J4697" s="30">
        <v>918.45518819999995</v>
      </c>
      <c r="K4697" s="30">
        <v>-1.4300000000000001E-3</v>
      </c>
      <c r="L4697" s="3">
        <v>2</v>
      </c>
      <c r="M4697" s="3">
        <v>2</v>
      </c>
      <c r="N4697" s="10">
        <f t="shared" si="511"/>
        <v>1</v>
      </c>
      <c r="O4697" s="35">
        <v>2</v>
      </c>
      <c r="P4697" s="17"/>
      <c r="Q4697" s="40">
        <v>1835.90617</v>
      </c>
      <c r="R4697" s="40">
        <v>918.45672000000002</v>
      </c>
      <c r="S4697" s="18">
        <f t="shared" si="512"/>
        <v>-3.2227974770874881</v>
      </c>
      <c r="T4697" s="18">
        <f t="shared" si="513"/>
        <v>-1.6677976944478574</v>
      </c>
      <c r="U4697" s="18">
        <f t="shared" si="514"/>
        <v>-1.7638283489314763</v>
      </c>
      <c r="V4697" s="30">
        <v>918.45510000000002</v>
      </c>
      <c r="W4697" s="3" t="s">
        <v>47</v>
      </c>
      <c r="X4697" s="3" t="s">
        <v>47</v>
      </c>
      <c r="Y4697" s="3" t="s">
        <v>47</v>
      </c>
      <c r="Z4697" s="3" t="s">
        <v>47</v>
      </c>
      <c r="AA4697" s="3" t="s">
        <v>47</v>
      </c>
      <c r="AB4697" s="12" t="s">
        <v>47</v>
      </c>
      <c r="AC4697" s="3" t="s">
        <v>47</v>
      </c>
      <c r="AD4697" s="3" t="s">
        <v>47</v>
      </c>
      <c r="AE4697" s="3" t="s">
        <v>48</v>
      </c>
      <c r="AF4697" s="3" t="s">
        <v>47</v>
      </c>
      <c r="AG4697" s="3" t="s">
        <v>47</v>
      </c>
      <c r="AH4697" s="3" t="s">
        <v>47</v>
      </c>
      <c r="AI4697" s="3" t="s">
        <v>47</v>
      </c>
      <c r="AL4697" s="3" t="s">
        <v>47</v>
      </c>
      <c r="AM4697" s="3" t="s">
        <v>47</v>
      </c>
      <c r="AN4697" s="3" t="s">
        <v>47</v>
      </c>
      <c r="AU4697" s="3">
        <v>0</v>
      </c>
      <c r="AV4697" s="3">
        <v>15</v>
      </c>
      <c r="AW4697" s="3">
        <v>1</v>
      </c>
      <c r="AX4697" s="3">
        <v>15</v>
      </c>
      <c r="AY4697" s="3">
        <v>100</v>
      </c>
      <c r="AZ4697" s="6" t="str">
        <f t="shared" si="515"/>
        <v>2511.14</v>
      </c>
      <c r="BC4697" s="12" t="s">
        <v>11997</v>
      </c>
      <c r="BJ4697" s="12">
        <f t="shared" si="516"/>
        <v>0</v>
      </c>
      <c r="BK4697" s="12">
        <f t="shared" si="517"/>
        <v>0</v>
      </c>
      <c r="CQ4697" s="3" t="str">
        <f>CONCATENATE(baseURL!$A$1,baseURL!$B$1,baseURL!$C$1,".",C4697,".",L4697,".pkl&amp;seq=",BC4697)</f>
        <v>http://proteomics.broadinstitute.org/millscripts/viewfeed.pl?side=xl&amp;cycle=1&amp;fixedMods=iaaC&amp;file=msdataSM/iPRG2012_nd/cpick_in/iPRG2012_nd.2511.14.2.pkl&amp;seq=VTYDLTSKPPATVEWE</v>
      </c>
    </row>
    <row r="4698" spans="1:95" x14ac:dyDescent="0.2">
      <c r="A4698" s="3">
        <v>3901</v>
      </c>
      <c r="B4698" s="2" t="s">
        <v>11998</v>
      </c>
      <c r="C4698" s="2" t="s">
        <v>11999</v>
      </c>
      <c r="D4698" s="3">
        <v>12342</v>
      </c>
      <c r="E4698" s="3">
        <v>12328</v>
      </c>
      <c r="F4698" s="3">
        <v>52754</v>
      </c>
      <c r="G4698" s="3">
        <v>14839</v>
      </c>
      <c r="H4698" s="3">
        <v>43.490299999999998</v>
      </c>
      <c r="I4698" s="30">
        <v>468.49826000000002</v>
      </c>
      <c r="J4698" s="30">
        <v>468.49783159999998</v>
      </c>
      <c r="K4698" s="30">
        <v>4.2999999999999999E-4</v>
      </c>
      <c r="L4698" s="3">
        <v>4</v>
      </c>
      <c r="M4698" s="3">
        <v>4</v>
      </c>
      <c r="N4698" s="10">
        <f t="shared" si="511"/>
        <v>1</v>
      </c>
      <c r="O4698" s="35">
        <v>4</v>
      </c>
      <c r="P4698" s="17"/>
      <c r="Q4698" s="40">
        <v>1870.9657500000001</v>
      </c>
      <c r="R4698" s="40">
        <v>468.49689999999998</v>
      </c>
      <c r="S4698" s="18">
        <f t="shared" si="512"/>
        <v>2.9029007449863142</v>
      </c>
      <c r="T4698" s="18">
        <f t="shared" si="513"/>
        <v>1.9884870102689125</v>
      </c>
      <c r="U4698" s="18">
        <f t="shared" si="514"/>
        <v>1.7075886735356356</v>
      </c>
      <c r="V4698" s="30">
        <v>468.49770000000001</v>
      </c>
      <c r="W4698" s="3" t="s">
        <v>47</v>
      </c>
      <c r="X4698" s="3" t="s">
        <v>47</v>
      </c>
      <c r="Y4698" s="3" t="s">
        <v>47</v>
      </c>
      <c r="Z4698" s="3" t="s">
        <v>47</v>
      </c>
      <c r="AA4698" s="3" t="s">
        <v>48</v>
      </c>
      <c r="AB4698" s="12" t="s">
        <v>47</v>
      </c>
      <c r="AC4698" s="3" t="s">
        <v>47</v>
      </c>
      <c r="AD4698" s="3" t="s">
        <v>47</v>
      </c>
      <c r="AE4698" s="3" t="s">
        <v>47</v>
      </c>
      <c r="AF4698" s="3" t="s">
        <v>47</v>
      </c>
      <c r="AG4698" s="3" t="s">
        <v>47</v>
      </c>
      <c r="AH4698" s="3" t="s">
        <v>47</v>
      </c>
      <c r="AJ4698" s="3" t="s">
        <v>47</v>
      </c>
      <c r="AK4698" s="3" t="s">
        <v>47</v>
      </c>
      <c r="AL4698" s="3" t="s">
        <v>47</v>
      </c>
      <c r="AM4698" s="3" t="s">
        <v>47</v>
      </c>
      <c r="AU4698" s="3">
        <v>0</v>
      </c>
      <c r="AV4698" s="3">
        <v>15</v>
      </c>
      <c r="AW4698" s="3">
        <v>1</v>
      </c>
      <c r="AX4698" s="3">
        <v>15</v>
      </c>
      <c r="AY4698" s="3">
        <v>100</v>
      </c>
      <c r="AZ4698" s="6" t="str">
        <f t="shared" si="515"/>
        <v>2512.1</v>
      </c>
      <c r="BC4698" s="12" t="s">
        <v>11917</v>
      </c>
      <c r="BJ4698" s="12">
        <f t="shared" si="516"/>
        <v>0</v>
      </c>
      <c r="BK4698" s="12">
        <f t="shared" si="517"/>
        <v>0</v>
      </c>
      <c r="CQ4698" s="3" t="str">
        <f>CONCATENATE(baseURL!$A$1,baseURL!$B$1,baseURL!$C$1,".",C4698,".",L4698,".pkl&amp;seq=",BC4698)</f>
        <v>http://proteomics.broadinstitute.org/millscripts/viewfeed.pl?side=xl&amp;cycle=1&amp;fixedMods=iaaC&amp;file=msdataSM/iPRG2012_nd/cpick_in/iPRG2012_nd.2512.1.4.pkl&amp;seq=SLTTVWAEHLSDEVKR</v>
      </c>
    </row>
    <row r="4699" spans="1:95" x14ac:dyDescent="0.2">
      <c r="A4699" s="3">
        <v>133</v>
      </c>
      <c r="B4699" s="2" t="s">
        <v>12002</v>
      </c>
      <c r="C4699" s="2" t="s">
        <v>12003</v>
      </c>
      <c r="D4699" s="3">
        <v>12345</v>
      </c>
      <c r="E4699" s="3">
        <v>12331</v>
      </c>
      <c r="F4699" s="3">
        <v>52757</v>
      </c>
      <c r="G4699" s="3">
        <v>14842</v>
      </c>
      <c r="H4699" s="3">
        <v>43.497799999999998</v>
      </c>
      <c r="I4699" s="30">
        <v>781.05271000000005</v>
      </c>
      <c r="J4699" s="30">
        <v>781.05321400000003</v>
      </c>
      <c r="K4699" s="30">
        <v>-5.0000000000000001E-4</v>
      </c>
      <c r="L4699" s="3">
        <v>3</v>
      </c>
      <c r="M4699" s="3">
        <v>3</v>
      </c>
      <c r="N4699" s="10">
        <f t="shared" si="511"/>
        <v>1</v>
      </c>
      <c r="O4699" s="35">
        <v>3</v>
      </c>
      <c r="P4699" s="17"/>
      <c r="Q4699" s="40">
        <v>2341.1459</v>
      </c>
      <c r="R4699" s="40">
        <v>781.05348000000004</v>
      </c>
      <c r="S4699" s="18">
        <f t="shared" si="512"/>
        <v>-0.98584798570849863</v>
      </c>
      <c r="T4699" s="18">
        <f t="shared" si="513"/>
        <v>-0.34056566780873387</v>
      </c>
      <c r="U4699" s="18">
        <f t="shared" si="514"/>
        <v>-0.35849017674036332</v>
      </c>
      <c r="V4699" s="30">
        <v>781.05319999999995</v>
      </c>
      <c r="Z4699" s="3" t="s">
        <v>47</v>
      </c>
      <c r="AB4699" s="12" t="s">
        <v>47</v>
      </c>
      <c r="AC4699" s="3" t="s">
        <v>47</v>
      </c>
      <c r="AD4699" s="3" t="s">
        <v>47</v>
      </c>
      <c r="AE4699" s="3" t="s">
        <v>47</v>
      </c>
      <c r="AG4699" s="3" t="s">
        <v>47</v>
      </c>
      <c r="AH4699" s="3" t="s">
        <v>47</v>
      </c>
      <c r="AL4699" s="3" t="s">
        <v>47</v>
      </c>
      <c r="AN4699" s="3" t="s">
        <v>47</v>
      </c>
      <c r="AP4699" s="3" t="s">
        <v>48</v>
      </c>
      <c r="AQ4699" s="3" t="s">
        <v>47</v>
      </c>
      <c r="AU4699" s="3">
        <v>0</v>
      </c>
      <c r="AV4699" s="3">
        <v>10</v>
      </c>
      <c r="AW4699" s="3">
        <v>2</v>
      </c>
      <c r="AX4699" s="3">
        <v>9</v>
      </c>
      <c r="AY4699" s="3">
        <v>90</v>
      </c>
      <c r="AZ4699" s="6" t="str">
        <f t="shared" si="515"/>
        <v>2512.4</v>
      </c>
      <c r="BB4699" s="12" t="s">
        <v>79</v>
      </c>
      <c r="BC4699" s="12" t="s">
        <v>12004</v>
      </c>
      <c r="BJ4699" s="12">
        <f t="shared" si="516"/>
        <v>0</v>
      </c>
      <c r="BK4699" s="12">
        <f t="shared" si="517"/>
        <v>0</v>
      </c>
      <c r="CM4699" s="3" t="s">
        <v>12005</v>
      </c>
      <c r="CQ4699" s="3" t="str">
        <f>CONCATENATE(baseURL!$A$1,baseURL!$B$1,"+Acetyl",baseURL!$C$1,".",C4699,".",L4699,".pkl&amp;seq=",BC4699)</f>
        <v>http://proteomics.broadinstitute.org/millscripts/viewfeed.pl?side=xl&amp;cycle=1&amp;fixedMods=iaaC+Acetyl&amp;file=msdataSM/iPRG2012_nd/cpick_in/iPRG2012_nd.2512.4.3.pkl&amp;seq=ATLHFVPQHEEEQVYSLSGK</v>
      </c>
    </row>
    <row r="4700" spans="1:95" x14ac:dyDescent="0.2">
      <c r="A4700" s="3">
        <v>3446</v>
      </c>
      <c r="B4700" s="2" t="s">
        <v>12006</v>
      </c>
      <c r="C4700" s="2" t="s">
        <v>12007</v>
      </c>
      <c r="D4700" s="3">
        <v>12355</v>
      </c>
      <c r="E4700" s="3">
        <v>12341</v>
      </c>
      <c r="F4700" s="3">
        <v>52782</v>
      </c>
      <c r="G4700" s="3">
        <v>14853</v>
      </c>
      <c r="H4700" s="3">
        <v>43.524000000000001</v>
      </c>
      <c r="I4700" s="30">
        <v>595.32844</v>
      </c>
      <c r="J4700" s="30">
        <v>595.32733680000001</v>
      </c>
      <c r="K4700" s="30">
        <v>1.1000000000000001E-3</v>
      </c>
      <c r="L4700" s="3">
        <v>2</v>
      </c>
      <c r="M4700" s="3">
        <v>2</v>
      </c>
      <c r="N4700" s="10">
        <f t="shared" si="511"/>
        <v>1</v>
      </c>
      <c r="O4700" s="35">
        <v>2</v>
      </c>
      <c r="P4700" s="17"/>
      <c r="Q4700" s="40">
        <v>1189.6463200000001</v>
      </c>
      <c r="R4700" s="40">
        <v>595.32680000000005</v>
      </c>
      <c r="S4700" s="18">
        <f t="shared" si="512"/>
        <v>2.7547894701735651</v>
      </c>
      <c r="T4700" s="18">
        <f t="shared" si="513"/>
        <v>0.9016896265437363</v>
      </c>
      <c r="U4700" s="18">
        <f t="shared" si="514"/>
        <v>0.50392490296874559</v>
      </c>
      <c r="V4700" s="30">
        <v>595.32709999999997</v>
      </c>
      <c r="W4700" s="3" t="s">
        <v>47</v>
      </c>
      <c r="X4700" s="3" t="s">
        <v>47</v>
      </c>
      <c r="Y4700" s="3" t="s">
        <v>47</v>
      </c>
      <c r="Z4700" s="3" t="s">
        <v>47</v>
      </c>
      <c r="AA4700" s="3" t="s">
        <v>47</v>
      </c>
      <c r="AB4700" s="12" t="s">
        <v>47</v>
      </c>
      <c r="AC4700" s="3" t="s">
        <v>47</v>
      </c>
      <c r="AE4700" s="3" t="s">
        <v>48</v>
      </c>
      <c r="AF4700" s="3" t="s">
        <v>48</v>
      </c>
      <c r="AG4700" s="3" t="s">
        <v>48</v>
      </c>
      <c r="AH4700" s="3" t="s">
        <v>47</v>
      </c>
      <c r="AI4700" s="3" t="s">
        <v>47</v>
      </c>
      <c r="AL4700" s="3" t="s">
        <v>48</v>
      </c>
      <c r="AM4700" s="3" t="s">
        <v>47</v>
      </c>
      <c r="AU4700" s="3">
        <v>0</v>
      </c>
      <c r="AV4700" s="3">
        <v>10</v>
      </c>
      <c r="AW4700" s="3">
        <v>1</v>
      </c>
      <c r="AX4700" s="3">
        <v>10</v>
      </c>
      <c r="AY4700" s="3">
        <v>100</v>
      </c>
      <c r="AZ4700" s="6" t="str">
        <f t="shared" si="515"/>
        <v>2513.8</v>
      </c>
      <c r="BC4700" s="12" t="s">
        <v>12008</v>
      </c>
      <c r="BJ4700" s="12">
        <f t="shared" si="516"/>
        <v>0</v>
      </c>
      <c r="BK4700" s="12">
        <f t="shared" si="517"/>
        <v>0</v>
      </c>
      <c r="CQ4700" s="3" t="str">
        <f>CONCATENATE(baseURL!$A$1,baseURL!$B$1,baseURL!$C$1,".",C4700,".",L4700,".pkl&amp;seq=",BC4700)</f>
        <v>http://proteomics.broadinstitute.org/millscripts/viewfeed.pl?side=xl&amp;cycle=1&amp;fixedMods=iaaC&amp;file=msdataSM/iPRG2012_nd/cpick_in/iPRG2012_nd.2513.8.2.pkl&amp;seq=ALELYGLDPAK</v>
      </c>
    </row>
    <row r="4701" spans="1:95" x14ac:dyDescent="0.2">
      <c r="A4701" s="3">
        <v>3258</v>
      </c>
      <c r="B4701" s="2" t="s">
        <v>12009</v>
      </c>
      <c r="C4701" s="2" t="s">
        <v>12010</v>
      </c>
      <c r="D4701" s="3">
        <v>12360</v>
      </c>
      <c r="E4701" s="3">
        <v>12346</v>
      </c>
      <c r="F4701" s="3">
        <v>52797</v>
      </c>
      <c r="G4701" s="3">
        <v>14859</v>
      </c>
      <c r="H4701" s="3">
        <v>43.540199999999999</v>
      </c>
      <c r="I4701" s="30">
        <v>487.94889000000001</v>
      </c>
      <c r="J4701" s="30">
        <v>487.9481791</v>
      </c>
      <c r="K4701" s="30">
        <v>7.1000000000000002E-4</v>
      </c>
      <c r="L4701" s="3">
        <v>0</v>
      </c>
      <c r="M4701" s="3">
        <v>3</v>
      </c>
      <c r="N4701" s="10">
        <f t="shared" si="511"/>
        <v>1</v>
      </c>
      <c r="O4701" s="35">
        <v>3</v>
      </c>
      <c r="P4701" s="17"/>
      <c r="Q4701" s="40">
        <v>1461.83116</v>
      </c>
      <c r="R4701" s="40">
        <v>487.94857000000002</v>
      </c>
      <c r="S4701" s="18">
        <f t="shared" si="512"/>
        <v>0.65580681994392465</v>
      </c>
      <c r="T4701" s="18">
        <f t="shared" si="513"/>
        <v>-0.80110901854577943</v>
      </c>
      <c r="U4701" s="18">
        <f t="shared" si="514"/>
        <v>-1.5780351606429679</v>
      </c>
      <c r="V4701" s="30">
        <v>487.94779999999997</v>
      </c>
      <c r="W4701" s="3" t="s">
        <v>47</v>
      </c>
      <c r="X4701" s="3" t="s">
        <v>47</v>
      </c>
      <c r="Y4701" s="3" t="s">
        <v>47</v>
      </c>
      <c r="Z4701" s="3" t="s">
        <v>47</v>
      </c>
      <c r="AA4701" s="3" t="s">
        <v>47</v>
      </c>
      <c r="AB4701" s="12" t="s">
        <v>47</v>
      </c>
      <c r="AF4701" s="3" t="s">
        <v>48</v>
      </c>
      <c r="AH4701" s="3" t="s">
        <v>47</v>
      </c>
      <c r="AK4701" s="3" t="s">
        <v>52</v>
      </c>
      <c r="AL4701" s="3" t="s">
        <v>48</v>
      </c>
      <c r="AU4701" s="3">
        <v>0</v>
      </c>
      <c r="AV4701" s="3">
        <v>7</v>
      </c>
      <c r="AW4701" s="3">
        <v>1</v>
      </c>
      <c r="AX4701" s="3">
        <v>7</v>
      </c>
      <c r="AY4701" s="3">
        <v>100</v>
      </c>
      <c r="AZ4701" s="6" t="str">
        <f t="shared" si="515"/>
        <v>2514.2</v>
      </c>
      <c r="BC4701" s="12" t="s">
        <v>12011</v>
      </c>
      <c r="BJ4701" s="12">
        <f t="shared" si="516"/>
        <v>0</v>
      </c>
      <c r="BK4701" s="12">
        <f t="shared" si="517"/>
        <v>0</v>
      </c>
      <c r="CQ4701" s="3" t="str">
        <f>CONCATENATE(baseURL!$A$1,baseURL!$B$1,baseURL!$C$1,".",C4701,".",L4701,".pkl&amp;seq=",BC4701)</f>
        <v>http://proteomics.broadinstitute.org/millscripts/viewfeed.pl?side=xl&amp;cycle=1&amp;fixedMods=iaaC&amp;file=msdataSM/iPRG2012_nd/cpick_in/iPRG2012_nd.2514.2.0.pkl&amp;seq=FAAGTKALLDEVVK</v>
      </c>
    </row>
    <row r="4702" spans="1:95" x14ac:dyDescent="0.2">
      <c r="A4702" s="3">
        <v>7196</v>
      </c>
      <c r="B4702" s="2" t="s">
        <v>12012</v>
      </c>
      <c r="C4702" s="2" t="s">
        <v>12013</v>
      </c>
      <c r="D4702" s="3">
        <v>12361</v>
      </c>
      <c r="E4702" s="3">
        <v>12347</v>
      </c>
      <c r="F4702" s="3">
        <v>52798</v>
      </c>
      <c r="G4702" s="3">
        <v>14860</v>
      </c>
      <c r="H4702" s="3">
        <v>43.541899999999998</v>
      </c>
      <c r="I4702" s="30">
        <v>511.67462999999998</v>
      </c>
      <c r="J4702" s="30">
        <v>511.67411879999997</v>
      </c>
      <c r="K4702" s="30">
        <v>5.1000000000000004E-4</v>
      </c>
      <c r="L4702" s="3">
        <v>5</v>
      </c>
      <c r="M4702" s="3">
        <v>5</v>
      </c>
      <c r="N4702" s="10">
        <f t="shared" si="511"/>
        <v>1</v>
      </c>
      <c r="O4702" s="35">
        <v>5</v>
      </c>
      <c r="P4702" s="17"/>
      <c r="Q4702" s="40">
        <v>2554.3406</v>
      </c>
      <c r="R4702" s="40">
        <v>511.67394000000002</v>
      </c>
      <c r="S4702" s="18">
        <f t="shared" si="512"/>
        <v>1.3485150327632867</v>
      </c>
      <c r="T4702" s="18">
        <f t="shared" si="513"/>
        <v>0.34944128668707652</v>
      </c>
      <c r="U4702" s="18">
        <f t="shared" si="514"/>
        <v>-0.27361174576839792</v>
      </c>
      <c r="V4702" s="30">
        <v>511.67380000000003</v>
      </c>
      <c r="W4702" s="3" t="s">
        <v>47</v>
      </c>
      <c r="Y4702" s="3" t="s">
        <v>47</v>
      </c>
      <c r="AA4702" s="3" t="s">
        <v>47</v>
      </c>
      <c r="AB4702" s="12" t="s">
        <v>52</v>
      </c>
      <c r="AC4702" s="3" t="s">
        <v>47</v>
      </c>
      <c r="AF4702" s="3" t="s">
        <v>48</v>
      </c>
      <c r="AG4702" s="3" t="s">
        <v>48</v>
      </c>
      <c r="AU4702" s="3">
        <v>0</v>
      </c>
      <c r="AV4702" s="3">
        <v>4</v>
      </c>
      <c r="AW4702" s="3">
        <v>1</v>
      </c>
      <c r="AX4702" s="3">
        <v>4</v>
      </c>
      <c r="AY4702" s="3">
        <v>100</v>
      </c>
      <c r="AZ4702" s="6" t="str">
        <f t="shared" si="515"/>
        <v>2514.3</v>
      </c>
      <c r="BC4702" s="12" t="s">
        <v>12014</v>
      </c>
      <c r="BJ4702" s="12">
        <f t="shared" si="516"/>
        <v>0</v>
      </c>
      <c r="BK4702" s="12">
        <f t="shared" si="517"/>
        <v>0</v>
      </c>
      <c r="CQ4702" s="3" t="str">
        <f>CONCATENATE(baseURL!$A$1,baseURL!$B$1,baseURL!$C$1,".",C4702,".",L4702,".pkl&amp;seq=",BC4702)</f>
        <v>http://proteomics.broadinstitute.org/millscripts/viewfeed.pl?side=xl&amp;cycle=1&amp;fixedMods=iaaC&amp;file=msdataSM/iPRG2012_nd/cpick_in/iPRG2012_nd.2514.3.5.pkl&amp;seq=NVKGPVRENDLLVLMESEREAR</v>
      </c>
    </row>
    <row r="4703" spans="1:95" x14ac:dyDescent="0.2">
      <c r="A4703" s="3">
        <v>5366</v>
      </c>
      <c r="B4703" s="2" t="s">
        <v>12015</v>
      </c>
      <c r="C4703" s="2" t="s">
        <v>12016</v>
      </c>
      <c r="D4703" s="3">
        <v>12363</v>
      </c>
      <c r="E4703" s="3">
        <v>12349</v>
      </c>
      <c r="F4703" s="3">
        <v>52800</v>
      </c>
      <c r="G4703" s="3">
        <v>14862</v>
      </c>
      <c r="H4703" s="3">
        <v>43.545999999999999</v>
      </c>
      <c r="I4703" s="30">
        <v>543.30093999999997</v>
      </c>
      <c r="J4703" s="30">
        <v>543.29949739999995</v>
      </c>
      <c r="K4703" s="30">
        <v>1.4400000000000001E-3</v>
      </c>
      <c r="L4703" s="3">
        <v>3</v>
      </c>
      <c r="M4703" s="3">
        <v>3</v>
      </c>
      <c r="N4703" s="10">
        <f t="shared" si="511"/>
        <v>1</v>
      </c>
      <c r="O4703" s="35">
        <v>3</v>
      </c>
      <c r="P4703" s="17"/>
      <c r="Q4703" s="40">
        <v>1627.88426</v>
      </c>
      <c r="R4703" s="40">
        <v>543.29960000000005</v>
      </c>
      <c r="S4703" s="18">
        <f t="shared" si="512"/>
        <v>2.4664107978613337</v>
      </c>
      <c r="T4703" s="18">
        <f t="shared" si="513"/>
        <v>-0.18884608069793862</v>
      </c>
      <c r="U4703" s="18">
        <f t="shared" si="514"/>
        <v>-0.73624202928417137</v>
      </c>
      <c r="V4703" s="30">
        <v>543.29920000000004</v>
      </c>
      <c r="W4703" s="3" t="s">
        <v>47</v>
      </c>
      <c r="X4703" s="3" t="s">
        <v>47</v>
      </c>
      <c r="Y4703" s="3" t="s">
        <v>47</v>
      </c>
      <c r="Z4703" s="3" t="s">
        <v>47</v>
      </c>
      <c r="AA4703" s="3" t="s">
        <v>48</v>
      </c>
      <c r="AB4703" s="12" t="s">
        <v>47</v>
      </c>
      <c r="AC4703" s="3" t="s">
        <v>47</v>
      </c>
      <c r="AD4703" s="3" t="s">
        <v>47</v>
      </c>
      <c r="AE4703" s="3" t="s">
        <v>47</v>
      </c>
      <c r="AF4703" s="3" t="s">
        <v>47</v>
      </c>
      <c r="AH4703" s="3" t="s">
        <v>47</v>
      </c>
      <c r="AI4703" s="3" t="s">
        <v>47</v>
      </c>
      <c r="AJ4703" s="3" t="s">
        <v>47</v>
      </c>
      <c r="AK4703" s="3" t="s">
        <v>47</v>
      </c>
      <c r="AL4703" s="3" t="s">
        <v>48</v>
      </c>
      <c r="AM4703" s="3" t="s">
        <v>47</v>
      </c>
      <c r="AN4703" s="3" t="s">
        <v>47</v>
      </c>
      <c r="AU4703" s="3">
        <v>0</v>
      </c>
      <c r="AV4703" s="3">
        <v>15</v>
      </c>
      <c r="AW4703" s="3">
        <v>1</v>
      </c>
      <c r="AX4703" s="3">
        <v>15</v>
      </c>
      <c r="AY4703" s="3">
        <v>100</v>
      </c>
      <c r="AZ4703" s="6" t="str">
        <f t="shared" si="515"/>
        <v>2514.5</v>
      </c>
      <c r="BC4703" s="12" t="s">
        <v>12017</v>
      </c>
      <c r="BJ4703" s="12">
        <f t="shared" si="516"/>
        <v>0</v>
      </c>
      <c r="BK4703" s="12">
        <f t="shared" si="517"/>
        <v>0</v>
      </c>
      <c r="CQ4703" s="3" t="str">
        <f>CONCATENATE(baseURL!$A$1,baseURL!$B$1,baseURL!$C$1,".",C4703,".",L4703,".pkl&amp;seq=",BC4703)</f>
        <v>http://proteomics.broadinstitute.org/millscripts/viewfeed.pl?side=xl&amp;cycle=1&amp;fixedMods=iaaC&amp;file=msdataSM/iPRG2012_nd/cpick_in/iPRG2012_nd.2514.5.3.pkl&amp;seq=FKYAPGTLVLYAER</v>
      </c>
    </row>
    <row r="4704" spans="1:95" x14ac:dyDescent="0.2">
      <c r="A4704" s="3">
        <v>5914</v>
      </c>
      <c r="B4704" s="2" t="s">
        <v>12018</v>
      </c>
      <c r="C4704" s="2" t="s">
        <v>12019</v>
      </c>
      <c r="D4704" s="3">
        <v>12366</v>
      </c>
      <c r="E4704" s="3">
        <v>12352</v>
      </c>
      <c r="F4704" s="3">
        <v>52803</v>
      </c>
      <c r="G4704" s="3">
        <v>14865</v>
      </c>
      <c r="H4704" s="3">
        <v>43.5535</v>
      </c>
      <c r="I4704" s="30">
        <v>796.87558999999999</v>
      </c>
      <c r="J4704" s="30">
        <v>796.87448840000002</v>
      </c>
      <c r="K4704" s="30">
        <v>1.1000000000000001E-3</v>
      </c>
      <c r="L4704" s="3">
        <v>4</v>
      </c>
      <c r="M4704" s="3">
        <v>4</v>
      </c>
      <c r="N4704" s="10">
        <f t="shared" si="511"/>
        <v>1</v>
      </c>
      <c r="O4704" s="35">
        <v>4</v>
      </c>
      <c r="P4704" s="17"/>
      <c r="Q4704" s="40">
        <v>3184.4779400000002</v>
      </c>
      <c r="R4704" s="40">
        <v>796.87494000000004</v>
      </c>
      <c r="S4704" s="18">
        <f t="shared" si="512"/>
        <v>0.81568633586409867</v>
      </c>
      <c r="T4704" s="18">
        <f t="shared" si="513"/>
        <v>-0.56671376818478614</v>
      </c>
      <c r="U4704" s="18">
        <f t="shared" si="514"/>
        <v>-0.55215690435186127</v>
      </c>
      <c r="V4704" s="30">
        <v>796.87450000000001</v>
      </c>
      <c r="W4704" s="3" t="s">
        <v>47</v>
      </c>
      <c r="X4704" s="3" t="s">
        <v>47</v>
      </c>
      <c r="Y4704" s="3" t="s">
        <v>47</v>
      </c>
      <c r="Z4704" s="3" t="s">
        <v>47</v>
      </c>
      <c r="AA4704" s="3" t="s">
        <v>48</v>
      </c>
      <c r="AB4704" s="12" t="s">
        <v>47</v>
      </c>
      <c r="AC4704" s="3" t="s">
        <v>47</v>
      </c>
      <c r="AD4704" s="3" t="s">
        <v>47</v>
      </c>
      <c r="AE4704" s="3" t="s">
        <v>47</v>
      </c>
      <c r="AF4704" s="3" t="s">
        <v>47</v>
      </c>
      <c r="AG4704" s="3" t="s">
        <v>47</v>
      </c>
      <c r="AI4704" s="3" t="s">
        <v>47</v>
      </c>
      <c r="AJ4704" s="3" t="s">
        <v>47</v>
      </c>
      <c r="AK4704" s="3" t="s">
        <v>47</v>
      </c>
      <c r="AL4704" s="3" t="s">
        <v>47</v>
      </c>
      <c r="AM4704" s="3" t="s">
        <v>47</v>
      </c>
      <c r="AU4704" s="3">
        <v>0</v>
      </c>
      <c r="AV4704" s="3">
        <v>15</v>
      </c>
      <c r="AW4704" s="3">
        <v>1</v>
      </c>
      <c r="AX4704" s="3">
        <v>15</v>
      </c>
      <c r="AY4704" s="3">
        <v>100</v>
      </c>
      <c r="AZ4704" s="6" t="str">
        <f t="shared" si="515"/>
        <v>2514.8</v>
      </c>
      <c r="BC4704" s="12" t="s">
        <v>11822</v>
      </c>
      <c r="BJ4704" s="12">
        <f t="shared" si="516"/>
        <v>0</v>
      </c>
      <c r="BK4704" s="12">
        <f t="shared" si="517"/>
        <v>0</v>
      </c>
      <c r="CQ4704" s="3" t="str">
        <f>CONCATENATE(baseURL!$A$1,baseURL!$B$1,baseURL!$C$1,".",C4704,".",L4704,".pkl&amp;seq=",BC4704)</f>
        <v>http://proteomics.broadinstitute.org/millscripts/viewfeed.pl?side=xl&amp;cycle=1&amp;fixedMods=iaaC&amp;file=msdataSM/iPRG2012_nd/cpick_in/iPRG2012_nd.2514.8.4.pkl&amp;seq=TGTTTNDVDYPLPPNHEMLFTTDDKYAK</v>
      </c>
    </row>
    <row r="4705" spans="1:95" x14ac:dyDescent="0.2">
      <c r="A4705" s="3">
        <v>4819</v>
      </c>
      <c r="B4705" s="2" t="s">
        <v>12020</v>
      </c>
      <c r="C4705" s="2" t="s">
        <v>12021</v>
      </c>
      <c r="D4705" s="3">
        <v>12367</v>
      </c>
      <c r="E4705" s="3">
        <v>12353</v>
      </c>
      <c r="F4705" s="3">
        <v>52817</v>
      </c>
      <c r="G4705" s="3">
        <v>14867</v>
      </c>
      <c r="H4705" s="3">
        <v>43.564</v>
      </c>
      <c r="I4705" s="30">
        <v>471.23815000000002</v>
      </c>
      <c r="J4705" s="30">
        <v>471.23721039999998</v>
      </c>
      <c r="K4705" s="30">
        <v>9.3999999999999997E-4</v>
      </c>
      <c r="L4705" s="3">
        <v>3</v>
      </c>
      <c r="M4705" s="3">
        <v>3</v>
      </c>
      <c r="N4705" s="10">
        <f t="shared" si="511"/>
        <v>1</v>
      </c>
      <c r="O4705" s="35">
        <v>3</v>
      </c>
      <c r="P4705" s="17"/>
      <c r="Q4705" s="40">
        <v>1411.6964499999999</v>
      </c>
      <c r="R4705" s="40">
        <v>471.23700000000002</v>
      </c>
      <c r="S4705" s="18">
        <f t="shared" si="512"/>
        <v>2.4403856233605246</v>
      </c>
      <c r="T4705" s="18">
        <f t="shared" si="513"/>
        <v>0.44648446526406982</v>
      </c>
      <c r="U4705" s="18">
        <f t="shared" si="514"/>
        <v>-0.2122074455777907</v>
      </c>
      <c r="V4705" s="30">
        <v>471.23689999999999</v>
      </c>
      <c r="W4705" s="3" t="s">
        <v>47</v>
      </c>
      <c r="X4705" s="3" t="s">
        <v>47</v>
      </c>
      <c r="Y4705" s="3" t="s">
        <v>47</v>
      </c>
      <c r="Z4705" s="3" t="s">
        <v>47</v>
      </c>
      <c r="AA4705" s="3" t="s">
        <v>48</v>
      </c>
      <c r="AB4705" s="12" t="s">
        <v>47</v>
      </c>
      <c r="AC4705" s="3" t="s">
        <v>47</v>
      </c>
      <c r="AD4705" s="3" t="s">
        <v>47</v>
      </c>
      <c r="AE4705" s="3" t="s">
        <v>47</v>
      </c>
      <c r="AF4705" s="3" t="s">
        <v>47</v>
      </c>
      <c r="AG4705" s="3" t="s">
        <v>47</v>
      </c>
      <c r="AH4705" s="3" t="s">
        <v>47</v>
      </c>
      <c r="AI4705" s="3" t="s">
        <v>47</v>
      </c>
      <c r="AJ4705" s="3" t="s">
        <v>47</v>
      </c>
      <c r="AK4705" s="3" t="s">
        <v>47</v>
      </c>
      <c r="AL4705" s="3" t="s">
        <v>47</v>
      </c>
      <c r="AM4705" s="3" t="s">
        <v>47</v>
      </c>
      <c r="AN4705" s="3" t="s">
        <v>47</v>
      </c>
      <c r="AO4705" s="3" t="s">
        <v>52</v>
      </c>
      <c r="AU4705" s="3">
        <v>0</v>
      </c>
      <c r="AV4705" s="3">
        <v>17</v>
      </c>
      <c r="AW4705" s="3">
        <v>1</v>
      </c>
      <c r="AX4705" s="3">
        <v>17</v>
      </c>
      <c r="AY4705" s="3">
        <v>100</v>
      </c>
      <c r="AZ4705" s="6" t="str">
        <f t="shared" si="515"/>
        <v>2515.1</v>
      </c>
      <c r="BC4705" s="12" t="s">
        <v>11920</v>
      </c>
      <c r="BJ4705" s="12">
        <f t="shared" si="516"/>
        <v>0</v>
      </c>
      <c r="BK4705" s="12">
        <f t="shared" si="517"/>
        <v>0</v>
      </c>
      <c r="CQ4705" s="3" t="str">
        <f>CONCATENATE(baseURL!$A$1,baseURL!$B$1,baseURL!$C$1,".",C4705,".",L4705,".pkl&amp;seq=",BC4705)</f>
        <v>http://proteomics.broadinstitute.org/millscripts/viewfeed.pl?side=xl&amp;cycle=1&amp;fixedMods=iaaC&amp;file=msdataSM/iPRG2012_nd/cpick_in/iPRG2012_nd.2515.1.3.pkl&amp;seq=ADTREALDFFAR</v>
      </c>
    </row>
    <row r="4706" spans="1:95" x14ac:dyDescent="0.2">
      <c r="A4706" s="3">
        <v>4705</v>
      </c>
      <c r="B4706" s="2" t="s">
        <v>12022</v>
      </c>
      <c r="C4706" s="2" t="s">
        <v>12012</v>
      </c>
      <c r="D4706" s="3">
        <v>12370</v>
      </c>
      <c r="E4706" s="3">
        <v>12356</v>
      </c>
      <c r="F4706" s="3">
        <v>52820</v>
      </c>
      <c r="G4706" s="3">
        <v>14870</v>
      </c>
      <c r="H4706" s="3">
        <v>43.573999999999998</v>
      </c>
      <c r="I4706" s="30">
        <v>562.28369999999995</v>
      </c>
      <c r="J4706" s="30">
        <v>562.28154789999996</v>
      </c>
      <c r="K4706" s="30">
        <v>2.15E-3</v>
      </c>
      <c r="L4706" s="3">
        <v>2</v>
      </c>
      <c r="M4706" s="3">
        <v>2</v>
      </c>
      <c r="N4706" s="10">
        <f t="shared" si="511"/>
        <v>1</v>
      </c>
      <c r="O4706" s="35">
        <v>2</v>
      </c>
      <c r="P4706" s="17"/>
      <c r="Q4706" s="40">
        <v>1123.55646</v>
      </c>
      <c r="R4706" s="40">
        <v>562.28187000000003</v>
      </c>
      <c r="S4706" s="18">
        <f t="shared" si="512"/>
        <v>3.2545954219138662</v>
      </c>
      <c r="T4706" s="18">
        <f t="shared" si="513"/>
        <v>-0.57284436373906966</v>
      </c>
      <c r="U4706" s="18">
        <f t="shared" si="514"/>
        <v>-0.30233946548114488</v>
      </c>
      <c r="V4706" s="30">
        <v>562.2817</v>
      </c>
      <c r="W4706" s="3" t="s">
        <v>47</v>
      </c>
      <c r="X4706" s="3" t="s">
        <v>47</v>
      </c>
      <c r="Y4706" s="3" t="s">
        <v>47</v>
      </c>
      <c r="Z4706" s="3" t="s">
        <v>47</v>
      </c>
      <c r="AA4706" s="3" t="s">
        <v>47</v>
      </c>
      <c r="AB4706" s="12" t="s">
        <v>47</v>
      </c>
      <c r="AC4706" s="3" t="s">
        <v>47</v>
      </c>
      <c r="AD4706" s="3" t="s">
        <v>47</v>
      </c>
      <c r="AE4706" s="3" t="s">
        <v>47</v>
      </c>
      <c r="AF4706" s="3" t="s">
        <v>47</v>
      </c>
      <c r="AG4706" s="3" t="s">
        <v>47</v>
      </c>
      <c r="AH4706" s="3" t="s">
        <v>47</v>
      </c>
      <c r="AI4706" s="3" t="s">
        <v>47</v>
      </c>
      <c r="AJ4706" s="3" t="s">
        <v>47</v>
      </c>
      <c r="AL4706" s="3" t="s">
        <v>47</v>
      </c>
      <c r="AM4706" s="3" t="s">
        <v>47</v>
      </c>
      <c r="AN4706" s="3" t="s">
        <v>47</v>
      </c>
      <c r="AU4706" s="3">
        <v>0</v>
      </c>
      <c r="AV4706" s="3">
        <v>17</v>
      </c>
      <c r="AW4706" s="3">
        <v>1</v>
      </c>
      <c r="AX4706" s="3">
        <v>17</v>
      </c>
      <c r="AY4706" s="3">
        <v>100</v>
      </c>
      <c r="AZ4706" s="6" t="str">
        <f t="shared" si="515"/>
        <v>2515.4</v>
      </c>
      <c r="BC4706" s="12" t="s">
        <v>11925</v>
      </c>
      <c r="BJ4706" s="12">
        <f t="shared" si="516"/>
        <v>0</v>
      </c>
      <c r="BK4706" s="12">
        <f t="shared" si="517"/>
        <v>0</v>
      </c>
      <c r="CQ4706" s="3" t="str">
        <f>CONCATENATE(baseURL!$A$1,baseURL!$B$1,baseURL!$C$1,".",C4706,".",L4706,".pkl&amp;seq=",BC4706)</f>
        <v>http://proteomics.broadinstitute.org/millscripts/viewfeed.pl?side=xl&amp;cycle=1&amp;fixedMods=iaaC&amp;file=msdataSM/iPRG2012_nd/cpick_in/iPRG2012_nd.2515.4.2.pkl&amp;seq=DALGGGMLSFR</v>
      </c>
    </row>
    <row r="4707" spans="1:95" x14ac:dyDescent="0.2">
      <c r="A4707" s="3">
        <v>1062</v>
      </c>
      <c r="B4707" s="2" t="s">
        <v>12023</v>
      </c>
      <c r="C4707" s="2" t="s">
        <v>12024</v>
      </c>
      <c r="D4707" s="3">
        <v>12372</v>
      </c>
      <c r="E4707" s="3">
        <v>12358</v>
      </c>
      <c r="F4707" s="3">
        <v>52838</v>
      </c>
      <c r="G4707" s="3">
        <v>14873</v>
      </c>
      <c r="H4707" s="3">
        <v>43.587800000000001</v>
      </c>
      <c r="I4707" s="30">
        <v>605.53471999999999</v>
      </c>
      <c r="J4707" s="30">
        <v>605.53404950000004</v>
      </c>
      <c r="K4707" s="30">
        <v>6.7000000000000002E-4</v>
      </c>
      <c r="L4707" s="3">
        <v>5</v>
      </c>
      <c r="M4707" s="3">
        <v>5</v>
      </c>
      <c r="N4707" s="10">
        <f t="shared" si="511"/>
        <v>1</v>
      </c>
      <c r="O4707" s="35">
        <v>5</v>
      </c>
      <c r="P4707" s="17"/>
      <c r="Q4707" s="40">
        <v>3023.6418600000002</v>
      </c>
      <c r="R4707" s="40">
        <v>605.53418999999997</v>
      </c>
      <c r="S4707" s="18">
        <f t="shared" si="512"/>
        <v>0.87526023927091667</v>
      </c>
      <c r="T4707" s="18">
        <f t="shared" si="513"/>
        <v>-0.2320265349995988</v>
      </c>
      <c r="U4707" s="18">
        <f t="shared" si="514"/>
        <v>-0.14862909722759921</v>
      </c>
      <c r="V4707" s="30">
        <v>605.53409999999997</v>
      </c>
      <c r="W4707" s="3" t="s">
        <v>47</v>
      </c>
      <c r="AA4707" s="3" t="s">
        <v>47</v>
      </c>
      <c r="AB4707" s="12" t="s">
        <v>47</v>
      </c>
      <c r="AC4707" s="3" t="s">
        <v>47</v>
      </c>
      <c r="AF4707" s="3" t="s">
        <v>48</v>
      </c>
      <c r="AG4707" s="3" t="s">
        <v>48</v>
      </c>
      <c r="AL4707" s="3" t="s">
        <v>52</v>
      </c>
      <c r="AU4707" s="3">
        <v>0</v>
      </c>
      <c r="AV4707" s="3">
        <v>4</v>
      </c>
      <c r="AW4707" s="3">
        <v>1</v>
      </c>
      <c r="AX4707" s="3">
        <v>4</v>
      </c>
      <c r="AY4707" s="3">
        <v>100</v>
      </c>
      <c r="AZ4707" s="6" t="str">
        <f t="shared" si="515"/>
        <v>2516.1</v>
      </c>
      <c r="BC4707" s="12" t="s">
        <v>12025</v>
      </c>
      <c r="BJ4707" s="12">
        <f t="shared" si="516"/>
        <v>0</v>
      </c>
      <c r="BK4707" s="12">
        <f t="shared" si="517"/>
        <v>0</v>
      </c>
      <c r="CQ4707" s="3" t="str">
        <f>CONCATENATE(baseURL!$A$1,baseURL!$B$1,baseURL!$C$1,".",C4707,".",L4707,".pkl&amp;seq=",BC4707)</f>
        <v>http://proteomics.broadinstitute.org/millscripts/viewfeed.pl?side=xl&amp;cycle=1&amp;fixedMods=iaaC&amp;file=msdataSM/iPRG2012_nd/cpick_in/iPRG2012_nd.2516.1.5.pkl&amp;seq=TLVRNVKGPVRENDLLVLMESEREAR</v>
      </c>
    </row>
    <row r="4708" spans="1:95" x14ac:dyDescent="0.2">
      <c r="A4708" s="3">
        <v>6037</v>
      </c>
      <c r="B4708" s="2" t="s">
        <v>12026</v>
      </c>
      <c r="C4708" s="2" t="s">
        <v>12020</v>
      </c>
      <c r="D4708" s="3">
        <v>12373</v>
      </c>
      <c r="E4708" s="3">
        <v>12359</v>
      </c>
      <c r="F4708" s="3">
        <v>52839</v>
      </c>
      <c r="G4708" s="3">
        <v>14874</v>
      </c>
      <c r="H4708" s="3">
        <v>43.591099999999997</v>
      </c>
      <c r="I4708" s="30">
        <v>632.31533000000002</v>
      </c>
      <c r="J4708" s="30">
        <v>632.31409329999997</v>
      </c>
      <c r="K4708" s="30">
        <v>1.24E-3</v>
      </c>
      <c r="L4708" s="3">
        <v>3</v>
      </c>
      <c r="M4708" s="3">
        <v>3</v>
      </c>
      <c r="N4708" s="10">
        <f t="shared" si="511"/>
        <v>1</v>
      </c>
      <c r="O4708" s="35">
        <v>3</v>
      </c>
      <c r="P4708" s="17"/>
      <c r="Q4708" s="40">
        <v>1894.9293700000001</v>
      </c>
      <c r="R4708" s="40">
        <v>632.31464000000005</v>
      </c>
      <c r="S4708" s="18">
        <f t="shared" si="512"/>
        <v>1.0912288856117898</v>
      </c>
      <c r="T4708" s="18">
        <f t="shared" si="513"/>
        <v>-0.86460120563755305</v>
      </c>
      <c r="U4708" s="18">
        <f t="shared" si="514"/>
        <v>-1.3284525565298531</v>
      </c>
      <c r="V4708" s="30">
        <v>632.31380000000001</v>
      </c>
      <c r="W4708" s="3" t="s">
        <v>47</v>
      </c>
      <c r="X4708" s="3" t="s">
        <v>47</v>
      </c>
      <c r="Y4708" s="3" t="s">
        <v>47</v>
      </c>
      <c r="Z4708" s="3" t="s">
        <v>47</v>
      </c>
      <c r="AA4708" s="3" t="s">
        <v>47</v>
      </c>
      <c r="AB4708" s="12" t="s">
        <v>47</v>
      </c>
      <c r="AC4708" s="3" t="s">
        <v>47</v>
      </c>
      <c r="AD4708" s="3" t="s">
        <v>47</v>
      </c>
      <c r="AE4708" s="3" t="s">
        <v>47</v>
      </c>
      <c r="AF4708" s="3" t="s">
        <v>48</v>
      </c>
      <c r="AG4708" s="3" t="s">
        <v>47</v>
      </c>
      <c r="AH4708" s="3" t="s">
        <v>47</v>
      </c>
      <c r="AI4708" s="3" t="s">
        <v>47</v>
      </c>
      <c r="AJ4708" s="3" t="s">
        <v>52</v>
      </c>
      <c r="AK4708" s="3" t="s">
        <v>52</v>
      </c>
      <c r="AL4708" s="3" t="s">
        <v>47</v>
      </c>
      <c r="AU4708" s="3">
        <v>0</v>
      </c>
      <c r="AV4708" s="3">
        <v>13</v>
      </c>
      <c r="AW4708" s="3">
        <v>1</v>
      </c>
      <c r="AX4708" s="3">
        <v>13</v>
      </c>
      <c r="AY4708" s="3">
        <v>100</v>
      </c>
      <c r="AZ4708" s="6" t="str">
        <f t="shared" si="515"/>
        <v>2516.2</v>
      </c>
      <c r="BC4708" s="12" t="s">
        <v>12027</v>
      </c>
      <c r="BJ4708" s="12">
        <f t="shared" si="516"/>
        <v>0</v>
      </c>
      <c r="BK4708" s="12">
        <f t="shared" si="517"/>
        <v>0</v>
      </c>
      <c r="CQ4708" s="3" t="str">
        <f>CONCATENATE(baseURL!$A$1,baseURL!$B$1,baseURL!$C$1,".",C4708,".",L4708,".pkl&amp;seq=",BC4708)</f>
        <v>http://proteomics.broadinstitute.org/millscripts/viewfeed.pl?side=xl&amp;cycle=1&amp;fixedMods=iaaC&amp;file=msdataSM/iPRG2012_nd/cpick_in/iPRG2012_nd.2516.2.3.pkl&amp;seq=VNDAVVTVPAYFNDSQR</v>
      </c>
    </row>
    <row r="4709" spans="1:95" x14ac:dyDescent="0.2">
      <c r="A4709" s="3">
        <v>5018</v>
      </c>
      <c r="B4709" s="2" t="s">
        <v>12028</v>
      </c>
      <c r="C4709" s="2" t="s">
        <v>12029</v>
      </c>
      <c r="D4709" s="3">
        <v>12374</v>
      </c>
      <c r="E4709" s="3">
        <v>12360</v>
      </c>
      <c r="F4709" s="3">
        <v>52840</v>
      </c>
      <c r="G4709" s="3">
        <v>14875</v>
      </c>
      <c r="H4709" s="3">
        <v>43.5944</v>
      </c>
      <c r="I4709" s="30">
        <v>733.37132999999994</v>
      </c>
      <c r="J4709" s="30">
        <v>733.37319300000001</v>
      </c>
      <c r="K4709" s="30">
        <v>-1.8600000000000001E-3</v>
      </c>
      <c r="L4709" s="3">
        <v>2</v>
      </c>
      <c r="M4709" s="3">
        <v>2</v>
      </c>
      <c r="N4709" s="10">
        <f t="shared" si="511"/>
        <v>1</v>
      </c>
      <c r="O4709" s="35">
        <v>2</v>
      </c>
      <c r="P4709" s="17"/>
      <c r="Q4709" s="40">
        <v>1465.74207</v>
      </c>
      <c r="R4709" s="40">
        <v>733.37467000000004</v>
      </c>
      <c r="S4709" s="18">
        <f t="shared" si="512"/>
        <v>-4.5542887376977763</v>
      </c>
      <c r="T4709" s="18">
        <f t="shared" si="513"/>
        <v>-2.0139773848783173</v>
      </c>
      <c r="U4709" s="18">
        <f t="shared" si="514"/>
        <v>-2.0044324683865513</v>
      </c>
      <c r="V4709" s="30">
        <v>733.3732</v>
      </c>
      <c r="W4709" s="3" t="s">
        <v>47</v>
      </c>
      <c r="X4709" s="3" t="s">
        <v>47</v>
      </c>
      <c r="Y4709" s="3" t="s">
        <v>47</v>
      </c>
      <c r="Z4709" s="3" t="s">
        <v>47</v>
      </c>
      <c r="AA4709" s="3" t="s">
        <v>48</v>
      </c>
      <c r="AB4709" s="12" t="s">
        <v>47</v>
      </c>
      <c r="AC4709" s="3" t="s">
        <v>47</v>
      </c>
      <c r="AD4709" s="3" t="s">
        <v>47</v>
      </c>
      <c r="AE4709" s="3" t="s">
        <v>47</v>
      </c>
      <c r="AF4709" s="3" t="s">
        <v>47</v>
      </c>
      <c r="AG4709" s="3" t="s">
        <v>47</v>
      </c>
      <c r="AH4709" s="3" t="s">
        <v>47</v>
      </c>
      <c r="AI4709" s="3" t="s">
        <v>47</v>
      </c>
      <c r="AJ4709" s="3" t="s">
        <v>47</v>
      </c>
      <c r="AK4709" s="3" t="s">
        <v>47</v>
      </c>
      <c r="AL4709" s="3" t="s">
        <v>47</v>
      </c>
      <c r="AM4709" s="3" t="s">
        <v>47</v>
      </c>
      <c r="AN4709" s="3" t="s">
        <v>47</v>
      </c>
      <c r="AU4709" s="3">
        <v>0</v>
      </c>
      <c r="AV4709" s="3">
        <v>17</v>
      </c>
      <c r="AW4709" s="3">
        <v>1</v>
      </c>
      <c r="AX4709" s="3">
        <v>17</v>
      </c>
      <c r="AY4709" s="3">
        <v>100</v>
      </c>
      <c r="AZ4709" s="6" t="str">
        <f t="shared" si="515"/>
        <v>2516.3</v>
      </c>
      <c r="BC4709" s="12" t="s">
        <v>11986</v>
      </c>
      <c r="BJ4709" s="12">
        <f t="shared" si="516"/>
        <v>0</v>
      </c>
      <c r="BK4709" s="12">
        <f t="shared" si="517"/>
        <v>0</v>
      </c>
      <c r="CQ4709" s="3" t="str">
        <f>CONCATENATE(baseURL!$A$1,baseURL!$B$1,baseURL!$C$1,".",C4709,".",L4709,".pkl&amp;seq=",BC4709)</f>
        <v>http://proteomics.broadinstitute.org/millscripts/viewfeed.pl?side=xl&amp;cycle=1&amp;fixedMods=iaaC&amp;file=msdataSM/iPRG2012_nd/cpick_in/iPRG2012_nd.2516.3.2.pkl&amp;seq=TFLDLESSSPELK</v>
      </c>
    </row>
    <row r="4710" spans="1:95" x14ac:dyDescent="0.2">
      <c r="A4710" s="3">
        <v>2183</v>
      </c>
      <c r="B4710" s="2" t="s">
        <v>12030</v>
      </c>
      <c r="C4710" s="2" t="s">
        <v>12023</v>
      </c>
      <c r="D4710" s="3">
        <v>12378</v>
      </c>
      <c r="E4710" s="3">
        <v>12364</v>
      </c>
      <c r="F4710" s="3">
        <v>52860</v>
      </c>
      <c r="G4710" s="3">
        <v>14880</v>
      </c>
      <c r="H4710" s="3">
        <v>43.615000000000002</v>
      </c>
      <c r="I4710" s="30">
        <v>515.80037000000004</v>
      </c>
      <c r="J4710" s="30">
        <v>515.79915159999996</v>
      </c>
      <c r="K4710" s="30">
        <v>1.2199999999999999E-3</v>
      </c>
      <c r="L4710" s="3">
        <v>2</v>
      </c>
      <c r="M4710" s="3">
        <v>2</v>
      </c>
      <c r="N4710" s="10">
        <f t="shared" si="511"/>
        <v>1</v>
      </c>
      <c r="O4710" s="35">
        <v>2</v>
      </c>
      <c r="P4710" s="17"/>
      <c r="Q4710" s="40">
        <v>1030.5931599999999</v>
      </c>
      <c r="R4710" s="40">
        <v>515.80021999999997</v>
      </c>
      <c r="S4710" s="18">
        <f t="shared" si="512"/>
        <v>0.29081026773511992</v>
      </c>
      <c r="T4710" s="18">
        <f t="shared" si="513"/>
        <v>-2.0713445992874839</v>
      </c>
      <c r="U4710" s="18">
        <f t="shared" si="514"/>
        <v>-2.1713833313495732</v>
      </c>
      <c r="V4710" s="30">
        <v>515.79909999999995</v>
      </c>
      <c r="W4710" s="3" t="s">
        <v>47</v>
      </c>
      <c r="Y4710" s="3" t="s">
        <v>47</v>
      </c>
      <c r="Z4710" s="3" t="s">
        <v>47</v>
      </c>
      <c r="AA4710" s="3" t="s">
        <v>47</v>
      </c>
      <c r="AB4710" s="12" t="s">
        <v>65</v>
      </c>
      <c r="AD4710" s="3" t="s">
        <v>47</v>
      </c>
      <c r="AE4710" s="3" t="s">
        <v>47</v>
      </c>
      <c r="AF4710" s="3" t="s">
        <v>47</v>
      </c>
      <c r="AG4710" s="3" t="s">
        <v>48</v>
      </c>
      <c r="AH4710" s="3" t="s">
        <v>47</v>
      </c>
      <c r="AI4710" s="3" t="s">
        <v>48</v>
      </c>
      <c r="AL4710" s="3" t="s">
        <v>48</v>
      </c>
      <c r="AM4710" s="3" t="s">
        <v>48</v>
      </c>
      <c r="AU4710" s="3">
        <v>1</v>
      </c>
      <c r="AV4710" s="3">
        <v>8</v>
      </c>
      <c r="AW4710" s="3">
        <v>1</v>
      </c>
      <c r="AX4710" s="3">
        <v>8</v>
      </c>
      <c r="AY4710" s="3">
        <v>100</v>
      </c>
      <c r="AZ4710" s="6" t="str">
        <f t="shared" si="515"/>
        <v>2517.2</v>
      </c>
      <c r="BC4710" s="12" t="s">
        <v>12031</v>
      </c>
      <c r="BJ4710" s="12">
        <f t="shared" si="516"/>
        <v>0</v>
      </c>
      <c r="BK4710" s="12">
        <f t="shared" si="517"/>
        <v>0</v>
      </c>
      <c r="BX4710" s="3" t="s">
        <v>12032</v>
      </c>
      <c r="CQ4710" s="3" t="str">
        <f>CONCATENATE(baseURL!$A$1,baseURL!$B$1,baseURL!$C$1,".",C4710,".",L4710,".pkl&amp;seq=",BC4710)</f>
        <v>http://proteomics.broadinstitute.org/millscripts/viewfeed.pl?side=xl&amp;cycle=1&amp;fixedMods=iaaC&amp;file=msdataSM/iPRG2012_nd/cpick_in/iPRG2012_nd.2517.2.2.pkl&amp;seq=LGLLPKDFQ</v>
      </c>
    </row>
    <row r="4711" spans="1:95" x14ac:dyDescent="0.2">
      <c r="A4711" s="3">
        <v>7005</v>
      </c>
      <c r="B4711" s="2" t="s">
        <v>12033</v>
      </c>
      <c r="C4711" s="2" t="s">
        <v>12026</v>
      </c>
      <c r="D4711" s="3">
        <v>12379</v>
      </c>
      <c r="E4711" s="3">
        <v>12365</v>
      </c>
      <c r="F4711" s="3">
        <v>52861</v>
      </c>
      <c r="G4711" s="3">
        <v>14881</v>
      </c>
      <c r="H4711" s="3">
        <v>43.618299999999998</v>
      </c>
      <c r="I4711" s="30">
        <v>549.29614000000004</v>
      </c>
      <c r="J4711" s="30">
        <v>549.29709089999994</v>
      </c>
      <c r="K4711" s="30">
        <v>-9.5E-4</v>
      </c>
      <c r="L4711" s="3">
        <v>0</v>
      </c>
      <c r="M4711" s="3">
        <v>3</v>
      </c>
      <c r="N4711" s="10">
        <f t="shared" si="511"/>
        <v>1</v>
      </c>
      <c r="O4711" s="35">
        <v>3</v>
      </c>
      <c r="P4711" s="17"/>
      <c r="Q4711" s="40">
        <v>1645.8795600000001</v>
      </c>
      <c r="R4711" s="40">
        <v>549.29804000000001</v>
      </c>
      <c r="S4711" s="18">
        <f t="shared" si="512"/>
        <v>-3.4589600938277667</v>
      </c>
      <c r="T4711" s="18">
        <f t="shared" si="513"/>
        <v>-1.7278415922815913</v>
      </c>
      <c r="U4711" s="18">
        <f t="shared" si="514"/>
        <v>-2.2574265876727546</v>
      </c>
      <c r="V4711" s="30">
        <v>549.29679999999996</v>
      </c>
      <c r="W4711" s="3" t="s">
        <v>47</v>
      </c>
      <c r="X4711" s="3" t="s">
        <v>47</v>
      </c>
      <c r="Y4711" s="3" t="s">
        <v>47</v>
      </c>
      <c r="Z4711" s="3" t="s">
        <v>47</v>
      </c>
      <c r="AA4711" s="3" t="s">
        <v>65</v>
      </c>
      <c r="AB4711" s="12" t="s">
        <v>47</v>
      </c>
      <c r="AC4711" s="3" t="s">
        <v>65</v>
      </c>
      <c r="AD4711" s="3" t="s">
        <v>47</v>
      </c>
      <c r="AE4711" s="3" t="s">
        <v>47</v>
      </c>
      <c r="AF4711" s="3" t="s">
        <v>47</v>
      </c>
      <c r="AG4711" s="3" t="s">
        <v>47</v>
      </c>
      <c r="AH4711" s="3" t="s">
        <v>47</v>
      </c>
      <c r="AI4711" s="3" t="s">
        <v>47</v>
      </c>
      <c r="AK4711" s="3" t="s">
        <v>47</v>
      </c>
      <c r="AL4711" s="3" t="s">
        <v>47</v>
      </c>
      <c r="AU4711" s="3">
        <v>2</v>
      </c>
      <c r="AV4711" s="3">
        <v>13</v>
      </c>
      <c r="AW4711" s="3">
        <v>1</v>
      </c>
      <c r="AX4711" s="3">
        <v>13</v>
      </c>
      <c r="AY4711" s="3">
        <v>100</v>
      </c>
      <c r="AZ4711" s="6" t="str">
        <f t="shared" si="515"/>
        <v>2517.3</v>
      </c>
      <c r="BC4711" s="12" t="s">
        <v>12034</v>
      </c>
      <c r="BJ4711" s="12">
        <f t="shared" si="516"/>
        <v>0</v>
      </c>
      <c r="BK4711" s="12">
        <f t="shared" si="517"/>
        <v>0</v>
      </c>
      <c r="BW4711" s="3" t="s">
        <v>12035</v>
      </c>
      <c r="BY4711" s="3" t="s">
        <v>12036</v>
      </c>
      <c r="CQ4711" s="3" t="str">
        <f>CONCATENATE(baseURL!$A$1,baseURL!$B$1,baseURL!$C$1,".",C4711,".",L4711,".pkl&amp;seq=",BC4711)</f>
        <v>http://proteomics.broadinstitute.org/millscripts/viewfeed.pl?side=xl&amp;cycle=1&amp;fixedMods=iaaC&amp;file=msdataSM/iPRG2012_nd/cpick_in/iPRG2012_nd.2517.3.0.pkl&amp;seq=VVNEPTAAALAYGLEK</v>
      </c>
    </row>
    <row r="4712" spans="1:95" x14ac:dyDescent="0.2">
      <c r="A4712" s="3">
        <v>5597</v>
      </c>
      <c r="B4712" s="2" t="s">
        <v>12037</v>
      </c>
      <c r="C4712" s="2" t="s">
        <v>12038</v>
      </c>
      <c r="D4712" s="3">
        <v>12381</v>
      </c>
      <c r="E4712" s="3">
        <v>12367</v>
      </c>
      <c r="F4712" s="3">
        <v>52863</v>
      </c>
      <c r="G4712" s="3">
        <v>14883</v>
      </c>
      <c r="H4712" s="3">
        <v>43.625</v>
      </c>
      <c r="I4712" s="30">
        <v>805.89049999999997</v>
      </c>
      <c r="J4712" s="30">
        <v>805.8913086</v>
      </c>
      <c r="K4712" s="30">
        <v>-8.0999999999999996E-4</v>
      </c>
      <c r="L4712" s="3">
        <v>2</v>
      </c>
      <c r="M4712" s="3">
        <v>2</v>
      </c>
      <c r="N4712" s="10">
        <f t="shared" si="511"/>
        <v>1</v>
      </c>
      <c r="O4712" s="35">
        <v>2</v>
      </c>
      <c r="P4712" s="17"/>
      <c r="Q4712" s="40">
        <v>1610.7809099999999</v>
      </c>
      <c r="R4712" s="40">
        <v>805.89409000000001</v>
      </c>
      <c r="S4712" s="18">
        <f t="shared" si="512"/>
        <v>-4.4546796465911154</v>
      </c>
      <c r="T4712" s="18">
        <f t="shared" si="513"/>
        <v>-3.4513219969183377</v>
      </c>
      <c r="U4712" s="18">
        <f t="shared" si="514"/>
        <v>-3.5860791583412768</v>
      </c>
      <c r="V4712" s="30">
        <v>805.89120000000003</v>
      </c>
      <c r="W4712" s="3" t="s">
        <v>47</v>
      </c>
      <c r="X4712" s="3" t="s">
        <v>47</v>
      </c>
      <c r="Y4712" s="3" t="s">
        <v>47</v>
      </c>
      <c r="Z4712" s="3" t="s">
        <v>47</v>
      </c>
      <c r="AA4712" s="3" t="s">
        <v>47</v>
      </c>
      <c r="AB4712" s="12" t="s">
        <v>47</v>
      </c>
      <c r="AC4712" s="3" t="s">
        <v>47</v>
      </c>
      <c r="AD4712" s="3" t="s">
        <v>47</v>
      </c>
      <c r="AE4712" s="3" t="s">
        <v>47</v>
      </c>
      <c r="AF4712" s="3" t="s">
        <v>47</v>
      </c>
      <c r="AG4712" s="3" t="s">
        <v>47</v>
      </c>
      <c r="AH4712" s="3" t="s">
        <v>47</v>
      </c>
      <c r="AI4712" s="3" t="s">
        <v>47</v>
      </c>
      <c r="AJ4712" s="3" t="s">
        <v>47</v>
      </c>
      <c r="AK4712" s="3" t="s">
        <v>48</v>
      </c>
      <c r="AL4712" s="3" t="s">
        <v>47</v>
      </c>
      <c r="AM4712" s="3" t="s">
        <v>47</v>
      </c>
      <c r="AU4712" s="3">
        <v>0</v>
      </c>
      <c r="AV4712" s="3">
        <v>16</v>
      </c>
      <c r="AW4712" s="3">
        <v>1</v>
      </c>
      <c r="AX4712" s="3">
        <v>16</v>
      </c>
      <c r="AY4712" s="3">
        <v>100</v>
      </c>
      <c r="AZ4712" s="6" t="str">
        <f t="shared" si="515"/>
        <v>2517.5</v>
      </c>
      <c r="BC4712" s="12" t="s">
        <v>12039</v>
      </c>
      <c r="BJ4712" s="12">
        <f t="shared" si="516"/>
        <v>0</v>
      </c>
      <c r="BK4712" s="12">
        <f t="shared" si="517"/>
        <v>0</v>
      </c>
      <c r="CQ4712" s="3" t="str">
        <f>CONCATENATE(baseURL!$A$1,baseURL!$B$1,baseURL!$C$1,".",C4712,".",L4712,".pkl&amp;seq=",BC4712)</f>
        <v>http://proteomics.broadinstitute.org/millscripts/viewfeed.pl?side=xl&amp;cycle=1&amp;fixedMods=iaaC&amp;file=msdataSM/iPRG2012_nd/cpick_in/iPRG2012_nd.2517.5.2.pkl&amp;seq=GLNSSYAVWNDVTGK</v>
      </c>
    </row>
    <row r="4713" spans="1:95" x14ac:dyDescent="0.2">
      <c r="A4713" s="3">
        <v>6152</v>
      </c>
      <c r="B4713" s="2" t="s">
        <v>12040</v>
      </c>
      <c r="C4713" s="2" t="s">
        <v>12041</v>
      </c>
      <c r="D4713" s="3">
        <v>12382</v>
      </c>
      <c r="E4713" s="3">
        <v>12368</v>
      </c>
      <c r="F4713" s="3">
        <v>52880</v>
      </c>
      <c r="G4713" s="3">
        <v>14885</v>
      </c>
      <c r="H4713" s="3">
        <v>43.633899999999997</v>
      </c>
      <c r="I4713" s="30">
        <v>484.74556000000001</v>
      </c>
      <c r="J4713" s="30">
        <v>484.74555270000002</v>
      </c>
      <c r="K4713" s="30">
        <v>1.0000000000000001E-5</v>
      </c>
      <c r="L4713" s="3">
        <v>2</v>
      </c>
      <c r="M4713" s="3">
        <v>2</v>
      </c>
      <c r="N4713" s="10">
        <f t="shared" si="511"/>
        <v>1</v>
      </c>
      <c r="O4713" s="35">
        <v>2</v>
      </c>
      <c r="P4713" s="17"/>
      <c r="Q4713" s="40">
        <v>968.48361</v>
      </c>
      <c r="R4713" s="40">
        <v>484.74543999999997</v>
      </c>
      <c r="S4713" s="18">
        <f t="shared" si="512"/>
        <v>0.24755261243528076</v>
      </c>
      <c r="T4713" s="18">
        <f t="shared" si="513"/>
        <v>0.2324931618648165</v>
      </c>
      <c r="U4713" s="18">
        <f t="shared" si="514"/>
        <v>-0.70139906833209986</v>
      </c>
      <c r="V4713" s="30">
        <v>484.74509999999998</v>
      </c>
      <c r="W4713" s="3" t="s">
        <v>47</v>
      </c>
      <c r="X4713" s="3" t="s">
        <v>47</v>
      </c>
      <c r="Y4713" s="3" t="s">
        <v>47</v>
      </c>
      <c r="Z4713" s="3" t="s">
        <v>47</v>
      </c>
      <c r="AA4713" s="3" t="s">
        <v>47</v>
      </c>
      <c r="AB4713" s="12" t="s">
        <v>47</v>
      </c>
      <c r="AC4713" s="3" t="s">
        <v>47</v>
      </c>
      <c r="AD4713" s="3" t="s">
        <v>47</v>
      </c>
      <c r="AE4713" s="3" t="s">
        <v>47</v>
      </c>
      <c r="AF4713" s="3" t="s">
        <v>48</v>
      </c>
      <c r="AG4713" s="3" t="s">
        <v>47</v>
      </c>
      <c r="AH4713" s="3" t="s">
        <v>47</v>
      </c>
      <c r="AI4713" s="3" t="s">
        <v>48</v>
      </c>
      <c r="AK4713" s="3" t="s">
        <v>48</v>
      </c>
      <c r="AL4713" s="3" t="s">
        <v>48</v>
      </c>
      <c r="AU4713" s="3">
        <v>0</v>
      </c>
      <c r="AV4713" s="3">
        <v>11</v>
      </c>
      <c r="AW4713" s="3">
        <v>1</v>
      </c>
      <c r="AX4713" s="3">
        <v>11</v>
      </c>
      <c r="AY4713" s="3">
        <v>100</v>
      </c>
      <c r="AZ4713" s="6" t="str">
        <f t="shared" si="515"/>
        <v>2518.1</v>
      </c>
      <c r="BC4713" s="12" t="s">
        <v>12042</v>
      </c>
      <c r="BJ4713" s="12">
        <f t="shared" si="516"/>
        <v>0</v>
      </c>
      <c r="BK4713" s="12">
        <f t="shared" si="517"/>
        <v>0</v>
      </c>
      <c r="CQ4713" s="3" t="str">
        <f>CONCATENATE(baseURL!$A$1,baseURL!$B$1,baseURL!$C$1,".",C4713,".",L4713,".pkl&amp;seq=",BC4713)</f>
        <v>http://proteomics.broadinstitute.org/millscripts/viewfeed.pl?side=xl&amp;cycle=1&amp;fixedMods=iaaC&amp;file=msdataSM/iPRG2012_nd/cpick_in/iPRG2012_nd.2518.1.2.pkl&amp;seq=EALDFFAR</v>
      </c>
    </row>
    <row r="4714" spans="1:95" x14ac:dyDescent="0.2">
      <c r="A4714" s="3">
        <v>5614</v>
      </c>
      <c r="B4714" s="2" t="s">
        <v>12043</v>
      </c>
      <c r="C4714" s="2" t="s">
        <v>12044</v>
      </c>
      <c r="D4714" s="3">
        <v>12383</v>
      </c>
      <c r="E4714" s="3">
        <v>12369</v>
      </c>
      <c r="F4714" s="3">
        <v>52881</v>
      </c>
      <c r="G4714" s="3">
        <v>14886</v>
      </c>
      <c r="H4714" s="3">
        <v>43.635599999999997</v>
      </c>
      <c r="I4714" s="30">
        <v>569.30922999999996</v>
      </c>
      <c r="J4714" s="30">
        <v>569.30636360000005</v>
      </c>
      <c r="K4714" s="30">
        <v>2.8700000000000002E-3</v>
      </c>
      <c r="L4714" s="3">
        <v>3</v>
      </c>
      <c r="M4714" s="3">
        <v>3</v>
      </c>
      <c r="N4714" s="10">
        <f t="shared" si="511"/>
        <v>1</v>
      </c>
      <c r="O4714" s="35">
        <v>3</v>
      </c>
      <c r="P4714" s="17"/>
      <c r="Q4714" s="40">
        <v>1705.91193</v>
      </c>
      <c r="R4714" s="40">
        <v>569.30882999999994</v>
      </c>
      <c r="S4714" s="18">
        <f t="shared" si="512"/>
        <v>0.70260635165851659</v>
      </c>
      <c r="T4714" s="18">
        <f t="shared" si="513"/>
        <v>-4.3322707639881344</v>
      </c>
      <c r="U4714" s="18">
        <f t="shared" si="514"/>
        <v>-4.4439851740554017</v>
      </c>
      <c r="V4714" s="30">
        <v>569.30629999999996</v>
      </c>
      <c r="X4714" s="3" t="s">
        <v>47</v>
      </c>
      <c r="Y4714" s="3" t="s">
        <v>47</v>
      </c>
      <c r="Z4714" s="3" t="s">
        <v>47</v>
      </c>
      <c r="AA4714" s="3" t="s">
        <v>48</v>
      </c>
      <c r="AB4714" s="12" t="s">
        <v>47</v>
      </c>
      <c r="AC4714" s="3" t="s">
        <v>47</v>
      </c>
      <c r="AD4714" s="3" t="s">
        <v>47</v>
      </c>
      <c r="AE4714" s="3" t="s">
        <v>47</v>
      </c>
      <c r="AF4714" s="3" t="s">
        <v>47</v>
      </c>
      <c r="AG4714" s="3" t="s">
        <v>47</v>
      </c>
      <c r="AH4714" s="3" t="s">
        <v>47</v>
      </c>
      <c r="AI4714" s="3" t="s">
        <v>47</v>
      </c>
      <c r="AJ4714" s="3" t="s">
        <v>47</v>
      </c>
      <c r="AK4714" s="3" t="s">
        <v>48</v>
      </c>
      <c r="AL4714" s="3" t="s">
        <v>47</v>
      </c>
      <c r="AM4714" s="3" t="s">
        <v>47</v>
      </c>
      <c r="AU4714" s="3">
        <v>0</v>
      </c>
      <c r="AV4714" s="3">
        <v>14</v>
      </c>
      <c r="AW4714" s="3">
        <v>1</v>
      </c>
      <c r="AX4714" s="3">
        <v>14</v>
      </c>
      <c r="AY4714" s="3">
        <v>100</v>
      </c>
      <c r="AZ4714" s="6" t="str">
        <f t="shared" si="515"/>
        <v>2518.2</v>
      </c>
      <c r="BC4714" s="12" t="s">
        <v>12045</v>
      </c>
      <c r="BJ4714" s="12">
        <f t="shared" si="516"/>
        <v>0</v>
      </c>
      <c r="BK4714" s="12">
        <f t="shared" si="517"/>
        <v>0</v>
      </c>
      <c r="CQ4714" s="3" t="str">
        <f>CONCATENATE(baseURL!$A$1,baseURL!$B$1,baseURL!$C$1,".",C4714,".",L4714,".pkl&amp;seq=",BC4714)</f>
        <v>http://proteomics.broadinstitute.org/millscripts/viewfeed.pl?side=xl&amp;cycle=1&amp;fixedMods=iaaC&amp;file=msdataSM/iPRG2012_nd/cpick_in/iPRG2012_nd.2518.2.3.pkl&amp;seq=AANKLFESLLNSPSSK</v>
      </c>
    </row>
    <row r="4715" spans="1:95" x14ac:dyDescent="0.2">
      <c r="A4715" s="3">
        <v>4524</v>
      </c>
      <c r="B4715" s="2" t="s">
        <v>12046</v>
      </c>
      <c r="C4715" s="2" t="s">
        <v>12030</v>
      </c>
      <c r="D4715" s="3">
        <v>12384</v>
      </c>
      <c r="E4715" s="3">
        <v>12370</v>
      </c>
      <c r="F4715" s="3">
        <v>52882</v>
      </c>
      <c r="G4715" s="3">
        <v>14887</v>
      </c>
      <c r="H4715" s="3">
        <v>43.637300000000003</v>
      </c>
      <c r="I4715" s="30">
        <v>571.32439999999997</v>
      </c>
      <c r="J4715" s="30">
        <v>571.32182590000002</v>
      </c>
      <c r="K4715" s="30">
        <v>2.5699999999999998E-3</v>
      </c>
      <c r="L4715" s="3">
        <v>3</v>
      </c>
      <c r="M4715" s="3">
        <v>3</v>
      </c>
      <c r="N4715" s="10">
        <f t="shared" si="511"/>
        <v>1</v>
      </c>
      <c r="O4715" s="35">
        <v>3</v>
      </c>
      <c r="P4715" s="17"/>
      <c r="Q4715" s="40">
        <v>1711.9489799999999</v>
      </c>
      <c r="R4715" s="40">
        <v>571.32118000000003</v>
      </c>
      <c r="S4715" s="18">
        <f t="shared" si="512"/>
        <v>5.6360592126867184</v>
      </c>
      <c r="T4715" s="18">
        <f t="shared" si="513"/>
        <v>1.1305374675501809</v>
      </c>
      <c r="U4715" s="18">
        <f t="shared" si="514"/>
        <v>1.0852039478499049</v>
      </c>
      <c r="V4715" s="30">
        <v>571.32180000000005</v>
      </c>
      <c r="W4715" s="3" t="s">
        <v>47</v>
      </c>
      <c r="X4715" s="3" t="s">
        <v>47</v>
      </c>
      <c r="Y4715" s="3" t="s">
        <v>47</v>
      </c>
      <c r="Z4715" s="3" t="s">
        <v>47</v>
      </c>
      <c r="AA4715" s="3" t="s">
        <v>47</v>
      </c>
      <c r="AB4715" s="12" t="s">
        <v>47</v>
      </c>
      <c r="AC4715" s="3" t="s">
        <v>47</v>
      </c>
      <c r="AD4715" s="3" t="s">
        <v>47</v>
      </c>
      <c r="AE4715" s="3" t="s">
        <v>47</v>
      </c>
      <c r="AF4715" s="3" t="s">
        <v>47</v>
      </c>
      <c r="AG4715" s="3" t="s">
        <v>48</v>
      </c>
      <c r="AH4715" s="3" t="s">
        <v>47</v>
      </c>
      <c r="AI4715" s="3" t="s">
        <v>47</v>
      </c>
      <c r="AK4715" s="3" t="s">
        <v>47</v>
      </c>
      <c r="AL4715" s="3" t="s">
        <v>47</v>
      </c>
      <c r="AM4715" s="3" t="s">
        <v>47</v>
      </c>
      <c r="AN4715" s="3" t="s">
        <v>47</v>
      </c>
      <c r="AU4715" s="3">
        <v>0</v>
      </c>
      <c r="AV4715" s="3">
        <v>16</v>
      </c>
      <c r="AW4715" s="3">
        <v>1</v>
      </c>
      <c r="AX4715" s="3">
        <v>16</v>
      </c>
      <c r="AY4715" s="3">
        <v>100</v>
      </c>
      <c r="AZ4715" s="6" t="str">
        <f t="shared" si="515"/>
        <v>2518.3</v>
      </c>
      <c r="BC4715" s="12" t="s">
        <v>12047</v>
      </c>
      <c r="BJ4715" s="12">
        <f t="shared" si="516"/>
        <v>0</v>
      </c>
      <c r="BK4715" s="12">
        <f t="shared" si="517"/>
        <v>0</v>
      </c>
      <c r="CQ4715" s="3" t="str">
        <f>CONCATENATE(baseURL!$A$1,baseURL!$B$1,baseURL!$C$1,".",C4715,".",L4715,".pkl&amp;seq=",BC4715)</f>
        <v>http://proteomics.broadinstitute.org/millscripts/viewfeed.pl?side=xl&amp;cycle=1&amp;fixedMods=iaaC&amp;file=msdataSM/iPRG2012_nd/cpick_in/iPRG2012_nd.2518.3.3.pkl&amp;seq=GWDVGLPKLSVGEKAR</v>
      </c>
    </row>
    <row r="4716" spans="1:95" x14ac:dyDescent="0.2">
      <c r="A4716" s="3">
        <v>3292</v>
      </c>
      <c r="B4716" s="2" t="s">
        <v>12048</v>
      </c>
      <c r="C4716" s="2" t="s">
        <v>12049</v>
      </c>
      <c r="D4716" s="3">
        <v>12386</v>
      </c>
      <c r="E4716" s="3">
        <v>12372</v>
      </c>
      <c r="F4716" s="3">
        <v>52884</v>
      </c>
      <c r="G4716" s="3">
        <v>14889</v>
      </c>
      <c r="H4716" s="3">
        <v>43.641399999999997</v>
      </c>
      <c r="I4716" s="30">
        <v>622.35745999999995</v>
      </c>
      <c r="J4716" s="30">
        <v>622.98666479999997</v>
      </c>
      <c r="K4716" s="30">
        <v>-0.62919999999999998</v>
      </c>
      <c r="L4716" s="3">
        <v>2</v>
      </c>
      <c r="M4716" s="3">
        <v>3</v>
      </c>
      <c r="N4716" s="10">
        <f t="shared" si="511"/>
        <v>-1</v>
      </c>
      <c r="O4716" s="35">
        <v>3</v>
      </c>
      <c r="P4716" s="17"/>
      <c r="Q4716" s="40">
        <v>1866.9497100000001</v>
      </c>
      <c r="R4716" s="40">
        <v>622.98809000000006</v>
      </c>
      <c r="S4716" s="18">
        <f t="shared" si="512"/>
        <v>-1012.2665426880152</v>
      </c>
      <c r="T4716" s="18">
        <f t="shared" si="513"/>
        <v>-2.2876841836337021</v>
      </c>
      <c r="U4716" s="18">
        <f t="shared" si="514"/>
        <v>-2.5522157254697468</v>
      </c>
      <c r="V4716" s="30">
        <v>622.98649999999998</v>
      </c>
      <c r="W4716" s="3" t="s">
        <v>47</v>
      </c>
      <c r="Y4716" s="3" t="s">
        <v>47</v>
      </c>
      <c r="Z4716" s="3" t="s">
        <v>47</v>
      </c>
      <c r="AA4716" s="3" t="s">
        <v>47</v>
      </c>
      <c r="AB4716" s="12" t="s">
        <v>48</v>
      </c>
      <c r="AC4716" s="3" t="s">
        <v>47</v>
      </c>
      <c r="AE4716" s="3" t="s">
        <v>47</v>
      </c>
      <c r="AF4716" s="3" t="s">
        <v>47</v>
      </c>
      <c r="AH4716" s="3" t="s">
        <v>47</v>
      </c>
      <c r="AI4716" s="3" t="s">
        <v>48</v>
      </c>
      <c r="AK4716" s="3" t="s">
        <v>47</v>
      </c>
      <c r="AL4716" s="3" t="s">
        <v>48</v>
      </c>
      <c r="AM4716" s="3" t="s">
        <v>47</v>
      </c>
      <c r="AU4716" s="3">
        <v>0</v>
      </c>
      <c r="AV4716" s="3">
        <v>10</v>
      </c>
      <c r="AW4716" s="3">
        <v>1</v>
      </c>
      <c r="AX4716" s="3">
        <v>10</v>
      </c>
      <c r="AY4716" s="3">
        <v>100</v>
      </c>
      <c r="AZ4716" s="6" t="str">
        <f t="shared" si="515"/>
        <v>2518.5</v>
      </c>
      <c r="BC4716" s="12" t="s">
        <v>12050</v>
      </c>
      <c r="BJ4716" s="12">
        <f t="shared" si="516"/>
        <v>0</v>
      </c>
      <c r="BK4716" s="12">
        <f t="shared" si="517"/>
        <v>0</v>
      </c>
      <c r="CQ4716" s="3" t="str">
        <f>CONCATENATE(baseURL!$A$1,baseURL!$B$1,baseURL!$C$1,".",C4716,".",L4716,".pkl&amp;seq=",BC4716)</f>
        <v>http://proteomics.broadinstitute.org/millscripts/viewfeed.pl?side=xl&amp;cycle=1&amp;fixedMods=iaaC&amp;file=msdataSM/iPRG2012_nd/cpick_in/iPRG2012_nd.2518.5.2.pkl&amp;seq=LNVYFNEASSGKWVPR</v>
      </c>
    </row>
    <row r="4717" spans="1:95" x14ac:dyDescent="0.2">
      <c r="A4717" s="3">
        <v>6663</v>
      </c>
      <c r="B4717" s="2" t="s">
        <v>12051</v>
      </c>
      <c r="C4717" s="2" t="s">
        <v>12052</v>
      </c>
      <c r="D4717" s="3">
        <v>12388</v>
      </c>
      <c r="E4717" s="3">
        <v>12374</v>
      </c>
      <c r="F4717" s="3">
        <v>52886</v>
      </c>
      <c r="G4717" s="3">
        <v>14891</v>
      </c>
      <c r="H4717" s="3">
        <v>43.6464</v>
      </c>
      <c r="I4717" s="30">
        <v>809.38396</v>
      </c>
      <c r="J4717" s="30">
        <v>809.38206200000002</v>
      </c>
      <c r="K4717" s="30">
        <v>1.9E-3</v>
      </c>
      <c r="L4717" s="3">
        <v>2</v>
      </c>
      <c r="M4717" s="3">
        <v>2</v>
      </c>
      <c r="N4717" s="10">
        <f t="shared" si="511"/>
        <v>1</v>
      </c>
      <c r="O4717" s="35">
        <v>2</v>
      </c>
      <c r="P4717" s="17"/>
      <c r="Q4717" s="40">
        <v>1617.7602400000001</v>
      </c>
      <c r="R4717" s="40">
        <v>809.38376000000005</v>
      </c>
      <c r="S4717" s="18">
        <f t="shared" si="512"/>
        <v>0.24710157262087379</v>
      </c>
      <c r="T4717" s="18">
        <f t="shared" si="513"/>
        <v>-2.0978923521186807</v>
      </c>
      <c r="U4717" s="18">
        <f t="shared" si="514"/>
        <v>-2.0509430532870043</v>
      </c>
      <c r="V4717" s="30">
        <v>809.38210000000004</v>
      </c>
      <c r="W4717" s="3" t="s">
        <v>47</v>
      </c>
      <c r="X4717" s="3" t="s">
        <v>47</v>
      </c>
      <c r="Y4717" s="3" t="s">
        <v>47</v>
      </c>
      <c r="Z4717" s="3" t="s">
        <v>47</v>
      </c>
      <c r="AA4717" s="3" t="s">
        <v>47</v>
      </c>
      <c r="AB4717" s="12" t="s">
        <v>47</v>
      </c>
      <c r="AC4717" s="3" t="s">
        <v>47</v>
      </c>
      <c r="AD4717" s="3" t="s">
        <v>47</v>
      </c>
      <c r="AE4717" s="3" t="s">
        <v>47</v>
      </c>
      <c r="AF4717" s="3" t="s">
        <v>47</v>
      </c>
      <c r="AG4717" s="3" t="s">
        <v>47</v>
      </c>
      <c r="AI4717" s="3" t="s">
        <v>47</v>
      </c>
      <c r="AJ4717" s="3" t="s">
        <v>47</v>
      </c>
      <c r="AK4717" s="3" t="s">
        <v>47</v>
      </c>
      <c r="AL4717" s="3" t="s">
        <v>47</v>
      </c>
      <c r="AU4717" s="3">
        <v>0</v>
      </c>
      <c r="AV4717" s="3">
        <v>15</v>
      </c>
      <c r="AW4717" s="3">
        <v>1</v>
      </c>
      <c r="AX4717" s="3">
        <v>15</v>
      </c>
      <c r="AY4717" s="3">
        <v>100</v>
      </c>
      <c r="AZ4717" s="6" t="str">
        <f t="shared" si="515"/>
        <v>2518.7</v>
      </c>
      <c r="BC4717" s="12" t="s">
        <v>11753</v>
      </c>
      <c r="BJ4717" s="12">
        <f t="shared" si="516"/>
        <v>0</v>
      </c>
      <c r="BK4717" s="12">
        <f t="shared" si="517"/>
        <v>0</v>
      </c>
      <c r="CQ4717" s="3" t="str">
        <f>CONCATENATE(baseURL!$A$1,baseURL!$B$1,baseURL!$C$1,".",C4717,".",L4717,".pkl&amp;seq=",BC4717)</f>
        <v>http://proteomics.broadinstitute.org/millscripts/viewfeed.pl?side=xl&amp;cycle=1&amp;fixedMods=iaaC&amp;file=msdataSM/iPRG2012_nd/cpick_in/iPRG2012_nd.2518.7.2.pkl&amp;seq=DLDRLAAQTLEEDE</v>
      </c>
    </row>
    <row r="4718" spans="1:95" x14ac:dyDescent="0.2">
      <c r="A4718" s="3">
        <v>344</v>
      </c>
      <c r="B4718" s="13" t="s">
        <v>12053</v>
      </c>
      <c r="C4718" s="13" t="s">
        <v>12054</v>
      </c>
      <c r="D4718" s="7">
        <v>12389</v>
      </c>
      <c r="E4718" s="7">
        <v>12375</v>
      </c>
      <c r="F4718" s="7">
        <v>52887</v>
      </c>
      <c r="G4718" s="7">
        <v>14892</v>
      </c>
      <c r="H4718" s="7">
        <v>43.648899999999998</v>
      </c>
      <c r="I4718" s="31">
        <v>1018.1364</v>
      </c>
      <c r="J4718" s="31">
        <v>1018.748063</v>
      </c>
      <c r="K4718" s="31">
        <v>-0.61165999999999998</v>
      </c>
      <c r="L4718" s="7">
        <v>3</v>
      </c>
      <c r="M4718" s="7">
        <v>3</v>
      </c>
      <c r="N4718" s="26">
        <f t="shared" si="511"/>
        <v>1</v>
      </c>
      <c r="O4718" s="36">
        <v>3</v>
      </c>
      <c r="P4718" s="16"/>
      <c r="Q4718" s="41">
        <v>3052.3800099999999</v>
      </c>
      <c r="R4718" s="41">
        <v>1018.13152</v>
      </c>
      <c r="S4718" s="27">
        <f t="shared" si="512"/>
        <v>4.7930939216549966</v>
      </c>
      <c r="T4718" s="27">
        <f t="shared" si="513"/>
        <v>605.56321839439636</v>
      </c>
      <c r="U4718" s="27">
        <f t="shared" si="514"/>
        <v>605.59955947538003</v>
      </c>
      <c r="V4718" s="31">
        <v>1018.7481</v>
      </c>
      <c r="W4718" s="7"/>
      <c r="X4718" s="7"/>
      <c r="Y4718" s="7"/>
      <c r="Z4718" s="7"/>
      <c r="AA4718" s="7"/>
      <c r="AB4718" s="25" t="s">
        <v>47</v>
      </c>
      <c r="AC4718" s="7" t="s">
        <v>52</v>
      </c>
      <c r="AD4718" s="7" t="s">
        <v>47</v>
      </c>
      <c r="AE4718" s="7"/>
      <c r="AF4718" s="7"/>
      <c r="AG4718" s="7" t="s">
        <v>47</v>
      </c>
      <c r="AH4718" s="7"/>
      <c r="AI4718" s="7"/>
      <c r="AJ4718" s="7"/>
      <c r="AK4718" s="7"/>
      <c r="AL4718" s="7" t="s">
        <v>52</v>
      </c>
      <c r="AM4718" s="7"/>
      <c r="AN4718" s="7"/>
      <c r="AO4718" s="7"/>
      <c r="AP4718" s="7"/>
      <c r="AQ4718" s="7"/>
      <c r="AR4718" s="7"/>
      <c r="AS4718" s="7"/>
      <c r="AT4718" s="7"/>
      <c r="AU4718" s="3">
        <v>0</v>
      </c>
      <c r="AV4718" s="3">
        <v>3</v>
      </c>
      <c r="AW4718" s="3">
        <v>1</v>
      </c>
      <c r="AX4718" s="3">
        <v>3</v>
      </c>
      <c r="AY4718" s="3">
        <v>100</v>
      </c>
      <c r="AZ4718" s="14" t="str">
        <f t="shared" si="515"/>
        <v>2518.8</v>
      </c>
      <c r="BA4718" s="15"/>
      <c r="BB4718" s="25"/>
      <c r="BC4718" s="12" t="s">
        <v>12055</v>
      </c>
      <c r="BJ4718" s="25">
        <f t="shared" si="516"/>
        <v>0</v>
      </c>
      <c r="BK4718" s="25">
        <f t="shared" si="517"/>
        <v>0</v>
      </c>
      <c r="CQ4718" s="3" t="str">
        <f>CONCATENATE(baseURL!$A$1,baseURL!$B$1,baseURL!$C$1,".",C4718,".",L4718,".pkl&amp;seq=",BC4718)</f>
        <v>http://proteomics.broadinstitute.org/millscripts/viewfeed.pl?side=xl&amp;cycle=1&amp;fixedMods=iaaC&amp;file=msdataSM/iPRG2012_nd/cpick_in/iPRG2012_nd.2518.8.3.pkl&amp;seq=LQADQTPEDLDMEDNDLLEAHREQLGG</v>
      </c>
    </row>
    <row r="4719" spans="1:95" x14ac:dyDescent="0.2">
      <c r="A4719" s="3">
        <v>7516</v>
      </c>
      <c r="B4719" s="2" t="s">
        <v>12056</v>
      </c>
      <c r="C4719" s="2" t="s">
        <v>12057</v>
      </c>
      <c r="D4719" s="3">
        <v>12390</v>
      </c>
      <c r="E4719" s="3">
        <v>12376</v>
      </c>
      <c r="F4719" s="3">
        <v>52901</v>
      </c>
      <c r="G4719" s="3">
        <v>14894</v>
      </c>
      <c r="H4719" s="3">
        <v>43.658099999999997</v>
      </c>
      <c r="I4719" s="30">
        <v>442.92030999999997</v>
      </c>
      <c r="J4719" s="30">
        <v>442.91864299999997</v>
      </c>
      <c r="K4719" s="30">
        <v>1.67E-3</v>
      </c>
      <c r="L4719" s="3">
        <v>3</v>
      </c>
      <c r="M4719" s="3">
        <v>3</v>
      </c>
      <c r="N4719" s="10">
        <f t="shared" si="511"/>
        <v>1</v>
      </c>
      <c r="O4719" s="35">
        <v>3</v>
      </c>
      <c r="P4719" s="17"/>
      <c r="Q4719" s="40">
        <v>1326.7429500000001</v>
      </c>
      <c r="R4719" s="40">
        <v>442.91917000000001</v>
      </c>
      <c r="S4719" s="18">
        <f t="shared" si="512"/>
        <v>2.5738330539270802</v>
      </c>
      <c r="T4719" s="18">
        <f t="shared" si="513"/>
        <v>-1.189833350481748</v>
      </c>
      <c r="U4719" s="18">
        <f t="shared" si="514"/>
        <v>-2.1900158441894768</v>
      </c>
      <c r="V4719" s="30">
        <v>442.91820000000001</v>
      </c>
      <c r="W4719" s="3" t="s">
        <v>47</v>
      </c>
      <c r="X4719" s="3" t="s">
        <v>47</v>
      </c>
      <c r="Y4719" s="3" t="s">
        <v>48</v>
      </c>
      <c r="Z4719" s="3" t="s">
        <v>52</v>
      </c>
      <c r="AA4719" s="3" t="s">
        <v>47</v>
      </c>
      <c r="AB4719" s="12" t="s">
        <v>48</v>
      </c>
      <c r="AC4719" s="3" t="s">
        <v>52</v>
      </c>
      <c r="AD4719" s="3" t="s">
        <v>48</v>
      </c>
      <c r="AF4719" s="3" t="s">
        <v>48</v>
      </c>
      <c r="AH4719" s="3" t="s">
        <v>47</v>
      </c>
      <c r="AJ4719" s="3" t="s">
        <v>47</v>
      </c>
      <c r="AP4719" s="3" t="s">
        <v>52</v>
      </c>
      <c r="AU4719" s="3">
        <v>0</v>
      </c>
      <c r="AV4719" s="3">
        <v>5</v>
      </c>
      <c r="AW4719" s="3">
        <v>1</v>
      </c>
      <c r="AX4719" s="3">
        <v>5</v>
      </c>
      <c r="AY4719" s="3">
        <v>100</v>
      </c>
      <c r="AZ4719" s="6" t="str">
        <f t="shared" si="515"/>
        <v>2519.1</v>
      </c>
      <c r="BC4719" s="12" t="s">
        <v>12058</v>
      </c>
      <c r="BJ4719" s="12">
        <f t="shared" si="516"/>
        <v>0</v>
      </c>
      <c r="BK4719" s="12">
        <f t="shared" si="517"/>
        <v>0</v>
      </c>
      <c r="CQ4719" s="3" t="str">
        <f>CONCATENATE(baseURL!$A$1,baseURL!$B$1,baseURL!$C$1,".",C4719,".",L4719,".pkl&amp;seq=",BC4719)</f>
        <v>http://proteomics.broadinstitute.org/millscripts/viewfeed.pl?side=xl&amp;cycle=1&amp;fixedMods=iaaC&amp;file=msdataSM/iPRG2012_nd/cpick_in/iPRG2012_nd.2519.1.3.pkl&amp;seq=LWLPVNRSWR</v>
      </c>
    </row>
    <row r="4720" spans="1:95" x14ac:dyDescent="0.2">
      <c r="A4720" s="3">
        <v>7728</v>
      </c>
      <c r="B4720" s="2" t="s">
        <v>12059</v>
      </c>
      <c r="C4720" s="2" t="s">
        <v>12040</v>
      </c>
      <c r="D4720" s="3">
        <v>12391</v>
      </c>
      <c r="E4720" s="3">
        <v>12377</v>
      </c>
      <c r="F4720" s="3">
        <v>52902</v>
      </c>
      <c r="G4720" s="3">
        <v>14895</v>
      </c>
      <c r="H4720" s="3">
        <v>43.659700000000001</v>
      </c>
      <c r="I4720" s="30">
        <v>486.26326999999998</v>
      </c>
      <c r="J4720" s="30">
        <v>486.2621097</v>
      </c>
      <c r="K4720" s="30">
        <v>1.16E-3</v>
      </c>
      <c r="L4720" s="3">
        <v>3</v>
      </c>
      <c r="M4720" s="3">
        <v>3</v>
      </c>
      <c r="N4720" s="10">
        <f t="shared" si="511"/>
        <v>1</v>
      </c>
      <c r="O4720" s="35">
        <v>3</v>
      </c>
      <c r="Q4720" s="40">
        <v>1456.7729300000001</v>
      </c>
      <c r="R4720" s="40">
        <v>486.26249000000001</v>
      </c>
      <c r="S4720" s="18">
        <f t="shared" si="512"/>
        <v>1.604071907671442</v>
      </c>
      <c r="T4720" s="18">
        <f t="shared" si="513"/>
        <v>-0.78208788018492148</v>
      </c>
      <c r="U4720" s="18">
        <f t="shared" si="514"/>
        <v>-1.418986687663413</v>
      </c>
      <c r="V4720" s="30">
        <v>486.26179999999999</v>
      </c>
      <c r="W4720" s="3" t="s">
        <v>47</v>
      </c>
      <c r="X4720" s="3" t="s">
        <v>47</v>
      </c>
      <c r="Y4720" s="3" t="s">
        <v>47</v>
      </c>
      <c r="AA4720" s="3" t="s">
        <v>48</v>
      </c>
      <c r="AC4720" s="3" t="s">
        <v>52</v>
      </c>
      <c r="AD4720" s="3" t="s">
        <v>47</v>
      </c>
      <c r="AG4720" s="3" t="s">
        <v>52</v>
      </c>
      <c r="AH4720" s="3" t="s">
        <v>47</v>
      </c>
      <c r="AJ4720" s="3" t="s">
        <v>47</v>
      </c>
      <c r="AK4720" s="3" t="s">
        <v>47</v>
      </c>
      <c r="AO4720" s="3" t="s">
        <v>47</v>
      </c>
      <c r="AU4720" s="3">
        <v>0</v>
      </c>
      <c r="AV4720" s="3">
        <v>8</v>
      </c>
      <c r="AW4720" s="3">
        <v>2</v>
      </c>
      <c r="AX4720" s="3">
        <v>7</v>
      </c>
      <c r="AY4720" s="3">
        <v>87.5</v>
      </c>
      <c r="AZ4720" s="6" t="str">
        <f t="shared" si="515"/>
        <v>2519.2</v>
      </c>
      <c r="BC4720" s="12" t="s">
        <v>12060</v>
      </c>
      <c r="BI4720" s="12" t="s">
        <v>594</v>
      </c>
      <c r="BJ4720" s="12">
        <f t="shared" si="516"/>
        <v>0</v>
      </c>
      <c r="BK4720" s="12">
        <f t="shared" si="517"/>
        <v>1</v>
      </c>
      <c r="BR4720" s="3" t="s">
        <v>594</v>
      </c>
      <c r="BZ4720" s="3" t="s">
        <v>12061</v>
      </c>
      <c r="CQ4720" s="3" t="str">
        <f>CONCATENATE(baseURL!$A$1,baseURL!$B$1,baseURL!$C$1,".",C4720,".",L4720,".pkl&amp;seq=",BC4720,"&amp;varMods=ReducedCys-C")</f>
        <v>http://proteomics.broadinstitute.org/millscripts/viewfeed.pl?side=xl&amp;cycle=1&amp;fixedMods=iaaC&amp;file=msdataSM/iPRG2012_nd/cpick_in/iPRG2012_nd.2519.2.3.pkl&amp;seq=GAAFLcALHSPTLR&amp;varMods=ReducedCys-C</v>
      </c>
    </row>
    <row r="4721" spans="1:95" x14ac:dyDescent="0.2">
      <c r="A4721" s="3">
        <v>7209</v>
      </c>
      <c r="B4721" s="2" t="s">
        <v>12062</v>
      </c>
      <c r="C4721" s="2" t="s">
        <v>12046</v>
      </c>
      <c r="D4721" s="3">
        <v>12393</v>
      </c>
      <c r="E4721" s="3">
        <v>12379</v>
      </c>
      <c r="F4721" s="3">
        <v>52904</v>
      </c>
      <c r="G4721" s="3">
        <v>14897</v>
      </c>
      <c r="H4721" s="3">
        <v>43.662999999999997</v>
      </c>
      <c r="I4721" s="30">
        <v>544.78965000000005</v>
      </c>
      <c r="J4721" s="30">
        <v>544.28754809999998</v>
      </c>
      <c r="K4721" s="30">
        <v>0.50209999999999999</v>
      </c>
      <c r="L4721" s="3">
        <v>0</v>
      </c>
      <c r="M4721" s="3">
        <v>3</v>
      </c>
      <c r="N4721" s="10">
        <f t="shared" si="511"/>
        <v>1</v>
      </c>
      <c r="O4721" s="35">
        <v>3</v>
      </c>
      <c r="P4721" s="17"/>
      <c r="Q4721" s="40">
        <v>1630.84754</v>
      </c>
      <c r="R4721" s="40">
        <v>544.28736000000004</v>
      </c>
      <c r="S4721" s="18">
        <f t="shared" si="512"/>
        <v>922.83972936651753</v>
      </c>
      <c r="T4721" s="18">
        <f t="shared" si="513"/>
        <v>0.34558950614935174</v>
      </c>
      <c r="U4721" s="18">
        <f t="shared" si="514"/>
        <v>0.25721707001903277</v>
      </c>
      <c r="V4721" s="30">
        <v>544.28750000000002</v>
      </c>
      <c r="W4721" s="3" t="s">
        <v>47</v>
      </c>
      <c r="Y4721" s="3" t="s">
        <v>48</v>
      </c>
      <c r="AA4721" s="3" t="s">
        <v>47</v>
      </c>
      <c r="AB4721" s="12" t="s">
        <v>47</v>
      </c>
      <c r="AC4721" s="3" t="s">
        <v>65</v>
      </c>
      <c r="AL4721" s="3" t="s">
        <v>52</v>
      </c>
      <c r="AN4721" s="3" t="s">
        <v>52</v>
      </c>
      <c r="AU4721" s="3">
        <v>1</v>
      </c>
      <c r="AV4721" s="3">
        <v>3</v>
      </c>
      <c r="AW4721" s="3">
        <v>1</v>
      </c>
      <c r="AX4721" s="3">
        <v>3</v>
      </c>
      <c r="AY4721" s="3">
        <v>100</v>
      </c>
      <c r="AZ4721" s="6" t="str">
        <f t="shared" si="515"/>
        <v>2519.4</v>
      </c>
      <c r="BC4721" s="12" t="s">
        <v>12063</v>
      </c>
      <c r="BJ4721" s="12">
        <f t="shared" si="516"/>
        <v>0</v>
      </c>
      <c r="BK4721" s="12">
        <f t="shared" si="517"/>
        <v>0</v>
      </c>
      <c r="BY4721" s="3" t="s">
        <v>12064</v>
      </c>
      <c r="CQ4721" s="3" t="str">
        <f>CONCATENATE(baseURL!$A$1,baseURL!$B$1,baseURL!$C$1,".",C4721,".",L4721,".pkl&amp;seq=",BC4721)</f>
        <v>http://proteomics.broadinstitute.org/millscripts/viewfeed.pl?side=xl&amp;cycle=1&amp;fixedMods=iaaC&amp;file=msdataSM/iPRG2012_nd/cpick_in/iPRG2012_nd.2519.4.0.pkl&amp;seq=YYPKLTLDFQTNK</v>
      </c>
    </row>
    <row r="4722" spans="1:95" x14ac:dyDescent="0.2">
      <c r="A4722" s="3">
        <v>3731</v>
      </c>
      <c r="B4722" s="2" t="s">
        <v>12065</v>
      </c>
      <c r="C4722" s="2" t="s">
        <v>12048</v>
      </c>
      <c r="D4722" s="3">
        <v>12395</v>
      </c>
      <c r="E4722" s="3">
        <v>12381</v>
      </c>
      <c r="F4722" s="3">
        <v>52906</v>
      </c>
      <c r="G4722" s="3">
        <v>14899</v>
      </c>
      <c r="H4722" s="3">
        <v>43.666400000000003</v>
      </c>
      <c r="I4722" s="30">
        <v>646.32141000000001</v>
      </c>
      <c r="J4722" s="30">
        <v>646.58185860000003</v>
      </c>
      <c r="K4722" s="30">
        <v>-0.26045000000000001</v>
      </c>
      <c r="L4722" s="3">
        <v>3</v>
      </c>
      <c r="M4722" s="3">
        <v>4</v>
      </c>
      <c r="N4722" s="10">
        <f t="shared" si="511"/>
        <v>-1</v>
      </c>
      <c r="O4722" s="35">
        <v>4</v>
      </c>
      <c r="P4722" s="17"/>
      <c r="Q4722" s="40">
        <v>2583.30492</v>
      </c>
      <c r="R4722" s="40">
        <v>646.58168999999998</v>
      </c>
      <c r="S4722" s="18">
        <f t="shared" si="512"/>
        <v>-402.5477430391914</v>
      </c>
      <c r="T4722" s="18">
        <f t="shared" si="513"/>
        <v>0.26075591477360061</v>
      </c>
      <c r="U4722" s="18">
        <f t="shared" si="514"/>
        <v>1.5465949824147398E-2</v>
      </c>
      <c r="V4722" s="30">
        <v>646.58169999999996</v>
      </c>
      <c r="W4722" s="3" t="s">
        <v>47</v>
      </c>
      <c r="X4722" s="3" t="s">
        <v>47</v>
      </c>
      <c r="Y4722" s="3" t="s">
        <v>47</v>
      </c>
      <c r="Z4722" s="3" t="s">
        <v>47</v>
      </c>
      <c r="AA4722" s="3" t="s">
        <v>47</v>
      </c>
      <c r="AB4722" s="12" t="s">
        <v>47</v>
      </c>
      <c r="AC4722" s="3" t="s">
        <v>47</v>
      </c>
      <c r="AE4722" s="3" t="s">
        <v>47</v>
      </c>
      <c r="AF4722" s="3" t="s">
        <v>47</v>
      </c>
      <c r="AG4722" s="3" t="s">
        <v>52</v>
      </c>
      <c r="AI4722" s="3" t="s">
        <v>47</v>
      </c>
      <c r="AK4722" s="3" t="s">
        <v>47</v>
      </c>
      <c r="AL4722" s="3" t="s">
        <v>47</v>
      </c>
      <c r="AU4722" s="3">
        <v>0</v>
      </c>
      <c r="AV4722" s="3">
        <v>12</v>
      </c>
      <c r="AW4722" s="3">
        <v>1</v>
      </c>
      <c r="AX4722" s="3">
        <v>12</v>
      </c>
      <c r="AY4722" s="3">
        <v>100</v>
      </c>
      <c r="AZ4722" s="6" t="str">
        <f t="shared" si="515"/>
        <v>2519.6</v>
      </c>
      <c r="BC4722" s="12" t="s">
        <v>11876</v>
      </c>
      <c r="BJ4722" s="12">
        <f t="shared" si="516"/>
        <v>0</v>
      </c>
      <c r="BK4722" s="12">
        <f t="shared" si="517"/>
        <v>0</v>
      </c>
      <c r="CQ4722" s="3" t="str">
        <f>CONCATENATE(baseURL!$A$1,baseURL!$B$1,baseURL!$C$1,".",C4722,".",L4722,".pkl&amp;seq=",BC4722)</f>
        <v>http://proteomics.broadinstitute.org/millscripts/viewfeed.pl?side=xl&amp;cycle=1&amp;fixedMods=iaaC&amp;file=msdataSM/iPRG2012_nd/cpick_in/iPRG2012_nd.2519.6.3.pkl&amp;seq=SVYDSRGNPTVEVELTTEKGVFR</v>
      </c>
    </row>
    <row r="4723" spans="1:95" x14ac:dyDescent="0.2">
      <c r="A4723" s="3">
        <v>6742</v>
      </c>
      <c r="B4723" s="2" t="s">
        <v>12066</v>
      </c>
      <c r="C4723" s="2" t="s">
        <v>12051</v>
      </c>
      <c r="D4723" s="3">
        <v>12397</v>
      </c>
      <c r="E4723" s="3">
        <v>12383</v>
      </c>
      <c r="F4723" s="3">
        <v>52908</v>
      </c>
      <c r="G4723" s="3">
        <v>14901</v>
      </c>
      <c r="H4723" s="3">
        <v>43.6706</v>
      </c>
      <c r="I4723" s="30">
        <v>748.38887</v>
      </c>
      <c r="J4723" s="30">
        <v>748.38749069999994</v>
      </c>
      <c r="K4723" s="30">
        <v>1.3799999999999999E-3</v>
      </c>
      <c r="L4723" s="3">
        <v>3</v>
      </c>
      <c r="M4723" s="3">
        <v>3</v>
      </c>
      <c r="N4723" s="10">
        <f t="shared" si="511"/>
        <v>1</v>
      </c>
      <c r="O4723" s="35">
        <v>3</v>
      </c>
      <c r="P4723" s="17"/>
      <c r="Q4723" s="40">
        <v>2243.1513799999998</v>
      </c>
      <c r="R4723" s="40">
        <v>748.38864000000001</v>
      </c>
      <c r="S4723" s="18">
        <f t="shared" si="512"/>
        <v>0.30732695246114372</v>
      </c>
      <c r="T4723" s="18">
        <f t="shared" si="513"/>
        <v>-1.5356994195763352</v>
      </c>
      <c r="U4723" s="18">
        <f t="shared" si="514"/>
        <v>-1.5232727209273882</v>
      </c>
      <c r="V4723" s="30">
        <v>748.38750000000005</v>
      </c>
      <c r="W4723" s="3" t="s">
        <v>47</v>
      </c>
      <c r="X4723" s="3" t="s">
        <v>47</v>
      </c>
      <c r="Y4723" s="3" t="s">
        <v>47</v>
      </c>
      <c r="Z4723" s="3" t="s">
        <v>47</v>
      </c>
      <c r="AA4723" s="3" t="s">
        <v>47</v>
      </c>
      <c r="AB4723" s="12" t="s">
        <v>47</v>
      </c>
      <c r="AC4723" s="3" t="s">
        <v>47</v>
      </c>
      <c r="AD4723" s="3" t="s">
        <v>47</v>
      </c>
      <c r="AE4723" s="3" t="s">
        <v>47</v>
      </c>
      <c r="AF4723" s="3" t="s">
        <v>47</v>
      </c>
      <c r="AG4723" s="3" t="s">
        <v>47</v>
      </c>
      <c r="AI4723" s="3" t="s">
        <v>47</v>
      </c>
      <c r="AK4723" s="3" t="s">
        <v>47</v>
      </c>
      <c r="AL4723" s="3" t="s">
        <v>47</v>
      </c>
      <c r="AN4723" s="3" t="s">
        <v>47</v>
      </c>
      <c r="AU4723" s="3">
        <v>0</v>
      </c>
      <c r="AV4723" s="3">
        <v>15</v>
      </c>
      <c r="AW4723" s="3">
        <v>1</v>
      </c>
      <c r="AX4723" s="3">
        <v>15</v>
      </c>
      <c r="AY4723" s="3">
        <v>100</v>
      </c>
      <c r="AZ4723" s="6" t="str">
        <f t="shared" si="515"/>
        <v>2519.8</v>
      </c>
      <c r="BC4723" s="12" t="s">
        <v>12067</v>
      </c>
      <c r="BJ4723" s="12">
        <f t="shared" si="516"/>
        <v>0</v>
      </c>
      <c r="BK4723" s="12">
        <f t="shared" si="517"/>
        <v>0</v>
      </c>
      <c r="CQ4723" s="3" t="str">
        <f>CONCATENATE(baseURL!$A$1,baseURL!$B$1,baseURL!$C$1,".",C4723,".",L4723,".pkl&amp;seq=",BC4723)</f>
        <v>http://proteomics.broadinstitute.org/millscripts/viewfeed.pl?side=xl&amp;cycle=1&amp;fixedMods=iaaC&amp;file=msdataSM/iPRG2012_nd/cpick_in/iPRG2012_nd.2519.8.3.pkl&amp;seq=DVQEAGSTEPLVKTVGEAVASR</v>
      </c>
    </row>
    <row r="4724" spans="1:95" x14ac:dyDescent="0.2">
      <c r="A4724" s="3">
        <v>4081</v>
      </c>
      <c r="B4724" s="2" t="s">
        <v>12070</v>
      </c>
      <c r="C4724" s="2" t="s">
        <v>12071</v>
      </c>
      <c r="D4724" s="3">
        <v>12408</v>
      </c>
      <c r="E4724" s="3">
        <v>12394</v>
      </c>
      <c r="F4724" s="3">
        <v>52931</v>
      </c>
      <c r="G4724" s="3">
        <v>14913</v>
      </c>
      <c r="H4724" s="3">
        <v>43.688800000000001</v>
      </c>
      <c r="I4724" s="30">
        <v>659.35013000000004</v>
      </c>
      <c r="J4724" s="30">
        <v>659.87710579999998</v>
      </c>
      <c r="K4724" s="30">
        <v>-0.52698</v>
      </c>
      <c r="L4724" s="3">
        <v>0</v>
      </c>
      <c r="M4724" s="3">
        <v>2</v>
      </c>
      <c r="N4724" s="10">
        <f t="shared" si="511"/>
        <v>1</v>
      </c>
      <c r="O4724" s="35">
        <v>2</v>
      </c>
      <c r="P4724" s="11"/>
      <c r="Q4724" s="42">
        <v>1318.7252900000001</v>
      </c>
      <c r="R4724" s="42">
        <v>659.86629000000005</v>
      </c>
      <c r="S4724" s="18">
        <f t="shared" si="512"/>
        <v>-782.21907653444987</v>
      </c>
      <c r="T4724" s="18">
        <f t="shared" si="513"/>
        <v>16.390896404076187</v>
      </c>
      <c r="U4724" s="18">
        <f t="shared" si="514"/>
        <v>16.38210674467431</v>
      </c>
      <c r="V4724" s="30">
        <v>659.87710000000004</v>
      </c>
      <c r="W4724" s="3" t="s">
        <v>47</v>
      </c>
      <c r="X4724" s="3" t="s">
        <v>47</v>
      </c>
      <c r="Y4724" s="3" t="s">
        <v>47</v>
      </c>
      <c r="AB4724" s="12" t="s">
        <v>48</v>
      </c>
      <c r="AG4724" s="3" t="s">
        <v>52</v>
      </c>
      <c r="AK4724" s="3" t="s">
        <v>52</v>
      </c>
      <c r="AU4724" s="3">
        <v>0</v>
      </c>
      <c r="AV4724" s="3">
        <v>3</v>
      </c>
      <c r="AW4724" s="3">
        <v>2</v>
      </c>
      <c r="AX4724" s="3">
        <v>2</v>
      </c>
      <c r="AY4724" s="3">
        <v>66.67</v>
      </c>
      <c r="AZ4724" s="6" t="str">
        <f t="shared" si="515"/>
        <v>2520.10</v>
      </c>
      <c r="BC4724" s="12" t="s">
        <v>12072</v>
      </c>
      <c r="BJ4724" s="12">
        <f t="shared" si="516"/>
        <v>0</v>
      </c>
      <c r="BK4724" s="12">
        <f t="shared" si="517"/>
        <v>0</v>
      </c>
      <c r="BO4724" s="3" t="s">
        <v>54</v>
      </c>
      <c r="BR4724" s="3" t="s">
        <v>54</v>
      </c>
      <c r="BS4724" s="3" t="s">
        <v>12073</v>
      </c>
      <c r="CQ4724" s="3" t="str">
        <f>CONCATENATE(baseURL!$A$1,baseURL!$B$1,baseURL!$C$1,".",C4724,".",L4724,".pkl&amp;seq=",BC4724,"&amp;varMods=Deamidated-Q")</f>
        <v>http://proteomics.broadinstitute.org/millscripts/viewfeed.pl?side=xl&amp;cycle=1&amp;fixedMods=iaaC&amp;file=msdataSM/iPRG2012_nd/cpick_in/iPRG2012_nd.2520.10.0.pkl&amp;seq=AqFETLTAPLVK&amp;varMods=Deamidated-Q</v>
      </c>
    </row>
    <row r="4725" spans="1:95" x14ac:dyDescent="0.2">
      <c r="A4725" s="3">
        <v>7542</v>
      </c>
      <c r="B4725" s="2" t="s">
        <v>12078</v>
      </c>
      <c r="C4725" s="2" t="s">
        <v>12079</v>
      </c>
      <c r="D4725" s="3">
        <v>12399</v>
      </c>
      <c r="E4725" s="3">
        <v>12385</v>
      </c>
      <c r="F4725" s="3">
        <v>52922</v>
      </c>
      <c r="G4725" s="3">
        <v>14904</v>
      </c>
      <c r="H4725" s="3">
        <v>43.6813</v>
      </c>
      <c r="I4725" s="30">
        <v>450.91113000000001</v>
      </c>
      <c r="J4725" s="30">
        <v>450.91114429999999</v>
      </c>
      <c r="K4725" s="30">
        <v>-1.0000000000000001E-5</v>
      </c>
      <c r="L4725" s="3">
        <v>3</v>
      </c>
      <c r="M4725" s="3">
        <v>3</v>
      </c>
      <c r="N4725" s="10">
        <f t="shared" si="511"/>
        <v>1</v>
      </c>
      <c r="O4725" s="35">
        <v>3</v>
      </c>
      <c r="P4725" s="17"/>
      <c r="Q4725" s="40">
        <v>1350.71983</v>
      </c>
      <c r="R4725" s="40">
        <v>450.91145999999998</v>
      </c>
      <c r="S4725" s="18">
        <f t="shared" si="512"/>
        <v>-0.73185099345809035</v>
      </c>
      <c r="T4725" s="18">
        <f t="shared" si="513"/>
        <v>-0.70013745045950559</v>
      </c>
      <c r="U4725" s="18">
        <f t="shared" si="514"/>
        <v>-1.2419289586261082</v>
      </c>
      <c r="V4725" s="30">
        <v>450.91090000000003</v>
      </c>
      <c r="W4725" s="3" t="s">
        <v>47</v>
      </c>
      <c r="X4725" s="3" t="s">
        <v>47</v>
      </c>
      <c r="Y4725" s="3" t="s">
        <v>47</v>
      </c>
      <c r="Z4725" s="3" t="s">
        <v>47</v>
      </c>
      <c r="AA4725" s="3" t="s">
        <v>48</v>
      </c>
      <c r="AB4725" s="12" t="s">
        <v>47</v>
      </c>
      <c r="AD4725" s="3" t="s">
        <v>47</v>
      </c>
      <c r="AE4725" s="3" t="s">
        <v>47</v>
      </c>
      <c r="AF4725" s="3" t="s">
        <v>47</v>
      </c>
      <c r="AG4725" s="3" t="s">
        <v>47</v>
      </c>
      <c r="AH4725" s="3" t="s">
        <v>47</v>
      </c>
      <c r="AJ4725" s="3" t="s">
        <v>47</v>
      </c>
      <c r="AK4725" s="3" t="s">
        <v>47</v>
      </c>
      <c r="AL4725" s="3" t="s">
        <v>47</v>
      </c>
      <c r="AM4725" s="3" t="s">
        <v>47</v>
      </c>
      <c r="AN4725" s="3" t="s">
        <v>47</v>
      </c>
      <c r="AU4725" s="3">
        <v>0</v>
      </c>
      <c r="AV4725" s="3">
        <v>15</v>
      </c>
      <c r="AW4725" s="3">
        <v>1</v>
      </c>
      <c r="AX4725" s="3">
        <v>15</v>
      </c>
      <c r="AY4725" s="3">
        <v>100</v>
      </c>
      <c r="AZ4725" s="6" t="str">
        <f t="shared" si="515"/>
        <v>2520.1</v>
      </c>
      <c r="BC4725" s="12" t="s">
        <v>12080</v>
      </c>
      <c r="BJ4725" s="12">
        <f t="shared" si="516"/>
        <v>0</v>
      </c>
      <c r="BK4725" s="12">
        <f t="shared" si="517"/>
        <v>0</v>
      </c>
      <c r="CQ4725" s="3" t="str">
        <f>CONCATENATE(baseURL!$A$1,baseURL!$B$1,baseURL!$C$1,".",C4725,".",L4725,".pkl&amp;seq=",BC4725)</f>
        <v>http://proteomics.broadinstitute.org/millscripts/viewfeed.pl?side=xl&amp;cycle=1&amp;fixedMods=iaaC&amp;file=msdataSM/iPRG2012_nd/cpick_in/iPRG2012_nd.2520.1.3.pkl&amp;seq=GLMNFVSLDARK</v>
      </c>
    </row>
    <row r="4726" spans="1:95" x14ac:dyDescent="0.2">
      <c r="A4726" s="3">
        <v>1979</v>
      </c>
      <c r="B4726" s="2" t="s">
        <v>12074</v>
      </c>
      <c r="C4726" s="2" t="s">
        <v>12075</v>
      </c>
      <c r="D4726" s="3">
        <v>12414</v>
      </c>
      <c r="E4726" s="3">
        <v>12400</v>
      </c>
      <c r="F4726" s="3">
        <v>52937</v>
      </c>
      <c r="G4726" s="3">
        <v>14919</v>
      </c>
      <c r="H4726" s="3">
        <v>43.693800000000003</v>
      </c>
      <c r="I4726" s="30">
        <v>698.36887999999999</v>
      </c>
      <c r="J4726" s="30">
        <v>698.36716890000002</v>
      </c>
      <c r="K4726" s="30">
        <v>1.7099999999999999E-3</v>
      </c>
      <c r="L4726" s="3">
        <v>3</v>
      </c>
      <c r="M4726" s="3">
        <v>3</v>
      </c>
      <c r="N4726" s="10">
        <f t="shared" si="511"/>
        <v>1</v>
      </c>
      <c r="O4726" s="35">
        <v>3</v>
      </c>
      <c r="P4726" s="17"/>
      <c r="Q4726" s="40">
        <v>2093.0873200000001</v>
      </c>
      <c r="R4726" s="40">
        <v>698.36729000000003</v>
      </c>
      <c r="S4726" s="18">
        <f t="shared" si="512"/>
        <v>2.2767389348442637</v>
      </c>
      <c r="T4726" s="18">
        <f t="shared" si="513"/>
        <v>-0.17340445598648577</v>
      </c>
      <c r="U4726" s="18">
        <f t="shared" si="514"/>
        <v>-0.2720631431277995</v>
      </c>
      <c r="V4726" s="30">
        <v>698.36710000000005</v>
      </c>
      <c r="W4726" s="3" t="s">
        <v>47</v>
      </c>
      <c r="X4726" s="3" t="s">
        <v>47</v>
      </c>
      <c r="Y4726" s="3" t="s">
        <v>47</v>
      </c>
      <c r="Z4726" s="3" t="s">
        <v>47</v>
      </c>
      <c r="AA4726" s="3" t="s">
        <v>47</v>
      </c>
      <c r="AC4726" s="3" t="s">
        <v>47</v>
      </c>
      <c r="AD4726" s="3" t="s">
        <v>47</v>
      </c>
      <c r="AE4726" s="3" t="s">
        <v>47</v>
      </c>
      <c r="AG4726" s="3" t="s">
        <v>47</v>
      </c>
      <c r="AH4726" s="3" t="s">
        <v>47</v>
      </c>
      <c r="AI4726" s="3" t="s">
        <v>47</v>
      </c>
      <c r="AL4726" s="3" t="s">
        <v>52</v>
      </c>
      <c r="AO4726" s="3" t="s">
        <v>48</v>
      </c>
      <c r="AU4726" s="3">
        <v>0</v>
      </c>
      <c r="AV4726" s="3">
        <v>11</v>
      </c>
      <c r="AW4726" s="3">
        <v>2</v>
      </c>
      <c r="AX4726" s="3">
        <v>6</v>
      </c>
      <c r="AY4726" s="3">
        <v>54.55</v>
      </c>
      <c r="AZ4726" s="6" t="str">
        <f t="shared" si="515"/>
        <v>2520.16</v>
      </c>
      <c r="BC4726" s="12" t="s">
        <v>12076</v>
      </c>
      <c r="BJ4726" s="12">
        <f t="shared" si="516"/>
        <v>0</v>
      </c>
      <c r="BK4726" s="12">
        <f t="shared" si="517"/>
        <v>0</v>
      </c>
      <c r="BO4726" s="3" t="s">
        <v>54</v>
      </c>
      <c r="BP4726" s="3" t="s">
        <v>54</v>
      </c>
      <c r="BR4726" s="3" t="s">
        <v>54</v>
      </c>
      <c r="BV4726" s="3" t="s">
        <v>12077</v>
      </c>
      <c r="BW4726" s="3" t="s">
        <v>12077</v>
      </c>
      <c r="BZ4726" s="3" t="s">
        <v>12077</v>
      </c>
      <c r="CA4726" s="3" t="s">
        <v>12077</v>
      </c>
      <c r="CE4726" s="3" t="s">
        <v>12077</v>
      </c>
      <c r="CQ4726" s="3" t="str">
        <f>CONCATENATE(baseURL!$A$1,baseURL!$B$1,baseURL!$C$1,".",C4726,".",L4726,".pkl&amp;seq=",BC4726,"&amp;varMods=Deamidated-Q+Deamidated-N")</f>
        <v>http://proteomics.broadinstitute.org/millscripts/viewfeed.pl?side=xl&amp;cycle=1&amp;fixedMods=iaaC&amp;file=msdataSM/iPRG2012_nd/cpick_in/iPRG2012_nd.2520.16.3.pkl&amp;seq=LLQLAGVEDVYTqSNGKTR&amp;varMods=Deamidated-Q+Deamidated-N</v>
      </c>
    </row>
    <row r="4727" spans="1:95" x14ac:dyDescent="0.2">
      <c r="A4727" s="3">
        <v>4606</v>
      </c>
      <c r="B4727" s="2" t="s">
        <v>12081</v>
      </c>
      <c r="C4727" s="2" t="s">
        <v>12082</v>
      </c>
      <c r="D4727" s="3">
        <v>12402</v>
      </c>
      <c r="E4727" s="3">
        <v>12388</v>
      </c>
      <c r="F4727" s="3">
        <v>52925</v>
      </c>
      <c r="G4727" s="3">
        <v>14907</v>
      </c>
      <c r="H4727" s="3">
        <v>43.683799999999998</v>
      </c>
      <c r="I4727" s="30">
        <v>560.99417000000005</v>
      </c>
      <c r="J4727" s="30">
        <v>560.99410580000006</v>
      </c>
      <c r="K4727" s="30">
        <v>6.0000000000000002E-5</v>
      </c>
      <c r="L4727" s="3">
        <v>3</v>
      </c>
      <c r="M4727" s="3">
        <v>3</v>
      </c>
      <c r="N4727" s="10">
        <f t="shared" si="511"/>
        <v>1</v>
      </c>
      <c r="O4727" s="35">
        <v>3</v>
      </c>
      <c r="P4727" s="17"/>
      <c r="Q4727" s="40">
        <v>1680.9683199999999</v>
      </c>
      <c r="R4727" s="40">
        <v>560.99428999999998</v>
      </c>
      <c r="S4727" s="18">
        <f t="shared" si="512"/>
        <v>-0.21390592036935493</v>
      </c>
      <c r="T4727" s="18">
        <f t="shared" si="513"/>
        <v>-0.32834558783383511</v>
      </c>
      <c r="U4727" s="18">
        <f t="shared" si="514"/>
        <v>-0.87344917541571443</v>
      </c>
      <c r="V4727" s="30">
        <v>560.99379999999996</v>
      </c>
      <c r="W4727" s="3" t="s">
        <v>47</v>
      </c>
      <c r="X4727" s="3" t="s">
        <v>47</v>
      </c>
      <c r="Y4727" s="3" t="s">
        <v>47</v>
      </c>
      <c r="Z4727" s="3" t="s">
        <v>47</v>
      </c>
      <c r="AA4727" s="3" t="s">
        <v>47</v>
      </c>
      <c r="AB4727" s="12" t="s">
        <v>47</v>
      </c>
      <c r="AC4727" s="3" t="s">
        <v>47</v>
      </c>
      <c r="AD4727" s="3" t="s">
        <v>47</v>
      </c>
      <c r="AE4727" s="3" t="s">
        <v>47</v>
      </c>
      <c r="AF4727" s="3" t="s">
        <v>47</v>
      </c>
      <c r="AG4727" s="3" t="s">
        <v>47</v>
      </c>
      <c r="AH4727" s="3" t="s">
        <v>47</v>
      </c>
      <c r="AI4727" s="3" t="s">
        <v>47</v>
      </c>
      <c r="AK4727" s="3" t="s">
        <v>47</v>
      </c>
      <c r="AL4727" s="3" t="s">
        <v>48</v>
      </c>
      <c r="AM4727" s="3" t="s">
        <v>47</v>
      </c>
      <c r="AU4727" s="3">
        <v>0</v>
      </c>
      <c r="AV4727" s="3">
        <v>15</v>
      </c>
      <c r="AW4727" s="3">
        <v>1</v>
      </c>
      <c r="AX4727" s="3">
        <v>15</v>
      </c>
      <c r="AY4727" s="3">
        <v>100</v>
      </c>
      <c r="AZ4727" s="6" t="str">
        <f t="shared" si="515"/>
        <v>2520.4</v>
      </c>
      <c r="BC4727" s="12" t="s">
        <v>12083</v>
      </c>
      <c r="BJ4727" s="12">
        <f t="shared" si="516"/>
        <v>0</v>
      </c>
      <c r="BK4727" s="12">
        <f t="shared" si="517"/>
        <v>0</v>
      </c>
      <c r="CQ4727" s="3" t="str">
        <f>CONCATENATE(baseURL!$A$1,baseURL!$B$1,baseURL!$C$1,".",C4727,".",L4727,".pkl&amp;seq=",BC4727)</f>
        <v>http://proteomics.broadinstitute.org/millscripts/viewfeed.pl?side=xl&amp;cycle=1&amp;fixedMods=iaaC&amp;file=msdataSM/iPRG2012_nd/cpick_in/iPRG2012_nd.2520.4.3.pkl&amp;seq=NVLLEQPFGPPKLTK</v>
      </c>
    </row>
    <row r="4728" spans="1:95" x14ac:dyDescent="0.2">
      <c r="A4728" s="3">
        <v>7681</v>
      </c>
      <c r="B4728" s="2" t="s">
        <v>12084</v>
      </c>
      <c r="C4728" s="2" t="s">
        <v>12062</v>
      </c>
      <c r="D4728" s="3">
        <v>12403</v>
      </c>
      <c r="E4728" s="3">
        <v>12389</v>
      </c>
      <c r="F4728" s="3">
        <v>52926</v>
      </c>
      <c r="G4728" s="3">
        <v>14908</v>
      </c>
      <c r="H4728" s="3">
        <v>43.684600000000003</v>
      </c>
      <c r="I4728" s="30">
        <v>567.98213999999996</v>
      </c>
      <c r="J4728" s="30">
        <v>567.98198249999996</v>
      </c>
      <c r="K4728" s="30">
        <v>1.6000000000000001E-4</v>
      </c>
      <c r="L4728" s="3">
        <v>3</v>
      </c>
      <c r="M4728" s="3">
        <v>3</v>
      </c>
      <c r="N4728" s="10">
        <f t="shared" si="511"/>
        <v>1</v>
      </c>
      <c r="O4728" s="35">
        <v>3</v>
      </c>
      <c r="Q4728" s="40">
        <v>1701.9316200000001</v>
      </c>
      <c r="R4728" s="40">
        <v>567.98206000000005</v>
      </c>
      <c r="S4728" s="18">
        <f t="shared" si="512"/>
        <v>0.14084951892971101</v>
      </c>
      <c r="T4728" s="18">
        <f t="shared" si="513"/>
        <v>-0.13644797176965132</v>
      </c>
      <c r="U4728" s="18">
        <f t="shared" si="514"/>
        <v>-0.28169903825974041</v>
      </c>
      <c r="V4728" s="30">
        <v>567.9819</v>
      </c>
      <c r="W4728" s="3" t="s">
        <v>47</v>
      </c>
      <c r="X4728" s="3" t="s">
        <v>47</v>
      </c>
      <c r="Y4728" s="3" t="s">
        <v>47</v>
      </c>
      <c r="AA4728" s="3" t="s">
        <v>47</v>
      </c>
      <c r="AG4728" s="3" t="s">
        <v>52</v>
      </c>
      <c r="AH4728" s="3" t="s">
        <v>47</v>
      </c>
      <c r="AK4728" s="3" t="s">
        <v>47</v>
      </c>
      <c r="AL4728" s="3" t="s">
        <v>52</v>
      </c>
      <c r="AO4728" s="3" t="s">
        <v>48</v>
      </c>
      <c r="AU4728" s="3">
        <v>0</v>
      </c>
      <c r="AV4728" s="3">
        <v>6</v>
      </c>
      <c r="AW4728" s="3">
        <v>1</v>
      </c>
      <c r="AX4728" s="3">
        <v>6</v>
      </c>
      <c r="AY4728" s="3">
        <v>100</v>
      </c>
      <c r="AZ4728" s="6" t="str">
        <f t="shared" si="515"/>
        <v>2520.5</v>
      </c>
      <c r="BC4728" s="12" t="s">
        <v>12085</v>
      </c>
      <c r="BI4728" s="12" t="s">
        <v>594</v>
      </c>
      <c r="BJ4728" s="12">
        <f t="shared" si="516"/>
        <v>0</v>
      </c>
      <c r="BK4728" s="12">
        <f t="shared" si="517"/>
        <v>1</v>
      </c>
      <c r="BR4728" s="3" t="s">
        <v>594</v>
      </c>
      <c r="CQ4728" s="3" t="str">
        <f>CONCATENATE(baseURL!$A$1,baseURL!$B$1,baseURL!$C$1,".",C4728,".",L4728,".pkl&amp;seq=",BC4728,"&amp;varMods=ReducedCys-C")</f>
        <v>http://proteomics.broadinstitute.org/millscripts/viewfeed.pl?side=xl&amp;cycle=1&amp;fixedMods=iaaC&amp;file=msdataSM/iPRG2012_nd/cpick_in/iPRG2012_nd.2520.5.3.pkl&amp;seq=KSLAcVLTVLNEQQR&amp;varMods=ReducedCys-C</v>
      </c>
    </row>
    <row r="4729" spans="1:95" x14ac:dyDescent="0.2">
      <c r="A4729" s="3">
        <v>4247</v>
      </c>
      <c r="B4729" s="2" t="s">
        <v>12068</v>
      </c>
      <c r="C4729" s="2" t="s">
        <v>12066</v>
      </c>
      <c r="D4729" s="3">
        <v>12407</v>
      </c>
      <c r="E4729" s="3">
        <v>12393</v>
      </c>
      <c r="F4729" s="3">
        <v>52930</v>
      </c>
      <c r="G4729" s="3">
        <v>14912</v>
      </c>
      <c r="H4729" s="3">
        <v>43.688000000000002</v>
      </c>
      <c r="I4729" s="30">
        <v>656.32834000000003</v>
      </c>
      <c r="J4729" s="30">
        <v>656.32772899999998</v>
      </c>
      <c r="K4729" s="30">
        <v>6.0999999999999997E-4</v>
      </c>
      <c r="L4729" s="3">
        <v>2</v>
      </c>
      <c r="M4729" s="3">
        <v>2</v>
      </c>
      <c r="N4729" s="10">
        <f t="shared" si="511"/>
        <v>1</v>
      </c>
      <c r="O4729" s="35">
        <v>2</v>
      </c>
      <c r="P4729" s="17"/>
      <c r="Q4729" s="40">
        <v>1311.6500799999999</v>
      </c>
      <c r="R4729" s="40">
        <v>656.32867999999996</v>
      </c>
      <c r="S4729" s="18">
        <f t="shared" si="512"/>
        <v>-0.51803312928118639</v>
      </c>
      <c r="T4729" s="18">
        <f t="shared" si="513"/>
        <v>-1.448969135382564</v>
      </c>
      <c r="U4729" s="18">
        <f t="shared" si="514"/>
        <v>-1.6455169991988561</v>
      </c>
      <c r="V4729" s="30">
        <v>656.32759999999996</v>
      </c>
      <c r="W4729" s="3" t="s">
        <v>47</v>
      </c>
      <c r="X4729" s="3" t="s">
        <v>47</v>
      </c>
      <c r="Y4729" s="3" t="s">
        <v>47</v>
      </c>
      <c r="Z4729" s="3" t="s">
        <v>47</v>
      </c>
      <c r="AB4729" s="12" t="s">
        <v>47</v>
      </c>
      <c r="AC4729" s="3" t="s">
        <v>47</v>
      </c>
      <c r="AD4729" s="3" t="s">
        <v>47</v>
      </c>
      <c r="AE4729" s="3" t="s">
        <v>47</v>
      </c>
      <c r="AF4729" s="3" t="s">
        <v>47</v>
      </c>
      <c r="AG4729" s="3" t="s">
        <v>47</v>
      </c>
      <c r="AH4729" s="3" t="s">
        <v>47</v>
      </c>
      <c r="AI4729" s="3" t="s">
        <v>47</v>
      </c>
      <c r="AJ4729" s="3" t="s">
        <v>47</v>
      </c>
      <c r="AK4729" s="3" t="s">
        <v>47</v>
      </c>
      <c r="AL4729" s="3" t="s">
        <v>47</v>
      </c>
      <c r="AN4729" s="3" t="s">
        <v>47</v>
      </c>
      <c r="AU4729" s="3">
        <v>0</v>
      </c>
      <c r="AV4729" s="3">
        <v>16</v>
      </c>
      <c r="AW4729" s="3">
        <v>1</v>
      </c>
      <c r="AX4729" s="3">
        <v>16</v>
      </c>
      <c r="AY4729" s="3">
        <v>100</v>
      </c>
      <c r="AZ4729" s="6" t="str">
        <f t="shared" si="515"/>
        <v>2520.9</v>
      </c>
      <c r="BC4729" s="12" t="s">
        <v>12069</v>
      </c>
      <c r="BJ4729" s="12">
        <f t="shared" si="516"/>
        <v>0</v>
      </c>
      <c r="BK4729" s="12">
        <f t="shared" si="517"/>
        <v>0</v>
      </c>
      <c r="CQ4729" s="3" t="str">
        <f>CONCATENATE(baseURL!$A$1,baseURL!$B$1,baseURL!$C$1,".",C4729,".",L4729,".pkl&amp;seq=",BC4729)</f>
        <v>http://proteomics.broadinstitute.org/millscripts/viewfeed.pl?side=xl&amp;cycle=1&amp;fixedMods=iaaC&amp;file=msdataSM/iPRG2012_nd/cpick_in/iPRG2012_nd.2520.9.2.pkl&amp;seq=LLEMSTEDFVK</v>
      </c>
    </row>
    <row r="4730" spans="1:95" x14ac:dyDescent="0.2">
      <c r="A4730" s="3">
        <v>2470</v>
      </c>
      <c r="B4730" s="2" t="s">
        <v>12086</v>
      </c>
      <c r="C4730" s="2" t="s">
        <v>12068</v>
      </c>
      <c r="D4730" s="3">
        <v>12426</v>
      </c>
      <c r="E4730" s="3">
        <v>12412</v>
      </c>
      <c r="F4730" s="3">
        <v>52952</v>
      </c>
      <c r="G4730" s="3">
        <v>14932</v>
      </c>
      <c r="H4730" s="3">
        <v>43.718000000000004</v>
      </c>
      <c r="I4730" s="30">
        <v>671.33753000000002</v>
      </c>
      <c r="J4730" s="30">
        <v>671.33628710000005</v>
      </c>
      <c r="K4730" s="30">
        <v>1.24E-3</v>
      </c>
      <c r="L4730" s="3">
        <v>3</v>
      </c>
      <c r="M4730" s="3">
        <v>3</v>
      </c>
      <c r="N4730" s="10">
        <f t="shared" si="511"/>
        <v>1</v>
      </c>
      <c r="O4730" s="35">
        <v>3</v>
      </c>
      <c r="P4730" s="17"/>
      <c r="Q4730" s="40">
        <v>2011.9905900000001</v>
      </c>
      <c r="R4730" s="40">
        <v>671.33505000000002</v>
      </c>
      <c r="S4730" s="18">
        <f t="shared" si="512"/>
        <v>3.6941315666318597</v>
      </c>
      <c r="T4730" s="18">
        <f t="shared" si="513"/>
        <v>1.8427460327384189</v>
      </c>
      <c r="U4730" s="18">
        <f t="shared" si="514"/>
        <v>1.7130045570221606</v>
      </c>
      <c r="V4730" s="30">
        <v>671.33619999999996</v>
      </c>
      <c r="W4730" s="3" t="s">
        <v>47</v>
      </c>
      <c r="Z4730" s="3" t="s">
        <v>47</v>
      </c>
      <c r="AA4730" s="3" t="s">
        <v>47</v>
      </c>
      <c r="AB4730" s="12" t="s">
        <v>47</v>
      </c>
      <c r="AC4730" s="3" t="s">
        <v>47</v>
      </c>
      <c r="AD4730" s="3" t="s">
        <v>47</v>
      </c>
      <c r="AE4730" s="3" t="s">
        <v>47</v>
      </c>
      <c r="AF4730" s="3" t="s">
        <v>48</v>
      </c>
      <c r="AG4730" s="3" t="s">
        <v>48</v>
      </c>
      <c r="AH4730" s="3" t="s">
        <v>47</v>
      </c>
      <c r="AI4730" s="3" t="s">
        <v>48</v>
      </c>
      <c r="AK4730" s="3" t="s">
        <v>47</v>
      </c>
      <c r="AL4730" s="3" t="s">
        <v>48</v>
      </c>
      <c r="AN4730" s="3" t="s">
        <v>47</v>
      </c>
      <c r="AU4730" s="3">
        <v>0</v>
      </c>
      <c r="AV4730" s="3">
        <v>10</v>
      </c>
      <c r="AW4730" s="3">
        <v>1</v>
      </c>
      <c r="AX4730" s="3">
        <v>10</v>
      </c>
      <c r="AY4730" s="3">
        <v>100</v>
      </c>
      <c r="AZ4730" s="6" t="str">
        <f t="shared" si="515"/>
        <v>2521.10</v>
      </c>
      <c r="BC4730" s="12" t="s">
        <v>12087</v>
      </c>
      <c r="BJ4730" s="12">
        <f t="shared" si="516"/>
        <v>0</v>
      </c>
      <c r="BK4730" s="12">
        <f t="shared" si="517"/>
        <v>0</v>
      </c>
      <c r="CQ4730" s="3" t="str">
        <f>CONCATENATE(baseURL!$A$1,baseURL!$B$1,baseURL!$C$1,".",C4730,".",L4730,".pkl&amp;seq=",BC4730)</f>
        <v>http://proteomics.broadinstitute.org/millscripts/viewfeed.pl?side=xl&amp;cycle=1&amp;fixedMods=iaaC&amp;file=msdataSM/iPRG2012_nd/cpick_in/iPRG2012_nd.2521.10.3.pkl&amp;seq=FLLSKLNPSDNYQDMAR</v>
      </c>
    </row>
    <row r="4731" spans="1:95" x14ac:dyDescent="0.2">
      <c r="A4731" s="3">
        <v>4011</v>
      </c>
      <c r="B4731" s="2" t="s">
        <v>12088</v>
      </c>
      <c r="C4731" s="2" t="s">
        <v>12070</v>
      </c>
      <c r="D4731" s="3">
        <v>12427</v>
      </c>
      <c r="E4731" s="3">
        <v>12413</v>
      </c>
      <c r="F4731" s="3">
        <v>52953</v>
      </c>
      <c r="G4731" s="3">
        <v>14933</v>
      </c>
      <c r="H4731" s="3">
        <v>43.7196</v>
      </c>
      <c r="I4731" s="30">
        <v>701.87088000000006</v>
      </c>
      <c r="J4731" s="30">
        <v>701.86942480000005</v>
      </c>
      <c r="K4731" s="30">
        <v>1.4599999999999999E-3</v>
      </c>
      <c r="L4731" s="3">
        <v>4</v>
      </c>
      <c r="M4731" s="3">
        <v>4</v>
      </c>
      <c r="N4731" s="10">
        <f t="shared" si="511"/>
        <v>1</v>
      </c>
      <c r="O4731" s="35">
        <v>4</v>
      </c>
      <c r="P4731" s="17"/>
      <c r="Q4731" s="40">
        <v>2804.4577300000001</v>
      </c>
      <c r="R4731" s="40">
        <v>701.86989000000005</v>
      </c>
      <c r="S4731" s="18">
        <f t="shared" si="512"/>
        <v>1.4105178382870942</v>
      </c>
      <c r="T4731" s="18">
        <f t="shared" si="513"/>
        <v>-0.66280090745569098</v>
      </c>
      <c r="U4731" s="18">
        <f t="shared" si="514"/>
        <v>-0.69813509169544818</v>
      </c>
      <c r="V4731" s="30">
        <v>701.86940000000004</v>
      </c>
      <c r="W4731" s="3" t="s">
        <v>47</v>
      </c>
      <c r="X4731" s="3" t="s">
        <v>47</v>
      </c>
      <c r="Y4731" s="3" t="s">
        <v>47</v>
      </c>
      <c r="Z4731" s="3" t="s">
        <v>47</v>
      </c>
      <c r="AA4731" s="3" t="s">
        <v>47</v>
      </c>
      <c r="AB4731" s="12" t="s">
        <v>48</v>
      </c>
      <c r="AC4731" s="3" t="s">
        <v>47</v>
      </c>
      <c r="AD4731" s="3" t="s">
        <v>47</v>
      </c>
      <c r="AE4731" s="3" t="s">
        <v>47</v>
      </c>
      <c r="AF4731" s="3" t="s">
        <v>48</v>
      </c>
      <c r="AG4731" s="3" t="s">
        <v>47</v>
      </c>
      <c r="AI4731" s="3" t="s">
        <v>48</v>
      </c>
      <c r="AK4731" s="3" t="s">
        <v>52</v>
      </c>
      <c r="AL4731" s="3" t="s">
        <v>48</v>
      </c>
      <c r="AM4731" s="3" t="s">
        <v>47</v>
      </c>
      <c r="AO4731" s="3" t="s">
        <v>52</v>
      </c>
      <c r="AU4731" s="3">
        <v>0</v>
      </c>
      <c r="AV4731" s="3">
        <v>10</v>
      </c>
      <c r="AW4731" s="3">
        <v>1</v>
      </c>
      <c r="AX4731" s="3">
        <v>10</v>
      </c>
      <c r="AY4731" s="3">
        <v>100</v>
      </c>
      <c r="AZ4731" s="6" t="str">
        <f t="shared" si="515"/>
        <v>2521.11</v>
      </c>
      <c r="BC4731" s="12" t="s">
        <v>12089</v>
      </c>
      <c r="BJ4731" s="12">
        <f t="shared" si="516"/>
        <v>0</v>
      </c>
      <c r="BK4731" s="12">
        <f t="shared" si="517"/>
        <v>0</v>
      </c>
      <c r="CQ4731" s="3" t="str">
        <f>CONCATENATE(baseURL!$A$1,baseURL!$B$1,baseURL!$C$1,".",C4731,".",L4731,".pkl&amp;seq=",BC4731)</f>
        <v>http://proteomics.broadinstitute.org/millscripts/viewfeed.pl?side=xl&amp;cycle=1&amp;fixedMods=iaaC&amp;file=msdataSM/iPRG2012_nd/cpick_in/iPRG2012_nd.2521.11.4.pkl&amp;seq=LSGQLPANWESKLPTYTAKDSAVATR</v>
      </c>
    </row>
    <row r="4732" spans="1:95" x14ac:dyDescent="0.2">
      <c r="A4732" s="3">
        <v>1505</v>
      </c>
      <c r="B4732" s="2" t="s">
        <v>12090</v>
      </c>
      <c r="C4732" s="2" t="s">
        <v>12091</v>
      </c>
      <c r="D4732" s="3">
        <v>12428</v>
      </c>
      <c r="E4732" s="3">
        <v>12414</v>
      </c>
      <c r="F4732" s="3">
        <v>52954</v>
      </c>
      <c r="G4732" s="3">
        <v>14934</v>
      </c>
      <c r="H4732" s="3">
        <v>43.721299999999999</v>
      </c>
      <c r="I4732" s="30">
        <v>801.72131999999999</v>
      </c>
      <c r="J4732" s="30">
        <v>801.7128927</v>
      </c>
      <c r="K4732" s="30">
        <v>8.43E-3</v>
      </c>
      <c r="L4732" s="3">
        <v>3</v>
      </c>
      <c r="M4732" s="3">
        <v>3</v>
      </c>
      <c r="N4732" s="10">
        <f t="shared" si="511"/>
        <v>1</v>
      </c>
      <c r="O4732" s="35">
        <v>3</v>
      </c>
      <c r="P4732" s="17"/>
      <c r="Q4732" s="40">
        <v>2403.1270199999999</v>
      </c>
      <c r="R4732" s="40">
        <v>801.71385999999995</v>
      </c>
      <c r="S4732" s="18">
        <f t="shared" si="512"/>
        <v>9.3050655255446451</v>
      </c>
      <c r="T4732" s="18">
        <f t="shared" si="513"/>
        <v>-1.2065401987145321</v>
      </c>
      <c r="U4732" s="18">
        <f t="shared" si="514"/>
        <v>-1.1974347056487917</v>
      </c>
      <c r="V4732" s="30">
        <v>801.71289999999999</v>
      </c>
      <c r="X4732" s="3" t="s">
        <v>47</v>
      </c>
      <c r="Y4732" s="3" t="s">
        <v>47</v>
      </c>
      <c r="Z4732" s="3" t="s">
        <v>47</v>
      </c>
      <c r="AA4732" s="3" t="s">
        <v>47</v>
      </c>
      <c r="AE4732" s="3" t="s">
        <v>47</v>
      </c>
      <c r="AG4732" s="3" t="s">
        <v>52</v>
      </c>
      <c r="AI4732" s="3" t="s">
        <v>52</v>
      </c>
      <c r="AL4732" s="3" t="s">
        <v>52</v>
      </c>
      <c r="AO4732" s="3" t="s">
        <v>48</v>
      </c>
      <c r="AU4732" s="3">
        <v>0</v>
      </c>
      <c r="AV4732" s="3">
        <v>5</v>
      </c>
      <c r="AW4732" s="3">
        <v>3</v>
      </c>
      <c r="AX4732" s="3">
        <v>2</v>
      </c>
      <c r="AY4732" s="3">
        <v>40</v>
      </c>
      <c r="AZ4732" s="6" t="str">
        <f t="shared" si="515"/>
        <v>2521.12</v>
      </c>
      <c r="BC4732" s="12" t="s">
        <v>12092</v>
      </c>
      <c r="BJ4732" s="12">
        <f t="shared" si="516"/>
        <v>0</v>
      </c>
      <c r="BK4732" s="12">
        <f t="shared" si="517"/>
        <v>0</v>
      </c>
      <c r="BO4732" s="3" t="s">
        <v>54</v>
      </c>
      <c r="BP4732" s="3" t="s">
        <v>54</v>
      </c>
      <c r="BR4732" s="3" t="s">
        <v>54</v>
      </c>
      <c r="CQ4732" s="3" t="str">
        <f>CONCATENATE(baseURL!$A$1,baseURL!$B$1,baseURL!$C$1,".",C4732,".",L4732,".pkl&amp;seq=",BC4732,"&amp;varMods=Deamidated-Q+Deamidated-N")</f>
        <v>http://proteomics.broadinstitute.org/millscripts/viewfeed.pl?side=xl&amp;cycle=1&amp;fixedMods=iaaC&amp;file=msdataSM/iPRG2012_nd/cpick_in/iPRG2012_nd.2521.12.3.pkl&amp;seq=LSENGQRDLDRLAAqTLEEDE&amp;varMods=Deamidated-Q+Deamidated-N</v>
      </c>
    </row>
    <row r="4733" spans="1:95" x14ac:dyDescent="0.2">
      <c r="A4733" s="3">
        <v>2549</v>
      </c>
      <c r="B4733" s="2" t="s">
        <v>12093</v>
      </c>
      <c r="C4733" s="2" t="s">
        <v>12078</v>
      </c>
      <c r="D4733" s="3">
        <v>12418</v>
      </c>
      <c r="E4733" s="3">
        <v>12404</v>
      </c>
      <c r="F4733" s="3">
        <v>52944</v>
      </c>
      <c r="G4733" s="3">
        <v>14924</v>
      </c>
      <c r="H4733" s="3">
        <v>43.706299999999999</v>
      </c>
      <c r="I4733" s="30">
        <v>465.58825000000002</v>
      </c>
      <c r="J4733" s="30">
        <v>465.58632499999999</v>
      </c>
      <c r="K4733" s="30">
        <v>1.92E-3</v>
      </c>
      <c r="L4733" s="3">
        <v>3</v>
      </c>
      <c r="M4733" s="3">
        <v>3</v>
      </c>
      <c r="N4733" s="10">
        <f t="shared" si="511"/>
        <v>1</v>
      </c>
      <c r="O4733" s="35">
        <v>3</v>
      </c>
      <c r="P4733" s="17"/>
      <c r="Q4733" s="40">
        <v>1394.7426800000001</v>
      </c>
      <c r="R4733" s="40">
        <v>465.58573999999999</v>
      </c>
      <c r="S4733" s="18">
        <f t="shared" si="512"/>
        <v>5.3910585836012119</v>
      </c>
      <c r="T4733" s="18">
        <f t="shared" si="513"/>
        <v>1.256481781424289</v>
      </c>
      <c r="U4733" s="18">
        <f t="shared" si="514"/>
        <v>0.34365313678623999</v>
      </c>
      <c r="V4733" s="30">
        <v>465.58589999999998</v>
      </c>
      <c r="W4733" s="3" t="s">
        <v>47</v>
      </c>
      <c r="Z4733" s="3" t="s">
        <v>47</v>
      </c>
      <c r="AA4733" s="3" t="s">
        <v>47</v>
      </c>
      <c r="AB4733" s="12" t="s">
        <v>47</v>
      </c>
      <c r="AC4733" s="3" t="s">
        <v>47</v>
      </c>
      <c r="AE4733" s="3" t="s">
        <v>47</v>
      </c>
      <c r="AG4733" s="3" t="s">
        <v>52</v>
      </c>
      <c r="AH4733" s="3" t="s">
        <v>47</v>
      </c>
      <c r="AI4733" s="3" t="s">
        <v>47</v>
      </c>
      <c r="AL4733" s="3" t="s">
        <v>48</v>
      </c>
      <c r="AU4733" s="3">
        <v>0</v>
      </c>
      <c r="AV4733" s="3">
        <v>8</v>
      </c>
      <c r="AW4733" s="3">
        <v>1</v>
      </c>
      <c r="AX4733" s="3">
        <v>8</v>
      </c>
      <c r="AY4733" s="3">
        <v>100</v>
      </c>
      <c r="AZ4733" s="6" t="str">
        <f t="shared" si="515"/>
        <v>2521.2</v>
      </c>
      <c r="BC4733" s="12" t="s">
        <v>12094</v>
      </c>
      <c r="BJ4733" s="12">
        <f t="shared" si="516"/>
        <v>0</v>
      </c>
      <c r="BK4733" s="12">
        <f t="shared" si="517"/>
        <v>0</v>
      </c>
      <c r="CQ4733" s="3" t="str">
        <f>CONCATENATE(baseURL!$A$1,baseURL!$B$1,baseURL!$C$1,".",C4733,".",L4733,".pkl&amp;seq=",BC4733)</f>
        <v>http://proteomics.broadinstitute.org/millscripts/viewfeed.pl?side=xl&amp;cycle=1&amp;fixedMods=iaaC&amp;file=msdataSM/iPRG2012_nd/cpick_in/iPRG2012_nd.2521.2.3.pkl&amp;seq=ARFEDLNAALFK</v>
      </c>
    </row>
    <row r="4734" spans="1:95" x14ac:dyDescent="0.2">
      <c r="A4734" s="3">
        <v>5398</v>
      </c>
      <c r="B4734" s="2" t="s">
        <v>12095</v>
      </c>
      <c r="C4734" s="2" t="s">
        <v>12081</v>
      </c>
      <c r="D4734" s="3">
        <v>12421</v>
      </c>
      <c r="E4734" s="3">
        <v>12407</v>
      </c>
      <c r="F4734" s="3">
        <v>52947</v>
      </c>
      <c r="G4734" s="3">
        <v>14927</v>
      </c>
      <c r="H4734" s="3">
        <v>43.709600000000002</v>
      </c>
      <c r="I4734" s="30">
        <v>547.05037000000004</v>
      </c>
      <c r="J4734" s="30">
        <v>547.05152499999997</v>
      </c>
      <c r="K4734" s="30">
        <v>-1.15E-3</v>
      </c>
      <c r="L4734" s="3">
        <v>4</v>
      </c>
      <c r="M4734" s="3">
        <v>4</v>
      </c>
      <c r="N4734" s="10">
        <f t="shared" si="511"/>
        <v>1</v>
      </c>
      <c r="O4734" s="35">
        <v>4</v>
      </c>
      <c r="P4734" s="17"/>
      <c r="Q4734" s="40">
        <v>2185.1822900000002</v>
      </c>
      <c r="R4734" s="40">
        <v>547.05102999999997</v>
      </c>
      <c r="S4734" s="18">
        <f t="shared" si="512"/>
        <v>-1.2064688004065653</v>
      </c>
      <c r="T4734" s="18">
        <f t="shared" si="513"/>
        <v>0.90485160040883272</v>
      </c>
      <c r="U4734" s="18">
        <f t="shared" si="514"/>
        <v>0.85915202474606311</v>
      </c>
      <c r="V4734" s="30">
        <v>547.05150000000003</v>
      </c>
      <c r="W4734" s="3" t="s">
        <v>47</v>
      </c>
      <c r="X4734" s="3" t="s">
        <v>47</v>
      </c>
      <c r="Y4734" s="3" t="s">
        <v>47</v>
      </c>
      <c r="Z4734" s="3" t="s">
        <v>47</v>
      </c>
      <c r="AA4734" s="3" t="s">
        <v>47</v>
      </c>
      <c r="AB4734" s="12" t="s">
        <v>47</v>
      </c>
      <c r="AC4734" s="3" t="s">
        <v>47</v>
      </c>
      <c r="AD4734" s="3" t="s">
        <v>47</v>
      </c>
      <c r="AE4734" s="3" t="s">
        <v>47</v>
      </c>
      <c r="AF4734" s="3" t="s">
        <v>47</v>
      </c>
      <c r="AG4734" s="3" t="s">
        <v>48</v>
      </c>
      <c r="AH4734" s="3" t="s">
        <v>47</v>
      </c>
      <c r="AI4734" s="3" t="s">
        <v>47</v>
      </c>
      <c r="AJ4734" s="3" t="s">
        <v>47</v>
      </c>
      <c r="AL4734" s="3" t="s">
        <v>48</v>
      </c>
      <c r="AM4734" s="3" t="s">
        <v>47</v>
      </c>
      <c r="AU4734" s="3">
        <v>0</v>
      </c>
      <c r="AV4734" s="3">
        <v>14</v>
      </c>
      <c r="AW4734" s="3">
        <v>1</v>
      </c>
      <c r="AX4734" s="3">
        <v>14</v>
      </c>
      <c r="AY4734" s="3">
        <v>100</v>
      </c>
      <c r="AZ4734" s="6" t="str">
        <f t="shared" si="515"/>
        <v>2521.5</v>
      </c>
      <c r="BC4734" s="12" t="s">
        <v>11983</v>
      </c>
      <c r="BJ4734" s="12">
        <f t="shared" si="516"/>
        <v>0</v>
      </c>
      <c r="BK4734" s="12">
        <f t="shared" si="517"/>
        <v>0</v>
      </c>
      <c r="CQ4734" s="3" t="str">
        <f>CONCATENATE(baseURL!$A$1,baseURL!$B$1,baseURL!$C$1,".",C4734,".",L4734,".pkl&amp;seq=",BC4734)</f>
        <v>http://proteomics.broadinstitute.org/millscripts/viewfeed.pl?side=xl&amp;cycle=1&amp;fixedMods=iaaC&amp;file=msdataSM/iPRG2012_nd/cpick_in/iPRG2012_nd.2521.5.4.pkl&amp;seq=TANDVLTLREVLGEQGKDVK</v>
      </c>
    </row>
    <row r="4735" spans="1:95" x14ac:dyDescent="0.2">
      <c r="A4735" s="3">
        <v>3273</v>
      </c>
      <c r="B4735" s="2" t="s">
        <v>12096</v>
      </c>
      <c r="C4735" s="2" t="s">
        <v>12097</v>
      </c>
      <c r="D4735" s="3">
        <v>12423</v>
      </c>
      <c r="E4735" s="3">
        <v>12409</v>
      </c>
      <c r="F4735" s="3">
        <v>52949</v>
      </c>
      <c r="G4735" s="3">
        <v>14929</v>
      </c>
      <c r="H4735" s="3">
        <v>43.713000000000001</v>
      </c>
      <c r="I4735" s="30">
        <v>575.31106</v>
      </c>
      <c r="J4735" s="30">
        <v>575.31208500000002</v>
      </c>
      <c r="K4735" s="30">
        <v>-1.0200000000000001E-3</v>
      </c>
      <c r="L4735" s="3">
        <v>3</v>
      </c>
      <c r="M4735" s="3">
        <v>3</v>
      </c>
      <c r="N4735" s="10">
        <f t="shared" si="511"/>
        <v>1</v>
      </c>
      <c r="O4735" s="35">
        <v>3</v>
      </c>
      <c r="P4735" s="17"/>
      <c r="Q4735" s="40">
        <v>1723.9224899999999</v>
      </c>
      <c r="R4735" s="40">
        <v>575.31235000000004</v>
      </c>
      <c r="S4735" s="18">
        <f t="shared" si="512"/>
        <v>-2.2422602261884022</v>
      </c>
      <c r="T4735" s="18">
        <f t="shared" si="513"/>
        <v>-0.46061934879906596</v>
      </c>
      <c r="U4735" s="18">
        <f t="shared" si="514"/>
        <v>-0.95600242214392295</v>
      </c>
      <c r="V4735" s="30">
        <v>575.31179999999995</v>
      </c>
      <c r="W4735" s="3" t="s">
        <v>47</v>
      </c>
      <c r="Y4735" s="3" t="s">
        <v>47</v>
      </c>
      <c r="Z4735" s="3" t="s">
        <v>47</v>
      </c>
      <c r="AA4735" s="3" t="s">
        <v>47</v>
      </c>
      <c r="AB4735" s="12" t="s">
        <v>47</v>
      </c>
      <c r="AC4735" s="3" t="s">
        <v>52</v>
      </c>
      <c r="AE4735" s="3" t="s">
        <v>48</v>
      </c>
      <c r="AF4735" s="3" t="s">
        <v>48</v>
      </c>
      <c r="AG4735" s="3" t="s">
        <v>47</v>
      </c>
      <c r="AH4735" s="3" t="s">
        <v>52</v>
      </c>
      <c r="AI4735" s="3" t="s">
        <v>47</v>
      </c>
      <c r="AL4735" s="3" t="s">
        <v>48</v>
      </c>
      <c r="AU4735" s="3">
        <v>0</v>
      </c>
      <c r="AV4735" s="3">
        <v>7</v>
      </c>
      <c r="AW4735" s="3">
        <v>1</v>
      </c>
      <c r="AX4735" s="3">
        <v>7</v>
      </c>
      <c r="AY4735" s="3">
        <v>100</v>
      </c>
      <c r="AZ4735" s="6" t="str">
        <f t="shared" si="515"/>
        <v>2521.7</v>
      </c>
      <c r="BC4735" s="12" t="s">
        <v>12098</v>
      </c>
      <c r="BJ4735" s="12">
        <f t="shared" si="516"/>
        <v>0</v>
      </c>
      <c r="BK4735" s="12">
        <f t="shared" si="517"/>
        <v>0</v>
      </c>
      <c r="CQ4735" s="3" t="str">
        <f>CONCATENATE(baseURL!$A$1,baseURL!$B$1,baseURL!$C$1,".",C4735,".",L4735,".pkl&amp;seq=",BC4735)</f>
        <v>http://proteomics.broadinstitute.org/millscripts/viewfeed.pl?side=xl&amp;cycle=1&amp;fixedMods=iaaC&amp;file=msdataSM/iPRG2012_nd/cpick_in/iPRG2012_nd.2521.7.3.pkl&amp;seq=GSSSLYTLVLNDAGKAK</v>
      </c>
    </row>
    <row r="4736" spans="1:95" x14ac:dyDescent="0.2">
      <c r="A4736" s="3">
        <v>2677</v>
      </c>
      <c r="B4736" s="2" t="s">
        <v>12099</v>
      </c>
      <c r="C4736" s="2" t="s">
        <v>12100</v>
      </c>
      <c r="D4736" s="3">
        <v>12446</v>
      </c>
      <c r="E4736" s="3">
        <v>12432</v>
      </c>
      <c r="F4736" s="3">
        <v>52987</v>
      </c>
      <c r="G4736" s="3">
        <v>14954</v>
      </c>
      <c r="H4736" s="3">
        <v>43.758299999999998</v>
      </c>
      <c r="I4736" s="30">
        <v>497.95744999999999</v>
      </c>
      <c r="J4736" s="30">
        <v>497.95709950000003</v>
      </c>
      <c r="K4736" s="30">
        <v>3.5E-4</v>
      </c>
      <c r="L4736" s="3">
        <v>3</v>
      </c>
      <c r="M4736" s="3">
        <v>3</v>
      </c>
      <c r="N4736" s="10">
        <f t="shared" si="511"/>
        <v>1</v>
      </c>
      <c r="O4736" s="35">
        <v>3</v>
      </c>
      <c r="P4736" s="17"/>
      <c r="Q4736" s="40">
        <v>1491.85698</v>
      </c>
      <c r="R4736" s="40">
        <v>497.95717999999999</v>
      </c>
      <c r="S4736" s="18">
        <f t="shared" si="512"/>
        <v>0.54221529650488531</v>
      </c>
      <c r="T4736" s="18">
        <f t="shared" si="513"/>
        <v>-0.16166048648457543</v>
      </c>
      <c r="U4736" s="18">
        <f t="shared" si="514"/>
        <v>-0.76311782472326306</v>
      </c>
      <c r="V4736" s="30">
        <v>497.95679999999999</v>
      </c>
      <c r="W4736" s="3" t="s">
        <v>47</v>
      </c>
      <c r="Z4736" s="3" t="s">
        <v>47</v>
      </c>
      <c r="AA4736" s="3" t="s">
        <v>47</v>
      </c>
      <c r="AB4736" s="12" t="s">
        <v>47</v>
      </c>
      <c r="AC4736" s="3" t="s">
        <v>47</v>
      </c>
      <c r="AD4736" s="3" t="s">
        <v>47</v>
      </c>
      <c r="AE4736" s="3" t="s">
        <v>47</v>
      </c>
      <c r="AG4736" s="3" t="s">
        <v>47</v>
      </c>
      <c r="AH4736" s="3" t="s">
        <v>47</v>
      </c>
      <c r="AI4736" s="3" t="s">
        <v>47</v>
      </c>
      <c r="AJ4736" s="3" t="s">
        <v>47</v>
      </c>
      <c r="AK4736" s="3" t="s">
        <v>47</v>
      </c>
      <c r="AL4736" s="3" t="s">
        <v>48</v>
      </c>
      <c r="AN4736" s="3" t="s">
        <v>48</v>
      </c>
      <c r="AU4736" s="3">
        <v>0</v>
      </c>
      <c r="AV4736" s="3">
        <v>12</v>
      </c>
      <c r="AW4736" s="3">
        <v>1</v>
      </c>
      <c r="AX4736" s="3">
        <v>12</v>
      </c>
      <c r="AY4736" s="3">
        <v>100</v>
      </c>
      <c r="AZ4736" s="6" t="str">
        <f t="shared" si="515"/>
        <v>2523.3</v>
      </c>
      <c r="BC4736" s="12" t="s">
        <v>12101</v>
      </c>
      <c r="BJ4736" s="12">
        <f t="shared" si="516"/>
        <v>0</v>
      </c>
      <c r="BK4736" s="12">
        <f t="shared" si="517"/>
        <v>0</v>
      </c>
      <c r="CQ4736" s="3" t="str">
        <f>CONCATENATE(baseURL!$A$1,baseURL!$B$1,baseURL!$C$1,".",C4736,".",L4736,".pkl&amp;seq=",BC4736)</f>
        <v>http://proteomics.broadinstitute.org/millscripts/viewfeed.pl?side=xl&amp;cycle=1&amp;fixedMods=iaaC&amp;file=msdataSM/iPRG2012_nd/cpick_in/iPRG2012_nd.2523.3.3.pkl&amp;seq=KLTAVLPQFPYSK</v>
      </c>
    </row>
    <row r="4737" spans="1:95" x14ac:dyDescent="0.2">
      <c r="A4737" s="3">
        <v>5257</v>
      </c>
      <c r="B4737" s="2" t="s">
        <v>12102</v>
      </c>
      <c r="C4737" s="2" t="s">
        <v>12103</v>
      </c>
      <c r="D4737" s="3">
        <v>12448</v>
      </c>
      <c r="E4737" s="3">
        <v>12434</v>
      </c>
      <c r="F4737" s="3">
        <v>52989</v>
      </c>
      <c r="G4737" s="3">
        <v>14956</v>
      </c>
      <c r="H4737" s="3">
        <v>43.761600000000001</v>
      </c>
      <c r="I4737" s="30">
        <v>544.28913999999997</v>
      </c>
      <c r="J4737" s="30">
        <v>544.28754200000003</v>
      </c>
      <c r="K4737" s="30">
        <v>1.6000000000000001E-3</v>
      </c>
      <c r="L4737" s="3">
        <v>3</v>
      </c>
      <c r="M4737" s="3">
        <v>3</v>
      </c>
      <c r="N4737" s="10">
        <f t="shared" si="511"/>
        <v>1</v>
      </c>
      <c r="O4737" s="35">
        <v>3</v>
      </c>
      <c r="P4737" s="17"/>
      <c r="Q4737" s="40">
        <v>1630.84754</v>
      </c>
      <c r="R4737" s="40">
        <v>544.28736000000004</v>
      </c>
      <c r="S4737" s="18">
        <f t="shared" si="512"/>
        <v>3.2703313189924503</v>
      </c>
      <c r="T4737" s="18">
        <f t="shared" si="513"/>
        <v>0.33438219104562983</v>
      </c>
      <c r="U4737" s="18">
        <f t="shared" si="514"/>
        <v>0.25721707001903277</v>
      </c>
      <c r="V4737" s="30">
        <v>544.28750000000002</v>
      </c>
      <c r="W4737" s="3" t="s">
        <v>47</v>
      </c>
      <c r="X4737" s="3" t="s">
        <v>47</v>
      </c>
      <c r="Y4737" s="3" t="s">
        <v>47</v>
      </c>
      <c r="Z4737" s="3" t="s">
        <v>47</v>
      </c>
      <c r="AA4737" s="3" t="s">
        <v>47</v>
      </c>
      <c r="AB4737" s="12" t="s">
        <v>47</v>
      </c>
      <c r="AC4737" s="3" t="s">
        <v>47</v>
      </c>
      <c r="AD4737" s="3" t="s">
        <v>47</v>
      </c>
      <c r="AE4737" s="3" t="s">
        <v>47</v>
      </c>
      <c r="AF4737" s="3" t="s">
        <v>47</v>
      </c>
      <c r="AG4737" s="3" t="s">
        <v>47</v>
      </c>
      <c r="AH4737" s="3" t="s">
        <v>47</v>
      </c>
      <c r="AI4737" s="3" t="s">
        <v>47</v>
      </c>
      <c r="AJ4737" s="3" t="s">
        <v>47</v>
      </c>
      <c r="AK4737" s="3" t="s">
        <v>47</v>
      </c>
      <c r="AL4737" s="3" t="s">
        <v>47</v>
      </c>
      <c r="AM4737" s="3" t="s">
        <v>47</v>
      </c>
      <c r="AN4737" s="3" t="s">
        <v>47</v>
      </c>
      <c r="AU4737" s="3">
        <v>0</v>
      </c>
      <c r="AV4737" s="3">
        <v>18</v>
      </c>
      <c r="AW4737" s="3">
        <v>1</v>
      </c>
      <c r="AX4737" s="3">
        <v>18</v>
      </c>
      <c r="AY4737" s="3">
        <v>100</v>
      </c>
      <c r="AZ4737" s="6" t="str">
        <f t="shared" si="515"/>
        <v>2523.5</v>
      </c>
      <c r="BC4737" s="12" t="s">
        <v>12063</v>
      </c>
      <c r="BJ4737" s="12">
        <f t="shared" si="516"/>
        <v>0</v>
      </c>
      <c r="BK4737" s="12">
        <f t="shared" si="517"/>
        <v>0</v>
      </c>
      <c r="CQ4737" s="3" t="str">
        <f>CONCATENATE(baseURL!$A$1,baseURL!$B$1,baseURL!$C$1,".",C4737,".",L4737,".pkl&amp;seq=",BC4737)</f>
        <v>http://proteomics.broadinstitute.org/millscripts/viewfeed.pl?side=xl&amp;cycle=1&amp;fixedMods=iaaC&amp;file=msdataSM/iPRG2012_nd/cpick_in/iPRG2012_nd.2523.5.3.pkl&amp;seq=YYPKLTLDFQTNK</v>
      </c>
    </row>
    <row r="4738" spans="1:95" x14ac:dyDescent="0.2">
      <c r="A4738" s="3">
        <v>7767</v>
      </c>
      <c r="B4738" s="2" t="s">
        <v>12104</v>
      </c>
      <c r="C4738" s="2" t="s">
        <v>12105</v>
      </c>
      <c r="D4738" s="3">
        <v>12451</v>
      </c>
      <c r="E4738" s="3">
        <v>12437</v>
      </c>
      <c r="F4738" s="3">
        <v>52992</v>
      </c>
      <c r="G4738" s="3">
        <v>14959</v>
      </c>
      <c r="H4738" s="3">
        <v>43.766599999999997</v>
      </c>
      <c r="I4738" s="30">
        <v>616.97433000000001</v>
      </c>
      <c r="J4738" s="30">
        <v>616.97433469999999</v>
      </c>
      <c r="K4738" s="30">
        <v>0</v>
      </c>
      <c r="L4738" s="3">
        <v>0</v>
      </c>
      <c r="M4738" s="3">
        <v>0</v>
      </c>
      <c r="N4738" s="26">
        <f t="shared" ref="N4738:N4801" si="518">IF(AND(M4738&gt;0,L4738&gt;0), IF(M4738=L4738,1,-1), 1)</f>
        <v>1</v>
      </c>
      <c r="O4738" s="36">
        <v>3</v>
      </c>
      <c r="P4738" s="16"/>
      <c r="Q4738" s="39">
        <v>1848.9160300000001</v>
      </c>
      <c r="R4738" s="39">
        <v>616.97685999999999</v>
      </c>
      <c r="S4738" s="27">
        <f t="shared" ref="S4738:S4801" si="519">1000000*(I4738-R4738)/R4738</f>
        <v>-4.1006400142443384</v>
      </c>
      <c r="T4738" s="27">
        <f t="shared" ref="T4738:T4801" si="520">1000000*(J4738-R4738)/R4738</f>
        <v>-4.0930222245321515</v>
      </c>
      <c r="U4738" s="27">
        <f t="shared" ref="U4738:U4801" si="521">1000000*(V4738-R4738)/R4738</f>
        <v>-4.1492642041984702</v>
      </c>
      <c r="V4738" s="30">
        <v>616.97429999999997</v>
      </c>
      <c r="X4738" s="3" t="s">
        <v>65</v>
      </c>
      <c r="Y4738" s="3" t="s">
        <v>48</v>
      </c>
      <c r="Z4738" s="3" t="s">
        <v>47</v>
      </c>
      <c r="AA4738" s="3" t="s">
        <v>47</v>
      </c>
      <c r="AB4738" s="12" t="s">
        <v>65</v>
      </c>
      <c r="AC4738" s="3" t="s">
        <v>52</v>
      </c>
      <c r="AD4738" s="3" t="s">
        <v>47</v>
      </c>
      <c r="AF4738" s="3" t="s">
        <v>47</v>
      </c>
      <c r="AG4738" s="3" t="s">
        <v>47</v>
      </c>
      <c r="AH4738" s="3" t="s">
        <v>52</v>
      </c>
      <c r="AI4738" s="3" t="s">
        <v>47</v>
      </c>
      <c r="AO4738" s="3" t="s">
        <v>48</v>
      </c>
      <c r="AQ4738" s="3" t="s">
        <v>47</v>
      </c>
      <c r="AR4738" s="3" t="s">
        <v>48</v>
      </c>
      <c r="AU4738" s="3">
        <v>2</v>
      </c>
      <c r="AV4738" s="3">
        <v>7</v>
      </c>
      <c r="AW4738" s="3">
        <v>4</v>
      </c>
      <c r="AX4738" s="3">
        <v>3</v>
      </c>
      <c r="AY4738" s="3">
        <v>42.86</v>
      </c>
      <c r="AZ4738" s="6" t="str">
        <f t="shared" ref="AZ4738:AZ4801" si="522">HYPERLINK(CQ4738,C4738)</f>
        <v>2523.8</v>
      </c>
      <c r="BA4738" s="15"/>
      <c r="BB4738" s="12" t="s">
        <v>79</v>
      </c>
      <c r="BC4738" s="12" t="s">
        <v>12206</v>
      </c>
      <c r="BJ4738" s="25">
        <f t="shared" ref="BJ4738:BJ4801" si="523">LEN(BC4738)-LEN(SUBSTITUTE(BC4738,"C",""))</f>
        <v>0</v>
      </c>
      <c r="BK4738" s="12">
        <f t="shared" ref="BK4738:BK4801" si="524">LEN(BC4738)-LEN(SUBSTITUTE(BC4738,"c",""))</f>
        <v>0</v>
      </c>
      <c r="BN4738" s="3" t="s">
        <v>277</v>
      </c>
      <c r="BP4738" s="3" t="s">
        <v>54</v>
      </c>
      <c r="BR4738" s="3" t="s">
        <v>277</v>
      </c>
      <c r="BT4738" s="3" t="s">
        <v>12107</v>
      </c>
      <c r="BV4738" s="3" t="s">
        <v>12108</v>
      </c>
      <c r="BW4738" s="3" t="s">
        <v>12207</v>
      </c>
      <c r="BX4738" s="3" t="s">
        <v>12109</v>
      </c>
      <c r="CE4738" s="3" t="s">
        <v>12111</v>
      </c>
      <c r="CM4738" s="3" t="s">
        <v>12207</v>
      </c>
      <c r="CQ4738" s="3" t="str">
        <f>CONCATENATE(baseURL!$A$1,baseURL!$B$1,"+Acetyl",baseURL!$C$1,".",C4738,".",L4738,".pkl&amp;seq=",BC4738,"&amp;varMods=Oxidation-M+Deamidated-N")</f>
        <v>http://proteomics.broadinstitute.org/millscripts/viewfeed.pl?side=xl&amp;cycle=1&amp;fixedMods=iaaC+Acetyl&amp;file=msdataSM/iPRG2012_nd/cpick_in/iPRG2012_nd.2523.8.0.pkl&amp;seq=mENDKGQLVELYVPR&amp;varMods=Oxidation-M+Deamidated-N</v>
      </c>
    </row>
    <row r="4739" spans="1:95" x14ac:dyDescent="0.2">
      <c r="A4739" s="3">
        <v>58</v>
      </c>
      <c r="B4739" s="2" t="s">
        <v>12114</v>
      </c>
      <c r="C4739" s="2" t="s">
        <v>12099</v>
      </c>
      <c r="D4739" s="3">
        <v>12457</v>
      </c>
      <c r="E4739" s="3">
        <v>12443</v>
      </c>
      <c r="F4739" s="3">
        <v>53009</v>
      </c>
      <c r="G4739" s="3">
        <v>14966</v>
      </c>
      <c r="H4739" s="3">
        <v>43.782899999999998</v>
      </c>
      <c r="I4739" s="30">
        <v>499.27638000000002</v>
      </c>
      <c r="J4739" s="30">
        <v>499.27670219999999</v>
      </c>
      <c r="K4739" s="30">
        <v>-3.2000000000000003E-4</v>
      </c>
      <c r="L4739" s="3">
        <v>2</v>
      </c>
      <c r="M4739" s="3">
        <v>2</v>
      </c>
      <c r="N4739" s="10">
        <f t="shared" si="518"/>
        <v>1</v>
      </c>
      <c r="O4739" s="35">
        <v>2</v>
      </c>
      <c r="P4739" s="17"/>
      <c r="Q4739" s="40">
        <v>997.54654000000005</v>
      </c>
      <c r="R4739" s="40">
        <v>499.27690999999999</v>
      </c>
      <c r="S4739" s="18">
        <f t="shared" si="519"/>
        <v>-1.0615351708719662</v>
      </c>
      <c r="T4739" s="18">
        <f t="shared" si="520"/>
        <v>-0.41620190286451442</v>
      </c>
      <c r="U4739" s="18">
        <f t="shared" si="521"/>
        <v>-0.62089793019495554</v>
      </c>
      <c r="V4739" s="30">
        <v>499.27659999999997</v>
      </c>
      <c r="W4739" s="3" t="s">
        <v>47</v>
      </c>
      <c r="X4739" s="3" t="s">
        <v>52</v>
      </c>
      <c r="Z4739" s="3" t="s">
        <v>47</v>
      </c>
      <c r="AA4739" s="3" t="s">
        <v>47</v>
      </c>
      <c r="AB4739" s="12" t="s">
        <v>48</v>
      </c>
      <c r="AC4739" s="3" t="s">
        <v>52</v>
      </c>
      <c r="AD4739" s="3" t="s">
        <v>47</v>
      </c>
      <c r="AE4739" s="3" t="s">
        <v>47</v>
      </c>
      <c r="AF4739" s="3" t="s">
        <v>47</v>
      </c>
      <c r="AG4739" s="3" t="s">
        <v>47</v>
      </c>
      <c r="AH4739" s="3" t="s">
        <v>47</v>
      </c>
      <c r="AI4739" s="3" t="s">
        <v>48</v>
      </c>
      <c r="AJ4739" s="3" t="s">
        <v>52</v>
      </c>
      <c r="AK4739" s="3" t="s">
        <v>47</v>
      </c>
      <c r="AL4739" s="3" t="s">
        <v>47</v>
      </c>
      <c r="AM4739" s="3" t="s">
        <v>47</v>
      </c>
      <c r="AN4739" s="3" t="s">
        <v>47</v>
      </c>
      <c r="AP4739" s="3" t="s">
        <v>47</v>
      </c>
      <c r="AU4739" s="3">
        <v>0</v>
      </c>
      <c r="AV4739" s="3">
        <v>13</v>
      </c>
      <c r="AW4739" s="3">
        <v>1</v>
      </c>
      <c r="AX4739" s="3">
        <v>13</v>
      </c>
      <c r="AY4739" s="3">
        <v>100</v>
      </c>
      <c r="AZ4739" s="6" t="str">
        <f t="shared" si="522"/>
        <v>2524.4</v>
      </c>
      <c r="BB4739" s="12" t="s">
        <v>79</v>
      </c>
      <c r="BC4739" s="12" t="s">
        <v>12115</v>
      </c>
      <c r="BJ4739" s="12">
        <f t="shared" si="523"/>
        <v>0</v>
      </c>
      <c r="BK4739" s="12">
        <f t="shared" si="524"/>
        <v>0</v>
      </c>
      <c r="CQ4739" s="3" t="str">
        <f>CONCATENATE(baseURL!$A$1,baseURL!$B$1,"+Acetyl",baseURL!$C$1,".",C4739,".",L4739,".pkl&amp;seq=",BC4739)</f>
        <v>http://proteomics.broadinstitute.org/millscripts/viewfeed.pl?side=xl&amp;cycle=1&amp;fixedMods=iaaC+Acetyl&amp;file=msdataSM/iPRG2012_nd/cpick_in/iPRG2012_nd.2524.4.2.pkl&amp;seq=STFGKLFR</v>
      </c>
    </row>
    <row r="4740" spans="1:95" x14ac:dyDescent="0.2">
      <c r="A4740" s="3">
        <v>1620</v>
      </c>
      <c r="B4740" s="2" t="s">
        <v>12121</v>
      </c>
      <c r="C4740" s="2" t="s">
        <v>12122</v>
      </c>
      <c r="D4740" s="3">
        <v>12465</v>
      </c>
      <c r="E4740" s="3">
        <v>12451</v>
      </c>
      <c r="F4740" s="3">
        <v>53027</v>
      </c>
      <c r="G4740" s="3">
        <v>14975</v>
      </c>
      <c r="H4740" s="3">
        <v>43.8035</v>
      </c>
      <c r="I4740" s="30">
        <v>458.24615999999997</v>
      </c>
      <c r="J4740" s="30">
        <v>458.24595979999998</v>
      </c>
      <c r="K4740" s="30">
        <v>2.0000000000000001E-4</v>
      </c>
      <c r="L4740" s="3">
        <v>3</v>
      </c>
      <c r="M4740" s="3">
        <v>3</v>
      </c>
      <c r="N4740" s="10">
        <f t="shared" si="518"/>
        <v>1</v>
      </c>
      <c r="O4740" s="35">
        <v>3</v>
      </c>
      <c r="P4740" s="17"/>
      <c r="Q4740" s="40">
        <v>1372.7219399999999</v>
      </c>
      <c r="R4740" s="40">
        <v>458.24549999999999</v>
      </c>
      <c r="S4740" s="18">
        <f t="shared" si="519"/>
        <v>1.4402760092180269</v>
      </c>
      <c r="T4740" s="18">
        <f t="shared" si="520"/>
        <v>1.0033922864214786</v>
      </c>
      <c r="U4740" s="18">
        <f t="shared" si="521"/>
        <v>0</v>
      </c>
      <c r="V4740" s="30">
        <v>458.24549999999999</v>
      </c>
      <c r="X4740" s="3" t="s">
        <v>47</v>
      </c>
      <c r="Y4740" s="3" t="s">
        <v>47</v>
      </c>
      <c r="Z4740" s="3" t="s">
        <v>48</v>
      </c>
      <c r="AA4740" s="3" t="s">
        <v>47</v>
      </c>
      <c r="AB4740" s="12" t="s">
        <v>52</v>
      </c>
      <c r="AC4740" s="3" t="s">
        <v>52</v>
      </c>
      <c r="AD4740" s="3" t="s">
        <v>47</v>
      </c>
      <c r="AE4740" s="3" t="s">
        <v>48</v>
      </c>
      <c r="AF4740" s="3" t="s">
        <v>48</v>
      </c>
      <c r="AG4740" s="3" t="s">
        <v>52</v>
      </c>
      <c r="AH4740" s="3" t="s">
        <v>52</v>
      </c>
      <c r="AM4740" s="3" t="s">
        <v>48</v>
      </c>
      <c r="AO4740" s="3" t="s">
        <v>52</v>
      </c>
      <c r="AP4740" s="3" t="s">
        <v>52</v>
      </c>
      <c r="AU4740" s="3">
        <v>0</v>
      </c>
      <c r="AV4740" s="3">
        <v>4</v>
      </c>
      <c r="AW4740" s="3">
        <v>1</v>
      </c>
      <c r="AX4740" s="3">
        <v>4</v>
      </c>
      <c r="AY4740" s="3">
        <v>100</v>
      </c>
      <c r="AZ4740" s="6" t="str">
        <f t="shared" si="522"/>
        <v>2525.1</v>
      </c>
      <c r="BC4740" s="12" t="s">
        <v>12123</v>
      </c>
      <c r="BJ4740" s="12">
        <f t="shared" si="523"/>
        <v>0</v>
      </c>
      <c r="BK4740" s="12">
        <f t="shared" si="524"/>
        <v>0</v>
      </c>
      <c r="CQ4740" s="3" t="str">
        <f>CONCATENATE(baseURL!$A$1,baseURL!$B$1,baseURL!$C$1,".",C4740,".",L4740,".pkl&amp;seq=",BC4740)</f>
        <v>http://proteomics.broadinstitute.org/millscripts/viewfeed.pl?side=xl&amp;cycle=1&amp;fixedMods=iaaC&amp;file=msdataSM/iPRG2012_nd/cpick_in/iPRG2012_nd.2525.1.3.pkl&amp;seq=GKGADLDELWLR</v>
      </c>
    </row>
    <row r="4741" spans="1:95" x14ac:dyDescent="0.2">
      <c r="A4741" s="3">
        <v>6759</v>
      </c>
      <c r="B4741" s="2" t="s">
        <v>12116</v>
      </c>
      <c r="C4741" s="2" t="s">
        <v>12117</v>
      </c>
      <c r="D4741" s="3">
        <v>12476</v>
      </c>
      <c r="E4741" s="3">
        <v>12462</v>
      </c>
      <c r="F4741" s="3">
        <v>53038</v>
      </c>
      <c r="G4741" s="3">
        <v>14986</v>
      </c>
      <c r="H4741" s="3">
        <v>43.816000000000003</v>
      </c>
      <c r="I4741" s="30">
        <v>796.87509</v>
      </c>
      <c r="J4741" s="30">
        <v>796.87391839999998</v>
      </c>
      <c r="K4741" s="30">
        <v>1.17E-3</v>
      </c>
      <c r="L4741" s="3">
        <v>4</v>
      </c>
      <c r="M4741" s="3">
        <v>4</v>
      </c>
      <c r="N4741" s="10">
        <f t="shared" si="518"/>
        <v>1</v>
      </c>
      <c r="O4741" s="35">
        <v>4</v>
      </c>
      <c r="P4741" s="17"/>
      <c r="Q4741" s="40">
        <v>3184.4779400000002</v>
      </c>
      <c r="R4741" s="40">
        <v>796.87494000000004</v>
      </c>
      <c r="S4741" s="18">
        <f t="shared" si="519"/>
        <v>0.18823530824340756</v>
      </c>
      <c r="T4741" s="18">
        <f t="shared" si="520"/>
        <v>-1.2820079397380002</v>
      </c>
      <c r="U4741" s="18">
        <f t="shared" si="521"/>
        <v>-1.1796079319725523</v>
      </c>
      <c r="V4741" s="30">
        <v>796.87400000000002</v>
      </c>
      <c r="W4741" s="3" t="s">
        <v>47</v>
      </c>
      <c r="X4741" s="3" t="s">
        <v>47</v>
      </c>
      <c r="Y4741" s="3" t="s">
        <v>47</v>
      </c>
      <c r="Z4741" s="3" t="s">
        <v>47</v>
      </c>
      <c r="AA4741" s="3" t="s">
        <v>48</v>
      </c>
      <c r="AB4741" s="12" t="s">
        <v>47</v>
      </c>
      <c r="AC4741" s="3" t="s">
        <v>47</v>
      </c>
      <c r="AD4741" s="3" t="s">
        <v>47</v>
      </c>
      <c r="AE4741" s="3" t="s">
        <v>47</v>
      </c>
      <c r="AF4741" s="3" t="s">
        <v>47</v>
      </c>
      <c r="AG4741" s="3" t="s">
        <v>47</v>
      </c>
      <c r="AI4741" s="3" t="s">
        <v>47</v>
      </c>
      <c r="AJ4741" s="3" t="s">
        <v>47</v>
      </c>
      <c r="AK4741" s="3" t="s">
        <v>47</v>
      </c>
      <c r="AL4741" s="3" t="s">
        <v>47</v>
      </c>
      <c r="AN4741" s="3" t="s">
        <v>47</v>
      </c>
      <c r="AU4741" s="3">
        <v>0</v>
      </c>
      <c r="AV4741" s="3">
        <v>15</v>
      </c>
      <c r="AW4741" s="3">
        <v>1</v>
      </c>
      <c r="AX4741" s="3">
        <v>15</v>
      </c>
      <c r="AY4741" s="3">
        <v>100</v>
      </c>
      <c r="AZ4741" s="6" t="str">
        <f t="shared" si="522"/>
        <v>2525.12</v>
      </c>
      <c r="BC4741" s="12" t="s">
        <v>11822</v>
      </c>
      <c r="BJ4741" s="12">
        <f t="shared" si="523"/>
        <v>0</v>
      </c>
      <c r="BK4741" s="12">
        <f t="shared" si="524"/>
        <v>0</v>
      </c>
      <c r="CQ4741" s="3" t="str">
        <f>CONCATENATE(baseURL!$A$1,baseURL!$B$1,baseURL!$C$1,".",C4741,".",L4741,".pkl&amp;seq=",BC4741)</f>
        <v>http://proteomics.broadinstitute.org/millscripts/viewfeed.pl?side=xl&amp;cycle=1&amp;fixedMods=iaaC&amp;file=msdataSM/iPRG2012_nd/cpick_in/iPRG2012_nd.2525.12.4.pkl&amp;seq=TGTTTNDVDYPLPPNHEMLFTTDDKYAK</v>
      </c>
    </row>
    <row r="4742" spans="1:95" x14ac:dyDescent="0.2">
      <c r="A4742" s="3">
        <v>4024</v>
      </c>
      <c r="B4742" s="2" t="s">
        <v>12118</v>
      </c>
      <c r="C4742" s="2" t="s">
        <v>12119</v>
      </c>
      <c r="D4742" s="3">
        <v>12477</v>
      </c>
      <c r="E4742" s="3">
        <v>12463</v>
      </c>
      <c r="F4742" s="3">
        <v>53039</v>
      </c>
      <c r="G4742" s="3">
        <v>14987</v>
      </c>
      <c r="H4742" s="3">
        <v>43.817700000000002</v>
      </c>
      <c r="I4742" s="30">
        <v>826.08067000000005</v>
      </c>
      <c r="J4742" s="30">
        <v>826.07720500000005</v>
      </c>
      <c r="K4742" s="30">
        <v>3.46E-3</v>
      </c>
      <c r="L4742" s="3">
        <v>3</v>
      </c>
      <c r="M4742" s="3">
        <v>3</v>
      </c>
      <c r="N4742" s="10">
        <f t="shared" si="518"/>
        <v>1</v>
      </c>
      <c r="O4742" s="35">
        <v>3</v>
      </c>
      <c r="P4742" s="17"/>
      <c r="Q4742" s="40">
        <v>2476.2210599999999</v>
      </c>
      <c r="R4742" s="40">
        <v>826.07853999999998</v>
      </c>
      <c r="S4742" s="18">
        <f t="shared" si="519"/>
        <v>2.5784473230344842</v>
      </c>
      <c r="T4742" s="18">
        <f t="shared" si="520"/>
        <v>-1.6160690966822202</v>
      </c>
      <c r="U4742" s="18">
        <f t="shared" si="521"/>
        <v>-1.6221217900508957</v>
      </c>
      <c r="V4742" s="30">
        <v>826.07719999999995</v>
      </c>
      <c r="W4742" s="3" t="s">
        <v>47</v>
      </c>
      <c r="X4742" s="3" t="s">
        <v>47</v>
      </c>
      <c r="Y4742" s="3" t="s">
        <v>47</v>
      </c>
      <c r="Z4742" s="3" t="s">
        <v>47</v>
      </c>
      <c r="AA4742" s="3" t="s">
        <v>47</v>
      </c>
      <c r="AB4742" s="12" t="s">
        <v>48</v>
      </c>
      <c r="AC4742" s="3" t="s">
        <v>47</v>
      </c>
      <c r="AD4742" s="3" t="s">
        <v>47</v>
      </c>
      <c r="AF4742" s="3" t="s">
        <v>47</v>
      </c>
      <c r="AG4742" s="3" t="s">
        <v>47</v>
      </c>
      <c r="AI4742" s="3" t="s">
        <v>47</v>
      </c>
      <c r="AL4742" s="3" t="s">
        <v>48</v>
      </c>
      <c r="AM4742" s="3" t="s">
        <v>47</v>
      </c>
      <c r="AO4742" s="3" t="s">
        <v>48</v>
      </c>
      <c r="AP4742" s="3" t="s">
        <v>48</v>
      </c>
      <c r="AU4742" s="3">
        <v>0</v>
      </c>
      <c r="AV4742" s="3">
        <v>11</v>
      </c>
      <c r="AW4742" s="3">
        <v>1</v>
      </c>
      <c r="AX4742" s="3">
        <v>11</v>
      </c>
      <c r="AY4742" s="3">
        <v>100</v>
      </c>
      <c r="AZ4742" s="6" t="str">
        <f t="shared" si="522"/>
        <v>2525.13</v>
      </c>
      <c r="BC4742" s="12" t="s">
        <v>12120</v>
      </c>
      <c r="BJ4742" s="12">
        <f t="shared" si="523"/>
        <v>1</v>
      </c>
      <c r="BK4742" s="12">
        <f t="shared" si="524"/>
        <v>0</v>
      </c>
      <c r="CQ4742" s="3" t="str">
        <f>CONCATENATE(baseURL!$A$1,baseURL!$B$1,baseURL!$C$1,".",C4742,".",L4742,".pkl&amp;seq=",BC4742)</f>
        <v>http://proteomics.broadinstitute.org/millscripts/viewfeed.pl?side=xl&amp;cycle=1&amp;fixedMods=iaaC&amp;file=msdataSM/iPRG2012_nd/cpick_in/iPRG2012_nd.2525.13.3.pkl&amp;seq=VTTLTPVLCESAPAAAASYSHAMK</v>
      </c>
    </row>
    <row r="4743" spans="1:95" x14ac:dyDescent="0.2">
      <c r="A4743" s="3">
        <v>7420</v>
      </c>
      <c r="B4743" s="2" t="s">
        <v>12124</v>
      </c>
      <c r="C4743" s="2" t="s">
        <v>12125</v>
      </c>
      <c r="D4743" s="3">
        <v>12467</v>
      </c>
      <c r="E4743" s="3">
        <v>12453</v>
      </c>
      <c r="F4743" s="3">
        <v>53029</v>
      </c>
      <c r="G4743" s="3">
        <v>14977</v>
      </c>
      <c r="H4743" s="3">
        <v>43.805199999999999</v>
      </c>
      <c r="I4743" s="30">
        <v>487.94767999999999</v>
      </c>
      <c r="J4743" s="30">
        <v>487.94817139999998</v>
      </c>
      <c r="K4743" s="30">
        <v>-4.8999999999999998E-4</v>
      </c>
      <c r="L4743" s="3">
        <v>3</v>
      </c>
      <c r="M4743" s="3">
        <v>3</v>
      </c>
      <c r="N4743" s="10">
        <f t="shared" si="518"/>
        <v>1</v>
      </c>
      <c r="O4743" s="35">
        <v>3</v>
      </c>
      <c r="P4743" s="17"/>
      <c r="Q4743" s="40">
        <v>1461.83116</v>
      </c>
      <c r="R4743" s="40">
        <v>487.94857000000002</v>
      </c>
      <c r="S4743" s="18">
        <f t="shared" si="519"/>
        <v>-1.8239627180928162</v>
      </c>
      <c r="T4743" s="18">
        <f t="shared" si="520"/>
        <v>-0.8168893702046317</v>
      </c>
      <c r="U4743" s="18">
        <f t="shared" si="521"/>
        <v>-0.75827663565481485</v>
      </c>
      <c r="V4743" s="30">
        <v>487.94819999999999</v>
      </c>
      <c r="Y4743" s="3" t="s">
        <v>47</v>
      </c>
      <c r="Z4743" s="3" t="s">
        <v>47</v>
      </c>
      <c r="AH4743" s="3" t="s">
        <v>47</v>
      </c>
      <c r="AI4743" s="3" t="s">
        <v>48</v>
      </c>
      <c r="AL4743" s="3" t="s">
        <v>48</v>
      </c>
      <c r="AM4743" s="3" t="s">
        <v>48</v>
      </c>
      <c r="AU4743" s="3">
        <v>0</v>
      </c>
      <c r="AV4743" s="3">
        <v>3</v>
      </c>
      <c r="AW4743" s="3">
        <v>1</v>
      </c>
      <c r="AX4743" s="3">
        <v>3</v>
      </c>
      <c r="AY4743" s="3">
        <v>100</v>
      </c>
      <c r="AZ4743" s="6" t="str">
        <f t="shared" si="522"/>
        <v>2525.3</v>
      </c>
      <c r="BC4743" s="12" t="s">
        <v>12011</v>
      </c>
      <c r="BJ4743" s="12">
        <f t="shared" si="523"/>
        <v>0</v>
      </c>
      <c r="BK4743" s="12">
        <f t="shared" si="524"/>
        <v>0</v>
      </c>
      <c r="CQ4743" s="3" t="str">
        <f>CONCATENATE(baseURL!$A$1,baseURL!$B$1,baseURL!$C$1,".",C4743,".",L4743,".pkl&amp;seq=",BC4743)</f>
        <v>http://proteomics.broadinstitute.org/millscripts/viewfeed.pl?side=xl&amp;cycle=1&amp;fixedMods=iaaC&amp;file=msdataSM/iPRG2012_nd/cpick_in/iPRG2012_nd.2525.3.3.pkl&amp;seq=FAAGTKALLDEVVK</v>
      </c>
    </row>
    <row r="4744" spans="1:95" x14ac:dyDescent="0.2">
      <c r="A4744" s="3">
        <v>7604</v>
      </c>
      <c r="B4744" s="2" t="s">
        <v>12130</v>
      </c>
      <c r="C4744" s="2" t="s">
        <v>12131</v>
      </c>
      <c r="D4744" s="3">
        <v>12484</v>
      </c>
      <c r="E4744" s="3">
        <v>12470</v>
      </c>
      <c r="F4744" s="3">
        <v>53053</v>
      </c>
      <c r="G4744" s="3">
        <v>14995</v>
      </c>
      <c r="H4744" s="3">
        <v>43.835799999999999</v>
      </c>
      <c r="I4744" s="30">
        <v>567.35671000000002</v>
      </c>
      <c r="J4744" s="30">
        <v>567.98206119999998</v>
      </c>
      <c r="K4744" s="30">
        <v>-0.62534999999999996</v>
      </c>
      <c r="L4744" s="3">
        <v>3</v>
      </c>
      <c r="M4744" s="3">
        <v>3</v>
      </c>
      <c r="N4744" s="10">
        <f t="shared" si="518"/>
        <v>1</v>
      </c>
      <c r="O4744" s="35">
        <v>3</v>
      </c>
      <c r="Q4744" s="40">
        <v>1701.9316200000001</v>
      </c>
      <c r="R4744" s="40">
        <v>567.98206000000005</v>
      </c>
      <c r="S4744" s="18">
        <f t="shared" si="519"/>
        <v>-1101.0030844988762</v>
      </c>
      <c r="T4744" s="18">
        <f t="shared" si="520"/>
        <v>2.1127426608477536E-3</v>
      </c>
      <c r="U4744" s="18">
        <f t="shared" si="521"/>
        <v>-0.28169903825974041</v>
      </c>
      <c r="V4744" s="30">
        <v>567.9819</v>
      </c>
      <c r="W4744" s="3" t="s">
        <v>47</v>
      </c>
      <c r="X4744" s="3" t="s">
        <v>47</v>
      </c>
      <c r="Y4744" s="3" t="s">
        <v>47</v>
      </c>
      <c r="AB4744" s="12" t="s">
        <v>52</v>
      </c>
      <c r="AG4744" s="3" t="s">
        <v>52</v>
      </c>
      <c r="AH4744" s="3" t="s">
        <v>47</v>
      </c>
      <c r="AU4744" s="3">
        <v>0</v>
      </c>
      <c r="AV4744" s="3">
        <v>4</v>
      </c>
      <c r="AW4744" s="3">
        <v>1</v>
      </c>
      <c r="AX4744" s="3">
        <v>4</v>
      </c>
      <c r="AY4744" s="3">
        <v>100</v>
      </c>
      <c r="AZ4744" s="6" t="str">
        <f t="shared" si="522"/>
        <v>2526.6</v>
      </c>
      <c r="BC4744" s="12" t="s">
        <v>12085</v>
      </c>
      <c r="BI4744" s="12" t="s">
        <v>594</v>
      </c>
      <c r="BJ4744" s="12">
        <f t="shared" si="523"/>
        <v>0</v>
      </c>
      <c r="BK4744" s="12">
        <f t="shared" si="524"/>
        <v>1</v>
      </c>
      <c r="BR4744" s="3" t="s">
        <v>594</v>
      </c>
      <c r="CQ4744" s="3" t="str">
        <f>CONCATENATE(baseURL!$A$1,baseURL!$B$1,baseURL!$C$1,".",C4744,".",L4744,".pkl&amp;seq=",BC4744,"&amp;varMods=ReducedCys-C")</f>
        <v>http://proteomics.broadinstitute.org/millscripts/viewfeed.pl?side=xl&amp;cycle=1&amp;fixedMods=iaaC&amp;file=msdataSM/iPRG2012_nd/cpick_in/iPRG2012_nd.2526.6.3.pkl&amp;seq=KSLAcVLTVLNEQQR&amp;varMods=ReducedCys-C</v>
      </c>
    </row>
    <row r="4745" spans="1:95" x14ac:dyDescent="0.2">
      <c r="A4745" s="3">
        <v>4077</v>
      </c>
      <c r="B4745" s="2" t="s">
        <v>12126</v>
      </c>
      <c r="C4745" s="2" t="s">
        <v>12127</v>
      </c>
      <c r="D4745" s="3">
        <v>12487</v>
      </c>
      <c r="E4745" s="3">
        <v>12473</v>
      </c>
      <c r="F4745" s="3">
        <v>53056</v>
      </c>
      <c r="G4745" s="3">
        <v>14998</v>
      </c>
      <c r="H4745" s="3">
        <v>43.840800000000002</v>
      </c>
      <c r="I4745" s="30">
        <v>740.37854000000004</v>
      </c>
      <c r="J4745" s="30">
        <v>740.37726069999997</v>
      </c>
      <c r="K4745" s="30">
        <v>1.2800000000000001E-3</v>
      </c>
      <c r="L4745" s="3">
        <v>2</v>
      </c>
      <c r="M4745" s="3">
        <v>2</v>
      </c>
      <c r="N4745" s="10">
        <f t="shared" si="518"/>
        <v>1</v>
      </c>
      <c r="O4745" s="35">
        <v>2</v>
      </c>
      <c r="P4745" s="17"/>
      <c r="Q4745" s="40">
        <v>1479.74782</v>
      </c>
      <c r="R4745" s="40">
        <v>740.37755000000004</v>
      </c>
      <c r="S4745" s="18">
        <f t="shared" si="519"/>
        <v>1.3371556174300541</v>
      </c>
      <c r="T4745" s="18">
        <f t="shared" si="520"/>
        <v>-0.39074658608538881</v>
      </c>
      <c r="U4745" s="18">
        <f t="shared" si="521"/>
        <v>-0.60779800792275185</v>
      </c>
      <c r="V4745" s="30">
        <v>740.37710000000004</v>
      </c>
      <c r="W4745" s="3" t="s">
        <v>47</v>
      </c>
      <c r="X4745" s="3" t="s">
        <v>47</v>
      </c>
      <c r="Y4745" s="3" t="s">
        <v>47</v>
      </c>
      <c r="Z4745" s="3" t="s">
        <v>47</v>
      </c>
      <c r="AA4745" s="3" t="s">
        <v>47</v>
      </c>
      <c r="AB4745" s="12" t="s">
        <v>47</v>
      </c>
      <c r="AC4745" s="3" t="s">
        <v>65</v>
      </c>
      <c r="AD4745" s="3" t="s">
        <v>47</v>
      </c>
      <c r="AE4745" s="3" t="s">
        <v>47</v>
      </c>
      <c r="AF4745" s="3" t="s">
        <v>47</v>
      </c>
      <c r="AG4745" s="3" t="s">
        <v>47</v>
      </c>
      <c r="AH4745" s="3" t="s">
        <v>47</v>
      </c>
      <c r="AI4745" s="3" t="s">
        <v>47</v>
      </c>
      <c r="AJ4745" s="3" t="s">
        <v>47</v>
      </c>
      <c r="AK4745" s="3" t="s">
        <v>47</v>
      </c>
      <c r="AL4745" s="3" t="s">
        <v>47</v>
      </c>
      <c r="AM4745" s="3" t="s">
        <v>47</v>
      </c>
      <c r="AN4745" s="3" t="s">
        <v>47</v>
      </c>
      <c r="AO4745" s="3" t="s">
        <v>65</v>
      </c>
      <c r="AU4745" s="3">
        <v>2</v>
      </c>
      <c r="AV4745" s="3">
        <v>17</v>
      </c>
      <c r="AW4745" s="3">
        <v>1</v>
      </c>
      <c r="AX4745" s="3">
        <v>17</v>
      </c>
      <c r="AY4745" s="3">
        <v>100</v>
      </c>
      <c r="AZ4745" s="6" t="str">
        <f t="shared" si="522"/>
        <v>2526.9</v>
      </c>
      <c r="BC4745" s="12" t="s">
        <v>12128</v>
      </c>
      <c r="BJ4745" s="12">
        <f t="shared" si="523"/>
        <v>0</v>
      </c>
      <c r="BK4745" s="12">
        <f t="shared" si="524"/>
        <v>0</v>
      </c>
      <c r="BY4745" s="3" t="s">
        <v>12129</v>
      </c>
      <c r="CK4745" s="3" t="s">
        <v>12129</v>
      </c>
      <c r="CQ4745" s="3" t="str">
        <f>CONCATENATE(baseURL!$A$1,baseURL!$B$1,baseURL!$C$1,".",C4745,".",L4745,".pkl&amp;seq=",BC4745)</f>
        <v>http://proteomics.broadinstitute.org/millscripts/viewfeed.pl?side=xl&amp;cycle=1&amp;fixedMods=iaaC&amp;file=msdataSM/iPRG2012_nd/cpick_in/iPRG2012_nd.2526.9.2.pkl&amp;seq=VTPSFVAFTPEER</v>
      </c>
    </row>
    <row r="4746" spans="1:95" x14ac:dyDescent="0.2">
      <c r="A4746" s="3">
        <v>1506</v>
      </c>
      <c r="B4746" s="2" t="s">
        <v>12137</v>
      </c>
      <c r="C4746" s="2" t="s">
        <v>12138</v>
      </c>
      <c r="D4746" s="3">
        <v>12490</v>
      </c>
      <c r="E4746" s="3">
        <v>12476</v>
      </c>
      <c r="F4746" s="3">
        <v>53069</v>
      </c>
      <c r="G4746" s="3">
        <v>15002</v>
      </c>
      <c r="H4746" s="3">
        <v>43.853000000000002</v>
      </c>
      <c r="I4746" s="30">
        <v>403.59687000000002</v>
      </c>
      <c r="J4746" s="30">
        <v>403.59617489999999</v>
      </c>
      <c r="K4746" s="30">
        <v>6.9999999999999999E-4</v>
      </c>
      <c r="L4746" s="3">
        <v>3</v>
      </c>
      <c r="M4746" s="3">
        <v>3</v>
      </c>
      <c r="N4746" s="10">
        <f t="shared" si="518"/>
        <v>1</v>
      </c>
      <c r="O4746" s="35">
        <v>3</v>
      </c>
      <c r="P4746" s="17"/>
      <c r="Q4746" s="40">
        <v>1208.77252</v>
      </c>
      <c r="R4746" s="40">
        <v>403.59568999999999</v>
      </c>
      <c r="S4746" s="18">
        <f t="shared" si="519"/>
        <v>2.923718040778601</v>
      </c>
      <c r="T4746" s="18">
        <f t="shared" si="520"/>
        <v>1.2014498965624807</v>
      </c>
      <c r="U4746" s="18">
        <f t="shared" si="521"/>
        <v>-0.71854087442505854</v>
      </c>
      <c r="V4746" s="30">
        <v>403.59539999999998</v>
      </c>
      <c r="X4746" s="3" t="s">
        <v>47</v>
      </c>
      <c r="Y4746" s="3" t="s">
        <v>47</v>
      </c>
      <c r="Z4746" s="3" t="s">
        <v>48</v>
      </c>
      <c r="AA4746" s="3" t="s">
        <v>47</v>
      </c>
      <c r="AE4746" s="3" t="s">
        <v>47</v>
      </c>
      <c r="AG4746" s="3" t="s">
        <v>52</v>
      </c>
      <c r="AH4746" s="3" t="s">
        <v>48</v>
      </c>
      <c r="AO4746" s="3" t="s">
        <v>48</v>
      </c>
      <c r="AU4746" s="3">
        <v>0</v>
      </c>
      <c r="AV4746" s="3">
        <v>4</v>
      </c>
      <c r="AW4746" s="3">
        <v>1</v>
      </c>
      <c r="AX4746" s="3">
        <v>4</v>
      </c>
      <c r="AY4746" s="3">
        <v>100</v>
      </c>
      <c r="AZ4746" s="6" t="str">
        <f t="shared" si="522"/>
        <v>2527.1</v>
      </c>
      <c r="BC4746" s="12" t="s">
        <v>12139</v>
      </c>
      <c r="BJ4746" s="12">
        <f t="shared" si="523"/>
        <v>0</v>
      </c>
      <c r="BK4746" s="12">
        <f t="shared" si="524"/>
        <v>0</v>
      </c>
      <c r="BO4746" s="3" t="s">
        <v>54</v>
      </c>
      <c r="BR4746" s="3" t="s">
        <v>54</v>
      </c>
      <c r="CQ4746" s="3" t="str">
        <f>CONCATENATE(baseURL!$A$1,baseURL!$B$1,baseURL!$C$1,".",C4746,".",L4746,".pkl&amp;seq=",BC4746,"&amp;varMods=Deamidated-Q")</f>
        <v>http://proteomics.broadinstitute.org/millscripts/viewfeed.pl?side=xl&amp;cycle=1&amp;fixedMods=iaaC&amp;file=msdataSM/iPRG2012_nd/cpick_in/iPRG2012_nd.2527.1.3.pkl&amp;seq=LGLKqLPGLLR&amp;varMods=Deamidated-Q</v>
      </c>
    </row>
    <row r="4747" spans="1:95" x14ac:dyDescent="0.2">
      <c r="A4747" s="3">
        <v>3699</v>
      </c>
      <c r="B4747" s="2" t="s">
        <v>12132</v>
      </c>
      <c r="C4747" s="2" t="s">
        <v>12133</v>
      </c>
      <c r="D4747" s="3">
        <v>12500</v>
      </c>
      <c r="E4747" s="3">
        <v>12486</v>
      </c>
      <c r="F4747" s="3">
        <v>53079</v>
      </c>
      <c r="G4747" s="3">
        <v>15012</v>
      </c>
      <c r="H4747" s="3">
        <v>43.865499999999997</v>
      </c>
      <c r="I4747" s="30">
        <v>733.37112999999999</v>
      </c>
      <c r="J4747" s="30">
        <v>733.37290919999998</v>
      </c>
      <c r="K4747" s="30">
        <v>-1.7799999999999999E-3</v>
      </c>
      <c r="L4747" s="3">
        <v>2</v>
      </c>
      <c r="M4747" s="3">
        <v>2</v>
      </c>
      <c r="N4747" s="10">
        <f t="shared" si="518"/>
        <v>1</v>
      </c>
      <c r="O4747" s="35">
        <v>2</v>
      </c>
      <c r="P4747" s="17"/>
      <c r="Q4747" s="40">
        <v>1465.74207</v>
      </c>
      <c r="R4747" s="40">
        <v>733.37467000000004</v>
      </c>
      <c r="S4747" s="18">
        <f t="shared" si="519"/>
        <v>-4.8270006380826045</v>
      </c>
      <c r="T4747" s="18">
        <f t="shared" si="520"/>
        <v>-2.4009555716676254</v>
      </c>
      <c r="U4747" s="18">
        <f t="shared" si="521"/>
        <v>-2.0044324683865513</v>
      </c>
      <c r="V4747" s="30">
        <v>733.3732</v>
      </c>
      <c r="W4747" s="3" t="s">
        <v>47</v>
      </c>
      <c r="X4747" s="3" t="s">
        <v>47</v>
      </c>
      <c r="Y4747" s="3" t="s">
        <v>47</v>
      </c>
      <c r="Z4747" s="3" t="s">
        <v>47</v>
      </c>
      <c r="AA4747" s="3" t="s">
        <v>48</v>
      </c>
      <c r="AB4747" s="12" t="s">
        <v>47</v>
      </c>
      <c r="AC4747" s="3" t="s">
        <v>47</v>
      </c>
      <c r="AE4747" s="3" t="s">
        <v>48</v>
      </c>
      <c r="AF4747" s="3" t="s">
        <v>47</v>
      </c>
      <c r="AG4747" s="3" t="s">
        <v>47</v>
      </c>
      <c r="AH4747" s="3" t="s">
        <v>47</v>
      </c>
      <c r="AI4747" s="3" t="s">
        <v>47</v>
      </c>
      <c r="AK4747" s="3" t="s">
        <v>52</v>
      </c>
      <c r="AL4747" s="3" t="s">
        <v>48</v>
      </c>
      <c r="AU4747" s="3">
        <v>0</v>
      </c>
      <c r="AV4747" s="3">
        <v>10</v>
      </c>
      <c r="AW4747" s="3">
        <v>1</v>
      </c>
      <c r="AX4747" s="3">
        <v>10</v>
      </c>
      <c r="AY4747" s="3">
        <v>100</v>
      </c>
      <c r="AZ4747" s="6" t="str">
        <f t="shared" si="522"/>
        <v>2527.11</v>
      </c>
      <c r="BC4747" s="12" t="s">
        <v>11986</v>
      </c>
      <c r="BJ4747" s="12">
        <f t="shared" si="523"/>
        <v>0</v>
      </c>
      <c r="BK4747" s="12">
        <f t="shared" si="524"/>
        <v>0</v>
      </c>
      <c r="CQ4747" s="3" t="str">
        <f>CONCATENATE(baseURL!$A$1,baseURL!$B$1,baseURL!$C$1,".",C4747,".",L4747,".pkl&amp;seq=",BC4747)</f>
        <v>http://proteomics.broadinstitute.org/millscripts/viewfeed.pl?side=xl&amp;cycle=1&amp;fixedMods=iaaC&amp;file=msdataSM/iPRG2012_nd/cpick_in/iPRG2012_nd.2527.11.2.pkl&amp;seq=TFLDLESSSPELK</v>
      </c>
    </row>
    <row r="4748" spans="1:95" x14ac:dyDescent="0.2">
      <c r="A4748" s="3">
        <v>4796</v>
      </c>
      <c r="B4748" s="2" t="s">
        <v>12134</v>
      </c>
      <c r="C4748" s="2" t="s">
        <v>12135</v>
      </c>
      <c r="D4748" s="3">
        <v>12501</v>
      </c>
      <c r="E4748" s="3">
        <v>12487</v>
      </c>
      <c r="F4748" s="3">
        <v>53080</v>
      </c>
      <c r="G4748" s="3">
        <v>15013</v>
      </c>
      <c r="H4748" s="3">
        <v>43.867100000000001</v>
      </c>
      <c r="I4748" s="30">
        <v>819.96033</v>
      </c>
      <c r="J4748" s="30">
        <v>819.96162489999995</v>
      </c>
      <c r="K4748" s="30">
        <v>-1.2899999999999999E-3</v>
      </c>
      <c r="L4748" s="3">
        <v>2</v>
      </c>
      <c r="M4748" s="3">
        <v>2</v>
      </c>
      <c r="N4748" s="10">
        <f t="shared" si="518"/>
        <v>1</v>
      </c>
      <c r="O4748" s="35">
        <v>2</v>
      </c>
      <c r="P4748" s="17"/>
      <c r="Q4748" s="40">
        <v>1638.9173499999999</v>
      </c>
      <c r="R4748" s="40">
        <v>819.96231</v>
      </c>
      <c r="S4748" s="18">
        <f t="shared" si="519"/>
        <v>-2.4147451362773023</v>
      </c>
      <c r="T4748" s="18">
        <f t="shared" si="520"/>
        <v>-0.83552620858289461</v>
      </c>
      <c r="U4748" s="18">
        <f t="shared" si="521"/>
        <v>-0.74393663295513401</v>
      </c>
      <c r="V4748" s="30">
        <v>819.96169999999995</v>
      </c>
      <c r="W4748" s="3" t="s">
        <v>47</v>
      </c>
      <c r="X4748" s="3" t="s">
        <v>47</v>
      </c>
      <c r="Y4748" s="3" t="s">
        <v>47</v>
      </c>
      <c r="Z4748" s="3" t="s">
        <v>47</v>
      </c>
      <c r="AA4748" s="3" t="s">
        <v>47</v>
      </c>
      <c r="AB4748" s="12" t="s">
        <v>47</v>
      </c>
      <c r="AC4748" s="3" t="s">
        <v>47</v>
      </c>
      <c r="AD4748" s="3" t="s">
        <v>47</v>
      </c>
      <c r="AE4748" s="3" t="s">
        <v>47</v>
      </c>
      <c r="AF4748" s="3" t="s">
        <v>47</v>
      </c>
      <c r="AG4748" s="3" t="s">
        <v>47</v>
      </c>
      <c r="AH4748" s="3" t="s">
        <v>47</v>
      </c>
      <c r="AI4748" s="3" t="s">
        <v>47</v>
      </c>
      <c r="AJ4748" s="3" t="s">
        <v>47</v>
      </c>
      <c r="AK4748" s="3" t="s">
        <v>48</v>
      </c>
      <c r="AL4748" s="3" t="s">
        <v>47</v>
      </c>
      <c r="AM4748" s="3" t="s">
        <v>47</v>
      </c>
      <c r="AN4748" s="3" t="s">
        <v>47</v>
      </c>
      <c r="AU4748" s="3">
        <v>0</v>
      </c>
      <c r="AV4748" s="3">
        <v>17</v>
      </c>
      <c r="AW4748" s="3">
        <v>1</v>
      </c>
      <c r="AX4748" s="3">
        <v>17</v>
      </c>
      <c r="AY4748" s="3">
        <v>100</v>
      </c>
      <c r="AZ4748" s="6" t="str">
        <f t="shared" si="522"/>
        <v>2527.12</v>
      </c>
      <c r="BC4748" s="12" t="s">
        <v>12136</v>
      </c>
      <c r="BJ4748" s="12">
        <f t="shared" si="523"/>
        <v>0</v>
      </c>
      <c r="BK4748" s="12">
        <f t="shared" si="524"/>
        <v>0</v>
      </c>
      <c r="CQ4748" s="3" t="str">
        <f>CONCATENATE(baseURL!$A$1,baseURL!$B$1,baseURL!$C$1,".",C4748,".",L4748,".pkl&amp;seq=",BC4748)</f>
        <v>http://proteomics.broadinstitute.org/millscripts/viewfeed.pl?side=xl&amp;cycle=1&amp;fixedMods=iaaC&amp;file=msdataSM/iPRG2012_nd/cpick_in/iPRG2012_nd.2527.12.2.pkl&amp;seq=TLLGATNPLGSAPGTLR</v>
      </c>
    </row>
    <row r="4749" spans="1:95" x14ac:dyDescent="0.2">
      <c r="A4749" s="3">
        <v>1446</v>
      </c>
      <c r="B4749" s="2" t="s">
        <v>12140</v>
      </c>
      <c r="C4749" s="2" t="s">
        <v>12141</v>
      </c>
      <c r="D4749" s="3">
        <v>12495</v>
      </c>
      <c r="E4749" s="3">
        <v>12481</v>
      </c>
      <c r="F4749" s="3">
        <v>53074</v>
      </c>
      <c r="G4749" s="3">
        <v>15007</v>
      </c>
      <c r="H4749" s="3">
        <v>43.857100000000003</v>
      </c>
      <c r="I4749" s="30">
        <v>600.33666000000005</v>
      </c>
      <c r="J4749" s="30">
        <v>600.33983209999997</v>
      </c>
      <c r="K4749" s="30">
        <v>-3.1700000000000001E-3</v>
      </c>
      <c r="L4749" s="3">
        <v>0</v>
      </c>
      <c r="M4749" s="3">
        <v>2</v>
      </c>
      <c r="N4749" s="10">
        <f t="shared" si="518"/>
        <v>1</v>
      </c>
      <c r="O4749" s="35">
        <v>2</v>
      </c>
      <c r="P4749" s="17"/>
      <c r="Q4749" s="40">
        <v>1199.67426</v>
      </c>
      <c r="R4749" s="40">
        <v>600.34077000000002</v>
      </c>
      <c r="S4749" s="18">
        <f t="shared" si="519"/>
        <v>-6.8461117507790608</v>
      </c>
      <c r="T4749" s="18">
        <f t="shared" si="520"/>
        <v>-1.5622793701876347</v>
      </c>
      <c r="U4749" s="18">
        <f t="shared" si="521"/>
        <v>-1.6157490021077459</v>
      </c>
      <c r="V4749" s="30">
        <v>600.33979999999997</v>
      </c>
      <c r="X4749" s="3" t="s">
        <v>47</v>
      </c>
      <c r="Y4749" s="3" t="s">
        <v>47</v>
      </c>
      <c r="Z4749" s="3" t="s">
        <v>47</v>
      </c>
      <c r="AA4749" s="3" t="s">
        <v>47</v>
      </c>
      <c r="AI4749" s="3" t="s">
        <v>52</v>
      </c>
      <c r="AK4749" s="3" t="s">
        <v>52</v>
      </c>
      <c r="AL4749" s="3" t="s">
        <v>52</v>
      </c>
      <c r="AU4749" s="3">
        <v>0</v>
      </c>
      <c r="AV4749" s="3">
        <v>4</v>
      </c>
      <c r="AW4749" s="3">
        <v>1</v>
      </c>
      <c r="AX4749" s="3">
        <v>4</v>
      </c>
      <c r="AY4749" s="3">
        <v>100</v>
      </c>
      <c r="AZ4749" s="6" t="str">
        <f t="shared" si="522"/>
        <v>2527.6</v>
      </c>
      <c r="BC4749" s="12" t="s">
        <v>12142</v>
      </c>
      <c r="BJ4749" s="12">
        <f t="shared" si="523"/>
        <v>0</v>
      </c>
      <c r="BK4749" s="12">
        <f t="shared" si="524"/>
        <v>0</v>
      </c>
      <c r="CQ4749" s="3" t="str">
        <f>CONCATENATE(baseURL!$A$1,baseURL!$B$1,baseURL!$C$1,".",C4749,".",L4749,".pkl&amp;seq=",BC4749)</f>
        <v>http://proteomics.broadinstitute.org/millscripts/viewfeed.pl?side=xl&amp;cycle=1&amp;fixedMods=iaaC&amp;file=msdataSM/iPRG2012_nd/cpick_in/iPRG2012_nd.2527.6.0.pkl&amp;seq=DAGTLAGLNVLR</v>
      </c>
    </row>
    <row r="4750" spans="1:95" x14ac:dyDescent="0.2">
      <c r="A4750" s="3">
        <v>5797</v>
      </c>
      <c r="B4750" s="2" t="s">
        <v>12143</v>
      </c>
      <c r="C4750" s="2" t="s">
        <v>12130</v>
      </c>
      <c r="D4750" s="3">
        <v>12496</v>
      </c>
      <c r="E4750" s="3">
        <v>12482</v>
      </c>
      <c r="F4750" s="3">
        <v>53075</v>
      </c>
      <c r="G4750" s="3">
        <v>15008</v>
      </c>
      <c r="H4750" s="3">
        <v>43.858800000000002</v>
      </c>
      <c r="I4750" s="30">
        <v>605.30822999999998</v>
      </c>
      <c r="J4750" s="30">
        <v>605.30790300000001</v>
      </c>
      <c r="K4750" s="30">
        <v>3.3E-4</v>
      </c>
      <c r="L4750" s="3">
        <v>4</v>
      </c>
      <c r="M4750" s="3">
        <v>4</v>
      </c>
      <c r="N4750" s="10">
        <f t="shared" si="518"/>
        <v>1</v>
      </c>
      <c r="O4750" s="35">
        <v>4</v>
      </c>
      <c r="P4750" s="17"/>
      <c r="Q4750" s="40">
        <v>2418.2081800000001</v>
      </c>
      <c r="R4750" s="40">
        <v>605.3075</v>
      </c>
      <c r="S4750" s="18">
        <f t="shared" si="519"/>
        <v>1.2059986039755275</v>
      </c>
      <c r="T4750" s="18">
        <f t="shared" si="520"/>
        <v>0.66577731154116604</v>
      </c>
      <c r="U4750" s="18">
        <f t="shared" si="521"/>
        <v>0.33041057635961207</v>
      </c>
      <c r="V4750" s="30">
        <v>605.30769999999995</v>
      </c>
      <c r="W4750" s="3" t="s">
        <v>47</v>
      </c>
      <c r="X4750" s="3" t="s">
        <v>47</v>
      </c>
      <c r="Y4750" s="3" t="s">
        <v>47</v>
      </c>
      <c r="Z4750" s="3" t="s">
        <v>47</v>
      </c>
      <c r="AA4750" s="3" t="s">
        <v>47</v>
      </c>
      <c r="AB4750" s="12" t="s">
        <v>47</v>
      </c>
      <c r="AC4750" s="3" t="s">
        <v>47</v>
      </c>
      <c r="AD4750" s="3" t="s">
        <v>47</v>
      </c>
      <c r="AE4750" s="3" t="s">
        <v>47</v>
      </c>
      <c r="AF4750" s="3" t="s">
        <v>47</v>
      </c>
      <c r="AG4750" s="3" t="s">
        <v>47</v>
      </c>
      <c r="AI4750" s="3" t="s">
        <v>47</v>
      </c>
      <c r="AJ4750" s="3" t="s">
        <v>47</v>
      </c>
      <c r="AK4750" s="3" t="s">
        <v>47</v>
      </c>
      <c r="AL4750" s="3" t="s">
        <v>47</v>
      </c>
      <c r="AM4750" s="3" t="s">
        <v>47</v>
      </c>
      <c r="AN4750" s="3" t="s">
        <v>47</v>
      </c>
      <c r="AU4750" s="3">
        <v>0</v>
      </c>
      <c r="AV4750" s="3">
        <v>17</v>
      </c>
      <c r="AW4750" s="3">
        <v>1</v>
      </c>
      <c r="AX4750" s="3">
        <v>17</v>
      </c>
      <c r="AY4750" s="3">
        <v>100</v>
      </c>
      <c r="AZ4750" s="6" t="str">
        <f t="shared" si="522"/>
        <v>2527.7</v>
      </c>
      <c r="BC4750" s="12" t="s">
        <v>12144</v>
      </c>
      <c r="BJ4750" s="12">
        <f t="shared" si="523"/>
        <v>0</v>
      </c>
      <c r="BK4750" s="12">
        <f t="shared" si="524"/>
        <v>0</v>
      </c>
      <c r="CQ4750" s="3" t="str">
        <f>CONCATENATE(baseURL!$A$1,baseURL!$B$1,baseURL!$C$1,".",C4750,".",L4750,".pkl&amp;seq=",BC4750)</f>
        <v>http://proteomics.broadinstitute.org/millscripts/viewfeed.pl?side=xl&amp;cycle=1&amp;fixedMods=iaaC&amp;file=msdataSM/iPRG2012_nd/cpick_in/iPRG2012_nd.2527.7.4.pkl&amp;seq=QLNENDAEAMNKLFKLEGTPR</v>
      </c>
    </row>
    <row r="4751" spans="1:95" x14ac:dyDescent="0.2">
      <c r="A4751" s="3">
        <v>5258</v>
      </c>
      <c r="B4751" s="2" t="s">
        <v>12145</v>
      </c>
      <c r="C4751" s="2" t="s">
        <v>12146</v>
      </c>
      <c r="D4751" s="3">
        <v>12497</v>
      </c>
      <c r="E4751" s="3">
        <v>12483</v>
      </c>
      <c r="F4751" s="3">
        <v>53076</v>
      </c>
      <c r="G4751" s="3">
        <v>15009</v>
      </c>
      <c r="H4751" s="3">
        <v>43.860500000000002</v>
      </c>
      <c r="I4751" s="30">
        <v>632.31533999999999</v>
      </c>
      <c r="J4751" s="30">
        <v>632.3148109</v>
      </c>
      <c r="K4751" s="30">
        <v>5.2999999999999998E-4</v>
      </c>
      <c r="L4751" s="3">
        <v>3</v>
      </c>
      <c r="M4751" s="3">
        <v>3</v>
      </c>
      <c r="N4751" s="10">
        <f t="shared" si="518"/>
        <v>1</v>
      </c>
      <c r="O4751" s="35">
        <v>3</v>
      </c>
      <c r="P4751" s="17"/>
      <c r="Q4751" s="40">
        <v>1894.9293700000001</v>
      </c>
      <c r="R4751" s="40">
        <v>632.31464000000005</v>
      </c>
      <c r="S4751" s="18">
        <f t="shared" si="519"/>
        <v>1.107043796958382</v>
      </c>
      <c r="T4751" s="18">
        <f t="shared" si="520"/>
        <v>0.27027683550658504</v>
      </c>
      <c r="U4751" s="18">
        <f t="shared" si="521"/>
        <v>0.41118769591037346</v>
      </c>
      <c r="V4751" s="30">
        <v>632.31489999999997</v>
      </c>
      <c r="W4751" s="3" t="s">
        <v>47</v>
      </c>
      <c r="X4751" s="3" t="s">
        <v>47</v>
      </c>
      <c r="Y4751" s="3" t="s">
        <v>47</v>
      </c>
      <c r="Z4751" s="3" t="s">
        <v>47</v>
      </c>
      <c r="AA4751" s="3" t="s">
        <v>47</v>
      </c>
      <c r="AB4751" s="12" t="s">
        <v>47</v>
      </c>
      <c r="AC4751" s="3" t="s">
        <v>47</v>
      </c>
      <c r="AD4751" s="3" t="s">
        <v>47</v>
      </c>
      <c r="AE4751" s="3" t="s">
        <v>47</v>
      </c>
      <c r="AF4751" s="3" t="s">
        <v>47</v>
      </c>
      <c r="AG4751" s="3" t="s">
        <v>47</v>
      </c>
      <c r="AH4751" s="3" t="s">
        <v>47</v>
      </c>
      <c r="AI4751" s="3" t="s">
        <v>47</v>
      </c>
      <c r="AJ4751" s="3" t="s">
        <v>47</v>
      </c>
      <c r="AK4751" s="3" t="s">
        <v>47</v>
      </c>
      <c r="AL4751" s="3" t="s">
        <v>47</v>
      </c>
      <c r="AM4751" s="3" t="s">
        <v>47</v>
      </c>
      <c r="AN4751" s="3" t="s">
        <v>47</v>
      </c>
      <c r="AU4751" s="3">
        <v>0</v>
      </c>
      <c r="AV4751" s="3">
        <v>18</v>
      </c>
      <c r="AW4751" s="3">
        <v>1</v>
      </c>
      <c r="AX4751" s="3">
        <v>18</v>
      </c>
      <c r="AY4751" s="3">
        <v>100</v>
      </c>
      <c r="AZ4751" s="6" t="str">
        <f t="shared" si="522"/>
        <v>2527.8</v>
      </c>
      <c r="BC4751" s="12" t="s">
        <v>12027</v>
      </c>
      <c r="BJ4751" s="12">
        <f t="shared" si="523"/>
        <v>0</v>
      </c>
      <c r="BK4751" s="12">
        <f t="shared" si="524"/>
        <v>0</v>
      </c>
      <c r="CQ4751" s="3" t="str">
        <f>CONCATENATE(baseURL!$A$1,baseURL!$B$1,baseURL!$C$1,".",C4751,".",L4751,".pkl&amp;seq=",BC4751)</f>
        <v>http://proteomics.broadinstitute.org/millscripts/viewfeed.pl?side=xl&amp;cycle=1&amp;fixedMods=iaaC&amp;file=msdataSM/iPRG2012_nd/cpick_in/iPRG2012_nd.2527.8.3.pkl&amp;seq=VNDAVVTVPAYFNDSQR</v>
      </c>
    </row>
    <row r="4752" spans="1:95" x14ac:dyDescent="0.2">
      <c r="A4752" s="3">
        <v>7245</v>
      </c>
      <c r="B4752" s="2" t="s">
        <v>12148</v>
      </c>
      <c r="C4752" s="2" t="s">
        <v>12149</v>
      </c>
      <c r="D4752" s="3">
        <v>12506</v>
      </c>
      <c r="E4752" s="3">
        <v>12492</v>
      </c>
      <c r="F4752" s="3">
        <v>53093</v>
      </c>
      <c r="G4752" s="3">
        <v>15019</v>
      </c>
      <c r="H4752" s="3">
        <v>43.883400000000002</v>
      </c>
      <c r="I4752" s="30">
        <v>529.27324999999996</v>
      </c>
      <c r="J4752" s="30">
        <v>529.27392250000003</v>
      </c>
      <c r="K4752" s="30">
        <v>-6.7000000000000002E-4</v>
      </c>
      <c r="L4752" s="3">
        <v>3</v>
      </c>
      <c r="M4752" s="3">
        <v>3</v>
      </c>
      <c r="N4752" s="10">
        <f t="shared" si="518"/>
        <v>1</v>
      </c>
      <c r="O4752" s="35">
        <v>3</v>
      </c>
      <c r="P4752" s="17"/>
      <c r="Q4752" s="40">
        <v>1585.80027</v>
      </c>
      <c r="R4752" s="40">
        <v>529.27161000000001</v>
      </c>
      <c r="S4752" s="18">
        <f t="shared" si="519"/>
        <v>3.0985980902170893</v>
      </c>
      <c r="T4752" s="18">
        <f t="shared" si="520"/>
        <v>4.3692122462725154</v>
      </c>
      <c r="U4752" s="18">
        <f t="shared" si="521"/>
        <v>4.3267009919846906</v>
      </c>
      <c r="V4752" s="30">
        <v>529.27390000000003</v>
      </c>
      <c r="W4752" s="3" t="s">
        <v>47</v>
      </c>
      <c r="X4752" s="3" t="s">
        <v>47</v>
      </c>
      <c r="Y4752" s="3" t="s">
        <v>47</v>
      </c>
      <c r="AA4752" s="3" t="s">
        <v>47</v>
      </c>
      <c r="AB4752" s="12" t="s">
        <v>47</v>
      </c>
      <c r="AC4752" s="3" t="s">
        <v>52</v>
      </c>
      <c r="AF4752" s="3" t="s">
        <v>48</v>
      </c>
      <c r="AG4752" s="3" t="s">
        <v>47</v>
      </c>
      <c r="AH4752" s="3" t="s">
        <v>47</v>
      </c>
      <c r="AK4752" s="3" t="s">
        <v>52</v>
      </c>
      <c r="AL4752" s="3" t="s">
        <v>52</v>
      </c>
      <c r="AO4752" s="3" t="s">
        <v>47</v>
      </c>
      <c r="AU4752" s="3">
        <v>0</v>
      </c>
      <c r="AV4752" s="3">
        <v>8</v>
      </c>
      <c r="AW4752" s="3">
        <v>1</v>
      </c>
      <c r="AX4752" s="3">
        <v>8</v>
      </c>
      <c r="AY4752" s="3">
        <v>100</v>
      </c>
      <c r="AZ4752" s="6" t="str">
        <f t="shared" si="522"/>
        <v>2528.4</v>
      </c>
      <c r="BC4752" s="12" t="s">
        <v>12150</v>
      </c>
      <c r="BJ4752" s="12">
        <f t="shared" si="523"/>
        <v>0</v>
      </c>
      <c r="BK4752" s="12">
        <f t="shared" si="524"/>
        <v>0</v>
      </c>
      <c r="BN4752" s="3" t="s">
        <v>277</v>
      </c>
      <c r="BR4752" s="3" t="s">
        <v>277</v>
      </c>
      <c r="CQ4752" s="3" t="str">
        <f>CONCATENATE(baseURL!$A$1,baseURL!$B$1,baseURL!$C$1,".",C4752,".",L4752,".pkl&amp;seq=",BC4752,"&amp;varMods=Oxidation-M")</f>
        <v>http://proteomics.broadinstitute.org/millscripts/viewfeed.pl?side=xl&amp;cycle=1&amp;fixedMods=iaaC&amp;file=msdataSM/iPRG2012_nd/cpick_in/iPRG2012_nd.2528.4.3.pkl&amp;seq=AHNGDLVNALmSLSK&amp;varMods=Oxidation-M</v>
      </c>
    </row>
    <row r="4753" spans="1:95" x14ac:dyDescent="0.2">
      <c r="A4753" s="3">
        <v>5259</v>
      </c>
      <c r="B4753" s="2" t="s">
        <v>12151</v>
      </c>
      <c r="C4753" s="2" t="s">
        <v>12152</v>
      </c>
      <c r="D4753" s="3">
        <v>12507</v>
      </c>
      <c r="E4753" s="3">
        <v>12493</v>
      </c>
      <c r="F4753" s="3">
        <v>53094</v>
      </c>
      <c r="G4753" s="3">
        <v>15020</v>
      </c>
      <c r="H4753" s="3">
        <v>43.885100000000001</v>
      </c>
      <c r="I4753" s="30">
        <v>672.36071000000004</v>
      </c>
      <c r="J4753" s="30">
        <v>672.36006369999996</v>
      </c>
      <c r="K4753" s="30">
        <v>6.4999999999999997E-4</v>
      </c>
      <c r="L4753" s="3">
        <v>3</v>
      </c>
      <c r="M4753" s="3">
        <v>3</v>
      </c>
      <c r="N4753" s="10">
        <f t="shared" si="518"/>
        <v>1</v>
      </c>
      <c r="O4753" s="35">
        <v>3</v>
      </c>
      <c r="P4753" s="17"/>
      <c r="Q4753" s="40">
        <v>2015.0668599999999</v>
      </c>
      <c r="R4753" s="40">
        <v>672.36046999999996</v>
      </c>
      <c r="S4753" s="18">
        <f t="shared" si="519"/>
        <v>0.35695138364719642</v>
      </c>
      <c r="T4753" s="18">
        <f t="shared" si="520"/>
        <v>-0.60428894638725761</v>
      </c>
      <c r="U4753" s="18">
        <f t="shared" si="521"/>
        <v>-0.9964892790525226</v>
      </c>
      <c r="V4753" s="30">
        <v>672.35979999999995</v>
      </c>
      <c r="W4753" s="3" t="s">
        <v>47</v>
      </c>
      <c r="X4753" s="3" t="s">
        <v>47</v>
      </c>
      <c r="Y4753" s="3" t="s">
        <v>47</v>
      </c>
      <c r="Z4753" s="3" t="s">
        <v>47</v>
      </c>
      <c r="AA4753" s="3" t="s">
        <v>47</v>
      </c>
      <c r="AB4753" s="12" t="s">
        <v>47</v>
      </c>
      <c r="AC4753" s="3" t="s">
        <v>47</v>
      </c>
      <c r="AD4753" s="3" t="s">
        <v>47</v>
      </c>
      <c r="AE4753" s="3" t="s">
        <v>47</v>
      </c>
      <c r="AF4753" s="3" t="s">
        <v>47</v>
      </c>
      <c r="AG4753" s="3" t="s">
        <v>47</v>
      </c>
      <c r="AH4753" s="3" t="s">
        <v>47</v>
      </c>
      <c r="AI4753" s="3" t="s">
        <v>47</v>
      </c>
      <c r="AJ4753" s="3" t="s">
        <v>47</v>
      </c>
      <c r="AK4753" s="3" t="s">
        <v>47</v>
      </c>
      <c r="AL4753" s="3" t="s">
        <v>47</v>
      </c>
      <c r="AM4753" s="3" t="s">
        <v>47</v>
      </c>
      <c r="AN4753" s="3" t="s">
        <v>47</v>
      </c>
      <c r="AU4753" s="3">
        <v>0</v>
      </c>
      <c r="AV4753" s="3">
        <v>18</v>
      </c>
      <c r="AW4753" s="3">
        <v>1</v>
      </c>
      <c r="AX4753" s="3">
        <v>18</v>
      </c>
      <c r="AY4753" s="3">
        <v>100</v>
      </c>
      <c r="AZ4753" s="6" t="str">
        <f t="shared" si="522"/>
        <v>2528.5</v>
      </c>
      <c r="BC4753" s="12" t="s">
        <v>12153</v>
      </c>
      <c r="BJ4753" s="12">
        <f t="shared" si="523"/>
        <v>0</v>
      </c>
      <c r="BK4753" s="12">
        <f t="shared" si="524"/>
        <v>0</v>
      </c>
      <c r="CQ4753" s="3" t="str">
        <f>CONCATENATE(baseURL!$A$1,baseURL!$B$1,baseURL!$C$1,".",C4753,".",L4753,".pkl&amp;seq=",BC4753)</f>
        <v>http://proteomics.broadinstitute.org/millscripts/viewfeed.pl?side=xl&amp;cycle=1&amp;fixedMods=iaaC&amp;file=msdataSM/iPRG2012_nd/cpick_in/iPRG2012_nd.2528.5.3.pkl&amp;seq=NQRTPLPVVGTFADGTSVR</v>
      </c>
    </row>
    <row r="4754" spans="1:95" x14ac:dyDescent="0.2">
      <c r="A4754" s="3">
        <v>3455</v>
      </c>
      <c r="B4754" s="2" t="s">
        <v>12154</v>
      </c>
      <c r="C4754" s="2" t="s">
        <v>12155</v>
      </c>
      <c r="D4754" s="3">
        <v>12508</v>
      </c>
      <c r="E4754" s="3">
        <v>12494</v>
      </c>
      <c r="F4754" s="3">
        <v>53095</v>
      </c>
      <c r="G4754" s="3">
        <v>15021</v>
      </c>
      <c r="H4754" s="3">
        <v>43.886699999999998</v>
      </c>
      <c r="I4754" s="30">
        <v>710.72334000000001</v>
      </c>
      <c r="J4754" s="30">
        <v>710.72269040000003</v>
      </c>
      <c r="K4754" s="30">
        <v>6.4999999999999997E-4</v>
      </c>
      <c r="L4754" s="3">
        <v>3</v>
      </c>
      <c r="M4754" s="3">
        <v>3</v>
      </c>
      <c r="N4754" s="10">
        <f t="shared" si="518"/>
        <v>1</v>
      </c>
      <c r="O4754" s="35">
        <v>3</v>
      </c>
      <c r="P4754" s="17"/>
      <c r="Q4754" s="40">
        <v>2130.1553399999998</v>
      </c>
      <c r="R4754" s="40">
        <v>710.72329999999999</v>
      </c>
      <c r="S4754" s="18">
        <f t="shared" si="519"/>
        <v>5.6280693221534381E-2</v>
      </c>
      <c r="T4754" s="18">
        <f t="shared" si="520"/>
        <v>-0.85771776436986691</v>
      </c>
      <c r="U4754" s="18">
        <f t="shared" si="521"/>
        <v>-0.7035086650292407</v>
      </c>
      <c r="V4754" s="30">
        <v>710.72280000000001</v>
      </c>
      <c r="W4754" s="3" t="s">
        <v>47</v>
      </c>
      <c r="X4754" s="3" t="s">
        <v>47</v>
      </c>
      <c r="Y4754" s="3" t="s">
        <v>47</v>
      </c>
      <c r="Z4754" s="3" t="s">
        <v>47</v>
      </c>
      <c r="AA4754" s="3" t="s">
        <v>47</v>
      </c>
      <c r="AB4754" s="12" t="s">
        <v>47</v>
      </c>
      <c r="AC4754" s="3" t="s">
        <v>47</v>
      </c>
      <c r="AE4754" s="3" t="s">
        <v>47</v>
      </c>
      <c r="AF4754" s="3" t="s">
        <v>48</v>
      </c>
      <c r="AG4754" s="3" t="s">
        <v>47</v>
      </c>
      <c r="AH4754" s="3" t="s">
        <v>47</v>
      </c>
      <c r="AI4754" s="3" t="s">
        <v>48</v>
      </c>
      <c r="AK4754" s="3" t="s">
        <v>52</v>
      </c>
      <c r="AL4754" s="3" t="s">
        <v>48</v>
      </c>
      <c r="AM4754" s="3" t="s">
        <v>48</v>
      </c>
      <c r="AU4754" s="3">
        <v>0</v>
      </c>
      <c r="AV4754" s="3">
        <v>10</v>
      </c>
      <c r="AW4754" s="3">
        <v>1</v>
      </c>
      <c r="AX4754" s="3">
        <v>10</v>
      </c>
      <c r="AY4754" s="3">
        <v>100</v>
      </c>
      <c r="AZ4754" s="6" t="str">
        <f t="shared" si="522"/>
        <v>2528.6</v>
      </c>
      <c r="BC4754" s="12" t="s">
        <v>12156</v>
      </c>
      <c r="BJ4754" s="12">
        <f t="shared" si="523"/>
        <v>0</v>
      </c>
      <c r="BK4754" s="12">
        <f t="shared" si="524"/>
        <v>0</v>
      </c>
      <c r="CQ4754" s="3" t="str">
        <f>CONCATENATE(baseURL!$A$1,baseURL!$B$1,baseURL!$C$1,".",C4754,".",L4754,".pkl&amp;seq=",BC4754)</f>
        <v>http://proteomics.broadinstitute.org/millscripts/viewfeed.pl?side=xl&amp;cycle=1&amp;fixedMods=iaaC&amp;file=msdataSM/iPRG2012_nd/cpick_in/iPRG2012_nd.2528.6.3.pkl&amp;seq=TLSDYNLQKESTLHLVLR</v>
      </c>
    </row>
    <row r="4755" spans="1:95" x14ac:dyDescent="0.2">
      <c r="A4755" s="3">
        <v>5077</v>
      </c>
      <c r="B4755" s="2" t="s">
        <v>12157</v>
      </c>
      <c r="C4755" s="2" t="s">
        <v>12140</v>
      </c>
      <c r="D4755" s="3">
        <v>12509</v>
      </c>
      <c r="E4755" s="3">
        <v>12495</v>
      </c>
      <c r="F4755" s="3">
        <v>53096</v>
      </c>
      <c r="G4755" s="3">
        <v>15022</v>
      </c>
      <c r="H4755" s="3">
        <v>43.888399999999997</v>
      </c>
      <c r="I4755" s="30">
        <v>738.39534000000003</v>
      </c>
      <c r="J4755" s="30">
        <v>738.39204819999998</v>
      </c>
      <c r="K4755" s="30">
        <v>3.29E-3</v>
      </c>
      <c r="L4755" s="3">
        <v>3</v>
      </c>
      <c r="M4755" s="3">
        <v>3</v>
      </c>
      <c r="N4755" s="10">
        <f t="shared" si="518"/>
        <v>1</v>
      </c>
      <c r="O4755" s="35">
        <v>3</v>
      </c>
      <c r="P4755" s="17"/>
      <c r="Q4755" s="40">
        <v>2213.16347</v>
      </c>
      <c r="R4755" s="40">
        <v>738.39266999999995</v>
      </c>
      <c r="S4755" s="18">
        <f t="shared" si="519"/>
        <v>3.6159622224853729</v>
      </c>
      <c r="T4755" s="18">
        <f t="shared" si="520"/>
        <v>-0.84209936696181853</v>
      </c>
      <c r="U4755" s="18">
        <f t="shared" si="521"/>
        <v>-1.1782348813992305</v>
      </c>
      <c r="V4755" s="30">
        <v>738.39179999999999</v>
      </c>
      <c r="W4755" s="3" t="s">
        <v>47</v>
      </c>
      <c r="X4755" s="3" t="s">
        <v>47</v>
      </c>
      <c r="Y4755" s="3" t="s">
        <v>47</v>
      </c>
      <c r="Z4755" s="3" t="s">
        <v>47</v>
      </c>
      <c r="AA4755" s="3" t="s">
        <v>47</v>
      </c>
      <c r="AB4755" s="12" t="s">
        <v>47</v>
      </c>
      <c r="AC4755" s="3" t="s">
        <v>47</v>
      </c>
      <c r="AD4755" s="3" t="s">
        <v>47</v>
      </c>
      <c r="AE4755" s="3" t="s">
        <v>47</v>
      </c>
      <c r="AF4755" s="3" t="s">
        <v>47</v>
      </c>
      <c r="AG4755" s="3" t="s">
        <v>47</v>
      </c>
      <c r="AH4755" s="3" t="s">
        <v>47</v>
      </c>
      <c r="AI4755" s="3" t="s">
        <v>47</v>
      </c>
      <c r="AJ4755" s="3" t="s">
        <v>47</v>
      </c>
      <c r="AK4755" s="3" t="s">
        <v>47</v>
      </c>
      <c r="AL4755" s="3" t="s">
        <v>47</v>
      </c>
      <c r="AM4755" s="3" t="s">
        <v>47</v>
      </c>
      <c r="AN4755" s="3" t="s">
        <v>47</v>
      </c>
      <c r="AO4755" s="3" t="s">
        <v>52</v>
      </c>
      <c r="AU4755" s="3">
        <v>0</v>
      </c>
      <c r="AV4755" s="3">
        <v>18</v>
      </c>
      <c r="AW4755" s="3">
        <v>1</v>
      </c>
      <c r="AX4755" s="3">
        <v>18</v>
      </c>
      <c r="AY4755" s="3">
        <v>100</v>
      </c>
      <c r="AZ4755" s="6" t="str">
        <f t="shared" si="522"/>
        <v>2528.7</v>
      </c>
      <c r="BC4755" s="12" t="s">
        <v>12158</v>
      </c>
      <c r="BJ4755" s="12">
        <f t="shared" si="523"/>
        <v>0</v>
      </c>
      <c r="BK4755" s="12">
        <f t="shared" si="524"/>
        <v>0</v>
      </c>
      <c r="CQ4755" s="3" t="str">
        <f>CONCATENATE(baseURL!$A$1,baseURL!$B$1,baseURL!$C$1,".",C4755,".",L4755,".pkl&amp;seq=",BC4755)</f>
        <v>http://proteomics.broadinstitute.org/millscripts/viewfeed.pl?side=xl&amp;cycle=1&amp;fixedMods=iaaC&amp;file=msdataSM/iPRG2012_nd/cpick_in/iPRG2012_nd.2528.7.3.pkl&amp;seq=AEVSSMPTLLFYKGGKEVTR</v>
      </c>
    </row>
    <row r="4756" spans="1:95" x14ac:dyDescent="0.2">
      <c r="A4756" s="3">
        <v>6534</v>
      </c>
      <c r="B4756" s="2" t="s">
        <v>12159</v>
      </c>
      <c r="C4756" s="2" t="s">
        <v>12143</v>
      </c>
      <c r="D4756" s="3">
        <v>12510</v>
      </c>
      <c r="E4756" s="3">
        <v>12496</v>
      </c>
      <c r="F4756" s="3">
        <v>53097</v>
      </c>
      <c r="G4756" s="3">
        <v>15023</v>
      </c>
      <c r="H4756" s="3">
        <v>43.890900000000002</v>
      </c>
      <c r="I4756" s="30">
        <v>805.89327000000003</v>
      </c>
      <c r="J4756" s="30">
        <v>805.89192430000003</v>
      </c>
      <c r="K4756" s="30">
        <v>1.3500000000000001E-3</v>
      </c>
      <c r="L4756" s="3">
        <v>2</v>
      </c>
      <c r="M4756" s="3">
        <v>2</v>
      </c>
      <c r="N4756" s="10">
        <f t="shared" si="518"/>
        <v>1</v>
      </c>
      <c r="O4756" s="35">
        <v>2</v>
      </c>
      <c r="P4756" s="17"/>
      <c r="Q4756" s="40">
        <v>1610.7809099999999</v>
      </c>
      <c r="R4756" s="40">
        <v>805.89409000000001</v>
      </c>
      <c r="S4756" s="18">
        <f t="shared" si="519"/>
        <v>-1.0175034289878737</v>
      </c>
      <c r="T4756" s="18">
        <f t="shared" si="520"/>
        <v>-2.6873258246350122</v>
      </c>
      <c r="U4756" s="18">
        <f t="shared" si="521"/>
        <v>-2.3452213181052808</v>
      </c>
      <c r="V4756" s="30">
        <v>805.8922</v>
      </c>
      <c r="W4756" s="3" t="s">
        <v>47</v>
      </c>
      <c r="X4756" s="3" t="s">
        <v>47</v>
      </c>
      <c r="Y4756" s="3" t="s">
        <v>47</v>
      </c>
      <c r="Z4756" s="3" t="s">
        <v>47</v>
      </c>
      <c r="AA4756" s="3" t="s">
        <v>48</v>
      </c>
      <c r="AB4756" s="12" t="s">
        <v>47</v>
      </c>
      <c r="AC4756" s="3" t="s">
        <v>47</v>
      </c>
      <c r="AD4756" s="3" t="s">
        <v>47</v>
      </c>
      <c r="AE4756" s="3" t="s">
        <v>47</v>
      </c>
      <c r="AF4756" s="3" t="s">
        <v>47</v>
      </c>
      <c r="AG4756" s="3" t="s">
        <v>47</v>
      </c>
      <c r="AH4756" s="3" t="s">
        <v>47</v>
      </c>
      <c r="AI4756" s="3" t="s">
        <v>47</v>
      </c>
      <c r="AJ4756" s="3" t="s">
        <v>47</v>
      </c>
      <c r="AK4756" s="3" t="s">
        <v>47</v>
      </c>
      <c r="AL4756" s="3" t="s">
        <v>47</v>
      </c>
      <c r="AU4756" s="3">
        <v>0</v>
      </c>
      <c r="AV4756" s="3">
        <v>15</v>
      </c>
      <c r="AW4756" s="3">
        <v>1</v>
      </c>
      <c r="AX4756" s="3">
        <v>15</v>
      </c>
      <c r="AY4756" s="3">
        <v>100</v>
      </c>
      <c r="AZ4756" s="6" t="str">
        <f t="shared" si="522"/>
        <v>2528.8</v>
      </c>
      <c r="BC4756" s="12" t="s">
        <v>12039</v>
      </c>
      <c r="BJ4756" s="12">
        <f t="shared" si="523"/>
        <v>0</v>
      </c>
      <c r="BK4756" s="12">
        <f t="shared" si="524"/>
        <v>0</v>
      </c>
      <c r="CQ4756" s="3" t="str">
        <f>CONCATENATE(baseURL!$A$1,baseURL!$B$1,baseURL!$C$1,".",C4756,".",L4756,".pkl&amp;seq=",BC4756)</f>
        <v>http://proteomics.broadinstitute.org/millscripts/viewfeed.pl?side=xl&amp;cycle=1&amp;fixedMods=iaaC&amp;file=msdataSM/iPRG2012_nd/cpick_in/iPRG2012_nd.2528.8.2.pkl&amp;seq=GLNSSYAVWNDVTGK</v>
      </c>
    </row>
    <row r="4757" spans="1:95" x14ac:dyDescent="0.2">
      <c r="A4757" s="3">
        <v>4345</v>
      </c>
      <c r="B4757" s="2" t="s">
        <v>12147</v>
      </c>
      <c r="C4757" s="2" t="s">
        <v>12145</v>
      </c>
      <c r="D4757" s="3">
        <v>12511</v>
      </c>
      <c r="E4757" s="3">
        <v>12497</v>
      </c>
      <c r="F4757" s="3">
        <v>53098</v>
      </c>
      <c r="G4757" s="3">
        <v>15024</v>
      </c>
      <c r="H4757" s="3">
        <v>43.8934</v>
      </c>
      <c r="I4757" s="30">
        <v>823.44412</v>
      </c>
      <c r="J4757" s="30">
        <v>823.44151380000005</v>
      </c>
      <c r="K4757" s="30">
        <v>2.6099999999999999E-3</v>
      </c>
      <c r="L4757" s="3">
        <v>2</v>
      </c>
      <c r="M4757" s="3">
        <v>2</v>
      </c>
      <c r="N4757" s="10">
        <f t="shared" si="518"/>
        <v>1</v>
      </c>
      <c r="O4757" s="35">
        <v>2</v>
      </c>
      <c r="P4757" s="17"/>
      <c r="Q4757" s="40">
        <v>1645.8795600000001</v>
      </c>
      <c r="R4757" s="40">
        <v>823.44341999999995</v>
      </c>
      <c r="S4757" s="18">
        <f t="shared" si="519"/>
        <v>0.85008876511717024</v>
      </c>
      <c r="T4757" s="18">
        <f t="shared" si="520"/>
        <v>-2.3149131483665784</v>
      </c>
      <c r="U4757" s="18">
        <f t="shared" si="521"/>
        <v>-2.0887895369635929</v>
      </c>
      <c r="V4757" s="30">
        <v>823.44169999999997</v>
      </c>
      <c r="W4757" s="3" t="s">
        <v>47</v>
      </c>
      <c r="X4757" s="3" t="s">
        <v>47</v>
      </c>
      <c r="Y4757" s="3" t="s">
        <v>47</v>
      </c>
      <c r="Z4757" s="3" t="s">
        <v>47</v>
      </c>
      <c r="AA4757" s="3" t="s">
        <v>48</v>
      </c>
      <c r="AB4757" s="12" t="s">
        <v>47</v>
      </c>
      <c r="AC4757" s="3" t="s">
        <v>47</v>
      </c>
      <c r="AD4757" s="3" t="s">
        <v>47</v>
      </c>
      <c r="AE4757" s="3" t="s">
        <v>65</v>
      </c>
      <c r="AF4757" s="3" t="s">
        <v>47</v>
      </c>
      <c r="AH4757" s="3" t="s">
        <v>47</v>
      </c>
      <c r="AI4757" s="3" t="s">
        <v>47</v>
      </c>
      <c r="AJ4757" s="3" t="s">
        <v>47</v>
      </c>
      <c r="AK4757" s="3" t="s">
        <v>47</v>
      </c>
      <c r="AL4757" s="3" t="s">
        <v>47</v>
      </c>
      <c r="AM4757" s="3" t="s">
        <v>47</v>
      </c>
      <c r="AU4757" s="3">
        <v>1</v>
      </c>
      <c r="AV4757" s="3">
        <v>14</v>
      </c>
      <c r="AW4757" s="3">
        <v>1</v>
      </c>
      <c r="AX4757" s="3">
        <v>14</v>
      </c>
      <c r="AY4757" s="3">
        <v>100</v>
      </c>
      <c r="AZ4757" s="6" t="str">
        <f t="shared" si="522"/>
        <v>2528.9</v>
      </c>
      <c r="BC4757" s="12" t="s">
        <v>12034</v>
      </c>
      <c r="BJ4757" s="12">
        <f t="shared" si="523"/>
        <v>0</v>
      </c>
      <c r="BK4757" s="12">
        <f t="shared" si="524"/>
        <v>0</v>
      </c>
      <c r="CA4757" s="3" t="s">
        <v>12036</v>
      </c>
      <c r="CQ4757" s="3" t="str">
        <f>CONCATENATE(baseURL!$A$1,baseURL!$B$1,baseURL!$C$1,".",C4757,".",L4757,".pkl&amp;seq=",BC4757)</f>
        <v>http://proteomics.broadinstitute.org/millscripts/viewfeed.pl?side=xl&amp;cycle=1&amp;fixedMods=iaaC&amp;file=msdataSM/iPRG2012_nd/cpick_in/iPRG2012_nd.2528.9.2.pkl&amp;seq=VVNEPTAAALAYGLEK</v>
      </c>
    </row>
    <row r="4758" spans="1:95" x14ac:dyDescent="0.2">
      <c r="A4758" s="3">
        <v>6236</v>
      </c>
      <c r="B4758" s="2" t="s">
        <v>12160</v>
      </c>
      <c r="C4758" s="2" t="s">
        <v>12161</v>
      </c>
      <c r="D4758" s="3">
        <v>12512</v>
      </c>
      <c r="E4758" s="3">
        <v>12498</v>
      </c>
      <c r="F4758" s="3">
        <v>53111</v>
      </c>
      <c r="G4758" s="3">
        <v>15026</v>
      </c>
      <c r="H4758" s="3">
        <v>43.902900000000002</v>
      </c>
      <c r="I4758" s="30">
        <v>484.74673000000001</v>
      </c>
      <c r="J4758" s="30">
        <v>484.74565639999997</v>
      </c>
      <c r="K4758" s="30">
        <v>1.07E-3</v>
      </c>
      <c r="L4758" s="3">
        <v>2</v>
      </c>
      <c r="M4758" s="3">
        <v>2</v>
      </c>
      <c r="N4758" s="10">
        <f t="shared" si="518"/>
        <v>1</v>
      </c>
      <c r="O4758" s="35">
        <v>2</v>
      </c>
      <c r="P4758" s="17"/>
      <c r="Q4758" s="40">
        <v>968.48361</v>
      </c>
      <c r="R4758" s="40">
        <v>484.74543999999997</v>
      </c>
      <c r="S4758" s="18">
        <f t="shared" si="519"/>
        <v>2.6611905829170492</v>
      </c>
      <c r="T4758" s="18">
        <f t="shared" si="520"/>
        <v>0.446419877615227</v>
      </c>
      <c r="U4758" s="18">
        <f t="shared" si="521"/>
        <v>0.3300701499137077</v>
      </c>
      <c r="V4758" s="30">
        <v>484.74560000000002</v>
      </c>
      <c r="W4758" s="3" t="s">
        <v>47</v>
      </c>
      <c r="X4758" s="3" t="s">
        <v>47</v>
      </c>
      <c r="Y4758" s="3" t="s">
        <v>47</v>
      </c>
      <c r="Z4758" s="3" t="s">
        <v>47</v>
      </c>
      <c r="AA4758" s="3" t="s">
        <v>47</v>
      </c>
      <c r="AB4758" s="12" t="s">
        <v>47</v>
      </c>
      <c r="AC4758" s="3" t="s">
        <v>47</v>
      </c>
      <c r="AD4758" s="3" t="s">
        <v>47</v>
      </c>
      <c r="AE4758" s="3" t="s">
        <v>47</v>
      </c>
      <c r="AF4758" s="3" t="s">
        <v>47</v>
      </c>
      <c r="AG4758" s="3" t="s">
        <v>47</v>
      </c>
      <c r="AH4758" s="3" t="s">
        <v>47</v>
      </c>
      <c r="AI4758" s="3" t="s">
        <v>47</v>
      </c>
      <c r="AJ4758" s="3" t="s">
        <v>47</v>
      </c>
      <c r="AK4758" s="3" t="s">
        <v>47</v>
      </c>
      <c r="AL4758" s="3" t="s">
        <v>47</v>
      </c>
      <c r="AN4758" s="3" t="s">
        <v>47</v>
      </c>
      <c r="AU4758" s="3">
        <v>0</v>
      </c>
      <c r="AV4758" s="3">
        <v>17</v>
      </c>
      <c r="AW4758" s="3">
        <v>1</v>
      </c>
      <c r="AX4758" s="3">
        <v>17</v>
      </c>
      <c r="AY4758" s="3">
        <v>100</v>
      </c>
      <c r="AZ4758" s="6" t="str">
        <f t="shared" si="522"/>
        <v>2529.1</v>
      </c>
      <c r="BC4758" s="12" t="s">
        <v>12042</v>
      </c>
      <c r="BJ4758" s="12">
        <f t="shared" si="523"/>
        <v>0</v>
      </c>
      <c r="BK4758" s="12">
        <f t="shared" si="524"/>
        <v>0</v>
      </c>
      <c r="CQ4758" s="3" t="str">
        <f>CONCATENATE(baseURL!$A$1,baseURL!$B$1,baseURL!$C$1,".",C4758,".",L4758,".pkl&amp;seq=",BC4758)</f>
        <v>http://proteomics.broadinstitute.org/millscripts/viewfeed.pl?side=xl&amp;cycle=1&amp;fixedMods=iaaC&amp;file=msdataSM/iPRG2012_nd/cpick_in/iPRG2012_nd.2529.1.2.pkl&amp;seq=EALDFFAR</v>
      </c>
    </row>
    <row r="4759" spans="1:95" x14ac:dyDescent="0.2">
      <c r="A4759" s="3">
        <v>7288</v>
      </c>
      <c r="B4759" s="2" t="s">
        <v>12162</v>
      </c>
      <c r="C4759" s="2" t="s">
        <v>12163</v>
      </c>
      <c r="D4759" s="3">
        <v>12515</v>
      </c>
      <c r="E4759" s="3">
        <v>12501</v>
      </c>
      <c r="F4759" s="3">
        <v>53114</v>
      </c>
      <c r="G4759" s="3">
        <v>15029</v>
      </c>
      <c r="H4759" s="3">
        <v>43.910400000000003</v>
      </c>
      <c r="I4759" s="30">
        <v>789.41894000000002</v>
      </c>
      <c r="J4759" s="30">
        <v>789.41838829999995</v>
      </c>
      <c r="K4759" s="30">
        <v>5.5000000000000003E-4</v>
      </c>
      <c r="L4759" s="3">
        <v>2</v>
      </c>
      <c r="M4759" s="3">
        <v>2</v>
      </c>
      <c r="N4759" s="10">
        <f t="shared" si="518"/>
        <v>1</v>
      </c>
      <c r="O4759" s="35">
        <v>2</v>
      </c>
      <c r="P4759" s="17"/>
      <c r="Q4759" s="40">
        <v>1577.83222</v>
      </c>
      <c r="R4759" s="40">
        <v>789.41975000000002</v>
      </c>
      <c r="S4759" s="18">
        <f t="shared" si="519"/>
        <v>-1.0260700976904995</v>
      </c>
      <c r="T4759" s="18">
        <f t="shared" si="520"/>
        <v>-1.7249378420985302</v>
      </c>
      <c r="U4759" s="18">
        <f t="shared" si="521"/>
        <v>-1.45676618814311</v>
      </c>
      <c r="V4759" s="30">
        <v>789.41859999999997</v>
      </c>
      <c r="W4759" s="3" t="s">
        <v>47</v>
      </c>
      <c r="X4759" s="3" t="s">
        <v>47</v>
      </c>
      <c r="Y4759" s="3" t="s">
        <v>47</v>
      </c>
      <c r="AA4759" s="3" t="s">
        <v>47</v>
      </c>
      <c r="AB4759" s="12" t="s">
        <v>47</v>
      </c>
      <c r="AC4759" s="3" t="s">
        <v>47</v>
      </c>
      <c r="AF4759" s="3" t="s">
        <v>48</v>
      </c>
      <c r="AG4759" s="3" t="s">
        <v>47</v>
      </c>
      <c r="AH4759" s="3" t="s">
        <v>47</v>
      </c>
      <c r="AI4759" s="3" t="s">
        <v>47</v>
      </c>
      <c r="AL4759" s="3" t="s">
        <v>48</v>
      </c>
      <c r="AM4759" s="3" t="s">
        <v>48</v>
      </c>
      <c r="AU4759" s="3">
        <v>0</v>
      </c>
      <c r="AV4759" s="3">
        <v>9</v>
      </c>
      <c r="AW4759" s="3">
        <v>1</v>
      </c>
      <c r="AX4759" s="3">
        <v>9</v>
      </c>
      <c r="AY4759" s="3">
        <v>100</v>
      </c>
      <c r="AZ4759" s="6" t="str">
        <f t="shared" si="522"/>
        <v>2529.4</v>
      </c>
      <c r="BC4759" s="12" t="s">
        <v>12164</v>
      </c>
      <c r="BJ4759" s="12">
        <f t="shared" si="523"/>
        <v>0</v>
      </c>
      <c r="BK4759" s="12">
        <f t="shared" si="524"/>
        <v>0</v>
      </c>
      <c r="CQ4759" s="3" t="str">
        <f>CONCATENATE(baseURL!$A$1,baseURL!$B$1,baseURL!$C$1,".",C4759,".",L4759,".pkl&amp;seq=",BC4759)</f>
        <v>http://proteomics.broadinstitute.org/millscripts/viewfeed.pl?side=xl&amp;cycle=1&amp;fixedMods=iaaC&amp;file=msdataSM/iPRG2012_nd/cpick_in/iPRG2012_nd.2529.4.2.pkl&amp;seq=LAPAGYLVTGSWSQK</v>
      </c>
    </row>
    <row r="4760" spans="1:95" x14ac:dyDescent="0.2">
      <c r="A4760" s="3">
        <v>3938</v>
      </c>
      <c r="B4760" s="2" t="s">
        <v>12165</v>
      </c>
      <c r="C4760" s="2" t="s">
        <v>12148</v>
      </c>
      <c r="D4760" s="3">
        <v>12516</v>
      </c>
      <c r="E4760" s="3">
        <v>12502</v>
      </c>
      <c r="F4760" s="3">
        <v>53115</v>
      </c>
      <c r="G4760" s="3">
        <v>15030</v>
      </c>
      <c r="H4760" s="3">
        <v>43.9129</v>
      </c>
      <c r="I4760" s="30">
        <v>806.39554999999996</v>
      </c>
      <c r="J4760" s="30">
        <v>806.74074310000003</v>
      </c>
      <c r="K4760" s="30">
        <v>-0.34519</v>
      </c>
      <c r="L4760" s="3">
        <v>3</v>
      </c>
      <c r="M4760" s="3">
        <v>3</v>
      </c>
      <c r="N4760" s="10">
        <f t="shared" si="518"/>
        <v>1</v>
      </c>
      <c r="O4760" s="35">
        <v>3</v>
      </c>
      <c r="P4760" s="17"/>
      <c r="Q4760" s="40">
        <v>2418.2081800000001</v>
      </c>
      <c r="R4760" s="40">
        <v>806.74090999999999</v>
      </c>
      <c r="S4760" s="18">
        <f t="shared" si="519"/>
        <v>-428.09283094373865</v>
      </c>
      <c r="T4760" s="18">
        <f t="shared" si="520"/>
        <v>-0.20688178557076592</v>
      </c>
      <c r="U4760" s="18">
        <f t="shared" si="521"/>
        <v>-0.1363510869303137</v>
      </c>
      <c r="V4760" s="30">
        <v>806.74080000000004</v>
      </c>
      <c r="W4760" s="3" t="s">
        <v>47</v>
      </c>
      <c r="X4760" s="3" t="s">
        <v>47</v>
      </c>
      <c r="Y4760" s="3" t="s">
        <v>47</v>
      </c>
      <c r="Z4760" s="3" t="s">
        <v>47</v>
      </c>
      <c r="AA4760" s="3" t="s">
        <v>47</v>
      </c>
      <c r="AB4760" s="12" t="s">
        <v>47</v>
      </c>
      <c r="AC4760" s="3" t="s">
        <v>47</v>
      </c>
      <c r="AD4760" s="3" t="s">
        <v>47</v>
      </c>
      <c r="AE4760" s="3" t="s">
        <v>47</v>
      </c>
      <c r="AI4760" s="3" t="s">
        <v>47</v>
      </c>
      <c r="AL4760" s="3" t="s">
        <v>47</v>
      </c>
      <c r="AU4760" s="3">
        <v>0</v>
      </c>
      <c r="AV4760" s="3">
        <v>11</v>
      </c>
      <c r="AW4760" s="3">
        <v>1</v>
      </c>
      <c r="AX4760" s="3">
        <v>11</v>
      </c>
      <c r="AY4760" s="3">
        <v>100</v>
      </c>
      <c r="AZ4760" s="6" t="str">
        <f t="shared" si="522"/>
        <v>2529.5</v>
      </c>
      <c r="BC4760" s="12" t="s">
        <v>12144</v>
      </c>
      <c r="BJ4760" s="12">
        <f t="shared" si="523"/>
        <v>0</v>
      </c>
      <c r="BK4760" s="12">
        <f t="shared" si="524"/>
        <v>0</v>
      </c>
      <c r="CQ4760" s="3" t="str">
        <f>CONCATENATE(baseURL!$A$1,baseURL!$B$1,baseURL!$C$1,".",C4760,".",L4760,".pkl&amp;seq=",BC4760)</f>
        <v>http://proteomics.broadinstitute.org/millscripts/viewfeed.pl?side=xl&amp;cycle=1&amp;fixedMods=iaaC&amp;file=msdataSM/iPRG2012_nd/cpick_in/iPRG2012_nd.2529.5.3.pkl&amp;seq=QLNENDAEAMNKLFKLEGTPR</v>
      </c>
    </row>
    <row r="4761" spans="1:95" x14ac:dyDescent="0.2">
      <c r="A4761" s="3">
        <v>2842</v>
      </c>
      <c r="B4761" s="2" t="s">
        <v>12166</v>
      </c>
      <c r="C4761" s="2" t="s">
        <v>12151</v>
      </c>
      <c r="D4761" s="3">
        <v>12517</v>
      </c>
      <c r="E4761" s="3">
        <v>12503</v>
      </c>
      <c r="F4761" s="3">
        <v>53116</v>
      </c>
      <c r="G4761" s="3">
        <v>15031</v>
      </c>
      <c r="H4761" s="3">
        <v>43.915399999999998</v>
      </c>
      <c r="I4761" s="30">
        <v>809.38314000000003</v>
      </c>
      <c r="J4761" s="30">
        <v>809.38229869999998</v>
      </c>
      <c r="K4761" s="30">
        <v>8.4000000000000003E-4</v>
      </c>
      <c r="L4761" s="3">
        <v>2</v>
      </c>
      <c r="M4761" s="3">
        <v>2</v>
      </c>
      <c r="N4761" s="10">
        <f t="shared" si="518"/>
        <v>1</v>
      </c>
      <c r="O4761" s="35">
        <v>2</v>
      </c>
      <c r="P4761" s="17"/>
      <c r="Q4761" s="40">
        <v>1617.7602400000001</v>
      </c>
      <c r="R4761" s="40">
        <v>809.38376000000005</v>
      </c>
      <c r="S4761" s="18">
        <f t="shared" si="519"/>
        <v>-0.76601487534944634</v>
      </c>
      <c r="T4761" s="18">
        <f t="shared" si="520"/>
        <v>-1.8054476408985602</v>
      </c>
      <c r="U4761" s="18">
        <f t="shared" si="521"/>
        <v>-2.0509430532870043</v>
      </c>
      <c r="V4761" s="30">
        <v>809.38210000000004</v>
      </c>
      <c r="W4761" s="3" t="s">
        <v>47</v>
      </c>
      <c r="Z4761" s="3" t="s">
        <v>47</v>
      </c>
      <c r="AA4761" s="3" t="s">
        <v>47</v>
      </c>
      <c r="AB4761" s="12" t="s">
        <v>47</v>
      </c>
      <c r="AC4761" s="3" t="s">
        <v>47</v>
      </c>
      <c r="AE4761" s="3" t="s">
        <v>47</v>
      </c>
      <c r="AF4761" s="3" t="s">
        <v>47</v>
      </c>
      <c r="AI4761" s="3" t="s">
        <v>47</v>
      </c>
      <c r="AL4761" s="3" t="s">
        <v>47</v>
      </c>
      <c r="AU4761" s="3">
        <v>0</v>
      </c>
      <c r="AV4761" s="3">
        <v>9</v>
      </c>
      <c r="AW4761" s="3">
        <v>1</v>
      </c>
      <c r="AX4761" s="3">
        <v>9</v>
      </c>
      <c r="AY4761" s="3">
        <v>100</v>
      </c>
      <c r="AZ4761" s="6" t="str">
        <f t="shared" si="522"/>
        <v>2529.6</v>
      </c>
      <c r="BC4761" s="12" t="s">
        <v>11753</v>
      </c>
      <c r="BJ4761" s="12">
        <f t="shared" si="523"/>
        <v>0</v>
      </c>
      <c r="BK4761" s="12">
        <f t="shared" si="524"/>
        <v>0</v>
      </c>
      <c r="CQ4761" s="3" t="str">
        <f>CONCATENATE(baseURL!$A$1,baseURL!$B$1,baseURL!$C$1,".",C4761,".",L4761,".pkl&amp;seq=",BC4761)</f>
        <v>http://proteomics.broadinstitute.org/millscripts/viewfeed.pl?side=xl&amp;cycle=1&amp;fixedMods=iaaC&amp;file=msdataSM/iPRG2012_nd/cpick_in/iPRG2012_nd.2529.6.2.pkl&amp;seq=DLDRLAAQTLEEDE</v>
      </c>
    </row>
    <row r="4762" spans="1:95" x14ac:dyDescent="0.2">
      <c r="A4762" s="3">
        <v>1555</v>
      </c>
      <c r="B4762" s="2" t="s">
        <v>12167</v>
      </c>
      <c r="C4762" s="2" t="s">
        <v>12154</v>
      </c>
      <c r="D4762" s="3">
        <v>12518</v>
      </c>
      <c r="E4762" s="3">
        <v>12504</v>
      </c>
      <c r="F4762" s="3">
        <v>53117</v>
      </c>
      <c r="G4762" s="3">
        <v>15032</v>
      </c>
      <c r="H4762" s="3">
        <v>43.917900000000003</v>
      </c>
      <c r="I4762" s="30">
        <v>1018.1328999999999</v>
      </c>
      <c r="J4762" s="30">
        <v>1018.130553</v>
      </c>
      <c r="K4762" s="30">
        <v>2.3500000000000001E-3</v>
      </c>
      <c r="L4762" s="3">
        <v>3</v>
      </c>
      <c r="M4762" s="3">
        <v>3</v>
      </c>
      <c r="N4762" s="10">
        <f t="shared" si="518"/>
        <v>1</v>
      </c>
      <c r="O4762" s="35">
        <v>3</v>
      </c>
      <c r="P4762" s="17"/>
      <c r="Q4762" s="40">
        <v>3052.3800099999999</v>
      </c>
      <c r="R4762" s="40">
        <v>1018.13152</v>
      </c>
      <c r="S4762" s="18">
        <f t="shared" si="519"/>
        <v>1.3554241007354728</v>
      </c>
      <c r="T4762" s="18">
        <f t="shared" si="520"/>
        <v>-0.94977906200141027</v>
      </c>
      <c r="U4762" s="18">
        <f t="shared" si="521"/>
        <v>-0.90361606726864407</v>
      </c>
      <c r="V4762" s="30">
        <v>1018.1306</v>
      </c>
      <c r="X4762" s="3" t="s">
        <v>47</v>
      </c>
      <c r="Y4762" s="3" t="s">
        <v>47</v>
      </c>
      <c r="AB4762" s="12" t="s">
        <v>47</v>
      </c>
      <c r="AC4762" s="3" t="s">
        <v>48</v>
      </c>
      <c r="AD4762" s="3" t="s">
        <v>47</v>
      </c>
      <c r="AG4762" s="3" t="s">
        <v>47</v>
      </c>
      <c r="AL4762" s="3" t="s">
        <v>52</v>
      </c>
      <c r="AU4762" s="3">
        <v>0</v>
      </c>
      <c r="AV4762" s="3">
        <v>5</v>
      </c>
      <c r="AW4762" s="3">
        <v>1</v>
      </c>
      <c r="AX4762" s="3">
        <v>5</v>
      </c>
      <c r="AY4762" s="3">
        <v>100</v>
      </c>
      <c r="AZ4762" s="6" t="str">
        <f t="shared" si="522"/>
        <v>2529.7</v>
      </c>
      <c r="BC4762" s="12" t="s">
        <v>12055</v>
      </c>
      <c r="BJ4762" s="12">
        <f t="shared" si="523"/>
        <v>0</v>
      </c>
      <c r="BK4762" s="12">
        <f t="shared" si="524"/>
        <v>0</v>
      </c>
      <c r="CQ4762" s="3" t="str">
        <f>CONCATENATE(baseURL!$A$1,baseURL!$B$1,baseURL!$C$1,".",C4762,".",L4762,".pkl&amp;seq=",BC4762)</f>
        <v>http://proteomics.broadinstitute.org/millscripts/viewfeed.pl?side=xl&amp;cycle=1&amp;fixedMods=iaaC&amp;file=msdataSM/iPRG2012_nd/cpick_in/iPRG2012_nd.2529.7.3.pkl&amp;seq=LQADQTPEDLDMEDNDLLEAHREQLGG</v>
      </c>
    </row>
    <row r="4763" spans="1:95" x14ac:dyDescent="0.2">
      <c r="A4763" s="3">
        <v>2882</v>
      </c>
      <c r="B4763" s="2" t="s">
        <v>12172</v>
      </c>
      <c r="C4763" s="2" t="s">
        <v>12173</v>
      </c>
      <c r="D4763" s="3">
        <v>12519</v>
      </c>
      <c r="E4763" s="3">
        <v>12505</v>
      </c>
      <c r="F4763" s="3">
        <v>53132</v>
      </c>
      <c r="G4763" s="3">
        <v>15034</v>
      </c>
      <c r="H4763" s="3">
        <v>43.927199999999999</v>
      </c>
      <c r="I4763" s="30">
        <v>552.30181000000005</v>
      </c>
      <c r="J4763" s="30">
        <v>552.29889230000003</v>
      </c>
      <c r="K4763" s="30">
        <v>2.9199999999999999E-3</v>
      </c>
      <c r="L4763" s="3">
        <v>6</v>
      </c>
      <c r="M4763" s="3">
        <v>3</v>
      </c>
      <c r="N4763" s="10">
        <f t="shared" si="518"/>
        <v>-1</v>
      </c>
      <c r="O4763" s="35">
        <v>3</v>
      </c>
      <c r="P4763" s="17"/>
      <c r="Q4763" s="40">
        <v>1654.8798999999999</v>
      </c>
      <c r="R4763" s="40">
        <v>552.29814999999996</v>
      </c>
      <c r="S4763" s="18">
        <f t="shared" si="519"/>
        <v>6.6268554404567697</v>
      </c>
      <c r="T4763" s="18">
        <f t="shared" si="520"/>
        <v>1.344020435465731</v>
      </c>
      <c r="U4763" s="18">
        <f t="shared" si="521"/>
        <v>1.1769005564552595</v>
      </c>
      <c r="V4763" s="30">
        <v>552.29880000000003</v>
      </c>
      <c r="W4763" s="3" t="s">
        <v>47</v>
      </c>
      <c r="Z4763" s="3" t="s">
        <v>47</v>
      </c>
      <c r="AA4763" s="3" t="s">
        <v>47</v>
      </c>
      <c r="AB4763" s="12" t="s">
        <v>47</v>
      </c>
      <c r="AC4763" s="3" t="s">
        <v>47</v>
      </c>
      <c r="AE4763" s="3" t="s">
        <v>47</v>
      </c>
      <c r="AF4763" s="3" t="s">
        <v>47</v>
      </c>
      <c r="AG4763" s="3" t="s">
        <v>52</v>
      </c>
      <c r="AL4763" s="3" t="s">
        <v>48</v>
      </c>
      <c r="AO4763" s="3" t="s">
        <v>48</v>
      </c>
      <c r="AP4763" s="3" t="s">
        <v>48</v>
      </c>
      <c r="AU4763" s="3">
        <v>0</v>
      </c>
      <c r="AV4763" s="3">
        <v>7</v>
      </c>
      <c r="AW4763" s="3">
        <v>1</v>
      </c>
      <c r="AX4763" s="3">
        <v>7</v>
      </c>
      <c r="AY4763" s="3">
        <v>100</v>
      </c>
      <c r="AZ4763" s="6" t="str">
        <f t="shared" si="522"/>
        <v>2530.1</v>
      </c>
      <c r="BB4763" s="12" t="s">
        <v>79</v>
      </c>
      <c r="BC4763" s="12" t="s">
        <v>12174</v>
      </c>
      <c r="BJ4763" s="12">
        <f t="shared" si="523"/>
        <v>0</v>
      </c>
      <c r="BK4763" s="12">
        <f t="shared" si="524"/>
        <v>0</v>
      </c>
      <c r="CQ4763" s="3" t="str">
        <f>CONCATENATE(baseURL!$A$1,baseURL!$B$1,"+Acetyl",baseURL!$C$1,".",C4763,".",L4763,".pkl&amp;seq=",BC4763)</f>
        <v>http://proteomics.broadinstitute.org/millscripts/viewfeed.pl?side=xl&amp;cycle=1&amp;fixedMods=iaaC+Acetyl&amp;file=msdataSM/iPRG2012_nd/cpick_in/iPRG2012_nd.2530.1.6.pkl&amp;seq=AALRDYKTALDFTK</v>
      </c>
    </row>
    <row r="4764" spans="1:95" x14ac:dyDescent="0.2">
      <c r="A4764" s="3">
        <v>3711</v>
      </c>
      <c r="B4764" s="2" t="s">
        <v>12175</v>
      </c>
      <c r="C4764" s="2" t="s">
        <v>12176</v>
      </c>
      <c r="D4764" s="3">
        <v>12522</v>
      </c>
      <c r="E4764" s="3">
        <v>12508</v>
      </c>
      <c r="F4764" s="3">
        <v>53135</v>
      </c>
      <c r="G4764" s="3">
        <v>15037</v>
      </c>
      <c r="H4764" s="3">
        <v>43.932200000000002</v>
      </c>
      <c r="I4764" s="30">
        <v>664.33486000000005</v>
      </c>
      <c r="J4764" s="30">
        <v>664.33048899999994</v>
      </c>
      <c r="K4764" s="30">
        <v>4.3699999999999998E-3</v>
      </c>
      <c r="L4764" s="3">
        <v>0</v>
      </c>
      <c r="M4764" s="3">
        <v>2</v>
      </c>
      <c r="N4764" s="10">
        <f t="shared" si="518"/>
        <v>1</v>
      </c>
      <c r="O4764" s="35">
        <v>2</v>
      </c>
      <c r="P4764" s="17"/>
      <c r="Q4764" s="40">
        <v>1327.6528599999999</v>
      </c>
      <c r="R4764" s="40">
        <v>664.33006999999998</v>
      </c>
      <c r="S4764" s="18">
        <f t="shared" si="519"/>
        <v>7.210271243737175</v>
      </c>
      <c r="T4764" s="18">
        <f t="shared" si="520"/>
        <v>0.63071057428622535</v>
      </c>
      <c r="U4764" s="18">
        <f t="shared" si="521"/>
        <v>0.94832377525981726</v>
      </c>
      <c r="V4764" s="30">
        <v>664.33069999999998</v>
      </c>
      <c r="W4764" s="3" t="s">
        <v>47</v>
      </c>
      <c r="X4764" s="3" t="s">
        <v>47</v>
      </c>
      <c r="Y4764" s="3" t="s">
        <v>47</v>
      </c>
      <c r="Z4764" s="3" t="s">
        <v>47</v>
      </c>
      <c r="AA4764" s="3" t="s">
        <v>47</v>
      </c>
      <c r="AB4764" s="12" t="s">
        <v>47</v>
      </c>
      <c r="AC4764" s="3" t="s">
        <v>52</v>
      </c>
      <c r="AE4764" s="3" t="s">
        <v>48</v>
      </c>
      <c r="AF4764" s="3" t="s">
        <v>48</v>
      </c>
      <c r="AG4764" s="3" t="s">
        <v>48</v>
      </c>
      <c r="AH4764" s="3" t="s">
        <v>47</v>
      </c>
      <c r="AI4764" s="3" t="s">
        <v>47</v>
      </c>
      <c r="AL4764" s="3" t="s">
        <v>48</v>
      </c>
      <c r="AU4764" s="3">
        <v>0</v>
      </c>
      <c r="AV4764" s="3">
        <v>8</v>
      </c>
      <c r="AW4764" s="3">
        <v>1</v>
      </c>
      <c r="AX4764" s="3">
        <v>8</v>
      </c>
      <c r="AY4764" s="3">
        <v>100</v>
      </c>
      <c r="AZ4764" s="6" t="str">
        <f t="shared" si="522"/>
        <v>2530.4</v>
      </c>
      <c r="BC4764" s="12" t="s">
        <v>12177</v>
      </c>
      <c r="BJ4764" s="12">
        <f t="shared" si="523"/>
        <v>0</v>
      </c>
      <c r="BK4764" s="12">
        <f t="shared" si="524"/>
        <v>0</v>
      </c>
      <c r="CQ4764" s="3" t="str">
        <f>CONCATENATE(baseURL!$A$1,baseURL!$B$1,baseURL!$C$1,".",C4764,".",L4764,".pkl&amp;seq=",BC4764)</f>
        <v>http://proteomics.broadinstitute.org/millscripts/viewfeed.pl?side=xl&amp;cycle=1&amp;fixedMods=iaaC&amp;file=msdataSM/iPRG2012_nd/cpick_in/iPRG2012_nd.2530.4.0.pkl&amp;seq=VLDSEDLAYFR</v>
      </c>
    </row>
    <row r="4765" spans="1:95" x14ac:dyDescent="0.2">
      <c r="A4765" s="3">
        <v>4623</v>
      </c>
      <c r="B4765" s="2" t="s">
        <v>12178</v>
      </c>
      <c r="C4765" s="2" t="s">
        <v>12162</v>
      </c>
      <c r="D4765" s="3">
        <v>12523</v>
      </c>
      <c r="E4765" s="3">
        <v>12509</v>
      </c>
      <c r="F4765" s="3">
        <v>53136</v>
      </c>
      <c r="G4765" s="3">
        <v>15038</v>
      </c>
      <c r="H4765" s="3">
        <v>43.933799999999998</v>
      </c>
      <c r="I4765" s="30">
        <v>748.39400999999998</v>
      </c>
      <c r="J4765" s="30">
        <v>748.39065010000002</v>
      </c>
      <c r="K4765" s="30">
        <v>3.3600000000000001E-3</v>
      </c>
      <c r="L4765" s="3">
        <v>3</v>
      </c>
      <c r="M4765" s="3">
        <v>3</v>
      </c>
      <c r="N4765" s="10">
        <f t="shared" si="518"/>
        <v>1</v>
      </c>
      <c r="O4765" s="35">
        <v>3</v>
      </c>
      <c r="P4765" s="17"/>
      <c r="Q4765" s="40">
        <v>2243.1513799999998</v>
      </c>
      <c r="R4765" s="40">
        <v>748.38864000000001</v>
      </c>
      <c r="S4765" s="18">
        <f t="shared" si="519"/>
        <v>7.1754162382405848</v>
      </c>
      <c r="T4765" s="18">
        <f t="shared" si="520"/>
        <v>2.6859039442485217</v>
      </c>
      <c r="U4765" s="18">
        <f t="shared" si="521"/>
        <v>2.4853397025977193</v>
      </c>
      <c r="V4765" s="30">
        <v>748.39049999999997</v>
      </c>
      <c r="W4765" s="3" t="s">
        <v>47</v>
      </c>
      <c r="X4765" s="3" t="s">
        <v>47</v>
      </c>
      <c r="Y4765" s="3" t="s">
        <v>47</v>
      </c>
      <c r="Z4765" s="3" t="s">
        <v>47</v>
      </c>
      <c r="AA4765" s="3" t="s">
        <v>48</v>
      </c>
      <c r="AB4765" s="12" t="s">
        <v>47</v>
      </c>
      <c r="AC4765" s="3" t="s">
        <v>47</v>
      </c>
      <c r="AD4765" s="3" t="s">
        <v>47</v>
      </c>
      <c r="AE4765" s="3" t="s">
        <v>47</v>
      </c>
      <c r="AF4765" s="3" t="s">
        <v>47</v>
      </c>
      <c r="AG4765" s="3" t="s">
        <v>47</v>
      </c>
      <c r="AI4765" s="3" t="s">
        <v>47</v>
      </c>
      <c r="AK4765" s="3" t="s">
        <v>47</v>
      </c>
      <c r="AL4765" s="3" t="s">
        <v>47</v>
      </c>
      <c r="AM4765" s="3" t="s">
        <v>47</v>
      </c>
      <c r="AU4765" s="3">
        <v>0</v>
      </c>
      <c r="AV4765" s="3">
        <v>14</v>
      </c>
      <c r="AW4765" s="3">
        <v>1</v>
      </c>
      <c r="AX4765" s="3">
        <v>14</v>
      </c>
      <c r="AY4765" s="3">
        <v>100</v>
      </c>
      <c r="AZ4765" s="6" t="str">
        <f t="shared" si="522"/>
        <v>2530.5</v>
      </c>
      <c r="BC4765" s="12" t="s">
        <v>12067</v>
      </c>
      <c r="BJ4765" s="12">
        <f t="shared" si="523"/>
        <v>0</v>
      </c>
      <c r="BK4765" s="12">
        <f t="shared" si="524"/>
        <v>0</v>
      </c>
      <c r="CQ4765" s="3" t="str">
        <f>CONCATENATE(baseURL!$A$1,baseURL!$B$1,baseURL!$C$1,".",C4765,".",L4765,".pkl&amp;seq=",BC4765)</f>
        <v>http://proteomics.broadinstitute.org/millscripts/viewfeed.pl?side=xl&amp;cycle=1&amp;fixedMods=iaaC&amp;file=msdataSM/iPRG2012_nd/cpick_in/iPRG2012_nd.2530.5.3.pkl&amp;seq=DVQEAGSTEPLVKTVGEAVASR</v>
      </c>
    </row>
    <row r="4766" spans="1:95" x14ac:dyDescent="0.2">
      <c r="A4766" s="3">
        <v>2762</v>
      </c>
      <c r="B4766" s="2" t="s">
        <v>12179</v>
      </c>
      <c r="C4766" s="2" t="s">
        <v>12166</v>
      </c>
      <c r="D4766" s="3">
        <v>12525</v>
      </c>
      <c r="E4766" s="3">
        <v>12511</v>
      </c>
      <c r="F4766" s="3">
        <v>53138</v>
      </c>
      <c r="G4766" s="3">
        <v>15040</v>
      </c>
      <c r="H4766" s="3">
        <v>43.937199999999997</v>
      </c>
      <c r="I4766" s="30">
        <v>790.39747999999997</v>
      </c>
      <c r="J4766" s="30">
        <v>790.39472339999998</v>
      </c>
      <c r="K4766" s="30">
        <v>2.7599999999999999E-3</v>
      </c>
      <c r="L4766" s="3">
        <v>2</v>
      </c>
      <c r="M4766" s="3">
        <v>2</v>
      </c>
      <c r="N4766" s="10">
        <f t="shared" si="518"/>
        <v>1</v>
      </c>
      <c r="O4766" s="35">
        <v>2</v>
      </c>
      <c r="P4766" s="17"/>
      <c r="Q4766" s="40">
        <v>1579.7849900000001</v>
      </c>
      <c r="R4766" s="40">
        <v>790.39613999999995</v>
      </c>
      <c r="S4766" s="18">
        <f t="shared" si="519"/>
        <v>1.695352409017876</v>
      </c>
      <c r="T4766" s="18">
        <f t="shared" si="520"/>
        <v>-1.7922658376981171</v>
      </c>
      <c r="U4766" s="18">
        <f t="shared" si="521"/>
        <v>-1.8218712454773986</v>
      </c>
      <c r="V4766" s="30">
        <v>790.39469999999994</v>
      </c>
      <c r="W4766" s="3" t="s">
        <v>47</v>
      </c>
      <c r="Z4766" s="3" t="s">
        <v>52</v>
      </c>
      <c r="AA4766" s="3" t="s">
        <v>47</v>
      </c>
      <c r="AB4766" s="12" t="s">
        <v>47</v>
      </c>
      <c r="AC4766" s="3" t="s">
        <v>48</v>
      </c>
      <c r="AD4766" s="3" t="s">
        <v>47</v>
      </c>
      <c r="AF4766" s="3" t="s">
        <v>47</v>
      </c>
      <c r="AG4766" s="3" t="s">
        <v>47</v>
      </c>
      <c r="AH4766" s="3" t="s">
        <v>47</v>
      </c>
      <c r="AI4766" s="3" t="s">
        <v>48</v>
      </c>
      <c r="AL4766" s="3" t="s">
        <v>52</v>
      </c>
      <c r="AP4766" s="3" t="s">
        <v>52</v>
      </c>
      <c r="AU4766" s="3">
        <v>0</v>
      </c>
      <c r="AV4766" s="3">
        <v>7</v>
      </c>
      <c r="AW4766" s="3">
        <v>1</v>
      </c>
      <c r="AX4766" s="3">
        <v>7</v>
      </c>
      <c r="AY4766" s="3">
        <v>100</v>
      </c>
      <c r="AZ4766" s="6" t="str">
        <f t="shared" si="522"/>
        <v>2530.7</v>
      </c>
      <c r="BC4766" s="12" t="s">
        <v>12180</v>
      </c>
      <c r="BJ4766" s="12">
        <f t="shared" si="523"/>
        <v>0</v>
      </c>
      <c r="BK4766" s="12">
        <f t="shared" si="524"/>
        <v>0</v>
      </c>
      <c r="CQ4766" s="3" t="str">
        <f>CONCATENATE(baseURL!$A$1,baseURL!$B$1,baseURL!$C$1,".",C4766,".",L4766,".pkl&amp;seq=",BC4766)</f>
        <v>http://proteomics.broadinstitute.org/millscripts/viewfeed.pl?side=xl&amp;cycle=1&amp;fixedMods=iaaC&amp;file=msdataSM/iPRG2012_nd/cpick_in/iPRG2012_nd.2530.7.2.pkl&amp;seq=VLENTELGDSLFDK</v>
      </c>
    </row>
    <row r="4767" spans="1:95" x14ac:dyDescent="0.2">
      <c r="A4767" s="3">
        <v>1865</v>
      </c>
      <c r="B4767" s="2" t="s">
        <v>12168</v>
      </c>
      <c r="C4767" s="2" t="s">
        <v>12169</v>
      </c>
      <c r="D4767" s="3">
        <v>12527</v>
      </c>
      <c r="E4767" s="3">
        <v>12513</v>
      </c>
      <c r="F4767" s="3">
        <v>53140</v>
      </c>
      <c r="G4767" s="3">
        <v>15042</v>
      </c>
      <c r="H4767" s="3">
        <v>43.9422</v>
      </c>
      <c r="I4767" s="30">
        <v>884.80498999999998</v>
      </c>
      <c r="J4767" s="30">
        <v>884.80283710000003</v>
      </c>
      <c r="K4767" s="30">
        <v>2.15E-3</v>
      </c>
      <c r="L4767" s="3">
        <v>3</v>
      </c>
      <c r="M4767" s="3">
        <v>3</v>
      </c>
      <c r="N4767" s="10">
        <f t="shared" si="518"/>
        <v>1</v>
      </c>
      <c r="O4767" s="35">
        <v>3</v>
      </c>
      <c r="P4767" s="17"/>
      <c r="Q4767" s="40">
        <v>2652.3991599999999</v>
      </c>
      <c r="R4767" s="40">
        <v>884.80457000000001</v>
      </c>
      <c r="S4767" s="18">
        <f t="shared" si="519"/>
        <v>0.47468109252960061</v>
      </c>
      <c r="T4767" s="18">
        <f t="shared" si="520"/>
        <v>-1.9585115840654552</v>
      </c>
      <c r="U4767" s="18">
        <f t="shared" si="521"/>
        <v>-1.8874224394999093</v>
      </c>
      <c r="V4767" s="30">
        <v>884.80290000000002</v>
      </c>
      <c r="X4767" s="3" t="s">
        <v>47</v>
      </c>
      <c r="Y4767" s="3" t="s">
        <v>47</v>
      </c>
      <c r="AA4767" s="3" t="s">
        <v>47</v>
      </c>
      <c r="AB4767" s="12" t="s">
        <v>52</v>
      </c>
      <c r="AC4767" s="3" t="s">
        <v>48</v>
      </c>
      <c r="AD4767" s="3" t="s">
        <v>47</v>
      </c>
      <c r="AE4767" s="3" t="s">
        <v>48</v>
      </c>
      <c r="AG4767" s="3" t="s">
        <v>47</v>
      </c>
      <c r="AJ4767" s="3" t="s">
        <v>48</v>
      </c>
      <c r="AO4767" s="3" t="s">
        <v>48</v>
      </c>
      <c r="AU4767" s="3">
        <v>0</v>
      </c>
      <c r="AV4767" s="3">
        <v>5</v>
      </c>
      <c r="AW4767" s="3">
        <v>2</v>
      </c>
      <c r="AX4767" s="3">
        <v>4</v>
      </c>
      <c r="AY4767" s="3">
        <v>80</v>
      </c>
      <c r="AZ4767" s="6" t="str">
        <f t="shared" si="522"/>
        <v>2530.9</v>
      </c>
      <c r="BC4767" s="12" t="s">
        <v>12170</v>
      </c>
      <c r="BJ4767" s="12">
        <f t="shared" si="523"/>
        <v>0</v>
      </c>
      <c r="BK4767" s="12">
        <f t="shared" si="524"/>
        <v>0</v>
      </c>
      <c r="BP4767" s="3" t="s">
        <v>54</v>
      </c>
      <c r="BR4767" s="3" t="s">
        <v>54</v>
      </c>
      <c r="BW4767" s="3" t="s">
        <v>12171</v>
      </c>
      <c r="CQ4767" s="3" t="str">
        <f>CONCATENATE(baseURL!$A$1,baseURL!$B$1,baseURL!$C$1,".",C4767,".",L4767,".pkl&amp;seq=",BC4767,"&amp;varMods=Deamidated-N")</f>
        <v>http://proteomics.broadinstitute.org/millscripts/viewfeed.pl?side=xl&amp;cycle=1&amp;fixedMods=iaaC&amp;file=msdataSM/iPRG2012_nd/cpick_in/iPRG2012_nd.2530.9.3.pkl&amp;seq=LNQAEVVAVGPGFTDAnGNKVVPQVK&amp;varMods=Deamidated-N</v>
      </c>
    </row>
    <row r="4768" spans="1:95" x14ac:dyDescent="0.2">
      <c r="A4768" s="3">
        <v>4229</v>
      </c>
      <c r="B4768" s="2" t="s">
        <v>12181</v>
      </c>
      <c r="C4768" s="2" t="s">
        <v>12175</v>
      </c>
      <c r="D4768" s="3">
        <v>12532</v>
      </c>
      <c r="E4768" s="3">
        <v>12518</v>
      </c>
      <c r="F4768" s="3">
        <v>53157</v>
      </c>
      <c r="G4768" s="3">
        <v>15048</v>
      </c>
      <c r="H4768" s="3">
        <v>43.9589</v>
      </c>
      <c r="I4768" s="30">
        <v>656.32902000000001</v>
      </c>
      <c r="J4768" s="30">
        <v>656.32784070000002</v>
      </c>
      <c r="K4768" s="30">
        <v>1.1800000000000001E-3</v>
      </c>
      <c r="L4768" s="3">
        <v>2</v>
      </c>
      <c r="M4768" s="3">
        <v>2</v>
      </c>
      <c r="N4768" s="10">
        <f t="shared" si="518"/>
        <v>1</v>
      </c>
      <c r="O4768" s="35">
        <v>2</v>
      </c>
      <c r="P4768" s="17"/>
      <c r="Q4768" s="40">
        <v>1311.6500799999999</v>
      </c>
      <c r="R4768" s="40">
        <v>656.32867999999996</v>
      </c>
      <c r="S4768" s="18">
        <f t="shared" si="519"/>
        <v>0.51803312945440272</v>
      </c>
      <c r="T4768" s="18">
        <f t="shared" si="520"/>
        <v>-1.2787800160412053</v>
      </c>
      <c r="U4768" s="18">
        <f t="shared" si="521"/>
        <v>-1.6455169991988561</v>
      </c>
      <c r="V4768" s="30">
        <v>656.32759999999996</v>
      </c>
      <c r="W4768" s="3" t="s">
        <v>47</v>
      </c>
      <c r="X4768" s="3" t="s">
        <v>47</v>
      </c>
      <c r="Y4768" s="3" t="s">
        <v>47</v>
      </c>
      <c r="Z4768" s="3" t="s">
        <v>47</v>
      </c>
      <c r="AB4768" s="12" t="s">
        <v>47</v>
      </c>
      <c r="AC4768" s="3" t="s">
        <v>47</v>
      </c>
      <c r="AD4768" s="3" t="s">
        <v>47</v>
      </c>
      <c r="AE4768" s="3" t="s">
        <v>47</v>
      </c>
      <c r="AF4768" s="3" t="s">
        <v>47</v>
      </c>
      <c r="AG4768" s="3" t="s">
        <v>47</v>
      </c>
      <c r="AH4768" s="3" t="s">
        <v>47</v>
      </c>
      <c r="AI4768" s="3" t="s">
        <v>47</v>
      </c>
      <c r="AJ4768" s="3" t="s">
        <v>47</v>
      </c>
      <c r="AK4768" s="3" t="s">
        <v>47</v>
      </c>
      <c r="AL4768" s="3" t="s">
        <v>47</v>
      </c>
      <c r="AM4768" s="3" t="s">
        <v>47</v>
      </c>
      <c r="AU4768" s="3">
        <v>0</v>
      </c>
      <c r="AV4768" s="3">
        <v>16</v>
      </c>
      <c r="AW4768" s="3">
        <v>1</v>
      </c>
      <c r="AX4768" s="3">
        <v>16</v>
      </c>
      <c r="AY4768" s="3">
        <v>100</v>
      </c>
      <c r="AZ4768" s="6" t="str">
        <f t="shared" si="522"/>
        <v>2531.5</v>
      </c>
      <c r="BC4768" s="12" t="s">
        <v>12069</v>
      </c>
      <c r="BJ4768" s="12">
        <f t="shared" si="523"/>
        <v>0</v>
      </c>
      <c r="BK4768" s="12">
        <f t="shared" si="524"/>
        <v>0</v>
      </c>
      <c r="CQ4768" s="3" t="str">
        <f>CONCATENATE(baseURL!$A$1,baseURL!$B$1,baseURL!$C$1,".",C4768,".",L4768,".pkl&amp;seq=",BC4768)</f>
        <v>http://proteomics.broadinstitute.org/millscripts/viewfeed.pl?side=xl&amp;cycle=1&amp;fixedMods=iaaC&amp;file=msdataSM/iPRG2012_nd/cpick_in/iPRG2012_nd.2531.5.2.pkl&amp;seq=LLEMSTEDFVK</v>
      </c>
    </row>
    <row r="4769" spans="1:95" x14ac:dyDescent="0.2">
      <c r="A4769" s="3">
        <v>5700</v>
      </c>
      <c r="B4769" s="2" t="s">
        <v>12182</v>
      </c>
      <c r="C4769" s="2" t="s">
        <v>12179</v>
      </c>
      <c r="D4769" s="3">
        <v>12535</v>
      </c>
      <c r="E4769" s="3">
        <v>12521</v>
      </c>
      <c r="F4769" s="3">
        <v>53160</v>
      </c>
      <c r="G4769" s="3">
        <v>15051</v>
      </c>
      <c r="H4769" s="3">
        <v>43.9664</v>
      </c>
      <c r="I4769" s="30">
        <v>771.73280999999997</v>
      </c>
      <c r="J4769" s="30">
        <v>771.72896200000002</v>
      </c>
      <c r="K4769" s="30">
        <v>3.8500000000000001E-3</v>
      </c>
      <c r="L4769" s="3">
        <v>3</v>
      </c>
      <c r="M4769" s="3">
        <v>3</v>
      </c>
      <c r="N4769" s="10">
        <f t="shared" si="518"/>
        <v>1</v>
      </c>
      <c r="O4769" s="35">
        <v>3</v>
      </c>
      <c r="P4769" s="17"/>
      <c r="Q4769" s="40">
        <v>2313.1754900000001</v>
      </c>
      <c r="R4769" s="40">
        <v>771.73000999999999</v>
      </c>
      <c r="S4769" s="18">
        <f t="shared" si="519"/>
        <v>3.6282118923679842</v>
      </c>
      <c r="T4769" s="18">
        <f t="shared" si="520"/>
        <v>-1.3579878796845695</v>
      </c>
      <c r="U4769" s="18">
        <f t="shared" si="521"/>
        <v>-1.4383268573936763</v>
      </c>
      <c r="V4769" s="30">
        <v>771.72889999999995</v>
      </c>
      <c r="W4769" s="3" t="s">
        <v>47</v>
      </c>
      <c r="X4769" s="3" t="s">
        <v>47</v>
      </c>
      <c r="Y4769" s="3" t="s">
        <v>47</v>
      </c>
      <c r="Z4769" s="3" t="s">
        <v>47</v>
      </c>
      <c r="AA4769" s="3" t="s">
        <v>48</v>
      </c>
      <c r="AB4769" s="12" t="s">
        <v>47</v>
      </c>
      <c r="AC4769" s="3" t="s">
        <v>47</v>
      </c>
      <c r="AD4769" s="3" t="s">
        <v>47</v>
      </c>
      <c r="AE4769" s="3" t="s">
        <v>47</v>
      </c>
      <c r="AF4769" s="3" t="s">
        <v>47</v>
      </c>
      <c r="AG4769" s="3" t="s">
        <v>47</v>
      </c>
      <c r="AI4769" s="3" t="s">
        <v>47</v>
      </c>
      <c r="AJ4769" s="3" t="s">
        <v>47</v>
      </c>
      <c r="AK4769" s="3" t="s">
        <v>47</v>
      </c>
      <c r="AL4769" s="3" t="s">
        <v>47</v>
      </c>
      <c r="AM4769" s="3" t="s">
        <v>47</v>
      </c>
      <c r="AN4769" s="3" t="s">
        <v>47</v>
      </c>
      <c r="AU4769" s="3">
        <v>0</v>
      </c>
      <c r="AV4769" s="3">
        <v>16</v>
      </c>
      <c r="AW4769" s="3">
        <v>1</v>
      </c>
      <c r="AX4769" s="3">
        <v>16</v>
      </c>
      <c r="AY4769" s="3">
        <v>100</v>
      </c>
      <c r="AZ4769" s="6" t="str">
        <f t="shared" si="522"/>
        <v>2531.8</v>
      </c>
      <c r="BC4769" s="12" t="s">
        <v>12183</v>
      </c>
      <c r="BJ4769" s="12">
        <f t="shared" si="523"/>
        <v>0</v>
      </c>
      <c r="BK4769" s="12">
        <f t="shared" si="524"/>
        <v>0</v>
      </c>
      <c r="CQ4769" s="3" t="str">
        <f>CONCATENATE(baseURL!$A$1,baseURL!$B$1,baseURL!$C$1,".",C4769,".",L4769,".pkl&amp;seq=",BC4769)</f>
        <v>http://proteomics.broadinstitute.org/millscripts/viewfeed.pl?side=xl&amp;cycle=1&amp;fixedMods=iaaC&amp;file=msdataSM/iPRG2012_nd/cpick_in/iPRG2012_nd.2531.8.3.pkl&amp;seq=LTMAALNPEALDEENKPSTLR</v>
      </c>
    </row>
    <row r="4770" spans="1:95" x14ac:dyDescent="0.2">
      <c r="A4770" s="3">
        <v>5262</v>
      </c>
      <c r="B4770" s="2" t="s">
        <v>12191</v>
      </c>
      <c r="C4770" s="2" t="s">
        <v>12192</v>
      </c>
      <c r="D4770" s="3">
        <v>12536</v>
      </c>
      <c r="E4770" s="3">
        <v>12522</v>
      </c>
      <c r="F4770" s="3">
        <v>53174</v>
      </c>
      <c r="G4770" s="3">
        <v>15053</v>
      </c>
      <c r="H4770" s="3">
        <v>43.974800000000002</v>
      </c>
      <c r="I4770" s="30">
        <v>465.58596</v>
      </c>
      <c r="J4770" s="30">
        <v>465.58630269999998</v>
      </c>
      <c r="K4770" s="30">
        <v>-3.4000000000000002E-4</v>
      </c>
      <c r="L4770" s="3">
        <v>3</v>
      </c>
      <c r="M4770" s="3">
        <v>3</v>
      </c>
      <c r="N4770" s="10">
        <f t="shared" si="518"/>
        <v>1</v>
      </c>
      <c r="O4770" s="35">
        <v>3</v>
      </c>
      <c r="P4770" s="17"/>
      <c r="Q4770" s="40">
        <v>1394.7426800000001</v>
      </c>
      <c r="R4770" s="40">
        <v>465.58573999999999</v>
      </c>
      <c r="S4770" s="18">
        <f t="shared" si="519"/>
        <v>0.47252306312686376</v>
      </c>
      <c r="T4770" s="18">
        <f t="shared" si="520"/>
        <v>1.208585125457313</v>
      </c>
      <c r="U4770" s="18">
        <f t="shared" si="521"/>
        <v>0.34365313678623999</v>
      </c>
      <c r="V4770" s="30">
        <v>465.58589999999998</v>
      </c>
      <c r="W4770" s="3" t="s">
        <v>47</v>
      </c>
      <c r="X4770" s="3" t="s">
        <v>47</v>
      </c>
      <c r="Y4770" s="3" t="s">
        <v>47</v>
      </c>
      <c r="Z4770" s="3" t="s">
        <v>47</v>
      </c>
      <c r="AA4770" s="3" t="s">
        <v>47</v>
      </c>
      <c r="AB4770" s="12" t="s">
        <v>47</v>
      </c>
      <c r="AC4770" s="3" t="s">
        <v>47</v>
      </c>
      <c r="AD4770" s="3" t="s">
        <v>47</v>
      </c>
      <c r="AE4770" s="3" t="s">
        <v>47</v>
      </c>
      <c r="AF4770" s="3" t="s">
        <v>47</v>
      </c>
      <c r="AG4770" s="3" t="s">
        <v>47</v>
      </c>
      <c r="AH4770" s="3" t="s">
        <v>47</v>
      </c>
      <c r="AI4770" s="3" t="s">
        <v>47</v>
      </c>
      <c r="AJ4770" s="3" t="s">
        <v>47</v>
      </c>
      <c r="AK4770" s="3" t="s">
        <v>47</v>
      </c>
      <c r="AL4770" s="3" t="s">
        <v>47</v>
      </c>
      <c r="AM4770" s="3" t="s">
        <v>47</v>
      </c>
      <c r="AN4770" s="3" t="s">
        <v>47</v>
      </c>
      <c r="AU4770" s="3">
        <v>0</v>
      </c>
      <c r="AV4770" s="3">
        <v>18</v>
      </c>
      <c r="AW4770" s="3">
        <v>1</v>
      </c>
      <c r="AX4770" s="3">
        <v>18</v>
      </c>
      <c r="AY4770" s="3">
        <v>100</v>
      </c>
      <c r="AZ4770" s="6" t="str">
        <f t="shared" si="522"/>
        <v>2532.1</v>
      </c>
      <c r="BC4770" s="12" t="s">
        <v>12094</v>
      </c>
      <c r="BJ4770" s="12">
        <f t="shared" si="523"/>
        <v>0</v>
      </c>
      <c r="BK4770" s="12">
        <f t="shared" si="524"/>
        <v>0</v>
      </c>
      <c r="CQ4770" s="3" t="str">
        <f>CONCATENATE(baseURL!$A$1,baseURL!$B$1,baseURL!$C$1,".",C4770,".",L4770,".pkl&amp;seq=",BC4770)</f>
        <v>http://proteomics.broadinstitute.org/millscripts/viewfeed.pl?side=xl&amp;cycle=1&amp;fixedMods=iaaC&amp;file=msdataSM/iPRG2012_nd/cpick_in/iPRG2012_nd.2532.1.3.pkl&amp;seq=ARFEDLNAALFK</v>
      </c>
    </row>
    <row r="4771" spans="1:95" x14ac:dyDescent="0.2">
      <c r="A4771" s="3">
        <v>1227</v>
      </c>
      <c r="B4771" s="2" t="s">
        <v>12187</v>
      </c>
      <c r="C4771" s="2" t="s">
        <v>12188</v>
      </c>
      <c r="D4771" s="3">
        <v>12546</v>
      </c>
      <c r="E4771" s="3">
        <v>12532</v>
      </c>
      <c r="F4771" s="3">
        <v>53184</v>
      </c>
      <c r="G4771" s="3">
        <v>15063</v>
      </c>
      <c r="H4771" s="3">
        <v>43.988900000000001</v>
      </c>
      <c r="I4771" s="30">
        <v>801.71460999999999</v>
      </c>
      <c r="J4771" s="30">
        <v>801.71258350000005</v>
      </c>
      <c r="K4771" s="30">
        <v>2.0300000000000001E-3</v>
      </c>
      <c r="L4771" s="3">
        <v>3</v>
      </c>
      <c r="M4771" s="3">
        <v>3</v>
      </c>
      <c r="N4771" s="10">
        <f t="shared" si="518"/>
        <v>1</v>
      </c>
      <c r="O4771" s="35">
        <v>3</v>
      </c>
      <c r="P4771" s="17"/>
      <c r="Q4771" s="40">
        <v>2403.1270199999999</v>
      </c>
      <c r="R4771" s="40">
        <v>801.71385999999995</v>
      </c>
      <c r="S4771" s="18">
        <f t="shared" si="519"/>
        <v>0.93549586387231509</v>
      </c>
      <c r="T4771" s="18">
        <f t="shared" si="520"/>
        <v>-1.5922139601073324</v>
      </c>
      <c r="U4771" s="18">
        <f t="shared" si="521"/>
        <v>-1.5716330512260788</v>
      </c>
      <c r="V4771" s="30">
        <v>801.71259999999995</v>
      </c>
      <c r="Z4771" s="3" t="s">
        <v>47</v>
      </c>
      <c r="AA4771" s="3" t="s">
        <v>47</v>
      </c>
      <c r="AB4771" s="12" t="s">
        <v>52</v>
      </c>
      <c r="AC4771" s="3" t="s">
        <v>48</v>
      </c>
      <c r="AE4771" s="3" t="s">
        <v>47</v>
      </c>
      <c r="AL4771" s="3" t="s">
        <v>52</v>
      </c>
      <c r="AU4771" s="3">
        <v>0</v>
      </c>
      <c r="AV4771" s="3">
        <v>3</v>
      </c>
      <c r="AW4771" s="3">
        <v>2</v>
      </c>
      <c r="AX4771" s="3">
        <v>2</v>
      </c>
      <c r="AY4771" s="3">
        <v>66.67</v>
      </c>
      <c r="AZ4771" s="6" t="str">
        <f t="shared" si="522"/>
        <v>2532.11</v>
      </c>
      <c r="BC4771" s="12" t="s">
        <v>12189</v>
      </c>
      <c r="BJ4771" s="12">
        <f t="shared" si="523"/>
        <v>0</v>
      </c>
      <c r="BK4771" s="12">
        <f t="shared" si="524"/>
        <v>0</v>
      </c>
      <c r="BP4771" s="3" t="s">
        <v>54</v>
      </c>
      <c r="BR4771" s="3" t="s">
        <v>54</v>
      </c>
      <c r="BW4771" s="3" t="s">
        <v>12190</v>
      </c>
      <c r="CQ4771" s="3" t="str">
        <f>CONCATENATE(baseURL!$A$1,baseURL!$B$1,baseURL!$C$1,".",C4771,".",L4771,".pkl&amp;seq=",BC4771,"&amp;varMods=Deamidated-N")</f>
        <v>http://proteomics.broadinstitute.org/millscripts/viewfeed.pl?side=xl&amp;cycle=1&amp;fixedMods=iaaC&amp;file=msdataSM/iPRG2012_nd/cpick_in/iPRG2012_nd.2532.11.3.pkl&amp;seq=LSENGqRDLDRLAAQTLEEDE&amp;varMods=Deamidated-N</v>
      </c>
    </row>
    <row r="4772" spans="1:95" x14ac:dyDescent="0.2">
      <c r="A4772" s="3">
        <v>5021</v>
      </c>
      <c r="B4772" s="2" t="s">
        <v>12196</v>
      </c>
      <c r="C4772" s="2" t="s">
        <v>12197</v>
      </c>
      <c r="D4772" s="3">
        <v>12540</v>
      </c>
      <c r="E4772" s="3">
        <v>12526</v>
      </c>
      <c r="F4772" s="3">
        <v>53178</v>
      </c>
      <c r="G4772" s="3">
        <v>15057</v>
      </c>
      <c r="H4772" s="3">
        <v>43.978900000000003</v>
      </c>
      <c r="I4772" s="30">
        <v>575.31245999999999</v>
      </c>
      <c r="J4772" s="30">
        <v>575.31210439999995</v>
      </c>
      <c r="K4772" s="30">
        <v>3.6000000000000002E-4</v>
      </c>
      <c r="L4772" s="3">
        <v>3</v>
      </c>
      <c r="M4772" s="3">
        <v>3</v>
      </c>
      <c r="N4772" s="10">
        <f t="shared" si="518"/>
        <v>1</v>
      </c>
      <c r="O4772" s="35">
        <v>3</v>
      </c>
      <c r="P4772" s="17"/>
      <c r="Q4772" s="40">
        <v>1723.9224899999999</v>
      </c>
      <c r="R4772" s="40">
        <v>575.31235000000004</v>
      </c>
      <c r="S4772" s="18">
        <f t="shared" si="519"/>
        <v>0.19120048431021924</v>
      </c>
      <c r="T4772" s="18">
        <f t="shared" si="520"/>
        <v>-0.42689853622085111</v>
      </c>
      <c r="U4772" s="18">
        <f t="shared" si="521"/>
        <v>-0.95600242214392295</v>
      </c>
      <c r="V4772" s="30">
        <v>575.31179999999995</v>
      </c>
      <c r="W4772" s="3" t="s">
        <v>47</v>
      </c>
      <c r="X4772" s="3" t="s">
        <v>47</v>
      </c>
      <c r="Y4772" s="3" t="s">
        <v>47</v>
      </c>
      <c r="Z4772" s="3" t="s">
        <v>47</v>
      </c>
      <c r="AA4772" s="3" t="s">
        <v>48</v>
      </c>
      <c r="AB4772" s="12" t="s">
        <v>47</v>
      </c>
      <c r="AC4772" s="3" t="s">
        <v>47</v>
      </c>
      <c r="AD4772" s="3" t="s">
        <v>47</v>
      </c>
      <c r="AE4772" s="3" t="s">
        <v>47</v>
      </c>
      <c r="AF4772" s="3" t="s">
        <v>47</v>
      </c>
      <c r="AG4772" s="3" t="s">
        <v>47</v>
      </c>
      <c r="AH4772" s="3" t="s">
        <v>47</v>
      </c>
      <c r="AI4772" s="3" t="s">
        <v>47</v>
      </c>
      <c r="AJ4772" s="3" t="s">
        <v>47</v>
      </c>
      <c r="AK4772" s="3" t="s">
        <v>47</v>
      </c>
      <c r="AL4772" s="3" t="s">
        <v>47</v>
      </c>
      <c r="AM4772" s="3" t="s">
        <v>47</v>
      </c>
      <c r="AN4772" s="3" t="s">
        <v>47</v>
      </c>
      <c r="AU4772" s="3">
        <v>0</v>
      </c>
      <c r="AV4772" s="3">
        <v>17</v>
      </c>
      <c r="AW4772" s="3">
        <v>1</v>
      </c>
      <c r="AX4772" s="3">
        <v>17</v>
      </c>
      <c r="AY4772" s="3">
        <v>100</v>
      </c>
      <c r="AZ4772" s="6" t="str">
        <f t="shared" si="522"/>
        <v>2532.5</v>
      </c>
      <c r="BC4772" s="12" t="s">
        <v>12098</v>
      </c>
      <c r="BJ4772" s="12">
        <f t="shared" si="523"/>
        <v>0</v>
      </c>
      <c r="BK4772" s="12">
        <f t="shared" si="524"/>
        <v>0</v>
      </c>
      <c r="CQ4772" s="3" t="str">
        <f>CONCATENATE(baseURL!$A$1,baseURL!$B$1,baseURL!$C$1,".",C4772,".",L4772,".pkl&amp;seq=",BC4772)</f>
        <v>http://proteomics.broadinstitute.org/millscripts/viewfeed.pl?side=xl&amp;cycle=1&amp;fixedMods=iaaC&amp;file=msdataSM/iPRG2012_nd/cpick_in/iPRG2012_nd.2532.5.3.pkl&amp;seq=GSSSLYTLVLNDAGKAK</v>
      </c>
    </row>
    <row r="4773" spans="1:95" x14ac:dyDescent="0.2">
      <c r="A4773" s="3">
        <v>7264</v>
      </c>
      <c r="B4773" s="2" t="s">
        <v>12199</v>
      </c>
      <c r="C4773" s="2" t="s">
        <v>12200</v>
      </c>
      <c r="D4773" s="3">
        <v>12542</v>
      </c>
      <c r="E4773" s="3">
        <v>12528</v>
      </c>
      <c r="F4773" s="3">
        <v>53180</v>
      </c>
      <c r="G4773" s="3">
        <v>15059</v>
      </c>
      <c r="H4773" s="3">
        <v>43.982300000000002</v>
      </c>
      <c r="I4773" s="30">
        <v>646.58037999999999</v>
      </c>
      <c r="J4773" s="30">
        <v>646.58147970000005</v>
      </c>
      <c r="K4773" s="30">
        <v>-1.1000000000000001E-3</v>
      </c>
      <c r="L4773" s="3">
        <v>0</v>
      </c>
      <c r="M4773" s="3">
        <v>4</v>
      </c>
      <c r="N4773" s="10">
        <f t="shared" si="518"/>
        <v>1</v>
      </c>
      <c r="O4773" s="35">
        <v>4</v>
      </c>
      <c r="P4773" s="17"/>
      <c r="Q4773" s="40">
        <v>2583.30492</v>
      </c>
      <c r="R4773" s="40">
        <v>646.58168999999998</v>
      </c>
      <c r="S4773" s="18">
        <f t="shared" si="519"/>
        <v>-2.0260394320623063</v>
      </c>
      <c r="T4773" s="18">
        <f t="shared" si="520"/>
        <v>-0.32524892552271251</v>
      </c>
      <c r="U4773" s="18">
        <f t="shared" si="521"/>
        <v>-0.44851254595523948</v>
      </c>
      <c r="V4773" s="30">
        <v>646.58140000000003</v>
      </c>
      <c r="W4773" s="3" t="s">
        <v>47</v>
      </c>
      <c r="X4773" s="3" t="s">
        <v>47</v>
      </c>
      <c r="Y4773" s="3" t="s">
        <v>47</v>
      </c>
      <c r="AA4773" s="3" t="s">
        <v>47</v>
      </c>
      <c r="AB4773" s="12" t="s">
        <v>47</v>
      </c>
      <c r="AC4773" s="3" t="s">
        <v>52</v>
      </c>
      <c r="AE4773" s="3" t="s">
        <v>48</v>
      </c>
      <c r="AF4773" s="3" t="s">
        <v>48</v>
      </c>
      <c r="AG4773" s="3" t="s">
        <v>52</v>
      </c>
      <c r="AL4773" s="3" t="s">
        <v>48</v>
      </c>
      <c r="AU4773" s="3">
        <v>0</v>
      </c>
      <c r="AV4773" s="3">
        <v>5</v>
      </c>
      <c r="AW4773" s="3">
        <v>1</v>
      </c>
      <c r="AX4773" s="3">
        <v>5</v>
      </c>
      <c r="AY4773" s="3">
        <v>100</v>
      </c>
      <c r="AZ4773" s="6" t="str">
        <f t="shared" si="522"/>
        <v>2532.7</v>
      </c>
      <c r="BC4773" s="12" t="s">
        <v>11876</v>
      </c>
      <c r="BJ4773" s="12">
        <f t="shared" si="523"/>
        <v>0</v>
      </c>
      <c r="BK4773" s="12">
        <f t="shared" si="524"/>
        <v>0</v>
      </c>
      <c r="CQ4773" s="3" t="str">
        <f>CONCATENATE(baseURL!$A$1,baseURL!$B$1,baseURL!$C$1,".",C4773,".",L4773,".pkl&amp;seq=",BC4773)</f>
        <v>http://proteomics.broadinstitute.org/millscripts/viewfeed.pl?side=xl&amp;cycle=1&amp;fixedMods=iaaC&amp;file=msdataSM/iPRG2012_nd/cpick_in/iPRG2012_nd.2532.7.0.pkl&amp;seq=SVYDSRGNPTVEVELTTEKGVFR</v>
      </c>
    </row>
    <row r="4774" spans="1:95" x14ac:dyDescent="0.2">
      <c r="A4774" s="3">
        <v>1706</v>
      </c>
      <c r="B4774" s="2" t="s">
        <v>12184</v>
      </c>
      <c r="C4774" s="2" t="s">
        <v>12182</v>
      </c>
      <c r="D4774" s="3">
        <v>12544</v>
      </c>
      <c r="E4774" s="3">
        <v>12530</v>
      </c>
      <c r="F4774" s="3">
        <v>53182</v>
      </c>
      <c r="G4774" s="3">
        <v>15061</v>
      </c>
      <c r="H4774" s="3">
        <v>43.985599999999998</v>
      </c>
      <c r="I4774" s="30">
        <v>698.71883000000003</v>
      </c>
      <c r="J4774" s="30">
        <v>698.38204840000003</v>
      </c>
      <c r="K4774" s="30">
        <v>0.33678000000000002</v>
      </c>
      <c r="L4774" s="3">
        <v>3</v>
      </c>
      <c r="M4774" s="3">
        <v>3</v>
      </c>
      <c r="N4774" s="10">
        <f t="shared" si="518"/>
        <v>1</v>
      </c>
      <c r="O4774" s="35">
        <v>3</v>
      </c>
      <c r="P4774" s="17"/>
      <c r="Q4774" s="40">
        <v>2094.14545</v>
      </c>
      <c r="R4774" s="40">
        <v>698.72</v>
      </c>
      <c r="S4774" s="18">
        <f t="shared" si="519"/>
        <v>-1.6744904969113403</v>
      </c>
      <c r="T4774" s="18">
        <f t="shared" si="520"/>
        <v>-483.6724295855231</v>
      </c>
      <c r="U4774" s="18">
        <f t="shared" si="521"/>
        <v>-493.90313716510502</v>
      </c>
      <c r="V4774" s="30">
        <v>698.37490000000003</v>
      </c>
      <c r="Y4774" s="3" t="s">
        <v>47</v>
      </c>
      <c r="AA4774" s="3" t="s">
        <v>47</v>
      </c>
      <c r="AB4774" s="12" t="s">
        <v>47</v>
      </c>
      <c r="AD4774" s="3" t="s">
        <v>47</v>
      </c>
      <c r="AF4774" s="3" t="s">
        <v>47</v>
      </c>
      <c r="AG4774" s="3" t="s">
        <v>47</v>
      </c>
      <c r="AJ4774" s="3" t="s">
        <v>47</v>
      </c>
      <c r="AK4774" s="3" t="s">
        <v>47</v>
      </c>
      <c r="AU4774" s="3">
        <v>0</v>
      </c>
      <c r="AV4774" s="3">
        <v>8</v>
      </c>
      <c r="AW4774" s="3">
        <v>2</v>
      </c>
      <c r="AX4774" s="3">
        <v>7</v>
      </c>
      <c r="AY4774" s="3">
        <v>87.5</v>
      </c>
      <c r="AZ4774" s="6" t="str">
        <f t="shared" si="522"/>
        <v>2532.9</v>
      </c>
      <c r="BC4774" s="12" t="s">
        <v>12185</v>
      </c>
      <c r="BJ4774" s="12">
        <f t="shared" si="523"/>
        <v>0</v>
      </c>
      <c r="BK4774" s="12">
        <f t="shared" si="524"/>
        <v>0</v>
      </c>
      <c r="BU4774" s="3" t="s">
        <v>12186</v>
      </c>
      <c r="CQ4774" s="3" t="str">
        <f>CONCATENATE(baseURL!$A$1,baseURL!$B$1,baseURL!$C$1,".",C4774,".",L4774,".pkl&amp;seq=",BC4774)</f>
        <v>http://proteomics.broadinstitute.org/millscripts/viewfeed.pl?side=xl&amp;cycle=1&amp;fixedMods=iaaC&amp;file=msdataSM/iPRG2012_nd/cpick_in/iPRG2012_nd.2532.9.3.pkl&amp;seq=AGRGFTLAEVKAAGLTAAYAR</v>
      </c>
    </row>
    <row r="4775" spans="1:95" x14ac:dyDescent="0.2">
      <c r="A4775" s="3">
        <v>5320</v>
      </c>
      <c r="B4775" s="2" t="s">
        <v>12201</v>
      </c>
      <c r="C4775" s="2" t="s">
        <v>12202</v>
      </c>
      <c r="D4775" s="3">
        <v>12558</v>
      </c>
      <c r="E4775" s="3">
        <v>12543</v>
      </c>
      <c r="F4775" s="3">
        <v>53205</v>
      </c>
      <c r="G4775" s="3">
        <v>15075</v>
      </c>
      <c r="H4775" s="3">
        <v>44.014800000000001</v>
      </c>
      <c r="I4775" s="30">
        <v>799.92431999999997</v>
      </c>
      <c r="J4775" s="30">
        <v>799.92126380000002</v>
      </c>
      <c r="K4775" s="30">
        <v>3.0599999999999998E-3</v>
      </c>
      <c r="L4775" s="3">
        <v>2</v>
      </c>
      <c r="M4775" s="3">
        <v>2</v>
      </c>
      <c r="N4775" s="10">
        <f t="shared" si="518"/>
        <v>1</v>
      </c>
      <c r="O4775" s="35">
        <v>2</v>
      </c>
      <c r="P4775" s="17"/>
      <c r="Q4775" s="40">
        <v>1598.83843</v>
      </c>
      <c r="R4775" s="40">
        <v>799.92285000000004</v>
      </c>
      <c r="S4775" s="18">
        <f t="shared" si="519"/>
        <v>1.837677220905223</v>
      </c>
      <c r="T4775" s="18">
        <f t="shared" si="520"/>
        <v>-1.9829412299195404</v>
      </c>
      <c r="U4775" s="18">
        <f t="shared" si="521"/>
        <v>-2.1877109773967094</v>
      </c>
      <c r="V4775" s="30">
        <v>799.92110000000002</v>
      </c>
      <c r="W4775" s="3" t="s">
        <v>47</v>
      </c>
      <c r="X4775" s="3" t="s">
        <v>47</v>
      </c>
      <c r="Y4775" s="3" t="s">
        <v>47</v>
      </c>
      <c r="Z4775" s="3" t="s">
        <v>47</v>
      </c>
      <c r="AA4775" s="3" t="s">
        <v>47</v>
      </c>
      <c r="AB4775" s="12" t="s">
        <v>47</v>
      </c>
      <c r="AC4775" s="3" t="s">
        <v>47</v>
      </c>
      <c r="AD4775" s="3" t="s">
        <v>47</v>
      </c>
      <c r="AE4775" s="3" t="s">
        <v>47</v>
      </c>
      <c r="AF4775" s="3" t="s">
        <v>47</v>
      </c>
      <c r="AG4775" s="3" t="s">
        <v>52</v>
      </c>
      <c r="AH4775" s="3" t="s">
        <v>47</v>
      </c>
      <c r="AI4775" s="3" t="s">
        <v>47</v>
      </c>
      <c r="AJ4775" s="3" t="s">
        <v>47</v>
      </c>
      <c r="AK4775" s="3" t="s">
        <v>47</v>
      </c>
      <c r="AL4775" s="3" t="s">
        <v>47</v>
      </c>
      <c r="AM4775" s="3" t="s">
        <v>47</v>
      </c>
      <c r="AN4775" s="3" t="s">
        <v>47</v>
      </c>
      <c r="AU4775" s="3">
        <v>0</v>
      </c>
      <c r="AV4775" s="3">
        <v>17</v>
      </c>
      <c r="AW4775" s="3">
        <v>1</v>
      </c>
      <c r="AX4775" s="3">
        <v>17</v>
      </c>
      <c r="AY4775" s="3">
        <v>100</v>
      </c>
      <c r="AZ4775" s="6" t="str">
        <f t="shared" si="522"/>
        <v>2533.11</v>
      </c>
      <c r="BC4775" s="12" t="s">
        <v>12203</v>
      </c>
      <c r="BJ4775" s="12">
        <f t="shared" si="523"/>
        <v>0</v>
      </c>
      <c r="BK4775" s="12">
        <f t="shared" si="524"/>
        <v>0</v>
      </c>
      <c r="CQ4775" s="3" t="str">
        <f>CONCATENATE(baseURL!$A$1,baseURL!$B$1,baseURL!$C$1,".",C4775,".",L4775,".pkl&amp;seq=",BC4775)</f>
        <v>http://proteomics.broadinstitute.org/millscripts/viewfeed.pl?side=xl&amp;cycle=1&amp;fixedMods=iaaC&amp;file=msdataSM/iPRG2012_nd/cpick_in/iPRG2012_nd.2533.11.2.pkl&amp;seq=SLNVDLEPGTLDAVR</v>
      </c>
    </row>
    <row r="4776" spans="1:95" x14ac:dyDescent="0.2">
      <c r="A4776" s="3">
        <v>700</v>
      </c>
      <c r="B4776" s="2" t="s">
        <v>12204</v>
      </c>
      <c r="C4776" s="2" t="s">
        <v>12205</v>
      </c>
      <c r="D4776" s="3">
        <v>12562</v>
      </c>
      <c r="E4776" s="3">
        <v>12547</v>
      </c>
      <c r="F4776" s="3">
        <v>53219</v>
      </c>
      <c r="G4776" s="3">
        <v>15080</v>
      </c>
      <c r="H4776" s="3">
        <v>44.038899999999998</v>
      </c>
      <c r="I4776" s="30">
        <v>616.97726</v>
      </c>
      <c r="J4776" s="30">
        <v>616.97674979999999</v>
      </c>
      <c r="K4776" s="30">
        <v>5.1000000000000004E-4</v>
      </c>
      <c r="L4776" s="3">
        <v>3</v>
      </c>
      <c r="M4776" s="3">
        <v>3</v>
      </c>
      <c r="N4776" s="10">
        <f t="shared" si="518"/>
        <v>1</v>
      </c>
      <c r="O4776" s="35">
        <v>3</v>
      </c>
      <c r="P4776" s="17"/>
      <c r="Q4776" s="40">
        <v>1848.9160300000001</v>
      </c>
      <c r="R4776" s="40">
        <v>616.97685999999999</v>
      </c>
      <c r="S4776" s="18">
        <f t="shared" si="519"/>
        <v>0.64832253192328582</v>
      </c>
      <c r="T4776" s="18">
        <f t="shared" si="520"/>
        <v>-0.17861285753021622</v>
      </c>
      <c r="U4776" s="18">
        <f t="shared" si="521"/>
        <v>6.4832253210755017E-2</v>
      </c>
      <c r="V4776" s="30">
        <v>616.9769</v>
      </c>
      <c r="W4776" s="3" t="s">
        <v>47</v>
      </c>
      <c r="X4776" s="3" t="s">
        <v>47</v>
      </c>
      <c r="Y4776" s="3" t="s">
        <v>47</v>
      </c>
      <c r="Z4776" s="3" t="s">
        <v>47</v>
      </c>
      <c r="AA4776" s="3" t="s">
        <v>47</v>
      </c>
      <c r="AB4776" s="12" t="s">
        <v>47</v>
      </c>
      <c r="AD4776" s="3" t="s">
        <v>47</v>
      </c>
      <c r="AE4776" s="3" t="s">
        <v>47</v>
      </c>
      <c r="AF4776" s="3" t="s">
        <v>47</v>
      </c>
      <c r="AG4776" s="3" t="s">
        <v>47</v>
      </c>
      <c r="AH4776" s="3" t="s">
        <v>47</v>
      </c>
      <c r="AI4776" s="3" t="s">
        <v>47</v>
      </c>
      <c r="AJ4776" s="3" t="s">
        <v>47</v>
      </c>
      <c r="AK4776" s="3" t="s">
        <v>47</v>
      </c>
      <c r="AM4776" s="3" t="s">
        <v>47</v>
      </c>
      <c r="AN4776" s="3" t="s">
        <v>47</v>
      </c>
      <c r="AO4776" s="3" t="s">
        <v>47</v>
      </c>
      <c r="AP4776" s="3" t="s">
        <v>47</v>
      </c>
      <c r="AQ4776" s="3" t="s">
        <v>47</v>
      </c>
      <c r="AR4776" s="3" t="s">
        <v>47</v>
      </c>
      <c r="AU4776" s="3">
        <v>0</v>
      </c>
      <c r="AV4776" s="3">
        <v>20</v>
      </c>
      <c r="AW4776" s="3">
        <v>5</v>
      </c>
      <c r="AX4776" s="3">
        <v>12</v>
      </c>
      <c r="AY4776" s="3">
        <v>60</v>
      </c>
      <c r="AZ4776" s="6" t="str">
        <f t="shared" si="522"/>
        <v>2534.4</v>
      </c>
      <c r="BB4776" s="12" t="s">
        <v>79</v>
      </c>
      <c r="BC4776" s="12" t="s">
        <v>12206</v>
      </c>
      <c r="BD4776" s="12" t="s">
        <v>79</v>
      </c>
      <c r="BJ4776" s="12">
        <f t="shared" si="523"/>
        <v>0</v>
      </c>
      <c r="BK4776" s="12">
        <f t="shared" si="524"/>
        <v>0</v>
      </c>
      <c r="BN4776" s="3" t="s">
        <v>277</v>
      </c>
      <c r="BP4776" s="3" t="s">
        <v>54</v>
      </c>
      <c r="BR4776" s="3" t="s">
        <v>277</v>
      </c>
      <c r="BV4776" s="3" t="s">
        <v>12108</v>
      </c>
      <c r="BW4776" s="3" t="s">
        <v>12207</v>
      </c>
      <c r="CE4776" s="3" t="s">
        <v>12111</v>
      </c>
      <c r="CF4776" s="3" t="s">
        <v>12110</v>
      </c>
      <c r="CI4776" s="3" t="s">
        <v>12111</v>
      </c>
      <c r="CK4776" s="3" t="s">
        <v>12207</v>
      </c>
      <c r="CM4776" s="3" t="s">
        <v>12111</v>
      </c>
      <c r="CN4776" s="3" t="s">
        <v>12111</v>
      </c>
      <c r="CQ4776" s="3" t="str">
        <f>CONCATENATE(baseURL!$A$1,baseURL!$B$1,"+Acetyl",baseURL!$C$1,".",C4776,".",L4776,".pkl&amp;seq=",BC4776,"&amp;varMods=Acetyl-K+Oxidation-M+Deamidated-N")</f>
        <v>http://proteomics.broadinstitute.org/millscripts/viewfeed.pl?side=xl&amp;cycle=1&amp;fixedMods=iaaC+Acetyl&amp;file=msdataSM/iPRG2012_nd/cpick_in/iPRG2012_nd.2534.4.3.pkl&amp;seq=mENDKGQLVELYVPR&amp;varMods=Acetyl-K+Oxidation-M+Deamidated-N</v>
      </c>
    </row>
    <row r="4777" spans="1:95" x14ac:dyDescent="0.2">
      <c r="A4777" s="3">
        <v>1971</v>
      </c>
      <c r="B4777" s="2" t="s">
        <v>12208</v>
      </c>
      <c r="C4777" s="2" t="s">
        <v>12209</v>
      </c>
      <c r="D4777" s="3">
        <v>12572</v>
      </c>
      <c r="E4777" s="3">
        <v>12557</v>
      </c>
      <c r="F4777" s="3">
        <v>53246</v>
      </c>
      <c r="G4777" s="3">
        <v>15091</v>
      </c>
      <c r="H4777" s="3">
        <v>44.061399999999999</v>
      </c>
      <c r="I4777" s="30">
        <v>654.67309</v>
      </c>
      <c r="J4777" s="30">
        <v>654.67146279999997</v>
      </c>
      <c r="K4777" s="30">
        <v>1.6299999999999999E-3</v>
      </c>
      <c r="L4777" s="3">
        <v>3</v>
      </c>
      <c r="M4777" s="3">
        <v>3</v>
      </c>
      <c r="N4777" s="10">
        <f t="shared" si="518"/>
        <v>1</v>
      </c>
      <c r="O4777" s="35">
        <v>3</v>
      </c>
      <c r="P4777" s="17"/>
      <c r="Q4777" s="40">
        <v>1962.00009</v>
      </c>
      <c r="R4777" s="40">
        <v>654.67155000000002</v>
      </c>
      <c r="S4777" s="18">
        <f t="shared" si="519"/>
        <v>2.352324612207795</v>
      </c>
      <c r="T4777" s="18">
        <f t="shared" si="520"/>
        <v>-0.13319656253993253</v>
      </c>
      <c r="U4777" s="18">
        <f t="shared" si="521"/>
        <v>-7.6374175702990252E-2</v>
      </c>
      <c r="V4777" s="30">
        <v>654.67150000000004</v>
      </c>
      <c r="W4777" s="3" t="s">
        <v>47</v>
      </c>
      <c r="Y4777" s="3" t="s">
        <v>47</v>
      </c>
      <c r="Z4777" s="3" t="s">
        <v>48</v>
      </c>
      <c r="AA4777" s="3" t="s">
        <v>47</v>
      </c>
      <c r="AB4777" s="12" t="s">
        <v>47</v>
      </c>
      <c r="AC4777" s="3" t="s">
        <v>52</v>
      </c>
      <c r="AD4777" s="3" t="s">
        <v>47</v>
      </c>
      <c r="AE4777" s="3" t="s">
        <v>47</v>
      </c>
      <c r="AG4777" s="3" t="s">
        <v>47</v>
      </c>
      <c r="AH4777" s="3" t="s">
        <v>47</v>
      </c>
      <c r="AI4777" s="3" t="s">
        <v>48</v>
      </c>
      <c r="AL4777" s="3" t="s">
        <v>52</v>
      </c>
      <c r="AO4777" s="3" t="s">
        <v>47</v>
      </c>
      <c r="AU4777" s="3">
        <v>0</v>
      </c>
      <c r="AV4777" s="3">
        <v>9</v>
      </c>
      <c r="AW4777" s="3">
        <v>3</v>
      </c>
      <c r="AX4777" s="3">
        <v>6</v>
      </c>
      <c r="AY4777" s="3">
        <v>66.67</v>
      </c>
      <c r="AZ4777" s="6" t="str">
        <f t="shared" si="522"/>
        <v>2535.10</v>
      </c>
      <c r="BB4777" s="12" t="s">
        <v>79</v>
      </c>
      <c r="BC4777" s="12" t="s">
        <v>11993</v>
      </c>
      <c r="BJ4777" s="12">
        <f t="shared" si="523"/>
        <v>0</v>
      </c>
      <c r="BK4777" s="12">
        <f t="shared" si="524"/>
        <v>0</v>
      </c>
      <c r="BP4777" s="3" t="s">
        <v>54</v>
      </c>
      <c r="BR4777" s="3" t="s">
        <v>54</v>
      </c>
      <c r="BU4777" s="3" t="s">
        <v>12210</v>
      </c>
      <c r="BX4777" s="3" t="s">
        <v>11995</v>
      </c>
      <c r="BZ4777" s="3" t="s">
        <v>11995</v>
      </c>
      <c r="CQ4777" s="3" t="str">
        <f>CONCATENATE(baseURL!$A$1,baseURL!$B$1,"+Acetyl",baseURL!$C$1,".",C4777,".",L4777,".pkl&amp;seq=",BC4777,"&amp;varMods=Deamidated-N")</f>
        <v>http://proteomics.broadinstitute.org/millscripts/viewfeed.pl?side=xl&amp;cycle=1&amp;fixedMods=iaaC+Acetyl&amp;file=msdataSM/iPRG2012_nd/cpick_in/iPRG2012_nd.2535.10.3.pkl&amp;seq=MEnDKGQLVELYVPRK&amp;varMods=Deamidated-N</v>
      </c>
    </row>
    <row r="4778" spans="1:95" x14ac:dyDescent="0.2">
      <c r="A4778" s="3">
        <v>1667</v>
      </c>
      <c r="B4778" s="2" t="s">
        <v>12211</v>
      </c>
      <c r="C4778" s="2" t="s">
        <v>12212</v>
      </c>
      <c r="D4778" s="3">
        <v>12573</v>
      </c>
      <c r="E4778" s="3">
        <v>12558</v>
      </c>
      <c r="F4778" s="3">
        <v>53247</v>
      </c>
      <c r="G4778" s="3">
        <v>15092</v>
      </c>
      <c r="H4778" s="3">
        <v>44.063099999999999</v>
      </c>
      <c r="I4778" s="30">
        <v>679.81727999999998</v>
      </c>
      <c r="J4778" s="30">
        <v>679.81861179999999</v>
      </c>
      <c r="K4778" s="30">
        <v>-1.33E-3</v>
      </c>
      <c r="L4778" s="3">
        <v>0</v>
      </c>
      <c r="M4778" s="3">
        <v>2</v>
      </c>
      <c r="N4778" s="10">
        <f t="shared" si="518"/>
        <v>1</v>
      </c>
      <c r="O4778" s="35">
        <v>2</v>
      </c>
      <c r="P4778" s="17"/>
      <c r="Q4778" s="40">
        <v>1358.62968</v>
      </c>
      <c r="R4778" s="40">
        <v>679.81848000000002</v>
      </c>
      <c r="S4778" s="18">
        <f t="shared" si="519"/>
        <v>-1.7651770808581664</v>
      </c>
      <c r="T4778" s="18">
        <f t="shared" si="520"/>
        <v>0.19387528265313228</v>
      </c>
      <c r="U4778" s="18">
        <f t="shared" si="521"/>
        <v>0.17651770796875482</v>
      </c>
      <c r="V4778" s="30">
        <v>679.81859999999995</v>
      </c>
      <c r="X4778" s="3" t="s">
        <v>47</v>
      </c>
      <c r="Y4778" s="3" t="s">
        <v>47</v>
      </c>
      <c r="Z4778" s="3" t="s">
        <v>52</v>
      </c>
      <c r="AA4778" s="3" t="s">
        <v>47</v>
      </c>
      <c r="AB4778" s="12" t="s">
        <v>48</v>
      </c>
      <c r="AD4778" s="3" t="s">
        <v>47</v>
      </c>
      <c r="AE4778" s="3" t="s">
        <v>48</v>
      </c>
      <c r="AF4778" s="3" t="s">
        <v>47</v>
      </c>
      <c r="AG4778" s="3" t="s">
        <v>47</v>
      </c>
      <c r="AI4778" s="3" t="s">
        <v>48</v>
      </c>
      <c r="AL4778" s="3" t="s">
        <v>52</v>
      </c>
      <c r="AO4778" s="3" t="s">
        <v>48</v>
      </c>
      <c r="AP4778" s="3" t="s">
        <v>48</v>
      </c>
      <c r="AU4778" s="3">
        <v>0</v>
      </c>
      <c r="AV4778" s="3">
        <v>6</v>
      </c>
      <c r="AW4778" s="3">
        <v>1</v>
      </c>
      <c r="AX4778" s="3">
        <v>6</v>
      </c>
      <c r="AY4778" s="3">
        <v>100</v>
      </c>
      <c r="AZ4778" s="6" t="str">
        <f t="shared" si="522"/>
        <v>2535.11</v>
      </c>
      <c r="BC4778" s="12" t="s">
        <v>12213</v>
      </c>
      <c r="BJ4778" s="12">
        <f t="shared" si="523"/>
        <v>0</v>
      </c>
      <c r="BK4778" s="12">
        <f t="shared" si="524"/>
        <v>0</v>
      </c>
      <c r="BN4778" s="3" t="s">
        <v>277</v>
      </c>
      <c r="BR4778" s="3" t="s">
        <v>277</v>
      </c>
      <c r="CQ4778" s="3" t="str">
        <f>CONCATENATE(baseURL!$A$1,baseURL!$B$1,baseURL!$C$1,".",C4778,".",L4778,".pkl&amp;seq=",BC4778,"&amp;varMods=Oxidation-M")</f>
        <v>http://proteomics.broadinstitute.org/millscripts/viewfeed.pl?side=xl&amp;cycle=1&amp;fixedMods=iaaC&amp;file=msdataSM/iPRG2012_nd/cpick_in/iPRG2012_nd.2535.11.0.pkl&amp;seq=AVmDDFAAFVEK&amp;varMods=Oxidation-M</v>
      </c>
    </row>
    <row r="4779" spans="1:95" x14ac:dyDescent="0.2">
      <c r="A4779" s="3">
        <v>2488</v>
      </c>
      <c r="B4779" s="2" t="s">
        <v>12214</v>
      </c>
      <c r="C4779" s="2" t="s">
        <v>12215</v>
      </c>
      <c r="D4779" s="3">
        <v>12568</v>
      </c>
      <c r="E4779" s="3">
        <v>12553</v>
      </c>
      <c r="F4779" s="3">
        <v>53242</v>
      </c>
      <c r="G4779" s="3">
        <v>15087</v>
      </c>
      <c r="H4779" s="3">
        <v>44.054699999999997</v>
      </c>
      <c r="I4779" s="30">
        <v>584.26418999999999</v>
      </c>
      <c r="J4779" s="30">
        <v>584.85537880000004</v>
      </c>
      <c r="K4779" s="30">
        <v>-0.59118999999999999</v>
      </c>
      <c r="L4779" s="3">
        <v>0</v>
      </c>
      <c r="M4779" s="3">
        <v>2</v>
      </c>
      <c r="N4779" s="10">
        <f t="shared" si="518"/>
        <v>1</v>
      </c>
      <c r="O4779" s="35">
        <v>2</v>
      </c>
      <c r="P4779" s="17"/>
      <c r="Q4779" s="40">
        <v>1168.7048299999999</v>
      </c>
      <c r="R4779" s="40">
        <v>584.85605999999996</v>
      </c>
      <c r="S4779" s="18">
        <f t="shared" si="519"/>
        <v>-1011.9925918181847</v>
      </c>
      <c r="T4779" s="18">
        <f t="shared" si="520"/>
        <v>-1.1647310278656013</v>
      </c>
      <c r="U4779" s="18">
        <f t="shared" si="521"/>
        <v>-1.4704472755035807</v>
      </c>
      <c r="V4779" s="30">
        <v>584.85519999999997</v>
      </c>
      <c r="W4779" s="3" t="s">
        <v>47</v>
      </c>
      <c r="Z4779" s="3" t="s">
        <v>47</v>
      </c>
      <c r="AA4779" s="3" t="s">
        <v>47</v>
      </c>
      <c r="AB4779" s="12" t="s">
        <v>47</v>
      </c>
      <c r="AE4779" s="3" t="s">
        <v>47</v>
      </c>
      <c r="AF4779" s="3" t="s">
        <v>48</v>
      </c>
      <c r="AH4779" s="3" t="s">
        <v>47</v>
      </c>
      <c r="AK4779" s="3" t="s">
        <v>52</v>
      </c>
      <c r="AU4779" s="3">
        <v>0</v>
      </c>
      <c r="AV4779" s="3">
        <v>6</v>
      </c>
      <c r="AW4779" s="3">
        <v>1</v>
      </c>
      <c r="AX4779" s="3">
        <v>6</v>
      </c>
      <c r="AY4779" s="3">
        <v>100</v>
      </c>
      <c r="AZ4779" s="6" t="str">
        <f t="shared" si="522"/>
        <v>2535.6</v>
      </c>
      <c r="BC4779" s="12" t="s">
        <v>12216</v>
      </c>
      <c r="BJ4779" s="12">
        <f t="shared" si="523"/>
        <v>0</v>
      </c>
      <c r="BK4779" s="12">
        <f t="shared" si="524"/>
        <v>0</v>
      </c>
      <c r="CQ4779" s="3" t="str">
        <f>CONCATENATE(baseURL!$A$1,baseURL!$B$1,baseURL!$C$1,".",C4779,".",L4779,".pkl&amp;seq=",BC4779)</f>
        <v>http://proteomics.broadinstitute.org/millscripts/viewfeed.pl?side=xl&amp;cycle=1&amp;fixedMods=iaaC&amp;file=msdataSM/iPRG2012_nd/cpick_in/iPRG2012_nd.2535.6.0.pkl&amp;seq=LRAAGGVVELLA</v>
      </c>
    </row>
    <row r="4780" spans="1:95" x14ac:dyDescent="0.2">
      <c r="A4780" s="3">
        <v>2385</v>
      </c>
      <c r="B4780" s="2" t="s">
        <v>12217</v>
      </c>
      <c r="C4780" s="2" t="s">
        <v>12218</v>
      </c>
      <c r="D4780" s="3">
        <v>12569</v>
      </c>
      <c r="E4780" s="3">
        <v>12554</v>
      </c>
      <c r="F4780" s="3">
        <v>53243</v>
      </c>
      <c r="G4780" s="3">
        <v>15088</v>
      </c>
      <c r="H4780" s="3">
        <v>44.056399999999996</v>
      </c>
      <c r="I4780" s="30">
        <v>584.85712000000001</v>
      </c>
      <c r="J4780" s="30">
        <v>584.85537880000004</v>
      </c>
      <c r="K4780" s="30">
        <v>1.74E-3</v>
      </c>
      <c r="L4780" s="3">
        <v>2</v>
      </c>
      <c r="M4780" s="3">
        <v>2</v>
      </c>
      <c r="N4780" s="10">
        <f t="shared" si="518"/>
        <v>1</v>
      </c>
      <c r="O4780" s="35">
        <v>2</v>
      </c>
      <c r="P4780" s="17"/>
      <c r="Q4780" s="40">
        <v>1168.7048299999999</v>
      </c>
      <c r="R4780" s="40">
        <v>584.85605999999996</v>
      </c>
      <c r="S4780" s="18">
        <f t="shared" si="519"/>
        <v>1.8124117582918462</v>
      </c>
      <c r="T4780" s="18">
        <f t="shared" si="520"/>
        <v>-1.1647310278656013</v>
      </c>
      <c r="U4780" s="18">
        <f t="shared" si="521"/>
        <v>-1.4704472755035807</v>
      </c>
      <c r="V4780" s="30">
        <v>584.85519999999997</v>
      </c>
      <c r="W4780" s="3" t="s">
        <v>47</v>
      </c>
      <c r="Z4780" s="3" t="s">
        <v>47</v>
      </c>
      <c r="AA4780" s="3" t="s">
        <v>47</v>
      </c>
      <c r="AB4780" s="12" t="s">
        <v>47</v>
      </c>
      <c r="AC4780" s="3" t="s">
        <v>47</v>
      </c>
      <c r="AD4780" s="3" t="s">
        <v>47</v>
      </c>
      <c r="AF4780" s="3" t="s">
        <v>47</v>
      </c>
      <c r="AH4780" s="3" t="s">
        <v>47</v>
      </c>
      <c r="AJ4780" s="3" t="s">
        <v>47</v>
      </c>
      <c r="AL4780" s="3" t="s">
        <v>47</v>
      </c>
      <c r="AN4780" s="3" t="s">
        <v>47</v>
      </c>
      <c r="AU4780" s="3">
        <v>0</v>
      </c>
      <c r="AV4780" s="3">
        <v>11</v>
      </c>
      <c r="AW4780" s="3">
        <v>1</v>
      </c>
      <c r="AX4780" s="3">
        <v>11</v>
      </c>
      <c r="AY4780" s="3">
        <v>100</v>
      </c>
      <c r="AZ4780" s="6" t="str">
        <f t="shared" si="522"/>
        <v>2535.7</v>
      </c>
      <c r="BC4780" s="12" t="s">
        <v>12216</v>
      </c>
      <c r="BJ4780" s="12">
        <f t="shared" si="523"/>
        <v>0</v>
      </c>
      <c r="BK4780" s="12">
        <f t="shared" si="524"/>
        <v>0</v>
      </c>
      <c r="CQ4780" s="3" t="str">
        <f>CONCATENATE(baseURL!$A$1,baseURL!$B$1,baseURL!$C$1,".",C4780,".",L4780,".pkl&amp;seq=",BC4780)</f>
        <v>http://proteomics.broadinstitute.org/millscripts/viewfeed.pl?side=xl&amp;cycle=1&amp;fixedMods=iaaC&amp;file=msdataSM/iPRG2012_nd/cpick_in/iPRG2012_nd.2535.7.2.pkl&amp;seq=LRAAGGVVELLA</v>
      </c>
    </row>
    <row r="4781" spans="1:95" x14ac:dyDescent="0.2">
      <c r="A4781" s="3">
        <v>1331</v>
      </c>
      <c r="B4781" s="2" t="s">
        <v>12219</v>
      </c>
      <c r="C4781" s="2" t="s">
        <v>12220</v>
      </c>
      <c r="D4781" s="3">
        <v>12578</v>
      </c>
      <c r="E4781" s="3">
        <v>12563</v>
      </c>
      <c r="F4781" s="3">
        <v>53262</v>
      </c>
      <c r="G4781" s="3">
        <v>15098</v>
      </c>
      <c r="H4781" s="3">
        <v>44.0822</v>
      </c>
      <c r="I4781" s="30">
        <v>666.34241999999995</v>
      </c>
      <c r="J4781" s="30">
        <v>666.86686899999995</v>
      </c>
      <c r="K4781" s="30">
        <v>-0.52444999999999997</v>
      </c>
      <c r="L4781" s="3">
        <v>0</v>
      </c>
      <c r="M4781" s="3">
        <v>2</v>
      </c>
      <c r="N4781" s="10">
        <f t="shared" si="518"/>
        <v>1</v>
      </c>
      <c r="O4781" s="35">
        <v>2</v>
      </c>
      <c r="P4781" s="17"/>
      <c r="Q4781" s="40">
        <v>1332.7310500000001</v>
      </c>
      <c r="R4781" s="40">
        <v>666.86915999999997</v>
      </c>
      <c r="S4781" s="18">
        <f t="shared" si="519"/>
        <v>-789.87008486045147</v>
      </c>
      <c r="T4781" s="18">
        <f t="shared" si="520"/>
        <v>-3.435456514459013</v>
      </c>
      <c r="U4781" s="18">
        <f t="shared" si="521"/>
        <v>-3.3889706340272063</v>
      </c>
      <c r="V4781" s="30">
        <v>666.86689999999999</v>
      </c>
      <c r="X4781" s="3" t="s">
        <v>47</v>
      </c>
      <c r="Y4781" s="3" t="s">
        <v>47</v>
      </c>
      <c r="Z4781" s="3" t="s">
        <v>47</v>
      </c>
      <c r="AA4781" s="3" t="s">
        <v>47</v>
      </c>
      <c r="AB4781" s="12" t="s">
        <v>48</v>
      </c>
      <c r="AE4781" s="3" t="s">
        <v>48</v>
      </c>
      <c r="AG4781" s="3" t="s">
        <v>52</v>
      </c>
      <c r="AH4781" s="3" t="s">
        <v>48</v>
      </c>
      <c r="AK4781" s="3" t="s">
        <v>52</v>
      </c>
      <c r="AL4781" s="3" t="s">
        <v>48</v>
      </c>
      <c r="AM4781" s="3" t="s">
        <v>48</v>
      </c>
      <c r="AU4781" s="3">
        <v>0</v>
      </c>
      <c r="AV4781" s="3">
        <v>4</v>
      </c>
      <c r="AW4781" s="3">
        <v>1</v>
      </c>
      <c r="AX4781" s="3">
        <v>4</v>
      </c>
      <c r="AY4781" s="3">
        <v>100</v>
      </c>
      <c r="AZ4781" s="6" t="str">
        <f t="shared" si="522"/>
        <v>2536.5</v>
      </c>
      <c r="BC4781" s="12" t="s">
        <v>12221</v>
      </c>
      <c r="BJ4781" s="12">
        <f t="shared" si="523"/>
        <v>0</v>
      </c>
      <c r="BK4781" s="12">
        <f t="shared" si="524"/>
        <v>0</v>
      </c>
      <c r="CQ4781" s="3" t="str">
        <f>CONCATENATE(baseURL!$A$1,baseURL!$B$1,baseURL!$C$1,".",C4781,".",L4781,".pkl&amp;seq=",BC4781)</f>
        <v>http://proteomics.broadinstitute.org/millscripts/viewfeed.pl?side=xl&amp;cycle=1&amp;fixedMods=iaaC&amp;file=msdataSM/iPRG2012_nd/cpick_in/iPRG2012_nd.2536.5.0.pkl&amp;seq=WFNTVAASPLVK</v>
      </c>
    </row>
    <row r="4782" spans="1:95" x14ac:dyDescent="0.2">
      <c r="A4782" s="3">
        <v>5699</v>
      </c>
      <c r="B4782" s="2" t="s">
        <v>12222</v>
      </c>
      <c r="C4782" s="2" t="s">
        <v>12223</v>
      </c>
      <c r="D4782" s="3">
        <v>12579</v>
      </c>
      <c r="E4782" s="3">
        <v>12564</v>
      </c>
      <c r="F4782" s="3">
        <v>53263</v>
      </c>
      <c r="G4782" s="3">
        <v>15099</v>
      </c>
      <c r="H4782" s="3">
        <v>44.084699999999998</v>
      </c>
      <c r="I4782" s="30">
        <v>750.60932000000003</v>
      </c>
      <c r="J4782" s="30">
        <v>750.61256490000005</v>
      </c>
      <c r="K4782" s="30">
        <v>-3.2399999999999998E-3</v>
      </c>
      <c r="L4782" s="3">
        <v>4</v>
      </c>
      <c r="M4782" s="3">
        <v>4</v>
      </c>
      <c r="N4782" s="10">
        <f t="shared" si="518"/>
        <v>1</v>
      </c>
      <c r="O4782" s="35">
        <v>4</v>
      </c>
      <c r="P4782" s="17"/>
      <c r="Q4782" s="40">
        <v>2999.4268900000002</v>
      </c>
      <c r="R4782" s="40">
        <v>750.61217999999997</v>
      </c>
      <c r="S4782" s="18">
        <f t="shared" si="519"/>
        <v>-3.8102232766079882</v>
      </c>
      <c r="T4782" s="18">
        <f t="shared" si="520"/>
        <v>0.51278144738539755</v>
      </c>
      <c r="U4782" s="18">
        <f t="shared" si="521"/>
        <v>0.29309409822391586</v>
      </c>
      <c r="V4782" s="30">
        <v>750.61239999999998</v>
      </c>
      <c r="W4782" s="3" t="s">
        <v>47</v>
      </c>
      <c r="X4782" s="3" t="s">
        <v>47</v>
      </c>
      <c r="Y4782" s="3" t="s">
        <v>47</v>
      </c>
      <c r="Z4782" s="3" t="s">
        <v>47</v>
      </c>
      <c r="AA4782" s="3" t="s">
        <v>48</v>
      </c>
      <c r="AB4782" s="12" t="s">
        <v>47</v>
      </c>
      <c r="AC4782" s="3" t="s">
        <v>47</v>
      </c>
      <c r="AD4782" s="3" t="s">
        <v>47</v>
      </c>
      <c r="AE4782" s="3" t="s">
        <v>47</v>
      </c>
      <c r="AF4782" s="3" t="s">
        <v>47</v>
      </c>
      <c r="AG4782" s="3" t="s">
        <v>47</v>
      </c>
      <c r="AI4782" s="3" t="s">
        <v>47</v>
      </c>
      <c r="AJ4782" s="3" t="s">
        <v>47</v>
      </c>
      <c r="AK4782" s="3" t="s">
        <v>47</v>
      </c>
      <c r="AL4782" s="3" t="s">
        <v>47</v>
      </c>
      <c r="AM4782" s="3" t="s">
        <v>47</v>
      </c>
      <c r="AN4782" s="3" t="s">
        <v>47</v>
      </c>
      <c r="AU4782" s="3">
        <v>0</v>
      </c>
      <c r="AV4782" s="3">
        <v>16</v>
      </c>
      <c r="AW4782" s="3">
        <v>1</v>
      </c>
      <c r="AX4782" s="3">
        <v>16</v>
      </c>
      <c r="AY4782" s="3">
        <v>100</v>
      </c>
      <c r="AZ4782" s="6" t="str">
        <f t="shared" si="522"/>
        <v>2536.6</v>
      </c>
      <c r="BC4782" s="12" t="s">
        <v>12224</v>
      </c>
      <c r="BJ4782" s="12">
        <f t="shared" si="523"/>
        <v>0</v>
      </c>
      <c r="BK4782" s="12">
        <f t="shared" si="524"/>
        <v>0</v>
      </c>
      <c r="CQ4782" s="3" t="str">
        <f>CONCATENATE(baseURL!$A$1,baseURL!$B$1,baseURL!$C$1,".",C4782,".",L4782,".pkl&amp;seq=",BC4782)</f>
        <v>http://proteomics.broadinstitute.org/millscripts/viewfeed.pl?side=xl&amp;cycle=1&amp;fixedMods=iaaC&amp;file=msdataSM/iPRG2012_nd/cpick_in/iPRG2012_nd.2536.6.4.pkl&amp;seq=ATDKDLTGTLSNPEVFNYGVETHEAYK</v>
      </c>
    </row>
    <row r="4783" spans="1:95" x14ac:dyDescent="0.2">
      <c r="A4783" s="3">
        <v>6690</v>
      </c>
      <c r="B4783" s="2" t="s">
        <v>12225</v>
      </c>
      <c r="C4783" s="2" t="s">
        <v>12214</v>
      </c>
      <c r="D4783" s="3">
        <v>12580</v>
      </c>
      <c r="E4783" s="3">
        <v>12565</v>
      </c>
      <c r="F4783" s="3">
        <v>53264</v>
      </c>
      <c r="G4783" s="3">
        <v>15100</v>
      </c>
      <c r="H4783" s="3">
        <v>44.087200000000003</v>
      </c>
      <c r="I4783" s="30">
        <v>796.87692000000004</v>
      </c>
      <c r="J4783" s="30">
        <v>796.87423590000003</v>
      </c>
      <c r="K4783" s="30">
        <v>2.6800000000000001E-3</v>
      </c>
      <c r="L4783" s="3">
        <v>4</v>
      </c>
      <c r="M4783" s="3">
        <v>4</v>
      </c>
      <c r="N4783" s="10">
        <f t="shared" si="518"/>
        <v>1</v>
      </c>
      <c r="O4783" s="35">
        <v>4</v>
      </c>
      <c r="P4783" s="17"/>
      <c r="Q4783" s="40">
        <v>3184.4779400000002</v>
      </c>
      <c r="R4783" s="40">
        <v>796.87494000000004</v>
      </c>
      <c r="S4783" s="18">
        <f t="shared" si="519"/>
        <v>2.4847060694407097</v>
      </c>
      <c r="T4783" s="18">
        <f t="shared" si="520"/>
        <v>-0.88357653712538842</v>
      </c>
      <c r="U4783" s="18">
        <f t="shared" si="521"/>
        <v>-0.92862752098134216</v>
      </c>
      <c r="V4783" s="30">
        <v>796.87419999999997</v>
      </c>
      <c r="W4783" s="3" t="s">
        <v>47</v>
      </c>
      <c r="X4783" s="3" t="s">
        <v>47</v>
      </c>
      <c r="Y4783" s="3" t="s">
        <v>47</v>
      </c>
      <c r="Z4783" s="3" t="s">
        <v>47</v>
      </c>
      <c r="AA4783" s="3" t="s">
        <v>48</v>
      </c>
      <c r="AB4783" s="12" t="s">
        <v>47</v>
      </c>
      <c r="AC4783" s="3" t="s">
        <v>47</v>
      </c>
      <c r="AD4783" s="3" t="s">
        <v>47</v>
      </c>
      <c r="AE4783" s="3" t="s">
        <v>47</v>
      </c>
      <c r="AF4783" s="3" t="s">
        <v>47</v>
      </c>
      <c r="AG4783" s="3" t="s">
        <v>47</v>
      </c>
      <c r="AI4783" s="3" t="s">
        <v>47</v>
      </c>
      <c r="AJ4783" s="3" t="s">
        <v>47</v>
      </c>
      <c r="AK4783" s="3" t="s">
        <v>47</v>
      </c>
      <c r="AL4783" s="3" t="s">
        <v>48</v>
      </c>
      <c r="AU4783" s="3">
        <v>0</v>
      </c>
      <c r="AV4783" s="3">
        <v>13</v>
      </c>
      <c r="AW4783" s="3">
        <v>1</v>
      </c>
      <c r="AX4783" s="3">
        <v>13</v>
      </c>
      <c r="AY4783" s="3">
        <v>100</v>
      </c>
      <c r="AZ4783" s="6" t="str">
        <f t="shared" si="522"/>
        <v>2536.7</v>
      </c>
      <c r="BC4783" s="12" t="s">
        <v>11822</v>
      </c>
      <c r="BJ4783" s="12">
        <f t="shared" si="523"/>
        <v>0</v>
      </c>
      <c r="BK4783" s="12">
        <f t="shared" si="524"/>
        <v>0</v>
      </c>
      <c r="CQ4783" s="3" t="str">
        <f>CONCATENATE(baseURL!$A$1,baseURL!$B$1,baseURL!$C$1,".",C4783,".",L4783,".pkl&amp;seq=",BC4783)</f>
        <v>http://proteomics.broadinstitute.org/millscripts/viewfeed.pl?side=xl&amp;cycle=1&amp;fixedMods=iaaC&amp;file=msdataSM/iPRG2012_nd/cpick_in/iPRG2012_nd.2536.7.4.pkl&amp;seq=TGTTTNDVDYPLPPNHEMLFTTDDKYAK</v>
      </c>
    </row>
    <row r="4784" spans="1:95" x14ac:dyDescent="0.2">
      <c r="A4784" s="3">
        <v>5639</v>
      </c>
      <c r="B4784" s="2" t="s">
        <v>12228</v>
      </c>
      <c r="C4784" s="2" t="s">
        <v>12229</v>
      </c>
      <c r="D4784" s="3">
        <v>12590</v>
      </c>
      <c r="E4784" s="3">
        <v>12575</v>
      </c>
      <c r="F4784" s="3">
        <v>53288</v>
      </c>
      <c r="G4784" s="3">
        <v>15111</v>
      </c>
      <c r="H4784" s="3">
        <v>44.107900000000001</v>
      </c>
      <c r="I4784" s="30">
        <v>767.70974000000001</v>
      </c>
      <c r="J4784" s="30">
        <v>767.70685049999997</v>
      </c>
      <c r="K4784" s="30">
        <v>2.8900000000000002E-3</v>
      </c>
      <c r="L4784" s="3">
        <v>3</v>
      </c>
      <c r="M4784" s="3">
        <v>3</v>
      </c>
      <c r="N4784" s="10">
        <f t="shared" si="518"/>
        <v>1</v>
      </c>
      <c r="O4784" s="35">
        <v>3</v>
      </c>
      <c r="P4784" s="17"/>
      <c r="Q4784" s="40">
        <v>2301.10808</v>
      </c>
      <c r="R4784" s="40">
        <v>767.70753999999999</v>
      </c>
      <c r="S4784" s="18">
        <f t="shared" si="519"/>
        <v>2.865674603138832</v>
      </c>
      <c r="T4784" s="18">
        <f t="shared" si="520"/>
        <v>-0.89812847223218084</v>
      </c>
      <c r="U4784" s="18">
        <f t="shared" si="521"/>
        <v>-0.9639087300753475</v>
      </c>
      <c r="V4784" s="30">
        <v>767.70680000000004</v>
      </c>
      <c r="W4784" s="3" t="s">
        <v>47</v>
      </c>
      <c r="X4784" s="3" t="s">
        <v>47</v>
      </c>
      <c r="Y4784" s="3" t="s">
        <v>47</v>
      </c>
      <c r="Z4784" s="3" t="s">
        <v>47</v>
      </c>
      <c r="AA4784" s="3" t="s">
        <v>47</v>
      </c>
      <c r="AB4784" s="12" t="s">
        <v>47</v>
      </c>
      <c r="AC4784" s="3" t="s">
        <v>47</v>
      </c>
      <c r="AD4784" s="3" t="s">
        <v>47</v>
      </c>
      <c r="AE4784" s="3" t="s">
        <v>47</v>
      </c>
      <c r="AF4784" s="3" t="s">
        <v>47</v>
      </c>
      <c r="AG4784" s="3" t="s">
        <v>47</v>
      </c>
      <c r="AI4784" s="3" t="s">
        <v>47</v>
      </c>
      <c r="AJ4784" s="3" t="s">
        <v>47</v>
      </c>
      <c r="AL4784" s="3" t="s">
        <v>47</v>
      </c>
      <c r="AM4784" s="3" t="s">
        <v>47</v>
      </c>
      <c r="AN4784" s="3" t="s">
        <v>47</v>
      </c>
      <c r="AU4784" s="3">
        <v>0</v>
      </c>
      <c r="AV4784" s="3">
        <v>16</v>
      </c>
      <c r="AW4784" s="3">
        <v>1</v>
      </c>
      <c r="AX4784" s="3">
        <v>16</v>
      </c>
      <c r="AY4784" s="3">
        <v>100</v>
      </c>
      <c r="AZ4784" s="6" t="str">
        <f t="shared" si="522"/>
        <v>2537.10</v>
      </c>
      <c r="BC4784" s="12" t="s">
        <v>12230</v>
      </c>
      <c r="BJ4784" s="12">
        <f t="shared" si="523"/>
        <v>0</v>
      </c>
      <c r="BK4784" s="12">
        <f t="shared" si="524"/>
        <v>0</v>
      </c>
      <c r="CQ4784" s="3" t="str">
        <f>CONCATENATE(baseURL!$A$1,baseURL!$B$1,baseURL!$C$1,".",C4784,".",L4784,".pkl&amp;seq=",BC4784)</f>
        <v>http://proteomics.broadinstitute.org/millscripts/viewfeed.pl?side=xl&amp;cycle=1&amp;fixedMods=iaaC&amp;file=msdataSM/iPRG2012_nd/cpick_in/iPRG2012_nd.2537.10.3.pkl&amp;seq=LMGLYLPDGGHLSHGYATENR</v>
      </c>
    </row>
    <row r="4785" spans="1:95" x14ac:dyDescent="0.2">
      <c r="A4785" s="3">
        <v>2031</v>
      </c>
      <c r="B4785" s="2" t="s">
        <v>12234</v>
      </c>
      <c r="C4785" s="2" t="s">
        <v>12235</v>
      </c>
      <c r="D4785" s="3">
        <v>12592</v>
      </c>
      <c r="E4785" s="3">
        <v>12577</v>
      </c>
      <c r="F4785" s="3">
        <v>53290</v>
      </c>
      <c r="G4785" s="3">
        <v>15113</v>
      </c>
      <c r="H4785" s="3">
        <v>44.1113</v>
      </c>
      <c r="I4785" s="30">
        <v>898.46492000000001</v>
      </c>
      <c r="J4785" s="30">
        <v>898.46458319999999</v>
      </c>
      <c r="K4785" s="30">
        <v>3.4000000000000002E-4</v>
      </c>
      <c r="L4785" s="3">
        <v>2</v>
      </c>
      <c r="M4785" s="3">
        <v>2</v>
      </c>
      <c r="N4785" s="10">
        <f t="shared" si="518"/>
        <v>1</v>
      </c>
      <c r="O4785" s="35">
        <v>2</v>
      </c>
      <c r="P4785" s="17"/>
      <c r="Q4785" s="40">
        <v>1795.9224899999999</v>
      </c>
      <c r="R4785" s="40">
        <v>898.46487999999999</v>
      </c>
      <c r="S4785" s="18">
        <f t="shared" si="519"/>
        <v>4.4520382380106548E-2</v>
      </c>
      <c r="T4785" s="18">
        <f t="shared" si="520"/>
        <v>-0.33034123715663227</v>
      </c>
      <c r="U4785" s="18">
        <f t="shared" si="521"/>
        <v>-0.2003417206472122</v>
      </c>
      <c r="V4785" s="30">
        <v>898.46469999999999</v>
      </c>
      <c r="W4785" s="3" t="s">
        <v>47</v>
      </c>
      <c r="X4785" s="3" t="s">
        <v>47</v>
      </c>
      <c r="Y4785" s="3" t="s">
        <v>47</v>
      </c>
      <c r="Z4785" s="3" t="s">
        <v>47</v>
      </c>
      <c r="AA4785" s="3" t="s">
        <v>47</v>
      </c>
      <c r="AB4785" s="12" t="s">
        <v>52</v>
      </c>
      <c r="AC4785" s="3" t="s">
        <v>47</v>
      </c>
      <c r="AD4785" s="3" t="s">
        <v>47</v>
      </c>
      <c r="AE4785" s="3" t="s">
        <v>48</v>
      </c>
      <c r="AG4785" s="3" t="s">
        <v>47</v>
      </c>
      <c r="AH4785" s="3" t="s">
        <v>47</v>
      </c>
      <c r="AI4785" s="3" t="s">
        <v>47</v>
      </c>
      <c r="AJ4785" s="3" t="s">
        <v>47</v>
      </c>
      <c r="AL4785" s="3" t="s">
        <v>52</v>
      </c>
      <c r="AO4785" s="3" t="s">
        <v>47</v>
      </c>
      <c r="AU4785" s="3">
        <v>0</v>
      </c>
      <c r="AV4785" s="3">
        <v>12</v>
      </c>
      <c r="AW4785" s="3">
        <v>2</v>
      </c>
      <c r="AX4785" s="3">
        <v>11</v>
      </c>
      <c r="AY4785" s="3">
        <v>91.67</v>
      </c>
      <c r="AZ4785" s="6" t="str">
        <f t="shared" si="522"/>
        <v>2537.12</v>
      </c>
      <c r="BC4785" s="12" t="s">
        <v>12236</v>
      </c>
      <c r="BJ4785" s="12">
        <f t="shared" si="523"/>
        <v>0</v>
      </c>
      <c r="BK4785" s="12">
        <f t="shared" si="524"/>
        <v>0</v>
      </c>
      <c r="BP4785" s="3" t="s">
        <v>54</v>
      </c>
      <c r="BR4785" s="3" t="s">
        <v>54</v>
      </c>
      <c r="BY4785" s="3" t="s">
        <v>12237</v>
      </c>
      <c r="CQ4785" s="3" t="str">
        <f>CONCATENATE(baseURL!$A$1,baseURL!$B$1,baseURL!$C$1,".",C4785,".",L4785,".pkl&amp;seq=",BC4785,"&amp;varMods=Deamidated-N")</f>
        <v>http://proteomics.broadinstitute.org/millscripts/viewfeed.pl?side=xl&amp;cycle=1&amp;fixedMods=iaaC&amp;file=msdataSM/iPRG2012_nd/cpick_in/iPRG2012_nd.2537.12.2.pkl&amp;seq=SPLLLQTSnGGAAYFAGK&amp;varMods=Deamidated-N</v>
      </c>
    </row>
    <row r="4786" spans="1:95" x14ac:dyDescent="0.2">
      <c r="A4786" s="3">
        <v>1355</v>
      </c>
      <c r="B4786" s="2" t="s">
        <v>12238</v>
      </c>
      <c r="C4786" s="2" t="s">
        <v>12239</v>
      </c>
      <c r="D4786" s="3">
        <v>12582</v>
      </c>
      <c r="E4786" s="3">
        <v>12567</v>
      </c>
      <c r="F4786" s="3">
        <v>53280</v>
      </c>
      <c r="G4786" s="3">
        <v>15103</v>
      </c>
      <c r="H4786" s="3">
        <v>44.096299999999999</v>
      </c>
      <c r="I4786" s="30">
        <v>558.32218999999998</v>
      </c>
      <c r="J4786" s="30">
        <v>558.32219099999998</v>
      </c>
      <c r="K4786" s="30">
        <v>0</v>
      </c>
      <c r="L4786" s="3">
        <v>0</v>
      </c>
      <c r="M4786" s="3">
        <v>0</v>
      </c>
      <c r="N4786" s="10">
        <f t="shared" si="518"/>
        <v>1</v>
      </c>
      <c r="O4786" s="35">
        <v>2</v>
      </c>
      <c r="P4786" s="17"/>
      <c r="Q4786" s="40">
        <v>1115.6419000000001</v>
      </c>
      <c r="R4786" s="40">
        <v>558.32458999999994</v>
      </c>
      <c r="S4786" s="18">
        <f t="shared" si="519"/>
        <v>-4.2985747770234966</v>
      </c>
      <c r="T4786" s="18">
        <f t="shared" si="520"/>
        <v>-4.2967837042042332</v>
      </c>
      <c r="U4786" s="18">
        <f t="shared" si="521"/>
        <v>-6.7881660021115398</v>
      </c>
      <c r="V4786" s="30">
        <v>558.32079999999996</v>
      </c>
      <c r="X4786" s="3" t="s">
        <v>47</v>
      </c>
      <c r="Y4786" s="3" t="s">
        <v>47</v>
      </c>
      <c r="Z4786" s="3" t="s">
        <v>52</v>
      </c>
      <c r="AA4786" s="3" t="s">
        <v>47</v>
      </c>
      <c r="AD4786" s="3" t="s">
        <v>48</v>
      </c>
      <c r="AF4786" s="3" t="s">
        <v>47</v>
      </c>
      <c r="AG4786" s="3" t="s">
        <v>52</v>
      </c>
      <c r="AH4786" s="3" t="s">
        <v>47</v>
      </c>
      <c r="AK4786" s="3" t="s">
        <v>52</v>
      </c>
      <c r="AL4786" s="3" t="s">
        <v>52</v>
      </c>
      <c r="AU4786" s="3">
        <v>0</v>
      </c>
      <c r="AV4786" s="3">
        <v>5</v>
      </c>
      <c r="AW4786" s="3">
        <v>1</v>
      </c>
      <c r="AX4786" s="3">
        <v>5</v>
      </c>
      <c r="AY4786" s="3">
        <v>100</v>
      </c>
      <c r="AZ4786" s="6" t="str">
        <f t="shared" si="522"/>
        <v>2537.2</v>
      </c>
      <c r="BC4786" s="12" t="s">
        <v>12240</v>
      </c>
      <c r="BJ4786" s="12">
        <f t="shared" si="523"/>
        <v>0</v>
      </c>
      <c r="BK4786" s="12">
        <f t="shared" si="524"/>
        <v>0</v>
      </c>
      <c r="CQ4786" s="3" t="str">
        <f>CONCATENATE(baseURL!$A$1,baseURL!$B$1,baseURL!$C$1,".",C4786,".",L4786,".pkl&amp;seq=",BC4786)</f>
        <v>http://proteomics.broadinstitute.org/millscripts/viewfeed.pl?side=xl&amp;cycle=1&amp;fixedMods=iaaC&amp;file=msdataSM/iPRG2012_nd/cpick_in/iPRG2012_nd.2537.2.0.pkl&amp;seq=SVLEALTQVR</v>
      </c>
    </row>
    <row r="4787" spans="1:95" x14ac:dyDescent="0.2">
      <c r="A4787" s="3">
        <v>1271</v>
      </c>
      <c r="B4787" s="2" t="s">
        <v>12241</v>
      </c>
      <c r="C4787" s="2" t="s">
        <v>12242</v>
      </c>
      <c r="D4787" s="3">
        <v>12584</v>
      </c>
      <c r="E4787" s="3">
        <v>12569</v>
      </c>
      <c r="F4787" s="3">
        <v>53282</v>
      </c>
      <c r="G4787" s="3">
        <v>15105</v>
      </c>
      <c r="H4787" s="3">
        <v>44.097900000000003</v>
      </c>
      <c r="I4787" s="30">
        <v>581.31186000000002</v>
      </c>
      <c r="J4787" s="30">
        <v>581.30676029999995</v>
      </c>
      <c r="K4787" s="30">
        <v>5.1000000000000004E-3</v>
      </c>
      <c r="L4787" s="3">
        <v>3</v>
      </c>
      <c r="M4787" s="3">
        <v>3</v>
      </c>
      <c r="N4787" s="10">
        <f t="shared" si="518"/>
        <v>1</v>
      </c>
      <c r="O4787" s="35">
        <v>3</v>
      </c>
      <c r="P4787" s="17"/>
      <c r="Q4787" s="40">
        <v>1741.9054000000001</v>
      </c>
      <c r="R4787" s="40">
        <v>581.30664999999999</v>
      </c>
      <c r="S4787" s="18">
        <f t="shared" si="519"/>
        <v>8.9625673472575755</v>
      </c>
      <c r="T4787" s="18">
        <f t="shared" si="520"/>
        <v>0.18974494780037632</v>
      </c>
      <c r="U4787" s="18">
        <f t="shared" si="521"/>
        <v>0.25803936693713536</v>
      </c>
      <c r="V4787" s="30">
        <v>581.30679999999995</v>
      </c>
      <c r="X4787" s="3" t="s">
        <v>47</v>
      </c>
      <c r="Y4787" s="3" t="s">
        <v>47</v>
      </c>
      <c r="Z4787" s="3" t="s">
        <v>47</v>
      </c>
      <c r="AH4787" s="3" t="s">
        <v>52</v>
      </c>
      <c r="AL4787" s="3" t="s">
        <v>52</v>
      </c>
      <c r="AU4787" s="3">
        <v>0</v>
      </c>
      <c r="AV4787" s="3">
        <v>3</v>
      </c>
      <c r="AW4787" s="3">
        <v>1</v>
      </c>
      <c r="AX4787" s="3">
        <v>3</v>
      </c>
      <c r="AY4787" s="3">
        <v>100</v>
      </c>
      <c r="AZ4787" s="6" t="str">
        <f t="shared" si="522"/>
        <v>2537.4</v>
      </c>
      <c r="BC4787" s="12" t="s">
        <v>12243</v>
      </c>
      <c r="BJ4787" s="12">
        <f t="shared" si="523"/>
        <v>0</v>
      </c>
      <c r="BK4787" s="12">
        <f t="shared" si="524"/>
        <v>0</v>
      </c>
      <c r="CQ4787" s="3" t="str">
        <f>CONCATENATE(baseURL!$A$1,baseURL!$B$1,baseURL!$C$1,".",C4787,".",L4787,".pkl&amp;seq=",BC4787)</f>
        <v>http://proteomics.broadinstitute.org/millscripts/viewfeed.pl?side=xl&amp;cycle=1&amp;fixedMods=iaaC&amp;file=msdataSM/iPRG2012_nd/cpick_in/iPRG2012_nd.2537.4.3.pkl&amp;seq=MKEVAVANNWPLDVR</v>
      </c>
    </row>
    <row r="4788" spans="1:95" x14ac:dyDescent="0.2">
      <c r="A4788" s="3">
        <v>7759</v>
      </c>
      <c r="B4788" s="2" t="s">
        <v>12244</v>
      </c>
      <c r="C4788" s="2" t="s">
        <v>12225</v>
      </c>
      <c r="D4788" s="3">
        <v>12588</v>
      </c>
      <c r="E4788" s="3">
        <v>12573</v>
      </c>
      <c r="F4788" s="3">
        <v>53286</v>
      </c>
      <c r="G4788" s="3">
        <v>15109</v>
      </c>
      <c r="H4788" s="3">
        <v>44.104599999999998</v>
      </c>
      <c r="I4788" s="30">
        <v>669.79276000000004</v>
      </c>
      <c r="J4788" s="30">
        <v>669.79462190000004</v>
      </c>
      <c r="K4788" s="30">
        <v>-1.8600000000000001E-3</v>
      </c>
      <c r="L4788" s="12">
        <v>2</v>
      </c>
      <c r="M4788" s="3">
        <v>2</v>
      </c>
      <c r="N4788" s="10">
        <f t="shared" si="518"/>
        <v>1</v>
      </c>
      <c r="O4788" s="35">
        <v>2</v>
      </c>
      <c r="P4788" s="17"/>
      <c r="Q4788" s="40">
        <v>1338.58168</v>
      </c>
      <c r="R4788" s="40">
        <v>669.79448000000002</v>
      </c>
      <c r="S4788" s="18">
        <f t="shared" si="519"/>
        <v>-2.5679518887308794</v>
      </c>
      <c r="T4788" s="18">
        <f t="shared" si="520"/>
        <v>0.21185603084830365</v>
      </c>
      <c r="U4788" s="18">
        <f t="shared" si="521"/>
        <v>0.328458962535773</v>
      </c>
      <c r="V4788" s="32">
        <v>669.79470000000003</v>
      </c>
      <c r="W4788" s="12" t="s">
        <v>47</v>
      </c>
      <c r="X4788" s="12" t="s">
        <v>47</v>
      </c>
      <c r="Y4788" s="12"/>
      <c r="Z4788" s="12"/>
      <c r="AA4788" s="12"/>
      <c r="AB4788" s="12" t="s">
        <v>47</v>
      </c>
      <c r="AC4788" s="12" t="s">
        <v>47</v>
      </c>
      <c r="AD4788" s="12" t="s">
        <v>47</v>
      </c>
      <c r="AE4788" s="12"/>
      <c r="AF4788" s="12"/>
      <c r="AG4788" s="12"/>
      <c r="AH4788" s="12"/>
      <c r="AI4788" s="12" t="s">
        <v>47</v>
      </c>
      <c r="AJ4788" s="12" t="s">
        <v>48</v>
      </c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3">
        <v>0</v>
      </c>
      <c r="AV4788" s="3">
        <v>6</v>
      </c>
      <c r="AW4788" s="3">
        <v>1</v>
      </c>
      <c r="AX4788" s="3">
        <v>6</v>
      </c>
      <c r="AY4788" s="3">
        <v>100</v>
      </c>
      <c r="AZ4788" s="19" t="str">
        <f t="shared" si="522"/>
        <v>2537.8</v>
      </c>
      <c r="BC4788" s="12" t="s">
        <v>12245</v>
      </c>
      <c r="BI4788" s="12" t="s">
        <v>793</v>
      </c>
      <c r="BJ4788" s="12">
        <f t="shared" si="523"/>
        <v>1</v>
      </c>
      <c r="BK4788" s="12">
        <f t="shared" si="524"/>
        <v>1</v>
      </c>
      <c r="BR4788" s="3" t="s">
        <v>793</v>
      </c>
      <c r="CQ4788" s="3" t="str">
        <f>CONCATENATE(baseURL!$A$1,baseURL!$B$1,baseURL!$C$1,".",C4788,".",L4788,".pkl&amp;seq=",BC4788,"&amp;varMods=pyroCys-C")</f>
        <v>http://proteomics.broadinstitute.org/millscripts/viewfeed.pl?side=xl&amp;cycle=1&amp;fixedMods=iaaC&amp;file=msdataSM/iPRG2012_nd/cpick_in/iPRG2012_nd.2537.8.2.pkl&amp;seq=cCSDVFNQVVK&amp;varMods=pyroCys-C</v>
      </c>
    </row>
    <row r="4789" spans="1:95" x14ac:dyDescent="0.2">
      <c r="A4789" s="3">
        <v>4066</v>
      </c>
      <c r="B4789" s="2" t="s">
        <v>12226</v>
      </c>
      <c r="C4789" s="2" t="s">
        <v>12227</v>
      </c>
      <c r="D4789" s="3">
        <v>12589</v>
      </c>
      <c r="E4789" s="3">
        <v>12574</v>
      </c>
      <c r="F4789" s="3">
        <v>53287</v>
      </c>
      <c r="G4789" s="3">
        <v>15110</v>
      </c>
      <c r="H4789" s="3">
        <v>44.106299999999997</v>
      </c>
      <c r="I4789" s="30">
        <v>740.37918999999999</v>
      </c>
      <c r="J4789" s="30">
        <v>740.37680739999996</v>
      </c>
      <c r="K4789" s="30">
        <v>2.3800000000000002E-3</v>
      </c>
      <c r="L4789" s="3">
        <v>2</v>
      </c>
      <c r="M4789" s="3">
        <v>2</v>
      </c>
      <c r="N4789" s="10">
        <f t="shared" si="518"/>
        <v>1</v>
      </c>
      <c r="O4789" s="35">
        <v>2</v>
      </c>
      <c r="P4789" s="17"/>
      <c r="Q4789" s="40">
        <v>1479.74782</v>
      </c>
      <c r="R4789" s="40">
        <v>740.37755000000004</v>
      </c>
      <c r="S4789" s="18">
        <f t="shared" si="519"/>
        <v>2.2150860732502275</v>
      </c>
      <c r="T4789" s="18">
        <f t="shared" si="520"/>
        <v>-1.0030017794036687</v>
      </c>
      <c r="U4789" s="18">
        <f t="shared" si="521"/>
        <v>-1.2831291278198591</v>
      </c>
      <c r="V4789" s="30">
        <v>740.37660000000005</v>
      </c>
      <c r="W4789" s="3" t="s">
        <v>47</v>
      </c>
      <c r="X4789" s="3" t="s">
        <v>47</v>
      </c>
      <c r="Y4789" s="3" t="s">
        <v>47</v>
      </c>
      <c r="Z4789" s="3" t="s">
        <v>47</v>
      </c>
      <c r="AA4789" s="3" t="s">
        <v>47</v>
      </c>
      <c r="AB4789" s="12" t="s">
        <v>47</v>
      </c>
      <c r="AC4789" s="3" t="s">
        <v>65</v>
      </c>
      <c r="AD4789" s="3" t="s">
        <v>47</v>
      </c>
      <c r="AE4789" s="3" t="s">
        <v>65</v>
      </c>
      <c r="AF4789" s="3" t="s">
        <v>47</v>
      </c>
      <c r="AG4789" s="3" t="s">
        <v>47</v>
      </c>
      <c r="AH4789" s="3" t="s">
        <v>47</v>
      </c>
      <c r="AI4789" s="3" t="s">
        <v>47</v>
      </c>
      <c r="AJ4789" s="3" t="s">
        <v>47</v>
      </c>
      <c r="AK4789" s="3" t="s">
        <v>47</v>
      </c>
      <c r="AL4789" s="3" t="s">
        <v>47</v>
      </c>
      <c r="AO4789" s="3" t="s">
        <v>65</v>
      </c>
      <c r="AU4789" s="3">
        <v>3</v>
      </c>
      <c r="AV4789" s="3">
        <v>14</v>
      </c>
      <c r="AW4789" s="3">
        <v>1</v>
      </c>
      <c r="AX4789" s="3">
        <v>14</v>
      </c>
      <c r="AY4789" s="3">
        <v>100</v>
      </c>
      <c r="AZ4789" s="6" t="str">
        <f t="shared" si="522"/>
        <v>2537.9</v>
      </c>
      <c r="BC4789" s="12" t="s">
        <v>12128</v>
      </c>
      <c r="BJ4789" s="12">
        <f t="shared" si="523"/>
        <v>0</v>
      </c>
      <c r="BK4789" s="12">
        <f t="shared" si="524"/>
        <v>0</v>
      </c>
      <c r="BY4789" s="3" t="s">
        <v>12129</v>
      </c>
      <c r="CA4789" s="3" t="s">
        <v>12129</v>
      </c>
      <c r="CK4789" s="3" t="s">
        <v>12129</v>
      </c>
      <c r="CQ4789" s="3" t="str">
        <f>CONCATENATE(baseURL!$A$1,baseURL!$B$1,baseURL!$C$1,".",C4789,".",L4789,".pkl&amp;seq=",BC4789)</f>
        <v>http://proteomics.broadinstitute.org/millscripts/viewfeed.pl?side=xl&amp;cycle=1&amp;fixedMods=iaaC&amp;file=msdataSM/iPRG2012_nd/cpick_in/iPRG2012_nd.2537.9.2.pkl&amp;seq=VTPSFVAFTPEER</v>
      </c>
    </row>
    <row r="4790" spans="1:95" x14ac:dyDescent="0.2">
      <c r="A4790" s="3">
        <v>2947</v>
      </c>
      <c r="B4790" s="2" t="s">
        <v>12247</v>
      </c>
      <c r="C4790" s="2" t="s">
        <v>12228</v>
      </c>
      <c r="D4790" s="3">
        <v>12603</v>
      </c>
      <c r="E4790" s="3">
        <v>12588</v>
      </c>
      <c r="F4790" s="3">
        <v>53310</v>
      </c>
      <c r="G4790" s="3">
        <v>15125</v>
      </c>
      <c r="H4790" s="3">
        <v>44.132100000000001</v>
      </c>
      <c r="I4790" s="30">
        <v>781.40062999999998</v>
      </c>
      <c r="J4790" s="30">
        <v>781.40062609999995</v>
      </c>
      <c r="K4790" s="30">
        <v>0</v>
      </c>
      <c r="L4790" s="3">
        <v>2</v>
      </c>
      <c r="M4790" s="3">
        <v>0</v>
      </c>
      <c r="N4790" s="10">
        <f t="shared" si="518"/>
        <v>1</v>
      </c>
      <c r="O4790" s="35">
        <v>2</v>
      </c>
      <c r="P4790" s="17"/>
      <c r="Q4790" s="40">
        <v>1561.7969000000001</v>
      </c>
      <c r="R4790" s="40">
        <v>781.40209000000004</v>
      </c>
      <c r="S4790" s="18">
        <f t="shared" si="519"/>
        <v>-1.8684362618808965</v>
      </c>
      <c r="T4790" s="18">
        <f t="shared" si="520"/>
        <v>-1.8734272902824964</v>
      </c>
      <c r="U4790" s="18">
        <f t="shared" si="521"/>
        <v>-1.9068287877113013</v>
      </c>
      <c r="V4790" s="30">
        <v>781.40060000000005</v>
      </c>
      <c r="AB4790" s="12" t="s">
        <v>47</v>
      </c>
      <c r="AC4790" s="3" t="s">
        <v>47</v>
      </c>
      <c r="AG4790" s="3" t="s">
        <v>47</v>
      </c>
      <c r="AH4790" s="3" t="s">
        <v>47</v>
      </c>
      <c r="AI4790" s="3" t="s">
        <v>48</v>
      </c>
      <c r="AL4790" s="3" t="s">
        <v>48</v>
      </c>
      <c r="AU4790" s="3">
        <v>0</v>
      </c>
      <c r="AV4790" s="3">
        <v>4</v>
      </c>
      <c r="AW4790" s="3">
        <v>1</v>
      </c>
      <c r="AX4790" s="3">
        <v>4</v>
      </c>
      <c r="AY4790" s="3">
        <v>100</v>
      </c>
      <c r="AZ4790" s="6" t="str">
        <f t="shared" si="522"/>
        <v>2538.11</v>
      </c>
      <c r="BC4790" s="12" t="s">
        <v>12248</v>
      </c>
      <c r="BJ4790" s="12">
        <f t="shared" si="523"/>
        <v>0</v>
      </c>
      <c r="BK4790" s="12">
        <f t="shared" si="524"/>
        <v>0</v>
      </c>
      <c r="CQ4790" s="3" t="str">
        <f>CONCATENATE(baseURL!$A$1,baseURL!$B$1,baseURL!$C$1,".",C4790,".",L4790,".pkl&amp;seq=",BC4790)</f>
        <v>http://proteomics.broadinstitute.org/millscripts/viewfeed.pl?side=xl&amp;cycle=1&amp;fixedMods=iaaC&amp;file=msdataSM/iPRG2012_nd/cpick_in/iPRG2012_nd.2538.11.2.pkl&amp;seq=NLGVSNFAVEDLQR</v>
      </c>
    </row>
    <row r="4791" spans="1:95" x14ac:dyDescent="0.2">
      <c r="A4791" s="3">
        <v>6023</v>
      </c>
      <c r="B4791" s="2" t="s">
        <v>12249</v>
      </c>
      <c r="C4791" s="2" t="s">
        <v>12231</v>
      </c>
      <c r="D4791" s="3">
        <v>12604</v>
      </c>
      <c r="E4791" s="3">
        <v>12589</v>
      </c>
      <c r="F4791" s="3">
        <v>53311</v>
      </c>
      <c r="G4791" s="3">
        <v>15126</v>
      </c>
      <c r="H4791" s="3">
        <v>44.133800000000001</v>
      </c>
      <c r="I4791" s="30">
        <v>819.96275000000003</v>
      </c>
      <c r="J4791" s="30">
        <v>819.96118860000001</v>
      </c>
      <c r="K4791" s="30">
        <v>1.56E-3</v>
      </c>
      <c r="L4791" s="3">
        <v>2</v>
      </c>
      <c r="M4791" s="3">
        <v>2</v>
      </c>
      <c r="N4791" s="10">
        <f t="shared" si="518"/>
        <v>1</v>
      </c>
      <c r="O4791" s="35">
        <v>2</v>
      </c>
      <c r="P4791" s="17"/>
      <c r="Q4791" s="40">
        <v>1638.9173499999999</v>
      </c>
      <c r="R4791" s="40">
        <v>819.96231</v>
      </c>
      <c r="S4791" s="18">
        <f t="shared" si="519"/>
        <v>0.53661003031465582</v>
      </c>
      <c r="T4791" s="18">
        <f t="shared" si="520"/>
        <v>-1.3676238362567796</v>
      </c>
      <c r="U4791" s="18">
        <f t="shared" si="521"/>
        <v>-1.3537207582622797</v>
      </c>
      <c r="V4791" s="30">
        <v>819.96119999999996</v>
      </c>
      <c r="W4791" s="3" t="s">
        <v>47</v>
      </c>
      <c r="X4791" s="3" t="s">
        <v>47</v>
      </c>
      <c r="Y4791" s="3" t="s">
        <v>47</v>
      </c>
      <c r="Z4791" s="3" t="s">
        <v>47</v>
      </c>
      <c r="AA4791" s="3" t="s">
        <v>47</v>
      </c>
      <c r="AB4791" s="12" t="s">
        <v>47</v>
      </c>
      <c r="AC4791" s="3" t="s">
        <v>47</v>
      </c>
      <c r="AD4791" s="3" t="s">
        <v>47</v>
      </c>
      <c r="AE4791" s="3" t="s">
        <v>48</v>
      </c>
      <c r="AF4791" s="3" t="s">
        <v>47</v>
      </c>
      <c r="AG4791" s="3" t="s">
        <v>52</v>
      </c>
      <c r="AH4791" s="3" t="s">
        <v>47</v>
      </c>
      <c r="AI4791" s="3" t="s">
        <v>47</v>
      </c>
      <c r="AL4791" s="3" t="s">
        <v>47</v>
      </c>
      <c r="AU4791" s="3">
        <v>0</v>
      </c>
      <c r="AV4791" s="3">
        <v>12</v>
      </c>
      <c r="AW4791" s="3">
        <v>1</v>
      </c>
      <c r="AX4791" s="3">
        <v>12</v>
      </c>
      <c r="AY4791" s="3">
        <v>100</v>
      </c>
      <c r="AZ4791" s="6" t="str">
        <f t="shared" si="522"/>
        <v>2538.12</v>
      </c>
      <c r="BC4791" s="12" t="s">
        <v>12136</v>
      </c>
      <c r="BJ4791" s="12">
        <f t="shared" si="523"/>
        <v>0</v>
      </c>
      <c r="BK4791" s="12">
        <f t="shared" si="524"/>
        <v>0</v>
      </c>
      <c r="CQ4791" s="3" t="str">
        <f>CONCATENATE(baseURL!$A$1,baseURL!$B$1,baseURL!$C$1,".",C4791,".",L4791,".pkl&amp;seq=",BC4791)</f>
        <v>http://proteomics.broadinstitute.org/millscripts/viewfeed.pl?side=xl&amp;cycle=1&amp;fixedMods=iaaC&amp;file=msdataSM/iPRG2012_nd/cpick_in/iPRG2012_nd.2538.12.2.pkl&amp;seq=TLLGATNPLGSAPGTLR</v>
      </c>
    </row>
    <row r="4792" spans="1:95" x14ac:dyDescent="0.2">
      <c r="A4792" s="3">
        <v>5263</v>
      </c>
      <c r="B4792" s="2" t="s">
        <v>12250</v>
      </c>
      <c r="C4792" s="2" t="s">
        <v>12251</v>
      </c>
      <c r="D4792" s="3">
        <v>12599</v>
      </c>
      <c r="E4792" s="3">
        <v>12584</v>
      </c>
      <c r="F4792" s="3">
        <v>53306</v>
      </c>
      <c r="G4792" s="3">
        <v>15121</v>
      </c>
      <c r="H4792" s="3">
        <v>44.125500000000002</v>
      </c>
      <c r="I4792" s="30">
        <v>600.34133999999995</v>
      </c>
      <c r="J4792" s="30">
        <v>600.3404554</v>
      </c>
      <c r="K4792" s="30">
        <v>8.8000000000000003E-4</v>
      </c>
      <c r="L4792" s="3">
        <v>2</v>
      </c>
      <c r="M4792" s="3">
        <v>2</v>
      </c>
      <c r="N4792" s="10">
        <f t="shared" si="518"/>
        <v>1</v>
      </c>
      <c r="O4792" s="35">
        <v>2</v>
      </c>
      <c r="P4792" s="17"/>
      <c r="Q4792" s="40">
        <v>1199.67426</v>
      </c>
      <c r="R4792" s="40">
        <v>600.34077000000002</v>
      </c>
      <c r="S4792" s="18">
        <f t="shared" si="519"/>
        <v>0.94946075364018734</v>
      </c>
      <c r="T4792" s="18">
        <f t="shared" si="520"/>
        <v>-0.52403570729380344</v>
      </c>
      <c r="U4792" s="18">
        <f t="shared" si="521"/>
        <v>-0.2831725055513698</v>
      </c>
      <c r="V4792" s="30">
        <v>600.34059999999999</v>
      </c>
      <c r="W4792" s="3" t="s">
        <v>47</v>
      </c>
      <c r="X4792" s="3" t="s">
        <v>47</v>
      </c>
      <c r="Y4792" s="3" t="s">
        <v>47</v>
      </c>
      <c r="Z4792" s="3" t="s">
        <v>47</v>
      </c>
      <c r="AA4792" s="3" t="s">
        <v>47</v>
      </c>
      <c r="AB4792" s="12" t="s">
        <v>47</v>
      </c>
      <c r="AC4792" s="3" t="s">
        <v>47</v>
      </c>
      <c r="AD4792" s="3" t="s">
        <v>47</v>
      </c>
      <c r="AE4792" s="3" t="s">
        <v>47</v>
      </c>
      <c r="AF4792" s="3" t="s">
        <v>47</v>
      </c>
      <c r="AG4792" s="3" t="s">
        <v>47</v>
      </c>
      <c r="AH4792" s="3" t="s">
        <v>47</v>
      </c>
      <c r="AI4792" s="3" t="s">
        <v>47</v>
      </c>
      <c r="AJ4792" s="3" t="s">
        <v>47</v>
      </c>
      <c r="AK4792" s="3" t="s">
        <v>47</v>
      </c>
      <c r="AL4792" s="3" t="s">
        <v>47</v>
      </c>
      <c r="AM4792" s="3" t="s">
        <v>47</v>
      </c>
      <c r="AN4792" s="3" t="s">
        <v>47</v>
      </c>
      <c r="AU4792" s="3">
        <v>0</v>
      </c>
      <c r="AV4792" s="3">
        <v>18</v>
      </c>
      <c r="AW4792" s="3">
        <v>1</v>
      </c>
      <c r="AX4792" s="3">
        <v>18</v>
      </c>
      <c r="AY4792" s="3">
        <v>100</v>
      </c>
      <c r="AZ4792" s="6" t="str">
        <f t="shared" si="522"/>
        <v>2538.7</v>
      </c>
      <c r="BC4792" s="12" t="s">
        <v>12142</v>
      </c>
      <c r="BJ4792" s="12">
        <f t="shared" si="523"/>
        <v>0</v>
      </c>
      <c r="BK4792" s="12">
        <f t="shared" si="524"/>
        <v>0</v>
      </c>
      <c r="CQ4792" s="3" t="str">
        <f>CONCATENATE(baseURL!$A$1,baseURL!$B$1,baseURL!$C$1,".",C4792,".",L4792,".pkl&amp;seq=",BC4792)</f>
        <v>http://proteomics.broadinstitute.org/millscripts/viewfeed.pl?side=xl&amp;cycle=1&amp;fixedMods=iaaC&amp;file=msdataSM/iPRG2012_nd/cpick_in/iPRG2012_nd.2538.7.2.pkl&amp;seq=DAGTLAGLNVLR</v>
      </c>
    </row>
    <row r="4793" spans="1:95" x14ac:dyDescent="0.2">
      <c r="A4793" s="3">
        <v>6452</v>
      </c>
      <c r="B4793" s="2" t="s">
        <v>12246</v>
      </c>
      <c r="C4793" s="2" t="s">
        <v>12244</v>
      </c>
      <c r="D4793" s="3">
        <v>12601</v>
      </c>
      <c r="E4793" s="3">
        <v>12586</v>
      </c>
      <c r="F4793" s="3">
        <v>53308</v>
      </c>
      <c r="G4793" s="3">
        <v>15123</v>
      </c>
      <c r="H4793" s="3">
        <v>44.128799999999998</v>
      </c>
      <c r="I4793" s="30">
        <v>632.31614000000002</v>
      </c>
      <c r="J4793" s="30">
        <v>632.31457520000004</v>
      </c>
      <c r="K4793" s="30">
        <v>1.56E-3</v>
      </c>
      <c r="L4793" s="3">
        <v>3</v>
      </c>
      <c r="M4793" s="3">
        <v>3</v>
      </c>
      <c r="N4793" s="10">
        <f t="shared" si="518"/>
        <v>1</v>
      </c>
      <c r="O4793" s="35">
        <v>3</v>
      </c>
      <c r="P4793" s="17"/>
      <c r="Q4793" s="40">
        <v>1894.9293700000001</v>
      </c>
      <c r="R4793" s="40">
        <v>632.31464000000005</v>
      </c>
      <c r="S4793" s="18">
        <f t="shared" si="519"/>
        <v>2.3722367079220712</v>
      </c>
      <c r="T4793" s="18">
        <f t="shared" si="520"/>
        <v>-0.10248062581358967</v>
      </c>
      <c r="U4793" s="18">
        <f t="shared" si="521"/>
        <v>-0.22140875957147113</v>
      </c>
      <c r="V4793" s="30">
        <v>632.31449999999995</v>
      </c>
      <c r="W4793" s="3" t="s">
        <v>47</v>
      </c>
      <c r="X4793" s="3" t="s">
        <v>47</v>
      </c>
      <c r="Y4793" s="3" t="s">
        <v>47</v>
      </c>
      <c r="Z4793" s="3" t="s">
        <v>47</v>
      </c>
      <c r="AA4793" s="3" t="s">
        <v>47</v>
      </c>
      <c r="AB4793" s="12" t="s">
        <v>47</v>
      </c>
      <c r="AC4793" s="3" t="s">
        <v>47</v>
      </c>
      <c r="AD4793" s="3" t="s">
        <v>47</v>
      </c>
      <c r="AE4793" s="3" t="s">
        <v>47</v>
      </c>
      <c r="AF4793" s="3" t="s">
        <v>47</v>
      </c>
      <c r="AG4793" s="3" t="s">
        <v>47</v>
      </c>
      <c r="AH4793" s="3" t="s">
        <v>47</v>
      </c>
      <c r="AI4793" s="3" t="s">
        <v>47</v>
      </c>
      <c r="AJ4793" s="3" t="s">
        <v>47</v>
      </c>
      <c r="AK4793" s="3" t="s">
        <v>47</v>
      </c>
      <c r="AL4793" s="3" t="s">
        <v>47</v>
      </c>
      <c r="AU4793" s="3">
        <v>0</v>
      </c>
      <c r="AV4793" s="3">
        <v>16</v>
      </c>
      <c r="AW4793" s="3">
        <v>1</v>
      </c>
      <c r="AX4793" s="3">
        <v>16</v>
      </c>
      <c r="AY4793" s="3">
        <v>100</v>
      </c>
      <c r="AZ4793" s="6" t="str">
        <f t="shared" si="522"/>
        <v>2538.9</v>
      </c>
      <c r="BC4793" s="12" t="s">
        <v>12027</v>
      </c>
      <c r="BJ4793" s="12">
        <f t="shared" si="523"/>
        <v>0</v>
      </c>
      <c r="BK4793" s="12">
        <f t="shared" si="524"/>
        <v>0</v>
      </c>
      <c r="CQ4793" s="3" t="str">
        <f>CONCATENATE(baseURL!$A$1,baseURL!$B$1,baseURL!$C$1,".",C4793,".",L4793,".pkl&amp;seq=",BC4793)</f>
        <v>http://proteomics.broadinstitute.org/millscripts/viewfeed.pl?side=xl&amp;cycle=1&amp;fixedMods=iaaC&amp;file=msdataSM/iPRG2012_nd/cpick_in/iPRG2012_nd.2538.9.3.pkl&amp;seq=VNDAVVTVPAYFNDSQR</v>
      </c>
    </row>
    <row r="4794" spans="1:95" x14ac:dyDescent="0.2">
      <c r="A4794" s="3">
        <v>7128</v>
      </c>
      <c r="B4794" s="2" t="s">
        <v>12252</v>
      </c>
      <c r="C4794" s="2" t="s">
        <v>12246</v>
      </c>
      <c r="D4794" s="3">
        <v>12615</v>
      </c>
      <c r="E4794" s="3">
        <v>12600</v>
      </c>
      <c r="F4794" s="3">
        <v>53330</v>
      </c>
      <c r="G4794" s="3">
        <v>15138</v>
      </c>
      <c r="H4794" s="3">
        <v>44.159599999999998</v>
      </c>
      <c r="I4794" s="30">
        <v>805.44890999999996</v>
      </c>
      <c r="J4794" s="30">
        <v>805.44813509999994</v>
      </c>
      <c r="K4794" s="30">
        <v>7.6999999999999996E-4</v>
      </c>
      <c r="L4794" s="3">
        <v>2</v>
      </c>
      <c r="M4794" s="3">
        <v>2</v>
      </c>
      <c r="N4794" s="10">
        <f t="shared" si="518"/>
        <v>1</v>
      </c>
      <c r="O4794" s="35">
        <v>2</v>
      </c>
      <c r="P4794" s="17"/>
      <c r="Q4794" s="40">
        <v>1609.8907999999999</v>
      </c>
      <c r="R4794" s="40">
        <v>805.44903999999997</v>
      </c>
      <c r="S4794" s="18">
        <f t="shared" si="519"/>
        <v>-0.1614006517567419</v>
      </c>
      <c r="T4794" s="18">
        <f t="shared" si="520"/>
        <v>-1.1234726904922376</v>
      </c>
      <c r="U4794" s="18">
        <f t="shared" si="521"/>
        <v>-1.4153595613745442</v>
      </c>
      <c r="V4794" s="30">
        <v>805.4479</v>
      </c>
      <c r="Z4794" s="3" t="s">
        <v>52</v>
      </c>
      <c r="AA4794" s="3" t="s">
        <v>47</v>
      </c>
      <c r="AB4794" s="12" t="s">
        <v>47</v>
      </c>
      <c r="AC4794" s="3" t="s">
        <v>47</v>
      </c>
      <c r="AG4794" s="3" t="s">
        <v>52</v>
      </c>
      <c r="AH4794" s="3" t="s">
        <v>47</v>
      </c>
      <c r="AI4794" s="3" t="s">
        <v>48</v>
      </c>
      <c r="AK4794" s="3" t="s">
        <v>52</v>
      </c>
      <c r="AL4794" s="3" t="s">
        <v>52</v>
      </c>
      <c r="AU4794" s="3">
        <v>0</v>
      </c>
      <c r="AV4794" s="3">
        <v>4</v>
      </c>
      <c r="AW4794" s="3">
        <v>1</v>
      </c>
      <c r="AX4794" s="3">
        <v>4</v>
      </c>
      <c r="AY4794" s="3">
        <v>100</v>
      </c>
      <c r="AZ4794" s="6" t="str">
        <f t="shared" si="522"/>
        <v>2539.10</v>
      </c>
      <c r="BC4794" s="12" t="s">
        <v>12253</v>
      </c>
      <c r="BJ4794" s="12">
        <f t="shared" si="523"/>
        <v>0</v>
      </c>
      <c r="BK4794" s="12">
        <f t="shared" si="524"/>
        <v>0</v>
      </c>
      <c r="CQ4794" s="3" t="str">
        <f>CONCATENATE(baseURL!$A$1,baseURL!$B$1,baseURL!$C$1,".",C4794,".",L4794,".pkl&amp;seq=",BC4794)</f>
        <v>http://proteomics.broadinstitute.org/millscripts/viewfeed.pl?side=xl&amp;cycle=1&amp;fixedMods=iaaC&amp;file=msdataSM/iPRG2012_nd/cpick_in/iPRG2012_nd.2539.10.2.pkl&amp;seq=LALSRPNVEVVALND</v>
      </c>
    </row>
    <row r="4795" spans="1:95" x14ac:dyDescent="0.2">
      <c r="A4795" s="3">
        <v>5022</v>
      </c>
      <c r="B4795" s="2" t="s">
        <v>12254</v>
      </c>
      <c r="C4795" s="2" t="s">
        <v>12255</v>
      </c>
      <c r="D4795" s="3">
        <v>12609</v>
      </c>
      <c r="E4795" s="3">
        <v>12594</v>
      </c>
      <c r="F4795" s="3">
        <v>53324</v>
      </c>
      <c r="G4795" s="3">
        <v>15132</v>
      </c>
      <c r="H4795" s="3">
        <v>44.1496</v>
      </c>
      <c r="I4795" s="30">
        <v>489.95343000000003</v>
      </c>
      <c r="J4795" s="30">
        <v>489.95266350000003</v>
      </c>
      <c r="K4795" s="30">
        <v>7.6999999999999996E-4</v>
      </c>
      <c r="L4795" s="3">
        <v>3</v>
      </c>
      <c r="M4795" s="3">
        <v>3</v>
      </c>
      <c r="N4795" s="10">
        <f t="shared" si="518"/>
        <v>1</v>
      </c>
      <c r="O4795" s="35">
        <v>3</v>
      </c>
      <c r="P4795" s="17"/>
      <c r="Q4795" s="40">
        <v>1467.8430599999999</v>
      </c>
      <c r="R4795" s="40">
        <v>489.95254</v>
      </c>
      <c r="S4795" s="18">
        <f t="shared" si="519"/>
        <v>1.8165024719061622</v>
      </c>
      <c r="T4795" s="18">
        <f t="shared" si="520"/>
        <v>0.25206523070429021</v>
      </c>
      <c r="U4795" s="18">
        <f t="shared" si="521"/>
        <v>-8.1640560558572772E-2</v>
      </c>
      <c r="V4795" s="30">
        <v>489.95249999999999</v>
      </c>
      <c r="W4795" s="3" t="s">
        <v>47</v>
      </c>
      <c r="X4795" s="3" t="s">
        <v>47</v>
      </c>
      <c r="Y4795" s="3" t="s">
        <v>47</v>
      </c>
      <c r="Z4795" s="3" t="s">
        <v>47</v>
      </c>
      <c r="AA4795" s="3" t="s">
        <v>48</v>
      </c>
      <c r="AB4795" s="12" t="s">
        <v>47</v>
      </c>
      <c r="AC4795" s="3" t="s">
        <v>47</v>
      </c>
      <c r="AD4795" s="3" t="s">
        <v>47</v>
      </c>
      <c r="AE4795" s="3" t="s">
        <v>47</v>
      </c>
      <c r="AF4795" s="3" t="s">
        <v>47</v>
      </c>
      <c r="AG4795" s="3" t="s">
        <v>47</v>
      </c>
      <c r="AH4795" s="3" t="s">
        <v>47</v>
      </c>
      <c r="AI4795" s="3" t="s">
        <v>47</v>
      </c>
      <c r="AJ4795" s="3" t="s">
        <v>47</v>
      </c>
      <c r="AK4795" s="3" t="s">
        <v>47</v>
      </c>
      <c r="AL4795" s="3" t="s">
        <v>47</v>
      </c>
      <c r="AM4795" s="3" t="s">
        <v>47</v>
      </c>
      <c r="AN4795" s="3" t="s">
        <v>47</v>
      </c>
      <c r="AU4795" s="3">
        <v>0</v>
      </c>
      <c r="AV4795" s="3">
        <v>17</v>
      </c>
      <c r="AW4795" s="3">
        <v>1</v>
      </c>
      <c r="AX4795" s="3">
        <v>17</v>
      </c>
      <c r="AY4795" s="3">
        <v>100</v>
      </c>
      <c r="AZ4795" s="6" t="str">
        <f t="shared" si="522"/>
        <v>2539.4</v>
      </c>
      <c r="BC4795" s="12" t="s">
        <v>12256</v>
      </c>
      <c r="BJ4795" s="12">
        <f t="shared" si="523"/>
        <v>0</v>
      </c>
      <c r="BK4795" s="12">
        <f t="shared" si="524"/>
        <v>0</v>
      </c>
      <c r="CQ4795" s="3" t="str">
        <f>CONCATENATE(baseURL!$A$1,baseURL!$B$1,baseURL!$C$1,".",C4795,".",L4795,".pkl&amp;seq=",BC4795)</f>
        <v>http://proteomics.broadinstitute.org/millscripts/viewfeed.pl?side=xl&amp;cycle=1&amp;fixedMods=iaaC&amp;file=msdataSM/iPRG2012_nd/cpick_in/iPRG2012_nd.2539.4.3.pkl&amp;seq=RHPDYSVVLLLR</v>
      </c>
    </row>
    <row r="4796" spans="1:95" x14ac:dyDescent="0.2">
      <c r="A4796" s="3">
        <v>5264</v>
      </c>
      <c r="B4796" s="2" t="s">
        <v>12257</v>
      </c>
      <c r="C4796" s="2" t="s">
        <v>12250</v>
      </c>
      <c r="D4796" s="3">
        <v>12613</v>
      </c>
      <c r="E4796" s="3">
        <v>12598</v>
      </c>
      <c r="F4796" s="3">
        <v>53328</v>
      </c>
      <c r="G4796" s="3">
        <v>15136</v>
      </c>
      <c r="H4796" s="3">
        <v>44.156300000000002</v>
      </c>
      <c r="I4796" s="30">
        <v>638.02232000000004</v>
      </c>
      <c r="J4796" s="30">
        <v>638.02231129999996</v>
      </c>
      <c r="K4796" s="30">
        <v>1.0000000000000001E-5</v>
      </c>
      <c r="L4796" s="3">
        <v>3</v>
      </c>
      <c r="M4796" s="3">
        <v>3</v>
      </c>
      <c r="N4796" s="10">
        <f t="shared" si="518"/>
        <v>1</v>
      </c>
      <c r="O4796" s="35">
        <v>3</v>
      </c>
      <c r="P4796" s="17"/>
      <c r="Q4796" s="40">
        <v>1912.04982</v>
      </c>
      <c r="R4796" s="40">
        <v>638.02146000000005</v>
      </c>
      <c r="S4796" s="18">
        <f t="shared" si="519"/>
        <v>1.3479170433996979</v>
      </c>
      <c r="T4796" s="18">
        <f t="shared" si="520"/>
        <v>1.3342811382996518</v>
      </c>
      <c r="U4796" s="18">
        <f t="shared" si="521"/>
        <v>1.1598355954213029</v>
      </c>
      <c r="V4796" s="30">
        <v>638.0222</v>
      </c>
      <c r="W4796" s="3" t="s">
        <v>47</v>
      </c>
      <c r="X4796" s="3" t="s">
        <v>47</v>
      </c>
      <c r="Y4796" s="3" t="s">
        <v>47</v>
      </c>
      <c r="Z4796" s="3" t="s">
        <v>47</v>
      </c>
      <c r="AA4796" s="3" t="s">
        <v>47</v>
      </c>
      <c r="AB4796" s="12" t="s">
        <v>47</v>
      </c>
      <c r="AC4796" s="3" t="s">
        <v>47</v>
      </c>
      <c r="AD4796" s="3" t="s">
        <v>47</v>
      </c>
      <c r="AE4796" s="3" t="s">
        <v>47</v>
      </c>
      <c r="AF4796" s="3" t="s">
        <v>47</v>
      </c>
      <c r="AG4796" s="3" t="s">
        <v>47</v>
      </c>
      <c r="AH4796" s="3" t="s">
        <v>47</v>
      </c>
      <c r="AI4796" s="3" t="s">
        <v>47</v>
      </c>
      <c r="AJ4796" s="3" t="s">
        <v>47</v>
      </c>
      <c r="AK4796" s="3" t="s">
        <v>47</v>
      </c>
      <c r="AL4796" s="3" t="s">
        <v>47</v>
      </c>
      <c r="AM4796" s="3" t="s">
        <v>47</v>
      </c>
      <c r="AN4796" s="3" t="s">
        <v>47</v>
      </c>
      <c r="AU4796" s="3">
        <v>0</v>
      </c>
      <c r="AV4796" s="3">
        <v>18</v>
      </c>
      <c r="AW4796" s="3">
        <v>1</v>
      </c>
      <c r="AX4796" s="3">
        <v>18</v>
      </c>
      <c r="AY4796" s="3">
        <v>100</v>
      </c>
      <c r="AZ4796" s="6" t="str">
        <f t="shared" si="522"/>
        <v>2539.8</v>
      </c>
      <c r="BC4796" s="12" t="s">
        <v>12258</v>
      </c>
      <c r="BJ4796" s="12">
        <f t="shared" si="523"/>
        <v>0</v>
      </c>
      <c r="BK4796" s="12">
        <f t="shared" si="524"/>
        <v>0</v>
      </c>
      <c r="CQ4796" s="3" t="str">
        <f>CONCATENATE(baseURL!$A$1,baseURL!$B$1,baseURL!$C$1,".",C4796,".",L4796,".pkl&amp;seq=",BC4796)</f>
        <v>http://proteomics.broadinstitute.org/millscripts/viewfeed.pl?side=xl&amp;cycle=1&amp;fixedMods=iaaC&amp;file=msdataSM/iPRG2012_nd/cpick_in/iPRG2012_nd.2539.8.3.pkl&amp;seq=TAGLQLVADDLTVTNPKR</v>
      </c>
    </row>
    <row r="4797" spans="1:95" x14ac:dyDescent="0.2">
      <c r="A4797" s="3">
        <v>5503</v>
      </c>
      <c r="B4797" s="2" t="s">
        <v>12259</v>
      </c>
      <c r="C4797" s="2" t="s">
        <v>12260</v>
      </c>
      <c r="D4797" s="3">
        <v>12617</v>
      </c>
      <c r="E4797" s="3">
        <v>12602</v>
      </c>
      <c r="F4797" s="3">
        <v>53343</v>
      </c>
      <c r="G4797" s="3">
        <v>15141</v>
      </c>
      <c r="H4797" s="3">
        <v>44.170499999999997</v>
      </c>
      <c r="I4797" s="30">
        <v>484.74664999999999</v>
      </c>
      <c r="J4797" s="30">
        <v>484.74554449999999</v>
      </c>
      <c r="K4797" s="30">
        <v>1.1100000000000001E-3</v>
      </c>
      <c r="L4797" s="3">
        <v>2</v>
      </c>
      <c r="M4797" s="3">
        <v>2</v>
      </c>
      <c r="N4797" s="10">
        <f t="shared" si="518"/>
        <v>1</v>
      </c>
      <c r="O4797" s="35">
        <v>2</v>
      </c>
      <c r="P4797" s="17"/>
      <c r="Q4797" s="40">
        <v>968.48361</v>
      </c>
      <c r="R4797" s="40">
        <v>484.74543999999997</v>
      </c>
      <c r="S4797" s="18">
        <f t="shared" si="519"/>
        <v>2.4961555079601951</v>
      </c>
      <c r="T4797" s="18">
        <f t="shared" si="520"/>
        <v>0.21557706663600582</v>
      </c>
      <c r="U4797" s="18">
        <f t="shared" si="521"/>
        <v>-0.70139906833209986</v>
      </c>
      <c r="V4797" s="30">
        <v>484.74509999999998</v>
      </c>
      <c r="W4797" s="3" t="s">
        <v>47</v>
      </c>
      <c r="X4797" s="3" t="s">
        <v>47</v>
      </c>
      <c r="Y4797" s="3" t="s">
        <v>47</v>
      </c>
      <c r="Z4797" s="3" t="s">
        <v>47</v>
      </c>
      <c r="AA4797" s="3" t="s">
        <v>47</v>
      </c>
      <c r="AB4797" s="12" t="s">
        <v>47</v>
      </c>
      <c r="AC4797" s="3" t="s">
        <v>47</v>
      </c>
      <c r="AD4797" s="3" t="s">
        <v>47</v>
      </c>
      <c r="AE4797" s="3" t="s">
        <v>47</v>
      </c>
      <c r="AF4797" s="3" t="s">
        <v>47</v>
      </c>
      <c r="AG4797" s="3" t="s">
        <v>47</v>
      </c>
      <c r="AH4797" s="3" t="s">
        <v>47</v>
      </c>
      <c r="AI4797" s="3" t="s">
        <v>47</v>
      </c>
      <c r="AJ4797" s="3" t="s">
        <v>47</v>
      </c>
      <c r="AK4797" s="3" t="s">
        <v>47</v>
      </c>
      <c r="AL4797" s="3" t="s">
        <v>47</v>
      </c>
      <c r="AM4797" s="3" t="s">
        <v>47</v>
      </c>
      <c r="AU4797" s="3">
        <v>0</v>
      </c>
      <c r="AV4797" s="3">
        <v>17</v>
      </c>
      <c r="AW4797" s="3">
        <v>1</v>
      </c>
      <c r="AX4797" s="3">
        <v>17</v>
      </c>
      <c r="AY4797" s="3">
        <v>100</v>
      </c>
      <c r="AZ4797" s="6" t="str">
        <f t="shared" si="522"/>
        <v>2540.2</v>
      </c>
      <c r="BC4797" s="12" t="s">
        <v>12042</v>
      </c>
      <c r="BJ4797" s="12">
        <f t="shared" si="523"/>
        <v>0</v>
      </c>
      <c r="BK4797" s="12">
        <f t="shared" si="524"/>
        <v>0</v>
      </c>
      <c r="CQ4797" s="3" t="str">
        <f>CONCATENATE(baseURL!$A$1,baseURL!$B$1,baseURL!$C$1,".",C4797,".",L4797,".pkl&amp;seq=",BC4797)</f>
        <v>http://proteomics.broadinstitute.org/millscripts/viewfeed.pl?side=xl&amp;cycle=1&amp;fixedMods=iaaC&amp;file=msdataSM/iPRG2012_nd/cpick_in/iPRG2012_nd.2540.2.2.pkl&amp;seq=EALDFFAR</v>
      </c>
    </row>
    <row r="4798" spans="1:95" x14ac:dyDescent="0.2">
      <c r="A4798" s="3">
        <v>7233</v>
      </c>
      <c r="B4798" s="2" t="s">
        <v>12261</v>
      </c>
      <c r="C4798" s="2" t="s">
        <v>12262</v>
      </c>
      <c r="D4798" s="3">
        <v>12618</v>
      </c>
      <c r="E4798" s="3">
        <v>12603</v>
      </c>
      <c r="F4798" s="3">
        <v>53344</v>
      </c>
      <c r="G4798" s="3">
        <v>15142</v>
      </c>
      <c r="H4798" s="3">
        <v>44.172199999999997</v>
      </c>
      <c r="I4798" s="30">
        <v>527.30471999999997</v>
      </c>
      <c r="J4798" s="30">
        <v>527.26863289999994</v>
      </c>
      <c r="K4798" s="30">
        <v>3.6089999999999997E-2</v>
      </c>
      <c r="L4798" s="3">
        <v>3</v>
      </c>
      <c r="M4798" s="3">
        <v>3</v>
      </c>
      <c r="N4798" s="10">
        <f t="shared" si="518"/>
        <v>1</v>
      </c>
      <c r="O4798" s="35">
        <v>3</v>
      </c>
      <c r="P4798" s="17"/>
      <c r="Q4798" s="40">
        <v>1579.7849900000001</v>
      </c>
      <c r="R4798" s="40">
        <v>527.26652000000001</v>
      </c>
      <c r="S4798" s="18">
        <f t="shared" si="519"/>
        <v>72.449128763117201</v>
      </c>
      <c r="T4798" s="18">
        <f t="shared" si="520"/>
        <v>4.0072713130527253</v>
      </c>
      <c r="U4798" s="18">
        <f t="shared" si="521"/>
        <v>-0.606903696422609</v>
      </c>
      <c r="V4798" s="30">
        <v>527.26620000000003</v>
      </c>
      <c r="W4798" s="3" t="s">
        <v>48</v>
      </c>
      <c r="X4798" s="3" t="s">
        <v>47</v>
      </c>
      <c r="Y4798" s="3" t="s">
        <v>47</v>
      </c>
      <c r="AA4798" s="3" t="s">
        <v>47</v>
      </c>
      <c r="AB4798" s="12" t="s">
        <v>52</v>
      </c>
      <c r="AC4798" s="3" t="s">
        <v>52</v>
      </c>
      <c r="AH4798" s="3" t="s">
        <v>52</v>
      </c>
      <c r="AK4798" s="3" t="s">
        <v>52</v>
      </c>
      <c r="AU4798" s="3">
        <v>0</v>
      </c>
      <c r="AV4798" s="3">
        <v>3</v>
      </c>
      <c r="AW4798" s="3">
        <v>1</v>
      </c>
      <c r="AX4798" s="3">
        <v>3</v>
      </c>
      <c r="AY4798" s="3">
        <v>100</v>
      </c>
      <c r="AZ4798" s="6" t="str">
        <f t="shared" si="522"/>
        <v>2540.3</v>
      </c>
      <c r="BC4798" s="12" t="s">
        <v>12180</v>
      </c>
      <c r="BJ4798" s="12">
        <f t="shared" si="523"/>
        <v>0</v>
      </c>
      <c r="BK4798" s="12">
        <f t="shared" si="524"/>
        <v>0</v>
      </c>
      <c r="CQ4798" s="3" t="str">
        <f>CONCATENATE(baseURL!$A$1,baseURL!$B$1,baseURL!$C$1,".",C4798,".",L4798,".pkl&amp;seq=",BC4798)</f>
        <v>http://proteomics.broadinstitute.org/millscripts/viewfeed.pl?side=xl&amp;cycle=1&amp;fixedMods=iaaC&amp;file=msdataSM/iPRG2012_nd/cpick_in/iPRG2012_nd.2540.3.3.pkl&amp;seq=VLENTELGDSLFDK</v>
      </c>
    </row>
    <row r="4799" spans="1:95" x14ac:dyDescent="0.2">
      <c r="A4799" s="3">
        <v>3272</v>
      </c>
      <c r="B4799" s="2" t="s">
        <v>12263</v>
      </c>
      <c r="C4799" s="2" t="s">
        <v>12264</v>
      </c>
      <c r="D4799" s="3">
        <v>12621</v>
      </c>
      <c r="E4799" s="3">
        <v>12606</v>
      </c>
      <c r="F4799" s="3">
        <v>53347</v>
      </c>
      <c r="G4799" s="3">
        <v>15145</v>
      </c>
      <c r="H4799" s="3">
        <v>44.177199999999999</v>
      </c>
      <c r="I4799" s="30">
        <v>631.64264000000003</v>
      </c>
      <c r="J4799" s="30">
        <v>632.31434330000002</v>
      </c>
      <c r="K4799" s="30">
        <v>-0.67169999999999996</v>
      </c>
      <c r="L4799" s="3">
        <v>0</v>
      </c>
      <c r="M4799" s="3">
        <v>3</v>
      </c>
      <c r="N4799" s="10">
        <f t="shared" si="518"/>
        <v>1</v>
      </c>
      <c r="O4799" s="35">
        <v>3</v>
      </c>
      <c r="P4799" s="17"/>
      <c r="Q4799" s="40">
        <v>1894.9293700000001</v>
      </c>
      <c r="R4799" s="40">
        <v>632.31464000000005</v>
      </c>
      <c r="S4799" s="18">
        <f t="shared" si="519"/>
        <v>-1062.7620451742591</v>
      </c>
      <c r="T4799" s="18">
        <f t="shared" si="520"/>
        <v>-0.4692284208939772</v>
      </c>
      <c r="U4799" s="18">
        <f t="shared" si="521"/>
        <v>-0.85400521487352099</v>
      </c>
      <c r="V4799" s="30">
        <v>632.31410000000005</v>
      </c>
      <c r="W4799" s="3" t="s">
        <v>47</v>
      </c>
      <c r="Y4799" s="3" t="s">
        <v>48</v>
      </c>
      <c r="Z4799" s="3" t="s">
        <v>47</v>
      </c>
      <c r="AA4799" s="3" t="s">
        <v>47</v>
      </c>
      <c r="AB4799" s="12" t="s">
        <v>47</v>
      </c>
      <c r="AC4799" s="3" t="s">
        <v>48</v>
      </c>
      <c r="AE4799" s="3" t="s">
        <v>48</v>
      </c>
      <c r="AF4799" s="3" t="s">
        <v>52</v>
      </c>
      <c r="AG4799" s="3" t="s">
        <v>52</v>
      </c>
      <c r="AH4799" s="3" t="s">
        <v>48</v>
      </c>
      <c r="AI4799" s="3" t="s">
        <v>48</v>
      </c>
      <c r="AK4799" s="3" t="s">
        <v>52</v>
      </c>
      <c r="AL4799" s="3" t="s">
        <v>48</v>
      </c>
      <c r="AU4799" s="3">
        <v>0</v>
      </c>
      <c r="AV4799" s="3">
        <v>4</v>
      </c>
      <c r="AW4799" s="3">
        <v>1</v>
      </c>
      <c r="AX4799" s="3">
        <v>4</v>
      </c>
      <c r="AY4799" s="3">
        <v>100</v>
      </c>
      <c r="AZ4799" s="6" t="str">
        <f t="shared" si="522"/>
        <v>2540.6</v>
      </c>
      <c r="BC4799" s="12" t="s">
        <v>12027</v>
      </c>
      <c r="BJ4799" s="12">
        <f t="shared" si="523"/>
        <v>0</v>
      </c>
      <c r="BK4799" s="12">
        <f t="shared" si="524"/>
        <v>0</v>
      </c>
      <c r="CQ4799" s="3" t="str">
        <f>CONCATENATE(baseURL!$A$1,baseURL!$B$1,baseURL!$C$1,".",C4799,".",L4799,".pkl&amp;seq=",BC4799)</f>
        <v>http://proteomics.broadinstitute.org/millscripts/viewfeed.pl?side=xl&amp;cycle=1&amp;fixedMods=iaaC&amp;file=msdataSM/iPRG2012_nd/cpick_in/iPRG2012_nd.2540.6.0.pkl&amp;seq=VNDAVVTVPAYFNDSQR</v>
      </c>
    </row>
    <row r="4800" spans="1:95" x14ac:dyDescent="0.2">
      <c r="A4800" s="3">
        <v>5023</v>
      </c>
      <c r="B4800" s="2" t="s">
        <v>12265</v>
      </c>
      <c r="C4800" s="2" t="s">
        <v>12266</v>
      </c>
      <c r="D4800" s="3">
        <v>12623</v>
      </c>
      <c r="E4800" s="3">
        <v>12608</v>
      </c>
      <c r="F4800" s="3">
        <v>53349</v>
      </c>
      <c r="G4800" s="3">
        <v>15147</v>
      </c>
      <c r="H4800" s="3">
        <v>44.181399999999996</v>
      </c>
      <c r="I4800" s="30">
        <v>808.92935</v>
      </c>
      <c r="J4800" s="30">
        <v>808.9277505</v>
      </c>
      <c r="K4800" s="30">
        <v>1.6000000000000001E-3</v>
      </c>
      <c r="L4800" s="3">
        <v>2</v>
      </c>
      <c r="M4800" s="3">
        <v>2</v>
      </c>
      <c r="N4800" s="10">
        <f t="shared" si="518"/>
        <v>1</v>
      </c>
      <c r="O4800" s="35">
        <v>2</v>
      </c>
      <c r="P4800" s="17"/>
      <c r="Q4800" s="40">
        <v>1616.84899</v>
      </c>
      <c r="R4800" s="40">
        <v>808.92813000000001</v>
      </c>
      <c r="S4800" s="18">
        <f t="shared" si="519"/>
        <v>1.5081685934068589</v>
      </c>
      <c r="T4800" s="18">
        <f t="shared" si="520"/>
        <v>-0.46913932886496695</v>
      </c>
      <c r="U4800" s="18">
        <f t="shared" si="521"/>
        <v>-0.53156761905562955</v>
      </c>
      <c r="V4800" s="30">
        <v>808.92769999999996</v>
      </c>
      <c r="W4800" s="3" t="s">
        <v>47</v>
      </c>
      <c r="X4800" s="3" t="s">
        <v>47</v>
      </c>
      <c r="Y4800" s="3" t="s">
        <v>47</v>
      </c>
      <c r="Z4800" s="3" t="s">
        <v>47</v>
      </c>
      <c r="AA4800" s="3" t="s">
        <v>48</v>
      </c>
      <c r="AB4800" s="12" t="s">
        <v>47</v>
      </c>
      <c r="AC4800" s="3" t="s">
        <v>47</v>
      </c>
      <c r="AD4800" s="3" t="s">
        <v>47</v>
      </c>
      <c r="AE4800" s="3" t="s">
        <v>47</v>
      </c>
      <c r="AF4800" s="3" t="s">
        <v>47</v>
      </c>
      <c r="AG4800" s="3" t="s">
        <v>47</v>
      </c>
      <c r="AH4800" s="3" t="s">
        <v>47</v>
      </c>
      <c r="AI4800" s="3" t="s">
        <v>47</v>
      </c>
      <c r="AJ4800" s="3" t="s">
        <v>47</v>
      </c>
      <c r="AK4800" s="3" t="s">
        <v>47</v>
      </c>
      <c r="AL4800" s="3" t="s">
        <v>47</v>
      </c>
      <c r="AM4800" s="3" t="s">
        <v>47</v>
      </c>
      <c r="AN4800" s="3" t="s">
        <v>47</v>
      </c>
      <c r="AU4800" s="3">
        <v>0</v>
      </c>
      <c r="AV4800" s="3">
        <v>17</v>
      </c>
      <c r="AW4800" s="3">
        <v>1</v>
      </c>
      <c r="AX4800" s="3">
        <v>17</v>
      </c>
      <c r="AY4800" s="3">
        <v>100</v>
      </c>
      <c r="AZ4800" s="6" t="str">
        <f t="shared" si="522"/>
        <v>2540.8</v>
      </c>
      <c r="BC4800" s="12" t="s">
        <v>12267</v>
      </c>
      <c r="BJ4800" s="12">
        <f t="shared" si="523"/>
        <v>0</v>
      </c>
      <c r="BK4800" s="12">
        <f t="shared" si="524"/>
        <v>0</v>
      </c>
      <c r="CQ4800" s="3" t="str">
        <f>CONCATENATE(baseURL!$A$1,baseURL!$B$1,baseURL!$C$1,".",C4800,".",L4800,".pkl&amp;seq=",BC4800)</f>
        <v>http://proteomics.broadinstitute.org/millscripts/viewfeed.pl?side=xl&amp;cycle=1&amp;fixedMods=iaaC&amp;file=msdataSM/iPRG2012_nd/cpick_in/iPRG2012_nd.2540.8.2.pkl&amp;seq=NLLAESNSSLDNLVK</v>
      </c>
    </row>
    <row r="4801" spans="1:95" x14ac:dyDescent="0.2">
      <c r="A4801" s="3">
        <v>4488</v>
      </c>
      <c r="B4801" s="2" t="s">
        <v>12268</v>
      </c>
      <c r="C4801" s="2" t="s">
        <v>12269</v>
      </c>
      <c r="D4801" s="3">
        <v>12634</v>
      </c>
      <c r="E4801" s="3">
        <v>12619</v>
      </c>
      <c r="F4801" s="3">
        <v>53372</v>
      </c>
      <c r="G4801" s="3">
        <v>15159</v>
      </c>
      <c r="H4801" s="3">
        <v>44.199800000000003</v>
      </c>
      <c r="I4801" s="30">
        <v>664.32968000000005</v>
      </c>
      <c r="J4801" s="30">
        <v>664.33015</v>
      </c>
      <c r="K4801" s="30">
        <v>-4.6999999999999999E-4</v>
      </c>
      <c r="L4801" s="3">
        <v>2</v>
      </c>
      <c r="M4801" s="3">
        <v>2</v>
      </c>
      <c r="N4801" s="10">
        <f t="shared" si="518"/>
        <v>1</v>
      </c>
      <c r="O4801" s="35">
        <v>2</v>
      </c>
      <c r="P4801" s="17"/>
      <c r="Q4801" s="40">
        <v>1327.6528599999999</v>
      </c>
      <c r="R4801" s="40">
        <v>664.33006999999998</v>
      </c>
      <c r="S4801" s="18">
        <f t="shared" si="519"/>
        <v>-0.58705757504675249</v>
      </c>
      <c r="T4801" s="18">
        <f t="shared" si="520"/>
        <v>0.12042206673768824</v>
      </c>
      <c r="U4801" s="18">
        <f t="shared" si="521"/>
        <v>4.5158275069415596E-2</v>
      </c>
      <c r="V4801" s="30">
        <v>664.33010000000002</v>
      </c>
      <c r="W4801" s="3" t="s">
        <v>47</v>
      </c>
      <c r="X4801" s="3" t="s">
        <v>47</v>
      </c>
      <c r="Y4801" s="3" t="s">
        <v>47</v>
      </c>
      <c r="Z4801" s="3" t="s">
        <v>47</v>
      </c>
      <c r="AA4801" s="3" t="s">
        <v>47</v>
      </c>
      <c r="AB4801" s="12" t="s">
        <v>47</v>
      </c>
      <c r="AC4801" s="3" t="s">
        <v>47</v>
      </c>
      <c r="AD4801" s="3" t="s">
        <v>47</v>
      </c>
      <c r="AE4801" s="3" t="s">
        <v>47</v>
      </c>
      <c r="AF4801" s="3" t="s">
        <v>47</v>
      </c>
      <c r="AG4801" s="3" t="s">
        <v>47</v>
      </c>
      <c r="AH4801" s="3" t="s">
        <v>47</v>
      </c>
      <c r="AI4801" s="3" t="s">
        <v>47</v>
      </c>
      <c r="AK4801" s="3" t="s">
        <v>47</v>
      </c>
      <c r="AL4801" s="3" t="s">
        <v>47</v>
      </c>
      <c r="AM4801" s="3" t="s">
        <v>47</v>
      </c>
      <c r="AN4801" s="3" t="s">
        <v>47</v>
      </c>
      <c r="AU4801" s="3">
        <v>0</v>
      </c>
      <c r="AV4801" s="3">
        <v>17</v>
      </c>
      <c r="AW4801" s="3">
        <v>1</v>
      </c>
      <c r="AX4801" s="3">
        <v>17</v>
      </c>
      <c r="AY4801" s="3">
        <v>100</v>
      </c>
      <c r="AZ4801" s="6" t="str">
        <f t="shared" si="522"/>
        <v>2541.10</v>
      </c>
      <c r="BC4801" s="12" t="s">
        <v>12177</v>
      </c>
      <c r="BJ4801" s="12">
        <f t="shared" si="523"/>
        <v>0</v>
      </c>
      <c r="BK4801" s="12">
        <f t="shared" si="524"/>
        <v>0</v>
      </c>
      <c r="CQ4801" s="3" t="str">
        <f>CONCATENATE(baseURL!$A$1,baseURL!$B$1,baseURL!$C$1,".",C4801,".",L4801,".pkl&amp;seq=",BC4801)</f>
        <v>http://proteomics.broadinstitute.org/millscripts/viewfeed.pl?side=xl&amp;cycle=1&amp;fixedMods=iaaC&amp;file=msdataSM/iPRG2012_nd/cpick_in/iPRG2012_nd.2541.10.2.pkl&amp;seq=VLDSEDLAYFR</v>
      </c>
    </row>
    <row r="4802" spans="1:95" x14ac:dyDescent="0.2">
      <c r="A4802" s="3">
        <v>1734</v>
      </c>
      <c r="B4802" s="2" t="s">
        <v>12270</v>
      </c>
      <c r="C4802" s="2" t="s">
        <v>12271</v>
      </c>
      <c r="D4802" s="3">
        <v>12635</v>
      </c>
      <c r="E4802" s="3">
        <v>12620</v>
      </c>
      <c r="F4802" s="3">
        <v>53373</v>
      </c>
      <c r="G4802" s="3">
        <v>15160</v>
      </c>
      <c r="H4802" s="3">
        <v>44.201500000000003</v>
      </c>
      <c r="I4802" s="30">
        <v>780.39481999999998</v>
      </c>
      <c r="J4802" s="30">
        <v>780.72990100000004</v>
      </c>
      <c r="K4802" s="30">
        <v>-0.33507999999999999</v>
      </c>
      <c r="L4802" s="3">
        <v>3</v>
      </c>
      <c r="M4802" s="3">
        <v>3</v>
      </c>
      <c r="N4802" s="10">
        <f t="shared" ref="N4802:N4865" si="525">IF(AND(M4802&gt;0,L4802&gt;0), IF(M4802=L4802,1,-1), 1)</f>
        <v>1</v>
      </c>
      <c r="O4802" s="35">
        <v>3</v>
      </c>
      <c r="P4802" s="17"/>
      <c r="Q4802" s="40">
        <v>2340.1452899999999</v>
      </c>
      <c r="R4802" s="40">
        <v>780.71995000000004</v>
      </c>
      <c r="S4802" s="18">
        <f t="shared" ref="S4802:S4865" si="526">1000000*(I4802-R4802)/R4802</f>
        <v>-416.44894561751408</v>
      </c>
      <c r="T4802" s="18">
        <f t="shared" ref="T4802:T4865" si="527">1000000*(J4802-R4802)/R4802</f>
        <v>12.745927653060397</v>
      </c>
      <c r="U4802" s="18">
        <f t="shared" ref="U4802:U4865" si="528">1000000*(V4802-R4802)/R4802</f>
        <v>-416.60264990038536</v>
      </c>
      <c r="V4802" s="30">
        <v>780.39469999999994</v>
      </c>
      <c r="X4802" s="3" t="s">
        <v>47</v>
      </c>
      <c r="Y4802" s="3" t="s">
        <v>47</v>
      </c>
      <c r="Z4802" s="3" t="s">
        <v>47</v>
      </c>
      <c r="AA4802" s="3" t="s">
        <v>48</v>
      </c>
      <c r="AB4802" s="12" t="s">
        <v>47</v>
      </c>
      <c r="AC4802" s="3" t="s">
        <v>47</v>
      </c>
      <c r="AD4802" s="3" t="s">
        <v>47</v>
      </c>
      <c r="AF4802" s="3" t="s">
        <v>52</v>
      </c>
      <c r="AG4802" s="3" t="s">
        <v>48</v>
      </c>
      <c r="AJ4802" s="3" t="s">
        <v>47</v>
      </c>
      <c r="AK4802" s="3" t="s">
        <v>48</v>
      </c>
      <c r="AL4802" s="3" t="s">
        <v>52</v>
      </c>
      <c r="AO4802" s="3" t="s">
        <v>47</v>
      </c>
      <c r="AU4802" s="3">
        <v>0</v>
      </c>
      <c r="AV4802" s="3">
        <v>8</v>
      </c>
      <c r="AW4802" s="3">
        <v>2</v>
      </c>
      <c r="AX4802" s="3">
        <v>4</v>
      </c>
      <c r="AY4802" s="3">
        <v>50</v>
      </c>
      <c r="AZ4802" s="6" t="str">
        <f t="shared" ref="AZ4802:AZ4865" si="529">HYPERLINK(CQ4802,C4802)</f>
        <v>2541.11</v>
      </c>
      <c r="BC4802" s="12" t="s">
        <v>12272</v>
      </c>
      <c r="BJ4802" s="12">
        <f t="shared" ref="BJ4802:BJ4865" si="530">LEN(BC4802)-LEN(SUBSTITUTE(BC4802,"C",""))</f>
        <v>0</v>
      </c>
      <c r="BK4802" s="12">
        <f t="shared" ref="BK4802:BK4865" si="531">LEN(BC4802)-LEN(SUBSTITUTE(BC4802,"c",""))</f>
        <v>0</v>
      </c>
      <c r="BP4802" s="3" t="s">
        <v>54</v>
      </c>
      <c r="BR4802" s="3" t="s">
        <v>54</v>
      </c>
      <c r="CQ4802" s="3" t="str">
        <f>CONCATENATE(baseURL!$A$1,baseURL!$B$1,baseURL!$C$1,".",C4802,".",L4802,".pkl&amp;seq=",BC4802,"&amp;varMods=Deamidated-N")</f>
        <v>http://proteomics.broadinstitute.org/millscripts/viewfeed.pl?side=xl&amp;cycle=1&amp;fixedMods=iaaC&amp;file=msdataSM/iPRG2012_nd/cpick_in/iPRG2012_nd.2541.11.3.pkl&amp;seq=SSDSKGLDLTnVTLPDTPTYSK&amp;varMods=Deamidated-N</v>
      </c>
    </row>
    <row r="4803" spans="1:95" x14ac:dyDescent="0.2">
      <c r="A4803" s="3">
        <v>5024</v>
      </c>
      <c r="B4803" s="2" t="s">
        <v>12273</v>
      </c>
      <c r="C4803" s="2" t="s">
        <v>12274</v>
      </c>
      <c r="D4803" s="3">
        <v>12636</v>
      </c>
      <c r="E4803" s="3">
        <v>12621</v>
      </c>
      <c r="F4803" s="3">
        <v>53374</v>
      </c>
      <c r="G4803" s="3">
        <v>15161</v>
      </c>
      <c r="H4803" s="3">
        <v>44.203200000000002</v>
      </c>
      <c r="I4803" s="30">
        <v>790.39772000000005</v>
      </c>
      <c r="J4803" s="30">
        <v>790.39541199999996</v>
      </c>
      <c r="K4803" s="30">
        <v>2.31E-3</v>
      </c>
      <c r="L4803" s="3">
        <v>2</v>
      </c>
      <c r="M4803" s="3">
        <v>2</v>
      </c>
      <c r="N4803" s="10">
        <f t="shared" si="525"/>
        <v>1</v>
      </c>
      <c r="O4803" s="35">
        <v>2</v>
      </c>
      <c r="P4803" s="17"/>
      <c r="Q4803" s="40">
        <v>1579.7849900000001</v>
      </c>
      <c r="R4803" s="40">
        <v>790.39613999999995</v>
      </c>
      <c r="S4803" s="18">
        <f t="shared" si="526"/>
        <v>1.9989976166933328</v>
      </c>
      <c r="T4803" s="18">
        <f t="shared" si="527"/>
        <v>-0.92105712963244757</v>
      </c>
      <c r="U4803" s="18">
        <f t="shared" si="528"/>
        <v>-0.55668288045066661</v>
      </c>
      <c r="V4803" s="30">
        <v>790.39570000000003</v>
      </c>
      <c r="W4803" s="3" t="s">
        <v>47</v>
      </c>
      <c r="X4803" s="3" t="s">
        <v>47</v>
      </c>
      <c r="Y4803" s="3" t="s">
        <v>47</v>
      </c>
      <c r="Z4803" s="3" t="s">
        <v>47</v>
      </c>
      <c r="AA4803" s="3" t="s">
        <v>48</v>
      </c>
      <c r="AB4803" s="12" t="s">
        <v>47</v>
      </c>
      <c r="AC4803" s="3" t="s">
        <v>47</v>
      </c>
      <c r="AD4803" s="3" t="s">
        <v>47</v>
      </c>
      <c r="AE4803" s="3" t="s">
        <v>47</v>
      </c>
      <c r="AF4803" s="3" t="s">
        <v>47</v>
      </c>
      <c r="AG4803" s="3" t="s">
        <v>47</v>
      </c>
      <c r="AH4803" s="3" t="s">
        <v>47</v>
      </c>
      <c r="AI4803" s="3" t="s">
        <v>47</v>
      </c>
      <c r="AJ4803" s="3" t="s">
        <v>47</v>
      </c>
      <c r="AK4803" s="3" t="s">
        <v>47</v>
      </c>
      <c r="AL4803" s="3" t="s">
        <v>47</v>
      </c>
      <c r="AM4803" s="3" t="s">
        <v>47</v>
      </c>
      <c r="AN4803" s="3" t="s">
        <v>47</v>
      </c>
      <c r="AU4803" s="3">
        <v>0</v>
      </c>
      <c r="AV4803" s="3">
        <v>17</v>
      </c>
      <c r="AW4803" s="3">
        <v>1</v>
      </c>
      <c r="AX4803" s="3">
        <v>17</v>
      </c>
      <c r="AY4803" s="3">
        <v>100</v>
      </c>
      <c r="AZ4803" s="6" t="str">
        <f t="shared" si="529"/>
        <v>2541.12</v>
      </c>
      <c r="BC4803" s="12" t="s">
        <v>12180</v>
      </c>
      <c r="BJ4803" s="12">
        <f t="shared" si="530"/>
        <v>0</v>
      </c>
      <c r="BK4803" s="12">
        <f t="shared" si="531"/>
        <v>0</v>
      </c>
      <c r="CQ4803" s="3" t="str">
        <f>CONCATENATE(baseURL!$A$1,baseURL!$B$1,baseURL!$C$1,".",C4803,".",L4803,".pkl&amp;seq=",BC4803)</f>
        <v>http://proteomics.broadinstitute.org/millscripts/viewfeed.pl?side=xl&amp;cycle=1&amp;fixedMods=iaaC&amp;file=msdataSM/iPRG2012_nd/cpick_in/iPRG2012_nd.2541.12.2.pkl&amp;seq=VLENTELGDSLFDK</v>
      </c>
    </row>
    <row r="4804" spans="1:95" x14ac:dyDescent="0.2">
      <c r="A4804" s="3">
        <v>7439</v>
      </c>
      <c r="B4804" s="2" t="s">
        <v>12275</v>
      </c>
      <c r="C4804" s="2" t="s">
        <v>12276</v>
      </c>
      <c r="D4804" s="3">
        <v>12639</v>
      </c>
      <c r="E4804" s="3">
        <v>12624</v>
      </c>
      <c r="F4804" s="3">
        <v>53377</v>
      </c>
      <c r="G4804" s="3">
        <v>15164</v>
      </c>
      <c r="H4804" s="3">
        <v>44.208199999999998</v>
      </c>
      <c r="I4804" s="30">
        <v>942.17244000000005</v>
      </c>
      <c r="J4804" s="30">
        <v>942.16951830000005</v>
      </c>
      <c r="K4804" s="30">
        <v>2.9199999999999999E-3</v>
      </c>
      <c r="L4804" s="3">
        <v>3</v>
      </c>
      <c r="M4804" s="3">
        <v>3</v>
      </c>
      <c r="N4804" s="10">
        <f t="shared" si="525"/>
        <v>1</v>
      </c>
      <c r="O4804" s="35">
        <v>3</v>
      </c>
      <c r="P4804" s="17"/>
      <c r="Q4804" s="40">
        <v>2824.4938499999998</v>
      </c>
      <c r="R4804" s="40">
        <v>942.16947000000005</v>
      </c>
      <c r="S4804" s="18">
        <f t="shared" si="526"/>
        <v>3.1522991293751028</v>
      </c>
      <c r="T4804" s="18">
        <f t="shared" si="527"/>
        <v>5.1264662612247179E-2</v>
      </c>
      <c r="U4804" s="18">
        <f t="shared" si="528"/>
        <v>3.1841405266779955E-2</v>
      </c>
      <c r="V4804" s="30">
        <v>942.16949999999997</v>
      </c>
      <c r="Y4804" s="3" t="s">
        <v>47</v>
      </c>
      <c r="Z4804" s="3" t="s">
        <v>47</v>
      </c>
      <c r="AA4804" s="3" t="s">
        <v>47</v>
      </c>
      <c r="AB4804" s="12" t="s">
        <v>47</v>
      </c>
      <c r="AC4804" s="3" t="s">
        <v>47</v>
      </c>
      <c r="AG4804" s="3" t="s">
        <v>47</v>
      </c>
      <c r="AI4804" s="3" t="s">
        <v>47</v>
      </c>
      <c r="AK4804" s="3" t="s">
        <v>47</v>
      </c>
      <c r="AL4804" s="3" t="s">
        <v>47</v>
      </c>
      <c r="AM4804" s="3" t="s">
        <v>47</v>
      </c>
      <c r="AN4804" s="3" t="s">
        <v>47</v>
      </c>
      <c r="AU4804" s="3">
        <v>0</v>
      </c>
      <c r="AV4804" s="3">
        <v>11</v>
      </c>
      <c r="AW4804" s="3">
        <v>1</v>
      </c>
      <c r="AX4804" s="3">
        <v>11</v>
      </c>
      <c r="AY4804" s="3">
        <v>100</v>
      </c>
      <c r="AZ4804" s="6" t="str">
        <f t="shared" si="529"/>
        <v>2541.15</v>
      </c>
      <c r="BC4804" s="12" t="s">
        <v>12277</v>
      </c>
      <c r="BJ4804" s="12">
        <f t="shared" si="530"/>
        <v>0</v>
      </c>
      <c r="BK4804" s="12">
        <f t="shared" si="531"/>
        <v>0</v>
      </c>
      <c r="CQ4804" s="3" t="str">
        <f>CONCATENATE(baseURL!$A$1,baseURL!$B$1,baseURL!$C$1,".",C4804,".",L4804,".pkl&amp;seq=",BC4804)</f>
        <v>http://proteomics.broadinstitute.org/millscripts/viewfeed.pl?side=xl&amp;cycle=1&amp;fixedMods=iaaC&amp;file=msdataSM/iPRG2012_nd/cpick_in/iPRG2012_nd.2541.15.3.pkl&amp;seq=VLLTQVGSGPQETNESLLDAKTGLPKE</v>
      </c>
    </row>
    <row r="4805" spans="1:95" x14ac:dyDescent="0.2">
      <c r="A4805" s="3">
        <v>1218</v>
      </c>
      <c r="B4805" s="2" t="s">
        <v>12278</v>
      </c>
      <c r="C4805" s="2" t="s">
        <v>12279</v>
      </c>
      <c r="D4805" s="3">
        <v>12626</v>
      </c>
      <c r="E4805" s="3">
        <v>12611</v>
      </c>
      <c r="F4805" s="3">
        <v>53364</v>
      </c>
      <c r="G4805" s="3">
        <v>15151</v>
      </c>
      <c r="H4805" s="3">
        <v>44.193199999999997</v>
      </c>
      <c r="I4805" s="30">
        <v>498.26159000000001</v>
      </c>
      <c r="J4805" s="30">
        <v>498.26111980000002</v>
      </c>
      <c r="K4805" s="30">
        <v>4.6999999999999999E-4</v>
      </c>
      <c r="L4805" s="3">
        <v>3</v>
      </c>
      <c r="M4805" s="3">
        <v>3</v>
      </c>
      <c r="N4805" s="10">
        <f t="shared" si="525"/>
        <v>1</v>
      </c>
      <c r="O4805" s="35">
        <v>3</v>
      </c>
      <c r="P4805" s="17"/>
      <c r="Q4805" s="40">
        <v>1492.76891</v>
      </c>
      <c r="R4805" s="40">
        <v>498.26114999999999</v>
      </c>
      <c r="S4805" s="18">
        <f t="shared" si="526"/>
        <v>0.88307105626432081</v>
      </c>
      <c r="T4805" s="18">
        <f t="shared" si="527"/>
        <v>-6.0610786069166873E-2</v>
      </c>
      <c r="U4805" s="18">
        <f t="shared" si="528"/>
        <v>-0.10034898363528638</v>
      </c>
      <c r="V4805" s="30">
        <v>498.2611</v>
      </c>
      <c r="X4805" s="3" t="s">
        <v>48</v>
      </c>
      <c r="Y4805" s="3" t="s">
        <v>47</v>
      </c>
      <c r="Z4805" s="3" t="s">
        <v>47</v>
      </c>
      <c r="AA4805" s="3" t="s">
        <v>47</v>
      </c>
      <c r="AB4805" s="12" t="s">
        <v>48</v>
      </c>
      <c r="AC4805" s="3" t="s">
        <v>47</v>
      </c>
      <c r="AE4805" s="3" t="s">
        <v>47</v>
      </c>
      <c r="AH4805" s="3" t="s">
        <v>47</v>
      </c>
      <c r="AL4805" s="3" t="s">
        <v>52</v>
      </c>
      <c r="AM4805" s="3" t="s">
        <v>48</v>
      </c>
      <c r="AP4805" s="3" t="s">
        <v>52</v>
      </c>
      <c r="AU4805" s="3">
        <v>0</v>
      </c>
      <c r="AV4805" s="3">
        <v>6</v>
      </c>
      <c r="AW4805" s="3">
        <v>1</v>
      </c>
      <c r="AX4805" s="3">
        <v>6</v>
      </c>
      <c r="AY4805" s="3">
        <v>100</v>
      </c>
      <c r="AZ4805" s="6" t="str">
        <f t="shared" si="529"/>
        <v>2541.2</v>
      </c>
      <c r="BC4805" s="12" t="s">
        <v>12280</v>
      </c>
      <c r="BJ4805" s="12">
        <f t="shared" si="530"/>
        <v>0</v>
      </c>
      <c r="BK4805" s="12">
        <f t="shared" si="531"/>
        <v>0</v>
      </c>
      <c r="CQ4805" s="3" t="str">
        <f>CONCATENATE(baseURL!$A$1,baseURL!$B$1,baseURL!$C$1,".",C4805,".",L4805,".pkl&amp;seq=",BC4805)</f>
        <v>http://proteomics.broadinstitute.org/millscripts/viewfeed.pl?side=xl&amp;cycle=1&amp;fixedMods=iaaC&amp;file=msdataSM/iPRG2012_nd/cpick_in/iPRG2012_nd.2541.2.3.pkl&amp;seq=NRGLMNFVSLDAR</v>
      </c>
    </row>
    <row r="4806" spans="1:95" x14ac:dyDescent="0.2">
      <c r="A4806" s="3">
        <v>1031</v>
      </c>
      <c r="B4806" s="2" t="s">
        <v>12281</v>
      </c>
      <c r="C4806" s="2" t="s">
        <v>12282</v>
      </c>
      <c r="D4806" s="3">
        <v>12632</v>
      </c>
      <c r="E4806" s="3">
        <v>12617</v>
      </c>
      <c r="F4806" s="3">
        <v>53370</v>
      </c>
      <c r="G4806" s="3">
        <v>15157</v>
      </c>
      <c r="H4806" s="3">
        <v>44.1982</v>
      </c>
      <c r="I4806" s="30">
        <v>601.31095000000005</v>
      </c>
      <c r="J4806" s="30">
        <v>600.84324319999996</v>
      </c>
      <c r="K4806" s="30">
        <v>0.46771000000000001</v>
      </c>
      <c r="L4806" s="3">
        <v>0</v>
      </c>
      <c r="M4806" s="3">
        <v>2</v>
      </c>
      <c r="N4806" s="10">
        <f t="shared" si="525"/>
        <v>1</v>
      </c>
      <c r="O4806" s="35">
        <v>2</v>
      </c>
      <c r="P4806" s="17"/>
      <c r="Q4806" s="40">
        <v>1200.6582800000001</v>
      </c>
      <c r="R4806" s="40">
        <v>600.83277999999996</v>
      </c>
      <c r="S4806" s="18">
        <f t="shared" si="526"/>
        <v>795.84539312267725</v>
      </c>
      <c r="T4806" s="18">
        <f t="shared" si="527"/>
        <v>17.414495926809753</v>
      </c>
      <c r="U4806" s="18">
        <f t="shared" si="528"/>
        <v>17.176160062526012</v>
      </c>
      <c r="V4806" s="30">
        <v>600.84310000000005</v>
      </c>
      <c r="W4806" s="3" t="s">
        <v>47</v>
      </c>
      <c r="Z4806" s="3" t="s">
        <v>52</v>
      </c>
      <c r="AA4806" s="3" t="s">
        <v>47</v>
      </c>
      <c r="AB4806" s="12" t="s">
        <v>47</v>
      </c>
      <c r="AC4806" s="3" t="s">
        <v>48</v>
      </c>
      <c r="AG4806" s="3" t="s">
        <v>52</v>
      </c>
      <c r="AK4806" s="3" t="s">
        <v>52</v>
      </c>
      <c r="AO4806" s="3" t="s">
        <v>48</v>
      </c>
      <c r="AU4806" s="3">
        <v>0</v>
      </c>
      <c r="AV4806" s="3">
        <v>3</v>
      </c>
      <c r="AW4806" s="3">
        <v>2</v>
      </c>
      <c r="AX4806" s="3">
        <v>2</v>
      </c>
      <c r="AY4806" s="3">
        <v>66.67</v>
      </c>
      <c r="AZ4806" s="6" t="str">
        <f t="shared" si="529"/>
        <v>2541.8</v>
      </c>
      <c r="BC4806" s="12" t="s">
        <v>12283</v>
      </c>
      <c r="BJ4806" s="12">
        <f t="shared" si="530"/>
        <v>0</v>
      </c>
      <c r="BK4806" s="12">
        <f t="shared" si="531"/>
        <v>0</v>
      </c>
      <c r="BS4806" s="3" t="s">
        <v>12284</v>
      </c>
      <c r="CQ4806" s="3" t="str">
        <f>CONCATENATE(baseURL!$A$1,baseURL!$B$1,baseURL!$C$1,".",C4806,".",L4806,".pkl&amp;seq=",BC4806)</f>
        <v>http://proteomics.broadinstitute.org/millscripts/viewfeed.pl?side=xl&amp;cycle=1&amp;fixedMods=iaaC&amp;file=msdataSM/iPRG2012_nd/cpick_in/iPRG2012_nd.2541.8.0.pkl&amp;seq=DAGTLAGLnVLR</v>
      </c>
    </row>
    <row r="4807" spans="1:95" x14ac:dyDescent="0.2">
      <c r="A4807" s="3">
        <v>6662</v>
      </c>
      <c r="B4807" s="2" t="s">
        <v>12287</v>
      </c>
      <c r="C4807" s="2" t="s">
        <v>12270</v>
      </c>
      <c r="D4807" s="3">
        <v>12651</v>
      </c>
      <c r="E4807" s="3">
        <v>12636</v>
      </c>
      <c r="F4807" s="3">
        <v>53395</v>
      </c>
      <c r="G4807" s="3">
        <v>15177</v>
      </c>
      <c r="H4807" s="3">
        <v>44.230899999999998</v>
      </c>
      <c r="I4807" s="30">
        <v>771.73054000000002</v>
      </c>
      <c r="J4807" s="30">
        <v>771.72914849999995</v>
      </c>
      <c r="K4807" s="30">
        <v>1.39E-3</v>
      </c>
      <c r="L4807" s="3">
        <v>3</v>
      </c>
      <c r="M4807" s="3">
        <v>3</v>
      </c>
      <c r="N4807" s="10">
        <f t="shared" si="525"/>
        <v>1</v>
      </c>
      <c r="O4807" s="35">
        <v>3</v>
      </c>
      <c r="P4807" s="17"/>
      <c r="Q4807" s="40">
        <v>2313.1754900000001</v>
      </c>
      <c r="R4807" s="40">
        <v>771.73000999999999</v>
      </c>
      <c r="S4807" s="18">
        <f t="shared" si="526"/>
        <v>0.68676867966573008</v>
      </c>
      <c r="T4807" s="18">
        <f t="shared" si="527"/>
        <v>-1.116323051946386</v>
      </c>
      <c r="U4807" s="18">
        <f t="shared" si="528"/>
        <v>-1.0495898688730656</v>
      </c>
      <c r="V4807" s="30">
        <v>771.72919999999999</v>
      </c>
      <c r="W4807" s="3" t="s">
        <v>47</v>
      </c>
      <c r="X4807" s="3" t="s">
        <v>47</v>
      </c>
      <c r="Y4807" s="3" t="s">
        <v>47</v>
      </c>
      <c r="Z4807" s="3" t="s">
        <v>47</v>
      </c>
      <c r="AA4807" s="3" t="s">
        <v>47</v>
      </c>
      <c r="AB4807" s="12" t="s">
        <v>47</v>
      </c>
      <c r="AC4807" s="3" t="s">
        <v>47</v>
      </c>
      <c r="AD4807" s="3" t="s">
        <v>47</v>
      </c>
      <c r="AE4807" s="3" t="s">
        <v>47</v>
      </c>
      <c r="AF4807" s="3" t="s">
        <v>47</v>
      </c>
      <c r="AG4807" s="3" t="s">
        <v>47</v>
      </c>
      <c r="AI4807" s="3" t="s">
        <v>47</v>
      </c>
      <c r="AJ4807" s="3" t="s">
        <v>47</v>
      </c>
      <c r="AK4807" s="3" t="s">
        <v>47</v>
      </c>
      <c r="AL4807" s="3" t="s">
        <v>47</v>
      </c>
      <c r="AU4807" s="3">
        <v>0</v>
      </c>
      <c r="AV4807" s="3">
        <v>15</v>
      </c>
      <c r="AW4807" s="3">
        <v>1</v>
      </c>
      <c r="AX4807" s="3">
        <v>15</v>
      </c>
      <c r="AY4807" s="3">
        <v>100</v>
      </c>
      <c r="AZ4807" s="6" t="str">
        <f t="shared" si="529"/>
        <v>2542.12</v>
      </c>
      <c r="BC4807" s="12" t="s">
        <v>12183</v>
      </c>
      <c r="BJ4807" s="12">
        <f t="shared" si="530"/>
        <v>0</v>
      </c>
      <c r="BK4807" s="12">
        <f t="shared" si="531"/>
        <v>0</v>
      </c>
      <c r="CQ4807" s="3" t="str">
        <f>CONCATENATE(baseURL!$A$1,baseURL!$B$1,baseURL!$C$1,".",C4807,".",L4807,".pkl&amp;seq=",BC4807)</f>
        <v>http://proteomics.broadinstitute.org/millscripts/viewfeed.pl?side=xl&amp;cycle=1&amp;fixedMods=iaaC&amp;file=msdataSM/iPRG2012_nd/cpick_in/iPRG2012_nd.2542.12.3.pkl&amp;seq=LTMAALNPEALDEENKPSTLR</v>
      </c>
    </row>
    <row r="4808" spans="1:95" x14ac:dyDescent="0.2">
      <c r="A4808" s="3">
        <v>5025</v>
      </c>
      <c r="B4808" s="2" t="s">
        <v>12285</v>
      </c>
      <c r="C4808" s="2" t="s">
        <v>12281</v>
      </c>
      <c r="D4808" s="3">
        <v>12648</v>
      </c>
      <c r="E4808" s="3">
        <v>12633</v>
      </c>
      <c r="F4808" s="3">
        <v>53392</v>
      </c>
      <c r="G4808" s="3">
        <v>15174</v>
      </c>
      <c r="H4808" s="3">
        <v>44.225900000000003</v>
      </c>
      <c r="I4808" s="30">
        <v>650.33363999999995</v>
      </c>
      <c r="J4808" s="30">
        <v>650.33273399999996</v>
      </c>
      <c r="K4808" s="30">
        <v>9.1E-4</v>
      </c>
      <c r="L4808" s="3">
        <v>2</v>
      </c>
      <c r="M4808" s="3">
        <v>2</v>
      </c>
      <c r="N4808" s="10">
        <f t="shared" si="525"/>
        <v>1</v>
      </c>
      <c r="O4808" s="35">
        <v>2</v>
      </c>
      <c r="P4808" s="17"/>
      <c r="Q4808" s="40">
        <v>1299.6579400000001</v>
      </c>
      <c r="R4808" s="40">
        <v>650.33261000000005</v>
      </c>
      <c r="S4808" s="18">
        <f t="shared" si="526"/>
        <v>1.5838049392919269</v>
      </c>
      <c r="T4808" s="18">
        <f t="shared" si="527"/>
        <v>0.19067166248099379</v>
      </c>
      <c r="U4808" s="18">
        <f t="shared" si="528"/>
        <v>-1.5376747120891361E-2</v>
      </c>
      <c r="V4808" s="30">
        <v>650.33259999999996</v>
      </c>
      <c r="W4808" s="3" t="s">
        <v>47</v>
      </c>
      <c r="X4808" s="3" t="s">
        <v>47</v>
      </c>
      <c r="Y4808" s="3" t="s">
        <v>47</v>
      </c>
      <c r="Z4808" s="3" t="s">
        <v>47</v>
      </c>
      <c r="AA4808" s="3" t="s">
        <v>48</v>
      </c>
      <c r="AB4808" s="12" t="s">
        <v>47</v>
      </c>
      <c r="AC4808" s="3" t="s">
        <v>47</v>
      </c>
      <c r="AD4808" s="3" t="s">
        <v>47</v>
      </c>
      <c r="AE4808" s="3" t="s">
        <v>47</v>
      </c>
      <c r="AF4808" s="3" t="s">
        <v>47</v>
      </c>
      <c r="AG4808" s="3" t="s">
        <v>47</v>
      </c>
      <c r="AH4808" s="3" t="s">
        <v>47</v>
      </c>
      <c r="AI4808" s="3" t="s">
        <v>47</v>
      </c>
      <c r="AJ4808" s="3" t="s">
        <v>47</v>
      </c>
      <c r="AK4808" s="3" t="s">
        <v>47</v>
      </c>
      <c r="AL4808" s="3" t="s">
        <v>47</v>
      </c>
      <c r="AM4808" s="3" t="s">
        <v>47</v>
      </c>
      <c r="AN4808" s="3" t="s">
        <v>47</v>
      </c>
      <c r="AU4808" s="3">
        <v>0</v>
      </c>
      <c r="AV4808" s="3">
        <v>17</v>
      </c>
      <c r="AW4808" s="3">
        <v>1</v>
      </c>
      <c r="AX4808" s="3">
        <v>17</v>
      </c>
      <c r="AY4808" s="3">
        <v>100</v>
      </c>
      <c r="AZ4808" s="6" t="str">
        <f t="shared" si="529"/>
        <v>2542.9</v>
      </c>
      <c r="BC4808" s="12" t="s">
        <v>12286</v>
      </c>
      <c r="BJ4808" s="12">
        <f t="shared" si="530"/>
        <v>0</v>
      </c>
      <c r="BK4808" s="12">
        <f t="shared" si="531"/>
        <v>0</v>
      </c>
      <c r="CQ4808" s="3" t="str">
        <f>CONCATENATE(baseURL!$A$1,baseURL!$B$1,baseURL!$C$1,".",C4808,".",L4808,".pkl&amp;seq=",BC4808)</f>
        <v>http://proteomics.broadinstitute.org/millscripts/viewfeed.pl?side=xl&amp;cycle=1&amp;fixedMods=iaaC&amp;file=msdataSM/iPRG2012_nd/cpick_in/iPRG2012_nd.2542.9.2.pkl&amp;seq=QLVFELPSETH</v>
      </c>
    </row>
    <row r="4809" spans="1:95" x14ac:dyDescent="0.2">
      <c r="A4809" s="3">
        <v>4122</v>
      </c>
      <c r="B4809" s="2" t="s">
        <v>12288</v>
      </c>
      <c r="C4809" s="2" t="s">
        <v>12285</v>
      </c>
      <c r="D4809" s="3">
        <v>12662</v>
      </c>
      <c r="E4809" s="3">
        <v>12647</v>
      </c>
      <c r="F4809" s="3">
        <v>53414</v>
      </c>
      <c r="G4809" s="3">
        <v>15189</v>
      </c>
      <c r="H4809" s="3">
        <v>44.255299999999998</v>
      </c>
      <c r="I4809" s="30">
        <v>674.02643</v>
      </c>
      <c r="J4809" s="30">
        <v>674.0254721</v>
      </c>
      <c r="K4809" s="30">
        <v>9.6000000000000002E-4</v>
      </c>
      <c r="L4809" s="3">
        <v>3</v>
      </c>
      <c r="M4809" s="3">
        <v>3</v>
      </c>
      <c r="N4809" s="10">
        <f t="shared" si="525"/>
        <v>1</v>
      </c>
      <c r="O4809" s="35">
        <v>3</v>
      </c>
      <c r="P4809" s="17"/>
      <c r="Q4809" s="40">
        <v>2020.06105</v>
      </c>
      <c r="R4809" s="40">
        <v>674.02520000000004</v>
      </c>
      <c r="S4809" s="18">
        <f t="shared" si="526"/>
        <v>1.8248575868737447</v>
      </c>
      <c r="T4809" s="18">
        <f t="shared" si="527"/>
        <v>0.40369410514774301</v>
      </c>
      <c r="U4809" s="18">
        <f t="shared" si="528"/>
        <v>0.44508721621193664</v>
      </c>
      <c r="V4809" s="30">
        <v>674.02549999999997</v>
      </c>
      <c r="W4809" s="3" t="s">
        <v>47</v>
      </c>
      <c r="Y4809" s="3" t="s">
        <v>47</v>
      </c>
      <c r="Z4809" s="3" t="s">
        <v>47</v>
      </c>
      <c r="AA4809" s="3" t="s">
        <v>47</v>
      </c>
      <c r="AB4809" s="12" t="s">
        <v>47</v>
      </c>
      <c r="AC4809" s="3" t="s">
        <v>47</v>
      </c>
      <c r="AD4809" s="3" t="s">
        <v>47</v>
      </c>
      <c r="AE4809" s="3" t="s">
        <v>47</v>
      </c>
      <c r="AF4809" s="3" t="s">
        <v>48</v>
      </c>
      <c r="AG4809" s="3" t="s">
        <v>47</v>
      </c>
      <c r="AH4809" s="3" t="s">
        <v>47</v>
      </c>
      <c r="AI4809" s="3" t="s">
        <v>47</v>
      </c>
      <c r="AJ4809" s="3" t="s">
        <v>47</v>
      </c>
      <c r="AK4809" s="3" t="s">
        <v>48</v>
      </c>
      <c r="AL4809" s="3" t="s">
        <v>47</v>
      </c>
      <c r="AM4809" s="3" t="s">
        <v>47</v>
      </c>
      <c r="AN4809" s="3" t="s">
        <v>47</v>
      </c>
      <c r="AU4809" s="3">
        <v>0</v>
      </c>
      <c r="AV4809" s="3">
        <v>15</v>
      </c>
      <c r="AW4809" s="3">
        <v>1</v>
      </c>
      <c r="AX4809" s="3">
        <v>15</v>
      </c>
      <c r="AY4809" s="3">
        <v>100</v>
      </c>
      <c r="AZ4809" s="6" t="str">
        <f t="shared" si="529"/>
        <v>2543.10</v>
      </c>
      <c r="BC4809" s="12" t="s">
        <v>12289</v>
      </c>
      <c r="BJ4809" s="12">
        <f t="shared" si="530"/>
        <v>0</v>
      </c>
      <c r="BK4809" s="12">
        <f t="shared" si="531"/>
        <v>0</v>
      </c>
      <c r="CQ4809" s="3" t="str">
        <f>CONCATENATE(baseURL!$A$1,baseURL!$B$1,baseURL!$C$1,".",C4809,".",L4809,".pkl&amp;seq=",BC4809)</f>
        <v>http://proteomics.broadinstitute.org/millscripts/viewfeed.pl?side=xl&amp;cycle=1&amp;fixedMods=iaaC&amp;file=msdataSM/iPRG2012_nd/cpick_in/iPRG2012_nd.2543.10.3.pkl&amp;seq=NGFGGLGGEYVKPTALANVR</v>
      </c>
    </row>
    <row r="4810" spans="1:95" x14ac:dyDescent="0.2">
      <c r="A4810" s="3">
        <v>4770</v>
      </c>
      <c r="B4810" s="2" t="s">
        <v>12290</v>
      </c>
      <c r="C4810" s="2" t="s">
        <v>12291</v>
      </c>
      <c r="D4810" s="3">
        <v>12655</v>
      </c>
      <c r="E4810" s="3">
        <v>12640</v>
      </c>
      <c r="F4810" s="3">
        <v>53407</v>
      </c>
      <c r="G4810" s="3">
        <v>15182</v>
      </c>
      <c r="H4810" s="3">
        <v>44.243600000000001</v>
      </c>
      <c r="I4810" s="30">
        <v>459.61443000000003</v>
      </c>
      <c r="J4810" s="30">
        <v>459.61416480000003</v>
      </c>
      <c r="K4810" s="30">
        <v>2.7E-4</v>
      </c>
      <c r="L4810" s="3">
        <v>3</v>
      </c>
      <c r="M4810" s="3">
        <v>3</v>
      </c>
      <c r="N4810" s="10">
        <f t="shared" si="525"/>
        <v>1</v>
      </c>
      <c r="O4810" s="35">
        <v>3</v>
      </c>
      <c r="P4810" s="17"/>
      <c r="Q4810" s="40">
        <v>1376.82601</v>
      </c>
      <c r="R4810" s="40">
        <v>459.61351999999999</v>
      </c>
      <c r="S4810" s="18">
        <f t="shared" si="526"/>
        <v>1.979924350426095</v>
      </c>
      <c r="T4810" s="18">
        <f t="shared" si="527"/>
        <v>1.4029178254631507</v>
      </c>
      <c r="U4810" s="18">
        <f t="shared" si="528"/>
        <v>0.82678159686627661</v>
      </c>
      <c r="V4810" s="30">
        <v>459.6139</v>
      </c>
      <c r="W4810" s="3" t="s">
        <v>47</v>
      </c>
      <c r="X4810" s="3" t="s">
        <v>47</v>
      </c>
      <c r="Y4810" s="3" t="s">
        <v>47</v>
      </c>
      <c r="Z4810" s="3" t="s">
        <v>47</v>
      </c>
      <c r="AA4810" s="3" t="s">
        <v>48</v>
      </c>
      <c r="AB4810" s="12" t="s">
        <v>47</v>
      </c>
      <c r="AC4810" s="3" t="s">
        <v>47</v>
      </c>
      <c r="AD4810" s="3" t="s">
        <v>47</v>
      </c>
      <c r="AE4810" s="3" t="s">
        <v>47</v>
      </c>
      <c r="AF4810" s="3" t="s">
        <v>47</v>
      </c>
      <c r="AG4810" s="3" t="s">
        <v>47</v>
      </c>
      <c r="AH4810" s="3" t="s">
        <v>47</v>
      </c>
      <c r="AI4810" s="3" t="s">
        <v>47</v>
      </c>
      <c r="AJ4810" s="3" t="s">
        <v>47</v>
      </c>
      <c r="AK4810" s="3" t="s">
        <v>47</v>
      </c>
      <c r="AL4810" s="3" t="s">
        <v>48</v>
      </c>
      <c r="AM4810" s="3" t="s">
        <v>47</v>
      </c>
      <c r="AN4810" s="3" t="s">
        <v>47</v>
      </c>
      <c r="AU4810" s="3">
        <v>0</v>
      </c>
      <c r="AV4810" s="3">
        <v>16</v>
      </c>
      <c r="AW4810" s="3">
        <v>1</v>
      </c>
      <c r="AX4810" s="3">
        <v>16</v>
      </c>
      <c r="AY4810" s="3">
        <v>100</v>
      </c>
      <c r="AZ4810" s="6" t="str">
        <f t="shared" si="529"/>
        <v>2543.3</v>
      </c>
      <c r="BC4810" s="12" t="s">
        <v>12292</v>
      </c>
      <c r="BJ4810" s="12">
        <f t="shared" si="530"/>
        <v>0</v>
      </c>
      <c r="BK4810" s="12">
        <f t="shared" si="531"/>
        <v>0</v>
      </c>
      <c r="CQ4810" s="3" t="str">
        <f>CONCATENATE(baseURL!$A$1,baseURL!$B$1,baseURL!$C$1,".",C4810,".",L4810,".pkl&amp;seq=",BC4810)</f>
        <v>http://proteomics.broadinstitute.org/millscripts/viewfeed.pl?side=xl&amp;cycle=1&amp;fixedMods=iaaC&amp;file=msdataSM/iPRG2012_nd/cpick_in/iPRG2012_nd.2543.3.3.pkl&amp;seq=LSSLVLFNKLSR</v>
      </c>
    </row>
    <row r="4811" spans="1:95" x14ac:dyDescent="0.2">
      <c r="A4811" s="3">
        <v>2240</v>
      </c>
      <c r="B4811" s="2" t="s">
        <v>12293</v>
      </c>
      <c r="C4811" s="2" t="s">
        <v>12294</v>
      </c>
      <c r="D4811" s="3">
        <v>12656</v>
      </c>
      <c r="E4811" s="3">
        <v>12641</v>
      </c>
      <c r="F4811" s="3">
        <v>53408</v>
      </c>
      <c r="G4811" s="3">
        <v>15183</v>
      </c>
      <c r="H4811" s="3">
        <v>44.2453</v>
      </c>
      <c r="I4811" s="30">
        <v>465.58578</v>
      </c>
      <c r="J4811" s="30">
        <v>465.58600310000003</v>
      </c>
      <c r="K4811" s="30">
        <v>-2.2000000000000001E-4</v>
      </c>
      <c r="L4811" s="3">
        <v>3</v>
      </c>
      <c r="M4811" s="3">
        <v>3</v>
      </c>
      <c r="N4811" s="10">
        <f t="shared" si="525"/>
        <v>1</v>
      </c>
      <c r="O4811" s="35">
        <v>3</v>
      </c>
      <c r="P4811" s="17"/>
      <c r="Q4811" s="40">
        <v>1394.7426800000001</v>
      </c>
      <c r="R4811" s="40">
        <v>465.58573999999999</v>
      </c>
      <c r="S4811" s="18">
        <f t="shared" si="526"/>
        <v>8.5913284227082526E-2</v>
      </c>
      <c r="T4811" s="18">
        <f t="shared" si="527"/>
        <v>0.56509462691145729</v>
      </c>
      <c r="U4811" s="18">
        <f t="shared" si="528"/>
        <v>0.55843634735394632</v>
      </c>
      <c r="V4811" s="30">
        <v>465.58600000000001</v>
      </c>
      <c r="Z4811" s="3" t="s">
        <v>47</v>
      </c>
      <c r="AA4811" s="3" t="s">
        <v>47</v>
      </c>
      <c r="AB4811" s="12" t="s">
        <v>47</v>
      </c>
      <c r="AC4811" s="3" t="s">
        <v>47</v>
      </c>
      <c r="AE4811" s="3" t="s">
        <v>47</v>
      </c>
      <c r="AF4811" s="3" t="s">
        <v>48</v>
      </c>
      <c r="AG4811" s="3" t="s">
        <v>48</v>
      </c>
      <c r="AH4811" s="3" t="s">
        <v>47</v>
      </c>
      <c r="AI4811" s="3" t="s">
        <v>47</v>
      </c>
      <c r="AL4811" s="3" t="s">
        <v>47</v>
      </c>
      <c r="AU4811" s="3">
        <v>0</v>
      </c>
      <c r="AV4811" s="3">
        <v>8</v>
      </c>
      <c r="AW4811" s="3">
        <v>1</v>
      </c>
      <c r="AX4811" s="3">
        <v>8</v>
      </c>
      <c r="AY4811" s="3">
        <v>100</v>
      </c>
      <c r="AZ4811" s="6" t="str">
        <f t="shared" si="529"/>
        <v>2543.4</v>
      </c>
      <c r="BC4811" s="12" t="s">
        <v>12094</v>
      </c>
      <c r="BJ4811" s="12">
        <f t="shared" si="530"/>
        <v>0</v>
      </c>
      <c r="BK4811" s="12">
        <f t="shared" si="531"/>
        <v>0</v>
      </c>
      <c r="CQ4811" s="3" t="str">
        <f>CONCATENATE(baseURL!$A$1,baseURL!$B$1,baseURL!$C$1,".",C4811,".",L4811,".pkl&amp;seq=",BC4811)</f>
        <v>http://proteomics.broadinstitute.org/millscripts/viewfeed.pl?side=xl&amp;cycle=1&amp;fixedMods=iaaC&amp;file=msdataSM/iPRG2012_nd/cpick_in/iPRG2012_nd.2543.4.3.pkl&amp;seq=ARFEDLNAALFK</v>
      </c>
    </row>
    <row r="4812" spans="1:95" x14ac:dyDescent="0.2">
      <c r="A4812" s="3">
        <v>3262</v>
      </c>
      <c r="B4812" s="2" t="s">
        <v>12297</v>
      </c>
      <c r="C4812" s="2" t="s">
        <v>12298</v>
      </c>
      <c r="D4812" s="3">
        <v>12660</v>
      </c>
      <c r="E4812" s="3">
        <v>12645</v>
      </c>
      <c r="F4812" s="3">
        <v>53412</v>
      </c>
      <c r="G4812" s="3">
        <v>15187</v>
      </c>
      <c r="H4812" s="3">
        <v>44.251899999999999</v>
      </c>
      <c r="I4812" s="30">
        <v>630.04885999999999</v>
      </c>
      <c r="J4812" s="30">
        <v>630.04693780000002</v>
      </c>
      <c r="K4812" s="30">
        <v>1.92E-3</v>
      </c>
      <c r="L4812" s="3">
        <v>3</v>
      </c>
      <c r="M4812" s="3">
        <v>3</v>
      </c>
      <c r="N4812" s="10">
        <f t="shared" si="525"/>
        <v>1</v>
      </c>
      <c r="O4812" s="35">
        <v>3</v>
      </c>
      <c r="P4812" s="17"/>
      <c r="Q4812" s="40">
        <v>1888.12661</v>
      </c>
      <c r="R4812" s="40">
        <v>630.04705000000001</v>
      </c>
      <c r="S4812" s="18">
        <f t="shared" si="526"/>
        <v>2.8728013248814714</v>
      </c>
      <c r="T4812" s="18">
        <f t="shared" si="527"/>
        <v>-0.17808193846724724</v>
      </c>
      <c r="U4812" s="18">
        <f t="shared" si="528"/>
        <v>-0.39679576319091042</v>
      </c>
      <c r="V4812" s="30">
        <v>630.04679999999996</v>
      </c>
      <c r="W4812" s="3" t="s">
        <v>47</v>
      </c>
      <c r="Y4812" s="3" t="s">
        <v>47</v>
      </c>
      <c r="Z4812" s="3" t="s">
        <v>52</v>
      </c>
      <c r="AB4812" s="12" t="s">
        <v>48</v>
      </c>
      <c r="AC4812" s="3" t="s">
        <v>52</v>
      </c>
      <c r="AE4812" s="3" t="s">
        <v>48</v>
      </c>
      <c r="AF4812" s="3" t="s">
        <v>48</v>
      </c>
      <c r="AH4812" s="3" t="s">
        <v>48</v>
      </c>
      <c r="AI4812" s="3" t="s">
        <v>48</v>
      </c>
      <c r="AL4812" s="3" t="s">
        <v>48</v>
      </c>
      <c r="AM4812" s="3" t="s">
        <v>47</v>
      </c>
      <c r="AU4812" s="3">
        <v>0</v>
      </c>
      <c r="AV4812" s="3">
        <v>3</v>
      </c>
      <c r="AW4812" s="3">
        <v>1</v>
      </c>
      <c r="AX4812" s="3">
        <v>3</v>
      </c>
      <c r="AY4812" s="3">
        <v>100</v>
      </c>
      <c r="AZ4812" s="6" t="str">
        <f t="shared" si="529"/>
        <v>2543.8</v>
      </c>
      <c r="BC4812" s="12" t="s">
        <v>12299</v>
      </c>
      <c r="BJ4812" s="12">
        <f t="shared" si="530"/>
        <v>0</v>
      </c>
      <c r="BK4812" s="12">
        <f t="shared" si="531"/>
        <v>0</v>
      </c>
      <c r="CQ4812" s="3" t="str">
        <f>CONCATENATE(baseURL!$A$1,baseURL!$B$1,baseURL!$C$1,".",C4812,".",L4812,".pkl&amp;seq=",BC4812)</f>
        <v>http://proteomics.broadinstitute.org/millscripts/viewfeed.pl?side=xl&amp;cycle=1&amp;fixedMods=iaaC&amp;file=msdataSM/iPRG2012_nd/cpick_in/iPRG2012_nd.2543.8.3.pkl&amp;seq=DLPVPKPKANELLLNVK</v>
      </c>
    </row>
    <row r="4813" spans="1:95" x14ac:dyDescent="0.2">
      <c r="A4813" s="3">
        <v>3295</v>
      </c>
      <c r="B4813" s="2" t="s">
        <v>12300</v>
      </c>
      <c r="C4813" s="2" t="s">
        <v>12301</v>
      </c>
      <c r="D4813" s="3">
        <v>12665</v>
      </c>
      <c r="E4813" s="3">
        <v>12650</v>
      </c>
      <c r="F4813" s="3">
        <v>53427</v>
      </c>
      <c r="G4813" s="3">
        <v>15193</v>
      </c>
      <c r="H4813" s="3">
        <v>44.269799999999996</v>
      </c>
      <c r="I4813" s="30">
        <v>576.28435000000002</v>
      </c>
      <c r="J4813" s="30">
        <v>576.99017389999995</v>
      </c>
      <c r="K4813" s="30">
        <v>-0.70582</v>
      </c>
      <c r="L4813" s="3">
        <v>2</v>
      </c>
      <c r="M4813" s="3">
        <v>3</v>
      </c>
      <c r="N4813" s="10">
        <f t="shared" si="525"/>
        <v>-1</v>
      </c>
      <c r="O4813" s="35">
        <v>3</v>
      </c>
      <c r="P4813" s="17"/>
      <c r="Q4813" s="40">
        <v>1728.9530600000001</v>
      </c>
      <c r="R4813" s="40">
        <v>576.98920999999996</v>
      </c>
      <c r="S4813" s="18">
        <f t="shared" si="526"/>
        <v>-1221.6172985278872</v>
      </c>
      <c r="T4813" s="18">
        <f t="shared" si="527"/>
        <v>1.6705685015980041</v>
      </c>
      <c r="U4813" s="18">
        <f t="shared" si="528"/>
        <v>1.0225494511211435</v>
      </c>
      <c r="V4813" s="30">
        <v>576.98979999999995</v>
      </c>
      <c r="W4813" s="3" t="s">
        <v>47</v>
      </c>
      <c r="Y4813" s="3" t="s">
        <v>47</v>
      </c>
      <c r="Z4813" s="3" t="s">
        <v>47</v>
      </c>
      <c r="AA4813" s="3" t="s">
        <v>47</v>
      </c>
      <c r="AB4813" s="12" t="s">
        <v>47</v>
      </c>
      <c r="AC4813" s="3" t="s">
        <v>47</v>
      </c>
      <c r="AE4813" s="3" t="s">
        <v>47</v>
      </c>
      <c r="AF4813" s="3" t="s">
        <v>48</v>
      </c>
      <c r="AG4813" s="3" t="s">
        <v>52</v>
      </c>
      <c r="AH4813" s="3" t="s">
        <v>47</v>
      </c>
      <c r="AI4813" s="3" t="s">
        <v>48</v>
      </c>
      <c r="AK4813" s="3" t="s">
        <v>48</v>
      </c>
      <c r="AL4813" s="3" t="s">
        <v>48</v>
      </c>
      <c r="AM4813" s="3" t="s">
        <v>47</v>
      </c>
      <c r="AU4813" s="3">
        <v>0</v>
      </c>
      <c r="AV4813" s="3">
        <v>9</v>
      </c>
      <c r="AW4813" s="3">
        <v>1</v>
      </c>
      <c r="AX4813" s="3">
        <v>9</v>
      </c>
      <c r="AY4813" s="3">
        <v>100</v>
      </c>
      <c r="AZ4813" s="6" t="str">
        <f t="shared" si="529"/>
        <v>2544.2</v>
      </c>
      <c r="BC4813" s="12" t="s">
        <v>12302</v>
      </c>
      <c r="BJ4813" s="12">
        <f t="shared" si="530"/>
        <v>0</v>
      </c>
      <c r="BK4813" s="12">
        <f t="shared" si="531"/>
        <v>0</v>
      </c>
      <c r="CQ4813" s="3" t="str">
        <f>CONCATENATE(baseURL!$A$1,baseURL!$B$1,baseURL!$C$1,".",C4813,".",L4813,".pkl&amp;seq=",BC4813)</f>
        <v>http://proteomics.broadinstitute.org/millscripts/viewfeed.pl?side=xl&amp;cycle=1&amp;fixedMods=iaaC&amp;file=msdataSM/iPRG2012_nd/cpick_in/iPRG2012_nd.2544.2.2.pkl&amp;seq=LKPLEQLTLEPYER</v>
      </c>
    </row>
    <row r="4814" spans="1:95" x14ac:dyDescent="0.2">
      <c r="A4814" s="3">
        <v>6919</v>
      </c>
      <c r="B4814" s="2" t="s">
        <v>12303</v>
      </c>
      <c r="C4814" s="2" t="s">
        <v>12290</v>
      </c>
      <c r="D4814" s="3">
        <v>12667</v>
      </c>
      <c r="E4814" s="3">
        <v>12652</v>
      </c>
      <c r="F4814" s="3">
        <v>53429</v>
      </c>
      <c r="G4814" s="3">
        <v>15195</v>
      </c>
      <c r="H4814" s="3">
        <v>44.274799999999999</v>
      </c>
      <c r="I4814" s="30">
        <v>663.30755999999997</v>
      </c>
      <c r="J4814" s="30">
        <v>663.30634399999997</v>
      </c>
      <c r="K4814" s="30">
        <v>1.2199999999999999E-3</v>
      </c>
      <c r="L4814" s="3">
        <v>3</v>
      </c>
      <c r="M4814" s="3">
        <v>3</v>
      </c>
      <c r="N4814" s="10">
        <f t="shared" si="525"/>
        <v>1</v>
      </c>
      <c r="O4814" s="35">
        <v>3</v>
      </c>
      <c r="P4814" s="17"/>
      <c r="Q4814" s="40">
        <v>1987.90408</v>
      </c>
      <c r="R4814" s="40">
        <v>663.30620999999996</v>
      </c>
      <c r="S4814" s="18">
        <f t="shared" si="526"/>
        <v>2.0352591000198581</v>
      </c>
      <c r="T4814" s="18">
        <f t="shared" si="527"/>
        <v>0.20201831067244649</v>
      </c>
      <c r="U4814" s="18">
        <f t="shared" si="528"/>
        <v>-1.5075993295392829E-2</v>
      </c>
      <c r="V4814" s="30">
        <v>663.30619999999999</v>
      </c>
      <c r="W4814" s="3" t="s">
        <v>47</v>
      </c>
      <c r="X4814" s="3" t="s">
        <v>47</v>
      </c>
      <c r="Y4814" s="3" t="s">
        <v>47</v>
      </c>
      <c r="Z4814" s="3" t="s">
        <v>47</v>
      </c>
      <c r="AA4814" s="3" t="s">
        <v>47</v>
      </c>
      <c r="AB4814" s="12" t="s">
        <v>47</v>
      </c>
      <c r="AC4814" s="3" t="s">
        <v>47</v>
      </c>
      <c r="AD4814" s="3" t="s">
        <v>47</v>
      </c>
      <c r="AE4814" s="3" t="s">
        <v>47</v>
      </c>
      <c r="AF4814" s="3" t="s">
        <v>47</v>
      </c>
      <c r="AG4814" s="3" t="s">
        <v>47</v>
      </c>
      <c r="AH4814" s="3" t="s">
        <v>47</v>
      </c>
      <c r="AI4814" s="3" t="s">
        <v>48</v>
      </c>
      <c r="AJ4814" s="3" t="s">
        <v>47</v>
      </c>
      <c r="AK4814" s="3" t="s">
        <v>47</v>
      </c>
      <c r="AL4814" s="3" t="s">
        <v>48</v>
      </c>
      <c r="AM4814" s="3" t="s">
        <v>47</v>
      </c>
      <c r="AO4814" s="3" t="s">
        <v>48</v>
      </c>
      <c r="AP4814" s="3" t="s">
        <v>48</v>
      </c>
      <c r="AU4814" s="3">
        <v>0</v>
      </c>
      <c r="AV4814" s="3">
        <v>15</v>
      </c>
      <c r="AW4814" s="3">
        <v>1</v>
      </c>
      <c r="AX4814" s="3">
        <v>15</v>
      </c>
      <c r="AY4814" s="3">
        <v>100</v>
      </c>
      <c r="AZ4814" s="6" t="str">
        <f t="shared" si="529"/>
        <v>2544.4</v>
      </c>
      <c r="BC4814" s="12" t="s">
        <v>12304</v>
      </c>
      <c r="BJ4814" s="12">
        <f t="shared" si="530"/>
        <v>2</v>
      </c>
      <c r="BK4814" s="12">
        <f t="shared" si="531"/>
        <v>0</v>
      </c>
      <c r="CQ4814" s="3" t="str">
        <f>CONCATENATE(baseURL!$A$1,baseURL!$B$1,baseURL!$C$1,".",C4814,".",L4814,".pkl&amp;seq=",BC4814)</f>
        <v>http://proteomics.broadinstitute.org/millscripts/viewfeed.pl?side=xl&amp;cycle=1&amp;fixedMods=iaaC&amp;file=msdataSM/iPRG2012_nd/cpick_in/iPRG2012_nd.2544.4.3.pkl&amp;seq=TYCPYCHAALNTLFEK</v>
      </c>
    </row>
    <row r="4815" spans="1:95" x14ac:dyDescent="0.2">
      <c r="A4815" s="3">
        <v>2475</v>
      </c>
      <c r="B4815" s="2" t="s">
        <v>12305</v>
      </c>
      <c r="C4815" s="2" t="s">
        <v>12293</v>
      </c>
      <c r="D4815" s="3">
        <v>12668</v>
      </c>
      <c r="E4815" s="3">
        <v>12653</v>
      </c>
      <c r="F4815" s="3">
        <v>53430</v>
      </c>
      <c r="G4815" s="3">
        <v>15196</v>
      </c>
      <c r="H4815" s="3">
        <v>44.278100000000002</v>
      </c>
      <c r="I4815" s="30">
        <v>717.36812999999995</v>
      </c>
      <c r="J4815" s="30">
        <v>717.36517179999998</v>
      </c>
      <c r="K4815" s="30">
        <v>2.96E-3</v>
      </c>
      <c r="L4815" s="3">
        <v>2</v>
      </c>
      <c r="M4815" s="3">
        <v>2</v>
      </c>
      <c r="N4815" s="10">
        <f t="shared" si="525"/>
        <v>1</v>
      </c>
      <c r="O4815" s="35">
        <v>2</v>
      </c>
      <c r="P4815" s="17"/>
      <c r="Q4815" s="40">
        <v>1433.72056</v>
      </c>
      <c r="R4815" s="40">
        <v>717.36392000000001</v>
      </c>
      <c r="S4815" s="18">
        <f t="shared" si="526"/>
        <v>5.8687088694726208</v>
      </c>
      <c r="T4815" s="18">
        <f t="shared" si="527"/>
        <v>1.7449999436510071</v>
      </c>
      <c r="U4815" s="18">
        <f t="shared" si="528"/>
        <v>1.7843105350929025</v>
      </c>
      <c r="V4815" s="30">
        <v>717.36519999999996</v>
      </c>
      <c r="W4815" s="3" t="s">
        <v>47</v>
      </c>
      <c r="Z4815" s="3" t="s">
        <v>47</v>
      </c>
      <c r="AA4815" s="3" t="s">
        <v>47</v>
      </c>
      <c r="AB4815" s="12" t="s">
        <v>47</v>
      </c>
      <c r="AC4815" s="3" t="s">
        <v>47</v>
      </c>
      <c r="AD4815" s="3" t="s">
        <v>47</v>
      </c>
      <c r="AE4815" s="3" t="s">
        <v>47</v>
      </c>
      <c r="AF4815" s="3" t="s">
        <v>47</v>
      </c>
      <c r="AG4815" s="3" t="s">
        <v>48</v>
      </c>
      <c r="AH4815" s="3" t="s">
        <v>47</v>
      </c>
      <c r="AI4815" s="3" t="s">
        <v>47</v>
      </c>
      <c r="AK4815" s="3" t="s">
        <v>48</v>
      </c>
      <c r="AL4815" s="3" t="s">
        <v>47</v>
      </c>
      <c r="AN4815" s="3" t="s">
        <v>47</v>
      </c>
      <c r="AU4815" s="3">
        <v>0</v>
      </c>
      <c r="AV4815" s="3">
        <v>12</v>
      </c>
      <c r="AW4815" s="3">
        <v>1</v>
      </c>
      <c r="AX4815" s="3">
        <v>12</v>
      </c>
      <c r="AY4815" s="3">
        <v>100</v>
      </c>
      <c r="AZ4815" s="6" t="str">
        <f t="shared" si="529"/>
        <v>2544.5</v>
      </c>
      <c r="BC4815" s="12" t="s">
        <v>12306</v>
      </c>
      <c r="BJ4815" s="12">
        <f t="shared" si="530"/>
        <v>0</v>
      </c>
      <c r="BK4815" s="12">
        <f t="shared" si="531"/>
        <v>0</v>
      </c>
      <c r="CQ4815" s="3" t="str">
        <f>CONCATENATE(baseURL!$A$1,baseURL!$B$1,baseURL!$C$1,".",C4815,".",L4815,".pkl&amp;seq=",BC4815)</f>
        <v>http://proteomics.broadinstitute.org/millscripts/viewfeed.pl?side=xl&amp;cycle=1&amp;fixedMods=iaaC&amp;file=msdataSM/iPRG2012_nd/cpick_in/iPRG2012_nd.2544.5.2.pkl&amp;seq=GGFTVMLVGGPNER</v>
      </c>
    </row>
    <row r="4816" spans="1:95" x14ac:dyDescent="0.2">
      <c r="A4816" s="3">
        <v>7435</v>
      </c>
      <c r="B4816" s="2" t="s">
        <v>12307</v>
      </c>
      <c r="C4816" s="2" t="s">
        <v>12308</v>
      </c>
      <c r="D4816" s="3">
        <v>12669</v>
      </c>
      <c r="E4816" s="3">
        <v>12654</v>
      </c>
      <c r="F4816" s="3">
        <v>53431</v>
      </c>
      <c r="G4816" s="3">
        <v>15197</v>
      </c>
      <c r="H4816" s="3">
        <v>44.281500000000001</v>
      </c>
      <c r="I4816" s="30">
        <v>766.42101000000002</v>
      </c>
      <c r="J4816" s="30">
        <v>766.42081069999995</v>
      </c>
      <c r="K4816" s="30">
        <v>2.0000000000000001E-4</v>
      </c>
      <c r="L4816" s="3">
        <v>2</v>
      </c>
      <c r="M4816" s="3">
        <v>2</v>
      </c>
      <c r="N4816" s="10">
        <f t="shared" si="525"/>
        <v>1</v>
      </c>
      <c r="O4816" s="35">
        <v>2</v>
      </c>
      <c r="P4816" s="17"/>
      <c r="Q4816" s="40">
        <v>1531.83664</v>
      </c>
      <c r="R4816" s="40">
        <v>766.42196000000001</v>
      </c>
      <c r="S4816" s="18">
        <f t="shared" si="526"/>
        <v>-1.2395260699326833</v>
      </c>
      <c r="T4816" s="18">
        <f t="shared" si="527"/>
        <v>-1.4995655918647255</v>
      </c>
      <c r="U4816" s="18">
        <f t="shared" si="528"/>
        <v>-1.6440029980378397</v>
      </c>
      <c r="V4816" s="30">
        <v>766.42070000000001</v>
      </c>
      <c r="W4816" s="3" t="s">
        <v>47</v>
      </c>
      <c r="Y4816" s="3" t="s">
        <v>47</v>
      </c>
      <c r="Z4816" s="3" t="s">
        <v>47</v>
      </c>
      <c r="AB4816" s="12" t="s">
        <v>47</v>
      </c>
      <c r="AC4816" s="3" t="s">
        <v>47</v>
      </c>
      <c r="AH4816" s="3" t="s">
        <v>47</v>
      </c>
      <c r="AI4816" s="3" t="s">
        <v>48</v>
      </c>
      <c r="AL4816" s="3" t="s">
        <v>52</v>
      </c>
      <c r="AN4816" s="3" t="s">
        <v>47</v>
      </c>
      <c r="AU4816" s="3">
        <v>0</v>
      </c>
      <c r="AV4816" s="3">
        <v>7</v>
      </c>
      <c r="AW4816" s="3">
        <v>1</v>
      </c>
      <c r="AX4816" s="3">
        <v>7</v>
      </c>
      <c r="AY4816" s="3">
        <v>100</v>
      </c>
      <c r="AZ4816" s="6" t="str">
        <f t="shared" si="529"/>
        <v>2544.6</v>
      </c>
      <c r="BC4816" s="12" t="s">
        <v>12309</v>
      </c>
      <c r="BJ4816" s="12">
        <f t="shared" si="530"/>
        <v>0</v>
      </c>
      <c r="BK4816" s="12">
        <f t="shared" si="531"/>
        <v>0</v>
      </c>
      <c r="CQ4816" s="3" t="str">
        <f>CONCATENATE(baseURL!$A$1,baseURL!$B$1,baseURL!$C$1,".",C4816,".",L4816,".pkl&amp;seq=",BC4816)</f>
        <v>http://proteomics.broadinstitute.org/millscripts/viewfeed.pl?side=xl&amp;cycle=1&amp;fixedMods=iaaC&amp;file=msdataSM/iPRG2012_nd/cpick_in/iPRG2012_nd.2544.6.2.pkl&amp;seq=LLQEPGSYVGEVLK</v>
      </c>
    </row>
    <row r="4817" spans="1:95" x14ac:dyDescent="0.2">
      <c r="A4817" s="3">
        <v>5321</v>
      </c>
      <c r="B4817" s="2" t="s">
        <v>12310</v>
      </c>
      <c r="C4817" s="2" t="s">
        <v>12300</v>
      </c>
      <c r="D4817" s="3">
        <v>12672</v>
      </c>
      <c r="E4817" s="3">
        <v>12657</v>
      </c>
      <c r="F4817" s="3">
        <v>53449</v>
      </c>
      <c r="G4817" s="3">
        <v>15201</v>
      </c>
      <c r="H4817" s="3">
        <v>44.294400000000003</v>
      </c>
      <c r="I4817" s="30">
        <v>543.99760000000003</v>
      </c>
      <c r="J4817" s="30">
        <v>543.99848959999997</v>
      </c>
      <c r="K4817" s="30">
        <v>-8.8999999999999995E-4</v>
      </c>
      <c r="L4817" s="3">
        <v>3</v>
      </c>
      <c r="M4817" s="3">
        <v>3</v>
      </c>
      <c r="N4817" s="10">
        <f t="shared" si="525"/>
        <v>1</v>
      </c>
      <c r="O4817" s="35">
        <v>3</v>
      </c>
      <c r="P4817" s="17"/>
      <c r="Q4817" s="40">
        <v>1629.9798900000001</v>
      </c>
      <c r="R4817" s="40">
        <v>543.99815000000001</v>
      </c>
      <c r="S4817" s="18">
        <f t="shared" si="526"/>
        <v>-1.0110328499749963</v>
      </c>
      <c r="T4817" s="18">
        <f t="shared" si="527"/>
        <v>0.62426682877715234</v>
      </c>
      <c r="U4817" s="18">
        <f t="shared" si="528"/>
        <v>9.1912077251455671E-2</v>
      </c>
      <c r="V4817" s="30">
        <v>543.9982</v>
      </c>
      <c r="W4817" s="3" t="s">
        <v>47</v>
      </c>
      <c r="X4817" s="3" t="s">
        <v>47</v>
      </c>
      <c r="Y4817" s="3" t="s">
        <v>47</v>
      </c>
      <c r="Z4817" s="3" t="s">
        <v>47</v>
      </c>
      <c r="AA4817" s="3" t="s">
        <v>48</v>
      </c>
      <c r="AB4817" s="12" t="s">
        <v>47</v>
      </c>
      <c r="AC4817" s="3" t="s">
        <v>47</v>
      </c>
      <c r="AD4817" s="3" t="s">
        <v>47</v>
      </c>
      <c r="AE4817" s="3" t="s">
        <v>47</v>
      </c>
      <c r="AF4817" s="3" t="s">
        <v>47</v>
      </c>
      <c r="AG4817" s="3" t="s">
        <v>52</v>
      </c>
      <c r="AH4817" s="3" t="s">
        <v>47</v>
      </c>
      <c r="AI4817" s="3" t="s">
        <v>47</v>
      </c>
      <c r="AJ4817" s="3" t="s">
        <v>47</v>
      </c>
      <c r="AK4817" s="3" t="s">
        <v>47</v>
      </c>
      <c r="AL4817" s="3" t="s">
        <v>47</v>
      </c>
      <c r="AM4817" s="3" t="s">
        <v>47</v>
      </c>
      <c r="AN4817" s="3" t="s">
        <v>47</v>
      </c>
      <c r="AU4817" s="3">
        <v>0</v>
      </c>
      <c r="AV4817" s="3">
        <v>16</v>
      </c>
      <c r="AW4817" s="3">
        <v>1</v>
      </c>
      <c r="AX4817" s="3">
        <v>16</v>
      </c>
      <c r="AY4817" s="3">
        <v>100</v>
      </c>
      <c r="AZ4817" s="6" t="str">
        <f t="shared" si="529"/>
        <v>2545.3</v>
      </c>
      <c r="BC4817" s="12" t="s">
        <v>12311</v>
      </c>
      <c r="BJ4817" s="12">
        <f t="shared" si="530"/>
        <v>0</v>
      </c>
      <c r="BK4817" s="12">
        <f t="shared" si="531"/>
        <v>0</v>
      </c>
      <c r="CQ4817" s="3" t="str">
        <f>CONCATENATE(baseURL!$A$1,baseURL!$B$1,baseURL!$C$1,".",C4817,".",L4817,".pkl&amp;seq=",BC4817)</f>
        <v>http://proteomics.broadinstitute.org/millscripts/viewfeed.pl?side=xl&amp;cycle=1&amp;fixedMods=iaaC&amp;file=msdataSM/iPRG2012_nd/cpick_in/iPRG2012_nd.2545.3.3.pkl&amp;seq=KVGLPAGVVNLVPGPGR</v>
      </c>
    </row>
    <row r="4818" spans="1:95" x14ac:dyDescent="0.2">
      <c r="A4818" s="3">
        <v>3770</v>
      </c>
      <c r="B4818" s="2" t="s">
        <v>12312</v>
      </c>
      <c r="C4818" s="2" t="s">
        <v>12313</v>
      </c>
      <c r="D4818" s="3">
        <v>12673</v>
      </c>
      <c r="E4818" s="3">
        <v>12658</v>
      </c>
      <c r="F4818" s="3">
        <v>53450</v>
      </c>
      <c r="G4818" s="3">
        <v>15202</v>
      </c>
      <c r="H4818" s="3">
        <v>44.296100000000003</v>
      </c>
      <c r="I4818" s="30">
        <v>560.81543999999997</v>
      </c>
      <c r="J4818" s="30">
        <v>560.81490369999995</v>
      </c>
      <c r="K4818" s="30">
        <v>5.4000000000000001E-4</v>
      </c>
      <c r="L4818" s="3">
        <v>2</v>
      </c>
      <c r="M4818" s="3">
        <v>2</v>
      </c>
      <c r="N4818" s="10">
        <f t="shared" si="525"/>
        <v>1</v>
      </c>
      <c r="O4818" s="35">
        <v>2</v>
      </c>
      <c r="P4818" s="17"/>
      <c r="Q4818" s="40">
        <v>1120.6248499999999</v>
      </c>
      <c r="R4818" s="40">
        <v>560.81605999999999</v>
      </c>
      <c r="S4818" s="18">
        <f t="shared" si="526"/>
        <v>-1.1055318209436908</v>
      </c>
      <c r="T4818" s="18">
        <f t="shared" si="527"/>
        <v>-2.0618168460579565</v>
      </c>
      <c r="U4818" s="18">
        <f t="shared" si="528"/>
        <v>-2.6033491265421915</v>
      </c>
      <c r="V4818" s="30">
        <v>560.81460000000004</v>
      </c>
      <c r="W4818" s="3" t="s">
        <v>47</v>
      </c>
      <c r="X4818" s="3" t="s">
        <v>47</v>
      </c>
      <c r="Y4818" s="3" t="s">
        <v>47</v>
      </c>
      <c r="Z4818" s="3" t="s">
        <v>47</v>
      </c>
      <c r="AA4818" s="3" t="s">
        <v>47</v>
      </c>
      <c r="AB4818" s="12" t="s">
        <v>47</v>
      </c>
      <c r="AC4818" s="3" t="s">
        <v>47</v>
      </c>
      <c r="AE4818" s="3" t="s">
        <v>48</v>
      </c>
      <c r="AF4818" s="3" t="s">
        <v>48</v>
      </c>
      <c r="AG4818" s="3" t="s">
        <v>48</v>
      </c>
      <c r="AI4818" s="3" t="s">
        <v>48</v>
      </c>
      <c r="AL4818" s="3" t="s">
        <v>48</v>
      </c>
      <c r="AM4818" s="3" t="s">
        <v>47</v>
      </c>
      <c r="AU4818" s="3">
        <v>0</v>
      </c>
      <c r="AV4818" s="3">
        <v>8</v>
      </c>
      <c r="AW4818" s="3">
        <v>1</v>
      </c>
      <c r="AX4818" s="3">
        <v>8</v>
      </c>
      <c r="AY4818" s="3">
        <v>100</v>
      </c>
      <c r="AZ4818" s="6" t="str">
        <f t="shared" si="529"/>
        <v>2545.4</v>
      </c>
      <c r="BC4818" s="12" t="s">
        <v>12314</v>
      </c>
      <c r="BJ4818" s="12">
        <f t="shared" si="530"/>
        <v>0</v>
      </c>
      <c r="BK4818" s="12">
        <f t="shared" si="531"/>
        <v>0</v>
      </c>
      <c r="CQ4818" s="3" t="str">
        <f>CONCATENATE(baseURL!$A$1,baseURL!$B$1,baseURL!$C$1,".",C4818,".",L4818,".pkl&amp;seq=",BC4818)</f>
        <v>http://proteomics.broadinstitute.org/millscripts/viewfeed.pl?side=xl&amp;cycle=1&amp;fixedMods=iaaC&amp;file=msdataSM/iPRG2012_nd/cpick_in/iPRG2012_nd.2545.4.2.pkl&amp;seq=SAVEVLEFVK</v>
      </c>
    </row>
    <row r="4819" spans="1:95" x14ac:dyDescent="0.2">
      <c r="A4819" s="3">
        <v>4394</v>
      </c>
      <c r="B4819" s="2" t="s">
        <v>12315</v>
      </c>
      <c r="C4819" s="2" t="s">
        <v>12303</v>
      </c>
      <c r="D4819" s="3">
        <v>12674</v>
      </c>
      <c r="E4819" s="3">
        <v>12659</v>
      </c>
      <c r="F4819" s="3">
        <v>53451</v>
      </c>
      <c r="G4819" s="3">
        <v>15203</v>
      </c>
      <c r="H4819" s="3">
        <v>44.2986</v>
      </c>
      <c r="I4819" s="30">
        <v>596.56686999999999</v>
      </c>
      <c r="J4819" s="30">
        <v>596.56606680000004</v>
      </c>
      <c r="K4819" s="30">
        <v>8.0000000000000004E-4</v>
      </c>
      <c r="L4819" s="3">
        <v>4</v>
      </c>
      <c r="M4819" s="3">
        <v>4</v>
      </c>
      <c r="N4819" s="10">
        <f t="shared" si="525"/>
        <v>1</v>
      </c>
      <c r="O4819" s="35">
        <v>4</v>
      </c>
      <c r="P4819" s="17"/>
      <c r="Q4819" s="40">
        <v>2383.2391299999999</v>
      </c>
      <c r="R4819" s="40">
        <v>596.56524000000002</v>
      </c>
      <c r="S4819" s="18">
        <f t="shared" si="526"/>
        <v>2.7323080372188158</v>
      </c>
      <c r="T4819" s="18">
        <f t="shared" si="527"/>
        <v>1.3859339173484293</v>
      </c>
      <c r="U4819" s="18">
        <f t="shared" si="528"/>
        <v>1.1063333157643627</v>
      </c>
      <c r="V4819" s="30">
        <v>596.56590000000006</v>
      </c>
      <c r="W4819" s="3" t="s">
        <v>47</v>
      </c>
      <c r="X4819" s="3" t="s">
        <v>47</v>
      </c>
      <c r="Y4819" s="3" t="s">
        <v>47</v>
      </c>
      <c r="Z4819" s="3" t="s">
        <v>47</v>
      </c>
      <c r="AA4819" s="3" t="s">
        <v>47</v>
      </c>
      <c r="AB4819" s="12" t="s">
        <v>52</v>
      </c>
      <c r="AC4819" s="3" t="s">
        <v>47</v>
      </c>
      <c r="AD4819" s="3" t="s">
        <v>47</v>
      </c>
      <c r="AE4819" s="3" t="s">
        <v>47</v>
      </c>
      <c r="AF4819" s="3" t="s">
        <v>48</v>
      </c>
      <c r="AG4819" s="3" t="s">
        <v>47</v>
      </c>
      <c r="AH4819" s="3" t="s">
        <v>47</v>
      </c>
      <c r="AI4819" s="3" t="s">
        <v>48</v>
      </c>
      <c r="AK4819" s="3" t="s">
        <v>47</v>
      </c>
      <c r="AL4819" s="3" t="s">
        <v>48</v>
      </c>
      <c r="AM4819" s="3" t="s">
        <v>47</v>
      </c>
      <c r="AU4819" s="3">
        <v>0</v>
      </c>
      <c r="AV4819" s="3">
        <v>12</v>
      </c>
      <c r="AW4819" s="3">
        <v>1</v>
      </c>
      <c r="AX4819" s="3">
        <v>12</v>
      </c>
      <c r="AY4819" s="3">
        <v>100</v>
      </c>
      <c r="AZ4819" s="6" t="str">
        <f t="shared" si="529"/>
        <v>2545.5</v>
      </c>
      <c r="BC4819" s="12" t="s">
        <v>12316</v>
      </c>
      <c r="BJ4819" s="12">
        <f t="shared" si="530"/>
        <v>0</v>
      </c>
      <c r="BK4819" s="12">
        <f t="shared" si="531"/>
        <v>0</v>
      </c>
      <c r="CQ4819" s="3" t="str">
        <f>CONCATENATE(baseURL!$A$1,baseURL!$B$1,baseURL!$C$1,".",C4819,".",L4819,".pkl&amp;seq=",BC4819)</f>
        <v>http://proteomics.broadinstitute.org/millscripts/viewfeed.pl?side=xl&amp;cycle=1&amp;fixedMods=iaaC&amp;file=msdataSM/iPRG2012_nd/cpick_in/iPRG2012_nd.2545.5.4.pkl&amp;seq=LLDVDDNTKLTKEEYLQFAK</v>
      </c>
    </row>
    <row r="4820" spans="1:95" x14ac:dyDescent="0.2">
      <c r="A4820" s="3">
        <v>3649</v>
      </c>
      <c r="B4820" s="2" t="s">
        <v>12317</v>
      </c>
      <c r="C4820" s="2" t="s">
        <v>12305</v>
      </c>
      <c r="D4820" s="3">
        <v>12675</v>
      </c>
      <c r="E4820" s="3">
        <v>12660</v>
      </c>
      <c r="F4820" s="3">
        <v>53452</v>
      </c>
      <c r="G4820" s="3">
        <v>15204</v>
      </c>
      <c r="H4820" s="3">
        <v>44.301099999999998</v>
      </c>
      <c r="I4820" s="30">
        <v>664.83193000000006</v>
      </c>
      <c r="J4820" s="30">
        <v>664.33084020000001</v>
      </c>
      <c r="K4820" s="30">
        <v>0.50109000000000004</v>
      </c>
      <c r="L4820" s="3">
        <v>0</v>
      </c>
      <c r="M4820" s="3">
        <v>2</v>
      </c>
      <c r="N4820" s="10">
        <f t="shared" si="525"/>
        <v>1</v>
      </c>
      <c r="O4820" s="35">
        <v>2</v>
      </c>
      <c r="P4820" s="17"/>
      <c r="Q4820" s="40">
        <v>1327.6528599999999</v>
      </c>
      <c r="R4820" s="40">
        <v>664.33006999999998</v>
      </c>
      <c r="S4820" s="18">
        <f t="shared" si="526"/>
        <v>755.43772992253514</v>
      </c>
      <c r="T4820" s="18">
        <f t="shared" si="527"/>
        <v>1.1593634471996472</v>
      </c>
      <c r="U4820" s="18">
        <f t="shared" si="528"/>
        <v>0.94832377525981726</v>
      </c>
      <c r="V4820" s="30">
        <v>664.33069999999998</v>
      </c>
      <c r="W4820" s="3" t="s">
        <v>47</v>
      </c>
      <c r="X4820" s="3" t="s">
        <v>47</v>
      </c>
      <c r="Y4820" s="3" t="s">
        <v>47</v>
      </c>
      <c r="Z4820" s="3" t="s">
        <v>47</v>
      </c>
      <c r="AA4820" s="3" t="s">
        <v>47</v>
      </c>
      <c r="AB4820" s="12" t="s">
        <v>47</v>
      </c>
      <c r="AC4820" s="3" t="s">
        <v>47</v>
      </c>
      <c r="AE4820" s="3" t="s">
        <v>47</v>
      </c>
      <c r="AF4820" s="3" t="s">
        <v>48</v>
      </c>
      <c r="AH4820" s="3" t="s">
        <v>47</v>
      </c>
      <c r="AI4820" s="3" t="s">
        <v>47</v>
      </c>
      <c r="AK4820" s="3" t="s">
        <v>48</v>
      </c>
      <c r="AL4820" s="3" t="s">
        <v>48</v>
      </c>
      <c r="AU4820" s="3">
        <v>0</v>
      </c>
      <c r="AV4820" s="3">
        <v>10</v>
      </c>
      <c r="AW4820" s="3">
        <v>1</v>
      </c>
      <c r="AX4820" s="3">
        <v>10</v>
      </c>
      <c r="AY4820" s="3">
        <v>100</v>
      </c>
      <c r="AZ4820" s="6" t="str">
        <f t="shared" si="529"/>
        <v>2545.6</v>
      </c>
      <c r="BC4820" s="12" t="s">
        <v>12177</v>
      </c>
      <c r="BJ4820" s="12">
        <f t="shared" si="530"/>
        <v>0</v>
      </c>
      <c r="BK4820" s="12">
        <f t="shared" si="531"/>
        <v>0</v>
      </c>
      <c r="CQ4820" s="3" t="str">
        <f>CONCATENATE(baseURL!$A$1,baseURL!$B$1,baseURL!$C$1,".",C4820,".",L4820,".pkl&amp;seq=",BC4820)</f>
        <v>http://proteomics.broadinstitute.org/millscripts/viewfeed.pl?side=xl&amp;cycle=1&amp;fixedMods=iaaC&amp;file=msdataSM/iPRG2012_nd/cpick_in/iPRG2012_nd.2545.6.0.pkl&amp;seq=VLDSEDLAYFR</v>
      </c>
    </row>
    <row r="4821" spans="1:95" x14ac:dyDescent="0.2">
      <c r="A4821" s="3">
        <v>2423</v>
      </c>
      <c r="B4821" s="2" t="s">
        <v>12318</v>
      </c>
      <c r="C4821" s="2" t="s">
        <v>12307</v>
      </c>
      <c r="D4821" s="3">
        <v>12676</v>
      </c>
      <c r="E4821" s="3">
        <v>12661</v>
      </c>
      <c r="F4821" s="3">
        <v>53453</v>
      </c>
      <c r="G4821" s="3">
        <v>15205</v>
      </c>
      <c r="H4821" s="3">
        <v>44.303600000000003</v>
      </c>
      <c r="I4821" s="30">
        <v>696.00957000000005</v>
      </c>
      <c r="J4821" s="30">
        <v>696.01023429999998</v>
      </c>
      <c r="K4821" s="30">
        <v>-6.6E-4</v>
      </c>
      <c r="L4821" s="3">
        <v>3</v>
      </c>
      <c r="M4821" s="3">
        <v>3</v>
      </c>
      <c r="N4821" s="10">
        <f t="shared" si="525"/>
        <v>1</v>
      </c>
      <c r="O4821" s="35">
        <v>3</v>
      </c>
      <c r="P4821" s="17"/>
      <c r="Q4821" s="40">
        <v>2086.01613</v>
      </c>
      <c r="R4821" s="40">
        <v>696.01022999999998</v>
      </c>
      <c r="S4821" s="18">
        <f t="shared" si="526"/>
        <v>-0.94826192414625277</v>
      </c>
      <c r="T4821" s="18">
        <f t="shared" si="527"/>
        <v>6.1780701132973688E-3</v>
      </c>
      <c r="U4821" s="18">
        <f t="shared" si="528"/>
        <v>-4.3102814629976463E-2</v>
      </c>
      <c r="V4821" s="30">
        <v>696.01020000000005</v>
      </c>
      <c r="W4821" s="3" t="s">
        <v>47</v>
      </c>
      <c r="Z4821" s="3" t="s">
        <v>47</v>
      </c>
      <c r="AA4821" s="3" t="s">
        <v>47</v>
      </c>
      <c r="AB4821" s="12" t="s">
        <v>47</v>
      </c>
      <c r="AC4821" s="3" t="s">
        <v>48</v>
      </c>
      <c r="AD4821" s="3" t="s">
        <v>47</v>
      </c>
      <c r="AE4821" s="3" t="s">
        <v>48</v>
      </c>
      <c r="AF4821" s="3" t="s">
        <v>48</v>
      </c>
      <c r="AG4821" s="3" t="s">
        <v>48</v>
      </c>
      <c r="AH4821" s="3" t="s">
        <v>47</v>
      </c>
      <c r="AI4821" s="3" t="s">
        <v>48</v>
      </c>
      <c r="AK4821" s="3" t="s">
        <v>52</v>
      </c>
      <c r="AL4821" s="3" t="s">
        <v>48</v>
      </c>
      <c r="AO4821" s="3" t="s">
        <v>52</v>
      </c>
      <c r="AU4821" s="3">
        <v>0</v>
      </c>
      <c r="AV4821" s="3">
        <v>6</v>
      </c>
      <c r="AW4821" s="3">
        <v>1</v>
      </c>
      <c r="AX4821" s="3">
        <v>6</v>
      </c>
      <c r="AY4821" s="3">
        <v>100</v>
      </c>
      <c r="AZ4821" s="6" t="str">
        <f t="shared" si="529"/>
        <v>2545.7</v>
      </c>
      <c r="BC4821" s="12" t="s">
        <v>12319</v>
      </c>
      <c r="BJ4821" s="12">
        <f t="shared" si="530"/>
        <v>0</v>
      </c>
      <c r="BK4821" s="12">
        <f t="shared" si="531"/>
        <v>0</v>
      </c>
      <c r="CQ4821" s="3" t="str">
        <f>CONCATENATE(baseURL!$A$1,baseURL!$B$1,baseURL!$C$1,".",C4821,".",L4821,".pkl&amp;seq=",BC4821)</f>
        <v>http://proteomics.broadinstitute.org/millscripts/viewfeed.pl?side=xl&amp;cycle=1&amp;fixedMods=iaaC&amp;file=msdataSM/iPRG2012_nd/cpick_in/iPRG2012_nd.2545.7.3.pkl&amp;seq=ATAVMPDGQFKDLSLSDYK</v>
      </c>
    </row>
    <row r="4822" spans="1:95" x14ac:dyDescent="0.2">
      <c r="A4822" s="3">
        <v>931</v>
      </c>
      <c r="B4822" s="2" t="s">
        <v>12323</v>
      </c>
      <c r="C4822" s="2" t="s">
        <v>12317</v>
      </c>
      <c r="D4822" s="3">
        <v>12684</v>
      </c>
      <c r="E4822" s="3">
        <v>12669</v>
      </c>
      <c r="F4822" s="3">
        <v>53474</v>
      </c>
      <c r="G4822" s="3">
        <v>15214</v>
      </c>
      <c r="H4822" s="3">
        <v>44.325899999999997</v>
      </c>
      <c r="I4822" s="30">
        <v>679.82128</v>
      </c>
      <c r="J4822" s="30">
        <v>679.81955379999999</v>
      </c>
      <c r="K4822" s="30">
        <v>1.73E-3</v>
      </c>
      <c r="L4822" s="3">
        <v>2</v>
      </c>
      <c r="M4822" s="3">
        <v>2</v>
      </c>
      <c r="N4822" s="10">
        <f t="shared" si="525"/>
        <v>1</v>
      </c>
      <c r="O4822" s="35">
        <v>2</v>
      </c>
      <c r="P4822" s="17"/>
      <c r="Q4822" s="40">
        <v>1358.62968</v>
      </c>
      <c r="R4822" s="40">
        <v>679.81848000000002</v>
      </c>
      <c r="S4822" s="18">
        <f t="shared" si="526"/>
        <v>4.1187465218351571</v>
      </c>
      <c r="T4822" s="18">
        <f t="shared" si="527"/>
        <v>1.579539291094183</v>
      </c>
      <c r="U4822" s="18">
        <f t="shared" si="528"/>
        <v>1.6474986087675092</v>
      </c>
      <c r="V4822" s="30">
        <v>679.81960000000004</v>
      </c>
      <c r="W4822" s="3" t="s">
        <v>47</v>
      </c>
      <c r="X4822" s="3" t="s">
        <v>47</v>
      </c>
      <c r="Y4822" s="3" t="s">
        <v>47</v>
      </c>
      <c r="AA4822" s="3" t="s">
        <v>48</v>
      </c>
      <c r="AB4822" s="12" t="s">
        <v>47</v>
      </c>
      <c r="AC4822" s="3" t="s">
        <v>47</v>
      </c>
      <c r="AD4822" s="3" t="s">
        <v>47</v>
      </c>
      <c r="AE4822" s="3" t="s">
        <v>47</v>
      </c>
      <c r="AF4822" s="3" t="s">
        <v>47</v>
      </c>
      <c r="AG4822" s="3" t="s">
        <v>47</v>
      </c>
      <c r="AH4822" s="3" t="s">
        <v>47</v>
      </c>
      <c r="AI4822" s="3" t="s">
        <v>47</v>
      </c>
      <c r="AJ4822" s="3" t="s">
        <v>47</v>
      </c>
      <c r="AK4822" s="3" t="s">
        <v>47</v>
      </c>
      <c r="AL4822" s="3" t="s">
        <v>52</v>
      </c>
      <c r="AM4822" s="3" t="s">
        <v>47</v>
      </c>
      <c r="AN4822" s="3" t="s">
        <v>47</v>
      </c>
      <c r="AO4822" s="3" t="s">
        <v>47</v>
      </c>
      <c r="AP4822" s="3" t="s">
        <v>47</v>
      </c>
      <c r="AR4822" s="3" t="s">
        <v>47</v>
      </c>
      <c r="AU4822" s="3">
        <v>0</v>
      </c>
      <c r="AV4822" s="3">
        <v>18</v>
      </c>
      <c r="AW4822" s="3">
        <v>1</v>
      </c>
      <c r="AX4822" s="3">
        <v>18</v>
      </c>
      <c r="AY4822" s="3">
        <v>100</v>
      </c>
      <c r="AZ4822" s="6" t="str">
        <f t="shared" si="529"/>
        <v>2546.7</v>
      </c>
      <c r="BC4822" s="12" t="s">
        <v>12213</v>
      </c>
      <c r="BJ4822" s="12">
        <f t="shared" si="530"/>
        <v>0</v>
      </c>
      <c r="BK4822" s="12">
        <f t="shared" si="531"/>
        <v>0</v>
      </c>
      <c r="BN4822" s="3" t="s">
        <v>277</v>
      </c>
      <c r="BR4822" s="3" t="s">
        <v>277</v>
      </c>
      <c r="CQ4822" s="3" t="str">
        <f>CONCATENATE(baseURL!$A$1,baseURL!$B$1,baseURL!$C$1,".",C4822,".",L4822,".pkl&amp;seq=",BC4822,"&amp;varMods=Oxidation-M")</f>
        <v>http://proteomics.broadinstitute.org/millscripts/viewfeed.pl?side=xl&amp;cycle=1&amp;fixedMods=iaaC&amp;file=msdataSM/iPRG2012_nd/cpick_in/iPRG2012_nd.2546.7.2.pkl&amp;seq=AVmDDFAAFVEK&amp;varMods=Oxidation-M</v>
      </c>
    </row>
    <row r="4823" spans="1:95" x14ac:dyDescent="0.2">
      <c r="A4823" s="3">
        <v>3980</v>
      </c>
      <c r="B4823" s="2" t="s">
        <v>12324</v>
      </c>
      <c r="C4823" s="2" t="s">
        <v>12318</v>
      </c>
      <c r="D4823" s="3">
        <v>12685</v>
      </c>
      <c r="E4823" s="3">
        <v>12670</v>
      </c>
      <c r="F4823" s="3">
        <v>53475</v>
      </c>
      <c r="G4823" s="3">
        <v>15215</v>
      </c>
      <c r="H4823" s="3">
        <v>44.328400000000002</v>
      </c>
      <c r="I4823" s="30">
        <v>832.90880000000004</v>
      </c>
      <c r="J4823" s="30">
        <v>832.40760279999995</v>
      </c>
      <c r="K4823" s="30">
        <v>0.50119999999999998</v>
      </c>
      <c r="L4823" s="3">
        <v>0</v>
      </c>
      <c r="M4823" s="3">
        <v>2</v>
      </c>
      <c r="N4823" s="10">
        <f t="shared" si="525"/>
        <v>1</v>
      </c>
      <c r="O4823" s="35">
        <v>2</v>
      </c>
      <c r="P4823" s="17"/>
      <c r="Q4823" s="40">
        <v>1663.80746</v>
      </c>
      <c r="R4823" s="40">
        <v>832.40737000000001</v>
      </c>
      <c r="S4823" s="18">
        <f t="shared" si="526"/>
        <v>602.38534408943008</v>
      </c>
      <c r="T4823" s="18">
        <f t="shared" si="527"/>
        <v>0.27967075776274775</v>
      </c>
      <c r="U4823" s="18">
        <f t="shared" si="528"/>
        <v>0.39644050720338764</v>
      </c>
      <c r="V4823" s="30">
        <v>832.40769999999998</v>
      </c>
      <c r="W4823" s="3" t="s">
        <v>47</v>
      </c>
      <c r="X4823" s="3" t="s">
        <v>47</v>
      </c>
      <c r="Y4823" s="3" t="s">
        <v>47</v>
      </c>
      <c r="Z4823" s="3" t="s">
        <v>47</v>
      </c>
      <c r="AA4823" s="3" t="s">
        <v>47</v>
      </c>
      <c r="AB4823" s="12" t="s">
        <v>47</v>
      </c>
      <c r="AC4823" s="3" t="s">
        <v>52</v>
      </c>
      <c r="AD4823" s="3" t="s">
        <v>52</v>
      </c>
      <c r="AE4823" s="3" t="s">
        <v>48</v>
      </c>
      <c r="AF4823" s="3" t="s">
        <v>48</v>
      </c>
      <c r="AG4823" s="3" t="s">
        <v>47</v>
      </c>
      <c r="AI4823" s="3" t="s">
        <v>47</v>
      </c>
      <c r="AU4823" s="3">
        <v>0</v>
      </c>
      <c r="AV4823" s="3">
        <v>8</v>
      </c>
      <c r="AW4823" s="3">
        <v>1</v>
      </c>
      <c r="AX4823" s="3">
        <v>8</v>
      </c>
      <c r="AY4823" s="3">
        <v>100</v>
      </c>
      <c r="AZ4823" s="6" t="str">
        <f t="shared" si="529"/>
        <v>2546.8</v>
      </c>
      <c r="BC4823" s="12" t="s">
        <v>11094</v>
      </c>
      <c r="BJ4823" s="12">
        <f t="shared" si="530"/>
        <v>0</v>
      </c>
      <c r="BK4823" s="12">
        <f t="shared" si="531"/>
        <v>0</v>
      </c>
      <c r="CQ4823" s="3" t="str">
        <f>CONCATENATE(baseURL!$A$1,baseURL!$B$1,baseURL!$C$1,".",C4823,".",L4823,".pkl&amp;seq=",BC4823)</f>
        <v>http://proteomics.broadinstitute.org/millscripts/viewfeed.pl?side=xl&amp;cycle=1&amp;fixedMods=iaaC&amp;file=msdataSM/iPRG2012_nd/cpick_in/iPRG2012_nd.2546.8.0.pkl&amp;seq=AAGANVDNVWADVYAK</v>
      </c>
    </row>
    <row r="4824" spans="1:95" x14ac:dyDescent="0.2">
      <c r="A4824" s="3">
        <v>6632</v>
      </c>
      <c r="B4824" s="2" t="s">
        <v>12320</v>
      </c>
      <c r="C4824" s="2" t="s">
        <v>12321</v>
      </c>
      <c r="D4824" s="3">
        <v>12686</v>
      </c>
      <c r="E4824" s="3">
        <v>12671</v>
      </c>
      <c r="F4824" s="3">
        <v>53476</v>
      </c>
      <c r="G4824" s="3">
        <v>15216</v>
      </c>
      <c r="H4824" s="3">
        <v>44.3309</v>
      </c>
      <c r="I4824" s="30">
        <v>1036.4286</v>
      </c>
      <c r="J4824" s="30">
        <v>1036.428418</v>
      </c>
      <c r="K4824" s="30">
        <v>1.8000000000000001E-4</v>
      </c>
      <c r="L4824" s="3">
        <v>2</v>
      </c>
      <c r="M4824" s="3">
        <v>2</v>
      </c>
      <c r="N4824" s="10">
        <f t="shared" si="525"/>
        <v>1</v>
      </c>
      <c r="O4824" s="35">
        <v>2</v>
      </c>
      <c r="P4824" s="17"/>
      <c r="Q4824" s="40">
        <v>2071.85023</v>
      </c>
      <c r="R4824" s="40">
        <v>1036.42875</v>
      </c>
      <c r="S4824" s="18">
        <f t="shared" si="526"/>
        <v>-0.14472774908649896</v>
      </c>
      <c r="T4824" s="18">
        <f t="shared" si="527"/>
        <v>-0.3203307512178481</v>
      </c>
      <c r="U4824" s="18">
        <f t="shared" si="528"/>
        <v>-0.53066841302465362</v>
      </c>
      <c r="V4824" s="30">
        <v>1036.4282000000001</v>
      </c>
      <c r="W4824" s="3" t="s">
        <v>47</v>
      </c>
      <c r="X4824" s="3" t="s">
        <v>47</v>
      </c>
      <c r="Y4824" s="3" t="s">
        <v>47</v>
      </c>
      <c r="Z4824" s="3" t="s">
        <v>47</v>
      </c>
      <c r="AA4824" s="3" t="s">
        <v>47</v>
      </c>
      <c r="AB4824" s="12" t="s">
        <v>47</v>
      </c>
      <c r="AC4824" s="3" t="s">
        <v>47</v>
      </c>
      <c r="AD4824" s="3" t="s">
        <v>47</v>
      </c>
      <c r="AE4824" s="3" t="s">
        <v>47</v>
      </c>
      <c r="AF4824" s="3" t="s">
        <v>48</v>
      </c>
      <c r="AG4824" s="3" t="s">
        <v>48</v>
      </c>
      <c r="AI4824" s="3" t="s">
        <v>47</v>
      </c>
      <c r="AJ4824" s="3" t="s">
        <v>47</v>
      </c>
      <c r="AK4824" s="3" t="s">
        <v>48</v>
      </c>
      <c r="AL4824" s="3" t="s">
        <v>48</v>
      </c>
      <c r="AU4824" s="3">
        <v>0</v>
      </c>
      <c r="AV4824" s="3">
        <v>11</v>
      </c>
      <c r="AW4824" s="3">
        <v>1</v>
      </c>
      <c r="AX4824" s="3">
        <v>11</v>
      </c>
      <c r="AY4824" s="3">
        <v>100</v>
      </c>
      <c r="AZ4824" s="6" t="str">
        <f t="shared" si="529"/>
        <v>2546.9</v>
      </c>
      <c r="BC4824" s="12" t="s">
        <v>12322</v>
      </c>
      <c r="BJ4824" s="12">
        <f t="shared" si="530"/>
        <v>0</v>
      </c>
      <c r="BK4824" s="12">
        <f t="shared" si="531"/>
        <v>0</v>
      </c>
      <c r="CQ4824" s="3" t="str">
        <f>CONCATENATE(baseURL!$A$1,baseURL!$B$1,baseURL!$C$1,".",C4824,".",L4824,".pkl&amp;seq=",BC4824)</f>
        <v>http://proteomics.broadinstitute.org/millscripts/viewfeed.pl?side=xl&amp;cycle=1&amp;fixedMods=iaaC&amp;file=msdataSM/iPRG2012_nd/cpick_in/iPRG2012_nd.2546.9.2.pkl&amp;seq=LAFYQVTPEEDEEEDEE</v>
      </c>
    </row>
    <row r="4825" spans="1:95" x14ac:dyDescent="0.2">
      <c r="A4825" s="3">
        <v>7824</v>
      </c>
      <c r="B4825" s="2" t="s">
        <v>12325</v>
      </c>
      <c r="C4825" s="2" t="s">
        <v>12326</v>
      </c>
      <c r="D4825" s="3">
        <v>12691</v>
      </c>
      <c r="E4825" s="3">
        <v>12676</v>
      </c>
      <c r="F4825" s="3">
        <v>53493</v>
      </c>
      <c r="G4825" s="3">
        <v>15222</v>
      </c>
      <c r="H4825" s="3">
        <v>44.348199999999999</v>
      </c>
      <c r="I4825" s="30">
        <v>618.62369999999999</v>
      </c>
      <c r="J4825" s="30">
        <v>618.62232489999997</v>
      </c>
      <c r="K4825" s="30">
        <v>1.3799999999999999E-3</v>
      </c>
      <c r="L4825" s="3">
        <v>3</v>
      </c>
      <c r="M4825" s="3">
        <v>3</v>
      </c>
      <c r="N4825" s="10">
        <f t="shared" si="525"/>
        <v>1</v>
      </c>
      <c r="O4825" s="35">
        <v>3</v>
      </c>
      <c r="Q4825" s="37">
        <v>1853.85205</v>
      </c>
      <c r="R4825" s="37">
        <v>618.62220000000002</v>
      </c>
      <c r="S4825" s="18">
        <f t="shared" si="526"/>
        <v>2.4247432438805618</v>
      </c>
      <c r="T4825" s="18">
        <f t="shared" si="527"/>
        <v>0.20190028735816065</v>
      </c>
      <c r="U4825" s="18">
        <f t="shared" si="528"/>
        <v>0</v>
      </c>
      <c r="V4825" s="30">
        <v>618.62220000000002</v>
      </c>
      <c r="W4825" s="3" t="s">
        <v>47</v>
      </c>
      <c r="AE4825" s="3" t="s">
        <v>47</v>
      </c>
      <c r="AG4825" s="3" t="s">
        <v>52</v>
      </c>
      <c r="AH4825" s="3" t="s">
        <v>47</v>
      </c>
      <c r="AK4825" s="3" t="s">
        <v>47</v>
      </c>
      <c r="AL4825" s="3" t="s">
        <v>52</v>
      </c>
      <c r="AP4825" s="3" t="s">
        <v>47</v>
      </c>
      <c r="AU4825" s="3">
        <v>0</v>
      </c>
      <c r="AV4825" s="3">
        <v>5</v>
      </c>
      <c r="AW4825" s="3">
        <v>3</v>
      </c>
      <c r="AX4825" s="3">
        <v>3</v>
      </c>
      <c r="AY4825" s="3">
        <v>60</v>
      </c>
      <c r="AZ4825" s="6" t="str">
        <f t="shared" si="529"/>
        <v>2547.5</v>
      </c>
      <c r="BC4825" s="12" t="s">
        <v>20231</v>
      </c>
      <c r="BD4825" s="12" t="s">
        <v>258</v>
      </c>
      <c r="BI4825" s="12" t="s">
        <v>594</v>
      </c>
      <c r="BJ4825" s="12">
        <f t="shared" si="530"/>
        <v>1</v>
      </c>
      <c r="BK4825" s="12">
        <f t="shared" si="531"/>
        <v>1</v>
      </c>
      <c r="BR4825" s="3" t="s">
        <v>594</v>
      </c>
      <c r="CA4825" s="3" t="s">
        <v>20268</v>
      </c>
      <c r="CL4825" s="3" t="s">
        <v>20305</v>
      </c>
      <c r="CQ4825" s="3" t="str">
        <f>CONCATENATE(baseURL!$A$1,baseURL!$B$1,baseURL!$C$1,".",C4825,".",L4825,".pkl&amp;seq=",BC4825,"&amp;varMods=Dimethyl-K+ReducedCys-C")</f>
        <v>http://proteomics.broadinstitute.org/millscripts/viewfeed.pl?side=xl&amp;cycle=1&amp;fixedMods=iaaC&amp;file=msdataSM/iPRG2012_nd/cpick_in/iPRG2012_nd.2547.5.3.pkl&amp;seq=SCAAAGTEcLLSGWGNTk&amp;varMods=Dimethyl-K+ReducedCys-C</v>
      </c>
    </row>
    <row r="4826" spans="1:95" x14ac:dyDescent="0.2">
      <c r="A4826" s="3">
        <v>6634</v>
      </c>
      <c r="B4826" s="2" t="s">
        <v>12327</v>
      </c>
      <c r="C4826" s="2" t="s">
        <v>12323</v>
      </c>
      <c r="D4826" s="3">
        <v>12694</v>
      </c>
      <c r="E4826" s="3">
        <v>12679</v>
      </c>
      <c r="F4826" s="3">
        <v>53496</v>
      </c>
      <c r="G4826" s="3">
        <v>15225</v>
      </c>
      <c r="H4826" s="3">
        <v>44.355699999999999</v>
      </c>
      <c r="I4826" s="30">
        <v>796.87847999999997</v>
      </c>
      <c r="J4826" s="30">
        <v>796.87435930000004</v>
      </c>
      <c r="K4826" s="30">
        <v>4.1200000000000004E-3</v>
      </c>
      <c r="L4826" s="3">
        <v>4</v>
      </c>
      <c r="M4826" s="3">
        <v>4</v>
      </c>
      <c r="N4826" s="10">
        <f t="shared" si="525"/>
        <v>1</v>
      </c>
      <c r="O4826" s="35">
        <v>4</v>
      </c>
      <c r="P4826" s="17"/>
      <c r="Q4826" s="40">
        <v>3184.4779400000002</v>
      </c>
      <c r="R4826" s="40">
        <v>796.87494000000004</v>
      </c>
      <c r="S4826" s="18">
        <f t="shared" si="526"/>
        <v>4.4423532755716124</v>
      </c>
      <c r="T4826" s="18">
        <f t="shared" si="527"/>
        <v>-0.72872162349644676</v>
      </c>
      <c r="U4826" s="18">
        <f t="shared" si="528"/>
        <v>-0.92862752098134216</v>
      </c>
      <c r="V4826" s="30">
        <v>796.87419999999997</v>
      </c>
      <c r="W4826" s="3" t="s">
        <v>47</v>
      </c>
      <c r="X4826" s="3" t="s">
        <v>47</v>
      </c>
      <c r="Y4826" s="3" t="s">
        <v>47</v>
      </c>
      <c r="Z4826" s="3" t="s">
        <v>47</v>
      </c>
      <c r="AA4826" s="3" t="s">
        <v>47</v>
      </c>
      <c r="AB4826" s="12" t="s">
        <v>47</v>
      </c>
      <c r="AC4826" s="3" t="s">
        <v>47</v>
      </c>
      <c r="AD4826" s="3" t="s">
        <v>47</v>
      </c>
      <c r="AE4826" s="3" t="s">
        <v>47</v>
      </c>
      <c r="AF4826" s="3" t="s">
        <v>47</v>
      </c>
      <c r="AG4826" s="3" t="s">
        <v>48</v>
      </c>
      <c r="AI4826" s="3" t="s">
        <v>47</v>
      </c>
      <c r="AJ4826" s="3" t="s">
        <v>47</v>
      </c>
      <c r="AK4826" s="3" t="s">
        <v>47</v>
      </c>
      <c r="AL4826" s="3" t="s">
        <v>48</v>
      </c>
      <c r="AU4826" s="3">
        <v>0</v>
      </c>
      <c r="AV4826" s="3">
        <v>13</v>
      </c>
      <c r="AW4826" s="3">
        <v>1</v>
      </c>
      <c r="AX4826" s="3">
        <v>13</v>
      </c>
      <c r="AY4826" s="3">
        <v>100</v>
      </c>
      <c r="AZ4826" s="6" t="str">
        <f t="shared" si="529"/>
        <v>2547.8</v>
      </c>
      <c r="BC4826" s="12" t="s">
        <v>11822</v>
      </c>
      <c r="BJ4826" s="12">
        <f t="shared" si="530"/>
        <v>0</v>
      </c>
      <c r="BK4826" s="12">
        <f t="shared" si="531"/>
        <v>0</v>
      </c>
      <c r="CQ4826" s="3" t="str">
        <f>CONCATENATE(baseURL!$A$1,baseURL!$B$1,baseURL!$C$1,".",C4826,".",L4826,".pkl&amp;seq=",BC4826)</f>
        <v>http://proteomics.broadinstitute.org/millscripts/viewfeed.pl?side=xl&amp;cycle=1&amp;fixedMods=iaaC&amp;file=msdataSM/iPRG2012_nd/cpick_in/iPRG2012_nd.2547.8.4.pkl&amp;seq=TGTTTNDVDYPLPPNHEMLFTTDDKYAK</v>
      </c>
    </row>
    <row r="4827" spans="1:95" x14ac:dyDescent="0.2">
      <c r="A4827" s="3">
        <v>1997</v>
      </c>
      <c r="B4827" s="2" t="s">
        <v>12329</v>
      </c>
      <c r="C4827" s="2" t="s">
        <v>12330</v>
      </c>
      <c r="D4827" s="3">
        <v>12704</v>
      </c>
      <c r="E4827" s="3">
        <v>12689</v>
      </c>
      <c r="F4827" s="3">
        <v>53519</v>
      </c>
      <c r="G4827" s="3">
        <v>15236</v>
      </c>
      <c r="H4827" s="3">
        <v>44.380600000000001</v>
      </c>
      <c r="I4827" s="30">
        <v>898.46438999999998</v>
      </c>
      <c r="J4827" s="30">
        <v>898.4640905</v>
      </c>
      <c r="K4827" s="30">
        <v>2.9999999999999997E-4</v>
      </c>
      <c r="L4827" s="3">
        <v>2</v>
      </c>
      <c r="M4827" s="3">
        <v>2</v>
      </c>
      <c r="N4827" s="10">
        <f t="shared" si="525"/>
        <v>1</v>
      </c>
      <c r="O4827" s="35">
        <v>2</v>
      </c>
      <c r="P4827" s="17"/>
      <c r="Q4827" s="40">
        <v>1795.9224899999999</v>
      </c>
      <c r="R4827" s="40">
        <v>898.46487999999999</v>
      </c>
      <c r="S4827" s="18">
        <f t="shared" si="526"/>
        <v>-0.54537468399813704</v>
      </c>
      <c r="T4827" s="18">
        <f t="shared" si="527"/>
        <v>-0.87872104694423203</v>
      </c>
      <c r="U4827" s="18">
        <f t="shared" si="528"/>
        <v>-0.75684650020874233</v>
      </c>
      <c r="V4827" s="30">
        <v>898.46420000000001</v>
      </c>
      <c r="W4827" s="3" t="s">
        <v>47</v>
      </c>
      <c r="X4827" s="3" t="s">
        <v>47</v>
      </c>
      <c r="Y4827" s="3" t="s">
        <v>47</v>
      </c>
      <c r="Z4827" s="3" t="s">
        <v>47</v>
      </c>
      <c r="AA4827" s="3" t="s">
        <v>48</v>
      </c>
      <c r="AB4827" s="12" t="s">
        <v>47</v>
      </c>
      <c r="AC4827" s="3" t="s">
        <v>47</v>
      </c>
      <c r="AD4827" s="3" t="s">
        <v>47</v>
      </c>
      <c r="AE4827" s="3" t="s">
        <v>48</v>
      </c>
      <c r="AG4827" s="3" t="s">
        <v>47</v>
      </c>
      <c r="AH4827" s="3" t="s">
        <v>47</v>
      </c>
      <c r="AI4827" s="3" t="s">
        <v>47</v>
      </c>
      <c r="AJ4827" s="3" t="s">
        <v>47</v>
      </c>
      <c r="AL4827" s="3" t="s">
        <v>52</v>
      </c>
      <c r="AM4827" s="3" t="s">
        <v>47</v>
      </c>
      <c r="AO4827" s="3" t="s">
        <v>47</v>
      </c>
      <c r="AU4827" s="3">
        <v>0</v>
      </c>
      <c r="AV4827" s="3">
        <v>13</v>
      </c>
      <c r="AW4827" s="3">
        <v>1</v>
      </c>
      <c r="AX4827" s="3">
        <v>13</v>
      </c>
      <c r="AY4827" s="3">
        <v>100</v>
      </c>
      <c r="AZ4827" s="6" t="str">
        <f t="shared" si="529"/>
        <v>2548.10</v>
      </c>
      <c r="BC4827" s="12" t="s">
        <v>12236</v>
      </c>
      <c r="BJ4827" s="12">
        <f t="shared" si="530"/>
        <v>0</v>
      </c>
      <c r="BK4827" s="12">
        <f t="shared" si="531"/>
        <v>0</v>
      </c>
      <c r="BP4827" s="3" t="s">
        <v>54</v>
      </c>
      <c r="BR4827" s="3" t="s">
        <v>54</v>
      </c>
      <c r="CQ4827" s="3" t="str">
        <f>CONCATENATE(baseURL!$A$1,baseURL!$B$1,baseURL!$C$1,".",C4827,".",L4827,".pkl&amp;seq=",BC4827,"&amp;varMods=Deamidated-N")</f>
        <v>http://proteomics.broadinstitute.org/millscripts/viewfeed.pl?side=xl&amp;cycle=1&amp;fixedMods=iaaC&amp;file=msdataSM/iPRG2012_nd/cpick_in/iPRG2012_nd.2548.10.2.pkl&amp;seq=SPLLLQTSnGGAAYFAGK&amp;varMods=Deamidated-N</v>
      </c>
    </row>
    <row r="4828" spans="1:95" x14ac:dyDescent="0.2">
      <c r="A4828" s="3">
        <v>5265</v>
      </c>
      <c r="B4828" s="2" t="s">
        <v>12331</v>
      </c>
      <c r="C4828" s="2" t="s">
        <v>12332</v>
      </c>
      <c r="D4828" s="3">
        <v>12695</v>
      </c>
      <c r="E4828" s="3">
        <v>12680</v>
      </c>
      <c r="F4828" s="3">
        <v>53510</v>
      </c>
      <c r="G4828" s="3">
        <v>15227</v>
      </c>
      <c r="H4828" s="3">
        <v>44.365600000000001</v>
      </c>
      <c r="I4828" s="30">
        <v>558.32461999999998</v>
      </c>
      <c r="J4828" s="30">
        <v>558.32462390000001</v>
      </c>
      <c r="K4828" s="30">
        <v>0</v>
      </c>
      <c r="L4828" s="3">
        <v>2</v>
      </c>
      <c r="M4828" s="3">
        <v>2</v>
      </c>
      <c r="N4828" s="10">
        <f t="shared" si="525"/>
        <v>1</v>
      </c>
      <c r="O4828" s="35">
        <v>2</v>
      </c>
      <c r="P4828" s="17"/>
      <c r="Q4828" s="40">
        <v>1115.6419000000001</v>
      </c>
      <c r="R4828" s="40">
        <v>558.32458999999994</v>
      </c>
      <c r="S4828" s="18">
        <f t="shared" si="526"/>
        <v>5.3732184781515931E-2</v>
      </c>
      <c r="T4828" s="18">
        <f t="shared" si="527"/>
        <v>6.0717368837728644E-2</v>
      </c>
      <c r="U4828" s="18">
        <f t="shared" si="528"/>
        <v>1.7910728396252913E-2</v>
      </c>
      <c r="V4828" s="30">
        <v>558.32460000000003</v>
      </c>
      <c r="W4828" s="3" t="s">
        <v>47</v>
      </c>
      <c r="X4828" s="3" t="s">
        <v>47</v>
      </c>
      <c r="Y4828" s="3" t="s">
        <v>47</v>
      </c>
      <c r="Z4828" s="3" t="s">
        <v>47</v>
      </c>
      <c r="AA4828" s="3" t="s">
        <v>47</v>
      </c>
      <c r="AB4828" s="12" t="s">
        <v>47</v>
      </c>
      <c r="AC4828" s="3" t="s">
        <v>47</v>
      </c>
      <c r="AD4828" s="3" t="s">
        <v>47</v>
      </c>
      <c r="AE4828" s="3" t="s">
        <v>47</v>
      </c>
      <c r="AF4828" s="3" t="s">
        <v>47</v>
      </c>
      <c r="AG4828" s="3" t="s">
        <v>47</v>
      </c>
      <c r="AH4828" s="3" t="s">
        <v>47</v>
      </c>
      <c r="AI4828" s="3" t="s">
        <v>47</v>
      </c>
      <c r="AJ4828" s="3" t="s">
        <v>47</v>
      </c>
      <c r="AK4828" s="3" t="s">
        <v>47</v>
      </c>
      <c r="AL4828" s="3" t="s">
        <v>47</v>
      </c>
      <c r="AM4828" s="3" t="s">
        <v>47</v>
      </c>
      <c r="AN4828" s="3" t="s">
        <v>47</v>
      </c>
      <c r="AU4828" s="3">
        <v>0</v>
      </c>
      <c r="AV4828" s="3">
        <v>18</v>
      </c>
      <c r="AW4828" s="3">
        <v>1</v>
      </c>
      <c r="AX4828" s="3">
        <v>18</v>
      </c>
      <c r="AY4828" s="3">
        <v>100</v>
      </c>
      <c r="AZ4828" s="6" t="str">
        <f t="shared" si="529"/>
        <v>2548.1</v>
      </c>
      <c r="BC4828" s="12" t="s">
        <v>12240</v>
      </c>
      <c r="BJ4828" s="12">
        <f t="shared" si="530"/>
        <v>0</v>
      </c>
      <c r="BK4828" s="12">
        <f t="shared" si="531"/>
        <v>0</v>
      </c>
      <c r="CQ4828" s="3" t="str">
        <f>CONCATENATE(baseURL!$A$1,baseURL!$B$1,baseURL!$C$1,".",C4828,".",L4828,".pkl&amp;seq=",BC4828)</f>
        <v>http://proteomics.broadinstitute.org/millscripts/viewfeed.pl?side=xl&amp;cycle=1&amp;fixedMods=iaaC&amp;file=msdataSM/iPRG2012_nd/cpick_in/iPRG2012_nd.2548.1.2.pkl&amp;seq=SVLEALTQVR</v>
      </c>
    </row>
    <row r="4829" spans="1:95" x14ac:dyDescent="0.2">
      <c r="A4829" s="3">
        <v>5322</v>
      </c>
      <c r="B4829" s="2" t="s">
        <v>12333</v>
      </c>
      <c r="C4829" s="2" t="s">
        <v>12334</v>
      </c>
      <c r="D4829" s="3">
        <v>12697</v>
      </c>
      <c r="E4829" s="3">
        <v>12682</v>
      </c>
      <c r="F4829" s="3">
        <v>53512</v>
      </c>
      <c r="G4829" s="3">
        <v>15229</v>
      </c>
      <c r="H4829" s="3">
        <v>44.369</v>
      </c>
      <c r="I4829" s="30">
        <v>581.30786000000001</v>
      </c>
      <c r="J4829" s="30">
        <v>581.30679569999995</v>
      </c>
      <c r="K4829" s="30">
        <v>1.06E-3</v>
      </c>
      <c r="L4829" s="3">
        <v>3</v>
      </c>
      <c r="M4829" s="3">
        <v>3</v>
      </c>
      <c r="N4829" s="10">
        <f t="shared" si="525"/>
        <v>1</v>
      </c>
      <c r="O4829" s="35">
        <v>3</v>
      </c>
      <c r="P4829" s="17"/>
      <c r="Q4829" s="40">
        <v>1741.9054000000001</v>
      </c>
      <c r="R4829" s="40">
        <v>581.30664999999999</v>
      </c>
      <c r="S4829" s="18">
        <f t="shared" si="526"/>
        <v>2.0815175605071579</v>
      </c>
      <c r="T4829" s="18">
        <f t="shared" si="527"/>
        <v>0.25064223841553285</v>
      </c>
      <c r="U4829" s="18">
        <f t="shared" si="528"/>
        <v>0.25803936693713536</v>
      </c>
      <c r="V4829" s="30">
        <v>581.30679999999995</v>
      </c>
      <c r="W4829" s="3" t="s">
        <v>47</v>
      </c>
      <c r="X4829" s="3" t="s">
        <v>47</v>
      </c>
      <c r="Y4829" s="3" t="s">
        <v>47</v>
      </c>
      <c r="Z4829" s="3" t="s">
        <v>47</v>
      </c>
      <c r="AA4829" s="3" t="s">
        <v>48</v>
      </c>
      <c r="AB4829" s="12" t="s">
        <v>47</v>
      </c>
      <c r="AC4829" s="3" t="s">
        <v>47</v>
      </c>
      <c r="AD4829" s="3" t="s">
        <v>47</v>
      </c>
      <c r="AE4829" s="3" t="s">
        <v>47</v>
      </c>
      <c r="AF4829" s="3" t="s">
        <v>47</v>
      </c>
      <c r="AG4829" s="3" t="s">
        <v>48</v>
      </c>
      <c r="AH4829" s="3" t="s">
        <v>47</v>
      </c>
      <c r="AI4829" s="3" t="s">
        <v>47</v>
      </c>
      <c r="AJ4829" s="3" t="s">
        <v>47</v>
      </c>
      <c r="AK4829" s="3" t="s">
        <v>47</v>
      </c>
      <c r="AL4829" s="3" t="s">
        <v>47</v>
      </c>
      <c r="AM4829" s="3" t="s">
        <v>47</v>
      </c>
      <c r="AN4829" s="3" t="s">
        <v>47</v>
      </c>
      <c r="AU4829" s="3">
        <v>0</v>
      </c>
      <c r="AV4829" s="3">
        <v>16</v>
      </c>
      <c r="AW4829" s="3">
        <v>1</v>
      </c>
      <c r="AX4829" s="3">
        <v>16</v>
      </c>
      <c r="AY4829" s="3">
        <v>100</v>
      </c>
      <c r="AZ4829" s="6" t="str">
        <f t="shared" si="529"/>
        <v>2548.3</v>
      </c>
      <c r="BC4829" s="12" t="s">
        <v>12243</v>
      </c>
      <c r="BJ4829" s="12">
        <f t="shared" si="530"/>
        <v>0</v>
      </c>
      <c r="BK4829" s="12">
        <f t="shared" si="531"/>
        <v>0</v>
      </c>
      <c r="CQ4829" s="3" t="str">
        <f>CONCATENATE(baseURL!$A$1,baseURL!$B$1,baseURL!$C$1,".",C4829,".",L4829,".pkl&amp;seq=",BC4829)</f>
        <v>http://proteomics.broadinstitute.org/millscripts/viewfeed.pl?side=xl&amp;cycle=1&amp;fixedMods=iaaC&amp;file=msdataSM/iPRG2012_nd/cpick_in/iPRG2012_nd.2548.3.3.pkl&amp;seq=MKEVAVANNWPLDVR</v>
      </c>
    </row>
    <row r="4830" spans="1:95" x14ac:dyDescent="0.2">
      <c r="A4830" s="3">
        <v>1216</v>
      </c>
      <c r="B4830" s="2" t="s">
        <v>12335</v>
      </c>
      <c r="C4830" s="2" t="s">
        <v>12336</v>
      </c>
      <c r="D4830" s="3">
        <v>12698</v>
      </c>
      <c r="E4830" s="3">
        <v>12683</v>
      </c>
      <c r="F4830" s="3">
        <v>53513</v>
      </c>
      <c r="G4830" s="3">
        <v>15230</v>
      </c>
      <c r="H4830" s="3">
        <v>44.370600000000003</v>
      </c>
      <c r="I4830" s="30">
        <v>582.68614000000002</v>
      </c>
      <c r="J4830" s="30">
        <v>582.68727950000005</v>
      </c>
      <c r="K4830" s="30">
        <v>-1.14E-3</v>
      </c>
      <c r="L4830" s="3">
        <v>3</v>
      </c>
      <c r="M4830" s="3">
        <v>3</v>
      </c>
      <c r="N4830" s="10">
        <f t="shared" si="525"/>
        <v>1</v>
      </c>
      <c r="O4830" s="35">
        <v>3</v>
      </c>
      <c r="P4830" s="17"/>
      <c r="Q4830" s="40">
        <v>1746.04115</v>
      </c>
      <c r="R4830" s="40">
        <v>582.68523000000005</v>
      </c>
      <c r="S4830" s="18">
        <f t="shared" si="526"/>
        <v>1.5617351412463425</v>
      </c>
      <c r="T4830" s="18">
        <f t="shared" si="527"/>
        <v>3.5173364528190647</v>
      </c>
      <c r="U4830" s="18">
        <f t="shared" si="528"/>
        <v>3.037660659366578</v>
      </c>
      <c r="V4830" s="30">
        <v>582.68700000000001</v>
      </c>
      <c r="Y4830" s="3" t="s">
        <v>48</v>
      </c>
      <c r="Z4830" s="3" t="s">
        <v>48</v>
      </c>
      <c r="AA4830" s="3" t="s">
        <v>47</v>
      </c>
      <c r="AB4830" s="12" t="s">
        <v>47</v>
      </c>
      <c r="AC4830" s="3" t="s">
        <v>47</v>
      </c>
      <c r="AE4830" s="3" t="s">
        <v>47</v>
      </c>
      <c r="AH4830" s="3" t="s">
        <v>47</v>
      </c>
      <c r="AK4830" s="3" t="s">
        <v>52</v>
      </c>
      <c r="AL4830" s="3" t="s">
        <v>48</v>
      </c>
      <c r="AU4830" s="3">
        <v>0</v>
      </c>
      <c r="AV4830" s="3">
        <v>5</v>
      </c>
      <c r="AW4830" s="3">
        <v>1</v>
      </c>
      <c r="AX4830" s="3">
        <v>5</v>
      </c>
      <c r="AY4830" s="3">
        <v>100</v>
      </c>
      <c r="AZ4830" s="6" t="str">
        <f t="shared" si="529"/>
        <v>2548.4</v>
      </c>
      <c r="BC4830" s="12" t="s">
        <v>12337</v>
      </c>
      <c r="BJ4830" s="12">
        <f t="shared" si="530"/>
        <v>0</v>
      </c>
      <c r="BK4830" s="12">
        <f t="shared" si="531"/>
        <v>0</v>
      </c>
      <c r="CQ4830" s="3" t="str">
        <f>CONCATENATE(baseURL!$A$1,baseURL!$B$1,baseURL!$C$1,".",C4830,".",L4830,".pkl&amp;seq=",BC4830)</f>
        <v>http://proteomics.broadinstitute.org/millscripts/viewfeed.pl?side=xl&amp;cycle=1&amp;fixedMods=iaaC&amp;file=msdataSM/iPRG2012_nd/cpick_in/iPRG2012_nd.2548.4.3.pkl&amp;seq=LLKSELPSFKLLETK</v>
      </c>
    </row>
    <row r="4831" spans="1:95" x14ac:dyDescent="0.2">
      <c r="A4831" s="3">
        <v>7760</v>
      </c>
      <c r="B4831" s="2" t="s">
        <v>12338</v>
      </c>
      <c r="C4831" s="2" t="s">
        <v>12325</v>
      </c>
      <c r="D4831" s="3">
        <v>12700</v>
      </c>
      <c r="E4831" s="3">
        <v>12685</v>
      </c>
      <c r="F4831" s="3">
        <v>53515</v>
      </c>
      <c r="G4831" s="3">
        <v>15232</v>
      </c>
      <c r="H4831" s="3">
        <v>44.374000000000002</v>
      </c>
      <c r="I4831" s="30">
        <v>669.79490999999996</v>
      </c>
      <c r="J4831" s="30">
        <v>669.79454410000005</v>
      </c>
      <c r="K4831" s="30">
        <v>3.6999999999999999E-4</v>
      </c>
      <c r="L4831" s="12">
        <v>2</v>
      </c>
      <c r="M4831" s="3">
        <v>2</v>
      </c>
      <c r="N4831" s="10">
        <f t="shared" si="525"/>
        <v>1</v>
      </c>
      <c r="O4831" s="35">
        <v>2</v>
      </c>
      <c r="P4831" s="17"/>
      <c r="Q4831" s="40">
        <v>1338.58168</v>
      </c>
      <c r="R4831" s="40">
        <v>669.79448000000002</v>
      </c>
      <c r="S4831" s="18">
        <f t="shared" si="526"/>
        <v>0.64198797209785285</v>
      </c>
      <c r="T4831" s="18">
        <f t="shared" si="527"/>
        <v>9.5700997761926435E-2</v>
      </c>
      <c r="U4831" s="18">
        <f t="shared" si="528"/>
        <v>0.328458962535773</v>
      </c>
      <c r="V4831" s="32">
        <v>669.79470000000003</v>
      </c>
      <c r="W4831" s="12" t="s">
        <v>47</v>
      </c>
      <c r="X4831" s="12" t="s">
        <v>47</v>
      </c>
      <c r="Y4831" s="12" t="s">
        <v>47</v>
      </c>
      <c r="Z4831" s="12"/>
      <c r="AA4831" s="12"/>
      <c r="AB4831" s="12" t="s">
        <v>47</v>
      </c>
      <c r="AC4831" s="12" t="s">
        <v>47</v>
      </c>
      <c r="AD4831" s="12" t="s">
        <v>47</v>
      </c>
      <c r="AE4831" s="12"/>
      <c r="AF4831" s="12"/>
      <c r="AG4831" s="12"/>
      <c r="AH4831" s="12" t="s">
        <v>48</v>
      </c>
      <c r="AI4831" s="12" t="s">
        <v>47</v>
      </c>
      <c r="AJ4831" s="12" t="s">
        <v>47</v>
      </c>
      <c r="AK4831" s="12"/>
      <c r="AL4831" s="12"/>
      <c r="AM4831" s="12"/>
      <c r="AN4831" s="12"/>
      <c r="AO4831" s="12" t="s">
        <v>48</v>
      </c>
      <c r="AP4831" s="12"/>
      <c r="AQ4831" s="12" t="s">
        <v>47</v>
      </c>
      <c r="AR4831" s="12"/>
      <c r="AS4831" s="12"/>
      <c r="AT4831" s="12"/>
      <c r="AU4831" s="3">
        <v>0</v>
      </c>
      <c r="AV4831" s="3">
        <v>9</v>
      </c>
      <c r="AW4831" s="3">
        <v>2</v>
      </c>
      <c r="AX4831" s="3">
        <v>8</v>
      </c>
      <c r="AY4831" s="3">
        <v>88.89</v>
      </c>
      <c r="AZ4831" s="19" t="str">
        <f t="shared" si="529"/>
        <v>2548.6</v>
      </c>
      <c r="BC4831" s="12" t="s">
        <v>12245</v>
      </c>
      <c r="BI4831" s="12" t="s">
        <v>793</v>
      </c>
      <c r="BJ4831" s="12">
        <f t="shared" si="530"/>
        <v>1</v>
      </c>
      <c r="BK4831" s="12">
        <f t="shared" si="531"/>
        <v>1</v>
      </c>
      <c r="BR4831" s="3" t="s">
        <v>793</v>
      </c>
      <c r="BU4831" s="3" t="s">
        <v>12339</v>
      </c>
      <c r="CQ4831" s="3" t="str">
        <f>CONCATENATE(baseURL!$A$1,baseURL!$B$1,baseURL!$C$1,".",C4831,".",L4831,".pkl&amp;seq=",BC4831,"&amp;varMods=pyroCys-C")</f>
        <v>http://proteomics.broadinstitute.org/millscripts/viewfeed.pl?side=xl&amp;cycle=1&amp;fixedMods=iaaC&amp;file=msdataSM/iPRG2012_nd/cpick_in/iPRG2012_nd.2548.6.2.pkl&amp;seq=cCSDVFNQVVK&amp;varMods=pyroCys-C</v>
      </c>
    </row>
    <row r="4832" spans="1:95" x14ac:dyDescent="0.2">
      <c r="A4832" s="3">
        <v>6585</v>
      </c>
      <c r="B4832" s="2" t="s">
        <v>12340</v>
      </c>
      <c r="C4832" s="2" t="s">
        <v>12341</v>
      </c>
      <c r="D4832" s="3">
        <v>12701</v>
      </c>
      <c r="E4832" s="3">
        <v>12686</v>
      </c>
      <c r="F4832" s="3">
        <v>53516</v>
      </c>
      <c r="G4832" s="3">
        <v>15233</v>
      </c>
      <c r="H4832" s="3">
        <v>44.375700000000002</v>
      </c>
      <c r="I4832" s="30">
        <v>832.17496000000006</v>
      </c>
      <c r="J4832" s="30">
        <v>832.40761740000005</v>
      </c>
      <c r="K4832" s="30">
        <v>-0.23266000000000001</v>
      </c>
      <c r="L4832" s="3">
        <v>2</v>
      </c>
      <c r="M4832" s="3">
        <v>2</v>
      </c>
      <c r="N4832" s="10">
        <f t="shared" si="525"/>
        <v>1</v>
      </c>
      <c r="O4832" s="35">
        <v>2</v>
      </c>
      <c r="P4832" s="17"/>
      <c r="Q4832" s="40">
        <v>1663.80746</v>
      </c>
      <c r="R4832" s="40">
        <v>832.40737000000001</v>
      </c>
      <c r="S4832" s="18">
        <f t="shared" si="526"/>
        <v>-279.20223724107456</v>
      </c>
      <c r="T4832" s="18">
        <f t="shared" si="527"/>
        <v>0.29721024699091586</v>
      </c>
      <c r="U4832" s="18">
        <f t="shared" si="528"/>
        <v>0.39644050720338764</v>
      </c>
      <c r="V4832" s="30">
        <v>832.40769999999998</v>
      </c>
      <c r="W4832" s="3" t="s">
        <v>47</v>
      </c>
      <c r="X4832" s="3" t="s">
        <v>47</v>
      </c>
      <c r="Y4832" s="3" t="s">
        <v>47</v>
      </c>
      <c r="Z4832" s="3" t="s">
        <v>47</v>
      </c>
      <c r="AA4832" s="3" t="s">
        <v>47</v>
      </c>
      <c r="AB4832" s="12" t="s">
        <v>47</v>
      </c>
      <c r="AC4832" s="3" t="s">
        <v>47</v>
      </c>
      <c r="AD4832" s="3" t="s">
        <v>47</v>
      </c>
      <c r="AE4832" s="3" t="s">
        <v>47</v>
      </c>
      <c r="AF4832" s="3" t="s">
        <v>47</v>
      </c>
      <c r="AH4832" s="3" t="s">
        <v>47</v>
      </c>
      <c r="AI4832" s="3" t="s">
        <v>47</v>
      </c>
      <c r="AJ4832" s="3" t="s">
        <v>47</v>
      </c>
      <c r="AK4832" s="3" t="s">
        <v>47</v>
      </c>
      <c r="AL4832" s="3" t="s">
        <v>47</v>
      </c>
      <c r="AU4832" s="3">
        <v>0</v>
      </c>
      <c r="AV4832" s="3">
        <v>15</v>
      </c>
      <c r="AW4832" s="3">
        <v>1</v>
      </c>
      <c r="AX4832" s="3">
        <v>15</v>
      </c>
      <c r="AY4832" s="3">
        <v>100</v>
      </c>
      <c r="AZ4832" s="6" t="str">
        <f t="shared" si="529"/>
        <v>2548.7</v>
      </c>
      <c r="BC4832" s="12" t="s">
        <v>11094</v>
      </c>
      <c r="BJ4832" s="12">
        <f t="shared" si="530"/>
        <v>0</v>
      </c>
      <c r="BK4832" s="12">
        <f t="shared" si="531"/>
        <v>0</v>
      </c>
      <c r="CQ4832" s="3" t="str">
        <f>CONCATENATE(baseURL!$A$1,baseURL!$B$1,baseURL!$C$1,".",C4832,".",L4832,".pkl&amp;seq=",BC4832)</f>
        <v>http://proteomics.broadinstitute.org/millscripts/viewfeed.pl?side=xl&amp;cycle=1&amp;fixedMods=iaaC&amp;file=msdataSM/iPRG2012_nd/cpick_in/iPRG2012_nd.2548.7.2.pkl&amp;seq=AAGANVDNVWADVYAK</v>
      </c>
    </row>
    <row r="4833" spans="1:95" x14ac:dyDescent="0.2">
      <c r="A4833" s="3">
        <v>7784</v>
      </c>
      <c r="B4833" s="2" t="s">
        <v>12328</v>
      </c>
      <c r="C4833" s="2" t="s">
        <v>12327</v>
      </c>
      <c r="D4833" s="3">
        <v>12703</v>
      </c>
      <c r="E4833" s="3">
        <v>12688</v>
      </c>
      <c r="F4833" s="3">
        <v>53518</v>
      </c>
      <c r="G4833" s="3">
        <v>15235</v>
      </c>
      <c r="H4833" s="3">
        <v>44.378999999999998</v>
      </c>
      <c r="I4833" s="30">
        <v>884.80466000000001</v>
      </c>
      <c r="J4833" s="30">
        <v>884.80349269999999</v>
      </c>
      <c r="K4833" s="30">
        <v>1.17E-3</v>
      </c>
      <c r="L4833" s="3">
        <v>3</v>
      </c>
      <c r="M4833" s="3">
        <v>3</v>
      </c>
      <c r="N4833" s="10">
        <f t="shared" si="525"/>
        <v>1</v>
      </c>
      <c r="O4833" s="35">
        <v>3</v>
      </c>
      <c r="P4833" s="17"/>
      <c r="Q4833" s="40">
        <v>2652.3991599999999</v>
      </c>
      <c r="R4833" s="40">
        <v>884.80457000000001</v>
      </c>
      <c r="S4833" s="18">
        <f t="shared" si="526"/>
        <v>0.10171737697980641</v>
      </c>
      <c r="T4833" s="18">
        <f t="shared" si="527"/>
        <v>-1.2175570024688409</v>
      </c>
      <c r="U4833" s="18">
        <f t="shared" si="528"/>
        <v>-1.2093065930106959</v>
      </c>
      <c r="V4833" s="30">
        <v>884.80349999999999</v>
      </c>
      <c r="W4833" s="3" t="s">
        <v>47</v>
      </c>
      <c r="Y4833" s="3" t="s">
        <v>47</v>
      </c>
      <c r="Z4833" s="3" t="s">
        <v>47</v>
      </c>
      <c r="AA4833" s="3" t="s">
        <v>47</v>
      </c>
      <c r="AB4833" s="12" t="s">
        <v>48</v>
      </c>
      <c r="AC4833" s="3" t="s">
        <v>47</v>
      </c>
      <c r="AD4833" s="3" t="s">
        <v>47</v>
      </c>
      <c r="AE4833" s="3" t="s">
        <v>47</v>
      </c>
      <c r="AG4833" s="3" t="s">
        <v>48</v>
      </c>
      <c r="AI4833" s="3" t="s">
        <v>48</v>
      </c>
      <c r="AJ4833" s="3" t="s">
        <v>47</v>
      </c>
      <c r="AL4833" s="3" t="s">
        <v>52</v>
      </c>
      <c r="AM4833" s="3" t="s">
        <v>47</v>
      </c>
      <c r="AO4833" s="3" t="s">
        <v>48</v>
      </c>
      <c r="AQ4833" s="3" t="s">
        <v>47</v>
      </c>
      <c r="AU4833" s="3">
        <v>0</v>
      </c>
      <c r="AV4833" s="3">
        <v>10</v>
      </c>
      <c r="AW4833" s="3">
        <v>1</v>
      </c>
      <c r="AX4833" s="3">
        <v>10</v>
      </c>
      <c r="AY4833" s="3">
        <v>100</v>
      </c>
      <c r="AZ4833" s="6" t="str">
        <f t="shared" si="529"/>
        <v>2548.9</v>
      </c>
      <c r="BC4833" s="12" t="s">
        <v>12170</v>
      </c>
      <c r="BJ4833" s="12">
        <f t="shared" si="530"/>
        <v>0</v>
      </c>
      <c r="BK4833" s="12">
        <f t="shared" si="531"/>
        <v>0</v>
      </c>
      <c r="BP4833" s="3" t="s">
        <v>54</v>
      </c>
      <c r="BR4833" s="3" t="s">
        <v>54</v>
      </c>
      <c r="CQ4833" s="3" t="str">
        <f>CONCATENATE(baseURL!$A$1,baseURL!$B$1,baseURL!$C$1,".",C4833,".",L4833,".pkl&amp;seq=",BC4833,"&amp;varMods=Deamidated-N")</f>
        <v>http://proteomics.broadinstitute.org/millscripts/viewfeed.pl?side=xl&amp;cycle=1&amp;fixedMods=iaaC&amp;file=msdataSM/iPRG2012_nd/cpick_in/iPRG2012_nd.2548.9.3.pkl&amp;seq=LNQAEVVAVGPGFTDAnGNKVVPQVK&amp;varMods=Deamidated-N</v>
      </c>
    </row>
    <row r="4834" spans="1:95" x14ac:dyDescent="0.2">
      <c r="A4834" s="3">
        <v>6453</v>
      </c>
      <c r="B4834" s="2" t="s">
        <v>12342</v>
      </c>
      <c r="C4834" s="2" t="s">
        <v>12331</v>
      </c>
      <c r="D4834" s="3">
        <v>12706</v>
      </c>
      <c r="E4834" s="3">
        <v>12691</v>
      </c>
      <c r="F4834" s="3">
        <v>53532</v>
      </c>
      <c r="G4834" s="3">
        <v>15239</v>
      </c>
      <c r="H4834" s="3">
        <v>44.395600000000002</v>
      </c>
      <c r="I4834" s="30">
        <v>600.33983999999998</v>
      </c>
      <c r="J4834" s="30">
        <v>600.34044789999996</v>
      </c>
      <c r="K4834" s="30">
        <v>-6.0999999999999997E-4</v>
      </c>
      <c r="L4834" s="3">
        <v>2</v>
      </c>
      <c r="M4834" s="3">
        <v>2</v>
      </c>
      <c r="N4834" s="10">
        <f t="shared" si="525"/>
        <v>1</v>
      </c>
      <c r="O4834" s="35">
        <v>2</v>
      </c>
      <c r="P4834" s="17"/>
      <c r="Q4834" s="40">
        <v>1199.67426</v>
      </c>
      <c r="R4834" s="40">
        <v>600.34077000000002</v>
      </c>
      <c r="S4834" s="18">
        <f t="shared" si="526"/>
        <v>-1.5491201772609902</v>
      </c>
      <c r="T4834" s="18">
        <f t="shared" si="527"/>
        <v>-0.53652861201174851</v>
      </c>
      <c r="U4834" s="18">
        <f t="shared" si="528"/>
        <v>-1.1160328158517623</v>
      </c>
      <c r="V4834" s="30">
        <v>600.34010000000001</v>
      </c>
      <c r="W4834" s="3" t="s">
        <v>47</v>
      </c>
      <c r="X4834" s="3" t="s">
        <v>47</v>
      </c>
      <c r="Y4834" s="3" t="s">
        <v>47</v>
      </c>
      <c r="Z4834" s="3" t="s">
        <v>47</v>
      </c>
      <c r="AA4834" s="3" t="s">
        <v>47</v>
      </c>
      <c r="AB4834" s="12" t="s">
        <v>47</v>
      </c>
      <c r="AC4834" s="3" t="s">
        <v>47</v>
      </c>
      <c r="AD4834" s="3" t="s">
        <v>47</v>
      </c>
      <c r="AE4834" s="3" t="s">
        <v>47</v>
      </c>
      <c r="AF4834" s="3" t="s">
        <v>47</v>
      </c>
      <c r="AG4834" s="3" t="s">
        <v>47</v>
      </c>
      <c r="AH4834" s="3" t="s">
        <v>47</v>
      </c>
      <c r="AI4834" s="3" t="s">
        <v>47</v>
      </c>
      <c r="AJ4834" s="3" t="s">
        <v>47</v>
      </c>
      <c r="AK4834" s="3" t="s">
        <v>47</v>
      </c>
      <c r="AL4834" s="3" t="s">
        <v>47</v>
      </c>
      <c r="AU4834" s="3">
        <v>0</v>
      </c>
      <c r="AV4834" s="3">
        <v>16</v>
      </c>
      <c r="AW4834" s="3">
        <v>1</v>
      </c>
      <c r="AX4834" s="3">
        <v>16</v>
      </c>
      <c r="AY4834" s="3">
        <v>100</v>
      </c>
      <c r="AZ4834" s="6" t="str">
        <f t="shared" si="529"/>
        <v>2549.2</v>
      </c>
      <c r="BC4834" s="12" t="s">
        <v>12142</v>
      </c>
      <c r="BJ4834" s="12">
        <f t="shared" si="530"/>
        <v>0</v>
      </c>
      <c r="BK4834" s="12">
        <f t="shared" si="531"/>
        <v>0</v>
      </c>
      <c r="CQ4834" s="3" t="str">
        <f>CONCATENATE(baseURL!$A$1,baseURL!$B$1,baseURL!$C$1,".",C4834,".",L4834,".pkl&amp;seq=",BC4834)</f>
        <v>http://proteomics.broadinstitute.org/millscripts/viewfeed.pl?side=xl&amp;cycle=1&amp;fixedMods=iaaC&amp;file=msdataSM/iPRG2012_nd/cpick_in/iPRG2012_nd.2549.2.2.pkl&amp;seq=DAGTLAGLNVLR</v>
      </c>
    </row>
    <row r="4835" spans="1:95" x14ac:dyDescent="0.2">
      <c r="A4835" s="3">
        <v>5642</v>
      </c>
      <c r="B4835" s="2" t="s">
        <v>12343</v>
      </c>
      <c r="C4835" s="2" t="s">
        <v>12344</v>
      </c>
      <c r="D4835" s="3">
        <v>12707</v>
      </c>
      <c r="E4835" s="3">
        <v>12692</v>
      </c>
      <c r="F4835" s="3">
        <v>53533</v>
      </c>
      <c r="G4835" s="3">
        <v>15240</v>
      </c>
      <c r="H4835" s="3">
        <v>44.398899999999998</v>
      </c>
      <c r="I4835" s="30">
        <v>692.04525000000001</v>
      </c>
      <c r="J4835" s="30">
        <v>692.04447749999997</v>
      </c>
      <c r="K4835" s="30">
        <v>7.6999999999999996E-4</v>
      </c>
      <c r="L4835" s="3">
        <v>3</v>
      </c>
      <c r="M4835" s="3">
        <v>3</v>
      </c>
      <c r="N4835" s="10">
        <f t="shared" si="525"/>
        <v>1</v>
      </c>
      <c r="O4835" s="35">
        <v>3</v>
      </c>
      <c r="P4835" s="17"/>
      <c r="Q4835" s="40">
        <v>2074.1179000000002</v>
      </c>
      <c r="R4835" s="40">
        <v>692.04414999999995</v>
      </c>
      <c r="S4835" s="18">
        <f t="shared" si="526"/>
        <v>1.5894939651826232</v>
      </c>
      <c r="T4835" s="18">
        <f t="shared" si="527"/>
        <v>0.47323570327961489</v>
      </c>
      <c r="U4835" s="18">
        <f t="shared" si="528"/>
        <v>0.50574807983830172</v>
      </c>
      <c r="V4835" s="30">
        <v>692.04449999999997</v>
      </c>
      <c r="W4835" s="3" t="s">
        <v>47</v>
      </c>
      <c r="X4835" s="3" t="s">
        <v>47</v>
      </c>
      <c r="Y4835" s="3" t="s">
        <v>47</v>
      </c>
      <c r="Z4835" s="3" t="s">
        <v>47</v>
      </c>
      <c r="AA4835" s="3" t="s">
        <v>47</v>
      </c>
      <c r="AB4835" s="12" t="s">
        <v>47</v>
      </c>
      <c r="AC4835" s="3" t="s">
        <v>47</v>
      </c>
      <c r="AD4835" s="3" t="s">
        <v>47</v>
      </c>
      <c r="AE4835" s="3" t="s">
        <v>47</v>
      </c>
      <c r="AF4835" s="3" t="s">
        <v>47</v>
      </c>
      <c r="AG4835" s="3" t="s">
        <v>47</v>
      </c>
      <c r="AI4835" s="3" t="s">
        <v>47</v>
      </c>
      <c r="AJ4835" s="3" t="s">
        <v>47</v>
      </c>
      <c r="AL4835" s="3" t="s">
        <v>48</v>
      </c>
      <c r="AM4835" s="3" t="s">
        <v>47</v>
      </c>
      <c r="AN4835" s="3" t="s">
        <v>47</v>
      </c>
      <c r="AU4835" s="3">
        <v>0</v>
      </c>
      <c r="AV4835" s="3">
        <v>15</v>
      </c>
      <c r="AW4835" s="3">
        <v>1</v>
      </c>
      <c r="AX4835" s="3">
        <v>15</v>
      </c>
      <c r="AY4835" s="3">
        <v>100</v>
      </c>
      <c r="AZ4835" s="6" t="str">
        <f t="shared" si="529"/>
        <v>2549.3</v>
      </c>
      <c r="BC4835" s="12" t="s">
        <v>12345</v>
      </c>
      <c r="BJ4835" s="12">
        <f t="shared" si="530"/>
        <v>0</v>
      </c>
      <c r="BK4835" s="12">
        <f t="shared" si="531"/>
        <v>0</v>
      </c>
      <c r="CQ4835" s="3" t="str">
        <f>CONCATENATE(baseURL!$A$1,baseURL!$B$1,baseURL!$C$1,".",C4835,".",L4835,".pkl&amp;seq=",BC4835)</f>
        <v>http://proteomics.broadinstitute.org/millscripts/viewfeed.pl?side=xl&amp;cycle=1&amp;fixedMods=iaaC&amp;file=msdataSM/iPRG2012_nd/cpick_in/iPRG2012_nd.2549.3.3.pkl&amp;seq=LLNEPTAAALAYGLGAGKSEK</v>
      </c>
    </row>
    <row r="4836" spans="1:95" x14ac:dyDescent="0.2">
      <c r="A4836" s="3">
        <v>7157</v>
      </c>
      <c r="B4836" s="2" t="s">
        <v>12346</v>
      </c>
      <c r="C4836" s="2" t="s">
        <v>12335</v>
      </c>
      <c r="D4836" s="3">
        <v>12709</v>
      </c>
      <c r="E4836" s="3">
        <v>12694</v>
      </c>
      <c r="F4836" s="3">
        <v>53535</v>
      </c>
      <c r="G4836" s="3">
        <v>15242</v>
      </c>
      <c r="H4836" s="3">
        <v>44.4056</v>
      </c>
      <c r="I4836" s="30">
        <v>886.46487000000002</v>
      </c>
      <c r="J4836" s="30">
        <v>886.46162389999995</v>
      </c>
      <c r="K4836" s="30">
        <v>3.2499999999999999E-3</v>
      </c>
      <c r="L4836" s="3">
        <v>2</v>
      </c>
      <c r="M4836" s="3">
        <v>2</v>
      </c>
      <c r="N4836" s="10">
        <f t="shared" si="525"/>
        <v>1</v>
      </c>
      <c r="O4836" s="35">
        <v>2</v>
      </c>
      <c r="P4836" s="17"/>
      <c r="Q4836" s="40">
        <v>1771.91463</v>
      </c>
      <c r="R4836" s="40">
        <v>886.46095000000003</v>
      </c>
      <c r="S4836" s="18">
        <f t="shared" si="526"/>
        <v>4.4220786036809701</v>
      </c>
      <c r="T4836" s="18">
        <f t="shared" si="527"/>
        <v>0.76021397211494524</v>
      </c>
      <c r="U4836" s="18">
        <f t="shared" si="528"/>
        <v>0.84606095725414798</v>
      </c>
      <c r="V4836" s="30">
        <v>886.46169999999995</v>
      </c>
      <c r="W4836" s="3" t="s">
        <v>47</v>
      </c>
      <c r="X4836" s="3" t="s">
        <v>47</v>
      </c>
      <c r="Y4836" s="3" t="s">
        <v>47</v>
      </c>
      <c r="AA4836" s="3" t="s">
        <v>47</v>
      </c>
      <c r="AB4836" s="12" t="s">
        <v>47</v>
      </c>
      <c r="AC4836" s="3" t="s">
        <v>47</v>
      </c>
      <c r="AD4836" s="3" t="s">
        <v>47</v>
      </c>
      <c r="AF4836" s="3" t="s">
        <v>47</v>
      </c>
      <c r="AG4836" s="3" t="s">
        <v>47</v>
      </c>
      <c r="AH4836" s="3" t="s">
        <v>47</v>
      </c>
      <c r="AI4836" s="3" t="s">
        <v>47</v>
      </c>
      <c r="AL4836" s="3" t="s">
        <v>52</v>
      </c>
      <c r="AM4836" s="3" t="s">
        <v>47</v>
      </c>
      <c r="AN4836" s="3" t="s">
        <v>47</v>
      </c>
      <c r="AO4836" s="3" t="s">
        <v>47</v>
      </c>
      <c r="AP4836" s="3" t="s">
        <v>48</v>
      </c>
      <c r="AQ4836" s="3" t="s">
        <v>47</v>
      </c>
      <c r="AR4836" s="3" t="s">
        <v>47</v>
      </c>
      <c r="AU4836" s="3">
        <v>0</v>
      </c>
      <c r="AV4836" s="3">
        <v>16</v>
      </c>
      <c r="AW4836" s="3">
        <v>1</v>
      </c>
      <c r="AX4836" s="3">
        <v>16</v>
      </c>
      <c r="AY4836" s="3">
        <v>100</v>
      </c>
      <c r="AZ4836" s="6" t="str">
        <f t="shared" si="529"/>
        <v>2549.5</v>
      </c>
      <c r="BC4836" s="12" t="s">
        <v>12347</v>
      </c>
      <c r="BJ4836" s="12">
        <f t="shared" si="530"/>
        <v>0</v>
      </c>
      <c r="BK4836" s="12">
        <f t="shared" si="531"/>
        <v>0</v>
      </c>
      <c r="BN4836" s="3" t="s">
        <v>277</v>
      </c>
      <c r="BR4836" s="3" t="s">
        <v>277</v>
      </c>
      <c r="CQ4836" s="3" t="str">
        <f>CONCATENATE(baseURL!$A$1,baseURL!$B$1,baseURL!$C$1,".",C4836,".",L4836,".pkl&amp;seq=",BC4836,"&amp;varMods=Oxidation-M")</f>
        <v>http://proteomics.broadinstitute.org/millscripts/viewfeed.pl?side=xl&amp;cycle=1&amp;fixedMods=iaaC&amp;file=msdataSM/iPRG2012_nd/cpick_in/iPRG2012_nd.2549.5.2.pkl&amp;seq=LALLSVTTGGTAEmYTK&amp;varMods=Oxidation-M</v>
      </c>
    </row>
    <row r="4837" spans="1:95" x14ac:dyDescent="0.2">
      <c r="A4837" s="3">
        <v>7105</v>
      </c>
      <c r="B4837" s="2" t="s">
        <v>12351</v>
      </c>
      <c r="C4837" s="2" t="s">
        <v>12352</v>
      </c>
      <c r="D4837" s="3">
        <v>12719</v>
      </c>
      <c r="E4837" s="3">
        <v>12704</v>
      </c>
      <c r="F4837" s="3">
        <v>53561</v>
      </c>
      <c r="G4837" s="3">
        <v>15253</v>
      </c>
      <c r="H4837" s="3">
        <v>44.428800000000003</v>
      </c>
      <c r="I4837" s="30">
        <v>816.44646999999998</v>
      </c>
      <c r="J4837" s="30">
        <v>816.44517510000003</v>
      </c>
      <c r="K4837" s="30">
        <v>1.2899999999999999E-3</v>
      </c>
      <c r="L4837" s="3">
        <v>3</v>
      </c>
      <c r="M4837" s="3">
        <v>3</v>
      </c>
      <c r="N4837" s="10">
        <f t="shared" si="525"/>
        <v>1</v>
      </c>
      <c r="O4837" s="35">
        <v>3</v>
      </c>
      <c r="P4837" s="17"/>
      <c r="Q4837" s="40">
        <v>2447.3214200000002</v>
      </c>
      <c r="R4837" s="40">
        <v>816.44533000000001</v>
      </c>
      <c r="S4837" s="18">
        <f t="shared" si="526"/>
        <v>1.3962967979300556</v>
      </c>
      <c r="T4837" s="18">
        <f t="shared" si="527"/>
        <v>-0.18972488945963065</v>
      </c>
      <c r="U4837" s="18">
        <f t="shared" si="528"/>
        <v>-0.15922682785489392</v>
      </c>
      <c r="V4837" s="30">
        <v>816.4452</v>
      </c>
      <c r="X4837" s="3" t="s">
        <v>47</v>
      </c>
      <c r="Y4837" s="3" t="s">
        <v>47</v>
      </c>
      <c r="AA4837" s="3" t="s">
        <v>48</v>
      </c>
      <c r="AB4837" s="12" t="s">
        <v>47</v>
      </c>
      <c r="AC4837" s="3" t="s">
        <v>47</v>
      </c>
      <c r="AD4837" s="3" t="s">
        <v>47</v>
      </c>
      <c r="AG4837" s="3" t="s">
        <v>47</v>
      </c>
      <c r="AI4837" s="3" t="s">
        <v>47</v>
      </c>
      <c r="AJ4837" s="3" t="s">
        <v>65</v>
      </c>
      <c r="AU4837" s="3">
        <v>1</v>
      </c>
      <c r="AV4837" s="3">
        <v>7</v>
      </c>
      <c r="AW4837" s="3">
        <v>1</v>
      </c>
      <c r="AX4837" s="3">
        <v>7</v>
      </c>
      <c r="AY4837" s="3">
        <v>100</v>
      </c>
      <c r="AZ4837" s="6" t="str">
        <f t="shared" si="529"/>
        <v>2550.10</v>
      </c>
      <c r="BC4837" s="12" t="s">
        <v>12353</v>
      </c>
      <c r="BJ4837" s="12">
        <f t="shared" si="530"/>
        <v>0</v>
      </c>
      <c r="BK4837" s="12">
        <f t="shared" si="531"/>
        <v>0</v>
      </c>
      <c r="CF4837" s="3" t="s">
        <v>12354</v>
      </c>
      <c r="CQ4837" s="3" t="str">
        <f>CONCATENATE(baseURL!$A$1,baseURL!$B$1,baseURL!$C$1,".",C4837,".",L4837,".pkl&amp;seq=",BC4837)</f>
        <v>http://proteomics.broadinstitute.org/millscripts/viewfeed.pl?side=xl&amp;cycle=1&amp;fixedMods=iaaC&amp;file=msdataSM/iPRG2012_nd/cpick_in/iPRG2012_nd.2550.10.3.pkl&amp;seq=LTTLTPVSTKLAPPAAASYSQAMK</v>
      </c>
    </row>
    <row r="4838" spans="1:95" x14ac:dyDescent="0.2">
      <c r="A4838" s="3">
        <v>5406</v>
      </c>
      <c r="B4838" s="2" t="s">
        <v>12355</v>
      </c>
      <c r="C4838" s="2" t="s">
        <v>12342</v>
      </c>
      <c r="D4838" s="3">
        <v>12712</v>
      </c>
      <c r="E4838" s="3">
        <v>12697</v>
      </c>
      <c r="F4838" s="3">
        <v>53554</v>
      </c>
      <c r="G4838" s="3">
        <v>15246</v>
      </c>
      <c r="H4838" s="3">
        <v>44.417099999999998</v>
      </c>
      <c r="I4838" s="30">
        <v>461.29120999999998</v>
      </c>
      <c r="J4838" s="30">
        <v>461.28931069999999</v>
      </c>
      <c r="K4838" s="30">
        <v>1.9E-3</v>
      </c>
      <c r="L4838" s="3">
        <v>3</v>
      </c>
      <c r="M4838" s="3">
        <v>3</v>
      </c>
      <c r="N4838" s="10">
        <f t="shared" si="525"/>
        <v>1</v>
      </c>
      <c r="O4838" s="35">
        <v>3</v>
      </c>
      <c r="P4838" s="17"/>
      <c r="Q4838" s="40">
        <v>1381.85256</v>
      </c>
      <c r="R4838" s="40">
        <v>461.28904</v>
      </c>
      <c r="S4838" s="18">
        <f t="shared" si="526"/>
        <v>4.7042088838231333</v>
      </c>
      <c r="T4838" s="18">
        <f t="shared" si="527"/>
        <v>0.58683379944882397</v>
      </c>
      <c r="U4838" s="18">
        <f t="shared" si="528"/>
        <v>-0.3034973473195775</v>
      </c>
      <c r="V4838" s="30">
        <v>461.28890000000001</v>
      </c>
      <c r="W4838" s="3" t="s">
        <v>47</v>
      </c>
      <c r="X4838" s="3" t="s">
        <v>47</v>
      </c>
      <c r="Y4838" s="3" t="s">
        <v>47</v>
      </c>
      <c r="Z4838" s="3" t="s">
        <v>47</v>
      </c>
      <c r="AA4838" s="3" t="s">
        <v>48</v>
      </c>
      <c r="AB4838" s="12" t="s">
        <v>47</v>
      </c>
      <c r="AC4838" s="3" t="s">
        <v>47</v>
      </c>
      <c r="AD4838" s="3" t="s">
        <v>47</v>
      </c>
      <c r="AE4838" s="3" t="s">
        <v>47</v>
      </c>
      <c r="AF4838" s="3" t="s">
        <v>47</v>
      </c>
      <c r="AG4838" s="3" t="s">
        <v>48</v>
      </c>
      <c r="AH4838" s="3" t="s">
        <v>47</v>
      </c>
      <c r="AI4838" s="3" t="s">
        <v>48</v>
      </c>
      <c r="AJ4838" s="3" t="s">
        <v>47</v>
      </c>
      <c r="AK4838" s="3" t="s">
        <v>52</v>
      </c>
      <c r="AL4838" s="3" t="s">
        <v>47</v>
      </c>
      <c r="AM4838" s="3" t="s">
        <v>47</v>
      </c>
      <c r="AU4838" s="3">
        <v>0</v>
      </c>
      <c r="AV4838" s="3">
        <v>13</v>
      </c>
      <c r="AW4838" s="3">
        <v>1</v>
      </c>
      <c r="AX4838" s="3">
        <v>13</v>
      </c>
      <c r="AY4838" s="3">
        <v>100</v>
      </c>
      <c r="AZ4838" s="6" t="str">
        <f t="shared" si="529"/>
        <v>2550.3</v>
      </c>
      <c r="BC4838" s="12" t="s">
        <v>12356</v>
      </c>
      <c r="BJ4838" s="12">
        <f t="shared" si="530"/>
        <v>0</v>
      </c>
      <c r="BK4838" s="12">
        <f t="shared" si="531"/>
        <v>0</v>
      </c>
      <c r="CQ4838" s="3" t="str">
        <f>CONCATENATE(baseURL!$A$1,baseURL!$B$1,baseURL!$C$1,".",C4838,".",L4838,".pkl&amp;seq=",BC4838)</f>
        <v>http://proteomics.broadinstitute.org/millscripts/viewfeed.pl?side=xl&amp;cycle=1&amp;fixedMods=iaaC&amp;file=msdataSM/iPRG2012_nd/cpick_in/iPRG2012_nd.2550.3.3.pkl&amp;seq=KGLTPSQLGVLLR</v>
      </c>
    </row>
    <row r="4839" spans="1:95" x14ac:dyDescent="0.2">
      <c r="A4839" s="3">
        <v>1770</v>
      </c>
      <c r="B4839" s="2" t="s">
        <v>12357</v>
      </c>
      <c r="C4839" s="2" t="s">
        <v>12343</v>
      </c>
      <c r="D4839" s="3">
        <v>12713</v>
      </c>
      <c r="E4839" s="3">
        <v>12698</v>
      </c>
      <c r="F4839" s="3">
        <v>53555</v>
      </c>
      <c r="G4839" s="3">
        <v>15247</v>
      </c>
      <c r="H4839" s="3">
        <v>44.418799999999997</v>
      </c>
      <c r="I4839" s="30">
        <v>473.03886999999997</v>
      </c>
      <c r="J4839" s="30">
        <v>472.78757380000002</v>
      </c>
      <c r="K4839" s="30">
        <v>0.25130000000000002</v>
      </c>
      <c r="L4839" s="3">
        <v>0</v>
      </c>
      <c r="M4839" s="3">
        <v>4</v>
      </c>
      <c r="N4839" s="10">
        <f t="shared" si="525"/>
        <v>1</v>
      </c>
      <c r="O4839" s="35">
        <v>4</v>
      </c>
      <c r="P4839" s="17"/>
      <c r="Q4839" s="40">
        <v>1888.12661</v>
      </c>
      <c r="R4839" s="40">
        <v>472.78710999999998</v>
      </c>
      <c r="S4839" s="18">
        <f t="shared" si="526"/>
        <v>532.5018273023353</v>
      </c>
      <c r="T4839" s="18">
        <f t="shared" si="527"/>
        <v>0.98099121195181926</v>
      </c>
      <c r="U4839" s="18">
        <f t="shared" si="528"/>
        <v>0.19036051976997748</v>
      </c>
      <c r="V4839" s="30">
        <v>472.78719999999998</v>
      </c>
      <c r="W4839" s="3" t="s">
        <v>47</v>
      </c>
      <c r="X4839" s="3" t="s">
        <v>47</v>
      </c>
      <c r="Y4839" s="3" t="s">
        <v>47</v>
      </c>
      <c r="Z4839" s="3" t="s">
        <v>47</v>
      </c>
      <c r="AC4839" s="3" t="s">
        <v>47</v>
      </c>
      <c r="AE4839" s="3" t="s">
        <v>47</v>
      </c>
      <c r="AI4839" s="3" t="s">
        <v>47</v>
      </c>
      <c r="AK4839" s="3" t="s">
        <v>52</v>
      </c>
      <c r="AU4839" s="3">
        <v>0</v>
      </c>
      <c r="AV4839" s="3">
        <v>7</v>
      </c>
      <c r="AW4839" s="3">
        <v>1</v>
      </c>
      <c r="AX4839" s="3">
        <v>7</v>
      </c>
      <c r="AY4839" s="3">
        <v>100</v>
      </c>
      <c r="AZ4839" s="6" t="str">
        <f t="shared" si="529"/>
        <v>2550.4</v>
      </c>
      <c r="BC4839" s="12" t="s">
        <v>12299</v>
      </c>
      <c r="BJ4839" s="12">
        <f t="shared" si="530"/>
        <v>0</v>
      </c>
      <c r="BK4839" s="12">
        <f t="shared" si="531"/>
        <v>0</v>
      </c>
      <c r="CQ4839" s="3" t="str">
        <f>CONCATENATE(baseURL!$A$1,baseURL!$B$1,baseURL!$C$1,".",C4839,".",L4839,".pkl&amp;seq=",BC4839)</f>
        <v>http://proteomics.broadinstitute.org/millscripts/viewfeed.pl?side=xl&amp;cycle=1&amp;fixedMods=iaaC&amp;file=msdataSM/iPRG2012_nd/cpick_in/iPRG2012_nd.2550.4.0.pkl&amp;seq=DLPVPKPKANELLLNVK</v>
      </c>
    </row>
    <row r="4840" spans="1:95" x14ac:dyDescent="0.2">
      <c r="A4840" s="3">
        <v>6117</v>
      </c>
      <c r="B4840" s="2" t="s">
        <v>12358</v>
      </c>
      <c r="C4840" s="2" t="s">
        <v>12359</v>
      </c>
      <c r="D4840" s="3">
        <v>12714</v>
      </c>
      <c r="E4840" s="3">
        <v>12699</v>
      </c>
      <c r="F4840" s="3">
        <v>53556</v>
      </c>
      <c r="G4840" s="3">
        <v>15248</v>
      </c>
      <c r="H4840" s="3">
        <v>44.420400000000001</v>
      </c>
      <c r="I4840" s="30">
        <v>489.95292999999998</v>
      </c>
      <c r="J4840" s="30">
        <v>489.95285050000001</v>
      </c>
      <c r="K4840" s="30">
        <v>8.0000000000000007E-5</v>
      </c>
      <c r="L4840" s="3">
        <v>3</v>
      </c>
      <c r="M4840" s="3">
        <v>3</v>
      </c>
      <c r="N4840" s="10">
        <f t="shared" si="525"/>
        <v>1</v>
      </c>
      <c r="O4840" s="35">
        <v>3</v>
      </c>
      <c r="P4840" s="17"/>
      <c r="Q4840" s="40">
        <v>1467.8430599999999</v>
      </c>
      <c r="R4840" s="40">
        <v>489.95254</v>
      </c>
      <c r="S4840" s="18">
        <f t="shared" si="526"/>
        <v>0.79599546515603892</v>
      </c>
      <c r="T4840" s="18">
        <f t="shared" si="527"/>
        <v>0.63373485115899331</v>
      </c>
      <c r="U4840" s="18">
        <f t="shared" si="528"/>
        <v>-8.1640560558572772E-2</v>
      </c>
      <c r="V4840" s="30">
        <v>489.95249999999999</v>
      </c>
      <c r="W4840" s="3" t="s">
        <v>47</v>
      </c>
      <c r="X4840" s="3" t="s">
        <v>47</v>
      </c>
      <c r="Y4840" s="3" t="s">
        <v>47</v>
      </c>
      <c r="Z4840" s="3" t="s">
        <v>47</v>
      </c>
      <c r="AA4840" s="3" t="s">
        <v>48</v>
      </c>
      <c r="AB4840" s="12" t="s">
        <v>47</v>
      </c>
      <c r="AC4840" s="3" t="s">
        <v>47</v>
      </c>
      <c r="AD4840" s="3" t="s">
        <v>47</v>
      </c>
      <c r="AE4840" s="3" t="s">
        <v>47</v>
      </c>
      <c r="AF4840" s="3" t="s">
        <v>47</v>
      </c>
      <c r="AG4840" s="3" t="s">
        <v>47</v>
      </c>
      <c r="AH4840" s="3" t="s">
        <v>47</v>
      </c>
      <c r="AI4840" s="3" t="s">
        <v>47</v>
      </c>
      <c r="AK4840" s="3" t="s">
        <v>47</v>
      </c>
      <c r="AL4840" s="3" t="s">
        <v>47</v>
      </c>
      <c r="AU4840" s="3">
        <v>0</v>
      </c>
      <c r="AV4840" s="3">
        <v>14</v>
      </c>
      <c r="AW4840" s="3">
        <v>1</v>
      </c>
      <c r="AX4840" s="3">
        <v>14</v>
      </c>
      <c r="AY4840" s="3">
        <v>100</v>
      </c>
      <c r="AZ4840" s="6" t="str">
        <f t="shared" si="529"/>
        <v>2550.5</v>
      </c>
      <c r="BC4840" s="12" t="s">
        <v>12256</v>
      </c>
      <c r="BJ4840" s="12">
        <f t="shared" si="530"/>
        <v>0</v>
      </c>
      <c r="BK4840" s="12">
        <f t="shared" si="531"/>
        <v>0</v>
      </c>
      <c r="CQ4840" s="3" t="str">
        <f>CONCATENATE(baseURL!$A$1,baseURL!$B$1,baseURL!$C$1,".",C4840,".",L4840,".pkl&amp;seq=",BC4840)</f>
        <v>http://proteomics.broadinstitute.org/millscripts/viewfeed.pl?side=xl&amp;cycle=1&amp;fixedMods=iaaC&amp;file=msdataSM/iPRG2012_nd/cpick_in/iPRG2012_nd.2550.5.3.pkl&amp;seq=RHPDYSVVLLLR</v>
      </c>
    </row>
    <row r="4841" spans="1:95" x14ac:dyDescent="0.2">
      <c r="A4841" s="3">
        <v>7447</v>
      </c>
      <c r="B4841" s="2" t="s">
        <v>12348</v>
      </c>
      <c r="C4841" s="2" t="s">
        <v>12349</v>
      </c>
      <c r="D4841" s="3">
        <v>12718</v>
      </c>
      <c r="E4841" s="3">
        <v>12703</v>
      </c>
      <c r="F4841" s="3">
        <v>53560</v>
      </c>
      <c r="G4841" s="3">
        <v>15252</v>
      </c>
      <c r="H4841" s="3">
        <v>44.427100000000003</v>
      </c>
      <c r="I4841" s="30">
        <v>586.04735000000005</v>
      </c>
      <c r="J4841" s="30">
        <v>586.04679339999996</v>
      </c>
      <c r="K4841" s="30">
        <v>5.5999999999999995E-4</v>
      </c>
      <c r="L4841" s="3">
        <v>4</v>
      </c>
      <c r="M4841" s="3">
        <v>4</v>
      </c>
      <c r="N4841" s="10">
        <f t="shared" si="525"/>
        <v>1</v>
      </c>
      <c r="O4841" s="35">
        <v>4</v>
      </c>
      <c r="P4841" s="17"/>
      <c r="Q4841" s="40">
        <v>2341.1600400000002</v>
      </c>
      <c r="R4841" s="40">
        <v>586.04547000000002</v>
      </c>
      <c r="S4841" s="18">
        <f t="shared" si="526"/>
        <v>3.2079422097201835</v>
      </c>
      <c r="T4841" s="18">
        <f t="shared" si="527"/>
        <v>2.2581865532258396</v>
      </c>
      <c r="U4841" s="18">
        <f t="shared" si="528"/>
        <v>2.0988132541389546</v>
      </c>
      <c r="V4841" s="30">
        <v>586.04669999999999</v>
      </c>
      <c r="W4841" s="3" t="s">
        <v>47</v>
      </c>
      <c r="Z4841" s="3" t="s">
        <v>47</v>
      </c>
      <c r="AB4841" s="12" t="s">
        <v>47</v>
      </c>
      <c r="AD4841" s="3" t="s">
        <v>47</v>
      </c>
      <c r="AG4841" s="3" t="s">
        <v>47</v>
      </c>
      <c r="AH4841" s="3" t="s">
        <v>47</v>
      </c>
      <c r="AL4841" s="3" t="s">
        <v>47</v>
      </c>
      <c r="AU4841" s="3">
        <v>0</v>
      </c>
      <c r="AV4841" s="3">
        <v>7</v>
      </c>
      <c r="AW4841" s="3">
        <v>1</v>
      </c>
      <c r="AX4841" s="3">
        <v>7</v>
      </c>
      <c r="AY4841" s="3">
        <v>100</v>
      </c>
      <c r="AZ4841" s="6" t="str">
        <f t="shared" si="529"/>
        <v>2550.9</v>
      </c>
      <c r="BC4841" s="12" t="s">
        <v>12350</v>
      </c>
      <c r="BJ4841" s="12">
        <f t="shared" si="530"/>
        <v>0</v>
      </c>
      <c r="BK4841" s="12">
        <f t="shared" si="531"/>
        <v>0</v>
      </c>
      <c r="CQ4841" s="3" t="str">
        <f>CONCATENATE(baseURL!$A$1,baseURL!$B$1,baseURL!$C$1,".",C4841,".",L4841,".pkl&amp;seq=",BC4841)</f>
        <v>http://proteomics.broadinstitute.org/millscripts/viewfeed.pl?side=xl&amp;cycle=1&amp;fixedMods=iaaC&amp;file=msdataSM/iPRG2012_nd/cpick_in/iPRG2012_nd.2550.9.4.pkl&amp;seq=LLDQMTSKEVLYEPMKEMR</v>
      </c>
    </row>
    <row r="4842" spans="1:95" x14ac:dyDescent="0.2">
      <c r="A4842" s="3">
        <v>225</v>
      </c>
      <c r="B4842" s="2" t="s">
        <v>12360</v>
      </c>
      <c r="C4842" s="2" t="s">
        <v>12361</v>
      </c>
      <c r="D4842" s="3">
        <v>12722</v>
      </c>
      <c r="E4842" s="3">
        <v>12707</v>
      </c>
      <c r="F4842" s="3">
        <v>53574</v>
      </c>
      <c r="G4842" s="3">
        <v>15257</v>
      </c>
      <c r="H4842" s="3">
        <v>44.442100000000003</v>
      </c>
      <c r="I4842" s="30">
        <v>434.93687999999997</v>
      </c>
      <c r="J4842" s="30">
        <v>434.9368776</v>
      </c>
      <c r="K4842" s="30">
        <v>0</v>
      </c>
      <c r="L4842" s="3">
        <v>3</v>
      </c>
      <c r="M4842" s="3">
        <v>0</v>
      </c>
      <c r="N4842" s="10">
        <f t="shared" si="525"/>
        <v>1</v>
      </c>
      <c r="O4842" s="35">
        <v>3</v>
      </c>
      <c r="P4842" s="17"/>
      <c r="Q4842" s="40">
        <v>1302.7892300000001</v>
      </c>
      <c r="R4842" s="40">
        <v>434.93459000000001</v>
      </c>
      <c r="S4842" s="18">
        <f t="shared" si="526"/>
        <v>5.265159526538211</v>
      </c>
      <c r="T4842" s="18">
        <f t="shared" si="527"/>
        <v>5.2596414554848074</v>
      </c>
      <c r="U4842" s="18">
        <f t="shared" si="528"/>
        <v>5.3111434525495875</v>
      </c>
      <c r="V4842" s="30">
        <v>434.93689999999998</v>
      </c>
      <c r="AB4842" s="12" t="s">
        <v>52</v>
      </c>
      <c r="AC4842" s="3" t="s">
        <v>52</v>
      </c>
      <c r="AD4842" s="3" t="s">
        <v>47</v>
      </c>
      <c r="AG4842" s="3" t="s">
        <v>47</v>
      </c>
      <c r="AJ4842" s="3" t="s">
        <v>47</v>
      </c>
      <c r="AU4842" s="3">
        <v>0</v>
      </c>
      <c r="AV4842" s="3">
        <v>3</v>
      </c>
      <c r="AW4842" s="3">
        <v>1</v>
      </c>
      <c r="AX4842" s="3">
        <v>3</v>
      </c>
      <c r="AY4842" s="3">
        <v>100</v>
      </c>
      <c r="AZ4842" s="6" t="str">
        <f t="shared" si="529"/>
        <v>2551.2</v>
      </c>
      <c r="BC4842" s="12" t="s">
        <v>12362</v>
      </c>
      <c r="BJ4842" s="12">
        <f t="shared" si="530"/>
        <v>0</v>
      </c>
      <c r="BK4842" s="12">
        <f t="shared" si="531"/>
        <v>0</v>
      </c>
      <c r="CQ4842" s="3" t="str">
        <f>CONCATENATE(baseURL!$A$1,baseURL!$B$1,baseURL!$C$1,".",C4842,".",L4842,".pkl&amp;seq=",BC4842)</f>
        <v>http://proteomics.broadinstitute.org/millscripts/viewfeed.pl?side=xl&amp;cycle=1&amp;fixedMods=iaaC&amp;file=msdataSM/iPRG2012_nd/cpick_in/iPRG2012_nd.2551.2.3.pkl&amp;seq=TVPGVPLLHLTR</v>
      </c>
    </row>
    <row r="4843" spans="1:95" x14ac:dyDescent="0.2">
      <c r="A4843" s="3">
        <v>6535</v>
      </c>
      <c r="B4843" s="2" t="s">
        <v>12363</v>
      </c>
      <c r="C4843" s="2" t="s">
        <v>12355</v>
      </c>
      <c r="D4843" s="3">
        <v>12724</v>
      </c>
      <c r="E4843" s="3">
        <v>12709</v>
      </c>
      <c r="F4843" s="3">
        <v>53576</v>
      </c>
      <c r="G4843" s="3">
        <v>15259</v>
      </c>
      <c r="H4843" s="3">
        <v>44.445399999999999</v>
      </c>
      <c r="I4843" s="30">
        <v>484.74606999999997</v>
      </c>
      <c r="J4843" s="30">
        <v>484.74601410000002</v>
      </c>
      <c r="K4843" s="30">
        <v>6.0000000000000002E-5</v>
      </c>
      <c r="L4843" s="3">
        <v>2</v>
      </c>
      <c r="M4843" s="3">
        <v>2</v>
      </c>
      <c r="N4843" s="10">
        <f t="shared" si="525"/>
        <v>1</v>
      </c>
      <c r="O4843" s="35">
        <v>2</v>
      </c>
      <c r="P4843" s="17"/>
      <c r="Q4843" s="40">
        <v>968.48361</v>
      </c>
      <c r="R4843" s="40">
        <v>484.74543999999997</v>
      </c>
      <c r="S4843" s="18">
        <f t="shared" si="526"/>
        <v>1.2996512148747983</v>
      </c>
      <c r="T4843" s="18">
        <f t="shared" si="527"/>
        <v>1.1843329563888279</v>
      </c>
      <c r="U4843" s="18">
        <f t="shared" si="528"/>
        <v>0.3300701499137077</v>
      </c>
      <c r="V4843" s="30">
        <v>484.74560000000002</v>
      </c>
      <c r="W4843" s="3" t="s">
        <v>47</v>
      </c>
      <c r="X4843" s="3" t="s">
        <v>47</v>
      </c>
      <c r="Y4843" s="3" t="s">
        <v>47</v>
      </c>
      <c r="Z4843" s="3" t="s">
        <v>47</v>
      </c>
      <c r="AA4843" s="3" t="s">
        <v>48</v>
      </c>
      <c r="AB4843" s="12" t="s">
        <v>47</v>
      </c>
      <c r="AC4843" s="3" t="s">
        <v>47</v>
      </c>
      <c r="AD4843" s="3" t="s">
        <v>47</v>
      </c>
      <c r="AE4843" s="3" t="s">
        <v>47</v>
      </c>
      <c r="AF4843" s="3" t="s">
        <v>47</v>
      </c>
      <c r="AG4843" s="3" t="s">
        <v>47</v>
      </c>
      <c r="AH4843" s="3" t="s">
        <v>47</v>
      </c>
      <c r="AI4843" s="3" t="s">
        <v>47</v>
      </c>
      <c r="AJ4843" s="3" t="s">
        <v>47</v>
      </c>
      <c r="AK4843" s="3" t="s">
        <v>47</v>
      </c>
      <c r="AL4843" s="3" t="s">
        <v>47</v>
      </c>
      <c r="AU4843" s="3">
        <v>0</v>
      </c>
      <c r="AV4843" s="3">
        <v>15</v>
      </c>
      <c r="AW4843" s="3">
        <v>1</v>
      </c>
      <c r="AX4843" s="3">
        <v>15</v>
      </c>
      <c r="AY4843" s="3">
        <v>100</v>
      </c>
      <c r="AZ4843" s="6" t="str">
        <f t="shared" si="529"/>
        <v>2551.4</v>
      </c>
      <c r="BC4843" s="12" t="s">
        <v>12042</v>
      </c>
      <c r="BJ4843" s="12">
        <f t="shared" si="530"/>
        <v>0</v>
      </c>
      <c r="BK4843" s="12">
        <f t="shared" si="531"/>
        <v>0</v>
      </c>
      <c r="CQ4843" s="3" t="str">
        <f>CONCATENATE(baseURL!$A$1,baseURL!$B$1,baseURL!$C$1,".",C4843,".",L4843,".pkl&amp;seq=",BC4843)</f>
        <v>http://proteomics.broadinstitute.org/millscripts/viewfeed.pl?side=xl&amp;cycle=1&amp;fixedMods=iaaC&amp;file=msdataSM/iPRG2012_nd/cpick_in/iPRG2012_nd.2551.4.2.pkl&amp;seq=EALDFFAR</v>
      </c>
    </row>
    <row r="4844" spans="1:95" x14ac:dyDescent="0.2">
      <c r="A4844" s="3">
        <v>6118</v>
      </c>
      <c r="B4844" s="2" t="s">
        <v>12364</v>
      </c>
      <c r="C4844" s="2" t="s">
        <v>12357</v>
      </c>
      <c r="D4844" s="3">
        <v>12725</v>
      </c>
      <c r="E4844" s="3">
        <v>12710</v>
      </c>
      <c r="F4844" s="3">
        <v>53577</v>
      </c>
      <c r="G4844" s="3">
        <v>15260</v>
      </c>
      <c r="H4844" s="3">
        <v>44.447899999999997</v>
      </c>
      <c r="I4844" s="30">
        <v>550.28255000000001</v>
      </c>
      <c r="J4844" s="30">
        <v>550.03302429999997</v>
      </c>
      <c r="K4844" s="30">
        <v>0.24953</v>
      </c>
      <c r="L4844" s="3">
        <v>4</v>
      </c>
      <c r="M4844" s="3">
        <v>4</v>
      </c>
      <c r="N4844" s="10">
        <f t="shared" si="525"/>
        <v>1</v>
      </c>
      <c r="O4844" s="35">
        <v>4</v>
      </c>
      <c r="P4844" s="17"/>
      <c r="Q4844" s="40">
        <v>2197.1070100000002</v>
      </c>
      <c r="R4844" s="40">
        <v>550.03220999999996</v>
      </c>
      <c r="S4844" s="18">
        <f t="shared" si="526"/>
        <v>455.13698188702637</v>
      </c>
      <c r="T4844" s="18">
        <f t="shared" si="527"/>
        <v>1.4804587535006759</v>
      </c>
      <c r="U4844" s="18">
        <f t="shared" si="528"/>
        <v>1.4362795227061427</v>
      </c>
      <c r="V4844" s="30">
        <v>550.03300000000002</v>
      </c>
      <c r="W4844" s="3" t="s">
        <v>47</v>
      </c>
      <c r="X4844" s="3" t="s">
        <v>47</v>
      </c>
      <c r="Y4844" s="3" t="s">
        <v>47</v>
      </c>
      <c r="Z4844" s="3" t="s">
        <v>47</v>
      </c>
      <c r="AA4844" s="3" t="s">
        <v>48</v>
      </c>
      <c r="AB4844" s="12" t="s">
        <v>47</v>
      </c>
      <c r="AC4844" s="3" t="s">
        <v>47</v>
      </c>
      <c r="AD4844" s="3" t="s">
        <v>47</v>
      </c>
      <c r="AE4844" s="3" t="s">
        <v>47</v>
      </c>
      <c r="AF4844" s="3" t="s">
        <v>47</v>
      </c>
      <c r="AG4844" s="3" t="s">
        <v>47</v>
      </c>
      <c r="AH4844" s="3" t="s">
        <v>47</v>
      </c>
      <c r="AI4844" s="3" t="s">
        <v>47</v>
      </c>
      <c r="AK4844" s="3" t="s">
        <v>47</v>
      </c>
      <c r="AL4844" s="3" t="s">
        <v>47</v>
      </c>
      <c r="AU4844" s="3">
        <v>0</v>
      </c>
      <c r="AV4844" s="3">
        <v>14</v>
      </c>
      <c r="AW4844" s="3">
        <v>1</v>
      </c>
      <c r="AX4844" s="3">
        <v>14</v>
      </c>
      <c r="AY4844" s="3">
        <v>100</v>
      </c>
      <c r="AZ4844" s="6" t="str">
        <f t="shared" si="529"/>
        <v>2551.5</v>
      </c>
      <c r="BC4844" s="12" t="s">
        <v>12365</v>
      </c>
      <c r="BJ4844" s="12">
        <f t="shared" si="530"/>
        <v>0</v>
      </c>
      <c r="BK4844" s="12">
        <f t="shared" si="531"/>
        <v>0</v>
      </c>
      <c r="CQ4844" s="3" t="str">
        <f>CONCATENATE(baseURL!$A$1,baseURL!$B$1,baseURL!$C$1,".",C4844,".",L4844,".pkl&amp;seq=",BC4844)</f>
        <v>http://proteomics.broadinstitute.org/millscripts/viewfeed.pl?side=xl&amp;cycle=1&amp;fixedMods=iaaC&amp;file=msdataSM/iPRG2012_nd/cpick_in/iPRG2012_nd.2551.5.4.pkl&amp;seq=AMGYRVLGLDGGEGKEELFR</v>
      </c>
    </row>
    <row r="4845" spans="1:95" x14ac:dyDescent="0.2">
      <c r="A4845" s="3">
        <v>5887</v>
      </c>
      <c r="B4845" s="2" t="s">
        <v>12366</v>
      </c>
      <c r="C4845" s="2" t="s">
        <v>12367</v>
      </c>
      <c r="D4845" s="3">
        <v>12728</v>
      </c>
      <c r="E4845" s="3">
        <v>12713</v>
      </c>
      <c r="F4845" s="3">
        <v>53580</v>
      </c>
      <c r="G4845" s="3">
        <v>15263</v>
      </c>
      <c r="H4845" s="3">
        <v>44.455399999999997</v>
      </c>
      <c r="I4845" s="30">
        <v>864.12422000000004</v>
      </c>
      <c r="J4845" s="30">
        <v>864.12164580000001</v>
      </c>
      <c r="K4845" s="30">
        <v>2.5699999999999998E-3</v>
      </c>
      <c r="L4845" s="3">
        <v>3</v>
      </c>
      <c r="M4845" s="3">
        <v>3</v>
      </c>
      <c r="N4845" s="10">
        <f t="shared" si="525"/>
        <v>1</v>
      </c>
      <c r="O4845" s="35">
        <v>3</v>
      </c>
      <c r="P4845" s="17"/>
      <c r="Q4845" s="40">
        <v>2590.3511400000002</v>
      </c>
      <c r="R4845" s="40">
        <v>864.12189999999998</v>
      </c>
      <c r="S4845" s="18">
        <f t="shared" si="526"/>
        <v>2.6848063913832974</v>
      </c>
      <c r="T4845" s="18">
        <f t="shared" si="527"/>
        <v>-0.29417145887879431</v>
      </c>
      <c r="U4845" s="18">
        <f t="shared" si="528"/>
        <v>-0.46289765369131208</v>
      </c>
      <c r="V4845" s="30">
        <v>864.12149999999997</v>
      </c>
      <c r="W4845" s="3" t="s">
        <v>47</v>
      </c>
      <c r="X4845" s="3" t="s">
        <v>47</v>
      </c>
      <c r="Y4845" s="3" t="s">
        <v>47</v>
      </c>
      <c r="Z4845" s="3" t="s">
        <v>47</v>
      </c>
      <c r="AA4845" s="3" t="s">
        <v>47</v>
      </c>
      <c r="AB4845" s="12" t="s">
        <v>47</v>
      </c>
      <c r="AC4845" s="3" t="s">
        <v>47</v>
      </c>
      <c r="AD4845" s="3" t="s">
        <v>47</v>
      </c>
      <c r="AE4845" s="3" t="s">
        <v>47</v>
      </c>
      <c r="AF4845" s="3" t="s">
        <v>47</v>
      </c>
      <c r="AG4845" s="3" t="s">
        <v>47</v>
      </c>
      <c r="AI4845" s="3" t="s">
        <v>48</v>
      </c>
      <c r="AJ4845" s="3" t="s">
        <v>47</v>
      </c>
      <c r="AK4845" s="3" t="s">
        <v>48</v>
      </c>
      <c r="AL4845" s="3" t="s">
        <v>48</v>
      </c>
      <c r="AM4845" s="3" t="s">
        <v>47</v>
      </c>
      <c r="AU4845" s="3">
        <v>0</v>
      </c>
      <c r="AV4845" s="3">
        <v>13</v>
      </c>
      <c r="AW4845" s="3">
        <v>1</v>
      </c>
      <c r="AX4845" s="3">
        <v>13</v>
      </c>
      <c r="AY4845" s="3">
        <v>100</v>
      </c>
      <c r="AZ4845" s="6" t="str">
        <f t="shared" si="529"/>
        <v>2551.8</v>
      </c>
      <c r="BC4845" s="12" t="s">
        <v>12368</v>
      </c>
      <c r="BJ4845" s="12">
        <f t="shared" si="530"/>
        <v>0</v>
      </c>
      <c r="BK4845" s="12">
        <f t="shared" si="531"/>
        <v>0</v>
      </c>
      <c r="CQ4845" s="3" t="str">
        <f>CONCATENATE(baseURL!$A$1,baseURL!$B$1,baseURL!$C$1,".",C4845,".",L4845,".pkl&amp;seq=",BC4845)</f>
        <v>http://proteomics.broadinstitute.org/millscripts/viewfeed.pl?side=xl&amp;cycle=1&amp;fixedMods=iaaC&amp;file=msdataSM/iPRG2012_nd/cpick_in/iPRG2012_nd.2551.8.3.pkl&amp;seq=FQPQDSTTNPSLLLAAAKQPTYAK</v>
      </c>
    </row>
    <row r="4846" spans="1:95" x14ac:dyDescent="0.2">
      <c r="A4846" s="3">
        <v>5027</v>
      </c>
      <c r="B4846" s="2" t="s">
        <v>12372</v>
      </c>
      <c r="C4846" s="2" t="s">
        <v>12373</v>
      </c>
      <c r="D4846" s="3">
        <v>12738</v>
      </c>
      <c r="E4846" s="3">
        <v>12723</v>
      </c>
      <c r="F4846" s="3">
        <v>53603</v>
      </c>
      <c r="G4846" s="3">
        <v>15274</v>
      </c>
      <c r="H4846" s="3">
        <v>44.472000000000001</v>
      </c>
      <c r="I4846" s="30">
        <v>733.04188999999997</v>
      </c>
      <c r="J4846" s="30">
        <v>733.04046649999998</v>
      </c>
      <c r="K4846" s="30">
        <v>1.42E-3</v>
      </c>
      <c r="L4846" s="3">
        <v>3</v>
      </c>
      <c r="M4846" s="3">
        <v>3</v>
      </c>
      <c r="N4846" s="10">
        <f t="shared" si="525"/>
        <v>1</v>
      </c>
      <c r="O4846" s="35">
        <v>3</v>
      </c>
      <c r="P4846" s="17"/>
      <c r="Q4846" s="40">
        <v>2197.1070100000002</v>
      </c>
      <c r="R4846" s="40">
        <v>733.04052000000001</v>
      </c>
      <c r="S4846" s="18">
        <f t="shared" si="526"/>
        <v>1.8689280641016783</v>
      </c>
      <c r="T4846" s="18">
        <f t="shared" si="527"/>
        <v>-7.2983687225715355E-2</v>
      </c>
      <c r="U4846" s="18">
        <f t="shared" si="528"/>
        <v>-2.7283621460914183E-2</v>
      </c>
      <c r="V4846" s="30">
        <v>733.04049999999995</v>
      </c>
      <c r="W4846" s="3" t="s">
        <v>47</v>
      </c>
      <c r="X4846" s="3" t="s">
        <v>47</v>
      </c>
      <c r="Y4846" s="3" t="s">
        <v>47</v>
      </c>
      <c r="Z4846" s="3" t="s">
        <v>47</v>
      </c>
      <c r="AA4846" s="3" t="s">
        <v>48</v>
      </c>
      <c r="AB4846" s="12" t="s">
        <v>47</v>
      </c>
      <c r="AC4846" s="3" t="s">
        <v>47</v>
      </c>
      <c r="AD4846" s="3" t="s">
        <v>47</v>
      </c>
      <c r="AE4846" s="3" t="s">
        <v>47</v>
      </c>
      <c r="AF4846" s="3" t="s">
        <v>47</v>
      </c>
      <c r="AG4846" s="3" t="s">
        <v>47</v>
      </c>
      <c r="AH4846" s="3" t="s">
        <v>47</v>
      </c>
      <c r="AI4846" s="3" t="s">
        <v>47</v>
      </c>
      <c r="AJ4846" s="3" t="s">
        <v>47</v>
      </c>
      <c r="AK4846" s="3" t="s">
        <v>47</v>
      </c>
      <c r="AL4846" s="3" t="s">
        <v>47</v>
      </c>
      <c r="AM4846" s="3" t="s">
        <v>47</v>
      </c>
      <c r="AN4846" s="3" t="s">
        <v>47</v>
      </c>
      <c r="AU4846" s="3">
        <v>0</v>
      </c>
      <c r="AV4846" s="3">
        <v>17</v>
      </c>
      <c r="AW4846" s="3">
        <v>1</v>
      </c>
      <c r="AX4846" s="3">
        <v>17</v>
      </c>
      <c r="AY4846" s="3">
        <v>100</v>
      </c>
      <c r="AZ4846" s="6" t="str">
        <f t="shared" si="529"/>
        <v>2552.10</v>
      </c>
      <c r="BC4846" s="12" t="s">
        <v>12365</v>
      </c>
      <c r="BJ4846" s="12">
        <f t="shared" si="530"/>
        <v>0</v>
      </c>
      <c r="BK4846" s="12">
        <f t="shared" si="531"/>
        <v>0</v>
      </c>
      <c r="CQ4846" s="3" t="str">
        <f>CONCATENATE(baseURL!$A$1,baseURL!$B$1,baseURL!$C$1,".",C4846,".",L4846,".pkl&amp;seq=",BC4846)</f>
        <v>http://proteomics.broadinstitute.org/millscripts/viewfeed.pl?side=xl&amp;cycle=1&amp;fixedMods=iaaC&amp;file=msdataSM/iPRG2012_nd/cpick_in/iPRG2012_nd.2552.10.3.pkl&amp;seq=AMGYRVLGLDGGEGKEELFR</v>
      </c>
    </row>
    <row r="4847" spans="1:95" x14ac:dyDescent="0.2">
      <c r="A4847" s="3">
        <v>6536</v>
      </c>
      <c r="B4847" s="2" t="s">
        <v>12374</v>
      </c>
      <c r="C4847" s="2" t="s">
        <v>12375</v>
      </c>
      <c r="D4847" s="3">
        <v>12739</v>
      </c>
      <c r="E4847" s="3">
        <v>12724</v>
      </c>
      <c r="F4847" s="3">
        <v>53604</v>
      </c>
      <c r="G4847" s="3">
        <v>15275</v>
      </c>
      <c r="H4847" s="3">
        <v>44.472900000000003</v>
      </c>
      <c r="I4847" s="30">
        <v>737.70677999999998</v>
      </c>
      <c r="J4847" s="30">
        <v>737.70621770000002</v>
      </c>
      <c r="K4847" s="30">
        <v>5.5999999999999995E-4</v>
      </c>
      <c r="L4847" s="3">
        <v>3</v>
      </c>
      <c r="M4847" s="3">
        <v>3</v>
      </c>
      <c r="N4847" s="10">
        <f t="shared" si="525"/>
        <v>1</v>
      </c>
      <c r="O4847" s="35">
        <v>3</v>
      </c>
      <c r="P4847" s="17"/>
      <c r="Q4847" s="40">
        <v>2211.1040400000002</v>
      </c>
      <c r="R4847" s="40">
        <v>737.70619999999997</v>
      </c>
      <c r="S4847" s="18">
        <f t="shared" si="526"/>
        <v>0.78622085596348479</v>
      </c>
      <c r="T4847" s="18">
        <f t="shared" si="527"/>
        <v>2.3993291716444771E-2</v>
      </c>
      <c r="U4847" s="18">
        <f t="shared" si="528"/>
        <v>0</v>
      </c>
      <c r="V4847" s="30">
        <v>737.70619999999997</v>
      </c>
      <c r="W4847" s="3" t="s">
        <v>47</v>
      </c>
      <c r="X4847" s="3" t="s">
        <v>47</v>
      </c>
      <c r="Y4847" s="3" t="s">
        <v>47</v>
      </c>
      <c r="Z4847" s="3" t="s">
        <v>47</v>
      </c>
      <c r="AA4847" s="3" t="s">
        <v>48</v>
      </c>
      <c r="AB4847" s="12" t="s">
        <v>47</v>
      </c>
      <c r="AC4847" s="3" t="s">
        <v>47</v>
      </c>
      <c r="AD4847" s="3" t="s">
        <v>47</v>
      </c>
      <c r="AE4847" s="3" t="s">
        <v>47</v>
      </c>
      <c r="AF4847" s="3" t="s">
        <v>47</v>
      </c>
      <c r="AG4847" s="3" t="s">
        <v>47</v>
      </c>
      <c r="AH4847" s="3" t="s">
        <v>47</v>
      </c>
      <c r="AI4847" s="3" t="s">
        <v>47</v>
      </c>
      <c r="AJ4847" s="3" t="s">
        <v>47</v>
      </c>
      <c r="AK4847" s="3" t="s">
        <v>47</v>
      </c>
      <c r="AL4847" s="3" t="s">
        <v>47</v>
      </c>
      <c r="AU4847" s="3">
        <v>0</v>
      </c>
      <c r="AV4847" s="3">
        <v>15</v>
      </c>
      <c r="AW4847" s="3">
        <v>1</v>
      </c>
      <c r="AX4847" s="3">
        <v>15</v>
      </c>
      <c r="AY4847" s="3">
        <v>100</v>
      </c>
      <c r="AZ4847" s="6" t="str">
        <f t="shared" si="529"/>
        <v>2552.11</v>
      </c>
      <c r="BC4847" s="12" t="s">
        <v>12376</v>
      </c>
      <c r="BJ4847" s="12">
        <f t="shared" si="530"/>
        <v>0</v>
      </c>
      <c r="BK4847" s="12">
        <f t="shared" si="531"/>
        <v>0</v>
      </c>
      <c r="CQ4847" s="3" t="str">
        <f>CONCATENATE(baseURL!$A$1,baseURL!$B$1,baseURL!$C$1,".",C4847,".",L4847,".pkl&amp;seq=",BC4847)</f>
        <v>http://proteomics.broadinstitute.org/millscripts/viewfeed.pl?side=xl&amp;cycle=1&amp;fixedMods=iaaC&amp;file=msdataSM/iPRG2012_nd/cpick_in/iPRG2012_nd.2552.11.3.pkl&amp;seq=LGEHNLDVLEGNEQFLNAAK</v>
      </c>
    </row>
    <row r="4848" spans="1:95" x14ac:dyDescent="0.2">
      <c r="A4848" s="3">
        <v>4574</v>
      </c>
      <c r="B4848" s="2" t="s">
        <v>12377</v>
      </c>
      <c r="C4848" s="2" t="s">
        <v>12378</v>
      </c>
      <c r="D4848" s="3">
        <v>12740</v>
      </c>
      <c r="E4848" s="3">
        <v>12725</v>
      </c>
      <c r="F4848" s="3">
        <v>53605</v>
      </c>
      <c r="G4848" s="3">
        <v>15276</v>
      </c>
      <c r="H4848" s="3">
        <v>44.473700000000001</v>
      </c>
      <c r="I4848" s="30">
        <v>748.04562999999996</v>
      </c>
      <c r="J4848" s="30">
        <v>748.04531159999999</v>
      </c>
      <c r="K4848" s="30">
        <v>3.2000000000000003E-4</v>
      </c>
      <c r="L4848" s="3">
        <v>0</v>
      </c>
      <c r="M4848" s="3">
        <v>3</v>
      </c>
      <c r="N4848" s="10">
        <f t="shared" si="525"/>
        <v>1</v>
      </c>
      <c r="O4848" s="35">
        <v>3</v>
      </c>
      <c r="P4848" s="17"/>
      <c r="Q4848" s="40">
        <v>2242.1251099999999</v>
      </c>
      <c r="R4848" s="40">
        <v>748.04655000000002</v>
      </c>
      <c r="S4848" s="18">
        <f t="shared" si="526"/>
        <v>-1.2298699861187072</v>
      </c>
      <c r="T4848" s="18">
        <f t="shared" si="527"/>
        <v>-1.6555119464608647</v>
      </c>
      <c r="U4848" s="18">
        <f t="shared" si="528"/>
        <v>-1.8047005229850772</v>
      </c>
      <c r="V4848" s="30">
        <v>748.04520000000002</v>
      </c>
      <c r="W4848" s="3" t="s">
        <v>47</v>
      </c>
      <c r="X4848" s="3" t="s">
        <v>47</v>
      </c>
      <c r="Y4848" s="3" t="s">
        <v>47</v>
      </c>
      <c r="Z4848" s="3" t="s">
        <v>47</v>
      </c>
      <c r="AA4848" s="3" t="s">
        <v>47</v>
      </c>
      <c r="AB4848" s="12" t="s">
        <v>47</v>
      </c>
      <c r="AC4848" s="3" t="s">
        <v>47</v>
      </c>
      <c r="AD4848" s="3" t="s">
        <v>47</v>
      </c>
      <c r="AE4848" s="3" t="s">
        <v>47</v>
      </c>
      <c r="AF4848" s="3" t="s">
        <v>47</v>
      </c>
      <c r="AG4848" s="3" t="s">
        <v>47</v>
      </c>
      <c r="AH4848" s="3" t="s">
        <v>47</v>
      </c>
      <c r="AI4848" s="3" t="s">
        <v>47</v>
      </c>
      <c r="AK4848" s="3" t="s">
        <v>48</v>
      </c>
      <c r="AL4848" s="3" t="s">
        <v>48</v>
      </c>
      <c r="AM4848" s="3" t="s">
        <v>47</v>
      </c>
      <c r="AU4848" s="3">
        <v>0</v>
      </c>
      <c r="AV4848" s="3">
        <v>14</v>
      </c>
      <c r="AW4848" s="3">
        <v>1</v>
      </c>
      <c r="AX4848" s="3">
        <v>14</v>
      </c>
      <c r="AY4848" s="3">
        <v>100</v>
      </c>
      <c r="AZ4848" s="6" t="str">
        <f t="shared" si="529"/>
        <v>2552.12</v>
      </c>
      <c r="BC4848" s="12" t="s">
        <v>12379</v>
      </c>
      <c r="BJ4848" s="12">
        <f t="shared" si="530"/>
        <v>0</v>
      </c>
      <c r="BK4848" s="12">
        <f t="shared" si="531"/>
        <v>0</v>
      </c>
      <c r="CQ4848" s="3" t="str">
        <f>CONCATENATE(baseURL!$A$1,baseURL!$B$1,baseURL!$C$1,".",C4848,".",L4848,".pkl&amp;seq=",BC4848)</f>
        <v>http://proteomics.broadinstitute.org/millscripts/viewfeed.pl?side=xl&amp;cycle=1&amp;fixedMods=iaaC&amp;file=msdataSM/iPRG2012_nd/cpick_in/iPRG2012_nd.2552.12.0.pkl&amp;seq=AANLRVLNSYWVNQDSTYK</v>
      </c>
    </row>
    <row r="4849" spans="1:95" x14ac:dyDescent="0.2">
      <c r="A4849" s="3">
        <v>5774</v>
      </c>
      <c r="B4849" s="2" t="s">
        <v>12380</v>
      </c>
      <c r="C4849" s="2" t="s">
        <v>12381</v>
      </c>
      <c r="D4849" s="3">
        <v>12741</v>
      </c>
      <c r="E4849" s="3">
        <v>12726</v>
      </c>
      <c r="F4849" s="3">
        <v>53606</v>
      </c>
      <c r="G4849" s="3">
        <v>15277</v>
      </c>
      <c r="H4849" s="3">
        <v>44.4754</v>
      </c>
      <c r="I4849" s="30">
        <v>780.38996999999995</v>
      </c>
      <c r="J4849" s="30">
        <v>780.39190120000001</v>
      </c>
      <c r="K4849" s="30">
        <v>-1.9300000000000001E-3</v>
      </c>
      <c r="L4849" s="3">
        <v>3</v>
      </c>
      <c r="M4849" s="3">
        <v>3</v>
      </c>
      <c r="N4849" s="10">
        <f t="shared" si="525"/>
        <v>1</v>
      </c>
      <c r="O4849" s="35">
        <v>3</v>
      </c>
      <c r="P4849" s="17"/>
      <c r="Q4849" s="40">
        <v>2339.1612799999998</v>
      </c>
      <c r="R4849" s="40">
        <v>780.39193999999998</v>
      </c>
      <c r="S4849" s="18">
        <f t="shared" si="526"/>
        <v>-2.5243725608294327</v>
      </c>
      <c r="T4849" s="18">
        <f t="shared" si="527"/>
        <v>-4.9718606742980356E-2</v>
      </c>
      <c r="U4849" s="18">
        <f t="shared" si="528"/>
        <v>-0.17939703476126945</v>
      </c>
      <c r="V4849" s="30">
        <v>780.39179999999999</v>
      </c>
      <c r="W4849" s="3" t="s">
        <v>47</v>
      </c>
      <c r="X4849" s="3" t="s">
        <v>47</v>
      </c>
      <c r="Y4849" s="3" t="s">
        <v>47</v>
      </c>
      <c r="Z4849" s="3" t="s">
        <v>47</v>
      </c>
      <c r="AA4849" s="3" t="s">
        <v>48</v>
      </c>
      <c r="AB4849" s="12" t="s">
        <v>47</v>
      </c>
      <c r="AC4849" s="3" t="s">
        <v>47</v>
      </c>
      <c r="AD4849" s="3" t="s">
        <v>47</v>
      </c>
      <c r="AE4849" s="3" t="s">
        <v>47</v>
      </c>
      <c r="AF4849" s="3" t="s">
        <v>47</v>
      </c>
      <c r="AG4849" s="3" t="s">
        <v>48</v>
      </c>
      <c r="AI4849" s="3" t="s">
        <v>47</v>
      </c>
      <c r="AJ4849" s="3" t="s">
        <v>47</v>
      </c>
      <c r="AK4849" s="3" t="s">
        <v>47</v>
      </c>
      <c r="AL4849" s="3" t="s">
        <v>47</v>
      </c>
      <c r="AM4849" s="3" t="s">
        <v>47</v>
      </c>
      <c r="AN4849" s="3" t="s">
        <v>47</v>
      </c>
      <c r="AU4849" s="3">
        <v>0</v>
      </c>
      <c r="AV4849" s="3">
        <v>15</v>
      </c>
      <c r="AW4849" s="3">
        <v>1</v>
      </c>
      <c r="AX4849" s="3">
        <v>15</v>
      </c>
      <c r="AY4849" s="3">
        <v>100</v>
      </c>
      <c r="AZ4849" s="6" t="str">
        <f t="shared" si="529"/>
        <v>2552.13</v>
      </c>
      <c r="BC4849" s="12" t="s">
        <v>12382</v>
      </c>
      <c r="BJ4849" s="12">
        <f t="shared" si="530"/>
        <v>0</v>
      </c>
      <c r="BK4849" s="12">
        <f t="shared" si="531"/>
        <v>0</v>
      </c>
      <c r="CQ4849" s="3" t="str">
        <f>CONCATENATE(baseURL!$A$1,baseURL!$B$1,baseURL!$C$1,".",C4849,".",L4849,".pkl&amp;seq=",BC4849)</f>
        <v>http://proteomics.broadinstitute.org/millscripts/viewfeed.pl?side=xl&amp;cycle=1&amp;fixedMods=iaaC&amp;file=msdataSM/iPRG2012_nd/cpick_in/iPRG2012_nd.2552.13.3.pkl&amp;seq=SSDSKGLDLTNVTLPDTPTYSK</v>
      </c>
    </row>
    <row r="4850" spans="1:95" x14ac:dyDescent="0.2">
      <c r="A4850" s="3">
        <v>2338</v>
      </c>
      <c r="B4850" s="2" t="s">
        <v>12383</v>
      </c>
      <c r="C4850" s="2" t="s">
        <v>12384</v>
      </c>
      <c r="D4850" s="3">
        <v>12743</v>
      </c>
      <c r="E4850" s="3">
        <v>12728</v>
      </c>
      <c r="F4850" s="3">
        <v>53608</v>
      </c>
      <c r="G4850" s="3">
        <v>15279</v>
      </c>
      <c r="H4850" s="3">
        <v>44.478700000000003</v>
      </c>
      <c r="I4850" s="30">
        <v>894.77972</v>
      </c>
      <c r="J4850" s="30">
        <v>894.77659389999997</v>
      </c>
      <c r="K4850" s="30">
        <v>3.13E-3</v>
      </c>
      <c r="L4850" s="3">
        <v>3</v>
      </c>
      <c r="M4850" s="3">
        <v>3</v>
      </c>
      <c r="N4850" s="10">
        <f t="shared" si="525"/>
        <v>1</v>
      </c>
      <c r="O4850" s="35">
        <v>3</v>
      </c>
      <c r="P4850" s="17"/>
      <c r="Q4850" s="40">
        <v>2682.3191900000002</v>
      </c>
      <c r="R4850" s="40">
        <v>894.77791000000002</v>
      </c>
      <c r="S4850" s="18">
        <f t="shared" si="526"/>
        <v>2.0228483288972376</v>
      </c>
      <c r="T4850" s="18">
        <f t="shared" si="527"/>
        <v>-1.4708677822116396</v>
      </c>
      <c r="U4850" s="18">
        <f t="shared" si="528"/>
        <v>-1.5758100241482091</v>
      </c>
      <c r="V4850" s="30">
        <v>894.77650000000006</v>
      </c>
      <c r="W4850" s="3" t="s">
        <v>47</v>
      </c>
      <c r="Z4850" s="3" t="s">
        <v>47</v>
      </c>
      <c r="AA4850" s="3" t="s">
        <v>47</v>
      </c>
      <c r="AB4850" s="12" t="s">
        <v>47</v>
      </c>
      <c r="AC4850" s="3" t="s">
        <v>48</v>
      </c>
      <c r="AF4850" s="3" t="s">
        <v>48</v>
      </c>
      <c r="AG4850" s="3" t="s">
        <v>48</v>
      </c>
      <c r="AI4850" s="3" t="s">
        <v>48</v>
      </c>
      <c r="AK4850" s="3" t="s">
        <v>52</v>
      </c>
      <c r="AL4850" s="3" t="s">
        <v>48</v>
      </c>
      <c r="AU4850" s="3">
        <v>0</v>
      </c>
      <c r="AV4850" s="3">
        <v>4</v>
      </c>
      <c r="AW4850" s="3">
        <v>1</v>
      </c>
      <c r="AX4850" s="3">
        <v>4</v>
      </c>
      <c r="AY4850" s="3">
        <v>100</v>
      </c>
      <c r="AZ4850" s="6" t="str">
        <f t="shared" si="529"/>
        <v>2552.15</v>
      </c>
      <c r="BC4850" s="12" t="s">
        <v>12385</v>
      </c>
      <c r="BJ4850" s="12">
        <f t="shared" si="530"/>
        <v>0</v>
      </c>
      <c r="BK4850" s="12">
        <f t="shared" si="531"/>
        <v>0</v>
      </c>
      <c r="CQ4850" s="3" t="str">
        <f>CONCATENATE(baseURL!$A$1,baseURL!$B$1,baseURL!$C$1,".",C4850,".",L4850,".pkl&amp;seq=",BC4850)</f>
        <v>http://proteomics.broadinstitute.org/millscripts/viewfeed.pl?side=xl&amp;cycle=1&amp;fixedMods=iaaC&amp;file=msdataSM/iPRG2012_nd/cpick_in/iPRG2012_nd.2552.15.3.pkl&amp;seq=SSMQLDNAPTPHNTPASVLNPSYLK</v>
      </c>
    </row>
    <row r="4851" spans="1:95" x14ac:dyDescent="0.2">
      <c r="A4851" s="3">
        <v>1209</v>
      </c>
      <c r="B4851" s="2" t="s">
        <v>12386</v>
      </c>
      <c r="C4851" s="2" t="s">
        <v>12387</v>
      </c>
      <c r="D4851" s="3">
        <v>12730</v>
      </c>
      <c r="E4851" s="3">
        <v>12715</v>
      </c>
      <c r="F4851" s="3">
        <v>53595</v>
      </c>
      <c r="G4851" s="3">
        <v>15266</v>
      </c>
      <c r="H4851" s="3">
        <v>44.465400000000002</v>
      </c>
      <c r="I4851" s="30">
        <v>493.28609999999998</v>
      </c>
      <c r="J4851" s="30">
        <v>493.53334969999997</v>
      </c>
      <c r="K4851" s="30">
        <v>-0.24725</v>
      </c>
      <c r="L4851" s="3">
        <v>4</v>
      </c>
      <c r="M4851" s="3">
        <v>4</v>
      </c>
      <c r="N4851" s="26">
        <f t="shared" si="525"/>
        <v>1</v>
      </c>
      <c r="O4851" s="36"/>
      <c r="P4851" s="16"/>
      <c r="Q4851" s="41">
        <v>1971.1021900000001</v>
      </c>
      <c r="R4851" s="41">
        <v>493.53100000000001</v>
      </c>
      <c r="S4851" s="27">
        <f t="shared" si="526"/>
        <v>-496.22009559689189</v>
      </c>
      <c r="T4851" s="27">
        <f t="shared" si="527"/>
        <v>4.7609977893342563</v>
      </c>
      <c r="U4851" s="27">
        <f t="shared" si="528"/>
        <v>-495.81485256249965</v>
      </c>
      <c r="V4851" s="30">
        <v>493.28629999999998</v>
      </c>
      <c r="X4851" s="3" t="s">
        <v>47</v>
      </c>
      <c r="Y4851" s="3" t="s">
        <v>47</v>
      </c>
      <c r="Z4851" s="3" t="s">
        <v>47</v>
      </c>
      <c r="AA4851" s="3" t="s">
        <v>47</v>
      </c>
      <c r="AB4851" s="12" t="s">
        <v>65</v>
      </c>
      <c r="AC4851" s="3" t="s">
        <v>47</v>
      </c>
      <c r="AE4851" s="3" t="s">
        <v>47</v>
      </c>
      <c r="AF4851" s="3" t="s">
        <v>48</v>
      </c>
      <c r="AG4851" s="3" t="s">
        <v>48</v>
      </c>
      <c r="AH4851" s="3" t="s">
        <v>47</v>
      </c>
      <c r="AI4851" s="3" t="s">
        <v>47</v>
      </c>
      <c r="AK4851" s="3" t="s">
        <v>47</v>
      </c>
      <c r="AL4851" s="3" t="s">
        <v>52</v>
      </c>
      <c r="AM4851" s="3" t="s">
        <v>48</v>
      </c>
      <c r="AO4851" s="3" t="s">
        <v>47</v>
      </c>
      <c r="AU4851" s="3">
        <v>1</v>
      </c>
      <c r="AV4851" s="3">
        <v>10</v>
      </c>
      <c r="AW4851" s="3">
        <v>2</v>
      </c>
      <c r="AX4851" s="3">
        <v>7</v>
      </c>
      <c r="AY4851" s="3">
        <v>70</v>
      </c>
      <c r="AZ4851" s="6" t="str">
        <f t="shared" si="529"/>
        <v>2552.2</v>
      </c>
      <c r="BA4851" s="15"/>
      <c r="BC4851" s="12" t="s">
        <v>12388</v>
      </c>
      <c r="BJ4851" s="12">
        <f t="shared" si="530"/>
        <v>0</v>
      </c>
      <c r="BK4851" s="12">
        <f t="shared" si="531"/>
        <v>0</v>
      </c>
      <c r="BP4851" s="3" t="s">
        <v>54</v>
      </c>
      <c r="BR4851" s="3" t="s">
        <v>54</v>
      </c>
      <c r="BT4851" s="3" t="s">
        <v>12389</v>
      </c>
      <c r="BU4851" s="3" t="s">
        <v>12389</v>
      </c>
      <c r="BX4851" s="3" t="s">
        <v>12390</v>
      </c>
      <c r="CG4851" s="3" t="s">
        <v>12389</v>
      </c>
      <c r="CQ4851" s="3" t="str">
        <f>CONCATENATE(baseURL!$A$1,baseURL!$B$1,baseURL!$C$1,".",C4851,".",L4851,".pkl&amp;seq=",BC4851,"&amp;varMods=Deamidated-N")</f>
        <v>http://proteomics.broadinstitute.org/millscripts/viewfeed.pl?side=xl&amp;cycle=1&amp;fixedMods=iaaC&amp;file=msdataSM/iPRG2012_nd/cpick_in/iPRG2012_nd.2552.2.4.pkl&amp;seq=RGPLVVYAEDnGLVKALR&amp;varMods=Deamidated-N</v>
      </c>
    </row>
    <row r="4852" spans="1:95" x14ac:dyDescent="0.2">
      <c r="A4852" s="3">
        <v>7071</v>
      </c>
      <c r="B4852" s="2" t="s">
        <v>12391</v>
      </c>
      <c r="C4852" s="2" t="s">
        <v>12364</v>
      </c>
      <c r="D4852" s="3">
        <v>12734</v>
      </c>
      <c r="E4852" s="3">
        <v>12719</v>
      </c>
      <c r="F4852" s="3">
        <v>53599</v>
      </c>
      <c r="G4852" s="3">
        <v>15270</v>
      </c>
      <c r="H4852" s="3">
        <v>44.468699999999998</v>
      </c>
      <c r="I4852" s="30">
        <v>613.00654999999995</v>
      </c>
      <c r="J4852" s="30">
        <v>612.58524609999995</v>
      </c>
      <c r="K4852" s="30">
        <v>0.42130000000000001</v>
      </c>
      <c r="L4852" s="3">
        <v>0</v>
      </c>
      <c r="M4852" s="3">
        <v>4</v>
      </c>
      <c r="N4852" s="10">
        <f t="shared" si="525"/>
        <v>1</v>
      </c>
      <c r="O4852" s="35">
        <v>4</v>
      </c>
      <c r="P4852" s="17"/>
      <c r="Q4852" s="40">
        <v>2447.3214200000002</v>
      </c>
      <c r="R4852" s="40">
        <v>612.58581000000004</v>
      </c>
      <c r="S4852" s="18">
        <f t="shared" si="526"/>
        <v>686.82622602686422</v>
      </c>
      <c r="T4852" s="18">
        <f t="shared" si="527"/>
        <v>-0.92052409782120859</v>
      </c>
      <c r="U4852" s="18">
        <f t="shared" si="528"/>
        <v>-1.322263733143459</v>
      </c>
      <c r="V4852" s="30">
        <v>612.58500000000004</v>
      </c>
      <c r="X4852" s="3" t="s">
        <v>47</v>
      </c>
      <c r="Y4852" s="3" t="s">
        <v>47</v>
      </c>
      <c r="AA4852" s="3" t="s">
        <v>47</v>
      </c>
      <c r="AB4852" s="12" t="s">
        <v>48</v>
      </c>
      <c r="AC4852" s="3" t="s">
        <v>47</v>
      </c>
      <c r="AI4852" s="3" t="s">
        <v>47</v>
      </c>
      <c r="AK4852" s="3" t="s">
        <v>52</v>
      </c>
      <c r="AU4852" s="3">
        <v>0</v>
      </c>
      <c r="AV4852" s="3">
        <v>5</v>
      </c>
      <c r="AW4852" s="3">
        <v>1</v>
      </c>
      <c r="AX4852" s="3">
        <v>5</v>
      </c>
      <c r="AY4852" s="3">
        <v>100</v>
      </c>
      <c r="AZ4852" s="6" t="str">
        <f t="shared" si="529"/>
        <v>2552.6</v>
      </c>
      <c r="BC4852" s="12" t="s">
        <v>12353</v>
      </c>
      <c r="BJ4852" s="12">
        <f t="shared" si="530"/>
        <v>0</v>
      </c>
      <c r="BK4852" s="12">
        <f t="shared" si="531"/>
        <v>0</v>
      </c>
      <c r="CQ4852" s="3" t="str">
        <f>CONCATENATE(baseURL!$A$1,baseURL!$B$1,baseURL!$C$1,".",C4852,".",L4852,".pkl&amp;seq=",BC4852)</f>
        <v>http://proteomics.broadinstitute.org/millscripts/viewfeed.pl?side=xl&amp;cycle=1&amp;fixedMods=iaaC&amp;file=msdataSM/iPRG2012_nd/cpick_in/iPRG2012_nd.2552.6.0.pkl&amp;seq=LTTLTPVSTKLAPPAAASYSQAMK</v>
      </c>
    </row>
    <row r="4853" spans="1:95" x14ac:dyDescent="0.2">
      <c r="A4853" s="3">
        <v>1261</v>
      </c>
      <c r="B4853" s="2" t="s">
        <v>12369</v>
      </c>
      <c r="C4853" s="2" t="s">
        <v>12366</v>
      </c>
      <c r="D4853" s="3">
        <v>12737</v>
      </c>
      <c r="E4853" s="3">
        <v>12722</v>
      </c>
      <c r="F4853" s="3">
        <v>53602</v>
      </c>
      <c r="G4853" s="3">
        <v>15273</v>
      </c>
      <c r="H4853" s="3">
        <v>44.471200000000003</v>
      </c>
      <c r="I4853" s="30">
        <v>653.58154000000002</v>
      </c>
      <c r="J4853" s="30">
        <v>653.58211819999997</v>
      </c>
      <c r="K4853" s="30">
        <v>-5.8E-4</v>
      </c>
      <c r="L4853" s="3">
        <v>4</v>
      </c>
      <c r="M4853" s="3">
        <v>4</v>
      </c>
      <c r="N4853" s="10">
        <f t="shared" si="525"/>
        <v>1</v>
      </c>
      <c r="O4853" s="35">
        <v>4</v>
      </c>
      <c r="P4853" s="17"/>
      <c r="Q4853" s="37">
        <v>2611.2998400000001</v>
      </c>
      <c r="R4853" s="37">
        <v>653.58042</v>
      </c>
      <c r="S4853" s="18">
        <f t="shared" si="526"/>
        <v>1.7136376270489295</v>
      </c>
      <c r="T4853" s="18">
        <f t="shared" si="527"/>
        <v>2.59830305192488</v>
      </c>
      <c r="U4853" s="18">
        <f t="shared" si="528"/>
        <v>0.27540604720118611</v>
      </c>
      <c r="V4853" s="30">
        <v>653.5806</v>
      </c>
      <c r="X4853" s="3" t="s">
        <v>47</v>
      </c>
      <c r="Y4853" s="3" t="s">
        <v>47</v>
      </c>
      <c r="Z4853" s="3" t="s">
        <v>52</v>
      </c>
      <c r="AB4853" s="12" t="s">
        <v>52</v>
      </c>
      <c r="AF4853" s="3" t="s">
        <v>47</v>
      </c>
      <c r="AG4853" s="3" t="s">
        <v>52</v>
      </c>
      <c r="AL4853" s="3" t="s">
        <v>52</v>
      </c>
      <c r="AU4853" s="3">
        <v>0</v>
      </c>
      <c r="AV4853" s="3">
        <v>3</v>
      </c>
      <c r="AW4853" s="3">
        <v>2</v>
      </c>
      <c r="AX4853" s="3">
        <v>2</v>
      </c>
      <c r="AY4853" s="3">
        <v>66.67</v>
      </c>
      <c r="AZ4853" s="6" t="str">
        <f t="shared" si="529"/>
        <v>2552.9</v>
      </c>
      <c r="BC4853" s="12" t="s">
        <v>12370</v>
      </c>
      <c r="BF4853" s="12" t="s">
        <v>3182</v>
      </c>
      <c r="BJ4853" s="12">
        <f t="shared" si="530"/>
        <v>0</v>
      </c>
      <c r="BK4853" s="12">
        <f t="shared" si="531"/>
        <v>0</v>
      </c>
      <c r="CB4853" s="3" t="s">
        <v>12371</v>
      </c>
      <c r="CQ4853" s="3" t="str">
        <f>CONCATENATE(baseURL!$A$1,baseURL!$B$1,baseURL!$C$1,".",C4853,".",L4853,".pkl&amp;seq=",BC4853,"&amp;varMods=Formyl-STY")</f>
        <v>http://proteomics.broadinstitute.org/millscripts/viewfeed.pl?side=xl&amp;cycle=1&amp;fixedMods=iaaC&amp;file=msdataSM/iPRG2012_nd/cpick_in/iPRG2012_nd.2552.9.4.pkl&amp;seq=SVYDsRGNPTVEVELTTEKGVFR&amp;varMods=Formyl-STY</v>
      </c>
    </row>
    <row r="4854" spans="1:95" x14ac:dyDescent="0.2">
      <c r="A4854" s="3">
        <v>7151</v>
      </c>
      <c r="B4854" s="2" t="s">
        <v>12395</v>
      </c>
      <c r="C4854" s="2" t="s">
        <v>12380</v>
      </c>
      <c r="D4854" s="3">
        <v>12758</v>
      </c>
      <c r="E4854" s="3">
        <v>12743</v>
      </c>
      <c r="F4854" s="3">
        <v>53628</v>
      </c>
      <c r="G4854" s="3">
        <v>15295</v>
      </c>
      <c r="H4854" s="3">
        <v>44.500300000000003</v>
      </c>
      <c r="I4854" s="30">
        <v>776.38013999999998</v>
      </c>
      <c r="J4854" s="30">
        <v>776.37659759999997</v>
      </c>
      <c r="K4854" s="30">
        <v>3.5400000000000002E-3</v>
      </c>
      <c r="L4854" s="3">
        <v>3</v>
      </c>
      <c r="M4854" s="3">
        <v>3</v>
      </c>
      <c r="N4854" s="10">
        <f t="shared" si="525"/>
        <v>1</v>
      </c>
      <c r="O4854" s="35">
        <v>3</v>
      </c>
      <c r="P4854" s="17"/>
      <c r="Q4854" s="40">
        <v>2327.1198899999999</v>
      </c>
      <c r="R4854" s="40">
        <v>776.37815000000001</v>
      </c>
      <c r="S4854" s="18">
        <f t="shared" si="526"/>
        <v>2.5631839329558073</v>
      </c>
      <c r="T4854" s="18">
        <f t="shared" si="527"/>
        <v>-1.9995410742005926</v>
      </c>
      <c r="U4854" s="18">
        <f t="shared" si="528"/>
        <v>-2.1252530098130187</v>
      </c>
      <c r="V4854" s="30">
        <v>776.37649999999996</v>
      </c>
      <c r="W4854" s="3" t="s">
        <v>47</v>
      </c>
      <c r="X4854" s="3" t="s">
        <v>47</v>
      </c>
      <c r="Y4854" s="3" t="s">
        <v>47</v>
      </c>
      <c r="AA4854" s="3" t="s">
        <v>47</v>
      </c>
      <c r="AB4854" s="12" t="s">
        <v>47</v>
      </c>
      <c r="AC4854" s="3" t="s">
        <v>47</v>
      </c>
      <c r="AD4854" s="3" t="s">
        <v>47</v>
      </c>
      <c r="AE4854" s="3" t="s">
        <v>47</v>
      </c>
      <c r="AF4854" s="3" t="s">
        <v>48</v>
      </c>
      <c r="AG4854" s="3" t="s">
        <v>47</v>
      </c>
      <c r="AH4854" s="3" t="s">
        <v>47</v>
      </c>
      <c r="AI4854" s="3" t="s">
        <v>48</v>
      </c>
      <c r="AN4854" s="3" t="s">
        <v>47</v>
      </c>
      <c r="AO4854" s="3" t="s">
        <v>48</v>
      </c>
      <c r="AP4854" s="3" t="s">
        <v>47</v>
      </c>
      <c r="AU4854" s="3">
        <v>0</v>
      </c>
      <c r="AV4854" s="3">
        <v>12</v>
      </c>
      <c r="AW4854" s="3">
        <v>2</v>
      </c>
      <c r="AX4854" s="3">
        <v>11</v>
      </c>
      <c r="AY4854" s="3">
        <v>91.67</v>
      </c>
      <c r="AZ4854" s="6" t="str">
        <f t="shared" si="529"/>
        <v>2553.14</v>
      </c>
      <c r="BC4854" s="12" t="s">
        <v>12396</v>
      </c>
      <c r="BJ4854" s="12">
        <f t="shared" si="530"/>
        <v>1</v>
      </c>
      <c r="BK4854" s="12">
        <f t="shared" si="531"/>
        <v>0</v>
      </c>
      <c r="BN4854" s="3" t="s">
        <v>277</v>
      </c>
      <c r="BR4854" s="3" t="s">
        <v>277</v>
      </c>
      <c r="CC4854" s="3" t="s">
        <v>12397</v>
      </c>
      <c r="CQ4854" s="3" t="str">
        <f>CONCATENATE(baseURL!$A$1,baseURL!$B$1,baseURL!$C$1,".",C4854,".",L4854,".pkl&amp;seq=",BC4854,"&amp;varMods=Oxidation-M")</f>
        <v>http://proteomics.broadinstitute.org/millscripts/viewfeed.pl?side=xl&amp;cycle=1&amp;fixedMods=iaaC&amp;file=msdataSM/iPRG2012_nd/cpick_in/iPRG2012_nd.2553.14.3.pkl&amp;seq=FVPSKPmCVEAFSEYPPLGR&amp;varMods=Oxidation-M</v>
      </c>
    </row>
    <row r="4855" spans="1:95" x14ac:dyDescent="0.2">
      <c r="A4855" s="3">
        <v>393</v>
      </c>
      <c r="B4855" s="2" t="s">
        <v>12398</v>
      </c>
      <c r="C4855" s="2" t="s">
        <v>12399</v>
      </c>
      <c r="D4855" s="3">
        <v>12759</v>
      </c>
      <c r="E4855" s="3">
        <v>12744</v>
      </c>
      <c r="F4855" s="3">
        <v>53629</v>
      </c>
      <c r="G4855" s="3">
        <v>15296</v>
      </c>
      <c r="H4855" s="3">
        <v>44.501899999999999</v>
      </c>
      <c r="I4855" s="30">
        <v>805.94736999999998</v>
      </c>
      <c r="J4855" s="30">
        <v>805.94591590000005</v>
      </c>
      <c r="K4855" s="30">
        <v>1.4499999999999999E-3</v>
      </c>
      <c r="L4855" s="3">
        <v>2</v>
      </c>
      <c r="M4855" s="3">
        <v>2</v>
      </c>
      <c r="N4855" s="10">
        <f t="shared" si="525"/>
        <v>1</v>
      </c>
      <c r="O4855" s="35">
        <v>2</v>
      </c>
      <c r="P4855" s="17"/>
      <c r="Q4855" s="40">
        <v>1610.8860500000001</v>
      </c>
      <c r="R4855" s="40">
        <v>805.94665999999995</v>
      </c>
      <c r="S4855" s="18">
        <f t="shared" si="526"/>
        <v>0.88095160047739607</v>
      </c>
      <c r="T4855" s="18">
        <f t="shared" si="527"/>
        <v>-0.92326209268763704</v>
      </c>
      <c r="U4855" s="18">
        <f t="shared" si="528"/>
        <v>-0.94299044542249721</v>
      </c>
      <c r="V4855" s="30">
        <v>805.94590000000005</v>
      </c>
      <c r="Z4855" s="3" t="s">
        <v>47</v>
      </c>
      <c r="AA4855" s="3" t="s">
        <v>47</v>
      </c>
      <c r="AB4855" s="12" t="s">
        <v>47</v>
      </c>
      <c r="AC4855" s="3" t="s">
        <v>47</v>
      </c>
      <c r="AD4855" s="3" t="s">
        <v>47</v>
      </c>
      <c r="AE4855" s="3" t="s">
        <v>48</v>
      </c>
      <c r="AF4855" s="3" t="s">
        <v>48</v>
      </c>
      <c r="AG4855" s="3" t="s">
        <v>47</v>
      </c>
      <c r="AH4855" s="3" t="s">
        <v>48</v>
      </c>
      <c r="AI4855" s="3" t="s">
        <v>48</v>
      </c>
      <c r="AL4855" s="3" t="s">
        <v>52</v>
      </c>
      <c r="AN4855" s="3" t="s">
        <v>48</v>
      </c>
      <c r="AO4855" s="3" t="s">
        <v>48</v>
      </c>
      <c r="AU4855" s="3">
        <v>0</v>
      </c>
      <c r="AV4855" s="3">
        <v>6</v>
      </c>
      <c r="AW4855" s="3">
        <v>1</v>
      </c>
      <c r="AX4855" s="3">
        <v>6</v>
      </c>
      <c r="AY4855" s="3">
        <v>100</v>
      </c>
      <c r="AZ4855" s="6" t="str">
        <f t="shared" si="529"/>
        <v>2553.15</v>
      </c>
      <c r="BC4855" s="12" t="s">
        <v>12400</v>
      </c>
      <c r="BJ4855" s="12">
        <f t="shared" si="530"/>
        <v>0</v>
      </c>
      <c r="BK4855" s="12">
        <f t="shared" si="531"/>
        <v>0</v>
      </c>
      <c r="BO4855" s="3" t="s">
        <v>114</v>
      </c>
      <c r="BR4855" s="3" t="s">
        <v>114</v>
      </c>
      <c r="CQ4855" s="3" t="str">
        <f>CONCATENATE(baseURL!$A$1,baseURL!$B$1,baseURL!$C$1,".",C4855,".",L4855,".pkl&amp;seq=",BC4855,"&amp;varMods=pyroGlu-Q")</f>
        <v>http://proteomics.broadinstitute.org/millscripts/viewfeed.pl?side=xl&amp;cycle=1&amp;fixedMods=iaaC&amp;file=msdataSM/iPRG2012_nd/cpick_in/iPRG2012_nd.2553.15.2.pkl&amp;seq=qATKDAGTLAGLNVLR&amp;varMods=pyroGlu-Q</v>
      </c>
    </row>
    <row r="4856" spans="1:95" x14ac:dyDescent="0.2">
      <c r="A4856" s="3">
        <v>6537</v>
      </c>
      <c r="B4856" s="2" t="s">
        <v>12401</v>
      </c>
      <c r="C4856" s="2" t="s">
        <v>12402</v>
      </c>
      <c r="D4856" s="3">
        <v>12748</v>
      </c>
      <c r="E4856" s="3">
        <v>12733</v>
      </c>
      <c r="F4856" s="3">
        <v>53618</v>
      </c>
      <c r="G4856" s="3">
        <v>15285</v>
      </c>
      <c r="H4856" s="3">
        <v>44.491900000000001</v>
      </c>
      <c r="I4856" s="30">
        <v>531.33574999999996</v>
      </c>
      <c r="J4856" s="30">
        <v>531.33506650000004</v>
      </c>
      <c r="K4856" s="30">
        <v>6.8000000000000005E-4</v>
      </c>
      <c r="L4856" s="3">
        <v>3</v>
      </c>
      <c r="M4856" s="3">
        <v>3</v>
      </c>
      <c r="N4856" s="10">
        <f t="shared" si="525"/>
        <v>1</v>
      </c>
      <c r="O4856" s="35">
        <v>3</v>
      </c>
      <c r="P4856" s="17"/>
      <c r="Q4856" s="40">
        <v>1591.98939</v>
      </c>
      <c r="R4856" s="40">
        <v>531.33465000000001</v>
      </c>
      <c r="S4856" s="18">
        <f t="shared" si="526"/>
        <v>2.0702583578000251</v>
      </c>
      <c r="T4856" s="18">
        <f t="shared" si="527"/>
        <v>0.78387509647350029</v>
      </c>
      <c r="U4856" s="18">
        <f t="shared" si="528"/>
        <v>0.28230795782346757</v>
      </c>
      <c r="V4856" s="30">
        <v>531.33479999999997</v>
      </c>
      <c r="W4856" s="3" t="s">
        <v>47</v>
      </c>
      <c r="X4856" s="3" t="s">
        <v>47</v>
      </c>
      <c r="Y4856" s="3" t="s">
        <v>47</v>
      </c>
      <c r="Z4856" s="3" t="s">
        <v>47</v>
      </c>
      <c r="AA4856" s="3" t="s">
        <v>48</v>
      </c>
      <c r="AB4856" s="12" t="s">
        <v>47</v>
      </c>
      <c r="AC4856" s="3" t="s">
        <v>47</v>
      </c>
      <c r="AD4856" s="3" t="s">
        <v>47</v>
      </c>
      <c r="AE4856" s="3" t="s">
        <v>47</v>
      </c>
      <c r="AF4856" s="3" t="s">
        <v>47</v>
      </c>
      <c r="AG4856" s="3" t="s">
        <v>47</v>
      </c>
      <c r="AH4856" s="3" t="s">
        <v>47</v>
      </c>
      <c r="AI4856" s="3" t="s">
        <v>47</v>
      </c>
      <c r="AJ4856" s="3" t="s">
        <v>47</v>
      </c>
      <c r="AK4856" s="3" t="s">
        <v>47</v>
      </c>
      <c r="AL4856" s="3" t="s">
        <v>47</v>
      </c>
      <c r="AU4856" s="3">
        <v>0</v>
      </c>
      <c r="AV4856" s="3">
        <v>15</v>
      </c>
      <c r="AW4856" s="3">
        <v>1</v>
      </c>
      <c r="AX4856" s="3">
        <v>15</v>
      </c>
      <c r="AY4856" s="3">
        <v>100</v>
      </c>
      <c r="AZ4856" s="6" t="str">
        <f t="shared" si="529"/>
        <v>2553.4</v>
      </c>
      <c r="BC4856" s="12" t="s">
        <v>12403</v>
      </c>
      <c r="BJ4856" s="12">
        <f t="shared" si="530"/>
        <v>0</v>
      </c>
      <c r="BK4856" s="12">
        <f t="shared" si="531"/>
        <v>0</v>
      </c>
      <c r="CQ4856" s="3" t="str">
        <f>CONCATENATE(baseURL!$A$1,baseURL!$B$1,baseURL!$C$1,".",C4856,".",L4856,".pkl&amp;seq=",BC4856)</f>
        <v>http://proteomics.broadinstitute.org/millscripts/viewfeed.pl?side=xl&amp;cycle=1&amp;fixedMods=iaaC&amp;file=msdataSM/iPRG2012_nd/cpick_in/iPRG2012_nd.2553.4.3.pkl&amp;seq=LLQSLPPTLKVNRL</v>
      </c>
    </row>
    <row r="4857" spans="1:95" x14ac:dyDescent="0.2">
      <c r="A4857" s="3">
        <v>4258</v>
      </c>
      <c r="B4857" s="2" t="s">
        <v>12392</v>
      </c>
      <c r="C4857" s="2" t="s">
        <v>12393</v>
      </c>
      <c r="D4857" s="3">
        <v>12753</v>
      </c>
      <c r="E4857" s="3">
        <v>12738</v>
      </c>
      <c r="F4857" s="3">
        <v>53623</v>
      </c>
      <c r="G4857" s="3">
        <v>15290</v>
      </c>
      <c r="H4857" s="3">
        <v>44.496099999999998</v>
      </c>
      <c r="I4857" s="30">
        <v>650.33312000000001</v>
      </c>
      <c r="J4857" s="30">
        <v>650.332718</v>
      </c>
      <c r="K4857" s="30">
        <v>4.0000000000000002E-4</v>
      </c>
      <c r="L4857" s="3">
        <v>2</v>
      </c>
      <c r="M4857" s="3">
        <v>2</v>
      </c>
      <c r="N4857" s="10">
        <f t="shared" si="525"/>
        <v>1</v>
      </c>
      <c r="O4857" s="35">
        <v>2</v>
      </c>
      <c r="P4857" s="17"/>
      <c r="Q4857" s="40">
        <v>1299.6579400000001</v>
      </c>
      <c r="R4857" s="40">
        <v>650.33261000000005</v>
      </c>
      <c r="S4857" s="18">
        <f t="shared" si="526"/>
        <v>0.78421409617292448</v>
      </c>
      <c r="T4857" s="18">
        <f t="shared" si="527"/>
        <v>0.166068867367269</v>
      </c>
      <c r="U4857" s="18">
        <f t="shared" si="528"/>
        <v>-1.5376747120891361E-2</v>
      </c>
      <c r="V4857" s="30">
        <v>650.33259999999996</v>
      </c>
      <c r="W4857" s="3" t="s">
        <v>47</v>
      </c>
      <c r="X4857" s="3" t="s">
        <v>47</v>
      </c>
      <c r="Y4857" s="3" t="s">
        <v>47</v>
      </c>
      <c r="Z4857" s="3" t="s">
        <v>47</v>
      </c>
      <c r="AA4857" s="3" t="s">
        <v>65</v>
      </c>
      <c r="AB4857" s="12" t="s">
        <v>47</v>
      </c>
      <c r="AC4857" s="3" t="s">
        <v>47</v>
      </c>
      <c r="AD4857" s="3" t="s">
        <v>47</v>
      </c>
      <c r="AE4857" s="3" t="s">
        <v>47</v>
      </c>
      <c r="AF4857" s="3" t="s">
        <v>47</v>
      </c>
      <c r="AG4857" s="3" t="s">
        <v>47</v>
      </c>
      <c r="AH4857" s="3" t="s">
        <v>47</v>
      </c>
      <c r="AI4857" s="3" t="s">
        <v>47</v>
      </c>
      <c r="AJ4857" s="3" t="s">
        <v>47</v>
      </c>
      <c r="AK4857" s="3" t="s">
        <v>47</v>
      </c>
      <c r="AL4857" s="3" t="s">
        <v>47</v>
      </c>
      <c r="AU4857" s="3">
        <v>1</v>
      </c>
      <c r="AV4857" s="3">
        <v>15</v>
      </c>
      <c r="AW4857" s="3">
        <v>1</v>
      </c>
      <c r="AX4857" s="3">
        <v>15</v>
      </c>
      <c r="AY4857" s="3">
        <v>100</v>
      </c>
      <c r="AZ4857" s="6" t="str">
        <f t="shared" si="529"/>
        <v>2553.9</v>
      </c>
      <c r="BC4857" s="12" t="s">
        <v>12286</v>
      </c>
      <c r="BJ4857" s="12">
        <f t="shared" si="530"/>
        <v>0</v>
      </c>
      <c r="BK4857" s="12">
        <f t="shared" si="531"/>
        <v>0</v>
      </c>
      <c r="BW4857" s="3" t="s">
        <v>12394</v>
      </c>
      <c r="CQ4857" s="3" t="str">
        <f>CONCATENATE(baseURL!$A$1,baseURL!$B$1,baseURL!$C$1,".",C4857,".",L4857,".pkl&amp;seq=",BC4857)</f>
        <v>http://proteomics.broadinstitute.org/millscripts/viewfeed.pl?side=xl&amp;cycle=1&amp;fixedMods=iaaC&amp;file=msdataSM/iPRG2012_nd/cpick_in/iPRG2012_nd.2553.9.2.pkl&amp;seq=QLVFELPSETH</v>
      </c>
    </row>
    <row r="4858" spans="1:95" x14ac:dyDescent="0.2">
      <c r="A4858" s="3">
        <v>3529</v>
      </c>
      <c r="B4858" s="2" t="s">
        <v>12404</v>
      </c>
      <c r="C4858" s="2" t="s">
        <v>12405</v>
      </c>
      <c r="D4858" s="3">
        <v>12762</v>
      </c>
      <c r="E4858" s="3">
        <v>12747</v>
      </c>
      <c r="F4858" s="3">
        <v>53636</v>
      </c>
      <c r="G4858" s="3">
        <v>15300</v>
      </c>
      <c r="H4858" s="3">
        <v>44.514800000000001</v>
      </c>
      <c r="I4858" s="30">
        <v>520.55843000000004</v>
      </c>
      <c r="J4858" s="30">
        <v>520.5569845</v>
      </c>
      <c r="K4858" s="30">
        <v>1.4499999999999999E-3</v>
      </c>
      <c r="L4858" s="3">
        <v>0</v>
      </c>
      <c r="M4858" s="3">
        <v>4</v>
      </c>
      <c r="N4858" s="10">
        <f t="shared" si="525"/>
        <v>1</v>
      </c>
      <c r="O4858" s="35">
        <v>4</v>
      </c>
      <c r="P4858" s="17"/>
      <c r="Q4858" s="40">
        <v>2079.2033000000001</v>
      </c>
      <c r="R4858" s="40">
        <v>520.55628000000002</v>
      </c>
      <c r="S4858" s="18">
        <f t="shared" si="526"/>
        <v>4.1301970269741819</v>
      </c>
      <c r="T4858" s="18">
        <f t="shared" si="527"/>
        <v>1.3533599094865485</v>
      </c>
      <c r="U4858" s="18">
        <f t="shared" si="528"/>
        <v>0.80682918658244496</v>
      </c>
      <c r="V4858" s="30">
        <v>520.55669999999998</v>
      </c>
      <c r="W4858" s="3" t="s">
        <v>47</v>
      </c>
      <c r="X4858" s="3" t="s">
        <v>47</v>
      </c>
      <c r="Y4858" s="3" t="s">
        <v>47</v>
      </c>
      <c r="Z4858" s="3" t="s">
        <v>47</v>
      </c>
      <c r="AA4858" s="3" t="s">
        <v>47</v>
      </c>
      <c r="AB4858" s="12" t="s">
        <v>47</v>
      </c>
      <c r="AC4858" s="3" t="s">
        <v>47</v>
      </c>
      <c r="AE4858" s="3" t="s">
        <v>47</v>
      </c>
      <c r="AF4858" s="3" t="s">
        <v>47</v>
      </c>
      <c r="AH4858" s="3" t="s">
        <v>47</v>
      </c>
      <c r="AI4858" s="3" t="s">
        <v>48</v>
      </c>
      <c r="AK4858" s="3" t="s">
        <v>47</v>
      </c>
      <c r="AL4858" s="3" t="s">
        <v>48</v>
      </c>
      <c r="AM4858" s="3" t="s">
        <v>47</v>
      </c>
      <c r="AN4858" s="3" t="s">
        <v>48</v>
      </c>
      <c r="AU4858" s="3">
        <v>0</v>
      </c>
      <c r="AV4858" s="3">
        <v>12</v>
      </c>
      <c r="AW4858" s="3">
        <v>1</v>
      </c>
      <c r="AX4858" s="3">
        <v>12</v>
      </c>
      <c r="AY4858" s="3">
        <v>100</v>
      </c>
      <c r="AZ4858" s="6" t="str">
        <f t="shared" si="529"/>
        <v>2554.1</v>
      </c>
      <c r="BC4858" s="12" t="s">
        <v>12406</v>
      </c>
      <c r="BJ4858" s="12">
        <f t="shared" si="530"/>
        <v>0</v>
      </c>
      <c r="BK4858" s="12">
        <f t="shared" si="531"/>
        <v>0</v>
      </c>
      <c r="CQ4858" s="3" t="str">
        <f>CONCATENATE(baseURL!$A$1,baseURL!$B$1,baseURL!$C$1,".",C4858,".",L4858,".pkl&amp;seq=",BC4858)</f>
        <v>http://proteomics.broadinstitute.org/millscripts/viewfeed.pl?side=xl&amp;cycle=1&amp;fixedMods=iaaC&amp;file=msdataSM/iPRG2012_nd/cpick_in/iPRG2012_nd.2554.1.0.pkl&amp;seq=TNNPETLVALRKAGLNLVR</v>
      </c>
    </row>
    <row r="4859" spans="1:95" x14ac:dyDescent="0.2">
      <c r="A4859" s="3">
        <v>6454</v>
      </c>
      <c r="B4859" s="2" t="s">
        <v>12407</v>
      </c>
      <c r="C4859" s="2" t="s">
        <v>12408</v>
      </c>
      <c r="D4859" s="3">
        <v>12763</v>
      </c>
      <c r="E4859" s="3">
        <v>12748</v>
      </c>
      <c r="F4859" s="3">
        <v>53637</v>
      </c>
      <c r="G4859" s="3">
        <v>15301</v>
      </c>
      <c r="H4859" s="3">
        <v>44.517299999999999</v>
      </c>
      <c r="I4859" s="30">
        <v>555.27530999999999</v>
      </c>
      <c r="J4859" s="30">
        <v>555.27437269999996</v>
      </c>
      <c r="K4859" s="30">
        <v>9.3999999999999997E-4</v>
      </c>
      <c r="L4859" s="3">
        <v>3</v>
      </c>
      <c r="M4859" s="3">
        <v>3</v>
      </c>
      <c r="N4859" s="10">
        <f t="shared" si="525"/>
        <v>1</v>
      </c>
      <c r="O4859" s="35">
        <v>3</v>
      </c>
      <c r="P4859" s="17"/>
      <c r="Q4859" s="40">
        <v>1663.80746</v>
      </c>
      <c r="R4859" s="40">
        <v>555.274</v>
      </c>
      <c r="S4859" s="18">
        <f t="shared" si="526"/>
        <v>2.3591956403315955</v>
      </c>
      <c r="T4859" s="18">
        <f t="shared" si="527"/>
        <v>0.67120016416606754</v>
      </c>
      <c r="U4859" s="18">
        <f t="shared" si="528"/>
        <v>0.36018254042111802</v>
      </c>
      <c r="V4859" s="30">
        <v>555.27419999999995</v>
      </c>
      <c r="W4859" s="3" t="s">
        <v>47</v>
      </c>
      <c r="X4859" s="3" t="s">
        <v>47</v>
      </c>
      <c r="Y4859" s="3" t="s">
        <v>47</v>
      </c>
      <c r="Z4859" s="3" t="s">
        <v>47</v>
      </c>
      <c r="AA4859" s="3" t="s">
        <v>47</v>
      </c>
      <c r="AB4859" s="12" t="s">
        <v>47</v>
      </c>
      <c r="AC4859" s="3" t="s">
        <v>47</v>
      </c>
      <c r="AD4859" s="3" t="s">
        <v>47</v>
      </c>
      <c r="AE4859" s="3" t="s">
        <v>47</v>
      </c>
      <c r="AF4859" s="3" t="s">
        <v>47</v>
      </c>
      <c r="AG4859" s="3" t="s">
        <v>47</v>
      </c>
      <c r="AH4859" s="3" t="s">
        <v>47</v>
      </c>
      <c r="AI4859" s="3" t="s">
        <v>47</v>
      </c>
      <c r="AJ4859" s="3" t="s">
        <v>47</v>
      </c>
      <c r="AK4859" s="3" t="s">
        <v>47</v>
      </c>
      <c r="AL4859" s="3" t="s">
        <v>47</v>
      </c>
      <c r="AU4859" s="3">
        <v>0</v>
      </c>
      <c r="AV4859" s="3">
        <v>16</v>
      </c>
      <c r="AW4859" s="3">
        <v>1</v>
      </c>
      <c r="AX4859" s="3">
        <v>16</v>
      </c>
      <c r="AY4859" s="3">
        <v>100</v>
      </c>
      <c r="AZ4859" s="6" t="str">
        <f t="shared" si="529"/>
        <v>2554.2</v>
      </c>
      <c r="BC4859" s="12" t="s">
        <v>11094</v>
      </c>
      <c r="BJ4859" s="12">
        <f t="shared" si="530"/>
        <v>0</v>
      </c>
      <c r="BK4859" s="12">
        <f t="shared" si="531"/>
        <v>0</v>
      </c>
      <c r="CQ4859" s="3" t="str">
        <f>CONCATENATE(baseURL!$A$1,baseURL!$B$1,baseURL!$C$1,".",C4859,".",L4859,".pkl&amp;seq=",BC4859)</f>
        <v>http://proteomics.broadinstitute.org/millscripts/viewfeed.pl?side=xl&amp;cycle=1&amp;fixedMods=iaaC&amp;file=msdataSM/iPRG2012_nd/cpick_in/iPRG2012_nd.2554.2.3.pkl&amp;seq=AAGANVDNVWADVYAK</v>
      </c>
    </row>
    <row r="4860" spans="1:95" x14ac:dyDescent="0.2">
      <c r="A4860" s="3">
        <v>818</v>
      </c>
      <c r="B4860" s="2" t="s">
        <v>12411</v>
      </c>
      <c r="C4860" s="2" t="s">
        <v>12412</v>
      </c>
      <c r="D4860" s="3">
        <v>12767</v>
      </c>
      <c r="E4860" s="3">
        <v>12752</v>
      </c>
      <c r="F4860" s="3">
        <v>53641</v>
      </c>
      <c r="G4860" s="3">
        <v>15305</v>
      </c>
      <c r="H4860" s="3">
        <v>44.5289</v>
      </c>
      <c r="I4860" s="30">
        <v>745.02986999999996</v>
      </c>
      <c r="J4860" s="30">
        <v>745.03295579999997</v>
      </c>
      <c r="K4860" s="30">
        <v>-3.0899999999999999E-3</v>
      </c>
      <c r="L4860" s="3">
        <v>3</v>
      </c>
      <c r="M4860" s="3">
        <v>3</v>
      </c>
      <c r="N4860" s="10">
        <f t="shared" si="525"/>
        <v>1</v>
      </c>
      <c r="O4860" s="35">
        <v>3</v>
      </c>
      <c r="P4860" s="17"/>
      <c r="Q4860" s="40">
        <v>2233.0859799999998</v>
      </c>
      <c r="R4860" s="32">
        <v>745.03350999999998</v>
      </c>
      <c r="S4860" s="18">
        <f t="shared" si="526"/>
        <v>-4.8856862827801093</v>
      </c>
      <c r="T4860" s="18">
        <f t="shared" si="527"/>
        <v>-0.7438591587786384</v>
      </c>
      <c r="U4860" s="18">
        <f t="shared" si="528"/>
        <v>-0.95297726947397543</v>
      </c>
      <c r="V4860" s="30">
        <v>745.03279999999995</v>
      </c>
      <c r="W4860" s="3" t="s">
        <v>47</v>
      </c>
      <c r="X4860" s="3" t="s">
        <v>47</v>
      </c>
      <c r="Y4860" s="3" t="s">
        <v>47</v>
      </c>
      <c r="AA4860" s="3" t="s">
        <v>47</v>
      </c>
      <c r="AB4860" s="12" t="s">
        <v>52</v>
      </c>
      <c r="AD4860" s="3" t="s">
        <v>47</v>
      </c>
      <c r="AE4860" s="3" t="s">
        <v>47</v>
      </c>
      <c r="AF4860" s="3" t="s">
        <v>47</v>
      </c>
      <c r="AJ4860" s="3" t="s">
        <v>48</v>
      </c>
      <c r="AL4860" s="3" t="s">
        <v>52</v>
      </c>
      <c r="AO4860" s="3" t="s">
        <v>47</v>
      </c>
      <c r="AU4860" s="3">
        <v>0</v>
      </c>
      <c r="AV4860" s="3">
        <v>8</v>
      </c>
      <c r="AW4860" s="3">
        <v>2</v>
      </c>
      <c r="AX4860" s="3">
        <v>7</v>
      </c>
      <c r="AY4860" s="3">
        <v>87.5</v>
      </c>
      <c r="AZ4860" s="6" t="str">
        <f t="shared" si="529"/>
        <v>2554.6</v>
      </c>
      <c r="BC4860" s="12" t="s">
        <v>12413</v>
      </c>
      <c r="BJ4860" s="12">
        <f t="shared" si="530"/>
        <v>0</v>
      </c>
      <c r="BK4860" s="12">
        <f t="shared" si="531"/>
        <v>0</v>
      </c>
      <c r="BM4860" s="3" t="s">
        <v>162</v>
      </c>
      <c r="BR4860" s="3" t="s">
        <v>162</v>
      </c>
      <c r="BZ4860" s="3" t="s">
        <v>12414</v>
      </c>
      <c r="CQ4860" s="3" t="str">
        <f>CONCATENATE(baseURL!$A$1,baseURL!$B$1,baseURL!$C$1,".",C4860,".",L4860,".pkl&amp;seq=",BC4860,"&amp;varMods=Sodiated-E")</f>
        <v>http://proteomics.broadinstitute.org/millscripts/viewfeed.pl?side=xl&amp;cycle=1&amp;fixedMods=iaaC&amp;file=msdataSM/iPRG2012_nd/cpick_in/iPRG2012_nd.2554.6.3.pkl&amp;seq=LGEHNLDVLEGNeQFLNAAK&amp;varMods=Sodiated-E</v>
      </c>
    </row>
    <row r="4861" spans="1:95" x14ac:dyDescent="0.2">
      <c r="A4861" s="3">
        <v>6842</v>
      </c>
      <c r="B4861" s="2" t="s">
        <v>12415</v>
      </c>
      <c r="C4861" s="2" t="s">
        <v>12416</v>
      </c>
      <c r="D4861" s="3">
        <v>12771</v>
      </c>
      <c r="E4861" s="3">
        <v>12756</v>
      </c>
      <c r="F4861" s="3">
        <v>53660</v>
      </c>
      <c r="G4861" s="3">
        <v>15310</v>
      </c>
      <c r="H4861" s="3">
        <v>44.549300000000002</v>
      </c>
      <c r="I4861" s="30">
        <v>757.39224999999999</v>
      </c>
      <c r="J4861" s="30">
        <v>757.39225160000001</v>
      </c>
      <c r="K4861" s="30">
        <v>0</v>
      </c>
      <c r="L4861" s="3">
        <v>2</v>
      </c>
      <c r="M4861" s="3">
        <v>0</v>
      </c>
      <c r="N4861" s="10">
        <f t="shared" si="525"/>
        <v>1</v>
      </c>
      <c r="O4861" s="35">
        <v>2</v>
      </c>
      <c r="P4861" s="17"/>
      <c r="Q4861" s="40">
        <v>1513.78566</v>
      </c>
      <c r="R4861" s="40">
        <v>757.39647000000002</v>
      </c>
      <c r="S4861" s="18">
        <f t="shared" si="526"/>
        <v>-5.571718600737718</v>
      </c>
      <c r="T4861" s="18">
        <f t="shared" si="527"/>
        <v>-5.5696061007696391</v>
      </c>
      <c r="U4861" s="18">
        <f t="shared" si="528"/>
        <v>-7.8822654138426973</v>
      </c>
      <c r="V4861" s="30">
        <v>757.39049999999997</v>
      </c>
      <c r="W4861" s="3" t="s">
        <v>65</v>
      </c>
      <c r="X4861" s="3" t="s">
        <v>47</v>
      </c>
      <c r="Y4861" s="3" t="s">
        <v>47</v>
      </c>
      <c r="Z4861" s="3" t="s">
        <v>47</v>
      </c>
      <c r="AA4861" s="3" t="s">
        <v>65</v>
      </c>
      <c r="AB4861" s="12" t="s">
        <v>47</v>
      </c>
      <c r="AC4861" s="3" t="s">
        <v>47</v>
      </c>
      <c r="AD4861" s="3" t="s">
        <v>47</v>
      </c>
      <c r="AE4861" s="3" t="s">
        <v>47</v>
      </c>
      <c r="AG4861" s="3" t="s">
        <v>47</v>
      </c>
      <c r="AH4861" s="3" t="s">
        <v>47</v>
      </c>
      <c r="AI4861" s="3" t="s">
        <v>48</v>
      </c>
      <c r="AJ4861" s="3" t="s">
        <v>47</v>
      </c>
      <c r="AK4861" s="3" t="s">
        <v>48</v>
      </c>
      <c r="AL4861" s="3" t="s">
        <v>47</v>
      </c>
      <c r="AM4861" s="3" t="s">
        <v>47</v>
      </c>
      <c r="AU4861" s="3">
        <v>2</v>
      </c>
      <c r="AV4861" s="3">
        <v>12</v>
      </c>
      <c r="AW4861" s="3">
        <v>1</v>
      </c>
      <c r="AX4861" s="3">
        <v>12</v>
      </c>
      <c r="AY4861" s="3">
        <v>100</v>
      </c>
      <c r="AZ4861" s="6" t="str">
        <f t="shared" si="529"/>
        <v>2555.4</v>
      </c>
      <c r="BC4861" s="12" t="s">
        <v>12417</v>
      </c>
      <c r="BJ4861" s="12">
        <f t="shared" si="530"/>
        <v>0</v>
      </c>
      <c r="BK4861" s="12">
        <f t="shared" si="531"/>
        <v>0</v>
      </c>
      <c r="BS4861" s="3" t="s">
        <v>12418</v>
      </c>
      <c r="BW4861" s="3" t="s">
        <v>12419</v>
      </c>
      <c r="CQ4861" s="3" t="str">
        <f>CONCATENATE(baseURL!$A$1,baseURL!$B$1,baseURL!$C$1,".",C4861,".",L4861,".pkl&amp;seq=",BC4861)</f>
        <v>http://proteomics.broadinstitute.org/millscripts/viewfeed.pl?side=xl&amp;cycle=1&amp;fixedMods=iaaC&amp;file=msdataSM/iPRG2012_nd/cpick_in/iPRG2012_nd.2555.4.2.pkl&amp;seq=GVVDSEDLPLNLSR</v>
      </c>
    </row>
    <row r="4862" spans="1:95" x14ac:dyDescent="0.2">
      <c r="A4862" s="3">
        <v>5698</v>
      </c>
      <c r="B4862" s="2" t="s">
        <v>12420</v>
      </c>
      <c r="C4862" s="2" t="s">
        <v>12409</v>
      </c>
      <c r="D4862" s="3">
        <v>12772</v>
      </c>
      <c r="E4862" s="3">
        <v>12757</v>
      </c>
      <c r="F4862" s="3">
        <v>53661</v>
      </c>
      <c r="G4862" s="3">
        <v>15311</v>
      </c>
      <c r="H4862" s="3">
        <v>44.552700000000002</v>
      </c>
      <c r="I4862" s="30">
        <v>775.11604</v>
      </c>
      <c r="J4862" s="30">
        <v>775.11674000000005</v>
      </c>
      <c r="K4862" s="30">
        <v>-6.9999999999999999E-4</v>
      </c>
      <c r="L4862" s="3">
        <v>3</v>
      </c>
      <c r="M4862" s="3">
        <v>3</v>
      </c>
      <c r="N4862" s="10">
        <f t="shared" si="525"/>
        <v>1</v>
      </c>
      <c r="O4862" s="35">
        <v>3</v>
      </c>
      <c r="P4862" s="17"/>
      <c r="Q4862" s="40">
        <v>2323.33437</v>
      </c>
      <c r="R4862" s="40">
        <v>775.11631</v>
      </c>
      <c r="S4862" s="18">
        <f t="shared" si="526"/>
        <v>-0.34833481958396223</v>
      </c>
      <c r="T4862" s="18">
        <f t="shared" si="527"/>
        <v>0.55475545347668243</v>
      </c>
      <c r="U4862" s="18">
        <f t="shared" si="528"/>
        <v>0.63216319111311714</v>
      </c>
      <c r="V4862" s="30">
        <v>775.11680000000001</v>
      </c>
      <c r="W4862" s="3" t="s">
        <v>47</v>
      </c>
      <c r="X4862" s="3" t="s">
        <v>47</v>
      </c>
      <c r="Y4862" s="3" t="s">
        <v>47</v>
      </c>
      <c r="Z4862" s="3" t="s">
        <v>47</v>
      </c>
      <c r="AA4862" s="3" t="s">
        <v>48</v>
      </c>
      <c r="AB4862" s="12" t="s">
        <v>47</v>
      </c>
      <c r="AC4862" s="3" t="s">
        <v>47</v>
      </c>
      <c r="AD4862" s="3" t="s">
        <v>47</v>
      </c>
      <c r="AE4862" s="3" t="s">
        <v>47</v>
      </c>
      <c r="AF4862" s="3" t="s">
        <v>47</v>
      </c>
      <c r="AG4862" s="3" t="s">
        <v>47</v>
      </c>
      <c r="AI4862" s="3" t="s">
        <v>47</v>
      </c>
      <c r="AJ4862" s="3" t="s">
        <v>47</v>
      </c>
      <c r="AK4862" s="3" t="s">
        <v>47</v>
      </c>
      <c r="AL4862" s="3" t="s">
        <v>47</v>
      </c>
      <c r="AM4862" s="3" t="s">
        <v>47</v>
      </c>
      <c r="AN4862" s="3" t="s">
        <v>47</v>
      </c>
      <c r="AU4862" s="3">
        <v>0</v>
      </c>
      <c r="AV4862" s="3">
        <v>16</v>
      </c>
      <c r="AW4862" s="3">
        <v>1</v>
      </c>
      <c r="AX4862" s="3">
        <v>16</v>
      </c>
      <c r="AY4862" s="3">
        <v>100</v>
      </c>
      <c r="AZ4862" s="6" t="str">
        <f t="shared" si="529"/>
        <v>2555.5</v>
      </c>
      <c r="BC4862" s="12" t="s">
        <v>12421</v>
      </c>
      <c r="BJ4862" s="12">
        <f t="shared" si="530"/>
        <v>0</v>
      </c>
      <c r="BK4862" s="12">
        <f t="shared" si="531"/>
        <v>0</v>
      </c>
      <c r="CQ4862" s="3" t="str">
        <f>CONCATENATE(baseURL!$A$1,baseURL!$B$1,baseURL!$C$1,".",C4862,".",L4862,".pkl&amp;seq=",BC4862)</f>
        <v>http://proteomics.broadinstitute.org/millscripts/viewfeed.pl?side=xl&amp;cycle=1&amp;fixedMods=iaaC&amp;file=msdataSM/iPRG2012_nd/cpick_in/iPRG2012_nd.2555.5.3.pkl&amp;seq=TSLLGTLGPKTNNPETLVALRK</v>
      </c>
    </row>
    <row r="4863" spans="1:95" x14ac:dyDescent="0.2">
      <c r="A4863" s="3">
        <v>3862</v>
      </c>
      <c r="B4863" s="2" t="s">
        <v>12422</v>
      </c>
      <c r="C4863" s="2" t="s">
        <v>12423</v>
      </c>
      <c r="D4863" s="3">
        <v>12774</v>
      </c>
      <c r="E4863" s="3">
        <v>12759</v>
      </c>
      <c r="F4863" s="3">
        <v>53679</v>
      </c>
      <c r="G4863" s="3">
        <v>15314</v>
      </c>
      <c r="H4863" s="3">
        <v>44.568100000000001</v>
      </c>
      <c r="I4863" s="30">
        <v>626.99437</v>
      </c>
      <c r="J4863" s="30">
        <v>626.99200729999995</v>
      </c>
      <c r="K4863" s="30">
        <v>2.3600000000000001E-3</v>
      </c>
      <c r="L4863" s="3">
        <v>0</v>
      </c>
      <c r="M4863" s="3">
        <v>3</v>
      </c>
      <c r="N4863" s="10">
        <f t="shared" si="525"/>
        <v>1</v>
      </c>
      <c r="O4863" s="35">
        <v>3</v>
      </c>
      <c r="P4863" s="17"/>
      <c r="Q4863" s="40">
        <v>1878.96298</v>
      </c>
      <c r="R4863" s="40">
        <v>626.99251000000004</v>
      </c>
      <c r="S4863" s="18">
        <f t="shared" si="526"/>
        <v>2.9665426146240752</v>
      </c>
      <c r="T4863" s="18">
        <f t="shared" si="527"/>
        <v>-0.80176396378910153</v>
      </c>
      <c r="U4863" s="18">
        <f t="shared" si="528"/>
        <v>-0.972898384466369</v>
      </c>
      <c r="V4863" s="30">
        <v>626.99189999999999</v>
      </c>
      <c r="W4863" s="3" t="s">
        <v>47</v>
      </c>
      <c r="X4863" s="3" t="s">
        <v>47</v>
      </c>
      <c r="Y4863" s="3" t="s">
        <v>47</v>
      </c>
      <c r="Z4863" s="3" t="s">
        <v>47</v>
      </c>
      <c r="AA4863" s="3" t="s">
        <v>47</v>
      </c>
      <c r="AB4863" s="12" t="s">
        <v>47</v>
      </c>
      <c r="AC4863" s="3" t="s">
        <v>47</v>
      </c>
      <c r="AD4863" s="3" t="s">
        <v>47</v>
      </c>
      <c r="AE4863" s="3" t="s">
        <v>47</v>
      </c>
      <c r="AF4863" s="3" t="s">
        <v>48</v>
      </c>
      <c r="AG4863" s="3" t="s">
        <v>48</v>
      </c>
      <c r="AH4863" s="3" t="s">
        <v>47</v>
      </c>
      <c r="AK4863" s="3" t="s">
        <v>52</v>
      </c>
      <c r="AL4863" s="3" t="s">
        <v>48</v>
      </c>
      <c r="AM4863" s="3" t="s">
        <v>48</v>
      </c>
      <c r="AU4863" s="3">
        <v>0</v>
      </c>
      <c r="AV4863" s="3">
        <v>10</v>
      </c>
      <c r="AW4863" s="3">
        <v>1</v>
      </c>
      <c r="AX4863" s="3">
        <v>10</v>
      </c>
      <c r="AY4863" s="3">
        <v>100</v>
      </c>
      <c r="AZ4863" s="6" t="str">
        <f t="shared" si="529"/>
        <v>2556.2</v>
      </c>
      <c r="BC4863" s="12" t="s">
        <v>12424</v>
      </c>
      <c r="BJ4863" s="12">
        <f t="shared" si="530"/>
        <v>0</v>
      </c>
      <c r="BK4863" s="12">
        <f t="shared" si="531"/>
        <v>0</v>
      </c>
      <c r="CQ4863" s="3" t="str">
        <f>CONCATENATE(baseURL!$A$1,baseURL!$B$1,baseURL!$C$1,".",C4863,".",L4863,".pkl&amp;seq=",BC4863)</f>
        <v>http://proteomics.broadinstitute.org/millscripts/viewfeed.pl?side=xl&amp;cycle=1&amp;fixedMods=iaaC&amp;file=msdataSM/iPRG2012_nd/cpick_in/iPRG2012_nd.2556.2.0.pkl&amp;seq=SQLFSTAVDNQPTVMLK</v>
      </c>
    </row>
    <row r="4864" spans="1:95" x14ac:dyDescent="0.2">
      <c r="A4864" s="3">
        <v>7487</v>
      </c>
      <c r="B4864" s="2" t="s">
        <v>12425</v>
      </c>
      <c r="C4864" s="2" t="s">
        <v>12426</v>
      </c>
      <c r="D4864" s="3">
        <v>12777</v>
      </c>
      <c r="E4864" s="3">
        <v>12762</v>
      </c>
      <c r="F4864" s="3">
        <v>53699</v>
      </c>
      <c r="G4864" s="3">
        <v>15318</v>
      </c>
      <c r="H4864" s="3">
        <v>44.5852</v>
      </c>
      <c r="I4864" s="30">
        <v>405.23660999999998</v>
      </c>
      <c r="J4864" s="30">
        <v>405.23723439999998</v>
      </c>
      <c r="K4864" s="30">
        <v>-6.2E-4</v>
      </c>
      <c r="L4864" s="3">
        <v>2</v>
      </c>
      <c r="M4864" s="3">
        <v>2</v>
      </c>
      <c r="N4864" s="10">
        <f t="shared" si="525"/>
        <v>1</v>
      </c>
      <c r="O4864" s="35">
        <v>2</v>
      </c>
      <c r="P4864" s="17"/>
      <c r="Q4864" s="40">
        <v>809.46684000000005</v>
      </c>
      <c r="R4864" s="40">
        <v>405.23705999999999</v>
      </c>
      <c r="S4864" s="18">
        <f t="shared" si="526"/>
        <v>-1.1104611212032967</v>
      </c>
      <c r="T4864" s="18">
        <f t="shared" si="527"/>
        <v>0.43036537672959208</v>
      </c>
      <c r="U4864" s="18">
        <f t="shared" si="528"/>
        <v>-1.1351380349454712</v>
      </c>
      <c r="V4864" s="30">
        <v>405.23660000000001</v>
      </c>
      <c r="W4864" s="3" t="s">
        <v>47</v>
      </c>
      <c r="AA4864" s="3" t="s">
        <v>47</v>
      </c>
      <c r="AB4864" s="12" t="s">
        <v>52</v>
      </c>
      <c r="AD4864" s="3" t="s">
        <v>48</v>
      </c>
      <c r="AH4864" s="3" t="s">
        <v>47</v>
      </c>
      <c r="AL4864" s="3" t="s">
        <v>48</v>
      </c>
      <c r="AM4864" s="3" t="s">
        <v>65</v>
      </c>
      <c r="AN4864" s="3" t="s">
        <v>48</v>
      </c>
      <c r="AU4864" s="3">
        <v>1</v>
      </c>
      <c r="AV4864" s="3">
        <v>3</v>
      </c>
      <c r="AW4864" s="3">
        <v>1</v>
      </c>
      <c r="AX4864" s="3">
        <v>3</v>
      </c>
      <c r="AY4864" s="3">
        <v>100</v>
      </c>
      <c r="AZ4864" s="6" t="str">
        <f t="shared" si="529"/>
        <v>2557.1</v>
      </c>
      <c r="BC4864" s="12" t="s">
        <v>12427</v>
      </c>
      <c r="BJ4864" s="12">
        <f t="shared" si="530"/>
        <v>0</v>
      </c>
      <c r="BK4864" s="12">
        <f t="shared" si="531"/>
        <v>0</v>
      </c>
      <c r="CI4864" s="3" t="s">
        <v>12428</v>
      </c>
      <c r="CQ4864" s="3" t="str">
        <f>CONCATENATE(baseURL!$A$1,baseURL!$B$1,baseURL!$C$1,".",C4864,".",L4864,".pkl&amp;seq=",BC4864)</f>
        <v>http://proteomics.broadinstitute.org/millscripts/viewfeed.pl?side=xl&amp;cycle=1&amp;fixedMods=iaaC&amp;file=msdataSM/iPRG2012_nd/cpick_in/iPRG2012_nd.2557.1.2.pkl&amp;seq=FFNLLR</v>
      </c>
    </row>
    <row r="4865" spans="1:95" x14ac:dyDescent="0.2">
      <c r="A4865" s="3">
        <v>5504</v>
      </c>
      <c r="B4865" s="2" t="s">
        <v>12429</v>
      </c>
      <c r="C4865" s="2" t="s">
        <v>12422</v>
      </c>
      <c r="D4865" s="3">
        <v>12779</v>
      </c>
      <c r="E4865" s="3">
        <v>12764</v>
      </c>
      <c r="F4865" s="3">
        <v>53701</v>
      </c>
      <c r="G4865" s="3">
        <v>15320</v>
      </c>
      <c r="H4865" s="3">
        <v>44.590200000000003</v>
      </c>
      <c r="I4865" s="30">
        <v>639.34190999999998</v>
      </c>
      <c r="J4865" s="30">
        <v>639.34190799999999</v>
      </c>
      <c r="K4865" s="30">
        <v>0</v>
      </c>
      <c r="L4865" s="3">
        <v>2</v>
      </c>
      <c r="M4865" s="3">
        <v>0</v>
      </c>
      <c r="N4865" s="10">
        <f t="shared" si="525"/>
        <v>1</v>
      </c>
      <c r="O4865" s="35">
        <v>2</v>
      </c>
      <c r="P4865" s="17"/>
      <c r="Q4865" s="40">
        <v>1277.67696</v>
      </c>
      <c r="R4865" s="40">
        <v>639.34212000000002</v>
      </c>
      <c r="S4865" s="18">
        <f t="shared" si="526"/>
        <v>-0.32846263912384677</v>
      </c>
      <c r="T4865" s="18">
        <f t="shared" si="527"/>
        <v>-0.33159085472608257</v>
      </c>
      <c r="U4865" s="18">
        <f t="shared" si="528"/>
        <v>-0.65692527824769353</v>
      </c>
      <c r="V4865" s="30">
        <v>639.34169999999995</v>
      </c>
      <c r="W4865" s="3" t="s">
        <v>47</v>
      </c>
      <c r="X4865" s="3" t="s">
        <v>47</v>
      </c>
      <c r="Y4865" s="3" t="s">
        <v>47</v>
      </c>
      <c r="Z4865" s="3" t="s">
        <v>47</v>
      </c>
      <c r="AA4865" s="3" t="s">
        <v>47</v>
      </c>
      <c r="AB4865" s="12" t="s">
        <v>47</v>
      </c>
      <c r="AC4865" s="3" t="s">
        <v>47</v>
      </c>
      <c r="AD4865" s="3" t="s">
        <v>47</v>
      </c>
      <c r="AE4865" s="3" t="s">
        <v>47</v>
      </c>
      <c r="AF4865" s="3" t="s">
        <v>47</v>
      </c>
      <c r="AG4865" s="3" t="s">
        <v>47</v>
      </c>
      <c r="AH4865" s="3" t="s">
        <v>47</v>
      </c>
      <c r="AI4865" s="3" t="s">
        <v>47</v>
      </c>
      <c r="AJ4865" s="3" t="s">
        <v>47</v>
      </c>
      <c r="AK4865" s="3" t="s">
        <v>47</v>
      </c>
      <c r="AL4865" s="3" t="s">
        <v>47</v>
      </c>
      <c r="AM4865" s="3" t="s">
        <v>47</v>
      </c>
      <c r="AU4865" s="3">
        <v>0</v>
      </c>
      <c r="AV4865" s="3">
        <v>17</v>
      </c>
      <c r="AW4865" s="3">
        <v>1</v>
      </c>
      <c r="AX4865" s="3">
        <v>17</v>
      </c>
      <c r="AY4865" s="3">
        <v>100</v>
      </c>
      <c r="AZ4865" s="6" t="str">
        <f t="shared" si="529"/>
        <v>2557.3</v>
      </c>
      <c r="BC4865" s="12" t="s">
        <v>12430</v>
      </c>
      <c r="BJ4865" s="12">
        <f t="shared" si="530"/>
        <v>0</v>
      </c>
      <c r="BK4865" s="12">
        <f t="shared" si="531"/>
        <v>0</v>
      </c>
      <c r="CQ4865" s="3" t="str">
        <f>CONCATENATE(baseURL!$A$1,baseURL!$B$1,baseURL!$C$1,".",C4865,".",L4865,".pkl&amp;seq=",BC4865)</f>
        <v>http://proteomics.broadinstitute.org/millscripts/viewfeed.pl?side=xl&amp;cycle=1&amp;fixedMods=iaaC&amp;file=msdataSM/iPRG2012_nd/cpick_in/iPRG2012_nd.2557.3.2.pkl&amp;seq=SLVDNMLTGVTK</v>
      </c>
    </row>
    <row r="4866" spans="1:95" x14ac:dyDescent="0.2">
      <c r="A4866" s="3">
        <v>5028</v>
      </c>
      <c r="B4866" s="2" t="s">
        <v>12431</v>
      </c>
      <c r="C4866" s="2" t="s">
        <v>12432</v>
      </c>
      <c r="D4866" s="3">
        <v>12780</v>
      </c>
      <c r="E4866" s="3">
        <v>12765</v>
      </c>
      <c r="F4866" s="3">
        <v>53702</v>
      </c>
      <c r="G4866" s="3">
        <v>15321</v>
      </c>
      <c r="H4866" s="3">
        <v>44.592700000000001</v>
      </c>
      <c r="I4866" s="30">
        <v>651.36420999999996</v>
      </c>
      <c r="J4866" s="30">
        <v>651.36328630000003</v>
      </c>
      <c r="K4866" s="30">
        <v>9.2000000000000003E-4</v>
      </c>
      <c r="L4866" s="3">
        <v>2</v>
      </c>
      <c r="M4866" s="3">
        <v>2</v>
      </c>
      <c r="N4866" s="10">
        <f t="shared" ref="N4866:N4929" si="532">IF(AND(M4866&gt;0,L4866&gt;0), IF(M4866=L4866,1,-1), 1)</f>
        <v>1</v>
      </c>
      <c r="O4866" s="35">
        <v>2</v>
      </c>
      <c r="P4866" s="17"/>
      <c r="Q4866" s="40">
        <v>1301.7212099999999</v>
      </c>
      <c r="R4866" s="40">
        <v>651.36424</v>
      </c>
      <c r="S4866" s="18">
        <f t="shared" ref="S4866:S4929" si="533">1000000*(I4866-R4866)/R4866</f>
        <v>-4.6057179985723687E-2</v>
      </c>
      <c r="T4866" s="18">
        <f t="shared" ref="T4866:T4929" si="534">1000000*(J4866-R4866)/R4866</f>
        <v>-1.4641577498454534</v>
      </c>
      <c r="U4866" s="18">
        <f t="shared" ref="U4866:U4929" si="535">1000000*(V4866-R4866)/R4866</f>
        <v>-1.5966489041354952</v>
      </c>
      <c r="V4866" s="30">
        <v>651.36320000000001</v>
      </c>
      <c r="W4866" s="3" t="s">
        <v>47</v>
      </c>
      <c r="X4866" s="3" t="s">
        <v>47</v>
      </c>
      <c r="Y4866" s="3" t="s">
        <v>47</v>
      </c>
      <c r="Z4866" s="3" t="s">
        <v>47</v>
      </c>
      <c r="AA4866" s="3" t="s">
        <v>48</v>
      </c>
      <c r="AB4866" s="12" t="s">
        <v>47</v>
      </c>
      <c r="AC4866" s="3" t="s">
        <v>47</v>
      </c>
      <c r="AD4866" s="3" t="s">
        <v>47</v>
      </c>
      <c r="AE4866" s="3" t="s">
        <v>47</v>
      </c>
      <c r="AF4866" s="3" t="s">
        <v>47</v>
      </c>
      <c r="AG4866" s="3" t="s">
        <v>47</v>
      </c>
      <c r="AH4866" s="3" t="s">
        <v>47</v>
      </c>
      <c r="AI4866" s="3" t="s">
        <v>47</v>
      </c>
      <c r="AJ4866" s="3" t="s">
        <v>47</v>
      </c>
      <c r="AK4866" s="3" t="s">
        <v>47</v>
      </c>
      <c r="AL4866" s="3" t="s">
        <v>47</v>
      </c>
      <c r="AM4866" s="3" t="s">
        <v>47</v>
      </c>
      <c r="AN4866" s="3" t="s">
        <v>47</v>
      </c>
      <c r="AU4866" s="3">
        <v>0</v>
      </c>
      <c r="AV4866" s="3">
        <v>17</v>
      </c>
      <c r="AW4866" s="3">
        <v>1</v>
      </c>
      <c r="AX4866" s="3">
        <v>17</v>
      </c>
      <c r="AY4866" s="3">
        <v>100</v>
      </c>
      <c r="AZ4866" s="6" t="str">
        <f t="shared" ref="AZ4866:AZ4929" si="536">HYPERLINK(CQ4866,C4866)</f>
        <v>2557.4</v>
      </c>
      <c r="BC4866" s="12" t="s">
        <v>12433</v>
      </c>
      <c r="BJ4866" s="12">
        <f t="shared" ref="BJ4866:BJ4929" si="537">LEN(BC4866)-LEN(SUBSTITUTE(BC4866,"C",""))</f>
        <v>0</v>
      </c>
      <c r="BK4866" s="12">
        <f t="shared" ref="BK4866:BK4929" si="538">LEN(BC4866)-LEN(SUBSTITUTE(BC4866,"c",""))</f>
        <v>0</v>
      </c>
      <c r="CQ4866" s="3" t="str">
        <f>CONCATENATE(baseURL!$A$1,baseURL!$B$1,baseURL!$C$1,".",C4866,".",L4866,".pkl&amp;seq=",BC4866)</f>
        <v>http://proteomics.broadinstitute.org/millscripts/viewfeed.pl?side=xl&amp;cycle=1&amp;fixedMods=iaaC&amp;file=msdataSM/iPRG2012_nd/cpick_in/iPRG2012_nd.2557.4.2.pkl&amp;seq=AALVQLDATPFR</v>
      </c>
    </row>
    <row r="4867" spans="1:95" x14ac:dyDescent="0.2">
      <c r="A4867" s="3">
        <v>6640</v>
      </c>
      <c r="B4867" s="2" t="s">
        <v>12434</v>
      </c>
      <c r="C4867" s="2" t="s">
        <v>12435</v>
      </c>
      <c r="D4867" s="3">
        <v>12782</v>
      </c>
      <c r="E4867" s="3">
        <v>12767</v>
      </c>
      <c r="F4867" s="3">
        <v>53704</v>
      </c>
      <c r="G4867" s="3">
        <v>15323</v>
      </c>
      <c r="H4867" s="3">
        <v>44.597700000000003</v>
      </c>
      <c r="I4867" s="30">
        <v>1036.4328</v>
      </c>
      <c r="J4867" s="30">
        <v>1036.427983</v>
      </c>
      <c r="K4867" s="30">
        <v>4.8199999999999996E-3</v>
      </c>
      <c r="L4867" s="3">
        <v>2</v>
      </c>
      <c r="M4867" s="3">
        <v>2</v>
      </c>
      <c r="N4867" s="10">
        <f t="shared" si="532"/>
        <v>1</v>
      </c>
      <c r="O4867" s="35">
        <v>2</v>
      </c>
      <c r="P4867" s="17"/>
      <c r="Q4867" s="40">
        <v>2071.85023</v>
      </c>
      <c r="R4867" s="40">
        <v>1036.42875</v>
      </c>
      <c r="S4867" s="18">
        <f t="shared" si="533"/>
        <v>3.9076492233610347</v>
      </c>
      <c r="T4867" s="18">
        <f t="shared" si="534"/>
        <v>-0.74004122328349864</v>
      </c>
      <c r="U4867" s="18">
        <f t="shared" si="535"/>
        <v>-1.1095794091512676</v>
      </c>
      <c r="V4867" s="30">
        <v>1036.4276</v>
      </c>
      <c r="W4867" s="3" t="s">
        <v>47</v>
      </c>
      <c r="X4867" s="3" t="s">
        <v>47</v>
      </c>
      <c r="Y4867" s="3" t="s">
        <v>47</v>
      </c>
      <c r="Z4867" s="3" t="s">
        <v>47</v>
      </c>
      <c r="AA4867" s="3" t="s">
        <v>47</v>
      </c>
      <c r="AB4867" s="12" t="s">
        <v>47</v>
      </c>
      <c r="AC4867" s="3" t="s">
        <v>47</v>
      </c>
      <c r="AD4867" s="3" t="s">
        <v>47</v>
      </c>
      <c r="AE4867" s="3" t="s">
        <v>47</v>
      </c>
      <c r="AF4867" s="3" t="s">
        <v>47</v>
      </c>
      <c r="AG4867" s="3" t="s">
        <v>48</v>
      </c>
      <c r="AI4867" s="3" t="s">
        <v>47</v>
      </c>
      <c r="AJ4867" s="3" t="s">
        <v>47</v>
      </c>
      <c r="AK4867" s="3" t="s">
        <v>47</v>
      </c>
      <c r="AL4867" s="3" t="s">
        <v>47</v>
      </c>
      <c r="AU4867" s="3">
        <v>0</v>
      </c>
      <c r="AV4867" s="3">
        <v>14</v>
      </c>
      <c r="AW4867" s="3">
        <v>1</v>
      </c>
      <c r="AX4867" s="3">
        <v>14</v>
      </c>
      <c r="AY4867" s="3">
        <v>100</v>
      </c>
      <c r="AZ4867" s="6" t="str">
        <f t="shared" si="536"/>
        <v>2557.6</v>
      </c>
      <c r="BC4867" s="12" t="s">
        <v>12322</v>
      </c>
      <c r="BJ4867" s="12">
        <f t="shared" si="537"/>
        <v>0</v>
      </c>
      <c r="BK4867" s="12">
        <f t="shared" si="538"/>
        <v>0</v>
      </c>
      <c r="CQ4867" s="3" t="str">
        <f>CONCATENATE(baseURL!$A$1,baseURL!$B$1,baseURL!$C$1,".",C4867,".",L4867,".pkl&amp;seq=",BC4867)</f>
        <v>http://proteomics.broadinstitute.org/millscripts/viewfeed.pl?side=xl&amp;cycle=1&amp;fixedMods=iaaC&amp;file=msdataSM/iPRG2012_nd/cpick_in/iPRG2012_nd.2557.6.2.pkl&amp;seq=LAFYQVTPEEDEEEDEE</v>
      </c>
    </row>
    <row r="4868" spans="1:95" x14ac:dyDescent="0.2">
      <c r="A4868" s="3">
        <v>895</v>
      </c>
      <c r="B4868" s="2" t="s">
        <v>12438</v>
      </c>
      <c r="C4868" s="2" t="s">
        <v>12439</v>
      </c>
      <c r="D4868" s="3">
        <v>12793</v>
      </c>
      <c r="E4868" s="3">
        <v>12778</v>
      </c>
      <c r="F4868" s="3">
        <v>53729</v>
      </c>
      <c r="G4868" s="3">
        <v>15335</v>
      </c>
      <c r="H4868" s="3">
        <v>44.624000000000002</v>
      </c>
      <c r="I4868" s="30">
        <v>995.06786999999997</v>
      </c>
      <c r="J4868" s="30">
        <v>995.06393960000003</v>
      </c>
      <c r="K4868" s="30">
        <v>3.9300000000000003E-3</v>
      </c>
      <c r="L4868" s="3">
        <v>3</v>
      </c>
      <c r="M4868" s="3">
        <v>3</v>
      </c>
      <c r="N4868" s="10">
        <f t="shared" si="532"/>
        <v>1</v>
      </c>
      <c r="O4868" s="35">
        <v>3</v>
      </c>
      <c r="P4868" s="17"/>
      <c r="Q4868" s="40">
        <v>2983.1757699999998</v>
      </c>
      <c r="R4868" s="40">
        <v>995.06344000000001</v>
      </c>
      <c r="S4868" s="18">
        <f t="shared" si="533"/>
        <v>4.4519774537758465</v>
      </c>
      <c r="T4868" s="18">
        <f t="shared" si="534"/>
        <v>0.50207854085355985</v>
      </c>
      <c r="U4868" s="18">
        <f t="shared" si="535"/>
        <v>0.3617859781890711</v>
      </c>
      <c r="V4868" s="30">
        <v>995.06380000000001</v>
      </c>
      <c r="W4868" s="3" t="s">
        <v>47</v>
      </c>
      <c r="X4868" s="3" t="s">
        <v>47</v>
      </c>
      <c r="Y4868" s="3" t="s">
        <v>47</v>
      </c>
      <c r="Z4868" s="3" t="s">
        <v>47</v>
      </c>
      <c r="AB4868" s="12" t="s">
        <v>52</v>
      </c>
      <c r="AC4868" s="3" t="s">
        <v>47</v>
      </c>
      <c r="AD4868" s="3" t="s">
        <v>47</v>
      </c>
      <c r="AF4868" s="3" t="s">
        <v>47</v>
      </c>
      <c r="AG4868" s="3" t="s">
        <v>47</v>
      </c>
      <c r="AJ4868" s="3" t="s">
        <v>65</v>
      </c>
      <c r="AL4868" s="3" t="s">
        <v>47</v>
      </c>
      <c r="AM4868" s="3" t="s">
        <v>47</v>
      </c>
      <c r="AO4868" s="3" t="s">
        <v>47</v>
      </c>
      <c r="AP4868" s="3" t="s">
        <v>47</v>
      </c>
      <c r="AQ4868" s="3" t="s">
        <v>47</v>
      </c>
      <c r="AU4868" s="3">
        <v>1</v>
      </c>
      <c r="AV4868" s="3">
        <v>13</v>
      </c>
      <c r="AW4868" s="3">
        <v>7</v>
      </c>
      <c r="AX4868" s="3">
        <v>4</v>
      </c>
      <c r="AY4868" s="3">
        <v>30.77</v>
      </c>
      <c r="AZ4868" s="6" t="str">
        <f t="shared" si="536"/>
        <v>2558.10</v>
      </c>
      <c r="BB4868" s="12" t="s">
        <v>79</v>
      </c>
      <c r="BC4868" s="12" t="s">
        <v>12440</v>
      </c>
      <c r="BF4868" s="12" t="s">
        <v>1468</v>
      </c>
      <c r="BJ4868" s="12">
        <f t="shared" si="537"/>
        <v>1</v>
      </c>
      <c r="BK4868" s="12">
        <f t="shared" si="538"/>
        <v>0</v>
      </c>
      <c r="BS4868" s="3" t="s">
        <v>12441</v>
      </c>
      <c r="BT4868" s="3" t="s">
        <v>11119</v>
      </c>
      <c r="BU4868" s="3" t="s">
        <v>12442</v>
      </c>
      <c r="BY4868" s="3" t="s">
        <v>12443</v>
      </c>
      <c r="CB4868" s="3" t="s">
        <v>11119</v>
      </c>
      <c r="CC4868" s="3" t="s">
        <v>12444</v>
      </c>
      <c r="CF4868" s="3" t="s">
        <v>12445</v>
      </c>
      <c r="CI4868" s="3" t="s">
        <v>12443</v>
      </c>
      <c r="CK4868" s="3" t="s">
        <v>11119</v>
      </c>
      <c r="CM4868" s="3" t="s">
        <v>11234</v>
      </c>
      <c r="CQ4868" s="3" t="str">
        <f>CONCATENATE(baseURL!$A$1,baseURL!$B$1,"+Acetyl",baseURL!$C$1,".",C4868,".",L4868,".pkl&amp;seq=",BC4868)</f>
        <v>http://proteomics.broadinstitute.org/millscripts/viewfeed.pl?side=xl&amp;cycle=1&amp;fixedMods=iaaC+Acetyl&amp;file=msdataSM/iPRG2012_nd/cpick_in/iPRG2012_nd.2558.10.3.pkl&amp;seq=sDEEHTFETADAGSSATYPMQCSALR</v>
      </c>
    </row>
    <row r="4869" spans="1:95" x14ac:dyDescent="0.2">
      <c r="A4869" s="3">
        <v>2637</v>
      </c>
      <c r="B4869" s="2" t="s">
        <v>12447</v>
      </c>
      <c r="C4869" s="2" t="s">
        <v>12448</v>
      </c>
      <c r="D4869" s="3">
        <v>12786</v>
      </c>
      <c r="E4869" s="3">
        <v>12771</v>
      </c>
      <c r="F4869" s="3">
        <v>53722</v>
      </c>
      <c r="G4869" s="3">
        <v>15328</v>
      </c>
      <c r="H4869" s="3">
        <v>44.612299999999998</v>
      </c>
      <c r="I4869" s="30">
        <v>450.26386000000002</v>
      </c>
      <c r="J4869" s="30">
        <v>450.2634276</v>
      </c>
      <c r="K4869" s="30">
        <v>4.2999999999999999E-4</v>
      </c>
      <c r="L4869" s="3">
        <v>2</v>
      </c>
      <c r="M4869" s="3">
        <v>2</v>
      </c>
      <c r="N4869" s="10">
        <f t="shared" si="532"/>
        <v>1</v>
      </c>
      <c r="O4869" s="35">
        <v>2</v>
      </c>
      <c r="P4869" s="17"/>
      <c r="Q4869" s="40">
        <v>899.51966000000004</v>
      </c>
      <c r="R4869" s="40">
        <v>450.26346999999998</v>
      </c>
      <c r="S4869" s="18">
        <f t="shared" si="533"/>
        <v>0.86615953996562545</v>
      </c>
      <c r="T4869" s="18">
        <f t="shared" si="534"/>
        <v>-9.4167088402485249E-2</v>
      </c>
      <c r="U4869" s="18">
        <f t="shared" si="535"/>
        <v>-0.82174110188271443</v>
      </c>
      <c r="V4869" s="30">
        <v>450.26310000000001</v>
      </c>
      <c r="W4869" s="3" t="s">
        <v>47</v>
      </c>
      <c r="Z4869" s="3" t="s">
        <v>47</v>
      </c>
      <c r="AA4869" s="3" t="s">
        <v>47</v>
      </c>
      <c r="AB4869" s="12" t="s">
        <v>47</v>
      </c>
      <c r="AC4869" s="3" t="s">
        <v>52</v>
      </c>
      <c r="AD4869" s="3" t="s">
        <v>47</v>
      </c>
      <c r="AE4869" s="3" t="s">
        <v>47</v>
      </c>
      <c r="AF4869" s="3" t="s">
        <v>47</v>
      </c>
      <c r="AH4869" s="3" t="s">
        <v>47</v>
      </c>
      <c r="AI4869" s="3" t="s">
        <v>48</v>
      </c>
      <c r="AJ4869" s="3" t="s">
        <v>47</v>
      </c>
      <c r="AL4869" s="3" t="s">
        <v>47</v>
      </c>
      <c r="AU4869" s="3">
        <v>0</v>
      </c>
      <c r="AV4869" s="3">
        <v>10</v>
      </c>
      <c r="AW4869" s="3">
        <v>1</v>
      </c>
      <c r="AX4869" s="3">
        <v>10</v>
      </c>
      <c r="AY4869" s="3">
        <v>100</v>
      </c>
      <c r="AZ4869" s="6" t="str">
        <f t="shared" si="536"/>
        <v>2558.3</v>
      </c>
      <c r="BC4869" s="12" t="s">
        <v>12449</v>
      </c>
      <c r="BJ4869" s="12">
        <f t="shared" si="537"/>
        <v>0</v>
      </c>
      <c r="BK4869" s="12">
        <f t="shared" si="538"/>
        <v>0</v>
      </c>
      <c r="CQ4869" s="3" t="str">
        <f>CONCATENATE(baseURL!$A$1,baseURL!$B$1,baseURL!$C$1,".",C4869,".",L4869,".pkl&amp;seq=",BC4869)</f>
        <v>http://proteomics.broadinstitute.org/millscripts/viewfeed.pl?side=xl&amp;cycle=1&amp;fixedMods=iaaC&amp;file=msdataSM/iPRG2012_nd/cpick_in/iPRG2012_nd.2558.3.2.pkl&amp;seq=AAGGVVELLA</v>
      </c>
    </row>
    <row r="4870" spans="1:95" x14ac:dyDescent="0.2">
      <c r="A4870" s="3">
        <v>7697</v>
      </c>
      <c r="B4870" s="2" t="s">
        <v>12450</v>
      </c>
      <c r="C4870" s="2" t="s">
        <v>12431</v>
      </c>
      <c r="D4870" s="3">
        <v>12788</v>
      </c>
      <c r="E4870" s="3">
        <v>12773</v>
      </c>
      <c r="F4870" s="3">
        <v>53724</v>
      </c>
      <c r="G4870" s="3">
        <v>15330</v>
      </c>
      <c r="H4870" s="3">
        <v>44.615699999999997</v>
      </c>
      <c r="I4870" s="30">
        <v>723.37392999999997</v>
      </c>
      <c r="J4870" s="30">
        <v>723.37654859999998</v>
      </c>
      <c r="K4870" s="30">
        <v>-2.6199999999999999E-3</v>
      </c>
      <c r="L4870" s="3">
        <v>2</v>
      </c>
      <c r="M4870" s="3">
        <v>2</v>
      </c>
      <c r="N4870" s="10">
        <f t="shared" si="532"/>
        <v>1</v>
      </c>
      <c r="O4870" s="35">
        <v>2</v>
      </c>
      <c r="Q4870" s="40">
        <v>1445.7416900000001</v>
      </c>
      <c r="R4870" s="42">
        <v>723.37447999999995</v>
      </c>
      <c r="S4870" s="18">
        <f t="shared" si="533"/>
        <v>-0.76032541260734765</v>
      </c>
      <c r="T4870" s="18">
        <f t="shared" si="534"/>
        <v>2.8596529974759672</v>
      </c>
      <c r="U4870" s="18">
        <f t="shared" si="535"/>
        <v>2.9307088634153682</v>
      </c>
      <c r="V4870" s="30">
        <v>723.37660000000005</v>
      </c>
      <c r="W4870" s="3" t="s">
        <v>47</v>
      </c>
      <c r="X4870" s="3" t="s">
        <v>47</v>
      </c>
      <c r="Y4870" s="3" t="s">
        <v>47</v>
      </c>
      <c r="AA4870" s="3" t="s">
        <v>47</v>
      </c>
      <c r="AB4870" s="12" t="s">
        <v>47</v>
      </c>
      <c r="AD4870" s="3" t="s">
        <v>47</v>
      </c>
      <c r="AH4870" s="3" t="s">
        <v>47</v>
      </c>
      <c r="AK4870" s="3" t="s">
        <v>47</v>
      </c>
      <c r="AL4870" s="3" t="s">
        <v>52</v>
      </c>
      <c r="AM4870" s="3" t="s">
        <v>52</v>
      </c>
      <c r="AO4870" s="3" t="s">
        <v>47</v>
      </c>
      <c r="AU4870" s="3">
        <v>0</v>
      </c>
      <c r="AV4870" s="3">
        <v>9</v>
      </c>
      <c r="AW4870" s="3">
        <v>2</v>
      </c>
      <c r="AX4870" s="3">
        <v>8</v>
      </c>
      <c r="AY4870" s="3">
        <v>88.89</v>
      </c>
      <c r="AZ4870" s="6" t="str">
        <f t="shared" si="536"/>
        <v>2558.5</v>
      </c>
      <c r="BC4870" s="12" t="s">
        <v>12451</v>
      </c>
      <c r="BI4870" s="12" t="s">
        <v>594</v>
      </c>
      <c r="BJ4870" s="12">
        <f t="shared" si="537"/>
        <v>0</v>
      </c>
      <c r="BK4870" s="12">
        <f t="shared" si="538"/>
        <v>1</v>
      </c>
      <c r="BR4870" s="3" t="s">
        <v>594</v>
      </c>
      <c r="BZ4870" s="3" t="s">
        <v>12452</v>
      </c>
      <c r="CQ4870" s="3" t="str">
        <f>CONCATENATE(baseURL!$A$1,baseURL!$B$1,baseURL!$C$1,".",C4870,".",L4870,".pkl&amp;seq=",BC4870,"&amp;varMods=ReducedCys-C")</f>
        <v>http://proteomics.broadinstitute.org/millscripts/viewfeed.pl?side=xl&amp;cycle=1&amp;fixedMods=iaaC&amp;file=msdataSM/iPRG2012_nd/cpick_in/iPRG2012_nd.2558.5.2.pkl&amp;seq=AGGEcLTLDQLAVR&amp;varMods=ReducedCys-C</v>
      </c>
    </row>
    <row r="4871" spans="1:95" x14ac:dyDescent="0.2">
      <c r="A4871" s="3">
        <v>885</v>
      </c>
      <c r="B4871" s="2" t="s">
        <v>12453</v>
      </c>
      <c r="C4871" s="2" t="s">
        <v>12434</v>
      </c>
      <c r="D4871" s="3">
        <v>12790</v>
      </c>
      <c r="E4871" s="3">
        <v>12775</v>
      </c>
      <c r="F4871" s="3">
        <v>53726</v>
      </c>
      <c r="G4871" s="3">
        <v>15332</v>
      </c>
      <c r="H4871" s="3">
        <v>44.619</v>
      </c>
      <c r="I4871" s="30">
        <v>796.88004999999998</v>
      </c>
      <c r="J4871" s="30">
        <v>797.12365350000005</v>
      </c>
      <c r="K4871" s="30">
        <v>-0.24360000000000001</v>
      </c>
      <c r="L4871" s="3">
        <v>4</v>
      </c>
      <c r="M4871" s="3">
        <v>4</v>
      </c>
      <c r="N4871" s="10">
        <f t="shared" si="532"/>
        <v>1</v>
      </c>
      <c r="O4871" s="35">
        <v>4</v>
      </c>
      <c r="P4871" s="17"/>
      <c r="Q4871" s="40">
        <v>3184.4779400000002</v>
      </c>
      <c r="R4871" s="40">
        <v>796.87494000000004</v>
      </c>
      <c r="S4871" s="18">
        <f t="shared" si="533"/>
        <v>6.4125495023662094</v>
      </c>
      <c r="T4871" s="18">
        <f t="shared" si="534"/>
        <v>312.11108232366803</v>
      </c>
      <c r="U4871" s="18">
        <f t="shared" si="535"/>
        <v>312.16943526916214</v>
      </c>
      <c r="V4871" s="30">
        <v>797.12369999999999</v>
      </c>
      <c r="W4871" s="3" t="s">
        <v>47</v>
      </c>
      <c r="Y4871" s="3" t="s">
        <v>48</v>
      </c>
      <c r="AA4871" s="3" t="s">
        <v>47</v>
      </c>
      <c r="AB4871" s="12" t="s">
        <v>47</v>
      </c>
      <c r="AE4871" s="3" t="s">
        <v>47</v>
      </c>
      <c r="AF4871" s="3" t="s">
        <v>47</v>
      </c>
      <c r="AG4871" s="3" t="s">
        <v>48</v>
      </c>
      <c r="AJ4871" s="3" t="s">
        <v>47</v>
      </c>
      <c r="AK4871" s="3" t="s">
        <v>52</v>
      </c>
      <c r="AO4871" s="3" t="s">
        <v>48</v>
      </c>
      <c r="AU4871" s="3">
        <v>0</v>
      </c>
      <c r="AV4871" s="3">
        <v>6</v>
      </c>
      <c r="AW4871" s="3">
        <v>3</v>
      </c>
      <c r="AX4871" s="3">
        <v>3</v>
      </c>
      <c r="AY4871" s="3">
        <v>50</v>
      </c>
      <c r="AZ4871" s="6" t="str">
        <f t="shared" si="536"/>
        <v>2558.7</v>
      </c>
      <c r="BC4871" s="12" t="s">
        <v>11822</v>
      </c>
      <c r="BJ4871" s="12">
        <f t="shared" si="537"/>
        <v>0</v>
      </c>
      <c r="BK4871" s="12">
        <f t="shared" si="538"/>
        <v>0</v>
      </c>
      <c r="BP4871" s="3" t="s">
        <v>54</v>
      </c>
      <c r="BR4871" s="3" t="s">
        <v>54</v>
      </c>
      <c r="CQ4871" s="3" t="str">
        <f>CONCATENATE(baseURL!$A$1,baseURL!$B$1,baseURL!$C$1,".",C4871,".",L4871,".pkl&amp;seq=",BC4871,"&amp;varMods=Deamidated-N")</f>
        <v>http://proteomics.broadinstitute.org/millscripts/viewfeed.pl?side=xl&amp;cycle=1&amp;fixedMods=iaaC&amp;file=msdataSM/iPRG2012_nd/cpick_in/iPRG2012_nd.2558.7.4.pkl&amp;seq=TGTTTNDVDYPLPPNHEMLFTTDDKYAK&amp;varMods=Deamidated-N</v>
      </c>
    </row>
    <row r="4872" spans="1:95" x14ac:dyDescent="0.2">
      <c r="A4872" s="3">
        <v>7504</v>
      </c>
      <c r="B4872" s="2" t="s">
        <v>12436</v>
      </c>
      <c r="C4872" s="2" t="s">
        <v>12437</v>
      </c>
      <c r="D4872" s="3">
        <v>12792</v>
      </c>
      <c r="E4872" s="3">
        <v>12777</v>
      </c>
      <c r="F4872" s="3">
        <v>53728</v>
      </c>
      <c r="G4872" s="3">
        <v>15334</v>
      </c>
      <c r="H4872" s="3">
        <v>44.622300000000003</v>
      </c>
      <c r="I4872" s="30">
        <v>949.39917000000003</v>
      </c>
      <c r="J4872" s="30">
        <v>950.06838449999998</v>
      </c>
      <c r="K4872" s="30">
        <v>-0.66920999999999997</v>
      </c>
      <c r="L4872" s="3">
        <v>3</v>
      </c>
      <c r="M4872" s="3">
        <v>3</v>
      </c>
      <c r="N4872" s="10">
        <f t="shared" si="532"/>
        <v>1</v>
      </c>
      <c r="O4872" s="35">
        <v>3</v>
      </c>
      <c r="P4872" s="17"/>
      <c r="Q4872" s="40">
        <v>2846.1879800000002</v>
      </c>
      <c r="R4872" s="40">
        <v>949.40084000000002</v>
      </c>
      <c r="S4872" s="18">
        <f t="shared" si="533"/>
        <v>-1.7590041314794584</v>
      </c>
      <c r="T4872" s="18">
        <f t="shared" si="534"/>
        <v>703.12187631934535</v>
      </c>
      <c r="U4872" s="18">
        <f t="shared" si="535"/>
        <v>702.92754322824339</v>
      </c>
      <c r="V4872" s="30">
        <v>950.06820000000005</v>
      </c>
      <c r="W4872" s="3" t="s">
        <v>47</v>
      </c>
      <c r="Z4872" s="3" t="s">
        <v>52</v>
      </c>
      <c r="AC4872" s="3" t="s">
        <v>52</v>
      </c>
      <c r="AD4872" s="3" t="s">
        <v>47</v>
      </c>
      <c r="AK4872" s="3" t="s">
        <v>47</v>
      </c>
      <c r="AL4872" s="3" t="s">
        <v>52</v>
      </c>
      <c r="AU4872" s="3">
        <v>0</v>
      </c>
      <c r="AV4872" s="3">
        <v>3</v>
      </c>
      <c r="AW4872" s="3">
        <v>2</v>
      </c>
      <c r="AX4872" s="3">
        <v>2</v>
      </c>
      <c r="AY4872" s="3">
        <v>66.67</v>
      </c>
      <c r="AZ4872" s="6" t="str">
        <f t="shared" si="536"/>
        <v>2558.9</v>
      </c>
      <c r="BB4872" s="12" t="s">
        <v>79</v>
      </c>
      <c r="BC4872" s="12" t="s">
        <v>20199</v>
      </c>
      <c r="BI4872" s="12" t="s">
        <v>594</v>
      </c>
      <c r="BJ4872" s="12">
        <f t="shared" si="537"/>
        <v>0</v>
      </c>
      <c r="BK4872" s="12">
        <f t="shared" si="538"/>
        <v>1</v>
      </c>
      <c r="BR4872" s="3" t="s">
        <v>594</v>
      </c>
      <c r="BZ4872" s="3" t="s">
        <v>20269</v>
      </c>
      <c r="CQ4872" s="3" t="str">
        <f>CONCATENATE(baseURL!$A$1,baseURL!$B$1,"+Acetyl",baseURL!$C$1,".",C4872,".",L4872,".pkl&amp;seq=",BC4872,"&amp;varMods=ReducedCys-C")</f>
        <v>http://proteomics.broadinstitute.org/millscripts/viewfeed.pl?side=xl&amp;cycle=1&amp;fixedMods=iaaC+Acetyl&amp;file=msdataSM/iPRG2012_nd/cpick_in/iPRG2012_nd.2558.9.3.pkl&amp;seq=SDEEHTFETADAGSSATYPMQcSALR&amp;varMods=ReducedCys-C</v>
      </c>
    </row>
    <row r="4873" spans="1:95" x14ac:dyDescent="0.2">
      <c r="A4873" s="3">
        <v>5660</v>
      </c>
      <c r="B4873" s="2" t="s">
        <v>12454</v>
      </c>
      <c r="C4873" s="2" t="s">
        <v>12455</v>
      </c>
      <c r="D4873" s="3">
        <v>12794</v>
      </c>
      <c r="E4873" s="3">
        <v>12779</v>
      </c>
      <c r="F4873" s="3">
        <v>53741</v>
      </c>
      <c r="G4873" s="3">
        <v>15337</v>
      </c>
      <c r="H4873" s="3">
        <v>44.636099999999999</v>
      </c>
      <c r="I4873" s="30">
        <v>647.10176000000001</v>
      </c>
      <c r="J4873" s="30">
        <v>647.10084240000003</v>
      </c>
      <c r="K4873" s="30">
        <v>9.2000000000000003E-4</v>
      </c>
      <c r="L4873" s="3">
        <v>4</v>
      </c>
      <c r="M4873" s="3">
        <v>4</v>
      </c>
      <c r="N4873" s="10">
        <f t="shared" si="532"/>
        <v>1</v>
      </c>
      <c r="O4873" s="35">
        <v>4</v>
      </c>
      <c r="P4873" s="17"/>
      <c r="Q4873" s="40">
        <v>2585.38211</v>
      </c>
      <c r="R4873" s="40">
        <v>647.10098000000005</v>
      </c>
      <c r="S4873" s="18">
        <f t="shared" si="533"/>
        <v>1.2053760140548164</v>
      </c>
      <c r="T4873" s="18">
        <f t="shared" si="534"/>
        <v>-0.21264069174550046</v>
      </c>
      <c r="U4873" s="18">
        <f t="shared" si="535"/>
        <v>-0.43269908212606289</v>
      </c>
      <c r="V4873" s="30">
        <v>647.10069999999996</v>
      </c>
      <c r="W4873" s="3" t="s">
        <v>47</v>
      </c>
      <c r="Y4873" s="3" t="s">
        <v>47</v>
      </c>
      <c r="Z4873" s="3" t="s">
        <v>47</v>
      </c>
      <c r="AA4873" s="3" t="s">
        <v>47</v>
      </c>
      <c r="AB4873" s="12" t="s">
        <v>47</v>
      </c>
      <c r="AC4873" s="3" t="s">
        <v>47</v>
      </c>
      <c r="AD4873" s="3" t="s">
        <v>47</v>
      </c>
      <c r="AE4873" s="3" t="s">
        <v>47</v>
      </c>
      <c r="AF4873" s="3" t="s">
        <v>47</v>
      </c>
      <c r="AG4873" s="3" t="s">
        <v>48</v>
      </c>
      <c r="AI4873" s="3" t="s">
        <v>48</v>
      </c>
      <c r="AJ4873" s="3" t="s">
        <v>47</v>
      </c>
      <c r="AK4873" s="3" t="s">
        <v>47</v>
      </c>
      <c r="AL4873" s="3" t="s">
        <v>47</v>
      </c>
      <c r="AM4873" s="3" t="s">
        <v>47</v>
      </c>
      <c r="AN4873" s="3" t="s">
        <v>47</v>
      </c>
      <c r="AU4873" s="3">
        <v>0</v>
      </c>
      <c r="AV4873" s="3">
        <v>14</v>
      </c>
      <c r="AW4873" s="3">
        <v>1</v>
      </c>
      <c r="AX4873" s="3">
        <v>14</v>
      </c>
      <c r="AY4873" s="3">
        <v>100</v>
      </c>
      <c r="AZ4873" s="6" t="str">
        <f t="shared" si="536"/>
        <v>2559.1</v>
      </c>
      <c r="BC4873" s="12" t="s">
        <v>12456</v>
      </c>
      <c r="BJ4873" s="12">
        <f t="shared" si="537"/>
        <v>0</v>
      </c>
      <c r="BK4873" s="12">
        <f t="shared" si="538"/>
        <v>0</v>
      </c>
      <c r="CQ4873" s="3" t="str">
        <f>CONCATENATE(baseURL!$A$1,baseURL!$B$1,baseURL!$C$1,".",C4873,".",L4873,".pkl&amp;seq=",BC4873)</f>
        <v>http://proteomics.broadinstitute.org/millscripts/viewfeed.pl?side=xl&amp;cycle=1&amp;fixedMods=iaaC&amp;file=msdataSM/iPRG2012_nd/cpick_in/iPRG2012_nd.2559.1.4.pkl&amp;seq=WTNAKLELTKEETLNPLLQDTK</v>
      </c>
    </row>
    <row r="4874" spans="1:95" x14ac:dyDescent="0.2">
      <c r="A4874" s="3">
        <v>926</v>
      </c>
      <c r="B4874" s="2" t="s">
        <v>12457</v>
      </c>
      <c r="C4874" s="2" t="s">
        <v>12458</v>
      </c>
      <c r="D4874" s="3">
        <v>12795</v>
      </c>
      <c r="E4874" s="3">
        <v>12780</v>
      </c>
      <c r="F4874" s="3">
        <v>53742</v>
      </c>
      <c r="G4874" s="3">
        <v>15338</v>
      </c>
      <c r="H4874" s="3">
        <v>44.642000000000003</v>
      </c>
      <c r="I4874" s="30">
        <v>679.82360000000006</v>
      </c>
      <c r="J4874" s="30">
        <v>679.81727220000005</v>
      </c>
      <c r="K4874" s="30">
        <v>6.3299999999999997E-3</v>
      </c>
      <c r="L4874" s="3">
        <v>0</v>
      </c>
      <c r="M4874" s="3">
        <v>2</v>
      </c>
      <c r="N4874" s="10">
        <f t="shared" si="532"/>
        <v>1</v>
      </c>
      <c r="O4874" s="35">
        <v>2</v>
      </c>
      <c r="P4874" s="17"/>
      <c r="Q4874" s="40">
        <v>1358.62968</v>
      </c>
      <c r="R4874" s="40">
        <v>679.81848000000002</v>
      </c>
      <c r="S4874" s="18">
        <f t="shared" si="533"/>
        <v>7.5314222114608329</v>
      </c>
      <c r="T4874" s="18">
        <f t="shared" si="534"/>
        <v>-1.7766507317875031</v>
      </c>
      <c r="U4874" s="18">
        <f t="shared" si="535"/>
        <v>-2.0299536429785299</v>
      </c>
      <c r="V4874" s="30">
        <v>679.81709999999998</v>
      </c>
      <c r="W4874" s="3" t="s">
        <v>47</v>
      </c>
      <c r="X4874" s="3" t="s">
        <v>47</v>
      </c>
      <c r="Y4874" s="3" t="s">
        <v>47</v>
      </c>
      <c r="AA4874" s="3" t="s">
        <v>48</v>
      </c>
      <c r="AB4874" s="12" t="s">
        <v>47</v>
      </c>
      <c r="AC4874" s="3" t="s">
        <v>47</v>
      </c>
      <c r="AD4874" s="3" t="s">
        <v>47</v>
      </c>
      <c r="AE4874" s="3" t="s">
        <v>47</v>
      </c>
      <c r="AF4874" s="3" t="s">
        <v>47</v>
      </c>
      <c r="AG4874" s="3" t="s">
        <v>47</v>
      </c>
      <c r="AH4874" s="3" t="s">
        <v>47</v>
      </c>
      <c r="AI4874" s="3" t="s">
        <v>47</v>
      </c>
      <c r="AJ4874" s="3" t="s">
        <v>47</v>
      </c>
      <c r="AK4874" s="3" t="s">
        <v>47</v>
      </c>
      <c r="AL4874" s="3" t="s">
        <v>52</v>
      </c>
      <c r="AO4874" s="3" t="s">
        <v>47</v>
      </c>
      <c r="AP4874" s="3" t="s">
        <v>47</v>
      </c>
      <c r="AR4874" s="3" t="s">
        <v>47</v>
      </c>
      <c r="AU4874" s="3">
        <v>0</v>
      </c>
      <c r="AV4874" s="3">
        <v>16</v>
      </c>
      <c r="AW4874" s="3">
        <v>1</v>
      </c>
      <c r="AX4874" s="3">
        <v>16</v>
      </c>
      <c r="AY4874" s="3">
        <v>100</v>
      </c>
      <c r="AZ4874" s="6" t="str">
        <f t="shared" si="536"/>
        <v>2559.2</v>
      </c>
      <c r="BC4874" s="12" t="s">
        <v>12213</v>
      </c>
      <c r="BJ4874" s="12">
        <f t="shared" si="537"/>
        <v>0</v>
      </c>
      <c r="BK4874" s="12">
        <f t="shared" si="538"/>
        <v>0</v>
      </c>
      <c r="BN4874" s="3" t="s">
        <v>277</v>
      </c>
      <c r="BR4874" s="3" t="s">
        <v>277</v>
      </c>
      <c r="CQ4874" s="3" t="str">
        <f>CONCATENATE(baseURL!$A$1,baseURL!$B$1,baseURL!$C$1,".",C4874,".",L4874,".pkl&amp;seq=",BC4874,"&amp;varMods=Oxidation-M")</f>
        <v>http://proteomics.broadinstitute.org/millscripts/viewfeed.pl?side=xl&amp;cycle=1&amp;fixedMods=iaaC&amp;file=msdataSM/iPRG2012_nd/cpick_in/iPRG2012_nd.2559.2.0.pkl&amp;seq=AVmDDFAAFVEK&amp;varMods=Oxidation-M</v>
      </c>
    </row>
    <row r="4875" spans="1:95" x14ac:dyDescent="0.2">
      <c r="A4875" s="3">
        <v>5029</v>
      </c>
      <c r="B4875" s="2" t="s">
        <v>12459</v>
      </c>
      <c r="C4875" s="2" t="s">
        <v>12460</v>
      </c>
      <c r="D4875" s="3">
        <v>12796</v>
      </c>
      <c r="E4875" s="3">
        <v>12781</v>
      </c>
      <c r="F4875" s="3">
        <v>53743</v>
      </c>
      <c r="G4875" s="3">
        <v>15339</v>
      </c>
      <c r="H4875" s="3">
        <v>44.647799999999997</v>
      </c>
      <c r="I4875" s="30">
        <v>680.85626999999999</v>
      </c>
      <c r="J4875" s="30">
        <v>680.85961540000005</v>
      </c>
      <c r="K4875" s="30">
        <v>-3.3500000000000001E-3</v>
      </c>
      <c r="L4875" s="3">
        <v>2</v>
      </c>
      <c r="M4875" s="3">
        <v>2</v>
      </c>
      <c r="N4875" s="10">
        <f t="shared" si="532"/>
        <v>1</v>
      </c>
      <c r="O4875" s="35">
        <v>2</v>
      </c>
      <c r="P4875" s="17"/>
      <c r="Q4875" s="40">
        <v>1360.7107100000001</v>
      </c>
      <c r="R4875" s="40">
        <v>680.85898999999995</v>
      </c>
      <c r="S4875" s="18">
        <f t="shared" si="533"/>
        <v>-3.9949534924314807</v>
      </c>
      <c r="T4875" s="18">
        <f t="shared" si="534"/>
        <v>0.91854555684662698</v>
      </c>
      <c r="U4875" s="18">
        <f t="shared" si="535"/>
        <v>1.0428003602132239</v>
      </c>
      <c r="V4875" s="30">
        <v>680.85969999999998</v>
      </c>
      <c r="W4875" s="3" t="s">
        <v>47</v>
      </c>
      <c r="X4875" s="3" t="s">
        <v>47</v>
      </c>
      <c r="Y4875" s="3" t="s">
        <v>47</v>
      </c>
      <c r="Z4875" s="3" t="s">
        <v>47</v>
      </c>
      <c r="AA4875" s="3" t="s">
        <v>48</v>
      </c>
      <c r="AB4875" s="12" t="s">
        <v>47</v>
      </c>
      <c r="AC4875" s="3" t="s">
        <v>47</v>
      </c>
      <c r="AD4875" s="3" t="s">
        <v>47</v>
      </c>
      <c r="AE4875" s="3" t="s">
        <v>47</v>
      </c>
      <c r="AF4875" s="3" t="s">
        <v>47</v>
      </c>
      <c r="AG4875" s="3" t="s">
        <v>47</v>
      </c>
      <c r="AH4875" s="3" t="s">
        <v>47</v>
      </c>
      <c r="AI4875" s="3" t="s">
        <v>47</v>
      </c>
      <c r="AJ4875" s="3" t="s">
        <v>47</v>
      </c>
      <c r="AK4875" s="3" t="s">
        <v>47</v>
      </c>
      <c r="AL4875" s="3" t="s">
        <v>47</v>
      </c>
      <c r="AM4875" s="3" t="s">
        <v>47</v>
      </c>
      <c r="AN4875" s="3" t="s">
        <v>47</v>
      </c>
      <c r="AU4875" s="3">
        <v>0</v>
      </c>
      <c r="AV4875" s="3">
        <v>17</v>
      </c>
      <c r="AW4875" s="3">
        <v>1</v>
      </c>
      <c r="AX4875" s="3">
        <v>17</v>
      </c>
      <c r="AY4875" s="3">
        <v>100</v>
      </c>
      <c r="AZ4875" s="6" t="str">
        <f t="shared" si="536"/>
        <v>2559.3</v>
      </c>
      <c r="BC4875" s="12" t="s">
        <v>12461</v>
      </c>
      <c r="BJ4875" s="12">
        <f t="shared" si="537"/>
        <v>0</v>
      </c>
      <c r="BK4875" s="12">
        <f t="shared" si="538"/>
        <v>0</v>
      </c>
      <c r="CQ4875" s="3" t="str">
        <f>CONCATENATE(baseURL!$A$1,baseURL!$B$1,baseURL!$C$1,".",C4875,".",L4875,".pkl&amp;seq=",BC4875)</f>
        <v>http://proteomics.broadinstitute.org/millscripts/viewfeed.pl?side=xl&amp;cycle=1&amp;fixedMods=iaaC&amp;file=msdataSM/iPRG2012_nd/cpick_in/iPRG2012_nd.2559.3.2.pkl&amp;seq=QLETEPDLFLR</v>
      </c>
    </row>
    <row r="4876" spans="1:95" x14ac:dyDescent="0.2">
      <c r="A4876" s="3">
        <v>5697</v>
      </c>
      <c r="B4876" s="2" t="s">
        <v>12462</v>
      </c>
      <c r="C4876" s="2" t="s">
        <v>12463</v>
      </c>
      <c r="D4876" s="3">
        <v>12797</v>
      </c>
      <c r="E4876" s="3">
        <v>12782</v>
      </c>
      <c r="F4876" s="3">
        <v>53762</v>
      </c>
      <c r="G4876" s="3">
        <v>15341</v>
      </c>
      <c r="H4876" s="3">
        <v>44.659100000000002</v>
      </c>
      <c r="I4876" s="30">
        <v>614.35541000000001</v>
      </c>
      <c r="J4876" s="30">
        <v>614.35390400000006</v>
      </c>
      <c r="K4876" s="30">
        <v>1.5100000000000001E-3</v>
      </c>
      <c r="L4876" s="3">
        <v>4</v>
      </c>
      <c r="M4876" s="3">
        <v>4</v>
      </c>
      <c r="N4876" s="10">
        <f t="shared" si="532"/>
        <v>1</v>
      </c>
      <c r="O4876" s="35">
        <v>4</v>
      </c>
      <c r="P4876" s="17"/>
      <c r="Q4876" s="40">
        <v>2454.3926099999999</v>
      </c>
      <c r="R4876" s="40">
        <v>614.35361</v>
      </c>
      <c r="S4876" s="18">
        <f t="shared" si="533"/>
        <v>2.9299087214656563</v>
      </c>
      <c r="T4876" s="18">
        <f t="shared" si="534"/>
        <v>0.47855175792574772</v>
      </c>
      <c r="U4876" s="18">
        <f t="shared" si="535"/>
        <v>0.1464954360732828</v>
      </c>
      <c r="V4876" s="30">
        <v>614.3537</v>
      </c>
      <c r="W4876" s="3" t="s">
        <v>47</v>
      </c>
      <c r="X4876" s="3" t="s">
        <v>47</v>
      </c>
      <c r="Y4876" s="3" t="s">
        <v>47</v>
      </c>
      <c r="Z4876" s="3" t="s">
        <v>47</v>
      </c>
      <c r="AA4876" s="3" t="s">
        <v>48</v>
      </c>
      <c r="AB4876" s="12" t="s">
        <v>47</v>
      </c>
      <c r="AC4876" s="3" t="s">
        <v>47</v>
      </c>
      <c r="AD4876" s="3" t="s">
        <v>47</v>
      </c>
      <c r="AE4876" s="3" t="s">
        <v>47</v>
      </c>
      <c r="AF4876" s="3" t="s">
        <v>47</v>
      </c>
      <c r="AG4876" s="3" t="s">
        <v>47</v>
      </c>
      <c r="AI4876" s="3" t="s">
        <v>47</v>
      </c>
      <c r="AJ4876" s="3" t="s">
        <v>47</v>
      </c>
      <c r="AK4876" s="3" t="s">
        <v>47</v>
      </c>
      <c r="AL4876" s="3" t="s">
        <v>47</v>
      </c>
      <c r="AM4876" s="3" t="s">
        <v>47</v>
      </c>
      <c r="AN4876" s="3" t="s">
        <v>47</v>
      </c>
      <c r="AU4876" s="3">
        <v>0</v>
      </c>
      <c r="AV4876" s="3">
        <v>16</v>
      </c>
      <c r="AW4876" s="3">
        <v>1</v>
      </c>
      <c r="AX4876" s="3">
        <v>16</v>
      </c>
      <c r="AY4876" s="3">
        <v>100</v>
      </c>
      <c r="AZ4876" s="6" t="str">
        <f t="shared" si="536"/>
        <v>2560.1</v>
      </c>
      <c r="BC4876" s="12" t="s">
        <v>12464</v>
      </c>
      <c r="BJ4876" s="12">
        <f t="shared" si="537"/>
        <v>0</v>
      </c>
      <c r="BK4876" s="12">
        <f t="shared" si="538"/>
        <v>0</v>
      </c>
      <c r="CQ4876" s="3" t="str">
        <f>CONCATENATE(baseURL!$A$1,baseURL!$B$1,baseURL!$C$1,".",C4876,".",L4876,".pkl&amp;seq=",BC4876)</f>
        <v>http://proteomics.broadinstitute.org/millscripts/viewfeed.pl?side=xl&amp;cycle=1&amp;fixedMods=iaaC&amp;file=msdataSM/iPRG2012_nd/cpick_in/iPRG2012_nd.2560.1.4.pkl&amp;seq=KLATGANLVGNALLDPTAKLSSTAK</v>
      </c>
    </row>
    <row r="4877" spans="1:95" x14ac:dyDescent="0.2">
      <c r="A4877" s="3">
        <v>729</v>
      </c>
      <c r="B4877" s="2" t="s">
        <v>12465</v>
      </c>
      <c r="C4877" s="2" t="s">
        <v>12462</v>
      </c>
      <c r="D4877" s="3">
        <v>12802</v>
      </c>
      <c r="E4877" s="3">
        <v>12787</v>
      </c>
      <c r="F4877" s="3">
        <v>53784</v>
      </c>
      <c r="G4877" s="3">
        <v>15347</v>
      </c>
      <c r="H4877" s="3">
        <v>44.682099999999998</v>
      </c>
      <c r="I4877" s="30">
        <v>461.25522000000001</v>
      </c>
      <c r="J4877" s="30">
        <v>461.25485759999998</v>
      </c>
      <c r="K4877" s="30">
        <v>3.6000000000000002E-4</v>
      </c>
      <c r="L4877" s="3">
        <v>2</v>
      </c>
      <c r="M4877" s="3">
        <v>2</v>
      </c>
      <c r="N4877" s="10">
        <f t="shared" si="532"/>
        <v>1</v>
      </c>
      <c r="O4877" s="35">
        <v>2</v>
      </c>
      <c r="P4877" s="17"/>
      <c r="Q4877" s="40">
        <v>921.50160000000005</v>
      </c>
      <c r="R4877" s="40">
        <v>461.25443999999999</v>
      </c>
      <c r="S4877" s="18">
        <f t="shared" si="533"/>
        <v>1.691040632628293</v>
      </c>
      <c r="T4877" s="18">
        <f t="shared" si="534"/>
        <v>0.90535713865774448</v>
      </c>
      <c r="U4877" s="18">
        <f t="shared" si="535"/>
        <v>0.34688012974778687</v>
      </c>
      <c r="V4877" s="30">
        <v>461.25459999999998</v>
      </c>
      <c r="W4877" s="3" t="s">
        <v>47</v>
      </c>
      <c r="Z4877" s="3" t="s">
        <v>52</v>
      </c>
      <c r="AA4877" s="3" t="s">
        <v>48</v>
      </c>
      <c r="AB4877" s="12" t="s">
        <v>52</v>
      </c>
      <c r="AD4877" s="3" t="s">
        <v>47</v>
      </c>
      <c r="AE4877" s="3" t="s">
        <v>47</v>
      </c>
      <c r="AF4877" s="3" t="s">
        <v>47</v>
      </c>
      <c r="AJ4877" s="3" t="s">
        <v>48</v>
      </c>
      <c r="AK4877" s="3" t="s">
        <v>52</v>
      </c>
      <c r="AO4877" s="3" t="s">
        <v>47</v>
      </c>
      <c r="AU4877" s="3">
        <v>0</v>
      </c>
      <c r="AV4877" s="3">
        <v>5</v>
      </c>
      <c r="AW4877" s="3">
        <v>1</v>
      </c>
      <c r="AX4877" s="3">
        <v>5</v>
      </c>
      <c r="AY4877" s="3">
        <v>100</v>
      </c>
      <c r="AZ4877" s="6" t="str">
        <f t="shared" si="536"/>
        <v>2561.2</v>
      </c>
      <c r="BC4877" s="12" t="s">
        <v>12466</v>
      </c>
      <c r="BJ4877" s="12">
        <f t="shared" si="537"/>
        <v>0</v>
      </c>
      <c r="BK4877" s="12">
        <f t="shared" si="538"/>
        <v>0</v>
      </c>
      <c r="BM4877" s="3" t="s">
        <v>162</v>
      </c>
      <c r="BR4877" s="3" t="s">
        <v>162</v>
      </c>
      <c r="CQ4877" s="3" t="str">
        <f>CONCATENATE(baseURL!$A$1,baseURL!$B$1,baseURL!$C$1,".",C4877,".",L4877,".pkl&amp;seq=",BC4877,"&amp;varMods=Sodiated-E")</f>
        <v>http://proteomics.broadinstitute.org/millscripts/viewfeed.pl?side=xl&amp;cycle=1&amp;fixedMods=iaaC&amp;file=msdataSM/iPRG2012_nd/cpick_in/iPRG2012_nd.2561.2.2.pkl&amp;seq=AAGGVVeLLA&amp;varMods=Sodiated-E</v>
      </c>
    </row>
    <row r="4878" spans="1:95" x14ac:dyDescent="0.2">
      <c r="A4878" s="3">
        <v>4</v>
      </c>
      <c r="B4878" s="2" t="s">
        <v>12467</v>
      </c>
      <c r="C4878" s="2" t="s">
        <v>12468</v>
      </c>
      <c r="D4878" s="3">
        <v>12803</v>
      </c>
      <c r="E4878" s="3">
        <v>12788</v>
      </c>
      <c r="F4878" s="3">
        <v>53785</v>
      </c>
      <c r="G4878" s="3">
        <v>15348</v>
      </c>
      <c r="H4878" s="3">
        <v>44.683799999999998</v>
      </c>
      <c r="I4878" s="30">
        <v>507.81396000000001</v>
      </c>
      <c r="J4878" s="30">
        <v>507.81336049999999</v>
      </c>
      <c r="K4878" s="30">
        <v>5.9999999999999995E-4</v>
      </c>
      <c r="L4878" s="3">
        <v>2</v>
      </c>
      <c r="M4878" s="3">
        <v>2</v>
      </c>
      <c r="N4878" s="10">
        <f t="shared" si="532"/>
        <v>1</v>
      </c>
      <c r="O4878" s="35">
        <v>2</v>
      </c>
      <c r="P4878" s="17"/>
      <c r="Q4878" s="37">
        <v>1014.61937</v>
      </c>
      <c r="R4878" s="37">
        <v>507.81331999999998</v>
      </c>
      <c r="S4878" s="18">
        <f t="shared" si="533"/>
        <v>1.2603056572691211</v>
      </c>
      <c r="T4878" s="18">
        <f t="shared" si="534"/>
        <v>7.9753717392513787E-2</v>
      </c>
      <c r="U4878" s="18">
        <f t="shared" si="535"/>
        <v>-0.43323006957782079</v>
      </c>
      <c r="V4878" s="30">
        <v>507.81310000000002</v>
      </c>
      <c r="W4878" s="3" t="s">
        <v>47</v>
      </c>
      <c r="X4878" s="3" t="s">
        <v>65</v>
      </c>
      <c r="Y4878" s="3" t="s">
        <v>48</v>
      </c>
      <c r="Z4878" s="3" t="s">
        <v>48</v>
      </c>
      <c r="AB4878" s="12" t="s">
        <v>52</v>
      </c>
      <c r="AC4878" s="3" t="s">
        <v>52</v>
      </c>
      <c r="AD4878" s="3" t="s">
        <v>48</v>
      </c>
      <c r="AE4878" s="3" t="s">
        <v>48</v>
      </c>
      <c r="AI4878" s="3" t="s">
        <v>48</v>
      </c>
      <c r="AK4878" s="3" t="s">
        <v>52</v>
      </c>
      <c r="AL4878" s="3" t="s">
        <v>48</v>
      </c>
      <c r="AN4878" s="3" t="s">
        <v>47</v>
      </c>
      <c r="AP4878" s="3" t="s">
        <v>48</v>
      </c>
      <c r="AS4878" s="3" t="s">
        <v>47</v>
      </c>
      <c r="AU4878" s="3">
        <v>1</v>
      </c>
      <c r="AV4878" s="3">
        <v>3</v>
      </c>
      <c r="AW4878" s="3">
        <v>2</v>
      </c>
      <c r="AX4878" s="3">
        <v>2</v>
      </c>
      <c r="AY4878" s="3">
        <v>66.67</v>
      </c>
      <c r="AZ4878" s="6" t="str">
        <f t="shared" si="536"/>
        <v>2561.3</v>
      </c>
      <c r="BC4878" s="12" t="s">
        <v>12469</v>
      </c>
      <c r="BD4878" s="12" t="s">
        <v>243</v>
      </c>
      <c r="BJ4878" s="12">
        <f t="shared" si="537"/>
        <v>0</v>
      </c>
      <c r="BK4878" s="12">
        <f t="shared" si="538"/>
        <v>0</v>
      </c>
      <c r="BT4878" s="3" t="s">
        <v>12470</v>
      </c>
      <c r="CO4878" s="3" t="s">
        <v>12471</v>
      </c>
      <c r="CQ4878" s="3" t="str">
        <f>CONCATENATE(baseURL!$A$1,baseURL!$B$1,baseURL!$C$1,".",C4878,".",L4878,".pkl&amp;seq=",BC4878,"&amp;varMods=Methyl-K")</f>
        <v>http://proteomics.broadinstitute.org/millscripts/viewfeed.pl?side=xl&amp;cycle=1&amp;fixedMods=iaaC&amp;file=msdataSM/iPRG2012_nd/cpick_in/iPRG2012_nd.2561.3.2.pkl&amp;seq=QTALVELVk&amp;varMods=Methyl-K</v>
      </c>
    </row>
    <row r="4879" spans="1:95" x14ac:dyDescent="0.2">
      <c r="A4879" s="3">
        <v>324</v>
      </c>
      <c r="B4879" s="2" t="s">
        <v>12472</v>
      </c>
      <c r="C4879" s="2" t="s">
        <v>12473</v>
      </c>
      <c r="D4879" s="3">
        <v>12804</v>
      </c>
      <c r="E4879" s="3">
        <v>12789</v>
      </c>
      <c r="F4879" s="3">
        <v>53786</v>
      </c>
      <c r="G4879" s="3">
        <v>15349</v>
      </c>
      <c r="H4879" s="3">
        <v>44.685400000000001</v>
      </c>
      <c r="I4879" s="30">
        <v>567.92511999999999</v>
      </c>
      <c r="J4879" s="30">
        <v>567.92345109999997</v>
      </c>
      <c r="K4879" s="30">
        <v>1.67E-3</v>
      </c>
      <c r="L4879" s="3">
        <v>3</v>
      </c>
      <c r="M4879" s="3">
        <v>3</v>
      </c>
      <c r="N4879" s="10">
        <f t="shared" si="532"/>
        <v>1</v>
      </c>
      <c r="O4879" s="35">
        <v>3</v>
      </c>
      <c r="P4879" s="17"/>
      <c r="Q4879" s="37">
        <v>1701.76334</v>
      </c>
      <c r="R4879" s="37">
        <v>567.92597000000001</v>
      </c>
      <c r="S4879" s="18">
        <f t="shared" si="533"/>
        <v>-1.496673941524467</v>
      </c>
      <c r="T4879" s="18">
        <f t="shared" si="534"/>
        <v>-4.4352611662413635</v>
      </c>
      <c r="U4879" s="18">
        <f t="shared" si="535"/>
        <v>-4.3491583947404724</v>
      </c>
      <c r="V4879" s="30">
        <v>567.92349999999999</v>
      </c>
      <c r="X4879" s="3" t="s">
        <v>47</v>
      </c>
      <c r="Z4879" s="3" t="s">
        <v>52</v>
      </c>
      <c r="AC4879" s="3" t="s">
        <v>52</v>
      </c>
      <c r="AD4879" s="3" t="s">
        <v>47</v>
      </c>
      <c r="AF4879" s="3" t="s">
        <v>47</v>
      </c>
      <c r="AL4879" s="3" t="s">
        <v>52</v>
      </c>
      <c r="AU4879" s="3">
        <v>0</v>
      </c>
      <c r="AV4879" s="3">
        <v>3</v>
      </c>
      <c r="AW4879" s="3">
        <v>2</v>
      </c>
      <c r="AX4879" s="3">
        <v>2</v>
      </c>
      <c r="AY4879" s="3">
        <v>66.67</v>
      </c>
      <c r="AZ4879" s="6" t="str">
        <f t="shared" si="536"/>
        <v>2561.4</v>
      </c>
      <c r="BC4879" s="12" t="s">
        <v>12474</v>
      </c>
      <c r="BJ4879" s="12">
        <f t="shared" si="537"/>
        <v>0</v>
      </c>
      <c r="BK4879" s="12">
        <f t="shared" si="538"/>
        <v>0</v>
      </c>
      <c r="BL4879" s="3" t="s">
        <v>10280</v>
      </c>
      <c r="BR4879" s="3" t="s">
        <v>10280</v>
      </c>
      <c r="BZ4879" s="3" t="s">
        <v>12475</v>
      </c>
      <c r="CQ4879" s="3" t="str">
        <f>CONCATENATE(baseURL!$A$1,baseURL!$B$1,baseURL!$C$1,".",C4879,".",L4879,".pkl&amp;seq=",BC4879,"&amp;varMods=Potassiated-D")</f>
        <v>http://proteomics.broadinstitute.org/millscripts/viewfeed.pl?side=xl&amp;cycle=1&amp;fixedMods=iaaC&amp;file=msdataSM/iPRG2012_nd/cpick_in/iPRG2012_nd.2561.4.3.pkl&amp;seq=AAGANVdNVWADVYAK&amp;varMods=Potassiated-D</v>
      </c>
    </row>
    <row r="4880" spans="1:95" x14ac:dyDescent="0.2">
      <c r="A4880" s="3">
        <v>4605</v>
      </c>
      <c r="B4880" s="2" t="s">
        <v>12476</v>
      </c>
      <c r="C4880" s="2" t="s">
        <v>12477</v>
      </c>
      <c r="D4880" s="3">
        <v>12806</v>
      </c>
      <c r="E4880" s="3">
        <v>12791</v>
      </c>
      <c r="F4880" s="3">
        <v>53788</v>
      </c>
      <c r="G4880" s="3">
        <v>15351</v>
      </c>
      <c r="H4880" s="3">
        <v>44.690399999999997</v>
      </c>
      <c r="I4880" s="30">
        <v>661.84046999999998</v>
      </c>
      <c r="J4880" s="30">
        <v>661.84046769999998</v>
      </c>
      <c r="K4880" s="30">
        <v>0</v>
      </c>
      <c r="L4880" s="3">
        <v>0</v>
      </c>
      <c r="M4880" s="3">
        <v>0</v>
      </c>
      <c r="N4880" s="10">
        <f t="shared" si="532"/>
        <v>1</v>
      </c>
      <c r="O4880" s="35">
        <v>2</v>
      </c>
      <c r="P4880" s="17"/>
      <c r="Q4880" s="40">
        <v>1322.6739299999999</v>
      </c>
      <c r="R4880" s="40">
        <v>661.84059999999999</v>
      </c>
      <c r="S4880" s="18">
        <f t="shared" si="533"/>
        <v>-0.19642191792531627</v>
      </c>
      <c r="T4880" s="18">
        <f t="shared" si="534"/>
        <v>-0.1998970749428243</v>
      </c>
      <c r="U4880" s="18">
        <f t="shared" si="535"/>
        <v>0</v>
      </c>
      <c r="V4880" s="30">
        <v>661.84059999999999</v>
      </c>
      <c r="W4880" s="3" t="s">
        <v>47</v>
      </c>
      <c r="X4880" s="3" t="s">
        <v>47</v>
      </c>
      <c r="Y4880" s="3" t="s">
        <v>47</v>
      </c>
      <c r="Z4880" s="3" t="s">
        <v>47</v>
      </c>
      <c r="AA4880" s="3" t="s">
        <v>47</v>
      </c>
      <c r="AB4880" s="12" t="s">
        <v>47</v>
      </c>
      <c r="AC4880" s="3" t="s">
        <v>47</v>
      </c>
      <c r="AD4880" s="3" t="s">
        <v>47</v>
      </c>
      <c r="AE4880" s="3" t="s">
        <v>47</v>
      </c>
      <c r="AF4880" s="3" t="s">
        <v>47</v>
      </c>
      <c r="AG4880" s="3" t="s">
        <v>47</v>
      </c>
      <c r="AH4880" s="3" t="s">
        <v>47</v>
      </c>
      <c r="AI4880" s="3" t="s">
        <v>47</v>
      </c>
      <c r="AK4880" s="3" t="s">
        <v>47</v>
      </c>
      <c r="AL4880" s="3" t="s">
        <v>48</v>
      </c>
      <c r="AM4880" s="3" t="s">
        <v>47</v>
      </c>
      <c r="AU4880" s="3">
        <v>0</v>
      </c>
      <c r="AV4880" s="3">
        <v>15</v>
      </c>
      <c r="AW4880" s="3">
        <v>1</v>
      </c>
      <c r="AX4880" s="3">
        <v>15</v>
      </c>
      <c r="AY4880" s="3">
        <v>100</v>
      </c>
      <c r="AZ4880" s="6" t="str">
        <f t="shared" si="536"/>
        <v>2561.6</v>
      </c>
      <c r="BC4880" s="12" t="s">
        <v>12478</v>
      </c>
      <c r="BJ4880" s="12">
        <f t="shared" si="537"/>
        <v>0</v>
      </c>
      <c r="BK4880" s="12">
        <f t="shared" si="538"/>
        <v>0</v>
      </c>
      <c r="CQ4880" s="3" t="str">
        <f>CONCATENATE(baseURL!$A$1,baseURL!$B$1,baseURL!$C$1,".",C4880,".",L4880,".pkl&amp;seq=",BC4880)</f>
        <v>http://proteomics.broadinstitute.org/millscripts/viewfeed.pl?side=xl&amp;cycle=1&amp;fixedMods=iaaC&amp;file=msdataSM/iPRG2012_nd/cpick_in/iPRG2012_nd.2561.6.0.pkl&amp;seq=FFLSNPDLVDR</v>
      </c>
    </row>
    <row r="4881" spans="1:95" x14ac:dyDescent="0.2">
      <c r="A4881" s="3">
        <v>4104</v>
      </c>
      <c r="B4881" s="2" t="s">
        <v>12479</v>
      </c>
      <c r="C4881" s="2" t="s">
        <v>12480</v>
      </c>
      <c r="D4881" s="3">
        <v>12807</v>
      </c>
      <c r="E4881" s="3">
        <v>12792</v>
      </c>
      <c r="F4881" s="3">
        <v>53789</v>
      </c>
      <c r="G4881" s="3">
        <v>15352</v>
      </c>
      <c r="H4881" s="3">
        <v>44.692900000000002</v>
      </c>
      <c r="I4881" s="30">
        <v>795.40169000000003</v>
      </c>
      <c r="J4881" s="30">
        <v>795.40089339999997</v>
      </c>
      <c r="K4881" s="30">
        <v>8.0000000000000004E-4</v>
      </c>
      <c r="L4881" s="3">
        <v>0</v>
      </c>
      <c r="M4881" s="3">
        <v>2</v>
      </c>
      <c r="N4881" s="10">
        <f t="shared" si="532"/>
        <v>1</v>
      </c>
      <c r="O4881" s="35">
        <v>2</v>
      </c>
      <c r="P4881" s="17"/>
      <c r="Q4881" s="40">
        <v>1589.7951800000001</v>
      </c>
      <c r="R4881" s="40">
        <v>795.40123000000006</v>
      </c>
      <c r="S4881" s="18">
        <f t="shared" si="533"/>
        <v>0.57832447653554675</v>
      </c>
      <c r="T4881" s="18">
        <f t="shared" si="534"/>
        <v>-0.42318264969542319</v>
      </c>
      <c r="U4881" s="18">
        <f t="shared" si="535"/>
        <v>-3.7716813736815714E-2</v>
      </c>
      <c r="V4881" s="30">
        <v>795.40120000000002</v>
      </c>
      <c r="W4881" s="3" t="s">
        <v>47</v>
      </c>
      <c r="Y4881" s="3" t="s">
        <v>47</v>
      </c>
      <c r="Z4881" s="3" t="s">
        <v>47</v>
      </c>
      <c r="AA4881" s="3" t="s">
        <v>47</v>
      </c>
      <c r="AB4881" s="12" t="s">
        <v>47</v>
      </c>
      <c r="AC4881" s="3" t="s">
        <v>47</v>
      </c>
      <c r="AD4881" s="3" t="s">
        <v>47</v>
      </c>
      <c r="AE4881" s="3" t="s">
        <v>47</v>
      </c>
      <c r="AF4881" s="3" t="s">
        <v>47</v>
      </c>
      <c r="AG4881" s="3" t="s">
        <v>47</v>
      </c>
      <c r="AH4881" s="3" t="s">
        <v>47</v>
      </c>
      <c r="AI4881" s="3" t="s">
        <v>47</v>
      </c>
      <c r="AK4881" s="3" t="s">
        <v>48</v>
      </c>
      <c r="AL4881" s="3" t="s">
        <v>47</v>
      </c>
      <c r="AM4881" s="3" t="s">
        <v>47</v>
      </c>
      <c r="AN4881" s="3" t="s">
        <v>47</v>
      </c>
      <c r="AU4881" s="3">
        <v>0</v>
      </c>
      <c r="AV4881" s="3">
        <v>15</v>
      </c>
      <c r="AW4881" s="3">
        <v>1</v>
      </c>
      <c r="AX4881" s="3">
        <v>15</v>
      </c>
      <c r="AY4881" s="3">
        <v>100</v>
      </c>
      <c r="AZ4881" s="6" t="str">
        <f t="shared" si="536"/>
        <v>2561.7</v>
      </c>
      <c r="BC4881" s="12" t="s">
        <v>12481</v>
      </c>
      <c r="BJ4881" s="12">
        <f t="shared" si="537"/>
        <v>0</v>
      </c>
      <c r="BK4881" s="12">
        <f t="shared" si="538"/>
        <v>0</v>
      </c>
      <c r="CQ4881" s="3" t="str">
        <f>CONCATENATE(baseURL!$A$1,baseURL!$B$1,baseURL!$C$1,".",C4881,".",L4881,".pkl&amp;seq=",BC4881)</f>
        <v>http://proteomics.broadinstitute.org/millscripts/viewfeed.pl?side=xl&amp;cycle=1&amp;fixedMods=iaaC&amp;file=msdataSM/iPRG2012_nd/cpick_in/iPRG2012_nd.2561.7.0.pkl&amp;seq=NGSEVEMLTLNNLR</v>
      </c>
    </row>
    <row r="4882" spans="1:95" x14ac:dyDescent="0.2">
      <c r="A4882" s="3">
        <v>3698</v>
      </c>
      <c r="B4882" s="2" t="s">
        <v>12482</v>
      </c>
      <c r="C4882" s="2" t="s">
        <v>12483</v>
      </c>
      <c r="D4882" s="3">
        <v>12809</v>
      </c>
      <c r="E4882" s="3">
        <v>12794</v>
      </c>
      <c r="F4882" s="3">
        <v>53804</v>
      </c>
      <c r="G4882" s="3">
        <v>15355</v>
      </c>
      <c r="H4882" s="3">
        <v>44.704300000000003</v>
      </c>
      <c r="I4882" s="30">
        <v>484.74567999999999</v>
      </c>
      <c r="J4882" s="30">
        <v>484.74637310000003</v>
      </c>
      <c r="K4882" s="30">
        <v>-6.8999999999999997E-4</v>
      </c>
      <c r="L4882" s="3">
        <v>2</v>
      </c>
      <c r="M4882" s="3">
        <v>2</v>
      </c>
      <c r="N4882" s="10">
        <f t="shared" si="532"/>
        <v>1</v>
      </c>
      <c r="O4882" s="35">
        <v>2</v>
      </c>
      <c r="P4882" s="17"/>
      <c r="Q4882" s="40">
        <v>968.48361</v>
      </c>
      <c r="R4882" s="40">
        <v>484.74543999999997</v>
      </c>
      <c r="S4882" s="18">
        <f t="shared" si="533"/>
        <v>0.49510522475329705</v>
      </c>
      <c r="T4882" s="18">
        <f t="shared" si="534"/>
        <v>1.9249278550290436</v>
      </c>
      <c r="U4882" s="18">
        <f t="shared" si="535"/>
        <v>1.3615393680422507</v>
      </c>
      <c r="V4882" s="30">
        <v>484.74610000000001</v>
      </c>
      <c r="W4882" s="3" t="s">
        <v>47</v>
      </c>
      <c r="X4882" s="3" t="s">
        <v>47</v>
      </c>
      <c r="Y4882" s="3" t="s">
        <v>47</v>
      </c>
      <c r="Z4882" s="3" t="s">
        <v>47</v>
      </c>
      <c r="AA4882" s="3" t="s">
        <v>47</v>
      </c>
      <c r="AB4882" s="12" t="s">
        <v>47</v>
      </c>
      <c r="AC4882" s="3" t="s">
        <v>47</v>
      </c>
      <c r="AE4882" s="3" t="s">
        <v>47</v>
      </c>
      <c r="AF4882" s="3" t="s">
        <v>48</v>
      </c>
      <c r="AG4882" s="3" t="s">
        <v>47</v>
      </c>
      <c r="AH4882" s="3" t="s">
        <v>47</v>
      </c>
      <c r="AI4882" s="3" t="s">
        <v>47</v>
      </c>
      <c r="AK4882" s="3" t="s">
        <v>52</v>
      </c>
      <c r="AL4882" s="3" t="s">
        <v>47</v>
      </c>
      <c r="AU4882" s="3">
        <v>0</v>
      </c>
      <c r="AV4882" s="3">
        <v>12</v>
      </c>
      <c r="AW4882" s="3">
        <v>1</v>
      </c>
      <c r="AX4882" s="3">
        <v>12</v>
      </c>
      <c r="AY4882" s="3">
        <v>100</v>
      </c>
      <c r="AZ4882" s="6" t="str">
        <f t="shared" si="536"/>
        <v>2562.1</v>
      </c>
      <c r="BC4882" s="12" t="s">
        <v>12042</v>
      </c>
      <c r="BJ4882" s="12">
        <f t="shared" si="537"/>
        <v>0</v>
      </c>
      <c r="BK4882" s="12">
        <f t="shared" si="538"/>
        <v>0</v>
      </c>
      <c r="CQ4882" s="3" t="str">
        <f>CONCATENATE(baseURL!$A$1,baseURL!$B$1,baseURL!$C$1,".",C4882,".",L4882,".pkl&amp;seq=",BC4882)</f>
        <v>http://proteomics.broadinstitute.org/millscripts/viewfeed.pl?side=xl&amp;cycle=1&amp;fixedMods=iaaC&amp;file=msdataSM/iPRG2012_nd/cpick_in/iPRG2012_nd.2562.1.2.pkl&amp;seq=EALDFFAR</v>
      </c>
    </row>
    <row r="4883" spans="1:95" x14ac:dyDescent="0.2">
      <c r="A4883" s="3">
        <v>5268</v>
      </c>
      <c r="B4883" s="2" t="s">
        <v>12484</v>
      </c>
      <c r="C4883" s="2" t="s">
        <v>12485</v>
      </c>
      <c r="D4883" s="3">
        <v>12810</v>
      </c>
      <c r="E4883" s="3">
        <v>12795</v>
      </c>
      <c r="F4883" s="3">
        <v>53805</v>
      </c>
      <c r="G4883" s="3">
        <v>15356</v>
      </c>
      <c r="H4883" s="3">
        <v>44.706800000000001</v>
      </c>
      <c r="I4883" s="30">
        <v>541.29561999999999</v>
      </c>
      <c r="J4883" s="30">
        <v>541.29289389999997</v>
      </c>
      <c r="K4883" s="30">
        <v>2.7299999999999998E-3</v>
      </c>
      <c r="L4883" s="3">
        <v>2</v>
      </c>
      <c r="M4883" s="3">
        <v>2</v>
      </c>
      <c r="N4883" s="10">
        <f t="shared" si="532"/>
        <v>1</v>
      </c>
      <c r="O4883" s="35">
        <v>2</v>
      </c>
      <c r="P4883" s="17"/>
      <c r="Q4883" s="40">
        <v>1081.57891</v>
      </c>
      <c r="R4883" s="40">
        <v>541.29309000000001</v>
      </c>
      <c r="S4883" s="18">
        <f t="shared" si="533"/>
        <v>4.6739927900776026</v>
      </c>
      <c r="T4883" s="18">
        <f t="shared" si="534"/>
        <v>-0.36228062700601488</v>
      </c>
      <c r="U4883" s="18">
        <f t="shared" si="535"/>
        <v>-0.7204969123816567</v>
      </c>
      <c r="V4883" s="30">
        <v>541.29269999999997</v>
      </c>
      <c r="W4883" s="3" t="s">
        <v>47</v>
      </c>
      <c r="X4883" s="3" t="s">
        <v>47</v>
      </c>
      <c r="Y4883" s="3" t="s">
        <v>47</v>
      </c>
      <c r="Z4883" s="3" t="s">
        <v>47</v>
      </c>
      <c r="AA4883" s="3" t="s">
        <v>47</v>
      </c>
      <c r="AB4883" s="12" t="s">
        <v>47</v>
      </c>
      <c r="AC4883" s="3" t="s">
        <v>47</v>
      </c>
      <c r="AD4883" s="3" t="s">
        <v>47</v>
      </c>
      <c r="AE4883" s="3" t="s">
        <v>47</v>
      </c>
      <c r="AF4883" s="3" t="s">
        <v>47</v>
      </c>
      <c r="AG4883" s="3" t="s">
        <v>47</v>
      </c>
      <c r="AH4883" s="3" t="s">
        <v>47</v>
      </c>
      <c r="AI4883" s="3" t="s">
        <v>47</v>
      </c>
      <c r="AJ4883" s="3" t="s">
        <v>47</v>
      </c>
      <c r="AK4883" s="3" t="s">
        <v>47</v>
      </c>
      <c r="AL4883" s="3" t="s">
        <v>47</v>
      </c>
      <c r="AM4883" s="3" t="s">
        <v>47</v>
      </c>
      <c r="AN4883" s="3" t="s">
        <v>47</v>
      </c>
      <c r="AU4883" s="3">
        <v>0</v>
      </c>
      <c r="AV4883" s="3">
        <v>18</v>
      </c>
      <c r="AW4883" s="3">
        <v>1</v>
      </c>
      <c r="AX4883" s="3">
        <v>18</v>
      </c>
      <c r="AY4883" s="3">
        <v>100</v>
      </c>
      <c r="AZ4883" s="6" t="str">
        <f t="shared" si="536"/>
        <v>2562.2</v>
      </c>
      <c r="BC4883" s="12" t="s">
        <v>12486</v>
      </c>
      <c r="BJ4883" s="12">
        <f t="shared" si="537"/>
        <v>0</v>
      </c>
      <c r="BK4883" s="12">
        <f t="shared" si="538"/>
        <v>0</v>
      </c>
      <c r="CQ4883" s="3" t="str">
        <f>CONCATENATE(baseURL!$A$1,baseURL!$B$1,baseURL!$C$1,".",C4883,".",L4883,".pkl&amp;seq=",BC4883)</f>
        <v>http://proteomics.broadinstitute.org/millscripts/viewfeed.pl?side=xl&amp;cycle=1&amp;fixedMods=iaaC&amp;file=msdataSM/iPRG2012_nd/cpick_in/iPRG2012_nd.2562.2.2.pkl&amp;seq=FGLNTFLNR</v>
      </c>
    </row>
    <row r="4884" spans="1:95" x14ac:dyDescent="0.2">
      <c r="A4884" s="3">
        <v>4575</v>
      </c>
      <c r="B4884" s="2" t="s">
        <v>12487</v>
      </c>
      <c r="C4884" s="2" t="s">
        <v>12467</v>
      </c>
      <c r="D4884" s="3">
        <v>12812</v>
      </c>
      <c r="E4884" s="3">
        <v>12797</v>
      </c>
      <c r="F4884" s="3">
        <v>53807</v>
      </c>
      <c r="G4884" s="3">
        <v>15358</v>
      </c>
      <c r="H4884" s="3">
        <v>44.711799999999997</v>
      </c>
      <c r="I4884" s="30">
        <v>575.31205</v>
      </c>
      <c r="J4884" s="30">
        <v>575.31223480000006</v>
      </c>
      <c r="K4884" s="30">
        <v>-1.8000000000000001E-4</v>
      </c>
      <c r="L4884" s="3">
        <v>2</v>
      </c>
      <c r="M4884" s="3">
        <v>2</v>
      </c>
      <c r="N4884" s="10">
        <f t="shared" si="532"/>
        <v>1</v>
      </c>
      <c r="O4884" s="35">
        <v>2</v>
      </c>
      <c r="P4884" s="17"/>
      <c r="Q4884" s="40">
        <v>1149.61502</v>
      </c>
      <c r="R4884" s="40">
        <v>575.31115</v>
      </c>
      <c r="S4884" s="18">
        <f t="shared" si="533"/>
        <v>1.5643708626218269</v>
      </c>
      <c r="T4884" s="18">
        <f t="shared" si="534"/>
        <v>1.8855883465109959</v>
      </c>
      <c r="U4884" s="18">
        <f t="shared" si="535"/>
        <v>1.6512803549677495</v>
      </c>
      <c r="V4884" s="30">
        <v>575.31209999999999</v>
      </c>
      <c r="W4884" s="3" t="s">
        <v>47</v>
      </c>
      <c r="X4884" s="3" t="s">
        <v>47</v>
      </c>
      <c r="Y4884" s="3" t="s">
        <v>47</v>
      </c>
      <c r="Z4884" s="3" t="s">
        <v>47</v>
      </c>
      <c r="AA4884" s="3" t="s">
        <v>48</v>
      </c>
      <c r="AB4884" s="12" t="s">
        <v>47</v>
      </c>
      <c r="AC4884" s="3" t="s">
        <v>47</v>
      </c>
      <c r="AD4884" s="3" t="s">
        <v>47</v>
      </c>
      <c r="AE4884" s="3" t="s">
        <v>47</v>
      </c>
      <c r="AF4884" s="3" t="s">
        <v>47</v>
      </c>
      <c r="AG4884" s="3" t="s">
        <v>47</v>
      </c>
      <c r="AH4884" s="3" t="s">
        <v>47</v>
      </c>
      <c r="AI4884" s="3" t="s">
        <v>48</v>
      </c>
      <c r="AK4884" s="3" t="s">
        <v>48</v>
      </c>
      <c r="AL4884" s="3" t="s">
        <v>48</v>
      </c>
      <c r="AM4884" s="3" t="s">
        <v>47</v>
      </c>
      <c r="AU4884" s="3">
        <v>0</v>
      </c>
      <c r="AV4884" s="3">
        <v>12</v>
      </c>
      <c r="AW4884" s="3">
        <v>1</v>
      </c>
      <c r="AX4884" s="3">
        <v>12</v>
      </c>
      <c r="AY4884" s="3">
        <v>100</v>
      </c>
      <c r="AZ4884" s="6" t="str">
        <f t="shared" si="536"/>
        <v>2562.4</v>
      </c>
      <c r="BC4884" s="12" t="s">
        <v>12488</v>
      </c>
      <c r="BJ4884" s="12">
        <f t="shared" si="537"/>
        <v>0</v>
      </c>
      <c r="BK4884" s="12">
        <f t="shared" si="538"/>
        <v>0</v>
      </c>
      <c r="CQ4884" s="3" t="str">
        <f>CONCATENATE(baseURL!$A$1,baseURL!$B$1,baseURL!$C$1,".",C4884,".",L4884,".pkl&amp;seq=",BC4884)</f>
        <v>http://proteomics.broadinstitute.org/millscripts/viewfeed.pl?side=xl&amp;cycle=1&amp;fixedMods=iaaC&amp;file=msdataSM/iPRG2012_nd/cpick_in/iPRG2012_nd.2562.4.2.pkl&amp;seq=NLFTVEDALK</v>
      </c>
    </row>
    <row r="4885" spans="1:95" x14ac:dyDescent="0.2">
      <c r="A4885" s="3">
        <v>3971</v>
      </c>
      <c r="B4885" s="2" t="s">
        <v>12489</v>
      </c>
      <c r="C4885" s="2" t="s">
        <v>12490</v>
      </c>
      <c r="D4885" s="3">
        <v>12814</v>
      </c>
      <c r="E4885" s="3">
        <v>12799</v>
      </c>
      <c r="F4885" s="3">
        <v>53809</v>
      </c>
      <c r="G4885" s="3">
        <v>15360</v>
      </c>
      <c r="H4885" s="3">
        <v>44.716799999999999</v>
      </c>
      <c r="I4885" s="30">
        <v>645.83190999999999</v>
      </c>
      <c r="J4885" s="30">
        <v>646.33098649999999</v>
      </c>
      <c r="K4885" s="30">
        <v>-0.49908000000000002</v>
      </c>
      <c r="L4885" s="3">
        <v>0</v>
      </c>
      <c r="M4885" s="3">
        <v>2</v>
      </c>
      <c r="N4885" s="10">
        <f t="shared" si="532"/>
        <v>1</v>
      </c>
      <c r="O4885" s="35">
        <v>2</v>
      </c>
      <c r="P4885" s="17"/>
      <c r="Q4885" s="40">
        <v>1291.6528599999999</v>
      </c>
      <c r="R4885" s="40">
        <v>646.33006999999998</v>
      </c>
      <c r="S4885" s="18">
        <f t="shared" si="533"/>
        <v>-770.75169966946521</v>
      </c>
      <c r="T4885" s="18">
        <f t="shared" si="534"/>
        <v>1.4180061280711265</v>
      </c>
      <c r="U4885" s="18">
        <f t="shared" si="535"/>
        <v>1.7483327055929725</v>
      </c>
      <c r="V4885" s="30">
        <v>646.33119999999997</v>
      </c>
      <c r="W4885" s="3" t="s">
        <v>47</v>
      </c>
      <c r="X4885" s="3" t="s">
        <v>47</v>
      </c>
      <c r="Y4885" s="3" t="s">
        <v>47</v>
      </c>
      <c r="Z4885" s="3" t="s">
        <v>47</v>
      </c>
      <c r="AA4885" s="3" t="s">
        <v>48</v>
      </c>
      <c r="AB4885" s="12" t="s">
        <v>47</v>
      </c>
      <c r="AC4885" s="3" t="s">
        <v>47</v>
      </c>
      <c r="AD4885" s="3" t="s">
        <v>48</v>
      </c>
      <c r="AE4885" s="3" t="s">
        <v>47</v>
      </c>
      <c r="AF4885" s="3" t="s">
        <v>47</v>
      </c>
      <c r="AG4885" s="3" t="s">
        <v>52</v>
      </c>
      <c r="AI4885" s="3" t="s">
        <v>47</v>
      </c>
      <c r="AK4885" s="3" t="s">
        <v>48</v>
      </c>
      <c r="AL4885" s="3" t="s">
        <v>52</v>
      </c>
      <c r="AO4885" s="3" t="s">
        <v>47</v>
      </c>
      <c r="AU4885" s="3">
        <v>0</v>
      </c>
      <c r="AV4885" s="3">
        <v>10</v>
      </c>
      <c r="AW4885" s="3">
        <v>2</v>
      </c>
      <c r="AX4885" s="3">
        <v>7</v>
      </c>
      <c r="AY4885" s="3">
        <v>70</v>
      </c>
      <c r="AZ4885" s="6" t="str">
        <f t="shared" si="536"/>
        <v>2562.6</v>
      </c>
      <c r="BC4885" s="12" t="s">
        <v>12491</v>
      </c>
      <c r="BJ4885" s="12">
        <f t="shared" si="537"/>
        <v>0</v>
      </c>
      <c r="BK4885" s="12">
        <f t="shared" si="538"/>
        <v>0</v>
      </c>
      <c r="BP4885" s="3" t="s">
        <v>54</v>
      </c>
      <c r="BR4885" s="3" t="s">
        <v>54</v>
      </c>
      <c r="BT4885" s="3" t="s">
        <v>12492</v>
      </c>
      <c r="BU4885" s="3" t="s">
        <v>12492</v>
      </c>
      <c r="CB4885" s="3" t="s">
        <v>12492</v>
      </c>
      <c r="CQ4885" s="3" t="str">
        <f>CONCATENATE(baseURL!$A$1,baseURL!$B$1,baseURL!$C$1,".",C4885,".",L4885,".pkl&amp;seq=",BC4885,"&amp;varMods=Deamidated-N")</f>
        <v>http://proteomics.broadinstitute.org/millscripts/viewfeed.pl?side=xl&amp;cycle=1&amp;fixedMods=iaaC&amp;file=msdataSM/iPRG2012_nd/cpick_in/iPRG2012_nd.2562.6.0.pkl&amp;seq=LGnDDEVLLFR&amp;varMods=Deamidated-N</v>
      </c>
    </row>
    <row r="4886" spans="1:95" x14ac:dyDescent="0.2">
      <c r="A4886" s="3">
        <v>2312</v>
      </c>
      <c r="B4886" s="2" t="s">
        <v>12493</v>
      </c>
      <c r="C4886" s="2" t="s">
        <v>12476</v>
      </c>
      <c r="D4886" s="3">
        <v>12815</v>
      </c>
      <c r="E4886" s="3">
        <v>12800</v>
      </c>
      <c r="F4886" s="3">
        <v>53810</v>
      </c>
      <c r="G4886" s="3">
        <v>15361</v>
      </c>
      <c r="H4886" s="3">
        <v>44.719299999999997</v>
      </c>
      <c r="I4886" s="30">
        <v>703.83033999999998</v>
      </c>
      <c r="J4886" s="30">
        <v>703.83117970000001</v>
      </c>
      <c r="K4886" s="30">
        <v>-8.4000000000000003E-4</v>
      </c>
      <c r="L4886" s="3">
        <v>2</v>
      </c>
      <c r="M4886" s="3">
        <v>2</v>
      </c>
      <c r="N4886" s="10">
        <f t="shared" si="532"/>
        <v>1</v>
      </c>
      <c r="O4886" s="35">
        <v>2</v>
      </c>
      <c r="P4886" s="17"/>
      <c r="Q4886" s="40">
        <v>1406.6546499999999</v>
      </c>
      <c r="R4886" s="40">
        <v>703.83096</v>
      </c>
      <c r="S4886" s="18">
        <f t="shared" si="533"/>
        <v>-0.88089333272049608</v>
      </c>
      <c r="T4886" s="18">
        <f t="shared" si="534"/>
        <v>0.31214881482675377</v>
      </c>
      <c r="U4886" s="18">
        <f t="shared" si="535"/>
        <v>0.34099096743697155</v>
      </c>
      <c r="V4886" s="30">
        <v>703.83119999999997</v>
      </c>
      <c r="W4886" s="3" t="s">
        <v>47</v>
      </c>
      <c r="X4886" s="3" t="s">
        <v>65</v>
      </c>
      <c r="Y4886" s="3" t="s">
        <v>65</v>
      </c>
      <c r="Z4886" s="3" t="s">
        <v>47</v>
      </c>
      <c r="AA4886" s="3" t="s">
        <v>48</v>
      </c>
      <c r="AB4886" s="12" t="s">
        <v>47</v>
      </c>
      <c r="AC4886" s="3" t="s">
        <v>47</v>
      </c>
      <c r="AD4886" s="3" t="s">
        <v>47</v>
      </c>
      <c r="AE4886" s="3" t="s">
        <v>47</v>
      </c>
      <c r="AF4886" s="3" t="s">
        <v>47</v>
      </c>
      <c r="AG4886" s="3" t="s">
        <v>47</v>
      </c>
      <c r="AH4886" s="3" t="s">
        <v>47</v>
      </c>
      <c r="AI4886" s="3" t="s">
        <v>47</v>
      </c>
      <c r="AJ4886" s="3" t="s">
        <v>47</v>
      </c>
      <c r="AK4886" s="3" t="s">
        <v>47</v>
      </c>
      <c r="AL4886" s="3" t="s">
        <v>47</v>
      </c>
      <c r="AO4886" s="3" t="s">
        <v>47</v>
      </c>
      <c r="AP4886" s="3" t="s">
        <v>47</v>
      </c>
      <c r="AS4886" s="3" t="s">
        <v>47</v>
      </c>
      <c r="AU4886" s="3">
        <v>2</v>
      </c>
      <c r="AV4886" s="3">
        <v>16</v>
      </c>
      <c r="AW4886" s="3">
        <v>2</v>
      </c>
      <c r="AX4886" s="3">
        <v>15</v>
      </c>
      <c r="AY4886" s="3">
        <v>93.75</v>
      </c>
      <c r="AZ4886" s="6" t="str">
        <f t="shared" si="536"/>
        <v>2562.7</v>
      </c>
      <c r="BB4886" s="12" t="s">
        <v>79</v>
      </c>
      <c r="BC4886" s="12" t="s">
        <v>12494</v>
      </c>
      <c r="BJ4886" s="12">
        <f t="shared" si="537"/>
        <v>0</v>
      </c>
      <c r="BK4886" s="12">
        <f t="shared" si="538"/>
        <v>0</v>
      </c>
      <c r="BT4886" s="3" t="s">
        <v>12495</v>
      </c>
      <c r="BU4886" s="3" t="s">
        <v>12495</v>
      </c>
      <c r="CO4886" s="3" t="s">
        <v>12496</v>
      </c>
      <c r="CQ4886" s="3" t="str">
        <f>CONCATENATE(baseURL!$A$1,baseURL!$B$1,"+Acetyl",baseURL!$C$1,".",C4886,".",L4886,".pkl&amp;seq=",BC4886)</f>
        <v>http://proteomics.broadinstitute.org/millscripts/viewfeed.pl?side=xl&amp;cycle=1&amp;fixedMods=iaaC+Acetyl&amp;file=msdataSM/iPRG2012_nd/cpick_in/iPRG2012_nd.2562.7.2.pkl&amp;seq=SDWDTNTLLGSR</v>
      </c>
    </row>
    <row r="4887" spans="1:95" x14ac:dyDescent="0.2">
      <c r="A4887" s="3">
        <v>2109</v>
      </c>
      <c r="B4887" s="2" t="s">
        <v>12497</v>
      </c>
      <c r="C4887" s="2" t="s">
        <v>12498</v>
      </c>
      <c r="D4887" s="3">
        <v>12816</v>
      </c>
      <c r="E4887" s="3">
        <v>12801</v>
      </c>
      <c r="F4887" s="3">
        <v>53825</v>
      </c>
      <c r="G4887" s="3">
        <v>15363</v>
      </c>
      <c r="H4887" s="3">
        <v>44.731400000000001</v>
      </c>
      <c r="I4887" s="30">
        <v>574.31088999999997</v>
      </c>
      <c r="J4887" s="30">
        <v>574.31285409999998</v>
      </c>
      <c r="K4887" s="30">
        <v>-1.9599999999999999E-3</v>
      </c>
      <c r="L4887" s="3">
        <v>3</v>
      </c>
      <c r="M4887" s="3">
        <v>3</v>
      </c>
      <c r="N4887" s="10">
        <f t="shared" si="532"/>
        <v>1</v>
      </c>
      <c r="O4887" s="35">
        <v>3</v>
      </c>
      <c r="P4887" s="17"/>
      <c r="Q4887" s="40">
        <v>1720.92283</v>
      </c>
      <c r="R4887" s="40">
        <v>574.31245999999999</v>
      </c>
      <c r="S4887" s="18">
        <f t="shared" si="533"/>
        <v>-2.7337035313758826</v>
      </c>
      <c r="T4887" s="18">
        <f t="shared" si="534"/>
        <v>0.6862118227315992</v>
      </c>
      <c r="U4887" s="18">
        <f t="shared" si="535"/>
        <v>0.59201222980792934</v>
      </c>
      <c r="V4887" s="30">
        <v>574.31280000000004</v>
      </c>
      <c r="W4887" s="3" t="s">
        <v>47</v>
      </c>
      <c r="X4887" s="3" t="s">
        <v>47</v>
      </c>
      <c r="Y4887" s="3" t="s">
        <v>47</v>
      </c>
      <c r="Z4887" s="3" t="s">
        <v>47</v>
      </c>
      <c r="AA4887" s="3" t="s">
        <v>47</v>
      </c>
      <c r="AB4887" s="12" t="s">
        <v>47</v>
      </c>
      <c r="AC4887" s="3" t="s">
        <v>47</v>
      </c>
      <c r="AD4887" s="3" t="s">
        <v>47</v>
      </c>
      <c r="AE4887" s="3" t="s">
        <v>47</v>
      </c>
      <c r="AG4887" s="3" t="s">
        <v>47</v>
      </c>
      <c r="AH4887" s="3" t="s">
        <v>47</v>
      </c>
      <c r="AI4887" s="3" t="s">
        <v>52</v>
      </c>
      <c r="AK4887" s="3" t="s">
        <v>48</v>
      </c>
      <c r="AM4887" s="3" t="s">
        <v>47</v>
      </c>
      <c r="AO4887" s="3" t="s">
        <v>47</v>
      </c>
      <c r="AQ4887" s="3" t="s">
        <v>47</v>
      </c>
      <c r="AU4887" s="3">
        <v>0</v>
      </c>
      <c r="AV4887" s="3">
        <v>14</v>
      </c>
      <c r="AW4887" s="3">
        <v>1</v>
      </c>
      <c r="AX4887" s="3">
        <v>14</v>
      </c>
      <c r="AY4887" s="3">
        <v>100</v>
      </c>
      <c r="AZ4887" s="6" t="str">
        <f t="shared" si="536"/>
        <v>2563.1</v>
      </c>
      <c r="BC4887" s="12" t="s">
        <v>12499</v>
      </c>
      <c r="BJ4887" s="12">
        <f t="shared" si="537"/>
        <v>0</v>
      </c>
      <c r="BK4887" s="12">
        <f t="shared" si="538"/>
        <v>0</v>
      </c>
      <c r="BO4887" s="3" t="s">
        <v>54</v>
      </c>
      <c r="BP4887" s="3" t="s">
        <v>54</v>
      </c>
      <c r="BR4887" s="3" t="s">
        <v>54</v>
      </c>
      <c r="CQ4887" s="3" t="str">
        <f>CONCATENATE(baseURL!$A$1,baseURL!$B$1,baseURL!$C$1,".",C4887,".",L4887,".pkl&amp;seq=",BC4887,"&amp;varMods=Deamidated-Q+Deamidated-N")</f>
        <v>http://proteomics.broadinstitute.org/millscripts/viewfeed.pl?side=xl&amp;cycle=1&amp;fixedMods=iaaC&amp;file=msdataSM/iPRG2012_nd/cpick_in/iPRG2012_nd.2563.1.3.pkl&amp;seq=VLVqDLLHPTAASEAR&amp;varMods=Deamidated-Q+Deamidated-N</v>
      </c>
    </row>
    <row r="4888" spans="1:95" x14ac:dyDescent="0.2">
      <c r="A4888" s="3">
        <v>6251</v>
      </c>
      <c r="B4888" s="2" t="s">
        <v>12500</v>
      </c>
      <c r="C4888" s="2" t="s">
        <v>12482</v>
      </c>
      <c r="D4888" s="3">
        <v>12817</v>
      </c>
      <c r="E4888" s="3">
        <v>12802</v>
      </c>
      <c r="F4888" s="3">
        <v>53826</v>
      </c>
      <c r="G4888" s="3">
        <v>15364</v>
      </c>
      <c r="H4888" s="3">
        <v>44.737200000000001</v>
      </c>
      <c r="I4888" s="30">
        <v>737.70871999999997</v>
      </c>
      <c r="J4888" s="30">
        <v>737.70628499999998</v>
      </c>
      <c r="K4888" s="30">
        <v>2.4399999999999999E-3</v>
      </c>
      <c r="L4888" s="3">
        <v>3</v>
      </c>
      <c r="M4888" s="3">
        <v>3</v>
      </c>
      <c r="N4888" s="10">
        <f t="shared" si="532"/>
        <v>1</v>
      </c>
      <c r="O4888" s="35">
        <v>3</v>
      </c>
      <c r="P4888" s="17"/>
      <c r="Q4888" s="40">
        <v>2211.1040400000002</v>
      </c>
      <c r="R4888" s="40">
        <v>737.70619999999997</v>
      </c>
      <c r="S4888" s="18">
        <f t="shared" si="533"/>
        <v>3.4159940637669504</v>
      </c>
      <c r="T4888" s="18">
        <f t="shared" si="534"/>
        <v>0.11522202200926238</v>
      </c>
      <c r="U4888" s="18">
        <f t="shared" si="535"/>
        <v>0</v>
      </c>
      <c r="V4888" s="30">
        <v>737.70619999999997</v>
      </c>
      <c r="W4888" s="3" t="s">
        <v>47</v>
      </c>
      <c r="X4888" s="3" t="s">
        <v>47</v>
      </c>
      <c r="Y4888" s="3" t="s">
        <v>47</v>
      </c>
      <c r="Z4888" s="3" t="s">
        <v>47</v>
      </c>
      <c r="AA4888" s="3" t="s">
        <v>48</v>
      </c>
      <c r="AB4888" s="12" t="s">
        <v>47</v>
      </c>
      <c r="AC4888" s="3" t="s">
        <v>47</v>
      </c>
      <c r="AD4888" s="3" t="s">
        <v>47</v>
      </c>
      <c r="AE4888" s="3" t="s">
        <v>47</v>
      </c>
      <c r="AF4888" s="3" t="s">
        <v>47</v>
      </c>
      <c r="AG4888" s="3" t="s">
        <v>47</v>
      </c>
      <c r="AH4888" s="3" t="s">
        <v>47</v>
      </c>
      <c r="AI4888" s="3" t="s">
        <v>47</v>
      </c>
      <c r="AJ4888" s="3" t="s">
        <v>47</v>
      </c>
      <c r="AK4888" s="3" t="s">
        <v>47</v>
      </c>
      <c r="AL4888" s="3" t="s">
        <v>47</v>
      </c>
      <c r="AN4888" s="3" t="s">
        <v>47</v>
      </c>
      <c r="AU4888" s="3">
        <v>0</v>
      </c>
      <c r="AV4888" s="3">
        <v>16</v>
      </c>
      <c r="AW4888" s="3">
        <v>1</v>
      </c>
      <c r="AX4888" s="3">
        <v>16</v>
      </c>
      <c r="AY4888" s="3">
        <v>100</v>
      </c>
      <c r="AZ4888" s="6" t="str">
        <f t="shared" si="536"/>
        <v>2563.2</v>
      </c>
      <c r="BC4888" s="12" t="s">
        <v>12376</v>
      </c>
      <c r="BJ4888" s="12">
        <f t="shared" si="537"/>
        <v>0</v>
      </c>
      <c r="BK4888" s="12">
        <f t="shared" si="538"/>
        <v>0</v>
      </c>
      <c r="CQ4888" s="3" t="str">
        <f>CONCATENATE(baseURL!$A$1,baseURL!$B$1,baseURL!$C$1,".",C4888,".",L4888,".pkl&amp;seq=",BC4888)</f>
        <v>http://proteomics.broadinstitute.org/millscripts/viewfeed.pl?side=xl&amp;cycle=1&amp;fixedMods=iaaC&amp;file=msdataSM/iPRG2012_nd/cpick_in/iPRG2012_nd.2563.2.3.pkl&amp;seq=LGEHNLDVLEGNEQFLNAAK</v>
      </c>
    </row>
    <row r="4889" spans="1:95" x14ac:dyDescent="0.2">
      <c r="A4889" s="3">
        <v>867</v>
      </c>
      <c r="B4889" s="2" t="s">
        <v>12501</v>
      </c>
      <c r="C4889" s="2" t="s">
        <v>12484</v>
      </c>
      <c r="D4889" s="3">
        <v>12818</v>
      </c>
      <c r="E4889" s="3">
        <v>12803</v>
      </c>
      <c r="F4889" s="3">
        <v>53827</v>
      </c>
      <c r="G4889" s="3">
        <v>15365</v>
      </c>
      <c r="H4889" s="3">
        <v>44.743099999999998</v>
      </c>
      <c r="I4889" s="30">
        <v>1047.4195</v>
      </c>
      <c r="J4889" s="30">
        <v>1047.41849</v>
      </c>
      <c r="K4889" s="30">
        <v>1.01E-3</v>
      </c>
      <c r="L4889" s="3">
        <v>2</v>
      </c>
      <c r="M4889" s="3">
        <v>2</v>
      </c>
      <c r="N4889" s="10">
        <f t="shared" si="532"/>
        <v>1</v>
      </c>
      <c r="O4889" s="35">
        <v>2</v>
      </c>
      <c r="P4889" s="17"/>
      <c r="Q4889" s="40">
        <v>2093.8321799999999</v>
      </c>
      <c r="R4889" s="40">
        <v>1047.4197300000001</v>
      </c>
      <c r="S4889" s="18">
        <f t="shared" si="533"/>
        <v>-0.21958723281012363</v>
      </c>
      <c r="T4889" s="18">
        <f t="shared" si="534"/>
        <v>-1.183861602504406</v>
      </c>
      <c r="U4889" s="18">
        <f t="shared" si="535"/>
        <v>-1.4607324610951082</v>
      </c>
      <c r="V4889" s="30">
        <v>1047.4182000000001</v>
      </c>
      <c r="W4889" s="3" t="s">
        <v>47</v>
      </c>
      <c r="X4889" s="3" t="s">
        <v>47</v>
      </c>
      <c r="Y4889" s="3" t="s">
        <v>47</v>
      </c>
      <c r="Z4889" s="3" t="s">
        <v>52</v>
      </c>
      <c r="AA4889" s="3" t="s">
        <v>47</v>
      </c>
      <c r="AC4889" s="3" t="s">
        <v>52</v>
      </c>
      <c r="AD4889" s="3" t="s">
        <v>47</v>
      </c>
      <c r="AE4889" s="3" t="s">
        <v>47</v>
      </c>
      <c r="AF4889" s="3" t="s">
        <v>47</v>
      </c>
      <c r="AG4889" s="3" t="s">
        <v>52</v>
      </c>
      <c r="AJ4889" s="3" t="s">
        <v>47</v>
      </c>
      <c r="AO4889" s="3" t="s">
        <v>47</v>
      </c>
      <c r="AQ4889" s="3" t="s">
        <v>47</v>
      </c>
      <c r="AU4889" s="3">
        <v>0</v>
      </c>
      <c r="AV4889" s="3">
        <v>10</v>
      </c>
      <c r="AW4889" s="3">
        <v>6</v>
      </c>
      <c r="AX4889" s="3">
        <v>4</v>
      </c>
      <c r="AY4889" s="3">
        <v>40</v>
      </c>
      <c r="AZ4889" s="6" t="str">
        <f t="shared" si="536"/>
        <v>2563.3</v>
      </c>
      <c r="BC4889" s="12" t="s">
        <v>12502</v>
      </c>
      <c r="BJ4889" s="12">
        <f t="shared" si="537"/>
        <v>0</v>
      </c>
      <c r="BK4889" s="12">
        <f t="shared" si="538"/>
        <v>0</v>
      </c>
      <c r="BL4889" s="3" t="s">
        <v>162</v>
      </c>
      <c r="BM4889" s="3" t="s">
        <v>162</v>
      </c>
      <c r="BR4889" s="3" t="s">
        <v>162</v>
      </c>
      <c r="CQ4889" s="3" t="str">
        <f>CONCATENATE(baseURL!$A$1,baseURL!$B$1,baseURL!$C$1,".",C4889,".",L4889,".pkl&amp;seq=",BC4889,"&amp;varMods=Sodiated-D+Sodiated-E")</f>
        <v>http://proteomics.broadinstitute.org/millscripts/viewfeed.pl?side=xl&amp;cycle=1&amp;fixedMods=iaaC&amp;file=msdataSM/iPRG2012_nd/cpick_in/iPRG2012_nd.2563.3.2.pkl&amp;seq=LAFYQVTPEEDEEeDEE&amp;varMods=Sodiated-D+Sodiated-E</v>
      </c>
    </row>
    <row r="4890" spans="1:95" x14ac:dyDescent="0.2">
      <c r="A4890" s="3">
        <v>5629</v>
      </c>
      <c r="B4890" s="2" t="s">
        <v>12503</v>
      </c>
      <c r="C4890" s="2" t="s">
        <v>12500</v>
      </c>
      <c r="D4890" s="3">
        <v>12821</v>
      </c>
      <c r="E4890" s="3">
        <v>12806</v>
      </c>
      <c r="F4890" s="3">
        <v>53848</v>
      </c>
      <c r="G4890" s="3">
        <v>15369</v>
      </c>
      <c r="H4890" s="3">
        <v>44.755400000000002</v>
      </c>
      <c r="I4890" s="30">
        <v>515.30147999999997</v>
      </c>
      <c r="J4890" s="30">
        <v>515.30079490000003</v>
      </c>
      <c r="K4890" s="30">
        <v>6.8999999999999997E-4</v>
      </c>
      <c r="L4890" s="3">
        <v>3</v>
      </c>
      <c r="M4890" s="3">
        <v>3</v>
      </c>
      <c r="N4890" s="10">
        <f t="shared" si="532"/>
        <v>1</v>
      </c>
      <c r="O4890" s="35">
        <v>3</v>
      </c>
      <c r="P4890" s="17"/>
      <c r="Q4890" s="40">
        <v>1543.88426</v>
      </c>
      <c r="R4890" s="40">
        <v>515.29960000000005</v>
      </c>
      <c r="S4890" s="18">
        <f t="shared" si="533"/>
        <v>3.6483630104013596</v>
      </c>
      <c r="T4890" s="18">
        <f t="shared" si="534"/>
        <v>2.3188451921428452</v>
      </c>
      <c r="U4890" s="18">
        <f t="shared" si="535"/>
        <v>1.74655676038067</v>
      </c>
      <c r="V4890" s="30">
        <v>515.30050000000006</v>
      </c>
      <c r="W4890" s="3" t="s">
        <v>47</v>
      </c>
      <c r="X4890" s="3" t="s">
        <v>47</v>
      </c>
      <c r="Y4890" s="3" t="s">
        <v>47</v>
      </c>
      <c r="Z4890" s="3" t="s">
        <v>47</v>
      </c>
      <c r="AA4890" s="3" t="s">
        <v>47</v>
      </c>
      <c r="AB4890" s="12" t="s">
        <v>47</v>
      </c>
      <c r="AC4890" s="3" t="s">
        <v>47</v>
      </c>
      <c r="AD4890" s="3" t="s">
        <v>47</v>
      </c>
      <c r="AE4890" s="3" t="s">
        <v>47</v>
      </c>
      <c r="AF4890" s="3" t="s">
        <v>47</v>
      </c>
      <c r="AG4890" s="3" t="s">
        <v>52</v>
      </c>
      <c r="AH4890" s="3" t="s">
        <v>47</v>
      </c>
      <c r="AI4890" s="3" t="s">
        <v>47</v>
      </c>
      <c r="AJ4890" s="3" t="s">
        <v>47</v>
      </c>
      <c r="AK4890" s="3" t="s">
        <v>47</v>
      </c>
      <c r="AL4890" s="3" t="s">
        <v>48</v>
      </c>
      <c r="AM4890" s="3" t="s">
        <v>48</v>
      </c>
      <c r="AU4890" s="3">
        <v>0</v>
      </c>
      <c r="AV4890" s="3">
        <v>14</v>
      </c>
      <c r="AW4890" s="3">
        <v>1</v>
      </c>
      <c r="AX4890" s="3">
        <v>14</v>
      </c>
      <c r="AY4890" s="3">
        <v>100</v>
      </c>
      <c r="AZ4890" s="6" t="str">
        <f t="shared" si="536"/>
        <v>2564.3</v>
      </c>
      <c r="BC4890" s="12" t="s">
        <v>12504</v>
      </c>
      <c r="BJ4890" s="12">
        <f t="shared" si="537"/>
        <v>0</v>
      </c>
      <c r="BK4890" s="12">
        <f t="shared" si="538"/>
        <v>0</v>
      </c>
      <c r="CQ4890" s="3" t="str">
        <f>CONCATENATE(baseURL!$A$1,baseURL!$B$1,baseURL!$C$1,".",C4890,".",L4890,".pkl&amp;seq=",BC4890)</f>
        <v>http://proteomics.broadinstitute.org/millscripts/viewfeed.pl?side=xl&amp;cycle=1&amp;fixedMods=iaaC&amp;file=msdataSM/iPRG2012_nd/cpick_in/iPRG2012_nd.2564.3.3.pkl&amp;seq=RYLDLEAPVQLVK</v>
      </c>
    </row>
    <row r="4891" spans="1:95" x14ac:dyDescent="0.2">
      <c r="A4891" s="3">
        <v>5574</v>
      </c>
      <c r="B4891" s="2" t="s">
        <v>12505</v>
      </c>
      <c r="C4891" s="2" t="s">
        <v>12501</v>
      </c>
      <c r="D4891" s="3">
        <v>12822</v>
      </c>
      <c r="E4891" s="3">
        <v>12807</v>
      </c>
      <c r="F4891" s="3">
        <v>53849</v>
      </c>
      <c r="G4891" s="3">
        <v>15370</v>
      </c>
      <c r="H4891" s="3">
        <v>44.756999999999998</v>
      </c>
      <c r="I4891" s="30">
        <v>531.33667000000003</v>
      </c>
      <c r="J4891" s="30">
        <v>531.33476829999995</v>
      </c>
      <c r="K4891" s="30">
        <v>1.9E-3</v>
      </c>
      <c r="L4891" s="3">
        <v>3</v>
      </c>
      <c r="M4891" s="3">
        <v>3</v>
      </c>
      <c r="N4891" s="10">
        <f t="shared" si="532"/>
        <v>1</v>
      </c>
      <c r="O4891" s="35">
        <v>3</v>
      </c>
      <c r="P4891" s="17"/>
      <c r="Q4891" s="40">
        <v>1591.98939</v>
      </c>
      <c r="R4891" s="40">
        <v>531.33465000000001</v>
      </c>
      <c r="S4891" s="18">
        <f t="shared" si="533"/>
        <v>3.8017471663402675</v>
      </c>
      <c r="T4891" s="18">
        <f t="shared" si="534"/>
        <v>0.22264687601319352</v>
      </c>
      <c r="U4891" s="18">
        <f t="shared" si="535"/>
        <v>-0.28230795782346757</v>
      </c>
      <c r="V4891" s="30">
        <v>531.33450000000005</v>
      </c>
      <c r="W4891" s="3" t="s">
        <v>47</v>
      </c>
      <c r="X4891" s="3" t="s">
        <v>47</v>
      </c>
      <c r="Y4891" s="3" t="s">
        <v>47</v>
      </c>
      <c r="Z4891" s="3" t="s">
        <v>47</v>
      </c>
      <c r="AA4891" s="3" t="s">
        <v>48</v>
      </c>
      <c r="AB4891" s="12" t="s">
        <v>47</v>
      </c>
      <c r="AC4891" s="3" t="s">
        <v>47</v>
      </c>
      <c r="AD4891" s="3" t="s">
        <v>47</v>
      </c>
      <c r="AE4891" s="3" t="s">
        <v>47</v>
      </c>
      <c r="AF4891" s="3" t="s">
        <v>47</v>
      </c>
      <c r="AG4891" s="3" t="s">
        <v>47</v>
      </c>
      <c r="AH4891" s="3" t="s">
        <v>47</v>
      </c>
      <c r="AI4891" s="3" t="s">
        <v>47</v>
      </c>
      <c r="AJ4891" s="3" t="s">
        <v>47</v>
      </c>
      <c r="AK4891" s="3" t="s">
        <v>47</v>
      </c>
      <c r="AL4891" s="3" t="s">
        <v>47</v>
      </c>
      <c r="AM4891" s="3" t="s">
        <v>47</v>
      </c>
      <c r="AU4891" s="3">
        <v>0</v>
      </c>
      <c r="AV4891" s="3">
        <v>16</v>
      </c>
      <c r="AW4891" s="3">
        <v>1</v>
      </c>
      <c r="AX4891" s="3">
        <v>16</v>
      </c>
      <c r="AY4891" s="3">
        <v>100</v>
      </c>
      <c r="AZ4891" s="6" t="str">
        <f t="shared" si="536"/>
        <v>2564.4</v>
      </c>
      <c r="BC4891" s="12" t="s">
        <v>12403</v>
      </c>
      <c r="BJ4891" s="12">
        <f t="shared" si="537"/>
        <v>0</v>
      </c>
      <c r="BK4891" s="12">
        <f t="shared" si="538"/>
        <v>0</v>
      </c>
      <c r="CQ4891" s="3" t="str">
        <f>CONCATENATE(baseURL!$A$1,baseURL!$B$1,baseURL!$C$1,".",C4891,".",L4891,".pkl&amp;seq=",BC4891)</f>
        <v>http://proteomics.broadinstitute.org/millscripts/viewfeed.pl?side=xl&amp;cycle=1&amp;fixedMods=iaaC&amp;file=msdataSM/iPRG2012_nd/cpick_in/iPRG2012_nd.2564.4.3.pkl&amp;seq=LLQSLPPTLKVNRL</v>
      </c>
    </row>
    <row r="4892" spans="1:95" x14ac:dyDescent="0.2">
      <c r="A4892" s="3">
        <v>927</v>
      </c>
      <c r="B4892" s="2" t="s">
        <v>12506</v>
      </c>
      <c r="C4892" s="2" t="s">
        <v>12507</v>
      </c>
      <c r="D4892" s="3">
        <v>12825</v>
      </c>
      <c r="E4892" s="3">
        <v>12810</v>
      </c>
      <c r="F4892" s="3">
        <v>53852</v>
      </c>
      <c r="G4892" s="3">
        <v>15373</v>
      </c>
      <c r="H4892" s="3">
        <v>44.764499999999998</v>
      </c>
      <c r="I4892" s="30">
        <v>776.37887999999998</v>
      </c>
      <c r="J4892" s="30">
        <v>776.37730120000003</v>
      </c>
      <c r="K4892" s="30">
        <v>1.58E-3</v>
      </c>
      <c r="L4892" s="3">
        <v>3</v>
      </c>
      <c r="M4892" s="3">
        <v>3</v>
      </c>
      <c r="N4892" s="10">
        <f t="shared" si="532"/>
        <v>1</v>
      </c>
      <c r="O4892" s="35">
        <v>3</v>
      </c>
      <c r="P4892" s="17"/>
      <c r="Q4892" s="40">
        <v>2327.1198899999999</v>
      </c>
      <c r="R4892" s="40">
        <v>776.37815000000001</v>
      </c>
      <c r="S4892" s="18">
        <f t="shared" si="533"/>
        <v>0.94026345277223033</v>
      </c>
      <c r="T4892" s="18">
        <f t="shared" si="534"/>
        <v>-1.0932816694693961</v>
      </c>
      <c r="U4892" s="18">
        <f t="shared" si="535"/>
        <v>-1.3524337334375034</v>
      </c>
      <c r="V4892" s="30">
        <v>776.37710000000004</v>
      </c>
      <c r="W4892" s="3" t="s">
        <v>47</v>
      </c>
      <c r="X4892" s="3" t="s">
        <v>47</v>
      </c>
      <c r="Y4892" s="3" t="s">
        <v>47</v>
      </c>
      <c r="AA4892" s="3" t="s">
        <v>47</v>
      </c>
      <c r="AB4892" s="12" t="s">
        <v>47</v>
      </c>
      <c r="AC4892" s="3" t="s">
        <v>47</v>
      </c>
      <c r="AD4892" s="3" t="s">
        <v>47</v>
      </c>
      <c r="AE4892" s="3" t="s">
        <v>47</v>
      </c>
      <c r="AF4892" s="3" t="s">
        <v>48</v>
      </c>
      <c r="AG4892" s="3" t="s">
        <v>47</v>
      </c>
      <c r="AH4892" s="3" t="s">
        <v>47</v>
      </c>
      <c r="AI4892" s="3" t="s">
        <v>47</v>
      </c>
      <c r="AJ4892" s="3" t="s">
        <v>47</v>
      </c>
      <c r="AK4892" s="3" t="s">
        <v>47</v>
      </c>
      <c r="AM4892" s="3" t="s">
        <v>47</v>
      </c>
      <c r="AO4892" s="3" t="s">
        <v>48</v>
      </c>
      <c r="AP4892" s="3" t="s">
        <v>48</v>
      </c>
      <c r="AU4892" s="3">
        <v>0</v>
      </c>
      <c r="AV4892" s="3">
        <v>14</v>
      </c>
      <c r="AW4892" s="3">
        <v>2</v>
      </c>
      <c r="AX4892" s="3">
        <v>13</v>
      </c>
      <c r="AY4892" s="3">
        <v>92.86</v>
      </c>
      <c r="AZ4892" s="6" t="str">
        <f t="shared" si="536"/>
        <v>2564.7</v>
      </c>
      <c r="BC4892" s="12" t="s">
        <v>12396</v>
      </c>
      <c r="BJ4892" s="12">
        <f t="shared" si="537"/>
        <v>1</v>
      </c>
      <c r="BK4892" s="12">
        <f t="shared" si="538"/>
        <v>0</v>
      </c>
      <c r="BN4892" s="3" t="s">
        <v>277</v>
      </c>
      <c r="BR4892" s="3" t="s">
        <v>277</v>
      </c>
      <c r="CC4892" s="3" t="s">
        <v>12397</v>
      </c>
      <c r="CQ4892" s="3" t="str">
        <f>CONCATENATE(baseURL!$A$1,baseURL!$B$1,baseURL!$C$1,".",C4892,".",L4892,".pkl&amp;seq=",BC4892,"&amp;varMods=Oxidation-M")</f>
        <v>http://proteomics.broadinstitute.org/millscripts/viewfeed.pl?side=xl&amp;cycle=1&amp;fixedMods=iaaC&amp;file=msdataSM/iPRG2012_nd/cpick_in/iPRG2012_nd.2564.7.3.pkl&amp;seq=FVPSKPmCVEAFSEYPPLGR&amp;varMods=Oxidation-M</v>
      </c>
    </row>
    <row r="4893" spans="1:95" x14ac:dyDescent="0.2">
      <c r="A4893" s="3">
        <v>2868</v>
      </c>
      <c r="B4893" s="2" t="s">
        <v>12508</v>
      </c>
      <c r="C4893" s="2" t="s">
        <v>12509</v>
      </c>
      <c r="D4893" s="3">
        <v>12826</v>
      </c>
      <c r="E4893" s="3">
        <v>12811</v>
      </c>
      <c r="F4893" s="3">
        <v>53853</v>
      </c>
      <c r="G4893" s="3">
        <v>15374</v>
      </c>
      <c r="H4893" s="3">
        <v>44.767000000000003</v>
      </c>
      <c r="I4893" s="30">
        <v>805.95015999999998</v>
      </c>
      <c r="J4893" s="30">
        <v>805.94584659999998</v>
      </c>
      <c r="K4893" s="30">
        <v>4.3099999999999996E-3</v>
      </c>
      <c r="L4893" s="3">
        <v>2</v>
      </c>
      <c r="M4893" s="3">
        <v>2</v>
      </c>
      <c r="N4893" s="10">
        <f t="shared" si="532"/>
        <v>1</v>
      </c>
      <c r="O4893" s="35">
        <v>2</v>
      </c>
      <c r="P4893" s="17"/>
      <c r="Q4893" s="40">
        <v>1610.8860500000001</v>
      </c>
      <c r="R4893" s="40">
        <v>805.94665999999995</v>
      </c>
      <c r="S4893" s="18">
        <f t="shared" si="533"/>
        <v>4.3427191571597596</v>
      </c>
      <c r="T4893" s="18">
        <f t="shared" si="534"/>
        <v>-1.0092479320777732</v>
      </c>
      <c r="U4893" s="18">
        <f t="shared" si="535"/>
        <v>-0.94299044542249721</v>
      </c>
      <c r="V4893" s="30">
        <v>805.94590000000005</v>
      </c>
      <c r="Z4893" s="3" t="s">
        <v>47</v>
      </c>
      <c r="AA4893" s="3" t="s">
        <v>47</v>
      </c>
      <c r="AB4893" s="12" t="s">
        <v>47</v>
      </c>
      <c r="AC4893" s="3" t="s">
        <v>48</v>
      </c>
      <c r="AE4893" s="3" t="s">
        <v>48</v>
      </c>
      <c r="AF4893" s="3" t="s">
        <v>48</v>
      </c>
      <c r="AG4893" s="3" t="s">
        <v>48</v>
      </c>
      <c r="AI4893" s="3" t="s">
        <v>48</v>
      </c>
      <c r="AK4893" s="3" t="s">
        <v>52</v>
      </c>
      <c r="AO4893" s="3" t="s">
        <v>48</v>
      </c>
      <c r="AU4893" s="3">
        <v>0</v>
      </c>
      <c r="AV4893" s="3">
        <v>3</v>
      </c>
      <c r="AW4893" s="3">
        <v>1</v>
      </c>
      <c r="AX4893" s="3">
        <v>3</v>
      </c>
      <c r="AY4893" s="3">
        <v>100</v>
      </c>
      <c r="AZ4893" s="6" t="str">
        <f t="shared" si="536"/>
        <v>2564.8</v>
      </c>
      <c r="BC4893" s="12" t="s">
        <v>12400</v>
      </c>
      <c r="BJ4893" s="12">
        <f t="shared" si="537"/>
        <v>0</v>
      </c>
      <c r="BK4893" s="12">
        <f t="shared" si="538"/>
        <v>0</v>
      </c>
      <c r="BR4893" s="3" t="s">
        <v>114</v>
      </c>
      <c r="CQ4893" s="3" t="str">
        <f>CONCATENATE(baseURL!$A$1,baseURL!$B$1,baseURL!$C$1,".",C4893,".",L4893,".pkl&amp;seq=",BC4893)</f>
        <v>http://proteomics.broadinstitute.org/millscripts/viewfeed.pl?side=xl&amp;cycle=1&amp;fixedMods=iaaC&amp;file=msdataSM/iPRG2012_nd/cpick_in/iPRG2012_nd.2564.8.2.pkl&amp;seq=qATKDAGTLAGLNVLR</v>
      </c>
    </row>
    <row r="4894" spans="1:95" x14ac:dyDescent="0.2">
      <c r="A4894" s="3">
        <v>6237</v>
      </c>
      <c r="B4894" s="2" t="s">
        <v>12512</v>
      </c>
      <c r="C4894" s="2" t="s">
        <v>12513</v>
      </c>
      <c r="D4894" s="3">
        <v>12837</v>
      </c>
      <c r="E4894" s="3">
        <v>12821</v>
      </c>
      <c r="F4894" s="3">
        <v>53877</v>
      </c>
      <c r="G4894" s="3">
        <v>15385</v>
      </c>
      <c r="H4894" s="3">
        <v>44.789299999999997</v>
      </c>
      <c r="I4894" s="30">
        <v>832.40863000000002</v>
      </c>
      <c r="J4894" s="30">
        <v>832.40702350000004</v>
      </c>
      <c r="K4894" s="30">
        <v>1.6100000000000001E-3</v>
      </c>
      <c r="L4894" s="3">
        <v>2</v>
      </c>
      <c r="M4894" s="3">
        <v>2</v>
      </c>
      <c r="N4894" s="10">
        <f t="shared" si="532"/>
        <v>1</v>
      </c>
      <c r="O4894" s="35">
        <v>2</v>
      </c>
      <c r="P4894" s="17"/>
      <c r="Q4894" s="40">
        <v>1663.80746</v>
      </c>
      <c r="R4894" s="40">
        <v>832.40737000000001</v>
      </c>
      <c r="S4894" s="18">
        <f t="shared" si="533"/>
        <v>1.5136819367685768</v>
      </c>
      <c r="T4894" s="18">
        <f t="shared" si="534"/>
        <v>-0.41626253258404339</v>
      </c>
      <c r="U4894" s="18">
        <f t="shared" si="535"/>
        <v>-0.20422692800706294</v>
      </c>
      <c r="V4894" s="30">
        <v>832.40719999999999</v>
      </c>
      <c r="W4894" s="3" t="s">
        <v>47</v>
      </c>
      <c r="X4894" s="3" t="s">
        <v>47</v>
      </c>
      <c r="Y4894" s="3" t="s">
        <v>47</v>
      </c>
      <c r="Z4894" s="3" t="s">
        <v>47</v>
      </c>
      <c r="AA4894" s="3" t="s">
        <v>47</v>
      </c>
      <c r="AB4894" s="12" t="s">
        <v>47</v>
      </c>
      <c r="AC4894" s="3" t="s">
        <v>47</v>
      </c>
      <c r="AD4894" s="3" t="s">
        <v>47</v>
      </c>
      <c r="AE4894" s="3" t="s">
        <v>47</v>
      </c>
      <c r="AF4894" s="3" t="s">
        <v>47</v>
      </c>
      <c r="AG4894" s="3" t="s">
        <v>47</v>
      </c>
      <c r="AH4894" s="3" t="s">
        <v>47</v>
      </c>
      <c r="AI4894" s="3" t="s">
        <v>47</v>
      </c>
      <c r="AJ4894" s="3" t="s">
        <v>47</v>
      </c>
      <c r="AK4894" s="3" t="s">
        <v>47</v>
      </c>
      <c r="AL4894" s="3" t="s">
        <v>47</v>
      </c>
      <c r="AN4894" s="3" t="s">
        <v>47</v>
      </c>
      <c r="AU4894" s="3">
        <v>0</v>
      </c>
      <c r="AV4894" s="3">
        <v>17</v>
      </c>
      <c r="AW4894" s="3">
        <v>1</v>
      </c>
      <c r="AX4894" s="3">
        <v>17</v>
      </c>
      <c r="AY4894" s="3">
        <v>100</v>
      </c>
      <c r="AZ4894" s="6" t="str">
        <f t="shared" si="536"/>
        <v>2565.11</v>
      </c>
      <c r="BC4894" s="12" t="s">
        <v>11094</v>
      </c>
      <c r="BJ4894" s="12">
        <f t="shared" si="537"/>
        <v>0</v>
      </c>
      <c r="BK4894" s="12">
        <f t="shared" si="538"/>
        <v>0</v>
      </c>
      <c r="CQ4894" s="3" t="str">
        <f>CONCATENATE(baseURL!$A$1,baseURL!$B$1,baseURL!$C$1,".",C4894,".",L4894,".pkl&amp;seq=",BC4894)</f>
        <v>http://proteomics.broadinstitute.org/millscripts/viewfeed.pl?side=xl&amp;cycle=1&amp;fixedMods=iaaC&amp;file=msdataSM/iPRG2012_nd/cpick_in/iPRG2012_nd.2565.11.2.pkl&amp;seq=AAGANVDNVWADVYAK</v>
      </c>
    </row>
    <row r="4895" spans="1:95" x14ac:dyDescent="0.2">
      <c r="A4895" s="3">
        <v>1175</v>
      </c>
      <c r="B4895" s="2" t="s">
        <v>12514</v>
      </c>
      <c r="C4895" s="2" t="s">
        <v>12515</v>
      </c>
      <c r="D4895" s="3">
        <v>12833</v>
      </c>
      <c r="E4895" s="3">
        <v>12817</v>
      </c>
      <c r="F4895" s="3">
        <v>53873</v>
      </c>
      <c r="G4895" s="3">
        <v>15381</v>
      </c>
      <c r="H4895" s="3">
        <v>44.782600000000002</v>
      </c>
      <c r="I4895" s="30">
        <v>581.84163000000001</v>
      </c>
      <c r="J4895" s="30">
        <v>581.83960809999996</v>
      </c>
      <c r="K4895" s="30">
        <v>2.0200000000000001E-3</v>
      </c>
      <c r="L4895" s="3">
        <v>2</v>
      </c>
      <c r="M4895" s="3">
        <v>2</v>
      </c>
      <c r="N4895" s="10">
        <f t="shared" si="532"/>
        <v>1</v>
      </c>
      <c r="O4895" s="35">
        <v>2</v>
      </c>
      <c r="P4895" s="17"/>
      <c r="Q4895" s="40">
        <v>1162.6718000000001</v>
      </c>
      <c r="R4895" s="40">
        <v>581.83954000000006</v>
      </c>
      <c r="S4895" s="18">
        <f t="shared" si="533"/>
        <v>3.5920556378015349</v>
      </c>
      <c r="T4895" s="18">
        <f t="shared" si="534"/>
        <v>0.11704257828136741</v>
      </c>
      <c r="U4895" s="18">
        <f t="shared" si="535"/>
        <v>0.27498990518433886</v>
      </c>
      <c r="V4895" s="30">
        <v>581.83969999999999</v>
      </c>
      <c r="W4895" s="3" t="s">
        <v>47</v>
      </c>
      <c r="Z4895" s="3" t="s">
        <v>48</v>
      </c>
      <c r="AA4895" s="3" t="s">
        <v>65</v>
      </c>
      <c r="AB4895" s="12" t="s">
        <v>48</v>
      </c>
      <c r="AC4895" s="3" t="s">
        <v>52</v>
      </c>
      <c r="AE4895" s="3" t="s">
        <v>47</v>
      </c>
      <c r="AH4895" s="3" t="s">
        <v>47</v>
      </c>
      <c r="AI4895" s="3" t="s">
        <v>48</v>
      </c>
      <c r="AK4895" s="3" t="s">
        <v>52</v>
      </c>
      <c r="AL4895" s="3" t="s">
        <v>52</v>
      </c>
      <c r="AO4895" s="3" t="s">
        <v>52</v>
      </c>
      <c r="AU4895" s="3">
        <v>1</v>
      </c>
      <c r="AV4895" s="3">
        <v>3</v>
      </c>
      <c r="AW4895" s="3">
        <v>1</v>
      </c>
      <c r="AX4895" s="3">
        <v>3</v>
      </c>
      <c r="AY4895" s="3">
        <v>100</v>
      </c>
      <c r="AZ4895" s="6" t="str">
        <f t="shared" si="536"/>
        <v>2565.7</v>
      </c>
      <c r="BC4895" s="12" t="s">
        <v>12516</v>
      </c>
      <c r="BJ4895" s="12">
        <f t="shared" si="537"/>
        <v>0</v>
      </c>
      <c r="BK4895" s="12">
        <f t="shared" si="538"/>
        <v>0</v>
      </c>
      <c r="BP4895" s="3" t="s">
        <v>54</v>
      </c>
      <c r="BR4895" s="3" t="s">
        <v>54</v>
      </c>
      <c r="BW4895" s="3" t="s">
        <v>12517</v>
      </c>
      <c r="CQ4895" s="3" t="str">
        <f>CONCATENATE(baseURL!$A$1,baseURL!$B$1,baseURL!$C$1,".",C4895,".",L4895,".pkl&amp;seq=",BC4895,"&amp;varMods=Deamidated-N")</f>
        <v>http://proteomics.broadinstitute.org/millscripts/viewfeed.pl?side=xl&amp;cycle=1&amp;fixedMods=iaaC&amp;file=msdataSM/iPRG2012_nd/cpick_in/iPRG2012_nd.2565.7.2.pkl&amp;seq=TALELLnFLK&amp;varMods=Deamidated-N</v>
      </c>
    </row>
    <row r="4896" spans="1:95" x14ac:dyDescent="0.2">
      <c r="A4896" s="3">
        <v>202</v>
      </c>
      <c r="B4896" s="2" t="s">
        <v>12518</v>
      </c>
      <c r="C4896" s="2" t="s">
        <v>12506</v>
      </c>
      <c r="D4896" s="3">
        <v>12834</v>
      </c>
      <c r="E4896" s="3">
        <v>12818</v>
      </c>
      <c r="F4896" s="3">
        <v>53874</v>
      </c>
      <c r="G4896" s="3">
        <v>15382</v>
      </c>
      <c r="H4896" s="3">
        <v>44.784300000000002</v>
      </c>
      <c r="I4896" s="30">
        <v>625.34608000000003</v>
      </c>
      <c r="J4896" s="30">
        <v>625.34440099999995</v>
      </c>
      <c r="K4896" s="30">
        <v>1.6800000000000001E-3</v>
      </c>
      <c r="L4896" s="3">
        <v>3</v>
      </c>
      <c r="M4896" s="3">
        <v>3</v>
      </c>
      <c r="N4896" s="10">
        <f t="shared" si="532"/>
        <v>1</v>
      </c>
      <c r="O4896" s="35">
        <v>3</v>
      </c>
      <c r="P4896" s="17"/>
      <c r="Q4896" s="40">
        <v>1874.0242699999999</v>
      </c>
      <c r="R4896" s="40">
        <v>625.34627</v>
      </c>
      <c r="S4896" s="18">
        <f t="shared" si="533"/>
        <v>-0.30383166749366469</v>
      </c>
      <c r="T4896" s="18">
        <f t="shared" si="534"/>
        <v>-2.98874414019624</v>
      </c>
      <c r="U4896" s="18">
        <f t="shared" si="535"/>
        <v>-3.310166062081648</v>
      </c>
      <c r="V4896" s="30">
        <v>625.3442</v>
      </c>
      <c r="W4896" s="3" t="s">
        <v>47</v>
      </c>
      <c r="X4896" s="3" t="s">
        <v>48</v>
      </c>
      <c r="Z4896" s="3" t="s">
        <v>47</v>
      </c>
      <c r="AA4896" s="3" t="s">
        <v>47</v>
      </c>
      <c r="AB4896" s="12" t="s">
        <v>48</v>
      </c>
      <c r="AC4896" s="3" t="s">
        <v>48</v>
      </c>
      <c r="AD4896" s="3" t="s">
        <v>47</v>
      </c>
      <c r="AF4896" s="3" t="s">
        <v>48</v>
      </c>
      <c r="AG4896" s="3" t="s">
        <v>47</v>
      </c>
      <c r="AH4896" s="3" t="s">
        <v>47</v>
      </c>
      <c r="AJ4896" s="3" t="s">
        <v>47</v>
      </c>
      <c r="AL4896" s="3" t="s">
        <v>48</v>
      </c>
      <c r="AM4896" s="3" t="s">
        <v>48</v>
      </c>
      <c r="AU4896" s="3">
        <v>0</v>
      </c>
      <c r="AV4896" s="3">
        <v>7</v>
      </c>
      <c r="AW4896" s="3">
        <v>1</v>
      </c>
      <c r="AX4896" s="3">
        <v>7</v>
      </c>
      <c r="AY4896" s="3">
        <v>100</v>
      </c>
      <c r="AZ4896" s="6" t="str">
        <f t="shared" si="536"/>
        <v>2565.8</v>
      </c>
      <c r="BC4896" s="12" t="s">
        <v>12519</v>
      </c>
      <c r="BJ4896" s="12">
        <f t="shared" si="537"/>
        <v>0</v>
      </c>
      <c r="BK4896" s="12">
        <f t="shared" si="538"/>
        <v>0</v>
      </c>
      <c r="CQ4896" s="3" t="str">
        <f>CONCATENATE(baseURL!$A$1,baseURL!$B$1,baseURL!$C$1,".",C4896,".",L4896,".pkl&amp;seq=",BC4896)</f>
        <v>http://proteomics.broadinstitute.org/millscripts/viewfeed.pl?side=xl&amp;cycle=1&amp;fixedMods=iaaC&amp;file=msdataSM/iPRG2012_nd/cpick_in/iPRG2012_nd.2565.8.3.pkl&amp;seq=FLDTNLRLVNGLQNTR</v>
      </c>
    </row>
    <row r="4897" spans="1:95" x14ac:dyDescent="0.2">
      <c r="A4897" s="3">
        <v>845</v>
      </c>
      <c r="B4897" s="2" t="s">
        <v>12510</v>
      </c>
      <c r="C4897" s="2" t="s">
        <v>12508</v>
      </c>
      <c r="D4897" s="3">
        <v>12835</v>
      </c>
      <c r="E4897" s="3">
        <v>12819</v>
      </c>
      <c r="F4897" s="3">
        <v>53875</v>
      </c>
      <c r="G4897" s="3">
        <v>15383</v>
      </c>
      <c r="H4897" s="3">
        <v>44.785899999999998</v>
      </c>
      <c r="I4897" s="30">
        <v>745.03467000000001</v>
      </c>
      <c r="J4897" s="30">
        <v>745.03300760000002</v>
      </c>
      <c r="K4897" s="30">
        <v>1.66E-3</v>
      </c>
      <c r="L4897" s="3">
        <v>3</v>
      </c>
      <c r="M4897" s="3">
        <v>3</v>
      </c>
      <c r="N4897" s="10">
        <f t="shared" si="532"/>
        <v>1</v>
      </c>
      <c r="O4897" s="35">
        <v>3</v>
      </c>
      <c r="P4897" s="17"/>
      <c r="Q4897" s="40">
        <v>2233.0859799999998</v>
      </c>
      <c r="R4897" s="32">
        <v>745.03350999999998</v>
      </c>
      <c r="S4897" s="18">
        <f t="shared" si="533"/>
        <v>1.5569769472881017</v>
      </c>
      <c r="T4897" s="18">
        <f t="shared" si="534"/>
        <v>-0.67433208468620398</v>
      </c>
      <c r="U4897" s="18">
        <f t="shared" si="535"/>
        <v>-0.95297726947397543</v>
      </c>
      <c r="V4897" s="30">
        <v>745.03279999999995</v>
      </c>
      <c r="W4897" s="3" t="s">
        <v>47</v>
      </c>
      <c r="X4897" s="3" t="s">
        <v>47</v>
      </c>
      <c r="Y4897" s="3" t="s">
        <v>47</v>
      </c>
      <c r="AA4897" s="3" t="s">
        <v>47</v>
      </c>
      <c r="AC4897" s="3" t="s">
        <v>52</v>
      </c>
      <c r="AD4897" s="3" t="s">
        <v>47</v>
      </c>
      <c r="AE4897" s="3" t="s">
        <v>47</v>
      </c>
      <c r="AF4897" s="3" t="s">
        <v>47</v>
      </c>
      <c r="AO4897" s="3" t="s">
        <v>47</v>
      </c>
      <c r="AU4897" s="3">
        <v>0</v>
      </c>
      <c r="AV4897" s="3">
        <v>8</v>
      </c>
      <c r="AW4897" s="3">
        <v>2</v>
      </c>
      <c r="AX4897" s="3">
        <v>6</v>
      </c>
      <c r="AY4897" s="3">
        <v>75</v>
      </c>
      <c r="AZ4897" s="6" t="str">
        <f t="shared" si="536"/>
        <v>2565.9</v>
      </c>
      <c r="BC4897" s="12" t="s">
        <v>12413</v>
      </c>
      <c r="BJ4897" s="12">
        <f t="shared" si="537"/>
        <v>0</v>
      </c>
      <c r="BK4897" s="12">
        <f t="shared" si="538"/>
        <v>0</v>
      </c>
      <c r="BM4897" s="3" t="s">
        <v>162</v>
      </c>
      <c r="BR4897" s="3" t="s">
        <v>162</v>
      </c>
      <c r="BW4897" s="3" t="s">
        <v>12511</v>
      </c>
      <c r="CK4897" s="3" t="s">
        <v>12511</v>
      </c>
      <c r="CQ4897" s="3" t="str">
        <f>CONCATENATE(baseURL!$A$1,baseURL!$B$1,baseURL!$C$1,".",C4897,".",L4897,".pkl&amp;seq=",BC4897,"&amp;varMods=Sodiated-E")</f>
        <v>http://proteomics.broadinstitute.org/millscripts/viewfeed.pl?side=xl&amp;cycle=1&amp;fixedMods=iaaC&amp;file=msdataSM/iPRG2012_nd/cpick_in/iPRG2012_nd.2565.9.3.pkl&amp;seq=LGEHNLDVLEGNeQFLNAAK&amp;varMods=Sodiated-E</v>
      </c>
    </row>
    <row r="4898" spans="1:95" x14ac:dyDescent="0.2">
      <c r="A4898" s="3">
        <v>6075</v>
      </c>
      <c r="B4898" s="2" t="s">
        <v>12520</v>
      </c>
      <c r="C4898" s="2" t="s">
        <v>12510</v>
      </c>
      <c r="D4898" s="3">
        <v>12848</v>
      </c>
      <c r="E4898" s="3">
        <v>12832</v>
      </c>
      <c r="F4898" s="3">
        <v>53897</v>
      </c>
      <c r="G4898" s="3">
        <v>15397</v>
      </c>
      <c r="H4898" s="3">
        <v>44.808199999999999</v>
      </c>
      <c r="I4898" s="30">
        <v>749.41359999999997</v>
      </c>
      <c r="J4898" s="30">
        <v>749.410529</v>
      </c>
      <c r="K4898" s="30">
        <v>3.0699999999999998E-3</v>
      </c>
      <c r="L4898" s="3">
        <v>2</v>
      </c>
      <c r="M4898" s="3">
        <v>2</v>
      </c>
      <c r="N4898" s="10">
        <f t="shared" si="532"/>
        <v>1</v>
      </c>
      <c r="O4898" s="35">
        <v>2</v>
      </c>
      <c r="P4898" s="17"/>
      <c r="Q4898" s="40">
        <v>1497.8159000000001</v>
      </c>
      <c r="R4898" s="40">
        <v>749.41159000000005</v>
      </c>
      <c r="S4898" s="18">
        <f t="shared" si="533"/>
        <v>2.6821042358411598</v>
      </c>
      <c r="T4898" s="18">
        <f t="shared" si="534"/>
        <v>-1.4157774101808547</v>
      </c>
      <c r="U4898" s="18">
        <f t="shared" si="535"/>
        <v>-1.3210364147178464</v>
      </c>
      <c r="V4898" s="30">
        <v>749.41060000000004</v>
      </c>
      <c r="W4898" s="3" t="s">
        <v>47</v>
      </c>
      <c r="X4898" s="3" t="s">
        <v>47</v>
      </c>
      <c r="Y4898" s="3" t="s">
        <v>47</v>
      </c>
      <c r="Z4898" s="3" t="s">
        <v>47</v>
      </c>
      <c r="AA4898" s="3" t="s">
        <v>47</v>
      </c>
      <c r="AB4898" s="12" t="s">
        <v>47</v>
      </c>
      <c r="AC4898" s="3" t="s">
        <v>47</v>
      </c>
      <c r="AD4898" s="3" t="s">
        <v>47</v>
      </c>
      <c r="AE4898" s="3" t="s">
        <v>48</v>
      </c>
      <c r="AF4898" s="3" t="s">
        <v>47</v>
      </c>
      <c r="AG4898" s="3" t="s">
        <v>48</v>
      </c>
      <c r="AH4898" s="3" t="s">
        <v>47</v>
      </c>
      <c r="AI4898" s="3" t="s">
        <v>48</v>
      </c>
      <c r="AL4898" s="3" t="s">
        <v>48</v>
      </c>
      <c r="AU4898" s="3">
        <v>0</v>
      </c>
      <c r="AV4898" s="3">
        <v>10</v>
      </c>
      <c r="AW4898" s="3">
        <v>1</v>
      </c>
      <c r="AX4898" s="3">
        <v>10</v>
      </c>
      <c r="AY4898" s="3">
        <v>100</v>
      </c>
      <c r="AZ4898" s="6" t="str">
        <f t="shared" si="536"/>
        <v>2566.10</v>
      </c>
      <c r="BC4898" s="12" t="s">
        <v>12521</v>
      </c>
      <c r="BJ4898" s="12">
        <f t="shared" si="537"/>
        <v>0</v>
      </c>
      <c r="BK4898" s="12">
        <f t="shared" si="538"/>
        <v>0</v>
      </c>
      <c r="CQ4898" s="3" t="str">
        <f>CONCATENATE(baseURL!$A$1,baseURL!$B$1,baseURL!$C$1,".",C4898,".",L4898,".pkl&amp;seq=",BC4898)</f>
        <v>http://proteomics.broadinstitute.org/millscripts/viewfeed.pl?side=xl&amp;cycle=1&amp;fixedMods=iaaC&amp;file=msdataSM/iPRG2012_nd/cpick_in/iPRG2012_nd.2566.10.2.pkl&amp;seq=LLDDDVPTLLQGAK</v>
      </c>
    </row>
    <row r="4899" spans="1:95" x14ac:dyDescent="0.2">
      <c r="A4899" s="3">
        <v>5696</v>
      </c>
      <c r="B4899" s="2" t="s">
        <v>12522</v>
      </c>
      <c r="C4899" s="2" t="s">
        <v>12523</v>
      </c>
      <c r="D4899" s="3">
        <v>12851</v>
      </c>
      <c r="E4899" s="3">
        <v>12835</v>
      </c>
      <c r="F4899" s="3">
        <v>53900</v>
      </c>
      <c r="G4899" s="3">
        <v>15400</v>
      </c>
      <c r="H4899" s="3">
        <v>44.813200000000002</v>
      </c>
      <c r="I4899" s="30">
        <v>806.72491000000002</v>
      </c>
      <c r="J4899" s="30">
        <v>806.72365009999999</v>
      </c>
      <c r="K4899" s="30">
        <v>1.2600000000000001E-3</v>
      </c>
      <c r="L4899" s="3">
        <v>3</v>
      </c>
      <c r="M4899" s="3">
        <v>3</v>
      </c>
      <c r="N4899" s="10">
        <f t="shared" si="532"/>
        <v>1</v>
      </c>
      <c r="O4899" s="35">
        <v>3</v>
      </c>
      <c r="P4899" s="17"/>
      <c r="Q4899" s="40">
        <v>2418.1572000000001</v>
      </c>
      <c r="R4899" s="40">
        <v>806.72392000000002</v>
      </c>
      <c r="S4899" s="18">
        <f t="shared" si="533"/>
        <v>1.2271856275212476</v>
      </c>
      <c r="T4899" s="18">
        <f t="shared" si="534"/>
        <v>-0.33456303122237291</v>
      </c>
      <c r="U4899" s="18">
        <f t="shared" si="535"/>
        <v>-0.52062420570902412</v>
      </c>
      <c r="V4899" s="30">
        <v>806.72349999999994</v>
      </c>
      <c r="W4899" s="3" t="s">
        <v>47</v>
      </c>
      <c r="X4899" s="3" t="s">
        <v>47</v>
      </c>
      <c r="Y4899" s="3" t="s">
        <v>47</v>
      </c>
      <c r="Z4899" s="3" t="s">
        <v>47</v>
      </c>
      <c r="AA4899" s="3" t="s">
        <v>48</v>
      </c>
      <c r="AB4899" s="12" t="s">
        <v>47</v>
      </c>
      <c r="AC4899" s="3" t="s">
        <v>47</v>
      </c>
      <c r="AD4899" s="3" t="s">
        <v>47</v>
      </c>
      <c r="AE4899" s="3" t="s">
        <v>47</v>
      </c>
      <c r="AF4899" s="3" t="s">
        <v>47</v>
      </c>
      <c r="AG4899" s="3" t="s">
        <v>47</v>
      </c>
      <c r="AI4899" s="3" t="s">
        <v>47</v>
      </c>
      <c r="AJ4899" s="3" t="s">
        <v>47</v>
      </c>
      <c r="AK4899" s="3" t="s">
        <v>47</v>
      </c>
      <c r="AL4899" s="3" t="s">
        <v>47</v>
      </c>
      <c r="AM4899" s="3" t="s">
        <v>47</v>
      </c>
      <c r="AN4899" s="3" t="s">
        <v>47</v>
      </c>
      <c r="AU4899" s="3">
        <v>0</v>
      </c>
      <c r="AV4899" s="3">
        <v>16</v>
      </c>
      <c r="AW4899" s="3">
        <v>1</v>
      </c>
      <c r="AX4899" s="3">
        <v>16</v>
      </c>
      <c r="AY4899" s="3">
        <v>100</v>
      </c>
      <c r="AZ4899" s="6" t="str">
        <f t="shared" si="536"/>
        <v>2566.13</v>
      </c>
      <c r="BC4899" s="12" t="s">
        <v>12524</v>
      </c>
      <c r="BJ4899" s="12">
        <f t="shared" si="537"/>
        <v>0</v>
      </c>
      <c r="BK4899" s="12">
        <f t="shared" si="538"/>
        <v>0</v>
      </c>
      <c r="CQ4899" s="3" t="str">
        <f>CONCATENATE(baseURL!$A$1,baseURL!$B$1,baseURL!$C$1,".",C4899,".",L4899,".pkl&amp;seq=",BC4899)</f>
        <v>http://proteomics.broadinstitute.org/millscripts/viewfeed.pl?side=xl&amp;cycle=1&amp;fixedMods=iaaC&amp;file=msdataSM/iPRG2012_nd/cpick_in/iPRG2012_nd.2566.13.3.pkl&amp;seq=TFTTVSDNQTTVQFPVYQGER</v>
      </c>
    </row>
    <row r="4900" spans="1:95" x14ac:dyDescent="0.2">
      <c r="A4900" s="3">
        <v>6565</v>
      </c>
      <c r="B4900" s="2" t="s">
        <v>12525</v>
      </c>
      <c r="C4900" s="2" t="s">
        <v>12526</v>
      </c>
      <c r="D4900" s="3">
        <v>12853</v>
      </c>
      <c r="E4900" s="3">
        <v>12837</v>
      </c>
      <c r="F4900" s="3">
        <v>53909</v>
      </c>
      <c r="G4900" s="3">
        <v>15403</v>
      </c>
      <c r="H4900" s="3">
        <v>44.823799999999999</v>
      </c>
      <c r="I4900" s="30">
        <v>451.76974000000001</v>
      </c>
      <c r="J4900" s="30">
        <v>451.7706129</v>
      </c>
      <c r="K4900" s="30">
        <v>-8.7000000000000001E-4</v>
      </c>
      <c r="L4900" s="3">
        <v>2</v>
      </c>
      <c r="M4900" s="3">
        <v>2</v>
      </c>
      <c r="N4900" s="10">
        <f t="shared" si="532"/>
        <v>1</v>
      </c>
      <c r="O4900" s="35">
        <v>2</v>
      </c>
      <c r="P4900" s="17"/>
      <c r="Q4900" s="40">
        <v>902.53458000000001</v>
      </c>
      <c r="R4900" s="40">
        <v>451.77093000000002</v>
      </c>
      <c r="S4900" s="18">
        <f t="shared" si="533"/>
        <v>-2.6340782927494693</v>
      </c>
      <c r="T4900" s="18">
        <f t="shared" si="534"/>
        <v>-0.70190439216163081</v>
      </c>
      <c r="U4900" s="18">
        <f t="shared" si="535"/>
        <v>-1.8372142714177246</v>
      </c>
      <c r="V4900" s="30">
        <v>451.77010000000001</v>
      </c>
      <c r="W4900" s="3" t="s">
        <v>47</v>
      </c>
      <c r="X4900" s="3" t="s">
        <v>47</v>
      </c>
      <c r="Y4900" s="3" t="s">
        <v>47</v>
      </c>
      <c r="Z4900" s="3" t="s">
        <v>47</v>
      </c>
      <c r="AA4900" s="3" t="s">
        <v>47</v>
      </c>
      <c r="AB4900" s="12" t="s">
        <v>47</v>
      </c>
      <c r="AC4900" s="3" t="s">
        <v>47</v>
      </c>
      <c r="AD4900" s="3" t="s">
        <v>47</v>
      </c>
      <c r="AE4900" s="3" t="s">
        <v>47</v>
      </c>
      <c r="AF4900" s="3" t="s">
        <v>47</v>
      </c>
      <c r="AG4900" s="3" t="s">
        <v>48</v>
      </c>
      <c r="AH4900" s="3" t="s">
        <v>47</v>
      </c>
      <c r="AI4900" s="3" t="s">
        <v>47</v>
      </c>
      <c r="AJ4900" s="3" t="s">
        <v>47</v>
      </c>
      <c r="AK4900" s="3" t="s">
        <v>47</v>
      </c>
      <c r="AL4900" s="3" t="s">
        <v>48</v>
      </c>
      <c r="AU4900" s="3">
        <v>0</v>
      </c>
      <c r="AV4900" s="3">
        <v>14</v>
      </c>
      <c r="AW4900" s="3">
        <v>1</v>
      </c>
      <c r="AX4900" s="3">
        <v>14</v>
      </c>
      <c r="AY4900" s="3">
        <v>100</v>
      </c>
      <c r="AZ4900" s="6" t="str">
        <f t="shared" si="536"/>
        <v>2567.1</v>
      </c>
      <c r="BC4900" s="12" t="s">
        <v>12527</v>
      </c>
      <c r="BJ4900" s="12">
        <f t="shared" si="537"/>
        <v>0</v>
      </c>
      <c r="BK4900" s="12">
        <f t="shared" si="538"/>
        <v>0</v>
      </c>
      <c r="CQ4900" s="3" t="str">
        <f>CONCATENATE(baseURL!$A$1,baseURL!$B$1,baseURL!$C$1,".",C4900,".",L4900,".pkl&amp;seq=",BC4900)</f>
        <v>http://proteomics.broadinstitute.org/millscripts/viewfeed.pl?side=xl&amp;cycle=1&amp;fixedMods=iaaC&amp;file=msdataSM/iPRG2012_nd/cpick_in/iPRG2012_nd.2567.1.2.pkl&amp;seq=GLFLLDPK</v>
      </c>
    </row>
    <row r="4901" spans="1:95" x14ac:dyDescent="0.2">
      <c r="A4901" s="3">
        <v>5030</v>
      </c>
      <c r="B4901" s="2" t="s">
        <v>12528</v>
      </c>
      <c r="C4901" s="2" t="s">
        <v>12529</v>
      </c>
      <c r="D4901" s="3">
        <v>12855</v>
      </c>
      <c r="E4901" s="3">
        <v>12839</v>
      </c>
      <c r="F4901" s="3">
        <v>53911</v>
      </c>
      <c r="G4901" s="3">
        <v>15405</v>
      </c>
      <c r="H4901" s="3">
        <v>44.828800000000001</v>
      </c>
      <c r="I4901" s="30">
        <v>527.64616000000001</v>
      </c>
      <c r="J4901" s="30">
        <v>527.64661899999999</v>
      </c>
      <c r="K4901" s="30">
        <v>-4.6000000000000001E-4</v>
      </c>
      <c r="L4901" s="3">
        <v>3</v>
      </c>
      <c r="M4901" s="3">
        <v>3</v>
      </c>
      <c r="N4901" s="10">
        <f t="shared" si="532"/>
        <v>1</v>
      </c>
      <c r="O4901" s="35">
        <v>3</v>
      </c>
      <c r="P4901" s="17"/>
      <c r="Q4901" s="40">
        <v>1580.92579</v>
      </c>
      <c r="R4901" s="40">
        <v>527.64678000000004</v>
      </c>
      <c r="S4901" s="18">
        <f t="shared" si="533"/>
        <v>-1.1750284916478901</v>
      </c>
      <c r="T4901" s="18">
        <f t="shared" si="534"/>
        <v>-0.30512836645807145</v>
      </c>
      <c r="U4901" s="18">
        <f t="shared" si="535"/>
        <v>-0.53065802863210088</v>
      </c>
      <c r="V4901" s="30">
        <v>527.64649999999995</v>
      </c>
      <c r="W4901" s="3" t="s">
        <v>47</v>
      </c>
      <c r="X4901" s="3" t="s">
        <v>47</v>
      </c>
      <c r="Y4901" s="3" t="s">
        <v>47</v>
      </c>
      <c r="Z4901" s="3" t="s">
        <v>47</v>
      </c>
      <c r="AA4901" s="3" t="s">
        <v>48</v>
      </c>
      <c r="AB4901" s="12" t="s">
        <v>47</v>
      </c>
      <c r="AC4901" s="3" t="s">
        <v>47</v>
      </c>
      <c r="AD4901" s="3" t="s">
        <v>47</v>
      </c>
      <c r="AE4901" s="3" t="s">
        <v>47</v>
      </c>
      <c r="AF4901" s="3" t="s">
        <v>47</v>
      </c>
      <c r="AG4901" s="3" t="s">
        <v>47</v>
      </c>
      <c r="AH4901" s="3" t="s">
        <v>47</v>
      </c>
      <c r="AI4901" s="3" t="s">
        <v>47</v>
      </c>
      <c r="AJ4901" s="3" t="s">
        <v>47</v>
      </c>
      <c r="AK4901" s="3" t="s">
        <v>47</v>
      </c>
      <c r="AL4901" s="3" t="s">
        <v>47</v>
      </c>
      <c r="AM4901" s="3" t="s">
        <v>47</v>
      </c>
      <c r="AN4901" s="3" t="s">
        <v>47</v>
      </c>
      <c r="AU4901" s="3">
        <v>0</v>
      </c>
      <c r="AV4901" s="3">
        <v>17</v>
      </c>
      <c r="AW4901" s="3">
        <v>1</v>
      </c>
      <c r="AX4901" s="3">
        <v>17</v>
      </c>
      <c r="AY4901" s="3">
        <v>100</v>
      </c>
      <c r="AZ4901" s="6" t="str">
        <f t="shared" si="536"/>
        <v>2567.3</v>
      </c>
      <c r="BC4901" s="12" t="s">
        <v>12530</v>
      </c>
      <c r="BJ4901" s="12">
        <f t="shared" si="537"/>
        <v>0</v>
      </c>
      <c r="BK4901" s="12">
        <f t="shared" si="538"/>
        <v>0</v>
      </c>
      <c r="CQ4901" s="3" t="str">
        <f>CONCATENATE(baseURL!$A$1,baseURL!$B$1,baseURL!$C$1,".",C4901,".",L4901,".pkl&amp;seq=",BC4901)</f>
        <v>http://proteomics.broadinstitute.org/millscripts/viewfeed.pl?side=xl&amp;cycle=1&amp;fixedMods=iaaC&amp;file=msdataSM/iPRG2012_nd/cpick_in/iPRG2012_nd.2567.3.3.pkl&amp;seq=KTPLEPGLELTALAK</v>
      </c>
    </row>
    <row r="4902" spans="1:95" x14ac:dyDescent="0.2">
      <c r="A4902" s="3">
        <v>2195</v>
      </c>
      <c r="B4902" s="2" t="s">
        <v>12531</v>
      </c>
      <c r="C4902" s="2" t="s">
        <v>12532</v>
      </c>
      <c r="D4902" s="3">
        <v>12856</v>
      </c>
      <c r="E4902" s="3">
        <v>12840</v>
      </c>
      <c r="F4902" s="3">
        <v>53912</v>
      </c>
      <c r="G4902" s="3">
        <v>15406</v>
      </c>
      <c r="H4902" s="3">
        <v>44.831299999999999</v>
      </c>
      <c r="I4902" s="30">
        <v>600.07267999999999</v>
      </c>
      <c r="J4902" s="30">
        <v>600.0728623</v>
      </c>
      <c r="K4902" s="30">
        <v>-1.8000000000000001E-4</v>
      </c>
      <c r="L4902" s="3">
        <v>4</v>
      </c>
      <c r="M4902" s="3">
        <v>4</v>
      </c>
      <c r="N4902" s="10">
        <f t="shared" si="532"/>
        <v>1</v>
      </c>
      <c r="O4902" s="35">
        <v>4</v>
      </c>
      <c r="P4902" s="17"/>
      <c r="Q4902" s="40">
        <v>2397.2693899999999</v>
      </c>
      <c r="R4902" s="40">
        <v>600.07280000000003</v>
      </c>
      <c r="S4902" s="18">
        <f t="shared" si="533"/>
        <v>-0.1999757363408067</v>
      </c>
      <c r="T4902" s="18">
        <f t="shared" si="534"/>
        <v>0.10382073636359311</v>
      </c>
      <c r="U4902" s="18">
        <f t="shared" si="535"/>
        <v>-0.16664644685594471</v>
      </c>
      <c r="V4902" s="30">
        <v>600.07270000000005</v>
      </c>
      <c r="W4902" s="3" t="s">
        <v>47</v>
      </c>
      <c r="Y4902" s="3" t="s">
        <v>47</v>
      </c>
      <c r="Z4902" s="3" t="s">
        <v>47</v>
      </c>
      <c r="AA4902" s="3" t="s">
        <v>47</v>
      </c>
      <c r="AB4902" s="12" t="s">
        <v>52</v>
      </c>
      <c r="AC4902" s="3" t="s">
        <v>52</v>
      </c>
      <c r="AL4902" s="3" t="s">
        <v>52</v>
      </c>
      <c r="AU4902" s="3">
        <v>0</v>
      </c>
      <c r="AV4902" s="3">
        <v>4</v>
      </c>
      <c r="AW4902" s="3">
        <v>1</v>
      </c>
      <c r="AX4902" s="3">
        <v>4</v>
      </c>
      <c r="AY4902" s="3">
        <v>100</v>
      </c>
      <c r="AZ4902" s="6" t="str">
        <f t="shared" si="536"/>
        <v>2567.4</v>
      </c>
      <c r="BC4902" s="12" t="s">
        <v>12533</v>
      </c>
      <c r="BJ4902" s="12">
        <f t="shared" si="537"/>
        <v>0</v>
      </c>
      <c r="BK4902" s="12">
        <f t="shared" si="538"/>
        <v>0</v>
      </c>
      <c r="CQ4902" s="3" t="str">
        <f>CONCATENATE(baseURL!$A$1,baseURL!$B$1,baseURL!$C$1,".",C4902,".",L4902,".pkl&amp;seq=",BC4902)</f>
        <v>http://proteomics.broadinstitute.org/millscripts/viewfeed.pl?side=xl&amp;cycle=1&amp;fixedMods=iaaC&amp;file=msdataSM/iPRG2012_nd/cpick_in/iPRG2012_nd.2567.4.4.pkl&amp;seq=TLPQAEKLDQMLKEQGTPLEK</v>
      </c>
    </row>
    <row r="4903" spans="1:95" x14ac:dyDescent="0.2">
      <c r="A4903" s="3">
        <v>6238</v>
      </c>
      <c r="B4903" s="2" t="s">
        <v>12534</v>
      </c>
      <c r="C4903" s="2" t="s">
        <v>12528</v>
      </c>
      <c r="D4903" s="3">
        <v>12863</v>
      </c>
      <c r="E4903" s="3">
        <v>12847</v>
      </c>
      <c r="F4903" s="3">
        <v>53933</v>
      </c>
      <c r="G4903" s="3">
        <v>15414</v>
      </c>
      <c r="H4903" s="3">
        <v>44.852800000000002</v>
      </c>
      <c r="I4903" s="30">
        <v>639.34258</v>
      </c>
      <c r="J4903" s="30">
        <v>639.34198419999996</v>
      </c>
      <c r="K4903" s="30">
        <v>5.9999999999999995E-4</v>
      </c>
      <c r="L4903" s="3">
        <v>2</v>
      </c>
      <c r="M4903" s="3">
        <v>2</v>
      </c>
      <c r="N4903" s="10">
        <f t="shared" si="532"/>
        <v>1</v>
      </c>
      <c r="O4903" s="35">
        <v>2</v>
      </c>
      <c r="P4903" s="17"/>
      <c r="Q4903" s="40">
        <v>1277.67696</v>
      </c>
      <c r="R4903" s="40">
        <v>639.34212000000002</v>
      </c>
      <c r="S4903" s="18">
        <f t="shared" si="533"/>
        <v>0.71948959029240867</v>
      </c>
      <c r="T4903" s="18">
        <f t="shared" si="534"/>
        <v>-0.21240584003195437</v>
      </c>
      <c r="U4903" s="18">
        <f t="shared" si="535"/>
        <v>0.1251286244450672</v>
      </c>
      <c r="V4903" s="30">
        <v>639.34220000000005</v>
      </c>
      <c r="W4903" s="3" t="s">
        <v>47</v>
      </c>
      <c r="X4903" s="3" t="s">
        <v>47</v>
      </c>
      <c r="Y4903" s="3" t="s">
        <v>47</v>
      </c>
      <c r="Z4903" s="3" t="s">
        <v>47</v>
      </c>
      <c r="AA4903" s="3" t="s">
        <v>47</v>
      </c>
      <c r="AB4903" s="12" t="s">
        <v>47</v>
      </c>
      <c r="AC4903" s="3" t="s">
        <v>47</v>
      </c>
      <c r="AD4903" s="3" t="s">
        <v>47</v>
      </c>
      <c r="AE4903" s="3" t="s">
        <v>47</v>
      </c>
      <c r="AF4903" s="3" t="s">
        <v>47</v>
      </c>
      <c r="AG4903" s="3" t="s">
        <v>47</v>
      </c>
      <c r="AH4903" s="3" t="s">
        <v>47</v>
      </c>
      <c r="AI4903" s="3" t="s">
        <v>47</v>
      </c>
      <c r="AJ4903" s="3" t="s">
        <v>47</v>
      </c>
      <c r="AK4903" s="3" t="s">
        <v>47</v>
      </c>
      <c r="AL4903" s="3" t="s">
        <v>47</v>
      </c>
      <c r="AN4903" s="3" t="s">
        <v>47</v>
      </c>
      <c r="AU4903" s="3">
        <v>0</v>
      </c>
      <c r="AV4903" s="3">
        <v>17</v>
      </c>
      <c r="AW4903" s="3">
        <v>1</v>
      </c>
      <c r="AX4903" s="3">
        <v>17</v>
      </c>
      <c r="AY4903" s="3">
        <v>100</v>
      </c>
      <c r="AZ4903" s="6" t="str">
        <f t="shared" si="536"/>
        <v>2568.4</v>
      </c>
      <c r="BC4903" s="12" t="s">
        <v>12430</v>
      </c>
      <c r="BJ4903" s="12">
        <f t="shared" si="537"/>
        <v>0</v>
      </c>
      <c r="BK4903" s="12">
        <f t="shared" si="538"/>
        <v>0</v>
      </c>
      <c r="CQ4903" s="3" t="str">
        <f>CONCATENATE(baseURL!$A$1,baseURL!$B$1,baseURL!$C$1,".",C4903,".",L4903,".pkl&amp;seq=",BC4903)</f>
        <v>http://proteomics.broadinstitute.org/millscripts/viewfeed.pl?side=xl&amp;cycle=1&amp;fixedMods=iaaC&amp;file=msdataSM/iPRG2012_nd/cpick_in/iPRG2012_nd.2568.4.2.pkl&amp;seq=SLVDNMLTGVTK</v>
      </c>
    </row>
    <row r="4904" spans="1:95" x14ac:dyDescent="0.2">
      <c r="A4904" s="3">
        <v>1991</v>
      </c>
      <c r="B4904" s="2" t="s">
        <v>12535</v>
      </c>
      <c r="C4904" s="2" t="s">
        <v>12531</v>
      </c>
      <c r="D4904" s="3">
        <v>12864</v>
      </c>
      <c r="E4904" s="3">
        <v>12848</v>
      </c>
      <c r="F4904" s="3">
        <v>53934</v>
      </c>
      <c r="G4904" s="3">
        <v>15415</v>
      </c>
      <c r="H4904" s="3">
        <v>44.855400000000003</v>
      </c>
      <c r="I4904" s="30">
        <v>642.35578999999996</v>
      </c>
      <c r="J4904" s="30">
        <v>642.35296719999997</v>
      </c>
      <c r="K4904" s="30">
        <v>2.82E-3</v>
      </c>
      <c r="L4904" s="3">
        <v>2</v>
      </c>
      <c r="M4904" s="3">
        <v>2</v>
      </c>
      <c r="N4904" s="10">
        <f t="shared" si="532"/>
        <v>1</v>
      </c>
      <c r="O4904" s="35">
        <v>2</v>
      </c>
      <c r="P4904" s="17"/>
      <c r="Q4904" s="40">
        <v>1283.6994099999999</v>
      </c>
      <c r="R4904" s="40">
        <v>642.35334999999998</v>
      </c>
      <c r="S4904" s="18">
        <f t="shared" si="533"/>
        <v>3.7985323809375036</v>
      </c>
      <c r="T4904" s="18">
        <f t="shared" si="534"/>
        <v>-0.59593368667140867</v>
      </c>
      <c r="U4904" s="18">
        <f t="shared" si="535"/>
        <v>-0.38919389139520311</v>
      </c>
      <c r="V4904" s="30">
        <v>642.35310000000004</v>
      </c>
      <c r="W4904" s="3" t="s">
        <v>47</v>
      </c>
      <c r="X4904" s="3" t="s">
        <v>47</v>
      </c>
      <c r="Y4904" s="3" t="s">
        <v>47</v>
      </c>
      <c r="Z4904" s="3" t="s">
        <v>48</v>
      </c>
      <c r="AA4904" s="3" t="s">
        <v>47</v>
      </c>
      <c r="AC4904" s="3" t="s">
        <v>47</v>
      </c>
      <c r="AD4904" s="3" t="s">
        <v>47</v>
      </c>
      <c r="AE4904" s="3" t="s">
        <v>47</v>
      </c>
      <c r="AG4904" s="3" t="s">
        <v>47</v>
      </c>
      <c r="AH4904" s="3" t="s">
        <v>47</v>
      </c>
      <c r="AI4904" s="3" t="s">
        <v>47</v>
      </c>
      <c r="AJ4904" s="3" t="s">
        <v>47</v>
      </c>
      <c r="AK4904" s="3" t="s">
        <v>52</v>
      </c>
      <c r="AM4904" s="3" t="s">
        <v>47</v>
      </c>
      <c r="AO4904" s="3" t="s">
        <v>47</v>
      </c>
      <c r="AU4904" s="3">
        <v>0</v>
      </c>
      <c r="AV4904" s="3">
        <v>13</v>
      </c>
      <c r="AW4904" s="3">
        <v>2</v>
      </c>
      <c r="AX4904" s="3">
        <v>8</v>
      </c>
      <c r="AY4904" s="3">
        <v>61.54</v>
      </c>
      <c r="AZ4904" s="6" t="str">
        <f t="shared" si="536"/>
        <v>2568.5</v>
      </c>
      <c r="BC4904" s="12" t="s">
        <v>12536</v>
      </c>
      <c r="BJ4904" s="12">
        <f t="shared" si="537"/>
        <v>0</v>
      </c>
      <c r="BK4904" s="12">
        <f t="shared" si="538"/>
        <v>0</v>
      </c>
      <c r="BO4904" s="3" t="s">
        <v>54</v>
      </c>
      <c r="BP4904" s="3" t="s">
        <v>54</v>
      </c>
      <c r="BR4904" s="3" t="s">
        <v>54</v>
      </c>
      <c r="BS4904" s="3" t="s">
        <v>12537</v>
      </c>
      <c r="BU4904" s="3" t="s">
        <v>12537</v>
      </c>
      <c r="CC4904" s="3" t="s">
        <v>12537</v>
      </c>
      <c r="CD4904" s="3" t="s">
        <v>12537</v>
      </c>
      <c r="CI4904" s="3" t="s">
        <v>12537</v>
      </c>
      <c r="CQ4904" s="3" t="str">
        <f>CONCATENATE(baseURL!$A$1,baseURL!$B$1,baseURL!$C$1,".",C4904,".",L4904,".pkl&amp;seq=",BC4904,"&amp;varMods=Deamidated-Q+Deamidated-N")</f>
        <v>http://proteomics.broadinstitute.org/millscripts/viewfeed.pl?side=xl&amp;cycle=1&amp;fixedMods=iaaC&amp;file=msdataSM/iPRG2012_nd/cpick_in/iPRG2012_nd.2568.5.2.pkl&amp;seq=LAPELnQALWK&amp;varMods=Deamidated-Q+Deamidated-N</v>
      </c>
    </row>
    <row r="4905" spans="1:95" x14ac:dyDescent="0.2">
      <c r="A4905" s="3">
        <v>5796</v>
      </c>
      <c r="B4905" s="2" t="s">
        <v>12538</v>
      </c>
      <c r="C4905" s="2" t="s">
        <v>12539</v>
      </c>
      <c r="D4905" s="3">
        <v>12867</v>
      </c>
      <c r="E4905" s="3">
        <v>12851</v>
      </c>
      <c r="F4905" s="3">
        <v>53937</v>
      </c>
      <c r="G4905" s="3">
        <v>15418</v>
      </c>
      <c r="H4905" s="3">
        <v>44.862900000000003</v>
      </c>
      <c r="I4905" s="30">
        <v>1036.4291000000001</v>
      </c>
      <c r="J4905" s="30">
        <v>1036.4278569999999</v>
      </c>
      <c r="K4905" s="30">
        <v>1.24E-3</v>
      </c>
      <c r="L4905" s="3">
        <v>2</v>
      </c>
      <c r="M4905" s="3">
        <v>2</v>
      </c>
      <c r="N4905" s="10">
        <f t="shared" si="532"/>
        <v>1</v>
      </c>
      <c r="O4905" s="35">
        <v>2</v>
      </c>
      <c r="P4905" s="17"/>
      <c r="Q4905" s="40">
        <v>2071.85023</v>
      </c>
      <c r="R4905" s="40">
        <v>1036.42875</v>
      </c>
      <c r="S4905" s="18">
        <f t="shared" si="533"/>
        <v>0.3376980810555763</v>
      </c>
      <c r="T4905" s="18">
        <f t="shared" si="534"/>
        <v>-0.86161253258635995</v>
      </c>
      <c r="U4905" s="18">
        <f t="shared" si="535"/>
        <v>-1.1095794091512676</v>
      </c>
      <c r="V4905" s="30">
        <v>1036.4276</v>
      </c>
      <c r="W4905" s="3" t="s">
        <v>47</v>
      </c>
      <c r="X4905" s="3" t="s">
        <v>47</v>
      </c>
      <c r="Y4905" s="3" t="s">
        <v>47</v>
      </c>
      <c r="Z4905" s="3" t="s">
        <v>47</v>
      </c>
      <c r="AA4905" s="3" t="s">
        <v>47</v>
      </c>
      <c r="AB4905" s="12" t="s">
        <v>47</v>
      </c>
      <c r="AC4905" s="3" t="s">
        <v>47</v>
      </c>
      <c r="AD4905" s="3" t="s">
        <v>47</v>
      </c>
      <c r="AE4905" s="3" t="s">
        <v>47</v>
      </c>
      <c r="AF4905" s="3" t="s">
        <v>47</v>
      </c>
      <c r="AG4905" s="3" t="s">
        <v>47</v>
      </c>
      <c r="AI4905" s="3" t="s">
        <v>47</v>
      </c>
      <c r="AJ4905" s="3" t="s">
        <v>47</v>
      </c>
      <c r="AK4905" s="3" t="s">
        <v>47</v>
      </c>
      <c r="AL4905" s="3" t="s">
        <v>47</v>
      </c>
      <c r="AM4905" s="3" t="s">
        <v>47</v>
      </c>
      <c r="AN4905" s="3" t="s">
        <v>47</v>
      </c>
      <c r="AU4905" s="3">
        <v>0</v>
      </c>
      <c r="AV4905" s="3">
        <v>17</v>
      </c>
      <c r="AW4905" s="3">
        <v>1</v>
      </c>
      <c r="AX4905" s="3">
        <v>17</v>
      </c>
      <c r="AY4905" s="3">
        <v>100</v>
      </c>
      <c r="AZ4905" s="6" t="str">
        <f t="shared" si="536"/>
        <v>2568.8</v>
      </c>
      <c r="BC4905" s="12" t="s">
        <v>12322</v>
      </c>
      <c r="BJ4905" s="12">
        <f t="shared" si="537"/>
        <v>0</v>
      </c>
      <c r="BK4905" s="12">
        <f t="shared" si="538"/>
        <v>0</v>
      </c>
      <c r="CQ4905" s="3" t="str">
        <f>CONCATENATE(baseURL!$A$1,baseURL!$B$1,baseURL!$C$1,".",C4905,".",L4905,".pkl&amp;seq=",BC4905)</f>
        <v>http://proteomics.broadinstitute.org/millscripts/viewfeed.pl?side=xl&amp;cycle=1&amp;fixedMods=iaaC&amp;file=msdataSM/iPRG2012_nd/cpick_in/iPRG2012_nd.2568.8.2.pkl&amp;seq=LAFYQVTPEEDEEEDEE</v>
      </c>
    </row>
    <row r="4906" spans="1:95" x14ac:dyDescent="0.2">
      <c r="A4906" s="3">
        <v>897</v>
      </c>
      <c r="B4906" s="2" t="s">
        <v>12542</v>
      </c>
      <c r="C4906" s="2" t="s">
        <v>12543</v>
      </c>
      <c r="D4906" s="3">
        <v>12877</v>
      </c>
      <c r="E4906" s="3">
        <v>12861</v>
      </c>
      <c r="F4906" s="3">
        <v>53960</v>
      </c>
      <c r="G4906" s="3">
        <v>15429</v>
      </c>
      <c r="H4906" s="3">
        <v>44.886899999999997</v>
      </c>
      <c r="I4906" s="30">
        <v>995.06542000000002</v>
      </c>
      <c r="J4906" s="30">
        <v>995.06315759999995</v>
      </c>
      <c r="K4906" s="30">
        <v>2.2599999999999999E-3</v>
      </c>
      <c r="L4906" s="3">
        <v>3</v>
      </c>
      <c r="M4906" s="3">
        <v>3</v>
      </c>
      <c r="N4906" s="10">
        <f t="shared" si="532"/>
        <v>1</v>
      </c>
      <c r="O4906" s="35">
        <v>3</v>
      </c>
      <c r="P4906" s="17"/>
      <c r="Q4906" s="40">
        <v>2983.1757699999998</v>
      </c>
      <c r="R4906" s="40">
        <v>995.06344000000001</v>
      </c>
      <c r="S4906" s="18">
        <f t="shared" si="533"/>
        <v>1.9898228800398912</v>
      </c>
      <c r="T4906" s="18">
        <f t="shared" si="534"/>
        <v>-0.283801000728234</v>
      </c>
      <c r="U4906" s="18">
        <f t="shared" si="535"/>
        <v>-0.54267896728360665</v>
      </c>
      <c r="V4906" s="30">
        <v>995.06290000000001</v>
      </c>
      <c r="W4906" s="3" t="s">
        <v>47</v>
      </c>
      <c r="X4906" s="3" t="s">
        <v>47</v>
      </c>
      <c r="Y4906" s="3" t="s">
        <v>47</v>
      </c>
      <c r="Z4906" s="3" t="s">
        <v>47</v>
      </c>
      <c r="AA4906" s="3" t="s">
        <v>47</v>
      </c>
      <c r="AB4906" s="12" t="s">
        <v>48</v>
      </c>
      <c r="AC4906" s="3" t="s">
        <v>47</v>
      </c>
      <c r="AD4906" s="3" t="s">
        <v>47</v>
      </c>
      <c r="AE4906" s="3" t="s">
        <v>47</v>
      </c>
      <c r="AF4906" s="3" t="s">
        <v>47</v>
      </c>
      <c r="AG4906" s="3" t="s">
        <v>47</v>
      </c>
      <c r="AJ4906" s="3" t="s">
        <v>52</v>
      </c>
      <c r="AK4906" s="3" t="s">
        <v>47</v>
      </c>
      <c r="AL4906" s="3" t="s">
        <v>47</v>
      </c>
      <c r="AM4906" s="3" t="s">
        <v>47</v>
      </c>
      <c r="AN4906" s="3" t="s">
        <v>47</v>
      </c>
      <c r="AO4906" s="3" t="s">
        <v>47</v>
      </c>
      <c r="AP4906" s="3" t="s">
        <v>47</v>
      </c>
      <c r="AQ4906" s="3" t="s">
        <v>47</v>
      </c>
      <c r="AU4906" s="3">
        <v>0</v>
      </c>
      <c r="AV4906" s="3">
        <v>17</v>
      </c>
      <c r="AW4906" s="3">
        <v>6</v>
      </c>
      <c r="AX4906" s="3">
        <v>7</v>
      </c>
      <c r="AY4906" s="3">
        <v>41.18</v>
      </c>
      <c r="AZ4906" s="6" t="str">
        <f t="shared" si="536"/>
        <v>2569.10</v>
      </c>
      <c r="BB4906" s="12" t="s">
        <v>79</v>
      </c>
      <c r="BC4906" s="12" t="s">
        <v>12440</v>
      </c>
      <c r="BF4906" s="12" t="s">
        <v>1468</v>
      </c>
      <c r="BJ4906" s="12">
        <f t="shared" si="537"/>
        <v>1</v>
      </c>
      <c r="BK4906" s="12">
        <f t="shared" si="538"/>
        <v>0</v>
      </c>
      <c r="CQ4906" s="3" t="str">
        <f>CONCATENATE(baseURL!$A$1,baseURL!$B$1,"+Acetyl",baseURL!$C$1,".",C4906,".",L4906,".pkl&amp;seq=",BC4906)</f>
        <v>http://proteomics.broadinstitute.org/millscripts/viewfeed.pl?side=xl&amp;cycle=1&amp;fixedMods=iaaC+Acetyl&amp;file=msdataSM/iPRG2012_nd/cpick_in/iPRG2012_nd.2569.10.3.pkl&amp;seq=sDEEHTFETADAGSSATYPMQCSALR</v>
      </c>
    </row>
    <row r="4907" spans="1:95" x14ac:dyDescent="0.2">
      <c r="A4907" s="3">
        <v>3619</v>
      </c>
      <c r="B4907" s="2" t="s">
        <v>12544</v>
      </c>
      <c r="C4907" s="2" t="s">
        <v>12545</v>
      </c>
      <c r="D4907" s="3">
        <v>12870</v>
      </c>
      <c r="E4907" s="3">
        <v>12854</v>
      </c>
      <c r="F4907" s="3">
        <v>53953</v>
      </c>
      <c r="G4907" s="3">
        <v>15422</v>
      </c>
      <c r="H4907" s="3">
        <v>44.875300000000003</v>
      </c>
      <c r="I4907" s="30">
        <v>450.26371999999998</v>
      </c>
      <c r="J4907" s="30">
        <v>450.26338149999998</v>
      </c>
      <c r="K4907" s="30">
        <v>3.4000000000000002E-4</v>
      </c>
      <c r="L4907" s="3">
        <v>2</v>
      </c>
      <c r="M4907" s="3">
        <v>2</v>
      </c>
      <c r="N4907" s="10">
        <f t="shared" si="532"/>
        <v>1</v>
      </c>
      <c r="O4907" s="35">
        <v>2</v>
      </c>
      <c r="P4907" s="17"/>
      <c r="Q4907" s="40">
        <v>899.51966000000004</v>
      </c>
      <c r="R4907" s="40">
        <v>450.26346999999998</v>
      </c>
      <c r="S4907" s="18">
        <f t="shared" si="533"/>
        <v>0.55523047426896144</v>
      </c>
      <c r="T4907" s="18">
        <f t="shared" si="534"/>
        <v>-0.19655158790459429</v>
      </c>
      <c r="U4907" s="18">
        <f t="shared" si="535"/>
        <v>-0.82174110188271443</v>
      </c>
      <c r="V4907" s="30">
        <v>450.26310000000001</v>
      </c>
      <c r="W4907" s="3" t="s">
        <v>47</v>
      </c>
      <c r="X4907" s="3" t="s">
        <v>47</v>
      </c>
      <c r="Y4907" s="3" t="s">
        <v>48</v>
      </c>
      <c r="Z4907" s="3" t="s">
        <v>47</v>
      </c>
      <c r="AA4907" s="3" t="s">
        <v>47</v>
      </c>
      <c r="AB4907" s="12" t="s">
        <v>47</v>
      </c>
      <c r="AC4907" s="3" t="s">
        <v>47</v>
      </c>
      <c r="AE4907" s="3" t="s">
        <v>47</v>
      </c>
      <c r="AF4907" s="3" t="s">
        <v>47</v>
      </c>
      <c r="AH4907" s="3" t="s">
        <v>47</v>
      </c>
      <c r="AI4907" s="3" t="s">
        <v>47</v>
      </c>
      <c r="AJ4907" s="3" t="s">
        <v>47</v>
      </c>
      <c r="AL4907" s="3" t="s">
        <v>47</v>
      </c>
      <c r="AU4907" s="3">
        <v>0</v>
      </c>
      <c r="AV4907" s="3">
        <v>12</v>
      </c>
      <c r="AW4907" s="3">
        <v>1</v>
      </c>
      <c r="AX4907" s="3">
        <v>12</v>
      </c>
      <c r="AY4907" s="3">
        <v>100</v>
      </c>
      <c r="AZ4907" s="6" t="str">
        <f t="shared" si="536"/>
        <v>2569.3</v>
      </c>
      <c r="BC4907" s="12" t="s">
        <v>12449</v>
      </c>
      <c r="BJ4907" s="12">
        <f t="shared" si="537"/>
        <v>0</v>
      </c>
      <c r="BK4907" s="12">
        <f t="shared" si="538"/>
        <v>0</v>
      </c>
      <c r="CQ4907" s="3" t="str">
        <f>CONCATENATE(baseURL!$A$1,baseURL!$B$1,baseURL!$C$1,".",C4907,".",L4907,".pkl&amp;seq=",BC4907)</f>
        <v>http://proteomics.broadinstitute.org/millscripts/viewfeed.pl?side=xl&amp;cycle=1&amp;fixedMods=iaaC&amp;file=msdataSM/iPRG2012_nd/cpick_in/iPRG2012_nd.2569.3.2.pkl&amp;seq=AAGGVVELLA</v>
      </c>
    </row>
    <row r="4908" spans="1:95" x14ac:dyDescent="0.2">
      <c r="A4908" s="3">
        <v>5991</v>
      </c>
      <c r="B4908" s="2" t="s">
        <v>12546</v>
      </c>
      <c r="C4908" s="2" t="s">
        <v>12534</v>
      </c>
      <c r="D4908" s="3">
        <v>12872</v>
      </c>
      <c r="E4908" s="3">
        <v>12856</v>
      </c>
      <c r="F4908" s="3">
        <v>53955</v>
      </c>
      <c r="G4908" s="3">
        <v>15424</v>
      </c>
      <c r="H4908" s="3">
        <v>44.878599999999999</v>
      </c>
      <c r="I4908" s="30">
        <v>555.66413</v>
      </c>
      <c r="J4908" s="30">
        <v>555.27426179999998</v>
      </c>
      <c r="K4908" s="30">
        <v>0.38986999999999999</v>
      </c>
      <c r="L4908" s="3">
        <v>0</v>
      </c>
      <c r="M4908" s="3">
        <v>3</v>
      </c>
      <c r="N4908" s="10">
        <f t="shared" si="532"/>
        <v>1</v>
      </c>
      <c r="O4908" s="35">
        <v>3</v>
      </c>
      <c r="P4908" s="17"/>
      <c r="Q4908" s="40">
        <v>1663.80746</v>
      </c>
      <c r="R4908" s="40">
        <v>555.274</v>
      </c>
      <c r="S4908" s="18">
        <f t="shared" si="533"/>
        <v>702.590072648817</v>
      </c>
      <c r="T4908" s="18">
        <f t="shared" si="534"/>
        <v>0.47147894548576891</v>
      </c>
      <c r="U4908" s="18">
        <f t="shared" si="535"/>
        <v>0.36018254042111802</v>
      </c>
      <c r="V4908" s="30">
        <v>555.27419999999995</v>
      </c>
      <c r="W4908" s="3" t="s">
        <v>47</v>
      </c>
      <c r="X4908" s="3" t="s">
        <v>47</v>
      </c>
      <c r="Y4908" s="3" t="s">
        <v>47</v>
      </c>
      <c r="Z4908" s="3" t="s">
        <v>47</v>
      </c>
      <c r="AA4908" s="3" t="s">
        <v>47</v>
      </c>
      <c r="AB4908" s="12" t="s">
        <v>47</v>
      </c>
      <c r="AC4908" s="3" t="s">
        <v>47</v>
      </c>
      <c r="AD4908" s="3" t="s">
        <v>47</v>
      </c>
      <c r="AE4908" s="3" t="s">
        <v>47</v>
      </c>
      <c r="AF4908" s="3" t="s">
        <v>47</v>
      </c>
      <c r="AH4908" s="3" t="s">
        <v>47</v>
      </c>
      <c r="AI4908" s="3" t="s">
        <v>47</v>
      </c>
      <c r="AK4908" s="3" t="s">
        <v>47</v>
      </c>
      <c r="AL4908" s="3" t="s">
        <v>47</v>
      </c>
      <c r="AU4908" s="3">
        <v>0</v>
      </c>
      <c r="AV4908" s="3">
        <v>14</v>
      </c>
      <c r="AW4908" s="3">
        <v>1</v>
      </c>
      <c r="AX4908" s="3">
        <v>14</v>
      </c>
      <c r="AY4908" s="3">
        <v>100</v>
      </c>
      <c r="AZ4908" s="6" t="str">
        <f t="shared" si="536"/>
        <v>2569.5</v>
      </c>
      <c r="BC4908" s="12" t="s">
        <v>11094</v>
      </c>
      <c r="BJ4908" s="12">
        <f t="shared" si="537"/>
        <v>0</v>
      </c>
      <c r="BK4908" s="12">
        <f t="shared" si="538"/>
        <v>0</v>
      </c>
      <c r="CQ4908" s="3" t="str">
        <f>CONCATENATE(baseURL!$A$1,baseURL!$B$1,baseURL!$C$1,".",C4908,".",L4908,".pkl&amp;seq=",BC4908)</f>
        <v>http://proteomics.broadinstitute.org/millscripts/viewfeed.pl?side=xl&amp;cycle=1&amp;fixedMods=iaaC&amp;file=msdataSM/iPRG2012_nd/cpick_in/iPRG2012_nd.2569.5.0.pkl&amp;seq=AAGANVDNVWADVYAK</v>
      </c>
    </row>
    <row r="4909" spans="1:95" x14ac:dyDescent="0.2">
      <c r="A4909" s="3">
        <v>2962</v>
      </c>
      <c r="B4909" s="2" t="s">
        <v>12547</v>
      </c>
      <c r="C4909" s="2" t="s">
        <v>12548</v>
      </c>
      <c r="D4909" s="3">
        <v>12875</v>
      </c>
      <c r="E4909" s="3">
        <v>12859</v>
      </c>
      <c r="F4909" s="3">
        <v>53958</v>
      </c>
      <c r="G4909" s="3">
        <v>15427</v>
      </c>
      <c r="H4909" s="3">
        <v>44.883600000000001</v>
      </c>
      <c r="I4909" s="30">
        <v>664.38648000000001</v>
      </c>
      <c r="J4909" s="30">
        <v>664.38648330000001</v>
      </c>
      <c r="K4909" s="30">
        <v>0</v>
      </c>
      <c r="L4909" s="3">
        <v>3</v>
      </c>
      <c r="M4909" s="3">
        <v>0</v>
      </c>
      <c r="N4909" s="10">
        <f t="shared" si="532"/>
        <v>1</v>
      </c>
      <c r="O4909" s="35">
        <v>3</v>
      </c>
      <c r="P4909" s="17"/>
      <c r="Q4909" s="40">
        <v>1991.14366</v>
      </c>
      <c r="R4909" s="40">
        <v>664.38607000000002</v>
      </c>
      <c r="S4909" s="18">
        <f t="shared" si="533"/>
        <v>0.61711107216325445</v>
      </c>
      <c r="T4909" s="18">
        <f t="shared" si="534"/>
        <v>0.62207806372440655</v>
      </c>
      <c r="U4909" s="18">
        <f t="shared" si="535"/>
        <v>0.64721405121804543</v>
      </c>
      <c r="V4909" s="30">
        <v>664.38649999999996</v>
      </c>
      <c r="W4909" s="3" t="s">
        <v>47</v>
      </c>
      <c r="Z4909" s="3" t="s">
        <v>47</v>
      </c>
      <c r="AB4909" s="12" t="s">
        <v>47</v>
      </c>
      <c r="AC4909" s="3" t="s">
        <v>47</v>
      </c>
      <c r="AF4909" s="3" t="s">
        <v>48</v>
      </c>
      <c r="AH4909" s="3" t="s">
        <v>47</v>
      </c>
      <c r="AI4909" s="3" t="s">
        <v>47</v>
      </c>
      <c r="AK4909" s="3" t="s">
        <v>52</v>
      </c>
      <c r="AL4909" s="3" t="s">
        <v>48</v>
      </c>
      <c r="AU4909" s="3">
        <v>0</v>
      </c>
      <c r="AV4909" s="3">
        <v>6</v>
      </c>
      <c r="AW4909" s="3">
        <v>1</v>
      </c>
      <c r="AX4909" s="3">
        <v>6</v>
      </c>
      <c r="AY4909" s="3">
        <v>100</v>
      </c>
      <c r="AZ4909" s="6" t="str">
        <f t="shared" si="536"/>
        <v>2569.8</v>
      </c>
      <c r="BC4909" s="12" t="s">
        <v>12549</v>
      </c>
      <c r="BJ4909" s="12">
        <f t="shared" si="537"/>
        <v>0</v>
      </c>
      <c r="BK4909" s="12">
        <f t="shared" si="538"/>
        <v>0</v>
      </c>
      <c r="CQ4909" s="3" t="str">
        <f>CONCATENATE(baseURL!$A$1,baseURL!$B$1,baseURL!$C$1,".",C4909,".",L4909,".pkl&amp;seq=",BC4909)</f>
        <v>http://proteomics.broadinstitute.org/millscripts/viewfeed.pl?side=xl&amp;cycle=1&amp;fixedMods=iaaC&amp;file=msdataSM/iPRG2012_nd/cpick_in/iPRG2012_nd.2569.8.3.pkl&amp;seq=GVLHAVKNVNDVLAPAFVK</v>
      </c>
    </row>
    <row r="4910" spans="1:95" x14ac:dyDescent="0.2">
      <c r="A4910" s="3">
        <v>5596</v>
      </c>
      <c r="B4910" s="2" t="s">
        <v>12540</v>
      </c>
      <c r="C4910" s="2" t="s">
        <v>12538</v>
      </c>
      <c r="D4910" s="3">
        <v>12876</v>
      </c>
      <c r="E4910" s="3">
        <v>12860</v>
      </c>
      <c r="F4910" s="3">
        <v>53959</v>
      </c>
      <c r="G4910" s="3">
        <v>15428</v>
      </c>
      <c r="H4910" s="3">
        <v>44.885300000000001</v>
      </c>
      <c r="I4910" s="30">
        <v>697.89752999999996</v>
      </c>
      <c r="J4910" s="30">
        <v>697.89314530000001</v>
      </c>
      <c r="K4910" s="30">
        <v>4.3800000000000002E-3</v>
      </c>
      <c r="L4910" s="3">
        <v>2</v>
      </c>
      <c r="M4910" s="3">
        <v>2</v>
      </c>
      <c r="N4910" s="10">
        <f t="shared" si="532"/>
        <v>1</v>
      </c>
      <c r="O4910" s="35">
        <v>2</v>
      </c>
      <c r="P4910" s="17"/>
      <c r="Q4910" s="40">
        <v>1394.78243</v>
      </c>
      <c r="R4910" s="40">
        <v>697.89485000000002</v>
      </c>
      <c r="S4910" s="18">
        <f t="shared" si="533"/>
        <v>3.8401200409218865</v>
      </c>
      <c r="T4910" s="18">
        <f t="shared" si="534"/>
        <v>-2.4426315798214837</v>
      </c>
      <c r="U4910" s="18">
        <f t="shared" si="535"/>
        <v>-2.3642530103790897</v>
      </c>
      <c r="V4910" s="30">
        <v>697.89319999999998</v>
      </c>
      <c r="W4910" s="3" t="s">
        <v>47</v>
      </c>
      <c r="X4910" s="3" t="s">
        <v>47</v>
      </c>
      <c r="Y4910" s="3" t="s">
        <v>47</v>
      </c>
      <c r="Z4910" s="3" t="s">
        <v>47</v>
      </c>
      <c r="AA4910" s="3" t="s">
        <v>47</v>
      </c>
      <c r="AB4910" s="12" t="s">
        <v>47</v>
      </c>
      <c r="AC4910" s="3" t="s">
        <v>47</v>
      </c>
      <c r="AD4910" s="3" t="s">
        <v>47</v>
      </c>
      <c r="AE4910" s="3" t="s">
        <v>47</v>
      </c>
      <c r="AF4910" s="3" t="s">
        <v>47</v>
      </c>
      <c r="AG4910" s="3" t="s">
        <v>47</v>
      </c>
      <c r="AH4910" s="3" t="s">
        <v>47</v>
      </c>
      <c r="AI4910" s="3" t="s">
        <v>47</v>
      </c>
      <c r="AJ4910" s="3" t="s">
        <v>47</v>
      </c>
      <c r="AK4910" s="3" t="s">
        <v>48</v>
      </c>
      <c r="AL4910" s="3" t="s">
        <v>47</v>
      </c>
      <c r="AM4910" s="3" t="s">
        <v>47</v>
      </c>
      <c r="AU4910" s="3">
        <v>0</v>
      </c>
      <c r="AV4910" s="3">
        <v>16</v>
      </c>
      <c r="AW4910" s="3">
        <v>1</v>
      </c>
      <c r="AX4910" s="3">
        <v>16</v>
      </c>
      <c r="AY4910" s="3">
        <v>100</v>
      </c>
      <c r="AZ4910" s="6" t="str">
        <f t="shared" si="536"/>
        <v>2569.9</v>
      </c>
      <c r="BC4910" s="12" t="s">
        <v>12541</v>
      </c>
      <c r="BJ4910" s="12">
        <f t="shared" si="537"/>
        <v>0</v>
      </c>
      <c r="BK4910" s="12">
        <f t="shared" si="538"/>
        <v>0</v>
      </c>
      <c r="CQ4910" s="3" t="str">
        <f>CONCATENATE(baseURL!$A$1,baseURL!$B$1,baseURL!$C$1,".",C4910,".",L4910,".pkl&amp;seq=",BC4910)</f>
        <v>http://proteomics.broadinstitute.org/millscripts/viewfeed.pl?side=xl&amp;cycle=1&amp;fixedMods=iaaC&amp;file=msdataSM/iPRG2012_nd/cpick_in/iPRG2012_nd.2569.9.2.pkl&amp;seq=VGLVPGEVLAPGMR</v>
      </c>
    </row>
    <row r="4911" spans="1:95" x14ac:dyDescent="0.2">
      <c r="A4911" s="3">
        <v>3452</v>
      </c>
      <c r="B4911" s="2" t="s">
        <v>12550</v>
      </c>
      <c r="C4911" s="2" t="s">
        <v>12551</v>
      </c>
      <c r="D4911" s="3">
        <v>12878</v>
      </c>
      <c r="E4911" s="3">
        <v>12862</v>
      </c>
      <c r="F4911" s="3">
        <v>53972</v>
      </c>
      <c r="G4911" s="3">
        <v>15431</v>
      </c>
      <c r="H4911" s="3">
        <v>44.8977</v>
      </c>
      <c r="I4911" s="30">
        <v>497.30009999999999</v>
      </c>
      <c r="J4911" s="30">
        <v>497.29901810000001</v>
      </c>
      <c r="K4911" s="30">
        <v>1.08E-3</v>
      </c>
      <c r="L4911" s="3">
        <v>4</v>
      </c>
      <c r="M4911" s="3">
        <v>4</v>
      </c>
      <c r="N4911" s="10">
        <f t="shared" si="532"/>
        <v>1</v>
      </c>
      <c r="O4911" s="35">
        <v>4</v>
      </c>
      <c r="P4911" s="17"/>
      <c r="Q4911" s="40">
        <v>1986.17462</v>
      </c>
      <c r="R4911" s="40">
        <v>497.29910999999998</v>
      </c>
      <c r="S4911" s="18">
        <f t="shared" si="533"/>
        <v>1.9907536130551304</v>
      </c>
      <c r="T4911" s="18">
        <f t="shared" si="534"/>
        <v>-0.18479823937873349</v>
      </c>
      <c r="U4911" s="18">
        <f t="shared" si="535"/>
        <v>-0.8244535164923803</v>
      </c>
      <c r="V4911" s="30">
        <v>497.2987</v>
      </c>
      <c r="W4911" s="3" t="s">
        <v>47</v>
      </c>
      <c r="X4911" s="3" t="s">
        <v>47</v>
      </c>
      <c r="Y4911" s="3" t="s">
        <v>47</v>
      </c>
      <c r="Z4911" s="3" t="s">
        <v>47</v>
      </c>
      <c r="AA4911" s="3" t="s">
        <v>47</v>
      </c>
      <c r="AB4911" s="12" t="s">
        <v>47</v>
      </c>
      <c r="AC4911" s="3" t="s">
        <v>47</v>
      </c>
      <c r="AE4911" s="3" t="s">
        <v>47</v>
      </c>
      <c r="AF4911" s="3" t="s">
        <v>48</v>
      </c>
      <c r="AG4911" s="3" t="s">
        <v>47</v>
      </c>
      <c r="AH4911" s="3" t="s">
        <v>47</v>
      </c>
      <c r="AI4911" s="3" t="s">
        <v>47</v>
      </c>
      <c r="AL4911" s="3" t="s">
        <v>48</v>
      </c>
      <c r="AM4911" s="3" t="s">
        <v>47</v>
      </c>
      <c r="AU4911" s="3">
        <v>0</v>
      </c>
      <c r="AV4911" s="3">
        <v>12</v>
      </c>
      <c r="AW4911" s="3">
        <v>1</v>
      </c>
      <c r="AX4911" s="3">
        <v>12</v>
      </c>
      <c r="AY4911" s="3">
        <v>100</v>
      </c>
      <c r="AZ4911" s="6" t="str">
        <f t="shared" si="536"/>
        <v>2570.1</v>
      </c>
      <c r="BC4911" s="12" t="s">
        <v>12552</v>
      </c>
      <c r="BJ4911" s="12">
        <f t="shared" si="537"/>
        <v>0</v>
      </c>
      <c r="BK4911" s="12">
        <f t="shared" si="538"/>
        <v>0</v>
      </c>
      <c r="CQ4911" s="3" t="str">
        <f>CONCATENATE(baseURL!$A$1,baseURL!$B$1,baseURL!$C$1,".",C4911,".",L4911,".pkl&amp;seq=",BC4911)</f>
        <v>http://proteomics.broadinstitute.org/millscripts/viewfeed.pl?side=xl&amp;cycle=1&amp;fixedMods=iaaC&amp;file=msdataSM/iPRG2012_nd/cpick_in/iPRG2012_nd.2570.1.4.pkl&amp;seq=VLLSAPLSKELRAQYGLK</v>
      </c>
    </row>
    <row r="4912" spans="1:95" x14ac:dyDescent="0.2">
      <c r="A4912" s="3">
        <v>7021</v>
      </c>
      <c r="B4912" s="2" t="s">
        <v>12553</v>
      </c>
      <c r="C4912" s="2" t="s">
        <v>12554</v>
      </c>
      <c r="D4912" s="3">
        <v>12879</v>
      </c>
      <c r="E4912" s="3">
        <v>12863</v>
      </c>
      <c r="F4912" s="3">
        <v>53973</v>
      </c>
      <c r="G4912" s="3">
        <v>15432</v>
      </c>
      <c r="H4912" s="3">
        <v>44.9011</v>
      </c>
      <c r="I4912" s="30">
        <v>506.28196000000003</v>
      </c>
      <c r="J4912" s="30">
        <v>506.28495509999999</v>
      </c>
      <c r="K4912" s="30">
        <v>-3.0000000000000001E-3</v>
      </c>
      <c r="L4912" s="3">
        <v>3</v>
      </c>
      <c r="M4912" s="3">
        <v>3</v>
      </c>
      <c r="N4912" s="10">
        <f t="shared" si="532"/>
        <v>1</v>
      </c>
      <c r="O4912" s="35">
        <v>3</v>
      </c>
      <c r="P4912" s="17"/>
      <c r="Q4912" s="40">
        <v>1516.8409899999999</v>
      </c>
      <c r="R4912" s="40">
        <v>506.28518000000003</v>
      </c>
      <c r="S4912" s="18">
        <f t="shared" si="533"/>
        <v>-6.3600518585175463</v>
      </c>
      <c r="T4912" s="18">
        <f t="shared" si="534"/>
        <v>-0.44421604447264745</v>
      </c>
      <c r="U4912" s="18">
        <f t="shared" si="535"/>
        <v>-0.55304798776063802</v>
      </c>
      <c r="V4912" s="30">
        <v>506.28489999999999</v>
      </c>
      <c r="W4912" s="3" t="s">
        <v>47</v>
      </c>
      <c r="X4912" s="3" t="s">
        <v>47</v>
      </c>
      <c r="Y4912" s="3" t="s">
        <v>47</v>
      </c>
      <c r="Z4912" s="3" t="s">
        <v>47</v>
      </c>
      <c r="AA4912" s="3" t="s">
        <v>65</v>
      </c>
      <c r="AB4912" s="12" t="s">
        <v>47</v>
      </c>
      <c r="AC4912" s="3" t="s">
        <v>65</v>
      </c>
      <c r="AD4912" s="3" t="s">
        <v>47</v>
      </c>
      <c r="AE4912" s="3" t="s">
        <v>47</v>
      </c>
      <c r="AF4912" s="3" t="s">
        <v>65</v>
      </c>
      <c r="AH4912" s="3" t="s">
        <v>47</v>
      </c>
      <c r="AI4912" s="3" t="s">
        <v>52</v>
      </c>
      <c r="AJ4912" s="3" t="s">
        <v>47</v>
      </c>
      <c r="AK4912" s="3" t="s">
        <v>47</v>
      </c>
      <c r="AL4912" s="3" t="s">
        <v>48</v>
      </c>
      <c r="AM4912" s="3" t="s">
        <v>47</v>
      </c>
      <c r="AN4912" s="3" t="s">
        <v>48</v>
      </c>
      <c r="AO4912" s="3" t="s">
        <v>52</v>
      </c>
      <c r="AP4912" s="3" t="s">
        <v>52</v>
      </c>
      <c r="AU4912" s="3">
        <v>3</v>
      </c>
      <c r="AV4912" s="3">
        <v>11</v>
      </c>
      <c r="AW4912" s="3">
        <v>1</v>
      </c>
      <c r="AX4912" s="3">
        <v>11</v>
      </c>
      <c r="AY4912" s="3">
        <v>100</v>
      </c>
      <c r="AZ4912" s="6" t="str">
        <f t="shared" si="536"/>
        <v>2570.2</v>
      </c>
      <c r="BC4912" s="12" t="s">
        <v>12555</v>
      </c>
      <c r="BJ4912" s="12">
        <f t="shared" si="537"/>
        <v>0</v>
      </c>
      <c r="BK4912" s="12">
        <f t="shared" si="538"/>
        <v>0</v>
      </c>
      <c r="BW4912" s="3" t="s">
        <v>12556</v>
      </c>
      <c r="BY4912" s="3" t="s">
        <v>12557</v>
      </c>
      <c r="CB4912" s="3" t="s">
        <v>12557</v>
      </c>
      <c r="CQ4912" s="3" t="str">
        <f>CONCATENATE(baseURL!$A$1,baseURL!$B$1,baseURL!$C$1,".",C4912,".",L4912,".pkl&amp;seq=",BC4912)</f>
        <v>http://proteomics.broadinstitute.org/millscripts/viewfeed.pl?side=xl&amp;cycle=1&amp;fixedMods=iaaC&amp;file=msdataSM/iPRG2012_nd/cpick_in/iPRG2012_nd.2570.2.3.pkl&amp;seq=LKLFEGLPPPYDK</v>
      </c>
    </row>
    <row r="4913" spans="1:95" x14ac:dyDescent="0.2">
      <c r="A4913" s="3">
        <v>2859</v>
      </c>
      <c r="B4913" s="2" t="s">
        <v>12558</v>
      </c>
      <c r="C4913" s="2" t="s">
        <v>12559</v>
      </c>
      <c r="D4913" s="3">
        <v>12883</v>
      </c>
      <c r="E4913" s="3">
        <v>12867</v>
      </c>
      <c r="F4913" s="3">
        <v>53993</v>
      </c>
      <c r="G4913" s="3">
        <v>15437</v>
      </c>
      <c r="H4913" s="3">
        <v>44.921900000000001</v>
      </c>
      <c r="I4913" s="30">
        <v>586.83771999999999</v>
      </c>
      <c r="J4913" s="30">
        <v>586.54566850000003</v>
      </c>
      <c r="K4913" s="30">
        <v>0.29204999999999998</v>
      </c>
      <c r="L4913" s="3">
        <v>0</v>
      </c>
      <c r="M4913" s="3">
        <v>4</v>
      </c>
      <c r="N4913" s="10">
        <f t="shared" si="532"/>
        <v>1</v>
      </c>
      <c r="O4913" s="35">
        <v>4</v>
      </c>
      <c r="P4913" s="17"/>
      <c r="Q4913" s="40">
        <v>2343.1615499999998</v>
      </c>
      <c r="R4913" s="40">
        <v>586.54584999999997</v>
      </c>
      <c r="S4913" s="18">
        <f t="shared" si="533"/>
        <v>497.60815799824888</v>
      </c>
      <c r="T4913" s="18">
        <f t="shared" si="534"/>
        <v>-0.30943872493456476</v>
      </c>
      <c r="U4913" s="18">
        <f t="shared" si="535"/>
        <v>-0.25573448343781979</v>
      </c>
      <c r="V4913" s="30">
        <v>586.54570000000001</v>
      </c>
      <c r="W4913" s="3" t="s">
        <v>47</v>
      </c>
      <c r="Z4913" s="3" t="s">
        <v>47</v>
      </c>
      <c r="AA4913" s="3" t="s">
        <v>47</v>
      </c>
      <c r="AB4913" s="12" t="s">
        <v>48</v>
      </c>
      <c r="AC4913" s="3" t="s">
        <v>47</v>
      </c>
      <c r="AE4913" s="3" t="s">
        <v>47</v>
      </c>
      <c r="AF4913" s="3" t="s">
        <v>48</v>
      </c>
      <c r="AG4913" s="3" t="s">
        <v>65</v>
      </c>
      <c r="AK4913" s="3" t="s">
        <v>52</v>
      </c>
      <c r="AU4913" s="3">
        <v>1</v>
      </c>
      <c r="AV4913" s="3">
        <v>5</v>
      </c>
      <c r="AW4913" s="3">
        <v>1</v>
      </c>
      <c r="AX4913" s="3">
        <v>5</v>
      </c>
      <c r="AY4913" s="3">
        <v>100</v>
      </c>
      <c r="AZ4913" s="6" t="str">
        <f t="shared" si="536"/>
        <v>2571.1</v>
      </c>
      <c r="BC4913" s="12" t="s">
        <v>12560</v>
      </c>
      <c r="BJ4913" s="12">
        <f t="shared" si="537"/>
        <v>0</v>
      </c>
      <c r="BK4913" s="12">
        <f t="shared" si="538"/>
        <v>0</v>
      </c>
      <c r="CC4913" s="3" t="s">
        <v>12561</v>
      </c>
      <c r="CQ4913" s="3" t="str">
        <f>CONCATENATE(baseURL!$A$1,baseURL!$B$1,baseURL!$C$1,".",C4913,".",L4913,".pkl&amp;seq=",BC4913)</f>
        <v>http://proteomics.broadinstitute.org/millscripts/viewfeed.pl?side=xl&amp;cycle=1&amp;fixedMods=iaaC&amp;file=msdataSM/iPRG2012_nd/cpick_in/iPRG2012_nd.2571.1.0.pkl&amp;seq=RLGQEVDGEAVGDEFKGYVFK</v>
      </c>
    </row>
    <row r="4914" spans="1:95" x14ac:dyDescent="0.2">
      <c r="A4914" s="3">
        <v>6738</v>
      </c>
      <c r="B4914" s="2" t="s">
        <v>12562</v>
      </c>
      <c r="C4914" s="2" t="s">
        <v>12553</v>
      </c>
      <c r="D4914" s="3">
        <v>12885</v>
      </c>
      <c r="E4914" s="3">
        <v>12869</v>
      </c>
      <c r="F4914" s="3">
        <v>53995</v>
      </c>
      <c r="G4914" s="3">
        <v>15439</v>
      </c>
      <c r="H4914" s="3">
        <v>44.928600000000003</v>
      </c>
      <c r="I4914" s="30">
        <v>666.83321999999998</v>
      </c>
      <c r="J4914" s="30">
        <v>666.82787670000005</v>
      </c>
      <c r="K4914" s="30">
        <v>5.3400000000000001E-3</v>
      </c>
      <c r="L4914" s="3">
        <v>4</v>
      </c>
      <c r="M4914" s="3">
        <v>4</v>
      </c>
      <c r="N4914" s="10">
        <f t="shared" si="532"/>
        <v>1</v>
      </c>
      <c r="O4914" s="35">
        <v>4</v>
      </c>
      <c r="P4914" s="17"/>
      <c r="Q4914" s="40">
        <v>2664.2940199999998</v>
      </c>
      <c r="R4914" s="40">
        <v>666.82896000000005</v>
      </c>
      <c r="S4914" s="18">
        <f t="shared" si="533"/>
        <v>6.3884447968952882</v>
      </c>
      <c r="T4914" s="18">
        <f t="shared" si="534"/>
        <v>-1.6245545184552019</v>
      </c>
      <c r="U4914" s="18">
        <f t="shared" si="535"/>
        <v>-1.8895400103829281</v>
      </c>
      <c r="V4914" s="30">
        <v>666.82770000000005</v>
      </c>
      <c r="W4914" s="3" t="s">
        <v>47</v>
      </c>
      <c r="X4914" s="3" t="s">
        <v>47</v>
      </c>
      <c r="Y4914" s="3" t="s">
        <v>47</v>
      </c>
      <c r="Z4914" s="3" t="s">
        <v>47</v>
      </c>
      <c r="AA4914" s="3" t="s">
        <v>47</v>
      </c>
      <c r="AB4914" s="12" t="s">
        <v>47</v>
      </c>
      <c r="AC4914" s="3" t="s">
        <v>47</v>
      </c>
      <c r="AD4914" s="3" t="s">
        <v>47</v>
      </c>
      <c r="AE4914" s="3" t="s">
        <v>47</v>
      </c>
      <c r="AF4914" s="3" t="s">
        <v>47</v>
      </c>
      <c r="AG4914" s="3" t="s">
        <v>47</v>
      </c>
      <c r="AI4914" s="3" t="s">
        <v>48</v>
      </c>
      <c r="AJ4914" s="3" t="s">
        <v>47</v>
      </c>
      <c r="AK4914" s="3" t="s">
        <v>47</v>
      </c>
      <c r="AL4914" s="3" t="s">
        <v>48</v>
      </c>
      <c r="AU4914" s="3">
        <v>0</v>
      </c>
      <c r="AV4914" s="3">
        <v>13</v>
      </c>
      <c r="AW4914" s="3">
        <v>1</v>
      </c>
      <c r="AX4914" s="3">
        <v>13</v>
      </c>
      <c r="AY4914" s="3">
        <v>100</v>
      </c>
      <c r="AZ4914" s="6" t="str">
        <f t="shared" si="536"/>
        <v>2571.3</v>
      </c>
      <c r="BC4914" s="12" t="s">
        <v>12563</v>
      </c>
      <c r="BJ4914" s="12">
        <f t="shared" si="537"/>
        <v>0</v>
      </c>
      <c r="BK4914" s="12">
        <f t="shared" si="538"/>
        <v>0</v>
      </c>
      <c r="CQ4914" s="3" t="str">
        <f>CONCATENATE(baseURL!$A$1,baseURL!$B$1,baseURL!$C$1,".",C4914,".",L4914,".pkl&amp;seq=",BC4914)</f>
        <v>http://proteomics.broadinstitute.org/millscripts/viewfeed.pl?side=xl&amp;cycle=1&amp;fixedMods=iaaC&amp;file=msdataSM/iPRG2012_nd/cpick_in/iPRG2012_nd.2571.3.4.pkl&amp;seq=SFDVPPPPLDASSPFSQKGDERYK</v>
      </c>
    </row>
    <row r="4915" spans="1:95" x14ac:dyDescent="0.2">
      <c r="A4915" s="3">
        <v>4426</v>
      </c>
      <c r="B4915" s="2" t="s">
        <v>12564</v>
      </c>
      <c r="C4915" s="2" t="s">
        <v>12565</v>
      </c>
      <c r="D4915" s="3">
        <v>12886</v>
      </c>
      <c r="E4915" s="3">
        <v>12870</v>
      </c>
      <c r="F4915" s="3">
        <v>53996</v>
      </c>
      <c r="G4915" s="3">
        <v>15440</v>
      </c>
      <c r="H4915" s="3">
        <v>44.931899999999999</v>
      </c>
      <c r="I4915" s="30">
        <v>676.01252999999997</v>
      </c>
      <c r="J4915" s="30">
        <v>676.00881049999998</v>
      </c>
      <c r="K4915" s="30">
        <v>3.7200000000000002E-3</v>
      </c>
      <c r="L4915" s="3">
        <v>0</v>
      </c>
      <c r="M4915" s="3">
        <v>3</v>
      </c>
      <c r="N4915" s="10">
        <f t="shared" si="532"/>
        <v>1</v>
      </c>
      <c r="O4915" s="35">
        <v>3</v>
      </c>
      <c r="P4915" s="17"/>
      <c r="Q4915" s="40">
        <v>2026.0127600000001</v>
      </c>
      <c r="R4915" s="40">
        <v>676.00910999999996</v>
      </c>
      <c r="S4915" s="18">
        <f t="shared" si="533"/>
        <v>5.0591034194872462</v>
      </c>
      <c r="T4915" s="18">
        <f t="shared" si="534"/>
        <v>-0.44304136668039823</v>
      </c>
      <c r="U4915" s="18">
        <f t="shared" si="535"/>
        <v>-0.31064670108446962</v>
      </c>
      <c r="V4915" s="30">
        <v>676.00890000000004</v>
      </c>
      <c r="W4915" s="3" t="s">
        <v>47</v>
      </c>
      <c r="X4915" s="3" t="s">
        <v>47</v>
      </c>
      <c r="Y4915" s="3" t="s">
        <v>47</v>
      </c>
      <c r="Z4915" s="3" t="s">
        <v>47</v>
      </c>
      <c r="AA4915" s="3" t="s">
        <v>47</v>
      </c>
      <c r="AB4915" s="12" t="s">
        <v>47</v>
      </c>
      <c r="AC4915" s="3" t="s">
        <v>47</v>
      </c>
      <c r="AD4915" s="3" t="s">
        <v>47</v>
      </c>
      <c r="AE4915" s="3" t="s">
        <v>47</v>
      </c>
      <c r="AF4915" s="3" t="s">
        <v>47</v>
      </c>
      <c r="AG4915" s="3" t="s">
        <v>47</v>
      </c>
      <c r="AH4915" s="3" t="s">
        <v>47</v>
      </c>
      <c r="AI4915" s="3" t="s">
        <v>47</v>
      </c>
      <c r="AL4915" s="3" t="s">
        <v>47</v>
      </c>
      <c r="AM4915" s="3" t="s">
        <v>47</v>
      </c>
      <c r="AN4915" s="3" t="s">
        <v>47</v>
      </c>
      <c r="AU4915" s="3">
        <v>0</v>
      </c>
      <c r="AV4915" s="3">
        <v>16</v>
      </c>
      <c r="AW4915" s="3">
        <v>1</v>
      </c>
      <c r="AX4915" s="3">
        <v>16</v>
      </c>
      <c r="AY4915" s="3">
        <v>100</v>
      </c>
      <c r="AZ4915" s="6" t="str">
        <f t="shared" si="536"/>
        <v>2571.4</v>
      </c>
      <c r="BC4915" s="12" t="s">
        <v>12566</v>
      </c>
      <c r="BJ4915" s="12">
        <f t="shared" si="537"/>
        <v>0</v>
      </c>
      <c r="BK4915" s="12">
        <f t="shared" si="538"/>
        <v>0</v>
      </c>
      <c r="CQ4915" s="3" t="str">
        <f>CONCATENATE(baseURL!$A$1,baseURL!$B$1,baseURL!$C$1,".",C4915,".",L4915,".pkl&amp;seq=",BC4915)</f>
        <v>http://proteomics.broadinstitute.org/millscripts/viewfeed.pl?side=xl&amp;cycle=1&amp;fixedMods=iaaC&amp;file=msdataSM/iPRG2012_nd/cpick_in/iPRG2012_nd.2571.4.0.pkl&amp;seq=LDNYSEEPSNVFGSVLKK</v>
      </c>
    </row>
    <row r="4916" spans="1:95" x14ac:dyDescent="0.2">
      <c r="A4916" s="3">
        <v>5269</v>
      </c>
      <c r="B4916" s="2" t="s">
        <v>12567</v>
      </c>
      <c r="C4916" s="2" t="s">
        <v>12568</v>
      </c>
      <c r="D4916" s="3">
        <v>12887</v>
      </c>
      <c r="E4916" s="3">
        <v>12871</v>
      </c>
      <c r="F4916" s="3">
        <v>53997</v>
      </c>
      <c r="G4916" s="3">
        <v>15441</v>
      </c>
      <c r="H4916" s="3">
        <v>44.935299999999998</v>
      </c>
      <c r="I4916" s="30">
        <v>702.35137999999995</v>
      </c>
      <c r="J4916" s="30">
        <v>702.35048989999996</v>
      </c>
      <c r="K4916" s="30">
        <v>8.8999999999999995E-4</v>
      </c>
      <c r="L4916" s="3">
        <v>2</v>
      </c>
      <c r="M4916" s="3">
        <v>2</v>
      </c>
      <c r="N4916" s="10">
        <f t="shared" si="532"/>
        <v>1</v>
      </c>
      <c r="O4916" s="35">
        <v>2</v>
      </c>
      <c r="P4916" s="17"/>
      <c r="Q4916" s="40">
        <v>1403.6953900000001</v>
      </c>
      <c r="R4916" s="40">
        <v>702.35132999999996</v>
      </c>
      <c r="S4916" s="18">
        <f t="shared" si="533"/>
        <v>7.1189443020559212E-2</v>
      </c>
      <c r="T4916" s="18">
        <f t="shared" si="534"/>
        <v>-1.1961250219386577</v>
      </c>
      <c r="U4916" s="18">
        <f t="shared" si="535"/>
        <v>-1.0393658683267768</v>
      </c>
      <c r="V4916" s="30">
        <v>702.35059999999999</v>
      </c>
      <c r="W4916" s="3" t="s">
        <v>47</v>
      </c>
      <c r="X4916" s="3" t="s">
        <v>47</v>
      </c>
      <c r="Y4916" s="3" t="s">
        <v>47</v>
      </c>
      <c r="Z4916" s="3" t="s">
        <v>47</v>
      </c>
      <c r="AA4916" s="3" t="s">
        <v>47</v>
      </c>
      <c r="AB4916" s="12" t="s">
        <v>47</v>
      </c>
      <c r="AC4916" s="3" t="s">
        <v>47</v>
      </c>
      <c r="AD4916" s="3" t="s">
        <v>47</v>
      </c>
      <c r="AE4916" s="3" t="s">
        <v>47</v>
      </c>
      <c r="AF4916" s="3" t="s">
        <v>47</v>
      </c>
      <c r="AG4916" s="3" t="s">
        <v>47</v>
      </c>
      <c r="AH4916" s="3" t="s">
        <v>47</v>
      </c>
      <c r="AI4916" s="3" t="s">
        <v>47</v>
      </c>
      <c r="AJ4916" s="3" t="s">
        <v>47</v>
      </c>
      <c r="AK4916" s="3" t="s">
        <v>47</v>
      </c>
      <c r="AL4916" s="3" t="s">
        <v>47</v>
      </c>
      <c r="AM4916" s="3" t="s">
        <v>47</v>
      </c>
      <c r="AN4916" s="3" t="s">
        <v>47</v>
      </c>
      <c r="AU4916" s="3">
        <v>0</v>
      </c>
      <c r="AV4916" s="3">
        <v>18</v>
      </c>
      <c r="AW4916" s="3">
        <v>1</v>
      </c>
      <c r="AX4916" s="3">
        <v>18</v>
      </c>
      <c r="AY4916" s="3">
        <v>100</v>
      </c>
      <c r="AZ4916" s="6" t="str">
        <f t="shared" si="536"/>
        <v>2571.5</v>
      </c>
      <c r="BC4916" s="12" t="s">
        <v>12569</v>
      </c>
      <c r="BJ4916" s="12">
        <f t="shared" si="537"/>
        <v>0</v>
      </c>
      <c r="BK4916" s="12">
        <f t="shared" si="538"/>
        <v>0</v>
      </c>
      <c r="CQ4916" s="3" t="str">
        <f>CONCATENATE(baseURL!$A$1,baseURL!$B$1,baseURL!$C$1,".",C4916,".",L4916,".pkl&amp;seq=",BC4916)</f>
        <v>http://proteomics.broadinstitute.org/millscripts/viewfeed.pl?side=xl&amp;cycle=1&amp;fixedMods=iaaC&amp;file=msdataSM/iPRG2012_nd/cpick_in/iPRG2012_nd.2571.5.2.pkl&amp;seq=FTPGSFTNYLTR</v>
      </c>
    </row>
    <row r="4917" spans="1:95" x14ac:dyDescent="0.2">
      <c r="A4917" s="3">
        <v>288</v>
      </c>
      <c r="B4917" s="2" t="s">
        <v>12570</v>
      </c>
      <c r="C4917" s="2" t="s">
        <v>12571</v>
      </c>
      <c r="D4917" s="3">
        <v>12897</v>
      </c>
      <c r="E4917" s="3">
        <v>12881</v>
      </c>
      <c r="F4917" s="3">
        <v>54023</v>
      </c>
      <c r="G4917" s="3">
        <v>15452</v>
      </c>
      <c r="H4917" s="3">
        <v>44.956200000000003</v>
      </c>
      <c r="I4917" s="30">
        <v>685.84511999999995</v>
      </c>
      <c r="J4917" s="30">
        <v>686.09809940000002</v>
      </c>
      <c r="K4917" s="30">
        <v>-0.25297999999999998</v>
      </c>
      <c r="L4917" s="3">
        <v>4</v>
      </c>
      <c r="M4917" s="3">
        <v>2</v>
      </c>
      <c r="N4917" s="10">
        <f t="shared" si="532"/>
        <v>-1</v>
      </c>
      <c r="O4917" s="35">
        <v>4</v>
      </c>
      <c r="P4917" s="17"/>
      <c r="Q4917" s="40">
        <v>2740.3610600000002</v>
      </c>
      <c r="R4917" s="40">
        <v>685.84572000000003</v>
      </c>
      <c r="S4917" s="18">
        <f t="shared" si="533"/>
        <v>-0.87483231662765404</v>
      </c>
      <c r="T4917" s="18">
        <f t="shared" si="534"/>
        <v>367.98275857141056</v>
      </c>
      <c r="U4917" s="18">
        <f t="shared" si="535"/>
        <v>-0.90399339377122045</v>
      </c>
      <c r="V4917" s="30">
        <v>685.8451</v>
      </c>
      <c r="AB4917" s="12" t="s">
        <v>52</v>
      </c>
      <c r="AD4917" s="3" t="s">
        <v>47</v>
      </c>
      <c r="AF4917" s="3" t="s">
        <v>47</v>
      </c>
      <c r="AG4917" s="3" t="s">
        <v>47</v>
      </c>
      <c r="AJ4917" s="3" t="s">
        <v>47</v>
      </c>
      <c r="AU4917" s="3">
        <v>0</v>
      </c>
      <c r="AV4917" s="3">
        <v>4</v>
      </c>
      <c r="AW4917" s="3">
        <v>1</v>
      </c>
      <c r="AX4917" s="3">
        <v>4</v>
      </c>
      <c r="AY4917" s="3">
        <v>100</v>
      </c>
      <c r="AZ4917" s="6" t="str">
        <f t="shared" si="536"/>
        <v>2572.10</v>
      </c>
      <c r="BC4917" s="12" t="s">
        <v>12572</v>
      </c>
      <c r="BJ4917" s="12">
        <f t="shared" si="537"/>
        <v>1</v>
      </c>
      <c r="BK4917" s="12">
        <f t="shared" si="538"/>
        <v>0</v>
      </c>
      <c r="CQ4917" s="3" t="str">
        <f>CONCATENATE(baseURL!$A$1,baseURL!$B$1,baseURL!$C$1,".",C4917,".",L4917,".pkl&amp;seq=",BC4917)</f>
        <v>http://proteomics.broadinstitute.org/millscripts/viewfeed.pl?side=xl&amp;cycle=1&amp;fixedMods=iaaC&amp;file=msdataSM/iPRG2012_nd/cpick_in/iPRG2012_nd.2572.10.4.pkl&amp;seq=NKPLAVLGGGDSACEEAQFLTKYGSK</v>
      </c>
    </row>
    <row r="4918" spans="1:95" x14ac:dyDescent="0.2">
      <c r="A4918" s="3">
        <v>1827</v>
      </c>
      <c r="B4918" s="2" t="s">
        <v>12573</v>
      </c>
      <c r="C4918" s="2" t="s">
        <v>12574</v>
      </c>
      <c r="D4918" s="3">
        <v>12898</v>
      </c>
      <c r="E4918" s="3">
        <v>12882</v>
      </c>
      <c r="F4918" s="3">
        <v>54024</v>
      </c>
      <c r="G4918" s="3">
        <v>15453</v>
      </c>
      <c r="H4918" s="3">
        <v>44.957900000000002</v>
      </c>
      <c r="I4918" s="30">
        <v>704.83371999999997</v>
      </c>
      <c r="J4918" s="30">
        <v>704.33057540000004</v>
      </c>
      <c r="K4918" s="30">
        <v>0.50314000000000003</v>
      </c>
      <c r="L4918" s="3">
        <v>0</v>
      </c>
      <c r="M4918" s="3">
        <v>2</v>
      </c>
      <c r="N4918" s="10">
        <f t="shared" si="532"/>
        <v>1</v>
      </c>
      <c r="O4918" s="35">
        <v>2</v>
      </c>
      <c r="P4918" s="17"/>
      <c r="Q4918" s="40">
        <v>1407.6386600000001</v>
      </c>
      <c r="R4918" s="40">
        <v>704.32297000000005</v>
      </c>
      <c r="S4918" s="18">
        <f t="shared" si="533"/>
        <v>725.16447958514868</v>
      </c>
      <c r="T4918" s="18">
        <f t="shared" si="534"/>
        <v>10.79817118556924</v>
      </c>
      <c r="U4918" s="18">
        <f t="shared" si="535"/>
        <v>10.975078663023123</v>
      </c>
      <c r="V4918" s="30">
        <v>704.33069999999998</v>
      </c>
      <c r="W4918" s="3" t="s">
        <v>47</v>
      </c>
      <c r="Z4918" s="3" t="s">
        <v>47</v>
      </c>
      <c r="AA4918" s="3" t="s">
        <v>47</v>
      </c>
      <c r="AC4918" s="3" t="s">
        <v>52</v>
      </c>
      <c r="AE4918" s="3" t="s">
        <v>47</v>
      </c>
      <c r="AG4918" s="3" t="s">
        <v>52</v>
      </c>
      <c r="AL4918" s="3" t="s">
        <v>52</v>
      </c>
      <c r="AO4918" s="3" t="s">
        <v>47</v>
      </c>
      <c r="AU4918" s="3">
        <v>0</v>
      </c>
      <c r="AV4918" s="3">
        <v>5</v>
      </c>
      <c r="AW4918" s="3">
        <v>2</v>
      </c>
      <c r="AX4918" s="3">
        <v>4</v>
      </c>
      <c r="AY4918" s="3">
        <v>80</v>
      </c>
      <c r="AZ4918" s="6" t="str">
        <f t="shared" si="536"/>
        <v>2572.11</v>
      </c>
      <c r="BB4918" s="12" t="s">
        <v>79</v>
      </c>
      <c r="BC4918" s="12" t="s">
        <v>12575</v>
      </c>
      <c r="BJ4918" s="12">
        <f t="shared" si="537"/>
        <v>0</v>
      </c>
      <c r="BK4918" s="12">
        <f t="shared" si="538"/>
        <v>0</v>
      </c>
      <c r="BP4918" s="3" t="s">
        <v>54</v>
      </c>
      <c r="BR4918" s="3" t="s">
        <v>54</v>
      </c>
      <c r="BS4918" s="3" t="s">
        <v>12576</v>
      </c>
      <c r="CQ4918" s="3" t="str">
        <f>CONCATENATE(baseURL!$A$1,baseURL!$B$1,"+Acetyl",baseURL!$C$1,".",C4918,".",L4918,".pkl&amp;seq=",BC4918,"&amp;varMods=Deamidated-N")</f>
        <v>http://proteomics.broadinstitute.org/millscripts/viewfeed.pl?side=xl&amp;cycle=1&amp;fixedMods=iaaC+Acetyl&amp;file=msdataSM/iPRG2012_nd/cpick_in/iPRG2012_nd.2572.11.0.pkl&amp;seq=SDWDTnTLLGSR&amp;varMods=Deamidated-N</v>
      </c>
    </row>
    <row r="4919" spans="1:95" x14ac:dyDescent="0.2">
      <c r="A4919" s="3">
        <v>5405</v>
      </c>
      <c r="B4919" s="2" t="s">
        <v>12577</v>
      </c>
      <c r="C4919" s="2" t="s">
        <v>12564</v>
      </c>
      <c r="D4919" s="3">
        <v>12892</v>
      </c>
      <c r="E4919" s="3">
        <v>12876</v>
      </c>
      <c r="F4919" s="3">
        <v>54018</v>
      </c>
      <c r="G4919" s="3">
        <v>15447</v>
      </c>
      <c r="H4919" s="3">
        <v>44.947899999999997</v>
      </c>
      <c r="I4919" s="30">
        <v>508.27278999999999</v>
      </c>
      <c r="J4919" s="30">
        <v>508.2716259</v>
      </c>
      <c r="K4919" s="30">
        <v>1.16E-3</v>
      </c>
      <c r="L4919" s="3">
        <v>3</v>
      </c>
      <c r="M4919" s="3">
        <v>3</v>
      </c>
      <c r="N4919" s="10">
        <f t="shared" si="532"/>
        <v>1</v>
      </c>
      <c r="O4919" s="35">
        <v>3</v>
      </c>
      <c r="P4919" s="17"/>
      <c r="Q4919" s="40">
        <v>1522.80125</v>
      </c>
      <c r="R4919" s="40">
        <v>508.27193999999997</v>
      </c>
      <c r="S4919" s="18">
        <f t="shared" si="533"/>
        <v>1.6723331215451442</v>
      </c>
      <c r="T4919" s="18">
        <f t="shared" si="534"/>
        <v>-0.61797627460739923</v>
      </c>
      <c r="U4919" s="18">
        <f t="shared" si="535"/>
        <v>-0.86567832166601955</v>
      </c>
      <c r="V4919" s="30">
        <v>508.2715</v>
      </c>
      <c r="W4919" s="3" t="s">
        <v>47</v>
      </c>
      <c r="X4919" s="3" t="s">
        <v>47</v>
      </c>
      <c r="Y4919" s="3" t="s">
        <v>47</v>
      </c>
      <c r="Z4919" s="3" t="s">
        <v>47</v>
      </c>
      <c r="AA4919" s="3" t="s">
        <v>47</v>
      </c>
      <c r="AB4919" s="12" t="s">
        <v>47</v>
      </c>
      <c r="AC4919" s="3" t="s">
        <v>47</v>
      </c>
      <c r="AD4919" s="3" t="s">
        <v>47</v>
      </c>
      <c r="AE4919" s="3" t="s">
        <v>47</v>
      </c>
      <c r="AF4919" s="3" t="s">
        <v>48</v>
      </c>
      <c r="AG4919" s="3" t="s">
        <v>47</v>
      </c>
      <c r="AH4919" s="3" t="s">
        <v>47</v>
      </c>
      <c r="AI4919" s="3" t="s">
        <v>47</v>
      </c>
      <c r="AJ4919" s="3" t="s">
        <v>47</v>
      </c>
      <c r="AL4919" s="3" t="s">
        <v>52</v>
      </c>
      <c r="AM4919" s="3" t="s">
        <v>47</v>
      </c>
      <c r="AU4919" s="3">
        <v>0</v>
      </c>
      <c r="AV4919" s="3">
        <v>14</v>
      </c>
      <c r="AW4919" s="3">
        <v>1</v>
      </c>
      <c r="AX4919" s="3">
        <v>14</v>
      </c>
      <c r="AY4919" s="3">
        <v>100</v>
      </c>
      <c r="AZ4919" s="6" t="str">
        <f t="shared" si="536"/>
        <v>2572.5</v>
      </c>
      <c r="BC4919" s="12" t="s">
        <v>12578</v>
      </c>
      <c r="BJ4919" s="12">
        <f t="shared" si="537"/>
        <v>0</v>
      </c>
      <c r="BK4919" s="12">
        <f t="shared" si="538"/>
        <v>0</v>
      </c>
      <c r="CQ4919" s="3" t="str">
        <f>CONCATENATE(baseURL!$A$1,baseURL!$B$1,baseURL!$C$1,".",C4919,".",L4919,".pkl&amp;seq=",BC4919)</f>
        <v>http://proteomics.broadinstitute.org/millscripts/viewfeed.pl?side=xl&amp;cycle=1&amp;fixedMods=iaaC&amp;file=msdataSM/iPRG2012_nd/cpick_in/iPRG2012_nd.2572.5.3.pkl&amp;seq=TFFDLSLGGKPQGR</v>
      </c>
    </row>
    <row r="4920" spans="1:95" x14ac:dyDescent="0.2">
      <c r="A4920" s="3">
        <v>3791</v>
      </c>
      <c r="B4920" s="2" t="s">
        <v>12579</v>
      </c>
      <c r="C4920" s="2" t="s">
        <v>12580</v>
      </c>
      <c r="D4920" s="3">
        <v>12894</v>
      </c>
      <c r="E4920" s="3">
        <v>12878</v>
      </c>
      <c r="F4920" s="3">
        <v>54020</v>
      </c>
      <c r="G4920" s="3">
        <v>15449</v>
      </c>
      <c r="H4920" s="3">
        <v>44.9512</v>
      </c>
      <c r="I4920" s="30">
        <v>553.78155000000004</v>
      </c>
      <c r="J4920" s="30">
        <v>553.5325666</v>
      </c>
      <c r="K4920" s="30">
        <v>0.24898000000000001</v>
      </c>
      <c r="L4920" s="3">
        <v>0</v>
      </c>
      <c r="M4920" s="3">
        <v>4</v>
      </c>
      <c r="N4920" s="10">
        <f t="shared" si="532"/>
        <v>1</v>
      </c>
      <c r="O4920" s="35">
        <v>4</v>
      </c>
      <c r="P4920" s="17"/>
      <c r="Q4920" s="40">
        <v>2211.1040400000002</v>
      </c>
      <c r="R4920" s="40">
        <v>553.53147000000001</v>
      </c>
      <c r="S4920" s="18">
        <f t="shared" si="533"/>
        <v>451.79003101671054</v>
      </c>
      <c r="T4920" s="18">
        <f t="shared" si="534"/>
        <v>1.9810978407109763</v>
      </c>
      <c r="U4920" s="18">
        <f t="shared" si="535"/>
        <v>1.6801212766446671</v>
      </c>
      <c r="V4920" s="30">
        <v>553.53240000000005</v>
      </c>
      <c r="W4920" s="3" t="s">
        <v>47</v>
      </c>
      <c r="X4920" s="3" t="s">
        <v>47</v>
      </c>
      <c r="Y4920" s="3" t="s">
        <v>47</v>
      </c>
      <c r="Z4920" s="3" t="s">
        <v>47</v>
      </c>
      <c r="AA4920" s="3" t="s">
        <v>47</v>
      </c>
      <c r="AB4920" s="12" t="s">
        <v>48</v>
      </c>
      <c r="AC4920" s="3" t="s">
        <v>47</v>
      </c>
      <c r="AE4920" s="3" t="s">
        <v>47</v>
      </c>
      <c r="AF4920" s="3" t="s">
        <v>47</v>
      </c>
      <c r="AG4920" s="3" t="s">
        <v>52</v>
      </c>
      <c r="AL4920" s="3" t="s">
        <v>48</v>
      </c>
      <c r="AU4920" s="3">
        <v>0</v>
      </c>
      <c r="AV4920" s="3">
        <v>8</v>
      </c>
      <c r="AW4920" s="3">
        <v>1</v>
      </c>
      <c r="AX4920" s="3">
        <v>8</v>
      </c>
      <c r="AY4920" s="3">
        <v>100</v>
      </c>
      <c r="AZ4920" s="6" t="str">
        <f t="shared" si="536"/>
        <v>2572.7</v>
      </c>
      <c r="BC4920" s="12" t="s">
        <v>12376</v>
      </c>
      <c r="BJ4920" s="12">
        <f t="shared" si="537"/>
        <v>0</v>
      </c>
      <c r="BK4920" s="12">
        <f t="shared" si="538"/>
        <v>0</v>
      </c>
      <c r="CQ4920" s="3" t="str">
        <f>CONCATENATE(baseURL!$A$1,baseURL!$B$1,baseURL!$C$1,".",C4920,".",L4920,".pkl&amp;seq=",BC4920)</f>
        <v>http://proteomics.broadinstitute.org/millscripts/viewfeed.pl?side=xl&amp;cycle=1&amp;fixedMods=iaaC&amp;file=msdataSM/iPRG2012_nd/cpick_in/iPRG2012_nd.2572.7.0.pkl&amp;seq=LGEHNLDVLEGNEQFLNAAK</v>
      </c>
    </row>
    <row r="4921" spans="1:95" x14ac:dyDescent="0.2">
      <c r="A4921" s="3">
        <v>1384</v>
      </c>
      <c r="B4921" s="2" t="s">
        <v>12581</v>
      </c>
      <c r="C4921" s="2" t="s">
        <v>12582</v>
      </c>
      <c r="D4921" s="3">
        <v>12895</v>
      </c>
      <c r="E4921" s="3">
        <v>12879</v>
      </c>
      <c r="F4921" s="3">
        <v>54021</v>
      </c>
      <c r="G4921" s="3">
        <v>15450</v>
      </c>
      <c r="H4921" s="3">
        <v>44.9529</v>
      </c>
      <c r="I4921" s="30">
        <v>560.96669999999995</v>
      </c>
      <c r="J4921" s="30">
        <v>561.28749909999999</v>
      </c>
      <c r="K4921" s="30">
        <v>-0.32079999999999997</v>
      </c>
      <c r="L4921" s="3">
        <v>3</v>
      </c>
      <c r="M4921" s="3">
        <v>3</v>
      </c>
      <c r="N4921" s="10">
        <f t="shared" si="532"/>
        <v>1</v>
      </c>
      <c r="O4921" s="35">
        <v>3</v>
      </c>
      <c r="P4921" s="17"/>
      <c r="Q4921" s="40">
        <v>1680.8811599999999</v>
      </c>
      <c r="R4921" s="40">
        <v>560.96523999999999</v>
      </c>
      <c r="S4921" s="18">
        <f t="shared" si="533"/>
        <v>2.6026568062431696</v>
      </c>
      <c r="T4921" s="18">
        <f t="shared" si="534"/>
        <v>574.47249316195882</v>
      </c>
      <c r="U4921" s="18">
        <f t="shared" si="535"/>
        <v>0.10695849882285291</v>
      </c>
      <c r="V4921" s="30">
        <v>560.96529999999996</v>
      </c>
      <c r="X4921" s="3" t="s">
        <v>47</v>
      </c>
      <c r="Y4921" s="3" t="s">
        <v>47</v>
      </c>
      <c r="Z4921" s="3" t="s">
        <v>48</v>
      </c>
      <c r="AA4921" s="3" t="s">
        <v>47</v>
      </c>
      <c r="AB4921" s="12" t="s">
        <v>52</v>
      </c>
      <c r="AG4921" s="3" t="s">
        <v>47</v>
      </c>
      <c r="AM4921" s="3" t="s">
        <v>48</v>
      </c>
      <c r="AO4921" s="3" t="s">
        <v>48</v>
      </c>
      <c r="AU4921" s="3">
        <v>0</v>
      </c>
      <c r="AV4921" s="3">
        <v>4</v>
      </c>
      <c r="AW4921" s="3">
        <v>2</v>
      </c>
      <c r="AX4921" s="3">
        <v>3</v>
      </c>
      <c r="AY4921" s="3">
        <v>75</v>
      </c>
      <c r="AZ4921" s="6" t="str">
        <f t="shared" si="536"/>
        <v>2572.8</v>
      </c>
      <c r="BC4921" s="12" t="s">
        <v>12583</v>
      </c>
      <c r="BJ4921" s="12">
        <f t="shared" si="537"/>
        <v>1</v>
      </c>
      <c r="BK4921" s="12">
        <f t="shared" si="538"/>
        <v>0</v>
      </c>
      <c r="BW4921" s="3" t="s">
        <v>12584</v>
      </c>
      <c r="CQ4921" s="3" t="str">
        <f>CONCATENATE(baseURL!$A$1,baseURL!$B$1,baseURL!$C$1,".",C4921,".",L4921,".pkl&amp;seq=",BC4921)</f>
        <v>http://proteomics.broadinstitute.org/millscripts/viewfeed.pl?side=xl&amp;cycle=1&amp;fixedMods=iaaC&amp;file=msdataSM/iPRG2012_nd/cpick_in/iPRG2012_nd.2572.8.3.pkl&amp;seq=VCEFMLSQLGLQKK</v>
      </c>
    </row>
    <row r="4922" spans="1:95" x14ac:dyDescent="0.2">
      <c r="A4922" s="3">
        <v>7641</v>
      </c>
      <c r="B4922" s="2" t="s">
        <v>12585</v>
      </c>
      <c r="C4922" s="2" t="s">
        <v>12586</v>
      </c>
      <c r="D4922" s="3">
        <v>12909</v>
      </c>
      <c r="E4922" s="3">
        <v>12893</v>
      </c>
      <c r="F4922" s="3">
        <v>54044</v>
      </c>
      <c r="G4922" s="3">
        <v>15465</v>
      </c>
      <c r="H4922" s="3">
        <v>44.982300000000002</v>
      </c>
      <c r="I4922" s="30">
        <v>814.04957999999999</v>
      </c>
      <c r="J4922" s="30">
        <v>814.04958420000003</v>
      </c>
      <c r="K4922" s="30">
        <v>0</v>
      </c>
      <c r="L4922" s="3">
        <v>3</v>
      </c>
      <c r="M4922" s="3">
        <v>0</v>
      </c>
      <c r="N4922" s="10">
        <f t="shared" si="532"/>
        <v>1</v>
      </c>
      <c r="O4922" s="35">
        <v>3</v>
      </c>
      <c r="P4922" s="17"/>
      <c r="Q4922" s="40">
        <v>2440.1391400000002</v>
      </c>
      <c r="R4922" s="32">
        <v>814.05123000000003</v>
      </c>
      <c r="S4922" s="18">
        <f t="shared" si="533"/>
        <v>-2.0268994618932807</v>
      </c>
      <c r="T4922" s="18">
        <f t="shared" si="534"/>
        <v>-2.021740081402116</v>
      </c>
      <c r="U4922" s="18">
        <f t="shared" si="535"/>
        <v>-2.1251733752259749</v>
      </c>
      <c r="V4922" s="30">
        <v>814.04949999999997</v>
      </c>
      <c r="W4922" s="3" t="s">
        <v>47</v>
      </c>
      <c r="X4922" s="3" t="s">
        <v>47</v>
      </c>
      <c r="Y4922" s="3" t="s">
        <v>47</v>
      </c>
      <c r="AB4922" s="12" t="s">
        <v>48</v>
      </c>
      <c r="AD4922" s="3" t="s">
        <v>47</v>
      </c>
      <c r="AF4922" s="3" t="s">
        <v>48</v>
      </c>
      <c r="AL4922" s="3" t="s">
        <v>52</v>
      </c>
      <c r="AU4922" s="3">
        <v>0</v>
      </c>
      <c r="AV4922" s="3">
        <v>4</v>
      </c>
      <c r="AW4922" s="3">
        <v>2</v>
      </c>
      <c r="AX4922" s="3">
        <v>3</v>
      </c>
      <c r="AY4922" s="3">
        <v>75</v>
      </c>
      <c r="AZ4922" s="6" t="str">
        <f t="shared" si="536"/>
        <v>2573.10</v>
      </c>
      <c r="BC4922" s="12" t="s">
        <v>12587</v>
      </c>
      <c r="BJ4922" s="12">
        <f t="shared" si="537"/>
        <v>0</v>
      </c>
      <c r="BK4922" s="12">
        <f t="shared" si="538"/>
        <v>0</v>
      </c>
      <c r="BL4922" s="3" t="s">
        <v>162</v>
      </c>
      <c r="BR4922" s="3" t="s">
        <v>162</v>
      </c>
      <c r="BZ4922" s="3" t="s">
        <v>12588</v>
      </c>
      <c r="CQ4922" s="3" t="str">
        <f>CONCATENATE(baseURL!$A$1,baseURL!$B$1,baseURL!$C$1,".",C4922,".",L4922,".pkl&amp;seq=",BC4922,"&amp;varMods=Sodiated-D")</f>
        <v>http://proteomics.broadinstitute.org/millscripts/viewfeed.pl?side=xl&amp;cycle=1&amp;fixedMods=iaaC&amp;file=msdataSM/iPRG2012_nd/cpick_in/iPRG2012_nd.2573.10.3.pkl&amp;seq=TFTTVSdNQTTVQFPVYQGER&amp;varMods=Sodiated-D</v>
      </c>
    </row>
    <row r="4923" spans="1:95" x14ac:dyDescent="0.2">
      <c r="A4923" s="3">
        <v>6323</v>
      </c>
      <c r="B4923" s="2" t="s">
        <v>12589</v>
      </c>
      <c r="C4923" s="2" t="s">
        <v>12570</v>
      </c>
      <c r="D4923" s="3">
        <v>12910</v>
      </c>
      <c r="E4923" s="3">
        <v>12894</v>
      </c>
      <c r="F4923" s="3">
        <v>54045</v>
      </c>
      <c r="G4923" s="3">
        <v>15466</v>
      </c>
      <c r="H4923" s="3">
        <v>44.984000000000002</v>
      </c>
      <c r="I4923" s="30">
        <v>841.41985999999997</v>
      </c>
      <c r="J4923" s="30">
        <v>841.41725650000001</v>
      </c>
      <c r="K4923" s="30">
        <v>2.5999999999999999E-3</v>
      </c>
      <c r="L4923" s="3">
        <v>2</v>
      </c>
      <c r="M4923" s="3">
        <v>2</v>
      </c>
      <c r="N4923" s="10">
        <f t="shared" si="532"/>
        <v>1</v>
      </c>
      <c r="O4923" s="35">
        <v>2</v>
      </c>
      <c r="P4923" s="17"/>
      <c r="Q4923" s="40">
        <v>1681.83194</v>
      </c>
      <c r="R4923" s="40">
        <v>841.41961000000003</v>
      </c>
      <c r="S4923" s="18">
        <f t="shared" si="533"/>
        <v>0.2971169164184857</v>
      </c>
      <c r="T4923" s="18">
        <f t="shared" si="534"/>
        <v>-2.7970586518972889</v>
      </c>
      <c r="U4923" s="18">
        <f t="shared" si="535"/>
        <v>-2.8642070750578585</v>
      </c>
      <c r="V4923" s="30">
        <v>841.41719999999998</v>
      </c>
      <c r="W4923" s="3" t="s">
        <v>47</v>
      </c>
      <c r="X4923" s="3" t="s">
        <v>47</v>
      </c>
      <c r="Y4923" s="3" t="s">
        <v>47</v>
      </c>
      <c r="Z4923" s="3" t="s">
        <v>47</v>
      </c>
      <c r="AA4923" s="3" t="s">
        <v>48</v>
      </c>
      <c r="AB4923" s="12" t="s">
        <v>47</v>
      </c>
      <c r="AC4923" s="3" t="s">
        <v>47</v>
      </c>
      <c r="AD4923" s="3" t="s">
        <v>47</v>
      </c>
      <c r="AE4923" s="3" t="s">
        <v>47</v>
      </c>
      <c r="AF4923" s="3" t="s">
        <v>47</v>
      </c>
      <c r="AG4923" s="3" t="s">
        <v>47</v>
      </c>
      <c r="AH4923" s="3" t="s">
        <v>47</v>
      </c>
      <c r="AI4923" s="3" t="s">
        <v>47</v>
      </c>
      <c r="AJ4923" s="3" t="s">
        <v>47</v>
      </c>
      <c r="AL4923" s="3" t="s">
        <v>48</v>
      </c>
      <c r="AU4923" s="3">
        <v>0</v>
      </c>
      <c r="AV4923" s="3">
        <v>13</v>
      </c>
      <c r="AW4923" s="3">
        <v>1</v>
      </c>
      <c r="AX4923" s="3">
        <v>13</v>
      </c>
      <c r="AY4923" s="3">
        <v>100</v>
      </c>
      <c r="AZ4923" s="6" t="str">
        <f t="shared" si="536"/>
        <v>2573.11</v>
      </c>
      <c r="BC4923" s="12" t="s">
        <v>12590</v>
      </c>
      <c r="BJ4923" s="12">
        <f t="shared" si="537"/>
        <v>0</v>
      </c>
      <c r="BK4923" s="12">
        <f t="shared" si="538"/>
        <v>0</v>
      </c>
      <c r="CQ4923" s="3" t="str">
        <f>CONCATENATE(baseURL!$A$1,baseURL!$B$1,baseURL!$C$1,".",C4923,".",L4923,".pkl&amp;seq=",BC4923)</f>
        <v>http://proteomics.broadinstitute.org/millscripts/viewfeed.pl?side=xl&amp;cycle=1&amp;fixedMods=iaaC&amp;file=msdataSM/iPRG2012_nd/cpick_in/iPRG2012_nd.2573.11.2.pkl&amp;seq=DLSEASVYPEYALPK</v>
      </c>
    </row>
    <row r="4924" spans="1:95" x14ac:dyDescent="0.2">
      <c r="A4924" s="3">
        <v>3640</v>
      </c>
      <c r="B4924" s="2" t="s">
        <v>12591</v>
      </c>
      <c r="C4924" s="2" t="s">
        <v>12592</v>
      </c>
      <c r="D4924" s="3">
        <v>12902</v>
      </c>
      <c r="E4924" s="3">
        <v>12886</v>
      </c>
      <c r="F4924" s="3">
        <v>54037</v>
      </c>
      <c r="G4924" s="3">
        <v>15458</v>
      </c>
      <c r="H4924" s="3">
        <v>44.970700000000001</v>
      </c>
      <c r="I4924" s="30">
        <v>541.28850999999997</v>
      </c>
      <c r="J4924" s="30">
        <v>541.28699110000002</v>
      </c>
      <c r="K4924" s="30">
        <v>1.5200000000000001E-3</v>
      </c>
      <c r="L4924" s="3">
        <v>4</v>
      </c>
      <c r="M4924" s="3">
        <v>2</v>
      </c>
      <c r="N4924" s="10">
        <f t="shared" si="532"/>
        <v>-1</v>
      </c>
      <c r="O4924" s="35">
        <v>2</v>
      </c>
      <c r="P4924" s="17"/>
      <c r="Q4924" s="40">
        <v>1081.5676699999999</v>
      </c>
      <c r="R4924" s="40">
        <v>541.28746999999998</v>
      </c>
      <c r="S4924" s="18">
        <f t="shared" si="533"/>
        <v>1.921345047926289</v>
      </c>
      <c r="T4924" s="18">
        <f t="shared" si="534"/>
        <v>-0.8847424455656957</v>
      </c>
      <c r="U4924" s="18">
        <f t="shared" si="535"/>
        <v>-1.4225343143239824</v>
      </c>
      <c r="V4924" s="30">
        <v>541.2867</v>
      </c>
      <c r="W4924" s="3" t="s">
        <v>47</v>
      </c>
      <c r="X4924" s="3" t="s">
        <v>47</v>
      </c>
      <c r="Y4924" s="3" t="s">
        <v>47</v>
      </c>
      <c r="Z4924" s="3" t="s">
        <v>47</v>
      </c>
      <c r="AA4924" s="3" t="s">
        <v>47</v>
      </c>
      <c r="AB4924" s="12" t="s">
        <v>48</v>
      </c>
      <c r="AC4924" s="3" t="s">
        <v>52</v>
      </c>
      <c r="AE4924" s="3" t="s">
        <v>47</v>
      </c>
      <c r="AF4924" s="3" t="s">
        <v>48</v>
      </c>
      <c r="AG4924" s="3" t="s">
        <v>52</v>
      </c>
      <c r="AH4924" s="3" t="s">
        <v>47</v>
      </c>
      <c r="AI4924" s="3" t="s">
        <v>48</v>
      </c>
      <c r="AK4924" s="3" t="s">
        <v>52</v>
      </c>
      <c r="AL4924" s="3" t="s">
        <v>48</v>
      </c>
      <c r="AU4924" s="3">
        <v>0</v>
      </c>
      <c r="AV4924" s="3">
        <v>7</v>
      </c>
      <c r="AW4924" s="3">
        <v>1</v>
      </c>
      <c r="AX4924" s="3">
        <v>7</v>
      </c>
      <c r="AY4924" s="3">
        <v>100</v>
      </c>
      <c r="AZ4924" s="6" t="str">
        <f t="shared" si="536"/>
        <v>2573.3</v>
      </c>
      <c r="BC4924" s="12" t="s">
        <v>12593</v>
      </c>
      <c r="BJ4924" s="12">
        <f t="shared" si="537"/>
        <v>0</v>
      </c>
      <c r="BK4924" s="12">
        <f t="shared" si="538"/>
        <v>0</v>
      </c>
      <c r="CQ4924" s="3" t="str">
        <f>CONCATENATE(baseURL!$A$1,baseURL!$B$1,baseURL!$C$1,".",C4924,".",L4924,".pkl&amp;seq=",BC4924)</f>
        <v>http://proteomics.broadinstitute.org/millscripts/viewfeed.pl?side=xl&amp;cycle=1&amp;fixedMods=iaaC&amp;file=msdataSM/iPRG2012_nd/cpick_in/iPRG2012_nd.2573.3.4.pkl&amp;seq=YDLTVPFAR</v>
      </c>
    </row>
    <row r="4925" spans="1:95" x14ac:dyDescent="0.2">
      <c r="A4925" s="3">
        <v>5031</v>
      </c>
      <c r="B4925" s="2" t="s">
        <v>12594</v>
      </c>
      <c r="C4925" s="2" t="s">
        <v>12577</v>
      </c>
      <c r="D4925" s="3">
        <v>12905</v>
      </c>
      <c r="E4925" s="3">
        <v>12889</v>
      </c>
      <c r="F4925" s="3">
        <v>54040</v>
      </c>
      <c r="G4925" s="3">
        <v>15461</v>
      </c>
      <c r="H4925" s="3">
        <v>44.975700000000003</v>
      </c>
      <c r="I4925" s="30">
        <v>645.83747000000005</v>
      </c>
      <c r="J4925" s="30">
        <v>645.83691329999999</v>
      </c>
      <c r="K4925" s="30">
        <v>5.5999999999999995E-4</v>
      </c>
      <c r="L4925" s="3">
        <v>2</v>
      </c>
      <c r="M4925" s="3">
        <v>2</v>
      </c>
      <c r="N4925" s="10">
        <f t="shared" si="532"/>
        <v>1</v>
      </c>
      <c r="O4925" s="35">
        <v>2</v>
      </c>
      <c r="P4925" s="17"/>
      <c r="Q4925" s="40">
        <v>1290.66884</v>
      </c>
      <c r="R4925" s="40">
        <v>645.83806000000004</v>
      </c>
      <c r="S4925" s="18">
        <f t="shared" si="533"/>
        <v>-0.91354170113220345</v>
      </c>
      <c r="T4925" s="18">
        <f t="shared" si="534"/>
        <v>-1.7755224894137547</v>
      </c>
      <c r="U4925" s="18">
        <f t="shared" si="535"/>
        <v>-2.1057910400799575</v>
      </c>
      <c r="V4925" s="30">
        <v>645.83669999999995</v>
      </c>
      <c r="W4925" s="3" t="s">
        <v>47</v>
      </c>
      <c r="X4925" s="3" t="s">
        <v>47</v>
      </c>
      <c r="Y4925" s="3" t="s">
        <v>47</v>
      </c>
      <c r="Z4925" s="3" t="s">
        <v>47</v>
      </c>
      <c r="AA4925" s="3" t="s">
        <v>48</v>
      </c>
      <c r="AB4925" s="12" t="s">
        <v>47</v>
      </c>
      <c r="AC4925" s="3" t="s">
        <v>47</v>
      </c>
      <c r="AD4925" s="3" t="s">
        <v>47</v>
      </c>
      <c r="AE4925" s="3" t="s">
        <v>47</v>
      </c>
      <c r="AF4925" s="3" t="s">
        <v>47</v>
      </c>
      <c r="AG4925" s="3" t="s">
        <v>47</v>
      </c>
      <c r="AH4925" s="3" t="s">
        <v>47</v>
      </c>
      <c r="AI4925" s="3" t="s">
        <v>47</v>
      </c>
      <c r="AJ4925" s="3" t="s">
        <v>47</v>
      </c>
      <c r="AK4925" s="3" t="s">
        <v>47</v>
      </c>
      <c r="AL4925" s="3" t="s">
        <v>47</v>
      </c>
      <c r="AM4925" s="3" t="s">
        <v>47</v>
      </c>
      <c r="AN4925" s="3" t="s">
        <v>47</v>
      </c>
      <c r="AU4925" s="3">
        <v>0</v>
      </c>
      <c r="AV4925" s="3">
        <v>17</v>
      </c>
      <c r="AW4925" s="3">
        <v>1</v>
      </c>
      <c r="AX4925" s="3">
        <v>17</v>
      </c>
      <c r="AY4925" s="3">
        <v>100</v>
      </c>
      <c r="AZ4925" s="6" t="str">
        <f t="shared" si="536"/>
        <v>2573.6</v>
      </c>
      <c r="BC4925" s="12" t="s">
        <v>12595</v>
      </c>
      <c r="BJ4925" s="12">
        <f t="shared" si="537"/>
        <v>0</v>
      </c>
      <c r="BK4925" s="12">
        <f t="shared" si="538"/>
        <v>0</v>
      </c>
      <c r="CQ4925" s="3" t="str">
        <f>CONCATENATE(baseURL!$A$1,baseURL!$B$1,baseURL!$C$1,".",C4925,".",L4925,".pkl&amp;seq=",BC4925)</f>
        <v>http://proteomics.broadinstitute.org/millscripts/viewfeed.pl?side=xl&amp;cycle=1&amp;fixedMods=iaaC&amp;file=msdataSM/iPRG2012_nd/cpick_in/iPRG2012_nd.2573.6.2.pkl&amp;seq=LGNDDEVLLFR</v>
      </c>
    </row>
    <row r="4926" spans="1:95" x14ac:dyDescent="0.2">
      <c r="A4926" s="3">
        <v>5637</v>
      </c>
      <c r="B4926" s="2" t="s">
        <v>12596</v>
      </c>
      <c r="C4926" s="2" t="s">
        <v>12597</v>
      </c>
      <c r="D4926" s="3">
        <v>12906</v>
      </c>
      <c r="E4926" s="3">
        <v>12890</v>
      </c>
      <c r="F4926" s="3">
        <v>54041</v>
      </c>
      <c r="G4926" s="3">
        <v>15462</v>
      </c>
      <c r="H4926" s="3">
        <v>44.9773</v>
      </c>
      <c r="I4926" s="30">
        <v>690.35883000000001</v>
      </c>
      <c r="J4926" s="30">
        <v>690.35991609999996</v>
      </c>
      <c r="K4926" s="30">
        <v>-1.09E-3</v>
      </c>
      <c r="L4926" s="3">
        <v>3</v>
      </c>
      <c r="M4926" s="3">
        <v>3</v>
      </c>
      <c r="N4926" s="10">
        <f t="shared" si="532"/>
        <v>1</v>
      </c>
      <c r="O4926" s="35">
        <v>3</v>
      </c>
      <c r="P4926" s="17"/>
      <c r="Q4926" s="40">
        <v>2069.0662000000002</v>
      </c>
      <c r="R4926" s="40">
        <v>690.36024999999995</v>
      </c>
      <c r="S4926" s="18">
        <f t="shared" si="533"/>
        <v>-2.0568971054447829</v>
      </c>
      <c r="T4926" s="18">
        <f t="shared" si="534"/>
        <v>-0.4836605235989434</v>
      </c>
      <c r="U4926" s="18">
        <f t="shared" si="535"/>
        <v>-0.65183358978262096</v>
      </c>
      <c r="V4926" s="30">
        <v>690.35979999999995</v>
      </c>
      <c r="W4926" s="3" t="s">
        <v>47</v>
      </c>
      <c r="X4926" s="3" t="s">
        <v>47</v>
      </c>
      <c r="Y4926" s="3" t="s">
        <v>47</v>
      </c>
      <c r="Z4926" s="3" t="s">
        <v>47</v>
      </c>
      <c r="AA4926" s="3" t="s">
        <v>47</v>
      </c>
      <c r="AB4926" s="12" t="s">
        <v>47</v>
      </c>
      <c r="AC4926" s="3" t="s">
        <v>47</v>
      </c>
      <c r="AD4926" s="3" t="s">
        <v>47</v>
      </c>
      <c r="AE4926" s="3" t="s">
        <v>48</v>
      </c>
      <c r="AF4926" s="3" t="s">
        <v>47</v>
      </c>
      <c r="AG4926" s="3" t="s">
        <v>47</v>
      </c>
      <c r="AI4926" s="3" t="s">
        <v>47</v>
      </c>
      <c r="AJ4926" s="3" t="s">
        <v>47</v>
      </c>
      <c r="AL4926" s="3" t="s">
        <v>47</v>
      </c>
      <c r="AM4926" s="3" t="s">
        <v>47</v>
      </c>
      <c r="AN4926" s="3" t="s">
        <v>47</v>
      </c>
      <c r="AU4926" s="3">
        <v>0</v>
      </c>
      <c r="AV4926" s="3">
        <v>15</v>
      </c>
      <c r="AW4926" s="3">
        <v>1</v>
      </c>
      <c r="AX4926" s="3">
        <v>15</v>
      </c>
      <c r="AY4926" s="3">
        <v>100</v>
      </c>
      <c r="AZ4926" s="6" t="str">
        <f t="shared" si="536"/>
        <v>2573.7</v>
      </c>
      <c r="BC4926" s="12" t="s">
        <v>12598</v>
      </c>
      <c r="BJ4926" s="12">
        <f t="shared" si="537"/>
        <v>0</v>
      </c>
      <c r="BK4926" s="12">
        <f t="shared" si="538"/>
        <v>0</v>
      </c>
      <c r="CQ4926" s="3" t="str">
        <f>CONCATENATE(baseURL!$A$1,baseURL!$B$1,baseURL!$C$1,".",C4926,".",L4926,".pkl&amp;seq=",BC4926)</f>
        <v>http://proteomics.broadinstitute.org/millscripts/viewfeed.pl?side=xl&amp;cycle=1&amp;fixedMods=iaaC&amp;file=msdataSM/iPRG2012_nd/cpick_in/iPRG2012_nd.2573.7.3.pkl&amp;seq=AGATGTALSFFTEQNKGLGAK</v>
      </c>
    </row>
    <row r="4927" spans="1:95" x14ac:dyDescent="0.2">
      <c r="A4927" s="3">
        <v>181</v>
      </c>
      <c r="B4927" s="2" t="s">
        <v>12599</v>
      </c>
      <c r="C4927" s="2" t="s">
        <v>12579</v>
      </c>
      <c r="D4927" s="3">
        <v>12907</v>
      </c>
      <c r="E4927" s="3">
        <v>12891</v>
      </c>
      <c r="F4927" s="3">
        <v>54042</v>
      </c>
      <c r="G4927" s="3">
        <v>15463</v>
      </c>
      <c r="H4927" s="3">
        <v>44.978999999999999</v>
      </c>
      <c r="I4927" s="30">
        <v>703.83239000000003</v>
      </c>
      <c r="J4927" s="30">
        <v>703.83013600000004</v>
      </c>
      <c r="K4927" s="30">
        <v>2.2499999999999998E-3</v>
      </c>
      <c r="L4927" s="3">
        <v>2</v>
      </c>
      <c r="M4927" s="3">
        <v>2</v>
      </c>
      <c r="N4927" s="10">
        <f t="shared" si="532"/>
        <v>1</v>
      </c>
      <c r="O4927" s="35">
        <v>2</v>
      </c>
      <c r="P4927" s="17"/>
      <c r="Q4927" s="40">
        <v>1406.6546499999999</v>
      </c>
      <c r="R4927" s="40">
        <v>703.83096</v>
      </c>
      <c r="S4927" s="18">
        <f t="shared" si="533"/>
        <v>2.0317378480019919</v>
      </c>
      <c r="T4927" s="18">
        <f t="shared" si="534"/>
        <v>-1.1707356550015404</v>
      </c>
      <c r="U4927" s="18">
        <f t="shared" si="535"/>
        <v>-1.2218843001574677</v>
      </c>
      <c r="V4927" s="30">
        <v>703.83010000000002</v>
      </c>
      <c r="W4927" s="3" t="s">
        <v>47</v>
      </c>
      <c r="X4927" s="3" t="s">
        <v>47</v>
      </c>
      <c r="Y4927" s="3" t="s">
        <v>65</v>
      </c>
      <c r="Z4927" s="3" t="s">
        <v>47</v>
      </c>
      <c r="AA4927" s="3" t="s">
        <v>48</v>
      </c>
      <c r="AB4927" s="12" t="s">
        <v>47</v>
      </c>
      <c r="AC4927" s="3" t="s">
        <v>47</v>
      </c>
      <c r="AD4927" s="3" t="s">
        <v>47</v>
      </c>
      <c r="AE4927" s="3" t="s">
        <v>47</v>
      </c>
      <c r="AF4927" s="3" t="s">
        <v>47</v>
      </c>
      <c r="AG4927" s="3" t="s">
        <v>47</v>
      </c>
      <c r="AH4927" s="3" t="s">
        <v>47</v>
      </c>
      <c r="AI4927" s="3" t="s">
        <v>47</v>
      </c>
      <c r="AJ4927" s="3" t="s">
        <v>47</v>
      </c>
      <c r="AK4927" s="3" t="s">
        <v>47</v>
      </c>
      <c r="AL4927" s="3" t="s">
        <v>47</v>
      </c>
      <c r="AM4927" s="3" t="s">
        <v>47</v>
      </c>
      <c r="AN4927" s="3" t="s">
        <v>47</v>
      </c>
      <c r="AO4927" s="3" t="s">
        <v>47</v>
      </c>
      <c r="AP4927" s="3" t="s">
        <v>47</v>
      </c>
      <c r="AU4927" s="3">
        <v>1</v>
      </c>
      <c r="AV4927" s="3">
        <v>18</v>
      </c>
      <c r="AW4927" s="3">
        <v>1</v>
      </c>
      <c r="AX4927" s="3">
        <v>18</v>
      </c>
      <c r="AY4927" s="3">
        <v>100</v>
      </c>
      <c r="AZ4927" s="6" t="str">
        <f t="shared" si="536"/>
        <v>2573.8</v>
      </c>
      <c r="BB4927" s="12" t="s">
        <v>79</v>
      </c>
      <c r="BC4927" s="12" t="s">
        <v>12494</v>
      </c>
      <c r="BJ4927" s="12">
        <f t="shared" si="537"/>
        <v>0</v>
      </c>
      <c r="BK4927" s="12">
        <f t="shared" si="538"/>
        <v>0</v>
      </c>
      <c r="BU4927" s="3" t="s">
        <v>12495</v>
      </c>
      <c r="CQ4927" s="3" t="str">
        <f>CONCATENATE(baseURL!$A$1,baseURL!$B$1,"+Acetyl",baseURL!$C$1,".",C4927,".",L4927,".pkl&amp;seq=",BC4927)</f>
        <v>http://proteomics.broadinstitute.org/millscripts/viewfeed.pl?side=xl&amp;cycle=1&amp;fixedMods=iaaC+Acetyl&amp;file=msdataSM/iPRG2012_nd/cpick_in/iPRG2012_nd.2573.8.2.pkl&amp;seq=SDWDTNTLLGSR</v>
      </c>
    </row>
    <row r="4928" spans="1:95" x14ac:dyDescent="0.2">
      <c r="A4928" s="3">
        <v>3300</v>
      </c>
      <c r="B4928" s="2" t="s">
        <v>12600</v>
      </c>
      <c r="C4928" s="2" t="s">
        <v>12601</v>
      </c>
      <c r="D4928" s="3">
        <v>12912</v>
      </c>
      <c r="E4928" s="3">
        <v>12896</v>
      </c>
      <c r="F4928" s="3">
        <v>54057</v>
      </c>
      <c r="G4928" s="3">
        <v>15469</v>
      </c>
      <c r="H4928" s="3">
        <v>44.997</v>
      </c>
      <c r="I4928" s="30">
        <v>407.50662999999997</v>
      </c>
      <c r="J4928" s="30">
        <v>407.50469939999999</v>
      </c>
      <c r="K4928" s="30">
        <v>1.9300000000000001E-3</v>
      </c>
      <c r="L4928" s="3">
        <v>4</v>
      </c>
      <c r="M4928" s="3">
        <v>4</v>
      </c>
      <c r="N4928" s="10">
        <f t="shared" si="532"/>
        <v>1</v>
      </c>
      <c r="O4928" s="35">
        <v>4</v>
      </c>
      <c r="P4928" s="17"/>
      <c r="Q4928" s="40">
        <v>1626.9975099999999</v>
      </c>
      <c r="R4928" s="40">
        <v>407.50483000000003</v>
      </c>
      <c r="S4928" s="18">
        <f t="shared" si="533"/>
        <v>4.4171255588456875</v>
      </c>
      <c r="T4928" s="18">
        <f t="shared" si="534"/>
        <v>-0.32048699897388838</v>
      </c>
      <c r="U4928" s="18">
        <f t="shared" si="535"/>
        <v>-1.5459939456448126</v>
      </c>
      <c r="V4928" s="30">
        <v>407.50420000000003</v>
      </c>
      <c r="W4928" s="3" t="s">
        <v>47</v>
      </c>
      <c r="Y4928" s="3" t="s">
        <v>47</v>
      </c>
      <c r="Z4928" s="3" t="s">
        <v>47</v>
      </c>
      <c r="AA4928" s="3" t="s">
        <v>48</v>
      </c>
      <c r="AB4928" s="12" t="s">
        <v>47</v>
      </c>
      <c r="AC4928" s="3" t="s">
        <v>47</v>
      </c>
      <c r="AE4928" s="3" t="s">
        <v>47</v>
      </c>
      <c r="AF4928" s="3" t="s">
        <v>48</v>
      </c>
      <c r="AG4928" s="3" t="s">
        <v>48</v>
      </c>
      <c r="AH4928" s="3" t="s">
        <v>47</v>
      </c>
      <c r="AI4928" s="3" t="s">
        <v>48</v>
      </c>
      <c r="AK4928" s="3" t="s">
        <v>47</v>
      </c>
      <c r="AL4928" s="3" t="s">
        <v>48</v>
      </c>
      <c r="AM4928" s="3" t="s">
        <v>47</v>
      </c>
      <c r="AU4928" s="3">
        <v>0</v>
      </c>
      <c r="AV4928" s="3">
        <v>9</v>
      </c>
      <c r="AW4928" s="3">
        <v>1</v>
      </c>
      <c r="AX4928" s="3">
        <v>9</v>
      </c>
      <c r="AY4928" s="3">
        <v>100</v>
      </c>
      <c r="AZ4928" s="6" t="str">
        <f t="shared" si="536"/>
        <v>2574.2</v>
      </c>
      <c r="BC4928" s="12" t="s">
        <v>12602</v>
      </c>
      <c r="BJ4928" s="12">
        <f t="shared" si="537"/>
        <v>0</v>
      </c>
      <c r="BK4928" s="12">
        <f t="shared" si="538"/>
        <v>0</v>
      </c>
      <c r="CQ4928" s="3" t="str">
        <f>CONCATENATE(baseURL!$A$1,baseURL!$B$1,baseURL!$C$1,".",C4928,".",L4928,".pkl&amp;seq=",BC4928)</f>
        <v>http://proteomics.broadinstitute.org/millscripts/viewfeed.pl?side=xl&amp;cycle=1&amp;fixedMods=iaaC&amp;file=msdataSM/iPRG2012_nd/cpick_in/iPRG2012_nd.2574.2.4.pkl&amp;seq=LLRMPLVESVKLTK</v>
      </c>
    </row>
    <row r="4929" spans="1:95" x14ac:dyDescent="0.2">
      <c r="A4929" s="3">
        <v>6538</v>
      </c>
      <c r="B4929" s="2" t="s">
        <v>12603</v>
      </c>
      <c r="C4929" s="2" t="s">
        <v>12604</v>
      </c>
      <c r="D4929" s="3">
        <v>12915</v>
      </c>
      <c r="E4929" s="3">
        <v>12899</v>
      </c>
      <c r="F4929" s="3">
        <v>54060</v>
      </c>
      <c r="G4929" s="3">
        <v>15472</v>
      </c>
      <c r="H4929" s="3">
        <v>45.005299999999998</v>
      </c>
      <c r="I4929" s="30">
        <v>737.70623999999998</v>
      </c>
      <c r="J4929" s="30">
        <v>737.70654119999995</v>
      </c>
      <c r="K4929" s="30">
        <v>-2.9999999999999997E-4</v>
      </c>
      <c r="L4929" s="3">
        <v>3</v>
      </c>
      <c r="M4929" s="3">
        <v>3</v>
      </c>
      <c r="N4929" s="10">
        <f t="shared" si="532"/>
        <v>1</v>
      </c>
      <c r="O4929" s="35">
        <v>3</v>
      </c>
      <c r="P4929" s="17"/>
      <c r="Q4929" s="40">
        <v>2211.1040400000002</v>
      </c>
      <c r="R4929" s="40">
        <v>737.70619999999997</v>
      </c>
      <c r="S4929" s="18">
        <f t="shared" si="533"/>
        <v>5.4222128013423972E-2</v>
      </c>
      <c r="T4929" s="18">
        <f t="shared" si="534"/>
        <v>0.46251475178036383</v>
      </c>
      <c r="U4929" s="18">
        <f t="shared" si="535"/>
        <v>0.40666596002362554</v>
      </c>
      <c r="V4929" s="30">
        <v>737.70650000000001</v>
      </c>
      <c r="W4929" s="3" t="s">
        <v>47</v>
      </c>
      <c r="X4929" s="3" t="s">
        <v>47</v>
      </c>
      <c r="Y4929" s="3" t="s">
        <v>47</v>
      </c>
      <c r="Z4929" s="3" t="s">
        <v>47</v>
      </c>
      <c r="AA4929" s="3" t="s">
        <v>48</v>
      </c>
      <c r="AB4929" s="12" t="s">
        <v>47</v>
      </c>
      <c r="AC4929" s="3" t="s">
        <v>47</v>
      </c>
      <c r="AD4929" s="3" t="s">
        <v>47</v>
      </c>
      <c r="AE4929" s="3" t="s">
        <v>47</v>
      </c>
      <c r="AF4929" s="3" t="s">
        <v>47</v>
      </c>
      <c r="AG4929" s="3" t="s">
        <v>47</v>
      </c>
      <c r="AH4929" s="3" t="s">
        <v>47</v>
      </c>
      <c r="AI4929" s="3" t="s">
        <v>47</v>
      </c>
      <c r="AJ4929" s="3" t="s">
        <v>47</v>
      </c>
      <c r="AK4929" s="3" t="s">
        <v>47</v>
      </c>
      <c r="AL4929" s="3" t="s">
        <v>47</v>
      </c>
      <c r="AU4929" s="3">
        <v>0</v>
      </c>
      <c r="AV4929" s="3">
        <v>15</v>
      </c>
      <c r="AW4929" s="3">
        <v>1</v>
      </c>
      <c r="AX4929" s="3">
        <v>15</v>
      </c>
      <c r="AY4929" s="3">
        <v>100</v>
      </c>
      <c r="AZ4929" s="6" t="str">
        <f t="shared" si="536"/>
        <v>2574.5</v>
      </c>
      <c r="BC4929" s="12" t="s">
        <v>12376</v>
      </c>
      <c r="BJ4929" s="12">
        <f t="shared" si="537"/>
        <v>0</v>
      </c>
      <c r="BK4929" s="12">
        <f t="shared" si="538"/>
        <v>0</v>
      </c>
      <c r="CQ4929" s="3" t="str">
        <f>CONCATENATE(baseURL!$A$1,baseURL!$B$1,baseURL!$C$1,".",C4929,".",L4929,".pkl&amp;seq=",BC4929)</f>
        <v>http://proteomics.broadinstitute.org/millscripts/viewfeed.pl?side=xl&amp;cycle=1&amp;fixedMods=iaaC&amp;file=msdataSM/iPRG2012_nd/cpick_in/iPRG2012_nd.2574.5.3.pkl&amp;seq=LGEHNLDVLEGNEQFLNAAK</v>
      </c>
    </row>
    <row r="4930" spans="1:95" x14ac:dyDescent="0.2">
      <c r="A4930" s="3">
        <v>832</v>
      </c>
      <c r="B4930" s="2" t="s">
        <v>12605</v>
      </c>
      <c r="C4930" s="2" t="s">
        <v>12606</v>
      </c>
      <c r="D4930" s="3">
        <v>12916</v>
      </c>
      <c r="E4930" s="3">
        <v>12900</v>
      </c>
      <c r="F4930" s="3">
        <v>54061</v>
      </c>
      <c r="G4930" s="3">
        <v>15473</v>
      </c>
      <c r="H4930" s="3">
        <v>45.008699999999997</v>
      </c>
      <c r="I4930" s="30">
        <v>1047.4208000000001</v>
      </c>
      <c r="J4930" s="30">
        <v>1047.417929</v>
      </c>
      <c r="K4930" s="30">
        <v>2.8700000000000002E-3</v>
      </c>
      <c r="L4930" s="3">
        <v>2</v>
      </c>
      <c r="M4930" s="3">
        <v>2</v>
      </c>
      <c r="N4930" s="10">
        <f t="shared" ref="N4930:N4993" si="539">IF(AND(M4930&gt;0,L4930&gt;0), IF(M4930=L4930,1,-1), 1)</f>
        <v>1</v>
      </c>
      <c r="O4930" s="35">
        <v>2</v>
      </c>
      <c r="P4930" s="17"/>
      <c r="Q4930" s="40">
        <v>2093.8321799999999</v>
      </c>
      <c r="R4930" s="40">
        <v>1047.4197300000001</v>
      </c>
      <c r="S4930" s="18">
        <f t="shared" ref="S4930:S4993" si="540">1000000*(I4930-R4930)/R4930</f>
        <v>1.0215579956919407</v>
      </c>
      <c r="T4930" s="18">
        <f t="shared" ref="T4930:T4993" si="541">1000000*(J4930-R4930)/R4930</f>
        <v>-1.7194635049638336</v>
      </c>
      <c r="U4930" s="18">
        <f t="shared" ref="U4930:U4993" si="542">1000000*(V4930-R4930)/R4930</f>
        <v>-2.0335687204204516</v>
      </c>
      <c r="V4930" s="30">
        <v>1047.4176</v>
      </c>
      <c r="W4930" s="3" t="s">
        <v>47</v>
      </c>
      <c r="X4930" s="3" t="s">
        <v>47</v>
      </c>
      <c r="Y4930" s="3" t="s">
        <v>47</v>
      </c>
      <c r="Z4930" s="3" t="s">
        <v>52</v>
      </c>
      <c r="AA4930" s="3" t="s">
        <v>47</v>
      </c>
      <c r="AC4930" s="3" t="s">
        <v>52</v>
      </c>
      <c r="AD4930" s="3" t="s">
        <v>47</v>
      </c>
      <c r="AE4930" s="3" t="s">
        <v>48</v>
      </c>
      <c r="AF4930" s="3" t="s">
        <v>47</v>
      </c>
      <c r="AJ4930" s="3" t="s">
        <v>47</v>
      </c>
      <c r="AO4930" s="3" t="s">
        <v>47</v>
      </c>
      <c r="AU4930" s="3">
        <v>0</v>
      </c>
      <c r="AV4930" s="3">
        <v>8</v>
      </c>
      <c r="AW4930" s="3">
        <v>5</v>
      </c>
      <c r="AX4930" s="3">
        <v>3</v>
      </c>
      <c r="AY4930" s="3">
        <v>37.5</v>
      </c>
      <c r="AZ4930" s="6" t="str">
        <f t="shared" ref="AZ4930:AZ4993" si="543">HYPERLINK(CQ4930,C4930)</f>
        <v>2574.6</v>
      </c>
      <c r="BC4930" s="12" t="s">
        <v>12607</v>
      </c>
      <c r="BJ4930" s="12">
        <f t="shared" ref="BJ4930:BJ4993" si="544">LEN(BC4930)-LEN(SUBSTITUTE(BC4930,"C",""))</f>
        <v>0</v>
      </c>
      <c r="BK4930" s="12">
        <f t="shared" ref="BK4930:BK4993" si="545">LEN(BC4930)-LEN(SUBSTITUTE(BC4930,"c",""))</f>
        <v>0</v>
      </c>
      <c r="BL4930" s="3" t="s">
        <v>162</v>
      </c>
      <c r="BM4930" s="3" t="s">
        <v>162</v>
      </c>
      <c r="BR4930" s="3" t="s">
        <v>162</v>
      </c>
      <c r="CQ4930" s="3" t="str">
        <f>CONCATENATE(baseURL!$A$1,baseURL!$B$1,baseURL!$C$1,".",C4930,".",L4930,".pkl&amp;seq=",BC4930,"&amp;varMods=Sodiated-D+Sodiated-E")</f>
        <v>http://proteomics.broadinstitute.org/millscripts/viewfeed.pl?side=xl&amp;cycle=1&amp;fixedMods=iaaC&amp;file=msdataSM/iPRG2012_nd/cpick_in/iPRG2012_nd.2574.6.2.pkl&amp;seq=LAFYQVTPEEDEEEdEE&amp;varMods=Sodiated-D+Sodiated-E</v>
      </c>
    </row>
    <row r="4931" spans="1:95" x14ac:dyDescent="0.2">
      <c r="A4931" s="3">
        <v>5032</v>
      </c>
      <c r="B4931" s="2" t="s">
        <v>12608</v>
      </c>
      <c r="C4931" s="2" t="s">
        <v>12600</v>
      </c>
      <c r="D4931" s="3">
        <v>12919</v>
      </c>
      <c r="E4931" s="3">
        <v>12903</v>
      </c>
      <c r="F4931" s="3">
        <v>54079</v>
      </c>
      <c r="G4931" s="3">
        <v>15477</v>
      </c>
      <c r="H4931" s="3">
        <v>45.021599999999999</v>
      </c>
      <c r="I4931" s="30">
        <v>515.29984000000002</v>
      </c>
      <c r="J4931" s="30">
        <v>515.29937289999998</v>
      </c>
      <c r="K4931" s="30">
        <v>4.6999999999999999E-4</v>
      </c>
      <c r="L4931" s="3">
        <v>3</v>
      </c>
      <c r="M4931" s="3">
        <v>3</v>
      </c>
      <c r="N4931" s="10">
        <f t="shared" si="539"/>
        <v>1</v>
      </c>
      <c r="O4931" s="35">
        <v>3</v>
      </c>
      <c r="P4931" s="17"/>
      <c r="Q4931" s="40">
        <v>1543.88426</v>
      </c>
      <c r="R4931" s="40">
        <v>515.29960000000005</v>
      </c>
      <c r="S4931" s="18">
        <f t="shared" si="540"/>
        <v>0.46574846936130437</v>
      </c>
      <c r="T4931" s="18">
        <f t="shared" si="541"/>
        <v>-0.44071448934686264</v>
      </c>
      <c r="U4931" s="18">
        <f t="shared" si="542"/>
        <v>-0.77624744908258925</v>
      </c>
      <c r="V4931" s="30">
        <v>515.29920000000004</v>
      </c>
      <c r="W4931" s="3" t="s">
        <v>47</v>
      </c>
      <c r="X4931" s="3" t="s">
        <v>47</v>
      </c>
      <c r="Y4931" s="3" t="s">
        <v>47</v>
      </c>
      <c r="Z4931" s="3" t="s">
        <v>47</v>
      </c>
      <c r="AA4931" s="3" t="s">
        <v>48</v>
      </c>
      <c r="AB4931" s="12" t="s">
        <v>47</v>
      </c>
      <c r="AC4931" s="3" t="s">
        <v>47</v>
      </c>
      <c r="AD4931" s="3" t="s">
        <v>47</v>
      </c>
      <c r="AE4931" s="3" t="s">
        <v>47</v>
      </c>
      <c r="AF4931" s="3" t="s">
        <v>47</v>
      </c>
      <c r="AG4931" s="3" t="s">
        <v>47</v>
      </c>
      <c r="AH4931" s="3" t="s">
        <v>47</v>
      </c>
      <c r="AI4931" s="3" t="s">
        <v>47</v>
      </c>
      <c r="AJ4931" s="3" t="s">
        <v>47</v>
      </c>
      <c r="AK4931" s="3" t="s">
        <v>47</v>
      </c>
      <c r="AL4931" s="3" t="s">
        <v>47</v>
      </c>
      <c r="AM4931" s="3" t="s">
        <v>47</v>
      </c>
      <c r="AN4931" s="3" t="s">
        <v>47</v>
      </c>
      <c r="AU4931" s="3">
        <v>0</v>
      </c>
      <c r="AV4931" s="3">
        <v>17</v>
      </c>
      <c r="AW4931" s="3">
        <v>1</v>
      </c>
      <c r="AX4931" s="3">
        <v>17</v>
      </c>
      <c r="AY4931" s="3">
        <v>100</v>
      </c>
      <c r="AZ4931" s="6" t="str">
        <f t="shared" si="543"/>
        <v>2575.3</v>
      </c>
      <c r="BC4931" s="12" t="s">
        <v>12609</v>
      </c>
      <c r="BJ4931" s="12">
        <f t="shared" si="544"/>
        <v>0</v>
      </c>
      <c r="BK4931" s="12">
        <f t="shared" si="545"/>
        <v>0</v>
      </c>
      <c r="CQ4931" s="3" t="str">
        <f>CONCATENATE(baseURL!$A$1,baseURL!$B$1,baseURL!$C$1,".",C4931,".",L4931,".pkl&amp;seq=",BC4931)</f>
        <v>http://proteomics.broadinstitute.org/millscripts/viewfeed.pl?side=xl&amp;cycle=1&amp;fixedMods=iaaC&amp;file=msdataSM/iPRG2012_nd/cpick_in/iPRG2012_nd.2575.3.3.pkl&amp;seq=YLDLEAPVQLVKR</v>
      </c>
    </row>
    <row r="4932" spans="1:95" x14ac:dyDescent="0.2">
      <c r="A4932" s="3">
        <v>305</v>
      </c>
      <c r="B4932" s="2" t="s">
        <v>12610</v>
      </c>
      <c r="C4932" s="2" t="s">
        <v>12611</v>
      </c>
      <c r="D4932" s="3">
        <v>12920</v>
      </c>
      <c r="E4932" s="3">
        <v>12904</v>
      </c>
      <c r="F4932" s="3">
        <v>54080</v>
      </c>
      <c r="G4932" s="3">
        <v>15478</v>
      </c>
      <c r="H4932" s="3">
        <v>45.023299999999999</v>
      </c>
      <c r="I4932" s="30">
        <v>518.27376000000004</v>
      </c>
      <c r="J4932" s="30">
        <v>518.2758149</v>
      </c>
      <c r="K4932" s="30">
        <v>-2.0500000000000002E-3</v>
      </c>
      <c r="L4932" s="3">
        <v>4</v>
      </c>
      <c r="M4932" s="3">
        <v>2</v>
      </c>
      <c r="N4932" s="10">
        <f t="shared" si="539"/>
        <v>-1</v>
      </c>
      <c r="O4932" s="35">
        <v>4</v>
      </c>
      <c r="P4932" s="17"/>
      <c r="Q4932" s="40">
        <v>2070.0753599999998</v>
      </c>
      <c r="R4932" s="40">
        <v>518.27430000000004</v>
      </c>
      <c r="S4932" s="18">
        <f t="shared" si="540"/>
        <v>-1.0419193079820339</v>
      </c>
      <c r="T4932" s="18">
        <f t="shared" si="541"/>
        <v>2.9229695548496553</v>
      </c>
      <c r="U4932" s="18">
        <f t="shared" si="542"/>
        <v>-0.9647400999589919</v>
      </c>
      <c r="V4932" s="30">
        <v>518.27380000000005</v>
      </c>
      <c r="AD4932" s="3" t="s">
        <v>47</v>
      </c>
      <c r="AF4932" s="3" t="s">
        <v>47</v>
      </c>
      <c r="AG4932" s="3" t="s">
        <v>47</v>
      </c>
      <c r="AH4932" s="3" t="s">
        <v>47</v>
      </c>
      <c r="AJ4932" s="3" t="s">
        <v>47</v>
      </c>
      <c r="AL4932" s="3" t="s">
        <v>52</v>
      </c>
      <c r="AU4932" s="3">
        <v>0</v>
      </c>
      <c r="AV4932" s="3">
        <v>5</v>
      </c>
      <c r="AW4932" s="3">
        <v>1</v>
      </c>
      <c r="AX4932" s="3">
        <v>5</v>
      </c>
      <c r="AY4932" s="3">
        <v>100</v>
      </c>
      <c r="AZ4932" s="6" t="str">
        <f t="shared" si="543"/>
        <v>2575.4</v>
      </c>
      <c r="BC4932" s="12" t="s">
        <v>12612</v>
      </c>
      <c r="BJ4932" s="12">
        <f t="shared" si="544"/>
        <v>0</v>
      </c>
      <c r="BK4932" s="12">
        <f t="shared" si="545"/>
        <v>0</v>
      </c>
      <c r="CQ4932" s="3" t="str">
        <f>CONCATENATE(baseURL!$A$1,baseURL!$B$1,baseURL!$C$1,".",C4932,".",L4932,".pkl&amp;seq=",BC4932)</f>
        <v>http://proteomics.broadinstitute.org/millscripts/viewfeed.pl?side=xl&amp;cycle=1&amp;fixedMods=iaaC&amp;file=msdataSM/iPRG2012_nd/cpick_in/iPRG2012_nd.2575.4.4.pkl&amp;seq=TAVVDGVFDEVSLDKYKGK</v>
      </c>
    </row>
    <row r="4933" spans="1:95" x14ac:dyDescent="0.2">
      <c r="A4933" s="3">
        <v>6250</v>
      </c>
      <c r="B4933" s="2" t="s">
        <v>12613</v>
      </c>
      <c r="C4933" s="2" t="s">
        <v>12603</v>
      </c>
      <c r="D4933" s="3">
        <v>12922</v>
      </c>
      <c r="E4933" s="3">
        <v>12906</v>
      </c>
      <c r="F4933" s="3">
        <v>54082</v>
      </c>
      <c r="G4933" s="3">
        <v>15480</v>
      </c>
      <c r="H4933" s="3">
        <v>45.026600000000002</v>
      </c>
      <c r="I4933" s="30">
        <v>531.33383000000003</v>
      </c>
      <c r="J4933" s="30">
        <v>531.33461420000003</v>
      </c>
      <c r="K4933" s="30">
        <v>-7.7999999999999999E-4</v>
      </c>
      <c r="L4933" s="3">
        <v>3</v>
      </c>
      <c r="M4933" s="3">
        <v>3</v>
      </c>
      <c r="N4933" s="10">
        <f t="shared" si="539"/>
        <v>1</v>
      </c>
      <c r="O4933" s="35">
        <v>3</v>
      </c>
      <c r="P4933" s="17"/>
      <c r="Q4933" s="40">
        <v>1591.98939</v>
      </c>
      <c r="R4933" s="40">
        <v>531.33465000000001</v>
      </c>
      <c r="S4933" s="18">
        <f t="shared" si="540"/>
        <v>-1.5432835031106329</v>
      </c>
      <c r="T4933" s="18">
        <f t="shared" si="541"/>
        <v>-6.7377499242381025E-2</v>
      </c>
      <c r="U4933" s="18">
        <f t="shared" si="542"/>
        <v>-0.28230795782346757</v>
      </c>
      <c r="V4933" s="30">
        <v>531.33450000000005</v>
      </c>
      <c r="W4933" s="3" t="s">
        <v>47</v>
      </c>
      <c r="X4933" s="3" t="s">
        <v>47</v>
      </c>
      <c r="Y4933" s="3" t="s">
        <v>47</v>
      </c>
      <c r="Z4933" s="3" t="s">
        <v>47</v>
      </c>
      <c r="AA4933" s="3" t="s">
        <v>48</v>
      </c>
      <c r="AB4933" s="12" t="s">
        <v>47</v>
      </c>
      <c r="AC4933" s="3" t="s">
        <v>47</v>
      </c>
      <c r="AD4933" s="3" t="s">
        <v>47</v>
      </c>
      <c r="AE4933" s="3" t="s">
        <v>47</v>
      </c>
      <c r="AF4933" s="3" t="s">
        <v>47</v>
      </c>
      <c r="AG4933" s="3" t="s">
        <v>47</v>
      </c>
      <c r="AH4933" s="3" t="s">
        <v>47</v>
      </c>
      <c r="AI4933" s="3" t="s">
        <v>47</v>
      </c>
      <c r="AJ4933" s="3" t="s">
        <v>47</v>
      </c>
      <c r="AK4933" s="3" t="s">
        <v>47</v>
      </c>
      <c r="AL4933" s="3" t="s">
        <v>47</v>
      </c>
      <c r="AN4933" s="3" t="s">
        <v>47</v>
      </c>
      <c r="AU4933" s="3">
        <v>0</v>
      </c>
      <c r="AV4933" s="3">
        <v>16</v>
      </c>
      <c r="AW4933" s="3">
        <v>1</v>
      </c>
      <c r="AX4933" s="3">
        <v>16</v>
      </c>
      <c r="AY4933" s="3">
        <v>100</v>
      </c>
      <c r="AZ4933" s="6" t="str">
        <f t="shared" si="543"/>
        <v>2575.6</v>
      </c>
      <c r="BC4933" s="12" t="s">
        <v>12403</v>
      </c>
      <c r="BJ4933" s="12">
        <f t="shared" si="544"/>
        <v>0</v>
      </c>
      <c r="BK4933" s="12">
        <f t="shared" si="545"/>
        <v>0</v>
      </c>
      <c r="CQ4933" s="3" t="str">
        <f>CONCATENATE(baseURL!$A$1,baseURL!$B$1,baseURL!$C$1,".",C4933,".",L4933,".pkl&amp;seq=",BC4933)</f>
        <v>http://proteomics.broadinstitute.org/millscripts/viewfeed.pl?side=xl&amp;cycle=1&amp;fixedMods=iaaC&amp;file=msdataSM/iPRG2012_nd/cpick_in/iPRG2012_nd.2575.6.3.pkl&amp;seq=LLQSLPPTLKVNRL</v>
      </c>
    </row>
    <row r="4934" spans="1:95" x14ac:dyDescent="0.2">
      <c r="A4934" s="3">
        <v>4106</v>
      </c>
      <c r="B4934" s="2" t="s">
        <v>12614</v>
      </c>
      <c r="C4934" s="2" t="s">
        <v>12615</v>
      </c>
      <c r="D4934" s="3">
        <v>12924</v>
      </c>
      <c r="E4934" s="3">
        <v>12908</v>
      </c>
      <c r="F4934" s="3">
        <v>54084</v>
      </c>
      <c r="G4934" s="3">
        <v>15482</v>
      </c>
      <c r="H4934" s="3">
        <v>45.029899999999998</v>
      </c>
      <c r="I4934" s="30">
        <v>584.97600999999997</v>
      </c>
      <c r="J4934" s="30">
        <v>584.97689179999998</v>
      </c>
      <c r="K4934" s="30">
        <v>-8.8000000000000003E-4</v>
      </c>
      <c r="L4934" s="3">
        <v>3</v>
      </c>
      <c r="M4934" s="3">
        <v>3</v>
      </c>
      <c r="N4934" s="10">
        <f t="shared" si="539"/>
        <v>1</v>
      </c>
      <c r="O4934" s="35">
        <v>3</v>
      </c>
      <c r="P4934" s="17"/>
      <c r="Q4934" s="40">
        <v>1752.91668</v>
      </c>
      <c r="R4934" s="40">
        <v>584.97708</v>
      </c>
      <c r="S4934" s="18">
        <f t="shared" si="540"/>
        <v>-1.829131493539873</v>
      </c>
      <c r="T4934" s="18">
        <f t="shared" si="541"/>
        <v>-0.32172200665547918</v>
      </c>
      <c r="U4934" s="18">
        <f t="shared" si="542"/>
        <v>-0.30770436339196577</v>
      </c>
      <c r="V4934" s="30">
        <v>584.9769</v>
      </c>
      <c r="W4934" s="3" t="s">
        <v>47</v>
      </c>
      <c r="Y4934" s="3" t="s">
        <v>47</v>
      </c>
      <c r="Z4934" s="3" t="s">
        <v>47</v>
      </c>
      <c r="AA4934" s="3" t="s">
        <v>47</v>
      </c>
      <c r="AB4934" s="12" t="s">
        <v>47</v>
      </c>
      <c r="AC4934" s="3" t="s">
        <v>47</v>
      </c>
      <c r="AD4934" s="3" t="s">
        <v>47</v>
      </c>
      <c r="AE4934" s="3" t="s">
        <v>48</v>
      </c>
      <c r="AF4934" s="3" t="s">
        <v>48</v>
      </c>
      <c r="AG4934" s="3" t="s">
        <v>47</v>
      </c>
      <c r="AH4934" s="3" t="s">
        <v>47</v>
      </c>
      <c r="AI4934" s="3" t="s">
        <v>48</v>
      </c>
      <c r="AL4934" s="3" t="s">
        <v>47</v>
      </c>
      <c r="AM4934" s="3" t="s">
        <v>47</v>
      </c>
      <c r="AN4934" s="3" t="s">
        <v>47</v>
      </c>
      <c r="AU4934" s="3">
        <v>0</v>
      </c>
      <c r="AV4934" s="3">
        <v>12</v>
      </c>
      <c r="AW4934" s="3">
        <v>1</v>
      </c>
      <c r="AX4934" s="3">
        <v>12</v>
      </c>
      <c r="AY4934" s="3">
        <v>100</v>
      </c>
      <c r="AZ4934" s="6" t="str">
        <f t="shared" si="543"/>
        <v>2575.8</v>
      </c>
      <c r="BC4934" s="12" t="s">
        <v>12616</v>
      </c>
      <c r="BJ4934" s="12">
        <f t="shared" si="544"/>
        <v>0</v>
      </c>
      <c r="BK4934" s="12">
        <f t="shared" si="545"/>
        <v>0</v>
      </c>
      <c r="CQ4934" s="3" t="str">
        <f>CONCATENATE(baseURL!$A$1,baseURL!$B$1,baseURL!$C$1,".",C4934,".",L4934,".pkl&amp;seq=",BC4934)</f>
        <v>http://proteomics.broadinstitute.org/millscripts/viewfeed.pl?side=xl&amp;cycle=1&amp;fixedMods=iaaC&amp;file=msdataSM/iPRG2012_nd/cpick_in/iPRG2012_nd.2575.8.3.pkl&amp;seq=NALKPVFQDLYESTK</v>
      </c>
    </row>
    <row r="4935" spans="1:95" x14ac:dyDescent="0.2">
      <c r="A4935" s="3">
        <v>2871</v>
      </c>
      <c r="B4935" s="2" t="s">
        <v>12618</v>
      </c>
      <c r="C4935" s="2" t="s">
        <v>12619</v>
      </c>
      <c r="D4935" s="3">
        <v>12932</v>
      </c>
      <c r="E4935" s="3">
        <v>12916</v>
      </c>
      <c r="F4935" s="3">
        <v>54103</v>
      </c>
      <c r="G4935" s="3">
        <v>15491</v>
      </c>
      <c r="H4935" s="3">
        <v>45.049399999999999</v>
      </c>
      <c r="I4935" s="30">
        <v>597.82800999999995</v>
      </c>
      <c r="J4935" s="30">
        <v>597.82645179999997</v>
      </c>
      <c r="K4935" s="30">
        <v>1.56E-3</v>
      </c>
      <c r="L4935" s="3">
        <v>0</v>
      </c>
      <c r="M4935" s="3">
        <v>2</v>
      </c>
      <c r="N4935" s="10">
        <f t="shared" si="539"/>
        <v>1</v>
      </c>
      <c r="O4935" s="35">
        <v>2</v>
      </c>
      <c r="P4935" s="17"/>
      <c r="Q4935" s="40">
        <v>1194.64771</v>
      </c>
      <c r="R4935" s="40">
        <v>597.82749000000001</v>
      </c>
      <c r="S4935" s="18">
        <f t="shared" si="540"/>
        <v>0.86981614033453269</v>
      </c>
      <c r="T4935" s="18">
        <f t="shared" si="541"/>
        <v>-1.7366213789183047</v>
      </c>
      <c r="U4935" s="18">
        <f t="shared" si="542"/>
        <v>-2.1578131176938373</v>
      </c>
      <c r="V4935" s="30">
        <v>597.82619999999997</v>
      </c>
      <c r="W4935" s="3" t="s">
        <v>47</v>
      </c>
      <c r="Y4935" s="3" t="s">
        <v>48</v>
      </c>
      <c r="Z4935" s="3" t="s">
        <v>48</v>
      </c>
      <c r="AA4935" s="3" t="s">
        <v>47</v>
      </c>
      <c r="AB4935" s="12" t="s">
        <v>48</v>
      </c>
      <c r="AC4935" s="3" t="s">
        <v>47</v>
      </c>
      <c r="AE4935" s="3" t="s">
        <v>47</v>
      </c>
      <c r="AF4935" s="3" t="s">
        <v>48</v>
      </c>
      <c r="AI4935" s="3" t="s">
        <v>47</v>
      </c>
      <c r="AL4935" s="3" t="s">
        <v>52</v>
      </c>
      <c r="AO4935" s="3" t="s">
        <v>47</v>
      </c>
      <c r="AU4935" s="3">
        <v>0</v>
      </c>
      <c r="AV4935" s="3">
        <v>6</v>
      </c>
      <c r="AW4935" s="3">
        <v>1</v>
      </c>
      <c r="AX4935" s="3">
        <v>6</v>
      </c>
      <c r="AY4935" s="3">
        <v>100</v>
      </c>
      <c r="AZ4935" s="6" t="str">
        <f t="shared" si="543"/>
        <v>2576.6</v>
      </c>
      <c r="BC4935" s="12" t="s">
        <v>8982</v>
      </c>
      <c r="BJ4935" s="12">
        <f t="shared" si="544"/>
        <v>0</v>
      </c>
      <c r="BK4935" s="12">
        <f t="shared" si="545"/>
        <v>0</v>
      </c>
      <c r="BO4935" s="3" t="s">
        <v>114</v>
      </c>
      <c r="BR4935" s="3" t="s">
        <v>114</v>
      </c>
      <c r="CQ4935" s="3" t="str">
        <f>CONCATENATE(baseURL!$A$1,baseURL!$B$1,baseURL!$C$1,".",C4935,".",L4935,".pkl&amp;seq=",BC4935,"&amp;varMods=pyroGlu-Q")</f>
        <v>http://proteomics.broadinstitute.org/millscripts/viewfeed.pl?side=xl&amp;cycle=1&amp;fixedMods=iaaC&amp;file=msdataSM/iPRG2012_nd/cpick_in/iPRG2012_nd.2576.6.0.pkl&amp;seq=qLTVNDLPVGR&amp;varMods=pyroGlu-Q</v>
      </c>
    </row>
    <row r="4936" spans="1:95" x14ac:dyDescent="0.2">
      <c r="A4936" s="3">
        <v>5505</v>
      </c>
      <c r="B4936" s="2" t="s">
        <v>12617</v>
      </c>
      <c r="C4936" s="2" t="s">
        <v>12614</v>
      </c>
      <c r="D4936" s="3">
        <v>12935</v>
      </c>
      <c r="E4936" s="3">
        <v>12919</v>
      </c>
      <c r="F4936" s="3">
        <v>54106</v>
      </c>
      <c r="G4936" s="3">
        <v>15494</v>
      </c>
      <c r="H4936" s="3">
        <v>45.054400000000001</v>
      </c>
      <c r="I4936" s="30">
        <v>832.40759000000003</v>
      </c>
      <c r="J4936" s="30">
        <v>832.40694989999997</v>
      </c>
      <c r="K4936" s="30">
        <v>6.4000000000000005E-4</v>
      </c>
      <c r="L4936" s="3">
        <v>2</v>
      </c>
      <c r="M4936" s="3">
        <v>2</v>
      </c>
      <c r="N4936" s="10">
        <f t="shared" si="539"/>
        <v>1</v>
      </c>
      <c r="O4936" s="35">
        <v>2</v>
      </c>
      <c r="P4936" s="17"/>
      <c r="Q4936" s="40">
        <v>1663.80746</v>
      </c>
      <c r="R4936" s="40">
        <v>832.40737000000001</v>
      </c>
      <c r="S4936" s="18">
        <f t="shared" si="540"/>
        <v>0.26429367151445043</v>
      </c>
      <c r="T4936" s="18">
        <f t="shared" si="541"/>
        <v>-0.50468077912634501</v>
      </c>
      <c r="U4936" s="18">
        <f t="shared" si="542"/>
        <v>-0.20422692800706294</v>
      </c>
      <c r="V4936" s="30">
        <v>832.40719999999999</v>
      </c>
      <c r="W4936" s="3" t="s">
        <v>47</v>
      </c>
      <c r="X4936" s="3" t="s">
        <v>47</v>
      </c>
      <c r="Y4936" s="3" t="s">
        <v>47</v>
      </c>
      <c r="Z4936" s="3" t="s">
        <v>47</v>
      </c>
      <c r="AA4936" s="3" t="s">
        <v>47</v>
      </c>
      <c r="AB4936" s="12" t="s">
        <v>47</v>
      </c>
      <c r="AC4936" s="3" t="s">
        <v>47</v>
      </c>
      <c r="AD4936" s="3" t="s">
        <v>47</v>
      </c>
      <c r="AE4936" s="3" t="s">
        <v>47</v>
      </c>
      <c r="AF4936" s="3" t="s">
        <v>47</v>
      </c>
      <c r="AG4936" s="3" t="s">
        <v>47</v>
      </c>
      <c r="AH4936" s="3" t="s">
        <v>47</v>
      </c>
      <c r="AI4936" s="3" t="s">
        <v>47</v>
      </c>
      <c r="AJ4936" s="3" t="s">
        <v>47</v>
      </c>
      <c r="AK4936" s="3" t="s">
        <v>47</v>
      </c>
      <c r="AL4936" s="3" t="s">
        <v>47</v>
      </c>
      <c r="AM4936" s="3" t="s">
        <v>47</v>
      </c>
      <c r="AU4936" s="3">
        <v>0</v>
      </c>
      <c r="AV4936" s="3">
        <v>17</v>
      </c>
      <c r="AW4936" s="3">
        <v>1</v>
      </c>
      <c r="AX4936" s="3">
        <v>17</v>
      </c>
      <c r="AY4936" s="3">
        <v>100</v>
      </c>
      <c r="AZ4936" s="6" t="str">
        <f t="shared" si="543"/>
        <v>2576.9</v>
      </c>
      <c r="BC4936" s="12" t="s">
        <v>11094</v>
      </c>
      <c r="BJ4936" s="12">
        <f t="shared" si="544"/>
        <v>0</v>
      </c>
      <c r="BK4936" s="12">
        <f t="shared" si="545"/>
        <v>0</v>
      </c>
      <c r="CQ4936" s="3" t="str">
        <f>CONCATENATE(baseURL!$A$1,baseURL!$B$1,baseURL!$C$1,".",C4936,".",L4936,".pkl&amp;seq=",BC4936)</f>
        <v>http://proteomics.broadinstitute.org/millscripts/viewfeed.pl?side=xl&amp;cycle=1&amp;fixedMods=iaaC&amp;file=msdataSM/iPRG2012_nd/cpick_in/iPRG2012_nd.2576.9.2.pkl&amp;seq=AAGANVDNVWADVYAK</v>
      </c>
    </row>
    <row r="4937" spans="1:95" x14ac:dyDescent="0.2">
      <c r="A4937" s="3">
        <v>5033</v>
      </c>
      <c r="B4937" s="2" t="s">
        <v>12623</v>
      </c>
      <c r="C4937" s="2" t="s">
        <v>12624</v>
      </c>
      <c r="D4937" s="3">
        <v>12940</v>
      </c>
      <c r="E4937" s="3">
        <v>12924</v>
      </c>
      <c r="F4937" s="3">
        <v>54121</v>
      </c>
      <c r="G4937" s="3">
        <v>15500</v>
      </c>
      <c r="H4937" s="3">
        <v>45.070300000000003</v>
      </c>
      <c r="I4937" s="30">
        <v>603.64783999999997</v>
      </c>
      <c r="J4937" s="30">
        <v>603.64718689999995</v>
      </c>
      <c r="K4937" s="30">
        <v>6.4999999999999997E-4</v>
      </c>
      <c r="L4937" s="3">
        <v>3</v>
      </c>
      <c r="M4937" s="3">
        <v>3</v>
      </c>
      <c r="N4937" s="10">
        <f t="shared" si="539"/>
        <v>1</v>
      </c>
      <c r="O4937" s="35">
        <v>3</v>
      </c>
      <c r="P4937" s="17"/>
      <c r="Q4937" s="40">
        <v>1808.9289699999999</v>
      </c>
      <c r="R4937" s="40">
        <v>603.64783999999997</v>
      </c>
      <c r="S4937" s="18">
        <f t="shared" si="540"/>
        <v>0</v>
      </c>
      <c r="T4937" s="18">
        <f t="shared" si="541"/>
        <v>-1.081922201564206</v>
      </c>
      <c r="U4937" s="18">
        <f t="shared" si="542"/>
        <v>-1.0602208068462087</v>
      </c>
      <c r="V4937" s="30">
        <v>603.6472</v>
      </c>
      <c r="W4937" s="3" t="s">
        <v>47</v>
      </c>
      <c r="X4937" s="3" t="s">
        <v>47</v>
      </c>
      <c r="Y4937" s="3" t="s">
        <v>47</v>
      </c>
      <c r="Z4937" s="3" t="s">
        <v>47</v>
      </c>
      <c r="AA4937" s="3" t="s">
        <v>48</v>
      </c>
      <c r="AB4937" s="12" t="s">
        <v>47</v>
      </c>
      <c r="AC4937" s="3" t="s">
        <v>47</v>
      </c>
      <c r="AD4937" s="3" t="s">
        <v>47</v>
      </c>
      <c r="AE4937" s="3" t="s">
        <v>47</v>
      </c>
      <c r="AF4937" s="3" t="s">
        <v>47</v>
      </c>
      <c r="AG4937" s="3" t="s">
        <v>47</v>
      </c>
      <c r="AH4937" s="3" t="s">
        <v>47</v>
      </c>
      <c r="AI4937" s="3" t="s">
        <v>47</v>
      </c>
      <c r="AJ4937" s="3" t="s">
        <v>47</v>
      </c>
      <c r="AK4937" s="3" t="s">
        <v>47</v>
      </c>
      <c r="AL4937" s="3" t="s">
        <v>47</v>
      </c>
      <c r="AM4937" s="3" t="s">
        <v>47</v>
      </c>
      <c r="AN4937" s="3" t="s">
        <v>47</v>
      </c>
      <c r="AU4937" s="3">
        <v>0</v>
      </c>
      <c r="AV4937" s="3">
        <v>17</v>
      </c>
      <c r="AW4937" s="3">
        <v>1</v>
      </c>
      <c r="AX4937" s="3">
        <v>17</v>
      </c>
      <c r="AY4937" s="3">
        <v>100</v>
      </c>
      <c r="AZ4937" s="6" t="str">
        <f t="shared" si="543"/>
        <v>2577.3</v>
      </c>
      <c r="BC4937" s="12" t="s">
        <v>12625</v>
      </c>
      <c r="BJ4937" s="12">
        <f t="shared" si="544"/>
        <v>0</v>
      </c>
      <c r="BK4937" s="12">
        <f t="shared" si="545"/>
        <v>0</v>
      </c>
      <c r="CQ4937" s="3" t="str">
        <f>CONCATENATE(baseURL!$A$1,baseURL!$B$1,baseURL!$C$1,".",C4937,".",L4937,".pkl&amp;seq=",BC4937)</f>
        <v>http://proteomics.broadinstitute.org/millscripts/viewfeed.pl?side=xl&amp;cycle=1&amp;fixedMods=iaaC&amp;file=msdataSM/iPRG2012_nd/cpick_in/iPRG2012_nd.2577.3.3.pkl&amp;seq=TLRLWDVATGETYQR</v>
      </c>
    </row>
    <row r="4938" spans="1:95" x14ac:dyDescent="0.2">
      <c r="A4938" s="3">
        <v>6154</v>
      </c>
      <c r="B4938" s="2" t="s">
        <v>12626</v>
      </c>
      <c r="C4938" s="2" t="s">
        <v>12627</v>
      </c>
      <c r="D4938" s="3">
        <v>12942</v>
      </c>
      <c r="E4938" s="3">
        <v>12926</v>
      </c>
      <c r="F4938" s="3">
        <v>54123</v>
      </c>
      <c r="G4938" s="3">
        <v>15502</v>
      </c>
      <c r="H4938" s="3">
        <v>45.073700000000002</v>
      </c>
      <c r="I4938" s="30">
        <v>616.29134999999997</v>
      </c>
      <c r="J4938" s="30">
        <v>616.29285519999996</v>
      </c>
      <c r="K4938" s="30">
        <v>-1.5100000000000001E-3</v>
      </c>
      <c r="L4938" s="3">
        <v>3</v>
      </c>
      <c r="M4938" s="3">
        <v>3</v>
      </c>
      <c r="N4938" s="10">
        <f t="shared" si="539"/>
        <v>1</v>
      </c>
      <c r="O4938" s="35">
        <v>3</v>
      </c>
      <c r="P4938" s="17"/>
      <c r="Q4938" s="40">
        <v>1846.8653300000001</v>
      </c>
      <c r="R4938" s="40">
        <v>616.29328999999996</v>
      </c>
      <c r="S4938" s="18">
        <f t="shared" si="540"/>
        <v>-3.147851893682803</v>
      </c>
      <c r="T4938" s="18">
        <f t="shared" si="541"/>
        <v>-0.70550824915460175</v>
      </c>
      <c r="U4938" s="18">
        <f t="shared" si="542"/>
        <v>-0.79507599360644887</v>
      </c>
      <c r="V4938" s="30">
        <v>616.29280000000006</v>
      </c>
      <c r="W4938" s="3" t="s">
        <v>47</v>
      </c>
      <c r="X4938" s="3" t="s">
        <v>47</v>
      </c>
      <c r="Y4938" s="3" t="s">
        <v>47</v>
      </c>
      <c r="Z4938" s="3" t="s">
        <v>47</v>
      </c>
      <c r="AA4938" s="3" t="s">
        <v>47</v>
      </c>
      <c r="AB4938" s="12" t="s">
        <v>47</v>
      </c>
      <c r="AC4938" s="3" t="s">
        <v>47</v>
      </c>
      <c r="AD4938" s="3" t="s">
        <v>47</v>
      </c>
      <c r="AE4938" s="3" t="s">
        <v>47</v>
      </c>
      <c r="AF4938" s="3" t="s">
        <v>48</v>
      </c>
      <c r="AG4938" s="3" t="s">
        <v>47</v>
      </c>
      <c r="AH4938" s="3" t="s">
        <v>47</v>
      </c>
      <c r="AI4938" s="3" t="s">
        <v>47</v>
      </c>
      <c r="AK4938" s="3" t="s">
        <v>48</v>
      </c>
      <c r="AL4938" s="3" t="s">
        <v>48</v>
      </c>
      <c r="AU4938" s="3">
        <v>0</v>
      </c>
      <c r="AV4938" s="3">
        <v>12</v>
      </c>
      <c r="AW4938" s="3">
        <v>1</v>
      </c>
      <c r="AX4938" s="3">
        <v>12</v>
      </c>
      <c r="AY4938" s="3">
        <v>100</v>
      </c>
      <c r="AZ4938" s="6" t="str">
        <f t="shared" si="543"/>
        <v>2577.5</v>
      </c>
      <c r="BC4938" s="12" t="s">
        <v>12628</v>
      </c>
      <c r="BJ4938" s="12">
        <f t="shared" si="544"/>
        <v>0</v>
      </c>
      <c r="BK4938" s="12">
        <f t="shared" si="545"/>
        <v>0</v>
      </c>
      <c r="CQ4938" s="3" t="str">
        <f>CONCATENATE(baseURL!$A$1,baseURL!$B$1,baseURL!$C$1,".",C4938,".",L4938,".pkl&amp;seq=",BC4938)</f>
        <v>http://proteomics.broadinstitute.org/millscripts/viewfeed.pl?side=xl&amp;cycle=1&amp;fixedMods=iaaC&amp;file=msdataSM/iPRG2012_nd/cpick_in/iPRG2012_nd.2577.5.3.pkl&amp;seq=AAQDSFAANWGVMVSHR</v>
      </c>
    </row>
    <row r="4939" spans="1:95" x14ac:dyDescent="0.2">
      <c r="A4939" s="3">
        <v>4267</v>
      </c>
      <c r="B4939" s="2" t="s">
        <v>12620</v>
      </c>
      <c r="C4939" s="2" t="s">
        <v>12621</v>
      </c>
      <c r="D4939" s="3">
        <v>12946</v>
      </c>
      <c r="E4939" s="3">
        <v>12930</v>
      </c>
      <c r="F4939" s="3">
        <v>54127</v>
      </c>
      <c r="G4939" s="3">
        <v>15506</v>
      </c>
      <c r="H4939" s="3">
        <v>45.082000000000001</v>
      </c>
      <c r="I4939" s="30">
        <v>806.72263999999996</v>
      </c>
      <c r="J4939" s="30">
        <v>806.72328210000001</v>
      </c>
      <c r="K4939" s="30">
        <v>-6.4000000000000005E-4</v>
      </c>
      <c r="L4939" s="3">
        <v>3</v>
      </c>
      <c r="M4939" s="3">
        <v>3</v>
      </c>
      <c r="N4939" s="10">
        <f t="shared" si="539"/>
        <v>1</v>
      </c>
      <c r="O4939" s="35">
        <v>3</v>
      </c>
      <c r="P4939" s="17"/>
      <c r="Q4939" s="40">
        <v>2418.1572000000001</v>
      </c>
      <c r="R4939" s="40">
        <v>806.72392000000002</v>
      </c>
      <c r="S4939" s="18">
        <f t="shared" si="540"/>
        <v>-1.5866642457623283</v>
      </c>
      <c r="T4939" s="18">
        <f t="shared" si="541"/>
        <v>-0.79072900183148043</v>
      </c>
      <c r="U4939" s="18">
        <f t="shared" si="542"/>
        <v>-0.89249863819727093</v>
      </c>
      <c r="V4939" s="30">
        <v>806.72320000000002</v>
      </c>
      <c r="W4939" s="3" t="s">
        <v>47</v>
      </c>
      <c r="X4939" s="3" t="s">
        <v>47</v>
      </c>
      <c r="Y4939" s="3" t="s">
        <v>47</v>
      </c>
      <c r="Z4939" s="3" t="s">
        <v>47</v>
      </c>
      <c r="AA4939" s="3" t="s">
        <v>65</v>
      </c>
      <c r="AB4939" s="12" t="s">
        <v>47</v>
      </c>
      <c r="AC4939" s="3" t="s">
        <v>47</v>
      </c>
      <c r="AD4939" s="3" t="s">
        <v>47</v>
      </c>
      <c r="AE4939" s="3" t="s">
        <v>47</v>
      </c>
      <c r="AF4939" s="3" t="s">
        <v>47</v>
      </c>
      <c r="AG4939" s="3" t="s">
        <v>47</v>
      </c>
      <c r="AI4939" s="3" t="s">
        <v>47</v>
      </c>
      <c r="AJ4939" s="3" t="s">
        <v>47</v>
      </c>
      <c r="AK4939" s="3" t="s">
        <v>47</v>
      </c>
      <c r="AL4939" s="3" t="s">
        <v>47</v>
      </c>
      <c r="AU4939" s="3">
        <v>1</v>
      </c>
      <c r="AV4939" s="3">
        <v>14</v>
      </c>
      <c r="AW4939" s="3">
        <v>1</v>
      </c>
      <c r="AX4939" s="3">
        <v>14</v>
      </c>
      <c r="AY4939" s="3">
        <v>100</v>
      </c>
      <c r="AZ4939" s="6" t="str">
        <f t="shared" si="543"/>
        <v>2577.9</v>
      </c>
      <c r="BC4939" s="12" t="s">
        <v>12524</v>
      </c>
      <c r="BJ4939" s="12">
        <f t="shared" si="544"/>
        <v>0</v>
      </c>
      <c r="BK4939" s="12">
        <f t="shared" si="545"/>
        <v>0</v>
      </c>
      <c r="BW4939" s="3" t="s">
        <v>12622</v>
      </c>
      <c r="CQ4939" s="3" t="str">
        <f>CONCATENATE(baseURL!$A$1,baseURL!$B$1,baseURL!$C$1,".",C4939,".",L4939,".pkl&amp;seq=",BC4939)</f>
        <v>http://proteomics.broadinstitute.org/millscripts/viewfeed.pl?side=xl&amp;cycle=1&amp;fixedMods=iaaC&amp;file=msdataSM/iPRG2012_nd/cpick_in/iPRG2012_nd.2577.9.3.pkl&amp;seq=TFTTVSDNQTTVQFPVYQGER</v>
      </c>
    </row>
    <row r="4940" spans="1:95" x14ac:dyDescent="0.2">
      <c r="A4940" s="3">
        <v>2951</v>
      </c>
      <c r="B4940" s="2" t="s">
        <v>12629</v>
      </c>
      <c r="C4940" s="2" t="s">
        <v>12630</v>
      </c>
      <c r="D4940" s="3">
        <v>12947</v>
      </c>
      <c r="E4940" s="3">
        <v>12931</v>
      </c>
      <c r="F4940" s="3">
        <v>54140</v>
      </c>
      <c r="G4940" s="3">
        <v>15508</v>
      </c>
      <c r="H4940" s="3">
        <v>45.091200000000001</v>
      </c>
      <c r="I4940" s="30">
        <v>419.25056000000001</v>
      </c>
      <c r="J4940" s="30">
        <v>419.2512016</v>
      </c>
      <c r="K4940" s="30">
        <v>-6.4000000000000005E-4</v>
      </c>
      <c r="L4940" s="3">
        <v>4</v>
      </c>
      <c r="M4940" s="3">
        <v>4</v>
      </c>
      <c r="N4940" s="10">
        <f t="shared" si="539"/>
        <v>1</v>
      </c>
      <c r="O4940" s="35">
        <v>4</v>
      </c>
      <c r="P4940" s="17"/>
      <c r="Q4940" s="40">
        <v>1673.9809499999999</v>
      </c>
      <c r="R4940" s="40">
        <v>419.25069000000002</v>
      </c>
      <c r="S4940" s="18">
        <f t="shared" si="540"/>
        <v>-0.31007700908695479</v>
      </c>
      <c r="T4940" s="18">
        <f t="shared" si="541"/>
        <v>1.2202722909809087</v>
      </c>
      <c r="U4940" s="18">
        <f t="shared" si="542"/>
        <v>1.2164559585171559</v>
      </c>
      <c r="V4940" s="30">
        <v>419.25119999999998</v>
      </c>
      <c r="Z4940" s="3" t="s">
        <v>48</v>
      </c>
      <c r="AB4940" s="12" t="s">
        <v>47</v>
      </c>
      <c r="AC4940" s="3" t="s">
        <v>48</v>
      </c>
      <c r="AE4940" s="3" t="s">
        <v>47</v>
      </c>
      <c r="AF4940" s="3" t="s">
        <v>48</v>
      </c>
      <c r="AG4940" s="3" t="s">
        <v>52</v>
      </c>
      <c r="AH4940" s="3" t="s">
        <v>47</v>
      </c>
      <c r="AI4940" s="3" t="s">
        <v>48</v>
      </c>
      <c r="AK4940" s="3" t="s">
        <v>52</v>
      </c>
      <c r="AL4940" s="3" t="s">
        <v>52</v>
      </c>
      <c r="AM4940" s="3" t="s">
        <v>52</v>
      </c>
      <c r="AU4940" s="3">
        <v>0</v>
      </c>
      <c r="AV4940" s="3">
        <v>3</v>
      </c>
      <c r="AW4940" s="3">
        <v>1</v>
      </c>
      <c r="AX4940" s="3">
        <v>3</v>
      </c>
      <c r="AY4940" s="3">
        <v>100</v>
      </c>
      <c r="AZ4940" s="6" t="str">
        <f t="shared" si="543"/>
        <v>2578.1</v>
      </c>
      <c r="BC4940" s="12" t="s">
        <v>12631</v>
      </c>
      <c r="BJ4940" s="12">
        <f t="shared" si="544"/>
        <v>0</v>
      </c>
      <c r="BK4940" s="12">
        <f t="shared" si="545"/>
        <v>0</v>
      </c>
      <c r="CQ4940" s="3" t="str">
        <f>CONCATENATE(baseURL!$A$1,baseURL!$B$1,baseURL!$C$1,".",C4940,".",L4940,".pkl&amp;seq=",BC4940)</f>
        <v>http://proteomics.broadinstitute.org/millscripts/viewfeed.pl?side=xl&amp;cycle=1&amp;fixedMods=iaaC&amp;file=msdataSM/iPRG2012_nd/cpick_in/iPRG2012_nd.2578.1.4.pkl&amp;seq=NLLSVAYKNVLGARR</v>
      </c>
    </row>
    <row r="4941" spans="1:95" x14ac:dyDescent="0.2">
      <c r="A4941" s="3">
        <v>5319</v>
      </c>
      <c r="B4941" s="2" t="s">
        <v>12632</v>
      </c>
      <c r="C4941" s="2" t="s">
        <v>12633</v>
      </c>
      <c r="D4941" s="3">
        <v>12948</v>
      </c>
      <c r="E4941" s="3">
        <v>12932</v>
      </c>
      <c r="F4941" s="3">
        <v>54141</v>
      </c>
      <c r="G4941" s="3">
        <v>15509</v>
      </c>
      <c r="H4941" s="3">
        <v>45.0929</v>
      </c>
      <c r="I4941" s="30">
        <v>451.77037000000001</v>
      </c>
      <c r="J4941" s="30">
        <v>451.77041739999999</v>
      </c>
      <c r="K4941" s="30">
        <v>-5.0000000000000002E-5</v>
      </c>
      <c r="L4941" s="3">
        <v>2</v>
      </c>
      <c r="M4941" s="3">
        <v>2</v>
      </c>
      <c r="N4941" s="10">
        <f t="shared" si="539"/>
        <v>1</v>
      </c>
      <c r="O4941" s="35">
        <v>2</v>
      </c>
      <c r="P4941" s="17"/>
      <c r="Q4941" s="40">
        <v>902.53458000000001</v>
      </c>
      <c r="R4941" s="40">
        <v>451.77093000000002</v>
      </c>
      <c r="S4941" s="18">
        <f t="shared" si="540"/>
        <v>-1.2395662554189164</v>
      </c>
      <c r="T4941" s="18">
        <f t="shared" si="541"/>
        <v>-1.1346458260073204</v>
      </c>
      <c r="U4941" s="18">
        <f t="shared" si="542"/>
        <v>-1.8372142714177246</v>
      </c>
      <c r="V4941" s="30">
        <v>451.77010000000001</v>
      </c>
      <c r="W4941" s="3" t="s">
        <v>47</v>
      </c>
      <c r="X4941" s="3" t="s">
        <v>47</v>
      </c>
      <c r="Y4941" s="3" t="s">
        <v>47</v>
      </c>
      <c r="Z4941" s="3" t="s">
        <v>47</v>
      </c>
      <c r="AA4941" s="3" t="s">
        <v>47</v>
      </c>
      <c r="AB4941" s="12" t="s">
        <v>47</v>
      </c>
      <c r="AC4941" s="3" t="s">
        <v>47</v>
      </c>
      <c r="AD4941" s="3" t="s">
        <v>47</v>
      </c>
      <c r="AE4941" s="3" t="s">
        <v>47</v>
      </c>
      <c r="AF4941" s="3" t="s">
        <v>47</v>
      </c>
      <c r="AG4941" s="3" t="s">
        <v>48</v>
      </c>
      <c r="AH4941" s="3" t="s">
        <v>47</v>
      </c>
      <c r="AI4941" s="3" t="s">
        <v>47</v>
      </c>
      <c r="AJ4941" s="3" t="s">
        <v>47</v>
      </c>
      <c r="AK4941" s="3" t="s">
        <v>47</v>
      </c>
      <c r="AL4941" s="3" t="s">
        <v>47</v>
      </c>
      <c r="AM4941" s="3" t="s">
        <v>47</v>
      </c>
      <c r="AN4941" s="3" t="s">
        <v>47</v>
      </c>
      <c r="AU4941" s="3">
        <v>0</v>
      </c>
      <c r="AV4941" s="3">
        <v>17</v>
      </c>
      <c r="AW4941" s="3">
        <v>1</v>
      </c>
      <c r="AX4941" s="3">
        <v>17</v>
      </c>
      <c r="AY4941" s="3">
        <v>100</v>
      </c>
      <c r="AZ4941" s="6" t="str">
        <f t="shared" si="543"/>
        <v>2578.2</v>
      </c>
      <c r="BC4941" s="12" t="s">
        <v>12527</v>
      </c>
      <c r="BJ4941" s="12">
        <f t="shared" si="544"/>
        <v>0</v>
      </c>
      <c r="BK4941" s="12">
        <f t="shared" si="545"/>
        <v>0</v>
      </c>
      <c r="CQ4941" s="3" t="str">
        <f>CONCATENATE(baseURL!$A$1,baseURL!$B$1,baseURL!$C$1,".",C4941,".",L4941,".pkl&amp;seq=",BC4941)</f>
        <v>http://proteomics.broadinstitute.org/millscripts/viewfeed.pl?side=xl&amp;cycle=1&amp;fixedMods=iaaC&amp;file=msdataSM/iPRG2012_nd/cpick_in/iPRG2012_nd.2578.2.2.pkl&amp;seq=GLFLLDPK</v>
      </c>
    </row>
    <row r="4942" spans="1:95" x14ac:dyDescent="0.2">
      <c r="A4942" s="3">
        <v>5870</v>
      </c>
      <c r="B4942" s="2" t="s">
        <v>12634</v>
      </c>
      <c r="C4942" s="2" t="s">
        <v>12635</v>
      </c>
      <c r="D4942" s="3">
        <v>12949</v>
      </c>
      <c r="E4942" s="3">
        <v>12933</v>
      </c>
      <c r="F4942" s="3">
        <v>54142</v>
      </c>
      <c r="G4942" s="3">
        <v>15510</v>
      </c>
      <c r="H4942" s="3">
        <v>45.094499999999996</v>
      </c>
      <c r="I4942" s="30">
        <v>600.07259999999997</v>
      </c>
      <c r="J4942" s="30">
        <v>600.07248930000003</v>
      </c>
      <c r="K4942" s="30">
        <v>1.1E-4</v>
      </c>
      <c r="L4942" s="3">
        <v>4</v>
      </c>
      <c r="M4942" s="3">
        <v>4</v>
      </c>
      <c r="N4942" s="10">
        <f t="shared" si="539"/>
        <v>1</v>
      </c>
      <c r="O4942" s="35">
        <v>4</v>
      </c>
      <c r="P4942" s="17"/>
      <c r="Q4942" s="40">
        <v>2397.2693899999999</v>
      </c>
      <c r="R4942" s="40">
        <v>600.07280000000003</v>
      </c>
      <c r="S4942" s="18">
        <f t="shared" si="540"/>
        <v>-0.33329289390134448</v>
      </c>
      <c r="T4942" s="18">
        <f t="shared" si="541"/>
        <v>-0.51777051051138645</v>
      </c>
      <c r="U4942" s="18">
        <f t="shared" si="542"/>
        <v>-0.66658578761323395</v>
      </c>
      <c r="V4942" s="30">
        <v>600.07240000000002</v>
      </c>
      <c r="W4942" s="3" t="s">
        <v>47</v>
      </c>
      <c r="X4942" s="3" t="s">
        <v>47</v>
      </c>
      <c r="Y4942" s="3" t="s">
        <v>47</v>
      </c>
      <c r="Z4942" s="3" t="s">
        <v>47</v>
      </c>
      <c r="AA4942" s="3" t="s">
        <v>47</v>
      </c>
      <c r="AB4942" s="12" t="s">
        <v>47</v>
      </c>
      <c r="AC4942" s="3" t="s">
        <v>47</v>
      </c>
      <c r="AD4942" s="3" t="s">
        <v>47</v>
      </c>
      <c r="AE4942" s="3" t="s">
        <v>47</v>
      </c>
      <c r="AF4942" s="3" t="s">
        <v>47</v>
      </c>
      <c r="AG4942" s="3" t="s">
        <v>47</v>
      </c>
      <c r="AI4942" s="3" t="s">
        <v>47</v>
      </c>
      <c r="AJ4942" s="3" t="s">
        <v>47</v>
      </c>
      <c r="AK4942" s="3" t="s">
        <v>47</v>
      </c>
      <c r="AL4942" s="3" t="s">
        <v>47</v>
      </c>
      <c r="AM4942" s="3" t="s">
        <v>47</v>
      </c>
      <c r="AN4942" s="3" t="s">
        <v>48</v>
      </c>
      <c r="AU4942" s="3">
        <v>0</v>
      </c>
      <c r="AV4942" s="3">
        <v>16</v>
      </c>
      <c r="AW4942" s="3">
        <v>1</v>
      </c>
      <c r="AX4942" s="3">
        <v>16</v>
      </c>
      <c r="AY4942" s="3">
        <v>100</v>
      </c>
      <c r="AZ4942" s="6" t="str">
        <f t="shared" si="543"/>
        <v>2578.3</v>
      </c>
      <c r="BC4942" s="12" t="s">
        <v>12533</v>
      </c>
      <c r="BJ4942" s="12">
        <f t="shared" si="544"/>
        <v>0</v>
      </c>
      <c r="BK4942" s="12">
        <f t="shared" si="545"/>
        <v>0</v>
      </c>
      <c r="CQ4942" s="3" t="str">
        <f>CONCATENATE(baseURL!$A$1,baseURL!$B$1,baseURL!$C$1,".",C4942,".",L4942,".pkl&amp;seq=",BC4942)</f>
        <v>http://proteomics.broadinstitute.org/millscripts/viewfeed.pl?side=xl&amp;cycle=1&amp;fixedMods=iaaC&amp;file=msdataSM/iPRG2012_nd/cpick_in/iPRG2012_nd.2578.3.4.pkl&amp;seq=TLPQAEKLDQMLKEQGTPLEK</v>
      </c>
    </row>
    <row r="4943" spans="1:95" x14ac:dyDescent="0.2">
      <c r="A4943" s="3">
        <v>7674</v>
      </c>
      <c r="B4943" s="2" t="s">
        <v>12636</v>
      </c>
      <c r="C4943" s="2" t="s">
        <v>12637</v>
      </c>
      <c r="D4943" s="3">
        <v>12951</v>
      </c>
      <c r="E4943" s="3">
        <v>12935</v>
      </c>
      <c r="F4943" s="3">
        <v>54144</v>
      </c>
      <c r="G4943" s="3">
        <v>15512</v>
      </c>
      <c r="H4943" s="3">
        <v>45.097900000000003</v>
      </c>
      <c r="I4943" s="30">
        <v>631.83262999999999</v>
      </c>
      <c r="J4943" s="30">
        <v>631.8319626</v>
      </c>
      <c r="K4943" s="30">
        <v>6.7000000000000002E-4</v>
      </c>
      <c r="L4943" s="3">
        <v>2</v>
      </c>
      <c r="M4943" s="3">
        <v>2</v>
      </c>
      <c r="N4943" s="10">
        <f t="shared" si="539"/>
        <v>1</v>
      </c>
      <c r="O4943" s="35">
        <v>2</v>
      </c>
      <c r="Q4943" s="40">
        <v>1262.6595400000001</v>
      </c>
      <c r="R4943" s="40">
        <v>631.83340999999996</v>
      </c>
      <c r="S4943" s="18">
        <f t="shared" si="540"/>
        <v>-1.234502619865204</v>
      </c>
      <c r="T4943" s="18">
        <f t="shared" si="541"/>
        <v>-2.2907937077289215</v>
      </c>
      <c r="U4943" s="18">
        <f t="shared" si="542"/>
        <v>-1.9150617565705941</v>
      </c>
      <c r="V4943" s="30">
        <v>631.83219999999994</v>
      </c>
      <c r="W4943" s="3" t="s">
        <v>47</v>
      </c>
      <c r="X4943" s="3" t="s">
        <v>47</v>
      </c>
      <c r="Y4943" s="3" t="s">
        <v>47</v>
      </c>
      <c r="AB4943" s="12" t="s">
        <v>52</v>
      </c>
      <c r="AC4943" s="3" t="s">
        <v>52</v>
      </c>
      <c r="AD4943" s="3" t="s">
        <v>47</v>
      </c>
      <c r="AE4943" s="3" t="s">
        <v>47</v>
      </c>
      <c r="AG4943" s="3" t="s">
        <v>52</v>
      </c>
      <c r="AH4943" s="3" t="s">
        <v>47</v>
      </c>
      <c r="AK4943" s="3" t="s">
        <v>48</v>
      </c>
      <c r="AL4943" s="3" t="s">
        <v>52</v>
      </c>
      <c r="AM4943" s="3" t="s">
        <v>52</v>
      </c>
      <c r="AP4943" s="3" t="s">
        <v>48</v>
      </c>
      <c r="AU4943" s="3">
        <v>0</v>
      </c>
      <c r="AV4943" s="3">
        <v>6</v>
      </c>
      <c r="AW4943" s="3">
        <v>2</v>
      </c>
      <c r="AX4943" s="3">
        <v>4</v>
      </c>
      <c r="AY4943" s="3">
        <v>66.67</v>
      </c>
      <c r="AZ4943" s="6" t="str">
        <f t="shared" si="543"/>
        <v>2578.5</v>
      </c>
      <c r="BC4943" s="12" t="s">
        <v>12638</v>
      </c>
      <c r="BI4943" s="12" t="s">
        <v>594</v>
      </c>
      <c r="BJ4943" s="12">
        <f t="shared" si="544"/>
        <v>1</v>
      </c>
      <c r="BK4943" s="12">
        <f t="shared" si="545"/>
        <v>1</v>
      </c>
      <c r="BR4943" s="3" t="s">
        <v>594</v>
      </c>
      <c r="BZ4943" s="3" t="s">
        <v>20270</v>
      </c>
      <c r="CA4943" s="3" t="s">
        <v>20270</v>
      </c>
      <c r="CQ4943" s="3" t="str">
        <f>CONCATENATE(baseURL!$A$1,baseURL!$B$1,baseURL!$C$1,".",C4943,".",L4943,".pkl&amp;seq=",BC4943,"&amp;varMods=ReducedCys-C")</f>
        <v>http://proteomics.broadinstitute.org/millscripts/viewfeed.pl?side=xl&amp;cycle=1&amp;fixedMods=iaaC&amp;file=msdataSM/iPRG2012_nd/cpick_in/iPRG2012_nd.2578.5.2.pkl&amp;seq=LSVCGLAALcQK&amp;varMods=ReducedCys-C</v>
      </c>
    </row>
    <row r="4944" spans="1:95" x14ac:dyDescent="0.2">
      <c r="A4944" s="3">
        <v>2993</v>
      </c>
      <c r="B4944" s="2" t="s">
        <v>12639</v>
      </c>
      <c r="C4944" s="2" t="s">
        <v>12640</v>
      </c>
      <c r="D4944" s="3">
        <v>12953</v>
      </c>
      <c r="E4944" s="3">
        <v>12937</v>
      </c>
      <c r="F4944" s="3">
        <v>54146</v>
      </c>
      <c r="G4944" s="3">
        <v>15514</v>
      </c>
      <c r="H4944" s="3">
        <v>45.101199999999999</v>
      </c>
      <c r="I4944" s="30">
        <v>749.40722000000005</v>
      </c>
      <c r="J4944" s="30">
        <v>749.41061420000005</v>
      </c>
      <c r="K4944" s="30">
        <v>-3.3899999999999998E-3</v>
      </c>
      <c r="L4944" s="3">
        <v>2</v>
      </c>
      <c r="M4944" s="3">
        <v>2</v>
      </c>
      <c r="N4944" s="10">
        <f t="shared" si="539"/>
        <v>1</v>
      </c>
      <c r="O4944" s="35">
        <v>2</v>
      </c>
      <c r="P4944" s="17"/>
      <c r="Q4944" s="40">
        <v>1497.8159000000001</v>
      </c>
      <c r="R4944" s="40">
        <v>749.41159000000005</v>
      </c>
      <c r="S4944" s="18">
        <f t="shared" si="540"/>
        <v>-5.8312415477780819</v>
      </c>
      <c r="T4944" s="18">
        <f t="shared" si="541"/>
        <v>-1.3020882156252447</v>
      </c>
      <c r="U4944" s="18">
        <f t="shared" si="542"/>
        <v>-1.3210364147178464</v>
      </c>
      <c r="V4944" s="30">
        <v>749.41060000000004</v>
      </c>
      <c r="X4944" s="3" t="s">
        <v>47</v>
      </c>
      <c r="Y4944" s="3" t="s">
        <v>47</v>
      </c>
      <c r="Z4944" s="3" t="s">
        <v>47</v>
      </c>
      <c r="AB4944" s="12" t="s">
        <v>48</v>
      </c>
      <c r="AC4944" s="3" t="s">
        <v>47</v>
      </c>
      <c r="AE4944" s="3" t="s">
        <v>48</v>
      </c>
      <c r="AG4944" s="3" t="s">
        <v>52</v>
      </c>
      <c r="AH4944" s="3" t="s">
        <v>48</v>
      </c>
      <c r="AI4944" s="3" t="s">
        <v>48</v>
      </c>
      <c r="AK4944" s="3" t="s">
        <v>52</v>
      </c>
      <c r="AL4944" s="3" t="s">
        <v>48</v>
      </c>
      <c r="AM4944" s="3" t="s">
        <v>47</v>
      </c>
      <c r="AP4944" s="3" t="s">
        <v>52</v>
      </c>
      <c r="AU4944" s="3">
        <v>0</v>
      </c>
      <c r="AV4944" s="3">
        <v>5</v>
      </c>
      <c r="AW4944" s="3">
        <v>1</v>
      </c>
      <c r="AX4944" s="3">
        <v>5</v>
      </c>
      <c r="AY4944" s="3">
        <v>100</v>
      </c>
      <c r="AZ4944" s="6" t="str">
        <f t="shared" si="543"/>
        <v>2578.7</v>
      </c>
      <c r="BC4944" s="12" t="s">
        <v>12521</v>
      </c>
      <c r="BJ4944" s="12">
        <f t="shared" si="544"/>
        <v>0</v>
      </c>
      <c r="BK4944" s="12">
        <f t="shared" si="545"/>
        <v>0</v>
      </c>
      <c r="CQ4944" s="3" t="str">
        <f>CONCATENATE(baseURL!$A$1,baseURL!$B$1,baseURL!$C$1,".",C4944,".",L4944,".pkl&amp;seq=",BC4944)</f>
        <v>http://proteomics.broadinstitute.org/millscripts/viewfeed.pl?side=xl&amp;cycle=1&amp;fixedMods=iaaC&amp;file=msdataSM/iPRG2012_nd/cpick_in/iPRG2012_nd.2578.7.2.pkl&amp;seq=LLDDDVPTLLQGAK</v>
      </c>
    </row>
    <row r="4945" spans="1:95" x14ac:dyDescent="0.2">
      <c r="A4945" s="3">
        <v>1690</v>
      </c>
      <c r="B4945" s="2" t="s">
        <v>12643</v>
      </c>
      <c r="C4945" s="2" t="s">
        <v>12634</v>
      </c>
      <c r="D4945" s="3">
        <v>12959</v>
      </c>
      <c r="E4945" s="3">
        <v>12943</v>
      </c>
      <c r="F4945" s="3">
        <v>54164</v>
      </c>
      <c r="G4945" s="3">
        <v>15521</v>
      </c>
      <c r="H4945" s="3">
        <v>45.1205</v>
      </c>
      <c r="I4945" s="30">
        <v>517.09401000000003</v>
      </c>
      <c r="J4945" s="30">
        <v>517.0952959</v>
      </c>
      <c r="K4945" s="30">
        <v>-1.2899999999999999E-3</v>
      </c>
      <c r="L4945" s="3">
        <v>5</v>
      </c>
      <c r="M4945" s="3">
        <v>5</v>
      </c>
      <c r="N4945" s="10">
        <f t="shared" si="539"/>
        <v>1</v>
      </c>
      <c r="O4945" s="35">
        <v>5</v>
      </c>
      <c r="P4945" s="17"/>
      <c r="Q4945" s="40">
        <v>2581.4469199999999</v>
      </c>
      <c r="R4945" s="40">
        <v>517.09519999999998</v>
      </c>
      <c r="S4945" s="18">
        <f t="shared" si="540"/>
        <v>-2.3013170494551036</v>
      </c>
      <c r="T4945" s="18">
        <f t="shared" si="541"/>
        <v>0.18545907991285843</v>
      </c>
      <c r="U4945" s="18">
        <f t="shared" si="542"/>
        <v>-0.38677597461704516</v>
      </c>
      <c r="V4945" s="30">
        <v>517.09500000000003</v>
      </c>
      <c r="W4945" s="3" t="s">
        <v>47</v>
      </c>
      <c r="X4945" s="3" t="s">
        <v>47</v>
      </c>
      <c r="Y4945" s="3" t="s">
        <v>47</v>
      </c>
      <c r="AA4945" s="3" t="s">
        <v>47</v>
      </c>
      <c r="AB4945" s="12" t="s">
        <v>47</v>
      </c>
      <c r="AC4945" s="3" t="s">
        <v>47</v>
      </c>
      <c r="AD4945" s="3" t="s">
        <v>47</v>
      </c>
      <c r="AF4945" s="3" t="s">
        <v>48</v>
      </c>
      <c r="AG4945" s="3" t="s">
        <v>47</v>
      </c>
      <c r="AK4945" s="3" t="s">
        <v>52</v>
      </c>
      <c r="AM4945" s="3" t="s">
        <v>47</v>
      </c>
      <c r="AU4945" s="3">
        <v>0</v>
      </c>
      <c r="AV4945" s="3">
        <v>9</v>
      </c>
      <c r="AW4945" s="3">
        <v>1</v>
      </c>
      <c r="AX4945" s="3">
        <v>9</v>
      </c>
      <c r="AY4945" s="3">
        <v>100</v>
      </c>
      <c r="AZ4945" s="6" t="str">
        <f t="shared" si="543"/>
        <v>2579.4</v>
      </c>
      <c r="BC4945" s="12" t="s">
        <v>12644</v>
      </c>
      <c r="BJ4945" s="12">
        <f t="shared" si="544"/>
        <v>0</v>
      </c>
      <c r="BK4945" s="12">
        <f t="shared" si="545"/>
        <v>0</v>
      </c>
      <c r="CQ4945" s="3" t="str">
        <f>CONCATENATE(baseURL!$A$1,baseURL!$B$1,baseURL!$C$1,".",C4945,".",L4945,".pkl&amp;seq=",BC4945)</f>
        <v>http://proteomics.broadinstitute.org/millscripts/viewfeed.pl?side=xl&amp;cycle=1&amp;fixedMods=iaaC&amp;file=msdataSM/iPRG2012_nd/cpick_in/iPRG2012_nd.2579.4.5.pkl&amp;seq=ALGLKPPRGVLMYGPPGTGKTLMAR</v>
      </c>
    </row>
    <row r="4946" spans="1:95" x14ac:dyDescent="0.2">
      <c r="A4946" s="3">
        <v>3927</v>
      </c>
      <c r="B4946" s="2" t="s">
        <v>12645</v>
      </c>
      <c r="C4946" s="2" t="s">
        <v>12646</v>
      </c>
      <c r="D4946" s="3">
        <v>12960</v>
      </c>
      <c r="E4946" s="3">
        <v>12944</v>
      </c>
      <c r="F4946" s="3">
        <v>54165</v>
      </c>
      <c r="G4946" s="3">
        <v>15522</v>
      </c>
      <c r="H4946" s="3">
        <v>45.122199999999999</v>
      </c>
      <c r="I4946" s="30">
        <v>522.28205000000003</v>
      </c>
      <c r="J4946" s="30">
        <v>522.2749225</v>
      </c>
      <c r="K4946" s="30">
        <v>7.1300000000000001E-3</v>
      </c>
      <c r="L4946" s="3">
        <v>3</v>
      </c>
      <c r="M4946" s="3">
        <v>3</v>
      </c>
      <c r="N4946" s="10">
        <f t="shared" si="539"/>
        <v>1</v>
      </c>
      <c r="O4946" s="35">
        <v>3</v>
      </c>
      <c r="P4946" s="17"/>
      <c r="Q4946" s="40">
        <v>1564.8118199999999</v>
      </c>
      <c r="R4946" s="40">
        <v>522.27545999999995</v>
      </c>
      <c r="S4946" s="18">
        <f t="shared" si="540"/>
        <v>12.617862612334523</v>
      </c>
      <c r="T4946" s="18">
        <f t="shared" si="541"/>
        <v>-1.0291504026445004</v>
      </c>
      <c r="U4946" s="18">
        <f t="shared" si="542"/>
        <v>-1.2637009594999467</v>
      </c>
      <c r="V4946" s="30">
        <v>522.27480000000003</v>
      </c>
      <c r="W4946" s="3" t="s">
        <v>47</v>
      </c>
      <c r="X4946" s="3" t="s">
        <v>47</v>
      </c>
      <c r="Y4946" s="3" t="s">
        <v>47</v>
      </c>
      <c r="Z4946" s="3" t="s">
        <v>47</v>
      </c>
      <c r="AA4946" s="3" t="s">
        <v>47</v>
      </c>
      <c r="AB4946" s="12" t="s">
        <v>47</v>
      </c>
      <c r="AC4946" s="3" t="s">
        <v>47</v>
      </c>
      <c r="AD4946" s="3" t="s">
        <v>48</v>
      </c>
      <c r="AE4946" s="3" t="s">
        <v>48</v>
      </c>
      <c r="AH4946" s="3" t="s">
        <v>47</v>
      </c>
      <c r="AL4946" s="3" t="s">
        <v>48</v>
      </c>
      <c r="AU4946" s="3">
        <v>0</v>
      </c>
      <c r="AV4946" s="3">
        <v>8</v>
      </c>
      <c r="AW4946" s="3">
        <v>1</v>
      </c>
      <c r="AX4946" s="3">
        <v>8</v>
      </c>
      <c r="AY4946" s="3">
        <v>100</v>
      </c>
      <c r="AZ4946" s="6" t="str">
        <f t="shared" si="543"/>
        <v>2579.5</v>
      </c>
      <c r="BC4946" s="12" t="s">
        <v>12647</v>
      </c>
      <c r="BJ4946" s="12">
        <f t="shared" si="544"/>
        <v>0</v>
      </c>
      <c r="BK4946" s="12">
        <f t="shared" si="545"/>
        <v>0</v>
      </c>
      <c r="CQ4946" s="3" t="str">
        <f>CONCATENATE(baseURL!$A$1,baseURL!$B$1,baseURL!$C$1,".",C4946,".",L4946,".pkl&amp;seq=",BC4946)</f>
        <v>http://proteomics.broadinstitute.org/millscripts/viewfeed.pl?side=xl&amp;cycle=1&amp;fixedMods=iaaC&amp;file=msdataSM/iPRG2012_nd/cpick_in/iPRG2012_nd.2579.5.3.pkl&amp;seq=AVLTVPAYFNDAQR</v>
      </c>
    </row>
    <row r="4947" spans="1:95" x14ac:dyDescent="0.2">
      <c r="A4947" s="3">
        <v>7062</v>
      </c>
      <c r="B4947" s="2" t="s">
        <v>12648</v>
      </c>
      <c r="C4947" s="2" t="s">
        <v>12649</v>
      </c>
      <c r="D4947" s="3">
        <v>12962</v>
      </c>
      <c r="E4947" s="3">
        <v>12946</v>
      </c>
      <c r="F4947" s="3">
        <v>54167</v>
      </c>
      <c r="G4947" s="3">
        <v>15524</v>
      </c>
      <c r="H4947" s="3">
        <v>45.125500000000002</v>
      </c>
      <c r="I4947" s="30">
        <v>633.86600999999996</v>
      </c>
      <c r="J4947" s="30">
        <v>633.86600680000004</v>
      </c>
      <c r="K4947" s="30">
        <v>0</v>
      </c>
      <c r="L4947" s="3">
        <v>2</v>
      </c>
      <c r="M4947" s="3">
        <v>0</v>
      </c>
      <c r="N4947" s="10">
        <f t="shared" si="539"/>
        <v>1</v>
      </c>
      <c r="O4947" s="35">
        <v>2</v>
      </c>
      <c r="P4947" s="17"/>
      <c r="Q4947" s="40">
        <v>1266.73038</v>
      </c>
      <c r="R4947" s="40">
        <v>633.86883</v>
      </c>
      <c r="S4947" s="18">
        <f t="shared" si="540"/>
        <v>-4.4488699657979005</v>
      </c>
      <c r="T4947" s="18">
        <f t="shared" si="541"/>
        <v>-4.4539183287592223</v>
      </c>
      <c r="U4947" s="18">
        <f t="shared" si="542"/>
        <v>-4.4646461003883209</v>
      </c>
      <c r="V4947" s="30">
        <v>633.86599999999999</v>
      </c>
      <c r="X4947" s="3" t="s">
        <v>47</v>
      </c>
      <c r="Y4947" s="3" t="s">
        <v>47</v>
      </c>
      <c r="AA4947" s="3" t="s">
        <v>47</v>
      </c>
      <c r="AB4947" s="12" t="s">
        <v>47</v>
      </c>
      <c r="AC4947" s="3" t="s">
        <v>47</v>
      </c>
      <c r="AF4947" s="3" t="s">
        <v>48</v>
      </c>
      <c r="AG4947" s="3" t="s">
        <v>47</v>
      </c>
      <c r="AH4947" s="3" t="s">
        <v>47</v>
      </c>
      <c r="AI4947" s="3" t="s">
        <v>48</v>
      </c>
      <c r="AK4947" s="3" t="s">
        <v>52</v>
      </c>
      <c r="AL4947" s="3" t="s">
        <v>48</v>
      </c>
      <c r="AU4947" s="3">
        <v>0</v>
      </c>
      <c r="AV4947" s="3">
        <v>7</v>
      </c>
      <c r="AW4947" s="3">
        <v>1</v>
      </c>
      <c r="AX4947" s="3">
        <v>7</v>
      </c>
      <c r="AY4947" s="3">
        <v>100</v>
      </c>
      <c r="AZ4947" s="6" t="str">
        <f t="shared" si="543"/>
        <v>2579.7</v>
      </c>
      <c r="BC4947" s="12" t="s">
        <v>12650</v>
      </c>
      <c r="BJ4947" s="12">
        <f t="shared" si="544"/>
        <v>0</v>
      </c>
      <c r="BK4947" s="12">
        <f t="shared" si="545"/>
        <v>0</v>
      </c>
      <c r="CQ4947" s="3" t="str">
        <f>CONCATENATE(baseURL!$A$1,baseURL!$B$1,baseURL!$C$1,".",C4947,".",L4947,".pkl&amp;seq=",BC4947)</f>
        <v>http://proteomics.broadinstitute.org/millscripts/viewfeed.pl?side=xl&amp;cycle=1&amp;fixedMods=iaaC&amp;file=msdataSM/iPRG2012_nd/cpick_in/iPRG2012_nd.2579.7.2.pkl&amp;seq=ALPDAVTLLEPK</v>
      </c>
    </row>
    <row r="4948" spans="1:95" x14ac:dyDescent="0.2">
      <c r="A4948" s="3">
        <v>6139</v>
      </c>
      <c r="B4948" s="2" t="s">
        <v>12651</v>
      </c>
      <c r="C4948" s="2" t="s">
        <v>12639</v>
      </c>
      <c r="D4948" s="3">
        <v>12963</v>
      </c>
      <c r="E4948" s="3">
        <v>12947</v>
      </c>
      <c r="F4948" s="3">
        <v>54168</v>
      </c>
      <c r="G4948" s="3">
        <v>15525</v>
      </c>
      <c r="H4948" s="3">
        <v>45.128</v>
      </c>
      <c r="I4948" s="30">
        <v>639.33974000000001</v>
      </c>
      <c r="J4948" s="30">
        <v>639.34143370000004</v>
      </c>
      <c r="K4948" s="30">
        <v>-1.6900000000000001E-3</v>
      </c>
      <c r="L4948" s="3">
        <v>2</v>
      </c>
      <c r="M4948" s="3">
        <v>2</v>
      </c>
      <c r="N4948" s="10">
        <f t="shared" si="539"/>
        <v>1</v>
      </c>
      <c r="O4948" s="35">
        <v>2</v>
      </c>
      <c r="P4948" s="17"/>
      <c r="Q4948" s="40">
        <v>1277.67696</v>
      </c>
      <c r="R4948" s="40">
        <v>639.34212000000002</v>
      </c>
      <c r="S4948" s="18">
        <f t="shared" si="540"/>
        <v>-3.7225765760849292</v>
      </c>
      <c r="T4948" s="18">
        <f t="shared" si="541"/>
        <v>-1.0734471865922588</v>
      </c>
      <c r="U4948" s="18">
        <f t="shared" si="542"/>
        <v>-0.65692527824769353</v>
      </c>
      <c r="V4948" s="30">
        <v>639.34169999999995</v>
      </c>
      <c r="W4948" s="3" t="s">
        <v>47</v>
      </c>
      <c r="X4948" s="3" t="s">
        <v>47</v>
      </c>
      <c r="Y4948" s="3" t="s">
        <v>47</v>
      </c>
      <c r="Z4948" s="3" t="s">
        <v>47</v>
      </c>
      <c r="AA4948" s="3" t="s">
        <v>47</v>
      </c>
      <c r="AB4948" s="12" t="s">
        <v>47</v>
      </c>
      <c r="AC4948" s="3" t="s">
        <v>47</v>
      </c>
      <c r="AD4948" s="3" t="s">
        <v>47</v>
      </c>
      <c r="AE4948" s="3" t="s">
        <v>47</v>
      </c>
      <c r="AF4948" s="3" t="s">
        <v>47</v>
      </c>
      <c r="AG4948" s="3" t="s">
        <v>47</v>
      </c>
      <c r="AH4948" s="3" t="s">
        <v>47</v>
      </c>
      <c r="AI4948" s="3" t="s">
        <v>47</v>
      </c>
      <c r="AK4948" s="3" t="s">
        <v>47</v>
      </c>
      <c r="AL4948" s="3" t="s">
        <v>47</v>
      </c>
      <c r="AU4948" s="3">
        <v>0</v>
      </c>
      <c r="AV4948" s="3">
        <v>15</v>
      </c>
      <c r="AW4948" s="3">
        <v>1</v>
      </c>
      <c r="AX4948" s="3">
        <v>15</v>
      </c>
      <c r="AY4948" s="3">
        <v>100</v>
      </c>
      <c r="AZ4948" s="6" t="str">
        <f t="shared" si="543"/>
        <v>2579.8</v>
      </c>
      <c r="BC4948" s="12" t="s">
        <v>12430</v>
      </c>
      <c r="BJ4948" s="12">
        <f t="shared" si="544"/>
        <v>0</v>
      </c>
      <c r="BK4948" s="12">
        <f t="shared" si="545"/>
        <v>0</v>
      </c>
      <c r="CQ4948" s="3" t="str">
        <f>CONCATENATE(baseURL!$A$1,baseURL!$B$1,baseURL!$C$1,".",C4948,".",L4948,".pkl&amp;seq=",BC4948)</f>
        <v>http://proteomics.broadinstitute.org/millscripts/viewfeed.pl?side=xl&amp;cycle=1&amp;fixedMods=iaaC&amp;file=msdataSM/iPRG2012_nd/cpick_in/iPRG2012_nd.2579.8.2.pkl&amp;seq=SLVDNMLTGVTK</v>
      </c>
    </row>
    <row r="4949" spans="1:95" x14ac:dyDescent="0.2">
      <c r="A4949" s="3">
        <v>6635</v>
      </c>
      <c r="B4949" s="2" t="s">
        <v>12641</v>
      </c>
      <c r="C4949" s="2" t="s">
        <v>12642</v>
      </c>
      <c r="D4949" s="3">
        <v>12964</v>
      </c>
      <c r="E4949" s="3">
        <v>12948</v>
      </c>
      <c r="F4949" s="3">
        <v>54169</v>
      </c>
      <c r="G4949" s="3">
        <v>15526</v>
      </c>
      <c r="H4949" s="3">
        <v>45.130499999999998</v>
      </c>
      <c r="I4949" s="30">
        <v>1036.4268999999999</v>
      </c>
      <c r="J4949" s="30">
        <v>1036.426082</v>
      </c>
      <c r="K4949" s="30">
        <v>8.1999999999999998E-4</v>
      </c>
      <c r="L4949" s="3">
        <v>2</v>
      </c>
      <c r="M4949" s="3">
        <v>2</v>
      </c>
      <c r="N4949" s="10">
        <f t="shared" si="539"/>
        <v>1</v>
      </c>
      <c r="O4949" s="35">
        <v>2</v>
      </c>
      <c r="P4949" s="17"/>
      <c r="Q4949" s="40">
        <v>2071.85023</v>
      </c>
      <c r="R4949" s="40">
        <v>1036.42875</v>
      </c>
      <c r="S4949" s="18">
        <f t="shared" si="540"/>
        <v>-1.7849755712624202</v>
      </c>
      <c r="T4949" s="18">
        <f t="shared" si="541"/>
        <v>-2.5742242291958397</v>
      </c>
      <c r="U4949" s="18">
        <f t="shared" si="542"/>
        <v>-2.9427975632962662</v>
      </c>
      <c r="V4949" s="30">
        <v>1036.4257</v>
      </c>
      <c r="W4949" s="3" t="s">
        <v>47</v>
      </c>
      <c r="X4949" s="3" t="s">
        <v>47</v>
      </c>
      <c r="Y4949" s="3" t="s">
        <v>47</v>
      </c>
      <c r="Z4949" s="3" t="s">
        <v>47</v>
      </c>
      <c r="AA4949" s="3" t="s">
        <v>47</v>
      </c>
      <c r="AB4949" s="12" t="s">
        <v>47</v>
      </c>
      <c r="AC4949" s="3" t="s">
        <v>47</v>
      </c>
      <c r="AD4949" s="3" t="s">
        <v>47</v>
      </c>
      <c r="AE4949" s="3" t="s">
        <v>47</v>
      </c>
      <c r="AF4949" s="3" t="s">
        <v>47</v>
      </c>
      <c r="AG4949" s="3" t="s">
        <v>52</v>
      </c>
      <c r="AI4949" s="3" t="s">
        <v>47</v>
      </c>
      <c r="AJ4949" s="3" t="s">
        <v>47</v>
      </c>
      <c r="AK4949" s="3" t="s">
        <v>47</v>
      </c>
      <c r="AL4949" s="3" t="s">
        <v>48</v>
      </c>
      <c r="AU4949" s="3">
        <v>0</v>
      </c>
      <c r="AV4949" s="3">
        <v>13</v>
      </c>
      <c r="AW4949" s="3">
        <v>1</v>
      </c>
      <c r="AX4949" s="3">
        <v>13</v>
      </c>
      <c r="AY4949" s="3">
        <v>100</v>
      </c>
      <c r="AZ4949" s="6" t="str">
        <f t="shared" si="543"/>
        <v>2579.9</v>
      </c>
      <c r="BC4949" s="12" t="s">
        <v>12322</v>
      </c>
      <c r="BJ4949" s="12">
        <f t="shared" si="544"/>
        <v>0</v>
      </c>
      <c r="BK4949" s="12">
        <f t="shared" si="545"/>
        <v>0</v>
      </c>
      <c r="CQ4949" s="3" t="str">
        <f>CONCATENATE(baseURL!$A$1,baseURL!$B$1,baseURL!$C$1,".",C4949,".",L4949,".pkl&amp;seq=",BC4949)</f>
        <v>http://proteomics.broadinstitute.org/millscripts/viewfeed.pl?side=xl&amp;cycle=1&amp;fixedMods=iaaC&amp;file=msdataSM/iPRG2012_nd/cpick_in/iPRG2012_nd.2579.9.2.pkl&amp;seq=LAFYQVTPEEDEEEDEE</v>
      </c>
    </row>
    <row r="4950" spans="1:95" x14ac:dyDescent="0.2">
      <c r="A4950" s="3">
        <v>2483</v>
      </c>
      <c r="B4950" s="2" t="s">
        <v>12653</v>
      </c>
      <c r="C4950" s="2" t="s">
        <v>12654</v>
      </c>
      <c r="D4950" s="3">
        <v>12966</v>
      </c>
      <c r="E4950" s="3">
        <v>12950</v>
      </c>
      <c r="F4950" s="3">
        <v>54183</v>
      </c>
      <c r="G4950" s="3">
        <v>15529</v>
      </c>
      <c r="H4950" s="3">
        <v>45.141500000000001</v>
      </c>
      <c r="I4950" s="30">
        <v>450.26227999999998</v>
      </c>
      <c r="J4950" s="30">
        <v>450.26294819999998</v>
      </c>
      <c r="K4950" s="30">
        <v>-6.7000000000000002E-4</v>
      </c>
      <c r="L4950" s="3">
        <v>2</v>
      </c>
      <c r="M4950" s="3">
        <v>2</v>
      </c>
      <c r="N4950" s="10">
        <f t="shared" si="539"/>
        <v>1</v>
      </c>
      <c r="O4950" s="35">
        <v>2</v>
      </c>
      <c r="P4950" s="17"/>
      <c r="Q4950" s="40">
        <v>899.51966000000004</v>
      </c>
      <c r="R4950" s="40">
        <v>450.26346999999998</v>
      </c>
      <c r="S4950" s="18">
        <f t="shared" si="540"/>
        <v>-2.6428970576010533</v>
      </c>
      <c r="T4950" s="18">
        <f t="shared" si="541"/>
        <v>-1.1588770459245761</v>
      </c>
      <c r="U4950" s="18">
        <f t="shared" si="542"/>
        <v>-1.9322020504206372</v>
      </c>
      <c r="V4950" s="30">
        <v>450.26260000000002</v>
      </c>
      <c r="W4950" s="3" t="s">
        <v>47</v>
      </c>
      <c r="Y4950" s="3" t="s">
        <v>52</v>
      </c>
      <c r="Z4950" s="3" t="s">
        <v>47</v>
      </c>
      <c r="AA4950" s="3" t="s">
        <v>48</v>
      </c>
      <c r="AB4950" s="12" t="s">
        <v>47</v>
      </c>
      <c r="AC4950" s="3" t="s">
        <v>47</v>
      </c>
      <c r="AE4950" s="3" t="s">
        <v>47</v>
      </c>
      <c r="AF4950" s="3" t="s">
        <v>47</v>
      </c>
      <c r="AG4950" s="3" t="s">
        <v>52</v>
      </c>
      <c r="AH4950" s="3" t="s">
        <v>47</v>
      </c>
      <c r="AI4950" s="3" t="s">
        <v>47</v>
      </c>
      <c r="AK4950" s="3" t="s">
        <v>48</v>
      </c>
      <c r="AL4950" s="3" t="s">
        <v>47</v>
      </c>
      <c r="AN4950" s="3" t="s">
        <v>47</v>
      </c>
      <c r="AU4950" s="3">
        <v>0</v>
      </c>
      <c r="AV4950" s="3">
        <v>10</v>
      </c>
      <c r="AW4950" s="3">
        <v>1</v>
      </c>
      <c r="AX4950" s="3">
        <v>10</v>
      </c>
      <c r="AY4950" s="3">
        <v>100</v>
      </c>
      <c r="AZ4950" s="6" t="str">
        <f t="shared" si="543"/>
        <v>2580.2</v>
      </c>
      <c r="BC4950" s="12" t="s">
        <v>12449</v>
      </c>
      <c r="BJ4950" s="12">
        <f t="shared" si="544"/>
        <v>0</v>
      </c>
      <c r="BK4950" s="12">
        <f t="shared" si="545"/>
        <v>0</v>
      </c>
      <c r="CQ4950" s="3" t="str">
        <f>CONCATENATE(baseURL!$A$1,baseURL!$B$1,baseURL!$C$1,".",C4950,".",L4950,".pkl&amp;seq=",BC4950)</f>
        <v>http://proteomics.broadinstitute.org/millscripts/viewfeed.pl?side=xl&amp;cycle=1&amp;fixedMods=iaaC&amp;file=msdataSM/iPRG2012_nd/cpick_in/iPRG2012_nd.2580.2.2.pkl&amp;seq=AAGGVVELLA</v>
      </c>
    </row>
    <row r="4951" spans="1:95" x14ac:dyDescent="0.2">
      <c r="A4951" s="3">
        <v>3287</v>
      </c>
      <c r="B4951" s="2" t="s">
        <v>12658</v>
      </c>
      <c r="C4951" s="2" t="s">
        <v>12648</v>
      </c>
      <c r="D4951" s="3">
        <v>12972</v>
      </c>
      <c r="E4951" s="3">
        <v>12956</v>
      </c>
      <c r="F4951" s="3">
        <v>54189</v>
      </c>
      <c r="G4951" s="3">
        <v>15535</v>
      </c>
      <c r="H4951" s="3">
        <v>45.152299999999997</v>
      </c>
      <c r="I4951" s="30">
        <v>759.40363000000002</v>
      </c>
      <c r="J4951" s="30">
        <v>759.40398040000002</v>
      </c>
      <c r="K4951" s="30">
        <v>-3.5E-4</v>
      </c>
      <c r="L4951" s="3">
        <v>2</v>
      </c>
      <c r="M4951" s="3">
        <v>2</v>
      </c>
      <c r="N4951" s="10">
        <f t="shared" si="539"/>
        <v>1</v>
      </c>
      <c r="O4951" s="35">
        <v>2</v>
      </c>
      <c r="P4951" s="17"/>
      <c r="Q4951" s="40">
        <v>1517.80323</v>
      </c>
      <c r="R4951" s="40">
        <v>759.40525000000002</v>
      </c>
      <c r="S4951" s="18">
        <f t="shared" si="540"/>
        <v>-2.1332483545545928</v>
      </c>
      <c r="T4951" s="18">
        <f t="shared" si="541"/>
        <v>-1.67183463638227</v>
      </c>
      <c r="U4951" s="18">
        <f t="shared" si="542"/>
        <v>-1.382660970644447</v>
      </c>
      <c r="V4951" s="30">
        <v>759.40419999999995</v>
      </c>
      <c r="W4951" s="3" t="s">
        <v>47</v>
      </c>
      <c r="Y4951" s="3" t="s">
        <v>47</v>
      </c>
      <c r="Z4951" s="3" t="s">
        <v>47</v>
      </c>
      <c r="AA4951" s="3" t="s">
        <v>47</v>
      </c>
      <c r="AB4951" s="12" t="s">
        <v>47</v>
      </c>
      <c r="AC4951" s="3" t="s">
        <v>47</v>
      </c>
      <c r="AE4951" s="3" t="s">
        <v>47</v>
      </c>
      <c r="AF4951" s="3" t="s">
        <v>47</v>
      </c>
      <c r="AG4951" s="3" t="s">
        <v>47</v>
      </c>
      <c r="AH4951" s="3" t="s">
        <v>47</v>
      </c>
      <c r="AI4951" s="3" t="s">
        <v>48</v>
      </c>
      <c r="AL4951" s="3" t="s">
        <v>47</v>
      </c>
      <c r="AM4951" s="3" t="s">
        <v>47</v>
      </c>
      <c r="AN4951" s="3" t="s">
        <v>47</v>
      </c>
      <c r="AU4951" s="3">
        <v>0</v>
      </c>
      <c r="AV4951" s="3">
        <v>13</v>
      </c>
      <c r="AW4951" s="3">
        <v>1</v>
      </c>
      <c r="AX4951" s="3">
        <v>13</v>
      </c>
      <c r="AY4951" s="3">
        <v>100</v>
      </c>
      <c r="AZ4951" s="6" t="str">
        <f t="shared" si="543"/>
        <v>2580.8</v>
      </c>
      <c r="BC4951" s="12" t="s">
        <v>12659</v>
      </c>
      <c r="BJ4951" s="12">
        <f t="shared" si="544"/>
        <v>0</v>
      </c>
      <c r="BK4951" s="12">
        <f t="shared" si="545"/>
        <v>0</v>
      </c>
      <c r="CQ4951" s="3" t="str">
        <f>CONCATENATE(baseURL!$A$1,baseURL!$B$1,baseURL!$C$1,".",C4951,".",L4951,".pkl&amp;seq=",BC4951)</f>
        <v>http://proteomics.broadinstitute.org/millscripts/viewfeed.pl?side=xl&amp;cycle=1&amp;fixedMods=iaaC&amp;file=msdataSM/iPRG2012_nd/cpick_in/iPRG2012_nd.2580.8.2.pkl&amp;seq=ALAYMGLEPNTPLK</v>
      </c>
    </row>
    <row r="4952" spans="1:95" x14ac:dyDescent="0.2">
      <c r="A4952" s="3">
        <v>894</v>
      </c>
      <c r="B4952" s="2" t="s">
        <v>12652</v>
      </c>
      <c r="C4952" s="2" t="s">
        <v>12651</v>
      </c>
      <c r="D4952" s="3">
        <v>12973</v>
      </c>
      <c r="E4952" s="3">
        <v>12957</v>
      </c>
      <c r="F4952" s="3">
        <v>54190</v>
      </c>
      <c r="G4952" s="3">
        <v>15536</v>
      </c>
      <c r="H4952" s="3">
        <v>45.154800000000002</v>
      </c>
      <c r="I4952" s="30">
        <v>995.06251999999995</v>
      </c>
      <c r="J4952" s="30">
        <v>995.06187279999995</v>
      </c>
      <c r="K4952" s="30">
        <v>6.4999999999999997E-4</v>
      </c>
      <c r="L4952" s="3">
        <v>3</v>
      </c>
      <c r="M4952" s="3">
        <v>3</v>
      </c>
      <c r="N4952" s="10">
        <f t="shared" si="539"/>
        <v>1</v>
      </c>
      <c r="O4952" s="35">
        <v>3</v>
      </c>
      <c r="P4952" s="17"/>
      <c r="Q4952" s="40">
        <v>2983.1757699999998</v>
      </c>
      <c r="R4952" s="40">
        <v>995.06344000000001</v>
      </c>
      <c r="S4952" s="18">
        <f t="shared" si="540"/>
        <v>-0.92456416654665441</v>
      </c>
      <c r="T4952" s="18">
        <f t="shared" si="541"/>
        <v>-1.5749749584485935</v>
      </c>
      <c r="U4952" s="18">
        <f t="shared" si="542"/>
        <v>-1.6481361229247966</v>
      </c>
      <c r="V4952" s="30">
        <v>995.06179999999995</v>
      </c>
      <c r="W4952" s="3" t="s">
        <v>47</v>
      </c>
      <c r="X4952" s="3" t="s">
        <v>47</v>
      </c>
      <c r="Y4952" s="3" t="s">
        <v>47</v>
      </c>
      <c r="Z4952" s="3" t="s">
        <v>47</v>
      </c>
      <c r="AC4952" s="3" t="s">
        <v>47</v>
      </c>
      <c r="AD4952" s="3" t="s">
        <v>47</v>
      </c>
      <c r="AE4952" s="3" t="s">
        <v>47</v>
      </c>
      <c r="AF4952" s="3" t="s">
        <v>47</v>
      </c>
      <c r="AG4952" s="3" t="s">
        <v>47</v>
      </c>
      <c r="AL4952" s="3" t="s">
        <v>47</v>
      </c>
      <c r="AO4952" s="3" t="s">
        <v>47</v>
      </c>
      <c r="AP4952" s="3" t="s">
        <v>48</v>
      </c>
      <c r="AQ4952" s="3" t="s">
        <v>47</v>
      </c>
      <c r="AU4952" s="3">
        <v>0</v>
      </c>
      <c r="AV4952" s="3">
        <v>12</v>
      </c>
      <c r="AW4952" s="3">
        <v>6</v>
      </c>
      <c r="AX4952" s="3">
        <v>4</v>
      </c>
      <c r="AY4952" s="3">
        <v>33.33</v>
      </c>
      <c r="AZ4952" s="6" t="str">
        <f t="shared" si="543"/>
        <v>2580.9</v>
      </c>
      <c r="BB4952" s="12" t="s">
        <v>79</v>
      </c>
      <c r="BC4952" s="12" t="s">
        <v>12440</v>
      </c>
      <c r="BF4952" s="12" t="s">
        <v>1468</v>
      </c>
      <c r="BJ4952" s="12">
        <f t="shared" si="544"/>
        <v>1</v>
      </c>
      <c r="BK4952" s="12">
        <f t="shared" si="545"/>
        <v>0</v>
      </c>
      <c r="CQ4952" s="3" t="str">
        <f>CONCATENATE(baseURL!$A$1,baseURL!$B$1,"+Acetyl",baseURL!$C$1,".",C4952,".",L4952,".pkl&amp;seq=",BC4952)</f>
        <v>http://proteomics.broadinstitute.org/millscripts/viewfeed.pl?side=xl&amp;cycle=1&amp;fixedMods=iaaC+Acetyl&amp;file=msdataSM/iPRG2012_nd/cpick_in/iPRG2012_nd.2580.9.3.pkl&amp;seq=sDEEHTFETADAGSSATYPMQCSALR</v>
      </c>
    </row>
    <row r="4953" spans="1:95" x14ac:dyDescent="0.2">
      <c r="A4953" s="3">
        <v>7112</v>
      </c>
      <c r="B4953" s="2" t="s">
        <v>12660</v>
      </c>
      <c r="C4953" s="2" t="s">
        <v>12661</v>
      </c>
      <c r="D4953" s="3">
        <v>12974</v>
      </c>
      <c r="E4953" s="3">
        <v>12958</v>
      </c>
      <c r="F4953" s="3">
        <v>54203</v>
      </c>
      <c r="G4953" s="3">
        <v>15538</v>
      </c>
      <c r="H4953" s="3">
        <v>45.164999999999999</v>
      </c>
      <c r="I4953" s="30">
        <v>497.30034999999998</v>
      </c>
      <c r="J4953" s="30">
        <v>497.29899210000002</v>
      </c>
      <c r="K4953" s="30">
        <v>1.3600000000000001E-3</v>
      </c>
      <c r="L4953" s="3">
        <v>4</v>
      </c>
      <c r="M4953" s="3">
        <v>4</v>
      </c>
      <c r="N4953" s="10">
        <f t="shared" si="539"/>
        <v>1</v>
      </c>
      <c r="O4953" s="35">
        <v>4</v>
      </c>
      <c r="P4953" s="17"/>
      <c r="Q4953" s="40">
        <v>1986.17462</v>
      </c>
      <c r="R4953" s="40">
        <v>497.29910999999998</v>
      </c>
      <c r="S4953" s="18">
        <f t="shared" si="540"/>
        <v>2.4934691718947355</v>
      </c>
      <c r="T4953" s="18">
        <f t="shared" si="541"/>
        <v>-0.2370806574815926</v>
      </c>
      <c r="U4953" s="18">
        <f t="shared" si="542"/>
        <v>-0.8244535164923803</v>
      </c>
      <c r="V4953" s="30">
        <v>497.2987</v>
      </c>
      <c r="W4953" s="3" t="s">
        <v>47</v>
      </c>
      <c r="X4953" s="3" t="s">
        <v>47</v>
      </c>
      <c r="Y4953" s="3" t="s">
        <v>47</v>
      </c>
      <c r="AA4953" s="3" t="s">
        <v>47</v>
      </c>
      <c r="AB4953" s="12" t="s">
        <v>47</v>
      </c>
      <c r="AC4953" s="3" t="s">
        <v>47</v>
      </c>
      <c r="AD4953" s="3" t="s">
        <v>47</v>
      </c>
      <c r="AE4953" s="3" t="s">
        <v>47</v>
      </c>
      <c r="AF4953" s="3" t="s">
        <v>48</v>
      </c>
      <c r="AG4953" s="3" t="s">
        <v>48</v>
      </c>
      <c r="AH4953" s="3" t="s">
        <v>47</v>
      </c>
      <c r="AI4953" s="3" t="s">
        <v>48</v>
      </c>
      <c r="AL4953" s="3" t="s">
        <v>48</v>
      </c>
      <c r="AU4953" s="3">
        <v>0</v>
      </c>
      <c r="AV4953" s="3">
        <v>9</v>
      </c>
      <c r="AW4953" s="3">
        <v>1</v>
      </c>
      <c r="AX4953" s="3">
        <v>9</v>
      </c>
      <c r="AY4953" s="3">
        <v>100</v>
      </c>
      <c r="AZ4953" s="6" t="str">
        <f t="shared" si="543"/>
        <v>2581.1</v>
      </c>
      <c r="BC4953" s="12" t="s">
        <v>12552</v>
      </c>
      <c r="BJ4953" s="12">
        <f t="shared" si="544"/>
        <v>0</v>
      </c>
      <c r="BK4953" s="12">
        <f t="shared" si="545"/>
        <v>0</v>
      </c>
      <c r="CQ4953" s="3" t="str">
        <f>CONCATENATE(baseURL!$A$1,baseURL!$B$1,baseURL!$C$1,".",C4953,".",L4953,".pkl&amp;seq=",BC4953)</f>
        <v>http://proteomics.broadinstitute.org/millscripts/viewfeed.pl?side=xl&amp;cycle=1&amp;fixedMods=iaaC&amp;file=msdataSM/iPRG2012_nd/cpick_in/iPRG2012_nd.2581.1.4.pkl&amp;seq=VLLSAPLSKELRAQYGLK</v>
      </c>
    </row>
    <row r="4954" spans="1:95" x14ac:dyDescent="0.2">
      <c r="A4954" s="3">
        <v>5344</v>
      </c>
      <c r="B4954" s="2" t="s">
        <v>12662</v>
      </c>
      <c r="C4954" s="2" t="s">
        <v>12663</v>
      </c>
      <c r="D4954" s="3">
        <v>12978</v>
      </c>
      <c r="E4954" s="3">
        <v>12962</v>
      </c>
      <c r="F4954" s="3">
        <v>54207</v>
      </c>
      <c r="G4954" s="3">
        <v>15542</v>
      </c>
      <c r="H4954" s="3">
        <v>45.175800000000002</v>
      </c>
      <c r="I4954" s="30">
        <v>664.36015999999995</v>
      </c>
      <c r="J4954" s="30">
        <v>664.35714329999996</v>
      </c>
      <c r="K4954" s="30">
        <v>3.0200000000000001E-3</v>
      </c>
      <c r="L4954" s="3">
        <v>3</v>
      </c>
      <c r="M4954" s="3">
        <v>3</v>
      </c>
      <c r="N4954" s="10">
        <f t="shared" si="539"/>
        <v>1</v>
      </c>
      <c r="O4954" s="35">
        <v>3</v>
      </c>
      <c r="P4954" s="17"/>
      <c r="Q4954" s="40">
        <v>1991.0596499999999</v>
      </c>
      <c r="R4954" s="40">
        <v>664.35807</v>
      </c>
      <c r="S4954" s="18">
        <f t="shared" si="540"/>
        <v>3.1458939001867647</v>
      </c>
      <c r="T4954" s="18">
        <f t="shared" si="541"/>
        <v>-1.394880324154657</v>
      </c>
      <c r="U4954" s="18">
        <f t="shared" si="542"/>
        <v>-1.3095347813920752</v>
      </c>
      <c r="V4954" s="30">
        <v>664.35720000000003</v>
      </c>
      <c r="W4954" s="3" t="s">
        <v>47</v>
      </c>
      <c r="X4954" s="3" t="s">
        <v>47</v>
      </c>
      <c r="Y4954" s="3" t="s">
        <v>47</v>
      </c>
      <c r="Z4954" s="3" t="s">
        <v>47</v>
      </c>
      <c r="AA4954" s="3" t="s">
        <v>47</v>
      </c>
      <c r="AB4954" s="12" t="s">
        <v>47</v>
      </c>
      <c r="AC4954" s="3" t="s">
        <v>47</v>
      </c>
      <c r="AD4954" s="3" t="s">
        <v>47</v>
      </c>
      <c r="AE4954" s="3" t="s">
        <v>47</v>
      </c>
      <c r="AF4954" s="3" t="s">
        <v>47</v>
      </c>
      <c r="AG4954" s="3" t="s">
        <v>47</v>
      </c>
      <c r="AH4954" s="3" t="s">
        <v>47</v>
      </c>
      <c r="AI4954" s="3" t="s">
        <v>47</v>
      </c>
      <c r="AJ4954" s="3" t="s">
        <v>47</v>
      </c>
      <c r="AK4954" s="3" t="s">
        <v>47</v>
      </c>
      <c r="AL4954" s="3" t="s">
        <v>48</v>
      </c>
      <c r="AM4954" s="3" t="s">
        <v>47</v>
      </c>
      <c r="AN4954" s="3" t="s">
        <v>48</v>
      </c>
      <c r="AU4954" s="3">
        <v>0</v>
      </c>
      <c r="AV4954" s="3">
        <v>16</v>
      </c>
      <c r="AW4954" s="3">
        <v>1</v>
      </c>
      <c r="AX4954" s="3">
        <v>16</v>
      </c>
      <c r="AY4954" s="3">
        <v>100</v>
      </c>
      <c r="AZ4954" s="6" t="str">
        <f t="shared" si="543"/>
        <v>2581.5</v>
      </c>
      <c r="BC4954" s="12" t="s">
        <v>12664</v>
      </c>
      <c r="BJ4954" s="12">
        <f t="shared" si="544"/>
        <v>0</v>
      </c>
      <c r="BK4954" s="12">
        <f t="shared" si="545"/>
        <v>0</v>
      </c>
      <c r="CQ4954" s="3" t="str">
        <f>CONCATENATE(baseURL!$A$1,baseURL!$B$1,baseURL!$C$1,".",C4954,".",L4954,".pkl&amp;seq=",BC4954)</f>
        <v>http://proteomics.broadinstitute.org/millscripts/viewfeed.pl?side=xl&amp;cycle=1&amp;fixedMods=iaaC&amp;file=msdataSM/iPRG2012_nd/cpick_in/iPRG2012_nd.2581.5.3.pkl&amp;seq=KTGVLVGEDVHNLFTYAK</v>
      </c>
    </row>
    <row r="4955" spans="1:95" x14ac:dyDescent="0.2">
      <c r="A4955" s="3">
        <v>2024</v>
      </c>
      <c r="B4955" s="2" t="s">
        <v>12665</v>
      </c>
      <c r="C4955" s="2" t="s">
        <v>12666</v>
      </c>
      <c r="D4955" s="3">
        <v>12979</v>
      </c>
      <c r="E4955" s="3">
        <v>12963</v>
      </c>
      <c r="F4955" s="3">
        <v>54208</v>
      </c>
      <c r="G4955" s="3">
        <v>15543</v>
      </c>
      <c r="H4955" s="3">
        <v>45.179099999999998</v>
      </c>
      <c r="I4955" s="30">
        <v>750.85704999999996</v>
      </c>
      <c r="J4955" s="30">
        <v>750.85810460000005</v>
      </c>
      <c r="K4955" s="30">
        <v>-1.0499999999999999E-3</v>
      </c>
      <c r="L4955" s="3">
        <v>4</v>
      </c>
      <c r="M4955" s="3">
        <v>4</v>
      </c>
      <c r="N4955" s="10">
        <f t="shared" si="539"/>
        <v>1</v>
      </c>
      <c r="O4955" s="35">
        <v>4</v>
      </c>
      <c r="P4955" s="17"/>
      <c r="Q4955" s="40">
        <v>3000.4108999999999</v>
      </c>
      <c r="R4955" s="40">
        <v>750.85817999999995</v>
      </c>
      <c r="S4955" s="18">
        <f t="shared" si="540"/>
        <v>-1.5049446487873319</v>
      </c>
      <c r="T4955" s="18">
        <f t="shared" si="541"/>
        <v>-0.10041843041595788</v>
      </c>
      <c r="U4955" s="18">
        <f t="shared" si="542"/>
        <v>2.663618855852605E-2</v>
      </c>
      <c r="V4955" s="30">
        <v>750.85820000000001</v>
      </c>
      <c r="W4955" s="3" t="s">
        <v>47</v>
      </c>
      <c r="X4955" s="3" t="s">
        <v>47</v>
      </c>
      <c r="Y4955" s="3" t="s">
        <v>47</v>
      </c>
      <c r="Z4955" s="3" t="s">
        <v>47</v>
      </c>
      <c r="AA4955" s="3" t="s">
        <v>47</v>
      </c>
      <c r="AB4955" s="12" t="s">
        <v>47</v>
      </c>
      <c r="AC4955" s="3" t="s">
        <v>47</v>
      </c>
      <c r="AD4955" s="3" t="s">
        <v>47</v>
      </c>
      <c r="AE4955" s="3" t="s">
        <v>47</v>
      </c>
      <c r="AG4955" s="3" t="s">
        <v>47</v>
      </c>
      <c r="AI4955" s="3" t="s">
        <v>47</v>
      </c>
      <c r="AJ4955" s="3" t="s">
        <v>47</v>
      </c>
      <c r="AK4955" s="3" t="s">
        <v>47</v>
      </c>
      <c r="AL4955" s="3" t="s">
        <v>52</v>
      </c>
      <c r="AO4955" s="3" t="s">
        <v>47</v>
      </c>
      <c r="AU4955" s="3">
        <v>0</v>
      </c>
      <c r="AV4955" s="3">
        <v>14</v>
      </c>
      <c r="AW4955" s="3">
        <v>3</v>
      </c>
      <c r="AX4955" s="3">
        <v>7</v>
      </c>
      <c r="AY4955" s="3">
        <v>50</v>
      </c>
      <c r="AZ4955" s="6" t="str">
        <f t="shared" si="543"/>
        <v>2581.6</v>
      </c>
      <c r="BC4955" s="12" t="s">
        <v>12667</v>
      </c>
      <c r="BJ4955" s="12">
        <f t="shared" si="544"/>
        <v>0</v>
      </c>
      <c r="BK4955" s="12">
        <f t="shared" si="545"/>
        <v>0</v>
      </c>
      <c r="BP4955" s="3" t="s">
        <v>54</v>
      </c>
      <c r="BR4955" s="3" t="s">
        <v>54</v>
      </c>
      <c r="CQ4955" s="3" t="str">
        <f>CONCATENATE(baseURL!$A$1,baseURL!$B$1,baseURL!$C$1,".",C4955,".",L4955,".pkl&amp;seq=",BC4955,"&amp;varMods=Deamidated-N")</f>
        <v>http://proteomics.broadinstitute.org/millscripts/viewfeed.pl?side=xl&amp;cycle=1&amp;fixedMods=iaaC&amp;file=msdataSM/iPRG2012_nd/cpick_in/iPRG2012_nd.2581.6.4.pkl&amp;seq=ATDKDLTGTLSNPEVFnYGVETHEAYK&amp;varMods=Deamidated-N</v>
      </c>
    </row>
    <row r="4956" spans="1:95" x14ac:dyDescent="0.2">
      <c r="A4956" s="3">
        <v>2329</v>
      </c>
      <c r="B4956" s="2" t="s">
        <v>12668</v>
      </c>
      <c r="C4956" s="2" t="s">
        <v>12669</v>
      </c>
      <c r="D4956" s="3">
        <v>12980</v>
      </c>
      <c r="E4956" s="3">
        <v>12964</v>
      </c>
      <c r="F4956" s="3">
        <v>54224</v>
      </c>
      <c r="G4956" s="3">
        <v>15545</v>
      </c>
      <c r="H4956" s="3">
        <v>45.188699999999997</v>
      </c>
      <c r="I4956" s="30">
        <v>485.74373000000003</v>
      </c>
      <c r="J4956" s="30">
        <v>485.74222959999997</v>
      </c>
      <c r="K4956" s="30">
        <v>1.5E-3</v>
      </c>
      <c r="L4956" s="3">
        <v>2</v>
      </c>
      <c r="M4956" s="3">
        <v>2</v>
      </c>
      <c r="N4956" s="10">
        <f t="shared" si="539"/>
        <v>1</v>
      </c>
      <c r="O4956" s="35">
        <v>2</v>
      </c>
      <c r="P4956" s="17"/>
      <c r="Q4956" s="40">
        <v>970.47812999999996</v>
      </c>
      <c r="R4956" s="40">
        <v>485.74270000000001</v>
      </c>
      <c r="S4956" s="18">
        <f t="shared" si="540"/>
        <v>2.1204641881685453</v>
      </c>
      <c r="T4956" s="18">
        <f t="shared" si="541"/>
        <v>-0.96841393610273918</v>
      </c>
      <c r="U4956" s="18">
        <f t="shared" si="542"/>
        <v>-1.2352218572094196</v>
      </c>
      <c r="V4956" s="30">
        <v>485.74209999999999</v>
      </c>
      <c r="W4956" s="3" t="s">
        <v>47</v>
      </c>
      <c r="Z4956" s="3" t="s">
        <v>47</v>
      </c>
      <c r="AA4956" s="3" t="s">
        <v>47</v>
      </c>
      <c r="AB4956" s="12" t="s">
        <v>47</v>
      </c>
      <c r="AC4956" s="3" t="s">
        <v>47</v>
      </c>
      <c r="AF4956" s="3" t="s">
        <v>48</v>
      </c>
      <c r="AG4956" s="3" t="s">
        <v>48</v>
      </c>
      <c r="AH4956" s="3" t="s">
        <v>47</v>
      </c>
      <c r="AI4956" s="3" t="s">
        <v>47</v>
      </c>
      <c r="AK4956" s="3" t="s">
        <v>48</v>
      </c>
      <c r="AL4956" s="3" t="s">
        <v>48</v>
      </c>
      <c r="AN4956" s="3" t="s">
        <v>48</v>
      </c>
      <c r="AU4956" s="3">
        <v>0</v>
      </c>
      <c r="AV4956" s="3">
        <v>7</v>
      </c>
      <c r="AW4956" s="3">
        <v>1</v>
      </c>
      <c r="AX4956" s="3">
        <v>7</v>
      </c>
      <c r="AY4956" s="3">
        <v>100</v>
      </c>
      <c r="AZ4956" s="6" t="str">
        <f t="shared" si="543"/>
        <v>2582.1</v>
      </c>
      <c r="BC4956" s="12" t="s">
        <v>12670</v>
      </c>
      <c r="BJ4956" s="12">
        <f t="shared" si="544"/>
        <v>0</v>
      </c>
      <c r="BK4956" s="12">
        <f t="shared" si="545"/>
        <v>0</v>
      </c>
      <c r="CQ4956" s="3" t="str">
        <f>CONCATENATE(baseURL!$A$1,baseURL!$B$1,baseURL!$C$1,".",C4956,".",L4956,".pkl&amp;seq=",BC4956)</f>
        <v>http://proteomics.broadinstitute.org/millscripts/viewfeed.pl?side=xl&amp;cycle=1&amp;fixedMods=iaaC&amp;file=msdataSM/iPRG2012_nd/cpick_in/iPRG2012_nd.2582.1.2.pkl&amp;seq=GLFYEWR</v>
      </c>
    </row>
    <row r="4957" spans="1:95" x14ac:dyDescent="0.2">
      <c r="A4957" s="3">
        <v>3296</v>
      </c>
      <c r="B4957" s="2" t="s">
        <v>12671</v>
      </c>
      <c r="C4957" s="2" t="s">
        <v>12660</v>
      </c>
      <c r="D4957" s="3">
        <v>12981</v>
      </c>
      <c r="E4957" s="3">
        <v>12965</v>
      </c>
      <c r="F4957" s="3">
        <v>54225</v>
      </c>
      <c r="G4957" s="3">
        <v>15546</v>
      </c>
      <c r="H4957" s="3">
        <v>45.191200000000002</v>
      </c>
      <c r="I4957" s="30">
        <v>492.50878999999998</v>
      </c>
      <c r="J4957" s="30">
        <v>492.50730160000001</v>
      </c>
      <c r="K4957" s="30">
        <v>1.49E-3</v>
      </c>
      <c r="L4957" s="3">
        <v>4</v>
      </c>
      <c r="M4957" s="3">
        <v>4</v>
      </c>
      <c r="N4957" s="10">
        <f t="shared" si="539"/>
        <v>1</v>
      </c>
      <c r="O4957" s="35">
        <v>4</v>
      </c>
      <c r="P4957" s="17"/>
      <c r="Q4957" s="40">
        <v>1967.0088800000001</v>
      </c>
      <c r="R4957" s="40">
        <v>492.50767999999999</v>
      </c>
      <c r="S4957" s="18">
        <f t="shared" si="540"/>
        <v>2.2537719614501177</v>
      </c>
      <c r="T4957" s="18">
        <f t="shared" si="541"/>
        <v>-0.76831289207151576</v>
      </c>
      <c r="U4957" s="18">
        <f t="shared" si="542"/>
        <v>-0.9746040914160532</v>
      </c>
      <c r="V4957" s="30">
        <v>492.50720000000001</v>
      </c>
      <c r="W4957" s="3" t="s">
        <v>47</v>
      </c>
      <c r="Y4957" s="3" t="s">
        <v>47</v>
      </c>
      <c r="Z4957" s="3" t="s">
        <v>47</v>
      </c>
      <c r="AA4957" s="3" t="s">
        <v>47</v>
      </c>
      <c r="AB4957" s="12" t="s">
        <v>47</v>
      </c>
      <c r="AC4957" s="3" t="s">
        <v>47</v>
      </c>
      <c r="AE4957" s="3" t="s">
        <v>47</v>
      </c>
      <c r="AF4957" s="3" t="s">
        <v>48</v>
      </c>
      <c r="AH4957" s="3" t="s">
        <v>47</v>
      </c>
      <c r="AI4957" s="3" t="s">
        <v>48</v>
      </c>
      <c r="AK4957" s="3" t="s">
        <v>52</v>
      </c>
      <c r="AL4957" s="3" t="s">
        <v>48</v>
      </c>
      <c r="AM4957" s="3" t="s">
        <v>48</v>
      </c>
      <c r="AU4957" s="3">
        <v>0</v>
      </c>
      <c r="AV4957" s="3">
        <v>8</v>
      </c>
      <c r="AW4957" s="3">
        <v>1</v>
      </c>
      <c r="AX4957" s="3">
        <v>8</v>
      </c>
      <c r="AY4957" s="3">
        <v>100</v>
      </c>
      <c r="AZ4957" s="6" t="str">
        <f t="shared" si="543"/>
        <v>2582.2</v>
      </c>
      <c r="BC4957" s="12" t="s">
        <v>12672</v>
      </c>
      <c r="BJ4957" s="12">
        <f t="shared" si="544"/>
        <v>0</v>
      </c>
      <c r="BK4957" s="12">
        <f t="shared" si="545"/>
        <v>0</v>
      </c>
      <c r="CQ4957" s="3" t="str">
        <f>CONCATENATE(baseURL!$A$1,baseURL!$B$1,baseURL!$C$1,".",C4957,".",L4957,".pkl&amp;seq=",BC4957)</f>
        <v>http://proteomics.broadinstitute.org/millscripts/viewfeed.pl?side=xl&amp;cycle=1&amp;fixedMods=iaaC&amp;file=msdataSM/iPRG2012_nd/cpick_in/iPRG2012_nd.2582.2.4.pkl&amp;seq=KELELAEHEMPGLMALR</v>
      </c>
    </row>
    <row r="4958" spans="1:95" x14ac:dyDescent="0.2">
      <c r="A4958" s="3">
        <v>5695</v>
      </c>
      <c r="B4958" s="2" t="s">
        <v>12673</v>
      </c>
      <c r="C4958" s="2" t="s">
        <v>12674</v>
      </c>
      <c r="D4958" s="3">
        <v>12983</v>
      </c>
      <c r="E4958" s="3">
        <v>12967</v>
      </c>
      <c r="F4958" s="3">
        <v>54227</v>
      </c>
      <c r="G4958" s="3">
        <v>15548</v>
      </c>
      <c r="H4958" s="3">
        <v>45.196199999999997</v>
      </c>
      <c r="I4958" s="30">
        <v>666.82996000000003</v>
      </c>
      <c r="J4958" s="30">
        <v>666.828215</v>
      </c>
      <c r="K4958" s="30">
        <v>1.75E-3</v>
      </c>
      <c r="L4958" s="3">
        <v>4</v>
      </c>
      <c r="M4958" s="3">
        <v>4</v>
      </c>
      <c r="N4958" s="10">
        <f t="shared" si="539"/>
        <v>1</v>
      </c>
      <c r="O4958" s="35">
        <v>4</v>
      </c>
      <c r="P4958" s="17"/>
      <c r="Q4958" s="40">
        <v>2664.2940199999998</v>
      </c>
      <c r="R4958" s="40">
        <v>666.82896000000005</v>
      </c>
      <c r="S4958" s="18">
        <f t="shared" si="540"/>
        <v>1.4996349288374533</v>
      </c>
      <c r="T4958" s="18">
        <f t="shared" si="541"/>
        <v>-1.117228022087901</v>
      </c>
      <c r="U4958" s="18">
        <f t="shared" si="542"/>
        <v>-1.1397225459642015</v>
      </c>
      <c r="V4958" s="30">
        <v>666.82820000000004</v>
      </c>
      <c r="W4958" s="3" t="s">
        <v>47</v>
      </c>
      <c r="X4958" s="3" t="s">
        <v>47</v>
      </c>
      <c r="Y4958" s="3" t="s">
        <v>47</v>
      </c>
      <c r="Z4958" s="3" t="s">
        <v>47</v>
      </c>
      <c r="AA4958" s="3" t="s">
        <v>48</v>
      </c>
      <c r="AB4958" s="12" t="s">
        <v>47</v>
      </c>
      <c r="AC4958" s="3" t="s">
        <v>47</v>
      </c>
      <c r="AD4958" s="3" t="s">
        <v>47</v>
      </c>
      <c r="AE4958" s="3" t="s">
        <v>47</v>
      </c>
      <c r="AF4958" s="3" t="s">
        <v>47</v>
      </c>
      <c r="AG4958" s="3" t="s">
        <v>47</v>
      </c>
      <c r="AI4958" s="3" t="s">
        <v>47</v>
      </c>
      <c r="AJ4958" s="3" t="s">
        <v>47</v>
      </c>
      <c r="AK4958" s="3" t="s">
        <v>47</v>
      </c>
      <c r="AL4958" s="3" t="s">
        <v>47</v>
      </c>
      <c r="AM4958" s="3" t="s">
        <v>47</v>
      </c>
      <c r="AN4958" s="3" t="s">
        <v>47</v>
      </c>
      <c r="AU4958" s="3">
        <v>0</v>
      </c>
      <c r="AV4958" s="3">
        <v>16</v>
      </c>
      <c r="AW4958" s="3">
        <v>1</v>
      </c>
      <c r="AX4958" s="3">
        <v>16</v>
      </c>
      <c r="AY4958" s="3">
        <v>100</v>
      </c>
      <c r="AZ4958" s="6" t="str">
        <f t="shared" si="543"/>
        <v>2582.4</v>
      </c>
      <c r="BC4958" s="12" t="s">
        <v>12563</v>
      </c>
      <c r="BJ4958" s="12">
        <f t="shared" si="544"/>
        <v>0</v>
      </c>
      <c r="BK4958" s="12">
        <f t="shared" si="545"/>
        <v>0</v>
      </c>
      <c r="CQ4958" s="3" t="str">
        <f>CONCATENATE(baseURL!$A$1,baseURL!$B$1,baseURL!$C$1,".",C4958,".",L4958,".pkl&amp;seq=",BC4958)</f>
        <v>http://proteomics.broadinstitute.org/millscripts/viewfeed.pl?side=xl&amp;cycle=1&amp;fixedMods=iaaC&amp;file=msdataSM/iPRG2012_nd/cpick_in/iPRG2012_nd.2582.4.4.pkl&amp;seq=SFDVPPPPLDASSPFSQKGDERYK</v>
      </c>
    </row>
    <row r="4959" spans="1:95" x14ac:dyDescent="0.2">
      <c r="A4959" s="3">
        <v>1092</v>
      </c>
      <c r="B4959" s="2" t="s">
        <v>12675</v>
      </c>
      <c r="C4959" s="2" t="s">
        <v>12676</v>
      </c>
      <c r="D4959" s="3">
        <v>12984</v>
      </c>
      <c r="E4959" s="3">
        <v>12968</v>
      </c>
      <c r="F4959" s="3">
        <v>54228</v>
      </c>
      <c r="G4959" s="3">
        <v>15549</v>
      </c>
      <c r="H4959" s="3">
        <v>45.198700000000002</v>
      </c>
      <c r="I4959" s="30">
        <v>674.76908000000003</v>
      </c>
      <c r="J4959" s="30">
        <v>674.76820169999996</v>
      </c>
      <c r="K4959" s="30">
        <v>8.8000000000000003E-4</v>
      </c>
      <c r="L4959" s="3">
        <v>5</v>
      </c>
      <c r="M4959" s="3">
        <v>5</v>
      </c>
      <c r="N4959" s="10">
        <f t="shared" si="539"/>
        <v>1</v>
      </c>
      <c r="O4959" s="35">
        <v>5</v>
      </c>
      <c r="P4959" s="17"/>
      <c r="Q4959" s="40">
        <v>3369.8093100000001</v>
      </c>
      <c r="R4959" s="40">
        <v>674.76768000000004</v>
      </c>
      <c r="S4959" s="18">
        <f t="shared" si="540"/>
        <v>2.0747881700404376</v>
      </c>
      <c r="T4959" s="18">
        <f t="shared" si="541"/>
        <v>0.77315499154023004</v>
      </c>
      <c r="U4959" s="18">
        <f t="shared" si="542"/>
        <v>0.32603814102801659</v>
      </c>
      <c r="V4959" s="30">
        <v>674.76790000000005</v>
      </c>
      <c r="AA4959" s="3" t="s">
        <v>47</v>
      </c>
      <c r="AC4959" s="3" t="s">
        <v>47</v>
      </c>
      <c r="AF4959" s="3" t="s">
        <v>47</v>
      </c>
      <c r="AG4959" s="3" t="s">
        <v>48</v>
      </c>
      <c r="AL4959" s="3" t="s">
        <v>52</v>
      </c>
      <c r="AO4959" s="3" t="s">
        <v>48</v>
      </c>
      <c r="AU4959" s="3">
        <v>0</v>
      </c>
      <c r="AV4959" s="3">
        <v>3</v>
      </c>
      <c r="AW4959" s="3">
        <v>1</v>
      </c>
      <c r="AX4959" s="3">
        <v>3</v>
      </c>
      <c r="AY4959" s="3">
        <v>100</v>
      </c>
      <c r="AZ4959" s="6" t="str">
        <f t="shared" si="543"/>
        <v>2582.5</v>
      </c>
      <c r="BB4959" s="12" t="s">
        <v>79</v>
      </c>
      <c r="BC4959" s="12" t="s">
        <v>12677</v>
      </c>
      <c r="BJ4959" s="12">
        <f t="shared" si="544"/>
        <v>0</v>
      </c>
      <c r="BK4959" s="12">
        <f t="shared" si="545"/>
        <v>0</v>
      </c>
      <c r="CQ4959" s="3" t="str">
        <f>CONCATENATE(baseURL!$A$1,baseURL!$B$1,"+Acetyl",baseURL!$C$1,".",C4959,".",L4959,".pkl&amp;seq=",BC4959)</f>
        <v>http://proteomics.broadinstitute.org/millscripts/viewfeed.pl?side=xl&amp;cycle=1&amp;fixedMods=iaaC+Acetyl&amp;file=msdataSM/iPRG2012_nd/cpick_in/iPRG2012_nd.2582.5.5.pkl&amp;seq=SLPETQKGVLFYESHGKLEYKDLPVPKPK</v>
      </c>
    </row>
    <row r="4960" spans="1:95" x14ac:dyDescent="0.2">
      <c r="A4960" s="3">
        <v>6373</v>
      </c>
      <c r="B4960" s="2" t="s">
        <v>12678</v>
      </c>
      <c r="C4960" s="2" t="s">
        <v>12679</v>
      </c>
      <c r="D4960" s="3">
        <v>12996</v>
      </c>
      <c r="E4960" s="3">
        <v>12980</v>
      </c>
      <c r="F4960" s="3">
        <v>54254</v>
      </c>
      <c r="G4960" s="3">
        <v>15562</v>
      </c>
      <c r="H4960" s="3">
        <v>45.228499999999997</v>
      </c>
      <c r="I4960" s="30">
        <v>702.35073999999997</v>
      </c>
      <c r="J4960" s="30">
        <v>702.34979769999995</v>
      </c>
      <c r="K4960" s="30">
        <v>9.3999999999999997E-4</v>
      </c>
      <c r="L4960" s="3">
        <v>2</v>
      </c>
      <c r="M4960" s="3">
        <v>2</v>
      </c>
      <c r="N4960" s="10">
        <f t="shared" si="539"/>
        <v>1</v>
      </c>
      <c r="O4960" s="35">
        <v>2</v>
      </c>
      <c r="P4960" s="17"/>
      <c r="Q4960" s="40">
        <v>1403.6953900000001</v>
      </c>
      <c r="R4960" s="40">
        <v>702.35132999999996</v>
      </c>
      <c r="S4960" s="18">
        <f t="shared" si="540"/>
        <v>-0.84003542783683793</v>
      </c>
      <c r="T4960" s="18">
        <f t="shared" si="541"/>
        <v>-2.1816716713671429</v>
      </c>
      <c r="U4960" s="18">
        <f t="shared" si="542"/>
        <v>-2.3207758430205745</v>
      </c>
      <c r="V4960" s="30">
        <v>702.34969999999998</v>
      </c>
      <c r="W4960" s="3" t="s">
        <v>47</v>
      </c>
      <c r="X4960" s="3" t="s">
        <v>47</v>
      </c>
      <c r="Y4960" s="3" t="s">
        <v>47</v>
      </c>
      <c r="Z4960" s="3" t="s">
        <v>47</v>
      </c>
      <c r="AA4960" s="3" t="s">
        <v>47</v>
      </c>
      <c r="AB4960" s="12" t="s">
        <v>47</v>
      </c>
      <c r="AC4960" s="3" t="s">
        <v>47</v>
      </c>
      <c r="AD4960" s="3" t="s">
        <v>47</v>
      </c>
      <c r="AE4960" s="3" t="s">
        <v>47</v>
      </c>
      <c r="AF4960" s="3" t="s">
        <v>47</v>
      </c>
      <c r="AG4960" s="3" t="s">
        <v>47</v>
      </c>
      <c r="AH4960" s="3" t="s">
        <v>47</v>
      </c>
      <c r="AI4960" s="3" t="s">
        <v>47</v>
      </c>
      <c r="AJ4960" s="3" t="s">
        <v>47</v>
      </c>
      <c r="AK4960" s="3" t="s">
        <v>48</v>
      </c>
      <c r="AL4960" s="3" t="s">
        <v>47</v>
      </c>
      <c r="AU4960" s="3">
        <v>0</v>
      </c>
      <c r="AV4960" s="3">
        <v>15</v>
      </c>
      <c r="AW4960" s="3">
        <v>1</v>
      </c>
      <c r="AX4960" s="3">
        <v>15</v>
      </c>
      <c r="AY4960" s="3">
        <v>100</v>
      </c>
      <c r="AZ4960" s="6" t="str">
        <f t="shared" si="543"/>
        <v>2583.10</v>
      </c>
      <c r="BC4960" s="12" t="s">
        <v>12569</v>
      </c>
      <c r="BJ4960" s="12">
        <f t="shared" si="544"/>
        <v>0</v>
      </c>
      <c r="BK4960" s="12">
        <f t="shared" si="545"/>
        <v>0</v>
      </c>
      <c r="CQ4960" s="3" t="str">
        <f>CONCATENATE(baseURL!$A$1,baseURL!$B$1,baseURL!$C$1,".",C4960,".",L4960,".pkl&amp;seq=",BC4960)</f>
        <v>http://proteomics.broadinstitute.org/millscripts/viewfeed.pl?side=xl&amp;cycle=1&amp;fixedMods=iaaC&amp;file=msdataSM/iPRG2012_nd/cpick_in/iPRG2012_nd.2583.10.2.pkl&amp;seq=FTPGSFTNYLTR</v>
      </c>
    </row>
    <row r="4961" spans="1:95" x14ac:dyDescent="0.2">
      <c r="A4961" s="3">
        <v>3456</v>
      </c>
      <c r="B4961" s="2" t="s">
        <v>12680</v>
      </c>
      <c r="C4961" s="2" t="s">
        <v>12668</v>
      </c>
      <c r="D4961" s="3">
        <v>12988</v>
      </c>
      <c r="E4961" s="3">
        <v>12972</v>
      </c>
      <c r="F4961" s="3">
        <v>54246</v>
      </c>
      <c r="G4961" s="3">
        <v>15554</v>
      </c>
      <c r="H4961" s="3">
        <v>45.2151</v>
      </c>
      <c r="I4961" s="30">
        <v>490.60854</v>
      </c>
      <c r="J4961" s="30">
        <v>490.60863970000003</v>
      </c>
      <c r="K4961" s="30">
        <v>-1E-4</v>
      </c>
      <c r="L4961" s="3">
        <v>3</v>
      </c>
      <c r="M4961" s="3">
        <v>3</v>
      </c>
      <c r="N4961" s="10">
        <f t="shared" si="539"/>
        <v>1</v>
      </c>
      <c r="O4961" s="35">
        <v>3</v>
      </c>
      <c r="P4961" s="17"/>
      <c r="Q4961" s="40">
        <v>1469.8110899999999</v>
      </c>
      <c r="R4961" s="40">
        <v>490.60854999999998</v>
      </c>
      <c r="S4961" s="18">
        <f t="shared" si="540"/>
        <v>-2.0382848963297576E-2</v>
      </c>
      <c r="T4961" s="18">
        <f t="shared" si="541"/>
        <v>0.18283415575692205</v>
      </c>
      <c r="U4961" s="18">
        <f t="shared" si="542"/>
        <v>-0.10191424504821404</v>
      </c>
      <c r="V4961" s="30">
        <v>490.60849999999999</v>
      </c>
      <c r="W4961" s="3" t="s">
        <v>47</v>
      </c>
      <c r="X4961" s="3" t="s">
        <v>47</v>
      </c>
      <c r="Y4961" s="3" t="s">
        <v>47</v>
      </c>
      <c r="Z4961" s="3" t="s">
        <v>47</v>
      </c>
      <c r="AA4961" s="3" t="s">
        <v>47</v>
      </c>
      <c r="AB4961" s="12" t="s">
        <v>47</v>
      </c>
      <c r="AC4961" s="3" t="s">
        <v>47</v>
      </c>
      <c r="AE4961" s="3" t="s">
        <v>47</v>
      </c>
      <c r="AF4961" s="3" t="s">
        <v>48</v>
      </c>
      <c r="AG4961" s="3" t="s">
        <v>47</v>
      </c>
      <c r="AH4961" s="3" t="s">
        <v>47</v>
      </c>
      <c r="AI4961" s="3" t="s">
        <v>48</v>
      </c>
      <c r="AL4961" s="3" t="s">
        <v>48</v>
      </c>
      <c r="AM4961" s="3" t="s">
        <v>48</v>
      </c>
      <c r="AU4961" s="3">
        <v>0</v>
      </c>
      <c r="AV4961" s="3">
        <v>10</v>
      </c>
      <c r="AW4961" s="3">
        <v>1</v>
      </c>
      <c r="AX4961" s="3">
        <v>10</v>
      </c>
      <c r="AY4961" s="3">
        <v>100</v>
      </c>
      <c r="AZ4961" s="6" t="str">
        <f t="shared" si="543"/>
        <v>2583.2</v>
      </c>
      <c r="BC4961" s="12" t="s">
        <v>12681</v>
      </c>
      <c r="BJ4961" s="12">
        <f t="shared" si="544"/>
        <v>0</v>
      </c>
      <c r="BK4961" s="12">
        <f t="shared" si="545"/>
        <v>0</v>
      </c>
      <c r="CQ4961" s="3" t="str">
        <f>CONCATENATE(baseURL!$A$1,baseURL!$B$1,baseURL!$C$1,".",C4961,".",L4961,".pkl&amp;seq=",BC4961)</f>
        <v>http://proteomics.broadinstitute.org/millscripts/viewfeed.pl?side=xl&amp;cycle=1&amp;fixedMods=iaaC&amp;file=msdataSM/iPRG2012_nd/cpick_in/iPRG2012_nd.2583.2.3.pkl&amp;seq=YGLNHVVALLENK</v>
      </c>
    </row>
    <row r="4962" spans="1:95" x14ac:dyDescent="0.2">
      <c r="A4962" s="3">
        <v>1023</v>
      </c>
      <c r="B4962" s="2" t="s">
        <v>12682</v>
      </c>
      <c r="C4962" s="2" t="s">
        <v>12671</v>
      </c>
      <c r="D4962" s="3">
        <v>12989</v>
      </c>
      <c r="E4962" s="3">
        <v>12973</v>
      </c>
      <c r="F4962" s="3">
        <v>54247</v>
      </c>
      <c r="G4962" s="3">
        <v>15555</v>
      </c>
      <c r="H4962" s="3">
        <v>45.216799999999999</v>
      </c>
      <c r="I4962" s="30">
        <v>507.79615000000001</v>
      </c>
      <c r="J4962" s="30">
        <v>507.79416259999999</v>
      </c>
      <c r="K4962" s="30">
        <v>1.99E-3</v>
      </c>
      <c r="L4962" s="3">
        <v>2</v>
      </c>
      <c r="M4962" s="3">
        <v>2</v>
      </c>
      <c r="N4962" s="10">
        <f t="shared" si="539"/>
        <v>1</v>
      </c>
      <c r="O4962" s="35">
        <v>2</v>
      </c>
      <c r="P4962" s="17"/>
      <c r="Q4962" s="40">
        <v>1014.58299</v>
      </c>
      <c r="R4962" s="40">
        <v>507.79512999999997</v>
      </c>
      <c r="S4962" s="18">
        <f t="shared" si="540"/>
        <v>2.0086840928142515</v>
      </c>
      <c r="T4962" s="18">
        <f t="shared" si="541"/>
        <v>-1.9050990110501445</v>
      </c>
      <c r="U4962" s="18">
        <f t="shared" si="542"/>
        <v>-2.0283770739539269</v>
      </c>
      <c r="V4962" s="30">
        <v>507.79410000000001</v>
      </c>
      <c r="W4962" s="3" t="s">
        <v>47</v>
      </c>
      <c r="Z4962" s="3" t="s">
        <v>47</v>
      </c>
      <c r="AA4962" s="3" t="s">
        <v>47</v>
      </c>
      <c r="AB4962" s="12" t="s">
        <v>48</v>
      </c>
      <c r="AC4962" s="3" t="s">
        <v>47</v>
      </c>
      <c r="AE4962" s="3" t="s">
        <v>48</v>
      </c>
      <c r="AO4962" s="3" t="s">
        <v>47</v>
      </c>
      <c r="AU4962" s="3">
        <v>0</v>
      </c>
      <c r="AV4962" s="3">
        <v>5</v>
      </c>
      <c r="AW4962" s="3">
        <v>1</v>
      </c>
      <c r="AX4962" s="3">
        <v>5</v>
      </c>
      <c r="AY4962" s="3">
        <v>100</v>
      </c>
      <c r="AZ4962" s="6" t="str">
        <f t="shared" si="543"/>
        <v>2583.3</v>
      </c>
      <c r="BC4962" s="12" t="s">
        <v>12683</v>
      </c>
      <c r="BJ4962" s="12">
        <f t="shared" si="544"/>
        <v>0</v>
      </c>
      <c r="BK4962" s="12">
        <f t="shared" si="545"/>
        <v>0</v>
      </c>
      <c r="BO4962" s="3" t="s">
        <v>54</v>
      </c>
      <c r="BR4962" s="3" t="s">
        <v>54</v>
      </c>
      <c r="CQ4962" s="3" t="str">
        <f>CONCATENATE(baseURL!$A$1,baseURL!$B$1,baseURL!$C$1,".",C4962,".",L4962,".pkl&amp;seq=",BC4962,"&amp;varMods=Deamidated-Q")</f>
        <v>http://proteomics.broadinstitute.org/millscripts/viewfeed.pl?side=xl&amp;cycle=1&amp;fixedMods=iaaC&amp;file=msdataSM/iPRG2012_nd/cpick_in/iPRG2012_nd.2583.3.2.pkl&amp;seq=LVAASqAALGL&amp;varMods=Deamidated-Q</v>
      </c>
    </row>
    <row r="4963" spans="1:95" x14ac:dyDescent="0.2">
      <c r="A4963" s="3">
        <v>7217</v>
      </c>
      <c r="B4963" s="2" t="s">
        <v>12684</v>
      </c>
      <c r="C4963" s="2" t="s">
        <v>12685</v>
      </c>
      <c r="D4963" s="3">
        <v>12990</v>
      </c>
      <c r="E4963" s="3">
        <v>12974</v>
      </c>
      <c r="F4963" s="3">
        <v>54248</v>
      </c>
      <c r="G4963" s="3">
        <v>15556</v>
      </c>
      <c r="H4963" s="3">
        <v>45.218499999999999</v>
      </c>
      <c r="I4963" s="30">
        <v>511.48824999999999</v>
      </c>
      <c r="J4963" s="30">
        <v>511.486763</v>
      </c>
      <c r="K4963" s="30">
        <v>1.49E-3</v>
      </c>
      <c r="L4963" s="3">
        <v>0</v>
      </c>
      <c r="M4963" s="3">
        <v>5</v>
      </c>
      <c r="N4963" s="10">
        <f t="shared" si="539"/>
        <v>1</v>
      </c>
      <c r="O4963" s="35">
        <v>5</v>
      </c>
      <c r="P4963" s="17"/>
      <c r="Q4963" s="40">
        <v>2553.4035100000001</v>
      </c>
      <c r="R4963" s="40">
        <v>511.48651999999998</v>
      </c>
      <c r="S4963" s="18">
        <f t="shared" si="540"/>
        <v>3.3822983252991952</v>
      </c>
      <c r="T4963" s="18">
        <f t="shared" si="541"/>
        <v>0.47508583415211331</v>
      </c>
      <c r="U4963" s="18">
        <f t="shared" si="542"/>
        <v>0.15640685902219495</v>
      </c>
      <c r="V4963" s="30">
        <v>511.48660000000001</v>
      </c>
      <c r="W4963" s="3" t="s">
        <v>47</v>
      </c>
      <c r="X4963" s="3" t="s">
        <v>47</v>
      </c>
      <c r="Y4963" s="3" t="s">
        <v>47</v>
      </c>
      <c r="AA4963" s="3" t="s">
        <v>47</v>
      </c>
      <c r="AB4963" s="12" t="s">
        <v>47</v>
      </c>
      <c r="AC4963" s="3" t="s">
        <v>47</v>
      </c>
      <c r="AF4963" s="3" t="s">
        <v>48</v>
      </c>
      <c r="AG4963" s="3" t="s">
        <v>52</v>
      </c>
      <c r="AK4963" s="3" t="s">
        <v>52</v>
      </c>
      <c r="AL4963" s="3" t="s">
        <v>52</v>
      </c>
      <c r="AM4963" s="3" t="s">
        <v>47</v>
      </c>
      <c r="AN4963" s="3" t="s">
        <v>47</v>
      </c>
      <c r="AU4963" s="3">
        <v>0</v>
      </c>
      <c r="AV4963" s="3">
        <v>8</v>
      </c>
      <c r="AW4963" s="3">
        <v>1</v>
      </c>
      <c r="AX4963" s="3">
        <v>8</v>
      </c>
      <c r="AY4963" s="3">
        <v>100</v>
      </c>
      <c r="AZ4963" s="6" t="str">
        <f t="shared" si="543"/>
        <v>2583.4</v>
      </c>
      <c r="BC4963" s="12" t="s">
        <v>12686</v>
      </c>
      <c r="BJ4963" s="12">
        <f t="shared" si="544"/>
        <v>0</v>
      </c>
      <c r="BK4963" s="12">
        <f t="shared" si="545"/>
        <v>0</v>
      </c>
      <c r="CQ4963" s="3" t="str">
        <f>CONCATENATE(baseURL!$A$1,baseURL!$B$1,baseURL!$C$1,".",C4963,".",L4963,".pkl&amp;seq=",BC4963)</f>
        <v>http://proteomics.broadinstitute.org/millscripts/viewfeed.pl?side=xl&amp;cycle=1&amp;fixedMods=iaaC&amp;file=msdataSM/iPRG2012_nd/cpick_in/iPRG2012_nd.2583.4.0.pkl&amp;seq=KSEELYPGRPLALALDTKGPELR</v>
      </c>
    </row>
    <row r="4964" spans="1:95" x14ac:dyDescent="0.2">
      <c r="A4964" s="3">
        <v>3149</v>
      </c>
      <c r="B4964" s="2" t="s">
        <v>12687</v>
      </c>
      <c r="C4964" s="2" t="s">
        <v>12673</v>
      </c>
      <c r="D4964" s="3">
        <v>12991</v>
      </c>
      <c r="E4964" s="3">
        <v>12975</v>
      </c>
      <c r="F4964" s="3">
        <v>54249</v>
      </c>
      <c r="G4964" s="3">
        <v>15557</v>
      </c>
      <c r="H4964" s="3">
        <v>45.220100000000002</v>
      </c>
      <c r="I4964" s="30">
        <v>561.62189999999998</v>
      </c>
      <c r="J4964" s="30">
        <v>561.28204479999999</v>
      </c>
      <c r="K4964" s="30">
        <v>0.33986</v>
      </c>
      <c r="L4964" s="3">
        <v>0</v>
      </c>
      <c r="M4964" s="3">
        <v>3</v>
      </c>
      <c r="N4964" s="10">
        <f t="shared" si="539"/>
        <v>1</v>
      </c>
      <c r="O4964" s="35">
        <v>3</v>
      </c>
      <c r="P4964" s="17"/>
      <c r="Q4964" s="40">
        <v>1681.83194</v>
      </c>
      <c r="R4964" s="40">
        <v>561.28216999999995</v>
      </c>
      <c r="S4964" s="18">
        <f t="shared" si="540"/>
        <v>605.27488339783076</v>
      </c>
      <c r="T4964" s="18">
        <f t="shared" si="541"/>
        <v>-0.22306071108004163</v>
      </c>
      <c r="U4964" s="18">
        <f t="shared" si="542"/>
        <v>-0.4810414697485163</v>
      </c>
      <c r="V4964" s="30">
        <v>561.28189999999995</v>
      </c>
      <c r="W4964" s="3" t="s">
        <v>47</v>
      </c>
      <c r="X4964" s="3" t="s">
        <v>47</v>
      </c>
      <c r="Y4964" s="3" t="s">
        <v>47</v>
      </c>
      <c r="Z4964" s="3" t="s">
        <v>47</v>
      </c>
      <c r="AA4964" s="3" t="s">
        <v>47</v>
      </c>
      <c r="AB4964" s="12" t="s">
        <v>47</v>
      </c>
      <c r="AC4964" s="3" t="s">
        <v>47</v>
      </c>
      <c r="AE4964" s="3" t="s">
        <v>48</v>
      </c>
      <c r="AH4964" s="3" t="s">
        <v>48</v>
      </c>
      <c r="AU4964" s="3">
        <v>0</v>
      </c>
      <c r="AV4964" s="3">
        <v>7</v>
      </c>
      <c r="AW4964" s="3">
        <v>1</v>
      </c>
      <c r="AX4964" s="3">
        <v>7</v>
      </c>
      <c r="AY4964" s="3">
        <v>100</v>
      </c>
      <c r="AZ4964" s="6" t="str">
        <f t="shared" si="543"/>
        <v>2583.5</v>
      </c>
      <c r="BC4964" s="12" t="s">
        <v>12590</v>
      </c>
      <c r="BJ4964" s="12">
        <f t="shared" si="544"/>
        <v>0</v>
      </c>
      <c r="BK4964" s="12">
        <f t="shared" si="545"/>
        <v>0</v>
      </c>
      <c r="CQ4964" s="3" t="str">
        <f>CONCATENATE(baseURL!$A$1,baseURL!$B$1,baseURL!$C$1,".",C4964,".",L4964,".pkl&amp;seq=",BC4964)</f>
        <v>http://proteomics.broadinstitute.org/millscripts/viewfeed.pl?side=xl&amp;cycle=1&amp;fixedMods=iaaC&amp;file=msdataSM/iPRG2012_nd/cpick_in/iPRG2012_nd.2583.5.0.pkl&amp;seq=DLSEASVYPEYALPK</v>
      </c>
    </row>
    <row r="4965" spans="1:95" x14ac:dyDescent="0.2">
      <c r="A4965" s="3">
        <v>2578</v>
      </c>
      <c r="B4965" s="2" t="s">
        <v>12688</v>
      </c>
      <c r="C4965" s="2" t="s">
        <v>12689</v>
      </c>
      <c r="D4965" s="3">
        <v>12993</v>
      </c>
      <c r="E4965" s="3">
        <v>12977</v>
      </c>
      <c r="F4965" s="3">
        <v>54251</v>
      </c>
      <c r="G4965" s="3">
        <v>15559</v>
      </c>
      <c r="H4965" s="3">
        <v>45.223500000000001</v>
      </c>
      <c r="I4965" s="30">
        <v>627.05404999999996</v>
      </c>
      <c r="J4965" s="30">
        <v>627.05085380000003</v>
      </c>
      <c r="K4965" s="30">
        <v>3.2000000000000002E-3</v>
      </c>
      <c r="L4965" s="3">
        <v>3</v>
      </c>
      <c r="M4965" s="3">
        <v>3</v>
      </c>
      <c r="N4965" s="10">
        <f t="shared" si="539"/>
        <v>1</v>
      </c>
      <c r="O4965" s="35">
        <v>3</v>
      </c>
      <c r="P4965" s="17"/>
      <c r="Q4965" s="40">
        <v>1879.13751</v>
      </c>
      <c r="R4965" s="40">
        <v>627.05069000000003</v>
      </c>
      <c r="S4965" s="18">
        <f t="shared" si="540"/>
        <v>5.3584184716065639</v>
      </c>
      <c r="T4965" s="18">
        <f t="shared" si="541"/>
        <v>0.26122290048946023</v>
      </c>
      <c r="U4965" s="18">
        <f t="shared" si="542"/>
        <v>0.17542441417240187</v>
      </c>
      <c r="V4965" s="30">
        <v>627.05079999999998</v>
      </c>
      <c r="W4965" s="3" t="s">
        <v>47</v>
      </c>
      <c r="Z4965" s="3" t="s">
        <v>47</v>
      </c>
      <c r="AB4965" s="12" t="s">
        <v>47</v>
      </c>
      <c r="AC4965" s="3" t="s">
        <v>47</v>
      </c>
      <c r="AD4965" s="3" t="s">
        <v>47</v>
      </c>
      <c r="AE4965" s="3" t="s">
        <v>47</v>
      </c>
      <c r="AG4965" s="3" t="s">
        <v>48</v>
      </c>
      <c r="AH4965" s="3" t="s">
        <v>47</v>
      </c>
      <c r="AI4965" s="3" t="s">
        <v>47</v>
      </c>
      <c r="AK4965" s="3" t="s">
        <v>52</v>
      </c>
      <c r="AL4965" s="3" t="s">
        <v>48</v>
      </c>
      <c r="AU4965" s="3">
        <v>0</v>
      </c>
      <c r="AV4965" s="3">
        <v>8</v>
      </c>
      <c r="AW4965" s="3">
        <v>1</v>
      </c>
      <c r="AX4965" s="3">
        <v>8</v>
      </c>
      <c r="AY4965" s="3">
        <v>100</v>
      </c>
      <c r="AZ4965" s="6" t="str">
        <f t="shared" si="543"/>
        <v>2583.7</v>
      </c>
      <c r="BC4965" s="12" t="s">
        <v>12690</v>
      </c>
      <c r="BJ4965" s="12">
        <f t="shared" si="544"/>
        <v>0</v>
      </c>
      <c r="BK4965" s="12">
        <f t="shared" si="545"/>
        <v>0</v>
      </c>
      <c r="CQ4965" s="3" t="str">
        <f>CONCATENATE(baseURL!$A$1,baseURL!$B$1,baseURL!$C$1,".",C4965,".",L4965,".pkl&amp;seq=",BC4965)</f>
        <v>http://proteomics.broadinstitute.org/millscripts/viewfeed.pl?side=xl&amp;cycle=1&amp;fixedMods=iaaC&amp;file=msdataSM/iPRG2012_nd/cpick_in/iPRG2012_nd.2583.7.3.pkl&amp;seq=VLSLQLGTQPNKLVLQK</v>
      </c>
    </row>
    <row r="4966" spans="1:95" x14ac:dyDescent="0.2">
      <c r="A4966" s="3">
        <v>7684</v>
      </c>
      <c r="B4966" s="2" t="s">
        <v>12691</v>
      </c>
      <c r="C4966" s="2" t="s">
        <v>12692</v>
      </c>
      <c r="D4966" s="3">
        <v>12994</v>
      </c>
      <c r="E4966" s="3">
        <v>12978</v>
      </c>
      <c r="F4966" s="3">
        <v>54252</v>
      </c>
      <c r="G4966" s="3">
        <v>15560</v>
      </c>
      <c r="H4966" s="3">
        <v>45.225099999999998</v>
      </c>
      <c r="I4966" s="30">
        <v>668.65504999999996</v>
      </c>
      <c r="J4966" s="30">
        <v>668.65473499999996</v>
      </c>
      <c r="K4966" s="30">
        <v>3.1E-4</v>
      </c>
      <c r="L4966" s="3">
        <v>3</v>
      </c>
      <c r="M4966" s="3">
        <v>3</v>
      </c>
      <c r="N4966" s="10">
        <f t="shared" si="539"/>
        <v>1</v>
      </c>
      <c r="O4966" s="35">
        <v>3</v>
      </c>
      <c r="Q4966" s="40">
        <v>2060.9705800000002</v>
      </c>
      <c r="R4966" s="32">
        <v>668.65455999999995</v>
      </c>
      <c r="S4966" s="18">
        <f t="shared" si="540"/>
        <v>0.7328148633480106</v>
      </c>
      <c r="T4966" s="18">
        <f t="shared" si="541"/>
        <v>0.26171959406500545</v>
      </c>
      <c r="U4966" s="18">
        <f t="shared" si="542"/>
        <v>0.35892972909087661</v>
      </c>
      <c r="V4966" s="30">
        <v>668.65480000000002</v>
      </c>
      <c r="W4966" s="3" t="s">
        <v>47</v>
      </c>
      <c r="Y4966" s="3" t="s">
        <v>47</v>
      </c>
      <c r="Z4966" s="3" t="s">
        <v>52</v>
      </c>
      <c r="AA4966" s="3" t="s">
        <v>47</v>
      </c>
      <c r="AD4966" s="3" t="s">
        <v>47</v>
      </c>
      <c r="AH4966" s="3" t="s">
        <v>47</v>
      </c>
      <c r="AK4966" s="3" t="s">
        <v>47</v>
      </c>
      <c r="AL4966" s="3" t="s">
        <v>52</v>
      </c>
      <c r="AO4966" s="3" t="s">
        <v>48</v>
      </c>
      <c r="AU4966" s="3">
        <v>0</v>
      </c>
      <c r="AV4966" s="3">
        <v>6</v>
      </c>
      <c r="AW4966" s="3">
        <v>2</v>
      </c>
      <c r="AX4966" s="3">
        <v>5</v>
      </c>
      <c r="AY4966" s="3">
        <v>83.33</v>
      </c>
      <c r="AZ4966" s="6" t="str">
        <f t="shared" si="543"/>
        <v>2583.8</v>
      </c>
      <c r="BC4966" s="12" t="s">
        <v>20211</v>
      </c>
      <c r="BI4966" s="12" t="s">
        <v>594</v>
      </c>
      <c r="BJ4966" s="12">
        <f t="shared" si="544"/>
        <v>0</v>
      </c>
      <c r="BK4966" s="12">
        <f t="shared" si="545"/>
        <v>1</v>
      </c>
      <c r="BR4966" s="3" t="s">
        <v>594</v>
      </c>
      <c r="BZ4966" s="3" t="s">
        <v>20271</v>
      </c>
      <c r="CQ4966" s="3" t="str">
        <f>CONCATENATE(baseURL!$A$1,baseURL!$B$1,baseURL!$C$1,".",C4966,".",L4966,".pkl&amp;seq=",BC4966,"&amp;varMods=ReducedCys-C")</f>
        <v>http://proteomics.broadinstitute.org/millscripts/viewfeed.pl?side=xl&amp;cycle=1&amp;fixedMods=iaaC&amp;file=msdataSM/iPRG2012_nd/cpick_in/iPRG2012_nd.2583.8.3.pkl&amp;seq=VVEVcLADLQGSEDHSFR&amp;varMods=ReducedCys-C</v>
      </c>
    </row>
    <row r="4967" spans="1:95" x14ac:dyDescent="0.2">
      <c r="A4967" s="3">
        <v>5271</v>
      </c>
      <c r="B4967" s="2" t="s">
        <v>12693</v>
      </c>
      <c r="C4967" s="2" t="s">
        <v>12694</v>
      </c>
      <c r="D4967" s="3">
        <v>12998</v>
      </c>
      <c r="E4967" s="3">
        <v>12982</v>
      </c>
      <c r="F4967" s="3">
        <v>54267</v>
      </c>
      <c r="G4967" s="3">
        <v>15565</v>
      </c>
      <c r="H4967" s="3">
        <v>45.240900000000003</v>
      </c>
      <c r="I4967" s="30">
        <v>541.28792999999996</v>
      </c>
      <c r="J4967" s="30">
        <v>541.28681070000005</v>
      </c>
      <c r="K4967" s="30">
        <v>1.1199999999999999E-3</v>
      </c>
      <c r="L4967" s="3">
        <v>2</v>
      </c>
      <c r="M4967" s="3">
        <v>2</v>
      </c>
      <c r="N4967" s="10">
        <f t="shared" si="539"/>
        <v>1</v>
      </c>
      <c r="O4967" s="35">
        <v>2</v>
      </c>
      <c r="P4967" s="17"/>
      <c r="Q4967" s="40">
        <v>1081.5676699999999</v>
      </c>
      <c r="R4967" s="40">
        <v>541.28746999999998</v>
      </c>
      <c r="S4967" s="18">
        <f t="shared" si="540"/>
        <v>0.84982569423873799</v>
      </c>
      <c r="T4967" s="18">
        <f t="shared" si="541"/>
        <v>-1.2180219134546233</v>
      </c>
      <c r="U4967" s="18">
        <f t="shared" si="542"/>
        <v>-1.4225343143239824</v>
      </c>
      <c r="V4967" s="30">
        <v>541.2867</v>
      </c>
      <c r="W4967" s="3" t="s">
        <v>47</v>
      </c>
      <c r="X4967" s="3" t="s">
        <v>47</v>
      </c>
      <c r="Y4967" s="3" t="s">
        <v>47</v>
      </c>
      <c r="Z4967" s="3" t="s">
        <v>47</v>
      </c>
      <c r="AA4967" s="3" t="s">
        <v>47</v>
      </c>
      <c r="AB4967" s="12" t="s">
        <v>47</v>
      </c>
      <c r="AC4967" s="3" t="s">
        <v>47</v>
      </c>
      <c r="AD4967" s="3" t="s">
        <v>47</v>
      </c>
      <c r="AE4967" s="3" t="s">
        <v>47</v>
      </c>
      <c r="AF4967" s="3" t="s">
        <v>47</v>
      </c>
      <c r="AG4967" s="3" t="s">
        <v>47</v>
      </c>
      <c r="AH4967" s="3" t="s">
        <v>47</v>
      </c>
      <c r="AI4967" s="3" t="s">
        <v>47</v>
      </c>
      <c r="AJ4967" s="3" t="s">
        <v>47</v>
      </c>
      <c r="AK4967" s="3" t="s">
        <v>47</v>
      </c>
      <c r="AL4967" s="3" t="s">
        <v>47</v>
      </c>
      <c r="AM4967" s="3" t="s">
        <v>47</v>
      </c>
      <c r="AN4967" s="3" t="s">
        <v>47</v>
      </c>
      <c r="AU4967" s="3">
        <v>0</v>
      </c>
      <c r="AV4967" s="3">
        <v>18</v>
      </c>
      <c r="AW4967" s="3">
        <v>1</v>
      </c>
      <c r="AX4967" s="3">
        <v>18</v>
      </c>
      <c r="AY4967" s="3">
        <v>100</v>
      </c>
      <c r="AZ4967" s="6" t="str">
        <f t="shared" si="543"/>
        <v>2584.2</v>
      </c>
      <c r="BC4967" s="12" t="s">
        <v>12593</v>
      </c>
      <c r="BJ4967" s="12">
        <f t="shared" si="544"/>
        <v>0</v>
      </c>
      <c r="BK4967" s="12">
        <f t="shared" si="545"/>
        <v>0</v>
      </c>
      <c r="CQ4967" s="3" t="str">
        <f>CONCATENATE(baseURL!$A$1,baseURL!$B$1,baseURL!$C$1,".",C4967,".",L4967,".pkl&amp;seq=",BC4967)</f>
        <v>http://proteomics.broadinstitute.org/millscripts/viewfeed.pl?side=xl&amp;cycle=1&amp;fixedMods=iaaC&amp;file=msdataSM/iPRG2012_nd/cpick_in/iPRG2012_nd.2584.2.2.pkl&amp;seq=YDLTVPFAR</v>
      </c>
    </row>
    <row r="4968" spans="1:95" x14ac:dyDescent="0.2">
      <c r="A4968" s="3">
        <v>2320</v>
      </c>
      <c r="B4968" s="2" t="s">
        <v>12696</v>
      </c>
      <c r="C4968" s="2" t="s">
        <v>12684</v>
      </c>
      <c r="D4968" s="3">
        <v>13001</v>
      </c>
      <c r="E4968" s="3">
        <v>12985</v>
      </c>
      <c r="F4968" s="3">
        <v>54270</v>
      </c>
      <c r="G4968" s="3">
        <v>15568</v>
      </c>
      <c r="H4968" s="3">
        <v>45.248399999999997</v>
      </c>
      <c r="I4968" s="30">
        <v>703.83052999999995</v>
      </c>
      <c r="J4968" s="30">
        <v>703.82885629999998</v>
      </c>
      <c r="K4968" s="30">
        <v>1.67E-3</v>
      </c>
      <c r="L4968" s="3">
        <v>2</v>
      </c>
      <c r="M4968" s="3">
        <v>2</v>
      </c>
      <c r="N4968" s="10">
        <f t="shared" si="539"/>
        <v>1</v>
      </c>
      <c r="O4968" s="35">
        <v>2</v>
      </c>
      <c r="P4968" s="17"/>
      <c r="Q4968" s="40">
        <v>1406.6546499999999</v>
      </c>
      <c r="R4968" s="40">
        <v>703.83096</v>
      </c>
      <c r="S4968" s="18">
        <f t="shared" si="540"/>
        <v>-0.61094215015949671</v>
      </c>
      <c r="T4968" s="18">
        <f t="shared" si="541"/>
        <v>-2.9889279096511765</v>
      </c>
      <c r="U4968" s="18">
        <f t="shared" si="542"/>
        <v>-3.2109982771692658</v>
      </c>
      <c r="V4968" s="30">
        <v>703.82870000000003</v>
      </c>
      <c r="W4968" s="3" t="s">
        <v>47</v>
      </c>
      <c r="X4968" s="3" t="s">
        <v>65</v>
      </c>
      <c r="Z4968" s="3" t="s">
        <v>47</v>
      </c>
      <c r="AA4968" s="3" t="s">
        <v>48</v>
      </c>
      <c r="AB4968" s="12" t="s">
        <v>47</v>
      </c>
      <c r="AC4968" s="3" t="s">
        <v>47</v>
      </c>
      <c r="AD4968" s="3" t="s">
        <v>47</v>
      </c>
      <c r="AE4968" s="3" t="s">
        <v>47</v>
      </c>
      <c r="AF4968" s="3" t="s">
        <v>47</v>
      </c>
      <c r="AG4968" s="3" t="s">
        <v>47</v>
      </c>
      <c r="AH4968" s="3" t="s">
        <v>47</v>
      </c>
      <c r="AI4968" s="3" t="s">
        <v>47</v>
      </c>
      <c r="AJ4968" s="3" t="s">
        <v>47</v>
      </c>
      <c r="AK4968" s="3" t="s">
        <v>47</v>
      </c>
      <c r="AL4968" s="3" t="s">
        <v>47</v>
      </c>
      <c r="AO4968" s="3" t="s">
        <v>47</v>
      </c>
      <c r="AP4968" s="3" t="s">
        <v>47</v>
      </c>
      <c r="AQ4968" s="3" t="s">
        <v>47</v>
      </c>
      <c r="AU4968" s="3">
        <v>1</v>
      </c>
      <c r="AV4968" s="3">
        <v>16</v>
      </c>
      <c r="AW4968" s="3">
        <v>1</v>
      </c>
      <c r="AX4968" s="3">
        <v>16</v>
      </c>
      <c r="AY4968" s="3">
        <v>100</v>
      </c>
      <c r="AZ4968" s="6" t="str">
        <f t="shared" si="543"/>
        <v>2584.5</v>
      </c>
      <c r="BB4968" s="12" t="s">
        <v>79</v>
      </c>
      <c r="BC4968" s="12" t="s">
        <v>12494</v>
      </c>
      <c r="BJ4968" s="12">
        <f t="shared" si="544"/>
        <v>0</v>
      </c>
      <c r="BK4968" s="12">
        <f t="shared" si="545"/>
        <v>0</v>
      </c>
      <c r="BT4968" s="3" t="s">
        <v>12697</v>
      </c>
      <c r="CQ4968" s="3" t="str">
        <f>CONCATENATE(baseURL!$A$1,baseURL!$B$1,"+Acetyl",baseURL!$C$1,".",C4968,".",L4968,".pkl&amp;seq=",BC4968)</f>
        <v>http://proteomics.broadinstitute.org/millscripts/viewfeed.pl?side=xl&amp;cycle=1&amp;fixedMods=iaaC+Acetyl&amp;file=msdataSM/iPRG2012_nd/cpick_in/iPRG2012_nd.2584.5.2.pkl&amp;seq=SDWDTNTLLGSR</v>
      </c>
    </row>
    <row r="4969" spans="1:95" x14ac:dyDescent="0.2">
      <c r="A4969" s="3">
        <v>5392</v>
      </c>
      <c r="B4969" s="2" t="s">
        <v>12698</v>
      </c>
      <c r="C4969" s="2" t="s">
        <v>12687</v>
      </c>
      <c r="D4969" s="3">
        <v>13002</v>
      </c>
      <c r="E4969" s="3">
        <v>12986</v>
      </c>
      <c r="F4969" s="3">
        <v>54271</v>
      </c>
      <c r="G4969" s="3">
        <v>15569</v>
      </c>
      <c r="H4969" s="3">
        <v>45.250900000000001</v>
      </c>
      <c r="I4969" s="30">
        <v>753.05713000000003</v>
      </c>
      <c r="J4969" s="30">
        <v>753.05720199999996</v>
      </c>
      <c r="K4969" s="30">
        <v>-6.9999999999999994E-5</v>
      </c>
      <c r="L4969" s="3">
        <v>3</v>
      </c>
      <c r="M4969" s="3">
        <v>3</v>
      </c>
      <c r="N4969" s="10">
        <f t="shared" si="539"/>
        <v>1</v>
      </c>
      <c r="O4969" s="35">
        <v>3</v>
      </c>
      <c r="P4969" s="17"/>
      <c r="Q4969" s="40">
        <v>2257.1611600000001</v>
      </c>
      <c r="R4969" s="40">
        <v>753.05857000000003</v>
      </c>
      <c r="S4969" s="18">
        <f t="shared" si="540"/>
        <v>-1.9122018623363231</v>
      </c>
      <c r="T4969" s="18">
        <f t="shared" si="541"/>
        <v>-1.8165917693100868</v>
      </c>
      <c r="U4969" s="18">
        <f t="shared" si="542"/>
        <v>-1.8192476052232889</v>
      </c>
      <c r="V4969" s="30">
        <v>753.05719999999997</v>
      </c>
      <c r="W4969" s="3" t="s">
        <v>47</v>
      </c>
      <c r="X4969" s="3" t="s">
        <v>47</v>
      </c>
      <c r="Y4969" s="3" t="s">
        <v>47</v>
      </c>
      <c r="Z4969" s="3" t="s">
        <v>47</v>
      </c>
      <c r="AA4969" s="3" t="s">
        <v>47</v>
      </c>
      <c r="AB4969" s="12" t="s">
        <v>47</v>
      </c>
      <c r="AC4969" s="3" t="s">
        <v>47</v>
      </c>
      <c r="AD4969" s="3" t="s">
        <v>47</v>
      </c>
      <c r="AE4969" s="3" t="s">
        <v>47</v>
      </c>
      <c r="AF4969" s="3" t="s">
        <v>47</v>
      </c>
      <c r="AG4969" s="3" t="s">
        <v>47</v>
      </c>
      <c r="AH4969" s="3" t="s">
        <v>47</v>
      </c>
      <c r="AI4969" s="3" t="s">
        <v>47</v>
      </c>
      <c r="AJ4969" s="3" t="s">
        <v>47</v>
      </c>
      <c r="AL4969" s="3" t="s">
        <v>48</v>
      </c>
      <c r="AM4969" s="3" t="s">
        <v>47</v>
      </c>
      <c r="AU4969" s="3">
        <v>0</v>
      </c>
      <c r="AV4969" s="3">
        <v>15</v>
      </c>
      <c r="AW4969" s="3">
        <v>1</v>
      </c>
      <c r="AX4969" s="3">
        <v>15</v>
      </c>
      <c r="AY4969" s="3">
        <v>100</v>
      </c>
      <c r="AZ4969" s="6" t="str">
        <f t="shared" si="543"/>
        <v>2584.6</v>
      </c>
      <c r="BC4969" s="12" t="s">
        <v>12699</v>
      </c>
      <c r="BJ4969" s="12">
        <f t="shared" si="544"/>
        <v>0</v>
      </c>
      <c r="BK4969" s="12">
        <f t="shared" si="545"/>
        <v>0</v>
      </c>
      <c r="CQ4969" s="3" t="str">
        <f>CONCATENATE(baseURL!$A$1,baseURL!$B$1,baseURL!$C$1,".",C4969,".",L4969,".pkl&amp;seq=",BC4969)</f>
        <v>http://proteomics.broadinstitute.org/millscripts/viewfeed.pl?side=xl&amp;cycle=1&amp;fixedMods=iaaC&amp;file=msdataSM/iPRG2012_nd/cpick_in/iPRG2012_nd.2584.6.3.pkl&amp;seq=TGVLVGEDVHNLFTYAKEHK</v>
      </c>
    </row>
    <row r="4970" spans="1:95" x14ac:dyDescent="0.2">
      <c r="A4970" s="3">
        <v>6539</v>
      </c>
      <c r="B4970" s="2" t="s">
        <v>12700</v>
      </c>
      <c r="C4970" s="2" t="s">
        <v>12701</v>
      </c>
      <c r="D4970" s="3">
        <v>13003</v>
      </c>
      <c r="E4970" s="3">
        <v>12987</v>
      </c>
      <c r="F4970" s="3">
        <v>54272</v>
      </c>
      <c r="G4970" s="3">
        <v>15570</v>
      </c>
      <c r="H4970" s="3">
        <v>45.253399999999999</v>
      </c>
      <c r="I4970" s="30">
        <v>841.41830000000004</v>
      </c>
      <c r="J4970" s="30">
        <v>841.41828290000001</v>
      </c>
      <c r="K4970" s="30">
        <v>2.0000000000000002E-5</v>
      </c>
      <c r="L4970" s="3">
        <v>2</v>
      </c>
      <c r="M4970" s="3">
        <v>2</v>
      </c>
      <c r="N4970" s="10">
        <f t="shared" si="539"/>
        <v>1</v>
      </c>
      <c r="O4970" s="35">
        <v>2</v>
      </c>
      <c r="P4970" s="17"/>
      <c r="Q4970" s="40">
        <v>1681.83194</v>
      </c>
      <c r="R4970" s="40">
        <v>841.41961000000003</v>
      </c>
      <c r="S4970" s="18">
        <f t="shared" si="540"/>
        <v>-1.556892642411182</v>
      </c>
      <c r="T4970" s="18">
        <f t="shared" si="541"/>
        <v>-1.5772154395425768</v>
      </c>
      <c r="U4970" s="18">
        <f t="shared" si="542"/>
        <v>-1.6757394091136895</v>
      </c>
      <c r="V4970" s="30">
        <v>841.41819999999996</v>
      </c>
      <c r="W4970" s="3" t="s">
        <v>47</v>
      </c>
      <c r="X4970" s="3" t="s">
        <v>47</v>
      </c>
      <c r="Y4970" s="3" t="s">
        <v>47</v>
      </c>
      <c r="Z4970" s="3" t="s">
        <v>47</v>
      </c>
      <c r="AA4970" s="3" t="s">
        <v>48</v>
      </c>
      <c r="AB4970" s="12" t="s">
        <v>47</v>
      </c>
      <c r="AC4970" s="3" t="s">
        <v>47</v>
      </c>
      <c r="AD4970" s="3" t="s">
        <v>47</v>
      </c>
      <c r="AE4970" s="3" t="s">
        <v>47</v>
      </c>
      <c r="AF4970" s="3" t="s">
        <v>47</v>
      </c>
      <c r="AG4970" s="3" t="s">
        <v>47</v>
      </c>
      <c r="AH4970" s="3" t="s">
        <v>47</v>
      </c>
      <c r="AI4970" s="3" t="s">
        <v>47</v>
      </c>
      <c r="AJ4970" s="3" t="s">
        <v>47</v>
      </c>
      <c r="AK4970" s="3" t="s">
        <v>47</v>
      </c>
      <c r="AL4970" s="3" t="s">
        <v>47</v>
      </c>
      <c r="AU4970" s="3">
        <v>0</v>
      </c>
      <c r="AV4970" s="3">
        <v>15</v>
      </c>
      <c r="AW4970" s="3">
        <v>1</v>
      </c>
      <c r="AX4970" s="3">
        <v>15</v>
      </c>
      <c r="AY4970" s="3">
        <v>100</v>
      </c>
      <c r="AZ4970" s="6" t="str">
        <f t="shared" si="543"/>
        <v>2584.7</v>
      </c>
      <c r="BC4970" s="12" t="s">
        <v>12590</v>
      </c>
      <c r="BJ4970" s="12">
        <f t="shared" si="544"/>
        <v>0</v>
      </c>
      <c r="BK4970" s="12">
        <f t="shared" si="545"/>
        <v>0</v>
      </c>
      <c r="CQ4970" s="3" t="str">
        <f>CONCATENATE(baseURL!$A$1,baseURL!$B$1,baseURL!$C$1,".",C4970,".",L4970,".pkl&amp;seq=",BC4970)</f>
        <v>http://proteomics.broadinstitute.org/millscripts/viewfeed.pl?side=xl&amp;cycle=1&amp;fixedMods=iaaC&amp;file=msdataSM/iPRG2012_nd/cpick_in/iPRG2012_nd.2584.7.2.pkl&amp;seq=DLSEASVYPEYALPK</v>
      </c>
    </row>
    <row r="4971" spans="1:95" x14ac:dyDescent="0.2">
      <c r="A4971" s="3">
        <v>3740</v>
      </c>
      <c r="B4971" s="2" t="s">
        <v>12710</v>
      </c>
      <c r="C4971" s="2" t="s">
        <v>12695</v>
      </c>
      <c r="D4971" s="3">
        <v>13008</v>
      </c>
      <c r="E4971" s="3">
        <v>12992</v>
      </c>
      <c r="F4971" s="3">
        <v>54291</v>
      </c>
      <c r="G4971" s="3">
        <v>15576</v>
      </c>
      <c r="H4971" s="3">
        <v>45.27</v>
      </c>
      <c r="I4971" s="30">
        <v>588.8415</v>
      </c>
      <c r="J4971" s="30">
        <v>588.59078569999997</v>
      </c>
      <c r="K4971" s="30">
        <v>0.25070999999999999</v>
      </c>
      <c r="L4971" s="3">
        <v>0</v>
      </c>
      <c r="M4971" s="3">
        <v>4</v>
      </c>
      <c r="N4971" s="10">
        <f t="shared" si="539"/>
        <v>1</v>
      </c>
      <c r="O4971" s="35">
        <v>4</v>
      </c>
      <c r="P4971" s="17"/>
      <c r="Q4971" s="40">
        <v>2351.3405200000002</v>
      </c>
      <c r="R4971" s="40">
        <v>588.59059000000002</v>
      </c>
      <c r="S4971" s="18">
        <f t="shared" si="540"/>
        <v>426.28951985110086</v>
      </c>
      <c r="T4971" s="18">
        <f t="shared" si="541"/>
        <v>0.33248917545434026</v>
      </c>
      <c r="U4971" s="18">
        <f t="shared" si="542"/>
        <v>0.186887119533546</v>
      </c>
      <c r="V4971" s="30">
        <v>588.59069999999997</v>
      </c>
      <c r="W4971" s="3" t="s">
        <v>47</v>
      </c>
      <c r="X4971" s="3" t="s">
        <v>47</v>
      </c>
      <c r="Y4971" s="3" t="s">
        <v>47</v>
      </c>
      <c r="Z4971" s="3" t="s">
        <v>47</v>
      </c>
      <c r="AA4971" s="3" t="s">
        <v>47</v>
      </c>
      <c r="AB4971" s="12" t="s">
        <v>47</v>
      </c>
      <c r="AC4971" s="3" t="s">
        <v>47</v>
      </c>
      <c r="AE4971" s="3" t="s">
        <v>47</v>
      </c>
      <c r="AF4971" s="3" t="s">
        <v>47</v>
      </c>
      <c r="AI4971" s="3" t="s">
        <v>48</v>
      </c>
      <c r="AK4971" s="3" t="s">
        <v>47</v>
      </c>
      <c r="AL4971" s="3" t="s">
        <v>48</v>
      </c>
      <c r="AU4971" s="3">
        <v>0</v>
      </c>
      <c r="AV4971" s="3">
        <v>10</v>
      </c>
      <c r="AW4971" s="3">
        <v>1</v>
      </c>
      <c r="AX4971" s="3">
        <v>10</v>
      </c>
      <c r="AY4971" s="3">
        <v>100</v>
      </c>
      <c r="AZ4971" s="6" t="str">
        <f t="shared" si="543"/>
        <v>2585.5</v>
      </c>
      <c r="BC4971" s="12" t="s">
        <v>12711</v>
      </c>
      <c r="BJ4971" s="12">
        <f t="shared" si="544"/>
        <v>0</v>
      </c>
      <c r="BK4971" s="12">
        <f t="shared" si="545"/>
        <v>0</v>
      </c>
      <c r="CQ4971" s="3" t="str">
        <f>CONCATENATE(baseURL!$A$1,baseURL!$B$1,baseURL!$C$1,".",C4971,".",L4971,".pkl&amp;seq=",BC4971)</f>
        <v>http://proteomics.broadinstitute.org/millscripts/viewfeed.pl?side=xl&amp;cycle=1&amp;fixedMods=iaaC&amp;file=msdataSM/iPRG2012_nd/cpick_in/iPRG2012_nd.2585.5.0.pkl&amp;seq=RTSLLGTLGPKTNNPETLVALR</v>
      </c>
    </row>
    <row r="4972" spans="1:95" x14ac:dyDescent="0.2">
      <c r="A4972" s="3">
        <v>7044</v>
      </c>
      <c r="B4972" s="2" t="s">
        <v>12712</v>
      </c>
      <c r="C4972" s="2" t="s">
        <v>12698</v>
      </c>
      <c r="D4972" s="3">
        <v>13010</v>
      </c>
      <c r="E4972" s="3">
        <v>12994</v>
      </c>
      <c r="F4972" s="3">
        <v>54293</v>
      </c>
      <c r="G4972" s="3">
        <v>15578</v>
      </c>
      <c r="H4972" s="3">
        <v>45.273299999999999</v>
      </c>
      <c r="I4972" s="30">
        <v>625.30535999999995</v>
      </c>
      <c r="J4972" s="30">
        <v>625.81971769999996</v>
      </c>
      <c r="K4972" s="30">
        <v>-0.51436000000000004</v>
      </c>
      <c r="L4972" s="3">
        <v>0</v>
      </c>
      <c r="M4972" s="3">
        <v>2</v>
      </c>
      <c r="N4972" s="10">
        <f t="shared" si="539"/>
        <v>1</v>
      </c>
      <c r="O4972" s="35">
        <v>2</v>
      </c>
      <c r="P4972" s="17"/>
      <c r="Q4972" s="40">
        <v>1250.6375399999999</v>
      </c>
      <c r="R4972" s="40">
        <v>625.82240999999999</v>
      </c>
      <c r="S4972" s="18">
        <f t="shared" si="540"/>
        <v>-826.19284918231074</v>
      </c>
      <c r="T4972" s="18">
        <f t="shared" si="541"/>
        <v>-4.3020191623294135</v>
      </c>
      <c r="U4972" s="18">
        <f t="shared" si="542"/>
        <v>-4.3303019461689107</v>
      </c>
      <c r="V4972" s="30">
        <v>625.81970000000001</v>
      </c>
      <c r="X4972" s="3" t="s">
        <v>47</v>
      </c>
      <c r="AB4972" s="12" t="s">
        <v>48</v>
      </c>
      <c r="AC4972" s="3" t="s">
        <v>47</v>
      </c>
      <c r="AF4972" s="3" t="s">
        <v>65</v>
      </c>
      <c r="AH4972" s="3" t="s">
        <v>47</v>
      </c>
      <c r="AI4972" s="3" t="s">
        <v>48</v>
      </c>
      <c r="AK4972" s="3" t="s">
        <v>48</v>
      </c>
      <c r="AL4972" s="3" t="s">
        <v>48</v>
      </c>
      <c r="AU4972" s="3">
        <v>1</v>
      </c>
      <c r="AV4972" s="3">
        <v>3</v>
      </c>
      <c r="AW4972" s="3">
        <v>1</v>
      </c>
      <c r="AX4972" s="3">
        <v>3</v>
      </c>
      <c r="AY4972" s="3">
        <v>100</v>
      </c>
      <c r="AZ4972" s="6" t="str">
        <f t="shared" si="543"/>
        <v>2585.7</v>
      </c>
      <c r="BC4972" s="12" t="s">
        <v>12713</v>
      </c>
      <c r="BJ4972" s="12">
        <f t="shared" si="544"/>
        <v>0</v>
      </c>
      <c r="BK4972" s="12">
        <f t="shared" si="545"/>
        <v>0</v>
      </c>
      <c r="CB4972" s="3" t="s">
        <v>12714</v>
      </c>
      <c r="CQ4972" s="3" t="str">
        <f>CONCATENATE(baseURL!$A$1,baseURL!$B$1,baseURL!$C$1,".",C4972,".",L4972,".pkl&amp;seq=",BC4972)</f>
        <v>http://proteomics.broadinstitute.org/millscripts/viewfeed.pl?side=xl&amp;cycle=1&amp;fixedMods=iaaC&amp;file=msdataSM/iPRG2012_nd/cpick_in/iPRG2012_nd.2585.7.0.pkl&amp;seq=EGNTFLDLSVR</v>
      </c>
    </row>
    <row r="4973" spans="1:95" x14ac:dyDescent="0.2">
      <c r="A4973" s="3">
        <v>7272</v>
      </c>
      <c r="B4973" s="2" t="s">
        <v>12715</v>
      </c>
      <c r="C4973" s="2" t="s">
        <v>12700</v>
      </c>
      <c r="D4973" s="3">
        <v>13011</v>
      </c>
      <c r="E4973" s="3">
        <v>12995</v>
      </c>
      <c r="F4973" s="3">
        <v>54294</v>
      </c>
      <c r="G4973" s="3">
        <v>15579</v>
      </c>
      <c r="H4973" s="3">
        <v>45.275799999999997</v>
      </c>
      <c r="I4973" s="30">
        <v>716.90468999999996</v>
      </c>
      <c r="J4973" s="30">
        <v>716.90371679999998</v>
      </c>
      <c r="K4973" s="30">
        <v>9.7000000000000005E-4</v>
      </c>
      <c r="L4973" s="3">
        <v>4</v>
      </c>
      <c r="M4973" s="3">
        <v>4</v>
      </c>
      <c r="N4973" s="10">
        <f t="shared" si="539"/>
        <v>1</v>
      </c>
      <c r="O4973" s="35">
        <v>4</v>
      </c>
      <c r="P4973" s="17"/>
      <c r="Q4973" s="40">
        <v>2864.5952299999999</v>
      </c>
      <c r="R4973" s="40">
        <v>716.90426000000002</v>
      </c>
      <c r="S4973" s="18">
        <f t="shared" si="540"/>
        <v>0.59980115048770377</v>
      </c>
      <c r="T4973" s="18">
        <f t="shared" si="541"/>
        <v>-0.75770229073303119</v>
      </c>
      <c r="U4973" s="18">
        <f t="shared" si="542"/>
        <v>-0.78113638223333304</v>
      </c>
      <c r="V4973" s="30">
        <v>716.90369999999996</v>
      </c>
      <c r="W4973" s="3" t="s">
        <v>47</v>
      </c>
      <c r="X4973" s="3" t="s">
        <v>47</v>
      </c>
      <c r="Y4973" s="3" t="s">
        <v>47</v>
      </c>
      <c r="Z4973" s="3" t="s">
        <v>52</v>
      </c>
      <c r="AA4973" s="3" t="s">
        <v>47</v>
      </c>
      <c r="AB4973" s="12" t="s">
        <v>47</v>
      </c>
      <c r="AC4973" s="3" t="s">
        <v>65</v>
      </c>
      <c r="AF4973" s="3" t="s">
        <v>47</v>
      </c>
      <c r="AG4973" s="3" t="s">
        <v>48</v>
      </c>
      <c r="AU4973" s="3">
        <v>1</v>
      </c>
      <c r="AV4973" s="3">
        <v>6</v>
      </c>
      <c r="AW4973" s="3">
        <v>1</v>
      </c>
      <c r="AX4973" s="3">
        <v>6</v>
      </c>
      <c r="AY4973" s="3">
        <v>100</v>
      </c>
      <c r="AZ4973" s="6" t="str">
        <f t="shared" si="543"/>
        <v>2585.8</v>
      </c>
      <c r="BC4973" s="12" t="s">
        <v>12716</v>
      </c>
      <c r="BJ4973" s="12">
        <f t="shared" si="544"/>
        <v>0</v>
      </c>
      <c r="BK4973" s="12">
        <f t="shared" si="545"/>
        <v>0</v>
      </c>
      <c r="BY4973" s="3" t="s">
        <v>12717</v>
      </c>
      <c r="CQ4973" s="3" t="str">
        <f>CONCATENATE(baseURL!$A$1,baseURL!$B$1,baseURL!$C$1,".",C4973,".",L4973,".pkl&amp;seq=",BC4973)</f>
        <v>http://proteomics.broadinstitute.org/millscripts/viewfeed.pl?side=xl&amp;cycle=1&amp;fixedMods=iaaC&amp;file=msdataSM/iPRG2012_nd/cpick_in/iPRG2012_nd.2585.8.4.pkl&amp;seq=GGRTASGNLLPSSTGAAKAVGKVLPELQGK</v>
      </c>
    </row>
    <row r="4974" spans="1:95" x14ac:dyDescent="0.2">
      <c r="A4974" s="3">
        <v>5576</v>
      </c>
      <c r="B4974" s="2" t="s">
        <v>12702</v>
      </c>
      <c r="C4974" s="2" t="s">
        <v>12703</v>
      </c>
      <c r="D4974" s="3">
        <v>13012</v>
      </c>
      <c r="E4974" s="3">
        <v>12996</v>
      </c>
      <c r="F4974" s="3">
        <v>54295</v>
      </c>
      <c r="G4974" s="3">
        <v>15580</v>
      </c>
      <c r="H4974" s="3">
        <v>45.278300000000002</v>
      </c>
      <c r="I4974" s="30">
        <v>737.70573999999999</v>
      </c>
      <c r="J4974" s="30">
        <v>737.70420039999999</v>
      </c>
      <c r="K4974" s="30">
        <v>1.5399999999999999E-3</v>
      </c>
      <c r="L4974" s="3">
        <v>3</v>
      </c>
      <c r="M4974" s="3">
        <v>3</v>
      </c>
      <c r="N4974" s="10">
        <f t="shared" si="539"/>
        <v>1</v>
      </c>
      <c r="O4974" s="35">
        <v>3</v>
      </c>
      <c r="P4974" s="17"/>
      <c r="Q4974" s="40">
        <v>2211.1040400000002</v>
      </c>
      <c r="R4974" s="40">
        <v>737.70619999999997</v>
      </c>
      <c r="S4974" s="18">
        <f t="shared" si="540"/>
        <v>-0.62355447192321289</v>
      </c>
      <c r="T4974" s="18">
        <f t="shared" si="541"/>
        <v>-2.710564178498776</v>
      </c>
      <c r="U4974" s="18">
        <f t="shared" si="542"/>
        <v>-2.7111063997465474</v>
      </c>
      <c r="V4974" s="30">
        <v>737.70420000000001</v>
      </c>
      <c r="W4974" s="3" t="s">
        <v>47</v>
      </c>
      <c r="X4974" s="3" t="s">
        <v>47</v>
      </c>
      <c r="Y4974" s="3" t="s">
        <v>47</v>
      </c>
      <c r="Z4974" s="3" t="s">
        <v>47</v>
      </c>
      <c r="AA4974" s="3" t="s">
        <v>48</v>
      </c>
      <c r="AB4974" s="12" t="s">
        <v>47</v>
      </c>
      <c r="AC4974" s="3" t="s">
        <v>47</v>
      </c>
      <c r="AD4974" s="3" t="s">
        <v>47</v>
      </c>
      <c r="AE4974" s="3" t="s">
        <v>47</v>
      </c>
      <c r="AF4974" s="3" t="s">
        <v>47</v>
      </c>
      <c r="AG4974" s="3" t="s">
        <v>47</v>
      </c>
      <c r="AH4974" s="3" t="s">
        <v>47</v>
      </c>
      <c r="AI4974" s="3" t="s">
        <v>47</v>
      </c>
      <c r="AJ4974" s="3" t="s">
        <v>47</v>
      </c>
      <c r="AK4974" s="3" t="s">
        <v>47</v>
      </c>
      <c r="AL4974" s="3" t="s">
        <v>47</v>
      </c>
      <c r="AM4974" s="3" t="s">
        <v>47</v>
      </c>
      <c r="AU4974" s="3">
        <v>0</v>
      </c>
      <c r="AV4974" s="3">
        <v>16</v>
      </c>
      <c r="AW4974" s="3">
        <v>1</v>
      </c>
      <c r="AX4974" s="3">
        <v>16</v>
      </c>
      <c r="AY4974" s="3">
        <v>100</v>
      </c>
      <c r="AZ4974" s="6" t="str">
        <f t="shared" si="543"/>
        <v>2585.9</v>
      </c>
      <c r="BC4974" s="12" t="s">
        <v>12376</v>
      </c>
      <c r="BJ4974" s="12">
        <f t="shared" si="544"/>
        <v>0</v>
      </c>
      <c r="BK4974" s="12">
        <f t="shared" si="545"/>
        <v>0</v>
      </c>
      <c r="CQ4974" s="3" t="str">
        <f>CONCATENATE(baseURL!$A$1,baseURL!$B$1,baseURL!$C$1,".",C4974,".",L4974,".pkl&amp;seq=",BC4974)</f>
        <v>http://proteomics.broadinstitute.org/millscripts/viewfeed.pl?side=xl&amp;cycle=1&amp;fixedMods=iaaC&amp;file=msdataSM/iPRG2012_nd/cpick_in/iPRG2012_nd.2585.9.3.pkl&amp;seq=LGEHNLDVLEGNEQFLNAAK</v>
      </c>
    </row>
    <row r="4975" spans="1:95" x14ac:dyDescent="0.2">
      <c r="A4975" s="3">
        <v>2217</v>
      </c>
      <c r="B4975" s="2" t="s">
        <v>12720</v>
      </c>
      <c r="C4975" s="2" t="s">
        <v>12721</v>
      </c>
      <c r="D4975" s="3">
        <v>13023</v>
      </c>
      <c r="E4975" s="3">
        <v>13007</v>
      </c>
      <c r="F4975" s="3">
        <v>54318</v>
      </c>
      <c r="G4975" s="3">
        <v>15592</v>
      </c>
      <c r="H4975" s="3">
        <v>45.301699999999997</v>
      </c>
      <c r="I4975" s="30">
        <v>784.44766000000004</v>
      </c>
      <c r="J4975" s="30">
        <v>784.45129569999995</v>
      </c>
      <c r="K4975" s="30">
        <v>-3.64E-3</v>
      </c>
      <c r="L4975" s="3">
        <v>3</v>
      </c>
      <c r="M4975" s="3">
        <v>3</v>
      </c>
      <c r="N4975" s="10">
        <f t="shared" si="539"/>
        <v>1</v>
      </c>
      <c r="O4975" s="35">
        <v>3</v>
      </c>
      <c r="P4975" s="17"/>
      <c r="Q4975" s="40">
        <v>2351.3405200000002</v>
      </c>
      <c r="R4975" s="40">
        <v>784.45168999999999</v>
      </c>
      <c r="S4975" s="18">
        <f t="shared" si="540"/>
        <v>-5.1373463163083466</v>
      </c>
      <c r="T4975" s="18">
        <f t="shared" si="541"/>
        <v>-0.5026440825680909</v>
      </c>
      <c r="U4975" s="18">
        <f t="shared" si="542"/>
        <v>-0.62464012285246551</v>
      </c>
      <c r="V4975" s="30">
        <v>784.45119999999997</v>
      </c>
      <c r="W4975" s="3" t="s">
        <v>47</v>
      </c>
      <c r="Y4975" s="3" t="s">
        <v>47</v>
      </c>
      <c r="Z4975" s="3" t="s">
        <v>47</v>
      </c>
      <c r="AA4975" s="3" t="s">
        <v>47</v>
      </c>
      <c r="AB4975" s="12" t="s">
        <v>47</v>
      </c>
      <c r="AC4975" s="3" t="s">
        <v>47</v>
      </c>
      <c r="AD4975" s="3" t="s">
        <v>47</v>
      </c>
      <c r="AE4975" s="3" t="s">
        <v>47</v>
      </c>
      <c r="AF4975" s="3" t="s">
        <v>48</v>
      </c>
      <c r="AG4975" s="3" t="s">
        <v>47</v>
      </c>
      <c r="AJ4975" s="3" t="s">
        <v>47</v>
      </c>
      <c r="AL4975" s="3" t="s">
        <v>47</v>
      </c>
      <c r="AM4975" s="3" t="s">
        <v>47</v>
      </c>
      <c r="AN4975" s="3" t="s">
        <v>47</v>
      </c>
      <c r="AU4975" s="3">
        <v>0</v>
      </c>
      <c r="AV4975" s="3">
        <v>13</v>
      </c>
      <c r="AW4975" s="3">
        <v>1</v>
      </c>
      <c r="AX4975" s="3">
        <v>13</v>
      </c>
      <c r="AY4975" s="3">
        <v>100</v>
      </c>
      <c r="AZ4975" s="6" t="str">
        <f t="shared" si="543"/>
        <v>2586.11</v>
      </c>
      <c r="BC4975" s="12" t="s">
        <v>12711</v>
      </c>
      <c r="BJ4975" s="12">
        <f t="shared" si="544"/>
        <v>0</v>
      </c>
      <c r="BK4975" s="12">
        <f t="shared" si="545"/>
        <v>0</v>
      </c>
      <c r="CQ4975" s="3" t="str">
        <f>CONCATENATE(baseURL!$A$1,baseURL!$B$1,baseURL!$C$1,".",C4975,".",L4975,".pkl&amp;seq=",BC4975)</f>
        <v>http://proteomics.broadinstitute.org/millscripts/viewfeed.pl?side=xl&amp;cycle=1&amp;fixedMods=iaaC&amp;file=msdataSM/iPRG2012_nd/cpick_in/iPRG2012_nd.2586.11.3.pkl&amp;seq=RTSLLGTLGPKTNNPETLVALR</v>
      </c>
    </row>
    <row r="4976" spans="1:95" x14ac:dyDescent="0.2">
      <c r="A4976" s="3">
        <v>5034</v>
      </c>
      <c r="B4976" s="2" t="s">
        <v>12722</v>
      </c>
      <c r="C4976" s="2" t="s">
        <v>12723</v>
      </c>
      <c r="D4976" s="3">
        <v>13014</v>
      </c>
      <c r="E4976" s="3">
        <v>12998</v>
      </c>
      <c r="F4976" s="3">
        <v>54309</v>
      </c>
      <c r="G4976" s="3">
        <v>15583</v>
      </c>
      <c r="H4976" s="3">
        <v>45.288400000000003</v>
      </c>
      <c r="I4976" s="30">
        <v>503.65667999999999</v>
      </c>
      <c r="J4976" s="30">
        <v>503.65585140000002</v>
      </c>
      <c r="K4976" s="30">
        <v>8.3000000000000001E-4</v>
      </c>
      <c r="L4976" s="3">
        <v>3</v>
      </c>
      <c r="M4976" s="3">
        <v>3</v>
      </c>
      <c r="N4976" s="10">
        <f t="shared" si="539"/>
        <v>1</v>
      </c>
      <c r="O4976" s="35">
        <v>3</v>
      </c>
      <c r="P4976" s="17"/>
      <c r="Q4976" s="40">
        <v>1508.95228</v>
      </c>
      <c r="R4976" s="40">
        <v>503.65561000000002</v>
      </c>
      <c r="S4976" s="18">
        <f t="shared" si="540"/>
        <v>2.1244675502972168</v>
      </c>
      <c r="T4976" s="18">
        <f t="shared" si="541"/>
        <v>0.47929576321618617</v>
      </c>
      <c r="U4976" s="18">
        <f t="shared" si="542"/>
        <v>-0.21840320612430741</v>
      </c>
      <c r="V4976" s="30">
        <v>503.65550000000002</v>
      </c>
      <c r="W4976" s="3" t="s">
        <v>47</v>
      </c>
      <c r="X4976" s="3" t="s">
        <v>47</v>
      </c>
      <c r="Y4976" s="3" t="s">
        <v>47</v>
      </c>
      <c r="Z4976" s="3" t="s">
        <v>47</v>
      </c>
      <c r="AA4976" s="3" t="s">
        <v>48</v>
      </c>
      <c r="AB4976" s="12" t="s">
        <v>47</v>
      </c>
      <c r="AC4976" s="3" t="s">
        <v>47</v>
      </c>
      <c r="AD4976" s="3" t="s">
        <v>47</v>
      </c>
      <c r="AE4976" s="3" t="s">
        <v>47</v>
      </c>
      <c r="AF4976" s="3" t="s">
        <v>47</v>
      </c>
      <c r="AG4976" s="3" t="s">
        <v>47</v>
      </c>
      <c r="AH4976" s="3" t="s">
        <v>47</v>
      </c>
      <c r="AI4976" s="3" t="s">
        <v>47</v>
      </c>
      <c r="AJ4976" s="3" t="s">
        <v>47</v>
      </c>
      <c r="AK4976" s="3" t="s">
        <v>47</v>
      </c>
      <c r="AL4976" s="3" t="s">
        <v>47</v>
      </c>
      <c r="AM4976" s="3" t="s">
        <v>47</v>
      </c>
      <c r="AN4976" s="3" t="s">
        <v>47</v>
      </c>
      <c r="AU4976" s="3">
        <v>0</v>
      </c>
      <c r="AV4976" s="3">
        <v>17</v>
      </c>
      <c r="AW4976" s="3">
        <v>1</v>
      </c>
      <c r="AX4976" s="3">
        <v>17</v>
      </c>
      <c r="AY4976" s="3">
        <v>100</v>
      </c>
      <c r="AZ4976" s="6" t="str">
        <f t="shared" si="543"/>
        <v>2586.2</v>
      </c>
      <c r="BC4976" s="12" t="s">
        <v>12724</v>
      </c>
      <c r="BJ4976" s="12">
        <f t="shared" si="544"/>
        <v>0</v>
      </c>
      <c r="BK4976" s="12">
        <f t="shared" si="545"/>
        <v>0</v>
      </c>
      <c r="CQ4976" s="3" t="str">
        <f>CONCATENATE(baseURL!$A$1,baseURL!$B$1,baseURL!$C$1,".",C4976,".",L4976,".pkl&amp;seq=",BC4976)</f>
        <v>http://proteomics.broadinstitute.org/millscripts/viewfeed.pl?side=xl&amp;cycle=1&amp;fixedMods=iaaC&amp;file=msdataSM/iPRG2012_nd/cpick_in/iPRG2012_nd.2586.2.3.pkl&amp;seq=SKLLLLAANTPVLR</v>
      </c>
    </row>
    <row r="4977" spans="1:95" x14ac:dyDescent="0.2">
      <c r="A4977" s="3">
        <v>6348</v>
      </c>
      <c r="B4977" s="2" t="s">
        <v>12725</v>
      </c>
      <c r="C4977" s="2" t="s">
        <v>12726</v>
      </c>
      <c r="D4977" s="3">
        <v>13015</v>
      </c>
      <c r="E4977" s="3">
        <v>12999</v>
      </c>
      <c r="F4977" s="3">
        <v>54310</v>
      </c>
      <c r="G4977" s="3">
        <v>15584</v>
      </c>
      <c r="H4977" s="3">
        <v>45.289200000000001</v>
      </c>
      <c r="I4977" s="30">
        <v>515.29912000000002</v>
      </c>
      <c r="J4977" s="30">
        <v>515.29943430000003</v>
      </c>
      <c r="K4977" s="30">
        <v>-3.1E-4</v>
      </c>
      <c r="L4977" s="3">
        <v>3</v>
      </c>
      <c r="M4977" s="3">
        <v>3</v>
      </c>
      <c r="N4977" s="10">
        <f t="shared" si="539"/>
        <v>1</v>
      </c>
      <c r="O4977" s="35">
        <v>3</v>
      </c>
      <c r="P4977" s="17"/>
      <c r="Q4977" s="40">
        <v>1543.88426</v>
      </c>
      <c r="R4977" s="40">
        <v>515.29960000000005</v>
      </c>
      <c r="S4977" s="18">
        <f t="shared" si="540"/>
        <v>-0.9314969389432316</v>
      </c>
      <c r="T4977" s="18">
        <f t="shared" si="541"/>
        <v>-0.32156050582035456</v>
      </c>
      <c r="U4977" s="18">
        <f t="shared" si="542"/>
        <v>-0.77624744908258925</v>
      </c>
      <c r="V4977" s="30">
        <v>515.29920000000004</v>
      </c>
      <c r="W4977" s="3" t="s">
        <v>47</v>
      </c>
      <c r="X4977" s="3" t="s">
        <v>47</v>
      </c>
      <c r="Y4977" s="3" t="s">
        <v>47</v>
      </c>
      <c r="Z4977" s="3" t="s">
        <v>47</v>
      </c>
      <c r="AA4977" s="3" t="s">
        <v>47</v>
      </c>
      <c r="AB4977" s="12" t="s">
        <v>47</v>
      </c>
      <c r="AC4977" s="3" t="s">
        <v>47</v>
      </c>
      <c r="AD4977" s="3" t="s">
        <v>47</v>
      </c>
      <c r="AE4977" s="3" t="s">
        <v>47</v>
      </c>
      <c r="AF4977" s="3" t="s">
        <v>47</v>
      </c>
      <c r="AG4977" s="3" t="s">
        <v>47</v>
      </c>
      <c r="AH4977" s="3" t="s">
        <v>47</v>
      </c>
      <c r="AI4977" s="3" t="s">
        <v>47</v>
      </c>
      <c r="AJ4977" s="3" t="s">
        <v>47</v>
      </c>
      <c r="AK4977" s="3" t="s">
        <v>47</v>
      </c>
      <c r="AL4977" s="3" t="s">
        <v>48</v>
      </c>
      <c r="AU4977" s="3">
        <v>0</v>
      </c>
      <c r="AV4977" s="3">
        <v>15</v>
      </c>
      <c r="AW4977" s="3">
        <v>1</v>
      </c>
      <c r="AX4977" s="3">
        <v>15</v>
      </c>
      <c r="AY4977" s="3">
        <v>100</v>
      </c>
      <c r="AZ4977" s="6" t="str">
        <f t="shared" si="543"/>
        <v>2586.3</v>
      </c>
      <c r="BC4977" s="12" t="s">
        <v>12609</v>
      </c>
      <c r="BJ4977" s="12">
        <f t="shared" si="544"/>
        <v>0</v>
      </c>
      <c r="BK4977" s="12">
        <f t="shared" si="545"/>
        <v>0</v>
      </c>
      <c r="CQ4977" s="3" t="str">
        <f>CONCATENATE(baseURL!$A$1,baseURL!$B$1,baseURL!$C$1,".",C4977,".",L4977,".pkl&amp;seq=",BC4977)</f>
        <v>http://proteomics.broadinstitute.org/millscripts/viewfeed.pl?side=xl&amp;cycle=1&amp;fixedMods=iaaC&amp;file=msdataSM/iPRG2012_nd/cpick_in/iPRG2012_nd.2586.3.3.pkl&amp;seq=YLDLEAPVQLVKR</v>
      </c>
    </row>
    <row r="4978" spans="1:95" x14ac:dyDescent="0.2">
      <c r="A4978" s="3">
        <v>6457</v>
      </c>
      <c r="B4978" s="2" t="s">
        <v>12727</v>
      </c>
      <c r="C4978" s="2" t="s">
        <v>12728</v>
      </c>
      <c r="D4978" s="3">
        <v>13017</v>
      </c>
      <c r="E4978" s="3">
        <v>13001</v>
      </c>
      <c r="F4978" s="3">
        <v>54312</v>
      </c>
      <c r="G4978" s="3">
        <v>15586</v>
      </c>
      <c r="H4978" s="3">
        <v>45.291699999999999</v>
      </c>
      <c r="I4978" s="30">
        <v>531.33484999999996</v>
      </c>
      <c r="J4978" s="30">
        <v>531.33409310000002</v>
      </c>
      <c r="K4978" s="30">
        <v>7.6000000000000004E-4</v>
      </c>
      <c r="L4978" s="3">
        <v>3</v>
      </c>
      <c r="M4978" s="3">
        <v>3</v>
      </c>
      <c r="N4978" s="10">
        <f t="shared" si="539"/>
        <v>1</v>
      </c>
      <c r="O4978" s="35">
        <v>3</v>
      </c>
      <c r="P4978" s="17"/>
      <c r="Q4978" s="40">
        <v>1591.98939</v>
      </c>
      <c r="R4978" s="40">
        <v>531.33465000000001</v>
      </c>
      <c r="S4978" s="18">
        <f t="shared" si="540"/>
        <v>0.37641061043129015</v>
      </c>
      <c r="T4978" s="18">
        <f t="shared" si="541"/>
        <v>-1.0481153449945544</v>
      </c>
      <c r="U4978" s="18">
        <f t="shared" si="542"/>
        <v>-1.4115397895452673</v>
      </c>
      <c r="V4978" s="30">
        <v>531.33389999999997</v>
      </c>
      <c r="W4978" s="3" t="s">
        <v>47</v>
      </c>
      <c r="X4978" s="3" t="s">
        <v>47</v>
      </c>
      <c r="Y4978" s="3" t="s">
        <v>47</v>
      </c>
      <c r="Z4978" s="3" t="s">
        <v>47</v>
      </c>
      <c r="AA4978" s="3" t="s">
        <v>47</v>
      </c>
      <c r="AB4978" s="12" t="s">
        <v>47</v>
      </c>
      <c r="AC4978" s="3" t="s">
        <v>47</v>
      </c>
      <c r="AD4978" s="3" t="s">
        <v>47</v>
      </c>
      <c r="AE4978" s="3" t="s">
        <v>47</v>
      </c>
      <c r="AF4978" s="3" t="s">
        <v>47</v>
      </c>
      <c r="AG4978" s="3" t="s">
        <v>47</v>
      </c>
      <c r="AH4978" s="3" t="s">
        <v>47</v>
      </c>
      <c r="AI4978" s="3" t="s">
        <v>47</v>
      </c>
      <c r="AJ4978" s="3" t="s">
        <v>47</v>
      </c>
      <c r="AK4978" s="3" t="s">
        <v>47</v>
      </c>
      <c r="AL4978" s="3" t="s">
        <v>47</v>
      </c>
      <c r="AU4978" s="3">
        <v>0</v>
      </c>
      <c r="AV4978" s="3">
        <v>16</v>
      </c>
      <c r="AW4978" s="3">
        <v>1</v>
      </c>
      <c r="AX4978" s="3">
        <v>16</v>
      </c>
      <c r="AY4978" s="3">
        <v>100</v>
      </c>
      <c r="AZ4978" s="6" t="str">
        <f t="shared" si="543"/>
        <v>2586.5</v>
      </c>
      <c r="BC4978" s="12" t="s">
        <v>12403</v>
      </c>
      <c r="BJ4978" s="12">
        <f t="shared" si="544"/>
        <v>0</v>
      </c>
      <c r="BK4978" s="12">
        <f t="shared" si="545"/>
        <v>0</v>
      </c>
      <c r="CQ4978" s="3" t="str">
        <f>CONCATENATE(baseURL!$A$1,baseURL!$B$1,baseURL!$C$1,".",C4978,".",L4978,".pkl&amp;seq=",BC4978)</f>
        <v>http://proteomics.broadinstitute.org/millscripts/viewfeed.pl?side=xl&amp;cycle=1&amp;fixedMods=iaaC&amp;file=msdataSM/iPRG2012_nd/cpick_in/iPRG2012_nd.2586.5.3.pkl&amp;seq=LLQSLPPTLKVNRL</v>
      </c>
    </row>
    <row r="4979" spans="1:95" x14ac:dyDescent="0.2">
      <c r="A4979" s="3">
        <v>2769</v>
      </c>
      <c r="B4979" s="2" t="s">
        <v>12729</v>
      </c>
      <c r="C4979" s="2" t="s">
        <v>12712</v>
      </c>
      <c r="D4979" s="3">
        <v>13020</v>
      </c>
      <c r="E4979" s="3">
        <v>13004</v>
      </c>
      <c r="F4979" s="3">
        <v>54315</v>
      </c>
      <c r="G4979" s="3">
        <v>15589</v>
      </c>
      <c r="H4979" s="3">
        <v>45.296700000000001</v>
      </c>
      <c r="I4979" s="30">
        <v>642.68731000000002</v>
      </c>
      <c r="J4979" s="30">
        <v>642.68604789999995</v>
      </c>
      <c r="K4979" s="30">
        <v>1.2600000000000001E-3</v>
      </c>
      <c r="L4979" s="3">
        <v>3</v>
      </c>
      <c r="M4979" s="3">
        <v>3</v>
      </c>
      <c r="N4979" s="10">
        <f t="shared" si="539"/>
        <v>1</v>
      </c>
      <c r="O4979" s="35">
        <v>3</v>
      </c>
      <c r="P4979" s="17"/>
      <c r="Q4979" s="40">
        <v>1926.0429999999999</v>
      </c>
      <c r="R4979" s="40">
        <v>642.68584999999996</v>
      </c>
      <c r="S4979" s="18">
        <f t="shared" si="540"/>
        <v>2.2717164226744995</v>
      </c>
      <c r="T4979" s="18">
        <f t="shared" si="541"/>
        <v>0.3079264931524538</v>
      </c>
      <c r="U4979" s="18">
        <f t="shared" si="542"/>
        <v>7.7798507602818659E-2</v>
      </c>
      <c r="V4979" s="30">
        <v>642.68589999999995</v>
      </c>
      <c r="W4979" s="3" t="s">
        <v>47</v>
      </c>
      <c r="Z4979" s="3" t="s">
        <v>47</v>
      </c>
      <c r="AB4979" s="12" t="s">
        <v>47</v>
      </c>
      <c r="AC4979" s="3" t="s">
        <v>47</v>
      </c>
      <c r="AD4979" s="3" t="s">
        <v>47</v>
      </c>
      <c r="AF4979" s="3" t="s">
        <v>48</v>
      </c>
      <c r="AG4979" s="3" t="s">
        <v>48</v>
      </c>
      <c r="AH4979" s="3" t="s">
        <v>47</v>
      </c>
      <c r="AL4979" s="3" t="s">
        <v>48</v>
      </c>
      <c r="AU4979" s="3">
        <v>0</v>
      </c>
      <c r="AV4979" s="3">
        <v>6</v>
      </c>
      <c r="AW4979" s="3">
        <v>1</v>
      </c>
      <c r="AX4979" s="3">
        <v>6</v>
      </c>
      <c r="AY4979" s="3">
        <v>100</v>
      </c>
      <c r="AZ4979" s="6" t="str">
        <f t="shared" si="543"/>
        <v>2586.8</v>
      </c>
      <c r="BC4979" s="12" t="s">
        <v>12730</v>
      </c>
      <c r="BJ4979" s="12">
        <f t="shared" si="544"/>
        <v>0</v>
      </c>
      <c r="BK4979" s="12">
        <f t="shared" si="545"/>
        <v>0</v>
      </c>
      <c r="CQ4979" s="3" t="str">
        <f>CONCATENATE(baseURL!$A$1,baseURL!$B$1,baseURL!$C$1,".",C4979,".",L4979,".pkl&amp;seq=",BC4979)</f>
        <v>http://proteomics.broadinstitute.org/millscripts/viewfeed.pl?side=xl&amp;cycle=1&amp;fixedMods=iaaC&amp;file=msdataSM/iPRG2012_nd/cpick_in/iPRG2012_nd.2586.8.3.pkl&amp;seq=EKVPLDLEPSNTLLETK</v>
      </c>
    </row>
    <row r="4980" spans="1:95" x14ac:dyDescent="0.2">
      <c r="A4980" s="3">
        <v>3409</v>
      </c>
      <c r="B4980" s="2" t="s">
        <v>12718</v>
      </c>
      <c r="C4980" s="2" t="s">
        <v>12715</v>
      </c>
      <c r="D4980" s="3">
        <v>13021</v>
      </c>
      <c r="E4980" s="3">
        <v>13005</v>
      </c>
      <c r="F4980" s="3">
        <v>54316</v>
      </c>
      <c r="G4980" s="3">
        <v>15590</v>
      </c>
      <c r="H4980" s="3">
        <v>45.298400000000001</v>
      </c>
      <c r="I4980" s="30">
        <v>710.83411999999998</v>
      </c>
      <c r="J4980" s="30">
        <v>710.83428360000005</v>
      </c>
      <c r="K4980" s="30">
        <v>-1.6000000000000001E-4</v>
      </c>
      <c r="L4980" s="3">
        <v>2</v>
      </c>
      <c r="M4980" s="3">
        <v>2</v>
      </c>
      <c r="N4980" s="10">
        <f t="shared" si="539"/>
        <v>1</v>
      </c>
      <c r="O4980" s="35">
        <v>2</v>
      </c>
      <c r="P4980" s="17"/>
      <c r="Q4980" s="40">
        <v>1420.66309</v>
      </c>
      <c r="R4980" s="40">
        <v>710.83518000000004</v>
      </c>
      <c r="S4980" s="18">
        <f t="shared" si="540"/>
        <v>-1.4912036290216268</v>
      </c>
      <c r="T4980" s="18">
        <f t="shared" si="541"/>
        <v>-1.2610518235574764</v>
      </c>
      <c r="U4980" s="18">
        <f t="shared" si="542"/>
        <v>-1.3786599588766109</v>
      </c>
      <c r="V4980" s="30">
        <v>710.83420000000001</v>
      </c>
      <c r="W4980" s="3" t="s">
        <v>47</v>
      </c>
      <c r="X4980" s="3" t="s">
        <v>47</v>
      </c>
      <c r="Y4980" s="3" t="s">
        <v>47</v>
      </c>
      <c r="Z4980" s="3" t="s">
        <v>47</v>
      </c>
      <c r="AA4980" s="3" t="s">
        <v>47</v>
      </c>
      <c r="AB4980" s="12" t="s">
        <v>47</v>
      </c>
      <c r="AC4980" s="3" t="s">
        <v>47</v>
      </c>
      <c r="AE4980" s="3" t="s">
        <v>48</v>
      </c>
      <c r="AF4980" s="3" t="s">
        <v>48</v>
      </c>
      <c r="AG4980" s="3" t="s">
        <v>47</v>
      </c>
      <c r="AH4980" s="3" t="s">
        <v>47</v>
      </c>
      <c r="AI4980" s="3" t="s">
        <v>47</v>
      </c>
      <c r="AK4980" s="3" t="s">
        <v>48</v>
      </c>
      <c r="AL4980" s="3" t="s">
        <v>47</v>
      </c>
      <c r="AM4980" s="3" t="s">
        <v>47</v>
      </c>
      <c r="AN4980" s="3" t="s">
        <v>47</v>
      </c>
      <c r="AU4980" s="3">
        <v>0</v>
      </c>
      <c r="AV4980" s="3">
        <v>13</v>
      </c>
      <c r="AW4980" s="3">
        <v>1</v>
      </c>
      <c r="AX4980" s="3">
        <v>13</v>
      </c>
      <c r="AY4980" s="3">
        <v>100</v>
      </c>
      <c r="AZ4980" s="6" t="str">
        <f t="shared" si="543"/>
        <v>2586.9</v>
      </c>
      <c r="BC4980" s="12" t="s">
        <v>12719</v>
      </c>
      <c r="BJ4980" s="12">
        <f t="shared" si="544"/>
        <v>0</v>
      </c>
      <c r="BK4980" s="12">
        <f t="shared" si="545"/>
        <v>0</v>
      </c>
      <c r="CQ4980" s="3" t="str">
        <f>CONCATENATE(baseURL!$A$1,baseURL!$B$1,baseURL!$C$1,".",C4980,".",L4980,".pkl&amp;seq=",BC4980)</f>
        <v>http://proteomics.broadinstitute.org/millscripts/viewfeed.pl?side=xl&amp;cycle=1&amp;fixedMods=iaaC&amp;file=msdataSM/iPRG2012_nd/cpick_in/iPRG2012_nd.2586.9.2.pkl&amp;seq=FTLVGYDKEFSD</v>
      </c>
    </row>
    <row r="4981" spans="1:95" x14ac:dyDescent="0.2">
      <c r="A4981" s="3">
        <v>3776</v>
      </c>
      <c r="B4981" s="2" t="s">
        <v>12735</v>
      </c>
      <c r="C4981" s="2" t="s">
        <v>12725</v>
      </c>
      <c r="D4981" s="3">
        <v>13028</v>
      </c>
      <c r="E4981" s="3">
        <v>13012</v>
      </c>
      <c r="F4981" s="3">
        <v>54332</v>
      </c>
      <c r="G4981" s="3">
        <v>15598</v>
      </c>
      <c r="H4981" s="3">
        <v>45.318300000000001</v>
      </c>
      <c r="I4981" s="30">
        <v>580.08381999999995</v>
      </c>
      <c r="J4981" s="30">
        <v>580.08299</v>
      </c>
      <c r="K4981" s="30">
        <v>8.3000000000000001E-4</v>
      </c>
      <c r="L4981" s="3">
        <v>0</v>
      </c>
      <c r="M4981" s="3">
        <v>4</v>
      </c>
      <c r="N4981" s="10">
        <f t="shared" si="539"/>
        <v>1</v>
      </c>
      <c r="O4981" s="35">
        <v>4</v>
      </c>
      <c r="P4981" s="17"/>
      <c r="Q4981" s="40">
        <v>2317.30989</v>
      </c>
      <c r="R4981" s="40">
        <v>580.08293000000003</v>
      </c>
      <c r="S4981" s="18">
        <f t="shared" si="540"/>
        <v>1.5342633852594418</v>
      </c>
      <c r="T4981" s="18">
        <f t="shared" si="541"/>
        <v>0.10343348659165233</v>
      </c>
      <c r="U4981" s="18">
        <f t="shared" si="542"/>
        <v>-5.171674339381805E-2</v>
      </c>
      <c r="V4981" s="30">
        <v>580.0829</v>
      </c>
      <c r="W4981" s="3" t="s">
        <v>47</v>
      </c>
      <c r="X4981" s="3" t="s">
        <v>47</v>
      </c>
      <c r="Y4981" s="3" t="s">
        <v>47</v>
      </c>
      <c r="Z4981" s="3" t="s">
        <v>47</v>
      </c>
      <c r="AA4981" s="3" t="s">
        <v>47</v>
      </c>
      <c r="AB4981" s="12" t="s">
        <v>47</v>
      </c>
      <c r="AC4981" s="3" t="s">
        <v>47</v>
      </c>
      <c r="AE4981" s="3" t="s">
        <v>47</v>
      </c>
      <c r="AF4981" s="3" t="s">
        <v>48</v>
      </c>
      <c r="AI4981" s="3" t="s">
        <v>47</v>
      </c>
      <c r="AL4981" s="3" t="s">
        <v>48</v>
      </c>
      <c r="AM4981" s="3" t="s">
        <v>48</v>
      </c>
      <c r="AU4981" s="3">
        <v>0</v>
      </c>
      <c r="AV4981" s="3">
        <v>9</v>
      </c>
      <c r="AW4981" s="3">
        <v>1</v>
      </c>
      <c r="AX4981" s="3">
        <v>9</v>
      </c>
      <c r="AY4981" s="3">
        <v>100</v>
      </c>
      <c r="AZ4981" s="6" t="str">
        <f t="shared" si="543"/>
        <v>2587.4</v>
      </c>
      <c r="BC4981" s="12" t="s">
        <v>12736</v>
      </c>
      <c r="BJ4981" s="12">
        <f t="shared" si="544"/>
        <v>0</v>
      </c>
      <c r="BK4981" s="12">
        <f t="shared" si="545"/>
        <v>0</v>
      </c>
      <c r="CQ4981" s="3" t="str">
        <f>CONCATENATE(baseURL!$A$1,baseURL!$B$1,baseURL!$C$1,".",C4981,".",L4981,".pkl&amp;seq=",BC4981)</f>
        <v>http://proteomics.broadinstitute.org/millscripts/viewfeed.pl?side=xl&amp;cycle=1&amp;fixedMods=iaaC&amp;file=msdataSM/iPRG2012_nd/cpick_in/iPRG2012_nd.2587.4.0.pkl&amp;seq=KGLTPSQLGVLLRDAHGVTQAR</v>
      </c>
    </row>
    <row r="4982" spans="1:95" x14ac:dyDescent="0.2">
      <c r="A4982" s="3">
        <v>2136</v>
      </c>
      <c r="B4982" s="2" t="s">
        <v>12737</v>
      </c>
      <c r="C4982" s="2" t="s">
        <v>12738</v>
      </c>
      <c r="D4982" s="3">
        <v>13029</v>
      </c>
      <c r="E4982" s="3">
        <v>13013</v>
      </c>
      <c r="F4982" s="3">
        <v>54333</v>
      </c>
      <c r="G4982" s="3">
        <v>15599</v>
      </c>
      <c r="H4982" s="3">
        <v>45.32</v>
      </c>
      <c r="I4982" s="30">
        <v>597.82694000000004</v>
      </c>
      <c r="J4982" s="30">
        <v>597.82667179999999</v>
      </c>
      <c r="K4982" s="30">
        <v>2.7E-4</v>
      </c>
      <c r="L4982" s="3">
        <v>2</v>
      </c>
      <c r="M4982" s="3">
        <v>2</v>
      </c>
      <c r="N4982" s="10">
        <f t="shared" si="539"/>
        <v>1</v>
      </c>
      <c r="O4982" s="35">
        <v>2</v>
      </c>
      <c r="P4982" s="17"/>
      <c r="Q4982" s="40">
        <v>1194.64771</v>
      </c>
      <c r="R4982" s="40">
        <v>597.82749000000001</v>
      </c>
      <c r="S4982" s="18">
        <f t="shared" si="540"/>
        <v>-0.9199978408079319</v>
      </c>
      <c r="T4982" s="18">
        <f t="shared" si="541"/>
        <v>-1.3686222425570984</v>
      </c>
      <c r="U4982" s="18">
        <f t="shared" si="542"/>
        <v>-1.3214514442147931</v>
      </c>
      <c r="V4982" s="30">
        <v>597.82669999999996</v>
      </c>
      <c r="W4982" s="3" t="s">
        <v>47</v>
      </c>
      <c r="X4982" s="3" t="s">
        <v>47</v>
      </c>
      <c r="Y4982" s="3" t="s">
        <v>47</v>
      </c>
      <c r="Z4982" s="3" t="s">
        <v>47</v>
      </c>
      <c r="AA4982" s="3" t="s">
        <v>48</v>
      </c>
      <c r="AB4982" s="12" t="s">
        <v>47</v>
      </c>
      <c r="AC4982" s="3" t="s">
        <v>47</v>
      </c>
      <c r="AD4982" s="3" t="s">
        <v>47</v>
      </c>
      <c r="AE4982" s="3" t="s">
        <v>47</v>
      </c>
      <c r="AF4982" s="3" t="s">
        <v>47</v>
      </c>
      <c r="AG4982" s="3" t="s">
        <v>47</v>
      </c>
      <c r="AH4982" s="3" t="s">
        <v>47</v>
      </c>
      <c r="AI4982" s="3" t="s">
        <v>47</v>
      </c>
      <c r="AJ4982" s="3" t="s">
        <v>47</v>
      </c>
      <c r="AK4982" s="3" t="s">
        <v>47</v>
      </c>
      <c r="AO4982" s="3" t="s">
        <v>47</v>
      </c>
      <c r="AQ4982" s="3" t="s">
        <v>47</v>
      </c>
      <c r="AU4982" s="3">
        <v>0</v>
      </c>
      <c r="AV4982" s="3">
        <v>16</v>
      </c>
      <c r="AW4982" s="3">
        <v>1</v>
      </c>
      <c r="AX4982" s="3">
        <v>16</v>
      </c>
      <c r="AY4982" s="3">
        <v>100</v>
      </c>
      <c r="AZ4982" s="6" t="str">
        <f t="shared" si="543"/>
        <v>2587.5</v>
      </c>
      <c r="BC4982" s="12" t="s">
        <v>8982</v>
      </c>
      <c r="BJ4982" s="12">
        <f t="shared" si="544"/>
        <v>0</v>
      </c>
      <c r="BK4982" s="12">
        <f t="shared" si="545"/>
        <v>0</v>
      </c>
      <c r="BO4982" s="3" t="s">
        <v>114</v>
      </c>
      <c r="BR4982" s="3" t="s">
        <v>114</v>
      </c>
      <c r="CQ4982" s="3" t="str">
        <f>CONCATENATE(baseURL!$A$1,baseURL!$B$1,baseURL!$C$1,".",C4982,".",L4982,".pkl&amp;seq=",BC4982,"&amp;varMods=pyroGlu-Q")</f>
        <v>http://proteomics.broadinstitute.org/millscripts/viewfeed.pl?side=xl&amp;cycle=1&amp;fixedMods=iaaC&amp;file=msdataSM/iPRG2012_nd/cpick_in/iPRG2012_nd.2587.5.2.pkl&amp;seq=qLTVNDLPVGR&amp;varMods=pyroGlu-Q</v>
      </c>
    </row>
    <row r="4983" spans="1:95" x14ac:dyDescent="0.2">
      <c r="A4983" s="3">
        <v>6458</v>
      </c>
      <c r="B4983" s="2" t="s">
        <v>12739</v>
      </c>
      <c r="C4983" s="2" t="s">
        <v>12740</v>
      </c>
      <c r="D4983" s="3">
        <v>13031</v>
      </c>
      <c r="E4983" s="3">
        <v>13015</v>
      </c>
      <c r="F4983" s="3">
        <v>54335</v>
      </c>
      <c r="G4983" s="3">
        <v>15601</v>
      </c>
      <c r="H4983" s="3">
        <v>45.323300000000003</v>
      </c>
      <c r="I4983" s="30">
        <v>832.40610000000004</v>
      </c>
      <c r="J4983" s="30">
        <v>832.40536440000005</v>
      </c>
      <c r="K4983" s="30">
        <v>7.3999999999999999E-4</v>
      </c>
      <c r="L4983" s="3">
        <v>2</v>
      </c>
      <c r="M4983" s="3">
        <v>2</v>
      </c>
      <c r="N4983" s="10">
        <f t="shared" si="539"/>
        <v>1</v>
      </c>
      <c r="O4983" s="35">
        <v>2</v>
      </c>
      <c r="P4983" s="17"/>
      <c r="Q4983" s="40">
        <v>1663.80746</v>
      </c>
      <c r="R4983" s="40">
        <v>832.40737000000001</v>
      </c>
      <c r="S4983" s="18">
        <f t="shared" si="540"/>
        <v>-1.525695285442739</v>
      </c>
      <c r="T4983" s="18">
        <f t="shared" si="541"/>
        <v>-2.4093972161266484</v>
      </c>
      <c r="U4983" s="18">
        <f t="shared" si="542"/>
        <v>-2.6068966688488651</v>
      </c>
      <c r="V4983" s="30">
        <v>832.40520000000004</v>
      </c>
      <c r="W4983" s="3" t="s">
        <v>47</v>
      </c>
      <c r="X4983" s="3" t="s">
        <v>47</v>
      </c>
      <c r="Y4983" s="3" t="s">
        <v>47</v>
      </c>
      <c r="Z4983" s="3" t="s">
        <v>47</v>
      </c>
      <c r="AA4983" s="3" t="s">
        <v>47</v>
      </c>
      <c r="AB4983" s="12" t="s">
        <v>47</v>
      </c>
      <c r="AC4983" s="3" t="s">
        <v>47</v>
      </c>
      <c r="AD4983" s="3" t="s">
        <v>47</v>
      </c>
      <c r="AE4983" s="3" t="s">
        <v>47</v>
      </c>
      <c r="AF4983" s="3" t="s">
        <v>47</v>
      </c>
      <c r="AG4983" s="3" t="s">
        <v>47</v>
      </c>
      <c r="AH4983" s="3" t="s">
        <v>47</v>
      </c>
      <c r="AI4983" s="3" t="s">
        <v>47</v>
      </c>
      <c r="AJ4983" s="3" t="s">
        <v>47</v>
      </c>
      <c r="AK4983" s="3" t="s">
        <v>47</v>
      </c>
      <c r="AL4983" s="3" t="s">
        <v>47</v>
      </c>
      <c r="AU4983" s="3">
        <v>0</v>
      </c>
      <c r="AV4983" s="3">
        <v>16</v>
      </c>
      <c r="AW4983" s="3">
        <v>1</v>
      </c>
      <c r="AX4983" s="3">
        <v>16</v>
      </c>
      <c r="AY4983" s="3">
        <v>100</v>
      </c>
      <c r="AZ4983" s="6" t="str">
        <f t="shared" si="543"/>
        <v>2587.7</v>
      </c>
      <c r="BC4983" s="12" t="s">
        <v>11094</v>
      </c>
      <c r="BJ4983" s="12">
        <f t="shared" si="544"/>
        <v>0</v>
      </c>
      <c r="BK4983" s="12">
        <f t="shared" si="545"/>
        <v>0</v>
      </c>
      <c r="CQ4983" s="3" t="str">
        <f>CONCATENATE(baseURL!$A$1,baseURL!$B$1,baseURL!$C$1,".",C4983,".",L4983,".pkl&amp;seq=",BC4983)</f>
        <v>http://proteomics.broadinstitute.org/millscripts/viewfeed.pl?side=xl&amp;cycle=1&amp;fixedMods=iaaC&amp;file=msdataSM/iPRG2012_nd/cpick_in/iPRG2012_nd.2587.7.2.pkl&amp;seq=AAGANVDNVWADVYAK</v>
      </c>
    </row>
    <row r="4984" spans="1:95" x14ac:dyDescent="0.2">
      <c r="A4984" s="3">
        <v>7455</v>
      </c>
      <c r="B4984" s="2" t="s">
        <v>12741</v>
      </c>
      <c r="C4984" s="2" t="s">
        <v>12742</v>
      </c>
      <c r="D4984" s="3">
        <v>13032</v>
      </c>
      <c r="E4984" s="3">
        <v>13016</v>
      </c>
      <c r="F4984" s="3">
        <v>54336</v>
      </c>
      <c r="G4984" s="3">
        <v>15602</v>
      </c>
      <c r="H4984" s="3">
        <v>45.325800000000001</v>
      </c>
      <c r="I4984" s="30">
        <v>884.90319999999997</v>
      </c>
      <c r="J4984" s="30">
        <v>884.90240559999995</v>
      </c>
      <c r="K4984" s="30">
        <v>7.9000000000000001E-4</v>
      </c>
      <c r="L4984" s="3">
        <v>2</v>
      </c>
      <c r="M4984" s="3">
        <v>2</v>
      </c>
      <c r="N4984" s="10">
        <f t="shared" si="539"/>
        <v>1</v>
      </c>
      <c r="O4984" s="35">
        <v>2</v>
      </c>
      <c r="Q4984" s="37">
        <v>1768.79928</v>
      </c>
      <c r="R4984" s="37">
        <v>884.90328</v>
      </c>
      <c r="S4984" s="18">
        <f t="shared" si="540"/>
        <v>-9.040536048797683E-2</v>
      </c>
      <c r="T4984" s="18">
        <f t="shared" si="541"/>
        <v>-0.98813058986893076</v>
      </c>
      <c r="U4984" s="18">
        <f t="shared" si="542"/>
        <v>-1.2204723662022658</v>
      </c>
      <c r="V4984" s="30">
        <v>884.90219999999999</v>
      </c>
      <c r="W4984" s="3" t="s">
        <v>47</v>
      </c>
      <c r="Z4984" s="3" t="s">
        <v>52</v>
      </c>
      <c r="AB4984" s="12" t="s">
        <v>52</v>
      </c>
      <c r="AC4984" s="3" t="s">
        <v>52</v>
      </c>
      <c r="AD4984" s="3" t="s">
        <v>47</v>
      </c>
      <c r="AH4984" s="3" t="s">
        <v>47</v>
      </c>
      <c r="AI4984" s="3" t="s">
        <v>52</v>
      </c>
      <c r="AK4984" s="3" t="s">
        <v>47</v>
      </c>
      <c r="AL4984" s="3" t="s">
        <v>52</v>
      </c>
      <c r="AU4984" s="3">
        <v>0</v>
      </c>
      <c r="AV4984" s="3">
        <v>4</v>
      </c>
      <c r="AW4984" s="3">
        <v>2</v>
      </c>
      <c r="AX4984" s="3">
        <v>3</v>
      </c>
      <c r="AY4984" s="3">
        <v>75</v>
      </c>
      <c r="AZ4984" s="6" t="str">
        <f t="shared" si="543"/>
        <v>2587.8</v>
      </c>
      <c r="BC4984" s="12" t="s">
        <v>13542</v>
      </c>
      <c r="BI4984" s="12" t="s">
        <v>594</v>
      </c>
      <c r="BJ4984" s="12">
        <f t="shared" si="544"/>
        <v>0</v>
      </c>
      <c r="BK4984" s="12">
        <f t="shared" si="545"/>
        <v>2</v>
      </c>
      <c r="BR4984" s="3" t="s">
        <v>594</v>
      </c>
      <c r="BZ4984" s="3" t="s">
        <v>20272</v>
      </c>
      <c r="CQ4984" s="3" t="str">
        <f>CONCATENATE(baseURL!$A$1,baseURL!$B$1,baseURL!$C$1,".",C4984,".",L4984,".pkl&amp;seq=",BC4984,"&amp;varMods=ReducedCys-C")</f>
        <v>http://proteomics.broadinstitute.org/millscripts/viewfeed.pl?side=xl&amp;cycle=1&amp;fixedMods=iaaC&amp;file=msdataSM/iPRG2012_nd/cpick_in/iPRG2012_nd.2587.8.2.pkl&amp;seq=ScAAAGTEcLLSGWGNTK&amp;varMods=ReducedCys-C</v>
      </c>
    </row>
    <row r="4985" spans="1:95" x14ac:dyDescent="0.2">
      <c r="A4985" s="3">
        <v>3394</v>
      </c>
      <c r="B4985" s="2" t="s">
        <v>12745</v>
      </c>
      <c r="C4985" s="2" t="s">
        <v>12746</v>
      </c>
      <c r="D4985" s="3">
        <v>13036</v>
      </c>
      <c r="E4985" s="3">
        <v>13020</v>
      </c>
      <c r="F4985" s="3">
        <v>54352</v>
      </c>
      <c r="G4985" s="3">
        <v>15607</v>
      </c>
      <c r="H4985" s="3">
        <v>45.341500000000003</v>
      </c>
      <c r="I4985" s="30">
        <v>496.60027000000002</v>
      </c>
      <c r="J4985" s="30">
        <v>496.60132290000001</v>
      </c>
      <c r="K4985" s="30">
        <v>-1.0499999999999999E-3</v>
      </c>
      <c r="L4985" s="3">
        <v>3</v>
      </c>
      <c r="M4985" s="3">
        <v>3</v>
      </c>
      <c r="N4985" s="10">
        <f t="shared" si="539"/>
        <v>1</v>
      </c>
      <c r="O4985" s="35">
        <v>3</v>
      </c>
      <c r="P4985" s="17"/>
      <c r="Q4985" s="40">
        <v>1487.7892899999999</v>
      </c>
      <c r="R4985" s="40">
        <v>496.60127999999997</v>
      </c>
      <c r="S4985" s="18">
        <f t="shared" si="540"/>
        <v>-2.0338248019640739</v>
      </c>
      <c r="T4985" s="18">
        <f t="shared" si="541"/>
        <v>8.6387211969088773E-2</v>
      </c>
      <c r="U4985" s="18">
        <f t="shared" si="542"/>
        <v>-0.16109503376340406</v>
      </c>
      <c r="V4985" s="30">
        <v>496.60120000000001</v>
      </c>
      <c r="W4985" s="3" t="s">
        <v>47</v>
      </c>
      <c r="X4985" s="3" t="s">
        <v>47</v>
      </c>
      <c r="Y4985" s="3" t="s">
        <v>47</v>
      </c>
      <c r="Z4985" s="3" t="s">
        <v>47</v>
      </c>
      <c r="AA4985" s="3" t="s">
        <v>47</v>
      </c>
      <c r="AB4985" s="12" t="s">
        <v>47</v>
      </c>
      <c r="AC4985" s="3" t="s">
        <v>47</v>
      </c>
      <c r="AE4985" s="3" t="s">
        <v>48</v>
      </c>
      <c r="AF4985" s="3" t="s">
        <v>48</v>
      </c>
      <c r="AG4985" s="3" t="s">
        <v>47</v>
      </c>
      <c r="AH4985" s="3" t="s">
        <v>47</v>
      </c>
      <c r="AI4985" s="3" t="s">
        <v>47</v>
      </c>
      <c r="AL4985" s="3" t="s">
        <v>47</v>
      </c>
      <c r="AM4985" s="3" t="s">
        <v>47</v>
      </c>
      <c r="AN4985" s="3" t="s">
        <v>47</v>
      </c>
      <c r="AU4985" s="3">
        <v>0</v>
      </c>
      <c r="AV4985" s="3">
        <v>13</v>
      </c>
      <c r="AW4985" s="3">
        <v>1</v>
      </c>
      <c r="AX4985" s="3">
        <v>13</v>
      </c>
      <c r="AY4985" s="3">
        <v>100</v>
      </c>
      <c r="AZ4985" s="6" t="str">
        <f t="shared" si="543"/>
        <v>2588.3</v>
      </c>
      <c r="BC4985" s="12" t="s">
        <v>12747</v>
      </c>
      <c r="BJ4985" s="12">
        <f t="shared" si="544"/>
        <v>0</v>
      </c>
      <c r="BK4985" s="12">
        <f t="shared" si="545"/>
        <v>0</v>
      </c>
      <c r="CQ4985" s="3" t="str">
        <f>CONCATENATE(baseURL!$A$1,baseURL!$B$1,baseURL!$C$1,".",C4985,".",L4985,".pkl&amp;seq=",BC4985)</f>
        <v>http://proteomics.broadinstitute.org/millscripts/viewfeed.pl?side=xl&amp;cycle=1&amp;fixedMods=iaaC&amp;file=msdataSM/iPRG2012_nd/cpick_in/iPRG2012_nd.2588.3.3.pkl&amp;seq=YFEVLLVDPQHK</v>
      </c>
    </row>
    <row r="4986" spans="1:95" x14ac:dyDescent="0.2">
      <c r="A4986" s="3">
        <v>3356</v>
      </c>
      <c r="B4986" s="2" t="s">
        <v>12748</v>
      </c>
      <c r="C4986" s="2" t="s">
        <v>12733</v>
      </c>
      <c r="D4986" s="3">
        <v>13037</v>
      </c>
      <c r="E4986" s="3">
        <v>13021</v>
      </c>
      <c r="F4986" s="3">
        <v>54353</v>
      </c>
      <c r="G4986" s="3">
        <v>15608</v>
      </c>
      <c r="H4986" s="3">
        <v>45.343200000000003</v>
      </c>
      <c r="I4986" s="30">
        <v>498.77291000000002</v>
      </c>
      <c r="J4986" s="30">
        <v>498.52053949999998</v>
      </c>
      <c r="K4986" s="30">
        <v>0.25236999999999998</v>
      </c>
      <c r="L4986" s="3">
        <v>4</v>
      </c>
      <c r="M4986" s="3">
        <v>4</v>
      </c>
      <c r="N4986" s="10">
        <f t="shared" si="539"/>
        <v>1</v>
      </c>
      <c r="O4986" s="35">
        <v>4</v>
      </c>
      <c r="P4986" s="17"/>
      <c r="Q4986" s="40">
        <v>1991.0596499999999</v>
      </c>
      <c r="R4986" s="40">
        <v>498.52037000000001</v>
      </c>
      <c r="S4986" s="18">
        <f t="shared" si="540"/>
        <v>506.57909926531272</v>
      </c>
      <c r="T4986" s="18">
        <f t="shared" si="541"/>
        <v>0.34000616658845367</v>
      </c>
      <c r="U4986" s="18">
        <f t="shared" si="542"/>
        <v>0.26077169126076444</v>
      </c>
      <c r="V4986" s="30">
        <v>498.52050000000003</v>
      </c>
      <c r="X4986" s="3" t="s">
        <v>47</v>
      </c>
      <c r="Y4986" s="3" t="s">
        <v>47</v>
      </c>
      <c r="Z4986" s="3" t="s">
        <v>47</v>
      </c>
      <c r="AA4986" s="3" t="s">
        <v>47</v>
      </c>
      <c r="AB4986" s="12" t="s">
        <v>47</v>
      </c>
      <c r="AC4986" s="3" t="s">
        <v>47</v>
      </c>
      <c r="AE4986" s="3" t="s">
        <v>48</v>
      </c>
      <c r="AH4986" s="3" t="s">
        <v>52</v>
      </c>
      <c r="AI4986" s="3" t="s">
        <v>47</v>
      </c>
      <c r="AU4986" s="3">
        <v>0</v>
      </c>
      <c r="AV4986" s="3">
        <v>7</v>
      </c>
      <c r="AW4986" s="3">
        <v>1</v>
      </c>
      <c r="AX4986" s="3">
        <v>7</v>
      </c>
      <c r="AY4986" s="3">
        <v>100</v>
      </c>
      <c r="AZ4986" s="6" t="str">
        <f t="shared" si="543"/>
        <v>2588.4</v>
      </c>
      <c r="BC4986" s="12" t="s">
        <v>12664</v>
      </c>
      <c r="BJ4986" s="12">
        <f t="shared" si="544"/>
        <v>0</v>
      </c>
      <c r="BK4986" s="12">
        <f t="shared" si="545"/>
        <v>0</v>
      </c>
      <c r="CQ4986" s="3" t="str">
        <f>CONCATENATE(baseURL!$A$1,baseURL!$B$1,baseURL!$C$1,".",C4986,".",L4986,".pkl&amp;seq=",BC4986)</f>
        <v>http://proteomics.broadinstitute.org/millscripts/viewfeed.pl?side=xl&amp;cycle=1&amp;fixedMods=iaaC&amp;file=msdataSM/iPRG2012_nd/cpick_in/iPRG2012_nd.2588.4.4.pkl&amp;seq=KTGVLVGEDVHNLFTYAK</v>
      </c>
    </row>
    <row r="4987" spans="1:95" x14ac:dyDescent="0.2">
      <c r="A4987" s="3">
        <v>4207</v>
      </c>
      <c r="B4987" s="2" t="s">
        <v>12749</v>
      </c>
      <c r="C4987" s="2" t="s">
        <v>12750</v>
      </c>
      <c r="D4987" s="3">
        <v>13040</v>
      </c>
      <c r="E4987" s="3">
        <v>13024</v>
      </c>
      <c r="F4987" s="3">
        <v>54356</v>
      </c>
      <c r="G4987" s="3">
        <v>15611</v>
      </c>
      <c r="H4987" s="3">
        <v>45.348199999999999</v>
      </c>
      <c r="I4987" s="30">
        <v>616.29458</v>
      </c>
      <c r="J4987" s="30">
        <v>616.29316200000005</v>
      </c>
      <c r="K4987" s="30">
        <v>1.42E-3</v>
      </c>
      <c r="L4987" s="3">
        <v>3</v>
      </c>
      <c r="M4987" s="3">
        <v>3</v>
      </c>
      <c r="N4987" s="10">
        <f t="shared" si="539"/>
        <v>1</v>
      </c>
      <c r="O4987" s="35">
        <v>3</v>
      </c>
      <c r="P4987" s="17"/>
      <c r="Q4987" s="40">
        <v>1846.8653300000001</v>
      </c>
      <c r="R4987" s="40">
        <v>616.29328999999996</v>
      </c>
      <c r="S4987" s="18">
        <f t="shared" si="540"/>
        <v>2.0931592489672921</v>
      </c>
      <c r="T4987" s="18">
        <f t="shared" si="541"/>
        <v>-0.20769332066588742</v>
      </c>
      <c r="U4987" s="18">
        <f t="shared" si="542"/>
        <v>-0.14603436620273039</v>
      </c>
      <c r="V4987" s="30">
        <v>616.29319999999996</v>
      </c>
      <c r="W4987" s="3" t="s">
        <v>47</v>
      </c>
      <c r="X4987" s="3" t="s">
        <v>47</v>
      </c>
      <c r="Y4987" s="3" t="s">
        <v>47</v>
      </c>
      <c r="Z4987" s="3" t="s">
        <v>47</v>
      </c>
      <c r="AB4987" s="12" t="s">
        <v>47</v>
      </c>
      <c r="AC4987" s="3" t="s">
        <v>47</v>
      </c>
      <c r="AD4987" s="3" t="s">
        <v>47</v>
      </c>
      <c r="AE4987" s="3" t="s">
        <v>47</v>
      </c>
      <c r="AF4987" s="3" t="s">
        <v>47</v>
      </c>
      <c r="AG4987" s="3" t="s">
        <v>47</v>
      </c>
      <c r="AH4987" s="3" t="s">
        <v>47</v>
      </c>
      <c r="AI4987" s="3" t="s">
        <v>47</v>
      </c>
      <c r="AJ4987" s="3" t="s">
        <v>47</v>
      </c>
      <c r="AK4987" s="3" t="s">
        <v>47</v>
      </c>
      <c r="AL4987" s="3" t="s">
        <v>47</v>
      </c>
      <c r="AM4987" s="3" t="s">
        <v>47</v>
      </c>
      <c r="AN4987" s="3" t="s">
        <v>47</v>
      </c>
      <c r="AU4987" s="3">
        <v>0</v>
      </c>
      <c r="AV4987" s="3">
        <v>17</v>
      </c>
      <c r="AW4987" s="3">
        <v>1</v>
      </c>
      <c r="AX4987" s="3">
        <v>17</v>
      </c>
      <c r="AY4987" s="3">
        <v>100</v>
      </c>
      <c r="AZ4987" s="6" t="str">
        <f t="shared" si="543"/>
        <v>2588.7</v>
      </c>
      <c r="BC4987" s="12" t="s">
        <v>12628</v>
      </c>
      <c r="BJ4987" s="12">
        <f t="shared" si="544"/>
        <v>0</v>
      </c>
      <c r="BK4987" s="12">
        <f t="shared" si="545"/>
        <v>0</v>
      </c>
      <c r="CQ4987" s="3" t="str">
        <f>CONCATENATE(baseURL!$A$1,baseURL!$B$1,baseURL!$C$1,".",C4987,".",L4987,".pkl&amp;seq=",BC4987)</f>
        <v>http://proteomics.broadinstitute.org/millscripts/viewfeed.pl?side=xl&amp;cycle=1&amp;fixedMods=iaaC&amp;file=msdataSM/iPRG2012_nd/cpick_in/iPRG2012_nd.2588.7.3.pkl&amp;seq=AAQDSFAANWGVMVSHR</v>
      </c>
    </row>
    <row r="4988" spans="1:95" x14ac:dyDescent="0.2">
      <c r="A4988" s="3">
        <v>4596</v>
      </c>
      <c r="B4988" s="2" t="s">
        <v>12743</v>
      </c>
      <c r="C4988" s="2" t="s">
        <v>12741</v>
      </c>
      <c r="D4988" s="3">
        <v>13042</v>
      </c>
      <c r="E4988" s="3">
        <v>13026</v>
      </c>
      <c r="F4988" s="3">
        <v>54358</v>
      </c>
      <c r="G4988" s="3">
        <v>15613</v>
      </c>
      <c r="H4988" s="3">
        <v>45.353099999999998</v>
      </c>
      <c r="I4988" s="30">
        <v>701.04490999999996</v>
      </c>
      <c r="J4988" s="30">
        <v>700.70667709999998</v>
      </c>
      <c r="K4988" s="30">
        <v>0.33822999999999998</v>
      </c>
      <c r="L4988" s="3">
        <v>0</v>
      </c>
      <c r="M4988" s="3">
        <v>3</v>
      </c>
      <c r="N4988" s="10">
        <f t="shared" si="539"/>
        <v>1</v>
      </c>
      <c r="O4988" s="35">
        <v>3</v>
      </c>
      <c r="P4988" s="17"/>
      <c r="Q4988" s="40">
        <v>2100.1124199999999</v>
      </c>
      <c r="R4988" s="40">
        <v>700.70898999999997</v>
      </c>
      <c r="S4988" s="18">
        <f t="shared" si="540"/>
        <v>479.40015726070152</v>
      </c>
      <c r="T4988" s="18">
        <f t="shared" si="541"/>
        <v>-3.300799665767987</v>
      </c>
      <c r="U4988" s="18">
        <f t="shared" si="542"/>
        <v>-3.5535436757649284</v>
      </c>
      <c r="V4988" s="30">
        <v>700.70650000000001</v>
      </c>
      <c r="W4988" s="3" t="s">
        <v>47</v>
      </c>
      <c r="X4988" s="3" t="s">
        <v>47</v>
      </c>
      <c r="Y4988" s="3" t="s">
        <v>47</v>
      </c>
      <c r="Z4988" s="3" t="s">
        <v>47</v>
      </c>
      <c r="AA4988" s="3" t="s">
        <v>48</v>
      </c>
      <c r="AB4988" s="12" t="s">
        <v>47</v>
      </c>
      <c r="AC4988" s="3" t="s">
        <v>47</v>
      </c>
      <c r="AD4988" s="3" t="s">
        <v>47</v>
      </c>
      <c r="AE4988" s="3" t="s">
        <v>47</v>
      </c>
      <c r="AF4988" s="3" t="s">
        <v>47</v>
      </c>
      <c r="AG4988" s="3" t="s">
        <v>47</v>
      </c>
      <c r="AH4988" s="3" t="s">
        <v>47</v>
      </c>
      <c r="AI4988" s="3" t="s">
        <v>48</v>
      </c>
      <c r="AK4988" s="3" t="s">
        <v>47</v>
      </c>
      <c r="AL4988" s="3" t="s">
        <v>47</v>
      </c>
      <c r="AM4988" s="3" t="s">
        <v>47</v>
      </c>
      <c r="AU4988" s="3">
        <v>0</v>
      </c>
      <c r="AV4988" s="3">
        <v>14</v>
      </c>
      <c r="AW4988" s="3">
        <v>1</v>
      </c>
      <c r="AX4988" s="3">
        <v>14</v>
      </c>
      <c r="AY4988" s="3">
        <v>100</v>
      </c>
      <c r="AZ4988" s="6" t="str">
        <f t="shared" si="543"/>
        <v>2588.9</v>
      </c>
      <c r="BC4988" s="12" t="s">
        <v>12744</v>
      </c>
      <c r="BJ4988" s="12">
        <f t="shared" si="544"/>
        <v>0</v>
      </c>
      <c r="BK4988" s="12">
        <f t="shared" si="545"/>
        <v>0</v>
      </c>
      <c r="CQ4988" s="3" t="str">
        <f>CONCATENATE(baseURL!$A$1,baseURL!$B$1,baseURL!$C$1,".",C4988,".",L4988,".pkl&amp;seq=",BC4988)</f>
        <v>http://proteomics.broadinstitute.org/millscripts/viewfeed.pl?side=xl&amp;cycle=1&amp;fixedMods=iaaC&amp;file=msdataSM/iPRG2012_nd/cpick_in/iPRG2012_nd.2588.9.0.pkl&amp;seq=YTEALKVLPTNALYYANR</v>
      </c>
    </row>
    <row r="4989" spans="1:95" x14ac:dyDescent="0.2">
      <c r="A4989" s="3">
        <v>2207</v>
      </c>
      <c r="B4989" s="2" t="s">
        <v>12751</v>
      </c>
      <c r="C4989" s="2" t="s">
        <v>12752</v>
      </c>
      <c r="D4989" s="3">
        <v>13044</v>
      </c>
      <c r="E4989" s="3">
        <v>13028</v>
      </c>
      <c r="F4989" s="3">
        <v>54372</v>
      </c>
      <c r="G4989" s="3">
        <v>15616</v>
      </c>
      <c r="H4989" s="3">
        <v>45.365400000000001</v>
      </c>
      <c r="I4989" s="30">
        <v>547.29686000000004</v>
      </c>
      <c r="J4989" s="30">
        <v>547.29804730000001</v>
      </c>
      <c r="K4989" s="30">
        <v>-1.1900000000000001E-3</v>
      </c>
      <c r="L4989" s="3">
        <v>4</v>
      </c>
      <c r="M4989" s="3">
        <v>4</v>
      </c>
      <c r="N4989" s="10">
        <f t="shared" si="539"/>
        <v>1</v>
      </c>
      <c r="O4989" s="35">
        <v>4</v>
      </c>
      <c r="P4989" s="17"/>
      <c r="Q4989" s="40">
        <v>2186.1662999999999</v>
      </c>
      <c r="R4989" s="40">
        <v>547.29702999999995</v>
      </c>
      <c r="S4989" s="18">
        <f t="shared" si="540"/>
        <v>-0.31061743549357795</v>
      </c>
      <c r="T4989" s="18">
        <f t="shared" si="541"/>
        <v>1.8587712782905663</v>
      </c>
      <c r="U4989" s="18">
        <f t="shared" si="542"/>
        <v>-2.4301246435395258</v>
      </c>
      <c r="V4989" s="30">
        <v>547.29570000000001</v>
      </c>
      <c r="Y4989" s="3" t="s">
        <v>47</v>
      </c>
      <c r="Z4989" s="3" t="s">
        <v>47</v>
      </c>
      <c r="AA4989" s="3" t="s">
        <v>47</v>
      </c>
      <c r="AB4989" s="12" t="s">
        <v>48</v>
      </c>
      <c r="AC4989" s="3" t="s">
        <v>47</v>
      </c>
      <c r="AG4989" s="3" t="s">
        <v>48</v>
      </c>
      <c r="AL4989" s="3" t="s">
        <v>52</v>
      </c>
      <c r="AO4989" s="3" t="s">
        <v>48</v>
      </c>
      <c r="AU4989" s="3">
        <v>0</v>
      </c>
      <c r="AV4989" s="3">
        <v>4</v>
      </c>
      <c r="AW4989" s="3">
        <v>1</v>
      </c>
      <c r="AX4989" s="3">
        <v>4</v>
      </c>
      <c r="AY4989" s="3">
        <v>100</v>
      </c>
      <c r="AZ4989" s="6" t="str">
        <f t="shared" si="543"/>
        <v>2589.2</v>
      </c>
      <c r="BC4989" s="12" t="s">
        <v>12753</v>
      </c>
      <c r="BJ4989" s="12">
        <f t="shared" si="544"/>
        <v>0</v>
      </c>
      <c r="BK4989" s="12">
        <f t="shared" si="545"/>
        <v>0</v>
      </c>
      <c r="BO4989" s="3" t="s">
        <v>54</v>
      </c>
      <c r="BR4989" s="3" t="s">
        <v>54</v>
      </c>
      <c r="CQ4989" s="3" t="str">
        <f>CONCATENATE(baseURL!$A$1,baseURL!$B$1,baseURL!$C$1,".",C4989,".",L4989,".pkl&amp;seq=",BC4989,"&amp;varMods=Deamidated-Q")</f>
        <v>http://proteomics.broadinstitute.org/millscripts/viewfeed.pl?side=xl&amp;cycle=1&amp;fixedMods=iaaC&amp;file=msdataSM/iPRG2012_nd/cpick_in/iPRG2012_nd.2589.2.4.pkl&amp;seq=TANDVLTLREVLGEqGKDVK&amp;varMods=Deamidated-Q</v>
      </c>
    </row>
    <row r="4990" spans="1:95" x14ac:dyDescent="0.2">
      <c r="A4990" s="3">
        <v>441</v>
      </c>
      <c r="B4990" s="2" t="s">
        <v>12754</v>
      </c>
      <c r="C4990" s="2" t="s">
        <v>12755</v>
      </c>
      <c r="D4990" s="3">
        <v>13048</v>
      </c>
      <c r="E4990" s="3">
        <v>13032</v>
      </c>
      <c r="F4990" s="3">
        <v>54376</v>
      </c>
      <c r="G4990" s="3">
        <v>15620</v>
      </c>
      <c r="H4990" s="3">
        <v>45.375399999999999</v>
      </c>
      <c r="I4990" s="30">
        <v>781.40796</v>
      </c>
      <c r="J4990" s="30">
        <v>781.39051830000005</v>
      </c>
      <c r="K4990" s="30">
        <v>1.7440000000000001E-2</v>
      </c>
      <c r="L4990" s="3">
        <v>0</v>
      </c>
      <c r="M4990" s="3">
        <v>2</v>
      </c>
      <c r="N4990" s="10">
        <f t="shared" si="539"/>
        <v>1</v>
      </c>
      <c r="O4990" s="35">
        <v>2</v>
      </c>
      <c r="P4990" s="17"/>
      <c r="Q4990" s="40">
        <v>1561.81215</v>
      </c>
      <c r="R4990" s="40">
        <v>781.40971000000002</v>
      </c>
      <c r="S4990" s="18">
        <f t="shared" si="540"/>
        <v>-2.2395421731007943</v>
      </c>
      <c r="T4990" s="18">
        <f t="shared" si="541"/>
        <v>-24.560355156022876</v>
      </c>
      <c r="U4990" s="18">
        <f t="shared" si="542"/>
        <v>-24.839722045421585</v>
      </c>
      <c r="V4990" s="30">
        <v>781.39030000000002</v>
      </c>
      <c r="AA4990" s="3" t="s">
        <v>47</v>
      </c>
      <c r="AB4990" s="12" t="s">
        <v>48</v>
      </c>
      <c r="AC4990" s="3" t="s">
        <v>52</v>
      </c>
      <c r="AD4990" s="3" t="s">
        <v>47</v>
      </c>
      <c r="AF4990" s="3" t="s">
        <v>47</v>
      </c>
      <c r="AG4990" s="3" t="s">
        <v>47</v>
      </c>
      <c r="AL4990" s="3" t="s">
        <v>52</v>
      </c>
      <c r="AO4990" s="3" t="s">
        <v>48</v>
      </c>
      <c r="AU4990" s="3">
        <v>0</v>
      </c>
      <c r="AV4990" s="3">
        <v>4</v>
      </c>
      <c r="AW4990" s="3">
        <v>1</v>
      </c>
      <c r="AX4990" s="3">
        <v>4</v>
      </c>
      <c r="AY4990" s="3">
        <v>100</v>
      </c>
      <c r="AZ4990" s="6" t="str">
        <f t="shared" si="543"/>
        <v>2589.6</v>
      </c>
      <c r="BC4990" s="12" t="s">
        <v>12756</v>
      </c>
      <c r="BJ4990" s="12">
        <f t="shared" si="544"/>
        <v>0</v>
      </c>
      <c r="BK4990" s="12">
        <f t="shared" si="545"/>
        <v>0</v>
      </c>
      <c r="BO4990" s="3" t="s">
        <v>114</v>
      </c>
      <c r="BR4990" s="3" t="s">
        <v>114</v>
      </c>
      <c r="CQ4990" s="3" t="str">
        <f>CONCATENATE(baseURL!$A$1,baseURL!$B$1,baseURL!$C$1,".",C4990,".",L4990,".pkl&amp;seq=",BC4990,"&amp;varMods=pyroGlu-Q")</f>
        <v>http://proteomics.broadinstitute.org/millscripts/viewfeed.pl?side=xl&amp;cycle=1&amp;fixedMods=iaaC&amp;file=msdataSM/iPRG2012_nd/cpick_in/iPRG2012_nd.2589.6.0.pkl&amp;seq=qFHPANLPASEVLR&amp;varMods=pyroGlu-Q</v>
      </c>
    </row>
    <row r="4991" spans="1:95" x14ac:dyDescent="0.2">
      <c r="A4991" s="3">
        <v>6459</v>
      </c>
      <c r="B4991" s="2" t="s">
        <v>12757</v>
      </c>
      <c r="C4991" s="2" t="s">
        <v>12758</v>
      </c>
      <c r="D4991" s="3">
        <v>13049</v>
      </c>
      <c r="E4991" s="3">
        <v>13033</v>
      </c>
      <c r="F4991" s="3">
        <v>54377</v>
      </c>
      <c r="G4991" s="3">
        <v>15621</v>
      </c>
      <c r="H4991" s="3">
        <v>45.377899999999997</v>
      </c>
      <c r="I4991" s="30">
        <v>782.90998999999999</v>
      </c>
      <c r="J4991" s="30">
        <v>782.9082621</v>
      </c>
      <c r="K4991" s="30">
        <v>1.73E-3</v>
      </c>
      <c r="L4991" s="3">
        <v>2</v>
      </c>
      <c r="M4991" s="3">
        <v>2</v>
      </c>
      <c r="N4991" s="10">
        <f t="shared" si="539"/>
        <v>1</v>
      </c>
      <c r="O4991" s="35">
        <v>2</v>
      </c>
      <c r="P4991" s="17"/>
      <c r="Q4991" s="40">
        <v>1564.8118199999999</v>
      </c>
      <c r="R4991" s="40">
        <v>782.90954999999997</v>
      </c>
      <c r="S4991" s="18">
        <f t="shared" si="540"/>
        <v>0.56200617303234479</v>
      </c>
      <c r="T4991" s="18">
        <f t="shared" si="541"/>
        <v>-1.6450176140598907</v>
      </c>
      <c r="U4991" s="18">
        <f t="shared" si="542"/>
        <v>-1.8520657973543442</v>
      </c>
      <c r="V4991" s="30">
        <v>782.90809999999999</v>
      </c>
      <c r="W4991" s="3" t="s">
        <v>47</v>
      </c>
      <c r="X4991" s="3" t="s">
        <v>47</v>
      </c>
      <c r="Y4991" s="3" t="s">
        <v>47</v>
      </c>
      <c r="Z4991" s="3" t="s">
        <v>47</v>
      </c>
      <c r="AA4991" s="3" t="s">
        <v>47</v>
      </c>
      <c r="AB4991" s="12" t="s">
        <v>47</v>
      </c>
      <c r="AC4991" s="3" t="s">
        <v>47</v>
      </c>
      <c r="AD4991" s="3" t="s">
        <v>47</v>
      </c>
      <c r="AE4991" s="3" t="s">
        <v>47</v>
      </c>
      <c r="AF4991" s="3" t="s">
        <v>47</v>
      </c>
      <c r="AG4991" s="3" t="s">
        <v>47</v>
      </c>
      <c r="AH4991" s="3" t="s">
        <v>47</v>
      </c>
      <c r="AI4991" s="3" t="s">
        <v>47</v>
      </c>
      <c r="AJ4991" s="3" t="s">
        <v>47</v>
      </c>
      <c r="AK4991" s="3" t="s">
        <v>47</v>
      </c>
      <c r="AL4991" s="3" t="s">
        <v>47</v>
      </c>
      <c r="AU4991" s="3">
        <v>0</v>
      </c>
      <c r="AV4991" s="3">
        <v>16</v>
      </c>
      <c r="AW4991" s="3">
        <v>1</v>
      </c>
      <c r="AX4991" s="3">
        <v>16</v>
      </c>
      <c r="AY4991" s="3">
        <v>100</v>
      </c>
      <c r="AZ4991" s="6" t="str">
        <f t="shared" si="543"/>
        <v>2589.7</v>
      </c>
      <c r="BC4991" s="12" t="s">
        <v>12647</v>
      </c>
      <c r="BJ4991" s="12">
        <f t="shared" si="544"/>
        <v>0</v>
      </c>
      <c r="BK4991" s="12">
        <f t="shared" si="545"/>
        <v>0</v>
      </c>
      <c r="CQ4991" s="3" t="str">
        <f>CONCATENATE(baseURL!$A$1,baseURL!$B$1,baseURL!$C$1,".",C4991,".",L4991,".pkl&amp;seq=",BC4991)</f>
        <v>http://proteomics.broadinstitute.org/millscripts/viewfeed.pl?side=xl&amp;cycle=1&amp;fixedMods=iaaC&amp;file=msdataSM/iPRG2012_nd/cpick_in/iPRG2012_nd.2589.7.2.pkl&amp;seq=AVLTVPAYFNDAQR</v>
      </c>
    </row>
    <row r="4992" spans="1:95" x14ac:dyDescent="0.2">
      <c r="A4992" s="3">
        <v>4155</v>
      </c>
      <c r="B4992" s="2" t="s">
        <v>12759</v>
      </c>
      <c r="C4992" s="2" t="s">
        <v>12751</v>
      </c>
      <c r="D4992" s="3">
        <v>13052</v>
      </c>
      <c r="E4992" s="3">
        <v>13036</v>
      </c>
      <c r="F4992" s="3">
        <v>54394</v>
      </c>
      <c r="G4992" s="3">
        <v>15625</v>
      </c>
      <c r="H4992" s="3">
        <v>45.393599999999999</v>
      </c>
      <c r="I4992" s="30">
        <v>509.57465999999999</v>
      </c>
      <c r="J4992" s="30">
        <v>509.5733338</v>
      </c>
      <c r="K4992" s="30">
        <v>1.33E-3</v>
      </c>
      <c r="L4992" s="3">
        <v>4</v>
      </c>
      <c r="M4992" s="3">
        <v>4</v>
      </c>
      <c r="N4992" s="10">
        <f t="shared" si="539"/>
        <v>1</v>
      </c>
      <c r="O4992" s="35">
        <v>4</v>
      </c>
      <c r="P4992" s="17"/>
      <c r="Q4992" s="40">
        <v>2035.2750100000001</v>
      </c>
      <c r="R4992" s="40">
        <v>509.57420999999999</v>
      </c>
      <c r="S4992" s="18">
        <f t="shared" si="540"/>
        <v>0.88309021761664042</v>
      </c>
      <c r="T4992" s="18">
        <f t="shared" si="541"/>
        <v>-1.7194747748190244</v>
      </c>
      <c r="U4992" s="18">
        <f t="shared" si="542"/>
        <v>-1.9820469328852985</v>
      </c>
      <c r="V4992" s="30">
        <v>509.57319999999999</v>
      </c>
      <c r="W4992" s="3" t="s">
        <v>47</v>
      </c>
      <c r="X4992" s="3" t="s">
        <v>47</v>
      </c>
      <c r="Y4992" s="3" t="s">
        <v>47</v>
      </c>
      <c r="AB4992" s="12" t="s">
        <v>47</v>
      </c>
      <c r="AC4992" s="3" t="s">
        <v>47</v>
      </c>
      <c r="AD4992" s="3" t="s">
        <v>47</v>
      </c>
      <c r="AE4992" s="3" t="s">
        <v>47</v>
      </c>
      <c r="AF4992" s="3" t="s">
        <v>48</v>
      </c>
      <c r="AG4992" s="3" t="s">
        <v>47</v>
      </c>
      <c r="AH4992" s="3" t="s">
        <v>47</v>
      </c>
      <c r="AI4992" s="3" t="s">
        <v>47</v>
      </c>
      <c r="AL4992" s="3" t="s">
        <v>48</v>
      </c>
      <c r="AM4992" s="3" t="s">
        <v>47</v>
      </c>
      <c r="AU4992" s="3">
        <v>0</v>
      </c>
      <c r="AV4992" s="3">
        <v>11</v>
      </c>
      <c r="AW4992" s="3">
        <v>1</v>
      </c>
      <c r="AX4992" s="3">
        <v>11</v>
      </c>
      <c r="AY4992" s="3">
        <v>100</v>
      </c>
      <c r="AZ4992" s="6" t="str">
        <f t="shared" si="543"/>
        <v>2590.3</v>
      </c>
      <c r="BC4992" s="12" t="s">
        <v>12760</v>
      </c>
      <c r="BJ4992" s="12">
        <f t="shared" si="544"/>
        <v>0</v>
      </c>
      <c r="BK4992" s="12">
        <f t="shared" si="545"/>
        <v>0</v>
      </c>
      <c r="CQ4992" s="3" t="str">
        <f>CONCATENATE(baseURL!$A$1,baseURL!$B$1,baseURL!$C$1,".",C4992,".",L4992,".pkl&amp;seq=",BC4992)</f>
        <v>http://proteomics.broadinstitute.org/millscripts/viewfeed.pl?side=xl&amp;cycle=1&amp;fixedMods=iaaC&amp;file=msdataSM/iPRG2012_nd/cpick_in/iPRG2012_nd.2590.3.4.pkl&amp;seq=LASVVAKQLLNGQKLVVVR</v>
      </c>
    </row>
    <row r="4993" spans="1:95" x14ac:dyDescent="0.2">
      <c r="A4993" s="3">
        <v>1061</v>
      </c>
      <c r="B4993" s="2" t="s">
        <v>12761</v>
      </c>
      <c r="C4993" s="2" t="s">
        <v>12762</v>
      </c>
      <c r="D4993" s="3">
        <v>13053</v>
      </c>
      <c r="E4993" s="3">
        <v>13037</v>
      </c>
      <c r="F4993" s="3">
        <v>54395</v>
      </c>
      <c r="G4993" s="3">
        <v>15626</v>
      </c>
      <c r="H4993" s="3">
        <v>45.396099999999997</v>
      </c>
      <c r="I4993" s="30">
        <v>510.98540000000003</v>
      </c>
      <c r="J4993" s="30">
        <v>511.486763</v>
      </c>
      <c r="K4993" s="30">
        <v>-0.50136000000000003</v>
      </c>
      <c r="L4993" s="3">
        <v>0</v>
      </c>
      <c r="M4993" s="3">
        <v>5</v>
      </c>
      <c r="N4993" s="10">
        <f t="shared" si="539"/>
        <v>1</v>
      </c>
      <c r="O4993" s="35">
        <v>5</v>
      </c>
      <c r="P4993" s="17"/>
      <c r="Q4993" s="40">
        <v>2553.4035100000001</v>
      </c>
      <c r="R4993" s="40">
        <v>511.48651999999998</v>
      </c>
      <c r="S4993" s="18">
        <f t="shared" si="540"/>
        <v>-979.73256460396578</v>
      </c>
      <c r="T4993" s="18">
        <f t="shared" si="541"/>
        <v>0.47508583415211331</v>
      </c>
      <c r="U4993" s="18">
        <f t="shared" si="542"/>
        <v>0.15640685902219495</v>
      </c>
      <c r="V4993" s="30">
        <v>511.48660000000001</v>
      </c>
      <c r="W4993" s="3" t="s">
        <v>47</v>
      </c>
      <c r="AA4993" s="3" t="s">
        <v>47</v>
      </c>
      <c r="AB4993" s="12" t="s">
        <v>48</v>
      </c>
      <c r="AC4993" s="3" t="s">
        <v>47</v>
      </c>
      <c r="AF4993" s="3" t="s">
        <v>48</v>
      </c>
      <c r="AU4993" s="3">
        <v>0</v>
      </c>
      <c r="AV4993" s="3">
        <v>3</v>
      </c>
      <c r="AW4993" s="3">
        <v>1</v>
      </c>
      <c r="AX4993" s="3">
        <v>3</v>
      </c>
      <c r="AY4993" s="3">
        <v>100</v>
      </c>
      <c r="AZ4993" s="6" t="str">
        <f t="shared" si="543"/>
        <v>2590.4</v>
      </c>
      <c r="BC4993" s="12" t="s">
        <v>12686</v>
      </c>
      <c r="BJ4993" s="12">
        <f t="shared" si="544"/>
        <v>0</v>
      </c>
      <c r="BK4993" s="12">
        <f t="shared" si="545"/>
        <v>0</v>
      </c>
      <c r="CQ4993" s="3" t="str">
        <f>CONCATENATE(baseURL!$A$1,baseURL!$B$1,baseURL!$C$1,".",C4993,".",L4993,".pkl&amp;seq=",BC4993)</f>
        <v>http://proteomics.broadinstitute.org/millscripts/viewfeed.pl?side=xl&amp;cycle=1&amp;fixedMods=iaaC&amp;file=msdataSM/iPRG2012_nd/cpick_in/iPRG2012_nd.2590.4.0.pkl&amp;seq=KSEELYPGRPLALALDTKGPELR</v>
      </c>
    </row>
    <row r="4994" spans="1:95" x14ac:dyDescent="0.2">
      <c r="A4994" s="3">
        <v>5035</v>
      </c>
      <c r="B4994" s="2" t="s">
        <v>12763</v>
      </c>
      <c r="C4994" s="2" t="s">
        <v>12764</v>
      </c>
      <c r="D4994" s="3">
        <v>13055</v>
      </c>
      <c r="E4994" s="3">
        <v>13039</v>
      </c>
      <c r="F4994" s="3">
        <v>54397</v>
      </c>
      <c r="G4994" s="3">
        <v>15628</v>
      </c>
      <c r="H4994" s="3">
        <v>45.402700000000003</v>
      </c>
      <c r="I4994" s="30">
        <v>633.86882000000003</v>
      </c>
      <c r="J4994" s="30">
        <v>633.86823779999997</v>
      </c>
      <c r="K4994" s="30">
        <v>5.8E-4</v>
      </c>
      <c r="L4994" s="3">
        <v>2</v>
      </c>
      <c r="M4994" s="3">
        <v>2</v>
      </c>
      <c r="N4994" s="10">
        <f t="shared" ref="N4994:N5057" si="546">IF(AND(M4994&gt;0,L4994&gt;0), IF(M4994=L4994,1,-1), 1)</f>
        <v>1</v>
      </c>
      <c r="O4994" s="35">
        <v>2</v>
      </c>
      <c r="P4994" s="17"/>
      <c r="Q4994" s="40">
        <v>1266.73038</v>
      </c>
      <c r="R4994" s="40">
        <v>633.86883</v>
      </c>
      <c r="S4994" s="18">
        <f t="shared" ref="S4994:S5057" si="547">1000000*(I4994-R4994)/R4994</f>
        <v>-1.5776134590420588E-2</v>
      </c>
      <c r="T4994" s="18">
        <f t="shared" ref="T4994:T5057" si="548">1000000*(J4994-R4994)/R4994</f>
        <v>-0.9342626928480493</v>
      </c>
      <c r="U4994" s="18">
        <f t="shared" ref="U4994:U5057" si="549">1000000*(V4994-R4994)/R4994</f>
        <v>-0.99389648170745137</v>
      </c>
      <c r="V4994" s="30">
        <v>633.8682</v>
      </c>
      <c r="W4994" s="3" t="s">
        <v>47</v>
      </c>
      <c r="X4994" s="3" t="s">
        <v>47</v>
      </c>
      <c r="Y4994" s="3" t="s">
        <v>47</v>
      </c>
      <c r="Z4994" s="3" t="s">
        <v>47</v>
      </c>
      <c r="AA4994" s="3" t="s">
        <v>48</v>
      </c>
      <c r="AB4994" s="12" t="s">
        <v>47</v>
      </c>
      <c r="AC4994" s="3" t="s">
        <v>47</v>
      </c>
      <c r="AD4994" s="3" t="s">
        <v>47</v>
      </c>
      <c r="AE4994" s="3" t="s">
        <v>47</v>
      </c>
      <c r="AF4994" s="3" t="s">
        <v>47</v>
      </c>
      <c r="AG4994" s="3" t="s">
        <v>47</v>
      </c>
      <c r="AH4994" s="3" t="s">
        <v>47</v>
      </c>
      <c r="AI4994" s="3" t="s">
        <v>47</v>
      </c>
      <c r="AJ4994" s="3" t="s">
        <v>47</v>
      </c>
      <c r="AK4994" s="3" t="s">
        <v>47</v>
      </c>
      <c r="AL4994" s="3" t="s">
        <v>47</v>
      </c>
      <c r="AM4994" s="3" t="s">
        <v>47</v>
      </c>
      <c r="AN4994" s="3" t="s">
        <v>47</v>
      </c>
      <c r="AU4994" s="3">
        <v>0</v>
      </c>
      <c r="AV4994" s="3">
        <v>17</v>
      </c>
      <c r="AW4994" s="3">
        <v>1</v>
      </c>
      <c r="AX4994" s="3">
        <v>17</v>
      </c>
      <c r="AY4994" s="3">
        <v>100</v>
      </c>
      <c r="AZ4994" s="6" t="str">
        <f t="shared" ref="AZ4994:AZ5057" si="550">HYPERLINK(CQ4994,C4994)</f>
        <v>2590.6</v>
      </c>
      <c r="BC4994" s="12" t="s">
        <v>12650</v>
      </c>
      <c r="BJ4994" s="12">
        <f t="shared" ref="BJ4994:BJ5057" si="551">LEN(BC4994)-LEN(SUBSTITUTE(BC4994,"C",""))</f>
        <v>0</v>
      </c>
      <c r="BK4994" s="12">
        <f t="shared" ref="BK4994:BK5057" si="552">LEN(BC4994)-LEN(SUBSTITUTE(BC4994,"c",""))</f>
        <v>0</v>
      </c>
      <c r="CQ4994" s="3" t="str">
        <f>CONCATENATE(baseURL!$A$1,baseURL!$B$1,baseURL!$C$1,".",C4994,".",L4994,".pkl&amp;seq=",BC4994)</f>
        <v>http://proteomics.broadinstitute.org/millscripts/viewfeed.pl?side=xl&amp;cycle=1&amp;fixedMods=iaaC&amp;file=msdataSM/iPRG2012_nd/cpick_in/iPRG2012_nd.2590.6.2.pkl&amp;seq=ALPDAVTLLEPK</v>
      </c>
    </row>
    <row r="4995" spans="1:95" x14ac:dyDescent="0.2">
      <c r="A4995" s="3">
        <v>6025</v>
      </c>
      <c r="B4995" s="2" t="s">
        <v>12768</v>
      </c>
      <c r="C4995" s="2" t="s">
        <v>12769</v>
      </c>
      <c r="D4995" s="3">
        <v>13061</v>
      </c>
      <c r="E4995" s="3">
        <v>13045</v>
      </c>
      <c r="F4995" s="3">
        <v>54418</v>
      </c>
      <c r="G4995" s="3">
        <v>15635</v>
      </c>
      <c r="H4995" s="3">
        <v>45.420900000000003</v>
      </c>
      <c r="I4995" s="30">
        <v>679.43160999999998</v>
      </c>
      <c r="J4995" s="30">
        <v>679.09478000000001</v>
      </c>
      <c r="K4995" s="30">
        <v>0.33683000000000002</v>
      </c>
      <c r="L4995" s="3">
        <v>0</v>
      </c>
      <c r="M4995" s="3">
        <v>3</v>
      </c>
      <c r="N4995" s="10">
        <f t="shared" si="546"/>
        <v>1</v>
      </c>
      <c r="O4995" s="35">
        <v>3</v>
      </c>
      <c r="P4995" s="17"/>
      <c r="Q4995" s="40">
        <v>2035.2750100000001</v>
      </c>
      <c r="R4995" s="40">
        <v>679.09652000000006</v>
      </c>
      <c r="S4995" s="18">
        <f t="shared" si="547"/>
        <v>493.43501274299388</v>
      </c>
      <c r="T4995" s="18">
        <f t="shared" si="548"/>
        <v>-2.5622278259365969</v>
      </c>
      <c r="U4995" s="18">
        <f t="shared" si="549"/>
        <v>-2.532776931460647</v>
      </c>
      <c r="V4995" s="30">
        <v>679.09479999999996</v>
      </c>
      <c r="W4995" s="3" t="s">
        <v>47</v>
      </c>
      <c r="X4995" s="3" t="s">
        <v>47</v>
      </c>
      <c r="Y4995" s="3" t="s">
        <v>47</v>
      </c>
      <c r="Z4995" s="3" t="s">
        <v>47</v>
      </c>
      <c r="AA4995" s="3" t="s">
        <v>47</v>
      </c>
      <c r="AB4995" s="12" t="s">
        <v>47</v>
      </c>
      <c r="AC4995" s="3" t="s">
        <v>47</v>
      </c>
      <c r="AD4995" s="3" t="s">
        <v>47</v>
      </c>
      <c r="AE4995" s="3" t="s">
        <v>47</v>
      </c>
      <c r="AF4995" s="3" t="s">
        <v>48</v>
      </c>
      <c r="AH4995" s="3" t="s">
        <v>47</v>
      </c>
      <c r="AI4995" s="3" t="s">
        <v>47</v>
      </c>
      <c r="AL4995" s="3" t="s">
        <v>47</v>
      </c>
      <c r="AU4995" s="3">
        <v>0</v>
      </c>
      <c r="AV4995" s="3">
        <v>12</v>
      </c>
      <c r="AW4995" s="3">
        <v>1</v>
      </c>
      <c r="AX4995" s="3">
        <v>12</v>
      </c>
      <c r="AY4995" s="3">
        <v>100</v>
      </c>
      <c r="AZ4995" s="6" t="str">
        <f t="shared" si="550"/>
        <v>2591.6</v>
      </c>
      <c r="BC4995" s="12" t="s">
        <v>12760</v>
      </c>
      <c r="BJ4995" s="12">
        <f t="shared" si="551"/>
        <v>0</v>
      </c>
      <c r="BK4995" s="12">
        <f t="shared" si="552"/>
        <v>0</v>
      </c>
      <c r="CQ4995" s="3" t="str">
        <f>CONCATENATE(baseURL!$A$1,baseURL!$B$1,baseURL!$C$1,".",C4995,".",L4995,".pkl&amp;seq=",BC4995)</f>
        <v>http://proteomics.broadinstitute.org/millscripts/viewfeed.pl?side=xl&amp;cycle=1&amp;fixedMods=iaaC&amp;file=msdataSM/iPRG2012_nd/cpick_in/iPRG2012_nd.2591.6.0.pkl&amp;seq=LASVVAKQLLNGQKLVVVR</v>
      </c>
    </row>
    <row r="4996" spans="1:95" x14ac:dyDescent="0.2">
      <c r="A4996" s="3">
        <v>402</v>
      </c>
      <c r="B4996" s="2" t="s">
        <v>12765</v>
      </c>
      <c r="C4996" s="2" t="s">
        <v>12766</v>
      </c>
      <c r="D4996" s="3">
        <v>13064</v>
      </c>
      <c r="E4996" s="3">
        <v>13048</v>
      </c>
      <c r="F4996" s="3">
        <v>54421</v>
      </c>
      <c r="G4996" s="3">
        <v>15638</v>
      </c>
      <c r="H4996" s="3">
        <v>45.427599999999998</v>
      </c>
      <c r="I4996" s="30">
        <v>1125.864</v>
      </c>
      <c r="J4996" s="30">
        <v>1125.8617790000001</v>
      </c>
      <c r="K4996" s="30">
        <v>2.2200000000000002E-3</v>
      </c>
      <c r="L4996" s="3">
        <v>3</v>
      </c>
      <c r="M4996" s="3">
        <v>3</v>
      </c>
      <c r="N4996" s="10">
        <f t="shared" si="546"/>
        <v>1</v>
      </c>
      <c r="O4996" s="35">
        <v>3</v>
      </c>
      <c r="P4996" s="17"/>
      <c r="Q4996" s="40">
        <v>3375.5764100000001</v>
      </c>
      <c r="R4996" s="40">
        <v>1125.86365</v>
      </c>
      <c r="S4996" s="18">
        <f t="shared" si="547"/>
        <v>0.31087245780235434</v>
      </c>
      <c r="T4996" s="18">
        <f t="shared" si="548"/>
        <v>-1.6618353385308597</v>
      </c>
      <c r="U4996" s="18">
        <f t="shared" si="549"/>
        <v>-1.6431829912121652</v>
      </c>
      <c r="V4996" s="30">
        <v>1125.8617999999999</v>
      </c>
      <c r="Z4996" s="3" t="s">
        <v>47</v>
      </c>
      <c r="AA4996" s="3" t="s">
        <v>47</v>
      </c>
      <c r="AB4996" s="12" t="s">
        <v>47</v>
      </c>
      <c r="AD4996" s="3" t="s">
        <v>47</v>
      </c>
      <c r="AF4996" s="3" t="s">
        <v>48</v>
      </c>
      <c r="AG4996" s="3" t="s">
        <v>48</v>
      </c>
      <c r="AI4996" s="3" t="s">
        <v>48</v>
      </c>
      <c r="AJ4996" s="3" t="s">
        <v>47</v>
      </c>
      <c r="AL4996" s="3" t="s">
        <v>52</v>
      </c>
      <c r="AU4996" s="3">
        <v>0</v>
      </c>
      <c r="AV4996" s="3">
        <v>5</v>
      </c>
      <c r="AW4996" s="3">
        <v>1</v>
      </c>
      <c r="AX4996" s="3">
        <v>5</v>
      </c>
      <c r="AY4996" s="3">
        <v>100</v>
      </c>
      <c r="AZ4996" s="6" t="str">
        <f t="shared" si="550"/>
        <v>2591.9</v>
      </c>
      <c r="BC4996" s="12" t="s">
        <v>12767</v>
      </c>
      <c r="BJ4996" s="12">
        <f t="shared" si="551"/>
        <v>0</v>
      </c>
      <c r="BK4996" s="12">
        <f t="shared" si="552"/>
        <v>0</v>
      </c>
      <c r="CQ4996" s="3" t="str">
        <f>CONCATENATE(baseURL!$A$1,baseURL!$B$1,baseURL!$C$1,".",C4996,".",L4996,".pkl&amp;seq=",BC4996)</f>
        <v>http://proteomics.broadinstitute.org/millscripts/viewfeed.pl?side=xl&amp;cycle=1&amp;fixedMods=iaaC&amp;file=msdataSM/iPRG2012_nd/cpick_in/iPRG2012_nd.2591.9.3.pkl&amp;seq=LYQAGGAPGGAAGGAPGGFPGGAPPAPEAEGPTVEEVD</v>
      </c>
    </row>
    <row r="4997" spans="1:95" x14ac:dyDescent="0.2">
      <c r="A4997" s="3">
        <v>6804</v>
      </c>
      <c r="B4997" s="2" t="s">
        <v>12770</v>
      </c>
      <c r="C4997" s="2" t="s">
        <v>12771</v>
      </c>
      <c r="D4997" s="3">
        <v>13070</v>
      </c>
      <c r="E4997" s="3">
        <v>13054</v>
      </c>
      <c r="F4997" s="3">
        <v>54439</v>
      </c>
      <c r="G4997" s="3">
        <v>15645</v>
      </c>
      <c r="H4997" s="3">
        <v>45.452500000000001</v>
      </c>
      <c r="I4997" s="30">
        <v>1099.8237999999999</v>
      </c>
      <c r="J4997" s="30">
        <v>1099.822917</v>
      </c>
      <c r="K4997" s="30">
        <v>8.8000000000000003E-4</v>
      </c>
      <c r="L4997" s="3">
        <v>3</v>
      </c>
      <c r="M4997" s="3">
        <v>3</v>
      </c>
      <c r="N4997" s="10">
        <f t="shared" si="546"/>
        <v>1</v>
      </c>
      <c r="O4997" s="35">
        <v>3</v>
      </c>
      <c r="P4997" s="17"/>
      <c r="Q4997" s="40">
        <v>3297.45937</v>
      </c>
      <c r="R4997" s="40">
        <v>1099.82464</v>
      </c>
      <c r="S4997" s="18">
        <f t="shared" si="547"/>
        <v>-0.76375812070635241</v>
      </c>
      <c r="T4997" s="18">
        <f t="shared" si="548"/>
        <v>-1.5666133830968088</v>
      </c>
      <c r="U4997" s="18">
        <f t="shared" si="549"/>
        <v>-1.9457647357800489</v>
      </c>
      <c r="V4997" s="30">
        <v>1099.8225</v>
      </c>
      <c r="W4997" s="3" t="s">
        <v>47</v>
      </c>
      <c r="X4997" s="3" t="s">
        <v>47</v>
      </c>
      <c r="Y4997" s="3" t="s">
        <v>47</v>
      </c>
      <c r="Z4997" s="3" t="s">
        <v>47</v>
      </c>
      <c r="AA4997" s="3" t="s">
        <v>47</v>
      </c>
      <c r="AB4997" s="12" t="s">
        <v>47</v>
      </c>
      <c r="AD4997" s="3" t="s">
        <v>47</v>
      </c>
      <c r="AE4997" s="3" t="s">
        <v>47</v>
      </c>
      <c r="AF4997" s="3" t="s">
        <v>47</v>
      </c>
      <c r="AG4997" s="3" t="s">
        <v>48</v>
      </c>
      <c r="AI4997" s="3" t="s">
        <v>48</v>
      </c>
      <c r="AJ4997" s="3" t="s">
        <v>47</v>
      </c>
      <c r="AK4997" s="3" t="s">
        <v>48</v>
      </c>
      <c r="AL4997" s="3" t="s">
        <v>48</v>
      </c>
      <c r="AU4997" s="3">
        <v>0</v>
      </c>
      <c r="AV4997" s="3">
        <v>10</v>
      </c>
      <c r="AW4997" s="3">
        <v>1</v>
      </c>
      <c r="AX4997" s="3">
        <v>10</v>
      </c>
      <c r="AY4997" s="3">
        <v>100</v>
      </c>
      <c r="AZ4997" s="6" t="str">
        <f t="shared" si="550"/>
        <v>2592.6</v>
      </c>
      <c r="BC4997" s="12" t="s">
        <v>12772</v>
      </c>
      <c r="BJ4997" s="12">
        <f t="shared" si="551"/>
        <v>0</v>
      </c>
      <c r="BK4997" s="12">
        <f t="shared" si="552"/>
        <v>0</v>
      </c>
      <c r="CQ4997" s="3" t="str">
        <f>CONCATENATE(baseURL!$A$1,baseURL!$B$1,baseURL!$C$1,".",C4997,".",L4997,".pkl&amp;seq=",BC4997)</f>
        <v>http://proteomics.broadinstitute.org/millscripts/viewfeed.pl?side=xl&amp;cycle=1&amp;fixedMods=iaaC&amp;file=msdataSM/iPRG2012_nd/cpick_in/iPRG2012_nd.2592.6.3.pkl&amp;seq=FVSTKTNEYRLAFYQVTPEEDEEEDEE</v>
      </c>
    </row>
    <row r="4998" spans="1:95" x14ac:dyDescent="0.2">
      <c r="A4998" s="3">
        <v>3353</v>
      </c>
      <c r="B4998" s="2" t="s">
        <v>12776</v>
      </c>
      <c r="C4998" s="2" t="s">
        <v>12777</v>
      </c>
      <c r="D4998" s="3">
        <v>13080</v>
      </c>
      <c r="E4998" s="3">
        <v>13064</v>
      </c>
      <c r="F4998" s="3">
        <v>54464</v>
      </c>
      <c r="G4998" s="3">
        <v>15656</v>
      </c>
      <c r="H4998" s="3">
        <v>45.4773</v>
      </c>
      <c r="I4998" s="30">
        <v>811.96438000000001</v>
      </c>
      <c r="J4998" s="30">
        <v>811.96390069999995</v>
      </c>
      <c r="K4998" s="30">
        <v>4.8000000000000001E-4</v>
      </c>
      <c r="L4998" s="3">
        <v>2</v>
      </c>
      <c r="M4998" s="3">
        <v>2</v>
      </c>
      <c r="N4998" s="10">
        <f t="shared" si="546"/>
        <v>1</v>
      </c>
      <c r="O4998" s="35">
        <v>2</v>
      </c>
      <c r="P4998" s="17"/>
      <c r="Q4998" s="40">
        <v>1622.9224300000001</v>
      </c>
      <c r="R4998" s="40">
        <v>811.96484999999996</v>
      </c>
      <c r="S4998" s="18">
        <f t="shared" si="547"/>
        <v>-0.57884279097824554</v>
      </c>
      <c r="T4998" s="18">
        <f t="shared" si="548"/>
        <v>-1.1691392798617333</v>
      </c>
      <c r="U4998" s="18">
        <f t="shared" si="549"/>
        <v>-1.1700013861300822</v>
      </c>
      <c r="V4998" s="30">
        <v>811.96389999999997</v>
      </c>
      <c r="X4998" s="3" t="s">
        <v>47</v>
      </c>
      <c r="Y4998" s="3" t="s">
        <v>47</v>
      </c>
      <c r="Z4998" s="3" t="s">
        <v>47</v>
      </c>
      <c r="AA4998" s="3" t="s">
        <v>47</v>
      </c>
      <c r="AB4998" s="12" t="s">
        <v>47</v>
      </c>
      <c r="AC4998" s="3" t="s">
        <v>47</v>
      </c>
      <c r="AE4998" s="3" t="s">
        <v>48</v>
      </c>
      <c r="AF4998" s="3" t="s">
        <v>48</v>
      </c>
      <c r="AH4998" s="3" t="s">
        <v>47</v>
      </c>
      <c r="AI4998" s="3" t="s">
        <v>47</v>
      </c>
      <c r="AK4998" s="3" t="s">
        <v>48</v>
      </c>
      <c r="AL4998" s="3" t="s">
        <v>48</v>
      </c>
      <c r="AU4998" s="3">
        <v>0</v>
      </c>
      <c r="AV4998" s="3">
        <v>8</v>
      </c>
      <c r="AW4998" s="3">
        <v>1</v>
      </c>
      <c r="AX4998" s="3">
        <v>8</v>
      </c>
      <c r="AY4998" s="3">
        <v>100</v>
      </c>
      <c r="AZ4998" s="6" t="str">
        <f t="shared" si="550"/>
        <v>2593.10</v>
      </c>
      <c r="BC4998" s="12" t="s">
        <v>12778</v>
      </c>
      <c r="BJ4998" s="12">
        <f t="shared" si="551"/>
        <v>0</v>
      </c>
      <c r="BK4998" s="12">
        <f t="shared" si="552"/>
        <v>0</v>
      </c>
      <c r="CQ4998" s="3" t="str">
        <f>CONCATENATE(baseURL!$A$1,baseURL!$B$1,baseURL!$C$1,".",C4998,".",L4998,".pkl&amp;seq=",BC4998)</f>
        <v>http://proteomics.broadinstitute.org/millscripts/viewfeed.pl?side=xl&amp;cycle=1&amp;fixedMods=iaaC&amp;file=msdataSM/iPRG2012_nd/cpick_in/iPRG2012_nd.2593.10.2.pkl&amp;seq=VVGANPAALKQALASNV</v>
      </c>
    </row>
    <row r="4999" spans="1:95" x14ac:dyDescent="0.2">
      <c r="A4999" s="3">
        <v>751</v>
      </c>
      <c r="B4999" s="2" t="s">
        <v>12779</v>
      </c>
      <c r="C4999" s="2" t="s">
        <v>12780</v>
      </c>
      <c r="D4999" s="3">
        <v>13073</v>
      </c>
      <c r="E4999" s="3">
        <v>13057</v>
      </c>
      <c r="F4999" s="3">
        <v>54457</v>
      </c>
      <c r="G4999" s="3">
        <v>15649</v>
      </c>
      <c r="H4999" s="3">
        <v>45.465600000000002</v>
      </c>
      <c r="I4999" s="30">
        <v>529.60278000000005</v>
      </c>
      <c r="J4999" s="30">
        <v>529.60210930000005</v>
      </c>
      <c r="K4999" s="30">
        <v>6.7000000000000002E-4</v>
      </c>
      <c r="L4999" s="3">
        <v>3</v>
      </c>
      <c r="M4999" s="3">
        <v>3</v>
      </c>
      <c r="N4999" s="10">
        <f t="shared" si="546"/>
        <v>1</v>
      </c>
      <c r="O4999" s="35">
        <v>3</v>
      </c>
      <c r="P4999" s="17"/>
      <c r="Q4999" s="40">
        <v>1586.79376</v>
      </c>
      <c r="R4999" s="32">
        <v>529.60276999999996</v>
      </c>
      <c r="S4999" s="18">
        <f t="shared" si="547"/>
        <v>1.8882076633472415E-2</v>
      </c>
      <c r="T4999" s="18">
        <f t="shared" si="548"/>
        <v>-1.2475387919744829</v>
      </c>
      <c r="U4999" s="18">
        <f t="shared" si="549"/>
        <v>-1.6427406525149237</v>
      </c>
      <c r="V4999" s="30">
        <v>529.6019</v>
      </c>
      <c r="W4999" s="3" t="s">
        <v>47</v>
      </c>
      <c r="Z4999" s="3" t="s">
        <v>52</v>
      </c>
      <c r="AB4999" s="12" t="s">
        <v>52</v>
      </c>
      <c r="AD4999" s="3" t="s">
        <v>48</v>
      </c>
      <c r="AE4999" s="3" t="s">
        <v>47</v>
      </c>
      <c r="AF4999" s="3" t="s">
        <v>47</v>
      </c>
      <c r="AH4999" s="3" t="s">
        <v>52</v>
      </c>
      <c r="AK4999" s="3" t="s">
        <v>52</v>
      </c>
      <c r="AL4999" s="3" t="s">
        <v>52</v>
      </c>
      <c r="AU4999" s="3">
        <v>0</v>
      </c>
      <c r="AV4999" s="3">
        <v>3</v>
      </c>
      <c r="AW4999" s="3">
        <v>1</v>
      </c>
      <c r="AX4999" s="3">
        <v>3</v>
      </c>
      <c r="AY4999" s="3">
        <v>100</v>
      </c>
      <c r="AZ4999" s="6" t="str">
        <f t="shared" si="550"/>
        <v>2593.3</v>
      </c>
      <c r="BC4999" s="12" t="s">
        <v>12781</v>
      </c>
      <c r="BJ4999" s="12">
        <f t="shared" si="551"/>
        <v>0</v>
      </c>
      <c r="BK4999" s="12">
        <f t="shared" si="552"/>
        <v>0</v>
      </c>
      <c r="BL4999" s="3" t="s">
        <v>162</v>
      </c>
      <c r="BR4999" s="3" t="s">
        <v>162</v>
      </c>
      <c r="CQ4999" s="3" t="str">
        <f>CONCATENATE(baseURL!$A$1,baseURL!$B$1,baseURL!$C$1,".",C4999,".",L4999,".pkl&amp;seq=",BC4999,"&amp;varMods=Sodiated-D")</f>
        <v>http://proteomics.broadinstitute.org/millscripts/viewfeed.pl?side=xl&amp;cycle=1&amp;fixedMods=iaaC&amp;file=msdataSM/iPRG2012_nd/cpick_in/iPRG2012_nd.2593.3.3.pkl&amp;seq=AVLTVPAYFNdAQR&amp;varMods=Sodiated-D</v>
      </c>
    </row>
    <row r="5000" spans="1:95" x14ac:dyDescent="0.2">
      <c r="A5000" s="3">
        <v>5272</v>
      </c>
      <c r="B5000" s="2" t="s">
        <v>12782</v>
      </c>
      <c r="C5000" s="2" t="s">
        <v>12783</v>
      </c>
      <c r="D5000" s="3">
        <v>13076</v>
      </c>
      <c r="E5000" s="3">
        <v>13060</v>
      </c>
      <c r="F5000" s="3">
        <v>54460</v>
      </c>
      <c r="G5000" s="3">
        <v>15652</v>
      </c>
      <c r="H5000" s="3">
        <v>45.470599999999997</v>
      </c>
      <c r="I5000" s="30">
        <v>552.95367999999996</v>
      </c>
      <c r="J5000" s="30">
        <v>552.95289270000001</v>
      </c>
      <c r="K5000" s="30">
        <v>7.9000000000000001E-4</v>
      </c>
      <c r="L5000" s="3">
        <v>3</v>
      </c>
      <c r="M5000" s="3">
        <v>3</v>
      </c>
      <c r="N5000" s="10">
        <f t="shared" si="546"/>
        <v>1</v>
      </c>
      <c r="O5000" s="35">
        <v>3</v>
      </c>
      <c r="P5000" s="17"/>
      <c r="Q5000" s="40">
        <v>1656.8452400000001</v>
      </c>
      <c r="R5000" s="40">
        <v>552.95326999999997</v>
      </c>
      <c r="S5000" s="18">
        <f t="shared" si="547"/>
        <v>0.74147314471624526</v>
      </c>
      <c r="T5000" s="18">
        <f t="shared" si="548"/>
        <v>-0.68233614020995381</v>
      </c>
      <c r="U5000" s="18">
        <f t="shared" si="549"/>
        <v>-0.8499814097314814</v>
      </c>
      <c r="V5000" s="30">
        <v>552.95280000000002</v>
      </c>
      <c r="W5000" s="3" t="s">
        <v>47</v>
      </c>
      <c r="X5000" s="3" t="s">
        <v>47</v>
      </c>
      <c r="Y5000" s="3" t="s">
        <v>47</v>
      </c>
      <c r="Z5000" s="3" t="s">
        <v>47</v>
      </c>
      <c r="AA5000" s="3" t="s">
        <v>47</v>
      </c>
      <c r="AB5000" s="12" t="s">
        <v>47</v>
      </c>
      <c r="AC5000" s="3" t="s">
        <v>47</v>
      </c>
      <c r="AD5000" s="3" t="s">
        <v>47</v>
      </c>
      <c r="AE5000" s="3" t="s">
        <v>47</v>
      </c>
      <c r="AF5000" s="3" t="s">
        <v>47</v>
      </c>
      <c r="AG5000" s="3" t="s">
        <v>47</v>
      </c>
      <c r="AH5000" s="3" t="s">
        <v>47</v>
      </c>
      <c r="AI5000" s="3" t="s">
        <v>47</v>
      </c>
      <c r="AJ5000" s="3" t="s">
        <v>47</v>
      </c>
      <c r="AK5000" s="3" t="s">
        <v>47</v>
      </c>
      <c r="AL5000" s="3" t="s">
        <v>47</v>
      </c>
      <c r="AM5000" s="3" t="s">
        <v>47</v>
      </c>
      <c r="AN5000" s="3" t="s">
        <v>47</v>
      </c>
      <c r="AU5000" s="3">
        <v>0</v>
      </c>
      <c r="AV5000" s="3">
        <v>18</v>
      </c>
      <c r="AW5000" s="3">
        <v>1</v>
      </c>
      <c r="AX5000" s="3">
        <v>18</v>
      </c>
      <c r="AY5000" s="3">
        <v>100</v>
      </c>
      <c r="AZ5000" s="6" t="str">
        <f t="shared" si="550"/>
        <v>2593.6</v>
      </c>
      <c r="BC5000" s="12" t="s">
        <v>12784</v>
      </c>
      <c r="BJ5000" s="12">
        <f t="shared" si="551"/>
        <v>0</v>
      </c>
      <c r="BK5000" s="12">
        <f t="shared" si="552"/>
        <v>0</v>
      </c>
      <c r="CQ5000" s="3" t="str">
        <f>CONCATENATE(baseURL!$A$1,baseURL!$B$1,baseURL!$C$1,".",C5000,".",L5000,".pkl&amp;seq=",BC5000)</f>
        <v>http://proteomics.broadinstitute.org/millscripts/viewfeed.pl?side=xl&amp;cycle=1&amp;fixedMods=iaaC&amp;file=msdataSM/iPRG2012_nd/cpick_in/iPRG2012_nd.2593.6.3.pkl&amp;seq=GASAGEGLGNAFLSHLR</v>
      </c>
    </row>
    <row r="5001" spans="1:95" x14ac:dyDescent="0.2">
      <c r="A5001" s="3">
        <v>7414</v>
      </c>
      <c r="B5001" s="2" t="s">
        <v>12787</v>
      </c>
      <c r="C5001" s="2" t="s">
        <v>12788</v>
      </c>
      <c r="D5001" s="3">
        <v>13078</v>
      </c>
      <c r="E5001" s="3">
        <v>13062</v>
      </c>
      <c r="F5001" s="3">
        <v>54462</v>
      </c>
      <c r="G5001" s="3">
        <v>15654</v>
      </c>
      <c r="H5001" s="3">
        <v>45.4739</v>
      </c>
      <c r="I5001" s="30">
        <v>666.82867999999996</v>
      </c>
      <c r="J5001" s="30">
        <v>667.08031389999996</v>
      </c>
      <c r="K5001" s="30">
        <v>-0.25163000000000002</v>
      </c>
      <c r="L5001" s="3">
        <v>4</v>
      </c>
      <c r="M5001" s="3">
        <v>4</v>
      </c>
      <c r="N5001" s="10">
        <f t="shared" si="546"/>
        <v>1</v>
      </c>
      <c r="O5001" s="35">
        <v>4</v>
      </c>
      <c r="P5001" s="17"/>
      <c r="Q5001" s="40">
        <v>2664.2940199999998</v>
      </c>
      <c r="R5001" s="40">
        <v>666.82896000000005</v>
      </c>
      <c r="S5001" s="18">
        <f t="shared" si="547"/>
        <v>-0.41989778021769752</v>
      </c>
      <c r="T5001" s="18">
        <f t="shared" si="548"/>
        <v>376.939087948299</v>
      </c>
      <c r="U5001" s="18">
        <f t="shared" si="549"/>
        <v>376.76827952993949</v>
      </c>
      <c r="V5001" s="30">
        <v>667.08019999999999</v>
      </c>
      <c r="W5001" s="3" t="s">
        <v>47</v>
      </c>
      <c r="X5001" s="3" t="s">
        <v>47</v>
      </c>
      <c r="Y5001" s="3" t="s">
        <v>47</v>
      </c>
      <c r="Z5001" s="3" t="s">
        <v>47</v>
      </c>
      <c r="AA5001" s="3" t="s">
        <v>47</v>
      </c>
      <c r="AB5001" s="12" t="s">
        <v>47</v>
      </c>
      <c r="AF5001" s="3" t="s">
        <v>47</v>
      </c>
      <c r="AG5001" s="3" t="s">
        <v>47</v>
      </c>
      <c r="AJ5001" s="3" t="s">
        <v>47</v>
      </c>
      <c r="AO5001" s="3" t="s">
        <v>48</v>
      </c>
      <c r="AU5001" s="3">
        <v>0</v>
      </c>
      <c r="AV5001" s="3">
        <v>9</v>
      </c>
      <c r="AW5001" s="3">
        <v>3</v>
      </c>
      <c r="AX5001" s="3">
        <v>6</v>
      </c>
      <c r="AY5001" s="3">
        <v>66.67</v>
      </c>
      <c r="AZ5001" s="6" t="str">
        <f t="shared" si="550"/>
        <v>2593.8</v>
      </c>
      <c r="BC5001" s="12" t="s">
        <v>12563</v>
      </c>
      <c r="BJ5001" s="12">
        <f t="shared" si="551"/>
        <v>0</v>
      </c>
      <c r="BK5001" s="12">
        <f t="shared" si="552"/>
        <v>0</v>
      </c>
      <c r="BR5001" s="3" t="s">
        <v>54</v>
      </c>
      <c r="BV5001" s="3" t="s">
        <v>12789</v>
      </c>
      <c r="BW5001" s="3" t="s">
        <v>12790</v>
      </c>
      <c r="BX5001" s="3" t="s">
        <v>12789</v>
      </c>
      <c r="CQ5001" s="3" t="str">
        <f>CONCATENATE(baseURL!$A$1,baseURL!$B$1,baseURL!$C$1,".",C5001,".",L5001,".pkl&amp;seq=",BC5001)</f>
        <v>http://proteomics.broadinstitute.org/millscripts/viewfeed.pl?side=xl&amp;cycle=1&amp;fixedMods=iaaC&amp;file=msdataSM/iPRG2012_nd/cpick_in/iPRG2012_nd.2593.8.4.pkl&amp;seq=SFDVPPPPLDASSPFSQKGDERYK</v>
      </c>
    </row>
    <row r="5002" spans="1:95" x14ac:dyDescent="0.2">
      <c r="A5002" s="3">
        <v>2590</v>
      </c>
      <c r="B5002" s="2" t="s">
        <v>12773</v>
      </c>
      <c r="C5002" s="2" t="s">
        <v>12774</v>
      </c>
      <c r="D5002" s="3">
        <v>13079</v>
      </c>
      <c r="E5002" s="3">
        <v>13063</v>
      </c>
      <c r="F5002" s="3">
        <v>54463</v>
      </c>
      <c r="G5002" s="3">
        <v>15655</v>
      </c>
      <c r="H5002" s="3">
        <v>45.4756</v>
      </c>
      <c r="I5002" s="30">
        <v>685.07164</v>
      </c>
      <c r="J5002" s="30">
        <v>685.07088220000003</v>
      </c>
      <c r="K5002" s="30">
        <v>7.6000000000000004E-4</v>
      </c>
      <c r="L5002" s="3">
        <v>3</v>
      </c>
      <c r="M5002" s="3">
        <v>3</v>
      </c>
      <c r="N5002" s="10">
        <f t="shared" si="546"/>
        <v>1</v>
      </c>
      <c r="O5002" s="35">
        <v>3</v>
      </c>
      <c r="P5002" s="17"/>
      <c r="Q5002" s="40">
        <v>2053.2015700000002</v>
      </c>
      <c r="R5002" s="40">
        <v>685.07204000000002</v>
      </c>
      <c r="S5002" s="18">
        <f t="shared" si="547"/>
        <v>-0.58388020041407418</v>
      </c>
      <c r="T5002" s="18">
        <f t="shared" si="548"/>
        <v>-1.6900412400237776</v>
      </c>
      <c r="U5002" s="18">
        <f t="shared" si="549"/>
        <v>-1.6640585710722446</v>
      </c>
      <c r="V5002" s="30">
        <v>685.07090000000005</v>
      </c>
      <c r="W5002" s="3" t="s">
        <v>47</v>
      </c>
      <c r="Z5002" s="3" t="s">
        <v>47</v>
      </c>
      <c r="AA5002" s="3" t="s">
        <v>47</v>
      </c>
      <c r="AB5002" s="12" t="s">
        <v>47</v>
      </c>
      <c r="AC5002" s="3" t="s">
        <v>47</v>
      </c>
      <c r="AD5002" s="3" t="s">
        <v>47</v>
      </c>
      <c r="AF5002" s="3" t="s">
        <v>47</v>
      </c>
      <c r="AG5002" s="3" t="s">
        <v>47</v>
      </c>
      <c r="AH5002" s="3" t="s">
        <v>47</v>
      </c>
      <c r="AI5002" s="3" t="s">
        <v>47</v>
      </c>
      <c r="AJ5002" s="3" t="s">
        <v>47</v>
      </c>
      <c r="AL5002" s="3" t="s">
        <v>47</v>
      </c>
      <c r="AM5002" s="3" t="s">
        <v>47</v>
      </c>
      <c r="AN5002" s="3" t="s">
        <v>47</v>
      </c>
      <c r="AU5002" s="3">
        <v>0</v>
      </c>
      <c r="AV5002" s="3">
        <v>14</v>
      </c>
      <c r="AW5002" s="3">
        <v>1</v>
      </c>
      <c r="AX5002" s="3">
        <v>14</v>
      </c>
      <c r="AY5002" s="3">
        <v>100</v>
      </c>
      <c r="AZ5002" s="6" t="str">
        <f t="shared" si="550"/>
        <v>2593.9</v>
      </c>
      <c r="BC5002" s="12" t="s">
        <v>12775</v>
      </c>
      <c r="BJ5002" s="12">
        <f t="shared" si="551"/>
        <v>0</v>
      </c>
      <c r="BK5002" s="12">
        <f t="shared" si="552"/>
        <v>0</v>
      </c>
      <c r="CQ5002" s="3" t="str">
        <f>CONCATENATE(baseURL!$A$1,baseURL!$B$1,baseURL!$C$1,".",C5002,".",L5002,".pkl&amp;seq=",BC5002)</f>
        <v>http://proteomics.broadinstitute.org/millscripts/viewfeed.pl?side=xl&amp;cycle=1&amp;fixedMods=iaaC&amp;file=msdataSM/iPRG2012_nd/cpick_in/iPRG2012_nd.2593.9.3.pkl&amp;seq=SLLKATVPVLEQQGTVLTR</v>
      </c>
    </row>
    <row r="5003" spans="1:95" x14ac:dyDescent="0.2">
      <c r="A5003" s="3">
        <v>3338</v>
      </c>
      <c r="B5003" s="2" t="s">
        <v>12791</v>
      </c>
      <c r="C5003" s="2" t="s">
        <v>12792</v>
      </c>
      <c r="D5003" s="3">
        <v>13082</v>
      </c>
      <c r="E5003" s="3">
        <v>13066</v>
      </c>
      <c r="F5003" s="3">
        <v>54477</v>
      </c>
      <c r="G5003" s="3">
        <v>15659</v>
      </c>
      <c r="H5003" s="3">
        <v>45.492199999999997</v>
      </c>
      <c r="I5003" s="30">
        <v>490.27127999999999</v>
      </c>
      <c r="J5003" s="30">
        <v>490.2712793</v>
      </c>
      <c r="K5003" s="30">
        <v>0</v>
      </c>
      <c r="L5003" s="3">
        <v>0</v>
      </c>
      <c r="M5003" s="3">
        <v>0</v>
      </c>
      <c r="N5003" s="10">
        <f t="shared" si="546"/>
        <v>1</v>
      </c>
      <c r="O5003" s="35">
        <v>2</v>
      </c>
      <c r="P5003" s="17"/>
      <c r="Q5003" s="40">
        <v>979.53935000000001</v>
      </c>
      <c r="R5003" s="40">
        <v>490.27330999999998</v>
      </c>
      <c r="S5003" s="18">
        <f t="shared" si="547"/>
        <v>-4.1405476467618652</v>
      </c>
      <c r="T5003" s="18">
        <f t="shared" si="548"/>
        <v>-4.1419754217856859</v>
      </c>
      <c r="U5003" s="18">
        <f t="shared" si="549"/>
        <v>-4.0997540738742275</v>
      </c>
      <c r="V5003" s="30">
        <v>490.2713</v>
      </c>
      <c r="X5003" s="3" t="s">
        <v>47</v>
      </c>
      <c r="Y5003" s="3" t="s">
        <v>47</v>
      </c>
      <c r="Z5003" s="3" t="s">
        <v>47</v>
      </c>
      <c r="AA5003" s="3" t="s">
        <v>47</v>
      </c>
      <c r="AB5003" s="12" t="s">
        <v>48</v>
      </c>
      <c r="AC5003" s="3" t="s">
        <v>47</v>
      </c>
      <c r="AG5003" s="3" t="s">
        <v>47</v>
      </c>
      <c r="AH5003" s="3" t="s">
        <v>47</v>
      </c>
      <c r="AI5003" s="3" t="s">
        <v>48</v>
      </c>
      <c r="AK5003" s="3" t="s">
        <v>48</v>
      </c>
      <c r="AL5003" s="3" t="s">
        <v>48</v>
      </c>
      <c r="AU5003" s="3">
        <v>0</v>
      </c>
      <c r="AV5003" s="3">
        <v>7</v>
      </c>
      <c r="AW5003" s="3">
        <v>1</v>
      </c>
      <c r="AX5003" s="3">
        <v>7</v>
      </c>
      <c r="AY5003" s="3">
        <v>100</v>
      </c>
      <c r="AZ5003" s="6" t="str">
        <f t="shared" si="550"/>
        <v>2594.2</v>
      </c>
      <c r="BC5003" s="12" t="s">
        <v>12793</v>
      </c>
      <c r="BJ5003" s="12">
        <f t="shared" si="551"/>
        <v>0</v>
      </c>
      <c r="BK5003" s="12">
        <f t="shared" si="552"/>
        <v>0</v>
      </c>
      <c r="CQ5003" s="3" t="str">
        <f>CONCATENATE(baseURL!$A$1,baseURL!$B$1,baseURL!$C$1,".",C5003,".",L5003,".pkl&amp;seq=",BC5003)</f>
        <v>http://proteomics.broadinstitute.org/millscripts/viewfeed.pl?side=xl&amp;cycle=1&amp;fixedMods=iaaC&amp;file=msdataSM/iPRG2012_nd/cpick_in/iPRG2012_nd.2594.2.0.pkl&amp;seq=GYMNLLLR</v>
      </c>
    </row>
    <row r="5004" spans="1:95" x14ac:dyDescent="0.2">
      <c r="A5004" s="3">
        <v>2626</v>
      </c>
      <c r="B5004" s="2" t="s">
        <v>12794</v>
      </c>
      <c r="C5004" s="2" t="s">
        <v>12795</v>
      </c>
      <c r="D5004" s="3">
        <v>13083</v>
      </c>
      <c r="E5004" s="3">
        <v>13067</v>
      </c>
      <c r="F5004" s="3">
        <v>54478</v>
      </c>
      <c r="G5004" s="3">
        <v>15660</v>
      </c>
      <c r="H5004" s="3">
        <v>45.495600000000003</v>
      </c>
      <c r="I5004" s="30">
        <v>561.80142999999998</v>
      </c>
      <c r="J5004" s="30">
        <v>561.80111060000002</v>
      </c>
      <c r="K5004" s="30">
        <v>3.2000000000000003E-4</v>
      </c>
      <c r="L5004" s="3">
        <v>2</v>
      </c>
      <c r="M5004" s="3">
        <v>2</v>
      </c>
      <c r="N5004" s="10">
        <f t="shared" si="546"/>
        <v>1</v>
      </c>
      <c r="O5004" s="35">
        <v>2</v>
      </c>
      <c r="P5004" s="17"/>
      <c r="Q5004" s="40">
        <v>1122.5975900000001</v>
      </c>
      <c r="R5004" s="40">
        <v>561.80242999999996</v>
      </c>
      <c r="S5004" s="18">
        <f t="shared" si="547"/>
        <v>-1.7799851808692839</v>
      </c>
      <c r="T5004" s="18">
        <f t="shared" si="548"/>
        <v>-2.3485124475930377</v>
      </c>
      <c r="U5004" s="18">
        <f t="shared" si="549"/>
        <v>-2.3673802905035339</v>
      </c>
      <c r="V5004" s="30">
        <v>561.80110000000002</v>
      </c>
      <c r="W5004" s="3" t="s">
        <v>47</v>
      </c>
      <c r="Z5004" s="3" t="s">
        <v>47</v>
      </c>
      <c r="AA5004" s="3" t="s">
        <v>47</v>
      </c>
      <c r="AB5004" s="12" t="s">
        <v>47</v>
      </c>
      <c r="AC5004" s="3" t="s">
        <v>47</v>
      </c>
      <c r="AD5004" s="3" t="s">
        <v>47</v>
      </c>
      <c r="AE5004" s="3" t="s">
        <v>47</v>
      </c>
      <c r="AF5004" s="3" t="s">
        <v>47</v>
      </c>
      <c r="AG5004" s="3" t="s">
        <v>47</v>
      </c>
      <c r="AH5004" s="3" t="s">
        <v>47</v>
      </c>
      <c r="AI5004" s="3" t="s">
        <v>47</v>
      </c>
      <c r="AJ5004" s="3" t="s">
        <v>47</v>
      </c>
      <c r="AK5004" s="3" t="s">
        <v>47</v>
      </c>
      <c r="AL5004" s="3" t="s">
        <v>47</v>
      </c>
      <c r="AU5004" s="3">
        <v>0</v>
      </c>
      <c r="AV5004" s="3">
        <v>14</v>
      </c>
      <c r="AW5004" s="3">
        <v>1</v>
      </c>
      <c r="AX5004" s="3">
        <v>14</v>
      </c>
      <c r="AY5004" s="3">
        <v>100</v>
      </c>
      <c r="AZ5004" s="6" t="str">
        <f t="shared" si="550"/>
        <v>2594.3</v>
      </c>
      <c r="BC5004" s="12" t="s">
        <v>12796</v>
      </c>
      <c r="BJ5004" s="12">
        <f t="shared" si="551"/>
        <v>0</v>
      </c>
      <c r="BK5004" s="12">
        <f t="shared" si="552"/>
        <v>0</v>
      </c>
      <c r="CQ5004" s="3" t="str">
        <f>CONCATENATE(baseURL!$A$1,baseURL!$B$1,baseURL!$C$1,".",C5004,".",L5004,".pkl&amp;seq=",BC5004)</f>
        <v>http://proteomics.broadinstitute.org/millscripts/viewfeed.pl?side=xl&amp;cycle=1&amp;fixedMods=iaaC&amp;file=msdataSM/iPRG2012_nd/cpick_in/iPRG2012_nd.2594.3.2.pkl&amp;seq=ASTPMFLLSR</v>
      </c>
    </row>
    <row r="5005" spans="1:95" x14ac:dyDescent="0.2">
      <c r="A5005" s="3">
        <v>4372</v>
      </c>
      <c r="B5005" s="2" t="s">
        <v>12797</v>
      </c>
      <c r="C5005" s="2" t="s">
        <v>12779</v>
      </c>
      <c r="D5005" s="3">
        <v>13084</v>
      </c>
      <c r="E5005" s="3">
        <v>13068</v>
      </c>
      <c r="F5005" s="3">
        <v>54479</v>
      </c>
      <c r="G5005" s="3">
        <v>15661</v>
      </c>
      <c r="H5005" s="3">
        <v>45.498899999999999</v>
      </c>
      <c r="I5005" s="30">
        <v>629.01040999999998</v>
      </c>
      <c r="J5005" s="30">
        <v>629.01041350000003</v>
      </c>
      <c r="K5005" s="30">
        <v>0</v>
      </c>
      <c r="L5005" s="3">
        <v>0</v>
      </c>
      <c r="M5005" s="3">
        <v>0</v>
      </c>
      <c r="N5005" s="10">
        <f t="shared" si="546"/>
        <v>1</v>
      </c>
      <c r="O5005" s="35">
        <v>3</v>
      </c>
      <c r="P5005" s="17"/>
      <c r="Q5005" s="40">
        <v>1885.0177900000001</v>
      </c>
      <c r="R5005" s="40">
        <v>629.01077999999995</v>
      </c>
      <c r="S5005" s="18">
        <f t="shared" si="547"/>
        <v>-0.58822521288957008</v>
      </c>
      <c r="T5005" s="18">
        <f t="shared" si="548"/>
        <v>-0.58266092025851723</v>
      </c>
      <c r="U5005" s="18">
        <f t="shared" si="549"/>
        <v>-0.92208276605352113</v>
      </c>
      <c r="V5005" s="30">
        <v>629.01020000000005</v>
      </c>
      <c r="W5005" s="3" t="s">
        <v>47</v>
      </c>
      <c r="X5005" s="3" t="s">
        <v>47</v>
      </c>
      <c r="Y5005" s="3" t="s">
        <v>47</v>
      </c>
      <c r="Z5005" s="3" t="s">
        <v>47</v>
      </c>
      <c r="AA5005" s="3" t="s">
        <v>47</v>
      </c>
      <c r="AB5005" s="12" t="s">
        <v>47</v>
      </c>
      <c r="AC5005" s="3" t="s">
        <v>47</v>
      </c>
      <c r="AD5005" s="3" t="s">
        <v>47</v>
      </c>
      <c r="AF5005" s="3" t="s">
        <v>47</v>
      </c>
      <c r="AG5005" s="3" t="s">
        <v>47</v>
      </c>
      <c r="AH5005" s="3" t="s">
        <v>47</v>
      </c>
      <c r="AI5005" s="3" t="s">
        <v>47</v>
      </c>
      <c r="AL5005" s="3" t="s">
        <v>47</v>
      </c>
      <c r="AM5005" s="3" t="s">
        <v>47</v>
      </c>
      <c r="AN5005" s="3" t="s">
        <v>47</v>
      </c>
      <c r="AU5005" s="3">
        <v>0</v>
      </c>
      <c r="AV5005" s="3">
        <v>15</v>
      </c>
      <c r="AW5005" s="3">
        <v>1</v>
      </c>
      <c r="AX5005" s="3">
        <v>15</v>
      </c>
      <c r="AY5005" s="3">
        <v>100</v>
      </c>
      <c r="AZ5005" s="6" t="str">
        <f t="shared" si="550"/>
        <v>2594.4</v>
      </c>
      <c r="BC5005" s="12" t="s">
        <v>12798</v>
      </c>
      <c r="BJ5005" s="12">
        <f t="shared" si="551"/>
        <v>0</v>
      </c>
      <c r="BK5005" s="12">
        <f t="shared" si="552"/>
        <v>0</v>
      </c>
      <c r="CQ5005" s="3" t="str">
        <f>CONCATENATE(baseURL!$A$1,baseURL!$B$1,baseURL!$C$1,".",C5005,".",L5005,".pkl&amp;seq=",BC5005)</f>
        <v>http://proteomics.broadinstitute.org/millscripts/viewfeed.pl?side=xl&amp;cycle=1&amp;fixedMods=iaaC&amp;file=msdataSM/iPRG2012_nd/cpick_in/iPRG2012_nd.2594.4.0.pkl&amp;seq=LTQVSGVTPLVHYLSDR</v>
      </c>
    </row>
    <row r="5006" spans="1:95" x14ac:dyDescent="0.2">
      <c r="A5006" s="3">
        <v>5036</v>
      </c>
      <c r="B5006" s="2" t="s">
        <v>12802</v>
      </c>
      <c r="C5006" s="2" t="s">
        <v>12803</v>
      </c>
      <c r="D5006" s="3">
        <v>13095</v>
      </c>
      <c r="E5006" s="3">
        <v>13079</v>
      </c>
      <c r="F5006" s="3">
        <v>54506</v>
      </c>
      <c r="G5006" s="3">
        <v>15673</v>
      </c>
      <c r="H5006" s="3">
        <v>45.527099999999997</v>
      </c>
      <c r="I5006" s="30">
        <v>841.41981999999996</v>
      </c>
      <c r="J5006" s="30">
        <v>841.41830630000004</v>
      </c>
      <c r="K5006" s="30">
        <v>1.5100000000000001E-3</v>
      </c>
      <c r="L5006" s="3">
        <v>2</v>
      </c>
      <c r="M5006" s="3">
        <v>2</v>
      </c>
      <c r="N5006" s="10">
        <f t="shared" si="546"/>
        <v>1</v>
      </c>
      <c r="O5006" s="35">
        <v>2</v>
      </c>
      <c r="P5006" s="17"/>
      <c r="Q5006" s="40">
        <v>1681.83194</v>
      </c>
      <c r="R5006" s="40">
        <v>841.41961000000003</v>
      </c>
      <c r="S5006" s="18">
        <f t="shared" si="547"/>
        <v>0.24957820976450537</v>
      </c>
      <c r="T5006" s="18">
        <f t="shared" si="548"/>
        <v>-1.549405296120949</v>
      </c>
      <c r="U5006" s="18">
        <f t="shared" si="549"/>
        <v>-1.6757394091136895</v>
      </c>
      <c r="V5006" s="30">
        <v>841.41819999999996</v>
      </c>
      <c r="W5006" s="3" t="s">
        <v>47</v>
      </c>
      <c r="X5006" s="3" t="s">
        <v>47</v>
      </c>
      <c r="Y5006" s="3" t="s">
        <v>47</v>
      </c>
      <c r="Z5006" s="3" t="s">
        <v>47</v>
      </c>
      <c r="AA5006" s="3" t="s">
        <v>48</v>
      </c>
      <c r="AB5006" s="12" t="s">
        <v>47</v>
      </c>
      <c r="AC5006" s="3" t="s">
        <v>47</v>
      </c>
      <c r="AD5006" s="3" t="s">
        <v>47</v>
      </c>
      <c r="AE5006" s="3" t="s">
        <v>47</v>
      </c>
      <c r="AF5006" s="3" t="s">
        <v>47</v>
      </c>
      <c r="AG5006" s="3" t="s">
        <v>47</v>
      </c>
      <c r="AH5006" s="3" t="s">
        <v>47</v>
      </c>
      <c r="AI5006" s="3" t="s">
        <v>47</v>
      </c>
      <c r="AJ5006" s="3" t="s">
        <v>47</v>
      </c>
      <c r="AK5006" s="3" t="s">
        <v>47</v>
      </c>
      <c r="AL5006" s="3" t="s">
        <v>47</v>
      </c>
      <c r="AM5006" s="3" t="s">
        <v>47</v>
      </c>
      <c r="AN5006" s="3" t="s">
        <v>47</v>
      </c>
      <c r="AU5006" s="3">
        <v>0</v>
      </c>
      <c r="AV5006" s="3">
        <v>17</v>
      </c>
      <c r="AW5006" s="3">
        <v>1</v>
      </c>
      <c r="AX5006" s="3">
        <v>17</v>
      </c>
      <c r="AY5006" s="3">
        <v>100</v>
      </c>
      <c r="AZ5006" s="6" t="str">
        <f t="shared" si="550"/>
        <v>2595.10</v>
      </c>
      <c r="BC5006" s="12" t="s">
        <v>12590</v>
      </c>
      <c r="BJ5006" s="12">
        <f t="shared" si="551"/>
        <v>0</v>
      </c>
      <c r="BK5006" s="12">
        <f t="shared" si="552"/>
        <v>0</v>
      </c>
      <c r="CQ5006" s="3" t="str">
        <f>CONCATENATE(baseURL!$A$1,baseURL!$B$1,baseURL!$C$1,".",C5006,".",L5006,".pkl&amp;seq=",BC5006)</f>
        <v>http://proteomics.broadinstitute.org/millscripts/viewfeed.pl?side=xl&amp;cycle=1&amp;fixedMods=iaaC&amp;file=msdataSM/iPRG2012_nd/cpick_in/iPRG2012_nd.2595.10.2.pkl&amp;seq=DLSEASVYPEYALPK</v>
      </c>
    </row>
    <row r="5007" spans="1:95" x14ac:dyDescent="0.2">
      <c r="A5007" s="3">
        <v>1451</v>
      </c>
      <c r="B5007" s="2" t="s">
        <v>12804</v>
      </c>
      <c r="C5007" s="2" t="s">
        <v>12797</v>
      </c>
      <c r="D5007" s="3">
        <v>13090</v>
      </c>
      <c r="E5007" s="3">
        <v>13074</v>
      </c>
      <c r="F5007" s="3">
        <v>54501</v>
      </c>
      <c r="G5007" s="3">
        <v>15668</v>
      </c>
      <c r="H5007" s="3">
        <v>45.518799999999999</v>
      </c>
      <c r="I5007" s="30">
        <v>555.67489999999998</v>
      </c>
      <c r="J5007" s="30">
        <v>555.27297729999998</v>
      </c>
      <c r="K5007" s="30">
        <v>0.40192</v>
      </c>
      <c r="L5007" s="3">
        <v>3</v>
      </c>
      <c r="M5007" s="3">
        <v>3</v>
      </c>
      <c r="N5007" s="10">
        <f t="shared" si="546"/>
        <v>1</v>
      </c>
      <c r="O5007" s="35">
        <v>3</v>
      </c>
      <c r="P5007" s="17"/>
      <c r="Q5007" s="40">
        <v>1663.80746</v>
      </c>
      <c r="R5007" s="40">
        <v>555.274</v>
      </c>
      <c r="S5007" s="18">
        <f t="shared" si="547"/>
        <v>721.98590245532603</v>
      </c>
      <c r="T5007" s="18">
        <f t="shared" si="548"/>
        <v>-1.8417934209441813</v>
      </c>
      <c r="U5007" s="18">
        <f t="shared" si="549"/>
        <v>-1.9810039727256292</v>
      </c>
      <c r="V5007" s="30">
        <v>555.27290000000005</v>
      </c>
      <c r="X5007" s="3" t="s">
        <v>47</v>
      </c>
      <c r="Y5007" s="3" t="s">
        <v>47</v>
      </c>
      <c r="Z5007" s="3" t="s">
        <v>52</v>
      </c>
      <c r="AA5007" s="3" t="s">
        <v>47</v>
      </c>
      <c r="AB5007" s="12" t="s">
        <v>48</v>
      </c>
      <c r="AC5007" s="3" t="s">
        <v>52</v>
      </c>
      <c r="AG5007" s="3" t="s">
        <v>52</v>
      </c>
      <c r="AK5007" s="3" t="s">
        <v>52</v>
      </c>
      <c r="AL5007" s="3" t="s">
        <v>52</v>
      </c>
      <c r="AU5007" s="3">
        <v>0</v>
      </c>
      <c r="AV5007" s="3">
        <v>3</v>
      </c>
      <c r="AW5007" s="3">
        <v>1</v>
      </c>
      <c r="AX5007" s="3">
        <v>3</v>
      </c>
      <c r="AY5007" s="3">
        <v>100</v>
      </c>
      <c r="AZ5007" s="6" t="str">
        <f t="shared" si="550"/>
        <v>2595.5</v>
      </c>
      <c r="BC5007" s="12" t="s">
        <v>11094</v>
      </c>
      <c r="BJ5007" s="12">
        <f t="shared" si="551"/>
        <v>0</v>
      </c>
      <c r="BK5007" s="12">
        <f t="shared" si="552"/>
        <v>0</v>
      </c>
      <c r="CQ5007" s="3" t="str">
        <f>CONCATENATE(baseURL!$A$1,baseURL!$B$1,baseURL!$C$1,".",C5007,".",L5007,".pkl&amp;seq=",BC5007)</f>
        <v>http://proteomics.broadinstitute.org/millscripts/viewfeed.pl?side=xl&amp;cycle=1&amp;fixedMods=iaaC&amp;file=msdataSM/iPRG2012_nd/cpick_in/iPRG2012_nd.2595.5.3.pkl&amp;seq=AAGANVDNVWADVYAK</v>
      </c>
    </row>
    <row r="5008" spans="1:95" x14ac:dyDescent="0.2">
      <c r="A5008" s="3">
        <v>1104</v>
      </c>
      <c r="B5008" s="2" t="s">
        <v>12805</v>
      </c>
      <c r="C5008" s="2" t="s">
        <v>12806</v>
      </c>
      <c r="D5008" s="3">
        <v>13092</v>
      </c>
      <c r="E5008" s="3">
        <v>13076</v>
      </c>
      <c r="F5008" s="3">
        <v>54503</v>
      </c>
      <c r="G5008" s="3">
        <v>15670</v>
      </c>
      <c r="H5008" s="3">
        <v>45.522100000000002</v>
      </c>
      <c r="I5008" s="30">
        <v>615.32393000000002</v>
      </c>
      <c r="J5008" s="30">
        <v>615.32168569999999</v>
      </c>
      <c r="K5008" s="30">
        <v>2.2399999999999998E-3</v>
      </c>
      <c r="L5008" s="3">
        <v>4</v>
      </c>
      <c r="M5008" s="3">
        <v>4</v>
      </c>
      <c r="N5008" s="10">
        <f t="shared" si="546"/>
        <v>1</v>
      </c>
      <c r="O5008" s="35">
        <v>4</v>
      </c>
      <c r="P5008" s="17"/>
      <c r="Q5008" s="40">
        <v>2458.2644500000001</v>
      </c>
      <c r="R5008" s="40">
        <v>615.32156999999995</v>
      </c>
      <c r="S5008" s="18">
        <f t="shared" si="547"/>
        <v>3.8353929313204076</v>
      </c>
      <c r="T5008" s="18">
        <f t="shared" si="548"/>
        <v>0.18803176368021263</v>
      </c>
      <c r="U5008" s="18">
        <f t="shared" si="549"/>
        <v>0.21127164453676162</v>
      </c>
      <c r="V5008" s="30">
        <v>615.32169999999996</v>
      </c>
      <c r="W5008" s="3" t="s">
        <v>47</v>
      </c>
      <c r="Z5008" s="3" t="s">
        <v>52</v>
      </c>
      <c r="AA5008" s="3" t="s">
        <v>47</v>
      </c>
      <c r="AB5008" s="12" t="s">
        <v>52</v>
      </c>
      <c r="AC5008" s="3" t="s">
        <v>47</v>
      </c>
      <c r="AF5008" s="3" t="s">
        <v>47</v>
      </c>
      <c r="AG5008" s="3" t="s">
        <v>47</v>
      </c>
      <c r="AI5008" s="3" t="s">
        <v>48</v>
      </c>
      <c r="AK5008" s="3" t="s">
        <v>52</v>
      </c>
      <c r="AO5008" s="3" t="s">
        <v>48</v>
      </c>
      <c r="AS5008" s="3" t="s">
        <v>47</v>
      </c>
      <c r="AU5008" s="3">
        <v>0</v>
      </c>
      <c r="AV5008" s="3">
        <v>6</v>
      </c>
      <c r="AW5008" s="3">
        <v>2</v>
      </c>
      <c r="AX5008" s="3">
        <v>5</v>
      </c>
      <c r="AY5008" s="3">
        <v>83.33</v>
      </c>
      <c r="AZ5008" s="6" t="str">
        <f t="shared" si="550"/>
        <v>2595.7</v>
      </c>
      <c r="BB5008" s="12" t="s">
        <v>79</v>
      </c>
      <c r="BC5008" s="12" t="s">
        <v>12807</v>
      </c>
      <c r="BJ5008" s="12">
        <f t="shared" si="551"/>
        <v>0</v>
      </c>
      <c r="BK5008" s="12">
        <f t="shared" si="552"/>
        <v>0</v>
      </c>
      <c r="CO5008" s="3" t="s">
        <v>12808</v>
      </c>
      <c r="CQ5008" s="3" t="str">
        <f>CONCATENATE(baseURL!$A$1,baseURL!$B$1,"+Acetyl",baseURL!$C$1,".",C5008,".",L5008,".pkl&amp;seq=",BC5008)</f>
        <v>http://proteomics.broadinstitute.org/millscripts/viewfeed.pl?side=xl&amp;cycle=1&amp;fixedMods=iaaC+Acetyl&amp;file=msdataSM/iPRG2012_nd/cpick_in/iPRG2012_nd.2595.7.4.pkl&amp;seq=SANLDKSLDELLGSNKAGSNRAR</v>
      </c>
    </row>
    <row r="5009" spans="1:95" x14ac:dyDescent="0.2">
      <c r="A5009" s="3">
        <v>3301</v>
      </c>
      <c r="B5009" s="2" t="s">
        <v>12809</v>
      </c>
      <c r="C5009" s="2" t="s">
        <v>12810</v>
      </c>
      <c r="D5009" s="3">
        <v>13093</v>
      </c>
      <c r="E5009" s="3">
        <v>13077</v>
      </c>
      <c r="F5009" s="3">
        <v>54504</v>
      </c>
      <c r="G5009" s="3">
        <v>15671</v>
      </c>
      <c r="H5009" s="3">
        <v>45.523800000000001</v>
      </c>
      <c r="I5009" s="30">
        <v>647.33626000000004</v>
      </c>
      <c r="J5009" s="30">
        <v>647.33210120000001</v>
      </c>
      <c r="K5009" s="30">
        <v>4.1599999999999996E-3</v>
      </c>
      <c r="L5009" s="3">
        <v>3</v>
      </c>
      <c r="M5009" s="3">
        <v>3</v>
      </c>
      <c r="N5009" s="10">
        <f t="shared" si="546"/>
        <v>1</v>
      </c>
      <c r="O5009" s="35">
        <v>3</v>
      </c>
      <c r="P5009" s="17"/>
      <c r="Q5009" s="40">
        <v>1939.98722</v>
      </c>
      <c r="R5009" s="40">
        <v>647.33392000000003</v>
      </c>
      <c r="S5009" s="18">
        <f t="shared" si="547"/>
        <v>3.6148267960433516</v>
      </c>
      <c r="T5009" s="18">
        <f t="shared" si="548"/>
        <v>-2.8096781951788605</v>
      </c>
      <c r="U5009" s="18">
        <f t="shared" si="549"/>
        <v>-3.2749712852847197</v>
      </c>
      <c r="V5009" s="30">
        <v>647.33180000000004</v>
      </c>
      <c r="W5009" s="3" t="s">
        <v>47</v>
      </c>
      <c r="Y5009" s="3" t="s">
        <v>47</v>
      </c>
      <c r="Z5009" s="3" t="s">
        <v>47</v>
      </c>
      <c r="AA5009" s="3" t="s">
        <v>48</v>
      </c>
      <c r="AB5009" s="12" t="s">
        <v>47</v>
      </c>
      <c r="AC5009" s="3" t="s">
        <v>47</v>
      </c>
      <c r="AE5009" s="3" t="s">
        <v>47</v>
      </c>
      <c r="AF5009" s="3" t="s">
        <v>47</v>
      </c>
      <c r="AG5009" s="3" t="s">
        <v>48</v>
      </c>
      <c r="AH5009" s="3" t="s">
        <v>47</v>
      </c>
      <c r="AI5009" s="3" t="s">
        <v>48</v>
      </c>
      <c r="AK5009" s="3" t="s">
        <v>47</v>
      </c>
      <c r="AL5009" s="3" t="s">
        <v>48</v>
      </c>
      <c r="AM5009" s="3" t="s">
        <v>48</v>
      </c>
      <c r="AU5009" s="3">
        <v>0</v>
      </c>
      <c r="AV5009" s="3">
        <v>9</v>
      </c>
      <c r="AW5009" s="3">
        <v>1</v>
      </c>
      <c r="AX5009" s="3">
        <v>9</v>
      </c>
      <c r="AY5009" s="3">
        <v>100</v>
      </c>
      <c r="AZ5009" s="6" t="str">
        <f t="shared" si="550"/>
        <v>2595.8</v>
      </c>
      <c r="BC5009" s="12" t="s">
        <v>12811</v>
      </c>
      <c r="BJ5009" s="12">
        <f t="shared" si="551"/>
        <v>0</v>
      </c>
      <c r="BK5009" s="12">
        <f t="shared" si="552"/>
        <v>0</v>
      </c>
      <c r="CQ5009" s="3" t="str">
        <f>CONCATENATE(baseURL!$A$1,baseURL!$B$1,baseURL!$C$1,".",C5009,".",L5009,".pkl&amp;seq=",BC5009)</f>
        <v>http://proteomics.broadinstitute.org/millscripts/viewfeed.pl?side=xl&amp;cycle=1&amp;fixedMods=iaaC&amp;file=msdataSM/iPRG2012_nd/cpick_in/iPRG2012_nd.2595.8.3.pkl&amp;seq=AYVRLTADYDALDLANR</v>
      </c>
    </row>
    <row r="5010" spans="1:95" x14ac:dyDescent="0.2">
      <c r="A5010" s="3">
        <v>6881</v>
      </c>
      <c r="B5010" s="2" t="s">
        <v>12799</v>
      </c>
      <c r="C5010" s="2" t="s">
        <v>12800</v>
      </c>
      <c r="D5010" s="3">
        <v>13094</v>
      </c>
      <c r="E5010" s="3">
        <v>13078</v>
      </c>
      <c r="F5010" s="3">
        <v>54505</v>
      </c>
      <c r="G5010" s="3">
        <v>15672</v>
      </c>
      <c r="H5010" s="3">
        <v>45.525399999999998</v>
      </c>
      <c r="I5010" s="30">
        <v>683.35019</v>
      </c>
      <c r="J5010" s="30">
        <v>683.34022900000002</v>
      </c>
      <c r="K5010" s="30">
        <v>9.9600000000000001E-3</v>
      </c>
      <c r="L5010" s="3">
        <v>3</v>
      </c>
      <c r="M5010" s="3">
        <v>3</v>
      </c>
      <c r="N5010" s="10">
        <f t="shared" si="546"/>
        <v>1</v>
      </c>
      <c r="O5010" s="35">
        <v>3</v>
      </c>
      <c r="P5010" s="17"/>
      <c r="Q5010" s="40">
        <v>2048.01055</v>
      </c>
      <c r="R5010" s="40">
        <v>683.34169999999995</v>
      </c>
      <c r="S5010" s="18">
        <f t="shared" si="547"/>
        <v>12.424238122818531</v>
      </c>
      <c r="T5010" s="18">
        <f t="shared" si="548"/>
        <v>-2.1526565698011124</v>
      </c>
      <c r="U5010" s="18">
        <f t="shared" si="549"/>
        <v>-2.1950950746376665</v>
      </c>
      <c r="V5010" s="30">
        <v>683.34019999999998</v>
      </c>
      <c r="W5010" s="3" t="s">
        <v>47</v>
      </c>
      <c r="X5010" s="3" t="s">
        <v>47</v>
      </c>
      <c r="Y5010" s="3" t="s">
        <v>47</v>
      </c>
      <c r="Z5010" s="3" t="s">
        <v>47</v>
      </c>
      <c r="AA5010" s="3" t="s">
        <v>47</v>
      </c>
      <c r="AB5010" s="12" t="s">
        <v>47</v>
      </c>
      <c r="AC5010" s="3" t="s">
        <v>47</v>
      </c>
      <c r="AD5010" s="3" t="s">
        <v>47</v>
      </c>
      <c r="AE5010" s="3" t="s">
        <v>47</v>
      </c>
      <c r="AF5010" s="3" t="s">
        <v>47</v>
      </c>
      <c r="AH5010" s="3" t="s">
        <v>47</v>
      </c>
      <c r="AI5010" s="3" t="s">
        <v>47</v>
      </c>
      <c r="AJ5010" s="3" t="s">
        <v>47</v>
      </c>
      <c r="AL5010" s="3" t="s">
        <v>47</v>
      </c>
      <c r="AM5010" s="3" t="s">
        <v>47</v>
      </c>
      <c r="AO5010" s="3" t="s">
        <v>47</v>
      </c>
      <c r="AP5010" s="3" t="s">
        <v>48</v>
      </c>
      <c r="AU5010" s="3">
        <v>0</v>
      </c>
      <c r="AV5010" s="3">
        <v>16</v>
      </c>
      <c r="AW5010" s="3">
        <v>1</v>
      </c>
      <c r="AX5010" s="3">
        <v>16</v>
      </c>
      <c r="AY5010" s="3">
        <v>100</v>
      </c>
      <c r="AZ5010" s="6" t="str">
        <f t="shared" si="550"/>
        <v>2595.9</v>
      </c>
      <c r="BC5010" s="12" t="s">
        <v>12801</v>
      </c>
      <c r="BJ5010" s="12">
        <f t="shared" si="551"/>
        <v>1</v>
      </c>
      <c r="BK5010" s="12">
        <f t="shared" si="552"/>
        <v>0</v>
      </c>
      <c r="CQ5010" s="3" t="str">
        <f>CONCATENATE(baseURL!$A$1,baseURL!$B$1,baseURL!$C$1,".",C5010,".",L5010,".pkl&amp;seq=",BC5010)</f>
        <v>http://proteomics.broadinstitute.org/millscripts/viewfeed.pl?side=xl&amp;cycle=1&amp;fixedMods=iaaC&amp;file=msdataSM/iPRG2012_nd/cpick_in/iPRG2012_nd.2595.9.3.pkl&amp;seq=VACLGAWHPAHVMWSVAR</v>
      </c>
    </row>
    <row r="5011" spans="1:95" x14ac:dyDescent="0.2">
      <c r="A5011" s="3">
        <v>3512</v>
      </c>
      <c r="B5011" s="2" t="s">
        <v>12813</v>
      </c>
      <c r="C5011" s="2" t="s">
        <v>12814</v>
      </c>
      <c r="D5011" s="3">
        <v>13100</v>
      </c>
      <c r="E5011" s="3">
        <v>13084</v>
      </c>
      <c r="F5011" s="3">
        <v>54522</v>
      </c>
      <c r="G5011" s="3">
        <v>15679</v>
      </c>
      <c r="H5011" s="3">
        <v>45.543599999999998</v>
      </c>
      <c r="I5011" s="30">
        <v>601.30584999999996</v>
      </c>
      <c r="J5011" s="30">
        <v>601.82943839999996</v>
      </c>
      <c r="K5011" s="30">
        <v>-0.52359</v>
      </c>
      <c r="L5011" s="3">
        <v>0</v>
      </c>
      <c r="M5011" s="3">
        <v>2</v>
      </c>
      <c r="N5011" s="10">
        <f t="shared" si="546"/>
        <v>1</v>
      </c>
      <c r="O5011" s="35">
        <v>2</v>
      </c>
      <c r="P5011" s="17"/>
      <c r="Q5011" s="40">
        <v>1202.6528000000001</v>
      </c>
      <c r="R5011" s="40">
        <v>601.83004000000005</v>
      </c>
      <c r="S5011" s="18">
        <f t="shared" si="547"/>
        <v>-870.99341202723872</v>
      </c>
      <c r="T5011" s="18">
        <f t="shared" si="548"/>
        <v>-0.99961776599828589</v>
      </c>
      <c r="U5011" s="18">
        <f t="shared" si="549"/>
        <v>-1.3957428911977436</v>
      </c>
      <c r="V5011" s="30">
        <v>601.82920000000001</v>
      </c>
      <c r="W5011" s="3" t="s">
        <v>47</v>
      </c>
      <c r="X5011" s="3" t="s">
        <v>47</v>
      </c>
      <c r="Y5011" s="3" t="s">
        <v>47</v>
      </c>
      <c r="Z5011" s="3" t="s">
        <v>47</v>
      </c>
      <c r="AA5011" s="3" t="s">
        <v>47</v>
      </c>
      <c r="AB5011" s="12" t="s">
        <v>47</v>
      </c>
      <c r="AC5011" s="3" t="s">
        <v>47</v>
      </c>
      <c r="AD5011" s="3" t="s">
        <v>47</v>
      </c>
      <c r="AE5011" s="3" t="s">
        <v>47</v>
      </c>
      <c r="AF5011" s="3" t="s">
        <v>47</v>
      </c>
      <c r="AH5011" s="3" t="s">
        <v>47</v>
      </c>
      <c r="AI5011" s="3" t="s">
        <v>47</v>
      </c>
      <c r="AK5011" s="3" t="s">
        <v>47</v>
      </c>
      <c r="AL5011" s="3" t="s">
        <v>47</v>
      </c>
      <c r="AM5011" s="3" t="s">
        <v>47</v>
      </c>
      <c r="AU5011" s="3">
        <v>0</v>
      </c>
      <c r="AV5011" s="3">
        <v>15</v>
      </c>
      <c r="AW5011" s="3">
        <v>1</v>
      </c>
      <c r="AX5011" s="3">
        <v>15</v>
      </c>
      <c r="AY5011" s="3">
        <v>100</v>
      </c>
      <c r="AZ5011" s="6" t="str">
        <f t="shared" si="550"/>
        <v>2596.5</v>
      </c>
      <c r="BC5011" s="12" t="s">
        <v>12786</v>
      </c>
      <c r="BJ5011" s="12">
        <f t="shared" si="551"/>
        <v>0</v>
      </c>
      <c r="BK5011" s="12">
        <f t="shared" si="552"/>
        <v>0</v>
      </c>
      <c r="CQ5011" s="3" t="str">
        <f>CONCATENATE(baseURL!$A$1,baseURL!$B$1,baseURL!$C$1,".",C5011,".",L5011,".pkl&amp;seq=",BC5011)</f>
        <v>http://proteomics.broadinstitute.org/millscripts/viewfeed.pl?side=xl&amp;cycle=1&amp;fixedMods=iaaC&amp;file=msdataSM/iPRG2012_nd/cpick_in/iPRG2012_nd.2596.5.0.pkl&amp;seq=GSPLAFELGVGR</v>
      </c>
    </row>
    <row r="5012" spans="1:95" x14ac:dyDescent="0.2">
      <c r="A5012" s="3">
        <v>6239</v>
      </c>
      <c r="B5012" s="2" t="s">
        <v>12815</v>
      </c>
      <c r="C5012" s="2" t="s">
        <v>12804</v>
      </c>
      <c r="D5012" s="3">
        <v>13101</v>
      </c>
      <c r="E5012" s="3">
        <v>13085</v>
      </c>
      <c r="F5012" s="3">
        <v>54523</v>
      </c>
      <c r="G5012" s="3">
        <v>15680</v>
      </c>
      <c r="H5012" s="3">
        <v>45.545299999999997</v>
      </c>
      <c r="I5012" s="30">
        <v>601.83064999999999</v>
      </c>
      <c r="J5012" s="30">
        <v>601.82945900000004</v>
      </c>
      <c r="K5012" s="30">
        <v>1.1900000000000001E-3</v>
      </c>
      <c r="L5012" s="3">
        <v>2</v>
      </c>
      <c r="M5012" s="3">
        <v>2</v>
      </c>
      <c r="N5012" s="10">
        <f t="shared" si="546"/>
        <v>1</v>
      </c>
      <c r="O5012" s="35">
        <v>2</v>
      </c>
      <c r="P5012" s="17"/>
      <c r="Q5012" s="40">
        <v>1202.6528000000001</v>
      </c>
      <c r="R5012" s="40">
        <v>601.83004000000005</v>
      </c>
      <c r="S5012" s="18">
        <f t="shared" si="547"/>
        <v>1.0135751946476896</v>
      </c>
      <c r="T5012" s="18">
        <f t="shared" si="548"/>
        <v>-0.96538883305167822</v>
      </c>
      <c r="U5012" s="18">
        <f t="shared" si="549"/>
        <v>-0.56494355125755635</v>
      </c>
      <c r="V5012" s="30">
        <v>601.8297</v>
      </c>
      <c r="W5012" s="3" t="s">
        <v>47</v>
      </c>
      <c r="X5012" s="3" t="s">
        <v>47</v>
      </c>
      <c r="Y5012" s="3" t="s">
        <v>47</v>
      </c>
      <c r="Z5012" s="3" t="s">
        <v>47</v>
      </c>
      <c r="AA5012" s="3" t="s">
        <v>47</v>
      </c>
      <c r="AB5012" s="12" t="s">
        <v>47</v>
      </c>
      <c r="AC5012" s="3" t="s">
        <v>47</v>
      </c>
      <c r="AD5012" s="3" t="s">
        <v>47</v>
      </c>
      <c r="AE5012" s="3" t="s">
        <v>47</v>
      </c>
      <c r="AF5012" s="3" t="s">
        <v>47</v>
      </c>
      <c r="AG5012" s="3" t="s">
        <v>47</v>
      </c>
      <c r="AH5012" s="3" t="s">
        <v>47</v>
      </c>
      <c r="AI5012" s="3" t="s">
        <v>47</v>
      </c>
      <c r="AJ5012" s="3" t="s">
        <v>47</v>
      </c>
      <c r="AK5012" s="3" t="s">
        <v>47</v>
      </c>
      <c r="AL5012" s="3" t="s">
        <v>47</v>
      </c>
      <c r="AN5012" s="3" t="s">
        <v>47</v>
      </c>
      <c r="AU5012" s="3">
        <v>0</v>
      </c>
      <c r="AV5012" s="3">
        <v>17</v>
      </c>
      <c r="AW5012" s="3">
        <v>1</v>
      </c>
      <c r="AX5012" s="3">
        <v>17</v>
      </c>
      <c r="AY5012" s="3">
        <v>100</v>
      </c>
      <c r="AZ5012" s="6" t="str">
        <f t="shared" si="550"/>
        <v>2596.6</v>
      </c>
      <c r="BC5012" s="12" t="s">
        <v>12786</v>
      </c>
      <c r="BJ5012" s="12">
        <f t="shared" si="551"/>
        <v>0</v>
      </c>
      <c r="BK5012" s="12">
        <f t="shared" si="552"/>
        <v>0</v>
      </c>
      <c r="CQ5012" s="3" t="str">
        <f>CONCATENATE(baseURL!$A$1,baseURL!$B$1,baseURL!$C$1,".",C5012,".",L5012,".pkl&amp;seq=",BC5012)</f>
        <v>http://proteomics.broadinstitute.org/millscripts/viewfeed.pl?side=xl&amp;cycle=1&amp;fixedMods=iaaC&amp;file=msdataSM/iPRG2012_nd/cpick_in/iPRG2012_nd.2596.6.2.pkl&amp;seq=GSPLAFELGVGR</v>
      </c>
    </row>
    <row r="5013" spans="1:95" x14ac:dyDescent="0.2">
      <c r="A5013" s="3">
        <v>7207</v>
      </c>
      <c r="B5013" s="2" t="s">
        <v>12816</v>
      </c>
      <c r="C5013" s="2" t="s">
        <v>12805</v>
      </c>
      <c r="D5013" s="3">
        <v>13103</v>
      </c>
      <c r="E5013" s="3">
        <v>13087</v>
      </c>
      <c r="F5013" s="3">
        <v>54525</v>
      </c>
      <c r="G5013" s="3">
        <v>15682</v>
      </c>
      <c r="H5013" s="3">
        <v>45.549500000000002</v>
      </c>
      <c r="I5013" s="30">
        <v>716.90314000000001</v>
      </c>
      <c r="J5013" s="30">
        <v>716.90378720000001</v>
      </c>
      <c r="K5013" s="30">
        <v>-6.4999999999999997E-4</v>
      </c>
      <c r="L5013" s="3">
        <v>4</v>
      </c>
      <c r="M5013" s="3">
        <v>4</v>
      </c>
      <c r="N5013" s="10">
        <f t="shared" si="546"/>
        <v>1</v>
      </c>
      <c r="O5013" s="35">
        <v>4</v>
      </c>
      <c r="P5013" s="17"/>
      <c r="Q5013" s="40">
        <v>2864.5952299999999</v>
      </c>
      <c r="R5013" s="40">
        <v>716.90426000000002</v>
      </c>
      <c r="S5013" s="18">
        <f t="shared" si="547"/>
        <v>-1.5622727643080858</v>
      </c>
      <c r="T5013" s="18">
        <f t="shared" si="548"/>
        <v>-0.6595022883688475</v>
      </c>
      <c r="U5013" s="18">
        <f t="shared" si="549"/>
        <v>-0.78113638223333304</v>
      </c>
      <c r="V5013" s="30">
        <v>716.90369999999996</v>
      </c>
      <c r="W5013" s="3" t="s">
        <v>47</v>
      </c>
      <c r="Y5013" s="3" t="s">
        <v>47</v>
      </c>
      <c r="AA5013" s="3" t="s">
        <v>47</v>
      </c>
      <c r="AB5013" s="12" t="s">
        <v>52</v>
      </c>
      <c r="AF5013" s="3" t="s">
        <v>48</v>
      </c>
      <c r="AG5013" s="3" t="s">
        <v>48</v>
      </c>
      <c r="AU5013" s="3">
        <v>0</v>
      </c>
      <c r="AV5013" s="3">
        <v>3</v>
      </c>
      <c r="AW5013" s="3">
        <v>1</v>
      </c>
      <c r="AX5013" s="3">
        <v>3</v>
      </c>
      <c r="AY5013" s="3">
        <v>100</v>
      </c>
      <c r="AZ5013" s="6" t="str">
        <f t="shared" si="550"/>
        <v>2596.8</v>
      </c>
      <c r="BC5013" s="12" t="s">
        <v>12716</v>
      </c>
      <c r="BJ5013" s="12">
        <f t="shared" si="551"/>
        <v>0</v>
      </c>
      <c r="BK5013" s="12">
        <f t="shared" si="552"/>
        <v>0</v>
      </c>
      <c r="CQ5013" s="3" t="str">
        <f>CONCATENATE(baseURL!$A$1,baseURL!$B$1,baseURL!$C$1,".",C5013,".",L5013,".pkl&amp;seq=",BC5013)</f>
        <v>http://proteomics.broadinstitute.org/millscripts/viewfeed.pl?side=xl&amp;cycle=1&amp;fixedMods=iaaC&amp;file=msdataSM/iPRG2012_nd/cpick_in/iPRG2012_nd.2596.8.4.pkl&amp;seq=GGRTASGNLLPSSTGAAKAVGKVLPELQGK</v>
      </c>
    </row>
    <row r="5014" spans="1:95" x14ac:dyDescent="0.2">
      <c r="A5014" s="3">
        <v>6540</v>
      </c>
      <c r="B5014" s="2" t="s">
        <v>12812</v>
      </c>
      <c r="C5014" s="2" t="s">
        <v>12809</v>
      </c>
      <c r="D5014" s="3">
        <v>13104</v>
      </c>
      <c r="E5014" s="3">
        <v>13088</v>
      </c>
      <c r="F5014" s="3">
        <v>54526</v>
      </c>
      <c r="G5014" s="3">
        <v>15683</v>
      </c>
      <c r="H5014" s="3">
        <v>45.552</v>
      </c>
      <c r="I5014" s="30">
        <v>737.70540000000005</v>
      </c>
      <c r="J5014" s="30">
        <v>737.70682380000005</v>
      </c>
      <c r="K5014" s="30">
        <v>-1.42E-3</v>
      </c>
      <c r="L5014" s="3">
        <v>3</v>
      </c>
      <c r="M5014" s="3">
        <v>3</v>
      </c>
      <c r="N5014" s="10">
        <f t="shared" si="546"/>
        <v>1</v>
      </c>
      <c r="O5014" s="35">
        <v>3</v>
      </c>
      <c r="P5014" s="17"/>
      <c r="Q5014" s="40">
        <v>2211.1040400000002</v>
      </c>
      <c r="R5014" s="40">
        <v>737.70619999999997</v>
      </c>
      <c r="S5014" s="18">
        <f t="shared" si="547"/>
        <v>-1.0844425598061538</v>
      </c>
      <c r="T5014" s="18">
        <f t="shared" si="548"/>
        <v>0.84559408621600884</v>
      </c>
      <c r="U5014" s="18">
        <f t="shared" si="549"/>
        <v>0.81333192004725108</v>
      </c>
      <c r="V5014" s="30">
        <v>737.70680000000004</v>
      </c>
      <c r="W5014" s="3" t="s">
        <v>47</v>
      </c>
      <c r="X5014" s="3" t="s">
        <v>47</v>
      </c>
      <c r="Y5014" s="3" t="s">
        <v>47</v>
      </c>
      <c r="Z5014" s="3" t="s">
        <v>47</v>
      </c>
      <c r="AA5014" s="3" t="s">
        <v>48</v>
      </c>
      <c r="AB5014" s="12" t="s">
        <v>47</v>
      </c>
      <c r="AC5014" s="3" t="s">
        <v>47</v>
      </c>
      <c r="AD5014" s="3" t="s">
        <v>47</v>
      </c>
      <c r="AE5014" s="3" t="s">
        <v>47</v>
      </c>
      <c r="AF5014" s="3" t="s">
        <v>47</v>
      </c>
      <c r="AG5014" s="3" t="s">
        <v>47</v>
      </c>
      <c r="AH5014" s="3" t="s">
        <v>47</v>
      </c>
      <c r="AI5014" s="3" t="s">
        <v>47</v>
      </c>
      <c r="AJ5014" s="3" t="s">
        <v>47</v>
      </c>
      <c r="AK5014" s="3" t="s">
        <v>47</v>
      </c>
      <c r="AL5014" s="3" t="s">
        <v>47</v>
      </c>
      <c r="AU5014" s="3">
        <v>0</v>
      </c>
      <c r="AV5014" s="3">
        <v>15</v>
      </c>
      <c r="AW5014" s="3">
        <v>1</v>
      </c>
      <c r="AX5014" s="3">
        <v>15</v>
      </c>
      <c r="AY5014" s="3">
        <v>100</v>
      </c>
      <c r="AZ5014" s="6" t="str">
        <f t="shared" si="550"/>
        <v>2596.9</v>
      </c>
      <c r="BC5014" s="12" t="s">
        <v>12376</v>
      </c>
      <c r="BJ5014" s="12">
        <f t="shared" si="551"/>
        <v>0</v>
      </c>
      <c r="BK5014" s="12">
        <f t="shared" si="552"/>
        <v>0</v>
      </c>
      <c r="CQ5014" s="3" t="str">
        <f>CONCATENATE(baseURL!$A$1,baseURL!$B$1,baseURL!$C$1,".",C5014,".",L5014,".pkl&amp;seq=",BC5014)</f>
        <v>http://proteomics.broadinstitute.org/millscripts/viewfeed.pl?side=xl&amp;cycle=1&amp;fixedMods=iaaC&amp;file=msdataSM/iPRG2012_nd/cpick_in/iPRG2012_nd.2596.9.3.pkl&amp;seq=LGEHNLDVLEGNEQFLNAAK</v>
      </c>
    </row>
    <row r="5015" spans="1:95" x14ac:dyDescent="0.2">
      <c r="A5015" s="3">
        <v>6460</v>
      </c>
      <c r="B5015" s="2" t="s">
        <v>12817</v>
      </c>
      <c r="C5015" s="2" t="s">
        <v>12818</v>
      </c>
      <c r="D5015" s="3">
        <v>13105</v>
      </c>
      <c r="E5015" s="3">
        <v>13089</v>
      </c>
      <c r="F5015" s="3">
        <v>54539</v>
      </c>
      <c r="G5015" s="3">
        <v>15685</v>
      </c>
      <c r="H5015" s="3">
        <v>45.567399999999999</v>
      </c>
      <c r="I5015" s="30">
        <v>531.33569</v>
      </c>
      <c r="J5015" s="30">
        <v>531.33451890000003</v>
      </c>
      <c r="K5015" s="30">
        <v>1.17E-3</v>
      </c>
      <c r="L5015" s="3">
        <v>3</v>
      </c>
      <c r="M5015" s="3">
        <v>3</v>
      </c>
      <c r="N5015" s="10">
        <f t="shared" si="546"/>
        <v>1</v>
      </c>
      <c r="O5015" s="35">
        <v>3</v>
      </c>
      <c r="P5015" s="17"/>
      <c r="Q5015" s="40">
        <v>1591.98939</v>
      </c>
      <c r="R5015" s="40">
        <v>531.33465000000001</v>
      </c>
      <c r="S5015" s="18">
        <f t="shared" si="547"/>
        <v>1.9573351747134309</v>
      </c>
      <c r="T5015" s="18">
        <f t="shared" si="548"/>
        <v>-0.24673715515439992</v>
      </c>
      <c r="U5015" s="18">
        <f t="shared" si="549"/>
        <v>-0.84692387368436739</v>
      </c>
      <c r="V5015" s="30">
        <v>531.33420000000001</v>
      </c>
      <c r="W5015" s="3" t="s">
        <v>47</v>
      </c>
      <c r="X5015" s="3" t="s">
        <v>47</v>
      </c>
      <c r="Y5015" s="3" t="s">
        <v>47</v>
      </c>
      <c r="Z5015" s="3" t="s">
        <v>47</v>
      </c>
      <c r="AA5015" s="3" t="s">
        <v>47</v>
      </c>
      <c r="AB5015" s="12" t="s">
        <v>47</v>
      </c>
      <c r="AC5015" s="3" t="s">
        <v>47</v>
      </c>
      <c r="AD5015" s="3" t="s">
        <v>47</v>
      </c>
      <c r="AE5015" s="3" t="s">
        <v>47</v>
      </c>
      <c r="AF5015" s="3" t="s">
        <v>47</v>
      </c>
      <c r="AG5015" s="3" t="s">
        <v>47</v>
      </c>
      <c r="AH5015" s="3" t="s">
        <v>47</v>
      </c>
      <c r="AI5015" s="3" t="s">
        <v>47</v>
      </c>
      <c r="AJ5015" s="3" t="s">
        <v>47</v>
      </c>
      <c r="AK5015" s="3" t="s">
        <v>47</v>
      </c>
      <c r="AL5015" s="3" t="s">
        <v>47</v>
      </c>
      <c r="AU5015" s="3">
        <v>0</v>
      </c>
      <c r="AV5015" s="3">
        <v>16</v>
      </c>
      <c r="AW5015" s="3">
        <v>1</v>
      </c>
      <c r="AX5015" s="3">
        <v>16</v>
      </c>
      <c r="AY5015" s="3">
        <v>100</v>
      </c>
      <c r="AZ5015" s="6" t="str">
        <f t="shared" si="550"/>
        <v>2597.1</v>
      </c>
      <c r="BC5015" s="12" t="s">
        <v>12403</v>
      </c>
      <c r="BJ5015" s="12">
        <f t="shared" si="551"/>
        <v>0</v>
      </c>
      <c r="BK5015" s="12">
        <f t="shared" si="552"/>
        <v>0</v>
      </c>
      <c r="CQ5015" s="3" t="str">
        <f>CONCATENATE(baseURL!$A$1,baseURL!$B$1,baseURL!$C$1,".",C5015,".",L5015,".pkl&amp;seq=",BC5015)</f>
        <v>http://proteomics.broadinstitute.org/millscripts/viewfeed.pl?side=xl&amp;cycle=1&amp;fixedMods=iaaC&amp;file=msdataSM/iPRG2012_nd/cpick_in/iPRG2012_nd.2597.1.3.pkl&amp;seq=LLQSLPPTLKVNRL</v>
      </c>
    </row>
    <row r="5016" spans="1:95" x14ac:dyDescent="0.2">
      <c r="A5016" s="3">
        <v>2135</v>
      </c>
      <c r="B5016" s="2" t="s">
        <v>12826</v>
      </c>
      <c r="C5016" s="2" t="s">
        <v>12827</v>
      </c>
      <c r="D5016" s="3">
        <v>13110</v>
      </c>
      <c r="E5016" s="3">
        <v>13094</v>
      </c>
      <c r="F5016" s="3">
        <v>54563</v>
      </c>
      <c r="G5016" s="3">
        <v>15691</v>
      </c>
      <c r="H5016" s="3">
        <v>45.589599999999997</v>
      </c>
      <c r="I5016" s="30">
        <v>597.82588999999996</v>
      </c>
      <c r="J5016" s="30">
        <v>597.82654400000001</v>
      </c>
      <c r="K5016" s="30">
        <v>-6.4999999999999997E-4</v>
      </c>
      <c r="L5016" s="3">
        <v>2</v>
      </c>
      <c r="M5016" s="3">
        <v>2</v>
      </c>
      <c r="N5016" s="10">
        <f t="shared" si="546"/>
        <v>1</v>
      </c>
      <c r="O5016" s="35">
        <v>2</v>
      </c>
      <c r="P5016" s="17"/>
      <c r="Q5016" s="40">
        <v>1194.64771</v>
      </c>
      <c r="R5016" s="40">
        <v>597.82749000000001</v>
      </c>
      <c r="S5016" s="18">
        <f t="shared" si="547"/>
        <v>-2.6763573552850746</v>
      </c>
      <c r="T5016" s="18">
        <f t="shared" si="548"/>
        <v>-1.5823962862581029</v>
      </c>
      <c r="U5016" s="18">
        <f t="shared" si="549"/>
        <v>-1.3214514442147931</v>
      </c>
      <c r="V5016" s="30">
        <v>597.82669999999996</v>
      </c>
      <c r="W5016" s="3" t="s">
        <v>47</v>
      </c>
      <c r="X5016" s="3" t="s">
        <v>47</v>
      </c>
      <c r="Y5016" s="3" t="s">
        <v>65</v>
      </c>
      <c r="Z5016" s="3" t="s">
        <v>47</v>
      </c>
      <c r="AA5016" s="3" t="s">
        <v>48</v>
      </c>
      <c r="AB5016" s="12" t="s">
        <v>47</v>
      </c>
      <c r="AC5016" s="3" t="s">
        <v>47</v>
      </c>
      <c r="AD5016" s="3" t="s">
        <v>47</v>
      </c>
      <c r="AE5016" s="3" t="s">
        <v>47</v>
      </c>
      <c r="AF5016" s="3" t="s">
        <v>47</v>
      </c>
      <c r="AG5016" s="3" t="s">
        <v>47</v>
      </c>
      <c r="AH5016" s="3" t="s">
        <v>47</v>
      </c>
      <c r="AI5016" s="3" t="s">
        <v>47</v>
      </c>
      <c r="AJ5016" s="3" t="s">
        <v>47</v>
      </c>
      <c r="AK5016" s="3" t="s">
        <v>47</v>
      </c>
      <c r="AN5016" s="3" t="s">
        <v>47</v>
      </c>
      <c r="AO5016" s="3" t="s">
        <v>47</v>
      </c>
      <c r="AQ5016" s="3" t="s">
        <v>47</v>
      </c>
      <c r="AU5016" s="3">
        <v>1</v>
      </c>
      <c r="AV5016" s="3">
        <v>16</v>
      </c>
      <c r="AW5016" s="3">
        <v>1</v>
      </c>
      <c r="AX5016" s="3">
        <v>16</v>
      </c>
      <c r="AY5016" s="3">
        <v>100</v>
      </c>
      <c r="AZ5016" s="6" t="str">
        <f t="shared" si="550"/>
        <v>2598.4</v>
      </c>
      <c r="BC5016" s="12" t="s">
        <v>8982</v>
      </c>
      <c r="BJ5016" s="12">
        <f t="shared" si="551"/>
        <v>0</v>
      </c>
      <c r="BK5016" s="12">
        <f t="shared" si="552"/>
        <v>0</v>
      </c>
      <c r="BO5016" s="3" t="s">
        <v>114</v>
      </c>
      <c r="BR5016" s="3" t="s">
        <v>114</v>
      </c>
      <c r="BU5016" s="3" t="s">
        <v>12828</v>
      </c>
      <c r="CQ5016" s="3" t="str">
        <f>CONCATENATE(baseURL!$A$1,baseURL!$B$1,baseURL!$C$1,".",C5016,".",L5016,".pkl&amp;seq=",BC5016,"&amp;varMods=pyroGlu-Q")</f>
        <v>http://proteomics.broadinstitute.org/millscripts/viewfeed.pl?side=xl&amp;cycle=1&amp;fixedMods=iaaC&amp;file=msdataSM/iPRG2012_nd/cpick_in/iPRG2012_nd.2598.4.2.pkl&amp;seq=qLTVNDLPVGR&amp;varMods=pyroGlu-Q</v>
      </c>
    </row>
    <row r="5017" spans="1:95" x14ac:dyDescent="0.2">
      <c r="A5017" s="3">
        <v>1924</v>
      </c>
      <c r="B5017" s="2" t="s">
        <v>12837</v>
      </c>
      <c r="C5017" s="2" t="s">
        <v>12838</v>
      </c>
      <c r="D5017" s="3">
        <v>13129</v>
      </c>
      <c r="E5017" s="3">
        <v>13113</v>
      </c>
      <c r="F5017" s="3">
        <v>54593</v>
      </c>
      <c r="G5017" s="3">
        <v>15711</v>
      </c>
      <c r="H5017" s="3">
        <v>45.6218</v>
      </c>
      <c r="I5017" s="30">
        <v>801.72100999999998</v>
      </c>
      <c r="J5017" s="30">
        <v>801.71309010000004</v>
      </c>
      <c r="K5017" s="30">
        <v>7.92E-3</v>
      </c>
      <c r="L5017" s="3">
        <v>3</v>
      </c>
      <c r="M5017" s="3">
        <v>3</v>
      </c>
      <c r="N5017" s="10">
        <f t="shared" si="546"/>
        <v>1</v>
      </c>
      <c r="O5017" s="35">
        <v>3</v>
      </c>
      <c r="P5017" s="17"/>
      <c r="Q5017" s="40">
        <v>2403.1270199999999</v>
      </c>
      <c r="R5017" s="40">
        <v>801.71385999999995</v>
      </c>
      <c r="S5017" s="18">
        <f t="shared" si="547"/>
        <v>8.918393901814536</v>
      </c>
      <c r="T5017" s="18">
        <f t="shared" si="548"/>
        <v>-0.96031768729716716</v>
      </c>
      <c r="U5017" s="18">
        <f t="shared" si="549"/>
        <v>-0.94796914188333214</v>
      </c>
      <c r="V5017" s="30">
        <v>801.71310000000005</v>
      </c>
      <c r="X5017" s="3" t="s">
        <v>47</v>
      </c>
      <c r="Y5017" s="3" t="s">
        <v>47</v>
      </c>
      <c r="Z5017" s="3" t="s">
        <v>47</v>
      </c>
      <c r="AA5017" s="3" t="s">
        <v>47</v>
      </c>
      <c r="AB5017" s="12" t="s">
        <v>48</v>
      </c>
      <c r="AC5017" s="3" t="s">
        <v>48</v>
      </c>
      <c r="AD5017" s="3" t="s">
        <v>47</v>
      </c>
      <c r="AE5017" s="3" t="s">
        <v>47</v>
      </c>
      <c r="AG5017" s="3" t="s">
        <v>52</v>
      </c>
      <c r="AH5017" s="3" t="s">
        <v>52</v>
      </c>
      <c r="AI5017" s="3" t="s">
        <v>52</v>
      </c>
      <c r="AL5017" s="3" t="s">
        <v>52</v>
      </c>
      <c r="AO5017" s="3" t="s">
        <v>48</v>
      </c>
      <c r="AU5017" s="3">
        <v>0</v>
      </c>
      <c r="AV5017" s="3">
        <v>6</v>
      </c>
      <c r="AW5017" s="3">
        <v>3</v>
      </c>
      <c r="AX5017" s="3">
        <v>3</v>
      </c>
      <c r="AY5017" s="3">
        <v>50</v>
      </c>
      <c r="AZ5017" s="6" t="str">
        <f t="shared" si="550"/>
        <v>2599.13</v>
      </c>
      <c r="BC5017" s="12" t="s">
        <v>12092</v>
      </c>
      <c r="BJ5017" s="12">
        <f t="shared" si="551"/>
        <v>0</v>
      </c>
      <c r="BK5017" s="12">
        <f t="shared" si="552"/>
        <v>0</v>
      </c>
      <c r="BO5017" s="3" t="s">
        <v>54</v>
      </c>
      <c r="BP5017" s="3" t="s">
        <v>54</v>
      </c>
      <c r="BR5017" s="3" t="s">
        <v>54</v>
      </c>
      <c r="CQ5017" s="3" t="str">
        <f>CONCATENATE(baseURL!$A$1,baseURL!$B$1,baseURL!$C$1,".",C5017,".",L5017,".pkl&amp;seq=",BC5017,"&amp;varMods=Deamidated-Q+Deamidated-N")</f>
        <v>http://proteomics.broadinstitute.org/millscripts/viewfeed.pl?side=xl&amp;cycle=1&amp;fixedMods=iaaC&amp;file=msdataSM/iPRG2012_nd/cpick_in/iPRG2012_nd.2599.13.3.pkl&amp;seq=LSENGQRDLDRLAAqTLEEDE&amp;varMods=Deamidated-Q+Deamidated-N</v>
      </c>
    </row>
    <row r="5018" spans="1:95" x14ac:dyDescent="0.2">
      <c r="A5018" s="3">
        <v>2798</v>
      </c>
      <c r="B5018" s="2" t="s">
        <v>12839</v>
      </c>
      <c r="C5018" s="2" t="s">
        <v>12840</v>
      </c>
      <c r="D5018" s="3">
        <v>13130</v>
      </c>
      <c r="E5018" s="3">
        <v>13114</v>
      </c>
      <c r="F5018" s="3">
        <v>54594</v>
      </c>
      <c r="G5018" s="3">
        <v>15712</v>
      </c>
      <c r="H5018" s="3">
        <v>45.6235</v>
      </c>
      <c r="I5018" s="30">
        <v>861.08876999999995</v>
      </c>
      <c r="J5018" s="30">
        <v>861.08666040000003</v>
      </c>
      <c r="K5018" s="30">
        <v>2.1099999999999999E-3</v>
      </c>
      <c r="L5018" s="3">
        <v>3</v>
      </c>
      <c r="M5018" s="3">
        <v>3</v>
      </c>
      <c r="N5018" s="10">
        <f t="shared" si="546"/>
        <v>1</v>
      </c>
      <c r="O5018" s="35">
        <v>3</v>
      </c>
      <c r="P5018" s="17"/>
      <c r="Q5018" s="40">
        <v>2581.25155</v>
      </c>
      <c r="R5018" s="40">
        <v>861.08870000000002</v>
      </c>
      <c r="S5018" s="18">
        <f t="shared" si="547"/>
        <v>8.1292438208693044E-2</v>
      </c>
      <c r="T5018" s="18">
        <f t="shared" si="548"/>
        <v>-2.3686293874128763</v>
      </c>
      <c r="U5018" s="18">
        <f t="shared" si="549"/>
        <v>-2.3226410938459567</v>
      </c>
      <c r="V5018" s="30">
        <v>861.08669999999995</v>
      </c>
      <c r="Z5018" s="3" t="s">
        <v>47</v>
      </c>
      <c r="AA5018" s="3" t="s">
        <v>47</v>
      </c>
      <c r="AB5018" s="12" t="s">
        <v>47</v>
      </c>
      <c r="AC5018" s="3" t="s">
        <v>52</v>
      </c>
      <c r="AE5018" s="3" t="s">
        <v>48</v>
      </c>
      <c r="AF5018" s="3" t="s">
        <v>47</v>
      </c>
      <c r="AG5018" s="3" t="s">
        <v>48</v>
      </c>
      <c r="AL5018" s="3" t="s">
        <v>48</v>
      </c>
      <c r="AO5018" s="3" t="s">
        <v>48</v>
      </c>
      <c r="AP5018" s="3" t="s">
        <v>48</v>
      </c>
      <c r="AU5018" s="3">
        <v>0</v>
      </c>
      <c r="AV5018" s="3">
        <v>4</v>
      </c>
      <c r="AW5018" s="3">
        <v>1</v>
      </c>
      <c r="AX5018" s="3">
        <v>4</v>
      </c>
      <c r="AY5018" s="3">
        <v>100</v>
      </c>
      <c r="AZ5018" s="6" t="str">
        <f t="shared" si="550"/>
        <v>2599.14</v>
      </c>
      <c r="BB5018" s="12" t="s">
        <v>79</v>
      </c>
      <c r="BC5018" s="12" t="s">
        <v>12841</v>
      </c>
      <c r="BJ5018" s="12">
        <f t="shared" si="551"/>
        <v>0</v>
      </c>
      <c r="BK5018" s="12">
        <f t="shared" si="552"/>
        <v>0</v>
      </c>
      <c r="CQ5018" s="3" t="str">
        <f>CONCATENATE(baseURL!$A$1,baseURL!$B$1,"+Acetyl",baseURL!$C$1,".",C5018,".",L5018,".pkl&amp;seq=",BC5018)</f>
        <v>http://proteomics.broadinstitute.org/millscripts/viewfeed.pl?side=xl&amp;cycle=1&amp;fixedMods=iaaC+Acetyl&amp;file=msdataSM/iPRG2012_nd/cpick_in/iPRG2012_nd.2599.14.3.pkl&amp;seq=SVEEVSKKFEENVSVDDTTATPK</v>
      </c>
    </row>
    <row r="5019" spans="1:95" x14ac:dyDescent="0.2">
      <c r="A5019" s="3">
        <v>6541</v>
      </c>
      <c r="B5019" s="2" t="s">
        <v>12842</v>
      </c>
      <c r="C5019" s="2" t="s">
        <v>12843</v>
      </c>
      <c r="D5019" s="3">
        <v>13123</v>
      </c>
      <c r="E5019" s="3">
        <v>13107</v>
      </c>
      <c r="F5019" s="3">
        <v>54587</v>
      </c>
      <c r="G5019" s="3">
        <v>15705</v>
      </c>
      <c r="H5019" s="3">
        <v>45.612699999999997</v>
      </c>
      <c r="I5019" s="30">
        <v>616.29349000000002</v>
      </c>
      <c r="J5019" s="30">
        <v>616.29314699999998</v>
      </c>
      <c r="K5019" s="30">
        <v>3.4000000000000002E-4</v>
      </c>
      <c r="L5019" s="3">
        <v>3</v>
      </c>
      <c r="M5019" s="3">
        <v>3</v>
      </c>
      <c r="N5019" s="10">
        <f t="shared" si="546"/>
        <v>1</v>
      </c>
      <c r="O5019" s="35">
        <v>3</v>
      </c>
      <c r="P5019" s="17"/>
      <c r="Q5019" s="40">
        <v>1846.8653300000001</v>
      </c>
      <c r="R5019" s="40">
        <v>616.29328999999996</v>
      </c>
      <c r="S5019" s="18">
        <f t="shared" si="547"/>
        <v>0.32452081388632797</v>
      </c>
      <c r="T5019" s="18">
        <f t="shared" si="548"/>
        <v>-0.23203238182265498</v>
      </c>
      <c r="U5019" s="18">
        <f t="shared" si="549"/>
        <v>-0.14603436620273039</v>
      </c>
      <c r="V5019" s="30">
        <v>616.29319999999996</v>
      </c>
      <c r="W5019" s="3" t="s">
        <v>47</v>
      </c>
      <c r="X5019" s="3" t="s">
        <v>47</v>
      </c>
      <c r="Y5019" s="3" t="s">
        <v>47</v>
      </c>
      <c r="Z5019" s="3" t="s">
        <v>47</v>
      </c>
      <c r="AA5019" s="3" t="s">
        <v>48</v>
      </c>
      <c r="AB5019" s="12" t="s">
        <v>47</v>
      </c>
      <c r="AC5019" s="3" t="s">
        <v>47</v>
      </c>
      <c r="AD5019" s="3" t="s">
        <v>47</v>
      </c>
      <c r="AE5019" s="3" t="s">
        <v>47</v>
      </c>
      <c r="AF5019" s="3" t="s">
        <v>47</v>
      </c>
      <c r="AG5019" s="3" t="s">
        <v>47</v>
      </c>
      <c r="AH5019" s="3" t="s">
        <v>47</v>
      </c>
      <c r="AI5019" s="3" t="s">
        <v>47</v>
      </c>
      <c r="AJ5019" s="3" t="s">
        <v>47</v>
      </c>
      <c r="AK5019" s="3" t="s">
        <v>47</v>
      </c>
      <c r="AL5019" s="3" t="s">
        <v>47</v>
      </c>
      <c r="AU5019" s="3">
        <v>0</v>
      </c>
      <c r="AV5019" s="3">
        <v>15</v>
      </c>
      <c r="AW5019" s="3">
        <v>1</v>
      </c>
      <c r="AX5019" s="3">
        <v>15</v>
      </c>
      <c r="AY5019" s="3">
        <v>100</v>
      </c>
      <c r="AZ5019" s="6" t="str">
        <f t="shared" si="550"/>
        <v>2599.7</v>
      </c>
      <c r="BC5019" s="12" t="s">
        <v>12628</v>
      </c>
      <c r="BJ5019" s="12">
        <f t="shared" si="551"/>
        <v>0</v>
      </c>
      <c r="BK5019" s="12">
        <f t="shared" si="552"/>
        <v>0</v>
      </c>
      <c r="CQ5019" s="3" t="str">
        <f>CONCATENATE(baseURL!$A$1,baseURL!$B$1,baseURL!$C$1,".",C5019,".",L5019,".pkl&amp;seq=",BC5019)</f>
        <v>http://proteomics.broadinstitute.org/millscripts/viewfeed.pl?side=xl&amp;cycle=1&amp;fixedMods=iaaC&amp;file=msdataSM/iPRG2012_nd/cpick_in/iPRG2012_nd.2599.7.3.pkl&amp;seq=AAQDSFAANWGVMVSHR</v>
      </c>
    </row>
    <row r="5020" spans="1:95" x14ac:dyDescent="0.2">
      <c r="A5020" s="3">
        <v>7026</v>
      </c>
      <c r="B5020" s="13" t="s">
        <v>12844</v>
      </c>
      <c r="C5020" s="13" t="s">
        <v>12845</v>
      </c>
      <c r="D5020" s="7">
        <v>13131</v>
      </c>
      <c r="E5020" s="7">
        <v>13115</v>
      </c>
      <c r="F5020" s="7">
        <v>54602</v>
      </c>
      <c r="G5020" s="7">
        <v>15714</v>
      </c>
      <c r="H5020" s="7">
        <v>45.633299999999998</v>
      </c>
      <c r="I5020" s="31">
        <v>488.02866</v>
      </c>
      <c r="J5020" s="31">
        <v>488.02803779999999</v>
      </c>
      <c r="K5020" s="31">
        <v>6.2E-4</v>
      </c>
      <c r="L5020" s="7">
        <v>4</v>
      </c>
      <c r="M5020" s="7">
        <v>4</v>
      </c>
      <c r="N5020" s="26">
        <f t="shared" si="546"/>
        <v>1</v>
      </c>
      <c r="O5020" s="36">
        <v>4</v>
      </c>
      <c r="P5020" s="16"/>
      <c r="Q5020" s="39">
        <v>1949.0531100000001</v>
      </c>
      <c r="R5020" s="39">
        <v>488.01873999999998</v>
      </c>
      <c r="S5020" s="27">
        <f t="shared" si="547"/>
        <v>20.327088258992585</v>
      </c>
      <c r="T5020" s="27">
        <f t="shared" si="548"/>
        <v>19.052137219183454</v>
      </c>
      <c r="U5020" s="27">
        <f t="shared" si="549"/>
        <v>18.974681177284783</v>
      </c>
      <c r="V5020" s="31">
        <v>488.02800000000002</v>
      </c>
      <c r="W5020" s="7"/>
      <c r="X5020" s="7" t="s">
        <v>65</v>
      </c>
      <c r="Y5020" s="7" t="s">
        <v>47</v>
      </c>
      <c r="Z5020" s="7"/>
      <c r="AA5020" s="7"/>
      <c r="AB5020" s="25" t="s">
        <v>48</v>
      </c>
      <c r="AC5020" s="7" t="s">
        <v>52</v>
      </c>
      <c r="AD5020" s="7" t="s">
        <v>47</v>
      </c>
      <c r="AE5020" s="7" t="s">
        <v>47</v>
      </c>
      <c r="AF5020" s="7" t="s">
        <v>47</v>
      </c>
      <c r="AG5020" s="7" t="s">
        <v>48</v>
      </c>
      <c r="AH5020" s="7" t="s">
        <v>47</v>
      </c>
      <c r="AI5020" s="7"/>
      <c r="AJ5020" s="7"/>
      <c r="AK5020" s="7" t="s">
        <v>48</v>
      </c>
      <c r="AL5020" s="7" t="s">
        <v>48</v>
      </c>
      <c r="AM5020" s="7"/>
      <c r="AN5020" s="7"/>
      <c r="AO5020" s="7"/>
      <c r="AP5020" s="7" t="s">
        <v>48</v>
      </c>
      <c r="AQ5020" s="7"/>
      <c r="AR5020" s="7" t="s">
        <v>48</v>
      </c>
      <c r="AS5020" s="7"/>
      <c r="AT5020" s="7"/>
      <c r="AU5020" s="3">
        <v>1</v>
      </c>
      <c r="AV5020" s="3">
        <v>5</v>
      </c>
      <c r="AW5020" s="3">
        <v>4</v>
      </c>
      <c r="AX5020" s="3">
        <v>2</v>
      </c>
      <c r="AY5020" s="3">
        <v>40</v>
      </c>
      <c r="AZ5020" s="14" t="str">
        <f t="shared" si="550"/>
        <v>2600.1</v>
      </c>
      <c r="BA5020" s="15"/>
      <c r="BB5020" s="25" t="s">
        <v>79</v>
      </c>
      <c r="BC5020" s="12" t="s">
        <v>12846</v>
      </c>
      <c r="BD5020" s="12" t="s">
        <v>258</v>
      </c>
      <c r="BJ5020" s="25">
        <f t="shared" si="551"/>
        <v>0</v>
      </c>
      <c r="BK5020" s="25">
        <f t="shared" si="552"/>
        <v>0</v>
      </c>
      <c r="BT5020" s="3" t="s">
        <v>12847</v>
      </c>
      <c r="BU5020" s="3" t="s">
        <v>12848</v>
      </c>
      <c r="BZ5020" s="3" t="s">
        <v>12849</v>
      </c>
      <c r="CD5020" s="3" t="s">
        <v>12850</v>
      </c>
      <c r="CQ5020" s="3" t="str">
        <f>CONCATENATE(baseURL!$A$1,baseURL!$B$1,"+Acetyl",baseURL!$C$1,".",C5020,".",L5020,".pkl&amp;seq=",BC5020,"&amp;varMods=Dimethyl-K")</f>
        <v>http://proteomics.broadinstitute.org/millscripts/viewfeed.pl?side=xl&amp;cycle=1&amp;fixedMods=iaaC+Acetyl&amp;file=msdataSM/iPRG2012_nd/cpick_in/iPRG2012_nd.2600.1.4.pkl&amp;seq=PPkFDPNEVKYLYLR&amp;varMods=Dimethyl-K</v>
      </c>
    </row>
    <row r="5021" spans="1:95" x14ac:dyDescent="0.2">
      <c r="A5021" s="3">
        <v>7445</v>
      </c>
      <c r="B5021" s="2" t="s">
        <v>12851</v>
      </c>
      <c r="C5021" s="2" t="s">
        <v>12852</v>
      </c>
      <c r="D5021" s="3">
        <v>13134</v>
      </c>
      <c r="E5021" s="3">
        <v>13118</v>
      </c>
      <c r="F5021" s="3">
        <v>54605</v>
      </c>
      <c r="G5021" s="3">
        <v>15717</v>
      </c>
      <c r="H5021" s="3">
        <v>45.640799999999999</v>
      </c>
      <c r="I5021" s="30">
        <v>706.35248000000001</v>
      </c>
      <c r="J5021" s="30">
        <v>706.35794339999995</v>
      </c>
      <c r="K5021" s="30">
        <v>-5.4599999999999996E-3</v>
      </c>
      <c r="L5021" s="3">
        <v>3</v>
      </c>
      <c r="M5021" s="3">
        <v>3</v>
      </c>
      <c r="N5021" s="10">
        <f t="shared" si="546"/>
        <v>1</v>
      </c>
      <c r="O5021" s="35">
        <v>3</v>
      </c>
      <c r="P5021" s="17"/>
      <c r="Q5021" s="40">
        <v>2117.0583299999998</v>
      </c>
      <c r="R5021" s="40">
        <v>706.35762999999997</v>
      </c>
      <c r="S5021" s="18">
        <f t="shared" si="547"/>
        <v>-7.2909242871175604</v>
      </c>
      <c r="T5021" s="18">
        <f t="shared" si="548"/>
        <v>0.44368459640170033</v>
      </c>
      <c r="U5021" s="18">
        <f t="shared" si="549"/>
        <v>0.24067128718569744</v>
      </c>
      <c r="V5021" s="30">
        <v>706.3578</v>
      </c>
      <c r="W5021" s="3" t="s">
        <v>47</v>
      </c>
      <c r="Z5021" s="3" t="s">
        <v>47</v>
      </c>
      <c r="AB5021" s="12" t="s">
        <v>47</v>
      </c>
      <c r="AD5021" s="3" t="s">
        <v>47</v>
      </c>
      <c r="AE5021" s="3" t="s">
        <v>47</v>
      </c>
      <c r="AF5021" s="3" t="s">
        <v>47</v>
      </c>
      <c r="AH5021" s="3" t="s">
        <v>47</v>
      </c>
      <c r="AK5021" s="3" t="s">
        <v>47</v>
      </c>
      <c r="AL5021" s="3" t="s">
        <v>48</v>
      </c>
      <c r="AU5021" s="3">
        <v>0</v>
      </c>
      <c r="AV5021" s="3">
        <v>8</v>
      </c>
      <c r="AW5021" s="3">
        <v>1</v>
      </c>
      <c r="AX5021" s="3">
        <v>8</v>
      </c>
      <c r="AY5021" s="3">
        <v>100</v>
      </c>
      <c r="AZ5021" s="6" t="str">
        <f t="shared" si="550"/>
        <v>2600.4</v>
      </c>
      <c r="BB5021" s="12" t="s">
        <v>79</v>
      </c>
      <c r="BC5021" s="12" t="s">
        <v>12853</v>
      </c>
      <c r="BJ5021" s="12">
        <f t="shared" si="551"/>
        <v>0</v>
      </c>
      <c r="BK5021" s="12">
        <f t="shared" si="552"/>
        <v>0</v>
      </c>
      <c r="CQ5021" s="3" t="str">
        <f>CONCATENATE(baseURL!$A$1,baseURL!$B$1,"+Acetyl",baseURL!$C$1,".",C5021,".",L5021,".pkl&amp;seq=",BC5021)</f>
        <v>http://proteomics.broadinstitute.org/millscripts/viewfeed.pl?side=xl&amp;cycle=1&amp;fixedMods=iaaC+Acetyl&amp;file=msdataSM/iPRG2012_nd/cpick_in/iPRG2012_nd.2600.4.3.pkl&amp;seq=SESSDLSAMQPVNPKPFLK</v>
      </c>
    </row>
    <row r="5022" spans="1:95" x14ac:dyDescent="0.2">
      <c r="A5022" s="3">
        <v>5078</v>
      </c>
      <c r="B5022" s="2" t="s">
        <v>12854</v>
      </c>
      <c r="C5022" s="2" t="s">
        <v>12855</v>
      </c>
      <c r="D5022" s="3">
        <v>13135</v>
      </c>
      <c r="E5022" s="3">
        <v>13119</v>
      </c>
      <c r="F5022" s="3">
        <v>54606</v>
      </c>
      <c r="G5022" s="3">
        <v>15718</v>
      </c>
      <c r="H5022" s="3">
        <v>45.644100000000002</v>
      </c>
      <c r="I5022" s="30">
        <v>782.90750000000003</v>
      </c>
      <c r="J5022" s="30">
        <v>782.90822619999994</v>
      </c>
      <c r="K5022" s="30">
        <v>-7.2999999999999996E-4</v>
      </c>
      <c r="L5022" s="3">
        <v>2</v>
      </c>
      <c r="M5022" s="3">
        <v>2</v>
      </c>
      <c r="N5022" s="10">
        <f t="shared" si="546"/>
        <v>1</v>
      </c>
      <c r="O5022" s="35">
        <v>2</v>
      </c>
      <c r="P5022" s="17"/>
      <c r="Q5022" s="40">
        <v>1564.8118199999999</v>
      </c>
      <c r="R5022" s="40">
        <v>782.90954999999997</v>
      </c>
      <c r="S5022" s="18">
        <f t="shared" si="547"/>
        <v>-2.6184378513969531</v>
      </c>
      <c r="T5022" s="18">
        <f t="shared" si="548"/>
        <v>-1.6908722087025976</v>
      </c>
      <c r="U5022" s="18">
        <f t="shared" si="549"/>
        <v>-1.8520657973543442</v>
      </c>
      <c r="V5022" s="30">
        <v>782.90809999999999</v>
      </c>
      <c r="W5022" s="3" t="s">
        <v>47</v>
      </c>
      <c r="X5022" s="3" t="s">
        <v>47</v>
      </c>
      <c r="Y5022" s="3" t="s">
        <v>47</v>
      </c>
      <c r="Z5022" s="3" t="s">
        <v>47</v>
      </c>
      <c r="AA5022" s="3" t="s">
        <v>47</v>
      </c>
      <c r="AB5022" s="12" t="s">
        <v>47</v>
      </c>
      <c r="AC5022" s="3" t="s">
        <v>47</v>
      </c>
      <c r="AD5022" s="3" t="s">
        <v>47</v>
      </c>
      <c r="AE5022" s="3" t="s">
        <v>47</v>
      </c>
      <c r="AF5022" s="3" t="s">
        <v>47</v>
      </c>
      <c r="AG5022" s="3" t="s">
        <v>47</v>
      </c>
      <c r="AH5022" s="3" t="s">
        <v>47</v>
      </c>
      <c r="AI5022" s="3" t="s">
        <v>47</v>
      </c>
      <c r="AJ5022" s="3" t="s">
        <v>47</v>
      </c>
      <c r="AK5022" s="3" t="s">
        <v>47</v>
      </c>
      <c r="AL5022" s="3" t="s">
        <v>47</v>
      </c>
      <c r="AM5022" s="3" t="s">
        <v>47</v>
      </c>
      <c r="AN5022" s="3" t="s">
        <v>47</v>
      </c>
      <c r="AO5022" s="3" t="s">
        <v>52</v>
      </c>
      <c r="AU5022" s="3">
        <v>0</v>
      </c>
      <c r="AV5022" s="3">
        <v>18</v>
      </c>
      <c r="AW5022" s="3">
        <v>1</v>
      </c>
      <c r="AX5022" s="3">
        <v>18</v>
      </c>
      <c r="AY5022" s="3">
        <v>100</v>
      </c>
      <c r="AZ5022" s="6" t="str">
        <f t="shared" si="550"/>
        <v>2600.5</v>
      </c>
      <c r="BC5022" s="12" t="s">
        <v>12647</v>
      </c>
      <c r="BJ5022" s="12">
        <f t="shared" si="551"/>
        <v>0</v>
      </c>
      <c r="BK5022" s="12">
        <f t="shared" si="552"/>
        <v>0</v>
      </c>
      <c r="CQ5022" s="3" t="str">
        <f>CONCATENATE(baseURL!$A$1,baseURL!$B$1,baseURL!$C$1,".",C5022,".",L5022,".pkl&amp;seq=",BC5022)</f>
        <v>http://proteomics.broadinstitute.org/millscripts/viewfeed.pl?side=xl&amp;cycle=1&amp;fixedMods=iaaC&amp;file=msdataSM/iPRG2012_nd/cpick_in/iPRG2012_nd.2600.5.2.pkl&amp;seq=AVLTVPAYFNDAQR</v>
      </c>
    </row>
    <row r="5023" spans="1:95" x14ac:dyDescent="0.2">
      <c r="A5023" s="3">
        <v>3235</v>
      </c>
      <c r="B5023" s="2" t="s">
        <v>12856</v>
      </c>
      <c r="C5023" s="2" t="s">
        <v>12857</v>
      </c>
      <c r="D5023" s="3">
        <v>13140</v>
      </c>
      <c r="E5023" s="3">
        <v>13124</v>
      </c>
      <c r="F5023" s="3">
        <v>54626</v>
      </c>
      <c r="G5023" s="3">
        <v>15724</v>
      </c>
      <c r="H5023" s="3">
        <v>45.6614</v>
      </c>
      <c r="I5023" s="30">
        <v>588.58957999999996</v>
      </c>
      <c r="J5023" s="30">
        <v>588.58826799999997</v>
      </c>
      <c r="K5023" s="30">
        <v>1.31E-3</v>
      </c>
      <c r="L5023" s="3">
        <v>4</v>
      </c>
      <c r="M5023" s="3">
        <v>4</v>
      </c>
      <c r="N5023" s="10">
        <f t="shared" si="546"/>
        <v>1</v>
      </c>
      <c r="O5023" s="35">
        <v>4</v>
      </c>
      <c r="P5023" s="17"/>
      <c r="Q5023" s="40">
        <v>2351.33331</v>
      </c>
      <c r="R5023" s="40">
        <v>588.58878000000004</v>
      </c>
      <c r="S5023" s="18">
        <f t="shared" si="547"/>
        <v>1.3591832313094216</v>
      </c>
      <c r="T5023" s="18">
        <f t="shared" si="548"/>
        <v>-0.86987726825435963</v>
      </c>
      <c r="U5023" s="18">
        <f t="shared" si="549"/>
        <v>-0.98540784282970806</v>
      </c>
      <c r="V5023" s="30">
        <v>588.58820000000003</v>
      </c>
      <c r="W5023" s="3" t="s">
        <v>47</v>
      </c>
      <c r="X5023" s="3" t="s">
        <v>47</v>
      </c>
      <c r="Y5023" s="3" t="s">
        <v>47</v>
      </c>
      <c r="Z5023" s="3" t="s">
        <v>47</v>
      </c>
      <c r="AA5023" s="3" t="s">
        <v>47</v>
      </c>
      <c r="AB5023" s="12" t="s">
        <v>47</v>
      </c>
      <c r="AF5023" s="3" t="s">
        <v>48</v>
      </c>
      <c r="AG5023" s="3" t="s">
        <v>48</v>
      </c>
      <c r="AL5023" s="3" t="s">
        <v>47</v>
      </c>
      <c r="AU5023" s="3">
        <v>0</v>
      </c>
      <c r="AV5023" s="3">
        <v>7</v>
      </c>
      <c r="AW5023" s="3">
        <v>1</v>
      </c>
      <c r="AX5023" s="3">
        <v>7</v>
      </c>
      <c r="AY5023" s="3">
        <v>100</v>
      </c>
      <c r="AZ5023" s="6" t="str">
        <f t="shared" si="550"/>
        <v>2601.4</v>
      </c>
      <c r="BC5023" s="12" t="s">
        <v>12858</v>
      </c>
      <c r="BJ5023" s="12">
        <f t="shared" si="551"/>
        <v>0</v>
      </c>
      <c r="BK5023" s="12">
        <f t="shared" si="552"/>
        <v>0</v>
      </c>
      <c r="CQ5023" s="3" t="str">
        <f>CONCATENATE(baseURL!$A$1,baseURL!$B$1,baseURL!$C$1,".",C5023,".",L5023,".pkl&amp;seq=",BC5023)</f>
        <v>http://proteomics.broadinstitute.org/millscripts/viewfeed.pl?side=xl&amp;cycle=1&amp;fixedMods=iaaC&amp;file=msdataSM/iPRG2012_nd/cpick_in/iPRG2012_nd.2601.4.4.pkl&amp;seq=NVLLEQPFGPPKLTKDGVTVAK</v>
      </c>
    </row>
    <row r="5024" spans="1:95" x14ac:dyDescent="0.2">
      <c r="A5024" s="3">
        <v>5577</v>
      </c>
      <c r="B5024" s="2" t="s">
        <v>12859</v>
      </c>
      <c r="C5024" s="2" t="s">
        <v>12851</v>
      </c>
      <c r="D5024" s="3">
        <v>13141</v>
      </c>
      <c r="E5024" s="3">
        <v>13125</v>
      </c>
      <c r="F5024" s="3">
        <v>54627</v>
      </c>
      <c r="G5024" s="3">
        <v>15725</v>
      </c>
      <c r="H5024" s="3">
        <v>45.6631</v>
      </c>
      <c r="I5024" s="30">
        <v>633.83834000000002</v>
      </c>
      <c r="J5024" s="30">
        <v>633.83863469999994</v>
      </c>
      <c r="K5024" s="30">
        <v>-2.9E-4</v>
      </c>
      <c r="L5024" s="3">
        <v>2</v>
      </c>
      <c r="M5024" s="3">
        <v>2</v>
      </c>
      <c r="N5024" s="10">
        <f t="shared" si="546"/>
        <v>1</v>
      </c>
      <c r="O5024" s="35">
        <v>2</v>
      </c>
      <c r="P5024" s="17"/>
      <c r="Q5024" s="40">
        <v>1266.6728700000001</v>
      </c>
      <c r="R5024" s="40">
        <v>633.84006999999997</v>
      </c>
      <c r="S5024" s="18">
        <f t="shared" si="547"/>
        <v>-2.7293951295194541</v>
      </c>
      <c r="T5024" s="18">
        <f t="shared" si="548"/>
        <v>-2.2644513465763745</v>
      </c>
      <c r="U5024" s="18">
        <f t="shared" si="549"/>
        <v>-2.1614285129554647</v>
      </c>
      <c r="V5024" s="30">
        <v>633.83870000000002</v>
      </c>
      <c r="W5024" s="3" t="s">
        <v>47</v>
      </c>
      <c r="X5024" s="3" t="s">
        <v>47</v>
      </c>
      <c r="Y5024" s="3" t="s">
        <v>47</v>
      </c>
      <c r="Z5024" s="3" t="s">
        <v>47</v>
      </c>
      <c r="AA5024" s="3" t="s">
        <v>48</v>
      </c>
      <c r="AB5024" s="12" t="s">
        <v>47</v>
      </c>
      <c r="AC5024" s="3" t="s">
        <v>47</v>
      </c>
      <c r="AD5024" s="3" t="s">
        <v>47</v>
      </c>
      <c r="AE5024" s="3" t="s">
        <v>47</v>
      </c>
      <c r="AF5024" s="3" t="s">
        <v>47</v>
      </c>
      <c r="AG5024" s="3" t="s">
        <v>47</v>
      </c>
      <c r="AH5024" s="3" t="s">
        <v>47</v>
      </c>
      <c r="AI5024" s="3" t="s">
        <v>47</v>
      </c>
      <c r="AJ5024" s="3" t="s">
        <v>47</v>
      </c>
      <c r="AK5024" s="3" t="s">
        <v>47</v>
      </c>
      <c r="AL5024" s="3" t="s">
        <v>47</v>
      </c>
      <c r="AM5024" s="3" t="s">
        <v>47</v>
      </c>
      <c r="AU5024" s="3">
        <v>0</v>
      </c>
      <c r="AV5024" s="3">
        <v>16</v>
      </c>
      <c r="AW5024" s="3">
        <v>1</v>
      </c>
      <c r="AX5024" s="3">
        <v>16</v>
      </c>
      <c r="AY5024" s="3">
        <v>100</v>
      </c>
      <c r="AZ5024" s="6" t="str">
        <f t="shared" si="550"/>
        <v>2601.5</v>
      </c>
      <c r="BC5024" s="12" t="s">
        <v>12860</v>
      </c>
      <c r="BJ5024" s="12">
        <f t="shared" si="551"/>
        <v>0</v>
      </c>
      <c r="BK5024" s="12">
        <f t="shared" si="552"/>
        <v>0</v>
      </c>
      <c r="CQ5024" s="3" t="str">
        <f>CONCATENATE(baseURL!$A$1,baseURL!$B$1,baseURL!$C$1,".",C5024,".",L5024,".pkl&amp;seq=",BC5024)</f>
        <v>http://proteomics.broadinstitute.org/millscripts/viewfeed.pl?side=xl&amp;cycle=1&amp;fixedMods=iaaC&amp;file=msdataSM/iPRG2012_nd/cpick_in/iPRG2012_nd.2601.5.2.pkl&amp;seq=ATYAGFLLADPK</v>
      </c>
    </row>
    <row r="5025" spans="1:95" x14ac:dyDescent="0.2">
      <c r="A5025" s="3">
        <v>3022</v>
      </c>
      <c r="B5025" s="2" t="s">
        <v>12861</v>
      </c>
      <c r="C5025" s="2" t="s">
        <v>12862</v>
      </c>
      <c r="D5025" s="3">
        <v>13146</v>
      </c>
      <c r="E5025" s="3">
        <v>13130</v>
      </c>
      <c r="F5025" s="3">
        <v>54644</v>
      </c>
      <c r="G5025" s="3">
        <v>15731</v>
      </c>
      <c r="H5025" s="3">
        <v>45.682000000000002</v>
      </c>
      <c r="I5025" s="30">
        <v>512.27858000000003</v>
      </c>
      <c r="J5025" s="30">
        <v>512.75754199999994</v>
      </c>
      <c r="K5025" s="30">
        <v>-0.47896</v>
      </c>
      <c r="L5025" s="3">
        <v>2</v>
      </c>
      <c r="M5025" s="3">
        <v>4</v>
      </c>
      <c r="N5025" s="10">
        <f t="shared" si="546"/>
        <v>-1</v>
      </c>
      <c r="O5025" s="35">
        <v>4</v>
      </c>
      <c r="P5025" s="17"/>
      <c r="Q5025" s="40">
        <v>2048.01055</v>
      </c>
      <c r="R5025" s="40">
        <v>512.75810000000001</v>
      </c>
      <c r="S5025" s="18">
        <f t="shared" si="547"/>
        <v>-935.1778158160339</v>
      </c>
      <c r="T5025" s="18">
        <f t="shared" si="548"/>
        <v>-1.0882324434643047</v>
      </c>
      <c r="U5025" s="18">
        <f t="shared" si="549"/>
        <v>-1.7552136182762499</v>
      </c>
      <c r="V5025" s="30">
        <v>512.75720000000001</v>
      </c>
      <c r="W5025" s="3" t="s">
        <v>47</v>
      </c>
      <c r="X5025" s="3" t="s">
        <v>47</v>
      </c>
      <c r="Y5025" s="3" t="s">
        <v>47</v>
      </c>
      <c r="Z5025" s="3" t="s">
        <v>47</v>
      </c>
      <c r="AA5025" s="3" t="s">
        <v>48</v>
      </c>
      <c r="AB5025" s="12" t="s">
        <v>47</v>
      </c>
      <c r="AC5025" s="3" t="s">
        <v>47</v>
      </c>
      <c r="AE5025" s="3" t="s">
        <v>47</v>
      </c>
      <c r="AF5025" s="3" t="s">
        <v>47</v>
      </c>
      <c r="AH5025" s="3" t="s">
        <v>47</v>
      </c>
      <c r="AI5025" s="3" t="s">
        <v>47</v>
      </c>
      <c r="AK5025" s="3" t="s">
        <v>47</v>
      </c>
      <c r="AL5025" s="3" t="s">
        <v>47</v>
      </c>
      <c r="AN5025" s="3" t="s">
        <v>47</v>
      </c>
      <c r="AO5025" s="3" t="s">
        <v>47</v>
      </c>
      <c r="AP5025" s="3" t="s">
        <v>47</v>
      </c>
      <c r="AU5025" s="3">
        <v>0</v>
      </c>
      <c r="AV5025" s="3">
        <v>15</v>
      </c>
      <c r="AW5025" s="3">
        <v>1</v>
      </c>
      <c r="AX5025" s="3">
        <v>15</v>
      </c>
      <c r="AY5025" s="3">
        <v>100</v>
      </c>
      <c r="AZ5025" s="6" t="str">
        <f t="shared" si="550"/>
        <v>2602.1</v>
      </c>
      <c r="BC5025" s="12" t="s">
        <v>12801</v>
      </c>
      <c r="BJ5025" s="12">
        <f t="shared" si="551"/>
        <v>1</v>
      </c>
      <c r="BK5025" s="12">
        <f t="shared" si="552"/>
        <v>0</v>
      </c>
      <c r="CQ5025" s="3" t="str">
        <f>CONCATENATE(baseURL!$A$1,baseURL!$B$1,baseURL!$C$1,".",C5025,".",L5025,".pkl&amp;seq=",BC5025)</f>
        <v>http://proteomics.broadinstitute.org/millscripts/viewfeed.pl?side=xl&amp;cycle=1&amp;fixedMods=iaaC&amp;file=msdataSM/iPRG2012_nd/cpick_in/iPRG2012_nd.2602.1.2.pkl&amp;seq=VACLGAWHPAHVMWSVAR</v>
      </c>
    </row>
    <row r="5026" spans="1:95" x14ac:dyDescent="0.2">
      <c r="A5026" s="3">
        <v>754</v>
      </c>
      <c r="B5026" s="2" t="s">
        <v>12863</v>
      </c>
      <c r="C5026" s="2" t="s">
        <v>12864</v>
      </c>
      <c r="D5026" s="3">
        <v>13149</v>
      </c>
      <c r="E5026" s="3">
        <v>13133</v>
      </c>
      <c r="F5026" s="3">
        <v>54647</v>
      </c>
      <c r="G5026" s="3">
        <v>15734</v>
      </c>
      <c r="H5026" s="3">
        <v>45.692</v>
      </c>
      <c r="I5026" s="30">
        <v>830.61172999999997</v>
      </c>
      <c r="J5026" s="30">
        <v>830.614958</v>
      </c>
      <c r="K5026" s="30">
        <v>-3.2299999999999998E-3</v>
      </c>
      <c r="L5026" s="3">
        <v>4</v>
      </c>
      <c r="M5026" s="3">
        <v>4</v>
      </c>
      <c r="N5026" s="10">
        <f t="shared" si="546"/>
        <v>1</v>
      </c>
      <c r="O5026" s="35">
        <v>4</v>
      </c>
      <c r="P5026" s="11"/>
      <c r="Q5026" s="40">
        <v>3319.4413100000002</v>
      </c>
      <c r="R5026" s="37">
        <v>830.61578999999995</v>
      </c>
      <c r="S5026" s="18">
        <f t="shared" si="547"/>
        <v>-4.887939825922766</v>
      </c>
      <c r="T5026" s="18">
        <f t="shared" si="548"/>
        <v>-1.001666486433836</v>
      </c>
      <c r="U5026" s="18">
        <f t="shared" si="549"/>
        <v>-1.071494198193627</v>
      </c>
      <c r="V5026" s="30">
        <v>830.61490000000003</v>
      </c>
      <c r="W5026" s="3" t="s">
        <v>47</v>
      </c>
      <c r="Y5026" s="3" t="s">
        <v>48</v>
      </c>
      <c r="AD5026" s="3" t="s">
        <v>47</v>
      </c>
      <c r="AE5026" s="3" t="s">
        <v>47</v>
      </c>
      <c r="AF5026" s="3" t="s">
        <v>48</v>
      </c>
      <c r="AG5026" s="3" t="s">
        <v>52</v>
      </c>
      <c r="AL5026" s="3" t="s">
        <v>52</v>
      </c>
      <c r="AU5026" s="3">
        <v>0</v>
      </c>
      <c r="AV5026" s="3">
        <v>3</v>
      </c>
      <c r="AW5026" s="3">
        <v>3</v>
      </c>
      <c r="AX5026" s="3">
        <v>1</v>
      </c>
      <c r="AY5026" s="3">
        <v>33.33</v>
      </c>
      <c r="AZ5026" s="6" t="str">
        <f t="shared" si="550"/>
        <v>2602.4</v>
      </c>
      <c r="BC5026" s="12" t="s">
        <v>12865</v>
      </c>
      <c r="BJ5026" s="12">
        <f t="shared" si="551"/>
        <v>0</v>
      </c>
      <c r="BK5026" s="12">
        <f t="shared" si="552"/>
        <v>0</v>
      </c>
      <c r="BL5026" s="3" t="s">
        <v>162</v>
      </c>
      <c r="BM5026" s="3" t="s">
        <v>162</v>
      </c>
      <c r="BR5026" s="3" t="s">
        <v>162</v>
      </c>
      <c r="CQ5026" s="3" t="str">
        <f>CONCATENATE(baseURL!$A$1,baseURL!$B$1,baseURL!$C$1,".",C5026,".",L5026,".pkl&amp;seq=",BC5026,"&amp;varMods=Sodiated-D+Sodiated-E")</f>
        <v>http://proteomics.broadinstitute.org/millscripts/viewfeed.pl?side=xl&amp;cycle=1&amp;fixedMods=iaaC&amp;file=msdataSM/iPRG2012_nd/cpick_in/iPRG2012_nd.2602.4.4.pkl&amp;seq=FVSTKTNEYRLAFYQVTPEEDEeEDEE&amp;varMods=Sodiated-D+Sodiated-E</v>
      </c>
    </row>
    <row r="5027" spans="1:95" x14ac:dyDescent="0.2">
      <c r="A5027" s="3">
        <v>5907</v>
      </c>
      <c r="B5027" s="2" t="s">
        <v>12866</v>
      </c>
      <c r="C5027" s="2" t="s">
        <v>12856</v>
      </c>
      <c r="D5027" s="3">
        <v>13150</v>
      </c>
      <c r="E5027" s="3">
        <v>13134</v>
      </c>
      <c r="F5027" s="3">
        <v>54648</v>
      </c>
      <c r="G5027" s="3">
        <v>15735</v>
      </c>
      <c r="H5027" s="3">
        <v>45.695300000000003</v>
      </c>
      <c r="I5027" s="30">
        <v>1125.8643999999999</v>
      </c>
      <c r="J5027" s="30">
        <v>1125.8609550000001</v>
      </c>
      <c r="K5027" s="30">
        <v>3.4399999999999999E-3</v>
      </c>
      <c r="L5027" s="3">
        <v>3</v>
      </c>
      <c r="M5027" s="3">
        <v>3</v>
      </c>
      <c r="N5027" s="10">
        <f t="shared" si="546"/>
        <v>1</v>
      </c>
      <c r="O5027" s="35">
        <v>3</v>
      </c>
      <c r="P5027" s="17"/>
      <c r="Q5027" s="40">
        <v>3375.5764100000001</v>
      </c>
      <c r="R5027" s="40">
        <v>1125.86365</v>
      </c>
      <c r="S5027" s="18">
        <f t="shared" si="547"/>
        <v>0.66615526660392799</v>
      </c>
      <c r="T5027" s="18">
        <f t="shared" si="548"/>
        <v>-2.3937179248155873</v>
      </c>
      <c r="U5027" s="18">
        <f t="shared" si="549"/>
        <v>-2.7978521200192343</v>
      </c>
      <c r="V5027" s="30">
        <v>1125.8605</v>
      </c>
      <c r="W5027" s="3" t="s">
        <v>47</v>
      </c>
      <c r="X5027" s="3" t="s">
        <v>47</v>
      </c>
      <c r="Y5027" s="3" t="s">
        <v>47</v>
      </c>
      <c r="Z5027" s="3" t="s">
        <v>47</v>
      </c>
      <c r="AA5027" s="3" t="s">
        <v>47</v>
      </c>
      <c r="AB5027" s="12" t="s">
        <v>47</v>
      </c>
      <c r="AC5027" s="3" t="s">
        <v>47</v>
      </c>
      <c r="AD5027" s="3" t="s">
        <v>47</v>
      </c>
      <c r="AE5027" s="3" t="s">
        <v>47</v>
      </c>
      <c r="AF5027" s="3" t="s">
        <v>47</v>
      </c>
      <c r="AG5027" s="3" t="s">
        <v>48</v>
      </c>
      <c r="AI5027" s="3" t="s">
        <v>47</v>
      </c>
      <c r="AJ5027" s="3" t="s">
        <v>47</v>
      </c>
      <c r="AK5027" s="3" t="s">
        <v>47</v>
      </c>
      <c r="AL5027" s="3" t="s">
        <v>47</v>
      </c>
      <c r="AM5027" s="3" t="s">
        <v>47</v>
      </c>
      <c r="AU5027" s="3">
        <v>0</v>
      </c>
      <c r="AV5027" s="3">
        <v>15</v>
      </c>
      <c r="AW5027" s="3">
        <v>1</v>
      </c>
      <c r="AX5027" s="3">
        <v>15</v>
      </c>
      <c r="AY5027" s="3">
        <v>100</v>
      </c>
      <c r="AZ5027" s="6" t="str">
        <f t="shared" si="550"/>
        <v>2602.5</v>
      </c>
      <c r="BC5027" s="12" t="s">
        <v>12767</v>
      </c>
      <c r="BJ5027" s="12">
        <f t="shared" si="551"/>
        <v>0</v>
      </c>
      <c r="BK5027" s="12">
        <f t="shared" si="552"/>
        <v>0</v>
      </c>
      <c r="CQ5027" s="3" t="str">
        <f>CONCATENATE(baseURL!$A$1,baseURL!$B$1,baseURL!$C$1,".",C5027,".",L5027,".pkl&amp;seq=",BC5027)</f>
        <v>http://proteomics.broadinstitute.org/millscripts/viewfeed.pl?side=xl&amp;cycle=1&amp;fixedMods=iaaC&amp;file=msdataSM/iPRG2012_nd/cpick_in/iPRG2012_nd.2602.5.3.pkl&amp;seq=LYQAGGAPGGAAGGAPGGFPGGAPPAPEAEGPTVEEVD</v>
      </c>
    </row>
    <row r="5028" spans="1:95" x14ac:dyDescent="0.2">
      <c r="A5028" s="3">
        <v>404</v>
      </c>
      <c r="B5028" s="2" t="s">
        <v>12872</v>
      </c>
      <c r="C5028" s="2" t="s">
        <v>12873</v>
      </c>
      <c r="D5028" s="3">
        <v>13160</v>
      </c>
      <c r="E5028" s="3">
        <v>13144</v>
      </c>
      <c r="F5028" s="3">
        <v>54674</v>
      </c>
      <c r="G5028" s="3">
        <v>15746</v>
      </c>
      <c r="H5028" s="3">
        <v>45.7194</v>
      </c>
      <c r="I5028" s="30">
        <v>1099.8244999999999</v>
      </c>
      <c r="J5028" s="30">
        <v>1099.8228650000001</v>
      </c>
      <c r="K5028" s="30">
        <v>1.64E-3</v>
      </c>
      <c r="L5028" s="3">
        <v>3</v>
      </c>
      <c r="M5028" s="3">
        <v>3</v>
      </c>
      <c r="N5028" s="10">
        <f t="shared" si="546"/>
        <v>1</v>
      </c>
      <c r="O5028" s="35">
        <v>3</v>
      </c>
      <c r="P5028" s="17"/>
      <c r="Q5028" s="40">
        <v>3297.45937</v>
      </c>
      <c r="R5028" s="40">
        <v>1099.82464</v>
      </c>
      <c r="S5028" s="18">
        <f t="shared" si="547"/>
        <v>-0.12729302018663749</v>
      </c>
      <c r="T5028" s="18">
        <f t="shared" si="548"/>
        <v>-1.6138936475839842</v>
      </c>
      <c r="U5028" s="18">
        <f t="shared" si="549"/>
        <v>-1.491146806778328</v>
      </c>
      <c r="V5028" s="30">
        <v>1099.8230000000001</v>
      </c>
      <c r="Z5028" s="3" t="s">
        <v>52</v>
      </c>
      <c r="AA5028" s="3" t="s">
        <v>47</v>
      </c>
      <c r="AB5028" s="12" t="s">
        <v>48</v>
      </c>
      <c r="AC5028" s="3" t="s">
        <v>48</v>
      </c>
      <c r="AD5028" s="3" t="s">
        <v>47</v>
      </c>
      <c r="AE5028" s="3" t="s">
        <v>48</v>
      </c>
      <c r="AF5028" s="3" t="s">
        <v>48</v>
      </c>
      <c r="AG5028" s="3" t="s">
        <v>48</v>
      </c>
      <c r="AJ5028" s="3" t="s">
        <v>47</v>
      </c>
      <c r="AL5028" s="3" t="s">
        <v>48</v>
      </c>
      <c r="AU5028" s="3">
        <v>0</v>
      </c>
      <c r="AV5028" s="3">
        <v>3</v>
      </c>
      <c r="AW5028" s="3">
        <v>1</v>
      </c>
      <c r="AX5028" s="3">
        <v>3</v>
      </c>
      <c r="AY5028" s="3">
        <v>100</v>
      </c>
      <c r="AZ5028" s="6" t="str">
        <f t="shared" si="550"/>
        <v>2603.10</v>
      </c>
      <c r="BC5028" s="12" t="s">
        <v>12772</v>
      </c>
      <c r="BJ5028" s="12">
        <f t="shared" si="551"/>
        <v>0</v>
      </c>
      <c r="BK5028" s="12">
        <f t="shared" si="552"/>
        <v>0</v>
      </c>
      <c r="CQ5028" s="3" t="str">
        <f>CONCATENATE(baseURL!$A$1,baseURL!$B$1,baseURL!$C$1,".",C5028,".",L5028,".pkl&amp;seq=",BC5028)</f>
        <v>http://proteomics.broadinstitute.org/millscripts/viewfeed.pl?side=xl&amp;cycle=1&amp;fixedMods=iaaC&amp;file=msdataSM/iPRG2012_nd/cpick_in/iPRG2012_nd.2603.10.3.pkl&amp;seq=FVSTKTNEYRLAFYQVTPEEDEEEDEE</v>
      </c>
    </row>
    <row r="5029" spans="1:95" x14ac:dyDescent="0.2">
      <c r="A5029" s="3">
        <v>7827</v>
      </c>
      <c r="B5029" s="2" t="s">
        <v>12867</v>
      </c>
      <c r="C5029" s="2" t="s">
        <v>12868</v>
      </c>
      <c r="D5029" s="3">
        <v>13159</v>
      </c>
      <c r="E5029" s="3">
        <v>13143</v>
      </c>
      <c r="F5029" s="3">
        <v>54673</v>
      </c>
      <c r="G5029" s="3">
        <v>15745</v>
      </c>
      <c r="H5029" s="3">
        <v>45.717700000000001</v>
      </c>
      <c r="I5029" s="30">
        <v>898.91425000000004</v>
      </c>
      <c r="J5029" s="30">
        <v>898.9161057</v>
      </c>
      <c r="K5029" s="30">
        <v>-1.8600000000000001E-3</v>
      </c>
      <c r="L5029" s="3">
        <v>2</v>
      </c>
      <c r="M5029" s="3">
        <v>2</v>
      </c>
      <c r="N5029" s="10">
        <f t="shared" si="546"/>
        <v>1</v>
      </c>
      <c r="O5029" s="35">
        <v>2</v>
      </c>
      <c r="P5029" s="17"/>
      <c r="Q5029" s="40">
        <v>1796.8305800000001</v>
      </c>
      <c r="R5029" s="40">
        <v>898.91893000000005</v>
      </c>
      <c r="S5029" s="18">
        <f t="shared" si="547"/>
        <v>-5.2062536940984954</v>
      </c>
      <c r="T5029" s="18">
        <f t="shared" si="548"/>
        <v>-3.1418851086415183</v>
      </c>
      <c r="U5029" s="18">
        <f t="shared" si="549"/>
        <v>-3.1482260586248945</v>
      </c>
      <c r="V5029" s="30">
        <v>898.91610000000003</v>
      </c>
      <c r="W5029" s="3" t="s">
        <v>47</v>
      </c>
      <c r="Z5029" s="3" t="s">
        <v>52</v>
      </c>
      <c r="AB5029" s="12" t="s">
        <v>65</v>
      </c>
      <c r="AC5029" s="3" t="s">
        <v>52</v>
      </c>
      <c r="AD5029" s="3" t="s">
        <v>65</v>
      </c>
      <c r="AE5029" s="3" t="s">
        <v>47</v>
      </c>
      <c r="AH5029" s="3" t="s">
        <v>47</v>
      </c>
      <c r="AK5029" s="3" t="s">
        <v>47</v>
      </c>
      <c r="AL5029" s="3" t="s">
        <v>52</v>
      </c>
      <c r="AP5029" s="3" t="s">
        <v>47</v>
      </c>
      <c r="AQ5029" s="3" t="s">
        <v>65</v>
      </c>
      <c r="AR5029" s="3" t="s">
        <v>47</v>
      </c>
      <c r="AU5029" s="3">
        <v>3</v>
      </c>
      <c r="AV5029" s="3">
        <v>6</v>
      </c>
      <c r="AW5029" s="3">
        <v>2</v>
      </c>
      <c r="AX5029" s="3">
        <v>4</v>
      </c>
      <c r="AY5029" s="3">
        <v>66.67</v>
      </c>
      <c r="AZ5029" s="6" t="str">
        <f t="shared" si="550"/>
        <v>2603.9</v>
      </c>
      <c r="BC5029" s="12" t="s">
        <v>20232</v>
      </c>
      <c r="BD5029" s="12" t="s">
        <v>258</v>
      </c>
      <c r="BI5029" s="12" t="s">
        <v>594</v>
      </c>
      <c r="BJ5029" s="12">
        <f t="shared" si="551"/>
        <v>0</v>
      </c>
      <c r="BK5029" s="12">
        <f t="shared" si="552"/>
        <v>2</v>
      </c>
      <c r="BR5029" s="3" t="s">
        <v>594</v>
      </c>
      <c r="BX5029" s="3" t="s">
        <v>12869</v>
      </c>
      <c r="BZ5029" s="3" t="s">
        <v>12870</v>
      </c>
      <c r="CA5029" s="3" t="s">
        <v>20268</v>
      </c>
      <c r="CM5029" s="3" t="s">
        <v>12871</v>
      </c>
      <c r="CN5029" s="3" t="s">
        <v>20268</v>
      </c>
      <c r="CQ5029" s="3" t="str">
        <f>CONCATENATE(baseURL!$A$1,baseURL!$B$1,baseURL!$C$1,".",C5029,".",L5029,".pkl&amp;seq=",BC5029,"&amp;varMods=Dimethyl-K+ReducedCys-C")</f>
        <v>http://proteomics.broadinstitute.org/millscripts/viewfeed.pl?side=xl&amp;cycle=1&amp;fixedMods=iaaC&amp;file=msdataSM/iPRG2012_nd/cpick_in/iPRG2012_nd.2603.9.2.pkl&amp;seq=ScAAAGTEcLLSGWGNTk&amp;varMods=Dimethyl-K+ReducedCys-C</v>
      </c>
    </row>
    <row r="5030" spans="1:95" x14ac:dyDescent="0.2">
      <c r="A5030" s="3">
        <v>5037</v>
      </c>
      <c r="B5030" s="2" t="s">
        <v>12874</v>
      </c>
      <c r="C5030" s="2" t="s">
        <v>12875</v>
      </c>
      <c r="D5030" s="3">
        <v>13161</v>
      </c>
      <c r="E5030" s="3">
        <v>13145</v>
      </c>
      <c r="F5030" s="3">
        <v>54686</v>
      </c>
      <c r="G5030" s="3">
        <v>15748</v>
      </c>
      <c r="H5030" s="3">
        <v>45.728400000000001</v>
      </c>
      <c r="I5030" s="30">
        <v>470.93754000000001</v>
      </c>
      <c r="J5030" s="30">
        <v>470.93791570000002</v>
      </c>
      <c r="K5030" s="30">
        <v>-3.8000000000000002E-4</v>
      </c>
      <c r="L5030" s="3">
        <v>3</v>
      </c>
      <c r="M5030" s="3">
        <v>3</v>
      </c>
      <c r="N5030" s="10">
        <f t="shared" si="546"/>
        <v>1</v>
      </c>
      <c r="O5030" s="35">
        <v>3</v>
      </c>
      <c r="P5030" s="17"/>
      <c r="Q5030" s="40">
        <v>1410.7991300000001</v>
      </c>
      <c r="R5030" s="40">
        <v>470.93788999999998</v>
      </c>
      <c r="S5030" s="18">
        <f t="shared" si="547"/>
        <v>-0.74319779189775159</v>
      </c>
      <c r="T5030" s="18">
        <f t="shared" si="548"/>
        <v>5.4571952232239991E-2</v>
      </c>
      <c r="U5030" s="18">
        <f t="shared" si="549"/>
        <v>-0.82813468243483823</v>
      </c>
      <c r="V5030" s="30">
        <v>470.9375</v>
      </c>
      <c r="W5030" s="3" t="s">
        <v>47</v>
      </c>
      <c r="X5030" s="3" t="s">
        <v>47</v>
      </c>
      <c r="Y5030" s="3" t="s">
        <v>47</v>
      </c>
      <c r="Z5030" s="3" t="s">
        <v>47</v>
      </c>
      <c r="AA5030" s="3" t="s">
        <v>48</v>
      </c>
      <c r="AB5030" s="12" t="s">
        <v>47</v>
      </c>
      <c r="AC5030" s="3" t="s">
        <v>47</v>
      </c>
      <c r="AD5030" s="3" t="s">
        <v>47</v>
      </c>
      <c r="AE5030" s="3" t="s">
        <v>47</v>
      </c>
      <c r="AF5030" s="3" t="s">
        <v>47</v>
      </c>
      <c r="AG5030" s="3" t="s">
        <v>47</v>
      </c>
      <c r="AH5030" s="3" t="s">
        <v>47</v>
      </c>
      <c r="AI5030" s="3" t="s">
        <v>47</v>
      </c>
      <c r="AJ5030" s="3" t="s">
        <v>47</v>
      </c>
      <c r="AK5030" s="3" t="s">
        <v>47</v>
      </c>
      <c r="AL5030" s="3" t="s">
        <v>47</v>
      </c>
      <c r="AM5030" s="3" t="s">
        <v>47</v>
      </c>
      <c r="AN5030" s="3" t="s">
        <v>47</v>
      </c>
      <c r="AU5030" s="3">
        <v>0</v>
      </c>
      <c r="AV5030" s="3">
        <v>17</v>
      </c>
      <c r="AW5030" s="3">
        <v>1</v>
      </c>
      <c r="AX5030" s="3">
        <v>17</v>
      </c>
      <c r="AY5030" s="3">
        <v>100</v>
      </c>
      <c r="AZ5030" s="6" t="str">
        <f t="shared" si="550"/>
        <v>2604.1</v>
      </c>
      <c r="BC5030" s="12" t="s">
        <v>12876</v>
      </c>
      <c r="BJ5030" s="12">
        <f t="shared" si="551"/>
        <v>0</v>
      </c>
      <c r="BK5030" s="12">
        <f t="shared" si="552"/>
        <v>0</v>
      </c>
      <c r="CQ5030" s="3" t="str">
        <f>CONCATENATE(baseURL!$A$1,baseURL!$B$1,baseURL!$C$1,".",C5030,".",L5030,".pkl&amp;seq=",BC5030)</f>
        <v>http://proteomics.broadinstitute.org/millscripts/viewfeed.pl?side=xl&amp;cycle=1&amp;fixedMods=iaaC&amp;file=msdataSM/iPRG2012_nd/cpick_in/iPRG2012_nd.2604.1.3.pkl&amp;seq=SKPVALTSFLGYK</v>
      </c>
    </row>
    <row r="5031" spans="1:95" x14ac:dyDescent="0.2">
      <c r="A5031" s="3">
        <v>3458</v>
      </c>
      <c r="B5031" s="2" t="s">
        <v>12877</v>
      </c>
      <c r="C5031" s="2" t="s">
        <v>12878</v>
      </c>
      <c r="D5031" s="3">
        <v>13164</v>
      </c>
      <c r="E5031" s="3">
        <v>13148</v>
      </c>
      <c r="F5031" s="3">
        <v>54689</v>
      </c>
      <c r="G5031" s="3">
        <v>15751</v>
      </c>
      <c r="H5031" s="3">
        <v>45.735900000000001</v>
      </c>
      <c r="I5031" s="30">
        <v>641.33871999999997</v>
      </c>
      <c r="J5031" s="30">
        <v>641.34085960000004</v>
      </c>
      <c r="K5031" s="30">
        <v>-2.14E-3</v>
      </c>
      <c r="L5031" s="3">
        <v>3</v>
      </c>
      <c r="M5031" s="3">
        <v>3</v>
      </c>
      <c r="N5031" s="10">
        <f t="shared" si="546"/>
        <v>1</v>
      </c>
      <c r="O5031" s="35">
        <v>3</v>
      </c>
      <c r="P5031" s="17"/>
      <c r="Q5031" s="40">
        <v>1922.0117</v>
      </c>
      <c r="R5031" s="40">
        <v>641.34208000000001</v>
      </c>
      <c r="S5031" s="18">
        <f t="shared" si="547"/>
        <v>-5.239013788153942</v>
      </c>
      <c r="T5031" s="18">
        <f t="shared" si="548"/>
        <v>-1.902884650833442</v>
      </c>
      <c r="U5031" s="18">
        <f t="shared" si="549"/>
        <v>-1.8398917469701102</v>
      </c>
      <c r="V5031" s="30">
        <v>641.34090000000003</v>
      </c>
      <c r="W5031" s="3" t="s">
        <v>47</v>
      </c>
      <c r="X5031" s="3" t="s">
        <v>47</v>
      </c>
      <c r="Y5031" s="3" t="s">
        <v>47</v>
      </c>
      <c r="Z5031" s="3" t="s">
        <v>47</v>
      </c>
      <c r="AA5031" s="3" t="s">
        <v>47</v>
      </c>
      <c r="AB5031" s="12" t="s">
        <v>47</v>
      </c>
      <c r="AC5031" s="3" t="s">
        <v>47</v>
      </c>
      <c r="AE5031" s="3" t="s">
        <v>47</v>
      </c>
      <c r="AF5031" s="3" t="s">
        <v>47</v>
      </c>
      <c r="AG5031" s="3" t="s">
        <v>48</v>
      </c>
      <c r="AH5031" s="3" t="s">
        <v>47</v>
      </c>
      <c r="AI5031" s="3" t="s">
        <v>52</v>
      </c>
      <c r="AL5031" s="3" t="s">
        <v>48</v>
      </c>
      <c r="AM5031" s="3" t="s">
        <v>48</v>
      </c>
      <c r="AU5031" s="3">
        <v>0</v>
      </c>
      <c r="AV5031" s="3">
        <v>10</v>
      </c>
      <c r="AW5031" s="3">
        <v>1</v>
      </c>
      <c r="AX5031" s="3">
        <v>10</v>
      </c>
      <c r="AY5031" s="3">
        <v>100</v>
      </c>
      <c r="AZ5031" s="6" t="str">
        <f t="shared" si="550"/>
        <v>2604.4</v>
      </c>
      <c r="BC5031" s="12" t="s">
        <v>12879</v>
      </c>
      <c r="BJ5031" s="12">
        <f t="shared" si="551"/>
        <v>0</v>
      </c>
      <c r="BK5031" s="12">
        <f t="shared" si="552"/>
        <v>0</v>
      </c>
      <c r="CQ5031" s="3" t="str">
        <f>CONCATENATE(baseURL!$A$1,baseURL!$B$1,baseURL!$C$1,".",C5031,".",L5031,".pkl&amp;seq=",BC5031)</f>
        <v>http://proteomics.broadinstitute.org/millscripts/viewfeed.pl?side=xl&amp;cycle=1&amp;fixedMods=iaaC&amp;file=msdataSM/iPRG2012_nd/cpick_in/iPRG2012_nd.2604.4.3.pkl&amp;seq=GLALSFVSSKEDEEVLAK</v>
      </c>
    </row>
    <row r="5032" spans="1:95" x14ac:dyDescent="0.2">
      <c r="A5032" s="3">
        <v>2110</v>
      </c>
      <c r="B5032" s="2" t="s">
        <v>12880</v>
      </c>
      <c r="C5032" s="2" t="s">
        <v>12881</v>
      </c>
      <c r="D5032" s="3">
        <v>13165</v>
      </c>
      <c r="E5032" s="3">
        <v>13149</v>
      </c>
      <c r="F5032" s="3">
        <v>54690</v>
      </c>
      <c r="G5032" s="3">
        <v>15752</v>
      </c>
      <c r="H5032" s="3">
        <v>45.738399999999999</v>
      </c>
      <c r="I5032" s="30">
        <v>738.36896000000002</v>
      </c>
      <c r="J5032" s="30">
        <v>738.03375889999995</v>
      </c>
      <c r="K5032" s="30">
        <v>0.3352</v>
      </c>
      <c r="L5032" s="3">
        <v>0</v>
      </c>
      <c r="M5032" s="3">
        <v>3</v>
      </c>
      <c r="N5032" s="10">
        <f t="shared" si="546"/>
        <v>1</v>
      </c>
      <c r="O5032" s="35">
        <v>3</v>
      </c>
      <c r="P5032" s="17"/>
      <c r="Q5032" s="40">
        <v>2212.0880499999998</v>
      </c>
      <c r="R5032" s="40">
        <v>738.03420000000006</v>
      </c>
      <c r="S5032" s="18">
        <f t="shared" si="547"/>
        <v>453.5833163286473</v>
      </c>
      <c r="T5032" s="18">
        <f t="shared" si="548"/>
        <v>-0.59766878025812176</v>
      </c>
      <c r="U5032" s="18">
        <f t="shared" si="549"/>
        <v>-0.54198030391176799</v>
      </c>
      <c r="V5032" s="30">
        <v>738.03380000000004</v>
      </c>
      <c r="W5032" s="3" t="s">
        <v>47</v>
      </c>
      <c r="X5032" s="3" t="s">
        <v>47</v>
      </c>
      <c r="Y5032" s="3" t="s">
        <v>47</v>
      </c>
      <c r="Z5032" s="3" t="s">
        <v>47</v>
      </c>
      <c r="AA5032" s="3" t="s">
        <v>48</v>
      </c>
      <c r="AB5032" s="12" t="s">
        <v>47</v>
      </c>
      <c r="AC5032" s="3" t="s">
        <v>47</v>
      </c>
      <c r="AD5032" s="3" t="s">
        <v>47</v>
      </c>
      <c r="AE5032" s="3" t="s">
        <v>47</v>
      </c>
      <c r="AG5032" s="3" t="s">
        <v>47</v>
      </c>
      <c r="AH5032" s="3" t="s">
        <v>47</v>
      </c>
      <c r="AI5032" s="3" t="s">
        <v>47</v>
      </c>
      <c r="AK5032" s="3" t="s">
        <v>47</v>
      </c>
      <c r="AL5032" s="3" t="s">
        <v>52</v>
      </c>
      <c r="AM5032" s="3" t="s">
        <v>47</v>
      </c>
      <c r="AO5032" s="3" t="s">
        <v>47</v>
      </c>
      <c r="AQ5032" s="3" t="s">
        <v>47</v>
      </c>
      <c r="AU5032" s="3">
        <v>0</v>
      </c>
      <c r="AV5032" s="3">
        <v>15</v>
      </c>
      <c r="AW5032" s="3">
        <v>2</v>
      </c>
      <c r="AX5032" s="3">
        <v>14</v>
      </c>
      <c r="AY5032" s="3">
        <v>93.33</v>
      </c>
      <c r="AZ5032" s="6" t="str">
        <f t="shared" si="550"/>
        <v>2604.5</v>
      </c>
      <c r="BC5032" s="12" t="s">
        <v>12882</v>
      </c>
      <c r="BJ5032" s="12">
        <f t="shared" si="551"/>
        <v>0</v>
      </c>
      <c r="BK5032" s="12">
        <f t="shared" si="552"/>
        <v>0</v>
      </c>
      <c r="BP5032" s="3" t="s">
        <v>54</v>
      </c>
      <c r="BR5032" s="3" t="s">
        <v>54</v>
      </c>
      <c r="CG5032" s="3" t="s">
        <v>12883</v>
      </c>
      <c r="CQ5032" s="3" t="str">
        <f>CONCATENATE(baseURL!$A$1,baseURL!$B$1,baseURL!$C$1,".",C5032,".",L5032,".pkl&amp;seq=",BC5032,"&amp;varMods=Deamidated-N")</f>
        <v>http://proteomics.broadinstitute.org/millscripts/viewfeed.pl?side=xl&amp;cycle=1&amp;fixedMods=iaaC&amp;file=msdataSM/iPRG2012_nd/cpick_in/iPRG2012_nd.2604.5.0.pkl&amp;seq=LGEHNLDVLEGNEQFLnAAK&amp;varMods=Deamidated-N</v>
      </c>
    </row>
    <row r="5033" spans="1:95" x14ac:dyDescent="0.2">
      <c r="A5033" s="3">
        <v>5506</v>
      </c>
      <c r="B5033" s="2" t="s">
        <v>12884</v>
      </c>
      <c r="C5033" s="2" t="s">
        <v>12885</v>
      </c>
      <c r="D5033" s="3">
        <v>13166</v>
      </c>
      <c r="E5033" s="3">
        <v>13150</v>
      </c>
      <c r="F5033" s="3">
        <v>54691</v>
      </c>
      <c r="G5033" s="3">
        <v>15753</v>
      </c>
      <c r="H5033" s="3">
        <v>45.740900000000003</v>
      </c>
      <c r="I5033" s="30">
        <v>811.96301000000005</v>
      </c>
      <c r="J5033" s="30">
        <v>811.9631468</v>
      </c>
      <c r="K5033" s="30">
        <v>-1.3999999999999999E-4</v>
      </c>
      <c r="L5033" s="3">
        <v>2</v>
      </c>
      <c r="M5033" s="3">
        <v>2</v>
      </c>
      <c r="N5033" s="10">
        <f t="shared" si="546"/>
        <v>1</v>
      </c>
      <c r="O5033" s="35">
        <v>2</v>
      </c>
      <c r="P5033" s="17"/>
      <c r="Q5033" s="40">
        <v>1622.9224300000001</v>
      </c>
      <c r="R5033" s="40">
        <v>811.96484999999996</v>
      </c>
      <c r="S5033" s="18">
        <f t="shared" si="547"/>
        <v>-2.2661079477786754</v>
      </c>
      <c r="T5033" s="18">
        <f t="shared" si="548"/>
        <v>-2.0976277482353098</v>
      </c>
      <c r="U5033" s="18">
        <f t="shared" si="549"/>
        <v>-2.1552657111964573</v>
      </c>
      <c r="V5033" s="30">
        <v>811.96310000000005</v>
      </c>
      <c r="W5033" s="3" t="s">
        <v>47</v>
      </c>
      <c r="X5033" s="3" t="s">
        <v>47</v>
      </c>
      <c r="Y5033" s="3" t="s">
        <v>47</v>
      </c>
      <c r="Z5033" s="3" t="s">
        <v>47</v>
      </c>
      <c r="AA5033" s="3" t="s">
        <v>47</v>
      </c>
      <c r="AB5033" s="12" t="s">
        <v>47</v>
      </c>
      <c r="AC5033" s="3" t="s">
        <v>47</v>
      </c>
      <c r="AD5033" s="3" t="s">
        <v>47</v>
      </c>
      <c r="AE5033" s="3" t="s">
        <v>47</v>
      </c>
      <c r="AF5033" s="3" t="s">
        <v>47</v>
      </c>
      <c r="AG5033" s="3" t="s">
        <v>47</v>
      </c>
      <c r="AH5033" s="3" t="s">
        <v>47</v>
      </c>
      <c r="AI5033" s="3" t="s">
        <v>47</v>
      </c>
      <c r="AJ5033" s="3" t="s">
        <v>47</v>
      </c>
      <c r="AK5033" s="3" t="s">
        <v>47</v>
      </c>
      <c r="AL5033" s="3" t="s">
        <v>47</v>
      </c>
      <c r="AM5033" s="3" t="s">
        <v>47</v>
      </c>
      <c r="AU5033" s="3">
        <v>0</v>
      </c>
      <c r="AV5033" s="3">
        <v>17</v>
      </c>
      <c r="AW5033" s="3">
        <v>1</v>
      </c>
      <c r="AX5033" s="3">
        <v>17</v>
      </c>
      <c r="AY5033" s="3">
        <v>100</v>
      </c>
      <c r="AZ5033" s="6" t="str">
        <f t="shared" si="550"/>
        <v>2604.6</v>
      </c>
      <c r="BC5033" s="12" t="s">
        <v>12778</v>
      </c>
      <c r="BJ5033" s="12">
        <f t="shared" si="551"/>
        <v>0</v>
      </c>
      <c r="BK5033" s="12">
        <f t="shared" si="552"/>
        <v>0</v>
      </c>
      <c r="CQ5033" s="3" t="str">
        <f>CONCATENATE(baseURL!$A$1,baseURL!$B$1,baseURL!$C$1,".",C5033,".",L5033,".pkl&amp;seq=",BC5033)</f>
        <v>http://proteomics.broadinstitute.org/millscripts/viewfeed.pl?side=xl&amp;cycle=1&amp;fixedMods=iaaC&amp;file=msdataSM/iPRG2012_nd/cpick_in/iPRG2012_nd.2604.6.2.pkl&amp;seq=VVGANPAALKQALASNV</v>
      </c>
    </row>
    <row r="5034" spans="1:95" x14ac:dyDescent="0.2">
      <c r="A5034" s="3">
        <v>1636</v>
      </c>
      <c r="B5034" s="2" t="s">
        <v>12886</v>
      </c>
      <c r="C5034" s="2" t="s">
        <v>12887</v>
      </c>
      <c r="D5034" s="3">
        <v>13167</v>
      </c>
      <c r="E5034" s="3">
        <v>13151</v>
      </c>
      <c r="F5034" s="3">
        <v>54692</v>
      </c>
      <c r="G5034" s="3">
        <v>15754</v>
      </c>
      <c r="H5034" s="3">
        <v>45.743400000000001</v>
      </c>
      <c r="I5034" s="30">
        <v>825.12518999999998</v>
      </c>
      <c r="J5034" s="30">
        <v>825.11944719999997</v>
      </c>
      <c r="K5034" s="30">
        <v>5.7400000000000003E-3</v>
      </c>
      <c r="L5034" s="3">
        <v>4</v>
      </c>
      <c r="M5034" s="3">
        <v>4</v>
      </c>
      <c r="N5034" s="10">
        <f t="shared" si="546"/>
        <v>1</v>
      </c>
      <c r="O5034" s="35">
        <v>4</v>
      </c>
      <c r="P5034" s="17"/>
      <c r="Q5034" s="40">
        <v>3297.45937</v>
      </c>
      <c r="R5034" s="40">
        <v>825.12030000000004</v>
      </c>
      <c r="S5034" s="18">
        <f t="shared" si="547"/>
        <v>5.9264085490711054</v>
      </c>
      <c r="T5034" s="18">
        <f t="shared" si="548"/>
        <v>-1.0335462599516083</v>
      </c>
      <c r="U5034" s="18">
        <f t="shared" si="549"/>
        <v>-1.0907500397232441</v>
      </c>
      <c r="V5034" s="30">
        <v>825.11940000000004</v>
      </c>
      <c r="X5034" s="3" t="s">
        <v>47</v>
      </c>
      <c r="Y5034" s="3" t="s">
        <v>47</v>
      </c>
      <c r="AA5034" s="3" t="s">
        <v>47</v>
      </c>
      <c r="AB5034" s="12" t="s">
        <v>52</v>
      </c>
      <c r="AC5034" s="3" t="s">
        <v>52</v>
      </c>
      <c r="AD5034" s="3" t="s">
        <v>47</v>
      </c>
      <c r="AG5034" s="3" t="s">
        <v>52</v>
      </c>
      <c r="AM5034" s="3" t="s">
        <v>48</v>
      </c>
      <c r="AU5034" s="3">
        <v>0</v>
      </c>
      <c r="AV5034" s="3">
        <v>4</v>
      </c>
      <c r="AW5034" s="3">
        <v>1</v>
      </c>
      <c r="AX5034" s="3">
        <v>4</v>
      </c>
      <c r="AY5034" s="3">
        <v>100</v>
      </c>
      <c r="AZ5034" s="6" t="str">
        <f t="shared" si="550"/>
        <v>2604.7</v>
      </c>
      <c r="BC5034" s="12" t="s">
        <v>12772</v>
      </c>
      <c r="BJ5034" s="12">
        <f t="shared" si="551"/>
        <v>0</v>
      </c>
      <c r="BK5034" s="12">
        <f t="shared" si="552"/>
        <v>0</v>
      </c>
      <c r="CQ5034" s="3" t="str">
        <f>CONCATENATE(baseURL!$A$1,baseURL!$B$1,baseURL!$C$1,".",C5034,".",L5034,".pkl&amp;seq=",BC5034)</f>
        <v>http://proteomics.broadinstitute.org/millscripts/viewfeed.pl?side=xl&amp;cycle=1&amp;fixedMods=iaaC&amp;file=msdataSM/iPRG2012_nd/cpick_in/iPRG2012_nd.2604.7.4.pkl&amp;seq=FVSTKTNEYRLAFYQVTPEEDEEEDEE</v>
      </c>
    </row>
    <row r="5035" spans="1:95" x14ac:dyDescent="0.2">
      <c r="A5035" s="3">
        <v>3062</v>
      </c>
      <c r="B5035" s="13" t="s">
        <v>12888</v>
      </c>
      <c r="C5035" s="13" t="s">
        <v>12889</v>
      </c>
      <c r="D5035" s="7">
        <v>13168</v>
      </c>
      <c r="E5035" s="7">
        <v>13152</v>
      </c>
      <c r="F5035" s="7">
        <v>54707</v>
      </c>
      <c r="G5035" s="7">
        <v>15756</v>
      </c>
      <c r="H5035" s="7">
        <v>45.754199999999997</v>
      </c>
      <c r="I5035" s="31">
        <v>490.26979999999998</v>
      </c>
      <c r="J5035" s="31">
        <v>490.27026919999997</v>
      </c>
      <c r="K5035" s="31">
        <v>-4.6999999999999999E-4</v>
      </c>
      <c r="L5035" s="7">
        <v>2</v>
      </c>
      <c r="M5035" s="7">
        <v>2</v>
      </c>
      <c r="N5035" s="26">
        <f t="shared" si="546"/>
        <v>1</v>
      </c>
      <c r="O5035" s="36">
        <v>2</v>
      </c>
      <c r="P5035" s="16"/>
      <c r="Q5035" s="41">
        <v>979.53935000000001</v>
      </c>
      <c r="R5035" s="41">
        <v>490.27330999999998</v>
      </c>
      <c r="S5035" s="27">
        <f t="shared" si="547"/>
        <v>-7.1592720395194984</v>
      </c>
      <c r="T5035" s="27">
        <f t="shared" si="548"/>
        <v>-6.2022548198839305</v>
      </c>
      <c r="U5035" s="27">
        <f t="shared" si="549"/>
        <v>-6.1394327175604468</v>
      </c>
      <c r="V5035" s="31">
        <v>490.27030000000002</v>
      </c>
      <c r="W5035" s="7"/>
      <c r="X5035" s="7" t="s">
        <v>47</v>
      </c>
      <c r="Y5035" s="7" t="s">
        <v>47</v>
      </c>
      <c r="Z5035" s="7" t="s">
        <v>47</v>
      </c>
      <c r="AA5035" s="7" t="s">
        <v>47</v>
      </c>
      <c r="AB5035" s="25" t="s">
        <v>47</v>
      </c>
      <c r="AC5035" s="7" t="s">
        <v>47</v>
      </c>
      <c r="AD5035" s="7"/>
      <c r="AE5035" s="7"/>
      <c r="AF5035" s="7" t="s">
        <v>48</v>
      </c>
      <c r="AG5035" s="7"/>
      <c r="AH5035" s="7" t="s">
        <v>47</v>
      </c>
      <c r="AI5035" s="7" t="s">
        <v>48</v>
      </c>
      <c r="AJ5035" s="7"/>
      <c r="AK5035" s="7" t="s">
        <v>48</v>
      </c>
      <c r="AL5035" s="7" t="s">
        <v>48</v>
      </c>
      <c r="AM5035" s="7" t="s">
        <v>47</v>
      </c>
      <c r="AN5035" s="7"/>
      <c r="AO5035" s="7"/>
      <c r="AP5035" s="7"/>
      <c r="AQ5035" s="7"/>
      <c r="AR5035" s="7"/>
      <c r="AS5035" s="7"/>
      <c r="AT5035" s="7"/>
      <c r="AU5035" s="3">
        <v>0</v>
      </c>
      <c r="AV5035" s="3">
        <v>8</v>
      </c>
      <c r="AW5035" s="3">
        <v>1</v>
      </c>
      <c r="AX5035" s="3">
        <v>8</v>
      </c>
      <c r="AY5035" s="3">
        <v>100</v>
      </c>
      <c r="AZ5035" s="14" t="str">
        <f t="shared" si="550"/>
        <v>2605.1</v>
      </c>
      <c r="BA5035" s="15"/>
      <c r="BC5035" s="12" t="s">
        <v>12793</v>
      </c>
      <c r="BJ5035" s="12">
        <f t="shared" si="551"/>
        <v>0</v>
      </c>
      <c r="BK5035" s="12">
        <f t="shared" si="552"/>
        <v>0</v>
      </c>
      <c r="CQ5035" s="3" t="str">
        <f>CONCATENATE(baseURL!$A$1,baseURL!$B$1,baseURL!$C$1,".",C5035,".",L5035,".pkl&amp;seq=",BC5035)</f>
        <v>http://proteomics.broadinstitute.org/millscripts/viewfeed.pl?side=xl&amp;cycle=1&amp;fixedMods=iaaC&amp;file=msdataSM/iPRG2012_nd/cpick_in/iPRG2012_nd.2605.1.2.pkl&amp;seq=GYMNLLLR</v>
      </c>
    </row>
    <row r="5036" spans="1:95" x14ac:dyDescent="0.2">
      <c r="A5036" s="3">
        <v>3118</v>
      </c>
      <c r="B5036" s="2" t="s">
        <v>12890</v>
      </c>
      <c r="C5036" s="2" t="s">
        <v>12874</v>
      </c>
      <c r="D5036" s="3">
        <v>13169</v>
      </c>
      <c r="E5036" s="3">
        <v>13153</v>
      </c>
      <c r="F5036" s="3">
        <v>54708</v>
      </c>
      <c r="G5036" s="3">
        <v>15757</v>
      </c>
      <c r="H5036" s="3">
        <v>45.757599999999996</v>
      </c>
      <c r="I5036" s="30">
        <v>561.80236000000002</v>
      </c>
      <c r="J5036" s="30">
        <v>561.8013492</v>
      </c>
      <c r="K5036" s="30">
        <v>1.01E-3</v>
      </c>
      <c r="L5036" s="3">
        <v>0</v>
      </c>
      <c r="M5036" s="3">
        <v>2</v>
      </c>
      <c r="N5036" s="10">
        <f t="shared" si="546"/>
        <v>1</v>
      </c>
      <c r="O5036" s="35">
        <v>2</v>
      </c>
      <c r="P5036" s="17"/>
      <c r="Q5036" s="40">
        <v>1122.5975900000001</v>
      </c>
      <c r="R5036" s="40">
        <v>561.80242999999996</v>
      </c>
      <c r="S5036" s="18">
        <f t="shared" si="547"/>
        <v>-0.124598962551575</v>
      </c>
      <c r="T5036" s="18">
        <f t="shared" si="548"/>
        <v>-1.9238079834475827</v>
      </c>
      <c r="U5036" s="18">
        <f t="shared" si="549"/>
        <v>-2.3673802905035339</v>
      </c>
      <c r="V5036" s="30">
        <v>561.80110000000002</v>
      </c>
      <c r="W5036" s="3" t="s">
        <v>47</v>
      </c>
      <c r="X5036" s="3" t="s">
        <v>47</v>
      </c>
      <c r="Y5036" s="3" t="s">
        <v>47</v>
      </c>
      <c r="Z5036" s="3" t="s">
        <v>47</v>
      </c>
      <c r="AA5036" s="3" t="s">
        <v>47</v>
      </c>
      <c r="AB5036" s="12" t="s">
        <v>48</v>
      </c>
      <c r="AC5036" s="3" t="s">
        <v>52</v>
      </c>
      <c r="AG5036" s="3" t="s">
        <v>48</v>
      </c>
      <c r="AH5036" s="3" t="s">
        <v>47</v>
      </c>
      <c r="AL5036" s="3" t="s">
        <v>48</v>
      </c>
      <c r="AM5036" s="3" t="s">
        <v>48</v>
      </c>
      <c r="AU5036" s="3">
        <v>0</v>
      </c>
      <c r="AV5036" s="3">
        <v>6</v>
      </c>
      <c r="AW5036" s="3">
        <v>1</v>
      </c>
      <c r="AX5036" s="3">
        <v>6</v>
      </c>
      <c r="AY5036" s="3">
        <v>100</v>
      </c>
      <c r="AZ5036" s="6" t="str">
        <f t="shared" si="550"/>
        <v>2605.2</v>
      </c>
      <c r="BC5036" s="12" t="s">
        <v>12796</v>
      </c>
      <c r="BJ5036" s="12">
        <f t="shared" si="551"/>
        <v>0</v>
      </c>
      <c r="BK5036" s="12">
        <f t="shared" si="552"/>
        <v>0</v>
      </c>
      <c r="CQ5036" s="3" t="str">
        <f>CONCATENATE(baseURL!$A$1,baseURL!$B$1,baseURL!$C$1,".",C5036,".",L5036,".pkl&amp;seq=",BC5036)</f>
        <v>http://proteomics.broadinstitute.org/millscripts/viewfeed.pl?side=xl&amp;cycle=1&amp;fixedMods=iaaC&amp;file=msdataSM/iPRG2012_nd/cpick_in/iPRG2012_nd.2605.2.0.pkl&amp;seq=ASTPMFLLSR</v>
      </c>
    </row>
    <row r="5037" spans="1:95" x14ac:dyDescent="0.2">
      <c r="A5037" s="3">
        <v>2631</v>
      </c>
      <c r="B5037" s="2" t="s">
        <v>12891</v>
      </c>
      <c r="C5037" s="2" t="s">
        <v>12892</v>
      </c>
      <c r="D5037" s="3">
        <v>13170</v>
      </c>
      <c r="E5037" s="3">
        <v>13154</v>
      </c>
      <c r="F5037" s="3">
        <v>54709</v>
      </c>
      <c r="G5037" s="3">
        <v>15758</v>
      </c>
      <c r="H5037" s="3">
        <v>45.760899999999999</v>
      </c>
      <c r="I5037" s="30">
        <v>582.79011000000003</v>
      </c>
      <c r="J5037" s="30">
        <v>582.78994209999996</v>
      </c>
      <c r="K5037" s="30">
        <v>1.7000000000000001E-4</v>
      </c>
      <c r="L5037" s="3">
        <v>2</v>
      </c>
      <c r="M5037" s="3">
        <v>2</v>
      </c>
      <c r="N5037" s="10">
        <f t="shared" si="546"/>
        <v>1</v>
      </c>
      <c r="O5037" s="35">
        <v>2</v>
      </c>
      <c r="P5037" s="17"/>
      <c r="Q5037" s="40">
        <v>1164.5757900000001</v>
      </c>
      <c r="R5037" s="40">
        <v>582.79152999999997</v>
      </c>
      <c r="S5037" s="18">
        <f t="shared" si="547"/>
        <v>-2.4365487946249607</v>
      </c>
      <c r="T5037" s="18">
        <f t="shared" si="548"/>
        <v>-2.7246449515216589</v>
      </c>
      <c r="U5037" s="18">
        <f t="shared" si="549"/>
        <v>-3.1400593620967139</v>
      </c>
      <c r="V5037" s="30">
        <v>582.78970000000004</v>
      </c>
      <c r="W5037" s="3" t="s">
        <v>47</v>
      </c>
      <c r="Z5037" s="3" t="s">
        <v>47</v>
      </c>
      <c r="AA5037" s="3" t="s">
        <v>48</v>
      </c>
      <c r="AB5037" s="12" t="s">
        <v>47</v>
      </c>
      <c r="AC5037" s="3" t="s">
        <v>47</v>
      </c>
      <c r="AD5037" s="3" t="s">
        <v>47</v>
      </c>
      <c r="AE5037" s="3" t="s">
        <v>47</v>
      </c>
      <c r="AF5037" s="3" t="s">
        <v>47</v>
      </c>
      <c r="AG5037" s="3" t="s">
        <v>47</v>
      </c>
      <c r="AH5037" s="3" t="s">
        <v>47</v>
      </c>
      <c r="AI5037" s="3" t="s">
        <v>47</v>
      </c>
      <c r="AJ5037" s="3" t="s">
        <v>47</v>
      </c>
      <c r="AK5037" s="3" t="s">
        <v>48</v>
      </c>
      <c r="AL5037" s="3" t="s">
        <v>47</v>
      </c>
      <c r="AU5037" s="3">
        <v>0</v>
      </c>
      <c r="AV5037" s="3">
        <v>12</v>
      </c>
      <c r="AW5037" s="3">
        <v>1</v>
      </c>
      <c r="AX5037" s="3">
        <v>12</v>
      </c>
      <c r="AY5037" s="3">
        <v>100</v>
      </c>
      <c r="AZ5037" s="6" t="str">
        <f t="shared" si="550"/>
        <v>2605.3</v>
      </c>
      <c r="BC5037" s="12" t="s">
        <v>12893</v>
      </c>
      <c r="BJ5037" s="12">
        <f t="shared" si="551"/>
        <v>0</v>
      </c>
      <c r="BK5037" s="12">
        <f t="shared" si="552"/>
        <v>0</v>
      </c>
      <c r="CQ5037" s="3" t="str">
        <f>CONCATENATE(baseURL!$A$1,baseURL!$B$1,baseURL!$C$1,".",C5037,".",L5037,".pkl&amp;seq=",BC5037)</f>
        <v>http://proteomics.broadinstitute.org/millscripts/viewfeed.pl?side=xl&amp;cycle=1&amp;fixedMods=iaaC&amp;file=msdataSM/iPRG2012_nd/cpick_in/iPRG2012_nd.2605.3.2.pkl&amp;seq=YAMALSYFAK</v>
      </c>
    </row>
    <row r="5038" spans="1:95" x14ac:dyDescent="0.2">
      <c r="A5038" s="3">
        <v>2303</v>
      </c>
      <c r="B5038" s="2" t="s">
        <v>12894</v>
      </c>
      <c r="C5038" s="2" t="s">
        <v>12895</v>
      </c>
      <c r="D5038" s="3">
        <v>13171</v>
      </c>
      <c r="E5038" s="3">
        <v>13155</v>
      </c>
      <c r="F5038" s="3">
        <v>54710</v>
      </c>
      <c r="G5038" s="3">
        <v>15759</v>
      </c>
      <c r="H5038" s="3">
        <v>45.764200000000002</v>
      </c>
      <c r="I5038" s="30">
        <v>596.99973</v>
      </c>
      <c r="J5038" s="30">
        <v>597.00290029999996</v>
      </c>
      <c r="K5038" s="30">
        <v>-3.1700000000000001E-3</v>
      </c>
      <c r="L5038" s="3">
        <v>0</v>
      </c>
      <c r="M5038" s="3">
        <v>3</v>
      </c>
      <c r="N5038" s="10">
        <f t="shared" si="546"/>
        <v>1</v>
      </c>
      <c r="O5038" s="35">
        <v>3</v>
      </c>
      <c r="P5038" s="17"/>
      <c r="Q5038" s="40">
        <v>1788.99666</v>
      </c>
      <c r="R5038" s="40">
        <v>597.00373999999999</v>
      </c>
      <c r="S5038" s="18">
        <f t="shared" si="547"/>
        <v>-6.7168758440170775</v>
      </c>
      <c r="T5038" s="18">
        <f t="shared" si="548"/>
        <v>-1.4065238519756049</v>
      </c>
      <c r="U5038" s="18">
        <f t="shared" si="549"/>
        <v>-1.4070263614081442</v>
      </c>
      <c r="V5038" s="30">
        <v>597.00289999999995</v>
      </c>
      <c r="W5038" s="3" t="s">
        <v>47</v>
      </c>
      <c r="Z5038" s="3" t="s">
        <v>47</v>
      </c>
      <c r="AA5038" s="3" t="s">
        <v>47</v>
      </c>
      <c r="AB5038" s="12" t="s">
        <v>47</v>
      </c>
      <c r="AC5038" s="3" t="s">
        <v>47</v>
      </c>
      <c r="AD5038" s="3" t="s">
        <v>47</v>
      </c>
      <c r="AE5038" s="3" t="s">
        <v>47</v>
      </c>
      <c r="AF5038" s="3" t="s">
        <v>47</v>
      </c>
      <c r="AG5038" s="3" t="s">
        <v>47</v>
      </c>
      <c r="AH5038" s="3" t="s">
        <v>47</v>
      </c>
      <c r="AI5038" s="3" t="s">
        <v>47</v>
      </c>
      <c r="AK5038" s="3" t="s">
        <v>52</v>
      </c>
      <c r="AL5038" s="3" t="s">
        <v>48</v>
      </c>
      <c r="AO5038" s="3" t="s">
        <v>48</v>
      </c>
      <c r="AP5038" s="3" t="s">
        <v>48</v>
      </c>
      <c r="AQ5038" s="3" t="s">
        <v>47</v>
      </c>
      <c r="AU5038" s="3">
        <v>0</v>
      </c>
      <c r="AV5038" s="3">
        <v>12</v>
      </c>
      <c r="AW5038" s="3">
        <v>1</v>
      </c>
      <c r="AX5038" s="3">
        <v>12</v>
      </c>
      <c r="AY5038" s="3">
        <v>100</v>
      </c>
      <c r="AZ5038" s="6" t="str">
        <f t="shared" si="550"/>
        <v>2605.4</v>
      </c>
      <c r="BB5038" s="12" t="s">
        <v>79</v>
      </c>
      <c r="BC5038" s="12" t="s">
        <v>10095</v>
      </c>
      <c r="BJ5038" s="12">
        <f t="shared" si="551"/>
        <v>0</v>
      </c>
      <c r="BK5038" s="12">
        <f t="shared" si="552"/>
        <v>0</v>
      </c>
      <c r="CQ5038" s="3" t="str">
        <f>CONCATENATE(baseURL!$A$1,baseURL!$B$1,"+Acetyl",baseURL!$C$1,".",C5038,".",L5038,".pkl&amp;seq=",BC5038)</f>
        <v>http://proteomics.broadinstitute.org/millscripts/viewfeed.pl?side=xl&amp;cycle=1&amp;fixedMods=iaaC+Acetyl&amp;file=msdataSM/iPRG2012_nd/cpick_in/iPRG2012_nd.2605.4.0.pkl&amp;seq=SQPVVVLDAKDHLLGR</v>
      </c>
    </row>
    <row r="5039" spans="1:95" x14ac:dyDescent="0.2">
      <c r="A5039" s="3">
        <v>5273</v>
      </c>
      <c r="B5039" s="2" t="s">
        <v>12900</v>
      </c>
      <c r="C5039" s="2" t="s">
        <v>12901</v>
      </c>
      <c r="D5039" s="3">
        <v>13178</v>
      </c>
      <c r="E5039" s="3">
        <v>13162</v>
      </c>
      <c r="F5039" s="3">
        <v>54733</v>
      </c>
      <c r="G5039" s="3">
        <v>15767</v>
      </c>
      <c r="H5039" s="3">
        <v>45.786999999999999</v>
      </c>
      <c r="I5039" s="30">
        <v>628.63990999999999</v>
      </c>
      <c r="J5039" s="30">
        <v>628.64065519999997</v>
      </c>
      <c r="K5039" s="30">
        <v>-7.5000000000000002E-4</v>
      </c>
      <c r="L5039" s="3">
        <v>3</v>
      </c>
      <c r="M5039" s="3">
        <v>3</v>
      </c>
      <c r="N5039" s="10">
        <f t="shared" si="546"/>
        <v>1</v>
      </c>
      <c r="O5039" s="35">
        <v>3</v>
      </c>
      <c r="P5039" s="17"/>
      <c r="Q5039" s="40">
        <v>1883.9108799999999</v>
      </c>
      <c r="R5039" s="40">
        <v>628.64180999999996</v>
      </c>
      <c r="S5039" s="18">
        <f t="shared" si="547"/>
        <v>-3.0223888544381232</v>
      </c>
      <c r="T5039" s="18">
        <f t="shared" si="548"/>
        <v>-1.8369761311211441</v>
      </c>
      <c r="U5039" s="18">
        <f t="shared" si="549"/>
        <v>-2.0838575785938995</v>
      </c>
      <c r="V5039" s="30">
        <v>628.64049999999997</v>
      </c>
      <c r="W5039" s="3" t="s">
        <v>47</v>
      </c>
      <c r="X5039" s="3" t="s">
        <v>47</v>
      </c>
      <c r="Y5039" s="3" t="s">
        <v>47</v>
      </c>
      <c r="Z5039" s="3" t="s">
        <v>47</v>
      </c>
      <c r="AA5039" s="3" t="s">
        <v>47</v>
      </c>
      <c r="AB5039" s="12" t="s">
        <v>47</v>
      </c>
      <c r="AC5039" s="3" t="s">
        <v>47</v>
      </c>
      <c r="AD5039" s="3" t="s">
        <v>47</v>
      </c>
      <c r="AE5039" s="3" t="s">
        <v>47</v>
      </c>
      <c r="AF5039" s="3" t="s">
        <v>47</v>
      </c>
      <c r="AG5039" s="3" t="s">
        <v>47</v>
      </c>
      <c r="AH5039" s="3" t="s">
        <v>47</v>
      </c>
      <c r="AI5039" s="3" t="s">
        <v>47</v>
      </c>
      <c r="AJ5039" s="3" t="s">
        <v>47</v>
      </c>
      <c r="AK5039" s="3" t="s">
        <v>47</v>
      </c>
      <c r="AL5039" s="3" t="s">
        <v>47</v>
      </c>
      <c r="AM5039" s="3" t="s">
        <v>47</v>
      </c>
      <c r="AN5039" s="3" t="s">
        <v>47</v>
      </c>
      <c r="AU5039" s="3">
        <v>0</v>
      </c>
      <c r="AV5039" s="3">
        <v>18</v>
      </c>
      <c r="AW5039" s="3">
        <v>1</v>
      </c>
      <c r="AX5039" s="3">
        <v>18</v>
      </c>
      <c r="AY5039" s="3">
        <v>100</v>
      </c>
      <c r="AZ5039" s="6" t="str">
        <f t="shared" si="550"/>
        <v>2606.6</v>
      </c>
      <c r="BC5039" s="12" t="s">
        <v>12902</v>
      </c>
      <c r="BJ5039" s="12">
        <f t="shared" si="551"/>
        <v>0</v>
      </c>
      <c r="BK5039" s="12">
        <f t="shared" si="552"/>
        <v>0</v>
      </c>
      <c r="CQ5039" s="3" t="str">
        <f>CONCATENATE(baseURL!$A$1,baseURL!$B$1,baseURL!$C$1,".",C5039,".",L5039,".pkl&amp;seq=",BC5039)</f>
        <v>http://proteomics.broadinstitute.org/millscripts/viewfeed.pl?side=xl&amp;cycle=1&amp;fixedMods=iaaC&amp;file=msdataSM/iPRG2012_nd/cpick_in/iPRG2012_nd.2606.6.3.pkl&amp;seq=FDAWFPQKTAADTVMR</v>
      </c>
    </row>
    <row r="5040" spans="1:95" x14ac:dyDescent="0.2">
      <c r="A5040" s="3">
        <v>4013</v>
      </c>
      <c r="B5040" s="2" t="s">
        <v>12903</v>
      </c>
      <c r="C5040" s="2" t="s">
        <v>12904</v>
      </c>
      <c r="D5040" s="3">
        <v>13179</v>
      </c>
      <c r="E5040" s="3">
        <v>13163</v>
      </c>
      <c r="F5040" s="3">
        <v>54734</v>
      </c>
      <c r="G5040" s="3">
        <v>15768</v>
      </c>
      <c r="H5040" s="3">
        <v>45.789499999999997</v>
      </c>
      <c r="I5040" s="30">
        <v>716.38273000000004</v>
      </c>
      <c r="J5040" s="30">
        <v>716.13435230000005</v>
      </c>
      <c r="K5040" s="30">
        <v>0.24837999999999999</v>
      </c>
      <c r="L5040" s="3">
        <v>4</v>
      </c>
      <c r="M5040" s="3">
        <v>4</v>
      </c>
      <c r="N5040" s="10">
        <f t="shared" si="546"/>
        <v>1</v>
      </c>
      <c r="O5040" s="35">
        <v>4</v>
      </c>
      <c r="P5040" s="17"/>
      <c r="Q5040" s="40">
        <v>2861.5155800000002</v>
      </c>
      <c r="R5040" s="40">
        <v>716.13435000000004</v>
      </c>
      <c r="S5040" s="18">
        <f t="shared" si="547"/>
        <v>346.83436145745191</v>
      </c>
      <c r="T5040" s="18">
        <f t="shared" si="548"/>
        <v>3.2116878705256099E-3</v>
      </c>
      <c r="U5040" s="18">
        <f t="shared" si="549"/>
        <v>-0.20945790419916843</v>
      </c>
      <c r="V5040" s="30">
        <v>716.13419999999996</v>
      </c>
      <c r="W5040" s="3" t="s">
        <v>47</v>
      </c>
      <c r="X5040" s="3" t="s">
        <v>47</v>
      </c>
      <c r="Y5040" s="3" t="s">
        <v>47</v>
      </c>
      <c r="Z5040" s="3" t="s">
        <v>47</v>
      </c>
      <c r="AA5040" s="3" t="s">
        <v>47</v>
      </c>
      <c r="AB5040" s="12" t="s">
        <v>48</v>
      </c>
      <c r="AC5040" s="3" t="s">
        <v>47</v>
      </c>
      <c r="AD5040" s="3" t="s">
        <v>47</v>
      </c>
      <c r="AE5040" s="3" t="s">
        <v>47</v>
      </c>
      <c r="AF5040" s="3" t="s">
        <v>48</v>
      </c>
      <c r="AG5040" s="3" t="s">
        <v>48</v>
      </c>
      <c r="AI5040" s="3" t="s">
        <v>48</v>
      </c>
      <c r="AL5040" s="3" t="s">
        <v>52</v>
      </c>
      <c r="AM5040" s="3" t="s">
        <v>48</v>
      </c>
      <c r="AU5040" s="3">
        <v>0</v>
      </c>
      <c r="AV5040" s="3">
        <v>8</v>
      </c>
      <c r="AW5040" s="3">
        <v>2</v>
      </c>
      <c r="AX5040" s="3">
        <v>7</v>
      </c>
      <c r="AY5040" s="3">
        <v>87.5</v>
      </c>
      <c r="AZ5040" s="6" t="str">
        <f t="shared" si="550"/>
        <v>2606.7</v>
      </c>
      <c r="BC5040" s="12" t="s">
        <v>12905</v>
      </c>
      <c r="BJ5040" s="12">
        <f t="shared" si="551"/>
        <v>0</v>
      </c>
      <c r="BK5040" s="12">
        <f t="shared" si="552"/>
        <v>0</v>
      </c>
      <c r="BZ5040" s="3" t="s">
        <v>12906</v>
      </c>
      <c r="CQ5040" s="3" t="str">
        <f>CONCATENATE(baseURL!$A$1,baseURL!$B$1,baseURL!$C$1,".",C5040,".",L5040,".pkl&amp;seq=",BC5040)</f>
        <v>http://proteomics.broadinstitute.org/millscripts/viewfeed.pl?side=xl&amp;cycle=1&amp;fixedMods=iaaC&amp;file=msdataSM/iPRG2012_nd/cpick_in/iPRG2012_nd.2606.7.4.pkl&amp;seq=RVKNYENGFLNNPLVLSPTTTVGEAK</v>
      </c>
    </row>
    <row r="5041" spans="1:95" x14ac:dyDescent="0.2">
      <c r="A5041" s="3">
        <v>7739</v>
      </c>
      <c r="B5041" s="2" t="s">
        <v>12907</v>
      </c>
      <c r="C5041" s="2" t="s">
        <v>12908</v>
      </c>
      <c r="D5041" s="3">
        <v>13180</v>
      </c>
      <c r="E5041" s="3">
        <v>13164</v>
      </c>
      <c r="F5041" s="3">
        <v>54735</v>
      </c>
      <c r="G5041" s="3">
        <v>15769</v>
      </c>
      <c r="H5041" s="3">
        <v>45.792000000000002</v>
      </c>
      <c r="I5041" s="30">
        <v>750.04483000000005</v>
      </c>
      <c r="J5041" s="30">
        <v>750.04643850000002</v>
      </c>
      <c r="K5041" s="30">
        <v>-1.6100000000000001E-3</v>
      </c>
      <c r="L5041" s="3">
        <v>3</v>
      </c>
      <c r="M5041" s="3">
        <v>3</v>
      </c>
      <c r="N5041" s="10">
        <f t="shared" si="546"/>
        <v>1</v>
      </c>
      <c r="O5041" s="35">
        <v>3</v>
      </c>
      <c r="Q5041" s="40">
        <v>2248.12781</v>
      </c>
      <c r="R5041" s="40">
        <v>750.04745000000003</v>
      </c>
      <c r="S5041" s="18">
        <f t="shared" si="547"/>
        <v>-3.4931123357315226</v>
      </c>
      <c r="T5041" s="18">
        <f t="shared" si="548"/>
        <v>-1.3485813464256986</v>
      </c>
      <c r="U5041" s="18">
        <f t="shared" si="549"/>
        <v>-1.2665865339438247</v>
      </c>
      <c r="V5041" s="30">
        <v>750.04650000000004</v>
      </c>
      <c r="W5041" s="3" t="s">
        <v>47</v>
      </c>
      <c r="X5041" s="3" t="s">
        <v>47</v>
      </c>
      <c r="Y5041" s="3" t="s">
        <v>47</v>
      </c>
      <c r="AA5041" s="3" t="s">
        <v>47</v>
      </c>
      <c r="AD5041" s="3" t="s">
        <v>47</v>
      </c>
      <c r="AJ5041" s="3" t="s">
        <v>47</v>
      </c>
      <c r="AK5041" s="3" t="s">
        <v>47</v>
      </c>
      <c r="AL5041" s="3" t="s">
        <v>52</v>
      </c>
      <c r="AU5041" s="3">
        <v>0</v>
      </c>
      <c r="AV5041" s="3">
        <v>7</v>
      </c>
      <c r="AW5041" s="3">
        <v>2</v>
      </c>
      <c r="AX5041" s="3">
        <v>6</v>
      </c>
      <c r="AY5041" s="3">
        <v>85.71</v>
      </c>
      <c r="AZ5041" s="6" t="str">
        <f t="shared" si="550"/>
        <v>2606.8</v>
      </c>
      <c r="BC5041" s="12" t="s">
        <v>12909</v>
      </c>
      <c r="BI5041" s="12" t="s">
        <v>594</v>
      </c>
      <c r="BJ5041" s="12">
        <f t="shared" si="551"/>
        <v>0</v>
      </c>
      <c r="BK5041" s="12">
        <f t="shared" si="552"/>
        <v>1</v>
      </c>
      <c r="BR5041" s="3" t="s">
        <v>594</v>
      </c>
      <c r="BZ5041" s="3" t="s">
        <v>12910</v>
      </c>
      <c r="CQ5041" s="3" t="str">
        <f>CONCATENATE(baseURL!$A$1,baseURL!$B$1,baseURL!$C$1,".",C5041,".",L5041,".pkl&amp;seq=",BC5041,"&amp;varMods=ReducedCys-C")</f>
        <v>http://proteomics.broadinstitute.org/millscripts/viewfeed.pl?side=xl&amp;cycle=1&amp;fixedMods=iaaC&amp;file=msdataSM/iPRG2012_nd/cpick_in/iPRG2012_nd.2606.8.3.pkl&amp;seq=NKPLAVLGGGDSAcEEAQFLTK&amp;varMods=ReducedCys-C</v>
      </c>
    </row>
    <row r="5042" spans="1:95" x14ac:dyDescent="0.2">
      <c r="A5042" s="3">
        <v>3385</v>
      </c>
      <c r="B5042" s="2" t="s">
        <v>12911</v>
      </c>
      <c r="C5042" s="2" t="s">
        <v>12912</v>
      </c>
      <c r="D5042" s="3">
        <v>13192</v>
      </c>
      <c r="E5042" s="3">
        <v>13176</v>
      </c>
      <c r="F5042" s="3">
        <v>54780</v>
      </c>
      <c r="G5042" s="3">
        <v>15783</v>
      </c>
      <c r="H5042" s="3">
        <v>45.836399999999998</v>
      </c>
      <c r="I5042" s="30">
        <v>691.36198000000002</v>
      </c>
      <c r="J5042" s="30">
        <v>691.35988180000004</v>
      </c>
      <c r="K5042" s="30">
        <v>2.0999999999999999E-3</v>
      </c>
      <c r="L5042" s="3">
        <v>2</v>
      </c>
      <c r="M5042" s="3">
        <v>2</v>
      </c>
      <c r="N5042" s="10">
        <f t="shared" si="546"/>
        <v>1</v>
      </c>
      <c r="O5042" s="35">
        <v>2</v>
      </c>
      <c r="P5042" s="17"/>
      <c r="Q5042" s="40">
        <v>1381.71441</v>
      </c>
      <c r="R5042" s="40">
        <v>691.36084000000005</v>
      </c>
      <c r="S5042" s="18">
        <f t="shared" si="547"/>
        <v>1.6489218567310633</v>
      </c>
      <c r="T5042" s="18">
        <f t="shared" si="548"/>
        <v>-1.385962213326511</v>
      </c>
      <c r="U5042" s="18">
        <f t="shared" si="549"/>
        <v>-1.6489218568955024</v>
      </c>
      <c r="V5042" s="30">
        <v>691.35969999999998</v>
      </c>
      <c r="W5042" s="3" t="s">
        <v>47</v>
      </c>
      <c r="X5042" s="3" t="s">
        <v>47</v>
      </c>
      <c r="Y5042" s="3" t="s">
        <v>47</v>
      </c>
      <c r="Z5042" s="3" t="s">
        <v>47</v>
      </c>
      <c r="AA5042" s="3" t="s">
        <v>47</v>
      </c>
      <c r="AB5042" s="12" t="s">
        <v>47</v>
      </c>
      <c r="AC5042" s="3" t="s">
        <v>47</v>
      </c>
      <c r="AE5042" s="3" t="s">
        <v>48</v>
      </c>
      <c r="AG5042" s="3" t="s">
        <v>48</v>
      </c>
      <c r="AH5042" s="3" t="s">
        <v>47</v>
      </c>
      <c r="AI5042" s="3" t="s">
        <v>47</v>
      </c>
      <c r="AK5042" s="3" t="s">
        <v>48</v>
      </c>
      <c r="AL5042" s="3" t="s">
        <v>48</v>
      </c>
      <c r="AM5042" s="3" t="s">
        <v>47</v>
      </c>
      <c r="AN5042" s="3" t="s">
        <v>47</v>
      </c>
      <c r="AU5042" s="3">
        <v>0</v>
      </c>
      <c r="AV5042" s="3">
        <v>11</v>
      </c>
      <c r="AW5042" s="3">
        <v>1</v>
      </c>
      <c r="AX5042" s="3">
        <v>11</v>
      </c>
      <c r="AY5042" s="3">
        <v>100</v>
      </c>
      <c r="AZ5042" s="6" t="str">
        <f t="shared" si="550"/>
        <v>2608.11</v>
      </c>
      <c r="BC5042" s="12" t="s">
        <v>12913</v>
      </c>
      <c r="BJ5042" s="12">
        <f t="shared" si="551"/>
        <v>0</v>
      </c>
      <c r="BK5042" s="12">
        <f t="shared" si="552"/>
        <v>0</v>
      </c>
      <c r="CQ5042" s="3" t="str">
        <f>CONCATENATE(baseURL!$A$1,baseURL!$B$1,baseURL!$C$1,".",C5042,".",L5042,".pkl&amp;seq=",BC5042)</f>
        <v>http://proteomics.broadinstitute.org/millscripts/viewfeed.pl?side=xl&amp;cycle=1&amp;fixedMods=iaaC&amp;file=msdataSM/iPRG2012_nd/cpick_in/iPRG2012_nd.2608.11.2.pkl&amp;seq=LAMFLTDSNTLR</v>
      </c>
    </row>
    <row r="5043" spans="1:95" x14ac:dyDescent="0.2">
      <c r="A5043" s="3">
        <v>3354</v>
      </c>
      <c r="B5043" s="2" t="s">
        <v>12914</v>
      </c>
      <c r="C5043" s="2" t="s">
        <v>12915</v>
      </c>
      <c r="D5043" s="3">
        <v>13184</v>
      </c>
      <c r="E5043" s="3">
        <v>13168</v>
      </c>
      <c r="F5043" s="3">
        <v>54772</v>
      </c>
      <c r="G5043" s="3">
        <v>15775</v>
      </c>
      <c r="H5043" s="3">
        <v>45.827300000000001</v>
      </c>
      <c r="I5043" s="30">
        <v>531.33612000000005</v>
      </c>
      <c r="J5043" s="30">
        <v>531.33386900000005</v>
      </c>
      <c r="K5043" s="30">
        <v>2.2499999999999998E-3</v>
      </c>
      <c r="L5043" s="3">
        <v>3</v>
      </c>
      <c r="M5043" s="3">
        <v>3</v>
      </c>
      <c r="N5043" s="10">
        <f t="shared" si="546"/>
        <v>1</v>
      </c>
      <c r="O5043" s="35">
        <v>3</v>
      </c>
      <c r="P5043" s="17"/>
      <c r="Q5043" s="40">
        <v>1591.98939</v>
      </c>
      <c r="R5043" s="40">
        <v>531.33465000000001</v>
      </c>
      <c r="S5043" s="18">
        <f t="shared" si="547"/>
        <v>2.766617987440255</v>
      </c>
      <c r="T5043" s="18">
        <f t="shared" si="548"/>
        <v>-1.4698834340294591</v>
      </c>
      <c r="U5043" s="18">
        <f t="shared" si="549"/>
        <v>-1.4115397895452673</v>
      </c>
      <c r="V5043" s="30">
        <v>531.33389999999997</v>
      </c>
      <c r="X5043" s="3" t="s">
        <v>47</v>
      </c>
      <c r="Y5043" s="3" t="s">
        <v>47</v>
      </c>
      <c r="Z5043" s="3" t="s">
        <v>47</v>
      </c>
      <c r="AA5043" s="3" t="s">
        <v>47</v>
      </c>
      <c r="AB5043" s="12" t="s">
        <v>47</v>
      </c>
      <c r="AC5043" s="3" t="s">
        <v>47</v>
      </c>
      <c r="AE5043" s="3" t="s">
        <v>47</v>
      </c>
      <c r="AF5043" s="3" t="s">
        <v>48</v>
      </c>
      <c r="AH5043" s="3" t="s">
        <v>47</v>
      </c>
      <c r="AI5043" s="3" t="s">
        <v>47</v>
      </c>
      <c r="AK5043" s="3" t="s">
        <v>52</v>
      </c>
      <c r="AL5043" s="3" t="s">
        <v>48</v>
      </c>
      <c r="AU5043" s="3">
        <v>0</v>
      </c>
      <c r="AV5043" s="3">
        <v>9</v>
      </c>
      <c r="AW5043" s="3">
        <v>1</v>
      </c>
      <c r="AX5043" s="3">
        <v>9</v>
      </c>
      <c r="AY5043" s="3">
        <v>100</v>
      </c>
      <c r="AZ5043" s="6" t="str">
        <f t="shared" si="550"/>
        <v>2608.3</v>
      </c>
      <c r="BC5043" s="12" t="s">
        <v>12403</v>
      </c>
      <c r="BJ5043" s="12">
        <f t="shared" si="551"/>
        <v>0</v>
      </c>
      <c r="BK5043" s="12">
        <f t="shared" si="552"/>
        <v>0</v>
      </c>
      <c r="CQ5043" s="3" t="str">
        <f>CONCATENATE(baseURL!$A$1,baseURL!$B$1,baseURL!$C$1,".",C5043,".",L5043,".pkl&amp;seq=",BC5043)</f>
        <v>http://proteomics.broadinstitute.org/millscripts/viewfeed.pl?side=xl&amp;cycle=1&amp;fixedMods=iaaC&amp;file=msdataSM/iPRG2012_nd/cpick_in/iPRG2012_nd.2608.3.3.pkl&amp;seq=LLQSLPPTLKVNRL</v>
      </c>
    </row>
    <row r="5044" spans="1:95" x14ac:dyDescent="0.2">
      <c r="A5044" s="3">
        <v>1380</v>
      </c>
      <c r="B5044" s="2" t="s">
        <v>12916</v>
      </c>
      <c r="C5044" s="2" t="s">
        <v>12917</v>
      </c>
      <c r="D5044" s="3">
        <v>13187</v>
      </c>
      <c r="E5044" s="3">
        <v>13171</v>
      </c>
      <c r="F5044" s="3">
        <v>54775</v>
      </c>
      <c r="G5044" s="3">
        <v>15778</v>
      </c>
      <c r="H5044" s="3">
        <v>45.829799999999999</v>
      </c>
      <c r="I5044" s="30">
        <v>601.31529999999998</v>
      </c>
      <c r="J5044" s="30">
        <v>601.31283670000005</v>
      </c>
      <c r="K5044" s="30">
        <v>2.4599999999999999E-3</v>
      </c>
      <c r="L5044" s="3">
        <v>3</v>
      </c>
      <c r="M5044" s="3">
        <v>3</v>
      </c>
      <c r="N5044" s="10">
        <f t="shared" si="546"/>
        <v>1</v>
      </c>
      <c r="O5044" s="35">
        <v>3</v>
      </c>
      <c r="P5044" s="17"/>
      <c r="Q5044" s="40">
        <v>1801.92903</v>
      </c>
      <c r="R5044" s="40">
        <v>601.31452999999999</v>
      </c>
      <c r="S5044" s="18">
        <f t="shared" si="547"/>
        <v>1.2805278461982503</v>
      </c>
      <c r="T5044" s="18">
        <f t="shared" si="548"/>
        <v>-2.8159971453585366</v>
      </c>
      <c r="U5044" s="18">
        <f t="shared" si="549"/>
        <v>-2.710727778318232</v>
      </c>
      <c r="V5044" s="30">
        <v>601.31290000000001</v>
      </c>
      <c r="X5044" s="3" t="s">
        <v>47</v>
      </c>
      <c r="Y5044" s="3" t="s">
        <v>47</v>
      </c>
      <c r="Z5044" s="3" t="s">
        <v>47</v>
      </c>
      <c r="AA5044" s="3" t="s">
        <v>47</v>
      </c>
      <c r="AB5044" s="12" t="s">
        <v>48</v>
      </c>
      <c r="AC5044" s="3" t="s">
        <v>52</v>
      </c>
      <c r="AE5044" s="3" t="s">
        <v>48</v>
      </c>
      <c r="AG5044" s="3" t="s">
        <v>52</v>
      </c>
      <c r="AM5044" s="3" t="s">
        <v>47</v>
      </c>
      <c r="AU5044" s="3">
        <v>0</v>
      </c>
      <c r="AV5044" s="3">
        <v>5</v>
      </c>
      <c r="AW5044" s="3">
        <v>1</v>
      </c>
      <c r="AX5044" s="3">
        <v>5</v>
      </c>
      <c r="AY5044" s="3">
        <v>100</v>
      </c>
      <c r="AZ5044" s="6" t="str">
        <f t="shared" si="550"/>
        <v>2608.6</v>
      </c>
      <c r="BC5044" s="12" t="s">
        <v>12918</v>
      </c>
      <c r="BJ5044" s="12">
        <f t="shared" si="551"/>
        <v>0</v>
      </c>
      <c r="BK5044" s="12">
        <f t="shared" si="552"/>
        <v>0</v>
      </c>
      <c r="CQ5044" s="3" t="str">
        <f>CONCATENATE(baseURL!$A$1,baseURL!$B$1,baseURL!$C$1,".",C5044,".",L5044,".pkl&amp;seq=",BC5044)</f>
        <v>http://proteomics.broadinstitute.org/millscripts/viewfeed.pl?side=xl&amp;cycle=1&amp;fixedMods=iaaC&amp;file=msdataSM/iPRG2012_nd/cpick_in/iPRG2012_nd.2608.6.3.pkl&amp;seq=AEAESLVAEAQLSNLTR</v>
      </c>
    </row>
    <row r="5045" spans="1:95" x14ac:dyDescent="0.2">
      <c r="A5045" s="3">
        <v>1183</v>
      </c>
      <c r="B5045" s="2" t="s">
        <v>12925</v>
      </c>
      <c r="C5045" s="2" t="s">
        <v>12926</v>
      </c>
      <c r="D5045" s="3">
        <v>13196</v>
      </c>
      <c r="E5045" s="3">
        <v>13180</v>
      </c>
      <c r="F5045" s="3">
        <v>54791</v>
      </c>
      <c r="G5045" s="3">
        <v>15788</v>
      </c>
      <c r="H5045" s="3">
        <v>45.850499999999997</v>
      </c>
      <c r="I5045" s="30">
        <v>433.93576999999999</v>
      </c>
      <c r="J5045" s="30">
        <v>433.93458229999999</v>
      </c>
      <c r="K5045" s="30">
        <v>1.1900000000000001E-3</v>
      </c>
      <c r="L5045" s="3">
        <v>3</v>
      </c>
      <c r="M5045" s="3">
        <v>3</v>
      </c>
      <c r="N5045" s="10">
        <f t="shared" si="546"/>
        <v>1</v>
      </c>
      <c r="O5045" s="35">
        <v>3</v>
      </c>
      <c r="P5045" s="17"/>
      <c r="Q5045" s="40">
        <v>1299.7895699999999</v>
      </c>
      <c r="R5045" s="40">
        <v>433.93471</v>
      </c>
      <c r="S5045" s="18">
        <f t="shared" si="547"/>
        <v>2.4427637973357741</v>
      </c>
      <c r="T5045" s="18">
        <f t="shared" si="548"/>
        <v>-0.294283902772563</v>
      </c>
      <c r="U5045" s="18">
        <f t="shared" si="549"/>
        <v>-1.1752920157499556</v>
      </c>
      <c r="V5045" s="30">
        <v>433.93419999999998</v>
      </c>
      <c r="W5045" s="3" t="s">
        <v>47</v>
      </c>
      <c r="Z5045" s="3" t="s">
        <v>47</v>
      </c>
      <c r="AB5045" s="12" t="s">
        <v>48</v>
      </c>
      <c r="AC5045" s="3" t="s">
        <v>48</v>
      </c>
      <c r="AE5045" s="3" t="s">
        <v>47</v>
      </c>
      <c r="AG5045" s="3" t="s">
        <v>48</v>
      </c>
      <c r="AI5045" s="3" t="s">
        <v>47</v>
      </c>
      <c r="AK5045" s="3" t="s">
        <v>52</v>
      </c>
      <c r="AP5045" s="3" t="s">
        <v>52</v>
      </c>
      <c r="AU5045" s="3">
        <v>0</v>
      </c>
      <c r="AV5045" s="3">
        <v>4</v>
      </c>
      <c r="AW5045" s="3">
        <v>1</v>
      </c>
      <c r="AX5045" s="3">
        <v>4</v>
      </c>
      <c r="AY5045" s="3">
        <v>100</v>
      </c>
      <c r="AZ5045" s="6" t="str">
        <f t="shared" si="550"/>
        <v>2609.1</v>
      </c>
      <c r="BC5045" s="12" t="s">
        <v>12927</v>
      </c>
      <c r="BJ5045" s="12">
        <f t="shared" si="551"/>
        <v>0</v>
      </c>
      <c r="BK5045" s="12">
        <f t="shared" si="552"/>
        <v>0</v>
      </c>
      <c r="CQ5045" s="3" t="str">
        <f>CONCATENATE(baseURL!$A$1,baseURL!$B$1,baseURL!$C$1,".",C5045,".",L5045,".pkl&amp;seq=",BC5045)</f>
        <v>http://proteomics.broadinstitute.org/millscripts/viewfeed.pl?side=xl&amp;cycle=1&amp;fixedMods=iaaC&amp;file=msdataSM/iPRG2012_nd/cpick_in/iPRG2012_nd.2609.1.3.pkl&amp;seq=QLPGLLRVTFR</v>
      </c>
    </row>
    <row r="5046" spans="1:95" x14ac:dyDescent="0.2">
      <c r="A5046" s="3">
        <v>6785</v>
      </c>
      <c r="B5046" s="2" t="s">
        <v>12922</v>
      </c>
      <c r="C5046" s="2" t="s">
        <v>12923</v>
      </c>
      <c r="D5046" s="3">
        <v>13205</v>
      </c>
      <c r="E5046" s="3">
        <v>13189</v>
      </c>
      <c r="F5046" s="3">
        <v>54800</v>
      </c>
      <c r="G5046" s="3">
        <v>15797</v>
      </c>
      <c r="H5046" s="3">
        <v>45.863</v>
      </c>
      <c r="I5046" s="30">
        <v>832.40795000000003</v>
      </c>
      <c r="J5046" s="30">
        <v>832.40332720000004</v>
      </c>
      <c r="K5046" s="30">
        <v>4.62E-3</v>
      </c>
      <c r="L5046" s="3">
        <v>2</v>
      </c>
      <c r="M5046" s="3">
        <v>2</v>
      </c>
      <c r="N5046" s="10">
        <f t="shared" si="546"/>
        <v>1</v>
      </c>
      <c r="O5046" s="35">
        <v>2</v>
      </c>
      <c r="P5046" s="17"/>
      <c r="Q5046" s="40">
        <v>1663.80746</v>
      </c>
      <c r="R5046" s="40">
        <v>832.40737000000001</v>
      </c>
      <c r="S5046" s="18">
        <f t="shared" si="547"/>
        <v>0.69677422487690088</v>
      </c>
      <c r="T5046" s="18">
        <f t="shared" si="548"/>
        <v>-4.8567566142275407</v>
      </c>
      <c r="U5046" s="18">
        <f t="shared" si="549"/>
        <v>-4.8894329228124684</v>
      </c>
      <c r="V5046" s="30">
        <v>832.40329999999994</v>
      </c>
      <c r="X5046" s="3" t="s">
        <v>47</v>
      </c>
      <c r="Y5046" s="3" t="s">
        <v>47</v>
      </c>
      <c r="Z5046" s="3" t="s">
        <v>47</v>
      </c>
      <c r="AA5046" s="3" t="s">
        <v>47</v>
      </c>
      <c r="AB5046" s="12" t="s">
        <v>47</v>
      </c>
      <c r="AC5046" s="3" t="s">
        <v>47</v>
      </c>
      <c r="AD5046" s="3" t="s">
        <v>47</v>
      </c>
      <c r="AF5046" s="3" t="s">
        <v>47</v>
      </c>
      <c r="AG5046" s="3" t="s">
        <v>47</v>
      </c>
      <c r="AH5046" s="3" t="s">
        <v>47</v>
      </c>
      <c r="AI5046" s="3" t="s">
        <v>47</v>
      </c>
      <c r="AJ5046" s="3" t="s">
        <v>47</v>
      </c>
      <c r="AK5046" s="3" t="s">
        <v>48</v>
      </c>
      <c r="AL5046" s="3" t="s">
        <v>47</v>
      </c>
      <c r="AU5046" s="3">
        <v>0</v>
      </c>
      <c r="AV5046" s="3">
        <v>13</v>
      </c>
      <c r="AW5046" s="3">
        <v>1</v>
      </c>
      <c r="AX5046" s="3">
        <v>13</v>
      </c>
      <c r="AY5046" s="3">
        <v>100</v>
      </c>
      <c r="AZ5046" s="6" t="str">
        <f t="shared" si="550"/>
        <v>2609.10</v>
      </c>
      <c r="BC5046" s="12" t="s">
        <v>11094</v>
      </c>
      <c r="BJ5046" s="12">
        <f t="shared" si="551"/>
        <v>0</v>
      </c>
      <c r="BK5046" s="12">
        <f t="shared" si="552"/>
        <v>0</v>
      </c>
      <c r="CQ5046" s="3" t="str">
        <f>CONCATENATE(baseURL!$A$1,baseURL!$B$1,baseURL!$C$1,".",C5046,".",L5046,".pkl&amp;seq=",BC5046)</f>
        <v>http://proteomics.broadinstitute.org/millscripts/viewfeed.pl?side=xl&amp;cycle=1&amp;fixedMods=iaaC&amp;file=msdataSM/iPRG2012_nd/cpick_in/iPRG2012_nd.2609.10.2.pkl&amp;seq=AAGANVDNVWADVYAK</v>
      </c>
    </row>
    <row r="5047" spans="1:95" x14ac:dyDescent="0.2">
      <c r="A5047" s="3">
        <v>3251</v>
      </c>
      <c r="B5047" s="2" t="s">
        <v>12928</v>
      </c>
      <c r="C5047" s="2" t="s">
        <v>12929</v>
      </c>
      <c r="D5047" s="3">
        <v>13198</v>
      </c>
      <c r="E5047" s="3">
        <v>13182</v>
      </c>
      <c r="F5047" s="3">
        <v>54793</v>
      </c>
      <c r="G5047" s="3">
        <v>15790</v>
      </c>
      <c r="H5047" s="3">
        <v>45.8521</v>
      </c>
      <c r="I5047" s="30">
        <v>505.53602999999998</v>
      </c>
      <c r="J5047" s="30">
        <v>505.53355599999998</v>
      </c>
      <c r="K5047" s="30">
        <v>2.47E-3</v>
      </c>
      <c r="L5047" s="3">
        <v>4</v>
      </c>
      <c r="M5047" s="3">
        <v>4</v>
      </c>
      <c r="N5047" s="10">
        <f t="shared" si="546"/>
        <v>1</v>
      </c>
      <c r="O5047" s="35">
        <v>4</v>
      </c>
      <c r="P5047" s="17"/>
      <c r="Q5047" s="40">
        <v>2019.1134199999999</v>
      </c>
      <c r="R5047" s="40">
        <v>505.53381000000002</v>
      </c>
      <c r="S5047" s="18">
        <f t="shared" si="547"/>
        <v>4.3913976791496774</v>
      </c>
      <c r="T5047" s="18">
        <f t="shared" si="548"/>
        <v>-0.50243919400926451</v>
      </c>
      <c r="U5047" s="18">
        <f t="shared" si="549"/>
        <v>-1.2066453082429252</v>
      </c>
      <c r="V5047" s="30">
        <v>505.53320000000002</v>
      </c>
      <c r="W5047" s="3" t="s">
        <v>47</v>
      </c>
      <c r="X5047" s="3" t="s">
        <v>47</v>
      </c>
      <c r="Y5047" s="3" t="s">
        <v>47</v>
      </c>
      <c r="Z5047" s="3" t="s">
        <v>47</v>
      </c>
      <c r="AA5047" s="3" t="s">
        <v>47</v>
      </c>
      <c r="AB5047" s="12" t="s">
        <v>48</v>
      </c>
      <c r="AE5047" s="3" t="s">
        <v>47</v>
      </c>
      <c r="AF5047" s="3" t="s">
        <v>48</v>
      </c>
      <c r="AG5047" s="3" t="s">
        <v>48</v>
      </c>
      <c r="AH5047" s="3" t="s">
        <v>47</v>
      </c>
      <c r="AL5047" s="3" t="s">
        <v>48</v>
      </c>
      <c r="AU5047" s="3">
        <v>0</v>
      </c>
      <c r="AV5047" s="3">
        <v>7</v>
      </c>
      <c r="AW5047" s="3">
        <v>1</v>
      </c>
      <c r="AX5047" s="3">
        <v>7</v>
      </c>
      <c r="AY5047" s="3">
        <v>100</v>
      </c>
      <c r="AZ5047" s="6" t="str">
        <f t="shared" si="550"/>
        <v>2609.3</v>
      </c>
      <c r="BC5047" s="12" t="s">
        <v>12930</v>
      </c>
      <c r="BJ5047" s="12">
        <f t="shared" si="551"/>
        <v>0</v>
      </c>
      <c r="BK5047" s="12">
        <f t="shared" si="552"/>
        <v>0</v>
      </c>
      <c r="CQ5047" s="3" t="str">
        <f>CONCATENATE(baseURL!$A$1,baseURL!$B$1,baseURL!$C$1,".",C5047,".",L5047,".pkl&amp;seq=",BC5047)</f>
        <v>http://proteomics.broadinstitute.org/millscripts/viewfeed.pl?side=xl&amp;cycle=1&amp;fixedMods=iaaC&amp;file=msdataSM/iPRG2012_nd/cpick_in/iPRG2012_nd.2609.3.4.pkl&amp;seq=LHSFALGLPNAPDLQAARK</v>
      </c>
    </row>
    <row r="5048" spans="1:95" x14ac:dyDescent="0.2">
      <c r="A5048" s="3">
        <v>3303</v>
      </c>
      <c r="B5048" s="2" t="s">
        <v>12931</v>
      </c>
      <c r="C5048" s="2" t="s">
        <v>12932</v>
      </c>
      <c r="D5048" s="3">
        <v>13200</v>
      </c>
      <c r="E5048" s="3">
        <v>13184</v>
      </c>
      <c r="F5048" s="3">
        <v>54795</v>
      </c>
      <c r="G5048" s="3">
        <v>15792</v>
      </c>
      <c r="H5048" s="3">
        <v>45.854599999999998</v>
      </c>
      <c r="I5048" s="30">
        <v>551.78168000000005</v>
      </c>
      <c r="J5048" s="30">
        <v>551.78017509999995</v>
      </c>
      <c r="K5048" s="30">
        <v>1.5E-3</v>
      </c>
      <c r="L5048" s="3">
        <v>0</v>
      </c>
      <c r="M5048" s="3">
        <v>4</v>
      </c>
      <c r="N5048" s="10">
        <f t="shared" si="546"/>
        <v>1</v>
      </c>
      <c r="O5048" s="35">
        <v>4</v>
      </c>
      <c r="P5048" s="17"/>
      <c r="Q5048" s="40">
        <v>2204.0982199999999</v>
      </c>
      <c r="R5048" s="40">
        <v>551.78000999999995</v>
      </c>
      <c r="S5048" s="18">
        <f t="shared" si="547"/>
        <v>3.0265685052703439</v>
      </c>
      <c r="T5048" s="18">
        <f t="shared" si="548"/>
        <v>0.29921344922191706</v>
      </c>
      <c r="U5048" s="18">
        <f t="shared" si="549"/>
        <v>-0.19935481162075877</v>
      </c>
      <c r="V5048" s="30">
        <v>551.7799</v>
      </c>
      <c r="W5048" s="3" t="s">
        <v>47</v>
      </c>
      <c r="Y5048" s="3" t="s">
        <v>47</v>
      </c>
      <c r="Z5048" s="3" t="s">
        <v>47</v>
      </c>
      <c r="AA5048" s="3" t="s">
        <v>47</v>
      </c>
      <c r="AB5048" s="12" t="s">
        <v>47</v>
      </c>
      <c r="AC5048" s="3" t="s">
        <v>47</v>
      </c>
      <c r="AE5048" s="3" t="s">
        <v>47</v>
      </c>
      <c r="AF5048" s="3" t="s">
        <v>47</v>
      </c>
      <c r="AH5048" s="3" t="s">
        <v>47</v>
      </c>
      <c r="AK5048" s="3" t="s">
        <v>47</v>
      </c>
      <c r="AL5048" s="3" t="s">
        <v>47</v>
      </c>
      <c r="AM5048" s="3" t="s">
        <v>48</v>
      </c>
      <c r="AN5048" s="3" t="s">
        <v>47</v>
      </c>
      <c r="AU5048" s="3">
        <v>0</v>
      </c>
      <c r="AV5048" s="3">
        <v>12</v>
      </c>
      <c r="AW5048" s="3">
        <v>1</v>
      </c>
      <c r="AX5048" s="3">
        <v>12</v>
      </c>
      <c r="AY5048" s="3">
        <v>100</v>
      </c>
      <c r="AZ5048" s="6" t="str">
        <f t="shared" si="550"/>
        <v>2609.5</v>
      </c>
      <c r="BC5048" s="12" t="s">
        <v>12933</v>
      </c>
      <c r="BJ5048" s="12">
        <f t="shared" si="551"/>
        <v>0</v>
      </c>
      <c r="BK5048" s="12">
        <f t="shared" si="552"/>
        <v>0</v>
      </c>
      <c r="CQ5048" s="3" t="str">
        <f>CONCATENATE(baseURL!$A$1,baseURL!$B$1,baseURL!$C$1,".",C5048,".",L5048,".pkl&amp;seq=",BC5048)</f>
        <v>http://proteomics.broadinstitute.org/millscripts/viewfeed.pl?side=xl&amp;cycle=1&amp;fixedMods=iaaC&amp;file=msdataSM/iPRG2012_nd/cpick_in/iPRG2012_nd.2609.5.0.pkl&amp;seq=LHAVTLDNVAEANFFKDDGK</v>
      </c>
    </row>
    <row r="5049" spans="1:95" x14ac:dyDescent="0.2">
      <c r="A5049" s="3">
        <v>5632</v>
      </c>
      <c r="B5049" s="2" t="s">
        <v>12937</v>
      </c>
      <c r="C5049" s="2" t="s">
        <v>12916</v>
      </c>
      <c r="D5049" s="3">
        <v>13202</v>
      </c>
      <c r="E5049" s="3">
        <v>13186</v>
      </c>
      <c r="F5049" s="3">
        <v>54797</v>
      </c>
      <c r="G5049" s="3">
        <v>15794</v>
      </c>
      <c r="H5049" s="3">
        <v>45.857999999999997</v>
      </c>
      <c r="I5049" s="30">
        <v>584.32321000000002</v>
      </c>
      <c r="J5049" s="30">
        <v>584.32040210000002</v>
      </c>
      <c r="K5049" s="30">
        <v>2.81E-3</v>
      </c>
      <c r="L5049" s="3">
        <v>3</v>
      </c>
      <c r="M5049" s="3">
        <v>3</v>
      </c>
      <c r="N5049" s="10">
        <f t="shared" si="546"/>
        <v>1</v>
      </c>
      <c r="O5049" s="35">
        <v>3</v>
      </c>
      <c r="P5049" s="17"/>
      <c r="Q5049" s="40">
        <v>1750.9520199999999</v>
      </c>
      <c r="R5049" s="40">
        <v>584.32218999999998</v>
      </c>
      <c r="S5049" s="18">
        <f t="shared" si="547"/>
        <v>1.7456122965988077</v>
      </c>
      <c r="T5049" s="18">
        <f t="shared" si="548"/>
        <v>-3.0597845342034318</v>
      </c>
      <c r="U5049" s="18">
        <f t="shared" si="549"/>
        <v>-3.4056553628024187</v>
      </c>
      <c r="V5049" s="30">
        <v>584.3202</v>
      </c>
      <c r="W5049" s="3" t="s">
        <v>47</v>
      </c>
      <c r="X5049" s="3" t="s">
        <v>47</v>
      </c>
      <c r="Y5049" s="3" t="s">
        <v>47</v>
      </c>
      <c r="Z5049" s="3" t="s">
        <v>47</v>
      </c>
      <c r="AA5049" s="3" t="s">
        <v>47</v>
      </c>
      <c r="AB5049" s="12" t="s">
        <v>47</v>
      </c>
      <c r="AC5049" s="3" t="s">
        <v>47</v>
      </c>
      <c r="AD5049" s="3" t="s">
        <v>47</v>
      </c>
      <c r="AE5049" s="3" t="s">
        <v>47</v>
      </c>
      <c r="AF5049" s="3" t="s">
        <v>47</v>
      </c>
      <c r="AG5049" s="3" t="s">
        <v>52</v>
      </c>
      <c r="AH5049" s="3" t="s">
        <v>47</v>
      </c>
      <c r="AI5049" s="3" t="s">
        <v>48</v>
      </c>
      <c r="AJ5049" s="3" t="s">
        <v>47</v>
      </c>
      <c r="AK5049" s="3" t="s">
        <v>52</v>
      </c>
      <c r="AL5049" s="3" t="s">
        <v>48</v>
      </c>
      <c r="AM5049" s="3" t="s">
        <v>48</v>
      </c>
      <c r="AU5049" s="3">
        <v>0</v>
      </c>
      <c r="AV5049" s="3">
        <v>12</v>
      </c>
      <c r="AW5049" s="3">
        <v>1</v>
      </c>
      <c r="AX5049" s="3">
        <v>12</v>
      </c>
      <c r="AY5049" s="3">
        <v>100</v>
      </c>
      <c r="AZ5049" s="6" t="str">
        <f t="shared" si="550"/>
        <v>2609.7</v>
      </c>
      <c r="BC5049" s="12" t="s">
        <v>12938</v>
      </c>
      <c r="BJ5049" s="12">
        <f t="shared" si="551"/>
        <v>0</v>
      </c>
      <c r="BK5049" s="12">
        <f t="shared" si="552"/>
        <v>0</v>
      </c>
      <c r="CQ5049" s="3" t="str">
        <f>CONCATENATE(baseURL!$A$1,baseURL!$B$1,baseURL!$C$1,".",C5049,".",L5049,".pkl&amp;seq=",BC5049)</f>
        <v>http://proteomics.broadinstitute.org/millscripts/viewfeed.pl?side=xl&amp;cycle=1&amp;fixedMods=iaaC&amp;file=msdataSM/iPRG2012_nd/cpick_in/iPRG2012_nd.2609.7.3.pkl&amp;seq=KQGGLGPMNLPLVSDPK</v>
      </c>
    </row>
    <row r="5050" spans="1:95" x14ac:dyDescent="0.2">
      <c r="A5050" s="3">
        <v>7078</v>
      </c>
      <c r="B5050" s="2" t="s">
        <v>12919</v>
      </c>
      <c r="C5050" s="2" t="s">
        <v>12920</v>
      </c>
      <c r="D5050" s="3">
        <v>13204</v>
      </c>
      <c r="E5050" s="3">
        <v>13188</v>
      </c>
      <c r="F5050" s="3">
        <v>54799</v>
      </c>
      <c r="G5050" s="3">
        <v>15796</v>
      </c>
      <c r="H5050" s="3">
        <v>45.8613</v>
      </c>
      <c r="I5050" s="30">
        <v>718.41420000000005</v>
      </c>
      <c r="J5050" s="30">
        <v>718.41196360000004</v>
      </c>
      <c r="K5050" s="30">
        <v>2.2399999999999998E-3</v>
      </c>
      <c r="L5050" s="3">
        <v>2</v>
      </c>
      <c r="M5050" s="3">
        <v>2</v>
      </c>
      <c r="N5050" s="10">
        <f t="shared" si="546"/>
        <v>1</v>
      </c>
      <c r="O5050" s="35">
        <v>2</v>
      </c>
      <c r="P5050" s="17"/>
      <c r="Q5050" s="40">
        <v>1435.81953</v>
      </c>
      <c r="R5050" s="40">
        <v>718.41340000000002</v>
      </c>
      <c r="S5050" s="18">
        <f t="shared" si="547"/>
        <v>1.1135649753005126</v>
      </c>
      <c r="T5050" s="18">
        <f t="shared" si="548"/>
        <v>-1.99940591306994</v>
      </c>
      <c r="U5050" s="18">
        <f t="shared" si="549"/>
        <v>-1.9487387066967734</v>
      </c>
      <c r="V5050" s="30">
        <v>718.41200000000003</v>
      </c>
      <c r="X5050" s="3" t="s">
        <v>47</v>
      </c>
      <c r="Y5050" s="3" t="s">
        <v>47</v>
      </c>
      <c r="Z5050" s="3" t="s">
        <v>47</v>
      </c>
      <c r="AA5050" s="3" t="s">
        <v>47</v>
      </c>
      <c r="AC5050" s="3" t="s">
        <v>48</v>
      </c>
      <c r="AD5050" s="3" t="s">
        <v>47</v>
      </c>
      <c r="AG5050" s="3" t="s">
        <v>48</v>
      </c>
      <c r="AH5050" s="3" t="s">
        <v>48</v>
      </c>
      <c r="AI5050" s="3" t="s">
        <v>48</v>
      </c>
      <c r="AO5050" s="3" t="s">
        <v>48</v>
      </c>
      <c r="AU5050" s="3">
        <v>0</v>
      </c>
      <c r="AV5050" s="3">
        <v>5</v>
      </c>
      <c r="AW5050" s="3">
        <v>1</v>
      </c>
      <c r="AX5050" s="3">
        <v>5</v>
      </c>
      <c r="AY5050" s="3">
        <v>100</v>
      </c>
      <c r="AZ5050" s="6" t="str">
        <f t="shared" si="550"/>
        <v>2609.9</v>
      </c>
      <c r="BC5050" s="12" t="s">
        <v>12921</v>
      </c>
      <c r="BJ5050" s="12">
        <f t="shared" si="551"/>
        <v>0</v>
      </c>
      <c r="BK5050" s="12">
        <f t="shared" si="552"/>
        <v>0</v>
      </c>
      <c r="BP5050" s="3" t="s">
        <v>54</v>
      </c>
      <c r="BR5050" s="3" t="s">
        <v>54</v>
      </c>
      <c r="CQ5050" s="3" t="str">
        <f>CONCATENATE(baseURL!$A$1,baseURL!$B$1,baseURL!$C$1,".",C5050,".",L5050,".pkl&amp;seq=",BC5050,"&amp;varMods=Deamidated-N")</f>
        <v>http://proteomics.broadinstitute.org/millscripts/viewfeed.pl?side=xl&amp;cycle=1&amp;fixedMods=iaaC&amp;file=msdataSM/iPRG2012_nd/cpick_in/iPRG2012_nd.2609.9.2.pkl&amp;seq=VVFKLYnDLVPK&amp;varMods=Deamidated-N</v>
      </c>
    </row>
    <row r="5051" spans="1:95" x14ac:dyDescent="0.2">
      <c r="A5051" s="3">
        <v>914</v>
      </c>
      <c r="B5051" s="2" t="s">
        <v>12941</v>
      </c>
      <c r="C5051" s="2" t="s">
        <v>12922</v>
      </c>
      <c r="D5051" s="3">
        <v>13218</v>
      </c>
      <c r="E5051" s="3">
        <v>13202</v>
      </c>
      <c r="F5051" s="3">
        <v>54822</v>
      </c>
      <c r="G5051" s="3">
        <v>15811</v>
      </c>
      <c r="H5051" s="3">
        <v>45.891100000000002</v>
      </c>
      <c r="I5051" s="30">
        <v>861.08910000000003</v>
      </c>
      <c r="J5051" s="30">
        <v>861.08720059999996</v>
      </c>
      <c r="K5051" s="30">
        <v>1.9E-3</v>
      </c>
      <c r="L5051" s="3">
        <v>3</v>
      </c>
      <c r="M5051" s="3">
        <v>3</v>
      </c>
      <c r="N5051" s="10">
        <f t="shared" si="546"/>
        <v>1</v>
      </c>
      <c r="O5051" s="35">
        <v>3</v>
      </c>
      <c r="P5051" s="17"/>
      <c r="Q5051" s="40">
        <v>2581.25155</v>
      </c>
      <c r="R5051" s="40">
        <v>861.08870000000002</v>
      </c>
      <c r="S5051" s="18">
        <f t="shared" si="547"/>
        <v>0.46452821876919137</v>
      </c>
      <c r="T5051" s="18">
        <f t="shared" si="548"/>
        <v>-1.7412840280646977</v>
      </c>
      <c r="U5051" s="18">
        <f t="shared" si="549"/>
        <v>-1.7419808202854477</v>
      </c>
      <c r="V5051" s="30">
        <v>861.08720000000005</v>
      </c>
      <c r="W5051" s="3" t="s">
        <v>47</v>
      </c>
      <c r="X5051" s="3" t="s">
        <v>47</v>
      </c>
      <c r="Z5051" s="3" t="s">
        <v>47</v>
      </c>
      <c r="AA5051" s="3" t="s">
        <v>47</v>
      </c>
      <c r="AB5051" s="12" t="s">
        <v>47</v>
      </c>
      <c r="AC5051" s="3" t="s">
        <v>47</v>
      </c>
      <c r="AD5051" s="3" t="s">
        <v>47</v>
      </c>
      <c r="AE5051" s="3" t="s">
        <v>47</v>
      </c>
      <c r="AF5051" s="3" t="s">
        <v>47</v>
      </c>
      <c r="AG5051" s="3" t="s">
        <v>47</v>
      </c>
      <c r="AJ5051" s="3" t="s">
        <v>47</v>
      </c>
      <c r="AK5051" s="3" t="s">
        <v>47</v>
      </c>
      <c r="AL5051" s="3" t="s">
        <v>48</v>
      </c>
      <c r="AM5051" s="3" t="s">
        <v>47</v>
      </c>
      <c r="AN5051" s="3" t="s">
        <v>47</v>
      </c>
      <c r="AO5051" s="3" t="s">
        <v>47</v>
      </c>
      <c r="AP5051" s="3" t="s">
        <v>47</v>
      </c>
      <c r="AQ5051" s="3" t="s">
        <v>47</v>
      </c>
      <c r="AR5051" s="3" t="s">
        <v>48</v>
      </c>
      <c r="AU5051" s="3">
        <v>0</v>
      </c>
      <c r="AV5051" s="3">
        <v>17</v>
      </c>
      <c r="AW5051" s="3">
        <v>1</v>
      </c>
      <c r="AX5051" s="3">
        <v>17</v>
      </c>
      <c r="AY5051" s="3">
        <v>100</v>
      </c>
      <c r="AZ5051" s="6" t="str">
        <f t="shared" si="550"/>
        <v>2610.11</v>
      </c>
      <c r="BB5051" s="12" t="s">
        <v>79</v>
      </c>
      <c r="BC5051" s="12" t="s">
        <v>12841</v>
      </c>
      <c r="BJ5051" s="12">
        <f t="shared" si="551"/>
        <v>0</v>
      </c>
      <c r="BK5051" s="12">
        <f t="shared" si="552"/>
        <v>0</v>
      </c>
      <c r="CQ5051" s="3" t="str">
        <f>CONCATENATE(baseURL!$A$1,baseURL!$B$1,"+Acetyl",baseURL!$C$1,".",C5051,".",L5051,".pkl&amp;seq=",BC5051)</f>
        <v>http://proteomics.broadinstitute.org/millscripts/viewfeed.pl?side=xl&amp;cycle=1&amp;fixedMods=iaaC+Acetyl&amp;file=msdataSM/iPRG2012_nd/cpick_in/iPRG2012_nd.2610.11.3.pkl&amp;seq=SVEEVSKKFEENVSVDDTTATPK</v>
      </c>
    </row>
    <row r="5052" spans="1:95" x14ac:dyDescent="0.2">
      <c r="A5052" s="3">
        <v>1186</v>
      </c>
      <c r="B5052" s="2" t="s">
        <v>12942</v>
      </c>
      <c r="C5052" s="2" t="s">
        <v>12925</v>
      </c>
      <c r="D5052" s="3">
        <v>13209</v>
      </c>
      <c r="E5052" s="3">
        <v>13193</v>
      </c>
      <c r="F5052" s="3">
        <v>54813</v>
      </c>
      <c r="G5052" s="3">
        <v>15802</v>
      </c>
      <c r="H5052" s="3">
        <v>45.876100000000001</v>
      </c>
      <c r="I5052" s="30">
        <v>508.80907000000002</v>
      </c>
      <c r="J5052" s="30">
        <v>508.55744820000001</v>
      </c>
      <c r="K5052" s="30">
        <v>0.25162000000000001</v>
      </c>
      <c r="L5052" s="3">
        <v>4</v>
      </c>
      <c r="M5052" s="3">
        <v>4</v>
      </c>
      <c r="N5052" s="10">
        <f t="shared" si="546"/>
        <v>1</v>
      </c>
      <c r="O5052" s="35">
        <v>4</v>
      </c>
      <c r="P5052" s="17"/>
      <c r="Q5052" s="40">
        <v>2031.20732</v>
      </c>
      <c r="R5052" s="40">
        <v>508.55729000000002</v>
      </c>
      <c r="S5052" s="18">
        <f t="shared" si="547"/>
        <v>495.08679739896473</v>
      </c>
      <c r="T5052" s="18">
        <f t="shared" si="548"/>
        <v>0.31107606379434388</v>
      </c>
      <c r="U5052" s="18">
        <f t="shared" si="549"/>
        <v>0.41293282804262177</v>
      </c>
      <c r="V5052" s="30">
        <v>508.5575</v>
      </c>
      <c r="Z5052" s="3" t="s">
        <v>47</v>
      </c>
      <c r="AB5052" s="12" t="s">
        <v>47</v>
      </c>
      <c r="AC5052" s="3" t="s">
        <v>47</v>
      </c>
      <c r="AI5052" s="3" t="s">
        <v>47</v>
      </c>
      <c r="AU5052" s="3">
        <v>0</v>
      </c>
      <c r="AV5052" s="3">
        <v>4</v>
      </c>
      <c r="AW5052" s="3">
        <v>1</v>
      </c>
      <c r="AX5052" s="3">
        <v>4</v>
      </c>
      <c r="AY5052" s="3">
        <v>100</v>
      </c>
      <c r="AZ5052" s="6" t="str">
        <f t="shared" si="550"/>
        <v>2610.2</v>
      </c>
      <c r="BC5052" s="12" t="s">
        <v>12943</v>
      </c>
      <c r="BJ5052" s="12">
        <f t="shared" si="551"/>
        <v>0</v>
      </c>
      <c r="BK5052" s="12">
        <f t="shared" si="552"/>
        <v>0</v>
      </c>
      <c r="CQ5052" s="3" t="str">
        <f>CONCATENATE(baseURL!$A$1,baseURL!$B$1,baseURL!$C$1,".",C5052,".",L5052,".pkl&amp;seq=",BC5052)</f>
        <v>http://proteomics.broadinstitute.org/millscripts/viewfeed.pl?side=xl&amp;cycle=1&amp;fixedMods=iaaC&amp;file=msdataSM/iPRG2012_nd/cpick_in/iPRG2012_nd.2610.2.4.pkl&amp;seq=KLVLGQGGLLSTPAASHLLR</v>
      </c>
    </row>
    <row r="5053" spans="1:95" x14ac:dyDescent="0.2">
      <c r="A5053" s="3">
        <v>311</v>
      </c>
      <c r="B5053" s="2" t="s">
        <v>12944</v>
      </c>
      <c r="C5053" s="2" t="s">
        <v>12945</v>
      </c>
      <c r="D5053" s="3">
        <v>13210</v>
      </c>
      <c r="E5053" s="3">
        <v>13194</v>
      </c>
      <c r="F5053" s="3">
        <v>54814</v>
      </c>
      <c r="G5053" s="3">
        <v>15803</v>
      </c>
      <c r="H5053" s="3">
        <v>45.877800000000001</v>
      </c>
      <c r="I5053" s="30">
        <v>554.03731000000005</v>
      </c>
      <c r="J5053" s="30">
        <v>554.29394879999995</v>
      </c>
      <c r="K5053" s="30">
        <v>-0.25663999999999998</v>
      </c>
      <c r="L5053" s="3">
        <v>4</v>
      </c>
      <c r="M5053" s="3">
        <v>3</v>
      </c>
      <c r="N5053" s="10">
        <f t="shared" si="546"/>
        <v>-1</v>
      </c>
      <c r="O5053" s="35">
        <v>4</v>
      </c>
      <c r="P5053" s="17"/>
      <c r="Q5053" s="40">
        <v>2213.13429</v>
      </c>
      <c r="R5053" s="40">
        <v>554.03903000000003</v>
      </c>
      <c r="S5053" s="18">
        <f t="shared" si="547"/>
        <v>-3.1044744266076654</v>
      </c>
      <c r="T5053" s="18">
        <f t="shared" si="548"/>
        <v>460.10982294862441</v>
      </c>
      <c r="U5053" s="18">
        <f t="shared" si="549"/>
        <v>460.2022352106809</v>
      </c>
      <c r="V5053" s="30">
        <v>554.29399999999998</v>
      </c>
      <c r="AB5053" s="12" t="s">
        <v>47</v>
      </c>
      <c r="AC5053" s="3" t="s">
        <v>52</v>
      </c>
      <c r="AD5053" s="3" t="s">
        <v>47</v>
      </c>
      <c r="AF5053" s="3" t="s">
        <v>47</v>
      </c>
      <c r="AJ5053" s="3" t="s">
        <v>47</v>
      </c>
      <c r="AK5053" s="3" t="s">
        <v>52</v>
      </c>
      <c r="AL5053" s="3" t="s">
        <v>52</v>
      </c>
      <c r="AU5053" s="3">
        <v>0</v>
      </c>
      <c r="AV5053" s="3">
        <v>4</v>
      </c>
      <c r="AW5053" s="3">
        <v>2</v>
      </c>
      <c r="AX5053" s="3">
        <v>3</v>
      </c>
      <c r="AY5053" s="3">
        <v>75</v>
      </c>
      <c r="AZ5053" s="6" t="str">
        <f t="shared" si="550"/>
        <v>2610.3</v>
      </c>
      <c r="BC5053" s="12" t="s">
        <v>12946</v>
      </c>
      <c r="BJ5053" s="12">
        <f t="shared" si="551"/>
        <v>0</v>
      </c>
      <c r="BK5053" s="12">
        <f t="shared" si="552"/>
        <v>0</v>
      </c>
      <c r="BX5053" s="3" t="s">
        <v>12947</v>
      </c>
      <c r="CQ5053" s="3" t="str">
        <f>CONCATENATE(baseURL!$A$1,baseURL!$B$1,baseURL!$C$1,".",C5053,".",L5053,".pkl&amp;seq=",BC5053)</f>
        <v>http://proteomics.broadinstitute.org/millscripts/viewfeed.pl?side=xl&amp;cycle=1&amp;fixedMods=iaaC&amp;file=msdataSM/iPRG2012_nd/cpick_in/iPRG2012_nd.2610.3.4.pkl&amp;seq=GPVRENDLLVLMESEREAR</v>
      </c>
    </row>
    <row r="5054" spans="1:95" x14ac:dyDescent="0.2">
      <c r="A5054" s="3">
        <v>6084</v>
      </c>
      <c r="B5054" s="2" t="s">
        <v>12948</v>
      </c>
      <c r="C5054" s="2" t="s">
        <v>12949</v>
      </c>
      <c r="D5054" s="3">
        <v>13212</v>
      </c>
      <c r="E5054" s="3">
        <v>13196</v>
      </c>
      <c r="F5054" s="3">
        <v>54816</v>
      </c>
      <c r="G5054" s="3">
        <v>15805</v>
      </c>
      <c r="H5054" s="3">
        <v>45.881100000000004</v>
      </c>
      <c r="I5054" s="30">
        <v>616.29420000000005</v>
      </c>
      <c r="J5054" s="30">
        <v>616.29290920000005</v>
      </c>
      <c r="K5054" s="30">
        <v>1.2899999999999999E-3</v>
      </c>
      <c r="L5054" s="3">
        <v>3</v>
      </c>
      <c r="M5054" s="3">
        <v>3</v>
      </c>
      <c r="N5054" s="10">
        <f t="shared" si="546"/>
        <v>1</v>
      </c>
      <c r="O5054" s="35">
        <v>3</v>
      </c>
      <c r="P5054" s="17"/>
      <c r="Q5054" s="40">
        <v>1846.8653300000001</v>
      </c>
      <c r="R5054" s="40">
        <v>616.29328999999996</v>
      </c>
      <c r="S5054" s="18">
        <f t="shared" si="547"/>
        <v>1.476569702859972</v>
      </c>
      <c r="T5054" s="18">
        <f t="shared" si="548"/>
        <v>-0.61788762928538843</v>
      </c>
      <c r="U5054" s="18">
        <f t="shared" si="549"/>
        <v>-0.79507599360644887</v>
      </c>
      <c r="V5054" s="30">
        <v>616.29280000000006</v>
      </c>
      <c r="W5054" s="3" t="s">
        <v>47</v>
      </c>
      <c r="X5054" s="3" t="s">
        <v>47</v>
      </c>
      <c r="Y5054" s="3" t="s">
        <v>47</v>
      </c>
      <c r="Z5054" s="3" t="s">
        <v>47</v>
      </c>
      <c r="AA5054" s="3" t="s">
        <v>47</v>
      </c>
      <c r="AB5054" s="12" t="s">
        <v>47</v>
      </c>
      <c r="AC5054" s="3" t="s">
        <v>47</v>
      </c>
      <c r="AD5054" s="3" t="s">
        <v>47</v>
      </c>
      <c r="AE5054" s="3" t="s">
        <v>47</v>
      </c>
      <c r="AF5054" s="3" t="s">
        <v>47</v>
      </c>
      <c r="AG5054" s="3" t="s">
        <v>47</v>
      </c>
      <c r="AH5054" s="3" t="s">
        <v>47</v>
      </c>
      <c r="AI5054" s="3" t="s">
        <v>47</v>
      </c>
      <c r="AK5054" s="3" t="s">
        <v>47</v>
      </c>
      <c r="AL5054" s="3" t="s">
        <v>48</v>
      </c>
      <c r="AU5054" s="3">
        <v>0</v>
      </c>
      <c r="AV5054" s="3">
        <v>14</v>
      </c>
      <c r="AW5054" s="3">
        <v>1</v>
      </c>
      <c r="AX5054" s="3">
        <v>14</v>
      </c>
      <c r="AY5054" s="3">
        <v>100</v>
      </c>
      <c r="AZ5054" s="6" t="str">
        <f t="shared" si="550"/>
        <v>2610.5</v>
      </c>
      <c r="BC5054" s="12" t="s">
        <v>12628</v>
      </c>
      <c r="BJ5054" s="12">
        <f t="shared" si="551"/>
        <v>0</v>
      </c>
      <c r="BK5054" s="12">
        <f t="shared" si="552"/>
        <v>0</v>
      </c>
      <c r="CQ5054" s="3" t="str">
        <f>CONCATENATE(baseURL!$A$1,baseURL!$B$1,baseURL!$C$1,".",C5054,".",L5054,".pkl&amp;seq=",BC5054)</f>
        <v>http://proteomics.broadinstitute.org/millscripts/viewfeed.pl?side=xl&amp;cycle=1&amp;fixedMods=iaaC&amp;file=msdataSM/iPRG2012_nd/cpick_in/iPRG2012_nd.2610.5.3.pkl&amp;seq=AAQDSFAANWGVMVSHR</v>
      </c>
    </row>
    <row r="5055" spans="1:95" x14ac:dyDescent="0.2">
      <c r="A5055" s="3">
        <v>1372</v>
      </c>
      <c r="B5055" s="2" t="s">
        <v>12951</v>
      </c>
      <c r="C5055" s="2" t="s">
        <v>12944</v>
      </c>
      <c r="D5055" s="3">
        <v>13222</v>
      </c>
      <c r="E5055" s="3">
        <v>13206</v>
      </c>
      <c r="F5055" s="3">
        <v>54836</v>
      </c>
      <c r="G5055" s="3">
        <v>15816</v>
      </c>
      <c r="H5055" s="3">
        <v>45.9026</v>
      </c>
      <c r="I5055" s="30">
        <v>456.86444</v>
      </c>
      <c r="J5055" s="30">
        <v>456.86339170000002</v>
      </c>
      <c r="K5055" s="30">
        <v>1.0499999999999999E-3</v>
      </c>
      <c r="L5055" s="3">
        <v>5</v>
      </c>
      <c r="M5055" s="3">
        <v>5</v>
      </c>
      <c r="N5055" s="10">
        <f t="shared" si="546"/>
        <v>1</v>
      </c>
      <c r="O5055" s="35">
        <v>5</v>
      </c>
      <c r="P5055" s="17"/>
      <c r="Q5055" s="40">
        <v>2280.2856499999998</v>
      </c>
      <c r="R5055" s="40">
        <v>456.86295000000001</v>
      </c>
      <c r="S5055" s="18">
        <f t="shared" si="547"/>
        <v>3.2613719278172528</v>
      </c>
      <c r="T5055" s="18">
        <f t="shared" si="548"/>
        <v>0.96681072520832423</v>
      </c>
      <c r="U5055" s="18">
        <f t="shared" si="549"/>
        <v>0.98497809901356104</v>
      </c>
      <c r="V5055" s="30">
        <v>456.86340000000001</v>
      </c>
      <c r="X5055" s="3" t="s">
        <v>47</v>
      </c>
      <c r="Y5055" s="3" t="s">
        <v>47</v>
      </c>
      <c r="Z5055" s="3" t="s">
        <v>47</v>
      </c>
      <c r="AA5055" s="3" t="s">
        <v>47</v>
      </c>
      <c r="AG5055" s="3" t="s">
        <v>48</v>
      </c>
      <c r="AL5055" s="3" t="s">
        <v>52</v>
      </c>
      <c r="AM5055" s="3" t="s">
        <v>47</v>
      </c>
      <c r="AP5055" s="3" t="s">
        <v>52</v>
      </c>
      <c r="AU5055" s="3">
        <v>0</v>
      </c>
      <c r="AV5055" s="3">
        <v>5</v>
      </c>
      <c r="AW5055" s="3">
        <v>1</v>
      </c>
      <c r="AX5055" s="3">
        <v>5</v>
      </c>
      <c r="AY5055" s="3">
        <v>100</v>
      </c>
      <c r="AZ5055" s="6" t="str">
        <f t="shared" si="550"/>
        <v>2611.4</v>
      </c>
      <c r="BC5055" s="12" t="s">
        <v>12952</v>
      </c>
      <c r="BJ5055" s="12">
        <f t="shared" si="551"/>
        <v>0</v>
      </c>
      <c r="BK5055" s="12">
        <f t="shared" si="552"/>
        <v>0</v>
      </c>
      <c r="CQ5055" s="3" t="str">
        <f>CONCATENATE(baseURL!$A$1,baseURL!$B$1,baseURL!$C$1,".",C5055,".",L5055,".pkl&amp;seq=",BC5055)</f>
        <v>http://proteomics.broadinstitute.org/millscripts/viewfeed.pl?side=xl&amp;cycle=1&amp;fixedMods=iaaC&amp;file=msdataSM/iPRG2012_nd/cpick_in/iPRG2012_nd.2611.4.5.pkl&amp;seq=DLLSGKTVMLAAHGNSLRGLVK</v>
      </c>
    </row>
    <row r="5056" spans="1:95" x14ac:dyDescent="0.2">
      <c r="A5056" s="3">
        <v>3868</v>
      </c>
      <c r="B5056" s="2" t="s">
        <v>12953</v>
      </c>
      <c r="C5056" s="2" t="s">
        <v>12954</v>
      </c>
      <c r="D5056" s="3">
        <v>13225</v>
      </c>
      <c r="E5056" s="3">
        <v>13209</v>
      </c>
      <c r="F5056" s="3">
        <v>54839</v>
      </c>
      <c r="G5056" s="3">
        <v>15819</v>
      </c>
      <c r="H5056" s="3">
        <v>45.905900000000003</v>
      </c>
      <c r="I5056" s="30">
        <v>554.03957000000003</v>
      </c>
      <c r="J5056" s="30">
        <v>554.03890349999995</v>
      </c>
      <c r="K5056" s="30">
        <v>6.7000000000000002E-4</v>
      </c>
      <c r="L5056" s="3">
        <v>4</v>
      </c>
      <c r="M5056" s="3">
        <v>4</v>
      </c>
      <c r="N5056" s="10">
        <f t="shared" si="546"/>
        <v>1</v>
      </c>
      <c r="O5056" s="35">
        <v>4</v>
      </c>
      <c r="P5056" s="17"/>
      <c r="Q5056" s="40">
        <v>2213.13429</v>
      </c>
      <c r="R5056" s="40">
        <v>554.03903000000003</v>
      </c>
      <c r="S5056" s="18">
        <f t="shared" si="547"/>
        <v>0.97466057580974597</v>
      </c>
      <c r="T5056" s="18">
        <f t="shared" si="548"/>
        <v>-0.22832326465975172</v>
      </c>
      <c r="U5056" s="18">
        <f t="shared" si="549"/>
        <v>-0.5956259075760868</v>
      </c>
      <c r="V5056" s="30">
        <v>554.03869999999995</v>
      </c>
      <c r="W5056" s="3" t="s">
        <v>47</v>
      </c>
      <c r="Y5056" s="3" t="s">
        <v>47</v>
      </c>
      <c r="Z5056" s="3" t="s">
        <v>47</v>
      </c>
      <c r="AA5056" s="3" t="s">
        <v>47</v>
      </c>
      <c r="AB5056" s="12" t="s">
        <v>47</v>
      </c>
      <c r="AC5056" s="3" t="s">
        <v>47</v>
      </c>
      <c r="AD5056" s="3" t="s">
        <v>47</v>
      </c>
      <c r="AE5056" s="3" t="s">
        <v>47</v>
      </c>
      <c r="AF5056" s="3" t="s">
        <v>48</v>
      </c>
      <c r="AG5056" s="3" t="s">
        <v>48</v>
      </c>
      <c r="AH5056" s="3" t="s">
        <v>47</v>
      </c>
      <c r="AK5056" s="3" t="s">
        <v>52</v>
      </c>
      <c r="AL5056" s="3" t="s">
        <v>48</v>
      </c>
      <c r="AU5056" s="3">
        <v>0</v>
      </c>
      <c r="AV5056" s="3">
        <v>9</v>
      </c>
      <c r="AW5056" s="3">
        <v>1</v>
      </c>
      <c r="AX5056" s="3">
        <v>9</v>
      </c>
      <c r="AY5056" s="3">
        <v>100</v>
      </c>
      <c r="AZ5056" s="6" t="str">
        <f t="shared" si="550"/>
        <v>2611.7</v>
      </c>
      <c r="BC5056" s="12" t="s">
        <v>12946</v>
      </c>
      <c r="BJ5056" s="12">
        <f t="shared" si="551"/>
        <v>0</v>
      </c>
      <c r="BK5056" s="12">
        <f t="shared" si="552"/>
        <v>0</v>
      </c>
      <c r="CQ5056" s="3" t="str">
        <f>CONCATENATE(baseURL!$A$1,baseURL!$B$1,baseURL!$C$1,".",C5056,".",L5056,".pkl&amp;seq=",BC5056)</f>
        <v>http://proteomics.broadinstitute.org/millscripts/viewfeed.pl?side=xl&amp;cycle=1&amp;fixedMods=iaaC&amp;file=msdataSM/iPRG2012_nd/cpick_in/iPRG2012_nd.2611.7.4.pkl&amp;seq=GPVRENDLLVLMESEREAR</v>
      </c>
    </row>
    <row r="5057" spans="1:95" x14ac:dyDescent="0.2">
      <c r="A5057" s="3">
        <v>998</v>
      </c>
      <c r="B5057" s="2" t="s">
        <v>12958</v>
      </c>
      <c r="C5057" s="2" t="s">
        <v>12959</v>
      </c>
      <c r="D5057" s="3">
        <v>13232</v>
      </c>
      <c r="E5057" s="3">
        <v>13216</v>
      </c>
      <c r="F5057" s="3">
        <v>54854</v>
      </c>
      <c r="G5057" s="3">
        <v>15827</v>
      </c>
      <c r="H5057" s="3">
        <v>45.925699999999999</v>
      </c>
      <c r="I5057" s="30">
        <v>442.93506000000002</v>
      </c>
      <c r="J5057" s="30">
        <v>442.93423630000001</v>
      </c>
      <c r="K5057" s="30">
        <v>8.1999999999999998E-4</v>
      </c>
      <c r="L5057" s="3">
        <v>3</v>
      </c>
      <c r="M5057" s="3">
        <v>3</v>
      </c>
      <c r="N5057" s="10">
        <f t="shared" si="546"/>
        <v>1</v>
      </c>
      <c r="O5057" s="35">
        <v>3</v>
      </c>
      <c r="P5057" s="17"/>
      <c r="Q5057" s="40">
        <v>1326.7892300000001</v>
      </c>
      <c r="R5057" s="40">
        <v>442.93459000000001</v>
      </c>
      <c r="S5057" s="18">
        <f t="shared" si="547"/>
        <v>1.0611047559123252</v>
      </c>
      <c r="T5057" s="18">
        <f t="shared" si="548"/>
        <v>-0.79853777056589637</v>
      </c>
      <c r="U5057" s="18">
        <f t="shared" si="549"/>
        <v>-1.7835590577718516</v>
      </c>
      <c r="V5057" s="30">
        <v>442.93380000000002</v>
      </c>
      <c r="W5057" s="3" t="s">
        <v>47</v>
      </c>
      <c r="Z5057" s="3" t="s">
        <v>47</v>
      </c>
      <c r="AA5057" s="3" t="s">
        <v>47</v>
      </c>
      <c r="AB5057" s="12" t="s">
        <v>52</v>
      </c>
      <c r="AG5057" s="3" t="s">
        <v>52</v>
      </c>
      <c r="AM5057" s="3" t="s">
        <v>48</v>
      </c>
      <c r="AU5057" s="3">
        <v>0</v>
      </c>
      <c r="AV5057" s="3">
        <v>3</v>
      </c>
      <c r="AW5057" s="3">
        <v>1</v>
      </c>
      <c r="AX5057" s="3">
        <v>3</v>
      </c>
      <c r="AY5057" s="3">
        <v>100</v>
      </c>
      <c r="AZ5057" s="6" t="str">
        <f t="shared" si="550"/>
        <v>2612.1</v>
      </c>
      <c r="BC5057" s="12" t="s">
        <v>12960</v>
      </c>
      <c r="BJ5057" s="12">
        <f t="shared" si="551"/>
        <v>0</v>
      </c>
      <c r="BK5057" s="12">
        <f t="shared" si="552"/>
        <v>0</v>
      </c>
      <c r="CQ5057" s="3" t="str">
        <f>CONCATENATE(baseURL!$A$1,baseURL!$B$1,baseURL!$C$1,".",C5057,".",L5057,".pkl&amp;seq=",BC5057)</f>
        <v>http://proteomics.broadinstitute.org/millscripts/viewfeed.pl?side=xl&amp;cycle=1&amp;fixedMods=iaaC&amp;file=msdataSM/iPRG2012_nd/cpick_in/iPRG2012_nd.2612.1.3.pkl&amp;seq=WNRVLLDALVK</v>
      </c>
    </row>
    <row r="5058" spans="1:95" x14ac:dyDescent="0.2">
      <c r="A5058" s="3">
        <v>3777</v>
      </c>
      <c r="B5058" s="2" t="s">
        <v>12961</v>
      </c>
      <c r="C5058" s="2" t="s">
        <v>12962</v>
      </c>
      <c r="D5058" s="3">
        <v>13233</v>
      </c>
      <c r="E5058" s="3">
        <v>13217</v>
      </c>
      <c r="F5058" s="3">
        <v>54855</v>
      </c>
      <c r="G5058" s="3">
        <v>15828</v>
      </c>
      <c r="H5058" s="3">
        <v>45.927300000000002</v>
      </c>
      <c r="I5058" s="30">
        <v>518.94651999999996</v>
      </c>
      <c r="J5058" s="30">
        <v>518.94350120000001</v>
      </c>
      <c r="K5058" s="30">
        <v>3.0200000000000001E-3</v>
      </c>
      <c r="L5058" s="3">
        <v>0</v>
      </c>
      <c r="M5058" s="3">
        <v>3</v>
      </c>
      <c r="N5058" s="10">
        <f t="shared" ref="N5058:N5121" si="553">IF(AND(M5058&gt;0,L5058&gt;0), IF(M5058=L5058,1,-1), 1)</f>
        <v>1</v>
      </c>
      <c r="O5058" s="35">
        <v>3</v>
      </c>
      <c r="P5058" s="17"/>
      <c r="Q5058" s="40">
        <v>1554.8162400000001</v>
      </c>
      <c r="R5058" s="40">
        <v>518.94359999999995</v>
      </c>
      <c r="S5058" s="18">
        <f t="shared" ref="S5058:S5121" si="554">1000000*(I5058-R5058)/R5058</f>
        <v>5.6268157079446661</v>
      </c>
      <c r="T5058" s="18">
        <f t="shared" ref="T5058:T5121" si="555">1000000*(J5058-R5058)/R5058</f>
        <v>-0.19038677793203912</v>
      </c>
      <c r="U5058" s="18">
        <f t="shared" ref="U5058:U5121" si="556">1000000*(V5058-R5058)/R5058</f>
        <v>-0.77079667212312053</v>
      </c>
      <c r="V5058" s="30">
        <v>518.94320000000005</v>
      </c>
      <c r="W5058" s="3" t="s">
        <v>47</v>
      </c>
      <c r="X5058" s="3" t="s">
        <v>47</v>
      </c>
      <c r="Y5058" s="3" t="s">
        <v>47</v>
      </c>
      <c r="Z5058" s="3" t="s">
        <v>47</v>
      </c>
      <c r="AA5058" s="3" t="s">
        <v>47</v>
      </c>
      <c r="AB5058" s="12" t="s">
        <v>47</v>
      </c>
      <c r="AC5058" s="3" t="s">
        <v>47</v>
      </c>
      <c r="AE5058" s="3" t="s">
        <v>47</v>
      </c>
      <c r="AF5058" s="3" t="s">
        <v>48</v>
      </c>
      <c r="AI5058" s="3" t="s">
        <v>47</v>
      </c>
      <c r="AL5058" s="3" t="s">
        <v>48</v>
      </c>
      <c r="AM5058" s="3" t="s">
        <v>48</v>
      </c>
      <c r="AU5058" s="3">
        <v>0</v>
      </c>
      <c r="AV5058" s="3">
        <v>9</v>
      </c>
      <c r="AW5058" s="3">
        <v>1</v>
      </c>
      <c r="AX5058" s="3">
        <v>9</v>
      </c>
      <c r="AY5058" s="3">
        <v>100</v>
      </c>
      <c r="AZ5058" s="6" t="str">
        <f t="shared" ref="AZ5058:AZ5121" si="557">HYPERLINK(CQ5058,C5058)</f>
        <v>2612.2</v>
      </c>
      <c r="BC5058" s="12" t="s">
        <v>12963</v>
      </c>
      <c r="BJ5058" s="12">
        <f t="shared" ref="BJ5058:BJ5121" si="558">LEN(BC5058)-LEN(SUBSTITUTE(BC5058,"C",""))</f>
        <v>0</v>
      </c>
      <c r="BK5058" s="12">
        <f t="shared" ref="BK5058:BK5121" si="559">LEN(BC5058)-LEN(SUBSTITUTE(BC5058,"c",""))</f>
        <v>0</v>
      </c>
      <c r="CQ5058" s="3" t="str">
        <f>CONCATENATE(baseURL!$A$1,baseURL!$B$1,baseURL!$C$1,".",C5058,".",L5058,".pkl&amp;seq=",BC5058)</f>
        <v>http://proteomics.broadinstitute.org/millscripts/viewfeed.pl?side=xl&amp;cycle=1&amp;fixedMods=iaaC&amp;file=msdataSM/iPRG2012_nd/cpick_in/iPRG2012_nd.2612.2.0.pkl&amp;seq=HGAEVLDTPVFELK</v>
      </c>
    </row>
    <row r="5059" spans="1:95" x14ac:dyDescent="0.2">
      <c r="A5059" s="3">
        <v>4528</v>
      </c>
      <c r="B5059" s="2" t="s">
        <v>12964</v>
      </c>
      <c r="C5059" s="2" t="s">
        <v>12965</v>
      </c>
      <c r="D5059" s="3">
        <v>13234</v>
      </c>
      <c r="E5059" s="3">
        <v>13218</v>
      </c>
      <c r="F5059" s="3">
        <v>54856</v>
      </c>
      <c r="G5059" s="3">
        <v>15829</v>
      </c>
      <c r="H5059" s="3">
        <v>45.929000000000002</v>
      </c>
      <c r="I5059" s="30">
        <v>523.98351000000002</v>
      </c>
      <c r="J5059" s="30">
        <v>523.98186480000004</v>
      </c>
      <c r="K5059" s="30">
        <v>1.65E-3</v>
      </c>
      <c r="L5059" s="3">
        <v>3</v>
      </c>
      <c r="M5059" s="3">
        <v>3</v>
      </c>
      <c r="N5059" s="10">
        <f t="shared" si="553"/>
        <v>1</v>
      </c>
      <c r="O5059" s="35">
        <v>3</v>
      </c>
      <c r="P5059" s="17"/>
      <c r="Q5059" s="40">
        <v>1569.93227</v>
      </c>
      <c r="R5059" s="40">
        <v>523.98226999999997</v>
      </c>
      <c r="S5059" s="18">
        <f t="shared" si="554"/>
        <v>2.3664922861846689</v>
      </c>
      <c r="T5059" s="18">
        <f t="shared" si="555"/>
        <v>-0.77330860819381886</v>
      </c>
      <c r="U5059" s="18">
        <f t="shared" si="556"/>
        <v>-0.70613076273617903</v>
      </c>
      <c r="V5059" s="30">
        <v>523.9819</v>
      </c>
      <c r="W5059" s="3" t="s">
        <v>47</v>
      </c>
      <c r="X5059" s="3" t="s">
        <v>47</v>
      </c>
      <c r="Y5059" s="3" t="s">
        <v>47</v>
      </c>
      <c r="Z5059" s="3" t="s">
        <v>47</v>
      </c>
      <c r="AA5059" s="3" t="s">
        <v>47</v>
      </c>
      <c r="AB5059" s="12" t="s">
        <v>47</v>
      </c>
      <c r="AC5059" s="3" t="s">
        <v>47</v>
      </c>
      <c r="AD5059" s="3" t="s">
        <v>47</v>
      </c>
      <c r="AE5059" s="3" t="s">
        <v>47</v>
      </c>
      <c r="AF5059" s="3" t="s">
        <v>48</v>
      </c>
      <c r="AG5059" s="3" t="s">
        <v>47</v>
      </c>
      <c r="AH5059" s="3" t="s">
        <v>47</v>
      </c>
      <c r="AI5059" s="3" t="s">
        <v>48</v>
      </c>
      <c r="AK5059" s="3" t="s">
        <v>47</v>
      </c>
      <c r="AL5059" s="3" t="s">
        <v>48</v>
      </c>
      <c r="AM5059" s="3" t="s">
        <v>47</v>
      </c>
      <c r="AN5059" s="3" t="s">
        <v>48</v>
      </c>
      <c r="AU5059" s="3">
        <v>0</v>
      </c>
      <c r="AV5059" s="3">
        <v>13</v>
      </c>
      <c r="AW5059" s="3">
        <v>1</v>
      </c>
      <c r="AX5059" s="3">
        <v>13</v>
      </c>
      <c r="AY5059" s="3">
        <v>100</v>
      </c>
      <c r="AZ5059" s="6" t="str">
        <f t="shared" si="557"/>
        <v>2612.3</v>
      </c>
      <c r="BC5059" s="12" t="s">
        <v>12966</v>
      </c>
      <c r="BJ5059" s="12">
        <f t="shared" si="558"/>
        <v>0</v>
      </c>
      <c r="BK5059" s="12">
        <f t="shared" si="559"/>
        <v>0</v>
      </c>
      <c r="CQ5059" s="3" t="str">
        <f>CONCATENATE(baseURL!$A$1,baseURL!$B$1,baseURL!$C$1,".",C5059,".",L5059,".pkl&amp;seq=",BC5059)</f>
        <v>http://proteomics.broadinstitute.org/millscripts/viewfeed.pl?side=xl&amp;cycle=1&amp;fixedMods=iaaC&amp;file=msdataSM/iPRG2012_nd/cpick_in/iPRG2012_nd.2612.3.3.pkl&amp;seq=LLDSALVTAAQLAKR</v>
      </c>
    </row>
    <row r="5060" spans="1:95" x14ac:dyDescent="0.2">
      <c r="A5060" s="3">
        <v>3805</v>
      </c>
      <c r="B5060" s="2" t="s">
        <v>12967</v>
      </c>
      <c r="C5060" s="2" t="s">
        <v>12968</v>
      </c>
      <c r="D5060" s="3">
        <v>13237</v>
      </c>
      <c r="E5060" s="3">
        <v>13221</v>
      </c>
      <c r="F5060" s="3">
        <v>54859</v>
      </c>
      <c r="G5060" s="3">
        <v>15832</v>
      </c>
      <c r="H5060" s="3">
        <v>45.933999999999997</v>
      </c>
      <c r="I5060" s="30">
        <v>588.59094000000005</v>
      </c>
      <c r="J5060" s="30">
        <v>588.58836229999997</v>
      </c>
      <c r="K5060" s="30">
        <v>2.5799999999999998E-3</v>
      </c>
      <c r="L5060" s="3">
        <v>0</v>
      </c>
      <c r="M5060" s="3">
        <v>4</v>
      </c>
      <c r="N5060" s="10">
        <f t="shared" si="553"/>
        <v>1</v>
      </c>
      <c r="O5060" s="35">
        <v>4</v>
      </c>
      <c r="P5060" s="17"/>
      <c r="Q5060" s="40">
        <v>2351.33331</v>
      </c>
      <c r="R5060" s="40">
        <v>588.58878000000004</v>
      </c>
      <c r="S5060" s="18">
        <f t="shared" si="554"/>
        <v>3.669794724941057</v>
      </c>
      <c r="T5060" s="18">
        <f t="shared" si="555"/>
        <v>-0.70966354484519489</v>
      </c>
      <c r="U5060" s="18">
        <f t="shared" si="556"/>
        <v>-0.98540784282970806</v>
      </c>
      <c r="V5060" s="30">
        <v>588.58820000000003</v>
      </c>
      <c r="W5060" s="3" t="s">
        <v>47</v>
      </c>
      <c r="X5060" s="3" t="s">
        <v>47</v>
      </c>
      <c r="Y5060" s="3" t="s">
        <v>47</v>
      </c>
      <c r="Z5060" s="3" t="s">
        <v>47</v>
      </c>
      <c r="AA5060" s="3" t="s">
        <v>47</v>
      </c>
      <c r="AB5060" s="12" t="s">
        <v>47</v>
      </c>
      <c r="AC5060" s="3" t="s">
        <v>47</v>
      </c>
      <c r="AE5060" s="3" t="s">
        <v>47</v>
      </c>
      <c r="AF5060" s="3" t="s">
        <v>47</v>
      </c>
      <c r="AI5060" s="3" t="s">
        <v>47</v>
      </c>
      <c r="AK5060" s="3" t="s">
        <v>47</v>
      </c>
      <c r="AL5060" s="3" t="s">
        <v>47</v>
      </c>
      <c r="AM5060" s="3" t="s">
        <v>47</v>
      </c>
      <c r="AN5060" s="3" t="s">
        <v>47</v>
      </c>
      <c r="AU5060" s="3">
        <v>0</v>
      </c>
      <c r="AV5060" s="3">
        <v>14</v>
      </c>
      <c r="AW5060" s="3">
        <v>1</v>
      </c>
      <c r="AX5060" s="3">
        <v>14</v>
      </c>
      <c r="AY5060" s="3">
        <v>100</v>
      </c>
      <c r="AZ5060" s="6" t="str">
        <f t="shared" si="557"/>
        <v>2612.6</v>
      </c>
      <c r="BC5060" s="12" t="s">
        <v>12858</v>
      </c>
      <c r="BJ5060" s="12">
        <f t="shared" si="558"/>
        <v>0</v>
      </c>
      <c r="BK5060" s="12">
        <f t="shared" si="559"/>
        <v>0</v>
      </c>
      <c r="CQ5060" s="3" t="str">
        <f>CONCATENATE(baseURL!$A$1,baseURL!$B$1,baseURL!$C$1,".",C5060,".",L5060,".pkl&amp;seq=",BC5060)</f>
        <v>http://proteomics.broadinstitute.org/millscripts/viewfeed.pl?side=xl&amp;cycle=1&amp;fixedMods=iaaC&amp;file=msdataSM/iPRG2012_nd/cpick_in/iPRG2012_nd.2612.6.0.pkl&amp;seq=NVLLEQPFGPPKLTKDGVTVAK</v>
      </c>
    </row>
    <row r="5061" spans="1:95" x14ac:dyDescent="0.2">
      <c r="A5061" s="3">
        <v>2667</v>
      </c>
      <c r="B5061" s="2" t="s">
        <v>12955</v>
      </c>
      <c r="C5061" s="2" t="s">
        <v>12956</v>
      </c>
      <c r="D5061" s="3">
        <v>13240</v>
      </c>
      <c r="E5061" s="3">
        <v>13224</v>
      </c>
      <c r="F5061" s="3">
        <v>54862</v>
      </c>
      <c r="G5061" s="3">
        <v>15835</v>
      </c>
      <c r="H5061" s="3">
        <v>45.9407</v>
      </c>
      <c r="I5061" s="30">
        <v>700.70894999999996</v>
      </c>
      <c r="J5061" s="30">
        <v>700.70830420000004</v>
      </c>
      <c r="K5061" s="30">
        <v>6.4999999999999997E-4</v>
      </c>
      <c r="L5061" s="3">
        <v>3</v>
      </c>
      <c r="M5061" s="3">
        <v>3</v>
      </c>
      <c r="N5061" s="10">
        <f t="shared" si="553"/>
        <v>1</v>
      </c>
      <c r="O5061" s="35">
        <v>3</v>
      </c>
      <c r="P5061" s="17"/>
      <c r="Q5061" s="40">
        <v>2100.11177</v>
      </c>
      <c r="R5061" s="40">
        <v>700.70876999999996</v>
      </c>
      <c r="S5061" s="18">
        <f t="shared" si="554"/>
        <v>0.25688275601330213</v>
      </c>
      <c r="T5061" s="18">
        <f t="shared" si="555"/>
        <v>-0.66475548738366974</v>
      </c>
      <c r="U5061" s="18">
        <f t="shared" si="556"/>
        <v>-0.81346206060062642</v>
      </c>
      <c r="V5061" s="30">
        <v>700.70820000000003</v>
      </c>
      <c r="W5061" s="3" t="s">
        <v>47</v>
      </c>
      <c r="Z5061" s="3" t="s">
        <v>47</v>
      </c>
      <c r="AA5061" s="3" t="s">
        <v>47</v>
      </c>
      <c r="AB5061" s="12" t="s">
        <v>47</v>
      </c>
      <c r="AC5061" s="3" t="s">
        <v>47</v>
      </c>
      <c r="AD5061" s="3" t="s">
        <v>47</v>
      </c>
      <c r="AE5061" s="3" t="s">
        <v>47</v>
      </c>
      <c r="AF5061" s="3" t="s">
        <v>47</v>
      </c>
      <c r="AG5061" s="3" t="s">
        <v>47</v>
      </c>
      <c r="AH5061" s="3" t="s">
        <v>47</v>
      </c>
      <c r="AI5061" s="3" t="s">
        <v>47</v>
      </c>
      <c r="AJ5061" s="3" t="s">
        <v>47</v>
      </c>
      <c r="AK5061" s="3" t="s">
        <v>47</v>
      </c>
      <c r="AL5061" s="3" t="s">
        <v>47</v>
      </c>
      <c r="AN5061" s="3" t="s">
        <v>47</v>
      </c>
      <c r="AU5061" s="3">
        <v>0</v>
      </c>
      <c r="AV5061" s="3">
        <v>15</v>
      </c>
      <c r="AW5061" s="3">
        <v>1</v>
      </c>
      <c r="AX5061" s="3">
        <v>15</v>
      </c>
      <c r="AY5061" s="3">
        <v>100</v>
      </c>
      <c r="AZ5061" s="6" t="str">
        <f t="shared" si="557"/>
        <v>2612.9</v>
      </c>
      <c r="BC5061" s="12" t="s">
        <v>12957</v>
      </c>
      <c r="BJ5061" s="12">
        <f t="shared" si="558"/>
        <v>0</v>
      </c>
      <c r="BK5061" s="12">
        <f t="shared" si="559"/>
        <v>0</v>
      </c>
      <c r="CQ5061" s="3" t="str">
        <f>CONCATENATE(baseURL!$A$1,baseURL!$B$1,baseURL!$C$1,".",C5061,".",L5061,".pkl&amp;seq=",BC5061)</f>
        <v>http://proteomics.broadinstitute.org/millscripts/viewfeed.pl?side=xl&amp;cycle=1&amp;fixedMods=iaaC&amp;file=msdataSM/iPRG2012_nd/cpick_in/iPRG2012_nd.2612.9.3.pkl&amp;seq=KLEPNEVLMVNLGSTATGAR</v>
      </c>
    </row>
    <row r="5062" spans="1:95" x14ac:dyDescent="0.2">
      <c r="A5062" s="3">
        <v>1695</v>
      </c>
      <c r="B5062" s="2" t="s">
        <v>12969</v>
      </c>
      <c r="C5062" s="2" t="s">
        <v>12970</v>
      </c>
      <c r="D5062" s="3">
        <v>13241</v>
      </c>
      <c r="E5062" s="3">
        <v>13225</v>
      </c>
      <c r="F5062" s="3">
        <v>54875</v>
      </c>
      <c r="G5062" s="3">
        <v>15837</v>
      </c>
      <c r="H5062" s="3">
        <v>45.951300000000003</v>
      </c>
      <c r="I5062" s="30">
        <v>478.95013999999998</v>
      </c>
      <c r="J5062" s="30">
        <v>479.2801154</v>
      </c>
      <c r="K5062" s="30">
        <v>-0.32998</v>
      </c>
      <c r="L5062" s="3">
        <v>3</v>
      </c>
      <c r="M5062" s="3">
        <v>3</v>
      </c>
      <c r="N5062" s="10">
        <f t="shared" si="553"/>
        <v>1</v>
      </c>
      <c r="O5062" s="35">
        <v>3</v>
      </c>
      <c r="P5062" s="17"/>
      <c r="Q5062" s="40">
        <v>1434.8355100000001</v>
      </c>
      <c r="R5062" s="40">
        <v>478.95001999999999</v>
      </c>
      <c r="S5062" s="18">
        <f t="shared" si="554"/>
        <v>0.25054806341013663</v>
      </c>
      <c r="T5062" s="18">
        <f t="shared" si="555"/>
        <v>689.20636019600681</v>
      </c>
      <c r="U5062" s="18">
        <f t="shared" si="556"/>
        <v>688.54783636928948</v>
      </c>
      <c r="V5062" s="30">
        <v>479.27980000000002</v>
      </c>
      <c r="W5062" s="3" t="s">
        <v>47</v>
      </c>
      <c r="X5062" s="3" t="s">
        <v>47</v>
      </c>
      <c r="Y5062" s="3" t="s">
        <v>47</v>
      </c>
      <c r="AA5062" s="3" t="s">
        <v>47</v>
      </c>
      <c r="AB5062" s="12" t="s">
        <v>47</v>
      </c>
      <c r="AC5062" s="3" t="s">
        <v>48</v>
      </c>
      <c r="AD5062" s="3" t="s">
        <v>47</v>
      </c>
      <c r="AF5062" s="3" t="s">
        <v>47</v>
      </c>
      <c r="AG5062" s="3" t="s">
        <v>47</v>
      </c>
      <c r="AH5062" s="3" t="s">
        <v>52</v>
      </c>
      <c r="AJ5062" s="3" t="s">
        <v>47</v>
      </c>
      <c r="AL5062" s="3" t="s">
        <v>52</v>
      </c>
      <c r="AO5062" s="3" t="s">
        <v>48</v>
      </c>
      <c r="AU5062" s="3">
        <v>0</v>
      </c>
      <c r="AV5062" s="3">
        <v>9</v>
      </c>
      <c r="AW5062" s="3">
        <v>2</v>
      </c>
      <c r="AX5062" s="3">
        <v>6</v>
      </c>
      <c r="AY5062" s="3">
        <v>66.67</v>
      </c>
      <c r="AZ5062" s="6" t="str">
        <f t="shared" si="557"/>
        <v>2613.1</v>
      </c>
      <c r="BC5062" s="12" t="s">
        <v>12971</v>
      </c>
      <c r="BJ5062" s="12">
        <f t="shared" si="558"/>
        <v>0</v>
      </c>
      <c r="BK5062" s="12">
        <f t="shared" si="559"/>
        <v>0</v>
      </c>
      <c r="BP5062" s="3" t="s">
        <v>54</v>
      </c>
      <c r="BR5062" s="3" t="s">
        <v>54</v>
      </c>
      <c r="BS5062" s="3" t="s">
        <v>12972</v>
      </c>
      <c r="BW5062" s="3" t="s">
        <v>12972</v>
      </c>
      <c r="BX5062" s="3" t="s">
        <v>12972</v>
      </c>
      <c r="CQ5062" s="3" t="str">
        <f>CONCATENATE(baseURL!$A$1,baseURL!$B$1,baseURL!$C$1,".",C5062,".",L5062,".pkl&amp;seq=",BC5062,"&amp;varMods=Deamidated-N")</f>
        <v>http://proteomics.broadinstitute.org/millscripts/viewfeed.pl?side=xl&amp;cycle=1&amp;fixedMods=iaaC&amp;file=msdataSM/iPRG2012_nd/cpick_in/iPRG2012_nd.2613.1.3.pkl&amp;seq=VVFKLYNDLVPK&amp;varMods=Deamidated-N</v>
      </c>
    </row>
    <row r="5063" spans="1:95" x14ac:dyDescent="0.2">
      <c r="A5063" s="3">
        <v>6623</v>
      </c>
      <c r="B5063" s="2" t="s">
        <v>12973</v>
      </c>
      <c r="C5063" s="2" t="s">
        <v>12964</v>
      </c>
      <c r="D5063" s="3">
        <v>13244</v>
      </c>
      <c r="E5063" s="3">
        <v>13228</v>
      </c>
      <c r="F5063" s="3">
        <v>54878</v>
      </c>
      <c r="G5063" s="3">
        <v>15840</v>
      </c>
      <c r="H5063" s="3">
        <v>45.961300000000001</v>
      </c>
      <c r="I5063" s="30">
        <v>1088.1733999999999</v>
      </c>
      <c r="J5063" s="30">
        <v>1088.176107</v>
      </c>
      <c r="K5063" s="30">
        <v>-2.7100000000000002E-3</v>
      </c>
      <c r="L5063" s="3">
        <v>3</v>
      </c>
      <c r="M5063" s="3">
        <v>3</v>
      </c>
      <c r="N5063" s="10">
        <f t="shared" si="553"/>
        <v>1</v>
      </c>
      <c r="O5063" s="35">
        <v>3</v>
      </c>
      <c r="P5063" s="17"/>
      <c r="Q5063" s="40">
        <v>3262.5174900000002</v>
      </c>
      <c r="R5063" s="40">
        <v>1088.1773499999999</v>
      </c>
      <c r="S5063" s="18">
        <f t="shared" si="554"/>
        <v>-3.6299230084431096</v>
      </c>
      <c r="T5063" s="18">
        <f t="shared" si="555"/>
        <v>-1.1422770377744689</v>
      </c>
      <c r="U5063" s="18">
        <f t="shared" si="556"/>
        <v>-1.4244001678145375</v>
      </c>
      <c r="V5063" s="30">
        <v>1088.1758</v>
      </c>
      <c r="W5063" s="3" t="s">
        <v>47</v>
      </c>
      <c r="X5063" s="3" t="s">
        <v>47</v>
      </c>
      <c r="Y5063" s="3" t="s">
        <v>47</v>
      </c>
      <c r="Z5063" s="3" t="s">
        <v>47</v>
      </c>
      <c r="AA5063" s="3" t="s">
        <v>47</v>
      </c>
      <c r="AB5063" s="12" t="s">
        <v>47</v>
      </c>
      <c r="AC5063" s="3" t="s">
        <v>47</v>
      </c>
      <c r="AD5063" s="3" t="s">
        <v>47</v>
      </c>
      <c r="AE5063" s="3" t="s">
        <v>47</v>
      </c>
      <c r="AF5063" s="3" t="s">
        <v>48</v>
      </c>
      <c r="AG5063" s="3" t="s">
        <v>48</v>
      </c>
      <c r="AI5063" s="3" t="s">
        <v>47</v>
      </c>
      <c r="AJ5063" s="3" t="s">
        <v>47</v>
      </c>
      <c r="AL5063" s="3" t="s">
        <v>52</v>
      </c>
      <c r="AU5063" s="3">
        <v>0</v>
      </c>
      <c r="AV5063" s="3">
        <v>11</v>
      </c>
      <c r="AW5063" s="3">
        <v>1</v>
      </c>
      <c r="AX5063" s="3">
        <v>11</v>
      </c>
      <c r="AY5063" s="3">
        <v>100</v>
      </c>
      <c r="AZ5063" s="6" t="str">
        <f t="shared" si="557"/>
        <v>2613.4</v>
      </c>
      <c r="BC5063" s="12" t="s">
        <v>12974</v>
      </c>
      <c r="BJ5063" s="12">
        <f t="shared" si="558"/>
        <v>0</v>
      </c>
      <c r="BK5063" s="12">
        <f t="shared" si="559"/>
        <v>0</v>
      </c>
      <c r="CQ5063" s="3" t="str">
        <f>CONCATENATE(baseURL!$A$1,baseURL!$B$1,baseURL!$C$1,".",C5063,".",L5063,".pkl&amp;seq=",BC5063)</f>
        <v>http://proteomics.broadinstitute.org/millscripts/viewfeed.pl?side=xl&amp;cycle=1&amp;fixedMods=iaaC&amp;file=msdataSM/iPRG2012_nd/cpick_in/iPRG2012_nd.2613.4.3.pkl&amp;seq=LYQAGGAPEGAAPGGFPGGAPPAPEAEGPTVEEVD</v>
      </c>
    </row>
    <row r="5064" spans="1:95" x14ac:dyDescent="0.2">
      <c r="A5064" s="3">
        <v>1729</v>
      </c>
      <c r="B5064" s="2" t="s">
        <v>12975</v>
      </c>
      <c r="C5064" s="2" t="s">
        <v>12976</v>
      </c>
      <c r="D5064" s="3">
        <v>13245</v>
      </c>
      <c r="E5064" s="3">
        <v>13229</v>
      </c>
      <c r="F5064" s="3">
        <v>54879</v>
      </c>
      <c r="G5064" s="3">
        <v>15841</v>
      </c>
      <c r="H5064" s="3">
        <v>45.964599999999997</v>
      </c>
      <c r="I5064" s="30">
        <v>1125.8681999999999</v>
      </c>
      <c r="J5064" s="30">
        <v>1125.8681939999999</v>
      </c>
      <c r="K5064" s="30">
        <v>1.0000000000000001E-5</v>
      </c>
      <c r="L5064" s="3">
        <v>3</v>
      </c>
      <c r="M5064" s="3">
        <v>0</v>
      </c>
      <c r="N5064" s="10">
        <f t="shared" si="553"/>
        <v>1</v>
      </c>
      <c r="O5064" s="35">
        <v>3</v>
      </c>
      <c r="P5064" s="17"/>
      <c r="Q5064" s="40">
        <v>3375.5764100000001</v>
      </c>
      <c r="R5064" s="40">
        <v>1125.86365</v>
      </c>
      <c r="S5064" s="18">
        <f t="shared" si="554"/>
        <v>4.0413419510266966</v>
      </c>
      <c r="T5064" s="18">
        <f t="shared" si="555"/>
        <v>4.0360127089067905</v>
      </c>
      <c r="U5064" s="18">
        <f t="shared" si="556"/>
        <v>4.0413419510266966</v>
      </c>
      <c r="V5064" s="30">
        <v>1125.8681999999999</v>
      </c>
      <c r="W5064" s="3" t="s">
        <v>48</v>
      </c>
      <c r="X5064" s="3" t="s">
        <v>47</v>
      </c>
      <c r="Y5064" s="3" t="s">
        <v>47</v>
      </c>
      <c r="Z5064" s="3" t="s">
        <v>47</v>
      </c>
      <c r="AA5064" s="3" t="s">
        <v>47</v>
      </c>
      <c r="AB5064" s="12" t="s">
        <v>47</v>
      </c>
      <c r="AC5064" s="3" t="s">
        <v>47</v>
      </c>
      <c r="AD5064" s="3" t="s">
        <v>47</v>
      </c>
      <c r="AF5064" s="3" t="s">
        <v>47</v>
      </c>
      <c r="AG5064" s="3" t="s">
        <v>48</v>
      </c>
      <c r="AJ5064" s="3" t="s">
        <v>47</v>
      </c>
      <c r="AL5064" s="3" t="s">
        <v>48</v>
      </c>
      <c r="AU5064" s="3">
        <v>0</v>
      </c>
      <c r="AV5064" s="3">
        <v>9</v>
      </c>
      <c r="AW5064" s="3">
        <v>1</v>
      </c>
      <c r="AX5064" s="3">
        <v>9</v>
      </c>
      <c r="AY5064" s="3">
        <v>100</v>
      </c>
      <c r="AZ5064" s="6" t="str">
        <f t="shared" si="557"/>
        <v>2613.5</v>
      </c>
      <c r="BC5064" s="12" t="s">
        <v>12767</v>
      </c>
      <c r="BJ5064" s="12">
        <f t="shared" si="558"/>
        <v>0</v>
      </c>
      <c r="BK5064" s="12">
        <f t="shared" si="559"/>
        <v>0</v>
      </c>
      <c r="CQ5064" s="3" t="str">
        <f>CONCATENATE(baseURL!$A$1,baseURL!$B$1,baseURL!$C$1,".",C5064,".",L5064,".pkl&amp;seq=",BC5064)</f>
        <v>http://proteomics.broadinstitute.org/millscripts/viewfeed.pl?side=xl&amp;cycle=1&amp;fixedMods=iaaC&amp;file=msdataSM/iPRG2012_nd/cpick_in/iPRG2012_nd.2613.5.3.pkl&amp;seq=LYQAGGAPGGAAGGAPGGFPGGAPPAPEAEGPTVEEVD</v>
      </c>
    </row>
    <row r="5065" spans="1:95" x14ac:dyDescent="0.2">
      <c r="A5065" s="3">
        <v>7826</v>
      </c>
      <c r="B5065" s="2" t="s">
        <v>12977</v>
      </c>
      <c r="C5065" s="2" t="s">
        <v>12978</v>
      </c>
      <c r="D5065" s="3">
        <v>13254</v>
      </c>
      <c r="E5065" s="3">
        <v>13238</v>
      </c>
      <c r="F5065" s="3">
        <v>54904</v>
      </c>
      <c r="G5065" s="3">
        <v>15851</v>
      </c>
      <c r="H5065" s="3">
        <v>45.988500000000002</v>
      </c>
      <c r="I5065" s="30">
        <v>898.91693999999995</v>
      </c>
      <c r="J5065" s="30">
        <v>898.91621659999998</v>
      </c>
      <c r="K5065" s="30">
        <v>7.2000000000000005E-4</v>
      </c>
      <c r="L5065" s="3">
        <v>2</v>
      </c>
      <c r="M5065" s="3">
        <v>2</v>
      </c>
      <c r="N5065" s="10">
        <f t="shared" si="553"/>
        <v>1</v>
      </c>
      <c r="O5065" s="35">
        <v>2</v>
      </c>
      <c r="P5065" s="17"/>
      <c r="Q5065" s="40">
        <v>1796.8305800000001</v>
      </c>
      <c r="R5065" s="40">
        <v>898.91893000000005</v>
      </c>
      <c r="S5065" s="18">
        <f t="shared" si="554"/>
        <v>-2.2137702674607604</v>
      </c>
      <c r="T5065" s="18">
        <f t="shared" si="555"/>
        <v>-3.0185146952701096</v>
      </c>
      <c r="U5065" s="18">
        <f t="shared" si="556"/>
        <v>-3.1482260586248945</v>
      </c>
      <c r="V5065" s="30">
        <v>898.91610000000003</v>
      </c>
      <c r="W5065" s="3" t="s">
        <v>47</v>
      </c>
      <c r="AB5065" s="12" t="s">
        <v>65</v>
      </c>
      <c r="AD5065" s="3" t="s">
        <v>65</v>
      </c>
      <c r="AE5065" s="3" t="s">
        <v>47</v>
      </c>
      <c r="AG5065" s="3" t="s">
        <v>52</v>
      </c>
      <c r="AH5065" s="3" t="s">
        <v>47</v>
      </c>
      <c r="AK5065" s="3" t="s">
        <v>47</v>
      </c>
      <c r="AL5065" s="3" t="s">
        <v>52</v>
      </c>
      <c r="AP5065" s="3" t="s">
        <v>47</v>
      </c>
      <c r="AQ5065" s="3" t="s">
        <v>65</v>
      </c>
      <c r="AR5065" s="3" t="s">
        <v>47</v>
      </c>
      <c r="AU5065" s="3">
        <v>3</v>
      </c>
      <c r="AV5065" s="3">
        <v>6</v>
      </c>
      <c r="AW5065" s="3">
        <v>3</v>
      </c>
      <c r="AX5065" s="3">
        <v>3</v>
      </c>
      <c r="AY5065" s="3">
        <v>50</v>
      </c>
      <c r="AZ5065" s="6" t="str">
        <f t="shared" si="557"/>
        <v>2614.9</v>
      </c>
      <c r="BC5065" s="12" t="s">
        <v>20232</v>
      </c>
      <c r="BD5065" s="12" t="s">
        <v>258</v>
      </c>
      <c r="BI5065" s="12" t="s">
        <v>594</v>
      </c>
      <c r="BJ5065" s="12">
        <f t="shared" si="558"/>
        <v>0</v>
      </c>
      <c r="BK5065" s="12">
        <f t="shared" si="559"/>
        <v>2</v>
      </c>
      <c r="BR5065" s="3" t="s">
        <v>594</v>
      </c>
      <c r="BX5065" s="3" t="s">
        <v>12869</v>
      </c>
      <c r="BZ5065" s="3" t="s">
        <v>12870</v>
      </c>
      <c r="CA5065" s="3" t="s">
        <v>20268</v>
      </c>
      <c r="CL5065" s="3" t="s">
        <v>20306</v>
      </c>
      <c r="CM5065" s="3" t="s">
        <v>12871</v>
      </c>
      <c r="CN5065" s="3" t="s">
        <v>20268</v>
      </c>
      <c r="CQ5065" s="3" t="str">
        <f>CONCATENATE(baseURL!$A$1,baseURL!$B$1,baseURL!$C$1,".",C5065,".",L5065,".pkl&amp;seq=",BC5065,"&amp;varMods=Dimethyl-K+ReducedCys-C")</f>
        <v>http://proteomics.broadinstitute.org/millscripts/viewfeed.pl?side=xl&amp;cycle=1&amp;fixedMods=iaaC&amp;file=msdataSM/iPRG2012_nd/cpick_in/iPRG2012_nd.2614.9.2.pkl&amp;seq=ScAAAGTEcLLSGWGNTk&amp;varMods=Dimethyl-K+ReducedCys-C</v>
      </c>
    </row>
    <row r="5066" spans="1:95" x14ac:dyDescent="0.2">
      <c r="A5066" s="3">
        <v>2058</v>
      </c>
      <c r="B5066" s="2" t="s">
        <v>12979</v>
      </c>
      <c r="C5066" s="2" t="s">
        <v>12980</v>
      </c>
      <c r="D5066" s="3">
        <v>13265</v>
      </c>
      <c r="E5066" s="3">
        <v>13249</v>
      </c>
      <c r="F5066" s="3">
        <v>54927</v>
      </c>
      <c r="G5066" s="3">
        <v>15863</v>
      </c>
      <c r="H5066" s="3">
        <v>46.012500000000003</v>
      </c>
      <c r="I5066" s="30">
        <v>738.03695000000005</v>
      </c>
      <c r="J5066" s="30">
        <v>738.03997649999997</v>
      </c>
      <c r="K5066" s="30">
        <v>-3.0300000000000001E-3</v>
      </c>
      <c r="L5066" s="3">
        <v>3</v>
      </c>
      <c r="M5066" s="3">
        <v>3</v>
      </c>
      <c r="N5066" s="10">
        <f t="shared" si="553"/>
        <v>1</v>
      </c>
      <c r="O5066" s="35">
        <v>3</v>
      </c>
      <c r="P5066" s="17"/>
      <c r="Q5066" s="40">
        <v>2212.0880499999998</v>
      </c>
      <c r="R5066" s="40">
        <v>738.03420000000006</v>
      </c>
      <c r="S5066" s="18">
        <f t="shared" si="554"/>
        <v>3.72611458925862</v>
      </c>
      <c r="T5066" s="18">
        <f t="shared" si="555"/>
        <v>7.8268730634851487</v>
      </c>
      <c r="U5066" s="18">
        <f t="shared" si="556"/>
        <v>7.7232193303961045</v>
      </c>
      <c r="V5066" s="30">
        <v>738.03989999999999</v>
      </c>
      <c r="W5066" s="3" t="s">
        <v>47</v>
      </c>
      <c r="X5066" s="3" t="s">
        <v>47</v>
      </c>
      <c r="Y5066" s="3" t="s">
        <v>47</v>
      </c>
      <c r="Z5066" s="3" t="s">
        <v>47</v>
      </c>
      <c r="AA5066" s="3" t="s">
        <v>48</v>
      </c>
      <c r="AB5066" s="12" t="s">
        <v>47</v>
      </c>
      <c r="AC5066" s="3" t="s">
        <v>47</v>
      </c>
      <c r="AD5066" s="3" t="s">
        <v>47</v>
      </c>
      <c r="AE5066" s="3" t="s">
        <v>47</v>
      </c>
      <c r="AG5066" s="3" t="s">
        <v>47</v>
      </c>
      <c r="AH5066" s="3" t="s">
        <v>47</v>
      </c>
      <c r="AI5066" s="3" t="s">
        <v>52</v>
      </c>
      <c r="AJ5066" s="3" t="s">
        <v>47</v>
      </c>
      <c r="AK5066" s="3" t="s">
        <v>47</v>
      </c>
      <c r="AM5066" s="3" t="s">
        <v>47</v>
      </c>
      <c r="AO5066" s="3" t="s">
        <v>47</v>
      </c>
      <c r="AQ5066" s="3" t="s">
        <v>47</v>
      </c>
      <c r="AU5066" s="3">
        <v>0</v>
      </c>
      <c r="AV5066" s="3">
        <v>15</v>
      </c>
      <c r="AW5066" s="3">
        <v>4</v>
      </c>
      <c r="AX5066" s="3">
        <v>10</v>
      </c>
      <c r="AY5066" s="3">
        <v>66.67</v>
      </c>
      <c r="AZ5066" s="6" t="str">
        <f t="shared" si="557"/>
        <v>2615.11</v>
      </c>
      <c r="BC5066" s="12" t="s">
        <v>12981</v>
      </c>
      <c r="BJ5066" s="12">
        <f t="shared" si="558"/>
        <v>0</v>
      </c>
      <c r="BK5066" s="12">
        <f t="shared" si="559"/>
        <v>0</v>
      </c>
      <c r="BO5066" s="3" t="s">
        <v>54</v>
      </c>
      <c r="BP5066" s="3" t="s">
        <v>54</v>
      </c>
      <c r="BR5066" s="3" t="s">
        <v>54</v>
      </c>
      <c r="BS5066" s="3" t="s">
        <v>12883</v>
      </c>
      <c r="BX5066" s="3" t="s">
        <v>12883</v>
      </c>
      <c r="CF5066" s="3" t="s">
        <v>12414</v>
      </c>
      <c r="CG5066" s="3" t="s">
        <v>12883</v>
      </c>
      <c r="CM5066" s="3" t="s">
        <v>12982</v>
      </c>
      <c r="CQ5066" s="3" t="str">
        <f>CONCATENATE(baseURL!$A$1,baseURL!$B$1,baseURL!$C$1,".",C5066,".",L5066,".pkl&amp;seq=",BC5066,"&amp;varMods=Deamidated-Q+Deamidated-N")</f>
        <v>http://proteomics.broadinstitute.org/millscripts/viewfeed.pl?side=xl&amp;cycle=1&amp;fixedMods=iaaC&amp;file=msdataSM/iPRG2012_nd/cpick_in/iPRG2012_nd.2615.11.3.pkl&amp;seq=LGEHNLDVLEGNEqFLNAAK&amp;varMods=Deamidated-Q+Deamidated-N</v>
      </c>
    </row>
    <row r="5067" spans="1:95" x14ac:dyDescent="0.2">
      <c r="A5067" s="3">
        <v>6240</v>
      </c>
      <c r="B5067" s="2" t="s">
        <v>12983</v>
      </c>
      <c r="C5067" s="2" t="s">
        <v>12984</v>
      </c>
      <c r="D5067" s="3">
        <v>13258</v>
      </c>
      <c r="E5067" s="3">
        <v>13242</v>
      </c>
      <c r="F5067" s="3">
        <v>54920</v>
      </c>
      <c r="G5067" s="3">
        <v>15856</v>
      </c>
      <c r="H5067" s="3">
        <v>46.000799999999998</v>
      </c>
      <c r="I5067" s="30">
        <v>541.64739999999995</v>
      </c>
      <c r="J5067" s="30">
        <v>541.6451035</v>
      </c>
      <c r="K5067" s="30">
        <v>2.3E-3</v>
      </c>
      <c r="L5067" s="3">
        <v>3</v>
      </c>
      <c r="M5067" s="3">
        <v>3</v>
      </c>
      <c r="N5067" s="10">
        <f t="shared" si="553"/>
        <v>1</v>
      </c>
      <c r="O5067" s="35">
        <v>3</v>
      </c>
      <c r="P5067" s="17"/>
      <c r="Q5067" s="40">
        <v>1622.9224300000001</v>
      </c>
      <c r="R5067" s="40">
        <v>541.64566000000002</v>
      </c>
      <c r="S5067" s="18">
        <f t="shared" si="554"/>
        <v>3.2124322752388013</v>
      </c>
      <c r="T5067" s="18">
        <f t="shared" si="555"/>
        <v>-1.0274244605154927</v>
      </c>
      <c r="U5067" s="18">
        <f t="shared" si="556"/>
        <v>-1.5877538832098435</v>
      </c>
      <c r="V5067" s="30">
        <v>541.64480000000003</v>
      </c>
      <c r="W5067" s="3" t="s">
        <v>47</v>
      </c>
      <c r="X5067" s="3" t="s">
        <v>47</v>
      </c>
      <c r="Y5067" s="3" t="s">
        <v>47</v>
      </c>
      <c r="Z5067" s="3" t="s">
        <v>47</v>
      </c>
      <c r="AA5067" s="3" t="s">
        <v>47</v>
      </c>
      <c r="AB5067" s="12" t="s">
        <v>47</v>
      </c>
      <c r="AC5067" s="3" t="s">
        <v>47</v>
      </c>
      <c r="AD5067" s="3" t="s">
        <v>47</v>
      </c>
      <c r="AE5067" s="3" t="s">
        <v>47</v>
      </c>
      <c r="AF5067" s="3" t="s">
        <v>47</v>
      </c>
      <c r="AG5067" s="3" t="s">
        <v>47</v>
      </c>
      <c r="AH5067" s="3" t="s">
        <v>47</v>
      </c>
      <c r="AI5067" s="3" t="s">
        <v>47</v>
      </c>
      <c r="AJ5067" s="3" t="s">
        <v>47</v>
      </c>
      <c r="AK5067" s="3" t="s">
        <v>47</v>
      </c>
      <c r="AL5067" s="3" t="s">
        <v>47</v>
      </c>
      <c r="AN5067" s="3" t="s">
        <v>47</v>
      </c>
      <c r="AU5067" s="3">
        <v>0</v>
      </c>
      <c r="AV5067" s="3">
        <v>17</v>
      </c>
      <c r="AW5067" s="3">
        <v>1</v>
      </c>
      <c r="AX5067" s="3">
        <v>17</v>
      </c>
      <c r="AY5067" s="3">
        <v>100</v>
      </c>
      <c r="AZ5067" s="6" t="str">
        <f t="shared" si="557"/>
        <v>2615.4</v>
      </c>
      <c r="BC5067" s="12" t="s">
        <v>12778</v>
      </c>
      <c r="BJ5067" s="12">
        <f t="shared" si="558"/>
        <v>0</v>
      </c>
      <c r="BK5067" s="12">
        <f t="shared" si="559"/>
        <v>0</v>
      </c>
      <c r="CQ5067" s="3" t="str">
        <f>CONCATENATE(baseURL!$A$1,baseURL!$B$1,baseURL!$C$1,".",C5067,".",L5067,".pkl&amp;seq=",BC5067)</f>
        <v>http://proteomics.broadinstitute.org/millscripts/viewfeed.pl?side=xl&amp;cycle=1&amp;fixedMods=iaaC&amp;file=msdataSM/iPRG2012_nd/cpick_in/iPRG2012_nd.2615.4.3.pkl&amp;seq=VVGANPAALKQALASNV</v>
      </c>
    </row>
    <row r="5068" spans="1:95" x14ac:dyDescent="0.2">
      <c r="A5068" s="3">
        <v>1289</v>
      </c>
      <c r="B5068" s="2" t="s">
        <v>12985</v>
      </c>
      <c r="C5068" s="2" t="s">
        <v>12986</v>
      </c>
      <c r="D5068" s="3">
        <v>13266</v>
      </c>
      <c r="E5068" s="3">
        <v>13250</v>
      </c>
      <c r="F5068" s="3">
        <v>54938</v>
      </c>
      <c r="G5068" s="3">
        <v>15865</v>
      </c>
      <c r="H5068" s="3">
        <v>46.021500000000003</v>
      </c>
      <c r="I5068" s="30">
        <v>470.93794000000003</v>
      </c>
      <c r="J5068" s="30">
        <v>470.93791270000003</v>
      </c>
      <c r="K5068" s="30">
        <v>3.0000000000000001E-5</v>
      </c>
      <c r="L5068" s="3">
        <v>3</v>
      </c>
      <c r="M5068" s="3">
        <v>3</v>
      </c>
      <c r="N5068" s="10">
        <f t="shared" si="553"/>
        <v>1</v>
      </c>
      <c r="O5068" s="35">
        <v>3</v>
      </c>
      <c r="P5068" s="17"/>
      <c r="Q5068" s="40">
        <v>1410.7991300000001</v>
      </c>
      <c r="R5068" s="40">
        <v>470.93788999999998</v>
      </c>
      <c r="S5068" s="18">
        <f t="shared" si="554"/>
        <v>0.10617111323170959</v>
      </c>
      <c r="T5068" s="18">
        <f t="shared" si="555"/>
        <v>4.8201685460063884E-2</v>
      </c>
      <c r="U5068" s="18">
        <f t="shared" si="556"/>
        <v>-1.8898458137863134</v>
      </c>
      <c r="V5068" s="30">
        <v>470.93700000000001</v>
      </c>
      <c r="X5068" s="3" t="s">
        <v>47</v>
      </c>
      <c r="Y5068" s="3" t="s">
        <v>47</v>
      </c>
      <c r="Z5068" s="3" t="s">
        <v>47</v>
      </c>
      <c r="AB5068" s="12" t="s">
        <v>48</v>
      </c>
      <c r="AC5068" s="3" t="s">
        <v>48</v>
      </c>
      <c r="AH5068" s="3" t="s">
        <v>48</v>
      </c>
      <c r="AL5068" s="3" t="s">
        <v>52</v>
      </c>
      <c r="AU5068" s="3">
        <v>0</v>
      </c>
      <c r="AV5068" s="3">
        <v>3</v>
      </c>
      <c r="AW5068" s="3">
        <v>1</v>
      </c>
      <c r="AX5068" s="3">
        <v>3</v>
      </c>
      <c r="AY5068" s="3">
        <v>100</v>
      </c>
      <c r="AZ5068" s="6" t="str">
        <f t="shared" si="557"/>
        <v>2616.1</v>
      </c>
      <c r="BC5068" s="12" t="s">
        <v>12876</v>
      </c>
      <c r="BJ5068" s="12">
        <f t="shared" si="558"/>
        <v>0</v>
      </c>
      <c r="BK5068" s="12">
        <f t="shared" si="559"/>
        <v>0</v>
      </c>
      <c r="CQ5068" s="3" t="str">
        <f>CONCATENATE(baseURL!$A$1,baseURL!$B$1,baseURL!$C$1,".",C5068,".",L5068,".pkl&amp;seq=",BC5068)</f>
        <v>http://proteomics.broadinstitute.org/millscripts/viewfeed.pl?side=xl&amp;cycle=1&amp;fixedMods=iaaC&amp;file=msdataSM/iPRG2012_nd/cpick_in/iPRG2012_nd.2616.1.3.pkl&amp;seq=SKPVALTSFLGYK</v>
      </c>
    </row>
    <row r="5069" spans="1:95" x14ac:dyDescent="0.2">
      <c r="A5069" s="3">
        <v>5038</v>
      </c>
      <c r="B5069" s="2" t="s">
        <v>12987</v>
      </c>
      <c r="C5069" s="2" t="s">
        <v>12988</v>
      </c>
      <c r="D5069" s="3">
        <v>13268</v>
      </c>
      <c r="E5069" s="3">
        <v>13252</v>
      </c>
      <c r="F5069" s="3">
        <v>54940</v>
      </c>
      <c r="G5069" s="3">
        <v>15867</v>
      </c>
      <c r="H5069" s="3">
        <v>46.024900000000002</v>
      </c>
      <c r="I5069" s="30">
        <v>582.79138</v>
      </c>
      <c r="J5069" s="30">
        <v>582.79050570000004</v>
      </c>
      <c r="K5069" s="30">
        <v>8.7000000000000001E-4</v>
      </c>
      <c r="L5069" s="3">
        <v>2</v>
      </c>
      <c r="M5069" s="3">
        <v>2</v>
      </c>
      <c r="N5069" s="10">
        <f t="shared" si="553"/>
        <v>1</v>
      </c>
      <c r="O5069" s="35">
        <v>2</v>
      </c>
      <c r="P5069" s="17"/>
      <c r="Q5069" s="40">
        <v>1164.5757900000001</v>
      </c>
      <c r="R5069" s="40">
        <v>582.79152999999997</v>
      </c>
      <c r="S5069" s="18">
        <f t="shared" si="554"/>
        <v>-0.25738191487159556</v>
      </c>
      <c r="T5069" s="18">
        <f t="shared" si="555"/>
        <v>-1.7575753030013499</v>
      </c>
      <c r="U5069" s="18">
        <f t="shared" si="556"/>
        <v>-1.5957678724769946</v>
      </c>
      <c r="V5069" s="30">
        <v>582.79060000000004</v>
      </c>
      <c r="W5069" s="3" t="s">
        <v>47</v>
      </c>
      <c r="X5069" s="3" t="s">
        <v>47</v>
      </c>
      <c r="Y5069" s="3" t="s">
        <v>47</v>
      </c>
      <c r="Z5069" s="3" t="s">
        <v>47</v>
      </c>
      <c r="AA5069" s="3" t="s">
        <v>48</v>
      </c>
      <c r="AB5069" s="12" t="s">
        <v>47</v>
      </c>
      <c r="AC5069" s="3" t="s">
        <v>47</v>
      </c>
      <c r="AD5069" s="3" t="s">
        <v>47</v>
      </c>
      <c r="AE5069" s="3" t="s">
        <v>47</v>
      </c>
      <c r="AF5069" s="3" t="s">
        <v>47</v>
      </c>
      <c r="AG5069" s="3" t="s">
        <v>47</v>
      </c>
      <c r="AH5069" s="3" t="s">
        <v>47</v>
      </c>
      <c r="AI5069" s="3" t="s">
        <v>47</v>
      </c>
      <c r="AJ5069" s="3" t="s">
        <v>47</v>
      </c>
      <c r="AK5069" s="3" t="s">
        <v>47</v>
      </c>
      <c r="AL5069" s="3" t="s">
        <v>47</v>
      </c>
      <c r="AM5069" s="3" t="s">
        <v>47</v>
      </c>
      <c r="AN5069" s="3" t="s">
        <v>47</v>
      </c>
      <c r="AU5069" s="3">
        <v>0</v>
      </c>
      <c r="AV5069" s="3">
        <v>17</v>
      </c>
      <c r="AW5069" s="3">
        <v>1</v>
      </c>
      <c r="AX5069" s="3">
        <v>17</v>
      </c>
      <c r="AY5069" s="3">
        <v>100</v>
      </c>
      <c r="AZ5069" s="6" t="str">
        <f t="shared" si="557"/>
        <v>2616.3</v>
      </c>
      <c r="BC5069" s="12" t="s">
        <v>12893</v>
      </c>
      <c r="BJ5069" s="12">
        <f t="shared" si="558"/>
        <v>0</v>
      </c>
      <c r="BK5069" s="12">
        <f t="shared" si="559"/>
        <v>0</v>
      </c>
      <c r="CQ5069" s="3" t="str">
        <f>CONCATENATE(baseURL!$A$1,baseURL!$B$1,baseURL!$C$1,".",C5069,".",L5069,".pkl&amp;seq=",BC5069)</f>
        <v>http://proteomics.broadinstitute.org/millscripts/viewfeed.pl?side=xl&amp;cycle=1&amp;fixedMods=iaaC&amp;file=msdataSM/iPRG2012_nd/cpick_in/iPRG2012_nd.2616.3.2.pkl&amp;seq=YAMALSYFAK</v>
      </c>
    </row>
    <row r="5070" spans="1:95" x14ac:dyDescent="0.2">
      <c r="A5070" s="3">
        <v>1147</v>
      </c>
      <c r="B5070" s="2" t="s">
        <v>12989</v>
      </c>
      <c r="C5070" s="2" t="s">
        <v>12990</v>
      </c>
      <c r="D5070" s="3">
        <v>13269</v>
      </c>
      <c r="E5070" s="3">
        <v>13253</v>
      </c>
      <c r="F5070" s="3">
        <v>54941</v>
      </c>
      <c r="G5070" s="3">
        <v>15868</v>
      </c>
      <c r="H5070" s="3">
        <v>46.026499999999999</v>
      </c>
      <c r="I5070" s="30">
        <v>597.00396999999998</v>
      </c>
      <c r="J5070" s="30">
        <v>597.00332990000004</v>
      </c>
      <c r="K5070" s="30">
        <v>6.4000000000000005E-4</v>
      </c>
      <c r="L5070" s="3">
        <v>3</v>
      </c>
      <c r="M5070" s="3">
        <v>3</v>
      </c>
      <c r="N5070" s="10">
        <f t="shared" si="553"/>
        <v>1</v>
      </c>
      <c r="O5070" s="35">
        <v>3</v>
      </c>
      <c r="P5070" s="17"/>
      <c r="Q5070" s="40">
        <v>1788.99666</v>
      </c>
      <c r="R5070" s="40">
        <v>597.00373999999999</v>
      </c>
      <c r="S5070" s="18">
        <f t="shared" si="554"/>
        <v>0.38525721796607171</v>
      </c>
      <c r="T5070" s="18">
        <f t="shared" si="555"/>
        <v>-0.68693036990634682</v>
      </c>
      <c r="U5070" s="18">
        <f t="shared" si="556"/>
        <v>-0.90451694657871506</v>
      </c>
      <c r="V5070" s="30">
        <v>597.00319999999999</v>
      </c>
      <c r="W5070" s="3" t="s">
        <v>47</v>
      </c>
      <c r="X5070" s="3" t="s">
        <v>47</v>
      </c>
      <c r="Y5070" s="3" t="s">
        <v>47</v>
      </c>
      <c r="Z5070" s="3" t="s">
        <v>47</v>
      </c>
      <c r="AA5070" s="3" t="s">
        <v>48</v>
      </c>
      <c r="AB5070" s="12" t="s">
        <v>47</v>
      </c>
      <c r="AC5070" s="3" t="s">
        <v>47</v>
      </c>
      <c r="AD5070" s="3" t="s">
        <v>65</v>
      </c>
      <c r="AE5070" s="3" t="s">
        <v>47</v>
      </c>
      <c r="AF5070" s="3" t="s">
        <v>47</v>
      </c>
      <c r="AG5070" s="3" t="s">
        <v>47</v>
      </c>
      <c r="AH5070" s="3" t="s">
        <v>47</v>
      </c>
      <c r="AI5070" s="3" t="s">
        <v>47</v>
      </c>
      <c r="AJ5070" s="3" t="s">
        <v>47</v>
      </c>
      <c r="AK5070" s="3" t="s">
        <v>47</v>
      </c>
      <c r="AL5070" s="3" t="s">
        <v>47</v>
      </c>
      <c r="AM5070" s="3" t="s">
        <v>47</v>
      </c>
      <c r="AN5070" s="3" t="s">
        <v>47</v>
      </c>
      <c r="AO5070" s="3" t="s">
        <v>47</v>
      </c>
      <c r="AP5070" s="3" t="s">
        <v>47</v>
      </c>
      <c r="AQ5070" s="3" t="s">
        <v>47</v>
      </c>
      <c r="AU5070" s="3">
        <v>1</v>
      </c>
      <c r="AV5070" s="3">
        <v>19</v>
      </c>
      <c r="AW5070" s="3">
        <v>1</v>
      </c>
      <c r="AX5070" s="3">
        <v>19</v>
      </c>
      <c r="AY5070" s="3">
        <v>100</v>
      </c>
      <c r="AZ5070" s="6" t="str">
        <f t="shared" si="557"/>
        <v>2616.4</v>
      </c>
      <c r="BB5070" s="12" t="s">
        <v>79</v>
      </c>
      <c r="BC5070" s="12" t="s">
        <v>10095</v>
      </c>
      <c r="BJ5070" s="12">
        <f t="shared" si="558"/>
        <v>0</v>
      </c>
      <c r="BK5070" s="12">
        <f t="shared" si="559"/>
        <v>0</v>
      </c>
      <c r="BZ5070" s="3" t="s">
        <v>12991</v>
      </c>
      <c r="CQ5070" s="3" t="str">
        <f>CONCATENATE(baseURL!$A$1,baseURL!$B$1,"+Acetyl",baseURL!$C$1,".",C5070,".",L5070,".pkl&amp;seq=",BC5070)</f>
        <v>http://proteomics.broadinstitute.org/millscripts/viewfeed.pl?side=xl&amp;cycle=1&amp;fixedMods=iaaC+Acetyl&amp;file=msdataSM/iPRG2012_nd/cpick_in/iPRG2012_nd.2616.4.3.pkl&amp;seq=SQPVVVLDAKDHLLGR</v>
      </c>
    </row>
    <row r="5071" spans="1:95" x14ac:dyDescent="0.2">
      <c r="A5071" s="3">
        <v>2522</v>
      </c>
      <c r="B5071" s="2" t="s">
        <v>12992</v>
      </c>
      <c r="C5071" s="2" t="s">
        <v>12983</v>
      </c>
      <c r="D5071" s="3">
        <v>13270</v>
      </c>
      <c r="E5071" s="3">
        <v>13254</v>
      </c>
      <c r="F5071" s="3">
        <v>54942</v>
      </c>
      <c r="G5071" s="3">
        <v>15869</v>
      </c>
      <c r="H5071" s="3">
        <v>46.029000000000003</v>
      </c>
      <c r="I5071" s="30">
        <v>631.99743000000001</v>
      </c>
      <c r="J5071" s="30">
        <v>632.34704810000005</v>
      </c>
      <c r="K5071" s="30">
        <v>-0.34961999999999999</v>
      </c>
      <c r="L5071" s="3">
        <v>0</v>
      </c>
      <c r="M5071" s="3">
        <v>3</v>
      </c>
      <c r="N5071" s="10">
        <f t="shared" si="553"/>
        <v>1</v>
      </c>
      <c r="O5071" s="35">
        <v>3</v>
      </c>
      <c r="P5071" s="17"/>
      <c r="Q5071" s="40">
        <v>1895.02729</v>
      </c>
      <c r="R5071" s="40">
        <v>632.34727999999996</v>
      </c>
      <c r="S5071" s="18">
        <f t="shared" si="554"/>
        <v>-553.25611584815658</v>
      </c>
      <c r="T5071" s="18">
        <f t="shared" si="555"/>
        <v>-0.36672886440400632</v>
      </c>
      <c r="U5071" s="18">
        <f t="shared" si="556"/>
        <v>-0.60093561239021531</v>
      </c>
      <c r="V5071" s="30">
        <v>632.34690000000001</v>
      </c>
      <c r="W5071" s="3" t="s">
        <v>47</v>
      </c>
      <c r="Z5071" s="3" t="s">
        <v>47</v>
      </c>
      <c r="AA5071" s="3" t="s">
        <v>47</v>
      </c>
      <c r="AB5071" s="12" t="s">
        <v>47</v>
      </c>
      <c r="AC5071" s="3" t="s">
        <v>47</v>
      </c>
      <c r="AE5071" s="3" t="s">
        <v>47</v>
      </c>
      <c r="AF5071" s="3" t="s">
        <v>48</v>
      </c>
      <c r="AG5071" s="3" t="s">
        <v>52</v>
      </c>
      <c r="AH5071" s="3" t="s">
        <v>47</v>
      </c>
      <c r="AI5071" s="3" t="s">
        <v>48</v>
      </c>
      <c r="AL5071" s="3" t="s">
        <v>48</v>
      </c>
      <c r="AU5071" s="3">
        <v>0</v>
      </c>
      <c r="AV5071" s="3">
        <v>7</v>
      </c>
      <c r="AW5071" s="3">
        <v>1</v>
      </c>
      <c r="AX5071" s="3">
        <v>7</v>
      </c>
      <c r="AY5071" s="3">
        <v>100</v>
      </c>
      <c r="AZ5071" s="6" t="str">
        <f t="shared" si="557"/>
        <v>2616.5</v>
      </c>
      <c r="BC5071" s="12" t="s">
        <v>12993</v>
      </c>
      <c r="BJ5071" s="12">
        <f t="shared" si="558"/>
        <v>0</v>
      </c>
      <c r="BK5071" s="12">
        <f t="shared" si="559"/>
        <v>0</v>
      </c>
      <c r="CQ5071" s="3" t="str">
        <f>CONCATENATE(baseURL!$A$1,baseURL!$B$1,baseURL!$C$1,".",C5071,".",L5071,".pkl&amp;seq=",BC5071)</f>
        <v>http://proteomics.broadinstitute.org/millscripts/viewfeed.pl?side=xl&amp;cycle=1&amp;fixedMods=iaaC&amp;file=msdataSM/iPRG2012_nd/cpick_in/iPRG2012_nd.2616.5.0.pkl&amp;seq=VQKLLSDFFDGKQLEK</v>
      </c>
    </row>
    <row r="5072" spans="1:95" x14ac:dyDescent="0.2">
      <c r="A5072" s="3">
        <v>756</v>
      </c>
      <c r="B5072" s="2" t="s">
        <v>12994</v>
      </c>
      <c r="C5072" s="2" t="s">
        <v>12995</v>
      </c>
      <c r="D5072" s="3">
        <v>13272</v>
      </c>
      <c r="E5072" s="3">
        <v>13256</v>
      </c>
      <c r="F5072" s="3">
        <v>54944</v>
      </c>
      <c r="G5072" s="3">
        <v>15871</v>
      </c>
      <c r="H5072" s="3">
        <v>46.033999999999999</v>
      </c>
      <c r="I5072" s="30">
        <v>728.91052999999999</v>
      </c>
      <c r="J5072" s="30">
        <v>728.91154310000002</v>
      </c>
      <c r="K5072" s="30">
        <v>-1.01E-3</v>
      </c>
      <c r="L5072" s="3">
        <v>2</v>
      </c>
      <c r="M5072" s="3">
        <v>2</v>
      </c>
      <c r="N5072" s="10">
        <f t="shared" si="553"/>
        <v>1</v>
      </c>
      <c r="O5072" s="35">
        <v>2</v>
      </c>
      <c r="P5072" s="17"/>
      <c r="Q5072" s="40">
        <v>1456.81746</v>
      </c>
      <c r="R5072" s="40">
        <v>728.91237000000001</v>
      </c>
      <c r="S5072" s="18">
        <f t="shared" si="554"/>
        <v>-2.5243089234658029</v>
      </c>
      <c r="T5072" s="18">
        <f t="shared" si="555"/>
        <v>-1.134429917814054</v>
      </c>
      <c r="U5072" s="18">
        <f t="shared" si="556"/>
        <v>-0.9191777058382411</v>
      </c>
      <c r="V5072" s="30">
        <v>728.9117</v>
      </c>
      <c r="W5072" s="3" t="s">
        <v>47</v>
      </c>
      <c r="Z5072" s="3" t="s">
        <v>52</v>
      </c>
      <c r="AA5072" s="3" t="s">
        <v>65</v>
      </c>
      <c r="AC5072" s="3" t="s">
        <v>52</v>
      </c>
      <c r="AD5072" s="3" t="s">
        <v>47</v>
      </c>
      <c r="AE5072" s="3" t="s">
        <v>47</v>
      </c>
      <c r="AF5072" s="3" t="s">
        <v>47</v>
      </c>
      <c r="AH5072" s="3" t="s">
        <v>52</v>
      </c>
      <c r="AJ5072" s="3" t="s">
        <v>47</v>
      </c>
      <c r="AL5072" s="3" t="s">
        <v>52</v>
      </c>
      <c r="AO5072" s="3" t="s">
        <v>48</v>
      </c>
      <c r="AU5072" s="3">
        <v>1</v>
      </c>
      <c r="AV5072" s="3">
        <v>5</v>
      </c>
      <c r="AW5072" s="3">
        <v>2</v>
      </c>
      <c r="AX5072" s="3">
        <v>4</v>
      </c>
      <c r="AY5072" s="3">
        <v>80</v>
      </c>
      <c r="AZ5072" s="6" t="str">
        <f t="shared" si="557"/>
        <v>2616.7</v>
      </c>
      <c r="BC5072" s="12" t="s">
        <v>12996</v>
      </c>
      <c r="BJ5072" s="12">
        <f t="shared" si="558"/>
        <v>0</v>
      </c>
      <c r="BK5072" s="12">
        <f t="shared" si="559"/>
        <v>0</v>
      </c>
      <c r="BL5072" s="3" t="s">
        <v>162</v>
      </c>
      <c r="BR5072" s="3" t="s">
        <v>162</v>
      </c>
      <c r="BW5072" s="3" t="s">
        <v>12997</v>
      </c>
      <c r="CF5072" s="3" t="s">
        <v>12998</v>
      </c>
      <c r="CQ5072" s="3" t="str">
        <f>CONCATENATE(baseURL!$A$1,baseURL!$B$1,baseURL!$C$1,".",C5072,".",L5072,".pkl&amp;seq=",BC5072,"&amp;varMods=Sodiated-D")</f>
        <v>http://proteomics.broadinstitute.org/millscripts/viewfeed.pl?side=xl&amp;cycle=1&amp;fixedMods=iaaC&amp;file=msdataSM/iPRG2012_nd/cpick_in/iPRG2012_nd.2616.7.2.pkl&amp;seq=VVFKLYNdLVPK&amp;varMods=Sodiated-D</v>
      </c>
    </row>
    <row r="5073" spans="1:95" x14ac:dyDescent="0.2">
      <c r="A5073" s="3">
        <v>3542</v>
      </c>
      <c r="B5073" s="2" t="s">
        <v>12999</v>
      </c>
      <c r="C5073" s="2" t="s">
        <v>12989</v>
      </c>
      <c r="D5073" s="3">
        <v>13278</v>
      </c>
      <c r="E5073" s="3">
        <v>13262</v>
      </c>
      <c r="F5073" s="3">
        <v>54963</v>
      </c>
      <c r="G5073" s="3">
        <v>15878</v>
      </c>
      <c r="H5073" s="3">
        <v>46.052999999999997</v>
      </c>
      <c r="I5073" s="30">
        <v>807.97636999999997</v>
      </c>
      <c r="J5073" s="30">
        <v>807.9813527</v>
      </c>
      <c r="K5073" s="30">
        <v>-4.9800000000000001E-3</v>
      </c>
      <c r="L5073" s="3">
        <v>2</v>
      </c>
      <c r="M5073" s="3">
        <v>2</v>
      </c>
      <c r="N5073" s="10">
        <f t="shared" si="553"/>
        <v>1</v>
      </c>
      <c r="O5073" s="35">
        <v>2</v>
      </c>
      <c r="P5073" s="17"/>
      <c r="Q5073" s="40">
        <v>1614.95775</v>
      </c>
      <c r="R5073" s="40">
        <v>807.98252000000002</v>
      </c>
      <c r="S5073" s="18">
        <f t="shared" si="554"/>
        <v>-7.6115508044008662</v>
      </c>
      <c r="T5073" s="18">
        <f t="shared" si="555"/>
        <v>-1.444709472205014</v>
      </c>
      <c r="U5073" s="18">
        <f t="shared" si="556"/>
        <v>-1.7574637630190606</v>
      </c>
      <c r="V5073" s="30">
        <v>807.98109999999997</v>
      </c>
      <c r="W5073" s="3" t="s">
        <v>47</v>
      </c>
      <c r="X5073" s="3" t="s">
        <v>47</v>
      </c>
      <c r="Y5073" s="3" t="s">
        <v>47</v>
      </c>
      <c r="Z5073" s="3" t="s">
        <v>47</v>
      </c>
      <c r="AA5073" s="3" t="s">
        <v>47</v>
      </c>
      <c r="AB5073" s="12" t="s">
        <v>47</v>
      </c>
      <c r="AC5073" s="3" t="s">
        <v>47</v>
      </c>
      <c r="AE5073" s="3" t="s">
        <v>47</v>
      </c>
      <c r="AF5073" s="3" t="s">
        <v>47</v>
      </c>
      <c r="AH5073" s="3" t="s">
        <v>47</v>
      </c>
      <c r="AI5073" s="3" t="s">
        <v>47</v>
      </c>
      <c r="AK5073" s="3" t="s">
        <v>47</v>
      </c>
      <c r="AL5073" s="3" t="s">
        <v>47</v>
      </c>
      <c r="AM5073" s="3" t="s">
        <v>47</v>
      </c>
      <c r="AN5073" s="3" t="s">
        <v>47</v>
      </c>
      <c r="AU5073" s="3">
        <v>0</v>
      </c>
      <c r="AV5073" s="3">
        <v>15</v>
      </c>
      <c r="AW5073" s="3">
        <v>1</v>
      </c>
      <c r="AX5073" s="3">
        <v>15</v>
      </c>
      <c r="AY5073" s="3">
        <v>100</v>
      </c>
      <c r="AZ5073" s="6" t="str">
        <f t="shared" si="557"/>
        <v>2617.5</v>
      </c>
      <c r="BC5073" s="12" t="s">
        <v>13000</v>
      </c>
      <c r="BJ5073" s="12">
        <f t="shared" si="558"/>
        <v>0</v>
      </c>
      <c r="BK5073" s="12">
        <f t="shared" si="559"/>
        <v>0</v>
      </c>
      <c r="CQ5073" s="3" t="str">
        <f>CONCATENATE(baseURL!$A$1,baseURL!$B$1,baseURL!$C$1,".",C5073,".",L5073,".pkl&amp;seq=",BC5073)</f>
        <v>http://proteomics.broadinstitute.org/millscripts/viewfeed.pl?side=xl&amp;cycle=1&amp;fixedMods=iaaC&amp;file=msdataSM/iPRG2012_nd/cpick_in/iPRG2012_nd.2617.5.2.pkl&amp;seq=VVVSYKLLDAPAALR</v>
      </c>
    </row>
    <row r="5074" spans="1:95" x14ac:dyDescent="0.2">
      <c r="A5074" s="3">
        <v>400</v>
      </c>
      <c r="B5074" s="2" t="s">
        <v>13001</v>
      </c>
      <c r="C5074" s="2" t="s">
        <v>12992</v>
      </c>
      <c r="D5074" s="3">
        <v>13279</v>
      </c>
      <c r="E5074" s="3">
        <v>13263</v>
      </c>
      <c r="F5074" s="3">
        <v>54964</v>
      </c>
      <c r="G5074" s="3">
        <v>15879</v>
      </c>
      <c r="H5074" s="3">
        <v>46.055500000000002</v>
      </c>
      <c r="I5074" s="30">
        <v>844.66165000000001</v>
      </c>
      <c r="J5074" s="30">
        <v>844.64953439999999</v>
      </c>
      <c r="K5074" s="30">
        <v>1.2120000000000001E-2</v>
      </c>
      <c r="L5074" s="3">
        <v>4</v>
      </c>
      <c r="M5074" s="3">
        <v>4</v>
      </c>
      <c r="N5074" s="10">
        <f t="shared" si="553"/>
        <v>1</v>
      </c>
      <c r="O5074" s="35">
        <v>4</v>
      </c>
      <c r="P5074" s="17"/>
      <c r="Q5074" s="40">
        <v>3375.5764100000001</v>
      </c>
      <c r="R5074" s="40">
        <v>844.64955999999995</v>
      </c>
      <c r="S5074" s="18">
        <f t="shared" si="554"/>
        <v>14.313628482867433</v>
      </c>
      <c r="T5074" s="18">
        <f t="shared" si="555"/>
        <v>-3.0308427507028574E-2</v>
      </c>
      <c r="U5074" s="18">
        <f t="shared" si="556"/>
        <v>-7.103537704110259E-2</v>
      </c>
      <c r="V5074" s="30">
        <v>844.64949999999999</v>
      </c>
      <c r="Z5074" s="3" t="s">
        <v>47</v>
      </c>
      <c r="AA5074" s="3" t="s">
        <v>47</v>
      </c>
      <c r="AB5074" s="12" t="s">
        <v>47</v>
      </c>
      <c r="AC5074" s="3" t="s">
        <v>47</v>
      </c>
      <c r="AD5074" s="3" t="s">
        <v>47</v>
      </c>
      <c r="AE5074" s="3" t="s">
        <v>48</v>
      </c>
      <c r="AF5074" s="3" t="s">
        <v>47</v>
      </c>
      <c r="AI5074" s="3" t="s">
        <v>48</v>
      </c>
      <c r="AJ5074" s="3" t="s">
        <v>48</v>
      </c>
      <c r="AL5074" s="3" t="s">
        <v>52</v>
      </c>
      <c r="AU5074" s="3">
        <v>0</v>
      </c>
      <c r="AV5074" s="3">
        <v>6</v>
      </c>
      <c r="AW5074" s="3">
        <v>1</v>
      </c>
      <c r="AX5074" s="3">
        <v>6</v>
      </c>
      <c r="AY5074" s="3">
        <v>100</v>
      </c>
      <c r="AZ5074" s="6" t="str">
        <f t="shared" si="557"/>
        <v>2617.6</v>
      </c>
      <c r="BC5074" s="12" t="s">
        <v>12767</v>
      </c>
      <c r="BJ5074" s="12">
        <f t="shared" si="558"/>
        <v>0</v>
      </c>
      <c r="BK5074" s="12">
        <f t="shared" si="559"/>
        <v>0</v>
      </c>
      <c r="CQ5074" s="3" t="str">
        <f>CONCATENATE(baseURL!$A$1,baseURL!$B$1,baseURL!$C$1,".",C5074,".",L5074,".pkl&amp;seq=",BC5074)</f>
        <v>http://proteomics.broadinstitute.org/millscripts/viewfeed.pl?side=xl&amp;cycle=1&amp;fixedMods=iaaC&amp;file=msdataSM/iPRG2012_nd/cpick_in/iPRG2012_nd.2617.6.4.pkl&amp;seq=LYQAGGAPGGAAGGAPGGFPGGAPPAPEAEGPTVEEVD</v>
      </c>
    </row>
    <row r="5075" spans="1:95" x14ac:dyDescent="0.2">
      <c r="A5075" s="3">
        <v>724</v>
      </c>
      <c r="B5075" s="2" t="s">
        <v>13002</v>
      </c>
      <c r="C5075" s="2" t="s">
        <v>12994</v>
      </c>
      <c r="D5075" s="3">
        <v>13281</v>
      </c>
      <c r="E5075" s="3">
        <v>13265</v>
      </c>
      <c r="F5075" s="3">
        <v>54966</v>
      </c>
      <c r="G5075" s="3">
        <v>15881</v>
      </c>
      <c r="H5075" s="3">
        <v>46.060499999999998</v>
      </c>
      <c r="I5075" s="30">
        <v>1095.5043000000001</v>
      </c>
      <c r="J5075" s="30">
        <v>1095.5025579999999</v>
      </c>
      <c r="K5075" s="30">
        <v>1.74E-3</v>
      </c>
      <c r="L5075" s="3">
        <v>3</v>
      </c>
      <c r="M5075" s="3">
        <v>3</v>
      </c>
      <c r="N5075" s="10">
        <f t="shared" si="553"/>
        <v>1</v>
      </c>
      <c r="O5075" s="35">
        <v>3</v>
      </c>
      <c r="P5075" s="17"/>
      <c r="Q5075" s="40">
        <v>3284.49944</v>
      </c>
      <c r="R5075" s="32">
        <v>1095.5046600000001</v>
      </c>
      <c r="S5075" s="18">
        <f t="shared" si="554"/>
        <v>-0.32861567197768199</v>
      </c>
      <c r="T5075" s="18">
        <f t="shared" si="555"/>
        <v>-1.9187503959589987</v>
      </c>
      <c r="U5075" s="18">
        <f t="shared" si="556"/>
        <v>-2.2455404253191946</v>
      </c>
      <c r="V5075" s="30">
        <v>1095.5021999999999</v>
      </c>
      <c r="W5075" s="3" t="s">
        <v>47</v>
      </c>
      <c r="AA5075" s="3" t="s">
        <v>47</v>
      </c>
      <c r="AB5075" s="12" t="s">
        <v>52</v>
      </c>
      <c r="AD5075" s="3" t="s">
        <v>47</v>
      </c>
      <c r="AE5075" s="3" t="s">
        <v>47</v>
      </c>
      <c r="AF5075" s="3" t="s">
        <v>47</v>
      </c>
      <c r="AG5075" s="3" t="s">
        <v>52</v>
      </c>
      <c r="AJ5075" s="3" t="s">
        <v>47</v>
      </c>
      <c r="AO5075" s="3" t="s">
        <v>48</v>
      </c>
      <c r="AQ5075" s="3" t="s">
        <v>47</v>
      </c>
      <c r="AU5075" s="3">
        <v>0</v>
      </c>
      <c r="AV5075" s="3">
        <v>7</v>
      </c>
      <c r="AW5075" s="3">
        <v>5</v>
      </c>
      <c r="AX5075" s="3">
        <v>2</v>
      </c>
      <c r="AY5075" s="3">
        <v>28.57</v>
      </c>
      <c r="AZ5075" s="6" t="str">
        <f t="shared" si="557"/>
        <v>2617.8</v>
      </c>
      <c r="BC5075" s="12" t="s">
        <v>13003</v>
      </c>
      <c r="BJ5075" s="12">
        <f t="shared" si="558"/>
        <v>0</v>
      </c>
      <c r="BK5075" s="12">
        <f t="shared" si="559"/>
        <v>0</v>
      </c>
      <c r="BL5075" s="3" t="s">
        <v>162</v>
      </c>
      <c r="BM5075" s="3" t="s">
        <v>162</v>
      </c>
      <c r="BR5075" s="3" t="s">
        <v>162</v>
      </c>
      <c r="CQ5075" s="3" t="str">
        <f>CONCATENATE(baseURL!$A$1,baseURL!$B$1,baseURL!$C$1,".",C5075,".",L5075,".pkl&amp;seq=",BC5075,"&amp;varMods=Sodiated-D+Sodiated-E")</f>
        <v>http://proteomics.broadinstitute.org/millscripts/viewfeed.pl?side=xl&amp;cycle=1&amp;fixedMods=iaaC&amp;file=msdataSM/iPRG2012_nd/cpick_in/iPRG2012_nd.2617.8.3.pkl&amp;seq=LYQAGGAPEGAAPGGFPGGAPPAPeAEGPTVEEVD&amp;varMods=Sodiated-D+Sodiated-E</v>
      </c>
    </row>
    <row r="5076" spans="1:95" x14ac:dyDescent="0.2">
      <c r="A5076" s="3">
        <v>5274</v>
      </c>
      <c r="B5076" s="2" t="s">
        <v>13004</v>
      </c>
      <c r="C5076" s="2" t="s">
        <v>13005</v>
      </c>
      <c r="D5076" s="3">
        <v>13282</v>
      </c>
      <c r="E5076" s="3">
        <v>13266</v>
      </c>
      <c r="F5076" s="3">
        <v>54980</v>
      </c>
      <c r="G5076" s="3">
        <v>15883</v>
      </c>
      <c r="H5076" s="3">
        <v>46.071199999999997</v>
      </c>
      <c r="I5076" s="30">
        <v>469.77764999999999</v>
      </c>
      <c r="J5076" s="30">
        <v>469.77580060000003</v>
      </c>
      <c r="K5076" s="30">
        <v>1.8500000000000001E-3</v>
      </c>
      <c r="L5076" s="3">
        <v>2</v>
      </c>
      <c r="M5076" s="3">
        <v>2</v>
      </c>
      <c r="N5076" s="10">
        <f t="shared" si="553"/>
        <v>1</v>
      </c>
      <c r="O5076" s="35">
        <v>2</v>
      </c>
      <c r="P5076" s="17"/>
      <c r="Q5076" s="40">
        <v>938.54580999999996</v>
      </c>
      <c r="R5076" s="40">
        <v>469.77654999999999</v>
      </c>
      <c r="S5076" s="18">
        <f t="shared" si="554"/>
        <v>2.3415387592422281</v>
      </c>
      <c r="T5076" s="18">
        <f t="shared" si="555"/>
        <v>-1.5952264964290839</v>
      </c>
      <c r="U5076" s="18">
        <f t="shared" si="556"/>
        <v>-2.0222380193070602</v>
      </c>
      <c r="V5076" s="30">
        <v>469.7756</v>
      </c>
      <c r="W5076" s="3" t="s">
        <v>47</v>
      </c>
      <c r="X5076" s="3" t="s">
        <v>47</v>
      </c>
      <c r="Y5076" s="3" t="s">
        <v>47</v>
      </c>
      <c r="Z5076" s="3" t="s">
        <v>47</v>
      </c>
      <c r="AA5076" s="3" t="s">
        <v>47</v>
      </c>
      <c r="AB5076" s="12" t="s">
        <v>47</v>
      </c>
      <c r="AC5076" s="3" t="s">
        <v>47</v>
      </c>
      <c r="AD5076" s="3" t="s">
        <v>47</v>
      </c>
      <c r="AE5076" s="3" t="s">
        <v>47</v>
      </c>
      <c r="AF5076" s="3" t="s">
        <v>47</v>
      </c>
      <c r="AG5076" s="3" t="s">
        <v>47</v>
      </c>
      <c r="AH5076" s="3" t="s">
        <v>47</v>
      </c>
      <c r="AI5076" s="3" t="s">
        <v>47</v>
      </c>
      <c r="AJ5076" s="3" t="s">
        <v>47</v>
      </c>
      <c r="AK5076" s="3" t="s">
        <v>47</v>
      </c>
      <c r="AL5076" s="3" t="s">
        <v>47</v>
      </c>
      <c r="AM5076" s="3" t="s">
        <v>47</v>
      </c>
      <c r="AN5076" s="3" t="s">
        <v>47</v>
      </c>
      <c r="AU5076" s="3">
        <v>0</v>
      </c>
      <c r="AV5076" s="3">
        <v>18</v>
      </c>
      <c r="AW5076" s="3">
        <v>1</v>
      </c>
      <c r="AX5076" s="3">
        <v>18</v>
      </c>
      <c r="AY5076" s="3">
        <v>100</v>
      </c>
      <c r="AZ5076" s="6" t="str">
        <f t="shared" si="557"/>
        <v>2618.1</v>
      </c>
      <c r="BC5076" s="12" t="s">
        <v>13006</v>
      </c>
      <c r="BJ5076" s="12">
        <f t="shared" si="558"/>
        <v>0</v>
      </c>
      <c r="BK5076" s="12">
        <f t="shared" si="559"/>
        <v>0</v>
      </c>
      <c r="CQ5076" s="3" t="str">
        <f>CONCATENATE(baseURL!$A$1,baseURL!$B$1,baseURL!$C$1,".",C5076,".",L5076,".pkl&amp;seq=",BC5076)</f>
        <v>http://proteomics.broadinstitute.org/millscripts/viewfeed.pl?side=xl&amp;cycle=1&amp;fixedMods=iaaC&amp;file=msdataSM/iPRG2012_nd/cpick_in/iPRG2012_nd.2618.1.2.pkl&amp;seq=LFALAFTR</v>
      </c>
    </row>
    <row r="5077" spans="1:95" x14ac:dyDescent="0.2">
      <c r="A5077" s="3">
        <v>4419</v>
      </c>
      <c r="B5077" s="2" t="s">
        <v>13007</v>
      </c>
      <c r="C5077" s="2" t="s">
        <v>13008</v>
      </c>
      <c r="D5077" s="3">
        <v>13283</v>
      </c>
      <c r="E5077" s="3">
        <v>13267</v>
      </c>
      <c r="F5077" s="3">
        <v>54981</v>
      </c>
      <c r="G5077" s="3">
        <v>15884</v>
      </c>
      <c r="H5077" s="3">
        <v>46.074599999999997</v>
      </c>
      <c r="I5077" s="30">
        <v>474.51292000000001</v>
      </c>
      <c r="J5077" s="30">
        <v>474.51190209999999</v>
      </c>
      <c r="K5077" s="30">
        <v>1.0200000000000001E-3</v>
      </c>
      <c r="L5077" s="3">
        <v>4</v>
      </c>
      <c r="M5077" s="3">
        <v>4</v>
      </c>
      <c r="N5077" s="10">
        <f t="shared" si="553"/>
        <v>1</v>
      </c>
      <c r="O5077" s="35">
        <v>4</v>
      </c>
      <c r="P5077" s="17"/>
      <c r="Q5077" s="40">
        <v>1895.02729</v>
      </c>
      <c r="R5077" s="40">
        <v>474.51227999999998</v>
      </c>
      <c r="S5077" s="18">
        <f t="shared" si="554"/>
        <v>1.3487532926073367</v>
      </c>
      <c r="T5077" s="18">
        <f t="shared" si="555"/>
        <v>-0.79639667068151532</v>
      </c>
      <c r="U5077" s="18">
        <f t="shared" si="556"/>
        <v>-1.2223076712719136</v>
      </c>
      <c r="V5077" s="30">
        <v>474.51170000000002</v>
      </c>
      <c r="W5077" s="3" t="s">
        <v>47</v>
      </c>
      <c r="X5077" s="3" t="s">
        <v>47</v>
      </c>
      <c r="Y5077" s="3" t="s">
        <v>47</v>
      </c>
      <c r="Z5077" s="3" t="s">
        <v>47</v>
      </c>
      <c r="AA5077" s="3" t="s">
        <v>47</v>
      </c>
      <c r="AB5077" s="12" t="s">
        <v>47</v>
      </c>
      <c r="AC5077" s="3" t="s">
        <v>47</v>
      </c>
      <c r="AD5077" s="3" t="s">
        <v>47</v>
      </c>
      <c r="AE5077" s="3" t="s">
        <v>47</v>
      </c>
      <c r="AF5077" s="3" t="s">
        <v>47</v>
      </c>
      <c r="AG5077" s="3" t="s">
        <v>47</v>
      </c>
      <c r="AH5077" s="3" t="s">
        <v>47</v>
      </c>
      <c r="AI5077" s="3" t="s">
        <v>47</v>
      </c>
      <c r="AL5077" s="3" t="s">
        <v>48</v>
      </c>
      <c r="AM5077" s="3" t="s">
        <v>47</v>
      </c>
      <c r="AN5077" s="3" t="s">
        <v>48</v>
      </c>
      <c r="AU5077" s="3">
        <v>0</v>
      </c>
      <c r="AV5077" s="3">
        <v>14</v>
      </c>
      <c r="AW5077" s="3">
        <v>1</v>
      </c>
      <c r="AX5077" s="3">
        <v>14</v>
      </c>
      <c r="AY5077" s="3">
        <v>100</v>
      </c>
      <c r="AZ5077" s="6" t="str">
        <f t="shared" si="557"/>
        <v>2618.2</v>
      </c>
      <c r="BC5077" s="12" t="s">
        <v>12993</v>
      </c>
      <c r="BJ5077" s="12">
        <f t="shared" si="558"/>
        <v>0</v>
      </c>
      <c r="BK5077" s="12">
        <f t="shared" si="559"/>
        <v>0</v>
      </c>
      <c r="CQ5077" s="3" t="str">
        <f>CONCATENATE(baseURL!$A$1,baseURL!$B$1,baseURL!$C$1,".",C5077,".",L5077,".pkl&amp;seq=",BC5077)</f>
        <v>http://proteomics.broadinstitute.org/millscripts/viewfeed.pl?side=xl&amp;cycle=1&amp;fixedMods=iaaC&amp;file=msdataSM/iPRG2012_nd/cpick_in/iPRG2012_nd.2618.2.4.pkl&amp;seq=VQKLLSDFFDGKQLEK</v>
      </c>
    </row>
    <row r="5078" spans="1:95" x14ac:dyDescent="0.2">
      <c r="A5078" s="3">
        <v>5351</v>
      </c>
      <c r="B5078" s="2" t="s">
        <v>13009</v>
      </c>
      <c r="C5078" s="2" t="s">
        <v>13004</v>
      </c>
      <c r="D5078" s="3">
        <v>13288</v>
      </c>
      <c r="E5078" s="3">
        <v>13272</v>
      </c>
      <c r="F5078" s="3">
        <v>55002</v>
      </c>
      <c r="G5078" s="3">
        <v>15890</v>
      </c>
      <c r="H5078" s="3">
        <v>46.096800000000002</v>
      </c>
      <c r="I5078" s="30">
        <v>576.98527999999999</v>
      </c>
      <c r="J5078" s="30">
        <v>576.98446850000005</v>
      </c>
      <c r="K5078" s="30">
        <v>8.0999999999999996E-4</v>
      </c>
      <c r="L5078" s="3">
        <v>3</v>
      </c>
      <c r="M5078" s="3">
        <v>3</v>
      </c>
      <c r="N5078" s="10">
        <f t="shared" si="553"/>
        <v>1</v>
      </c>
      <c r="O5078" s="35">
        <v>3</v>
      </c>
      <c r="P5078" s="17"/>
      <c r="Q5078" s="40">
        <v>1728.93914</v>
      </c>
      <c r="R5078" s="40">
        <v>576.98456999999996</v>
      </c>
      <c r="S5078" s="18">
        <f t="shared" si="554"/>
        <v>1.2305355063938916</v>
      </c>
      <c r="T5078" s="18">
        <f t="shared" si="555"/>
        <v>-0.17591458280117855</v>
      </c>
      <c r="U5078" s="18">
        <f t="shared" si="556"/>
        <v>-0.64126498213866368</v>
      </c>
      <c r="V5078" s="30">
        <v>576.98419999999999</v>
      </c>
      <c r="W5078" s="3" t="s">
        <v>47</v>
      </c>
      <c r="X5078" s="3" t="s">
        <v>47</v>
      </c>
      <c r="Y5078" s="3" t="s">
        <v>47</v>
      </c>
      <c r="Z5078" s="3" t="s">
        <v>47</v>
      </c>
      <c r="AA5078" s="3" t="s">
        <v>47</v>
      </c>
      <c r="AB5078" s="12" t="s">
        <v>47</v>
      </c>
      <c r="AC5078" s="3" t="s">
        <v>47</v>
      </c>
      <c r="AD5078" s="3" t="s">
        <v>47</v>
      </c>
      <c r="AE5078" s="3" t="s">
        <v>47</v>
      </c>
      <c r="AF5078" s="3" t="s">
        <v>47</v>
      </c>
      <c r="AG5078" s="3" t="s">
        <v>47</v>
      </c>
      <c r="AH5078" s="3" t="s">
        <v>47</v>
      </c>
      <c r="AI5078" s="3" t="s">
        <v>47</v>
      </c>
      <c r="AJ5078" s="3" t="s">
        <v>47</v>
      </c>
      <c r="AK5078" s="3" t="s">
        <v>47</v>
      </c>
      <c r="AL5078" s="3" t="s">
        <v>52</v>
      </c>
      <c r="AM5078" s="3" t="s">
        <v>48</v>
      </c>
      <c r="AN5078" s="3" t="s">
        <v>48</v>
      </c>
      <c r="AU5078" s="3">
        <v>0</v>
      </c>
      <c r="AV5078" s="3">
        <v>15</v>
      </c>
      <c r="AW5078" s="3">
        <v>1</v>
      </c>
      <c r="AX5078" s="3">
        <v>15</v>
      </c>
      <c r="AY5078" s="3">
        <v>100</v>
      </c>
      <c r="AZ5078" s="6" t="str">
        <f t="shared" si="557"/>
        <v>2619.2</v>
      </c>
      <c r="BC5078" s="12" t="s">
        <v>13010</v>
      </c>
      <c r="BJ5078" s="12">
        <f t="shared" si="558"/>
        <v>0</v>
      </c>
      <c r="BK5078" s="12">
        <f t="shared" si="559"/>
        <v>0</v>
      </c>
      <c r="CQ5078" s="3" t="str">
        <f>CONCATENATE(baseURL!$A$1,baseURL!$B$1,baseURL!$C$1,".",C5078,".",L5078,".pkl&amp;seq=",BC5078)</f>
        <v>http://proteomics.broadinstitute.org/millscripts/viewfeed.pl?side=xl&amp;cycle=1&amp;fixedMods=iaaC&amp;file=msdataSM/iPRG2012_nd/cpick_in/iPRG2012_nd.2619.2.3.pkl&amp;seq=AAVPFNREQLESVLR</v>
      </c>
    </row>
    <row r="5079" spans="1:95" x14ac:dyDescent="0.2">
      <c r="A5079" s="3">
        <v>6461</v>
      </c>
      <c r="B5079" s="2" t="s">
        <v>13011</v>
      </c>
      <c r="C5079" s="2" t="s">
        <v>13007</v>
      </c>
      <c r="D5079" s="3">
        <v>13289</v>
      </c>
      <c r="E5079" s="3">
        <v>13273</v>
      </c>
      <c r="F5079" s="3">
        <v>55003</v>
      </c>
      <c r="G5079" s="3">
        <v>15891</v>
      </c>
      <c r="H5079" s="3">
        <v>46.099299999999999</v>
      </c>
      <c r="I5079" s="30">
        <v>621.99662999999998</v>
      </c>
      <c r="J5079" s="30">
        <v>621.99547029999997</v>
      </c>
      <c r="K5079" s="30">
        <v>1.16E-3</v>
      </c>
      <c r="L5079" s="3">
        <v>3</v>
      </c>
      <c r="M5079" s="3">
        <v>3</v>
      </c>
      <c r="N5079" s="10">
        <f t="shared" si="553"/>
        <v>1</v>
      </c>
      <c r="O5079" s="35">
        <v>3</v>
      </c>
      <c r="P5079" s="17"/>
      <c r="Q5079" s="40">
        <v>1863.97117</v>
      </c>
      <c r="R5079" s="40">
        <v>621.99523999999997</v>
      </c>
      <c r="S5079" s="18">
        <f t="shared" si="554"/>
        <v>2.2347437900246301</v>
      </c>
      <c r="T5079" s="18">
        <f t="shared" si="555"/>
        <v>0.37026006822552415</v>
      </c>
      <c r="U5079" s="18">
        <f t="shared" si="556"/>
        <v>0.41800962982559825</v>
      </c>
      <c r="V5079" s="30">
        <v>621.99549999999999</v>
      </c>
      <c r="W5079" s="3" t="s">
        <v>47</v>
      </c>
      <c r="X5079" s="3" t="s">
        <v>47</v>
      </c>
      <c r="Y5079" s="3" t="s">
        <v>47</v>
      </c>
      <c r="Z5079" s="3" t="s">
        <v>47</v>
      </c>
      <c r="AA5079" s="3" t="s">
        <v>47</v>
      </c>
      <c r="AB5079" s="12" t="s">
        <v>47</v>
      </c>
      <c r="AC5079" s="3" t="s">
        <v>47</v>
      </c>
      <c r="AD5079" s="3" t="s">
        <v>47</v>
      </c>
      <c r="AE5079" s="3" t="s">
        <v>47</v>
      </c>
      <c r="AF5079" s="3" t="s">
        <v>47</v>
      </c>
      <c r="AG5079" s="3" t="s">
        <v>47</v>
      </c>
      <c r="AH5079" s="3" t="s">
        <v>47</v>
      </c>
      <c r="AI5079" s="3" t="s">
        <v>47</v>
      </c>
      <c r="AJ5079" s="3" t="s">
        <v>47</v>
      </c>
      <c r="AK5079" s="3" t="s">
        <v>47</v>
      </c>
      <c r="AL5079" s="3" t="s">
        <v>47</v>
      </c>
      <c r="AU5079" s="3">
        <v>0</v>
      </c>
      <c r="AV5079" s="3">
        <v>16</v>
      </c>
      <c r="AW5079" s="3">
        <v>1</v>
      </c>
      <c r="AX5079" s="3">
        <v>16</v>
      </c>
      <c r="AY5079" s="3">
        <v>100</v>
      </c>
      <c r="AZ5079" s="6" t="str">
        <f t="shared" si="557"/>
        <v>2619.3</v>
      </c>
      <c r="BC5079" s="12" t="s">
        <v>13012</v>
      </c>
      <c r="BJ5079" s="12">
        <f t="shared" si="558"/>
        <v>0</v>
      </c>
      <c r="BK5079" s="12">
        <f t="shared" si="559"/>
        <v>0</v>
      </c>
      <c r="CQ5079" s="3" t="str">
        <f>CONCATENATE(baseURL!$A$1,baseURL!$B$1,baseURL!$C$1,".",C5079,".",L5079,".pkl&amp;seq=",BC5079)</f>
        <v>http://proteomics.broadinstitute.org/millscripts/viewfeed.pl?side=xl&amp;cycle=1&amp;fixedMods=iaaC&amp;file=msdataSM/iPRG2012_nd/cpick_in/iPRG2012_nd.2619.3.3.pkl&amp;seq=LAQNDGLLKNVWSYSR</v>
      </c>
    </row>
    <row r="5080" spans="1:95" x14ac:dyDescent="0.2">
      <c r="A5080" s="3">
        <v>1351</v>
      </c>
      <c r="B5080" s="2" t="s">
        <v>13013</v>
      </c>
      <c r="C5080" s="2" t="s">
        <v>13014</v>
      </c>
      <c r="D5080" s="3">
        <v>13290</v>
      </c>
      <c r="E5080" s="3">
        <v>13274</v>
      </c>
      <c r="F5080" s="3">
        <v>55004</v>
      </c>
      <c r="G5080" s="3">
        <v>15892</v>
      </c>
      <c r="H5080" s="3">
        <v>46.101799999999997</v>
      </c>
      <c r="I5080" s="30">
        <v>696.32516999999996</v>
      </c>
      <c r="J5080" s="30">
        <v>696.32581730000004</v>
      </c>
      <c r="K5080" s="30">
        <v>-6.4999999999999997E-4</v>
      </c>
      <c r="L5080" s="3">
        <v>3</v>
      </c>
      <c r="M5080" s="3">
        <v>3</v>
      </c>
      <c r="N5080" s="10">
        <f t="shared" si="553"/>
        <v>1</v>
      </c>
      <c r="O5080" s="35">
        <v>3</v>
      </c>
      <c r="P5080" s="17"/>
      <c r="Q5080" s="40">
        <v>2086.9504999999999</v>
      </c>
      <c r="R5080" s="40">
        <v>696.32168000000001</v>
      </c>
      <c r="S5080" s="18">
        <f t="shared" si="554"/>
        <v>5.0120513265398881</v>
      </c>
      <c r="T5080" s="18">
        <f t="shared" si="555"/>
        <v>5.9416504165501198</v>
      </c>
      <c r="U5080" s="18">
        <f t="shared" si="556"/>
        <v>1.0340048582160535</v>
      </c>
      <c r="V5080" s="30">
        <v>696.32240000000002</v>
      </c>
      <c r="X5080" s="3" t="s">
        <v>47</v>
      </c>
      <c r="Y5080" s="3" t="s">
        <v>47</v>
      </c>
      <c r="Z5080" s="3" t="s">
        <v>47</v>
      </c>
      <c r="AA5080" s="3" t="s">
        <v>47</v>
      </c>
      <c r="AB5080" s="12" t="s">
        <v>52</v>
      </c>
      <c r="AD5080" s="3" t="s">
        <v>47</v>
      </c>
      <c r="AF5080" s="3" t="s">
        <v>48</v>
      </c>
      <c r="AG5080" s="3" t="s">
        <v>48</v>
      </c>
      <c r="AH5080" s="3" t="s">
        <v>47</v>
      </c>
      <c r="AK5080" s="3" t="s">
        <v>52</v>
      </c>
      <c r="AM5080" s="3" t="s">
        <v>48</v>
      </c>
      <c r="AU5080" s="3">
        <v>0</v>
      </c>
      <c r="AV5080" s="3">
        <v>6</v>
      </c>
      <c r="AW5080" s="3">
        <v>1</v>
      </c>
      <c r="AX5080" s="3">
        <v>6</v>
      </c>
      <c r="AY5080" s="3">
        <v>100</v>
      </c>
      <c r="AZ5080" s="6" t="str">
        <f t="shared" si="557"/>
        <v>2619.4</v>
      </c>
      <c r="BC5080" s="12" t="s">
        <v>13015</v>
      </c>
      <c r="BJ5080" s="12">
        <f t="shared" si="558"/>
        <v>0</v>
      </c>
      <c r="BK5080" s="12">
        <f t="shared" si="559"/>
        <v>0</v>
      </c>
      <c r="CQ5080" s="3" t="str">
        <f>CONCATENATE(baseURL!$A$1,baseURL!$B$1,baseURL!$C$1,".",C5080,".",L5080,".pkl&amp;seq=",BC5080)</f>
        <v>http://proteomics.broadinstitute.org/millscripts/viewfeed.pl?side=xl&amp;cycle=1&amp;fixedMods=iaaC&amp;file=msdataSM/iPRG2012_nd/cpick_in/iPRG2012_nd.2619.4.3.pkl&amp;seq=ADWGDDLPTTKEAYWYR</v>
      </c>
    </row>
    <row r="5081" spans="1:95" x14ac:dyDescent="0.2">
      <c r="A5081" s="3">
        <v>3958</v>
      </c>
      <c r="B5081" s="2" t="s">
        <v>13016</v>
      </c>
      <c r="C5081" s="2" t="s">
        <v>13017</v>
      </c>
      <c r="D5081" s="3">
        <v>13292</v>
      </c>
      <c r="E5081" s="3">
        <v>13276</v>
      </c>
      <c r="F5081" s="3">
        <v>55006</v>
      </c>
      <c r="G5081" s="3">
        <v>15894</v>
      </c>
      <c r="H5081" s="3">
        <v>46.108499999999999</v>
      </c>
      <c r="I5081" s="30">
        <v>1012.4651</v>
      </c>
      <c r="J5081" s="30">
        <v>1012.465089</v>
      </c>
      <c r="K5081" s="30">
        <v>1.0000000000000001E-5</v>
      </c>
      <c r="L5081" s="3">
        <v>3</v>
      </c>
      <c r="M5081" s="3">
        <v>0</v>
      </c>
      <c r="N5081" s="10">
        <f t="shared" si="553"/>
        <v>1</v>
      </c>
      <c r="O5081" s="35">
        <v>3</v>
      </c>
      <c r="P5081" s="17"/>
      <c r="Q5081" s="40">
        <v>3035.3761100000002</v>
      </c>
      <c r="R5081" s="40">
        <v>1012.46356</v>
      </c>
      <c r="S5081" s="18">
        <f t="shared" si="554"/>
        <v>1.5210423968021389</v>
      </c>
      <c r="T5081" s="18">
        <f t="shared" si="555"/>
        <v>1.5101778082808219</v>
      </c>
      <c r="U5081" s="18">
        <f t="shared" si="556"/>
        <v>1.2247354363438478</v>
      </c>
      <c r="V5081" s="30">
        <v>1012.4648</v>
      </c>
      <c r="W5081" s="3" t="s">
        <v>47</v>
      </c>
      <c r="X5081" s="3" t="s">
        <v>47</v>
      </c>
      <c r="Y5081" s="3" t="s">
        <v>47</v>
      </c>
      <c r="Z5081" s="3" t="s">
        <v>47</v>
      </c>
      <c r="AA5081" s="3" t="s">
        <v>48</v>
      </c>
      <c r="AB5081" s="12" t="s">
        <v>47</v>
      </c>
      <c r="AC5081" s="3" t="s">
        <v>47</v>
      </c>
      <c r="AD5081" s="3" t="s">
        <v>47</v>
      </c>
      <c r="AF5081" s="3" t="s">
        <v>47</v>
      </c>
      <c r="AG5081" s="3" t="s">
        <v>47</v>
      </c>
      <c r="AI5081" s="3" t="s">
        <v>47</v>
      </c>
      <c r="AJ5081" s="3" t="s">
        <v>47</v>
      </c>
      <c r="AK5081" s="3" t="s">
        <v>52</v>
      </c>
      <c r="AL5081" s="3" t="s">
        <v>47</v>
      </c>
      <c r="AM5081" s="3" t="s">
        <v>47</v>
      </c>
      <c r="AN5081" s="3" t="s">
        <v>47</v>
      </c>
      <c r="AO5081" s="3" t="s">
        <v>47</v>
      </c>
      <c r="AU5081" s="3">
        <v>0</v>
      </c>
      <c r="AV5081" s="3">
        <v>15</v>
      </c>
      <c r="AW5081" s="3">
        <v>1</v>
      </c>
      <c r="AX5081" s="3">
        <v>15</v>
      </c>
      <c r="AY5081" s="3">
        <v>100</v>
      </c>
      <c r="AZ5081" s="6" t="str">
        <f t="shared" si="557"/>
        <v>2619.6</v>
      </c>
      <c r="BC5081" s="12" t="s">
        <v>13018</v>
      </c>
      <c r="BJ5081" s="12">
        <f t="shared" si="558"/>
        <v>1</v>
      </c>
      <c r="BK5081" s="12">
        <f t="shared" si="559"/>
        <v>0</v>
      </c>
      <c r="CQ5081" s="3" t="str">
        <f>CONCATENATE(baseURL!$A$1,baseURL!$B$1,baseURL!$C$1,".",C5081,".",L5081,".pkl&amp;seq=",BC5081)</f>
        <v>http://proteomics.broadinstitute.org/millscripts/viewfeed.pl?side=xl&amp;cycle=1&amp;fixedMods=iaaC&amp;file=msdataSM/iPRG2012_nd/cpick_in/iPRG2012_nd.2619.6.3.pkl&amp;seq=FQYLALSQSDADSESCKMPQTVEWSK</v>
      </c>
    </row>
    <row r="5082" spans="1:95" x14ac:dyDescent="0.2">
      <c r="A5082" s="3">
        <v>7831</v>
      </c>
      <c r="B5082" s="2" t="s">
        <v>13025</v>
      </c>
      <c r="C5082" s="2" t="s">
        <v>13009</v>
      </c>
      <c r="D5082" s="3">
        <v>13295</v>
      </c>
      <c r="E5082" s="3">
        <v>13279</v>
      </c>
      <c r="F5082" s="3">
        <v>55024</v>
      </c>
      <c r="G5082" s="3">
        <v>15898</v>
      </c>
      <c r="H5082" s="3">
        <v>46.119100000000003</v>
      </c>
      <c r="I5082" s="30">
        <v>599.28857000000005</v>
      </c>
      <c r="J5082" s="30">
        <v>599.61583729999995</v>
      </c>
      <c r="K5082" s="30">
        <v>-0.32727000000000001</v>
      </c>
      <c r="L5082" s="3">
        <v>0</v>
      </c>
      <c r="M5082" s="3">
        <v>3</v>
      </c>
      <c r="N5082" s="10">
        <f t="shared" si="553"/>
        <v>1</v>
      </c>
      <c r="O5082" s="35">
        <v>3</v>
      </c>
      <c r="Q5082" s="37">
        <v>1796.8305800000001</v>
      </c>
      <c r="R5082" s="37">
        <v>599.61504000000002</v>
      </c>
      <c r="S5082" s="18">
        <f t="shared" si="554"/>
        <v>-544.4659960496856</v>
      </c>
      <c r="T5082" s="18">
        <f t="shared" si="555"/>
        <v>1.3296864600511953</v>
      </c>
      <c r="U5082" s="18">
        <f t="shared" si="556"/>
        <v>1.2674798817819191</v>
      </c>
      <c r="V5082" s="30">
        <v>599.61580000000004</v>
      </c>
      <c r="W5082" s="3" t="s">
        <v>47</v>
      </c>
      <c r="Z5082" s="3" t="s">
        <v>52</v>
      </c>
      <c r="AB5082" s="12" t="s">
        <v>52</v>
      </c>
      <c r="AD5082" s="3" t="s">
        <v>65</v>
      </c>
      <c r="AE5082" s="3" t="s">
        <v>47</v>
      </c>
      <c r="AK5082" s="3" t="s">
        <v>47</v>
      </c>
      <c r="AL5082" s="3" t="s">
        <v>52</v>
      </c>
      <c r="AP5082" s="3" t="s">
        <v>48</v>
      </c>
      <c r="AU5082" s="3">
        <v>1</v>
      </c>
      <c r="AV5082" s="3">
        <v>3</v>
      </c>
      <c r="AW5082" s="3">
        <v>2</v>
      </c>
      <c r="AX5082" s="3">
        <v>2</v>
      </c>
      <c r="AY5082" s="3">
        <v>66.67</v>
      </c>
      <c r="AZ5082" s="6" t="str">
        <f t="shared" si="557"/>
        <v>2620.3</v>
      </c>
      <c r="BC5082" s="12" t="s">
        <v>20232</v>
      </c>
      <c r="BD5082" s="12" t="s">
        <v>258</v>
      </c>
      <c r="BI5082" s="12" t="s">
        <v>594</v>
      </c>
      <c r="BJ5082" s="12">
        <f t="shared" si="558"/>
        <v>0</v>
      </c>
      <c r="BK5082" s="12">
        <f t="shared" si="559"/>
        <v>2</v>
      </c>
      <c r="BR5082" s="3" t="s">
        <v>594</v>
      </c>
      <c r="BZ5082" s="3" t="s">
        <v>13026</v>
      </c>
      <c r="CA5082" s="3" t="s">
        <v>20268</v>
      </c>
      <c r="CQ5082" s="3" t="str">
        <f>CONCATENATE(baseURL!$A$1,baseURL!$B$1,baseURL!$C$1,".",C5082,".",L5082,".pkl&amp;seq=",BC5082,"&amp;varMods=Dimethyl-K+ReducedCys-C")</f>
        <v>http://proteomics.broadinstitute.org/millscripts/viewfeed.pl?side=xl&amp;cycle=1&amp;fixedMods=iaaC&amp;file=msdataSM/iPRG2012_nd/cpick_in/iPRG2012_nd.2620.3.0.pkl&amp;seq=ScAAAGTEcLLSGWGNTk&amp;varMods=Dimethyl-K+ReducedCys-C</v>
      </c>
    </row>
    <row r="5083" spans="1:95" x14ac:dyDescent="0.2">
      <c r="A5083" s="3">
        <v>789</v>
      </c>
      <c r="B5083" s="2" t="s">
        <v>13027</v>
      </c>
      <c r="C5083" s="2" t="s">
        <v>13011</v>
      </c>
      <c r="D5083" s="3">
        <v>13296</v>
      </c>
      <c r="E5083" s="3">
        <v>13280</v>
      </c>
      <c r="F5083" s="3">
        <v>55025</v>
      </c>
      <c r="G5083" s="3">
        <v>15899</v>
      </c>
      <c r="H5083" s="3">
        <v>46.120800000000003</v>
      </c>
      <c r="I5083" s="30">
        <v>629.32348999999999</v>
      </c>
      <c r="J5083" s="30">
        <v>629.32170180000003</v>
      </c>
      <c r="K5083" s="30">
        <v>1.7899999999999999E-3</v>
      </c>
      <c r="L5083" s="3">
        <v>3</v>
      </c>
      <c r="M5083" s="3">
        <v>3</v>
      </c>
      <c r="N5083" s="10">
        <f t="shared" si="553"/>
        <v>1</v>
      </c>
      <c r="O5083" s="35">
        <v>3</v>
      </c>
      <c r="P5083" s="17"/>
      <c r="Q5083" s="40">
        <v>1885.9531199999999</v>
      </c>
      <c r="R5083" s="32">
        <v>629.32255999999995</v>
      </c>
      <c r="S5083" s="18">
        <f t="shared" si="554"/>
        <v>1.4777795349326097</v>
      </c>
      <c r="T5083" s="18">
        <f t="shared" si="555"/>
        <v>-1.3636885986179983</v>
      </c>
      <c r="U5083" s="18">
        <f t="shared" si="556"/>
        <v>-1.6843508676036572</v>
      </c>
      <c r="V5083" s="30">
        <v>629.32150000000001</v>
      </c>
      <c r="W5083" s="3" t="s">
        <v>47</v>
      </c>
      <c r="X5083" s="3" t="s">
        <v>47</v>
      </c>
      <c r="Y5083" s="3" t="s">
        <v>47</v>
      </c>
      <c r="AD5083" s="3" t="s">
        <v>47</v>
      </c>
      <c r="AE5083" s="3" t="s">
        <v>47</v>
      </c>
      <c r="AF5083" s="3" t="s">
        <v>47</v>
      </c>
      <c r="AJ5083" s="3" t="s">
        <v>48</v>
      </c>
      <c r="AL5083" s="3" t="s">
        <v>52</v>
      </c>
      <c r="AU5083" s="3">
        <v>0</v>
      </c>
      <c r="AV5083" s="3">
        <v>6</v>
      </c>
      <c r="AW5083" s="3">
        <v>1</v>
      </c>
      <c r="AX5083" s="3">
        <v>6</v>
      </c>
      <c r="AY5083" s="3">
        <v>100</v>
      </c>
      <c r="AZ5083" s="6" t="str">
        <f t="shared" si="557"/>
        <v>2620.4</v>
      </c>
      <c r="BC5083" s="12" t="s">
        <v>13028</v>
      </c>
      <c r="BJ5083" s="12">
        <f t="shared" si="558"/>
        <v>0</v>
      </c>
      <c r="BK5083" s="12">
        <f t="shared" si="559"/>
        <v>0</v>
      </c>
      <c r="BL5083" s="3" t="s">
        <v>162</v>
      </c>
      <c r="BR5083" s="3" t="s">
        <v>162</v>
      </c>
      <c r="CQ5083" s="3" t="str">
        <f>CONCATENATE(baseURL!$A$1,baseURL!$B$1,baseURL!$C$1,".",C5083,".",L5083,".pkl&amp;seq=",BC5083,"&amp;varMods=Sodiated-D")</f>
        <v>http://proteomics.broadinstitute.org/millscripts/viewfeed.pl?side=xl&amp;cycle=1&amp;fixedMods=iaaC&amp;file=msdataSM/iPRG2012_nd/cpick_in/iPRG2012_nd.2620.4.3.pkl&amp;seq=LAQNdGLLKNVWSYSR&amp;varMods=Sodiated-D</v>
      </c>
    </row>
    <row r="5084" spans="1:95" x14ac:dyDescent="0.2">
      <c r="A5084" s="3">
        <v>3136</v>
      </c>
      <c r="B5084" s="2" t="s">
        <v>13029</v>
      </c>
      <c r="C5084" s="2" t="s">
        <v>13030</v>
      </c>
      <c r="D5084" s="3">
        <v>13298</v>
      </c>
      <c r="E5084" s="3">
        <v>13282</v>
      </c>
      <c r="F5084" s="3">
        <v>55027</v>
      </c>
      <c r="G5084" s="3">
        <v>15901</v>
      </c>
      <c r="H5084" s="3">
        <v>46.124099999999999</v>
      </c>
      <c r="I5084" s="30">
        <v>699.99617999999998</v>
      </c>
      <c r="J5084" s="30">
        <v>699.9936884</v>
      </c>
      <c r="K5084" s="30">
        <v>2.49E-3</v>
      </c>
      <c r="L5084" s="3">
        <v>3</v>
      </c>
      <c r="M5084" s="3">
        <v>3</v>
      </c>
      <c r="N5084" s="10">
        <f t="shared" si="553"/>
        <v>1</v>
      </c>
      <c r="O5084" s="35">
        <v>3</v>
      </c>
      <c r="P5084" s="17"/>
      <c r="Q5084" s="40">
        <v>2097.9666999999999</v>
      </c>
      <c r="R5084" s="40">
        <v>699.99374999999998</v>
      </c>
      <c r="S5084" s="18">
        <f t="shared" si="554"/>
        <v>3.4714595666088863</v>
      </c>
      <c r="T5084" s="18">
        <f t="shared" si="555"/>
        <v>-8.8000785694013928E-2</v>
      </c>
      <c r="U5084" s="18">
        <f t="shared" si="556"/>
        <v>7.1429209171437566E-2</v>
      </c>
      <c r="V5084" s="30">
        <v>699.99379999999996</v>
      </c>
      <c r="W5084" s="3" t="s">
        <v>47</v>
      </c>
      <c r="X5084" s="3" t="s">
        <v>47</v>
      </c>
      <c r="Y5084" s="3" t="s">
        <v>47</v>
      </c>
      <c r="Z5084" s="3" t="s">
        <v>47</v>
      </c>
      <c r="AA5084" s="3" t="s">
        <v>47</v>
      </c>
      <c r="AB5084" s="12" t="s">
        <v>47</v>
      </c>
      <c r="AC5084" s="3" t="s">
        <v>47</v>
      </c>
      <c r="AD5084" s="3" t="s">
        <v>47</v>
      </c>
      <c r="AF5084" s="3" t="s">
        <v>48</v>
      </c>
      <c r="AH5084" s="3" t="s">
        <v>47</v>
      </c>
      <c r="AI5084" s="3" t="s">
        <v>47</v>
      </c>
      <c r="AM5084" s="3" t="s">
        <v>48</v>
      </c>
      <c r="AU5084" s="3">
        <v>0</v>
      </c>
      <c r="AV5084" s="3">
        <v>10</v>
      </c>
      <c r="AW5084" s="3">
        <v>1</v>
      </c>
      <c r="AX5084" s="3">
        <v>10</v>
      </c>
      <c r="AY5084" s="3">
        <v>100</v>
      </c>
      <c r="AZ5084" s="6" t="str">
        <f t="shared" si="557"/>
        <v>2620.6</v>
      </c>
      <c r="BC5084" s="12" t="s">
        <v>13031</v>
      </c>
      <c r="BJ5084" s="12">
        <f t="shared" si="558"/>
        <v>0</v>
      </c>
      <c r="BK5084" s="12">
        <f t="shared" si="559"/>
        <v>0</v>
      </c>
      <c r="CQ5084" s="3" t="str">
        <f>CONCATENATE(baseURL!$A$1,baseURL!$B$1,baseURL!$C$1,".",C5084,".",L5084,".pkl&amp;seq=",BC5084)</f>
        <v>http://proteomics.broadinstitute.org/millscripts/viewfeed.pl?side=xl&amp;cycle=1&amp;fixedMods=iaaC&amp;file=msdataSM/iPRG2012_nd/cpick_in/iPRG2012_nd.2620.6.3.pkl&amp;seq=GVPFNGPNPQQMNPMGGMPK</v>
      </c>
    </row>
    <row r="5085" spans="1:95" x14ac:dyDescent="0.2">
      <c r="A5085" s="3">
        <v>1484</v>
      </c>
      <c r="B5085" s="2" t="s">
        <v>13032</v>
      </c>
      <c r="C5085" s="2" t="s">
        <v>13016</v>
      </c>
      <c r="D5085" s="3">
        <v>13299</v>
      </c>
      <c r="E5085" s="3">
        <v>13283</v>
      </c>
      <c r="F5085" s="3">
        <v>55028</v>
      </c>
      <c r="G5085" s="3">
        <v>15902</v>
      </c>
      <c r="H5085" s="3">
        <v>46.125799999999998</v>
      </c>
      <c r="I5085" s="30">
        <v>749.40869999999995</v>
      </c>
      <c r="J5085" s="30">
        <v>749.15425719999996</v>
      </c>
      <c r="K5085" s="30">
        <v>0.25444</v>
      </c>
      <c r="L5085" s="3">
        <v>4</v>
      </c>
      <c r="M5085" s="3">
        <v>4</v>
      </c>
      <c r="N5085" s="10">
        <f t="shared" si="553"/>
        <v>1</v>
      </c>
      <c r="O5085" s="35">
        <v>4</v>
      </c>
      <c r="P5085" s="17"/>
      <c r="Q5085" s="40">
        <v>2993.59557</v>
      </c>
      <c r="R5085" s="40">
        <v>749.15435000000002</v>
      </c>
      <c r="S5085" s="18">
        <f t="shared" si="554"/>
        <v>339.51614910856654</v>
      </c>
      <c r="T5085" s="18">
        <f t="shared" si="555"/>
        <v>-0.12387300435656323</v>
      </c>
      <c r="U5085" s="18">
        <f t="shared" si="556"/>
        <v>-0.20022576132146033</v>
      </c>
      <c r="V5085" s="30">
        <v>749.15419999999995</v>
      </c>
      <c r="X5085" s="3" t="s">
        <v>47</v>
      </c>
      <c r="Y5085" s="3" t="s">
        <v>47</v>
      </c>
      <c r="AA5085" s="3" t="s">
        <v>47</v>
      </c>
      <c r="AB5085" s="12" t="s">
        <v>52</v>
      </c>
      <c r="AC5085" s="3" t="s">
        <v>52</v>
      </c>
      <c r="AF5085" s="3" t="s">
        <v>52</v>
      </c>
      <c r="AG5085" s="3" t="s">
        <v>47</v>
      </c>
      <c r="AI5085" s="3" t="s">
        <v>48</v>
      </c>
      <c r="AJ5085" s="3" t="s">
        <v>48</v>
      </c>
      <c r="AL5085" s="3" t="s">
        <v>52</v>
      </c>
      <c r="AM5085" s="3" t="s">
        <v>48</v>
      </c>
      <c r="AU5085" s="3">
        <v>0</v>
      </c>
      <c r="AV5085" s="3">
        <v>4</v>
      </c>
      <c r="AW5085" s="3">
        <v>1</v>
      </c>
      <c r="AX5085" s="3">
        <v>4</v>
      </c>
      <c r="AY5085" s="3">
        <v>100</v>
      </c>
      <c r="AZ5085" s="6" t="str">
        <f t="shared" si="557"/>
        <v>2620.7</v>
      </c>
      <c r="BC5085" s="12" t="s">
        <v>13033</v>
      </c>
      <c r="BJ5085" s="12">
        <f t="shared" si="558"/>
        <v>0</v>
      </c>
      <c r="BK5085" s="12">
        <f t="shared" si="559"/>
        <v>0</v>
      </c>
      <c r="CQ5085" s="3" t="str">
        <f>CONCATENATE(baseURL!$A$1,baseURL!$B$1,baseURL!$C$1,".",C5085,".",L5085,".pkl&amp;seq=",BC5085)</f>
        <v>http://proteomics.broadinstitute.org/millscripts/viewfeed.pl?side=xl&amp;cycle=1&amp;fixedMods=iaaC&amp;file=msdataSM/iPRG2012_nd/cpick_in/iPRG2012_nd.2620.7.4.pkl&amp;seq=ASGELVSLNQLNEAHPTKVKNFGVWVR</v>
      </c>
    </row>
    <row r="5086" spans="1:95" x14ac:dyDescent="0.2">
      <c r="A5086" s="3">
        <v>5913</v>
      </c>
      <c r="B5086" s="2" t="s">
        <v>13034</v>
      </c>
      <c r="C5086" s="2" t="s">
        <v>13035</v>
      </c>
      <c r="D5086" s="3">
        <v>13300</v>
      </c>
      <c r="E5086" s="3">
        <v>13284</v>
      </c>
      <c r="F5086" s="3">
        <v>55029</v>
      </c>
      <c r="G5086" s="3">
        <v>15903</v>
      </c>
      <c r="H5086" s="3">
        <v>46.127400000000002</v>
      </c>
      <c r="I5086" s="30">
        <v>807.42913999999996</v>
      </c>
      <c r="J5086" s="30">
        <v>807.42786760000001</v>
      </c>
      <c r="K5086" s="30">
        <v>1.2700000000000001E-3</v>
      </c>
      <c r="L5086" s="3">
        <v>3</v>
      </c>
      <c r="M5086" s="3">
        <v>3</v>
      </c>
      <c r="N5086" s="10">
        <f t="shared" si="553"/>
        <v>1</v>
      </c>
      <c r="O5086" s="35">
        <v>3</v>
      </c>
      <c r="P5086" s="17"/>
      <c r="Q5086" s="40">
        <v>2420.27414</v>
      </c>
      <c r="R5086" s="40">
        <v>807.42956000000004</v>
      </c>
      <c r="S5086" s="18">
        <f t="shared" si="554"/>
        <v>-0.52016921460798426</v>
      </c>
      <c r="T5086" s="18">
        <f t="shared" si="555"/>
        <v>-2.0960342348928407</v>
      </c>
      <c r="U5086" s="18">
        <f t="shared" si="556"/>
        <v>-2.0559068954762019</v>
      </c>
      <c r="V5086" s="30">
        <v>807.42790000000002</v>
      </c>
      <c r="W5086" s="3" t="s">
        <v>47</v>
      </c>
      <c r="X5086" s="3" t="s">
        <v>47</v>
      </c>
      <c r="Y5086" s="3" t="s">
        <v>47</v>
      </c>
      <c r="Z5086" s="3" t="s">
        <v>47</v>
      </c>
      <c r="AA5086" s="3" t="s">
        <v>48</v>
      </c>
      <c r="AB5086" s="12" t="s">
        <v>47</v>
      </c>
      <c r="AC5086" s="3" t="s">
        <v>47</v>
      </c>
      <c r="AD5086" s="3" t="s">
        <v>47</v>
      </c>
      <c r="AE5086" s="3" t="s">
        <v>47</v>
      </c>
      <c r="AF5086" s="3" t="s">
        <v>47</v>
      </c>
      <c r="AG5086" s="3" t="s">
        <v>47</v>
      </c>
      <c r="AI5086" s="3" t="s">
        <v>47</v>
      </c>
      <c r="AJ5086" s="3" t="s">
        <v>47</v>
      </c>
      <c r="AK5086" s="3" t="s">
        <v>47</v>
      </c>
      <c r="AL5086" s="3" t="s">
        <v>47</v>
      </c>
      <c r="AM5086" s="3" t="s">
        <v>47</v>
      </c>
      <c r="AU5086" s="3">
        <v>0</v>
      </c>
      <c r="AV5086" s="3">
        <v>15</v>
      </c>
      <c r="AW5086" s="3">
        <v>1</v>
      </c>
      <c r="AX5086" s="3">
        <v>15</v>
      </c>
      <c r="AY5086" s="3">
        <v>100</v>
      </c>
      <c r="AZ5086" s="6" t="str">
        <f t="shared" si="557"/>
        <v>2620.8</v>
      </c>
      <c r="BC5086" s="12" t="s">
        <v>13036</v>
      </c>
      <c r="BJ5086" s="12">
        <f t="shared" si="558"/>
        <v>0</v>
      </c>
      <c r="BK5086" s="12">
        <f t="shared" si="559"/>
        <v>0</v>
      </c>
      <c r="CQ5086" s="3" t="str">
        <f>CONCATENATE(baseURL!$A$1,baseURL!$B$1,baseURL!$C$1,".",C5086,".",L5086,".pkl&amp;seq=",BC5086)</f>
        <v>http://proteomics.broadinstitute.org/millscripts/viewfeed.pl?side=xl&amp;cycle=1&amp;fixedMods=iaaC&amp;file=msdataSM/iPRG2012_nd/cpick_in/iPRG2012_nd.2620.8.3.pkl&amp;seq=MKYLQTEQQLEVPEGVTVSLK</v>
      </c>
    </row>
    <row r="5087" spans="1:95" x14ac:dyDescent="0.2">
      <c r="A5087" s="3">
        <v>1606</v>
      </c>
      <c r="B5087" s="2" t="s">
        <v>13019</v>
      </c>
      <c r="C5087" s="2" t="s">
        <v>13020</v>
      </c>
      <c r="D5087" s="3">
        <v>13301</v>
      </c>
      <c r="E5087" s="3">
        <v>13285</v>
      </c>
      <c r="F5087" s="3">
        <v>55030</v>
      </c>
      <c r="G5087" s="3">
        <v>15904</v>
      </c>
      <c r="H5087" s="3">
        <v>46.129100000000001</v>
      </c>
      <c r="I5087" s="30">
        <v>832.40602999999999</v>
      </c>
      <c r="J5087" s="30">
        <v>832.40258960000006</v>
      </c>
      <c r="K5087" s="30">
        <v>3.4399999999999999E-3</v>
      </c>
      <c r="L5087" s="3">
        <v>2</v>
      </c>
      <c r="M5087" s="3">
        <v>2</v>
      </c>
      <c r="N5087" s="10">
        <f t="shared" si="553"/>
        <v>1</v>
      </c>
      <c r="O5087" s="35">
        <v>2</v>
      </c>
      <c r="P5087" s="17"/>
      <c r="Q5087" s="40">
        <v>1663.80746</v>
      </c>
      <c r="R5087" s="40">
        <v>832.40737000000001</v>
      </c>
      <c r="S5087" s="18">
        <f t="shared" si="554"/>
        <v>-1.609788726435027</v>
      </c>
      <c r="T5087" s="18">
        <f t="shared" si="555"/>
        <v>-5.7428612146462825</v>
      </c>
      <c r="U5087" s="18">
        <f t="shared" si="556"/>
        <v>-5.7303673320524693</v>
      </c>
      <c r="V5087" s="30">
        <v>832.40260000000001</v>
      </c>
      <c r="X5087" s="3" t="s">
        <v>47</v>
      </c>
      <c r="Y5087" s="3" t="s">
        <v>47</v>
      </c>
      <c r="Z5087" s="3" t="s">
        <v>47</v>
      </c>
      <c r="AA5087" s="3" t="s">
        <v>47</v>
      </c>
      <c r="AB5087" s="12" t="s">
        <v>47</v>
      </c>
      <c r="AC5087" s="3" t="s">
        <v>47</v>
      </c>
      <c r="AD5087" s="3" t="s">
        <v>47</v>
      </c>
      <c r="AF5087" s="3" t="s">
        <v>47</v>
      </c>
      <c r="AG5087" s="3" t="s">
        <v>47</v>
      </c>
      <c r="AH5087" s="3" t="s">
        <v>47</v>
      </c>
      <c r="AI5087" s="3" t="s">
        <v>47</v>
      </c>
      <c r="AL5087" s="3" t="s">
        <v>47</v>
      </c>
      <c r="AU5087" s="3">
        <v>0</v>
      </c>
      <c r="AV5087" s="3">
        <v>12</v>
      </c>
      <c r="AW5087" s="3">
        <v>1</v>
      </c>
      <c r="AX5087" s="3">
        <v>12</v>
      </c>
      <c r="AY5087" s="3">
        <v>100</v>
      </c>
      <c r="AZ5087" s="6" t="str">
        <f t="shared" si="557"/>
        <v>2620.9</v>
      </c>
      <c r="BC5087" s="12" t="s">
        <v>11094</v>
      </c>
      <c r="BJ5087" s="12">
        <f t="shared" si="558"/>
        <v>0</v>
      </c>
      <c r="BK5087" s="12">
        <f t="shared" si="559"/>
        <v>0</v>
      </c>
      <c r="CQ5087" s="3" t="str">
        <f>CONCATENATE(baseURL!$A$1,baseURL!$B$1,baseURL!$C$1,".",C5087,".",L5087,".pkl&amp;seq=",BC5087)</f>
        <v>http://proteomics.broadinstitute.org/millscripts/viewfeed.pl?side=xl&amp;cycle=1&amp;fixedMods=iaaC&amp;file=msdataSM/iPRG2012_nd/cpick_in/iPRG2012_nd.2620.9.2.pkl&amp;seq=AAGANVDNVWADVYAK</v>
      </c>
    </row>
    <row r="5088" spans="1:95" x14ac:dyDescent="0.2">
      <c r="A5088" s="3">
        <v>2596</v>
      </c>
      <c r="B5088" s="2" t="s">
        <v>13041</v>
      </c>
      <c r="C5088" s="2" t="s">
        <v>13042</v>
      </c>
      <c r="D5088" s="3">
        <v>13306</v>
      </c>
      <c r="E5088" s="3">
        <v>13290</v>
      </c>
      <c r="F5088" s="3">
        <v>55045</v>
      </c>
      <c r="G5088" s="3">
        <v>15910</v>
      </c>
      <c r="H5088" s="3">
        <v>46.149700000000003</v>
      </c>
      <c r="I5088" s="30">
        <v>676.34945000000005</v>
      </c>
      <c r="J5088" s="30">
        <v>676.34995370000001</v>
      </c>
      <c r="K5088" s="30">
        <v>-5.0000000000000001E-4</v>
      </c>
      <c r="L5088" s="3">
        <v>3</v>
      </c>
      <c r="M5088" s="3">
        <v>3</v>
      </c>
      <c r="N5088" s="10">
        <f t="shared" si="553"/>
        <v>1</v>
      </c>
      <c r="O5088" s="35">
        <v>3</v>
      </c>
      <c r="P5088" s="17"/>
      <c r="Q5088" s="40">
        <v>2027.04573</v>
      </c>
      <c r="R5088" s="40">
        <v>676.35343</v>
      </c>
      <c r="S5088" s="18">
        <f t="shared" si="554"/>
        <v>-5.8844973994674765</v>
      </c>
      <c r="T5088" s="18">
        <f t="shared" si="555"/>
        <v>-5.1397684195797479</v>
      </c>
      <c r="U5088" s="18">
        <f t="shared" si="556"/>
        <v>-5.071313085497744</v>
      </c>
      <c r="V5088" s="30">
        <v>676.35</v>
      </c>
      <c r="Z5088" s="3" t="s">
        <v>47</v>
      </c>
      <c r="AA5088" s="3" t="s">
        <v>47</v>
      </c>
      <c r="AB5088" s="12" t="s">
        <v>47</v>
      </c>
      <c r="AC5088" s="3" t="s">
        <v>47</v>
      </c>
      <c r="AD5088" s="3" t="s">
        <v>47</v>
      </c>
      <c r="AE5088" s="3" t="s">
        <v>47</v>
      </c>
      <c r="AF5088" s="3" t="s">
        <v>47</v>
      </c>
      <c r="AG5088" s="3" t="s">
        <v>48</v>
      </c>
      <c r="AH5088" s="3" t="s">
        <v>47</v>
      </c>
      <c r="AJ5088" s="3" t="s">
        <v>47</v>
      </c>
      <c r="AK5088" s="3" t="s">
        <v>48</v>
      </c>
      <c r="AL5088" s="3" t="s">
        <v>48</v>
      </c>
      <c r="AU5088" s="3">
        <v>0</v>
      </c>
      <c r="AV5088" s="3">
        <v>9</v>
      </c>
      <c r="AW5088" s="3">
        <v>1</v>
      </c>
      <c r="AX5088" s="3">
        <v>9</v>
      </c>
      <c r="AY5088" s="3">
        <v>100</v>
      </c>
      <c r="AZ5088" s="6" t="str">
        <f t="shared" si="557"/>
        <v>2621.3</v>
      </c>
      <c r="BC5088" s="12" t="s">
        <v>13043</v>
      </c>
      <c r="BJ5088" s="12">
        <f t="shared" si="558"/>
        <v>0</v>
      </c>
      <c r="BK5088" s="12">
        <f t="shared" si="559"/>
        <v>0</v>
      </c>
      <c r="CQ5088" s="3" t="str">
        <f>CONCATENATE(baseURL!$A$1,baseURL!$B$1,baseURL!$C$1,".",C5088,".",L5088,".pkl&amp;seq=",BC5088)</f>
        <v>http://proteomics.broadinstitute.org/millscripts/viewfeed.pl?side=xl&amp;cycle=1&amp;fixedMods=iaaC&amp;file=msdataSM/iPRG2012_nd/cpick_in/iPRG2012_nd.2621.3.3.pkl&amp;seq=RVPDANAYWLPNENVLR</v>
      </c>
    </row>
    <row r="5089" spans="1:95" x14ac:dyDescent="0.2">
      <c r="A5089" s="3">
        <v>4200</v>
      </c>
      <c r="B5089" s="2" t="s">
        <v>13044</v>
      </c>
      <c r="C5089" s="2" t="s">
        <v>13027</v>
      </c>
      <c r="D5089" s="3">
        <v>13308</v>
      </c>
      <c r="E5089" s="3">
        <v>13292</v>
      </c>
      <c r="F5089" s="3">
        <v>55047</v>
      </c>
      <c r="G5089" s="3">
        <v>15912</v>
      </c>
      <c r="H5089" s="3">
        <v>46.156399999999998</v>
      </c>
      <c r="I5089" s="30">
        <v>917.98229000000003</v>
      </c>
      <c r="J5089" s="30">
        <v>917.97953640000003</v>
      </c>
      <c r="K5089" s="30">
        <v>2.7499999999999998E-3</v>
      </c>
      <c r="L5089" s="3">
        <v>2</v>
      </c>
      <c r="M5089" s="3">
        <v>2</v>
      </c>
      <c r="N5089" s="10">
        <f t="shared" si="553"/>
        <v>1</v>
      </c>
      <c r="O5089" s="35">
        <v>2</v>
      </c>
      <c r="P5089" s="17"/>
      <c r="Q5089" s="40">
        <v>1834.95452</v>
      </c>
      <c r="R5089" s="40">
        <v>917.98090000000002</v>
      </c>
      <c r="S5089" s="18">
        <f t="shared" si="554"/>
        <v>1.5141927245053566</v>
      </c>
      <c r="T5089" s="18">
        <f t="shared" si="555"/>
        <v>-1.4854339561864343</v>
      </c>
      <c r="U5089" s="18">
        <f t="shared" si="556"/>
        <v>-1.3072167406095658</v>
      </c>
      <c r="V5089" s="30">
        <v>917.97969999999998</v>
      </c>
      <c r="W5089" s="3" t="s">
        <v>47</v>
      </c>
      <c r="X5089" s="3" t="s">
        <v>47</v>
      </c>
      <c r="Y5089" s="3" t="s">
        <v>47</v>
      </c>
      <c r="Z5089" s="3" t="s">
        <v>47</v>
      </c>
      <c r="AA5089" s="3" t="s">
        <v>65</v>
      </c>
      <c r="AB5089" s="12" t="s">
        <v>47</v>
      </c>
      <c r="AC5089" s="3" t="s">
        <v>47</v>
      </c>
      <c r="AD5089" s="3" t="s">
        <v>47</v>
      </c>
      <c r="AE5089" s="3" t="s">
        <v>47</v>
      </c>
      <c r="AF5089" s="3" t="s">
        <v>47</v>
      </c>
      <c r="AG5089" s="3" t="s">
        <v>47</v>
      </c>
      <c r="AH5089" s="3" t="s">
        <v>47</v>
      </c>
      <c r="AI5089" s="3" t="s">
        <v>47</v>
      </c>
      <c r="AJ5089" s="3" t="s">
        <v>47</v>
      </c>
      <c r="AK5089" s="3" t="s">
        <v>47</v>
      </c>
      <c r="AL5089" s="3" t="s">
        <v>47</v>
      </c>
      <c r="AM5089" s="3" t="s">
        <v>47</v>
      </c>
      <c r="AN5089" s="3" t="s">
        <v>47</v>
      </c>
      <c r="AU5089" s="3">
        <v>1</v>
      </c>
      <c r="AV5089" s="3">
        <v>17</v>
      </c>
      <c r="AW5089" s="3">
        <v>1</v>
      </c>
      <c r="AX5089" s="3">
        <v>17</v>
      </c>
      <c r="AY5089" s="3">
        <v>100</v>
      </c>
      <c r="AZ5089" s="6" t="str">
        <f t="shared" si="557"/>
        <v>2621.5</v>
      </c>
      <c r="BC5089" s="12" t="s">
        <v>13045</v>
      </c>
      <c r="BJ5089" s="12">
        <f t="shared" si="558"/>
        <v>0</v>
      </c>
      <c r="BK5089" s="12">
        <f t="shared" si="559"/>
        <v>0</v>
      </c>
      <c r="BW5089" s="3" t="s">
        <v>13046</v>
      </c>
      <c r="CQ5089" s="3" t="str">
        <f>CONCATENATE(baseURL!$A$1,baseURL!$B$1,baseURL!$C$1,".",C5089,".",L5089,".pkl&amp;seq=",BC5089)</f>
        <v>http://proteomics.broadinstitute.org/millscripts/viewfeed.pl?side=xl&amp;cycle=1&amp;fixedMods=iaaC&amp;file=msdataSM/iPRG2012_nd/cpick_in/iPRG2012_nd.2621.5.2.pkl&amp;seq=LLQLAGVEDVYTQSNGK</v>
      </c>
    </row>
    <row r="5090" spans="1:95" x14ac:dyDescent="0.2">
      <c r="A5090" s="3">
        <v>6801</v>
      </c>
      <c r="B5090" s="2" t="s">
        <v>13049</v>
      </c>
      <c r="C5090" s="2" t="s">
        <v>13050</v>
      </c>
      <c r="D5090" s="3">
        <v>13318</v>
      </c>
      <c r="E5090" s="3">
        <v>13302</v>
      </c>
      <c r="F5090" s="3">
        <v>55073</v>
      </c>
      <c r="G5090" s="3">
        <v>15923</v>
      </c>
      <c r="H5090" s="3">
        <v>46.173699999999997</v>
      </c>
      <c r="I5090" s="30">
        <v>703.39822000000004</v>
      </c>
      <c r="J5090" s="30">
        <v>703.39826679999999</v>
      </c>
      <c r="K5090" s="30">
        <v>-5.0000000000000002E-5</v>
      </c>
      <c r="L5090" s="3">
        <v>3</v>
      </c>
      <c r="M5090" s="3">
        <v>3</v>
      </c>
      <c r="N5090" s="10">
        <f t="shared" si="553"/>
        <v>1</v>
      </c>
      <c r="O5090" s="35">
        <v>3</v>
      </c>
      <c r="P5090" s="17"/>
      <c r="Q5090" s="40">
        <v>2108.1822299999999</v>
      </c>
      <c r="R5090" s="40">
        <v>703.39892999999995</v>
      </c>
      <c r="S5090" s="18">
        <f t="shared" si="554"/>
        <v>-1.0093845322066739</v>
      </c>
      <c r="T5090" s="18">
        <f t="shared" si="555"/>
        <v>-0.94285045324517547</v>
      </c>
      <c r="U5090" s="18">
        <f t="shared" si="556"/>
        <v>-0.89565106390056448</v>
      </c>
      <c r="V5090" s="30">
        <v>703.39829999999995</v>
      </c>
      <c r="X5090" s="3" t="s">
        <v>47</v>
      </c>
      <c r="Y5090" s="3" t="s">
        <v>47</v>
      </c>
      <c r="Z5090" s="3" t="s">
        <v>47</v>
      </c>
      <c r="AA5090" s="3" t="s">
        <v>47</v>
      </c>
      <c r="AB5090" s="12" t="s">
        <v>47</v>
      </c>
      <c r="AC5090" s="3" t="s">
        <v>47</v>
      </c>
      <c r="AD5090" s="3" t="s">
        <v>47</v>
      </c>
      <c r="AE5090" s="3" t="s">
        <v>47</v>
      </c>
      <c r="AF5090" s="3" t="s">
        <v>47</v>
      </c>
      <c r="AG5090" s="3" t="s">
        <v>52</v>
      </c>
      <c r="AI5090" s="3" t="s">
        <v>47</v>
      </c>
      <c r="AJ5090" s="3" t="s">
        <v>47</v>
      </c>
      <c r="AK5090" s="3" t="s">
        <v>47</v>
      </c>
      <c r="AL5090" s="3" t="s">
        <v>48</v>
      </c>
      <c r="AP5090" s="3" t="s">
        <v>52</v>
      </c>
      <c r="AU5090" s="3">
        <v>0</v>
      </c>
      <c r="AV5090" s="3">
        <v>12</v>
      </c>
      <c r="AW5090" s="3">
        <v>1</v>
      </c>
      <c r="AX5090" s="3">
        <v>12</v>
      </c>
      <c r="AY5090" s="3">
        <v>100</v>
      </c>
      <c r="AZ5090" s="6" t="str">
        <f t="shared" si="557"/>
        <v>2622.10</v>
      </c>
      <c r="BC5090" s="12" t="s">
        <v>13051</v>
      </c>
      <c r="BJ5090" s="12">
        <f t="shared" si="558"/>
        <v>0</v>
      </c>
      <c r="BK5090" s="12">
        <f t="shared" si="559"/>
        <v>0</v>
      </c>
      <c r="CQ5090" s="3" t="str">
        <f>CONCATENATE(baseURL!$A$1,baseURL!$B$1,baseURL!$C$1,".",C5090,".",L5090,".pkl&amp;seq=",BC5090)</f>
        <v>http://proteomics.broadinstitute.org/millscripts/viewfeed.pl?side=xl&amp;cycle=1&amp;fixedMods=iaaC&amp;file=msdataSM/iPRG2012_nd/cpick_in/iPRG2012_nd.2622.10.3.pkl&amp;seq=EVTRVVGANPAALKQALASNV</v>
      </c>
    </row>
    <row r="5091" spans="1:95" x14ac:dyDescent="0.2">
      <c r="A5091" s="3">
        <v>970</v>
      </c>
      <c r="B5091" s="2" t="s">
        <v>13052</v>
      </c>
      <c r="C5091" s="2" t="s">
        <v>13053</v>
      </c>
      <c r="D5091" s="3">
        <v>13319</v>
      </c>
      <c r="E5091" s="3">
        <v>13303</v>
      </c>
      <c r="F5091" s="3">
        <v>55074</v>
      </c>
      <c r="G5091" s="3">
        <v>15924</v>
      </c>
      <c r="H5091" s="3">
        <v>46.175400000000003</v>
      </c>
      <c r="I5091" s="30">
        <v>713.91291000000001</v>
      </c>
      <c r="J5091" s="30">
        <v>714.39940300000001</v>
      </c>
      <c r="K5091" s="30">
        <v>-0.48648999999999998</v>
      </c>
      <c r="L5091" s="3">
        <v>0</v>
      </c>
      <c r="M5091" s="3">
        <v>2</v>
      </c>
      <c r="N5091" s="10">
        <f t="shared" si="553"/>
        <v>1</v>
      </c>
      <c r="O5091" s="35">
        <v>2</v>
      </c>
      <c r="P5091" s="17"/>
      <c r="Q5091" s="40">
        <v>1427.7926600000001</v>
      </c>
      <c r="R5091" s="40">
        <v>714.39997000000005</v>
      </c>
      <c r="S5091" s="18">
        <f t="shared" si="554"/>
        <v>-681.77494464346387</v>
      </c>
      <c r="T5091" s="18">
        <f t="shared" si="555"/>
        <v>-0.79367304571190211</v>
      </c>
      <c r="U5091" s="18">
        <f t="shared" si="556"/>
        <v>-0.37793954554678461</v>
      </c>
      <c r="V5091" s="30">
        <v>714.39970000000005</v>
      </c>
      <c r="W5091" s="3" t="s">
        <v>47</v>
      </c>
      <c r="Y5091" s="3" t="s">
        <v>48</v>
      </c>
      <c r="AA5091" s="3" t="s">
        <v>47</v>
      </c>
      <c r="AC5091" s="3" t="s">
        <v>47</v>
      </c>
      <c r="AF5091" s="3" t="s">
        <v>48</v>
      </c>
      <c r="AH5091" s="3" t="s">
        <v>48</v>
      </c>
      <c r="AK5091" s="3" t="s">
        <v>52</v>
      </c>
      <c r="AO5091" s="3" t="s">
        <v>48</v>
      </c>
      <c r="AU5091" s="3">
        <v>0</v>
      </c>
      <c r="AV5091" s="3">
        <v>3</v>
      </c>
      <c r="AW5091" s="3">
        <v>1</v>
      </c>
      <c r="AX5091" s="3">
        <v>3</v>
      </c>
      <c r="AY5091" s="3">
        <v>100</v>
      </c>
      <c r="AZ5091" s="6" t="str">
        <f t="shared" si="557"/>
        <v>2622.11</v>
      </c>
      <c r="BC5091" s="12" t="s">
        <v>13054</v>
      </c>
      <c r="BJ5091" s="12">
        <f t="shared" si="558"/>
        <v>0</v>
      </c>
      <c r="BK5091" s="12">
        <f t="shared" si="559"/>
        <v>0</v>
      </c>
      <c r="BO5091" s="3" t="s">
        <v>114</v>
      </c>
      <c r="BR5091" s="3" t="s">
        <v>114</v>
      </c>
      <c r="CQ5091" s="3" t="str">
        <f>CONCATENATE(baseURL!$A$1,baseURL!$B$1,baseURL!$C$1,".",C5091,".",L5091,".pkl&amp;seq=",BC5091,"&amp;varMods=pyroGlu-Q")</f>
        <v>http://proteomics.broadinstitute.org/millscripts/viewfeed.pl?side=xl&amp;cycle=1&amp;fixedMods=iaaC&amp;file=msdataSM/iPRG2012_nd/cpick_in/iPRG2012_nd.2622.11.0.pkl&amp;seq=qLLVAVNKMDSVK&amp;varMods=pyroGlu-Q</v>
      </c>
    </row>
    <row r="5092" spans="1:95" x14ac:dyDescent="0.2">
      <c r="A5092" s="3">
        <v>2849</v>
      </c>
      <c r="B5092" s="2" t="s">
        <v>13055</v>
      </c>
      <c r="C5092" s="2" t="s">
        <v>13056</v>
      </c>
      <c r="D5092" s="3">
        <v>13321</v>
      </c>
      <c r="E5092" s="3">
        <v>13305</v>
      </c>
      <c r="F5092" s="3">
        <v>55076</v>
      </c>
      <c r="G5092" s="3">
        <v>15926</v>
      </c>
      <c r="H5092" s="3">
        <v>46.178699999999999</v>
      </c>
      <c r="I5092" s="30">
        <v>816.38684999999998</v>
      </c>
      <c r="J5092" s="30">
        <v>816.38368060000005</v>
      </c>
      <c r="K5092" s="30">
        <v>3.1700000000000001E-3</v>
      </c>
      <c r="L5092" s="3">
        <v>4</v>
      </c>
      <c r="M5092" s="3">
        <v>4</v>
      </c>
      <c r="N5092" s="10">
        <f t="shared" si="553"/>
        <v>1</v>
      </c>
      <c r="O5092" s="35">
        <v>4</v>
      </c>
      <c r="P5092" s="17"/>
      <c r="Q5092" s="40">
        <v>3262.5174900000002</v>
      </c>
      <c r="R5092" s="40">
        <v>816.38482999999997</v>
      </c>
      <c r="S5092" s="18">
        <f t="shared" si="554"/>
        <v>2.474323291891519</v>
      </c>
      <c r="T5092" s="18">
        <f t="shared" si="555"/>
        <v>-1.4079144512245256</v>
      </c>
      <c r="U5092" s="18">
        <f t="shared" si="556"/>
        <v>-1.384151148410236</v>
      </c>
      <c r="V5092" s="30">
        <v>816.38369999999998</v>
      </c>
      <c r="Z5092" s="3" t="s">
        <v>47</v>
      </c>
      <c r="AA5092" s="3" t="s">
        <v>47</v>
      </c>
      <c r="AB5092" s="12" t="s">
        <v>48</v>
      </c>
      <c r="AC5092" s="3" t="s">
        <v>47</v>
      </c>
      <c r="AE5092" s="3" t="s">
        <v>47</v>
      </c>
      <c r="AF5092" s="3" t="s">
        <v>47</v>
      </c>
      <c r="AG5092" s="3" t="s">
        <v>52</v>
      </c>
      <c r="AI5092" s="3" t="s">
        <v>48</v>
      </c>
      <c r="AJ5092" s="3" t="s">
        <v>47</v>
      </c>
      <c r="AU5092" s="3">
        <v>0</v>
      </c>
      <c r="AV5092" s="3">
        <v>6</v>
      </c>
      <c r="AW5092" s="3">
        <v>1</v>
      </c>
      <c r="AX5092" s="3">
        <v>6</v>
      </c>
      <c r="AY5092" s="3">
        <v>100</v>
      </c>
      <c r="AZ5092" s="6" t="str">
        <f t="shared" si="557"/>
        <v>2622.13</v>
      </c>
      <c r="BC5092" s="12" t="s">
        <v>12974</v>
      </c>
      <c r="BJ5092" s="12">
        <f t="shared" si="558"/>
        <v>0</v>
      </c>
      <c r="BK5092" s="12">
        <f t="shared" si="559"/>
        <v>0</v>
      </c>
      <c r="CQ5092" s="3" t="str">
        <f>CONCATENATE(baseURL!$A$1,baseURL!$B$1,baseURL!$C$1,".",C5092,".",L5092,".pkl&amp;seq=",BC5092)</f>
        <v>http://proteomics.broadinstitute.org/millscripts/viewfeed.pl?side=xl&amp;cycle=1&amp;fixedMods=iaaC&amp;file=msdataSM/iPRG2012_nd/cpick_in/iPRG2012_nd.2622.13.4.pkl&amp;seq=LYQAGGAPEGAAPGGFPGGAPPAPEAEGPTVEEVD</v>
      </c>
    </row>
    <row r="5093" spans="1:95" x14ac:dyDescent="0.2">
      <c r="A5093" s="3">
        <v>5039</v>
      </c>
      <c r="B5093" s="2" t="s">
        <v>13057</v>
      </c>
      <c r="C5093" s="2" t="s">
        <v>13041</v>
      </c>
      <c r="D5093" s="3">
        <v>13312</v>
      </c>
      <c r="E5093" s="3">
        <v>13296</v>
      </c>
      <c r="F5093" s="3">
        <v>55067</v>
      </c>
      <c r="G5093" s="3">
        <v>15917</v>
      </c>
      <c r="H5093" s="3">
        <v>46.167099999999998</v>
      </c>
      <c r="I5093" s="30">
        <v>499.30594000000002</v>
      </c>
      <c r="J5093" s="30">
        <v>499.30648109999998</v>
      </c>
      <c r="K5093" s="30">
        <v>-5.4000000000000001E-4</v>
      </c>
      <c r="L5093" s="3">
        <v>3</v>
      </c>
      <c r="M5093" s="3">
        <v>3</v>
      </c>
      <c r="N5093" s="10">
        <f t="shared" si="553"/>
        <v>1</v>
      </c>
      <c r="O5093" s="35">
        <v>3</v>
      </c>
      <c r="P5093" s="17"/>
      <c r="Q5093" s="40">
        <v>1495.90672</v>
      </c>
      <c r="R5093" s="40">
        <v>499.30709000000002</v>
      </c>
      <c r="S5093" s="18">
        <f t="shared" si="554"/>
        <v>-2.3031918092642014</v>
      </c>
      <c r="T5093" s="18">
        <f t="shared" si="555"/>
        <v>-1.2194899936861574</v>
      </c>
      <c r="U5093" s="18">
        <f t="shared" si="556"/>
        <v>-1.7824701828822473</v>
      </c>
      <c r="V5093" s="30">
        <v>499.30619999999999</v>
      </c>
      <c r="W5093" s="3" t="s">
        <v>47</v>
      </c>
      <c r="X5093" s="3" t="s">
        <v>47</v>
      </c>
      <c r="Y5093" s="3" t="s">
        <v>47</v>
      </c>
      <c r="Z5093" s="3" t="s">
        <v>47</v>
      </c>
      <c r="AA5093" s="3" t="s">
        <v>48</v>
      </c>
      <c r="AB5093" s="12" t="s">
        <v>47</v>
      </c>
      <c r="AC5093" s="3" t="s">
        <v>47</v>
      </c>
      <c r="AD5093" s="3" t="s">
        <v>47</v>
      </c>
      <c r="AE5093" s="3" t="s">
        <v>47</v>
      </c>
      <c r="AF5093" s="3" t="s">
        <v>47</v>
      </c>
      <c r="AG5093" s="3" t="s">
        <v>47</v>
      </c>
      <c r="AH5093" s="3" t="s">
        <v>47</v>
      </c>
      <c r="AI5093" s="3" t="s">
        <v>47</v>
      </c>
      <c r="AJ5093" s="3" t="s">
        <v>47</v>
      </c>
      <c r="AK5093" s="3" t="s">
        <v>47</v>
      </c>
      <c r="AL5093" s="3" t="s">
        <v>47</v>
      </c>
      <c r="AM5093" s="3" t="s">
        <v>47</v>
      </c>
      <c r="AN5093" s="3" t="s">
        <v>47</v>
      </c>
      <c r="AU5093" s="3">
        <v>0</v>
      </c>
      <c r="AV5093" s="3">
        <v>17</v>
      </c>
      <c r="AW5093" s="3">
        <v>1</v>
      </c>
      <c r="AX5093" s="3">
        <v>17</v>
      </c>
      <c r="AY5093" s="3">
        <v>100</v>
      </c>
      <c r="AZ5093" s="6" t="str">
        <f t="shared" si="557"/>
        <v>2622.4</v>
      </c>
      <c r="BC5093" s="12" t="s">
        <v>13058</v>
      </c>
      <c r="BJ5093" s="12">
        <f t="shared" si="558"/>
        <v>0</v>
      </c>
      <c r="BK5093" s="12">
        <f t="shared" si="559"/>
        <v>0</v>
      </c>
      <c r="CQ5093" s="3" t="str">
        <f>CONCATENATE(baseURL!$A$1,baseURL!$B$1,baseURL!$C$1,".",C5093,".",L5093,".pkl&amp;seq=",BC5093)</f>
        <v>http://proteomics.broadinstitute.org/millscripts/viewfeed.pl?side=xl&amp;cycle=1&amp;fixedMods=iaaC&amp;file=msdataSM/iPRG2012_nd/cpick_in/iPRG2012_nd.2622.4.3.pkl&amp;seq=RVNQALALLTLGAR</v>
      </c>
    </row>
    <row r="5094" spans="1:95" x14ac:dyDescent="0.2">
      <c r="A5094" s="3">
        <v>2892</v>
      </c>
      <c r="B5094" s="2" t="s">
        <v>13059</v>
      </c>
      <c r="C5094" s="2" t="s">
        <v>13044</v>
      </c>
      <c r="D5094" s="3">
        <v>13314</v>
      </c>
      <c r="E5094" s="3">
        <v>13298</v>
      </c>
      <c r="F5094" s="3">
        <v>55069</v>
      </c>
      <c r="G5094" s="3">
        <v>15919</v>
      </c>
      <c r="H5094" s="3">
        <v>46.168700000000001</v>
      </c>
      <c r="I5094" s="30">
        <v>554.03917999999999</v>
      </c>
      <c r="J5094" s="30">
        <v>554.03897840000002</v>
      </c>
      <c r="K5094" s="30">
        <v>2.0000000000000001E-4</v>
      </c>
      <c r="L5094" s="3">
        <v>2</v>
      </c>
      <c r="M5094" s="3">
        <v>4</v>
      </c>
      <c r="N5094" s="10">
        <f t="shared" si="553"/>
        <v>-1</v>
      </c>
      <c r="O5094" s="35">
        <v>4</v>
      </c>
      <c r="P5094" s="17"/>
      <c r="Q5094" s="40">
        <v>2213.13429</v>
      </c>
      <c r="R5094" s="40">
        <v>554.03903000000003</v>
      </c>
      <c r="S5094" s="18">
        <f t="shared" si="554"/>
        <v>0.27073904876764171</v>
      </c>
      <c r="T5094" s="18">
        <f t="shared" si="555"/>
        <v>-9.3134232810541756E-2</v>
      </c>
      <c r="U5094" s="18">
        <f t="shared" si="556"/>
        <v>-0.5956259075760868</v>
      </c>
      <c r="V5094" s="30">
        <v>554.03869999999995</v>
      </c>
      <c r="W5094" s="3" t="s">
        <v>47</v>
      </c>
      <c r="Z5094" s="3" t="s">
        <v>47</v>
      </c>
      <c r="AA5094" s="3" t="s">
        <v>47</v>
      </c>
      <c r="AB5094" s="12" t="s">
        <v>47</v>
      </c>
      <c r="AC5094" s="3" t="s">
        <v>65</v>
      </c>
      <c r="AE5094" s="3" t="s">
        <v>47</v>
      </c>
      <c r="AF5094" s="3" t="s">
        <v>47</v>
      </c>
      <c r="AH5094" s="3" t="s">
        <v>47</v>
      </c>
      <c r="AI5094" s="3" t="s">
        <v>48</v>
      </c>
      <c r="AK5094" s="3" t="s">
        <v>47</v>
      </c>
      <c r="AL5094" s="3" t="s">
        <v>48</v>
      </c>
      <c r="AN5094" s="3" t="s">
        <v>47</v>
      </c>
      <c r="AU5094" s="3">
        <v>1</v>
      </c>
      <c r="AV5094" s="3">
        <v>9</v>
      </c>
      <c r="AW5094" s="3">
        <v>1</v>
      </c>
      <c r="AX5094" s="3">
        <v>9</v>
      </c>
      <c r="AY5094" s="3">
        <v>100</v>
      </c>
      <c r="AZ5094" s="6" t="str">
        <f t="shared" si="557"/>
        <v>2622.6</v>
      </c>
      <c r="BC5094" s="12" t="s">
        <v>12946</v>
      </c>
      <c r="BJ5094" s="12">
        <f t="shared" si="558"/>
        <v>0</v>
      </c>
      <c r="BK5094" s="12">
        <f t="shared" si="559"/>
        <v>0</v>
      </c>
      <c r="BY5094" s="3" t="s">
        <v>13060</v>
      </c>
      <c r="CQ5094" s="3" t="str">
        <f>CONCATENATE(baseURL!$A$1,baseURL!$B$1,baseURL!$C$1,".",C5094,".",L5094,".pkl&amp;seq=",BC5094)</f>
        <v>http://proteomics.broadinstitute.org/millscripts/viewfeed.pl?side=xl&amp;cycle=1&amp;fixedMods=iaaC&amp;file=msdataSM/iPRG2012_nd/cpick_in/iPRG2012_nd.2622.6.2.pkl&amp;seq=GPVRENDLLVLMESEREAR</v>
      </c>
    </row>
    <row r="5095" spans="1:95" x14ac:dyDescent="0.2">
      <c r="A5095" s="3">
        <v>6812</v>
      </c>
      <c r="B5095" s="2" t="s">
        <v>13061</v>
      </c>
      <c r="C5095" s="2" t="s">
        <v>13062</v>
      </c>
      <c r="D5095" s="3">
        <v>13315</v>
      </c>
      <c r="E5095" s="3">
        <v>13299</v>
      </c>
      <c r="F5095" s="3">
        <v>55070</v>
      </c>
      <c r="G5095" s="3">
        <v>15920</v>
      </c>
      <c r="H5095" s="3">
        <v>46.169600000000003</v>
      </c>
      <c r="I5095" s="30">
        <v>558.54067999999995</v>
      </c>
      <c r="J5095" s="30">
        <v>558.54022669999995</v>
      </c>
      <c r="K5095" s="30">
        <v>4.4999999999999999E-4</v>
      </c>
      <c r="L5095" s="3">
        <v>4</v>
      </c>
      <c r="M5095" s="3">
        <v>4</v>
      </c>
      <c r="N5095" s="10">
        <f t="shared" si="553"/>
        <v>1</v>
      </c>
      <c r="O5095" s="35">
        <v>4</v>
      </c>
      <c r="P5095" s="17"/>
      <c r="Q5095" s="40">
        <v>2231.1389800000002</v>
      </c>
      <c r="R5095" s="40">
        <v>558.54020000000003</v>
      </c>
      <c r="S5095" s="18">
        <f t="shared" si="554"/>
        <v>0.859383084556823</v>
      </c>
      <c r="T5095" s="18">
        <f t="shared" si="555"/>
        <v>4.7803183944898318E-2</v>
      </c>
      <c r="U5095" s="18">
        <f t="shared" si="556"/>
        <v>0</v>
      </c>
      <c r="V5095" s="30">
        <v>558.54020000000003</v>
      </c>
      <c r="W5095" s="3" t="s">
        <v>47</v>
      </c>
      <c r="X5095" s="3" t="s">
        <v>47</v>
      </c>
      <c r="Y5095" s="3" t="s">
        <v>47</v>
      </c>
      <c r="Z5095" s="3" t="s">
        <v>47</v>
      </c>
      <c r="AA5095" s="3" t="s">
        <v>47</v>
      </c>
      <c r="AB5095" s="12" t="s">
        <v>52</v>
      </c>
      <c r="AC5095" s="3" t="s">
        <v>47</v>
      </c>
      <c r="AD5095" s="3" t="s">
        <v>47</v>
      </c>
      <c r="AE5095" s="3" t="s">
        <v>47</v>
      </c>
      <c r="AF5095" s="3" t="s">
        <v>48</v>
      </c>
      <c r="AG5095" s="3" t="s">
        <v>47</v>
      </c>
      <c r="AJ5095" s="3" t="s">
        <v>47</v>
      </c>
      <c r="AK5095" s="3" t="s">
        <v>52</v>
      </c>
      <c r="AL5095" s="3" t="s">
        <v>48</v>
      </c>
      <c r="AU5095" s="3">
        <v>0</v>
      </c>
      <c r="AV5095" s="3">
        <v>10</v>
      </c>
      <c r="AW5095" s="3">
        <v>1</v>
      </c>
      <c r="AX5095" s="3">
        <v>10</v>
      </c>
      <c r="AY5095" s="3">
        <v>100</v>
      </c>
      <c r="AZ5095" s="6" t="str">
        <f t="shared" si="557"/>
        <v>2622.7</v>
      </c>
      <c r="BC5095" s="12" t="s">
        <v>13063</v>
      </c>
      <c r="BJ5095" s="12">
        <f t="shared" si="558"/>
        <v>0</v>
      </c>
      <c r="BK5095" s="12">
        <f t="shared" si="559"/>
        <v>0</v>
      </c>
      <c r="CQ5095" s="3" t="str">
        <f>CONCATENATE(baseURL!$A$1,baseURL!$B$1,baseURL!$C$1,".",C5095,".",L5095,".pkl&amp;seq=",BC5095)</f>
        <v>http://proteomics.broadinstitute.org/millscripts/viewfeed.pl?side=xl&amp;cycle=1&amp;fixedMods=iaaC&amp;file=msdataSM/iPRG2012_nd/cpick_in/iPRG2012_nd.2622.7.4.pkl&amp;seq=VLPNFMLQGGDFTHRSGLGGK</v>
      </c>
    </row>
    <row r="5096" spans="1:95" x14ac:dyDescent="0.2">
      <c r="A5096" s="3">
        <v>1067</v>
      </c>
      <c r="B5096" s="2" t="s">
        <v>13047</v>
      </c>
      <c r="C5096" s="2" t="s">
        <v>13048</v>
      </c>
      <c r="D5096" s="3">
        <v>13317</v>
      </c>
      <c r="E5096" s="3">
        <v>13301</v>
      </c>
      <c r="F5096" s="3">
        <v>55072</v>
      </c>
      <c r="G5096" s="3">
        <v>15922</v>
      </c>
      <c r="H5096" s="3">
        <v>46.1721</v>
      </c>
      <c r="I5096" s="30">
        <v>616.62968000000001</v>
      </c>
      <c r="J5096" s="30">
        <v>616.29263979999996</v>
      </c>
      <c r="K5096" s="30">
        <v>0.33704000000000001</v>
      </c>
      <c r="L5096" s="3">
        <v>0</v>
      </c>
      <c r="M5096" s="3">
        <v>3</v>
      </c>
      <c r="N5096" s="10">
        <f t="shared" si="553"/>
        <v>1</v>
      </c>
      <c r="O5096" s="35">
        <v>3</v>
      </c>
      <c r="P5096" s="17"/>
      <c r="Q5096" s="40">
        <v>1846.8653300000001</v>
      </c>
      <c r="R5096" s="40">
        <v>616.29328999999996</v>
      </c>
      <c r="S5096" s="18">
        <f t="shared" si="554"/>
        <v>545.82778274293935</v>
      </c>
      <c r="T5096" s="18">
        <f t="shared" si="555"/>
        <v>-1.0550171656022627</v>
      </c>
      <c r="U5096" s="18">
        <f t="shared" si="556"/>
        <v>-1.2818572143437064</v>
      </c>
      <c r="V5096" s="30">
        <v>616.29250000000002</v>
      </c>
      <c r="W5096" s="3" t="s">
        <v>47</v>
      </c>
      <c r="AA5096" s="3" t="s">
        <v>47</v>
      </c>
      <c r="AB5096" s="12" t="s">
        <v>47</v>
      </c>
      <c r="AC5096" s="3" t="s">
        <v>47</v>
      </c>
      <c r="AG5096" s="3" t="s">
        <v>48</v>
      </c>
      <c r="AI5096" s="3" t="s">
        <v>48</v>
      </c>
      <c r="AK5096" s="3" t="s">
        <v>52</v>
      </c>
      <c r="AU5096" s="3">
        <v>0</v>
      </c>
      <c r="AV5096" s="3">
        <v>4</v>
      </c>
      <c r="AW5096" s="3">
        <v>1</v>
      </c>
      <c r="AX5096" s="3">
        <v>4</v>
      </c>
      <c r="AY5096" s="3">
        <v>100</v>
      </c>
      <c r="AZ5096" s="6" t="str">
        <f t="shared" si="557"/>
        <v>2622.9</v>
      </c>
      <c r="BC5096" s="12" t="s">
        <v>12628</v>
      </c>
      <c r="BJ5096" s="12">
        <f t="shared" si="558"/>
        <v>0</v>
      </c>
      <c r="BK5096" s="12">
        <f t="shared" si="559"/>
        <v>0</v>
      </c>
      <c r="CQ5096" s="3" t="str">
        <f>CONCATENATE(baseURL!$A$1,baseURL!$B$1,baseURL!$C$1,".",C5096,".",L5096,".pkl&amp;seq=",BC5096)</f>
        <v>http://proteomics.broadinstitute.org/millscripts/viewfeed.pl?side=xl&amp;cycle=1&amp;fixedMods=iaaC&amp;file=msdataSM/iPRG2012_nd/cpick_in/iPRG2012_nd.2622.9.0.pkl&amp;seq=AAQDSFAANWGVMVSHR</v>
      </c>
    </row>
    <row r="5097" spans="1:95" x14ac:dyDescent="0.2">
      <c r="A5097" s="3">
        <v>2736</v>
      </c>
      <c r="B5097" s="2" t="s">
        <v>13064</v>
      </c>
      <c r="C5097" s="2" t="s">
        <v>13065</v>
      </c>
      <c r="D5097" s="3">
        <v>13323</v>
      </c>
      <c r="E5097" s="3">
        <v>13307</v>
      </c>
      <c r="F5097" s="3">
        <v>55085</v>
      </c>
      <c r="G5097" s="3">
        <v>15929</v>
      </c>
      <c r="H5097" s="3">
        <v>46.189500000000002</v>
      </c>
      <c r="I5097" s="30">
        <v>414.90244999999999</v>
      </c>
      <c r="J5097" s="30">
        <v>414.90118100000001</v>
      </c>
      <c r="K5097" s="30">
        <v>1.2700000000000001E-3</v>
      </c>
      <c r="L5097" s="3">
        <v>3</v>
      </c>
      <c r="M5097" s="3">
        <v>3</v>
      </c>
      <c r="N5097" s="10">
        <f t="shared" si="553"/>
        <v>1</v>
      </c>
      <c r="O5097" s="35">
        <v>3</v>
      </c>
      <c r="P5097" s="17"/>
      <c r="Q5097" s="40">
        <v>1242.6914899999999</v>
      </c>
      <c r="R5097" s="40">
        <v>414.90201000000002</v>
      </c>
      <c r="S5097" s="18">
        <f t="shared" si="554"/>
        <v>1.0604913675138179</v>
      </c>
      <c r="T5097" s="18">
        <f t="shared" si="555"/>
        <v>-1.9980621448668872</v>
      </c>
      <c r="U5097" s="18">
        <f t="shared" si="556"/>
        <v>-1.9522681994269193</v>
      </c>
      <c r="V5097" s="30">
        <v>414.90120000000002</v>
      </c>
      <c r="Z5097" s="3" t="s">
        <v>47</v>
      </c>
      <c r="AA5097" s="3" t="s">
        <v>47</v>
      </c>
      <c r="AB5097" s="12" t="s">
        <v>48</v>
      </c>
      <c r="AD5097" s="3" t="s">
        <v>47</v>
      </c>
      <c r="AE5097" s="3" t="s">
        <v>47</v>
      </c>
      <c r="AG5097" s="3" t="s">
        <v>47</v>
      </c>
      <c r="AH5097" s="3" t="s">
        <v>47</v>
      </c>
      <c r="AK5097" s="3" t="s">
        <v>52</v>
      </c>
      <c r="AL5097" s="3" t="s">
        <v>48</v>
      </c>
      <c r="AN5097" s="3" t="s">
        <v>48</v>
      </c>
      <c r="AU5097" s="3">
        <v>0</v>
      </c>
      <c r="AV5097" s="3">
        <v>6</v>
      </c>
      <c r="AW5097" s="3">
        <v>1</v>
      </c>
      <c r="AX5097" s="3">
        <v>6</v>
      </c>
      <c r="AY5097" s="3">
        <v>100</v>
      </c>
      <c r="AZ5097" s="6" t="str">
        <f t="shared" si="557"/>
        <v>2623.1</v>
      </c>
      <c r="BC5097" s="12" t="s">
        <v>13066</v>
      </c>
      <c r="BJ5097" s="12">
        <f t="shared" si="558"/>
        <v>0</v>
      </c>
      <c r="BK5097" s="12">
        <f t="shared" si="559"/>
        <v>0</v>
      </c>
      <c r="CQ5097" s="3" t="str">
        <f>CONCATENATE(baseURL!$A$1,baseURL!$B$1,baseURL!$C$1,".",C5097,".",L5097,".pkl&amp;seq=",BC5097)</f>
        <v>http://proteomics.broadinstitute.org/millscripts/viewfeed.pl?side=xl&amp;cycle=1&amp;fixedMods=iaaC&amp;file=msdataSM/iPRG2012_nd/cpick_in/iPRG2012_nd.2623.1.3.pkl&amp;seq=MKFLTTNFLK</v>
      </c>
    </row>
    <row r="5098" spans="1:95" x14ac:dyDescent="0.2">
      <c r="A5098" s="3">
        <v>6814</v>
      </c>
      <c r="B5098" s="2" t="s">
        <v>13067</v>
      </c>
      <c r="C5098" s="2" t="s">
        <v>13057</v>
      </c>
      <c r="D5098" s="3">
        <v>13327</v>
      </c>
      <c r="E5098" s="3">
        <v>13311</v>
      </c>
      <c r="F5098" s="3">
        <v>55089</v>
      </c>
      <c r="G5098" s="3">
        <v>15933</v>
      </c>
      <c r="H5098" s="3">
        <v>46.196199999999997</v>
      </c>
      <c r="I5098" s="30">
        <v>558.54092000000003</v>
      </c>
      <c r="J5098" s="30">
        <v>558.54022669999995</v>
      </c>
      <c r="K5098" s="30">
        <v>6.8999999999999997E-4</v>
      </c>
      <c r="L5098" s="3">
        <v>4</v>
      </c>
      <c r="M5098" s="3">
        <v>4</v>
      </c>
      <c r="N5098" s="10">
        <f t="shared" si="553"/>
        <v>1</v>
      </c>
      <c r="O5098" s="35">
        <v>4</v>
      </c>
      <c r="P5098" s="17"/>
      <c r="Q5098" s="40">
        <v>2231.1389800000002</v>
      </c>
      <c r="R5098" s="40">
        <v>558.54020000000003</v>
      </c>
      <c r="S5098" s="18">
        <f t="shared" si="554"/>
        <v>1.2890746270387774</v>
      </c>
      <c r="T5098" s="18">
        <f t="shared" si="555"/>
        <v>4.7803183944898318E-2</v>
      </c>
      <c r="U5098" s="18">
        <f t="shared" si="556"/>
        <v>0</v>
      </c>
      <c r="V5098" s="30">
        <v>558.54020000000003</v>
      </c>
      <c r="W5098" s="3" t="s">
        <v>47</v>
      </c>
      <c r="X5098" s="3" t="s">
        <v>47</v>
      </c>
      <c r="Y5098" s="3" t="s">
        <v>47</v>
      </c>
      <c r="Z5098" s="3" t="s">
        <v>47</v>
      </c>
      <c r="AA5098" s="3" t="s">
        <v>47</v>
      </c>
      <c r="AB5098" s="12" t="s">
        <v>47</v>
      </c>
      <c r="AC5098" s="3" t="s">
        <v>47</v>
      </c>
      <c r="AD5098" s="3" t="s">
        <v>47</v>
      </c>
      <c r="AE5098" s="3" t="s">
        <v>47</v>
      </c>
      <c r="AF5098" s="3" t="s">
        <v>47</v>
      </c>
      <c r="AG5098" s="3" t="s">
        <v>47</v>
      </c>
      <c r="AI5098" s="3" t="s">
        <v>52</v>
      </c>
      <c r="AJ5098" s="3" t="s">
        <v>47</v>
      </c>
      <c r="AK5098" s="3" t="s">
        <v>47</v>
      </c>
      <c r="AL5098" s="3" t="s">
        <v>47</v>
      </c>
      <c r="AU5098" s="3">
        <v>0</v>
      </c>
      <c r="AV5098" s="3">
        <v>14</v>
      </c>
      <c r="AW5098" s="3">
        <v>1</v>
      </c>
      <c r="AX5098" s="3">
        <v>14</v>
      </c>
      <c r="AY5098" s="3">
        <v>100</v>
      </c>
      <c r="AZ5098" s="6" t="str">
        <f t="shared" si="557"/>
        <v>2623.5</v>
      </c>
      <c r="BC5098" s="12" t="s">
        <v>13063</v>
      </c>
      <c r="BJ5098" s="12">
        <f t="shared" si="558"/>
        <v>0</v>
      </c>
      <c r="BK5098" s="12">
        <f t="shared" si="559"/>
        <v>0</v>
      </c>
      <c r="CQ5098" s="3" t="str">
        <f>CONCATENATE(baseURL!$A$1,baseURL!$B$1,baseURL!$C$1,".",C5098,".",L5098,".pkl&amp;seq=",BC5098)</f>
        <v>http://proteomics.broadinstitute.org/millscripts/viewfeed.pl?side=xl&amp;cycle=1&amp;fixedMods=iaaC&amp;file=msdataSM/iPRG2012_nd/cpick_in/iPRG2012_nd.2623.5.4.pkl&amp;seq=VLPNFMLQGGDFTHRSGLGGK</v>
      </c>
    </row>
    <row r="5099" spans="1:95" x14ac:dyDescent="0.2">
      <c r="A5099" s="3">
        <v>6249</v>
      </c>
      <c r="B5099" s="2" t="s">
        <v>13068</v>
      </c>
      <c r="C5099" s="2" t="s">
        <v>13069</v>
      </c>
      <c r="D5099" s="3">
        <v>13332</v>
      </c>
      <c r="E5099" s="3">
        <v>13316</v>
      </c>
      <c r="F5099" s="3">
        <v>55106</v>
      </c>
      <c r="G5099" s="3">
        <v>15939</v>
      </c>
      <c r="H5099" s="3">
        <v>46.213700000000003</v>
      </c>
      <c r="I5099" s="30">
        <v>478.95092</v>
      </c>
      <c r="J5099" s="30">
        <v>478.95033860000001</v>
      </c>
      <c r="K5099" s="30">
        <v>5.8E-4</v>
      </c>
      <c r="L5099" s="3">
        <v>3</v>
      </c>
      <c r="M5099" s="3">
        <v>3</v>
      </c>
      <c r="N5099" s="10">
        <f t="shared" si="553"/>
        <v>1</v>
      </c>
      <c r="O5099" s="35">
        <v>3</v>
      </c>
      <c r="P5099" s="17"/>
      <c r="Q5099" s="40">
        <v>1434.8355100000001</v>
      </c>
      <c r="R5099" s="40">
        <v>478.95001999999999</v>
      </c>
      <c r="S5099" s="18">
        <f t="shared" si="554"/>
        <v>1.8791104758727335</v>
      </c>
      <c r="T5099" s="18">
        <f t="shared" si="555"/>
        <v>0.66520510848743164</v>
      </c>
      <c r="U5099" s="18">
        <f t="shared" si="556"/>
        <v>0.37582209517454668</v>
      </c>
      <c r="V5099" s="30">
        <v>478.9502</v>
      </c>
      <c r="W5099" s="3" t="s">
        <v>47</v>
      </c>
      <c r="X5099" s="3" t="s">
        <v>47</v>
      </c>
      <c r="Y5099" s="3" t="s">
        <v>47</v>
      </c>
      <c r="Z5099" s="3" t="s">
        <v>47</v>
      </c>
      <c r="AA5099" s="3" t="s">
        <v>48</v>
      </c>
      <c r="AB5099" s="12" t="s">
        <v>47</v>
      </c>
      <c r="AC5099" s="3" t="s">
        <v>47</v>
      </c>
      <c r="AD5099" s="3" t="s">
        <v>47</v>
      </c>
      <c r="AE5099" s="3" t="s">
        <v>47</v>
      </c>
      <c r="AF5099" s="3" t="s">
        <v>47</v>
      </c>
      <c r="AG5099" s="3" t="s">
        <v>47</v>
      </c>
      <c r="AH5099" s="3" t="s">
        <v>47</v>
      </c>
      <c r="AI5099" s="3" t="s">
        <v>47</v>
      </c>
      <c r="AJ5099" s="3" t="s">
        <v>47</v>
      </c>
      <c r="AK5099" s="3" t="s">
        <v>47</v>
      </c>
      <c r="AL5099" s="3" t="s">
        <v>47</v>
      </c>
      <c r="AN5099" s="3" t="s">
        <v>47</v>
      </c>
      <c r="AU5099" s="3">
        <v>0</v>
      </c>
      <c r="AV5099" s="3">
        <v>16</v>
      </c>
      <c r="AW5099" s="3">
        <v>1</v>
      </c>
      <c r="AX5099" s="3">
        <v>16</v>
      </c>
      <c r="AY5099" s="3">
        <v>100</v>
      </c>
      <c r="AZ5099" s="6" t="str">
        <f t="shared" si="557"/>
        <v>2624.1</v>
      </c>
      <c r="BC5099" s="12" t="s">
        <v>12971</v>
      </c>
      <c r="BJ5099" s="12">
        <f t="shared" si="558"/>
        <v>0</v>
      </c>
      <c r="BK5099" s="12">
        <f t="shared" si="559"/>
        <v>0</v>
      </c>
      <c r="CQ5099" s="3" t="str">
        <f>CONCATENATE(baseURL!$A$1,baseURL!$B$1,baseURL!$C$1,".",C5099,".",L5099,".pkl&amp;seq=",BC5099)</f>
        <v>http://proteomics.broadinstitute.org/millscripts/viewfeed.pl?side=xl&amp;cycle=1&amp;fixedMods=iaaC&amp;file=msdataSM/iPRG2012_nd/cpick_in/iPRG2012_nd.2624.1.3.pkl&amp;seq=VVFKLYNDLVPK</v>
      </c>
    </row>
    <row r="5100" spans="1:95" x14ac:dyDescent="0.2">
      <c r="A5100" s="3">
        <v>7345</v>
      </c>
      <c r="B5100" s="2" t="s">
        <v>13070</v>
      </c>
      <c r="C5100" s="2" t="s">
        <v>13064</v>
      </c>
      <c r="D5100" s="3">
        <v>13333</v>
      </c>
      <c r="E5100" s="3">
        <v>13317</v>
      </c>
      <c r="F5100" s="3">
        <v>55107</v>
      </c>
      <c r="G5100" s="3">
        <v>15940</v>
      </c>
      <c r="H5100" s="3">
        <v>46.215299999999999</v>
      </c>
      <c r="I5100" s="30">
        <v>534.29858999999999</v>
      </c>
      <c r="J5100" s="30">
        <v>534.29828350000003</v>
      </c>
      <c r="K5100" s="30">
        <v>3.1E-4</v>
      </c>
      <c r="L5100" s="3">
        <v>0</v>
      </c>
      <c r="M5100" s="3">
        <v>5</v>
      </c>
      <c r="N5100" s="10">
        <f t="shared" si="553"/>
        <v>1</v>
      </c>
      <c r="O5100" s="35">
        <v>5</v>
      </c>
      <c r="P5100" s="17"/>
      <c r="Q5100" s="40">
        <v>2667.4610499999999</v>
      </c>
      <c r="R5100" s="40">
        <v>534.29803000000004</v>
      </c>
      <c r="S5100" s="18">
        <f t="shared" si="554"/>
        <v>1.0481041825109816</v>
      </c>
      <c r="T5100" s="18">
        <f t="shared" si="555"/>
        <v>0.47445430406182038</v>
      </c>
      <c r="U5100" s="18">
        <f t="shared" si="556"/>
        <v>-5.6148438424794708E-2</v>
      </c>
      <c r="V5100" s="30">
        <v>534.298</v>
      </c>
      <c r="W5100" s="3" t="s">
        <v>47</v>
      </c>
      <c r="X5100" s="3" t="s">
        <v>47</v>
      </c>
      <c r="Y5100" s="3" t="s">
        <v>47</v>
      </c>
      <c r="Z5100" s="3" t="s">
        <v>52</v>
      </c>
      <c r="AA5100" s="3" t="s">
        <v>47</v>
      </c>
      <c r="AB5100" s="12" t="s">
        <v>48</v>
      </c>
      <c r="AC5100" s="3" t="s">
        <v>47</v>
      </c>
      <c r="AF5100" s="3" t="s">
        <v>48</v>
      </c>
      <c r="AU5100" s="3">
        <v>0</v>
      </c>
      <c r="AV5100" s="3">
        <v>5</v>
      </c>
      <c r="AW5100" s="3">
        <v>1</v>
      </c>
      <c r="AX5100" s="3">
        <v>5</v>
      </c>
      <c r="AY5100" s="3">
        <v>100</v>
      </c>
      <c r="AZ5100" s="6" t="str">
        <f t="shared" si="557"/>
        <v>2624.2</v>
      </c>
      <c r="BC5100" s="12" t="s">
        <v>13071</v>
      </c>
      <c r="BJ5100" s="12">
        <f t="shared" si="558"/>
        <v>0</v>
      </c>
      <c r="BK5100" s="12">
        <f t="shared" si="559"/>
        <v>0</v>
      </c>
      <c r="CQ5100" s="3" t="str">
        <f>CONCATENATE(baseURL!$A$1,baseURL!$B$1,baseURL!$C$1,".",C5100,".",L5100,".pkl&amp;seq=",BC5100)</f>
        <v>http://proteomics.broadinstitute.org/millscripts/viewfeed.pl?side=xl&amp;cycle=1&amp;fixedMods=iaaC&amp;file=msdataSM/iPRG2012_nd/cpick_in/iPRG2012_nd.2624.2.0.pkl&amp;seq=TLVRNVKGPVRENDLLVLMESER</v>
      </c>
    </row>
    <row r="5101" spans="1:95" x14ac:dyDescent="0.2">
      <c r="A5101" s="3">
        <v>5795</v>
      </c>
      <c r="B5101" s="2" t="s">
        <v>13072</v>
      </c>
      <c r="C5101" s="2" t="s">
        <v>13073</v>
      </c>
      <c r="D5101" s="3">
        <v>13335</v>
      </c>
      <c r="E5101" s="3">
        <v>13319</v>
      </c>
      <c r="F5101" s="3">
        <v>55109</v>
      </c>
      <c r="G5101" s="3">
        <v>15942</v>
      </c>
      <c r="H5101" s="3">
        <v>46.218699999999998</v>
      </c>
      <c r="I5101" s="30">
        <v>558.54165999999998</v>
      </c>
      <c r="J5101" s="30">
        <v>558.54022669999995</v>
      </c>
      <c r="K5101" s="30">
        <v>1.4300000000000001E-3</v>
      </c>
      <c r="L5101" s="3">
        <v>4</v>
      </c>
      <c r="M5101" s="3">
        <v>4</v>
      </c>
      <c r="N5101" s="10">
        <f t="shared" si="553"/>
        <v>1</v>
      </c>
      <c r="O5101" s="35">
        <v>4</v>
      </c>
      <c r="P5101" s="17"/>
      <c r="Q5101" s="40">
        <v>2231.1389800000002</v>
      </c>
      <c r="R5101" s="40">
        <v>558.54020000000003</v>
      </c>
      <c r="S5101" s="18">
        <f t="shared" si="554"/>
        <v>2.613956882515946</v>
      </c>
      <c r="T5101" s="18">
        <f t="shared" si="555"/>
        <v>4.7803183944898318E-2</v>
      </c>
      <c r="U5101" s="18">
        <f t="shared" si="556"/>
        <v>0</v>
      </c>
      <c r="V5101" s="30">
        <v>558.54020000000003</v>
      </c>
      <c r="W5101" s="3" t="s">
        <v>47</v>
      </c>
      <c r="X5101" s="3" t="s">
        <v>47</v>
      </c>
      <c r="Y5101" s="3" t="s">
        <v>47</v>
      </c>
      <c r="Z5101" s="3" t="s">
        <v>47</v>
      </c>
      <c r="AA5101" s="3" t="s">
        <v>47</v>
      </c>
      <c r="AB5101" s="12" t="s">
        <v>47</v>
      </c>
      <c r="AC5101" s="3" t="s">
        <v>47</v>
      </c>
      <c r="AD5101" s="3" t="s">
        <v>47</v>
      </c>
      <c r="AE5101" s="3" t="s">
        <v>47</v>
      </c>
      <c r="AF5101" s="3" t="s">
        <v>47</v>
      </c>
      <c r="AG5101" s="3" t="s">
        <v>47</v>
      </c>
      <c r="AI5101" s="3" t="s">
        <v>47</v>
      </c>
      <c r="AJ5101" s="3" t="s">
        <v>47</v>
      </c>
      <c r="AK5101" s="3" t="s">
        <v>47</v>
      </c>
      <c r="AL5101" s="3" t="s">
        <v>47</v>
      </c>
      <c r="AM5101" s="3" t="s">
        <v>47</v>
      </c>
      <c r="AN5101" s="3" t="s">
        <v>47</v>
      </c>
      <c r="AU5101" s="3">
        <v>0</v>
      </c>
      <c r="AV5101" s="3">
        <v>17</v>
      </c>
      <c r="AW5101" s="3">
        <v>1</v>
      </c>
      <c r="AX5101" s="3">
        <v>17</v>
      </c>
      <c r="AY5101" s="3">
        <v>100</v>
      </c>
      <c r="AZ5101" s="6" t="str">
        <f t="shared" si="557"/>
        <v>2624.4</v>
      </c>
      <c r="BC5101" s="12" t="s">
        <v>13063</v>
      </c>
      <c r="BJ5101" s="12">
        <f t="shared" si="558"/>
        <v>0</v>
      </c>
      <c r="BK5101" s="12">
        <f t="shared" si="559"/>
        <v>0</v>
      </c>
      <c r="CQ5101" s="3" t="str">
        <f>CONCATENATE(baseURL!$A$1,baseURL!$B$1,baseURL!$C$1,".",C5101,".",L5101,".pkl&amp;seq=",BC5101)</f>
        <v>http://proteomics.broadinstitute.org/millscripts/viewfeed.pl?side=xl&amp;cycle=1&amp;fixedMods=iaaC&amp;file=msdataSM/iPRG2012_nd/cpick_in/iPRG2012_nd.2624.4.4.pkl&amp;seq=VLPNFMLQGGDFTHRSGLGGK</v>
      </c>
    </row>
    <row r="5102" spans="1:95" x14ac:dyDescent="0.2">
      <c r="A5102" s="3">
        <v>6661</v>
      </c>
      <c r="B5102" s="2" t="s">
        <v>13074</v>
      </c>
      <c r="C5102" s="2" t="s">
        <v>13075</v>
      </c>
      <c r="D5102" s="3">
        <v>13338</v>
      </c>
      <c r="E5102" s="3">
        <v>13322</v>
      </c>
      <c r="F5102" s="3">
        <v>55112</v>
      </c>
      <c r="G5102" s="3">
        <v>15945</v>
      </c>
      <c r="H5102" s="3">
        <v>46.226199999999999</v>
      </c>
      <c r="I5102" s="30">
        <v>1088.1776</v>
      </c>
      <c r="J5102" s="30">
        <v>1088.1747909999999</v>
      </c>
      <c r="K5102" s="30">
        <v>2.81E-3</v>
      </c>
      <c r="L5102" s="3">
        <v>3</v>
      </c>
      <c r="M5102" s="3">
        <v>3</v>
      </c>
      <c r="N5102" s="10">
        <f t="shared" si="553"/>
        <v>1</v>
      </c>
      <c r="O5102" s="35">
        <v>3</v>
      </c>
      <c r="P5102" s="17"/>
      <c r="Q5102" s="40">
        <v>3262.5174900000002</v>
      </c>
      <c r="R5102" s="40">
        <v>1088.1773499999999</v>
      </c>
      <c r="S5102" s="18">
        <f t="shared" si="554"/>
        <v>0.22974196260465421</v>
      </c>
      <c r="T5102" s="18">
        <f t="shared" si="555"/>
        <v>-2.3516387287598808</v>
      </c>
      <c r="U5102" s="18">
        <f t="shared" si="556"/>
        <v>-2.5271615880243492</v>
      </c>
      <c r="V5102" s="30">
        <v>1088.1746000000001</v>
      </c>
      <c r="W5102" s="3" t="s">
        <v>47</v>
      </c>
      <c r="X5102" s="3" t="s">
        <v>47</v>
      </c>
      <c r="Y5102" s="3" t="s">
        <v>47</v>
      </c>
      <c r="Z5102" s="3" t="s">
        <v>47</v>
      </c>
      <c r="AA5102" s="3" t="s">
        <v>47</v>
      </c>
      <c r="AB5102" s="12" t="s">
        <v>47</v>
      </c>
      <c r="AC5102" s="3" t="s">
        <v>47</v>
      </c>
      <c r="AD5102" s="3" t="s">
        <v>47</v>
      </c>
      <c r="AE5102" s="3" t="s">
        <v>47</v>
      </c>
      <c r="AF5102" s="3" t="s">
        <v>47</v>
      </c>
      <c r="AG5102" s="3" t="s">
        <v>47</v>
      </c>
      <c r="AI5102" s="3" t="s">
        <v>47</v>
      </c>
      <c r="AJ5102" s="3" t="s">
        <v>47</v>
      </c>
      <c r="AK5102" s="3" t="s">
        <v>47</v>
      </c>
      <c r="AL5102" s="3" t="s">
        <v>47</v>
      </c>
      <c r="AU5102" s="3">
        <v>0</v>
      </c>
      <c r="AV5102" s="3">
        <v>15</v>
      </c>
      <c r="AW5102" s="3">
        <v>1</v>
      </c>
      <c r="AX5102" s="3">
        <v>15</v>
      </c>
      <c r="AY5102" s="3">
        <v>100</v>
      </c>
      <c r="AZ5102" s="6" t="str">
        <f t="shared" si="557"/>
        <v>2624.7</v>
      </c>
      <c r="BC5102" s="12" t="s">
        <v>12974</v>
      </c>
      <c r="BJ5102" s="12">
        <f t="shared" si="558"/>
        <v>0</v>
      </c>
      <c r="BK5102" s="12">
        <f t="shared" si="559"/>
        <v>0</v>
      </c>
      <c r="CQ5102" s="3" t="str">
        <f>CONCATENATE(baseURL!$A$1,baseURL!$B$1,baseURL!$C$1,".",C5102,".",L5102,".pkl&amp;seq=",BC5102)</f>
        <v>http://proteomics.broadinstitute.org/millscripts/viewfeed.pl?side=xl&amp;cycle=1&amp;fixedMods=iaaC&amp;file=msdataSM/iPRG2012_nd/cpick_in/iPRG2012_nd.2624.7.3.pkl&amp;seq=LYQAGGAPEGAAPGGFPGGAPPAPEAEGPTVEEVD</v>
      </c>
    </row>
    <row r="5103" spans="1:95" x14ac:dyDescent="0.2">
      <c r="A5103" s="3">
        <v>6800</v>
      </c>
      <c r="B5103" s="2" t="s">
        <v>13076</v>
      </c>
      <c r="C5103" s="2" t="s">
        <v>13077</v>
      </c>
      <c r="D5103" s="3">
        <v>13339</v>
      </c>
      <c r="E5103" s="3">
        <v>13323</v>
      </c>
      <c r="F5103" s="3">
        <v>55113</v>
      </c>
      <c r="G5103" s="3">
        <v>15946</v>
      </c>
      <c r="H5103" s="3">
        <v>46.228700000000003</v>
      </c>
      <c r="I5103" s="30">
        <v>1125.8771999999999</v>
      </c>
      <c r="J5103" s="30">
        <v>1125.863253</v>
      </c>
      <c r="K5103" s="30">
        <v>1.3950000000000001E-2</v>
      </c>
      <c r="L5103" s="3">
        <v>3</v>
      </c>
      <c r="M5103" s="3">
        <v>3</v>
      </c>
      <c r="N5103" s="10">
        <f t="shared" si="553"/>
        <v>1</v>
      </c>
      <c r="O5103" s="35">
        <v>3</v>
      </c>
      <c r="P5103" s="17"/>
      <c r="Q5103" s="40">
        <v>3375.5764100000001</v>
      </c>
      <c r="R5103" s="40">
        <v>1125.86365</v>
      </c>
      <c r="S5103" s="18">
        <f t="shared" si="554"/>
        <v>12.035205151081652</v>
      </c>
      <c r="T5103" s="18">
        <f t="shared" si="555"/>
        <v>-0.35261818784259791</v>
      </c>
      <c r="U5103" s="18">
        <f t="shared" si="556"/>
        <v>-0.31087245780235434</v>
      </c>
      <c r="V5103" s="30">
        <v>1125.8633</v>
      </c>
      <c r="X5103" s="3" t="s">
        <v>48</v>
      </c>
      <c r="Y5103" s="3" t="s">
        <v>47</v>
      </c>
      <c r="Z5103" s="3" t="s">
        <v>47</v>
      </c>
      <c r="AA5103" s="3" t="s">
        <v>47</v>
      </c>
      <c r="AB5103" s="12" t="s">
        <v>48</v>
      </c>
      <c r="AD5103" s="3" t="s">
        <v>47</v>
      </c>
      <c r="AE5103" s="3" t="s">
        <v>47</v>
      </c>
      <c r="AF5103" s="3" t="s">
        <v>48</v>
      </c>
      <c r="AI5103" s="3" t="s">
        <v>48</v>
      </c>
      <c r="AJ5103" s="3" t="s">
        <v>48</v>
      </c>
      <c r="AL5103" s="3" t="s">
        <v>48</v>
      </c>
      <c r="AU5103" s="3">
        <v>0</v>
      </c>
      <c r="AV5103" s="3">
        <v>5</v>
      </c>
      <c r="AW5103" s="3">
        <v>1</v>
      </c>
      <c r="AX5103" s="3">
        <v>5</v>
      </c>
      <c r="AY5103" s="3">
        <v>100</v>
      </c>
      <c r="AZ5103" s="6" t="str">
        <f t="shared" si="557"/>
        <v>2624.8</v>
      </c>
      <c r="BC5103" s="12" t="s">
        <v>12767</v>
      </c>
      <c r="BJ5103" s="12">
        <f t="shared" si="558"/>
        <v>0</v>
      </c>
      <c r="BK5103" s="12">
        <f t="shared" si="559"/>
        <v>0</v>
      </c>
      <c r="CQ5103" s="3" t="str">
        <f>CONCATENATE(baseURL!$A$1,baseURL!$B$1,baseURL!$C$1,".",C5103,".",L5103,".pkl&amp;seq=",BC5103)</f>
        <v>http://proteomics.broadinstitute.org/millscripts/viewfeed.pl?side=xl&amp;cycle=1&amp;fixedMods=iaaC&amp;file=msdataSM/iPRG2012_nd/cpick_in/iPRG2012_nd.2624.8.3.pkl&amp;seq=LYQAGGAPGGAAGGAPGGFPGGAPPAPEAEGPTVEEVD</v>
      </c>
    </row>
    <row r="5104" spans="1:95" x14ac:dyDescent="0.2">
      <c r="A5104" s="3">
        <v>3716</v>
      </c>
      <c r="B5104" s="2" t="s">
        <v>13078</v>
      </c>
      <c r="C5104" s="2" t="s">
        <v>13068</v>
      </c>
      <c r="D5104" s="3">
        <v>13341</v>
      </c>
      <c r="E5104" s="3">
        <v>13325</v>
      </c>
      <c r="F5104" s="3">
        <v>55128</v>
      </c>
      <c r="G5104" s="3">
        <v>15949</v>
      </c>
      <c r="H5104" s="3">
        <v>46.2395</v>
      </c>
      <c r="I5104" s="30">
        <v>512.78945999999996</v>
      </c>
      <c r="J5104" s="30">
        <v>512.53832890000001</v>
      </c>
      <c r="K5104" s="30">
        <v>0.25113000000000002</v>
      </c>
      <c r="L5104" s="3">
        <v>0</v>
      </c>
      <c r="M5104" s="3">
        <v>4</v>
      </c>
      <c r="N5104" s="10">
        <f t="shared" si="553"/>
        <v>1</v>
      </c>
      <c r="O5104" s="35">
        <v>4</v>
      </c>
      <c r="P5104" s="17"/>
      <c r="Q5104" s="40">
        <v>2047.1334899999999</v>
      </c>
      <c r="R5104" s="40">
        <v>512.53882999999996</v>
      </c>
      <c r="S5104" s="18">
        <f t="shared" si="554"/>
        <v>488.99709705897021</v>
      </c>
      <c r="T5104" s="18">
        <f t="shared" si="555"/>
        <v>-0.97768202255289283</v>
      </c>
      <c r="U5104" s="18">
        <f t="shared" si="556"/>
        <v>-1.2291751631793804</v>
      </c>
      <c r="V5104" s="30">
        <v>512.53819999999996</v>
      </c>
      <c r="W5104" s="3" t="s">
        <v>47</v>
      </c>
      <c r="X5104" s="3" t="s">
        <v>47</v>
      </c>
      <c r="Y5104" s="3" t="s">
        <v>47</v>
      </c>
      <c r="Z5104" s="3" t="s">
        <v>47</v>
      </c>
      <c r="AA5104" s="3" t="s">
        <v>47</v>
      </c>
      <c r="AB5104" s="12" t="s">
        <v>47</v>
      </c>
      <c r="AC5104" s="3" t="s">
        <v>47</v>
      </c>
      <c r="AE5104" s="3" t="s">
        <v>47</v>
      </c>
      <c r="AH5104" s="3" t="s">
        <v>47</v>
      </c>
      <c r="AI5104" s="3" t="s">
        <v>47</v>
      </c>
      <c r="AK5104" s="3" t="s">
        <v>47</v>
      </c>
      <c r="AL5104" s="3" t="s">
        <v>47</v>
      </c>
      <c r="AU5104" s="3">
        <v>0</v>
      </c>
      <c r="AV5104" s="3">
        <v>12</v>
      </c>
      <c r="AW5104" s="3">
        <v>1</v>
      </c>
      <c r="AX5104" s="3">
        <v>12</v>
      </c>
      <c r="AY5104" s="3">
        <v>100</v>
      </c>
      <c r="AZ5104" s="6" t="str">
        <f t="shared" si="557"/>
        <v>2625.2</v>
      </c>
      <c r="BC5104" s="12" t="s">
        <v>13079</v>
      </c>
      <c r="BJ5104" s="12">
        <f t="shared" si="558"/>
        <v>0</v>
      </c>
      <c r="BK5104" s="12">
        <f t="shared" si="559"/>
        <v>0</v>
      </c>
      <c r="CQ5104" s="3" t="str">
        <f>CONCATENATE(baseURL!$A$1,baseURL!$B$1,baseURL!$C$1,".",C5104,".",L5104,".pkl&amp;seq=",BC5104)</f>
        <v>http://proteomics.broadinstitute.org/millscripts/viewfeed.pl?side=xl&amp;cycle=1&amp;fixedMods=iaaC&amp;file=msdataSM/iPRG2012_nd/cpick_in/iPRG2012_nd.2625.2.0.pkl&amp;seq=SFANQPLEVVYSKLPAKR</v>
      </c>
    </row>
    <row r="5105" spans="1:95" x14ac:dyDescent="0.2">
      <c r="A5105" s="3">
        <v>2688</v>
      </c>
      <c r="B5105" s="2" t="s">
        <v>13080</v>
      </c>
      <c r="C5105" s="2" t="s">
        <v>13070</v>
      </c>
      <c r="D5105" s="3">
        <v>13342</v>
      </c>
      <c r="E5105" s="3">
        <v>13326</v>
      </c>
      <c r="F5105" s="3">
        <v>55129</v>
      </c>
      <c r="G5105" s="3">
        <v>15950</v>
      </c>
      <c r="H5105" s="3">
        <v>46.241199999999999</v>
      </c>
      <c r="I5105" s="30">
        <v>558.54124000000002</v>
      </c>
      <c r="J5105" s="30">
        <v>558.54022669999995</v>
      </c>
      <c r="K5105" s="30">
        <v>1.01E-3</v>
      </c>
      <c r="L5105" s="3">
        <v>4</v>
      </c>
      <c r="M5105" s="3">
        <v>4</v>
      </c>
      <c r="N5105" s="10">
        <f t="shared" si="553"/>
        <v>1</v>
      </c>
      <c r="O5105" s="35">
        <v>4</v>
      </c>
      <c r="P5105" s="17"/>
      <c r="Q5105" s="40">
        <v>2231.1389800000002</v>
      </c>
      <c r="R5105" s="40">
        <v>558.54020000000003</v>
      </c>
      <c r="S5105" s="18">
        <f t="shared" si="554"/>
        <v>1.8619966834778403</v>
      </c>
      <c r="T5105" s="18">
        <f t="shared" si="555"/>
        <v>4.7803183944898318E-2</v>
      </c>
      <c r="U5105" s="18">
        <f t="shared" si="556"/>
        <v>0</v>
      </c>
      <c r="V5105" s="30">
        <v>558.54020000000003</v>
      </c>
      <c r="W5105" s="3" t="s">
        <v>47</v>
      </c>
      <c r="X5105" s="3" t="s">
        <v>48</v>
      </c>
      <c r="Z5105" s="3" t="s">
        <v>47</v>
      </c>
      <c r="AA5105" s="3" t="s">
        <v>47</v>
      </c>
      <c r="AB5105" s="12" t="s">
        <v>47</v>
      </c>
      <c r="AC5105" s="3" t="s">
        <v>47</v>
      </c>
      <c r="AD5105" s="3" t="s">
        <v>47</v>
      </c>
      <c r="AE5105" s="3" t="s">
        <v>47</v>
      </c>
      <c r="AF5105" s="3" t="s">
        <v>47</v>
      </c>
      <c r="AG5105" s="3" t="s">
        <v>47</v>
      </c>
      <c r="AI5105" s="3" t="s">
        <v>48</v>
      </c>
      <c r="AJ5105" s="3" t="s">
        <v>47</v>
      </c>
      <c r="AK5105" s="3" t="s">
        <v>47</v>
      </c>
      <c r="AL5105" s="3" t="s">
        <v>47</v>
      </c>
      <c r="AU5105" s="3">
        <v>0</v>
      </c>
      <c r="AV5105" s="3">
        <v>12</v>
      </c>
      <c r="AW5105" s="3">
        <v>1</v>
      </c>
      <c r="AX5105" s="3">
        <v>12</v>
      </c>
      <c r="AY5105" s="3">
        <v>100</v>
      </c>
      <c r="AZ5105" s="6" t="str">
        <f t="shared" si="557"/>
        <v>2625.3</v>
      </c>
      <c r="BC5105" s="12" t="s">
        <v>13063</v>
      </c>
      <c r="BJ5105" s="12">
        <f t="shared" si="558"/>
        <v>0</v>
      </c>
      <c r="BK5105" s="12">
        <f t="shared" si="559"/>
        <v>0</v>
      </c>
      <c r="CQ5105" s="3" t="str">
        <f>CONCATENATE(baseURL!$A$1,baseURL!$B$1,baseURL!$C$1,".",C5105,".",L5105,".pkl&amp;seq=",BC5105)</f>
        <v>http://proteomics.broadinstitute.org/millscripts/viewfeed.pl?side=xl&amp;cycle=1&amp;fixedMods=iaaC&amp;file=msdataSM/iPRG2012_nd/cpick_in/iPRG2012_nd.2625.3.4.pkl&amp;seq=VLPNFMLQGGDFTHRSGLGGK</v>
      </c>
    </row>
    <row r="5106" spans="1:95" x14ac:dyDescent="0.2">
      <c r="A5106" s="3">
        <v>2090</v>
      </c>
      <c r="B5106" s="2" t="s">
        <v>13081</v>
      </c>
      <c r="C5106" s="2" t="s">
        <v>13082</v>
      </c>
      <c r="D5106" s="3">
        <v>13343</v>
      </c>
      <c r="E5106" s="3">
        <v>13327</v>
      </c>
      <c r="F5106" s="3">
        <v>55130</v>
      </c>
      <c r="G5106" s="3">
        <v>15951</v>
      </c>
      <c r="H5106" s="3">
        <v>46.242800000000003</v>
      </c>
      <c r="I5106" s="30">
        <v>768.38494000000003</v>
      </c>
      <c r="J5106" s="30">
        <v>768.38493770000002</v>
      </c>
      <c r="K5106" s="30">
        <v>0</v>
      </c>
      <c r="L5106" s="3">
        <v>3</v>
      </c>
      <c r="M5106" s="3">
        <v>0</v>
      </c>
      <c r="N5106" s="10">
        <f t="shared" si="553"/>
        <v>1</v>
      </c>
      <c r="O5106" s="35">
        <v>3</v>
      </c>
      <c r="P5106" s="17"/>
      <c r="Q5106" s="40">
        <v>2303.1374599999999</v>
      </c>
      <c r="R5106" s="40">
        <v>768.38400999999999</v>
      </c>
      <c r="S5106" s="18">
        <f t="shared" si="554"/>
        <v>1.2103323181326995</v>
      </c>
      <c r="T5106" s="18">
        <f t="shared" si="555"/>
        <v>1.2073390231452599</v>
      </c>
      <c r="U5106" s="18">
        <f t="shared" si="556"/>
        <v>1.0281317541365871</v>
      </c>
      <c r="V5106" s="30">
        <v>768.38480000000004</v>
      </c>
      <c r="W5106" s="3" t="s">
        <v>47</v>
      </c>
      <c r="X5106" s="3" t="s">
        <v>47</v>
      </c>
      <c r="Y5106" s="3" t="s">
        <v>47</v>
      </c>
      <c r="Z5106" s="3" t="s">
        <v>47</v>
      </c>
      <c r="AA5106" s="3" t="s">
        <v>47</v>
      </c>
      <c r="AB5106" s="12" t="s">
        <v>47</v>
      </c>
      <c r="AC5106" s="3" t="s">
        <v>47</v>
      </c>
      <c r="AD5106" s="3" t="s">
        <v>47</v>
      </c>
      <c r="AG5106" s="3" t="s">
        <v>47</v>
      </c>
      <c r="AI5106" s="3" t="s">
        <v>47</v>
      </c>
      <c r="AJ5106" s="3" t="s">
        <v>47</v>
      </c>
      <c r="AL5106" s="3" t="s">
        <v>47</v>
      </c>
      <c r="AO5106" s="3" t="s">
        <v>47</v>
      </c>
      <c r="AQ5106" s="3" t="s">
        <v>47</v>
      </c>
      <c r="AU5106" s="3">
        <v>0</v>
      </c>
      <c r="AV5106" s="3">
        <v>14</v>
      </c>
      <c r="AW5106" s="3">
        <v>2</v>
      </c>
      <c r="AX5106" s="3">
        <v>13</v>
      </c>
      <c r="AY5106" s="3">
        <v>92.86</v>
      </c>
      <c r="AZ5106" s="6" t="str">
        <f t="shared" si="557"/>
        <v>2625.4</v>
      </c>
      <c r="BB5106" s="12" t="s">
        <v>79</v>
      </c>
      <c r="BC5106" s="12" t="s">
        <v>13083</v>
      </c>
      <c r="BJ5106" s="12">
        <f t="shared" si="558"/>
        <v>0</v>
      </c>
      <c r="BK5106" s="12">
        <f t="shared" si="559"/>
        <v>0</v>
      </c>
      <c r="BU5106" s="3" t="s">
        <v>13084</v>
      </c>
      <c r="CQ5106" s="3" t="str">
        <f>CONCATENATE(baseURL!$A$1,baseURL!$B$1,"+Acetyl",baseURL!$C$1,".",C5106,".",L5106,".pkl&amp;seq=",BC5106)</f>
        <v>http://proteomics.broadinstitute.org/millscripts/viewfeed.pl?side=xl&amp;cycle=1&amp;fixedMods=iaaC+Acetyl&amp;file=msdataSM/iPRG2012_nd/cpick_in/iPRG2012_nd.2625.4.3.pkl&amp;seq=SREGFQLPTNLDAAAAGTSQAR</v>
      </c>
    </row>
    <row r="5107" spans="1:95" x14ac:dyDescent="0.2">
      <c r="A5107" s="3">
        <v>5520</v>
      </c>
      <c r="B5107" s="2" t="s">
        <v>13085</v>
      </c>
      <c r="C5107" s="2" t="s">
        <v>13086</v>
      </c>
      <c r="D5107" s="3">
        <v>13345</v>
      </c>
      <c r="E5107" s="3">
        <v>13329</v>
      </c>
      <c r="F5107" s="3">
        <v>55132</v>
      </c>
      <c r="G5107" s="3">
        <v>15953</v>
      </c>
      <c r="H5107" s="3">
        <v>46.247799999999998</v>
      </c>
      <c r="I5107" s="30">
        <v>830.44949999999994</v>
      </c>
      <c r="J5107" s="30">
        <v>830.44872450000003</v>
      </c>
      <c r="K5107" s="30">
        <v>7.7999999999999999E-4</v>
      </c>
      <c r="L5107" s="3">
        <v>2</v>
      </c>
      <c r="M5107" s="3">
        <v>2</v>
      </c>
      <c r="N5107" s="10">
        <f t="shared" si="553"/>
        <v>1</v>
      </c>
      <c r="O5107" s="35">
        <v>2</v>
      </c>
      <c r="P5107" s="17"/>
      <c r="Q5107" s="40">
        <v>1659.8952099999999</v>
      </c>
      <c r="R5107" s="40">
        <v>830.45124999999996</v>
      </c>
      <c r="S5107" s="18">
        <f t="shared" si="554"/>
        <v>-2.1072880557593976</v>
      </c>
      <c r="T5107" s="18">
        <f t="shared" si="555"/>
        <v>-3.0411177055045013</v>
      </c>
      <c r="U5107" s="18">
        <f t="shared" si="556"/>
        <v>-3.0706197382788356</v>
      </c>
      <c r="V5107" s="30">
        <v>830.44870000000003</v>
      </c>
      <c r="W5107" s="3" t="s">
        <v>47</v>
      </c>
      <c r="X5107" s="3" t="s">
        <v>47</v>
      </c>
      <c r="Y5107" s="3" t="s">
        <v>47</v>
      </c>
      <c r="Z5107" s="3" t="s">
        <v>47</v>
      </c>
      <c r="AA5107" s="3" t="s">
        <v>47</v>
      </c>
      <c r="AB5107" s="12" t="s">
        <v>47</v>
      </c>
      <c r="AC5107" s="3" t="s">
        <v>47</v>
      </c>
      <c r="AD5107" s="3" t="s">
        <v>47</v>
      </c>
      <c r="AE5107" s="3" t="s">
        <v>47</v>
      </c>
      <c r="AF5107" s="3" t="s">
        <v>47</v>
      </c>
      <c r="AG5107" s="3" t="s">
        <v>47</v>
      </c>
      <c r="AH5107" s="3" t="s">
        <v>47</v>
      </c>
      <c r="AI5107" s="3" t="s">
        <v>47</v>
      </c>
      <c r="AJ5107" s="3" t="s">
        <v>47</v>
      </c>
      <c r="AK5107" s="3" t="s">
        <v>47</v>
      </c>
      <c r="AL5107" s="3" t="s">
        <v>47</v>
      </c>
      <c r="AM5107" s="3" t="s">
        <v>47</v>
      </c>
      <c r="AO5107" s="3" t="s">
        <v>52</v>
      </c>
      <c r="AU5107" s="3">
        <v>0</v>
      </c>
      <c r="AV5107" s="3">
        <v>17</v>
      </c>
      <c r="AW5107" s="3">
        <v>1</v>
      </c>
      <c r="AX5107" s="3">
        <v>17</v>
      </c>
      <c r="AY5107" s="3">
        <v>100</v>
      </c>
      <c r="AZ5107" s="6" t="str">
        <f t="shared" si="557"/>
        <v>2625.6</v>
      </c>
      <c r="BC5107" s="12" t="s">
        <v>13087</v>
      </c>
      <c r="BJ5107" s="12">
        <f t="shared" si="558"/>
        <v>0</v>
      </c>
      <c r="BK5107" s="12">
        <f t="shared" si="559"/>
        <v>0</v>
      </c>
      <c r="CQ5107" s="3" t="str">
        <f>CONCATENATE(baseURL!$A$1,baseURL!$B$1,baseURL!$C$1,".",C5107,".",L5107,".pkl&amp;seq=",BC5107)</f>
        <v>http://proteomics.broadinstitute.org/millscripts/viewfeed.pl?side=xl&amp;cycle=1&amp;fixedMods=iaaC&amp;file=msdataSM/iPRG2012_nd/cpick_in/iPRG2012_nd.2625.6.2.pkl&amp;seq=LLNEPTAAALAYGLDK</v>
      </c>
    </row>
    <row r="5108" spans="1:95" x14ac:dyDescent="0.2">
      <c r="A5108" s="3">
        <v>7828</v>
      </c>
      <c r="B5108" s="2" t="s">
        <v>13088</v>
      </c>
      <c r="C5108" s="2" t="s">
        <v>13074</v>
      </c>
      <c r="D5108" s="3">
        <v>13347</v>
      </c>
      <c r="E5108" s="3">
        <v>13331</v>
      </c>
      <c r="F5108" s="3">
        <v>55134</v>
      </c>
      <c r="G5108" s="3">
        <v>15955</v>
      </c>
      <c r="H5108" s="3">
        <v>46.252800000000001</v>
      </c>
      <c r="I5108" s="30">
        <v>898.91840000000002</v>
      </c>
      <c r="J5108" s="30">
        <v>898.9178005</v>
      </c>
      <c r="K5108" s="30">
        <v>5.9999999999999995E-4</v>
      </c>
      <c r="L5108" s="3">
        <v>2</v>
      </c>
      <c r="M5108" s="3">
        <v>2</v>
      </c>
      <c r="N5108" s="10">
        <f t="shared" si="553"/>
        <v>1</v>
      </c>
      <c r="O5108" s="35">
        <v>2</v>
      </c>
      <c r="P5108" s="17"/>
      <c r="Q5108" s="40">
        <v>1796.8305800000001</v>
      </c>
      <c r="R5108" s="40">
        <v>898.91893000000005</v>
      </c>
      <c r="S5108" s="18">
        <f t="shared" si="554"/>
        <v>-0.5895971064110539</v>
      </c>
      <c r="T5108" s="18">
        <f t="shared" si="555"/>
        <v>-1.2565093050685905</v>
      </c>
      <c r="U5108" s="18">
        <f t="shared" si="556"/>
        <v>-1.3683102658409696</v>
      </c>
      <c r="V5108" s="30">
        <v>898.91769999999997</v>
      </c>
      <c r="W5108" s="3" t="s">
        <v>47</v>
      </c>
      <c r="Z5108" s="3" t="s">
        <v>52</v>
      </c>
      <c r="AB5108" s="12" t="s">
        <v>65</v>
      </c>
      <c r="AC5108" s="3" t="s">
        <v>52</v>
      </c>
      <c r="AE5108" s="3" t="s">
        <v>47</v>
      </c>
      <c r="AG5108" s="3" t="s">
        <v>52</v>
      </c>
      <c r="AH5108" s="3" t="s">
        <v>47</v>
      </c>
      <c r="AK5108" s="3" t="s">
        <v>47</v>
      </c>
      <c r="AL5108" s="3" t="s">
        <v>52</v>
      </c>
      <c r="AP5108" s="3" t="s">
        <v>47</v>
      </c>
      <c r="AR5108" s="3" t="s">
        <v>47</v>
      </c>
      <c r="AU5108" s="3">
        <v>1</v>
      </c>
      <c r="AV5108" s="3">
        <v>6</v>
      </c>
      <c r="AW5108" s="3">
        <v>3</v>
      </c>
      <c r="AX5108" s="3">
        <v>3</v>
      </c>
      <c r="AY5108" s="3">
        <v>50</v>
      </c>
      <c r="AZ5108" s="6" t="str">
        <f t="shared" si="557"/>
        <v>2625.8</v>
      </c>
      <c r="BC5108" s="12" t="s">
        <v>20232</v>
      </c>
      <c r="BD5108" s="12" t="s">
        <v>258</v>
      </c>
      <c r="BI5108" s="12" t="s">
        <v>594</v>
      </c>
      <c r="BJ5108" s="12">
        <f t="shared" si="558"/>
        <v>0</v>
      </c>
      <c r="BK5108" s="12">
        <f t="shared" si="559"/>
        <v>2</v>
      </c>
      <c r="BR5108" s="3" t="s">
        <v>594</v>
      </c>
      <c r="BX5108" s="3" t="s">
        <v>12869</v>
      </c>
      <c r="CA5108" s="3" t="s">
        <v>20268</v>
      </c>
      <c r="CL5108" s="3" t="s">
        <v>20306</v>
      </c>
      <c r="CN5108" s="3" t="s">
        <v>20268</v>
      </c>
      <c r="CQ5108" s="3" t="str">
        <f>CONCATENATE(baseURL!$A$1,baseURL!$B$1,baseURL!$C$1,".",C5108,".",L5108,".pkl&amp;seq=",BC5108,"&amp;varMods=Dimethyl-K+ReducedCys-C")</f>
        <v>http://proteomics.broadinstitute.org/millscripts/viewfeed.pl?side=xl&amp;cycle=1&amp;fixedMods=iaaC&amp;file=msdataSM/iPRG2012_nd/cpick_in/iPRG2012_nd.2625.8.2.pkl&amp;seq=ScAAAGTEcLLSGWGNTk&amp;varMods=Dimethyl-K+ReducedCys-C</v>
      </c>
    </row>
    <row r="5109" spans="1:95" x14ac:dyDescent="0.2">
      <c r="A5109" s="3">
        <v>6780</v>
      </c>
      <c r="B5109" s="2" t="s">
        <v>13089</v>
      </c>
      <c r="C5109" s="2" t="s">
        <v>13090</v>
      </c>
      <c r="D5109" s="3">
        <v>13357</v>
      </c>
      <c r="E5109" s="3">
        <v>13341</v>
      </c>
      <c r="F5109" s="3">
        <v>55157</v>
      </c>
      <c r="G5109" s="3">
        <v>15966</v>
      </c>
      <c r="H5109" s="3">
        <v>46.275399999999998</v>
      </c>
      <c r="I5109" s="30">
        <v>683.04929000000004</v>
      </c>
      <c r="J5109" s="30">
        <v>683.04851980000001</v>
      </c>
      <c r="K5109" s="30">
        <v>7.6999999999999996E-4</v>
      </c>
      <c r="L5109" s="3">
        <v>3</v>
      </c>
      <c r="M5109" s="3">
        <v>3</v>
      </c>
      <c r="N5109" s="10">
        <f t="shared" si="553"/>
        <v>1</v>
      </c>
      <c r="O5109" s="35">
        <v>3</v>
      </c>
      <c r="P5109" s="17"/>
      <c r="Q5109" s="40">
        <v>2047.1334899999999</v>
      </c>
      <c r="R5109" s="40">
        <v>683.04935</v>
      </c>
      <c r="S5109" s="18">
        <f t="shared" si="554"/>
        <v>-8.7841383587000554E-2</v>
      </c>
      <c r="T5109" s="18">
        <f t="shared" si="555"/>
        <v>-1.2154319449916529</v>
      </c>
      <c r="U5109" s="18">
        <f t="shared" si="556"/>
        <v>-1.244419601620302</v>
      </c>
      <c r="V5109" s="30">
        <v>683.04849999999999</v>
      </c>
      <c r="W5109" s="3" t="s">
        <v>47</v>
      </c>
      <c r="X5109" s="3" t="s">
        <v>47</v>
      </c>
      <c r="Y5109" s="3" t="s">
        <v>47</v>
      </c>
      <c r="Z5109" s="3" t="s">
        <v>47</v>
      </c>
      <c r="AA5109" s="3" t="s">
        <v>47</v>
      </c>
      <c r="AB5109" s="12" t="s">
        <v>47</v>
      </c>
      <c r="AC5109" s="3" t="s">
        <v>47</v>
      </c>
      <c r="AD5109" s="3" t="s">
        <v>47</v>
      </c>
      <c r="AE5109" s="3" t="s">
        <v>47</v>
      </c>
      <c r="AG5109" s="3" t="s">
        <v>47</v>
      </c>
      <c r="AH5109" s="3" t="s">
        <v>47</v>
      </c>
      <c r="AI5109" s="3" t="s">
        <v>47</v>
      </c>
      <c r="AJ5109" s="3" t="s">
        <v>47</v>
      </c>
      <c r="AK5109" s="3" t="s">
        <v>47</v>
      </c>
      <c r="AL5109" s="3" t="s">
        <v>47</v>
      </c>
      <c r="AN5109" s="3" t="s">
        <v>47</v>
      </c>
      <c r="AU5109" s="3">
        <v>0</v>
      </c>
      <c r="AV5109" s="3">
        <v>16</v>
      </c>
      <c r="AW5109" s="3">
        <v>1</v>
      </c>
      <c r="AX5109" s="3">
        <v>16</v>
      </c>
      <c r="AY5109" s="3">
        <v>100</v>
      </c>
      <c r="AZ5109" s="6" t="str">
        <f t="shared" si="557"/>
        <v>2626.10</v>
      </c>
      <c r="BC5109" s="12" t="s">
        <v>13079</v>
      </c>
      <c r="BJ5109" s="12">
        <f t="shared" si="558"/>
        <v>0</v>
      </c>
      <c r="BK5109" s="12">
        <f t="shared" si="559"/>
        <v>0</v>
      </c>
      <c r="CQ5109" s="3" t="str">
        <f>CONCATENATE(baseURL!$A$1,baseURL!$B$1,baseURL!$C$1,".",C5109,".",L5109,".pkl&amp;seq=",BC5109)</f>
        <v>http://proteomics.broadinstitute.org/millscripts/viewfeed.pl?side=xl&amp;cycle=1&amp;fixedMods=iaaC&amp;file=msdataSM/iPRG2012_nd/cpick_in/iPRG2012_nd.2626.10.3.pkl&amp;seq=SFANQPLEVVYSKLPAKR</v>
      </c>
    </row>
    <row r="5110" spans="1:95" x14ac:dyDescent="0.2">
      <c r="A5110" s="3">
        <v>3477</v>
      </c>
      <c r="B5110" s="2" t="s">
        <v>13091</v>
      </c>
      <c r="C5110" s="2" t="s">
        <v>13092</v>
      </c>
      <c r="D5110" s="3">
        <v>13349</v>
      </c>
      <c r="E5110" s="3">
        <v>13333</v>
      </c>
      <c r="F5110" s="3">
        <v>55149</v>
      </c>
      <c r="G5110" s="3">
        <v>15958</v>
      </c>
      <c r="H5110" s="3">
        <v>46.262</v>
      </c>
      <c r="I5110" s="30">
        <v>512.28593999999998</v>
      </c>
      <c r="J5110" s="30">
        <v>512.53832890000001</v>
      </c>
      <c r="K5110" s="30">
        <v>-0.25239</v>
      </c>
      <c r="L5110" s="3">
        <v>0</v>
      </c>
      <c r="M5110" s="3">
        <v>4</v>
      </c>
      <c r="N5110" s="10">
        <f t="shared" si="553"/>
        <v>1</v>
      </c>
      <c r="O5110" s="35">
        <v>4</v>
      </c>
      <c r="P5110" s="17"/>
      <c r="Q5110" s="40">
        <v>2047.1334899999999</v>
      </c>
      <c r="R5110" s="40">
        <v>512.53882999999996</v>
      </c>
      <c r="S5110" s="18">
        <f t="shared" si="554"/>
        <v>-493.40651907286599</v>
      </c>
      <c r="T5110" s="18">
        <f t="shared" si="555"/>
        <v>-0.97768202255289283</v>
      </c>
      <c r="U5110" s="18">
        <f t="shared" si="556"/>
        <v>-1.2291751631793804</v>
      </c>
      <c r="V5110" s="30">
        <v>512.53819999999996</v>
      </c>
      <c r="W5110" s="3" t="s">
        <v>47</v>
      </c>
      <c r="X5110" s="3" t="s">
        <v>47</v>
      </c>
      <c r="Y5110" s="3" t="s">
        <v>47</v>
      </c>
      <c r="Z5110" s="3" t="s">
        <v>47</v>
      </c>
      <c r="AA5110" s="3" t="s">
        <v>47</v>
      </c>
      <c r="AB5110" s="12" t="s">
        <v>47</v>
      </c>
      <c r="AC5110" s="3" t="s">
        <v>47</v>
      </c>
      <c r="AE5110" s="3" t="s">
        <v>47</v>
      </c>
      <c r="AH5110" s="3" t="s">
        <v>47</v>
      </c>
      <c r="AI5110" s="3" t="s">
        <v>48</v>
      </c>
      <c r="AK5110" s="3" t="s">
        <v>47</v>
      </c>
      <c r="AL5110" s="3" t="s">
        <v>48</v>
      </c>
      <c r="AM5110" s="3" t="s">
        <v>47</v>
      </c>
      <c r="AU5110" s="3">
        <v>0</v>
      </c>
      <c r="AV5110" s="3">
        <v>11</v>
      </c>
      <c r="AW5110" s="3">
        <v>1</v>
      </c>
      <c r="AX5110" s="3">
        <v>11</v>
      </c>
      <c r="AY5110" s="3">
        <v>100</v>
      </c>
      <c r="AZ5110" s="6" t="str">
        <f t="shared" si="557"/>
        <v>2626.2</v>
      </c>
      <c r="BC5110" s="12" t="s">
        <v>13079</v>
      </c>
      <c r="BJ5110" s="12">
        <f t="shared" si="558"/>
        <v>0</v>
      </c>
      <c r="BK5110" s="12">
        <f t="shared" si="559"/>
        <v>0</v>
      </c>
      <c r="CQ5110" s="3" t="str">
        <f>CONCATENATE(baseURL!$A$1,baseURL!$B$1,baseURL!$C$1,".",C5110,".",L5110,".pkl&amp;seq=",BC5110)</f>
        <v>http://proteomics.broadinstitute.org/millscripts/viewfeed.pl?side=xl&amp;cycle=1&amp;fixedMods=iaaC&amp;file=msdataSM/iPRG2012_nd/cpick_in/iPRG2012_nd.2626.2.0.pkl&amp;seq=SFANQPLEVVYSKLPAKR</v>
      </c>
    </row>
    <row r="5111" spans="1:95" x14ac:dyDescent="0.2">
      <c r="A5111" s="3">
        <v>2494</v>
      </c>
      <c r="B5111" s="2" t="s">
        <v>13093</v>
      </c>
      <c r="C5111" s="2" t="s">
        <v>13078</v>
      </c>
      <c r="D5111" s="3">
        <v>13350</v>
      </c>
      <c r="E5111" s="3">
        <v>13334</v>
      </c>
      <c r="F5111" s="3">
        <v>55150</v>
      </c>
      <c r="G5111" s="3">
        <v>15959</v>
      </c>
      <c r="H5111" s="3">
        <v>46.2637</v>
      </c>
      <c r="I5111" s="30">
        <v>532.29217000000006</v>
      </c>
      <c r="J5111" s="30">
        <v>532.28953769999998</v>
      </c>
      <c r="K5111" s="30">
        <v>2.63E-3</v>
      </c>
      <c r="L5111" s="3">
        <v>4</v>
      </c>
      <c r="M5111" s="3">
        <v>4</v>
      </c>
      <c r="N5111" s="10">
        <f t="shared" si="553"/>
        <v>1</v>
      </c>
      <c r="O5111" s="35">
        <v>4</v>
      </c>
      <c r="P5111" s="17"/>
      <c r="Q5111" s="40">
        <v>2126.1392999999998</v>
      </c>
      <c r="R5111" s="40">
        <v>532.29028000000005</v>
      </c>
      <c r="S5111" s="18">
        <f t="shared" si="554"/>
        <v>3.5506941813836161</v>
      </c>
      <c r="T5111" s="18">
        <f t="shared" si="555"/>
        <v>-1.3945398365529378</v>
      </c>
      <c r="U5111" s="18">
        <f t="shared" si="556"/>
        <v>-1.653233269733857</v>
      </c>
      <c r="V5111" s="30">
        <v>532.2894</v>
      </c>
      <c r="W5111" s="3" t="s">
        <v>47</v>
      </c>
      <c r="Z5111" s="3" t="s">
        <v>47</v>
      </c>
      <c r="AA5111" s="3" t="s">
        <v>47</v>
      </c>
      <c r="AB5111" s="12" t="s">
        <v>48</v>
      </c>
      <c r="AC5111" s="3" t="s">
        <v>47</v>
      </c>
      <c r="AE5111" s="3" t="s">
        <v>47</v>
      </c>
      <c r="AF5111" s="3" t="s">
        <v>48</v>
      </c>
      <c r="AH5111" s="3" t="s">
        <v>47</v>
      </c>
      <c r="AK5111" s="3" t="s">
        <v>52</v>
      </c>
      <c r="AL5111" s="3" t="s">
        <v>52</v>
      </c>
      <c r="AU5111" s="3">
        <v>0</v>
      </c>
      <c r="AV5111" s="3">
        <v>6</v>
      </c>
      <c r="AW5111" s="3">
        <v>1</v>
      </c>
      <c r="AX5111" s="3">
        <v>6</v>
      </c>
      <c r="AY5111" s="3">
        <v>100</v>
      </c>
      <c r="AZ5111" s="6" t="str">
        <f t="shared" si="557"/>
        <v>2626.3</v>
      </c>
      <c r="BC5111" s="12" t="s">
        <v>13094</v>
      </c>
      <c r="BJ5111" s="12">
        <f t="shared" si="558"/>
        <v>0</v>
      </c>
      <c r="BK5111" s="12">
        <f t="shared" si="559"/>
        <v>0</v>
      </c>
      <c r="CQ5111" s="3" t="str">
        <f>CONCATENATE(baseURL!$A$1,baseURL!$B$1,baseURL!$C$1,".",C5111,".",L5111,".pkl&amp;seq=",BC5111)</f>
        <v>http://proteomics.broadinstitute.org/millscripts/viewfeed.pl?side=xl&amp;cycle=1&amp;fixedMods=iaaC&amp;file=msdataSM/iPRG2012_nd/cpick_in/iPRG2012_nd.2626.3.4.pkl&amp;seq=FKYAPGTLVLYAERVQDR</v>
      </c>
    </row>
    <row r="5112" spans="1:95" x14ac:dyDescent="0.2">
      <c r="A5112" s="3">
        <v>696</v>
      </c>
      <c r="B5112" s="2" t="s">
        <v>13095</v>
      </c>
      <c r="C5112" s="2" t="s">
        <v>13080</v>
      </c>
      <c r="D5112" s="3">
        <v>13351</v>
      </c>
      <c r="E5112" s="3">
        <v>13335</v>
      </c>
      <c r="F5112" s="3">
        <v>55151</v>
      </c>
      <c r="G5112" s="3">
        <v>15960</v>
      </c>
      <c r="H5112" s="3">
        <v>46.265300000000003</v>
      </c>
      <c r="I5112" s="30">
        <v>558.54061999999999</v>
      </c>
      <c r="J5112" s="30">
        <v>558.54022669999995</v>
      </c>
      <c r="K5112" s="30">
        <v>3.8999999999999999E-4</v>
      </c>
      <c r="L5112" s="3">
        <v>4</v>
      </c>
      <c r="M5112" s="3">
        <v>4</v>
      </c>
      <c r="N5112" s="10">
        <f t="shared" si="553"/>
        <v>1</v>
      </c>
      <c r="O5112" s="35">
        <v>4</v>
      </c>
      <c r="P5112" s="17"/>
      <c r="Q5112" s="40">
        <v>2231.1389800000002</v>
      </c>
      <c r="R5112" s="40">
        <v>558.54020000000003</v>
      </c>
      <c r="S5112" s="18">
        <f t="shared" si="554"/>
        <v>0.75196019903810585</v>
      </c>
      <c r="T5112" s="18">
        <f t="shared" si="555"/>
        <v>4.7803183944898318E-2</v>
      </c>
      <c r="U5112" s="18">
        <f t="shared" si="556"/>
        <v>0</v>
      </c>
      <c r="V5112" s="30">
        <v>558.54020000000003</v>
      </c>
      <c r="W5112" s="3" t="s">
        <v>47</v>
      </c>
      <c r="X5112" s="3" t="s">
        <v>47</v>
      </c>
      <c r="Y5112" s="3" t="s">
        <v>47</v>
      </c>
      <c r="Z5112" s="3" t="s">
        <v>47</v>
      </c>
      <c r="AA5112" s="3" t="s">
        <v>47</v>
      </c>
      <c r="AD5112" s="3" t="s">
        <v>47</v>
      </c>
      <c r="AE5112" s="3" t="s">
        <v>47</v>
      </c>
      <c r="AF5112" s="3" t="s">
        <v>47</v>
      </c>
      <c r="AG5112" s="3" t="s">
        <v>47</v>
      </c>
      <c r="AI5112" s="3" t="s">
        <v>52</v>
      </c>
      <c r="AJ5112" s="3" t="s">
        <v>47</v>
      </c>
      <c r="AK5112" s="3" t="s">
        <v>52</v>
      </c>
      <c r="AL5112" s="3" t="s">
        <v>52</v>
      </c>
      <c r="AU5112" s="3">
        <v>0</v>
      </c>
      <c r="AV5112" s="3">
        <v>10</v>
      </c>
      <c r="AW5112" s="3">
        <v>1</v>
      </c>
      <c r="AX5112" s="3">
        <v>10</v>
      </c>
      <c r="AY5112" s="3">
        <v>100</v>
      </c>
      <c r="AZ5112" s="6" t="str">
        <f t="shared" si="557"/>
        <v>2626.4</v>
      </c>
      <c r="BC5112" s="12" t="s">
        <v>13063</v>
      </c>
      <c r="BJ5112" s="12">
        <f t="shared" si="558"/>
        <v>0</v>
      </c>
      <c r="BK5112" s="12">
        <f t="shared" si="559"/>
        <v>0</v>
      </c>
      <c r="CQ5112" s="3" t="str">
        <f>CONCATENATE(baseURL!$A$1,baseURL!$B$1,baseURL!$C$1,".",C5112,".",L5112,".pkl&amp;seq=",BC5112)</f>
        <v>http://proteomics.broadinstitute.org/millscripts/viewfeed.pl?side=xl&amp;cycle=1&amp;fixedMods=iaaC&amp;file=msdataSM/iPRG2012_nd/cpick_in/iPRG2012_nd.2626.4.4.pkl&amp;seq=VLPNFMLQGGDFTHRSGLGGK</v>
      </c>
    </row>
    <row r="5113" spans="1:95" x14ac:dyDescent="0.2">
      <c r="A5113" s="3">
        <v>2365</v>
      </c>
      <c r="B5113" s="2" t="s">
        <v>13096</v>
      </c>
      <c r="C5113" s="2" t="s">
        <v>13097</v>
      </c>
      <c r="D5113" s="3">
        <v>13353</v>
      </c>
      <c r="E5113" s="3">
        <v>13337</v>
      </c>
      <c r="F5113" s="3">
        <v>55153</v>
      </c>
      <c r="G5113" s="3">
        <v>15962</v>
      </c>
      <c r="H5113" s="3">
        <v>46.268700000000003</v>
      </c>
      <c r="I5113" s="30">
        <v>580.61212</v>
      </c>
      <c r="J5113" s="30">
        <v>580.61211979999996</v>
      </c>
      <c r="K5113" s="30">
        <v>0</v>
      </c>
      <c r="L5113" s="3">
        <v>3</v>
      </c>
      <c r="M5113" s="3">
        <v>0</v>
      </c>
      <c r="N5113" s="10">
        <f t="shared" si="553"/>
        <v>1</v>
      </c>
      <c r="O5113" s="35">
        <v>3</v>
      </c>
      <c r="P5113" s="17"/>
      <c r="Q5113" s="40">
        <v>1739.82753</v>
      </c>
      <c r="R5113" s="40">
        <v>580.61402999999996</v>
      </c>
      <c r="S5113" s="18">
        <f t="shared" si="554"/>
        <v>-3.2896208173828678</v>
      </c>
      <c r="T5113" s="18">
        <f t="shared" si="555"/>
        <v>-3.2899652803731434</v>
      </c>
      <c r="U5113" s="18">
        <f t="shared" si="556"/>
        <v>-3.6685300215111036</v>
      </c>
      <c r="V5113" s="30">
        <v>580.61189999999999</v>
      </c>
      <c r="W5113" s="3" t="s">
        <v>47</v>
      </c>
      <c r="Z5113" s="3" t="s">
        <v>47</v>
      </c>
      <c r="AA5113" s="3" t="s">
        <v>47</v>
      </c>
      <c r="AB5113" s="12" t="s">
        <v>48</v>
      </c>
      <c r="AC5113" s="3" t="s">
        <v>52</v>
      </c>
      <c r="AF5113" s="3" t="s">
        <v>48</v>
      </c>
      <c r="AH5113" s="3" t="s">
        <v>47</v>
      </c>
      <c r="AU5113" s="3">
        <v>0</v>
      </c>
      <c r="AV5113" s="3">
        <v>4</v>
      </c>
      <c r="AW5113" s="3">
        <v>1</v>
      </c>
      <c r="AX5113" s="3">
        <v>4</v>
      </c>
      <c r="AY5113" s="3">
        <v>100</v>
      </c>
      <c r="AZ5113" s="6" t="str">
        <f t="shared" si="557"/>
        <v>2626.6</v>
      </c>
      <c r="BC5113" s="12" t="s">
        <v>13098</v>
      </c>
      <c r="BJ5113" s="12">
        <f t="shared" si="558"/>
        <v>0</v>
      </c>
      <c r="BK5113" s="12">
        <f t="shared" si="559"/>
        <v>0</v>
      </c>
      <c r="CQ5113" s="3" t="str">
        <f>CONCATENATE(baseURL!$A$1,baseURL!$B$1,baseURL!$C$1,".",C5113,".",L5113,".pkl&amp;seq=",BC5113)</f>
        <v>http://proteomics.broadinstitute.org/millscripts/viewfeed.pl?side=xl&amp;cycle=1&amp;fixedMods=iaaC&amp;file=msdataSM/iPRG2012_nd/cpick_in/iPRG2012_nd.2626.6.3.pkl&amp;seq=YRFTLVGYDKEFSD</v>
      </c>
    </row>
    <row r="5114" spans="1:95" x14ac:dyDescent="0.2">
      <c r="A5114" s="3">
        <v>5445</v>
      </c>
      <c r="B5114" s="2" t="s">
        <v>13099</v>
      </c>
      <c r="C5114" s="2" t="s">
        <v>13100</v>
      </c>
      <c r="D5114" s="3">
        <v>13355</v>
      </c>
      <c r="E5114" s="3">
        <v>13339</v>
      </c>
      <c r="F5114" s="3">
        <v>55155</v>
      </c>
      <c r="G5114" s="3">
        <v>15964</v>
      </c>
      <c r="H5114" s="3">
        <v>46.271999999999998</v>
      </c>
      <c r="I5114" s="30">
        <v>594.97568999999999</v>
      </c>
      <c r="J5114" s="30">
        <v>594.97610480000003</v>
      </c>
      <c r="K5114" s="30">
        <v>-4.0999999999999999E-4</v>
      </c>
      <c r="L5114" s="3">
        <v>3</v>
      </c>
      <c r="M5114" s="3">
        <v>3</v>
      </c>
      <c r="N5114" s="10">
        <f t="shared" si="553"/>
        <v>1</v>
      </c>
      <c r="O5114" s="35">
        <v>3</v>
      </c>
      <c r="P5114" s="17"/>
      <c r="Q5114" s="40">
        <v>1782.9160099999999</v>
      </c>
      <c r="R5114" s="40">
        <v>594.97685000000001</v>
      </c>
      <c r="S5114" s="18">
        <f t="shared" si="554"/>
        <v>-1.9496556883299565</v>
      </c>
      <c r="T5114" s="18">
        <f t="shared" si="555"/>
        <v>-1.2524857059279113</v>
      </c>
      <c r="U5114" s="18">
        <f t="shared" si="556"/>
        <v>-1.7647745453689536</v>
      </c>
      <c r="V5114" s="30">
        <v>594.97580000000005</v>
      </c>
      <c r="W5114" s="3" t="s">
        <v>47</v>
      </c>
      <c r="X5114" s="3" t="s">
        <v>47</v>
      </c>
      <c r="Y5114" s="3" t="s">
        <v>47</v>
      </c>
      <c r="Z5114" s="3" t="s">
        <v>47</v>
      </c>
      <c r="AA5114" s="3" t="s">
        <v>48</v>
      </c>
      <c r="AB5114" s="12" t="s">
        <v>47</v>
      </c>
      <c r="AC5114" s="3" t="s">
        <v>47</v>
      </c>
      <c r="AD5114" s="3" t="s">
        <v>47</v>
      </c>
      <c r="AE5114" s="3" t="s">
        <v>47</v>
      </c>
      <c r="AF5114" s="3" t="s">
        <v>47</v>
      </c>
      <c r="AG5114" s="3" t="s">
        <v>47</v>
      </c>
      <c r="AH5114" s="3" t="s">
        <v>47</v>
      </c>
      <c r="AI5114" s="3" t="s">
        <v>48</v>
      </c>
      <c r="AJ5114" s="3" t="s">
        <v>47</v>
      </c>
      <c r="AK5114" s="3" t="s">
        <v>47</v>
      </c>
      <c r="AL5114" s="3" t="s">
        <v>48</v>
      </c>
      <c r="AM5114" s="3" t="s">
        <v>47</v>
      </c>
      <c r="AU5114" s="3">
        <v>0</v>
      </c>
      <c r="AV5114" s="3">
        <v>14</v>
      </c>
      <c r="AW5114" s="3">
        <v>1</v>
      </c>
      <c r="AX5114" s="3">
        <v>14</v>
      </c>
      <c r="AY5114" s="3">
        <v>100</v>
      </c>
      <c r="AZ5114" s="6" t="str">
        <f t="shared" si="557"/>
        <v>2626.8</v>
      </c>
      <c r="BC5114" s="12" t="s">
        <v>13101</v>
      </c>
      <c r="BJ5114" s="12">
        <f t="shared" si="558"/>
        <v>0</v>
      </c>
      <c r="BK5114" s="12">
        <f t="shared" si="559"/>
        <v>0</v>
      </c>
      <c r="CQ5114" s="3" t="str">
        <f>CONCATENATE(baseURL!$A$1,baseURL!$B$1,baseURL!$C$1,".",C5114,".",L5114,".pkl&amp;seq=",BC5114)</f>
        <v>http://proteomics.broadinstitute.org/millscripts/viewfeed.pl?side=xl&amp;cycle=1&amp;fixedMods=iaaC&amp;file=msdataSM/iPRG2012_nd/cpick_in/iPRG2012_nd.2626.8.3.pkl&amp;seq=LFLKDDQLEYLEEK</v>
      </c>
    </row>
    <row r="5115" spans="1:95" x14ac:dyDescent="0.2">
      <c r="A5115" s="3">
        <v>7409</v>
      </c>
      <c r="B5115" s="2" t="s">
        <v>13102</v>
      </c>
      <c r="C5115" s="2" t="s">
        <v>13103</v>
      </c>
      <c r="D5115" s="3">
        <v>13360</v>
      </c>
      <c r="E5115" s="3">
        <v>13344</v>
      </c>
      <c r="F5115" s="3">
        <v>55170</v>
      </c>
      <c r="G5115" s="3">
        <v>15970</v>
      </c>
      <c r="H5115" s="3">
        <v>46.287999999999997</v>
      </c>
      <c r="I5115" s="30">
        <v>558.54004999999995</v>
      </c>
      <c r="J5115" s="30">
        <v>558.79077129999996</v>
      </c>
      <c r="K5115" s="30">
        <v>-0.25072</v>
      </c>
      <c r="L5115" s="3">
        <v>4</v>
      </c>
      <c r="M5115" s="3">
        <v>4</v>
      </c>
      <c r="N5115" s="10">
        <f t="shared" si="553"/>
        <v>1</v>
      </c>
      <c r="O5115" s="35">
        <v>4</v>
      </c>
      <c r="P5115" s="17"/>
      <c r="Q5115" s="40">
        <v>2231.1389800000002</v>
      </c>
      <c r="R5115" s="40">
        <v>558.54020000000003</v>
      </c>
      <c r="S5115" s="18">
        <f t="shared" si="554"/>
        <v>-0.26855721410210714</v>
      </c>
      <c r="T5115" s="18">
        <f t="shared" si="555"/>
        <v>448.61820151876839</v>
      </c>
      <c r="U5115" s="18">
        <f t="shared" si="556"/>
        <v>448.49054732316165</v>
      </c>
      <c r="V5115" s="30">
        <v>558.79070000000002</v>
      </c>
      <c r="W5115" s="3" t="s">
        <v>47</v>
      </c>
      <c r="X5115" s="3" t="s">
        <v>47</v>
      </c>
      <c r="Y5115" s="3" t="s">
        <v>47</v>
      </c>
      <c r="Z5115" s="3" t="s">
        <v>47</v>
      </c>
      <c r="AA5115" s="3" t="s">
        <v>47</v>
      </c>
      <c r="AB5115" s="12" t="s">
        <v>48</v>
      </c>
      <c r="AC5115" s="3" t="s">
        <v>52</v>
      </c>
      <c r="AD5115" s="3" t="s">
        <v>47</v>
      </c>
      <c r="AF5115" s="3" t="s">
        <v>47</v>
      </c>
      <c r="AG5115" s="3" t="s">
        <v>47</v>
      </c>
      <c r="AK5115" s="3" t="s">
        <v>47</v>
      </c>
      <c r="AO5115" s="3" t="s">
        <v>48</v>
      </c>
      <c r="AU5115" s="3">
        <v>0</v>
      </c>
      <c r="AV5115" s="3">
        <v>9</v>
      </c>
      <c r="AW5115" s="3">
        <v>2</v>
      </c>
      <c r="AX5115" s="3">
        <v>7</v>
      </c>
      <c r="AY5115" s="3">
        <v>77.78</v>
      </c>
      <c r="AZ5115" s="6" t="str">
        <f t="shared" si="557"/>
        <v>2627.2</v>
      </c>
      <c r="BC5115" s="12" t="s">
        <v>13063</v>
      </c>
      <c r="BJ5115" s="12">
        <f t="shared" si="558"/>
        <v>0</v>
      </c>
      <c r="BK5115" s="12">
        <f t="shared" si="559"/>
        <v>0</v>
      </c>
      <c r="BP5115" s="3" t="s">
        <v>54</v>
      </c>
      <c r="BR5115" s="3" t="s">
        <v>54</v>
      </c>
      <c r="BV5115" s="3" t="s">
        <v>13104</v>
      </c>
      <c r="BW5115" s="3" t="s">
        <v>13104</v>
      </c>
      <c r="CQ5115" s="3" t="str">
        <f>CONCATENATE(baseURL!$A$1,baseURL!$B$1,baseURL!$C$1,".",C5115,".",L5115,".pkl&amp;seq=",BC5115,"&amp;varMods=Deamidated-N")</f>
        <v>http://proteomics.broadinstitute.org/millscripts/viewfeed.pl?side=xl&amp;cycle=1&amp;fixedMods=iaaC&amp;file=msdataSM/iPRG2012_nd/cpick_in/iPRG2012_nd.2627.2.4.pkl&amp;seq=VLPNFMLQGGDFTHRSGLGGK&amp;varMods=Deamidated-N</v>
      </c>
    </row>
    <row r="5116" spans="1:95" x14ac:dyDescent="0.2">
      <c r="A5116" s="3">
        <v>109</v>
      </c>
      <c r="B5116" s="2" t="s">
        <v>13105</v>
      </c>
      <c r="C5116" s="2" t="s">
        <v>13091</v>
      </c>
      <c r="D5116" s="3">
        <v>13361</v>
      </c>
      <c r="E5116" s="3">
        <v>13345</v>
      </c>
      <c r="F5116" s="3">
        <v>55171</v>
      </c>
      <c r="G5116" s="3">
        <v>15971</v>
      </c>
      <c r="H5116" s="3">
        <v>46.289700000000003</v>
      </c>
      <c r="I5116" s="30">
        <v>597.00436000000002</v>
      </c>
      <c r="J5116" s="30">
        <v>597.00344029999997</v>
      </c>
      <c r="K5116" s="30">
        <v>9.2000000000000003E-4</v>
      </c>
      <c r="L5116" s="3">
        <v>3</v>
      </c>
      <c r="M5116" s="3">
        <v>3</v>
      </c>
      <c r="N5116" s="10">
        <f t="shared" si="553"/>
        <v>1</v>
      </c>
      <c r="O5116" s="35">
        <v>3</v>
      </c>
      <c r="P5116" s="17"/>
      <c r="Q5116" s="40">
        <v>1788.99666</v>
      </c>
      <c r="R5116" s="40">
        <v>597.00373999999999</v>
      </c>
      <c r="S5116" s="18">
        <f t="shared" si="554"/>
        <v>1.0385194572252867</v>
      </c>
      <c r="T5116" s="18">
        <f t="shared" si="555"/>
        <v>-0.50200690539688986</v>
      </c>
      <c r="U5116" s="18">
        <f t="shared" si="556"/>
        <v>-0.90451694657871506</v>
      </c>
      <c r="V5116" s="30">
        <v>597.00319999999999</v>
      </c>
      <c r="W5116" s="3" t="s">
        <v>47</v>
      </c>
      <c r="Z5116" s="3" t="s">
        <v>47</v>
      </c>
      <c r="AB5116" s="12" t="s">
        <v>48</v>
      </c>
      <c r="AE5116" s="3" t="s">
        <v>47</v>
      </c>
      <c r="AF5116" s="3" t="s">
        <v>47</v>
      </c>
      <c r="AG5116" s="3" t="s">
        <v>47</v>
      </c>
      <c r="AH5116" s="3" t="s">
        <v>47</v>
      </c>
      <c r="AI5116" s="3" t="s">
        <v>48</v>
      </c>
      <c r="AK5116" s="3" t="s">
        <v>52</v>
      </c>
      <c r="AL5116" s="3" t="s">
        <v>48</v>
      </c>
      <c r="AP5116" s="3" t="s">
        <v>48</v>
      </c>
      <c r="AU5116" s="3">
        <v>0</v>
      </c>
      <c r="AV5116" s="3">
        <v>6</v>
      </c>
      <c r="AW5116" s="3">
        <v>1</v>
      </c>
      <c r="AX5116" s="3">
        <v>6</v>
      </c>
      <c r="AY5116" s="3">
        <v>100</v>
      </c>
      <c r="AZ5116" s="6" t="str">
        <f t="shared" si="557"/>
        <v>2627.3</v>
      </c>
      <c r="BB5116" s="12" t="s">
        <v>79</v>
      </c>
      <c r="BC5116" s="12" t="s">
        <v>10095</v>
      </c>
      <c r="BJ5116" s="12">
        <f t="shared" si="558"/>
        <v>0</v>
      </c>
      <c r="BK5116" s="12">
        <f t="shared" si="559"/>
        <v>0</v>
      </c>
      <c r="CQ5116" s="3" t="str">
        <f>CONCATENATE(baseURL!$A$1,baseURL!$B$1,"+Acetyl",baseURL!$C$1,".",C5116,".",L5116,".pkl&amp;seq=",BC5116)</f>
        <v>http://proteomics.broadinstitute.org/millscripts/viewfeed.pl?side=xl&amp;cycle=1&amp;fixedMods=iaaC+Acetyl&amp;file=msdataSM/iPRG2012_nd/cpick_in/iPRG2012_nd.2627.3.3.pkl&amp;seq=SQPVVVLDAKDHLLGR</v>
      </c>
    </row>
    <row r="5117" spans="1:95" x14ac:dyDescent="0.2">
      <c r="A5117" s="3">
        <v>5579</v>
      </c>
      <c r="B5117" s="2" t="s">
        <v>13106</v>
      </c>
      <c r="C5117" s="2" t="s">
        <v>13107</v>
      </c>
      <c r="D5117" s="3">
        <v>13366</v>
      </c>
      <c r="E5117" s="3">
        <v>13350</v>
      </c>
      <c r="F5117" s="3">
        <v>55176</v>
      </c>
      <c r="G5117" s="3">
        <v>15976</v>
      </c>
      <c r="H5117" s="3">
        <v>46.298900000000003</v>
      </c>
      <c r="I5117" s="30">
        <v>758.73347000000001</v>
      </c>
      <c r="J5117" s="30">
        <v>758.73240129999999</v>
      </c>
      <c r="K5117" s="30">
        <v>1.07E-3</v>
      </c>
      <c r="L5117" s="3">
        <v>3</v>
      </c>
      <c r="M5117" s="3">
        <v>3</v>
      </c>
      <c r="N5117" s="10">
        <f t="shared" si="553"/>
        <v>1</v>
      </c>
      <c r="O5117" s="35">
        <v>3</v>
      </c>
      <c r="P5117" s="17"/>
      <c r="Q5117" s="40">
        <v>2274.1877100000002</v>
      </c>
      <c r="R5117" s="40">
        <v>758.73409000000004</v>
      </c>
      <c r="S5117" s="18">
        <f t="shared" si="554"/>
        <v>-0.81715057778182365</v>
      </c>
      <c r="T5117" s="18">
        <f t="shared" si="555"/>
        <v>-2.2256809365784176</v>
      </c>
      <c r="U5117" s="18">
        <f t="shared" si="556"/>
        <v>-2.0955958365840157</v>
      </c>
      <c r="V5117" s="30">
        <v>758.73249999999996</v>
      </c>
      <c r="W5117" s="3" t="s">
        <v>47</v>
      </c>
      <c r="X5117" s="3" t="s">
        <v>47</v>
      </c>
      <c r="Y5117" s="3" t="s">
        <v>47</v>
      </c>
      <c r="Z5117" s="3" t="s">
        <v>47</v>
      </c>
      <c r="AA5117" s="3" t="s">
        <v>48</v>
      </c>
      <c r="AB5117" s="12" t="s">
        <v>47</v>
      </c>
      <c r="AC5117" s="3" t="s">
        <v>47</v>
      </c>
      <c r="AD5117" s="3" t="s">
        <v>47</v>
      </c>
      <c r="AE5117" s="3" t="s">
        <v>47</v>
      </c>
      <c r="AF5117" s="3" t="s">
        <v>47</v>
      </c>
      <c r="AG5117" s="3" t="s">
        <v>47</v>
      </c>
      <c r="AH5117" s="3" t="s">
        <v>47</v>
      </c>
      <c r="AI5117" s="3" t="s">
        <v>47</v>
      </c>
      <c r="AJ5117" s="3" t="s">
        <v>47</v>
      </c>
      <c r="AK5117" s="3" t="s">
        <v>47</v>
      </c>
      <c r="AL5117" s="3" t="s">
        <v>47</v>
      </c>
      <c r="AM5117" s="3" t="s">
        <v>47</v>
      </c>
      <c r="AU5117" s="3">
        <v>0</v>
      </c>
      <c r="AV5117" s="3">
        <v>16</v>
      </c>
      <c r="AW5117" s="3">
        <v>1</v>
      </c>
      <c r="AX5117" s="3">
        <v>16</v>
      </c>
      <c r="AY5117" s="3">
        <v>100</v>
      </c>
      <c r="AZ5117" s="6" t="str">
        <f t="shared" si="557"/>
        <v>2627.8</v>
      </c>
      <c r="BC5117" s="12" t="s">
        <v>13108</v>
      </c>
      <c r="BJ5117" s="12">
        <f t="shared" si="558"/>
        <v>0</v>
      </c>
      <c r="BK5117" s="12">
        <f t="shared" si="559"/>
        <v>0</v>
      </c>
      <c r="CQ5117" s="3" t="str">
        <f>CONCATENATE(baseURL!$A$1,baseURL!$B$1,baseURL!$C$1,".",C5117,".",L5117,".pkl&amp;seq=",BC5117)</f>
        <v>http://proteomics.broadinstitute.org/millscripts/viewfeed.pl?side=xl&amp;cycle=1&amp;fixedMods=iaaC&amp;file=msdataSM/iPRG2012_nd/cpick_in/iPRG2012_nd.2627.8.3.pkl&amp;seq=LLGYKQNPQALGQDLFTDPR</v>
      </c>
    </row>
    <row r="5118" spans="1:95" x14ac:dyDescent="0.2">
      <c r="A5118" s="3">
        <v>195</v>
      </c>
      <c r="B5118" s="2" t="s">
        <v>13111</v>
      </c>
      <c r="C5118" s="2" t="s">
        <v>13112</v>
      </c>
      <c r="D5118" s="3">
        <v>13369</v>
      </c>
      <c r="E5118" s="3">
        <v>13353</v>
      </c>
      <c r="F5118" s="3">
        <v>55191</v>
      </c>
      <c r="G5118" s="3">
        <v>15980</v>
      </c>
      <c r="H5118" s="3">
        <v>46.312399999999997</v>
      </c>
      <c r="I5118" s="30">
        <v>558.54060000000004</v>
      </c>
      <c r="J5118" s="30">
        <v>558.54032940000002</v>
      </c>
      <c r="K5118" s="30">
        <v>2.7E-4</v>
      </c>
      <c r="L5118" s="3">
        <v>4</v>
      </c>
      <c r="M5118" s="3">
        <v>4</v>
      </c>
      <c r="N5118" s="10">
        <f t="shared" si="553"/>
        <v>1</v>
      </c>
      <c r="O5118" s="35">
        <v>4</v>
      </c>
      <c r="P5118" s="17"/>
      <c r="Q5118" s="40">
        <v>2231.1389800000002</v>
      </c>
      <c r="R5118" s="40">
        <v>558.54020000000003</v>
      </c>
      <c r="S5118" s="18">
        <f t="shared" si="554"/>
        <v>0.71615257059971438</v>
      </c>
      <c r="T5118" s="18">
        <f t="shared" si="555"/>
        <v>0.23167535656631258</v>
      </c>
      <c r="U5118" s="18">
        <f t="shared" si="556"/>
        <v>0</v>
      </c>
      <c r="V5118" s="30">
        <v>558.54020000000003</v>
      </c>
      <c r="W5118" s="3" t="s">
        <v>47</v>
      </c>
      <c r="AC5118" s="3" t="s">
        <v>47</v>
      </c>
      <c r="AF5118" s="3" t="s">
        <v>48</v>
      </c>
      <c r="AG5118" s="3" t="s">
        <v>48</v>
      </c>
      <c r="AI5118" s="3" t="s">
        <v>52</v>
      </c>
      <c r="AJ5118" s="3" t="s">
        <v>47</v>
      </c>
      <c r="AK5118" s="3" t="s">
        <v>52</v>
      </c>
      <c r="AU5118" s="3">
        <v>0</v>
      </c>
      <c r="AV5118" s="3">
        <v>3</v>
      </c>
      <c r="AW5118" s="3">
        <v>1</v>
      </c>
      <c r="AX5118" s="3">
        <v>3</v>
      </c>
      <c r="AY5118" s="3">
        <v>100</v>
      </c>
      <c r="AZ5118" s="6" t="str">
        <f t="shared" si="557"/>
        <v>2628.2</v>
      </c>
      <c r="BC5118" s="12" t="s">
        <v>13063</v>
      </c>
      <c r="BJ5118" s="12">
        <f t="shared" si="558"/>
        <v>0</v>
      </c>
      <c r="BK5118" s="12">
        <f t="shared" si="559"/>
        <v>0</v>
      </c>
      <c r="CQ5118" s="3" t="str">
        <f>CONCATENATE(baseURL!$A$1,baseURL!$B$1,baseURL!$C$1,".",C5118,".",L5118,".pkl&amp;seq=",BC5118)</f>
        <v>http://proteomics.broadinstitute.org/millscripts/viewfeed.pl?side=xl&amp;cycle=1&amp;fixedMods=iaaC&amp;file=msdataSM/iPRG2012_nd/cpick_in/iPRG2012_nd.2628.2.4.pkl&amp;seq=VLPNFMLQGGDFTHRSGLGGK</v>
      </c>
    </row>
    <row r="5119" spans="1:95" x14ac:dyDescent="0.2">
      <c r="A5119" s="3">
        <v>4009</v>
      </c>
      <c r="B5119" s="2" t="s">
        <v>13113</v>
      </c>
      <c r="C5119" s="2" t="s">
        <v>13105</v>
      </c>
      <c r="D5119" s="3">
        <v>13371</v>
      </c>
      <c r="E5119" s="3">
        <v>13355</v>
      </c>
      <c r="F5119" s="3">
        <v>55193</v>
      </c>
      <c r="G5119" s="3">
        <v>15982</v>
      </c>
      <c r="H5119" s="3">
        <v>46.3157</v>
      </c>
      <c r="I5119" s="30">
        <v>734.35824000000002</v>
      </c>
      <c r="J5119" s="30">
        <v>734.35409449999997</v>
      </c>
      <c r="K5119" s="30">
        <v>4.15E-3</v>
      </c>
      <c r="L5119" s="3">
        <v>3</v>
      </c>
      <c r="M5119" s="3">
        <v>3</v>
      </c>
      <c r="N5119" s="10">
        <f t="shared" si="553"/>
        <v>1</v>
      </c>
      <c r="O5119" s="35">
        <v>3</v>
      </c>
      <c r="P5119" s="17"/>
      <c r="Q5119" s="40">
        <v>2201.05116</v>
      </c>
      <c r="R5119" s="40">
        <v>734.35523999999998</v>
      </c>
      <c r="S5119" s="18">
        <f t="shared" si="554"/>
        <v>4.0852163049081618</v>
      </c>
      <c r="T5119" s="18">
        <f t="shared" si="555"/>
        <v>-1.559871759077943</v>
      </c>
      <c r="U5119" s="18">
        <f t="shared" si="556"/>
        <v>-1.4162083189997388</v>
      </c>
      <c r="V5119" s="30">
        <v>734.35419999999999</v>
      </c>
      <c r="W5119" s="3" t="s">
        <v>47</v>
      </c>
      <c r="X5119" s="3" t="s">
        <v>47</v>
      </c>
      <c r="Y5119" s="3" t="s">
        <v>47</v>
      </c>
      <c r="Z5119" s="3" t="s">
        <v>47</v>
      </c>
      <c r="AA5119" s="3" t="s">
        <v>47</v>
      </c>
      <c r="AB5119" s="12" t="s">
        <v>47</v>
      </c>
      <c r="AC5119" s="3" t="s">
        <v>47</v>
      </c>
      <c r="AD5119" s="3" t="s">
        <v>47</v>
      </c>
      <c r="AE5119" s="3" t="s">
        <v>47</v>
      </c>
      <c r="AF5119" s="3" t="s">
        <v>48</v>
      </c>
      <c r="AG5119" s="3" t="s">
        <v>48</v>
      </c>
      <c r="AI5119" s="3" t="s">
        <v>48</v>
      </c>
      <c r="AL5119" s="3" t="s">
        <v>48</v>
      </c>
      <c r="AM5119" s="3" t="s">
        <v>48</v>
      </c>
      <c r="AN5119" s="3" t="s">
        <v>48</v>
      </c>
      <c r="AU5119" s="3">
        <v>0</v>
      </c>
      <c r="AV5119" s="3">
        <v>9</v>
      </c>
      <c r="AW5119" s="3">
        <v>1</v>
      </c>
      <c r="AX5119" s="3">
        <v>9</v>
      </c>
      <c r="AY5119" s="3">
        <v>100</v>
      </c>
      <c r="AZ5119" s="6" t="str">
        <f t="shared" si="557"/>
        <v>2628.4</v>
      </c>
      <c r="BC5119" s="12" t="s">
        <v>13114</v>
      </c>
      <c r="BJ5119" s="12">
        <f t="shared" si="558"/>
        <v>0</v>
      </c>
      <c r="BK5119" s="12">
        <f t="shared" si="559"/>
        <v>0</v>
      </c>
      <c r="CQ5119" s="3" t="str">
        <f>CONCATENATE(baseURL!$A$1,baseURL!$B$1,baseURL!$C$1,".",C5119,".",L5119,".pkl&amp;seq=",BC5119)</f>
        <v>http://proteomics.broadinstitute.org/millscripts/viewfeed.pl?side=xl&amp;cycle=1&amp;fixedMods=iaaC&amp;file=msdataSM/iPRG2012_nd/cpick_in/iPRG2012_nd.2628.4.3.pkl&amp;seq=AMQFNTLGVSDGLSMGTKGMR</v>
      </c>
    </row>
    <row r="5120" spans="1:95" x14ac:dyDescent="0.2">
      <c r="A5120" s="3">
        <v>3337</v>
      </c>
      <c r="B5120" s="2" t="s">
        <v>13115</v>
      </c>
      <c r="C5120" s="2" t="s">
        <v>13116</v>
      </c>
      <c r="D5120" s="3">
        <v>13373</v>
      </c>
      <c r="E5120" s="3">
        <v>13357</v>
      </c>
      <c r="F5120" s="3">
        <v>55195</v>
      </c>
      <c r="G5120" s="3">
        <v>15984</v>
      </c>
      <c r="H5120" s="3">
        <v>46.319000000000003</v>
      </c>
      <c r="I5120" s="30">
        <v>831.86931000000004</v>
      </c>
      <c r="J5120" s="30">
        <v>832.40269690000002</v>
      </c>
      <c r="K5120" s="30">
        <v>-0.53339000000000003</v>
      </c>
      <c r="L5120" s="3">
        <v>0</v>
      </c>
      <c r="M5120" s="3">
        <v>2</v>
      </c>
      <c r="N5120" s="10">
        <f t="shared" si="553"/>
        <v>1</v>
      </c>
      <c r="O5120" s="35">
        <v>2</v>
      </c>
      <c r="P5120" s="17"/>
      <c r="Q5120" s="40">
        <v>1663.80746</v>
      </c>
      <c r="R5120" s="40">
        <v>832.40737000000001</v>
      </c>
      <c r="S5120" s="18">
        <f t="shared" si="554"/>
        <v>-646.39024039392291</v>
      </c>
      <c r="T5120" s="18">
        <f t="shared" si="555"/>
        <v>-5.6139579830857116</v>
      </c>
      <c r="U5120" s="18">
        <f t="shared" si="556"/>
        <v>-5.6102338450376941</v>
      </c>
      <c r="V5120" s="30">
        <v>832.40269999999998</v>
      </c>
      <c r="X5120" s="3" t="s">
        <v>47</v>
      </c>
      <c r="Y5120" s="3" t="s">
        <v>47</v>
      </c>
      <c r="Z5120" s="3" t="s">
        <v>47</v>
      </c>
      <c r="AA5120" s="3" t="s">
        <v>47</v>
      </c>
      <c r="AB5120" s="12" t="s">
        <v>47</v>
      </c>
      <c r="AC5120" s="3" t="s">
        <v>47</v>
      </c>
      <c r="AF5120" s="3" t="s">
        <v>47</v>
      </c>
      <c r="AG5120" s="3" t="s">
        <v>52</v>
      </c>
      <c r="AH5120" s="3" t="s">
        <v>47</v>
      </c>
      <c r="AI5120" s="3" t="s">
        <v>47</v>
      </c>
      <c r="AK5120" s="3" t="s">
        <v>48</v>
      </c>
      <c r="AL5120" s="3" t="s">
        <v>48</v>
      </c>
      <c r="AU5120" s="3">
        <v>0</v>
      </c>
      <c r="AV5120" s="3">
        <v>9</v>
      </c>
      <c r="AW5120" s="3">
        <v>1</v>
      </c>
      <c r="AX5120" s="3">
        <v>9</v>
      </c>
      <c r="AY5120" s="3">
        <v>100</v>
      </c>
      <c r="AZ5120" s="6" t="str">
        <f t="shared" si="557"/>
        <v>2628.6</v>
      </c>
      <c r="BC5120" s="12" t="s">
        <v>11094</v>
      </c>
      <c r="BJ5120" s="12">
        <f t="shared" si="558"/>
        <v>0</v>
      </c>
      <c r="BK5120" s="12">
        <f t="shared" si="559"/>
        <v>0</v>
      </c>
      <c r="CQ5120" s="3" t="str">
        <f>CONCATENATE(baseURL!$A$1,baseURL!$B$1,baseURL!$C$1,".",C5120,".",L5120,".pkl&amp;seq=",BC5120)</f>
        <v>http://proteomics.broadinstitute.org/millscripts/viewfeed.pl?side=xl&amp;cycle=1&amp;fixedMods=iaaC&amp;file=msdataSM/iPRG2012_nd/cpick_in/iPRG2012_nd.2628.6.0.pkl&amp;seq=AAGANVDNVWADVYAK</v>
      </c>
    </row>
    <row r="5121" spans="1:95" x14ac:dyDescent="0.2">
      <c r="A5121" s="3">
        <v>866</v>
      </c>
      <c r="B5121" s="2" t="s">
        <v>13109</v>
      </c>
      <c r="C5121" s="2" t="s">
        <v>13106</v>
      </c>
      <c r="D5121" s="3">
        <v>13376</v>
      </c>
      <c r="E5121" s="3">
        <v>13360</v>
      </c>
      <c r="F5121" s="3">
        <v>55198</v>
      </c>
      <c r="G5121" s="3">
        <v>15987</v>
      </c>
      <c r="H5121" s="3">
        <v>46.325699999999998</v>
      </c>
      <c r="I5121" s="30">
        <v>1095.5032000000001</v>
      </c>
      <c r="J5121" s="30">
        <v>1095.5018930000001</v>
      </c>
      <c r="K5121" s="30">
        <v>1.31E-3</v>
      </c>
      <c r="L5121" s="3">
        <v>3</v>
      </c>
      <c r="M5121" s="3">
        <v>3</v>
      </c>
      <c r="N5121" s="10">
        <f t="shared" si="553"/>
        <v>1</v>
      </c>
      <c r="O5121" s="35">
        <v>3</v>
      </c>
      <c r="P5121" s="17"/>
      <c r="Q5121" s="40">
        <v>3284.49944</v>
      </c>
      <c r="R5121" s="32">
        <v>1095.5046600000001</v>
      </c>
      <c r="S5121" s="18">
        <f t="shared" si="554"/>
        <v>-1.3327191140855879</v>
      </c>
      <c r="T5121" s="18">
        <f t="shared" si="555"/>
        <v>-2.5257765676221711</v>
      </c>
      <c r="U5121" s="18">
        <f t="shared" si="556"/>
        <v>-2.8845153428921475</v>
      </c>
      <c r="V5121" s="30">
        <v>1095.5015000000001</v>
      </c>
      <c r="W5121" s="3" t="s">
        <v>47</v>
      </c>
      <c r="X5121" s="3" t="s">
        <v>47</v>
      </c>
      <c r="Y5121" s="3" t="s">
        <v>47</v>
      </c>
      <c r="AA5121" s="3" t="s">
        <v>47</v>
      </c>
      <c r="AC5121" s="3" t="s">
        <v>52</v>
      </c>
      <c r="AD5121" s="3" t="s">
        <v>47</v>
      </c>
      <c r="AE5121" s="3" t="s">
        <v>47</v>
      </c>
      <c r="AF5121" s="3" t="s">
        <v>47</v>
      </c>
      <c r="AG5121" s="3" t="s">
        <v>52</v>
      </c>
      <c r="AJ5121" s="3" t="s">
        <v>47</v>
      </c>
      <c r="AL5121" s="3" t="s">
        <v>52</v>
      </c>
      <c r="AO5121" s="3" t="s">
        <v>47</v>
      </c>
      <c r="AQ5121" s="3" t="s">
        <v>47</v>
      </c>
      <c r="AU5121" s="3">
        <v>0</v>
      </c>
      <c r="AV5121" s="3">
        <v>10</v>
      </c>
      <c r="AW5121" s="3">
        <v>7</v>
      </c>
      <c r="AX5121" s="3">
        <v>3</v>
      </c>
      <c r="AY5121" s="3">
        <v>30</v>
      </c>
      <c r="AZ5121" s="6" t="str">
        <f t="shared" si="557"/>
        <v>2628.9</v>
      </c>
      <c r="BC5121" s="12" t="s">
        <v>13110</v>
      </c>
      <c r="BJ5121" s="12">
        <f t="shared" si="558"/>
        <v>0</v>
      </c>
      <c r="BK5121" s="12">
        <f t="shared" si="559"/>
        <v>0</v>
      </c>
      <c r="BL5121" s="3" t="s">
        <v>162</v>
      </c>
      <c r="BM5121" s="3" t="s">
        <v>162</v>
      </c>
      <c r="BR5121" s="3" t="s">
        <v>162</v>
      </c>
      <c r="CQ5121" s="3" t="str">
        <f>CONCATENATE(baseURL!$A$1,baseURL!$B$1,baseURL!$C$1,".",C5121,".",L5121,".pkl&amp;seq=",BC5121,"&amp;varMods=Sodiated-D+Sodiated-E")</f>
        <v>http://proteomics.broadinstitute.org/millscripts/viewfeed.pl?side=xl&amp;cycle=1&amp;fixedMods=iaaC&amp;file=msdataSM/iPRG2012_nd/cpick_in/iPRG2012_nd.2628.9.3.pkl&amp;seq=LYQAGGAPEGAAPGGFPGGAPPAPEAEGPTVEeVD&amp;varMods=Sodiated-D+Sodiated-E</v>
      </c>
    </row>
    <row r="5122" spans="1:95" x14ac:dyDescent="0.2">
      <c r="A5122" s="3">
        <v>6462</v>
      </c>
      <c r="B5122" s="2" t="s">
        <v>13117</v>
      </c>
      <c r="C5122" s="2" t="s">
        <v>13111</v>
      </c>
      <c r="D5122" s="3">
        <v>13379</v>
      </c>
      <c r="E5122" s="3">
        <v>13363</v>
      </c>
      <c r="F5122" s="3">
        <v>55213</v>
      </c>
      <c r="G5122" s="3">
        <v>15991</v>
      </c>
      <c r="H5122" s="3">
        <v>46.3384</v>
      </c>
      <c r="I5122" s="30">
        <v>469.77643999999998</v>
      </c>
      <c r="J5122" s="30">
        <v>469.77580219999999</v>
      </c>
      <c r="K5122" s="30">
        <v>6.4000000000000005E-4</v>
      </c>
      <c r="L5122" s="3">
        <v>2</v>
      </c>
      <c r="M5122" s="3">
        <v>2</v>
      </c>
      <c r="N5122" s="10">
        <f t="shared" ref="N5122:N5185" si="560">IF(AND(M5122&gt;0,L5122&gt;0), IF(M5122=L5122,1,-1), 1)</f>
        <v>1</v>
      </c>
      <c r="O5122" s="35">
        <v>2</v>
      </c>
      <c r="P5122" s="17"/>
      <c r="Q5122" s="40">
        <v>938.54580999999996</v>
      </c>
      <c r="R5122" s="40">
        <v>469.77654999999999</v>
      </c>
      <c r="S5122" s="18">
        <f t="shared" ref="S5122:S5185" si="561">1000000*(I5122-R5122)/R5122</f>
        <v>-0.23415387593632292</v>
      </c>
      <c r="T5122" s="18">
        <f t="shared" ref="T5122:T5185" si="562">1000000*(J5122-R5122)/R5122</f>
        <v>-1.5918206219514108</v>
      </c>
      <c r="U5122" s="18">
        <f t="shared" ref="U5122:U5185" si="563">1000000*(V5122-R5122)/R5122</f>
        <v>-2.0222380193070602</v>
      </c>
      <c r="V5122" s="30">
        <v>469.7756</v>
      </c>
      <c r="W5122" s="3" t="s">
        <v>47</v>
      </c>
      <c r="X5122" s="3" t="s">
        <v>47</v>
      </c>
      <c r="Y5122" s="3" t="s">
        <v>47</v>
      </c>
      <c r="Z5122" s="3" t="s">
        <v>47</v>
      </c>
      <c r="AA5122" s="3" t="s">
        <v>47</v>
      </c>
      <c r="AB5122" s="12" t="s">
        <v>47</v>
      </c>
      <c r="AC5122" s="3" t="s">
        <v>47</v>
      </c>
      <c r="AD5122" s="3" t="s">
        <v>47</v>
      </c>
      <c r="AE5122" s="3" t="s">
        <v>47</v>
      </c>
      <c r="AF5122" s="3" t="s">
        <v>47</v>
      </c>
      <c r="AG5122" s="3" t="s">
        <v>47</v>
      </c>
      <c r="AH5122" s="3" t="s">
        <v>47</v>
      </c>
      <c r="AI5122" s="3" t="s">
        <v>47</v>
      </c>
      <c r="AJ5122" s="3" t="s">
        <v>47</v>
      </c>
      <c r="AK5122" s="3" t="s">
        <v>47</v>
      </c>
      <c r="AL5122" s="3" t="s">
        <v>47</v>
      </c>
      <c r="AU5122" s="3">
        <v>0</v>
      </c>
      <c r="AV5122" s="3">
        <v>16</v>
      </c>
      <c r="AW5122" s="3">
        <v>1</v>
      </c>
      <c r="AX5122" s="3">
        <v>16</v>
      </c>
      <c r="AY5122" s="3">
        <v>100</v>
      </c>
      <c r="AZ5122" s="6" t="str">
        <f t="shared" ref="AZ5122:AZ5185" si="564">HYPERLINK(CQ5122,C5122)</f>
        <v>2629.3</v>
      </c>
      <c r="BC5122" s="12" t="s">
        <v>13006</v>
      </c>
      <c r="BJ5122" s="12">
        <f t="shared" ref="BJ5122:BJ5185" si="565">LEN(BC5122)-LEN(SUBSTITUTE(BC5122,"C",""))</f>
        <v>0</v>
      </c>
      <c r="BK5122" s="12">
        <f t="shared" ref="BK5122:BK5185" si="566">LEN(BC5122)-LEN(SUBSTITUTE(BC5122,"c",""))</f>
        <v>0</v>
      </c>
      <c r="CQ5122" s="3" t="str">
        <f>CONCATENATE(baseURL!$A$1,baseURL!$B$1,baseURL!$C$1,".",C5122,".",L5122,".pkl&amp;seq=",BC5122)</f>
        <v>http://proteomics.broadinstitute.org/millscripts/viewfeed.pl?side=xl&amp;cycle=1&amp;fixedMods=iaaC&amp;file=msdataSM/iPRG2012_nd/cpick_in/iPRG2012_nd.2629.3.2.pkl&amp;seq=LFALAFTR</v>
      </c>
    </row>
    <row r="5123" spans="1:95" x14ac:dyDescent="0.2">
      <c r="A5123" s="3">
        <v>6349</v>
      </c>
      <c r="B5123" s="2" t="s">
        <v>13118</v>
      </c>
      <c r="C5123" s="2" t="s">
        <v>13119</v>
      </c>
      <c r="D5123" s="3">
        <v>13380</v>
      </c>
      <c r="E5123" s="3">
        <v>13364</v>
      </c>
      <c r="F5123" s="3">
        <v>55214</v>
      </c>
      <c r="G5123" s="3">
        <v>15992</v>
      </c>
      <c r="H5123" s="3">
        <v>46.3401</v>
      </c>
      <c r="I5123" s="30">
        <v>474.51261</v>
      </c>
      <c r="J5123" s="30">
        <v>474.51183739999999</v>
      </c>
      <c r="K5123" s="30">
        <v>7.6999999999999996E-4</v>
      </c>
      <c r="L5123" s="3">
        <v>4</v>
      </c>
      <c r="M5123" s="3">
        <v>4</v>
      </c>
      <c r="N5123" s="10">
        <f t="shared" si="560"/>
        <v>1</v>
      </c>
      <c r="O5123" s="35">
        <v>4</v>
      </c>
      <c r="P5123" s="17"/>
      <c r="Q5123" s="40">
        <v>1895.02729</v>
      </c>
      <c r="R5123" s="40">
        <v>474.51227999999998</v>
      </c>
      <c r="S5123" s="18">
        <f t="shared" si="561"/>
        <v>0.69545091650627333</v>
      </c>
      <c r="T5123" s="18">
        <f t="shared" si="562"/>
        <v>-0.93274719884025925</v>
      </c>
      <c r="U5123" s="18">
        <f t="shared" si="563"/>
        <v>-1.2223076712719136</v>
      </c>
      <c r="V5123" s="30">
        <v>474.51170000000002</v>
      </c>
      <c r="W5123" s="3" t="s">
        <v>47</v>
      </c>
      <c r="X5123" s="3" t="s">
        <v>47</v>
      </c>
      <c r="Y5123" s="3" t="s">
        <v>47</v>
      </c>
      <c r="Z5123" s="3" t="s">
        <v>47</v>
      </c>
      <c r="AA5123" s="3" t="s">
        <v>47</v>
      </c>
      <c r="AB5123" s="12" t="s">
        <v>47</v>
      </c>
      <c r="AC5123" s="3" t="s">
        <v>47</v>
      </c>
      <c r="AD5123" s="3" t="s">
        <v>47</v>
      </c>
      <c r="AE5123" s="3" t="s">
        <v>47</v>
      </c>
      <c r="AF5123" s="3" t="s">
        <v>47</v>
      </c>
      <c r="AG5123" s="3" t="s">
        <v>47</v>
      </c>
      <c r="AH5123" s="3" t="s">
        <v>47</v>
      </c>
      <c r="AI5123" s="3" t="s">
        <v>47</v>
      </c>
      <c r="AJ5123" s="3" t="s">
        <v>47</v>
      </c>
      <c r="AK5123" s="3" t="s">
        <v>47</v>
      </c>
      <c r="AL5123" s="3" t="s">
        <v>48</v>
      </c>
      <c r="AU5123" s="3">
        <v>0</v>
      </c>
      <c r="AV5123" s="3">
        <v>15</v>
      </c>
      <c r="AW5123" s="3">
        <v>1</v>
      </c>
      <c r="AX5123" s="3">
        <v>15</v>
      </c>
      <c r="AY5123" s="3">
        <v>100</v>
      </c>
      <c r="AZ5123" s="6" t="str">
        <f t="shared" si="564"/>
        <v>2629.4</v>
      </c>
      <c r="BC5123" s="12" t="s">
        <v>12993</v>
      </c>
      <c r="BJ5123" s="12">
        <f t="shared" si="565"/>
        <v>0</v>
      </c>
      <c r="BK5123" s="12">
        <f t="shared" si="566"/>
        <v>0</v>
      </c>
      <c r="CQ5123" s="3" t="str">
        <f>CONCATENATE(baseURL!$A$1,baseURL!$B$1,baseURL!$C$1,".",C5123,".",L5123,".pkl&amp;seq=",BC5123)</f>
        <v>http://proteomics.broadinstitute.org/millscripts/viewfeed.pl?side=xl&amp;cycle=1&amp;fixedMods=iaaC&amp;file=msdataSM/iPRG2012_nd/cpick_in/iPRG2012_nd.2629.4.4.pkl&amp;seq=VQKLLSDFFDGKQLEK</v>
      </c>
    </row>
    <row r="5124" spans="1:95" x14ac:dyDescent="0.2">
      <c r="A5124" s="3">
        <v>5277</v>
      </c>
      <c r="B5124" s="2" t="s">
        <v>13120</v>
      </c>
      <c r="C5124" s="2" t="s">
        <v>13117</v>
      </c>
      <c r="D5124" s="3">
        <v>13388</v>
      </c>
      <c r="E5124" s="3">
        <v>13372</v>
      </c>
      <c r="F5124" s="3">
        <v>55235</v>
      </c>
      <c r="G5124" s="3">
        <v>16001</v>
      </c>
      <c r="H5124" s="3">
        <v>46.368000000000002</v>
      </c>
      <c r="I5124" s="30">
        <v>621.99512000000004</v>
      </c>
      <c r="J5124" s="30">
        <v>621.99542789999998</v>
      </c>
      <c r="K5124" s="30">
        <v>-3.1E-4</v>
      </c>
      <c r="L5124" s="3">
        <v>3</v>
      </c>
      <c r="M5124" s="3">
        <v>3</v>
      </c>
      <c r="N5124" s="10">
        <f t="shared" si="560"/>
        <v>1</v>
      </c>
      <c r="O5124" s="35">
        <v>3</v>
      </c>
      <c r="P5124" s="17"/>
      <c r="Q5124" s="40">
        <v>1863.97117</v>
      </c>
      <c r="R5124" s="40">
        <v>621.99523999999997</v>
      </c>
      <c r="S5124" s="18">
        <f t="shared" si="561"/>
        <v>-0.19292752131737023</v>
      </c>
      <c r="T5124" s="18">
        <f t="shared" si="562"/>
        <v>0.30209234400966078</v>
      </c>
      <c r="U5124" s="18">
        <f t="shared" si="563"/>
        <v>-6.4309173833382624E-2</v>
      </c>
      <c r="V5124" s="30">
        <v>621.99519999999995</v>
      </c>
      <c r="W5124" s="3" t="s">
        <v>47</v>
      </c>
      <c r="X5124" s="3" t="s">
        <v>47</v>
      </c>
      <c r="Y5124" s="3" t="s">
        <v>47</v>
      </c>
      <c r="Z5124" s="3" t="s">
        <v>47</v>
      </c>
      <c r="AA5124" s="3" t="s">
        <v>47</v>
      </c>
      <c r="AB5124" s="12" t="s">
        <v>47</v>
      </c>
      <c r="AC5124" s="3" t="s">
        <v>47</v>
      </c>
      <c r="AD5124" s="3" t="s">
        <v>47</v>
      </c>
      <c r="AE5124" s="3" t="s">
        <v>47</v>
      </c>
      <c r="AF5124" s="3" t="s">
        <v>47</v>
      </c>
      <c r="AG5124" s="3" t="s">
        <v>47</v>
      </c>
      <c r="AH5124" s="3" t="s">
        <v>47</v>
      </c>
      <c r="AI5124" s="3" t="s">
        <v>47</v>
      </c>
      <c r="AJ5124" s="3" t="s">
        <v>47</v>
      </c>
      <c r="AK5124" s="3" t="s">
        <v>47</v>
      </c>
      <c r="AL5124" s="3" t="s">
        <v>47</v>
      </c>
      <c r="AM5124" s="3" t="s">
        <v>47</v>
      </c>
      <c r="AN5124" s="3" t="s">
        <v>47</v>
      </c>
      <c r="AU5124" s="3">
        <v>0</v>
      </c>
      <c r="AV5124" s="3">
        <v>18</v>
      </c>
      <c r="AW5124" s="3">
        <v>1</v>
      </c>
      <c r="AX5124" s="3">
        <v>18</v>
      </c>
      <c r="AY5124" s="3">
        <v>100</v>
      </c>
      <c r="AZ5124" s="6" t="str">
        <f t="shared" si="564"/>
        <v>2630.4</v>
      </c>
      <c r="BC5124" s="12" t="s">
        <v>13012</v>
      </c>
      <c r="BJ5124" s="12">
        <f t="shared" si="565"/>
        <v>0</v>
      </c>
      <c r="BK5124" s="12">
        <f t="shared" si="566"/>
        <v>0</v>
      </c>
      <c r="CQ5124" s="3" t="str">
        <f>CONCATENATE(baseURL!$A$1,baseURL!$B$1,baseURL!$C$1,".",C5124,".",L5124,".pkl&amp;seq=",BC5124)</f>
        <v>http://proteomics.broadinstitute.org/millscripts/viewfeed.pl?side=xl&amp;cycle=1&amp;fixedMods=iaaC&amp;file=msdataSM/iPRG2012_nd/cpick_in/iPRG2012_nd.2630.4.3.pkl&amp;seq=LAQNDGLLKNVWSYSR</v>
      </c>
    </row>
    <row r="5125" spans="1:95" x14ac:dyDescent="0.2">
      <c r="A5125" s="3">
        <v>2588</v>
      </c>
      <c r="B5125" s="2" t="s">
        <v>13121</v>
      </c>
      <c r="C5125" s="2" t="s">
        <v>13122</v>
      </c>
      <c r="D5125" s="3">
        <v>13390</v>
      </c>
      <c r="E5125" s="3">
        <v>13374</v>
      </c>
      <c r="F5125" s="3">
        <v>55237</v>
      </c>
      <c r="G5125" s="3">
        <v>16003</v>
      </c>
      <c r="H5125" s="3">
        <v>46.374600000000001</v>
      </c>
      <c r="I5125" s="30">
        <v>731.69686999999999</v>
      </c>
      <c r="J5125" s="30">
        <v>731.69686769999998</v>
      </c>
      <c r="K5125" s="30">
        <v>0</v>
      </c>
      <c r="L5125" s="3">
        <v>3</v>
      </c>
      <c r="M5125" s="3">
        <v>0</v>
      </c>
      <c r="N5125" s="10">
        <f t="shared" si="560"/>
        <v>1</v>
      </c>
      <c r="O5125" s="35">
        <v>3</v>
      </c>
      <c r="P5125" s="17"/>
      <c r="Q5125" s="40">
        <v>2193.0790900000002</v>
      </c>
      <c r="R5125" s="40">
        <v>731.69788000000005</v>
      </c>
      <c r="S5125" s="18">
        <f t="shared" si="561"/>
        <v>-1.3803511362706045</v>
      </c>
      <c r="T5125" s="18">
        <f t="shared" si="562"/>
        <v>-1.3834945101526794</v>
      </c>
      <c r="U5125" s="18">
        <f t="shared" si="563"/>
        <v>-1.4760190367119093</v>
      </c>
      <c r="V5125" s="30">
        <v>731.69680000000005</v>
      </c>
      <c r="W5125" s="3" t="s">
        <v>47</v>
      </c>
      <c r="Y5125" s="3" t="s">
        <v>65</v>
      </c>
      <c r="Z5125" s="3" t="s">
        <v>47</v>
      </c>
      <c r="AA5125" s="3" t="s">
        <v>48</v>
      </c>
      <c r="AB5125" s="12" t="s">
        <v>47</v>
      </c>
      <c r="AC5125" s="3" t="s">
        <v>47</v>
      </c>
      <c r="AD5125" s="3" t="s">
        <v>47</v>
      </c>
      <c r="AF5125" s="3" t="s">
        <v>47</v>
      </c>
      <c r="AG5125" s="3" t="s">
        <v>47</v>
      </c>
      <c r="AH5125" s="3" t="s">
        <v>47</v>
      </c>
      <c r="AI5125" s="3" t="s">
        <v>47</v>
      </c>
      <c r="AJ5125" s="3" t="s">
        <v>47</v>
      </c>
      <c r="AL5125" s="3" t="s">
        <v>47</v>
      </c>
      <c r="AN5125" s="3" t="s">
        <v>47</v>
      </c>
      <c r="AO5125" s="3" t="s">
        <v>47</v>
      </c>
      <c r="AU5125" s="3">
        <v>1</v>
      </c>
      <c r="AV5125" s="3">
        <v>13</v>
      </c>
      <c r="AW5125" s="3">
        <v>1</v>
      </c>
      <c r="AX5125" s="3">
        <v>13</v>
      </c>
      <c r="AY5125" s="3">
        <v>100</v>
      </c>
      <c r="AZ5125" s="6" t="str">
        <f t="shared" si="564"/>
        <v>2630.6</v>
      </c>
      <c r="BC5125" s="12" t="s">
        <v>13123</v>
      </c>
      <c r="BJ5125" s="12">
        <f t="shared" si="565"/>
        <v>1</v>
      </c>
      <c r="BK5125" s="12">
        <f t="shared" si="566"/>
        <v>0</v>
      </c>
      <c r="BU5125" s="3" t="s">
        <v>13124</v>
      </c>
      <c r="CQ5125" s="3" t="str">
        <f>CONCATENATE(baseURL!$A$1,baseURL!$B$1,baseURL!$C$1,".",C5125,".",L5125,".pkl&amp;seq=",BC5125)</f>
        <v>http://proteomics.broadinstitute.org/millscripts/viewfeed.pl?side=xl&amp;cycle=1&amp;fixedMods=iaaC&amp;file=msdataSM/iPRG2012_nd/cpick_in/iPRG2012_nd.2630.6.3.pkl&amp;seq=ALFTESVKNVAAGCNPMDLR</v>
      </c>
    </row>
    <row r="5126" spans="1:95" x14ac:dyDescent="0.2">
      <c r="A5126" s="3">
        <v>2393</v>
      </c>
      <c r="B5126" s="2" t="s">
        <v>13127</v>
      </c>
      <c r="C5126" s="2" t="s">
        <v>13128</v>
      </c>
      <c r="D5126" s="3">
        <v>13391</v>
      </c>
      <c r="E5126" s="3">
        <v>13375</v>
      </c>
      <c r="F5126" s="3">
        <v>55253</v>
      </c>
      <c r="G5126" s="3">
        <v>16005</v>
      </c>
      <c r="H5126" s="3">
        <v>46.384399999999999</v>
      </c>
      <c r="I5126" s="30">
        <v>507.78043000000002</v>
      </c>
      <c r="J5126" s="30">
        <v>507.52924719999999</v>
      </c>
      <c r="K5126" s="30">
        <v>0.25118000000000001</v>
      </c>
      <c r="L5126" s="3">
        <v>0</v>
      </c>
      <c r="M5126" s="3">
        <v>4</v>
      </c>
      <c r="N5126" s="10">
        <f t="shared" si="560"/>
        <v>1</v>
      </c>
      <c r="O5126" s="35">
        <v>4</v>
      </c>
      <c r="P5126" s="17"/>
      <c r="Q5126" s="40">
        <v>2027.0960399999999</v>
      </c>
      <c r="R5126" s="40">
        <v>507.52947</v>
      </c>
      <c r="S5126" s="18">
        <f t="shared" si="561"/>
        <v>494.47374947512009</v>
      </c>
      <c r="T5126" s="18">
        <f t="shared" si="562"/>
        <v>-0.43898928670543397</v>
      </c>
      <c r="U5126" s="18">
        <f t="shared" si="563"/>
        <v>-0.92605459936558143</v>
      </c>
      <c r="V5126" s="30">
        <v>507.529</v>
      </c>
      <c r="W5126" s="3" t="s">
        <v>47</v>
      </c>
      <c r="Z5126" s="3" t="s">
        <v>47</v>
      </c>
      <c r="AA5126" s="3" t="s">
        <v>47</v>
      </c>
      <c r="AB5126" s="12" t="s">
        <v>47</v>
      </c>
      <c r="AC5126" s="3" t="s">
        <v>48</v>
      </c>
      <c r="AE5126" s="3" t="s">
        <v>47</v>
      </c>
      <c r="AF5126" s="3" t="s">
        <v>48</v>
      </c>
      <c r="AH5126" s="3" t="s">
        <v>47</v>
      </c>
      <c r="AL5126" s="3" t="s">
        <v>48</v>
      </c>
      <c r="AN5126" s="3" t="s">
        <v>48</v>
      </c>
      <c r="AU5126" s="3">
        <v>0</v>
      </c>
      <c r="AV5126" s="3">
        <v>6</v>
      </c>
      <c r="AW5126" s="3">
        <v>1</v>
      </c>
      <c r="AX5126" s="3">
        <v>6</v>
      </c>
      <c r="AY5126" s="3">
        <v>100</v>
      </c>
      <c r="AZ5126" s="6" t="str">
        <f t="shared" si="564"/>
        <v>2631.1</v>
      </c>
      <c r="BC5126" s="12" t="s">
        <v>13129</v>
      </c>
      <c r="BJ5126" s="12">
        <f t="shared" si="565"/>
        <v>0</v>
      </c>
      <c r="BK5126" s="12">
        <f t="shared" si="566"/>
        <v>0</v>
      </c>
      <c r="CQ5126" s="3" t="str">
        <f>CONCATENATE(baseURL!$A$1,baseURL!$B$1,baseURL!$C$1,".",C5126,".",L5126,".pkl&amp;seq=",BC5126)</f>
        <v>http://proteomics.broadinstitute.org/millscripts/viewfeed.pl?side=xl&amp;cycle=1&amp;fixedMods=iaaC&amp;file=msdataSM/iPRG2012_nd/cpick_in/iPRG2012_nd.2631.1.0.pkl&amp;seq=GEFHPVLLAETSFPVQKK</v>
      </c>
    </row>
    <row r="5127" spans="1:95" x14ac:dyDescent="0.2">
      <c r="A5127" s="3">
        <v>5278</v>
      </c>
      <c r="B5127" s="2" t="s">
        <v>13130</v>
      </c>
      <c r="C5127" s="2" t="s">
        <v>13131</v>
      </c>
      <c r="D5127" s="3">
        <v>13393</v>
      </c>
      <c r="E5127" s="3">
        <v>13377</v>
      </c>
      <c r="F5127" s="3">
        <v>55255</v>
      </c>
      <c r="G5127" s="3">
        <v>16007</v>
      </c>
      <c r="H5127" s="3">
        <v>46.387799999999999</v>
      </c>
      <c r="I5127" s="30">
        <v>584.30543</v>
      </c>
      <c r="J5127" s="30">
        <v>584.30479690000004</v>
      </c>
      <c r="K5127" s="30">
        <v>6.3000000000000003E-4</v>
      </c>
      <c r="L5127" s="3">
        <v>2</v>
      </c>
      <c r="M5127" s="3">
        <v>2</v>
      </c>
      <c r="N5127" s="10">
        <f t="shared" si="560"/>
        <v>1</v>
      </c>
      <c r="O5127" s="35">
        <v>2</v>
      </c>
      <c r="P5127" s="17"/>
      <c r="Q5127" s="40">
        <v>1167.60445</v>
      </c>
      <c r="R5127" s="40">
        <v>584.30586000000005</v>
      </c>
      <c r="S5127" s="18">
        <f t="shared" si="561"/>
        <v>-0.73591594657500559</v>
      </c>
      <c r="T5127" s="18">
        <f t="shared" si="562"/>
        <v>-1.819423820275067</v>
      </c>
      <c r="U5127" s="18">
        <f t="shared" si="563"/>
        <v>-1.9852616231285773</v>
      </c>
      <c r="V5127" s="30">
        <v>584.30470000000003</v>
      </c>
      <c r="W5127" s="3" t="s">
        <v>47</v>
      </c>
      <c r="X5127" s="3" t="s">
        <v>47</v>
      </c>
      <c r="Y5127" s="3" t="s">
        <v>47</v>
      </c>
      <c r="Z5127" s="3" t="s">
        <v>47</v>
      </c>
      <c r="AA5127" s="3" t="s">
        <v>47</v>
      </c>
      <c r="AB5127" s="12" t="s">
        <v>47</v>
      </c>
      <c r="AC5127" s="3" t="s">
        <v>47</v>
      </c>
      <c r="AD5127" s="3" t="s">
        <v>47</v>
      </c>
      <c r="AE5127" s="3" t="s">
        <v>47</v>
      </c>
      <c r="AF5127" s="3" t="s">
        <v>47</v>
      </c>
      <c r="AG5127" s="3" t="s">
        <v>47</v>
      </c>
      <c r="AH5127" s="3" t="s">
        <v>47</v>
      </c>
      <c r="AI5127" s="3" t="s">
        <v>47</v>
      </c>
      <c r="AJ5127" s="3" t="s">
        <v>47</v>
      </c>
      <c r="AK5127" s="3" t="s">
        <v>47</v>
      </c>
      <c r="AL5127" s="3" t="s">
        <v>47</v>
      </c>
      <c r="AM5127" s="3" t="s">
        <v>47</v>
      </c>
      <c r="AN5127" s="3" t="s">
        <v>47</v>
      </c>
      <c r="AU5127" s="3">
        <v>0</v>
      </c>
      <c r="AV5127" s="3">
        <v>18</v>
      </c>
      <c r="AW5127" s="3">
        <v>1</v>
      </c>
      <c r="AX5127" s="3">
        <v>18</v>
      </c>
      <c r="AY5127" s="3">
        <v>100</v>
      </c>
      <c r="AZ5127" s="6" t="str">
        <f t="shared" si="564"/>
        <v>2631.3</v>
      </c>
      <c r="BC5127" s="12" t="s">
        <v>13132</v>
      </c>
      <c r="BJ5127" s="12">
        <f t="shared" si="565"/>
        <v>0</v>
      </c>
      <c r="BK5127" s="12">
        <f t="shared" si="566"/>
        <v>0</v>
      </c>
      <c r="CQ5127" s="3" t="str">
        <f>CONCATENATE(baseURL!$A$1,baseURL!$B$1,baseURL!$C$1,".",C5127,".",L5127,".pkl&amp;seq=",BC5127)</f>
        <v>http://proteomics.broadinstitute.org/millscripts/viewfeed.pl?side=xl&amp;cycle=1&amp;fixedMods=iaaC&amp;file=msdataSM/iPRG2012_nd/cpick_in/iPRG2012_nd.2631.3.2.pkl&amp;seq=FEDLNAALFK</v>
      </c>
    </row>
    <row r="5128" spans="1:95" x14ac:dyDescent="0.2">
      <c r="A5128" s="3">
        <v>7832</v>
      </c>
      <c r="B5128" s="2" t="s">
        <v>13133</v>
      </c>
      <c r="C5128" s="2" t="s">
        <v>13134</v>
      </c>
      <c r="D5128" s="3">
        <v>13394</v>
      </c>
      <c r="E5128" s="3">
        <v>13378</v>
      </c>
      <c r="F5128" s="3">
        <v>55256</v>
      </c>
      <c r="G5128" s="3">
        <v>16008</v>
      </c>
      <c r="H5128" s="3">
        <v>46.389400000000002</v>
      </c>
      <c r="I5128" s="30">
        <v>599.28657999999996</v>
      </c>
      <c r="J5128" s="30">
        <v>599.61479059999999</v>
      </c>
      <c r="K5128" s="30">
        <v>-0.32821</v>
      </c>
      <c r="L5128" s="3">
        <v>3</v>
      </c>
      <c r="M5128" s="3">
        <v>3</v>
      </c>
      <c r="N5128" s="10">
        <f t="shared" si="560"/>
        <v>1</v>
      </c>
      <c r="O5128" s="35">
        <v>3</v>
      </c>
      <c r="P5128" s="17"/>
      <c r="Q5128" s="40">
        <v>1796.8305800000001</v>
      </c>
      <c r="R5128" s="40">
        <v>599.61504000000002</v>
      </c>
      <c r="S5128" s="18">
        <f t="shared" si="561"/>
        <v>-547.78479205602264</v>
      </c>
      <c r="T5128" s="18">
        <f t="shared" si="562"/>
        <v>-0.41593352966881747</v>
      </c>
      <c r="U5128" s="18">
        <f t="shared" si="563"/>
        <v>-0.40025680489298476</v>
      </c>
      <c r="V5128" s="30">
        <v>599.61479999999995</v>
      </c>
      <c r="W5128" s="3" t="s">
        <v>47</v>
      </c>
      <c r="AB5128" s="12" t="s">
        <v>52</v>
      </c>
      <c r="AE5128" s="3" t="s">
        <v>47</v>
      </c>
      <c r="AK5128" s="3" t="s">
        <v>47</v>
      </c>
      <c r="AL5128" s="3" t="s">
        <v>52</v>
      </c>
      <c r="AP5128" s="3" t="s">
        <v>48</v>
      </c>
      <c r="AU5128" s="3">
        <v>0</v>
      </c>
      <c r="AV5128" s="3">
        <v>3</v>
      </c>
      <c r="AW5128" s="3">
        <v>2</v>
      </c>
      <c r="AX5128" s="3">
        <v>2</v>
      </c>
      <c r="AY5128" s="3">
        <v>66.67</v>
      </c>
      <c r="AZ5128" s="6" t="str">
        <f t="shared" si="564"/>
        <v>2631.4</v>
      </c>
      <c r="BC5128" s="12" t="s">
        <v>20232</v>
      </c>
      <c r="BD5128" s="12" t="s">
        <v>258</v>
      </c>
      <c r="BI5128" s="12" t="s">
        <v>594</v>
      </c>
      <c r="BJ5128" s="12">
        <f t="shared" si="565"/>
        <v>0</v>
      </c>
      <c r="BK5128" s="12">
        <f t="shared" si="566"/>
        <v>2</v>
      </c>
      <c r="BR5128" s="3" t="s">
        <v>594</v>
      </c>
      <c r="CA5128" s="3" t="s">
        <v>20268</v>
      </c>
      <c r="CQ5128" s="3" t="str">
        <f>CONCATENATE(baseURL!$A$1,baseURL!$B$1,baseURL!$C$1,".",C5128,".",L5128,".pkl&amp;seq=",BC5128,"&amp;varMods=Dimethyl-K+ReducedCys-C")</f>
        <v>http://proteomics.broadinstitute.org/millscripts/viewfeed.pl?side=xl&amp;cycle=1&amp;fixedMods=iaaC&amp;file=msdataSM/iPRG2012_nd/cpick_in/iPRG2012_nd.2631.4.3.pkl&amp;seq=ScAAAGTEcLLSGWGNTk&amp;varMods=Dimethyl-K+ReducedCys-C</v>
      </c>
    </row>
    <row r="5129" spans="1:95" x14ac:dyDescent="0.2">
      <c r="A5129" s="3">
        <v>6638</v>
      </c>
      <c r="B5129" s="2" t="s">
        <v>13135</v>
      </c>
      <c r="C5129" s="2" t="s">
        <v>13136</v>
      </c>
      <c r="D5129" s="3">
        <v>13396</v>
      </c>
      <c r="E5129" s="3">
        <v>13380</v>
      </c>
      <c r="F5129" s="3">
        <v>55258</v>
      </c>
      <c r="G5129" s="3">
        <v>16010</v>
      </c>
      <c r="H5129" s="3">
        <v>46.392800000000001</v>
      </c>
      <c r="I5129" s="30">
        <v>807.42801999999995</v>
      </c>
      <c r="J5129" s="30">
        <v>807.42784010000003</v>
      </c>
      <c r="K5129" s="30">
        <v>1.8000000000000001E-4</v>
      </c>
      <c r="L5129" s="3">
        <v>3</v>
      </c>
      <c r="M5129" s="3">
        <v>3</v>
      </c>
      <c r="N5129" s="10">
        <f t="shared" si="560"/>
        <v>1</v>
      </c>
      <c r="O5129" s="35">
        <v>3</v>
      </c>
      <c r="P5129" s="17"/>
      <c r="Q5129" s="40">
        <v>2420.27414</v>
      </c>
      <c r="R5129" s="40">
        <v>807.42956000000004</v>
      </c>
      <c r="S5129" s="18">
        <f t="shared" si="561"/>
        <v>-1.9072871199946073</v>
      </c>
      <c r="T5129" s="18">
        <f t="shared" si="562"/>
        <v>-2.1300929334465728</v>
      </c>
      <c r="U5129" s="18">
        <f t="shared" si="563"/>
        <v>-2.0559068954762019</v>
      </c>
      <c r="V5129" s="30">
        <v>807.42790000000002</v>
      </c>
      <c r="W5129" s="3" t="s">
        <v>47</v>
      </c>
      <c r="X5129" s="3" t="s">
        <v>47</v>
      </c>
      <c r="Y5129" s="3" t="s">
        <v>47</v>
      </c>
      <c r="Z5129" s="3" t="s">
        <v>47</v>
      </c>
      <c r="AA5129" s="3" t="s">
        <v>48</v>
      </c>
      <c r="AB5129" s="12" t="s">
        <v>47</v>
      </c>
      <c r="AC5129" s="3" t="s">
        <v>47</v>
      </c>
      <c r="AD5129" s="3" t="s">
        <v>47</v>
      </c>
      <c r="AE5129" s="3" t="s">
        <v>47</v>
      </c>
      <c r="AF5129" s="3" t="s">
        <v>47</v>
      </c>
      <c r="AG5129" s="3" t="s">
        <v>48</v>
      </c>
      <c r="AI5129" s="3" t="s">
        <v>47</v>
      </c>
      <c r="AJ5129" s="3" t="s">
        <v>47</v>
      </c>
      <c r="AK5129" s="3" t="s">
        <v>47</v>
      </c>
      <c r="AL5129" s="3" t="s">
        <v>47</v>
      </c>
      <c r="AU5129" s="3">
        <v>0</v>
      </c>
      <c r="AV5129" s="3">
        <v>13</v>
      </c>
      <c r="AW5129" s="3">
        <v>1</v>
      </c>
      <c r="AX5129" s="3">
        <v>13</v>
      </c>
      <c r="AY5129" s="3">
        <v>100</v>
      </c>
      <c r="AZ5129" s="6" t="str">
        <f t="shared" si="564"/>
        <v>2631.6</v>
      </c>
      <c r="BC5129" s="12" t="s">
        <v>13036</v>
      </c>
      <c r="BJ5129" s="12">
        <f t="shared" si="565"/>
        <v>0</v>
      </c>
      <c r="BK5129" s="12">
        <f t="shared" si="566"/>
        <v>0</v>
      </c>
      <c r="CQ5129" s="3" t="str">
        <f>CONCATENATE(baseURL!$A$1,baseURL!$B$1,baseURL!$C$1,".",C5129,".",L5129,".pkl&amp;seq=",BC5129)</f>
        <v>http://proteomics.broadinstitute.org/millscripts/viewfeed.pl?side=xl&amp;cycle=1&amp;fixedMods=iaaC&amp;file=msdataSM/iPRG2012_nd/cpick_in/iPRG2012_nd.2631.6.3.pkl&amp;seq=MKYLQTEQQLEVPEGVTVSLK</v>
      </c>
    </row>
    <row r="5130" spans="1:95" x14ac:dyDescent="0.2">
      <c r="A5130" s="3">
        <v>1611</v>
      </c>
      <c r="B5130" s="2" t="s">
        <v>13137</v>
      </c>
      <c r="C5130" s="2" t="s">
        <v>13121</v>
      </c>
      <c r="D5130" s="3">
        <v>13397</v>
      </c>
      <c r="E5130" s="3">
        <v>13381</v>
      </c>
      <c r="F5130" s="3">
        <v>55259</v>
      </c>
      <c r="G5130" s="3">
        <v>16011</v>
      </c>
      <c r="H5130" s="3">
        <v>46.394399999999997</v>
      </c>
      <c r="I5130" s="30">
        <v>832.40530999999999</v>
      </c>
      <c r="J5130" s="30">
        <v>832.40206079999996</v>
      </c>
      <c r="K5130" s="30">
        <v>3.2499999999999999E-3</v>
      </c>
      <c r="L5130" s="3">
        <v>2</v>
      </c>
      <c r="M5130" s="3">
        <v>2</v>
      </c>
      <c r="N5130" s="10">
        <f t="shared" si="560"/>
        <v>1</v>
      </c>
      <c r="O5130" s="35">
        <v>2</v>
      </c>
      <c r="P5130" s="17"/>
      <c r="Q5130" s="40">
        <v>1663.80746</v>
      </c>
      <c r="R5130" s="40">
        <v>832.40737000000001</v>
      </c>
      <c r="S5130" s="18">
        <f t="shared" si="561"/>
        <v>-2.4747498331599282</v>
      </c>
      <c r="T5130" s="18">
        <f t="shared" si="562"/>
        <v>-6.3781270942568424</v>
      </c>
      <c r="U5130" s="18">
        <f t="shared" si="563"/>
        <v>-6.4511682542776949</v>
      </c>
      <c r="V5130" s="30">
        <v>832.40200000000004</v>
      </c>
      <c r="X5130" s="3" t="s">
        <v>47</v>
      </c>
      <c r="Y5130" s="3" t="s">
        <v>47</v>
      </c>
      <c r="Z5130" s="3" t="s">
        <v>47</v>
      </c>
      <c r="AA5130" s="3" t="s">
        <v>47</v>
      </c>
      <c r="AB5130" s="12" t="s">
        <v>47</v>
      </c>
      <c r="AC5130" s="3" t="s">
        <v>47</v>
      </c>
      <c r="AD5130" s="3" t="s">
        <v>47</v>
      </c>
      <c r="AF5130" s="3" t="s">
        <v>47</v>
      </c>
      <c r="AG5130" s="3" t="s">
        <v>47</v>
      </c>
      <c r="AH5130" s="3" t="s">
        <v>47</v>
      </c>
      <c r="AK5130" s="3" t="s">
        <v>48</v>
      </c>
      <c r="AL5130" s="3" t="s">
        <v>48</v>
      </c>
      <c r="AU5130" s="3">
        <v>0</v>
      </c>
      <c r="AV5130" s="3">
        <v>10</v>
      </c>
      <c r="AW5130" s="3">
        <v>1</v>
      </c>
      <c r="AX5130" s="3">
        <v>10</v>
      </c>
      <c r="AY5130" s="3">
        <v>100</v>
      </c>
      <c r="AZ5130" s="6" t="str">
        <f t="shared" si="564"/>
        <v>2631.7</v>
      </c>
      <c r="BC5130" s="12" t="s">
        <v>11094</v>
      </c>
      <c r="BJ5130" s="12">
        <f t="shared" si="565"/>
        <v>0</v>
      </c>
      <c r="BK5130" s="12">
        <f t="shared" si="566"/>
        <v>0</v>
      </c>
      <c r="CQ5130" s="3" t="str">
        <f>CONCATENATE(baseURL!$A$1,baseURL!$B$1,baseURL!$C$1,".",C5130,".",L5130,".pkl&amp;seq=",BC5130)</f>
        <v>http://proteomics.broadinstitute.org/millscripts/viewfeed.pl?side=xl&amp;cycle=1&amp;fixedMods=iaaC&amp;file=msdataSM/iPRG2012_nd/cpick_in/iPRG2012_nd.2631.7.2.pkl&amp;seq=AAGANVDNVWADVYAK</v>
      </c>
    </row>
    <row r="5131" spans="1:95" x14ac:dyDescent="0.2">
      <c r="A5131" s="3">
        <v>1683</v>
      </c>
      <c r="B5131" s="2" t="s">
        <v>13138</v>
      </c>
      <c r="C5131" s="2" t="s">
        <v>13127</v>
      </c>
      <c r="D5131" s="3">
        <v>13401</v>
      </c>
      <c r="E5131" s="3">
        <v>13385</v>
      </c>
      <c r="F5131" s="3">
        <v>55275</v>
      </c>
      <c r="G5131" s="3">
        <v>16016</v>
      </c>
      <c r="H5131" s="3">
        <v>46.415999999999997</v>
      </c>
      <c r="I5131" s="30">
        <v>515.62882000000002</v>
      </c>
      <c r="J5131" s="30">
        <v>515.96048040000005</v>
      </c>
      <c r="K5131" s="30">
        <v>-0.33166000000000001</v>
      </c>
      <c r="L5131" s="3">
        <v>3</v>
      </c>
      <c r="M5131" s="3">
        <v>3</v>
      </c>
      <c r="N5131" s="10">
        <f t="shared" si="560"/>
        <v>1</v>
      </c>
      <c r="O5131" s="35">
        <v>3</v>
      </c>
      <c r="P5131" s="17"/>
      <c r="Q5131" s="40">
        <v>1544.8682699999999</v>
      </c>
      <c r="R5131" s="40">
        <v>515.62761</v>
      </c>
      <c r="S5131" s="18">
        <f t="shared" si="561"/>
        <v>2.3466547883550848</v>
      </c>
      <c r="T5131" s="18">
        <f t="shared" si="562"/>
        <v>645.56356863831832</v>
      </c>
      <c r="U5131" s="18">
        <f t="shared" si="563"/>
        <v>644.82582691800974</v>
      </c>
      <c r="V5131" s="30">
        <v>515.96010000000001</v>
      </c>
      <c r="W5131" s="3" t="s">
        <v>47</v>
      </c>
      <c r="X5131" s="3" t="s">
        <v>47</v>
      </c>
      <c r="Y5131" s="3" t="s">
        <v>47</v>
      </c>
      <c r="AA5131" s="3" t="s">
        <v>65</v>
      </c>
      <c r="AC5131" s="3" t="s">
        <v>47</v>
      </c>
      <c r="AD5131" s="3" t="s">
        <v>47</v>
      </c>
      <c r="AG5131" s="3" t="s">
        <v>47</v>
      </c>
      <c r="AJ5131" s="3" t="s">
        <v>47</v>
      </c>
      <c r="AK5131" s="3" t="s">
        <v>52</v>
      </c>
      <c r="AM5131" s="3" t="s">
        <v>47</v>
      </c>
      <c r="AU5131" s="3">
        <v>1</v>
      </c>
      <c r="AV5131" s="3">
        <v>8</v>
      </c>
      <c r="AW5131" s="3">
        <v>2</v>
      </c>
      <c r="AX5131" s="3">
        <v>7</v>
      </c>
      <c r="AY5131" s="3">
        <v>87.5</v>
      </c>
      <c r="AZ5131" s="6" t="str">
        <f t="shared" si="564"/>
        <v>2632.2</v>
      </c>
      <c r="BC5131" s="12" t="s">
        <v>13139</v>
      </c>
      <c r="BJ5131" s="12">
        <f t="shared" si="565"/>
        <v>0</v>
      </c>
      <c r="BK5131" s="12">
        <f t="shared" si="566"/>
        <v>0</v>
      </c>
      <c r="BO5131" s="3" t="s">
        <v>54</v>
      </c>
      <c r="BR5131" s="3" t="s">
        <v>54</v>
      </c>
      <c r="BW5131" s="3" t="s">
        <v>13140</v>
      </c>
      <c r="CF5131" s="3" t="s">
        <v>13141</v>
      </c>
      <c r="CQ5131" s="3" t="str">
        <f>CONCATENATE(baseURL!$A$1,baseURL!$B$1,baseURL!$C$1,".",C5131,".",L5131,".pkl&amp;seq=",BC5131,"&amp;varMods=Deamidated-Q")</f>
        <v>http://proteomics.broadinstitute.org/millscripts/viewfeed.pl?side=xl&amp;cycle=1&amp;fixedMods=iaaC&amp;file=msdataSM/iPRG2012_nd/cpick_in/iPRG2012_nd.2632.2.3.pkl&amp;seq=YLDLEAPVqLVKR&amp;varMods=Deamidated-Q</v>
      </c>
    </row>
    <row r="5132" spans="1:95" x14ac:dyDescent="0.2">
      <c r="A5132" s="3">
        <v>7304</v>
      </c>
      <c r="B5132" s="2" t="s">
        <v>13146</v>
      </c>
      <c r="C5132" s="2" t="s">
        <v>13130</v>
      </c>
      <c r="D5132" s="3">
        <v>13403</v>
      </c>
      <c r="E5132" s="3">
        <v>13387</v>
      </c>
      <c r="F5132" s="3">
        <v>55277</v>
      </c>
      <c r="G5132" s="3">
        <v>16018</v>
      </c>
      <c r="H5132" s="3">
        <v>46.424300000000002</v>
      </c>
      <c r="I5132" s="30">
        <v>614.33470999999997</v>
      </c>
      <c r="J5132" s="30">
        <v>614.33698960000004</v>
      </c>
      <c r="K5132" s="30">
        <v>-2.2799999999999999E-3</v>
      </c>
      <c r="L5132" s="3">
        <v>4</v>
      </c>
      <c r="M5132" s="3">
        <v>4</v>
      </c>
      <c r="N5132" s="10">
        <f t="shared" si="560"/>
        <v>1</v>
      </c>
      <c r="O5132" s="35">
        <v>4</v>
      </c>
      <c r="P5132" s="17"/>
      <c r="Q5132" s="40">
        <v>2454.3238700000002</v>
      </c>
      <c r="R5132" s="40">
        <v>614.33641999999998</v>
      </c>
      <c r="S5132" s="18">
        <f t="shared" si="561"/>
        <v>-2.7834911692241278</v>
      </c>
      <c r="T5132" s="18">
        <f t="shared" si="562"/>
        <v>0.92717928079628509</v>
      </c>
      <c r="U5132" s="18">
        <f t="shared" si="563"/>
        <v>0.78133085458073892</v>
      </c>
      <c r="V5132" s="30">
        <v>614.33690000000001</v>
      </c>
      <c r="W5132" s="3" t="s">
        <v>47</v>
      </c>
      <c r="X5132" s="3" t="s">
        <v>47</v>
      </c>
      <c r="Y5132" s="3" t="s">
        <v>47</v>
      </c>
      <c r="AA5132" s="3" t="s">
        <v>47</v>
      </c>
      <c r="AB5132" s="12" t="s">
        <v>47</v>
      </c>
      <c r="AC5132" s="3" t="s">
        <v>47</v>
      </c>
      <c r="AD5132" s="3" t="s">
        <v>52</v>
      </c>
      <c r="AF5132" s="3" t="s">
        <v>47</v>
      </c>
      <c r="AG5132" s="3" t="s">
        <v>47</v>
      </c>
      <c r="AI5132" s="3" t="s">
        <v>47</v>
      </c>
      <c r="AU5132" s="3">
        <v>0</v>
      </c>
      <c r="AV5132" s="3">
        <v>9</v>
      </c>
      <c r="AW5132" s="3">
        <v>1</v>
      </c>
      <c r="AX5132" s="3">
        <v>9</v>
      </c>
      <c r="AY5132" s="3">
        <v>100</v>
      </c>
      <c r="AZ5132" s="6" t="str">
        <f t="shared" si="564"/>
        <v>2632.4</v>
      </c>
      <c r="BC5132" s="12" t="s">
        <v>13147</v>
      </c>
      <c r="BJ5132" s="12">
        <f t="shared" si="565"/>
        <v>0</v>
      </c>
      <c r="BK5132" s="12">
        <f t="shared" si="566"/>
        <v>0</v>
      </c>
      <c r="CQ5132" s="3" t="str">
        <f>CONCATENATE(baseURL!$A$1,baseURL!$B$1,baseURL!$C$1,".",C5132,".",L5132,".pkl&amp;seq=",BC5132)</f>
        <v>http://proteomics.broadinstitute.org/millscripts/viewfeed.pl?side=xl&amp;cycle=1&amp;fixedMods=iaaC&amp;file=msdataSM/iPRG2012_nd/cpick_in/iPRG2012_nd.2632.4.4.pkl&amp;seq=SGVAVADESLTAFNDLKLGKKYK</v>
      </c>
    </row>
    <row r="5133" spans="1:95" x14ac:dyDescent="0.2">
      <c r="A5133" s="3">
        <v>3706</v>
      </c>
      <c r="B5133" s="2" t="s">
        <v>13148</v>
      </c>
      <c r="C5133" s="2" t="s">
        <v>13138</v>
      </c>
      <c r="D5133" s="3">
        <v>13406</v>
      </c>
      <c r="E5133" s="3">
        <v>13390</v>
      </c>
      <c r="F5133" s="3">
        <v>55297</v>
      </c>
      <c r="G5133" s="3">
        <v>16022</v>
      </c>
      <c r="H5133" s="3">
        <v>46.435899999999997</v>
      </c>
      <c r="I5133" s="30">
        <v>499.26011</v>
      </c>
      <c r="J5133" s="30">
        <v>499.25786440000002</v>
      </c>
      <c r="K5133" s="30">
        <v>2.2499999999999998E-3</v>
      </c>
      <c r="L5133" s="3">
        <v>2</v>
      </c>
      <c r="M5133" s="3">
        <v>2</v>
      </c>
      <c r="N5133" s="10">
        <f t="shared" si="560"/>
        <v>1</v>
      </c>
      <c r="O5133" s="35">
        <v>2</v>
      </c>
      <c r="P5133" s="17"/>
      <c r="Q5133" s="40">
        <v>997.51016000000004</v>
      </c>
      <c r="R5133" s="40">
        <v>499.25871999999998</v>
      </c>
      <c r="S5133" s="18">
        <f t="shared" si="561"/>
        <v>2.784127636298229</v>
      </c>
      <c r="T5133" s="18">
        <f t="shared" si="562"/>
        <v>-1.713740723378375</v>
      </c>
      <c r="U5133" s="18">
        <f t="shared" si="563"/>
        <v>-2.2433258651097758</v>
      </c>
      <c r="V5133" s="30">
        <v>499.25760000000002</v>
      </c>
      <c r="W5133" s="3" t="s">
        <v>47</v>
      </c>
      <c r="X5133" s="3" t="s">
        <v>47</v>
      </c>
      <c r="Y5133" s="3" t="s">
        <v>47</v>
      </c>
      <c r="Z5133" s="3" t="s">
        <v>47</v>
      </c>
      <c r="AA5133" s="3" t="s">
        <v>47</v>
      </c>
      <c r="AB5133" s="12" t="s">
        <v>47</v>
      </c>
      <c r="AC5133" s="3" t="s">
        <v>47</v>
      </c>
      <c r="AE5133" s="3" t="s">
        <v>47</v>
      </c>
      <c r="AF5133" s="3" t="s">
        <v>48</v>
      </c>
      <c r="AG5133" s="3" t="s">
        <v>47</v>
      </c>
      <c r="AH5133" s="3" t="s">
        <v>48</v>
      </c>
      <c r="AI5133" s="3" t="s">
        <v>48</v>
      </c>
      <c r="AK5133" s="3" t="s">
        <v>48</v>
      </c>
      <c r="AL5133" s="3" t="s">
        <v>48</v>
      </c>
      <c r="AU5133" s="3">
        <v>0</v>
      </c>
      <c r="AV5133" s="3">
        <v>9</v>
      </c>
      <c r="AW5133" s="3">
        <v>1</v>
      </c>
      <c r="AX5133" s="3">
        <v>9</v>
      </c>
      <c r="AY5133" s="3">
        <v>100</v>
      </c>
      <c r="AZ5133" s="6" t="str">
        <f t="shared" si="564"/>
        <v>2633.3</v>
      </c>
      <c r="BC5133" s="12" t="s">
        <v>13149</v>
      </c>
      <c r="BJ5133" s="12">
        <f t="shared" si="565"/>
        <v>0</v>
      </c>
      <c r="BK5133" s="12">
        <f t="shared" si="566"/>
        <v>0</v>
      </c>
      <c r="CQ5133" s="3" t="str">
        <f>CONCATENATE(baseURL!$A$1,baseURL!$B$1,baseURL!$C$1,".",C5133,".",L5133,".pkl&amp;seq=",BC5133)</f>
        <v>http://proteomics.broadinstitute.org/millscripts/viewfeed.pl?side=xl&amp;cycle=1&amp;fixedMods=iaaC&amp;file=msdataSM/iPRG2012_nd/cpick_in/iPRG2012_nd.2633.3.2.pkl&amp;seq=DAVSVFGFR</v>
      </c>
    </row>
    <row r="5134" spans="1:95" x14ac:dyDescent="0.2">
      <c r="A5134" s="3">
        <v>6094</v>
      </c>
      <c r="B5134" s="2" t="s">
        <v>13150</v>
      </c>
      <c r="C5134" s="2" t="s">
        <v>13151</v>
      </c>
      <c r="D5134" s="3">
        <v>13409</v>
      </c>
      <c r="E5134" s="3">
        <v>13393</v>
      </c>
      <c r="F5134" s="3">
        <v>55300</v>
      </c>
      <c r="G5134" s="3">
        <v>16025</v>
      </c>
      <c r="H5134" s="3">
        <v>46.440899999999999</v>
      </c>
      <c r="I5134" s="30">
        <v>616.29431999999997</v>
      </c>
      <c r="J5134" s="30">
        <v>616.29441840000004</v>
      </c>
      <c r="K5134" s="30">
        <v>-1E-4</v>
      </c>
      <c r="L5134" s="3">
        <v>3</v>
      </c>
      <c r="M5134" s="3">
        <v>3</v>
      </c>
      <c r="N5134" s="10">
        <f t="shared" si="560"/>
        <v>1</v>
      </c>
      <c r="O5134" s="35">
        <v>3</v>
      </c>
      <c r="P5134" s="17"/>
      <c r="Q5134" s="40">
        <v>1846.8653300000001</v>
      </c>
      <c r="R5134" s="40">
        <v>616.29328999999996</v>
      </c>
      <c r="S5134" s="18">
        <f t="shared" si="561"/>
        <v>1.6712821910072999</v>
      </c>
      <c r="T5134" s="18">
        <f t="shared" si="562"/>
        <v>1.8309464315020927</v>
      </c>
      <c r="U5134" s="18">
        <f t="shared" si="563"/>
        <v>1.476569702859972</v>
      </c>
      <c r="V5134" s="30">
        <v>616.29420000000005</v>
      </c>
      <c r="W5134" s="3" t="s">
        <v>47</v>
      </c>
      <c r="X5134" s="3" t="s">
        <v>47</v>
      </c>
      <c r="Y5134" s="3" t="s">
        <v>47</v>
      </c>
      <c r="Z5134" s="3" t="s">
        <v>47</v>
      </c>
      <c r="AA5134" s="3" t="s">
        <v>47</v>
      </c>
      <c r="AB5134" s="12" t="s">
        <v>47</v>
      </c>
      <c r="AC5134" s="3" t="s">
        <v>47</v>
      </c>
      <c r="AD5134" s="3" t="s">
        <v>47</v>
      </c>
      <c r="AE5134" s="3" t="s">
        <v>47</v>
      </c>
      <c r="AF5134" s="3" t="s">
        <v>48</v>
      </c>
      <c r="AG5134" s="3" t="s">
        <v>47</v>
      </c>
      <c r="AH5134" s="3" t="s">
        <v>47</v>
      </c>
      <c r="AI5134" s="3" t="s">
        <v>48</v>
      </c>
      <c r="AK5134" s="3" t="s">
        <v>47</v>
      </c>
      <c r="AL5134" s="3" t="s">
        <v>47</v>
      </c>
      <c r="AU5134" s="3">
        <v>0</v>
      </c>
      <c r="AV5134" s="3">
        <v>13</v>
      </c>
      <c r="AW5134" s="3">
        <v>1</v>
      </c>
      <c r="AX5134" s="3">
        <v>13</v>
      </c>
      <c r="AY5134" s="3">
        <v>100</v>
      </c>
      <c r="AZ5134" s="6" t="str">
        <f t="shared" si="564"/>
        <v>2633.6</v>
      </c>
      <c r="BC5134" s="12" t="s">
        <v>12628</v>
      </c>
      <c r="BJ5134" s="12">
        <f t="shared" si="565"/>
        <v>0</v>
      </c>
      <c r="BK5134" s="12">
        <f t="shared" si="566"/>
        <v>0</v>
      </c>
      <c r="CQ5134" s="3" t="str">
        <f>CONCATENATE(baseURL!$A$1,baseURL!$B$1,baseURL!$C$1,".",C5134,".",L5134,".pkl&amp;seq=",BC5134)</f>
        <v>http://proteomics.broadinstitute.org/millscripts/viewfeed.pl?side=xl&amp;cycle=1&amp;fixedMods=iaaC&amp;file=msdataSM/iPRG2012_nd/cpick_in/iPRG2012_nd.2633.6.3.pkl&amp;seq=AAQDSFAANWGVMVSHR</v>
      </c>
    </row>
    <row r="5135" spans="1:95" x14ac:dyDescent="0.2">
      <c r="A5135" s="3">
        <v>1565</v>
      </c>
      <c r="B5135" s="2" t="s">
        <v>13152</v>
      </c>
      <c r="C5135" s="2" t="s">
        <v>13153</v>
      </c>
      <c r="D5135" s="3">
        <v>13416</v>
      </c>
      <c r="E5135" s="3">
        <v>13400</v>
      </c>
      <c r="F5135" s="3">
        <v>55317</v>
      </c>
      <c r="G5135" s="3">
        <v>16033</v>
      </c>
      <c r="H5135" s="3">
        <v>46.468400000000003</v>
      </c>
      <c r="I5135" s="30">
        <v>567.81048999999996</v>
      </c>
      <c r="J5135" s="30">
        <v>567.81001189999995</v>
      </c>
      <c r="K5135" s="30">
        <v>4.8000000000000001E-4</v>
      </c>
      <c r="L5135" s="3">
        <v>2</v>
      </c>
      <c r="M5135" s="3">
        <v>2</v>
      </c>
      <c r="N5135" s="10">
        <f t="shared" si="560"/>
        <v>1</v>
      </c>
      <c r="O5135" s="35">
        <v>2</v>
      </c>
      <c r="P5135" s="17"/>
      <c r="Q5135" s="40">
        <v>1134.61535</v>
      </c>
      <c r="R5135" s="40">
        <v>567.81131000000005</v>
      </c>
      <c r="S5135" s="18">
        <f t="shared" si="561"/>
        <v>-1.4441417168843447</v>
      </c>
      <c r="T5135" s="18">
        <f t="shared" si="562"/>
        <v>-2.2861467836896585</v>
      </c>
      <c r="U5135" s="18">
        <f t="shared" si="563"/>
        <v>-2.3071044500736924</v>
      </c>
      <c r="V5135" s="30">
        <v>567.80999999999995</v>
      </c>
      <c r="W5135" s="3" t="s">
        <v>65</v>
      </c>
      <c r="X5135" s="3" t="s">
        <v>47</v>
      </c>
      <c r="Y5135" s="3" t="s">
        <v>47</v>
      </c>
      <c r="AA5135" s="3" t="s">
        <v>65</v>
      </c>
      <c r="AB5135" s="12" t="s">
        <v>52</v>
      </c>
      <c r="AC5135" s="3" t="s">
        <v>52</v>
      </c>
      <c r="AD5135" s="3" t="s">
        <v>47</v>
      </c>
      <c r="AE5135" s="3" t="s">
        <v>65</v>
      </c>
      <c r="AF5135" s="3" t="s">
        <v>52</v>
      </c>
      <c r="AG5135" s="3" t="s">
        <v>47</v>
      </c>
      <c r="AH5135" s="3" t="s">
        <v>52</v>
      </c>
      <c r="AI5135" s="3" t="s">
        <v>52</v>
      </c>
      <c r="AK5135" s="3" t="s">
        <v>52</v>
      </c>
      <c r="AU5135" s="3">
        <v>3</v>
      </c>
      <c r="AV5135" s="3">
        <v>4</v>
      </c>
      <c r="AW5135" s="3">
        <v>1</v>
      </c>
      <c r="AX5135" s="3">
        <v>4</v>
      </c>
      <c r="AY5135" s="3">
        <v>100</v>
      </c>
      <c r="AZ5135" s="6" t="str">
        <f t="shared" si="564"/>
        <v>2634.2</v>
      </c>
      <c r="BC5135" s="12" t="s">
        <v>13154</v>
      </c>
      <c r="BJ5135" s="12">
        <f t="shared" si="565"/>
        <v>0</v>
      </c>
      <c r="BK5135" s="12">
        <f t="shared" si="566"/>
        <v>0</v>
      </c>
      <c r="BP5135" s="3" t="s">
        <v>54</v>
      </c>
      <c r="BR5135" s="3" t="s">
        <v>54</v>
      </c>
      <c r="BS5135" s="3" t="s">
        <v>13155</v>
      </c>
      <c r="BW5135" s="3" t="s">
        <v>13156</v>
      </c>
      <c r="CA5135" s="3" t="s">
        <v>13157</v>
      </c>
      <c r="CQ5135" s="3" t="str">
        <f>CONCATENATE(baseURL!$A$1,baseURL!$B$1,baseURL!$C$1,".",C5135,".",L5135,".pkl&amp;seq=",BC5135,"&amp;varMods=Deamidated-N")</f>
        <v>http://proteomics.broadinstitute.org/millscripts/viewfeed.pl?side=xl&amp;cycle=1&amp;fixedMods=iaaC&amp;file=msdataSM/iPRG2012_nd/cpick_in/iPRG2012_nd.2634.2.2.pkl&amp;seq=nVLQDLYLR&amp;varMods=Deamidated-N</v>
      </c>
    </row>
    <row r="5136" spans="1:95" x14ac:dyDescent="0.2">
      <c r="A5136" s="3">
        <v>5591</v>
      </c>
      <c r="B5136" s="2" t="s">
        <v>13158</v>
      </c>
      <c r="C5136" s="2" t="s">
        <v>13159</v>
      </c>
      <c r="D5136" s="3">
        <v>13418</v>
      </c>
      <c r="E5136" s="3">
        <v>13402</v>
      </c>
      <c r="F5136" s="3">
        <v>55337</v>
      </c>
      <c r="G5136" s="3">
        <v>16036</v>
      </c>
      <c r="H5136" s="3">
        <v>46.485799999999998</v>
      </c>
      <c r="I5136" s="30">
        <v>478.95058</v>
      </c>
      <c r="J5136" s="30">
        <v>478.94946640000001</v>
      </c>
      <c r="K5136" s="30">
        <v>1.1100000000000001E-3</v>
      </c>
      <c r="L5136" s="3">
        <v>3</v>
      </c>
      <c r="M5136" s="3">
        <v>3</v>
      </c>
      <c r="N5136" s="10">
        <f t="shared" si="560"/>
        <v>1</v>
      </c>
      <c r="O5136" s="35">
        <v>3</v>
      </c>
      <c r="P5136" s="17"/>
      <c r="Q5136" s="40">
        <v>1434.8355100000001</v>
      </c>
      <c r="R5136" s="40">
        <v>478.95001999999999</v>
      </c>
      <c r="S5136" s="18">
        <f t="shared" si="561"/>
        <v>1.1692242961117767</v>
      </c>
      <c r="T5136" s="18">
        <f t="shared" si="562"/>
        <v>-1.1558617326903418</v>
      </c>
      <c r="U5136" s="18">
        <f t="shared" si="563"/>
        <v>-1.7120784335201866</v>
      </c>
      <c r="V5136" s="30">
        <v>478.94920000000002</v>
      </c>
      <c r="W5136" s="3" t="s">
        <v>47</v>
      </c>
      <c r="X5136" s="3" t="s">
        <v>47</v>
      </c>
      <c r="Y5136" s="3" t="s">
        <v>47</v>
      </c>
      <c r="Z5136" s="3" t="s">
        <v>47</v>
      </c>
      <c r="AA5136" s="3" t="s">
        <v>48</v>
      </c>
      <c r="AB5136" s="12" t="s">
        <v>47</v>
      </c>
      <c r="AC5136" s="3" t="s">
        <v>47</v>
      </c>
      <c r="AD5136" s="3" t="s">
        <v>47</v>
      </c>
      <c r="AE5136" s="3" t="s">
        <v>47</v>
      </c>
      <c r="AF5136" s="3" t="s">
        <v>47</v>
      </c>
      <c r="AG5136" s="3" t="s">
        <v>47</v>
      </c>
      <c r="AH5136" s="3" t="s">
        <v>47</v>
      </c>
      <c r="AI5136" s="3" t="s">
        <v>47</v>
      </c>
      <c r="AJ5136" s="3" t="s">
        <v>47</v>
      </c>
      <c r="AK5136" s="3" t="s">
        <v>47</v>
      </c>
      <c r="AL5136" s="3" t="s">
        <v>47</v>
      </c>
      <c r="AM5136" s="3" t="s">
        <v>47</v>
      </c>
      <c r="AP5136" s="3" t="s">
        <v>52</v>
      </c>
      <c r="AU5136" s="3">
        <v>0</v>
      </c>
      <c r="AV5136" s="3">
        <v>16</v>
      </c>
      <c r="AW5136" s="3">
        <v>1</v>
      </c>
      <c r="AX5136" s="3">
        <v>16</v>
      </c>
      <c r="AY5136" s="3">
        <v>100</v>
      </c>
      <c r="AZ5136" s="6" t="str">
        <f t="shared" si="564"/>
        <v>2635.1</v>
      </c>
      <c r="BC5136" s="12" t="s">
        <v>12971</v>
      </c>
      <c r="BJ5136" s="12">
        <f t="shared" si="565"/>
        <v>0</v>
      </c>
      <c r="BK5136" s="12">
        <f t="shared" si="566"/>
        <v>0</v>
      </c>
      <c r="CQ5136" s="3" t="str">
        <f>CONCATENATE(baseURL!$A$1,baseURL!$B$1,baseURL!$C$1,".",C5136,".",L5136,".pkl&amp;seq=",BC5136)</f>
        <v>http://proteomics.broadinstitute.org/millscripts/viewfeed.pl?side=xl&amp;cycle=1&amp;fixedMods=iaaC&amp;file=msdataSM/iPRG2012_nd/cpick_in/iPRG2012_nd.2635.1.3.pkl&amp;seq=VVFKLYNDLVPK</v>
      </c>
    </row>
    <row r="5137" spans="1:95" x14ac:dyDescent="0.2">
      <c r="A5137" s="3">
        <v>4163</v>
      </c>
      <c r="B5137" s="2" t="s">
        <v>13160</v>
      </c>
      <c r="C5137" s="2" t="s">
        <v>13161</v>
      </c>
      <c r="D5137" s="3">
        <v>13419</v>
      </c>
      <c r="E5137" s="3">
        <v>13403</v>
      </c>
      <c r="F5137" s="3">
        <v>55338</v>
      </c>
      <c r="G5137" s="3">
        <v>16037</v>
      </c>
      <c r="H5137" s="3">
        <v>46.489199999999997</v>
      </c>
      <c r="I5137" s="30">
        <v>513.93899999999996</v>
      </c>
      <c r="J5137" s="30">
        <v>513.93941500000005</v>
      </c>
      <c r="K5137" s="30">
        <v>-4.0999999999999999E-4</v>
      </c>
      <c r="L5137" s="3">
        <v>3</v>
      </c>
      <c r="M5137" s="3">
        <v>3</v>
      </c>
      <c r="N5137" s="10">
        <f t="shared" si="560"/>
        <v>1</v>
      </c>
      <c r="O5137" s="35">
        <v>3</v>
      </c>
      <c r="P5137" s="17"/>
      <c r="Q5137" s="40">
        <v>1539.8053399999999</v>
      </c>
      <c r="R5137" s="40">
        <v>513.93996000000004</v>
      </c>
      <c r="S5137" s="18">
        <f t="shared" si="561"/>
        <v>-1.8679224710943734</v>
      </c>
      <c r="T5137" s="18">
        <f t="shared" si="562"/>
        <v>-1.0604351527525691</v>
      </c>
      <c r="U5137" s="18">
        <f t="shared" si="563"/>
        <v>-1.6733472135320215</v>
      </c>
      <c r="V5137" s="30">
        <v>513.93910000000005</v>
      </c>
      <c r="W5137" s="3" t="s">
        <v>47</v>
      </c>
      <c r="X5137" s="3" t="s">
        <v>47</v>
      </c>
      <c r="Y5137" s="3" t="s">
        <v>47</v>
      </c>
      <c r="Z5137" s="3" t="s">
        <v>47</v>
      </c>
      <c r="AB5137" s="12" t="s">
        <v>47</v>
      </c>
      <c r="AC5137" s="3" t="s">
        <v>48</v>
      </c>
      <c r="AE5137" s="3" t="s">
        <v>47</v>
      </c>
      <c r="AF5137" s="3" t="s">
        <v>48</v>
      </c>
      <c r="AG5137" s="3" t="s">
        <v>47</v>
      </c>
      <c r="AH5137" s="3" t="s">
        <v>47</v>
      </c>
      <c r="AI5137" s="3" t="s">
        <v>48</v>
      </c>
      <c r="AL5137" s="3" t="s">
        <v>52</v>
      </c>
      <c r="AN5137" s="3" t="s">
        <v>52</v>
      </c>
      <c r="AU5137" s="3">
        <v>0</v>
      </c>
      <c r="AV5137" s="3">
        <v>8</v>
      </c>
      <c r="AW5137" s="3">
        <v>1</v>
      </c>
      <c r="AX5137" s="3">
        <v>8</v>
      </c>
      <c r="AY5137" s="3">
        <v>100</v>
      </c>
      <c r="AZ5137" s="6" t="str">
        <f t="shared" si="564"/>
        <v>2635.2</v>
      </c>
      <c r="BC5137" s="12" t="s">
        <v>13162</v>
      </c>
      <c r="BJ5137" s="12">
        <f t="shared" si="565"/>
        <v>0</v>
      </c>
      <c r="BK5137" s="12">
        <f t="shared" si="566"/>
        <v>0</v>
      </c>
      <c r="CQ5137" s="3" t="str">
        <f>CONCATENATE(baseURL!$A$1,baseURL!$B$1,baseURL!$C$1,".",C5137,".",L5137,".pkl&amp;seq=",BC5137)</f>
        <v>http://proteomics.broadinstitute.org/millscripts/viewfeed.pl?side=xl&amp;cycle=1&amp;fixedMods=iaaC&amp;file=msdataSM/iPRG2012_nd/cpick_in/iPRG2012_nd.2635.2.3.pkl&amp;seq=LLSDFFDGKQLEK</v>
      </c>
    </row>
    <row r="5138" spans="1:95" x14ac:dyDescent="0.2">
      <c r="A5138" s="3">
        <v>5040</v>
      </c>
      <c r="B5138" s="2" t="s">
        <v>13163</v>
      </c>
      <c r="C5138" s="2" t="s">
        <v>13152</v>
      </c>
      <c r="D5138" s="3">
        <v>13420</v>
      </c>
      <c r="E5138" s="3">
        <v>13404</v>
      </c>
      <c r="F5138" s="3">
        <v>55339</v>
      </c>
      <c r="G5138" s="3">
        <v>16038</v>
      </c>
      <c r="H5138" s="3">
        <v>46.4925</v>
      </c>
      <c r="I5138" s="30">
        <v>721.04988000000003</v>
      </c>
      <c r="J5138" s="30">
        <v>721.05063680000001</v>
      </c>
      <c r="K5138" s="30">
        <v>-7.6000000000000004E-4</v>
      </c>
      <c r="L5138" s="3">
        <v>3</v>
      </c>
      <c r="M5138" s="3">
        <v>3</v>
      </c>
      <c r="N5138" s="10">
        <f t="shared" si="560"/>
        <v>1</v>
      </c>
      <c r="O5138" s="35">
        <v>3</v>
      </c>
      <c r="P5138" s="17"/>
      <c r="Q5138" s="40">
        <v>2161.1386900000002</v>
      </c>
      <c r="R5138" s="40">
        <v>721.05107999999996</v>
      </c>
      <c r="S5138" s="18">
        <f t="shared" si="561"/>
        <v>-1.664237157686733</v>
      </c>
      <c r="T5138" s="18">
        <f t="shared" si="562"/>
        <v>-0.61465825687367925</v>
      </c>
      <c r="U5138" s="18">
        <f t="shared" si="563"/>
        <v>-0.80438129279257564</v>
      </c>
      <c r="V5138" s="30">
        <v>721.05050000000006</v>
      </c>
      <c r="W5138" s="3" t="s">
        <v>47</v>
      </c>
      <c r="X5138" s="3" t="s">
        <v>47</v>
      </c>
      <c r="Y5138" s="3" t="s">
        <v>47</v>
      </c>
      <c r="Z5138" s="3" t="s">
        <v>47</v>
      </c>
      <c r="AA5138" s="3" t="s">
        <v>48</v>
      </c>
      <c r="AB5138" s="12" t="s">
        <v>47</v>
      </c>
      <c r="AC5138" s="3" t="s">
        <v>47</v>
      </c>
      <c r="AD5138" s="3" t="s">
        <v>47</v>
      </c>
      <c r="AE5138" s="3" t="s">
        <v>47</v>
      </c>
      <c r="AF5138" s="3" t="s">
        <v>47</v>
      </c>
      <c r="AG5138" s="3" t="s">
        <v>47</v>
      </c>
      <c r="AH5138" s="3" t="s">
        <v>47</v>
      </c>
      <c r="AI5138" s="3" t="s">
        <v>47</v>
      </c>
      <c r="AJ5138" s="3" t="s">
        <v>47</v>
      </c>
      <c r="AK5138" s="3" t="s">
        <v>47</v>
      </c>
      <c r="AL5138" s="3" t="s">
        <v>47</v>
      </c>
      <c r="AM5138" s="3" t="s">
        <v>47</v>
      </c>
      <c r="AN5138" s="3" t="s">
        <v>47</v>
      </c>
      <c r="AU5138" s="3">
        <v>0</v>
      </c>
      <c r="AV5138" s="3">
        <v>17</v>
      </c>
      <c r="AW5138" s="3">
        <v>1</v>
      </c>
      <c r="AX5138" s="3">
        <v>17</v>
      </c>
      <c r="AY5138" s="3">
        <v>100</v>
      </c>
      <c r="AZ5138" s="6" t="str">
        <f t="shared" si="564"/>
        <v>2635.3</v>
      </c>
      <c r="BC5138" s="12" t="s">
        <v>13164</v>
      </c>
      <c r="BJ5138" s="12">
        <f t="shared" si="565"/>
        <v>0</v>
      </c>
      <c r="BK5138" s="12">
        <f t="shared" si="566"/>
        <v>0</v>
      </c>
      <c r="CQ5138" s="3" t="str">
        <f>CONCATENATE(baseURL!$A$1,baseURL!$B$1,baseURL!$C$1,".",C5138,".",L5138,".pkl&amp;seq=",BC5138)</f>
        <v>http://proteomics.broadinstitute.org/millscripts/viewfeed.pl?side=xl&amp;cycle=1&amp;fixedMods=iaaC&amp;file=msdataSM/iPRG2012_nd/cpick_in/iPRG2012_nd.2635.3.3.pkl&amp;seq=YLQTEQQLEVPEGVTVSLK</v>
      </c>
    </row>
    <row r="5139" spans="1:95" x14ac:dyDescent="0.2">
      <c r="A5139" s="3">
        <v>6747</v>
      </c>
      <c r="B5139" s="2" t="s">
        <v>13165</v>
      </c>
      <c r="C5139" s="2" t="s">
        <v>13166</v>
      </c>
      <c r="D5139" s="3">
        <v>13421</v>
      </c>
      <c r="E5139" s="3">
        <v>13405</v>
      </c>
      <c r="F5139" s="3">
        <v>55340</v>
      </c>
      <c r="G5139" s="3">
        <v>16039</v>
      </c>
      <c r="H5139" s="3">
        <v>46.495899999999999</v>
      </c>
      <c r="I5139" s="30">
        <v>912.38541999999995</v>
      </c>
      <c r="J5139" s="30">
        <v>912.38579340000001</v>
      </c>
      <c r="K5139" s="30">
        <v>-3.6999999999999999E-4</v>
      </c>
      <c r="L5139" s="3">
        <v>3</v>
      </c>
      <c r="M5139" s="3">
        <v>3</v>
      </c>
      <c r="N5139" s="10">
        <f t="shared" si="560"/>
        <v>1</v>
      </c>
      <c r="O5139" s="35">
        <v>3</v>
      </c>
      <c r="P5139" s="17"/>
      <c r="Q5139" s="40">
        <v>2735.1478699999998</v>
      </c>
      <c r="R5139" s="40">
        <v>912.38747000000001</v>
      </c>
      <c r="S5139" s="18">
        <f t="shared" si="561"/>
        <v>-2.246852425597035</v>
      </c>
      <c r="T5139" s="18">
        <f t="shared" si="562"/>
        <v>-1.8375964764138446</v>
      </c>
      <c r="U5139" s="18">
        <f t="shared" si="563"/>
        <v>-1.7207601503067227</v>
      </c>
      <c r="V5139" s="30">
        <v>912.38589999999999</v>
      </c>
      <c r="W5139" s="3" t="s">
        <v>47</v>
      </c>
      <c r="X5139" s="3" t="s">
        <v>47</v>
      </c>
      <c r="Y5139" s="3" t="s">
        <v>47</v>
      </c>
      <c r="Z5139" s="3" t="s">
        <v>47</v>
      </c>
      <c r="AA5139" s="3" t="s">
        <v>47</v>
      </c>
      <c r="AB5139" s="12" t="s">
        <v>47</v>
      </c>
      <c r="AC5139" s="3" t="s">
        <v>47</v>
      </c>
      <c r="AD5139" s="3" t="s">
        <v>47</v>
      </c>
      <c r="AE5139" s="3" t="s">
        <v>47</v>
      </c>
      <c r="AF5139" s="3" t="s">
        <v>47</v>
      </c>
      <c r="AG5139" s="3" t="s">
        <v>48</v>
      </c>
      <c r="AI5139" s="3" t="s">
        <v>47</v>
      </c>
      <c r="AJ5139" s="3" t="s">
        <v>47</v>
      </c>
      <c r="AK5139" s="3" t="s">
        <v>47</v>
      </c>
      <c r="AL5139" s="3" t="s">
        <v>47</v>
      </c>
      <c r="AN5139" s="3" t="s">
        <v>47</v>
      </c>
      <c r="AU5139" s="3">
        <v>0</v>
      </c>
      <c r="AV5139" s="3">
        <v>15</v>
      </c>
      <c r="AW5139" s="3">
        <v>1</v>
      </c>
      <c r="AX5139" s="3">
        <v>15</v>
      </c>
      <c r="AY5139" s="3">
        <v>100</v>
      </c>
      <c r="AZ5139" s="6" t="str">
        <f t="shared" si="564"/>
        <v>2635.4</v>
      </c>
      <c r="BC5139" s="12" t="s">
        <v>13167</v>
      </c>
      <c r="BJ5139" s="12">
        <f t="shared" si="565"/>
        <v>0</v>
      </c>
      <c r="BK5139" s="12">
        <f t="shared" si="566"/>
        <v>0</v>
      </c>
      <c r="CQ5139" s="3" t="str">
        <f>CONCATENATE(baseURL!$A$1,baseURL!$B$1,baseURL!$C$1,".",C5139,".",L5139,".pkl&amp;seq=",BC5139)</f>
        <v>http://proteomics.broadinstitute.org/millscripts/viewfeed.pl?side=xl&amp;cycle=1&amp;fixedMods=iaaC&amp;file=msdataSM/iPRG2012_nd/cpick_in/iPRG2012_nd.2635.4.3.pkl&amp;seq=TNEYRLAFYQVTPEEDEEEDEE</v>
      </c>
    </row>
    <row r="5140" spans="1:95" x14ac:dyDescent="0.2">
      <c r="A5140" s="3">
        <v>5893</v>
      </c>
      <c r="B5140" s="2" t="s">
        <v>13168</v>
      </c>
      <c r="C5140" s="2" t="s">
        <v>13169</v>
      </c>
      <c r="D5140" s="3">
        <v>13422</v>
      </c>
      <c r="E5140" s="3">
        <v>13406</v>
      </c>
      <c r="F5140" s="3">
        <v>55341</v>
      </c>
      <c r="G5140" s="3">
        <v>16040</v>
      </c>
      <c r="H5140" s="3">
        <v>46.499200000000002</v>
      </c>
      <c r="I5140" s="30">
        <v>1088.1747</v>
      </c>
      <c r="J5140" s="30">
        <v>1088.174902</v>
      </c>
      <c r="K5140" s="30">
        <v>-2.0000000000000001E-4</v>
      </c>
      <c r="L5140" s="3">
        <v>3</v>
      </c>
      <c r="M5140" s="3">
        <v>3</v>
      </c>
      <c r="N5140" s="10">
        <f t="shared" si="560"/>
        <v>1</v>
      </c>
      <c r="O5140" s="35">
        <v>3</v>
      </c>
      <c r="P5140" s="17"/>
      <c r="Q5140" s="40">
        <v>3262.5174900000002</v>
      </c>
      <c r="R5140" s="40">
        <v>1088.1773499999999</v>
      </c>
      <c r="S5140" s="18">
        <f t="shared" si="561"/>
        <v>-2.4352648030242774</v>
      </c>
      <c r="T5140" s="18">
        <f t="shared" si="562"/>
        <v>-2.2496332973283111</v>
      </c>
      <c r="U5140" s="18">
        <f t="shared" si="563"/>
        <v>-2.5271615880243492</v>
      </c>
      <c r="V5140" s="30">
        <v>1088.1746000000001</v>
      </c>
      <c r="W5140" s="3" t="s">
        <v>47</v>
      </c>
      <c r="X5140" s="3" t="s">
        <v>47</v>
      </c>
      <c r="Y5140" s="3" t="s">
        <v>47</v>
      </c>
      <c r="Z5140" s="3" t="s">
        <v>47</v>
      </c>
      <c r="AA5140" s="3" t="s">
        <v>47</v>
      </c>
      <c r="AB5140" s="12" t="s">
        <v>47</v>
      </c>
      <c r="AC5140" s="3" t="s">
        <v>47</v>
      </c>
      <c r="AD5140" s="3" t="s">
        <v>47</v>
      </c>
      <c r="AE5140" s="3" t="s">
        <v>47</v>
      </c>
      <c r="AF5140" s="3" t="s">
        <v>47</v>
      </c>
      <c r="AG5140" s="3" t="s">
        <v>47</v>
      </c>
      <c r="AI5140" s="3" t="s">
        <v>47</v>
      </c>
      <c r="AJ5140" s="3" t="s">
        <v>47</v>
      </c>
      <c r="AK5140" s="3" t="s">
        <v>47</v>
      </c>
      <c r="AL5140" s="3" t="s">
        <v>48</v>
      </c>
      <c r="AM5140" s="3" t="s">
        <v>47</v>
      </c>
      <c r="AU5140" s="3">
        <v>0</v>
      </c>
      <c r="AV5140" s="3">
        <v>15</v>
      </c>
      <c r="AW5140" s="3">
        <v>1</v>
      </c>
      <c r="AX5140" s="3">
        <v>15</v>
      </c>
      <c r="AY5140" s="3">
        <v>100</v>
      </c>
      <c r="AZ5140" s="6" t="str">
        <f t="shared" si="564"/>
        <v>2635.5</v>
      </c>
      <c r="BC5140" s="12" t="s">
        <v>12974</v>
      </c>
      <c r="BJ5140" s="12">
        <f t="shared" si="565"/>
        <v>0</v>
      </c>
      <c r="BK5140" s="12">
        <f t="shared" si="566"/>
        <v>0</v>
      </c>
      <c r="CQ5140" s="3" t="str">
        <f>CONCATENATE(baseURL!$A$1,baseURL!$B$1,baseURL!$C$1,".",C5140,".",L5140,".pkl&amp;seq=",BC5140)</f>
        <v>http://proteomics.broadinstitute.org/millscripts/viewfeed.pl?side=xl&amp;cycle=1&amp;fixedMods=iaaC&amp;file=msdataSM/iPRG2012_nd/cpick_in/iPRG2012_nd.2635.5.3.pkl&amp;seq=LYQAGGAPEGAAPGGFPGGAPPAPEAEGPTVEEVD</v>
      </c>
    </row>
    <row r="5141" spans="1:95" x14ac:dyDescent="0.2">
      <c r="A5141" s="3">
        <v>2255</v>
      </c>
      <c r="B5141" s="2" t="s">
        <v>13170</v>
      </c>
      <c r="C5141" s="2" t="s">
        <v>13171</v>
      </c>
      <c r="D5141" s="3">
        <v>13423</v>
      </c>
      <c r="E5141" s="3">
        <v>13407</v>
      </c>
      <c r="F5141" s="3">
        <v>55358</v>
      </c>
      <c r="G5141" s="3">
        <v>16042</v>
      </c>
      <c r="H5141" s="3">
        <v>46.509300000000003</v>
      </c>
      <c r="I5141" s="30">
        <v>418.59670999999997</v>
      </c>
      <c r="J5141" s="30">
        <v>418.5960374</v>
      </c>
      <c r="K5141" s="30">
        <v>6.7000000000000002E-4</v>
      </c>
      <c r="L5141" s="3">
        <v>3</v>
      </c>
      <c r="M5141" s="3">
        <v>3</v>
      </c>
      <c r="N5141" s="10">
        <f t="shared" si="560"/>
        <v>1</v>
      </c>
      <c r="O5141" s="35">
        <v>3</v>
      </c>
      <c r="P5141" s="17"/>
      <c r="Q5141" s="40">
        <v>1253.7728500000001</v>
      </c>
      <c r="R5141" s="40">
        <v>418.5958</v>
      </c>
      <c r="S5141" s="18">
        <f t="shared" si="561"/>
        <v>2.173934855476829</v>
      </c>
      <c r="T5141" s="18">
        <f t="shared" si="562"/>
        <v>0.56713421396765773</v>
      </c>
      <c r="U5141" s="18">
        <f t="shared" si="563"/>
        <v>0.47778788035293068</v>
      </c>
      <c r="V5141" s="30">
        <v>418.596</v>
      </c>
      <c r="Z5141" s="3" t="s">
        <v>47</v>
      </c>
      <c r="AA5141" s="3" t="s">
        <v>47</v>
      </c>
      <c r="AF5141" s="3" t="s">
        <v>48</v>
      </c>
      <c r="AH5141" s="3" t="s">
        <v>47</v>
      </c>
      <c r="AI5141" s="3" t="s">
        <v>48</v>
      </c>
      <c r="AL5141" s="3" t="s">
        <v>48</v>
      </c>
      <c r="AU5141" s="3">
        <v>0</v>
      </c>
      <c r="AV5141" s="3">
        <v>3</v>
      </c>
      <c r="AW5141" s="3">
        <v>1</v>
      </c>
      <c r="AX5141" s="3">
        <v>3</v>
      </c>
      <c r="AY5141" s="3">
        <v>100</v>
      </c>
      <c r="AZ5141" s="6" t="str">
        <f t="shared" si="564"/>
        <v>2636.1</v>
      </c>
      <c r="BC5141" s="12" t="s">
        <v>13172</v>
      </c>
      <c r="BJ5141" s="12">
        <f t="shared" si="565"/>
        <v>0</v>
      </c>
      <c r="BK5141" s="12">
        <f t="shared" si="566"/>
        <v>0</v>
      </c>
      <c r="CQ5141" s="3" t="str">
        <f>CONCATENATE(baseURL!$A$1,baseURL!$B$1,baseURL!$C$1,".",C5141,".",L5141,".pkl&amp;seq=",BC5141)</f>
        <v>http://proteomics.broadinstitute.org/millscripts/viewfeed.pl?side=xl&amp;cycle=1&amp;fixedMods=iaaC&amp;file=msdataSM/iPRG2012_nd/cpick_in/iPRG2012_nd.2636.1.3.pkl&amp;seq=KLAVNLVPFPR</v>
      </c>
    </row>
    <row r="5142" spans="1:95" x14ac:dyDescent="0.2">
      <c r="A5142" s="3">
        <v>2984</v>
      </c>
      <c r="B5142" s="2" t="s">
        <v>13173</v>
      </c>
      <c r="C5142" s="2" t="s">
        <v>13160</v>
      </c>
      <c r="D5142" s="3">
        <v>13425</v>
      </c>
      <c r="E5142" s="3">
        <v>13409</v>
      </c>
      <c r="F5142" s="3">
        <v>55360</v>
      </c>
      <c r="G5142" s="3">
        <v>16044</v>
      </c>
      <c r="H5142" s="3">
        <v>46.512700000000002</v>
      </c>
      <c r="I5142" s="30">
        <v>524.94748000000004</v>
      </c>
      <c r="J5142" s="30">
        <v>524.94728970000006</v>
      </c>
      <c r="K5142" s="30">
        <v>1.9000000000000001E-4</v>
      </c>
      <c r="L5142" s="3">
        <v>3</v>
      </c>
      <c r="M5142" s="3">
        <v>3</v>
      </c>
      <c r="N5142" s="10">
        <f t="shared" si="560"/>
        <v>1</v>
      </c>
      <c r="O5142" s="35">
        <v>3</v>
      </c>
      <c r="P5142" s="17"/>
      <c r="Q5142" s="40">
        <v>1572.8281400000001</v>
      </c>
      <c r="R5142" s="40">
        <v>524.94755999999995</v>
      </c>
      <c r="S5142" s="18">
        <f t="shared" si="561"/>
        <v>-0.15239617441350953</v>
      </c>
      <c r="T5142" s="18">
        <f t="shared" si="562"/>
        <v>-0.51490857467241302</v>
      </c>
      <c r="U5142" s="18">
        <f t="shared" si="563"/>
        <v>-0.68578278561878092</v>
      </c>
      <c r="V5142" s="30">
        <v>524.94719999999995</v>
      </c>
      <c r="W5142" s="3" t="s">
        <v>47</v>
      </c>
      <c r="X5142" s="3" t="s">
        <v>47</v>
      </c>
      <c r="Y5142" s="3" t="s">
        <v>47</v>
      </c>
      <c r="Z5142" s="3" t="s">
        <v>52</v>
      </c>
      <c r="AG5142" s="3" t="s">
        <v>47</v>
      </c>
      <c r="AH5142" s="3" t="s">
        <v>48</v>
      </c>
      <c r="AJ5142" s="3" t="s">
        <v>47</v>
      </c>
      <c r="AL5142" s="3" t="s">
        <v>52</v>
      </c>
      <c r="AM5142" s="3" t="s">
        <v>48</v>
      </c>
      <c r="AU5142" s="3">
        <v>0</v>
      </c>
      <c r="AV5142" s="3">
        <v>5</v>
      </c>
      <c r="AW5142" s="3">
        <v>1</v>
      </c>
      <c r="AX5142" s="3">
        <v>5</v>
      </c>
      <c r="AY5142" s="3">
        <v>100</v>
      </c>
      <c r="AZ5142" s="6" t="str">
        <f t="shared" si="564"/>
        <v>2636.3</v>
      </c>
      <c r="BC5142" s="12" t="s">
        <v>13174</v>
      </c>
      <c r="BJ5142" s="12">
        <f t="shared" si="565"/>
        <v>0</v>
      </c>
      <c r="BK5142" s="12">
        <f t="shared" si="566"/>
        <v>0</v>
      </c>
      <c r="CQ5142" s="3" t="str">
        <f>CONCATENATE(baseURL!$A$1,baseURL!$B$1,baseURL!$C$1,".",C5142,".",L5142,".pkl&amp;seq=",BC5142)</f>
        <v>http://proteomics.broadinstitute.org/millscripts/viewfeed.pl?side=xl&amp;cycle=1&amp;fixedMods=iaaC&amp;file=msdataSM/iPRG2012_nd/cpick_in/iPRG2012_nd.2636.3.3.pkl&amp;seq=ALWNVVNWKEASR</v>
      </c>
    </row>
    <row r="5143" spans="1:95" x14ac:dyDescent="0.2">
      <c r="A5143" s="3">
        <v>1455</v>
      </c>
      <c r="B5143" s="2" t="s">
        <v>13175</v>
      </c>
      <c r="C5143" s="2" t="s">
        <v>13163</v>
      </c>
      <c r="D5143" s="3">
        <v>13426</v>
      </c>
      <c r="E5143" s="3">
        <v>13410</v>
      </c>
      <c r="F5143" s="3">
        <v>55361</v>
      </c>
      <c r="G5143" s="3">
        <v>16045</v>
      </c>
      <c r="H5143" s="3">
        <v>46.514299999999999</v>
      </c>
      <c r="I5143" s="30">
        <v>572.86518999999998</v>
      </c>
      <c r="J5143" s="30">
        <v>572.862977</v>
      </c>
      <c r="K5143" s="30">
        <v>2.2100000000000002E-3</v>
      </c>
      <c r="L5143" s="3">
        <v>2</v>
      </c>
      <c r="M5143" s="3">
        <v>2</v>
      </c>
      <c r="N5143" s="10">
        <f t="shared" si="560"/>
        <v>1</v>
      </c>
      <c r="O5143" s="35">
        <v>2</v>
      </c>
      <c r="P5143" s="17"/>
      <c r="Q5143" s="40">
        <v>1144.72009</v>
      </c>
      <c r="R5143" s="40">
        <v>572.86368000000004</v>
      </c>
      <c r="S5143" s="18">
        <f t="shared" si="561"/>
        <v>2.6358801450622282</v>
      </c>
      <c r="T5143" s="18">
        <f t="shared" si="562"/>
        <v>-1.2271680411718282</v>
      </c>
      <c r="U5143" s="18">
        <f t="shared" si="563"/>
        <v>-1.1870188733006559</v>
      </c>
      <c r="V5143" s="30">
        <v>572.86300000000006</v>
      </c>
      <c r="X5143" s="3" t="s">
        <v>47</v>
      </c>
      <c r="Y5143" s="3" t="s">
        <v>47</v>
      </c>
      <c r="Z5143" s="3" t="s">
        <v>52</v>
      </c>
      <c r="AA5143" s="3" t="s">
        <v>47</v>
      </c>
      <c r="AC5143" s="3" t="s">
        <v>52</v>
      </c>
      <c r="AK5143" s="3" t="s">
        <v>52</v>
      </c>
      <c r="AL5143" s="3" t="s">
        <v>52</v>
      </c>
      <c r="AM5143" s="3" t="s">
        <v>48</v>
      </c>
      <c r="AU5143" s="3">
        <v>0</v>
      </c>
      <c r="AV5143" s="3">
        <v>3</v>
      </c>
      <c r="AW5143" s="3">
        <v>1</v>
      </c>
      <c r="AX5143" s="3">
        <v>3</v>
      </c>
      <c r="AY5143" s="3">
        <v>100</v>
      </c>
      <c r="AZ5143" s="6" t="str">
        <f t="shared" si="564"/>
        <v>2636.4</v>
      </c>
      <c r="BC5143" s="12" t="s">
        <v>13176</v>
      </c>
      <c r="BJ5143" s="12">
        <f t="shared" si="565"/>
        <v>0</v>
      </c>
      <c r="BK5143" s="12">
        <f t="shared" si="566"/>
        <v>0</v>
      </c>
      <c r="CQ5143" s="3" t="str">
        <f>CONCATENATE(baseURL!$A$1,baseURL!$B$1,baseURL!$C$1,".",C5143,".",L5143,".pkl&amp;seq=",BC5143)</f>
        <v>http://proteomics.broadinstitute.org/millscripts/viewfeed.pl?side=xl&amp;cycle=1&amp;fixedMods=iaaC&amp;file=msdataSM/iPRG2012_nd/cpick_in/iPRG2012_nd.2636.4.2.pkl&amp;seq=FKLLNGLALR</v>
      </c>
    </row>
    <row r="5144" spans="1:95" x14ac:dyDescent="0.2">
      <c r="A5144" s="3">
        <v>918</v>
      </c>
      <c r="B5144" s="2" t="s">
        <v>13177</v>
      </c>
      <c r="C5144" s="2" t="s">
        <v>13168</v>
      </c>
      <c r="D5144" s="3">
        <v>13428</v>
      </c>
      <c r="E5144" s="3">
        <v>13412</v>
      </c>
      <c r="F5144" s="3">
        <v>55363</v>
      </c>
      <c r="G5144" s="3">
        <v>16047</v>
      </c>
      <c r="H5144" s="3">
        <v>46.519300000000001</v>
      </c>
      <c r="I5144" s="30">
        <v>768.38507000000004</v>
      </c>
      <c r="J5144" s="30">
        <v>768.38300800000002</v>
      </c>
      <c r="K5144" s="30">
        <v>2.0600000000000002E-3</v>
      </c>
      <c r="L5144" s="3">
        <v>3</v>
      </c>
      <c r="M5144" s="3">
        <v>3</v>
      </c>
      <c r="N5144" s="10">
        <f t="shared" si="560"/>
        <v>1</v>
      </c>
      <c r="O5144" s="35">
        <v>3</v>
      </c>
      <c r="P5144" s="17"/>
      <c r="Q5144" s="40">
        <v>2303.1374599999999</v>
      </c>
      <c r="R5144" s="40">
        <v>768.38400999999999</v>
      </c>
      <c r="S5144" s="18">
        <f t="shared" si="561"/>
        <v>1.3795185561607943</v>
      </c>
      <c r="T5144" s="18">
        <f t="shared" si="562"/>
        <v>-1.3040354652503814</v>
      </c>
      <c r="U5144" s="18">
        <f t="shared" si="563"/>
        <v>-1.4445901861488377</v>
      </c>
      <c r="V5144" s="30">
        <v>768.38289999999995</v>
      </c>
      <c r="W5144" s="3" t="s">
        <v>47</v>
      </c>
      <c r="X5144" s="3" t="s">
        <v>47</v>
      </c>
      <c r="Y5144" s="3" t="s">
        <v>47</v>
      </c>
      <c r="Z5144" s="3" t="s">
        <v>47</v>
      </c>
      <c r="AA5144" s="3" t="s">
        <v>47</v>
      </c>
      <c r="AB5144" s="12" t="s">
        <v>47</v>
      </c>
      <c r="AC5144" s="3" t="s">
        <v>47</v>
      </c>
      <c r="AD5144" s="3" t="s">
        <v>65</v>
      </c>
      <c r="AE5144" s="3" t="s">
        <v>47</v>
      </c>
      <c r="AF5144" s="3" t="s">
        <v>47</v>
      </c>
      <c r="AG5144" s="3" t="s">
        <v>47</v>
      </c>
      <c r="AI5144" s="3" t="s">
        <v>47</v>
      </c>
      <c r="AJ5144" s="3" t="s">
        <v>47</v>
      </c>
      <c r="AK5144" s="3" t="s">
        <v>47</v>
      </c>
      <c r="AL5144" s="3" t="s">
        <v>47</v>
      </c>
      <c r="AM5144" s="3" t="s">
        <v>47</v>
      </c>
      <c r="AN5144" s="3" t="s">
        <v>47</v>
      </c>
      <c r="AO5144" s="3" t="s">
        <v>47</v>
      </c>
      <c r="AP5144" s="3" t="s">
        <v>47</v>
      </c>
      <c r="AQ5144" s="3" t="s">
        <v>47</v>
      </c>
      <c r="AS5144" s="3" t="s">
        <v>47</v>
      </c>
      <c r="AU5144" s="3">
        <v>1</v>
      </c>
      <c r="AV5144" s="3">
        <v>20</v>
      </c>
      <c r="AW5144" s="3">
        <v>3</v>
      </c>
      <c r="AX5144" s="3">
        <v>18</v>
      </c>
      <c r="AY5144" s="3">
        <v>90</v>
      </c>
      <c r="AZ5144" s="6" t="str">
        <f t="shared" si="564"/>
        <v>2636.6</v>
      </c>
      <c r="BB5144" s="12" t="s">
        <v>79</v>
      </c>
      <c r="BC5144" s="12" t="s">
        <v>13083</v>
      </c>
      <c r="BJ5144" s="12">
        <f t="shared" si="565"/>
        <v>0</v>
      </c>
      <c r="BK5144" s="12">
        <f t="shared" si="566"/>
        <v>0</v>
      </c>
      <c r="BU5144" s="3" t="s">
        <v>13178</v>
      </c>
      <c r="BZ5144" s="3" t="s">
        <v>13179</v>
      </c>
      <c r="CO5144" s="3" t="s">
        <v>13180</v>
      </c>
      <c r="CQ5144" s="3" t="str">
        <f>CONCATENATE(baseURL!$A$1,baseURL!$B$1,"+Acetyl",baseURL!$C$1,".",C5144,".",L5144,".pkl&amp;seq=",BC5144)</f>
        <v>http://proteomics.broadinstitute.org/millscripts/viewfeed.pl?side=xl&amp;cycle=1&amp;fixedMods=iaaC+Acetyl&amp;file=msdataSM/iPRG2012_nd/cpick_in/iPRG2012_nd.2636.6.3.pkl&amp;seq=SREGFQLPTNLDAAAAGTSQAR</v>
      </c>
    </row>
    <row r="5145" spans="1:95" x14ac:dyDescent="0.2">
      <c r="A5145" s="3">
        <v>1517</v>
      </c>
      <c r="B5145" s="2" t="s">
        <v>13181</v>
      </c>
      <c r="C5145" s="2" t="s">
        <v>13182</v>
      </c>
      <c r="D5145" s="3">
        <v>13429</v>
      </c>
      <c r="E5145" s="3">
        <v>13413</v>
      </c>
      <c r="F5145" s="3">
        <v>55364</v>
      </c>
      <c r="G5145" s="3">
        <v>16048</v>
      </c>
      <c r="H5145" s="3">
        <v>46.521799999999999</v>
      </c>
      <c r="I5145" s="30">
        <v>774.38644999999997</v>
      </c>
      <c r="J5145" s="30">
        <v>774.38495760000001</v>
      </c>
      <c r="K5145" s="30">
        <v>1.49E-3</v>
      </c>
      <c r="L5145" s="3">
        <v>0</v>
      </c>
      <c r="M5145" s="3">
        <v>3</v>
      </c>
      <c r="N5145" s="10">
        <f t="shared" si="560"/>
        <v>1</v>
      </c>
      <c r="O5145" s="35">
        <v>3</v>
      </c>
      <c r="P5145" s="17"/>
      <c r="Q5145" s="40">
        <v>2321.14419</v>
      </c>
      <c r="R5145" s="40">
        <v>774.38625000000002</v>
      </c>
      <c r="S5145" s="18">
        <f t="shared" si="561"/>
        <v>0.25826904848813609</v>
      </c>
      <c r="T5145" s="18">
        <f t="shared" si="562"/>
        <v>-1.6689345917637155</v>
      </c>
      <c r="U5145" s="18">
        <f t="shared" si="563"/>
        <v>-1.8724506019794136</v>
      </c>
      <c r="V5145" s="30">
        <v>774.38480000000004</v>
      </c>
      <c r="W5145" s="3" t="s">
        <v>47</v>
      </c>
      <c r="X5145" s="3" t="s">
        <v>47</v>
      </c>
      <c r="Y5145" s="3" t="s">
        <v>47</v>
      </c>
      <c r="Z5145" s="3" t="s">
        <v>47</v>
      </c>
      <c r="AA5145" s="3" t="s">
        <v>47</v>
      </c>
      <c r="AC5145" s="3" t="s">
        <v>52</v>
      </c>
      <c r="AD5145" s="3" t="s">
        <v>47</v>
      </c>
      <c r="AE5145" s="3" t="s">
        <v>47</v>
      </c>
      <c r="AG5145" s="3" t="s">
        <v>47</v>
      </c>
      <c r="AH5145" s="3" t="s">
        <v>47</v>
      </c>
      <c r="AI5145" s="3" t="s">
        <v>48</v>
      </c>
      <c r="AK5145" s="3" t="s">
        <v>48</v>
      </c>
      <c r="AL5145" s="3" t="s">
        <v>47</v>
      </c>
      <c r="AM5145" s="3" t="s">
        <v>47</v>
      </c>
      <c r="AN5145" s="3" t="s">
        <v>47</v>
      </c>
      <c r="AO5145" s="3" t="s">
        <v>47</v>
      </c>
      <c r="AP5145" s="3" t="s">
        <v>48</v>
      </c>
      <c r="AU5145" s="3">
        <v>0</v>
      </c>
      <c r="AV5145" s="3">
        <v>13</v>
      </c>
      <c r="AW5145" s="3">
        <v>2</v>
      </c>
      <c r="AX5145" s="3">
        <v>12</v>
      </c>
      <c r="AY5145" s="3">
        <v>92.31</v>
      </c>
      <c r="AZ5145" s="6" t="str">
        <f t="shared" si="564"/>
        <v>2636.7</v>
      </c>
      <c r="BB5145" s="12" t="s">
        <v>79</v>
      </c>
      <c r="BC5145" s="12" t="s">
        <v>13183</v>
      </c>
      <c r="BJ5145" s="12">
        <f t="shared" si="565"/>
        <v>0</v>
      </c>
      <c r="BK5145" s="12">
        <f t="shared" si="566"/>
        <v>0</v>
      </c>
      <c r="BU5145" s="3" t="s">
        <v>13184</v>
      </c>
      <c r="CQ5145" s="3" t="str">
        <f>CONCATENATE(baseURL!$A$1,baseURL!$B$1,"+Acetyl",baseURL!$C$1,".",C5145,".",L5145,".pkl&amp;seq=",BC5145)</f>
        <v>http://proteomics.broadinstitute.org/millscripts/viewfeed.pl?side=xl&amp;cycle=1&amp;fixedMods=iaaC+Acetyl&amp;file=msdataSM/iPRG2012_nd/cpick_in/iPRG2012_nd.2636.7.0.pkl&amp;seq=MDALNSKEQQEFQKVVEQK</v>
      </c>
    </row>
    <row r="5146" spans="1:95" x14ac:dyDescent="0.2">
      <c r="A5146" s="3">
        <v>7829</v>
      </c>
      <c r="B5146" s="2" t="s">
        <v>13185</v>
      </c>
      <c r="C5146" s="2" t="s">
        <v>13186</v>
      </c>
      <c r="D5146" s="3">
        <v>13430</v>
      </c>
      <c r="E5146" s="3">
        <v>13414</v>
      </c>
      <c r="F5146" s="3">
        <v>55365</v>
      </c>
      <c r="G5146" s="3">
        <v>16049</v>
      </c>
      <c r="H5146" s="3">
        <v>46.524299999999997</v>
      </c>
      <c r="I5146" s="30">
        <v>898.91976999999997</v>
      </c>
      <c r="J5146" s="30">
        <v>898.91681940000001</v>
      </c>
      <c r="K5146" s="30">
        <v>2.9499999999999999E-3</v>
      </c>
      <c r="L5146" s="3">
        <v>2</v>
      </c>
      <c r="M5146" s="3">
        <v>2</v>
      </c>
      <c r="N5146" s="10">
        <f t="shared" si="560"/>
        <v>1</v>
      </c>
      <c r="O5146" s="35">
        <v>2</v>
      </c>
      <c r="P5146" s="17"/>
      <c r="Q5146" s="40">
        <v>1796.8305800000001</v>
      </c>
      <c r="R5146" s="40">
        <v>898.91893000000005</v>
      </c>
      <c r="S5146" s="18">
        <f t="shared" si="561"/>
        <v>0.93445579116413413</v>
      </c>
      <c r="T5146" s="18">
        <f t="shared" si="562"/>
        <v>-2.347931420286439</v>
      </c>
      <c r="U5146" s="18">
        <f t="shared" si="563"/>
        <v>-2.4807576363467314</v>
      </c>
      <c r="V5146" s="30">
        <v>898.91669999999999</v>
      </c>
      <c r="W5146" s="3" t="s">
        <v>47</v>
      </c>
      <c r="Z5146" s="3" t="s">
        <v>52</v>
      </c>
      <c r="AB5146" s="12" t="s">
        <v>52</v>
      </c>
      <c r="AC5146" s="3" t="s">
        <v>52</v>
      </c>
      <c r="AD5146" s="3" t="s">
        <v>65</v>
      </c>
      <c r="AE5146" s="3" t="s">
        <v>47</v>
      </c>
      <c r="AH5146" s="3" t="s">
        <v>47</v>
      </c>
      <c r="AI5146" s="3" t="s">
        <v>52</v>
      </c>
      <c r="AK5146" s="3" t="s">
        <v>47</v>
      </c>
      <c r="AL5146" s="3" t="s">
        <v>52</v>
      </c>
      <c r="AP5146" s="3" t="s">
        <v>47</v>
      </c>
      <c r="AR5146" s="3" t="s">
        <v>47</v>
      </c>
      <c r="AU5146" s="3">
        <v>1</v>
      </c>
      <c r="AV5146" s="3">
        <v>6</v>
      </c>
      <c r="AW5146" s="3">
        <v>3</v>
      </c>
      <c r="AX5146" s="3">
        <v>3</v>
      </c>
      <c r="AY5146" s="3">
        <v>50</v>
      </c>
      <c r="AZ5146" s="6" t="str">
        <f t="shared" si="564"/>
        <v>2636.8</v>
      </c>
      <c r="BC5146" s="12" t="s">
        <v>20232</v>
      </c>
      <c r="BD5146" s="12" t="s">
        <v>258</v>
      </c>
      <c r="BI5146" s="12" t="s">
        <v>594</v>
      </c>
      <c r="BJ5146" s="12">
        <f t="shared" si="565"/>
        <v>0</v>
      </c>
      <c r="BK5146" s="12">
        <f t="shared" si="566"/>
        <v>2</v>
      </c>
      <c r="BR5146" s="3" t="s">
        <v>594</v>
      </c>
      <c r="BZ5146" s="3" t="s">
        <v>13187</v>
      </c>
      <c r="CA5146" s="3" t="s">
        <v>20268</v>
      </c>
      <c r="CL5146" s="3" t="s">
        <v>20306</v>
      </c>
      <c r="CN5146" s="3" t="s">
        <v>20268</v>
      </c>
      <c r="CQ5146" s="3" t="str">
        <f>CONCATENATE(baseURL!$A$1,baseURL!$B$1,baseURL!$C$1,".",C5146,".",L5146,".pkl&amp;seq=",BC5146,"&amp;varMods=Dimethyl-K+ReducedCys-C")</f>
        <v>http://proteomics.broadinstitute.org/millscripts/viewfeed.pl?side=xl&amp;cycle=1&amp;fixedMods=iaaC&amp;file=msdataSM/iPRG2012_nd/cpick_in/iPRG2012_nd.2636.8.2.pkl&amp;seq=ScAAAGTEcLLSGWGNTk&amp;varMods=Dimethyl-K+ReducedCys-C</v>
      </c>
    </row>
    <row r="5147" spans="1:95" x14ac:dyDescent="0.2">
      <c r="A5147" s="3">
        <v>4070</v>
      </c>
      <c r="B5147" s="2" t="s">
        <v>13188</v>
      </c>
      <c r="C5147" s="2" t="s">
        <v>13170</v>
      </c>
      <c r="D5147" s="3">
        <v>13432</v>
      </c>
      <c r="E5147" s="3">
        <v>13416</v>
      </c>
      <c r="F5147" s="3">
        <v>55380</v>
      </c>
      <c r="G5147" s="3">
        <v>16052</v>
      </c>
      <c r="H5147" s="3">
        <v>46.539400000000001</v>
      </c>
      <c r="I5147" s="30">
        <v>550.29529000000002</v>
      </c>
      <c r="J5147" s="30">
        <v>550.29476910000005</v>
      </c>
      <c r="K5147" s="30">
        <v>5.1999999999999995E-4</v>
      </c>
      <c r="L5147" s="3">
        <v>4</v>
      </c>
      <c r="M5147" s="3">
        <v>4</v>
      </c>
      <c r="N5147" s="10">
        <f t="shared" si="560"/>
        <v>1</v>
      </c>
      <c r="O5147" s="35">
        <v>4</v>
      </c>
      <c r="P5147" s="17"/>
      <c r="Q5147" s="40">
        <v>2198.15978</v>
      </c>
      <c r="R5147" s="40">
        <v>550.29539999999997</v>
      </c>
      <c r="S5147" s="18">
        <f t="shared" si="561"/>
        <v>-0.1998926393890452</v>
      </c>
      <c r="T5147" s="18">
        <f t="shared" si="562"/>
        <v>-1.1464751475646817</v>
      </c>
      <c r="U5147" s="18">
        <f t="shared" si="563"/>
        <v>-1.2720440693089066</v>
      </c>
      <c r="V5147" s="30">
        <v>550.29470000000003</v>
      </c>
      <c r="W5147" s="3" t="s">
        <v>47</v>
      </c>
      <c r="X5147" s="3" t="s">
        <v>47</v>
      </c>
      <c r="Y5147" s="3" t="s">
        <v>47</v>
      </c>
      <c r="Z5147" s="3" t="s">
        <v>47</v>
      </c>
      <c r="AA5147" s="3" t="s">
        <v>47</v>
      </c>
      <c r="AB5147" s="12" t="s">
        <v>47</v>
      </c>
      <c r="AC5147" s="3" t="s">
        <v>65</v>
      </c>
      <c r="AD5147" s="3" t="s">
        <v>47</v>
      </c>
      <c r="AE5147" s="3" t="s">
        <v>47</v>
      </c>
      <c r="AF5147" s="3" t="s">
        <v>47</v>
      </c>
      <c r="AH5147" s="3" t="s">
        <v>47</v>
      </c>
      <c r="AI5147" s="3" t="s">
        <v>48</v>
      </c>
      <c r="AJ5147" s="3" t="s">
        <v>47</v>
      </c>
      <c r="AK5147" s="3" t="s">
        <v>47</v>
      </c>
      <c r="AL5147" s="3" t="s">
        <v>48</v>
      </c>
      <c r="AN5147" s="3" t="s">
        <v>48</v>
      </c>
      <c r="AU5147" s="3">
        <v>1</v>
      </c>
      <c r="AV5147" s="3">
        <v>12</v>
      </c>
      <c r="AW5147" s="3">
        <v>1</v>
      </c>
      <c r="AX5147" s="3">
        <v>12</v>
      </c>
      <c r="AY5147" s="3">
        <v>100</v>
      </c>
      <c r="AZ5147" s="6" t="str">
        <f t="shared" si="564"/>
        <v>2637.2</v>
      </c>
      <c r="BC5147" s="12" t="s">
        <v>13189</v>
      </c>
      <c r="BJ5147" s="12">
        <f t="shared" si="565"/>
        <v>0</v>
      </c>
      <c r="BK5147" s="12">
        <f t="shared" si="566"/>
        <v>0</v>
      </c>
      <c r="BY5147" s="3" t="s">
        <v>13190</v>
      </c>
      <c r="CQ5147" s="3" t="str">
        <f>CONCATENATE(baseURL!$A$1,baseURL!$B$1,baseURL!$C$1,".",C5147,".",L5147,".pkl&amp;seq=",BC5147)</f>
        <v>http://proteomics.broadinstitute.org/millscripts/viewfeed.pl?side=xl&amp;cycle=1&amp;fixedMods=iaaC&amp;file=msdataSM/iPRG2012_nd/cpick_in/iPRG2012_nd.2637.2.4.pkl&amp;seq=NVKGPVRENDLLVLMESER</v>
      </c>
    </row>
    <row r="5148" spans="1:95" x14ac:dyDescent="0.2">
      <c r="A5148" s="3">
        <v>5041</v>
      </c>
      <c r="B5148" s="2" t="s">
        <v>13191</v>
      </c>
      <c r="C5148" s="2" t="s">
        <v>13192</v>
      </c>
      <c r="D5148" s="3">
        <v>13433</v>
      </c>
      <c r="E5148" s="3">
        <v>13417</v>
      </c>
      <c r="F5148" s="3">
        <v>55381</v>
      </c>
      <c r="G5148" s="3">
        <v>16053</v>
      </c>
      <c r="H5148" s="3">
        <v>46.542700000000004</v>
      </c>
      <c r="I5148" s="30">
        <v>572.29296999999997</v>
      </c>
      <c r="J5148" s="30">
        <v>572.29194870000003</v>
      </c>
      <c r="K5148" s="30">
        <v>1.0200000000000001E-3</v>
      </c>
      <c r="L5148" s="3">
        <v>3</v>
      </c>
      <c r="M5148" s="3">
        <v>3</v>
      </c>
      <c r="N5148" s="10">
        <f t="shared" si="560"/>
        <v>1</v>
      </c>
      <c r="O5148" s="35">
        <v>3</v>
      </c>
      <c r="P5148" s="17"/>
      <c r="Q5148" s="40">
        <v>1714.86464</v>
      </c>
      <c r="R5148" s="40">
        <v>572.29305999999997</v>
      </c>
      <c r="S5148" s="18">
        <f t="shared" si="561"/>
        <v>-0.15726208526824617</v>
      </c>
      <c r="T5148" s="18">
        <f t="shared" si="562"/>
        <v>-1.9418372816439362</v>
      </c>
      <c r="U5148" s="18">
        <f t="shared" si="563"/>
        <v>-2.2016691937554462</v>
      </c>
      <c r="V5148" s="30">
        <v>572.29179999999997</v>
      </c>
      <c r="W5148" s="3" t="s">
        <v>47</v>
      </c>
      <c r="X5148" s="3" t="s">
        <v>47</v>
      </c>
      <c r="Y5148" s="3" t="s">
        <v>47</v>
      </c>
      <c r="Z5148" s="3" t="s">
        <v>47</v>
      </c>
      <c r="AA5148" s="3" t="s">
        <v>48</v>
      </c>
      <c r="AB5148" s="12" t="s">
        <v>47</v>
      </c>
      <c r="AC5148" s="3" t="s">
        <v>47</v>
      </c>
      <c r="AD5148" s="3" t="s">
        <v>47</v>
      </c>
      <c r="AE5148" s="3" t="s">
        <v>47</v>
      </c>
      <c r="AF5148" s="3" t="s">
        <v>47</v>
      </c>
      <c r="AG5148" s="3" t="s">
        <v>47</v>
      </c>
      <c r="AH5148" s="3" t="s">
        <v>47</v>
      </c>
      <c r="AI5148" s="3" t="s">
        <v>47</v>
      </c>
      <c r="AJ5148" s="3" t="s">
        <v>47</v>
      </c>
      <c r="AK5148" s="3" t="s">
        <v>47</v>
      </c>
      <c r="AL5148" s="3" t="s">
        <v>47</v>
      </c>
      <c r="AM5148" s="3" t="s">
        <v>47</v>
      </c>
      <c r="AN5148" s="3" t="s">
        <v>47</v>
      </c>
      <c r="AU5148" s="3">
        <v>0</v>
      </c>
      <c r="AV5148" s="3">
        <v>17</v>
      </c>
      <c r="AW5148" s="3">
        <v>1</v>
      </c>
      <c r="AX5148" s="3">
        <v>17</v>
      </c>
      <c r="AY5148" s="3">
        <v>100</v>
      </c>
      <c r="AZ5148" s="6" t="str">
        <f t="shared" si="564"/>
        <v>2637.3</v>
      </c>
      <c r="BC5148" s="12" t="s">
        <v>13193</v>
      </c>
      <c r="BJ5148" s="12">
        <f t="shared" si="565"/>
        <v>0</v>
      </c>
      <c r="BK5148" s="12">
        <f t="shared" si="566"/>
        <v>0</v>
      </c>
      <c r="CQ5148" s="3" t="str">
        <f>CONCATENATE(baseURL!$A$1,baseURL!$B$1,baseURL!$C$1,".",C5148,".",L5148,".pkl&amp;seq=",BC5148)</f>
        <v>http://proteomics.broadinstitute.org/millscripts/viewfeed.pl?side=xl&amp;cycle=1&amp;fixedMods=iaaC&amp;file=msdataSM/iPRG2012_nd/cpick_in/iPRG2012_nd.2637.3.3.pkl&amp;seq=SLTTVWAEHLSDEVK</v>
      </c>
    </row>
    <row r="5149" spans="1:95" x14ac:dyDescent="0.2">
      <c r="A5149" s="3">
        <v>3774</v>
      </c>
      <c r="B5149" s="2" t="s">
        <v>13194</v>
      </c>
      <c r="C5149" s="2" t="s">
        <v>13175</v>
      </c>
      <c r="D5149" s="3">
        <v>13435</v>
      </c>
      <c r="E5149" s="3">
        <v>13419</v>
      </c>
      <c r="F5149" s="3">
        <v>55383</v>
      </c>
      <c r="G5149" s="3">
        <v>16055</v>
      </c>
      <c r="H5149" s="3">
        <v>46.549399999999999</v>
      </c>
      <c r="I5149" s="30">
        <v>772.39871000000005</v>
      </c>
      <c r="J5149" s="30">
        <v>772.3965432</v>
      </c>
      <c r="K5149" s="30">
        <v>2.1700000000000001E-3</v>
      </c>
      <c r="L5149" s="3">
        <v>6</v>
      </c>
      <c r="M5149" s="3">
        <v>3</v>
      </c>
      <c r="N5149" s="10">
        <f t="shared" si="560"/>
        <v>-1</v>
      </c>
      <c r="O5149" s="35">
        <v>3</v>
      </c>
      <c r="P5149" s="17"/>
      <c r="Q5149" s="40">
        <v>2315.17787</v>
      </c>
      <c r="R5149" s="40">
        <v>772.39747</v>
      </c>
      <c r="S5149" s="18">
        <f t="shared" si="561"/>
        <v>1.6053910689952575</v>
      </c>
      <c r="T5149" s="18">
        <f t="shared" si="562"/>
        <v>-1.1999003570040225</v>
      </c>
      <c r="U5149" s="18">
        <f t="shared" si="563"/>
        <v>-1.2558301104379535</v>
      </c>
      <c r="V5149" s="30">
        <v>772.39649999999995</v>
      </c>
      <c r="W5149" s="3" t="s">
        <v>47</v>
      </c>
      <c r="X5149" s="3" t="s">
        <v>47</v>
      </c>
      <c r="Y5149" s="3" t="s">
        <v>47</v>
      </c>
      <c r="Z5149" s="3" t="s">
        <v>47</v>
      </c>
      <c r="AA5149" s="3" t="s">
        <v>47</v>
      </c>
      <c r="AB5149" s="12" t="s">
        <v>47</v>
      </c>
      <c r="AC5149" s="3" t="s">
        <v>47</v>
      </c>
      <c r="AE5149" s="3" t="s">
        <v>47</v>
      </c>
      <c r="AF5149" s="3" t="s">
        <v>47</v>
      </c>
      <c r="AI5149" s="3" t="s">
        <v>48</v>
      </c>
      <c r="AL5149" s="3" t="s">
        <v>48</v>
      </c>
      <c r="AM5149" s="3" t="s">
        <v>48</v>
      </c>
      <c r="AU5149" s="3">
        <v>0</v>
      </c>
      <c r="AV5149" s="3">
        <v>9</v>
      </c>
      <c r="AW5149" s="3">
        <v>1</v>
      </c>
      <c r="AX5149" s="3">
        <v>9</v>
      </c>
      <c r="AY5149" s="3">
        <v>100</v>
      </c>
      <c r="AZ5149" s="6" t="str">
        <f t="shared" si="564"/>
        <v>2637.5</v>
      </c>
      <c r="BC5149" s="12" t="s">
        <v>13195</v>
      </c>
      <c r="BJ5149" s="12">
        <f t="shared" si="565"/>
        <v>0</v>
      </c>
      <c r="BK5149" s="12">
        <f t="shared" si="566"/>
        <v>0</v>
      </c>
      <c r="CQ5149" s="3" t="str">
        <f>CONCATENATE(baseURL!$A$1,baseURL!$B$1,baseURL!$C$1,".",C5149,".",L5149,".pkl&amp;seq=",BC5149)</f>
        <v>http://proteomics.broadinstitute.org/millscripts/viewfeed.pl?side=xl&amp;cycle=1&amp;fixedMods=iaaC&amp;file=msdataSM/iPRG2012_nd/cpick_in/iPRG2012_nd.2637.5.6.pkl&amp;seq=SLPNLQVWRPADGNEVSAAYK</v>
      </c>
    </row>
    <row r="5150" spans="1:95" x14ac:dyDescent="0.2">
      <c r="A5150" s="3">
        <v>7179</v>
      </c>
      <c r="B5150" s="2" t="s">
        <v>13196</v>
      </c>
      <c r="C5150" s="2" t="s">
        <v>13197</v>
      </c>
      <c r="D5150" s="3">
        <v>13437</v>
      </c>
      <c r="E5150" s="3">
        <v>13421</v>
      </c>
      <c r="F5150" s="3">
        <v>55401</v>
      </c>
      <c r="G5150" s="3">
        <v>16058</v>
      </c>
      <c r="H5150" s="3">
        <v>46.564500000000002</v>
      </c>
      <c r="I5150" s="30">
        <v>502.53179999999998</v>
      </c>
      <c r="J5150" s="30">
        <v>502.5314012</v>
      </c>
      <c r="K5150" s="30">
        <v>4.0000000000000002E-4</v>
      </c>
      <c r="L5150" s="3">
        <v>4</v>
      </c>
      <c r="M5150" s="3">
        <v>4</v>
      </c>
      <c r="N5150" s="10">
        <f t="shared" si="560"/>
        <v>1</v>
      </c>
      <c r="O5150" s="35">
        <v>4</v>
      </c>
      <c r="P5150" s="17"/>
      <c r="Q5150" s="40">
        <v>2007.10556</v>
      </c>
      <c r="R5150" s="40">
        <v>502.53185000000002</v>
      </c>
      <c r="S5150" s="18">
        <f t="shared" si="561"/>
        <v>-9.9496181275460227E-2</v>
      </c>
      <c r="T5150" s="18">
        <f t="shared" si="562"/>
        <v>-0.8930777223674996</v>
      </c>
      <c r="U5150" s="18">
        <f t="shared" si="563"/>
        <v>-1.2934503554498424</v>
      </c>
      <c r="V5150" s="30">
        <v>502.53120000000001</v>
      </c>
      <c r="W5150" s="3" t="s">
        <v>47</v>
      </c>
      <c r="X5150" s="3" t="s">
        <v>47</v>
      </c>
      <c r="Y5150" s="3" t="s">
        <v>47</v>
      </c>
      <c r="AA5150" s="3" t="s">
        <v>47</v>
      </c>
      <c r="AB5150" s="12" t="s">
        <v>48</v>
      </c>
      <c r="AC5150" s="3" t="s">
        <v>47</v>
      </c>
      <c r="AD5150" s="3" t="s">
        <v>47</v>
      </c>
      <c r="AE5150" s="3" t="s">
        <v>47</v>
      </c>
      <c r="AF5150" s="3" t="s">
        <v>47</v>
      </c>
      <c r="AG5150" s="3" t="s">
        <v>47</v>
      </c>
      <c r="AH5150" s="3" t="s">
        <v>47</v>
      </c>
      <c r="AI5150" s="3" t="s">
        <v>48</v>
      </c>
      <c r="AL5150" s="3" t="s">
        <v>48</v>
      </c>
      <c r="AM5150" s="3" t="s">
        <v>47</v>
      </c>
      <c r="AU5150" s="3">
        <v>0</v>
      </c>
      <c r="AV5150" s="3">
        <v>11</v>
      </c>
      <c r="AW5150" s="3">
        <v>1</v>
      </c>
      <c r="AX5150" s="3">
        <v>11</v>
      </c>
      <c r="AY5150" s="3">
        <v>100</v>
      </c>
      <c r="AZ5150" s="6" t="str">
        <f t="shared" si="564"/>
        <v>2638.2</v>
      </c>
      <c r="BC5150" s="12" t="s">
        <v>13198</v>
      </c>
      <c r="BJ5150" s="12">
        <f t="shared" si="565"/>
        <v>0</v>
      </c>
      <c r="BK5150" s="12">
        <f t="shared" si="566"/>
        <v>0</v>
      </c>
      <c r="CQ5150" s="3" t="str">
        <f>CONCATENATE(baseURL!$A$1,baseURL!$B$1,baseURL!$C$1,".",C5150,".",L5150,".pkl&amp;seq=",BC5150)</f>
        <v>http://proteomics.broadinstitute.org/millscripts/viewfeed.pl?side=xl&amp;cycle=1&amp;fixedMods=iaaC&amp;file=msdataSM/iPRG2012_nd/cpick_in/iPRG2012_nd.2638.2.4.pkl&amp;seq=SSVGVLLNKMVGNRYLEK</v>
      </c>
    </row>
    <row r="5151" spans="1:95" x14ac:dyDescent="0.2">
      <c r="A5151" s="3">
        <v>5507</v>
      </c>
      <c r="B5151" s="2" t="s">
        <v>13199</v>
      </c>
      <c r="C5151" s="2" t="s">
        <v>13200</v>
      </c>
      <c r="D5151" s="3">
        <v>13440</v>
      </c>
      <c r="E5151" s="3">
        <v>13424</v>
      </c>
      <c r="F5151" s="3">
        <v>55404</v>
      </c>
      <c r="G5151" s="3">
        <v>16061</v>
      </c>
      <c r="H5151" s="3">
        <v>46.5745</v>
      </c>
      <c r="I5151" s="30">
        <v>634.30156999999997</v>
      </c>
      <c r="J5151" s="30">
        <v>634.30226440000001</v>
      </c>
      <c r="K5151" s="30">
        <v>-6.8999999999999997E-4</v>
      </c>
      <c r="L5151" s="3">
        <v>3</v>
      </c>
      <c r="M5151" s="3">
        <v>3</v>
      </c>
      <c r="N5151" s="10">
        <f t="shared" si="560"/>
        <v>1</v>
      </c>
      <c r="O5151" s="35">
        <v>3</v>
      </c>
      <c r="P5151" s="17"/>
      <c r="Q5151" s="40">
        <v>1900.89634</v>
      </c>
      <c r="R5151" s="40">
        <v>634.30363</v>
      </c>
      <c r="S5151" s="18">
        <f t="shared" si="561"/>
        <v>-3.2476560161394543</v>
      </c>
      <c r="T5151" s="18">
        <f t="shared" si="562"/>
        <v>-2.1529121628793675</v>
      </c>
      <c r="U5151" s="18">
        <f t="shared" si="563"/>
        <v>-2.2544408267497631</v>
      </c>
      <c r="V5151" s="30">
        <v>634.30219999999997</v>
      </c>
      <c r="W5151" s="3" t="s">
        <v>47</v>
      </c>
      <c r="X5151" s="3" t="s">
        <v>47</v>
      </c>
      <c r="Y5151" s="3" t="s">
        <v>47</v>
      </c>
      <c r="Z5151" s="3" t="s">
        <v>47</v>
      </c>
      <c r="AA5151" s="3" t="s">
        <v>47</v>
      </c>
      <c r="AB5151" s="12" t="s">
        <v>47</v>
      </c>
      <c r="AC5151" s="3" t="s">
        <v>47</v>
      </c>
      <c r="AD5151" s="3" t="s">
        <v>47</v>
      </c>
      <c r="AE5151" s="3" t="s">
        <v>47</v>
      </c>
      <c r="AF5151" s="3" t="s">
        <v>47</v>
      </c>
      <c r="AG5151" s="3" t="s">
        <v>47</v>
      </c>
      <c r="AH5151" s="3" t="s">
        <v>47</v>
      </c>
      <c r="AI5151" s="3" t="s">
        <v>47</v>
      </c>
      <c r="AJ5151" s="3" t="s">
        <v>47</v>
      </c>
      <c r="AK5151" s="3" t="s">
        <v>47</v>
      </c>
      <c r="AL5151" s="3" t="s">
        <v>47</v>
      </c>
      <c r="AM5151" s="3" t="s">
        <v>47</v>
      </c>
      <c r="AU5151" s="3">
        <v>0</v>
      </c>
      <c r="AV5151" s="3">
        <v>17</v>
      </c>
      <c r="AW5151" s="3">
        <v>1</v>
      </c>
      <c r="AX5151" s="3">
        <v>17</v>
      </c>
      <c r="AY5151" s="3">
        <v>100</v>
      </c>
      <c r="AZ5151" s="6" t="str">
        <f t="shared" si="564"/>
        <v>2638.5</v>
      </c>
      <c r="BC5151" s="12" t="s">
        <v>13201</v>
      </c>
      <c r="BJ5151" s="12">
        <f t="shared" si="565"/>
        <v>0</v>
      </c>
      <c r="BK5151" s="12">
        <f t="shared" si="566"/>
        <v>0</v>
      </c>
      <c r="CQ5151" s="3" t="str">
        <f>CONCATENATE(baseURL!$A$1,baseURL!$B$1,baseURL!$C$1,".",C5151,".",L5151,".pkl&amp;seq=",BC5151)</f>
        <v>http://proteomics.broadinstitute.org/millscripts/viewfeed.pl?side=xl&amp;cycle=1&amp;fixedMods=iaaC&amp;file=msdataSM/iPRG2012_nd/cpick_in/iPRG2012_nd.2638.5.3.pkl&amp;seq=AEEWLYDEGFDSLKAK</v>
      </c>
    </row>
    <row r="5152" spans="1:95" x14ac:dyDescent="0.2">
      <c r="A5152" s="3">
        <v>2479</v>
      </c>
      <c r="B5152" s="2" t="s">
        <v>13202</v>
      </c>
      <c r="C5152" s="2" t="s">
        <v>13203</v>
      </c>
      <c r="D5152" s="3">
        <v>13442</v>
      </c>
      <c r="E5152" s="3">
        <v>13426</v>
      </c>
      <c r="F5152" s="3">
        <v>55422</v>
      </c>
      <c r="G5152" s="3">
        <v>16064</v>
      </c>
      <c r="H5152" s="3">
        <v>46.586199999999998</v>
      </c>
      <c r="I5152" s="30">
        <v>547.79450999999995</v>
      </c>
      <c r="J5152" s="30">
        <v>547.54133160000003</v>
      </c>
      <c r="K5152" s="30">
        <v>0.25318000000000002</v>
      </c>
      <c r="L5152" s="3">
        <v>0</v>
      </c>
      <c r="M5152" s="3">
        <v>4</v>
      </c>
      <c r="N5152" s="10">
        <f t="shared" si="560"/>
        <v>1</v>
      </c>
      <c r="O5152" s="35">
        <v>4</v>
      </c>
      <c r="P5152" s="17"/>
      <c r="Q5152" s="40">
        <v>2187.1451299999999</v>
      </c>
      <c r="R5152" s="40">
        <v>547.54174</v>
      </c>
      <c r="S5152" s="18">
        <f t="shared" si="561"/>
        <v>461.6451706493487</v>
      </c>
      <c r="T5152" s="18">
        <f t="shared" si="562"/>
        <v>-0.74587920907971927</v>
      </c>
      <c r="U5152" s="18">
        <f t="shared" si="563"/>
        <v>-0.98622618250231131</v>
      </c>
      <c r="V5152" s="30">
        <v>547.5412</v>
      </c>
      <c r="W5152" s="3" t="s">
        <v>47</v>
      </c>
      <c r="Z5152" s="3" t="s">
        <v>47</v>
      </c>
      <c r="AA5152" s="3" t="s">
        <v>47</v>
      </c>
      <c r="AB5152" s="12" t="s">
        <v>47</v>
      </c>
      <c r="AC5152" s="3" t="s">
        <v>47</v>
      </c>
      <c r="AE5152" s="3" t="s">
        <v>47</v>
      </c>
      <c r="AF5152" s="3" t="s">
        <v>47</v>
      </c>
      <c r="AG5152" s="3" t="s">
        <v>52</v>
      </c>
      <c r="AH5152" s="3" t="s">
        <v>47</v>
      </c>
      <c r="AI5152" s="3" t="s">
        <v>48</v>
      </c>
      <c r="AK5152" s="3" t="s">
        <v>47</v>
      </c>
      <c r="AL5152" s="3" t="s">
        <v>48</v>
      </c>
      <c r="AN5152" s="3" t="s">
        <v>48</v>
      </c>
      <c r="AU5152" s="3">
        <v>0</v>
      </c>
      <c r="AV5152" s="3">
        <v>9</v>
      </c>
      <c r="AW5152" s="3">
        <v>1</v>
      </c>
      <c r="AX5152" s="3">
        <v>9</v>
      </c>
      <c r="AY5152" s="3">
        <v>100</v>
      </c>
      <c r="AZ5152" s="6" t="str">
        <f t="shared" si="564"/>
        <v>2639.2</v>
      </c>
      <c r="BC5152" s="12" t="s">
        <v>13204</v>
      </c>
      <c r="BJ5152" s="12">
        <f t="shared" si="565"/>
        <v>0</v>
      </c>
      <c r="BK5152" s="12">
        <f t="shared" si="566"/>
        <v>0</v>
      </c>
      <c r="CQ5152" s="3" t="str">
        <f>CONCATENATE(baseURL!$A$1,baseURL!$B$1,baseURL!$C$1,".",C5152,".",L5152,".pkl&amp;seq=",BC5152)</f>
        <v>http://proteomics.broadinstitute.org/millscripts/viewfeed.pl?side=xl&amp;cycle=1&amp;fixedMods=iaaC&amp;file=msdataSM/iPRG2012_nd/cpick_in/iPRG2012_nd.2639.2.0.pkl&amp;seq=NQAAMNPANTVFDAKRLLGR</v>
      </c>
    </row>
    <row r="5153" spans="1:95" x14ac:dyDescent="0.2">
      <c r="A5153" s="3">
        <v>7275</v>
      </c>
      <c r="B5153" s="2" t="s">
        <v>13205</v>
      </c>
      <c r="C5153" s="2" t="s">
        <v>13196</v>
      </c>
      <c r="D5153" s="3">
        <v>13443</v>
      </c>
      <c r="E5153" s="3">
        <v>13427</v>
      </c>
      <c r="F5153" s="3">
        <v>55423</v>
      </c>
      <c r="G5153" s="3">
        <v>16065</v>
      </c>
      <c r="H5153" s="3">
        <v>46.587899999999998</v>
      </c>
      <c r="I5153" s="30">
        <v>570.99121000000002</v>
      </c>
      <c r="J5153" s="30">
        <v>570.99181160000001</v>
      </c>
      <c r="K5153" s="30">
        <v>-5.9999999999999995E-4</v>
      </c>
      <c r="L5153" s="3">
        <v>3</v>
      </c>
      <c r="M5153" s="3">
        <v>3</v>
      </c>
      <c r="N5153" s="10">
        <f t="shared" si="560"/>
        <v>1</v>
      </c>
      <c r="O5153" s="35">
        <v>3</v>
      </c>
      <c r="P5153" s="17"/>
      <c r="Q5153" s="40">
        <v>1710.96363</v>
      </c>
      <c r="R5153" s="40">
        <v>570.99273000000005</v>
      </c>
      <c r="S5153" s="18">
        <f t="shared" si="561"/>
        <v>-2.6620303905230478</v>
      </c>
      <c r="T5153" s="18">
        <f t="shared" si="562"/>
        <v>-1.6084267833776955</v>
      </c>
      <c r="U5153" s="18">
        <f t="shared" si="563"/>
        <v>-1.4536087001746962</v>
      </c>
      <c r="V5153" s="30">
        <v>570.99189999999999</v>
      </c>
      <c r="W5153" s="3" t="s">
        <v>47</v>
      </c>
      <c r="X5153" s="3" t="s">
        <v>47</v>
      </c>
      <c r="Y5153" s="3" t="s">
        <v>47</v>
      </c>
      <c r="AA5153" s="3" t="s">
        <v>47</v>
      </c>
      <c r="AB5153" s="12" t="s">
        <v>52</v>
      </c>
      <c r="AG5153" s="3" t="s">
        <v>48</v>
      </c>
      <c r="AL5153" s="3" t="s">
        <v>52</v>
      </c>
      <c r="AM5153" s="3" t="s">
        <v>48</v>
      </c>
      <c r="AP5153" s="3" t="s">
        <v>52</v>
      </c>
      <c r="AU5153" s="3">
        <v>0</v>
      </c>
      <c r="AV5153" s="3">
        <v>4</v>
      </c>
      <c r="AW5153" s="3">
        <v>1</v>
      </c>
      <c r="AX5153" s="3">
        <v>4</v>
      </c>
      <c r="AY5153" s="3">
        <v>100</v>
      </c>
      <c r="AZ5153" s="6" t="str">
        <f t="shared" si="564"/>
        <v>2639.3</v>
      </c>
      <c r="BC5153" s="12" t="s">
        <v>13206</v>
      </c>
      <c r="BJ5153" s="12">
        <f t="shared" si="565"/>
        <v>0</v>
      </c>
      <c r="BK5153" s="12">
        <f t="shared" si="566"/>
        <v>0</v>
      </c>
      <c r="CQ5153" s="3" t="str">
        <f>CONCATENATE(baseURL!$A$1,baseURL!$B$1,baseURL!$C$1,".",C5153,".",L5153,".pkl&amp;seq=",BC5153)</f>
        <v>http://proteomics.broadinstitute.org/millscripts/viewfeed.pl?side=xl&amp;cycle=1&amp;fixedMods=iaaC&amp;file=msdataSM/iPRG2012_nd/cpick_in/iPRG2012_nd.2639.3.3.pkl&amp;seq=LLPEVLNKELENATK</v>
      </c>
    </row>
    <row r="5154" spans="1:95" x14ac:dyDescent="0.2">
      <c r="A5154" s="3">
        <v>2456</v>
      </c>
      <c r="B5154" s="2" t="s">
        <v>13207</v>
      </c>
      <c r="C5154" s="2" t="s">
        <v>13208</v>
      </c>
      <c r="D5154" s="3">
        <v>13445</v>
      </c>
      <c r="E5154" s="3">
        <v>13429</v>
      </c>
      <c r="F5154" s="3">
        <v>55425</v>
      </c>
      <c r="G5154" s="3">
        <v>16067</v>
      </c>
      <c r="H5154" s="3">
        <v>46.591999999999999</v>
      </c>
      <c r="I5154" s="30">
        <v>581.27858000000003</v>
      </c>
      <c r="J5154" s="30">
        <v>581.63625400000001</v>
      </c>
      <c r="K5154" s="30">
        <v>-0.35766999999999999</v>
      </c>
      <c r="L5154" s="3">
        <v>3</v>
      </c>
      <c r="M5154" s="3">
        <v>3</v>
      </c>
      <c r="N5154" s="10">
        <f t="shared" si="560"/>
        <v>1</v>
      </c>
      <c r="O5154" s="35">
        <v>3</v>
      </c>
      <c r="P5154" s="17"/>
      <c r="Q5154" s="40">
        <v>1742.8959400000001</v>
      </c>
      <c r="R5154" s="40">
        <v>581.63683000000003</v>
      </c>
      <c r="S5154" s="18">
        <f t="shared" si="561"/>
        <v>-615.93417321939216</v>
      </c>
      <c r="T5154" s="18">
        <f t="shared" si="562"/>
        <v>-0.99030867770816489</v>
      </c>
      <c r="U5154" s="18">
        <f t="shared" si="563"/>
        <v>-1.0831501162005484</v>
      </c>
      <c r="V5154" s="30">
        <v>581.63620000000003</v>
      </c>
      <c r="W5154" s="3" t="s">
        <v>47</v>
      </c>
      <c r="Z5154" s="3" t="s">
        <v>47</v>
      </c>
      <c r="AA5154" s="3" t="s">
        <v>47</v>
      </c>
      <c r="AB5154" s="12" t="s">
        <v>47</v>
      </c>
      <c r="AC5154" s="3" t="s">
        <v>47</v>
      </c>
      <c r="AD5154" s="3" t="s">
        <v>47</v>
      </c>
      <c r="AE5154" s="3" t="s">
        <v>48</v>
      </c>
      <c r="AF5154" s="3" t="s">
        <v>47</v>
      </c>
      <c r="AH5154" s="3" t="s">
        <v>47</v>
      </c>
      <c r="AI5154" s="3" t="s">
        <v>48</v>
      </c>
      <c r="AU5154" s="3">
        <v>0</v>
      </c>
      <c r="AV5154" s="3">
        <v>8</v>
      </c>
      <c r="AW5154" s="3">
        <v>1</v>
      </c>
      <c r="AX5154" s="3">
        <v>8</v>
      </c>
      <c r="AY5154" s="3">
        <v>100</v>
      </c>
      <c r="AZ5154" s="6" t="str">
        <f t="shared" si="564"/>
        <v>2639.5</v>
      </c>
      <c r="BC5154" s="12" t="s">
        <v>13209</v>
      </c>
      <c r="BJ5154" s="12">
        <f t="shared" si="565"/>
        <v>0</v>
      </c>
      <c r="BK5154" s="12">
        <f t="shared" si="566"/>
        <v>0</v>
      </c>
      <c r="CQ5154" s="3" t="str">
        <f>CONCATENATE(baseURL!$A$1,baseURL!$B$1,baseURL!$C$1,".",C5154,".",L5154,".pkl&amp;seq=",BC5154)</f>
        <v>http://proteomics.broadinstitute.org/millscripts/viewfeed.pl?side=xl&amp;cycle=1&amp;fixedMods=iaaC&amp;file=msdataSM/iPRG2012_nd/cpick_in/iPRG2012_nd.2639.5.3.pkl&amp;seq=LALTTAEYLAYQTER</v>
      </c>
    </row>
    <row r="5155" spans="1:95" x14ac:dyDescent="0.2">
      <c r="A5155" s="3">
        <v>7675</v>
      </c>
      <c r="B5155" s="2" t="s">
        <v>13210</v>
      </c>
      <c r="C5155" s="2" t="s">
        <v>13199</v>
      </c>
      <c r="D5155" s="3">
        <v>13446</v>
      </c>
      <c r="E5155" s="3">
        <v>13430</v>
      </c>
      <c r="F5155" s="3">
        <v>55426</v>
      </c>
      <c r="G5155" s="3">
        <v>16068</v>
      </c>
      <c r="H5155" s="3">
        <v>46.594499999999996</v>
      </c>
      <c r="I5155" s="30">
        <v>644.29737999999998</v>
      </c>
      <c r="J5155" s="30">
        <v>644.29838370000004</v>
      </c>
      <c r="K5155" s="30">
        <v>-1E-3</v>
      </c>
      <c r="L5155" s="3">
        <v>3</v>
      </c>
      <c r="M5155" s="3">
        <v>3</v>
      </c>
      <c r="N5155" s="10">
        <f t="shared" si="560"/>
        <v>1</v>
      </c>
      <c r="O5155" s="35">
        <v>3</v>
      </c>
      <c r="Q5155" s="37">
        <v>1930.8826200000001</v>
      </c>
      <c r="R5155" s="37">
        <v>644.29906000000005</v>
      </c>
      <c r="S5155" s="18">
        <f t="shared" si="561"/>
        <v>-2.6074847914235781</v>
      </c>
      <c r="T5155" s="18">
        <f t="shared" si="562"/>
        <v>-1.0496678359412441</v>
      </c>
      <c r="U5155" s="18">
        <f t="shared" si="563"/>
        <v>-1.3347838814206021</v>
      </c>
      <c r="V5155" s="30">
        <v>644.29819999999995</v>
      </c>
      <c r="W5155" s="3" t="s">
        <v>47</v>
      </c>
      <c r="X5155" s="3" t="s">
        <v>47</v>
      </c>
      <c r="Y5155" s="3" t="s">
        <v>47</v>
      </c>
      <c r="Z5155" s="3" t="s">
        <v>52</v>
      </c>
      <c r="AB5155" s="12" t="s">
        <v>48</v>
      </c>
      <c r="AD5155" s="3" t="s">
        <v>47</v>
      </c>
      <c r="AE5155" s="3" t="s">
        <v>47</v>
      </c>
      <c r="AH5155" s="3" t="s">
        <v>47</v>
      </c>
      <c r="AP5155" s="3" t="s">
        <v>48</v>
      </c>
      <c r="AU5155" s="3">
        <v>0</v>
      </c>
      <c r="AV5155" s="3">
        <v>6</v>
      </c>
      <c r="AW5155" s="3">
        <v>2</v>
      </c>
      <c r="AX5155" s="3">
        <v>4</v>
      </c>
      <c r="AY5155" s="3">
        <v>66.67</v>
      </c>
      <c r="AZ5155" s="6" t="str">
        <f t="shared" si="564"/>
        <v>2639.6</v>
      </c>
      <c r="BC5155" s="12" t="s">
        <v>20200</v>
      </c>
      <c r="BI5155" s="12" t="s">
        <v>594</v>
      </c>
      <c r="BJ5155" s="12">
        <f t="shared" si="565"/>
        <v>1</v>
      </c>
      <c r="BK5155" s="12">
        <f t="shared" si="566"/>
        <v>1</v>
      </c>
      <c r="BR5155" s="3" t="s">
        <v>594</v>
      </c>
      <c r="BZ5155" s="3" t="s">
        <v>20273</v>
      </c>
      <c r="CA5155" s="3" t="s">
        <v>20273</v>
      </c>
      <c r="CQ5155" s="3" t="str">
        <f>CONCATENATE(baseURL!$A$1,baseURL!$B$1,baseURL!$C$1,".",C5155,".",L5155,".pkl&amp;seq=",BC5155,"&amp;varMods=ReducedCys-C")</f>
        <v>http://proteomics.broadinstitute.org/millscripts/viewfeed.pl?side=xl&amp;cycle=1&amp;fixedMods=iaaC&amp;file=msdataSM/iPRG2012_nd/cpick_in/iPRG2012_nd.2639.6.3.pkl&amp;seq=TYcPYCHAALNTLFEK&amp;varMods=ReducedCys-C</v>
      </c>
    </row>
    <row r="5156" spans="1:95" x14ac:dyDescent="0.2">
      <c r="A5156" s="3">
        <v>5580</v>
      </c>
      <c r="B5156" s="2" t="s">
        <v>13211</v>
      </c>
      <c r="C5156" s="2" t="s">
        <v>13212</v>
      </c>
      <c r="D5156" s="3">
        <v>13447</v>
      </c>
      <c r="E5156" s="3">
        <v>13431</v>
      </c>
      <c r="F5156" s="3">
        <v>55427</v>
      </c>
      <c r="G5156" s="3">
        <v>16069</v>
      </c>
      <c r="H5156" s="3">
        <v>46.597000000000001</v>
      </c>
      <c r="I5156" s="30">
        <v>871.94839999999999</v>
      </c>
      <c r="J5156" s="30">
        <v>871.94839539999998</v>
      </c>
      <c r="K5156" s="30">
        <v>0</v>
      </c>
      <c r="L5156" s="3">
        <v>0</v>
      </c>
      <c r="M5156" s="3">
        <v>0</v>
      </c>
      <c r="N5156" s="10">
        <f t="shared" si="560"/>
        <v>1</v>
      </c>
      <c r="O5156" s="35">
        <v>2</v>
      </c>
      <c r="P5156" s="17"/>
      <c r="Q5156" s="40">
        <v>1742.8959400000001</v>
      </c>
      <c r="R5156" s="40">
        <v>871.95160999999996</v>
      </c>
      <c r="S5156" s="18">
        <f t="shared" si="561"/>
        <v>-3.6813969527131154</v>
      </c>
      <c r="T5156" s="18">
        <f t="shared" si="562"/>
        <v>-3.6866724748388484</v>
      </c>
      <c r="U5156" s="18">
        <f t="shared" si="563"/>
        <v>-3.9107674793066676</v>
      </c>
      <c r="V5156" s="30">
        <v>871.94820000000004</v>
      </c>
      <c r="W5156" s="3" t="s">
        <v>47</v>
      </c>
      <c r="X5156" s="3" t="s">
        <v>47</v>
      </c>
      <c r="Y5156" s="3" t="s">
        <v>47</v>
      </c>
      <c r="Z5156" s="3" t="s">
        <v>47</v>
      </c>
      <c r="AA5156" s="3" t="s">
        <v>48</v>
      </c>
      <c r="AB5156" s="12" t="s">
        <v>47</v>
      </c>
      <c r="AC5156" s="3" t="s">
        <v>47</v>
      </c>
      <c r="AD5156" s="3" t="s">
        <v>47</v>
      </c>
      <c r="AE5156" s="3" t="s">
        <v>47</v>
      </c>
      <c r="AF5156" s="3" t="s">
        <v>47</v>
      </c>
      <c r="AG5156" s="3" t="s">
        <v>47</v>
      </c>
      <c r="AH5156" s="3" t="s">
        <v>47</v>
      </c>
      <c r="AI5156" s="3" t="s">
        <v>47</v>
      </c>
      <c r="AJ5156" s="3" t="s">
        <v>47</v>
      </c>
      <c r="AK5156" s="3" t="s">
        <v>47</v>
      </c>
      <c r="AL5156" s="3" t="s">
        <v>47</v>
      </c>
      <c r="AM5156" s="3" t="s">
        <v>47</v>
      </c>
      <c r="AU5156" s="3">
        <v>0</v>
      </c>
      <c r="AV5156" s="3">
        <v>16</v>
      </c>
      <c r="AW5156" s="3">
        <v>1</v>
      </c>
      <c r="AX5156" s="3">
        <v>16</v>
      </c>
      <c r="AY5156" s="3">
        <v>100</v>
      </c>
      <c r="AZ5156" s="6" t="str">
        <f t="shared" si="564"/>
        <v>2639.7</v>
      </c>
      <c r="BC5156" s="12" t="s">
        <v>13209</v>
      </c>
      <c r="BJ5156" s="12">
        <f t="shared" si="565"/>
        <v>0</v>
      </c>
      <c r="BK5156" s="12">
        <f t="shared" si="566"/>
        <v>0</v>
      </c>
      <c r="CQ5156" s="3" t="str">
        <f>CONCATENATE(baseURL!$A$1,baseURL!$B$1,baseURL!$C$1,".",C5156,".",L5156,".pkl&amp;seq=",BC5156)</f>
        <v>http://proteomics.broadinstitute.org/millscripts/viewfeed.pl?side=xl&amp;cycle=1&amp;fixedMods=iaaC&amp;file=msdataSM/iPRG2012_nd/cpick_in/iPRG2012_nd.2639.7.0.pkl&amp;seq=LALTTAEYLAYQTER</v>
      </c>
    </row>
    <row r="5157" spans="1:95" x14ac:dyDescent="0.2">
      <c r="A5157" s="3">
        <v>768</v>
      </c>
      <c r="B5157" s="2" t="s">
        <v>13213</v>
      </c>
      <c r="C5157" s="2" t="s">
        <v>13214</v>
      </c>
      <c r="D5157" s="3">
        <v>13448</v>
      </c>
      <c r="E5157" s="3">
        <v>13432</v>
      </c>
      <c r="F5157" s="3">
        <v>55428</v>
      </c>
      <c r="G5157" s="3">
        <v>16070</v>
      </c>
      <c r="H5157" s="3">
        <v>46.599499999999999</v>
      </c>
      <c r="I5157" s="30">
        <v>1095.5029999999999</v>
      </c>
      <c r="J5157" s="30">
        <v>1095.502025</v>
      </c>
      <c r="K5157" s="30">
        <v>9.7000000000000005E-4</v>
      </c>
      <c r="L5157" s="3">
        <v>3</v>
      </c>
      <c r="M5157" s="3">
        <v>3</v>
      </c>
      <c r="N5157" s="10">
        <f t="shared" si="560"/>
        <v>1</v>
      </c>
      <c r="O5157" s="35">
        <v>3</v>
      </c>
      <c r="P5157" s="17"/>
      <c r="Q5157" s="40">
        <v>3284.49944</v>
      </c>
      <c r="R5157" s="32">
        <v>1095.5046600000001</v>
      </c>
      <c r="S5157" s="18">
        <f t="shared" si="561"/>
        <v>-1.5152833764568401</v>
      </c>
      <c r="T5157" s="18">
        <f t="shared" si="562"/>
        <v>-2.4052841546605452</v>
      </c>
      <c r="U5157" s="18">
        <f t="shared" si="563"/>
        <v>-2.6106689496465965</v>
      </c>
      <c r="V5157" s="30">
        <v>1095.5018</v>
      </c>
      <c r="W5157" s="3" t="s">
        <v>47</v>
      </c>
      <c r="X5157" s="3" t="s">
        <v>47</v>
      </c>
      <c r="Y5157" s="3" t="s">
        <v>48</v>
      </c>
      <c r="AB5157" s="12" t="s">
        <v>48</v>
      </c>
      <c r="AD5157" s="3" t="s">
        <v>47</v>
      </c>
      <c r="AE5157" s="3" t="s">
        <v>47</v>
      </c>
      <c r="AF5157" s="3" t="s">
        <v>47</v>
      </c>
      <c r="AG5157" s="3" t="s">
        <v>52</v>
      </c>
      <c r="AJ5157" s="3" t="s">
        <v>47</v>
      </c>
      <c r="AL5157" s="3" t="s">
        <v>52</v>
      </c>
      <c r="AQ5157" s="3" t="s">
        <v>47</v>
      </c>
      <c r="AU5157" s="3">
        <v>0</v>
      </c>
      <c r="AV5157" s="3">
        <v>7</v>
      </c>
      <c r="AW5157" s="3">
        <v>5</v>
      </c>
      <c r="AX5157" s="3">
        <v>3</v>
      </c>
      <c r="AY5157" s="3">
        <v>42.86</v>
      </c>
      <c r="AZ5157" s="6" t="str">
        <f t="shared" si="564"/>
        <v>2639.8</v>
      </c>
      <c r="BC5157" s="12" t="s">
        <v>13003</v>
      </c>
      <c r="BJ5157" s="12">
        <f t="shared" si="565"/>
        <v>0</v>
      </c>
      <c r="BK5157" s="12">
        <f t="shared" si="566"/>
        <v>0</v>
      </c>
      <c r="BL5157" s="3" t="s">
        <v>162</v>
      </c>
      <c r="BM5157" s="3" t="s">
        <v>162</v>
      </c>
      <c r="BR5157" s="3" t="s">
        <v>162</v>
      </c>
      <c r="CQ5157" s="3" t="str">
        <f>CONCATENATE(baseURL!$A$1,baseURL!$B$1,baseURL!$C$1,".",C5157,".",L5157,".pkl&amp;seq=",BC5157,"&amp;varMods=Sodiated-D+Sodiated-E")</f>
        <v>http://proteomics.broadinstitute.org/millscripts/viewfeed.pl?side=xl&amp;cycle=1&amp;fixedMods=iaaC&amp;file=msdataSM/iPRG2012_nd/cpick_in/iPRG2012_nd.2639.8.3.pkl&amp;seq=LYQAGGAPEGAAPGGFPGGAPPAPeAEGPTVEEVD&amp;varMods=Sodiated-D+Sodiated-E</v>
      </c>
    </row>
    <row r="5158" spans="1:95" x14ac:dyDescent="0.2">
      <c r="A5158" s="3">
        <v>2704</v>
      </c>
      <c r="B5158" s="2" t="s">
        <v>13215</v>
      </c>
      <c r="C5158" s="2" t="s">
        <v>13202</v>
      </c>
      <c r="D5158" s="3">
        <v>13451</v>
      </c>
      <c r="E5158" s="3">
        <v>13435</v>
      </c>
      <c r="F5158" s="3">
        <v>55444</v>
      </c>
      <c r="G5158" s="3">
        <v>16074</v>
      </c>
      <c r="H5158" s="3">
        <v>46.617899999999999</v>
      </c>
      <c r="I5158" s="30">
        <v>651.67163000000005</v>
      </c>
      <c r="J5158" s="30">
        <v>651.66849390000004</v>
      </c>
      <c r="K5158" s="30">
        <v>3.14E-3</v>
      </c>
      <c r="L5158" s="3">
        <v>3</v>
      </c>
      <c r="M5158" s="3">
        <v>3</v>
      </c>
      <c r="N5158" s="10">
        <f t="shared" si="560"/>
        <v>1</v>
      </c>
      <c r="O5158" s="35">
        <v>3</v>
      </c>
      <c r="P5158" s="17"/>
      <c r="Q5158" s="40">
        <v>1952.9937</v>
      </c>
      <c r="R5158" s="40">
        <v>651.66941999999995</v>
      </c>
      <c r="S5158" s="18">
        <f t="shared" si="561"/>
        <v>3.3912900195694751</v>
      </c>
      <c r="T5158" s="18">
        <f t="shared" si="562"/>
        <v>-1.4211193152219004</v>
      </c>
      <c r="U5158" s="18">
        <f t="shared" si="563"/>
        <v>-1.4117587410361532</v>
      </c>
      <c r="V5158" s="30">
        <v>651.66849999999999</v>
      </c>
      <c r="W5158" s="3" t="s">
        <v>47</v>
      </c>
      <c r="Y5158" s="3" t="s">
        <v>48</v>
      </c>
      <c r="Z5158" s="3" t="s">
        <v>47</v>
      </c>
      <c r="AA5158" s="3" t="s">
        <v>47</v>
      </c>
      <c r="AB5158" s="12" t="s">
        <v>47</v>
      </c>
      <c r="AC5158" s="3" t="s">
        <v>47</v>
      </c>
      <c r="AD5158" s="3" t="s">
        <v>47</v>
      </c>
      <c r="AE5158" s="3" t="s">
        <v>47</v>
      </c>
      <c r="AF5158" s="3" t="s">
        <v>47</v>
      </c>
      <c r="AG5158" s="3" t="s">
        <v>47</v>
      </c>
      <c r="AH5158" s="3" t="s">
        <v>47</v>
      </c>
      <c r="AI5158" s="3" t="s">
        <v>48</v>
      </c>
      <c r="AJ5158" s="3" t="s">
        <v>47</v>
      </c>
      <c r="AL5158" s="3" t="s">
        <v>52</v>
      </c>
      <c r="AO5158" s="3" t="s">
        <v>48</v>
      </c>
      <c r="AU5158" s="3">
        <v>0</v>
      </c>
      <c r="AV5158" s="3">
        <v>11</v>
      </c>
      <c r="AW5158" s="3">
        <v>1</v>
      </c>
      <c r="AX5158" s="3">
        <v>11</v>
      </c>
      <c r="AY5158" s="3">
        <v>100</v>
      </c>
      <c r="AZ5158" s="6" t="str">
        <f t="shared" si="564"/>
        <v>2640.3</v>
      </c>
      <c r="BC5158" s="12" t="s">
        <v>13216</v>
      </c>
      <c r="BJ5158" s="12">
        <f t="shared" si="565"/>
        <v>0</v>
      </c>
      <c r="BK5158" s="12">
        <f t="shared" si="566"/>
        <v>0</v>
      </c>
      <c r="BO5158" s="3" t="s">
        <v>114</v>
      </c>
      <c r="BR5158" s="3" t="s">
        <v>114</v>
      </c>
      <c r="CQ5158" s="3" t="str">
        <f>CONCATENATE(baseURL!$A$1,baseURL!$B$1,baseURL!$C$1,".",C5158,".",L5158,".pkl&amp;seq=",BC5158,"&amp;varMods=pyroGlu-Q")</f>
        <v>http://proteomics.broadinstitute.org/millscripts/viewfeed.pl?side=xl&amp;cycle=1&amp;fixedMods=iaaC&amp;file=msdataSM/iPRG2012_nd/cpick_in/iPRG2012_nd.2640.3.3.pkl&amp;seq=qLGEWAGLGKLDREGNAR&amp;varMods=pyroGlu-Q</v>
      </c>
    </row>
    <row r="5159" spans="1:95" x14ac:dyDescent="0.2">
      <c r="A5159" s="3">
        <v>6660</v>
      </c>
      <c r="B5159" s="2" t="s">
        <v>13217</v>
      </c>
      <c r="C5159" s="2" t="s">
        <v>13218</v>
      </c>
      <c r="D5159" s="3">
        <v>13453</v>
      </c>
      <c r="E5159" s="3">
        <v>13437</v>
      </c>
      <c r="F5159" s="3">
        <v>55446</v>
      </c>
      <c r="G5159" s="3">
        <v>16076</v>
      </c>
      <c r="H5159" s="3">
        <v>46.624600000000001</v>
      </c>
      <c r="I5159" s="30">
        <v>791.71726999999998</v>
      </c>
      <c r="J5159" s="30">
        <v>791.71543020000001</v>
      </c>
      <c r="K5159" s="30">
        <v>1.8400000000000001E-3</v>
      </c>
      <c r="L5159" s="3">
        <v>3</v>
      </c>
      <c r="M5159" s="3">
        <v>3</v>
      </c>
      <c r="N5159" s="10">
        <f t="shared" si="560"/>
        <v>1</v>
      </c>
      <c r="O5159" s="35">
        <v>3</v>
      </c>
      <c r="P5159" s="17"/>
      <c r="Q5159" s="40">
        <v>2373.13573</v>
      </c>
      <c r="R5159" s="40">
        <v>791.71676000000002</v>
      </c>
      <c r="S5159" s="18">
        <f t="shared" si="561"/>
        <v>0.64416976591846931</v>
      </c>
      <c r="T5159" s="18">
        <f t="shared" si="562"/>
        <v>-1.6796410878149253</v>
      </c>
      <c r="U5159" s="18">
        <f t="shared" si="563"/>
        <v>-1.5914782453285909</v>
      </c>
      <c r="V5159" s="30">
        <v>791.71550000000002</v>
      </c>
      <c r="W5159" s="3" t="s">
        <v>47</v>
      </c>
      <c r="X5159" s="3" t="s">
        <v>47</v>
      </c>
      <c r="Y5159" s="3" t="s">
        <v>47</v>
      </c>
      <c r="Z5159" s="3" t="s">
        <v>47</v>
      </c>
      <c r="AA5159" s="3" t="s">
        <v>47</v>
      </c>
      <c r="AB5159" s="12" t="s">
        <v>47</v>
      </c>
      <c r="AC5159" s="3" t="s">
        <v>47</v>
      </c>
      <c r="AD5159" s="3" t="s">
        <v>47</v>
      </c>
      <c r="AE5159" s="3" t="s">
        <v>47</v>
      </c>
      <c r="AF5159" s="3" t="s">
        <v>47</v>
      </c>
      <c r="AG5159" s="3" t="s">
        <v>47</v>
      </c>
      <c r="AI5159" s="3" t="s">
        <v>47</v>
      </c>
      <c r="AJ5159" s="3" t="s">
        <v>47</v>
      </c>
      <c r="AK5159" s="3" t="s">
        <v>47</v>
      </c>
      <c r="AL5159" s="3" t="s">
        <v>47</v>
      </c>
      <c r="AU5159" s="3">
        <v>0</v>
      </c>
      <c r="AV5159" s="3">
        <v>15</v>
      </c>
      <c r="AW5159" s="3">
        <v>1</v>
      </c>
      <c r="AX5159" s="3">
        <v>15</v>
      </c>
      <c r="AY5159" s="3">
        <v>100</v>
      </c>
      <c r="AZ5159" s="6" t="str">
        <f t="shared" si="564"/>
        <v>2640.5</v>
      </c>
      <c r="BC5159" s="12" t="s">
        <v>13219</v>
      </c>
      <c r="BJ5159" s="12">
        <f t="shared" si="565"/>
        <v>0</v>
      </c>
      <c r="BK5159" s="12">
        <f t="shared" si="566"/>
        <v>0</v>
      </c>
      <c r="CQ5159" s="3" t="str">
        <f>CONCATENATE(baseURL!$A$1,baseURL!$B$1,baseURL!$C$1,".",C5159,".",L5159,".pkl&amp;seq=",BC5159)</f>
        <v>http://proteomics.broadinstitute.org/millscripts/viewfeed.pl?side=xl&amp;cycle=1&amp;fixedMods=iaaC&amp;file=msdataSM/iPRG2012_nd/cpick_in/iPRG2012_nd.2640.5.3.pkl&amp;seq=SFDVPPPPLDASSPFSQKGDER</v>
      </c>
    </row>
    <row r="5160" spans="1:95" x14ac:dyDescent="0.2">
      <c r="A5160" s="3">
        <v>3036</v>
      </c>
      <c r="B5160" s="2" t="s">
        <v>13223</v>
      </c>
      <c r="C5160" s="2" t="s">
        <v>13224</v>
      </c>
      <c r="D5160" s="3">
        <v>13463</v>
      </c>
      <c r="E5160" s="3">
        <v>13447</v>
      </c>
      <c r="F5160" s="3">
        <v>55472</v>
      </c>
      <c r="G5160" s="3">
        <v>16087</v>
      </c>
      <c r="H5160" s="3">
        <v>46.649500000000003</v>
      </c>
      <c r="I5160" s="30">
        <v>696.84532000000002</v>
      </c>
      <c r="J5160" s="30">
        <v>696.84450679999998</v>
      </c>
      <c r="K5160" s="30">
        <v>8.0999999999999996E-4</v>
      </c>
      <c r="L5160" s="3">
        <v>2</v>
      </c>
      <c r="M5160" s="3">
        <v>2</v>
      </c>
      <c r="N5160" s="10">
        <f t="shared" si="560"/>
        <v>1</v>
      </c>
      <c r="O5160" s="35">
        <v>2</v>
      </c>
      <c r="P5160" s="17"/>
      <c r="Q5160" s="40">
        <v>1392.68615</v>
      </c>
      <c r="R5160" s="40">
        <v>696.84671000000003</v>
      </c>
      <c r="S5160" s="18">
        <f t="shared" si="561"/>
        <v>-1.9946998099695115</v>
      </c>
      <c r="T5160" s="18">
        <f t="shared" si="562"/>
        <v>-3.1616709506364526</v>
      </c>
      <c r="U5160" s="18">
        <f t="shared" si="563"/>
        <v>-2.884422027394153</v>
      </c>
      <c r="V5160" s="30">
        <v>696.84469999999999</v>
      </c>
      <c r="W5160" s="3" t="s">
        <v>47</v>
      </c>
      <c r="X5160" s="3" t="s">
        <v>47</v>
      </c>
      <c r="Y5160" s="3" t="s">
        <v>47</v>
      </c>
      <c r="Z5160" s="3" t="s">
        <v>47</v>
      </c>
      <c r="AA5160" s="3" t="s">
        <v>47</v>
      </c>
      <c r="AB5160" s="12" t="s">
        <v>47</v>
      </c>
      <c r="AC5160" s="3" t="s">
        <v>52</v>
      </c>
      <c r="AE5160" s="3" t="s">
        <v>48</v>
      </c>
      <c r="AF5160" s="3" t="s">
        <v>48</v>
      </c>
      <c r="AH5160" s="3" t="s">
        <v>47</v>
      </c>
      <c r="AI5160" s="3" t="s">
        <v>48</v>
      </c>
      <c r="AK5160" s="3" t="s">
        <v>52</v>
      </c>
      <c r="AL5160" s="3" t="s">
        <v>48</v>
      </c>
      <c r="AM5160" s="3" t="s">
        <v>47</v>
      </c>
      <c r="AO5160" s="3" t="s">
        <v>48</v>
      </c>
      <c r="AP5160" s="3" t="s">
        <v>48</v>
      </c>
      <c r="AU5160" s="3">
        <v>0</v>
      </c>
      <c r="AV5160" s="3">
        <v>8</v>
      </c>
      <c r="AW5160" s="3">
        <v>1</v>
      </c>
      <c r="AX5160" s="3">
        <v>8</v>
      </c>
      <c r="AY5160" s="3">
        <v>100</v>
      </c>
      <c r="AZ5160" s="6" t="str">
        <f t="shared" si="564"/>
        <v>2641.10</v>
      </c>
      <c r="BC5160" s="12" t="s">
        <v>13225</v>
      </c>
      <c r="BJ5160" s="12">
        <f t="shared" si="565"/>
        <v>1</v>
      </c>
      <c r="BK5160" s="12">
        <f t="shared" si="566"/>
        <v>0</v>
      </c>
      <c r="CQ5160" s="3" t="str">
        <f>CONCATENATE(baseURL!$A$1,baseURL!$B$1,baseURL!$C$1,".",C5160,".",L5160,".pkl&amp;seq=",BC5160)</f>
        <v>http://proteomics.broadinstitute.org/millscripts/viewfeed.pl?side=xl&amp;cycle=1&amp;fixedMods=iaaC&amp;file=msdataSM/iPRG2012_nd/cpick_in/iPRG2012_nd.2641.10.2.pkl&amp;seq=TCLLDLDMQGVK</v>
      </c>
    </row>
    <row r="5161" spans="1:95" x14ac:dyDescent="0.2">
      <c r="A5161" s="3">
        <v>6092</v>
      </c>
      <c r="B5161" s="2" t="s">
        <v>13226</v>
      </c>
      <c r="C5161" s="2" t="s">
        <v>13217</v>
      </c>
      <c r="D5161" s="3">
        <v>13459</v>
      </c>
      <c r="E5161" s="3">
        <v>13443</v>
      </c>
      <c r="F5161" s="3">
        <v>55468</v>
      </c>
      <c r="G5161" s="3">
        <v>16083</v>
      </c>
      <c r="H5161" s="3">
        <v>46.642800000000001</v>
      </c>
      <c r="I5161" s="30">
        <v>621.99675000000002</v>
      </c>
      <c r="J5161" s="30">
        <v>621.99499360000004</v>
      </c>
      <c r="K5161" s="30">
        <v>1.7600000000000001E-3</v>
      </c>
      <c r="L5161" s="3">
        <v>3</v>
      </c>
      <c r="M5161" s="3">
        <v>3</v>
      </c>
      <c r="N5161" s="10">
        <f t="shared" si="560"/>
        <v>1</v>
      </c>
      <c r="O5161" s="35">
        <v>3</v>
      </c>
      <c r="P5161" s="17"/>
      <c r="Q5161" s="40">
        <v>1863.97117</v>
      </c>
      <c r="R5161" s="40">
        <v>621.99523999999997</v>
      </c>
      <c r="S5161" s="18">
        <f t="shared" si="561"/>
        <v>2.4276713115247781</v>
      </c>
      <c r="T5161" s="18">
        <f t="shared" si="562"/>
        <v>-0.39614451056505939</v>
      </c>
      <c r="U5161" s="18">
        <f t="shared" si="563"/>
        <v>-0.70740091180165354</v>
      </c>
      <c r="V5161" s="30">
        <v>621.99480000000005</v>
      </c>
      <c r="W5161" s="3" t="s">
        <v>47</v>
      </c>
      <c r="X5161" s="3" t="s">
        <v>47</v>
      </c>
      <c r="Y5161" s="3" t="s">
        <v>47</v>
      </c>
      <c r="Z5161" s="3" t="s">
        <v>47</v>
      </c>
      <c r="AA5161" s="3" t="s">
        <v>47</v>
      </c>
      <c r="AB5161" s="12" t="s">
        <v>47</v>
      </c>
      <c r="AC5161" s="3" t="s">
        <v>47</v>
      </c>
      <c r="AD5161" s="3" t="s">
        <v>47</v>
      </c>
      <c r="AE5161" s="3" t="s">
        <v>47</v>
      </c>
      <c r="AF5161" s="3" t="s">
        <v>48</v>
      </c>
      <c r="AG5161" s="3" t="s">
        <v>47</v>
      </c>
      <c r="AH5161" s="3" t="s">
        <v>47</v>
      </c>
      <c r="AI5161" s="3" t="s">
        <v>47</v>
      </c>
      <c r="AK5161" s="3" t="s">
        <v>47</v>
      </c>
      <c r="AL5161" s="3" t="s">
        <v>47</v>
      </c>
      <c r="AU5161" s="3">
        <v>0</v>
      </c>
      <c r="AV5161" s="3">
        <v>14</v>
      </c>
      <c r="AW5161" s="3">
        <v>1</v>
      </c>
      <c r="AX5161" s="3">
        <v>14</v>
      </c>
      <c r="AY5161" s="3">
        <v>100</v>
      </c>
      <c r="AZ5161" s="6" t="str">
        <f t="shared" si="564"/>
        <v>2641.6</v>
      </c>
      <c r="BC5161" s="12" t="s">
        <v>13012</v>
      </c>
      <c r="BJ5161" s="12">
        <f t="shared" si="565"/>
        <v>0</v>
      </c>
      <c r="BK5161" s="12">
        <f t="shared" si="566"/>
        <v>0</v>
      </c>
      <c r="CQ5161" s="3" t="str">
        <f>CONCATENATE(baseURL!$A$1,baseURL!$B$1,baseURL!$C$1,".",C5161,".",L5161,".pkl&amp;seq=",BC5161)</f>
        <v>http://proteomics.broadinstitute.org/millscripts/viewfeed.pl?side=xl&amp;cycle=1&amp;fixedMods=iaaC&amp;file=msdataSM/iPRG2012_nd/cpick_in/iPRG2012_nd.2641.6.3.pkl&amp;seq=LAQNDGLLKNVWSYSR</v>
      </c>
    </row>
    <row r="5162" spans="1:95" x14ac:dyDescent="0.2">
      <c r="A5162" s="3">
        <v>5508</v>
      </c>
      <c r="B5162" s="2" t="s">
        <v>13227</v>
      </c>
      <c r="C5162" s="2" t="s">
        <v>13228</v>
      </c>
      <c r="D5162" s="3">
        <v>13461</v>
      </c>
      <c r="E5162" s="3">
        <v>13445</v>
      </c>
      <c r="F5162" s="3">
        <v>55470</v>
      </c>
      <c r="G5162" s="3">
        <v>16085</v>
      </c>
      <c r="H5162" s="3">
        <v>46.6462</v>
      </c>
      <c r="I5162" s="30">
        <v>666.01128000000006</v>
      </c>
      <c r="J5162" s="30">
        <v>666.01027769999996</v>
      </c>
      <c r="K5162" s="30">
        <v>1E-3</v>
      </c>
      <c r="L5162" s="3">
        <v>3</v>
      </c>
      <c r="M5162" s="3">
        <v>3</v>
      </c>
      <c r="N5162" s="10">
        <f t="shared" si="560"/>
        <v>1</v>
      </c>
      <c r="O5162" s="35">
        <v>3</v>
      </c>
      <c r="P5162" s="17"/>
      <c r="Q5162" s="40">
        <v>1996.0208299999999</v>
      </c>
      <c r="R5162" s="40">
        <v>666.01179000000002</v>
      </c>
      <c r="S5162" s="18">
        <f t="shared" si="561"/>
        <v>-0.76575220982638903</v>
      </c>
      <c r="T5162" s="18">
        <f t="shared" si="562"/>
        <v>-2.2706805236263619</v>
      </c>
      <c r="U5162" s="18">
        <f t="shared" si="563"/>
        <v>-2.3873451248733528</v>
      </c>
      <c r="V5162" s="30">
        <v>666.01020000000005</v>
      </c>
      <c r="W5162" s="3" t="s">
        <v>47</v>
      </c>
      <c r="X5162" s="3" t="s">
        <v>47</v>
      </c>
      <c r="Y5162" s="3" t="s">
        <v>47</v>
      </c>
      <c r="Z5162" s="3" t="s">
        <v>47</v>
      </c>
      <c r="AA5162" s="3" t="s">
        <v>47</v>
      </c>
      <c r="AB5162" s="12" t="s">
        <v>47</v>
      </c>
      <c r="AC5162" s="3" t="s">
        <v>47</v>
      </c>
      <c r="AD5162" s="3" t="s">
        <v>47</v>
      </c>
      <c r="AE5162" s="3" t="s">
        <v>47</v>
      </c>
      <c r="AF5162" s="3" t="s">
        <v>47</v>
      </c>
      <c r="AG5162" s="3" t="s">
        <v>47</v>
      </c>
      <c r="AH5162" s="3" t="s">
        <v>47</v>
      </c>
      <c r="AI5162" s="3" t="s">
        <v>47</v>
      </c>
      <c r="AJ5162" s="3" t="s">
        <v>47</v>
      </c>
      <c r="AK5162" s="3" t="s">
        <v>47</v>
      </c>
      <c r="AL5162" s="3" t="s">
        <v>47</v>
      </c>
      <c r="AM5162" s="3" t="s">
        <v>47</v>
      </c>
      <c r="AU5162" s="3">
        <v>0</v>
      </c>
      <c r="AV5162" s="3">
        <v>17</v>
      </c>
      <c r="AW5162" s="3">
        <v>1</v>
      </c>
      <c r="AX5162" s="3">
        <v>17</v>
      </c>
      <c r="AY5162" s="3">
        <v>100</v>
      </c>
      <c r="AZ5162" s="6" t="str">
        <f t="shared" si="564"/>
        <v>2641.8</v>
      </c>
      <c r="BC5162" s="12" t="s">
        <v>13229</v>
      </c>
      <c r="BJ5162" s="12">
        <f t="shared" si="565"/>
        <v>0</v>
      </c>
      <c r="BK5162" s="12">
        <f t="shared" si="566"/>
        <v>0</v>
      </c>
      <c r="CQ5162" s="3" t="str">
        <f>CONCATENATE(baseURL!$A$1,baseURL!$B$1,baseURL!$C$1,".",C5162,".",L5162,".pkl&amp;seq=",BC5162)</f>
        <v>http://proteomics.broadinstitute.org/millscripts/viewfeed.pl?side=xl&amp;cycle=1&amp;fixedMods=iaaC&amp;file=msdataSM/iPRG2012_nd/cpick_in/iPRG2012_nd.2641.8.3.pkl&amp;seq=LLVTPEYEKNFMGGLER</v>
      </c>
    </row>
    <row r="5163" spans="1:95" x14ac:dyDescent="0.2">
      <c r="A5163" s="3">
        <v>6841</v>
      </c>
      <c r="B5163" s="2" t="s">
        <v>13220</v>
      </c>
      <c r="C5163" s="2" t="s">
        <v>13221</v>
      </c>
      <c r="D5163" s="3">
        <v>13462</v>
      </c>
      <c r="E5163" s="3">
        <v>13446</v>
      </c>
      <c r="F5163" s="3">
        <v>55471</v>
      </c>
      <c r="G5163" s="3">
        <v>16086</v>
      </c>
      <c r="H5163" s="3">
        <v>46.647799999999997</v>
      </c>
      <c r="I5163" s="30">
        <v>689.66921000000002</v>
      </c>
      <c r="J5163" s="30">
        <v>689.66723230000002</v>
      </c>
      <c r="K5163" s="30">
        <v>1.98E-3</v>
      </c>
      <c r="L5163" s="3">
        <v>3</v>
      </c>
      <c r="M5163" s="3">
        <v>3</v>
      </c>
      <c r="N5163" s="10">
        <f t="shared" si="560"/>
        <v>1</v>
      </c>
      <c r="O5163" s="35">
        <v>3</v>
      </c>
      <c r="P5163" s="17"/>
      <c r="Q5163" s="40">
        <v>2066.99325</v>
      </c>
      <c r="R5163" s="40">
        <v>689.66926999999998</v>
      </c>
      <c r="S5163" s="18">
        <f t="shared" si="561"/>
        <v>-8.6998221571045795E-2</v>
      </c>
      <c r="T5163" s="18">
        <f t="shared" si="562"/>
        <v>-2.9546046033917692</v>
      </c>
      <c r="U5163" s="18">
        <f t="shared" si="563"/>
        <v>-3.4364297541168405</v>
      </c>
      <c r="V5163" s="30">
        <v>689.66690000000006</v>
      </c>
      <c r="X5163" s="3" t="s">
        <v>47</v>
      </c>
      <c r="Y5163" s="3" t="s">
        <v>47</v>
      </c>
      <c r="Z5163" s="3" t="s">
        <v>47</v>
      </c>
      <c r="AB5163" s="12" t="s">
        <v>47</v>
      </c>
      <c r="AC5163" s="3" t="s">
        <v>47</v>
      </c>
      <c r="AD5163" s="3" t="s">
        <v>47</v>
      </c>
      <c r="AE5163" s="3" t="s">
        <v>47</v>
      </c>
      <c r="AF5163" s="3" t="s">
        <v>48</v>
      </c>
      <c r="AG5163" s="3" t="s">
        <v>47</v>
      </c>
      <c r="AH5163" s="3" t="s">
        <v>47</v>
      </c>
      <c r="AJ5163" s="3" t="s">
        <v>47</v>
      </c>
      <c r="AK5163" s="3" t="s">
        <v>48</v>
      </c>
      <c r="AL5163" s="3" t="s">
        <v>48</v>
      </c>
      <c r="AM5163" s="3" t="s">
        <v>48</v>
      </c>
      <c r="AU5163" s="3">
        <v>0</v>
      </c>
      <c r="AV5163" s="3">
        <v>10</v>
      </c>
      <c r="AW5163" s="3">
        <v>1</v>
      </c>
      <c r="AX5163" s="3">
        <v>10</v>
      </c>
      <c r="AY5163" s="3">
        <v>100</v>
      </c>
      <c r="AZ5163" s="6" t="str">
        <f t="shared" si="564"/>
        <v>2641.9</v>
      </c>
      <c r="BC5163" s="12" t="s">
        <v>13222</v>
      </c>
      <c r="BJ5163" s="12">
        <f t="shared" si="565"/>
        <v>0</v>
      </c>
      <c r="BK5163" s="12">
        <f t="shared" si="566"/>
        <v>0</v>
      </c>
      <c r="CQ5163" s="3" t="str">
        <f>CONCATENATE(baseURL!$A$1,baseURL!$B$1,baseURL!$C$1,".",C5163,".",L5163,".pkl&amp;seq=",BC5163)</f>
        <v>http://proteomics.broadinstitute.org/millscripts/viewfeed.pl?side=xl&amp;cycle=1&amp;fixedMods=iaaC&amp;file=msdataSM/iPRG2012_nd/cpick_in/iPRG2012_nd.2641.9.3.pkl&amp;seq=QMLTNPDMLRQSMQFAR</v>
      </c>
    </row>
    <row r="5164" spans="1:95" x14ac:dyDescent="0.2">
      <c r="A5164" s="3">
        <v>6142</v>
      </c>
      <c r="B5164" s="2" t="s">
        <v>13230</v>
      </c>
      <c r="C5164" s="2" t="s">
        <v>13223</v>
      </c>
      <c r="D5164" s="3">
        <v>13474</v>
      </c>
      <c r="E5164" s="3">
        <v>13458</v>
      </c>
      <c r="F5164" s="3">
        <v>55494</v>
      </c>
      <c r="G5164" s="3">
        <v>16099</v>
      </c>
      <c r="H5164" s="3">
        <v>46.666899999999998</v>
      </c>
      <c r="I5164" s="30">
        <v>584.30313000000001</v>
      </c>
      <c r="J5164" s="30">
        <v>584.30515590000005</v>
      </c>
      <c r="K5164" s="30">
        <v>-2.0300000000000001E-3</v>
      </c>
      <c r="L5164" s="3">
        <v>2</v>
      </c>
      <c r="M5164" s="3">
        <v>2</v>
      </c>
      <c r="N5164" s="10">
        <f t="shared" si="560"/>
        <v>1</v>
      </c>
      <c r="O5164" s="35">
        <v>2</v>
      </c>
      <c r="P5164" s="17"/>
      <c r="Q5164" s="40">
        <v>1167.60445</v>
      </c>
      <c r="R5164" s="40">
        <v>584.30586000000005</v>
      </c>
      <c r="S5164" s="18">
        <f t="shared" si="561"/>
        <v>-4.6722105440501815</v>
      </c>
      <c r="T5164" s="18">
        <f t="shared" si="562"/>
        <v>-1.2050195765745044</v>
      </c>
      <c r="U5164" s="18">
        <f t="shared" si="563"/>
        <v>-1.1295454063030665</v>
      </c>
      <c r="V5164" s="30">
        <v>584.30520000000001</v>
      </c>
      <c r="W5164" s="3" t="s">
        <v>47</v>
      </c>
      <c r="X5164" s="3" t="s">
        <v>47</v>
      </c>
      <c r="Y5164" s="3" t="s">
        <v>47</v>
      </c>
      <c r="Z5164" s="3" t="s">
        <v>47</v>
      </c>
      <c r="AA5164" s="3" t="s">
        <v>47</v>
      </c>
      <c r="AB5164" s="12" t="s">
        <v>47</v>
      </c>
      <c r="AC5164" s="3" t="s">
        <v>47</v>
      </c>
      <c r="AD5164" s="3" t="s">
        <v>47</v>
      </c>
      <c r="AE5164" s="3" t="s">
        <v>47</v>
      </c>
      <c r="AF5164" s="3" t="s">
        <v>47</v>
      </c>
      <c r="AG5164" s="3" t="s">
        <v>47</v>
      </c>
      <c r="AH5164" s="3" t="s">
        <v>47</v>
      </c>
      <c r="AI5164" s="3" t="s">
        <v>47</v>
      </c>
      <c r="AK5164" s="3" t="s">
        <v>47</v>
      </c>
      <c r="AL5164" s="3" t="s">
        <v>47</v>
      </c>
      <c r="AU5164" s="3">
        <v>0</v>
      </c>
      <c r="AV5164" s="3">
        <v>15</v>
      </c>
      <c r="AW5164" s="3">
        <v>1</v>
      </c>
      <c r="AX5164" s="3">
        <v>15</v>
      </c>
      <c r="AY5164" s="3">
        <v>100</v>
      </c>
      <c r="AZ5164" s="6" t="str">
        <f t="shared" si="564"/>
        <v>2642.11</v>
      </c>
      <c r="BC5164" s="12" t="s">
        <v>13132</v>
      </c>
      <c r="BJ5164" s="12">
        <f t="shared" si="565"/>
        <v>0</v>
      </c>
      <c r="BK5164" s="12">
        <f t="shared" si="566"/>
        <v>0</v>
      </c>
      <c r="CQ5164" s="3" t="str">
        <f>CONCATENATE(baseURL!$A$1,baseURL!$B$1,baseURL!$C$1,".",C5164,".",L5164,".pkl&amp;seq=",BC5164)</f>
        <v>http://proteomics.broadinstitute.org/millscripts/viewfeed.pl?side=xl&amp;cycle=1&amp;fixedMods=iaaC&amp;file=msdataSM/iPRG2012_nd/cpick_in/iPRG2012_nd.2642.11.2.pkl&amp;seq=FEDLNAALFK</v>
      </c>
    </row>
    <row r="5165" spans="1:95" x14ac:dyDescent="0.2">
      <c r="A5165" s="3">
        <v>3789</v>
      </c>
      <c r="B5165" s="2" t="s">
        <v>13231</v>
      </c>
      <c r="C5165" s="2" t="s">
        <v>13232</v>
      </c>
      <c r="D5165" s="3">
        <v>13476</v>
      </c>
      <c r="E5165" s="3">
        <v>13460</v>
      </c>
      <c r="F5165" s="3">
        <v>55496</v>
      </c>
      <c r="G5165" s="3">
        <v>16101</v>
      </c>
      <c r="H5165" s="3">
        <v>46.668599999999998</v>
      </c>
      <c r="I5165" s="30">
        <v>621.07619999999997</v>
      </c>
      <c r="J5165" s="30">
        <v>621.07556799999998</v>
      </c>
      <c r="K5165" s="30">
        <v>6.3000000000000003E-4</v>
      </c>
      <c r="L5165" s="3">
        <v>0</v>
      </c>
      <c r="M5165" s="3">
        <v>4</v>
      </c>
      <c r="N5165" s="10">
        <f t="shared" si="560"/>
        <v>1</v>
      </c>
      <c r="O5165" s="35">
        <v>4</v>
      </c>
      <c r="P5165" s="17"/>
      <c r="Q5165" s="40">
        <v>2481.2831200000001</v>
      </c>
      <c r="R5165" s="40">
        <v>621.07623999999998</v>
      </c>
      <c r="S5165" s="18">
        <f t="shared" si="561"/>
        <v>-6.4404331443586621E-2</v>
      </c>
      <c r="T5165" s="18">
        <f t="shared" si="562"/>
        <v>-1.0819927679227686</v>
      </c>
      <c r="U5165" s="18">
        <f t="shared" si="563"/>
        <v>-1.3524909599492227</v>
      </c>
      <c r="V5165" s="30">
        <v>621.07539999999995</v>
      </c>
      <c r="W5165" s="3" t="s">
        <v>47</v>
      </c>
      <c r="X5165" s="3" t="s">
        <v>47</v>
      </c>
      <c r="Y5165" s="3" t="s">
        <v>47</v>
      </c>
      <c r="Z5165" s="3" t="s">
        <v>47</v>
      </c>
      <c r="AA5165" s="3" t="s">
        <v>47</v>
      </c>
      <c r="AB5165" s="12" t="s">
        <v>48</v>
      </c>
      <c r="AC5165" s="3" t="s">
        <v>47</v>
      </c>
      <c r="AE5165" s="3" t="s">
        <v>47</v>
      </c>
      <c r="AF5165" s="3" t="s">
        <v>48</v>
      </c>
      <c r="AI5165" s="3" t="s">
        <v>52</v>
      </c>
      <c r="AL5165" s="3" t="s">
        <v>52</v>
      </c>
      <c r="AM5165" s="3" t="s">
        <v>48</v>
      </c>
      <c r="AU5165" s="3">
        <v>0</v>
      </c>
      <c r="AV5165" s="3">
        <v>7</v>
      </c>
      <c r="AW5165" s="3">
        <v>1</v>
      </c>
      <c r="AX5165" s="3">
        <v>7</v>
      </c>
      <c r="AY5165" s="3">
        <v>100</v>
      </c>
      <c r="AZ5165" s="6" t="str">
        <f t="shared" si="564"/>
        <v>2642.13</v>
      </c>
      <c r="BC5165" s="12" t="s">
        <v>13233</v>
      </c>
      <c r="BJ5165" s="12">
        <f t="shared" si="565"/>
        <v>0</v>
      </c>
      <c r="BK5165" s="12">
        <f t="shared" si="566"/>
        <v>0</v>
      </c>
      <c r="CQ5165" s="3" t="str">
        <f>CONCATENATE(baseURL!$A$1,baseURL!$B$1,baseURL!$C$1,".",C5165,".",L5165,".pkl&amp;seq=",BC5165)</f>
        <v>http://proteomics.broadinstitute.org/millscripts/viewfeed.pl?side=xl&amp;cycle=1&amp;fixedMods=iaaC&amp;file=msdataSM/iPRG2012_nd/cpick_in/iPRG2012_nd.2642.13.0.pkl&amp;seq=GVNLPGTDVDLPALSEKDKEDLR</v>
      </c>
    </row>
    <row r="5166" spans="1:95" x14ac:dyDescent="0.2">
      <c r="A5166" s="3">
        <v>5430</v>
      </c>
      <c r="B5166" s="2" t="s">
        <v>13234</v>
      </c>
      <c r="C5166" s="2" t="s">
        <v>13235</v>
      </c>
      <c r="D5166" s="3">
        <v>13479</v>
      </c>
      <c r="E5166" s="3">
        <v>13463</v>
      </c>
      <c r="F5166" s="3">
        <v>55499</v>
      </c>
      <c r="G5166" s="3">
        <v>16104</v>
      </c>
      <c r="H5166" s="3">
        <v>46.671100000000003</v>
      </c>
      <c r="I5166" s="30">
        <v>733.38912000000005</v>
      </c>
      <c r="J5166" s="30">
        <v>733.38992180000002</v>
      </c>
      <c r="K5166" s="30">
        <v>-8.0000000000000004E-4</v>
      </c>
      <c r="L5166" s="3">
        <v>3</v>
      </c>
      <c r="M5166" s="3">
        <v>3</v>
      </c>
      <c r="N5166" s="10">
        <f t="shared" si="560"/>
        <v>1</v>
      </c>
      <c r="O5166" s="35">
        <v>3</v>
      </c>
      <c r="P5166" s="17"/>
      <c r="Q5166" s="40">
        <v>2198.15978</v>
      </c>
      <c r="R5166" s="40">
        <v>733.39143999999999</v>
      </c>
      <c r="S5166" s="18">
        <f t="shared" si="561"/>
        <v>-3.1633857083750416</v>
      </c>
      <c r="T5166" s="18">
        <f t="shared" si="562"/>
        <v>-2.0701086993380424</v>
      </c>
      <c r="U5166" s="18">
        <f t="shared" si="563"/>
        <v>-2.2361864490157184</v>
      </c>
      <c r="V5166" s="30">
        <v>733.38980000000004</v>
      </c>
      <c r="W5166" s="3" t="s">
        <v>47</v>
      </c>
      <c r="X5166" s="3" t="s">
        <v>47</v>
      </c>
      <c r="Y5166" s="3" t="s">
        <v>47</v>
      </c>
      <c r="Z5166" s="3" t="s">
        <v>47</v>
      </c>
      <c r="AA5166" s="3" t="s">
        <v>47</v>
      </c>
      <c r="AB5166" s="12" t="s">
        <v>47</v>
      </c>
      <c r="AC5166" s="3" t="s">
        <v>47</v>
      </c>
      <c r="AD5166" s="3" t="s">
        <v>47</v>
      </c>
      <c r="AE5166" s="3" t="s">
        <v>47</v>
      </c>
      <c r="AF5166" s="3" t="s">
        <v>47</v>
      </c>
      <c r="AG5166" s="3" t="s">
        <v>47</v>
      </c>
      <c r="AH5166" s="3" t="s">
        <v>47</v>
      </c>
      <c r="AI5166" s="3" t="s">
        <v>48</v>
      </c>
      <c r="AJ5166" s="3" t="s">
        <v>47</v>
      </c>
      <c r="AK5166" s="3" t="s">
        <v>47</v>
      </c>
      <c r="AL5166" s="3" t="s">
        <v>48</v>
      </c>
      <c r="AM5166" s="3" t="s">
        <v>47</v>
      </c>
      <c r="AU5166" s="3">
        <v>0</v>
      </c>
      <c r="AV5166" s="3">
        <v>15</v>
      </c>
      <c r="AW5166" s="3">
        <v>1</v>
      </c>
      <c r="AX5166" s="3">
        <v>15</v>
      </c>
      <c r="AY5166" s="3">
        <v>100</v>
      </c>
      <c r="AZ5166" s="6" t="str">
        <f t="shared" si="564"/>
        <v>2642.16</v>
      </c>
      <c r="BC5166" s="12" t="s">
        <v>13189</v>
      </c>
      <c r="BJ5166" s="12">
        <f t="shared" si="565"/>
        <v>0</v>
      </c>
      <c r="BK5166" s="12">
        <f t="shared" si="566"/>
        <v>0</v>
      </c>
      <c r="CQ5166" s="3" t="str">
        <f>CONCATENATE(baseURL!$A$1,baseURL!$B$1,baseURL!$C$1,".",C5166,".",L5166,".pkl&amp;seq=",BC5166)</f>
        <v>http://proteomics.broadinstitute.org/millscripts/viewfeed.pl?side=xl&amp;cycle=1&amp;fixedMods=iaaC&amp;file=msdataSM/iPRG2012_nd/cpick_in/iPRG2012_nd.2642.16.3.pkl&amp;seq=NVKGPVRENDLLVLMESER</v>
      </c>
    </row>
    <row r="5167" spans="1:95" x14ac:dyDescent="0.2">
      <c r="A5167" s="3">
        <v>7087</v>
      </c>
      <c r="B5167" s="2" t="s">
        <v>13236</v>
      </c>
      <c r="C5167" s="2" t="s">
        <v>13237</v>
      </c>
      <c r="D5167" s="3">
        <v>13480</v>
      </c>
      <c r="E5167" s="3">
        <v>13464</v>
      </c>
      <c r="F5167" s="3">
        <v>55500</v>
      </c>
      <c r="G5167" s="3">
        <v>16105</v>
      </c>
      <c r="H5167" s="3">
        <v>46.671900000000001</v>
      </c>
      <c r="I5167" s="30">
        <v>832.40985000000001</v>
      </c>
      <c r="J5167" s="30">
        <v>832.40259949999995</v>
      </c>
      <c r="K5167" s="30">
        <v>7.2500000000000004E-3</v>
      </c>
      <c r="L5167" s="3">
        <v>2</v>
      </c>
      <c r="M5167" s="3">
        <v>2</v>
      </c>
      <c r="N5167" s="10">
        <f t="shared" si="560"/>
        <v>1</v>
      </c>
      <c r="O5167" s="35">
        <v>2</v>
      </c>
      <c r="P5167" s="17"/>
      <c r="Q5167" s="40">
        <v>1663.80746</v>
      </c>
      <c r="R5167" s="40">
        <v>832.40737000000001</v>
      </c>
      <c r="S5167" s="18">
        <f t="shared" si="561"/>
        <v>2.9793104787039284</v>
      </c>
      <c r="T5167" s="18">
        <f t="shared" si="562"/>
        <v>-5.7309679995544647</v>
      </c>
      <c r="U5167" s="18">
        <f t="shared" si="563"/>
        <v>-5.7303673320524693</v>
      </c>
      <c r="V5167" s="30">
        <v>832.40260000000001</v>
      </c>
      <c r="X5167" s="3" t="s">
        <v>47</v>
      </c>
      <c r="Y5167" s="3" t="s">
        <v>47</v>
      </c>
      <c r="Z5167" s="3" t="s">
        <v>52</v>
      </c>
      <c r="AA5167" s="3" t="s">
        <v>47</v>
      </c>
      <c r="AB5167" s="12" t="s">
        <v>47</v>
      </c>
      <c r="AC5167" s="3" t="s">
        <v>47</v>
      </c>
      <c r="AD5167" s="3" t="s">
        <v>47</v>
      </c>
      <c r="AF5167" s="3" t="s">
        <v>48</v>
      </c>
      <c r="AG5167" s="3" t="s">
        <v>47</v>
      </c>
      <c r="AH5167" s="3" t="s">
        <v>47</v>
      </c>
      <c r="AI5167" s="3" t="s">
        <v>47</v>
      </c>
      <c r="AL5167" s="3" t="s">
        <v>52</v>
      </c>
      <c r="AU5167" s="3">
        <v>0</v>
      </c>
      <c r="AV5167" s="3">
        <v>9</v>
      </c>
      <c r="AW5167" s="3">
        <v>1</v>
      </c>
      <c r="AX5167" s="3">
        <v>9</v>
      </c>
      <c r="AY5167" s="3">
        <v>100</v>
      </c>
      <c r="AZ5167" s="6" t="str">
        <f t="shared" si="564"/>
        <v>2642.17</v>
      </c>
      <c r="BC5167" s="12" t="s">
        <v>11094</v>
      </c>
      <c r="BJ5167" s="12">
        <f t="shared" si="565"/>
        <v>0</v>
      </c>
      <c r="BK5167" s="12">
        <f t="shared" si="566"/>
        <v>0</v>
      </c>
      <c r="CQ5167" s="3" t="str">
        <f>CONCATENATE(baseURL!$A$1,baseURL!$B$1,baseURL!$C$1,".",C5167,".",L5167,".pkl&amp;seq=",BC5167)</f>
        <v>http://proteomics.broadinstitute.org/millscripts/viewfeed.pl?side=xl&amp;cycle=1&amp;fixedMods=iaaC&amp;file=msdataSM/iPRG2012_nd/cpick_in/iPRG2012_nd.2642.17.2.pkl&amp;seq=AAGANVDNVWADVYAK</v>
      </c>
    </row>
    <row r="5168" spans="1:95" x14ac:dyDescent="0.2">
      <c r="A5168" s="3">
        <v>7050</v>
      </c>
      <c r="B5168" s="2" t="s">
        <v>13238</v>
      </c>
      <c r="C5168" s="2" t="s">
        <v>13239</v>
      </c>
      <c r="D5168" s="3">
        <v>13481</v>
      </c>
      <c r="E5168" s="3">
        <v>13465</v>
      </c>
      <c r="F5168" s="3">
        <v>55501</v>
      </c>
      <c r="G5168" s="3">
        <v>16106</v>
      </c>
      <c r="H5168" s="3">
        <v>46.672800000000002</v>
      </c>
      <c r="I5168" s="30">
        <v>875.91989999999998</v>
      </c>
      <c r="J5168" s="30">
        <v>875.91827309999996</v>
      </c>
      <c r="K5168" s="30">
        <v>1.6299999999999999E-3</v>
      </c>
      <c r="L5168" s="3">
        <v>2</v>
      </c>
      <c r="M5168" s="3">
        <v>2</v>
      </c>
      <c r="N5168" s="10">
        <f t="shared" si="560"/>
        <v>1</v>
      </c>
      <c r="O5168" s="35">
        <v>2</v>
      </c>
      <c r="P5168" s="17"/>
      <c r="Q5168" s="40">
        <v>1750.83296</v>
      </c>
      <c r="R5168" s="40">
        <v>875.92012</v>
      </c>
      <c r="S5168" s="18">
        <f t="shared" si="561"/>
        <v>-0.25116445551334932</v>
      </c>
      <c r="T5168" s="18">
        <f t="shared" si="562"/>
        <v>-2.1085256039469584</v>
      </c>
      <c r="U5168" s="18">
        <f t="shared" si="563"/>
        <v>-2.0778150408879923</v>
      </c>
      <c r="V5168" s="30">
        <v>875.91830000000004</v>
      </c>
      <c r="X5168" s="3" t="s">
        <v>47</v>
      </c>
      <c r="Y5168" s="3" t="s">
        <v>47</v>
      </c>
      <c r="Z5168" s="3" t="s">
        <v>52</v>
      </c>
      <c r="AA5168" s="3" t="s">
        <v>47</v>
      </c>
      <c r="AB5168" s="12" t="s">
        <v>47</v>
      </c>
      <c r="AC5168" s="3" t="s">
        <v>47</v>
      </c>
      <c r="AE5168" s="3" t="s">
        <v>48</v>
      </c>
      <c r="AF5168" s="3" t="s">
        <v>47</v>
      </c>
      <c r="AG5168" s="3" t="s">
        <v>47</v>
      </c>
      <c r="AH5168" s="3" t="s">
        <v>47</v>
      </c>
      <c r="AI5168" s="3" t="s">
        <v>48</v>
      </c>
      <c r="AL5168" s="3" t="s">
        <v>52</v>
      </c>
      <c r="AM5168" s="3" t="s">
        <v>48</v>
      </c>
      <c r="AO5168" s="3" t="s">
        <v>48</v>
      </c>
      <c r="AP5168" s="3" t="s">
        <v>48</v>
      </c>
      <c r="AU5168" s="3">
        <v>0</v>
      </c>
      <c r="AV5168" s="3">
        <v>8</v>
      </c>
      <c r="AW5168" s="3">
        <v>1</v>
      </c>
      <c r="AX5168" s="3">
        <v>8</v>
      </c>
      <c r="AY5168" s="3">
        <v>100</v>
      </c>
      <c r="AZ5168" s="6" t="str">
        <f t="shared" si="564"/>
        <v>2642.18</v>
      </c>
      <c r="BC5168" s="12" t="s">
        <v>13240</v>
      </c>
      <c r="BJ5168" s="12">
        <f t="shared" si="565"/>
        <v>1</v>
      </c>
      <c r="BK5168" s="12">
        <f t="shared" si="566"/>
        <v>0</v>
      </c>
      <c r="CQ5168" s="3" t="str">
        <f>CONCATENATE(baseURL!$A$1,baseURL!$B$1,baseURL!$C$1,".",C5168,".",L5168,".pkl&amp;seq=",BC5168)</f>
        <v>http://proteomics.broadinstitute.org/millscripts/viewfeed.pl?side=xl&amp;cycle=1&amp;fixedMods=iaaC&amp;file=msdataSM/iPRG2012_nd/cpick_in/iPRG2012_nd.2642.18.2.pkl&amp;seq=STLVGWNSTVGQWCR</v>
      </c>
    </row>
    <row r="5169" spans="1:95" x14ac:dyDescent="0.2">
      <c r="A5169" s="3">
        <v>6328</v>
      </c>
      <c r="B5169" s="2" t="s">
        <v>13241</v>
      </c>
      <c r="C5169" s="2" t="s">
        <v>13242</v>
      </c>
      <c r="D5169" s="3">
        <v>13482</v>
      </c>
      <c r="E5169" s="3">
        <v>13466</v>
      </c>
      <c r="F5169" s="3">
        <v>55502</v>
      </c>
      <c r="G5169" s="3">
        <v>16107</v>
      </c>
      <c r="H5169" s="3">
        <v>46.6736</v>
      </c>
      <c r="I5169" s="30">
        <v>892.92890999999997</v>
      </c>
      <c r="J5169" s="30">
        <v>892.93127519999996</v>
      </c>
      <c r="K5169" s="30">
        <v>-2.3700000000000001E-3</v>
      </c>
      <c r="L5169" s="3">
        <v>2</v>
      </c>
      <c r="M5169" s="3">
        <v>2</v>
      </c>
      <c r="N5169" s="10">
        <f t="shared" si="560"/>
        <v>1</v>
      </c>
      <c r="O5169" s="35">
        <v>2</v>
      </c>
      <c r="P5169" s="17"/>
      <c r="Q5169" s="40">
        <v>1784.86023</v>
      </c>
      <c r="R5169" s="40">
        <v>892.93375000000003</v>
      </c>
      <c r="S5169" s="18">
        <f t="shared" si="561"/>
        <v>-5.4203349353279044</v>
      </c>
      <c r="T5169" s="18">
        <f t="shared" si="562"/>
        <v>-2.7715382021037045</v>
      </c>
      <c r="U5169" s="18">
        <f t="shared" si="563"/>
        <v>-2.8557549762700969</v>
      </c>
      <c r="V5169" s="30">
        <v>892.93119999999999</v>
      </c>
      <c r="W5169" s="3" t="s">
        <v>47</v>
      </c>
      <c r="X5169" s="3" t="s">
        <v>47</v>
      </c>
      <c r="Y5169" s="3" t="s">
        <v>47</v>
      </c>
      <c r="Z5169" s="3" t="s">
        <v>47</v>
      </c>
      <c r="AA5169" s="3" t="s">
        <v>47</v>
      </c>
      <c r="AB5169" s="12" t="s">
        <v>47</v>
      </c>
      <c r="AC5169" s="3" t="s">
        <v>47</v>
      </c>
      <c r="AD5169" s="3" t="s">
        <v>47</v>
      </c>
      <c r="AE5169" s="3" t="s">
        <v>48</v>
      </c>
      <c r="AF5169" s="3" t="s">
        <v>47</v>
      </c>
      <c r="AG5169" s="3" t="s">
        <v>47</v>
      </c>
      <c r="AH5169" s="3" t="s">
        <v>47</v>
      </c>
      <c r="AI5169" s="3" t="s">
        <v>47</v>
      </c>
      <c r="AJ5169" s="3" t="s">
        <v>47</v>
      </c>
      <c r="AL5169" s="3" t="s">
        <v>48</v>
      </c>
      <c r="AP5169" s="3" t="s">
        <v>52</v>
      </c>
      <c r="AU5169" s="3">
        <v>0</v>
      </c>
      <c r="AV5169" s="3">
        <v>13</v>
      </c>
      <c r="AW5169" s="3">
        <v>1</v>
      </c>
      <c r="AX5169" s="3">
        <v>13</v>
      </c>
      <c r="AY5169" s="3">
        <v>100</v>
      </c>
      <c r="AZ5169" s="6" t="str">
        <f t="shared" si="564"/>
        <v>2642.19</v>
      </c>
      <c r="BC5169" s="12" t="s">
        <v>13243</v>
      </c>
      <c r="BJ5169" s="12">
        <f t="shared" si="565"/>
        <v>0</v>
      </c>
      <c r="BK5169" s="12">
        <f t="shared" si="566"/>
        <v>0</v>
      </c>
      <c r="CQ5169" s="3" t="str">
        <f>CONCATENATE(baseURL!$A$1,baseURL!$B$1,baseURL!$C$1,".",C5169,".",L5169,".pkl&amp;seq=",BC5169)</f>
        <v>http://proteomics.broadinstitute.org/millscripts/viewfeed.pl?side=xl&amp;cycle=1&amp;fixedMods=iaaC&amp;file=msdataSM/iPRG2012_nd/cpick_in/iPRG2012_nd.2642.19.2.pkl&amp;seq=GVFGYGFEEPSALQQR</v>
      </c>
    </row>
    <row r="5170" spans="1:95" x14ac:dyDescent="0.2">
      <c r="A5170" s="3">
        <v>2254</v>
      </c>
      <c r="B5170" s="2" t="s">
        <v>13250</v>
      </c>
      <c r="C5170" s="2" t="s">
        <v>13226</v>
      </c>
      <c r="D5170" s="3">
        <v>13470</v>
      </c>
      <c r="E5170" s="3">
        <v>13454</v>
      </c>
      <c r="F5170" s="3">
        <v>55490</v>
      </c>
      <c r="G5170" s="3">
        <v>16095</v>
      </c>
      <c r="H5170" s="3">
        <v>46.663600000000002</v>
      </c>
      <c r="I5170" s="30">
        <v>559.29556000000002</v>
      </c>
      <c r="J5170" s="30">
        <v>559.29556500000001</v>
      </c>
      <c r="K5170" s="30">
        <v>0</v>
      </c>
      <c r="L5170" s="3">
        <v>0</v>
      </c>
      <c r="M5170" s="3">
        <v>0</v>
      </c>
      <c r="N5170" s="10">
        <f t="shared" si="560"/>
        <v>1</v>
      </c>
      <c r="O5170" s="35">
        <v>3</v>
      </c>
      <c r="P5170" s="17"/>
      <c r="Q5170" s="40">
        <v>1675.8689999999999</v>
      </c>
      <c r="R5170" s="40">
        <v>559.29452000000003</v>
      </c>
      <c r="S5170" s="18">
        <f t="shared" si="561"/>
        <v>1.8594854102790952</v>
      </c>
      <c r="T5170" s="18">
        <f t="shared" si="562"/>
        <v>1.8684252439598834</v>
      </c>
      <c r="U5170" s="18">
        <f t="shared" si="563"/>
        <v>1.7522074057031014</v>
      </c>
      <c r="V5170" s="30">
        <v>559.29549999999995</v>
      </c>
      <c r="Z5170" s="3" t="s">
        <v>47</v>
      </c>
      <c r="AA5170" s="3" t="s">
        <v>47</v>
      </c>
      <c r="AG5170" s="3" t="s">
        <v>52</v>
      </c>
      <c r="AH5170" s="3" t="s">
        <v>47</v>
      </c>
      <c r="AI5170" s="3" t="s">
        <v>48</v>
      </c>
      <c r="AL5170" s="3" t="s">
        <v>48</v>
      </c>
      <c r="AU5170" s="3">
        <v>0</v>
      </c>
      <c r="AV5170" s="3">
        <v>3</v>
      </c>
      <c r="AW5170" s="3">
        <v>1</v>
      </c>
      <c r="AX5170" s="3">
        <v>3</v>
      </c>
      <c r="AY5170" s="3">
        <v>100</v>
      </c>
      <c r="AZ5170" s="6" t="str">
        <f t="shared" si="564"/>
        <v>2642.7</v>
      </c>
      <c r="BC5170" s="12" t="s">
        <v>13251</v>
      </c>
      <c r="BJ5170" s="12">
        <f t="shared" si="565"/>
        <v>0</v>
      </c>
      <c r="BK5170" s="12">
        <f t="shared" si="566"/>
        <v>0</v>
      </c>
      <c r="CQ5170" s="3" t="str">
        <f>CONCATENATE(baseURL!$A$1,baseURL!$B$1,baseURL!$C$1,".",C5170,".",L5170,".pkl&amp;seq=",BC5170)</f>
        <v>http://proteomics.broadinstitute.org/millscripts/viewfeed.pl?side=xl&amp;cycle=1&amp;fixedMods=iaaC&amp;file=msdataSM/iPRG2012_nd/cpick_in/iPRG2012_nd.2642.7.0.pkl&amp;seq=HVVFGEVVDGYDLVK</v>
      </c>
    </row>
    <row r="5171" spans="1:95" x14ac:dyDescent="0.2">
      <c r="A5171" s="3">
        <v>3746</v>
      </c>
      <c r="B5171" s="2" t="s">
        <v>13255</v>
      </c>
      <c r="C5171" s="2" t="s">
        <v>13256</v>
      </c>
      <c r="D5171" s="3">
        <v>13493</v>
      </c>
      <c r="E5171" s="3">
        <v>13477</v>
      </c>
      <c r="F5171" s="3">
        <v>55514</v>
      </c>
      <c r="G5171" s="3">
        <v>16119</v>
      </c>
      <c r="H5171" s="3">
        <v>46.692799999999998</v>
      </c>
      <c r="I5171" s="30">
        <v>623.83180000000004</v>
      </c>
      <c r="J5171" s="30">
        <v>623.82642529999998</v>
      </c>
      <c r="K5171" s="30">
        <v>5.3699999999999998E-3</v>
      </c>
      <c r="L5171" s="3">
        <v>0</v>
      </c>
      <c r="M5171" s="3">
        <v>4</v>
      </c>
      <c r="N5171" s="10">
        <f t="shared" si="560"/>
        <v>1</v>
      </c>
      <c r="O5171" s="35">
        <v>4</v>
      </c>
      <c r="P5171" s="17"/>
      <c r="Q5171" s="40">
        <v>2492.29324</v>
      </c>
      <c r="R5171" s="40">
        <v>623.82876999999996</v>
      </c>
      <c r="S5171" s="18">
        <f t="shared" si="561"/>
        <v>4.8571020539509435</v>
      </c>
      <c r="T5171" s="18">
        <f t="shared" si="562"/>
        <v>-3.7585634275580921</v>
      </c>
      <c r="U5171" s="18">
        <f t="shared" si="563"/>
        <v>-4.1197202238548947</v>
      </c>
      <c r="V5171" s="30">
        <v>623.82619999999997</v>
      </c>
      <c r="W5171" s="3" t="s">
        <v>47</v>
      </c>
      <c r="X5171" s="3" t="s">
        <v>47</v>
      </c>
      <c r="Y5171" s="3" t="s">
        <v>47</v>
      </c>
      <c r="Z5171" s="3" t="s">
        <v>47</v>
      </c>
      <c r="AA5171" s="3" t="s">
        <v>47</v>
      </c>
      <c r="AB5171" s="12" t="s">
        <v>47</v>
      </c>
      <c r="AC5171" s="3" t="s">
        <v>48</v>
      </c>
      <c r="AE5171" s="3" t="s">
        <v>47</v>
      </c>
      <c r="AF5171" s="3" t="s">
        <v>47</v>
      </c>
      <c r="AI5171" s="3" t="s">
        <v>48</v>
      </c>
      <c r="AK5171" s="3" t="s">
        <v>47</v>
      </c>
      <c r="AL5171" s="3" t="s">
        <v>48</v>
      </c>
      <c r="AM5171" s="3" t="s">
        <v>48</v>
      </c>
      <c r="AU5171" s="3">
        <v>0</v>
      </c>
      <c r="AV5171" s="3">
        <v>9</v>
      </c>
      <c r="AW5171" s="3">
        <v>1</v>
      </c>
      <c r="AX5171" s="3">
        <v>9</v>
      </c>
      <c r="AY5171" s="3">
        <v>100</v>
      </c>
      <c r="AZ5171" s="6" t="str">
        <f t="shared" si="564"/>
        <v>2643.10</v>
      </c>
      <c r="BC5171" s="12" t="s">
        <v>13257</v>
      </c>
      <c r="BJ5171" s="12">
        <f t="shared" si="565"/>
        <v>0</v>
      </c>
      <c r="BK5171" s="12">
        <f t="shared" si="566"/>
        <v>0</v>
      </c>
      <c r="CQ5171" s="3" t="str">
        <f>CONCATENATE(baseURL!$A$1,baseURL!$B$1,baseURL!$C$1,".",C5171,".",L5171,".pkl&amp;seq=",BC5171)</f>
        <v>http://proteomics.broadinstitute.org/millscripts/viewfeed.pl?side=xl&amp;cycle=1&amp;fixedMods=iaaC&amp;file=msdataSM/iPRG2012_nd/cpick_in/iPRG2012_nd.2643.10.0.pkl&amp;seq=LREELFLANEGVHTGQFLYAGK</v>
      </c>
    </row>
    <row r="5172" spans="1:95" x14ac:dyDescent="0.2">
      <c r="A5172" s="3">
        <v>6333</v>
      </c>
      <c r="B5172" s="2" t="s">
        <v>13258</v>
      </c>
      <c r="C5172" s="2" t="s">
        <v>13259</v>
      </c>
      <c r="D5172" s="3">
        <v>13496</v>
      </c>
      <c r="E5172" s="3">
        <v>13480</v>
      </c>
      <c r="F5172" s="3">
        <v>55517</v>
      </c>
      <c r="G5172" s="3">
        <v>16122</v>
      </c>
      <c r="H5172" s="3">
        <v>46.697699999999998</v>
      </c>
      <c r="I5172" s="30">
        <v>796.39950999999996</v>
      </c>
      <c r="J5172" s="30">
        <v>796.39945139999998</v>
      </c>
      <c r="K5172" s="30">
        <v>6.0000000000000002E-5</v>
      </c>
      <c r="L5172" s="3">
        <v>2</v>
      </c>
      <c r="M5172" s="3">
        <v>2</v>
      </c>
      <c r="N5172" s="10">
        <f t="shared" si="560"/>
        <v>1</v>
      </c>
      <c r="O5172" s="35">
        <v>2</v>
      </c>
      <c r="P5172" s="17"/>
      <c r="Q5172" s="40">
        <v>1591.7962299999999</v>
      </c>
      <c r="R5172" s="40">
        <v>796.40174999999999</v>
      </c>
      <c r="S5172" s="18">
        <f t="shared" si="561"/>
        <v>-2.8126507758538772</v>
      </c>
      <c r="T5172" s="18">
        <f t="shared" si="562"/>
        <v>-2.8862317291710609</v>
      </c>
      <c r="U5172" s="18">
        <f t="shared" si="563"/>
        <v>-2.5740777188650767</v>
      </c>
      <c r="V5172" s="30">
        <v>796.39970000000005</v>
      </c>
      <c r="W5172" s="3" t="s">
        <v>47</v>
      </c>
      <c r="X5172" s="3" t="s">
        <v>47</v>
      </c>
      <c r="Y5172" s="3" t="s">
        <v>47</v>
      </c>
      <c r="Z5172" s="3" t="s">
        <v>47</v>
      </c>
      <c r="AA5172" s="3" t="s">
        <v>47</v>
      </c>
      <c r="AB5172" s="12" t="s">
        <v>47</v>
      </c>
      <c r="AC5172" s="3" t="s">
        <v>47</v>
      </c>
      <c r="AD5172" s="3" t="s">
        <v>47</v>
      </c>
      <c r="AE5172" s="3" t="s">
        <v>47</v>
      </c>
      <c r="AF5172" s="3" t="s">
        <v>47</v>
      </c>
      <c r="AG5172" s="3" t="s">
        <v>47</v>
      </c>
      <c r="AH5172" s="3" t="s">
        <v>47</v>
      </c>
      <c r="AI5172" s="3" t="s">
        <v>47</v>
      </c>
      <c r="AJ5172" s="3" t="s">
        <v>48</v>
      </c>
      <c r="AK5172" s="3" t="s">
        <v>48</v>
      </c>
      <c r="AL5172" s="3" t="s">
        <v>48</v>
      </c>
      <c r="AU5172" s="3">
        <v>0</v>
      </c>
      <c r="AV5172" s="3">
        <v>13</v>
      </c>
      <c r="AW5172" s="3">
        <v>1</v>
      </c>
      <c r="AX5172" s="3">
        <v>13</v>
      </c>
      <c r="AY5172" s="3">
        <v>100</v>
      </c>
      <c r="AZ5172" s="6" t="str">
        <f t="shared" si="564"/>
        <v>2643.13</v>
      </c>
      <c r="BC5172" s="12" t="s">
        <v>13260</v>
      </c>
      <c r="BJ5172" s="12">
        <f t="shared" si="565"/>
        <v>0</v>
      </c>
      <c r="BK5172" s="12">
        <f t="shared" si="566"/>
        <v>0</v>
      </c>
      <c r="CQ5172" s="3" t="str">
        <f>CONCATENATE(baseURL!$A$1,baseURL!$B$1,baseURL!$C$1,".",C5172,".",L5172,".pkl&amp;seq=",BC5172)</f>
        <v>http://proteomics.broadinstitute.org/millscripts/viewfeed.pl?side=xl&amp;cycle=1&amp;fixedMods=iaaC&amp;file=msdataSM/iPRG2012_nd/cpick_in/iPRG2012_nd.2643.13.2.pkl&amp;seq=DQYVPEVSALDLSR</v>
      </c>
    </row>
    <row r="5173" spans="1:95" x14ac:dyDescent="0.2">
      <c r="A5173" s="3">
        <v>416</v>
      </c>
      <c r="B5173" s="2" t="s">
        <v>13261</v>
      </c>
      <c r="C5173" s="2" t="s">
        <v>13231</v>
      </c>
      <c r="D5173" s="3">
        <v>13497</v>
      </c>
      <c r="E5173" s="3">
        <v>13481</v>
      </c>
      <c r="F5173" s="3">
        <v>55518</v>
      </c>
      <c r="G5173" s="3">
        <v>16123</v>
      </c>
      <c r="H5173" s="3">
        <v>46.699399999999997</v>
      </c>
      <c r="I5173" s="30">
        <v>824.42809999999997</v>
      </c>
      <c r="J5173" s="30">
        <v>824.42927750000001</v>
      </c>
      <c r="K5173" s="30">
        <v>-1.1800000000000001E-3</v>
      </c>
      <c r="L5173" s="3">
        <v>3</v>
      </c>
      <c r="M5173" s="3">
        <v>3</v>
      </c>
      <c r="N5173" s="10">
        <f t="shared" si="560"/>
        <v>1</v>
      </c>
      <c r="O5173" s="35">
        <v>3</v>
      </c>
      <c r="P5173" s="17"/>
      <c r="Q5173" s="40">
        <v>2471.2776399999998</v>
      </c>
      <c r="R5173" s="40">
        <v>824.43073000000004</v>
      </c>
      <c r="S5173" s="18">
        <f t="shared" si="561"/>
        <v>-3.190080020509924</v>
      </c>
      <c r="T5173" s="18">
        <f t="shared" si="562"/>
        <v>-1.7618217603650124</v>
      </c>
      <c r="U5173" s="18">
        <f t="shared" si="563"/>
        <v>-1.9771218378663038</v>
      </c>
      <c r="V5173" s="30">
        <v>824.42909999999995</v>
      </c>
      <c r="W5173" s="3" t="s">
        <v>47</v>
      </c>
      <c r="Z5173" s="3" t="s">
        <v>47</v>
      </c>
      <c r="AA5173" s="3" t="s">
        <v>47</v>
      </c>
      <c r="AB5173" s="12" t="s">
        <v>47</v>
      </c>
      <c r="AC5173" s="3" t="s">
        <v>47</v>
      </c>
      <c r="AD5173" s="3" t="s">
        <v>47</v>
      </c>
      <c r="AE5173" s="3" t="s">
        <v>47</v>
      </c>
      <c r="AF5173" s="3" t="s">
        <v>47</v>
      </c>
      <c r="AG5173" s="3" t="s">
        <v>47</v>
      </c>
      <c r="AI5173" s="3" t="s">
        <v>48</v>
      </c>
      <c r="AJ5173" s="3" t="s">
        <v>47</v>
      </c>
      <c r="AK5173" s="3" t="s">
        <v>52</v>
      </c>
      <c r="AL5173" s="3" t="s">
        <v>48</v>
      </c>
      <c r="AM5173" s="3" t="s">
        <v>48</v>
      </c>
      <c r="AN5173" s="3" t="s">
        <v>48</v>
      </c>
      <c r="AO5173" s="3" t="s">
        <v>48</v>
      </c>
      <c r="AP5173" s="3" t="s">
        <v>48</v>
      </c>
      <c r="AQ5173" s="3" t="s">
        <v>47</v>
      </c>
      <c r="AS5173" s="3" t="s">
        <v>47</v>
      </c>
      <c r="AU5173" s="3">
        <v>0</v>
      </c>
      <c r="AV5173" s="3">
        <v>12</v>
      </c>
      <c r="AW5173" s="3">
        <v>2</v>
      </c>
      <c r="AX5173" s="3">
        <v>11</v>
      </c>
      <c r="AY5173" s="3">
        <v>91.67</v>
      </c>
      <c r="AZ5173" s="6" t="str">
        <f t="shared" si="564"/>
        <v>2643.14</v>
      </c>
      <c r="BB5173" s="12" t="s">
        <v>79</v>
      </c>
      <c r="BC5173" s="12" t="s">
        <v>13262</v>
      </c>
      <c r="BJ5173" s="12">
        <f t="shared" si="565"/>
        <v>0</v>
      </c>
      <c r="BK5173" s="12">
        <f t="shared" si="566"/>
        <v>0</v>
      </c>
      <c r="CO5173" s="3" t="s">
        <v>13263</v>
      </c>
      <c r="CQ5173" s="3" t="str">
        <f>CONCATENATE(baseURL!$A$1,baseURL!$B$1,"+Acetyl",baseURL!$C$1,".",C5173,".",L5173,".pkl&amp;seq=",BC5173)</f>
        <v>http://proteomics.broadinstitute.org/millscripts/viewfeed.pl?side=xl&amp;cycle=1&amp;fixedMods=iaaC+Acetyl&amp;file=msdataSM/iPRG2012_nd/cpick_in/iPRG2012_nd.2643.14.3.pkl&amp;seq=SEVLEGNVKLDRLSPGDGATFPK</v>
      </c>
    </row>
    <row r="5174" spans="1:95" x14ac:dyDescent="0.2">
      <c r="A5174" s="3">
        <v>5042</v>
      </c>
      <c r="B5174" s="2" t="s">
        <v>13264</v>
      </c>
      <c r="C5174" s="2" t="s">
        <v>13265</v>
      </c>
      <c r="D5174" s="3">
        <v>13487</v>
      </c>
      <c r="E5174" s="3">
        <v>13471</v>
      </c>
      <c r="F5174" s="3">
        <v>55508</v>
      </c>
      <c r="G5174" s="3">
        <v>16113</v>
      </c>
      <c r="H5174" s="3">
        <v>46.686100000000003</v>
      </c>
      <c r="I5174" s="30">
        <v>499.25799000000001</v>
      </c>
      <c r="J5174" s="30">
        <v>499.257811</v>
      </c>
      <c r="K5174" s="30">
        <v>1.8000000000000001E-4</v>
      </c>
      <c r="L5174" s="3">
        <v>2</v>
      </c>
      <c r="M5174" s="3">
        <v>2</v>
      </c>
      <c r="N5174" s="10">
        <f t="shared" si="560"/>
        <v>1</v>
      </c>
      <c r="O5174" s="35">
        <v>2</v>
      </c>
      <c r="P5174" s="17"/>
      <c r="Q5174" s="40">
        <v>997.51016000000004</v>
      </c>
      <c r="R5174" s="40">
        <v>499.25871999999998</v>
      </c>
      <c r="S5174" s="18">
        <f t="shared" si="561"/>
        <v>-1.4621677513733091</v>
      </c>
      <c r="T5174" s="18">
        <f t="shared" si="562"/>
        <v>-1.8206992959056025</v>
      </c>
      <c r="U5174" s="18">
        <f t="shared" si="563"/>
        <v>-2.2433258651097758</v>
      </c>
      <c r="V5174" s="30">
        <v>499.25760000000002</v>
      </c>
      <c r="W5174" s="3" t="s">
        <v>47</v>
      </c>
      <c r="X5174" s="3" t="s">
        <v>47</v>
      </c>
      <c r="Y5174" s="3" t="s">
        <v>47</v>
      </c>
      <c r="Z5174" s="3" t="s">
        <v>47</v>
      </c>
      <c r="AA5174" s="3" t="s">
        <v>48</v>
      </c>
      <c r="AB5174" s="12" t="s">
        <v>47</v>
      </c>
      <c r="AC5174" s="3" t="s">
        <v>47</v>
      </c>
      <c r="AD5174" s="3" t="s">
        <v>47</v>
      </c>
      <c r="AE5174" s="3" t="s">
        <v>47</v>
      </c>
      <c r="AF5174" s="3" t="s">
        <v>47</v>
      </c>
      <c r="AG5174" s="3" t="s">
        <v>47</v>
      </c>
      <c r="AH5174" s="3" t="s">
        <v>47</v>
      </c>
      <c r="AI5174" s="3" t="s">
        <v>47</v>
      </c>
      <c r="AJ5174" s="3" t="s">
        <v>47</v>
      </c>
      <c r="AK5174" s="3" t="s">
        <v>47</v>
      </c>
      <c r="AL5174" s="3" t="s">
        <v>47</v>
      </c>
      <c r="AM5174" s="3" t="s">
        <v>47</v>
      </c>
      <c r="AN5174" s="3" t="s">
        <v>47</v>
      </c>
      <c r="AU5174" s="3">
        <v>0</v>
      </c>
      <c r="AV5174" s="3">
        <v>17</v>
      </c>
      <c r="AW5174" s="3">
        <v>1</v>
      </c>
      <c r="AX5174" s="3">
        <v>17</v>
      </c>
      <c r="AY5174" s="3">
        <v>100</v>
      </c>
      <c r="AZ5174" s="6" t="str">
        <f t="shared" si="564"/>
        <v>2643.4</v>
      </c>
      <c r="BC5174" s="12" t="s">
        <v>13149</v>
      </c>
      <c r="BJ5174" s="12">
        <f t="shared" si="565"/>
        <v>0</v>
      </c>
      <c r="BK5174" s="12">
        <f t="shared" si="566"/>
        <v>0</v>
      </c>
      <c r="CQ5174" s="3" t="str">
        <f>CONCATENATE(baseURL!$A$1,baseURL!$B$1,baseURL!$C$1,".",C5174,".",L5174,".pkl&amp;seq=",BC5174)</f>
        <v>http://proteomics.broadinstitute.org/millscripts/viewfeed.pl?side=xl&amp;cycle=1&amp;fixedMods=iaaC&amp;file=msdataSM/iPRG2012_nd/cpick_in/iPRG2012_nd.2643.4.2.pkl&amp;seq=DAVSVFGFR</v>
      </c>
    </row>
    <row r="5175" spans="1:95" x14ac:dyDescent="0.2">
      <c r="A5175" s="3">
        <v>5441</v>
      </c>
      <c r="B5175" s="2" t="s">
        <v>13252</v>
      </c>
      <c r="C5175" s="2" t="s">
        <v>13253</v>
      </c>
      <c r="D5175" s="3">
        <v>13492</v>
      </c>
      <c r="E5175" s="3">
        <v>13476</v>
      </c>
      <c r="F5175" s="3">
        <v>55513</v>
      </c>
      <c r="G5175" s="3">
        <v>16118</v>
      </c>
      <c r="H5175" s="3">
        <v>46.691099999999999</v>
      </c>
      <c r="I5175" s="30">
        <v>616.34894999999995</v>
      </c>
      <c r="J5175" s="30">
        <v>616.34880639999994</v>
      </c>
      <c r="K5175" s="30">
        <v>1.3999999999999999E-4</v>
      </c>
      <c r="L5175" s="3">
        <v>2</v>
      </c>
      <c r="M5175" s="3">
        <v>2</v>
      </c>
      <c r="N5175" s="10">
        <f t="shared" si="560"/>
        <v>1</v>
      </c>
      <c r="O5175" s="35">
        <v>2</v>
      </c>
      <c r="P5175" s="17"/>
      <c r="Q5175" s="40">
        <v>1231.69327</v>
      </c>
      <c r="R5175" s="40">
        <v>616.35027000000002</v>
      </c>
      <c r="S5175" s="18">
        <f t="shared" si="561"/>
        <v>-2.1416393637305058</v>
      </c>
      <c r="T5175" s="18">
        <f t="shared" si="562"/>
        <v>-2.3746237672276322</v>
      </c>
      <c r="U5175" s="18">
        <f t="shared" si="563"/>
        <v>-2.7094982857557088</v>
      </c>
      <c r="V5175" s="30">
        <v>616.34860000000003</v>
      </c>
      <c r="W5175" s="3" t="s">
        <v>47</v>
      </c>
      <c r="X5175" s="3" t="s">
        <v>47</v>
      </c>
      <c r="Y5175" s="3" t="s">
        <v>47</v>
      </c>
      <c r="Z5175" s="3" t="s">
        <v>47</v>
      </c>
      <c r="AA5175" s="3" t="s">
        <v>47</v>
      </c>
      <c r="AB5175" s="12" t="s">
        <v>47</v>
      </c>
      <c r="AC5175" s="3" t="s">
        <v>47</v>
      </c>
      <c r="AD5175" s="3" t="s">
        <v>47</v>
      </c>
      <c r="AE5175" s="3" t="s">
        <v>47</v>
      </c>
      <c r="AF5175" s="3" t="s">
        <v>47</v>
      </c>
      <c r="AG5175" s="3" t="s">
        <v>47</v>
      </c>
      <c r="AH5175" s="3" t="s">
        <v>47</v>
      </c>
      <c r="AI5175" s="3" t="s">
        <v>47</v>
      </c>
      <c r="AJ5175" s="3" t="s">
        <v>47</v>
      </c>
      <c r="AK5175" s="3" t="s">
        <v>47</v>
      </c>
      <c r="AL5175" s="3" t="s">
        <v>48</v>
      </c>
      <c r="AM5175" s="3" t="s">
        <v>47</v>
      </c>
      <c r="AU5175" s="3">
        <v>0</v>
      </c>
      <c r="AV5175" s="3">
        <v>16</v>
      </c>
      <c r="AW5175" s="3">
        <v>1</v>
      </c>
      <c r="AX5175" s="3">
        <v>16</v>
      </c>
      <c r="AY5175" s="3">
        <v>100</v>
      </c>
      <c r="AZ5175" s="6" t="str">
        <f t="shared" si="564"/>
        <v>2643.9</v>
      </c>
      <c r="BC5175" s="12" t="s">
        <v>13254</v>
      </c>
      <c r="BJ5175" s="12">
        <f t="shared" si="565"/>
        <v>0</v>
      </c>
      <c r="BK5175" s="12">
        <f t="shared" si="566"/>
        <v>0</v>
      </c>
      <c r="CQ5175" s="3" t="str">
        <f>CONCATENATE(baseURL!$A$1,baseURL!$B$1,baseURL!$C$1,".",C5175,".",L5175,".pkl&amp;seq=",BC5175)</f>
        <v>http://proteomics.broadinstitute.org/millscripts/viewfeed.pl?side=xl&amp;cycle=1&amp;fixedMods=iaaC&amp;file=msdataSM/iPRG2012_nd/cpick_in/iPRG2012_nd.2643.9.2.pkl&amp;seq=LEVPGYVDLVK</v>
      </c>
    </row>
    <row r="5176" spans="1:95" x14ac:dyDescent="0.2">
      <c r="A5176" s="3">
        <v>1566</v>
      </c>
      <c r="B5176" s="2" t="s">
        <v>13266</v>
      </c>
      <c r="C5176" s="2" t="s">
        <v>13267</v>
      </c>
      <c r="D5176" s="3">
        <v>13500</v>
      </c>
      <c r="E5176" s="3">
        <v>13484</v>
      </c>
      <c r="F5176" s="3">
        <v>55528</v>
      </c>
      <c r="G5176" s="3">
        <v>16127</v>
      </c>
      <c r="H5176" s="3">
        <v>46.717599999999997</v>
      </c>
      <c r="I5176" s="30">
        <v>567.81061</v>
      </c>
      <c r="J5176" s="30">
        <v>567.8101087</v>
      </c>
      <c r="K5176" s="30">
        <v>5.0000000000000001E-4</v>
      </c>
      <c r="L5176" s="3">
        <v>2</v>
      </c>
      <c r="M5176" s="3">
        <v>2</v>
      </c>
      <c r="N5176" s="10">
        <f t="shared" si="560"/>
        <v>1</v>
      </c>
      <c r="O5176" s="35">
        <v>2</v>
      </c>
      <c r="P5176" s="17"/>
      <c r="Q5176" s="40">
        <v>1134.61535</v>
      </c>
      <c r="R5176" s="40">
        <v>567.81131000000005</v>
      </c>
      <c r="S5176" s="18">
        <f t="shared" si="561"/>
        <v>-1.2328039046134167</v>
      </c>
      <c r="T5176" s="18">
        <f t="shared" si="562"/>
        <v>-2.1156676150884035</v>
      </c>
      <c r="U5176" s="18">
        <f t="shared" si="563"/>
        <v>-2.1309896064144764</v>
      </c>
      <c r="V5176" s="30">
        <v>567.81010000000003</v>
      </c>
      <c r="W5176" s="3" t="s">
        <v>65</v>
      </c>
      <c r="X5176" s="3" t="s">
        <v>47</v>
      </c>
      <c r="Y5176" s="3" t="s">
        <v>47</v>
      </c>
      <c r="AA5176" s="3" t="s">
        <v>65</v>
      </c>
      <c r="AB5176" s="12" t="s">
        <v>52</v>
      </c>
      <c r="AD5176" s="3" t="s">
        <v>47</v>
      </c>
      <c r="AE5176" s="3" t="s">
        <v>65</v>
      </c>
      <c r="AG5176" s="3" t="s">
        <v>47</v>
      </c>
      <c r="AH5176" s="3" t="s">
        <v>52</v>
      </c>
      <c r="AI5176" s="3" t="s">
        <v>48</v>
      </c>
      <c r="AK5176" s="3" t="s">
        <v>52</v>
      </c>
      <c r="AL5176" s="3" t="s">
        <v>52</v>
      </c>
      <c r="AP5176" s="3" t="s">
        <v>52</v>
      </c>
      <c r="AU5176" s="3">
        <v>3</v>
      </c>
      <c r="AV5176" s="3">
        <v>4</v>
      </c>
      <c r="AW5176" s="3">
        <v>1</v>
      </c>
      <c r="AX5176" s="3">
        <v>4</v>
      </c>
      <c r="AY5176" s="3">
        <v>100</v>
      </c>
      <c r="AZ5176" s="6" t="str">
        <f t="shared" si="564"/>
        <v>2644.3</v>
      </c>
      <c r="BC5176" s="12" t="s">
        <v>13154</v>
      </c>
      <c r="BJ5176" s="12">
        <f t="shared" si="565"/>
        <v>0</v>
      </c>
      <c r="BK5176" s="12">
        <f t="shared" si="566"/>
        <v>0</v>
      </c>
      <c r="BP5176" s="3" t="s">
        <v>54</v>
      </c>
      <c r="BR5176" s="3" t="s">
        <v>54</v>
      </c>
      <c r="BS5176" s="3" t="s">
        <v>13155</v>
      </c>
      <c r="BW5176" s="3" t="s">
        <v>13156</v>
      </c>
      <c r="CA5176" s="3" t="s">
        <v>13157</v>
      </c>
      <c r="CQ5176" s="3" t="str">
        <f>CONCATENATE(baseURL!$A$1,baseURL!$B$1,baseURL!$C$1,".",C5176,".",L5176,".pkl&amp;seq=",BC5176,"&amp;varMods=Deamidated-N")</f>
        <v>http://proteomics.broadinstitute.org/millscripts/viewfeed.pl?side=xl&amp;cycle=1&amp;fixedMods=iaaC&amp;file=msdataSM/iPRG2012_nd/cpick_in/iPRG2012_nd.2644.3.2.pkl&amp;seq=nVLQDLYLR&amp;varMods=Deamidated-N</v>
      </c>
    </row>
    <row r="5177" spans="1:95" x14ac:dyDescent="0.2">
      <c r="A5177" s="3">
        <v>5509</v>
      </c>
      <c r="B5177" s="2" t="s">
        <v>13268</v>
      </c>
      <c r="C5177" s="2" t="s">
        <v>13264</v>
      </c>
      <c r="D5177" s="3">
        <v>13502</v>
      </c>
      <c r="E5177" s="3">
        <v>13486</v>
      </c>
      <c r="F5177" s="3">
        <v>55530</v>
      </c>
      <c r="G5177" s="3">
        <v>16129</v>
      </c>
      <c r="H5177" s="3">
        <v>46.724299999999999</v>
      </c>
      <c r="I5177" s="30">
        <v>668.82396000000006</v>
      </c>
      <c r="J5177" s="30">
        <v>668.82134689999998</v>
      </c>
      <c r="K5177" s="30">
        <v>2.6099999999999999E-3</v>
      </c>
      <c r="L5177" s="3">
        <v>2</v>
      </c>
      <c r="M5177" s="3">
        <v>2</v>
      </c>
      <c r="N5177" s="10">
        <f t="shared" si="560"/>
        <v>1</v>
      </c>
      <c r="O5177" s="35">
        <v>2</v>
      </c>
      <c r="P5177" s="17"/>
      <c r="Q5177" s="40">
        <v>1336.6387999999999</v>
      </c>
      <c r="R5177" s="40">
        <v>668.82303999999999</v>
      </c>
      <c r="S5177" s="18">
        <f t="shared" si="561"/>
        <v>1.3755506988285675</v>
      </c>
      <c r="T5177" s="18">
        <f t="shared" si="562"/>
        <v>-2.5314618348245408</v>
      </c>
      <c r="U5177" s="18">
        <f t="shared" si="563"/>
        <v>-2.7511013974871545</v>
      </c>
      <c r="V5177" s="30">
        <v>668.82119999999998</v>
      </c>
      <c r="W5177" s="3" t="s">
        <v>47</v>
      </c>
      <c r="X5177" s="3" t="s">
        <v>47</v>
      </c>
      <c r="Y5177" s="3" t="s">
        <v>47</v>
      </c>
      <c r="Z5177" s="3" t="s">
        <v>47</v>
      </c>
      <c r="AA5177" s="3" t="s">
        <v>47</v>
      </c>
      <c r="AB5177" s="12" t="s">
        <v>47</v>
      </c>
      <c r="AC5177" s="3" t="s">
        <v>47</v>
      </c>
      <c r="AD5177" s="3" t="s">
        <v>47</v>
      </c>
      <c r="AE5177" s="3" t="s">
        <v>47</v>
      </c>
      <c r="AF5177" s="3" t="s">
        <v>47</v>
      </c>
      <c r="AG5177" s="3" t="s">
        <v>47</v>
      </c>
      <c r="AH5177" s="3" t="s">
        <v>47</v>
      </c>
      <c r="AI5177" s="3" t="s">
        <v>47</v>
      </c>
      <c r="AJ5177" s="3" t="s">
        <v>47</v>
      </c>
      <c r="AK5177" s="3" t="s">
        <v>47</v>
      </c>
      <c r="AL5177" s="3" t="s">
        <v>47</v>
      </c>
      <c r="AM5177" s="3" t="s">
        <v>47</v>
      </c>
      <c r="AU5177" s="3">
        <v>0</v>
      </c>
      <c r="AV5177" s="3">
        <v>17</v>
      </c>
      <c r="AW5177" s="3">
        <v>1</v>
      </c>
      <c r="AX5177" s="3">
        <v>17</v>
      </c>
      <c r="AY5177" s="3">
        <v>100</v>
      </c>
      <c r="AZ5177" s="6" t="str">
        <f t="shared" si="564"/>
        <v>2644.5</v>
      </c>
      <c r="BC5177" s="12" t="s">
        <v>13269</v>
      </c>
      <c r="BJ5177" s="12">
        <f t="shared" si="565"/>
        <v>0</v>
      </c>
      <c r="BK5177" s="12">
        <f t="shared" si="566"/>
        <v>0</v>
      </c>
      <c r="CQ5177" s="3" t="str">
        <f>CONCATENATE(baseURL!$A$1,baseURL!$B$1,baseURL!$C$1,".",C5177,".",L5177,".pkl&amp;seq=",BC5177)</f>
        <v>http://proteomics.broadinstitute.org/millscripts/viewfeed.pl?side=xl&amp;cycle=1&amp;fixedMods=iaaC&amp;file=msdataSM/iPRG2012_nd/cpick_in/iPRG2012_nd.2644.5.2.pkl&amp;seq=MLDMGFEPQLR</v>
      </c>
    </row>
    <row r="5178" spans="1:95" x14ac:dyDescent="0.2">
      <c r="A5178" s="3">
        <v>6624</v>
      </c>
      <c r="B5178" s="2" t="s">
        <v>13272</v>
      </c>
      <c r="C5178" s="2" t="s">
        <v>13273</v>
      </c>
      <c r="D5178" s="3">
        <v>13512</v>
      </c>
      <c r="E5178" s="3">
        <v>13496</v>
      </c>
      <c r="F5178" s="3">
        <v>55556</v>
      </c>
      <c r="G5178" s="3">
        <v>16140</v>
      </c>
      <c r="H5178" s="3">
        <v>46.749200000000002</v>
      </c>
      <c r="I5178" s="30">
        <v>1088.1737000000001</v>
      </c>
      <c r="J5178" s="30">
        <v>1088.175324</v>
      </c>
      <c r="K5178" s="30">
        <v>-1.6199999999999999E-3</v>
      </c>
      <c r="L5178" s="3">
        <v>3</v>
      </c>
      <c r="M5178" s="3">
        <v>3</v>
      </c>
      <c r="N5178" s="10">
        <f t="shared" si="560"/>
        <v>1</v>
      </c>
      <c r="O5178" s="35">
        <v>3</v>
      </c>
      <c r="P5178" s="17"/>
      <c r="Q5178" s="40">
        <v>3262.5174900000002</v>
      </c>
      <c r="R5178" s="40">
        <v>1088.1773499999999</v>
      </c>
      <c r="S5178" s="18">
        <f t="shared" si="561"/>
        <v>-3.3542326532339448</v>
      </c>
      <c r="T5178" s="18">
        <f t="shared" si="562"/>
        <v>-1.8618288644650274</v>
      </c>
      <c r="U5178" s="18">
        <f t="shared" si="563"/>
        <v>-2.3433680180242051</v>
      </c>
      <c r="V5178" s="30">
        <v>1088.1748</v>
      </c>
      <c r="W5178" s="3" t="s">
        <v>47</v>
      </c>
      <c r="X5178" s="3" t="s">
        <v>47</v>
      </c>
      <c r="Y5178" s="3" t="s">
        <v>48</v>
      </c>
      <c r="Z5178" s="3" t="s">
        <v>47</v>
      </c>
      <c r="AA5178" s="3" t="s">
        <v>47</v>
      </c>
      <c r="AB5178" s="12" t="s">
        <v>47</v>
      </c>
      <c r="AC5178" s="3" t="s">
        <v>47</v>
      </c>
      <c r="AD5178" s="3" t="s">
        <v>47</v>
      </c>
      <c r="AE5178" s="3" t="s">
        <v>47</v>
      </c>
      <c r="AF5178" s="3" t="s">
        <v>47</v>
      </c>
      <c r="AG5178" s="3" t="s">
        <v>48</v>
      </c>
      <c r="AI5178" s="3" t="s">
        <v>47</v>
      </c>
      <c r="AJ5178" s="3" t="s">
        <v>47</v>
      </c>
      <c r="AK5178" s="3" t="s">
        <v>52</v>
      </c>
      <c r="AL5178" s="3" t="s">
        <v>48</v>
      </c>
      <c r="AU5178" s="3">
        <v>0</v>
      </c>
      <c r="AV5178" s="3">
        <v>11</v>
      </c>
      <c r="AW5178" s="3">
        <v>1</v>
      </c>
      <c r="AX5178" s="3">
        <v>11</v>
      </c>
      <c r="AY5178" s="3">
        <v>100</v>
      </c>
      <c r="AZ5178" s="6" t="str">
        <f t="shared" si="564"/>
        <v>2645.10</v>
      </c>
      <c r="BC5178" s="12" t="s">
        <v>12974</v>
      </c>
      <c r="BJ5178" s="12">
        <f t="shared" si="565"/>
        <v>0</v>
      </c>
      <c r="BK5178" s="12">
        <f t="shared" si="566"/>
        <v>0</v>
      </c>
      <c r="CQ5178" s="3" t="str">
        <f>CONCATENATE(baseURL!$A$1,baseURL!$B$1,baseURL!$C$1,".",C5178,".",L5178,".pkl&amp;seq=",BC5178)</f>
        <v>http://proteomics.broadinstitute.org/millscripts/viewfeed.pl?side=xl&amp;cycle=1&amp;fixedMods=iaaC&amp;file=msdataSM/iPRG2012_nd/cpick_in/iPRG2012_nd.2645.10.3.pkl&amp;seq=LYQAGGAPEGAAPGGFPGGAPPAPEAEGPTVEEVD</v>
      </c>
    </row>
    <row r="5179" spans="1:95" x14ac:dyDescent="0.2">
      <c r="A5179" s="3">
        <v>5279</v>
      </c>
      <c r="B5179" s="2" t="s">
        <v>13274</v>
      </c>
      <c r="C5179" s="2" t="s">
        <v>13275</v>
      </c>
      <c r="D5179" s="3">
        <v>13504</v>
      </c>
      <c r="E5179" s="3">
        <v>13488</v>
      </c>
      <c r="F5179" s="3">
        <v>55548</v>
      </c>
      <c r="G5179" s="3">
        <v>16132</v>
      </c>
      <c r="H5179" s="3">
        <v>46.735900000000001</v>
      </c>
      <c r="I5179" s="30">
        <v>513.94069000000002</v>
      </c>
      <c r="J5179" s="30">
        <v>513.93942970000001</v>
      </c>
      <c r="K5179" s="30">
        <v>1.2600000000000001E-3</v>
      </c>
      <c r="L5179" s="3">
        <v>3</v>
      </c>
      <c r="M5179" s="3">
        <v>3</v>
      </c>
      <c r="N5179" s="10">
        <f t="shared" si="560"/>
        <v>1</v>
      </c>
      <c r="O5179" s="35">
        <v>3</v>
      </c>
      <c r="P5179" s="17"/>
      <c r="Q5179" s="40">
        <v>1539.8053399999999</v>
      </c>
      <c r="R5179" s="40">
        <v>513.93996000000004</v>
      </c>
      <c r="S5179" s="18">
        <f t="shared" si="561"/>
        <v>1.42039937890005</v>
      </c>
      <c r="T5179" s="18">
        <f t="shared" si="562"/>
        <v>-1.031832590010576</v>
      </c>
      <c r="U5179" s="18">
        <f t="shared" si="563"/>
        <v>-1.6733472135320215</v>
      </c>
      <c r="V5179" s="30">
        <v>513.93910000000005</v>
      </c>
      <c r="W5179" s="3" t="s">
        <v>47</v>
      </c>
      <c r="X5179" s="3" t="s">
        <v>47</v>
      </c>
      <c r="Y5179" s="3" t="s">
        <v>47</v>
      </c>
      <c r="Z5179" s="3" t="s">
        <v>47</v>
      </c>
      <c r="AA5179" s="3" t="s">
        <v>47</v>
      </c>
      <c r="AB5179" s="12" t="s">
        <v>47</v>
      </c>
      <c r="AC5179" s="3" t="s">
        <v>47</v>
      </c>
      <c r="AD5179" s="3" t="s">
        <v>47</v>
      </c>
      <c r="AE5179" s="3" t="s">
        <v>47</v>
      </c>
      <c r="AF5179" s="3" t="s">
        <v>47</v>
      </c>
      <c r="AG5179" s="3" t="s">
        <v>47</v>
      </c>
      <c r="AH5179" s="3" t="s">
        <v>47</v>
      </c>
      <c r="AI5179" s="3" t="s">
        <v>47</v>
      </c>
      <c r="AJ5179" s="3" t="s">
        <v>47</v>
      </c>
      <c r="AK5179" s="3" t="s">
        <v>47</v>
      </c>
      <c r="AL5179" s="3" t="s">
        <v>47</v>
      </c>
      <c r="AM5179" s="3" t="s">
        <v>47</v>
      </c>
      <c r="AN5179" s="3" t="s">
        <v>47</v>
      </c>
      <c r="AU5179" s="3">
        <v>0</v>
      </c>
      <c r="AV5179" s="3">
        <v>18</v>
      </c>
      <c r="AW5179" s="3">
        <v>1</v>
      </c>
      <c r="AX5179" s="3">
        <v>18</v>
      </c>
      <c r="AY5179" s="3">
        <v>100</v>
      </c>
      <c r="AZ5179" s="6" t="str">
        <f t="shared" si="564"/>
        <v>2645.2</v>
      </c>
      <c r="BC5179" s="12" t="s">
        <v>13162</v>
      </c>
      <c r="BJ5179" s="12">
        <f t="shared" si="565"/>
        <v>0</v>
      </c>
      <c r="BK5179" s="12">
        <f t="shared" si="566"/>
        <v>0</v>
      </c>
      <c r="CQ5179" s="3" t="str">
        <f>CONCATENATE(baseURL!$A$1,baseURL!$B$1,baseURL!$C$1,".",C5179,".",L5179,".pkl&amp;seq=",BC5179)</f>
        <v>http://proteomics.broadinstitute.org/millscripts/viewfeed.pl?side=xl&amp;cycle=1&amp;fixedMods=iaaC&amp;file=msdataSM/iPRG2012_nd/cpick_in/iPRG2012_nd.2645.2.3.pkl&amp;seq=LLSDFFDGKQLEK</v>
      </c>
    </row>
    <row r="5180" spans="1:95" x14ac:dyDescent="0.2">
      <c r="A5180" s="3">
        <v>3245</v>
      </c>
      <c r="B5180" s="2" t="s">
        <v>13276</v>
      </c>
      <c r="C5180" s="2" t="s">
        <v>13266</v>
      </c>
      <c r="D5180" s="3">
        <v>13506</v>
      </c>
      <c r="E5180" s="3">
        <v>13490</v>
      </c>
      <c r="F5180" s="3">
        <v>55550</v>
      </c>
      <c r="G5180" s="3">
        <v>16134</v>
      </c>
      <c r="H5180" s="3">
        <v>46.739199999999997</v>
      </c>
      <c r="I5180" s="30">
        <v>581.97261000000003</v>
      </c>
      <c r="J5180" s="30">
        <v>581.63625400000001</v>
      </c>
      <c r="K5180" s="30">
        <v>0.33635999999999999</v>
      </c>
      <c r="L5180" s="3">
        <v>0</v>
      </c>
      <c r="M5180" s="3">
        <v>3</v>
      </c>
      <c r="N5180" s="10">
        <f t="shared" si="560"/>
        <v>1</v>
      </c>
      <c r="O5180" s="35">
        <v>3</v>
      </c>
      <c r="P5180" s="17"/>
      <c r="Q5180" s="40">
        <v>1742.8959400000001</v>
      </c>
      <c r="R5180" s="40">
        <v>581.63683000000003</v>
      </c>
      <c r="S5180" s="18">
        <f t="shared" si="561"/>
        <v>577.30181907497115</v>
      </c>
      <c r="T5180" s="18">
        <f t="shared" si="562"/>
        <v>-0.99030867770816489</v>
      </c>
      <c r="U5180" s="18">
        <f t="shared" si="563"/>
        <v>-1.0831501162005484</v>
      </c>
      <c r="V5180" s="30">
        <v>581.63620000000003</v>
      </c>
      <c r="W5180" s="3" t="s">
        <v>47</v>
      </c>
      <c r="X5180" s="3" t="s">
        <v>47</v>
      </c>
      <c r="Y5180" s="3" t="s">
        <v>47</v>
      </c>
      <c r="Z5180" s="3" t="s">
        <v>47</v>
      </c>
      <c r="AA5180" s="3" t="s">
        <v>47</v>
      </c>
      <c r="AB5180" s="12" t="s">
        <v>47</v>
      </c>
      <c r="AE5180" s="3" t="s">
        <v>48</v>
      </c>
      <c r="AG5180" s="3" t="s">
        <v>48</v>
      </c>
      <c r="AH5180" s="3" t="s">
        <v>48</v>
      </c>
      <c r="AI5180" s="3" t="s">
        <v>52</v>
      </c>
      <c r="AU5180" s="3">
        <v>0</v>
      </c>
      <c r="AV5180" s="3">
        <v>6</v>
      </c>
      <c r="AW5180" s="3">
        <v>1</v>
      </c>
      <c r="AX5180" s="3">
        <v>6</v>
      </c>
      <c r="AY5180" s="3">
        <v>100</v>
      </c>
      <c r="AZ5180" s="6" t="str">
        <f t="shared" si="564"/>
        <v>2645.4</v>
      </c>
      <c r="BC5180" s="12" t="s">
        <v>13209</v>
      </c>
      <c r="BJ5180" s="12">
        <f t="shared" si="565"/>
        <v>0</v>
      </c>
      <c r="BK5180" s="12">
        <f t="shared" si="566"/>
        <v>0</v>
      </c>
      <c r="CQ5180" s="3" t="str">
        <f>CONCATENATE(baseURL!$A$1,baseURL!$B$1,baseURL!$C$1,".",C5180,".",L5180,".pkl&amp;seq=",BC5180)</f>
        <v>http://proteomics.broadinstitute.org/millscripts/viewfeed.pl?side=xl&amp;cycle=1&amp;fixedMods=iaaC&amp;file=msdataSM/iPRG2012_nd/cpick_in/iPRG2012_nd.2645.4.0.pkl&amp;seq=LALTTAEYLAYQTER</v>
      </c>
    </row>
    <row r="5181" spans="1:95" x14ac:dyDescent="0.2">
      <c r="A5181" s="3">
        <v>1842</v>
      </c>
      <c r="B5181" s="2" t="s">
        <v>13277</v>
      </c>
      <c r="C5181" s="2" t="s">
        <v>13278</v>
      </c>
      <c r="D5181" s="3">
        <v>13507</v>
      </c>
      <c r="E5181" s="3">
        <v>13491</v>
      </c>
      <c r="F5181" s="3">
        <v>55551</v>
      </c>
      <c r="G5181" s="3">
        <v>16135</v>
      </c>
      <c r="H5181" s="3">
        <v>46.740900000000003</v>
      </c>
      <c r="I5181" s="30">
        <v>630.33010000000002</v>
      </c>
      <c r="J5181" s="30">
        <v>630.66470360000005</v>
      </c>
      <c r="K5181" s="30">
        <v>-0.33460000000000001</v>
      </c>
      <c r="L5181" s="3">
        <v>3</v>
      </c>
      <c r="M5181" s="3">
        <v>3</v>
      </c>
      <c r="N5181" s="10">
        <f t="shared" si="560"/>
        <v>1</v>
      </c>
      <c r="O5181" s="35">
        <v>3</v>
      </c>
      <c r="P5181" s="17"/>
      <c r="Q5181" s="40">
        <v>1888.9803400000001</v>
      </c>
      <c r="R5181" s="40">
        <v>630.33163000000002</v>
      </c>
      <c r="S5181" s="18">
        <f t="shared" si="561"/>
        <v>-2.4272937088726989</v>
      </c>
      <c r="T5181" s="18">
        <f t="shared" si="562"/>
        <v>528.41010056886125</v>
      </c>
      <c r="U5181" s="18">
        <f t="shared" si="563"/>
        <v>528.08709599414703</v>
      </c>
      <c r="V5181" s="30">
        <v>630.66449999999998</v>
      </c>
      <c r="W5181" s="3" t="s">
        <v>47</v>
      </c>
      <c r="Z5181" s="3" t="s">
        <v>47</v>
      </c>
      <c r="AA5181" s="3" t="s">
        <v>47</v>
      </c>
      <c r="AB5181" s="12" t="s">
        <v>47</v>
      </c>
      <c r="AC5181" s="3" t="s">
        <v>47</v>
      </c>
      <c r="AD5181" s="3" t="s">
        <v>47</v>
      </c>
      <c r="AE5181" s="3" t="s">
        <v>47</v>
      </c>
      <c r="AG5181" s="3" t="s">
        <v>47</v>
      </c>
      <c r="AJ5181" s="3" t="s">
        <v>47</v>
      </c>
      <c r="AK5181" s="3" t="s">
        <v>47</v>
      </c>
      <c r="AL5181" s="3" t="s">
        <v>52</v>
      </c>
      <c r="AO5181" s="3" t="s">
        <v>47</v>
      </c>
      <c r="AU5181" s="3">
        <v>0</v>
      </c>
      <c r="AV5181" s="3">
        <v>11</v>
      </c>
      <c r="AW5181" s="3">
        <v>3</v>
      </c>
      <c r="AX5181" s="3">
        <v>6</v>
      </c>
      <c r="AY5181" s="3">
        <v>54.55</v>
      </c>
      <c r="AZ5181" s="6" t="str">
        <f t="shared" si="564"/>
        <v>2645.5</v>
      </c>
      <c r="BC5181" s="12" t="s">
        <v>13279</v>
      </c>
      <c r="BJ5181" s="12">
        <f t="shared" si="565"/>
        <v>0</v>
      </c>
      <c r="BK5181" s="12">
        <f t="shared" si="566"/>
        <v>0</v>
      </c>
      <c r="BP5181" s="3" t="s">
        <v>54</v>
      </c>
      <c r="BR5181" s="3" t="s">
        <v>54</v>
      </c>
      <c r="BV5181" s="3" t="s">
        <v>13280</v>
      </c>
      <c r="BW5181" s="3" t="s">
        <v>13280</v>
      </c>
      <c r="BX5181" s="3" t="s">
        <v>13281</v>
      </c>
      <c r="CA5181" s="3" t="s">
        <v>13281</v>
      </c>
      <c r="CK5181" s="3" t="s">
        <v>13280</v>
      </c>
      <c r="CQ5181" s="3" t="str">
        <f>CONCATENATE(baseURL!$A$1,baseURL!$B$1,baseURL!$C$1,".",C5181,".",L5181,".pkl&amp;seq=",BC5181,"&amp;varMods=Deamidated-N")</f>
        <v>http://proteomics.broadinstitute.org/millscripts/viewfeed.pl?side=xl&amp;cycle=1&amp;fixedMods=iaaC&amp;file=msdataSM/iPRG2012_nd/cpick_in/iPRG2012_nd.2645.5.3.pkl&amp;seq=KYYSLYDLGNNAVGLAK&amp;varMods=Deamidated-N</v>
      </c>
    </row>
    <row r="5182" spans="1:95" x14ac:dyDescent="0.2">
      <c r="A5182" s="3">
        <v>3365</v>
      </c>
      <c r="B5182" s="2" t="s">
        <v>13282</v>
      </c>
      <c r="C5182" s="2" t="s">
        <v>13268</v>
      </c>
      <c r="D5182" s="3">
        <v>13508</v>
      </c>
      <c r="E5182" s="3">
        <v>13492</v>
      </c>
      <c r="F5182" s="3">
        <v>55552</v>
      </c>
      <c r="G5182" s="3">
        <v>16136</v>
      </c>
      <c r="H5182" s="3">
        <v>46.742600000000003</v>
      </c>
      <c r="I5182" s="30">
        <v>636.35360000000003</v>
      </c>
      <c r="J5182" s="30">
        <v>636.35440359999996</v>
      </c>
      <c r="K5182" s="30">
        <v>-8.0000000000000004E-4</v>
      </c>
      <c r="L5182" s="3">
        <v>3</v>
      </c>
      <c r="M5182" s="3">
        <v>3</v>
      </c>
      <c r="N5182" s="10">
        <f t="shared" si="560"/>
        <v>1</v>
      </c>
      <c r="O5182" s="35">
        <v>3</v>
      </c>
      <c r="P5182" s="17"/>
      <c r="Q5182" s="40">
        <v>1907.0524399999999</v>
      </c>
      <c r="R5182" s="40">
        <v>636.35567000000003</v>
      </c>
      <c r="S5182" s="18">
        <f t="shared" si="561"/>
        <v>-3.2528978644966688</v>
      </c>
      <c r="T5182" s="18">
        <f t="shared" si="562"/>
        <v>-1.9900820559622392</v>
      </c>
      <c r="U5182" s="18">
        <f t="shared" si="563"/>
        <v>-1.9957392694824101</v>
      </c>
      <c r="V5182" s="30">
        <v>636.35440000000006</v>
      </c>
      <c r="Y5182" s="3" t="s">
        <v>47</v>
      </c>
      <c r="Z5182" s="3" t="s">
        <v>47</v>
      </c>
      <c r="AB5182" s="12" t="s">
        <v>47</v>
      </c>
      <c r="AC5182" s="3" t="s">
        <v>47</v>
      </c>
      <c r="AE5182" s="3" t="s">
        <v>47</v>
      </c>
      <c r="AF5182" s="3" t="s">
        <v>48</v>
      </c>
      <c r="AH5182" s="3" t="s">
        <v>47</v>
      </c>
      <c r="AI5182" s="3" t="s">
        <v>47</v>
      </c>
      <c r="AP5182" s="3" t="s">
        <v>52</v>
      </c>
      <c r="AU5182" s="3">
        <v>0</v>
      </c>
      <c r="AV5182" s="3">
        <v>7</v>
      </c>
      <c r="AW5182" s="3">
        <v>1</v>
      </c>
      <c r="AX5182" s="3">
        <v>7</v>
      </c>
      <c r="AY5182" s="3">
        <v>100</v>
      </c>
      <c r="AZ5182" s="6" t="str">
        <f t="shared" si="564"/>
        <v>2645.6</v>
      </c>
      <c r="BC5182" s="12" t="s">
        <v>13283</v>
      </c>
      <c r="BJ5182" s="12">
        <f t="shared" si="565"/>
        <v>0</v>
      </c>
      <c r="BK5182" s="12">
        <f t="shared" si="566"/>
        <v>0</v>
      </c>
      <c r="CQ5182" s="3" t="str">
        <f>CONCATENATE(baseURL!$A$1,baseURL!$B$1,baseURL!$C$1,".",C5182,".",L5182,".pkl&amp;seq=",BC5182)</f>
        <v>http://proteomics.broadinstitute.org/millscripts/viewfeed.pl?side=xl&amp;cycle=1&amp;fixedMods=iaaC&amp;file=msdataSM/iPRG2012_nd/cpick_in/iPRG2012_nd.2645.6.3.pkl&amp;seq=LYGEYPPTKLLVSEVAK</v>
      </c>
    </row>
    <row r="5183" spans="1:95" x14ac:dyDescent="0.2">
      <c r="A5183" s="3">
        <v>4146</v>
      </c>
      <c r="B5183" s="2" t="s">
        <v>13284</v>
      </c>
      <c r="C5183" s="2" t="s">
        <v>13285</v>
      </c>
      <c r="D5183" s="3">
        <v>13509</v>
      </c>
      <c r="E5183" s="3">
        <v>13493</v>
      </c>
      <c r="F5183" s="3">
        <v>55553</v>
      </c>
      <c r="G5183" s="3">
        <v>16137</v>
      </c>
      <c r="H5183" s="3">
        <v>46.744199999999999</v>
      </c>
      <c r="I5183" s="30">
        <v>656.00451999999996</v>
      </c>
      <c r="J5183" s="30">
        <v>656.00472690000004</v>
      </c>
      <c r="K5183" s="30">
        <v>-2.1000000000000001E-4</v>
      </c>
      <c r="L5183" s="3">
        <v>0</v>
      </c>
      <c r="M5183" s="3">
        <v>3</v>
      </c>
      <c r="N5183" s="10">
        <f t="shared" si="560"/>
        <v>1</v>
      </c>
      <c r="O5183" s="35">
        <v>3</v>
      </c>
      <c r="P5183" s="17"/>
      <c r="Q5183" s="40">
        <v>1966.00287</v>
      </c>
      <c r="R5183" s="40">
        <v>656.00581</v>
      </c>
      <c r="S5183" s="18">
        <f t="shared" si="561"/>
        <v>-1.9664459984584304</v>
      </c>
      <c r="T5183" s="18">
        <f t="shared" si="562"/>
        <v>-1.651052450221155</v>
      </c>
      <c r="U5183" s="18">
        <f t="shared" si="563"/>
        <v>-1.5396205102986902</v>
      </c>
      <c r="V5183" s="30">
        <v>656.00480000000005</v>
      </c>
      <c r="W5183" s="3" t="s">
        <v>47</v>
      </c>
      <c r="X5183" s="3" t="s">
        <v>47</v>
      </c>
      <c r="Y5183" s="3" t="s">
        <v>47</v>
      </c>
      <c r="Z5183" s="3" t="s">
        <v>47</v>
      </c>
      <c r="AA5183" s="3" t="s">
        <v>65</v>
      </c>
      <c r="AB5183" s="12" t="s">
        <v>47</v>
      </c>
      <c r="AC5183" s="3" t="s">
        <v>47</v>
      </c>
      <c r="AD5183" s="3" t="s">
        <v>47</v>
      </c>
      <c r="AE5183" s="3" t="s">
        <v>47</v>
      </c>
      <c r="AF5183" s="3" t="s">
        <v>47</v>
      </c>
      <c r="AG5183" s="3" t="s">
        <v>47</v>
      </c>
      <c r="AH5183" s="3" t="s">
        <v>47</v>
      </c>
      <c r="AI5183" s="3" t="s">
        <v>47</v>
      </c>
      <c r="AK5183" s="3" t="s">
        <v>47</v>
      </c>
      <c r="AL5183" s="3" t="s">
        <v>47</v>
      </c>
      <c r="AM5183" s="3" t="s">
        <v>47</v>
      </c>
      <c r="AU5183" s="3">
        <v>1</v>
      </c>
      <c r="AV5183" s="3">
        <v>15</v>
      </c>
      <c r="AW5183" s="3">
        <v>1</v>
      </c>
      <c r="AX5183" s="3">
        <v>15</v>
      </c>
      <c r="AY5183" s="3">
        <v>100</v>
      </c>
      <c r="AZ5183" s="6" t="str">
        <f t="shared" si="564"/>
        <v>2645.7</v>
      </c>
      <c r="BC5183" s="12" t="s">
        <v>13286</v>
      </c>
      <c r="BJ5183" s="12">
        <f t="shared" si="565"/>
        <v>0</v>
      </c>
      <c r="BK5183" s="12">
        <f t="shared" si="566"/>
        <v>0</v>
      </c>
      <c r="BW5183" s="3" t="s">
        <v>13287</v>
      </c>
      <c r="CQ5183" s="3" t="str">
        <f>CONCATENATE(baseURL!$A$1,baseURL!$B$1,baseURL!$C$1,".",C5183,".",L5183,".pkl&amp;seq=",BC5183)</f>
        <v>http://proteomics.broadinstitute.org/millscripts/viewfeed.pl?side=xl&amp;cycle=1&amp;fixedMods=iaaC&amp;file=msdataSM/iPRG2012_nd/cpick_in/iPRG2012_nd.2645.7.0.pkl&amp;seq=ALRLETGNFSWASEGLSK</v>
      </c>
    </row>
    <row r="5184" spans="1:95" x14ac:dyDescent="0.2">
      <c r="A5184" s="3">
        <v>5889</v>
      </c>
      <c r="B5184" s="2" t="s">
        <v>13270</v>
      </c>
      <c r="C5184" s="2" t="s">
        <v>13271</v>
      </c>
      <c r="D5184" s="3">
        <v>13511</v>
      </c>
      <c r="E5184" s="3">
        <v>13495</v>
      </c>
      <c r="F5184" s="3">
        <v>55555</v>
      </c>
      <c r="G5184" s="3">
        <v>16139</v>
      </c>
      <c r="H5184" s="3">
        <v>46.747599999999998</v>
      </c>
      <c r="I5184" s="30">
        <v>912.38639000000001</v>
      </c>
      <c r="J5184" s="30">
        <v>912.38555880000001</v>
      </c>
      <c r="K5184" s="30">
        <v>8.3000000000000001E-4</v>
      </c>
      <c r="L5184" s="3">
        <v>3</v>
      </c>
      <c r="M5184" s="3">
        <v>3</v>
      </c>
      <c r="N5184" s="10">
        <f t="shared" si="560"/>
        <v>1</v>
      </c>
      <c r="O5184" s="35">
        <v>3</v>
      </c>
      <c r="P5184" s="17"/>
      <c r="Q5184" s="40">
        <v>2735.1478699999998</v>
      </c>
      <c r="R5184" s="40">
        <v>912.38747000000001</v>
      </c>
      <c r="S5184" s="18">
        <f t="shared" si="561"/>
        <v>-1.1837076193097502</v>
      </c>
      <c r="T5184" s="18">
        <f t="shared" si="562"/>
        <v>-2.0947240759400234</v>
      </c>
      <c r="U5184" s="18">
        <f t="shared" si="563"/>
        <v>-2.0495678223787435</v>
      </c>
      <c r="V5184" s="30">
        <v>912.38559999999995</v>
      </c>
      <c r="W5184" s="3" t="s">
        <v>47</v>
      </c>
      <c r="X5184" s="3" t="s">
        <v>47</v>
      </c>
      <c r="Y5184" s="3" t="s">
        <v>47</v>
      </c>
      <c r="Z5184" s="3" t="s">
        <v>47</v>
      </c>
      <c r="AA5184" s="3" t="s">
        <v>47</v>
      </c>
      <c r="AB5184" s="12" t="s">
        <v>47</v>
      </c>
      <c r="AC5184" s="3" t="s">
        <v>47</v>
      </c>
      <c r="AD5184" s="3" t="s">
        <v>47</v>
      </c>
      <c r="AE5184" s="3" t="s">
        <v>47</v>
      </c>
      <c r="AF5184" s="3" t="s">
        <v>47</v>
      </c>
      <c r="AG5184" s="3" t="s">
        <v>48</v>
      </c>
      <c r="AI5184" s="3" t="s">
        <v>48</v>
      </c>
      <c r="AJ5184" s="3" t="s">
        <v>47</v>
      </c>
      <c r="AK5184" s="3" t="s">
        <v>47</v>
      </c>
      <c r="AL5184" s="3" t="s">
        <v>48</v>
      </c>
      <c r="AM5184" s="3" t="s">
        <v>47</v>
      </c>
      <c r="AU5184" s="3">
        <v>0</v>
      </c>
      <c r="AV5184" s="3">
        <v>13</v>
      </c>
      <c r="AW5184" s="3">
        <v>1</v>
      </c>
      <c r="AX5184" s="3">
        <v>13</v>
      </c>
      <c r="AY5184" s="3">
        <v>100</v>
      </c>
      <c r="AZ5184" s="6" t="str">
        <f t="shared" si="564"/>
        <v>2645.9</v>
      </c>
      <c r="BC5184" s="12" t="s">
        <v>13167</v>
      </c>
      <c r="BJ5184" s="12">
        <f t="shared" si="565"/>
        <v>0</v>
      </c>
      <c r="BK5184" s="12">
        <f t="shared" si="566"/>
        <v>0</v>
      </c>
      <c r="CQ5184" s="3" t="str">
        <f>CONCATENATE(baseURL!$A$1,baseURL!$B$1,baseURL!$C$1,".",C5184,".",L5184,".pkl&amp;seq=",BC5184)</f>
        <v>http://proteomics.broadinstitute.org/millscripts/viewfeed.pl?side=xl&amp;cycle=1&amp;fixedMods=iaaC&amp;file=msdataSM/iPRG2012_nd/cpick_in/iPRG2012_nd.2645.9.3.pkl&amp;seq=TNEYRLAFYQVTPEEDEEEDEE</v>
      </c>
    </row>
    <row r="5185" spans="1:95" x14ac:dyDescent="0.2">
      <c r="A5185" s="3">
        <v>1396</v>
      </c>
      <c r="B5185" s="2" t="s">
        <v>13290</v>
      </c>
      <c r="C5185" s="2" t="s">
        <v>13274</v>
      </c>
      <c r="D5185" s="3">
        <v>13515</v>
      </c>
      <c r="E5185" s="3">
        <v>13499</v>
      </c>
      <c r="F5185" s="3">
        <v>55570</v>
      </c>
      <c r="G5185" s="3">
        <v>16144</v>
      </c>
      <c r="H5185" s="3">
        <v>46.762300000000003</v>
      </c>
      <c r="I5185" s="30">
        <v>569.66494999999998</v>
      </c>
      <c r="J5185" s="30">
        <v>569.66553720000002</v>
      </c>
      <c r="K5185" s="30">
        <v>-5.9000000000000003E-4</v>
      </c>
      <c r="L5185" s="3">
        <v>3</v>
      </c>
      <c r="M5185" s="3">
        <v>3</v>
      </c>
      <c r="N5185" s="10">
        <f t="shared" si="560"/>
        <v>1</v>
      </c>
      <c r="O5185" s="35">
        <v>3</v>
      </c>
      <c r="P5185" s="17"/>
      <c r="Q5185" s="40">
        <v>1706.98397</v>
      </c>
      <c r="R5185" s="40">
        <v>569.66616999999997</v>
      </c>
      <c r="S5185" s="18">
        <f t="shared" si="561"/>
        <v>-2.1416051439202382</v>
      </c>
      <c r="T5185" s="18">
        <f t="shared" si="562"/>
        <v>-1.1108260122739508</v>
      </c>
      <c r="U5185" s="18">
        <f t="shared" si="563"/>
        <v>-1.1761274151380892</v>
      </c>
      <c r="V5185" s="30">
        <v>569.66549999999995</v>
      </c>
      <c r="X5185" s="3" t="s">
        <v>47</v>
      </c>
      <c r="Y5185" s="3" t="s">
        <v>47</v>
      </c>
      <c r="Z5185" s="3" t="s">
        <v>47</v>
      </c>
      <c r="AA5185" s="3" t="s">
        <v>47</v>
      </c>
      <c r="AB5185" s="12" t="s">
        <v>48</v>
      </c>
      <c r="AG5185" s="3" t="s">
        <v>47</v>
      </c>
      <c r="AK5185" s="3" t="s">
        <v>52</v>
      </c>
      <c r="AU5185" s="3">
        <v>0</v>
      </c>
      <c r="AV5185" s="3">
        <v>5</v>
      </c>
      <c r="AW5185" s="3">
        <v>1</v>
      </c>
      <c r="AX5185" s="3">
        <v>5</v>
      </c>
      <c r="AY5185" s="3">
        <v>100</v>
      </c>
      <c r="AZ5185" s="6" t="str">
        <f t="shared" si="564"/>
        <v>2646.3</v>
      </c>
      <c r="BC5185" s="12" t="s">
        <v>13291</v>
      </c>
      <c r="BJ5185" s="12">
        <f t="shared" si="565"/>
        <v>0</v>
      </c>
      <c r="BK5185" s="12">
        <f t="shared" si="566"/>
        <v>0</v>
      </c>
      <c r="CQ5185" s="3" t="str">
        <f>CONCATENATE(baseURL!$A$1,baseURL!$B$1,baseURL!$C$1,".",C5185,".",L5185,".pkl&amp;seq=",BC5185)</f>
        <v>http://proteomics.broadinstitute.org/millscripts/viewfeed.pl?side=xl&amp;cycle=1&amp;fixedMods=iaaC&amp;file=msdataSM/iPRG2012_nd/cpick_in/iPRG2012_nd.2646.3.3.pkl&amp;seq=LNFGLEKAKEFGLLK</v>
      </c>
    </row>
    <row r="5186" spans="1:95" x14ac:dyDescent="0.2">
      <c r="A5186" s="3">
        <v>7247</v>
      </c>
      <c r="B5186" s="2" t="s">
        <v>13292</v>
      </c>
      <c r="C5186" s="2" t="s">
        <v>13282</v>
      </c>
      <c r="D5186" s="3">
        <v>13519</v>
      </c>
      <c r="E5186" s="3">
        <v>13503</v>
      </c>
      <c r="F5186" s="3">
        <v>55574</v>
      </c>
      <c r="G5186" s="3">
        <v>16148</v>
      </c>
      <c r="H5186" s="3">
        <v>46.768999999999998</v>
      </c>
      <c r="I5186" s="30">
        <v>783.89121999999998</v>
      </c>
      <c r="J5186" s="30">
        <v>783.89330389999998</v>
      </c>
      <c r="K5186" s="30">
        <v>-2.0799999999999998E-3</v>
      </c>
      <c r="L5186" s="3">
        <v>2</v>
      </c>
      <c r="M5186" s="3">
        <v>2</v>
      </c>
      <c r="N5186" s="10">
        <f t="shared" ref="N5186:N5249" si="567">IF(AND(M5186&gt;0,L5186&gt;0), IF(M5186=L5186,1,-1), 1)</f>
        <v>1</v>
      </c>
      <c r="O5186" s="35">
        <v>2</v>
      </c>
      <c r="P5186" s="17"/>
      <c r="Q5186" s="40">
        <v>1566.78322</v>
      </c>
      <c r="R5186" s="40">
        <v>783.89525000000003</v>
      </c>
      <c r="S5186" s="18">
        <f t="shared" ref="S5186:S5249" si="568">1000000*(I5186-R5186)/R5186</f>
        <v>-5.1409930090239015</v>
      </c>
      <c r="T5186" s="18">
        <f t="shared" ref="T5186:T5249" si="569">1000000*(J5186-R5186)/R5186</f>
        <v>-2.4826021079406777</v>
      </c>
      <c r="U5186" s="18">
        <f t="shared" ref="U5186:U5249" si="570">1000000*(V5186-R5186)/R5186</f>
        <v>-2.6151453272026357</v>
      </c>
      <c r="V5186" s="30">
        <v>783.89319999999998</v>
      </c>
      <c r="W5186" s="3" t="s">
        <v>47</v>
      </c>
      <c r="X5186" s="3" t="s">
        <v>47</v>
      </c>
      <c r="Y5186" s="3" t="s">
        <v>47</v>
      </c>
      <c r="Z5186" s="3" t="s">
        <v>52</v>
      </c>
      <c r="AA5186" s="3" t="s">
        <v>47</v>
      </c>
      <c r="AB5186" s="12" t="s">
        <v>47</v>
      </c>
      <c r="AC5186" s="3" t="s">
        <v>48</v>
      </c>
      <c r="AD5186" s="3" t="s">
        <v>48</v>
      </c>
      <c r="AE5186" s="3" t="s">
        <v>48</v>
      </c>
      <c r="AF5186" s="3" t="s">
        <v>48</v>
      </c>
      <c r="AH5186" s="3" t="s">
        <v>47</v>
      </c>
      <c r="AJ5186" s="3" t="s">
        <v>52</v>
      </c>
      <c r="AO5186" s="3" t="s">
        <v>48</v>
      </c>
      <c r="AU5186" s="3">
        <v>0</v>
      </c>
      <c r="AV5186" s="3">
        <v>6</v>
      </c>
      <c r="AW5186" s="3">
        <v>1</v>
      </c>
      <c r="AX5186" s="3">
        <v>6</v>
      </c>
      <c r="AY5186" s="3">
        <v>100</v>
      </c>
      <c r="AZ5186" s="6" t="str">
        <f t="shared" ref="AZ5186:AZ5249" si="571">HYPERLINK(CQ5186,C5186)</f>
        <v>2646.7</v>
      </c>
      <c r="BC5186" s="12" t="s">
        <v>13293</v>
      </c>
      <c r="BJ5186" s="12">
        <f t="shared" ref="BJ5186:BJ5249" si="572">LEN(BC5186)-LEN(SUBSTITUTE(BC5186,"C",""))</f>
        <v>0</v>
      </c>
      <c r="BK5186" s="12">
        <f t="shared" ref="BK5186:BK5249" si="573">LEN(BC5186)-LEN(SUBSTITUTE(BC5186,"c",""))</f>
        <v>0</v>
      </c>
      <c r="BN5186" s="3" t="s">
        <v>277</v>
      </c>
      <c r="BR5186" s="3" t="s">
        <v>277</v>
      </c>
      <c r="CQ5186" s="3" t="str">
        <f>CONCATENATE(baseURL!$A$1,baseURL!$B$1,baseURL!$C$1,".",C5186,".",L5186,".pkl&amp;seq=",BC5186,"&amp;varMods=Oxidation-M")</f>
        <v>http://proteomics.broadinstitute.org/millscripts/viewfeed.pl?side=xl&amp;cycle=1&amp;fixedMods=iaaC&amp;file=msdataSM/iPRG2012_nd/cpick_in/iPRG2012_nd.2646.7.2.pkl&amp;seq=NFTPEQLSSmVLGK&amp;varMods=Oxidation-M</v>
      </c>
    </row>
    <row r="5187" spans="1:95" x14ac:dyDescent="0.2">
      <c r="A5187" s="3">
        <v>5385</v>
      </c>
      <c r="B5187" s="2" t="s">
        <v>13288</v>
      </c>
      <c r="C5187" s="2" t="s">
        <v>13289</v>
      </c>
      <c r="D5187" s="3">
        <v>13521</v>
      </c>
      <c r="E5187" s="3">
        <v>13505</v>
      </c>
      <c r="F5187" s="3">
        <v>55576</v>
      </c>
      <c r="G5187" s="3">
        <v>16150</v>
      </c>
      <c r="H5187" s="3">
        <v>46.774000000000001</v>
      </c>
      <c r="I5187" s="30">
        <v>838.43821000000003</v>
      </c>
      <c r="J5187" s="30">
        <v>838.43507550000004</v>
      </c>
      <c r="K5187" s="30">
        <v>3.13E-3</v>
      </c>
      <c r="L5187" s="3">
        <v>2</v>
      </c>
      <c r="M5187" s="3">
        <v>2</v>
      </c>
      <c r="N5187" s="10">
        <f t="shared" si="567"/>
        <v>1</v>
      </c>
      <c r="O5187" s="35">
        <v>2</v>
      </c>
      <c r="P5187" s="17"/>
      <c r="Q5187" s="40">
        <v>1675.8689999999999</v>
      </c>
      <c r="R5187" s="40">
        <v>838.43813999999998</v>
      </c>
      <c r="S5187" s="18">
        <f t="shared" si="568"/>
        <v>8.3488568459732362E-2</v>
      </c>
      <c r="T5187" s="18">
        <f t="shared" si="569"/>
        <v>-3.6550102550639489</v>
      </c>
      <c r="U5187" s="18">
        <f t="shared" si="570"/>
        <v>-3.5065198727324809</v>
      </c>
      <c r="V5187" s="30">
        <v>838.43520000000001</v>
      </c>
      <c r="W5187" s="3" t="s">
        <v>47</v>
      </c>
      <c r="X5187" s="3" t="s">
        <v>47</v>
      </c>
      <c r="Y5187" s="3" t="s">
        <v>47</v>
      </c>
      <c r="Z5187" s="3" t="s">
        <v>47</v>
      </c>
      <c r="AA5187" s="3" t="s">
        <v>47</v>
      </c>
      <c r="AB5187" s="12" t="s">
        <v>47</v>
      </c>
      <c r="AC5187" s="3" t="s">
        <v>47</v>
      </c>
      <c r="AD5187" s="3" t="s">
        <v>47</v>
      </c>
      <c r="AE5187" s="3" t="s">
        <v>48</v>
      </c>
      <c r="AF5187" s="3" t="s">
        <v>47</v>
      </c>
      <c r="AG5187" s="3" t="s">
        <v>47</v>
      </c>
      <c r="AH5187" s="3" t="s">
        <v>47</v>
      </c>
      <c r="AI5187" s="3" t="s">
        <v>47</v>
      </c>
      <c r="AJ5187" s="3" t="s">
        <v>47</v>
      </c>
      <c r="AL5187" s="3" t="s">
        <v>48</v>
      </c>
      <c r="AM5187" s="3" t="s">
        <v>47</v>
      </c>
      <c r="AU5187" s="3">
        <v>0</v>
      </c>
      <c r="AV5187" s="3">
        <v>14</v>
      </c>
      <c r="AW5187" s="3">
        <v>1</v>
      </c>
      <c r="AX5187" s="3">
        <v>14</v>
      </c>
      <c r="AY5187" s="3">
        <v>100</v>
      </c>
      <c r="AZ5187" s="6" t="str">
        <f t="shared" si="571"/>
        <v>2646.9</v>
      </c>
      <c r="BC5187" s="12" t="s">
        <v>13251</v>
      </c>
      <c r="BJ5187" s="12">
        <f t="shared" si="572"/>
        <v>0</v>
      </c>
      <c r="BK5187" s="12">
        <f t="shared" si="573"/>
        <v>0</v>
      </c>
      <c r="CQ5187" s="3" t="str">
        <f>CONCATENATE(baseURL!$A$1,baseURL!$B$1,baseURL!$C$1,".",C5187,".",L5187,".pkl&amp;seq=",BC5187)</f>
        <v>http://proteomics.broadinstitute.org/millscripts/viewfeed.pl?side=xl&amp;cycle=1&amp;fixedMods=iaaC&amp;file=msdataSM/iPRG2012_nd/cpick_in/iPRG2012_nd.2646.9.2.pkl&amp;seq=HVVFGEVVDGYDLVK</v>
      </c>
    </row>
    <row r="5188" spans="1:95" x14ac:dyDescent="0.2">
      <c r="A5188" s="3">
        <v>3114</v>
      </c>
      <c r="B5188" s="2" t="s">
        <v>13297</v>
      </c>
      <c r="C5188" s="2" t="s">
        <v>13298</v>
      </c>
      <c r="D5188" s="3">
        <v>13522</v>
      </c>
      <c r="E5188" s="3">
        <v>13506</v>
      </c>
      <c r="F5188" s="3">
        <v>55589</v>
      </c>
      <c r="G5188" s="3">
        <v>16152</v>
      </c>
      <c r="H5188" s="3">
        <v>46.783700000000003</v>
      </c>
      <c r="I5188" s="30">
        <v>427.50175000000002</v>
      </c>
      <c r="J5188" s="30">
        <v>427.50128619999998</v>
      </c>
      <c r="K5188" s="30">
        <v>4.6000000000000001E-4</v>
      </c>
      <c r="L5188" s="3">
        <v>4</v>
      </c>
      <c r="M5188" s="3">
        <v>4</v>
      </c>
      <c r="N5188" s="10">
        <f t="shared" si="567"/>
        <v>1</v>
      </c>
      <c r="O5188" s="35">
        <v>4</v>
      </c>
      <c r="P5188" s="17"/>
      <c r="Q5188" s="40">
        <v>1706.98397</v>
      </c>
      <c r="R5188" s="40">
        <v>427.50144999999998</v>
      </c>
      <c r="S5188" s="18">
        <f t="shared" si="568"/>
        <v>0.70175200584320985</v>
      </c>
      <c r="T5188" s="18">
        <f t="shared" si="569"/>
        <v>-0.38315659513135542</v>
      </c>
      <c r="U5188" s="18">
        <f t="shared" si="570"/>
        <v>-1.0526280086318482</v>
      </c>
      <c r="V5188" s="30">
        <v>427.50099999999998</v>
      </c>
      <c r="W5188" s="3" t="s">
        <v>47</v>
      </c>
      <c r="X5188" s="3" t="s">
        <v>47</v>
      </c>
      <c r="Y5188" s="3" t="s">
        <v>47</v>
      </c>
      <c r="Z5188" s="3" t="s">
        <v>47</v>
      </c>
      <c r="AA5188" s="3" t="s">
        <v>47</v>
      </c>
      <c r="AB5188" s="12" t="s">
        <v>48</v>
      </c>
      <c r="AC5188" s="3" t="s">
        <v>52</v>
      </c>
      <c r="AF5188" s="3" t="s">
        <v>48</v>
      </c>
      <c r="AG5188" s="3" t="s">
        <v>47</v>
      </c>
      <c r="AH5188" s="3" t="s">
        <v>48</v>
      </c>
      <c r="AI5188" s="3" t="s">
        <v>48</v>
      </c>
      <c r="AK5188" s="3" t="s">
        <v>65</v>
      </c>
      <c r="AL5188" s="3" t="s">
        <v>48</v>
      </c>
      <c r="AM5188" s="3" t="s">
        <v>47</v>
      </c>
      <c r="AU5188" s="3">
        <v>1</v>
      </c>
      <c r="AV5188" s="3">
        <v>7</v>
      </c>
      <c r="AW5188" s="3">
        <v>1</v>
      </c>
      <c r="AX5188" s="3">
        <v>7</v>
      </c>
      <c r="AY5188" s="3">
        <v>100</v>
      </c>
      <c r="AZ5188" s="6" t="str">
        <f t="shared" si="571"/>
        <v>2647.1</v>
      </c>
      <c r="BC5188" s="12" t="s">
        <v>13291</v>
      </c>
      <c r="BJ5188" s="12">
        <f t="shared" si="572"/>
        <v>0</v>
      </c>
      <c r="BK5188" s="12">
        <f t="shared" si="573"/>
        <v>0</v>
      </c>
      <c r="CG5188" s="3" t="s">
        <v>13299</v>
      </c>
      <c r="CQ5188" s="3" t="str">
        <f>CONCATENATE(baseURL!$A$1,baseURL!$B$1,baseURL!$C$1,".",C5188,".",L5188,".pkl&amp;seq=",BC5188)</f>
        <v>http://proteomics.broadinstitute.org/millscripts/viewfeed.pl?side=xl&amp;cycle=1&amp;fixedMods=iaaC&amp;file=msdataSM/iPRG2012_nd/cpick_in/iPRG2012_nd.2647.1.4.pkl&amp;seq=LNFGLEKAKEFGLLK</v>
      </c>
    </row>
    <row r="5189" spans="1:95" x14ac:dyDescent="0.2">
      <c r="A5189" s="3">
        <v>2777</v>
      </c>
      <c r="B5189" s="2" t="s">
        <v>13300</v>
      </c>
      <c r="C5189" s="2" t="s">
        <v>13301</v>
      </c>
      <c r="D5189" s="3">
        <v>13528</v>
      </c>
      <c r="E5189" s="3">
        <v>13512</v>
      </c>
      <c r="F5189" s="3">
        <v>55595</v>
      </c>
      <c r="G5189" s="3">
        <v>16158</v>
      </c>
      <c r="H5189" s="3">
        <v>46.793700000000001</v>
      </c>
      <c r="I5189" s="30">
        <v>680.31678999999997</v>
      </c>
      <c r="J5189" s="30">
        <v>680.32159200000001</v>
      </c>
      <c r="K5189" s="30">
        <v>-4.7999999999999996E-3</v>
      </c>
      <c r="L5189" s="3">
        <v>3</v>
      </c>
      <c r="M5189" s="3">
        <v>3</v>
      </c>
      <c r="N5189" s="10">
        <f t="shared" si="567"/>
        <v>1</v>
      </c>
      <c r="O5189" s="35">
        <v>3</v>
      </c>
      <c r="P5189" s="17"/>
      <c r="Q5189" s="40">
        <v>2038.93274</v>
      </c>
      <c r="R5189" s="40">
        <v>680.31575999999995</v>
      </c>
      <c r="S5189" s="18">
        <f t="shared" si="568"/>
        <v>1.5140028506972958</v>
      </c>
      <c r="T5189" s="18">
        <f t="shared" si="569"/>
        <v>8.5724899274050408</v>
      </c>
      <c r="U5189" s="18">
        <f t="shared" si="570"/>
        <v>8.584249172817497</v>
      </c>
      <c r="V5189" s="30">
        <v>680.32159999999999</v>
      </c>
      <c r="Z5189" s="3" t="s">
        <v>47</v>
      </c>
      <c r="AA5189" s="3" t="s">
        <v>47</v>
      </c>
      <c r="AB5189" s="12" t="s">
        <v>47</v>
      </c>
      <c r="AC5189" s="3" t="s">
        <v>48</v>
      </c>
      <c r="AD5189" s="3" t="s">
        <v>47</v>
      </c>
      <c r="AG5189" s="3" t="s">
        <v>47</v>
      </c>
      <c r="AH5189" s="3" t="s">
        <v>47</v>
      </c>
      <c r="AK5189" s="3" t="s">
        <v>48</v>
      </c>
      <c r="AL5189" s="3" t="s">
        <v>48</v>
      </c>
      <c r="AU5189" s="3">
        <v>0</v>
      </c>
      <c r="AV5189" s="3">
        <v>6</v>
      </c>
      <c r="AW5189" s="3">
        <v>1</v>
      </c>
      <c r="AX5189" s="3">
        <v>6</v>
      </c>
      <c r="AY5189" s="3">
        <v>100</v>
      </c>
      <c r="AZ5189" s="6" t="str">
        <f t="shared" si="571"/>
        <v>2647.7</v>
      </c>
      <c r="BC5189" s="12" t="s">
        <v>13302</v>
      </c>
      <c r="BJ5189" s="12">
        <f t="shared" si="572"/>
        <v>1</v>
      </c>
      <c r="BK5189" s="12">
        <f t="shared" si="573"/>
        <v>0</v>
      </c>
      <c r="CQ5189" s="3" t="str">
        <f>CONCATENATE(baseURL!$A$1,baseURL!$B$1,baseURL!$C$1,".",C5189,".",L5189,".pkl&amp;seq=",BC5189)</f>
        <v>http://proteomics.broadinstitute.org/millscripts/viewfeed.pl?side=xl&amp;cycle=1&amp;fixedMods=iaaC&amp;file=msdataSM/iPRG2012_nd/cpick_in/iPRG2012_nd.2647.7.3.pkl&amp;seq=FKDAEDLPCPDYWGGLR</v>
      </c>
    </row>
    <row r="5190" spans="1:95" x14ac:dyDescent="0.2">
      <c r="A5190" s="3">
        <v>710</v>
      </c>
      <c r="B5190" s="2" t="s">
        <v>13294</v>
      </c>
      <c r="C5190" s="2" t="s">
        <v>13295</v>
      </c>
      <c r="D5190" s="3">
        <v>13530</v>
      </c>
      <c r="E5190" s="3">
        <v>13514</v>
      </c>
      <c r="F5190" s="3">
        <v>55597</v>
      </c>
      <c r="G5190" s="3">
        <v>16160</v>
      </c>
      <c r="H5190" s="3">
        <v>46.798699999999997</v>
      </c>
      <c r="I5190" s="30">
        <v>919.71240999999998</v>
      </c>
      <c r="J5190" s="30">
        <v>919.71305970000003</v>
      </c>
      <c r="K5190" s="30">
        <v>-6.4999999999999997E-4</v>
      </c>
      <c r="L5190" s="3">
        <v>3</v>
      </c>
      <c r="M5190" s="3">
        <v>3</v>
      </c>
      <c r="N5190" s="10">
        <f t="shared" si="567"/>
        <v>1</v>
      </c>
      <c r="O5190" s="35">
        <v>3</v>
      </c>
      <c r="P5190" s="17"/>
      <c r="Q5190" s="40">
        <v>2757.1298200000001</v>
      </c>
      <c r="R5190" s="32">
        <v>919.71478999999999</v>
      </c>
      <c r="S5190" s="18">
        <f t="shared" si="568"/>
        <v>-2.5877587550989367</v>
      </c>
      <c r="T5190" s="18">
        <f t="shared" si="569"/>
        <v>-1.8813441066473238</v>
      </c>
      <c r="U5190" s="18">
        <f t="shared" si="570"/>
        <v>-3.1422784882902763</v>
      </c>
      <c r="V5190" s="30">
        <v>919.71190000000001</v>
      </c>
      <c r="Y5190" s="3" t="s">
        <v>47</v>
      </c>
      <c r="AB5190" s="12" t="s">
        <v>52</v>
      </c>
      <c r="AC5190" s="3" t="s">
        <v>52</v>
      </c>
      <c r="AE5190" s="3" t="s">
        <v>48</v>
      </c>
      <c r="AF5190" s="3" t="s">
        <v>47</v>
      </c>
      <c r="AQ5190" s="3" t="s">
        <v>47</v>
      </c>
      <c r="AU5190" s="3">
        <v>0</v>
      </c>
      <c r="AV5190" s="3">
        <v>3</v>
      </c>
      <c r="AW5190" s="3">
        <v>3</v>
      </c>
      <c r="AX5190" s="3">
        <v>1</v>
      </c>
      <c r="AY5190" s="3">
        <v>33.33</v>
      </c>
      <c r="AZ5190" s="6" t="str">
        <f t="shared" si="571"/>
        <v>2647.9</v>
      </c>
      <c r="BC5190" s="12" t="s">
        <v>13296</v>
      </c>
      <c r="BJ5190" s="12">
        <f t="shared" si="572"/>
        <v>0</v>
      </c>
      <c r="BK5190" s="12">
        <f t="shared" si="573"/>
        <v>0</v>
      </c>
      <c r="BM5190" s="3" t="s">
        <v>162</v>
      </c>
      <c r="BR5190" s="3" t="s">
        <v>162</v>
      </c>
      <c r="CQ5190" s="3" t="str">
        <f>CONCATENATE(baseURL!$A$1,baseURL!$B$1,baseURL!$C$1,".",C5190,".",L5190,".pkl&amp;seq=",BC5190,"&amp;varMods=Sodiated-E")</f>
        <v>http://proteomics.broadinstitute.org/millscripts/viewfeed.pl?side=xl&amp;cycle=1&amp;fixedMods=iaaC&amp;file=msdataSM/iPRG2012_nd/cpick_in/iPRG2012_nd.2647.9.3.pkl&amp;seq=TNEYRLAFYQVTPEEDeEEDEE&amp;varMods=Sodiated-E</v>
      </c>
    </row>
    <row r="5191" spans="1:95" x14ac:dyDescent="0.2">
      <c r="A5191" s="3">
        <v>6332</v>
      </c>
      <c r="B5191" s="2" t="s">
        <v>13305</v>
      </c>
      <c r="C5191" s="2" t="s">
        <v>13306</v>
      </c>
      <c r="D5191" s="3">
        <v>13533</v>
      </c>
      <c r="E5191" s="3">
        <v>13517</v>
      </c>
      <c r="F5191" s="3">
        <v>55612</v>
      </c>
      <c r="G5191" s="3">
        <v>16164</v>
      </c>
      <c r="H5191" s="3">
        <v>46.811700000000002</v>
      </c>
      <c r="I5191" s="30">
        <v>572.29237999999998</v>
      </c>
      <c r="J5191" s="30">
        <v>572.29184889999999</v>
      </c>
      <c r="K5191" s="30">
        <v>5.2999999999999998E-4</v>
      </c>
      <c r="L5191" s="3">
        <v>3</v>
      </c>
      <c r="M5191" s="3">
        <v>3</v>
      </c>
      <c r="N5191" s="10">
        <f t="shared" si="567"/>
        <v>1</v>
      </c>
      <c r="O5191" s="35">
        <v>3</v>
      </c>
      <c r="P5191" s="17"/>
      <c r="Q5191" s="40">
        <v>1714.86464</v>
      </c>
      <c r="R5191" s="40">
        <v>572.29305999999997</v>
      </c>
      <c r="S5191" s="18">
        <f t="shared" si="568"/>
        <v>-1.1882024220046765</v>
      </c>
      <c r="T5191" s="18">
        <f t="shared" si="569"/>
        <v>-2.1162234607173205</v>
      </c>
      <c r="U5191" s="18">
        <f t="shared" si="570"/>
        <v>-2.2016691937554462</v>
      </c>
      <c r="V5191" s="30">
        <v>572.29179999999997</v>
      </c>
      <c r="W5191" s="3" t="s">
        <v>47</v>
      </c>
      <c r="X5191" s="3" t="s">
        <v>47</v>
      </c>
      <c r="Y5191" s="3" t="s">
        <v>47</v>
      </c>
      <c r="Z5191" s="3" t="s">
        <v>47</v>
      </c>
      <c r="AA5191" s="3" t="s">
        <v>47</v>
      </c>
      <c r="AB5191" s="12" t="s">
        <v>47</v>
      </c>
      <c r="AC5191" s="3" t="s">
        <v>47</v>
      </c>
      <c r="AD5191" s="3" t="s">
        <v>47</v>
      </c>
      <c r="AE5191" s="3" t="s">
        <v>47</v>
      </c>
      <c r="AF5191" s="3" t="s">
        <v>47</v>
      </c>
      <c r="AG5191" s="3" t="s">
        <v>47</v>
      </c>
      <c r="AH5191" s="3" t="s">
        <v>47</v>
      </c>
      <c r="AI5191" s="3" t="s">
        <v>48</v>
      </c>
      <c r="AJ5191" s="3" t="s">
        <v>47</v>
      </c>
      <c r="AK5191" s="3" t="s">
        <v>47</v>
      </c>
      <c r="AL5191" s="3" t="s">
        <v>48</v>
      </c>
      <c r="AU5191" s="3">
        <v>0</v>
      </c>
      <c r="AV5191" s="3">
        <v>14</v>
      </c>
      <c r="AW5191" s="3">
        <v>1</v>
      </c>
      <c r="AX5191" s="3">
        <v>14</v>
      </c>
      <c r="AY5191" s="3">
        <v>100</v>
      </c>
      <c r="AZ5191" s="6" t="str">
        <f t="shared" si="571"/>
        <v>2648.3</v>
      </c>
      <c r="BC5191" s="12" t="s">
        <v>13193</v>
      </c>
      <c r="BJ5191" s="12">
        <f t="shared" si="572"/>
        <v>0</v>
      </c>
      <c r="BK5191" s="12">
        <f t="shared" si="573"/>
        <v>0</v>
      </c>
      <c r="CQ5191" s="3" t="str">
        <f>CONCATENATE(baseURL!$A$1,baseURL!$B$1,baseURL!$C$1,".",C5191,".",L5191,".pkl&amp;seq=",BC5191)</f>
        <v>http://proteomics.broadinstitute.org/millscripts/viewfeed.pl?side=xl&amp;cycle=1&amp;fixedMods=iaaC&amp;file=msdataSM/iPRG2012_nd/cpick_in/iPRG2012_nd.2648.3.3.pkl&amp;seq=SLTTVWAEHLSDEVK</v>
      </c>
    </row>
    <row r="5192" spans="1:95" x14ac:dyDescent="0.2">
      <c r="A5192" s="3">
        <v>2455</v>
      </c>
      <c r="B5192" s="2" t="s">
        <v>13307</v>
      </c>
      <c r="C5192" s="2" t="s">
        <v>13308</v>
      </c>
      <c r="D5192" s="3">
        <v>13534</v>
      </c>
      <c r="E5192" s="3">
        <v>13518</v>
      </c>
      <c r="F5192" s="3">
        <v>55613</v>
      </c>
      <c r="G5192" s="3">
        <v>16165</v>
      </c>
      <c r="H5192" s="3">
        <v>46.813299999999998</v>
      </c>
      <c r="I5192" s="30">
        <v>638.33000000000004</v>
      </c>
      <c r="J5192" s="30">
        <v>638.33151369999996</v>
      </c>
      <c r="K5192" s="30">
        <v>-1.5100000000000001E-3</v>
      </c>
      <c r="L5192" s="3">
        <v>2</v>
      </c>
      <c r="M5192" s="3">
        <v>2</v>
      </c>
      <c r="N5192" s="10">
        <f t="shared" si="567"/>
        <v>1</v>
      </c>
      <c r="O5192" s="35">
        <v>2</v>
      </c>
      <c r="P5192" s="17"/>
      <c r="Q5192" s="40">
        <v>1275.6579400000001</v>
      </c>
      <c r="R5192" s="40">
        <v>638.33261000000005</v>
      </c>
      <c r="S5192" s="18">
        <f t="shared" si="568"/>
        <v>-4.0887774791957128</v>
      </c>
      <c r="T5192" s="18">
        <f t="shared" si="569"/>
        <v>-1.7174431995345627</v>
      </c>
      <c r="U5192" s="18">
        <f t="shared" si="570"/>
        <v>-1.4255890829232341</v>
      </c>
      <c r="V5192" s="30">
        <v>638.33169999999996</v>
      </c>
      <c r="W5192" s="3" t="s">
        <v>47</v>
      </c>
      <c r="Z5192" s="3" t="s">
        <v>47</v>
      </c>
      <c r="AA5192" s="3" t="s">
        <v>47</v>
      </c>
      <c r="AB5192" s="12" t="s">
        <v>47</v>
      </c>
      <c r="AC5192" s="3" t="s">
        <v>47</v>
      </c>
      <c r="AD5192" s="3" t="s">
        <v>47</v>
      </c>
      <c r="AE5192" s="3" t="s">
        <v>47</v>
      </c>
      <c r="AF5192" s="3" t="s">
        <v>48</v>
      </c>
      <c r="AH5192" s="3" t="s">
        <v>47</v>
      </c>
      <c r="AI5192" s="3" t="s">
        <v>48</v>
      </c>
      <c r="AK5192" s="3" t="s">
        <v>48</v>
      </c>
      <c r="AL5192" s="3" t="s">
        <v>48</v>
      </c>
      <c r="AU5192" s="3">
        <v>0</v>
      </c>
      <c r="AV5192" s="3">
        <v>8</v>
      </c>
      <c r="AW5192" s="3">
        <v>1</v>
      </c>
      <c r="AX5192" s="3">
        <v>8</v>
      </c>
      <c r="AY5192" s="3">
        <v>100</v>
      </c>
      <c r="AZ5192" s="6" t="str">
        <f t="shared" si="571"/>
        <v>2648.4</v>
      </c>
      <c r="BC5192" s="12" t="s">
        <v>13309</v>
      </c>
      <c r="BJ5192" s="12">
        <f t="shared" si="572"/>
        <v>0</v>
      </c>
      <c r="BK5192" s="12">
        <f t="shared" si="573"/>
        <v>0</v>
      </c>
      <c r="CQ5192" s="3" t="str">
        <f>CONCATENATE(baseURL!$A$1,baseURL!$B$1,baseURL!$C$1,".",C5192,".",L5192,".pkl&amp;seq=",BC5192)</f>
        <v>http://proteomics.broadinstitute.org/millscripts/viewfeed.pl?side=xl&amp;cycle=1&amp;fixedMods=iaaC&amp;file=msdataSM/iPRG2012_nd/cpick_in/iPRG2012_nd.2648.4.2.pkl&amp;seq=QLVFELPSQTN</v>
      </c>
    </row>
    <row r="5193" spans="1:95" x14ac:dyDescent="0.2">
      <c r="A5193" s="3">
        <v>6921</v>
      </c>
      <c r="B5193" s="2" t="s">
        <v>13310</v>
      </c>
      <c r="C5193" s="2" t="s">
        <v>13311</v>
      </c>
      <c r="D5193" s="3">
        <v>13535</v>
      </c>
      <c r="E5193" s="3">
        <v>13519</v>
      </c>
      <c r="F5193" s="3">
        <v>55614</v>
      </c>
      <c r="G5193" s="3">
        <v>16166</v>
      </c>
      <c r="H5193" s="3">
        <v>46.814999999999998</v>
      </c>
      <c r="I5193" s="30">
        <v>640.31152999999995</v>
      </c>
      <c r="J5193" s="30">
        <v>640.30933830000004</v>
      </c>
      <c r="K5193" s="30">
        <v>2.1900000000000001E-3</v>
      </c>
      <c r="L5193" s="3">
        <v>3</v>
      </c>
      <c r="M5193" s="3">
        <v>3</v>
      </c>
      <c r="N5193" s="10">
        <f t="shared" si="567"/>
        <v>1</v>
      </c>
      <c r="O5193" s="35">
        <v>3</v>
      </c>
      <c r="P5193" s="17"/>
      <c r="Q5193" s="40">
        <v>1918.9183499999999</v>
      </c>
      <c r="R5193" s="40">
        <v>640.31097</v>
      </c>
      <c r="S5193" s="18">
        <f t="shared" si="568"/>
        <v>0.8745750521037895</v>
      </c>
      <c r="T5193" s="18">
        <f t="shared" si="569"/>
        <v>-2.5482930582334253</v>
      </c>
      <c r="U5193" s="18">
        <f t="shared" si="570"/>
        <v>-2.920455977903285</v>
      </c>
      <c r="V5193" s="30">
        <v>640.30909999999994</v>
      </c>
      <c r="W5193" s="3" t="s">
        <v>47</v>
      </c>
      <c r="X5193" s="3" t="s">
        <v>47</v>
      </c>
      <c r="Y5193" s="3" t="s">
        <v>47</v>
      </c>
      <c r="Z5193" s="3" t="s">
        <v>47</v>
      </c>
      <c r="AA5193" s="3" t="s">
        <v>47</v>
      </c>
      <c r="AB5193" s="12" t="s">
        <v>47</v>
      </c>
      <c r="AC5193" s="3" t="s">
        <v>47</v>
      </c>
      <c r="AD5193" s="3" t="s">
        <v>47</v>
      </c>
      <c r="AE5193" s="3" t="s">
        <v>47</v>
      </c>
      <c r="AF5193" s="3" t="s">
        <v>47</v>
      </c>
      <c r="AG5193" s="3" t="s">
        <v>47</v>
      </c>
      <c r="AH5193" s="3" t="s">
        <v>47</v>
      </c>
      <c r="AI5193" s="3" t="s">
        <v>47</v>
      </c>
      <c r="AJ5193" s="3" t="s">
        <v>47</v>
      </c>
      <c r="AK5193" s="3" t="s">
        <v>47</v>
      </c>
      <c r="AL5193" s="3" t="s">
        <v>52</v>
      </c>
      <c r="AM5193" s="3" t="s">
        <v>47</v>
      </c>
      <c r="AO5193" s="3" t="s">
        <v>47</v>
      </c>
      <c r="AP5193" s="3" t="s">
        <v>48</v>
      </c>
      <c r="AU5193" s="3">
        <v>0</v>
      </c>
      <c r="AV5193" s="3">
        <v>17</v>
      </c>
      <c r="AW5193" s="3">
        <v>1</v>
      </c>
      <c r="AX5193" s="3">
        <v>17</v>
      </c>
      <c r="AY5193" s="3">
        <v>100</v>
      </c>
      <c r="AZ5193" s="6" t="str">
        <f t="shared" si="571"/>
        <v>2648.5</v>
      </c>
      <c r="BC5193" s="12" t="s">
        <v>13312</v>
      </c>
      <c r="BJ5193" s="12">
        <f t="shared" si="572"/>
        <v>1</v>
      </c>
      <c r="BK5193" s="12">
        <f t="shared" si="573"/>
        <v>0</v>
      </c>
      <c r="CQ5193" s="3" t="str">
        <f>CONCATENATE(baseURL!$A$1,baseURL!$B$1,baseURL!$C$1,".",C5193,".",L5193,".pkl&amp;seq=",BC5193)</f>
        <v>http://proteomics.broadinstitute.org/millscripts/viewfeed.pl?side=xl&amp;cycle=1&amp;fixedMods=iaaC&amp;file=msdataSM/iPRG2012_nd/cpick_in/iPRG2012_nd.2648.5.3.pkl&amp;seq=DLPEGCEMKQLQMLAR</v>
      </c>
    </row>
    <row r="5194" spans="1:95" x14ac:dyDescent="0.2">
      <c r="A5194" s="3">
        <v>2571</v>
      </c>
      <c r="B5194" s="2" t="s">
        <v>13313</v>
      </c>
      <c r="C5194" s="2" t="s">
        <v>13314</v>
      </c>
      <c r="D5194" s="3">
        <v>13536</v>
      </c>
      <c r="E5194" s="3">
        <v>13520</v>
      </c>
      <c r="F5194" s="3">
        <v>55615</v>
      </c>
      <c r="G5194" s="3">
        <v>16167</v>
      </c>
      <c r="H5194" s="3">
        <v>46.816600000000001</v>
      </c>
      <c r="I5194" s="30">
        <v>731.38395000000003</v>
      </c>
      <c r="J5194" s="30">
        <v>731.70479769999997</v>
      </c>
      <c r="K5194" s="30">
        <v>-0.32085000000000002</v>
      </c>
      <c r="L5194" s="3">
        <v>3</v>
      </c>
      <c r="M5194" s="3">
        <v>3</v>
      </c>
      <c r="N5194" s="10">
        <f t="shared" si="567"/>
        <v>1</v>
      </c>
      <c r="O5194" s="35">
        <v>3</v>
      </c>
      <c r="P5194" s="17"/>
      <c r="Q5194" s="40">
        <v>2193.0968400000002</v>
      </c>
      <c r="R5194" s="40">
        <v>731.7038</v>
      </c>
      <c r="S5194" s="18">
        <f t="shared" si="568"/>
        <v>-437.13043447358615</v>
      </c>
      <c r="T5194" s="18">
        <f t="shared" si="569"/>
        <v>1.3635298873270734</v>
      </c>
      <c r="U5194" s="18">
        <f t="shared" si="570"/>
        <v>1.5033405593236651</v>
      </c>
      <c r="V5194" s="30">
        <v>731.70489999999995</v>
      </c>
      <c r="W5194" s="3" t="s">
        <v>47</v>
      </c>
      <c r="Z5194" s="3" t="s">
        <v>47</v>
      </c>
      <c r="AB5194" s="12" t="s">
        <v>47</v>
      </c>
      <c r="AC5194" s="3" t="s">
        <v>47</v>
      </c>
      <c r="AD5194" s="3" t="s">
        <v>47</v>
      </c>
      <c r="AE5194" s="3" t="s">
        <v>48</v>
      </c>
      <c r="AF5194" s="3" t="s">
        <v>47</v>
      </c>
      <c r="AG5194" s="3" t="s">
        <v>52</v>
      </c>
      <c r="AH5194" s="3" t="s">
        <v>47</v>
      </c>
      <c r="AI5194" s="3" t="s">
        <v>48</v>
      </c>
      <c r="AJ5194" s="3" t="s">
        <v>52</v>
      </c>
      <c r="AL5194" s="3" t="s">
        <v>48</v>
      </c>
      <c r="AU5194" s="3">
        <v>0</v>
      </c>
      <c r="AV5194" s="3">
        <v>7</v>
      </c>
      <c r="AW5194" s="3">
        <v>1</v>
      </c>
      <c r="AX5194" s="3">
        <v>7</v>
      </c>
      <c r="AY5194" s="3">
        <v>100</v>
      </c>
      <c r="AZ5194" s="6" t="str">
        <f t="shared" si="571"/>
        <v>2648.6</v>
      </c>
      <c r="BC5194" s="12" t="s">
        <v>13315</v>
      </c>
      <c r="BJ5194" s="12">
        <f t="shared" si="572"/>
        <v>0</v>
      </c>
      <c r="BK5194" s="12">
        <f t="shared" si="573"/>
        <v>0</v>
      </c>
      <c r="CQ5194" s="3" t="str">
        <f>CONCATENATE(baseURL!$A$1,baseURL!$B$1,baseURL!$C$1,".",C5194,".",L5194,".pkl&amp;seq=",BC5194)</f>
        <v>http://proteomics.broadinstitute.org/millscripts/viewfeed.pl?side=xl&amp;cycle=1&amp;fixedMods=iaaC&amp;file=msdataSM/iPRG2012_nd/cpick_in/iPRG2012_nd.2648.6.3.pkl&amp;seq=TQLDMVNQQLAYLDRQEK</v>
      </c>
    </row>
    <row r="5195" spans="1:95" x14ac:dyDescent="0.2">
      <c r="A5195" s="3">
        <v>7449</v>
      </c>
      <c r="B5195" s="2" t="s">
        <v>13316</v>
      </c>
      <c r="C5195" s="2" t="s">
        <v>13317</v>
      </c>
      <c r="D5195" s="3">
        <v>13537</v>
      </c>
      <c r="E5195" s="3">
        <v>13521</v>
      </c>
      <c r="F5195" s="3">
        <v>55616</v>
      </c>
      <c r="G5195" s="3">
        <v>16168</v>
      </c>
      <c r="H5195" s="3">
        <v>46.818300000000001</v>
      </c>
      <c r="I5195" s="30">
        <v>732.03778</v>
      </c>
      <c r="J5195" s="30">
        <v>731.70479769999997</v>
      </c>
      <c r="K5195" s="30">
        <v>0.33298</v>
      </c>
      <c r="L5195" s="3">
        <v>0</v>
      </c>
      <c r="M5195" s="3">
        <v>3</v>
      </c>
      <c r="N5195" s="10">
        <f t="shared" si="567"/>
        <v>1</v>
      </c>
      <c r="O5195" s="35">
        <v>3</v>
      </c>
      <c r="P5195" s="17"/>
      <c r="Q5195" s="40">
        <v>2193.0968400000002</v>
      </c>
      <c r="R5195" s="40">
        <v>731.7038</v>
      </c>
      <c r="S5195" s="18">
        <f t="shared" si="568"/>
        <v>456.44152729560358</v>
      </c>
      <c r="T5195" s="18">
        <f t="shared" si="569"/>
        <v>1.3635298873270734</v>
      </c>
      <c r="U5195" s="18">
        <f t="shared" si="570"/>
        <v>1.5033405593236651</v>
      </c>
      <c r="V5195" s="30">
        <v>731.70489999999995</v>
      </c>
      <c r="W5195" s="3" t="s">
        <v>47</v>
      </c>
      <c r="Z5195" s="3" t="s">
        <v>52</v>
      </c>
      <c r="AB5195" s="12" t="s">
        <v>52</v>
      </c>
      <c r="AD5195" s="3" t="s">
        <v>47</v>
      </c>
      <c r="AG5195" s="3" t="s">
        <v>47</v>
      </c>
      <c r="AH5195" s="3" t="s">
        <v>48</v>
      </c>
      <c r="AL5195" s="3" t="s">
        <v>52</v>
      </c>
      <c r="AU5195" s="3">
        <v>0</v>
      </c>
      <c r="AV5195" s="3">
        <v>3</v>
      </c>
      <c r="AW5195" s="3">
        <v>2</v>
      </c>
      <c r="AX5195" s="3">
        <v>2</v>
      </c>
      <c r="AY5195" s="3">
        <v>66.67</v>
      </c>
      <c r="AZ5195" s="6" t="str">
        <f t="shared" si="571"/>
        <v>2648.7</v>
      </c>
      <c r="BC5195" s="12" t="s">
        <v>13315</v>
      </c>
      <c r="BJ5195" s="12">
        <f t="shared" si="572"/>
        <v>0</v>
      </c>
      <c r="BK5195" s="12">
        <f t="shared" si="573"/>
        <v>0</v>
      </c>
      <c r="BZ5195" s="3" t="s">
        <v>13318</v>
      </c>
      <c r="CQ5195" s="3" t="str">
        <f>CONCATENATE(baseURL!$A$1,baseURL!$B$1,baseURL!$C$1,".",C5195,".",L5195,".pkl&amp;seq=",BC5195)</f>
        <v>http://proteomics.broadinstitute.org/millscripts/viewfeed.pl?side=xl&amp;cycle=1&amp;fixedMods=iaaC&amp;file=msdataSM/iPRG2012_nd/cpick_in/iPRG2012_nd.2648.7.0.pkl&amp;seq=TQLDMVNQQLAYLDRQEK</v>
      </c>
    </row>
    <row r="5196" spans="1:95" x14ac:dyDescent="0.2">
      <c r="A5196" s="3">
        <v>1304</v>
      </c>
      <c r="B5196" s="2" t="s">
        <v>13319</v>
      </c>
      <c r="C5196" s="2" t="s">
        <v>13320</v>
      </c>
      <c r="D5196" s="3">
        <v>13540</v>
      </c>
      <c r="E5196" s="3">
        <v>13524</v>
      </c>
      <c r="F5196" s="3">
        <v>55631</v>
      </c>
      <c r="G5196" s="3">
        <v>16172</v>
      </c>
      <c r="H5196" s="3">
        <v>46.832999999999998</v>
      </c>
      <c r="I5196" s="30">
        <v>412.92110000000002</v>
      </c>
      <c r="J5196" s="30">
        <v>412.9206499</v>
      </c>
      <c r="K5196" s="30">
        <v>4.4999999999999999E-4</v>
      </c>
      <c r="L5196" s="3">
        <v>3</v>
      </c>
      <c r="M5196" s="3">
        <v>3</v>
      </c>
      <c r="N5196" s="10">
        <f t="shared" si="567"/>
        <v>1</v>
      </c>
      <c r="O5196" s="35">
        <v>3</v>
      </c>
      <c r="P5196" s="17"/>
      <c r="Q5196" s="40">
        <v>1236.7463</v>
      </c>
      <c r="R5196" s="40">
        <v>412.92029000000002</v>
      </c>
      <c r="S5196" s="18">
        <f t="shared" si="568"/>
        <v>1.9616376807284273</v>
      </c>
      <c r="T5196" s="18">
        <f t="shared" si="569"/>
        <v>0.87159679166673343</v>
      </c>
      <c r="U5196" s="18">
        <f t="shared" si="570"/>
        <v>0.99292771490601983</v>
      </c>
      <c r="V5196" s="30">
        <v>412.92070000000001</v>
      </c>
      <c r="X5196" s="3" t="s">
        <v>47</v>
      </c>
      <c r="Y5196" s="3" t="s">
        <v>47</v>
      </c>
      <c r="Z5196" s="3" t="s">
        <v>47</v>
      </c>
      <c r="AA5196" s="3" t="s">
        <v>47</v>
      </c>
      <c r="AB5196" s="12" t="s">
        <v>47</v>
      </c>
      <c r="AE5196" s="3" t="s">
        <v>47</v>
      </c>
      <c r="AG5196" s="3" t="s">
        <v>52</v>
      </c>
      <c r="AH5196" s="3" t="s">
        <v>47</v>
      </c>
      <c r="AI5196" s="3" t="s">
        <v>47</v>
      </c>
      <c r="AL5196" s="3" t="s">
        <v>48</v>
      </c>
      <c r="AM5196" s="3" t="s">
        <v>47</v>
      </c>
      <c r="AN5196" s="3" t="s">
        <v>48</v>
      </c>
      <c r="AU5196" s="3">
        <v>0</v>
      </c>
      <c r="AV5196" s="3">
        <v>9</v>
      </c>
      <c r="AW5196" s="3">
        <v>1</v>
      </c>
      <c r="AX5196" s="3">
        <v>9</v>
      </c>
      <c r="AY5196" s="3">
        <v>100</v>
      </c>
      <c r="AZ5196" s="6" t="str">
        <f t="shared" si="571"/>
        <v>2649.1</v>
      </c>
      <c r="BC5196" s="12" t="s">
        <v>13321</v>
      </c>
      <c r="BJ5196" s="12">
        <f t="shared" si="572"/>
        <v>0</v>
      </c>
      <c r="BK5196" s="12">
        <f t="shared" si="573"/>
        <v>0</v>
      </c>
      <c r="CQ5196" s="3" t="str">
        <f>CONCATENATE(baseURL!$A$1,baseURL!$B$1,baseURL!$C$1,".",C5196,".",L5196,".pkl&amp;seq=",BC5196)</f>
        <v>http://proteomics.broadinstitute.org/millscripts/viewfeed.pl?side=xl&amp;cycle=1&amp;fixedMods=iaaC&amp;file=msdataSM/iPRG2012_nd/cpick_in/iPRG2012_nd.2649.1.3.pkl&amp;seq=YNKLAVFLLR</v>
      </c>
    </row>
    <row r="5197" spans="1:95" x14ac:dyDescent="0.2">
      <c r="A5197" s="3">
        <v>4714</v>
      </c>
      <c r="B5197" s="2" t="s">
        <v>13322</v>
      </c>
      <c r="C5197" s="2" t="s">
        <v>13310</v>
      </c>
      <c r="D5197" s="3">
        <v>13545</v>
      </c>
      <c r="E5197" s="3">
        <v>13529</v>
      </c>
      <c r="F5197" s="3">
        <v>55636</v>
      </c>
      <c r="G5197" s="3">
        <v>16177</v>
      </c>
      <c r="H5197" s="3">
        <v>46.843000000000004</v>
      </c>
      <c r="I5197" s="30">
        <v>627.86112000000003</v>
      </c>
      <c r="J5197" s="30">
        <v>627.86097319999999</v>
      </c>
      <c r="K5197" s="30">
        <v>1.4999999999999999E-4</v>
      </c>
      <c r="L5197" s="3">
        <v>2</v>
      </c>
      <c r="M5197" s="3">
        <v>2</v>
      </c>
      <c r="N5197" s="10">
        <f t="shared" si="567"/>
        <v>1</v>
      </c>
      <c r="O5197" s="35">
        <v>2</v>
      </c>
      <c r="P5197" s="17"/>
      <c r="Q5197" s="40">
        <v>1254.7164600000001</v>
      </c>
      <c r="R5197" s="40">
        <v>627.86186999999995</v>
      </c>
      <c r="S5197" s="18">
        <f t="shared" si="568"/>
        <v>-1.1945302553974515</v>
      </c>
      <c r="T5197" s="18">
        <f t="shared" si="569"/>
        <v>-1.4283396441387017</v>
      </c>
      <c r="U5197" s="18">
        <f t="shared" si="570"/>
        <v>-1.226384395645197</v>
      </c>
      <c r="V5197" s="30">
        <v>627.86109999999996</v>
      </c>
      <c r="W5197" s="3" t="s">
        <v>47</v>
      </c>
      <c r="X5197" s="3" t="s">
        <v>47</v>
      </c>
      <c r="Y5197" s="3" t="s">
        <v>47</v>
      </c>
      <c r="Z5197" s="3" t="s">
        <v>47</v>
      </c>
      <c r="AA5197" s="3" t="s">
        <v>48</v>
      </c>
      <c r="AB5197" s="12" t="s">
        <v>47</v>
      </c>
      <c r="AC5197" s="3" t="s">
        <v>47</v>
      </c>
      <c r="AD5197" s="3" t="s">
        <v>47</v>
      </c>
      <c r="AE5197" s="3" t="s">
        <v>47</v>
      </c>
      <c r="AF5197" s="3" t="s">
        <v>47</v>
      </c>
      <c r="AG5197" s="3" t="s">
        <v>47</v>
      </c>
      <c r="AH5197" s="3" t="s">
        <v>47</v>
      </c>
      <c r="AI5197" s="3" t="s">
        <v>47</v>
      </c>
      <c r="AJ5197" s="3" t="s">
        <v>47</v>
      </c>
      <c r="AL5197" s="3" t="s">
        <v>47</v>
      </c>
      <c r="AM5197" s="3" t="s">
        <v>47</v>
      </c>
      <c r="AN5197" s="3" t="s">
        <v>47</v>
      </c>
      <c r="AU5197" s="3">
        <v>0</v>
      </c>
      <c r="AV5197" s="3">
        <v>16</v>
      </c>
      <c r="AW5197" s="3">
        <v>1</v>
      </c>
      <c r="AX5197" s="3">
        <v>16</v>
      </c>
      <c r="AY5197" s="3">
        <v>100</v>
      </c>
      <c r="AZ5197" s="6" t="str">
        <f t="shared" si="571"/>
        <v>2649.6</v>
      </c>
      <c r="BC5197" s="12" t="s">
        <v>13323</v>
      </c>
      <c r="BJ5197" s="12">
        <f t="shared" si="572"/>
        <v>0</v>
      </c>
      <c r="BK5197" s="12">
        <f t="shared" si="573"/>
        <v>0</v>
      </c>
      <c r="CQ5197" s="3" t="str">
        <f>CONCATENATE(baseURL!$A$1,baseURL!$B$1,baseURL!$C$1,".",C5197,".",L5197,".pkl&amp;seq=",BC5197)</f>
        <v>http://proteomics.broadinstitute.org/millscripts/viewfeed.pl?side=xl&amp;cycle=1&amp;fixedMods=iaaC&amp;file=msdataSM/iPRG2012_nd/cpick_in/iPRG2012_nd.2649.6.2.pkl&amp;seq=DAGQLVGLNVLR</v>
      </c>
    </row>
    <row r="5198" spans="1:95" x14ac:dyDescent="0.2">
      <c r="A5198" s="3">
        <v>2177</v>
      </c>
      <c r="B5198" s="2" t="s">
        <v>13324</v>
      </c>
      <c r="C5198" s="2" t="s">
        <v>13313</v>
      </c>
      <c r="D5198" s="3">
        <v>13546</v>
      </c>
      <c r="E5198" s="3">
        <v>13530</v>
      </c>
      <c r="F5198" s="3">
        <v>55637</v>
      </c>
      <c r="G5198" s="3">
        <v>16178</v>
      </c>
      <c r="H5198" s="3">
        <v>46.845500000000001</v>
      </c>
      <c r="I5198" s="30">
        <v>709.37594999999999</v>
      </c>
      <c r="J5198" s="30">
        <v>709.37681190000001</v>
      </c>
      <c r="K5198" s="30">
        <v>-8.5999999999999998E-4</v>
      </c>
      <c r="L5198" s="3">
        <v>2</v>
      </c>
      <c r="M5198" s="3">
        <v>2</v>
      </c>
      <c r="N5198" s="10">
        <f t="shared" si="567"/>
        <v>1</v>
      </c>
      <c r="O5198" s="35">
        <v>2</v>
      </c>
      <c r="P5198" s="17"/>
      <c r="Q5198" s="40">
        <v>1417.7434000000001</v>
      </c>
      <c r="R5198" s="40">
        <v>709.37534000000005</v>
      </c>
      <c r="S5198" s="18">
        <f t="shared" si="568"/>
        <v>0.85991148203407652</v>
      </c>
      <c r="T5198" s="18">
        <f t="shared" si="569"/>
        <v>2.0749241155689093</v>
      </c>
      <c r="U5198" s="18">
        <f t="shared" si="570"/>
        <v>1.7762106024182307</v>
      </c>
      <c r="V5198" s="30">
        <v>709.37660000000005</v>
      </c>
      <c r="W5198" s="3" t="s">
        <v>47</v>
      </c>
      <c r="Y5198" s="3" t="s">
        <v>47</v>
      </c>
      <c r="Z5198" s="3" t="s">
        <v>47</v>
      </c>
      <c r="AA5198" s="3" t="s">
        <v>47</v>
      </c>
      <c r="AB5198" s="12" t="s">
        <v>47</v>
      </c>
      <c r="AC5198" s="3" t="s">
        <v>47</v>
      </c>
      <c r="AD5198" s="3" t="s">
        <v>47</v>
      </c>
      <c r="AF5198" s="3" t="s">
        <v>48</v>
      </c>
      <c r="AG5198" s="3" t="s">
        <v>48</v>
      </c>
      <c r="AH5198" s="3" t="s">
        <v>47</v>
      </c>
      <c r="AI5198" s="3" t="s">
        <v>48</v>
      </c>
      <c r="AL5198" s="3" t="s">
        <v>48</v>
      </c>
      <c r="AM5198" s="3" t="s">
        <v>47</v>
      </c>
      <c r="AU5198" s="3">
        <v>0</v>
      </c>
      <c r="AV5198" s="3">
        <v>9</v>
      </c>
      <c r="AW5198" s="3">
        <v>1</v>
      </c>
      <c r="AX5198" s="3">
        <v>9</v>
      </c>
      <c r="AY5198" s="3">
        <v>100</v>
      </c>
      <c r="AZ5198" s="6" t="str">
        <f t="shared" si="571"/>
        <v>2649.7</v>
      </c>
      <c r="BC5198" s="12" t="s">
        <v>13325</v>
      </c>
      <c r="BJ5198" s="12">
        <f t="shared" si="572"/>
        <v>0</v>
      </c>
      <c r="BK5198" s="12">
        <f t="shared" si="573"/>
        <v>0</v>
      </c>
      <c r="CQ5198" s="3" t="str">
        <f>CONCATENATE(baseURL!$A$1,baseURL!$B$1,baseURL!$C$1,".",C5198,".",L5198,".pkl&amp;seq=",BC5198)</f>
        <v>http://proteomics.broadinstitute.org/millscripts/viewfeed.pl?side=xl&amp;cycle=1&amp;fixedMods=iaaC&amp;file=msdataSM/iPRG2012_nd/cpick_in/iPRG2012_nd.2649.7.2.pkl&amp;seq=GWLSEGGTLLGTAR</v>
      </c>
    </row>
    <row r="5199" spans="1:95" x14ac:dyDescent="0.2">
      <c r="A5199" s="3">
        <v>5281</v>
      </c>
      <c r="B5199" s="2" t="s">
        <v>13326</v>
      </c>
      <c r="C5199" s="2" t="s">
        <v>13319</v>
      </c>
      <c r="D5199" s="3">
        <v>13549</v>
      </c>
      <c r="E5199" s="3">
        <v>13533</v>
      </c>
      <c r="F5199" s="3">
        <v>55653</v>
      </c>
      <c r="G5199" s="3">
        <v>16182</v>
      </c>
      <c r="H5199" s="3">
        <v>46.862900000000003</v>
      </c>
      <c r="I5199" s="30">
        <v>576.32027000000005</v>
      </c>
      <c r="J5199" s="30">
        <v>576.32014679999997</v>
      </c>
      <c r="K5199" s="30">
        <v>1.2E-4</v>
      </c>
      <c r="L5199" s="3">
        <v>3</v>
      </c>
      <c r="M5199" s="3">
        <v>3</v>
      </c>
      <c r="N5199" s="10">
        <f t="shared" si="567"/>
        <v>1</v>
      </c>
      <c r="O5199" s="35">
        <v>3</v>
      </c>
      <c r="P5199" s="17"/>
      <c r="Q5199" s="40">
        <v>1726.94865</v>
      </c>
      <c r="R5199" s="40">
        <v>576.32106999999996</v>
      </c>
      <c r="S5199" s="18">
        <f t="shared" si="568"/>
        <v>-1.3881151350459398</v>
      </c>
      <c r="T5199" s="18">
        <f t="shared" si="569"/>
        <v>-1.601884865997274</v>
      </c>
      <c r="U5199" s="18">
        <f t="shared" si="570"/>
        <v>-2.2036327770851583</v>
      </c>
      <c r="V5199" s="30">
        <v>576.31979999999999</v>
      </c>
      <c r="W5199" s="3" t="s">
        <v>47</v>
      </c>
      <c r="X5199" s="3" t="s">
        <v>47</v>
      </c>
      <c r="Y5199" s="3" t="s">
        <v>47</v>
      </c>
      <c r="Z5199" s="3" t="s">
        <v>47</v>
      </c>
      <c r="AA5199" s="3" t="s">
        <v>47</v>
      </c>
      <c r="AB5199" s="12" t="s">
        <v>47</v>
      </c>
      <c r="AC5199" s="3" t="s">
        <v>47</v>
      </c>
      <c r="AD5199" s="3" t="s">
        <v>47</v>
      </c>
      <c r="AE5199" s="3" t="s">
        <v>47</v>
      </c>
      <c r="AF5199" s="3" t="s">
        <v>47</v>
      </c>
      <c r="AG5199" s="3" t="s">
        <v>47</v>
      </c>
      <c r="AH5199" s="3" t="s">
        <v>47</v>
      </c>
      <c r="AI5199" s="3" t="s">
        <v>47</v>
      </c>
      <c r="AJ5199" s="3" t="s">
        <v>47</v>
      </c>
      <c r="AK5199" s="3" t="s">
        <v>47</v>
      </c>
      <c r="AL5199" s="3" t="s">
        <v>47</v>
      </c>
      <c r="AM5199" s="3" t="s">
        <v>47</v>
      </c>
      <c r="AN5199" s="3" t="s">
        <v>47</v>
      </c>
      <c r="AU5199" s="3">
        <v>0</v>
      </c>
      <c r="AV5199" s="3">
        <v>18</v>
      </c>
      <c r="AW5199" s="3">
        <v>1</v>
      </c>
      <c r="AX5199" s="3">
        <v>18</v>
      </c>
      <c r="AY5199" s="3">
        <v>100</v>
      </c>
      <c r="AZ5199" s="6" t="str">
        <f t="shared" si="571"/>
        <v>2650.2</v>
      </c>
      <c r="BC5199" s="12" t="s">
        <v>13327</v>
      </c>
      <c r="BJ5199" s="12">
        <f t="shared" si="572"/>
        <v>0</v>
      </c>
      <c r="BK5199" s="12">
        <f t="shared" si="573"/>
        <v>0</v>
      </c>
      <c r="CQ5199" s="3" t="str">
        <f>CONCATENATE(baseURL!$A$1,baseURL!$B$1,baseURL!$C$1,".",C5199,".",L5199,".pkl&amp;seq=",BC5199)</f>
        <v>http://proteomics.broadinstitute.org/millscripts/viewfeed.pl?side=xl&amp;cycle=1&amp;fixedMods=iaaC&amp;file=msdataSM/iPRG2012_nd/cpick_in/iPRG2012_nd.2650.2.3.pkl&amp;seq=SGPLLATVWEGKDVVR</v>
      </c>
    </row>
    <row r="5200" spans="1:95" x14ac:dyDescent="0.2">
      <c r="A5200" s="3">
        <v>5677</v>
      </c>
      <c r="B5200" s="2" t="s">
        <v>13328</v>
      </c>
      <c r="C5200" s="2" t="s">
        <v>13329</v>
      </c>
      <c r="D5200" s="3">
        <v>13550</v>
      </c>
      <c r="E5200" s="3">
        <v>13534</v>
      </c>
      <c r="F5200" s="3">
        <v>55654</v>
      </c>
      <c r="G5200" s="3">
        <v>16183</v>
      </c>
      <c r="H5200" s="3">
        <v>46.866199999999999</v>
      </c>
      <c r="I5200" s="30">
        <v>580.80605000000003</v>
      </c>
      <c r="J5200" s="30">
        <v>580.8042815</v>
      </c>
      <c r="K5200" s="30">
        <v>1.7700000000000001E-3</v>
      </c>
      <c r="L5200" s="3">
        <v>4</v>
      </c>
      <c r="M5200" s="3">
        <v>4</v>
      </c>
      <c r="N5200" s="10">
        <f t="shared" si="567"/>
        <v>1</v>
      </c>
      <c r="O5200" s="35">
        <v>4</v>
      </c>
      <c r="P5200" s="17"/>
      <c r="Q5200" s="40">
        <v>2320.1965599999999</v>
      </c>
      <c r="R5200" s="40">
        <v>580.80460000000005</v>
      </c>
      <c r="S5200" s="18">
        <f t="shared" si="568"/>
        <v>2.4965367009439672</v>
      </c>
      <c r="T5200" s="18">
        <f t="shared" si="569"/>
        <v>-0.54837719957540976</v>
      </c>
      <c r="U5200" s="18">
        <f t="shared" si="570"/>
        <v>-0.68869977960449791</v>
      </c>
      <c r="V5200" s="30">
        <v>580.80420000000004</v>
      </c>
      <c r="W5200" s="3" t="s">
        <v>47</v>
      </c>
      <c r="X5200" s="3" t="s">
        <v>47</v>
      </c>
      <c r="Y5200" s="3" t="s">
        <v>47</v>
      </c>
      <c r="Z5200" s="3" t="s">
        <v>47</v>
      </c>
      <c r="AA5200" s="3" t="s">
        <v>47</v>
      </c>
      <c r="AB5200" s="12" t="s">
        <v>47</v>
      </c>
      <c r="AC5200" s="3" t="s">
        <v>47</v>
      </c>
      <c r="AD5200" s="3" t="s">
        <v>47</v>
      </c>
      <c r="AE5200" s="3" t="s">
        <v>47</v>
      </c>
      <c r="AF5200" s="3" t="s">
        <v>47</v>
      </c>
      <c r="AG5200" s="3" t="s">
        <v>47</v>
      </c>
      <c r="AI5200" s="3" t="s">
        <v>47</v>
      </c>
      <c r="AJ5200" s="3" t="s">
        <v>47</v>
      </c>
      <c r="AK5200" s="3" t="s">
        <v>47</v>
      </c>
      <c r="AL5200" s="3" t="s">
        <v>47</v>
      </c>
      <c r="AM5200" s="3" t="s">
        <v>48</v>
      </c>
      <c r="AN5200" s="3" t="s">
        <v>48</v>
      </c>
      <c r="AU5200" s="3">
        <v>0</v>
      </c>
      <c r="AV5200" s="3">
        <v>15</v>
      </c>
      <c r="AW5200" s="3">
        <v>1</v>
      </c>
      <c r="AX5200" s="3">
        <v>15</v>
      </c>
      <c r="AY5200" s="3">
        <v>100</v>
      </c>
      <c r="AZ5200" s="6" t="str">
        <f t="shared" si="571"/>
        <v>2650.3</v>
      </c>
      <c r="BC5200" s="12" t="s">
        <v>13330</v>
      </c>
      <c r="BJ5200" s="12">
        <f t="shared" si="572"/>
        <v>0</v>
      </c>
      <c r="BK5200" s="12">
        <f t="shared" si="573"/>
        <v>0</v>
      </c>
      <c r="CQ5200" s="3" t="str">
        <f>CONCATENATE(baseURL!$A$1,baseURL!$B$1,baseURL!$C$1,".",C5200,".",L5200,".pkl&amp;seq=",BC5200)</f>
        <v>http://proteomics.broadinstitute.org/millscripts/viewfeed.pl?side=xl&amp;cycle=1&amp;fixedMods=iaaC&amp;file=msdataSM/iPRG2012_nd/cpick_in/iPRG2012_nd.2650.3.4.pkl&amp;seq=KGVALNFVTNEDVGAMRELEK</v>
      </c>
    </row>
    <row r="5201" spans="1:95" x14ac:dyDescent="0.2">
      <c r="A5201" s="3">
        <v>5694</v>
      </c>
      <c r="B5201" s="2" t="s">
        <v>13334</v>
      </c>
      <c r="C5201" s="2" t="s">
        <v>13335</v>
      </c>
      <c r="D5201" s="3">
        <v>13562</v>
      </c>
      <c r="E5201" s="3">
        <v>13546</v>
      </c>
      <c r="F5201" s="3">
        <v>55682</v>
      </c>
      <c r="G5201" s="3">
        <v>16196</v>
      </c>
      <c r="H5201" s="3">
        <v>46.895899999999997</v>
      </c>
      <c r="I5201" s="30">
        <v>791.71663999999998</v>
      </c>
      <c r="J5201" s="30">
        <v>791.71554960000003</v>
      </c>
      <c r="K5201" s="30">
        <v>1.09E-3</v>
      </c>
      <c r="L5201" s="3">
        <v>3</v>
      </c>
      <c r="M5201" s="3">
        <v>3</v>
      </c>
      <c r="N5201" s="10">
        <f t="shared" si="567"/>
        <v>1</v>
      </c>
      <c r="O5201" s="35">
        <v>3</v>
      </c>
      <c r="P5201" s="17"/>
      <c r="Q5201" s="40">
        <v>2373.13573</v>
      </c>
      <c r="R5201" s="40">
        <v>791.71676000000002</v>
      </c>
      <c r="S5201" s="18">
        <f t="shared" si="568"/>
        <v>-0.15156935674582617</v>
      </c>
      <c r="T5201" s="18">
        <f t="shared" si="569"/>
        <v>-1.5288295778793934</v>
      </c>
      <c r="U5201" s="18">
        <f t="shared" si="570"/>
        <v>-1.5914782453285909</v>
      </c>
      <c r="V5201" s="30">
        <v>791.71550000000002</v>
      </c>
      <c r="W5201" s="3" t="s">
        <v>47</v>
      </c>
      <c r="X5201" s="3" t="s">
        <v>47</v>
      </c>
      <c r="Y5201" s="3" t="s">
        <v>47</v>
      </c>
      <c r="Z5201" s="3" t="s">
        <v>47</v>
      </c>
      <c r="AA5201" s="3" t="s">
        <v>48</v>
      </c>
      <c r="AB5201" s="12" t="s">
        <v>47</v>
      </c>
      <c r="AC5201" s="3" t="s">
        <v>47</v>
      </c>
      <c r="AD5201" s="3" t="s">
        <v>47</v>
      </c>
      <c r="AE5201" s="3" t="s">
        <v>47</v>
      </c>
      <c r="AF5201" s="3" t="s">
        <v>47</v>
      </c>
      <c r="AG5201" s="3" t="s">
        <v>47</v>
      </c>
      <c r="AI5201" s="3" t="s">
        <v>47</v>
      </c>
      <c r="AJ5201" s="3" t="s">
        <v>47</v>
      </c>
      <c r="AK5201" s="3" t="s">
        <v>47</v>
      </c>
      <c r="AL5201" s="3" t="s">
        <v>47</v>
      </c>
      <c r="AM5201" s="3" t="s">
        <v>47</v>
      </c>
      <c r="AN5201" s="3" t="s">
        <v>47</v>
      </c>
      <c r="AU5201" s="3">
        <v>0</v>
      </c>
      <c r="AV5201" s="3">
        <v>16</v>
      </c>
      <c r="AW5201" s="3">
        <v>1</v>
      </c>
      <c r="AX5201" s="3">
        <v>16</v>
      </c>
      <c r="AY5201" s="3">
        <v>100</v>
      </c>
      <c r="AZ5201" s="6" t="str">
        <f t="shared" si="571"/>
        <v>2651.10</v>
      </c>
      <c r="BC5201" s="12" t="s">
        <v>13219</v>
      </c>
      <c r="BJ5201" s="12">
        <f t="shared" si="572"/>
        <v>0</v>
      </c>
      <c r="BK5201" s="12">
        <f t="shared" si="573"/>
        <v>0</v>
      </c>
      <c r="CQ5201" s="3" t="str">
        <f>CONCATENATE(baseURL!$A$1,baseURL!$B$1,baseURL!$C$1,".",C5201,".",L5201,".pkl&amp;seq=",BC5201)</f>
        <v>http://proteomics.broadinstitute.org/millscripts/viewfeed.pl?side=xl&amp;cycle=1&amp;fixedMods=iaaC&amp;file=msdataSM/iPRG2012_nd/cpick_in/iPRG2012_nd.2651.10.3.pkl&amp;seq=SFDVPPPPLDASSPFSQKGDER</v>
      </c>
    </row>
    <row r="5202" spans="1:95" x14ac:dyDescent="0.2">
      <c r="A5202" s="3">
        <v>4490</v>
      </c>
      <c r="B5202" s="2" t="s">
        <v>13336</v>
      </c>
      <c r="C5202" s="2" t="s">
        <v>13328</v>
      </c>
      <c r="D5202" s="3">
        <v>13556</v>
      </c>
      <c r="E5202" s="3">
        <v>13540</v>
      </c>
      <c r="F5202" s="3">
        <v>55676</v>
      </c>
      <c r="G5202" s="3">
        <v>16190</v>
      </c>
      <c r="H5202" s="3">
        <v>46.885899999999999</v>
      </c>
      <c r="I5202" s="30">
        <v>503.94314000000003</v>
      </c>
      <c r="J5202" s="30">
        <v>503.94091229999998</v>
      </c>
      <c r="K5202" s="30">
        <v>2.2300000000000002E-3</v>
      </c>
      <c r="L5202" s="3">
        <v>3</v>
      </c>
      <c r="M5202" s="3">
        <v>3</v>
      </c>
      <c r="N5202" s="10">
        <f t="shared" si="567"/>
        <v>1</v>
      </c>
      <c r="O5202" s="35">
        <v>3</v>
      </c>
      <c r="P5202" s="17"/>
      <c r="Q5202" s="40">
        <v>1509.8093799999999</v>
      </c>
      <c r="R5202" s="40">
        <v>503.94130999999999</v>
      </c>
      <c r="S5202" s="18">
        <f t="shared" si="568"/>
        <v>3.6313752489170903</v>
      </c>
      <c r="T5202" s="18">
        <f t="shared" si="569"/>
        <v>-0.78917920026781863</v>
      </c>
      <c r="U5202" s="18">
        <f t="shared" si="570"/>
        <v>-0.81358680436027575</v>
      </c>
      <c r="V5202" s="30">
        <v>503.9409</v>
      </c>
      <c r="W5202" s="3" t="s">
        <v>47</v>
      </c>
      <c r="X5202" s="3" t="s">
        <v>47</v>
      </c>
      <c r="Y5202" s="3" t="s">
        <v>47</v>
      </c>
      <c r="Z5202" s="3" t="s">
        <v>47</v>
      </c>
      <c r="AA5202" s="3" t="s">
        <v>47</v>
      </c>
      <c r="AB5202" s="12" t="s">
        <v>47</v>
      </c>
      <c r="AC5202" s="3" t="s">
        <v>47</v>
      </c>
      <c r="AD5202" s="3" t="s">
        <v>47</v>
      </c>
      <c r="AE5202" s="3" t="s">
        <v>47</v>
      </c>
      <c r="AF5202" s="3" t="s">
        <v>47</v>
      </c>
      <c r="AG5202" s="3" t="s">
        <v>47</v>
      </c>
      <c r="AH5202" s="3" t="s">
        <v>47</v>
      </c>
      <c r="AI5202" s="3" t="s">
        <v>47</v>
      </c>
      <c r="AK5202" s="3" t="s">
        <v>47</v>
      </c>
      <c r="AL5202" s="3" t="s">
        <v>47</v>
      </c>
      <c r="AM5202" s="3" t="s">
        <v>47</v>
      </c>
      <c r="AN5202" s="3" t="s">
        <v>47</v>
      </c>
      <c r="AU5202" s="3">
        <v>0</v>
      </c>
      <c r="AV5202" s="3">
        <v>17</v>
      </c>
      <c r="AW5202" s="3">
        <v>1</v>
      </c>
      <c r="AX5202" s="3">
        <v>17</v>
      </c>
      <c r="AY5202" s="3">
        <v>100</v>
      </c>
      <c r="AZ5202" s="6" t="str">
        <f t="shared" si="571"/>
        <v>2651.4</v>
      </c>
      <c r="BC5202" s="12" t="s">
        <v>13337</v>
      </c>
      <c r="BJ5202" s="12">
        <f t="shared" si="572"/>
        <v>0</v>
      </c>
      <c r="BK5202" s="12">
        <f t="shared" si="573"/>
        <v>0</v>
      </c>
      <c r="CQ5202" s="3" t="str">
        <f>CONCATENATE(baseURL!$A$1,baseURL!$B$1,baseURL!$C$1,".",C5202,".",L5202,".pkl&amp;seq=",BC5202)</f>
        <v>http://proteomics.broadinstitute.org/millscripts/viewfeed.pl?side=xl&amp;cycle=1&amp;fixedMods=iaaC&amp;file=msdataSM/iPRG2012_nd/cpick_in/iPRG2012_nd.2651.4.3.pkl&amp;seq=TADLYAAMGLSKLR</v>
      </c>
    </row>
    <row r="5203" spans="1:95" x14ac:dyDescent="0.2">
      <c r="A5203" s="3">
        <v>3294</v>
      </c>
      <c r="B5203" s="2" t="s">
        <v>13338</v>
      </c>
      <c r="C5203" s="2" t="s">
        <v>13331</v>
      </c>
      <c r="D5203" s="3">
        <v>13558</v>
      </c>
      <c r="E5203" s="3">
        <v>13542</v>
      </c>
      <c r="F5203" s="3">
        <v>55678</v>
      </c>
      <c r="G5203" s="3">
        <v>16192</v>
      </c>
      <c r="H5203" s="3">
        <v>46.889299999999999</v>
      </c>
      <c r="I5203" s="30">
        <v>552.30713000000003</v>
      </c>
      <c r="J5203" s="30">
        <v>552.05523119999998</v>
      </c>
      <c r="K5203" s="30">
        <v>0.25190000000000001</v>
      </c>
      <c r="L5203" s="3">
        <v>0</v>
      </c>
      <c r="M5203" s="3">
        <v>4</v>
      </c>
      <c r="N5203" s="10">
        <f t="shared" si="567"/>
        <v>1</v>
      </c>
      <c r="O5203" s="35">
        <v>4</v>
      </c>
      <c r="P5203" s="17"/>
      <c r="Q5203" s="40">
        <v>2205.2026300000002</v>
      </c>
      <c r="R5203" s="40">
        <v>552.05610999999999</v>
      </c>
      <c r="S5203" s="18">
        <f t="shared" si="568"/>
        <v>454.70015719967228</v>
      </c>
      <c r="T5203" s="18">
        <f t="shared" si="569"/>
        <v>-1.5918671745332287</v>
      </c>
      <c r="U5203" s="18">
        <f t="shared" si="570"/>
        <v>-1.6483831688344281</v>
      </c>
      <c r="V5203" s="30">
        <v>552.05520000000001</v>
      </c>
      <c r="W5203" s="3" t="s">
        <v>47</v>
      </c>
      <c r="Y5203" s="3" t="s">
        <v>47</v>
      </c>
      <c r="Z5203" s="3" t="s">
        <v>47</v>
      </c>
      <c r="AA5203" s="3" t="s">
        <v>47</v>
      </c>
      <c r="AB5203" s="12" t="s">
        <v>47</v>
      </c>
      <c r="AC5203" s="3" t="s">
        <v>47</v>
      </c>
      <c r="AE5203" s="3" t="s">
        <v>47</v>
      </c>
      <c r="AF5203" s="3" t="s">
        <v>48</v>
      </c>
      <c r="AG5203" s="3" t="s">
        <v>52</v>
      </c>
      <c r="AH5203" s="3" t="s">
        <v>47</v>
      </c>
      <c r="AK5203" s="3" t="s">
        <v>52</v>
      </c>
      <c r="AL5203" s="3" t="s">
        <v>48</v>
      </c>
      <c r="AM5203" s="3" t="s">
        <v>47</v>
      </c>
      <c r="AU5203" s="3">
        <v>0</v>
      </c>
      <c r="AV5203" s="3">
        <v>9</v>
      </c>
      <c r="AW5203" s="3">
        <v>1</v>
      </c>
      <c r="AX5203" s="3">
        <v>9</v>
      </c>
      <c r="AY5203" s="3">
        <v>100</v>
      </c>
      <c r="AZ5203" s="6" t="str">
        <f t="shared" si="571"/>
        <v>2651.6</v>
      </c>
      <c r="BC5203" s="12" t="s">
        <v>13339</v>
      </c>
      <c r="BJ5203" s="12">
        <f t="shared" si="572"/>
        <v>0</v>
      </c>
      <c r="BK5203" s="12">
        <f t="shared" si="573"/>
        <v>0</v>
      </c>
      <c r="CQ5203" s="3" t="str">
        <f>CONCATENATE(baseURL!$A$1,baseURL!$B$1,baseURL!$C$1,".",C5203,".",L5203,".pkl&amp;seq=",BC5203)</f>
        <v>http://proteomics.broadinstitute.org/millscripts/viewfeed.pl?side=xl&amp;cycle=1&amp;fixedMods=iaaC&amp;file=msdataSM/iPRG2012_nd/cpick_in/iPRG2012_nd.2651.6.0.pkl&amp;seq=ALLPHLTNALVETNKWQEK</v>
      </c>
    </row>
    <row r="5204" spans="1:95" x14ac:dyDescent="0.2">
      <c r="A5204" s="3">
        <v>2921</v>
      </c>
      <c r="B5204" s="2" t="s">
        <v>13340</v>
      </c>
      <c r="C5204" s="2" t="s">
        <v>13341</v>
      </c>
      <c r="D5204" s="3">
        <v>13560</v>
      </c>
      <c r="E5204" s="3">
        <v>13544</v>
      </c>
      <c r="F5204" s="3">
        <v>55680</v>
      </c>
      <c r="G5204" s="3">
        <v>16194</v>
      </c>
      <c r="H5204" s="3">
        <v>46.892600000000002</v>
      </c>
      <c r="I5204" s="30">
        <v>651.66971999999998</v>
      </c>
      <c r="J5204" s="30">
        <v>651.66841790000001</v>
      </c>
      <c r="K5204" s="30">
        <v>1.2999999999999999E-3</v>
      </c>
      <c r="L5204" s="3">
        <v>3</v>
      </c>
      <c r="M5204" s="3">
        <v>3</v>
      </c>
      <c r="N5204" s="10">
        <f t="shared" si="567"/>
        <v>1</v>
      </c>
      <c r="O5204" s="35">
        <v>3</v>
      </c>
      <c r="P5204" s="17"/>
      <c r="Q5204" s="40">
        <v>1952.9937</v>
      </c>
      <c r="R5204" s="40">
        <v>651.66941999999995</v>
      </c>
      <c r="S5204" s="18">
        <f t="shared" si="568"/>
        <v>0.46035611129087611</v>
      </c>
      <c r="T5204" s="18">
        <f t="shared" si="569"/>
        <v>-1.5377428634551322</v>
      </c>
      <c r="U5204" s="18">
        <f t="shared" si="570"/>
        <v>-1.5652107780749602</v>
      </c>
      <c r="V5204" s="30">
        <v>651.66840000000002</v>
      </c>
      <c r="Z5204" s="3" t="s">
        <v>47</v>
      </c>
      <c r="AB5204" s="12" t="s">
        <v>47</v>
      </c>
      <c r="AC5204" s="3" t="s">
        <v>48</v>
      </c>
      <c r="AE5204" s="3" t="s">
        <v>47</v>
      </c>
      <c r="AF5204" s="3" t="s">
        <v>48</v>
      </c>
      <c r="AG5204" s="3" t="s">
        <v>48</v>
      </c>
      <c r="AH5204" s="3" t="s">
        <v>47</v>
      </c>
      <c r="AU5204" s="3">
        <v>0</v>
      </c>
      <c r="AV5204" s="3">
        <v>4</v>
      </c>
      <c r="AW5204" s="3">
        <v>1</v>
      </c>
      <c r="AX5204" s="3">
        <v>4</v>
      </c>
      <c r="AY5204" s="3">
        <v>100</v>
      </c>
      <c r="AZ5204" s="6" t="str">
        <f t="shared" si="571"/>
        <v>2651.8</v>
      </c>
      <c r="BC5204" s="12" t="s">
        <v>13216</v>
      </c>
      <c r="BJ5204" s="12">
        <f t="shared" si="572"/>
        <v>0</v>
      </c>
      <c r="BK5204" s="12">
        <f t="shared" si="573"/>
        <v>0</v>
      </c>
      <c r="BO5204" s="3" t="s">
        <v>114</v>
      </c>
      <c r="BR5204" s="3" t="s">
        <v>114</v>
      </c>
      <c r="CQ5204" s="3" t="str">
        <f>CONCATENATE(baseURL!$A$1,baseURL!$B$1,baseURL!$C$1,".",C5204,".",L5204,".pkl&amp;seq=",BC5204,"&amp;varMods=pyroGlu-Q")</f>
        <v>http://proteomics.broadinstitute.org/millscripts/viewfeed.pl?side=xl&amp;cycle=1&amp;fixedMods=iaaC&amp;file=msdataSM/iPRG2012_nd/cpick_in/iPRG2012_nd.2651.8.3.pkl&amp;seq=qLGEWAGLGKLDREGNAR&amp;varMods=pyroGlu-Q</v>
      </c>
    </row>
    <row r="5205" spans="1:95" x14ac:dyDescent="0.2">
      <c r="A5205" s="3">
        <v>3015</v>
      </c>
      <c r="B5205" s="2" t="s">
        <v>13342</v>
      </c>
      <c r="C5205" s="2" t="s">
        <v>13343</v>
      </c>
      <c r="D5205" s="3">
        <v>13573</v>
      </c>
      <c r="E5205" s="3">
        <v>13557</v>
      </c>
      <c r="F5205" s="3">
        <v>55703</v>
      </c>
      <c r="G5205" s="3">
        <v>16208</v>
      </c>
      <c r="H5205" s="3">
        <v>46.922400000000003</v>
      </c>
      <c r="I5205" s="30">
        <v>820.88166000000001</v>
      </c>
      <c r="J5205" s="30">
        <v>820.88260849999995</v>
      </c>
      <c r="K5205" s="30">
        <v>-9.5E-4</v>
      </c>
      <c r="L5205" s="3">
        <v>2</v>
      </c>
      <c r="M5205" s="3">
        <v>2</v>
      </c>
      <c r="N5205" s="10">
        <f t="shared" si="567"/>
        <v>1</v>
      </c>
      <c r="O5205" s="35">
        <v>2</v>
      </c>
      <c r="P5205" s="17"/>
      <c r="Q5205" s="40">
        <v>1640.7624800000001</v>
      </c>
      <c r="R5205" s="40">
        <v>820.88487999999995</v>
      </c>
      <c r="S5205" s="18">
        <f t="shared" si="568"/>
        <v>-3.9225963084397986</v>
      </c>
      <c r="T5205" s="18">
        <f t="shared" si="569"/>
        <v>-2.7671358741632557</v>
      </c>
      <c r="U5205" s="18">
        <f t="shared" si="570"/>
        <v>-2.6556707926609606</v>
      </c>
      <c r="V5205" s="30">
        <v>820.8827</v>
      </c>
      <c r="W5205" s="3" t="s">
        <v>47</v>
      </c>
      <c r="X5205" s="3" t="s">
        <v>47</v>
      </c>
      <c r="Y5205" s="3" t="s">
        <v>47</v>
      </c>
      <c r="Z5205" s="3" t="s">
        <v>47</v>
      </c>
      <c r="AA5205" s="3" t="s">
        <v>47</v>
      </c>
      <c r="AB5205" s="12" t="s">
        <v>47</v>
      </c>
      <c r="AC5205" s="3" t="s">
        <v>47</v>
      </c>
      <c r="AD5205" s="3" t="s">
        <v>47</v>
      </c>
      <c r="AE5205" s="3" t="s">
        <v>47</v>
      </c>
      <c r="AF5205" s="3" t="s">
        <v>47</v>
      </c>
      <c r="AG5205" s="3" t="s">
        <v>47</v>
      </c>
      <c r="AH5205" s="3" t="s">
        <v>47</v>
      </c>
      <c r="AI5205" s="3" t="s">
        <v>47</v>
      </c>
      <c r="AK5205" s="3" t="s">
        <v>48</v>
      </c>
      <c r="AL5205" s="3" t="s">
        <v>48</v>
      </c>
      <c r="AM5205" s="3" t="s">
        <v>47</v>
      </c>
      <c r="AO5205" s="3" t="s">
        <v>47</v>
      </c>
      <c r="AP5205" s="3" t="s">
        <v>48</v>
      </c>
      <c r="AU5205" s="3">
        <v>0</v>
      </c>
      <c r="AV5205" s="3">
        <v>15</v>
      </c>
      <c r="AW5205" s="3">
        <v>1</v>
      </c>
      <c r="AX5205" s="3">
        <v>15</v>
      </c>
      <c r="AY5205" s="3">
        <v>100</v>
      </c>
      <c r="AZ5205" s="6" t="str">
        <f t="shared" si="571"/>
        <v>2652.10</v>
      </c>
      <c r="BC5205" s="12" t="s">
        <v>13344</v>
      </c>
      <c r="BJ5205" s="12">
        <f t="shared" si="572"/>
        <v>1</v>
      </c>
      <c r="BK5205" s="12">
        <f t="shared" si="573"/>
        <v>0</v>
      </c>
      <c r="CQ5205" s="3" t="str">
        <f>CONCATENATE(baseURL!$A$1,baseURL!$B$1,baseURL!$C$1,".",C5205,".",L5205,".pkl&amp;seq=",BC5205)</f>
        <v>http://proteomics.broadinstitute.org/millscripts/viewfeed.pl?side=xl&amp;cycle=1&amp;fixedMods=iaaC&amp;file=msdataSM/iPRG2012_nd/cpick_in/iPRG2012_nd.2652.10.2.pkl&amp;seq=LLCDEYEADPFLR</v>
      </c>
    </row>
    <row r="5206" spans="1:95" x14ac:dyDescent="0.2">
      <c r="A5206" s="3">
        <v>6093</v>
      </c>
      <c r="B5206" s="2" t="s">
        <v>13345</v>
      </c>
      <c r="C5206" s="2" t="s">
        <v>13338</v>
      </c>
      <c r="D5206" s="3">
        <v>13570</v>
      </c>
      <c r="E5206" s="3">
        <v>13554</v>
      </c>
      <c r="F5206" s="3">
        <v>55700</v>
      </c>
      <c r="G5206" s="3">
        <v>16205</v>
      </c>
      <c r="H5206" s="3">
        <v>46.917400000000001</v>
      </c>
      <c r="I5206" s="30">
        <v>621.99426000000005</v>
      </c>
      <c r="J5206" s="30">
        <v>621.99610050000001</v>
      </c>
      <c r="K5206" s="30">
        <v>-1.8400000000000001E-3</v>
      </c>
      <c r="L5206" s="3">
        <v>0</v>
      </c>
      <c r="M5206" s="3">
        <v>3</v>
      </c>
      <c r="N5206" s="10">
        <f t="shared" si="567"/>
        <v>1</v>
      </c>
      <c r="O5206" s="35">
        <v>3</v>
      </c>
      <c r="P5206" s="17"/>
      <c r="Q5206" s="40">
        <v>1863.97117</v>
      </c>
      <c r="R5206" s="40">
        <v>621.99523999999997</v>
      </c>
      <c r="S5206" s="18">
        <f t="shared" si="568"/>
        <v>-1.5755747582781525</v>
      </c>
      <c r="T5206" s="18">
        <f t="shared" si="569"/>
        <v>1.3834511017228037</v>
      </c>
      <c r="U5206" s="18">
        <f t="shared" si="570"/>
        <v>0.90032843348457914</v>
      </c>
      <c r="V5206" s="30">
        <v>621.99580000000003</v>
      </c>
      <c r="W5206" s="3" t="s">
        <v>47</v>
      </c>
      <c r="X5206" s="3" t="s">
        <v>47</v>
      </c>
      <c r="Y5206" s="3" t="s">
        <v>47</v>
      </c>
      <c r="Z5206" s="3" t="s">
        <v>47</v>
      </c>
      <c r="AA5206" s="3" t="s">
        <v>47</v>
      </c>
      <c r="AB5206" s="12" t="s">
        <v>47</v>
      </c>
      <c r="AC5206" s="3" t="s">
        <v>47</v>
      </c>
      <c r="AD5206" s="3" t="s">
        <v>47</v>
      </c>
      <c r="AE5206" s="3" t="s">
        <v>47</v>
      </c>
      <c r="AF5206" s="3" t="s">
        <v>48</v>
      </c>
      <c r="AG5206" s="3" t="s">
        <v>47</v>
      </c>
      <c r="AH5206" s="3" t="s">
        <v>47</v>
      </c>
      <c r="AI5206" s="3" t="s">
        <v>47</v>
      </c>
      <c r="AK5206" s="3" t="s">
        <v>47</v>
      </c>
      <c r="AL5206" s="3" t="s">
        <v>47</v>
      </c>
      <c r="AU5206" s="3">
        <v>0</v>
      </c>
      <c r="AV5206" s="3">
        <v>14</v>
      </c>
      <c r="AW5206" s="3">
        <v>1</v>
      </c>
      <c r="AX5206" s="3">
        <v>14</v>
      </c>
      <c r="AY5206" s="3">
        <v>100</v>
      </c>
      <c r="AZ5206" s="6" t="str">
        <f t="shared" si="571"/>
        <v>2652.7</v>
      </c>
      <c r="BC5206" s="12" t="s">
        <v>13012</v>
      </c>
      <c r="BJ5206" s="12">
        <f t="shared" si="572"/>
        <v>0</v>
      </c>
      <c r="BK5206" s="12">
        <f t="shared" si="573"/>
        <v>0</v>
      </c>
      <c r="CQ5206" s="3" t="str">
        <f>CONCATENATE(baseURL!$A$1,baseURL!$B$1,baseURL!$C$1,".",C5206,".",L5206,".pkl&amp;seq=",BC5206)</f>
        <v>http://proteomics.broadinstitute.org/millscripts/viewfeed.pl?side=xl&amp;cycle=1&amp;fixedMods=iaaC&amp;file=msdataSM/iPRG2012_nd/cpick_in/iPRG2012_nd.2652.7.0.pkl&amp;seq=LAQNDGLLKNVWSYSR</v>
      </c>
    </row>
    <row r="5207" spans="1:95" x14ac:dyDescent="0.2">
      <c r="A5207" s="3">
        <v>6463</v>
      </c>
      <c r="B5207" s="2" t="s">
        <v>13346</v>
      </c>
      <c r="C5207" s="2" t="s">
        <v>13347</v>
      </c>
      <c r="D5207" s="3">
        <v>13571</v>
      </c>
      <c r="E5207" s="3">
        <v>13555</v>
      </c>
      <c r="F5207" s="3">
        <v>55701</v>
      </c>
      <c r="G5207" s="3">
        <v>16206</v>
      </c>
      <c r="H5207" s="3">
        <v>46.9191</v>
      </c>
      <c r="I5207" s="30">
        <v>666.01181999999994</v>
      </c>
      <c r="J5207" s="30">
        <v>666.01017349999995</v>
      </c>
      <c r="K5207" s="30">
        <v>1.65E-3</v>
      </c>
      <c r="L5207" s="3">
        <v>3</v>
      </c>
      <c r="M5207" s="3">
        <v>3</v>
      </c>
      <c r="N5207" s="10">
        <f t="shared" si="567"/>
        <v>1</v>
      </c>
      <c r="O5207" s="35">
        <v>3</v>
      </c>
      <c r="P5207" s="17"/>
      <c r="Q5207" s="40">
        <v>1996.0208299999999</v>
      </c>
      <c r="R5207" s="40">
        <v>666.01179000000002</v>
      </c>
      <c r="S5207" s="18">
        <f t="shared" si="568"/>
        <v>4.5044247526394812E-2</v>
      </c>
      <c r="T5207" s="18">
        <f t="shared" si="569"/>
        <v>-2.4271342104443816</v>
      </c>
      <c r="U5207" s="18">
        <f t="shared" si="570"/>
        <v>-2.3873451248733528</v>
      </c>
      <c r="V5207" s="30">
        <v>666.01020000000005</v>
      </c>
      <c r="W5207" s="3" t="s">
        <v>47</v>
      </c>
      <c r="X5207" s="3" t="s">
        <v>47</v>
      </c>
      <c r="Y5207" s="3" t="s">
        <v>47</v>
      </c>
      <c r="Z5207" s="3" t="s">
        <v>47</v>
      </c>
      <c r="AA5207" s="3" t="s">
        <v>47</v>
      </c>
      <c r="AB5207" s="12" t="s">
        <v>47</v>
      </c>
      <c r="AC5207" s="3" t="s">
        <v>47</v>
      </c>
      <c r="AD5207" s="3" t="s">
        <v>47</v>
      </c>
      <c r="AE5207" s="3" t="s">
        <v>47</v>
      </c>
      <c r="AF5207" s="3" t="s">
        <v>47</v>
      </c>
      <c r="AG5207" s="3" t="s">
        <v>47</v>
      </c>
      <c r="AH5207" s="3" t="s">
        <v>47</v>
      </c>
      <c r="AI5207" s="3" t="s">
        <v>47</v>
      </c>
      <c r="AJ5207" s="3" t="s">
        <v>47</v>
      </c>
      <c r="AK5207" s="3" t="s">
        <v>47</v>
      </c>
      <c r="AL5207" s="3" t="s">
        <v>47</v>
      </c>
      <c r="AU5207" s="3">
        <v>0</v>
      </c>
      <c r="AV5207" s="3">
        <v>16</v>
      </c>
      <c r="AW5207" s="3">
        <v>1</v>
      </c>
      <c r="AX5207" s="3">
        <v>16</v>
      </c>
      <c r="AY5207" s="3">
        <v>100</v>
      </c>
      <c r="AZ5207" s="6" t="str">
        <f t="shared" si="571"/>
        <v>2652.8</v>
      </c>
      <c r="BC5207" s="12" t="s">
        <v>13229</v>
      </c>
      <c r="BJ5207" s="12">
        <f t="shared" si="572"/>
        <v>0</v>
      </c>
      <c r="BK5207" s="12">
        <f t="shared" si="573"/>
        <v>0</v>
      </c>
      <c r="CQ5207" s="3" t="str">
        <f>CONCATENATE(baseURL!$A$1,baseURL!$B$1,baseURL!$C$1,".",C5207,".",L5207,".pkl&amp;seq=",BC5207)</f>
        <v>http://proteomics.broadinstitute.org/millscripts/viewfeed.pl?side=xl&amp;cycle=1&amp;fixedMods=iaaC&amp;file=msdataSM/iPRG2012_nd/cpick_in/iPRG2012_nd.2652.8.3.pkl&amp;seq=LLVTPEYEKNFMGGLER</v>
      </c>
    </row>
    <row r="5208" spans="1:95" x14ac:dyDescent="0.2">
      <c r="A5208" s="3">
        <v>1584</v>
      </c>
      <c r="B5208" s="2" t="s">
        <v>13349</v>
      </c>
      <c r="C5208" s="2" t="s">
        <v>13350</v>
      </c>
      <c r="D5208" s="3">
        <v>13587</v>
      </c>
      <c r="E5208" s="3">
        <v>13571</v>
      </c>
      <c r="F5208" s="3">
        <v>55728</v>
      </c>
      <c r="G5208" s="3">
        <v>16223</v>
      </c>
      <c r="H5208" s="3">
        <v>46.9422</v>
      </c>
      <c r="I5208" s="30">
        <v>744.06577000000004</v>
      </c>
      <c r="J5208" s="30">
        <v>744.06437730000005</v>
      </c>
      <c r="K5208" s="30">
        <v>1.39E-3</v>
      </c>
      <c r="L5208" s="3">
        <v>3</v>
      </c>
      <c r="M5208" s="3">
        <v>3</v>
      </c>
      <c r="N5208" s="10">
        <f t="shared" si="567"/>
        <v>1</v>
      </c>
      <c r="O5208" s="35">
        <v>3</v>
      </c>
      <c r="P5208" s="17"/>
      <c r="Q5208" s="40">
        <v>2230.18262</v>
      </c>
      <c r="R5208" s="40">
        <v>744.06572000000006</v>
      </c>
      <c r="S5208" s="18">
        <f t="shared" si="568"/>
        <v>6.719836520280624E-2</v>
      </c>
      <c r="T5208" s="18">
        <f t="shared" si="569"/>
        <v>-1.8045448996215614</v>
      </c>
      <c r="U5208" s="18">
        <f t="shared" si="570"/>
        <v>-2.1772270331209711</v>
      </c>
      <c r="V5208" s="30">
        <v>744.06410000000005</v>
      </c>
      <c r="X5208" s="3" t="s">
        <v>47</v>
      </c>
      <c r="Y5208" s="3" t="s">
        <v>47</v>
      </c>
      <c r="Z5208" s="3" t="s">
        <v>52</v>
      </c>
      <c r="AB5208" s="12" t="s">
        <v>48</v>
      </c>
      <c r="AC5208" s="3" t="s">
        <v>52</v>
      </c>
      <c r="AD5208" s="3" t="s">
        <v>47</v>
      </c>
      <c r="AF5208" s="3" t="s">
        <v>47</v>
      </c>
      <c r="AG5208" s="3" t="s">
        <v>47</v>
      </c>
      <c r="AJ5208" s="3" t="s">
        <v>47</v>
      </c>
      <c r="AL5208" s="3" t="s">
        <v>52</v>
      </c>
      <c r="AU5208" s="3">
        <v>0</v>
      </c>
      <c r="AV5208" s="3">
        <v>6</v>
      </c>
      <c r="AW5208" s="3">
        <v>1</v>
      </c>
      <c r="AX5208" s="3">
        <v>6</v>
      </c>
      <c r="AY5208" s="3">
        <v>100</v>
      </c>
      <c r="AZ5208" s="6" t="str">
        <f t="shared" si="571"/>
        <v>2653.14</v>
      </c>
      <c r="BC5208" s="12" t="s">
        <v>13351</v>
      </c>
      <c r="BJ5208" s="12">
        <f t="shared" si="572"/>
        <v>0</v>
      </c>
      <c r="BK5208" s="12">
        <f t="shared" si="573"/>
        <v>0</v>
      </c>
      <c r="CQ5208" s="3" t="str">
        <f>CONCATENATE(baseURL!$A$1,baseURL!$B$1,baseURL!$C$1,".",C5208,".",L5208,".pkl&amp;seq=",BC5208)</f>
        <v>http://proteomics.broadinstitute.org/millscripts/viewfeed.pl?side=xl&amp;cycle=1&amp;fixedMods=iaaC&amp;file=msdataSM/iPRG2012_nd/cpick_in/iPRG2012_nd.2653.14.3.pkl&amp;seq=FVQGLLQNAAANAEAKGLDATK</v>
      </c>
    </row>
    <row r="5209" spans="1:95" x14ac:dyDescent="0.2">
      <c r="A5209" s="3">
        <v>6542</v>
      </c>
      <c r="B5209" s="2" t="s">
        <v>13352</v>
      </c>
      <c r="C5209" s="2" t="s">
        <v>13353</v>
      </c>
      <c r="D5209" s="3">
        <v>13588</v>
      </c>
      <c r="E5209" s="3">
        <v>13572</v>
      </c>
      <c r="F5209" s="3">
        <v>55729</v>
      </c>
      <c r="G5209" s="3">
        <v>16224</v>
      </c>
      <c r="H5209" s="3">
        <v>46.943800000000003</v>
      </c>
      <c r="I5209" s="30">
        <v>762.89822000000004</v>
      </c>
      <c r="J5209" s="30">
        <v>762.89704789999996</v>
      </c>
      <c r="K5209" s="30">
        <v>1.17E-3</v>
      </c>
      <c r="L5209" s="3">
        <v>2</v>
      </c>
      <c r="M5209" s="3">
        <v>2</v>
      </c>
      <c r="N5209" s="10">
        <f t="shared" si="567"/>
        <v>1</v>
      </c>
      <c r="O5209" s="35">
        <v>2</v>
      </c>
      <c r="P5209" s="17"/>
      <c r="Q5209" s="40">
        <v>1524.7904100000001</v>
      </c>
      <c r="R5209" s="40">
        <v>762.89885000000004</v>
      </c>
      <c r="S5209" s="18">
        <f t="shared" si="568"/>
        <v>-0.82579754839192454</v>
      </c>
      <c r="T5209" s="18">
        <f t="shared" si="569"/>
        <v>-2.3621742254260694</v>
      </c>
      <c r="U5209" s="18">
        <f t="shared" si="570"/>
        <v>-2.1628031029809041</v>
      </c>
      <c r="V5209" s="30">
        <v>762.8972</v>
      </c>
      <c r="W5209" s="3" t="s">
        <v>47</v>
      </c>
      <c r="X5209" s="3" t="s">
        <v>47</v>
      </c>
      <c r="Y5209" s="3" t="s">
        <v>47</v>
      </c>
      <c r="Z5209" s="3" t="s">
        <v>47</v>
      </c>
      <c r="AA5209" s="3" t="s">
        <v>48</v>
      </c>
      <c r="AB5209" s="12" t="s">
        <v>47</v>
      </c>
      <c r="AC5209" s="3" t="s">
        <v>47</v>
      </c>
      <c r="AD5209" s="3" t="s">
        <v>47</v>
      </c>
      <c r="AE5209" s="3" t="s">
        <v>47</v>
      </c>
      <c r="AF5209" s="3" t="s">
        <v>47</v>
      </c>
      <c r="AG5209" s="3" t="s">
        <v>47</v>
      </c>
      <c r="AH5209" s="3" t="s">
        <v>47</v>
      </c>
      <c r="AI5209" s="3" t="s">
        <v>47</v>
      </c>
      <c r="AJ5209" s="3" t="s">
        <v>47</v>
      </c>
      <c r="AK5209" s="3" t="s">
        <v>47</v>
      </c>
      <c r="AL5209" s="3" t="s">
        <v>47</v>
      </c>
      <c r="AU5209" s="3">
        <v>0</v>
      </c>
      <c r="AV5209" s="3">
        <v>15</v>
      </c>
      <c r="AW5209" s="3">
        <v>1</v>
      </c>
      <c r="AX5209" s="3">
        <v>15</v>
      </c>
      <c r="AY5209" s="3">
        <v>100</v>
      </c>
      <c r="AZ5209" s="6" t="str">
        <f t="shared" si="571"/>
        <v>2653.15</v>
      </c>
      <c r="BC5209" s="12" t="s">
        <v>13354</v>
      </c>
      <c r="BJ5209" s="12">
        <f t="shared" si="572"/>
        <v>0</v>
      </c>
      <c r="BK5209" s="12">
        <f t="shared" si="573"/>
        <v>0</v>
      </c>
      <c r="CQ5209" s="3" t="str">
        <f>CONCATENATE(baseURL!$A$1,baseURL!$B$1,baseURL!$C$1,".",C5209,".",L5209,".pkl&amp;seq=",BC5209)</f>
        <v>http://proteomics.broadinstitute.org/millscripts/viewfeed.pl?side=xl&amp;cycle=1&amp;fixedMods=iaaC&amp;file=msdataSM/iPRG2012_nd/cpick_in/iPRG2012_nd.2653.15.2.pkl&amp;seq=GSSSLYTLVLNDAGK</v>
      </c>
    </row>
    <row r="5210" spans="1:95" x14ac:dyDescent="0.2">
      <c r="A5210" s="3">
        <v>6016</v>
      </c>
      <c r="B5210" s="2" t="s">
        <v>13355</v>
      </c>
      <c r="C5210" s="2" t="s">
        <v>13356</v>
      </c>
      <c r="D5210" s="3">
        <v>13577</v>
      </c>
      <c r="E5210" s="3">
        <v>13561</v>
      </c>
      <c r="F5210" s="3">
        <v>55718</v>
      </c>
      <c r="G5210" s="3">
        <v>16213</v>
      </c>
      <c r="H5210" s="3">
        <v>46.933799999999998</v>
      </c>
      <c r="I5210" s="30">
        <v>550.29521</v>
      </c>
      <c r="J5210" s="30">
        <v>550.29501589999995</v>
      </c>
      <c r="K5210" s="30">
        <v>1.9000000000000001E-4</v>
      </c>
      <c r="L5210" s="3">
        <v>4</v>
      </c>
      <c r="M5210" s="3">
        <v>4</v>
      </c>
      <c r="N5210" s="10">
        <f t="shared" si="567"/>
        <v>1</v>
      </c>
      <c r="O5210" s="35">
        <v>4</v>
      </c>
      <c r="P5210" s="17"/>
      <c r="Q5210" s="40">
        <v>2198.15978</v>
      </c>
      <c r="R5210" s="40">
        <v>550.29539999999997</v>
      </c>
      <c r="S5210" s="18">
        <f t="shared" si="568"/>
        <v>-0.34526910451194665</v>
      </c>
      <c r="T5210" s="18">
        <f t="shared" si="569"/>
        <v>-0.69798875298488094</v>
      </c>
      <c r="U5210" s="18">
        <f t="shared" si="570"/>
        <v>-0.90860290670824539</v>
      </c>
      <c r="V5210" s="30">
        <v>550.29489999999998</v>
      </c>
      <c r="W5210" s="3" t="s">
        <v>47</v>
      </c>
      <c r="X5210" s="3" t="s">
        <v>47</v>
      </c>
      <c r="Y5210" s="3" t="s">
        <v>47</v>
      </c>
      <c r="Z5210" s="3" t="s">
        <v>47</v>
      </c>
      <c r="AA5210" s="3" t="s">
        <v>47</v>
      </c>
      <c r="AB5210" s="12" t="s">
        <v>47</v>
      </c>
      <c r="AC5210" s="3" t="s">
        <v>52</v>
      </c>
      <c r="AD5210" s="3" t="s">
        <v>47</v>
      </c>
      <c r="AE5210" s="3" t="s">
        <v>47</v>
      </c>
      <c r="AF5210" s="3" t="s">
        <v>47</v>
      </c>
      <c r="AH5210" s="3" t="s">
        <v>47</v>
      </c>
      <c r="AI5210" s="3" t="s">
        <v>48</v>
      </c>
      <c r="AK5210" s="3" t="s">
        <v>47</v>
      </c>
      <c r="AL5210" s="3" t="s">
        <v>48</v>
      </c>
      <c r="AU5210" s="3">
        <v>0</v>
      </c>
      <c r="AV5210" s="3">
        <v>11</v>
      </c>
      <c r="AW5210" s="3">
        <v>1</v>
      </c>
      <c r="AX5210" s="3">
        <v>11</v>
      </c>
      <c r="AY5210" s="3">
        <v>100</v>
      </c>
      <c r="AZ5210" s="6" t="str">
        <f t="shared" si="571"/>
        <v>2653.4</v>
      </c>
      <c r="BC5210" s="12" t="s">
        <v>13189</v>
      </c>
      <c r="BJ5210" s="12">
        <f t="shared" si="572"/>
        <v>0</v>
      </c>
      <c r="BK5210" s="12">
        <f t="shared" si="573"/>
        <v>0</v>
      </c>
      <c r="CQ5210" s="3" t="str">
        <f>CONCATENATE(baseURL!$A$1,baseURL!$B$1,baseURL!$C$1,".",C5210,".",L5210,".pkl&amp;seq=",BC5210)</f>
        <v>http://proteomics.broadinstitute.org/millscripts/viewfeed.pl?side=xl&amp;cycle=1&amp;fixedMods=iaaC&amp;file=msdataSM/iPRG2012_nd/cpick_in/iPRG2012_nd.2653.4.4.pkl&amp;seq=NVKGPVRENDLLVLMESER</v>
      </c>
    </row>
    <row r="5211" spans="1:95" x14ac:dyDescent="0.2">
      <c r="A5211" s="3">
        <v>3027</v>
      </c>
      <c r="B5211" s="2" t="s">
        <v>13357</v>
      </c>
      <c r="C5211" s="2" t="s">
        <v>13358</v>
      </c>
      <c r="D5211" s="3">
        <v>13580</v>
      </c>
      <c r="E5211" s="3">
        <v>13564</v>
      </c>
      <c r="F5211" s="3">
        <v>55721</v>
      </c>
      <c r="G5211" s="3">
        <v>16216</v>
      </c>
      <c r="H5211" s="3">
        <v>46.936300000000003</v>
      </c>
      <c r="I5211" s="30">
        <v>584.28188</v>
      </c>
      <c r="J5211" s="30">
        <v>584.28148759999999</v>
      </c>
      <c r="K5211" s="30">
        <v>3.8999999999999999E-4</v>
      </c>
      <c r="L5211" s="3">
        <v>3</v>
      </c>
      <c r="M5211" s="3">
        <v>3</v>
      </c>
      <c r="N5211" s="10">
        <f t="shared" si="567"/>
        <v>1</v>
      </c>
      <c r="O5211" s="35">
        <v>3</v>
      </c>
      <c r="P5211" s="17"/>
      <c r="Q5211" s="40">
        <v>1750.83296</v>
      </c>
      <c r="R5211" s="40">
        <v>584.28251</v>
      </c>
      <c r="S5211" s="18">
        <f t="shared" si="568"/>
        <v>-1.0782455220181393</v>
      </c>
      <c r="T5211" s="18">
        <f t="shared" si="569"/>
        <v>-1.7498384471764319</v>
      </c>
      <c r="U5211" s="18">
        <f t="shared" si="570"/>
        <v>-1.7286158367997453</v>
      </c>
      <c r="V5211" s="30">
        <v>584.28150000000005</v>
      </c>
      <c r="W5211" s="3" t="s">
        <v>47</v>
      </c>
      <c r="X5211" s="3" t="s">
        <v>47</v>
      </c>
      <c r="Y5211" s="3" t="s">
        <v>47</v>
      </c>
      <c r="Z5211" s="3" t="s">
        <v>47</v>
      </c>
      <c r="AA5211" s="3" t="s">
        <v>47</v>
      </c>
      <c r="AB5211" s="12" t="s">
        <v>47</v>
      </c>
      <c r="AC5211" s="3" t="s">
        <v>47</v>
      </c>
      <c r="AE5211" s="3" t="s">
        <v>47</v>
      </c>
      <c r="AF5211" s="3" t="s">
        <v>48</v>
      </c>
      <c r="AG5211" s="3" t="s">
        <v>48</v>
      </c>
      <c r="AH5211" s="3" t="s">
        <v>47</v>
      </c>
      <c r="AI5211" s="3" t="s">
        <v>48</v>
      </c>
      <c r="AL5211" s="3" t="s">
        <v>48</v>
      </c>
      <c r="AO5211" s="3" t="s">
        <v>48</v>
      </c>
      <c r="AP5211" s="3" t="s">
        <v>48</v>
      </c>
      <c r="AU5211" s="3">
        <v>0</v>
      </c>
      <c r="AV5211" s="3">
        <v>9</v>
      </c>
      <c r="AW5211" s="3">
        <v>1</v>
      </c>
      <c r="AX5211" s="3">
        <v>9</v>
      </c>
      <c r="AY5211" s="3">
        <v>100</v>
      </c>
      <c r="AZ5211" s="6" t="str">
        <f t="shared" si="571"/>
        <v>2653.7</v>
      </c>
      <c r="BC5211" s="12" t="s">
        <v>13240</v>
      </c>
      <c r="BJ5211" s="12">
        <f t="shared" si="572"/>
        <v>1</v>
      </c>
      <c r="BK5211" s="12">
        <f t="shared" si="573"/>
        <v>0</v>
      </c>
      <c r="CQ5211" s="3" t="str">
        <f>CONCATENATE(baseURL!$A$1,baseURL!$B$1,baseURL!$C$1,".",C5211,".",L5211,".pkl&amp;seq=",BC5211)</f>
        <v>http://proteomics.broadinstitute.org/millscripts/viewfeed.pl?side=xl&amp;cycle=1&amp;fixedMods=iaaC&amp;file=msdataSM/iPRG2012_nd/cpick_in/iPRG2012_nd.2653.7.3.pkl&amp;seq=STLVGWNSTVGQWCR</v>
      </c>
    </row>
    <row r="5212" spans="1:95" x14ac:dyDescent="0.2">
      <c r="A5212" s="3">
        <v>6932</v>
      </c>
      <c r="B5212" s="2" t="s">
        <v>13359</v>
      </c>
      <c r="C5212" s="2" t="s">
        <v>13345</v>
      </c>
      <c r="D5212" s="3">
        <v>13581</v>
      </c>
      <c r="E5212" s="3">
        <v>13565</v>
      </c>
      <c r="F5212" s="3">
        <v>55722</v>
      </c>
      <c r="G5212" s="3">
        <v>16217</v>
      </c>
      <c r="H5212" s="3">
        <v>46.937199999999997</v>
      </c>
      <c r="I5212" s="30">
        <v>589.56471999999997</v>
      </c>
      <c r="J5212" s="30">
        <v>589.56428759999994</v>
      </c>
      <c r="K5212" s="30">
        <v>4.2999999999999999E-4</v>
      </c>
      <c r="L5212" s="3">
        <v>4</v>
      </c>
      <c r="M5212" s="3">
        <v>4</v>
      </c>
      <c r="N5212" s="10">
        <f t="shared" si="567"/>
        <v>1</v>
      </c>
      <c r="O5212" s="35">
        <v>4</v>
      </c>
      <c r="P5212" s="17"/>
      <c r="Q5212" s="40">
        <v>2355.2376899999999</v>
      </c>
      <c r="R5212" s="40">
        <v>589.56488000000002</v>
      </c>
      <c r="S5212" s="18">
        <f t="shared" si="568"/>
        <v>-0.27138658607138572</v>
      </c>
      <c r="T5212" s="18">
        <f t="shared" si="569"/>
        <v>-1.0048088347345454</v>
      </c>
      <c r="U5212" s="18">
        <f t="shared" si="570"/>
        <v>-1.1533929904177256</v>
      </c>
      <c r="V5212" s="30">
        <v>589.56420000000003</v>
      </c>
      <c r="W5212" s="3" t="s">
        <v>47</v>
      </c>
      <c r="X5212" s="3" t="s">
        <v>47</v>
      </c>
      <c r="Y5212" s="3" t="s">
        <v>47</v>
      </c>
      <c r="Z5212" s="3" t="s">
        <v>47</v>
      </c>
      <c r="AA5212" s="3" t="s">
        <v>47</v>
      </c>
      <c r="AB5212" s="12" t="s">
        <v>47</v>
      </c>
      <c r="AC5212" s="3" t="s">
        <v>47</v>
      </c>
      <c r="AD5212" s="3" t="s">
        <v>47</v>
      </c>
      <c r="AE5212" s="3" t="s">
        <v>47</v>
      </c>
      <c r="AF5212" s="3" t="s">
        <v>47</v>
      </c>
      <c r="AG5212" s="3" t="s">
        <v>47</v>
      </c>
      <c r="AI5212" s="3" t="s">
        <v>47</v>
      </c>
      <c r="AJ5212" s="3" t="s">
        <v>47</v>
      </c>
      <c r="AK5212" s="3" t="s">
        <v>47</v>
      </c>
      <c r="AL5212" s="3" t="s">
        <v>47</v>
      </c>
      <c r="AM5212" s="3" t="s">
        <v>47</v>
      </c>
      <c r="AN5212" s="3" t="s">
        <v>47</v>
      </c>
      <c r="AO5212" s="3" t="s">
        <v>47</v>
      </c>
      <c r="AP5212" s="3" t="s">
        <v>48</v>
      </c>
      <c r="AU5212" s="3">
        <v>0</v>
      </c>
      <c r="AV5212" s="3">
        <v>18</v>
      </c>
      <c r="AW5212" s="3">
        <v>1</v>
      </c>
      <c r="AX5212" s="3">
        <v>18</v>
      </c>
      <c r="AY5212" s="3">
        <v>100</v>
      </c>
      <c r="AZ5212" s="6" t="str">
        <f t="shared" si="571"/>
        <v>2653.8</v>
      </c>
      <c r="BC5212" s="12" t="s">
        <v>13360</v>
      </c>
      <c r="BJ5212" s="12">
        <f t="shared" si="572"/>
        <v>1</v>
      </c>
      <c r="BK5212" s="12">
        <f t="shared" si="573"/>
        <v>0</v>
      </c>
      <c r="CQ5212" s="3" t="str">
        <f>CONCATENATE(baseURL!$A$1,baseURL!$B$1,baseURL!$C$1,".",C5212,".",L5212,".pkl&amp;seq=",BC5212)</f>
        <v>http://proteomics.broadinstitute.org/millscripts/viewfeed.pl?side=xl&amp;cycle=1&amp;fixedMods=iaaC&amp;file=msdataSM/iPRG2012_nd/cpick_in/iPRG2012_nd.2653.8.4.pkl&amp;seq=TALEGSYLDKKCPFTGLVSLR</v>
      </c>
    </row>
    <row r="5213" spans="1:95" x14ac:dyDescent="0.2">
      <c r="A5213" s="3">
        <v>5282</v>
      </c>
      <c r="B5213" s="2" t="s">
        <v>13348</v>
      </c>
      <c r="C5213" s="2" t="s">
        <v>13346</v>
      </c>
      <c r="D5213" s="3">
        <v>13582</v>
      </c>
      <c r="E5213" s="3">
        <v>13566</v>
      </c>
      <c r="F5213" s="3">
        <v>55723</v>
      </c>
      <c r="G5213" s="3">
        <v>16218</v>
      </c>
      <c r="H5213" s="3">
        <v>46.938000000000002</v>
      </c>
      <c r="I5213" s="30">
        <v>595.62482999999997</v>
      </c>
      <c r="J5213" s="30">
        <v>595.62402399999996</v>
      </c>
      <c r="K5213" s="30">
        <v>8.0999999999999996E-4</v>
      </c>
      <c r="L5213" s="3">
        <v>3</v>
      </c>
      <c r="M5213" s="3">
        <v>3</v>
      </c>
      <c r="N5213" s="10">
        <f t="shared" si="567"/>
        <v>1</v>
      </c>
      <c r="O5213" s="35">
        <v>3</v>
      </c>
      <c r="P5213" s="17"/>
      <c r="Q5213" s="40">
        <v>1784.86023</v>
      </c>
      <c r="R5213" s="40">
        <v>595.62492999999995</v>
      </c>
      <c r="S5213" s="18">
        <f t="shared" si="568"/>
        <v>-0.16789089062289242</v>
      </c>
      <c r="T5213" s="18">
        <f t="shared" si="569"/>
        <v>-1.5210914694022406</v>
      </c>
      <c r="U5213" s="18">
        <f t="shared" si="570"/>
        <v>-1.897167064496772</v>
      </c>
      <c r="V5213" s="30">
        <v>595.62379999999996</v>
      </c>
      <c r="W5213" s="3" t="s">
        <v>47</v>
      </c>
      <c r="X5213" s="3" t="s">
        <v>47</v>
      </c>
      <c r="Y5213" s="3" t="s">
        <v>47</v>
      </c>
      <c r="Z5213" s="3" t="s">
        <v>47</v>
      </c>
      <c r="AA5213" s="3" t="s">
        <v>47</v>
      </c>
      <c r="AB5213" s="12" t="s">
        <v>47</v>
      </c>
      <c r="AC5213" s="3" t="s">
        <v>47</v>
      </c>
      <c r="AD5213" s="3" t="s">
        <v>47</v>
      </c>
      <c r="AE5213" s="3" t="s">
        <v>47</v>
      </c>
      <c r="AF5213" s="3" t="s">
        <v>47</v>
      </c>
      <c r="AG5213" s="3" t="s">
        <v>47</v>
      </c>
      <c r="AH5213" s="3" t="s">
        <v>47</v>
      </c>
      <c r="AI5213" s="3" t="s">
        <v>47</v>
      </c>
      <c r="AJ5213" s="3" t="s">
        <v>47</v>
      </c>
      <c r="AK5213" s="3" t="s">
        <v>47</v>
      </c>
      <c r="AL5213" s="3" t="s">
        <v>47</v>
      </c>
      <c r="AM5213" s="3" t="s">
        <v>47</v>
      </c>
      <c r="AN5213" s="3" t="s">
        <v>47</v>
      </c>
      <c r="AU5213" s="3">
        <v>0</v>
      </c>
      <c r="AV5213" s="3">
        <v>18</v>
      </c>
      <c r="AW5213" s="3">
        <v>1</v>
      </c>
      <c r="AX5213" s="3">
        <v>18</v>
      </c>
      <c r="AY5213" s="3">
        <v>100</v>
      </c>
      <c r="AZ5213" s="6" t="str">
        <f t="shared" si="571"/>
        <v>2653.9</v>
      </c>
      <c r="BC5213" s="12" t="s">
        <v>13243</v>
      </c>
      <c r="BJ5213" s="12">
        <f t="shared" si="572"/>
        <v>0</v>
      </c>
      <c r="BK5213" s="12">
        <f t="shared" si="573"/>
        <v>0</v>
      </c>
      <c r="CQ5213" s="3" t="str">
        <f>CONCATENATE(baseURL!$A$1,baseURL!$B$1,baseURL!$C$1,".",C5213,".",L5213,".pkl&amp;seq=",BC5213)</f>
        <v>http://proteomics.broadinstitute.org/millscripts/viewfeed.pl?side=xl&amp;cycle=1&amp;fixedMods=iaaC&amp;file=msdataSM/iPRG2012_nd/cpick_in/iPRG2012_nd.2653.9.3.pkl&amp;seq=GVFGYGFEEPSALQQR</v>
      </c>
    </row>
    <row r="5214" spans="1:95" x14ac:dyDescent="0.2">
      <c r="A5214" s="3">
        <v>6607</v>
      </c>
      <c r="B5214" s="2" t="s">
        <v>13363</v>
      </c>
      <c r="C5214" s="2" t="s">
        <v>13364</v>
      </c>
      <c r="D5214" s="3">
        <v>13592</v>
      </c>
      <c r="E5214" s="3">
        <v>13576</v>
      </c>
      <c r="F5214" s="3">
        <v>55737</v>
      </c>
      <c r="G5214" s="3">
        <v>16229</v>
      </c>
      <c r="H5214" s="3">
        <v>46.958799999999997</v>
      </c>
      <c r="I5214" s="30">
        <v>594.28954999999996</v>
      </c>
      <c r="J5214" s="30">
        <v>594.03902100000005</v>
      </c>
      <c r="K5214" s="30">
        <v>0.25052999999999997</v>
      </c>
      <c r="L5214" s="3">
        <v>4</v>
      </c>
      <c r="M5214" s="3">
        <v>4</v>
      </c>
      <c r="N5214" s="10">
        <f t="shared" si="567"/>
        <v>1</v>
      </c>
      <c r="O5214" s="35">
        <v>4</v>
      </c>
      <c r="P5214" s="17"/>
      <c r="Q5214" s="40">
        <v>2373.13573</v>
      </c>
      <c r="R5214" s="40">
        <v>594.03939000000003</v>
      </c>
      <c r="S5214" s="18">
        <f t="shared" si="568"/>
        <v>421.11685556733386</v>
      </c>
      <c r="T5214" s="18">
        <f t="shared" si="569"/>
        <v>-0.62117092938543894</v>
      </c>
      <c r="U5214" s="18">
        <f t="shared" si="570"/>
        <v>-0.82486112581427318</v>
      </c>
      <c r="V5214" s="30">
        <v>594.03890000000001</v>
      </c>
      <c r="W5214" s="3" t="s">
        <v>47</v>
      </c>
      <c r="X5214" s="3" t="s">
        <v>47</v>
      </c>
      <c r="Y5214" s="3" t="s">
        <v>47</v>
      </c>
      <c r="Z5214" s="3" t="s">
        <v>47</v>
      </c>
      <c r="AA5214" s="3" t="s">
        <v>48</v>
      </c>
      <c r="AB5214" s="12" t="s">
        <v>47</v>
      </c>
      <c r="AC5214" s="3" t="s">
        <v>47</v>
      </c>
      <c r="AD5214" s="3" t="s">
        <v>47</v>
      </c>
      <c r="AE5214" s="3" t="s">
        <v>47</v>
      </c>
      <c r="AF5214" s="3" t="s">
        <v>47</v>
      </c>
      <c r="AG5214" s="3" t="s">
        <v>47</v>
      </c>
      <c r="AI5214" s="3" t="s">
        <v>47</v>
      </c>
      <c r="AK5214" s="3" t="s">
        <v>47</v>
      </c>
      <c r="AL5214" s="3" t="s">
        <v>47</v>
      </c>
      <c r="AU5214" s="3">
        <v>0</v>
      </c>
      <c r="AV5214" s="3">
        <v>13</v>
      </c>
      <c r="AW5214" s="3">
        <v>1</v>
      </c>
      <c r="AX5214" s="3">
        <v>13</v>
      </c>
      <c r="AY5214" s="3">
        <v>100</v>
      </c>
      <c r="AZ5214" s="6" t="str">
        <f t="shared" si="571"/>
        <v>2654.2</v>
      </c>
      <c r="BC5214" s="12" t="s">
        <v>13219</v>
      </c>
      <c r="BJ5214" s="12">
        <f t="shared" si="572"/>
        <v>0</v>
      </c>
      <c r="BK5214" s="12">
        <f t="shared" si="573"/>
        <v>0</v>
      </c>
      <c r="CQ5214" s="3" t="str">
        <f>CONCATENATE(baseURL!$A$1,baseURL!$B$1,baseURL!$C$1,".",C5214,".",L5214,".pkl&amp;seq=",BC5214)</f>
        <v>http://proteomics.broadinstitute.org/millscripts/viewfeed.pl?side=xl&amp;cycle=1&amp;fixedMods=iaaC&amp;file=msdataSM/iPRG2012_nd/cpick_in/iPRG2012_nd.2654.2.4.pkl&amp;seq=SFDVPPPPLDASSPFSQKGDER</v>
      </c>
    </row>
    <row r="5215" spans="1:95" x14ac:dyDescent="0.2">
      <c r="A5215" s="3">
        <v>4159</v>
      </c>
      <c r="B5215" s="2" t="s">
        <v>13365</v>
      </c>
      <c r="C5215" s="2" t="s">
        <v>13355</v>
      </c>
      <c r="D5215" s="3">
        <v>13595</v>
      </c>
      <c r="E5215" s="3">
        <v>13579</v>
      </c>
      <c r="F5215" s="3">
        <v>55740</v>
      </c>
      <c r="G5215" s="3">
        <v>16232</v>
      </c>
      <c r="H5215" s="3">
        <v>46.963799999999999</v>
      </c>
      <c r="I5215" s="30">
        <v>707.99896999999999</v>
      </c>
      <c r="J5215" s="30">
        <v>707.89362349999999</v>
      </c>
      <c r="K5215" s="30">
        <v>0.10535</v>
      </c>
      <c r="L5215" s="3">
        <v>3</v>
      </c>
      <c r="M5215" s="3">
        <v>2</v>
      </c>
      <c r="N5215" s="10">
        <f t="shared" si="567"/>
        <v>-1</v>
      </c>
      <c r="O5215" s="35">
        <v>2</v>
      </c>
      <c r="P5215" s="17"/>
      <c r="Q5215" s="40">
        <v>1414.7835</v>
      </c>
      <c r="R5215" s="40">
        <v>707.89539000000002</v>
      </c>
      <c r="S5215" s="18">
        <f t="shared" si="568"/>
        <v>146.32105458401892</v>
      </c>
      <c r="T5215" s="18">
        <f t="shared" si="569"/>
        <v>-2.4954252068665772</v>
      </c>
      <c r="U5215" s="18">
        <f t="shared" si="570"/>
        <v>-2.3873583921110999</v>
      </c>
      <c r="V5215" s="30">
        <v>707.89369999999997</v>
      </c>
      <c r="W5215" s="3" t="s">
        <v>47</v>
      </c>
      <c r="X5215" s="3" t="s">
        <v>47</v>
      </c>
      <c r="Y5215" s="3" t="s">
        <v>47</v>
      </c>
      <c r="Z5215" s="3" t="s">
        <v>47</v>
      </c>
      <c r="AA5215" s="3" t="s">
        <v>65</v>
      </c>
      <c r="AB5215" s="12" t="s">
        <v>47</v>
      </c>
      <c r="AC5215" s="3" t="s">
        <v>47</v>
      </c>
      <c r="AE5215" s="3" t="s">
        <v>47</v>
      </c>
      <c r="AH5215" s="3" t="s">
        <v>47</v>
      </c>
      <c r="AI5215" s="3" t="s">
        <v>47</v>
      </c>
      <c r="AK5215" s="3" t="s">
        <v>47</v>
      </c>
      <c r="AL5215" s="3" t="s">
        <v>47</v>
      </c>
      <c r="AU5215" s="3">
        <v>1</v>
      </c>
      <c r="AV5215" s="3">
        <v>11</v>
      </c>
      <c r="AW5215" s="3">
        <v>1</v>
      </c>
      <c r="AX5215" s="3">
        <v>11</v>
      </c>
      <c r="AY5215" s="3">
        <v>100</v>
      </c>
      <c r="AZ5215" s="6" t="str">
        <f t="shared" si="571"/>
        <v>2654.5</v>
      </c>
      <c r="BC5215" s="12" t="s">
        <v>13366</v>
      </c>
      <c r="BJ5215" s="12">
        <f t="shared" si="572"/>
        <v>0</v>
      </c>
      <c r="BK5215" s="12">
        <f t="shared" si="573"/>
        <v>0</v>
      </c>
      <c r="BW5215" s="3" t="s">
        <v>13367</v>
      </c>
      <c r="CQ5215" s="3" t="str">
        <f>CONCATENATE(baseURL!$A$1,baseURL!$B$1,baseURL!$C$1,".",C5215,".",L5215,".pkl&amp;seq=",BC5215)</f>
        <v>http://proteomics.broadinstitute.org/millscripts/viewfeed.pl?side=xl&amp;cycle=1&amp;fixedMods=iaaC&amp;file=msdataSM/iPRG2012_nd/cpick_in/iPRG2012_nd.2654.5.3.pkl&amp;seq=LGANALLGVSMAAAR</v>
      </c>
    </row>
    <row r="5216" spans="1:95" x14ac:dyDescent="0.2">
      <c r="A5216" s="3">
        <v>293</v>
      </c>
      <c r="B5216" s="2" t="s">
        <v>13368</v>
      </c>
      <c r="C5216" s="2" t="s">
        <v>13369</v>
      </c>
      <c r="D5216" s="3">
        <v>13596</v>
      </c>
      <c r="E5216" s="3">
        <v>13580</v>
      </c>
      <c r="F5216" s="3">
        <v>55741</v>
      </c>
      <c r="G5216" s="3">
        <v>16233</v>
      </c>
      <c r="H5216" s="3">
        <v>46.965499999999999</v>
      </c>
      <c r="I5216" s="30">
        <v>712.70691999999997</v>
      </c>
      <c r="J5216" s="30">
        <v>713.32162229999994</v>
      </c>
      <c r="K5216" s="30">
        <v>-0.61470000000000002</v>
      </c>
      <c r="L5216" s="3">
        <v>3</v>
      </c>
      <c r="M5216" s="3">
        <v>3</v>
      </c>
      <c r="N5216" s="10">
        <f t="shared" si="567"/>
        <v>1</v>
      </c>
      <c r="O5216" s="35">
        <v>3</v>
      </c>
      <c r="P5216" s="17"/>
      <c r="Q5216" s="40">
        <v>2136.11177</v>
      </c>
      <c r="R5216" s="40">
        <v>712.70876999999996</v>
      </c>
      <c r="S5216" s="18">
        <f t="shared" si="568"/>
        <v>-2.59573065165223</v>
      </c>
      <c r="T5216" s="18">
        <f t="shared" si="569"/>
        <v>859.89162165071434</v>
      </c>
      <c r="U5216" s="18">
        <f t="shared" si="570"/>
        <v>-2.6237926045723619</v>
      </c>
      <c r="V5216" s="30">
        <v>712.70690000000002</v>
      </c>
      <c r="AB5216" s="12" t="s">
        <v>48</v>
      </c>
      <c r="AC5216" s="3" t="s">
        <v>52</v>
      </c>
      <c r="AD5216" s="3" t="s">
        <v>47</v>
      </c>
      <c r="AF5216" s="3" t="s">
        <v>47</v>
      </c>
      <c r="AG5216" s="3" t="s">
        <v>47</v>
      </c>
      <c r="AJ5216" s="3" t="s">
        <v>47</v>
      </c>
      <c r="AK5216" s="3" t="s">
        <v>48</v>
      </c>
      <c r="AU5216" s="3">
        <v>0</v>
      </c>
      <c r="AV5216" s="3">
        <v>4</v>
      </c>
      <c r="AW5216" s="3">
        <v>1</v>
      </c>
      <c r="AX5216" s="3">
        <v>4</v>
      </c>
      <c r="AY5216" s="3">
        <v>100</v>
      </c>
      <c r="AZ5216" s="6" t="str">
        <f t="shared" si="571"/>
        <v>2654.6</v>
      </c>
      <c r="BC5216" s="12" t="s">
        <v>13370</v>
      </c>
      <c r="BJ5216" s="12">
        <f t="shared" si="572"/>
        <v>0</v>
      </c>
      <c r="BK5216" s="12">
        <f t="shared" si="573"/>
        <v>0</v>
      </c>
      <c r="CQ5216" s="3" t="str">
        <f>CONCATENATE(baseURL!$A$1,baseURL!$B$1,baseURL!$C$1,".",C5216,".",L5216,".pkl&amp;seq=",BC5216)</f>
        <v>http://proteomics.broadinstitute.org/millscripts/viewfeed.pl?side=xl&amp;cycle=1&amp;fixedMods=iaaC&amp;file=msdataSM/iPRG2012_nd/cpick_in/iPRG2012_nd.2654.6.3.pkl&amp;seq=ALMPLLEGHDVLAQAQSGTGK</v>
      </c>
    </row>
    <row r="5217" spans="1:95" x14ac:dyDescent="0.2">
      <c r="A5217" s="3">
        <v>395</v>
      </c>
      <c r="B5217" s="2" t="s">
        <v>13371</v>
      </c>
      <c r="C5217" s="2" t="s">
        <v>13372</v>
      </c>
      <c r="D5217" s="3">
        <v>13597</v>
      </c>
      <c r="E5217" s="3">
        <v>13581</v>
      </c>
      <c r="F5217" s="3">
        <v>55742</v>
      </c>
      <c r="G5217" s="3">
        <v>16234</v>
      </c>
      <c r="H5217" s="3">
        <v>46.967100000000002</v>
      </c>
      <c r="I5217" s="30">
        <v>765.39292</v>
      </c>
      <c r="J5217" s="30">
        <v>765.39113510000004</v>
      </c>
      <c r="K5217" s="30">
        <v>1.7799999999999999E-3</v>
      </c>
      <c r="L5217" s="3">
        <v>4</v>
      </c>
      <c r="M5217" s="3">
        <v>4</v>
      </c>
      <c r="N5217" s="10">
        <f t="shared" si="567"/>
        <v>1</v>
      </c>
      <c r="O5217" s="35">
        <v>4</v>
      </c>
      <c r="P5217" s="17"/>
      <c r="Q5217" s="40">
        <v>3058.54754</v>
      </c>
      <c r="R5217" s="40">
        <v>765.39233999999999</v>
      </c>
      <c r="S5217" s="18">
        <f t="shared" si="568"/>
        <v>0.75778129686216833</v>
      </c>
      <c r="T5217" s="18">
        <f t="shared" si="569"/>
        <v>-1.5742253181523658</v>
      </c>
      <c r="U5217" s="18">
        <f t="shared" si="570"/>
        <v>-1.8813880473409603</v>
      </c>
      <c r="V5217" s="30">
        <v>765.39089999999999</v>
      </c>
      <c r="AA5217" s="3" t="s">
        <v>47</v>
      </c>
      <c r="AB5217" s="12" t="s">
        <v>47</v>
      </c>
      <c r="AC5217" s="3" t="s">
        <v>47</v>
      </c>
      <c r="AD5217" s="3" t="s">
        <v>48</v>
      </c>
      <c r="AE5217" s="3" t="s">
        <v>47</v>
      </c>
      <c r="AF5217" s="3" t="s">
        <v>48</v>
      </c>
      <c r="AG5217" s="3" t="s">
        <v>48</v>
      </c>
      <c r="AI5217" s="3" t="s">
        <v>48</v>
      </c>
      <c r="AJ5217" s="3" t="s">
        <v>47</v>
      </c>
      <c r="AK5217" s="3" t="s">
        <v>47</v>
      </c>
      <c r="AO5217" s="3" t="s">
        <v>48</v>
      </c>
      <c r="AU5217" s="3">
        <v>0</v>
      </c>
      <c r="AV5217" s="3">
        <v>6</v>
      </c>
      <c r="AW5217" s="3">
        <v>1</v>
      </c>
      <c r="AX5217" s="3">
        <v>6</v>
      </c>
      <c r="AY5217" s="3">
        <v>100</v>
      </c>
      <c r="AZ5217" s="6" t="str">
        <f t="shared" si="571"/>
        <v>2654.7</v>
      </c>
      <c r="BC5217" s="12" t="s">
        <v>13373</v>
      </c>
      <c r="BJ5217" s="12">
        <f t="shared" si="572"/>
        <v>0</v>
      </c>
      <c r="BK5217" s="12">
        <f t="shared" si="573"/>
        <v>0</v>
      </c>
      <c r="BN5217" s="3" t="s">
        <v>277</v>
      </c>
      <c r="BR5217" s="3" t="s">
        <v>277</v>
      </c>
      <c r="CQ5217" s="3" t="str">
        <f>CONCATENATE(baseURL!$A$1,baseURL!$B$1,baseURL!$C$1,".",C5217,".",L5217,".pkl&amp;seq=",BC5217,"&amp;varMods=Oxidation-M")</f>
        <v>http://proteomics.broadinstitute.org/millscripts/viewfeed.pl?side=xl&amp;cycle=1&amp;fixedMods=iaaC&amp;file=msdataSM/iPRG2012_nd/cpick_in/iPRG2012_nd.2654.7.4.pkl&amp;seq=KVVLTAPSSTAPMFVmGVNEEKYTSDLK&amp;varMods=Oxidation-M</v>
      </c>
    </row>
    <row r="5218" spans="1:95" x14ac:dyDescent="0.2">
      <c r="A5218" s="3">
        <v>4231</v>
      </c>
      <c r="B5218" s="2" t="s">
        <v>13361</v>
      </c>
      <c r="C5218" s="2" t="s">
        <v>13359</v>
      </c>
      <c r="D5218" s="3">
        <v>13599</v>
      </c>
      <c r="E5218" s="3">
        <v>13583</v>
      </c>
      <c r="F5218" s="3">
        <v>55744</v>
      </c>
      <c r="G5218" s="3">
        <v>16236</v>
      </c>
      <c r="H5218" s="3">
        <v>46.970500000000001</v>
      </c>
      <c r="I5218" s="30">
        <v>796.39868999999999</v>
      </c>
      <c r="J5218" s="30">
        <v>796.40005640000004</v>
      </c>
      <c r="K5218" s="30">
        <v>-1.3699999999999999E-3</v>
      </c>
      <c r="L5218" s="3">
        <v>2</v>
      </c>
      <c r="M5218" s="3">
        <v>2</v>
      </c>
      <c r="N5218" s="10">
        <f t="shared" si="567"/>
        <v>1</v>
      </c>
      <c r="O5218" s="35">
        <v>2</v>
      </c>
      <c r="P5218" s="17"/>
      <c r="Q5218" s="40">
        <v>1591.7962299999999</v>
      </c>
      <c r="R5218" s="40">
        <v>796.40174999999999</v>
      </c>
      <c r="S5218" s="18">
        <f t="shared" si="568"/>
        <v>-3.8422818633999078</v>
      </c>
      <c r="T5218" s="18">
        <f t="shared" si="569"/>
        <v>-2.1265648900862177</v>
      </c>
      <c r="U5218" s="18">
        <f t="shared" si="570"/>
        <v>-2.0718186518808674</v>
      </c>
      <c r="V5218" s="30">
        <v>796.40009999999995</v>
      </c>
      <c r="W5218" s="3" t="s">
        <v>47</v>
      </c>
      <c r="X5218" s="3" t="s">
        <v>47</v>
      </c>
      <c r="Y5218" s="3" t="s">
        <v>47</v>
      </c>
      <c r="Z5218" s="3" t="s">
        <v>47</v>
      </c>
      <c r="AA5218" s="3" t="s">
        <v>65</v>
      </c>
      <c r="AB5218" s="12" t="s">
        <v>47</v>
      </c>
      <c r="AC5218" s="3" t="s">
        <v>47</v>
      </c>
      <c r="AD5218" s="3" t="s">
        <v>47</v>
      </c>
      <c r="AE5218" s="3" t="s">
        <v>47</v>
      </c>
      <c r="AF5218" s="3" t="s">
        <v>47</v>
      </c>
      <c r="AG5218" s="3" t="s">
        <v>47</v>
      </c>
      <c r="AH5218" s="3" t="s">
        <v>47</v>
      </c>
      <c r="AI5218" s="3" t="s">
        <v>47</v>
      </c>
      <c r="AJ5218" s="3" t="s">
        <v>47</v>
      </c>
      <c r="AK5218" s="3" t="s">
        <v>48</v>
      </c>
      <c r="AL5218" s="3" t="s">
        <v>48</v>
      </c>
      <c r="AM5218" s="3" t="s">
        <v>47</v>
      </c>
      <c r="AU5218" s="3">
        <v>1</v>
      </c>
      <c r="AV5218" s="3">
        <v>14</v>
      </c>
      <c r="AW5218" s="3">
        <v>1</v>
      </c>
      <c r="AX5218" s="3">
        <v>14</v>
      </c>
      <c r="AY5218" s="3">
        <v>100</v>
      </c>
      <c r="AZ5218" s="6" t="str">
        <f t="shared" si="571"/>
        <v>2654.9</v>
      </c>
      <c r="BC5218" s="12" t="s">
        <v>13260</v>
      </c>
      <c r="BJ5218" s="12">
        <f t="shared" si="572"/>
        <v>0</v>
      </c>
      <c r="BK5218" s="12">
        <f t="shared" si="573"/>
        <v>0</v>
      </c>
      <c r="BW5218" s="3" t="s">
        <v>13362</v>
      </c>
      <c r="CQ5218" s="3" t="str">
        <f>CONCATENATE(baseURL!$A$1,baseURL!$B$1,baseURL!$C$1,".",C5218,".",L5218,".pkl&amp;seq=",BC5218)</f>
        <v>http://proteomics.broadinstitute.org/millscripts/viewfeed.pl?side=xl&amp;cycle=1&amp;fixedMods=iaaC&amp;file=msdataSM/iPRG2012_nd/cpick_in/iPRG2012_nd.2654.9.2.pkl&amp;seq=DQYVPEVSALDLSR</v>
      </c>
    </row>
    <row r="5219" spans="1:95" x14ac:dyDescent="0.2">
      <c r="A5219" s="3">
        <v>1567</v>
      </c>
      <c r="B5219" s="2" t="s">
        <v>13374</v>
      </c>
      <c r="C5219" s="2" t="s">
        <v>13375</v>
      </c>
      <c r="D5219" s="3">
        <v>13602</v>
      </c>
      <c r="E5219" s="3">
        <v>13586</v>
      </c>
      <c r="F5219" s="3">
        <v>55758</v>
      </c>
      <c r="G5219" s="3">
        <v>16240</v>
      </c>
      <c r="H5219" s="3">
        <v>46.983600000000003</v>
      </c>
      <c r="I5219" s="30">
        <v>567.80948999999998</v>
      </c>
      <c r="J5219" s="30">
        <v>567.81006549999995</v>
      </c>
      <c r="K5219" s="30">
        <v>-5.8E-4</v>
      </c>
      <c r="L5219" s="3">
        <v>2</v>
      </c>
      <c r="M5219" s="3">
        <v>2</v>
      </c>
      <c r="N5219" s="10">
        <f t="shared" si="567"/>
        <v>1</v>
      </c>
      <c r="O5219" s="35">
        <v>2</v>
      </c>
      <c r="P5219" s="17"/>
      <c r="Q5219" s="40">
        <v>1134.61535</v>
      </c>
      <c r="R5219" s="40">
        <v>567.81131000000005</v>
      </c>
      <c r="S5219" s="18">
        <f t="shared" si="568"/>
        <v>-3.2052901518747521</v>
      </c>
      <c r="T5219" s="18">
        <f t="shared" si="569"/>
        <v>-2.1917492275700079</v>
      </c>
      <c r="U5219" s="18">
        <f t="shared" si="570"/>
        <v>-4.4204825719820935</v>
      </c>
      <c r="V5219" s="30">
        <v>567.80880000000002</v>
      </c>
      <c r="W5219" s="3" t="s">
        <v>65</v>
      </c>
      <c r="X5219" s="3" t="s">
        <v>47</v>
      </c>
      <c r="Y5219" s="3" t="s">
        <v>47</v>
      </c>
      <c r="AA5219" s="3" t="s">
        <v>65</v>
      </c>
      <c r="AB5219" s="12" t="s">
        <v>52</v>
      </c>
      <c r="AC5219" s="3" t="s">
        <v>52</v>
      </c>
      <c r="AD5219" s="3" t="s">
        <v>48</v>
      </c>
      <c r="AE5219" s="3" t="s">
        <v>65</v>
      </c>
      <c r="AG5219" s="3" t="s">
        <v>47</v>
      </c>
      <c r="AI5219" s="3" t="s">
        <v>52</v>
      </c>
      <c r="AK5219" s="3" t="s">
        <v>52</v>
      </c>
      <c r="AL5219" s="3" t="s">
        <v>52</v>
      </c>
      <c r="AM5219" s="3" t="s">
        <v>52</v>
      </c>
      <c r="AO5219" s="3" t="s">
        <v>52</v>
      </c>
      <c r="AP5219" s="3" t="s">
        <v>52</v>
      </c>
      <c r="AU5219" s="3">
        <v>3</v>
      </c>
      <c r="AV5219" s="3">
        <v>3</v>
      </c>
      <c r="AW5219" s="3">
        <v>1</v>
      </c>
      <c r="AX5219" s="3">
        <v>3</v>
      </c>
      <c r="AY5219" s="3">
        <v>100</v>
      </c>
      <c r="AZ5219" s="6" t="str">
        <f t="shared" si="571"/>
        <v>2655.2</v>
      </c>
      <c r="BC5219" s="12" t="s">
        <v>13154</v>
      </c>
      <c r="BJ5219" s="12">
        <f t="shared" si="572"/>
        <v>0</v>
      </c>
      <c r="BK5219" s="12">
        <f t="shared" si="573"/>
        <v>0</v>
      </c>
      <c r="BP5219" s="3" t="s">
        <v>54</v>
      </c>
      <c r="BR5219" s="3" t="s">
        <v>54</v>
      </c>
      <c r="BS5219" s="3" t="s">
        <v>13155</v>
      </c>
      <c r="BW5219" s="3" t="s">
        <v>13376</v>
      </c>
      <c r="CA5219" s="3" t="s">
        <v>13157</v>
      </c>
      <c r="CQ5219" s="3" t="str">
        <f>CONCATENATE(baseURL!$A$1,baseURL!$B$1,baseURL!$C$1,".",C5219,".",L5219,".pkl&amp;seq=",BC5219,"&amp;varMods=Deamidated-N")</f>
        <v>http://proteomics.broadinstitute.org/millscripts/viewfeed.pl?side=xl&amp;cycle=1&amp;fixedMods=iaaC&amp;file=msdataSM/iPRG2012_nd/cpick_in/iPRG2012_nd.2655.2.2.pkl&amp;seq=nVLQDLYLR&amp;varMods=Deamidated-N</v>
      </c>
    </row>
    <row r="5220" spans="1:95" x14ac:dyDescent="0.2">
      <c r="A5220" s="3">
        <v>1068</v>
      </c>
      <c r="B5220" s="2" t="s">
        <v>13377</v>
      </c>
      <c r="C5220" s="2" t="s">
        <v>13378</v>
      </c>
      <c r="D5220" s="3">
        <v>13604</v>
      </c>
      <c r="E5220" s="3">
        <v>13588</v>
      </c>
      <c r="F5220" s="3">
        <v>55760</v>
      </c>
      <c r="G5220" s="3">
        <v>16242</v>
      </c>
      <c r="H5220" s="3">
        <v>46.987000000000002</v>
      </c>
      <c r="I5220" s="30">
        <v>606.37195999999994</v>
      </c>
      <c r="J5220" s="30">
        <v>606.37018250000006</v>
      </c>
      <c r="K5220" s="30">
        <v>1.7799999999999999E-3</v>
      </c>
      <c r="L5220" s="3">
        <v>0</v>
      </c>
      <c r="M5220" s="3">
        <v>2</v>
      </c>
      <c r="N5220" s="10">
        <f t="shared" si="567"/>
        <v>1</v>
      </c>
      <c r="O5220" s="35">
        <v>2</v>
      </c>
      <c r="P5220" s="17"/>
      <c r="Q5220" s="40">
        <v>1211.7357999999999</v>
      </c>
      <c r="R5220" s="40">
        <v>606.37153999999998</v>
      </c>
      <c r="S5220" s="18">
        <f t="shared" si="568"/>
        <v>0.69264464483736077</v>
      </c>
      <c r="T5220" s="18">
        <f t="shared" si="569"/>
        <v>-2.2387264414263304</v>
      </c>
      <c r="U5220" s="18">
        <f t="shared" si="570"/>
        <v>-2.2098662480554916</v>
      </c>
      <c r="V5220" s="30">
        <v>606.37019999999995</v>
      </c>
      <c r="W5220" s="3" t="s">
        <v>47</v>
      </c>
      <c r="Z5220" s="3" t="s">
        <v>52</v>
      </c>
      <c r="AA5220" s="3" t="s">
        <v>47</v>
      </c>
      <c r="AB5220" s="12" t="s">
        <v>47</v>
      </c>
      <c r="AC5220" s="3" t="s">
        <v>48</v>
      </c>
      <c r="AE5220" s="3" t="s">
        <v>48</v>
      </c>
      <c r="AM5220" s="3" t="s">
        <v>48</v>
      </c>
      <c r="AU5220" s="3">
        <v>0</v>
      </c>
      <c r="AV5220" s="3">
        <v>3</v>
      </c>
      <c r="AW5220" s="3">
        <v>1</v>
      </c>
      <c r="AX5220" s="3">
        <v>3</v>
      </c>
      <c r="AY5220" s="3">
        <v>100</v>
      </c>
      <c r="AZ5220" s="6" t="str">
        <f t="shared" si="571"/>
        <v>2655.4</v>
      </c>
      <c r="BC5220" s="12" t="s">
        <v>13379</v>
      </c>
      <c r="BJ5220" s="12">
        <f t="shared" si="572"/>
        <v>0</v>
      </c>
      <c r="BK5220" s="12">
        <f t="shared" si="573"/>
        <v>0</v>
      </c>
      <c r="CQ5220" s="3" t="str">
        <f>CONCATENATE(baseURL!$A$1,baseURL!$B$1,baseURL!$C$1,".",C5220,".",L5220,".pkl&amp;seq=",BC5220)</f>
        <v>http://proteomics.broadinstitute.org/millscripts/viewfeed.pl?side=xl&amp;cycle=1&amp;fixedMods=iaaC&amp;file=msdataSM/iPRG2012_nd/cpick_in/iPRG2012_nd.2655.4.0.pkl&amp;seq=QLQLLQVELK</v>
      </c>
    </row>
    <row r="5221" spans="1:95" x14ac:dyDescent="0.2">
      <c r="A5221" s="3">
        <v>6047</v>
      </c>
      <c r="B5221" s="2" t="s">
        <v>13380</v>
      </c>
      <c r="C5221" s="2" t="s">
        <v>13381</v>
      </c>
      <c r="D5221" s="3">
        <v>13605</v>
      </c>
      <c r="E5221" s="3">
        <v>13589</v>
      </c>
      <c r="F5221" s="3">
        <v>55761</v>
      </c>
      <c r="G5221" s="3">
        <v>16243</v>
      </c>
      <c r="H5221" s="3">
        <v>46.988700000000001</v>
      </c>
      <c r="I5221" s="30">
        <v>616.29350999999997</v>
      </c>
      <c r="J5221" s="30">
        <v>616.29372739999997</v>
      </c>
      <c r="K5221" s="30">
        <v>-2.2000000000000001E-4</v>
      </c>
      <c r="L5221" s="3">
        <v>3</v>
      </c>
      <c r="M5221" s="3">
        <v>3</v>
      </c>
      <c r="N5221" s="10">
        <f t="shared" si="567"/>
        <v>1</v>
      </c>
      <c r="O5221" s="35">
        <v>3</v>
      </c>
      <c r="P5221" s="17"/>
      <c r="Q5221" s="40">
        <v>1846.8653300000001</v>
      </c>
      <c r="R5221" s="40">
        <v>616.29328999999996</v>
      </c>
      <c r="S5221" s="18">
        <f t="shared" si="568"/>
        <v>0.3569728951827264</v>
      </c>
      <c r="T5221" s="18">
        <f t="shared" si="569"/>
        <v>0.70972701976002728</v>
      </c>
      <c r="U5221" s="18">
        <f t="shared" si="570"/>
        <v>0.34074685453452719</v>
      </c>
      <c r="V5221" s="30">
        <v>616.29349999999999</v>
      </c>
      <c r="W5221" s="3" t="s">
        <v>47</v>
      </c>
      <c r="X5221" s="3" t="s">
        <v>47</v>
      </c>
      <c r="Y5221" s="3" t="s">
        <v>47</v>
      </c>
      <c r="Z5221" s="3" t="s">
        <v>47</v>
      </c>
      <c r="AA5221" s="3" t="s">
        <v>47</v>
      </c>
      <c r="AB5221" s="12" t="s">
        <v>47</v>
      </c>
      <c r="AC5221" s="3" t="s">
        <v>47</v>
      </c>
      <c r="AD5221" s="3" t="s">
        <v>47</v>
      </c>
      <c r="AE5221" s="3" t="s">
        <v>47</v>
      </c>
      <c r="AF5221" s="3" t="s">
        <v>47</v>
      </c>
      <c r="AG5221" s="3" t="s">
        <v>47</v>
      </c>
      <c r="AH5221" s="3" t="s">
        <v>47</v>
      </c>
      <c r="AI5221" s="3" t="s">
        <v>47</v>
      </c>
      <c r="AL5221" s="3" t="s">
        <v>47</v>
      </c>
      <c r="AO5221" s="3" t="s">
        <v>52</v>
      </c>
      <c r="AU5221" s="3">
        <v>0</v>
      </c>
      <c r="AV5221" s="3">
        <v>14</v>
      </c>
      <c r="AW5221" s="3">
        <v>1</v>
      </c>
      <c r="AX5221" s="3">
        <v>14</v>
      </c>
      <c r="AY5221" s="3">
        <v>100</v>
      </c>
      <c r="AZ5221" s="6" t="str">
        <f t="shared" si="571"/>
        <v>2655.5</v>
      </c>
      <c r="BC5221" s="12" t="s">
        <v>12628</v>
      </c>
      <c r="BJ5221" s="12">
        <f t="shared" si="572"/>
        <v>0</v>
      </c>
      <c r="BK5221" s="12">
        <f t="shared" si="573"/>
        <v>0</v>
      </c>
      <c r="CQ5221" s="3" t="str">
        <f>CONCATENATE(baseURL!$A$1,baseURL!$B$1,baseURL!$C$1,".",C5221,".",L5221,".pkl&amp;seq=",BC5221)</f>
        <v>http://proteomics.broadinstitute.org/millscripts/viewfeed.pl?side=xl&amp;cycle=1&amp;fixedMods=iaaC&amp;file=msdataSM/iPRG2012_nd/cpick_in/iPRG2012_nd.2655.5.3.pkl&amp;seq=AAQDSFAANWGVMVSHR</v>
      </c>
    </row>
    <row r="5222" spans="1:95" x14ac:dyDescent="0.2">
      <c r="A5222" s="3">
        <v>6052</v>
      </c>
      <c r="B5222" s="2" t="s">
        <v>13382</v>
      </c>
      <c r="C5222" s="2" t="s">
        <v>13365</v>
      </c>
      <c r="D5222" s="3">
        <v>13606</v>
      </c>
      <c r="E5222" s="3">
        <v>13590</v>
      </c>
      <c r="F5222" s="3">
        <v>55762</v>
      </c>
      <c r="G5222" s="3">
        <v>16244</v>
      </c>
      <c r="H5222" s="3">
        <v>46.990299999999998</v>
      </c>
      <c r="I5222" s="30">
        <v>654.83480999999995</v>
      </c>
      <c r="J5222" s="30">
        <v>654.83589910000001</v>
      </c>
      <c r="K5222" s="30">
        <v>-1.09E-3</v>
      </c>
      <c r="L5222" s="3">
        <v>0</v>
      </c>
      <c r="M5222" s="3">
        <v>2</v>
      </c>
      <c r="N5222" s="10">
        <f t="shared" si="567"/>
        <v>1</v>
      </c>
      <c r="O5222" s="35">
        <v>2</v>
      </c>
      <c r="P5222" s="17"/>
      <c r="Q5222" s="40">
        <v>1308.66904</v>
      </c>
      <c r="R5222" s="40">
        <v>654.83816000000002</v>
      </c>
      <c r="S5222" s="18">
        <f t="shared" si="568"/>
        <v>-5.1157678411236382</v>
      </c>
      <c r="T5222" s="18">
        <f t="shared" si="569"/>
        <v>-3.4526088094961116</v>
      </c>
      <c r="U5222" s="18">
        <f t="shared" si="570"/>
        <v>-3.9093628874908131</v>
      </c>
      <c r="V5222" s="30">
        <v>654.8356</v>
      </c>
      <c r="W5222" s="3" t="s">
        <v>47</v>
      </c>
      <c r="X5222" s="3" t="s">
        <v>47</v>
      </c>
      <c r="Y5222" s="3" t="s">
        <v>47</v>
      </c>
      <c r="Z5222" s="3" t="s">
        <v>47</v>
      </c>
      <c r="AA5222" s="3" t="s">
        <v>47</v>
      </c>
      <c r="AB5222" s="12" t="s">
        <v>47</v>
      </c>
      <c r="AC5222" s="3" t="s">
        <v>47</v>
      </c>
      <c r="AD5222" s="3" t="s">
        <v>47</v>
      </c>
      <c r="AE5222" s="3" t="s">
        <v>47</v>
      </c>
      <c r="AF5222" s="3" t="s">
        <v>48</v>
      </c>
      <c r="AG5222" s="3" t="s">
        <v>47</v>
      </c>
      <c r="AH5222" s="3" t="s">
        <v>47</v>
      </c>
      <c r="AI5222" s="3" t="s">
        <v>48</v>
      </c>
      <c r="AL5222" s="3" t="s">
        <v>48</v>
      </c>
      <c r="AU5222" s="3">
        <v>0</v>
      </c>
      <c r="AV5222" s="3">
        <v>11</v>
      </c>
      <c r="AW5222" s="3">
        <v>1</v>
      </c>
      <c r="AX5222" s="3">
        <v>11</v>
      </c>
      <c r="AY5222" s="3">
        <v>100</v>
      </c>
      <c r="AZ5222" s="6" t="str">
        <f t="shared" si="571"/>
        <v>2655.6</v>
      </c>
      <c r="BC5222" s="12" t="s">
        <v>13383</v>
      </c>
      <c r="BJ5222" s="12">
        <f t="shared" si="572"/>
        <v>0</v>
      </c>
      <c r="BK5222" s="12">
        <f t="shared" si="573"/>
        <v>0</v>
      </c>
      <c r="CQ5222" s="3" t="str">
        <f>CONCATENATE(baseURL!$A$1,baseURL!$B$1,baseURL!$C$1,".",C5222,".",L5222,".pkl&amp;seq=",BC5222)</f>
        <v>http://proteomics.broadinstitute.org/millscripts/viewfeed.pl?side=xl&amp;cycle=1&amp;fixedMods=iaaC&amp;file=msdataSM/iPRG2012_nd/cpick_in/iPRG2012_nd.2655.6.0.pkl&amp;seq=MMATFSVLPSPK</v>
      </c>
    </row>
    <row r="5223" spans="1:95" x14ac:dyDescent="0.2">
      <c r="A5223" s="3">
        <v>6464</v>
      </c>
      <c r="B5223" s="2" t="s">
        <v>13384</v>
      </c>
      <c r="C5223" s="2" t="s">
        <v>13368</v>
      </c>
      <c r="D5223" s="3">
        <v>13607</v>
      </c>
      <c r="E5223" s="3">
        <v>13591</v>
      </c>
      <c r="F5223" s="3">
        <v>55763</v>
      </c>
      <c r="G5223" s="3">
        <v>16245</v>
      </c>
      <c r="H5223" s="3">
        <v>46.991999999999997</v>
      </c>
      <c r="I5223" s="30">
        <v>668.82126000000005</v>
      </c>
      <c r="J5223" s="30">
        <v>668.82125689999998</v>
      </c>
      <c r="K5223" s="30">
        <v>0</v>
      </c>
      <c r="L5223" s="3">
        <v>2</v>
      </c>
      <c r="M5223" s="3">
        <v>2</v>
      </c>
      <c r="N5223" s="10">
        <f t="shared" si="567"/>
        <v>1</v>
      </c>
      <c r="O5223" s="35">
        <v>2</v>
      </c>
      <c r="P5223" s="17"/>
      <c r="Q5223" s="40">
        <v>1336.6387999999999</v>
      </c>
      <c r="R5223" s="40">
        <v>668.82303999999999</v>
      </c>
      <c r="S5223" s="18">
        <f t="shared" si="568"/>
        <v>-2.661391569195521</v>
      </c>
      <c r="T5223" s="18">
        <f t="shared" si="569"/>
        <v>-2.6660265770920102</v>
      </c>
      <c r="U5223" s="18">
        <f t="shared" si="570"/>
        <v>-2.7511013974871545</v>
      </c>
      <c r="V5223" s="30">
        <v>668.82119999999998</v>
      </c>
      <c r="W5223" s="3" t="s">
        <v>47</v>
      </c>
      <c r="X5223" s="3" t="s">
        <v>47</v>
      </c>
      <c r="Y5223" s="3" t="s">
        <v>47</v>
      </c>
      <c r="Z5223" s="3" t="s">
        <v>47</v>
      </c>
      <c r="AA5223" s="3" t="s">
        <v>47</v>
      </c>
      <c r="AB5223" s="12" t="s">
        <v>47</v>
      </c>
      <c r="AC5223" s="3" t="s">
        <v>47</v>
      </c>
      <c r="AD5223" s="3" t="s">
        <v>47</v>
      </c>
      <c r="AE5223" s="3" t="s">
        <v>47</v>
      </c>
      <c r="AF5223" s="3" t="s">
        <v>47</v>
      </c>
      <c r="AG5223" s="3" t="s">
        <v>47</v>
      </c>
      <c r="AH5223" s="3" t="s">
        <v>47</v>
      </c>
      <c r="AI5223" s="3" t="s">
        <v>47</v>
      </c>
      <c r="AJ5223" s="3" t="s">
        <v>47</v>
      </c>
      <c r="AK5223" s="3" t="s">
        <v>47</v>
      </c>
      <c r="AL5223" s="3" t="s">
        <v>47</v>
      </c>
      <c r="AU5223" s="3">
        <v>0</v>
      </c>
      <c r="AV5223" s="3">
        <v>16</v>
      </c>
      <c r="AW5223" s="3">
        <v>1</v>
      </c>
      <c r="AX5223" s="3">
        <v>16</v>
      </c>
      <c r="AY5223" s="3">
        <v>100</v>
      </c>
      <c r="AZ5223" s="6" t="str">
        <f t="shared" si="571"/>
        <v>2655.7</v>
      </c>
      <c r="BC5223" s="12" t="s">
        <v>13269</v>
      </c>
      <c r="BJ5223" s="12">
        <f t="shared" si="572"/>
        <v>0</v>
      </c>
      <c r="BK5223" s="12">
        <f t="shared" si="573"/>
        <v>0</v>
      </c>
      <c r="CQ5223" s="3" t="str">
        <f>CONCATENATE(baseURL!$A$1,baseURL!$B$1,baseURL!$C$1,".",C5223,".",L5223,".pkl&amp;seq=",BC5223)</f>
        <v>http://proteomics.broadinstitute.org/millscripts/viewfeed.pl?side=xl&amp;cycle=1&amp;fixedMods=iaaC&amp;file=msdataSM/iPRG2012_nd/cpick_in/iPRG2012_nd.2655.7.2.pkl&amp;seq=MLDMGFEPQLR</v>
      </c>
    </row>
    <row r="5224" spans="1:95" x14ac:dyDescent="0.2">
      <c r="A5224" s="3">
        <v>1651</v>
      </c>
      <c r="B5224" s="2" t="s">
        <v>13385</v>
      </c>
      <c r="C5224" s="2" t="s">
        <v>13371</v>
      </c>
      <c r="D5224" s="3">
        <v>13608</v>
      </c>
      <c r="E5224" s="3">
        <v>13592</v>
      </c>
      <c r="F5224" s="3">
        <v>55764</v>
      </c>
      <c r="G5224" s="3">
        <v>16246</v>
      </c>
      <c r="H5224" s="3">
        <v>46.994500000000002</v>
      </c>
      <c r="I5224" s="30">
        <v>708.66741000000002</v>
      </c>
      <c r="J5224" s="30">
        <v>708.39313159999995</v>
      </c>
      <c r="K5224" s="30">
        <v>0.27428000000000002</v>
      </c>
      <c r="L5224" s="3">
        <v>0</v>
      </c>
      <c r="M5224" s="3">
        <v>2</v>
      </c>
      <c r="N5224" s="10">
        <f t="shared" si="567"/>
        <v>1</v>
      </c>
      <c r="O5224" s="35">
        <v>2</v>
      </c>
      <c r="P5224" s="17"/>
      <c r="Q5224" s="40">
        <v>1414.7835</v>
      </c>
      <c r="R5224" s="40">
        <v>707.89539000000002</v>
      </c>
      <c r="S5224" s="18">
        <f t="shared" si="568"/>
        <v>1090.5848673488292</v>
      </c>
      <c r="T5224" s="18">
        <f t="shared" si="569"/>
        <v>703.12874900898373</v>
      </c>
      <c r="U5224" s="18">
        <f t="shared" si="570"/>
        <v>-3.5174688734251123</v>
      </c>
      <c r="V5224" s="30">
        <v>707.89290000000005</v>
      </c>
      <c r="X5224" s="3" t="s">
        <v>47</v>
      </c>
      <c r="Y5224" s="3" t="s">
        <v>47</v>
      </c>
      <c r="Z5224" s="3" t="s">
        <v>48</v>
      </c>
      <c r="AA5224" s="3" t="s">
        <v>47</v>
      </c>
      <c r="AB5224" s="12" t="s">
        <v>47</v>
      </c>
      <c r="AC5224" s="3" t="s">
        <v>52</v>
      </c>
      <c r="AD5224" s="3" t="s">
        <v>48</v>
      </c>
      <c r="AG5224" s="3" t="s">
        <v>52</v>
      </c>
      <c r="AL5224" s="3" t="s">
        <v>52</v>
      </c>
      <c r="AO5224" s="3" t="s">
        <v>48</v>
      </c>
      <c r="AU5224" s="3">
        <v>0</v>
      </c>
      <c r="AV5224" s="3">
        <v>4</v>
      </c>
      <c r="AW5224" s="3">
        <v>2</v>
      </c>
      <c r="AX5224" s="3">
        <v>3</v>
      </c>
      <c r="AY5224" s="3">
        <v>75</v>
      </c>
      <c r="AZ5224" s="6" t="str">
        <f t="shared" si="571"/>
        <v>2655.8</v>
      </c>
      <c r="BC5224" s="12" t="s">
        <v>13366</v>
      </c>
      <c r="BJ5224" s="12">
        <f t="shared" si="572"/>
        <v>0</v>
      </c>
      <c r="BK5224" s="12">
        <f t="shared" si="573"/>
        <v>0</v>
      </c>
      <c r="BW5224" s="3" t="s">
        <v>13386</v>
      </c>
      <c r="CQ5224" s="3" t="str">
        <f>CONCATENATE(baseURL!$A$1,baseURL!$B$1,baseURL!$C$1,".",C5224,".",L5224,".pkl&amp;seq=",BC5224)</f>
        <v>http://proteomics.broadinstitute.org/millscripts/viewfeed.pl?side=xl&amp;cycle=1&amp;fixedMods=iaaC&amp;file=msdataSM/iPRG2012_nd/cpick_in/iPRG2012_nd.2655.8.0.pkl&amp;seq=LGANALLGVSMAAAR</v>
      </c>
    </row>
    <row r="5225" spans="1:95" x14ac:dyDescent="0.2">
      <c r="A5225" s="3">
        <v>6299</v>
      </c>
      <c r="B5225" s="2" t="s">
        <v>13394</v>
      </c>
      <c r="C5225" s="2" t="s">
        <v>13395</v>
      </c>
      <c r="D5225" s="3">
        <v>13610</v>
      </c>
      <c r="E5225" s="3">
        <v>13594</v>
      </c>
      <c r="F5225" s="3">
        <v>55778</v>
      </c>
      <c r="G5225" s="3">
        <v>16249</v>
      </c>
      <c r="H5225" s="3">
        <v>47.005699999999997</v>
      </c>
      <c r="I5225" s="30">
        <v>513.93943999999999</v>
      </c>
      <c r="J5225" s="30">
        <v>513.93944120000003</v>
      </c>
      <c r="K5225" s="30">
        <v>0</v>
      </c>
      <c r="L5225" s="3">
        <v>3</v>
      </c>
      <c r="M5225" s="3">
        <v>3</v>
      </c>
      <c r="N5225" s="10">
        <f t="shared" si="567"/>
        <v>1</v>
      </c>
      <c r="O5225" s="35">
        <v>3</v>
      </c>
      <c r="P5225" s="17"/>
      <c r="Q5225" s="40">
        <v>1539.8053399999999</v>
      </c>
      <c r="R5225" s="40">
        <v>513.93996000000004</v>
      </c>
      <c r="S5225" s="18">
        <f t="shared" si="568"/>
        <v>-1.0117913385278861</v>
      </c>
      <c r="T5225" s="18">
        <f t="shared" si="569"/>
        <v>-1.0094564353566187</v>
      </c>
      <c r="U5225" s="18">
        <f t="shared" si="570"/>
        <v>-1.6733472135320215</v>
      </c>
      <c r="V5225" s="30">
        <v>513.93910000000005</v>
      </c>
      <c r="W5225" s="3" t="s">
        <v>47</v>
      </c>
      <c r="X5225" s="3" t="s">
        <v>47</v>
      </c>
      <c r="Y5225" s="3" t="s">
        <v>47</v>
      </c>
      <c r="Z5225" s="3" t="s">
        <v>47</v>
      </c>
      <c r="AA5225" s="3" t="s">
        <v>47</v>
      </c>
      <c r="AB5225" s="12" t="s">
        <v>47</v>
      </c>
      <c r="AC5225" s="3" t="s">
        <v>47</v>
      </c>
      <c r="AD5225" s="3" t="s">
        <v>47</v>
      </c>
      <c r="AE5225" s="3" t="s">
        <v>47</v>
      </c>
      <c r="AF5225" s="3" t="s">
        <v>48</v>
      </c>
      <c r="AG5225" s="3" t="s">
        <v>47</v>
      </c>
      <c r="AH5225" s="3" t="s">
        <v>47</v>
      </c>
      <c r="AI5225" s="3" t="s">
        <v>48</v>
      </c>
      <c r="AJ5225" s="3" t="s">
        <v>47</v>
      </c>
      <c r="AL5225" s="3" t="s">
        <v>48</v>
      </c>
      <c r="AU5225" s="3">
        <v>0</v>
      </c>
      <c r="AV5225" s="3">
        <v>12</v>
      </c>
      <c r="AW5225" s="3">
        <v>1</v>
      </c>
      <c r="AX5225" s="3">
        <v>12</v>
      </c>
      <c r="AY5225" s="3">
        <v>100</v>
      </c>
      <c r="AZ5225" s="6" t="str">
        <f t="shared" si="571"/>
        <v>2656.1</v>
      </c>
      <c r="BC5225" s="12" t="s">
        <v>13162</v>
      </c>
      <c r="BJ5225" s="12">
        <f t="shared" si="572"/>
        <v>0</v>
      </c>
      <c r="BK5225" s="12">
        <f t="shared" si="573"/>
        <v>0</v>
      </c>
      <c r="CQ5225" s="3" t="str">
        <f>CONCATENATE(baseURL!$A$1,baseURL!$B$1,baseURL!$C$1,".",C5225,".",L5225,".pkl&amp;seq=",BC5225)</f>
        <v>http://proteomics.broadinstitute.org/millscripts/viewfeed.pl?side=xl&amp;cycle=1&amp;fixedMods=iaaC&amp;file=msdataSM/iPRG2012_nd/cpick_in/iPRG2012_nd.2656.1.3.pkl&amp;seq=LLSDFFDGKQLEK</v>
      </c>
    </row>
    <row r="5226" spans="1:95" x14ac:dyDescent="0.2">
      <c r="A5226" s="3">
        <v>2043</v>
      </c>
      <c r="B5226" s="2" t="s">
        <v>13388</v>
      </c>
      <c r="C5226" s="2" t="s">
        <v>13389</v>
      </c>
      <c r="D5226" s="3">
        <v>13620</v>
      </c>
      <c r="E5226" s="3">
        <v>13604</v>
      </c>
      <c r="F5226" s="3">
        <v>55788</v>
      </c>
      <c r="G5226" s="3">
        <v>16259</v>
      </c>
      <c r="H5226" s="3">
        <v>47.0199</v>
      </c>
      <c r="I5226" s="30">
        <v>738.36971000000005</v>
      </c>
      <c r="J5226" s="30">
        <v>738.03342740000005</v>
      </c>
      <c r="K5226" s="30">
        <v>0.33628000000000002</v>
      </c>
      <c r="L5226" s="3">
        <v>0</v>
      </c>
      <c r="M5226" s="3">
        <v>3</v>
      </c>
      <c r="N5226" s="10">
        <f t="shared" si="567"/>
        <v>1</v>
      </c>
      <c r="O5226" s="35">
        <v>3</v>
      </c>
      <c r="P5226" s="17"/>
      <c r="Q5226" s="40">
        <v>2212.0880499999998</v>
      </c>
      <c r="R5226" s="40">
        <v>738.03420000000006</v>
      </c>
      <c r="S5226" s="18">
        <f t="shared" si="568"/>
        <v>454.59952939850115</v>
      </c>
      <c r="T5226" s="18">
        <f t="shared" si="569"/>
        <v>-1.0468349569773137</v>
      </c>
      <c r="U5226" s="18">
        <f t="shared" si="570"/>
        <v>-0.9484655318841041</v>
      </c>
      <c r="V5226" s="30">
        <v>738.0335</v>
      </c>
      <c r="W5226" s="3" t="s">
        <v>47</v>
      </c>
      <c r="X5226" s="3" t="s">
        <v>47</v>
      </c>
      <c r="Y5226" s="3" t="s">
        <v>47</v>
      </c>
      <c r="Z5226" s="3" t="s">
        <v>47</v>
      </c>
      <c r="AA5226" s="3" t="s">
        <v>47</v>
      </c>
      <c r="AB5226" s="12" t="s">
        <v>47</v>
      </c>
      <c r="AC5226" s="3" t="s">
        <v>47</v>
      </c>
      <c r="AD5226" s="3" t="s">
        <v>48</v>
      </c>
      <c r="AE5226" s="3" t="s">
        <v>47</v>
      </c>
      <c r="AF5226" s="3" t="s">
        <v>65</v>
      </c>
      <c r="AG5226" s="3" t="s">
        <v>47</v>
      </c>
      <c r="AI5226" s="3" t="s">
        <v>47</v>
      </c>
      <c r="AM5226" s="3" t="s">
        <v>48</v>
      </c>
      <c r="AO5226" s="3" t="s">
        <v>47</v>
      </c>
      <c r="AQ5226" s="3" t="s">
        <v>47</v>
      </c>
      <c r="AU5226" s="3">
        <v>1</v>
      </c>
      <c r="AV5226" s="3">
        <v>12</v>
      </c>
      <c r="AW5226" s="3">
        <v>1</v>
      </c>
      <c r="AX5226" s="3">
        <v>12</v>
      </c>
      <c r="AY5226" s="3">
        <v>100</v>
      </c>
      <c r="AZ5226" s="6" t="str">
        <f t="shared" si="571"/>
        <v>2656.11</v>
      </c>
      <c r="BC5226" s="12" t="s">
        <v>13390</v>
      </c>
      <c r="BJ5226" s="12">
        <f t="shared" si="572"/>
        <v>0</v>
      </c>
      <c r="BK5226" s="12">
        <f t="shared" si="573"/>
        <v>0</v>
      </c>
      <c r="BP5226" s="3" t="s">
        <v>54</v>
      </c>
      <c r="BR5226" s="3" t="s">
        <v>54</v>
      </c>
      <c r="CB5226" s="3" t="s">
        <v>13391</v>
      </c>
      <c r="CQ5226" s="3" t="str">
        <f>CONCATENATE(baseURL!$A$1,baseURL!$B$1,baseURL!$C$1,".",C5226,".",L5226,".pkl&amp;seq=",BC5226,"&amp;varMods=Deamidated-N")</f>
        <v>http://proteomics.broadinstitute.org/millscripts/viewfeed.pl?side=xl&amp;cycle=1&amp;fixedMods=iaaC&amp;file=msdataSM/iPRG2012_nd/cpick_in/iPRG2012_nd.2656.11.0.pkl&amp;seq=LGEHnLDVLEGNEQFLNAAK&amp;varMods=Deamidated-N</v>
      </c>
    </row>
    <row r="5227" spans="1:95" x14ac:dyDescent="0.2">
      <c r="A5227" s="3">
        <v>401</v>
      </c>
      <c r="B5227" s="2" t="s">
        <v>13392</v>
      </c>
      <c r="C5227" s="2" t="s">
        <v>13393</v>
      </c>
      <c r="D5227" s="3">
        <v>13621</v>
      </c>
      <c r="E5227" s="3">
        <v>13605</v>
      </c>
      <c r="F5227" s="3">
        <v>55789</v>
      </c>
      <c r="G5227" s="3">
        <v>16260</v>
      </c>
      <c r="H5227" s="3">
        <v>47.021599999999999</v>
      </c>
      <c r="I5227" s="30">
        <v>1088.1749</v>
      </c>
      <c r="J5227" s="30">
        <v>1088.1749359999999</v>
      </c>
      <c r="K5227" s="30">
        <v>-4.0000000000000003E-5</v>
      </c>
      <c r="L5227" s="3">
        <v>3</v>
      </c>
      <c r="M5227" s="3">
        <v>3</v>
      </c>
      <c r="N5227" s="10">
        <f t="shared" si="567"/>
        <v>1</v>
      </c>
      <c r="O5227" s="35">
        <v>3</v>
      </c>
      <c r="P5227" s="17"/>
      <c r="Q5227" s="40">
        <v>3262.5174900000002</v>
      </c>
      <c r="R5227" s="40">
        <v>1088.1773499999999</v>
      </c>
      <c r="S5227" s="18">
        <f t="shared" si="568"/>
        <v>-2.2514712330241333</v>
      </c>
      <c r="T5227" s="18">
        <f t="shared" si="569"/>
        <v>-2.2183883904993293</v>
      </c>
      <c r="U5227" s="18">
        <f t="shared" si="570"/>
        <v>-2.2514712330241333</v>
      </c>
      <c r="V5227" s="30">
        <v>1088.1749</v>
      </c>
      <c r="Z5227" s="3" t="s">
        <v>47</v>
      </c>
      <c r="AA5227" s="3" t="s">
        <v>47</v>
      </c>
      <c r="AB5227" s="12" t="s">
        <v>47</v>
      </c>
      <c r="AC5227" s="3" t="s">
        <v>47</v>
      </c>
      <c r="AD5227" s="3" t="s">
        <v>47</v>
      </c>
      <c r="AE5227" s="3" t="s">
        <v>48</v>
      </c>
      <c r="AF5227" s="3" t="s">
        <v>48</v>
      </c>
      <c r="AG5227" s="3" t="s">
        <v>48</v>
      </c>
      <c r="AI5227" s="3" t="s">
        <v>47</v>
      </c>
      <c r="AJ5227" s="3" t="s">
        <v>47</v>
      </c>
      <c r="AK5227" s="3" t="s">
        <v>52</v>
      </c>
      <c r="AL5227" s="3" t="s">
        <v>52</v>
      </c>
      <c r="AU5227" s="3">
        <v>0</v>
      </c>
      <c r="AV5227" s="3">
        <v>7</v>
      </c>
      <c r="AW5227" s="3">
        <v>1</v>
      </c>
      <c r="AX5227" s="3">
        <v>7</v>
      </c>
      <c r="AY5227" s="3">
        <v>100</v>
      </c>
      <c r="AZ5227" s="6" t="str">
        <f t="shared" si="571"/>
        <v>2656.12</v>
      </c>
      <c r="BC5227" s="12" t="s">
        <v>12974</v>
      </c>
      <c r="BJ5227" s="12">
        <f t="shared" si="572"/>
        <v>0</v>
      </c>
      <c r="BK5227" s="12">
        <f t="shared" si="573"/>
        <v>0</v>
      </c>
      <c r="CQ5227" s="3" t="str">
        <f>CONCATENATE(baseURL!$A$1,baseURL!$B$1,baseURL!$C$1,".",C5227,".",L5227,".pkl&amp;seq=",BC5227)</f>
        <v>http://proteomics.broadinstitute.org/millscripts/viewfeed.pl?side=xl&amp;cycle=1&amp;fixedMods=iaaC&amp;file=msdataSM/iPRG2012_nd/cpick_in/iPRG2012_nd.2656.12.3.pkl&amp;seq=LYQAGGAPEGAAPGGFPGGAPPAPEAEGPTVEEVD</v>
      </c>
    </row>
    <row r="5228" spans="1:95" x14ac:dyDescent="0.2">
      <c r="A5228" s="3">
        <v>2668</v>
      </c>
      <c r="B5228" s="2" t="s">
        <v>13396</v>
      </c>
      <c r="C5228" s="2" t="s">
        <v>13382</v>
      </c>
      <c r="D5228" s="3">
        <v>13616</v>
      </c>
      <c r="E5228" s="3">
        <v>13600</v>
      </c>
      <c r="F5228" s="3">
        <v>55784</v>
      </c>
      <c r="G5228" s="3">
        <v>16255</v>
      </c>
      <c r="H5228" s="3">
        <v>47.013199999999998</v>
      </c>
      <c r="I5228" s="30">
        <v>630.33190000000002</v>
      </c>
      <c r="J5228" s="30">
        <v>630.33069799999998</v>
      </c>
      <c r="K5228" s="30">
        <v>1.1999999999999999E-3</v>
      </c>
      <c r="L5228" s="3">
        <v>3</v>
      </c>
      <c r="M5228" s="3">
        <v>3</v>
      </c>
      <c r="N5228" s="10">
        <f t="shared" si="567"/>
        <v>1</v>
      </c>
      <c r="O5228" s="35">
        <v>3</v>
      </c>
      <c r="P5228" s="17"/>
      <c r="Q5228" s="40">
        <v>1888.9803400000001</v>
      </c>
      <c r="R5228" s="40">
        <v>630.33163000000002</v>
      </c>
      <c r="S5228" s="18">
        <f t="shared" si="568"/>
        <v>0.42834594862459391</v>
      </c>
      <c r="T5228" s="18">
        <f t="shared" si="569"/>
        <v>-1.4785867560451469</v>
      </c>
      <c r="U5228" s="18">
        <f t="shared" si="570"/>
        <v>-1.792707118297705</v>
      </c>
      <c r="V5228" s="30">
        <v>630.33050000000003</v>
      </c>
      <c r="W5228" s="3" t="s">
        <v>47</v>
      </c>
      <c r="Z5228" s="3" t="s">
        <v>47</v>
      </c>
      <c r="AA5228" s="3" t="s">
        <v>47</v>
      </c>
      <c r="AB5228" s="12" t="s">
        <v>47</v>
      </c>
      <c r="AC5228" s="3" t="s">
        <v>47</v>
      </c>
      <c r="AD5228" s="3" t="s">
        <v>47</v>
      </c>
      <c r="AE5228" s="3" t="s">
        <v>47</v>
      </c>
      <c r="AF5228" s="3" t="s">
        <v>47</v>
      </c>
      <c r="AG5228" s="3" t="s">
        <v>47</v>
      </c>
      <c r="AH5228" s="3" t="s">
        <v>47</v>
      </c>
      <c r="AI5228" s="3" t="s">
        <v>47</v>
      </c>
      <c r="AJ5228" s="3" t="s">
        <v>47</v>
      </c>
      <c r="AK5228" s="3" t="s">
        <v>47</v>
      </c>
      <c r="AL5228" s="3" t="s">
        <v>47</v>
      </c>
      <c r="AN5228" s="3" t="s">
        <v>47</v>
      </c>
      <c r="AU5228" s="3">
        <v>0</v>
      </c>
      <c r="AV5228" s="3">
        <v>15</v>
      </c>
      <c r="AW5228" s="3">
        <v>1</v>
      </c>
      <c r="AX5228" s="3">
        <v>15</v>
      </c>
      <c r="AY5228" s="3">
        <v>100</v>
      </c>
      <c r="AZ5228" s="6" t="str">
        <f t="shared" si="571"/>
        <v>2656.7</v>
      </c>
      <c r="BC5228" s="12" t="s">
        <v>13279</v>
      </c>
      <c r="BJ5228" s="12">
        <f t="shared" si="572"/>
        <v>0</v>
      </c>
      <c r="BK5228" s="12">
        <f t="shared" si="573"/>
        <v>0</v>
      </c>
      <c r="CQ5228" s="3" t="str">
        <f>CONCATENATE(baseURL!$A$1,baseURL!$B$1,baseURL!$C$1,".",C5228,".",L5228,".pkl&amp;seq=",BC5228)</f>
        <v>http://proteomics.broadinstitute.org/millscripts/viewfeed.pl?side=xl&amp;cycle=1&amp;fixedMods=iaaC&amp;file=msdataSM/iPRG2012_nd/cpick_in/iPRG2012_nd.2656.7.3.pkl&amp;seq=KYYSLYDLGNNAVGLAK</v>
      </c>
    </row>
    <row r="5229" spans="1:95" x14ac:dyDescent="0.2">
      <c r="A5229" s="3">
        <v>211</v>
      </c>
      <c r="B5229" s="2" t="s">
        <v>13397</v>
      </c>
      <c r="C5229" s="2" t="s">
        <v>13384</v>
      </c>
      <c r="D5229" s="3">
        <v>13617</v>
      </c>
      <c r="E5229" s="3">
        <v>13601</v>
      </c>
      <c r="F5229" s="3">
        <v>55785</v>
      </c>
      <c r="G5229" s="3">
        <v>16256</v>
      </c>
      <c r="H5229" s="3">
        <v>47.014899999999997</v>
      </c>
      <c r="I5229" s="30">
        <v>636.35324000000003</v>
      </c>
      <c r="J5229" s="30">
        <v>636.3544637</v>
      </c>
      <c r="K5229" s="30">
        <v>-1.2199999999999999E-3</v>
      </c>
      <c r="L5229" s="3">
        <v>3</v>
      </c>
      <c r="M5229" s="3">
        <v>3</v>
      </c>
      <c r="N5229" s="10">
        <f t="shared" si="567"/>
        <v>1</v>
      </c>
      <c r="O5229" s="35">
        <v>3</v>
      </c>
      <c r="P5229" s="17"/>
      <c r="Q5229" s="40">
        <v>1907.0524399999999</v>
      </c>
      <c r="R5229" s="40">
        <v>636.35567000000003</v>
      </c>
      <c r="S5229" s="18">
        <f t="shared" si="568"/>
        <v>-3.8186192322352199</v>
      </c>
      <c r="T5229" s="18">
        <f t="shared" si="569"/>
        <v>-1.8956380164496665</v>
      </c>
      <c r="U5229" s="18">
        <f t="shared" si="570"/>
        <v>-1.8385944451502909</v>
      </c>
      <c r="V5229" s="30">
        <v>636.35450000000003</v>
      </c>
      <c r="Z5229" s="3" t="s">
        <v>52</v>
      </c>
      <c r="AB5229" s="12" t="s">
        <v>47</v>
      </c>
      <c r="AC5229" s="3" t="s">
        <v>52</v>
      </c>
      <c r="AD5229" s="3" t="s">
        <v>47</v>
      </c>
      <c r="AE5229" s="3" t="s">
        <v>47</v>
      </c>
      <c r="AF5229" s="3" t="s">
        <v>48</v>
      </c>
      <c r="AG5229" s="3" t="s">
        <v>47</v>
      </c>
      <c r="AH5229" s="3" t="s">
        <v>48</v>
      </c>
      <c r="AJ5229" s="3" t="s">
        <v>47</v>
      </c>
      <c r="AL5229" s="3" t="s">
        <v>52</v>
      </c>
      <c r="AU5229" s="3">
        <v>0</v>
      </c>
      <c r="AV5229" s="3">
        <v>5</v>
      </c>
      <c r="AW5229" s="3">
        <v>1</v>
      </c>
      <c r="AX5229" s="3">
        <v>5</v>
      </c>
      <c r="AY5229" s="3">
        <v>100</v>
      </c>
      <c r="AZ5229" s="6" t="str">
        <f t="shared" si="571"/>
        <v>2656.8</v>
      </c>
      <c r="BC5229" s="12" t="s">
        <v>13283</v>
      </c>
      <c r="BJ5229" s="12">
        <f t="shared" si="572"/>
        <v>0</v>
      </c>
      <c r="BK5229" s="12">
        <f t="shared" si="573"/>
        <v>0</v>
      </c>
      <c r="CQ5229" s="3" t="str">
        <f>CONCATENATE(baseURL!$A$1,baseURL!$B$1,baseURL!$C$1,".",C5229,".",L5229,".pkl&amp;seq=",BC5229)</f>
        <v>http://proteomics.broadinstitute.org/millscripts/viewfeed.pl?side=xl&amp;cycle=1&amp;fixedMods=iaaC&amp;file=msdataSM/iPRG2012_nd/cpick_in/iPRG2012_nd.2656.8.3.pkl&amp;seq=LYGEYPPTKLLVSEVAK</v>
      </c>
    </row>
    <row r="5230" spans="1:95" x14ac:dyDescent="0.2">
      <c r="A5230" s="3">
        <v>6248</v>
      </c>
      <c r="B5230" s="2" t="s">
        <v>13387</v>
      </c>
      <c r="C5230" s="2" t="s">
        <v>13385</v>
      </c>
      <c r="D5230" s="3">
        <v>13618</v>
      </c>
      <c r="E5230" s="3">
        <v>13602</v>
      </c>
      <c r="F5230" s="3">
        <v>55786</v>
      </c>
      <c r="G5230" s="3">
        <v>16257</v>
      </c>
      <c r="H5230" s="3">
        <v>47.016599999999997</v>
      </c>
      <c r="I5230" s="30">
        <v>656.00483999999994</v>
      </c>
      <c r="J5230" s="30">
        <v>656.00468460000002</v>
      </c>
      <c r="K5230" s="30">
        <v>1.6000000000000001E-4</v>
      </c>
      <c r="L5230" s="3">
        <v>3</v>
      </c>
      <c r="M5230" s="3">
        <v>3</v>
      </c>
      <c r="N5230" s="10">
        <f t="shared" si="567"/>
        <v>1</v>
      </c>
      <c r="O5230" s="35">
        <v>3</v>
      </c>
      <c r="P5230" s="17"/>
      <c r="Q5230" s="40">
        <v>1966.00287</v>
      </c>
      <c r="R5230" s="40">
        <v>656.00581</v>
      </c>
      <c r="S5230" s="18">
        <f t="shared" si="568"/>
        <v>-1.4786454407348859</v>
      </c>
      <c r="T5230" s="18">
        <f t="shared" si="569"/>
        <v>-1.7155335864755097</v>
      </c>
      <c r="U5230" s="18">
        <f t="shared" si="570"/>
        <v>-1.9969335332403324</v>
      </c>
      <c r="V5230" s="30">
        <v>656.00450000000001</v>
      </c>
      <c r="W5230" s="3" t="s">
        <v>47</v>
      </c>
      <c r="X5230" s="3" t="s">
        <v>47</v>
      </c>
      <c r="Y5230" s="3" t="s">
        <v>47</v>
      </c>
      <c r="Z5230" s="3" t="s">
        <v>47</v>
      </c>
      <c r="AA5230" s="3" t="s">
        <v>48</v>
      </c>
      <c r="AB5230" s="12" t="s">
        <v>47</v>
      </c>
      <c r="AC5230" s="3" t="s">
        <v>47</v>
      </c>
      <c r="AD5230" s="3" t="s">
        <v>47</v>
      </c>
      <c r="AE5230" s="3" t="s">
        <v>47</v>
      </c>
      <c r="AF5230" s="3" t="s">
        <v>47</v>
      </c>
      <c r="AG5230" s="3" t="s">
        <v>47</v>
      </c>
      <c r="AH5230" s="3" t="s">
        <v>47</v>
      </c>
      <c r="AI5230" s="3" t="s">
        <v>47</v>
      </c>
      <c r="AJ5230" s="3" t="s">
        <v>47</v>
      </c>
      <c r="AK5230" s="3" t="s">
        <v>47</v>
      </c>
      <c r="AL5230" s="3" t="s">
        <v>47</v>
      </c>
      <c r="AN5230" s="3" t="s">
        <v>47</v>
      </c>
      <c r="AU5230" s="3">
        <v>0</v>
      </c>
      <c r="AV5230" s="3">
        <v>16</v>
      </c>
      <c r="AW5230" s="3">
        <v>1</v>
      </c>
      <c r="AX5230" s="3">
        <v>16</v>
      </c>
      <c r="AY5230" s="3">
        <v>100</v>
      </c>
      <c r="AZ5230" s="6" t="str">
        <f t="shared" si="571"/>
        <v>2656.9</v>
      </c>
      <c r="BC5230" s="12" t="s">
        <v>13286</v>
      </c>
      <c r="BJ5230" s="12">
        <f t="shared" si="572"/>
        <v>0</v>
      </c>
      <c r="BK5230" s="12">
        <f t="shared" si="573"/>
        <v>0</v>
      </c>
      <c r="CQ5230" s="3" t="str">
        <f>CONCATENATE(baseURL!$A$1,baseURL!$B$1,baseURL!$C$1,".",C5230,".",L5230,".pkl&amp;seq=",BC5230)</f>
        <v>http://proteomics.broadinstitute.org/millscripts/viewfeed.pl?side=xl&amp;cycle=1&amp;fixedMods=iaaC&amp;file=msdataSM/iPRG2012_nd/cpick_in/iPRG2012_nd.2656.9.3.pkl&amp;seq=ALRLETGNFSWASEGLSK</v>
      </c>
    </row>
    <row r="5231" spans="1:95" x14ac:dyDescent="0.2">
      <c r="A5231" s="3">
        <v>5079</v>
      </c>
      <c r="B5231" s="2" t="s">
        <v>13398</v>
      </c>
      <c r="C5231" s="2" t="s">
        <v>13399</v>
      </c>
      <c r="D5231" s="3">
        <v>13628</v>
      </c>
      <c r="E5231" s="3">
        <v>13612</v>
      </c>
      <c r="F5231" s="3">
        <v>55805</v>
      </c>
      <c r="G5231" s="3">
        <v>16268</v>
      </c>
      <c r="H5231" s="3">
        <v>47.041499999999999</v>
      </c>
      <c r="I5231" s="30">
        <v>673.33735999999999</v>
      </c>
      <c r="J5231" s="30">
        <v>673.33521589999998</v>
      </c>
      <c r="K5231" s="30">
        <v>2.14E-3</v>
      </c>
      <c r="L5231" s="3">
        <v>3</v>
      </c>
      <c r="M5231" s="3">
        <v>3</v>
      </c>
      <c r="N5231" s="10">
        <f t="shared" si="567"/>
        <v>1</v>
      </c>
      <c r="O5231" s="35">
        <v>3</v>
      </c>
      <c r="P5231" s="17"/>
      <c r="Q5231" s="40">
        <v>2017.9937600000001</v>
      </c>
      <c r="R5231" s="40">
        <v>673.33609999999999</v>
      </c>
      <c r="S5231" s="18">
        <f t="shared" si="568"/>
        <v>1.8712794397954264</v>
      </c>
      <c r="T5231" s="18">
        <f t="shared" si="569"/>
        <v>-1.3130144069321292</v>
      </c>
      <c r="U5231" s="18">
        <f t="shared" si="570"/>
        <v>-1.4851424124985326</v>
      </c>
      <c r="V5231" s="30">
        <v>673.33510000000001</v>
      </c>
      <c r="W5231" s="3" t="s">
        <v>47</v>
      </c>
      <c r="X5231" s="3" t="s">
        <v>47</v>
      </c>
      <c r="Y5231" s="3" t="s">
        <v>47</v>
      </c>
      <c r="Z5231" s="3" t="s">
        <v>47</v>
      </c>
      <c r="AA5231" s="3" t="s">
        <v>47</v>
      </c>
      <c r="AB5231" s="12" t="s">
        <v>47</v>
      </c>
      <c r="AC5231" s="3" t="s">
        <v>47</v>
      </c>
      <c r="AD5231" s="3" t="s">
        <v>47</v>
      </c>
      <c r="AE5231" s="3" t="s">
        <v>47</v>
      </c>
      <c r="AF5231" s="3" t="s">
        <v>47</v>
      </c>
      <c r="AG5231" s="3" t="s">
        <v>47</v>
      </c>
      <c r="AH5231" s="3" t="s">
        <v>47</v>
      </c>
      <c r="AI5231" s="3" t="s">
        <v>47</v>
      </c>
      <c r="AJ5231" s="3" t="s">
        <v>47</v>
      </c>
      <c r="AK5231" s="3" t="s">
        <v>47</v>
      </c>
      <c r="AL5231" s="3" t="s">
        <v>47</v>
      </c>
      <c r="AM5231" s="3" t="s">
        <v>47</v>
      </c>
      <c r="AN5231" s="3" t="s">
        <v>47</v>
      </c>
      <c r="AO5231" s="3" t="s">
        <v>52</v>
      </c>
      <c r="AU5231" s="3">
        <v>0</v>
      </c>
      <c r="AV5231" s="3">
        <v>18</v>
      </c>
      <c r="AW5231" s="3">
        <v>1</v>
      </c>
      <c r="AX5231" s="3">
        <v>18</v>
      </c>
      <c r="AY5231" s="3">
        <v>100</v>
      </c>
      <c r="AZ5231" s="6" t="str">
        <f t="shared" si="571"/>
        <v>2657.7</v>
      </c>
      <c r="BC5231" s="12" t="s">
        <v>13400</v>
      </c>
      <c r="BJ5231" s="12">
        <f t="shared" si="572"/>
        <v>0</v>
      </c>
      <c r="BK5231" s="12">
        <f t="shared" si="573"/>
        <v>0</v>
      </c>
      <c r="CQ5231" s="3" t="str">
        <f>CONCATENATE(baseURL!$A$1,baseURL!$B$1,baseURL!$C$1,".",C5231,".",L5231,".pkl&amp;seq=",BC5231)</f>
        <v>http://proteomics.broadinstitute.org/millscripts/viewfeed.pl?side=xl&amp;cycle=1&amp;fixedMods=iaaC&amp;file=msdataSM/iPRG2012_nd/cpick_in/iPRG2012_nd.2657.7.3.pkl&amp;seq=EGFQLPTNLDAAAAGTSQAR</v>
      </c>
    </row>
    <row r="5232" spans="1:95" x14ac:dyDescent="0.2">
      <c r="A5232" s="3">
        <v>3517</v>
      </c>
      <c r="B5232" s="2" t="s">
        <v>13401</v>
      </c>
      <c r="C5232" s="2" t="s">
        <v>13396</v>
      </c>
      <c r="D5232" s="3">
        <v>13629</v>
      </c>
      <c r="E5232" s="3">
        <v>13613</v>
      </c>
      <c r="F5232" s="3">
        <v>55806</v>
      </c>
      <c r="G5232" s="3">
        <v>16269</v>
      </c>
      <c r="H5232" s="3">
        <v>47.043199999999999</v>
      </c>
      <c r="I5232" s="30">
        <v>707.32609000000002</v>
      </c>
      <c r="J5232" s="30">
        <v>707.8935338</v>
      </c>
      <c r="K5232" s="30">
        <v>-0.56744000000000006</v>
      </c>
      <c r="L5232" s="3">
        <v>0</v>
      </c>
      <c r="M5232" s="3">
        <v>2</v>
      </c>
      <c r="N5232" s="10">
        <f t="shared" si="567"/>
        <v>1</v>
      </c>
      <c r="O5232" s="35">
        <v>2</v>
      </c>
      <c r="P5232" s="17"/>
      <c r="Q5232" s="40">
        <v>1414.7835</v>
      </c>
      <c r="R5232" s="40">
        <v>707.89539000000002</v>
      </c>
      <c r="S5232" s="18">
        <f t="shared" si="568"/>
        <v>-804.21487135267023</v>
      </c>
      <c r="T5232" s="18">
        <f t="shared" si="569"/>
        <v>-2.6221388445829272</v>
      </c>
      <c r="U5232" s="18">
        <f t="shared" si="570"/>
        <v>-2.3873583921110999</v>
      </c>
      <c r="V5232" s="30">
        <v>707.89369999999997</v>
      </c>
      <c r="W5232" s="3" t="s">
        <v>47</v>
      </c>
      <c r="X5232" s="3" t="s">
        <v>47</v>
      </c>
      <c r="Y5232" s="3" t="s">
        <v>47</v>
      </c>
      <c r="Z5232" s="3" t="s">
        <v>47</v>
      </c>
      <c r="AA5232" s="3" t="s">
        <v>48</v>
      </c>
      <c r="AB5232" s="12" t="s">
        <v>47</v>
      </c>
      <c r="AC5232" s="3" t="s">
        <v>47</v>
      </c>
      <c r="AD5232" s="3" t="s">
        <v>47</v>
      </c>
      <c r="AE5232" s="3" t="s">
        <v>47</v>
      </c>
      <c r="AF5232" s="3" t="s">
        <v>47</v>
      </c>
      <c r="AH5232" s="3" t="s">
        <v>47</v>
      </c>
      <c r="AI5232" s="3" t="s">
        <v>47</v>
      </c>
      <c r="AK5232" s="3" t="s">
        <v>47</v>
      </c>
      <c r="AL5232" s="3" t="s">
        <v>47</v>
      </c>
      <c r="AM5232" s="3" t="s">
        <v>47</v>
      </c>
      <c r="AU5232" s="3">
        <v>0</v>
      </c>
      <c r="AV5232" s="3">
        <v>14</v>
      </c>
      <c r="AW5232" s="3">
        <v>1</v>
      </c>
      <c r="AX5232" s="3">
        <v>14</v>
      </c>
      <c r="AY5232" s="3">
        <v>100</v>
      </c>
      <c r="AZ5232" s="6" t="str">
        <f t="shared" si="571"/>
        <v>2657.8</v>
      </c>
      <c r="BC5232" s="12" t="s">
        <v>13366</v>
      </c>
      <c r="BJ5232" s="12">
        <f t="shared" si="572"/>
        <v>0</v>
      </c>
      <c r="BK5232" s="12">
        <f t="shared" si="573"/>
        <v>0</v>
      </c>
      <c r="CQ5232" s="3" t="str">
        <f>CONCATENATE(baseURL!$A$1,baseURL!$B$1,baseURL!$C$1,".",C5232,".",L5232,".pkl&amp;seq=",BC5232)</f>
        <v>http://proteomics.broadinstitute.org/millscripts/viewfeed.pl?side=xl&amp;cycle=1&amp;fixedMods=iaaC&amp;file=msdataSM/iPRG2012_nd/cpick_in/iPRG2012_nd.2657.8.0.pkl&amp;seq=LGANALLGVSMAAAR</v>
      </c>
    </row>
    <row r="5233" spans="1:95" x14ac:dyDescent="0.2">
      <c r="A5233" s="3">
        <v>7201</v>
      </c>
      <c r="B5233" s="2" t="s">
        <v>13402</v>
      </c>
      <c r="C5233" s="2" t="s">
        <v>13403</v>
      </c>
      <c r="D5233" s="3">
        <v>13637</v>
      </c>
      <c r="E5233" s="3">
        <v>13621</v>
      </c>
      <c r="F5233" s="3">
        <v>55825</v>
      </c>
      <c r="G5233" s="3">
        <v>16278</v>
      </c>
      <c r="H5233" s="3">
        <v>47.061500000000002</v>
      </c>
      <c r="I5233" s="30">
        <v>586.76712999999995</v>
      </c>
      <c r="J5233" s="30">
        <v>586.76647730000002</v>
      </c>
      <c r="K5233" s="30">
        <v>6.4999999999999997E-4</v>
      </c>
      <c r="L5233" s="3">
        <v>2</v>
      </c>
      <c r="M5233" s="3">
        <v>2</v>
      </c>
      <c r="N5233" s="10">
        <f t="shared" si="567"/>
        <v>1</v>
      </c>
      <c r="O5233" s="35">
        <v>2</v>
      </c>
      <c r="P5233" s="17"/>
      <c r="Q5233" s="40">
        <v>1172.5258699999999</v>
      </c>
      <c r="R5233" s="40">
        <v>586.76657</v>
      </c>
      <c r="S5233" s="18">
        <f t="shared" si="568"/>
        <v>0.9543829328081489</v>
      </c>
      <c r="T5233" s="18">
        <f t="shared" si="569"/>
        <v>-0.15798446046774614</v>
      </c>
      <c r="U5233" s="18">
        <f t="shared" si="570"/>
        <v>0.22155318087198128</v>
      </c>
      <c r="V5233" s="30">
        <v>586.76670000000001</v>
      </c>
      <c r="W5233" s="3" t="s">
        <v>47</v>
      </c>
      <c r="Y5233" s="3" t="s">
        <v>48</v>
      </c>
      <c r="Z5233" s="3" t="s">
        <v>47</v>
      </c>
      <c r="AA5233" s="3" t="s">
        <v>47</v>
      </c>
      <c r="AB5233" s="12" t="s">
        <v>47</v>
      </c>
      <c r="AC5233" s="3" t="s">
        <v>52</v>
      </c>
      <c r="AF5233" s="3" t="s">
        <v>48</v>
      </c>
      <c r="AG5233" s="3" t="s">
        <v>52</v>
      </c>
      <c r="AI5233" s="3" t="s">
        <v>48</v>
      </c>
      <c r="AK5233" s="3" t="s">
        <v>52</v>
      </c>
      <c r="AU5233" s="3">
        <v>0</v>
      </c>
      <c r="AV5233" s="3">
        <v>4</v>
      </c>
      <c r="AW5233" s="3">
        <v>1</v>
      </c>
      <c r="AX5233" s="3">
        <v>4</v>
      </c>
      <c r="AY5233" s="3">
        <v>100</v>
      </c>
      <c r="AZ5233" s="6" t="str">
        <f t="shared" si="571"/>
        <v>2658.6</v>
      </c>
      <c r="BC5233" s="12" t="s">
        <v>13404</v>
      </c>
      <c r="BJ5233" s="12">
        <f t="shared" si="572"/>
        <v>0</v>
      </c>
      <c r="BK5233" s="12">
        <f t="shared" si="573"/>
        <v>0</v>
      </c>
      <c r="CQ5233" s="3" t="str">
        <f>CONCATENATE(baseURL!$A$1,baseURL!$B$1,baseURL!$C$1,".",C5233,".",L5233,".pkl&amp;seq=",BC5233)</f>
        <v>http://proteomics.broadinstitute.org/millscripts/viewfeed.pl?side=xl&amp;cycle=1&amp;fixedMods=iaaC&amp;file=msdataSM/iPRG2012_nd/cpick_in/iPRG2012_nd.2658.6.2.pkl&amp;seq=EFPEYFAAQA</v>
      </c>
    </row>
    <row r="5234" spans="1:95" x14ac:dyDescent="0.2">
      <c r="A5234" s="3">
        <v>3994</v>
      </c>
      <c r="B5234" s="2" t="s">
        <v>13405</v>
      </c>
      <c r="C5234" s="2" t="s">
        <v>13406</v>
      </c>
      <c r="D5234" s="3">
        <v>13645</v>
      </c>
      <c r="E5234" s="3">
        <v>13629</v>
      </c>
      <c r="F5234" s="3">
        <v>55842</v>
      </c>
      <c r="G5234" s="3">
        <v>16287</v>
      </c>
      <c r="H5234" s="3">
        <v>47.082900000000002</v>
      </c>
      <c r="I5234" s="30">
        <v>558.30372</v>
      </c>
      <c r="J5234" s="30">
        <v>558.30082849999997</v>
      </c>
      <c r="K5234" s="30">
        <v>2.8900000000000002E-3</v>
      </c>
      <c r="L5234" s="3">
        <v>4</v>
      </c>
      <c r="M5234" s="3">
        <v>4</v>
      </c>
      <c r="N5234" s="10">
        <f t="shared" si="567"/>
        <v>1</v>
      </c>
      <c r="O5234" s="35">
        <v>4</v>
      </c>
      <c r="P5234" s="17"/>
      <c r="Q5234" s="40">
        <v>2230.18262</v>
      </c>
      <c r="R5234" s="40">
        <v>558.30110999999999</v>
      </c>
      <c r="S5234" s="18">
        <f t="shared" si="568"/>
        <v>4.6748966700141796</v>
      </c>
      <c r="T5234" s="18">
        <f t="shared" si="569"/>
        <v>-0.50420820411452394</v>
      </c>
      <c r="U5234" s="18">
        <f t="shared" si="570"/>
        <v>-0.73437074124396973</v>
      </c>
      <c r="V5234" s="30">
        <v>558.30070000000001</v>
      </c>
      <c r="W5234" s="3" t="s">
        <v>47</v>
      </c>
      <c r="X5234" s="3" t="s">
        <v>47</v>
      </c>
      <c r="Y5234" s="3" t="s">
        <v>47</v>
      </c>
      <c r="Z5234" s="3" t="s">
        <v>47</v>
      </c>
      <c r="AA5234" s="3" t="s">
        <v>47</v>
      </c>
      <c r="AB5234" s="12" t="s">
        <v>47</v>
      </c>
      <c r="AC5234" s="3" t="s">
        <v>47</v>
      </c>
      <c r="AD5234" s="3" t="s">
        <v>47</v>
      </c>
      <c r="AE5234" s="3" t="s">
        <v>47</v>
      </c>
      <c r="AF5234" s="3" t="s">
        <v>48</v>
      </c>
      <c r="AG5234" s="3" t="s">
        <v>47</v>
      </c>
      <c r="AI5234" s="3" t="s">
        <v>48</v>
      </c>
      <c r="AL5234" s="3" t="s">
        <v>48</v>
      </c>
      <c r="AU5234" s="3">
        <v>0</v>
      </c>
      <c r="AV5234" s="3">
        <v>10</v>
      </c>
      <c r="AW5234" s="3">
        <v>1</v>
      </c>
      <c r="AX5234" s="3">
        <v>10</v>
      </c>
      <c r="AY5234" s="3">
        <v>100</v>
      </c>
      <c r="AZ5234" s="6" t="str">
        <f t="shared" si="571"/>
        <v>2659.2</v>
      </c>
      <c r="BC5234" s="12" t="s">
        <v>13351</v>
      </c>
      <c r="BJ5234" s="12">
        <f t="shared" si="572"/>
        <v>0</v>
      </c>
      <c r="BK5234" s="12">
        <f t="shared" si="573"/>
        <v>0</v>
      </c>
      <c r="CQ5234" s="3" t="str">
        <f>CONCATENATE(baseURL!$A$1,baseURL!$B$1,baseURL!$C$1,".",C5234,".",L5234,".pkl&amp;seq=",BC5234)</f>
        <v>http://proteomics.broadinstitute.org/millscripts/viewfeed.pl?side=xl&amp;cycle=1&amp;fixedMods=iaaC&amp;file=msdataSM/iPRG2012_nd/cpick_in/iPRG2012_nd.2659.2.4.pkl&amp;seq=FVQGLLQNAAANAEAKGLDATK</v>
      </c>
    </row>
    <row r="5235" spans="1:95" x14ac:dyDescent="0.2">
      <c r="A5235" s="3">
        <v>6567</v>
      </c>
      <c r="B5235" s="2" t="s">
        <v>13407</v>
      </c>
      <c r="C5235" s="2" t="s">
        <v>13408</v>
      </c>
      <c r="D5235" s="3">
        <v>13648</v>
      </c>
      <c r="E5235" s="3">
        <v>13632</v>
      </c>
      <c r="F5235" s="3">
        <v>55845</v>
      </c>
      <c r="G5235" s="3">
        <v>16290</v>
      </c>
      <c r="H5235" s="3">
        <v>47.087899999999998</v>
      </c>
      <c r="I5235" s="30">
        <v>638.33184000000006</v>
      </c>
      <c r="J5235" s="30">
        <v>638.33107410000002</v>
      </c>
      <c r="K5235" s="30">
        <v>7.6999999999999996E-4</v>
      </c>
      <c r="L5235" s="3">
        <v>2</v>
      </c>
      <c r="M5235" s="3">
        <v>2</v>
      </c>
      <c r="N5235" s="10">
        <f t="shared" si="567"/>
        <v>1</v>
      </c>
      <c r="O5235" s="35">
        <v>2</v>
      </c>
      <c r="P5235" s="17"/>
      <c r="Q5235" s="40">
        <v>1275.6579400000001</v>
      </c>
      <c r="R5235" s="40">
        <v>638.33261000000005</v>
      </c>
      <c r="S5235" s="18">
        <f t="shared" si="568"/>
        <v>-1.2062676854134291</v>
      </c>
      <c r="T5235" s="18">
        <f t="shared" si="569"/>
        <v>-2.4061123871169352</v>
      </c>
      <c r="U5235" s="18">
        <f t="shared" si="570"/>
        <v>-2.20887978773021</v>
      </c>
      <c r="V5235" s="30">
        <v>638.33119999999997</v>
      </c>
      <c r="W5235" s="3" t="s">
        <v>47</v>
      </c>
      <c r="X5235" s="3" t="s">
        <v>47</v>
      </c>
      <c r="Y5235" s="3" t="s">
        <v>47</v>
      </c>
      <c r="Z5235" s="3" t="s">
        <v>47</v>
      </c>
      <c r="AA5235" s="3" t="s">
        <v>47</v>
      </c>
      <c r="AB5235" s="12" t="s">
        <v>47</v>
      </c>
      <c r="AC5235" s="3" t="s">
        <v>47</v>
      </c>
      <c r="AD5235" s="3" t="s">
        <v>47</v>
      </c>
      <c r="AE5235" s="3" t="s">
        <v>47</v>
      </c>
      <c r="AF5235" s="3" t="s">
        <v>47</v>
      </c>
      <c r="AG5235" s="3" t="s">
        <v>48</v>
      </c>
      <c r="AH5235" s="3" t="s">
        <v>47</v>
      </c>
      <c r="AI5235" s="3" t="s">
        <v>48</v>
      </c>
      <c r="AJ5235" s="3" t="s">
        <v>47</v>
      </c>
      <c r="AK5235" s="3" t="s">
        <v>48</v>
      </c>
      <c r="AL5235" s="3" t="s">
        <v>48</v>
      </c>
      <c r="AU5235" s="3">
        <v>0</v>
      </c>
      <c r="AV5235" s="3">
        <v>12</v>
      </c>
      <c r="AW5235" s="3">
        <v>1</v>
      </c>
      <c r="AX5235" s="3">
        <v>12</v>
      </c>
      <c r="AY5235" s="3">
        <v>100</v>
      </c>
      <c r="AZ5235" s="6" t="str">
        <f t="shared" si="571"/>
        <v>2659.5</v>
      </c>
      <c r="BC5235" s="12" t="s">
        <v>13309</v>
      </c>
      <c r="BJ5235" s="12">
        <f t="shared" si="572"/>
        <v>0</v>
      </c>
      <c r="BK5235" s="12">
        <f t="shared" si="573"/>
        <v>0</v>
      </c>
      <c r="CQ5235" s="3" t="str">
        <f>CONCATENATE(baseURL!$A$1,baseURL!$B$1,baseURL!$C$1,".",C5235,".",L5235,".pkl&amp;seq=",BC5235)</f>
        <v>http://proteomics.broadinstitute.org/millscripts/viewfeed.pl?side=xl&amp;cycle=1&amp;fixedMods=iaaC&amp;file=msdataSM/iPRG2012_nd/cpick_in/iPRG2012_nd.2659.5.2.pkl&amp;seq=QLVFELPSQTN</v>
      </c>
    </row>
    <row r="5236" spans="1:95" x14ac:dyDescent="0.2">
      <c r="A5236" s="3">
        <v>1043</v>
      </c>
      <c r="B5236" s="2" t="s">
        <v>13409</v>
      </c>
      <c r="C5236" s="2" t="s">
        <v>13410</v>
      </c>
      <c r="D5236" s="3">
        <v>13651</v>
      </c>
      <c r="E5236" s="3">
        <v>13635</v>
      </c>
      <c r="F5236" s="3">
        <v>55848</v>
      </c>
      <c r="G5236" s="3">
        <v>16293</v>
      </c>
      <c r="H5236" s="3">
        <v>47.093800000000002</v>
      </c>
      <c r="I5236" s="30">
        <v>783.89121999999998</v>
      </c>
      <c r="J5236" s="30">
        <v>783.89293439999994</v>
      </c>
      <c r="K5236" s="30">
        <v>-1.7099999999999999E-3</v>
      </c>
      <c r="L5236" s="3">
        <v>2</v>
      </c>
      <c r="M5236" s="3">
        <v>2</v>
      </c>
      <c r="N5236" s="10">
        <f t="shared" si="567"/>
        <v>1</v>
      </c>
      <c r="O5236" s="35">
        <v>2</v>
      </c>
      <c r="P5236" s="17"/>
      <c r="Q5236" s="40">
        <v>1566.78322</v>
      </c>
      <c r="R5236" s="40">
        <v>783.89525000000003</v>
      </c>
      <c r="S5236" s="18">
        <f t="shared" si="568"/>
        <v>-5.1409930090239015</v>
      </c>
      <c r="T5236" s="18">
        <f t="shared" si="569"/>
        <v>-2.9539661071911394</v>
      </c>
      <c r="U5236" s="18">
        <f t="shared" si="570"/>
        <v>-2.6151453272026357</v>
      </c>
      <c r="V5236" s="30">
        <v>783.89319999999998</v>
      </c>
      <c r="W5236" s="3" t="s">
        <v>47</v>
      </c>
      <c r="Z5236" s="3" t="s">
        <v>52</v>
      </c>
      <c r="AA5236" s="3" t="s">
        <v>47</v>
      </c>
      <c r="AB5236" s="12" t="s">
        <v>48</v>
      </c>
      <c r="AC5236" s="3" t="s">
        <v>47</v>
      </c>
      <c r="AF5236" s="3" t="s">
        <v>48</v>
      </c>
      <c r="AG5236" s="3" t="s">
        <v>52</v>
      </c>
      <c r="AH5236" s="3" t="s">
        <v>47</v>
      </c>
      <c r="AI5236" s="3" t="s">
        <v>48</v>
      </c>
      <c r="AK5236" s="3" t="s">
        <v>52</v>
      </c>
      <c r="AO5236" s="3" t="s">
        <v>48</v>
      </c>
      <c r="AP5236" s="3" t="s">
        <v>48</v>
      </c>
      <c r="AU5236" s="3">
        <v>0</v>
      </c>
      <c r="AV5236" s="3">
        <v>4</v>
      </c>
      <c r="AW5236" s="3">
        <v>1</v>
      </c>
      <c r="AX5236" s="3">
        <v>4</v>
      </c>
      <c r="AY5236" s="3">
        <v>100</v>
      </c>
      <c r="AZ5236" s="6" t="str">
        <f t="shared" si="571"/>
        <v>2659.8</v>
      </c>
      <c r="BC5236" s="12" t="s">
        <v>13293</v>
      </c>
      <c r="BJ5236" s="12">
        <f t="shared" si="572"/>
        <v>0</v>
      </c>
      <c r="BK5236" s="12">
        <f t="shared" si="573"/>
        <v>0</v>
      </c>
      <c r="BN5236" s="3" t="s">
        <v>277</v>
      </c>
      <c r="BR5236" s="3" t="s">
        <v>277</v>
      </c>
      <c r="CQ5236" s="3" t="str">
        <f>CONCATENATE(baseURL!$A$1,baseURL!$B$1,baseURL!$C$1,".",C5236,".",L5236,".pkl&amp;seq=",BC5236,"&amp;varMods=Oxidation-M")</f>
        <v>http://proteomics.broadinstitute.org/millscripts/viewfeed.pl?side=xl&amp;cycle=1&amp;fixedMods=iaaC&amp;file=msdataSM/iPRG2012_nd/cpick_in/iPRG2012_nd.2659.8.2.pkl&amp;seq=NFTPEQLSSmVLGK&amp;varMods=Oxidation-M</v>
      </c>
    </row>
    <row r="5237" spans="1:95" x14ac:dyDescent="0.2">
      <c r="A5237" s="3">
        <v>4244</v>
      </c>
      <c r="B5237" s="2" t="s">
        <v>13411</v>
      </c>
      <c r="C5237" s="2" t="s">
        <v>13412</v>
      </c>
      <c r="D5237" s="3">
        <v>13654</v>
      </c>
      <c r="E5237" s="3">
        <v>13638</v>
      </c>
      <c r="F5237" s="3">
        <v>55863</v>
      </c>
      <c r="G5237" s="3">
        <v>16297</v>
      </c>
      <c r="H5237" s="3">
        <v>47.109499999999997</v>
      </c>
      <c r="I5237" s="30">
        <v>472.26652999999999</v>
      </c>
      <c r="J5237" s="30">
        <v>472.26505470000001</v>
      </c>
      <c r="K5237" s="30">
        <v>1.48E-3</v>
      </c>
      <c r="L5237" s="3">
        <v>3</v>
      </c>
      <c r="M5237" s="3">
        <v>3</v>
      </c>
      <c r="N5237" s="10">
        <f t="shared" si="567"/>
        <v>1</v>
      </c>
      <c r="O5237" s="35">
        <v>3</v>
      </c>
      <c r="P5237" s="17"/>
      <c r="Q5237" s="40">
        <v>1414.7835</v>
      </c>
      <c r="R5237" s="40">
        <v>472.26602000000003</v>
      </c>
      <c r="S5237" s="18">
        <f t="shared" si="568"/>
        <v>1.0798998411169387</v>
      </c>
      <c r="T5237" s="18">
        <f t="shared" si="569"/>
        <v>-2.0439751308351326</v>
      </c>
      <c r="U5237" s="18">
        <f t="shared" si="570"/>
        <v>-2.371544749322517</v>
      </c>
      <c r="V5237" s="30">
        <v>472.26490000000001</v>
      </c>
      <c r="W5237" s="3" t="s">
        <v>47</v>
      </c>
      <c r="X5237" s="3" t="s">
        <v>47</v>
      </c>
      <c r="Y5237" s="3" t="s">
        <v>47</v>
      </c>
      <c r="Z5237" s="3" t="s">
        <v>47</v>
      </c>
      <c r="AA5237" s="3" t="s">
        <v>65</v>
      </c>
      <c r="AB5237" s="12" t="s">
        <v>47</v>
      </c>
      <c r="AC5237" s="3" t="s">
        <v>47</v>
      </c>
      <c r="AD5237" s="3" t="s">
        <v>47</v>
      </c>
      <c r="AE5237" s="3" t="s">
        <v>47</v>
      </c>
      <c r="AF5237" s="3" t="s">
        <v>47</v>
      </c>
      <c r="AG5237" s="3" t="s">
        <v>47</v>
      </c>
      <c r="AH5237" s="3" t="s">
        <v>47</v>
      </c>
      <c r="AI5237" s="3" t="s">
        <v>47</v>
      </c>
      <c r="AJ5237" s="3" t="s">
        <v>47</v>
      </c>
      <c r="AK5237" s="3" t="s">
        <v>47</v>
      </c>
      <c r="AL5237" s="3" t="s">
        <v>47</v>
      </c>
      <c r="AN5237" s="3" t="s">
        <v>47</v>
      </c>
      <c r="AU5237" s="3">
        <v>1</v>
      </c>
      <c r="AV5237" s="3">
        <v>16</v>
      </c>
      <c r="AW5237" s="3">
        <v>1</v>
      </c>
      <c r="AX5237" s="3">
        <v>16</v>
      </c>
      <c r="AY5237" s="3">
        <v>100</v>
      </c>
      <c r="AZ5237" s="6" t="str">
        <f t="shared" si="571"/>
        <v>2660.2</v>
      </c>
      <c r="BC5237" s="12" t="s">
        <v>13366</v>
      </c>
      <c r="BJ5237" s="12">
        <f t="shared" si="572"/>
        <v>0</v>
      </c>
      <c r="BK5237" s="12">
        <f t="shared" si="573"/>
        <v>0</v>
      </c>
      <c r="BW5237" s="3" t="s">
        <v>13367</v>
      </c>
      <c r="CQ5237" s="3" t="str">
        <f>CONCATENATE(baseURL!$A$1,baseURL!$B$1,baseURL!$C$1,".",C5237,".",L5237,".pkl&amp;seq=",BC5237)</f>
        <v>http://proteomics.broadinstitute.org/millscripts/viewfeed.pl?side=xl&amp;cycle=1&amp;fixedMods=iaaC&amp;file=msdataSM/iPRG2012_nd/cpick_in/iPRG2012_nd.2660.2.3.pkl&amp;seq=LGANALLGVSMAAAR</v>
      </c>
    </row>
    <row r="5238" spans="1:95" x14ac:dyDescent="0.2">
      <c r="A5238" s="3">
        <v>2197</v>
      </c>
      <c r="B5238" s="2" t="s">
        <v>13413</v>
      </c>
      <c r="C5238" s="2" t="s">
        <v>13405</v>
      </c>
      <c r="D5238" s="3">
        <v>13655</v>
      </c>
      <c r="E5238" s="3">
        <v>13639</v>
      </c>
      <c r="F5238" s="3">
        <v>55864</v>
      </c>
      <c r="G5238" s="3">
        <v>16298</v>
      </c>
      <c r="H5238" s="3">
        <v>47.112000000000002</v>
      </c>
      <c r="I5238" s="30">
        <v>521.76862000000006</v>
      </c>
      <c r="J5238" s="30">
        <v>521.26533340000003</v>
      </c>
      <c r="K5238" s="30">
        <v>0.50329000000000002</v>
      </c>
      <c r="L5238" s="3">
        <v>0</v>
      </c>
      <c r="M5238" s="3">
        <v>2</v>
      </c>
      <c r="N5238" s="10">
        <f t="shared" si="567"/>
        <v>1</v>
      </c>
      <c r="O5238" s="35">
        <v>2</v>
      </c>
      <c r="P5238" s="17"/>
      <c r="Q5238" s="40">
        <v>1041.52514</v>
      </c>
      <c r="R5238" s="40">
        <v>521.26621</v>
      </c>
      <c r="S5238" s="18">
        <f t="shared" si="568"/>
        <v>963.82614173294371</v>
      </c>
      <c r="T5238" s="18">
        <f t="shared" si="569"/>
        <v>-1.681674321398245</v>
      </c>
      <c r="U5238" s="18">
        <f t="shared" si="570"/>
        <v>-1.7457490674030216</v>
      </c>
      <c r="V5238" s="30">
        <v>521.26530000000002</v>
      </c>
      <c r="W5238" s="3" t="s">
        <v>48</v>
      </c>
      <c r="Y5238" s="3" t="s">
        <v>47</v>
      </c>
      <c r="Z5238" s="3" t="s">
        <v>47</v>
      </c>
      <c r="AA5238" s="3" t="s">
        <v>47</v>
      </c>
      <c r="AB5238" s="12" t="s">
        <v>48</v>
      </c>
      <c r="AC5238" s="3" t="s">
        <v>47</v>
      </c>
      <c r="AG5238" s="3" t="s">
        <v>48</v>
      </c>
      <c r="AU5238" s="3">
        <v>0</v>
      </c>
      <c r="AV5238" s="3">
        <v>4</v>
      </c>
      <c r="AW5238" s="3">
        <v>1</v>
      </c>
      <c r="AX5238" s="3">
        <v>4</v>
      </c>
      <c r="AY5238" s="3">
        <v>100</v>
      </c>
      <c r="AZ5238" s="6" t="str">
        <f t="shared" si="571"/>
        <v>2660.3</v>
      </c>
      <c r="BC5238" s="12" t="s">
        <v>13414</v>
      </c>
      <c r="BJ5238" s="12">
        <f t="shared" si="572"/>
        <v>0</v>
      </c>
      <c r="BK5238" s="12">
        <f t="shared" si="573"/>
        <v>0</v>
      </c>
      <c r="CQ5238" s="3" t="str">
        <f>CONCATENATE(baseURL!$A$1,baseURL!$B$1,baseURL!$C$1,".",C5238,".",L5238,".pkl&amp;seq=",BC5238)</f>
        <v>http://proteomics.broadinstitute.org/millscripts/viewfeed.pl?side=xl&amp;cycle=1&amp;fixedMods=iaaC&amp;file=msdataSM/iPRG2012_nd/cpick_in/iPRG2012_nd.2660.3.0.pkl&amp;seq=LLSDFFDGK</v>
      </c>
    </row>
    <row r="5239" spans="1:95" x14ac:dyDescent="0.2">
      <c r="A5239" s="3">
        <v>2094</v>
      </c>
      <c r="B5239" s="2" t="s">
        <v>13415</v>
      </c>
      <c r="C5239" s="2" t="s">
        <v>13416</v>
      </c>
      <c r="D5239" s="3">
        <v>13656</v>
      </c>
      <c r="E5239" s="3">
        <v>13640</v>
      </c>
      <c r="F5239" s="3">
        <v>55865</v>
      </c>
      <c r="G5239" s="3">
        <v>16299</v>
      </c>
      <c r="H5239" s="3">
        <v>47.1145</v>
      </c>
      <c r="I5239" s="30">
        <v>598.31637999999998</v>
      </c>
      <c r="J5239" s="30">
        <v>598.31758239999999</v>
      </c>
      <c r="K5239" s="30">
        <v>-1.1999999999999999E-3</v>
      </c>
      <c r="L5239" s="3">
        <v>2</v>
      </c>
      <c r="M5239" s="3">
        <v>2</v>
      </c>
      <c r="N5239" s="10">
        <f t="shared" si="567"/>
        <v>1</v>
      </c>
      <c r="P5239" s="17"/>
      <c r="Q5239" s="37">
        <v>1195.6317300000001</v>
      </c>
      <c r="R5239" s="37">
        <v>598.31949999999995</v>
      </c>
      <c r="S5239" s="18">
        <f t="shared" si="568"/>
        <v>-5.2146052401219567</v>
      </c>
      <c r="T5239" s="18">
        <f t="shared" si="569"/>
        <v>-3.204976605235347</v>
      </c>
      <c r="U5239" s="18">
        <f t="shared" si="570"/>
        <v>-3.0084261001069001</v>
      </c>
      <c r="V5239" s="30">
        <v>598.31769999999995</v>
      </c>
      <c r="W5239" s="3" t="s">
        <v>47</v>
      </c>
      <c r="X5239" s="3" t="s">
        <v>47</v>
      </c>
      <c r="Y5239" s="3" t="s">
        <v>47</v>
      </c>
      <c r="Z5239" s="3" t="s">
        <v>47</v>
      </c>
      <c r="AA5239" s="3" t="s">
        <v>48</v>
      </c>
      <c r="AB5239" s="12" t="s">
        <v>47</v>
      </c>
      <c r="AC5239" s="3" t="s">
        <v>47</v>
      </c>
      <c r="AD5239" s="3" t="s">
        <v>47</v>
      </c>
      <c r="AE5239" s="3" t="s">
        <v>47</v>
      </c>
      <c r="AF5239" s="3" t="s">
        <v>52</v>
      </c>
      <c r="AG5239" s="3" t="s">
        <v>47</v>
      </c>
      <c r="AI5239" s="3" t="s">
        <v>47</v>
      </c>
      <c r="AJ5239" s="3" t="s">
        <v>47</v>
      </c>
      <c r="AK5239" s="3" t="s">
        <v>52</v>
      </c>
      <c r="AO5239" s="3" t="s">
        <v>47</v>
      </c>
      <c r="AQ5239" s="3" t="s">
        <v>47</v>
      </c>
      <c r="AU5239" s="3">
        <v>0</v>
      </c>
      <c r="AV5239" s="3">
        <v>13</v>
      </c>
      <c r="AW5239" s="3">
        <v>1</v>
      </c>
      <c r="AX5239" s="3">
        <v>13</v>
      </c>
      <c r="AY5239" s="3">
        <v>100</v>
      </c>
      <c r="AZ5239" s="6" t="str">
        <f t="shared" si="571"/>
        <v>2660.4</v>
      </c>
      <c r="BC5239" s="12" t="s">
        <v>9717</v>
      </c>
      <c r="BJ5239" s="12">
        <f t="shared" si="572"/>
        <v>0</v>
      </c>
      <c r="BK5239" s="12">
        <f t="shared" si="573"/>
        <v>0</v>
      </c>
      <c r="BO5239" s="3" t="s">
        <v>114</v>
      </c>
      <c r="BP5239" s="3" t="s">
        <v>54</v>
      </c>
      <c r="BR5239" s="3" t="s">
        <v>54</v>
      </c>
      <c r="CQ5239" s="3" t="str">
        <f>CONCATENATE(baseURL!$A$1,baseURL!$B$1,baseURL!$C$1,".",C5239,".",L5239,".pkl&amp;seq=",BC5239,"&amp;varMods=pyroGlu-Q+Deamidated-N")</f>
        <v>http://proteomics.broadinstitute.org/millscripts/viewfeed.pl?side=xl&amp;cycle=1&amp;fixedMods=iaaC&amp;file=msdataSM/iPRG2012_nd/cpick_in/iPRG2012_nd.2660.4.2.pkl&amp;seq=qLTVnDLPVGR&amp;varMods=pyroGlu-Q+Deamidated-N</v>
      </c>
    </row>
    <row r="5240" spans="1:95" x14ac:dyDescent="0.2">
      <c r="A5240" s="3">
        <v>3915</v>
      </c>
      <c r="B5240" s="2" t="s">
        <v>13417</v>
      </c>
      <c r="C5240" s="2" t="s">
        <v>13418</v>
      </c>
      <c r="D5240" s="3">
        <v>13657</v>
      </c>
      <c r="E5240" s="3">
        <v>13641</v>
      </c>
      <c r="F5240" s="3">
        <v>55866</v>
      </c>
      <c r="G5240" s="3">
        <v>16300</v>
      </c>
      <c r="H5240" s="3">
        <v>47.117800000000003</v>
      </c>
      <c r="I5240" s="30">
        <v>605.29134999999997</v>
      </c>
      <c r="J5240" s="30">
        <v>605.28772430000004</v>
      </c>
      <c r="K5240" s="30">
        <v>3.63E-3</v>
      </c>
      <c r="L5240" s="3">
        <v>4</v>
      </c>
      <c r="M5240" s="3">
        <v>4</v>
      </c>
      <c r="N5240" s="10">
        <f t="shared" si="567"/>
        <v>1</v>
      </c>
      <c r="O5240" s="35">
        <v>4</v>
      </c>
      <c r="P5240" s="17"/>
      <c r="Q5240" s="40">
        <v>2418.13204</v>
      </c>
      <c r="R5240" s="40">
        <v>605.28846999999996</v>
      </c>
      <c r="S5240" s="18">
        <f t="shared" si="568"/>
        <v>4.7580618874247795</v>
      </c>
      <c r="T5240" s="18">
        <f t="shared" si="569"/>
        <v>-1.231974565656123</v>
      </c>
      <c r="U5240" s="18">
        <f t="shared" si="570"/>
        <v>-1.2721207129364502</v>
      </c>
      <c r="V5240" s="30">
        <v>605.28769999999997</v>
      </c>
      <c r="W5240" s="3" t="s">
        <v>47</v>
      </c>
      <c r="X5240" s="3" t="s">
        <v>47</v>
      </c>
      <c r="Y5240" s="3" t="s">
        <v>47</v>
      </c>
      <c r="Z5240" s="3" t="s">
        <v>47</v>
      </c>
      <c r="AA5240" s="3" t="s">
        <v>47</v>
      </c>
      <c r="AB5240" s="12" t="s">
        <v>48</v>
      </c>
      <c r="AD5240" s="3" t="s">
        <v>47</v>
      </c>
      <c r="AE5240" s="3" t="s">
        <v>48</v>
      </c>
      <c r="AF5240" s="3" t="s">
        <v>48</v>
      </c>
      <c r="AG5240" s="3" t="s">
        <v>47</v>
      </c>
      <c r="AJ5240" s="3" t="s">
        <v>47</v>
      </c>
      <c r="AM5240" s="3" t="s">
        <v>47</v>
      </c>
      <c r="AU5240" s="3">
        <v>0</v>
      </c>
      <c r="AV5240" s="3">
        <v>9</v>
      </c>
      <c r="AW5240" s="3">
        <v>1</v>
      </c>
      <c r="AX5240" s="3">
        <v>9</v>
      </c>
      <c r="AY5240" s="3">
        <v>100</v>
      </c>
      <c r="AZ5240" s="6" t="str">
        <f t="shared" si="571"/>
        <v>2660.5</v>
      </c>
      <c r="BC5240" s="12" t="s">
        <v>13419</v>
      </c>
      <c r="BJ5240" s="12">
        <f t="shared" si="572"/>
        <v>0</v>
      </c>
      <c r="BK5240" s="12">
        <f t="shared" si="573"/>
        <v>0</v>
      </c>
      <c r="CQ5240" s="3" t="str">
        <f>CONCATENATE(baseURL!$A$1,baseURL!$B$1,baseURL!$C$1,".",C5240,".",L5240,".pkl&amp;seq=",BC5240)</f>
        <v>http://proteomics.broadinstitute.org/millscripts/viewfeed.pl?side=xl&amp;cycle=1&amp;fixedMods=iaaC&amp;file=msdataSM/iPRG2012_nd/cpick_in/iPRG2012_nd.2660.5.4.pkl&amp;seq=STSGNTHLGGQDFDTNLLEHFK</v>
      </c>
    </row>
    <row r="5241" spans="1:95" x14ac:dyDescent="0.2">
      <c r="A5241" s="3">
        <v>5510</v>
      </c>
      <c r="B5241" s="2" t="s">
        <v>13420</v>
      </c>
      <c r="C5241" s="2" t="s">
        <v>13407</v>
      </c>
      <c r="D5241" s="3">
        <v>13658</v>
      </c>
      <c r="E5241" s="3">
        <v>13642</v>
      </c>
      <c r="F5241" s="3">
        <v>55867</v>
      </c>
      <c r="G5241" s="3">
        <v>16301</v>
      </c>
      <c r="H5241" s="3">
        <v>47.121099999999998</v>
      </c>
      <c r="I5241" s="30">
        <v>895.94717000000003</v>
      </c>
      <c r="J5241" s="30">
        <v>895.94655499999999</v>
      </c>
      <c r="K5241" s="30">
        <v>6.2E-4</v>
      </c>
      <c r="L5241" s="3">
        <v>2</v>
      </c>
      <c r="M5241" s="3">
        <v>2</v>
      </c>
      <c r="N5241" s="10">
        <f t="shared" si="567"/>
        <v>1</v>
      </c>
      <c r="O5241" s="35">
        <v>2</v>
      </c>
      <c r="P5241" s="17"/>
      <c r="Q5241" s="40">
        <v>1790.89192</v>
      </c>
      <c r="R5241" s="40">
        <v>895.94960000000003</v>
      </c>
      <c r="S5241" s="18">
        <f t="shared" si="568"/>
        <v>-2.712206133027939</v>
      </c>
      <c r="T5241" s="18">
        <f t="shared" si="569"/>
        <v>-3.3986286729106401</v>
      </c>
      <c r="U5241" s="18">
        <f t="shared" si="570"/>
        <v>-3.2367892123260598</v>
      </c>
      <c r="V5241" s="30">
        <v>895.94669999999996</v>
      </c>
      <c r="W5241" s="3" t="s">
        <v>47</v>
      </c>
      <c r="X5241" s="3" t="s">
        <v>47</v>
      </c>
      <c r="Y5241" s="3" t="s">
        <v>47</v>
      </c>
      <c r="Z5241" s="3" t="s">
        <v>47</v>
      </c>
      <c r="AA5241" s="3" t="s">
        <v>47</v>
      </c>
      <c r="AB5241" s="12" t="s">
        <v>47</v>
      </c>
      <c r="AC5241" s="3" t="s">
        <v>47</v>
      </c>
      <c r="AD5241" s="3" t="s">
        <v>47</v>
      </c>
      <c r="AE5241" s="3" t="s">
        <v>47</v>
      </c>
      <c r="AF5241" s="3" t="s">
        <v>47</v>
      </c>
      <c r="AG5241" s="3" t="s">
        <v>47</v>
      </c>
      <c r="AH5241" s="3" t="s">
        <v>47</v>
      </c>
      <c r="AI5241" s="3" t="s">
        <v>47</v>
      </c>
      <c r="AJ5241" s="3" t="s">
        <v>47</v>
      </c>
      <c r="AK5241" s="3" t="s">
        <v>47</v>
      </c>
      <c r="AL5241" s="3" t="s">
        <v>47</v>
      </c>
      <c r="AM5241" s="3" t="s">
        <v>47</v>
      </c>
      <c r="AU5241" s="3">
        <v>0</v>
      </c>
      <c r="AV5241" s="3">
        <v>17</v>
      </c>
      <c r="AW5241" s="3">
        <v>1</v>
      </c>
      <c r="AX5241" s="3">
        <v>17</v>
      </c>
      <c r="AY5241" s="3">
        <v>100</v>
      </c>
      <c r="AZ5241" s="6" t="str">
        <f t="shared" si="571"/>
        <v>2660.6</v>
      </c>
      <c r="BC5241" s="12" t="s">
        <v>13421</v>
      </c>
      <c r="BJ5241" s="12">
        <f t="shared" si="572"/>
        <v>0</v>
      </c>
      <c r="BK5241" s="12">
        <f t="shared" si="573"/>
        <v>0</v>
      </c>
      <c r="CQ5241" s="3" t="str">
        <f>CONCATENATE(baseURL!$A$1,baseURL!$B$1,baseURL!$C$1,".",C5241,".",L5241,".pkl&amp;seq=",BC5241)</f>
        <v>http://proteomics.broadinstitute.org/millscripts/viewfeed.pl?side=xl&amp;cycle=1&amp;fixedMods=iaaC&amp;file=msdataSM/iPRG2012_nd/cpick_in/iPRG2012_nd.2660.6.2.pkl&amp;seq=SYELPDGQVLTLGNER</v>
      </c>
    </row>
    <row r="5242" spans="1:95" x14ac:dyDescent="0.2">
      <c r="A5242" s="3">
        <v>6241</v>
      </c>
      <c r="B5242" s="2" t="s">
        <v>13422</v>
      </c>
      <c r="C5242" s="2" t="s">
        <v>13423</v>
      </c>
      <c r="D5242" s="3">
        <v>13659</v>
      </c>
      <c r="E5242" s="3">
        <v>13643</v>
      </c>
      <c r="F5242" s="3">
        <v>55883</v>
      </c>
      <c r="G5242" s="3">
        <v>16303</v>
      </c>
      <c r="H5242" s="3">
        <v>47.145899999999997</v>
      </c>
      <c r="I5242" s="30">
        <v>498.28712999999999</v>
      </c>
      <c r="J5242" s="30">
        <v>498.28847710000002</v>
      </c>
      <c r="K5242" s="30">
        <v>-1.3500000000000001E-3</v>
      </c>
      <c r="L5242" s="3">
        <v>3</v>
      </c>
      <c r="M5242" s="3">
        <v>3</v>
      </c>
      <c r="N5242" s="10">
        <f t="shared" si="567"/>
        <v>1</v>
      </c>
      <c r="O5242" s="35">
        <v>3</v>
      </c>
      <c r="P5242" s="17"/>
      <c r="Q5242" s="40">
        <v>1492.85223</v>
      </c>
      <c r="R5242" s="40">
        <v>498.28892999999999</v>
      </c>
      <c r="S5242" s="18">
        <f t="shared" si="568"/>
        <v>-3.6123620085296908</v>
      </c>
      <c r="T5242" s="18">
        <f t="shared" si="569"/>
        <v>-0.90891041864138633</v>
      </c>
      <c r="U5242" s="18">
        <f t="shared" si="570"/>
        <v>-1.4650134811863402</v>
      </c>
      <c r="V5242" s="30">
        <v>498.28820000000002</v>
      </c>
      <c r="W5242" s="3" t="s">
        <v>47</v>
      </c>
      <c r="X5242" s="3" t="s">
        <v>47</v>
      </c>
      <c r="Y5242" s="3" t="s">
        <v>47</v>
      </c>
      <c r="Z5242" s="3" t="s">
        <v>47</v>
      </c>
      <c r="AA5242" s="3" t="s">
        <v>47</v>
      </c>
      <c r="AB5242" s="12" t="s">
        <v>47</v>
      </c>
      <c r="AC5242" s="3" t="s">
        <v>47</v>
      </c>
      <c r="AD5242" s="3" t="s">
        <v>47</v>
      </c>
      <c r="AE5242" s="3" t="s">
        <v>47</v>
      </c>
      <c r="AF5242" s="3" t="s">
        <v>47</v>
      </c>
      <c r="AG5242" s="3" t="s">
        <v>47</v>
      </c>
      <c r="AH5242" s="3" t="s">
        <v>47</v>
      </c>
      <c r="AI5242" s="3" t="s">
        <v>47</v>
      </c>
      <c r="AJ5242" s="3" t="s">
        <v>47</v>
      </c>
      <c r="AK5242" s="3" t="s">
        <v>47</v>
      </c>
      <c r="AL5242" s="3" t="s">
        <v>47</v>
      </c>
      <c r="AN5242" s="3" t="s">
        <v>47</v>
      </c>
      <c r="AU5242" s="3">
        <v>0</v>
      </c>
      <c r="AV5242" s="3">
        <v>17</v>
      </c>
      <c r="AW5242" s="3">
        <v>1</v>
      </c>
      <c r="AX5242" s="3">
        <v>17</v>
      </c>
      <c r="AY5242" s="3">
        <v>100</v>
      </c>
      <c r="AZ5242" s="6" t="str">
        <f t="shared" si="571"/>
        <v>2661.1</v>
      </c>
      <c r="BC5242" s="12" t="s">
        <v>13424</v>
      </c>
      <c r="BJ5242" s="12">
        <f t="shared" si="572"/>
        <v>0</v>
      </c>
      <c r="BK5242" s="12">
        <f t="shared" si="573"/>
        <v>0</v>
      </c>
      <c r="CQ5242" s="3" t="str">
        <f>CONCATENATE(baseURL!$A$1,baseURL!$B$1,baseURL!$C$1,".",C5242,".",L5242,".pkl&amp;seq=",BC5242)</f>
        <v>http://proteomics.broadinstitute.org/millscripts/viewfeed.pl?side=xl&amp;cycle=1&amp;fixedMods=iaaC&amp;file=msdataSM/iPRG2012_nd/cpick_in/iPRG2012_nd.2661.1.3.pkl&amp;seq=LFEFPKTTVAALR</v>
      </c>
    </row>
    <row r="5243" spans="1:95" x14ac:dyDescent="0.2">
      <c r="A5243" s="3">
        <v>6697</v>
      </c>
      <c r="B5243" s="2" t="s">
        <v>13425</v>
      </c>
      <c r="C5243" s="2" t="s">
        <v>13426</v>
      </c>
      <c r="D5243" s="3">
        <v>13669</v>
      </c>
      <c r="E5243" s="3">
        <v>13653</v>
      </c>
      <c r="F5243" s="3">
        <v>55913</v>
      </c>
      <c r="G5243" s="3">
        <v>16314</v>
      </c>
      <c r="H5243" s="3">
        <v>47.167499999999997</v>
      </c>
      <c r="I5243" s="30">
        <v>791.71749999999997</v>
      </c>
      <c r="J5243" s="30">
        <v>791.71547090000001</v>
      </c>
      <c r="K5243" s="30">
        <v>2.0300000000000001E-3</v>
      </c>
      <c r="L5243" s="3">
        <v>3</v>
      </c>
      <c r="M5243" s="3">
        <v>3</v>
      </c>
      <c r="N5243" s="10">
        <f t="shared" si="567"/>
        <v>1</v>
      </c>
      <c r="O5243" s="35">
        <v>3</v>
      </c>
      <c r="P5243" s="17"/>
      <c r="Q5243" s="40">
        <v>2373.13573</v>
      </c>
      <c r="R5243" s="40">
        <v>791.71676000000002</v>
      </c>
      <c r="S5243" s="18">
        <f t="shared" si="568"/>
        <v>0.93467769957360636</v>
      </c>
      <c r="T5243" s="18">
        <f t="shared" si="569"/>
        <v>-1.6282338143355051</v>
      </c>
      <c r="U5243" s="18">
        <f t="shared" si="570"/>
        <v>-1.5914782453285909</v>
      </c>
      <c r="V5243" s="30">
        <v>791.71550000000002</v>
      </c>
      <c r="W5243" s="3" t="s">
        <v>47</v>
      </c>
      <c r="X5243" s="3" t="s">
        <v>47</v>
      </c>
      <c r="Y5243" s="3" t="s">
        <v>47</v>
      </c>
      <c r="Z5243" s="3" t="s">
        <v>47</v>
      </c>
      <c r="AA5243" s="3" t="s">
        <v>48</v>
      </c>
      <c r="AB5243" s="12" t="s">
        <v>47</v>
      </c>
      <c r="AC5243" s="3" t="s">
        <v>47</v>
      </c>
      <c r="AD5243" s="3" t="s">
        <v>47</v>
      </c>
      <c r="AE5243" s="3" t="s">
        <v>47</v>
      </c>
      <c r="AF5243" s="3" t="s">
        <v>47</v>
      </c>
      <c r="AG5243" s="3" t="s">
        <v>47</v>
      </c>
      <c r="AI5243" s="3" t="s">
        <v>47</v>
      </c>
      <c r="AJ5243" s="3" t="s">
        <v>47</v>
      </c>
      <c r="AK5243" s="3" t="s">
        <v>47</v>
      </c>
      <c r="AL5243" s="3" t="s">
        <v>47</v>
      </c>
      <c r="AU5243" s="3">
        <v>0</v>
      </c>
      <c r="AV5243" s="3">
        <v>14</v>
      </c>
      <c r="AW5243" s="3">
        <v>1</v>
      </c>
      <c r="AX5243" s="3">
        <v>14</v>
      </c>
      <c r="AY5243" s="3">
        <v>100</v>
      </c>
      <c r="AZ5243" s="6" t="str">
        <f t="shared" si="571"/>
        <v>2662.10</v>
      </c>
      <c r="BC5243" s="12" t="s">
        <v>13219</v>
      </c>
      <c r="BJ5243" s="12">
        <f t="shared" si="572"/>
        <v>0</v>
      </c>
      <c r="BK5243" s="12">
        <f t="shared" si="573"/>
        <v>0</v>
      </c>
      <c r="CQ5243" s="3" t="str">
        <f>CONCATENATE(baseURL!$A$1,baseURL!$B$1,baseURL!$C$1,".",C5243,".",L5243,".pkl&amp;seq=",BC5243)</f>
        <v>http://proteomics.broadinstitute.org/millscripts/viewfeed.pl?side=xl&amp;cycle=1&amp;fixedMods=iaaC&amp;file=msdataSM/iPRG2012_nd/cpick_in/iPRG2012_nd.2662.10.3.pkl&amp;seq=SFDVPPPPLDASSPFSQKGDER</v>
      </c>
    </row>
    <row r="5244" spans="1:95" x14ac:dyDescent="0.2">
      <c r="A5244" s="3">
        <v>6924</v>
      </c>
      <c r="B5244" s="2" t="s">
        <v>13430</v>
      </c>
      <c r="C5244" s="2" t="s">
        <v>13431</v>
      </c>
      <c r="D5244" s="3">
        <v>13677</v>
      </c>
      <c r="E5244" s="3">
        <v>13661</v>
      </c>
      <c r="F5244" s="3">
        <v>55930</v>
      </c>
      <c r="G5244" s="3">
        <v>16323</v>
      </c>
      <c r="H5244" s="3">
        <v>47.195700000000002</v>
      </c>
      <c r="I5244" s="30">
        <v>786.14535999999998</v>
      </c>
      <c r="J5244" s="30">
        <v>786.14478729999996</v>
      </c>
      <c r="K5244" s="30">
        <v>5.6999999999999998E-4</v>
      </c>
      <c r="L5244" s="3">
        <v>4</v>
      </c>
      <c r="M5244" s="3">
        <v>4</v>
      </c>
      <c r="N5244" s="10">
        <f t="shared" si="567"/>
        <v>1</v>
      </c>
      <c r="O5244" s="35">
        <v>4</v>
      </c>
      <c r="P5244" s="17"/>
      <c r="Q5244" s="40">
        <v>3141.56421</v>
      </c>
      <c r="R5244" s="40">
        <v>786.14651000000003</v>
      </c>
      <c r="S5244" s="18">
        <f t="shared" si="568"/>
        <v>-1.4628316546904048</v>
      </c>
      <c r="T5244" s="18">
        <f t="shared" si="569"/>
        <v>-2.1913218187192851</v>
      </c>
      <c r="U5244" s="18">
        <f t="shared" si="570"/>
        <v>-2.3023698217414328</v>
      </c>
      <c r="V5244" s="30">
        <v>786.14469999999994</v>
      </c>
      <c r="W5244" s="3" t="s">
        <v>47</v>
      </c>
      <c r="X5244" s="3" t="s">
        <v>47</v>
      </c>
      <c r="Y5244" s="3" t="s">
        <v>47</v>
      </c>
      <c r="Z5244" s="3" t="s">
        <v>47</v>
      </c>
      <c r="AA5244" s="3" t="s">
        <v>47</v>
      </c>
      <c r="AB5244" s="12" t="s">
        <v>47</v>
      </c>
      <c r="AC5244" s="3" t="s">
        <v>47</v>
      </c>
      <c r="AD5244" s="3" t="s">
        <v>47</v>
      </c>
      <c r="AE5244" s="3" t="s">
        <v>47</v>
      </c>
      <c r="AF5244" s="3" t="s">
        <v>47</v>
      </c>
      <c r="AG5244" s="3" t="s">
        <v>47</v>
      </c>
      <c r="AI5244" s="3" t="s">
        <v>47</v>
      </c>
      <c r="AJ5244" s="3" t="s">
        <v>47</v>
      </c>
      <c r="AK5244" s="3" t="s">
        <v>47</v>
      </c>
      <c r="AL5244" s="3" t="s">
        <v>48</v>
      </c>
      <c r="AM5244" s="3" t="s">
        <v>47</v>
      </c>
      <c r="AO5244" s="3" t="s">
        <v>48</v>
      </c>
      <c r="AP5244" s="3" t="s">
        <v>48</v>
      </c>
      <c r="AU5244" s="3">
        <v>0</v>
      </c>
      <c r="AV5244" s="3">
        <v>15</v>
      </c>
      <c r="AW5244" s="3">
        <v>1</v>
      </c>
      <c r="AX5244" s="3">
        <v>15</v>
      </c>
      <c r="AY5244" s="3">
        <v>100</v>
      </c>
      <c r="AZ5244" s="6" t="str">
        <f t="shared" si="571"/>
        <v>2663.6</v>
      </c>
      <c r="BC5244" s="12" t="s">
        <v>13432</v>
      </c>
      <c r="BJ5244" s="12">
        <f t="shared" si="572"/>
        <v>2</v>
      </c>
      <c r="BK5244" s="12">
        <f t="shared" si="573"/>
        <v>0</v>
      </c>
      <c r="CQ5244" s="3" t="str">
        <f>CONCATENATE(baseURL!$A$1,baseURL!$B$1,baseURL!$C$1,".",C5244,".",L5244,".pkl&amp;seq=",BC5244)</f>
        <v>http://proteomics.broadinstitute.org/millscripts/viewfeed.pl?side=xl&amp;cycle=1&amp;fixedMods=iaaC&amp;file=msdataSM/iPRG2012_nd/cpick_in/iPRG2012_nd.2663.6.4.pkl&amp;seq=YVRANGTTVLVGMPAGAKCCSDVFNQVVK</v>
      </c>
    </row>
    <row r="5245" spans="1:95" x14ac:dyDescent="0.2">
      <c r="A5245" s="3">
        <v>3326</v>
      </c>
      <c r="B5245" s="2" t="s">
        <v>13435</v>
      </c>
      <c r="C5245" s="2" t="s">
        <v>13436</v>
      </c>
      <c r="D5245" s="3">
        <v>13687</v>
      </c>
      <c r="E5245" s="3">
        <v>13671</v>
      </c>
      <c r="F5245" s="3">
        <v>55955</v>
      </c>
      <c r="G5245" s="3">
        <v>16334</v>
      </c>
      <c r="H5245" s="3">
        <v>47.219000000000001</v>
      </c>
      <c r="I5245" s="30">
        <v>856.45084999999995</v>
      </c>
      <c r="J5245" s="30">
        <v>856.44950559999995</v>
      </c>
      <c r="K5245" s="30">
        <v>1.34E-3</v>
      </c>
      <c r="L5245" s="3">
        <v>2</v>
      </c>
      <c r="M5245" s="3">
        <v>2</v>
      </c>
      <c r="N5245" s="10">
        <f t="shared" si="567"/>
        <v>1</v>
      </c>
      <c r="O5245" s="35">
        <v>2</v>
      </c>
      <c r="P5245" s="17"/>
      <c r="Q5245" s="40">
        <v>1711.89734</v>
      </c>
      <c r="R5245" s="40">
        <v>856.45231000000001</v>
      </c>
      <c r="S5245" s="18">
        <f t="shared" si="568"/>
        <v>-1.7047067104828288</v>
      </c>
      <c r="T5245" s="18">
        <f t="shared" si="569"/>
        <v>-3.2744380128522321</v>
      </c>
      <c r="U5245" s="18">
        <f t="shared" si="570"/>
        <v>-3.2809766139432828</v>
      </c>
      <c r="V5245" s="30">
        <v>856.44949999999994</v>
      </c>
      <c r="X5245" s="3" t="s">
        <v>47</v>
      </c>
      <c r="Y5245" s="3" t="s">
        <v>47</v>
      </c>
      <c r="Z5245" s="3" t="s">
        <v>47</v>
      </c>
      <c r="AA5245" s="3" t="s">
        <v>47</v>
      </c>
      <c r="AB5245" s="12" t="s">
        <v>47</v>
      </c>
      <c r="AC5245" s="3" t="s">
        <v>47</v>
      </c>
      <c r="AD5245" s="3" t="s">
        <v>47</v>
      </c>
      <c r="AE5245" s="3" t="s">
        <v>48</v>
      </c>
      <c r="AF5245" s="3" t="s">
        <v>48</v>
      </c>
      <c r="AG5245" s="3" t="s">
        <v>47</v>
      </c>
      <c r="AH5245" s="3" t="s">
        <v>47</v>
      </c>
      <c r="AI5245" s="3" t="s">
        <v>47</v>
      </c>
      <c r="AK5245" s="3" t="s">
        <v>52</v>
      </c>
      <c r="AL5245" s="3" t="s">
        <v>47</v>
      </c>
      <c r="AM5245" s="3" t="s">
        <v>47</v>
      </c>
      <c r="AU5245" s="3">
        <v>0</v>
      </c>
      <c r="AV5245" s="3">
        <v>12</v>
      </c>
      <c r="AW5245" s="3">
        <v>1</v>
      </c>
      <c r="AX5245" s="3">
        <v>12</v>
      </c>
      <c r="AY5245" s="3">
        <v>100</v>
      </c>
      <c r="AZ5245" s="6" t="str">
        <f t="shared" si="571"/>
        <v>2664.10</v>
      </c>
      <c r="BC5245" s="12" t="s">
        <v>13437</v>
      </c>
      <c r="BJ5245" s="12">
        <f t="shared" si="572"/>
        <v>0</v>
      </c>
      <c r="BK5245" s="12">
        <f t="shared" si="573"/>
        <v>0</v>
      </c>
      <c r="CQ5245" s="3" t="str">
        <f>CONCATENATE(baseURL!$A$1,baseURL!$B$1,baseURL!$C$1,".",C5245,".",L5245,".pkl&amp;seq=",BC5245)</f>
        <v>http://proteomics.broadinstitute.org/millscripts/viewfeed.pl?side=xl&amp;cycle=1&amp;fixedMods=iaaC&amp;file=msdataSM/iPRG2012_nd/cpick_in/iPRG2012_nd.2664.10.2.pkl&amp;seq=ALQLLNQDDADLLGGR</v>
      </c>
    </row>
    <row r="5246" spans="1:95" x14ac:dyDescent="0.2">
      <c r="A5246" s="3">
        <v>5378</v>
      </c>
      <c r="B5246" s="2" t="s">
        <v>13438</v>
      </c>
      <c r="C5246" s="2" t="s">
        <v>13439</v>
      </c>
      <c r="D5246" s="3">
        <v>13688</v>
      </c>
      <c r="E5246" s="3">
        <v>13672</v>
      </c>
      <c r="F5246" s="3">
        <v>55956</v>
      </c>
      <c r="G5246" s="3">
        <v>16335</v>
      </c>
      <c r="H5246" s="3">
        <v>47.220599999999997</v>
      </c>
      <c r="I5246" s="30">
        <v>883.88271999999995</v>
      </c>
      <c r="J5246" s="30">
        <v>883.88117939999995</v>
      </c>
      <c r="K5246" s="30">
        <v>1.5399999999999999E-3</v>
      </c>
      <c r="L5246" s="3">
        <v>2</v>
      </c>
      <c r="M5246" s="3">
        <v>2</v>
      </c>
      <c r="N5246" s="10">
        <f t="shared" si="567"/>
        <v>1</v>
      </c>
      <c r="O5246" s="35">
        <v>2</v>
      </c>
      <c r="P5246" s="17"/>
      <c r="Q5246" s="40">
        <v>1766.7577900000001</v>
      </c>
      <c r="R5246" s="40">
        <v>883.88252999999997</v>
      </c>
      <c r="S5246" s="18">
        <f t="shared" si="568"/>
        <v>0.21496069163743226</v>
      </c>
      <c r="T5246" s="18">
        <f t="shared" si="569"/>
        <v>-1.5280311061509557</v>
      </c>
      <c r="U5246" s="18">
        <f t="shared" si="570"/>
        <v>-1.504724841590648</v>
      </c>
      <c r="V5246" s="30">
        <v>883.88120000000004</v>
      </c>
      <c r="W5246" s="3" t="s">
        <v>47</v>
      </c>
      <c r="X5246" s="3" t="s">
        <v>47</v>
      </c>
      <c r="Y5246" s="3" t="s">
        <v>47</v>
      </c>
      <c r="Z5246" s="3" t="s">
        <v>47</v>
      </c>
      <c r="AA5246" s="3" t="s">
        <v>47</v>
      </c>
      <c r="AB5246" s="12" t="s">
        <v>47</v>
      </c>
      <c r="AC5246" s="3" t="s">
        <v>47</v>
      </c>
      <c r="AD5246" s="3" t="s">
        <v>47</v>
      </c>
      <c r="AE5246" s="3" t="s">
        <v>47</v>
      </c>
      <c r="AF5246" s="3" t="s">
        <v>47</v>
      </c>
      <c r="AG5246" s="3" t="s">
        <v>52</v>
      </c>
      <c r="AH5246" s="3" t="s">
        <v>47</v>
      </c>
      <c r="AI5246" s="3" t="s">
        <v>47</v>
      </c>
      <c r="AJ5246" s="3" t="s">
        <v>47</v>
      </c>
      <c r="AK5246" s="3" t="s">
        <v>48</v>
      </c>
      <c r="AL5246" s="3" t="s">
        <v>48</v>
      </c>
      <c r="AM5246" s="3" t="s">
        <v>48</v>
      </c>
      <c r="AN5246" s="3" t="s">
        <v>48</v>
      </c>
      <c r="AU5246" s="3">
        <v>0</v>
      </c>
      <c r="AV5246" s="3">
        <v>13</v>
      </c>
      <c r="AW5246" s="3">
        <v>1</v>
      </c>
      <c r="AX5246" s="3">
        <v>13</v>
      </c>
      <c r="AY5246" s="3">
        <v>100</v>
      </c>
      <c r="AZ5246" s="6" t="str">
        <f t="shared" si="571"/>
        <v>2664.11</v>
      </c>
      <c r="BC5246" s="12" t="s">
        <v>13440</v>
      </c>
      <c r="BJ5246" s="12">
        <f t="shared" si="572"/>
        <v>0</v>
      </c>
      <c r="BK5246" s="12">
        <f t="shared" si="573"/>
        <v>0</v>
      </c>
      <c r="CQ5246" s="3" t="str">
        <f>CONCATENATE(baseURL!$A$1,baseURL!$B$1,baseURL!$C$1,".",C5246,".",L5246,".pkl&amp;seq=",BC5246)</f>
        <v>http://proteomics.broadinstitute.org/millscripts/viewfeed.pl?side=xl&amp;cycle=1&amp;fixedMods=iaaC&amp;file=msdataSM/iPRG2012_nd/cpick_in/iPRG2012_nd.2664.11.2.pkl&amp;seq=TMAAYLQYYSESPEN</v>
      </c>
    </row>
    <row r="5247" spans="1:95" x14ac:dyDescent="0.2">
      <c r="A5247" s="3">
        <v>5794</v>
      </c>
      <c r="B5247" s="2" t="s">
        <v>13441</v>
      </c>
      <c r="C5247" s="2" t="s">
        <v>13430</v>
      </c>
      <c r="D5247" s="3">
        <v>13684</v>
      </c>
      <c r="E5247" s="3">
        <v>13668</v>
      </c>
      <c r="F5247" s="3">
        <v>55952</v>
      </c>
      <c r="G5247" s="3">
        <v>16331</v>
      </c>
      <c r="H5247" s="3">
        <v>47.213900000000002</v>
      </c>
      <c r="I5247" s="30">
        <v>744.06590000000006</v>
      </c>
      <c r="J5247" s="30">
        <v>744.06431940000004</v>
      </c>
      <c r="K5247" s="30">
        <v>1.58E-3</v>
      </c>
      <c r="L5247" s="3">
        <v>3</v>
      </c>
      <c r="M5247" s="3">
        <v>3</v>
      </c>
      <c r="N5247" s="10">
        <f t="shared" si="567"/>
        <v>1</v>
      </c>
      <c r="O5247" s="35">
        <v>3</v>
      </c>
      <c r="P5247" s="17"/>
      <c r="Q5247" s="40">
        <v>2230.18262</v>
      </c>
      <c r="R5247" s="40">
        <v>744.06572000000006</v>
      </c>
      <c r="S5247" s="18">
        <f t="shared" si="568"/>
        <v>0.24191411479121902</v>
      </c>
      <c r="T5247" s="18">
        <f t="shared" si="569"/>
        <v>-1.8823606065481073</v>
      </c>
      <c r="U5247" s="18">
        <f t="shared" si="570"/>
        <v>-2.1772270331209711</v>
      </c>
      <c r="V5247" s="30">
        <v>744.06410000000005</v>
      </c>
      <c r="W5247" s="3" t="s">
        <v>47</v>
      </c>
      <c r="X5247" s="3" t="s">
        <v>47</v>
      </c>
      <c r="Y5247" s="3" t="s">
        <v>47</v>
      </c>
      <c r="Z5247" s="3" t="s">
        <v>47</v>
      </c>
      <c r="AA5247" s="3" t="s">
        <v>47</v>
      </c>
      <c r="AB5247" s="12" t="s">
        <v>47</v>
      </c>
      <c r="AC5247" s="3" t="s">
        <v>47</v>
      </c>
      <c r="AD5247" s="3" t="s">
        <v>47</v>
      </c>
      <c r="AE5247" s="3" t="s">
        <v>47</v>
      </c>
      <c r="AF5247" s="3" t="s">
        <v>47</v>
      </c>
      <c r="AG5247" s="3" t="s">
        <v>47</v>
      </c>
      <c r="AI5247" s="3" t="s">
        <v>47</v>
      </c>
      <c r="AJ5247" s="3" t="s">
        <v>47</v>
      </c>
      <c r="AK5247" s="3" t="s">
        <v>47</v>
      </c>
      <c r="AL5247" s="3" t="s">
        <v>47</v>
      </c>
      <c r="AM5247" s="3" t="s">
        <v>47</v>
      </c>
      <c r="AN5247" s="3" t="s">
        <v>47</v>
      </c>
      <c r="AU5247" s="3">
        <v>0</v>
      </c>
      <c r="AV5247" s="3">
        <v>17</v>
      </c>
      <c r="AW5247" s="3">
        <v>1</v>
      </c>
      <c r="AX5247" s="3">
        <v>17</v>
      </c>
      <c r="AY5247" s="3">
        <v>100</v>
      </c>
      <c r="AZ5247" s="6" t="str">
        <f t="shared" si="571"/>
        <v>2664.7</v>
      </c>
      <c r="BC5247" s="12" t="s">
        <v>13351</v>
      </c>
      <c r="BJ5247" s="12">
        <f t="shared" si="572"/>
        <v>0</v>
      </c>
      <c r="BK5247" s="12">
        <f t="shared" si="573"/>
        <v>0</v>
      </c>
      <c r="CQ5247" s="3" t="str">
        <f>CONCATENATE(baseURL!$A$1,baseURL!$B$1,baseURL!$C$1,".",C5247,".",L5247,".pkl&amp;seq=",BC5247)</f>
        <v>http://proteomics.broadinstitute.org/millscripts/viewfeed.pl?side=xl&amp;cycle=1&amp;fixedMods=iaaC&amp;file=msdataSM/iPRG2012_nd/cpick_in/iPRG2012_nd.2664.7.3.pkl&amp;seq=FVQGLLQNAAANAEAKGLDATK</v>
      </c>
    </row>
    <row r="5248" spans="1:95" x14ac:dyDescent="0.2">
      <c r="A5248" s="3">
        <v>5592</v>
      </c>
      <c r="B5248" s="2" t="s">
        <v>13442</v>
      </c>
      <c r="C5248" s="2" t="s">
        <v>13443</v>
      </c>
      <c r="D5248" s="3">
        <v>13685</v>
      </c>
      <c r="E5248" s="3">
        <v>13669</v>
      </c>
      <c r="F5248" s="3">
        <v>55953</v>
      </c>
      <c r="G5248" s="3">
        <v>16332</v>
      </c>
      <c r="H5248" s="3">
        <v>47.215600000000002</v>
      </c>
      <c r="I5248" s="30">
        <v>762.89720999999997</v>
      </c>
      <c r="J5248" s="30">
        <v>762.89675409999995</v>
      </c>
      <c r="K5248" s="30">
        <v>4.6000000000000001E-4</v>
      </c>
      <c r="L5248" s="3">
        <v>2</v>
      </c>
      <c r="M5248" s="3">
        <v>2</v>
      </c>
      <c r="N5248" s="10">
        <f t="shared" si="567"/>
        <v>1</v>
      </c>
      <c r="O5248" s="35">
        <v>2</v>
      </c>
      <c r="P5248" s="17"/>
      <c r="Q5248" s="40">
        <v>1524.7904100000001</v>
      </c>
      <c r="R5248" s="40">
        <v>762.89885000000004</v>
      </c>
      <c r="S5248" s="18">
        <f t="shared" si="568"/>
        <v>-2.149695205420497</v>
      </c>
      <c r="T5248" s="18">
        <f t="shared" si="569"/>
        <v>-2.7472842567343605</v>
      </c>
      <c r="U5248" s="18">
        <f t="shared" si="570"/>
        <v>-2.8181979826404771</v>
      </c>
      <c r="V5248" s="30">
        <v>762.89670000000001</v>
      </c>
      <c r="W5248" s="3" t="s">
        <v>47</v>
      </c>
      <c r="X5248" s="3" t="s">
        <v>47</v>
      </c>
      <c r="Y5248" s="3" t="s">
        <v>47</v>
      </c>
      <c r="Z5248" s="3" t="s">
        <v>47</v>
      </c>
      <c r="AA5248" s="3" t="s">
        <v>48</v>
      </c>
      <c r="AB5248" s="12" t="s">
        <v>47</v>
      </c>
      <c r="AC5248" s="3" t="s">
        <v>47</v>
      </c>
      <c r="AD5248" s="3" t="s">
        <v>47</v>
      </c>
      <c r="AE5248" s="3" t="s">
        <v>47</v>
      </c>
      <c r="AF5248" s="3" t="s">
        <v>47</v>
      </c>
      <c r="AG5248" s="3" t="s">
        <v>47</v>
      </c>
      <c r="AH5248" s="3" t="s">
        <v>47</v>
      </c>
      <c r="AI5248" s="3" t="s">
        <v>47</v>
      </c>
      <c r="AJ5248" s="3" t="s">
        <v>47</v>
      </c>
      <c r="AK5248" s="3" t="s">
        <v>47</v>
      </c>
      <c r="AL5248" s="3" t="s">
        <v>47</v>
      </c>
      <c r="AM5248" s="3" t="s">
        <v>47</v>
      </c>
      <c r="AN5248" s="3" t="s">
        <v>52</v>
      </c>
      <c r="AU5248" s="3">
        <v>0</v>
      </c>
      <c r="AV5248" s="3">
        <v>16</v>
      </c>
      <c r="AW5248" s="3">
        <v>1</v>
      </c>
      <c r="AX5248" s="3">
        <v>16</v>
      </c>
      <c r="AY5248" s="3">
        <v>100</v>
      </c>
      <c r="AZ5248" s="6" t="str">
        <f t="shared" si="571"/>
        <v>2664.8</v>
      </c>
      <c r="BC5248" s="12" t="s">
        <v>13354</v>
      </c>
      <c r="BJ5248" s="12">
        <f t="shared" si="572"/>
        <v>0</v>
      </c>
      <c r="BK5248" s="12">
        <f t="shared" si="573"/>
        <v>0</v>
      </c>
      <c r="CQ5248" s="3" t="str">
        <f>CONCATENATE(baseURL!$A$1,baseURL!$B$1,baseURL!$C$1,".",C5248,".",L5248,".pkl&amp;seq=",BC5248)</f>
        <v>http://proteomics.broadinstitute.org/millscripts/viewfeed.pl?side=xl&amp;cycle=1&amp;fixedMods=iaaC&amp;file=msdataSM/iPRG2012_nd/cpick_in/iPRG2012_nd.2664.8.2.pkl&amp;seq=GSSSLYTLVLNDAGK</v>
      </c>
    </row>
    <row r="5249" spans="1:95" x14ac:dyDescent="0.2">
      <c r="A5249" s="3">
        <v>1268</v>
      </c>
      <c r="B5249" s="2" t="s">
        <v>13433</v>
      </c>
      <c r="C5249" s="2" t="s">
        <v>13434</v>
      </c>
      <c r="D5249" s="3">
        <v>13686</v>
      </c>
      <c r="E5249" s="3">
        <v>13670</v>
      </c>
      <c r="F5249" s="3">
        <v>55954</v>
      </c>
      <c r="G5249" s="3">
        <v>16333</v>
      </c>
      <c r="H5249" s="3">
        <v>47.217300000000002</v>
      </c>
      <c r="I5249" s="30">
        <v>832.40561000000002</v>
      </c>
      <c r="J5249" s="30">
        <v>832.40443949999997</v>
      </c>
      <c r="K5249" s="30">
        <v>1.17E-3</v>
      </c>
      <c r="L5249" s="3">
        <v>2</v>
      </c>
      <c r="M5249" s="3">
        <v>2</v>
      </c>
      <c r="N5249" s="10">
        <f t="shared" si="567"/>
        <v>1</v>
      </c>
      <c r="O5249" s="35">
        <v>2</v>
      </c>
      <c r="P5249" s="17"/>
      <c r="Q5249" s="40">
        <v>1663.80746</v>
      </c>
      <c r="R5249" s="40">
        <v>832.40737000000001</v>
      </c>
      <c r="S5249" s="18">
        <f t="shared" si="568"/>
        <v>-2.1143493719790274</v>
      </c>
      <c r="T5249" s="18">
        <f t="shared" si="569"/>
        <v>-3.5205118379089875</v>
      </c>
      <c r="U5249" s="18">
        <f t="shared" si="570"/>
        <v>-3.5679645652402168</v>
      </c>
      <c r="V5249" s="30">
        <v>832.40440000000001</v>
      </c>
      <c r="X5249" s="3" t="s">
        <v>47</v>
      </c>
      <c r="Y5249" s="3" t="s">
        <v>47</v>
      </c>
      <c r="Z5249" s="3" t="s">
        <v>52</v>
      </c>
      <c r="AF5249" s="3" t="s">
        <v>48</v>
      </c>
      <c r="AH5249" s="3" t="s">
        <v>47</v>
      </c>
      <c r="AI5249" s="3" t="s">
        <v>48</v>
      </c>
      <c r="AL5249" s="3" t="s">
        <v>52</v>
      </c>
      <c r="AU5249" s="3">
        <v>0</v>
      </c>
      <c r="AV5249" s="3">
        <v>3</v>
      </c>
      <c r="AW5249" s="3">
        <v>1</v>
      </c>
      <c r="AX5249" s="3">
        <v>3</v>
      </c>
      <c r="AY5249" s="3">
        <v>100</v>
      </c>
      <c r="AZ5249" s="6" t="str">
        <f t="shared" si="571"/>
        <v>2664.9</v>
      </c>
      <c r="BC5249" s="12" t="s">
        <v>11094</v>
      </c>
      <c r="BJ5249" s="12">
        <f t="shared" si="572"/>
        <v>0</v>
      </c>
      <c r="BK5249" s="12">
        <f t="shared" si="573"/>
        <v>0</v>
      </c>
      <c r="CQ5249" s="3" t="str">
        <f>CONCATENATE(baseURL!$A$1,baseURL!$B$1,baseURL!$C$1,".",C5249,".",L5249,".pkl&amp;seq=",BC5249)</f>
        <v>http://proteomics.broadinstitute.org/millscripts/viewfeed.pl?side=xl&amp;cycle=1&amp;fixedMods=iaaC&amp;file=msdataSM/iPRG2012_nd/cpick_in/iPRG2012_nd.2664.9.2.pkl&amp;seq=AAGANVDNVWADVYAK</v>
      </c>
    </row>
    <row r="5250" spans="1:95" x14ac:dyDescent="0.2">
      <c r="A5250" s="3">
        <v>2679</v>
      </c>
      <c r="B5250" s="2" t="s">
        <v>13444</v>
      </c>
      <c r="C5250" s="2" t="s">
        <v>13445</v>
      </c>
      <c r="D5250" s="3">
        <v>13690</v>
      </c>
      <c r="E5250" s="3">
        <v>13674</v>
      </c>
      <c r="F5250" s="3">
        <v>55968</v>
      </c>
      <c r="G5250" s="3">
        <v>16338</v>
      </c>
      <c r="H5250" s="3">
        <v>47.233899999999998</v>
      </c>
      <c r="I5250" s="30">
        <v>577.30309</v>
      </c>
      <c r="J5250" s="30">
        <v>577.29692480000006</v>
      </c>
      <c r="K5250" s="30">
        <v>6.1700000000000001E-3</v>
      </c>
      <c r="L5250" s="3">
        <v>3</v>
      </c>
      <c r="M5250" s="3">
        <v>3</v>
      </c>
      <c r="N5250" s="10">
        <f t="shared" ref="N5250:N5313" si="574">IF(AND(M5250&gt;0,L5250&gt;0), IF(M5250=L5250,1,-1), 1)</f>
        <v>1</v>
      </c>
      <c r="O5250" s="35">
        <v>3</v>
      </c>
      <c r="P5250" s="17"/>
      <c r="Q5250" s="40">
        <v>1729.8764100000001</v>
      </c>
      <c r="R5250" s="40">
        <v>577.29699000000005</v>
      </c>
      <c r="S5250" s="18">
        <f t="shared" ref="S5250:S5313" si="575">1000000*(I5250-R5250)/R5250</f>
        <v>10.566485025232339</v>
      </c>
      <c r="T5250" s="18">
        <f t="shared" ref="T5250:T5313" si="576">1000000*(J5250-R5250)/R5250</f>
        <v>-0.11294013501533655</v>
      </c>
      <c r="U5250" s="18">
        <f t="shared" ref="U5250:U5313" si="577">1000000*(V5250-R5250)/R5250</f>
        <v>-0.3291200255326644</v>
      </c>
      <c r="V5250" s="30">
        <v>577.29679999999996</v>
      </c>
      <c r="W5250" s="3" t="s">
        <v>47</v>
      </c>
      <c r="Z5250" s="3" t="s">
        <v>47</v>
      </c>
      <c r="AA5250" s="3" t="s">
        <v>47</v>
      </c>
      <c r="AB5250" s="12" t="s">
        <v>47</v>
      </c>
      <c r="AC5250" s="3" t="s">
        <v>47</v>
      </c>
      <c r="AD5250" s="3" t="s">
        <v>47</v>
      </c>
      <c r="AE5250" s="3" t="s">
        <v>47</v>
      </c>
      <c r="AH5250" s="3" t="s">
        <v>47</v>
      </c>
      <c r="AI5250" s="3" t="s">
        <v>47</v>
      </c>
      <c r="AJ5250" s="3" t="s">
        <v>47</v>
      </c>
      <c r="AL5250" s="3" t="s">
        <v>48</v>
      </c>
      <c r="AN5250" s="3" t="s">
        <v>48</v>
      </c>
      <c r="AU5250" s="3">
        <v>0</v>
      </c>
      <c r="AV5250" s="3">
        <v>10</v>
      </c>
      <c r="AW5250" s="3">
        <v>1</v>
      </c>
      <c r="AX5250" s="3">
        <v>10</v>
      </c>
      <c r="AY5250" s="3">
        <v>100</v>
      </c>
      <c r="AZ5250" s="6" t="str">
        <f t="shared" ref="AZ5250:AZ5313" si="578">HYPERLINK(CQ5250,C5250)</f>
        <v>2665.2</v>
      </c>
      <c r="BC5250" s="12" t="s">
        <v>13446</v>
      </c>
      <c r="BJ5250" s="12">
        <f t="shared" ref="BJ5250:BJ5313" si="579">LEN(BC5250)-LEN(SUBSTITUTE(BC5250,"C",""))</f>
        <v>0</v>
      </c>
      <c r="BK5250" s="12">
        <f t="shared" ref="BK5250:BK5313" si="580">LEN(BC5250)-LEN(SUBSTITUTE(BC5250,"c",""))</f>
        <v>0</v>
      </c>
      <c r="CQ5250" s="3" t="str">
        <f>CONCATENATE(baseURL!$A$1,baseURL!$B$1,baseURL!$C$1,".",C5250,".",L5250,".pkl&amp;seq=",BC5250)</f>
        <v>http://proteomics.broadinstitute.org/millscripts/viewfeed.pl?side=xl&amp;cycle=1&amp;fixedMods=iaaC&amp;file=msdataSM/iPRG2012_nd/cpick_in/iPRG2012_nd.2665.2.3.pkl&amp;seq=MFGGHVLNMSVLPEAK</v>
      </c>
    </row>
    <row r="5251" spans="1:95" x14ac:dyDescent="0.2">
      <c r="A5251" s="3">
        <v>3110</v>
      </c>
      <c r="B5251" s="2" t="s">
        <v>13447</v>
      </c>
      <c r="C5251" s="2" t="s">
        <v>13448</v>
      </c>
      <c r="D5251" s="3">
        <v>13692</v>
      </c>
      <c r="E5251" s="3">
        <v>13676</v>
      </c>
      <c r="F5251" s="3">
        <v>55970</v>
      </c>
      <c r="G5251" s="3">
        <v>16340</v>
      </c>
      <c r="H5251" s="3">
        <v>47.238900000000001</v>
      </c>
      <c r="I5251" s="30">
        <v>628.00477999999998</v>
      </c>
      <c r="J5251" s="30">
        <v>628.00532799999996</v>
      </c>
      <c r="K5251" s="30">
        <v>-5.5000000000000003E-4</v>
      </c>
      <c r="L5251" s="3">
        <v>0</v>
      </c>
      <c r="M5251" s="3">
        <v>3</v>
      </c>
      <c r="N5251" s="10">
        <f t="shared" si="574"/>
        <v>1</v>
      </c>
      <c r="O5251" s="35">
        <v>3</v>
      </c>
      <c r="P5251" s="17"/>
      <c r="Q5251" s="40">
        <v>1882.0068900000001</v>
      </c>
      <c r="R5251" s="40">
        <v>628.00715000000002</v>
      </c>
      <c r="S5251" s="18">
        <f t="shared" si="575"/>
        <v>-3.7738423838673296</v>
      </c>
      <c r="T5251" s="18">
        <f t="shared" si="576"/>
        <v>-2.9012408538040568</v>
      </c>
      <c r="U5251" s="18">
        <f t="shared" si="577"/>
        <v>-3.1050601893289653</v>
      </c>
      <c r="V5251" s="30">
        <v>628.00519999999995</v>
      </c>
      <c r="W5251" s="3" t="s">
        <v>47</v>
      </c>
      <c r="X5251" s="3" t="s">
        <v>47</v>
      </c>
      <c r="Y5251" s="3" t="s">
        <v>47</v>
      </c>
      <c r="Z5251" s="3" t="s">
        <v>47</v>
      </c>
      <c r="AA5251" s="3" t="s">
        <v>47</v>
      </c>
      <c r="AB5251" s="12" t="s">
        <v>48</v>
      </c>
      <c r="AC5251" s="3" t="s">
        <v>48</v>
      </c>
      <c r="AF5251" s="3" t="s">
        <v>48</v>
      </c>
      <c r="AG5251" s="3" t="s">
        <v>47</v>
      </c>
      <c r="AH5251" s="3" t="s">
        <v>47</v>
      </c>
      <c r="AL5251" s="3" t="s">
        <v>48</v>
      </c>
      <c r="AM5251" s="3" t="s">
        <v>48</v>
      </c>
      <c r="AU5251" s="3">
        <v>0</v>
      </c>
      <c r="AV5251" s="3">
        <v>7</v>
      </c>
      <c r="AW5251" s="3">
        <v>1</v>
      </c>
      <c r="AX5251" s="3">
        <v>7</v>
      </c>
      <c r="AY5251" s="3">
        <v>100</v>
      </c>
      <c r="AZ5251" s="6" t="str">
        <f t="shared" si="578"/>
        <v>2665.4</v>
      </c>
      <c r="BC5251" s="12" t="s">
        <v>13449</v>
      </c>
      <c r="BJ5251" s="12">
        <f t="shared" si="579"/>
        <v>0</v>
      </c>
      <c r="BK5251" s="12">
        <f t="shared" si="580"/>
        <v>0</v>
      </c>
      <c r="CQ5251" s="3" t="str">
        <f>CONCATENATE(baseURL!$A$1,baseURL!$B$1,baseURL!$C$1,".",C5251,".",L5251,".pkl&amp;seq=",BC5251)</f>
        <v>http://proteomics.broadinstitute.org/millscripts/viewfeed.pl?side=xl&amp;cycle=1&amp;fixedMods=iaaC&amp;file=msdataSM/iPRG2012_nd/cpick_in/iPRG2012_nd.2665.4.0.pkl&amp;seq=EVPTYRYVSVSVLVDR</v>
      </c>
    </row>
    <row r="5252" spans="1:95" x14ac:dyDescent="0.2">
      <c r="A5252" s="3">
        <v>1127</v>
      </c>
      <c r="B5252" s="2" t="s">
        <v>13450</v>
      </c>
      <c r="C5252" s="2" t="s">
        <v>13451</v>
      </c>
      <c r="D5252" s="3">
        <v>13693</v>
      </c>
      <c r="E5252" s="3">
        <v>13677</v>
      </c>
      <c r="F5252" s="3">
        <v>55971</v>
      </c>
      <c r="G5252" s="3">
        <v>16341</v>
      </c>
      <c r="H5252" s="3">
        <v>47.2423</v>
      </c>
      <c r="I5252" s="30">
        <v>765.64229999999998</v>
      </c>
      <c r="J5252" s="30">
        <v>765.39031929999999</v>
      </c>
      <c r="K5252" s="30">
        <v>0.25197999999999998</v>
      </c>
      <c r="L5252" s="3">
        <v>0</v>
      </c>
      <c r="M5252" s="3">
        <v>4</v>
      </c>
      <c r="N5252" s="10">
        <f t="shared" si="574"/>
        <v>1</v>
      </c>
      <c r="O5252" s="35">
        <v>4</v>
      </c>
      <c r="P5252" s="17"/>
      <c r="Q5252" s="40">
        <v>3058.54754</v>
      </c>
      <c r="R5252" s="40">
        <v>765.39233999999999</v>
      </c>
      <c r="S5252" s="18">
        <f t="shared" si="575"/>
        <v>326.57760855039038</v>
      </c>
      <c r="T5252" s="18">
        <f t="shared" si="576"/>
        <v>-2.6400839078200886</v>
      </c>
      <c r="U5252" s="18">
        <f t="shared" si="577"/>
        <v>-2.7959516813825194</v>
      </c>
      <c r="V5252" s="30">
        <v>765.39020000000005</v>
      </c>
      <c r="W5252" s="3" t="s">
        <v>47</v>
      </c>
      <c r="Y5252" s="3" t="s">
        <v>47</v>
      </c>
      <c r="AA5252" s="3" t="s">
        <v>47</v>
      </c>
      <c r="AB5252" s="12" t="s">
        <v>48</v>
      </c>
      <c r="AC5252" s="3" t="s">
        <v>47</v>
      </c>
      <c r="AE5252" s="3" t="s">
        <v>47</v>
      </c>
      <c r="AF5252" s="3" t="s">
        <v>48</v>
      </c>
      <c r="AK5252" s="3" t="s">
        <v>47</v>
      </c>
      <c r="AL5252" s="3" t="s">
        <v>52</v>
      </c>
      <c r="AO5252" s="3" t="s">
        <v>48</v>
      </c>
      <c r="AP5252" s="3" t="s">
        <v>48</v>
      </c>
      <c r="AU5252" s="3">
        <v>0</v>
      </c>
      <c r="AV5252" s="3">
        <v>6</v>
      </c>
      <c r="AW5252" s="3">
        <v>2</v>
      </c>
      <c r="AX5252" s="3">
        <v>4</v>
      </c>
      <c r="AY5252" s="3">
        <v>66.67</v>
      </c>
      <c r="AZ5252" s="6" t="str">
        <f t="shared" si="578"/>
        <v>2665.5</v>
      </c>
      <c r="BC5252" s="12" t="s">
        <v>13373</v>
      </c>
      <c r="BJ5252" s="12">
        <f t="shared" si="579"/>
        <v>0</v>
      </c>
      <c r="BK5252" s="12">
        <f t="shared" si="580"/>
        <v>0</v>
      </c>
      <c r="BN5252" s="3" t="s">
        <v>277</v>
      </c>
      <c r="BR5252" s="3" t="s">
        <v>277</v>
      </c>
      <c r="BU5252" s="3" t="s">
        <v>13452</v>
      </c>
      <c r="BY5252" s="3" t="s">
        <v>13452</v>
      </c>
      <c r="CQ5252" s="3" t="str">
        <f>CONCATENATE(baseURL!$A$1,baseURL!$B$1,baseURL!$C$1,".",C5252,".",L5252,".pkl&amp;seq=",BC5252,"&amp;varMods=Oxidation-M")</f>
        <v>http://proteomics.broadinstitute.org/millscripts/viewfeed.pl?side=xl&amp;cycle=1&amp;fixedMods=iaaC&amp;file=msdataSM/iPRG2012_nd/cpick_in/iPRG2012_nd.2665.5.0.pkl&amp;seq=KVVLTAPSSTAPMFVmGVNEEKYTSDLK&amp;varMods=Oxidation-M</v>
      </c>
    </row>
    <row r="5253" spans="1:95" x14ac:dyDescent="0.2">
      <c r="A5253" s="3">
        <v>6878</v>
      </c>
      <c r="B5253" s="2" t="s">
        <v>13453</v>
      </c>
      <c r="C5253" s="2" t="s">
        <v>13454</v>
      </c>
      <c r="D5253" s="3">
        <v>13694</v>
      </c>
      <c r="E5253" s="3">
        <v>13678</v>
      </c>
      <c r="F5253" s="3">
        <v>55972</v>
      </c>
      <c r="G5253" s="3">
        <v>16342</v>
      </c>
      <c r="H5253" s="3">
        <v>47.245600000000003</v>
      </c>
      <c r="I5253" s="30">
        <v>947.94376</v>
      </c>
      <c r="J5253" s="30">
        <v>947.94219889999999</v>
      </c>
      <c r="K5253" s="30">
        <v>1.56E-3</v>
      </c>
      <c r="L5253" s="3">
        <v>4</v>
      </c>
      <c r="M5253" s="3">
        <v>4</v>
      </c>
      <c r="N5253" s="10">
        <f t="shared" si="574"/>
        <v>1</v>
      </c>
      <c r="O5253" s="35">
        <v>4</v>
      </c>
      <c r="P5253" s="17"/>
      <c r="Q5253" s="40">
        <v>3788.7530700000002</v>
      </c>
      <c r="R5253" s="40">
        <v>947.94371999999998</v>
      </c>
      <c r="S5253" s="18">
        <f t="shared" si="575"/>
        <v>4.2196597929565427E-2</v>
      </c>
      <c r="T5253" s="18">
        <f t="shared" si="576"/>
        <v>-1.6046311272475524</v>
      </c>
      <c r="U5253" s="18">
        <f t="shared" si="577"/>
        <v>-1.6034707208437664</v>
      </c>
      <c r="V5253" s="30">
        <v>947.94219999999996</v>
      </c>
      <c r="W5253" s="3" t="s">
        <v>47</v>
      </c>
      <c r="Y5253" s="3" t="s">
        <v>47</v>
      </c>
      <c r="Z5253" s="3" t="s">
        <v>47</v>
      </c>
      <c r="AA5253" s="3" t="s">
        <v>47</v>
      </c>
      <c r="AB5253" s="12" t="s">
        <v>47</v>
      </c>
      <c r="AC5253" s="3" t="s">
        <v>47</v>
      </c>
      <c r="AD5253" s="3" t="s">
        <v>47</v>
      </c>
      <c r="AE5253" s="3" t="s">
        <v>47</v>
      </c>
      <c r="AF5253" s="3" t="s">
        <v>47</v>
      </c>
      <c r="AG5253" s="3" t="s">
        <v>47</v>
      </c>
      <c r="AI5253" s="3" t="s">
        <v>47</v>
      </c>
      <c r="AK5253" s="3" t="s">
        <v>47</v>
      </c>
      <c r="AL5253" s="3" t="s">
        <v>47</v>
      </c>
      <c r="AN5253" s="3" t="s">
        <v>47</v>
      </c>
      <c r="AO5253" s="3" t="s">
        <v>48</v>
      </c>
      <c r="AP5253" s="3" t="s">
        <v>47</v>
      </c>
      <c r="AU5253" s="3">
        <v>0</v>
      </c>
      <c r="AV5253" s="3">
        <v>15</v>
      </c>
      <c r="AW5253" s="3">
        <v>2</v>
      </c>
      <c r="AX5253" s="3">
        <v>14</v>
      </c>
      <c r="AY5253" s="3">
        <v>93.33</v>
      </c>
      <c r="AZ5253" s="6" t="str">
        <f t="shared" si="578"/>
        <v>2665.6</v>
      </c>
      <c r="BB5253" s="12" t="s">
        <v>79</v>
      </c>
      <c r="BC5253" s="12" t="s">
        <v>13455</v>
      </c>
      <c r="BJ5253" s="12">
        <f t="shared" si="579"/>
        <v>1</v>
      </c>
      <c r="BK5253" s="12">
        <f t="shared" si="580"/>
        <v>0</v>
      </c>
      <c r="CC5253" s="3" t="s">
        <v>13456</v>
      </c>
      <c r="CQ5253" s="3" t="str">
        <f>CONCATENATE(baseURL!$A$1,baseURL!$B$1,"+Acetyl",baseURL!$C$1,".",C5253,".",L5253,".pkl&amp;seq=",BC5253)</f>
        <v>http://proteomics.broadinstitute.org/millscripts/viewfeed.pl?side=xl&amp;cycle=1&amp;fixedMods=iaaC+Acetyl&amp;file=msdataSM/iPRG2012_nd/cpick_in/iPRG2012_nd.2665.6.4.pkl&amp;seq=SDEEHTFETADAGSSATYPMQCSALRKNGFVVLK</v>
      </c>
    </row>
    <row r="5254" spans="1:95" x14ac:dyDescent="0.2">
      <c r="A5254" s="3">
        <v>5511</v>
      </c>
      <c r="B5254" s="2" t="s">
        <v>13457</v>
      </c>
      <c r="C5254" s="2" t="s">
        <v>13444</v>
      </c>
      <c r="D5254" s="3">
        <v>13697</v>
      </c>
      <c r="E5254" s="3">
        <v>13681</v>
      </c>
      <c r="F5254" s="3">
        <v>55990</v>
      </c>
      <c r="G5254" s="3">
        <v>16346</v>
      </c>
      <c r="H5254" s="3">
        <v>47.266399999999997</v>
      </c>
      <c r="I5254" s="30">
        <v>654.83825000000002</v>
      </c>
      <c r="J5254" s="30">
        <v>654.83600430000001</v>
      </c>
      <c r="K5254" s="30">
        <v>2.2499999999999998E-3</v>
      </c>
      <c r="L5254" s="3">
        <v>2</v>
      </c>
      <c r="M5254" s="3">
        <v>2</v>
      </c>
      <c r="N5254" s="10">
        <f t="shared" si="574"/>
        <v>1</v>
      </c>
      <c r="O5254" s="35">
        <v>2</v>
      </c>
      <c r="P5254" s="17"/>
      <c r="Q5254" s="40">
        <v>1308.66904</v>
      </c>
      <c r="R5254" s="40">
        <v>654.83816000000002</v>
      </c>
      <c r="S5254" s="18">
        <f t="shared" si="575"/>
        <v>0.13743853901267072</v>
      </c>
      <c r="T5254" s="18">
        <f t="shared" si="576"/>
        <v>-3.2919584283282761</v>
      </c>
      <c r="U5254" s="18">
        <f t="shared" si="577"/>
        <v>-2.993105960797545</v>
      </c>
      <c r="V5254" s="30">
        <v>654.83619999999996</v>
      </c>
      <c r="W5254" s="3" t="s">
        <v>47</v>
      </c>
      <c r="X5254" s="3" t="s">
        <v>47</v>
      </c>
      <c r="Y5254" s="3" t="s">
        <v>47</v>
      </c>
      <c r="Z5254" s="3" t="s">
        <v>47</v>
      </c>
      <c r="AA5254" s="3" t="s">
        <v>47</v>
      </c>
      <c r="AB5254" s="12" t="s">
        <v>47</v>
      </c>
      <c r="AC5254" s="3" t="s">
        <v>47</v>
      </c>
      <c r="AD5254" s="3" t="s">
        <v>47</v>
      </c>
      <c r="AE5254" s="3" t="s">
        <v>47</v>
      </c>
      <c r="AF5254" s="3" t="s">
        <v>47</v>
      </c>
      <c r="AG5254" s="3" t="s">
        <v>47</v>
      </c>
      <c r="AH5254" s="3" t="s">
        <v>47</v>
      </c>
      <c r="AI5254" s="3" t="s">
        <v>47</v>
      </c>
      <c r="AJ5254" s="3" t="s">
        <v>47</v>
      </c>
      <c r="AK5254" s="3" t="s">
        <v>47</v>
      </c>
      <c r="AL5254" s="3" t="s">
        <v>47</v>
      </c>
      <c r="AM5254" s="3" t="s">
        <v>47</v>
      </c>
      <c r="AU5254" s="3">
        <v>0</v>
      </c>
      <c r="AV5254" s="3">
        <v>17</v>
      </c>
      <c r="AW5254" s="3">
        <v>1</v>
      </c>
      <c r="AX5254" s="3">
        <v>17</v>
      </c>
      <c r="AY5254" s="3">
        <v>100</v>
      </c>
      <c r="AZ5254" s="6" t="str">
        <f t="shared" si="578"/>
        <v>2666.3</v>
      </c>
      <c r="BC5254" s="12" t="s">
        <v>13383</v>
      </c>
      <c r="BJ5254" s="12">
        <f t="shared" si="579"/>
        <v>0</v>
      </c>
      <c r="BK5254" s="12">
        <f t="shared" si="580"/>
        <v>0</v>
      </c>
      <c r="CQ5254" s="3" t="str">
        <f>CONCATENATE(baseURL!$A$1,baseURL!$B$1,baseURL!$C$1,".",C5254,".",L5254,".pkl&amp;seq=",BC5254)</f>
        <v>http://proteomics.broadinstitute.org/millscripts/viewfeed.pl?side=xl&amp;cycle=1&amp;fixedMods=iaaC&amp;file=msdataSM/iPRG2012_nd/cpick_in/iPRG2012_nd.2666.3.2.pkl&amp;seq=MMATFSVLPSPK</v>
      </c>
    </row>
    <row r="5255" spans="1:95" x14ac:dyDescent="0.2">
      <c r="A5255" s="3">
        <v>7432</v>
      </c>
      <c r="B5255" s="2" t="s">
        <v>13465</v>
      </c>
      <c r="C5255" s="2" t="s">
        <v>13466</v>
      </c>
      <c r="D5255" s="3">
        <v>13700</v>
      </c>
      <c r="E5255" s="3">
        <v>13684</v>
      </c>
      <c r="F5255" s="3">
        <v>56010</v>
      </c>
      <c r="G5255" s="3">
        <v>16350</v>
      </c>
      <c r="H5255" s="3">
        <v>47.282200000000003</v>
      </c>
      <c r="I5255" s="30">
        <v>490.62396999999999</v>
      </c>
      <c r="J5255" s="30">
        <v>490.62271500000003</v>
      </c>
      <c r="K5255" s="30">
        <v>1.25E-3</v>
      </c>
      <c r="L5255" s="3">
        <v>3</v>
      </c>
      <c r="M5255" s="3">
        <v>3</v>
      </c>
      <c r="N5255" s="10">
        <f t="shared" si="574"/>
        <v>1</v>
      </c>
      <c r="O5255" s="35">
        <v>3</v>
      </c>
      <c r="P5255" s="17"/>
      <c r="Q5255" s="40">
        <v>1469.8548699999999</v>
      </c>
      <c r="R5255" s="40">
        <v>490.62313999999998</v>
      </c>
      <c r="S5255" s="18">
        <f t="shared" si="575"/>
        <v>1.6917261587124854</v>
      </c>
      <c r="T5255" s="18">
        <f t="shared" si="576"/>
        <v>-0.86624532212271865</v>
      </c>
      <c r="U5255" s="18">
        <f t="shared" si="577"/>
        <v>-0.89681868647518703</v>
      </c>
      <c r="V5255" s="30">
        <v>490.62270000000001</v>
      </c>
      <c r="Y5255" s="3" t="s">
        <v>47</v>
      </c>
      <c r="Z5255" s="3" t="s">
        <v>47</v>
      </c>
      <c r="AB5255" s="12" t="s">
        <v>48</v>
      </c>
      <c r="AC5255" s="3" t="s">
        <v>52</v>
      </c>
      <c r="AD5255" s="3" t="s">
        <v>47</v>
      </c>
      <c r="AG5255" s="3" t="s">
        <v>47</v>
      </c>
      <c r="AH5255" s="3" t="s">
        <v>47</v>
      </c>
      <c r="AJ5255" s="3" t="s">
        <v>47</v>
      </c>
      <c r="AL5255" s="3" t="s">
        <v>48</v>
      </c>
      <c r="AU5255" s="3">
        <v>0</v>
      </c>
      <c r="AV5255" s="3">
        <v>6</v>
      </c>
      <c r="AW5255" s="3">
        <v>1</v>
      </c>
      <c r="AX5255" s="3">
        <v>6</v>
      </c>
      <c r="AY5255" s="3">
        <v>100</v>
      </c>
      <c r="AZ5255" s="6" t="str">
        <f t="shared" si="578"/>
        <v>2667.2</v>
      </c>
      <c r="BC5255" s="12" t="s">
        <v>13467</v>
      </c>
      <c r="BJ5255" s="12">
        <f t="shared" si="579"/>
        <v>0</v>
      </c>
      <c r="BK5255" s="12">
        <f t="shared" si="580"/>
        <v>0</v>
      </c>
      <c r="CQ5255" s="3" t="str">
        <f>CONCATENATE(baseURL!$A$1,baseURL!$B$1,baseURL!$C$1,".",C5255,".",L5255,".pkl&amp;seq=",BC5255)</f>
        <v>http://proteomics.broadinstitute.org/millscripts/viewfeed.pl?side=xl&amp;cycle=1&amp;fixedMods=iaaC&amp;file=msdataSM/iPRG2012_nd/cpick_in/iPRG2012_nd.2667.2.3.pkl&amp;seq=MPAVLPFAKPLASK</v>
      </c>
    </row>
    <row r="5256" spans="1:95" x14ac:dyDescent="0.2">
      <c r="A5256" s="3">
        <v>7185</v>
      </c>
      <c r="B5256" s="2" t="s">
        <v>13468</v>
      </c>
      <c r="C5256" s="2" t="s">
        <v>13469</v>
      </c>
      <c r="D5256" s="3">
        <v>13701</v>
      </c>
      <c r="E5256" s="3">
        <v>13685</v>
      </c>
      <c r="F5256" s="3">
        <v>56011</v>
      </c>
      <c r="G5256" s="3">
        <v>16351</v>
      </c>
      <c r="H5256" s="3">
        <v>47.283900000000003</v>
      </c>
      <c r="I5256" s="30">
        <v>521.26562999999999</v>
      </c>
      <c r="J5256" s="30">
        <v>521.26516000000004</v>
      </c>
      <c r="K5256" s="30">
        <v>4.6999999999999999E-4</v>
      </c>
      <c r="L5256" s="3">
        <v>2</v>
      </c>
      <c r="M5256" s="3">
        <v>2</v>
      </c>
      <c r="N5256" s="10">
        <f t="shared" si="574"/>
        <v>1</v>
      </c>
      <c r="O5256" s="35">
        <v>2</v>
      </c>
      <c r="P5256" s="17"/>
      <c r="Q5256" s="40">
        <v>1041.52514</v>
      </c>
      <c r="R5256" s="40">
        <v>521.26621</v>
      </c>
      <c r="S5256" s="18">
        <f t="shared" si="575"/>
        <v>-1.1126752298284779</v>
      </c>
      <c r="T5256" s="18">
        <f t="shared" si="576"/>
        <v>-2.0143258469867096</v>
      </c>
      <c r="U5256" s="18">
        <f t="shared" si="577"/>
        <v>-2.1294301812497887</v>
      </c>
      <c r="V5256" s="30">
        <v>521.26509999999996</v>
      </c>
      <c r="W5256" s="3" t="s">
        <v>47</v>
      </c>
      <c r="X5256" s="3" t="s">
        <v>47</v>
      </c>
      <c r="Y5256" s="3" t="s">
        <v>47</v>
      </c>
      <c r="Z5256" s="3" t="s">
        <v>52</v>
      </c>
      <c r="AA5256" s="3" t="s">
        <v>47</v>
      </c>
      <c r="AB5256" s="12" t="s">
        <v>47</v>
      </c>
      <c r="AC5256" s="3" t="s">
        <v>47</v>
      </c>
      <c r="AD5256" s="3" t="s">
        <v>47</v>
      </c>
      <c r="AF5256" s="3" t="s">
        <v>48</v>
      </c>
      <c r="AG5256" s="3" t="s">
        <v>47</v>
      </c>
      <c r="AH5256" s="3" t="s">
        <v>47</v>
      </c>
      <c r="AI5256" s="3" t="s">
        <v>48</v>
      </c>
      <c r="AK5256" s="3" t="s">
        <v>52</v>
      </c>
      <c r="AL5256" s="3" t="s">
        <v>47</v>
      </c>
      <c r="AM5256" s="3" t="s">
        <v>47</v>
      </c>
      <c r="AN5256" s="3" t="s">
        <v>47</v>
      </c>
      <c r="AU5256" s="3">
        <v>0</v>
      </c>
      <c r="AV5256" s="3">
        <v>12</v>
      </c>
      <c r="AW5256" s="3">
        <v>1</v>
      </c>
      <c r="AX5256" s="3">
        <v>12</v>
      </c>
      <c r="AY5256" s="3">
        <v>100</v>
      </c>
      <c r="AZ5256" s="6" t="str">
        <f t="shared" si="578"/>
        <v>2667.3</v>
      </c>
      <c r="BC5256" s="12" t="s">
        <v>13414</v>
      </c>
      <c r="BJ5256" s="12">
        <f t="shared" si="579"/>
        <v>0</v>
      </c>
      <c r="BK5256" s="12">
        <f t="shared" si="580"/>
        <v>0</v>
      </c>
      <c r="CQ5256" s="3" t="str">
        <f>CONCATENATE(baseURL!$A$1,baseURL!$B$1,baseURL!$C$1,".",C5256,".",L5256,".pkl&amp;seq=",BC5256)</f>
        <v>http://proteomics.broadinstitute.org/millscripts/viewfeed.pl?side=xl&amp;cycle=1&amp;fixedMods=iaaC&amp;file=msdataSM/iPRG2012_nd/cpick_in/iPRG2012_nd.2667.3.2.pkl&amp;seq=LLSDFFDGK</v>
      </c>
    </row>
    <row r="5257" spans="1:95" x14ac:dyDescent="0.2">
      <c r="A5257" s="3">
        <v>5444</v>
      </c>
      <c r="B5257" s="2" t="s">
        <v>13470</v>
      </c>
      <c r="C5257" s="2" t="s">
        <v>13457</v>
      </c>
      <c r="D5257" s="3">
        <v>13702</v>
      </c>
      <c r="E5257" s="3">
        <v>13686</v>
      </c>
      <c r="F5257" s="3">
        <v>56012</v>
      </c>
      <c r="G5257" s="3">
        <v>16352</v>
      </c>
      <c r="H5257" s="3">
        <v>47.285499999999999</v>
      </c>
      <c r="I5257" s="30">
        <v>541.34118999999998</v>
      </c>
      <c r="J5257" s="30">
        <v>541.34061789999998</v>
      </c>
      <c r="K5257" s="30">
        <v>5.6999999999999998E-4</v>
      </c>
      <c r="L5257" s="3">
        <v>2</v>
      </c>
      <c r="M5257" s="3">
        <v>2</v>
      </c>
      <c r="N5257" s="10">
        <f t="shared" si="574"/>
        <v>1</v>
      </c>
      <c r="O5257" s="35">
        <v>2</v>
      </c>
      <c r="P5257" s="17"/>
      <c r="Q5257" s="40">
        <v>1081.6768300000001</v>
      </c>
      <c r="R5257" s="40">
        <v>541.34204999999997</v>
      </c>
      <c r="S5257" s="18">
        <f t="shared" si="575"/>
        <v>-1.5886443700221675</v>
      </c>
      <c r="T5257" s="18">
        <f t="shared" si="576"/>
        <v>-2.6454623282787066</v>
      </c>
      <c r="U5257" s="18">
        <f t="shared" si="577"/>
        <v>-2.6785282982858636</v>
      </c>
      <c r="V5257" s="30">
        <v>541.34059999999999</v>
      </c>
      <c r="W5257" s="3" t="s">
        <v>47</v>
      </c>
      <c r="X5257" s="3" t="s">
        <v>47</v>
      </c>
      <c r="Y5257" s="3" t="s">
        <v>47</v>
      </c>
      <c r="Z5257" s="3" t="s">
        <v>47</v>
      </c>
      <c r="AA5257" s="3" t="s">
        <v>48</v>
      </c>
      <c r="AB5257" s="12" t="s">
        <v>47</v>
      </c>
      <c r="AC5257" s="3" t="s">
        <v>47</v>
      </c>
      <c r="AD5257" s="3" t="s">
        <v>47</v>
      </c>
      <c r="AE5257" s="3" t="s">
        <v>47</v>
      </c>
      <c r="AF5257" s="3" t="s">
        <v>47</v>
      </c>
      <c r="AG5257" s="3" t="s">
        <v>47</v>
      </c>
      <c r="AH5257" s="3" t="s">
        <v>47</v>
      </c>
      <c r="AI5257" s="3" t="s">
        <v>47</v>
      </c>
      <c r="AJ5257" s="3" t="s">
        <v>47</v>
      </c>
      <c r="AK5257" s="3" t="s">
        <v>47</v>
      </c>
      <c r="AL5257" s="3" t="s">
        <v>48</v>
      </c>
      <c r="AM5257" s="3" t="s">
        <v>47</v>
      </c>
      <c r="AU5257" s="3">
        <v>0</v>
      </c>
      <c r="AV5257" s="3">
        <v>15</v>
      </c>
      <c r="AW5257" s="3">
        <v>1</v>
      </c>
      <c r="AX5257" s="3">
        <v>15</v>
      </c>
      <c r="AY5257" s="3">
        <v>100</v>
      </c>
      <c r="AZ5257" s="6" t="str">
        <f t="shared" si="578"/>
        <v>2667.4</v>
      </c>
      <c r="BC5257" s="12" t="s">
        <v>13471</v>
      </c>
      <c r="BJ5257" s="12">
        <f t="shared" si="579"/>
        <v>0</v>
      </c>
      <c r="BK5257" s="12">
        <f t="shared" si="580"/>
        <v>0</v>
      </c>
      <c r="CQ5257" s="3" t="str">
        <f>CONCATENATE(baseURL!$A$1,baseURL!$B$1,baseURL!$C$1,".",C5257,".",L5257,".pkl&amp;seq=",BC5257)</f>
        <v>http://proteomics.broadinstitute.org/millscripts/viewfeed.pl?side=xl&amp;cycle=1&amp;fixedMods=iaaC&amp;file=msdataSM/iPRG2012_nd/cpick_in/iPRG2012_nd.2667.4.2.pkl&amp;seq=THLLLFLPK</v>
      </c>
    </row>
    <row r="5258" spans="1:95" x14ac:dyDescent="0.2">
      <c r="A5258" s="3">
        <v>3775</v>
      </c>
      <c r="B5258" s="2" t="s">
        <v>13472</v>
      </c>
      <c r="C5258" s="2" t="s">
        <v>13473</v>
      </c>
      <c r="D5258" s="3">
        <v>13705</v>
      </c>
      <c r="E5258" s="3">
        <v>13689</v>
      </c>
      <c r="F5258" s="3">
        <v>56015</v>
      </c>
      <c r="G5258" s="3">
        <v>16355</v>
      </c>
      <c r="H5258" s="3">
        <v>47.290500000000002</v>
      </c>
      <c r="I5258" s="30">
        <v>666.10380999999995</v>
      </c>
      <c r="J5258" s="30">
        <v>666.10513779999997</v>
      </c>
      <c r="K5258" s="30">
        <v>-1.33E-3</v>
      </c>
      <c r="L5258" s="3">
        <v>0</v>
      </c>
      <c r="M5258" s="3">
        <v>4</v>
      </c>
      <c r="N5258" s="10">
        <f t="shared" si="574"/>
        <v>1</v>
      </c>
      <c r="O5258" s="35">
        <v>4</v>
      </c>
      <c r="P5258" s="17"/>
      <c r="Q5258" s="40">
        <v>2661.3994899999998</v>
      </c>
      <c r="R5258" s="40">
        <v>666.10532999999998</v>
      </c>
      <c r="S5258" s="18">
        <f t="shared" si="575"/>
        <v>-2.2819213892609467</v>
      </c>
      <c r="T5258" s="18">
        <f t="shared" si="576"/>
        <v>-0.28854295463296131</v>
      </c>
      <c r="U5258" s="18">
        <f t="shared" si="577"/>
        <v>-0.1951643293604062</v>
      </c>
      <c r="V5258" s="30">
        <v>666.10519999999997</v>
      </c>
      <c r="W5258" s="3" t="s">
        <v>47</v>
      </c>
      <c r="X5258" s="3" t="s">
        <v>47</v>
      </c>
      <c r="Y5258" s="3" t="s">
        <v>47</v>
      </c>
      <c r="Z5258" s="3" t="s">
        <v>47</v>
      </c>
      <c r="AA5258" s="3" t="s">
        <v>47</v>
      </c>
      <c r="AB5258" s="12" t="s">
        <v>47</v>
      </c>
      <c r="AC5258" s="3" t="s">
        <v>47</v>
      </c>
      <c r="AE5258" s="3" t="s">
        <v>47</v>
      </c>
      <c r="AF5258" s="3" t="s">
        <v>47</v>
      </c>
      <c r="AI5258" s="3" t="s">
        <v>47</v>
      </c>
      <c r="AL5258" s="3" t="s">
        <v>52</v>
      </c>
      <c r="AM5258" s="3" t="s">
        <v>48</v>
      </c>
      <c r="AU5258" s="3">
        <v>0</v>
      </c>
      <c r="AV5258" s="3">
        <v>10</v>
      </c>
      <c r="AW5258" s="3">
        <v>1</v>
      </c>
      <c r="AX5258" s="3">
        <v>10</v>
      </c>
      <c r="AY5258" s="3">
        <v>100</v>
      </c>
      <c r="AZ5258" s="6" t="str">
        <f t="shared" si="578"/>
        <v>2667.7</v>
      </c>
      <c r="BC5258" s="12" t="s">
        <v>13474</v>
      </c>
      <c r="BJ5258" s="12">
        <f t="shared" si="579"/>
        <v>0</v>
      </c>
      <c r="BK5258" s="12">
        <f t="shared" si="580"/>
        <v>0</v>
      </c>
      <c r="CQ5258" s="3" t="str">
        <f>CONCATENATE(baseURL!$A$1,baseURL!$B$1,baseURL!$C$1,".",C5258,".",L5258,".pkl&amp;seq=",BC5258)</f>
        <v>http://proteomics.broadinstitute.org/millscripts/viewfeed.pl?side=xl&amp;cycle=1&amp;fixedMods=iaaC&amp;file=msdataSM/iPRG2012_nd/cpick_in/iPRG2012_nd.2667.7.0.pkl&amp;seq=ALGAELLRTPTAAAWDSPESHLGVAK</v>
      </c>
    </row>
    <row r="5259" spans="1:95" x14ac:dyDescent="0.2">
      <c r="A5259" s="3">
        <v>6779</v>
      </c>
      <c r="B5259" s="2" t="s">
        <v>13462</v>
      </c>
      <c r="C5259" s="2" t="s">
        <v>13463</v>
      </c>
      <c r="D5259" s="3">
        <v>13707</v>
      </c>
      <c r="E5259" s="3">
        <v>13691</v>
      </c>
      <c r="F5259" s="3">
        <v>56017</v>
      </c>
      <c r="G5259" s="3">
        <v>16357</v>
      </c>
      <c r="H5259" s="3">
        <v>47.295499999999997</v>
      </c>
      <c r="I5259" s="30">
        <v>769.38440000000003</v>
      </c>
      <c r="J5259" s="30">
        <v>769.38439960000005</v>
      </c>
      <c r="K5259" s="30">
        <v>0</v>
      </c>
      <c r="L5259" s="3">
        <v>2</v>
      </c>
      <c r="M5259" s="3">
        <v>0</v>
      </c>
      <c r="N5259" s="10">
        <f t="shared" si="574"/>
        <v>1</v>
      </c>
      <c r="O5259" s="35">
        <v>2</v>
      </c>
      <c r="P5259" s="17"/>
      <c r="Q5259" s="40">
        <v>1537.7679000000001</v>
      </c>
      <c r="R5259" s="40">
        <v>769.38759000000005</v>
      </c>
      <c r="S5259" s="18">
        <f t="shared" si="575"/>
        <v>-4.1461547358955837</v>
      </c>
      <c r="T5259" s="18">
        <f t="shared" si="576"/>
        <v>-4.146674629875486</v>
      </c>
      <c r="U5259" s="18">
        <f t="shared" si="577"/>
        <v>-4.1461547358955837</v>
      </c>
      <c r="V5259" s="30">
        <v>769.38440000000003</v>
      </c>
      <c r="W5259" s="3" t="s">
        <v>52</v>
      </c>
      <c r="X5259" s="3" t="s">
        <v>47</v>
      </c>
      <c r="Y5259" s="3" t="s">
        <v>47</v>
      </c>
      <c r="Z5259" s="3" t="s">
        <v>47</v>
      </c>
      <c r="AA5259" s="3" t="s">
        <v>48</v>
      </c>
      <c r="AB5259" s="12" t="s">
        <v>47</v>
      </c>
      <c r="AC5259" s="3" t="s">
        <v>47</v>
      </c>
      <c r="AD5259" s="3" t="s">
        <v>47</v>
      </c>
      <c r="AG5259" s="3" t="s">
        <v>47</v>
      </c>
      <c r="AH5259" s="3" t="s">
        <v>47</v>
      </c>
      <c r="AI5259" s="3" t="s">
        <v>47</v>
      </c>
      <c r="AJ5259" s="3" t="s">
        <v>47</v>
      </c>
      <c r="AK5259" s="3" t="s">
        <v>48</v>
      </c>
      <c r="AL5259" s="3" t="s">
        <v>47</v>
      </c>
      <c r="AU5259" s="3">
        <v>0</v>
      </c>
      <c r="AV5259" s="3">
        <v>11</v>
      </c>
      <c r="AW5259" s="3">
        <v>1</v>
      </c>
      <c r="AX5259" s="3">
        <v>11</v>
      </c>
      <c r="AY5259" s="3">
        <v>100</v>
      </c>
      <c r="AZ5259" s="6" t="str">
        <f t="shared" si="578"/>
        <v>2667.9</v>
      </c>
      <c r="BC5259" s="12" t="s">
        <v>13464</v>
      </c>
      <c r="BJ5259" s="12">
        <f t="shared" si="579"/>
        <v>0</v>
      </c>
      <c r="BK5259" s="12">
        <f t="shared" si="580"/>
        <v>0</v>
      </c>
      <c r="CQ5259" s="3" t="str">
        <f>CONCATENATE(baseURL!$A$1,baseURL!$B$1,baseURL!$C$1,".",C5259,".",L5259,".pkl&amp;seq=",BC5259)</f>
        <v>http://proteomics.broadinstitute.org/millscripts/viewfeed.pl?side=xl&amp;cycle=1&amp;fixedMods=iaaC&amp;file=msdataSM/iPRG2012_nd/cpick_in/iPRG2012_nd.2667.9.2.pkl&amp;seq=VAAVETLYQDMAAR</v>
      </c>
    </row>
    <row r="5260" spans="1:95" x14ac:dyDescent="0.2">
      <c r="A5260" s="3">
        <v>3133</v>
      </c>
      <c r="B5260" s="2" t="s">
        <v>13485</v>
      </c>
      <c r="C5260" s="2" t="s">
        <v>13486</v>
      </c>
      <c r="D5260" s="3">
        <v>13708</v>
      </c>
      <c r="E5260" s="3">
        <v>13692</v>
      </c>
      <c r="F5260" s="3">
        <v>56030</v>
      </c>
      <c r="G5260" s="3">
        <v>16359</v>
      </c>
      <c r="H5260" s="3">
        <v>47.304699999999997</v>
      </c>
      <c r="I5260" s="30">
        <v>508.78730000000002</v>
      </c>
      <c r="J5260" s="30">
        <v>508.7868828</v>
      </c>
      <c r="K5260" s="30">
        <v>4.2000000000000002E-4</v>
      </c>
      <c r="L5260" s="3">
        <v>2</v>
      </c>
      <c r="M5260" s="3">
        <v>2</v>
      </c>
      <c r="N5260" s="10">
        <f t="shared" si="574"/>
        <v>1</v>
      </c>
      <c r="O5260" s="35">
        <v>2</v>
      </c>
      <c r="P5260" s="17"/>
      <c r="Q5260" s="40">
        <v>1016.5676099999999</v>
      </c>
      <c r="R5260" s="40">
        <v>508.78744</v>
      </c>
      <c r="S5260" s="18">
        <f t="shared" si="575"/>
        <v>-0.27516402525108419</v>
      </c>
      <c r="T5260" s="18">
        <f t="shared" si="576"/>
        <v>-1.0951528206021006</v>
      </c>
      <c r="U5260" s="18">
        <f t="shared" si="577"/>
        <v>-1.6509841516182286</v>
      </c>
      <c r="V5260" s="30">
        <v>508.78660000000002</v>
      </c>
      <c r="W5260" s="3" t="s">
        <v>47</v>
      </c>
      <c r="X5260" s="3" t="s">
        <v>47</v>
      </c>
      <c r="Y5260" s="3" t="s">
        <v>47</v>
      </c>
      <c r="Z5260" s="3" t="s">
        <v>47</v>
      </c>
      <c r="AA5260" s="3" t="s">
        <v>47</v>
      </c>
      <c r="AB5260" s="12" t="s">
        <v>48</v>
      </c>
      <c r="AC5260" s="3" t="s">
        <v>47</v>
      </c>
      <c r="AD5260" s="3" t="s">
        <v>47</v>
      </c>
      <c r="AF5260" s="3" t="s">
        <v>48</v>
      </c>
      <c r="AG5260" s="3" t="s">
        <v>47</v>
      </c>
      <c r="AH5260" s="3" t="s">
        <v>48</v>
      </c>
      <c r="AL5260" s="3" t="s">
        <v>52</v>
      </c>
      <c r="AM5260" s="3" t="s">
        <v>48</v>
      </c>
      <c r="AP5260" s="3" t="s">
        <v>52</v>
      </c>
      <c r="AU5260" s="3">
        <v>0</v>
      </c>
      <c r="AV5260" s="3">
        <v>8</v>
      </c>
      <c r="AW5260" s="3">
        <v>1</v>
      </c>
      <c r="AX5260" s="3">
        <v>8</v>
      </c>
      <c r="AY5260" s="3">
        <v>100</v>
      </c>
      <c r="AZ5260" s="6" t="str">
        <f t="shared" si="578"/>
        <v>2668.1</v>
      </c>
      <c r="BC5260" s="12" t="s">
        <v>13487</v>
      </c>
      <c r="BJ5260" s="12">
        <f t="shared" si="579"/>
        <v>0</v>
      </c>
      <c r="BK5260" s="12">
        <f t="shared" si="580"/>
        <v>0</v>
      </c>
      <c r="CQ5260" s="3" t="str">
        <f>CONCATENATE(baseURL!$A$1,baseURL!$B$1,baseURL!$C$1,".",C5260,".",L5260,".pkl&amp;seq=",BC5260)</f>
        <v>http://proteomics.broadinstitute.org/millscripts/viewfeed.pl?side=xl&amp;cycle=1&amp;fixedMods=iaaC&amp;file=msdataSM/iPRG2012_nd/cpick_in/iPRG2012_nd.2668.1.2.pkl&amp;seq=LPAWFLNR</v>
      </c>
    </row>
    <row r="5261" spans="1:95" x14ac:dyDescent="0.2">
      <c r="A5261" s="3">
        <v>7117</v>
      </c>
      <c r="B5261" s="2" t="s">
        <v>13475</v>
      </c>
      <c r="C5261" s="2" t="s">
        <v>13476</v>
      </c>
      <c r="D5261" s="3">
        <v>13718</v>
      </c>
      <c r="E5261" s="3">
        <v>13702</v>
      </c>
      <c r="F5261" s="3">
        <v>56040</v>
      </c>
      <c r="G5261" s="3">
        <v>16369</v>
      </c>
      <c r="H5261" s="3">
        <v>47.3172</v>
      </c>
      <c r="I5261" s="30">
        <v>726.38202000000001</v>
      </c>
      <c r="J5261" s="30">
        <v>726.38407010000003</v>
      </c>
      <c r="K5261" s="30">
        <v>-2.0500000000000002E-3</v>
      </c>
      <c r="L5261" s="3">
        <v>3</v>
      </c>
      <c r="M5261" s="3">
        <v>3</v>
      </c>
      <c r="N5261" s="10">
        <f t="shared" si="574"/>
        <v>1</v>
      </c>
      <c r="O5261" s="35">
        <v>3</v>
      </c>
      <c r="P5261" s="17"/>
      <c r="Q5261" s="40">
        <v>2177.13897</v>
      </c>
      <c r="R5261" s="40">
        <v>726.38450999999998</v>
      </c>
      <c r="S5261" s="18">
        <f t="shared" si="575"/>
        <v>-3.4279365345581647</v>
      </c>
      <c r="T5261" s="18">
        <f t="shared" si="576"/>
        <v>-0.60560212104006306</v>
      </c>
      <c r="U5261" s="18">
        <f t="shared" si="577"/>
        <v>-0.97744375086744584</v>
      </c>
      <c r="V5261" s="30">
        <v>726.38379999999995</v>
      </c>
      <c r="AA5261" s="3" t="s">
        <v>47</v>
      </c>
      <c r="AB5261" s="12" t="s">
        <v>47</v>
      </c>
      <c r="AC5261" s="3" t="s">
        <v>47</v>
      </c>
      <c r="AF5261" s="3" t="s">
        <v>48</v>
      </c>
      <c r="AG5261" s="3" t="s">
        <v>47</v>
      </c>
      <c r="AH5261" s="3" t="s">
        <v>48</v>
      </c>
      <c r="AU5261" s="3">
        <v>0</v>
      </c>
      <c r="AV5261" s="3">
        <v>4</v>
      </c>
      <c r="AW5261" s="3">
        <v>1</v>
      </c>
      <c r="AX5261" s="3">
        <v>4</v>
      </c>
      <c r="AY5261" s="3">
        <v>100</v>
      </c>
      <c r="AZ5261" s="6" t="str">
        <f t="shared" si="578"/>
        <v>2668.11</v>
      </c>
      <c r="BC5261" s="12" t="s">
        <v>13477</v>
      </c>
      <c r="BJ5261" s="12">
        <f t="shared" si="579"/>
        <v>0</v>
      </c>
      <c r="BK5261" s="12">
        <f t="shared" si="580"/>
        <v>0</v>
      </c>
      <c r="CQ5261" s="3" t="str">
        <f>CONCATENATE(baseURL!$A$1,baseURL!$B$1,baseURL!$C$1,".",C5261,".",L5261,".pkl&amp;seq=",BC5261)</f>
        <v>http://proteomics.broadinstitute.org/millscripts/viewfeed.pl?side=xl&amp;cycle=1&amp;fixedMods=iaaC&amp;file=msdataSM/iPRG2012_nd/cpick_in/iPRG2012_nd.2668.11.3.pkl&amp;seq=YVYAHFPLNVNLVEKDGAK</v>
      </c>
    </row>
    <row r="5262" spans="1:95" x14ac:dyDescent="0.2">
      <c r="A5262" s="3">
        <v>141</v>
      </c>
      <c r="B5262" s="2" t="s">
        <v>13478</v>
      </c>
      <c r="C5262" s="2" t="s">
        <v>13479</v>
      </c>
      <c r="D5262" s="3">
        <v>13719</v>
      </c>
      <c r="E5262" s="3">
        <v>13703</v>
      </c>
      <c r="F5262" s="3">
        <v>56041</v>
      </c>
      <c r="G5262" s="3">
        <v>16370</v>
      </c>
      <c r="H5262" s="3">
        <v>47.318800000000003</v>
      </c>
      <c r="I5262" s="30">
        <v>782.38189</v>
      </c>
      <c r="J5262" s="30">
        <v>782.37879099999998</v>
      </c>
      <c r="K5262" s="30">
        <v>3.0999999999999999E-3</v>
      </c>
      <c r="L5262" s="3">
        <v>2</v>
      </c>
      <c r="M5262" s="3">
        <v>2</v>
      </c>
      <c r="N5262" s="10">
        <f t="shared" si="574"/>
        <v>1</v>
      </c>
      <c r="O5262" s="35">
        <v>2</v>
      </c>
      <c r="P5262" s="17"/>
      <c r="Q5262" s="40">
        <v>1563.75369</v>
      </c>
      <c r="R5262" s="40">
        <v>782.38049000000001</v>
      </c>
      <c r="S5262" s="18">
        <f t="shared" si="575"/>
        <v>1.7894106740693798</v>
      </c>
      <c r="T5262" s="18">
        <f t="shared" si="576"/>
        <v>-2.1715776680864538</v>
      </c>
      <c r="U5262" s="18">
        <f t="shared" si="577"/>
        <v>-2.2878893618987841</v>
      </c>
      <c r="V5262" s="30">
        <v>782.37869999999998</v>
      </c>
      <c r="W5262" s="3" t="s">
        <v>47</v>
      </c>
      <c r="Z5262" s="3" t="s">
        <v>47</v>
      </c>
      <c r="AB5262" s="12" t="s">
        <v>47</v>
      </c>
      <c r="AC5262" s="3" t="s">
        <v>52</v>
      </c>
      <c r="AE5262" s="3" t="s">
        <v>47</v>
      </c>
      <c r="AF5262" s="3" t="s">
        <v>47</v>
      </c>
      <c r="AG5262" s="3" t="s">
        <v>48</v>
      </c>
      <c r="AI5262" s="3" t="s">
        <v>48</v>
      </c>
      <c r="AK5262" s="3" t="s">
        <v>47</v>
      </c>
      <c r="AL5262" s="3" t="s">
        <v>48</v>
      </c>
      <c r="AP5262" s="3" t="s">
        <v>48</v>
      </c>
      <c r="AQ5262" s="3" t="s">
        <v>47</v>
      </c>
      <c r="AU5262" s="3">
        <v>0</v>
      </c>
      <c r="AV5262" s="3">
        <v>7</v>
      </c>
      <c r="AW5262" s="3">
        <v>1</v>
      </c>
      <c r="AX5262" s="3">
        <v>7</v>
      </c>
      <c r="AY5262" s="3">
        <v>100</v>
      </c>
      <c r="AZ5262" s="6" t="str">
        <f t="shared" si="578"/>
        <v>2668.12</v>
      </c>
      <c r="BB5262" s="12" t="s">
        <v>79</v>
      </c>
      <c r="BC5262" s="12" t="s">
        <v>13480</v>
      </c>
      <c r="BJ5262" s="12">
        <f t="shared" si="579"/>
        <v>0</v>
      </c>
      <c r="BK5262" s="12">
        <f t="shared" si="580"/>
        <v>0</v>
      </c>
      <c r="CQ5262" s="3" t="str">
        <f>CONCATENATE(baseURL!$A$1,baseURL!$B$1,"+Acetyl",baseURL!$C$1,".",C5262,".",L5262,".pkl&amp;seq=",BC5262)</f>
        <v>http://proteomics.broadinstitute.org/millscripts/viewfeed.pl?side=xl&amp;cycle=1&amp;fixedMods=iaaC+Acetyl&amp;file=msdataSM/iPRG2012_nd/cpick_in/iPRG2012_nd.2668.12.2.pkl&amp;seq=ADQLTEEQLAEFK</v>
      </c>
    </row>
    <row r="5263" spans="1:95" x14ac:dyDescent="0.2">
      <c r="A5263" s="3">
        <v>939</v>
      </c>
      <c r="B5263" s="2" t="s">
        <v>13481</v>
      </c>
      <c r="C5263" s="2" t="s">
        <v>13482</v>
      </c>
      <c r="D5263" s="3">
        <v>13720</v>
      </c>
      <c r="E5263" s="3">
        <v>13704</v>
      </c>
      <c r="F5263" s="3">
        <v>56042</v>
      </c>
      <c r="G5263" s="3">
        <v>16371</v>
      </c>
      <c r="H5263" s="3">
        <v>47.320500000000003</v>
      </c>
      <c r="I5263" s="30">
        <v>816.11198000000002</v>
      </c>
      <c r="J5263" s="30">
        <v>816.11253859999999</v>
      </c>
      <c r="K5263" s="30">
        <v>-5.5999999999999995E-4</v>
      </c>
      <c r="L5263" s="3">
        <v>3</v>
      </c>
      <c r="M5263" s="3">
        <v>3</v>
      </c>
      <c r="N5263" s="10">
        <f t="shared" si="574"/>
        <v>1</v>
      </c>
      <c r="O5263" s="35">
        <v>3</v>
      </c>
      <c r="P5263" s="17"/>
      <c r="Q5263" s="40">
        <v>2446.3261699999998</v>
      </c>
      <c r="R5263" s="40">
        <v>816.11357999999996</v>
      </c>
      <c r="S5263" s="18">
        <f t="shared" si="575"/>
        <v>-1.9605114277591456</v>
      </c>
      <c r="T5263" s="18">
        <f t="shared" si="576"/>
        <v>-1.276047875545433</v>
      </c>
      <c r="U5263" s="18">
        <f t="shared" si="577"/>
        <v>-1.3233452137896617</v>
      </c>
      <c r="V5263" s="30">
        <v>816.11249999999995</v>
      </c>
      <c r="W5263" s="3" t="s">
        <v>47</v>
      </c>
      <c r="X5263" s="3" t="s">
        <v>47</v>
      </c>
      <c r="Y5263" s="3" t="s">
        <v>47</v>
      </c>
      <c r="Z5263" s="3" t="s">
        <v>65</v>
      </c>
      <c r="AA5263" s="3" t="s">
        <v>48</v>
      </c>
      <c r="AB5263" s="12" t="s">
        <v>47</v>
      </c>
      <c r="AC5263" s="3" t="s">
        <v>47</v>
      </c>
      <c r="AD5263" s="3" t="s">
        <v>47</v>
      </c>
      <c r="AE5263" s="3" t="s">
        <v>47</v>
      </c>
      <c r="AF5263" s="3" t="s">
        <v>47</v>
      </c>
      <c r="AG5263" s="3" t="s">
        <v>48</v>
      </c>
      <c r="AI5263" s="3" t="s">
        <v>47</v>
      </c>
      <c r="AJ5263" s="3" t="s">
        <v>47</v>
      </c>
      <c r="AK5263" s="3" t="s">
        <v>47</v>
      </c>
      <c r="AL5263" s="3" t="s">
        <v>52</v>
      </c>
      <c r="AN5263" s="3" t="s">
        <v>47</v>
      </c>
      <c r="AO5263" s="3" t="s">
        <v>47</v>
      </c>
      <c r="AP5263" s="3" t="s">
        <v>47</v>
      </c>
      <c r="AQ5263" s="3" t="s">
        <v>47</v>
      </c>
      <c r="AR5263" s="3" t="s">
        <v>47</v>
      </c>
      <c r="AU5263" s="3">
        <v>1</v>
      </c>
      <c r="AV5263" s="3">
        <v>16</v>
      </c>
      <c r="AW5263" s="3">
        <v>1</v>
      </c>
      <c r="AX5263" s="3">
        <v>16</v>
      </c>
      <c r="AY5263" s="3">
        <v>100</v>
      </c>
      <c r="AZ5263" s="6" t="str">
        <f t="shared" si="578"/>
        <v>2668.13</v>
      </c>
      <c r="BC5263" s="12" t="s">
        <v>13483</v>
      </c>
      <c r="BJ5263" s="12">
        <f t="shared" si="579"/>
        <v>0</v>
      </c>
      <c r="BK5263" s="12">
        <f t="shared" si="580"/>
        <v>0</v>
      </c>
      <c r="BN5263" s="3" t="s">
        <v>277</v>
      </c>
      <c r="BR5263" s="3" t="s">
        <v>277</v>
      </c>
      <c r="BV5263" s="3" t="s">
        <v>13484</v>
      </c>
      <c r="CQ5263" s="3" t="str">
        <f>CONCATENATE(baseURL!$A$1,baseURL!$B$1,baseURL!$C$1,".",C5263,".",L5263,".pkl&amp;seq=",BC5263,"&amp;varMods=Oxidation-M")</f>
        <v>http://proteomics.broadinstitute.org/millscripts/viewfeed.pl?side=xl&amp;cycle=1&amp;fixedMods=iaaC&amp;file=msdataSM/iPRG2012_nd/cpick_in/iPRG2012_nd.2668.13.3.pkl&amp;seq=VETGVLKPGmVVTFAPAGVTTEVK&amp;varMods=Oxidation-M</v>
      </c>
    </row>
    <row r="5264" spans="1:95" x14ac:dyDescent="0.2">
      <c r="A5264" s="3">
        <v>1819</v>
      </c>
      <c r="B5264" s="2" t="s">
        <v>13496</v>
      </c>
      <c r="C5264" s="2" t="s">
        <v>13497</v>
      </c>
      <c r="D5264" s="3">
        <v>13731</v>
      </c>
      <c r="E5264" s="3">
        <v>13715</v>
      </c>
      <c r="F5264" s="3">
        <v>56061</v>
      </c>
      <c r="G5264" s="3">
        <v>16383</v>
      </c>
      <c r="H5264" s="3">
        <v>47.345399999999998</v>
      </c>
      <c r="I5264" s="30">
        <v>738.03594999999996</v>
      </c>
      <c r="J5264" s="30">
        <v>738.03431969999997</v>
      </c>
      <c r="K5264" s="30">
        <v>1.6299999999999999E-3</v>
      </c>
      <c r="L5264" s="3">
        <v>3</v>
      </c>
      <c r="M5264" s="3">
        <v>3</v>
      </c>
      <c r="N5264" s="10">
        <f t="shared" si="574"/>
        <v>1</v>
      </c>
      <c r="O5264" s="35">
        <v>3</v>
      </c>
      <c r="P5264" s="17"/>
      <c r="Q5264" s="40">
        <v>2212.0880499999998</v>
      </c>
      <c r="R5264" s="40">
        <v>738.03420000000006</v>
      </c>
      <c r="S5264" s="18">
        <f t="shared" si="575"/>
        <v>2.37116382940218</v>
      </c>
      <c r="T5264" s="18">
        <f t="shared" si="576"/>
        <v>0.1621876058234043</v>
      </c>
      <c r="U5264" s="18">
        <f t="shared" si="577"/>
        <v>-0.13549507609347206</v>
      </c>
      <c r="V5264" s="30">
        <v>738.03409999999997</v>
      </c>
      <c r="W5264" s="3" t="s">
        <v>47</v>
      </c>
      <c r="Z5264" s="3" t="s">
        <v>47</v>
      </c>
      <c r="AA5264" s="3" t="s">
        <v>48</v>
      </c>
      <c r="AB5264" s="12" t="s">
        <v>47</v>
      </c>
      <c r="AC5264" s="3" t="s">
        <v>47</v>
      </c>
      <c r="AD5264" s="3" t="s">
        <v>47</v>
      </c>
      <c r="AE5264" s="3" t="s">
        <v>47</v>
      </c>
      <c r="AG5264" s="3" t="s">
        <v>48</v>
      </c>
      <c r="AI5264" s="3" t="s">
        <v>47</v>
      </c>
      <c r="AO5264" s="3" t="s">
        <v>47</v>
      </c>
      <c r="AU5264" s="3">
        <v>0</v>
      </c>
      <c r="AV5264" s="3">
        <v>8</v>
      </c>
      <c r="AW5264" s="3">
        <v>1</v>
      </c>
      <c r="AX5264" s="3">
        <v>8</v>
      </c>
      <c r="AY5264" s="3">
        <v>100</v>
      </c>
      <c r="AZ5264" s="6" t="str">
        <f t="shared" si="578"/>
        <v>2669.11</v>
      </c>
      <c r="BC5264" s="12" t="s">
        <v>13498</v>
      </c>
      <c r="BJ5264" s="12">
        <f t="shared" si="579"/>
        <v>0</v>
      </c>
      <c r="BK5264" s="12">
        <f t="shared" si="580"/>
        <v>0</v>
      </c>
      <c r="BP5264" s="3" t="s">
        <v>54</v>
      </c>
      <c r="BR5264" s="3" t="s">
        <v>54</v>
      </c>
      <c r="CQ5264" s="3" t="str">
        <f>CONCATENATE(baseURL!$A$1,baseURL!$B$1,baseURL!$C$1,".",C5264,".",L5264,".pkl&amp;seq=",BC5264,"&amp;varMods=Deamidated-N")</f>
        <v>http://proteomics.broadinstitute.org/millscripts/viewfeed.pl?side=xl&amp;cycle=1&amp;fixedMods=iaaC&amp;file=msdataSM/iPRG2012_nd/cpick_in/iPRG2012_nd.2669.11.3.pkl&amp;seq=LGEHNLDVLEGnEQFLNAAK&amp;varMods=Deamidated-N</v>
      </c>
    </row>
    <row r="5265" spans="1:95" x14ac:dyDescent="0.2">
      <c r="A5265" s="3">
        <v>3414</v>
      </c>
      <c r="B5265" s="2" t="s">
        <v>13499</v>
      </c>
      <c r="C5265" s="2" t="s">
        <v>13485</v>
      </c>
      <c r="D5265" s="3">
        <v>13722</v>
      </c>
      <c r="E5265" s="3">
        <v>13706</v>
      </c>
      <c r="F5265" s="3">
        <v>56052</v>
      </c>
      <c r="G5265" s="3">
        <v>16374</v>
      </c>
      <c r="H5265" s="3">
        <v>47.330399999999997</v>
      </c>
      <c r="I5265" s="30">
        <v>480.95852000000002</v>
      </c>
      <c r="J5265" s="30">
        <v>480.95778519999999</v>
      </c>
      <c r="K5265" s="30">
        <v>7.2999999999999996E-4</v>
      </c>
      <c r="L5265" s="3">
        <v>3</v>
      </c>
      <c r="M5265" s="3">
        <v>3</v>
      </c>
      <c r="N5265" s="10">
        <f t="shared" si="574"/>
        <v>1</v>
      </c>
      <c r="O5265" s="35">
        <v>3</v>
      </c>
      <c r="P5265" s="17"/>
      <c r="Q5265" s="40">
        <v>1440.8573100000001</v>
      </c>
      <c r="R5265" s="40">
        <v>480.95729</v>
      </c>
      <c r="S5265" s="18">
        <f t="shared" si="575"/>
        <v>2.5573996394169147</v>
      </c>
      <c r="T5265" s="18">
        <f t="shared" si="576"/>
        <v>1.0296132531620983</v>
      </c>
      <c r="U5265" s="18">
        <f t="shared" si="577"/>
        <v>0.43662920668359501</v>
      </c>
      <c r="V5265" s="30">
        <v>480.95749999999998</v>
      </c>
      <c r="W5265" s="3" t="s">
        <v>47</v>
      </c>
      <c r="X5265" s="3" t="s">
        <v>47</v>
      </c>
      <c r="Y5265" s="3" t="s">
        <v>47</v>
      </c>
      <c r="Z5265" s="3" t="s">
        <v>47</v>
      </c>
      <c r="AA5265" s="3" t="s">
        <v>48</v>
      </c>
      <c r="AB5265" s="12" t="s">
        <v>47</v>
      </c>
      <c r="AC5265" s="3" t="s">
        <v>47</v>
      </c>
      <c r="AE5265" s="3" t="s">
        <v>47</v>
      </c>
      <c r="AF5265" s="3" t="s">
        <v>48</v>
      </c>
      <c r="AG5265" s="3" t="s">
        <v>47</v>
      </c>
      <c r="AH5265" s="3" t="s">
        <v>47</v>
      </c>
      <c r="AI5265" s="3" t="s">
        <v>47</v>
      </c>
      <c r="AK5265" s="3" t="s">
        <v>47</v>
      </c>
      <c r="AL5265" s="3" t="s">
        <v>47</v>
      </c>
      <c r="AM5265" s="3" t="s">
        <v>47</v>
      </c>
      <c r="AN5265" s="3" t="s">
        <v>47</v>
      </c>
      <c r="AU5265" s="3">
        <v>0</v>
      </c>
      <c r="AV5265" s="3">
        <v>14</v>
      </c>
      <c r="AW5265" s="3">
        <v>1</v>
      </c>
      <c r="AX5265" s="3">
        <v>14</v>
      </c>
      <c r="AY5265" s="3">
        <v>100</v>
      </c>
      <c r="AZ5265" s="6" t="str">
        <f t="shared" si="578"/>
        <v>2669.2</v>
      </c>
      <c r="BC5265" s="12" t="s">
        <v>13500</v>
      </c>
      <c r="BJ5265" s="12">
        <f t="shared" si="579"/>
        <v>0</v>
      </c>
      <c r="BK5265" s="12">
        <f t="shared" si="580"/>
        <v>0</v>
      </c>
      <c r="CQ5265" s="3" t="str">
        <f>CONCATENATE(baseURL!$A$1,baseURL!$B$1,baseURL!$C$1,".",C5265,".",L5265,".pkl&amp;seq=",BC5265)</f>
        <v>http://proteomics.broadinstitute.org/millscripts/viewfeed.pl?side=xl&amp;cycle=1&amp;fixedMods=iaaC&amp;file=msdataSM/iPRG2012_nd/cpick_in/iPRG2012_nd.2669.2.3.pkl&amp;seq=VHLVALDLFTGKK</v>
      </c>
    </row>
    <row r="5266" spans="1:95" x14ac:dyDescent="0.2">
      <c r="A5266" s="3">
        <v>2383</v>
      </c>
      <c r="B5266" s="2" t="s">
        <v>13501</v>
      </c>
      <c r="C5266" s="2" t="s">
        <v>13502</v>
      </c>
      <c r="D5266" s="3">
        <v>13725</v>
      </c>
      <c r="E5266" s="3">
        <v>13709</v>
      </c>
      <c r="F5266" s="3">
        <v>56055</v>
      </c>
      <c r="G5266" s="3">
        <v>16377</v>
      </c>
      <c r="H5266" s="3">
        <v>47.3354</v>
      </c>
      <c r="I5266" s="30">
        <v>586.76637000000005</v>
      </c>
      <c r="J5266" s="30">
        <v>586.76636910000002</v>
      </c>
      <c r="K5266" s="30">
        <v>0</v>
      </c>
      <c r="L5266" s="3">
        <v>2</v>
      </c>
      <c r="M5266" s="3">
        <v>0</v>
      </c>
      <c r="N5266" s="10">
        <f t="shared" si="574"/>
        <v>1</v>
      </c>
      <c r="O5266" s="35">
        <v>2</v>
      </c>
      <c r="P5266" s="17"/>
      <c r="Q5266" s="40">
        <v>1172.5258699999999</v>
      </c>
      <c r="R5266" s="40">
        <v>586.76657</v>
      </c>
      <c r="S5266" s="18">
        <f t="shared" si="575"/>
        <v>-0.34085104737612421</v>
      </c>
      <c r="T5266" s="18">
        <f t="shared" si="576"/>
        <v>-0.34238487714395466</v>
      </c>
      <c r="U5266" s="18">
        <f t="shared" si="577"/>
        <v>-0.2897233903859564</v>
      </c>
      <c r="V5266" s="30">
        <v>586.76639999999998</v>
      </c>
      <c r="W5266" s="3" t="s">
        <v>48</v>
      </c>
      <c r="Z5266" s="3" t="s">
        <v>47</v>
      </c>
      <c r="AA5266" s="3" t="s">
        <v>47</v>
      </c>
      <c r="AB5266" s="12" t="s">
        <v>47</v>
      </c>
      <c r="AC5266" s="3" t="s">
        <v>52</v>
      </c>
      <c r="AE5266" s="3" t="s">
        <v>47</v>
      </c>
      <c r="AF5266" s="3" t="s">
        <v>48</v>
      </c>
      <c r="AH5266" s="3" t="s">
        <v>47</v>
      </c>
      <c r="AJ5266" s="3" t="s">
        <v>47</v>
      </c>
      <c r="AK5266" s="3" t="s">
        <v>52</v>
      </c>
      <c r="AL5266" s="3" t="s">
        <v>48</v>
      </c>
      <c r="AU5266" s="3">
        <v>0</v>
      </c>
      <c r="AV5266" s="3">
        <v>6</v>
      </c>
      <c r="AW5266" s="3">
        <v>1</v>
      </c>
      <c r="AX5266" s="3">
        <v>6</v>
      </c>
      <c r="AY5266" s="3">
        <v>100</v>
      </c>
      <c r="AZ5266" s="6" t="str">
        <f t="shared" si="578"/>
        <v>2669.5</v>
      </c>
      <c r="BC5266" s="12" t="s">
        <v>13404</v>
      </c>
      <c r="BJ5266" s="12">
        <f t="shared" si="579"/>
        <v>0</v>
      </c>
      <c r="BK5266" s="12">
        <f t="shared" si="580"/>
        <v>0</v>
      </c>
      <c r="CQ5266" s="3" t="str">
        <f>CONCATENATE(baseURL!$A$1,baseURL!$B$1,baseURL!$C$1,".",C5266,".",L5266,".pkl&amp;seq=",BC5266)</f>
        <v>http://proteomics.broadinstitute.org/millscripts/viewfeed.pl?side=xl&amp;cycle=1&amp;fixedMods=iaaC&amp;file=msdataSM/iPRG2012_nd/cpick_in/iPRG2012_nd.2669.5.2.pkl&amp;seq=EFPEYFAAQA</v>
      </c>
    </row>
    <row r="5267" spans="1:95" x14ac:dyDescent="0.2">
      <c r="A5267" s="3">
        <v>1537</v>
      </c>
      <c r="B5267" s="2" t="s">
        <v>13492</v>
      </c>
      <c r="C5267" s="2" t="s">
        <v>13493</v>
      </c>
      <c r="D5267" s="3">
        <v>13729</v>
      </c>
      <c r="E5267" s="3">
        <v>13713</v>
      </c>
      <c r="F5267" s="3">
        <v>56059</v>
      </c>
      <c r="G5267" s="3">
        <v>16381</v>
      </c>
      <c r="H5267" s="3">
        <v>47.341999999999999</v>
      </c>
      <c r="I5267" s="30">
        <v>631.32727</v>
      </c>
      <c r="J5267" s="30">
        <v>631.32614539999997</v>
      </c>
      <c r="K5267" s="30">
        <v>1.1199999999999999E-3</v>
      </c>
      <c r="L5267" s="3">
        <v>3</v>
      </c>
      <c r="M5267" s="3">
        <v>3</v>
      </c>
      <c r="N5267" s="10">
        <f t="shared" si="574"/>
        <v>1</v>
      </c>
      <c r="O5267" s="35">
        <v>3</v>
      </c>
      <c r="Q5267" s="40">
        <v>1891.9660899999999</v>
      </c>
      <c r="R5267" s="40">
        <v>631.32687999999996</v>
      </c>
      <c r="S5267" s="18">
        <f t="shared" si="575"/>
        <v>0.61774654682614849</v>
      </c>
      <c r="T5267" s="18">
        <f t="shared" si="576"/>
        <v>-1.163581059604242</v>
      </c>
      <c r="U5267" s="18">
        <f t="shared" si="577"/>
        <v>-1.8690792953036377</v>
      </c>
      <c r="V5267" s="30">
        <v>631.32569999999998</v>
      </c>
      <c r="X5267" s="3" t="s">
        <v>47</v>
      </c>
      <c r="Y5267" s="3" t="s">
        <v>47</v>
      </c>
      <c r="Z5267" s="3" t="s">
        <v>52</v>
      </c>
      <c r="AB5267" s="12" t="s">
        <v>52</v>
      </c>
      <c r="AC5267" s="3" t="s">
        <v>52</v>
      </c>
      <c r="AD5267" s="3" t="s">
        <v>47</v>
      </c>
      <c r="AG5267" s="3" t="s">
        <v>52</v>
      </c>
      <c r="AI5267" s="3" t="s">
        <v>52</v>
      </c>
      <c r="AK5267" s="3" t="s">
        <v>48</v>
      </c>
      <c r="AS5267" s="3" t="s">
        <v>47</v>
      </c>
      <c r="AU5267" s="3">
        <v>0</v>
      </c>
      <c r="AV5267" s="3">
        <v>4</v>
      </c>
      <c r="AW5267" s="3">
        <v>2</v>
      </c>
      <c r="AX5267" s="3">
        <v>3</v>
      </c>
      <c r="AY5267" s="3">
        <v>75</v>
      </c>
      <c r="AZ5267" s="6" t="str">
        <f t="shared" si="578"/>
        <v>2669.9</v>
      </c>
      <c r="BC5267" s="12" t="s">
        <v>13494</v>
      </c>
      <c r="BF5267" s="12" t="s">
        <v>3182</v>
      </c>
      <c r="BJ5267" s="12">
        <f t="shared" si="579"/>
        <v>0</v>
      </c>
      <c r="BK5267" s="12">
        <f t="shared" si="580"/>
        <v>0</v>
      </c>
      <c r="BZ5267" s="3" t="s">
        <v>13495</v>
      </c>
      <c r="CQ5267" s="3" t="str">
        <f>CONCATENATE(baseURL!$A$1,baseURL!$B$1,baseURL!$C$1,".",C5267,".",L5267,".pkl&amp;seq=",BC5267,"&amp;varMods=Formyl-STY")</f>
        <v>http://proteomics.broadinstitute.org/millscripts/viewfeed.pl?side=xl&amp;cycle=1&amp;fixedMods=iaaC&amp;file=msdataSM/iPRG2012_nd/cpick_in/iPRG2012_nd.2669.9.3.pkl&amp;seq=LAQNDGLLKNVWSYsR&amp;varMods=Formyl-STY</v>
      </c>
    </row>
    <row r="5268" spans="1:95" x14ac:dyDescent="0.2">
      <c r="A5268" s="3">
        <v>7361</v>
      </c>
      <c r="B5268" s="2" t="s">
        <v>13503</v>
      </c>
      <c r="C5268" s="2" t="s">
        <v>13504</v>
      </c>
      <c r="D5268" s="3">
        <v>13732</v>
      </c>
      <c r="E5268" s="3">
        <v>13716</v>
      </c>
      <c r="F5268" s="3">
        <v>56072</v>
      </c>
      <c r="G5268" s="3">
        <v>16385</v>
      </c>
      <c r="H5268" s="3">
        <v>47.354999999999997</v>
      </c>
      <c r="I5268" s="30">
        <v>480.26422000000002</v>
      </c>
      <c r="J5268" s="30">
        <v>480.95778519999999</v>
      </c>
      <c r="K5268" s="30">
        <v>-0.69357000000000002</v>
      </c>
      <c r="L5268" s="3">
        <v>0</v>
      </c>
      <c r="M5268" s="3">
        <v>3</v>
      </c>
      <c r="N5268" s="10">
        <f t="shared" si="574"/>
        <v>1</v>
      </c>
      <c r="O5268" s="35">
        <v>3</v>
      </c>
      <c r="P5268" s="17"/>
      <c r="Q5268" s="40">
        <v>1440.8573100000001</v>
      </c>
      <c r="R5268" s="40">
        <v>480.95729</v>
      </c>
      <c r="S5268" s="18">
        <f t="shared" si="575"/>
        <v>-1441.0219252524012</v>
      </c>
      <c r="T5268" s="18">
        <f t="shared" si="576"/>
        <v>1.0296132531620983</v>
      </c>
      <c r="U5268" s="18">
        <f t="shared" si="577"/>
        <v>0.43662920668359501</v>
      </c>
      <c r="V5268" s="30">
        <v>480.95749999999998</v>
      </c>
      <c r="W5268" s="3" t="s">
        <v>47</v>
      </c>
      <c r="X5268" s="3" t="s">
        <v>47</v>
      </c>
      <c r="Z5268" s="3" t="s">
        <v>52</v>
      </c>
      <c r="AA5268" s="3" t="s">
        <v>47</v>
      </c>
      <c r="AB5268" s="12" t="s">
        <v>48</v>
      </c>
      <c r="AC5268" s="3" t="s">
        <v>47</v>
      </c>
      <c r="AE5268" s="3" t="s">
        <v>48</v>
      </c>
      <c r="AL5268" s="3" t="s">
        <v>52</v>
      </c>
      <c r="AU5268" s="3">
        <v>0</v>
      </c>
      <c r="AV5268" s="3">
        <v>4</v>
      </c>
      <c r="AW5268" s="3">
        <v>1</v>
      </c>
      <c r="AX5268" s="3">
        <v>4</v>
      </c>
      <c r="AY5268" s="3">
        <v>100</v>
      </c>
      <c r="AZ5268" s="6" t="str">
        <f t="shared" si="578"/>
        <v>2670.1</v>
      </c>
      <c r="BC5268" s="12" t="s">
        <v>13500</v>
      </c>
      <c r="BJ5268" s="12">
        <f t="shared" si="579"/>
        <v>0</v>
      </c>
      <c r="BK5268" s="12">
        <f t="shared" si="580"/>
        <v>0</v>
      </c>
      <c r="CQ5268" s="3" t="str">
        <f>CONCATENATE(baseURL!$A$1,baseURL!$B$1,baseURL!$C$1,".",C5268,".",L5268,".pkl&amp;seq=",BC5268)</f>
        <v>http://proteomics.broadinstitute.org/millscripts/viewfeed.pl?side=xl&amp;cycle=1&amp;fixedMods=iaaC&amp;file=msdataSM/iPRG2012_nd/cpick_in/iPRG2012_nd.2670.1.0.pkl&amp;seq=VHLVALDLFTGKK</v>
      </c>
    </row>
    <row r="5269" spans="1:95" x14ac:dyDescent="0.2">
      <c r="A5269" s="3">
        <v>3946</v>
      </c>
      <c r="B5269" s="2" t="s">
        <v>13505</v>
      </c>
      <c r="C5269" s="2" t="s">
        <v>13506</v>
      </c>
      <c r="D5269" s="3">
        <v>13733</v>
      </c>
      <c r="E5269" s="3">
        <v>13717</v>
      </c>
      <c r="F5269" s="3">
        <v>56073</v>
      </c>
      <c r="G5269" s="3">
        <v>16386</v>
      </c>
      <c r="H5269" s="3">
        <v>47.356699999999996</v>
      </c>
      <c r="I5269" s="30">
        <v>487.29304999999999</v>
      </c>
      <c r="J5269" s="30">
        <v>487.29283240000001</v>
      </c>
      <c r="K5269" s="30">
        <v>2.2000000000000001E-4</v>
      </c>
      <c r="L5269" s="3">
        <v>2</v>
      </c>
      <c r="M5269" s="3">
        <v>2</v>
      </c>
      <c r="N5269" s="10">
        <f t="shared" si="574"/>
        <v>1</v>
      </c>
      <c r="O5269" s="35">
        <v>2</v>
      </c>
      <c r="P5269" s="17"/>
      <c r="Q5269" s="40">
        <v>973.58630000000005</v>
      </c>
      <c r="R5269" s="40">
        <v>487.29678999999999</v>
      </c>
      <c r="S5269" s="18">
        <f t="shared" si="575"/>
        <v>-7.674994124203887</v>
      </c>
      <c r="T5269" s="18">
        <f t="shared" si="576"/>
        <v>-8.1215392368547228</v>
      </c>
      <c r="U5269" s="18">
        <f t="shared" si="577"/>
        <v>-8.188028490783827</v>
      </c>
      <c r="V5269" s="30">
        <v>487.2928</v>
      </c>
      <c r="X5269" s="3" t="s">
        <v>47</v>
      </c>
      <c r="Y5269" s="3" t="s">
        <v>47</v>
      </c>
      <c r="Z5269" s="3" t="s">
        <v>47</v>
      </c>
      <c r="AA5269" s="3" t="s">
        <v>47</v>
      </c>
      <c r="AB5269" s="12" t="s">
        <v>47</v>
      </c>
      <c r="AC5269" s="3" t="s">
        <v>47</v>
      </c>
      <c r="AD5269" s="3" t="s">
        <v>52</v>
      </c>
      <c r="AF5269" s="3" t="s">
        <v>48</v>
      </c>
      <c r="AI5269" s="3" t="s">
        <v>48</v>
      </c>
      <c r="AK5269" s="3" t="s">
        <v>52</v>
      </c>
      <c r="AL5269" s="3" t="s">
        <v>48</v>
      </c>
      <c r="AM5269" s="3" t="s">
        <v>47</v>
      </c>
      <c r="AO5269" s="3" t="s">
        <v>65</v>
      </c>
      <c r="AU5269" s="3">
        <v>1</v>
      </c>
      <c r="AV5269" s="3">
        <v>7</v>
      </c>
      <c r="AW5269" s="3">
        <v>1</v>
      </c>
      <c r="AX5269" s="3">
        <v>7</v>
      </c>
      <c r="AY5269" s="3">
        <v>100</v>
      </c>
      <c r="AZ5269" s="6" t="str">
        <f t="shared" si="578"/>
        <v>2670.2</v>
      </c>
      <c r="BC5269" s="12" t="s">
        <v>13507</v>
      </c>
      <c r="BJ5269" s="12">
        <f t="shared" si="579"/>
        <v>0</v>
      </c>
      <c r="BK5269" s="12">
        <f t="shared" si="580"/>
        <v>0</v>
      </c>
      <c r="CK5269" s="3" t="s">
        <v>13508</v>
      </c>
      <c r="CQ5269" s="3" t="str">
        <f>CONCATENATE(baseURL!$A$1,baseURL!$B$1,baseURL!$C$1,".",C5269,".",L5269,".pkl&amp;seq=",BC5269)</f>
        <v>http://proteomics.broadinstitute.org/millscripts/viewfeed.pl?side=xl&amp;cycle=1&amp;fixedMods=iaaC&amp;file=msdataSM/iPRG2012_nd/cpick_in/iPRG2012_nd.2670.2.2.pkl&amp;seq=LMLTNLLR</v>
      </c>
    </row>
    <row r="5270" spans="1:95" x14ac:dyDescent="0.2">
      <c r="A5270" s="3">
        <v>3457</v>
      </c>
      <c r="B5270" s="2" t="s">
        <v>13509</v>
      </c>
      <c r="C5270" s="2" t="s">
        <v>13510</v>
      </c>
      <c r="D5270" s="3">
        <v>13736</v>
      </c>
      <c r="E5270" s="3">
        <v>13720</v>
      </c>
      <c r="F5270" s="3">
        <v>56076</v>
      </c>
      <c r="G5270" s="3">
        <v>16389</v>
      </c>
      <c r="H5270" s="3">
        <v>47.361699999999999</v>
      </c>
      <c r="I5270" s="30">
        <v>552.28732000000002</v>
      </c>
      <c r="J5270" s="30">
        <v>552.28762099999994</v>
      </c>
      <c r="K5270" s="30">
        <v>-2.9999999999999997E-4</v>
      </c>
      <c r="L5270" s="3">
        <v>3</v>
      </c>
      <c r="M5270" s="3">
        <v>3</v>
      </c>
      <c r="N5270" s="10">
        <f t="shared" si="574"/>
        <v>1</v>
      </c>
      <c r="O5270" s="35">
        <v>3</v>
      </c>
      <c r="P5270" s="17"/>
      <c r="Q5270" s="40">
        <v>1654.84754</v>
      </c>
      <c r="R5270" s="40">
        <v>552.28736000000004</v>
      </c>
      <c r="S5270" s="18">
        <f t="shared" si="575"/>
        <v>-7.2426064599227014E-2</v>
      </c>
      <c r="T5270" s="18">
        <f t="shared" si="576"/>
        <v>0.47258007119603918</v>
      </c>
      <c r="U5270" s="18">
        <f t="shared" si="577"/>
        <v>0.25349122599437091</v>
      </c>
      <c r="V5270" s="30">
        <v>552.28750000000002</v>
      </c>
      <c r="W5270" s="3" t="s">
        <v>47</v>
      </c>
      <c r="X5270" s="3" t="s">
        <v>47</v>
      </c>
      <c r="Y5270" s="3" t="s">
        <v>47</v>
      </c>
      <c r="Z5270" s="3" t="s">
        <v>47</v>
      </c>
      <c r="AA5270" s="3" t="s">
        <v>47</v>
      </c>
      <c r="AB5270" s="12" t="s">
        <v>47</v>
      </c>
      <c r="AC5270" s="3" t="s">
        <v>47</v>
      </c>
      <c r="AE5270" s="3" t="s">
        <v>47</v>
      </c>
      <c r="AF5270" s="3" t="s">
        <v>48</v>
      </c>
      <c r="AG5270" s="3" t="s">
        <v>47</v>
      </c>
      <c r="AH5270" s="3" t="s">
        <v>47</v>
      </c>
      <c r="AI5270" s="3" t="s">
        <v>48</v>
      </c>
      <c r="AL5270" s="3" t="s">
        <v>48</v>
      </c>
      <c r="AM5270" s="3" t="s">
        <v>48</v>
      </c>
      <c r="AU5270" s="3">
        <v>0</v>
      </c>
      <c r="AV5270" s="3">
        <v>10</v>
      </c>
      <c r="AW5270" s="3">
        <v>1</v>
      </c>
      <c r="AX5270" s="3">
        <v>10</v>
      </c>
      <c r="AY5270" s="3">
        <v>100</v>
      </c>
      <c r="AZ5270" s="6" t="str">
        <f t="shared" si="578"/>
        <v>2670.5</v>
      </c>
      <c r="BC5270" s="12" t="s">
        <v>13511</v>
      </c>
      <c r="BJ5270" s="12">
        <f t="shared" si="579"/>
        <v>0</v>
      </c>
      <c r="BK5270" s="12">
        <f t="shared" si="580"/>
        <v>0</v>
      </c>
      <c r="CQ5270" s="3" t="str">
        <f>CONCATENATE(baseURL!$A$1,baseURL!$B$1,baseURL!$C$1,".",C5270,".",L5270,".pkl&amp;seq=",BC5270)</f>
        <v>http://proteomics.broadinstitute.org/millscripts/viewfeed.pl?side=xl&amp;cycle=1&amp;fixedMods=iaaC&amp;file=msdataSM/iPRG2012_nd/cpick_in/iPRG2012_nd.2670.5.3.pkl&amp;seq=LFNKWSFEEVEVK</v>
      </c>
    </row>
    <row r="5271" spans="1:95" x14ac:dyDescent="0.2">
      <c r="A5271" s="3">
        <v>3500</v>
      </c>
      <c r="B5271" s="2" t="s">
        <v>13517</v>
      </c>
      <c r="C5271" s="2" t="s">
        <v>13518</v>
      </c>
      <c r="D5271" s="3">
        <v>13738</v>
      </c>
      <c r="E5271" s="3">
        <v>13722</v>
      </c>
      <c r="F5271" s="3">
        <v>56078</v>
      </c>
      <c r="G5271" s="3">
        <v>16391</v>
      </c>
      <c r="H5271" s="3">
        <v>47.365000000000002</v>
      </c>
      <c r="I5271" s="30">
        <v>638.33284000000003</v>
      </c>
      <c r="J5271" s="30">
        <v>638.33102719999999</v>
      </c>
      <c r="K5271" s="30">
        <v>1.81E-3</v>
      </c>
      <c r="L5271" s="3">
        <v>2</v>
      </c>
      <c r="M5271" s="3">
        <v>2</v>
      </c>
      <c r="N5271" s="10">
        <f t="shared" si="574"/>
        <v>1</v>
      </c>
      <c r="O5271" s="35">
        <v>2</v>
      </c>
      <c r="P5271" s="17"/>
      <c r="Q5271" s="40">
        <v>1275.6579400000001</v>
      </c>
      <c r="R5271" s="40">
        <v>638.33261000000005</v>
      </c>
      <c r="S5271" s="18">
        <f t="shared" si="575"/>
        <v>0.36031372420052299</v>
      </c>
      <c r="T5271" s="18">
        <f t="shared" si="576"/>
        <v>-2.4795850552755958</v>
      </c>
      <c r="U5271" s="18">
        <f t="shared" si="577"/>
        <v>-2.20887978773021</v>
      </c>
      <c r="V5271" s="30">
        <v>638.33119999999997</v>
      </c>
      <c r="W5271" s="3" t="s">
        <v>47</v>
      </c>
      <c r="X5271" s="3" t="s">
        <v>47</v>
      </c>
      <c r="Y5271" s="3" t="s">
        <v>47</v>
      </c>
      <c r="Z5271" s="3" t="s">
        <v>47</v>
      </c>
      <c r="AA5271" s="3" t="s">
        <v>47</v>
      </c>
      <c r="AB5271" s="12" t="s">
        <v>47</v>
      </c>
      <c r="AC5271" s="3" t="s">
        <v>47</v>
      </c>
      <c r="AD5271" s="3" t="s">
        <v>47</v>
      </c>
      <c r="AE5271" s="3" t="s">
        <v>47</v>
      </c>
      <c r="AF5271" s="3" t="s">
        <v>47</v>
      </c>
      <c r="AH5271" s="3" t="s">
        <v>47</v>
      </c>
      <c r="AI5271" s="3" t="s">
        <v>48</v>
      </c>
      <c r="AK5271" s="3" t="s">
        <v>52</v>
      </c>
      <c r="AL5271" s="3" t="s">
        <v>48</v>
      </c>
      <c r="AM5271" s="3" t="s">
        <v>48</v>
      </c>
      <c r="AU5271" s="3">
        <v>0</v>
      </c>
      <c r="AV5271" s="3">
        <v>11</v>
      </c>
      <c r="AW5271" s="3">
        <v>1</v>
      </c>
      <c r="AX5271" s="3">
        <v>11</v>
      </c>
      <c r="AY5271" s="3">
        <v>100</v>
      </c>
      <c r="AZ5271" s="6" t="str">
        <f t="shared" si="578"/>
        <v>2670.7</v>
      </c>
      <c r="BC5271" s="12" t="s">
        <v>13309</v>
      </c>
      <c r="BJ5271" s="12">
        <f t="shared" si="579"/>
        <v>0</v>
      </c>
      <c r="BK5271" s="12">
        <f t="shared" si="580"/>
        <v>0</v>
      </c>
      <c r="CQ5271" s="3" t="str">
        <f>CONCATENATE(baseURL!$A$1,baseURL!$B$1,baseURL!$C$1,".",C5271,".",L5271,".pkl&amp;seq=",BC5271)</f>
        <v>http://proteomics.broadinstitute.org/millscripts/viewfeed.pl?side=xl&amp;cycle=1&amp;fixedMods=iaaC&amp;file=msdataSM/iPRG2012_nd/cpick_in/iPRG2012_nd.2670.7.2.pkl&amp;seq=QLVFELPSQTN</v>
      </c>
    </row>
    <row r="5272" spans="1:95" x14ac:dyDescent="0.2">
      <c r="A5272" s="3">
        <v>6060</v>
      </c>
      <c r="B5272" s="2" t="s">
        <v>13522</v>
      </c>
      <c r="C5272" s="2" t="s">
        <v>13523</v>
      </c>
      <c r="D5272" s="3">
        <v>13750</v>
      </c>
      <c r="E5272" s="3">
        <v>13734</v>
      </c>
      <c r="F5272" s="3">
        <v>56102</v>
      </c>
      <c r="G5272" s="3">
        <v>16404</v>
      </c>
      <c r="H5272" s="3">
        <v>47.394399999999997</v>
      </c>
      <c r="I5272" s="30">
        <v>895.94862000000001</v>
      </c>
      <c r="J5272" s="30">
        <v>895.946597</v>
      </c>
      <c r="K5272" s="30">
        <v>2.0200000000000001E-3</v>
      </c>
      <c r="L5272" s="3">
        <v>2</v>
      </c>
      <c r="M5272" s="3">
        <v>2</v>
      </c>
      <c r="N5272" s="10">
        <f t="shared" si="574"/>
        <v>1</v>
      </c>
      <c r="O5272" s="35">
        <v>2</v>
      </c>
      <c r="P5272" s="17"/>
      <c r="Q5272" s="40">
        <v>1790.89192</v>
      </c>
      <c r="R5272" s="40">
        <v>895.94960000000003</v>
      </c>
      <c r="S5272" s="18">
        <f t="shared" si="575"/>
        <v>-1.0938115269283544</v>
      </c>
      <c r="T5272" s="18">
        <f t="shared" si="576"/>
        <v>-3.3517510360350311</v>
      </c>
      <c r="U5272" s="18">
        <f t="shared" si="577"/>
        <v>-3.2367892123260598</v>
      </c>
      <c r="V5272" s="30">
        <v>895.94669999999996</v>
      </c>
      <c r="W5272" s="3" t="s">
        <v>47</v>
      </c>
      <c r="X5272" s="3" t="s">
        <v>47</v>
      </c>
      <c r="Y5272" s="3" t="s">
        <v>47</v>
      </c>
      <c r="Z5272" s="3" t="s">
        <v>47</v>
      </c>
      <c r="AA5272" s="3" t="s">
        <v>47</v>
      </c>
      <c r="AB5272" s="12" t="s">
        <v>47</v>
      </c>
      <c r="AC5272" s="3" t="s">
        <v>47</v>
      </c>
      <c r="AD5272" s="3" t="s">
        <v>47</v>
      </c>
      <c r="AE5272" s="3" t="s">
        <v>48</v>
      </c>
      <c r="AF5272" s="3" t="s">
        <v>48</v>
      </c>
      <c r="AG5272" s="3" t="s">
        <v>47</v>
      </c>
      <c r="AH5272" s="3" t="s">
        <v>47</v>
      </c>
      <c r="AI5272" s="3" t="s">
        <v>47</v>
      </c>
      <c r="AL5272" s="3" t="s">
        <v>48</v>
      </c>
      <c r="AU5272" s="3">
        <v>0</v>
      </c>
      <c r="AV5272" s="3">
        <v>11</v>
      </c>
      <c r="AW5272" s="3">
        <v>1</v>
      </c>
      <c r="AX5272" s="3">
        <v>11</v>
      </c>
      <c r="AY5272" s="3">
        <v>100</v>
      </c>
      <c r="AZ5272" s="6" t="str">
        <f t="shared" si="578"/>
        <v>2671.10</v>
      </c>
      <c r="BC5272" s="12" t="s">
        <v>13421</v>
      </c>
      <c r="BJ5272" s="12">
        <f t="shared" si="579"/>
        <v>0</v>
      </c>
      <c r="BK5272" s="12">
        <f t="shared" si="580"/>
        <v>0</v>
      </c>
      <c r="CQ5272" s="3" t="str">
        <f>CONCATENATE(baseURL!$A$1,baseURL!$B$1,baseURL!$C$1,".",C5272,".",L5272,".pkl&amp;seq=",BC5272)</f>
        <v>http://proteomics.broadinstitute.org/millscripts/viewfeed.pl?side=xl&amp;cycle=1&amp;fixedMods=iaaC&amp;file=msdataSM/iPRG2012_nd/cpick_in/iPRG2012_nd.2671.10.2.pkl&amp;seq=SYELPDGQVLTLGNER</v>
      </c>
    </row>
    <row r="5273" spans="1:95" x14ac:dyDescent="0.2">
      <c r="A5273" s="3">
        <v>4259</v>
      </c>
      <c r="B5273" s="2" t="s">
        <v>13524</v>
      </c>
      <c r="C5273" s="2" t="s">
        <v>13512</v>
      </c>
      <c r="D5273" s="3">
        <v>13747</v>
      </c>
      <c r="E5273" s="3">
        <v>13731</v>
      </c>
      <c r="F5273" s="3">
        <v>56099</v>
      </c>
      <c r="G5273" s="3">
        <v>16401</v>
      </c>
      <c r="H5273" s="3">
        <v>47.389400000000002</v>
      </c>
      <c r="I5273" s="30">
        <v>707.89498000000003</v>
      </c>
      <c r="J5273" s="30">
        <v>707.89367600000003</v>
      </c>
      <c r="K5273" s="30">
        <v>1.2999999999999999E-3</v>
      </c>
      <c r="L5273" s="3">
        <v>2</v>
      </c>
      <c r="M5273" s="3">
        <v>2</v>
      </c>
      <c r="N5273" s="10">
        <f t="shared" si="574"/>
        <v>1</v>
      </c>
      <c r="O5273" s="35">
        <v>2</v>
      </c>
      <c r="P5273" s="17"/>
      <c r="Q5273" s="40">
        <v>1414.7835</v>
      </c>
      <c r="R5273" s="40">
        <v>707.89539000000002</v>
      </c>
      <c r="S5273" s="18">
        <f t="shared" si="575"/>
        <v>-0.5791816217196033</v>
      </c>
      <c r="T5273" s="18">
        <f t="shared" si="576"/>
        <v>-2.421261706468615</v>
      </c>
      <c r="U5273" s="18">
        <f t="shared" si="577"/>
        <v>-2.3873583921110999</v>
      </c>
      <c r="V5273" s="30">
        <v>707.89369999999997</v>
      </c>
      <c r="W5273" s="3" t="s">
        <v>47</v>
      </c>
      <c r="X5273" s="3" t="s">
        <v>47</v>
      </c>
      <c r="Y5273" s="3" t="s">
        <v>47</v>
      </c>
      <c r="Z5273" s="3" t="s">
        <v>47</v>
      </c>
      <c r="AA5273" s="3" t="s">
        <v>65</v>
      </c>
      <c r="AB5273" s="12" t="s">
        <v>47</v>
      </c>
      <c r="AC5273" s="3" t="s">
        <v>47</v>
      </c>
      <c r="AD5273" s="3" t="s">
        <v>47</v>
      </c>
      <c r="AE5273" s="3" t="s">
        <v>47</v>
      </c>
      <c r="AF5273" s="3" t="s">
        <v>47</v>
      </c>
      <c r="AG5273" s="3" t="s">
        <v>47</v>
      </c>
      <c r="AH5273" s="3" t="s">
        <v>47</v>
      </c>
      <c r="AI5273" s="3" t="s">
        <v>47</v>
      </c>
      <c r="AJ5273" s="3" t="s">
        <v>47</v>
      </c>
      <c r="AK5273" s="3" t="s">
        <v>47</v>
      </c>
      <c r="AL5273" s="3" t="s">
        <v>47</v>
      </c>
      <c r="AU5273" s="3">
        <v>1</v>
      </c>
      <c r="AV5273" s="3">
        <v>15</v>
      </c>
      <c r="AW5273" s="3">
        <v>1</v>
      </c>
      <c r="AX5273" s="3">
        <v>15</v>
      </c>
      <c r="AY5273" s="3">
        <v>100</v>
      </c>
      <c r="AZ5273" s="6" t="str">
        <f t="shared" si="578"/>
        <v>2671.7</v>
      </c>
      <c r="BC5273" s="12" t="s">
        <v>13366</v>
      </c>
      <c r="BJ5273" s="12">
        <f t="shared" si="579"/>
        <v>0</v>
      </c>
      <c r="BK5273" s="12">
        <f t="shared" si="580"/>
        <v>0</v>
      </c>
      <c r="BW5273" s="3" t="s">
        <v>13367</v>
      </c>
      <c r="CQ5273" s="3" t="str">
        <f>CONCATENATE(baseURL!$A$1,baseURL!$B$1,baseURL!$C$1,".",C5273,".",L5273,".pkl&amp;seq=",BC5273)</f>
        <v>http://proteomics.broadinstitute.org/millscripts/viewfeed.pl?side=xl&amp;cycle=1&amp;fixedMods=iaaC&amp;file=msdataSM/iPRG2012_nd/cpick_in/iPRG2012_nd.2671.7.2.pkl&amp;seq=LGANALLGVSMAAAR</v>
      </c>
    </row>
    <row r="5274" spans="1:95" x14ac:dyDescent="0.2">
      <c r="A5274" s="3">
        <v>1585</v>
      </c>
      <c r="B5274" s="2" t="s">
        <v>13519</v>
      </c>
      <c r="C5274" s="2" t="s">
        <v>13520</v>
      </c>
      <c r="D5274" s="3">
        <v>13749</v>
      </c>
      <c r="E5274" s="3">
        <v>13733</v>
      </c>
      <c r="F5274" s="3">
        <v>56101</v>
      </c>
      <c r="G5274" s="3">
        <v>16403</v>
      </c>
      <c r="H5274" s="3">
        <v>47.392800000000001</v>
      </c>
      <c r="I5274" s="30">
        <v>840.44276000000002</v>
      </c>
      <c r="J5274" s="30">
        <v>840.45950760000005</v>
      </c>
      <c r="K5274" s="30">
        <v>-1.6750000000000001E-2</v>
      </c>
      <c r="L5274" s="3">
        <v>2</v>
      </c>
      <c r="M5274" s="3">
        <v>2</v>
      </c>
      <c r="N5274" s="10">
        <f t="shared" si="574"/>
        <v>1</v>
      </c>
      <c r="O5274" s="35">
        <v>2</v>
      </c>
      <c r="P5274" s="17"/>
      <c r="Q5274" s="40">
        <v>1679.8751500000001</v>
      </c>
      <c r="R5274" s="40">
        <v>840.44120999999996</v>
      </c>
      <c r="S5274" s="18">
        <f t="shared" si="575"/>
        <v>1.844269392817691</v>
      </c>
      <c r="T5274" s="18">
        <f t="shared" si="576"/>
        <v>21.771421703721884</v>
      </c>
      <c r="U5274" s="18">
        <f t="shared" si="577"/>
        <v>1.6538931973776958</v>
      </c>
      <c r="V5274" s="30">
        <v>840.44259999999997</v>
      </c>
      <c r="X5274" s="3" t="s">
        <v>47</v>
      </c>
      <c r="Y5274" s="3" t="s">
        <v>47</v>
      </c>
      <c r="AA5274" s="3" t="s">
        <v>48</v>
      </c>
      <c r="AB5274" s="12" t="s">
        <v>48</v>
      </c>
      <c r="AC5274" s="3" t="s">
        <v>52</v>
      </c>
      <c r="AD5274" s="3" t="s">
        <v>47</v>
      </c>
      <c r="AF5274" s="3" t="s">
        <v>47</v>
      </c>
      <c r="AG5274" s="3" t="s">
        <v>47</v>
      </c>
      <c r="AJ5274" s="3" t="s">
        <v>47</v>
      </c>
      <c r="AL5274" s="3" t="s">
        <v>52</v>
      </c>
      <c r="AN5274" s="3" t="s">
        <v>52</v>
      </c>
      <c r="AU5274" s="3">
        <v>0</v>
      </c>
      <c r="AV5274" s="3">
        <v>6</v>
      </c>
      <c r="AW5274" s="3">
        <v>1</v>
      </c>
      <c r="AX5274" s="3">
        <v>6</v>
      </c>
      <c r="AY5274" s="3">
        <v>100</v>
      </c>
      <c r="AZ5274" s="6" t="str">
        <f t="shared" si="578"/>
        <v>2671.9</v>
      </c>
      <c r="BC5274" s="12" t="s">
        <v>13521</v>
      </c>
      <c r="BJ5274" s="12">
        <f t="shared" si="579"/>
        <v>0</v>
      </c>
      <c r="BK5274" s="12">
        <f t="shared" si="580"/>
        <v>0</v>
      </c>
      <c r="CQ5274" s="3" t="str">
        <f>CONCATENATE(baseURL!$A$1,baseURL!$B$1,baseURL!$C$1,".",C5274,".",L5274,".pkl&amp;seq=",BC5274)</f>
        <v>http://proteomics.broadinstitute.org/millscripts/viewfeed.pl?side=xl&amp;cycle=1&amp;fixedMods=iaaC&amp;file=msdataSM/iPRG2012_nd/cpick_in/iPRG2012_nd.2671.9.2.pkl&amp;seq=GQTYSPAQLGGFVLNK</v>
      </c>
    </row>
    <row r="5275" spans="1:95" x14ac:dyDescent="0.2">
      <c r="A5275" s="3">
        <v>5512</v>
      </c>
      <c r="B5275" s="2" t="s">
        <v>13525</v>
      </c>
      <c r="C5275" s="2" t="s">
        <v>13526</v>
      </c>
      <c r="D5275" s="3">
        <v>13752</v>
      </c>
      <c r="E5275" s="3">
        <v>13736</v>
      </c>
      <c r="F5275" s="3">
        <v>56115</v>
      </c>
      <c r="G5275" s="3">
        <v>16407</v>
      </c>
      <c r="H5275" s="3">
        <v>47.406300000000002</v>
      </c>
      <c r="I5275" s="30">
        <v>498.2903</v>
      </c>
      <c r="J5275" s="30">
        <v>498.2888011</v>
      </c>
      <c r="K5275" s="30">
        <v>1.5E-3</v>
      </c>
      <c r="L5275" s="3">
        <v>3</v>
      </c>
      <c r="M5275" s="3">
        <v>3</v>
      </c>
      <c r="N5275" s="10">
        <f t="shared" si="574"/>
        <v>1</v>
      </c>
      <c r="O5275" s="35">
        <v>3</v>
      </c>
      <c r="P5275" s="17"/>
      <c r="Q5275" s="40">
        <v>1492.85223</v>
      </c>
      <c r="R5275" s="40">
        <v>498.28892999999999</v>
      </c>
      <c r="S5275" s="18">
        <f t="shared" si="575"/>
        <v>2.7494088620602732</v>
      </c>
      <c r="T5275" s="18">
        <f t="shared" si="576"/>
        <v>-0.2586852571516729</v>
      </c>
      <c r="U5275" s="18">
        <f t="shared" si="577"/>
        <v>-0.86295314646941756</v>
      </c>
      <c r="V5275" s="30">
        <v>498.2885</v>
      </c>
      <c r="W5275" s="3" t="s">
        <v>47</v>
      </c>
      <c r="X5275" s="3" t="s">
        <v>47</v>
      </c>
      <c r="Y5275" s="3" t="s">
        <v>47</v>
      </c>
      <c r="Z5275" s="3" t="s">
        <v>47</v>
      </c>
      <c r="AA5275" s="3" t="s">
        <v>47</v>
      </c>
      <c r="AB5275" s="12" t="s">
        <v>47</v>
      </c>
      <c r="AC5275" s="3" t="s">
        <v>47</v>
      </c>
      <c r="AD5275" s="3" t="s">
        <v>47</v>
      </c>
      <c r="AE5275" s="3" t="s">
        <v>47</v>
      </c>
      <c r="AF5275" s="3" t="s">
        <v>47</v>
      </c>
      <c r="AG5275" s="3" t="s">
        <v>47</v>
      </c>
      <c r="AH5275" s="3" t="s">
        <v>47</v>
      </c>
      <c r="AI5275" s="3" t="s">
        <v>47</v>
      </c>
      <c r="AJ5275" s="3" t="s">
        <v>47</v>
      </c>
      <c r="AK5275" s="3" t="s">
        <v>47</v>
      </c>
      <c r="AL5275" s="3" t="s">
        <v>47</v>
      </c>
      <c r="AM5275" s="3" t="s">
        <v>47</v>
      </c>
      <c r="AU5275" s="3">
        <v>0</v>
      </c>
      <c r="AV5275" s="3">
        <v>17</v>
      </c>
      <c r="AW5275" s="3">
        <v>1</v>
      </c>
      <c r="AX5275" s="3">
        <v>17</v>
      </c>
      <c r="AY5275" s="3">
        <v>100</v>
      </c>
      <c r="AZ5275" s="6" t="str">
        <f t="shared" si="578"/>
        <v>2672.2</v>
      </c>
      <c r="BC5275" s="12" t="s">
        <v>13424</v>
      </c>
      <c r="BJ5275" s="12">
        <f t="shared" si="579"/>
        <v>0</v>
      </c>
      <c r="BK5275" s="12">
        <f t="shared" si="580"/>
        <v>0</v>
      </c>
      <c r="CQ5275" s="3" t="str">
        <f>CONCATENATE(baseURL!$A$1,baseURL!$B$1,baseURL!$C$1,".",C5275,".",L5275,".pkl&amp;seq=",BC5275)</f>
        <v>http://proteomics.broadinstitute.org/millscripts/viewfeed.pl?side=xl&amp;cycle=1&amp;fixedMods=iaaC&amp;file=msdataSM/iPRG2012_nd/cpick_in/iPRG2012_nd.2672.2.3.pkl&amp;seq=LFEFPKTTVAALR</v>
      </c>
    </row>
    <row r="5276" spans="1:95" x14ac:dyDescent="0.2">
      <c r="A5276" s="3">
        <v>3497</v>
      </c>
      <c r="B5276" s="2" t="s">
        <v>13527</v>
      </c>
      <c r="C5276" s="2" t="s">
        <v>13528</v>
      </c>
      <c r="D5276" s="3">
        <v>13754</v>
      </c>
      <c r="E5276" s="3">
        <v>13738</v>
      </c>
      <c r="F5276" s="3">
        <v>56117</v>
      </c>
      <c r="G5276" s="3">
        <v>16409</v>
      </c>
      <c r="H5276" s="3">
        <v>47.411299999999997</v>
      </c>
      <c r="I5276" s="30">
        <v>539.54795999999999</v>
      </c>
      <c r="J5276" s="30">
        <v>539.54349749999994</v>
      </c>
      <c r="K5276" s="30">
        <v>4.4600000000000004E-3</v>
      </c>
      <c r="L5276" s="3">
        <v>0</v>
      </c>
      <c r="M5276" s="3">
        <v>4</v>
      </c>
      <c r="N5276" s="10">
        <f t="shared" si="574"/>
        <v>1</v>
      </c>
      <c r="O5276" s="35">
        <v>4</v>
      </c>
      <c r="P5276" s="17"/>
      <c r="Q5276" s="40">
        <v>2155.1505900000002</v>
      </c>
      <c r="R5276" s="40">
        <v>539.54310999999996</v>
      </c>
      <c r="S5276" s="18">
        <f t="shared" si="575"/>
        <v>8.9890870815366473</v>
      </c>
      <c r="T5276" s="18">
        <f t="shared" si="576"/>
        <v>0.71820025648737262</v>
      </c>
      <c r="U5276" s="18">
        <f t="shared" si="577"/>
        <v>0.16680780151218227</v>
      </c>
      <c r="V5276" s="30">
        <v>539.54319999999996</v>
      </c>
      <c r="W5276" s="3" t="s">
        <v>47</v>
      </c>
      <c r="X5276" s="3" t="s">
        <v>47</v>
      </c>
      <c r="Y5276" s="3" t="s">
        <v>47</v>
      </c>
      <c r="Z5276" s="3" t="s">
        <v>47</v>
      </c>
      <c r="AA5276" s="3" t="s">
        <v>47</v>
      </c>
      <c r="AB5276" s="12" t="s">
        <v>47</v>
      </c>
      <c r="AC5276" s="3" t="s">
        <v>47</v>
      </c>
      <c r="AD5276" s="3" t="s">
        <v>52</v>
      </c>
      <c r="AE5276" s="3" t="s">
        <v>47</v>
      </c>
      <c r="AF5276" s="3" t="s">
        <v>47</v>
      </c>
      <c r="AH5276" s="3" t="s">
        <v>47</v>
      </c>
      <c r="AI5276" s="3" t="s">
        <v>48</v>
      </c>
      <c r="AK5276" s="3" t="s">
        <v>52</v>
      </c>
      <c r="AL5276" s="3" t="s">
        <v>48</v>
      </c>
      <c r="AM5276" s="3" t="s">
        <v>48</v>
      </c>
      <c r="AU5276" s="3">
        <v>0</v>
      </c>
      <c r="AV5276" s="3">
        <v>10</v>
      </c>
      <c r="AW5276" s="3">
        <v>1</v>
      </c>
      <c r="AX5276" s="3">
        <v>10</v>
      </c>
      <c r="AY5276" s="3">
        <v>100</v>
      </c>
      <c r="AZ5276" s="6" t="str">
        <f t="shared" si="578"/>
        <v>2672.4</v>
      </c>
      <c r="BC5276" s="12" t="s">
        <v>13529</v>
      </c>
      <c r="BJ5276" s="12">
        <f t="shared" si="579"/>
        <v>0</v>
      </c>
      <c r="BK5276" s="12">
        <f t="shared" si="580"/>
        <v>0</v>
      </c>
      <c r="CQ5276" s="3" t="str">
        <f>CONCATENATE(baseURL!$A$1,baseURL!$B$1,baseURL!$C$1,".",C5276,".",L5276,".pkl&amp;seq=",BC5276)</f>
        <v>http://proteomics.broadinstitute.org/millscripts/viewfeed.pl?side=xl&amp;cycle=1&amp;fixedMods=iaaC&amp;file=msdataSM/iPRG2012_nd/cpick_in/iPRG2012_nd.2672.4.0.pkl&amp;seq=LLSQDKDHFAELATNALLR</v>
      </c>
    </row>
    <row r="5277" spans="1:95" x14ac:dyDescent="0.2">
      <c r="A5277" s="3">
        <v>6150</v>
      </c>
      <c r="B5277" s="2" t="s">
        <v>13530</v>
      </c>
      <c r="C5277" s="2" t="s">
        <v>13531</v>
      </c>
      <c r="D5277" s="3">
        <v>13757</v>
      </c>
      <c r="E5277" s="3">
        <v>13741</v>
      </c>
      <c r="F5277" s="3">
        <v>56120</v>
      </c>
      <c r="G5277" s="3">
        <v>16412</v>
      </c>
      <c r="H5277" s="3">
        <v>47.418799999999997</v>
      </c>
      <c r="I5277" s="30">
        <v>882.93557999999996</v>
      </c>
      <c r="J5277" s="30">
        <v>882.93292719999999</v>
      </c>
      <c r="K5277" s="30">
        <v>2.65E-3</v>
      </c>
      <c r="L5277" s="3">
        <v>2</v>
      </c>
      <c r="M5277" s="3">
        <v>2</v>
      </c>
      <c r="N5277" s="10">
        <f t="shared" si="574"/>
        <v>1</v>
      </c>
      <c r="O5277" s="35">
        <v>2</v>
      </c>
      <c r="P5277" s="17"/>
      <c r="Q5277" s="40">
        <v>1764.8625300000001</v>
      </c>
      <c r="R5277" s="40">
        <v>882.93489999999997</v>
      </c>
      <c r="S5277" s="18">
        <f t="shared" si="575"/>
        <v>0.77015870591191671</v>
      </c>
      <c r="T5277" s="18">
        <f t="shared" si="576"/>
        <v>-2.2343663162209411</v>
      </c>
      <c r="U5277" s="18">
        <f t="shared" si="577"/>
        <v>-1.9253967647154118</v>
      </c>
      <c r="V5277" s="30">
        <v>882.93320000000006</v>
      </c>
      <c r="W5277" s="3" t="s">
        <v>47</v>
      </c>
      <c r="X5277" s="3" t="s">
        <v>47</v>
      </c>
      <c r="Y5277" s="3" t="s">
        <v>47</v>
      </c>
      <c r="Z5277" s="3" t="s">
        <v>47</v>
      </c>
      <c r="AA5277" s="3" t="s">
        <v>48</v>
      </c>
      <c r="AB5277" s="12" t="s">
        <v>47</v>
      </c>
      <c r="AC5277" s="3" t="s">
        <v>47</v>
      </c>
      <c r="AD5277" s="3" t="s">
        <v>47</v>
      </c>
      <c r="AE5277" s="3" t="s">
        <v>47</v>
      </c>
      <c r="AF5277" s="3" t="s">
        <v>47</v>
      </c>
      <c r="AG5277" s="3" t="s">
        <v>47</v>
      </c>
      <c r="AH5277" s="3" t="s">
        <v>47</v>
      </c>
      <c r="AI5277" s="3" t="s">
        <v>47</v>
      </c>
      <c r="AK5277" s="3" t="s">
        <v>48</v>
      </c>
      <c r="AL5277" s="3" t="s">
        <v>48</v>
      </c>
      <c r="AU5277" s="3">
        <v>0</v>
      </c>
      <c r="AV5277" s="3">
        <v>12</v>
      </c>
      <c r="AW5277" s="3">
        <v>1</v>
      </c>
      <c r="AX5277" s="3">
        <v>12</v>
      </c>
      <c r="AY5277" s="3">
        <v>100</v>
      </c>
      <c r="AZ5277" s="6" t="str">
        <f t="shared" si="578"/>
        <v>2672.7</v>
      </c>
      <c r="BC5277" s="12" t="s">
        <v>13532</v>
      </c>
      <c r="BJ5277" s="12">
        <f t="shared" si="579"/>
        <v>0</v>
      </c>
      <c r="BK5277" s="12">
        <f t="shared" si="580"/>
        <v>0</v>
      </c>
      <c r="CQ5277" s="3" t="str">
        <f>CONCATENATE(baseURL!$A$1,baseURL!$B$1,baseURL!$C$1,".",C5277,".",L5277,".pkl&amp;seq=",BC5277)</f>
        <v>http://proteomics.broadinstitute.org/millscripts/viewfeed.pl?side=xl&amp;cycle=1&amp;fixedMods=iaaC&amp;file=msdataSM/iPRG2012_nd/cpick_in/iPRG2012_nd.2672.7.2.pkl&amp;seq=LGEMPADQGFPAYLGAK</v>
      </c>
    </row>
    <row r="5278" spans="1:95" x14ac:dyDescent="0.2">
      <c r="A5278" s="3">
        <v>1280</v>
      </c>
      <c r="B5278" s="2" t="s">
        <v>13535</v>
      </c>
      <c r="C5278" s="2" t="s">
        <v>13536</v>
      </c>
      <c r="D5278" s="3">
        <v>13763</v>
      </c>
      <c r="E5278" s="3">
        <v>13747</v>
      </c>
      <c r="F5278" s="3">
        <v>56140</v>
      </c>
      <c r="G5278" s="3">
        <v>16419</v>
      </c>
      <c r="H5278" s="3">
        <v>47.438099999999999</v>
      </c>
      <c r="I5278" s="30">
        <v>729.38669000000004</v>
      </c>
      <c r="J5278" s="30">
        <v>729.69156989999999</v>
      </c>
      <c r="K5278" s="30">
        <v>-0.30487999999999998</v>
      </c>
      <c r="L5278" s="3">
        <v>3</v>
      </c>
      <c r="M5278" s="3">
        <v>3</v>
      </c>
      <c r="N5278" s="10">
        <f t="shared" si="574"/>
        <v>1</v>
      </c>
      <c r="O5278" s="35">
        <v>3</v>
      </c>
      <c r="P5278" s="17"/>
      <c r="Q5278" s="40">
        <v>2187.0604400000002</v>
      </c>
      <c r="R5278" s="40">
        <v>729.69165999999996</v>
      </c>
      <c r="S5278" s="18">
        <f t="shared" si="575"/>
        <v>-417.94365581746138</v>
      </c>
      <c r="T5278" s="18">
        <f t="shared" si="576"/>
        <v>-0.12347681206303907</v>
      </c>
      <c r="U5278" s="18">
        <f t="shared" si="577"/>
        <v>-8.2226511897095553E-2</v>
      </c>
      <c r="V5278" s="30">
        <v>729.69159999999999</v>
      </c>
      <c r="X5278" s="3" t="s">
        <v>47</v>
      </c>
      <c r="Y5278" s="3" t="s">
        <v>47</v>
      </c>
      <c r="Z5278" s="3" t="s">
        <v>52</v>
      </c>
      <c r="AB5278" s="12" t="s">
        <v>47</v>
      </c>
      <c r="AC5278" s="3" t="s">
        <v>52</v>
      </c>
      <c r="AH5278" s="3" t="s">
        <v>47</v>
      </c>
      <c r="AL5278" s="3" t="s">
        <v>52</v>
      </c>
      <c r="AU5278" s="3">
        <v>0</v>
      </c>
      <c r="AV5278" s="3">
        <v>4</v>
      </c>
      <c r="AW5278" s="3">
        <v>1</v>
      </c>
      <c r="AX5278" s="3">
        <v>4</v>
      </c>
      <c r="AY5278" s="3">
        <v>100</v>
      </c>
      <c r="AZ5278" s="6" t="str">
        <f t="shared" si="578"/>
        <v>2673.6</v>
      </c>
      <c r="BC5278" s="12" t="s">
        <v>13537</v>
      </c>
      <c r="BJ5278" s="12">
        <f t="shared" si="579"/>
        <v>0</v>
      </c>
      <c r="BK5278" s="12">
        <f t="shared" si="580"/>
        <v>0</v>
      </c>
      <c r="CQ5278" s="3" t="str">
        <f>CONCATENATE(baseURL!$A$1,baseURL!$B$1,baseURL!$C$1,".",C5278,".",L5278,".pkl&amp;seq=",BC5278)</f>
        <v>http://proteomics.broadinstitute.org/millscripts/viewfeed.pl?side=xl&amp;cycle=1&amp;fixedMods=iaaC&amp;file=msdataSM/iPRG2012_nd/cpick_in/iPRG2012_nd.2673.6.3.pkl&amp;seq=LGQEVDGEAVGDEFKGYVFK</v>
      </c>
    </row>
    <row r="5279" spans="1:95" x14ac:dyDescent="0.2">
      <c r="A5279" s="3">
        <v>6696</v>
      </c>
      <c r="B5279" s="2" t="s">
        <v>13538</v>
      </c>
      <c r="C5279" s="2" t="s">
        <v>13530</v>
      </c>
      <c r="D5279" s="3">
        <v>13765</v>
      </c>
      <c r="E5279" s="3">
        <v>13749</v>
      </c>
      <c r="F5279" s="3">
        <v>56142</v>
      </c>
      <c r="G5279" s="3">
        <v>16421</v>
      </c>
      <c r="H5279" s="3">
        <v>47.443100000000001</v>
      </c>
      <c r="I5279" s="30">
        <v>791.71803</v>
      </c>
      <c r="J5279" s="30">
        <v>791.71528699999999</v>
      </c>
      <c r="K5279" s="30">
        <v>2.7399999999999998E-3</v>
      </c>
      <c r="L5279" s="3">
        <v>3</v>
      </c>
      <c r="M5279" s="3">
        <v>3</v>
      </c>
      <c r="N5279" s="10">
        <f t="shared" si="574"/>
        <v>1</v>
      </c>
      <c r="O5279" s="35">
        <v>3</v>
      </c>
      <c r="P5279" s="17"/>
      <c r="Q5279" s="40">
        <v>2373.13573</v>
      </c>
      <c r="R5279" s="40">
        <v>791.71676000000002</v>
      </c>
      <c r="S5279" s="18">
        <f t="shared" si="575"/>
        <v>1.6041090250215111</v>
      </c>
      <c r="T5279" s="18">
        <f t="shared" si="576"/>
        <v>-1.8605138535057639</v>
      </c>
      <c r="U5279" s="18">
        <f t="shared" si="577"/>
        <v>-1.9704016371213589</v>
      </c>
      <c r="V5279" s="30">
        <v>791.71519999999998</v>
      </c>
      <c r="W5279" s="3" t="s">
        <v>47</v>
      </c>
      <c r="X5279" s="3" t="s">
        <v>47</v>
      </c>
      <c r="Y5279" s="3" t="s">
        <v>47</v>
      </c>
      <c r="Z5279" s="3" t="s">
        <v>47</v>
      </c>
      <c r="AA5279" s="3" t="s">
        <v>48</v>
      </c>
      <c r="AB5279" s="12" t="s">
        <v>47</v>
      </c>
      <c r="AC5279" s="3" t="s">
        <v>47</v>
      </c>
      <c r="AD5279" s="3" t="s">
        <v>47</v>
      </c>
      <c r="AE5279" s="3" t="s">
        <v>47</v>
      </c>
      <c r="AF5279" s="3" t="s">
        <v>47</v>
      </c>
      <c r="AG5279" s="3" t="s">
        <v>47</v>
      </c>
      <c r="AI5279" s="3" t="s">
        <v>47</v>
      </c>
      <c r="AJ5279" s="3" t="s">
        <v>47</v>
      </c>
      <c r="AK5279" s="3" t="s">
        <v>47</v>
      </c>
      <c r="AL5279" s="3" t="s">
        <v>47</v>
      </c>
      <c r="AU5279" s="3">
        <v>0</v>
      </c>
      <c r="AV5279" s="3">
        <v>14</v>
      </c>
      <c r="AW5279" s="3">
        <v>1</v>
      </c>
      <c r="AX5279" s="3">
        <v>14</v>
      </c>
      <c r="AY5279" s="3">
        <v>100</v>
      </c>
      <c r="AZ5279" s="6" t="str">
        <f t="shared" si="578"/>
        <v>2673.8</v>
      </c>
      <c r="BC5279" s="12" t="s">
        <v>13219</v>
      </c>
      <c r="BJ5279" s="12">
        <f t="shared" si="579"/>
        <v>0</v>
      </c>
      <c r="BK5279" s="12">
        <f t="shared" si="580"/>
        <v>0</v>
      </c>
      <c r="CQ5279" s="3" t="str">
        <f>CONCATENATE(baseURL!$A$1,baseURL!$B$1,baseURL!$C$1,".",C5279,".",L5279,".pkl&amp;seq=",BC5279)</f>
        <v>http://proteomics.broadinstitute.org/millscripts/viewfeed.pl?side=xl&amp;cycle=1&amp;fixedMods=iaaC&amp;file=msdataSM/iPRG2012_nd/cpick_in/iPRG2012_nd.2673.8.3.pkl&amp;seq=SFDVPPPPLDASSPFSQKGDER</v>
      </c>
    </row>
    <row r="5280" spans="1:95" x14ac:dyDescent="0.2">
      <c r="A5280" s="3">
        <v>6010</v>
      </c>
      <c r="B5280" s="2" t="s">
        <v>13539</v>
      </c>
      <c r="C5280" s="2" t="s">
        <v>13533</v>
      </c>
      <c r="D5280" s="3">
        <v>13767</v>
      </c>
      <c r="E5280" s="3">
        <v>13751</v>
      </c>
      <c r="F5280" s="3">
        <v>56157</v>
      </c>
      <c r="G5280" s="3">
        <v>16424</v>
      </c>
      <c r="H5280" s="3">
        <v>47.454799999999999</v>
      </c>
      <c r="I5280" s="30">
        <v>472.23752999999999</v>
      </c>
      <c r="J5280" s="30">
        <v>472.26604859999998</v>
      </c>
      <c r="K5280" s="30">
        <v>-2.852E-2</v>
      </c>
      <c r="L5280" s="3">
        <v>3</v>
      </c>
      <c r="M5280" s="3">
        <v>3</v>
      </c>
      <c r="N5280" s="10">
        <f t="shared" si="574"/>
        <v>1</v>
      </c>
      <c r="O5280" s="35">
        <v>3</v>
      </c>
      <c r="P5280" s="17"/>
      <c r="Q5280" s="40">
        <v>1414.7835</v>
      </c>
      <c r="R5280" s="40">
        <v>472.26602000000003</v>
      </c>
      <c r="S5280" s="18">
        <f t="shared" si="575"/>
        <v>-60.32616956018439</v>
      </c>
      <c r="T5280" s="18">
        <f t="shared" si="576"/>
        <v>6.0559089028953017E-2</v>
      </c>
      <c r="U5280" s="18">
        <f t="shared" si="577"/>
        <v>-0.46583914720984493</v>
      </c>
      <c r="V5280" s="30">
        <v>472.26580000000001</v>
      </c>
      <c r="W5280" s="3" t="s">
        <v>47</v>
      </c>
      <c r="X5280" s="3" t="s">
        <v>47</v>
      </c>
      <c r="Y5280" s="3" t="s">
        <v>47</v>
      </c>
      <c r="Z5280" s="3" t="s">
        <v>47</v>
      </c>
      <c r="AA5280" s="3" t="s">
        <v>48</v>
      </c>
      <c r="AB5280" s="12" t="s">
        <v>47</v>
      </c>
      <c r="AC5280" s="3" t="s">
        <v>47</v>
      </c>
      <c r="AD5280" s="3" t="s">
        <v>47</v>
      </c>
      <c r="AE5280" s="3" t="s">
        <v>47</v>
      </c>
      <c r="AF5280" s="3" t="s">
        <v>47</v>
      </c>
      <c r="AG5280" s="3" t="s">
        <v>52</v>
      </c>
      <c r="AH5280" s="3" t="s">
        <v>47</v>
      </c>
      <c r="AI5280" s="3" t="s">
        <v>47</v>
      </c>
      <c r="AK5280" s="3" t="s">
        <v>47</v>
      </c>
      <c r="AL5280" s="3" t="s">
        <v>47</v>
      </c>
      <c r="AU5280" s="3">
        <v>0</v>
      </c>
      <c r="AV5280" s="3">
        <v>13</v>
      </c>
      <c r="AW5280" s="3">
        <v>1</v>
      </c>
      <c r="AX5280" s="3">
        <v>13</v>
      </c>
      <c r="AY5280" s="3">
        <v>100</v>
      </c>
      <c r="AZ5280" s="6" t="str">
        <f t="shared" si="578"/>
        <v>2674.2</v>
      </c>
      <c r="BC5280" s="12" t="s">
        <v>13366</v>
      </c>
      <c r="BJ5280" s="12">
        <f t="shared" si="579"/>
        <v>0</v>
      </c>
      <c r="BK5280" s="12">
        <f t="shared" si="580"/>
        <v>0</v>
      </c>
      <c r="CQ5280" s="3" t="str">
        <f>CONCATENATE(baseURL!$A$1,baseURL!$B$1,baseURL!$C$1,".",C5280,".",L5280,".pkl&amp;seq=",BC5280)</f>
        <v>http://proteomics.broadinstitute.org/millscripts/viewfeed.pl?side=xl&amp;cycle=1&amp;fixedMods=iaaC&amp;file=msdataSM/iPRG2012_nd/cpick_in/iPRG2012_nd.2674.2.3.pkl&amp;seq=LGANALLGVSMAAAR</v>
      </c>
    </row>
    <row r="5281" spans="1:95" x14ac:dyDescent="0.2">
      <c r="A5281" s="3">
        <v>2705</v>
      </c>
      <c r="B5281" s="2" t="s">
        <v>13543</v>
      </c>
      <c r="C5281" s="2" t="s">
        <v>13544</v>
      </c>
      <c r="D5281" s="3">
        <v>13773</v>
      </c>
      <c r="E5281" s="3">
        <v>13757</v>
      </c>
      <c r="F5281" s="3">
        <v>56177</v>
      </c>
      <c r="G5281" s="3">
        <v>16431</v>
      </c>
      <c r="H5281" s="3">
        <v>47.478900000000003</v>
      </c>
      <c r="I5281" s="30">
        <v>674.35140999999999</v>
      </c>
      <c r="J5281" s="30">
        <v>674.35322110000004</v>
      </c>
      <c r="K5281" s="30">
        <v>-1.81E-3</v>
      </c>
      <c r="L5281" s="3">
        <v>3</v>
      </c>
      <c r="M5281" s="3">
        <v>3</v>
      </c>
      <c r="N5281" s="10">
        <f t="shared" si="574"/>
        <v>1</v>
      </c>
      <c r="O5281" s="35">
        <v>3</v>
      </c>
      <c r="P5281" s="17"/>
      <c r="Q5281" s="40">
        <v>2021.0450699999999</v>
      </c>
      <c r="R5281" s="40">
        <v>674.35320999999999</v>
      </c>
      <c r="S5281" s="18">
        <f t="shared" si="575"/>
        <v>-2.6692243372029183</v>
      </c>
      <c r="T5281" s="18">
        <f t="shared" si="576"/>
        <v>1.6460216822510535E-2</v>
      </c>
      <c r="U5281" s="18">
        <f t="shared" si="577"/>
        <v>-1.4829024058108105E-2</v>
      </c>
      <c r="V5281" s="30">
        <v>674.35320000000002</v>
      </c>
      <c r="W5281" s="3" t="s">
        <v>47</v>
      </c>
      <c r="Y5281" s="3" t="s">
        <v>47</v>
      </c>
      <c r="Z5281" s="3" t="s">
        <v>47</v>
      </c>
      <c r="AA5281" s="3" t="s">
        <v>47</v>
      </c>
      <c r="AB5281" s="12" t="s">
        <v>47</v>
      </c>
      <c r="AC5281" s="3" t="s">
        <v>47</v>
      </c>
      <c r="AD5281" s="3" t="s">
        <v>47</v>
      </c>
      <c r="AE5281" s="3" t="s">
        <v>47</v>
      </c>
      <c r="AG5281" s="3" t="s">
        <v>47</v>
      </c>
      <c r="AH5281" s="3" t="s">
        <v>47</v>
      </c>
      <c r="AI5281" s="3" t="s">
        <v>47</v>
      </c>
      <c r="AJ5281" s="3" t="s">
        <v>47</v>
      </c>
      <c r="AK5281" s="3" t="s">
        <v>48</v>
      </c>
      <c r="AU5281" s="3">
        <v>0</v>
      </c>
      <c r="AV5281" s="3">
        <v>12</v>
      </c>
      <c r="AW5281" s="3">
        <v>1</v>
      </c>
      <c r="AX5281" s="3">
        <v>12</v>
      </c>
      <c r="AY5281" s="3">
        <v>100</v>
      </c>
      <c r="AZ5281" s="6" t="str">
        <f t="shared" si="578"/>
        <v>2675.1</v>
      </c>
      <c r="BC5281" s="12" t="s">
        <v>13545</v>
      </c>
      <c r="BJ5281" s="12">
        <f t="shared" si="579"/>
        <v>0</v>
      </c>
      <c r="BK5281" s="12">
        <f t="shared" si="580"/>
        <v>0</v>
      </c>
      <c r="BP5281" s="3" t="s">
        <v>54</v>
      </c>
      <c r="BR5281" s="3" t="s">
        <v>54</v>
      </c>
      <c r="CQ5281" s="3" t="str">
        <f>CONCATENATE(baseURL!$A$1,baseURL!$B$1,baseURL!$C$1,".",C5281,".",L5281,".pkl&amp;seq=",BC5281,"&amp;varMods=Deamidated-N")</f>
        <v>http://proteomics.broadinstitute.org/millscripts/viewfeed.pl?side=xl&amp;cycle=1&amp;fixedMods=iaaC&amp;file=msdataSM/iPRG2012_nd/cpick_in/iPRG2012_nd.2675.1.3.pkl&amp;seq=nGFGGLGGEYVKPTALANVR&amp;varMods=Deamidated-N</v>
      </c>
    </row>
    <row r="5282" spans="1:95" x14ac:dyDescent="0.2">
      <c r="A5282" s="3">
        <v>1357</v>
      </c>
      <c r="B5282" s="2" t="s">
        <v>13549</v>
      </c>
      <c r="C5282" s="2" t="s">
        <v>13539</v>
      </c>
      <c r="D5282" s="3">
        <v>13775</v>
      </c>
      <c r="E5282" s="3">
        <v>13759</v>
      </c>
      <c r="F5282" s="3">
        <v>56179</v>
      </c>
      <c r="G5282" s="3">
        <v>16433</v>
      </c>
      <c r="H5282" s="3">
        <v>47.487200000000001</v>
      </c>
      <c r="I5282" s="30">
        <v>832.42097000000001</v>
      </c>
      <c r="J5282" s="30">
        <v>832.40675920000001</v>
      </c>
      <c r="K5282" s="30">
        <v>1.421E-2</v>
      </c>
      <c r="L5282" s="3">
        <v>2</v>
      </c>
      <c r="M5282" s="3">
        <v>2</v>
      </c>
      <c r="N5282" s="10">
        <f t="shared" si="574"/>
        <v>1</v>
      </c>
      <c r="O5282" s="35">
        <v>2</v>
      </c>
      <c r="P5282" s="17"/>
      <c r="Q5282" s="40">
        <v>1663.80746</v>
      </c>
      <c r="R5282" s="40">
        <v>832.40737000000001</v>
      </c>
      <c r="S5282" s="18">
        <f t="shared" si="575"/>
        <v>16.338154238106668</v>
      </c>
      <c r="T5282" s="18">
        <f t="shared" si="576"/>
        <v>-0.73377533887526636</v>
      </c>
      <c r="U5282" s="18">
        <f t="shared" si="577"/>
        <v>-0.80489436321751351</v>
      </c>
      <c r="V5282" s="30">
        <v>832.4067</v>
      </c>
      <c r="X5282" s="3" t="s">
        <v>47</v>
      </c>
      <c r="Y5282" s="3" t="s">
        <v>47</v>
      </c>
      <c r="Z5282" s="3" t="s">
        <v>47</v>
      </c>
      <c r="AA5282" s="3" t="s">
        <v>47</v>
      </c>
      <c r="AB5282" s="12" t="s">
        <v>52</v>
      </c>
      <c r="AD5282" s="3" t="s">
        <v>48</v>
      </c>
      <c r="AG5282" s="3" t="s">
        <v>52</v>
      </c>
      <c r="AH5282" s="3" t="s">
        <v>48</v>
      </c>
      <c r="AU5282" s="3">
        <v>0</v>
      </c>
      <c r="AV5282" s="3">
        <v>4</v>
      </c>
      <c r="AW5282" s="3">
        <v>1</v>
      </c>
      <c r="AX5282" s="3">
        <v>4</v>
      </c>
      <c r="AY5282" s="3">
        <v>100</v>
      </c>
      <c r="AZ5282" s="6" t="str">
        <f t="shared" si="578"/>
        <v>2675.3</v>
      </c>
      <c r="BC5282" s="12" t="s">
        <v>11094</v>
      </c>
      <c r="BJ5282" s="12">
        <f t="shared" si="579"/>
        <v>0</v>
      </c>
      <c r="BK5282" s="12">
        <f t="shared" si="580"/>
        <v>0</v>
      </c>
      <c r="CQ5282" s="3" t="str">
        <f>CONCATENATE(baseURL!$A$1,baseURL!$B$1,baseURL!$C$1,".",C5282,".",L5282,".pkl&amp;seq=",BC5282)</f>
        <v>http://proteomics.broadinstitute.org/millscripts/viewfeed.pl?side=xl&amp;cycle=1&amp;fixedMods=iaaC&amp;file=msdataSM/iPRG2012_nd/cpick_in/iPRG2012_nd.2675.3.2.pkl&amp;seq=AAGANVDNVWADVYAK</v>
      </c>
    </row>
    <row r="5283" spans="1:95" x14ac:dyDescent="0.2">
      <c r="A5283" s="3">
        <v>4624</v>
      </c>
      <c r="B5283" s="2" t="s">
        <v>13550</v>
      </c>
      <c r="C5283" s="2" t="s">
        <v>13551</v>
      </c>
      <c r="D5283" s="3">
        <v>13776</v>
      </c>
      <c r="E5283" s="3">
        <v>13760</v>
      </c>
      <c r="F5283" s="3">
        <v>56180</v>
      </c>
      <c r="G5283" s="3">
        <v>16434</v>
      </c>
      <c r="H5283" s="3">
        <v>47.491399999999999</v>
      </c>
      <c r="I5283" s="30">
        <v>948.79272000000003</v>
      </c>
      <c r="J5283" s="30">
        <v>948.79014480000001</v>
      </c>
      <c r="K5283" s="30">
        <v>2.5799999999999998E-3</v>
      </c>
      <c r="L5283" s="3">
        <v>0</v>
      </c>
      <c r="M5283" s="3">
        <v>3</v>
      </c>
      <c r="N5283" s="10">
        <f t="shared" si="574"/>
        <v>1</v>
      </c>
      <c r="O5283" s="35">
        <v>3</v>
      </c>
      <c r="P5283" s="17"/>
      <c r="Q5283" s="40">
        <v>2844.3646199999998</v>
      </c>
      <c r="R5283" s="40">
        <v>948.79305999999997</v>
      </c>
      <c r="S5283" s="18">
        <f t="shared" si="575"/>
        <v>-0.3583500072580531</v>
      </c>
      <c r="T5283" s="18">
        <f t="shared" si="576"/>
        <v>-3.0725351215798944</v>
      </c>
      <c r="U5283" s="18">
        <f t="shared" si="577"/>
        <v>-3.3305471268727933</v>
      </c>
      <c r="V5283" s="30">
        <v>948.78989999999999</v>
      </c>
      <c r="W5283" s="3" t="s">
        <v>47</v>
      </c>
      <c r="X5283" s="3" t="s">
        <v>47</v>
      </c>
      <c r="Y5283" s="3" t="s">
        <v>47</v>
      </c>
      <c r="Z5283" s="3" t="s">
        <v>47</v>
      </c>
      <c r="AA5283" s="3" t="s">
        <v>48</v>
      </c>
      <c r="AB5283" s="12" t="s">
        <v>47</v>
      </c>
      <c r="AC5283" s="3" t="s">
        <v>47</v>
      </c>
      <c r="AD5283" s="3" t="s">
        <v>47</v>
      </c>
      <c r="AE5283" s="3" t="s">
        <v>47</v>
      </c>
      <c r="AF5283" s="3" t="s">
        <v>47</v>
      </c>
      <c r="AG5283" s="3" t="s">
        <v>47</v>
      </c>
      <c r="AI5283" s="3" t="s">
        <v>47</v>
      </c>
      <c r="AK5283" s="3" t="s">
        <v>47</v>
      </c>
      <c r="AL5283" s="3" t="s">
        <v>47</v>
      </c>
      <c r="AM5283" s="3" t="s">
        <v>47</v>
      </c>
      <c r="AU5283" s="3">
        <v>0</v>
      </c>
      <c r="AV5283" s="3">
        <v>14</v>
      </c>
      <c r="AW5283" s="3">
        <v>1</v>
      </c>
      <c r="AX5283" s="3">
        <v>14</v>
      </c>
      <c r="AY5283" s="3">
        <v>100</v>
      </c>
      <c r="AZ5283" s="6" t="str">
        <f t="shared" si="578"/>
        <v>2675.4</v>
      </c>
      <c r="BC5283" s="12" t="s">
        <v>13552</v>
      </c>
      <c r="BJ5283" s="12">
        <f t="shared" si="579"/>
        <v>0</v>
      </c>
      <c r="BK5283" s="12">
        <f t="shared" si="580"/>
        <v>0</v>
      </c>
      <c r="CQ5283" s="3" t="str">
        <f>CONCATENATE(baseURL!$A$1,baseURL!$B$1,baseURL!$C$1,".",C5283,".",L5283,".pkl&amp;seq=",BC5283)</f>
        <v>http://proteomics.broadinstitute.org/millscripts/viewfeed.pl?side=xl&amp;cycle=1&amp;fixedMods=iaaC&amp;file=msdataSM/iPRG2012_nd/cpick_in/iPRG2012_nd.2675.4.0.pkl&amp;seq=RALNGVSTDVQGTDFSEVSYDSVLER</v>
      </c>
    </row>
    <row r="5284" spans="1:95" x14ac:dyDescent="0.2">
      <c r="A5284" s="3">
        <v>1874</v>
      </c>
      <c r="B5284" s="2" t="s">
        <v>13553</v>
      </c>
      <c r="C5284" s="2" t="s">
        <v>13554</v>
      </c>
      <c r="D5284" s="3">
        <v>13783</v>
      </c>
      <c r="E5284" s="3">
        <v>13767</v>
      </c>
      <c r="F5284" s="3">
        <v>56204</v>
      </c>
      <c r="G5284" s="3">
        <v>16442</v>
      </c>
      <c r="H5284" s="3">
        <v>47.515500000000003</v>
      </c>
      <c r="I5284" s="30">
        <v>948.19128000000001</v>
      </c>
      <c r="J5284" s="30">
        <v>948.18970220000006</v>
      </c>
      <c r="K5284" s="30">
        <v>1.58E-3</v>
      </c>
      <c r="L5284" s="3">
        <v>4</v>
      </c>
      <c r="M5284" s="3">
        <v>4</v>
      </c>
      <c r="N5284" s="10">
        <f t="shared" si="574"/>
        <v>1</v>
      </c>
      <c r="O5284" s="35">
        <v>4</v>
      </c>
      <c r="P5284" s="17"/>
      <c r="Q5284" s="40">
        <v>3789.7370799999999</v>
      </c>
      <c r="R5284" s="40">
        <v>948.18973000000005</v>
      </c>
      <c r="S5284" s="18">
        <f t="shared" si="575"/>
        <v>1.6346939340420599</v>
      </c>
      <c r="T5284" s="18">
        <f t="shared" si="576"/>
        <v>-2.9319026686804389E-2</v>
      </c>
      <c r="U5284" s="18">
        <f t="shared" si="577"/>
        <v>-3.1639237474069791E-2</v>
      </c>
      <c r="V5284" s="30">
        <v>948.18970000000002</v>
      </c>
      <c r="W5284" s="3" t="s">
        <v>47</v>
      </c>
      <c r="X5284" s="3" t="s">
        <v>47</v>
      </c>
      <c r="Z5284" s="3" t="s">
        <v>47</v>
      </c>
      <c r="AA5284" s="3" t="s">
        <v>47</v>
      </c>
      <c r="AB5284" s="12" t="s">
        <v>52</v>
      </c>
      <c r="AC5284" s="3" t="s">
        <v>47</v>
      </c>
      <c r="AD5284" s="3" t="s">
        <v>47</v>
      </c>
      <c r="AF5284" s="3" t="s">
        <v>65</v>
      </c>
      <c r="AG5284" s="3" t="s">
        <v>48</v>
      </c>
      <c r="AI5284" s="3" t="s">
        <v>47</v>
      </c>
      <c r="AK5284" s="3" t="s">
        <v>47</v>
      </c>
      <c r="AM5284" s="3" t="s">
        <v>47</v>
      </c>
      <c r="AO5284" s="3" t="s">
        <v>48</v>
      </c>
      <c r="AP5284" s="3" t="s">
        <v>48</v>
      </c>
      <c r="AU5284" s="3">
        <v>1</v>
      </c>
      <c r="AV5284" s="3">
        <v>9</v>
      </c>
      <c r="AW5284" s="3">
        <v>3</v>
      </c>
      <c r="AX5284" s="3">
        <v>6</v>
      </c>
      <c r="AY5284" s="3">
        <v>66.67</v>
      </c>
      <c r="AZ5284" s="6" t="str">
        <f t="shared" si="578"/>
        <v>2676.7</v>
      </c>
      <c r="BB5284" s="12" t="s">
        <v>79</v>
      </c>
      <c r="BC5284" s="12" t="s">
        <v>13555</v>
      </c>
      <c r="BJ5284" s="12">
        <f t="shared" si="579"/>
        <v>1</v>
      </c>
      <c r="BK5284" s="12">
        <f t="shared" si="580"/>
        <v>0</v>
      </c>
      <c r="BO5284" s="3" t="s">
        <v>54</v>
      </c>
      <c r="BP5284" s="3" t="s">
        <v>54</v>
      </c>
      <c r="BR5284" s="3" t="s">
        <v>54</v>
      </c>
      <c r="BY5284" s="3" t="s">
        <v>13556</v>
      </c>
      <c r="BZ5284" s="3" t="s">
        <v>13556</v>
      </c>
      <c r="CB5284" s="3" t="s">
        <v>13557</v>
      </c>
      <c r="CG5284" s="3" t="s">
        <v>20274</v>
      </c>
      <c r="CQ5284" s="3" t="str">
        <f>CONCATENATE(baseURL!$A$1,baseURL!$B$1,"+Acetyl",baseURL!$C$1,".",C5284,".",L5284,".pkl&amp;seq=",BC5284,"&amp;varMods=Deamidated-Q+Deamidated-N")</f>
        <v>http://proteomics.broadinstitute.org/millscripts/viewfeed.pl?side=xl&amp;cycle=1&amp;fixedMods=iaaC+Acetyl&amp;file=msdataSM/iPRG2012_nd/cpick_in/iPRG2012_nd.2676.7.4.pkl&amp;seq=SDEEHTFETADAGSSATYPMQCSALRKnGFVVLK&amp;varMods=Deamidated-Q+Deamidated-N</v>
      </c>
    </row>
    <row r="5285" spans="1:95" x14ac:dyDescent="0.2">
      <c r="A5285" s="3">
        <v>1738</v>
      </c>
      <c r="B5285" s="2" t="s">
        <v>13558</v>
      </c>
      <c r="C5285" s="2" t="s">
        <v>13559</v>
      </c>
      <c r="D5285" s="3">
        <v>13786</v>
      </c>
      <c r="E5285" s="3">
        <v>13770</v>
      </c>
      <c r="F5285" s="3">
        <v>56221</v>
      </c>
      <c r="G5285" s="3">
        <v>16446</v>
      </c>
      <c r="H5285" s="3">
        <v>47.532800000000002</v>
      </c>
      <c r="I5285" s="30">
        <v>593.97231999999997</v>
      </c>
      <c r="J5285" s="30">
        <v>593.97231569999997</v>
      </c>
      <c r="K5285" s="30">
        <v>0</v>
      </c>
      <c r="L5285" s="3">
        <v>3</v>
      </c>
      <c r="M5285" s="3">
        <v>0</v>
      </c>
      <c r="N5285" s="10">
        <f t="shared" si="574"/>
        <v>1</v>
      </c>
      <c r="O5285" s="35">
        <v>3</v>
      </c>
      <c r="P5285" s="17"/>
      <c r="Q5285" s="40">
        <v>1779.89456</v>
      </c>
      <c r="R5285" s="40">
        <v>593.96969999999999</v>
      </c>
      <c r="S5285" s="18">
        <f t="shared" si="575"/>
        <v>4.4109994162647901</v>
      </c>
      <c r="T5285" s="18">
        <f t="shared" si="576"/>
        <v>4.4037599897409923</v>
      </c>
      <c r="U5285" s="18">
        <f t="shared" si="577"/>
        <v>-0.3367175126101481</v>
      </c>
      <c r="V5285" s="30">
        <v>593.96950000000004</v>
      </c>
      <c r="X5285" s="3" t="s">
        <v>47</v>
      </c>
      <c r="Y5285" s="3" t="s">
        <v>47</v>
      </c>
      <c r="Z5285" s="3" t="s">
        <v>47</v>
      </c>
      <c r="AA5285" s="3" t="s">
        <v>47</v>
      </c>
      <c r="AB5285" s="12" t="s">
        <v>47</v>
      </c>
      <c r="AC5285" s="3" t="s">
        <v>47</v>
      </c>
      <c r="AD5285" s="3" t="s">
        <v>47</v>
      </c>
      <c r="AF5285" s="3" t="s">
        <v>47</v>
      </c>
      <c r="AG5285" s="3" t="s">
        <v>47</v>
      </c>
      <c r="AH5285" s="3" t="s">
        <v>47</v>
      </c>
      <c r="AI5285" s="3" t="s">
        <v>48</v>
      </c>
      <c r="AJ5285" s="3" t="s">
        <v>47</v>
      </c>
      <c r="AL5285" s="3" t="s">
        <v>47</v>
      </c>
      <c r="AM5285" s="3" t="s">
        <v>47</v>
      </c>
      <c r="AO5285" s="3" t="s">
        <v>47</v>
      </c>
      <c r="AU5285" s="3">
        <v>0</v>
      </c>
      <c r="AV5285" s="3">
        <v>14</v>
      </c>
      <c r="AW5285" s="3">
        <v>1</v>
      </c>
      <c r="AX5285" s="3">
        <v>14</v>
      </c>
      <c r="AY5285" s="3">
        <v>100</v>
      </c>
      <c r="AZ5285" s="6" t="str">
        <f t="shared" si="578"/>
        <v>2677.3</v>
      </c>
      <c r="BC5285" s="12" t="s">
        <v>13560</v>
      </c>
      <c r="BJ5285" s="12">
        <f t="shared" si="579"/>
        <v>1</v>
      </c>
      <c r="BK5285" s="12">
        <f t="shared" si="580"/>
        <v>0</v>
      </c>
      <c r="CQ5285" s="3" t="str">
        <f>CONCATENATE(baseURL!$A$1,baseURL!$B$1,baseURL!$C$1,".",C5285,".",L5285,".pkl&amp;seq=",BC5285)</f>
        <v>http://proteomics.broadinstitute.org/millscripts/viewfeed.pl?side=xl&amp;cycle=1&amp;fixedMods=iaaC&amp;file=msdataSM/iPRG2012_nd/cpick_in/iPRG2012_nd.2677.3.3.pkl&amp;seq=VNCKENTLLGEFDLK</v>
      </c>
    </row>
    <row r="5286" spans="1:95" x14ac:dyDescent="0.2">
      <c r="A5286" s="3">
        <v>273</v>
      </c>
      <c r="B5286" s="2" t="s">
        <v>13563</v>
      </c>
      <c r="C5286" s="2" t="s">
        <v>13564</v>
      </c>
      <c r="D5286" s="3">
        <v>13791</v>
      </c>
      <c r="E5286" s="3">
        <v>13775</v>
      </c>
      <c r="F5286" s="3">
        <v>56242</v>
      </c>
      <c r="G5286" s="3">
        <v>16452</v>
      </c>
      <c r="H5286" s="3">
        <v>47.5518</v>
      </c>
      <c r="I5286" s="30">
        <v>576.32617000000005</v>
      </c>
      <c r="J5286" s="30">
        <v>577.04672400000004</v>
      </c>
      <c r="K5286" s="30">
        <v>-0.72055000000000002</v>
      </c>
      <c r="L5286" s="3">
        <v>3</v>
      </c>
      <c r="M5286" s="3">
        <v>4</v>
      </c>
      <c r="N5286" s="10">
        <f t="shared" si="574"/>
        <v>-1</v>
      </c>
      <c r="O5286" s="35">
        <v>3</v>
      </c>
      <c r="P5286" s="17"/>
      <c r="Q5286" s="40">
        <v>1726.9697799999999</v>
      </c>
      <c r="R5286" s="40">
        <v>576.32811000000004</v>
      </c>
      <c r="S5286" s="18">
        <f t="shared" si="575"/>
        <v>-3.3661380840689947</v>
      </c>
      <c r="T5286" s="18">
        <f t="shared" si="576"/>
        <v>1246.8834810087646</v>
      </c>
      <c r="U5286" s="18">
        <f t="shared" si="577"/>
        <v>-3.3140844024877554</v>
      </c>
      <c r="V5286" s="30">
        <v>576.32619999999997</v>
      </c>
      <c r="Z5286" s="3" t="s">
        <v>52</v>
      </c>
      <c r="AC5286" s="3" t="s">
        <v>52</v>
      </c>
      <c r="AD5286" s="3" t="s">
        <v>47</v>
      </c>
      <c r="AF5286" s="3" t="s">
        <v>47</v>
      </c>
      <c r="AG5286" s="3" t="s">
        <v>47</v>
      </c>
      <c r="AU5286" s="3">
        <v>0</v>
      </c>
      <c r="AV5286" s="3">
        <v>3</v>
      </c>
      <c r="AW5286" s="3">
        <v>1</v>
      </c>
      <c r="AX5286" s="3">
        <v>3</v>
      </c>
      <c r="AY5286" s="3">
        <v>100</v>
      </c>
      <c r="AZ5286" s="6" t="str">
        <f t="shared" si="578"/>
        <v>2678.3</v>
      </c>
      <c r="BC5286" s="12" t="s">
        <v>13565</v>
      </c>
      <c r="BJ5286" s="12">
        <f t="shared" si="579"/>
        <v>0</v>
      </c>
      <c r="BK5286" s="12">
        <f t="shared" si="580"/>
        <v>0</v>
      </c>
      <c r="CQ5286" s="3" t="str">
        <f>CONCATENATE(baseURL!$A$1,baseURL!$B$1,baseURL!$C$1,".",C5286,".",L5286,".pkl&amp;seq=",BC5286)</f>
        <v>http://proteomics.broadinstitute.org/millscripts/viewfeed.pl?side=xl&amp;cycle=1&amp;fixedMods=iaaC&amp;file=msdataSM/iPRG2012_nd/cpick_in/iPRG2012_nd.2678.3.3.pkl&amp;seq=NLQKLVVGETEEVLR</v>
      </c>
    </row>
    <row r="5287" spans="1:95" x14ac:dyDescent="0.2">
      <c r="A5287" s="3">
        <v>4227</v>
      </c>
      <c r="B5287" s="2" t="s">
        <v>13566</v>
      </c>
      <c r="C5287" s="2" t="s">
        <v>13561</v>
      </c>
      <c r="D5287" s="3">
        <v>13794</v>
      </c>
      <c r="E5287" s="3">
        <v>13778</v>
      </c>
      <c r="F5287" s="3">
        <v>56245</v>
      </c>
      <c r="G5287" s="3">
        <v>16455</v>
      </c>
      <c r="H5287" s="3">
        <v>47.558500000000002</v>
      </c>
      <c r="I5287" s="30">
        <v>769.38732000000005</v>
      </c>
      <c r="J5287" s="30">
        <v>769.38688130000003</v>
      </c>
      <c r="K5287" s="30">
        <v>4.4000000000000002E-4</v>
      </c>
      <c r="L5287" s="3">
        <v>2</v>
      </c>
      <c r="M5287" s="3">
        <v>2</v>
      </c>
      <c r="N5287" s="10">
        <f t="shared" si="574"/>
        <v>1</v>
      </c>
      <c r="O5287" s="35">
        <v>2</v>
      </c>
      <c r="P5287" s="17"/>
      <c r="Q5287" s="40">
        <v>1537.7679000000001</v>
      </c>
      <c r="R5287" s="40">
        <v>769.38759000000005</v>
      </c>
      <c r="S5287" s="18">
        <f t="shared" si="575"/>
        <v>-0.35092845726876948</v>
      </c>
      <c r="T5287" s="18">
        <f t="shared" si="576"/>
        <v>-0.92112221360150248</v>
      </c>
      <c r="U5287" s="18">
        <f t="shared" si="577"/>
        <v>-0.6368701632078887</v>
      </c>
      <c r="V5287" s="30">
        <v>769.38710000000003</v>
      </c>
      <c r="W5287" s="3" t="s">
        <v>47</v>
      </c>
      <c r="X5287" s="3" t="s">
        <v>47</v>
      </c>
      <c r="Y5287" s="3" t="s">
        <v>47</v>
      </c>
      <c r="Z5287" s="3" t="s">
        <v>47</v>
      </c>
      <c r="AA5287" s="3" t="s">
        <v>65</v>
      </c>
      <c r="AB5287" s="12" t="s">
        <v>47</v>
      </c>
      <c r="AC5287" s="3" t="s">
        <v>47</v>
      </c>
      <c r="AD5287" s="3" t="s">
        <v>47</v>
      </c>
      <c r="AE5287" s="3" t="s">
        <v>47</v>
      </c>
      <c r="AF5287" s="3" t="s">
        <v>47</v>
      </c>
      <c r="AG5287" s="3" t="s">
        <v>47</v>
      </c>
      <c r="AH5287" s="3" t="s">
        <v>47</v>
      </c>
      <c r="AI5287" s="3" t="s">
        <v>47</v>
      </c>
      <c r="AJ5287" s="3" t="s">
        <v>47</v>
      </c>
      <c r="AK5287" s="3" t="s">
        <v>47</v>
      </c>
      <c r="AL5287" s="3" t="s">
        <v>47</v>
      </c>
      <c r="AM5287" s="3" t="s">
        <v>47</v>
      </c>
      <c r="AU5287" s="3">
        <v>1</v>
      </c>
      <c r="AV5287" s="3">
        <v>16</v>
      </c>
      <c r="AW5287" s="3">
        <v>1</v>
      </c>
      <c r="AX5287" s="3">
        <v>16</v>
      </c>
      <c r="AY5287" s="3">
        <v>100</v>
      </c>
      <c r="AZ5287" s="6" t="str">
        <f t="shared" si="578"/>
        <v>2678.6</v>
      </c>
      <c r="BC5287" s="12" t="s">
        <v>13464</v>
      </c>
      <c r="BJ5287" s="12">
        <f t="shared" si="579"/>
        <v>0</v>
      </c>
      <c r="BK5287" s="12">
        <f t="shared" si="580"/>
        <v>0</v>
      </c>
      <c r="BW5287" s="3" t="s">
        <v>13567</v>
      </c>
      <c r="CQ5287" s="3" t="str">
        <f>CONCATENATE(baseURL!$A$1,baseURL!$B$1,baseURL!$C$1,".",C5287,".",L5287,".pkl&amp;seq=",BC5287)</f>
        <v>http://proteomics.broadinstitute.org/millscripts/viewfeed.pl?side=xl&amp;cycle=1&amp;fixedMods=iaaC&amp;file=msdataSM/iPRG2012_nd/cpick_in/iPRG2012_nd.2678.6.2.pkl&amp;seq=VAAVETLYQDMAAR</v>
      </c>
    </row>
    <row r="5288" spans="1:95" x14ac:dyDescent="0.2">
      <c r="A5288" s="3">
        <v>3102</v>
      </c>
      <c r="B5288" s="2" t="s">
        <v>13568</v>
      </c>
      <c r="C5288" s="2" t="s">
        <v>13569</v>
      </c>
      <c r="D5288" s="3">
        <v>13796</v>
      </c>
      <c r="E5288" s="3">
        <v>13780</v>
      </c>
      <c r="F5288" s="3">
        <v>56247</v>
      </c>
      <c r="G5288" s="3">
        <v>16457</v>
      </c>
      <c r="H5288" s="3">
        <v>47.563400000000001</v>
      </c>
      <c r="I5288" s="30">
        <v>1094.0274999999999</v>
      </c>
      <c r="J5288" s="30">
        <v>1094.0324069999999</v>
      </c>
      <c r="K5288" s="30">
        <v>-4.9100000000000003E-3</v>
      </c>
      <c r="L5288" s="3">
        <v>2</v>
      </c>
      <c r="M5288" s="3">
        <v>2</v>
      </c>
      <c r="N5288" s="10">
        <f t="shared" si="574"/>
        <v>1</v>
      </c>
      <c r="O5288" s="35">
        <v>2</v>
      </c>
      <c r="P5288" s="17"/>
      <c r="Q5288" s="40">
        <v>2187.0604400000002</v>
      </c>
      <c r="R5288" s="40">
        <v>1094.03386</v>
      </c>
      <c r="S5288" s="18">
        <f t="shared" si="575"/>
        <v>-5.8133484096059647</v>
      </c>
      <c r="T5288" s="18">
        <f t="shared" si="576"/>
        <v>-1.3281124590450915</v>
      </c>
      <c r="U5288" s="18">
        <f t="shared" si="577"/>
        <v>-1.6087253461276789</v>
      </c>
      <c r="V5288" s="30">
        <v>1094.0320999999999</v>
      </c>
      <c r="W5288" s="3" t="s">
        <v>47</v>
      </c>
      <c r="X5288" s="3" t="s">
        <v>47</v>
      </c>
      <c r="Y5288" s="3" t="s">
        <v>47</v>
      </c>
      <c r="Z5288" s="3" t="s">
        <v>47</v>
      </c>
      <c r="AA5288" s="3" t="s">
        <v>47</v>
      </c>
      <c r="AB5288" s="12" t="s">
        <v>47</v>
      </c>
      <c r="AC5288" s="3" t="s">
        <v>47</v>
      </c>
      <c r="AF5288" s="3" t="s">
        <v>48</v>
      </c>
      <c r="AG5288" s="3" t="s">
        <v>52</v>
      </c>
      <c r="AH5288" s="3" t="s">
        <v>47</v>
      </c>
      <c r="AI5288" s="3" t="s">
        <v>48</v>
      </c>
      <c r="AL5288" s="3" t="s">
        <v>48</v>
      </c>
      <c r="AM5288" s="3" t="s">
        <v>48</v>
      </c>
      <c r="AU5288" s="3">
        <v>0</v>
      </c>
      <c r="AV5288" s="3">
        <v>8</v>
      </c>
      <c r="AW5288" s="3">
        <v>1</v>
      </c>
      <c r="AX5288" s="3">
        <v>8</v>
      </c>
      <c r="AY5288" s="3">
        <v>100</v>
      </c>
      <c r="AZ5288" s="6" t="str">
        <f t="shared" si="578"/>
        <v>2678.8</v>
      </c>
      <c r="BC5288" s="12" t="s">
        <v>13537</v>
      </c>
      <c r="BJ5288" s="12">
        <f t="shared" si="579"/>
        <v>0</v>
      </c>
      <c r="BK5288" s="12">
        <f t="shared" si="580"/>
        <v>0</v>
      </c>
      <c r="CQ5288" s="3" t="str">
        <f>CONCATENATE(baseURL!$A$1,baseURL!$B$1,baseURL!$C$1,".",C5288,".",L5288,".pkl&amp;seq=",BC5288)</f>
        <v>http://proteomics.broadinstitute.org/millscripts/viewfeed.pl?side=xl&amp;cycle=1&amp;fixedMods=iaaC&amp;file=msdataSM/iPRG2012_nd/cpick_in/iPRG2012_nd.2678.8.2.pkl&amp;seq=LGQEVDGEAVGDEFKGYVFK</v>
      </c>
    </row>
    <row r="5289" spans="1:95" x14ac:dyDescent="0.2">
      <c r="A5289" s="3">
        <v>179</v>
      </c>
      <c r="B5289" s="2" t="s">
        <v>13572</v>
      </c>
      <c r="C5289" s="2" t="s">
        <v>13573</v>
      </c>
      <c r="D5289" s="3">
        <v>13806</v>
      </c>
      <c r="E5289" s="3">
        <v>13790</v>
      </c>
      <c r="F5289" s="3">
        <v>56270</v>
      </c>
      <c r="G5289" s="3">
        <v>16468</v>
      </c>
      <c r="H5289" s="3">
        <v>47.584099999999999</v>
      </c>
      <c r="I5289" s="30">
        <v>782.38189</v>
      </c>
      <c r="J5289" s="30">
        <v>782.38016000000005</v>
      </c>
      <c r="K5289" s="30">
        <v>1.73E-3</v>
      </c>
      <c r="L5289" s="3">
        <v>2</v>
      </c>
      <c r="M5289" s="3">
        <v>2</v>
      </c>
      <c r="N5289" s="10">
        <f t="shared" si="574"/>
        <v>1</v>
      </c>
      <c r="O5289" s="35">
        <v>2</v>
      </c>
      <c r="P5289" s="17"/>
      <c r="Q5289" s="40">
        <v>1563.75369</v>
      </c>
      <c r="R5289" s="40">
        <v>782.38049000000001</v>
      </c>
      <c r="S5289" s="18">
        <f t="shared" si="575"/>
        <v>1.7894106740693798</v>
      </c>
      <c r="T5289" s="18">
        <f t="shared" si="576"/>
        <v>-0.42178965884315184</v>
      </c>
      <c r="U5289" s="18">
        <f t="shared" si="577"/>
        <v>-0.37066363971272881</v>
      </c>
      <c r="V5289" s="30">
        <v>782.38019999999995</v>
      </c>
      <c r="W5289" s="3" t="s">
        <v>47</v>
      </c>
      <c r="X5289" s="3" t="s">
        <v>47</v>
      </c>
      <c r="Z5289" s="3" t="s">
        <v>47</v>
      </c>
      <c r="AA5289" s="3" t="s">
        <v>47</v>
      </c>
      <c r="AB5289" s="12" t="s">
        <v>47</v>
      </c>
      <c r="AC5289" s="3" t="s">
        <v>47</v>
      </c>
      <c r="AD5289" s="3" t="s">
        <v>47</v>
      </c>
      <c r="AE5289" s="3" t="s">
        <v>47</v>
      </c>
      <c r="AF5289" s="3" t="s">
        <v>47</v>
      </c>
      <c r="AG5289" s="3" t="s">
        <v>47</v>
      </c>
      <c r="AH5289" s="3" t="s">
        <v>47</v>
      </c>
      <c r="AI5289" s="3" t="s">
        <v>47</v>
      </c>
      <c r="AJ5289" s="3" t="s">
        <v>52</v>
      </c>
      <c r="AK5289" s="3" t="s">
        <v>47</v>
      </c>
      <c r="AL5289" s="3" t="s">
        <v>47</v>
      </c>
      <c r="AM5289" s="3" t="s">
        <v>47</v>
      </c>
      <c r="AN5289" s="3" t="s">
        <v>47</v>
      </c>
      <c r="AO5289" s="3" t="s">
        <v>47</v>
      </c>
      <c r="AP5289" s="3" t="s">
        <v>47</v>
      </c>
      <c r="AQ5289" s="3" t="s">
        <v>47</v>
      </c>
      <c r="AU5289" s="3">
        <v>0</v>
      </c>
      <c r="AV5289" s="3">
        <v>19</v>
      </c>
      <c r="AW5289" s="3">
        <v>2</v>
      </c>
      <c r="AX5289" s="3">
        <v>18</v>
      </c>
      <c r="AY5289" s="3">
        <v>94.74</v>
      </c>
      <c r="AZ5289" s="6" t="str">
        <f t="shared" si="578"/>
        <v>2679.10</v>
      </c>
      <c r="BB5289" s="12" t="s">
        <v>79</v>
      </c>
      <c r="BC5289" s="12" t="s">
        <v>13480</v>
      </c>
      <c r="BJ5289" s="12">
        <f t="shared" si="579"/>
        <v>0</v>
      </c>
      <c r="BK5289" s="12">
        <f t="shared" si="580"/>
        <v>0</v>
      </c>
      <c r="BT5289" s="3" t="s">
        <v>13574</v>
      </c>
      <c r="CQ5289" s="3" t="str">
        <f>CONCATENATE(baseURL!$A$1,baseURL!$B$1,"+Acetyl",baseURL!$C$1,".",C5289,".",L5289,".pkl&amp;seq=",BC5289)</f>
        <v>http://proteomics.broadinstitute.org/millscripts/viewfeed.pl?side=xl&amp;cycle=1&amp;fixedMods=iaaC+Acetyl&amp;file=msdataSM/iPRG2012_nd/cpick_in/iPRG2012_nd.2679.10.2.pkl&amp;seq=ADQLTEEQLAEFK</v>
      </c>
    </row>
    <row r="5290" spans="1:95" x14ac:dyDescent="0.2">
      <c r="A5290" s="3">
        <v>950</v>
      </c>
      <c r="B5290" s="2" t="s">
        <v>13575</v>
      </c>
      <c r="C5290" s="2" t="s">
        <v>13576</v>
      </c>
      <c r="D5290" s="3">
        <v>13807</v>
      </c>
      <c r="E5290" s="3">
        <v>13791</v>
      </c>
      <c r="F5290" s="3">
        <v>56271</v>
      </c>
      <c r="G5290" s="3">
        <v>16469</v>
      </c>
      <c r="H5290" s="3">
        <v>47.585799999999999</v>
      </c>
      <c r="I5290" s="30">
        <v>816.11296000000004</v>
      </c>
      <c r="J5290" s="30">
        <v>816.11225630000001</v>
      </c>
      <c r="K5290" s="30">
        <v>6.9999999999999999E-4</v>
      </c>
      <c r="L5290" s="3">
        <v>3</v>
      </c>
      <c r="M5290" s="3">
        <v>3</v>
      </c>
      <c r="N5290" s="10">
        <f t="shared" si="574"/>
        <v>1</v>
      </c>
      <c r="O5290" s="35">
        <v>3</v>
      </c>
      <c r="P5290" s="17"/>
      <c r="Q5290" s="40">
        <v>2446.3261699999998</v>
      </c>
      <c r="R5290" s="40">
        <v>816.11357999999996</v>
      </c>
      <c r="S5290" s="18">
        <f t="shared" si="575"/>
        <v>-0.7596981781783112</v>
      </c>
      <c r="T5290" s="18">
        <f t="shared" si="576"/>
        <v>-1.621955610570196</v>
      </c>
      <c r="U5290" s="18">
        <f t="shared" si="577"/>
        <v>-1.6909411064161439</v>
      </c>
      <c r="V5290" s="30">
        <v>816.11220000000003</v>
      </c>
      <c r="W5290" s="3" t="s">
        <v>47</v>
      </c>
      <c r="X5290" s="3" t="s">
        <v>47</v>
      </c>
      <c r="Y5290" s="3" t="s">
        <v>47</v>
      </c>
      <c r="Z5290" s="3" t="s">
        <v>52</v>
      </c>
      <c r="AA5290" s="3" t="s">
        <v>47</v>
      </c>
      <c r="AB5290" s="12" t="s">
        <v>47</v>
      </c>
      <c r="AC5290" s="3" t="s">
        <v>47</v>
      </c>
      <c r="AD5290" s="3" t="s">
        <v>47</v>
      </c>
      <c r="AE5290" s="3" t="s">
        <v>47</v>
      </c>
      <c r="AF5290" s="3" t="s">
        <v>48</v>
      </c>
      <c r="AG5290" s="3" t="s">
        <v>48</v>
      </c>
      <c r="AI5290" s="3" t="s">
        <v>48</v>
      </c>
      <c r="AJ5290" s="3" t="s">
        <v>47</v>
      </c>
      <c r="AL5290" s="3" t="s">
        <v>52</v>
      </c>
      <c r="AM5290" s="3" t="s">
        <v>48</v>
      </c>
      <c r="AO5290" s="3" t="s">
        <v>48</v>
      </c>
      <c r="AP5290" s="3" t="s">
        <v>48</v>
      </c>
      <c r="AR5290" s="3" t="s">
        <v>47</v>
      </c>
      <c r="AU5290" s="3">
        <v>0</v>
      </c>
      <c r="AV5290" s="3">
        <v>10</v>
      </c>
      <c r="AW5290" s="3">
        <v>1</v>
      </c>
      <c r="AX5290" s="3">
        <v>10</v>
      </c>
      <c r="AY5290" s="3">
        <v>100</v>
      </c>
      <c r="AZ5290" s="6" t="str">
        <f t="shared" si="578"/>
        <v>2679.11</v>
      </c>
      <c r="BC5290" s="12" t="s">
        <v>13483</v>
      </c>
      <c r="BJ5290" s="12">
        <f t="shared" si="579"/>
        <v>0</v>
      </c>
      <c r="BK5290" s="12">
        <f t="shared" si="580"/>
        <v>0</v>
      </c>
      <c r="BN5290" s="3" t="s">
        <v>277</v>
      </c>
      <c r="BR5290" s="3" t="s">
        <v>277</v>
      </c>
      <c r="CQ5290" s="3" t="str">
        <f>CONCATENATE(baseURL!$A$1,baseURL!$B$1,baseURL!$C$1,".",C5290,".",L5290,".pkl&amp;seq=",BC5290,"&amp;varMods=Oxidation-M")</f>
        <v>http://proteomics.broadinstitute.org/millscripts/viewfeed.pl?side=xl&amp;cycle=1&amp;fixedMods=iaaC&amp;file=msdataSM/iPRG2012_nd/cpick_in/iPRG2012_nd.2679.11.3.pkl&amp;seq=VETGVLKPGmVVTFAPAGVTTEVK&amp;varMods=Oxidation-M</v>
      </c>
    </row>
    <row r="5291" spans="1:95" x14ac:dyDescent="0.2">
      <c r="A5291" s="3">
        <v>7433</v>
      </c>
      <c r="B5291" s="2" t="s">
        <v>13577</v>
      </c>
      <c r="C5291" s="2" t="s">
        <v>13578</v>
      </c>
      <c r="D5291" s="3">
        <v>13808</v>
      </c>
      <c r="E5291" s="3">
        <v>13792</v>
      </c>
      <c r="F5291" s="3">
        <v>56272</v>
      </c>
      <c r="G5291" s="3">
        <v>16470</v>
      </c>
      <c r="H5291" s="3">
        <v>47.587400000000002</v>
      </c>
      <c r="I5291" s="30">
        <v>845.45719999999994</v>
      </c>
      <c r="J5291" s="30">
        <v>845.45465769999998</v>
      </c>
      <c r="K5291" s="30">
        <v>2.5400000000000002E-3</v>
      </c>
      <c r="L5291" s="3">
        <v>4</v>
      </c>
      <c r="M5291" s="3">
        <v>4</v>
      </c>
      <c r="N5291" s="10">
        <f t="shared" si="574"/>
        <v>1</v>
      </c>
      <c r="O5291" s="35">
        <v>4</v>
      </c>
      <c r="P5291" s="17"/>
      <c r="Q5291" s="40">
        <v>3378.7975700000002</v>
      </c>
      <c r="R5291" s="40">
        <v>845.45484999999996</v>
      </c>
      <c r="S5291" s="18">
        <f t="shared" si="575"/>
        <v>2.779568891205173</v>
      </c>
      <c r="T5291" s="18">
        <f t="shared" si="576"/>
        <v>-0.22745153094882029</v>
      </c>
      <c r="U5291" s="18">
        <f t="shared" si="577"/>
        <v>-0.17741929088507438</v>
      </c>
      <c r="V5291" s="30">
        <v>845.4547</v>
      </c>
      <c r="Z5291" s="3" t="s">
        <v>47</v>
      </c>
      <c r="AB5291" s="12" t="s">
        <v>47</v>
      </c>
      <c r="AC5291" s="3" t="s">
        <v>52</v>
      </c>
      <c r="AG5291" s="3" t="s">
        <v>52</v>
      </c>
      <c r="AI5291" s="3" t="s">
        <v>48</v>
      </c>
      <c r="AJ5291" s="3" t="s">
        <v>47</v>
      </c>
      <c r="AL5291" s="3" t="s">
        <v>48</v>
      </c>
      <c r="AU5291" s="3">
        <v>0</v>
      </c>
      <c r="AV5291" s="3">
        <v>3</v>
      </c>
      <c r="AW5291" s="3">
        <v>1</v>
      </c>
      <c r="AX5291" s="3">
        <v>3</v>
      </c>
      <c r="AY5291" s="3">
        <v>100</v>
      </c>
      <c r="AZ5291" s="6" t="str">
        <f t="shared" si="578"/>
        <v>2679.12</v>
      </c>
      <c r="BC5291" s="12" t="s">
        <v>13579</v>
      </c>
      <c r="BJ5291" s="12">
        <f t="shared" si="579"/>
        <v>0</v>
      </c>
      <c r="BK5291" s="12">
        <f t="shared" si="580"/>
        <v>0</v>
      </c>
      <c r="CQ5291" s="3" t="str">
        <f>CONCATENATE(baseURL!$A$1,baseURL!$B$1,baseURL!$C$1,".",C5291,".",L5291,".pkl&amp;seq=",BC5291)</f>
        <v>http://proteomics.broadinstitute.org/millscripts/viewfeed.pl?side=xl&amp;cycle=1&amp;fixedMods=iaaC&amp;file=msdataSM/iPRG2012_nd/cpick_in/iPRG2012_nd.2679.12.4.pkl&amp;seq=AGVLKSDDVLVNNSSNNLPVTNPSGLRESLLR</v>
      </c>
    </row>
    <row r="5292" spans="1:95" x14ac:dyDescent="0.2">
      <c r="A5292" s="3">
        <v>5345</v>
      </c>
      <c r="B5292" s="2" t="s">
        <v>13580</v>
      </c>
      <c r="C5292" s="2" t="s">
        <v>13581</v>
      </c>
      <c r="D5292" s="3">
        <v>13801</v>
      </c>
      <c r="E5292" s="3">
        <v>13785</v>
      </c>
      <c r="F5292" s="3">
        <v>56265</v>
      </c>
      <c r="G5292" s="3">
        <v>16463</v>
      </c>
      <c r="H5292" s="3">
        <v>47.575800000000001</v>
      </c>
      <c r="I5292" s="30">
        <v>545.04064000000005</v>
      </c>
      <c r="J5292" s="30">
        <v>545.04001770000002</v>
      </c>
      <c r="K5292" s="30">
        <v>6.2E-4</v>
      </c>
      <c r="L5292" s="3">
        <v>4</v>
      </c>
      <c r="M5292" s="3">
        <v>4</v>
      </c>
      <c r="N5292" s="10">
        <f t="shared" si="574"/>
        <v>1</v>
      </c>
      <c r="O5292" s="35">
        <v>4</v>
      </c>
      <c r="P5292" s="17"/>
      <c r="Q5292" s="40">
        <v>2177.13897</v>
      </c>
      <c r="R5292" s="40">
        <v>545.04020000000003</v>
      </c>
      <c r="S5292" s="18">
        <f t="shared" si="575"/>
        <v>0.80727990343826961</v>
      </c>
      <c r="T5292" s="18">
        <f t="shared" si="576"/>
        <v>-0.33447074180189418</v>
      </c>
      <c r="U5292" s="18">
        <f t="shared" si="577"/>
        <v>-0.55041811601856283</v>
      </c>
      <c r="V5292" s="30">
        <v>545.03989999999999</v>
      </c>
      <c r="W5292" s="3" t="s">
        <v>47</v>
      </c>
      <c r="X5292" s="3" t="s">
        <v>47</v>
      </c>
      <c r="Y5292" s="3" t="s">
        <v>47</v>
      </c>
      <c r="Z5292" s="3" t="s">
        <v>47</v>
      </c>
      <c r="AA5292" s="3" t="s">
        <v>47</v>
      </c>
      <c r="AB5292" s="12" t="s">
        <v>47</v>
      </c>
      <c r="AC5292" s="3" t="s">
        <v>47</v>
      </c>
      <c r="AD5292" s="3" t="s">
        <v>47</v>
      </c>
      <c r="AE5292" s="3" t="s">
        <v>47</v>
      </c>
      <c r="AF5292" s="3" t="s">
        <v>47</v>
      </c>
      <c r="AG5292" s="3" t="s">
        <v>47</v>
      </c>
      <c r="AH5292" s="3" t="s">
        <v>47</v>
      </c>
      <c r="AI5292" s="3" t="s">
        <v>47</v>
      </c>
      <c r="AJ5292" s="3" t="s">
        <v>47</v>
      </c>
      <c r="AK5292" s="3" t="s">
        <v>47</v>
      </c>
      <c r="AL5292" s="3" t="s">
        <v>48</v>
      </c>
      <c r="AM5292" s="3" t="s">
        <v>47</v>
      </c>
      <c r="AN5292" s="3" t="s">
        <v>48</v>
      </c>
      <c r="AU5292" s="3">
        <v>0</v>
      </c>
      <c r="AV5292" s="3">
        <v>16</v>
      </c>
      <c r="AW5292" s="3">
        <v>1</v>
      </c>
      <c r="AX5292" s="3">
        <v>16</v>
      </c>
      <c r="AY5292" s="3">
        <v>100</v>
      </c>
      <c r="AZ5292" s="6" t="str">
        <f t="shared" si="578"/>
        <v>2679.5</v>
      </c>
      <c r="BC5292" s="12" t="s">
        <v>13477</v>
      </c>
      <c r="BJ5292" s="12">
        <f t="shared" si="579"/>
        <v>0</v>
      </c>
      <c r="BK5292" s="12">
        <f t="shared" si="580"/>
        <v>0</v>
      </c>
      <c r="CQ5292" s="3" t="str">
        <f>CONCATENATE(baseURL!$A$1,baseURL!$B$1,baseURL!$C$1,".",C5292,".",L5292,".pkl&amp;seq=",BC5292)</f>
        <v>http://proteomics.broadinstitute.org/millscripts/viewfeed.pl?side=xl&amp;cycle=1&amp;fixedMods=iaaC&amp;file=msdataSM/iPRG2012_nd/cpick_in/iPRG2012_nd.2679.5.4.pkl&amp;seq=YVYAHFPLNVNLVEKDGAK</v>
      </c>
    </row>
    <row r="5293" spans="1:95" x14ac:dyDescent="0.2">
      <c r="A5293" s="3">
        <v>3223</v>
      </c>
      <c r="B5293" s="2" t="s">
        <v>13570</v>
      </c>
      <c r="C5293" s="2" t="s">
        <v>13568</v>
      </c>
      <c r="D5293" s="3">
        <v>13805</v>
      </c>
      <c r="E5293" s="3">
        <v>13789</v>
      </c>
      <c r="F5293" s="3">
        <v>56269</v>
      </c>
      <c r="G5293" s="3">
        <v>16467</v>
      </c>
      <c r="H5293" s="3">
        <v>47.582500000000003</v>
      </c>
      <c r="I5293" s="30">
        <v>676.37572</v>
      </c>
      <c r="J5293" s="30">
        <v>676.37664140000004</v>
      </c>
      <c r="K5293" s="30">
        <v>-9.2000000000000003E-4</v>
      </c>
      <c r="L5293" s="3">
        <v>2</v>
      </c>
      <c r="M5293" s="3">
        <v>2</v>
      </c>
      <c r="N5293" s="10">
        <f t="shared" si="574"/>
        <v>1</v>
      </c>
      <c r="O5293" s="35">
        <v>2</v>
      </c>
      <c r="P5293" s="17"/>
      <c r="Q5293" s="40">
        <v>1351.7481</v>
      </c>
      <c r="R5293" s="40">
        <v>676.37769000000003</v>
      </c>
      <c r="S5293" s="18">
        <f t="shared" si="575"/>
        <v>-2.9125738905262368</v>
      </c>
      <c r="T5293" s="18">
        <f t="shared" si="576"/>
        <v>-1.550317249509034</v>
      </c>
      <c r="U5293" s="18">
        <f t="shared" si="577"/>
        <v>-1.6115256551062449</v>
      </c>
      <c r="V5293" s="30">
        <v>676.37660000000005</v>
      </c>
      <c r="W5293" s="3" t="s">
        <v>47</v>
      </c>
      <c r="X5293" s="3" t="s">
        <v>47</v>
      </c>
      <c r="Y5293" s="3" t="s">
        <v>47</v>
      </c>
      <c r="Z5293" s="3" t="s">
        <v>48</v>
      </c>
      <c r="AA5293" s="3" t="s">
        <v>47</v>
      </c>
      <c r="AB5293" s="12" t="s">
        <v>52</v>
      </c>
      <c r="AU5293" s="3">
        <v>0</v>
      </c>
      <c r="AV5293" s="3">
        <v>4</v>
      </c>
      <c r="AW5293" s="3">
        <v>1</v>
      </c>
      <c r="AX5293" s="3">
        <v>4</v>
      </c>
      <c r="AY5293" s="3">
        <v>100</v>
      </c>
      <c r="AZ5293" s="6" t="str">
        <f t="shared" si="578"/>
        <v>2679.9</v>
      </c>
      <c r="BC5293" s="12" t="s">
        <v>13571</v>
      </c>
      <c r="BJ5293" s="12">
        <f t="shared" si="579"/>
        <v>0</v>
      </c>
      <c r="BK5293" s="12">
        <f t="shared" si="580"/>
        <v>0</v>
      </c>
      <c r="CQ5293" s="3" t="str">
        <f>CONCATENATE(baseURL!$A$1,baseURL!$B$1,baseURL!$C$1,".",C5293,".",L5293,".pkl&amp;seq=",BC5293)</f>
        <v>http://proteomics.broadinstitute.org/millscripts/viewfeed.pl?side=xl&amp;cycle=1&amp;fixedMods=iaaC&amp;file=msdataSM/iPRG2012_nd/cpick_in/iPRG2012_nd.2679.9.2.pkl&amp;seq=DLFPLQNLHVR</v>
      </c>
    </row>
    <row r="5294" spans="1:95" x14ac:dyDescent="0.2">
      <c r="A5294" s="3">
        <v>1349</v>
      </c>
      <c r="B5294" s="2" t="s">
        <v>13587</v>
      </c>
      <c r="C5294" s="2" t="s">
        <v>13588</v>
      </c>
      <c r="D5294" s="3">
        <v>13809</v>
      </c>
      <c r="E5294" s="3">
        <v>13793</v>
      </c>
      <c r="F5294" s="3">
        <v>56282</v>
      </c>
      <c r="G5294" s="3">
        <v>16472</v>
      </c>
      <c r="H5294" s="3">
        <v>47.595599999999997</v>
      </c>
      <c r="I5294" s="30">
        <v>416.27775000000003</v>
      </c>
      <c r="J5294" s="30">
        <v>416.27594299999998</v>
      </c>
      <c r="K5294" s="30">
        <v>1.81E-3</v>
      </c>
      <c r="L5294" s="3">
        <v>2</v>
      </c>
      <c r="M5294" s="3">
        <v>2</v>
      </c>
      <c r="N5294" s="10">
        <f t="shared" si="574"/>
        <v>1</v>
      </c>
      <c r="O5294" s="35">
        <v>2</v>
      </c>
      <c r="P5294" s="17"/>
      <c r="Q5294" s="40">
        <v>831.54508999999996</v>
      </c>
      <c r="R5294" s="40">
        <v>416.27618000000001</v>
      </c>
      <c r="S5294" s="18">
        <f t="shared" si="575"/>
        <v>3.7715345615383766</v>
      </c>
      <c r="T5294" s="18">
        <f t="shared" si="576"/>
        <v>-0.56933356125952272</v>
      </c>
      <c r="U5294" s="18">
        <f t="shared" si="577"/>
        <v>-0.67263036773334572</v>
      </c>
      <c r="V5294" s="30">
        <v>416.27589999999998</v>
      </c>
      <c r="X5294" s="3" t="s">
        <v>47</v>
      </c>
      <c r="Y5294" s="3" t="s">
        <v>47</v>
      </c>
      <c r="Z5294" s="3" t="s">
        <v>47</v>
      </c>
      <c r="AA5294" s="3" t="s">
        <v>47</v>
      </c>
      <c r="AD5294" s="3" t="s">
        <v>47</v>
      </c>
      <c r="AF5294" s="3" t="s">
        <v>48</v>
      </c>
      <c r="AG5294" s="3" t="s">
        <v>48</v>
      </c>
      <c r="AH5294" s="3" t="s">
        <v>47</v>
      </c>
      <c r="AL5294" s="3" t="s">
        <v>48</v>
      </c>
      <c r="AM5294" s="3" t="s">
        <v>47</v>
      </c>
      <c r="AN5294" s="3" t="s">
        <v>48</v>
      </c>
      <c r="AU5294" s="3">
        <v>0</v>
      </c>
      <c r="AV5294" s="3">
        <v>7</v>
      </c>
      <c r="AW5294" s="3">
        <v>1</v>
      </c>
      <c r="AX5294" s="3">
        <v>7</v>
      </c>
      <c r="AY5294" s="3">
        <v>100</v>
      </c>
      <c r="AZ5294" s="6" t="str">
        <f t="shared" si="578"/>
        <v>2680.1</v>
      </c>
      <c r="BC5294" s="12" t="s">
        <v>13589</v>
      </c>
      <c r="BJ5294" s="12">
        <f t="shared" si="579"/>
        <v>0</v>
      </c>
      <c r="BK5294" s="12">
        <f t="shared" si="580"/>
        <v>0</v>
      </c>
      <c r="CQ5294" s="3" t="str">
        <f>CONCATENATE(baseURL!$A$1,baseURL!$B$1,baseURL!$C$1,".",C5294,".",L5294,".pkl&amp;seq=",BC5294)</f>
        <v>http://proteomics.broadinstitute.org/millscripts/viewfeed.pl?side=xl&amp;cycle=1&amp;fixedMods=iaaC&amp;file=msdataSM/iPRG2012_nd/cpick_in/iPRG2012_nd.2680.1.2.pkl&amp;seq=LAVFLLR</v>
      </c>
    </row>
    <row r="5295" spans="1:95" x14ac:dyDescent="0.2">
      <c r="A5295" s="3">
        <v>2057</v>
      </c>
      <c r="B5295" s="2" t="s">
        <v>13582</v>
      </c>
      <c r="C5295" s="2" t="s">
        <v>13572</v>
      </c>
      <c r="D5295" s="3">
        <v>13819</v>
      </c>
      <c r="E5295" s="3">
        <v>13803</v>
      </c>
      <c r="F5295" s="3">
        <v>56292</v>
      </c>
      <c r="G5295" s="3">
        <v>16482</v>
      </c>
      <c r="H5295" s="3">
        <v>47.604799999999997</v>
      </c>
      <c r="I5295" s="30">
        <v>738.03687000000002</v>
      </c>
      <c r="J5295" s="30">
        <v>738.03432090000001</v>
      </c>
      <c r="K5295" s="30">
        <v>2.5500000000000002E-3</v>
      </c>
      <c r="L5295" s="3">
        <v>3</v>
      </c>
      <c r="M5295" s="3">
        <v>3</v>
      </c>
      <c r="N5295" s="10">
        <f t="shared" si="574"/>
        <v>1</v>
      </c>
      <c r="O5295" s="35">
        <v>3</v>
      </c>
      <c r="P5295" s="17"/>
      <c r="Q5295" s="40">
        <v>2212.0880499999998</v>
      </c>
      <c r="R5295" s="40">
        <v>738.03420000000006</v>
      </c>
      <c r="S5295" s="18">
        <f t="shared" si="575"/>
        <v>3.6177185284454585</v>
      </c>
      <c r="T5295" s="18">
        <f t="shared" si="576"/>
        <v>0.16381354679259655</v>
      </c>
      <c r="U5295" s="18">
        <f t="shared" si="577"/>
        <v>-0.13549507609347206</v>
      </c>
      <c r="V5295" s="30">
        <v>738.03409999999997</v>
      </c>
      <c r="W5295" s="3" t="s">
        <v>47</v>
      </c>
      <c r="X5295" s="3" t="s">
        <v>47</v>
      </c>
      <c r="Y5295" s="3" t="s">
        <v>47</v>
      </c>
      <c r="Z5295" s="3" t="s">
        <v>47</v>
      </c>
      <c r="AA5295" s="3" t="s">
        <v>48</v>
      </c>
      <c r="AB5295" s="12" t="s">
        <v>47</v>
      </c>
      <c r="AC5295" s="3" t="s">
        <v>47</v>
      </c>
      <c r="AD5295" s="3" t="s">
        <v>47</v>
      </c>
      <c r="AE5295" s="3" t="s">
        <v>47</v>
      </c>
      <c r="AG5295" s="3" t="s">
        <v>47</v>
      </c>
      <c r="AH5295" s="3" t="s">
        <v>47</v>
      </c>
      <c r="AI5295" s="3" t="s">
        <v>47</v>
      </c>
      <c r="AJ5295" s="3" t="s">
        <v>47</v>
      </c>
      <c r="AK5295" s="3" t="s">
        <v>47</v>
      </c>
      <c r="AM5295" s="3" t="s">
        <v>47</v>
      </c>
      <c r="AO5295" s="3" t="s">
        <v>47</v>
      </c>
      <c r="AQ5295" s="3" t="s">
        <v>47</v>
      </c>
      <c r="AU5295" s="3">
        <v>0</v>
      </c>
      <c r="AV5295" s="3">
        <v>16</v>
      </c>
      <c r="AW5295" s="3">
        <v>2</v>
      </c>
      <c r="AX5295" s="3">
        <v>14</v>
      </c>
      <c r="AY5295" s="3">
        <v>87.5</v>
      </c>
      <c r="AZ5295" s="6" t="str">
        <f t="shared" si="578"/>
        <v>2680.11</v>
      </c>
      <c r="BC5295" s="12" t="s">
        <v>13498</v>
      </c>
      <c r="BJ5295" s="12">
        <f t="shared" si="579"/>
        <v>0</v>
      </c>
      <c r="BK5295" s="12">
        <f t="shared" si="580"/>
        <v>0</v>
      </c>
      <c r="BP5295" s="3" t="s">
        <v>54</v>
      </c>
      <c r="BR5295" s="3" t="s">
        <v>54</v>
      </c>
      <c r="BX5295" s="3" t="s">
        <v>12883</v>
      </c>
      <c r="CG5295" s="3" t="s">
        <v>12883</v>
      </c>
      <c r="CQ5295" s="3" t="str">
        <f>CONCATENATE(baseURL!$A$1,baseURL!$B$1,baseURL!$C$1,".",C5295,".",L5295,".pkl&amp;seq=",BC5295,"&amp;varMods=Deamidated-N")</f>
        <v>http://proteomics.broadinstitute.org/millscripts/viewfeed.pl?side=xl&amp;cycle=1&amp;fixedMods=iaaC&amp;file=msdataSM/iPRG2012_nd/cpick_in/iPRG2012_nd.2680.11.3.pkl&amp;seq=LGEHNLDVLEGnEQFLNAAK&amp;varMods=Deamidated-N</v>
      </c>
    </row>
    <row r="5296" spans="1:95" x14ac:dyDescent="0.2">
      <c r="A5296" s="3">
        <v>5284</v>
      </c>
      <c r="B5296" s="2" t="s">
        <v>13583</v>
      </c>
      <c r="C5296" s="2" t="s">
        <v>13575</v>
      </c>
      <c r="D5296" s="3">
        <v>13820</v>
      </c>
      <c r="E5296" s="3">
        <v>13804</v>
      </c>
      <c r="F5296" s="3">
        <v>56293</v>
      </c>
      <c r="G5296" s="3">
        <v>16483</v>
      </c>
      <c r="H5296" s="3">
        <v>47.606499999999997</v>
      </c>
      <c r="I5296" s="30">
        <v>848.93208000000004</v>
      </c>
      <c r="J5296" s="30">
        <v>848.92941589999998</v>
      </c>
      <c r="K5296" s="30">
        <v>2.66E-3</v>
      </c>
      <c r="L5296" s="3">
        <v>2</v>
      </c>
      <c r="M5296" s="3">
        <v>2</v>
      </c>
      <c r="N5296" s="10">
        <f t="shared" si="574"/>
        <v>1</v>
      </c>
      <c r="O5296" s="35">
        <v>2</v>
      </c>
      <c r="P5296" s="17"/>
      <c r="Q5296" s="40">
        <v>1696.8540800000001</v>
      </c>
      <c r="R5296" s="40">
        <v>848.93068000000005</v>
      </c>
      <c r="S5296" s="18">
        <f t="shared" si="575"/>
        <v>1.6491334722284177</v>
      </c>
      <c r="T5296" s="18">
        <f t="shared" si="576"/>
        <v>-1.4890497302692212</v>
      </c>
      <c r="U5296" s="18">
        <f t="shared" si="577"/>
        <v>-1.1543934306000676</v>
      </c>
      <c r="V5296" s="30">
        <v>848.92970000000003</v>
      </c>
      <c r="W5296" s="3" t="s">
        <v>47</v>
      </c>
      <c r="X5296" s="3" t="s">
        <v>47</v>
      </c>
      <c r="Y5296" s="3" t="s">
        <v>47</v>
      </c>
      <c r="Z5296" s="3" t="s">
        <v>47</v>
      </c>
      <c r="AA5296" s="3" t="s">
        <v>47</v>
      </c>
      <c r="AB5296" s="12" t="s">
        <v>47</v>
      </c>
      <c r="AC5296" s="3" t="s">
        <v>47</v>
      </c>
      <c r="AD5296" s="3" t="s">
        <v>47</v>
      </c>
      <c r="AE5296" s="3" t="s">
        <v>47</v>
      </c>
      <c r="AF5296" s="3" t="s">
        <v>47</v>
      </c>
      <c r="AG5296" s="3" t="s">
        <v>47</v>
      </c>
      <c r="AH5296" s="3" t="s">
        <v>47</v>
      </c>
      <c r="AI5296" s="3" t="s">
        <v>47</v>
      </c>
      <c r="AJ5296" s="3" t="s">
        <v>47</v>
      </c>
      <c r="AK5296" s="3" t="s">
        <v>47</v>
      </c>
      <c r="AL5296" s="3" t="s">
        <v>47</v>
      </c>
      <c r="AM5296" s="3" t="s">
        <v>47</v>
      </c>
      <c r="AN5296" s="3" t="s">
        <v>47</v>
      </c>
      <c r="AU5296" s="3">
        <v>0</v>
      </c>
      <c r="AV5296" s="3">
        <v>18</v>
      </c>
      <c r="AW5296" s="3">
        <v>1</v>
      </c>
      <c r="AX5296" s="3">
        <v>18</v>
      </c>
      <c r="AY5296" s="3">
        <v>100</v>
      </c>
      <c r="AZ5296" s="6" t="str">
        <f t="shared" si="578"/>
        <v>2680.12</v>
      </c>
      <c r="BC5296" s="12" t="s">
        <v>13584</v>
      </c>
      <c r="BJ5296" s="12">
        <f t="shared" si="579"/>
        <v>0</v>
      </c>
      <c r="BK5296" s="12">
        <f t="shared" si="580"/>
        <v>0</v>
      </c>
      <c r="CQ5296" s="3" t="str">
        <f>CONCATENATE(baseURL!$A$1,baseURL!$B$1,baseURL!$C$1,".",C5296,".",L5296,".pkl&amp;seq=",BC5296)</f>
        <v>http://proteomics.broadinstitute.org/millscripts/viewfeed.pl?side=xl&amp;cycle=1&amp;fixedMods=iaaC&amp;file=msdataSM/iPRG2012_nd/cpick_in/iPRG2012_nd.2680.12.2.pkl&amp;seq=VLPSDYFNSEVGTLR</v>
      </c>
    </row>
    <row r="5297" spans="1:95" x14ac:dyDescent="0.2">
      <c r="A5297" s="3">
        <v>3080</v>
      </c>
      <c r="B5297" s="2" t="s">
        <v>13585</v>
      </c>
      <c r="C5297" s="2" t="s">
        <v>13577</v>
      </c>
      <c r="D5297" s="3">
        <v>13821</v>
      </c>
      <c r="E5297" s="3">
        <v>13805</v>
      </c>
      <c r="F5297" s="3">
        <v>56294</v>
      </c>
      <c r="G5297" s="3">
        <v>16484</v>
      </c>
      <c r="H5297" s="3">
        <v>47.608199999999997</v>
      </c>
      <c r="I5297" s="30">
        <v>878.48285999999996</v>
      </c>
      <c r="J5297" s="30">
        <v>878.48285880000003</v>
      </c>
      <c r="K5297" s="30">
        <v>0</v>
      </c>
      <c r="L5297" s="3">
        <v>0</v>
      </c>
      <c r="M5297" s="3">
        <v>0</v>
      </c>
      <c r="N5297" s="10">
        <f t="shared" si="574"/>
        <v>1</v>
      </c>
      <c r="O5297" s="35">
        <v>2</v>
      </c>
      <c r="P5297" s="17"/>
      <c r="Q5297" s="40">
        <v>1755.9487099999999</v>
      </c>
      <c r="R5297" s="40">
        <v>878.47798999999998</v>
      </c>
      <c r="S5297" s="18">
        <f t="shared" si="575"/>
        <v>5.5436790169126615</v>
      </c>
      <c r="T5297" s="18">
        <f t="shared" si="576"/>
        <v>5.5423130180573477</v>
      </c>
      <c r="U5297" s="18">
        <f t="shared" si="577"/>
        <v>5.4753790701351654</v>
      </c>
      <c r="V5297" s="30">
        <v>878.4828</v>
      </c>
      <c r="X5297" s="3" t="s">
        <v>47</v>
      </c>
      <c r="Y5297" s="3" t="s">
        <v>47</v>
      </c>
      <c r="Z5297" s="3" t="s">
        <v>47</v>
      </c>
      <c r="AA5297" s="3" t="s">
        <v>47</v>
      </c>
      <c r="AB5297" s="12" t="s">
        <v>48</v>
      </c>
      <c r="AC5297" s="3" t="s">
        <v>48</v>
      </c>
      <c r="AF5297" s="3" t="s">
        <v>48</v>
      </c>
      <c r="AG5297" s="3" t="s">
        <v>47</v>
      </c>
      <c r="AH5297" s="3" t="s">
        <v>48</v>
      </c>
      <c r="AI5297" s="3" t="s">
        <v>48</v>
      </c>
      <c r="AK5297" s="3" t="s">
        <v>52</v>
      </c>
      <c r="AL5297" s="3" t="s">
        <v>48</v>
      </c>
      <c r="AM5297" s="3" t="s">
        <v>48</v>
      </c>
      <c r="AU5297" s="3">
        <v>0</v>
      </c>
      <c r="AV5297" s="3">
        <v>5</v>
      </c>
      <c r="AW5297" s="3">
        <v>1</v>
      </c>
      <c r="AX5297" s="3">
        <v>5</v>
      </c>
      <c r="AY5297" s="3">
        <v>100</v>
      </c>
      <c r="AZ5297" s="6" t="str">
        <f t="shared" si="578"/>
        <v>2680.13</v>
      </c>
      <c r="BC5297" s="12" t="s">
        <v>13586</v>
      </c>
      <c r="BJ5297" s="12">
        <f t="shared" si="579"/>
        <v>0</v>
      </c>
      <c r="BK5297" s="12">
        <f t="shared" si="580"/>
        <v>0</v>
      </c>
      <c r="CQ5297" s="3" t="str">
        <f>CONCATENATE(baseURL!$A$1,baseURL!$B$1,baseURL!$C$1,".",C5297,".",L5297,".pkl&amp;seq=",BC5297)</f>
        <v>http://proteomics.broadinstitute.org/millscripts/viewfeed.pl?side=xl&amp;cycle=1&amp;fixedMods=iaaC&amp;file=msdataSM/iPRG2012_nd/cpick_in/iPRG2012_nd.2680.13.0.pkl&amp;seq=TAGLQLVADDLTVTNPK</v>
      </c>
    </row>
    <row r="5298" spans="1:95" x14ac:dyDescent="0.2">
      <c r="A5298" s="3">
        <v>6030</v>
      </c>
      <c r="B5298" s="2" t="s">
        <v>13590</v>
      </c>
      <c r="C5298" s="2" t="s">
        <v>13591</v>
      </c>
      <c r="D5298" s="3">
        <v>13813</v>
      </c>
      <c r="E5298" s="3">
        <v>13797</v>
      </c>
      <c r="F5298" s="3">
        <v>56286</v>
      </c>
      <c r="G5298" s="3">
        <v>16476</v>
      </c>
      <c r="H5298" s="3">
        <v>47.598999999999997</v>
      </c>
      <c r="I5298" s="30">
        <v>577.96492000000001</v>
      </c>
      <c r="J5298" s="30">
        <v>577.95843790000004</v>
      </c>
      <c r="K5298" s="30">
        <v>6.4799999999999996E-3</v>
      </c>
      <c r="L5298" s="3">
        <v>0</v>
      </c>
      <c r="M5298" s="3">
        <v>3</v>
      </c>
      <c r="N5298" s="10">
        <f t="shared" si="574"/>
        <v>1</v>
      </c>
      <c r="O5298" s="35">
        <v>3</v>
      </c>
      <c r="P5298" s="17"/>
      <c r="Q5298" s="40">
        <v>1731.8635400000001</v>
      </c>
      <c r="R5298" s="40">
        <v>577.95935999999995</v>
      </c>
      <c r="S5298" s="18">
        <f t="shared" si="575"/>
        <v>9.6200535623465253</v>
      </c>
      <c r="T5298" s="18">
        <f t="shared" si="576"/>
        <v>-1.5954408972830756</v>
      </c>
      <c r="U5298" s="18">
        <f t="shared" si="577"/>
        <v>-2.007061534419051</v>
      </c>
      <c r="V5298" s="30">
        <v>577.95820000000003</v>
      </c>
      <c r="W5298" s="3" t="s">
        <v>47</v>
      </c>
      <c r="X5298" s="3" t="s">
        <v>47</v>
      </c>
      <c r="Y5298" s="3" t="s">
        <v>47</v>
      </c>
      <c r="Z5298" s="3" t="s">
        <v>47</v>
      </c>
      <c r="AA5298" s="3" t="s">
        <v>47</v>
      </c>
      <c r="AB5298" s="12" t="s">
        <v>47</v>
      </c>
      <c r="AC5298" s="3" t="s">
        <v>47</v>
      </c>
      <c r="AD5298" s="3" t="s">
        <v>47</v>
      </c>
      <c r="AE5298" s="3" t="s">
        <v>48</v>
      </c>
      <c r="AF5298" s="3" t="s">
        <v>48</v>
      </c>
      <c r="AH5298" s="3" t="s">
        <v>47</v>
      </c>
      <c r="AI5298" s="3" t="s">
        <v>48</v>
      </c>
      <c r="AL5298" s="3" t="s">
        <v>48</v>
      </c>
      <c r="AP5298" s="3" t="s">
        <v>52</v>
      </c>
      <c r="AU5298" s="3">
        <v>0</v>
      </c>
      <c r="AV5298" s="3">
        <v>9</v>
      </c>
      <c r="AW5298" s="3">
        <v>1</v>
      </c>
      <c r="AX5298" s="3">
        <v>9</v>
      </c>
      <c r="AY5298" s="3">
        <v>100</v>
      </c>
      <c r="AZ5298" s="6" t="str">
        <f t="shared" si="578"/>
        <v>2680.5</v>
      </c>
      <c r="BC5298" s="12" t="s">
        <v>13592</v>
      </c>
      <c r="BJ5298" s="12">
        <f t="shared" si="579"/>
        <v>0</v>
      </c>
      <c r="BK5298" s="12">
        <f t="shared" si="580"/>
        <v>0</v>
      </c>
      <c r="CQ5298" s="3" t="str">
        <f>CONCATENATE(baseURL!$A$1,baseURL!$B$1,baseURL!$C$1,".",C5298,".",L5298,".pkl&amp;seq=",BC5298)</f>
        <v>http://proteomics.broadinstitute.org/millscripts/viewfeed.pl?side=xl&amp;cycle=1&amp;fixedMods=iaaC&amp;file=msdataSM/iPRG2012_nd/cpick_in/iPRG2012_nd.2680.5.0.pkl&amp;seq=VLPNFMLQGGDFTHR</v>
      </c>
    </row>
    <row r="5299" spans="1:95" x14ac:dyDescent="0.2">
      <c r="A5299" s="3">
        <v>6845</v>
      </c>
      <c r="B5299" s="2" t="s">
        <v>13596</v>
      </c>
      <c r="C5299" s="2" t="s">
        <v>13597</v>
      </c>
      <c r="D5299" s="3">
        <v>13830</v>
      </c>
      <c r="E5299" s="3">
        <v>13814</v>
      </c>
      <c r="F5299" s="3">
        <v>56309</v>
      </c>
      <c r="G5299" s="3">
        <v>16494</v>
      </c>
      <c r="H5299" s="3">
        <v>47.630400000000002</v>
      </c>
      <c r="I5299" s="30">
        <v>663.35171000000003</v>
      </c>
      <c r="J5299" s="30">
        <v>663.3483645</v>
      </c>
      <c r="K5299" s="30">
        <v>3.3500000000000001E-3</v>
      </c>
      <c r="L5299" s="3">
        <v>3</v>
      </c>
      <c r="M5299" s="3">
        <v>3</v>
      </c>
      <c r="N5299" s="10">
        <f t="shared" si="574"/>
        <v>1</v>
      </c>
      <c r="O5299" s="35">
        <v>3</v>
      </c>
      <c r="P5299" s="17"/>
      <c r="Q5299" s="40">
        <v>1988.0335</v>
      </c>
      <c r="R5299" s="40">
        <v>663.34934999999996</v>
      </c>
      <c r="S5299" s="18">
        <f t="shared" si="575"/>
        <v>3.5577030414923527</v>
      </c>
      <c r="T5299" s="18">
        <f t="shared" si="576"/>
        <v>-1.4856425199724983</v>
      </c>
      <c r="U5299" s="18">
        <f t="shared" si="577"/>
        <v>-1.7336264819415292</v>
      </c>
      <c r="V5299" s="30">
        <v>663.34820000000002</v>
      </c>
      <c r="W5299" s="3" t="s">
        <v>47</v>
      </c>
      <c r="X5299" s="3" t="s">
        <v>47</v>
      </c>
      <c r="Y5299" s="3" t="s">
        <v>47</v>
      </c>
      <c r="Z5299" s="3" t="s">
        <v>47</v>
      </c>
      <c r="AB5299" s="12" t="s">
        <v>47</v>
      </c>
      <c r="AC5299" s="3" t="s">
        <v>47</v>
      </c>
      <c r="AD5299" s="3" t="s">
        <v>47</v>
      </c>
      <c r="AE5299" s="3" t="s">
        <v>47</v>
      </c>
      <c r="AF5299" s="3" t="s">
        <v>47</v>
      </c>
      <c r="AG5299" s="3" t="s">
        <v>52</v>
      </c>
      <c r="AH5299" s="3" t="s">
        <v>47</v>
      </c>
      <c r="AJ5299" s="3" t="s">
        <v>47</v>
      </c>
      <c r="AM5299" s="3" t="s">
        <v>47</v>
      </c>
      <c r="AU5299" s="3">
        <v>0</v>
      </c>
      <c r="AV5299" s="3">
        <v>12</v>
      </c>
      <c r="AW5299" s="3">
        <v>1</v>
      </c>
      <c r="AX5299" s="3">
        <v>12</v>
      </c>
      <c r="AY5299" s="3">
        <v>100</v>
      </c>
      <c r="AZ5299" s="6" t="str">
        <f t="shared" si="578"/>
        <v>2681.7</v>
      </c>
      <c r="BC5299" s="12" t="s">
        <v>13598</v>
      </c>
      <c r="BJ5299" s="12">
        <f t="shared" si="579"/>
        <v>0</v>
      </c>
      <c r="BK5299" s="12">
        <f t="shared" si="580"/>
        <v>0</v>
      </c>
      <c r="CQ5299" s="3" t="str">
        <f>CONCATENATE(baseURL!$A$1,baseURL!$B$1,baseURL!$C$1,".",C5299,".",L5299,".pkl&amp;seq=",BC5299)</f>
        <v>http://proteomics.broadinstitute.org/millscripts/viewfeed.pl?side=xl&amp;cycle=1&amp;fixedMods=iaaC&amp;file=msdataSM/iPRG2012_nd/cpick_in/iPRG2012_nd.2681.7.3.pkl&amp;seq=SLSDPKQLETEPDLFLR</v>
      </c>
    </row>
    <row r="5300" spans="1:95" x14ac:dyDescent="0.2">
      <c r="A5300" s="3">
        <v>1722</v>
      </c>
      <c r="B5300" s="2" t="s">
        <v>13605</v>
      </c>
      <c r="C5300" s="2" t="s">
        <v>13606</v>
      </c>
      <c r="D5300" s="3">
        <v>13834</v>
      </c>
      <c r="E5300" s="3">
        <v>13818</v>
      </c>
      <c r="F5300" s="3">
        <v>56324</v>
      </c>
      <c r="G5300" s="3">
        <v>16499</v>
      </c>
      <c r="H5300" s="3">
        <v>47.643599999999999</v>
      </c>
      <c r="I5300" s="30">
        <v>495.6087</v>
      </c>
      <c r="J5300" s="30">
        <v>495.6084161</v>
      </c>
      <c r="K5300" s="30">
        <v>2.7999999999999998E-4</v>
      </c>
      <c r="L5300" s="3">
        <v>3</v>
      </c>
      <c r="M5300" s="3">
        <v>3</v>
      </c>
      <c r="N5300" s="10">
        <f t="shared" si="574"/>
        <v>1</v>
      </c>
      <c r="O5300" s="35">
        <v>3</v>
      </c>
      <c r="P5300" s="17"/>
      <c r="Q5300" s="40">
        <v>1484.8107600000001</v>
      </c>
      <c r="R5300" s="40">
        <v>495.60843999999997</v>
      </c>
      <c r="S5300" s="18">
        <f t="shared" si="575"/>
        <v>0.52460769236634497</v>
      </c>
      <c r="T5300" s="18">
        <f t="shared" si="576"/>
        <v>-4.8223553202129392E-2</v>
      </c>
      <c r="U5300" s="18">
        <f t="shared" si="577"/>
        <v>-0.48425325436849392</v>
      </c>
      <c r="V5300" s="30">
        <v>495.60820000000001</v>
      </c>
      <c r="W5300" s="3" t="s">
        <v>47</v>
      </c>
      <c r="X5300" s="3" t="s">
        <v>47</v>
      </c>
      <c r="Y5300" s="3" t="s">
        <v>47</v>
      </c>
      <c r="Z5300" s="3" t="s">
        <v>47</v>
      </c>
      <c r="AA5300" s="3" t="s">
        <v>47</v>
      </c>
      <c r="AB5300" s="12" t="s">
        <v>47</v>
      </c>
      <c r="AD5300" s="3" t="s">
        <v>47</v>
      </c>
      <c r="AE5300" s="3" t="s">
        <v>47</v>
      </c>
      <c r="AF5300" s="3" t="s">
        <v>47</v>
      </c>
      <c r="AG5300" s="3" t="s">
        <v>47</v>
      </c>
      <c r="AH5300" s="3" t="s">
        <v>47</v>
      </c>
      <c r="AI5300" s="3" t="s">
        <v>48</v>
      </c>
      <c r="AL5300" s="3" t="s">
        <v>48</v>
      </c>
      <c r="AM5300" s="3" t="s">
        <v>47</v>
      </c>
      <c r="AN5300" s="3" t="s">
        <v>48</v>
      </c>
      <c r="AU5300" s="3">
        <v>0</v>
      </c>
      <c r="AV5300" s="3">
        <v>12</v>
      </c>
      <c r="AW5300" s="3">
        <v>1</v>
      </c>
      <c r="AX5300" s="3">
        <v>12</v>
      </c>
      <c r="AY5300" s="3">
        <v>100</v>
      </c>
      <c r="AZ5300" s="6" t="str">
        <f t="shared" si="578"/>
        <v>2682.1</v>
      </c>
      <c r="BC5300" s="12" t="s">
        <v>13607</v>
      </c>
      <c r="BJ5300" s="12">
        <f t="shared" si="579"/>
        <v>0</v>
      </c>
      <c r="BK5300" s="12">
        <f t="shared" si="580"/>
        <v>0</v>
      </c>
      <c r="CQ5300" s="3" t="str">
        <f>CONCATENATE(baseURL!$A$1,baseURL!$B$1,baseURL!$C$1,".",C5300,".",L5300,".pkl&amp;seq=",BC5300)</f>
        <v>http://proteomics.broadinstitute.org/millscripts/viewfeed.pl?side=xl&amp;cycle=1&amp;fixedMods=iaaC&amp;file=msdataSM/iPRG2012_nd/cpick_in/iPRG2012_nd.2682.1.3.pkl&amp;seq=GWDVGLPKLSVGEK</v>
      </c>
    </row>
    <row r="5301" spans="1:95" x14ac:dyDescent="0.2">
      <c r="A5301" s="3">
        <v>3843</v>
      </c>
      <c r="B5301" s="2" t="s">
        <v>13602</v>
      </c>
      <c r="C5301" s="2" t="s">
        <v>13603</v>
      </c>
      <c r="D5301" s="3">
        <v>13843</v>
      </c>
      <c r="E5301" s="3">
        <v>13827</v>
      </c>
      <c r="F5301" s="3">
        <v>56333</v>
      </c>
      <c r="G5301" s="3">
        <v>16508</v>
      </c>
      <c r="H5301" s="3">
        <v>47.657699999999998</v>
      </c>
      <c r="I5301" s="30">
        <v>840.44215999999994</v>
      </c>
      <c r="J5301" s="30">
        <v>840.45193789999996</v>
      </c>
      <c r="K5301" s="30">
        <v>-9.7800000000000005E-3</v>
      </c>
      <c r="L5301" s="3">
        <v>2</v>
      </c>
      <c r="M5301" s="3">
        <v>2</v>
      </c>
      <c r="N5301" s="10">
        <f t="shared" si="574"/>
        <v>1</v>
      </c>
      <c r="O5301" s="35">
        <v>2</v>
      </c>
      <c r="P5301" s="17"/>
      <c r="Q5301" s="40">
        <v>1679.8751500000001</v>
      </c>
      <c r="R5301" s="40">
        <v>840.44120999999996</v>
      </c>
      <c r="S5301" s="18">
        <f t="shared" si="575"/>
        <v>1.1303586600529789</v>
      </c>
      <c r="T5301" s="18">
        <f t="shared" si="576"/>
        <v>12.764604915085291</v>
      </c>
      <c r="U5301" s="18">
        <f t="shared" si="577"/>
        <v>2.9627295406894878</v>
      </c>
      <c r="V5301" s="30">
        <v>840.44370000000004</v>
      </c>
      <c r="W5301" s="3" t="s">
        <v>65</v>
      </c>
      <c r="X5301" s="3" t="s">
        <v>47</v>
      </c>
      <c r="Y5301" s="3" t="s">
        <v>47</v>
      </c>
      <c r="Z5301" s="3" t="s">
        <v>47</v>
      </c>
      <c r="AA5301" s="3" t="s">
        <v>48</v>
      </c>
      <c r="AB5301" s="12" t="s">
        <v>47</v>
      </c>
      <c r="AC5301" s="3" t="s">
        <v>52</v>
      </c>
      <c r="AD5301" s="3" t="s">
        <v>47</v>
      </c>
      <c r="AF5301" s="3" t="s">
        <v>47</v>
      </c>
      <c r="AG5301" s="3" t="s">
        <v>47</v>
      </c>
      <c r="AJ5301" s="3" t="s">
        <v>47</v>
      </c>
      <c r="AK5301" s="3" t="s">
        <v>48</v>
      </c>
      <c r="AM5301" s="3" t="s">
        <v>47</v>
      </c>
      <c r="AU5301" s="3">
        <v>1</v>
      </c>
      <c r="AV5301" s="3">
        <v>9</v>
      </c>
      <c r="AW5301" s="3">
        <v>1</v>
      </c>
      <c r="AX5301" s="3">
        <v>9</v>
      </c>
      <c r="AY5301" s="3">
        <v>100</v>
      </c>
      <c r="AZ5301" s="6" t="str">
        <f t="shared" si="578"/>
        <v>2682.10</v>
      </c>
      <c r="BC5301" s="12" t="s">
        <v>13521</v>
      </c>
      <c r="BJ5301" s="12">
        <f t="shared" si="579"/>
        <v>0</v>
      </c>
      <c r="BK5301" s="12">
        <f t="shared" si="580"/>
        <v>0</v>
      </c>
      <c r="BS5301" s="3" t="s">
        <v>13604</v>
      </c>
      <c r="CQ5301" s="3" t="str">
        <f>CONCATENATE(baseURL!$A$1,baseURL!$B$1,baseURL!$C$1,".",C5301,".",L5301,".pkl&amp;seq=",BC5301)</f>
        <v>http://proteomics.broadinstitute.org/millscripts/viewfeed.pl?side=xl&amp;cycle=1&amp;fixedMods=iaaC&amp;file=msdataSM/iPRG2012_nd/cpick_in/iPRG2012_nd.2682.10.2.pkl&amp;seq=GQTYSPAQLGGFVLNK</v>
      </c>
    </row>
    <row r="5302" spans="1:95" x14ac:dyDescent="0.2">
      <c r="A5302" s="3">
        <v>4315</v>
      </c>
      <c r="B5302" s="2" t="s">
        <v>13608</v>
      </c>
      <c r="C5302" s="2" t="s">
        <v>13609</v>
      </c>
      <c r="D5302" s="3">
        <v>13838</v>
      </c>
      <c r="E5302" s="3">
        <v>13822</v>
      </c>
      <c r="F5302" s="3">
        <v>56328</v>
      </c>
      <c r="G5302" s="3">
        <v>16503</v>
      </c>
      <c r="H5302" s="3">
        <v>47.6494</v>
      </c>
      <c r="I5302" s="30">
        <v>682.01935000000003</v>
      </c>
      <c r="J5302" s="30">
        <v>682.01885519999996</v>
      </c>
      <c r="K5302" s="30">
        <v>4.8999999999999998E-4</v>
      </c>
      <c r="L5302" s="3">
        <v>3</v>
      </c>
      <c r="M5302" s="3">
        <v>3</v>
      </c>
      <c r="N5302" s="10">
        <f t="shared" si="574"/>
        <v>1</v>
      </c>
      <c r="O5302" s="35">
        <v>3</v>
      </c>
      <c r="P5302" s="17"/>
      <c r="Q5302" s="40">
        <v>2044.0444600000001</v>
      </c>
      <c r="R5302" s="40">
        <v>682.01967000000002</v>
      </c>
      <c r="S5302" s="18">
        <f t="shared" si="575"/>
        <v>-0.46919467878087084</v>
      </c>
      <c r="T5302" s="18">
        <f t="shared" si="576"/>
        <v>-1.1946869509751865</v>
      </c>
      <c r="U5302" s="18">
        <f t="shared" si="577"/>
        <v>-1.1289996958425159</v>
      </c>
      <c r="V5302" s="30">
        <v>682.01890000000003</v>
      </c>
      <c r="W5302" s="3" t="s">
        <v>47</v>
      </c>
      <c r="X5302" s="3" t="s">
        <v>47</v>
      </c>
      <c r="Y5302" s="3" t="s">
        <v>47</v>
      </c>
      <c r="Z5302" s="3" t="s">
        <v>47</v>
      </c>
      <c r="AA5302" s="3" t="s">
        <v>47</v>
      </c>
      <c r="AB5302" s="12" t="s">
        <v>47</v>
      </c>
      <c r="AC5302" s="3" t="s">
        <v>47</v>
      </c>
      <c r="AD5302" s="3" t="s">
        <v>47</v>
      </c>
      <c r="AF5302" s="3" t="s">
        <v>52</v>
      </c>
      <c r="AG5302" s="3" t="s">
        <v>47</v>
      </c>
      <c r="AH5302" s="3" t="s">
        <v>47</v>
      </c>
      <c r="AI5302" s="3" t="s">
        <v>47</v>
      </c>
      <c r="AJ5302" s="3" t="s">
        <v>47</v>
      </c>
      <c r="AK5302" s="3" t="s">
        <v>47</v>
      </c>
      <c r="AL5302" s="3" t="s">
        <v>47</v>
      </c>
      <c r="AM5302" s="3" t="s">
        <v>47</v>
      </c>
      <c r="AN5302" s="3" t="s">
        <v>47</v>
      </c>
      <c r="AU5302" s="3">
        <v>0</v>
      </c>
      <c r="AV5302" s="3">
        <v>16</v>
      </c>
      <c r="AW5302" s="3">
        <v>1</v>
      </c>
      <c r="AX5302" s="3">
        <v>16</v>
      </c>
      <c r="AY5302" s="3">
        <v>100</v>
      </c>
      <c r="AZ5302" s="6" t="str">
        <f t="shared" si="578"/>
        <v>2682.5</v>
      </c>
      <c r="BC5302" s="12" t="s">
        <v>13610</v>
      </c>
      <c r="BJ5302" s="12">
        <f t="shared" si="579"/>
        <v>0</v>
      </c>
      <c r="BK5302" s="12">
        <f t="shared" si="580"/>
        <v>0</v>
      </c>
      <c r="CQ5302" s="3" t="str">
        <f>CONCATENATE(baseURL!$A$1,baseURL!$B$1,baseURL!$C$1,".",C5302,".",L5302,".pkl&amp;seq=",BC5302)</f>
        <v>http://proteomics.broadinstitute.org/millscripts/viewfeed.pl?side=xl&amp;cycle=1&amp;fixedMods=iaaC&amp;file=msdataSM/iPRG2012_nd/cpick_in/iPRG2012_nd.2682.5.3.pkl&amp;seq=LTGNPELSSLDEVLAKDKD</v>
      </c>
    </row>
    <row r="5303" spans="1:95" x14ac:dyDescent="0.2">
      <c r="A5303" s="3">
        <v>7251</v>
      </c>
      <c r="B5303" s="2" t="s">
        <v>13611</v>
      </c>
      <c r="C5303" s="2" t="s">
        <v>13593</v>
      </c>
      <c r="D5303" s="3">
        <v>13839</v>
      </c>
      <c r="E5303" s="3">
        <v>13823</v>
      </c>
      <c r="F5303" s="3">
        <v>56329</v>
      </c>
      <c r="G5303" s="3">
        <v>16504</v>
      </c>
      <c r="H5303" s="3">
        <v>47.6511</v>
      </c>
      <c r="I5303" s="30">
        <v>695.04764999999998</v>
      </c>
      <c r="J5303" s="30">
        <v>695.66169839999998</v>
      </c>
      <c r="K5303" s="30">
        <v>-0.61404999999999998</v>
      </c>
      <c r="L5303" s="3">
        <v>3</v>
      </c>
      <c r="M5303" s="3">
        <v>3</v>
      </c>
      <c r="N5303" s="10">
        <f t="shared" si="574"/>
        <v>1</v>
      </c>
      <c r="O5303" s="35">
        <v>3</v>
      </c>
      <c r="P5303" s="17"/>
      <c r="Q5303" s="40">
        <v>2084.9746</v>
      </c>
      <c r="R5303" s="40">
        <v>695.66305</v>
      </c>
      <c r="S5303" s="18">
        <f t="shared" si="575"/>
        <v>-884.62366946184989</v>
      </c>
      <c r="T5303" s="18">
        <f t="shared" si="576"/>
        <v>-1.9428946240868774</v>
      </c>
      <c r="U5303" s="18">
        <f t="shared" si="577"/>
        <v>-1.7968469074608531</v>
      </c>
      <c r="V5303" s="30">
        <v>695.66179999999997</v>
      </c>
      <c r="W5303" s="3" t="s">
        <v>47</v>
      </c>
      <c r="X5303" s="3" t="s">
        <v>47</v>
      </c>
      <c r="Y5303" s="3" t="s">
        <v>47</v>
      </c>
      <c r="AA5303" s="3" t="s">
        <v>47</v>
      </c>
      <c r="AF5303" s="3" t="s">
        <v>48</v>
      </c>
      <c r="AH5303" s="3" t="s">
        <v>47</v>
      </c>
      <c r="AK5303" s="3" t="s">
        <v>52</v>
      </c>
      <c r="AL5303" s="3" t="s">
        <v>48</v>
      </c>
      <c r="AU5303" s="3">
        <v>0</v>
      </c>
      <c r="AV5303" s="3">
        <v>5</v>
      </c>
      <c r="AW5303" s="3">
        <v>1</v>
      </c>
      <c r="AX5303" s="3">
        <v>5</v>
      </c>
      <c r="AY5303" s="3">
        <v>100</v>
      </c>
      <c r="AZ5303" s="6" t="str">
        <f t="shared" si="578"/>
        <v>2682.6</v>
      </c>
      <c r="BC5303" s="12" t="s">
        <v>13612</v>
      </c>
      <c r="BJ5303" s="12">
        <f t="shared" si="579"/>
        <v>0</v>
      </c>
      <c r="BK5303" s="12">
        <f t="shared" si="580"/>
        <v>0</v>
      </c>
      <c r="CQ5303" s="3" t="str">
        <f>CONCATENATE(baseURL!$A$1,baseURL!$B$1,baseURL!$C$1,".",C5303,".",L5303,".pkl&amp;seq=",BC5303)</f>
        <v>http://proteomics.broadinstitute.org/millscripts/viewfeed.pl?side=xl&amp;cycle=1&amp;fixedMods=iaaC&amp;file=msdataSM/iPRG2012_nd/cpick_in/iPRG2012_nd.2682.6.3.pkl&amp;seq=RGYPGYMYTDLSTLYER</v>
      </c>
    </row>
    <row r="5304" spans="1:95" x14ac:dyDescent="0.2">
      <c r="A5304" s="3">
        <v>2633</v>
      </c>
      <c r="B5304" s="2" t="s">
        <v>13613</v>
      </c>
      <c r="C5304" s="2" t="s">
        <v>13614</v>
      </c>
      <c r="D5304" s="3">
        <v>13840</v>
      </c>
      <c r="E5304" s="3">
        <v>13824</v>
      </c>
      <c r="F5304" s="3">
        <v>56330</v>
      </c>
      <c r="G5304" s="3">
        <v>16505</v>
      </c>
      <c r="H5304" s="3">
        <v>47.652700000000003</v>
      </c>
      <c r="I5304" s="30">
        <v>707.89633000000003</v>
      </c>
      <c r="J5304" s="30">
        <v>707.89510099999995</v>
      </c>
      <c r="K5304" s="30">
        <v>1.23E-3</v>
      </c>
      <c r="L5304" s="3">
        <v>2</v>
      </c>
      <c r="M5304" s="3">
        <v>2</v>
      </c>
      <c r="N5304" s="10">
        <f t="shared" si="574"/>
        <v>1</v>
      </c>
      <c r="O5304" s="35">
        <v>2</v>
      </c>
      <c r="P5304" s="17"/>
      <c r="Q5304" s="40">
        <v>1414.7835</v>
      </c>
      <c r="R5304" s="40">
        <v>707.89539000000002</v>
      </c>
      <c r="S5304" s="18">
        <f t="shared" si="575"/>
        <v>1.3278798157085776</v>
      </c>
      <c r="T5304" s="18">
        <f t="shared" si="576"/>
        <v>-0.40825241151260078</v>
      </c>
      <c r="U5304" s="18">
        <f t="shared" si="577"/>
        <v>-0.40966504961083056</v>
      </c>
      <c r="V5304" s="30">
        <v>707.89509999999996</v>
      </c>
      <c r="W5304" s="3" t="s">
        <v>47</v>
      </c>
      <c r="X5304" s="3" t="s">
        <v>65</v>
      </c>
      <c r="Y5304" s="3" t="s">
        <v>65</v>
      </c>
      <c r="Z5304" s="3" t="s">
        <v>47</v>
      </c>
      <c r="AA5304" s="3" t="s">
        <v>48</v>
      </c>
      <c r="AB5304" s="12" t="s">
        <v>47</v>
      </c>
      <c r="AC5304" s="3" t="s">
        <v>47</v>
      </c>
      <c r="AD5304" s="3" t="s">
        <v>47</v>
      </c>
      <c r="AE5304" s="3" t="s">
        <v>47</v>
      </c>
      <c r="AF5304" s="3" t="s">
        <v>47</v>
      </c>
      <c r="AG5304" s="3" t="s">
        <v>47</v>
      </c>
      <c r="AH5304" s="3" t="s">
        <v>47</v>
      </c>
      <c r="AI5304" s="3" t="s">
        <v>47</v>
      </c>
      <c r="AJ5304" s="3" t="s">
        <v>47</v>
      </c>
      <c r="AK5304" s="3" t="s">
        <v>47</v>
      </c>
      <c r="AL5304" s="3" t="s">
        <v>47</v>
      </c>
      <c r="AU5304" s="3">
        <v>2</v>
      </c>
      <c r="AV5304" s="3">
        <v>13</v>
      </c>
      <c r="AW5304" s="3">
        <v>1</v>
      </c>
      <c r="AX5304" s="3">
        <v>13</v>
      </c>
      <c r="AY5304" s="3">
        <v>100</v>
      </c>
      <c r="AZ5304" s="6" t="str">
        <f t="shared" si="578"/>
        <v>2682.7</v>
      </c>
      <c r="BC5304" s="12" t="s">
        <v>13366</v>
      </c>
      <c r="BJ5304" s="12">
        <f t="shared" si="579"/>
        <v>0</v>
      </c>
      <c r="BK5304" s="12">
        <f t="shared" si="580"/>
        <v>0</v>
      </c>
      <c r="BT5304" s="3" t="s">
        <v>13615</v>
      </c>
      <c r="BU5304" s="3" t="s">
        <v>13615</v>
      </c>
      <c r="CQ5304" s="3" t="str">
        <f>CONCATENATE(baseURL!$A$1,baseURL!$B$1,baseURL!$C$1,".",C5304,".",L5304,".pkl&amp;seq=",BC5304)</f>
        <v>http://proteomics.broadinstitute.org/millscripts/viewfeed.pl?side=xl&amp;cycle=1&amp;fixedMods=iaaC&amp;file=msdataSM/iPRG2012_nd/cpick_in/iPRG2012_nd.2682.7.2.pkl&amp;seq=LGANALLGVSMAAAR</v>
      </c>
    </row>
    <row r="5305" spans="1:95" x14ac:dyDescent="0.2">
      <c r="A5305" s="3">
        <v>5044</v>
      </c>
      <c r="B5305" s="2" t="s">
        <v>13616</v>
      </c>
      <c r="C5305" s="2" t="s">
        <v>13596</v>
      </c>
      <c r="D5305" s="3">
        <v>13841</v>
      </c>
      <c r="E5305" s="3">
        <v>13825</v>
      </c>
      <c r="F5305" s="3">
        <v>56331</v>
      </c>
      <c r="G5305" s="3">
        <v>16506</v>
      </c>
      <c r="H5305" s="3">
        <v>47.654400000000003</v>
      </c>
      <c r="I5305" s="30">
        <v>772.9067</v>
      </c>
      <c r="J5305" s="30">
        <v>772.90713019999998</v>
      </c>
      <c r="K5305" s="30">
        <v>-4.2999999999999999E-4</v>
      </c>
      <c r="L5305" s="3">
        <v>2</v>
      </c>
      <c r="M5305" s="3">
        <v>2</v>
      </c>
      <c r="N5305" s="10">
        <f t="shared" si="574"/>
        <v>1</v>
      </c>
      <c r="O5305" s="35">
        <v>2</v>
      </c>
      <c r="P5305" s="17"/>
      <c r="Q5305" s="40">
        <v>1544.8054</v>
      </c>
      <c r="R5305" s="40">
        <v>772.90634</v>
      </c>
      <c r="S5305" s="18">
        <f t="shared" si="575"/>
        <v>0.46577441711835627</v>
      </c>
      <c r="T5305" s="18">
        <f t="shared" si="576"/>
        <v>1.0223748455512576</v>
      </c>
      <c r="U5305" s="18">
        <f t="shared" si="577"/>
        <v>1.1126833297663965</v>
      </c>
      <c r="V5305" s="30">
        <v>772.90719999999999</v>
      </c>
      <c r="W5305" s="3" t="s">
        <v>47</v>
      </c>
      <c r="X5305" s="3" t="s">
        <v>47</v>
      </c>
      <c r="Y5305" s="3" t="s">
        <v>47</v>
      </c>
      <c r="Z5305" s="3" t="s">
        <v>47</v>
      </c>
      <c r="AA5305" s="3" t="s">
        <v>48</v>
      </c>
      <c r="AB5305" s="12" t="s">
        <v>47</v>
      </c>
      <c r="AC5305" s="3" t="s">
        <v>47</v>
      </c>
      <c r="AD5305" s="3" t="s">
        <v>47</v>
      </c>
      <c r="AE5305" s="3" t="s">
        <v>47</v>
      </c>
      <c r="AF5305" s="3" t="s">
        <v>47</v>
      </c>
      <c r="AG5305" s="3" t="s">
        <v>47</v>
      </c>
      <c r="AH5305" s="3" t="s">
        <v>47</v>
      </c>
      <c r="AI5305" s="3" t="s">
        <v>47</v>
      </c>
      <c r="AJ5305" s="3" t="s">
        <v>47</v>
      </c>
      <c r="AK5305" s="3" t="s">
        <v>47</v>
      </c>
      <c r="AL5305" s="3" t="s">
        <v>47</v>
      </c>
      <c r="AM5305" s="3" t="s">
        <v>47</v>
      </c>
      <c r="AN5305" s="3" t="s">
        <v>47</v>
      </c>
      <c r="AU5305" s="3">
        <v>0</v>
      </c>
      <c r="AV5305" s="3">
        <v>17</v>
      </c>
      <c r="AW5305" s="3">
        <v>1</v>
      </c>
      <c r="AX5305" s="3">
        <v>17</v>
      </c>
      <c r="AY5305" s="3">
        <v>100</v>
      </c>
      <c r="AZ5305" s="6" t="str">
        <f t="shared" si="578"/>
        <v>2682.8</v>
      </c>
      <c r="BC5305" s="12" t="s">
        <v>13617</v>
      </c>
      <c r="BJ5305" s="12">
        <f t="shared" si="579"/>
        <v>0</v>
      </c>
      <c r="BK5305" s="12">
        <f t="shared" si="580"/>
        <v>0</v>
      </c>
      <c r="CQ5305" s="3" t="str">
        <f>CONCATENATE(baseURL!$A$1,baseURL!$B$1,baseURL!$C$1,".",C5305,".",L5305,".pkl&amp;seq=",BC5305)</f>
        <v>http://proteomics.broadinstitute.org/millscripts/viewfeed.pl?side=xl&amp;cycle=1&amp;fixedMods=iaaC&amp;file=msdataSM/iPRG2012_nd/cpick_in/iPRG2012_nd.2682.8.2.pkl&amp;seq=ALLESVGLELEDEK</v>
      </c>
    </row>
    <row r="5306" spans="1:95" x14ac:dyDescent="0.2">
      <c r="A5306" s="3">
        <v>3426</v>
      </c>
      <c r="B5306" s="2" t="s">
        <v>13599</v>
      </c>
      <c r="C5306" s="2" t="s">
        <v>13600</v>
      </c>
      <c r="D5306" s="3">
        <v>13842</v>
      </c>
      <c r="E5306" s="3">
        <v>13826</v>
      </c>
      <c r="F5306" s="3">
        <v>56332</v>
      </c>
      <c r="G5306" s="3">
        <v>16507</v>
      </c>
      <c r="H5306" s="3">
        <v>47.656100000000002</v>
      </c>
      <c r="I5306" s="30">
        <v>785.87103000000002</v>
      </c>
      <c r="J5306" s="30">
        <v>785.87358310000002</v>
      </c>
      <c r="K5306" s="30">
        <v>-2.5500000000000002E-3</v>
      </c>
      <c r="L5306" s="3">
        <v>0</v>
      </c>
      <c r="M5306" s="3">
        <v>2</v>
      </c>
      <c r="N5306" s="10">
        <f t="shared" si="574"/>
        <v>1</v>
      </c>
      <c r="O5306" s="35">
        <v>2</v>
      </c>
      <c r="P5306" s="17"/>
      <c r="Q5306" s="40">
        <v>1570.73838</v>
      </c>
      <c r="R5306" s="40">
        <v>785.87283000000002</v>
      </c>
      <c r="S5306" s="18">
        <f t="shared" si="575"/>
        <v>-2.2904469162051453</v>
      </c>
      <c r="T5306" s="18">
        <f t="shared" si="576"/>
        <v>0.9582975403249091</v>
      </c>
      <c r="U5306" s="18">
        <f t="shared" si="577"/>
        <v>1.1070493427842658</v>
      </c>
      <c r="V5306" s="30">
        <v>785.87369999999999</v>
      </c>
      <c r="W5306" s="3" t="s">
        <v>47</v>
      </c>
      <c r="X5306" s="3" t="s">
        <v>48</v>
      </c>
      <c r="Y5306" s="3" t="s">
        <v>47</v>
      </c>
      <c r="Z5306" s="3" t="s">
        <v>47</v>
      </c>
      <c r="AA5306" s="3" t="s">
        <v>47</v>
      </c>
      <c r="AB5306" s="12" t="s">
        <v>47</v>
      </c>
      <c r="AC5306" s="3" t="s">
        <v>47</v>
      </c>
      <c r="AE5306" s="3" t="s">
        <v>48</v>
      </c>
      <c r="AF5306" s="3" t="s">
        <v>48</v>
      </c>
      <c r="AH5306" s="3" t="s">
        <v>48</v>
      </c>
      <c r="AI5306" s="3" t="s">
        <v>47</v>
      </c>
      <c r="AK5306" s="3" t="s">
        <v>52</v>
      </c>
      <c r="AL5306" s="3" t="s">
        <v>48</v>
      </c>
      <c r="AM5306" s="3" t="s">
        <v>48</v>
      </c>
      <c r="AO5306" s="3" t="s">
        <v>52</v>
      </c>
      <c r="AU5306" s="3">
        <v>0</v>
      </c>
      <c r="AV5306" s="3">
        <v>7</v>
      </c>
      <c r="AW5306" s="3">
        <v>1</v>
      </c>
      <c r="AX5306" s="3">
        <v>7</v>
      </c>
      <c r="AY5306" s="3">
        <v>100</v>
      </c>
      <c r="AZ5306" s="6" t="str">
        <f t="shared" si="578"/>
        <v>2682.9</v>
      </c>
      <c r="BC5306" s="12" t="s">
        <v>13601</v>
      </c>
      <c r="BJ5306" s="12">
        <f t="shared" si="579"/>
        <v>0</v>
      </c>
      <c r="BK5306" s="12">
        <f t="shared" si="580"/>
        <v>0</v>
      </c>
      <c r="CQ5306" s="3" t="str">
        <f>CONCATENATE(baseURL!$A$1,baseURL!$B$1,baseURL!$C$1,".",C5306,".",L5306,".pkl&amp;seq=",BC5306)</f>
        <v>http://proteomics.broadinstitute.org/millscripts/viewfeed.pl?side=xl&amp;cycle=1&amp;fixedMods=iaaC&amp;file=msdataSM/iPRG2012_nd/cpick_in/iPRG2012_nd.2682.9.0.pkl&amp;seq=DAESALSLDPSYFR</v>
      </c>
    </row>
    <row r="5307" spans="1:95" x14ac:dyDescent="0.2">
      <c r="A5307" s="3">
        <v>7755</v>
      </c>
      <c r="B5307" s="2" t="s">
        <v>13618</v>
      </c>
      <c r="C5307" s="2" t="s">
        <v>13619</v>
      </c>
      <c r="D5307" s="3">
        <v>13845</v>
      </c>
      <c r="E5307" s="3">
        <v>13829</v>
      </c>
      <c r="F5307" s="3">
        <v>56345</v>
      </c>
      <c r="G5307" s="3">
        <v>16511</v>
      </c>
      <c r="H5307" s="3">
        <v>47.671700000000001</v>
      </c>
      <c r="I5307" s="30">
        <v>563.31775000000005</v>
      </c>
      <c r="J5307" s="30">
        <v>563.31583260000002</v>
      </c>
      <c r="K5307" s="30">
        <v>1.92E-3</v>
      </c>
      <c r="L5307" s="3">
        <v>2</v>
      </c>
      <c r="M5307" s="3">
        <v>2</v>
      </c>
      <c r="N5307" s="10">
        <f t="shared" si="574"/>
        <v>1</v>
      </c>
      <c r="O5307" s="35">
        <v>2</v>
      </c>
      <c r="P5307" s="17"/>
      <c r="Q5307" s="40">
        <v>1125.62625</v>
      </c>
      <c r="R5307" s="40">
        <v>563.31676000000004</v>
      </c>
      <c r="S5307" s="18">
        <f t="shared" si="575"/>
        <v>1.7574481540396572</v>
      </c>
      <c r="T5307" s="18">
        <f t="shared" si="576"/>
        <v>-1.6463206243379414</v>
      </c>
      <c r="U5307" s="18">
        <f t="shared" si="577"/>
        <v>-1.5266721337898035</v>
      </c>
      <c r="V5307" s="30">
        <v>563.31590000000006</v>
      </c>
      <c r="W5307" s="3" t="s">
        <v>52</v>
      </c>
      <c r="X5307" s="3" t="s">
        <v>47</v>
      </c>
      <c r="AA5307" s="3" t="s">
        <v>65</v>
      </c>
      <c r="AB5307" s="12" t="s">
        <v>52</v>
      </c>
      <c r="AC5307" s="3" t="s">
        <v>52</v>
      </c>
      <c r="AD5307" s="3" t="s">
        <v>65</v>
      </c>
      <c r="AG5307" s="3" t="s">
        <v>47</v>
      </c>
      <c r="AI5307" s="3" t="s">
        <v>47</v>
      </c>
      <c r="AJ5307" s="3" t="s">
        <v>52</v>
      </c>
      <c r="AK5307" s="3" t="s">
        <v>52</v>
      </c>
      <c r="AN5307" s="3" t="s">
        <v>65</v>
      </c>
      <c r="AO5307" s="3" t="s">
        <v>65</v>
      </c>
      <c r="AU5307" s="3">
        <v>4</v>
      </c>
      <c r="AV5307" s="3">
        <v>3</v>
      </c>
      <c r="AW5307" s="3">
        <v>1</v>
      </c>
      <c r="AX5307" s="3">
        <v>3</v>
      </c>
      <c r="AY5307" s="3">
        <v>100</v>
      </c>
      <c r="AZ5307" s="6" t="str">
        <f t="shared" si="578"/>
        <v>2683.1</v>
      </c>
      <c r="BB5307" s="12" t="s">
        <v>79</v>
      </c>
      <c r="BC5307" s="12" t="s">
        <v>13620</v>
      </c>
      <c r="BJ5307" s="12">
        <f t="shared" si="579"/>
        <v>0</v>
      </c>
      <c r="BK5307" s="12">
        <f t="shared" si="580"/>
        <v>0</v>
      </c>
      <c r="BW5307" s="3" t="s">
        <v>13621</v>
      </c>
      <c r="BZ5307" s="3" t="s">
        <v>13621</v>
      </c>
      <c r="CJ5307" s="3" t="s">
        <v>13622</v>
      </c>
      <c r="CK5307" s="3" t="s">
        <v>13621</v>
      </c>
      <c r="CQ5307" s="3" t="str">
        <f>CONCATENATE(baseURL!$A$1,baseURL!$B$1,"+Acetyl",baseURL!$C$1,".",C5307,".",L5307,".pkl&amp;seq=",BC5307)</f>
        <v>http://proteomics.broadinstitute.org/millscripts/viewfeed.pl?side=xl&amp;cycle=1&amp;fixedMods=iaaC+Acetyl&amp;file=msdataSM/iPRG2012_nd/cpick_in/iPRG2012_nd.2683.1.2.pkl&amp;seq=LTVNDLPVGR</v>
      </c>
    </row>
    <row r="5308" spans="1:95" x14ac:dyDescent="0.2">
      <c r="A5308" s="3">
        <v>5582</v>
      </c>
      <c r="B5308" s="2" t="s">
        <v>13623</v>
      </c>
      <c r="C5308" s="2" t="s">
        <v>13624</v>
      </c>
      <c r="D5308" s="3">
        <v>13847</v>
      </c>
      <c r="E5308" s="3">
        <v>13831</v>
      </c>
      <c r="F5308" s="3">
        <v>56347</v>
      </c>
      <c r="G5308" s="3">
        <v>16513</v>
      </c>
      <c r="H5308" s="3">
        <v>47.683399999999999</v>
      </c>
      <c r="I5308" s="30">
        <v>882.93357000000003</v>
      </c>
      <c r="J5308" s="30">
        <v>882.93300739999995</v>
      </c>
      <c r="K5308" s="30">
        <v>5.5999999999999995E-4</v>
      </c>
      <c r="L5308" s="3">
        <v>2</v>
      </c>
      <c r="M5308" s="3">
        <v>2</v>
      </c>
      <c r="N5308" s="10">
        <f t="shared" si="574"/>
        <v>1</v>
      </c>
      <c r="O5308" s="35">
        <v>2</v>
      </c>
      <c r="P5308" s="17"/>
      <c r="Q5308" s="40">
        <v>1764.8625300000001</v>
      </c>
      <c r="R5308" s="40">
        <v>882.93489999999997</v>
      </c>
      <c r="S5308" s="18">
        <f t="shared" si="575"/>
        <v>-1.5063398218135802</v>
      </c>
      <c r="T5308" s="18">
        <f t="shared" si="576"/>
        <v>-2.1435328924241515</v>
      </c>
      <c r="U5308" s="18">
        <f t="shared" si="577"/>
        <v>-1.9253967647154118</v>
      </c>
      <c r="V5308" s="30">
        <v>882.93320000000006</v>
      </c>
      <c r="W5308" s="3" t="s">
        <v>47</v>
      </c>
      <c r="X5308" s="3" t="s">
        <v>47</v>
      </c>
      <c r="Y5308" s="3" t="s">
        <v>47</v>
      </c>
      <c r="Z5308" s="3" t="s">
        <v>47</v>
      </c>
      <c r="AA5308" s="3" t="s">
        <v>48</v>
      </c>
      <c r="AB5308" s="12" t="s">
        <v>47</v>
      </c>
      <c r="AC5308" s="3" t="s">
        <v>47</v>
      </c>
      <c r="AD5308" s="3" t="s">
        <v>47</v>
      </c>
      <c r="AE5308" s="3" t="s">
        <v>47</v>
      </c>
      <c r="AF5308" s="3" t="s">
        <v>47</v>
      </c>
      <c r="AG5308" s="3" t="s">
        <v>47</v>
      </c>
      <c r="AH5308" s="3" t="s">
        <v>47</v>
      </c>
      <c r="AI5308" s="3" t="s">
        <v>47</v>
      </c>
      <c r="AJ5308" s="3" t="s">
        <v>47</v>
      </c>
      <c r="AK5308" s="3" t="s">
        <v>47</v>
      </c>
      <c r="AL5308" s="3" t="s">
        <v>47</v>
      </c>
      <c r="AM5308" s="3" t="s">
        <v>47</v>
      </c>
      <c r="AU5308" s="3">
        <v>0</v>
      </c>
      <c r="AV5308" s="3">
        <v>16</v>
      </c>
      <c r="AW5308" s="3">
        <v>1</v>
      </c>
      <c r="AX5308" s="3">
        <v>16</v>
      </c>
      <c r="AY5308" s="3">
        <v>100</v>
      </c>
      <c r="AZ5308" s="6" t="str">
        <f t="shared" si="578"/>
        <v>2683.3</v>
      </c>
      <c r="BC5308" s="12" t="s">
        <v>13532</v>
      </c>
      <c r="BJ5308" s="12">
        <f t="shared" si="579"/>
        <v>0</v>
      </c>
      <c r="BK5308" s="12">
        <f t="shared" si="580"/>
        <v>0</v>
      </c>
      <c r="CQ5308" s="3" t="str">
        <f>CONCATENATE(baseURL!$A$1,baseURL!$B$1,baseURL!$C$1,".",C5308,".",L5308,".pkl&amp;seq=",BC5308)</f>
        <v>http://proteomics.broadinstitute.org/millscripts/viewfeed.pl?side=xl&amp;cycle=1&amp;fixedMods=iaaC&amp;file=msdataSM/iPRG2012_nd/cpick_in/iPRG2012_nd.2683.3.2.pkl&amp;seq=LGEMPADQGFPAYLGAK</v>
      </c>
    </row>
    <row r="5309" spans="1:95" x14ac:dyDescent="0.2">
      <c r="A5309" s="3">
        <v>7410</v>
      </c>
      <c r="B5309" s="2" t="s">
        <v>13627</v>
      </c>
      <c r="C5309" s="2" t="s">
        <v>13628</v>
      </c>
      <c r="D5309" s="3">
        <v>13852</v>
      </c>
      <c r="E5309" s="3">
        <v>13836</v>
      </c>
      <c r="F5309" s="3">
        <v>56370</v>
      </c>
      <c r="G5309" s="3">
        <v>16519</v>
      </c>
      <c r="H5309" s="3">
        <v>47.6999</v>
      </c>
      <c r="I5309" s="30">
        <v>638.35287000000005</v>
      </c>
      <c r="J5309" s="30">
        <v>638.68813999999998</v>
      </c>
      <c r="K5309" s="30">
        <v>-0.33527000000000001</v>
      </c>
      <c r="L5309" s="3">
        <v>3</v>
      </c>
      <c r="M5309" s="3">
        <v>3</v>
      </c>
      <c r="N5309" s="10">
        <f t="shared" si="574"/>
        <v>1</v>
      </c>
      <c r="O5309" s="35">
        <v>3</v>
      </c>
      <c r="P5309" s="17"/>
      <c r="Q5309" s="40">
        <v>1913.04909</v>
      </c>
      <c r="R5309" s="40">
        <v>638.35455000000002</v>
      </c>
      <c r="S5309" s="18">
        <f t="shared" si="575"/>
        <v>-2.6317663122551891</v>
      </c>
      <c r="T5309" s="18">
        <f t="shared" si="576"/>
        <v>522.57793102588255</v>
      </c>
      <c r="U5309" s="18">
        <f t="shared" si="577"/>
        <v>522.67192268001259</v>
      </c>
      <c r="V5309" s="30">
        <v>638.68820000000005</v>
      </c>
      <c r="W5309" s="3" t="s">
        <v>47</v>
      </c>
      <c r="X5309" s="3" t="s">
        <v>47</v>
      </c>
      <c r="Y5309" s="3" t="s">
        <v>47</v>
      </c>
      <c r="Z5309" s="3" t="s">
        <v>47</v>
      </c>
      <c r="AA5309" s="3" t="s">
        <v>47</v>
      </c>
      <c r="AB5309" s="12" t="s">
        <v>48</v>
      </c>
      <c r="AC5309" s="3" t="s">
        <v>48</v>
      </c>
      <c r="AD5309" s="3" t="s">
        <v>47</v>
      </c>
      <c r="AF5309" s="3" t="s">
        <v>48</v>
      </c>
      <c r="AG5309" s="3" t="s">
        <v>48</v>
      </c>
      <c r="AK5309" s="3" t="s">
        <v>48</v>
      </c>
      <c r="AL5309" s="3" t="s">
        <v>52</v>
      </c>
      <c r="AO5309" s="3" t="s">
        <v>48</v>
      </c>
      <c r="AU5309" s="3">
        <v>0</v>
      </c>
      <c r="AV5309" s="3">
        <v>6</v>
      </c>
      <c r="AW5309" s="3">
        <v>2</v>
      </c>
      <c r="AX5309" s="3">
        <v>4</v>
      </c>
      <c r="AY5309" s="3">
        <v>66.67</v>
      </c>
      <c r="AZ5309" s="6" t="str">
        <f t="shared" si="578"/>
        <v>2684.5</v>
      </c>
      <c r="BC5309" s="12" t="s">
        <v>13629</v>
      </c>
      <c r="BJ5309" s="12">
        <f t="shared" si="579"/>
        <v>0</v>
      </c>
      <c r="BK5309" s="12">
        <f t="shared" si="580"/>
        <v>0</v>
      </c>
      <c r="BP5309" s="3" t="s">
        <v>54</v>
      </c>
      <c r="BR5309" s="3" t="s">
        <v>54</v>
      </c>
      <c r="BV5309" s="3" t="s">
        <v>13630</v>
      </c>
      <c r="BW5309" s="3" t="s">
        <v>13630</v>
      </c>
      <c r="CQ5309" s="3" t="str">
        <f>CONCATENATE(baseURL!$A$1,baseURL!$B$1,baseURL!$C$1,".",C5309,".",L5309,".pkl&amp;seq=",BC5309,"&amp;varMods=Deamidated-N")</f>
        <v>http://proteomics.broadinstitute.org/millscripts/viewfeed.pl?side=xl&amp;cycle=1&amp;fixedMods=iaaC&amp;file=msdataSM/iPRG2012_nd/cpick_in/iPRG2012_nd.2684.5.3.pkl&amp;seq=LLPGLKSNFATLADPEAR&amp;varMods=Deamidated-N</v>
      </c>
    </row>
    <row r="5310" spans="1:95" x14ac:dyDescent="0.2">
      <c r="A5310" s="3">
        <v>5347</v>
      </c>
      <c r="B5310" s="2" t="s">
        <v>13631</v>
      </c>
      <c r="C5310" s="2" t="s">
        <v>13632</v>
      </c>
      <c r="D5310" s="3">
        <v>13853</v>
      </c>
      <c r="E5310" s="3">
        <v>13837</v>
      </c>
      <c r="F5310" s="3">
        <v>56371</v>
      </c>
      <c r="G5310" s="3">
        <v>16520</v>
      </c>
      <c r="H5310" s="3">
        <v>47.702399999999997</v>
      </c>
      <c r="I5310" s="30">
        <v>695.66441999999995</v>
      </c>
      <c r="J5310" s="30">
        <v>695.66192279999996</v>
      </c>
      <c r="K5310" s="30">
        <v>2.5000000000000001E-3</v>
      </c>
      <c r="L5310" s="3">
        <v>3</v>
      </c>
      <c r="M5310" s="3">
        <v>3</v>
      </c>
      <c r="N5310" s="10">
        <f t="shared" si="574"/>
        <v>1</v>
      </c>
      <c r="O5310" s="35">
        <v>3</v>
      </c>
      <c r="P5310" s="17"/>
      <c r="Q5310" s="40">
        <v>2084.9746</v>
      </c>
      <c r="R5310" s="40">
        <v>695.66305</v>
      </c>
      <c r="S5310" s="18">
        <f t="shared" si="575"/>
        <v>1.9693442104646606</v>
      </c>
      <c r="T5310" s="18">
        <f t="shared" si="576"/>
        <v>-1.6203246672965299</v>
      </c>
      <c r="U5310" s="18">
        <f t="shared" si="577"/>
        <v>-1.7968469074608531</v>
      </c>
      <c r="V5310" s="30">
        <v>695.66179999999997</v>
      </c>
      <c r="W5310" s="3" t="s">
        <v>47</v>
      </c>
      <c r="X5310" s="3" t="s">
        <v>47</v>
      </c>
      <c r="Y5310" s="3" t="s">
        <v>47</v>
      </c>
      <c r="Z5310" s="3" t="s">
        <v>47</v>
      </c>
      <c r="AA5310" s="3" t="s">
        <v>48</v>
      </c>
      <c r="AB5310" s="12" t="s">
        <v>47</v>
      </c>
      <c r="AC5310" s="3" t="s">
        <v>47</v>
      </c>
      <c r="AD5310" s="3" t="s">
        <v>47</v>
      </c>
      <c r="AE5310" s="3" t="s">
        <v>47</v>
      </c>
      <c r="AF5310" s="3" t="s">
        <v>47</v>
      </c>
      <c r="AG5310" s="3" t="s">
        <v>48</v>
      </c>
      <c r="AH5310" s="3" t="s">
        <v>47</v>
      </c>
      <c r="AI5310" s="3" t="s">
        <v>47</v>
      </c>
      <c r="AJ5310" s="3" t="s">
        <v>47</v>
      </c>
      <c r="AK5310" s="3" t="s">
        <v>47</v>
      </c>
      <c r="AL5310" s="3" t="s">
        <v>48</v>
      </c>
      <c r="AM5310" s="3" t="s">
        <v>47</v>
      </c>
      <c r="AN5310" s="3" t="s">
        <v>48</v>
      </c>
      <c r="AU5310" s="3">
        <v>0</v>
      </c>
      <c r="AV5310" s="3">
        <v>14</v>
      </c>
      <c r="AW5310" s="3">
        <v>1</v>
      </c>
      <c r="AX5310" s="3">
        <v>14</v>
      </c>
      <c r="AY5310" s="3">
        <v>100</v>
      </c>
      <c r="AZ5310" s="6" t="str">
        <f t="shared" si="578"/>
        <v>2684.6</v>
      </c>
      <c r="BC5310" s="12" t="s">
        <v>13612</v>
      </c>
      <c r="BJ5310" s="12">
        <f t="shared" si="579"/>
        <v>0</v>
      </c>
      <c r="BK5310" s="12">
        <f t="shared" si="580"/>
        <v>0</v>
      </c>
      <c r="CQ5310" s="3" t="str">
        <f>CONCATENATE(baseURL!$A$1,baseURL!$B$1,baseURL!$C$1,".",C5310,".",L5310,".pkl&amp;seq=",BC5310)</f>
        <v>http://proteomics.broadinstitute.org/millscripts/viewfeed.pl?side=xl&amp;cycle=1&amp;fixedMods=iaaC&amp;file=msdataSM/iPRG2012_nd/cpick_in/iPRG2012_nd.2684.6.3.pkl&amp;seq=RGYPGYMYTDLSTLYER</v>
      </c>
    </row>
    <row r="5311" spans="1:95" x14ac:dyDescent="0.2">
      <c r="A5311" s="3">
        <v>7631</v>
      </c>
      <c r="B5311" s="2" t="s">
        <v>13638</v>
      </c>
      <c r="C5311" s="2" t="s">
        <v>13639</v>
      </c>
      <c r="D5311" s="3">
        <v>13859</v>
      </c>
      <c r="E5311" s="3">
        <v>13843</v>
      </c>
      <c r="F5311" s="3">
        <v>56408</v>
      </c>
      <c r="G5311" s="3">
        <v>16528</v>
      </c>
      <c r="H5311" s="3">
        <v>47.739800000000002</v>
      </c>
      <c r="I5311" s="30">
        <v>498.50473</v>
      </c>
      <c r="J5311" s="30">
        <v>498.50254260000003</v>
      </c>
      <c r="K5311" s="30">
        <v>2.1900000000000001E-3</v>
      </c>
      <c r="L5311" s="3">
        <v>4</v>
      </c>
      <c r="M5311" s="3">
        <v>4</v>
      </c>
      <c r="N5311" s="10">
        <f t="shared" si="574"/>
        <v>1</v>
      </c>
      <c r="O5311" s="35">
        <v>4</v>
      </c>
      <c r="Q5311" s="40">
        <v>1990.98909</v>
      </c>
      <c r="R5311" s="40">
        <v>498.50272999999999</v>
      </c>
      <c r="S5311" s="18">
        <f t="shared" si="575"/>
        <v>4.01201413683241</v>
      </c>
      <c r="T5311" s="18">
        <f t="shared" si="576"/>
        <v>-0.37592572453689566</v>
      </c>
      <c r="U5311" s="18">
        <f t="shared" si="577"/>
        <v>-1.063183746193882</v>
      </c>
      <c r="V5311" s="30">
        <v>498.50220000000002</v>
      </c>
      <c r="W5311" s="3" t="s">
        <v>47</v>
      </c>
      <c r="X5311" s="3" t="s">
        <v>47</v>
      </c>
      <c r="Y5311" s="3" t="s">
        <v>47</v>
      </c>
      <c r="Z5311" s="3" t="s">
        <v>52</v>
      </c>
      <c r="AB5311" s="12" t="s">
        <v>48</v>
      </c>
      <c r="AC5311" s="3" t="s">
        <v>52</v>
      </c>
      <c r="AD5311" s="3" t="s">
        <v>48</v>
      </c>
      <c r="AG5311" s="3" t="s">
        <v>52</v>
      </c>
      <c r="AH5311" s="3" t="s">
        <v>47</v>
      </c>
      <c r="AU5311" s="3">
        <v>0</v>
      </c>
      <c r="AV5311" s="3">
        <v>4</v>
      </c>
      <c r="AW5311" s="3">
        <v>1</v>
      </c>
      <c r="AX5311" s="3">
        <v>4</v>
      </c>
      <c r="AY5311" s="3">
        <v>100</v>
      </c>
      <c r="AZ5311" s="6" t="str">
        <f t="shared" si="578"/>
        <v>2686.1</v>
      </c>
      <c r="BC5311" s="12" t="s">
        <v>13640</v>
      </c>
      <c r="BI5311" s="12" t="s">
        <v>594</v>
      </c>
      <c r="BJ5311" s="12">
        <f t="shared" si="579"/>
        <v>0</v>
      </c>
      <c r="BK5311" s="12">
        <f t="shared" si="580"/>
        <v>1</v>
      </c>
      <c r="BR5311" s="3" t="s">
        <v>594</v>
      </c>
      <c r="CQ5311" s="3" t="str">
        <f>CONCATENATE(baseURL!$A$1,baseURL!$B$1,baseURL!$C$1,".",C5311,".",L5311,".pkl&amp;seq=",BC5311,"&amp;varMods=ReducedCys-C")</f>
        <v>http://proteomics.broadinstitute.org/millscripts/viewfeed.pl?side=xl&amp;cycle=1&amp;fixedMods=iaaC&amp;file=msdataSM/iPRG2012_nd/cpick_in/iPRG2012_nd.2686.1.4.pkl&amp;seq=VAcLGAWHPAHVMWSVAR&amp;varMods=ReducedCys-C</v>
      </c>
    </row>
    <row r="5312" spans="1:95" x14ac:dyDescent="0.2">
      <c r="A5312" s="3">
        <v>7243</v>
      </c>
      <c r="B5312" s="2" t="s">
        <v>13636</v>
      </c>
      <c r="C5312" s="2" t="s">
        <v>13637</v>
      </c>
      <c r="D5312" s="3">
        <v>13869</v>
      </c>
      <c r="E5312" s="3">
        <v>13853</v>
      </c>
      <c r="F5312" s="3">
        <v>56418</v>
      </c>
      <c r="G5312" s="3">
        <v>16538</v>
      </c>
      <c r="H5312" s="3">
        <v>47.755600000000001</v>
      </c>
      <c r="I5312" s="30">
        <v>832.41042000000004</v>
      </c>
      <c r="J5312" s="30">
        <v>832.40594050000004</v>
      </c>
      <c r="K5312" s="30">
        <v>4.4799999999999996E-3</v>
      </c>
      <c r="L5312" s="3">
        <v>2</v>
      </c>
      <c r="M5312" s="3">
        <v>2</v>
      </c>
      <c r="N5312" s="10">
        <f t="shared" si="574"/>
        <v>1</v>
      </c>
      <c r="O5312" s="35">
        <v>2</v>
      </c>
      <c r="P5312" s="17"/>
      <c r="Q5312" s="40">
        <v>1663.80746</v>
      </c>
      <c r="R5312" s="40">
        <v>832.40737000000001</v>
      </c>
      <c r="S5312" s="18">
        <f t="shared" si="575"/>
        <v>3.664071354906667</v>
      </c>
      <c r="T5312" s="18">
        <f t="shared" si="576"/>
        <v>-1.7173081972736435</v>
      </c>
      <c r="U5312" s="18">
        <f t="shared" si="577"/>
        <v>-1.405561798427964</v>
      </c>
      <c r="V5312" s="30">
        <v>832.40620000000001</v>
      </c>
      <c r="W5312" s="3" t="s">
        <v>47</v>
      </c>
      <c r="X5312" s="3" t="s">
        <v>47</v>
      </c>
      <c r="Y5312" s="3" t="s">
        <v>47</v>
      </c>
      <c r="AA5312" s="3" t="s">
        <v>47</v>
      </c>
      <c r="AB5312" s="12" t="s">
        <v>48</v>
      </c>
      <c r="AF5312" s="3" t="s">
        <v>48</v>
      </c>
      <c r="AG5312" s="3" t="s">
        <v>48</v>
      </c>
      <c r="AH5312" s="3" t="s">
        <v>47</v>
      </c>
      <c r="AK5312" s="3" t="s">
        <v>52</v>
      </c>
      <c r="AL5312" s="3" t="s">
        <v>52</v>
      </c>
      <c r="AU5312" s="3">
        <v>0</v>
      </c>
      <c r="AV5312" s="3">
        <v>5</v>
      </c>
      <c r="AW5312" s="3">
        <v>1</v>
      </c>
      <c r="AX5312" s="3">
        <v>5</v>
      </c>
      <c r="AY5312" s="3">
        <v>100</v>
      </c>
      <c r="AZ5312" s="6" t="str">
        <f t="shared" si="578"/>
        <v>2686.11</v>
      </c>
      <c r="BC5312" s="12" t="s">
        <v>11094</v>
      </c>
      <c r="BJ5312" s="12">
        <f t="shared" si="579"/>
        <v>0</v>
      </c>
      <c r="BK5312" s="12">
        <f t="shared" si="580"/>
        <v>0</v>
      </c>
      <c r="CQ5312" s="3" t="str">
        <f>CONCATENATE(baseURL!$A$1,baseURL!$B$1,baseURL!$C$1,".",C5312,".",L5312,".pkl&amp;seq=",BC5312)</f>
        <v>http://proteomics.broadinstitute.org/millscripts/viewfeed.pl?side=xl&amp;cycle=1&amp;fixedMods=iaaC&amp;file=msdataSM/iPRG2012_nd/cpick_in/iPRG2012_nd.2686.11.2.pkl&amp;seq=AAGANVDNVWADVYAK</v>
      </c>
    </row>
    <row r="5313" spans="1:95" x14ac:dyDescent="0.2">
      <c r="A5313" s="3">
        <v>5400</v>
      </c>
      <c r="B5313" s="2" t="s">
        <v>13642</v>
      </c>
      <c r="C5313" s="2" t="s">
        <v>13643</v>
      </c>
      <c r="D5313" s="3">
        <v>13860</v>
      </c>
      <c r="E5313" s="3">
        <v>13844</v>
      </c>
      <c r="F5313" s="3">
        <v>56409</v>
      </c>
      <c r="G5313" s="3">
        <v>16529</v>
      </c>
      <c r="H5313" s="3">
        <v>47.740600000000001</v>
      </c>
      <c r="I5313" s="30">
        <v>519.98274000000004</v>
      </c>
      <c r="J5313" s="30">
        <v>519.98299959999997</v>
      </c>
      <c r="K5313" s="30">
        <v>-2.5999999999999998E-4</v>
      </c>
      <c r="L5313" s="3">
        <v>3</v>
      </c>
      <c r="M5313" s="3">
        <v>3</v>
      </c>
      <c r="N5313" s="10">
        <f t="shared" si="574"/>
        <v>1</v>
      </c>
      <c r="O5313" s="35">
        <v>3</v>
      </c>
      <c r="P5313" s="17"/>
      <c r="Q5313" s="40">
        <v>1557.9362900000001</v>
      </c>
      <c r="R5313" s="40">
        <v>519.98361</v>
      </c>
      <c r="S5313" s="18">
        <f t="shared" si="575"/>
        <v>-1.6731296587665736</v>
      </c>
      <c r="T5313" s="18">
        <f t="shared" si="576"/>
        <v>-1.1738831537935714</v>
      </c>
      <c r="U5313" s="18">
        <f t="shared" si="577"/>
        <v>-1.5577414065056967</v>
      </c>
      <c r="V5313" s="30">
        <v>519.9828</v>
      </c>
      <c r="W5313" s="3" t="s">
        <v>47</v>
      </c>
      <c r="X5313" s="3" t="s">
        <v>47</v>
      </c>
      <c r="Y5313" s="3" t="s">
        <v>47</v>
      </c>
      <c r="Z5313" s="3" t="s">
        <v>47</v>
      </c>
      <c r="AA5313" s="3" t="s">
        <v>47</v>
      </c>
      <c r="AB5313" s="12" t="s">
        <v>47</v>
      </c>
      <c r="AC5313" s="3" t="s">
        <v>47</v>
      </c>
      <c r="AD5313" s="3" t="s">
        <v>47</v>
      </c>
      <c r="AE5313" s="3" t="s">
        <v>47</v>
      </c>
      <c r="AF5313" s="3" t="s">
        <v>48</v>
      </c>
      <c r="AG5313" s="3" t="s">
        <v>47</v>
      </c>
      <c r="AH5313" s="3" t="s">
        <v>47</v>
      </c>
      <c r="AI5313" s="3" t="s">
        <v>48</v>
      </c>
      <c r="AJ5313" s="3" t="s">
        <v>47</v>
      </c>
      <c r="AK5313" s="3" t="s">
        <v>52</v>
      </c>
      <c r="AL5313" s="3" t="s">
        <v>48</v>
      </c>
      <c r="AM5313" s="3" t="s">
        <v>47</v>
      </c>
      <c r="AU5313" s="3">
        <v>0</v>
      </c>
      <c r="AV5313" s="3">
        <v>13</v>
      </c>
      <c r="AW5313" s="3">
        <v>1</v>
      </c>
      <c r="AX5313" s="3">
        <v>13</v>
      </c>
      <c r="AY5313" s="3">
        <v>100</v>
      </c>
      <c r="AZ5313" s="6" t="str">
        <f t="shared" si="578"/>
        <v>2686.2</v>
      </c>
      <c r="BC5313" s="12" t="s">
        <v>13644</v>
      </c>
      <c r="BJ5313" s="12">
        <f t="shared" si="579"/>
        <v>0</v>
      </c>
      <c r="BK5313" s="12">
        <f t="shared" si="580"/>
        <v>0</v>
      </c>
      <c r="CQ5313" s="3" t="str">
        <f>CONCATENATE(baseURL!$A$1,baseURL!$B$1,baseURL!$C$1,".",C5313,".",L5313,".pkl&amp;seq=",BC5313)</f>
        <v>http://proteomics.broadinstitute.org/millscripts/viewfeed.pl?side=xl&amp;cycle=1&amp;fixedMods=iaaC&amp;file=msdataSM/iPRG2012_nd/cpick_in/iPRG2012_nd.2686.2.3.pkl&amp;seq=VSGVSLLALWKEKK</v>
      </c>
    </row>
    <row r="5314" spans="1:95" x14ac:dyDescent="0.2">
      <c r="A5314" s="3">
        <v>2860</v>
      </c>
      <c r="B5314" s="2" t="s">
        <v>13645</v>
      </c>
      <c r="C5314" s="2" t="s">
        <v>13646</v>
      </c>
      <c r="D5314" s="3">
        <v>13862</v>
      </c>
      <c r="E5314" s="3">
        <v>13846</v>
      </c>
      <c r="F5314" s="3">
        <v>56411</v>
      </c>
      <c r="G5314" s="3">
        <v>16531</v>
      </c>
      <c r="H5314" s="3">
        <v>47.743899999999996</v>
      </c>
      <c r="I5314" s="30">
        <v>588.05647999999997</v>
      </c>
      <c r="J5314" s="30">
        <v>588.05659509999998</v>
      </c>
      <c r="K5314" s="30">
        <v>-1.2E-4</v>
      </c>
      <c r="L5314" s="3">
        <v>0</v>
      </c>
      <c r="M5314" s="3">
        <v>4</v>
      </c>
      <c r="N5314" s="10">
        <f t="shared" ref="N5314:N5377" si="581">IF(AND(M5314&gt;0,L5314&gt;0), IF(M5314=L5314,1,-1), 1)</f>
        <v>1</v>
      </c>
      <c r="O5314" s="35">
        <v>4</v>
      </c>
      <c r="P5314" s="17"/>
      <c r="Q5314" s="40">
        <v>2349.2053500000002</v>
      </c>
      <c r="R5314" s="40">
        <v>588.05678999999998</v>
      </c>
      <c r="S5314" s="18">
        <f t="shared" ref="S5314:S5377" si="582">1000000*(I5314-R5314)/R5314</f>
        <v>-0.52715997040546558</v>
      </c>
      <c r="T5314" s="18">
        <f t="shared" ref="T5314:T5377" si="583">1000000*(J5314-R5314)/R5314</f>
        <v>-0.33143057492249722</v>
      </c>
      <c r="U5314" s="18">
        <f t="shared" ref="U5314:U5377" si="584">1000000*(V5314-R5314)/R5314</f>
        <v>-0.49314964962812763</v>
      </c>
      <c r="V5314" s="30">
        <v>588.05650000000003</v>
      </c>
      <c r="W5314" s="3" t="s">
        <v>47</v>
      </c>
      <c r="Z5314" s="3" t="s">
        <v>47</v>
      </c>
      <c r="AA5314" s="3" t="s">
        <v>47</v>
      </c>
      <c r="AC5314" s="3" t="s">
        <v>47</v>
      </c>
      <c r="AE5314" s="3" t="s">
        <v>48</v>
      </c>
      <c r="AF5314" s="3" t="s">
        <v>48</v>
      </c>
      <c r="AU5314" s="3">
        <v>0</v>
      </c>
      <c r="AV5314" s="3">
        <v>4</v>
      </c>
      <c r="AW5314" s="3">
        <v>1</v>
      </c>
      <c r="AX5314" s="3">
        <v>4</v>
      </c>
      <c r="AY5314" s="3">
        <v>100</v>
      </c>
      <c r="AZ5314" s="6" t="str">
        <f t="shared" ref="AZ5314:AZ5377" si="585">HYPERLINK(CQ5314,C5314)</f>
        <v>2686.4</v>
      </c>
      <c r="BC5314" s="12" t="s">
        <v>13647</v>
      </c>
      <c r="BJ5314" s="12">
        <f t="shared" ref="BJ5314:BJ5377" si="586">LEN(BC5314)-LEN(SUBSTITUTE(BC5314,"C",""))</f>
        <v>0</v>
      </c>
      <c r="BK5314" s="12">
        <f t="shared" ref="BK5314:BK5377" si="587">LEN(BC5314)-LEN(SUBSTITUTE(BC5314,"c",""))</f>
        <v>0</v>
      </c>
      <c r="CQ5314" s="3" t="str">
        <f>CONCATENATE(baseURL!$A$1,baseURL!$B$1,baseURL!$C$1,".",C5314,".",L5314,".pkl&amp;seq=",BC5314)</f>
        <v>http://proteomics.broadinstitute.org/millscripts/viewfeed.pl?side=xl&amp;cycle=1&amp;fixedMods=iaaC&amp;file=msdataSM/iPRG2012_nd/cpick_in/iPRG2012_nd.2686.4.0.pkl&amp;seq=MVAEVDMKEALASGQFRPLTR</v>
      </c>
    </row>
    <row r="5315" spans="1:95" x14ac:dyDescent="0.2">
      <c r="A5315" s="3">
        <v>64</v>
      </c>
      <c r="B5315" s="2" t="s">
        <v>13648</v>
      </c>
      <c r="C5315" s="2" t="s">
        <v>13649</v>
      </c>
      <c r="D5315" s="3">
        <v>13866</v>
      </c>
      <c r="E5315" s="3">
        <v>13850</v>
      </c>
      <c r="F5315" s="3">
        <v>56415</v>
      </c>
      <c r="G5315" s="3">
        <v>16535</v>
      </c>
      <c r="H5315" s="3">
        <v>47.750599999999999</v>
      </c>
      <c r="I5315" s="30">
        <v>781.06217000000004</v>
      </c>
      <c r="J5315" s="30">
        <v>781.06311319999998</v>
      </c>
      <c r="K5315" s="30">
        <v>-9.3999999999999997E-4</v>
      </c>
      <c r="L5315" s="3">
        <v>3</v>
      </c>
      <c r="M5315" s="3">
        <v>3</v>
      </c>
      <c r="N5315" s="10">
        <f t="shared" si="581"/>
        <v>1</v>
      </c>
      <c r="O5315" s="35">
        <v>3</v>
      </c>
      <c r="P5315" s="17"/>
      <c r="Q5315" s="40">
        <v>2341.1782699999999</v>
      </c>
      <c r="R5315" s="40">
        <v>781.06426999999996</v>
      </c>
      <c r="S5315" s="18">
        <f t="shared" si="582"/>
        <v>-2.6886391819300663</v>
      </c>
      <c r="T5315" s="18">
        <f t="shared" si="583"/>
        <v>-1.4810560979696894</v>
      </c>
      <c r="U5315" s="18">
        <f t="shared" si="584"/>
        <v>-1.3699256783482197</v>
      </c>
      <c r="V5315" s="30">
        <v>781.06320000000005</v>
      </c>
      <c r="W5315" s="3" t="s">
        <v>47</v>
      </c>
      <c r="Z5315" s="3" t="s">
        <v>47</v>
      </c>
      <c r="AA5315" s="3" t="s">
        <v>47</v>
      </c>
      <c r="AB5315" s="12" t="s">
        <v>47</v>
      </c>
      <c r="AC5315" s="3" t="s">
        <v>47</v>
      </c>
      <c r="AD5315" s="3" t="s">
        <v>47</v>
      </c>
      <c r="AE5315" s="3" t="s">
        <v>47</v>
      </c>
      <c r="AF5315" s="3" t="s">
        <v>47</v>
      </c>
      <c r="AG5315" s="3" t="s">
        <v>47</v>
      </c>
      <c r="AI5315" s="3" t="s">
        <v>47</v>
      </c>
      <c r="AK5315" s="3" t="s">
        <v>47</v>
      </c>
      <c r="AL5315" s="3" t="s">
        <v>47</v>
      </c>
      <c r="AM5315" s="3" t="s">
        <v>47</v>
      </c>
      <c r="AN5315" s="3" t="s">
        <v>47</v>
      </c>
      <c r="AP5315" s="3" t="s">
        <v>47</v>
      </c>
      <c r="AQ5315" s="3" t="s">
        <v>47</v>
      </c>
      <c r="AS5315" s="3" t="s">
        <v>47</v>
      </c>
      <c r="AU5315" s="3">
        <v>0</v>
      </c>
      <c r="AV5315" s="3">
        <v>17</v>
      </c>
      <c r="AW5315" s="3">
        <v>2</v>
      </c>
      <c r="AX5315" s="3">
        <v>16</v>
      </c>
      <c r="AY5315" s="3">
        <v>94.12</v>
      </c>
      <c r="AZ5315" s="6" t="str">
        <f t="shared" si="585"/>
        <v>2686.8</v>
      </c>
      <c r="BB5315" s="12" t="s">
        <v>79</v>
      </c>
      <c r="BC5315" s="12" t="s">
        <v>13650</v>
      </c>
      <c r="BJ5315" s="12">
        <f t="shared" si="586"/>
        <v>0</v>
      </c>
      <c r="BK5315" s="12">
        <f t="shared" si="587"/>
        <v>0</v>
      </c>
      <c r="CO5315" s="3" t="s">
        <v>13651</v>
      </c>
      <c r="CQ5315" s="3" t="str">
        <f>CONCATENATE(baseURL!$A$1,baseURL!$B$1,"+Acetyl",baseURL!$C$1,".",C5315,".",L5315,".pkl&amp;seq=",BC5315)</f>
        <v>http://proteomics.broadinstitute.org/millscripts/viewfeed.pl?side=xl&amp;cycle=1&amp;fixedMods=iaaC+Acetyl&amp;file=msdataSM/iPRG2012_nd/cpick_in/iPRG2012_nd.2686.8.3.pkl&amp;seq=ASETPRVDPTELSNVNAPVFR</v>
      </c>
    </row>
    <row r="5316" spans="1:95" x14ac:dyDescent="0.2">
      <c r="A5316" s="3">
        <v>7676</v>
      </c>
      <c r="B5316" s="2" t="s">
        <v>13652</v>
      </c>
      <c r="C5316" s="2" t="s">
        <v>13642</v>
      </c>
      <c r="D5316" s="3">
        <v>13872</v>
      </c>
      <c r="E5316" s="3">
        <v>13856</v>
      </c>
      <c r="F5316" s="3">
        <v>56431</v>
      </c>
      <c r="G5316" s="3">
        <v>16542</v>
      </c>
      <c r="H5316" s="3">
        <v>47.773099999999999</v>
      </c>
      <c r="I5316" s="30">
        <v>644.29871000000003</v>
      </c>
      <c r="J5316" s="30">
        <v>644.29842550000001</v>
      </c>
      <c r="K5316" s="30">
        <v>2.7999999999999998E-4</v>
      </c>
      <c r="L5316" s="3">
        <v>3</v>
      </c>
      <c r="M5316" s="3">
        <v>3</v>
      </c>
      <c r="N5316" s="10">
        <f t="shared" si="581"/>
        <v>1</v>
      </c>
      <c r="O5316" s="35">
        <v>3</v>
      </c>
      <c r="Q5316" s="37">
        <v>1930.8826200000001</v>
      </c>
      <c r="R5316" s="37">
        <v>644.29906000000005</v>
      </c>
      <c r="S5316" s="18">
        <f t="shared" si="582"/>
        <v>-0.54322599822794959</v>
      </c>
      <c r="T5316" s="18">
        <f t="shared" si="583"/>
        <v>-0.98479113107273597</v>
      </c>
      <c r="U5316" s="18">
        <f t="shared" si="584"/>
        <v>-0.86916159720000952</v>
      </c>
      <c r="V5316" s="30">
        <v>644.29849999999999</v>
      </c>
      <c r="W5316" s="3" t="s">
        <v>47</v>
      </c>
      <c r="Y5316" s="3" t="s">
        <v>47</v>
      </c>
      <c r="AC5316" s="3" t="s">
        <v>52</v>
      </c>
      <c r="AD5316" s="3" t="s">
        <v>47</v>
      </c>
      <c r="AE5316" s="3" t="s">
        <v>47</v>
      </c>
      <c r="AH5316" s="3" t="s">
        <v>47</v>
      </c>
      <c r="AP5316" s="3" t="s">
        <v>48</v>
      </c>
      <c r="AU5316" s="3">
        <v>0</v>
      </c>
      <c r="AV5316" s="3">
        <v>5</v>
      </c>
      <c r="AW5316" s="3">
        <v>2</v>
      </c>
      <c r="AX5316" s="3">
        <v>3</v>
      </c>
      <c r="AY5316" s="3">
        <v>60</v>
      </c>
      <c r="AZ5316" s="6" t="str">
        <f t="shared" si="585"/>
        <v>2687.3</v>
      </c>
      <c r="BC5316" s="12" t="s">
        <v>20201</v>
      </c>
      <c r="BI5316" s="12" t="s">
        <v>594</v>
      </c>
      <c r="BJ5316" s="12">
        <f t="shared" si="586"/>
        <v>1</v>
      </c>
      <c r="BK5316" s="12">
        <f t="shared" si="587"/>
        <v>1</v>
      </c>
      <c r="BR5316" s="3" t="s">
        <v>594</v>
      </c>
      <c r="BZ5316" s="3" t="s">
        <v>20273</v>
      </c>
      <c r="CA5316" s="3" t="s">
        <v>20273</v>
      </c>
      <c r="CQ5316" s="3" t="str">
        <f>CONCATENATE(baseURL!$A$1,baseURL!$B$1,baseURL!$C$1,".",C5316,".",L5316,".pkl&amp;seq=",BC5316,"&amp;varMods=ReducedCys-C")</f>
        <v>http://proteomics.broadinstitute.org/millscripts/viewfeed.pl?side=xl&amp;cycle=1&amp;fixedMods=iaaC&amp;file=msdataSM/iPRG2012_nd/cpick_in/iPRG2012_nd.2687.3.3.pkl&amp;seq=TYCPYcHAALNTLFEK&amp;varMods=ReducedCys-C</v>
      </c>
    </row>
    <row r="5317" spans="1:95" x14ac:dyDescent="0.2">
      <c r="A5317" s="3">
        <v>6119</v>
      </c>
      <c r="B5317" s="2" t="s">
        <v>13654</v>
      </c>
      <c r="C5317" s="2" t="s">
        <v>13655</v>
      </c>
      <c r="D5317" s="3">
        <v>13873</v>
      </c>
      <c r="E5317" s="3">
        <v>13857</v>
      </c>
      <c r="F5317" s="3">
        <v>56432</v>
      </c>
      <c r="G5317" s="3">
        <v>16543</v>
      </c>
      <c r="H5317" s="3">
        <v>47.776400000000002</v>
      </c>
      <c r="I5317" s="30">
        <v>666.37257999999997</v>
      </c>
      <c r="J5317" s="30">
        <v>666.37323960000003</v>
      </c>
      <c r="K5317" s="30">
        <v>-6.6E-4</v>
      </c>
      <c r="L5317" s="3">
        <v>2</v>
      </c>
      <c r="M5317" s="3">
        <v>2</v>
      </c>
      <c r="N5317" s="10">
        <f t="shared" si="581"/>
        <v>1</v>
      </c>
      <c r="O5317" s="35">
        <v>2</v>
      </c>
      <c r="P5317" s="17"/>
      <c r="Q5317" s="40">
        <v>1331.7416700000001</v>
      </c>
      <c r="R5317" s="40">
        <v>666.37446999999997</v>
      </c>
      <c r="S5317" s="18">
        <f t="shared" si="582"/>
        <v>-2.8362431111789981</v>
      </c>
      <c r="T5317" s="18">
        <f t="shared" si="583"/>
        <v>-1.8464092718623297</v>
      </c>
      <c r="U5317" s="18">
        <f t="shared" si="584"/>
        <v>-1.905835318055912</v>
      </c>
      <c r="V5317" s="30">
        <v>666.3732</v>
      </c>
      <c r="W5317" s="3" t="s">
        <v>47</v>
      </c>
      <c r="X5317" s="3" t="s">
        <v>47</v>
      </c>
      <c r="Y5317" s="3" t="s">
        <v>47</v>
      </c>
      <c r="Z5317" s="3" t="s">
        <v>47</v>
      </c>
      <c r="AA5317" s="3" t="s">
        <v>48</v>
      </c>
      <c r="AB5317" s="12" t="s">
        <v>47</v>
      </c>
      <c r="AC5317" s="3" t="s">
        <v>47</v>
      </c>
      <c r="AD5317" s="3" t="s">
        <v>47</v>
      </c>
      <c r="AE5317" s="3" t="s">
        <v>47</v>
      </c>
      <c r="AF5317" s="3" t="s">
        <v>47</v>
      </c>
      <c r="AG5317" s="3" t="s">
        <v>47</v>
      </c>
      <c r="AH5317" s="3" t="s">
        <v>47</v>
      </c>
      <c r="AI5317" s="3" t="s">
        <v>47</v>
      </c>
      <c r="AK5317" s="3" t="s">
        <v>47</v>
      </c>
      <c r="AL5317" s="3" t="s">
        <v>47</v>
      </c>
      <c r="AU5317" s="3">
        <v>0</v>
      </c>
      <c r="AV5317" s="3">
        <v>14</v>
      </c>
      <c r="AW5317" s="3">
        <v>1</v>
      </c>
      <c r="AX5317" s="3">
        <v>14</v>
      </c>
      <c r="AY5317" s="3">
        <v>100</v>
      </c>
      <c r="AZ5317" s="6" t="str">
        <f t="shared" si="585"/>
        <v>2687.4</v>
      </c>
      <c r="BC5317" s="12" t="s">
        <v>13656</v>
      </c>
      <c r="BJ5317" s="12">
        <f t="shared" si="586"/>
        <v>0</v>
      </c>
      <c r="BK5317" s="12">
        <f t="shared" si="587"/>
        <v>0</v>
      </c>
      <c r="CQ5317" s="3" t="str">
        <f>CONCATENATE(baseURL!$A$1,baseURL!$B$1,baseURL!$C$1,".",C5317,".",L5317,".pkl&amp;seq=",BC5317)</f>
        <v>http://proteomics.broadinstitute.org/millscripts/viewfeed.pl?side=xl&amp;cycle=1&amp;fixedMods=iaaC&amp;file=msdataSM/iPRG2012_nd/cpick_in/iPRG2012_nd.2687.4.2.pkl&amp;seq=LSSESVLEQLVK</v>
      </c>
    </row>
    <row r="5318" spans="1:95" x14ac:dyDescent="0.2">
      <c r="A5318" s="3">
        <v>6988</v>
      </c>
      <c r="B5318" s="2" t="s">
        <v>13657</v>
      </c>
      <c r="C5318" s="2" t="s">
        <v>13645</v>
      </c>
      <c r="D5318" s="3">
        <v>13874</v>
      </c>
      <c r="E5318" s="3">
        <v>13858</v>
      </c>
      <c r="F5318" s="3">
        <v>56433</v>
      </c>
      <c r="G5318" s="3">
        <v>16544</v>
      </c>
      <c r="H5318" s="3">
        <v>47.779800000000002</v>
      </c>
      <c r="I5318" s="30">
        <v>879.40985999999998</v>
      </c>
      <c r="J5318" s="30">
        <v>879.40985690000002</v>
      </c>
      <c r="K5318" s="30">
        <v>0</v>
      </c>
      <c r="L5318" s="3">
        <v>2</v>
      </c>
      <c r="M5318" s="3">
        <v>0</v>
      </c>
      <c r="N5318" s="10">
        <f t="shared" si="581"/>
        <v>1</v>
      </c>
      <c r="O5318" s="35">
        <v>2</v>
      </c>
      <c r="P5318" s="17"/>
      <c r="Q5318" s="40">
        <v>1757.81881</v>
      </c>
      <c r="R5318" s="40">
        <v>879.41305</v>
      </c>
      <c r="S5318" s="18">
        <f t="shared" si="582"/>
        <v>-3.6274194475710702</v>
      </c>
      <c r="T5318" s="18">
        <f t="shared" si="583"/>
        <v>-3.6309445259833897</v>
      </c>
      <c r="U5318" s="18">
        <f t="shared" si="584"/>
        <v>-3.809358980919022</v>
      </c>
      <c r="V5318" s="30">
        <v>879.40970000000004</v>
      </c>
      <c r="W5318" s="3" t="s">
        <v>47</v>
      </c>
      <c r="X5318" s="3" t="s">
        <v>47</v>
      </c>
      <c r="Z5318" s="3" t="s">
        <v>47</v>
      </c>
      <c r="AA5318" s="3" t="s">
        <v>47</v>
      </c>
      <c r="AB5318" s="12" t="s">
        <v>47</v>
      </c>
      <c r="AC5318" s="3" t="s">
        <v>47</v>
      </c>
      <c r="AD5318" s="3" t="s">
        <v>47</v>
      </c>
      <c r="AE5318" s="3" t="s">
        <v>47</v>
      </c>
      <c r="AF5318" s="3" t="s">
        <v>47</v>
      </c>
      <c r="AG5318" s="3" t="s">
        <v>47</v>
      </c>
      <c r="AI5318" s="3" t="s">
        <v>47</v>
      </c>
      <c r="AJ5318" s="3" t="s">
        <v>47</v>
      </c>
      <c r="AK5318" s="3" t="s">
        <v>48</v>
      </c>
      <c r="AL5318" s="3" t="s">
        <v>47</v>
      </c>
      <c r="AO5318" s="3" t="s">
        <v>47</v>
      </c>
      <c r="AU5318" s="3">
        <v>0</v>
      </c>
      <c r="AV5318" s="3">
        <v>14</v>
      </c>
      <c r="AW5318" s="3">
        <v>1</v>
      </c>
      <c r="AX5318" s="3">
        <v>14</v>
      </c>
      <c r="AY5318" s="3">
        <v>100</v>
      </c>
      <c r="AZ5318" s="6" t="str">
        <f t="shared" si="585"/>
        <v>2687.5</v>
      </c>
      <c r="BB5318" s="12" t="s">
        <v>79</v>
      </c>
      <c r="BC5318" s="12" t="s">
        <v>13658</v>
      </c>
      <c r="BJ5318" s="12">
        <f t="shared" si="586"/>
        <v>0</v>
      </c>
      <c r="BK5318" s="12">
        <f t="shared" si="587"/>
        <v>0</v>
      </c>
      <c r="CQ5318" s="3" t="str">
        <f>CONCATENATE(baseURL!$A$1,baseURL!$B$1,"+Acetyl",baseURL!$C$1,".",C5318,".",L5318,".pkl&amp;seq=",BC5318)</f>
        <v>http://proteomics.broadinstitute.org/millscripts/viewfeed.pl?side=xl&amp;cycle=1&amp;fixedMods=iaaC+Acetyl&amp;file=msdataSM/iPRG2012_nd/cpick_in/iPRG2012_nd.2687.5.2.pkl&amp;seq=SEVAPEELLENADGSR</v>
      </c>
    </row>
    <row r="5319" spans="1:95" x14ac:dyDescent="0.2">
      <c r="A5319" s="3">
        <v>3810</v>
      </c>
      <c r="B5319" s="2" t="s">
        <v>13659</v>
      </c>
      <c r="C5319" s="2" t="s">
        <v>13660</v>
      </c>
      <c r="D5319" s="3">
        <v>13884</v>
      </c>
      <c r="E5319" s="3">
        <v>13868</v>
      </c>
      <c r="F5319" s="3">
        <v>56459</v>
      </c>
      <c r="G5319" s="3">
        <v>16555</v>
      </c>
      <c r="H5319" s="3">
        <v>47.802399999999999</v>
      </c>
      <c r="I5319" s="30">
        <v>711.36370999999997</v>
      </c>
      <c r="J5319" s="30">
        <v>711.36148270000001</v>
      </c>
      <c r="K5319" s="30">
        <v>2.2300000000000002E-3</v>
      </c>
      <c r="L5319" s="3">
        <v>3</v>
      </c>
      <c r="M5319" s="3">
        <v>3</v>
      </c>
      <c r="N5319" s="10">
        <f t="shared" si="581"/>
        <v>1</v>
      </c>
      <c r="O5319" s="35">
        <v>3</v>
      </c>
      <c r="P5319" s="17"/>
      <c r="Q5319" s="40">
        <v>2132.0726</v>
      </c>
      <c r="R5319" s="40">
        <v>711.36239</v>
      </c>
      <c r="S5319" s="18">
        <f t="shared" si="582"/>
        <v>1.8555943054063326</v>
      </c>
      <c r="T5319" s="18">
        <f t="shared" si="583"/>
        <v>-1.2754399343411915</v>
      </c>
      <c r="U5319" s="18">
        <f t="shared" si="584"/>
        <v>-1.2511204029590357</v>
      </c>
      <c r="V5319" s="30">
        <v>711.36149999999998</v>
      </c>
      <c r="W5319" s="3" t="s">
        <v>47</v>
      </c>
      <c r="X5319" s="3" t="s">
        <v>47</v>
      </c>
      <c r="Y5319" s="3" t="s">
        <v>47</v>
      </c>
      <c r="Z5319" s="3" t="s">
        <v>47</v>
      </c>
      <c r="AA5319" s="3" t="s">
        <v>47</v>
      </c>
      <c r="AB5319" s="12" t="s">
        <v>47</v>
      </c>
      <c r="AC5319" s="3" t="s">
        <v>47</v>
      </c>
      <c r="AE5319" s="3" t="s">
        <v>47</v>
      </c>
      <c r="AF5319" s="3" t="s">
        <v>48</v>
      </c>
      <c r="AG5319" s="3" t="s">
        <v>48</v>
      </c>
      <c r="AI5319" s="3" t="s">
        <v>47</v>
      </c>
      <c r="AK5319" s="3" t="s">
        <v>47</v>
      </c>
      <c r="AL5319" s="3" t="s">
        <v>47</v>
      </c>
      <c r="AM5319" s="3" t="s">
        <v>47</v>
      </c>
      <c r="AN5319" s="3" t="s">
        <v>47</v>
      </c>
      <c r="AU5319" s="3">
        <v>0</v>
      </c>
      <c r="AV5319" s="3">
        <v>13</v>
      </c>
      <c r="AW5319" s="3">
        <v>1</v>
      </c>
      <c r="AX5319" s="3">
        <v>13</v>
      </c>
      <c r="AY5319" s="3">
        <v>100</v>
      </c>
      <c r="AZ5319" s="6" t="str">
        <f t="shared" si="585"/>
        <v>2688.10</v>
      </c>
      <c r="BC5319" s="12" t="s">
        <v>13661</v>
      </c>
      <c r="BJ5319" s="12">
        <f t="shared" si="586"/>
        <v>0</v>
      </c>
      <c r="BK5319" s="12">
        <f t="shared" si="587"/>
        <v>0</v>
      </c>
      <c r="CQ5319" s="3" t="str">
        <f>CONCATENATE(baseURL!$A$1,baseURL!$B$1,baseURL!$C$1,".",C5319,".",L5319,".pkl&amp;seq=",BC5319)</f>
        <v>http://proteomics.broadinstitute.org/millscripts/viewfeed.pl?side=xl&amp;cycle=1&amp;fixedMods=iaaC&amp;file=msdataSM/iPRG2012_nd/cpick_in/iPRG2012_nd.2688.10.3.pkl&amp;seq=NVMLSPSLSPGGGATEMAVSVK</v>
      </c>
    </row>
    <row r="5320" spans="1:95" x14ac:dyDescent="0.2">
      <c r="A5320" s="3">
        <v>2457</v>
      </c>
      <c r="B5320" s="2" t="s">
        <v>13662</v>
      </c>
      <c r="C5320" s="2" t="s">
        <v>13663</v>
      </c>
      <c r="D5320" s="3">
        <v>13885</v>
      </c>
      <c r="E5320" s="3">
        <v>13869</v>
      </c>
      <c r="F5320" s="3">
        <v>56460</v>
      </c>
      <c r="G5320" s="3">
        <v>16556</v>
      </c>
      <c r="H5320" s="3">
        <v>47.804099999999998</v>
      </c>
      <c r="I5320" s="30">
        <v>729.38688999999999</v>
      </c>
      <c r="J5320" s="30">
        <v>729.6912413</v>
      </c>
      <c r="K5320" s="30">
        <v>-0.30435000000000001</v>
      </c>
      <c r="L5320" s="3">
        <v>3</v>
      </c>
      <c r="M5320" s="3">
        <v>3</v>
      </c>
      <c r="N5320" s="10">
        <f t="shared" si="581"/>
        <v>1</v>
      </c>
      <c r="O5320" s="35">
        <v>3</v>
      </c>
      <c r="P5320" s="17"/>
      <c r="Q5320" s="40">
        <v>2187.0604400000002</v>
      </c>
      <c r="R5320" s="40">
        <v>729.69165999999996</v>
      </c>
      <c r="S5320" s="18">
        <f t="shared" si="582"/>
        <v>-417.6695674443672</v>
      </c>
      <c r="T5320" s="18">
        <f t="shared" si="583"/>
        <v>-0.57380400915462981</v>
      </c>
      <c r="U5320" s="18">
        <f t="shared" si="584"/>
        <v>-0.63040325824126875</v>
      </c>
      <c r="V5320" s="30">
        <v>729.69119999999998</v>
      </c>
      <c r="W5320" s="3" t="s">
        <v>47</v>
      </c>
      <c r="X5320" s="3" t="s">
        <v>65</v>
      </c>
      <c r="Z5320" s="3" t="s">
        <v>47</v>
      </c>
      <c r="AA5320" s="3" t="s">
        <v>47</v>
      </c>
      <c r="AB5320" s="12" t="s">
        <v>47</v>
      </c>
      <c r="AC5320" s="3" t="s">
        <v>47</v>
      </c>
      <c r="AD5320" s="3" t="s">
        <v>47</v>
      </c>
      <c r="AF5320" s="3" t="s">
        <v>48</v>
      </c>
      <c r="AH5320" s="3" t="s">
        <v>47</v>
      </c>
      <c r="AI5320" s="3" t="s">
        <v>47</v>
      </c>
      <c r="AU5320" s="3">
        <v>1</v>
      </c>
      <c r="AV5320" s="3">
        <v>8</v>
      </c>
      <c r="AW5320" s="3">
        <v>1</v>
      </c>
      <c r="AX5320" s="3">
        <v>8</v>
      </c>
      <c r="AY5320" s="3">
        <v>100</v>
      </c>
      <c r="AZ5320" s="6" t="str">
        <f t="shared" si="585"/>
        <v>2688.11</v>
      </c>
      <c r="BC5320" s="12" t="s">
        <v>13537</v>
      </c>
      <c r="BJ5320" s="12">
        <f t="shared" si="586"/>
        <v>0</v>
      </c>
      <c r="BK5320" s="12">
        <f t="shared" si="587"/>
        <v>0</v>
      </c>
      <c r="BT5320" s="3" t="s">
        <v>13664</v>
      </c>
      <c r="CQ5320" s="3" t="str">
        <f>CONCATENATE(baseURL!$A$1,baseURL!$B$1,baseURL!$C$1,".",C5320,".",L5320,".pkl&amp;seq=",BC5320)</f>
        <v>http://proteomics.broadinstitute.org/millscripts/viewfeed.pl?side=xl&amp;cycle=1&amp;fixedMods=iaaC&amp;file=msdataSM/iPRG2012_nd/cpick_in/iPRG2012_nd.2688.11.3.pkl&amp;seq=LGQEVDGEAVGDEFKGYVFK</v>
      </c>
    </row>
    <row r="5321" spans="1:95" x14ac:dyDescent="0.2">
      <c r="A5321" s="3">
        <v>6591</v>
      </c>
      <c r="B5321" s="2" t="s">
        <v>13665</v>
      </c>
      <c r="C5321" s="2" t="s">
        <v>13666</v>
      </c>
      <c r="D5321" s="3">
        <v>13876</v>
      </c>
      <c r="E5321" s="3">
        <v>13860</v>
      </c>
      <c r="F5321" s="3">
        <v>56451</v>
      </c>
      <c r="G5321" s="3">
        <v>16547</v>
      </c>
      <c r="H5321" s="3">
        <v>47.789099999999998</v>
      </c>
      <c r="I5321" s="30">
        <v>513.2731</v>
      </c>
      <c r="J5321" s="30">
        <v>513.26068940000005</v>
      </c>
      <c r="K5321" s="30">
        <v>1.2409999999999999E-2</v>
      </c>
      <c r="L5321" s="3">
        <v>3</v>
      </c>
      <c r="M5321" s="3">
        <v>3</v>
      </c>
      <c r="N5321" s="10">
        <f t="shared" si="581"/>
        <v>1</v>
      </c>
      <c r="O5321" s="35">
        <v>3</v>
      </c>
      <c r="P5321" s="17"/>
      <c r="Q5321" s="40">
        <v>1537.7679000000001</v>
      </c>
      <c r="R5321" s="40">
        <v>513.26081999999997</v>
      </c>
      <c r="S5321" s="18">
        <f t="shared" si="582"/>
        <v>23.925457626071065</v>
      </c>
      <c r="T5321" s="18">
        <f t="shared" si="583"/>
        <v>-0.25445152801723253</v>
      </c>
      <c r="U5321" s="18">
        <f t="shared" si="584"/>
        <v>-0.62346469381373304</v>
      </c>
      <c r="V5321" s="30">
        <v>513.26049999999998</v>
      </c>
      <c r="W5321" s="3" t="s">
        <v>47</v>
      </c>
      <c r="X5321" s="3" t="s">
        <v>47</v>
      </c>
      <c r="Y5321" s="3" t="s">
        <v>47</v>
      </c>
      <c r="Z5321" s="3" t="s">
        <v>47</v>
      </c>
      <c r="AA5321" s="3" t="s">
        <v>48</v>
      </c>
      <c r="AB5321" s="12" t="s">
        <v>47</v>
      </c>
      <c r="AC5321" s="3" t="s">
        <v>47</v>
      </c>
      <c r="AD5321" s="3" t="s">
        <v>47</v>
      </c>
      <c r="AE5321" s="3" t="s">
        <v>47</v>
      </c>
      <c r="AF5321" s="3" t="s">
        <v>47</v>
      </c>
      <c r="AH5321" s="3" t="s">
        <v>47</v>
      </c>
      <c r="AI5321" s="3" t="s">
        <v>47</v>
      </c>
      <c r="AJ5321" s="3" t="s">
        <v>48</v>
      </c>
      <c r="AK5321" s="3" t="s">
        <v>47</v>
      </c>
      <c r="AL5321" s="3" t="s">
        <v>48</v>
      </c>
      <c r="AU5321" s="3">
        <v>0</v>
      </c>
      <c r="AV5321" s="3">
        <v>12</v>
      </c>
      <c r="AW5321" s="3">
        <v>1</v>
      </c>
      <c r="AX5321" s="3">
        <v>12</v>
      </c>
      <c r="AY5321" s="3">
        <v>100</v>
      </c>
      <c r="AZ5321" s="6" t="str">
        <f t="shared" si="585"/>
        <v>2688.2</v>
      </c>
      <c r="BC5321" s="12" t="s">
        <v>13464</v>
      </c>
      <c r="BJ5321" s="12">
        <f t="shared" si="586"/>
        <v>0</v>
      </c>
      <c r="BK5321" s="12">
        <f t="shared" si="587"/>
        <v>0</v>
      </c>
      <c r="CQ5321" s="3" t="str">
        <f>CONCATENATE(baseURL!$A$1,baseURL!$B$1,baseURL!$C$1,".",C5321,".",L5321,".pkl&amp;seq=",BC5321)</f>
        <v>http://proteomics.broadinstitute.org/millscripts/viewfeed.pl?side=xl&amp;cycle=1&amp;fixedMods=iaaC&amp;file=msdataSM/iPRG2012_nd/cpick_in/iPRG2012_nd.2688.2.3.pkl&amp;seq=VAAVETLYQDMAAR</v>
      </c>
    </row>
    <row r="5322" spans="1:95" x14ac:dyDescent="0.2">
      <c r="A5322" s="3">
        <v>6029</v>
      </c>
      <c r="B5322" s="2" t="s">
        <v>13667</v>
      </c>
      <c r="C5322" s="2" t="s">
        <v>13668</v>
      </c>
      <c r="D5322" s="3">
        <v>13877</v>
      </c>
      <c r="E5322" s="3">
        <v>13861</v>
      </c>
      <c r="F5322" s="3">
        <v>56452</v>
      </c>
      <c r="G5322" s="3">
        <v>16548</v>
      </c>
      <c r="H5322" s="3">
        <v>47.790799999999997</v>
      </c>
      <c r="I5322" s="30">
        <v>513.78875000000005</v>
      </c>
      <c r="J5322" s="30">
        <v>513.26068940000005</v>
      </c>
      <c r="K5322" s="30">
        <v>0.52805999999999997</v>
      </c>
      <c r="L5322" s="3">
        <v>0</v>
      </c>
      <c r="M5322" s="3">
        <v>3</v>
      </c>
      <c r="N5322" s="10">
        <f t="shared" si="581"/>
        <v>1</v>
      </c>
      <c r="O5322" s="35">
        <v>3</v>
      </c>
      <c r="P5322" s="17"/>
      <c r="Q5322" s="40">
        <v>1537.7679000000001</v>
      </c>
      <c r="R5322" s="40">
        <v>513.26081999999997</v>
      </c>
      <c r="S5322" s="18">
        <f t="shared" si="582"/>
        <v>1028.5803619299893</v>
      </c>
      <c r="T5322" s="18">
        <f t="shared" si="583"/>
        <v>-0.25445152801723253</v>
      </c>
      <c r="U5322" s="18">
        <f t="shared" si="584"/>
        <v>-0.62346469381373304</v>
      </c>
      <c r="V5322" s="30">
        <v>513.26049999999998</v>
      </c>
      <c r="W5322" s="3" t="s">
        <v>47</v>
      </c>
      <c r="X5322" s="3" t="s">
        <v>47</v>
      </c>
      <c r="Y5322" s="3" t="s">
        <v>47</v>
      </c>
      <c r="Z5322" s="3" t="s">
        <v>47</v>
      </c>
      <c r="AA5322" s="3" t="s">
        <v>48</v>
      </c>
      <c r="AB5322" s="12" t="s">
        <v>47</v>
      </c>
      <c r="AC5322" s="3" t="s">
        <v>47</v>
      </c>
      <c r="AD5322" s="3" t="s">
        <v>47</v>
      </c>
      <c r="AE5322" s="3" t="s">
        <v>47</v>
      </c>
      <c r="AF5322" s="3" t="s">
        <v>47</v>
      </c>
      <c r="AG5322" s="3" t="s">
        <v>52</v>
      </c>
      <c r="AH5322" s="3" t="s">
        <v>47</v>
      </c>
      <c r="AI5322" s="3" t="s">
        <v>47</v>
      </c>
      <c r="AK5322" s="3" t="s">
        <v>52</v>
      </c>
      <c r="AL5322" s="3" t="s">
        <v>48</v>
      </c>
      <c r="AU5322" s="3">
        <v>0</v>
      </c>
      <c r="AV5322" s="3">
        <v>11</v>
      </c>
      <c r="AW5322" s="3">
        <v>1</v>
      </c>
      <c r="AX5322" s="3">
        <v>11</v>
      </c>
      <c r="AY5322" s="3">
        <v>100</v>
      </c>
      <c r="AZ5322" s="6" t="str">
        <f t="shared" si="585"/>
        <v>2688.3</v>
      </c>
      <c r="BC5322" s="12" t="s">
        <v>13464</v>
      </c>
      <c r="BJ5322" s="12">
        <f t="shared" si="586"/>
        <v>0</v>
      </c>
      <c r="BK5322" s="12">
        <f t="shared" si="587"/>
        <v>0</v>
      </c>
      <c r="CQ5322" s="3" t="str">
        <f>CONCATENATE(baseURL!$A$1,baseURL!$B$1,baseURL!$C$1,".",C5322,".",L5322,".pkl&amp;seq=",BC5322)</f>
        <v>http://proteomics.broadinstitute.org/millscripts/viewfeed.pl?side=xl&amp;cycle=1&amp;fixedMods=iaaC&amp;file=msdataSM/iPRG2012_nd/cpick_in/iPRG2012_nd.2688.3.0.pkl&amp;seq=VAAVETLYQDMAAR</v>
      </c>
    </row>
    <row r="5323" spans="1:95" x14ac:dyDescent="0.2">
      <c r="A5323" s="3">
        <v>3437</v>
      </c>
      <c r="B5323" s="2" t="s">
        <v>13669</v>
      </c>
      <c r="C5323" s="2" t="s">
        <v>13652</v>
      </c>
      <c r="D5323" s="3">
        <v>13878</v>
      </c>
      <c r="E5323" s="3">
        <v>13862</v>
      </c>
      <c r="F5323" s="3">
        <v>56453</v>
      </c>
      <c r="G5323" s="3">
        <v>16549</v>
      </c>
      <c r="H5323" s="3">
        <v>47.792400000000001</v>
      </c>
      <c r="I5323" s="30">
        <v>567.32007999999996</v>
      </c>
      <c r="J5323" s="30">
        <v>567.32050990000005</v>
      </c>
      <c r="K5323" s="30">
        <v>-4.2999999999999999E-4</v>
      </c>
      <c r="L5323" s="3">
        <v>2</v>
      </c>
      <c r="M5323" s="3">
        <v>2</v>
      </c>
      <c r="N5323" s="10">
        <f t="shared" si="581"/>
        <v>1</v>
      </c>
      <c r="O5323" s="35">
        <v>2</v>
      </c>
      <c r="P5323" s="17"/>
      <c r="Q5323" s="40">
        <v>1133.6313299999999</v>
      </c>
      <c r="R5323" s="40">
        <v>567.31930999999997</v>
      </c>
      <c r="S5323" s="18">
        <f t="shared" si="582"/>
        <v>1.3572603407217236</v>
      </c>
      <c r="T5323" s="18">
        <f t="shared" si="583"/>
        <v>2.1150346531906248</v>
      </c>
      <c r="U5323" s="18">
        <f t="shared" si="584"/>
        <v>2.4501193164302468</v>
      </c>
      <c r="V5323" s="30">
        <v>567.32069999999999</v>
      </c>
      <c r="W5323" s="3" t="s">
        <v>47</v>
      </c>
      <c r="X5323" s="3" t="s">
        <v>47</v>
      </c>
      <c r="Y5323" s="3" t="s">
        <v>47</v>
      </c>
      <c r="Z5323" s="3" t="s">
        <v>47</v>
      </c>
      <c r="AA5323" s="3" t="s">
        <v>47</v>
      </c>
      <c r="AB5323" s="12" t="s">
        <v>47</v>
      </c>
      <c r="AC5323" s="3" t="s">
        <v>47</v>
      </c>
      <c r="AE5323" s="3" t="s">
        <v>48</v>
      </c>
      <c r="AF5323" s="3" t="s">
        <v>48</v>
      </c>
      <c r="AG5323" s="3" t="s">
        <v>47</v>
      </c>
      <c r="AH5323" s="3" t="s">
        <v>47</v>
      </c>
      <c r="AI5323" s="3" t="s">
        <v>47</v>
      </c>
      <c r="AK5323" s="3" t="s">
        <v>48</v>
      </c>
      <c r="AL5323" s="3" t="s">
        <v>48</v>
      </c>
      <c r="AM5323" s="3" t="s">
        <v>47</v>
      </c>
      <c r="AU5323" s="3">
        <v>0</v>
      </c>
      <c r="AV5323" s="3">
        <v>11</v>
      </c>
      <c r="AW5323" s="3">
        <v>1</v>
      </c>
      <c r="AX5323" s="3">
        <v>11</v>
      </c>
      <c r="AY5323" s="3">
        <v>100</v>
      </c>
      <c r="AZ5323" s="6" t="str">
        <f t="shared" si="585"/>
        <v>2688.4</v>
      </c>
      <c r="BC5323" s="12" t="s">
        <v>13670</v>
      </c>
      <c r="BJ5323" s="12">
        <f t="shared" si="586"/>
        <v>0</v>
      </c>
      <c r="BK5323" s="12">
        <f t="shared" si="587"/>
        <v>0</v>
      </c>
      <c r="CQ5323" s="3" t="str">
        <f>CONCATENATE(baseURL!$A$1,baseURL!$B$1,baseURL!$C$1,".",C5323,".",L5323,".pkl&amp;seq=",BC5323)</f>
        <v>http://proteomics.broadinstitute.org/millscripts/viewfeed.pl?side=xl&amp;cycle=1&amp;fixedMods=iaaC&amp;file=msdataSM/iPRG2012_nd/cpick_in/iPRG2012_nd.2688.4.2.pkl&amp;seq=LADLSLAAFGR</v>
      </c>
    </row>
    <row r="5324" spans="1:95" x14ac:dyDescent="0.2">
      <c r="A5324" s="3">
        <v>5793</v>
      </c>
      <c r="B5324" s="2" t="s">
        <v>13671</v>
      </c>
      <c r="C5324" s="2" t="s">
        <v>13672</v>
      </c>
      <c r="D5324" s="3">
        <v>13882</v>
      </c>
      <c r="E5324" s="3">
        <v>13866</v>
      </c>
      <c r="F5324" s="3">
        <v>56457</v>
      </c>
      <c r="G5324" s="3">
        <v>16553</v>
      </c>
      <c r="H5324" s="3">
        <v>47.799100000000003</v>
      </c>
      <c r="I5324" s="30">
        <v>646.59265000000005</v>
      </c>
      <c r="J5324" s="30">
        <v>646.59000739999999</v>
      </c>
      <c r="K5324" s="30">
        <v>2.64E-3</v>
      </c>
      <c r="L5324" s="3">
        <v>4</v>
      </c>
      <c r="M5324" s="3">
        <v>4</v>
      </c>
      <c r="N5324" s="10">
        <f t="shared" si="581"/>
        <v>1</v>
      </c>
      <c r="O5324" s="35">
        <v>4</v>
      </c>
      <c r="P5324" s="17"/>
      <c r="Q5324" s="40">
        <v>2583.3413099999998</v>
      </c>
      <c r="R5324" s="40">
        <v>646.59078</v>
      </c>
      <c r="S5324" s="18">
        <f t="shared" si="582"/>
        <v>2.8920919658853643</v>
      </c>
      <c r="T5324" s="18">
        <f t="shared" si="583"/>
        <v>-1.1948824881245386</v>
      </c>
      <c r="U5324" s="18">
        <f t="shared" si="584"/>
        <v>-1.3609844545756598</v>
      </c>
      <c r="V5324" s="30">
        <v>646.58989999999994</v>
      </c>
      <c r="W5324" s="3" t="s">
        <v>47</v>
      </c>
      <c r="X5324" s="3" t="s">
        <v>47</v>
      </c>
      <c r="Y5324" s="3" t="s">
        <v>47</v>
      </c>
      <c r="Z5324" s="3" t="s">
        <v>47</v>
      </c>
      <c r="AA5324" s="3" t="s">
        <v>47</v>
      </c>
      <c r="AB5324" s="12" t="s">
        <v>47</v>
      </c>
      <c r="AC5324" s="3" t="s">
        <v>47</v>
      </c>
      <c r="AD5324" s="3" t="s">
        <v>47</v>
      </c>
      <c r="AE5324" s="3" t="s">
        <v>47</v>
      </c>
      <c r="AF5324" s="3" t="s">
        <v>47</v>
      </c>
      <c r="AG5324" s="3" t="s">
        <v>47</v>
      </c>
      <c r="AI5324" s="3" t="s">
        <v>47</v>
      </c>
      <c r="AJ5324" s="3" t="s">
        <v>47</v>
      </c>
      <c r="AK5324" s="3" t="s">
        <v>47</v>
      </c>
      <c r="AL5324" s="3" t="s">
        <v>47</v>
      </c>
      <c r="AM5324" s="3" t="s">
        <v>47</v>
      </c>
      <c r="AN5324" s="3" t="s">
        <v>47</v>
      </c>
      <c r="AU5324" s="3">
        <v>0</v>
      </c>
      <c r="AV5324" s="3">
        <v>17</v>
      </c>
      <c r="AW5324" s="3">
        <v>1</v>
      </c>
      <c r="AX5324" s="3">
        <v>17</v>
      </c>
      <c r="AY5324" s="3">
        <v>100</v>
      </c>
      <c r="AZ5324" s="6" t="str">
        <f t="shared" si="585"/>
        <v>2688.8</v>
      </c>
      <c r="BC5324" s="12" t="s">
        <v>13673</v>
      </c>
      <c r="BJ5324" s="12">
        <f t="shared" si="586"/>
        <v>0</v>
      </c>
      <c r="BK5324" s="12">
        <f t="shared" si="587"/>
        <v>0</v>
      </c>
      <c r="CQ5324" s="3" t="str">
        <f>CONCATENATE(baseURL!$A$1,baseURL!$B$1,baseURL!$C$1,".",C5324,".",L5324,".pkl&amp;seq=",BC5324)</f>
        <v>http://proteomics.broadinstitute.org/millscripts/viewfeed.pl?side=xl&amp;cycle=1&amp;fixedMods=iaaC&amp;file=msdataSM/iPRG2012_nd/cpick_in/iPRG2012_nd.2688.8.4.pkl&amp;seq=SQFSNLKVVTTTADDAFPSSLRAK</v>
      </c>
    </row>
    <row r="5325" spans="1:95" x14ac:dyDescent="0.2">
      <c r="A5325" s="3">
        <v>3655</v>
      </c>
      <c r="B5325" s="2" t="s">
        <v>13674</v>
      </c>
      <c r="C5325" s="2" t="s">
        <v>13675</v>
      </c>
      <c r="D5325" s="3">
        <v>13886</v>
      </c>
      <c r="E5325" s="3">
        <v>13870</v>
      </c>
      <c r="F5325" s="3">
        <v>56471</v>
      </c>
      <c r="G5325" s="3">
        <v>16558</v>
      </c>
      <c r="H5325" s="3">
        <v>47.813499999999998</v>
      </c>
      <c r="I5325" s="30">
        <v>513.28395</v>
      </c>
      <c r="J5325" s="30">
        <v>513.26064140000005</v>
      </c>
      <c r="K5325" s="30">
        <v>2.3310000000000001E-2</v>
      </c>
      <c r="L5325" s="3">
        <v>2</v>
      </c>
      <c r="M5325" s="3">
        <v>3</v>
      </c>
      <c r="N5325" s="10">
        <f t="shared" si="581"/>
        <v>-1</v>
      </c>
      <c r="O5325" s="35">
        <v>3</v>
      </c>
      <c r="P5325" s="17"/>
      <c r="Q5325" s="40">
        <v>1537.7679000000001</v>
      </c>
      <c r="R5325" s="40">
        <v>513.26081999999997</v>
      </c>
      <c r="S5325" s="18">
        <f t="shared" si="582"/>
        <v>45.064807401502804</v>
      </c>
      <c r="T5325" s="18">
        <f t="shared" si="583"/>
        <v>-0.34797123207821756</v>
      </c>
      <c r="U5325" s="18">
        <f t="shared" si="584"/>
        <v>-0.62346469381373304</v>
      </c>
      <c r="V5325" s="30">
        <v>513.26049999999998</v>
      </c>
      <c r="W5325" s="3" t="s">
        <v>47</v>
      </c>
      <c r="X5325" s="3" t="s">
        <v>47</v>
      </c>
      <c r="Y5325" s="3" t="s">
        <v>47</v>
      </c>
      <c r="Z5325" s="3" t="s">
        <v>47</v>
      </c>
      <c r="AA5325" s="3" t="s">
        <v>48</v>
      </c>
      <c r="AB5325" s="12" t="s">
        <v>47</v>
      </c>
      <c r="AC5325" s="3" t="s">
        <v>47</v>
      </c>
      <c r="AE5325" s="3" t="s">
        <v>47</v>
      </c>
      <c r="AF5325" s="3" t="s">
        <v>47</v>
      </c>
      <c r="AH5325" s="3" t="s">
        <v>47</v>
      </c>
      <c r="AI5325" s="3" t="s">
        <v>47</v>
      </c>
      <c r="AK5325" s="3" t="s">
        <v>47</v>
      </c>
      <c r="AL5325" s="3" t="s">
        <v>47</v>
      </c>
      <c r="AU5325" s="3">
        <v>0</v>
      </c>
      <c r="AV5325" s="3">
        <v>12</v>
      </c>
      <c r="AW5325" s="3">
        <v>1</v>
      </c>
      <c r="AX5325" s="3">
        <v>12</v>
      </c>
      <c r="AY5325" s="3">
        <v>100</v>
      </c>
      <c r="AZ5325" s="6" t="str">
        <f t="shared" si="585"/>
        <v>2689.1</v>
      </c>
      <c r="BC5325" s="12" t="s">
        <v>13464</v>
      </c>
      <c r="BJ5325" s="12">
        <f t="shared" si="586"/>
        <v>0</v>
      </c>
      <c r="BK5325" s="12">
        <f t="shared" si="587"/>
        <v>0</v>
      </c>
      <c r="CQ5325" s="3" t="str">
        <f>CONCATENATE(baseURL!$A$1,baseURL!$B$1,baseURL!$C$1,".",C5325,".",L5325,".pkl&amp;seq=",BC5325)</f>
        <v>http://proteomics.broadinstitute.org/millscripts/viewfeed.pl?side=xl&amp;cycle=1&amp;fixedMods=iaaC&amp;file=msdataSM/iPRG2012_nd/cpick_in/iPRG2012_nd.2689.1.2.pkl&amp;seq=VAAVETLYQDMAAR</v>
      </c>
    </row>
    <row r="5326" spans="1:95" x14ac:dyDescent="0.2">
      <c r="A5326" s="3">
        <v>2510</v>
      </c>
      <c r="B5326" s="2" t="s">
        <v>13676</v>
      </c>
      <c r="C5326" s="2" t="s">
        <v>13677</v>
      </c>
      <c r="D5326" s="3">
        <v>13887</v>
      </c>
      <c r="E5326" s="3">
        <v>13871</v>
      </c>
      <c r="F5326" s="3">
        <v>56472</v>
      </c>
      <c r="G5326" s="3">
        <v>16559</v>
      </c>
      <c r="H5326" s="3">
        <v>47.815199999999997</v>
      </c>
      <c r="I5326" s="30">
        <v>576.80348000000004</v>
      </c>
      <c r="J5326" s="30">
        <v>576.80490050000003</v>
      </c>
      <c r="K5326" s="30">
        <v>-1.42E-3</v>
      </c>
      <c r="L5326" s="3">
        <v>0</v>
      </c>
      <c r="M5326" s="3">
        <v>2</v>
      </c>
      <c r="N5326" s="10">
        <f t="shared" si="581"/>
        <v>1</v>
      </c>
      <c r="O5326" s="35">
        <v>2</v>
      </c>
      <c r="P5326" s="17"/>
      <c r="Q5326" s="40">
        <v>1152.6047900000001</v>
      </c>
      <c r="R5326" s="40">
        <v>576.80602999999996</v>
      </c>
      <c r="S5326" s="18">
        <f t="shared" si="582"/>
        <v>-4.4208969173368944</v>
      </c>
      <c r="T5326" s="18">
        <f t="shared" si="583"/>
        <v>-1.9581972815603441</v>
      </c>
      <c r="U5326" s="18">
        <f t="shared" si="584"/>
        <v>-2.3058011372367089</v>
      </c>
      <c r="V5326" s="30">
        <v>576.80470000000003</v>
      </c>
      <c r="W5326" s="3" t="s">
        <v>47</v>
      </c>
      <c r="Z5326" s="3" t="s">
        <v>47</v>
      </c>
      <c r="AA5326" s="3" t="s">
        <v>47</v>
      </c>
      <c r="AB5326" s="12" t="s">
        <v>47</v>
      </c>
      <c r="AC5326" s="3" t="s">
        <v>47</v>
      </c>
      <c r="AE5326" s="3" t="s">
        <v>48</v>
      </c>
      <c r="AF5326" s="3" t="s">
        <v>48</v>
      </c>
      <c r="AG5326" s="3" t="s">
        <v>52</v>
      </c>
      <c r="AH5326" s="3" t="s">
        <v>48</v>
      </c>
      <c r="AL5326" s="3" t="s">
        <v>52</v>
      </c>
      <c r="AU5326" s="3">
        <v>0</v>
      </c>
      <c r="AV5326" s="3">
        <v>5</v>
      </c>
      <c r="AW5326" s="3">
        <v>1</v>
      </c>
      <c r="AX5326" s="3">
        <v>5</v>
      </c>
      <c r="AY5326" s="3">
        <v>100</v>
      </c>
      <c r="AZ5326" s="6" t="str">
        <f t="shared" si="585"/>
        <v>2689.2</v>
      </c>
      <c r="BC5326" s="12" t="s">
        <v>13678</v>
      </c>
      <c r="BJ5326" s="12">
        <f t="shared" si="586"/>
        <v>0</v>
      </c>
      <c r="BK5326" s="12">
        <f t="shared" si="587"/>
        <v>0</v>
      </c>
      <c r="CQ5326" s="3" t="str">
        <f>CONCATENATE(baseURL!$A$1,baseURL!$B$1,baseURL!$C$1,".",C5326,".",L5326,".pkl&amp;seq=",BC5326)</f>
        <v>http://proteomics.broadinstitute.org/millscripts/viewfeed.pl?side=xl&amp;cycle=1&amp;fixedMods=iaaC&amp;file=msdataSM/iPRG2012_nd/cpick_in/iPRG2012_nd.2689.2.0.pkl&amp;seq=GWGLFSSAVTK</v>
      </c>
    </row>
    <row r="5327" spans="1:95" x14ac:dyDescent="0.2">
      <c r="A5327" s="3">
        <v>7130</v>
      </c>
      <c r="B5327" s="2" t="s">
        <v>13679</v>
      </c>
      <c r="C5327" s="2" t="s">
        <v>13680</v>
      </c>
      <c r="D5327" s="3">
        <v>13892</v>
      </c>
      <c r="E5327" s="3">
        <v>13876</v>
      </c>
      <c r="F5327" s="3">
        <v>56477</v>
      </c>
      <c r="G5327" s="3">
        <v>16564</v>
      </c>
      <c r="H5327" s="3">
        <v>47.823500000000003</v>
      </c>
      <c r="I5327" s="30">
        <v>730.02395000000001</v>
      </c>
      <c r="J5327" s="30">
        <v>729.6912466</v>
      </c>
      <c r="K5327" s="30">
        <v>0.3327</v>
      </c>
      <c r="L5327" s="3">
        <v>0</v>
      </c>
      <c r="M5327" s="3">
        <v>3</v>
      </c>
      <c r="N5327" s="10">
        <f t="shared" si="581"/>
        <v>1</v>
      </c>
      <c r="O5327" s="35">
        <v>3</v>
      </c>
      <c r="P5327" s="17"/>
      <c r="Q5327" s="40">
        <v>2187.0604400000002</v>
      </c>
      <c r="R5327" s="40">
        <v>729.69165999999996</v>
      </c>
      <c r="S5327" s="18">
        <f t="shared" si="582"/>
        <v>455.38412759172456</v>
      </c>
      <c r="T5327" s="18">
        <f t="shared" si="583"/>
        <v>-0.56654066726856867</v>
      </c>
      <c r="U5327" s="18">
        <f t="shared" si="584"/>
        <v>-1.0415358178825478</v>
      </c>
      <c r="V5327" s="30">
        <v>729.69090000000006</v>
      </c>
      <c r="Z5327" s="3" t="s">
        <v>52</v>
      </c>
      <c r="AA5327" s="3" t="s">
        <v>47</v>
      </c>
      <c r="AB5327" s="12" t="s">
        <v>47</v>
      </c>
      <c r="AC5327" s="3" t="s">
        <v>52</v>
      </c>
      <c r="AD5327" s="3" t="s">
        <v>47</v>
      </c>
      <c r="AG5327" s="3" t="s">
        <v>47</v>
      </c>
      <c r="AL5327" s="3" t="s">
        <v>52</v>
      </c>
      <c r="AU5327" s="3">
        <v>0</v>
      </c>
      <c r="AV5327" s="3">
        <v>4</v>
      </c>
      <c r="AW5327" s="3">
        <v>1</v>
      </c>
      <c r="AX5327" s="3">
        <v>4</v>
      </c>
      <c r="AY5327" s="3">
        <v>100</v>
      </c>
      <c r="AZ5327" s="6" t="str">
        <f t="shared" si="585"/>
        <v>2689.7</v>
      </c>
      <c r="BC5327" s="12" t="s">
        <v>13537</v>
      </c>
      <c r="BJ5327" s="12">
        <f t="shared" si="586"/>
        <v>0</v>
      </c>
      <c r="BK5327" s="12">
        <f t="shared" si="587"/>
        <v>0</v>
      </c>
      <c r="CQ5327" s="3" t="str">
        <f>CONCATENATE(baseURL!$A$1,baseURL!$B$1,baseURL!$C$1,".",C5327,".",L5327,".pkl&amp;seq=",BC5327)</f>
        <v>http://proteomics.broadinstitute.org/millscripts/viewfeed.pl?side=xl&amp;cycle=1&amp;fixedMods=iaaC&amp;file=msdataSM/iPRG2012_nd/cpick_in/iPRG2012_nd.2689.7.0.pkl&amp;seq=LGQEVDGEAVGDEFKGYVFK</v>
      </c>
    </row>
    <row r="5328" spans="1:95" x14ac:dyDescent="0.2">
      <c r="A5328" s="3">
        <v>4245</v>
      </c>
      <c r="B5328" s="2" t="s">
        <v>13681</v>
      </c>
      <c r="C5328" s="2" t="s">
        <v>13682</v>
      </c>
      <c r="D5328" s="3">
        <v>13893</v>
      </c>
      <c r="E5328" s="3">
        <v>13877</v>
      </c>
      <c r="F5328" s="3">
        <v>56478</v>
      </c>
      <c r="G5328" s="3">
        <v>16565</v>
      </c>
      <c r="H5328" s="3">
        <v>47.826000000000001</v>
      </c>
      <c r="I5328" s="30">
        <v>769.38577999999995</v>
      </c>
      <c r="J5328" s="30">
        <v>769.38664310000001</v>
      </c>
      <c r="K5328" s="30">
        <v>-8.5999999999999998E-4</v>
      </c>
      <c r="L5328" s="3">
        <v>2</v>
      </c>
      <c r="M5328" s="3">
        <v>2</v>
      </c>
      <c r="N5328" s="10">
        <f t="shared" si="581"/>
        <v>1</v>
      </c>
      <c r="O5328" s="35">
        <v>2</v>
      </c>
      <c r="P5328" s="17"/>
      <c r="Q5328" s="40">
        <v>1537.7679000000001</v>
      </c>
      <c r="R5328" s="40">
        <v>769.38759000000005</v>
      </c>
      <c r="S5328" s="18">
        <f t="shared" si="582"/>
        <v>-2.3525203988426036</v>
      </c>
      <c r="T5328" s="18">
        <f t="shared" si="583"/>
        <v>-1.2307190970299338</v>
      </c>
      <c r="U5328" s="18">
        <f t="shared" si="584"/>
        <v>-1.156764173992854</v>
      </c>
      <c r="V5328" s="30">
        <v>769.38670000000002</v>
      </c>
      <c r="W5328" s="3" t="s">
        <v>47</v>
      </c>
      <c r="X5328" s="3" t="s">
        <v>47</v>
      </c>
      <c r="Y5328" s="3" t="s">
        <v>47</v>
      </c>
      <c r="Z5328" s="3" t="s">
        <v>47</v>
      </c>
      <c r="AA5328" s="3" t="s">
        <v>65</v>
      </c>
      <c r="AB5328" s="12" t="s">
        <v>47</v>
      </c>
      <c r="AC5328" s="3" t="s">
        <v>47</v>
      </c>
      <c r="AD5328" s="3" t="s">
        <v>47</v>
      </c>
      <c r="AE5328" s="3" t="s">
        <v>47</v>
      </c>
      <c r="AF5328" s="3" t="s">
        <v>47</v>
      </c>
      <c r="AG5328" s="3" t="s">
        <v>47</v>
      </c>
      <c r="AH5328" s="3" t="s">
        <v>47</v>
      </c>
      <c r="AI5328" s="3" t="s">
        <v>47</v>
      </c>
      <c r="AJ5328" s="3" t="s">
        <v>47</v>
      </c>
      <c r="AK5328" s="3" t="s">
        <v>47</v>
      </c>
      <c r="AL5328" s="3" t="s">
        <v>47</v>
      </c>
      <c r="AN5328" s="3" t="s">
        <v>47</v>
      </c>
      <c r="AU5328" s="3">
        <v>1</v>
      </c>
      <c r="AV5328" s="3">
        <v>16</v>
      </c>
      <c r="AW5328" s="3">
        <v>1</v>
      </c>
      <c r="AX5328" s="3">
        <v>16</v>
      </c>
      <c r="AY5328" s="3">
        <v>100</v>
      </c>
      <c r="AZ5328" s="6" t="str">
        <f t="shared" si="585"/>
        <v>2689.8</v>
      </c>
      <c r="BC5328" s="12" t="s">
        <v>13464</v>
      </c>
      <c r="BJ5328" s="12">
        <f t="shared" si="586"/>
        <v>0</v>
      </c>
      <c r="BK5328" s="12">
        <f t="shared" si="587"/>
        <v>0</v>
      </c>
      <c r="BW5328" s="3" t="s">
        <v>13567</v>
      </c>
      <c r="CQ5328" s="3" t="str">
        <f>CONCATENATE(baseURL!$A$1,baseURL!$B$1,baseURL!$C$1,".",C5328,".",L5328,".pkl&amp;seq=",BC5328)</f>
        <v>http://proteomics.broadinstitute.org/millscripts/viewfeed.pl?side=xl&amp;cycle=1&amp;fixedMods=iaaC&amp;file=msdataSM/iPRG2012_nd/cpick_in/iPRG2012_nd.2689.8.2.pkl&amp;seq=VAAVETLYQDMAAR</v>
      </c>
    </row>
    <row r="5329" spans="1:95" x14ac:dyDescent="0.2">
      <c r="A5329" s="3">
        <v>6465</v>
      </c>
      <c r="B5329" s="2" t="s">
        <v>13685</v>
      </c>
      <c r="C5329" s="2" t="s">
        <v>13686</v>
      </c>
      <c r="D5329" s="3">
        <v>13904</v>
      </c>
      <c r="E5329" s="3">
        <v>13888</v>
      </c>
      <c r="F5329" s="3">
        <v>56501</v>
      </c>
      <c r="G5329" s="3">
        <v>16577</v>
      </c>
      <c r="H5329" s="3">
        <v>47.849800000000002</v>
      </c>
      <c r="I5329" s="30">
        <v>709.67924000000005</v>
      </c>
      <c r="J5329" s="30">
        <v>709.67742069999997</v>
      </c>
      <c r="K5329" s="30">
        <v>1.82E-3</v>
      </c>
      <c r="L5329" s="3">
        <v>3</v>
      </c>
      <c r="M5329" s="3">
        <v>3</v>
      </c>
      <c r="N5329" s="10">
        <f t="shared" si="581"/>
        <v>1</v>
      </c>
      <c r="O5329" s="35">
        <v>3</v>
      </c>
      <c r="P5329" s="17"/>
      <c r="Q5329" s="40">
        <v>2127.01818</v>
      </c>
      <c r="R5329" s="40">
        <v>709.67758000000003</v>
      </c>
      <c r="S5329" s="18">
        <f t="shared" si="582"/>
        <v>2.3390903796274864</v>
      </c>
      <c r="T5329" s="18">
        <f t="shared" si="583"/>
        <v>-0.22446813109683159</v>
      </c>
      <c r="U5329" s="18">
        <f t="shared" si="584"/>
        <v>2.8181811731328547E-2</v>
      </c>
      <c r="V5329" s="30">
        <v>709.67759999999998</v>
      </c>
      <c r="W5329" s="3" t="s">
        <v>47</v>
      </c>
      <c r="X5329" s="3" t="s">
        <v>47</v>
      </c>
      <c r="Y5329" s="3" t="s">
        <v>47</v>
      </c>
      <c r="Z5329" s="3" t="s">
        <v>47</v>
      </c>
      <c r="AA5329" s="3" t="s">
        <v>47</v>
      </c>
      <c r="AB5329" s="12" t="s">
        <v>47</v>
      </c>
      <c r="AC5329" s="3" t="s">
        <v>47</v>
      </c>
      <c r="AD5329" s="3" t="s">
        <v>47</v>
      </c>
      <c r="AE5329" s="3" t="s">
        <v>47</v>
      </c>
      <c r="AF5329" s="3" t="s">
        <v>47</v>
      </c>
      <c r="AG5329" s="3" t="s">
        <v>47</v>
      </c>
      <c r="AH5329" s="3" t="s">
        <v>47</v>
      </c>
      <c r="AI5329" s="3" t="s">
        <v>47</v>
      </c>
      <c r="AJ5329" s="3" t="s">
        <v>47</v>
      </c>
      <c r="AK5329" s="3" t="s">
        <v>47</v>
      </c>
      <c r="AL5329" s="3" t="s">
        <v>47</v>
      </c>
      <c r="AU5329" s="3">
        <v>0</v>
      </c>
      <c r="AV5329" s="3">
        <v>16</v>
      </c>
      <c r="AW5329" s="3">
        <v>1</v>
      </c>
      <c r="AX5329" s="3">
        <v>16</v>
      </c>
      <c r="AY5329" s="3">
        <v>100</v>
      </c>
      <c r="AZ5329" s="6" t="str">
        <f t="shared" si="585"/>
        <v>2690.10</v>
      </c>
      <c r="BC5329" s="12" t="s">
        <v>13687</v>
      </c>
      <c r="BJ5329" s="12">
        <f t="shared" si="586"/>
        <v>0</v>
      </c>
      <c r="BK5329" s="12">
        <f t="shared" si="587"/>
        <v>0</v>
      </c>
      <c r="CQ5329" s="3" t="str">
        <f>CONCATENATE(baseURL!$A$1,baseURL!$B$1,baseURL!$C$1,".",C5329,".",L5329,".pkl&amp;seq=",BC5329)</f>
        <v>http://proteomics.broadinstitute.org/millscripts/viewfeed.pl?side=xl&amp;cycle=1&amp;fixedMods=iaaC&amp;file=msdataSM/iPRG2012_nd/cpick_in/iPRG2012_nd.2690.10.3.pkl&amp;seq=FVKLVSWYDNEYGYSTR</v>
      </c>
    </row>
    <row r="5330" spans="1:95" x14ac:dyDescent="0.2">
      <c r="A5330" s="3">
        <v>4007</v>
      </c>
      <c r="B5330" s="2" t="s">
        <v>13688</v>
      </c>
      <c r="C5330" s="2" t="s">
        <v>13689</v>
      </c>
      <c r="D5330" s="3">
        <v>13905</v>
      </c>
      <c r="E5330" s="3">
        <v>13889</v>
      </c>
      <c r="F5330" s="3">
        <v>56502</v>
      </c>
      <c r="G5330" s="3">
        <v>16578</v>
      </c>
      <c r="H5330" s="3">
        <v>47.851500000000001</v>
      </c>
      <c r="I5330" s="30">
        <v>789.10643000000005</v>
      </c>
      <c r="J5330" s="30">
        <v>789.10633680000001</v>
      </c>
      <c r="K5330" s="30">
        <v>9.0000000000000006E-5</v>
      </c>
      <c r="L5330" s="3">
        <v>3</v>
      </c>
      <c r="M5330" s="3">
        <v>3</v>
      </c>
      <c r="N5330" s="10">
        <f t="shared" si="581"/>
        <v>1</v>
      </c>
      <c r="O5330" s="35">
        <v>3</v>
      </c>
      <c r="P5330" s="17"/>
      <c r="Q5330" s="40">
        <v>2365.3085500000002</v>
      </c>
      <c r="R5330" s="40">
        <v>789.10770000000002</v>
      </c>
      <c r="S5330" s="18">
        <f t="shared" si="582"/>
        <v>-1.609412758203715</v>
      </c>
      <c r="T5330" s="18">
        <f t="shared" si="583"/>
        <v>-1.7275208441310745</v>
      </c>
      <c r="U5330" s="18">
        <f t="shared" si="584"/>
        <v>-2.0276066246129831</v>
      </c>
      <c r="V5330" s="30">
        <v>789.10609999999997</v>
      </c>
      <c r="W5330" s="3" t="s">
        <v>47</v>
      </c>
      <c r="X5330" s="3" t="s">
        <v>47</v>
      </c>
      <c r="Y5330" s="3" t="s">
        <v>47</v>
      </c>
      <c r="Z5330" s="3" t="s">
        <v>47</v>
      </c>
      <c r="AA5330" s="3" t="s">
        <v>47</v>
      </c>
      <c r="AB5330" s="12" t="s">
        <v>47</v>
      </c>
      <c r="AC5330" s="3" t="s">
        <v>47</v>
      </c>
      <c r="AD5330" s="3" t="s">
        <v>47</v>
      </c>
      <c r="AE5330" s="3" t="s">
        <v>47</v>
      </c>
      <c r="AF5330" s="3" t="s">
        <v>47</v>
      </c>
      <c r="AG5330" s="3" t="s">
        <v>48</v>
      </c>
      <c r="AI5330" s="3" t="s">
        <v>47</v>
      </c>
      <c r="AL5330" s="3" t="s">
        <v>48</v>
      </c>
      <c r="AM5330" s="3" t="s">
        <v>47</v>
      </c>
      <c r="AN5330" s="3" t="s">
        <v>48</v>
      </c>
      <c r="AU5330" s="3">
        <v>0</v>
      </c>
      <c r="AV5330" s="3">
        <v>12</v>
      </c>
      <c r="AW5330" s="3">
        <v>1</v>
      </c>
      <c r="AX5330" s="3">
        <v>12</v>
      </c>
      <c r="AY5330" s="3">
        <v>100</v>
      </c>
      <c r="AZ5330" s="6" t="str">
        <f t="shared" si="585"/>
        <v>2690.11</v>
      </c>
      <c r="BC5330" s="12" t="s">
        <v>13690</v>
      </c>
      <c r="BJ5330" s="12">
        <f t="shared" si="586"/>
        <v>0</v>
      </c>
      <c r="BK5330" s="12">
        <f t="shared" si="587"/>
        <v>0</v>
      </c>
      <c r="CQ5330" s="3" t="str">
        <f>CONCATENATE(baseURL!$A$1,baseURL!$B$1,baseURL!$C$1,".",C5330,".",L5330,".pkl&amp;seq=",BC5330)</f>
        <v>http://proteomics.broadinstitute.org/millscripts/viewfeed.pl?side=xl&amp;cycle=1&amp;fixedMods=iaaC&amp;file=msdataSM/iPRG2012_nd/cpick_in/iPRG2012_nd.2690.11.3.pkl&amp;seq=LSSTAKLGPDVVLGPNVTLGDGVR</v>
      </c>
    </row>
    <row r="5331" spans="1:95" x14ac:dyDescent="0.2">
      <c r="A5331" s="3">
        <v>4339</v>
      </c>
      <c r="B5331" s="2" t="s">
        <v>13683</v>
      </c>
      <c r="C5331" s="2" t="s">
        <v>13681</v>
      </c>
      <c r="D5331" s="3">
        <v>13903</v>
      </c>
      <c r="E5331" s="3">
        <v>13887</v>
      </c>
      <c r="F5331" s="3">
        <v>56500</v>
      </c>
      <c r="G5331" s="3">
        <v>16576</v>
      </c>
      <c r="H5331" s="3">
        <v>47.848199999999999</v>
      </c>
      <c r="I5331" s="30">
        <v>633.63688999999999</v>
      </c>
      <c r="J5331" s="30">
        <v>633.63846349999994</v>
      </c>
      <c r="K5331" s="30">
        <v>-1.57E-3</v>
      </c>
      <c r="L5331" s="3">
        <v>3</v>
      </c>
      <c r="M5331" s="3">
        <v>3</v>
      </c>
      <c r="N5331" s="10">
        <f t="shared" si="581"/>
        <v>1</v>
      </c>
      <c r="O5331" s="35">
        <v>3</v>
      </c>
      <c r="P5331" s="17"/>
      <c r="Q5331" s="40">
        <v>1898.89192</v>
      </c>
      <c r="R5331" s="40">
        <v>633.63549</v>
      </c>
      <c r="S5331" s="18">
        <f t="shared" si="582"/>
        <v>2.2094721998441593</v>
      </c>
      <c r="T5331" s="18">
        <f t="shared" si="583"/>
        <v>4.6927611329648249</v>
      </c>
      <c r="U5331" s="18">
        <f t="shared" si="584"/>
        <v>-0.14203749856269179</v>
      </c>
      <c r="V5331" s="30">
        <v>633.6354</v>
      </c>
      <c r="X5331" s="3" t="s">
        <v>47</v>
      </c>
      <c r="Y5331" s="3" t="s">
        <v>47</v>
      </c>
      <c r="Z5331" s="3" t="s">
        <v>47</v>
      </c>
      <c r="AA5331" s="3" t="s">
        <v>47</v>
      </c>
      <c r="AB5331" s="12" t="s">
        <v>47</v>
      </c>
      <c r="AC5331" s="3" t="s">
        <v>47</v>
      </c>
      <c r="AD5331" s="3" t="s">
        <v>47</v>
      </c>
      <c r="AF5331" s="3" t="s">
        <v>47</v>
      </c>
      <c r="AG5331" s="3" t="s">
        <v>47</v>
      </c>
      <c r="AH5331" s="3" t="s">
        <v>47</v>
      </c>
      <c r="AI5331" s="3" t="s">
        <v>47</v>
      </c>
      <c r="AJ5331" s="3" t="s">
        <v>47</v>
      </c>
      <c r="AK5331" s="3" t="s">
        <v>48</v>
      </c>
      <c r="AL5331" s="3" t="s">
        <v>47</v>
      </c>
      <c r="AM5331" s="3" t="s">
        <v>47</v>
      </c>
      <c r="AU5331" s="3">
        <v>0</v>
      </c>
      <c r="AV5331" s="3">
        <v>14</v>
      </c>
      <c r="AW5331" s="3">
        <v>1</v>
      </c>
      <c r="AX5331" s="3">
        <v>14</v>
      </c>
      <c r="AY5331" s="3">
        <v>100</v>
      </c>
      <c r="AZ5331" s="6" t="str">
        <f t="shared" si="585"/>
        <v>2690.9</v>
      </c>
      <c r="BC5331" s="12" t="s">
        <v>13684</v>
      </c>
      <c r="BJ5331" s="12">
        <f t="shared" si="586"/>
        <v>0</v>
      </c>
      <c r="BK5331" s="12">
        <f t="shared" si="587"/>
        <v>0</v>
      </c>
      <c r="CQ5331" s="3" t="str">
        <f>CONCATENATE(baseURL!$A$1,baseURL!$B$1,baseURL!$C$1,".",C5331,".",L5331,".pkl&amp;seq=",BC5331)</f>
        <v>http://proteomics.broadinstitute.org/millscripts/viewfeed.pl?side=xl&amp;cycle=1&amp;fixedMods=iaaC&amp;file=msdataSM/iPRG2012_nd/cpick_in/iPRG2012_nd.2690.9.3.pkl&amp;seq=AAFNYQFDSLLEHSEK</v>
      </c>
    </row>
    <row r="5332" spans="1:95" x14ac:dyDescent="0.2">
      <c r="A5332" s="3">
        <v>7099</v>
      </c>
      <c r="B5332" s="2" t="s">
        <v>13693</v>
      </c>
      <c r="C5332" s="2" t="s">
        <v>13688</v>
      </c>
      <c r="D5332" s="3">
        <v>13918</v>
      </c>
      <c r="E5332" s="3">
        <v>13902</v>
      </c>
      <c r="F5332" s="3">
        <v>56524</v>
      </c>
      <c r="G5332" s="3">
        <v>16592</v>
      </c>
      <c r="H5332" s="3">
        <v>47.874400000000001</v>
      </c>
      <c r="I5332" s="30">
        <v>642.36365000000001</v>
      </c>
      <c r="J5332" s="30">
        <v>642.36271439999996</v>
      </c>
      <c r="K5332" s="30">
        <v>9.3999999999999997E-4</v>
      </c>
      <c r="L5332" s="3">
        <v>2</v>
      </c>
      <c r="M5332" s="3">
        <v>2</v>
      </c>
      <c r="N5332" s="10">
        <f t="shared" si="581"/>
        <v>1</v>
      </c>
      <c r="O5332" s="35">
        <v>2</v>
      </c>
      <c r="P5332" s="17"/>
      <c r="Q5332" s="40">
        <v>1283.72054</v>
      </c>
      <c r="R5332" s="40">
        <v>642.36391000000003</v>
      </c>
      <c r="S5332" s="18">
        <f t="shared" si="582"/>
        <v>-0.40475499320266001</v>
      </c>
      <c r="T5332" s="18">
        <f t="shared" si="583"/>
        <v>-1.8612502686735344</v>
      </c>
      <c r="U5332" s="18">
        <f t="shared" si="584"/>
        <v>-1.8836674682028576</v>
      </c>
      <c r="V5332" s="30">
        <v>642.36270000000002</v>
      </c>
      <c r="W5332" s="3" t="s">
        <v>52</v>
      </c>
      <c r="X5332" s="3" t="s">
        <v>47</v>
      </c>
      <c r="Y5332" s="3" t="s">
        <v>47</v>
      </c>
      <c r="Z5332" s="3" t="s">
        <v>52</v>
      </c>
      <c r="AA5332" s="3" t="s">
        <v>47</v>
      </c>
      <c r="AB5332" s="12" t="s">
        <v>47</v>
      </c>
      <c r="AC5332" s="3" t="s">
        <v>47</v>
      </c>
      <c r="AD5332" s="3" t="s">
        <v>47</v>
      </c>
      <c r="AE5332" s="3" t="s">
        <v>65</v>
      </c>
      <c r="AG5332" s="3" t="s">
        <v>47</v>
      </c>
      <c r="AH5332" s="3" t="s">
        <v>47</v>
      </c>
      <c r="AI5332" s="3" t="s">
        <v>47</v>
      </c>
      <c r="AJ5332" s="3" t="s">
        <v>52</v>
      </c>
      <c r="AL5332" s="3" t="s">
        <v>52</v>
      </c>
      <c r="AU5332" s="3">
        <v>1</v>
      </c>
      <c r="AV5332" s="3">
        <v>9</v>
      </c>
      <c r="AW5332" s="3">
        <v>1</v>
      </c>
      <c r="AX5332" s="3">
        <v>9</v>
      </c>
      <c r="AY5332" s="3">
        <v>100</v>
      </c>
      <c r="AZ5332" s="6" t="str">
        <f t="shared" si="585"/>
        <v>2691.12</v>
      </c>
      <c r="BC5332" s="12" t="s">
        <v>13694</v>
      </c>
      <c r="BJ5332" s="12">
        <f t="shared" si="586"/>
        <v>0</v>
      </c>
      <c r="BK5332" s="12">
        <f t="shared" si="587"/>
        <v>0</v>
      </c>
      <c r="CA5332" s="3" t="s">
        <v>13695</v>
      </c>
      <c r="CQ5332" s="3" t="str">
        <f>CONCATENATE(baseURL!$A$1,baseURL!$B$1,baseURL!$C$1,".",C5332,".",L5332,".pkl&amp;seq=",BC5332)</f>
        <v>http://proteomics.broadinstitute.org/millscripts/viewfeed.pl?side=xl&amp;cycle=1&amp;fixedMods=iaaC&amp;file=msdataSM/iPRG2012_nd/cpick_in/iPRG2012_nd.2691.12.2.pkl&amp;seq=GTLPLGELADVAK</v>
      </c>
    </row>
    <row r="5333" spans="1:95" x14ac:dyDescent="0.2">
      <c r="A5333" s="3">
        <v>5600</v>
      </c>
      <c r="B5333" s="2" t="s">
        <v>13696</v>
      </c>
      <c r="C5333" s="2" t="s">
        <v>13697</v>
      </c>
      <c r="D5333" s="3">
        <v>13919</v>
      </c>
      <c r="E5333" s="3">
        <v>13903</v>
      </c>
      <c r="F5333" s="3">
        <v>56525</v>
      </c>
      <c r="G5333" s="3">
        <v>16593</v>
      </c>
      <c r="H5333" s="3">
        <v>47.875999999999998</v>
      </c>
      <c r="I5333" s="30">
        <v>724.88571999999999</v>
      </c>
      <c r="J5333" s="30">
        <v>724.88367349999999</v>
      </c>
      <c r="K5333" s="30">
        <v>2.0500000000000002E-3</v>
      </c>
      <c r="L5333" s="3">
        <v>2</v>
      </c>
      <c r="M5333" s="3">
        <v>2</v>
      </c>
      <c r="N5333" s="10">
        <f t="shared" si="581"/>
        <v>1</v>
      </c>
      <c r="O5333" s="35">
        <v>2</v>
      </c>
      <c r="P5333" s="17"/>
      <c r="Q5333" s="40">
        <v>1448.76314</v>
      </c>
      <c r="R5333" s="40">
        <v>724.88521000000003</v>
      </c>
      <c r="S5333" s="18">
        <f t="shared" si="582"/>
        <v>0.70355967114148865</v>
      </c>
      <c r="T5333" s="18">
        <f t="shared" si="583"/>
        <v>-2.1196459506228664</v>
      </c>
      <c r="U5333" s="18">
        <f t="shared" si="584"/>
        <v>-2.0830884383100723</v>
      </c>
      <c r="V5333" s="30">
        <v>724.88369999999998</v>
      </c>
      <c r="W5333" s="3" t="s">
        <v>47</v>
      </c>
      <c r="X5333" s="3" t="s">
        <v>47</v>
      </c>
      <c r="Y5333" s="3" t="s">
        <v>47</v>
      </c>
      <c r="Z5333" s="3" t="s">
        <v>47</v>
      </c>
      <c r="AA5333" s="3" t="s">
        <v>47</v>
      </c>
      <c r="AB5333" s="12" t="s">
        <v>47</v>
      </c>
      <c r="AC5333" s="3" t="s">
        <v>47</v>
      </c>
      <c r="AD5333" s="3" t="s">
        <v>47</v>
      </c>
      <c r="AE5333" s="3" t="s">
        <v>47</v>
      </c>
      <c r="AF5333" s="3" t="s">
        <v>47</v>
      </c>
      <c r="AG5333" s="3" t="s">
        <v>47</v>
      </c>
      <c r="AH5333" s="3" t="s">
        <v>47</v>
      </c>
      <c r="AI5333" s="3" t="s">
        <v>47</v>
      </c>
      <c r="AJ5333" s="3" t="s">
        <v>47</v>
      </c>
      <c r="AK5333" s="3" t="s">
        <v>48</v>
      </c>
      <c r="AL5333" s="3" t="s">
        <v>47</v>
      </c>
      <c r="AM5333" s="3" t="s">
        <v>47</v>
      </c>
      <c r="AU5333" s="3">
        <v>0</v>
      </c>
      <c r="AV5333" s="3">
        <v>16</v>
      </c>
      <c r="AW5333" s="3">
        <v>1</v>
      </c>
      <c r="AX5333" s="3">
        <v>16</v>
      </c>
      <c r="AY5333" s="3">
        <v>100</v>
      </c>
      <c r="AZ5333" s="6" t="str">
        <f t="shared" si="585"/>
        <v>2691.13</v>
      </c>
      <c r="BC5333" s="12" t="s">
        <v>13698</v>
      </c>
      <c r="BJ5333" s="12">
        <f t="shared" si="586"/>
        <v>0</v>
      </c>
      <c r="BK5333" s="12">
        <f t="shared" si="587"/>
        <v>0</v>
      </c>
      <c r="CQ5333" s="3" t="str">
        <f>CONCATENATE(baseURL!$A$1,baseURL!$B$1,baseURL!$C$1,".",C5333,".",L5333,".pkl&amp;seq=",BC5333)</f>
        <v>http://proteomics.broadinstitute.org/millscripts/viewfeed.pl?side=xl&amp;cycle=1&amp;fixedMods=iaaC&amp;file=msdataSM/iPRG2012_nd/cpick_in/iPRG2012_nd.2691.13.2.pkl&amp;seq=DLLAENELFVASK</v>
      </c>
    </row>
    <row r="5334" spans="1:95" x14ac:dyDescent="0.2">
      <c r="A5334" s="3">
        <v>4547</v>
      </c>
      <c r="B5334" s="2" t="s">
        <v>13699</v>
      </c>
      <c r="C5334" s="2" t="s">
        <v>13700</v>
      </c>
      <c r="D5334" s="3">
        <v>13920</v>
      </c>
      <c r="E5334" s="3">
        <v>13904</v>
      </c>
      <c r="F5334" s="3">
        <v>56526</v>
      </c>
      <c r="G5334" s="3">
        <v>16594</v>
      </c>
      <c r="H5334" s="3">
        <v>47.877699999999997</v>
      </c>
      <c r="I5334" s="30">
        <v>731.05835000000002</v>
      </c>
      <c r="J5334" s="30">
        <v>731.05376339999998</v>
      </c>
      <c r="K5334" s="30">
        <v>4.5900000000000003E-3</v>
      </c>
      <c r="L5334" s="3">
        <v>0</v>
      </c>
      <c r="M5334" s="3">
        <v>3</v>
      </c>
      <c r="N5334" s="10">
        <f t="shared" si="581"/>
        <v>1</v>
      </c>
      <c r="O5334" s="35">
        <v>3</v>
      </c>
      <c r="P5334" s="17"/>
      <c r="Q5334" s="40">
        <v>2191.1546199999998</v>
      </c>
      <c r="R5334" s="40">
        <v>731.05638999999996</v>
      </c>
      <c r="S5334" s="18">
        <f t="shared" si="582"/>
        <v>2.6810517312538593</v>
      </c>
      <c r="T5334" s="18">
        <f t="shared" si="583"/>
        <v>-3.5928828964685562</v>
      </c>
      <c r="U5334" s="18">
        <f t="shared" si="584"/>
        <v>-3.5428183589791598</v>
      </c>
      <c r="V5334" s="30">
        <v>731.05380000000002</v>
      </c>
      <c r="W5334" s="3" t="s">
        <v>47</v>
      </c>
      <c r="X5334" s="3" t="s">
        <v>47</v>
      </c>
      <c r="Y5334" s="3" t="s">
        <v>47</v>
      </c>
      <c r="Z5334" s="3" t="s">
        <v>47</v>
      </c>
      <c r="AA5334" s="3" t="s">
        <v>47</v>
      </c>
      <c r="AB5334" s="12" t="s">
        <v>47</v>
      </c>
      <c r="AC5334" s="3" t="s">
        <v>47</v>
      </c>
      <c r="AD5334" s="3" t="s">
        <v>47</v>
      </c>
      <c r="AE5334" s="3" t="s">
        <v>47</v>
      </c>
      <c r="AF5334" s="3" t="s">
        <v>47</v>
      </c>
      <c r="AG5334" s="3" t="s">
        <v>47</v>
      </c>
      <c r="AH5334" s="3" t="s">
        <v>47</v>
      </c>
      <c r="AI5334" s="3" t="s">
        <v>47</v>
      </c>
      <c r="AL5334" s="3" t="s">
        <v>48</v>
      </c>
      <c r="AM5334" s="3" t="s">
        <v>47</v>
      </c>
      <c r="AU5334" s="3">
        <v>0</v>
      </c>
      <c r="AV5334" s="3">
        <v>14</v>
      </c>
      <c r="AW5334" s="3">
        <v>1</v>
      </c>
      <c r="AX5334" s="3">
        <v>14</v>
      </c>
      <c r="AY5334" s="3">
        <v>100</v>
      </c>
      <c r="AZ5334" s="6" t="str">
        <f t="shared" si="585"/>
        <v>2691.14</v>
      </c>
      <c r="BC5334" s="12" t="s">
        <v>13701</v>
      </c>
      <c r="BJ5334" s="12">
        <f t="shared" si="586"/>
        <v>0</v>
      </c>
      <c r="BK5334" s="12">
        <f t="shared" si="587"/>
        <v>0</v>
      </c>
      <c r="CQ5334" s="3" t="str">
        <f>CONCATENATE(baseURL!$A$1,baseURL!$B$1,baseURL!$C$1,".",C5334,".",L5334,".pkl&amp;seq=",BC5334)</f>
        <v>http://proteomics.broadinstitute.org/millscripts/viewfeed.pl?side=xl&amp;cycle=1&amp;fixedMods=iaaC&amp;file=msdataSM/iPRG2012_nd/cpick_in/iPRG2012_nd.2691.14.0.pkl&amp;seq=TTYYVVGSALGPHPYPTLVR</v>
      </c>
    </row>
    <row r="5335" spans="1:95" x14ac:dyDescent="0.2">
      <c r="A5335" s="3">
        <v>5286</v>
      </c>
      <c r="B5335" s="2" t="s">
        <v>13691</v>
      </c>
      <c r="C5335" s="2" t="s">
        <v>13692</v>
      </c>
      <c r="D5335" s="3">
        <v>13915</v>
      </c>
      <c r="E5335" s="3">
        <v>13899</v>
      </c>
      <c r="F5335" s="3">
        <v>56521</v>
      </c>
      <c r="G5335" s="3">
        <v>16589</v>
      </c>
      <c r="H5335" s="3">
        <v>47.869399999999999</v>
      </c>
      <c r="I5335" s="30">
        <v>577.96060999999997</v>
      </c>
      <c r="J5335" s="30">
        <v>577.95853399999999</v>
      </c>
      <c r="K5335" s="30">
        <v>2.0799999999999998E-3</v>
      </c>
      <c r="L5335" s="3">
        <v>3</v>
      </c>
      <c r="M5335" s="3">
        <v>3</v>
      </c>
      <c r="N5335" s="10">
        <f t="shared" si="581"/>
        <v>1</v>
      </c>
      <c r="O5335" s="35">
        <v>3</v>
      </c>
      <c r="P5335" s="17"/>
      <c r="Q5335" s="40">
        <v>1731.8635400000001</v>
      </c>
      <c r="R5335" s="40">
        <v>577.95935999999995</v>
      </c>
      <c r="S5335" s="18">
        <f t="shared" si="582"/>
        <v>2.1627818260911718</v>
      </c>
      <c r="T5335" s="18">
        <f t="shared" si="583"/>
        <v>-1.4291662305822224</v>
      </c>
      <c r="U5335" s="18">
        <f t="shared" si="584"/>
        <v>-1.4879938962987964</v>
      </c>
      <c r="V5335" s="30">
        <v>577.95849999999996</v>
      </c>
      <c r="W5335" s="3" t="s">
        <v>47</v>
      </c>
      <c r="X5335" s="3" t="s">
        <v>47</v>
      </c>
      <c r="Y5335" s="3" t="s">
        <v>47</v>
      </c>
      <c r="Z5335" s="3" t="s">
        <v>47</v>
      </c>
      <c r="AA5335" s="3" t="s">
        <v>47</v>
      </c>
      <c r="AB5335" s="12" t="s">
        <v>47</v>
      </c>
      <c r="AC5335" s="3" t="s">
        <v>47</v>
      </c>
      <c r="AD5335" s="3" t="s">
        <v>47</v>
      </c>
      <c r="AE5335" s="3" t="s">
        <v>47</v>
      </c>
      <c r="AF5335" s="3" t="s">
        <v>47</v>
      </c>
      <c r="AG5335" s="3" t="s">
        <v>47</v>
      </c>
      <c r="AH5335" s="3" t="s">
        <v>47</v>
      </c>
      <c r="AI5335" s="3" t="s">
        <v>47</v>
      </c>
      <c r="AJ5335" s="3" t="s">
        <v>47</v>
      </c>
      <c r="AK5335" s="3" t="s">
        <v>47</v>
      </c>
      <c r="AL5335" s="3" t="s">
        <v>47</v>
      </c>
      <c r="AM5335" s="3" t="s">
        <v>47</v>
      </c>
      <c r="AN5335" s="3" t="s">
        <v>47</v>
      </c>
      <c r="AU5335" s="3">
        <v>0</v>
      </c>
      <c r="AV5335" s="3">
        <v>18</v>
      </c>
      <c r="AW5335" s="3">
        <v>1</v>
      </c>
      <c r="AX5335" s="3">
        <v>18</v>
      </c>
      <c r="AY5335" s="3">
        <v>100</v>
      </c>
      <c r="AZ5335" s="6" t="str">
        <f t="shared" si="585"/>
        <v>2691.9</v>
      </c>
      <c r="BC5335" s="12" t="s">
        <v>13592</v>
      </c>
      <c r="BJ5335" s="12">
        <f t="shared" si="586"/>
        <v>0</v>
      </c>
      <c r="BK5335" s="12">
        <f t="shared" si="587"/>
        <v>0</v>
      </c>
      <c r="CQ5335" s="3" t="str">
        <f>CONCATENATE(baseURL!$A$1,baseURL!$B$1,baseURL!$C$1,".",C5335,".",L5335,".pkl&amp;seq=",BC5335)</f>
        <v>http://proteomics.broadinstitute.org/millscripts/viewfeed.pl?side=xl&amp;cycle=1&amp;fixedMods=iaaC&amp;file=msdataSM/iPRG2012_nd/cpick_in/iPRG2012_nd.2691.9.3.pkl&amp;seq=VLPNFMLQGGDFTHR</v>
      </c>
    </row>
    <row r="5336" spans="1:95" x14ac:dyDescent="0.2">
      <c r="A5336" s="3">
        <v>6973</v>
      </c>
      <c r="B5336" s="2" t="s">
        <v>13702</v>
      </c>
      <c r="C5336" s="2" t="s">
        <v>13703</v>
      </c>
      <c r="D5336" s="3">
        <v>13921</v>
      </c>
      <c r="E5336" s="3">
        <v>13905</v>
      </c>
      <c r="F5336" s="3">
        <v>56534</v>
      </c>
      <c r="G5336" s="3">
        <v>16596</v>
      </c>
      <c r="H5336" s="3">
        <v>47.888100000000001</v>
      </c>
      <c r="I5336" s="30">
        <v>509.58418</v>
      </c>
      <c r="J5336" s="30">
        <v>509.5856359</v>
      </c>
      <c r="K5336" s="30">
        <v>-1.4599999999999999E-3</v>
      </c>
      <c r="L5336" s="3">
        <v>3</v>
      </c>
      <c r="M5336" s="3">
        <v>3</v>
      </c>
      <c r="N5336" s="10">
        <f t="shared" si="581"/>
        <v>1</v>
      </c>
      <c r="O5336" s="35">
        <v>3</v>
      </c>
      <c r="P5336" s="17"/>
      <c r="Q5336" s="40">
        <v>1526.7420199999999</v>
      </c>
      <c r="R5336" s="40">
        <v>509.58553000000001</v>
      </c>
      <c r="S5336" s="18">
        <f t="shared" si="582"/>
        <v>-2.6492118016031241</v>
      </c>
      <c r="T5336" s="18">
        <f t="shared" si="583"/>
        <v>0.20781594798052436</v>
      </c>
      <c r="U5336" s="18">
        <f t="shared" si="584"/>
        <v>-5.8871373331775528E-2</v>
      </c>
      <c r="V5336" s="30">
        <v>509.58550000000002</v>
      </c>
      <c r="W5336" s="3" t="s">
        <v>47</v>
      </c>
      <c r="X5336" s="3" t="s">
        <v>47</v>
      </c>
      <c r="Y5336" s="3" t="s">
        <v>47</v>
      </c>
      <c r="Z5336" s="3" t="s">
        <v>47</v>
      </c>
      <c r="AA5336" s="3" t="s">
        <v>47</v>
      </c>
      <c r="AB5336" s="12" t="s">
        <v>47</v>
      </c>
      <c r="AC5336" s="3" t="s">
        <v>47</v>
      </c>
      <c r="AD5336" s="3" t="s">
        <v>47</v>
      </c>
      <c r="AE5336" s="3" t="s">
        <v>47</v>
      </c>
      <c r="AF5336" s="3" t="s">
        <v>47</v>
      </c>
      <c r="AG5336" s="3" t="s">
        <v>47</v>
      </c>
      <c r="AH5336" s="3" t="s">
        <v>47</v>
      </c>
      <c r="AI5336" s="3" t="s">
        <v>47</v>
      </c>
      <c r="AJ5336" s="3" t="s">
        <v>47</v>
      </c>
      <c r="AK5336" s="3" t="s">
        <v>47</v>
      </c>
      <c r="AL5336" s="3" t="s">
        <v>47</v>
      </c>
      <c r="AO5336" s="3" t="s">
        <v>47</v>
      </c>
      <c r="AP5336" s="3" t="s">
        <v>47</v>
      </c>
      <c r="AU5336" s="3">
        <v>0</v>
      </c>
      <c r="AV5336" s="3">
        <v>18</v>
      </c>
      <c r="AW5336" s="3">
        <v>1</v>
      </c>
      <c r="AX5336" s="3">
        <v>18</v>
      </c>
      <c r="AY5336" s="3">
        <v>100</v>
      </c>
      <c r="AZ5336" s="6" t="str">
        <f t="shared" si="585"/>
        <v>2692.1</v>
      </c>
      <c r="BC5336" s="12" t="s">
        <v>13704</v>
      </c>
      <c r="BJ5336" s="12">
        <f t="shared" si="586"/>
        <v>1</v>
      </c>
      <c r="BK5336" s="12">
        <f t="shared" si="587"/>
        <v>0</v>
      </c>
      <c r="CQ5336" s="3" t="str">
        <f>CONCATENATE(baseURL!$A$1,baseURL!$B$1,baseURL!$C$1,".",C5336,".",L5336,".pkl&amp;seq=",BC5336)</f>
        <v>http://proteomics.broadinstitute.org/millscripts/viewfeed.pl?side=xl&amp;cycle=1&amp;fixedMods=iaaC&amp;file=msdataSM/iPRG2012_nd/cpick_in/iPRG2012_nd.2692.1.3.pkl&amp;seq=ARFEELCADLFR</v>
      </c>
    </row>
    <row r="5337" spans="1:95" x14ac:dyDescent="0.2">
      <c r="A5337" s="3">
        <v>5693</v>
      </c>
      <c r="B5337" s="2" t="s">
        <v>13705</v>
      </c>
      <c r="C5337" s="2" t="s">
        <v>13706</v>
      </c>
      <c r="D5337" s="3">
        <v>13925</v>
      </c>
      <c r="E5337" s="3">
        <v>13909</v>
      </c>
      <c r="F5337" s="3">
        <v>56538</v>
      </c>
      <c r="G5337" s="3">
        <v>16600</v>
      </c>
      <c r="H5337" s="3">
        <v>47.898899999999998</v>
      </c>
      <c r="I5337" s="30">
        <v>739.38050999999996</v>
      </c>
      <c r="J5337" s="30">
        <v>739.3822715</v>
      </c>
      <c r="K5337" s="30">
        <v>-1.7600000000000001E-3</v>
      </c>
      <c r="L5337" s="3">
        <v>3</v>
      </c>
      <c r="M5337" s="3">
        <v>3</v>
      </c>
      <c r="N5337" s="10">
        <f t="shared" si="581"/>
        <v>1</v>
      </c>
      <c r="O5337" s="35">
        <v>3</v>
      </c>
      <c r="P5337" s="17"/>
      <c r="Q5337" s="40">
        <v>2216.1346100000001</v>
      </c>
      <c r="R5337" s="40">
        <v>739.38305000000003</v>
      </c>
      <c r="S5337" s="18">
        <f t="shared" si="582"/>
        <v>-3.4352964949186569</v>
      </c>
      <c r="T5337" s="18">
        <f t="shared" si="583"/>
        <v>-1.0529048509077887</v>
      </c>
      <c r="U5337" s="18">
        <f t="shared" si="584"/>
        <v>-1.1496070947447419</v>
      </c>
      <c r="V5337" s="30">
        <v>739.38220000000001</v>
      </c>
      <c r="W5337" s="3" t="s">
        <v>47</v>
      </c>
      <c r="X5337" s="3" t="s">
        <v>47</v>
      </c>
      <c r="Y5337" s="3" t="s">
        <v>47</v>
      </c>
      <c r="Z5337" s="3" t="s">
        <v>47</v>
      </c>
      <c r="AA5337" s="3" t="s">
        <v>48</v>
      </c>
      <c r="AB5337" s="12" t="s">
        <v>47</v>
      </c>
      <c r="AC5337" s="3" t="s">
        <v>47</v>
      </c>
      <c r="AD5337" s="3" t="s">
        <v>47</v>
      </c>
      <c r="AE5337" s="3" t="s">
        <v>47</v>
      </c>
      <c r="AF5337" s="3" t="s">
        <v>47</v>
      </c>
      <c r="AG5337" s="3" t="s">
        <v>47</v>
      </c>
      <c r="AI5337" s="3" t="s">
        <v>47</v>
      </c>
      <c r="AJ5337" s="3" t="s">
        <v>47</v>
      </c>
      <c r="AK5337" s="3" t="s">
        <v>47</v>
      </c>
      <c r="AL5337" s="3" t="s">
        <v>47</v>
      </c>
      <c r="AM5337" s="3" t="s">
        <v>47</v>
      </c>
      <c r="AN5337" s="3" t="s">
        <v>47</v>
      </c>
      <c r="AU5337" s="3">
        <v>0</v>
      </c>
      <c r="AV5337" s="3">
        <v>16</v>
      </c>
      <c r="AW5337" s="3">
        <v>1</v>
      </c>
      <c r="AX5337" s="3">
        <v>16</v>
      </c>
      <c r="AY5337" s="3">
        <v>100</v>
      </c>
      <c r="AZ5337" s="6" t="str">
        <f t="shared" si="585"/>
        <v>2692.5</v>
      </c>
      <c r="BC5337" s="12" t="s">
        <v>13707</v>
      </c>
      <c r="BJ5337" s="12">
        <f t="shared" si="586"/>
        <v>0</v>
      </c>
      <c r="BK5337" s="12">
        <f t="shared" si="587"/>
        <v>0</v>
      </c>
      <c r="CQ5337" s="3" t="str">
        <f>CONCATENATE(baseURL!$A$1,baseURL!$B$1,baseURL!$C$1,".",C5337,".",L5337,".pkl&amp;seq=",BC5337)</f>
        <v>http://proteomics.broadinstitute.org/millscripts/viewfeed.pl?side=xl&amp;cycle=1&amp;fixedMods=iaaC&amp;file=msdataSM/iPRG2012_nd/cpick_in/iPRG2012_nd.2692.5.3.pkl&amp;seq=TQFGGGKSVGFGLVYNSVAEAK</v>
      </c>
    </row>
    <row r="5338" spans="1:95" x14ac:dyDescent="0.2">
      <c r="A5338" s="3">
        <v>7497</v>
      </c>
      <c r="B5338" s="2" t="s">
        <v>13708</v>
      </c>
      <c r="C5338" s="2" t="s">
        <v>13709</v>
      </c>
      <c r="D5338" s="3">
        <v>13926</v>
      </c>
      <c r="E5338" s="3">
        <v>13910</v>
      </c>
      <c r="F5338" s="3">
        <v>56539</v>
      </c>
      <c r="G5338" s="3">
        <v>16601</v>
      </c>
      <c r="H5338" s="3">
        <v>47.902299999999997</v>
      </c>
      <c r="I5338" s="30">
        <v>976.05512999999996</v>
      </c>
      <c r="J5338" s="30">
        <v>976.05458820000001</v>
      </c>
      <c r="K5338" s="30">
        <v>5.4000000000000001E-4</v>
      </c>
      <c r="L5338" s="3">
        <v>3</v>
      </c>
      <c r="M5338" s="3">
        <v>3</v>
      </c>
      <c r="N5338" s="10">
        <f t="shared" si="581"/>
        <v>1</v>
      </c>
      <c r="O5338" s="35">
        <v>3</v>
      </c>
      <c r="Q5338" s="37">
        <v>2926.1543099999999</v>
      </c>
      <c r="R5338" s="37">
        <v>976.05628999999999</v>
      </c>
      <c r="S5338" s="18">
        <f t="shared" si="582"/>
        <v>-1.1884560469633767</v>
      </c>
      <c r="T5338" s="18">
        <f t="shared" si="583"/>
        <v>-1.7435469833179327</v>
      </c>
      <c r="U5338" s="18">
        <f t="shared" si="584"/>
        <v>-1.8339106241794292</v>
      </c>
      <c r="V5338" s="30">
        <v>976.05449999999996</v>
      </c>
      <c r="W5338" s="3" t="s">
        <v>47</v>
      </c>
      <c r="X5338" s="3" t="s">
        <v>65</v>
      </c>
      <c r="Z5338" s="3" t="s">
        <v>52</v>
      </c>
      <c r="AB5338" s="12" t="s">
        <v>52</v>
      </c>
      <c r="AD5338" s="3" t="s">
        <v>47</v>
      </c>
      <c r="AF5338" s="3" t="s">
        <v>52</v>
      </c>
      <c r="AG5338" s="3" t="s">
        <v>52</v>
      </c>
      <c r="AK5338" s="3" t="s">
        <v>47</v>
      </c>
      <c r="AO5338" s="3" t="s">
        <v>47</v>
      </c>
      <c r="AP5338" s="3" t="s">
        <v>47</v>
      </c>
      <c r="AU5338" s="3">
        <v>1</v>
      </c>
      <c r="AV5338" s="3">
        <v>5</v>
      </c>
      <c r="AW5338" s="3">
        <v>4</v>
      </c>
      <c r="AX5338" s="3">
        <v>2</v>
      </c>
      <c r="AY5338" s="3">
        <v>40</v>
      </c>
      <c r="AZ5338" s="6" t="str">
        <f t="shared" si="585"/>
        <v>2692.6</v>
      </c>
      <c r="BB5338" s="12" t="s">
        <v>79</v>
      </c>
      <c r="BC5338" s="12" t="s">
        <v>20233</v>
      </c>
      <c r="BF5338" s="12" t="s">
        <v>1468</v>
      </c>
      <c r="BI5338" s="12" t="s">
        <v>594</v>
      </c>
      <c r="BJ5338" s="12">
        <f t="shared" si="586"/>
        <v>0</v>
      </c>
      <c r="BK5338" s="12">
        <f t="shared" si="587"/>
        <v>1</v>
      </c>
      <c r="BR5338" s="3" t="s">
        <v>594</v>
      </c>
      <c r="BS5338" s="3" t="s">
        <v>12444</v>
      </c>
      <c r="BT5338" s="3" t="s">
        <v>13710</v>
      </c>
      <c r="BZ5338" s="3" t="s">
        <v>20275</v>
      </c>
      <c r="CG5338" s="3" t="s">
        <v>12446</v>
      </c>
      <c r="CQ5338" s="3" t="str">
        <f>CONCATENATE(baseURL!$A$1,baseURL!$B$1,"+Acetyl",baseURL!$C$1,".",C5338,".",L5338,".pkl&amp;seq=",BC5338,"&amp;varMods=ReducedCys-C")</f>
        <v>http://proteomics.broadinstitute.org/millscripts/viewfeed.pl?side=xl&amp;cycle=1&amp;fixedMods=iaaC+Acetyl&amp;file=msdataSM/iPRG2012_nd/cpick_in/iPRG2012_nd.2692.6.3.pkl&amp;seq=SDEEHtFETADAGSSATYPMQcSALR&amp;varMods=ReducedCys-C</v>
      </c>
    </row>
    <row r="5339" spans="1:95" x14ac:dyDescent="0.2">
      <c r="A5339" s="3">
        <v>438</v>
      </c>
      <c r="B5339" s="2" t="s">
        <v>13714</v>
      </c>
      <c r="C5339" s="2" t="s">
        <v>13715</v>
      </c>
      <c r="D5339" s="3">
        <v>13936</v>
      </c>
      <c r="E5339" s="3">
        <v>13920</v>
      </c>
      <c r="F5339" s="3">
        <v>56564</v>
      </c>
      <c r="G5339" s="3">
        <v>16612</v>
      </c>
      <c r="H5339" s="3">
        <v>47.9251</v>
      </c>
      <c r="I5339" s="30">
        <v>770.89994999999999</v>
      </c>
      <c r="J5339" s="30">
        <v>770.39655449999998</v>
      </c>
      <c r="K5339" s="30">
        <v>0.50339999999999996</v>
      </c>
      <c r="L5339" s="3">
        <v>2</v>
      </c>
      <c r="M5339" s="3">
        <v>2</v>
      </c>
      <c r="N5339" s="10">
        <f t="shared" si="581"/>
        <v>1</v>
      </c>
      <c r="O5339" s="35">
        <v>2</v>
      </c>
      <c r="P5339" s="17"/>
      <c r="Q5339" s="40">
        <v>1540.8005900000001</v>
      </c>
      <c r="R5339" s="40">
        <v>770.90392999999995</v>
      </c>
      <c r="S5339" s="18">
        <f t="shared" si="582"/>
        <v>-5.1627704115555719</v>
      </c>
      <c r="T5339" s="18">
        <f t="shared" si="583"/>
        <v>-658.15658768267861</v>
      </c>
      <c r="U5339" s="18">
        <f t="shared" si="584"/>
        <v>-658.09756606106657</v>
      </c>
      <c r="V5339" s="30">
        <v>770.39660000000003</v>
      </c>
      <c r="X5339" s="3" t="s">
        <v>65</v>
      </c>
      <c r="Y5339" s="3" t="s">
        <v>65</v>
      </c>
      <c r="Z5339" s="3" t="s">
        <v>52</v>
      </c>
      <c r="AA5339" s="3" t="s">
        <v>48</v>
      </c>
      <c r="AB5339" s="12" t="s">
        <v>47</v>
      </c>
      <c r="AC5339" s="3" t="s">
        <v>52</v>
      </c>
      <c r="AD5339" s="3" t="s">
        <v>47</v>
      </c>
      <c r="AF5339" s="3" t="s">
        <v>47</v>
      </c>
      <c r="AG5339" s="3" t="s">
        <v>47</v>
      </c>
      <c r="AK5339" s="3" t="s">
        <v>48</v>
      </c>
      <c r="AU5339" s="3">
        <v>2</v>
      </c>
      <c r="AV5339" s="3">
        <v>4</v>
      </c>
      <c r="AW5339" s="3">
        <v>1</v>
      </c>
      <c r="AX5339" s="3">
        <v>4</v>
      </c>
      <c r="AY5339" s="3">
        <v>100</v>
      </c>
      <c r="AZ5339" s="6" t="str">
        <f t="shared" si="585"/>
        <v>2693.10</v>
      </c>
      <c r="BC5339" s="12" t="s">
        <v>13716</v>
      </c>
      <c r="BJ5339" s="12">
        <f t="shared" si="586"/>
        <v>0</v>
      </c>
      <c r="BK5339" s="12">
        <f t="shared" si="587"/>
        <v>0</v>
      </c>
      <c r="BT5339" s="3" t="s">
        <v>13717</v>
      </c>
      <c r="BU5339" s="3" t="s">
        <v>13717</v>
      </c>
      <c r="CQ5339" s="3" t="str">
        <f>CONCATENATE(baseURL!$A$1,baseURL!$B$1,baseURL!$C$1,".",C5339,".",L5339,".pkl&amp;seq=",BC5339)</f>
        <v>http://proteomics.broadinstitute.org/millscripts/viewfeed.pl?side=xl&amp;cycle=1&amp;fixedMods=iaaC&amp;file=msdataSM/iPRG2012_nd/cpick_in/iPRG2012_nd.2693.10.2.pkl&amp;seq=SVGFGLVYNSVAEAK</v>
      </c>
    </row>
    <row r="5340" spans="1:95" x14ac:dyDescent="0.2">
      <c r="A5340" s="3">
        <v>6608</v>
      </c>
      <c r="B5340" s="2" t="s">
        <v>13718</v>
      </c>
      <c r="C5340" s="2" t="s">
        <v>13719</v>
      </c>
      <c r="D5340" s="3">
        <v>13937</v>
      </c>
      <c r="E5340" s="3">
        <v>13921</v>
      </c>
      <c r="F5340" s="3">
        <v>56565</v>
      </c>
      <c r="G5340" s="3">
        <v>16613</v>
      </c>
      <c r="H5340" s="3">
        <v>47.926699999999997</v>
      </c>
      <c r="I5340" s="30">
        <v>772.90452000000005</v>
      </c>
      <c r="J5340" s="30">
        <v>772.90452760000005</v>
      </c>
      <c r="K5340" s="30">
        <v>-1.0000000000000001E-5</v>
      </c>
      <c r="L5340" s="3">
        <v>2</v>
      </c>
      <c r="M5340" s="3">
        <v>2</v>
      </c>
      <c r="N5340" s="10">
        <f t="shared" si="581"/>
        <v>1</v>
      </c>
      <c r="O5340" s="35">
        <v>2</v>
      </c>
      <c r="P5340" s="17"/>
      <c r="Q5340" s="40">
        <v>1544.8054</v>
      </c>
      <c r="R5340" s="40">
        <v>772.90634</v>
      </c>
      <c r="S5340" s="18">
        <f t="shared" si="582"/>
        <v>-2.3547484420329834</v>
      </c>
      <c r="T5340" s="18">
        <f t="shared" si="583"/>
        <v>-2.3449154265559087</v>
      </c>
      <c r="U5340" s="18">
        <f t="shared" si="584"/>
        <v>-2.1218612334738052</v>
      </c>
      <c r="V5340" s="30">
        <v>772.90470000000005</v>
      </c>
      <c r="W5340" s="3" t="s">
        <v>47</v>
      </c>
      <c r="X5340" s="3" t="s">
        <v>47</v>
      </c>
      <c r="Y5340" s="3" t="s">
        <v>47</v>
      </c>
      <c r="Z5340" s="3" t="s">
        <v>47</v>
      </c>
      <c r="AA5340" s="3" t="s">
        <v>48</v>
      </c>
      <c r="AB5340" s="12" t="s">
        <v>47</v>
      </c>
      <c r="AC5340" s="3" t="s">
        <v>47</v>
      </c>
      <c r="AD5340" s="3" t="s">
        <v>47</v>
      </c>
      <c r="AE5340" s="3" t="s">
        <v>47</v>
      </c>
      <c r="AF5340" s="3" t="s">
        <v>47</v>
      </c>
      <c r="AG5340" s="3" t="s">
        <v>47</v>
      </c>
      <c r="AI5340" s="3" t="s">
        <v>47</v>
      </c>
      <c r="AK5340" s="3" t="s">
        <v>47</v>
      </c>
      <c r="AL5340" s="3" t="s">
        <v>47</v>
      </c>
      <c r="AU5340" s="3">
        <v>0</v>
      </c>
      <c r="AV5340" s="3">
        <v>13</v>
      </c>
      <c r="AW5340" s="3">
        <v>1</v>
      </c>
      <c r="AX5340" s="3">
        <v>13</v>
      </c>
      <c r="AY5340" s="3">
        <v>100</v>
      </c>
      <c r="AZ5340" s="6" t="str">
        <f t="shared" si="585"/>
        <v>2693.11</v>
      </c>
      <c r="BC5340" s="12" t="s">
        <v>13617</v>
      </c>
      <c r="BJ5340" s="12">
        <f t="shared" si="586"/>
        <v>0</v>
      </c>
      <c r="BK5340" s="12">
        <f t="shared" si="587"/>
        <v>0</v>
      </c>
      <c r="CQ5340" s="3" t="str">
        <f>CONCATENATE(baseURL!$A$1,baseURL!$B$1,baseURL!$C$1,".",C5340,".",L5340,".pkl&amp;seq=",BC5340)</f>
        <v>http://proteomics.broadinstitute.org/millscripts/viewfeed.pl?side=xl&amp;cycle=1&amp;fixedMods=iaaC&amp;file=msdataSM/iPRG2012_nd/cpick_in/iPRG2012_nd.2693.11.2.pkl&amp;seq=ALLESVGLELEDEK</v>
      </c>
    </row>
    <row r="5341" spans="1:95" x14ac:dyDescent="0.2">
      <c r="A5341" s="3">
        <v>936</v>
      </c>
      <c r="B5341" s="2" t="s">
        <v>13726</v>
      </c>
      <c r="C5341" s="2" t="s">
        <v>13708</v>
      </c>
      <c r="D5341" s="3">
        <v>13933</v>
      </c>
      <c r="E5341" s="3">
        <v>13917</v>
      </c>
      <c r="F5341" s="3">
        <v>56561</v>
      </c>
      <c r="G5341" s="3">
        <v>16609</v>
      </c>
      <c r="H5341" s="3">
        <v>47.920099999999998</v>
      </c>
      <c r="I5341" s="30">
        <v>700.00174000000004</v>
      </c>
      <c r="J5341" s="30">
        <v>700.00089100000002</v>
      </c>
      <c r="K5341" s="30">
        <v>8.4999999999999995E-4</v>
      </c>
      <c r="L5341" s="3">
        <v>3</v>
      </c>
      <c r="M5341" s="3">
        <v>3</v>
      </c>
      <c r="N5341" s="10">
        <f t="shared" si="581"/>
        <v>1</v>
      </c>
      <c r="O5341" s="35">
        <v>3</v>
      </c>
      <c r="P5341" s="17"/>
      <c r="Q5341" s="40">
        <v>2097.99098</v>
      </c>
      <c r="R5341" s="40">
        <v>700.00184000000002</v>
      </c>
      <c r="S5341" s="18">
        <f t="shared" si="582"/>
        <v>-0.14285676731206584</v>
      </c>
      <c r="T5341" s="18">
        <f t="shared" si="583"/>
        <v>-1.3557107221195717</v>
      </c>
      <c r="U5341" s="18">
        <f t="shared" si="584"/>
        <v>-1.3428536130907194</v>
      </c>
      <c r="V5341" s="30">
        <v>700.0009</v>
      </c>
      <c r="W5341" s="3" t="s">
        <v>47</v>
      </c>
      <c r="X5341" s="3" t="s">
        <v>47</v>
      </c>
      <c r="Y5341" s="3" t="s">
        <v>47</v>
      </c>
      <c r="AA5341" s="3" t="s">
        <v>48</v>
      </c>
      <c r="AB5341" s="12" t="s">
        <v>47</v>
      </c>
      <c r="AC5341" s="3" t="s">
        <v>47</v>
      </c>
      <c r="AD5341" s="3" t="s">
        <v>47</v>
      </c>
      <c r="AE5341" s="3" t="s">
        <v>47</v>
      </c>
      <c r="AF5341" s="3" t="s">
        <v>47</v>
      </c>
      <c r="AI5341" s="3" t="s">
        <v>47</v>
      </c>
      <c r="AK5341" s="3" t="s">
        <v>47</v>
      </c>
      <c r="AN5341" s="3" t="s">
        <v>47</v>
      </c>
      <c r="AO5341" s="3" t="s">
        <v>47</v>
      </c>
      <c r="AP5341" s="3" t="s">
        <v>48</v>
      </c>
      <c r="AQ5341" s="3" t="s">
        <v>47</v>
      </c>
      <c r="AR5341" s="3" t="s">
        <v>48</v>
      </c>
      <c r="AU5341" s="3">
        <v>0</v>
      </c>
      <c r="AV5341" s="3">
        <v>13</v>
      </c>
      <c r="AW5341" s="3">
        <v>1</v>
      </c>
      <c r="AX5341" s="3">
        <v>13</v>
      </c>
      <c r="AY5341" s="3">
        <v>100</v>
      </c>
      <c r="AZ5341" s="6" t="str">
        <f t="shared" si="585"/>
        <v>2693.7</v>
      </c>
      <c r="BC5341" s="12" t="s">
        <v>13727</v>
      </c>
      <c r="BJ5341" s="12">
        <f t="shared" si="586"/>
        <v>0</v>
      </c>
      <c r="BK5341" s="12">
        <f t="shared" si="587"/>
        <v>0</v>
      </c>
      <c r="BN5341" s="3" t="s">
        <v>277</v>
      </c>
      <c r="BR5341" s="3" t="s">
        <v>277</v>
      </c>
      <c r="CQ5341" s="3" t="str">
        <f>CONCATENATE(baseURL!$A$1,baseURL!$B$1,baseURL!$C$1,".",C5341,".",L5341,".pkl&amp;seq=",BC5341,"&amp;varMods=Oxidation-M")</f>
        <v>http://proteomics.broadinstitute.org/millscripts/viewfeed.pl?side=xl&amp;cycle=1&amp;fixedMods=iaaC&amp;file=msdataSM/iPRG2012_nd/cpick_in/iPRG2012_nd.2693.7.3.pkl&amp;seq=VLPDFmLQGGDFTAGNGTGGK&amp;varMods=Oxidation-M</v>
      </c>
    </row>
    <row r="5342" spans="1:95" x14ac:dyDescent="0.2">
      <c r="A5342" s="3">
        <v>2450</v>
      </c>
      <c r="B5342" s="2" t="s">
        <v>13728</v>
      </c>
      <c r="C5342" s="2" t="s">
        <v>13729</v>
      </c>
      <c r="D5342" s="3">
        <v>13934</v>
      </c>
      <c r="E5342" s="3">
        <v>13918</v>
      </c>
      <c r="F5342" s="3">
        <v>56562</v>
      </c>
      <c r="G5342" s="3">
        <v>16610</v>
      </c>
      <c r="H5342" s="3">
        <v>47.921700000000001</v>
      </c>
      <c r="I5342" s="30">
        <v>707.40377000000001</v>
      </c>
      <c r="J5342" s="30">
        <v>707.89449879999995</v>
      </c>
      <c r="K5342" s="30">
        <v>-0.49073</v>
      </c>
      <c r="L5342" s="3">
        <v>0</v>
      </c>
      <c r="M5342" s="3">
        <v>2</v>
      </c>
      <c r="N5342" s="10">
        <f t="shared" si="581"/>
        <v>1</v>
      </c>
      <c r="O5342" s="35">
        <v>2</v>
      </c>
      <c r="P5342" s="17"/>
      <c r="Q5342" s="40">
        <v>1414.7835</v>
      </c>
      <c r="R5342" s="40">
        <v>707.89539000000002</v>
      </c>
      <c r="S5342" s="18">
        <f t="shared" si="582"/>
        <v>-694.48114360514717</v>
      </c>
      <c r="T5342" s="18">
        <f t="shared" si="583"/>
        <v>-1.2589430764186045</v>
      </c>
      <c r="U5342" s="18">
        <f t="shared" si="584"/>
        <v>-0.97472029034813579</v>
      </c>
      <c r="V5342" s="30">
        <v>707.89469999999994</v>
      </c>
      <c r="W5342" s="3" t="s">
        <v>47</v>
      </c>
      <c r="Z5342" s="3" t="s">
        <v>47</v>
      </c>
      <c r="AA5342" s="3" t="s">
        <v>47</v>
      </c>
      <c r="AB5342" s="12" t="s">
        <v>47</v>
      </c>
      <c r="AC5342" s="3" t="s">
        <v>47</v>
      </c>
      <c r="AD5342" s="3" t="s">
        <v>47</v>
      </c>
      <c r="AE5342" s="3" t="s">
        <v>48</v>
      </c>
      <c r="AF5342" s="3" t="s">
        <v>48</v>
      </c>
      <c r="AH5342" s="3" t="s">
        <v>47</v>
      </c>
      <c r="AI5342" s="3" t="s">
        <v>47</v>
      </c>
      <c r="AL5342" s="3" t="s">
        <v>48</v>
      </c>
      <c r="AP5342" s="3" t="s">
        <v>52</v>
      </c>
      <c r="AU5342" s="3">
        <v>0</v>
      </c>
      <c r="AV5342" s="3">
        <v>8</v>
      </c>
      <c r="AW5342" s="3">
        <v>1</v>
      </c>
      <c r="AX5342" s="3">
        <v>8</v>
      </c>
      <c r="AY5342" s="3">
        <v>100</v>
      </c>
      <c r="AZ5342" s="6" t="str">
        <f t="shared" si="585"/>
        <v>2693.8</v>
      </c>
      <c r="BC5342" s="12" t="s">
        <v>13366</v>
      </c>
      <c r="BJ5342" s="12">
        <f t="shared" si="586"/>
        <v>0</v>
      </c>
      <c r="BK5342" s="12">
        <f t="shared" si="587"/>
        <v>0</v>
      </c>
      <c r="CQ5342" s="3" t="str">
        <f>CONCATENATE(baseURL!$A$1,baseURL!$B$1,baseURL!$C$1,".",C5342,".",L5342,".pkl&amp;seq=",BC5342)</f>
        <v>http://proteomics.broadinstitute.org/millscripts/viewfeed.pl?side=xl&amp;cycle=1&amp;fixedMods=iaaC&amp;file=msdataSM/iPRG2012_nd/cpick_in/iPRG2012_nd.2693.8.0.pkl&amp;seq=LGANALLGVSMAAAR</v>
      </c>
    </row>
    <row r="5343" spans="1:95" x14ac:dyDescent="0.2">
      <c r="A5343" s="3">
        <v>3204</v>
      </c>
      <c r="B5343" s="2" t="s">
        <v>13711</v>
      </c>
      <c r="C5343" s="2" t="s">
        <v>13712</v>
      </c>
      <c r="D5343" s="3">
        <v>13935</v>
      </c>
      <c r="E5343" s="3">
        <v>13919</v>
      </c>
      <c r="F5343" s="3">
        <v>56563</v>
      </c>
      <c r="G5343" s="3">
        <v>16611</v>
      </c>
      <c r="H5343" s="3">
        <v>47.923400000000001</v>
      </c>
      <c r="I5343" s="30">
        <v>744.13458000000003</v>
      </c>
      <c r="J5343" s="30">
        <v>744.13087159999998</v>
      </c>
      <c r="K5343" s="30">
        <v>3.7100000000000002E-3</v>
      </c>
      <c r="L5343" s="3">
        <v>0</v>
      </c>
      <c r="M5343" s="3">
        <v>4</v>
      </c>
      <c r="N5343" s="10">
        <f t="shared" si="581"/>
        <v>1</v>
      </c>
      <c r="O5343" s="35">
        <v>4</v>
      </c>
      <c r="P5343" s="17"/>
      <c r="Q5343" s="40">
        <v>2973.50648</v>
      </c>
      <c r="R5343" s="40">
        <v>744.13207999999997</v>
      </c>
      <c r="S5343" s="18">
        <f t="shared" si="582"/>
        <v>3.3596186312174172</v>
      </c>
      <c r="T5343" s="18">
        <f t="shared" si="583"/>
        <v>-1.6239052615442819</v>
      </c>
      <c r="U5343" s="18">
        <f t="shared" si="584"/>
        <v>-1.854509484292681</v>
      </c>
      <c r="V5343" s="30">
        <v>744.13070000000005</v>
      </c>
      <c r="W5343" s="3" t="s">
        <v>47</v>
      </c>
      <c r="X5343" s="3" t="s">
        <v>47</v>
      </c>
      <c r="Y5343" s="3" t="s">
        <v>47</v>
      </c>
      <c r="Z5343" s="3" t="s">
        <v>47</v>
      </c>
      <c r="AA5343" s="3" t="s">
        <v>47</v>
      </c>
      <c r="AB5343" s="12" t="s">
        <v>48</v>
      </c>
      <c r="AE5343" s="3" t="s">
        <v>47</v>
      </c>
      <c r="AF5343" s="3" t="s">
        <v>47</v>
      </c>
      <c r="AL5343" s="3" t="s">
        <v>48</v>
      </c>
      <c r="AM5343" s="3" t="s">
        <v>47</v>
      </c>
      <c r="AU5343" s="3">
        <v>0</v>
      </c>
      <c r="AV5343" s="3">
        <v>8</v>
      </c>
      <c r="AW5343" s="3">
        <v>1</v>
      </c>
      <c r="AX5343" s="3">
        <v>8</v>
      </c>
      <c r="AY5343" s="3">
        <v>100</v>
      </c>
      <c r="AZ5343" s="6" t="str">
        <f t="shared" si="585"/>
        <v>2693.9</v>
      </c>
      <c r="BC5343" s="12" t="s">
        <v>13713</v>
      </c>
      <c r="BJ5343" s="12">
        <f t="shared" si="586"/>
        <v>0</v>
      </c>
      <c r="BK5343" s="12">
        <f t="shared" si="587"/>
        <v>0</v>
      </c>
      <c r="CQ5343" s="3" t="str">
        <f>CONCATENATE(baseURL!$A$1,baseURL!$B$1,baseURL!$C$1,".",C5343,".",L5343,".pkl&amp;seq=",BC5343)</f>
        <v>http://proteomics.broadinstitute.org/millscripts/viewfeed.pl?side=xl&amp;cycle=1&amp;fixedMods=iaaC&amp;file=msdataSM/iPRG2012_nd/cpick_in/iPRG2012_nd.2693.9.0.pkl&amp;seq=SLPNLQVWRPADGNEVSAAYKNSLESK</v>
      </c>
    </row>
    <row r="5344" spans="1:95" x14ac:dyDescent="0.2">
      <c r="A5344" s="3">
        <v>1452</v>
      </c>
      <c r="B5344" s="2" t="s">
        <v>13730</v>
      </c>
      <c r="C5344" s="2" t="s">
        <v>13731</v>
      </c>
      <c r="D5344" s="3">
        <v>13942</v>
      </c>
      <c r="E5344" s="3">
        <v>13926</v>
      </c>
      <c r="F5344" s="3">
        <v>56580</v>
      </c>
      <c r="G5344" s="3">
        <v>16619</v>
      </c>
      <c r="H5344" s="3">
        <v>47.942999999999998</v>
      </c>
      <c r="I5344" s="30">
        <v>621.99243999999999</v>
      </c>
      <c r="J5344" s="30">
        <v>621.99295830000005</v>
      </c>
      <c r="K5344" s="30">
        <v>-5.1999999999999995E-4</v>
      </c>
      <c r="L5344" s="3">
        <v>3</v>
      </c>
      <c r="M5344" s="3">
        <v>3</v>
      </c>
      <c r="N5344" s="10">
        <f t="shared" si="581"/>
        <v>1</v>
      </c>
      <c r="O5344" s="35">
        <v>3</v>
      </c>
      <c r="P5344" s="17"/>
      <c r="Q5344" s="40">
        <v>1863.97117</v>
      </c>
      <c r="R5344" s="40">
        <v>621.99523999999997</v>
      </c>
      <c r="S5344" s="18">
        <f t="shared" si="582"/>
        <v>-4.5016421668745625</v>
      </c>
      <c r="T5344" s="18">
        <f t="shared" si="583"/>
        <v>-3.668356047085239</v>
      </c>
      <c r="U5344" s="18">
        <f t="shared" si="584"/>
        <v>-5.0482701441841487</v>
      </c>
      <c r="V5344" s="30">
        <v>621.99210000000005</v>
      </c>
      <c r="X5344" s="3" t="s">
        <v>47</v>
      </c>
      <c r="Y5344" s="3" t="s">
        <v>47</v>
      </c>
      <c r="Z5344" s="3" t="s">
        <v>48</v>
      </c>
      <c r="AA5344" s="3" t="s">
        <v>47</v>
      </c>
      <c r="AB5344" s="12" t="s">
        <v>52</v>
      </c>
      <c r="AC5344" s="3" t="s">
        <v>52</v>
      </c>
      <c r="AG5344" s="3" t="s">
        <v>52</v>
      </c>
      <c r="AU5344" s="3">
        <v>0</v>
      </c>
      <c r="AV5344" s="3">
        <v>3</v>
      </c>
      <c r="AW5344" s="3">
        <v>1</v>
      </c>
      <c r="AX5344" s="3">
        <v>3</v>
      </c>
      <c r="AY5344" s="3">
        <v>100</v>
      </c>
      <c r="AZ5344" s="6" t="str">
        <f t="shared" si="585"/>
        <v>2694.5</v>
      </c>
      <c r="BC5344" s="12" t="s">
        <v>13012</v>
      </c>
      <c r="BJ5344" s="12">
        <f t="shared" si="586"/>
        <v>0</v>
      </c>
      <c r="BK5344" s="12">
        <f t="shared" si="587"/>
        <v>0</v>
      </c>
      <c r="CQ5344" s="3" t="str">
        <f>CONCATENATE(baseURL!$A$1,baseURL!$B$1,baseURL!$C$1,".",C5344,".",L5344,".pkl&amp;seq=",BC5344)</f>
        <v>http://proteomics.broadinstitute.org/millscripts/viewfeed.pl?side=xl&amp;cycle=1&amp;fixedMods=iaaC&amp;file=msdataSM/iPRG2012_nd/cpick_in/iPRG2012_nd.2694.5.3.pkl&amp;seq=LAQNDGLLKNVWSYSR</v>
      </c>
    </row>
    <row r="5345" spans="1:95" x14ac:dyDescent="0.2">
      <c r="A5345" s="3">
        <v>7075</v>
      </c>
      <c r="B5345" s="2" t="s">
        <v>13732</v>
      </c>
      <c r="C5345" s="2" t="s">
        <v>13733</v>
      </c>
      <c r="D5345" s="3">
        <v>13944</v>
      </c>
      <c r="E5345" s="3">
        <v>13928</v>
      </c>
      <c r="F5345" s="3">
        <v>56582</v>
      </c>
      <c r="G5345" s="3">
        <v>16621</v>
      </c>
      <c r="H5345" s="3">
        <v>47.946300000000001</v>
      </c>
      <c r="I5345" s="30">
        <v>681.09950000000003</v>
      </c>
      <c r="J5345" s="30">
        <v>681.09839320000003</v>
      </c>
      <c r="K5345" s="30">
        <v>1.1100000000000001E-3</v>
      </c>
      <c r="L5345" s="3">
        <v>0</v>
      </c>
      <c r="M5345" s="3">
        <v>4</v>
      </c>
      <c r="N5345" s="10">
        <f t="shared" si="581"/>
        <v>1</v>
      </c>
      <c r="O5345" s="35">
        <v>4</v>
      </c>
      <c r="P5345" s="17"/>
      <c r="Q5345" s="40">
        <v>2721.373</v>
      </c>
      <c r="R5345" s="40">
        <v>681.09870999999998</v>
      </c>
      <c r="S5345" s="18">
        <f t="shared" si="582"/>
        <v>1.1598906127010649</v>
      </c>
      <c r="T5345" s="18">
        <f t="shared" si="583"/>
        <v>-0.46513081774958881</v>
      </c>
      <c r="U5345" s="18">
        <f t="shared" si="584"/>
        <v>-0.45514694927719523</v>
      </c>
      <c r="V5345" s="30">
        <v>681.09839999999997</v>
      </c>
      <c r="X5345" s="3" t="s">
        <v>47</v>
      </c>
      <c r="Y5345" s="3" t="s">
        <v>47</v>
      </c>
      <c r="AA5345" s="3" t="s">
        <v>47</v>
      </c>
      <c r="AB5345" s="12" t="s">
        <v>47</v>
      </c>
      <c r="AC5345" s="3" t="s">
        <v>47</v>
      </c>
      <c r="AF5345" s="3" t="s">
        <v>47</v>
      </c>
      <c r="AI5345" s="3" t="s">
        <v>47</v>
      </c>
      <c r="AU5345" s="3">
        <v>0</v>
      </c>
      <c r="AV5345" s="3">
        <v>7</v>
      </c>
      <c r="AW5345" s="3">
        <v>1</v>
      </c>
      <c r="AX5345" s="3">
        <v>7</v>
      </c>
      <c r="AY5345" s="3">
        <v>100</v>
      </c>
      <c r="AZ5345" s="6" t="str">
        <f t="shared" si="585"/>
        <v>2694.7</v>
      </c>
      <c r="BC5345" s="12" t="s">
        <v>13734</v>
      </c>
      <c r="BJ5345" s="12">
        <f t="shared" si="586"/>
        <v>0</v>
      </c>
      <c r="BK5345" s="12">
        <f t="shared" si="587"/>
        <v>0</v>
      </c>
      <c r="CQ5345" s="3" t="str">
        <f>CONCATENATE(baseURL!$A$1,baseURL!$B$1,baseURL!$C$1,".",C5345,".",L5345,".pkl&amp;seq=",BC5345)</f>
        <v>http://proteomics.broadinstitute.org/millscripts/viewfeed.pl?side=xl&amp;cycle=1&amp;fixedMods=iaaC&amp;file=msdataSM/iPRG2012_nd/cpick_in/iPRG2012_nd.2694.7.0.pkl&amp;seq=AFTKKVSSASAAASESDVAKQLASFGY</v>
      </c>
    </row>
    <row r="5346" spans="1:95" x14ac:dyDescent="0.2">
      <c r="A5346" s="3">
        <v>7326</v>
      </c>
      <c r="B5346" s="2" t="s">
        <v>13735</v>
      </c>
      <c r="C5346" s="2" t="s">
        <v>13726</v>
      </c>
      <c r="D5346" s="3">
        <v>13945</v>
      </c>
      <c r="E5346" s="3">
        <v>13929</v>
      </c>
      <c r="F5346" s="3">
        <v>56583</v>
      </c>
      <c r="G5346" s="3">
        <v>16622</v>
      </c>
      <c r="H5346" s="3">
        <v>47.948799999999999</v>
      </c>
      <c r="I5346" s="30">
        <v>683.34721999999999</v>
      </c>
      <c r="J5346" s="30">
        <v>683.34556009999994</v>
      </c>
      <c r="K5346" s="30">
        <v>1.66E-3</v>
      </c>
      <c r="L5346" s="3">
        <v>5</v>
      </c>
      <c r="M5346" s="3">
        <v>5</v>
      </c>
      <c r="N5346" s="10">
        <f t="shared" si="581"/>
        <v>1</v>
      </c>
      <c r="O5346" s="35">
        <v>5</v>
      </c>
      <c r="P5346" s="17"/>
      <c r="Q5346" s="40">
        <v>3412.7053099999998</v>
      </c>
      <c r="R5346" s="40">
        <v>683.34688000000006</v>
      </c>
      <c r="S5346" s="18">
        <f t="shared" si="582"/>
        <v>0.49755111187072421</v>
      </c>
      <c r="T5346" s="18">
        <f t="shared" si="583"/>
        <v>-1.9315226845146112</v>
      </c>
      <c r="U5346" s="18">
        <f t="shared" si="584"/>
        <v>-2.1658107226816119</v>
      </c>
      <c r="V5346" s="30">
        <v>683.34540000000004</v>
      </c>
      <c r="W5346" s="3" t="s">
        <v>47</v>
      </c>
      <c r="X5346" s="3" t="s">
        <v>47</v>
      </c>
      <c r="Y5346" s="3" t="s">
        <v>47</v>
      </c>
      <c r="Z5346" s="3" t="s">
        <v>52</v>
      </c>
      <c r="AA5346" s="3" t="s">
        <v>47</v>
      </c>
      <c r="AB5346" s="12" t="s">
        <v>52</v>
      </c>
      <c r="AC5346" s="3" t="s">
        <v>47</v>
      </c>
      <c r="AG5346" s="3" t="s">
        <v>52</v>
      </c>
      <c r="AU5346" s="3">
        <v>0</v>
      </c>
      <c r="AV5346" s="3">
        <v>5</v>
      </c>
      <c r="AW5346" s="3">
        <v>1</v>
      </c>
      <c r="AX5346" s="3">
        <v>5</v>
      </c>
      <c r="AY5346" s="3">
        <v>100</v>
      </c>
      <c r="AZ5346" s="6" t="str">
        <f t="shared" si="585"/>
        <v>2694.8</v>
      </c>
      <c r="BC5346" s="12" t="s">
        <v>13736</v>
      </c>
      <c r="BJ5346" s="12">
        <f t="shared" si="586"/>
        <v>0</v>
      </c>
      <c r="BK5346" s="12">
        <f t="shared" si="587"/>
        <v>0</v>
      </c>
      <c r="CQ5346" s="3" t="str">
        <f>CONCATENATE(baseURL!$A$1,baseURL!$B$1,baseURL!$C$1,".",C5346,".",L5346,".pkl&amp;seq=",BC5346)</f>
        <v>http://proteomics.broadinstitute.org/millscripts/viewfeed.pl?side=xl&amp;cycle=1&amp;fixedMods=iaaC&amp;file=msdataSM/iPRG2012_nd/cpick_in/iPRG2012_nd.2694.8.5.pkl&amp;seq=ALTEALNYMKSNDSVKDKSLYLLAGNDPEGR</v>
      </c>
    </row>
    <row r="5347" spans="1:95" x14ac:dyDescent="0.2">
      <c r="A5347" s="3">
        <v>2264</v>
      </c>
      <c r="B5347" s="2" t="s">
        <v>13737</v>
      </c>
      <c r="C5347" s="2" t="s">
        <v>13738</v>
      </c>
      <c r="D5347" s="3">
        <v>13947</v>
      </c>
      <c r="E5347" s="3">
        <v>13931</v>
      </c>
      <c r="F5347" s="3">
        <v>56597</v>
      </c>
      <c r="G5347" s="3">
        <v>16625</v>
      </c>
      <c r="H5347" s="3">
        <v>47.962000000000003</v>
      </c>
      <c r="I5347" s="30">
        <v>449.49718000000001</v>
      </c>
      <c r="J5347" s="30">
        <v>449.49779280000001</v>
      </c>
      <c r="K5347" s="30">
        <v>-6.0999999999999997E-4</v>
      </c>
      <c r="L5347" s="3">
        <v>2</v>
      </c>
      <c r="M5347" s="3">
        <v>4</v>
      </c>
      <c r="N5347" s="10">
        <f t="shared" si="581"/>
        <v>-1</v>
      </c>
      <c r="O5347" s="35">
        <v>4</v>
      </c>
      <c r="P5347" s="17"/>
      <c r="Q5347" s="40">
        <v>1794.9689900000001</v>
      </c>
      <c r="R5347" s="40">
        <v>449.49770000000001</v>
      </c>
      <c r="S5347" s="18">
        <f t="shared" si="582"/>
        <v>-1.1568468537092067</v>
      </c>
      <c r="T5347" s="18">
        <f t="shared" si="583"/>
        <v>0.20645266928939765</v>
      </c>
      <c r="U5347" s="18">
        <f t="shared" si="584"/>
        <v>0.22247054873672978</v>
      </c>
      <c r="V5347" s="30">
        <v>449.49779999999998</v>
      </c>
      <c r="Y5347" s="3" t="s">
        <v>47</v>
      </c>
      <c r="Z5347" s="3" t="s">
        <v>47</v>
      </c>
      <c r="AA5347" s="3" t="s">
        <v>47</v>
      </c>
      <c r="AB5347" s="12" t="s">
        <v>47</v>
      </c>
      <c r="AE5347" s="3" t="s">
        <v>47</v>
      </c>
      <c r="AH5347" s="3" t="s">
        <v>47</v>
      </c>
      <c r="AI5347" s="3" t="s">
        <v>47</v>
      </c>
      <c r="AL5347" s="3" t="s">
        <v>48</v>
      </c>
      <c r="AU5347" s="3">
        <v>0</v>
      </c>
      <c r="AV5347" s="3">
        <v>7</v>
      </c>
      <c r="AW5347" s="3">
        <v>1</v>
      </c>
      <c r="AX5347" s="3">
        <v>7</v>
      </c>
      <c r="AY5347" s="3">
        <v>100</v>
      </c>
      <c r="AZ5347" s="6" t="str">
        <f t="shared" si="585"/>
        <v>2695.1</v>
      </c>
      <c r="BC5347" s="12" t="s">
        <v>13739</v>
      </c>
      <c r="BJ5347" s="12">
        <f t="shared" si="586"/>
        <v>0</v>
      </c>
      <c r="BK5347" s="12">
        <f t="shared" si="587"/>
        <v>0</v>
      </c>
      <c r="CQ5347" s="3" t="str">
        <f>CONCATENATE(baseURL!$A$1,baseURL!$B$1,baseURL!$C$1,".",C5347,".",L5347,".pkl&amp;seq=",BC5347)</f>
        <v>http://proteomics.broadinstitute.org/millscripts/viewfeed.pl?side=xl&amp;cycle=1&amp;fixedMods=iaaC&amp;file=msdataSM/iPRG2012_nd/cpick_in/iPRG2012_nd.2695.1.2.pkl&amp;seq=VLFAAYKVEHPFFAR</v>
      </c>
    </row>
    <row r="5348" spans="1:95" x14ac:dyDescent="0.2">
      <c r="A5348" s="3">
        <v>7756</v>
      </c>
      <c r="B5348" s="2" t="s">
        <v>13743</v>
      </c>
      <c r="C5348" s="2" t="s">
        <v>13744</v>
      </c>
      <c r="D5348" s="3">
        <v>13949</v>
      </c>
      <c r="E5348" s="3">
        <v>13933</v>
      </c>
      <c r="F5348" s="3">
        <v>56599</v>
      </c>
      <c r="G5348" s="3">
        <v>16627</v>
      </c>
      <c r="H5348" s="3">
        <v>47.966999999999999</v>
      </c>
      <c r="I5348" s="30">
        <v>563.31741999999997</v>
      </c>
      <c r="J5348" s="30">
        <v>563.31741590000001</v>
      </c>
      <c r="K5348" s="30">
        <v>0</v>
      </c>
      <c r="L5348" s="3">
        <v>2</v>
      </c>
      <c r="M5348" s="3">
        <v>0</v>
      </c>
      <c r="N5348" s="10">
        <f t="shared" si="581"/>
        <v>1</v>
      </c>
      <c r="O5348" s="35">
        <v>2</v>
      </c>
      <c r="P5348" s="17"/>
      <c r="Q5348" s="40">
        <v>1125.62625</v>
      </c>
      <c r="R5348" s="40">
        <v>563.31676000000004</v>
      </c>
      <c r="S5348" s="18">
        <f t="shared" si="582"/>
        <v>1.1716321025585603</v>
      </c>
      <c r="T5348" s="18">
        <f t="shared" si="583"/>
        <v>1.1643537819995511</v>
      </c>
      <c r="U5348" s="18">
        <f t="shared" si="584"/>
        <v>1.1361280995363443</v>
      </c>
      <c r="V5348" s="30">
        <v>563.31740000000002</v>
      </c>
      <c r="W5348" s="3" t="s">
        <v>52</v>
      </c>
      <c r="X5348" s="3" t="s">
        <v>47</v>
      </c>
      <c r="Z5348" s="3" t="s">
        <v>52</v>
      </c>
      <c r="AD5348" s="3" t="s">
        <v>65</v>
      </c>
      <c r="AG5348" s="3" t="s">
        <v>47</v>
      </c>
      <c r="AI5348" s="3" t="s">
        <v>47</v>
      </c>
      <c r="AL5348" s="3" t="s">
        <v>52</v>
      </c>
      <c r="AS5348" s="3" t="s">
        <v>65</v>
      </c>
      <c r="AU5348" s="3">
        <v>2</v>
      </c>
      <c r="AV5348" s="3">
        <v>3</v>
      </c>
      <c r="AW5348" s="3">
        <v>1</v>
      </c>
      <c r="AX5348" s="3">
        <v>3</v>
      </c>
      <c r="AY5348" s="3">
        <v>100</v>
      </c>
      <c r="AZ5348" s="6" t="str">
        <f t="shared" si="585"/>
        <v>2695.3</v>
      </c>
      <c r="BB5348" s="12" t="s">
        <v>79</v>
      </c>
      <c r="BC5348" s="12" t="s">
        <v>13620</v>
      </c>
      <c r="BJ5348" s="12">
        <f t="shared" si="586"/>
        <v>0</v>
      </c>
      <c r="BK5348" s="12">
        <f t="shared" si="587"/>
        <v>0</v>
      </c>
      <c r="BZ5348" s="3" t="s">
        <v>13745</v>
      </c>
      <c r="CO5348" s="3" t="s">
        <v>13746</v>
      </c>
      <c r="CQ5348" s="3" t="str">
        <f>CONCATENATE(baseURL!$A$1,baseURL!$B$1,"+Acetyl",baseURL!$C$1,".",C5348,".",L5348,".pkl&amp;seq=",BC5348)</f>
        <v>http://proteomics.broadinstitute.org/millscripts/viewfeed.pl?side=xl&amp;cycle=1&amp;fixedMods=iaaC+Acetyl&amp;file=msdataSM/iPRG2012_nd/cpick_in/iPRG2012_nd.2695.3.2.pkl&amp;seq=LTVNDLPVGR</v>
      </c>
    </row>
    <row r="5349" spans="1:95" x14ac:dyDescent="0.2">
      <c r="A5349" s="3">
        <v>4516</v>
      </c>
      <c r="B5349" s="2" t="s">
        <v>13747</v>
      </c>
      <c r="C5349" s="2" t="s">
        <v>13748</v>
      </c>
      <c r="D5349" s="3">
        <v>13950</v>
      </c>
      <c r="E5349" s="3">
        <v>13934</v>
      </c>
      <c r="F5349" s="3">
        <v>56600</v>
      </c>
      <c r="G5349" s="3">
        <v>16628</v>
      </c>
      <c r="H5349" s="3">
        <v>47.969499999999996</v>
      </c>
      <c r="I5349" s="30">
        <v>638.35380999999995</v>
      </c>
      <c r="J5349" s="30">
        <v>638.35381759999996</v>
      </c>
      <c r="K5349" s="30">
        <v>-1.0000000000000001E-5</v>
      </c>
      <c r="L5349" s="3">
        <v>0</v>
      </c>
      <c r="M5349" s="3">
        <v>3</v>
      </c>
      <c r="N5349" s="10">
        <f t="shared" si="581"/>
        <v>1</v>
      </c>
      <c r="O5349" s="35">
        <v>3</v>
      </c>
      <c r="P5349" s="17"/>
      <c r="Q5349" s="40">
        <v>1913.04909</v>
      </c>
      <c r="R5349" s="40">
        <v>638.35455000000002</v>
      </c>
      <c r="S5349" s="18">
        <f t="shared" si="582"/>
        <v>-1.1592303995708275</v>
      </c>
      <c r="T5349" s="18">
        <f t="shared" si="583"/>
        <v>-1.1473247900571972</v>
      </c>
      <c r="U5349" s="18">
        <f t="shared" si="584"/>
        <v>-1.1748956751997903</v>
      </c>
      <c r="V5349" s="30">
        <v>638.35379999999998</v>
      </c>
      <c r="W5349" s="3" t="s">
        <v>47</v>
      </c>
      <c r="X5349" s="3" t="s">
        <v>47</v>
      </c>
      <c r="Y5349" s="3" t="s">
        <v>47</v>
      </c>
      <c r="Z5349" s="3" t="s">
        <v>47</v>
      </c>
      <c r="AA5349" s="3" t="s">
        <v>48</v>
      </c>
      <c r="AB5349" s="12" t="s">
        <v>47</v>
      </c>
      <c r="AC5349" s="3" t="s">
        <v>47</v>
      </c>
      <c r="AD5349" s="3" t="s">
        <v>47</v>
      </c>
      <c r="AE5349" s="3" t="s">
        <v>47</v>
      </c>
      <c r="AF5349" s="3" t="s">
        <v>47</v>
      </c>
      <c r="AG5349" s="3" t="s">
        <v>47</v>
      </c>
      <c r="AH5349" s="3" t="s">
        <v>47</v>
      </c>
      <c r="AI5349" s="3" t="s">
        <v>47</v>
      </c>
      <c r="AK5349" s="3" t="s">
        <v>47</v>
      </c>
      <c r="AL5349" s="3" t="s">
        <v>47</v>
      </c>
      <c r="AM5349" s="3" t="s">
        <v>47</v>
      </c>
      <c r="AN5349" s="3" t="s">
        <v>47</v>
      </c>
      <c r="AU5349" s="3">
        <v>0</v>
      </c>
      <c r="AV5349" s="3">
        <v>16</v>
      </c>
      <c r="AW5349" s="3">
        <v>1</v>
      </c>
      <c r="AX5349" s="3">
        <v>16</v>
      </c>
      <c r="AY5349" s="3">
        <v>100</v>
      </c>
      <c r="AZ5349" s="6" t="str">
        <f t="shared" si="585"/>
        <v>2695.4</v>
      </c>
      <c r="BC5349" s="12" t="s">
        <v>13629</v>
      </c>
      <c r="BJ5349" s="12">
        <f t="shared" si="586"/>
        <v>0</v>
      </c>
      <c r="BK5349" s="12">
        <f t="shared" si="587"/>
        <v>0</v>
      </c>
      <c r="CQ5349" s="3" t="str">
        <f>CONCATENATE(baseURL!$A$1,baseURL!$B$1,baseURL!$C$1,".",C5349,".",L5349,".pkl&amp;seq=",BC5349)</f>
        <v>http://proteomics.broadinstitute.org/millscripts/viewfeed.pl?side=xl&amp;cycle=1&amp;fixedMods=iaaC&amp;file=msdataSM/iPRG2012_nd/cpick_in/iPRG2012_nd.2695.4.0.pkl&amp;seq=LLPGLKSNFATLADPEAR</v>
      </c>
    </row>
    <row r="5350" spans="1:95" x14ac:dyDescent="0.2">
      <c r="A5350" s="3">
        <v>5046</v>
      </c>
      <c r="B5350" s="2" t="s">
        <v>13749</v>
      </c>
      <c r="C5350" s="2" t="s">
        <v>13750</v>
      </c>
      <c r="D5350" s="3">
        <v>13951</v>
      </c>
      <c r="E5350" s="3">
        <v>13935</v>
      </c>
      <c r="F5350" s="3">
        <v>56601</v>
      </c>
      <c r="G5350" s="3">
        <v>16629</v>
      </c>
      <c r="H5350" s="3">
        <v>47.972799999999999</v>
      </c>
      <c r="I5350" s="30">
        <v>653.69417999999996</v>
      </c>
      <c r="J5350" s="30">
        <v>653.69297349999999</v>
      </c>
      <c r="K5350" s="30">
        <v>1.2099999999999999E-3</v>
      </c>
      <c r="L5350" s="3">
        <v>3</v>
      </c>
      <c r="M5350" s="3">
        <v>3</v>
      </c>
      <c r="N5350" s="10">
        <f t="shared" si="581"/>
        <v>1</v>
      </c>
      <c r="O5350" s="35">
        <v>3</v>
      </c>
      <c r="P5350" s="17"/>
      <c r="Q5350" s="40">
        <v>1959.0658000000001</v>
      </c>
      <c r="R5350" s="40">
        <v>653.69344999999998</v>
      </c>
      <c r="S5350" s="18">
        <f t="shared" si="582"/>
        <v>1.11673139753185</v>
      </c>
      <c r="T5350" s="18">
        <f t="shared" si="583"/>
        <v>-0.72893494648090007</v>
      </c>
      <c r="U5350" s="18">
        <f t="shared" si="584"/>
        <v>-0.99434987447177803</v>
      </c>
      <c r="V5350" s="30">
        <v>653.69280000000003</v>
      </c>
      <c r="W5350" s="3" t="s">
        <v>47</v>
      </c>
      <c r="X5350" s="3" t="s">
        <v>47</v>
      </c>
      <c r="Y5350" s="3" t="s">
        <v>47</v>
      </c>
      <c r="Z5350" s="3" t="s">
        <v>47</v>
      </c>
      <c r="AA5350" s="3" t="s">
        <v>48</v>
      </c>
      <c r="AB5350" s="12" t="s">
        <v>47</v>
      </c>
      <c r="AC5350" s="3" t="s">
        <v>47</v>
      </c>
      <c r="AD5350" s="3" t="s">
        <v>47</v>
      </c>
      <c r="AE5350" s="3" t="s">
        <v>47</v>
      </c>
      <c r="AF5350" s="3" t="s">
        <v>47</v>
      </c>
      <c r="AG5350" s="3" t="s">
        <v>47</v>
      </c>
      <c r="AH5350" s="3" t="s">
        <v>47</v>
      </c>
      <c r="AI5350" s="3" t="s">
        <v>47</v>
      </c>
      <c r="AJ5350" s="3" t="s">
        <v>47</v>
      </c>
      <c r="AK5350" s="3" t="s">
        <v>47</v>
      </c>
      <c r="AL5350" s="3" t="s">
        <v>47</v>
      </c>
      <c r="AM5350" s="3" t="s">
        <v>47</v>
      </c>
      <c r="AN5350" s="3" t="s">
        <v>47</v>
      </c>
      <c r="AU5350" s="3">
        <v>0</v>
      </c>
      <c r="AV5350" s="3">
        <v>17</v>
      </c>
      <c r="AW5350" s="3">
        <v>1</v>
      </c>
      <c r="AX5350" s="3">
        <v>17</v>
      </c>
      <c r="AY5350" s="3">
        <v>100</v>
      </c>
      <c r="AZ5350" s="6" t="str">
        <f t="shared" si="585"/>
        <v>2695.5</v>
      </c>
      <c r="BC5350" s="12" t="s">
        <v>13751</v>
      </c>
      <c r="BJ5350" s="12">
        <f t="shared" si="586"/>
        <v>0</v>
      </c>
      <c r="BK5350" s="12">
        <f t="shared" si="587"/>
        <v>0</v>
      </c>
      <c r="CQ5350" s="3" t="str">
        <f>CONCATENATE(baseURL!$A$1,baseURL!$B$1,baseURL!$C$1,".",C5350,".",L5350,".pkl&amp;seq=",BC5350)</f>
        <v>http://proteomics.broadinstitute.org/millscripts/viewfeed.pl?side=xl&amp;cycle=1&amp;fixedMods=iaaC&amp;file=msdataSM/iPRG2012_nd/cpick_in/iPRG2012_nd.2695.5.3.pkl&amp;seq=SVKFVQGLLQNAAANAEAK</v>
      </c>
    </row>
    <row r="5351" spans="1:95" x14ac:dyDescent="0.2">
      <c r="A5351" s="3">
        <v>7752</v>
      </c>
      <c r="B5351" s="2" t="s">
        <v>13752</v>
      </c>
      <c r="C5351" s="2" t="s">
        <v>13730</v>
      </c>
      <c r="D5351" s="3">
        <v>13952</v>
      </c>
      <c r="E5351" s="3">
        <v>13936</v>
      </c>
      <c r="F5351" s="3">
        <v>56602</v>
      </c>
      <c r="G5351" s="3">
        <v>16630</v>
      </c>
      <c r="H5351" s="3">
        <v>47.976100000000002</v>
      </c>
      <c r="I5351" s="30">
        <v>757.36922000000004</v>
      </c>
      <c r="J5351" s="30">
        <v>757.36984270000005</v>
      </c>
      <c r="K5351" s="30">
        <v>-6.2E-4</v>
      </c>
      <c r="L5351" s="3">
        <v>3</v>
      </c>
      <c r="M5351" s="3">
        <v>3</v>
      </c>
      <c r="N5351" s="10">
        <f t="shared" si="581"/>
        <v>1</v>
      </c>
      <c r="O5351" s="35">
        <v>3</v>
      </c>
      <c r="P5351" s="17"/>
      <c r="Q5351" s="40">
        <v>2327.1198899999999</v>
      </c>
      <c r="R5351" s="32">
        <v>757.37099000000001</v>
      </c>
      <c r="S5351" s="18">
        <f t="shared" si="582"/>
        <v>-2.337031683726051</v>
      </c>
      <c r="T5351" s="18">
        <f t="shared" si="583"/>
        <v>-1.5148454523679149</v>
      </c>
      <c r="U5351" s="18">
        <f t="shared" si="584"/>
        <v>-1.5712246912855701</v>
      </c>
      <c r="V5351" s="30">
        <v>757.36980000000005</v>
      </c>
      <c r="W5351" s="3" t="s">
        <v>47</v>
      </c>
      <c r="X5351" s="3" t="s">
        <v>47</v>
      </c>
      <c r="Y5351" s="3" t="s">
        <v>65</v>
      </c>
      <c r="Z5351" s="3" t="s">
        <v>52</v>
      </c>
      <c r="AA5351" s="3" t="s">
        <v>47</v>
      </c>
      <c r="AB5351" s="12" t="s">
        <v>52</v>
      </c>
      <c r="AC5351" s="3" t="s">
        <v>52</v>
      </c>
      <c r="AD5351" s="3" t="s">
        <v>47</v>
      </c>
      <c r="AH5351" s="3" t="s">
        <v>47</v>
      </c>
      <c r="AJ5351" s="3" t="s">
        <v>47</v>
      </c>
      <c r="AK5351" s="3" t="s">
        <v>47</v>
      </c>
      <c r="AL5351" s="3" t="s">
        <v>52</v>
      </c>
      <c r="AO5351" s="3" t="s">
        <v>48</v>
      </c>
      <c r="AP5351" s="3" t="s">
        <v>48</v>
      </c>
      <c r="AU5351" s="3">
        <v>1</v>
      </c>
      <c r="AV5351" s="3">
        <v>7</v>
      </c>
      <c r="AW5351" s="3">
        <v>4</v>
      </c>
      <c r="AX5351" s="3">
        <v>4</v>
      </c>
      <c r="AY5351" s="3">
        <v>57.14</v>
      </c>
      <c r="AZ5351" s="6" t="str">
        <f t="shared" si="585"/>
        <v>2695.6</v>
      </c>
      <c r="BC5351" s="12" t="s">
        <v>20234</v>
      </c>
      <c r="BI5351" s="12" t="s">
        <v>594</v>
      </c>
      <c r="BJ5351" s="12">
        <f t="shared" si="586"/>
        <v>0</v>
      </c>
      <c r="BK5351" s="12">
        <f t="shared" si="587"/>
        <v>1</v>
      </c>
      <c r="BN5351" s="3" t="s">
        <v>277</v>
      </c>
      <c r="BR5351" s="3" t="s">
        <v>594</v>
      </c>
      <c r="BT5351" s="3" t="s">
        <v>13753</v>
      </c>
      <c r="BU5351" s="3" t="s">
        <v>13754</v>
      </c>
      <c r="BZ5351" s="3" t="s">
        <v>15392</v>
      </c>
      <c r="CF5351" s="3" t="s">
        <v>13755</v>
      </c>
      <c r="CQ5351" s="3" t="str">
        <f>CONCATENATE(baseURL!$A$1,baseURL!$B$1,baseURL!$C$1,".",C5351,".",L5351,".pkl&amp;seq=",BC5351,"&amp;varMods=ReducedCys-C+Oxidation-M")</f>
        <v>http://proteomics.broadinstitute.org/millscripts/viewfeed.pl?side=xl&amp;cycle=1&amp;fixedMods=iaaC&amp;file=msdataSM/iPRG2012_nd/cpick_in/iPRG2012_nd.2695.6.3.pkl&amp;seq=FVPSKPmcVEAFSEYPPLGR&amp;varMods=ReducedCys-C+Oxidation-M</v>
      </c>
    </row>
    <row r="5352" spans="1:95" x14ac:dyDescent="0.2">
      <c r="A5352" s="3">
        <v>2562</v>
      </c>
      <c r="B5352" s="2" t="s">
        <v>13756</v>
      </c>
      <c r="C5352" s="2" t="s">
        <v>13737</v>
      </c>
      <c r="D5352" s="3">
        <v>13954</v>
      </c>
      <c r="E5352" s="3">
        <v>13938</v>
      </c>
      <c r="F5352" s="3">
        <v>56619</v>
      </c>
      <c r="G5352" s="3">
        <v>16633</v>
      </c>
      <c r="H5352" s="3">
        <v>47.988700000000001</v>
      </c>
      <c r="I5352" s="30">
        <v>558.65493000000004</v>
      </c>
      <c r="J5352" s="30">
        <v>558.65455610000004</v>
      </c>
      <c r="K5352" s="30">
        <v>3.6999999999999999E-4</v>
      </c>
      <c r="L5352" s="3">
        <v>3</v>
      </c>
      <c r="M5352" s="3">
        <v>3</v>
      </c>
      <c r="N5352" s="10">
        <f t="shared" si="581"/>
        <v>1</v>
      </c>
      <c r="O5352" s="35">
        <v>3</v>
      </c>
      <c r="P5352" s="17"/>
      <c r="Q5352" s="40">
        <v>1673.94859</v>
      </c>
      <c r="R5352" s="40">
        <v>558.65437999999995</v>
      </c>
      <c r="S5352" s="18">
        <f t="shared" si="582"/>
        <v>0.98450852580680104</v>
      </c>
      <c r="T5352" s="18">
        <f t="shared" si="583"/>
        <v>0.31522172991773267</v>
      </c>
      <c r="U5352" s="18">
        <f t="shared" si="584"/>
        <v>0.21480186020932951</v>
      </c>
      <c r="V5352" s="30">
        <v>558.65449999999998</v>
      </c>
      <c r="W5352" s="3" t="s">
        <v>47</v>
      </c>
      <c r="Z5352" s="3" t="s">
        <v>47</v>
      </c>
      <c r="AB5352" s="12" t="s">
        <v>47</v>
      </c>
      <c r="AC5352" s="3" t="s">
        <v>47</v>
      </c>
      <c r="AD5352" s="3" t="s">
        <v>47</v>
      </c>
      <c r="AE5352" s="3" t="s">
        <v>47</v>
      </c>
      <c r="AF5352" s="3" t="s">
        <v>48</v>
      </c>
      <c r="AG5352" s="3" t="s">
        <v>48</v>
      </c>
      <c r="AH5352" s="3" t="s">
        <v>47</v>
      </c>
      <c r="AJ5352" s="3" t="s">
        <v>47</v>
      </c>
      <c r="AK5352" s="3" t="s">
        <v>52</v>
      </c>
      <c r="AL5352" s="3" t="s">
        <v>48</v>
      </c>
      <c r="AU5352" s="3">
        <v>0</v>
      </c>
      <c r="AV5352" s="3">
        <v>8</v>
      </c>
      <c r="AW5352" s="3">
        <v>1</v>
      </c>
      <c r="AX5352" s="3">
        <v>8</v>
      </c>
      <c r="AY5352" s="3">
        <v>100</v>
      </c>
      <c r="AZ5352" s="6" t="str">
        <f t="shared" si="585"/>
        <v>2696.2</v>
      </c>
      <c r="BC5352" s="12" t="s">
        <v>13757</v>
      </c>
      <c r="BJ5352" s="12">
        <f t="shared" si="586"/>
        <v>0</v>
      </c>
      <c r="BK5352" s="12">
        <f t="shared" si="587"/>
        <v>0</v>
      </c>
      <c r="CQ5352" s="3" t="str">
        <f>CONCATENATE(baseURL!$A$1,baseURL!$B$1,baseURL!$C$1,".",C5352,".",L5352,".pkl&amp;seq=",BC5352)</f>
        <v>http://proteomics.broadinstitute.org/millscripts/viewfeed.pl?side=xl&amp;cycle=1&amp;fixedMods=iaaC&amp;file=msdataSM/iPRG2012_nd/cpick_in/iPRG2012_nd.2696.2.3.pkl&amp;seq=NVPYVFVPSRVALGR</v>
      </c>
    </row>
    <row r="5353" spans="1:95" x14ac:dyDescent="0.2">
      <c r="A5353" s="3">
        <v>2532</v>
      </c>
      <c r="B5353" s="2" t="s">
        <v>13758</v>
      </c>
      <c r="C5353" s="2" t="s">
        <v>13740</v>
      </c>
      <c r="D5353" s="3">
        <v>13955</v>
      </c>
      <c r="E5353" s="3">
        <v>13939</v>
      </c>
      <c r="F5353" s="3">
        <v>56620</v>
      </c>
      <c r="G5353" s="3">
        <v>16634</v>
      </c>
      <c r="H5353" s="3">
        <v>47.991199999999999</v>
      </c>
      <c r="I5353" s="30">
        <v>593.84645999999998</v>
      </c>
      <c r="J5353" s="30">
        <v>593.84652659999995</v>
      </c>
      <c r="K5353" s="30">
        <v>-6.9999999999999994E-5</v>
      </c>
      <c r="L5353" s="3">
        <v>2</v>
      </c>
      <c r="M5353" s="3">
        <v>2</v>
      </c>
      <c r="N5353" s="10">
        <f t="shared" si="581"/>
        <v>1</v>
      </c>
      <c r="O5353" s="35">
        <v>2</v>
      </c>
      <c r="P5353" s="17"/>
      <c r="Q5353" s="40">
        <v>1186.68641</v>
      </c>
      <c r="R5353" s="40">
        <v>593.84684000000004</v>
      </c>
      <c r="S5353" s="18">
        <f t="shared" si="582"/>
        <v>-0.63989563380310943</v>
      </c>
      <c r="T5353" s="18">
        <f t="shared" si="583"/>
        <v>-0.52774550437196632</v>
      </c>
      <c r="U5353" s="18">
        <f t="shared" si="584"/>
        <v>-0.23575102291963781</v>
      </c>
      <c r="V5353" s="30">
        <v>593.84670000000006</v>
      </c>
      <c r="W5353" s="3" t="s">
        <v>47</v>
      </c>
      <c r="Z5353" s="3" t="s">
        <v>47</v>
      </c>
      <c r="AA5353" s="3" t="s">
        <v>47</v>
      </c>
      <c r="AB5353" s="12" t="s">
        <v>47</v>
      </c>
      <c r="AC5353" s="3" t="s">
        <v>47</v>
      </c>
      <c r="AE5353" s="3" t="s">
        <v>47</v>
      </c>
      <c r="AF5353" s="3" t="s">
        <v>47</v>
      </c>
      <c r="AG5353" s="3" t="s">
        <v>47</v>
      </c>
      <c r="AH5353" s="3" t="s">
        <v>47</v>
      </c>
      <c r="AI5353" s="3" t="s">
        <v>47</v>
      </c>
      <c r="AK5353" s="3" t="s">
        <v>52</v>
      </c>
      <c r="AL5353" s="3" t="s">
        <v>48</v>
      </c>
      <c r="AM5353" s="3" t="s">
        <v>52</v>
      </c>
      <c r="AN5353" s="3" t="s">
        <v>48</v>
      </c>
      <c r="AU5353" s="3">
        <v>0</v>
      </c>
      <c r="AV5353" s="3">
        <v>10</v>
      </c>
      <c r="AW5353" s="3">
        <v>1</v>
      </c>
      <c r="AX5353" s="3">
        <v>10</v>
      </c>
      <c r="AY5353" s="3">
        <v>100</v>
      </c>
      <c r="AZ5353" s="6" t="str">
        <f t="shared" si="585"/>
        <v>2696.3</v>
      </c>
      <c r="BC5353" s="12" t="s">
        <v>13759</v>
      </c>
      <c r="BJ5353" s="12">
        <f t="shared" si="586"/>
        <v>0</v>
      </c>
      <c r="BK5353" s="12">
        <f t="shared" si="587"/>
        <v>0</v>
      </c>
      <c r="CQ5353" s="3" t="str">
        <f>CONCATENATE(baseURL!$A$1,baseURL!$B$1,baseURL!$C$1,".",C5353,".",L5353,".pkl&amp;seq=",BC5353)</f>
        <v>http://proteomics.broadinstitute.org/millscripts/viewfeed.pl?side=xl&amp;cycle=1&amp;fixedMods=iaaC&amp;file=msdataSM/iPRG2012_nd/cpick_in/iPRG2012_nd.2696.3.2.pkl&amp;seq=SLMLVTALNPK</v>
      </c>
    </row>
    <row r="5354" spans="1:95" x14ac:dyDescent="0.2">
      <c r="A5354" s="3">
        <v>742</v>
      </c>
      <c r="B5354" s="2" t="s">
        <v>13760</v>
      </c>
      <c r="C5354" s="2" t="s">
        <v>13747</v>
      </c>
      <c r="D5354" s="3">
        <v>13957</v>
      </c>
      <c r="E5354" s="3">
        <v>13941</v>
      </c>
      <c r="F5354" s="3">
        <v>56622</v>
      </c>
      <c r="G5354" s="3">
        <v>16636</v>
      </c>
      <c r="H5354" s="3">
        <v>47.996200000000002</v>
      </c>
      <c r="I5354" s="30">
        <v>717.00472000000002</v>
      </c>
      <c r="J5354" s="30">
        <v>717.00390259999995</v>
      </c>
      <c r="K5354" s="30">
        <v>8.1999999999999998E-4</v>
      </c>
      <c r="L5354" s="3">
        <v>3</v>
      </c>
      <c r="M5354" s="3">
        <v>3</v>
      </c>
      <c r="N5354" s="10">
        <f t="shared" si="581"/>
        <v>1</v>
      </c>
      <c r="O5354" s="35">
        <v>3</v>
      </c>
      <c r="P5354" s="17"/>
      <c r="Q5354" s="40">
        <v>2149.0001299999999</v>
      </c>
      <c r="R5354" s="40">
        <v>717.00489000000005</v>
      </c>
      <c r="S5354" s="18">
        <f t="shared" si="582"/>
        <v>-0.23709740672136642</v>
      </c>
      <c r="T5354" s="18">
        <f t="shared" si="583"/>
        <v>-1.3771175257941608</v>
      </c>
      <c r="U5354" s="18">
        <f t="shared" si="584"/>
        <v>-1.5202127841696944</v>
      </c>
      <c r="V5354" s="30">
        <v>717.00379999999996</v>
      </c>
      <c r="W5354" s="3" t="s">
        <v>47</v>
      </c>
      <c r="AD5354" s="3" t="s">
        <v>47</v>
      </c>
      <c r="AE5354" s="3" t="s">
        <v>47</v>
      </c>
      <c r="AF5354" s="3" t="s">
        <v>48</v>
      </c>
      <c r="AG5354" s="3" t="s">
        <v>52</v>
      </c>
      <c r="AH5354" s="3" t="s">
        <v>52</v>
      </c>
      <c r="AL5354" s="3" t="s">
        <v>52</v>
      </c>
      <c r="AU5354" s="3">
        <v>0</v>
      </c>
      <c r="AV5354" s="3">
        <v>3</v>
      </c>
      <c r="AW5354" s="3">
        <v>2</v>
      </c>
      <c r="AX5354" s="3">
        <v>2</v>
      </c>
      <c r="AY5354" s="3">
        <v>66.67</v>
      </c>
      <c r="AZ5354" s="6" t="str">
        <f t="shared" si="585"/>
        <v>2696.5</v>
      </c>
      <c r="BC5354" s="12" t="s">
        <v>13761</v>
      </c>
      <c r="BJ5354" s="12">
        <f t="shared" si="586"/>
        <v>0</v>
      </c>
      <c r="BK5354" s="12">
        <f t="shared" si="587"/>
        <v>0</v>
      </c>
      <c r="BL5354" s="3" t="s">
        <v>162</v>
      </c>
      <c r="BR5354" s="3" t="s">
        <v>162</v>
      </c>
      <c r="BZ5354" s="3" t="s">
        <v>13762</v>
      </c>
      <c r="CQ5354" s="3" t="str">
        <f>CONCATENATE(baseURL!$A$1,baseURL!$B$1,baseURL!$C$1,".",C5354,".",L5354,".pkl&amp;seq=",BC5354,"&amp;varMods=Sodiated-D")</f>
        <v>http://proteomics.broadinstitute.org/millscripts/viewfeed.pl?side=xl&amp;cycle=1&amp;fixedMods=iaaC&amp;file=msdataSM/iPRG2012_nd/cpick_in/iPRG2012_nd.2696.5.3.pkl&amp;seq=FVKLVSWYdNEYGYSTR&amp;varMods=Sodiated-D</v>
      </c>
    </row>
    <row r="5355" spans="1:95" x14ac:dyDescent="0.2">
      <c r="A5355" s="3">
        <v>2726</v>
      </c>
      <c r="B5355" s="2" t="s">
        <v>13763</v>
      </c>
      <c r="C5355" s="2" t="s">
        <v>13764</v>
      </c>
      <c r="D5355" s="3">
        <v>13960</v>
      </c>
      <c r="E5355" s="3">
        <v>13944</v>
      </c>
      <c r="F5355" s="3">
        <v>56639</v>
      </c>
      <c r="G5355" s="3">
        <v>16640</v>
      </c>
      <c r="H5355" s="3">
        <v>48.012700000000002</v>
      </c>
      <c r="I5355" s="30">
        <v>466.29034000000001</v>
      </c>
      <c r="J5355" s="30">
        <v>466.2886264</v>
      </c>
      <c r="K5355" s="30">
        <v>1.7099999999999999E-3</v>
      </c>
      <c r="L5355" s="3">
        <v>3</v>
      </c>
      <c r="M5355" s="3">
        <v>3</v>
      </c>
      <c r="N5355" s="10">
        <f t="shared" si="581"/>
        <v>1</v>
      </c>
      <c r="O5355" s="35">
        <v>3</v>
      </c>
      <c r="P5355" s="17"/>
      <c r="Q5355" s="40">
        <v>1396.85223</v>
      </c>
      <c r="R5355" s="40">
        <v>466.28892999999999</v>
      </c>
      <c r="S5355" s="18">
        <f t="shared" si="582"/>
        <v>3.0238762048698598</v>
      </c>
      <c r="T5355" s="18">
        <f t="shared" si="583"/>
        <v>-0.651098450900787</v>
      </c>
      <c r="U5355" s="18">
        <f t="shared" si="584"/>
        <v>-0.92217501280671477</v>
      </c>
      <c r="V5355" s="30">
        <v>466.2885</v>
      </c>
      <c r="Y5355" s="3" t="s">
        <v>47</v>
      </c>
      <c r="Z5355" s="3" t="s">
        <v>47</v>
      </c>
      <c r="AB5355" s="12" t="s">
        <v>47</v>
      </c>
      <c r="AC5355" s="3" t="s">
        <v>47</v>
      </c>
      <c r="AD5355" s="3" t="s">
        <v>47</v>
      </c>
      <c r="AE5355" s="3" t="s">
        <v>47</v>
      </c>
      <c r="AF5355" s="3" t="s">
        <v>48</v>
      </c>
      <c r="AG5355" s="3" t="s">
        <v>47</v>
      </c>
      <c r="AH5355" s="3" t="s">
        <v>47</v>
      </c>
      <c r="AI5355" s="3" t="s">
        <v>48</v>
      </c>
      <c r="AL5355" s="3" t="s">
        <v>48</v>
      </c>
      <c r="AM5355" s="3" t="s">
        <v>48</v>
      </c>
      <c r="AN5355" s="3" t="s">
        <v>48</v>
      </c>
      <c r="AU5355" s="3">
        <v>0</v>
      </c>
      <c r="AV5355" s="3">
        <v>8</v>
      </c>
      <c r="AW5355" s="3">
        <v>1</v>
      </c>
      <c r="AX5355" s="3">
        <v>8</v>
      </c>
      <c r="AY5355" s="3">
        <v>100</v>
      </c>
      <c r="AZ5355" s="6" t="str">
        <f t="shared" si="585"/>
        <v>2697.1</v>
      </c>
      <c r="BC5355" s="12" t="s">
        <v>13765</v>
      </c>
      <c r="BJ5355" s="12">
        <f t="shared" si="586"/>
        <v>0</v>
      </c>
      <c r="BK5355" s="12">
        <f t="shared" si="587"/>
        <v>0</v>
      </c>
      <c r="CQ5355" s="3" t="str">
        <f>CONCATENATE(baseURL!$A$1,baseURL!$B$1,baseURL!$C$1,".",C5355,".",L5355,".pkl&amp;seq=",BC5355)</f>
        <v>http://proteomics.broadinstitute.org/millscripts/viewfeed.pl?side=xl&amp;cycle=1&amp;fixedMods=iaaC&amp;file=msdataSM/iPRG2012_nd/cpick_in/iPRG2012_nd.2697.1.3.pkl&amp;seq=VLLDALVKGALER</v>
      </c>
    </row>
    <row r="5356" spans="1:95" x14ac:dyDescent="0.2">
      <c r="A5356" s="3">
        <v>7620</v>
      </c>
      <c r="B5356" s="2" t="s">
        <v>13766</v>
      </c>
      <c r="C5356" s="2" t="s">
        <v>13767</v>
      </c>
      <c r="D5356" s="3">
        <v>13961</v>
      </c>
      <c r="E5356" s="3">
        <v>13945</v>
      </c>
      <c r="F5356" s="3">
        <v>56640</v>
      </c>
      <c r="G5356" s="3">
        <v>16641</v>
      </c>
      <c r="H5356" s="3">
        <v>48.016100000000002</v>
      </c>
      <c r="I5356" s="30">
        <v>498.50502</v>
      </c>
      <c r="J5356" s="30">
        <v>498.50246220000002</v>
      </c>
      <c r="K5356" s="30">
        <v>2.5600000000000002E-3</v>
      </c>
      <c r="L5356" s="3">
        <v>4</v>
      </c>
      <c r="M5356" s="3">
        <v>4</v>
      </c>
      <c r="N5356" s="10">
        <f t="shared" si="581"/>
        <v>1</v>
      </c>
      <c r="O5356" s="35">
        <v>4</v>
      </c>
      <c r="Q5356" s="40">
        <v>1990.98909</v>
      </c>
      <c r="R5356" s="40">
        <v>498.50272999999999</v>
      </c>
      <c r="S5356" s="18">
        <f t="shared" si="582"/>
        <v>4.593756186683942</v>
      </c>
      <c r="T5356" s="18">
        <f t="shared" si="583"/>
        <v>-0.53720869284008999</v>
      </c>
      <c r="U5356" s="18">
        <f t="shared" si="584"/>
        <v>-1.063183746193882</v>
      </c>
      <c r="V5356" s="30">
        <v>498.50220000000002</v>
      </c>
      <c r="W5356" s="3" t="s">
        <v>47</v>
      </c>
      <c r="X5356" s="3" t="s">
        <v>47</v>
      </c>
      <c r="Y5356" s="3" t="s">
        <v>47</v>
      </c>
      <c r="AB5356" s="12" t="s">
        <v>48</v>
      </c>
      <c r="AD5356" s="3" t="s">
        <v>47</v>
      </c>
      <c r="AH5356" s="3" t="s">
        <v>47</v>
      </c>
      <c r="AK5356" s="3" t="s">
        <v>47</v>
      </c>
      <c r="AU5356" s="3">
        <v>0</v>
      </c>
      <c r="AV5356" s="3">
        <v>6</v>
      </c>
      <c r="AW5356" s="3">
        <v>2</v>
      </c>
      <c r="AX5356" s="3">
        <v>5</v>
      </c>
      <c r="AY5356" s="3">
        <v>83.33</v>
      </c>
      <c r="AZ5356" s="6" t="str">
        <f t="shared" si="585"/>
        <v>2697.2</v>
      </c>
      <c r="BC5356" s="12" t="s">
        <v>13640</v>
      </c>
      <c r="BI5356" s="12" t="s">
        <v>594</v>
      </c>
      <c r="BJ5356" s="12">
        <f t="shared" si="586"/>
        <v>0</v>
      </c>
      <c r="BK5356" s="12">
        <f t="shared" si="587"/>
        <v>1</v>
      </c>
      <c r="BR5356" s="3" t="s">
        <v>594</v>
      </c>
      <c r="BZ5356" s="3" t="s">
        <v>13641</v>
      </c>
      <c r="CQ5356" s="3" t="str">
        <f>CONCATENATE(baseURL!$A$1,baseURL!$B$1,baseURL!$C$1,".",C5356,".",L5356,".pkl&amp;seq=",BC5356,"&amp;varMods=ReducedCys-C")</f>
        <v>http://proteomics.broadinstitute.org/millscripts/viewfeed.pl?side=xl&amp;cycle=1&amp;fixedMods=iaaC&amp;file=msdataSM/iPRG2012_nd/cpick_in/iPRG2012_nd.2697.2.4.pkl&amp;seq=VAcLGAWHPAHVMWSVAR&amp;varMods=ReducedCys-C</v>
      </c>
    </row>
    <row r="5357" spans="1:95" x14ac:dyDescent="0.2">
      <c r="A5357" s="3">
        <v>2412</v>
      </c>
      <c r="B5357" s="2" t="s">
        <v>13768</v>
      </c>
      <c r="C5357" s="2" t="s">
        <v>13756</v>
      </c>
      <c r="D5357" s="3">
        <v>13962</v>
      </c>
      <c r="E5357" s="3">
        <v>13946</v>
      </c>
      <c r="F5357" s="3">
        <v>56641</v>
      </c>
      <c r="G5357" s="3">
        <v>16642</v>
      </c>
      <c r="H5357" s="3">
        <v>48.019399999999997</v>
      </c>
      <c r="I5357" s="30">
        <v>514.60675000000003</v>
      </c>
      <c r="J5357" s="30">
        <v>514.27193650000004</v>
      </c>
      <c r="K5357" s="30">
        <v>0.33481</v>
      </c>
      <c r="L5357" s="3">
        <v>0</v>
      </c>
      <c r="M5357" s="3">
        <v>3</v>
      </c>
      <c r="N5357" s="10">
        <f t="shared" si="581"/>
        <v>1</v>
      </c>
      <c r="O5357" s="35">
        <v>3</v>
      </c>
      <c r="P5357" s="17"/>
      <c r="Q5357" s="40">
        <v>1540.8005900000001</v>
      </c>
      <c r="R5357" s="40">
        <v>514.27170999999998</v>
      </c>
      <c r="S5357" s="18">
        <f t="shared" si="582"/>
        <v>651.48440694909914</v>
      </c>
      <c r="T5357" s="18">
        <f t="shared" si="583"/>
        <v>0.44042865988763041</v>
      </c>
      <c r="U5357" s="18">
        <f t="shared" si="584"/>
        <v>0.36945450484733738</v>
      </c>
      <c r="V5357" s="30">
        <v>514.27189999999996</v>
      </c>
      <c r="W5357" s="3" t="s">
        <v>47</v>
      </c>
      <c r="Z5357" s="3" t="s">
        <v>47</v>
      </c>
      <c r="AA5357" s="3" t="s">
        <v>47</v>
      </c>
      <c r="AB5357" s="12" t="s">
        <v>47</v>
      </c>
      <c r="AD5357" s="3" t="s">
        <v>48</v>
      </c>
      <c r="AE5357" s="3" t="s">
        <v>48</v>
      </c>
      <c r="AF5357" s="3" t="s">
        <v>52</v>
      </c>
      <c r="AG5357" s="3" t="s">
        <v>47</v>
      </c>
      <c r="AH5357" s="3" t="s">
        <v>48</v>
      </c>
      <c r="AL5357" s="3" t="s">
        <v>52</v>
      </c>
      <c r="AU5357" s="3">
        <v>0</v>
      </c>
      <c r="AV5357" s="3">
        <v>5</v>
      </c>
      <c r="AW5357" s="3">
        <v>1</v>
      </c>
      <c r="AX5357" s="3">
        <v>5</v>
      </c>
      <c r="AY5357" s="3">
        <v>100</v>
      </c>
      <c r="AZ5357" s="6" t="str">
        <f t="shared" si="585"/>
        <v>2697.3</v>
      </c>
      <c r="BC5357" s="12" t="s">
        <v>13716</v>
      </c>
      <c r="BJ5357" s="12">
        <f t="shared" si="586"/>
        <v>0</v>
      </c>
      <c r="BK5357" s="12">
        <f t="shared" si="587"/>
        <v>0</v>
      </c>
      <c r="CQ5357" s="3" t="str">
        <f>CONCATENATE(baseURL!$A$1,baseURL!$B$1,baseURL!$C$1,".",C5357,".",L5357,".pkl&amp;seq=",BC5357)</f>
        <v>http://proteomics.broadinstitute.org/millscripts/viewfeed.pl?side=xl&amp;cycle=1&amp;fixedMods=iaaC&amp;file=msdataSM/iPRG2012_nd/cpick_in/iPRG2012_nd.2697.3.0.pkl&amp;seq=SVGFGLVYNSVAEAK</v>
      </c>
    </row>
    <row r="5358" spans="1:95" x14ac:dyDescent="0.2">
      <c r="A5358" s="3">
        <v>4592</v>
      </c>
      <c r="B5358" s="2" t="s">
        <v>13769</v>
      </c>
      <c r="C5358" s="2" t="s">
        <v>13758</v>
      </c>
      <c r="D5358" s="3">
        <v>13963</v>
      </c>
      <c r="E5358" s="3">
        <v>13947</v>
      </c>
      <c r="F5358" s="3">
        <v>56642</v>
      </c>
      <c r="G5358" s="3">
        <v>16643</v>
      </c>
      <c r="H5358" s="3">
        <v>48.0227</v>
      </c>
      <c r="I5358" s="30">
        <v>569.98212000000001</v>
      </c>
      <c r="J5358" s="30">
        <v>569.97992580000005</v>
      </c>
      <c r="K5358" s="30">
        <v>2.1900000000000001E-3</v>
      </c>
      <c r="L5358" s="3">
        <v>3</v>
      </c>
      <c r="M5358" s="3">
        <v>3</v>
      </c>
      <c r="N5358" s="10">
        <f t="shared" si="581"/>
        <v>1</v>
      </c>
      <c r="O5358" s="35">
        <v>3</v>
      </c>
      <c r="P5358" s="17"/>
      <c r="Q5358" s="40">
        <v>1707.92758</v>
      </c>
      <c r="R5358" s="40">
        <v>569.98071000000004</v>
      </c>
      <c r="S5358" s="18">
        <f t="shared" si="582"/>
        <v>2.473767927978447</v>
      </c>
      <c r="T5358" s="18">
        <f t="shared" si="583"/>
        <v>-1.3758360348690331</v>
      </c>
      <c r="U5358" s="18">
        <f t="shared" si="584"/>
        <v>-1.421100724621557</v>
      </c>
      <c r="V5358" s="30">
        <v>569.97990000000004</v>
      </c>
      <c r="W5358" s="3" t="s">
        <v>47</v>
      </c>
      <c r="X5358" s="3" t="s">
        <v>47</v>
      </c>
      <c r="Y5358" s="3" t="s">
        <v>47</v>
      </c>
      <c r="Z5358" s="3" t="s">
        <v>47</v>
      </c>
      <c r="AA5358" s="3" t="s">
        <v>47</v>
      </c>
      <c r="AB5358" s="12" t="s">
        <v>47</v>
      </c>
      <c r="AC5358" s="3" t="s">
        <v>47</v>
      </c>
      <c r="AD5358" s="3" t="s">
        <v>47</v>
      </c>
      <c r="AE5358" s="3" t="s">
        <v>47</v>
      </c>
      <c r="AF5358" s="3" t="s">
        <v>47</v>
      </c>
      <c r="AG5358" s="3" t="s">
        <v>47</v>
      </c>
      <c r="AH5358" s="3" t="s">
        <v>47</v>
      </c>
      <c r="AI5358" s="3" t="s">
        <v>47</v>
      </c>
      <c r="AK5358" s="3" t="s">
        <v>47</v>
      </c>
      <c r="AL5358" s="3" t="s">
        <v>47</v>
      </c>
      <c r="AM5358" s="3" t="s">
        <v>47</v>
      </c>
      <c r="AU5358" s="3">
        <v>0</v>
      </c>
      <c r="AV5358" s="3">
        <v>16</v>
      </c>
      <c r="AW5358" s="3">
        <v>1</v>
      </c>
      <c r="AX5358" s="3">
        <v>16</v>
      </c>
      <c r="AY5358" s="3">
        <v>100</v>
      </c>
      <c r="AZ5358" s="6" t="str">
        <f t="shared" si="585"/>
        <v>2697.4</v>
      </c>
      <c r="BC5358" s="12" t="s">
        <v>13770</v>
      </c>
      <c r="BJ5358" s="12">
        <f t="shared" si="586"/>
        <v>0</v>
      </c>
      <c r="BK5358" s="12">
        <f t="shared" si="587"/>
        <v>0</v>
      </c>
      <c r="CQ5358" s="3" t="str">
        <f>CONCATENATE(baseURL!$A$1,baseURL!$B$1,baseURL!$C$1,".",C5358,".",L5358,".pkl&amp;seq=",BC5358)</f>
        <v>http://proteomics.broadinstitute.org/millscripts/viewfeed.pl?side=xl&amp;cycle=1&amp;fixedMods=iaaC&amp;file=msdataSM/iPRG2012_nd/cpick_in/iPRG2012_nd.2697.4.3.pkl&amp;seq=TQFTDLDKLAVSTLR</v>
      </c>
    </row>
    <row r="5359" spans="1:95" x14ac:dyDescent="0.2">
      <c r="A5359" s="3">
        <v>4201</v>
      </c>
      <c r="B5359" s="2" t="s">
        <v>13774</v>
      </c>
      <c r="C5359" s="2" t="s">
        <v>13775</v>
      </c>
      <c r="D5359" s="3">
        <v>13974</v>
      </c>
      <c r="E5359" s="3">
        <v>13958</v>
      </c>
      <c r="F5359" s="3">
        <v>56669</v>
      </c>
      <c r="G5359" s="3">
        <v>16655</v>
      </c>
      <c r="H5359" s="3">
        <v>48.049300000000002</v>
      </c>
      <c r="I5359" s="30">
        <v>666.37450999999999</v>
      </c>
      <c r="J5359" s="30">
        <v>666.37346790000004</v>
      </c>
      <c r="K5359" s="30">
        <v>1.0399999999999999E-3</v>
      </c>
      <c r="L5359" s="3">
        <v>2</v>
      </c>
      <c r="M5359" s="3">
        <v>2</v>
      </c>
      <c r="N5359" s="10">
        <f t="shared" si="581"/>
        <v>1</v>
      </c>
      <c r="O5359" s="35">
        <v>2</v>
      </c>
      <c r="P5359" s="17"/>
      <c r="Q5359" s="40">
        <v>1331.7416700000001</v>
      </c>
      <c r="R5359" s="40">
        <v>666.37446999999997</v>
      </c>
      <c r="S5359" s="18">
        <f t="shared" si="582"/>
        <v>6.0026309250257662E-2</v>
      </c>
      <c r="T5359" s="18">
        <f t="shared" si="583"/>
        <v>-1.5038091119201267</v>
      </c>
      <c r="U5359" s="18">
        <f t="shared" si="584"/>
        <v>-1.1555064526835988</v>
      </c>
      <c r="V5359" s="30">
        <v>666.37369999999999</v>
      </c>
      <c r="W5359" s="3" t="s">
        <v>47</v>
      </c>
      <c r="X5359" s="3" t="s">
        <v>47</v>
      </c>
      <c r="Y5359" s="3" t="s">
        <v>47</v>
      </c>
      <c r="Z5359" s="3" t="s">
        <v>47</v>
      </c>
      <c r="AA5359" s="3" t="s">
        <v>65</v>
      </c>
      <c r="AB5359" s="12" t="s">
        <v>47</v>
      </c>
      <c r="AC5359" s="3" t="s">
        <v>47</v>
      </c>
      <c r="AD5359" s="3" t="s">
        <v>47</v>
      </c>
      <c r="AE5359" s="3" t="s">
        <v>47</v>
      </c>
      <c r="AF5359" s="3" t="s">
        <v>47</v>
      </c>
      <c r="AG5359" s="3" t="s">
        <v>47</v>
      </c>
      <c r="AH5359" s="3" t="s">
        <v>47</v>
      </c>
      <c r="AI5359" s="3" t="s">
        <v>47</v>
      </c>
      <c r="AJ5359" s="3" t="s">
        <v>47</v>
      </c>
      <c r="AK5359" s="3" t="s">
        <v>47</v>
      </c>
      <c r="AL5359" s="3" t="s">
        <v>47</v>
      </c>
      <c r="AM5359" s="3" t="s">
        <v>47</v>
      </c>
      <c r="AN5359" s="3" t="s">
        <v>47</v>
      </c>
      <c r="AU5359" s="3">
        <v>1</v>
      </c>
      <c r="AV5359" s="3">
        <v>17</v>
      </c>
      <c r="AW5359" s="3">
        <v>1</v>
      </c>
      <c r="AX5359" s="3">
        <v>17</v>
      </c>
      <c r="AY5359" s="3">
        <v>100</v>
      </c>
      <c r="AZ5359" s="6" t="str">
        <f t="shared" si="585"/>
        <v>2698.10</v>
      </c>
      <c r="BC5359" s="12" t="s">
        <v>13656</v>
      </c>
      <c r="BJ5359" s="12">
        <f t="shared" si="586"/>
        <v>0</v>
      </c>
      <c r="BK5359" s="12">
        <f t="shared" si="587"/>
        <v>0</v>
      </c>
      <c r="BW5359" s="3" t="s">
        <v>13776</v>
      </c>
      <c r="CQ5359" s="3" t="str">
        <f>CONCATENATE(baseURL!$A$1,baseURL!$B$1,baseURL!$C$1,".",C5359,".",L5359,".pkl&amp;seq=",BC5359)</f>
        <v>http://proteomics.broadinstitute.org/millscripts/viewfeed.pl?side=xl&amp;cycle=1&amp;fixedMods=iaaC&amp;file=msdataSM/iPRG2012_nd/cpick_in/iPRG2012_nd.2698.10.2.pkl&amp;seq=LSSESVLEQLVK</v>
      </c>
    </row>
    <row r="5360" spans="1:95" x14ac:dyDescent="0.2">
      <c r="A5360" s="3">
        <v>1094</v>
      </c>
      <c r="B5360" s="2" t="s">
        <v>13777</v>
      </c>
      <c r="C5360" s="2" t="s">
        <v>13778</v>
      </c>
      <c r="D5360" s="3">
        <v>13975</v>
      </c>
      <c r="E5360" s="3">
        <v>13959</v>
      </c>
      <c r="F5360" s="3">
        <v>56670</v>
      </c>
      <c r="G5360" s="3">
        <v>16656</v>
      </c>
      <c r="H5360" s="3">
        <v>48.050899999999999</v>
      </c>
      <c r="I5360" s="30">
        <v>702.74121000000002</v>
      </c>
      <c r="J5360" s="30">
        <v>702.74017939999999</v>
      </c>
      <c r="K5360" s="30">
        <v>1.0300000000000001E-3</v>
      </c>
      <c r="L5360" s="3">
        <v>5</v>
      </c>
      <c r="M5360" s="3">
        <v>5</v>
      </c>
      <c r="N5360" s="10">
        <f t="shared" si="581"/>
        <v>1</v>
      </c>
      <c r="O5360" s="35">
        <v>5</v>
      </c>
      <c r="P5360" s="17"/>
      <c r="Q5360" s="40">
        <v>3509.6707000000001</v>
      </c>
      <c r="R5360" s="40">
        <v>702.73996</v>
      </c>
      <c r="S5360" s="18">
        <f t="shared" si="582"/>
        <v>1.7787518444621888</v>
      </c>
      <c r="T5360" s="18">
        <f t="shared" si="583"/>
        <v>0.31220652372147029</v>
      </c>
      <c r="U5360" s="18">
        <f t="shared" si="584"/>
        <v>5.6920059039614807E-2</v>
      </c>
      <c r="V5360" s="30">
        <v>702.74</v>
      </c>
      <c r="W5360" s="3" t="s">
        <v>47</v>
      </c>
      <c r="Z5360" s="3" t="s">
        <v>52</v>
      </c>
      <c r="AA5360" s="3" t="s">
        <v>47</v>
      </c>
      <c r="AB5360" s="12" t="s">
        <v>48</v>
      </c>
      <c r="AC5360" s="3" t="s">
        <v>47</v>
      </c>
      <c r="AF5360" s="3" t="s">
        <v>47</v>
      </c>
      <c r="AG5360" s="3" t="s">
        <v>47</v>
      </c>
      <c r="AO5360" s="3" t="s">
        <v>47</v>
      </c>
      <c r="AU5360" s="3">
        <v>0</v>
      </c>
      <c r="AV5360" s="3">
        <v>6</v>
      </c>
      <c r="AW5360" s="3">
        <v>2</v>
      </c>
      <c r="AX5360" s="3">
        <v>5</v>
      </c>
      <c r="AY5360" s="3">
        <v>83.33</v>
      </c>
      <c r="AZ5360" s="6" t="str">
        <f t="shared" si="585"/>
        <v>2698.11</v>
      </c>
      <c r="BB5360" s="12" t="s">
        <v>79</v>
      </c>
      <c r="BC5360" s="12" t="s">
        <v>13779</v>
      </c>
      <c r="BJ5360" s="12">
        <f t="shared" si="586"/>
        <v>0</v>
      </c>
      <c r="BK5360" s="12">
        <f t="shared" si="587"/>
        <v>0</v>
      </c>
      <c r="CB5360" s="3" t="s">
        <v>13780</v>
      </c>
      <c r="CQ5360" s="3" t="str">
        <f>CONCATENATE(baseURL!$A$1,baseURL!$B$1,"+Acetyl",baseURL!$C$1,".",C5360,".",L5360,".pkl&amp;seq=",BC5360)</f>
        <v>http://proteomics.broadinstitute.org/millscripts/viewfeed.pl?side=xl&amp;cycle=1&amp;fixedMods=iaaC+Acetyl&amp;file=msdataSM/iPRG2012_nd/cpick_in/iPRG2012_nd.2698.11.5.pkl&amp;seq=SEKFPPLEDQNLDFTPNDKKDDDTDFLKR</v>
      </c>
    </row>
    <row r="5361" spans="1:95" x14ac:dyDescent="0.2">
      <c r="A5361" s="3">
        <v>2994</v>
      </c>
      <c r="B5361" s="2" t="s">
        <v>13781</v>
      </c>
      <c r="C5361" s="2" t="s">
        <v>13769</v>
      </c>
      <c r="D5361" s="3">
        <v>13969</v>
      </c>
      <c r="E5361" s="3">
        <v>13953</v>
      </c>
      <c r="F5361" s="3">
        <v>56664</v>
      </c>
      <c r="G5361" s="3">
        <v>16650</v>
      </c>
      <c r="H5361" s="3">
        <v>48.040900000000001</v>
      </c>
      <c r="I5361" s="30">
        <v>539.00927999999999</v>
      </c>
      <c r="J5361" s="30">
        <v>539.00970089999998</v>
      </c>
      <c r="K5361" s="30">
        <v>-4.2000000000000002E-4</v>
      </c>
      <c r="L5361" s="3">
        <v>3</v>
      </c>
      <c r="M5361" s="3">
        <v>3</v>
      </c>
      <c r="N5361" s="10">
        <f t="shared" si="581"/>
        <v>1</v>
      </c>
      <c r="O5361" s="35">
        <v>3</v>
      </c>
      <c r="P5361" s="17"/>
      <c r="Q5361" s="40">
        <v>1615.0166099999999</v>
      </c>
      <c r="R5361" s="40">
        <v>539.01039000000003</v>
      </c>
      <c r="S5361" s="18">
        <f t="shared" si="582"/>
        <v>-2.0593295057627561</v>
      </c>
      <c r="T5361" s="18">
        <f t="shared" si="583"/>
        <v>-1.2784540202371109</v>
      </c>
      <c r="U5361" s="18">
        <f t="shared" si="584"/>
        <v>-1.2801237469224049</v>
      </c>
      <c r="V5361" s="30">
        <v>539.00969999999995</v>
      </c>
      <c r="X5361" s="3" t="s">
        <v>47</v>
      </c>
      <c r="Y5361" s="3" t="s">
        <v>47</v>
      </c>
      <c r="Z5361" s="3" t="s">
        <v>47</v>
      </c>
      <c r="AB5361" s="12" t="s">
        <v>47</v>
      </c>
      <c r="AC5361" s="3" t="s">
        <v>47</v>
      </c>
      <c r="AE5361" s="3" t="s">
        <v>47</v>
      </c>
      <c r="AH5361" s="3" t="s">
        <v>48</v>
      </c>
      <c r="AI5361" s="3" t="s">
        <v>48</v>
      </c>
      <c r="AK5361" s="3" t="s">
        <v>52</v>
      </c>
      <c r="AL5361" s="3" t="s">
        <v>48</v>
      </c>
      <c r="AU5361" s="3">
        <v>0</v>
      </c>
      <c r="AV5361" s="3">
        <v>6</v>
      </c>
      <c r="AW5361" s="3">
        <v>1</v>
      </c>
      <c r="AX5361" s="3">
        <v>6</v>
      </c>
      <c r="AY5361" s="3">
        <v>100</v>
      </c>
      <c r="AZ5361" s="6" t="str">
        <f t="shared" si="585"/>
        <v>2698.5</v>
      </c>
      <c r="BC5361" s="12" t="s">
        <v>13782</v>
      </c>
      <c r="BJ5361" s="12">
        <f t="shared" si="586"/>
        <v>0</v>
      </c>
      <c r="BK5361" s="12">
        <f t="shared" si="587"/>
        <v>0</v>
      </c>
      <c r="CQ5361" s="3" t="str">
        <f>CONCATENATE(baseURL!$A$1,baseURL!$B$1,baseURL!$C$1,".",C5361,".",L5361,".pkl&amp;seq=",BC5361)</f>
        <v>http://proteomics.broadinstitute.org/millscripts/viewfeed.pl?side=xl&amp;cycle=1&amp;fixedMods=iaaC&amp;file=msdataSM/iPRG2012_nd/cpick_in/iPRG2012_nd.2698.5.3.pkl&amp;seq=LAPRPLDLLRPVVR</v>
      </c>
    </row>
    <row r="5362" spans="1:95" x14ac:dyDescent="0.2">
      <c r="A5362" s="3">
        <v>103</v>
      </c>
      <c r="B5362" s="2" t="s">
        <v>13783</v>
      </c>
      <c r="C5362" s="2" t="s">
        <v>13784</v>
      </c>
      <c r="D5362" s="3">
        <v>13970</v>
      </c>
      <c r="E5362" s="3">
        <v>13954</v>
      </c>
      <c r="F5362" s="3">
        <v>56665</v>
      </c>
      <c r="G5362" s="3">
        <v>16651</v>
      </c>
      <c r="H5362" s="3">
        <v>48.0426</v>
      </c>
      <c r="I5362" s="30">
        <v>600.31407000000002</v>
      </c>
      <c r="J5362" s="30">
        <v>600.31144329999995</v>
      </c>
      <c r="K5362" s="30">
        <v>2.63E-3</v>
      </c>
      <c r="L5362" s="3">
        <v>3</v>
      </c>
      <c r="M5362" s="3">
        <v>3</v>
      </c>
      <c r="N5362" s="10">
        <f t="shared" si="581"/>
        <v>1</v>
      </c>
      <c r="O5362" s="35">
        <v>3</v>
      </c>
      <c r="P5362" s="17"/>
      <c r="Q5362" s="40">
        <v>1798.9221600000001</v>
      </c>
      <c r="R5362" s="40">
        <v>600.31223999999997</v>
      </c>
      <c r="S5362" s="18">
        <f t="shared" si="582"/>
        <v>3.0484136056277222</v>
      </c>
      <c r="T5362" s="18">
        <f t="shared" si="583"/>
        <v>-1.3271426883175335</v>
      </c>
      <c r="U5362" s="18">
        <f t="shared" si="584"/>
        <v>-1.7324317758189467</v>
      </c>
      <c r="V5362" s="30">
        <v>600.31119999999999</v>
      </c>
      <c r="W5362" s="3" t="s">
        <v>47</v>
      </c>
      <c r="Z5362" s="3" t="s">
        <v>47</v>
      </c>
      <c r="AB5362" s="12" t="s">
        <v>48</v>
      </c>
      <c r="AC5362" s="3" t="s">
        <v>52</v>
      </c>
      <c r="AE5362" s="3" t="s">
        <v>47</v>
      </c>
      <c r="AF5362" s="3" t="s">
        <v>48</v>
      </c>
      <c r="AG5362" s="3" t="s">
        <v>47</v>
      </c>
      <c r="AH5362" s="3" t="s">
        <v>47</v>
      </c>
      <c r="AL5362" s="3" t="s">
        <v>48</v>
      </c>
      <c r="AM5362" s="3" t="s">
        <v>48</v>
      </c>
      <c r="AU5362" s="3">
        <v>0</v>
      </c>
      <c r="AV5362" s="3">
        <v>5</v>
      </c>
      <c r="AW5362" s="3">
        <v>1</v>
      </c>
      <c r="AX5362" s="3">
        <v>5</v>
      </c>
      <c r="AY5362" s="3">
        <v>100</v>
      </c>
      <c r="AZ5362" s="6" t="str">
        <f t="shared" si="585"/>
        <v>2698.6</v>
      </c>
      <c r="BC5362" s="12" t="s">
        <v>13785</v>
      </c>
      <c r="BJ5362" s="12">
        <f t="shared" si="586"/>
        <v>0</v>
      </c>
      <c r="BK5362" s="12">
        <f t="shared" si="587"/>
        <v>0</v>
      </c>
      <c r="CQ5362" s="3" t="str">
        <f>CONCATENATE(baseURL!$A$1,baseURL!$B$1,baseURL!$C$1,".",C5362,".",L5362,".pkl&amp;seq=",BC5362)</f>
        <v>http://proteomics.broadinstitute.org/millscripts/viewfeed.pl?side=xl&amp;cycle=1&amp;fixedMods=iaaC&amp;file=msdataSM/iPRG2012_nd/cpick_in/iPRG2012_nd.2698.6.3.pkl&amp;seq=YNEYKQLLEELQTK</v>
      </c>
    </row>
    <row r="5363" spans="1:95" x14ac:dyDescent="0.2">
      <c r="A5363" s="3">
        <v>7388</v>
      </c>
      <c r="B5363" s="2" t="s">
        <v>13786</v>
      </c>
      <c r="C5363" s="2" t="s">
        <v>13787</v>
      </c>
      <c r="D5363" s="3">
        <v>13971</v>
      </c>
      <c r="E5363" s="3">
        <v>13955</v>
      </c>
      <c r="F5363" s="3">
        <v>56666</v>
      </c>
      <c r="G5363" s="3">
        <v>16652</v>
      </c>
      <c r="H5363" s="3">
        <v>48.0443</v>
      </c>
      <c r="I5363" s="30">
        <v>601.83226000000002</v>
      </c>
      <c r="J5363" s="30">
        <v>601.83328170000004</v>
      </c>
      <c r="K5363" s="30">
        <v>-1.0200000000000001E-3</v>
      </c>
      <c r="L5363" s="3">
        <v>0</v>
      </c>
      <c r="M5363" s="3">
        <v>4</v>
      </c>
      <c r="N5363" s="10">
        <f t="shared" si="581"/>
        <v>1</v>
      </c>
      <c r="O5363" s="35">
        <v>4</v>
      </c>
      <c r="P5363" s="17"/>
      <c r="Q5363" s="40">
        <v>2404.2870899999998</v>
      </c>
      <c r="R5363" s="40">
        <v>601.82722999999999</v>
      </c>
      <c r="S5363" s="18">
        <f t="shared" si="582"/>
        <v>8.357880383766279</v>
      </c>
      <c r="T5363" s="18">
        <f t="shared" si="583"/>
        <v>10.055543681626505</v>
      </c>
      <c r="U5363" s="18">
        <f t="shared" si="584"/>
        <v>9.919790435616461</v>
      </c>
      <c r="V5363" s="30">
        <v>601.83320000000003</v>
      </c>
      <c r="W5363" s="3" t="s">
        <v>47</v>
      </c>
      <c r="X5363" s="3" t="s">
        <v>47</v>
      </c>
      <c r="Y5363" s="3" t="s">
        <v>47</v>
      </c>
      <c r="Z5363" s="3" t="s">
        <v>52</v>
      </c>
      <c r="AA5363" s="3" t="s">
        <v>47</v>
      </c>
      <c r="AB5363" s="12" t="s">
        <v>48</v>
      </c>
      <c r="AC5363" s="3" t="s">
        <v>48</v>
      </c>
      <c r="AO5363" s="3" t="s">
        <v>48</v>
      </c>
      <c r="AU5363" s="3">
        <v>0</v>
      </c>
      <c r="AV5363" s="3">
        <v>4</v>
      </c>
      <c r="AW5363" s="3">
        <v>2</v>
      </c>
      <c r="AX5363" s="3">
        <v>3</v>
      </c>
      <c r="AY5363" s="3">
        <v>75</v>
      </c>
      <c r="AZ5363" s="6" t="str">
        <f t="shared" si="585"/>
        <v>2698.7</v>
      </c>
      <c r="BC5363" s="12" t="s">
        <v>13788</v>
      </c>
      <c r="BJ5363" s="12">
        <f t="shared" si="586"/>
        <v>0</v>
      </c>
      <c r="BK5363" s="12">
        <f t="shared" si="587"/>
        <v>0</v>
      </c>
      <c r="BO5363" s="3" t="s">
        <v>54</v>
      </c>
      <c r="BR5363" s="3" t="s">
        <v>54</v>
      </c>
      <c r="BS5363" s="3" t="s">
        <v>13789</v>
      </c>
      <c r="CQ5363" s="3" t="str">
        <f>CONCATENATE(baseURL!$A$1,baseURL!$B$1,baseURL!$C$1,".",C5363,".",L5363,".pkl&amp;seq=",BC5363,"&amp;varMods=Deamidated-Q")</f>
        <v>http://proteomics.broadinstitute.org/millscripts/viewfeed.pl?side=xl&amp;cycle=1&amp;fixedMods=iaaC&amp;file=msdataSM/iPRG2012_nd/cpick_in/iPRG2012_nd.2698.7.0.pkl&amp;seq=DKTLLSWKLTGDDqKFGVPVR&amp;varMods=Deamidated-Q</v>
      </c>
    </row>
    <row r="5364" spans="1:95" x14ac:dyDescent="0.2">
      <c r="A5364" s="3">
        <v>4782</v>
      </c>
      <c r="B5364" s="2" t="s">
        <v>13790</v>
      </c>
      <c r="C5364" s="2" t="s">
        <v>13791</v>
      </c>
      <c r="D5364" s="3">
        <v>13972</v>
      </c>
      <c r="E5364" s="3">
        <v>13956</v>
      </c>
      <c r="F5364" s="3">
        <v>56667</v>
      </c>
      <c r="G5364" s="3">
        <v>16653</v>
      </c>
      <c r="H5364" s="3">
        <v>48.045900000000003</v>
      </c>
      <c r="I5364" s="30">
        <v>629.02660000000003</v>
      </c>
      <c r="J5364" s="30">
        <v>629.0253907</v>
      </c>
      <c r="K5364" s="30">
        <v>1.2099999999999999E-3</v>
      </c>
      <c r="L5364" s="3">
        <v>3</v>
      </c>
      <c r="M5364" s="3">
        <v>3</v>
      </c>
      <c r="N5364" s="10">
        <f t="shared" si="581"/>
        <v>1</v>
      </c>
      <c r="O5364" s="35">
        <v>3</v>
      </c>
      <c r="P5364" s="17"/>
      <c r="Q5364" s="40">
        <v>1885.0640699999999</v>
      </c>
      <c r="R5364" s="40">
        <v>629.02620999999999</v>
      </c>
      <c r="S5364" s="18">
        <f t="shared" si="582"/>
        <v>0.62000596133907715</v>
      </c>
      <c r="T5364" s="18">
        <f t="shared" si="583"/>
        <v>-1.3024894463287915</v>
      </c>
      <c r="U5364" s="18">
        <f t="shared" si="584"/>
        <v>-1.6056564637443416</v>
      </c>
      <c r="V5364" s="30">
        <v>629.02520000000004</v>
      </c>
      <c r="W5364" s="3" t="s">
        <v>47</v>
      </c>
      <c r="X5364" s="3" t="s">
        <v>47</v>
      </c>
      <c r="Y5364" s="3" t="s">
        <v>47</v>
      </c>
      <c r="Z5364" s="3" t="s">
        <v>47</v>
      </c>
      <c r="AA5364" s="3" t="s">
        <v>47</v>
      </c>
      <c r="AB5364" s="12" t="s">
        <v>47</v>
      </c>
      <c r="AC5364" s="3" t="s">
        <v>47</v>
      </c>
      <c r="AD5364" s="3" t="s">
        <v>47</v>
      </c>
      <c r="AE5364" s="3" t="s">
        <v>47</v>
      </c>
      <c r="AF5364" s="3" t="s">
        <v>47</v>
      </c>
      <c r="AG5364" s="3" t="s">
        <v>47</v>
      </c>
      <c r="AH5364" s="3" t="s">
        <v>47</v>
      </c>
      <c r="AI5364" s="3" t="s">
        <v>47</v>
      </c>
      <c r="AJ5364" s="3" t="s">
        <v>47</v>
      </c>
      <c r="AK5364" s="3" t="s">
        <v>47</v>
      </c>
      <c r="AL5364" s="3" t="s">
        <v>48</v>
      </c>
      <c r="AM5364" s="3" t="s">
        <v>47</v>
      </c>
      <c r="AN5364" s="3" t="s">
        <v>47</v>
      </c>
      <c r="AU5364" s="3">
        <v>0</v>
      </c>
      <c r="AV5364" s="3">
        <v>17</v>
      </c>
      <c r="AW5364" s="3">
        <v>1</v>
      </c>
      <c r="AX5364" s="3">
        <v>17</v>
      </c>
      <c r="AY5364" s="3">
        <v>100</v>
      </c>
      <c r="AZ5364" s="6" t="str">
        <f t="shared" si="585"/>
        <v>2698.8</v>
      </c>
      <c r="BC5364" s="12" t="s">
        <v>13792</v>
      </c>
      <c r="BJ5364" s="12">
        <f t="shared" si="586"/>
        <v>0</v>
      </c>
      <c r="BK5364" s="12">
        <f t="shared" si="587"/>
        <v>0</v>
      </c>
      <c r="CQ5364" s="3" t="str">
        <f>CONCATENATE(baseURL!$A$1,baseURL!$B$1,baseURL!$C$1,".",C5364,".",L5364,".pkl&amp;seq=",BC5364)</f>
        <v>http://proteomics.broadinstitute.org/millscripts/viewfeed.pl?side=xl&amp;cycle=1&amp;fixedMods=iaaC&amp;file=msdataSM/iPRG2012_nd/cpick_in/iPRG2012_nd.2698.8.3.pkl&amp;seq=STLEPVEQVLKDAKLSK</v>
      </c>
    </row>
    <row r="5365" spans="1:95" x14ac:dyDescent="0.2">
      <c r="A5365" s="3">
        <v>7471</v>
      </c>
      <c r="B5365" s="2" t="s">
        <v>13771</v>
      </c>
      <c r="C5365" s="2" t="s">
        <v>13772</v>
      </c>
      <c r="D5365" s="3">
        <v>13973</v>
      </c>
      <c r="E5365" s="3">
        <v>13957</v>
      </c>
      <c r="F5365" s="3">
        <v>56668</v>
      </c>
      <c r="G5365" s="3">
        <v>16654</v>
      </c>
      <c r="H5365" s="3">
        <v>48.047600000000003</v>
      </c>
      <c r="I5365" s="30">
        <v>644.30096000000003</v>
      </c>
      <c r="J5365" s="30">
        <v>644.2984573</v>
      </c>
      <c r="K5365" s="30">
        <v>2.5000000000000001E-3</v>
      </c>
      <c r="L5365" s="3">
        <v>3</v>
      </c>
      <c r="M5365" s="3">
        <v>3</v>
      </c>
      <c r="N5365" s="10">
        <f t="shared" si="581"/>
        <v>1</v>
      </c>
      <c r="O5365" s="35">
        <v>3</v>
      </c>
      <c r="P5365" s="17"/>
      <c r="Q5365" s="37">
        <v>1930.8826200000001</v>
      </c>
      <c r="R5365" s="37">
        <v>644.29906000000005</v>
      </c>
      <c r="S5365" s="18">
        <f t="shared" si="582"/>
        <v>2.948941132985369</v>
      </c>
      <c r="T5365" s="18">
        <f t="shared" si="583"/>
        <v>-0.93543516897040913</v>
      </c>
      <c r="U5365" s="18">
        <f t="shared" si="584"/>
        <v>-0.86916159720000952</v>
      </c>
      <c r="V5365" s="30">
        <v>644.29849999999999</v>
      </c>
      <c r="W5365" s="3" t="s">
        <v>47</v>
      </c>
      <c r="AB5365" s="12" t="s">
        <v>52</v>
      </c>
      <c r="AD5365" s="3" t="s">
        <v>47</v>
      </c>
      <c r="AE5365" s="3" t="s">
        <v>47</v>
      </c>
      <c r="AF5365" s="3" t="s">
        <v>65</v>
      </c>
      <c r="AG5365" s="3" t="s">
        <v>52</v>
      </c>
      <c r="AH5365" s="3" t="s">
        <v>47</v>
      </c>
      <c r="AK5365" s="3" t="s">
        <v>48</v>
      </c>
      <c r="AP5365" s="3" t="s">
        <v>48</v>
      </c>
      <c r="AU5365" s="3">
        <v>1</v>
      </c>
      <c r="AV5365" s="3">
        <v>4</v>
      </c>
      <c r="AW5365" s="3">
        <v>2</v>
      </c>
      <c r="AX5365" s="3">
        <v>2</v>
      </c>
      <c r="AY5365" s="3">
        <v>50</v>
      </c>
      <c r="AZ5365" s="6" t="str">
        <f t="shared" si="585"/>
        <v>2698.9</v>
      </c>
      <c r="BC5365" s="12" t="s">
        <v>12304</v>
      </c>
      <c r="BI5365" s="12" t="s">
        <v>594</v>
      </c>
      <c r="BJ5365" s="12">
        <f t="shared" si="586"/>
        <v>2</v>
      </c>
      <c r="BK5365" s="12">
        <f t="shared" si="587"/>
        <v>0</v>
      </c>
      <c r="BR5365" s="3" t="s">
        <v>594</v>
      </c>
      <c r="BS5365" s="3" t="s">
        <v>13653</v>
      </c>
      <c r="CB5365" s="3" t="s">
        <v>13773</v>
      </c>
      <c r="CD5365" s="3" t="s">
        <v>13653</v>
      </c>
      <c r="CQ5365" s="3" t="str">
        <f>CONCATENATE(baseURL!$A$1,baseURL!$B$1,baseURL!$C$1,".",C5365,".",L5365,".pkl&amp;seq=",BC5365,"&amp;varMods=ReducedCys-C")</f>
        <v>http://proteomics.broadinstitute.org/millscripts/viewfeed.pl?side=xl&amp;cycle=1&amp;fixedMods=iaaC&amp;file=msdataSM/iPRG2012_nd/cpick_in/iPRG2012_nd.2698.9.3.pkl&amp;seq=TYCPYCHAALNTLFEK&amp;varMods=ReducedCys-C</v>
      </c>
    </row>
    <row r="5366" spans="1:95" x14ac:dyDescent="0.2">
      <c r="A5366" s="3">
        <v>2792</v>
      </c>
      <c r="B5366" s="2" t="s">
        <v>13800</v>
      </c>
      <c r="C5366" s="2" t="s">
        <v>13783</v>
      </c>
      <c r="D5366" s="3">
        <v>13982</v>
      </c>
      <c r="E5366" s="3">
        <v>13966</v>
      </c>
      <c r="F5366" s="3">
        <v>56687</v>
      </c>
      <c r="G5366" s="3">
        <v>16664</v>
      </c>
      <c r="H5366" s="3">
        <v>48.070700000000002</v>
      </c>
      <c r="I5366" s="30">
        <v>767.70979</v>
      </c>
      <c r="J5366" s="30">
        <v>767.71107789999996</v>
      </c>
      <c r="K5366" s="30">
        <v>-1.2899999999999999E-3</v>
      </c>
      <c r="L5366" s="3">
        <v>3</v>
      </c>
      <c r="M5366" s="3">
        <v>3</v>
      </c>
      <c r="N5366" s="10">
        <f t="shared" si="581"/>
        <v>1</v>
      </c>
      <c r="O5366" s="35">
        <v>3</v>
      </c>
      <c r="P5366" s="17"/>
      <c r="Q5366" s="40">
        <v>2301.1244999999999</v>
      </c>
      <c r="R5366" s="40">
        <v>767.71302000000003</v>
      </c>
      <c r="S5366" s="18">
        <f t="shared" si="582"/>
        <v>-4.2073013168781301</v>
      </c>
      <c r="T5366" s="18">
        <f t="shared" si="583"/>
        <v>-2.5297213274626809</v>
      </c>
      <c r="U5366" s="18">
        <f t="shared" si="584"/>
        <v>-2.5009345289480698</v>
      </c>
      <c r="V5366" s="30">
        <v>767.71109999999999</v>
      </c>
      <c r="Z5366" s="3" t="s">
        <v>47</v>
      </c>
      <c r="AB5366" s="12" t="s">
        <v>47</v>
      </c>
      <c r="AC5366" s="3" t="s">
        <v>47</v>
      </c>
      <c r="AD5366" s="3" t="s">
        <v>47</v>
      </c>
      <c r="AG5366" s="3" t="s">
        <v>47</v>
      </c>
      <c r="AH5366" s="3" t="s">
        <v>47</v>
      </c>
      <c r="AK5366" s="3" t="s">
        <v>52</v>
      </c>
      <c r="AL5366" s="3" t="s">
        <v>47</v>
      </c>
      <c r="AP5366" s="3" t="s">
        <v>48</v>
      </c>
      <c r="AQ5366" s="3" t="s">
        <v>47</v>
      </c>
      <c r="AU5366" s="3">
        <v>0</v>
      </c>
      <c r="AV5366" s="3">
        <v>8</v>
      </c>
      <c r="AW5366" s="3">
        <v>2</v>
      </c>
      <c r="AX5366" s="3">
        <v>7</v>
      </c>
      <c r="AY5366" s="3">
        <v>87.5</v>
      </c>
      <c r="AZ5366" s="6" t="str">
        <f t="shared" si="585"/>
        <v>2699.7</v>
      </c>
      <c r="BB5366" s="12" t="s">
        <v>79</v>
      </c>
      <c r="BC5366" s="12" t="s">
        <v>13801</v>
      </c>
      <c r="BJ5366" s="12">
        <f t="shared" si="586"/>
        <v>0</v>
      </c>
      <c r="BK5366" s="12">
        <f t="shared" si="587"/>
        <v>0</v>
      </c>
      <c r="CM5366" s="3" t="s">
        <v>13802</v>
      </c>
      <c r="CQ5366" s="3" t="str">
        <f>CONCATENATE(baseURL!$A$1,baseURL!$B$1,"+Acetyl",baseURL!$C$1,".",C5366,".",L5366,".pkl&amp;seq=",BC5366)</f>
        <v>http://proteomics.broadinstitute.org/millscripts/viewfeed.pl?side=xl&amp;cycle=1&amp;fixedMods=iaaC+Acetyl&amp;file=msdataSM/iPRG2012_nd/cpick_in/iPRG2012_nd.2699.7.3.pkl&amp;seq=SQDFVTLVSKDDKEYELSR</v>
      </c>
    </row>
    <row r="5367" spans="1:95" x14ac:dyDescent="0.2">
      <c r="A5367" s="3">
        <v>5672</v>
      </c>
      <c r="B5367" s="2" t="s">
        <v>13803</v>
      </c>
      <c r="C5367" s="2" t="s">
        <v>13786</v>
      </c>
      <c r="D5367" s="3">
        <v>13983</v>
      </c>
      <c r="E5367" s="3">
        <v>13967</v>
      </c>
      <c r="F5367" s="3">
        <v>56688</v>
      </c>
      <c r="G5367" s="3">
        <v>16665</v>
      </c>
      <c r="H5367" s="3">
        <v>48.0732</v>
      </c>
      <c r="I5367" s="30">
        <v>864.72744</v>
      </c>
      <c r="J5367" s="30">
        <v>864.72603319999996</v>
      </c>
      <c r="K5367" s="30">
        <v>1.41E-3</v>
      </c>
      <c r="L5367" s="3">
        <v>3</v>
      </c>
      <c r="M5367" s="3">
        <v>3</v>
      </c>
      <c r="N5367" s="10">
        <f t="shared" si="581"/>
        <v>1</v>
      </c>
      <c r="O5367" s="35">
        <v>3</v>
      </c>
      <c r="P5367" s="17"/>
      <c r="Q5367" s="40">
        <v>2592.1671099999999</v>
      </c>
      <c r="R5367" s="40">
        <v>864.72721999999999</v>
      </c>
      <c r="S5367" s="18">
        <f t="shared" si="582"/>
        <v>0.25441549071739361</v>
      </c>
      <c r="T5367" s="18">
        <f t="shared" si="583"/>
        <v>-1.372455928966464</v>
      </c>
      <c r="U5367" s="18">
        <f t="shared" si="584"/>
        <v>-1.5264929441728903</v>
      </c>
      <c r="V5367" s="30">
        <v>864.72590000000002</v>
      </c>
      <c r="W5367" s="3" t="s">
        <v>47</v>
      </c>
      <c r="X5367" s="3" t="s">
        <v>47</v>
      </c>
      <c r="Y5367" s="3" t="s">
        <v>47</v>
      </c>
      <c r="Z5367" s="3" t="s">
        <v>47</v>
      </c>
      <c r="AA5367" s="3" t="s">
        <v>47</v>
      </c>
      <c r="AB5367" s="12" t="s">
        <v>47</v>
      </c>
      <c r="AC5367" s="3" t="s">
        <v>47</v>
      </c>
      <c r="AD5367" s="3" t="s">
        <v>47</v>
      </c>
      <c r="AE5367" s="3" t="s">
        <v>47</v>
      </c>
      <c r="AF5367" s="3" t="s">
        <v>48</v>
      </c>
      <c r="AG5367" s="3" t="s">
        <v>47</v>
      </c>
      <c r="AI5367" s="3" t="s">
        <v>47</v>
      </c>
      <c r="AJ5367" s="3" t="s">
        <v>47</v>
      </c>
      <c r="AK5367" s="3" t="s">
        <v>47</v>
      </c>
      <c r="AL5367" s="3" t="s">
        <v>48</v>
      </c>
      <c r="AM5367" s="3" t="s">
        <v>47</v>
      </c>
      <c r="AN5367" s="3" t="s">
        <v>48</v>
      </c>
      <c r="AO5367" s="3" t="s">
        <v>52</v>
      </c>
      <c r="AP5367" s="3" t="s">
        <v>48</v>
      </c>
      <c r="AU5367" s="3">
        <v>0</v>
      </c>
      <c r="AV5367" s="3">
        <v>14</v>
      </c>
      <c r="AW5367" s="3">
        <v>1</v>
      </c>
      <c r="AX5367" s="3">
        <v>14</v>
      </c>
      <c r="AY5367" s="3">
        <v>100</v>
      </c>
      <c r="AZ5367" s="6" t="str">
        <f t="shared" si="585"/>
        <v>2699.8</v>
      </c>
      <c r="BC5367" s="12" t="s">
        <v>13804</v>
      </c>
      <c r="BJ5367" s="12">
        <f t="shared" si="586"/>
        <v>1</v>
      </c>
      <c r="BK5367" s="12">
        <f t="shared" si="587"/>
        <v>0</v>
      </c>
      <c r="CQ5367" s="3" t="str">
        <f>CONCATENATE(baseURL!$A$1,baseURL!$B$1,baseURL!$C$1,".",C5367,".",L5367,".pkl&amp;seq=",BC5367)</f>
        <v>http://proteomics.broadinstitute.org/millscripts/viewfeed.pl?side=xl&amp;cycle=1&amp;fixedMods=iaaC&amp;file=msdataSM/iPRG2012_nd/cpick_in/iPRG2012_nd.2699.8.3.pkl&amp;seq=YCDEPFTVEPVELVSEHNGQSR</v>
      </c>
    </row>
    <row r="5368" spans="1:95" x14ac:dyDescent="0.2">
      <c r="A5368" s="3">
        <v>60</v>
      </c>
      <c r="B5368" s="2" t="s">
        <v>13793</v>
      </c>
      <c r="C5368" s="2" t="s">
        <v>13790</v>
      </c>
      <c r="D5368" s="3">
        <v>13984</v>
      </c>
      <c r="E5368" s="3">
        <v>13968</v>
      </c>
      <c r="F5368" s="3">
        <v>56689</v>
      </c>
      <c r="G5368" s="3">
        <v>16666</v>
      </c>
      <c r="H5368" s="3">
        <v>48.075699999999998</v>
      </c>
      <c r="I5368" s="30">
        <v>879.91393000000005</v>
      </c>
      <c r="J5368" s="30">
        <v>879.41164319999996</v>
      </c>
      <c r="K5368" s="30">
        <v>0.50229000000000001</v>
      </c>
      <c r="L5368" s="3">
        <v>0</v>
      </c>
      <c r="M5368" s="3">
        <v>2</v>
      </c>
      <c r="N5368" s="10">
        <f t="shared" si="581"/>
        <v>1</v>
      </c>
      <c r="O5368" s="35">
        <v>2</v>
      </c>
      <c r="P5368" s="17"/>
      <c r="Q5368" s="40">
        <v>1757.81881</v>
      </c>
      <c r="R5368" s="40">
        <v>879.41305</v>
      </c>
      <c r="S5368" s="18">
        <f t="shared" si="582"/>
        <v>569.56170936973467</v>
      </c>
      <c r="T5368" s="18">
        <f t="shared" si="583"/>
        <v>-1.5997033476370126</v>
      </c>
      <c r="U5368" s="18">
        <f t="shared" si="584"/>
        <v>-1.5351148132293271</v>
      </c>
      <c r="V5368" s="30">
        <v>879.4117</v>
      </c>
      <c r="W5368" s="3" t="s">
        <v>47</v>
      </c>
      <c r="X5368" s="3" t="s">
        <v>65</v>
      </c>
      <c r="Y5368" s="3" t="s">
        <v>65</v>
      </c>
      <c r="Z5368" s="3" t="s">
        <v>47</v>
      </c>
      <c r="AA5368" s="3" t="s">
        <v>47</v>
      </c>
      <c r="AB5368" s="12" t="s">
        <v>47</v>
      </c>
      <c r="AD5368" s="3" t="s">
        <v>48</v>
      </c>
      <c r="AE5368" s="3" t="s">
        <v>47</v>
      </c>
      <c r="AF5368" s="3" t="s">
        <v>47</v>
      </c>
      <c r="AG5368" s="3" t="s">
        <v>47</v>
      </c>
      <c r="AI5368" s="3" t="s">
        <v>47</v>
      </c>
      <c r="AK5368" s="3" t="s">
        <v>48</v>
      </c>
      <c r="AL5368" s="3" t="s">
        <v>47</v>
      </c>
      <c r="AM5368" s="3" t="s">
        <v>47</v>
      </c>
      <c r="AN5368" s="3" t="s">
        <v>47</v>
      </c>
      <c r="AO5368" s="3" t="s">
        <v>47</v>
      </c>
      <c r="AP5368" s="3" t="s">
        <v>47</v>
      </c>
      <c r="AS5368" s="3" t="s">
        <v>47</v>
      </c>
      <c r="AU5368" s="3">
        <v>2</v>
      </c>
      <c r="AV5368" s="3">
        <v>14</v>
      </c>
      <c r="AW5368" s="3">
        <v>2</v>
      </c>
      <c r="AX5368" s="3">
        <v>13</v>
      </c>
      <c r="AY5368" s="3">
        <v>92.86</v>
      </c>
      <c r="AZ5368" s="6" t="str">
        <f t="shared" si="585"/>
        <v>2699.9</v>
      </c>
      <c r="BB5368" s="12" t="s">
        <v>79</v>
      </c>
      <c r="BC5368" s="12" t="s">
        <v>13658</v>
      </c>
      <c r="BJ5368" s="12">
        <f t="shared" si="586"/>
        <v>0</v>
      </c>
      <c r="BK5368" s="12">
        <f t="shared" si="587"/>
        <v>0</v>
      </c>
      <c r="BT5368" s="3" t="s">
        <v>13794</v>
      </c>
      <c r="BU5368" s="3" t="s">
        <v>13794</v>
      </c>
      <c r="CO5368" s="3" t="s">
        <v>13795</v>
      </c>
      <c r="CQ5368" s="3" t="str">
        <f>CONCATENATE(baseURL!$A$1,baseURL!$B$1,"+Acetyl",baseURL!$C$1,".",C5368,".",L5368,".pkl&amp;seq=",BC5368)</f>
        <v>http://proteomics.broadinstitute.org/millscripts/viewfeed.pl?side=xl&amp;cycle=1&amp;fixedMods=iaaC+Acetyl&amp;file=msdataSM/iPRG2012_nd/cpick_in/iPRG2012_nd.2699.9.0.pkl&amp;seq=SEVAPEELLENADGSR</v>
      </c>
    </row>
    <row r="5369" spans="1:95" x14ac:dyDescent="0.2">
      <c r="A5369" s="3">
        <v>4654</v>
      </c>
      <c r="B5369" s="2" t="s">
        <v>13805</v>
      </c>
      <c r="C5369" s="2" t="s">
        <v>13806</v>
      </c>
      <c r="D5369" s="3">
        <v>13995</v>
      </c>
      <c r="E5369" s="3">
        <v>13979</v>
      </c>
      <c r="F5369" s="3">
        <v>56712</v>
      </c>
      <c r="G5369" s="3">
        <v>16678</v>
      </c>
      <c r="H5369" s="3">
        <v>48.097299999999997</v>
      </c>
      <c r="I5369" s="30">
        <v>640.57782999999995</v>
      </c>
      <c r="J5369" s="30">
        <v>640.57591249999996</v>
      </c>
      <c r="K5369" s="30">
        <v>1.92E-3</v>
      </c>
      <c r="L5369" s="3">
        <v>4</v>
      </c>
      <c r="M5369" s="3">
        <v>4</v>
      </c>
      <c r="N5369" s="10">
        <f t="shared" si="581"/>
        <v>1</v>
      </c>
      <c r="O5369" s="35">
        <v>4</v>
      </c>
      <c r="P5369" s="17"/>
      <c r="Q5369" s="40">
        <v>2559.28379</v>
      </c>
      <c r="R5369" s="40">
        <v>640.57641000000001</v>
      </c>
      <c r="S5369" s="18">
        <f t="shared" si="582"/>
        <v>2.2167535016457078</v>
      </c>
      <c r="T5369" s="18">
        <f t="shared" si="583"/>
        <v>-0.7766442726970415</v>
      </c>
      <c r="U5369" s="18">
        <f t="shared" si="584"/>
        <v>-1.1083767509115918</v>
      </c>
      <c r="V5369" s="30">
        <v>640.57569999999998</v>
      </c>
      <c r="W5369" s="3" t="s">
        <v>47</v>
      </c>
      <c r="X5369" s="3" t="s">
        <v>47</v>
      </c>
      <c r="Y5369" s="3" t="s">
        <v>47</v>
      </c>
      <c r="Z5369" s="3" t="s">
        <v>47</v>
      </c>
      <c r="AA5369" s="3" t="s">
        <v>47</v>
      </c>
      <c r="AB5369" s="12" t="s">
        <v>47</v>
      </c>
      <c r="AC5369" s="3" t="s">
        <v>47</v>
      </c>
      <c r="AD5369" s="3" t="s">
        <v>47</v>
      </c>
      <c r="AE5369" s="3" t="s">
        <v>47</v>
      </c>
      <c r="AF5369" s="3" t="s">
        <v>47</v>
      </c>
      <c r="AG5369" s="3" t="s">
        <v>48</v>
      </c>
      <c r="AI5369" s="3" t="s">
        <v>47</v>
      </c>
      <c r="AK5369" s="3" t="s">
        <v>47</v>
      </c>
      <c r="AL5369" s="3" t="s">
        <v>47</v>
      </c>
      <c r="AM5369" s="3" t="s">
        <v>48</v>
      </c>
      <c r="AN5369" s="3" t="s">
        <v>47</v>
      </c>
      <c r="AU5369" s="3">
        <v>0</v>
      </c>
      <c r="AV5369" s="3">
        <v>14</v>
      </c>
      <c r="AW5369" s="3">
        <v>1</v>
      </c>
      <c r="AX5369" s="3">
        <v>14</v>
      </c>
      <c r="AY5369" s="3">
        <v>100</v>
      </c>
      <c r="AZ5369" s="6" t="str">
        <f t="shared" si="585"/>
        <v>2700.11</v>
      </c>
      <c r="BC5369" s="12" t="s">
        <v>13807</v>
      </c>
      <c r="BJ5369" s="12">
        <f t="shared" si="586"/>
        <v>0</v>
      </c>
      <c r="BK5369" s="12">
        <f t="shared" si="587"/>
        <v>0</v>
      </c>
      <c r="CQ5369" s="3" t="str">
        <f>CONCATENATE(baseURL!$A$1,baseURL!$B$1,baseURL!$C$1,".",C5369,".",L5369,".pkl&amp;seq=",BC5369)</f>
        <v>http://proteomics.broadinstitute.org/millscripts/viewfeed.pl?side=xl&amp;cycle=1&amp;fixedMods=iaaC&amp;file=msdataSM/iPRG2012_nd/cpick_in/iPRG2012_nd.2700.11.4.pkl&amp;seq=SLNHPENEPSSVKDYSFLGVLAR</v>
      </c>
    </row>
    <row r="5370" spans="1:95" x14ac:dyDescent="0.2">
      <c r="A5370" s="3">
        <v>92</v>
      </c>
      <c r="B5370" s="2" t="s">
        <v>13808</v>
      </c>
      <c r="C5370" s="2" t="s">
        <v>13809</v>
      </c>
      <c r="D5370" s="3">
        <v>13996</v>
      </c>
      <c r="E5370" s="3">
        <v>13980</v>
      </c>
      <c r="F5370" s="3">
        <v>56713</v>
      </c>
      <c r="G5370" s="3">
        <v>16679</v>
      </c>
      <c r="H5370" s="3">
        <v>48.098999999999997</v>
      </c>
      <c r="I5370" s="30">
        <v>802.72941000000003</v>
      </c>
      <c r="J5370" s="30">
        <v>802.73096039999996</v>
      </c>
      <c r="K5370" s="30">
        <v>-1.5499999999999999E-3</v>
      </c>
      <c r="L5370" s="3">
        <v>3</v>
      </c>
      <c r="M5370" s="3">
        <v>3</v>
      </c>
      <c r="N5370" s="10">
        <f t="shared" si="581"/>
        <v>1</v>
      </c>
      <c r="O5370" s="35">
        <v>3</v>
      </c>
      <c r="P5370" s="17"/>
      <c r="Q5370" s="40">
        <v>2406.18235</v>
      </c>
      <c r="R5370" s="40">
        <v>802.73230000000001</v>
      </c>
      <c r="S5370" s="18">
        <f t="shared" si="582"/>
        <v>-3.6002039533969281</v>
      </c>
      <c r="T5370" s="18">
        <f t="shared" si="583"/>
        <v>-1.6688004208266911</v>
      </c>
      <c r="U5370" s="18">
        <f t="shared" si="584"/>
        <v>-1.868617968860266</v>
      </c>
      <c r="V5370" s="30">
        <v>802.73080000000004</v>
      </c>
      <c r="W5370" s="3" t="s">
        <v>47</v>
      </c>
      <c r="Z5370" s="3" t="s">
        <v>47</v>
      </c>
      <c r="AA5370" s="3" t="s">
        <v>47</v>
      </c>
      <c r="AB5370" s="12" t="s">
        <v>48</v>
      </c>
      <c r="AC5370" s="3" t="s">
        <v>47</v>
      </c>
      <c r="AD5370" s="3" t="s">
        <v>47</v>
      </c>
      <c r="AE5370" s="3" t="s">
        <v>47</v>
      </c>
      <c r="AF5370" s="3" t="s">
        <v>47</v>
      </c>
      <c r="AG5370" s="3" t="s">
        <v>48</v>
      </c>
      <c r="AH5370" s="3" t="s">
        <v>48</v>
      </c>
      <c r="AK5370" s="3" t="s">
        <v>52</v>
      </c>
      <c r="AL5370" s="3" t="s">
        <v>48</v>
      </c>
      <c r="AO5370" s="3" t="s">
        <v>48</v>
      </c>
      <c r="AP5370" s="3" t="s">
        <v>48</v>
      </c>
      <c r="AU5370" s="3">
        <v>0</v>
      </c>
      <c r="AV5370" s="3">
        <v>7</v>
      </c>
      <c r="AW5370" s="3">
        <v>1</v>
      </c>
      <c r="AX5370" s="3">
        <v>7</v>
      </c>
      <c r="AY5370" s="3">
        <v>100</v>
      </c>
      <c r="AZ5370" s="6" t="str">
        <f t="shared" si="585"/>
        <v>2700.12</v>
      </c>
      <c r="BB5370" s="12" t="s">
        <v>79</v>
      </c>
      <c r="BC5370" s="12" t="s">
        <v>13810</v>
      </c>
      <c r="BJ5370" s="12">
        <f t="shared" si="586"/>
        <v>0</v>
      </c>
      <c r="BK5370" s="12">
        <f t="shared" si="587"/>
        <v>0</v>
      </c>
      <c r="CQ5370" s="3" t="str">
        <f>CONCATENATE(baseURL!$A$1,baseURL!$B$1,"+Acetyl",baseURL!$C$1,".",C5370,".",L5370,".pkl&amp;seq=",BC5370)</f>
        <v>http://proteomics.broadinstitute.org/millscripts/viewfeed.pl?side=xl&amp;cycle=1&amp;fixedMods=iaaC+Acetyl&amp;file=msdataSM/iPRG2012_nd/cpick_in/iPRG2012_nd.2700.12.3.pkl&amp;seq=ALEPLDYTTHSRELDAEYLK</v>
      </c>
    </row>
    <row r="5371" spans="1:95" x14ac:dyDescent="0.2">
      <c r="A5371" s="3">
        <v>1836</v>
      </c>
      <c r="B5371" s="2" t="s">
        <v>13811</v>
      </c>
      <c r="C5371" s="2" t="s">
        <v>13812</v>
      </c>
      <c r="D5371" s="3">
        <v>13997</v>
      </c>
      <c r="E5371" s="3">
        <v>13981</v>
      </c>
      <c r="F5371" s="3">
        <v>56714</v>
      </c>
      <c r="G5371" s="3">
        <v>16680</v>
      </c>
      <c r="H5371" s="3">
        <v>48.100700000000003</v>
      </c>
      <c r="I5371" s="30">
        <v>948.19038999999998</v>
      </c>
      <c r="J5371" s="30">
        <v>948.18843079999999</v>
      </c>
      <c r="K5371" s="30">
        <v>1.9599999999999999E-3</v>
      </c>
      <c r="L5371" s="3">
        <v>4</v>
      </c>
      <c r="M5371" s="3">
        <v>4</v>
      </c>
      <c r="N5371" s="10">
        <f t="shared" si="581"/>
        <v>1</v>
      </c>
      <c r="O5371" s="35">
        <v>4</v>
      </c>
      <c r="P5371" s="17"/>
      <c r="Q5371" s="40">
        <v>3789.7370799999999</v>
      </c>
      <c r="R5371" s="40">
        <v>948.18973000000005</v>
      </c>
      <c r="S5371" s="18">
        <f t="shared" si="582"/>
        <v>0.69606322347034477</v>
      </c>
      <c r="T5371" s="18">
        <f t="shared" si="583"/>
        <v>-1.3701899092096561</v>
      </c>
      <c r="U5371" s="18">
        <f t="shared" si="584"/>
        <v>-1.6136011091392792</v>
      </c>
      <c r="V5371" s="30">
        <v>948.18820000000005</v>
      </c>
      <c r="W5371" s="3" t="s">
        <v>47</v>
      </c>
      <c r="Z5371" s="3" t="s">
        <v>47</v>
      </c>
      <c r="AA5371" s="3" t="s">
        <v>47</v>
      </c>
      <c r="AC5371" s="3" t="s">
        <v>52</v>
      </c>
      <c r="AD5371" s="3" t="s">
        <v>47</v>
      </c>
      <c r="AG5371" s="3" t="s">
        <v>48</v>
      </c>
      <c r="AI5371" s="3" t="s">
        <v>48</v>
      </c>
      <c r="AK5371" s="3" t="s">
        <v>48</v>
      </c>
      <c r="AO5371" s="3" t="s">
        <v>47</v>
      </c>
      <c r="AP5371" s="3" t="s">
        <v>48</v>
      </c>
      <c r="AU5371" s="3">
        <v>0</v>
      </c>
      <c r="AV5371" s="3">
        <v>5</v>
      </c>
      <c r="AW5371" s="3">
        <v>3</v>
      </c>
      <c r="AX5371" s="3">
        <v>3</v>
      </c>
      <c r="AY5371" s="3">
        <v>60</v>
      </c>
      <c r="AZ5371" s="6" t="str">
        <f t="shared" si="585"/>
        <v>2700.13</v>
      </c>
      <c r="BB5371" s="12" t="s">
        <v>79</v>
      </c>
      <c r="BC5371" s="12" t="s">
        <v>13555</v>
      </c>
      <c r="BJ5371" s="12">
        <f t="shared" si="586"/>
        <v>1</v>
      </c>
      <c r="BK5371" s="12">
        <f t="shared" si="587"/>
        <v>0</v>
      </c>
      <c r="BP5371" s="3" t="s">
        <v>54</v>
      </c>
      <c r="BR5371" s="3" t="s">
        <v>54</v>
      </c>
      <c r="BV5371" s="3" t="s">
        <v>13556</v>
      </c>
      <c r="BZ5371" s="3" t="s">
        <v>13813</v>
      </c>
      <c r="CQ5371" s="3" t="str">
        <f>CONCATENATE(baseURL!$A$1,baseURL!$B$1,"+Acetyl",baseURL!$C$1,".",C5371,".",L5371,".pkl&amp;seq=",BC5371,"&amp;varMods=Deamidated-N")</f>
        <v>http://proteomics.broadinstitute.org/millscripts/viewfeed.pl?side=xl&amp;cycle=1&amp;fixedMods=iaaC+Acetyl&amp;file=msdataSM/iPRG2012_nd/cpick_in/iPRG2012_nd.2700.13.4.pkl&amp;seq=SDEEHTFETADAGSSATYPMQCSALRKnGFVVLK&amp;varMods=Deamidated-N</v>
      </c>
    </row>
    <row r="5372" spans="1:95" x14ac:dyDescent="0.2">
      <c r="A5372" s="3">
        <v>3153</v>
      </c>
      <c r="B5372" s="2" t="s">
        <v>13814</v>
      </c>
      <c r="C5372" s="2" t="s">
        <v>13800</v>
      </c>
      <c r="D5372" s="3">
        <v>13992</v>
      </c>
      <c r="E5372" s="3">
        <v>13976</v>
      </c>
      <c r="F5372" s="3">
        <v>56709</v>
      </c>
      <c r="G5372" s="3">
        <v>16675</v>
      </c>
      <c r="H5372" s="3">
        <v>48.092399999999998</v>
      </c>
      <c r="I5372" s="30">
        <v>576.80651</v>
      </c>
      <c r="J5372" s="30">
        <v>576.80535420000001</v>
      </c>
      <c r="K5372" s="30">
        <v>1.16E-3</v>
      </c>
      <c r="L5372" s="3">
        <v>2</v>
      </c>
      <c r="M5372" s="3">
        <v>2</v>
      </c>
      <c r="N5372" s="10">
        <f t="shared" si="581"/>
        <v>1</v>
      </c>
      <c r="O5372" s="35">
        <v>2</v>
      </c>
      <c r="P5372" s="17"/>
      <c r="Q5372" s="40">
        <v>1152.6047900000001</v>
      </c>
      <c r="R5372" s="40">
        <v>576.80602999999996</v>
      </c>
      <c r="S5372" s="18">
        <f t="shared" si="582"/>
        <v>0.83216883158914223</v>
      </c>
      <c r="T5372" s="18">
        <f t="shared" si="583"/>
        <v>-1.1716243673000384</v>
      </c>
      <c r="U5372" s="18">
        <f t="shared" si="584"/>
        <v>-1.4389586044216884</v>
      </c>
      <c r="V5372" s="30">
        <v>576.80520000000001</v>
      </c>
      <c r="W5372" s="3" t="s">
        <v>47</v>
      </c>
      <c r="X5372" s="3" t="s">
        <v>47</v>
      </c>
      <c r="Z5372" s="3" t="s">
        <v>47</v>
      </c>
      <c r="AA5372" s="3" t="s">
        <v>47</v>
      </c>
      <c r="AB5372" s="12" t="s">
        <v>47</v>
      </c>
      <c r="AC5372" s="3" t="s">
        <v>47</v>
      </c>
      <c r="AE5372" s="3" t="s">
        <v>47</v>
      </c>
      <c r="AF5372" s="3" t="s">
        <v>48</v>
      </c>
      <c r="AG5372" s="3" t="s">
        <v>48</v>
      </c>
      <c r="AH5372" s="3" t="s">
        <v>47</v>
      </c>
      <c r="AK5372" s="3" t="s">
        <v>52</v>
      </c>
      <c r="AU5372" s="3">
        <v>0</v>
      </c>
      <c r="AV5372" s="3">
        <v>8</v>
      </c>
      <c r="AW5372" s="3">
        <v>1</v>
      </c>
      <c r="AX5372" s="3">
        <v>8</v>
      </c>
      <c r="AY5372" s="3">
        <v>100</v>
      </c>
      <c r="AZ5372" s="6" t="str">
        <f t="shared" si="585"/>
        <v>2700.8</v>
      </c>
      <c r="BC5372" s="12" t="s">
        <v>13678</v>
      </c>
      <c r="BJ5372" s="12">
        <f t="shared" si="586"/>
        <v>0</v>
      </c>
      <c r="BK5372" s="12">
        <f t="shared" si="587"/>
        <v>0</v>
      </c>
      <c r="CQ5372" s="3" t="str">
        <f>CONCATENATE(baseURL!$A$1,baseURL!$B$1,baseURL!$C$1,".",C5372,".",L5372,".pkl&amp;seq=",BC5372)</f>
        <v>http://proteomics.broadinstitute.org/millscripts/viewfeed.pl?side=xl&amp;cycle=1&amp;fixedMods=iaaC&amp;file=msdataSM/iPRG2012_nd/cpick_in/iPRG2012_nd.2700.8.2.pkl&amp;seq=GWGLFSSAVTK</v>
      </c>
    </row>
    <row r="5373" spans="1:95" x14ac:dyDescent="0.2">
      <c r="A5373" s="3">
        <v>4649</v>
      </c>
      <c r="B5373" s="2" t="s">
        <v>13816</v>
      </c>
      <c r="C5373" s="2" t="s">
        <v>13817</v>
      </c>
      <c r="D5373" s="3">
        <v>14002</v>
      </c>
      <c r="E5373" s="3">
        <v>13986</v>
      </c>
      <c r="F5373" s="3">
        <v>56727</v>
      </c>
      <c r="G5373" s="3">
        <v>16686</v>
      </c>
      <c r="H5373" s="3">
        <v>48.115499999999997</v>
      </c>
      <c r="I5373" s="30">
        <v>568.83690999999999</v>
      </c>
      <c r="J5373" s="30">
        <v>568.83688319999999</v>
      </c>
      <c r="K5373" s="30">
        <v>3.0000000000000001E-5</v>
      </c>
      <c r="L5373" s="3">
        <v>4</v>
      </c>
      <c r="M5373" s="3">
        <v>4</v>
      </c>
      <c r="N5373" s="10">
        <f t="shared" si="581"/>
        <v>1</v>
      </c>
      <c r="O5373" s="35">
        <v>4</v>
      </c>
      <c r="P5373" s="17"/>
      <c r="Q5373" s="40">
        <v>2272.3274999999999</v>
      </c>
      <c r="R5373" s="40">
        <v>568.83732999999995</v>
      </c>
      <c r="S5373" s="18">
        <f t="shared" si="582"/>
        <v>-0.73834816706347928</v>
      </c>
      <c r="T5373" s="18">
        <f t="shared" si="583"/>
        <v>-0.78546181201457388</v>
      </c>
      <c r="U5373" s="18">
        <f t="shared" si="584"/>
        <v>-1.1075222506951481</v>
      </c>
      <c r="V5373" s="30">
        <v>568.83669999999995</v>
      </c>
      <c r="W5373" s="3" t="s">
        <v>47</v>
      </c>
      <c r="X5373" s="3" t="s">
        <v>47</v>
      </c>
      <c r="Y5373" s="3" t="s">
        <v>47</v>
      </c>
      <c r="Z5373" s="3" t="s">
        <v>47</v>
      </c>
      <c r="AA5373" s="3" t="s">
        <v>47</v>
      </c>
      <c r="AB5373" s="12" t="s">
        <v>47</v>
      </c>
      <c r="AC5373" s="3" t="s">
        <v>47</v>
      </c>
      <c r="AD5373" s="3" t="s">
        <v>47</v>
      </c>
      <c r="AE5373" s="3" t="s">
        <v>47</v>
      </c>
      <c r="AF5373" s="3" t="s">
        <v>47</v>
      </c>
      <c r="AG5373" s="3" t="s">
        <v>47</v>
      </c>
      <c r="AI5373" s="3" t="s">
        <v>47</v>
      </c>
      <c r="AK5373" s="3" t="s">
        <v>47</v>
      </c>
      <c r="AL5373" s="3" t="s">
        <v>47</v>
      </c>
      <c r="AM5373" s="3" t="s">
        <v>47</v>
      </c>
      <c r="AN5373" s="3" t="s">
        <v>48</v>
      </c>
      <c r="AU5373" s="3">
        <v>0</v>
      </c>
      <c r="AV5373" s="3">
        <v>15</v>
      </c>
      <c r="AW5373" s="3">
        <v>1</v>
      </c>
      <c r="AX5373" s="3">
        <v>15</v>
      </c>
      <c r="AY5373" s="3">
        <v>100</v>
      </c>
      <c r="AZ5373" s="6" t="str">
        <f t="shared" si="585"/>
        <v>2701.5</v>
      </c>
      <c r="BC5373" s="12" t="s">
        <v>13818</v>
      </c>
      <c r="BJ5373" s="12">
        <f t="shared" si="586"/>
        <v>0</v>
      </c>
      <c r="BK5373" s="12">
        <f t="shared" si="587"/>
        <v>0</v>
      </c>
      <c r="CQ5373" s="3" t="str">
        <f>CONCATENATE(baseURL!$A$1,baseURL!$B$1,baseURL!$C$1,".",C5373,".",L5373,".pkl&amp;seq=",BC5373)</f>
        <v>http://proteomics.broadinstitute.org/millscripts/viewfeed.pl?side=xl&amp;cycle=1&amp;fixedMods=iaaC&amp;file=msdataSM/iPRG2012_nd/cpick_in/iPRG2012_nd.2701.5.4.pkl&amp;seq=VLLVPLSNHKDLVPVTTEVAK</v>
      </c>
    </row>
    <row r="5374" spans="1:95" x14ac:dyDescent="0.2">
      <c r="A5374" s="3">
        <v>2209</v>
      </c>
      <c r="B5374" s="2" t="s">
        <v>13819</v>
      </c>
      <c r="C5374" s="2" t="s">
        <v>13820</v>
      </c>
      <c r="D5374" s="3">
        <v>14003</v>
      </c>
      <c r="E5374" s="3">
        <v>13987</v>
      </c>
      <c r="F5374" s="3">
        <v>56728</v>
      </c>
      <c r="G5374" s="3">
        <v>16687</v>
      </c>
      <c r="H5374" s="3">
        <v>48.117100000000001</v>
      </c>
      <c r="I5374" s="30">
        <v>593.31578999999999</v>
      </c>
      <c r="J5374" s="30">
        <v>593.31347119999998</v>
      </c>
      <c r="K5374" s="30">
        <v>2.32E-3</v>
      </c>
      <c r="L5374" s="3">
        <v>0</v>
      </c>
      <c r="M5374" s="3">
        <v>6</v>
      </c>
      <c r="N5374" s="10">
        <f t="shared" si="581"/>
        <v>1</v>
      </c>
      <c r="O5374" s="35">
        <v>6</v>
      </c>
      <c r="P5374" s="17"/>
      <c r="Q5374" s="40">
        <v>3554.8471199999999</v>
      </c>
      <c r="R5374" s="40">
        <v>593.31392000000005</v>
      </c>
      <c r="S5374" s="18">
        <f t="shared" si="582"/>
        <v>3.151788516844277</v>
      </c>
      <c r="T5374" s="18">
        <f t="shared" si="583"/>
        <v>-0.75642924418825264</v>
      </c>
      <c r="U5374" s="18">
        <f t="shared" si="584"/>
        <v>-0.87643317057413417</v>
      </c>
      <c r="V5374" s="30">
        <v>593.3134</v>
      </c>
      <c r="W5374" s="3" t="s">
        <v>47</v>
      </c>
      <c r="X5374" s="3" t="s">
        <v>47</v>
      </c>
      <c r="Y5374" s="3" t="s">
        <v>47</v>
      </c>
      <c r="Z5374" s="3" t="s">
        <v>47</v>
      </c>
      <c r="AA5374" s="3" t="s">
        <v>47</v>
      </c>
      <c r="AB5374" s="12" t="s">
        <v>48</v>
      </c>
      <c r="AC5374" s="3" t="s">
        <v>47</v>
      </c>
      <c r="AD5374" s="3" t="s">
        <v>52</v>
      </c>
      <c r="AF5374" s="3" t="s">
        <v>52</v>
      </c>
      <c r="AK5374" s="3" t="s">
        <v>47</v>
      </c>
      <c r="AL5374" s="3" t="s">
        <v>48</v>
      </c>
      <c r="AU5374" s="3">
        <v>0</v>
      </c>
      <c r="AV5374" s="3">
        <v>7</v>
      </c>
      <c r="AW5374" s="3">
        <v>1</v>
      </c>
      <c r="AX5374" s="3">
        <v>7</v>
      </c>
      <c r="AY5374" s="3">
        <v>100</v>
      </c>
      <c r="AZ5374" s="6" t="str">
        <f t="shared" si="585"/>
        <v>2701.6</v>
      </c>
      <c r="BC5374" s="12" t="s">
        <v>13821</v>
      </c>
      <c r="BJ5374" s="12">
        <f t="shared" si="586"/>
        <v>0</v>
      </c>
      <c r="BK5374" s="12">
        <f t="shared" si="587"/>
        <v>0</v>
      </c>
      <c r="CQ5374" s="3" t="str">
        <f>CONCATENATE(baseURL!$A$1,baseURL!$B$1,baseURL!$C$1,".",C5374,".",L5374,".pkl&amp;seq=",BC5374)</f>
        <v>http://proteomics.broadinstitute.org/millscripts/viewfeed.pl?side=xl&amp;cycle=1&amp;fixedMods=iaaC&amp;file=msdataSM/iPRG2012_nd/cpick_in/iPRG2012_nd.2701.6.0.pkl&amp;seq=MVLLGPPGAGKGTQAPNLQERFHAAHLATGDMLR</v>
      </c>
    </row>
    <row r="5375" spans="1:95" x14ac:dyDescent="0.2">
      <c r="A5375" s="3">
        <v>2876</v>
      </c>
      <c r="B5375" s="2" t="s">
        <v>13822</v>
      </c>
      <c r="C5375" s="2" t="s">
        <v>13823</v>
      </c>
      <c r="D5375" s="3">
        <v>14005</v>
      </c>
      <c r="E5375" s="3">
        <v>13989</v>
      </c>
      <c r="F5375" s="3">
        <v>56730</v>
      </c>
      <c r="G5375" s="3">
        <v>16689</v>
      </c>
      <c r="H5375" s="3">
        <v>48.120399999999997</v>
      </c>
      <c r="I5375" s="30">
        <v>676.71176000000003</v>
      </c>
      <c r="J5375" s="30">
        <v>676.71060460000001</v>
      </c>
      <c r="K5375" s="30">
        <v>1.16E-3</v>
      </c>
      <c r="L5375" s="3">
        <v>3</v>
      </c>
      <c r="M5375" s="3">
        <v>3</v>
      </c>
      <c r="N5375" s="10">
        <f t="shared" si="581"/>
        <v>1</v>
      </c>
      <c r="O5375" s="35">
        <v>3</v>
      </c>
      <c r="P5375" s="17"/>
      <c r="Q5375" s="40">
        <v>2028.1196299999999</v>
      </c>
      <c r="R5375" s="40">
        <v>676.71139000000005</v>
      </c>
      <c r="S5375" s="18">
        <f t="shared" si="582"/>
        <v>0.54676189206056436</v>
      </c>
      <c r="T5375" s="18">
        <f t="shared" si="583"/>
        <v>-1.1606129461492902</v>
      </c>
      <c r="U5375" s="18">
        <f t="shared" si="584"/>
        <v>-1.3151840107593027</v>
      </c>
      <c r="V5375" s="30">
        <v>676.71050000000002</v>
      </c>
      <c r="W5375" s="3" t="s">
        <v>47</v>
      </c>
      <c r="Z5375" s="3" t="s">
        <v>47</v>
      </c>
      <c r="AA5375" s="3" t="s">
        <v>47</v>
      </c>
      <c r="AB5375" s="12" t="s">
        <v>52</v>
      </c>
      <c r="AC5375" s="3" t="s">
        <v>52</v>
      </c>
      <c r="AE5375" s="3" t="s">
        <v>48</v>
      </c>
      <c r="AF5375" s="3" t="s">
        <v>47</v>
      </c>
      <c r="AK5375" s="3" t="s">
        <v>52</v>
      </c>
      <c r="AO5375" s="3" t="s">
        <v>52</v>
      </c>
      <c r="AP5375" s="3" t="s">
        <v>48</v>
      </c>
      <c r="AU5375" s="3">
        <v>0</v>
      </c>
      <c r="AV5375" s="3">
        <v>4</v>
      </c>
      <c r="AW5375" s="3">
        <v>1</v>
      </c>
      <c r="AX5375" s="3">
        <v>4</v>
      </c>
      <c r="AY5375" s="3">
        <v>100</v>
      </c>
      <c r="AZ5375" s="6" t="str">
        <f t="shared" si="585"/>
        <v>2701.8</v>
      </c>
      <c r="BB5375" s="12" t="s">
        <v>79</v>
      </c>
      <c r="BC5375" s="12" t="s">
        <v>13824</v>
      </c>
      <c r="BJ5375" s="12">
        <f t="shared" si="586"/>
        <v>0</v>
      </c>
      <c r="BK5375" s="12">
        <f t="shared" si="587"/>
        <v>0</v>
      </c>
      <c r="CQ5375" s="3" t="str">
        <f>CONCATENATE(baseURL!$A$1,baseURL!$B$1,"+Acetyl",baseURL!$C$1,".",C5375,".",L5375,".pkl&amp;seq=",BC5375)</f>
        <v>http://proteomics.broadinstitute.org/millscripts/viewfeed.pl?side=xl&amp;cycle=1&amp;fixedMods=iaaC+Acetyl&amp;file=msdataSM/iPRG2012_nd/cpick_in/iPRG2012_nd.2701.8.3.pkl&amp;seq=SRLERLTSLNVVAGSDLR</v>
      </c>
    </row>
    <row r="5376" spans="1:95" x14ac:dyDescent="0.2">
      <c r="A5376" s="3">
        <v>5287</v>
      </c>
      <c r="B5376" s="2" t="s">
        <v>13815</v>
      </c>
      <c r="C5376" s="2" t="s">
        <v>13814</v>
      </c>
      <c r="D5376" s="3">
        <v>14006</v>
      </c>
      <c r="E5376" s="3">
        <v>13990</v>
      </c>
      <c r="F5376" s="3">
        <v>56731</v>
      </c>
      <c r="G5376" s="3">
        <v>16690</v>
      </c>
      <c r="H5376" s="3">
        <v>48.122100000000003</v>
      </c>
      <c r="I5376" s="30">
        <v>709.67836999999997</v>
      </c>
      <c r="J5376" s="30">
        <v>709.67722939999999</v>
      </c>
      <c r="K5376" s="30">
        <v>1.14E-3</v>
      </c>
      <c r="L5376" s="3">
        <v>3</v>
      </c>
      <c r="M5376" s="3">
        <v>3</v>
      </c>
      <c r="N5376" s="10">
        <f t="shared" si="581"/>
        <v>1</v>
      </c>
      <c r="O5376" s="35">
        <v>3</v>
      </c>
      <c r="P5376" s="17"/>
      <c r="Q5376" s="40">
        <v>2127.01818</v>
      </c>
      <c r="R5376" s="40">
        <v>709.67758000000003</v>
      </c>
      <c r="S5376" s="18">
        <f t="shared" si="582"/>
        <v>1.1131815661107936</v>
      </c>
      <c r="T5376" s="18">
        <f t="shared" si="583"/>
        <v>-0.49402716096378885</v>
      </c>
      <c r="U5376" s="18">
        <f t="shared" si="584"/>
        <v>-0.53545442433699786</v>
      </c>
      <c r="V5376" s="30">
        <v>709.67719999999997</v>
      </c>
      <c r="W5376" s="3" t="s">
        <v>47</v>
      </c>
      <c r="X5376" s="3" t="s">
        <v>47</v>
      </c>
      <c r="Y5376" s="3" t="s">
        <v>47</v>
      </c>
      <c r="Z5376" s="3" t="s">
        <v>47</v>
      </c>
      <c r="AA5376" s="3" t="s">
        <v>47</v>
      </c>
      <c r="AB5376" s="12" t="s">
        <v>47</v>
      </c>
      <c r="AC5376" s="3" t="s">
        <v>47</v>
      </c>
      <c r="AD5376" s="3" t="s">
        <v>47</v>
      </c>
      <c r="AE5376" s="3" t="s">
        <v>47</v>
      </c>
      <c r="AF5376" s="3" t="s">
        <v>47</v>
      </c>
      <c r="AG5376" s="3" t="s">
        <v>47</v>
      </c>
      <c r="AH5376" s="3" t="s">
        <v>47</v>
      </c>
      <c r="AI5376" s="3" t="s">
        <v>47</v>
      </c>
      <c r="AJ5376" s="3" t="s">
        <v>47</v>
      </c>
      <c r="AK5376" s="3" t="s">
        <v>47</v>
      </c>
      <c r="AL5376" s="3" t="s">
        <v>47</v>
      </c>
      <c r="AM5376" s="3" t="s">
        <v>47</v>
      </c>
      <c r="AN5376" s="3" t="s">
        <v>47</v>
      </c>
      <c r="AU5376" s="3">
        <v>0</v>
      </c>
      <c r="AV5376" s="3">
        <v>18</v>
      </c>
      <c r="AW5376" s="3">
        <v>1</v>
      </c>
      <c r="AX5376" s="3">
        <v>18</v>
      </c>
      <c r="AY5376" s="3">
        <v>100</v>
      </c>
      <c r="AZ5376" s="6" t="str">
        <f t="shared" si="585"/>
        <v>2701.9</v>
      </c>
      <c r="BC5376" s="12" t="s">
        <v>13687</v>
      </c>
      <c r="BJ5376" s="12">
        <f t="shared" si="586"/>
        <v>0</v>
      </c>
      <c r="BK5376" s="12">
        <f t="shared" si="587"/>
        <v>0</v>
      </c>
      <c r="CQ5376" s="3" t="str">
        <f>CONCATENATE(baseURL!$A$1,baseURL!$B$1,baseURL!$C$1,".",C5376,".",L5376,".pkl&amp;seq=",BC5376)</f>
        <v>http://proteomics.broadinstitute.org/millscripts/viewfeed.pl?side=xl&amp;cycle=1&amp;fixedMods=iaaC&amp;file=msdataSM/iPRG2012_nd/cpick_in/iPRG2012_nd.2701.9.3.pkl&amp;seq=FVKLVSWYDNEYGYSTR</v>
      </c>
    </row>
    <row r="5377" spans="1:95" x14ac:dyDescent="0.2">
      <c r="A5377" s="3">
        <v>5390</v>
      </c>
      <c r="B5377" s="2" t="s">
        <v>13825</v>
      </c>
      <c r="C5377" s="2" t="s">
        <v>13826</v>
      </c>
      <c r="D5377" s="3">
        <v>14012</v>
      </c>
      <c r="E5377" s="3">
        <v>13996</v>
      </c>
      <c r="F5377" s="3">
        <v>56747</v>
      </c>
      <c r="G5377" s="3">
        <v>16697</v>
      </c>
      <c r="H5377" s="3">
        <v>48.140099999999997</v>
      </c>
      <c r="I5377" s="30">
        <v>480.00895000000003</v>
      </c>
      <c r="J5377" s="30">
        <v>480.0091918</v>
      </c>
      <c r="K5377" s="30">
        <v>-2.4000000000000001E-4</v>
      </c>
      <c r="L5377" s="3">
        <v>4</v>
      </c>
      <c r="M5377" s="3">
        <v>4</v>
      </c>
      <c r="N5377" s="10">
        <f t="shared" si="581"/>
        <v>1</v>
      </c>
      <c r="O5377" s="35">
        <v>4</v>
      </c>
      <c r="P5377" s="17"/>
      <c r="Q5377" s="40">
        <v>1917.0150100000001</v>
      </c>
      <c r="R5377" s="40">
        <v>480.00921</v>
      </c>
      <c r="S5377" s="18">
        <f t="shared" si="582"/>
        <v>-0.5416562735720023</v>
      </c>
      <c r="T5377" s="18">
        <f t="shared" si="583"/>
        <v>-3.7915939153592808E-2</v>
      </c>
      <c r="U5377" s="18">
        <f t="shared" si="584"/>
        <v>-0.43749160559105049</v>
      </c>
      <c r="V5377" s="30">
        <v>480.00900000000001</v>
      </c>
      <c r="W5377" s="3" t="s">
        <v>47</v>
      </c>
      <c r="X5377" s="3" t="s">
        <v>47</v>
      </c>
      <c r="Y5377" s="3" t="s">
        <v>47</v>
      </c>
      <c r="Z5377" s="3" t="s">
        <v>47</v>
      </c>
      <c r="AA5377" s="3" t="s">
        <v>47</v>
      </c>
      <c r="AB5377" s="12" t="s">
        <v>47</v>
      </c>
      <c r="AC5377" s="3" t="s">
        <v>47</v>
      </c>
      <c r="AD5377" s="3" t="s">
        <v>47</v>
      </c>
      <c r="AE5377" s="3" t="s">
        <v>47</v>
      </c>
      <c r="AF5377" s="3" t="s">
        <v>47</v>
      </c>
      <c r="AG5377" s="3" t="s">
        <v>47</v>
      </c>
      <c r="AH5377" s="3" t="s">
        <v>47</v>
      </c>
      <c r="AI5377" s="3" t="s">
        <v>48</v>
      </c>
      <c r="AJ5377" s="3" t="s">
        <v>47</v>
      </c>
      <c r="AL5377" s="3" t="s">
        <v>48</v>
      </c>
      <c r="AM5377" s="3" t="s">
        <v>47</v>
      </c>
      <c r="AU5377" s="3">
        <v>0</v>
      </c>
      <c r="AV5377" s="3">
        <v>14</v>
      </c>
      <c r="AW5377" s="3">
        <v>1</v>
      </c>
      <c r="AX5377" s="3">
        <v>14</v>
      </c>
      <c r="AY5377" s="3">
        <v>100</v>
      </c>
      <c r="AZ5377" s="6" t="str">
        <f t="shared" si="585"/>
        <v>2702.4</v>
      </c>
      <c r="BC5377" s="12" t="s">
        <v>13827</v>
      </c>
      <c r="BJ5377" s="12">
        <f t="shared" si="586"/>
        <v>0</v>
      </c>
      <c r="BK5377" s="12">
        <f t="shared" si="587"/>
        <v>0</v>
      </c>
      <c r="CQ5377" s="3" t="str">
        <f>CONCATENATE(baseURL!$A$1,baseURL!$B$1,baseURL!$C$1,".",C5377,".",L5377,".pkl&amp;seq=",BC5377)</f>
        <v>http://proteomics.broadinstitute.org/millscripts/viewfeed.pl?side=xl&amp;cycle=1&amp;fixedMods=iaaC&amp;file=msdataSM/iPRG2012_nd/cpick_in/iPRG2012_nd.2702.4.4.pkl&amp;seq=SLVDNMLTGVTKGYKYK</v>
      </c>
    </row>
    <row r="5378" spans="1:95" x14ac:dyDescent="0.2">
      <c r="A5378" s="3">
        <v>2354</v>
      </c>
      <c r="B5378" s="2" t="s">
        <v>13828</v>
      </c>
      <c r="C5378" s="2" t="s">
        <v>13819</v>
      </c>
      <c r="D5378" s="3">
        <v>14015</v>
      </c>
      <c r="E5378" s="3">
        <v>13999</v>
      </c>
      <c r="F5378" s="3">
        <v>56750</v>
      </c>
      <c r="G5378" s="3">
        <v>16700</v>
      </c>
      <c r="H5378" s="3">
        <v>48.145099999999999</v>
      </c>
      <c r="I5378" s="30">
        <v>678.82995000000005</v>
      </c>
      <c r="J5378" s="30">
        <v>678.83140119999996</v>
      </c>
      <c r="K5378" s="30">
        <v>-1.4499999999999999E-3</v>
      </c>
      <c r="L5378" s="3">
        <v>2</v>
      </c>
      <c r="M5378" s="3">
        <v>2</v>
      </c>
      <c r="N5378" s="10">
        <f t="shared" ref="N5378:N5441" si="588">IF(AND(M5378&gt;0,L5378&gt;0), IF(M5378=L5378,1,-1), 1)</f>
        <v>1</v>
      </c>
      <c r="O5378" s="35">
        <v>2</v>
      </c>
      <c r="P5378" s="17"/>
      <c r="Q5378" s="40">
        <v>1356.6582800000001</v>
      </c>
      <c r="R5378" s="40">
        <v>678.83277999999996</v>
      </c>
      <c r="S5378" s="18">
        <f t="shared" ref="S5378:S5441" si="589">1000000*(I5378-R5378)/R5378</f>
        <v>-4.1689206580500144</v>
      </c>
      <c r="T5378" s="18">
        <f t="shared" ref="T5378:T5441" si="590">1000000*(J5378-R5378)/R5378</f>
        <v>-2.0311334994719643</v>
      </c>
      <c r="U5378" s="18">
        <f t="shared" ref="U5378:U5441" si="591">1000000*(V5378-R5378)/R5378</f>
        <v>-1.5909661875811982</v>
      </c>
      <c r="V5378" s="30">
        <v>678.83169999999996</v>
      </c>
      <c r="W5378" s="3" t="s">
        <v>47</v>
      </c>
      <c r="Z5378" s="3" t="s">
        <v>47</v>
      </c>
      <c r="AA5378" s="3" t="s">
        <v>47</v>
      </c>
      <c r="AB5378" s="12" t="s">
        <v>47</v>
      </c>
      <c r="AC5378" s="3" t="s">
        <v>47</v>
      </c>
      <c r="AE5378" s="3" t="s">
        <v>48</v>
      </c>
      <c r="AF5378" s="3" t="s">
        <v>48</v>
      </c>
      <c r="AG5378" s="3" t="s">
        <v>48</v>
      </c>
      <c r="AH5378" s="3" t="s">
        <v>47</v>
      </c>
      <c r="AI5378" s="3" t="s">
        <v>47</v>
      </c>
      <c r="AJ5378" s="3" t="s">
        <v>47</v>
      </c>
      <c r="AL5378" s="3" t="s">
        <v>48</v>
      </c>
      <c r="AU5378" s="3">
        <v>0</v>
      </c>
      <c r="AV5378" s="3">
        <v>8</v>
      </c>
      <c r="AW5378" s="3">
        <v>1</v>
      </c>
      <c r="AX5378" s="3">
        <v>8</v>
      </c>
      <c r="AY5378" s="3">
        <v>100</v>
      </c>
      <c r="AZ5378" s="6" t="str">
        <f t="shared" ref="AZ5378:AZ5441" si="592">HYPERLINK(CQ5378,C5378)</f>
        <v>2702.7</v>
      </c>
      <c r="BC5378" s="12" t="s">
        <v>13829</v>
      </c>
      <c r="BJ5378" s="12">
        <f t="shared" ref="BJ5378:BJ5441" si="593">LEN(BC5378)-LEN(SUBSTITUTE(BC5378,"C",""))</f>
        <v>0</v>
      </c>
      <c r="BK5378" s="12">
        <f t="shared" ref="BK5378:BK5441" si="594">LEN(BC5378)-LEN(SUBSTITUTE(BC5378,"c",""))</f>
        <v>0</v>
      </c>
      <c r="CQ5378" s="3" t="str">
        <f>CONCATENATE(baseURL!$A$1,baseURL!$B$1,baseURL!$C$1,".",C5378,".",L5378,".pkl&amp;seq=",BC5378)</f>
        <v>http://proteomics.broadinstitute.org/millscripts/viewfeed.pl?side=xl&amp;cycle=1&amp;fixedMods=iaaC&amp;file=msdataSM/iPRG2012_nd/cpick_in/iPRG2012_nd.2702.7.2.pkl&amp;seq=FFGFTPEGVAER</v>
      </c>
    </row>
    <row r="5379" spans="1:95" x14ac:dyDescent="0.2">
      <c r="A5379" s="3">
        <v>3787</v>
      </c>
      <c r="B5379" s="2" t="s">
        <v>13830</v>
      </c>
      <c r="C5379" s="2" t="s">
        <v>13831</v>
      </c>
      <c r="D5379" s="3">
        <v>14016</v>
      </c>
      <c r="E5379" s="3">
        <v>14000</v>
      </c>
      <c r="F5379" s="3">
        <v>56751</v>
      </c>
      <c r="G5379" s="3">
        <v>16701</v>
      </c>
      <c r="H5379" s="3">
        <v>48.146799999999999</v>
      </c>
      <c r="I5379" s="30">
        <v>711.77737999999999</v>
      </c>
      <c r="J5379" s="30">
        <v>711.77473710000004</v>
      </c>
      <c r="K5379" s="30">
        <v>2.64E-3</v>
      </c>
      <c r="L5379" s="3">
        <v>0</v>
      </c>
      <c r="M5379" s="3">
        <v>5</v>
      </c>
      <c r="N5379" s="10">
        <f t="shared" si="588"/>
        <v>1</v>
      </c>
      <c r="O5379" s="35">
        <v>5</v>
      </c>
      <c r="P5379" s="17"/>
      <c r="Q5379" s="40">
        <v>3554.8471199999999</v>
      </c>
      <c r="R5379" s="40">
        <v>711.77525000000003</v>
      </c>
      <c r="S5379" s="18">
        <f t="shared" si="589"/>
        <v>2.9925176521177832</v>
      </c>
      <c r="T5379" s="18">
        <f t="shared" si="590"/>
        <v>-0.7205926308757058</v>
      </c>
      <c r="U5379" s="18">
        <f t="shared" si="591"/>
        <v>-0.91320961225360153</v>
      </c>
      <c r="V5379" s="30">
        <v>711.77459999999996</v>
      </c>
      <c r="W5379" s="3" t="s">
        <v>47</v>
      </c>
      <c r="X5379" s="3" t="s">
        <v>47</v>
      </c>
      <c r="Y5379" s="3" t="s">
        <v>47</v>
      </c>
      <c r="Z5379" s="3" t="s">
        <v>47</v>
      </c>
      <c r="AA5379" s="3" t="s">
        <v>47</v>
      </c>
      <c r="AB5379" s="12" t="s">
        <v>47</v>
      </c>
      <c r="AC5379" s="3" t="s">
        <v>47</v>
      </c>
      <c r="AE5379" s="3" t="s">
        <v>47</v>
      </c>
      <c r="AF5379" s="3" t="s">
        <v>48</v>
      </c>
      <c r="AL5379" s="3" t="s">
        <v>48</v>
      </c>
      <c r="AM5379" s="3" t="s">
        <v>47</v>
      </c>
      <c r="AU5379" s="3">
        <v>0</v>
      </c>
      <c r="AV5379" s="3">
        <v>9</v>
      </c>
      <c r="AW5379" s="3">
        <v>1</v>
      </c>
      <c r="AX5379" s="3">
        <v>9</v>
      </c>
      <c r="AY5379" s="3">
        <v>100</v>
      </c>
      <c r="AZ5379" s="6" t="str">
        <f t="shared" si="592"/>
        <v>2702.8</v>
      </c>
      <c r="BC5379" s="12" t="s">
        <v>13821</v>
      </c>
      <c r="BJ5379" s="12">
        <f t="shared" si="593"/>
        <v>0</v>
      </c>
      <c r="BK5379" s="12">
        <f t="shared" si="594"/>
        <v>0</v>
      </c>
      <c r="CQ5379" s="3" t="str">
        <f>CONCATENATE(baseURL!$A$1,baseURL!$B$1,baseURL!$C$1,".",C5379,".",L5379,".pkl&amp;seq=",BC5379)</f>
        <v>http://proteomics.broadinstitute.org/millscripts/viewfeed.pl?side=xl&amp;cycle=1&amp;fixedMods=iaaC&amp;file=msdataSM/iPRG2012_nd/cpick_in/iPRG2012_nd.2702.8.0.pkl&amp;seq=MVLLGPPGAGKGTQAPNLQERFHAAHLATGDMLR</v>
      </c>
    </row>
    <row r="5380" spans="1:95" x14ac:dyDescent="0.2">
      <c r="A5380" s="3">
        <v>6649</v>
      </c>
      <c r="B5380" s="2" t="s">
        <v>13834</v>
      </c>
      <c r="C5380" s="2" t="s">
        <v>13835</v>
      </c>
      <c r="D5380" s="3">
        <v>14028</v>
      </c>
      <c r="E5380" s="3">
        <v>14012</v>
      </c>
      <c r="F5380" s="3">
        <v>56774</v>
      </c>
      <c r="G5380" s="3">
        <v>16714</v>
      </c>
      <c r="H5380" s="3">
        <v>48.168100000000003</v>
      </c>
      <c r="I5380" s="30">
        <v>705.37453000000005</v>
      </c>
      <c r="J5380" s="30">
        <v>705.37507730000004</v>
      </c>
      <c r="K5380" s="30">
        <v>-5.5000000000000003E-4</v>
      </c>
      <c r="L5380" s="3">
        <v>3</v>
      </c>
      <c r="M5380" s="3">
        <v>3</v>
      </c>
      <c r="N5380" s="10">
        <f t="shared" si="588"/>
        <v>1</v>
      </c>
      <c r="O5380" s="35">
        <v>3</v>
      </c>
      <c r="P5380" s="17"/>
      <c r="Q5380" s="40">
        <v>2114.1128100000001</v>
      </c>
      <c r="R5380" s="40">
        <v>705.37579000000005</v>
      </c>
      <c r="S5380" s="18">
        <f t="shared" si="589"/>
        <v>-1.7862818909648674</v>
      </c>
      <c r="T5380" s="18">
        <f t="shared" si="590"/>
        <v>-1.0103834156375371</v>
      </c>
      <c r="U5380" s="18">
        <f t="shared" si="591"/>
        <v>-1.2617387960348097</v>
      </c>
      <c r="V5380" s="30">
        <v>705.37490000000003</v>
      </c>
      <c r="W5380" s="3" t="s">
        <v>47</v>
      </c>
      <c r="X5380" s="3" t="s">
        <v>47</v>
      </c>
      <c r="Y5380" s="3" t="s">
        <v>47</v>
      </c>
      <c r="Z5380" s="3" t="s">
        <v>47</v>
      </c>
      <c r="AA5380" s="3" t="s">
        <v>47</v>
      </c>
      <c r="AB5380" s="12" t="s">
        <v>47</v>
      </c>
      <c r="AC5380" s="3" t="s">
        <v>47</v>
      </c>
      <c r="AD5380" s="3" t="s">
        <v>47</v>
      </c>
      <c r="AE5380" s="3" t="s">
        <v>47</v>
      </c>
      <c r="AF5380" s="3" t="s">
        <v>47</v>
      </c>
      <c r="AG5380" s="3" t="s">
        <v>47</v>
      </c>
      <c r="AI5380" s="3" t="s">
        <v>47</v>
      </c>
      <c r="AJ5380" s="3" t="s">
        <v>47</v>
      </c>
      <c r="AK5380" s="3" t="s">
        <v>47</v>
      </c>
      <c r="AL5380" s="3" t="s">
        <v>48</v>
      </c>
      <c r="AU5380" s="3">
        <v>0</v>
      </c>
      <c r="AV5380" s="3">
        <v>14</v>
      </c>
      <c r="AW5380" s="3">
        <v>1</v>
      </c>
      <c r="AX5380" s="3">
        <v>14</v>
      </c>
      <c r="AY5380" s="3">
        <v>100</v>
      </c>
      <c r="AZ5380" s="6" t="str">
        <f t="shared" si="592"/>
        <v>2703.10</v>
      </c>
      <c r="BC5380" s="12" t="s">
        <v>13836</v>
      </c>
      <c r="BJ5380" s="12">
        <f t="shared" si="593"/>
        <v>0</v>
      </c>
      <c r="BK5380" s="12">
        <f t="shared" si="594"/>
        <v>0</v>
      </c>
      <c r="CQ5380" s="3" t="str">
        <f>CONCATENATE(baseURL!$A$1,baseURL!$B$1,baseURL!$C$1,".",C5380,".",L5380,".pkl&amp;seq=",BC5380)</f>
        <v>http://proteomics.broadinstitute.org/millscripts/viewfeed.pl?side=xl&amp;cycle=1&amp;fixedMods=iaaC&amp;file=msdataSM/iPRG2012_nd/cpick_in/iPRG2012_nd.2703.10.3.pkl&amp;seq=VLAPQLSFAPELASEEERK</v>
      </c>
    </row>
    <row r="5381" spans="1:95" x14ac:dyDescent="0.2">
      <c r="A5381" s="3">
        <v>6600</v>
      </c>
      <c r="B5381" s="2" t="s">
        <v>13837</v>
      </c>
      <c r="C5381" s="2" t="s">
        <v>13838</v>
      </c>
      <c r="D5381" s="3">
        <v>14029</v>
      </c>
      <c r="E5381" s="3">
        <v>14013</v>
      </c>
      <c r="F5381" s="3">
        <v>56775</v>
      </c>
      <c r="G5381" s="3">
        <v>16715</v>
      </c>
      <c r="H5381" s="3">
        <v>48.169800000000002</v>
      </c>
      <c r="I5381" s="30">
        <v>739.38214000000005</v>
      </c>
      <c r="J5381" s="30">
        <v>739.38236410000002</v>
      </c>
      <c r="K5381" s="30">
        <v>-2.2000000000000001E-4</v>
      </c>
      <c r="L5381" s="3">
        <v>3</v>
      </c>
      <c r="M5381" s="3">
        <v>3</v>
      </c>
      <c r="N5381" s="10">
        <f t="shared" si="588"/>
        <v>1</v>
      </c>
      <c r="O5381" s="35">
        <v>3</v>
      </c>
      <c r="P5381" s="17"/>
      <c r="Q5381" s="40">
        <v>2216.1346100000001</v>
      </c>
      <c r="R5381" s="40">
        <v>739.38305000000003</v>
      </c>
      <c r="S5381" s="18">
        <f t="shared" si="589"/>
        <v>-1.2307558307919118</v>
      </c>
      <c r="T5381" s="18">
        <f t="shared" si="590"/>
        <v>-0.92766530150735482</v>
      </c>
      <c r="U5381" s="18">
        <f t="shared" si="591"/>
        <v>-1.1496070947447419</v>
      </c>
      <c r="V5381" s="30">
        <v>739.38220000000001</v>
      </c>
      <c r="W5381" s="3" t="s">
        <v>47</v>
      </c>
      <c r="X5381" s="3" t="s">
        <v>47</v>
      </c>
      <c r="Y5381" s="3" t="s">
        <v>47</v>
      </c>
      <c r="Z5381" s="3" t="s">
        <v>47</v>
      </c>
      <c r="AA5381" s="3" t="s">
        <v>47</v>
      </c>
      <c r="AB5381" s="12" t="s">
        <v>47</v>
      </c>
      <c r="AC5381" s="3" t="s">
        <v>47</v>
      </c>
      <c r="AD5381" s="3" t="s">
        <v>47</v>
      </c>
      <c r="AE5381" s="3" t="s">
        <v>48</v>
      </c>
      <c r="AF5381" s="3" t="s">
        <v>48</v>
      </c>
      <c r="AG5381" s="3" t="s">
        <v>48</v>
      </c>
      <c r="AI5381" s="3" t="s">
        <v>47</v>
      </c>
      <c r="AK5381" s="3" t="s">
        <v>48</v>
      </c>
      <c r="AL5381" s="3" t="s">
        <v>48</v>
      </c>
      <c r="AU5381" s="3">
        <v>0</v>
      </c>
      <c r="AV5381" s="3">
        <v>9</v>
      </c>
      <c r="AW5381" s="3">
        <v>1</v>
      </c>
      <c r="AX5381" s="3">
        <v>9</v>
      </c>
      <c r="AY5381" s="3">
        <v>100</v>
      </c>
      <c r="AZ5381" s="6" t="str">
        <f t="shared" si="592"/>
        <v>2703.11</v>
      </c>
      <c r="BC5381" s="12" t="s">
        <v>13707</v>
      </c>
      <c r="BJ5381" s="12">
        <f t="shared" si="593"/>
        <v>0</v>
      </c>
      <c r="BK5381" s="12">
        <f t="shared" si="594"/>
        <v>0</v>
      </c>
      <c r="CQ5381" s="3" t="str">
        <f>CONCATENATE(baseURL!$A$1,baseURL!$B$1,baseURL!$C$1,".",C5381,".",L5381,".pkl&amp;seq=",BC5381)</f>
        <v>http://proteomics.broadinstitute.org/millscripts/viewfeed.pl?side=xl&amp;cycle=1&amp;fixedMods=iaaC&amp;file=msdataSM/iPRG2012_nd/cpick_in/iPRG2012_nd.2703.11.3.pkl&amp;seq=TQFGGGKSVGFGLVYNSVAEAK</v>
      </c>
    </row>
    <row r="5382" spans="1:95" x14ac:dyDescent="0.2">
      <c r="A5382" s="3">
        <v>7498</v>
      </c>
      <c r="B5382" s="2" t="s">
        <v>13839</v>
      </c>
      <c r="C5382" s="2" t="s">
        <v>13840</v>
      </c>
      <c r="D5382" s="3">
        <v>14032</v>
      </c>
      <c r="E5382" s="3">
        <v>14016</v>
      </c>
      <c r="F5382" s="3">
        <v>56778</v>
      </c>
      <c r="G5382" s="3">
        <v>16718</v>
      </c>
      <c r="H5382" s="3">
        <v>48.174799999999998</v>
      </c>
      <c r="I5382" s="30">
        <v>976.05430000000001</v>
      </c>
      <c r="J5382" s="30">
        <v>976.0550217</v>
      </c>
      <c r="K5382" s="30">
        <v>-7.2000000000000005E-4</v>
      </c>
      <c r="L5382" s="3">
        <v>3</v>
      </c>
      <c r="M5382" s="3">
        <v>3</v>
      </c>
      <c r="N5382" s="10">
        <f t="shared" si="588"/>
        <v>1</v>
      </c>
      <c r="O5382" s="35">
        <v>3</v>
      </c>
      <c r="Q5382" s="37">
        <v>2926.1543099999999</v>
      </c>
      <c r="R5382" s="37">
        <v>976.05628999999999</v>
      </c>
      <c r="S5382" s="18">
        <f t="shared" si="589"/>
        <v>-2.038816839116885</v>
      </c>
      <c r="T5382" s="18">
        <f t="shared" si="590"/>
        <v>-1.2994127623443219</v>
      </c>
      <c r="U5382" s="18">
        <f t="shared" si="591"/>
        <v>-1.5265513016567696</v>
      </c>
      <c r="V5382" s="30">
        <v>976.0548</v>
      </c>
      <c r="W5382" s="3" t="s">
        <v>47</v>
      </c>
      <c r="Z5382" s="3" t="s">
        <v>52</v>
      </c>
      <c r="AC5382" s="3" t="s">
        <v>52</v>
      </c>
      <c r="AD5382" s="3" t="s">
        <v>47</v>
      </c>
      <c r="AG5382" s="3" t="s">
        <v>52</v>
      </c>
      <c r="AK5382" s="3" t="s">
        <v>47</v>
      </c>
      <c r="AL5382" s="3" t="s">
        <v>52</v>
      </c>
      <c r="AO5382" s="3" t="s">
        <v>47</v>
      </c>
      <c r="AP5382" s="3" t="s">
        <v>48</v>
      </c>
      <c r="AU5382" s="3">
        <v>0</v>
      </c>
      <c r="AV5382" s="3">
        <v>4</v>
      </c>
      <c r="AW5382" s="3">
        <v>4</v>
      </c>
      <c r="AX5382" s="3">
        <v>1</v>
      </c>
      <c r="AY5382" s="3">
        <v>25</v>
      </c>
      <c r="AZ5382" s="6" t="str">
        <f t="shared" si="592"/>
        <v>2703.14</v>
      </c>
      <c r="BB5382" s="12" t="s">
        <v>79</v>
      </c>
      <c r="BC5382" s="12" t="s">
        <v>20233</v>
      </c>
      <c r="BF5382" s="12" t="s">
        <v>1468</v>
      </c>
      <c r="BI5382" s="12" t="s">
        <v>594</v>
      </c>
      <c r="BJ5382" s="12">
        <f t="shared" si="593"/>
        <v>0</v>
      </c>
      <c r="BK5382" s="12">
        <f t="shared" si="594"/>
        <v>1</v>
      </c>
      <c r="BR5382" s="3" t="s">
        <v>594</v>
      </c>
      <c r="CQ5382" s="3" t="str">
        <f>CONCATENATE(baseURL!$A$1,baseURL!$B$1,"+Acetyl",baseURL!$C$1,".",C5382,".",L5382,".pkl&amp;seq=",BC5382,"&amp;varMods=ReducedCys-C")</f>
        <v>http://proteomics.broadinstitute.org/millscripts/viewfeed.pl?side=xl&amp;cycle=1&amp;fixedMods=iaaC+Acetyl&amp;file=msdataSM/iPRG2012_nd/cpick_in/iPRG2012_nd.2703.14.3.pkl&amp;seq=SDEEHtFETADAGSSATYPMQcSALR&amp;varMods=ReducedCys-C</v>
      </c>
    </row>
    <row r="5383" spans="1:95" x14ac:dyDescent="0.2">
      <c r="A5383" s="3">
        <v>6907</v>
      </c>
      <c r="B5383" s="2" t="s">
        <v>13841</v>
      </c>
      <c r="C5383" s="2" t="s">
        <v>13842</v>
      </c>
      <c r="D5383" s="3">
        <v>14022</v>
      </c>
      <c r="E5383" s="3">
        <v>14006</v>
      </c>
      <c r="F5383" s="3">
        <v>56768</v>
      </c>
      <c r="G5383" s="3">
        <v>16708</v>
      </c>
      <c r="H5383" s="3">
        <v>48.161499999999997</v>
      </c>
      <c r="I5383" s="30">
        <v>509.58535999999998</v>
      </c>
      <c r="J5383" s="30">
        <v>509.5853879</v>
      </c>
      <c r="K5383" s="30">
        <v>-3.0000000000000001E-5</v>
      </c>
      <c r="L5383" s="3">
        <v>3</v>
      </c>
      <c r="M5383" s="3">
        <v>3</v>
      </c>
      <c r="N5383" s="10">
        <f t="shared" si="588"/>
        <v>1</v>
      </c>
      <c r="O5383" s="35">
        <v>3</v>
      </c>
      <c r="P5383" s="17"/>
      <c r="Q5383" s="40">
        <v>1526.7420199999999</v>
      </c>
      <c r="R5383" s="40">
        <v>509.58553000000001</v>
      </c>
      <c r="S5383" s="18">
        <f t="shared" si="589"/>
        <v>-0.33360444914034082</v>
      </c>
      <c r="T5383" s="18">
        <f t="shared" si="590"/>
        <v>-0.27885407186705219</v>
      </c>
      <c r="U5383" s="18">
        <f t="shared" si="591"/>
        <v>-0.64758510709572414</v>
      </c>
      <c r="V5383" s="30">
        <v>509.58519999999999</v>
      </c>
      <c r="W5383" s="3" t="s">
        <v>47</v>
      </c>
      <c r="X5383" s="3" t="s">
        <v>47</v>
      </c>
      <c r="Y5383" s="3" t="s">
        <v>47</v>
      </c>
      <c r="Z5383" s="3" t="s">
        <v>47</v>
      </c>
      <c r="AA5383" s="3" t="s">
        <v>47</v>
      </c>
      <c r="AB5383" s="12" t="s">
        <v>47</v>
      </c>
      <c r="AC5383" s="3" t="s">
        <v>47</v>
      </c>
      <c r="AD5383" s="3" t="s">
        <v>47</v>
      </c>
      <c r="AE5383" s="3" t="s">
        <v>47</v>
      </c>
      <c r="AF5383" s="3" t="s">
        <v>47</v>
      </c>
      <c r="AG5383" s="3" t="s">
        <v>47</v>
      </c>
      <c r="AH5383" s="3" t="s">
        <v>47</v>
      </c>
      <c r="AI5383" s="3" t="s">
        <v>47</v>
      </c>
      <c r="AJ5383" s="3" t="s">
        <v>47</v>
      </c>
      <c r="AK5383" s="3" t="s">
        <v>47</v>
      </c>
      <c r="AL5383" s="3" t="s">
        <v>47</v>
      </c>
      <c r="AM5383" s="3" t="s">
        <v>47</v>
      </c>
      <c r="AN5383" s="3" t="s">
        <v>47</v>
      </c>
      <c r="AO5383" s="3" t="s">
        <v>47</v>
      </c>
      <c r="AP5383" s="3" t="s">
        <v>47</v>
      </c>
      <c r="AU5383" s="3">
        <v>0</v>
      </c>
      <c r="AV5383" s="3">
        <v>20</v>
      </c>
      <c r="AW5383" s="3">
        <v>1</v>
      </c>
      <c r="AX5383" s="3">
        <v>20</v>
      </c>
      <c r="AY5383" s="3">
        <v>100</v>
      </c>
      <c r="AZ5383" s="6" t="str">
        <f t="shared" si="592"/>
        <v>2703.4</v>
      </c>
      <c r="BC5383" s="12" t="s">
        <v>13704</v>
      </c>
      <c r="BJ5383" s="12">
        <f t="shared" si="593"/>
        <v>1</v>
      </c>
      <c r="BK5383" s="12">
        <f t="shared" si="594"/>
        <v>0</v>
      </c>
      <c r="CQ5383" s="3" t="str">
        <f>CONCATENATE(baseURL!$A$1,baseURL!$B$1,baseURL!$C$1,".",C5383,".",L5383,".pkl&amp;seq=",BC5383)</f>
        <v>http://proteomics.broadinstitute.org/millscripts/viewfeed.pl?side=xl&amp;cycle=1&amp;fixedMods=iaaC&amp;file=msdataSM/iPRG2012_nd/cpick_in/iPRG2012_nd.2703.4.3.pkl&amp;seq=ARFEELCADLFR</v>
      </c>
    </row>
    <row r="5384" spans="1:95" x14ac:dyDescent="0.2">
      <c r="A5384" s="3">
        <v>3346</v>
      </c>
      <c r="B5384" s="2" t="s">
        <v>13843</v>
      </c>
      <c r="C5384" s="2" t="s">
        <v>13844</v>
      </c>
      <c r="D5384" s="3">
        <v>14025</v>
      </c>
      <c r="E5384" s="3">
        <v>14009</v>
      </c>
      <c r="F5384" s="3">
        <v>56771</v>
      </c>
      <c r="G5384" s="3">
        <v>16711</v>
      </c>
      <c r="H5384" s="3">
        <v>48.164000000000001</v>
      </c>
      <c r="I5384" s="30">
        <v>557.29432999999995</v>
      </c>
      <c r="J5384" s="30">
        <v>557.84459389999995</v>
      </c>
      <c r="K5384" s="30">
        <v>-0.55025999999999997</v>
      </c>
      <c r="L5384" s="3">
        <v>0</v>
      </c>
      <c r="M5384" s="3">
        <v>2</v>
      </c>
      <c r="N5384" s="10">
        <f t="shared" si="588"/>
        <v>1</v>
      </c>
      <c r="O5384" s="35">
        <v>2</v>
      </c>
      <c r="P5384" s="17"/>
      <c r="Q5384" s="40">
        <v>1114.6830399999999</v>
      </c>
      <c r="R5384" s="40">
        <v>557.84515999999996</v>
      </c>
      <c r="S5384" s="18">
        <f t="shared" si="589"/>
        <v>-987.42453909615176</v>
      </c>
      <c r="T5384" s="18">
        <f t="shared" si="590"/>
        <v>-1.0147977263342354</v>
      </c>
      <c r="U5384" s="18">
        <f t="shared" si="591"/>
        <v>-4.2305646246949395</v>
      </c>
      <c r="V5384" s="30">
        <v>557.84280000000001</v>
      </c>
      <c r="X5384" s="3" t="s">
        <v>47</v>
      </c>
      <c r="Y5384" s="3" t="s">
        <v>47</v>
      </c>
      <c r="Z5384" s="3" t="s">
        <v>47</v>
      </c>
      <c r="AA5384" s="3" t="s">
        <v>47</v>
      </c>
      <c r="AB5384" s="12" t="s">
        <v>47</v>
      </c>
      <c r="AC5384" s="3" t="s">
        <v>47</v>
      </c>
      <c r="AD5384" s="3" t="s">
        <v>47</v>
      </c>
      <c r="AE5384" s="3" t="s">
        <v>48</v>
      </c>
      <c r="AF5384" s="3" t="s">
        <v>48</v>
      </c>
      <c r="AH5384" s="3" t="s">
        <v>47</v>
      </c>
      <c r="AI5384" s="3" t="s">
        <v>47</v>
      </c>
      <c r="AL5384" s="3" t="s">
        <v>48</v>
      </c>
      <c r="AU5384" s="3">
        <v>0</v>
      </c>
      <c r="AV5384" s="3">
        <v>9</v>
      </c>
      <c r="AW5384" s="3">
        <v>1</v>
      </c>
      <c r="AX5384" s="3">
        <v>9</v>
      </c>
      <c r="AY5384" s="3">
        <v>100</v>
      </c>
      <c r="AZ5384" s="6" t="str">
        <f t="shared" si="592"/>
        <v>2703.7</v>
      </c>
      <c r="BC5384" s="12" t="s">
        <v>13845</v>
      </c>
      <c r="BJ5384" s="12">
        <f t="shared" si="593"/>
        <v>0</v>
      </c>
      <c r="BK5384" s="12">
        <f t="shared" si="594"/>
        <v>0</v>
      </c>
      <c r="CQ5384" s="3" t="str">
        <f>CONCATENATE(baseURL!$A$1,baseURL!$B$1,baseURL!$C$1,".",C5384,".",L5384,".pkl&amp;seq=",BC5384)</f>
        <v>http://proteomics.broadinstitute.org/millscripts/viewfeed.pl?side=xl&amp;cycle=1&amp;fixedMods=iaaC&amp;file=msdataSM/iPRG2012_nd/cpick_in/iPRG2012_nd.2703.7.0.pkl&amp;seq=LLLSTDLLAR</v>
      </c>
    </row>
    <row r="5385" spans="1:95" x14ac:dyDescent="0.2">
      <c r="A5385" s="3">
        <v>7331</v>
      </c>
      <c r="B5385" s="2" t="s">
        <v>13832</v>
      </c>
      <c r="C5385" s="2" t="s">
        <v>13830</v>
      </c>
      <c r="D5385" s="3">
        <v>14027</v>
      </c>
      <c r="E5385" s="3">
        <v>14011</v>
      </c>
      <c r="F5385" s="3">
        <v>56773</v>
      </c>
      <c r="G5385" s="3">
        <v>16713</v>
      </c>
      <c r="H5385" s="3">
        <v>48.166499999999999</v>
      </c>
      <c r="I5385" s="30">
        <v>647.16602999999998</v>
      </c>
      <c r="J5385" s="30">
        <v>647.16648190000001</v>
      </c>
      <c r="K5385" s="30">
        <v>-4.4999999999999999E-4</v>
      </c>
      <c r="L5385" s="3">
        <v>5</v>
      </c>
      <c r="M5385" s="3">
        <v>5</v>
      </c>
      <c r="N5385" s="10">
        <f t="shared" si="588"/>
        <v>1</v>
      </c>
      <c r="O5385" s="35">
        <v>5</v>
      </c>
      <c r="P5385" s="17"/>
      <c r="Q5385" s="40">
        <v>3231.79943</v>
      </c>
      <c r="R5385" s="40">
        <v>647.16570999999999</v>
      </c>
      <c r="S5385" s="18">
        <f t="shared" si="589"/>
        <v>0.49446377495477245</v>
      </c>
      <c r="T5385" s="18">
        <f t="shared" si="590"/>
        <v>1.1927393372215629</v>
      </c>
      <c r="U5385" s="18">
        <f t="shared" si="591"/>
        <v>1.0661875147297593</v>
      </c>
      <c r="V5385" s="30">
        <v>647.16639999999995</v>
      </c>
      <c r="W5385" s="3" t="s">
        <v>47</v>
      </c>
      <c r="X5385" s="3" t="s">
        <v>47</v>
      </c>
      <c r="Y5385" s="3" t="s">
        <v>47</v>
      </c>
      <c r="AA5385" s="3" t="s">
        <v>47</v>
      </c>
      <c r="AB5385" s="12" t="s">
        <v>48</v>
      </c>
      <c r="AC5385" s="3" t="s">
        <v>47</v>
      </c>
      <c r="AF5385" s="3" t="s">
        <v>48</v>
      </c>
      <c r="AG5385" s="3" t="s">
        <v>48</v>
      </c>
      <c r="AL5385" s="3" t="s">
        <v>52</v>
      </c>
      <c r="AU5385" s="3">
        <v>0</v>
      </c>
      <c r="AV5385" s="3">
        <v>5</v>
      </c>
      <c r="AW5385" s="3">
        <v>1</v>
      </c>
      <c r="AX5385" s="3">
        <v>5</v>
      </c>
      <c r="AY5385" s="3">
        <v>100</v>
      </c>
      <c r="AZ5385" s="6" t="str">
        <f t="shared" si="592"/>
        <v>2703.9</v>
      </c>
      <c r="BC5385" s="12" t="s">
        <v>13833</v>
      </c>
      <c r="BJ5385" s="12">
        <f t="shared" si="593"/>
        <v>0</v>
      </c>
      <c r="BK5385" s="12">
        <f t="shared" si="594"/>
        <v>0</v>
      </c>
      <c r="CQ5385" s="3" t="str">
        <f>CONCATENATE(baseURL!$A$1,baseURL!$B$1,baseURL!$C$1,".",C5385,".",L5385,".pkl&amp;seq=",BC5385)</f>
        <v>http://proteomics.broadinstitute.org/millscripts/viewfeed.pl?side=xl&amp;cycle=1&amp;fixedMods=iaaC&amp;file=msdataSM/iPRG2012_nd/cpick_in/iPRG2012_nd.2703.9.5.pkl&amp;seq=LNLALNKNSLPGDKSALVPGGVRLGAPAMTTR</v>
      </c>
    </row>
    <row r="5386" spans="1:95" x14ac:dyDescent="0.2">
      <c r="A5386" s="3">
        <v>3689</v>
      </c>
      <c r="B5386" s="2" t="s">
        <v>13846</v>
      </c>
      <c r="C5386" s="2" t="s">
        <v>13832</v>
      </c>
      <c r="D5386" s="3">
        <v>14042</v>
      </c>
      <c r="E5386" s="3">
        <v>14026</v>
      </c>
      <c r="F5386" s="3">
        <v>56795</v>
      </c>
      <c r="G5386" s="3">
        <v>16729</v>
      </c>
      <c r="H5386" s="3">
        <v>48.192900000000002</v>
      </c>
      <c r="I5386" s="30">
        <v>707.89463000000001</v>
      </c>
      <c r="J5386" s="30">
        <v>707.89445250000006</v>
      </c>
      <c r="K5386" s="30">
        <v>1.8000000000000001E-4</v>
      </c>
      <c r="L5386" s="3">
        <v>0</v>
      </c>
      <c r="M5386" s="3">
        <v>2</v>
      </c>
      <c r="N5386" s="10">
        <f t="shared" si="588"/>
        <v>1</v>
      </c>
      <c r="O5386" s="35">
        <v>2</v>
      </c>
      <c r="P5386" s="17"/>
      <c r="Q5386" s="40">
        <v>1414.7835</v>
      </c>
      <c r="R5386" s="40">
        <v>707.89539000000002</v>
      </c>
      <c r="S5386" s="18">
        <f t="shared" si="589"/>
        <v>-1.0736049573848203</v>
      </c>
      <c r="T5386" s="18">
        <f t="shared" si="590"/>
        <v>-1.3243482203827039</v>
      </c>
      <c r="U5386" s="18">
        <f t="shared" si="591"/>
        <v>-0.97472029034813579</v>
      </c>
      <c r="V5386" s="30">
        <v>707.89469999999994</v>
      </c>
      <c r="W5386" s="3" t="s">
        <v>47</v>
      </c>
      <c r="X5386" s="3" t="s">
        <v>47</v>
      </c>
      <c r="Y5386" s="3" t="s">
        <v>47</v>
      </c>
      <c r="Z5386" s="3" t="s">
        <v>47</v>
      </c>
      <c r="AA5386" s="3" t="s">
        <v>47</v>
      </c>
      <c r="AB5386" s="12" t="s">
        <v>47</v>
      </c>
      <c r="AC5386" s="3" t="s">
        <v>47</v>
      </c>
      <c r="AE5386" s="3" t="s">
        <v>47</v>
      </c>
      <c r="AF5386" s="3" t="s">
        <v>47</v>
      </c>
      <c r="AG5386" s="3" t="s">
        <v>47</v>
      </c>
      <c r="AH5386" s="3" t="s">
        <v>47</v>
      </c>
      <c r="AI5386" s="3" t="s">
        <v>47</v>
      </c>
      <c r="AL5386" s="3" t="s">
        <v>48</v>
      </c>
      <c r="AU5386" s="3">
        <v>0</v>
      </c>
      <c r="AV5386" s="3">
        <v>12</v>
      </c>
      <c r="AW5386" s="3">
        <v>1</v>
      </c>
      <c r="AX5386" s="3">
        <v>12</v>
      </c>
      <c r="AY5386" s="3">
        <v>100</v>
      </c>
      <c r="AZ5386" s="6" t="str">
        <f t="shared" si="592"/>
        <v>2704.10</v>
      </c>
      <c r="BC5386" s="12" t="s">
        <v>13366</v>
      </c>
      <c r="BJ5386" s="12">
        <f t="shared" si="593"/>
        <v>0</v>
      </c>
      <c r="BK5386" s="12">
        <f t="shared" si="594"/>
        <v>0</v>
      </c>
      <c r="CQ5386" s="3" t="str">
        <f>CONCATENATE(baseURL!$A$1,baseURL!$B$1,baseURL!$C$1,".",C5386,".",L5386,".pkl&amp;seq=",BC5386)</f>
        <v>http://proteomics.broadinstitute.org/millscripts/viewfeed.pl?side=xl&amp;cycle=1&amp;fixedMods=iaaC&amp;file=msdataSM/iPRG2012_nd/cpick_in/iPRG2012_nd.2704.10.0.pkl&amp;seq=LGANALLGVSMAAAR</v>
      </c>
    </row>
    <row r="5387" spans="1:95" x14ac:dyDescent="0.2">
      <c r="A5387" s="3">
        <v>4757</v>
      </c>
      <c r="B5387" s="2" t="s">
        <v>13847</v>
      </c>
      <c r="C5387" s="2" t="s">
        <v>13837</v>
      </c>
      <c r="D5387" s="3">
        <v>14044</v>
      </c>
      <c r="E5387" s="3">
        <v>14028</v>
      </c>
      <c r="F5387" s="3">
        <v>56797</v>
      </c>
      <c r="G5387" s="3">
        <v>16731</v>
      </c>
      <c r="H5387" s="3">
        <v>48.196199999999997</v>
      </c>
      <c r="I5387" s="30">
        <v>750.72671000000003</v>
      </c>
      <c r="J5387" s="30">
        <v>750.72430259999999</v>
      </c>
      <c r="K5387" s="30">
        <v>2.4099999999999998E-3</v>
      </c>
      <c r="L5387" s="3">
        <v>3</v>
      </c>
      <c r="M5387" s="3">
        <v>3</v>
      </c>
      <c r="N5387" s="10">
        <f t="shared" si="588"/>
        <v>1</v>
      </c>
      <c r="O5387" s="35">
        <v>3</v>
      </c>
      <c r="P5387" s="17"/>
      <c r="Q5387" s="40">
        <v>2250.1625600000002</v>
      </c>
      <c r="R5387" s="40">
        <v>750.72569999999996</v>
      </c>
      <c r="S5387" s="18">
        <f t="shared" si="589"/>
        <v>1.3453648916838632</v>
      </c>
      <c r="T5387" s="18">
        <f t="shared" si="590"/>
        <v>-1.8613989103789292</v>
      </c>
      <c r="U5387" s="18">
        <f t="shared" si="591"/>
        <v>-1.998066670642193</v>
      </c>
      <c r="V5387" s="30">
        <v>750.7242</v>
      </c>
      <c r="W5387" s="3" t="s">
        <v>47</v>
      </c>
      <c r="X5387" s="3" t="s">
        <v>47</v>
      </c>
      <c r="Y5387" s="3" t="s">
        <v>47</v>
      </c>
      <c r="Z5387" s="3" t="s">
        <v>47</v>
      </c>
      <c r="AA5387" s="3" t="s">
        <v>47</v>
      </c>
      <c r="AB5387" s="12" t="s">
        <v>47</v>
      </c>
      <c r="AC5387" s="3" t="s">
        <v>47</v>
      </c>
      <c r="AD5387" s="3" t="s">
        <v>47</v>
      </c>
      <c r="AE5387" s="3" t="s">
        <v>47</v>
      </c>
      <c r="AF5387" s="3" t="s">
        <v>47</v>
      </c>
      <c r="AG5387" s="3" t="s">
        <v>47</v>
      </c>
      <c r="AH5387" s="3" t="s">
        <v>47</v>
      </c>
      <c r="AI5387" s="3" t="s">
        <v>48</v>
      </c>
      <c r="AJ5387" s="3" t="s">
        <v>47</v>
      </c>
      <c r="AK5387" s="3" t="s">
        <v>47</v>
      </c>
      <c r="AL5387" s="3" t="s">
        <v>47</v>
      </c>
      <c r="AM5387" s="3" t="s">
        <v>47</v>
      </c>
      <c r="AN5387" s="3" t="s">
        <v>48</v>
      </c>
      <c r="AU5387" s="3">
        <v>0</v>
      </c>
      <c r="AV5387" s="3">
        <v>16</v>
      </c>
      <c r="AW5387" s="3">
        <v>1</v>
      </c>
      <c r="AX5387" s="3">
        <v>16</v>
      </c>
      <c r="AY5387" s="3">
        <v>100</v>
      </c>
      <c r="AZ5387" s="6" t="str">
        <f t="shared" si="592"/>
        <v>2704.12</v>
      </c>
      <c r="BC5387" s="12" t="s">
        <v>13848</v>
      </c>
      <c r="BJ5387" s="12">
        <f t="shared" si="593"/>
        <v>0</v>
      </c>
      <c r="BK5387" s="12">
        <f t="shared" si="594"/>
        <v>0</v>
      </c>
      <c r="CQ5387" s="3" t="str">
        <f>CONCATENATE(baseURL!$A$1,baseURL!$B$1,baseURL!$C$1,".",C5387,".",L5387,".pkl&amp;seq=",BC5387)</f>
        <v>http://proteomics.broadinstitute.org/millscripts/viewfeed.pl?side=xl&amp;cycle=1&amp;fixedMods=iaaC&amp;file=msdataSM/iPRG2012_nd/cpick_in/iPRG2012_nd.2704.12.3.pkl&amp;seq=DLKQDAVREFFASQVGGVQR</v>
      </c>
    </row>
    <row r="5388" spans="1:95" x14ac:dyDescent="0.2">
      <c r="A5388" s="3">
        <v>4202</v>
      </c>
      <c r="B5388" s="2" t="s">
        <v>13849</v>
      </c>
      <c r="C5388" s="2" t="s">
        <v>13850</v>
      </c>
      <c r="D5388" s="3">
        <v>14045</v>
      </c>
      <c r="E5388" s="3">
        <v>14029</v>
      </c>
      <c r="F5388" s="3">
        <v>56798</v>
      </c>
      <c r="G5388" s="3">
        <v>16732</v>
      </c>
      <c r="H5388" s="3">
        <v>48.197899999999997</v>
      </c>
      <c r="I5388" s="30">
        <v>770.90475000000004</v>
      </c>
      <c r="J5388" s="30">
        <v>770.90257489999999</v>
      </c>
      <c r="K5388" s="30">
        <v>2.1800000000000001E-3</v>
      </c>
      <c r="L5388" s="3">
        <v>2</v>
      </c>
      <c r="M5388" s="3">
        <v>2</v>
      </c>
      <c r="N5388" s="10">
        <f t="shared" si="588"/>
        <v>1</v>
      </c>
      <c r="O5388" s="35">
        <v>2</v>
      </c>
      <c r="P5388" s="17"/>
      <c r="Q5388" s="40">
        <v>1540.8005900000001</v>
      </c>
      <c r="R5388" s="40">
        <v>770.90392999999995</v>
      </c>
      <c r="S5388" s="18">
        <f t="shared" si="589"/>
        <v>1.0636863663280962</v>
      </c>
      <c r="T5388" s="18">
        <f t="shared" si="590"/>
        <v>-1.7578065790314503</v>
      </c>
      <c r="U5388" s="18">
        <f t="shared" si="591"/>
        <v>-1.7252473987763834</v>
      </c>
      <c r="V5388" s="30">
        <v>770.90260000000001</v>
      </c>
      <c r="W5388" s="3" t="s">
        <v>47</v>
      </c>
      <c r="X5388" s="3" t="s">
        <v>47</v>
      </c>
      <c r="Y5388" s="3" t="s">
        <v>47</v>
      </c>
      <c r="Z5388" s="3" t="s">
        <v>47</v>
      </c>
      <c r="AA5388" s="3" t="s">
        <v>65</v>
      </c>
      <c r="AB5388" s="12" t="s">
        <v>47</v>
      </c>
      <c r="AC5388" s="3" t="s">
        <v>47</v>
      </c>
      <c r="AD5388" s="3" t="s">
        <v>47</v>
      </c>
      <c r="AE5388" s="3" t="s">
        <v>47</v>
      </c>
      <c r="AF5388" s="3" t="s">
        <v>47</v>
      </c>
      <c r="AG5388" s="3" t="s">
        <v>47</v>
      </c>
      <c r="AH5388" s="3" t="s">
        <v>47</v>
      </c>
      <c r="AI5388" s="3" t="s">
        <v>47</v>
      </c>
      <c r="AJ5388" s="3" t="s">
        <v>47</v>
      </c>
      <c r="AK5388" s="3" t="s">
        <v>47</v>
      </c>
      <c r="AL5388" s="3" t="s">
        <v>47</v>
      </c>
      <c r="AM5388" s="3" t="s">
        <v>47</v>
      </c>
      <c r="AN5388" s="3" t="s">
        <v>47</v>
      </c>
      <c r="AU5388" s="3">
        <v>1</v>
      </c>
      <c r="AV5388" s="3">
        <v>17</v>
      </c>
      <c r="AW5388" s="3">
        <v>1</v>
      </c>
      <c r="AX5388" s="3">
        <v>17</v>
      </c>
      <c r="AY5388" s="3">
        <v>100</v>
      </c>
      <c r="AZ5388" s="6" t="str">
        <f t="shared" si="592"/>
        <v>2704.13</v>
      </c>
      <c r="BC5388" s="12" t="s">
        <v>13716</v>
      </c>
      <c r="BJ5388" s="12">
        <f t="shared" si="593"/>
        <v>0</v>
      </c>
      <c r="BK5388" s="12">
        <f t="shared" si="594"/>
        <v>0</v>
      </c>
      <c r="BW5388" s="3" t="s">
        <v>13851</v>
      </c>
      <c r="CQ5388" s="3" t="str">
        <f>CONCATENATE(baseURL!$A$1,baseURL!$B$1,baseURL!$C$1,".",C5388,".",L5388,".pkl&amp;seq=",BC5388)</f>
        <v>http://proteomics.broadinstitute.org/millscripts/viewfeed.pl?side=xl&amp;cycle=1&amp;fixedMods=iaaC&amp;file=msdataSM/iPRG2012_nd/cpick_in/iPRG2012_nd.2704.13.2.pkl&amp;seq=SVGFGLVYNSVAEAK</v>
      </c>
    </row>
    <row r="5389" spans="1:95" x14ac:dyDescent="0.2">
      <c r="A5389" s="3">
        <v>2836</v>
      </c>
      <c r="B5389" s="2" t="s">
        <v>13852</v>
      </c>
      <c r="C5389" s="2" t="s">
        <v>13853</v>
      </c>
      <c r="D5389" s="3">
        <v>14046</v>
      </c>
      <c r="E5389" s="3">
        <v>14030</v>
      </c>
      <c r="F5389" s="3">
        <v>56799</v>
      </c>
      <c r="G5389" s="3">
        <v>16733</v>
      </c>
      <c r="H5389" s="3">
        <v>48.199599999999997</v>
      </c>
      <c r="I5389" s="30">
        <v>881.14131999999995</v>
      </c>
      <c r="J5389" s="30">
        <v>881.13879329999997</v>
      </c>
      <c r="K5389" s="30">
        <v>2.5300000000000001E-3</v>
      </c>
      <c r="L5389" s="3">
        <v>3</v>
      </c>
      <c r="M5389" s="3">
        <v>3</v>
      </c>
      <c r="N5389" s="10">
        <f t="shared" si="588"/>
        <v>1</v>
      </c>
      <c r="O5389" s="35">
        <v>3</v>
      </c>
      <c r="P5389" s="17"/>
      <c r="Q5389" s="40">
        <v>2641.4056399999999</v>
      </c>
      <c r="R5389" s="40">
        <v>881.14005999999995</v>
      </c>
      <c r="S5389" s="18">
        <f t="shared" si="589"/>
        <v>1.4299656288491041</v>
      </c>
      <c r="T5389" s="18">
        <f t="shared" si="590"/>
        <v>-1.4375694143037292</v>
      </c>
      <c r="U5389" s="18">
        <f t="shared" si="591"/>
        <v>-1.4299656288491041</v>
      </c>
      <c r="V5389" s="30">
        <v>881.13879999999995</v>
      </c>
      <c r="Z5389" s="3" t="s">
        <v>47</v>
      </c>
      <c r="AA5389" s="3" t="s">
        <v>47</v>
      </c>
      <c r="AB5389" s="12" t="s">
        <v>47</v>
      </c>
      <c r="AC5389" s="3" t="s">
        <v>48</v>
      </c>
      <c r="AE5389" s="3" t="s">
        <v>48</v>
      </c>
      <c r="AF5389" s="3" t="s">
        <v>48</v>
      </c>
      <c r="AG5389" s="3" t="s">
        <v>52</v>
      </c>
      <c r="AI5389" s="3" t="s">
        <v>48</v>
      </c>
      <c r="AL5389" s="3" t="s">
        <v>48</v>
      </c>
      <c r="AU5389" s="3">
        <v>0</v>
      </c>
      <c r="AV5389" s="3">
        <v>3</v>
      </c>
      <c r="AW5389" s="3">
        <v>1</v>
      </c>
      <c r="AX5389" s="3">
        <v>3</v>
      </c>
      <c r="AY5389" s="3">
        <v>100</v>
      </c>
      <c r="AZ5389" s="6" t="str">
        <f t="shared" si="592"/>
        <v>2704.14</v>
      </c>
      <c r="BC5389" s="12" t="s">
        <v>13854</v>
      </c>
      <c r="BJ5389" s="12">
        <f t="shared" si="593"/>
        <v>0</v>
      </c>
      <c r="BK5389" s="12">
        <f t="shared" si="594"/>
        <v>0</v>
      </c>
      <c r="CQ5389" s="3" t="str">
        <f>CONCATENATE(baseURL!$A$1,baseURL!$B$1,baseURL!$C$1,".",C5389,".",L5389,".pkl&amp;seq=",BC5389)</f>
        <v>http://proteomics.broadinstitute.org/millscripts/viewfeed.pl?side=xl&amp;cycle=1&amp;fixedMods=iaaC&amp;file=msdataSM/iPRG2012_nd/cpick_in/iPRG2012_nd.2704.14.3.pkl&amp;seq=NRGLDLVVNEVSNRSTPSVVGFGPK</v>
      </c>
    </row>
    <row r="5390" spans="1:95" x14ac:dyDescent="0.2">
      <c r="A5390" s="3">
        <v>1516</v>
      </c>
      <c r="B5390" s="2" t="s">
        <v>13855</v>
      </c>
      <c r="C5390" s="2" t="s">
        <v>13856</v>
      </c>
      <c r="D5390" s="3">
        <v>14034</v>
      </c>
      <c r="E5390" s="3">
        <v>14018</v>
      </c>
      <c r="F5390" s="3">
        <v>56787</v>
      </c>
      <c r="G5390" s="3">
        <v>16721</v>
      </c>
      <c r="H5390" s="3">
        <v>48.1845</v>
      </c>
      <c r="I5390" s="30">
        <v>544.29150000000004</v>
      </c>
      <c r="J5390" s="30">
        <v>544.29016409999997</v>
      </c>
      <c r="K5390" s="30">
        <v>1.34E-3</v>
      </c>
      <c r="L5390" s="3">
        <v>3</v>
      </c>
      <c r="M5390" s="3">
        <v>3</v>
      </c>
      <c r="N5390" s="10">
        <f t="shared" si="588"/>
        <v>1</v>
      </c>
      <c r="O5390" s="35">
        <v>3</v>
      </c>
      <c r="P5390" s="17"/>
      <c r="Q5390" s="40">
        <v>1630.8581200000001</v>
      </c>
      <c r="R5390" s="40">
        <v>544.29088999999999</v>
      </c>
      <c r="S5390" s="18">
        <f t="shared" si="589"/>
        <v>1.1207242510553754</v>
      </c>
      <c r="T5390" s="18">
        <f t="shared" si="590"/>
        <v>-1.3336618586807032</v>
      </c>
      <c r="U5390" s="18">
        <f t="shared" si="591"/>
        <v>-1.8188803417260957</v>
      </c>
      <c r="V5390" s="30">
        <v>544.28989999999999</v>
      </c>
      <c r="W5390" s="3" t="s">
        <v>47</v>
      </c>
      <c r="X5390" s="3" t="s">
        <v>47</v>
      </c>
      <c r="Y5390" s="3" t="s">
        <v>47</v>
      </c>
      <c r="Z5390" s="3" t="s">
        <v>47</v>
      </c>
      <c r="AA5390" s="3" t="s">
        <v>48</v>
      </c>
      <c r="AB5390" s="12" t="s">
        <v>47</v>
      </c>
      <c r="AD5390" s="3" t="s">
        <v>47</v>
      </c>
      <c r="AE5390" s="3" t="s">
        <v>47</v>
      </c>
      <c r="AF5390" s="3" t="s">
        <v>48</v>
      </c>
      <c r="AG5390" s="3" t="s">
        <v>47</v>
      </c>
      <c r="AH5390" s="3" t="s">
        <v>47</v>
      </c>
      <c r="AK5390" s="3" t="s">
        <v>52</v>
      </c>
      <c r="AL5390" s="3" t="s">
        <v>48</v>
      </c>
      <c r="AM5390" s="3" t="s">
        <v>47</v>
      </c>
      <c r="AN5390" s="3" t="s">
        <v>47</v>
      </c>
      <c r="AO5390" s="3" t="s">
        <v>47</v>
      </c>
      <c r="AP5390" s="3" t="s">
        <v>48</v>
      </c>
      <c r="AU5390" s="3">
        <v>0</v>
      </c>
      <c r="AV5390" s="3">
        <v>12</v>
      </c>
      <c r="AW5390" s="3">
        <v>1</v>
      </c>
      <c r="AX5390" s="3">
        <v>12</v>
      </c>
      <c r="AY5390" s="3">
        <v>100</v>
      </c>
      <c r="AZ5390" s="6" t="str">
        <f t="shared" si="592"/>
        <v>2704.2</v>
      </c>
      <c r="BC5390" s="12" t="s">
        <v>13857</v>
      </c>
      <c r="BJ5390" s="12">
        <f t="shared" si="593"/>
        <v>1</v>
      </c>
      <c r="BK5390" s="12">
        <f t="shared" si="594"/>
        <v>0</v>
      </c>
      <c r="CQ5390" s="3" t="str">
        <f>CONCATENATE(baseURL!$A$1,baseURL!$B$1,baseURL!$C$1,".",C5390,".",L5390,".pkl&amp;seq=",BC5390)</f>
        <v>http://proteomics.broadinstitute.org/millscripts/viewfeed.pl?side=xl&amp;cycle=1&amp;fixedMods=iaaC&amp;file=msdataSM/iPRG2012_nd/cpick_in/iPRG2012_nd.2704.2.3.pkl&amp;seq=SLACVLTVLNEQQR</v>
      </c>
    </row>
    <row r="5391" spans="1:95" x14ac:dyDescent="0.2">
      <c r="A5391" s="3">
        <v>1228</v>
      </c>
      <c r="B5391" s="2" t="s">
        <v>13858</v>
      </c>
      <c r="C5391" s="2" t="s">
        <v>13859</v>
      </c>
      <c r="D5391" s="3">
        <v>14039</v>
      </c>
      <c r="E5391" s="3">
        <v>14023</v>
      </c>
      <c r="F5391" s="3">
        <v>56792</v>
      </c>
      <c r="G5391" s="3">
        <v>16726</v>
      </c>
      <c r="H5391" s="3">
        <v>48.188699999999997</v>
      </c>
      <c r="I5391" s="30">
        <v>634.82681000000002</v>
      </c>
      <c r="J5391" s="30">
        <v>635.37891869999999</v>
      </c>
      <c r="K5391" s="30">
        <v>-0.55210999999999999</v>
      </c>
      <c r="L5391" s="3">
        <v>4</v>
      </c>
      <c r="M5391" s="3">
        <v>2</v>
      </c>
      <c r="N5391" s="10">
        <f t="shared" si="588"/>
        <v>-1</v>
      </c>
      <c r="O5391" s="35">
        <v>2</v>
      </c>
      <c r="P5391" s="11"/>
      <c r="Q5391" s="40">
        <v>1269.75251</v>
      </c>
      <c r="R5391" s="40">
        <v>635.37989000000005</v>
      </c>
      <c r="S5391" s="18">
        <f t="shared" si="589"/>
        <v>-870.47136477678362</v>
      </c>
      <c r="T5391" s="18">
        <f t="shared" si="590"/>
        <v>-1.5286917564548388</v>
      </c>
      <c r="U5391" s="18">
        <f t="shared" si="591"/>
        <v>-2.030281443185086</v>
      </c>
      <c r="V5391" s="30">
        <v>635.37860000000001</v>
      </c>
      <c r="Z5391" s="3" t="s">
        <v>52</v>
      </c>
      <c r="AA5391" s="3" t="s">
        <v>47</v>
      </c>
      <c r="AB5391" s="12" t="s">
        <v>52</v>
      </c>
      <c r="AC5391" s="3" t="s">
        <v>48</v>
      </c>
      <c r="AE5391" s="3" t="s">
        <v>47</v>
      </c>
      <c r="AK5391" s="3" t="s">
        <v>52</v>
      </c>
      <c r="AO5391" s="3" t="s">
        <v>47</v>
      </c>
      <c r="AU5391" s="3">
        <v>0</v>
      </c>
      <c r="AV5391" s="3">
        <v>3</v>
      </c>
      <c r="AW5391" s="3">
        <v>1</v>
      </c>
      <c r="AX5391" s="3">
        <v>3</v>
      </c>
      <c r="AY5391" s="3">
        <v>100</v>
      </c>
      <c r="AZ5391" s="6" t="str">
        <f t="shared" si="592"/>
        <v>2704.7</v>
      </c>
      <c r="BC5391" s="12" t="s">
        <v>13860</v>
      </c>
      <c r="BE5391" s="12" t="s">
        <v>258</v>
      </c>
      <c r="BJ5391" s="12">
        <f t="shared" si="593"/>
        <v>0</v>
      </c>
      <c r="BK5391" s="12">
        <f t="shared" si="594"/>
        <v>0</v>
      </c>
      <c r="CQ5391" s="3" t="str">
        <f>CONCATENATE(baseURL!$A$1,baseURL!$B$1,baseURL!$C$1,".",C5391,".",L5391,".pkl&amp;seq=",BC5391,"&amp;varMods=Dimethyl-R")</f>
        <v>http://proteomics.broadinstitute.org/millscripts/viewfeed.pl?side=xl&amp;cycle=1&amp;fixedMods=iaaC&amp;file=msdataSM/iPRG2012_nd/cpick_in/iPRG2012_nd.2704.7.4.pkl&amp;seq=GLLrQLTVNDL&amp;varMods=Dimethyl-R</v>
      </c>
    </row>
    <row r="5392" spans="1:95" x14ac:dyDescent="0.2">
      <c r="A5392" s="3">
        <v>3798</v>
      </c>
      <c r="B5392" s="2" t="s">
        <v>13861</v>
      </c>
      <c r="C5392" s="2" t="s">
        <v>13843</v>
      </c>
      <c r="D5392" s="3">
        <v>14040</v>
      </c>
      <c r="E5392" s="3">
        <v>14024</v>
      </c>
      <c r="F5392" s="3">
        <v>56793</v>
      </c>
      <c r="G5392" s="3">
        <v>16727</v>
      </c>
      <c r="H5392" s="3">
        <v>48.189599999999999</v>
      </c>
      <c r="I5392" s="30">
        <v>660.86032999999998</v>
      </c>
      <c r="J5392" s="30">
        <v>661.10612719999995</v>
      </c>
      <c r="K5392" s="30">
        <v>-0.24579999999999999</v>
      </c>
      <c r="L5392" s="3">
        <v>0</v>
      </c>
      <c r="M5392" s="3">
        <v>4</v>
      </c>
      <c r="N5392" s="10">
        <f t="shared" si="588"/>
        <v>1</v>
      </c>
      <c r="O5392" s="35">
        <v>4</v>
      </c>
      <c r="P5392" s="17"/>
      <c r="Q5392" s="40">
        <v>2641.4056399999999</v>
      </c>
      <c r="R5392" s="40">
        <v>661.10686999999996</v>
      </c>
      <c r="S5392" s="18">
        <f t="shared" si="589"/>
        <v>-372.92003938785541</v>
      </c>
      <c r="T5392" s="18">
        <f t="shared" si="590"/>
        <v>-1.1235702330726223</v>
      </c>
      <c r="U5392" s="18">
        <f t="shared" si="591"/>
        <v>-1.0134518795935599</v>
      </c>
      <c r="V5392" s="30">
        <v>661.10619999999994</v>
      </c>
      <c r="W5392" s="3" t="s">
        <v>47</v>
      </c>
      <c r="X5392" s="3" t="s">
        <v>47</v>
      </c>
      <c r="Y5392" s="3" t="s">
        <v>47</v>
      </c>
      <c r="Z5392" s="3" t="s">
        <v>47</v>
      </c>
      <c r="AA5392" s="3" t="s">
        <v>47</v>
      </c>
      <c r="AB5392" s="12" t="s">
        <v>47</v>
      </c>
      <c r="AC5392" s="3" t="s">
        <v>47</v>
      </c>
      <c r="AE5392" s="3" t="s">
        <v>47</v>
      </c>
      <c r="AF5392" s="3" t="s">
        <v>47</v>
      </c>
      <c r="AG5392" s="3" t="s">
        <v>52</v>
      </c>
      <c r="AI5392" s="3" t="s">
        <v>47</v>
      </c>
      <c r="AK5392" s="3" t="s">
        <v>47</v>
      </c>
      <c r="AL5392" s="3" t="s">
        <v>48</v>
      </c>
      <c r="AM5392" s="3" t="s">
        <v>47</v>
      </c>
      <c r="AN5392" s="3" t="s">
        <v>48</v>
      </c>
      <c r="AU5392" s="3">
        <v>0</v>
      </c>
      <c r="AV5392" s="3">
        <v>12</v>
      </c>
      <c r="AW5392" s="3">
        <v>1</v>
      </c>
      <c r="AX5392" s="3">
        <v>12</v>
      </c>
      <c r="AY5392" s="3">
        <v>100</v>
      </c>
      <c r="AZ5392" s="6" t="str">
        <f t="shared" si="592"/>
        <v>2704.8</v>
      </c>
      <c r="BC5392" s="12" t="s">
        <v>13854</v>
      </c>
      <c r="BJ5392" s="12">
        <f t="shared" si="593"/>
        <v>0</v>
      </c>
      <c r="BK5392" s="12">
        <f t="shared" si="594"/>
        <v>0</v>
      </c>
      <c r="CQ5392" s="3" t="str">
        <f>CONCATENATE(baseURL!$A$1,baseURL!$B$1,baseURL!$C$1,".",C5392,".",L5392,".pkl&amp;seq=",BC5392)</f>
        <v>http://proteomics.broadinstitute.org/millscripts/viewfeed.pl?side=xl&amp;cycle=1&amp;fixedMods=iaaC&amp;file=msdataSM/iPRG2012_nd/cpick_in/iPRG2012_nd.2704.8.0.pkl&amp;seq=NRGLDLVVNEVSNRSTPSVVGFGPK</v>
      </c>
    </row>
    <row r="5393" spans="1:95" x14ac:dyDescent="0.2">
      <c r="A5393" s="3">
        <v>1115</v>
      </c>
      <c r="B5393" s="2" t="s">
        <v>13862</v>
      </c>
      <c r="C5393" s="2" t="s">
        <v>13863</v>
      </c>
      <c r="D5393" s="3">
        <v>14047</v>
      </c>
      <c r="E5393" s="3">
        <v>14031</v>
      </c>
      <c r="F5393" s="3">
        <v>56807</v>
      </c>
      <c r="G5393" s="3">
        <v>16735</v>
      </c>
      <c r="H5393" s="3">
        <v>48.209899999999998</v>
      </c>
      <c r="I5393" s="30">
        <v>467.77485999999999</v>
      </c>
      <c r="J5393" s="30">
        <v>467.77418870000002</v>
      </c>
      <c r="K5393" s="30">
        <v>6.7000000000000002E-4</v>
      </c>
      <c r="L5393" s="3">
        <v>2</v>
      </c>
      <c r="M5393" s="3">
        <v>2</v>
      </c>
      <c r="N5393" s="10">
        <f t="shared" si="588"/>
        <v>1</v>
      </c>
      <c r="O5393" s="35">
        <v>2</v>
      </c>
      <c r="P5393" s="17"/>
      <c r="Q5393" s="40">
        <v>934.55089999999996</v>
      </c>
      <c r="R5393" s="40">
        <v>467.77909</v>
      </c>
      <c r="S5393" s="18">
        <f t="shared" si="589"/>
        <v>-9.0427299775345649</v>
      </c>
      <c r="T5393" s="18">
        <f t="shared" si="590"/>
        <v>-10.477809087130845</v>
      </c>
      <c r="U5393" s="18">
        <f t="shared" si="591"/>
        <v>-11.95008524212524</v>
      </c>
      <c r="V5393" s="30">
        <v>467.77350000000001</v>
      </c>
      <c r="Y5393" s="3" t="s">
        <v>47</v>
      </c>
      <c r="AA5393" s="3" t="s">
        <v>47</v>
      </c>
      <c r="AC5393" s="3" t="s">
        <v>48</v>
      </c>
      <c r="AF5393" s="3" t="s">
        <v>47</v>
      </c>
      <c r="AL5393" s="3" t="s">
        <v>52</v>
      </c>
      <c r="AM5393" s="3" t="s">
        <v>47</v>
      </c>
      <c r="AP5393" s="3" t="s">
        <v>52</v>
      </c>
      <c r="AU5393" s="3">
        <v>0</v>
      </c>
      <c r="AV5393" s="3">
        <v>4</v>
      </c>
      <c r="AW5393" s="3">
        <v>1</v>
      </c>
      <c r="AX5393" s="3">
        <v>4</v>
      </c>
      <c r="AY5393" s="3">
        <v>100</v>
      </c>
      <c r="AZ5393" s="6" t="str">
        <f t="shared" si="592"/>
        <v>2705.1</v>
      </c>
      <c r="BC5393" s="12" t="s">
        <v>13864</v>
      </c>
      <c r="BJ5393" s="12">
        <f t="shared" si="593"/>
        <v>0</v>
      </c>
      <c r="BK5393" s="12">
        <f t="shared" si="594"/>
        <v>0</v>
      </c>
      <c r="CQ5393" s="3" t="str">
        <f>CONCATENATE(baseURL!$A$1,baseURL!$B$1,baseURL!$C$1,".",C5393,".",L5393,".pkl&amp;seq=",BC5393)</f>
        <v>http://proteomics.broadinstitute.org/millscripts/viewfeed.pl?side=xl&amp;cycle=1&amp;fixedMods=iaaC&amp;file=msdataSM/iPRG2012_nd/cpick_in/iPRG2012_nd.2705.1.2.pkl&amp;seq=LLWYLAR</v>
      </c>
    </row>
    <row r="5394" spans="1:95" x14ac:dyDescent="0.2">
      <c r="A5394" s="3">
        <v>6354</v>
      </c>
      <c r="B5394" s="2" t="s">
        <v>13868</v>
      </c>
      <c r="C5394" s="2" t="s">
        <v>13869</v>
      </c>
      <c r="D5394" s="3">
        <v>14052</v>
      </c>
      <c r="E5394" s="3">
        <v>14036</v>
      </c>
      <c r="F5394" s="3">
        <v>56812</v>
      </c>
      <c r="G5394" s="3">
        <v>16740</v>
      </c>
      <c r="H5394" s="3">
        <v>48.2241</v>
      </c>
      <c r="I5394" s="30">
        <v>724.40467999999998</v>
      </c>
      <c r="J5394" s="30">
        <v>724.40472309999996</v>
      </c>
      <c r="K5394" s="30">
        <v>-4.0000000000000003E-5</v>
      </c>
      <c r="L5394" s="3">
        <v>2</v>
      </c>
      <c r="M5394" s="3">
        <v>2</v>
      </c>
      <c r="N5394" s="10">
        <f t="shared" si="588"/>
        <v>1</v>
      </c>
      <c r="O5394" s="35">
        <v>2</v>
      </c>
      <c r="P5394" s="17"/>
      <c r="Q5394" s="40">
        <v>1447.8042700000001</v>
      </c>
      <c r="R5394" s="40">
        <v>724.40576999999996</v>
      </c>
      <c r="S5394" s="18">
        <f t="shared" si="589"/>
        <v>-1.5046815543400471</v>
      </c>
      <c r="T5394" s="18">
        <f t="shared" si="590"/>
        <v>-1.4451845131020078</v>
      </c>
      <c r="U5394" s="18">
        <f t="shared" si="591"/>
        <v>-1.477072718392769</v>
      </c>
      <c r="V5394" s="30">
        <v>724.40470000000005</v>
      </c>
      <c r="W5394" s="3" t="s">
        <v>47</v>
      </c>
      <c r="X5394" s="3" t="s">
        <v>47</v>
      </c>
      <c r="Y5394" s="3" t="s">
        <v>47</v>
      </c>
      <c r="Z5394" s="3" t="s">
        <v>47</v>
      </c>
      <c r="AA5394" s="3" t="s">
        <v>48</v>
      </c>
      <c r="AB5394" s="12" t="s">
        <v>47</v>
      </c>
      <c r="AC5394" s="3" t="s">
        <v>47</v>
      </c>
      <c r="AD5394" s="3" t="s">
        <v>47</v>
      </c>
      <c r="AE5394" s="3" t="s">
        <v>47</v>
      </c>
      <c r="AF5394" s="3" t="s">
        <v>47</v>
      </c>
      <c r="AG5394" s="3" t="s">
        <v>47</v>
      </c>
      <c r="AH5394" s="3" t="s">
        <v>47</v>
      </c>
      <c r="AI5394" s="3" t="s">
        <v>47</v>
      </c>
      <c r="AJ5394" s="3" t="s">
        <v>47</v>
      </c>
      <c r="AK5394" s="3" t="s">
        <v>47</v>
      </c>
      <c r="AL5394" s="3" t="s">
        <v>48</v>
      </c>
      <c r="AU5394" s="3">
        <v>0</v>
      </c>
      <c r="AV5394" s="3">
        <v>14</v>
      </c>
      <c r="AW5394" s="3">
        <v>1</v>
      </c>
      <c r="AX5394" s="3">
        <v>14</v>
      </c>
      <c r="AY5394" s="3">
        <v>100</v>
      </c>
      <c r="AZ5394" s="6" t="str">
        <f t="shared" si="592"/>
        <v>2705.6</v>
      </c>
      <c r="BC5394" s="12" t="s">
        <v>13870</v>
      </c>
      <c r="BJ5394" s="12">
        <f t="shared" si="593"/>
        <v>0</v>
      </c>
      <c r="BK5394" s="12">
        <f t="shared" si="594"/>
        <v>0</v>
      </c>
      <c r="CQ5394" s="3" t="str">
        <f>CONCATENATE(baseURL!$A$1,baseURL!$B$1,baseURL!$C$1,".",C5394,".",L5394,".pkl&amp;seq=",BC5394)</f>
        <v>http://proteomics.broadinstitute.org/millscripts/viewfeed.pl?side=xl&amp;cycle=1&amp;fixedMods=iaaC&amp;file=msdataSM/iPRG2012_nd/cpick_in/iPRG2012_nd.2705.6.2.pkl&amp;seq=VVGLSTLPELYEK</v>
      </c>
    </row>
    <row r="5395" spans="1:95" x14ac:dyDescent="0.2">
      <c r="A5395" s="3">
        <v>6543</v>
      </c>
      <c r="B5395" s="2" t="s">
        <v>13873</v>
      </c>
      <c r="C5395" s="2" t="s">
        <v>13874</v>
      </c>
      <c r="D5395" s="3">
        <v>14055</v>
      </c>
      <c r="E5395" s="3">
        <v>14039</v>
      </c>
      <c r="F5395" s="3">
        <v>56830</v>
      </c>
      <c r="G5395" s="3">
        <v>16744</v>
      </c>
      <c r="H5395" s="3">
        <v>48.248699999999999</v>
      </c>
      <c r="I5395" s="30">
        <v>653.69340999999997</v>
      </c>
      <c r="J5395" s="30">
        <v>653.69297840000002</v>
      </c>
      <c r="K5395" s="30">
        <v>4.2999999999999999E-4</v>
      </c>
      <c r="L5395" s="3">
        <v>3</v>
      </c>
      <c r="M5395" s="3">
        <v>3</v>
      </c>
      <c r="N5395" s="10">
        <f t="shared" si="588"/>
        <v>1</v>
      </c>
      <c r="O5395" s="35">
        <v>3</v>
      </c>
      <c r="P5395" s="17"/>
      <c r="Q5395" s="40">
        <v>1959.0658000000001</v>
      </c>
      <c r="R5395" s="40">
        <v>653.69344999999998</v>
      </c>
      <c r="S5395" s="18">
        <f t="shared" si="589"/>
        <v>-6.1190761530036053E-2</v>
      </c>
      <c r="T5395" s="18">
        <f t="shared" si="590"/>
        <v>-0.72143907816260089</v>
      </c>
      <c r="U5395" s="18">
        <f t="shared" si="591"/>
        <v>-0.99434987447177803</v>
      </c>
      <c r="V5395" s="30">
        <v>653.69280000000003</v>
      </c>
      <c r="W5395" s="3" t="s">
        <v>47</v>
      </c>
      <c r="X5395" s="3" t="s">
        <v>47</v>
      </c>
      <c r="Y5395" s="3" t="s">
        <v>47</v>
      </c>
      <c r="Z5395" s="3" t="s">
        <v>47</v>
      </c>
      <c r="AA5395" s="3" t="s">
        <v>48</v>
      </c>
      <c r="AB5395" s="12" t="s">
        <v>47</v>
      </c>
      <c r="AC5395" s="3" t="s">
        <v>47</v>
      </c>
      <c r="AD5395" s="3" t="s">
        <v>47</v>
      </c>
      <c r="AE5395" s="3" t="s">
        <v>47</v>
      </c>
      <c r="AF5395" s="3" t="s">
        <v>47</v>
      </c>
      <c r="AG5395" s="3" t="s">
        <v>47</v>
      </c>
      <c r="AH5395" s="3" t="s">
        <v>47</v>
      </c>
      <c r="AI5395" s="3" t="s">
        <v>47</v>
      </c>
      <c r="AJ5395" s="3" t="s">
        <v>47</v>
      </c>
      <c r="AK5395" s="3" t="s">
        <v>47</v>
      </c>
      <c r="AL5395" s="3" t="s">
        <v>47</v>
      </c>
      <c r="AU5395" s="3">
        <v>0</v>
      </c>
      <c r="AV5395" s="3">
        <v>15</v>
      </c>
      <c r="AW5395" s="3">
        <v>1</v>
      </c>
      <c r="AX5395" s="3">
        <v>15</v>
      </c>
      <c r="AY5395" s="3">
        <v>100</v>
      </c>
      <c r="AZ5395" s="6" t="str">
        <f t="shared" si="592"/>
        <v>2706.3</v>
      </c>
      <c r="BC5395" s="12" t="s">
        <v>13751</v>
      </c>
      <c r="BJ5395" s="12">
        <f t="shared" si="593"/>
        <v>0</v>
      </c>
      <c r="BK5395" s="12">
        <f t="shared" si="594"/>
        <v>0</v>
      </c>
      <c r="CQ5395" s="3" t="str">
        <f>CONCATENATE(baseURL!$A$1,baseURL!$B$1,baseURL!$C$1,".",C5395,".",L5395,".pkl&amp;seq=",BC5395)</f>
        <v>http://proteomics.broadinstitute.org/millscripts/viewfeed.pl?side=xl&amp;cycle=1&amp;fixedMods=iaaC&amp;file=msdataSM/iPRG2012_nd/cpick_in/iPRG2012_nd.2706.3.3.pkl&amp;seq=SVKFVQGLLQNAAANAEAK</v>
      </c>
    </row>
    <row r="5396" spans="1:95" x14ac:dyDescent="0.2">
      <c r="A5396" s="3">
        <v>4395</v>
      </c>
      <c r="B5396" s="2" t="s">
        <v>13875</v>
      </c>
      <c r="C5396" s="2" t="s">
        <v>13876</v>
      </c>
      <c r="D5396" s="3">
        <v>14056</v>
      </c>
      <c r="E5396" s="3">
        <v>14040</v>
      </c>
      <c r="F5396" s="3">
        <v>56849</v>
      </c>
      <c r="G5396" s="3">
        <v>16746</v>
      </c>
      <c r="H5396" s="3">
        <v>48.2592</v>
      </c>
      <c r="I5396" s="30">
        <v>407.88979</v>
      </c>
      <c r="J5396" s="30">
        <v>407.88931780000001</v>
      </c>
      <c r="K5396" s="30">
        <v>4.6999999999999999E-4</v>
      </c>
      <c r="L5396" s="3">
        <v>3</v>
      </c>
      <c r="M5396" s="3">
        <v>3</v>
      </c>
      <c r="N5396" s="10">
        <f t="shared" si="588"/>
        <v>1</v>
      </c>
      <c r="O5396" s="35">
        <v>3</v>
      </c>
      <c r="P5396" s="17"/>
      <c r="Q5396" s="40">
        <v>1221.65274</v>
      </c>
      <c r="R5396" s="40">
        <v>407.88909999999998</v>
      </c>
      <c r="S5396" s="18">
        <f t="shared" si="589"/>
        <v>1.691636280597014</v>
      </c>
      <c r="T5396" s="18">
        <f t="shared" si="590"/>
        <v>0.53396866949842681</v>
      </c>
      <c r="U5396" s="18">
        <f t="shared" si="591"/>
        <v>-0.49032935669680638</v>
      </c>
      <c r="V5396" s="30">
        <v>407.88889999999998</v>
      </c>
      <c r="W5396" s="3" t="s">
        <v>47</v>
      </c>
      <c r="X5396" s="3" t="s">
        <v>47</v>
      </c>
      <c r="Y5396" s="3" t="s">
        <v>47</v>
      </c>
      <c r="Z5396" s="3" t="s">
        <v>47</v>
      </c>
      <c r="AA5396" s="3" t="s">
        <v>47</v>
      </c>
      <c r="AC5396" s="3" t="s">
        <v>47</v>
      </c>
      <c r="AD5396" s="3" t="s">
        <v>47</v>
      </c>
      <c r="AE5396" s="3" t="s">
        <v>47</v>
      </c>
      <c r="AF5396" s="3" t="s">
        <v>48</v>
      </c>
      <c r="AG5396" s="3" t="s">
        <v>47</v>
      </c>
      <c r="AH5396" s="3" t="s">
        <v>47</v>
      </c>
      <c r="AI5396" s="3" t="s">
        <v>48</v>
      </c>
      <c r="AK5396" s="3" t="s">
        <v>47</v>
      </c>
      <c r="AL5396" s="3" t="s">
        <v>48</v>
      </c>
      <c r="AM5396" s="3" t="s">
        <v>47</v>
      </c>
      <c r="AU5396" s="3">
        <v>0</v>
      </c>
      <c r="AV5396" s="3">
        <v>12</v>
      </c>
      <c r="AW5396" s="3">
        <v>1</v>
      </c>
      <c r="AX5396" s="3">
        <v>12</v>
      </c>
      <c r="AY5396" s="3">
        <v>100</v>
      </c>
      <c r="AZ5396" s="6" t="str">
        <f t="shared" si="592"/>
        <v>2707.1</v>
      </c>
      <c r="BC5396" s="12" t="s">
        <v>13877</v>
      </c>
      <c r="BJ5396" s="12">
        <f t="shared" si="593"/>
        <v>0</v>
      </c>
      <c r="BK5396" s="12">
        <f t="shared" si="594"/>
        <v>0</v>
      </c>
      <c r="CQ5396" s="3" t="str">
        <f>CONCATENATE(baseURL!$A$1,baseURL!$B$1,baseURL!$C$1,".",C5396,".",L5396,".pkl&amp;seq=",BC5396)</f>
        <v>http://proteomics.broadinstitute.org/millscripts/viewfeed.pl?side=xl&amp;cycle=1&amp;fixedMods=iaaC&amp;file=msdataSM/iPRG2012_nd/cpick_in/iPRG2012_nd.2707.1.3.pkl&amp;seq=FFDPRVWVR</v>
      </c>
    </row>
    <row r="5397" spans="1:95" x14ac:dyDescent="0.2">
      <c r="A5397" s="3">
        <v>4755</v>
      </c>
      <c r="B5397" s="2" t="s">
        <v>13878</v>
      </c>
      <c r="C5397" s="2" t="s">
        <v>13871</v>
      </c>
      <c r="D5397" s="3">
        <v>14057</v>
      </c>
      <c r="E5397" s="3">
        <v>14041</v>
      </c>
      <c r="F5397" s="3">
        <v>56850</v>
      </c>
      <c r="G5397" s="3">
        <v>16747</v>
      </c>
      <c r="H5397" s="3">
        <v>48.261699999999998</v>
      </c>
      <c r="I5397" s="30">
        <v>528.63993000000005</v>
      </c>
      <c r="J5397" s="30">
        <v>528.63740949999999</v>
      </c>
      <c r="K5397" s="30">
        <v>2.5200000000000001E-3</v>
      </c>
      <c r="L5397" s="3">
        <v>3</v>
      </c>
      <c r="M5397" s="3">
        <v>3</v>
      </c>
      <c r="N5397" s="10">
        <f t="shared" si="588"/>
        <v>1</v>
      </c>
      <c r="O5397" s="35">
        <v>3</v>
      </c>
      <c r="P5397" s="17"/>
      <c r="Q5397" s="40">
        <v>1583.9003</v>
      </c>
      <c r="R5397" s="40">
        <v>528.63828000000001</v>
      </c>
      <c r="S5397" s="18">
        <f t="shared" si="589"/>
        <v>3.1212268624220014</v>
      </c>
      <c r="T5397" s="18">
        <f t="shared" si="590"/>
        <v>-1.6466836265037259</v>
      </c>
      <c r="U5397" s="18">
        <f t="shared" si="591"/>
        <v>-2.2321501196936477</v>
      </c>
      <c r="V5397" s="30">
        <v>528.63710000000003</v>
      </c>
      <c r="W5397" s="3" t="s">
        <v>47</v>
      </c>
      <c r="X5397" s="3" t="s">
        <v>47</v>
      </c>
      <c r="Y5397" s="3" t="s">
        <v>47</v>
      </c>
      <c r="Z5397" s="3" t="s">
        <v>47</v>
      </c>
      <c r="AA5397" s="3" t="s">
        <v>48</v>
      </c>
      <c r="AB5397" s="12" t="s">
        <v>47</v>
      </c>
      <c r="AC5397" s="3" t="s">
        <v>47</v>
      </c>
      <c r="AD5397" s="3" t="s">
        <v>47</v>
      </c>
      <c r="AE5397" s="3" t="s">
        <v>47</v>
      </c>
      <c r="AF5397" s="3" t="s">
        <v>47</v>
      </c>
      <c r="AG5397" s="3" t="s">
        <v>47</v>
      </c>
      <c r="AH5397" s="3" t="s">
        <v>47</v>
      </c>
      <c r="AI5397" s="3" t="s">
        <v>48</v>
      </c>
      <c r="AJ5397" s="3" t="s">
        <v>47</v>
      </c>
      <c r="AK5397" s="3" t="s">
        <v>47</v>
      </c>
      <c r="AL5397" s="3" t="s">
        <v>47</v>
      </c>
      <c r="AM5397" s="3" t="s">
        <v>47</v>
      </c>
      <c r="AN5397" s="3" t="s">
        <v>47</v>
      </c>
      <c r="AU5397" s="3">
        <v>0</v>
      </c>
      <c r="AV5397" s="3">
        <v>16</v>
      </c>
      <c r="AW5397" s="3">
        <v>1</v>
      </c>
      <c r="AX5397" s="3">
        <v>16</v>
      </c>
      <c r="AY5397" s="3">
        <v>100</v>
      </c>
      <c r="AZ5397" s="6" t="str">
        <f t="shared" si="592"/>
        <v>2707.2</v>
      </c>
      <c r="BC5397" s="12" t="s">
        <v>13879</v>
      </c>
      <c r="BJ5397" s="12">
        <f t="shared" si="593"/>
        <v>0</v>
      </c>
      <c r="BK5397" s="12">
        <f t="shared" si="594"/>
        <v>0</v>
      </c>
      <c r="CQ5397" s="3" t="str">
        <f>CONCATENATE(baseURL!$A$1,baseURL!$B$1,baseURL!$C$1,".",C5397,".",L5397,".pkl&amp;seq=",BC5397)</f>
        <v>http://proteomics.broadinstitute.org/millscripts/viewfeed.pl?side=xl&amp;cycle=1&amp;fixedMods=iaaC&amp;file=msdataSM/iPRG2012_nd/cpick_in/iPRG2012_nd.2707.2.3.pkl&amp;seq=ALELKVDDELLVAR</v>
      </c>
    </row>
    <row r="5398" spans="1:95" x14ac:dyDescent="0.2">
      <c r="A5398" s="3">
        <v>2208</v>
      </c>
      <c r="B5398" s="2" t="s">
        <v>13880</v>
      </c>
      <c r="C5398" s="2" t="s">
        <v>13881</v>
      </c>
      <c r="D5398" s="3">
        <v>14058</v>
      </c>
      <c r="E5398" s="3">
        <v>14042</v>
      </c>
      <c r="F5398" s="3">
        <v>56851</v>
      </c>
      <c r="G5398" s="3">
        <v>16748</v>
      </c>
      <c r="H5398" s="3">
        <v>48.264200000000002</v>
      </c>
      <c r="I5398" s="30">
        <v>654.36235999999997</v>
      </c>
      <c r="J5398" s="30">
        <v>654.02821900000004</v>
      </c>
      <c r="K5398" s="30">
        <v>0.33413999999999999</v>
      </c>
      <c r="L5398" s="3">
        <v>0</v>
      </c>
      <c r="M5398" s="3">
        <v>3</v>
      </c>
      <c r="N5398" s="10">
        <f t="shared" si="588"/>
        <v>1</v>
      </c>
      <c r="O5398" s="35">
        <v>3</v>
      </c>
      <c r="P5398" s="17"/>
      <c r="Q5398" s="40">
        <v>1960.04982</v>
      </c>
      <c r="R5398" s="40">
        <v>654.02146000000005</v>
      </c>
      <c r="S5398" s="18">
        <f t="shared" si="589"/>
        <v>521.23671905187882</v>
      </c>
      <c r="T5398" s="18">
        <f t="shared" si="590"/>
        <v>10.334523273881855</v>
      </c>
      <c r="U5398" s="18">
        <f t="shared" si="591"/>
        <v>10.305472239278624</v>
      </c>
      <c r="V5398" s="30">
        <v>654.02819999999997</v>
      </c>
      <c r="Y5398" s="3" t="s">
        <v>48</v>
      </c>
      <c r="Z5398" s="3" t="s">
        <v>47</v>
      </c>
      <c r="AA5398" s="3" t="s">
        <v>47</v>
      </c>
      <c r="AB5398" s="12" t="s">
        <v>48</v>
      </c>
      <c r="AC5398" s="3" t="s">
        <v>48</v>
      </c>
      <c r="AH5398" s="3" t="s">
        <v>52</v>
      </c>
      <c r="AL5398" s="3" t="s">
        <v>52</v>
      </c>
      <c r="AO5398" s="3" t="s">
        <v>47</v>
      </c>
      <c r="AU5398" s="3">
        <v>0</v>
      </c>
      <c r="AV5398" s="3">
        <v>3</v>
      </c>
      <c r="AW5398" s="3">
        <v>1</v>
      </c>
      <c r="AX5398" s="3">
        <v>3</v>
      </c>
      <c r="AY5398" s="3">
        <v>100</v>
      </c>
      <c r="AZ5398" s="6" t="str">
        <f t="shared" si="592"/>
        <v>2707.3</v>
      </c>
      <c r="BC5398" s="12" t="s">
        <v>13882</v>
      </c>
      <c r="BJ5398" s="12">
        <f t="shared" si="593"/>
        <v>0</v>
      </c>
      <c r="BK5398" s="12">
        <f t="shared" si="594"/>
        <v>0</v>
      </c>
      <c r="BP5398" s="3" t="s">
        <v>54</v>
      </c>
      <c r="BR5398" s="3" t="s">
        <v>54</v>
      </c>
      <c r="CQ5398" s="3" t="str">
        <f>CONCATENATE(baseURL!$A$1,baseURL!$B$1,baseURL!$C$1,".",C5398,".",L5398,".pkl&amp;seq=",BC5398,"&amp;varMods=Deamidated-N")</f>
        <v>http://proteomics.broadinstitute.org/millscripts/viewfeed.pl?side=xl&amp;cycle=1&amp;fixedMods=iaaC&amp;file=msdataSM/iPRG2012_nd/cpick_in/iPRG2012_nd.2707.3.0.pkl&amp;seq=SVKFVQGLLQnAAANAEAK&amp;varMods=Deamidated-N</v>
      </c>
    </row>
    <row r="5399" spans="1:95" x14ac:dyDescent="0.2">
      <c r="A5399" s="3">
        <v>7131</v>
      </c>
      <c r="B5399" s="2" t="s">
        <v>13883</v>
      </c>
      <c r="C5399" s="2" t="s">
        <v>13884</v>
      </c>
      <c r="D5399" s="3">
        <v>14060</v>
      </c>
      <c r="E5399" s="3">
        <v>14044</v>
      </c>
      <c r="F5399" s="3">
        <v>56853</v>
      </c>
      <c r="G5399" s="3">
        <v>16750</v>
      </c>
      <c r="H5399" s="3">
        <v>48.270099999999999</v>
      </c>
      <c r="I5399" s="30">
        <v>789.04467999999997</v>
      </c>
      <c r="J5399" s="30">
        <v>788.71042599999998</v>
      </c>
      <c r="K5399" s="30">
        <v>0.33424999999999999</v>
      </c>
      <c r="L5399" s="3">
        <v>0</v>
      </c>
      <c r="M5399" s="3">
        <v>3</v>
      </c>
      <c r="N5399" s="10">
        <f t="shared" si="588"/>
        <v>1</v>
      </c>
      <c r="O5399" s="35">
        <v>3</v>
      </c>
      <c r="P5399" s="17"/>
      <c r="Q5399" s="40">
        <v>2364.1176399999999</v>
      </c>
      <c r="R5399" s="40">
        <v>788.71073000000001</v>
      </c>
      <c r="S5399" s="18">
        <f t="shared" si="589"/>
        <v>423.41252286495319</v>
      </c>
      <c r="T5399" s="18">
        <f t="shared" si="590"/>
        <v>-0.38543915844568472</v>
      </c>
      <c r="U5399" s="18">
        <f t="shared" si="591"/>
        <v>-0.7987719401269191</v>
      </c>
      <c r="V5399" s="30">
        <v>788.71010000000001</v>
      </c>
      <c r="Z5399" s="3" t="s">
        <v>52</v>
      </c>
      <c r="AA5399" s="3" t="s">
        <v>47</v>
      </c>
      <c r="AB5399" s="12" t="s">
        <v>47</v>
      </c>
      <c r="AC5399" s="3" t="s">
        <v>47</v>
      </c>
      <c r="AD5399" s="3" t="s">
        <v>47</v>
      </c>
      <c r="AG5399" s="3" t="s">
        <v>47</v>
      </c>
      <c r="AI5399" s="3" t="s">
        <v>48</v>
      </c>
      <c r="AL5399" s="3" t="s">
        <v>52</v>
      </c>
      <c r="AU5399" s="3">
        <v>0</v>
      </c>
      <c r="AV5399" s="3">
        <v>5</v>
      </c>
      <c r="AW5399" s="3">
        <v>2</v>
      </c>
      <c r="AX5399" s="3">
        <v>3</v>
      </c>
      <c r="AY5399" s="3">
        <v>60</v>
      </c>
      <c r="AZ5399" s="6" t="str">
        <f t="shared" si="592"/>
        <v>2707.5</v>
      </c>
      <c r="BC5399" s="12" t="s">
        <v>13885</v>
      </c>
      <c r="BJ5399" s="12">
        <f t="shared" si="593"/>
        <v>0</v>
      </c>
      <c r="BK5399" s="12">
        <f t="shared" si="594"/>
        <v>0</v>
      </c>
      <c r="BP5399" s="3" t="s">
        <v>54</v>
      </c>
      <c r="BR5399" s="3" t="s">
        <v>54</v>
      </c>
      <c r="BZ5399" s="3" t="s">
        <v>13886</v>
      </c>
      <c r="CC5399" s="3" t="s">
        <v>13886</v>
      </c>
      <c r="CQ5399" s="3" t="str">
        <f>CONCATENATE(baseURL!$A$1,baseURL!$B$1,baseURL!$C$1,".",C5399,".",L5399,".pkl&amp;seq=",BC5399,"&amp;varMods=Deamidated-N")</f>
        <v>http://proteomics.broadinstitute.org/millscripts/viewfeed.pl?side=xl&amp;cycle=1&amp;fixedMods=iaaC&amp;file=msdataSM/iPRG2012_nd/cpick_in/iPRG2012_nd.2707.5.0.pkl&amp;seq=ALSDAMFANPKADWGDDLPTTK&amp;varMods=Deamidated-N</v>
      </c>
    </row>
    <row r="5400" spans="1:95" x14ac:dyDescent="0.2">
      <c r="A5400" s="3">
        <v>7427</v>
      </c>
      <c r="B5400" s="2" t="s">
        <v>13887</v>
      </c>
      <c r="C5400" s="2" t="s">
        <v>13888</v>
      </c>
      <c r="D5400" s="3">
        <v>14061</v>
      </c>
      <c r="E5400" s="3">
        <v>14045</v>
      </c>
      <c r="F5400" s="3">
        <v>56854</v>
      </c>
      <c r="G5400" s="3">
        <v>16751</v>
      </c>
      <c r="H5400" s="3">
        <v>48.273400000000002</v>
      </c>
      <c r="I5400" s="30">
        <v>901.46397000000002</v>
      </c>
      <c r="J5400" s="30">
        <v>901.45886499999995</v>
      </c>
      <c r="K5400" s="30">
        <v>5.11E-3</v>
      </c>
      <c r="L5400" s="3">
        <v>2</v>
      </c>
      <c r="M5400" s="3">
        <v>2</v>
      </c>
      <c r="N5400" s="10">
        <f t="shared" si="588"/>
        <v>1</v>
      </c>
      <c r="O5400" s="35">
        <v>2</v>
      </c>
      <c r="P5400" s="17"/>
      <c r="Q5400" s="40">
        <v>1801.91914</v>
      </c>
      <c r="R5400" s="40">
        <v>901.46321</v>
      </c>
      <c r="S5400" s="18">
        <f t="shared" si="589"/>
        <v>0.84307378446854275</v>
      </c>
      <c r="T5400" s="18">
        <f t="shared" si="590"/>
        <v>-4.8199415703914896</v>
      </c>
      <c r="U5400" s="18">
        <f t="shared" si="591"/>
        <v>-4.7811158039741102</v>
      </c>
      <c r="V5400" s="30">
        <v>901.45889999999997</v>
      </c>
      <c r="Y5400" s="3" t="s">
        <v>47</v>
      </c>
      <c r="Z5400" s="3" t="s">
        <v>47</v>
      </c>
      <c r="AA5400" s="3" t="s">
        <v>47</v>
      </c>
      <c r="AB5400" s="12" t="s">
        <v>47</v>
      </c>
      <c r="AC5400" s="3" t="s">
        <v>47</v>
      </c>
      <c r="AD5400" s="3" t="s">
        <v>47</v>
      </c>
      <c r="AE5400" s="3" t="s">
        <v>47</v>
      </c>
      <c r="AF5400" s="3" t="s">
        <v>52</v>
      </c>
      <c r="AG5400" s="3" t="s">
        <v>47</v>
      </c>
      <c r="AH5400" s="3" t="s">
        <v>47</v>
      </c>
      <c r="AI5400" s="3" t="s">
        <v>47</v>
      </c>
      <c r="AJ5400" s="3" t="s">
        <v>47</v>
      </c>
      <c r="AK5400" s="3" t="s">
        <v>48</v>
      </c>
      <c r="AL5400" s="3" t="s">
        <v>47</v>
      </c>
      <c r="AM5400" s="3" t="s">
        <v>47</v>
      </c>
      <c r="AU5400" s="3">
        <v>0</v>
      </c>
      <c r="AV5400" s="3">
        <v>13</v>
      </c>
      <c r="AW5400" s="3">
        <v>1</v>
      </c>
      <c r="AX5400" s="3">
        <v>13</v>
      </c>
      <c r="AY5400" s="3">
        <v>100</v>
      </c>
      <c r="AZ5400" s="6" t="str">
        <f t="shared" si="592"/>
        <v>2707.6</v>
      </c>
      <c r="BC5400" s="12" t="s">
        <v>13889</v>
      </c>
      <c r="BJ5400" s="12">
        <f t="shared" si="593"/>
        <v>0</v>
      </c>
      <c r="BK5400" s="12">
        <f t="shared" si="594"/>
        <v>0</v>
      </c>
      <c r="CQ5400" s="3" t="str">
        <f>CONCATENATE(baseURL!$A$1,baseURL!$B$1,baseURL!$C$1,".",C5400,".",L5400,".pkl&amp;seq=",BC5400)</f>
        <v>http://proteomics.broadinstitute.org/millscripts/viewfeed.pl?side=xl&amp;cycle=1&amp;fixedMods=iaaC&amp;file=msdataSM/iPRG2012_nd/cpick_in/iPRG2012_nd.2707.6.2.pkl&amp;seq=SNVASWLQGTQVNLER</v>
      </c>
    </row>
    <row r="5401" spans="1:95" x14ac:dyDescent="0.2">
      <c r="A5401" s="3">
        <v>6168</v>
      </c>
      <c r="B5401" s="2" t="s">
        <v>13890</v>
      </c>
      <c r="C5401" s="2" t="s">
        <v>13875</v>
      </c>
      <c r="D5401" s="3">
        <v>14063</v>
      </c>
      <c r="E5401" s="3">
        <v>14047</v>
      </c>
      <c r="F5401" s="3">
        <v>56871</v>
      </c>
      <c r="G5401" s="3">
        <v>16754</v>
      </c>
      <c r="H5401" s="3">
        <v>48.285600000000002</v>
      </c>
      <c r="I5401" s="30">
        <v>569.98257999999998</v>
      </c>
      <c r="J5401" s="30">
        <v>569.98014980000005</v>
      </c>
      <c r="K5401" s="30">
        <v>2.4299999999999999E-3</v>
      </c>
      <c r="L5401" s="3">
        <v>3</v>
      </c>
      <c r="M5401" s="3">
        <v>3</v>
      </c>
      <c r="N5401" s="10">
        <f t="shared" si="588"/>
        <v>1</v>
      </c>
      <c r="O5401" s="35">
        <v>3</v>
      </c>
      <c r="P5401" s="17"/>
      <c r="Q5401" s="40">
        <v>1707.92758</v>
      </c>
      <c r="R5401" s="40">
        <v>569.98071000000004</v>
      </c>
      <c r="S5401" s="18">
        <f t="shared" si="589"/>
        <v>3.2808127838920447</v>
      </c>
      <c r="T5401" s="18">
        <f t="shared" si="590"/>
        <v>-0.9828402789198738</v>
      </c>
      <c r="U5401" s="18">
        <f t="shared" si="591"/>
        <v>-1.421100724621557</v>
      </c>
      <c r="V5401" s="30">
        <v>569.97990000000004</v>
      </c>
      <c r="W5401" s="3" t="s">
        <v>47</v>
      </c>
      <c r="X5401" s="3" t="s">
        <v>47</v>
      </c>
      <c r="Y5401" s="3" t="s">
        <v>47</v>
      </c>
      <c r="Z5401" s="3" t="s">
        <v>47</v>
      </c>
      <c r="AA5401" s="3" t="s">
        <v>48</v>
      </c>
      <c r="AB5401" s="12" t="s">
        <v>47</v>
      </c>
      <c r="AC5401" s="3" t="s">
        <v>47</v>
      </c>
      <c r="AD5401" s="3" t="s">
        <v>47</v>
      </c>
      <c r="AE5401" s="3" t="s">
        <v>47</v>
      </c>
      <c r="AF5401" s="3" t="s">
        <v>47</v>
      </c>
      <c r="AG5401" s="3" t="s">
        <v>47</v>
      </c>
      <c r="AH5401" s="3" t="s">
        <v>47</v>
      </c>
      <c r="AI5401" s="3" t="s">
        <v>47</v>
      </c>
      <c r="AK5401" s="3" t="s">
        <v>47</v>
      </c>
      <c r="AL5401" s="3" t="s">
        <v>47</v>
      </c>
      <c r="AN5401" s="3" t="s">
        <v>47</v>
      </c>
      <c r="AU5401" s="3">
        <v>0</v>
      </c>
      <c r="AV5401" s="3">
        <v>15</v>
      </c>
      <c r="AW5401" s="3">
        <v>1</v>
      </c>
      <c r="AX5401" s="3">
        <v>15</v>
      </c>
      <c r="AY5401" s="3">
        <v>100</v>
      </c>
      <c r="AZ5401" s="6" t="str">
        <f t="shared" si="592"/>
        <v>2708.2</v>
      </c>
      <c r="BC5401" s="12" t="s">
        <v>13770</v>
      </c>
      <c r="BJ5401" s="12">
        <f t="shared" si="593"/>
        <v>0</v>
      </c>
      <c r="BK5401" s="12">
        <f t="shared" si="594"/>
        <v>0</v>
      </c>
      <c r="CQ5401" s="3" t="str">
        <f>CONCATENATE(baseURL!$A$1,baseURL!$B$1,baseURL!$C$1,".",C5401,".",L5401,".pkl&amp;seq=",BC5401)</f>
        <v>http://proteomics.broadinstitute.org/millscripts/viewfeed.pl?side=xl&amp;cycle=1&amp;fixedMods=iaaC&amp;file=msdataSM/iPRG2012_nd/cpick_in/iPRG2012_nd.2708.2.3.pkl&amp;seq=TQFTDLDKLAVSTLR</v>
      </c>
    </row>
    <row r="5402" spans="1:95" x14ac:dyDescent="0.2">
      <c r="A5402" s="3">
        <v>5047</v>
      </c>
      <c r="B5402" s="2" t="s">
        <v>13891</v>
      </c>
      <c r="C5402" s="2" t="s">
        <v>13878</v>
      </c>
      <c r="D5402" s="3">
        <v>14064</v>
      </c>
      <c r="E5402" s="3">
        <v>14048</v>
      </c>
      <c r="F5402" s="3">
        <v>56872</v>
      </c>
      <c r="G5402" s="3">
        <v>16755</v>
      </c>
      <c r="H5402" s="3">
        <v>48.2881</v>
      </c>
      <c r="I5402" s="30">
        <v>613.65323999999998</v>
      </c>
      <c r="J5402" s="30">
        <v>613.65267240000003</v>
      </c>
      <c r="K5402" s="30">
        <v>5.6999999999999998E-4</v>
      </c>
      <c r="L5402" s="3">
        <v>3</v>
      </c>
      <c r="M5402" s="3">
        <v>3</v>
      </c>
      <c r="N5402" s="10">
        <f t="shared" si="588"/>
        <v>1</v>
      </c>
      <c r="O5402" s="35">
        <v>3</v>
      </c>
      <c r="P5402" s="17"/>
      <c r="Q5402" s="40">
        <v>1838.9469300000001</v>
      </c>
      <c r="R5402" s="40">
        <v>613.65382999999997</v>
      </c>
      <c r="S5402" s="18">
        <f t="shared" si="589"/>
        <v>-0.96145411491739918</v>
      </c>
      <c r="T5402" s="18">
        <f t="shared" si="590"/>
        <v>-1.8864055650760776</v>
      </c>
      <c r="U5402" s="18">
        <f t="shared" si="591"/>
        <v>-2.1673457166216843</v>
      </c>
      <c r="V5402" s="30">
        <v>613.65250000000003</v>
      </c>
      <c r="W5402" s="3" t="s">
        <v>47</v>
      </c>
      <c r="X5402" s="3" t="s">
        <v>47</v>
      </c>
      <c r="Y5402" s="3" t="s">
        <v>47</v>
      </c>
      <c r="Z5402" s="3" t="s">
        <v>47</v>
      </c>
      <c r="AA5402" s="3" t="s">
        <v>48</v>
      </c>
      <c r="AB5402" s="12" t="s">
        <v>47</v>
      </c>
      <c r="AC5402" s="3" t="s">
        <v>47</v>
      </c>
      <c r="AD5402" s="3" t="s">
        <v>47</v>
      </c>
      <c r="AE5402" s="3" t="s">
        <v>47</v>
      </c>
      <c r="AF5402" s="3" t="s">
        <v>47</v>
      </c>
      <c r="AG5402" s="3" t="s">
        <v>47</v>
      </c>
      <c r="AH5402" s="3" t="s">
        <v>47</v>
      </c>
      <c r="AI5402" s="3" t="s">
        <v>47</v>
      </c>
      <c r="AJ5402" s="3" t="s">
        <v>47</v>
      </c>
      <c r="AK5402" s="3" t="s">
        <v>47</v>
      </c>
      <c r="AL5402" s="3" t="s">
        <v>47</v>
      </c>
      <c r="AM5402" s="3" t="s">
        <v>47</v>
      </c>
      <c r="AN5402" s="3" t="s">
        <v>47</v>
      </c>
      <c r="AU5402" s="3">
        <v>0</v>
      </c>
      <c r="AV5402" s="3">
        <v>17</v>
      </c>
      <c r="AW5402" s="3">
        <v>1</v>
      </c>
      <c r="AX5402" s="3">
        <v>17</v>
      </c>
      <c r="AY5402" s="3">
        <v>100</v>
      </c>
      <c r="AZ5402" s="6" t="str">
        <f t="shared" si="592"/>
        <v>2708.3</v>
      </c>
      <c r="BC5402" s="12" t="s">
        <v>13892</v>
      </c>
      <c r="BJ5402" s="12">
        <f t="shared" si="593"/>
        <v>0</v>
      </c>
      <c r="BK5402" s="12">
        <f t="shared" si="594"/>
        <v>0</v>
      </c>
      <c r="CQ5402" s="3" t="str">
        <f>CONCATENATE(baseURL!$A$1,baseURL!$B$1,baseURL!$C$1,".",C5402,".",L5402,".pkl&amp;seq=",BC5402)</f>
        <v>http://proteomics.broadinstitute.org/millscripts/viewfeed.pl?side=xl&amp;cycle=1&amp;fixedMods=iaaC&amp;file=msdataSM/iPRG2012_nd/cpick_in/iPRG2012_nd.2708.3.3.pkl&amp;seq=FDALFPQKTVADTVMR</v>
      </c>
    </row>
    <row r="5403" spans="1:95" x14ac:dyDescent="0.2">
      <c r="A5403" s="3">
        <v>3408</v>
      </c>
      <c r="B5403" s="2" t="s">
        <v>13893</v>
      </c>
      <c r="C5403" s="2" t="s">
        <v>13883</v>
      </c>
      <c r="D5403" s="3">
        <v>14067</v>
      </c>
      <c r="E5403" s="3">
        <v>14051</v>
      </c>
      <c r="F5403" s="3">
        <v>56875</v>
      </c>
      <c r="G5403" s="3">
        <v>16758</v>
      </c>
      <c r="H5403" s="3">
        <v>48.2956</v>
      </c>
      <c r="I5403" s="30">
        <v>657.30391999999995</v>
      </c>
      <c r="J5403" s="30">
        <v>657.30583690000003</v>
      </c>
      <c r="K5403" s="30">
        <v>-1.92E-3</v>
      </c>
      <c r="L5403" s="3">
        <v>2</v>
      </c>
      <c r="M5403" s="3">
        <v>2</v>
      </c>
      <c r="N5403" s="10">
        <f t="shared" si="588"/>
        <v>1</v>
      </c>
      <c r="O5403" s="35">
        <v>2</v>
      </c>
      <c r="P5403" s="17"/>
      <c r="Q5403" s="40">
        <v>1313.6048499999999</v>
      </c>
      <c r="R5403" s="40">
        <v>657.30606</v>
      </c>
      <c r="S5403" s="18">
        <f t="shared" si="589"/>
        <v>-3.2557131757677507</v>
      </c>
      <c r="T5403" s="18">
        <f t="shared" si="590"/>
        <v>-0.33941570532767457</v>
      </c>
      <c r="U5403" s="18">
        <f t="shared" si="591"/>
        <v>-0.54769006693865274</v>
      </c>
      <c r="V5403" s="30">
        <v>657.3057</v>
      </c>
      <c r="W5403" s="3" t="s">
        <v>47</v>
      </c>
      <c r="X5403" s="3" t="s">
        <v>47</v>
      </c>
      <c r="Y5403" s="3" t="s">
        <v>47</v>
      </c>
      <c r="Z5403" s="3" t="s">
        <v>47</v>
      </c>
      <c r="AA5403" s="3" t="s">
        <v>47</v>
      </c>
      <c r="AB5403" s="12" t="s">
        <v>47</v>
      </c>
      <c r="AC5403" s="3" t="s">
        <v>47</v>
      </c>
      <c r="AE5403" s="3" t="s">
        <v>47</v>
      </c>
      <c r="AF5403" s="3" t="s">
        <v>48</v>
      </c>
      <c r="AG5403" s="3" t="s">
        <v>47</v>
      </c>
      <c r="AH5403" s="3" t="s">
        <v>47</v>
      </c>
      <c r="AI5403" s="3" t="s">
        <v>47</v>
      </c>
      <c r="AK5403" s="3" t="s">
        <v>48</v>
      </c>
      <c r="AL5403" s="3" t="s">
        <v>47</v>
      </c>
      <c r="AM5403" s="3" t="s">
        <v>47</v>
      </c>
      <c r="AN5403" s="3" t="s">
        <v>47</v>
      </c>
      <c r="AU5403" s="3">
        <v>0</v>
      </c>
      <c r="AV5403" s="3">
        <v>14</v>
      </c>
      <c r="AW5403" s="3">
        <v>1</v>
      </c>
      <c r="AX5403" s="3">
        <v>14</v>
      </c>
      <c r="AY5403" s="3">
        <v>100</v>
      </c>
      <c r="AZ5403" s="6" t="str">
        <f t="shared" si="592"/>
        <v>2708.6</v>
      </c>
      <c r="BC5403" s="12" t="s">
        <v>13894</v>
      </c>
      <c r="BJ5403" s="12">
        <f t="shared" si="593"/>
        <v>0</v>
      </c>
      <c r="BK5403" s="12">
        <f t="shared" si="594"/>
        <v>0</v>
      </c>
      <c r="CQ5403" s="3" t="str">
        <f>CONCATENATE(baseURL!$A$1,baseURL!$B$1,baseURL!$C$1,".",C5403,".",L5403,".pkl&amp;seq=",BC5403)</f>
        <v>http://proteomics.broadinstitute.org/millscripts/viewfeed.pl?side=xl&amp;cycle=1&amp;fixedMods=iaaC&amp;file=msdataSM/iPRG2012_nd/cpick_in/iPRG2012_nd.2708.6.2.pkl&amp;seq=YFTPDWLDEK</v>
      </c>
    </row>
    <row r="5404" spans="1:95" x14ac:dyDescent="0.2">
      <c r="A5404" s="3">
        <v>5647</v>
      </c>
      <c r="B5404" s="2" t="s">
        <v>13895</v>
      </c>
      <c r="C5404" s="2" t="s">
        <v>13896</v>
      </c>
      <c r="D5404" s="3">
        <v>14069</v>
      </c>
      <c r="E5404" s="3">
        <v>14053</v>
      </c>
      <c r="F5404" s="3">
        <v>56891</v>
      </c>
      <c r="G5404" s="3">
        <v>16761</v>
      </c>
      <c r="H5404" s="3">
        <v>48.308</v>
      </c>
      <c r="I5404" s="30">
        <v>404.51065999999997</v>
      </c>
      <c r="J5404" s="30">
        <v>404.5097652</v>
      </c>
      <c r="K5404" s="30">
        <v>8.8999999999999995E-4</v>
      </c>
      <c r="L5404" s="3">
        <v>4</v>
      </c>
      <c r="M5404" s="3">
        <v>4</v>
      </c>
      <c r="N5404" s="10">
        <f t="shared" si="588"/>
        <v>1</v>
      </c>
      <c r="O5404" s="35">
        <v>4</v>
      </c>
      <c r="P5404" s="17"/>
      <c r="Q5404" s="40">
        <v>1615.0166099999999</v>
      </c>
      <c r="R5404" s="40">
        <v>404.50961000000001</v>
      </c>
      <c r="S5404" s="18">
        <f t="shared" si="589"/>
        <v>2.5957356117294768</v>
      </c>
      <c r="T5404" s="18">
        <f t="shared" si="590"/>
        <v>0.38367444470526402</v>
      </c>
      <c r="U5404" s="18">
        <f t="shared" si="591"/>
        <v>-0.27193420696851622</v>
      </c>
      <c r="V5404" s="30">
        <v>404.5095</v>
      </c>
      <c r="W5404" s="3" t="s">
        <v>47</v>
      </c>
      <c r="X5404" s="3" t="s">
        <v>47</v>
      </c>
      <c r="Y5404" s="3" t="s">
        <v>47</v>
      </c>
      <c r="Z5404" s="3" t="s">
        <v>52</v>
      </c>
      <c r="AA5404" s="3" t="s">
        <v>47</v>
      </c>
      <c r="AB5404" s="12" t="s">
        <v>47</v>
      </c>
      <c r="AC5404" s="3" t="s">
        <v>47</v>
      </c>
      <c r="AD5404" s="3" t="s">
        <v>47</v>
      </c>
      <c r="AE5404" s="3" t="s">
        <v>47</v>
      </c>
      <c r="AF5404" s="3" t="s">
        <v>48</v>
      </c>
      <c r="AG5404" s="3" t="s">
        <v>47</v>
      </c>
      <c r="AI5404" s="3" t="s">
        <v>47</v>
      </c>
      <c r="AJ5404" s="3" t="s">
        <v>47</v>
      </c>
      <c r="AL5404" s="3" t="s">
        <v>52</v>
      </c>
      <c r="AM5404" s="3" t="s">
        <v>47</v>
      </c>
      <c r="AU5404" s="3">
        <v>0</v>
      </c>
      <c r="AV5404" s="3">
        <v>12</v>
      </c>
      <c r="AW5404" s="3">
        <v>1</v>
      </c>
      <c r="AX5404" s="3">
        <v>12</v>
      </c>
      <c r="AY5404" s="3">
        <v>100</v>
      </c>
      <c r="AZ5404" s="6" t="str">
        <f t="shared" si="592"/>
        <v>2709.1</v>
      </c>
      <c r="BC5404" s="12" t="s">
        <v>13782</v>
      </c>
      <c r="BJ5404" s="12">
        <f t="shared" si="593"/>
        <v>0</v>
      </c>
      <c r="BK5404" s="12">
        <f t="shared" si="594"/>
        <v>0</v>
      </c>
      <c r="CQ5404" s="3" t="str">
        <f>CONCATENATE(baseURL!$A$1,baseURL!$B$1,baseURL!$C$1,".",C5404,".",L5404,".pkl&amp;seq=",BC5404)</f>
        <v>http://proteomics.broadinstitute.org/millscripts/viewfeed.pl?side=xl&amp;cycle=1&amp;fixedMods=iaaC&amp;file=msdataSM/iPRG2012_nd/cpick_in/iPRG2012_nd.2709.1.4.pkl&amp;seq=LAPRPLDLLRPVVR</v>
      </c>
    </row>
    <row r="5405" spans="1:95" x14ac:dyDescent="0.2">
      <c r="A5405" s="3">
        <v>1095</v>
      </c>
      <c r="B5405" s="2" t="s">
        <v>13897</v>
      </c>
      <c r="C5405" s="2" t="s">
        <v>13898</v>
      </c>
      <c r="D5405" s="3">
        <v>14076</v>
      </c>
      <c r="E5405" s="3">
        <v>14060</v>
      </c>
      <c r="F5405" s="3">
        <v>56898</v>
      </c>
      <c r="G5405" s="3">
        <v>16768</v>
      </c>
      <c r="H5405" s="3">
        <v>48.320500000000003</v>
      </c>
      <c r="I5405" s="30">
        <v>702.74211000000003</v>
      </c>
      <c r="J5405" s="30">
        <v>702.74017490000006</v>
      </c>
      <c r="K5405" s="30">
        <v>1.9400000000000001E-3</v>
      </c>
      <c r="L5405" s="3">
        <v>5</v>
      </c>
      <c r="M5405" s="3">
        <v>5</v>
      </c>
      <c r="N5405" s="10">
        <f t="shared" si="588"/>
        <v>1</v>
      </c>
      <c r="O5405" s="35">
        <v>5</v>
      </c>
      <c r="P5405" s="17"/>
      <c r="Q5405" s="40">
        <v>3509.6707000000001</v>
      </c>
      <c r="R5405" s="40">
        <v>702.73996</v>
      </c>
      <c r="S5405" s="18">
        <f t="shared" si="589"/>
        <v>3.0594531724490808</v>
      </c>
      <c r="T5405" s="18">
        <f t="shared" si="590"/>
        <v>0.30580301717860175</v>
      </c>
      <c r="U5405" s="18">
        <f t="shared" si="591"/>
        <v>5.6920059039614807E-2</v>
      </c>
      <c r="V5405" s="30">
        <v>702.74</v>
      </c>
      <c r="W5405" s="3" t="s">
        <v>47</v>
      </c>
      <c r="X5405" s="3" t="s">
        <v>65</v>
      </c>
      <c r="Y5405" s="3" t="s">
        <v>65</v>
      </c>
      <c r="AA5405" s="3" t="s">
        <v>47</v>
      </c>
      <c r="AB5405" s="12" t="s">
        <v>48</v>
      </c>
      <c r="AC5405" s="3" t="s">
        <v>47</v>
      </c>
      <c r="AF5405" s="3" t="s">
        <v>47</v>
      </c>
      <c r="AG5405" s="3" t="s">
        <v>47</v>
      </c>
      <c r="AL5405" s="3" t="s">
        <v>52</v>
      </c>
      <c r="AO5405" s="3" t="s">
        <v>47</v>
      </c>
      <c r="AU5405" s="3">
        <v>2</v>
      </c>
      <c r="AV5405" s="3">
        <v>6</v>
      </c>
      <c r="AW5405" s="3">
        <v>2</v>
      </c>
      <c r="AX5405" s="3">
        <v>5</v>
      </c>
      <c r="AY5405" s="3">
        <v>83.33</v>
      </c>
      <c r="AZ5405" s="6" t="str">
        <f t="shared" si="592"/>
        <v>2709.8</v>
      </c>
      <c r="BB5405" s="12" t="s">
        <v>79</v>
      </c>
      <c r="BC5405" s="12" t="s">
        <v>13779</v>
      </c>
      <c r="BJ5405" s="12">
        <f t="shared" si="593"/>
        <v>0</v>
      </c>
      <c r="BK5405" s="12">
        <f t="shared" si="594"/>
        <v>0</v>
      </c>
      <c r="BT5405" s="3" t="s">
        <v>13899</v>
      </c>
      <c r="BU5405" s="3" t="s">
        <v>13899</v>
      </c>
      <c r="CB5405" s="3" t="s">
        <v>13780</v>
      </c>
      <c r="CQ5405" s="3" t="str">
        <f>CONCATENATE(baseURL!$A$1,baseURL!$B$1,"+Acetyl",baseURL!$C$1,".",C5405,".",L5405,".pkl&amp;seq=",BC5405)</f>
        <v>http://proteomics.broadinstitute.org/millscripts/viewfeed.pl?side=xl&amp;cycle=1&amp;fixedMods=iaaC+Acetyl&amp;file=msdataSM/iPRG2012_nd/cpick_in/iPRG2012_nd.2709.8.5.pkl&amp;seq=SEKFPPLEDQNLDFTPNDKKDDDTDFLKR</v>
      </c>
    </row>
    <row r="5406" spans="1:95" x14ac:dyDescent="0.2">
      <c r="A5406" s="3">
        <v>1102</v>
      </c>
      <c r="B5406" s="2" t="s">
        <v>13902</v>
      </c>
      <c r="C5406" s="2" t="s">
        <v>13895</v>
      </c>
      <c r="D5406" s="3">
        <v>14079</v>
      </c>
      <c r="E5406" s="3">
        <v>14063</v>
      </c>
      <c r="F5406" s="3">
        <v>56913</v>
      </c>
      <c r="G5406" s="3">
        <v>16772</v>
      </c>
      <c r="H5406" s="3">
        <v>48.334499999999998</v>
      </c>
      <c r="I5406" s="30">
        <v>498.68759</v>
      </c>
      <c r="J5406" s="30">
        <v>498.68807930000003</v>
      </c>
      <c r="K5406" s="30">
        <v>-4.8999999999999998E-4</v>
      </c>
      <c r="L5406" s="3">
        <v>0</v>
      </c>
      <c r="M5406" s="3">
        <v>5</v>
      </c>
      <c r="N5406" s="10">
        <f t="shared" si="588"/>
        <v>1</v>
      </c>
      <c r="O5406" s="35">
        <v>5</v>
      </c>
      <c r="P5406" s="17"/>
      <c r="Q5406" s="40">
        <v>2489.4086000000002</v>
      </c>
      <c r="R5406" s="42">
        <v>498.68754000000001</v>
      </c>
      <c r="S5406" s="18">
        <f t="shared" si="589"/>
        <v>0.1002631828087162</v>
      </c>
      <c r="T5406" s="18">
        <f t="shared" si="590"/>
        <v>1.0814386900743682</v>
      </c>
      <c r="U5406" s="18">
        <f t="shared" si="591"/>
        <v>0.5213685506737159</v>
      </c>
      <c r="V5406" s="30">
        <v>498.68779999999998</v>
      </c>
      <c r="W5406" s="3" t="s">
        <v>47</v>
      </c>
      <c r="AA5406" s="3" t="s">
        <v>47</v>
      </c>
      <c r="AB5406" s="12" t="s">
        <v>48</v>
      </c>
      <c r="AC5406" s="3" t="s">
        <v>47</v>
      </c>
      <c r="AF5406" s="3" t="s">
        <v>47</v>
      </c>
      <c r="AL5406" s="3" t="s">
        <v>52</v>
      </c>
      <c r="AO5406" s="3" t="s">
        <v>48</v>
      </c>
      <c r="AU5406" s="3">
        <v>0</v>
      </c>
      <c r="AV5406" s="3">
        <v>4</v>
      </c>
      <c r="AW5406" s="3">
        <v>2</v>
      </c>
      <c r="AX5406" s="3">
        <v>3</v>
      </c>
      <c r="AY5406" s="3">
        <v>75</v>
      </c>
      <c r="AZ5406" s="6" t="str">
        <f t="shared" si="592"/>
        <v>2710.2</v>
      </c>
      <c r="BB5406" s="12" t="s">
        <v>79</v>
      </c>
      <c r="BC5406" s="12" t="s">
        <v>13903</v>
      </c>
      <c r="BJ5406" s="12">
        <f t="shared" si="593"/>
        <v>0</v>
      </c>
      <c r="BK5406" s="12">
        <f t="shared" si="594"/>
        <v>0</v>
      </c>
      <c r="BY5406" s="3" t="s">
        <v>13904</v>
      </c>
      <c r="CQ5406" s="3" t="str">
        <f>CONCATENATE(baseURL!$A$1,baseURL!$B$1,"+Acetyl",baseURL!$C$1,".",C5406,".",L5406,".pkl&amp;seq=",BC5406)</f>
        <v>http://proteomics.broadinstitute.org/millscripts/viewfeed.pl?side=xl&amp;cycle=1&amp;fixedMods=iaaC+Acetyl&amp;file=msdataSM/iPRG2012_nd/cpick_in/iPRG2012_nd.2710.2.0.pkl&amp;seq=SLSSKLSVQDLDLKDKRVFLR</v>
      </c>
    </row>
    <row r="5407" spans="1:95" x14ac:dyDescent="0.2">
      <c r="A5407" s="3">
        <v>7017</v>
      </c>
      <c r="B5407" s="2" t="s">
        <v>13908</v>
      </c>
      <c r="C5407" s="2" t="s">
        <v>13909</v>
      </c>
      <c r="D5407" s="3">
        <v>14083</v>
      </c>
      <c r="E5407" s="3">
        <v>14067</v>
      </c>
      <c r="F5407" s="3">
        <v>56917</v>
      </c>
      <c r="G5407" s="3">
        <v>16776</v>
      </c>
      <c r="H5407" s="3">
        <v>48.341200000000001</v>
      </c>
      <c r="I5407" s="30">
        <v>601.96825999999999</v>
      </c>
      <c r="J5407" s="30">
        <v>601.96863540000004</v>
      </c>
      <c r="K5407" s="30">
        <v>-3.8000000000000002E-4</v>
      </c>
      <c r="L5407" s="3">
        <v>3</v>
      </c>
      <c r="M5407" s="3">
        <v>3</v>
      </c>
      <c r="N5407" s="10">
        <f t="shared" si="588"/>
        <v>1</v>
      </c>
      <c r="O5407" s="35">
        <v>3</v>
      </c>
      <c r="P5407" s="17"/>
      <c r="Q5407" s="40">
        <v>1803.8905400000001</v>
      </c>
      <c r="R5407" s="40">
        <v>601.96835999999996</v>
      </c>
      <c r="S5407" s="18">
        <f t="shared" si="589"/>
        <v>-0.16612168781578146</v>
      </c>
      <c r="T5407" s="18">
        <f t="shared" si="590"/>
        <v>0.45749912848866736</v>
      </c>
      <c r="U5407" s="18">
        <f t="shared" si="591"/>
        <v>-2.7576200184596344</v>
      </c>
      <c r="V5407" s="30">
        <v>601.96669999999995</v>
      </c>
      <c r="X5407" s="3" t="s">
        <v>47</v>
      </c>
      <c r="Y5407" s="3" t="s">
        <v>47</v>
      </c>
      <c r="Z5407" s="3" t="s">
        <v>47</v>
      </c>
      <c r="AB5407" s="12" t="s">
        <v>47</v>
      </c>
      <c r="AD5407" s="3" t="s">
        <v>47</v>
      </c>
      <c r="AE5407" s="3" t="s">
        <v>47</v>
      </c>
      <c r="AF5407" s="3" t="s">
        <v>47</v>
      </c>
      <c r="AG5407" s="3" t="s">
        <v>52</v>
      </c>
      <c r="AH5407" s="3" t="s">
        <v>47</v>
      </c>
      <c r="AJ5407" s="3" t="s">
        <v>47</v>
      </c>
      <c r="AK5407" s="3" t="s">
        <v>47</v>
      </c>
      <c r="AL5407" s="3" t="s">
        <v>48</v>
      </c>
      <c r="AM5407" s="3" t="s">
        <v>48</v>
      </c>
      <c r="AN5407" s="3" t="s">
        <v>48</v>
      </c>
      <c r="AU5407" s="3">
        <v>0</v>
      </c>
      <c r="AV5407" s="3">
        <v>10</v>
      </c>
      <c r="AW5407" s="3">
        <v>1</v>
      </c>
      <c r="AX5407" s="3">
        <v>10</v>
      </c>
      <c r="AY5407" s="3">
        <v>100</v>
      </c>
      <c r="AZ5407" s="6" t="str">
        <f t="shared" si="592"/>
        <v>2710.6</v>
      </c>
      <c r="BC5407" s="12" t="s">
        <v>13910</v>
      </c>
      <c r="BJ5407" s="12">
        <f t="shared" si="593"/>
        <v>0</v>
      </c>
      <c r="BK5407" s="12">
        <f t="shared" si="594"/>
        <v>0</v>
      </c>
      <c r="CQ5407" s="3" t="str">
        <f>CONCATENATE(baseURL!$A$1,baseURL!$B$1,baseURL!$C$1,".",C5407,".",L5407,".pkl&amp;seq=",BC5407)</f>
        <v>http://proteomics.broadinstitute.org/millscripts/viewfeed.pl?side=xl&amp;cycle=1&amp;fixedMods=iaaC&amp;file=msdataSM/iPRG2012_nd/cpick_in/iPRG2012_nd.2710.6.3.pkl&amp;seq=ENDLLVLMESEREAR</v>
      </c>
    </row>
    <row r="5408" spans="1:95" x14ac:dyDescent="0.2">
      <c r="A5408" s="3">
        <v>1691</v>
      </c>
      <c r="B5408" s="2" t="s">
        <v>13911</v>
      </c>
      <c r="C5408" s="2" t="s">
        <v>13912</v>
      </c>
      <c r="D5408" s="3">
        <v>14084</v>
      </c>
      <c r="E5408" s="3">
        <v>14068</v>
      </c>
      <c r="F5408" s="3">
        <v>56918</v>
      </c>
      <c r="G5408" s="3">
        <v>16777</v>
      </c>
      <c r="H5408" s="3">
        <v>48.342799999999997</v>
      </c>
      <c r="I5408" s="30">
        <v>649.36573999999996</v>
      </c>
      <c r="J5408" s="30">
        <v>649.36881749999998</v>
      </c>
      <c r="K5408" s="30">
        <v>-3.0799999999999998E-3</v>
      </c>
      <c r="L5408" s="3">
        <v>4</v>
      </c>
      <c r="M5408" s="3">
        <v>4</v>
      </c>
      <c r="N5408" s="10">
        <f t="shared" si="588"/>
        <v>1</v>
      </c>
      <c r="O5408" s="35">
        <v>4</v>
      </c>
      <c r="P5408" s="17"/>
      <c r="Q5408" s="40">
        <v>2594.4511900000002</v>
      </c>
      <c r="R5408" s="40">
        <v>649.36825999999996</v>
      </c>
      <c r="S5408" s="18">
        <f t="shared" si="589"/>
        <v>-3.8806947540122683</v>
      </c>
      <c r="T5408" s="18">
        <f t="shared" si="590"/>
        <v>0.85852671643288092</v>
      </c>
      <c r="U5408" s="18">
        <f t="shared" si="591"/>
        <v>0.67758162375533293</v>
      </c>
      <c r="V5408" s="30">
        <v>649.36869999999999</v>
      </c>
      <c r="W5408" s="3" t="s">
        <v>47</v>
      </c>
      <c r="X5408" s="3" t="s">
        <v>47</v>
      </c>
      <c r="Y5408" s="3" t="s">
        <v>47</v>
      </c>
      <c r="AA5408" s="3" t="s">
        <v>47</v>
      </c>
      <c r="AB5408" s="12" t="s">
        <v>47</v>
      </c>
      <c r="AC5408" s="3" t="s">
        <v>47</v>
      </c>
      <c r="AD5408" s="3" t="s">
        <v>47</v>
      </c>
      <c r="AF5408" s="3" t="s">
        <v>48</v>
      </c>
      <c r="AG5408" s="3" t="s">
        <v>48</v>
      </c>
      <c r="AM5408" s="3" t="s">
        <v>48</v>
      </c>
      <c r="AU5408" s="3">
        <v>0</v>
      </c>
      <c r="AV5408" s="3">
        <v>7</v>
      </c>
      <c r="AW5408" s="3">
        <v>1</v>
      </c>
      <c r="AX5408" s="3">
        <v>7</v>
      </c>
      <c r="AY5408" s="3">
        <v>100</v>
      </c>
      <c r="AZ5408" s="6" t="str">
        <f t="shared" si="592"/>
        <v>2710.7</v>
      </c>
      <c r="BC5408" s="12" t="s">
        <v>13913</v>
      </c>
      <c r="BJ5408" s="12">
        <f t="shared" si="593"/>
        <v>0</v>
      </c>
      <c r="BK5408" s="12">
        <f t="shared" si="594"/>
        <v>0</v>
      </c>
      <c r="CQ5408" s="3" t="str">
        <f>CONCATENATE(baseURL!$A$1,baseURL!$B$1,baseURL!$C$1,".",C5408,".",L5408,".pkl&amp;seq=",BC5408)</f>
        <v>http://proteomics.broadinstitute.org/millscripts/viewfeed.pl?side=xl&amp;cycle=1&amp;fixedMods=iaaC&amp;file=msdataSM/iPRG2012_nd/cpick_in/iPRG2012_nd.2710.7.4.pkl&amp;seq=TASGNLLPSSTGAAKAVGKVLPELQGK</v>
      </c>
    </row>
    <row r="5409" spans="1:95" x14ac:dyDescent="0.2">
      <c r="A5409" s="3">
        <v>3896</v>
      </c>
      <c r="B5409" s="2" t="s">
        <v>13914</v>
      </c>
      <c r="C5409" s="2" t="s">
        <v>13915</v>
      </c>
      <c r="D5409" s="3">
        <v>14085</v>
      </c>
      <c r="E5409" s="3">
        <v>14069</v>
      </c>
      <c r="F5409" s="3">
        <v>56919</v>
      </c>
      <c r="G5409" s="3">
        <v>16778</v>
      </c>
      <c r="H5409" s="3">
        <v>48.345300000000002</v>
      </c>
      <c r="I5409" s="30">
        <v>748.10140999999999</v>
      </c>
      <c r="J5409" s="30">
        <v>748.10172120000004</v>
      </c>
      <c r="K5409" s="30">
        <v>-3.1E-4</v>
      </c>
      <c r="L5409" s="3">
        <v>3</v>
      </c>
      <c r="M5409" s="3">
        <v>3</v>
      </c>
      <c r="N5409" s="10">
        <f t="shared" si="588"/>
        <v>1</v>
      </c>
      <c r="O5409" s="35">
        <v>3</v>
      </c>
      <c r="P5409" s="17"/>
      <c r="Q5409" s="40">
        <v>2242.29178</v>
      </c>
      <c r="R5409" s="40">
        <v>748.10211000000004</v>
      </c>
      <c r="S5409" s="18">
        <f t="shared" si="589"/>
        <v>-0.93570114386077496</v>
      </c>
      <c r="T5409" s="18">
        <f t="shared" si="590"/>
        <v>-0.51971514957507758</v>
      </c>
      <c r="U5409" s="18">
        <f t="shared" si="591"/>
        <v>-0.28071034318862587</v>
      </c>
      <c r="V5409" s="30">
        <v>748.1019</v>
      </c>
      <c r="W5409" s="3" t="s">
        <v>47</v>
      </c>
      <c r="X5409" s="3" t="s">
        <v>47</v>
      </c>
      <c r="Y5409" s="3" t="s">
        <v>47</v>
      </c>
      <c r="Z5409" s="3" t="s">
        <v>47</v>
      </c>
      <c r="AA5409" s="3" t="s">
        <v>47</v>
      </c>
      <c r="AB5409" s="12" t="s">
        <v>47</v>
      </c>
      <c r="AC5409" s="3" t="s">
        <v>47</v>
      </c>
      <c r="AD5409" s="3" t="s">
        <v>47</v>
      </c>
      <c r="AE5409" s="3" t="s">
        <v>47</v>
      </c>
      <c r="AF5409" s="3" t="s">
        <v>48</v>
      </c>
      <c r="AG5409" s="3" t="s">
        <v>48</v>
      </c>
      <c r="AH5409" s="3" t="s">
        <v>47</v>
      </c>
      <c r="AJ5409" s="3" t="s">
        <v>47</v>
      </c>
      <c r="AL5409" s="3" t="s">
        <v>48</v>
      </c>
      <c r="AM5409" s="3" t="s">
        <v>47</v>
      </c>
      <c r="AU5409" s="3">
        <v>0</v>
      </c>
      <c r="AV5409" s="3">
        <v>12</v>
      </c>
      <c r="AW5409" s="3">
        <v>1</v>
      </c>
      <c r="AX5409" s="3">
        <v>12</v>
      </c>
      <c r="AY5409" s="3">
        <v>100</v>
      </c>
      <c r="AZ5409" s="6" t="str">
        <f t="shared" si="592"/>
        <v>2710.8</v>
      </c>
      <c r="BC5409" s="12" t="s">
        <v>13916</v>
      </c>
      <c r="BJ5409" s="12">
        <f t="shared" si="593"/>
        <v>0</v>
      </c>
      <c r="BK5409" s="12">
        <f t="shared" si="594"/>
        <v>0</v>
      </c>
      <c r="CQ5409" s="3" t="str">
        <f>CONCATENATE(baseURL!$A$1,baseURL!$B$1,baseURL!$C$1,".",C5409,".",L5409,".pkl&amp;seq=",BC5409)</f>
        <v>http://proteomics.broadinstitute.org/millscripts/viewfeed.pl?side=xl&amp;cycle=1&amp;fixedMods=iaaC&amp;file=msdataSM/iPRG2012_nd/cpick_in/iPRG2012_nd.2710.8.3.pkl&amp;seq=LLLDKSTEQLRPFATAAVLR</v>
      </c>
    </row>
    <row r="5410" spans="1:95" x14ac:dyDescent="0.2">
      <c r="A5410" s="3">
        <v>1820</v>
      </c>
      <c r="B5410" s="2" t="s">
        <v>13900</v>
      </c>
      <c r="C5410" s="2" t="s">
        <v>13897</v>
      </c>
      <c r="D5410" s="3">
        <v>14086</v>
      </c>
      <c r="E5410" s="3">
        <v>14070</v>
      </c>
      <c r="F5410" s="3">
        <v>56920</v>
      </c>
      <c r="G5410" s="3">
        <v>16779</v>
      </c>
      <c r="H5410" s="3">
        <v>48.347799999999999</v>
      </c>
      <c r="I5410" s="30">
        <v>879.91180999999995</v>
      </c>
      <c r="J5410" s="30">
        <v>879.41281860000004</v>
      </c>
      <c r="K5410" s="30">
        <v>0.49898999999999999</v>
      </c>
      <c r="L5410" s="3">
        <v>0</v>
      </c>
      <c r="M5410" s="3">
        <v>2</v>
      </c>
      <c r="N5410" s="10">
        <f t="shared" si="588"/>
        <v>1</v>
      </c>
      <c r="O5410" s="35">
        <v>2</v>
      </c>
      <c r="P5410" s="17"/>
      <c r="Q5410" s="40">
        <v>1757.81881</v>
      </c>
      <c r="R5410" s="40">
        <v>879.41305</v>
      </c>
      <c r="S5410" s="18">
        <f t="shared" si="589"/>
        <v>567.15101055180787</v>
      </c>
      <c r="T5410" s="18">
        <f t="shared" si="590"/>
        <v>-0.26313005016410435</v>
      </c>
      <c r="U5410" s="18">
        <f t="shared" si="591"/>
        <v>-0.39799272938447938</v>
      </c>
      <c r="V5410" s="30">
        <v>879.41269999999997</v>
      </c>
      <c r="W5410" s="3" t="s">
        <v>47</v>
      </c>
      <c r="Z5410" s="3" t="s">
        <v>47</v>
      </c>
      <c r="AA5410" s="3" t="s">
        <v>47</v>
      </c>
      <c r="AB5410" s="12" t="s">
        <v>47</v>
      </c>
      <c r="AC5410" s="3" t="s">
        <v>47</v>
      </c>
      <c r="AD5410" s="3" t="s">
        <v>48</v>
      </c>
      <c r="AE5410" s="3" t="s">
        <v>47</v>
      </c>
      <c r="AG5410" s="3" t="s">
        <v>47</v>
      </c>
      <c r="AI5410" s="3" t="s">
        <v>47</v>
      </c>
      <c r="AL5410" s="3" t="s">
        <v>48</v>
      </c>
      <c r="AO5410" s="3" t="s">
        <v>47</v>
      </c>
      <c r="AP5410" s="3" t="s">
        <v>48</v>
      </c>
      <c r="AU5410" s="3">
        <v>0</v>
      </c>
      <c r="AV5410" s="3">
        <v>9</v>
      </c>
      <c r="AW5410" s="3">
        <v>2</v>
      </c>
      <c r="AX5410" s="3">
        <v>8</v>
      </c>
      <c r="AY5410" s="3">
        <v>88.89</v>
      </c>
      <c r="AZ5410" s="6" t="str">
        <f t="shared" si="592"/>
        <v>2710.9</v>
      </c>
      <c r="BB5410" s="12" t="s">
        <v>79</v>
      </c>
      <c r="BC5410" s="12" t="s">
        <v>13658</v>
      </c>
      <c r="BJ5410" s="12">
        <f t="shared" si="593"/>
        <v>0</v>
      </c>
      <c r="BK5410" s="12">
        <f t="shared" si="594"/>
        <v>0</v>
      </c>
      <c r="CC5410" s="3" t="s">
        <v>13901</v>
      </c>
      <c r="CQ5410" s="3" t="str">
        <f>CONCATENATE(baseURL!$A$1,baseURL!$B$1,"+Acetyl",baseURL!$C$1,".",C5410,".",L5410,".pkl&amp;seq=",BC5410)</f>
        <v>http://proteomics.broadinstitute.org/millscripts/viewfeed.pl?side=xl&amp;cycle=1&amp;fixedMods=iaaC+Acetyl&amp;file=msdataSM/iPRG2012_nd/cpick_in/iPRG2012_nd.2710.9.0.pkl&amp;seq=SEVAPEELLENADGSR</v>
      </c>
    </row>
    <row r="5411" spans="1:95" x14ac:dyDescent="0.2">
      <c r="A5411" s="3">
        <v>2425</v>
      </c>
      <c r="B5411" s="2" t="s">
        <v>13917</v>
      </c>
      <c r="C5411" s="2" t="s">
        <v>13918</v>
      </c>
      <c r="D5411" s="3">
        <v>14088</v>
      </c>
      <c r="E5411" s="3">
        <v>14072</v>
      </c>
      <c r="F5411" s="3">
        <v>56934</v>
      </c>
      <c r="G5411" s="3">
        <v>16782</v>
      </c>
      <c r="H5411" s="3">
        <v>48.359400000000001</v>
      </c>
      <c r="I5411" s="30">
        <v>532.29201</v>
      </c>
      <c r="J5411" s="30">
        <v>532.04147320000004</v>
      </c>
      <c r="K5411" s="30">
        <v>0.25053999999999998</v>
      </c>
      <c r="L5411" s="3">
        <v>4</v>
      </c>
      <c r="M5411" s="3">
        <v>4</v>
      </c>
      <c r="N5411" s="10">
        <f t="shared" si="588"/>
        <v>1</v>
      </c>
      <c r="O5411" s="35">
        <v>4</v>
      </c>
      <c r="P5411" s="17"/>
      <c r="Q5411" s="40">
        <v>2125.1440499999999</v>
      </c>
      <c r="R5411" s="40">
        <v>532.04147</v>
      </c>
      <c r="S5411" s="18">
        <f t="shared" si="589"/>
        <v>470.90314219303406</v>
      </c>
      <c r="T5411" s="18">
        <f t="shared" si="590"/>
        <v>6.0145688218542657E-3</v>
      </c>
      <c r="U5411" s="18">
        <f t="shared" si="591"/>
        <v>-0.50747923841432241</v>
      </c>
      <c r="V5411" s="30">
        <v>532.0412</v>
      </c>
      <c r="W5411" s="3" t="s">
        <v>47</v>
      </c>
      <c r="Z5411" s="3" t="s">
        <v>47</v>
      </c>
      <c r="AA5411" s="3" t="s">
        <v>47</v>
      </c>
      <c r="AB5411" s="12" t="s">
        <v>47</v>
      </c>
      <c r="AC5411" s="3" t="s">
        <v>47</v>
      </c>
      <c r="AD5411" s="3" t="s">
        <v>48</v>
      </c>
      <c r="AE5411" s="3" t="s">
        <v>47</v>
      </c>
      <c r="AF5411" s="3" t="s">
        <v>48</v>
      </c>
      <c r="AG5411" s="3" t="s">
        <v>47</v>
      </c>
      <c r="AH5411" s="3" t="s">
        <v>47</v>
      </c>
      <c r="AI5411" s="3" t="s">
        <v>47</v>
      </c>
      <c r="AP5411" s="3" t="s">
        <v>52</v>
      </c>
      <c r="AU5411" s="3">
        <v>0</v>
      </c>
      <c r="AV5411" s="3">
        <v>9</v>
      </c>
      <c r="AW5411" s="3">
        <v>1</v>
      </c>
      <c r="AX5411" s="3">
        <v>9</v>
      </c>
      <c r="AY5411" s="3">
        <v>100</v>
      </c>
      <c r="AZ5411" s="6" t="str">
        <f t="shared" si="592"/>
        <v>2711.2</v>
      </c>
      <c r="BC5411" s="12" t="s">
        <v>13919</v>
      </c>
      <c r="BJ5411" s="12">
        <f t="shared" si="593"/>
        <v>0</v>
      </c>
      <c r="BK5411" s="12">
        <f t="shared" si="594"/>
        <v>0</v>
      </c>
      <c r="CQ5411" s="3" t="str">
        <f>CONCATENATE(baseURL!$A$1,baseURL!$B$1,baseURL!$C$1,".",C5411,".",L5411,".pkl&amp;seq=",BC5411)</f>
        <v>http://proteomics.broadinstitute.org/millscripts/viewfeed.pl?side=xl&amp;cycle=1&amp;fixedMods=iaaC&amp;file=msdataSM/iPRG2012_nd/cpick_in/iPRG2012_nd.2711.2.4.pkl&amp;seq=VAQLKPFFKYLDDANVTR</v>
      </c>
    </row>
    <row r="5412" spans="1:95" x14ac:dyDescent="0.2">
      <c r="A5412" s="3">
        <v>5288</v>
      </c>
      <c r="B5412" s="2" t="s">
        <v>13920</v>
      </c>
      <c r="C5412" s="2" t="s">
        <v>13902</v>
      </c>
      <c r="D5412" s="3">
        <v>14089</v>
      </c>
      <c r="E5412" s="3">
        <v>14073</v>
      </c>
      <c r="F5412" s="3">
        <v>56935</v>
      </c>
      <c r="G5412" s="3">
        <v>16783</v>
      </c>
      <c r="H5412" s="3">
        <v>48.3611</v>
      </c>
      <c r="I5412" s="30">
        <v>557.84563000000003</v>
      </c>
      <c r="J5412" s="30">
        <v>557.84457650000002</v>
      </c>
      <c r="K5412" s="30">
        <v>1.0499999999999999E-3</v>
      </c>
      <c r="L5412" s="3">
        <v>2</v>
      </c>
      <c r="M5412" s="3">
        <v>2</v>
      </c>
      <c r="N5412" s="10">
        <f t="shared" si="588"/>
        <v>1</v>
      </c>
      <c r="O5412" s="35">
        <v>2</v>
      </c>
      <c r="P5412" s="17"/>
      <c r="Q5412" s="40">
        <v>1114.6830399999999</v>
      </c>
      <c r="R5412" s="40">
        <v>557.84515999999996</v>
      </c>
      <c r="S5412" s="18">
        <f t="shared" si="589"/>
        <v>0.84252770081203054</v>
      </c>
      <c r="T5412" s="18">
        <f t="shared" si="590"/>
        <v>-1.0459891772618224</v>
      </c>
      <c r="U5412" s="18">
        <f t="shared" si="591"/>
        <v>-0.82460157936205825</v>
      </c>
      <c r="V5412" s="30">
        <v>557.84469999999999</v>
      </c>
      <c r="W5412" s="3" t="s">
        <v>47</v>
      </c>
      <c r="X5412" s="3" t="s">
        <v>47</v>
      </c>
      <c r="Y5412" s="3" t="s">
        <v>47</v>
      </c>
      <c r="Z5412" s="3" t="s">
        <v>47</v>
      </c>
      <c r="AA5412" s="3" t="s">
        <v>47</v>
      </c>
      <c r="AB5412" s="12" t="s">
        <v>47</v>
      </c>
      <c r="AC5412" s="3" t="s">
        <v>47</v>
      </c>
      <c r="AD5412" s="3" t="s">
        <v>47</v>
      </c>
      <c r="AE5412" s="3" t="s">
        <v>47</v>
      </c>
      <c r="AF5412" s="3" t="s">
        <v>47</v>
      </c>
      <c r="AG5412" s="3" t="s">
        <v>47</v>
      </c>
      <c r="AH5412" s="3" t="s">
        <v>47</v>
      </c>
      <c r="AI5412" s="3" t="s">
        <v>47</v>
      </c>
      <c r="AJ5412" s="3" t="s">
        <v>47</v>
      </c>
      <c r="AK5412" s="3" t="s">
        <v>47</v>
      </c>
      <c r="AL5412" s="3" t="s">
        <v>47</v>
      </c>
      <c r="AM5412" s="3" t="s">
        <v>47</v>
      </c>
      <c r="AN5412" s="3" t="s">
        <v>47</v>
      </c>
      <c r="AU5412" s="3">
        <v>0</v>
      </c>
      <c r="AV5412" s="3">
        <v>18</v>
      </c>
      <c r="AW5412" s="3">
        <v>1</v>
      </c>
      <c r="AX5412" s="3">
        <v>18</v>
      </c>
      <c r="AY5412" s="3">
        <v>100</v>
      </c>
      <c r="AZ5412" s="6" t="str">
        <f t="shared" si="592"/>
        <v>2711.3</v>
      </c>
      <c r="BC5412" s="12" t="s">
        <v>13845</v>
      </c>
      <c r="BJ5412" s="12">
        <f t="shared" si="593"/>
        <v>0</v>
      </c>
      <c r="BK5412" s="12">
        <f t="shared" si="594"/>
        <v>0</v>
      </c>
      <c r="CQ5412" s="3" t="str">
        <f>CONCATENATE(baseURL!$A$1,baseURL!$B$1,baseURL!$C$1,".",C5412,".",L5412,".pkl&amp;seq=",BC5412)</f>
        <v>http://proteomics.broadinstitute.org/millscripts/viewfeed.pl?side=xl&amp;cycle=1&amp;fixedMods=iaaC&amp;file=msdataSM/iPRG2012_nd/cpick_in/iPRG2012_nd.2711.3.2.pkl&amp;seq=LLLSTDLLAR</v>
      </c>
    </row>
    <row r="5413" spans="1:95" x14ac:dyDescent="0.2">
      <c r="A5413" s="3">
        <v>6938</v>
      </c>
      <c r="B5413" s="2" t="s">
        <v>13921</v>
      </c>
      <c r="C5413" s="2" t="s">
        <v>13905</v>
      </c>
      <c r="D5413" s="3">
        <v>14090</v>
      </c>
      <c r="E5413" s="3">
        <v>14074</v>
      </c>
      <c r="F5413" s="3">
        <v>56936</v>
      </c>
      <c r="G5413" s="3">
        <v>16784</v>
      </c>
      <c r="H5413" s="3">
        <v>48.362699999999997</v>
      </c>
      <c r="I5413" s="30">
        <v>627.58447999999999</v>
      </c>
      <c r="J5413" s="30">
        <v>627.58475309999994</v>
      </c>
      <c r="K5413" s="30">
        <v>-2.7E-4</v>
      </c>
      <c r="L5413" s="3">
        <v>4</v>
      </c>
      <c r="M5413" s="3">
        <v>4</v>
      </c>
      <c r="N5413" s="10">
        <f t="shared" si="588"/>
        <v>1</v>
      </c>
      <c r="O5413" s="35">
        <v>4</v>
      </c>
      <c r="P5413" s="17"/>
      <c r="Q5413" s="40">
        <v>2507.3187400000002</v>
      </c>
      <c r="R5413" s="40">
        <v>627.58514000000002</v>
      </c>
      <c r="S5413" s="18">
        <f t="shared" si="589"/>
        <v>-1.0516501395156723</v>
      </c>
      <c r="T5413" s="18">
        <f t="shared" si="590"/>
        <v>-0.61649005915031541</v>
      </c>
      <c r="U5413" s="18">
        <f t="shared" si="591"/>
        <v>-0.70110009301044818</v>
      </c>
      <c r="V5413" s="30">
        <v>627.5847</v>
      </c>
      <c r="W5413" s="3" t="s">
        <v>47</v>
      </c>
      <c r="X5413" s="3" t="s">
        <v>47</v>
      </c>
      <c r="Y5413" s="3" t="s">
        <v>47</v>
      </c>
      <c r="Z5413" s="3" t="s">
        <v>47</v>
      </c>
      <c r="AA5413" s="3" t="s">
        <v>48</v>
      </c>
      <c r="AB5413" s="12" t="s">
        <v>47</v>
      </c>
      <c r="AC5413" s="3" t="s">
        <v>47</v>
      </c>
      <c r="AD5413" s="3" t="s">
        <v>47</v>
      </c>
      <c r="AE5413" s="3" t="s">
        <v>47</v>
      </c>
      <c r="AF5413" s="3" t="s">
        <v>47</v>
      </c>
      <c r="AG5413" s="3" t="s">
        <v>47</v>
      </c>
      <c r="AI5413" s="3" t="s">
        <v>47</v>
      </c>
      <c r="AJ5413" s="3" t="s">
        <v>47</v>
      </c>
      <c r="AK5413" s="3" t="s">
        <v>47</v>
      </c>
      <c r="AL5413" s="3" t="s">
        <v>47</v>
      </c>
      <c r="AM5413" s="3" t="s">
        <v>47</v>
      </c>
      <c r="AN5413" s="3" t="s">
        <v>47</v>
      </c>
      <c r="AO5413" s="3" t="s">
        <v>47</v>
      </c>
      <c r="AP5413" s="3" t="s">
        <v>47</v>
      </c>
      <c r="AU5413" s="3">
        <v>0</v>
      </c>
      <c r="AV5413" s="3">
        <v>18</v>
      </c>
      <c r="AW5413" s="3">
        <v>1</v>
      </c>
      <c r="AX5413" s="3">
        <v>18</v>
      </c>
      <c r="AY5413" s="3">
        <v>100</v>
      </c>
      <c r="AZ5413" s="6" t="str">
        <f t="shared" si="592"/>
        <v>2711.4</v>
      </c>
      <c r="BC5413" s="12" t="s">
        <v>13922</v>
      </c>
      <c r="BJ5413" s="12">
        <f t="shared" si="593"/>
        <v>1</v>
      </c>
      <c r="BK5413" s="12">
        <f t="shared" si="594"/>
        <v>0</v>
      </c>
      <c r="CQ5413" s="3" t="str">
        <f>CONCATENATE(baseURL!$A$1,baseURL!$B$1,baseURL!$C$1,".",C5413,".",L5413,".pkl&amp;seq=",BC5413)</f>
        <v>http://proteomics.broadinstitute.org/millscripts/viewfeed.pl?side=xl&amp;cycle=1&amp;fixedMods=iaaC&amp;file=msdataSM/iPRG2012_nd/cpick_in/iPRG2012_nd.2711.4.4.pkl&amp;seq=GQKLPLFSASGLPHNELAAQLCR</v>
      </c>
    </row>
    <row r="5414" spans="1:95" x14ac:dyDescent="0.2">
      <c r="A5414" s="3">
        <v>2162</v>
      </c>
      <c r="B5414" s="2" t="s">
        <v>13923</v>
      </c>
      <c r="C5414" s="2" t="s">
        <v>13924</v>
      </c>
      <c r="D5414" s="3">
        <v>14091</v>
      </c>
      <c r="E5414" s="3">
        <v>14075</v>
      </c>
      <c r="F5414" s="3">
        <v>56937</v>
      </c>
      <c r="G5414" s="3">
        <v>16785</v>
      </c>
      <c r="H5414" s="3">
        <v>48.365200000000002</v>
      </c>
      <c r="I5414" s="30">
        <v>635.38013999999998</v>
      </c>
      <c r="J5414" s="30">
        <v>635.37891869999999</v>
      </c>
      <c r="K5414" s="30">
        <v>1.2199999999999999E-3</v>
      </c>
      <c r="L5414" s="3">
        <v>2</v>
      </c>
      <c r="M5414" s="3">
        <v>2</v>
      </c>
      <c r="N5414" s="10">
        <f t="shared" si="588"/>
        <v>1</v>
      </c>
      <c r="O5414" s="35">
        <v>2</v>
      </c>
      <c r="P5414" s="17"/>
      <c r="Q5414" s="40">
        <v>1269.75251</v>
      </c>
      <c r="R5414" s="42">
        <v>635.37989000000005</v>
      </c>
      <c r="S5414" s="18">
        <f t="shared" si="589"/>
        <v>0.39346539585513929</v>
      </c>
      <c r="T5414" s="18">
        <f t="shared" si="590"/>
        <v>-1.5286917564548388</v>
      </c>
      <c r="U5414" s="18">
        <f t="shared" si="591"/>
        <v>0.33051093248253149</v>
      </c>
      <c r="V5414" s="30">
        <v>635.38009999999997</v>
      </c>
      <c r="AA5414" s="3" t="s">
        <v>48</v>
      </c>
      <c r="AC5414" s="3" t="s">
        <v>48</v>
      </c>
      <c r="AD5414" s="3" t="s">
        <v>47</v>
      </c>
      <c r="AE5414" s="3" t="s">
        <v>47</v>
      </c>
      <c r="AG5414" s="3" t="s">
        <v>48</v>
      </c>
      <c r="AK5414" s="3" t="s">
        <v>52</v>
      </c>
      <c r="AO5414" s="3" t="s">
        <v>47</v>
      </c>
      <c r="AU5414" s="3">
        <v>0</v>
      </c>
      <c r="AV5414" s="3">
        <v>3</v>
      </c>
      <c r="AW5414" s="3">
        <v>1</v>
      </c>
      <c r="AX5414" s="3">
        <v>3</v>
      </c>
      <c r="AY5414" s="3">
        <v>100</v>
      </c>
      <c r="AZ5414" s="6" t="str">
        <f t="shared" si="592"/>
        <v>2711.5</v>
      </c>
      <c r="BC5414" s="12" t="s">
        <v>13860</v>
      </c>
      <c r="BE5414" s="12" t="s">
        <v>258</v>
      </c>
      <c r="BJ5414" s="12">
        <f t="shared" si="593"/>
        <v>0</v>
      </c>
      <c r="BK5414" s="12">
        <f t="shared" si="594"/>
        <v>0</v>
      </c>
      <c r="CQ5414" s="3" t="str">
        <f>CONCATENATE(baseURL!$A$1,baseURL!$B$1,baseURL!$C$1,".",C5414,".",L5414,".pkl&amp;seq=",BC5414,"&amp;varMods=Dimethyl-R")</f>
        <v>http://proteomics.broadinstitute.org/millscripts/viewfeed.pl?side=xl&amp;cycle=1&amp;fixedMods=iaaC&amp;file=msdataSM/iPRG2012_nd/cpick_in/iPRG2012_nd.2711.5.2.pkl&amp;seq=GLLrQLTVNDL&amp;varMods=Dimethyl-R</v>
      </c>
    </row>
    <row r="5415" spans="1:95" x14ac:dyDescent="0.2">
      <c r="A5415" s="3">
        <v>7482</v>
      </c>
      <c r="B5415" s="2" t="s">
        <v>13925</v>
      </c>
      <c r="C5415" s="2" t="s">
        <v>13908</v>
      </c>
      <c r="D5415" s="3">
        <v>14093</v>
      </c>
      <c r="E5415" s="3">
        <v>14077</v>
      </c>
      <c r="F5415" s="3">
        <v>56939</v>
      </c>
      <c r="G5415" s="3">
        <v>16787</v>
      </c>
      <c r="H5415" s="3">
        <v>48.370199999999997</v>
      </c>
      <c r="I5415" s="30">
        <v>719.83964000000003</v>
      </c>
      <c r="J5415" s="30">
        <v>719.83790320000003</v>
      </c>
      <c r="K5415" s="30">
        <v>1.74E-3</v>
      </c>
      <c r="L5415" s="3">
        <v>2</v>
      </c>
      <c r="M5415" s="3">
        <v>2</v>
      </c>
      <c r="N5415" s="10">
        <f t="shared" si="588"/>
        <v>1</v>
      </c>
      <c r="O5415" s="35">
        <v>2</v>
      </c>
      <c r="Q5415" s="40">
        <v>1495.6919600000001</v>
      </c>
      <c r="R5415" s="32">
        <v>719.83888999999999</v>
      </c>
      <c r="S5415" s="18">
        <f t="shared" si="589"/>
        <v>1.0418998062734681</v>
      </c>
      <c r="T5415" s="18">
        <f t="shared" si="590"/>
        <v>-1.3708623049863355</v>
      </c>
      <c r="U5415" s="18">
        <f t="shared" si="591"/>
        <v>-1.0974677957981931</v>
      </c>
      <c r="V5415" s="30">
        <v>719.83810000000005</v>
      </c>
      <c r="W5415" s="3" t="s">
        <v>47</v>
      </c>
      <c r="Z5415" s="3" t="s">
        <v>52</v>
      </c>
      <c r="AA5415" s="3" t="s">
        <v>47</v>
      </c>
      <c r="AB5415" s="12" t="s">
        <v>52</v>
      </c>
      <c r="AD5415" s="3" t="s">
        <v>47</v>
      </c>
      <c r="AH5415" s="3" t="s">
        <v>47</v>
      </c>
      <c r="AJ5415" s="3" t="s">
        <v>47</v>
      </c>
      <c r="AK5415" s="3" t="s">
        <v>48</v>
      </c>
      <c r="AL5415" s="3" t="s">
        <v>52</v>
      </c>
      <c r="AO5415" s="3" t="s">
        <v>48</v>
      </c>
      <c r="AU5415" s="3">
        <v>0</v>
      </c>
      <c r="AV5415" s="3">
        <v>5</v>
      </c>
      <c r="AW5415" s="3">
        <v>2</v>
      </c>
      <c r="AX5415" s="3">
        <v>4</v>
      </c>
      <c r="AY5415" s="3">
        <v>80</v>
      </c>
      <c r="AZ5415" s="6" t="str">
        <f t="shared" si="592"/>
        <v>2711.7</v>
      </c>
      <c r="BC5415" s="12" t="s">
        <v>13926</v>
      </c>
      <c r="BI5415" s="12" t="s">
        <v>594</v>
      </c>
      <c r="BJ5415" s="12">
        <f t="shared" si="593"/>
        <v>0</v>
      </c>
      <c r="BK5415" s="12">
        <f t="shared" si="594"/>
        <v>1</v>
      </c>
      <c r="BR5415" s="3" t="s">
        <v>594</v>
      </c>
      <c r="BZ5415" s="3" t="s">
        <v>13927</v>
      </c>
      <c r="CQ5415" s="3" t="str">
        <f>CONCATENATE(baseURL!$A$1,baseURL!$B$1,baseURL!$C$1,".",C5415,".",L5415,".pkl&amp;seq=",BC5415,"&amp;varMods=ReducedCys-C")</f>
        <v>http://proteomics.broadinstitute.org/millscripts/viewfeed.pl?side=xl&amp;cycle=1&amp;fixedMods=iaaC&amp;file=msdataSM/iPRG2012_nd/cpick_in/iPRG2012_nd.2711.7.2.pkl&amp;seq=LMSFPEALADcNK&amp;varMods=ReducedCys-C</v>
      </c>
    </row>
    <row r="5416" spans="1:95" x14ac:dyDescent="0.2">
      <c r="A5416" s="3">
        <v>3750</v>
      </c>
      <c r="B5416" s="2" t="s">
        <v>13928</v>
      </c>
      <c r="C5416" s="2" t="s">
        <v>13929</v>
      </c>
      <c r="D5416" s="3">
        <v>14096</v>
      </c>
      <c r="E5416" s="3">
        <v>14080</v>
      </c>
      <c r="F5416" s="3">
        <v>56955</v>
      </c>
      <c r="G5416" s="3">
        <v>16791</v>
      </c>
      <c r="H5416" s="3">
        <v>48.386000000000003</v>
      </c>
      <c r="I5416" s="30">
        <v>576.08091000000002</v>
      </c>
      <c r="J5416" s="30">
        <v>576.08019190000005</v>
      </c>
      <c r="K5416" s="30">
        <v>7.2000000000000005E-4</v>
      </c>
      <c r="L5416" s="3">
        <v>0</v>
      </c>
      <c r="M5416" s="3">
        <v>4</v>
      </c>
      <c r="N5416" s="10">
        <f t="shared" si="588"/>
        <v>1</v>
      </c>
      <c r="O5416" s="35">
        <v>4</v>
      </c>
      <c r="P5416" s="17"/>
      <c r="Q5416" s="40">
        <v>2301.2965300000001</v>
      </c>
      <c r="R5416" s="40">
        <v>576.07959000000005</v>
      </c>
      <c r="S5416" s="18">
        <f t="shared" si="589"/>
        <v>2.291350054537149</v>
      </c>
      <c r="T5416" s="18">
        <f t="shared" si="590"/>
        <v>1.0448209074589563</v>
      </c>
      <c r="U5416" s="18">
        <f t="shared" si="591"/>
        <v>1.0588814645174756</v>
      </c>
      <c r="V5416" s="30">
        <v>576.08019999999999</v>
      </c>
      <c r="W5416" s="3" t="s">
        <v>47</v>
      </c>
      <c r="X5416" s="3" t="s">
        <v>47</v>
      </c>
      <c r="Y5416" s="3" t="s">
        <v>47</v>
      </c>
      <c r="Z5416" s="3" t="s">
        <v>47</v>
      </c>
      <c r="AA5416" s="3" t="s">
        <v>47</v>
      </c>
      <c r="AB5416" s="12" t="s">
        <v>47</v>
      </c>
      <c r="AC5416" s="3" t="s">
        <v>47</v>
      </c>
      <c r="AE5416" s="3" t="s">
        <v>47</v>
      </c>
      <c r="AF5416" s="3" t="s">
        <v>48</v>
      </c>
      <c r="AI5416" s="3" t="s">
        <v>48</v>
      </c>
      <c r="AK5416" s="3" t="s">
        <v>47</v>
      </c>
      <c r="AL5416" s="3" t="s">
        <v>48</v>
      </c>
      <c r="AM5416" s="3" t="s">
        <v>47</v>
      </c>
      <c r="AU5416" s="3">
        <v>0</v>
      </c>
      <c r="AV5416" s="3">
        <v>10</v>
      </c>
      <c r="AW5416" s="3">
        <v>1</v>
      </c>
      <c r="AX5416" s="3">
        <v>10</v>
      </c>
      <c r="AY5416" s="3">
        <v>100</v>
      </c>
      <c r="AZ5416" s="6" t="str">
        <f t="shared" si="592"/>
        <v>2712.2</v>
      </c>
      <c r="BC5416" s="12" t="s">
        <v>13930</v>
      </c>
      <c r="BJ5416" s="12">
        <f t="shared" si="593"/>
        <v>0</v>
      </c>
      <c r="BK5416" s="12">
        <f t="shared" si="594"/>
        <v>0</v>
      </c>
      <c r="CQ5416" s="3" t="str">
        <f>CONCATENATE(baseURL!$A$1,baseURL!$B$1,baseURL!$C$1,".",C5416,".",L5416,".pkl&amp;seq=",BC5416)</f>
        <v>http://proteomics.broadinstitute.org/millscripts/viewfeed.pl?side=xl&amp;cycle=1&amp;fixedMods=iaaC&amp;file=msdataSM/iPRG2012_nd/cpick_in/iPRG2012_nd.2712.2.0.pkl&amp;seq=LNNVFVLGEQGKPYLSLPKGK</v>
      </c>
    </row>
    <row r="5417" spans="1:95" x14ac:dyDescent="0.2">
      <c r="A5417" s="3">
        <v>2879</v>
      </c>
      <c r="B5417" s="2" t="s">
        <v>13931</v>
      </c>
      <c r="C5417" s="2" t="s">
        <v>13920</v>
      </c>
      <c r="D5417" s="3">
        <v>14098</v>
      </c>
      <c r="E5417" s="3">
        <v>14082</v>
      </c>
      <c r="F5417" s="3">
        <v>56957</v>
      </c>
      <c r="G5417" s="3">
        <v>16793</v>
      </c>
      <c r="H5417" s="3">
        <v>48.391100000000002</v>
      </c>
      <c r="I5417" s="30">
        <v>676.71243000000004</v>
      </c>
      <c r="J5417" s="30">
        <v>676.71067919999996</v>
      </c>
      <c r="K5417" s="30">
        <v>1.75E-3</v>
      </c>
      <c r="L5417" s="3">
        <v>3</v>
      </c>
      <c r="M5417" s="3">
        <v>3</v>
      </c>
      <c r="N5417" s="10">
        <f t="shared" si="588"/>
        <v>1</v>
      </c>
      <c r="O5417" s="35">
        <v>3</v>
      </c>
      <c r="P5417" s="17"/>
      <c r="Q5417" s="40">
        <v>2028.1196299999999</v>
      </c>
      <c r="R5417" s="40">
        <v>676.71139000000005</v>
      </c>
      <c r="S5417" s="18">
        <f t="shared" si="589"/>
        <v>1.5368442372294777</v>
      </c>
      <c r="T5417" s="18">
        <f t="shared" si="590"/>
        <v>-1.0503739269005121</v>
      </c>
      <c r="U5417" s="18">
        <f t="shared" si="591"/>
        <v>-1.3151840107593027</v>
      </c>
      <c r="V5417" s="30">
        <v>676.71050000000002</v>
      </c>
      <c r="W5417" s="3" t="s">
        <v>47</v>
      </c>
      <c r="Z5417" s="3" t="s">
        <v>47</v>
      </c>
      <c r="AA5417" s="3" t="s">
        <v>47</v>
      </c>
      <c r="AB5417" s="12" t="s">
        <v>47</v>
      </c>
      <c r="AC5417" s="3" t="s">
        <v>47</v>
      </c>
      <c r="AD5417" s="3" t="s">
        <v>65</v>
      </c>
      <c r="AE5417" s="3" t="s">
        <v>47</v>
      </c>
      <c r="AF5417" s="3" t="s">
        <v>47</v>
      </c>
      <c r="AG5417" s="3" t="s">
        <v>48</v>
      </c>
      <c r="AH5417" s="3" t="s">
        <v>47</v>
      </c>
      <c r="AL5417" s="3" t="s">
        <v>48</v>
      </c>
      <c r="AM5417" s="3" t="s">
        <v>48</v>
      </c>
      <c r="AO5417" s="3" t="s">
        <v>48</v>
      </c>
      <c r="AP5417" s="3" t="s">
        <v>48</v>
      </c>
      <c r="AU5417" s="3">
        <v>1</v>
      </c>
      <c r="AV5417" s="3">
        <v>8</v>
      </c>
      <c r="AW5417" s="3">
        <v>1</v>
      </c>
      <c r="AX5417" s="3">
        <v>8</v>
      </c>
      <c r="AY5417" s="3">
        <v>100</v>
      </c>
      <c r="AZ5417" s="6" t="str">
        <f t="shared" si="592"/>
        <v>2712.4</v>
      </c>
      <c r="BB5417" s="12" t="s">
        <v>79</v>
      </c>
      <c r="BC5417" s="12" t="s">
        <v>13824</v>
      </c>
      <c r="BJ5417" s="12">
        <f t="shared" si="593"/>
        <v>0</v>
      </c>
      <c r="BK5417" s="12">
        <f t="shared" si="594"/>
        <v>0</v>
      </c>
      <c r="BZ5417" s="3" t="s">
        <v>13932</v>
      </c>
      <c r="CQ5417" s="3" t="str">
        <f>CONCATENATE(baseURL!$A$1,baseURL!$B$1,"+Acetyl",baseURL!$C$1,".",C5417,".",L5417,".pkl&amp;seq=",BC5417)</f>
        <v>http://proteomics.broadinstitute.org/millscripts/viewfeed.pl?side=xl&amp;cycle=1&amp;fixedMods=iaaC+Acetyl&amp;file=msdataSM/iPRG2012_nd/cpick_in/iPRG2012_nd.2712.4.3.pkl&amp;seq=SRLERLTSLNVVAGSDLR</v>
      </c>
    </row>
    <row r="5418" spans="1:95" x14ac:dyDescent="0.2">
      <c r="A5418" s="3">
        <v>6466</v>
      </c>
      <c r="B5418" s="2" t="s">
        <v>13933</v>
      </c>
      <c r="C5418" s="2" t="s">
        <v>13921</v>
      </c>
      <c r="D5418" s="3">
        <v>14099</v>
      </c>
      <c r="E5418" s="3">
        <v>14083</v>
      </c>
      <c r="F5418" s="3">
        <v>56958</v>
      </c>
      <c r="G5418" s="3">
        <v>16794</v>
      </c>
      <c r="H5418" s="3">
        <v>48.394399999999997</v>
      </c>
      <c r="I5418" s="30">
        <v>709.67792999999995</v>
      </c>
      <c r="J5418" s="30">
        <v>709.67704760000004</v>
      </c>
      <c r="K5418" s="30">
        <v>8.8000000000000003E-4</v>
      </c>
      <c r="L5418" s="3">
        <v>3</v>
      </c>
      <c r="M5418" s="3">
        <v>3</v>
      </c>
      <c r="N5418" s="10">
        <f t="shared" si="588"/>
        <v>1</v>
      </c>
      <c r="O5418" s="35">
        <v>3</v>
      </c>
      <c r="P5418" s="17"/>
      <c r="Q5418" s="40">
        <v>2127.01818</v>
      </c>
      <c r="R5418" s="40">
        <v>709.67758000000003</v>
      </c>
      <c r="S5418" s="18">
        <f t="shared" si="589"/>
        <v>0.49318170641961495</v>
      </c>
      <c r="T5418" s="18">
        <f t="shared" si="590"/>
        <v>-0.75019983017826752</v>
      </c>
      <c r="U5418" s="18">
        <f t="shared" si="591"/>
        <v>-0.95818160126809637</v>
      </c>
      <c r="V5418" s="30">
        <v>709.67690000000005</v>
      </c>
      <c r="W5418" s="3" t="s">
        <v>47</v>
      </c>
      <c r="X5418" s="3" t="s">
        <v>47</v>
      </c>
      <c r="Y5418" s="3" t="s">
        <v>47</v>
      </c>
      <c r="Z5418" s="3" t="s">
        <v>47</v>
      </c>
      <c r="AA5418" s="3" t="s">
        <v>47</v>
      </c>
      <c r="AB5418" s="12" t="s">
        <v>47</v>
      </c>
      <c r="AC5418" s="3" t="s">
        <v>47</v>
      </c>
      <c r="AD5418" s="3" t="s">
        <v>47</v>
      </c>
      <c r="AE5418" s="3" t="s">
        <v>47</v>
      </c>
      <c r="AF5418" s="3" t="s">
        <v>47</v>
      </c>
      <c r="AG5418" s="3" t="s">
        <v>47</v>
      </c>
      <c r="AH5418" s="3" t="s">
        <v>47</v>
      </c>
      <c r="AI5418" s="3" t="s">
        <v>47</v>
      </c>
      <c r="AJ5418" s="3" t="s">
        <v>47</v>
      </c>
      <c r="AK5418" s="3" t="s">
        <v>47</v>
      </c>
      <c r="AL5418" s="3" t="s">
        <v>47</v>
      </c>
      <c r="AU5418" s="3">
        <v>0</v>
      </c>
      <c r="AV5418" s="3">
        <v>16</v>
      </c>
      <c r="AW5418" s="3">
        <v>1</v>
      </c>
      <c r="AX5418" s="3">
        <v>16</v>
      </c>
      <c r="AY5418" s="3">
        <v>100</v>
      </c>
      <c r="AZ5418" s="6" t="str">
        <f t="shared" si="592"/>
        <v>2712.5</v>
      </c>
      <c r="BC5418" s="12" t="s">
        <v>13687</v>
      </c>
      <c r="BJ5418" s="12">
        <f t="shared" si="593"/>
        <v>0</v>
      </c>
      <c r="BK5418" s="12">
        <f t="shared" si="594"/>
        <v>0</v>
      </c>
      <c r="CQ5418" s="3" t="str">
        <f>CONCATENATE(baseURL!$A$1,baseURL!$B$1,baseURL!$C$1,".",C5418,".",L5418,".pkl&amp;seq=",BC5418)</f>
        <v>http://proteomics.broadinstitute.org/millscripts/viewfeed.pl?side=xl&amp;cycle=1&amp;fixedMods=iaaC&amp;file=msdataSM/iPRG2012_nd/cpick_in/iPRG2012_nd.2712.5.3.pkl&amp;seq=FVKLVSWYDNEYGYSTR</v>
      </c>
    </row>
    <row r="5419" spans="1:95" x14ac:dyDescent="0.2">
      <c r="A5419" s="3">
        <v>66</v>
      </c>
      <c r="B5419" s="2" t="s">
        <v>13934</v>
      </c>
      <c r="C5419" s="2" t="s">
        <v>13923</v>
      </c>
      <c r="D5419" s="3">
        <v>14100</v>
      </c>
      <c r="E5419" s="3">
        <v>14084</v>
      </c>
      <c r="F5419" s="3">
        <v>56959</v>
      </c>
      <c r="G5419" s="3">
        <v>16795</v>
      </c>
      <c r="H5419" s="3">
        <v>48.3977</v>
      </c>
      <c r="I5419" s="30">
        <v>1098.3082999999999</v>
      </c>
      <c r="J5419" s="30">
        <v>1098.305944</v>
      </c>
      <c r="K5419" s="30">
        <v>2.3600000000000001E-3</v>
      </c>
      <c r="L5419" s="3">
        <v>4</v>
      </c>
      <c r="M5419" s="3">
        <v>4</v>
      </c>
      <c r="N5419" s="10">
        <f t="shared" si="588"/>
        <v>1</v>
      </c>
      <c r="O5419" s="35">
        <v>4</v>
      </c>
      <c r="P5419" s="17"/>
      <c r="Q5419" s="40">
        <v>4390.2048800000002</v>
      </c>
      <c r="R5419" s="40">
        <v>1098.3066799999999</v>
      </c>
      <c r="S5419" s="18">
        <f t="shared" si="589"/>
        <v>1.4749978576135214</v>
      </c>
      <c r="T5419" s="18">
        <f t="shared" si="590"/>
        <v>-0.67012248342217862</v>
      </c>
      <c r="U5419" s="18">
        <f t="shared" si="591"/>
        <v>-0.80123340397472287</v>
      </c>
      <c r="V5419" s="30">
        <v>1098.3058000000001</v>
      </c>
      <c r="W5419" s="3" t="s">
        <v>47</v>
      </c>
      <c r="Z5419" s="3" t="s">
        <v>47</v>
      </c>
      <c r="AA5419" s="3" t="s">
        <v>47</v>
      </c>
      <c r="AB5419" s="12" t="s">
        <v>52</v>
      </c>
      <c r="AC5419" s="3" t="s">
        <v>52</v>
      </c>
      <c r="AD5419" s="3" t="s">
        <v>47</v>
      </c>
      <c r="AE5419" s="3" t="s">
        <v>47</v>
      </c>
      <c r="AF5419" s="3" t="s">
        <v>47</v>
      </c>
      <c r="AI5419" s="3" t="s">
        <v>47</v>
      </c>
      <c r="AK5419" s="3" t="s">
        <v>47</v>
      </c>
      <c r="AL5419" s="3" t="s">
        <v>47</v>
      </c>
      <c r="AM5419" s="3" t="s">
        <v>47</v>
      </c>
      <c r="AN5419" s="3" t="s">
        <v>47</v>
      </c>
      <c r="AO5419" s="3" t="s">
        <v>47</v>
      </c>
      <c r="AU5419" s="3">
        <v>0</v>
      </c>
      <c r="AV5419" s="3">
        <v>12</v>
      </c>
      <c r="AW5419" s="3">
        <v>1</v>
      </c>
      <c r="AX5419" s="3">
        <v>12</v>
      </c>
      <c r="AY5419" s="3">
        <v>100</v>
      </c>
      <c r="AZ5419" s="6" t="str">
        <f t="shared" si="592"/>
        <v>2712.6</v>
      </c>
      <c r="BB5419" s="12" t="s">
        <v>79</v>
      </c>
      <c r="BC5419" s="12" t="s">
        <v>13935</v>
      </c>
      <c r="BJ5419" s="12">
        <f t="shared" si="593"/>
        <v>0</v>
      </c>
      <c r="BK5419" s="12">
        <f t="shared" si="594"/>
        <v>0</v>
      </c>
      <c r="CQ5419" s="3" t="str">
        <f>CONCATENATE(baseURL!$A$1,baseURL!$B$1,"+Acetyl",baseURL!$C$1,".",C5419,".",L5419,".pkl&amp;seq=",BC5419)</f>
        <v>http://proteomics.broadinstitute.org/millscripts/viewfeed.pl?side=xl&amp;cycle=1&amp;fixedMods=iaaC+Acetyl&amp;file=msdataSM/iPRG2012_nd/cpick_in/iPRG2012_nd.2712.6.4.pkl&amp;seq=SAETAAANTATAPVPEVQEQESSKSKQVNLTPAPLPTSSPWK</v>
      </c>
    </row>
    <row r="5420" spans="1:95" x14ac:dyDescent="0.2">
      <c r="A5420" s="3">
        <v>7499</v>
      </c>
      <c r="B5420" s="2" t="s">
        <v>13936</v>
      </c>
      <c r="C5420" s="2" t="s">
        <v>13937</v>
      </c>
      <c r="D5420" s="3">
        <v>14116</v>
      </c>
      <c r="E5420" s="3">
        <v>14100</v>
      </c>
      <c r="F5420" s="3">
        <v>57005</v>
      </c>
      <c r="G5420" s="3">
        <v>16813</v>
      </c>
      <c r="H5420" s="3">
        <v>48.447699999999998</v>
      </c>
      <c r="I5420" s="30">
        <v>976.05965000000003</v>
      </c>
      <c r="J5420" s="30">
        <v>976.05509640000002</v>
      </c>
      <c r="K5420" s="30">
        <v>4.5500000000000002E-3</v>
      </c>
      <c r="L5420" s="3">
        <v>3</v>
      </c>
      <c r="M5420" s="3">
        <v>3</v>
      </c>
      <c r="N5420" s="10">
        <f t="shared" si="588"/>
        <v>1</v>
      </c>
      <c r="O5420" s="35">
        <v>3</v>
      </c>
      <c r="P5420" s="17"/>
      <c r="Q5420" s="37">
        <v>2926.1543099999999</v>
      </c>
      <c r="R5420" s="37">
        <v>976.05628999999999</v>
      </c>
      <c r="S5420" s="18">
        <f t="shared" si="589"/>
        <v>3.4424244118577714</v>
      </c>
      <c r="T5420" s="18">
        <f t="shared" si="590"/>
        <v>-1.2228802910178929</v>
      </c>
      <c r="U5420" s="18">
        <f t="shared" si="591"/>
        <v>-1.5265513016567696</v>
      </c>
      <c r="V5420" s="30">
        <v>976.0548</v>
      </c>
      <c r="W5420" s="12" t="s">
        <v>47</v>
      </c>
      <c r="AB5420" s="12" t="s">
        <v>52</v>
      </c>
      <c r="AC5420" s="3" t="s">
        <v>52</v>
      </c>
      <c r="AD5420" s="3" t="s">
        <v>47</v>
      </c>
      <c r="AG5420" s="3" t="s">
        <v>52</v>
      </c>
      <c r="AI5420" s="3" t="s">
        <v>52</v>
      </c>
      <c r="AK5420" s="12" t="s">
        <v>47</v>
      </c>
      <c r="AL5420" s="3" t="s">
        <v>52</v>
      </c>
      <c r="AO5420" s="3" t="s">
        <v>48</v>
      </c>
      <c r="AP5420" s="3" t="s">
        <v>48</v>
      </c>
      <c r="AU5420" s="3">
        <v>0</v>
      </c>
      <c r="AV5420" s="3">
        <v>3</v>
      </c>
      <c r="AW5420" s="3">
        <v>3</v>
      </c>
      <c r="AX5420" s="3">
        <v>1</v>
      </c>
      <c r="AY5420" s="3">
        <v>33.33</v>
      </c>
      <c r="AZ5420" s="6" t="str">
        <f t="shared" si="592"/>
        <v>2714.10</v>
      </c>
      <c r="BB5420" s="12" t="s">
        <v>79</v>
      </c>
      <c r="BC5420" s="12" t="s">
        <v>12440</v>
      </c>
      <c r="BF5420" s="12" t="s">
        <v>1468</v>
      </c>
      <c r="BI5420" s="12" t="s">
        <v>594</v>
      </c>
      <c r="BJ5420" s="12">
        <f t="shared" si="593"/>
        <v>1</v>
      </c>
      <c r="BK5420" s="12">
        <f t="shared" si="594"/>
        <v>0</v>
      </c>
      <c r="BR5420" s="3" t="s">
        <v>594</v>
      </c>
      <c r="CQ5420" s="3" t="str">
        <f>CONCATENATE(baseURL!$A$1,baseURL!$B$1,"+Acetyl",baseURL!$C$1,".",C5420,".",L5420,".pkl&amp;seq=",BC5420,"&amp;varMods=ReducedCys-C")</f>
        <v>http://proteomics.broadinstitute.org/millscripts/viewfeed.pl?side=xl&amp;cycle=1&amp;fixedMods=iaaC+Acetyl&amp;file=msdataSM/iPRG2012_nd/cpick_in/iPRG2012_nd.2714.10.3.pkl&amp;seq=sDEEHTFETADAGSSATYPMQCSALR&amp;varMods=ReducedCys-C</v>
      </c>
    </row>
    <row r="5421" spans="1:95" x14ac:dyDescent="0.2">
      <c r="A5421" s="3">
        <v>5513</v>
      </c>
      <c r="B5421" s="2" t="s">
        <v>13938</v>
      </c>
      <c r="C5421" s="2" t="s">
        <v>13939</v>
      </c>
      <c r="D5421" s="3">
        <v>14112</v>
      </c>
      <c r="E5421" s="3">
        <v>14096</v>
      </c>
      <c r="F5421" s="3">
        <v>57001</v>
      </c>
      <c r="G5421" s="3">
        <v>16809</v>
      </c>
      <c r="H5421" s="3">
        <v>48.441000000000003</v>
      </c>
      <c r="I5421" s="30">
        <v>705.3768</v>
      </c>
      <c r="J5421" s="30">
        <v>705.37507789999995</v>
      </c>
      <c r="K5421" s="30">
        <v>1.72E-3</v>
      </c>
      <c r="L5421" s="3">
        <v>3</v>
      </c>
      <c r="M5421" s="3">
        <v>3</v>
      </c>
      <c r="N5421" s="10">
        <f t="shared" si="588"/>
        <v>1</v>
      </c>
      <c r="O5421" s="35">
        <v>3</v>
      </c>
      <c r="P5421" s="17"/>
      <c r="Q5421" s="40">
        <v>2114.1128100000001</v>
      </c>
      <c r="R5421" s="40">
        <v>705.37579000000005</v>
      </c>
      <c r="S5421" s="18">
        <f t="shared" si="589"/>
        <v>1.4318608807811586</v>
      </c>
      <c r="T5421" s="18">
        <f t="shared" si="590"/>
        <v>-1.0095328053443549</v>
      </c>
      <c r="U5421" s="18">
        <f t="shared" si="591"/>
        <v>-1.2617387960348097</v>
      </c>
      <c r="V5421" s="30">
        <v>705.37490000000003</v>
      </c>
      <c r="W5421" s="3" t="s">
        <v>47</v>
      </c>
      <c r="X5421" s="3" t="s">
        <v>47</v>
      </c>
      <c r="Y5421" s="3" t="s">
        <v>47</v>
      </c>
      <c r="Z5421" s="3" t="s">
        <v>47</v>
      </c>
      <c r="AA5421" s="3" t="s">
        <v>47</v>
      </c>
      <c r="AB5421" s="12" t="s">
        <v>47</v>
      </c>
      <c r="AC5421" s="3" t="s">
        <v>47</v>
      </c>
      <c r="AD5421" s="3" t="s">
        <v>47</v>
      </c>
      <c r="AE5421" s="3" t="s">
        <v>47</v>
      </c>
      <c r="AF5421" s="3" t="s">
        <v>47</v>
      </c>
      <c r="AG5421" s="3" t="s">
        <v>47</v>
      </c>
      <c r="AH5421" s="3" t="s">
        <v>47</v>
      </c>
      <c r="AI5421" s="3" t="s">
        <v>47</v>
      </c>
      <c r="AJ5421" s="3" t="s">
        <v>47</v>
      </c>
      <c r="AK5421" s="3" t="s">
        <v>47</v>
      </c>
      <c r="AL5421" s="3" t="s">
        <v>47</v>
      </c>
      <c r="AM5421" s="3" t="s">
        <v>47</v>
      </c>
      <c r="AU5421" s="3">
        <v>0</v>
      </c>
      <c r="AV5421" s="3">
        <v>17</v>
      </c>
      <c r="AW5421" s="3">
        <v>1</v>
      </c>
      <c r="AX5421" s="3">
        <v>17</v>
      </c>
      <c r="AY5421" s="3">
        <v>100</v>
      </c>
      <c r="AZ5421" s="6" t="str">
        <f t="shared" si="592"/>
        <v>2714.6</v>
      </c>
      <c r="BC5421" s="12" t="s">
        <v>13836</v>
      </c>
      <c r="BJ5421" s="12">
        <f t="shared" si="593"/>
        <v>0</v>
      </c>
      <c r="BK5421" s="12">
        <f t="shared" si="594"/>
        <v>0</v>
      </c>
      <c r="CQ5421" s="3" t="str">
        <f>CONCATENATE(baseURL!$A$1,baseURL!$B$1,baseURL!$C$1,".",C5421,".",L5421,".pkl&amp;seq=",BC5421)</f>
        <v>http://proteomics.broadinstitute.org/millscripts/viewfeed.pl?side=xl&amp;cycle=1&amp;fixedMods=iaaC&amp;file=msdataSM/iPRG2012_nd/cpick_in/iPRG2012_nd.2714.6.3.pkl&amp;seq=VLAPQLSFAPELASEEERK</v>
      </c>
    </row>
    <row r="5422" spans="1:95" x14ac:dyDescent="0.2">
      <c r="A5422" s="3">
        <v>3999</v>
      </c>
      <c r="B5422" s="2" t="s">
        <v>13940</v>
      </c>
      <c r="C5422" s="2" t="s">
        <v>13941</v>
      </c>
      <c r="D5422" s="3">
        <v>14113</v>
      </c>
      <c r="E5422" s="3">
        <v>14097</v>
      </c>
      <c r="F5422" s="3">
        <v>57002</v>
      </c>
      <c r="G5422" s="3">
        <v>16810</v>
      </c>
      <c r="H5422" s="3">
        <v>48.442700000000002</v>
      </c>
      <c r="I5422" s="30">
        <v>739.38433999999995</v>
      </c>
      <c r="J5422" s="30">
        <v>739.38216780000005</v>
      </c>
      <c r="K5422" s="30">
        <v>2.1700000000000001E-3</v>
      </c>
      <c r="L5422" s="3">
        <v>3</v>
      </c>
      <c r="M5422" s="3">
        <v>3</v>
      </c>
      <c r="N5422" s="10">
        <f t="shared" si="588"/>
        <v>1</v>
      </c>
      <c r="O5422" s="35">
        <v>3</v>
      </c>
      <c r="P5422" s="17"/>
      <c r="Q5422" s="40">
        <v>2216.1346100000001</v>
      </c>
      <c r="R5422" s="40">
        <v>739.38305000000003</v>
      </c>
      <c r="S5422" s="18">
        <f t="shared" si="589"/>
        <v>1.7446978260135859</v>
      </c>
      <c r="T5422" s="18">
        <f t="shared" si="590"/>
        <v>-1.1931569164023759</v>
      </c>
      <c r="U5422" s="18">
        <f t="shared" si="591"/>
        <v>-1.1496070947447419</v>
      </c>
      <c r="V5422" s="30">
        <v>739.38220000000001</v>
      </c>
      <c r="W5422" s="3" t="s">
        <v>47</v>
      </c>
      <c r="X5422" s="3" t="s">
        <v>47</v>
      </c>
      <c r="Y5422" s="3" t="s">
        <v>47</v>
      </c>
      <c r="Z5422" s="3" t="s">
        <v>47</v>
      </c>
      <c r="AA5422" s="3" t="s">
        <v>47</v>
      </c>
      <c r="AB5422" s="12" t="s">
        <v>47</v>
      </c>
      <c r="AC5422" s="3" t="s">
        <v>47</v>
      </c>
      <c r="AD5422" s="3" t="s">
        <v>47</v>
      </c>
      <c r="AE5422" s="3" t="s">
        <v>47</v>
      </c>
      <c r="AF5422" s="3" t="s">
        <v>47</v>
      </c>
      <c r="AG5422" s="3" t="s">
        <v>48</v>
      </c>
      <c r="AI5422" s="3" t="s">
        <v>48</v>
      </c>
      <c r="AK5422" s="3" t="s">
        <v>52</v>
      </c>
      <c r="AL5422" s="3" t="s">
        <v>48</v>
      </c>
      <c r="AU5422" s="3">
        <v>0</v>
      </c>
      <c r="AV5422" s="3">
        <v>10</v>
      </c>
      <c r="AW5422" s="3">
        <v>1</v>
      </c>
      <c r="AX5422" s="3">
        <v>10</v>
      </c>
      <c r="AY5422" s="3">
        <v>100</v>
      </c>
      <c r="AZ5422" s="6" t="str">
        <f t="shared" si="592"/>
        <v>2714.7</v>
      </c>
      <c r="BC5422" s="12" t="s">
        <v>13707</v>
      </c>
      <c r="BJ5422" s="12">
        <f t="shared" si="593"/>
        <v>0</v>
      </c>
      <c r="BK5422" s="12">
        <f t="shared" si="594"/>
        <v>0</v>
      </c>
      <c r="CQ5422" s="3" t="str">
        <f>CONCATENATE(baseURL!$A$1,baseURL!$B$1,baseURL!$C$1,".",C5422,".",L5422,".pkl&amp;seq=",BC5422)</f>
        <v>http://proteomics.broadinstitute.org/millscripts/viewfeed.pl?side=xl&amp;cycle=1&amp;fixedMods=iaaC&amp;file=msdataSM/iPRG2012_nd/cpick_in/iPRG2012_nd.2714.7.3.pkl&amp;seq=TQFGGGKSVGFGLVYNSVAEAK</v>
      </c>
    </row>
    <row r="5423" spans="1:95" x14ac:dyDescent="0.2">
      <c r="A5423" s="3">
        <v>314</v>
      </c>
      <c r="B5423" s="2" t="s">
        <v>13942</v>
      </c>
      <c r="C5423" s="2" t="s">
        <v>13943</v>
      </c>
      <c r="D5423" s="3">
        <v>14114</v>
      </c>
      <c r="E5423" s="3">
        <v>14098</v>
      </c>
      <c r="F5423" s="3">
        <v>57003</v>
      </c>
      <c r="G5423" s="3">
        <v>16811</v>
      </c>
      <c r="H5423" s="3">
        <v>48.444400000000002</v>
      </c>
      <c r="I5423" s="30">
        <v>898.47974999999997</v>
      </c>
      <c r="J5423" s="30">
        <v>898.47934229999998</v>
      </c>
      <c r="K5423" s="30">
        <v>4.0999999999999999E-4</v>
      </c>
      <c r="L5423" s="3">
        <v>3</v>
      </c>
      <c r="M5423" s="3">
        <v>3</v>
      </c>
      <c r="N5423" s="10">
        <f t="shared" si="588"/>
        <v>1</v>
      </c>
      <c r="O5423" s="35">
        <v>3</v>
      </c>
      <c r="P5423" s="17"/>
      <c r="Q5423" s="40">
        <v>2693.4243700000002</v>
      </c>
      <c r="R5423" s="40">
        <v>898.47964000000002</v>
      </c>
      <c r="S5423" s="18">
        <f t="shared" si="589"/>
        <v>0.12242904018353758</v>
      </c>
      <c r="T5423" s="18">
        <f t="shared" si="590"/>
        <v>-0.33133750257581679</v>
      </c>
      <c r="U5423" s="18">
        <f t="shared" si="591"/>
        <v>-0.26711790593551171</v>
      </c>
      <c r="V5423" s="30">
        <v>898.47940000000006</v>
      </c>
      <c r="Z5423" s="3" t="s">
        <v>47</v>
      </c>
      <c r="AB5423" s="12" t="s">
        <v>47</v>
      </c>
      <c r="AC5423" s="3" t="s">
        <v>52</v>
      </c>
      <c r="AD5423" s="3" t="s">
        <v>47</v>
      </c>
      <c r="AF5423" s="3" t="s">
        <v>48</v>
      </c>
      <c r="AG5423" s="3" t="s">
        <v>48</v>
      </c>
      <c r="AJ5423" s="3" t="s">
        <v>47</v>
      </c>
      <c r="AL5423" s="3" t="s">
        <v>48</v>
      </c>
      <c r="AU5423" s="3">
        <v>0</v>
      </c>
      <c r="AV5423" s="3">
        <v>4</v>
      </c>
      <c r="AW5423" s="3">
        <v>1</v>
      </c>
      <c r="AX5423" s="3">
        <v>4</v>
      </c>
      <c r="AY5423" s="3">
        <v>100</v>
      </c>
      <c r="AZ5423" s="6" t="str">
        <f t="shared" si="592"/>
        <v>2714.8</v>
      </c>
      <c r="BC5423" s="12" t="s">
        <v>13944</v>
      </c>
      <c r="BJ5423" s="12">
        <f t="shared" si="593"/>
        <v>0</v>
      </c>
      <c r="BK5423" s="12">
        <f t="shared" si="594"/>
        <v>0</v>
      </c>
      <c r="CQ5423" s="3" t="str">
        <f>CONCATENATE(baseURL!$A$1,baseURL!$B$1,baseURL!$C$1,".",C5423,".",L5423,".pkl&amp;seq=",BC5423)</f>
        <v>http://proteomics.broadinstitute.org/millscripts/viewfeed.pl?side=xl&amp;cycle=1&amp;fixedMods=iaaC&amp;file=msdataSM/iPRG2012_nd/cpick_in/iPRG2012_nd.2714.8.3.pkl&amp;seq=VLEPELEEQSAVTPEANENLLKLK</v>
      </c>
    </row>
    <row r="5424" spans="1:95" x14ac:dyDescent="0.2">
      <c r="A5424" s="3">
        <v>6357</v>
      </c>
      <c r="B5424" s="2" t="s">
        <v>13945</v>
      </c>
      <c r="C5424" s="2" t="s">
        <v>13936</v>
      </c>
      <c r="D5424" s="3">
        <v>14127</v>
      </c>
      <c r="E5424" s="3">
        <v>14111</v>
      </c>
      <c r="F5424" s="3">
        <v>57027</v>
      </c>
      <c r="G5424" s="3">
        <v>16825</v>
      </c>
      <c r="H5424" s="3">
        <v>48.465200000000003</v>
      </c>
      <c r="I5424" s="30">
        <v>707.89364</v>
      </c>
      <c r="J5424" s="30">
        <v>707.89425029999995</v>
      </c>
      <c r="K5424" s="30">
        <v>-6.0999999999999997E-4</v>
      </c>
      <c r="L5424" s="3">
        <v>2</v>
      </c>
      <c r="M5424" s="3">
        <v>2</v>
      </c>
      <c r="N5424" s="10">
        <f t="shared" si="588"/>
        <v>1</v>
      </c>
      <c r="O5424" s="35">
        <v>2</v>
      </c>
      <c r="P5424" s="17"/>
      <c r="Q5424" s="40">
        <v>1414.7835</v>
      </c>
      <c r="R5424" s="40">
        <v>707.89539000000002</v>
      </c>
      <c r="S5424" s="18">
        <f t="shared" si="589"/>
        <v>-2.4721166781654862</v>
      </c>
      <c r="T5424" s="18">
        <f t="shared" si="590"/>
        <v>-1.6099836447120006</v>
      </c>
      <c r="U5424" s="18">
        <f t="shared" si="591"/>
        <v>-1.6810393412296178</v>
      </c>
      <c r="V5424" s="30">
        <v>707.89419999999996</v>
      </c>
      <c r="W5424" s="3" t="s">
        <v>47</v>
      </c>
      <c r="X5424" s="3" t="s">
        <v>47</v>
      </c>
      <c r="Y5424" s="3" t="s">
        <v>47</v>
      </c>
      <c r="Z5424" s="3" t="s">
        <v>47</v>
      </c>
      <c r="AA5424" s="3" t="s">
        <v>48</v>
      </c>
      <c r="AB5424" s="12" t="s">
        <v>47</v>
      </c>
      <c r="AC5424" s="3" t="s">
        <v>47</v>
      </c>
      <c r="AD5424" s="3" t="s">
        <v>47</v>
      </c>
      <c r="AE5424" s="3" t="s">
        <v>47</v>
      </c>
      <c r="AF5424" s="3" t="s">
        <v>47</v>
      </c>
      <c r="AG5424" s="3" t="s">
        <v>47</v>
      </c>
      <c r="AH5424" s="3" t="s">
        <v>47</v>
      </c>
      <c r="AI5424" s="3" t="s">
        <v>47</v>
      </c>
      <c r="AJ5424" s="3" t="s">
        <v>47</v>
      </c>
      <c r="AK5424" s="3" t="s">
        <v>48</v>
      </c>
      <c r="AL5424" s="3" t="s">
        <v>48</v>
      </c>
      <c r="AU5424" s="3">
        <v>0</v>
      </c>
      <c r="AV5424" s="3">
        <v>13</v>
      </c>
      <c r="AW5424" s="3">
        <v>1</v>
      </c>
      <c r="AX5424" s="3">
        <v>13</v>
      </c>
      <c r="AY5424" s="3">
        <v>100</v>
      </c>
      <c r="AZ5424" s="6" t="str">
        <f t="shared" si="592"/>
        <v>2715.11</v>
      </c>
      <c r="BC5424" s="12" t="s">
        <v>13366</v>
      </c>
      <c r="BJ5424" s="12">
        <f t="shared" si="593"/>
        <v>0</v>
      </c>
      <c r="BK5424" s="12">
        <f t="shared" si="594"/>
        <v>0</v>
      </c>
      <c r="CQ5424" s="3" t="str">
        <f>CONCATENATE(baseURL!$A$1,baseURL!$B$1,baseURL!$C$1,".",C5424,".",L5424,".pkl&amp;seq=",BC5424)</f>
        <v>http://proteomics.broadinstitute.org/millscripts/viewfeed.pl?side=xl&amp;cycle=1&amp;fixedMods=iaaC&amp;file=msdataSM/iPRG2012_nd/cpick_in/iPRG2012_nd.2715.11.2.pkl&amp;seq=LGANALLGVSMAAAR</v>
      </c>
    </row>
    <row r="5425" spans="1:95" x14ac:dyDescent="0.2">
      <c r="A5425" s="3">
        <v>3800</v>
      </c>
      <c r="B5425" s="2" t="s">
        <v>13946</v>
      </c>
      <c r="C5425" s="2" t="s">
        <v>13947</v>
      </c>
      <c r="D5425" s="3">
        <v>14129</v>
      </c>
      <c r="E5425" s="3">
        <v>14113</v>
      </c>
      <c r="F5425" s="3">
        <v>57029</v>
      </c>
      <c r="G5425" s="3">
        <v>16827</v>
      </c>
      <c r="H5425" s="3">
        <v>48.467700000000001</v>
      </c>
      <c r="I5425" s="30">
        <v>718.14716999999996</v>
      </c>
      <c r="J5425" s="30">
        <v>718.14674709999997</v>
      </c>
      <c r="K5425" s="30">
        <v>4.2000000000000002E-4</v>
      </c>
      <c r="L5425" s="3">
        <v>0</v>
      </c>
      <c r="M5425" s="3">
        <v>4</v>
      </c>
      <c r="N5425" s="10">
        <f t="shared" si="588"/>
        <v>1</v>
      </c>
      <c r="O5425" s="35">
        <v>4</v>
      </c>
      <c r="P5425" s="17"/>
      <c r="Q5425" s="40">
        <v>2869.5629300000001</v>
      </c>
      <c r="R5425" s="40">
        <v>718.14619000000005</v>
      </c>
      <c r="S5425" s="18">
        <f t="shared" si="589"/>
        <v>1.364624659379118</v>
      </c>
      <c r="T5425" s="18">
        <f t="shared" si="590"/>
        <v>0.77574734459510764</v>
      </c>
      <c r="U5425" s="18">
        <f t="shared" si="591"/>
        <v>0.71016181254533839</v>
      </c>
      <c r="V5425" s="30">
        <v>718.14670000000001</v>
      </c>
      <c r="W5425" s="3" t="s">
        <v>47</v>
      </c>
      <c r="X5425" s="3" t="s">
        <v>47</v>
      </c>
      <c r="Y5425" s="3" t="s">
        <v>47</v>
      </c>
      <c r="Z5425" s="3" t="s">
        <v>47</v>
      </c>
      <c r="AA5425" s="3" t="s">
        <v>47</v>
      </c>
      <c r="AB5425" s="12" t="s">
        <v>47</v>
      </c>
      <c r="AC5425" s="3" t="s">
        <v>47</v>
      </c>
      <c r="AE5425" s="3" t="s">
        <v>47</v>
      </c>
      <c r="AF5425" s="3" t="s">
        <v>47</v>
      </c>
      <c r="AG5425" s="3" t="s">
        <v>52</v>
      </c>
      <c r="AI5425" s="3" t="s">
        <v>47</v>
      </c>
      <c r="AK5425" s="3" t="s">
        <v>47</v>
      </c>
      <c r="AL5425" s="3" t="s">
        <v>47</v>
      </c>
      <c r="AM5425" s="3" t="s">
        <v>47</v>
      </c>
      <c r="AN5425" s="3" t="s">
        <v>47</v>
      </c>
      <c r="AU5425" s="3">
        <v>0</v>
      </c>
      <c r="AV5425" s="3">
        <v>14</v>
      </c>
      <c r="AW5425" s="3">
        <v>1</v>
      </c>
      <c r="AX5425" s="3">
        <v>14</v>
      </c>
      <c r="AY5425" s="3">
        <v>100</v>
      </c>
      <c r="AZ5425" s="6" t="str">
        <f t="shared" si="592"/>
        <v>2715.13</v>
      </c>
      <c r="BC5425" s="12" t="s">
        <v>13948</v>
      </c>
      <c r="BJ5425" s="12">
        <f t="shared" si="593"/>
        <v>0</v>
      </c>
      <c r="BK5425" s="12">
        <f t="shared" si="594"/>
        <v>0</v>
      </c>
      <c r="CQ5425" s="3" t="str">
        <f>CONCATENATE(baseURL!$A$1,baseURL!$B$1,baseURL!$C$1,".",C5425,".",L5425,".pkl&amp;seq=",BC5425)</f>
        <v>http://proteomics.broadinstitute.org/millscripts/viewfeed.pl?side=xl&amp;cycle=1&amp;fixedMods=iaaC&amp;file=msdataSM/iPRG2012_nd/cpick_in/iPRG2012_nd.2715.13.0.pkl&amp;seq=LGTLVNQKTSAVAALTEVRAEDEAALAK</v>
      </c>
    </row>
    <row r="5426" spans="1:95" x14ac:dyDescent="0.2">
      <c r="A5426" s="3">
        <v>5792</v>
      </c>
      <c r="B5426" s="2" t="s">
        <v>13949</v>
      </c>
      <c r="C5426" s="2" t="s">
        <v>13950</v>
      </c>
      <c r="D5426" s="3">
        <v>14130</v>
      </c>
      <c r="E5426" s="3">
        <v>14114</v>
      </c>
      <c r="F5426" s="3">
        <v>57030</v>
      </c>
      <c r="G5426" s="3">
        <v>16828</v>
      </c>
      <c r="H5426" s="3">
        <v>48.469299999999997</v>
      </c>
      <c r="I5426" s="30">
        <v>727.12896000000001</v>
      </c>
      <c r="J5426" s="30">
        <v>727.12903900000003</v>
      </c>
      <c r="K5426" s="30">
        <v>-8.0000000000000007E-5</v>
      </c>
      <c r="L5426" s="3">
        <v>4</v>
      </c>
      <c r="M5426" s="3">
        <v>4</v>
      </c>
      <c r="N5426" s="10">
        <f t="shared" si="588"/>
        <v>1</v>
      </c>
      <c r="O5426" s="35">
        <v>4</v>
      </c>
      <c r="P5426" s="17"/>
      <c r="Q5426" s="40">
        <v>2905.4941800000001</v>
      </c>
      <c r="R5426" s="40">
        <v>727.12900000000002</v>
      </c>
      <c r="S5426" s="18">
        <f t="shared" si="589"/>
        <v>-5.5010871540946027E-2</v>
      </c>
      <c r="T5426" s="18">
        <f t="shared" si="590"/>
        <v>5.3635599756331136E-2</v>
      </c>
      <c r="U5426" s="18">
        <f t="shared" si="591"/>
        <v>-0.13752717877418993</v>
      </c>
      <c r="V5426" s="30">
        <v>727.12890000000004</v>
      </c>
      <c r="W5426" s="3" t="s">
        <v>47</v>
      </c>
      <c r="X5426" s="3" t="s">
        <v>47</v>
      </c>
      <c r="Y5426" s="3" t="s">
        <v>47</v>
      </c>
      <c r="Z5426" s="3" t="s">
        <v>47</v>
      </c>
      <c r="AA5426" s="3" t="s">
        <v>47</v>
      </c>
      <c r="AB5426" s="12" t="s">
        <v>47</v>
      </c>
      <c r="AC5426" s="3" t="s">
        <v>47</v>
      </c>
      <c r="AD5426" s="3" t="s">
        <v>47</v>
      </c>
      <c r="AE5426" s="3" t="s">
        <v>47</v>
      </c>
      <c r="AF5426" s="3" t="s">
        <v>47</v>
      </c>
      <c r="AG5426" s="3" t="s">
        <v>47</v>
      </c>
      <c r="AI5426" s="3" t="s">
        <v>47</v>
      </c>
      <c r="AJ5426" s="3" t="s">
        <v>47</v>
      </c>
      <c r="AK5426" s="3" t="s">
        <v>47</v>
      </c>
      <c r="AL5426" s="3" t="s">
        <v>47</v>
      </c>
      <c r="AM5426" s="3" t="s">
        <v>47</v>
      </c>
      <c r="AN5426" s="3" t="s">
        <v>47</v>
      </c>
      <c r="AU5426" s="3">
        <v>0</v>
      </c>
      <c r="AV5426" s="3">
        <v>17</v>
      </c>
      <c r="AW5426" s="3">
        <v>1</v>
      </c>
      <c r="AX5426" s="3">
        <v>17</v>
      </c>
      <c r="AY5426" s="3">
        <v>100</v>
      </c>
      <c r="AZ5426" s="6" t="str">
        <f t="shared" si="592"/>
        <v>2715.14</v>
      </c>
      <c r="BC5426" s="12" t="s">
        <v>13951</v>
      </c>
      <c r="BJ5426" s="12">
        <f t="shared" si="593"/>
        <v>0</v>
      </c>
      <c r="BK5426" s="12">
        <f t="shared" si="594"/>
        <v>0</v>
      </c>
      <c r="CQ5426" s="3" t="str">
        <f>CONCATENATE(baseURL!$A$1,baseURL!$B$1,baseURL!$C$1,".",C5426,".",L5426,".pkl&amp;seq=",BC5426)</f>
        <v>http://proteomics.broadinstitute.org/millscripts/viewfeed.pl?side=xl&amp;cycle=1&amp;fixedMods=iaaC&amp;file=msdataSM/iPRG2012_nd/cpick_in/iPRG2012_nd.2715.14.4.pkl&amp;seq=LVNDVTAAGVSYGLFKTDLPEGEEKPR</v>
      </c>
    </row>
    <row r="5427" spans="1:95" x14ac:dyDescent="0.2">
      <c r="A5427" s="3">
        <v>2630</v>
      </c>
      <c r="B5427" s="2" t="s">
        <v>13952</v>
      </c>
      <c r="C5427" s="2" t="s">
        <v>13953</v>
      </c>
      <c r="D5427" s="3">
        <v>14131</v>
      </c>
      <c r="E5427" s="3">
        <v>14115</v>
      </c>
      <c r="F5427" s="3">
        <v>57031</v>
      </c>
      <c r="G5427" s="3">
        <v>16829</v>
      </c>
      <c r="H5427" s="3">
        <v>48.470999999999997</v>
      </c>
      <c r="I5427" s="30">
        <v>770.90463</v>
      </c>
      <c r="J5427" s="30">
        <v>770.90252859999998</v>
      </c>
      <c r="K5427" s="30">
        <v>2.0999999999999999E-3</v>
      </c>
      <c r="L5427" s="3">
        <v>2</v>
      </c>
      <c r="M5427" s="3">
        <v>2</v>
      </c>
      <c r="N5427" s="10">
        <f t="shared" si="588"/>
        <v>1</v>
      </c>
      <c r="O5427" s="35">
        <v>2</v>
      </c>
      <c r="P5427" s="17"/>
      <c r="Q5427" s="40">
        <v>1540.8005900000001</v>
      </c>
      <c r="R5427" s="40">
        <v>770.90392999999995</v>
      </c>
      <c r="S5427" s="18">
        <f t="shared" si="589"/>
        <v>0.908024946833076</v>
      </c>
      <c r="T5427" s="18">
        <f t="shared" si="590"/>
        <v>-1.8178659433781326</v>
      </c>
      <c r="U5427" s="18">
        <f t="shared" si="591"/>
        <v>-1.7252473987763834</v>
      </c>
      <c r="V5427" s="30">
        <v>770.90260000000001</v>
      </c>
      <c r="W5427" s="3" t="s">
        <v>47</v>
      </c>
      <c r="Z5427" s="3" t="s">
        <v>47</v>
      </c>
      <c r="AA5427" s="3" t="s">
        <v>48</v>
      </c>
      <c r="AB5427" s="12" t="s">
        <v>47</v>
      </c>
      <c r="AC5427" s="3" t="s">
        <v>47</v>
      </c>
      <c r="AD5427" s="3" t="s">
        <v>47</v>
      </c>
      <c r="AE5427" s="3" t="s">
        <v>47</v>
      </c>
      <c r="AF5427" s="3" t="s">
        <v>47</v>
      </c>
      <c r="AG5427" s="3" t="s">
        <v>47</v>
      </c>
      <c r="AH5427" s="3" t="s">
        <v>47</v>
      </c>
      <c r="AI5427" s="3" t="s">
        <v>47</v>
      </c>
      <c r="AJ5427" s="3" t="s">
        <v>47</v>
      </c>
      <c r="AK5427" s="3" t="s">
        <v>47</v>
      </c>
      <c r="AL5427" s="3" t="s">
        <v>47</v>
      </c>
      <c r="AU5427" s="3">
        <v>0</v>
      </c>
      <c r="AV5427" s="3">
        <v>13</v>
      </c>
      <c r="AW5427" s="3">
        <v>1</v>
      </c>
      <c r="AX5427" s="3">
        <v>13</v>
      </c>
      <c r="AY5427" s="3">
        <v>100</v>
      </c>
      <c r="AZ5427" s="6" t="str">
        <f t="shared" si="592"/>
        <v>2715.15</v>
      </c>
      <c r="BC5427" s="12" t="s">
        <v>13716</v>
      </c>
      <c r="BJ5427" s="12">
        <f t="shared" si="593"/>
        <v>0</v>
      </c>
      <c r="BK5427" s="12">
        <f t="shared" si="594"/>
        <v>0</v>
      </c>
      <c r="CQ5427" s="3" t="str">
        <f>CONCATENATE(baseURL!$A$1,baseURL!$B$1,baseURL!$C$1,".",C5427,".",L5427,".pkl&amp;seq=",BC5427)</f>
        <v>http://proteomics.broadinstitute.org/millscripts/viewfeed.pl?side=xl&amp;cycle=1&amp;fixedMods=iaaC&amp;file=msdataSM/iPRG2012_nd/cpick_in/iPRG2012_nd.2715.15.2.pkl&amp;seq=SVGFGLVYNSVAEAK</v>
      </c>
    </row>
    <row r="5428" spans="1:95" x14ac:dyDescent="0.2">
      <c r="A5428" s="3">
        <v>5644</v>
      </c>
      <c r="B5428" s="2" t="s">
        <v>13954</v>
      </c>
      <c r="C5428" s="2" t="s">
        <v>13955</v>
      </c>
      <c r="D5428" s="3">
        <v>14132</v>
      </c>
      <c r="E5428" s="3">
        <v>14116</v>
      </c>
      <c r="F5428" s="3">
        <v>57032</v>
      </c>
      <c r="G5428" s="3">
        <v>16830</v>
      </c>
      <c r="H5428" s="3">
        <v>48.472700000000003</v>
      </c>
      <c r="I5428" s="30">
        <v>883.46010000000001</v>
      </c>
      <c r="J5428" s="30">
        <v>883.45757790000005</v>
      </c>
      <c r="K5428" s="30">
        <v>2.5200000000000001E-3</v>
      </c>
      <c r="L5428" s="3">
        <v>4</v>
      </c>
      <c r="M5428" s="3">
        <v>4</v>
      </c>
      <c r="N5428" s="10">
        <f t="shared" si="588"/>
        <v>1</v>
      </c>
      <c r="O5428" s="35">
        <v>4</v>
      </c>
      <c r="P5428" s="17"/>
      <c r="Q5428" s="40">
        <v>3530.8125500000001</v>
      </c>
      <c r="R5428" s="40">
        <v>883.45860000000005</v>
      </c>
      <c r="S5428" s="18">
        <f t="shared" si="589"/>
        <v>1.6978724299752468</v>
      </c>
      <c r="T5428" s="18">
        <f t="shared" si="590"/>
        <v>-1.1569302738126459</v>
      </c>
      <c r="U5428" s="18">
        <f t="shared" si="591"/>
        <v>-1.2451064487514614</v>
      </c>
      <c r="V5428" s="30">
        <v>883.45749999999998</v>
      </c>
      <c r="W5428" s="3" t="s">
        <v>47</v>
      </c>
      <c r="X5428" s="3" t="s">
        <v>47</v>
      </c>
      <c r="Y5428" s="3" t="s">
        <v>47</v>
      </c>
      <c r="Z5428" s="3" t="s">
        <v>47</v>
      </c>
      <c r="AA5428" s="3" t="s">
        <v>48</v>
      </c>
      <c r="AB5428" s="12" t="s">
        <v>47</v>
      </c>
      <c r="AC5428" s="3" t="s">
        <v>47</v>
      </c>
      <c r="AD5428" s="3" t="s">
        <v>47</v>
      </c>
      <c r="AE5428" s="3" t="s">
        <v>47</v>
      </c>
      <c r="AF5428" s="3" t="s">
        <v>47</v>
      </c>
      <c r="AG5428" s="3" t="s">
        <v>48</v>
      </c>
      <c r="AI5428" s="3" t="s">
        <v>47</v>
      </c>
      <c r="AJ5428" s="3" t="s">
        <v>47</v>
      </c>
      <c r="AL5428" s="3" t="s">
        <v>47</v>
      </c>
      <c r="AM5428" s="3" t="s">
        <v>47</v>
      </c>
      <c r="AN5428" s="3" t="s">
        <v>47</v>
      </c>
      <c r="AU5428" s="3">
        <v>0</v>
      </c>
      <c r="AV5428" s="3">
        <v>14</v>
      </c>
      <c r="AW5428" s="3">
        <v>1</v>
      </c>
      <c r="AX5428" s="3">
        <v>14</v>
      </c>
      <c r="AY5428" s="3">
        <v>100</v>
      </c>
      <c r="AZ5428" s="6" t="str">
        <f t="shared" si="592"/>
        <v>2715.16</v>
      </c>
      <c r="BC5428" s="12" t="s">
        <v>13956</v>
      </c>
      <c r="BJ5428" s="12">
        <f t="shared" si="593"/>
        <v>0</v>
      </c>
      <c r="BK5428" s="12">
        <f t="shared" si="594"/>
        <v>0</v>
      </c>
      <c r="CQ5428" s="3" t="str">
        <f>CONCATENATE(baseURL!$A$1,baseURL!$B$1,baseURL!$C$1,".",C5428,".",L5428,".pkl&amp;seq=",BC5428)</f>
        <v>http://proteomics.broadinstitute.org/millscripts/viewfeed.pl?side=xl&amp;cycle=1&amp;fixedMods=iaaC&amp;file=msdataSM/iPRG2012_nd/cpick_in/iPRG2012_nd.2715.16.4.pkl&amp;seq=TASGLYLPEKNVEKLNQAEVVAVGPGFTDANGNK</v>
      </c>
    </row>
    <row r="5429" spans="1:95" x14ac:dyDescent="0.2">
      <c r="A5429" s="3">
        <v>2875</v>
      </c>
      <c r="B5429" s="2" t="s">
        <v>13957</v>
      </c>
      <c r="C5429" s="2" t="s">
        <v>13958</v>
      </c>
      <c r="D5429" s="3">
        <v>14120</v>
      </c>
      <c r="E5429" s="3">
        <v>14104</v>
      </c>
      <c r="F5429" s="3">
        <v>57020</v>
      </c>
      <c r="G5429" s="3">
        <v>16818</v>
      </c>
      <c r="H5429" s="3">
        <v>48.459299999999999</v>
      </c>
      <c r="I5429" s="30">
        <v>509.58659</v>
      </c>
      <c r="J5429" s="30">
        <v>509.95234290000002</v>
      </c>
      <c r="K5429" s="30">
        <v>-0.36575000000000002</v>
      </c>
      <c r="L5429" s="3">
        <v>3</v>
      </c>
      <c r="M5429" s="3">
        <v>3</v>
      </c>
      <c r="N5429" s="10">
        <f t="shared" si="588"/>
        <v>1</v>
      </c>
      <c r="O5429" s="35">
        <v>3</v>
      </c>
      <c r="P5429" s="17"/>
      <c r="Q5429" s="40">
        <v>1527.8417199999999</v>
      </c>
      <c r="R5429" s="40">
        <v>509.95209</v>
      </c>
      <c r="S5429" s="18">
        <f t="shared" si="589"/>
        <v>-716.73399750160308</v>
      </c>
      <c r="T5429" s="18">
        <f t="shared" si="590"/>
        <v>0.49592894113027863</v>
      </c>
      <c r="U5429" s="18">
        <f t="shared" si="591"/>
        <v>0.21570653824851233</v>
      </c>
      <c r="V5429" s="30">
        <v>509.9522</v>
      </c>
      <c r="W5429" s="3" t="s">
        <v>47</v>
      </c>
      <c r="Z5429" s="3" t="s">
        <v>48</v>
      </c>
      <c r="AA5429" s="3" t="s">
        <v>47</v>
      </c>
      <c r="AB5429" s="12" t="s">
        <v>47</v>
      </c>
      <c r="AC5429" s="3" t="s">
        <v>52</v>
      </c>
      <c r="AE5429" s="3" t="s">
        <v>47</v>
      </c>
      <c r="AF5429" s="3" t="s">
        <v>48</v>
      </c>
      <c r="AG5429" s="3" t="s">
        <v>52</v>
      </c>
      <c r="AO5429" s="3" t="s">
        <v>48</v>
      </c>
      <c r="AU5429" s="3">
        <v>0</v>
      </c>
      <c r="AV5429" s="3">
        <v>4</v>
      </c>
      <c r="AW5429" s="3">
        <v>1</v>
      </c>
      <c r="AX5429" s="3">
        <v>4</v>
      </c>
      <c r="AY5429" s="3">
        <v>100</v>
      </c>
      <c r="AZ5429" s="6" t="str">
        <f t="shared" si="592"/>
        <v>2715.4</v>
      </c>
      <c r="BC5429" s="12" t="s">
        <v>11815</v>
      </c>
      <c r="BJ5429" s="12">
        <f t="shared" si="593"/>
        <v>0</v>
      </c>
      <c r="BK5429" s="12">
        <f t="shared" si="594"/>
        <v>0</v>
      </c>
      <c r="BR5429" s="3" t="s">
        <v>114</v>
      </c>
      <c r="CQ5429" s="3" t="str">
        <f>CONCATENATE(baseURL!$A$1,baseURL!$B$1,baseURL!$C$1,".",C5429,".",L5429,".pkl&amp;seq=",BC5429)</f>
        <v>http://proteomics.broadinstitute.org/millscripts/viewfeed.pl?side=xl&amp;cycle=1&amp;fixedMods=iaaC&amp;file=msdataSM/iPRG2012_nd/cpick_in/iPRG2012_nd.2715.4.3.pkl&amp;seq=qGKLEVPGYVDLVK</v>
      </c>
    </row>
    <row r="5430" spans="1:95" x14ac:dyDescent="0.2">
      <c r="A5430" s="3">
        <v>126</v>
      </c>
      <c r="B5430" s="2" t="s">
        <v>13959</v>
      </c>
      <c r="C5430" s="2" t="s">
        <v>13938</v>
      </c>
      <c r="D5430" s="3">
        <v>14123</v>
      </c>
      <c r="E5430" s="3">
        <v>14107</v>
      </c>
      <c r="F5430" s="3">
        <v>57023</v>
      </c>
      <c r="G5430" s="3">
        <v>16821</v>
      </c>
      <c r="H5430" s="3">
        <v>48.461799999999997</v>
      </c>
      <c r="I5430" s="30">
        <v>562.29826000000003</v>
      </c>
      <c r="J5430" s="30">
        <v>562.29815010000004</v>
      </c>
      <c r="K5430" s="30">
        <v>1.1E-4</v>
      </c>
      <c r="L5430" s="3">
        <v>4</v>
      </c>
      <c r="M5430" s="3">
        <v>4</v>
      </c>
      <c r="N5430" s="10">
        <f t="shared" si="588"/>
        <v>1</v>
      </c>
      <c r="O5430" s="35">
        <v>4</v>
      </c>
      <c r="P5430" s="17"/>
      <c r="Q5430" s="40">
        <v>2246.1676400000001</v>
      </c>
      <c r="R5430" s="40">
        <v>562.29737</v>
      </c>
      <c r="S5430" s="18">
        <f t="shared" si="589"/>
        <v>1.5827923933322021</v>
      </c>
      <c r="T5430" s="18">
        <f t="shared" si="590"/>
        <v>1.3873442090662702</v>
      </c>
      <c r="U5430" s="18">
        <f t="shared" si="591"/>
        <v>0.94256176233959743</v>
      </c>
      <c r="V5430" s="30">
        <v>562.29790000000003</v>
      </c>
      <c r="W5430" s="3" t="s">
        <v>47</v>
      </c>
      <c r="AB5430" s="12" t="s">
        <v>47</v>
      </c>
      <c r="AC5430" s="3" t="s">
        <v>47</v>
      </c>
      <c r="AE5430" s="3" t="s">
        <v>47</v>
      </c>
      <c r="AF5430" s="3" t="s">
        <v>48</v>
      </c>
      <c r="AG5430" s="3" t="s">
        <v>48</v>
      </c>
      <c r="AI5430" s="3" t="s">
        <v>47</v>
      </c>
      <c r="AL5430" s="3" t="s">
        <v>48</v>
      </c>
      <c r="AN5430" s="3" t="s">
        <v>48</v>
      </c>
      <c r="AU5430" s="3">
        <v>0</v>
      </c>
      <c r="AV5430" s="3">
        <v>5</v>
      </c>
      <c r="AW5430" s="3">
        <v>1</v>
      </c>
      <c r="AX5430" s="3">
        <v>5</v>
      </c>
      <c r="AY5430" s="3">
        <v>100</v>
      </c>
      <c r="AZ5430" s="6" t="str">
        <f t="shared" si="592"/>
        <v>2715.7</v>
      </c>
      <c r="BC5430" s="12" t="s">
        <v>13960</v>
      </c>
      <c r="BJ5430" s="12">
        <f t="shared" si="593"/>
        <v>0</v>
      </c>
      <c r="BK5430" s="12">
        <f t="shared" si="594"/>
        <v>0</v>
      </c>
      <c r="CQ5430" s="3" t="str">
        <f>CONCATENATE(baseURL!$A$1,baseURL!$B$1,baseURL!$C$1,".",C5430,".",L5430,".pkl&amp;seq=",BC5430)</f>
        <v>http://proteomics.broadinstitute.org/millscripts/viewfeed.pl?side=xl&amp;cycle=1&amp;fixedMods=iaaC&amp;file=msdataSM/iPRG2012_nd/cpick_in/iPRG2012_nd.2715.7.4.pkl&amp;seq=VADFGVLHRNEFSGALSGLTR</v>
      </c>
    </row>
    <row r="5431" spans="1:95" x14ac:dyDescent="0.2">
      <c r="A5431" s="3">
        <v>5290</v>
      </c>
      <c r="B5431" s="2" t="s">
        <v>13961</v>
      </c>
      <c r="C5431" s="2" t="s">
        <v>13940</v>
      </c>
      <c r="D5431" s="3">
        <v>14124</v>
      </c>
      <c r="E5431" s="3">
        <v>14108</v>
      </c>
      <c r="F5431" s="3">
        <v>57024</v>
      </c>
      <c r="G5431" s="3">
        <v>16822</v>
      </c>
      <c r="H5431" s="3">
        <v>48.462699999999998</v>
      </c>
      <c r="I5431" s="30">
        <v>604.00121999999999</v>
      </c>
      <c r="J5431" s="30">
        <v>604.00013269999999</v>
      </c>
      <c r="K5431" s="30">
        <v>1.09E-3</v>
      </c>
      <c r="L5431" s="3">
        <v>3</v>
      </c>
      <c r="M5431" s="3">
        <v>3</v>
      </c>
      <c r="N5431" s="10">
        <f t="shared" si="588"/>
        <v>1</v>
      </c>
      <c r="O5431" s="35">
        <v>3</v>
      </c>
      <c r="P5431" s="17"/>
      <c r="Q5431" s="40">
        <v>1809.98576</v>
      </c>
      <c r="R5431" s="40">
        <v>604.00009999999997</v>
      </c>
      <c r="S5431" s="18">
        <f t="shared" si="589"/>
        <v>1.8543043287814733</v>
      </c>
      <c r="T5431" s="18">
        <f t="shared" si="590"/>
        <v>5.4139063916973838E-2</v>
      </c>
      <c r="U5431" s="18">
        <f t="shared" si="591"/>
        <v>-0.49668865936395351</v>
      </c>
      <c r="V5431" s="30">
        <v>603.99980000000005</v>
      </c>
      <c r="W5431" s="3" t="s">
        <v>47</v>
      </c>
      <c r="X5431" s="3" t="s">
        <v>47</v>
      </c>
      <c r="Y5431" s="3" t="s">
        <v>47</v>
      </c>
      <c r="Z5431" s="3" t="s">
        <v>47</v>
      </c>
      <c r="AA5431" s="3" t="s">
        <v>47</v>
      </c>
      <c r="AB5431" s="12" t="s">
        <v>47</v>
      </c>
      <c r="AC5431" s="3" t="s">
        <v>47</v>
      </c>
      <c r="AD5431" s="3" t="s">
        <v>47</v>
      </c>
      <c r="AE5431" s="3" t="s">
        <v>47</v>
      </c>
      <c r="AF5431" s="3" t="s">
        <v>47</v>
      </c>
      <c r="AG5431" s="3" t="s">
        <v>47</v>
      </c>
      <c r="AH5431" s="3" t="s">
        <v>47</v>
      </c>
      <c r="AI5431" s="3" t="s">
        <v>47</v>
      </c>
      <c r="AJ5431" s="3" t="s">
        <v>47</v>
      </c>
      <c r="AK5431" s="3" t="s">
        <v>47</v>
      </c>
      <c r="AL5431" s="3" t="s">
        <v>47</v>
      </c>
      <c r="AM5431" s="3" t="s">
        <v>47</v>
      </c>
      <c r="AN5431" s="3" t="s">
        <v>47</v>
      </c>
      <c r="AU5431" s="3">
        <v>0</v>
      </c>
      <c r="AV5431" s="3">
        <v>18</v>
      </c>
      <c r="AW5431" s="3">
        <v>1</v>
      </c>
      <c r="AX5431" s="3">
        <v>18</v>
      </c>
      <c r="AY5431" s="3">
        <v>100</v>
      </c>
      <c r="AZ5431" s="6" t="str">
        <f t="shared" si="592"/>
        <v>2715.8</v>
      </c>
      <c r="BC5431" s="12" t="s">
        <v>13962</v>
      </c>
      <c r="BJ5431" s="12">
        <f t="shared" si="593"/>
        <v>0</v>
      </c>
      <c r="BK5431" s="12">
        <f t="shared" si="594"/>
        <v>0</v>
      </c>
      <c r="CQ5431" s="3" t="str">
        <f>CONCATENATE(baseURL!$A$1,baseURL!$B$1,baseURL!$C$1,".",C5431,".",L5431,".pkl&amp;seq=",BC5431)</f>
        <v>http://proteomics.broadinstitute.org/millscripts/viewfeed.pl?side=xl&amp;cycle=1&amp;fixedMods=iaaC&amp;file=msdataSM/iPRG2012_nd/cpick_in/iPRG2012_nd.2715.8.3.pkl&amp;seq=GFTLAEVKAAGLTAAYAR</v>
      </c>
    </row>
    <row r="5432" spans="1:95" x14ac:dyDescent="0.2">
      <c r="A5432" s="3">
        <v>6930</v>
      </c>
      <c r="B5432" s="2" t="s">
        <v>13965</v>
      </c>
      <c r="C5432" s="2" t="s">
        <v>13966</v>
      </c>
      <c r="D5432" s="3">
        <v>14142</v>
      </c>
      <c r="E5432" s="3">
        <v>14126</v>
      </c>
      <c r="F5432" s="3">
        <v>57047</v>
      </c>
      <c r="G5432" s="3">
        <v>16841</v>
      </c>
      <c r="H5432" s="3">
        <v>48.495800000000003</v>
      </c>
      <c r="I5432" s="30">
        <v>908.45060000000001</v>
      </c>
      <c r="J5432" s="30">
        <v>908.44758650000006</v>
      </c>
      <c r="K5432" s="30">
        <v>3.0100000000000001E-3</v>
      </c>
      <c r="L5432" s="3">
        <v>3</v>
      </c>
      <c r="M5432" s="3">
        <v>3</v>
      </c>
      <c r="N5432" s="10">
        <f t="shared" si="588"/>
        <v>1</v>
      </c>
      <c r="O5432" s="35">
        <v>3</v>
      </c>
      <c r="P5432" s="17"/>
      <c r="Q5432" s="40">
        <v>2723.3313499999999</v>
      </c>
      <c r="R5432" s="40">
        <v>908.44863999999995</v>
      </c>
      <c r="S5432" s="18">
        <f t="shared" si="589"/>
        <v>2.1575242823344385</v>
      </c>
      <c r="T5432" s="18">
        <f t="shared" si="590"/>
        <v>-1.1596693016108452</v>
      </c>
      <c r="U5432" s="18">
        <f t="shared" si="591"/>
        <v>-1.3649643417803405</v>
      </c>
      <c r="V5432" s="30">
        <v>908.44740000000002</v>
      </c>
      <c r="W5432" s="3" t="s">
        <v>47</v>
      </c>
      <c r="X5432" s="3" t="s">
        <v>47</v>
      </c>
      <c r="Y5432" s="3" t="s">
        <v>47</v>
      </c>
      <c r="Z5432" s="3" t="s">
        <v>47</v>
      </c>
      <c r="AA5432" s="3" t="s">
        <v>48</v>
      </c>
      <c r="AB5432" s="12" t="s">
        <v>47</v>
      </c>
      <c r="AC5432" s="3" t="s">
        <v>47</v>
      </c>
      <c r="AD5432" s="3" t="s">
        <v>47</v>
      </c>
      <c r="AE5432" s="3" t="s">
        <v>47</v>
      </c>
      <c r="AF5432" s="3" t="s">
        <v>47</v>
      </c>
      <c r="AG5432" s="3" t="s">
        <v>47</v>
      </c>
      <c r="AI5432" s="3" t="s">
        <v>47</v>
      </c>
      <c r="AJ5432" s="3" t="s">
        <v>47</v>
      </c>
      <c r="AK5432" s="3" t="s">
        <v>47</v>
      </c>
      <c r="AL5432" s="3" t="s">
        <v>47</v>
      </c>
      <c r="AM5432" s="3" t="s">
        <v>47</v>
      </c>
      <c r="AN5432" s="3" t="s">
        <v>47</v>
      </c>
      <c r="AO5432" s="3" t="s">
        <v>47</v>
      </c>
      <c r="AP5432" s="3" t="s">
        <v>48</v>
      </c>
      <c r="AU5432" s="3">
        <v>0</v>
      </c>
      <c r="AV5432" s="3">
        <v>17</v>
      </c>
      <c r="AW5432" s="3">
        <v>1</v>
      </c>
      <c r="AX5432" s="3">
        <v>17</v>
      </c>
      <c r="AY5432" s="3">
        <v>100</v>
      </c>
      <c r="AZ5432" s="6" t="str">
        <f t="shared" si="592"/>
        <v>2716.10</v>
      </c>
      <c r="BC5432" s="12" t="s">
        <v>13967</v>
      </c>
      <c r="BJ5432" s="12">
        <f t="shared" si="593"/>
        <v>2</v>
      </c>
      <c r="BK5432" s="12">
        <f t="shared" si="594"/>
        <v>0</v>
      </c>
      <c r="CQ5432" s="3" t="str">
        <f>CONCATENATE(baseURL!$A$1,baseURL!$B$1,baseURL!$C$1,".",C5432,".",L5432,".pkl&amp;seq=",BC5432)</f>
        <v>http://proteomics.broadinstitute.org/millscripts/viewfeed.pl?side=xl&amp;cycle=1&amp;fixedMods=iaaC&amp;file=msdataSM/iPRG2012_nd/cpick_in/iPRG2012_nd.2716.10.3.pkl&amp;seq=ANGTTVLVGMPAGAKCCSDVFNQVVK</v>
      </c>
    </row>
    <row r="5433" spans="1:95" x14ac:dyDescent="0.2">
      <c r="A5433" s="3">
        <v>5048</v>
      </c>
      <c r="B5433" s="2" t="s">
        <v>13968</v>
      </c>
      <c r="C5433" s="2" t="s">
        <v>13969</v>
      </c>
      <c r="D5433" s="3">
        <v>14143</v>
      </c>
      <c r="E5433" s="3">
        <v>14127</v>
      </c>
      <c r="F5433" s="3">
        <v>57048</v>
      </c>
      <c r="G5433" s="3">
        <v>16842</v>
      </c>
      <c r="H5433" s="3">
        <v>48.497500000000002</v>
      </c>
      <c r="I5433" s="30">
        <v>917.97550999999999</v>
      </c>
      <c r="J5433" s="30">
        <v>917.97422900000004</v>
      </c>
      <c r="K5433" s="30">
        <v>1.2800000000000001E-3</v>
      </c>
      <c r="L5433" s="3">
        <v>2</v>
      </c>
      <c r="M5433" s="3">
        <v>2</v>
      </c>
      <c r="N5433" s="10">
        <f t="shared" si="588"/>
        <v>1</v>
      </c>
      <c r="O5433" s="35">
        <v>2</v>
      </c>
      <c r="P5433" s="17"/>
      <c r="Q5433" s="40">
        <v>1834.9432899999999</v>
      </c>
      <c r="R5433" s="40">
        <v>917.97528</v>
      </c>
      <c r="S5433" s="18">
        <f t="shared" si="589"/>
        <v>0.25055140917056068</v>
      </c>
      <c r="T5433" s="18">
        <f t="shared" si="590"/>
        <v>-1.1449110045330169</v>
      </c>
      <c r="U5433" s="18">
        <f t="shared" si="591"/>
        <v>-1.1765022692133347</v>
      </c>
      <c r="V5433" s="30">
        <v>917.9742</v>
      </c>
      <c r="W5433" s="3" t="s">
        <v>47</v>
      </c>
      <c r="X5433" s="3" t="s">
        <v>47</v>
      </c>
      <c r="Y5433" s="3" t="s">
        <v>47</v>
      </c>
      <c r="Z5433" s="3" t="s">
        <v>47</v>
      </c>
      <c r="AA5433" s="3" t="s">
        <v>48</v>
      </c>
      <c r="AB5433" s="12" t="s">
        <v>47</v>
      </c>
      <c r="AC5433" s="3" t="s">
        <v>47</v>
      </c>
      <c r="AD5433" s="3" t="s">
        <v>47</v>
      </c>
      <c r="AE5433" s="3" t="s">
        <v>47</v>
      </c>
      <c r="AF5433" s="3" t="s">
        <v>47</v>
      </c>
      <c r="AG5433" s="3" t="s">
        <v>47</v>
      </c>
      <c r="AH5433" s="3" t="s">
        <v>47</v>
      </c>
      <c r="AI5433" s="3" t="s">
        <v>47</v>
      </c>
      <c r="AJ5433" s="3" t="s">
        <v>47</v>
      </c>
      <c r="AK5433" s="3" t="s">
        <v>47</v>
      </c>
      <c r="AL5433" s="3" t="s">
        <v>47</v>
      </c>
      <c r="AM5433" s="3" t="s">
        <v>47</v>
      </c>
      <c r="AN5433" s="3" t="s">
        <v>47</v>
      </c>
      <c r="AU5433" s="3">
        <v>0</v>
      </c>
      <c r="AV5433" s="3">
        <v>17</v>
      </c>
      <c r="AW5433" s="3">
        <v>1</v>
      </c>
      <c r="AX5433" s="3">
        <v>17</v>
      </c>
      <c r="AY5433" s="3">
        <v>100</v>
      </c>
      <c r="AZ5433" s="6" t="str">
        <f t="shared" si="592"/>
        <v>2716.11</v>
      </c>
      <c r="BC5433" s="12" t="s">
        <v>13970</v>
      </c>
      <c r="BJ5433" s="12">
        <f t="shared" si="593"/>
        <v>0</v>
      </c>
      <c r="BK5433" s="12">
        <f t="shared" si="594"/>
        <v>0</v>
      </c>
      <c r="CQ5433" s="3" t="str">
        <f>CONCATENATE(baseURL!$A$1,baseURL!$B$1,baseURL!$C$1,".",C5433,".",L5433,".pkl&amp;seq=",BC5433)</f>
        <v>http://proteomics.broadinstitute.org/millscripts/viewfeed.pl?side=xl&amp;cycle=1&amp;fixedMods=iaaC&amp;file=msdataSM/iPRG2012_nd/cpick_in/iPRG2012_nd.2716.11.2.pkl&amp;seq=GLDLTNVTLPDTPTYSK</v>
      </c>
    </row>
    <row r="5434" spans="1:95" x14ac:dyDescent="0.2">
      <c r="A5434" s="3">
        <v>7252</v>
      </c>
      <c r="B5434" s="2" t="s">
        <v>13971</v>
      </c>
      <c r="C5434" s="2" t="s">
        <v>13957</v>
      </c>
      <c r="D5434" s="3">
        <v>14137</v>
      </c>
      <c r="E5434" s="3">
        <v>14121</v>
      </c>
      <c r="F5434" s="3">
        <v>57042</v>
      </c>
      <c r="G5434" s="3">
        <v>16836</v>
      </c>
      <c r="H5434" s="3">
        <v>48.487499999999997</v>
      </c>
      <c r="I5434" s="30">
        <v>597.34751000000006</v>
      </c>
      <c r="J5434" s="30">
        <v>597.34312829999999</v>
      </c>
      <c r="K5434" s="30">
        <v>4.3800000000000002E-3</v>
      </c>
      <c r="L5434" s="3">
        <v>3</v>
      </c>
      <c r="M5434" s="3">
        <v>3</v>
      </c>
      <c r="N5434" s="10">
        <f t="shared" si="588"/>
        <v>1</v>
      </c>
      <c r="O5434" s="35">
        <v>3</v>
      </c>
      <c r="P5434" s="17"/>
      <c r="Q5434" s="40">
        <v>1790.02108</v>
      </c>
      <c r="R5434" s="40">
        <v>597.34520999999995</v>
      </c>
      <c r="S5434" s="18">
        <f t="shared" si="589"/>
        <v>3.8503698725645994</v>
      </c>
      <c r="T5434" s="18">
        <f t="shared" si="590"/>
        <v>-3.4849195492208582</v>
      </c>
      <c r="U5434" s="18">
        <f t="shared" si="591"/>
        <v>-4.0345179966216476</v>
      </c>
      <c r="V5434" s="30">
        <v>597.34280000000001</v>
      </c>
      <c r="W5434" s="3" t="s">
        <v>47</v>
      </c>
      <c r="X5434" s="3" t="s">
        <v>47</v>
      </c>
      <c r="Y5434" s="3" t="s">
        <v>48</v>
      </c>
      <c r="Z5434" s="3" t="s">
        <v>52</v>
      </c>
      <c r="AA5434" s="3" t="s">
        <v>47</v>
      </c>
      <c r="AC5434" s="3" t="s">
        <v>48</v>
      </c>
      <c r="AF5434" s="3" t="s">
        <v>48</v>
      </c>
      <c r="AH5434" s="3" t="s">
        <v>47</v>
      </c>
      <c r="AL5434" s="3" t="s">
        <v>52</v>
      </c>
      <c r="AU5434" s="3">
        <v>0</v>
      </c>
      <c r="AV5434" s="3">
        <v>4</v>
      </c>
      <c r="AW5434" s="3">
        <v>1</v>
      </c>
      <c r="AX5434" s="3">
        <v>4</v>
      </c>
      <c r="AY5434" s="3">
        <v>100</v>
      </c>
      <c r="AZ5434" s="6" t="str">
        <f t="shared" si="592"/>
        <v>2716.5</v>
      </c>
      <c r="BC5434" s="12" t="s">
        <v>13972</v>
      </c>
      <c r="BJ5434" s="12">
        <f t="shared" si="593"/>
        <v>0</v>
      </c>
      <c r="BK5434" s="12">
        <f t="shared" si="594"/>
        <v>0</v>
      </c>
      <c r="CQ5434" s="3" t="str">
        <f>CONCATENATE(baseURL!$A$1,baseURL!$B$1,baseURL!$C$1,".",C5434,".",L5434,".pkl&amp;seq=",BC5434)</f>
        <v>http://proteomics.broadinstitute.org/millscripts/viewfeed.pl?side=xl&amp;cycle=1&amp;fixedMods=iaaC&amp;file=msdataSM/iPRG2012_nd/cpick_in/iPRG2012_nd.2716.5.3.pkl&amp;seq=LELKNLPEKFKNGLF</v>
      </c>
    </row>
    <row r="5435" spans="1:95" x14ac:dyDescent="0.2">
      <c r="A5435" s="3">
        <v>2014</v>
      </c>
      <c r="B5435" s="2" t="s">
        <v>13973</v>
      </c>
      <c r="C5435" s="2" t="s">
        <v>13974</v>
      </c>
      <c r="D5435" s="3">
        <v>14138</v>
      </c>
      <c r="E5435" s="3">
        <v>14122</v>
      </c>
      <c r="F5435" s="3">
        <v>57043</v>
      </c>
      <c r="G5435" s="3">
        <v>16837</v>
      </c>
      <c r="H5435" s="3">
        <v>48.489199999999997</v>
      </c>
      <c r="I5435" s="30">
        <v>622.32560000000001</v>
      </c>
      <c r="J5435" s="30">
        <v>622.32295450000004</v>
      </c>
      <c r="K5435" s="30">
        <v>2.65E-3</v>
      </c>
      <c r="L5435" s="3">
        <v>3</v>
      </c>
      <c r="M5435" s="3">
        <v>3</v>
      </c>
      <c r="N5435" s="10">
        <f t="shared" si="588"/>
        <v>1</v>
      </c>
      <c r="O5435" s="35">
        <v>3</v>
      </c>
      <c r="P5435" s="17"/>
      <c r="Q5435" s="40">
        <v>1864.9551899999999</v>
      </c>
      <c r="R5435" s="40">
        <v>622.32325000000003</v>
      </c>
      <c r="S5435" s="18">
        <f t="shared" si="589"/>
        <v>3.7761725919424283</v>
      </c>
      <c r="T5435" s="18">
        <f t="shared" si="590"/>
        <v>-0.47483361740526109</v>
      </c>
      <c r="U5435" s="18">
        <f t="shared" si="591"/>
        <v>-0.72309687931589828</v>
      </c>
      <c r="V5435" s="30">
        <v>622.32280000000003</v>
      </c>
      <c r="W5435" s="3" t="s">
        <v>47</v>
      </c>
      <c r="X5435" s="3" t="s">
        <v>47</v>
      </c>
      <c r="Y5435" s="3" t="s">
        <v>47</v>
      </c>
      <c r="Z5435" s="3" t="s">
        <v>47</v>
      </c>
      <c r="AA5435" s="3" t="s">
        <v>47</v>
      </c>
      <c r="AB5435" s="12" t="s">
        <v>48</v>
      </c>
      <c r="AC5435" s="3" t="s">
        <v>47</v>
      </c>
      <c r="AD5435" s="3" t="s">
        <v>47</v>
      </c>
      <c r="AE5435" s="3" t="s">
        <v>47</v>
      </c>
      <c r="AG5435" s="3" t="s">
        <v>47</v>
      </c>
      <c r="AH5435" s="3" t="s">
        <v>47</v>
      </c>
      <c r="AI5435" s="3" t="s">
        <v>48</v>
      </c>
      <c r="AL5435" s="3" t="s">
        <v>52</v>
      </c>
      <c r="AO5435" s="3" t="s">
        <v>48</v>
      </c>
      <c r="AU5435" s="3">
        <v>0</v>
      </c>
      <c r="AV5435" s="3">
        <v>10</v>
      </c>
      <c r="AW5435" s="3">
        <v>2</v>
      </c>
      <c r="AX5435" s="3">
        <v>9</v>
      </c>
      <c r="AY5435" s="3">
        <v>90</v>
      </c>
      <c r="AZ5435" s="6" t="str">
        <f t="shared" si="592"/>
        <v>2716.6</v>
      </c>
      <c r="BC5435" s="12" t="s">
        <v>13975</v>
      </c>
      <c r="BJ5435" s="12">
        <f t="shared" si="593"/>
        <v>0</v>
      </c>
      <c r="BK5435" s="12">
        <f t="shared" si="594"/>
        <v>0</v>
      </c>
      <c r="BP5435" s="3" t="s">
        <v>54</v>
      </c>
      <c r="BR5435" s="3" t="s">
        <v>54</v>
      </c>
      <c r="CD5435" s="3" t="s">
        <v>13976</v>
      </c>
      <c r="CQ5435" s="3" t="str">
        <f>CONCATENATE(baseURL!$A$1,baseURL!$B$1,baseURL!$C$1,".",C5435,".",L5435,".pkl&amp;seq=",BC5435,"&amp;varMods=Deamidated-N")</f>
        <v>http://proteomics.broadinstitute.org/millscripts/viewfeed.pl?side=xl&amp;cycle=1&amp;fixedMods=iaaC&amp;file=msdataSM/iPRG2012_nd/cpick_in/iPRG2012_nd.2716.6.3.pkl&amp;seq=LAQnDGLLKNVWSYSR&amp;varMods=Deamidated-N</v>
      </c>
    </row>
    <row r="5436" spans="1:95" x14ac:dyDescent="0.2">
      <c r="A5436" s="3">
        <v>3323</v>
      </c>
      <c r="B5436" s="2" t="s">
        <v>13977</v>
      </c>
      <c r="C5436" s="2" t="s">
        <v>13978</v>
      </c>
      <c r="D5436" s="3">
        <v>14139</v>
      </c>
      <c r="E5436" s="3">
        <v>14123</v>
      </c>
      <c r="F5436" s="3">
        <v>57044</v>
      </c>
      <c r="G5436" s="3">
        <v>16838</v>
      </c>
      <c r="H5436" s="3">
        <v>48.4908</v>
      </c>
      <c r="I5436" s="30">
        <v>711.01535999999999</v>
      </c>
      <c r="J5436" s="30">
        <v>711.01712259999999</v>
      </c>
      <c r="K5436" s="30">
        <v>-1.7600000000000001E-3</v>
      </c>
      <c r="L5436" s="3">
        <v>0</v>
      </c>
      <c r="M5436" s="3">
        <v>3</v>
      </c>
      <c r="N5436" s="10">
        <f t="shared" si="588"/>
        <v>1</v>
      </c>
      <c r="O5436" s="35">
        <v>3</v>
      </c>
      <c r="P5436" s="17"/>
      <c r="Q5436" s="40">
        <v>2131.0277000000001</v>
      </c>
      <c r="R5436" s="40">
        <v>711.01408000000004</v>
      </c>
      <c r="S5436" s="18">
        <f t="shared" si="589"/>
        <v>1.8002456434499048</v>
      </c>
      <c r="T5436" s="18">
        <f t="shared" si="590"/>
        <v>4.2792401522596135</v>
      </c>
      <c r="U5436" s="18">
        <f t="shared" si="591"/>
        <v>4.3880987560290636</v>
      </c>
      <c r="V5436" s="30">
        <v>711.0172</v>
      </c>
      <c r="X5436" s="3" t="s">
        <v>47</v>
      </c>
      <c r="Y5436" s="3" t="s">
        <v>47</v>
      </c>
      <c r="Z5436" s="3" t="s">
        <v>47</v>
      </c>
      <c r="AA5436" s="3" t="s">
        <v>48</v>
      </c>
      <c r="AB5436" s="12" t="s">
        <v>47</v>
      </c>
      <c r="AC5436" s="3" t="s">
        <v>47</v>
      </c>
      <c r="AD5436" s="3" t="s">
        <v>47</v>
      </c>
      <c r="AE5436" s="3" t="s">
        <v>47</v>
      </c>
      <c r="AF5436" s="3" t="s">
        <v>47</v>
      </c>
      <c r="AG5436" s="3" t="s">
        <v>47</v>
      </c>
      <c r="AH5436" s="3" t="s">
        <v>47</v>
      </c>
      <c r="AI5436" s="3" t="s">
        <v>47</v>
      </c>
      <c r="AK5436" s="3" t="s">
        <v>48</v>
      </c>
      <c r="AL5436" s="3" t="s">
        <v>48</v>
      </c>
      <c r="AM5436" s="3" t="s">
        <v>47</v>
      </c>
      <c r="AN5436" s="3" t="s">
        <v>52</v>
      </c>
      <c r="AU5436" s="3">
        <v>0</v>
      </c>
      <c r="AV5436" s="3">
        <v>12</v>
      </c>
      <c r="AW5436" s="3">
        <v>1</v>
      </c>
      <c r="AX5436" s="3">
        <v>12</v>
      </c>
      <c r="AY5436" s="3">
        <v>100</v>
      </c>
      <c r="AZ5436" s="6" t="str">
        <f t="shared" si="592"/>
        <v>2716.7</v>
      </c>
      <c r="BC5436" s="12" t="s">
        <v>13979</v>
      </c>
      <c r="BJ5436" s="12">
        <f t="shared" si="593"/>
        <v>0</v>
      </c>
      <c r="BK5436" s="12">
        <f t="shared" si="594"/>
        <v>0</v>
      </c>
      <c r="CQ5436" s="3" t="str">
        <f>CONCATENATE(baseURL!$A$1,baseURL!$B$1,baseURL!$C$1,".",C5436,".",L5436,".pkl&amp;seq=",BC5436)</f>
        <v>http://proteomics.broadinstitute.org/millscripts/viewfeed.pl?side=xl&amp;cycle=1&amp;fixedMods=iaaC&amp;file=msdataSM/iPRG2012_nd/cpick_in/iPRG2012_nd.2716.7.0.pkl&amp;seq=MLKAGTVWLNTYNDFDSR</v>
      </c>
    </row>
    <row r="5437" spans="1:95" x14ac:dyDescent="0.2">
      <c r="A5437" s="3">
        <v>5050</v>
      </c>
      <c r="B5437" s="2" t="s">
        <v>13980</v>
      </c>
      <c r="C5437" s="2" t="s">
        <v>13959</v>
      </c>
      <c r="D5437" s="3">
        <v>14140</v>
      </c>
      <c r="E5437" s="3">
        <v>14124</v>
      </c>
      <c r="F5437" s="3">
        <v>57045</v>
      </c>
      <c r="G5437" s="3">
        <v>16839</v>
      </c>
      <c r="H5437" s="3">
        <v>48.4925</v>
      </c>
      <c r="I5437" s="30">
        <v>724.40608999999995</v>
      </c>
      <c r="J5437" s="30">
        <v>724.40498200000002</v>
      </c>
      <c r="K5437" s="30">
        <v>1.1100000000000001E-3</v>
      </c>
      <c r="L5437" s="3">
        <v>2</v>
      </c>
      <c r="M5437" s="3">
        <v>2</v>
      </c>
      <c r="N5437" s="10">
        <f t="shared" si="588"/>
        <v>1</v>
      </c>
      <c r="O5437" s="35">
        <v>2</v>
      </c>
      <c r="P5437" s="17"/>
      <c r="Q5437" s="40">
        <v>1447.8042700000001</v>
      </c>
      <c r="R5437" s="40">
        <v>724.40576999999996</v>
      </c>
      <c r="S5437" s="18">
        <f t="shared" si="589"/>
        <v>0.44174137374400751</v>
      </c>
      <c r="T5437" s="18">
        <f t="shared" si="590"/>
        <v>-1.0877881328073458</v>
      </c>
      <c r="U5437" s="18">
        <f t="shared" si="591"/>
        <v>-0.78685182190794867</v>
      </c>
      <c r="V5437" s="30">
        <v>724.40520000000004</v>
      </c>
      <c r="W5437" s="3" t="s">
        <v>47</v>
      </c>
      <c r="X5437" s="3" t="s">
        <v>47</v>
      </c>
      <c r="Y5437" s="3" t="s">
        <v>47</v>
      </c>
      <c r="Z5437" s="3" t="s">
        <v>47</v>
      </c>
      <c r="AA5437" s="3" t="s">
        <v>48</v>
      </c>
      <c r="AB5437" s="12" t="s">
        <v>47</v>
      </c>
      <c r="AC5437" s="3" t="s">
        <v>47</v>
      </c>
      <c r="AD5437" s="3" t="s">
        <v>47</v>
      </c>
      <c r="AE5437" s="3" t="s">
        <v>47</v>
      </c>
      <c r="AF5437" s="3" t="s">
        <v>47</v>
      </c>
      <c r="AG5437" s="3" t="s">
        <v>47</v>
      </c>
      <c r="AH5437" s="3" t="s">
        <v>47</v>
      </c>
      <c r="AI5437" s="3" t="s">
        <v>47</v>
      </c>
      <c r="AJ5437" s="3" t="s">
        <v>47</v>
      </c>
      <c r="AK5437" s="3" t="s">
        <v>47</v>
      </c>
      <c r="AL5437" s="3" t="s">
        <v>47</v>
      </c>
      <c r="AM5437" s="3" t="s">
        <v>47</v>
      </c>
      <c r="AN5437" s="3" t="s">
        <v>47</v>
      </c>
      <c r="AU5437" s="3">
        <v>0</v>
      </c>
      <c r="AV5437" s="3">
        <v>17</v>
      </c>
      <c r="AW5437" s="3">
        <v>1</v>
      </c>
      <c r="AX5437" s="3">
        <v>17</v>
      </c>
      <c r="AY5437" s="3">
        <v>100</v>
      </c>
      <c r="AZ5437" s="6" t="str">
        <f t="shared" si="592"/>
        <v>2716.8</v>
      </c>
      <c r="BC5437" s="12" t="s">
        <v>13870</v>
      </c>
      <c r="BJ5437" s="12">
        <f t="shared" si="593"/>
        <v>0</v>
      </c>
      <c r="BK5437" s="12">
        <f t="shared" si="594"/>
        <v>0</v>
      </c>
      <c r="CQ5437" s="3" t="str">
        <f>CONCATENATE(baseURL!$A$1,baseURL!$B$1,baseURL!$C$1,".",C5437,".",L5437,".pkl&amp;seq=",BC5437)</f>
        <v>http://proteomics.broadinstitute.org/millscripts/viewfeed.pl?side=xl&amp;cycle=1&amp;fixedMods=iaaC&amp;file=msdataSM/iPRG2012_nd/cpick_in/iPRG2012_nd.2716.8.2.pkl&amp;seq=VVGLSTLPELYEK</v>
      </c>
    </row>
    <row r="5438" spans="1:95" x14ac:dyDescent="0.2">
      <c r="A5438" s="3">
        <v>7558</v>
      </c>
      <c r="B5438" s="2" t="s">
        <v>13963</v>
      </c>
      <c r="C5438" s="2" t="s">
        <v>13961</v>
      </c>
      <c r="D5438" s="3">
        <v>14141</v>
      </c>
      <c r="E5438" s="3">
        <v>14125</v>
      </c>
      <c r="F5438" s="3">
        <v>57046</v>
      </c>
      <c r="G5438" s="3">
        <v>16840</v>
      </c>
      <c r="H5438" s="3">
        <v>48.494100000000003</v>
      </c>
      <c r="I5438" s="30">
        <v>782.90724</v>
      </c>
      <c r="J5438" s="30">
        <v>782.90861700000005</v>
      </c>
      <c r="K5438" s="30">
        <v>-1.3799999999999999E-3</v>
      </c>
      <c r="L5438" s="3">
        <v>2</v>
      </c>
      <c r="M5438" s="3">
        <v>2</v>
      </c>
      <c r="N5438" s="10">
        <f t="shared" si="588"/>
        <v>1</v>
      </c>
      <c r="O5438" s="35">
        <v>2</v>
      </c>
      <c r="P5438" s="17"/>
      <c r="Q5438" s="40">
        <v>1564.8118199999999</v>
      </c>
      <c r="R5438" s="40">
        <v>782.90954999999997</v>
      </c>
      <c r="S5438" s="18">
        <f t="shared" si="589"/>
        <v>-2.9505324082019939</v>
      </c>
      <c r="T5438" s="18">
        <f t="shared" si="590"/>
        <v>-1.1917085440050363</v>
      </c>
      <c r="U5438" s="18">
        <f t="shared" si="591"/>
        <v>-1.0856937433117353</v>
      </c>
      <c r="V5438" s="30">
        <v>782.90869999999995</v>
      </c>
      <c r="W5438" s="3" t="s">
        <v>47</v>
      </c>
      <c r="X5438" s="3" t="s">
        <v>47</v>
      </c>
      <c r="Y5438" s="3" t="s">
        <v>47</v>
      </c>
      <c r="Z5438" s="3" t="s">
        <v>48</v>
      </c>
      <c r="AB5438" s="12" t="s">
        <v>47</v>
      </c>
      <c r="AC5438" s="3" t="s">
        <v>47</v>
      </c>
      <c r="AG5438" s="3" t="s">
        <v>47</v>
      </c>
      <c r="AH5438" s="3" t="s">
        <v>48</v>
      </c>
      <c r="AI5438" s="3" t="s">
        <v>47</v>
      </c>
      <c r="AJ5438" s="3" t="s">
        <v>47</v>
      </c>
      <c r="AL5438" s="3" t="s">
        <v>48</v>
      </c>
      <c r="AU5438" s="3">
        <v>0</v>
      </c>
      <c r="AV5438" s="3">
        <v>8</v>
      </c>
      <c r="AW5438" s="3">
        <v>1</v>
      </c>
      <c r="AX5438" s="3">
        <v>8</v>
      </c>
      <c r="AY5438" s="3">
        <v>100</v>
      </c>
      <c r="AZ5438" s="6" t="str">
        <f t="shared" si="592"/>
        <v>2716.9</v>
      </c>
      <c r="BC5438" s="12" t="s">
        <v>13964</v>
      </c>
      <c r="BJ5438" s="12">
        <f t="shared" si="593"/>
        <v>0</v>
      </c>
      <c r="BK5438" s="12">
        <f t="shared" si="594"/>
        <v>0</v>
      </c>
      <c r="CQ5438" s="3" t="str">
        <f>CONCATENATE(baseURL!$A$1,baseURL!$B$1,baseURL!$C$1,".",C5438,".",L5438,".pkl&amp;seq=",BC5438)</f>
        <v>http://proteomics.broadinstitute.org/millscripts/viewfeed.pl?side=xl&amp;cycle=1&amp;fixedMods=iaaC&amp;file=msdataSM/iPRG2012_nd/cpick_in/iPRG2012_nd.2716.9.2.pkl&amp;seq=AYPTQDLVFNLQR</v>
      </c>
    </row>
    <row r="5439" spans="1:95" x14ac:dyDescent="0.2">
      <c r="A5439" s="3">
        <v>1099</v>
      </c>
      <c r="B5439" s="2" t="s">
        <v>13981</v>
      </c>
      <c r="C5439" s="2" t="s">
        <v>13982</v>
      </c>
      <c r="D5439" s="3">
        <v>14145</v>
      </c>
      <c r="E5439" s="3">
        <v>14129</v>
      </c>
      <c r="F5439" s="3">
        <v>57060</v>
      </c>
      <c r="G5439" s="3">
        <v>16845</v>
      </c>
      <c r="H5439" s="3">
        <v>48.507199999999997</v>
      </c>
      <c r="I5439" s="30">
        <v>548.70118000000002</v>
      </c>
      <c r="J5439" s="30">
        <v>548.69980750000002</v>
      </c>
      <c r="K5439" s="30">
        <v>1.3699999999999999E-3</v>
      </c>
      <c r="L5439" s="3">
        <v>5</v>
      </c>
      <c r="M5439" s="3">
        <v>5</v>
      </c>
      <c r="N5439" s="10">
        <f t="shared" si="588"/>
        <v>1</v>
      </c>
      <c r="O5439" s="35">
        <v>5</v>
      </c>
      <c r="P5439" s="17"/>
      <c r="Q5439" s="40">
        <v>2739.4675699999998</v>
      </c>
      <c r="R5439" s="40">
        <v>548.69934000000001</v>
      </c>
      <c r="S5439" s="18">
        <f t="shared" si="589"/>
        <v>3.35338475168497</v>
      </c>
      <c r="T5439" s="18">
        <f t="shared" si="590"/>
        <v>0.85201487578495672</v>
      </c>
      <c r="U5439" s="18">
        <f t="shared" si="591"/>
        <v>0.47384784538957914</v>
      </c>
      <c r="V5439" s="30">
        <v>548.69960000000003</v>
      </c>
      <c r="W5439" s="3" t="s">
        <v>47</v>
      </c>
      <c r="AA5439" s="3" t="s">
        <v>47</v>
      </c>
      <c r="AC5439" s="3" t="s">
        <v>47</v>
      </c>
      <c r="AF5439" s="3" t="s">
        <v>47</v>
      </c>
      <c r="AG5439" s="3" t="s">
        <v>48</v>
      </c>
      <c r="AO5439" s="3" t="s">
        <v>48</v>
      </c>
      <c r="AU5439" s="3">
        <v>0</v>
      </c>
      <c r="AV5439" s="3">
        <v>4</v>
      </c>
      <c r="AW5439" s="3">
        <v>1</v>
      </c>
      <c r="AX5439" s="3">
        <v>4</v>
      </c>
      <c r="AY5439" s="3">
        <v>100</v>
      </c>
      <c r="AZ5439" s="6" t="str">
        <f t="shared" si="592"/>
        <v>2717.2</v>
      </c>
      <c r="BB5439" s="12" t="s">
        <v>79</v>
      </c>
      <c r="BC5439" s="12" t="s">
        <v>13983</v>
      </c>
      <c r="BJ5439" s="12">
        <f t="shared" si="593"/>
        <v>0</v>
      </c>
      <c r="BK5439" s="12">
        <f t="shared" si="594"/>
        <v>0</v>
      </c>
      <c r="CQ5439" s="3" t="str">
        <f>CONCATENATE(baseURL!$A$1,baseURL!$B$1,"+Acetyl",baseURL!$C$1,".",C5439,".",L5439,".pkl&amp;seq=",BC5439)</f>
        <v>http://proteomics.broadinstitute.org/millscripts/viewfeed.pl?side=xl&amp;cycle=1&amp;fixedMods=iaaC+Acetyl&amp;file=msdataSM/iPRG2012_nd/cpick_in/iPRG2012_nd.2717.2.5.pkl&amp;seq=SRSGVAVADESLTAFNDLKLGKKYK</v>
      </c>
    </row>
    <row r="5440" spans="1:95" x14ac:dyDescent="0.2">
      <c r="A5440" s="3">
        <v>3821</v>
      </c>
      <c r="B5440" s="2" t="s">
        <v>13984</v>
      </c>
      <c r="C5440" s="2" t="s">
        <v>13985</v>
      </c>
      <c r="D5440" s="3">
        <v>14148</v>
      </c>
      <c r="E5440" s="3">
        <v>14132</v>
      </c>
      <c r="F5440" s="3">
        <v>57063</v>
      </c>
      <c r="G5440" s="3">
        <v>16848</v>
      </c>
      <c r="H5440" s="3">
        <v>48.5105</v>
      </c>
      <c r="I5440" s="30">
        <v>607.05348000000004</v>
      </c>
      <c r="J5440" s="30">
        <v>607.05166269999995</v>
      </c>
      <c r="K5440" s="30">
        <v>1.82E-3</v>
      </c>
      <c r="L5440" s="3">
        <v>0</v>
      </c>
      <c r="M5440" s="3">
        <v>4</v>
      </c>
      <c r="N5440" s="10">
        <f t="shared" si="588"/>
        <v>1</v>
      </c>
      <c r="O5440" s="35">
        <v>4</v>
      </c>
      <c r="P5440" s="17"/>
      <c r="Q5440" s="40">
        <v>2425.1856600000001</v>
      </c>
      <c r="R5440" s="40">
        <v>607.05187000000001</v>
      </c>
      <c r="S5440" s="18">
        <f t="shared" si="589"/>
        <v>2.65216216207005</v>
      </c>
      <c r="T5440" s="18">
        <f t="shared" si="590"/>
        <v>-0.34148646977468444</v>
      </c>
      <c r="U5440" s="18">
        <f t="shared" si="591"/>
        <v>-0.28004196746076843</v>
      </c>
      <c r="V5440" s="30">
        <v>607.05169999999998</v>
      </c>
      <c r="W5440" s="3" t="s">
        <v>47</v>
      </c>
      <c r="Y5440" s="3" t="s">
        <v>47</v>
      </c>
      <c r="Z5440" s="3" t="s">
        <v>47</v>
      </c>
      <c r="AA5440" s="3" t="s">
        <v>47</v>
      </c>
      <c r="AB5440" s="12" t="s">
        <v>47</v>
      </c>
      <c r="AC5440" s="3" t="s">
        <v>47</v>
      </c>
      <c r="AE5440" s="3" t="s">
        <v>47</v>
      </c>
      <c r="AF5440" s="3" t="s">
        <v>48</v>
      </c>
      <c r="AG5440" s="3" t="s">
        <v>52</v>
      </c>
      <c r="AI5440" s="3" t="s">
        <v>47</v>
      </c>
      <c r="AK5440" s="3" t="s">
        <v>47</v>
      </c>
      <c r="AL5440" s="3" t="s">
        <v>48</v>
      </c>
      <c r="AN5440" s="3" t="s">
        <v>48</v>
      </c>
      <c r="AU5440" s="3">
        <v>0</v>
      </c>
      <c r="AV5440" s="3">
        <v>9</v>
      </c>
      <c r="AW5440" s="3">
        <v>1</v>
      </c>
      <c r="AX5440" s="3">
        <v>9</v>
      </c>
      <c r="AY5440" s="3">
        <v>100</v>
      </c>
      <c r="AZ5440" s="6" t="str">
        <f t="shared" si="592"/>
        <v>2717.5</v>
      </c>
      <c r="BC5440" s="12" t="s">
        <v>13986</v>
      </c>
      <c r="BJ5440" s="12">
        <f t="shared" si="593"/>
        <v>0</v>
      </c>
      <c r="BK5440" s="12">
        <f t="shared" si="594"/>
        <v>0</v>
      </c>
      <c r="CQ5440" s="3" t="str">
        <f>CONCATENATE(baseURL!$A$1,baseURL!$B$1,baseURL!$C$1,".",C5440,".",L5440,".pkl&amp;seq=",BC5440)</f>
        <v>http://proteomics.broadinstitute.org/millscripts/viewfeed.pl?side=xl&amp;cycle=1&amp;fixedMods=iaaC&amp;file=msdataSM/iPRG2012_nd/cpick_in/iPRG2012_nd.2717.5.0.pkl&amp;seq=AGDKVFFEGFGDEAPMKQLNPK</v>
      </c>
    </row>
    <row r="5441" spans="1:95" x14ac:dyDescent="0.2">
      <c r="A5441" s="3">
        <v>731</v>
      </c>
      <c r="B5441" s="2" t="s">
        <v>13987</v>
      </c>
      <c r="C5441" s="2" t="s">
        <v>13971</v>
      </c>
      <c r="D5441" s="3">
        <v>14149</v>
      </c>
      <c r="E5441" s="3">
        <v>14133</v>
      </c>
      <c r="F5441" s="3">
        <v>57064</v>
      </c>
      <c r="G5441" s="3">
        <v>16849</v>
      </c>
      <c r="H5441" s="3">
        <v>48.512099999999997</v>
      </c>
      <c r="I5441" s="30">
        <v>619.64954</v>
      </c>
      <c r="J5441" s="30">
        <v>619.64523199999996</v>
      </c>
      <c r="K5441" s="30">
        <v>4.3099999999999996E-3</v>
      </c>
      <c r="L5441" s="3">
        <v>3</v>
      </c>
      <c r="M5441" s="3">
        <v>3</v>
      </c>
      <c r="N5441" s="10">
        <f t="shared" si="588"/>
        <v>1</v>
      </c>
      <c r="O5441" s="35">
        <v>3</v>
      </c>
      <c r="P5441" s="17"/>
      <c r="Q5441" s="40">
        <v>1856.9252300000001</v>
      </c>
      <c r="R5441" s="32">
        <v>619.64658999999995</v>
      </c>
      <c r="S5441" s="18">
        <f t="shared" si="589"/>
        <v>4.7607782365998297</v>
      </c>
      <c r="T5441" s="18">
        <f t="shared" si="590"/>
        <v>-2.1915718118968184</v>
      </c>
      <c r="U5441" s="18">
        <f t="shared" si="591"/>
        <v>-2.2432141519590911</v>
      </c>
      <c r="V5441" s="30">
        <v>619.64520000000005</v>
      </c>
      <c r="W5441" s="3" t="s">
        <v>47</v>
      </c>
      <c r="Z5441" s="3" t="s">
        <v>52</v>
      </c>
      <c r="AA5441" s="3" t="s">
        <v>47</v>
      </c>
      <c r="AB5441" s="12" t="s">
        <v>52</v>
      </c>
      <c r="AC5441" s="3" t="s">
        <v>52</v>
      </c>
      <c r="AD5441" s="3" t="s">
        <v>47</v>
      </c>
      <c r="AE5441" s="3" t="s">
        <v>47</v>
      </c>
      <c r="AF5441" s="3" t="s">
        <v>47</v>
      </c>
      <c r="AH5441" s="3" t="s">
        <v>52</v>
      </c>
      <c r="AJ5441" s="3" t="s">
        <v>48</v>
      </c>
      <c r="AK5441" s="3" t="s">
        <v>52</v>
      </c>
      <c r="AL5441" s="3" t="s">
        <v>52</v>
      </c>
      <c r="AO5441" s="3" t="s">
        <v>48</v>
      </c>
      <c r="AU5441" s="3">
        <v>0</v>
      </c>
      <c r="AV5441" s="3">
        <v>5</v>
      </c>
      <c r="AW5441" s="3">
        <v>1</v>
      </c>
      <c r="AX5441" s="3">
        <v>5</v>
      </c>
      <c r="AY5441" s="3">
        <v>100</v>
      </c>
      <c r="AZ5441" s="6" t="str">
        <f t="shared" si="592"/>
        <v>2717.6</v>
      </c>
      <c r="BC5441" s="12" t="s">
        <v>13988</v>
      </c>
      <c r="BJ5441" s="12">
        <f t="shared" si="593"/>
        <v>0</v>
      </c>
      <c r="BK5441" s="12">
        <f t="shared" si="594"/>
        <v>0</v>
      </c>
      <c r="BL5441" s="3" t="s">
        <v>162</v>
      </c>
      <c r="BR5441" s="3" t="s">
        <v>162</v>
      </c>
      <c r="CQ5441" s="3" t="str">
        <f>CONCATENATE(baseURL!$A$1,baseURL!$B$1,baseURL!$C$1,".",C5441,".",L5441,".pkl&amp;seq=",BC5441,"&amp;varMods=Sodiated-D")</f>
        <v>http://proteomics.broadinstitute.org/millscripts/viewfeed.pl?side=xl&amp;cycle=1&amp;fixedMods=iaaC&amp;file=msdataSM/iPRG2012_nd/cpick_in/iPRG2012_nd.2717.6.3.pkl&amp;seq=GLdLTNVTLPDTPTYSK&amp;varMods=Sodiated-D</v>
      </c>
    </row>
    <row r="5442" spans="1:95" x14ac:dyDescent="0.2">
      <c r="A5442" s="3">
        <v>1191</v>
      </c>
      <c r="B5442" s="2" t="s">
        <v>13989</v>
      </c>
      <c r="C5442" s="2" t="s">
        <v>13977</v>
      </c>
      <c r="D5442" s="3">
        <v>14151</v>
      </c>
      <c r="E5442" s="3">
        <v>14135</v>
      </c>
      <c r="F5442" s="3">
        <v>57066</v>
      </c>
      <c r="G5442" s="3">
        <v>16851</v>
      </c>
      <c r="H5442" s="3">
        <v>48.515500000000003</v>
      </c>
      <c r="I5442" s="30">
        <v>673.10574999999994</v>
      </c>
      <c r="J5442" s="30">
        <v>673.10502399999996</v>
      </c>
      <c r="K5442" s="30">
        <v>7.2999999999999996E-4</v>
      </c>
      <c r="L5442" s="3">
        <v>0</v>
      </c>
      <c r="M5442" s="3">
        <v>4</v>
      </c>
      <c r="N5442" s="10">
        <f t="shared" ref="N5442:N5505" si="595">IF(AND(M5442&gt;0,L5442&gt;0), IF(M5442=L5442,1,-1), 1)</f>
        <v>1</v>
      </c>
      <c r="O5442" s="35">
        <v>4</v>
      </c>
      <c r="P5442" s="17"/>
      <c r="Q5442" s="40">
        <v>2689.3944099999999</v>
      </c>
      <c r="R5442" s="40">
        <v>673.10406</v>
      </c>
      <c r="S5442" s="18">
        <f t="shared" ref="S5442:S5505" si="596">1000000*(I5442-R5442)/R5442</f>
        <v>2.5107559148277505</v>
      </c>
      <c r="T5442" s="18">
        <f t="shared" ref="T5442:T5505" si="597">1000000*(J5442-R5442)/R5442</f>
        <v>1.4321708295052589</v>
      </c>
      <c r="U5442" s="18">
        <f t="shared" ref="U5442:U5505" si="598">1000000*(V5442-R5442)/R5442</f>
        <v>1.3965151242946769</v>
      </c>
      <c r="V5442" s="30">
        <v>673.10500000000002</v>
      </c>
      <c r="Z5442" s="3" t="s">
        <v>47</v>
      </c>
      <c r="AB5442" s="12" t="s">
        <v>47</v>
      </c>
      <c r="AC5442" s="3" t="s">
        <v>52</v>
      </c>
      <c r="AE5442" s="3" t="s">
        <v>47</v>
      </c>
      <c r="AI5442" s="3" t="s">
        <v>48</v>
      </c>
      <c r="AK5442" s="3" t="s">
        <v>47</v>
      </c>
      <c r="AL5442" s="3" t="s">
        <v>48</v>
      </c>
      <c r="AU5442" s="3">
        <v>0</v>
      </c>
      <c r="AV5442" s="3">
        <v>4</v>
      </c>
      <c r="AW5442" s="3">
        <v>1</v>
      </c>
      <c r="AX5442" s="3">
        <v>4</v>
      </c>
      <c r="AY5442" s="3">
        <v>100</v>
      </c>
      <c r="AZ5442" s="6" t="str">
        <f t="shared" ref="AZ5442:AZ5505" si="599">HYPERLINK(CQ5442,C5442)</f>
        <v>2717.8</v>
      </c>
      <c r="BC5442" s="12" t="s">
        <v>13990</v>
      </c>
      <c r="BJ5442" s="12">
        <f t="shared" ref="BJ5442:BJ5505" si="600">LEN(BC5442)-LEN(SUBSTITUTE(BC5442,"C",""))</f>
        <v>0</v>
      </c>
      <c r="BK5442" s="12">
        <f t="shared" ref="BK5442:BK5505" si="601">LEN(BC5442)-LEN(SUBSTITUTE(BC5442,"c",""))</f>
        <v>0</v>
      </c>
      <c r="CQ5442" s="3" t="str">
        <f>CONCATENATE(baseURL!$A$1,baseURL!$B$1,baseURL!$C$1,".",C5442,".",L5442,".pkl&amp;seq=",BC5442)</f>
        <v>http://proteomics.broadinstitute.org/millscripts/viewfeed.pl?side=xl&amp;cycle=1&amp;fixedMods=iaaC&amp;file=msdataSM/iPRG2012_nd/cpick_in/iPRG2012_nd.2717.8.0.pkl&amp;seq=SSSFAHLQAPSPLPDPLQVSKPETR</v>
      </c>
    </row>
    <row r="5443" spans="1:95" x14ac:dyDescent="0.2">
      <c r="A5443" s="3">
        <v>2924</v>
      </c>
      <c r="B5443" s="2" t="s">
        <v>13997</v>
      </c>
      <c r="C5443" s="2" t="s">
        <v>13998</v>
      </c>
      <c r="D5443" s="3">
        <v>14156</v>
      </c>
      <c r="E5443" s="3">
        <v>14140</v>
      </c>
      <c r="F5443" s="3">
        <v>57080</v>
      </c>
      <c r="G5443" s="3">
        <v>16857</v>
      </c>
      <c r="H5443" s="3">
        <v>48.530700000000003</v>
      </c>
      <c r="I5443" s="30">
        <v>407.89019999999999</v>
      </c>
      <c r="J5443" s="30">
        <v>407.88947919999998</v>
      </c>
      <c r="K5443" s="30">
        <v>7.2000000000000005E-4</v>
      </c>
      <c r="L5443" s="3">
        <v>3</v>
      </c>
      <c r="M5443" s="3">
        <v>3</v>
      </c>
      <c r="N5443" s="10">
        <f t="shared" si="595"/>
        <v>1</v>
      </c>
      <c r="O5443" s="35">
        <v>3</v>
      </c>
      <c r="P5443" s="17"/>
      <c r="Q5443" s="40">
        <v>1221.65274</v>
      </c>
      <c r="R5443" s="40">
        <v>407.88909999999998</v>
      </c>
      <c r="S5443" s="18">
        <f t="shared" si="596"/>
        <v>2.696811461762755</v>
      </c>
      <c r="T5443" s="18">
        <f t="shared" si="597"/>
        <v>0.92966446026035388</v>
      </c>
      <c r="U5443" s="18">
        <f t="shared" si="598"/>
        <v>0.98065871339361277</v>
      </c>
      <c r="V5443" s="30">
        <v>407.8895</v>
      </c>
      <c r="Z5443" s="3" t="s">
        <v>47</v>
      </c>
      <c r="AC5443" s="3" t="s">
        <v>47</v>
      </c>
      <c r="AE5443" s="3" t="s">
        <v>47</v>
      </c>
      <c r="AH5443" s="3" t="s">
        <v>48</v>
      </c>
      <c r="AL5443" s="3" t="s">
        <v>48</v>
      </c>
      <c r="AU5443" s="3">
        <v>0</v>
      </c>
      <c r="AV5443" s="3">
        <v>3</v>
      </c>
      <c r="AW5443" s="3">
        <v>1</v>
      </c>
      <c r="AX5443" s="3">
        <v>3</v>
      </c>
      <c r="AY5443" s="3">
        <v>100</v>
      </c>
      <c r="AZ5443" s="6" t="str">
        <f t="shared" si="599"/>
        <v>2718.1</v>
      </c>
      <c r="BC5443" s="12" t="s">
        <v>13877</v>
      </c>
      <c r="BJ5443" s="12">
        <f t="shared" si="600"/>
        <v>0</v>
      </c>
      <c r="BK5443" s="12">
        <f t="shared" si="601"/>
        <v>0</v>
      </c>
      <c r="CQ5443" s="3" t="str">
        <f>CONCATENATE(baseURL!$A$1,baseURL!$B$1,baseURL!$C$1,".",C5443,".",L5443,".pkl&amp;seq=",BC5443)</f>
        <v>http://proteomics.broadinstitute.org/millscripts/viewfeed.pl?side=xl&amp;cycle=1&amp;fixedMods=iaaC&amp;file=msdataSM/iPRG2012_nd/cpick_in/iPRG2012_nd.2718.1.3.pkl&amp;seq=FFDPRVWVR</v>
      </c>
    </row>
    <row r="5444" spans="1:95" x14ac:dyDescent="0.2">
      <c r="A5444" s="3">
        <v>2813</v>
      </c>
      <c r="B5444" s="2" t="s">
        <v>13994</v>
      </c>
      <c r="C5444" s="2" t="s">
        <v>13995</v>
      </c>
      <c r="D5444" s="3">
        <v>14166</v>
      </c>
      <c r="E5444" s="3">
        <v>14150</v>
      </c>
      <c r="F5444" s="3">
        <v>57090</v>
      </c>
      <c r="G5444" s="3">
        <v>16867</v>
      </c>
      <c r="H5444" s="3">
        <v>48.546500000000002</v>
      </c>
      <c r="I5444" s="30">
        <v>905.76219000000003</v>
      </c>
      <c r="J5444" s="30">
        <v>905.76155259999996</v>
      </c>
      <c r="K5444" s="30">
        <v>6.4000000000000005E-4</v>
      </c>
      <c r="L5444" s="3">
        <v>0</v>
      </c>
      <c r="M5444" s="3">
        <v>3</v>
      </c>
      <c r="N5444" s="10">
        <f t="shared" si="595"/>
        <v>1</v>
      </c>
      <c r="O5444" s="35">
        <v>3</v>
      </c>
      <c r="P5444" s="17"/>
      <c r="Q5444" s="40">
        <v>2715.27441</v>
      </c>
      <c r="R5444" s="40">
        <v>905.76298999999995</v>
      </c>
      <c r="S5444" s="18">
        <f t="shared" si="596"/>
        <v>-0.88323326162053772</v>
      </c>
      <c r="T5444" s="18">
        <f t="shared" si="597"/>
        <v>-1.5869493629742537</v>
      </c>
      <c r="U5444" s="18">
        <f t="shared" si="598"/>
        <v>-1.6450219499361278</v>
      </c>
      <c r="V5444" s="30">
        <v>905.76149999999996</v>
      </c>
      <c r="W5444" s="3" t="s">
        <v>47</v>
      </c>
      <c r="Z5444" s="3" t="s">
        <v>47</v>
      </c>
      <c r="AA5444" s="3" t="s">
        <v>48</v>
      </c>
      <c r="AB5444" s="12" t="s">
        <v>47</v>
      </c>
      <c r="AC5444" s="3" t="s">
        <v>47</v>
      </c>
      <c r="AD5444" s="3" t="s">
        <v>47</v>
      </c>
      <c r="AE5444" s="3" t="s">
        <v>47</v>
      </c>
      <c r="AF5444" s="3" t="s">
        <v>47</v>
      </c>
      <c r="AG5444" s="3" t="s">
        <v>47</v>
      </c>
      <c r="AI5444" s="3" t="s">
        <v>47</v>
      </c>
      <c r="AK5444" s="3" t="s">
        <v>47</v>
      </c>
      <c r="AL5444" s="3" t="s">
        <v>47</v>
      </c>
      <c r="AN5444" s="3" t="s">
        <v>47</v>
      </c>
      <c r="AU5444" s="3">
        <v>0</v>
      </c>
      <c r="AV5444" s="3">
        <v>12</v>
      </c>
      <c r="AW5444" s="3">
        <v>1</v>
      </c>
      <c r="AX5444" s="3">
        <v>12</v>
      </c>
      <c r="AY5444" s="3">
        <v>100</v>
      </c>
      <c r="AZ5444" s="6" t="str">
        <f t="shared" si="599"/>
        <v>2718.11</v>
      </c>
      <c r="BC5444" s="12" t="s">
        <v>13996</v>
      </c>
      <c r="BJ5444" s="12">
        <f t="shared" si="600"/>
        <v>0</v>
      </c>
      <c r="BK5444" s="12">
        <f t="shared" si="601"/>
        <v>0</v>
      </c>
      <c r="CQ5444" s="3" t="str">
        <f>CONCATENATE(baseURL!$A$1,baseURL!$B$1,baseURL!$C$1,".",C5444,".",L5444,".pkl&amp;seq=",BC5444)</f>
        <v>http://proteomics.broadinstitute.org/millscripts/viewfeed.pl?side=xl&amp;cycle=1&amp;fixedMods=iaaC&amp;file=msdataSM/iPRG2012_nd/cpick_in/iPRG2012_nd.2718.11.0.pkl&amp;seq=AAAEYEKGEYETALSTLNDAVEQGR</v>
      </c>
    </row>
    <row r="5445" spans="1:95" x14ac:dyDescent="0.2">
      <c r="A5445" s="3">
        <v>5291</v>
      </c>
      <c r="B5445" s="2" t="s">
        <v>14003</v>
      </c>
      <c r="C5445" s="2" t="s">
        <v>14004</v>
      </c>
      <c r="D5445" s="3">
        <v>14159</v>
      </c>
      <c r="E5445" s="3">
        <v>14143</v>
      </c>
      <c r="F5445" s="3">
        <v>57083</v>
      </c>
      <c r="G5445" s="3">
        <v>16860</v>
      </c>
      <c r="H5445" s="3">
        <v>48.534799999999997</v>
      </c>
      <c r="I5445" s="30">
        <v>542.62468999999999</v>
      </c>
      <c r="J5445" s="30">
        <v>542.62376749999999</v>
      </c>
      <c r="K5445" s="30">
        <v>9.2000000000000003E-4</v>
      </c>
      <c r="L5445" s="3">
        <v>3</v>
      </c>
      <c r="M5445" s="3">
        <v>3</v>
      </c>
      <c r="N5445" s="10">
        <f t="shared" si="595"/>
        <v>1</v>
      </c>
      <c r="O5445" s="35">
        <v>3</v>
      </c>
      <c r="P5445" s="17"/>
      <c r="Q5445" s="40">
        <v>1625.85672</v>
      </c>
      <c r="R5445" s="40">
        <v>542.62375999999995</v>
      </c>
      <c r="S5445" s="18">
        <f t="shared" si="596"/>
        <v>1.7138947252132848</v>
      </c>
      <c r="T5445" s="18">
        <f t="shared" si="597"/>
        <v>1.382173172422037E-2</v>
      </c>
      <c r="U5445" s="18">
        <f t="shared" si="598"/>
        <v>-0.47915336385564339</v>
      </c>
      <c r="V5445" s="30">
        <v>542.62350000000004</v>
      </c>
      <c r="W5445" s="3" t="s">
        <v>47</v>
      </c>
      <c r="X5445" s="3" t="s">
        <v>47</v>
      </c>
      <c r="Y5445" s="3" t="s">
        <v>47</v>
      </c>
      <c r="Z5445" s="3" t="s">
        <v>47</v>
      </c>
      <c r="AA5445" s="3" t="s">
        <v>47</v>
      </c>
      <c r="AB5445" s="12" t="s">
        <v>47</v>
      </c>
      <c r="AC5445" s="3" t="s">
        <v>47</v>
      </c>
      <c r="AD5445" s="3" t="s">
        <v>47</v>
      </c>
      <c r="AE5445" s="3" t="s">
        <v>47</v>
      </c>
      <c r="AF5445" s="3" t="s">
        <v>47</v>
      </c>
      <c r="AG5445" s="3" t="s">
        <v>47</v>
      </c>
      <c r="AH5445" s="3" t="s">
        <v>47</v>
      </c>
      <c r="AI5445" s="3" t="s">
        <v>47</v>
      </c>
      <c r="AJ5445" s="3" t="s">
        <v>47</v>
      </c>
      <c r="AK5445" s="3" t="s">
        <v>47</v>
      </c>
      <c r="AL5445" s="3" t="s">
        <v>47</v>
      </c>
      <c r="AM5445" s="3" t="s">
        <v>47</v>
      </c>
      <c r="AN5445" s="3" t="s">
        <v>47</v>
      </c>
      <c r="AU5445" s="3">
        <v>0</v>
      </c>
      <c r="AV5445" s="3">
        <v>18</v>
      </c>
      <c r="AW5445" s="3">
        <v>1</v>
      </c>
      <c r="AX5445" s="3">
        <v>18</v>
      </c>
      <c r="AY5445" s="3">
        <v>100</v>
      </c>
      <c r="AZ5445" s="6" t="str">
        <f t="shared" si="599"/>
        <v>2718.4</v>
      </c>
      <c r="BC5445" s="12" t="s">
        <v>14005</v>
      </c>
      <c r="BJ5445" s="12">
        <f t="shared" si="600"/>
        <v>0</v>
      </c>
      <c r="BK5445" s="12">
        <f t="shared" si="601"/>
        <v>0</v>
      </c>
      <c r="CQ5445" s="3" t="str">
        <f>CONCATENATE(baseURL!$A$1,baseURL!$B$1,baseURL!$C$1,".",C5445,".",L5445,".pkl&amp;seq=",BC5445)</f>
        <v>http://proteomics.broadinstitute.org/millscripts/viewfeed.pl?side=xl&amp;cycle=1&amp;fixedMods=iaaC&amp;file=msdataSM/iPRG2012_nd/cpick_in/iPRG2012_nd.2718.4.3.pkl&amp;seq=SLVDNMLTGVTKGYK</v>
      </c>
    </row>
    <row r="5446" spans="1:95" x14ac:dyDescent="0.2">
      <c r="A5446" s="3">
        <v>2262</v>
      </c>
      <c r="B5446" s="2" t="s">
        <v>14006</v>
      </c>
      <c r="C5446" s="2" t="s">
        <v>13987</v>
      </c>
      <c r="D5446" s="3">
        <v>14162</v>
      </c>
      <c r="E5446" s="3">
        <v>14146</v>
      </c>
      <c r="F5446" s="3">
        <v>57086</v>
      </c>
      <c r="G5446" s="3">
        <v>16863</v>
      </c>
      <c r="H5446" s="3">
        <v>48.5398</v>
      </c>
      <c r="I5446" s="30">
        <v>736.37167999999997</v>
      </c>
      <c r="J5446" s="30">
        <v>736.36807069999998</v>
      </c>
      <c r="K5446" s="30">
        <v>3.6099999999999999E-3</v>
      </c>
      <c r="L5446" s="3">
        <v>2</v>
      </c>
      <c r="M5446" s="3">
        <v>2</v>
      </c>
      <c r="N5446" s="10">
        <f t="shared" si="595"/>
        <v>1</v>
      </c>
      <c r="O5446" s="35">
        <v>2</v>
      </c>
      <c r="P5446" s="17"/>
      <c r="Q5446" s="40">
        <v>1471.7315000000001</v>
      </c>
      <c r="R5446" s="40">
        <v>736.36938999999995</v>
      </c>
      <c r="S5446" s="18">
        <f t="shared" si="596"/>
        <v>3.1098522441519938</v>
      </c>
      <c r="T5446" s="18">
        <f t="shared" si="597"/>
        <v>-1.7916279762489513</v>
      </c>
      <c r="U5446" s="18">
        <f t="shared" si="598"/>
        <v>-1.8876395716302012</v>
      </c>
      <c r="V5446" s="30">
        <v>736.36800000000005</v>
      </c>
      <c r="X5446" s="3" t="s">
        <v>47</v>
      </c>
      <c r="Z5446" s="3" t="s">
        <v>47</v>
      </c>
      <c r="AA5446" s="3" t="s">
        <v>47</v>
      </c>
      <c r="AB5446" s="12" t="s">
        <v>47</v>
      </c>
      <c r="AC5446" s="3" t="s">
        <v>48</v>
      </c>
      <c r="AE5446" s="3" t="s">
        <v>48</v>
      </c>
      <c r="AF5446" s="3" t="s">
        <v>47</v>
      </c>
      <c r="AG5446" s="3" t="s">
        <v>48</v>
      </c>
      <c r="AH5446" s="3" t="s">
        <v>47</v>
      </c>
      <c r="AI5446" s="3" t="s">
        <v>48</v>
      </c>
      <c r="AL5446" s="3" t="s">
        <v>48</v>
      </c>
      <c r="AU5446" s="3">
        <v>0</v>
      </c>
      <c r="AV5446" s="3">
        <v>6</v>
      </c>
      <c r="AW5446" s="3">
        <v>1</v>
      </c>
      <c r="AX5446" s="3">
        <v>6</v>
      </c>
      <c r="AY5446" s="3">
        <v>100</v>
      </c>
      <c r="AZ5446" s="6" t="str">
        <f t="shared" si="599"/>
        <v>2718.7</v>
      </c>
      <c r="BC5446" s="12" t="s">
        <v>14007</v>
      </c>
      <c r="BJ5446" s="12">
        <f t="shared" si="600"/>
        <v>0</v>
      </c>
      <c r="BK5446" s="12">
        <f t="shared" si="601"/>
        <v>0</v>
      </c>
      <c r="CQ5446" s="3" t="str">
        <f>CONCATENATE(baseURL!$A$1,baseURL!$B$1,baseURL!$C$1,".",C5446,".",L5446,".pkl&amp;seq=",BC5446)</f>
        <v>http://proteomics.broadinstitute.org/millscripts/viewfeed.pl?side=xl&amp;cycle=1&amp;fixedMods=iaaC&amp;file=msdataSM/iPRG2012_nd/cpick_in/iPRG2012_nd.2718.7.2.pkl&amp;seq=LGDTLYEEFGLSK</v>
      </c>
    </row>
    <row r="5447" spans="1:95" x14ac:dyDescent="0.2">
      <c r="A5447" s="3">
        <v>342</v>
      </c>
      <c r="B5447" s="2" t="s">
        <v>13991</v>
      </c>
      <c r="C5447" s="2" t="s">
        <v>13989</v>
      </c>
      <c r="D5447" s="3">
        <v>14164</v>
      </c>
      <c r="E5447" s="3">
        <v>14148</v>
      </c>
      <c r="F5447" s="3">
        <v>57088</v>
      </c>
      <c r="G5447" s="3">
        <v>16865</v>
      </c>
      <c r="H5447" s="3">
        <v>48.543100000000003</v>
      </c>
      <c r="I5447" s="30">
        <v>827.44455000000005</v>
      </c>
      <c r="J5447" s="30">
        <v>827.44599419999997</v>
      </c>
      <c r="K5447" s="30">
        <v>-1.4400000000000001E-3</v>
      </c>
      <c r="L5447" s="3">
        <v>2</v>
      </c>
      <c r="M5447" s="3">
        <v>2</v>
      </c>
      <c r="N5447" s="10">
        <f t="shared" si="595"/>
        <v>1</v>
      </c>
      <c r="O5447" s="35">
        <v>2</v>
      </c>
      <c r="P5447" s="17"/>
      <c r="Q5447" s="40">
        <v>1653.88465</v>
      </c>
      <c r="R5447" s="40">
        <v>827.44596000000001</v>
      </c>
      <c r="S5447" s="18">
        <f t="shared" si="596"/>
        <v>-1.7040387748879506</v>
      </c>
      <c r="T5447" s="18">
        <f t="shared" si="597"/>
        <v>4.1332004278718137E-2</v>
      </c>
      <c r="U5447" s="18">
        <f t="shared" si="598"/>
        <v>4.8341525545301529E-2</v>
      </c>
      <c r="V5447" s="30">
        <v>827.44600000000003</v>
      </c>
      <c r="W5447" s="3" t="s">
        <v>65</v>
      </c>
      <c r="X5447" s="3" t="s">
        <v>65</v>
      </c>
      <c r="Y5447" s="3" t="s">
        <v>65</v>
      </c>
      <c r="Z5447" s="3" t="s">
        <v>47</v>
      </c>
      <c r="AA5447" s="3" t="s">
        <v>48</v>
      </c>
      <c r="AB5447" s="12" t="s">
        <v>47</v>
      </c>
      <c r="AC5447" s="3" t="s">
        <v>47</v>
      </c>
      <c r="AD5447" s="3" t="s">
        <v>47</v>
      </c>
      <c r="AE5447" s="3" t="s">
        <v>48</v>
      </c>
      <c r="AF5447" s="3" t="s">
        <v>52</v>
      </c>
      <c r="AG5447" s="3" t="s">
        <v>47</v>
      </c>
      <c r="AH5447" s="3" t="s">
        <v>65</v>
      </c>
      <c r="AI5447" s="3" t="s">
        <v>48</v>
      </c>
      <c r="AK5447" s="3" t="s">
        <v>52</v>
      </c>
      <c r="AM5447" s="3" t="s">
        <v>48</v>
      </c>
      <c r="AU5447" s="3">
        <v>4</v>
      </c>
      <c r="AV5447" s="3">
        <v>5</v>
      </c>
      <c r="AW5447" s="3">
        <v>1</v>
      </c>
      <c r="AX5447" s="3">
        <v>5</v>
      </c>
      <c r="AY5447" s="3">
        <v>100</v>
      </c>
      <c r="AZ5447" s="6" t="str">
        <f t="shared" si="599"/>
        <v>2718.9</v>
      </c>
      <c r="BC5447" s="12" t="s">
        <v>13992</v>
      </c>
      <c r="BJ5447" s="12">
        <f t="shared" si="600"/>
        <v>0</v>
      </c>
      <c r="BK5447" s="12">
        <f t="shared" si="601"/>
        <v>0</v>
      </c>
      <c r="BS5447" s="3" t="s">
        <v>13993</v>
      </c>
      <c r="BT5447" s="3" t="s">
        <v>13993</v>
      </c>
      <c r="BU5447" s="3" t="s">
        <v>13993</v>
      </c>
      <c r="CD5447" s="3" t="s">
        <v>13993</v>
      </c>
      <c r="CQ5447" s="3" t="str">
        <f>CONCATENATE(baseURL!$A$1,baseURL!$B$1,baseURL!$C$1,".",C5447,".",L5447,".pkl&amp;seq=",BC5447)</f>
        <v>http://proteomics.broadinstitute.org/millscripts/viewfeed.pl?side=xl&amp;cycle=1&amp;fixedMods=iaaC&amp;file=msdataSM/iPRG2012_nd/cpick_in/iPRG2012_nd.2718.9.2.pkl&amp;seq=LVNDVTAAGVSYGLFK</v>
      </c>
    </row>
    <row r="5448" spans="1:95" x14ac:dyDescent="0.2">
      <c r="A5448" s="3">
        <v>4613</v>
      </c>
      <c r="B5448" s="2" t="s">
        <v>14012</v>
      </c>
      <c r="C5448" s="2" t="s">
        <v>13997</v>
      </c>
      <c r="D5448" s="3">
        <v>14168</v>
      </c>
      <c r="E5448" s="3">
        <v>14152</v>
      </c>
      <c r="F5448" s="3">
        <v>57102</v>
      </c>
      <c r="G5448" s="3">
        <v>16870</v>
      </c>
      <c r="H5448" s="3">
        <v>48.557400000000001</v>
      </c>
      <c r="I5448" s="30">
        <v>553.30804999999998</v>
      </c>
      <c r="J5448" s="30">
        <v>553.31087890000003</v>
      </c>
      <c r="K5448" s="30">
        <v>-2.8300000000000001E-3</v>
      </c>
      <c r="L5448" s="3">
        <v>4</v>
      </c>
      <c r="M5448" s="3">
        <v>4</v>
      </c>
      <c r="N5448" s="10">
        <f t="shared" si="595"/>
        <v>1</v>
      </c>
      <c r="O5448" s="35">
        <v>4</v>
      </c>
      <c r="P5448" s="17"/>
      <c r="Q5448" s="40">
        <v>2210.2139200000001</v>
      </c>
      <c r="R5448" s="40">
        <v>553.30894000000001</v>
      </c>
      <c r="S5448" s="18">
        <f t="shared" si="596"/>
        <v>-1.6085046448494087</v>
      </c>
      <c r="T5448" s="18">
        <f t="shared" si="597"/>
        <v>3.5041906245494392</v>
      </c>
      <c r="U5448" s="18">
        <f t="shared" si="598"/>
        <v>3.180863117791326</v>
      </c>
      <c r="V5448" s="30">
        <v>553.3107</v>
      </c>
      <c r="W5448" s="3" t="s">
        <v>47</v>
      </c>
      <c r="X5448" s="3" t="s">
        <v>47</v>
      </c>
      <c r="Y5448" s="3" t="s">
        <v>47</v>
      </c>
      <c r="Z5448" s="3" t="s">
        <v>47</v>
      </c>
      <c r="AA5448" s="3" t="s">
        <v>47</v>
      </c>
      <c r="AB5448" s="12" t="s">
        <v>47</v>
      </c>
      <c r="AC5448" s="3" t="s">
        <v>52</v>
      </c>
      <c r="AD5448" s="3" t="s">
        <v>47</v>
      </c>
      <c r="AE5448" s="3" t="s">
        <v>47</v>
      </c>
      <c r="AF5448" s="3" t="s">
        <v>47</v>
      </c>
      <c r="AG5448" s="3" t="s">
        <v>47</v>
      </c>
      <c r="AH5448" s="3" t="s">
        <v>47</v>
      </c>
      <c r="AI5448" s="3" t="s">
        <v>48</v>
      </c>
      <c r="AK5448" s="3" t="s">
        <v>47</v>
      </c>
      <c r="AL5448" s="3" t="s">
        <v>48</v>
      </c>
      <c r="AM5448" s="3" t="s">
        <v>47</v>
      </c>
      <c r="AU5448" s="3">
        <v>0</v>
      </c>
      <c r="AV5448" s="3">
        <v>13</v>
      </c>
      <c r="AW5448" s="3">
        <v>1</v>
      </c>
      <c r="AX5448" s="3">
        <v>13</v>
      </c>
      <c r="AY5448" s="3">
        <v>100</v>
      </c>
      <c r="AZ5448" s="6" t="str">
        <f t="shared" si="599"/>
        <v>2719.2</v>
      </c>
      <c r="BC5448" s="12" t="s">
        <v>14013</v>
      </c>
      <c r="BJ5448" s="12">
        <f t="shared" si="600"/>
        <v>0</v>
      </c>
      <c r="BK5448" s="12">
        <f t="shared" si="601"/>
        <v>0</v>
      </c>
      <c r="CQ5448" s="3" t="str">
        <f>CONCATENATE(baseURL!$A$1,baseURL!$B$1,baseURL!$C$1,".",C5448,".",L5448,".pkl&amp;seq=",BC5448)</f>
        <v>http://proteomics.broadinstitute.org/millscripts/viewfeed.pl?side=xl&amp;cycle=1&amp;fixedMods=iaaC&amp;file=msdataSM/iPRG2012_nd/cpick_in/iPRG2012_nd.2719.2.4.pkl&amp;seq=LNLDPDTLTLKRVVDLNDR</v>
      </c>
    </row>
    <row r="5449" spans="1:95" x14ac:dyDescent="0.2">
      <c r="A5449" s="3">
        <v>6831</v>
      </c>
      <c r="B5449" s="2" t="s">
        <v>14014</v>
      </c>
      <c r="C5449" s="2" t="s">
        <v>14015</v>
      </c>
      <c r="D5449" s="3">
        <v>14169</v>
      </c>
      <c r="E5449" s="3">
        <v>14153</v>
      </c>
      <c r="F5449" s="3">
        <v>57103</v>
      </c>
      <c r="G5449" s="3">
        <v>16871</v>
      </c>
      <c r="H5449" s="3">
        <v>48.558999999999997</v>
      </c>
      <c r="I5449" s="30">
        <v>570.71532000000002</v>
      </c>
      <c r="J5449" s="30">
        <v>570.71500219999996</v>
      </c>
      <c r="K5449" s="30">
        <v>3.2000000000000003E-4</v>
      </c>
      <c r="L5449" s="3">
        <v>5</v>
      </c>
      <c r="M5449" s="3">
        <v>5</v>
      </c>
      <c r="N5449" s="10">
        <f t="shared" si="595"/>
        <v>1</v>
      </c>
      <c r="O5449" s="35">
        <v>5</v>
      </c>
      <c r="P5449" s="17"/>
      <c r="Q5449" s="40">
        <v>2849.5454399999999</v>
      </c>
      <c r="R5449" s="40">
        <v>570.71491000000003</v>
      </c>
      <c r="S5449" s="18">
        <f t="shared" si="596"/>
        <v>0.71839721164465642</v>
      </c>
      <c r="T5449" s="18">
        <f t="shared" si="597"/>
        <v>0.16155176307971164</v>
      </c>
      <c r="U5449" s="18">
        <f t="shared" si="598"/>
        <v>-0.19274071543590338</v>
      </c>
      <c r="V5449" s="30">
        <v>570.71479999999997</v>
      </c>
      <c r="W5449" s="3" t="s">
        <v>47</v>
      </c>
      <c r="X5449" s="3" t="s">
        <v>47</v>
      </c>
      <c r="Y5449" s="3" t="s">
        <v>47</v>
      </c>
      <c r="Z5449" s="3" t="s">
        <v>47</v>
      </c>
      <c r="AA5449" s="3" t="s">
        <v>47</v>
      </c>
      <c r="AB5449" s="12" t="s">
        <v>47</v>
      </c>
      <c r="AC5449" s="3" t="s">
        <v>47</v>
      </c>
      <c r="AD5449" s="3" t="s">
        <v>47</v>
      </c>
      <c r="AE5449" s="3" t="s">
        <v>47</v>
      </c>
      <c r="AF5449" s="3" t="s">
        <v>48</v>
      </c>
      <c r="AG5449" s="3" t="s">
        <v>48</v>
      </c>
      <c r="AJ5449" s="3" t="s">
        <v>48</v>
      </c>
      <c r="AK5449" s="3" t="s">
        <v>47</v>
      </c>
      <c r="AL5449" s="3" t="s">
        <v>48</v>
      </c>
      <c r="AM5449" s="3" t="s">
        <v>48</v>
      </c>
      <c r="AO5449" s="3" t="s">
        <v>48</v>
      </c>
      <c r="AP5449" s="3" t="s">
        <v>48</v>
      </c>
      <c r="AU5449" s="3">
        <v>0</v>
      </c>
      <c r="AV5449" s="3">
        <v>10</v>
      </c>
      <c r="AW5449" s="3">
        <v>1</v>
      </c>
      <c r="AX5449" s="3">
        <v>10</v>
      </c>
      <c r="AY5449" s="3">
        <v>100</v>
      </c>
      <c r="AZ5449" s="6" t="str">
        <f t="shared" si="599"/>
        <v>2719.3</v>
      </c>
      <c r="BC5449" s="12" t="s">
        <v>14016</v>
      </c>
      <c r="BJ5449" s="12">
        <f t="shared" si="600"/>
        <v>1</v>
      </c>
      <c r="BK5449" s="12">
        <f t="shared" si="601"/>
        <v>0</v>
      </c>
      <c r="CQ5449" s="3" t="str">
        <f>CONCATENATE(baseURL!$A$1,baseURL!$B$1,baseURL!$C$1,".",C5449,".",L5449,".pkl&amp;seq=",BC5449)</f>
        <v>http://proteomics.broadinstitute.org/millscripts/viewfeed.pl?side=xl&amp;cycle=1&amp;fixedMods=iaaC&amp;file=msdataSM/iPRG2012_nd/cpick_in/iPRG2012_nd.2719.3.5.pkl&amp;seq=LLKLDPSKVNVYGGAVALGHPLGCSGAR</v>
      </c>
    </row>
    <row r="5450" spans="1:95" x14ac:dyDescent="0.2">
      <c r="A5450" s="3">
        <v>4631</v>
      </c>
      <c r="B5450" s="2" t="s">
        <v>14017</v>
      </c>
      <c r="C5450" s="2" t="s">
        <v>14018</v>
      </c>
      <c r="D5450" s="3">
        <v>14172</v>
      </c>
      <c r="E5450" s="3">
        <v>14156</v>
      </c>
      <c r="F5450" s="3">
        <v>57106</v>
      </c>
      <c r="G5450" s="3">
        <v>16874</v>
      </c>
      <c r="H5450" s="3">
        <v>48.5657</v>
      </c>
      <c r="I5450" s="30">
        <v>742.71028000000001</v>
      </c>
      <c r="J5450" s="30">
        <v>742.71257249999996</v>
      </c>
      <c r="K5450" s="30">
        <v>-2.2899999999999999E-3</v>
      </c>
      <c r="L5450" s="3">
        <v>3</v>
      </c>
      <c r="M5450" s="3">
        <v>3</v>
      </c>
      <c r="N5450" s="10">
        <f t="shared" si="595"/>
        <v>1</v>
      </c>
      <c r="O5450" s="35">
        <v>3</v>
      </c>
      <c r="P5450" s="17"/>
      <c r="Q5450" s="40">
        <v>2226.1257000000001</v>
      </c>
      <c r="R5450" s="40">
        <v>742.71342000000004</v>
      </c>
      <c r="S5450" s="18">
        <f t="shared" si="596"/>
        <v>-4.2277410310296268</v>
      </c>
      <c r="T5450" s="18">
        <f t="shared" si="597"/>
        <v>-1.1410861541685371</v>
      </c>
      <c r="U5450" s="18">
        <f t="shared" si="598"/>
        <v>-1.2387011938799313</v>
      </c>
      <c r="V5450" s="30">
        <v>742.71249999999998</v>
      </c>
      <c r="W5450" s="3" t="s">
        <v>47</v>
      </c>
      <c r="X5450" s="3" t="s">
        <v>47</v>
      </c>
      <c r="Y5450" s="3" t="s">
        <v>47</v>
      </c>
      <c r="Z5450" s="3" t="s">
        <v>47</v>
      </c>
      <c r="AA5450" s="3" t="s">
        <v>47</v>
      </c>
      <c r="AB5450" s="12" t="s">
        <v>47</v>
      </c>
      <c r="AC5450" s="3" t="s">
        <v>47</v>
      </c>
      <c r="AD5450" s="3" t="s">
        <v>47</v>
      </c>
      <c r="AE5450" s="3" t="s">
        <v>47</v>
      </c>
      <c r="AF5450" s="3" t="s">
        <v>47</v>
      </c>
      <c r="AG5450" s="3" t="s">
        <v>48</v>
      </c>
      <c r="AI5450" s="3" t="s">
        <v>48</v>
      </c>
      <c r="AK5450" s="3" t="s">
        <v>47</v>
      </c>
      <c r="AL5450" s="3" t="s">
        <v>48</v>
      </c>
      <c r="AM5450" s="3" t="s">
        <v>48</v>
      </c>
      <c r="AU5450" s="3">
        <v>0</v>
      </c>
      <c r="AV5450" s="3">
        <v>11</v>
      </c>
      <c r="AW5450" s="3">
        <v>1</v>
      </c>
      <c r="AX5450" s="3">
        <v>11</v>
      </c>
      <c r="AY5450" s="3">
        <v>100</v>
      </c>
      <c r="AZ5450" s="6" t="str">
        <f t="shared" si="599"/>
        <v>2719.6</v>
      </c>
      <c r="BC5450" s="12" t="s">
        <v>14019</v>
      </c>
      <c r="BJ5450" s="12">
        <f t="shared" si="600"/>
        <v>0</v>
      </c>
      <c r="BK5450" s="12">
        <f t="shared" si="601"/>
        <v>0</v>
      </c>
      <c r="CQ5450" s="3" t="str">
        <f>CONCATENATE(baseURL!$A$1,baseURL!$B$1,baseURL!$C$1,".",C5450,".",L5450,".pkl&amp;seq=",BC5450)</f>
        <v>http://proteomics.broadinstitute.org/millscripts/viewfeed.pl?side=xl&amp;cycle=1&amp;fixedMods=iaaC&amp;file=msdataSM/iPRG2012_nd/cpick_in/iPRG2012_nd.2719.6.3.pkl&amp;seq=AGLKAMQFNTLGVSDGLSMGTK</v>
      </c>
    </row>
    <row r="5451" spans="1:95" x14ac:dyDescent="0.2">
      <c r="A5451" s="3">
        <v>2141</v>
      </c>
      <c r="B5451" s="2" t="s">
        <v>14020</v>
      </c>
      <c r="C5451" s="2" t="s">
        <v>14021</v>
      </c>
      <c r="D5451" s="3">
        <v>14173</v>
      </c>
      <c r="E5451" s="3">
        <v>14157</v>
      </c>
      <c r="F5451" s="3">
        <v>57107</v>
      </c>
      <c r="G5451" s="3">
        <v>16875</v>
      </c>
      <c r="H5451" s="3">
        <v>48.568199999999997</v>
      </c>
      <c r="I5451" s="30">
        <v>749.73010999999997</v>
      </c>
      <c r="J5451" s="30">
        <v>749.72821850000003</v>
      </c>
      <c r="K5451" s="30">
        <v>1.89E-3</v>
      </c>
      <c r="L5451" s="3">
        <v>3</v>
      </c>
      <c r="M5451" s="3">
        <v>3</v>
      </c>
      <c r="N5451" s="10">
        <f t="shared" si="595"/>
        <v>1</v>
      </c>
      <c r="O5451" s="35">
        <v>3</v>
      </c>
      <c r="P5451" s="17"/>
      <c r="Q5451" s="40">
        <v>2247.1727900000001</v>
      </c>
      <c r="R5451" s="40">
        <v>749.72910999999999</v>
      </c>
      <c r="S5451" s="18">
        <f t="shared" si="596"/>
        <v>1.3338150895279406</v>
      </c>
      <c r="T5451" s="18">
        <f t="shared" si="597"/>
        <v>-1.189096152297024</v>
      </c>
      <c r="U5451" s="18">
        <f t="shared" si="598"/>
        <v>-1.3471532403898596</v>
      </c>
      <c r="V5451" s="30">
        <v>749.72810000000004</v>
      </c>
      <c r="W5451" s="3" t="s">
        <v>47</v>
      </c>
      <c r="X5451" s="3" t="s">
        <v>47</v>
      </c>
      <c r="Y5451" s="3" t="s">
        <v>47</v>
      </c>
      <c r="Z5451" s="3" t="s">
        <v>47</v>
      </c>
      <c r="AA5451" s="3" t="s">
        <v>48</v>
      </c>
      <c r="AB5451" s="12" t="s">
        <v>47</v>
      </c>
      <c r="AC5451" s="3" t="s">
        <v>47</v>
      </c>
      <c r="AD5451" s="3" t="s">
        <v>47</v>
      </c>
      <c r="AE5451" s="3" t="s">
        <v>47</v>
      </c>
      <c r="AF5451" s="3" t="s">
        <v>47</v>
      </c>
      <c r="AG5451" s="3" t="s">
        <v>47</v>
      </c>
      <c r="AH5451" s="3" t="s">
        <v>47</v>
      </c>
      <c r="AI5451" s="3" t="s">
        <v>47</v>
      </c>
      <c r="AJ5451" s="3" t="s">
        <v>47</v>
      </c>
      <c r="AK5451" s="3" t="s">
        <v>47</v>
      </c>
      <c r="AN5451" s="3" t="s">
        <v>48</v>
      </c>
      <c r="AO5451" s="3" t="s">
        <v>47</v>
      </c>
      <c r="AQ5451" s="3" t="s">
        <v>47</v>
      </c>
      <c r="AU5451" s="3">
        <v>0</v>
      </c>
      <c r="AV5451" s="3">
        <v>16</v>
      </c>
      <c r="AW5451" s="3">
        <v>1</v>
      </c>
      <c r="AX5451" s="3">
        <v>16</v>
      </c>
      <c r="AY5451" s="3">
        <v>100</v>
      </c>
      <c r="AZ5451" s="6" t="str">
        <f t="shared" si="599"/>
        <v>2719.7</v>
      </c>
      <c r="BC5451" s="12" t="s">
        <v>14022</v>
      </c>
      <c r="BJ5451" s="12">
        <f t="shared" si="600"/>
        <v>0</v>
      </c>
      <c r="BK5451" s="12">
        <f t="shared" si="601"/>
        <v>0</v>
      </c>
      <c r="BO5451" s="3" t="s">
        <v>114</v>
      </c>
      <c r="BR5451" s="3" t="s">
        <v>114</v>
      </c>
      <c r="CQ5451" s="3" t="str">
        <f>CONCATENATE(baseURL!$A$1,baseURL!$B$1,baseURL!$C$1,".",C5451,".",L5451,".pkl&amp;seq=",BC5451,"&amp;varMods=pyroGlu-Q")</f>
        <v>http://proteomics.broadinstitute.org/millscripts/viewfeed.pl?side=xl&amp;cycle=1&amp;fixedMods=iaaC&amp;file=msdataSM/iPRG2012_nd/cpick_in/iPRG2012_nd.2719.7.3.pkl&amp;seq=qLENVSSNLVKNAEQHNLVK&amp;varMods=pyroGlu-Q</v>
      </c>
    </row>
    <row r="5452" spans="1:95" x14ac:dyDescent="0.2">
      <c r="A5452" s="3">
        <v>2138</v>
      </c>
      <c r="B5452" s="2" t="s">
        <v>14023</v>
      </c>
      <c r="C5452" s="2" t="s">
        <v>14006</v>
      </c>
      <c r="D5452" s="3">
        <v>14174</v>
      </c>
      <c r="E5452" s="3">
        <v>14158</v>
      </c>
      <c r="F5452" s="3">
        <v>57108</v>
      </c>
      <c r="G5452" s="3">
        <v>16876</v>
      </c>
      <c r="H5452" s="3">
        <v>48.570700000000002</v>
      </c>
      <c r="I5452" s="30">
        <v>764.42305999999996</v>
      </c>
      <c r="J5452" s="30">
        <v>764.42405429999997</v>
      </c>
      <c r="K5452" s="30">
        <v>-9.8999999999999999E-4</v>
      </c>
      <c r="L5452" s="3">
        <v>2</v>
      </c>
      <c r="M5452" s="3">
        <v>2</v>
      </c>
      <c r="N5452" s="10">
        <f t="shared" si="595"/>
        <v>1</v>
      </c>
      <c r="O5452" s="35">
        <v>2</v>
      </c>
      <c r="P5452" s="17"/>
      <c r="Q5452" s="40">
        <v>1527.8417199999999</v>
      </c>
      <c r="R5452" s="40">
        <v>764.42449999999997</v>
      </c>
      <c r="S5452" s="18">
        <f t="shared" si="596"/>
        <v>-1.8837700780159825</v>
      </c>
      <c r="T5452" s="18">
        <f t="shared" si="597"/>
        <v>-0.58305300261859139</v>
      </c>
      <c r="U5452" s="18">
        <f t="shared" si="598"/>
        <v>-0.52326946613207537</v>
      </c>
      <c r="V5452" s="30">
        <v>764.42409999999995</v>
      </c>
      <c r="W5452" s="3" t="s">
        <v>47</v>
      </c>
      <c r="X5452" s="3" t="s">
        <v>47</v>
      </c>
      <c r="Y5452" s="3" t="s">
        <v>47</v>
      </c>
      <c r="Z5452" s="3" t="s">
        <v>47</v>
      </c>
      <c r="AA5452" s="3" t="s">
        <v>47</v>
      </c>
      <c r="AB5452" s="12" t="s">
        <v>47</v>
      </c>
      <c r="AC5452" s="3" t="s">
        <v>47</v>
      </c>
      <c r="AD5452" s="3" t="s">
        <v>47</v>
      </c>
      <c r="AE5452" s="3" t="s">
        <v>47</v>
      </c>
      <c r="AF5452" s="3" t="s">
        <v>47</v>
      </c>
      <c r="AG5452" s="3" t="s">
        <v>47</v>
      </c>
      <c r="AH5452" s="3" t="s">
        <v>47</v>
      </c>
      <c r="AI5452" s="3" t="s">
        <v>47</v>
      </c>
      <c r="AJ5452" s="3" t="s">
        <v>47</v>
      </c>
      <c r="AK5452" s="3" t="s">
        <v>47</v>
      </c>
      <c r="AL5452" s="3" t="s">
        <v>52</v>
      </c>
      <c r="AN5452" s="3" t="s">
        <v>47</v>
      </c>
      <c r="AO5452" s="3" t="s">
        <v>47</v>
      </c>
      <c r="AQ5452" s="3" t="s">
        <v>47</v>
      </c>
      <c r="AU5452" s="3">
        <v>0</v>
      </c>
      <c r="AV5452" s="3">
        <v>18</v>
      </c>
      <c r="AW5452" s="3">
        <v>1</v>
      </c>
      <c r="AX5452" s="3">
        <v>18</v>
      </c>
      <c r="AY5452" s="3">
        <v>100</v>
      </c>
      <c r="AZ5452" s="6" t="str">
        <f t="shared" si="599"/>
        <v>2719.8</v>
      </c>
      <c r="BC5452" s="12" t="s">
        <v>11815</v>
      </c>
      <c r="BJ5452" s="12">
        <f t="shared" si="600"/>
        <v>0</v>
      </c>
      <c r="BK5452" s="12">
        <f t="shared" si="601"/>
        <v>0</v>
      </c>
      <c r="BO5452" s="3" t="s">
        <v>114</v>
      </c>
      <c r="BR5452" s="3" t="s">
        <v>114</v>
      </c>
      <c r="CQ5452" s="3" t="str">
        <f>CONCATENATE(baseURL!$A$1,baseURL!$B$1,baseURL!$C$1,".",C5452,".",L5452,".pkl&amp;seq=",BC5452,"&amp;varMods=pyroGlu-Q")</f>
        <v>http://proteomics.broadinstitute.org/millscripts/viewfeed.pl?side=xl&amp;cycle=1&amp;fixedMods=iaaC&amp;file=msdataSM/iPRG2012_nd/cpick_in/iPRG2012_nd.2719.8.2.pkl&amp;seq=qGKLEVPGYVDLVK&amp;varMods=pyroGlu-Q</v>
      </c>
    </row>
    <row r="5453" spans="1:95" x14ac:dyDescent="0.2">
      <c r="A5453" s="3">
        <v>3801</v>
      </c>
      <c r="B5453" s="2" t="s">
        <v>14024</v>
      </c>
      <c r="C5453" s="2" t="s">
        <v>14025</v>
      </c>
      <c r="D5453" s="3">
        <v>14184</v>
      </c>
      <c r="E5453" s="3">
        <v>14168</v>
      </c>
      <c r="F5453" s="3">
        <v>57131</v>
      </c>
      <c r="G5453" s="3">
        <v>16887</v>
      </c>
      <c r="H5453" s="3">
        <v>48.590200000000003</v>
      </c>
      <c r="I5453" s="30">
        <v>697.13931000000002</v>
      </c>
      <c r="J5453" s="30">
        <v>697.13830689999998</v>
      </c>
      <c r="K5453" s="30">
        <v>1E-3</v>
      </c>
      <c r="L5453" s="3">
        <v>0</v>
      </c>
      <c r="M5453" s="3">
        <v>4</v>
      </c>
      <c r="N5453" s="10">
        <f t="shared" si="595"/>
        <v>1</v>
      </c>
      <c r="O5453" s="35">
        <v>4</v>
      </c>
      <c r="P5453" s="17"/>
      <c r="Q5453" s="40">
        <v>2785.5305699999999</v>
      </c>
      <c r="R5453" s="40">
        <v>697.13810000000001</v>
      </c>
      <c r="S5453" s="18">
        <f t="shared" si="596"/>
        <v>1.7356675815230702</v>
      </c>
      <c r="T5453" s="18">
        <f t="shared" si="597"/>
        <v>0.29678481202860829</v>
      </c>
      <c r="U5453" s="18">
        <f t="shared" si="598"/>
        <v>0.14344360174102944</v>
      </c>
      <c r="V5453" s="30">
        <v>697.13819999999998</v>
      </c>
      <c r="W5453" s="3" t="s">
        <v>47</v>
      </c>
      <c r="X5453" s="3" t="s">
        <v>47</v>
      </c>
      <c r="Y5453" s="3" t="s">
        <v>47</v>
      </c>
      <c r="Z5453" s="3" t="s">
        <v>47</v>
      </c>
      <c r="AA5453" s="3" t="s">
        <v>47</v>
      </c>
      <c r="AB5453" s="12" t="s">
        <v>47</v>
      </c>
      <c r="AC5453" s="3" t="s">
        <v>47</v>
      </c>
      <c r="AD5453" s="3" t="s">
        <v>52</v>
      </c>
      <c r="AE5453" s="3" t="s">
        <v>47</v>
      </c>
      <c r="AF5453" s="3" t="s">
        <v>47</v>
      </c>
      <c r="AG5453" s="3" t="s">
        <v>52</v>
      </c>
      <c r="AI5453" s="3" t="s">
        <v>47</v>
      </c>
      <c r="AK5453" s="3" t="s">
        <v>47</v>
      </c>
      <c r="AL5453" s="3" t="s">
        <v>47</v>
      </c>
      <c r="AM5453" s="3" t="s">
        <v>47</v>
      </c>
      <c r="AN5453" s="3" t="s">
        <v>47</v>
      </c>
      <c r="AU5453" s="3">
        <v>0</v>
      </c>
      <c r="AV5453" s="3">
        <v>14</v>
      </c>
      <c r="AW5453" s="3">
        <v>1</v>
      </c>
      <c r="AX5453" s="3">
        <v>14</v>
      </c>
      <c r="AY5453" s="3">
        <v>100</v>
      </c>
      <c r="AZ5453" s="6" t="str">
        <f t="shared" si="599"/>
        <v>2720.10</v>
      </c>
      <c r="BC5453" s="12" t="s">
        <v>14026</v>
      </c>
      <c r="BJ5453" s="12">
        <f t="shared" si="600"/>
        <v>0</v>
      </c>
      <c r="BK5453" s="12">
        <f t="shared" si="601"/>
        <v>0</v>
      </c>
      <c r="CQ5453" s="3" t="str">
        <f>CONCATENATE(baseURL!$A$1,baseURL!$B$1,baseURL!$C$1,".",C5453,".",L5453,".pkl&amp;seq=",BC5453)</f>
        <v>http://proteomics.broadinstitute.org/millscripts/viewfeed.pl?side=xl&amp;cycle=1&amp;fixedMods=iaaC&amp;file=msdataSM/iPRG2012_nd/cpick_in/iPRG2012_nd.2720.10.0.pkl&amp;seq=ALLDEVVKSSAAGNTVLLGGGDTATVAKK</v>
      </c>
    </row>
    <row r="5454" spans="1:95" x14ac:dyDescent="0.2">
      <c r="A5454" s="3">
        <v>47</v>
      </c>
      <c r="B5454" s="2" t="s">
        <v>14027</v>
      </c>
      <c r="C5454" s="2" t="s">
        <v>14028</v>
      </c>
      <c r="D5454" s="3">
        <v>14185</v>
      </c>
      <c r="E5454" s="3">
        <v>14169</v>
      </c>
      <c r="F5454" s="3">
        <v>57132</v>
      </c>
      <c r="G5454" s="3">
        <v>16888</v>
      </c>
      <c r="H5454" s="3">
        <v>48.591900000000003</v>
      </c>
      <c r="I5454" s="30">
        <v>787.93159000000003</v>
      </c>
      <c r="J5454" s="30">
        <v>787.93364540000005</v>
      </c>
      <c r="K5454" s="30">
        <v>-2.0600000000000002E-3</v>
      </c>
      <c r="L5454" s="3">
        <v>2</v>
      </c>
      <c r="M5454" s="3">
        <v>2</v>
      </c>
      <c r="N5454" s="10">
        <f t="shared" si="595"/>
        <v>1</v>
      </c>
      <c r="O5454" s="35">
        <v>2</v>
      </c>
      <c r="P5454" s="17"/>
      <c r="Q5454" s="40">
        <v>1574.86358</v>
      </c>
      <c r="R5454" s="40">
        <v>787.93543</v>
      </c>
      <c r="S5454" s="18">
        <f t="shared" si="596"/>
        <v>-4.87349578882157</v>
      </c>
      <c r="T5454" s="18">
        <f t="shared" si="597"/>
        <v>-2.2649064022299927</v>
      </c>
      <c r="U5454" s="18">
        <f t="shared" si="598"/>
        <v>-2.195611383983926</v>
      </c>
      <c r="V5454" s="30">
        <v>787.93370000000004</v>
      </c>
      <c r="W5454" s="3" t="s">
        <v>47</v>
      </c>
      <c r="X5454" s="3" t="s">
        <v>65</v>
      </c>
      <c r="Y5454" s="3" t="s">
        <v>65</v>
      </c>
      <c r="Z5454" s="3" t="s">
        <v>47</v>
      </c>
      <c r="AA5454" s="3" t="s">
        <v>48</v>
      </c>
      <c r="AB5454" s="12" t="s">
        <v>47</v>
      </c>
      <c r="AC5454" s="3" t="s">
        <v>47</v>
      </c>
      <c r="AD5454" s="3" t="s">
        <v>47</v>
      </c>
      <c r="AE5454" s="3" t="s">
        <v>47</v>
      </c>
      <c r="AF5454" s="3" t="s">
        <v>47</v>
      </c>
      <c r="AG5454" s="3" t="s">
        <v>47</v>
      </c>
      <c r="AH5454" s="3" t="s">
        <v>47</v>
      </c>
      <c r="AI5454" s="3" t="s">
        <v>48</v>
      </c>
      <c r="AK5454" s="3" t="s">
        <v>47</v>
      </c>
      <c r="AL5454" s="3" t="s">
        <v>47</v>
      </c>
      <c r="AM5454" s="3" t="s">
        <v>47</v>
      </c>
      <c r="AO5454" s="3" t="s">
        <v>47</v>
      </c>
      <c r="AP5454" s="3" t="s">
        <v>47</v>
      </c>
      <c r="AR5454" s="3" t="s">
        <v>47</v>
      </c>
      <c r="AU5454" s="3">
        <v>2</v>
      </c>
      <c r="AV5454" s="3">
        <v>15</v>
      </c>
      <c r="AW5454" s="3">
        <v>2</v>
      </c>
      <c r="AX5454" s="3">
        <v>13</v>
      </c>
      <c r="AY5454" s="3">
        <v>86.67</v>
      </c>
      <c r="AZ5454" s="6" t="str">
        <f t="shared" si="599"/>
        <v>2720.11</v>
      </c>
      <c r="BB5454" s="12" t="s">
        <v>79</v>
      </c>
      <c r="BC5454" s="12" t="s">
        <v>14029</v>
      </c>
      <c r="BD5454" s="12" t="s">
        <v>79</v>
      </c>
      <c r="BJ5454" s="12">
        <f t="shared" si="600"/>
        <v>0</v>
      </c>
      <c r="BK5454" s="12">
        <f t="shared" si="601"/>
        <v>0</v>
      </c>
      <c r="BT5454" s="3" t="s">
        <v>14030</v>
      </c>
      <c r="BU5454" s="3" t="s">
        <v>14030</v>
      </c>
      <c r="CB5454" s="3" t="s">
        <v>14031</v>
      </c>
      <c r="CN5454" s="3" t="s">
        <v>14031</v>
      </c>
      <c r="CQ5454" s="3" t="str">
        <f>CONCATENATE(baseURL!$A$1,baseURL!$B$1,"+Acetyl",baseURL!$C$1,".",C5454,".",L5454,".pkl&amp;seq=",BC5454,"&amp;varMods=Acetyl-K")</f>
        <v>http://proteomics.broadinstitute.org/millscripts/viewfeed.pl?side=xl&amp;cycle=1&amp;fixedMods=iaaC+Acetyl&amp;file=msdataSM/iPRG2012_nd/cpick_in/iPRG2012_nd.2720.11.2.pkl&amp;seq=SLSSKLSVQDLDLK&amp;varMods=Acetyl-K</v>
      </c>
    </row>
    <row r="5455" spans="1:95" x14ac:dyDescent="0.2">
      <c r="A5455" s="3">
        <v>3772</v>
      </c>
      <c r="B5455" s="2" t="s">
        <v>14032</v>
      </c>
      <c r="C5455" s="2" t="s">
        <v>14033</v>
      </c>
      <c r="D5455" s="3">
        <v>14186</v>
      </c>
      <c r="E5455" s="3">
        <v>14170</v>
      </c>
      <c r="F5455" s="3">
        <v>57133</v>
      </c>
      <c r="G5455" s="3">
        <v>16889</v>
      </c>
      <c r="H5455" s="3">
        <v>48.593600000000002</v>
      </c>
      <c r="I5455" s="30">
        <v>798.41746999999998</v>
      </c>
      <c r="J5455" s="30">
        <v>798.41684989999999</v>
      </c>
      <c r="K5455" s="30">
        <v>6.2E-4</v>
      </c>
      <c r="L5455" s="3">
        <v>3</v>
      </c>
      <c r="M5455" s="3">
        <v>3</v>
      </c>
      <c r="N5455" s="10">
        <f t="shared" si="595"/>
        <v>1</v>
      </c>
      <c r="O5455" s="35">
        <v>3</v>
      </c>
      <c r="P5455" s="17"/>
      <c r="Q5455" s="40">
        <v>2393.23605</v>
      </c>
      <c r="R5455" s="40">
        <v>798.41687000000002</v>
      </c>
      <c r="S5455" s="18">
        <f t="shared" si="596"/>
        <v>0.75148712722349476</v>
      </c>
      <c r="T5455" s="18">
        <f t="shared" si="597"/>
        <v>-2.5174818799649317E-2</v>
      </c>
      <c r="U5455" s="18">
        <f t="shared" si="598"/>
        <v>3.7574356411011353E-2</v>
      </c>
      <c r="V5455" s="30">
        <v>798.41690000000006</v>
      </c>
      <c r="W5455" s="3" t="s">
        <v>47</v>
      </c>
      <c r="X5455" s="3" t="s">
        <v>47</v>
      </c>
      <c r="Y5455" s="3" t="s">
        <v>47</v>
      </c>
      <c r="Z5455" s="3" t="s">
        <v>47</v>
      </c>
      <c r="AA5455" s="3" t="s">
        <v>47</v>
      </c>
      <c r="AB5455" s="12" t="s">
        <v>47</v>
      </c>
      <c r="AC5455" s="3" t="s">
        <v>47</v>
      </c>
      <c r="AE5455" s="3" t="s">
        <v>48</v>
      </c>
      <c r="AF5455" s="3" t="s">
        <v>48</v>
      </c>
      <c r="AG5455" s="3" t="s">
        <v>48</v>
      </c>
      <c r="AI5455" s="3" t="s">
        <v>48</v>
      </c>
      <c r="AK5455" s="3" t="s">
        <v>52</v>
      </c>
      <c r="AL5455" s="3" t="s">
        <v>52</v>
      </c>
      <c r="AM5455" s="3" t="s">
        <v>48</v>
      </c>
      <c r="AU5455" s="3">
        <v>0</v>
      </c>
      <c r="AV5455" s="3">
        <v>7</v>
      </c>
      <c r="AW5455" s="3">
        <v>1</v>
      </c>
      <c r="AX5455" s="3">
        <v>7</v>
      </c>
      <c r="AY5455" s="3">
        <v>100</v>
      </c>
      <c r="AZ5455" s="6" t="str">
        <f t="shared" si="599"/>
        <v>2720.12</v>
      </c>
      <c r="BC5455" s="12" t="s">
        <v>14034</v>
      </c>
      <c r="BJ5455" s="12">
        <f t="shared" si="600"/>
        <v>0</v>
      </c>
      <c r="BK5455" s="12">
        <f t="shared" si="601"/>
        <v>0</v>
      </c>
      <c r="CQ5455" s="3" t="str">
        <f>CONCATENATE(baseURL!$A$1,baseURL!$B$1,baseURL!$C$1,".",C5455,".",L5455,".pkl&amp;seq=",BC5455)</f>
        <v>http://proteomics.broadinstitute.org/millscripts/viewfeed.pl?side=xl&amp;cycle=1&amp;fixedMods=iaaC&amp;file=msdataSM/iPRG2012_nd/cpick_in/iPRG2012_nd.2720.12.3.pkl&amp;seq=YFLQPSGRFVLGGPQGDAGLTGR</v>
      </c>
    </row>
    <row r="5456" spans="1:95" x14ac:dyDescent="0.2">
      <c r="A5456" s="3">
        <v>2204</v>
      </c>
      <c r="B5456" s="2" t="s">
        <v>14038</v>
      </c>
      <c r="C5456" s="2" t="s">
        <v>14039</v>
      </c>
      <c r="D5456" s="3">
        <v>14197</v>
      </c>
      <c r="E5456" s="3">
        <v>14181</v>
      </c>
      <c r="F5456" s="3">
        <v>57152</v>
      </c>
      <c r="G5456" s="3">
        <v>16901</v>
      </c>
      <c r="H5456" s="3">
        <v>48.611699999999999</v>
      </c>
      <c r="I5456" s="30">
        <v>599.59114</v>
      </c>
      <c r="J5456" s="30">
        <v>599.58952499999998</v>
      </c>
      <c r="K5456" s="30">
        <v>1.6100000000000001E-3</v>
      </c>
      <c r="L5456" s="3">
        <v>4</v>
      </c>
      <c r="M5456" s="3">
        <v>4</v>
      </c>
      <c r="N5456" s="10">
        <f t="shared" si="595"/>
        <v>1</v>
      </c>
      <c r="O5456" s="35">
        <v>4</v>
      </c>
      <c r="P5456" s="17"/>
      <c r="Q5456" s="40">
        <v>2395.3377399999999</v>
      </c>
      <c r="R5456" s="40">
        <v>599.58988999999997</v>
      </c>
      <c r="S5456" s="18">
        <f t="shared" si="596"/>
        <v>2.0847583004231192</v>
      </c>
      <c r="T5456" s="18">
        <f t="shared" si="597"/>
        <v>-0.60874942369017981</v>
      </c>
      <c r="U5456" s="18">
        <f t="shared" si="598"/>
        <v>-0.65044458959246187</v>
      </c>
      <c r="V5456" s="30">
        <v>599.58950000000004</v>
      </c>
      <c r="Y5456" s="3" t="s">
        <v>47</v>
      </c>
      <c r="Z5456" s="3" t="s">
        <v>47</v>
      </c>
      <c r="AA5456" s="3" t="s">
        <v>47</v>
      </c>
      <c r="AB5456" s="12" t="s">
        <v>48</v>
      </c>
      <c r="AC5456" s="3" t="s">
        <v>52</v>
      </c>
      <c r="AG5456" s="3" t="s">
        <v>52</v>
      </c>
      <c r="AK5456" s="3" t="s">
        <v>52</v>
      </c>
      <c r="AL5456" s="3" t="s">
        <v>52</v>
      </c>
      <c r="AU5456" s="3">
        <v>0</v>
      </c>
      <c r="AV5456" s="3">
        <v>3</v>
      </c>
      <c r="AW5456" s="3">
        <v>1</v>
      </c>
      <c r="AX5456" s="3">
        <v>3</v>
      </c>
      <c r="AY5456" s="3">
        <v>100</v>
      </c>
      <c r="AZ5456" s="6" t="str">
        <f t="shared" si="599"/>
        <v>2721.10</v>
      </c>
      <c r="BC5456" s="12" t="s">
        <v>14040</v>
      </c>
      <c r="BJ5456" s="12">
        <f t="shared" si="600"/>
        <v>0</v>
      </c>
      <c r="BK5456" s="12">
        <f t="shared" si="601"/>
        <v>0</v>
      </c>
      <c r="CQ5456" s="3" t="str">
        <f>CONCATENATE(baseURL!$A$1,baseURL!$B$1,baseURL!$C$1,".",C5456,".",L5456,".pkl&amp;seq=",BC5456)</f>
        <v>http://proteomics.broadinstitute.org/millscripts/viewfeed.pl?side=xl&amp;cycle=1&amp;fixedMods=iaaC&amp;file=msdataSM/iPRG2012_nd/cpick_in/iPRG2012_nd.2721.10.4.pkl&amp;seq=GLMKPSGGKLLPGAGATELELLSR</v>
      </c>
    </row>
    <row r="5457" spans="1:101" x14ac:dyDescent="0.2">
      <c r="A5457" s="3">
        <v>7622</v>
      </c>
      <c r="B5457" s="2" t="s">
        <v>14041</v>
      </c>
      <c r="C5457" s="2" t="s">
        <v>14024</v>
      </c>
      <c r="D5457" s="3">
        <v>14198</v>
      </c>
      <c r="E5457" s="3">
        <v>14182</v>
      </c>
      <c r="F5457" s="3">
        <v>57153</v>
      </c>
      <c r="G5457" s="3">
        <v>16902</v>
      </c>
      <c r="H5457" s="3">
        <v>48.6126</v>
      </c>
      <c r="I5457" s="30">
        <v>621.30668000000003</v>
      </c>
      <c r="J5457" s="30">
        <v>621.30421120000005</v>
      </c>
      <c r="K5457" s="30">
        <v>2.47E-3</v>
      </c>
      <c r="L5457" s="3">
        <v>3</v>
      </c>
      <c r="M5457" s="3">
        <v>3</v>
      </c>
      <c r="N5457" s="10">
        <f t="shared" si="595"/>
        <v>1</v>
      </c>
      <c r="O5457" s="35">
        <v>3</v>
      </c>
      <c r="Q5457" s="40">
        <v>1861.89689</v>
      </c>
      <c r="R5457" s="40">
        <v>621.30381</v>
      </c>
      <c r="S5457" s="18">
        <f t="shared" si="596"/>
        <v>4.6193182044544425</v>
      </c>
      <c r="T5457" s="18">
        <f t="shared" si="597"/>
        <v>0.64573883758369943</v>
      </c>
      <c r="U5457" s="18">
        <f t="shared" si="598"/>
        <v>0.46676037597442288</v>
      </c>
      <c r="V5457" s="30">
        <v>621.30409999999995</v>
      </c>
      <c r="W5457" s="3" t="s">
        <v>47</v>
      </c>
      <c r="X5457" s="3" t="s">
        <v>47</v>
      </c>
      <c r="Y5457" s="3" t="s">
        <v>47</v>
      </c>
      <c r="Z5457" s="3" t="s">
        <v>52</v>
      </c>
      <c r="AC5457" s="3" t="s">
        <v>52</v>
      </c>
      <c r="AD5457" s="3" t="s">
        <v>47</v>
      </c>
      <c r="AH5457" s="3" t="s">
        <v>47</v>
      </c>
      <c r="AI5457" s="3" t="s">
        <v>52</v>
      </c>
      <c r="AK5457" s="3" t="s">
        <v>48</v>
      </c>
      <c r="AP5457" s="3" t="s">
        <v>52</v>
      </c>
      <c r="AU5457" s="3">
        <v>0</v>
      </c>
      <c r="AV5457" s="3">
        <v>5</v>
      </c>
      <c r="AW5457" s="3">
        <v>2</v>
      </c>
      <c r="AX5457" s="3">
        <v>4</v>
      </c>
      <c r="AY5457" s="3">
        <v>80</v>
      </c>
      <c r="AZ5457" s="6" t="str">
        <f t="shared" si="599"/>
        <v>2721.11</v>
      </c>
      <c r="BC5457" s="12" t="s">
        <v>14042</v>
      </c>
      <c r="BI5457" s="12" t="s">
        <v>594</v>
      </c>
      <c r="BJ5457" s="12">
        <f t="shared" si="600"/>
        <v>0</v>
      </c>
      <c r="BK5457" s="12">
        <f t="shared" si="601"/>
        <v>1</v>
      </c>
      <c r="BR5457" s="3" t="s">
        <v>594</v>
      </c>
      <c r="BZ5457" s="3" t="s">
        <v>14043</v>
      </c>
      <c r="CQ5457" s="3" t="str">
        <f>CONCATENATE(baseURL!$A$1,baseURL!$B$1,baseURL!$C$1,".",C5457,".",L5457,".pkl&amp;seq=",BC5457,"&amp;varMods=ReducedCys-C")</f>
        <v>http://proteomics.broadinstitute.org/millscripts/viewfeed.pl?side=xl&amp;cycle=1&amp;fixedMods=iaaC&amp;file=msdataSM/iPRG2012_nd/cpick_in/iPRG2012_nd.2721.11.3.pkl&amp;seq=DLPEGcEMKQLQMLAR&amp;varMods=ReducedCys-C</v>
      </c>
    </row>
    <row r="5458" spans="1:101" x14ac:dyDescent="0.2">
      <c r="A5458" s="3">
        <v>4647</v>
      </c>
      <c r="B5458" s="2" t="s">
        <v>14044</v>
      </c>
      <c r="C5458" s="2" t="s">
        <v>14032</v>
      </c>
      <c r="D5458" s="3">
        <v>14200</v>
      </c>
      <c r="E5458" s="3">
        <v>14184</v>
      </c>
      <c r="F5458" s="3">
        <v>57155</v>
      </c>
      <c r="G5458" s="3">
        <v>16904</v>
      </c>
      <c r="H5458" s="3">
        <v>48.614199999999997</v>
      </c>
      <c r="I5458" s="30">
        <v>664.34352999999999</v>
      </c>
      <c r="J5458" s="30">
        <v>664.34191420000002</v>
      </c>
      <c r="K5458" s="30">
        <v>1.6199999999999999E-3</v>
      </c>
      <c r="L5458" s="3">
        <v>4</v>
      </c>
      <c r="M5458" s="3">
        <v>4</v>
      </c>
      <c r="N5458" s="10">
        <f t="shared" si="595"/>
        <v>1</v>
      </c>
      <c r="O5458" s="35">
        <v>4</v>
      </c>
      <c r="P5458" s="17"/>
      <c r="Q5458" s="40">
        <v>2654.3474000000001</v>
      </c>
      <c r="R5458" s="40">
        <v>664.34231</v>
      </c>
      <c r="S5458" s="18">
        <f t="shared" si="596"/>
        <v>1.8364026822096289</v>
      </c>
      <c r="T5458" s="18">
        <f t="shared" si="597"/>
        <v>-0.59577719802071294</v>
      </c>
      <c r="U5458" s="18">
        <f t="shared" si="598"/>
        <v>-0.6171517210578249</v>
      </c>
      <c r="V5458" s="30">
        <v>664.34190000000001</v>
      </c>
      <c r="W5458" s="3" t="s">
        <v>47</v>
      </c>
      <c r="X5458" s="3" t="s">
        <v>47</v>
      </c>
      <c r="Y5458" s="3" t="s">
        <v>47</v>
      </c>
      <c r="Z5458" s="3" t="s">
        <v>47</v>
      </c>
      <c r="AA5458" s="3" t="s">
        <v>47</v>
      </c>
      <c r="AB5458" s="12" t="s">
        <v>47</v>
      </c>
      <c r="AC5458" s="3" t="s">
        <v>47</v>
      </c>
      <c r="AD5458" s="3" t="s">
        <v>47</v>
      </c>
      <c r="AE5458" s="3" t="s">
        <v>47</v>
      </c>
      <c r="AF5458" s="3" t="s">
        <v>47</v>
      </c>
      <c r="AG5458" s="3" t="s">
        <v>47</v>
      </c>
      <c r="AI5458" s="3" t="s">
        <v>48</v>
      </c>
      <c r="AK5458" s="3" t="s">
        <v>47</v>
      </c>
      <c r="AL5458" s="3" t="s">
        <v>48</v>
      </c>
      <c r="AM5458" s="3" t="s">
        <v>47</v>
      </c>
      <c r="AN5458" s="3" t="s">
        <v>48</v>
      </c>
      <c r="AU5458" s="3">
        <v>0</v>
      </c>
      <c r="AV5458" s="3">
        <v>13</v>
      </c>
      <c r="AW5458" s="3">
        <v>1</v>
      </c>
      <c r="AX5458" s="3">
        <v>13</v>
      </c>
      <c r="AY5458" s="3">
        <v>100</v>
      </c>
      <c r="AZ5458" s="6" t="str">
        <f t="shared" si="599"/>
        <v>2721.13</v>
      </c>
      <c r="BC5458" s="12" t="s">
        <v>14045</v>
      </c>
      <c r="BJ5458" s="12">
        <f t="shared" si="600"/>
        <v>0</v>
      </c>
      <c r="BK5458" s="12">
        <f t="shared" si="601"/>
        <v>0</v>
      </c>
      <c r="CQ5458" s="3" t="str">
        <f>CONCATENATE(baseURL!$A$1,baseURL!$B$1,baseURL!$C$1,".",C5458,".",L5458,".pkl&amp;seq=",BC5458)</f>
        <v>http://proteomics.broadinstitute.org/millscripts/viewfeed.pl?side=xl&amp;cycle=1&amp;fixedMods=iaaC&amp;file=msdataSM/iPRG2012_nd/cpick_in/iPRG2012_nd.2721.13.4.pkl&amp;seq=FAAHTGATPLAGRFTPGSFTNYLTR</v>
      </c>
    </row>
    <row r="5459" spans="1:101" x14ac:dyDescent="0.2">
      <c r="A5459" s="3">
        <v>1075</v>
      </c>
      <c r="B5459" s="2" t="s">
        <v>14046</v>
      </c>
      <c r="C5459" s="2" t="s">
        <v>14047</v>
      </c>
      <c r="D5459" s="3">
        <v>14202</v>
      </c>
      <c r="E5459" s="3">
        <v>14186</v>
      </c>
      <c r="F5459" s="3">
        <v>57157</v>
      </c>
      <c r="G5459" s="3">
        <v>16906</v>
      </c>
      <c r="H5459" s="3">
        <v>48.616700000000002</v>
      </c>
      <c r="I5459" s="30">
        <v>714.63993000000005</v>
      </c>
      <c r="J5459" s="30">
        <v>714.63812849999999</v>
      </c>
      <c r="K5459" s="30">
        <v>1.8E-3</v>
      </c>
      <c r="L5459" s="3">
        <v>4</v>
      </c>
      <c r="M5459" s="3">
        <v>4</v>
      </c>
      <c r="N5459" s="10">
        <f t="shared" si="595"/>
        <v>1</v>
      </c>
      <c r="O5459" s="35">
        <v>4</v>
      </c>
      <c r="P5459" s="17"/>
      <c r="Q5459" s="40">
        <v>2855.5308599999998</v>
      </c>
      <c r="R5459" s="40">
        <v>714.63816999999995</v>
      </c>
      <c r="S5459" s="18">
        <f t="shared" si="596"/>
        <v>2.462784768554835</v>
      </c>
      <c r="T5459" s="18">
        <f t="shared" si="597"/>
        <v>-5.8071345324398213E-2</v>
      </c>
      <c r="U5459" s="18">
        <f t="shared" si="598"/>
        <v>4.1979285878256577E-2</v>
      </c>
      <c r="V5459" s="30">
        <v>714.63819999999998</v>
      </c>
      <c r="W5459" s="3" t="s">
        <v>47</v>
      </c>
      <c r="AB5459" s="12" t="s">
        <v>47</v>
      </c>
      <c r="AC5459" s="3" t="s">
        <v>47</v>
      </c>
      <c r="AF5459" s="3" t="s">
        <v>48</v>
      </c>
      <c r="AG5459" s="3" t="s">
        <v>47</v>
      </c>
      <c r="AI5459" s="3" t="s">
        <v>48</v>
      </c>
      <c r="AK5459" s="3" t="s">
        <v>52</v>
      </c>
      <c r="AU5459" s="3">
        <v>0</v>
      </c>
      <c r="AV5459" s="3">
        <v>4</v>
      </c>
      <c r="AW5459" s="3">
        <v>1</v>
      </c>
      <c r="AX5459" s="3">
        <v>4</v>
      </c>
      <c r="AY5459" s="3">
        <v>100</v>
      </c>
      <c r="AZ5459" s="6" t="str">
        <f t="shared" si="599"/>
        <v>2721.15</v>
      </c>
      <c r="BC5459" s="12" t="s">
        <v>14048</v>
      </c>
      <c r="BJ5459" s="12">
        <f t="shared" si="600"/>
        <v>0</v>
      </c>
      <c r="BK5459" s="12">
        <f t="shared" si="601"/>
        <v>0</v>
      </c>
      <c r="CQ5459" s="3" t="str">
        <f>CONCATENATE(baseURL!$A$1,baseURL!$B$1,baseURL!$C$1,".",C5459,".",L5459,".pkl&amp;seq=",BC5459)</f>
        <v>http://proteomics.broadinstitute.org/millscripts/viewfeed.pl?side=xl&amp;cycle=1&amp;fixedMods=iaaC&amp;file=msdataSM/iPRG2012_nd/cpick_in/iPRG2012_nd.2721.15.4.pkl&amp;seq=LLGDAAKNQAAMNPANTVFDAKRLLGR</v>
      </c>
    </row>
    <row r="5460" spans="1:101" x14ac:dyDescent="0.2">
      <c r="A5460" s="3">
        <v>7502</v>
      </c>
      <c r="B5460" s="2" t="s">
        <v>14049</v>
      </c>
      <c r="C5460" s="2" t="s">
        <v>14050</v>
      </c>
      <c r="D5460" s="3">
        <v>14204</v>
      </c>
      <c r="E5460" s="3">
        <v>14188</v>
      </c>
      <c r="F5460" s="3">
        <v>57159</v>
      </c>
      <c r="G5460" s="3">
        <v>16908</v>
      </c>
      <c r="H5460" s="3">
        <v>48.620100000000001</v>
      </c>
      <c r="I5460" s="30">
        <v>805.07664999999997</v>
      </c>
      <c r="J5460" s="30">
        <v>805.0742947</v>
      </c>
      <c r="K5460" s="30">
        <v>2.3600000000000001E-3</v>
      </c>
      <c r="L5460" s="3">
        <v>3</v>
      </c>
      <c r="M5460" s="3">
        <v>3</v>
      </c>
      <c r="N5460" s="10">
        <f t="shared" si="595"/>
        <v>1</v>
      </c>
      <c r="O5460" s="35">
        <v>3</v>
      </c>
      <c r="P5460" s="17"/>
      <c r="Q5460" s="40">
        <v>2413.2101600000001</v>
      </c>
      <c r="R5460" s="40">
        <v>805.07489999999996</v>
      </c>
      <c r="S5460" s="18">
        <f t="shared" si="596"/>
        <v>2.1737107938844713</v>
      </c>
      <c r="T5460" s="18">
        <f t="shared" si="597"/>
        <v>-0.75185551053828903</v>
      </c>
      <c r="U5460" s="18">
        <f t="shared" si="598"/>
        <v>-0.86948431746906096</v>
      </c>
      <c r="V5460" s="30">
        <v>805.07420000000002</v>
      </c>
      <c r="W5460" s="3" t="s">
        <v>47</v>
      </c>
      <c r="AC5460" s="3" t="s">
        <v>52</v>
      </c>
      <c r="AD5460" s="3" t="s">
        <v>47</v>
      </c>
      <c r="AK5460" s="3" t="s">
        <v>47</v>
      </c>
      <c r="AU5460" s="3">
        <v>0</v>
      </c>
      <c r="AV5460" s="3">
        <v>3</v>
      </c>
      <c r="AW5460" s="3">
        <v>2</v>
      </c>
      <c r="AX5460" s="3">
        <v>2</v>
      </c>
      <c r="AY5460" s="3">
        <v>66.67</v>
      </c>
      <c r="AZ5460" s="6" t="str">
        <f t="shared" si="599"/>
        <v>2721.17</v>
      </c>
      <c r="BC5460" s="12" t="s">
        <v>20235</v>
      </c>
      <c r="BI5460" s="12" t="s">
        <v>594</v>
      </c>
      <c r="BJ5460" s="12">
        <f t="shared" si="600"/>
        <v>0</v>
      </c>
      <c r="BK5460" s="12">
        <f t="shared" si="601"/>
        <v>2</v>
      </c>
      <c r="BR5460" s="3" t="s">
        <v>594</v>
      </c>
      <c r="BZ5460" s="3" t="s">
        <v>20276</v>
      </c>
      <c r="CQ5460" s="3" t="str">
        <f>CONCATENATE(baseURL!$A$1,baseURL!$B$1,baseURL!$C$1,".",C5460,".",L5460,".pkl&amp;seq=",BC5460,"&amp;varMods=ReducedCys-C")</f>
        <v>http://proteomics.broadinstitute.org/millscripts/viewfeed.pl?side=xl&amp;cycle=1&amp;fixedMods=iaaC&amp;file=msdataSM/iPRG2012_nd/cpick_in/iPRG2012_nd.2721.17.3.pkl&amp;seq=YTSDLKLVSNAScTTNcLAPLAK&amp;varMods=ReducedCys-C</v>
      </c>
    </row>
    <row r="5461" spans="1:101" x14ac:dyDescent="0.2">
      <c r="A5461" s="3">
        <v>2912</v>
      </c>
      <c r="B5461" s="2" t="s">
        <v>14051</v>
      </c>
      <c r="C5461" s="2" t="s">
        <v>14052</v>
      </c>
      <c r="D5461" s="3">
        <v>14189</v>
      </c>
      <c r="E5461" s="3">
        <v>14173</v>
      </c>
      <c r="F5461" s="3">
        <v>57144</v>
      </c>
      <c r="G5461" s="3">
        <v>16893</v>
      </c>
      <c r="H5461" s="3">
        <v>48.6051</v>
      </c>
      <c r="I5461" s="30">
        <v>482.62205999999998</v>
      </c>
      <c r="J5461" s="30">
        <v>482.61966100000001</v>
      </c>
      <c r="K5461" s="30">
        <v>2.3999999999999998E-3</v>
      </c>
      <c r="L5461" s="3">
        <v>3</v>
      </c>
      <c r="M5461" s="3">
        <v>3</v>
      </c>
      <c r="N5461" s="10">
        <f t="shared" si="595"/>
        <v>1</v>
      </c>
      <c r="O5461" s="35">
        <v>3</v>
      </c>
      <c r="P5461" s="17"/>
      <c r="Q5461" s="40">
        <v>1445.8474799999999</v>
      </c>
      <c r="R5461" s="40">
        <v>482.62067999999999</v>
      </c>
      <c r="S5461" s="18">
        <f t="shared" si="596"/>
        <v>2.8593884538542431</v>
      </c>
      <c r="T5461" s="18">
        <f t="shared" si="597"/>
        <v>-2.1113890104858877</v>
      </c>
      <c r="U5461" s="18">
        <f t="shared" si="598"/>
        <v>-2.0305802063227065</v>
      </c>
      <c r="V5461" s="30">
        <v>482.61970000000002</v>
      </c>
      <c r="Z5461" s="3" t="s">
        <v>47</v>
      </c>
      <c r="AE5461" s="3" t="s">
        <v>47</v>
      </c>
      <c r="AG5461" s="3" t="s">
        <v>48</v>
      </c>
      <c r="AH5461" s="3" t="s">
        <v>47</v>
      </c>
      <c r="AL5461" s="3" t="s">
        <v>48</v>
      </c>
      <c r="AM5461" s="3" t="s">
        <v>52</v>
      </c>
      <c r="AU5461" s="3">
        <v>0</v>
      </c>
      <c r="AV5461" s="3">
        <v>3</v>
      </c>
      <c r="AW5461" s="3">
        <v>1</v>
      </c>
      <c r="AX5461" s="3">
        <v>3</v>
      </c>
      <c r="AY5461" s="3">
        <v>100</v>
      </c>
      <c r="AZ5461" s="6" t="str">
        <f t="shared" si="599"/>
        <v>2721.2</v>
      </c>
      <c r="BC5461" s="12" t="s">
        <v>14053</v>
      </c>
      <c r="BJ5461" s="12">
        <f t="shared" si="600"/>
        <v>0</v>
      </c>
      <c r="BK5461" s="12">
        <f t="shared" si="601"/>
        <v>0</v>
      </c>
      <c r="CQ5461" s="3" t="str">
        <f>CONCATENATE(baseURL!$A$1,baseURL!$B$1,baseURL!$C$1,".",C5461,".",L5461,".pkl&amp;seq=",BC5461)</f>
        <v>http://proteomics.broadinstitute.org/millscripts/viewfeed.pl?side=xl&amp;cycle=1&amp;fixedMods=iaaC&amp;file=msdataSM/iPRG2012_nd/cpick_in/iPRG2012_nd.2721.2.3.pkl&amp;seq=SLFQLQAEKLLR</v>
      </c>
    </row>
    <row r="5462" spans="1:101" x14ac:dyDescent="0.2">
      <c r="A5462" s="3">
        <v>1395</v>
      </c>
      <c r="B5462" s="2" t="s">
        <v>14054</v>
      </c>
      <c r="C5462" s="2" t="s">
        <v>14055</v>
      </c>
      <c r="D5462" s="3">
        <v>14190</v>
      </c>
      <c r="E5462" s="3">
        <v>14174</v>
      </c>
      <c r="F5462" s="3">
        <v>57145</v>
      </c>
      <c r="G5462" s="3">
        <v>16894</v>
      </c>
      <c r="H5462" s="3">
        <v>48.605899999999998</v>
      </c>
      <c r="I5462" s="30">
        <v>514.24388999999996</v>
      </c>
      <c r="J5462" s="30">
        <v>514.24949909999998</v>
      </c>
      <c r="K5462" s="30">
        <v>-5.6100000000000004E-3</v>
      </c>
      <c r="L5462" s="3">
        <v>3</v>
      </c>
      <c r="M5462" s="3">
        <v>3</v>
      </c>
      <c r="N5462" s="10">
        <f t="shared" si="595"/>
        <v>1</v>
      </c>
      <c r="O5462" s="35">
        <v>3</v>
      </c>
      <c r="P5462" s="17"/>
      <c r="Q5462" s="40">
        <v>1540.71343</v>
      </c>
      <c r="R5462" s="40">
        <v>514.24266</v>
      </c>
      <c r="S5462" s="18">
        <f t="shared" si="596"/>
        <v>2.3918669057213049</v>
      </c>
      <c r="T5462" s="18">
        <f t="shared" si="597"/>
        <v>13.299363378330428</v>
      </c>
      <c r="U5462" s="18">
        <f t="shared" si="598"/>
        <v>2.2168522540777689</v>
      </c>
      <c r="V5462" s="30">
        <v>514.24379999999996</v>
      </c>
      <c r="X5462" s="3" t="s">
        <v>47</v>
      </c>
      <c r="Y5462" s="3" t="s">
        <v>47</v>
      </c>
      <c r="Z5462" s="3" t="s">
        <v>47</v>
      </c>
      <c r="AA5462" s="3" t="s">
        <v>47</v>
      </c>
      <c r="AB5462" s="12" t="s">
        <v>52</v>
      </c>
      <c r="AC5462" s="3" t="s">
        <v>52</v>
      </c>
      <c r="AF5462" s="3" t="s">
        <v>48</v>
      </c>
      <c r="AG5462" s="3" t="s">
        <v>48</v>
      </c>
      <c r="AK5462" s="3" t="s">
        <v>52</v>
      </c>
      <c r="AL5462" s="3" t="s">
        <v>52</v>
      </c>
      <c r="AU5462" s="3">
        <v>0</v>
      </c>
      <c r="AV5462" s="3">
        <v>4</v>
      </c>
      <c r="AW5462" s="3">
        <v>1</v>
      </c>
      <c r="AX5462" s="3">
        <v>4</v>
      </c>
      <c r="AY5462" s="3">
        <v>100</v>
      </c>
      <c r="AZ5462" s="6" t="str">
        <f t="shared" si="599"/>
        <v>2721.3</v>
      </c>
      <c r="BC5462" s="12" t="s">
        <v>14056</v>
      </c>
      <c r="BJ5462" s="12">
        <f t="shared" si="600"/>
        <v>0</v>
      </c>
      <c r="BK5462" s="12">
        <f t="shared" si="601"/>
        <v>0</v>
      </c>
      <c r="CQ5462" s="3" t="str">
        <f>CONCATENATE(baseURL!$A$1,baseURL!$B$1,baseURL!$C$1,".",C5462,".",L5462,".pkl&amp;seq=",BC5462)</f>
        <v>http://proteomics.broadinstitute.org/millscripts/viewfeed.pl?side=xl&amp;cycle=1&amp;fixedMods=iaaC&amp;file=msdataSM/iPRG2012_nd/cpick_in/iPRG2012_nd.2721.3.3.pkl&amp;seq=LDDMDELMAGFKR</v>
      </c>
    </row>
    <row r="5463" spans="1:101" x14ac:dyDescent="0.2">
      <c r="A5463" s="3">
        <v>1176</v>
      </c>
      <c r="B5463" s="2" t="s">
        <v>14057</v>
      </c>
      <c r="C5463" s="2" t="s">
        <v>14058</v>
      </c>
      <c r="D5463" s="3">
        <v>14191</v>
      </c>
      <c r="E5463" s="3">
        <v>14175</v>
      </c>
      <c r="F5463" s="3">
        <v>57146</v>
      </c>
      <c r="G5463" s="3">
        <v>16895</v>
      </c>
      <c r="H5463" s="3">
        <v>48.606699999999996</v>
      </c>
      <c r="I5463" s="30">
        <v>528.95939999999996</v>
      </c>
      <c r="J5463" s="30">
        <v>528.95699049999996</v>
      </c>
      <c r="K5463" s="30">
        <v>2.4099999999999998E-3</v>
      </c>
      <c r="L5463" s="3">
        <v>3</v>
      </c>
      <c r="M5463" s="3">
        <v>3</v>
      </c>
      <c r="N5463" s="10">
        <f t="shared" si="595"/>
        <v>1</v>
      </c>
      <c r="O5463" s="35">
        <v>3</v>
      </c>
      <c r="P5463" s="17"/>
      <c r="Q5463" s="40">
        <v>1584.8526400000001</v>
      </c>
      <c r="R5463" s="40">
        <v>528.95573000000002</v>
      </c>
      <c r="S5463" s="18">
        <f t="shared" si="596"/>
        <v>6.9381987788331063</v>
      </c>
      <c r="T5463" s="18">
        <f t="shared" si="597"/>
        <v>2.3829971554404588</v>
      </c>
      <c r="U5463" s="18">
        <f t="shared" si="598"/>
        <v>2.0228535950012181</v>
      </c>
      <c r="V5463" s="30">
        <v>528.95680000000004</v>
      </c>
      <c r="W5463" s="3" t="s">
        <v>47</v>
      </c>
      <c r="Z5463" s="3" t="s">
        <v>47</v>
      </c>
      <c r="AB5463" s="12" t="s">
        <v>48</v>
      </c>
      <c r="AE5463" s="3" t="s">
        <v>47</v>
      </c>
      <c r="AF5463" s="3" t="s">
        <v>65</v>
      </c>
      <c r="AG5463" s="3" t="s">
        <v>52</v>
      </c>
      <c r="AH5463" s="3" t="s">
        <v>47</v>
      </c>
      <c r="AI5463" s="3" t="s">
        <v>48</v>
      </c>
      <c r="AU5463" s="3">
        <v>1</v>
      </c>
      <c r="AV5463" s="3">
        <v>4</v>
      </c>
      <c r="AW5463" s="3">
        <v>1</v>
      </c>
      <c r="AX5463" s="3">
        <v>4</v>
      </c>
      <c r="AY5463" s="3">
        <v>100</v>
      </c>
      <c r="AZ5463" s="6" t="str">
        <f t="shared" si="599"/>
        <v>2721.4</v>
      </c>
      <c r="BC5463" s="12" t="s">
        <v>14059</v>
      </c>
      <c r="BJ5463" s="12">
        <f t="shared" si="600"/>
        <v>0</v>
      </c>
      <c r="BK5463" s="12">
        <f t="shared" si="601"/>
        <v>0</v>
      </c>
      <c r="CB5463" s="3" t="s">
        <v>14060</v>
      </c>
      <c r="CQ5463" s="3" t="str">
        <f>CONCATENATE(baseURL!$A$1,baseURL!$B$1,baseURL!$C$1,".",C5463,".",L5463,".pkl&amp;seq=",BC5463)</f>
        <v>http://proteomics.broadinstitute.org/millscripts/viewfeed.pl?side=xl&amp;cycle=1&amp;fixedMods=iaaC&amp;file=msdataSM/iPRG2012_nd/cpick_in/iPRG2012_nd.2721.4.3.pkl&amp;seq=DLDGLRVALPQMTR</v>
      </c>
    </row>
    <row r="5464" spans="1:101" x14ac:dyDescent="0.2">
      <c r="A5464" s="3">
        <v>5692</v>
      </c>
      <c r="B5464" s="2" t="s">
        <v>14061</v>
      </c>
      <c r="C5464" s="2" t="s">
        <v>14062</v>
      </c>
      <c r="D5464" s="3">
        <v>14192</v>
      </c>
      <c r="E5464" s="3">
        <v>14176</v>
      </c>
      <c r="F5464" s="3">
        <v>57147</v>
      </c>
      <c r="G5464" s="3">
        <v>16896</v>
      </c>
      <c r="H5464" s="3">
        <v>48.607599999999998</v>
      </c>
      <c r="I5464" s="30">
        <v>541.54758000000004</v>
      </c>
      <c r="J5464" s="30">
        <v>541.54707259999998</v>
      </c>
      <c r="K5464" s="30">
        <v>5.1000000000000004E-4</v>
      </c>
      <c r="L5464" s="3">
        <v>4</v>
      </c>
      <c r="M5464" s="3">
        <v>4</v>
      </c>
      <c r="N5464" s="10">
        <f t="shared" si="595"/>
        <v>1</v>
      </c>
      <c r="O5464" s="35">
        <v>4</v>
      </c>
      <c r="P5464" s="17"/>
      <c r="Q5464" s="40">
        <v>2163.1655799999999</v>
      </c>
      <c r="R5464" s="40">
        <v>541.54684999999995</v>
      </c>
      <c r="S5464" s="18">
        <f t="shared" si="596"/>
        <v>1.347990483352647</v>
      </c>
      <c r="T5464" s="18">
        <f t="shared" si="597"/>
        <v>0.41104476931065265</v>
      </c>
      <c r="U5464" s="18">
        <f t="shared" si="598"/>
        <v>9.2328115473547329E-2</v>
      </c>
      <c r="V5464" s="30">
        <v>541.54690000000005</v>
      </c>
      <c r="W5464" s="3" t="s">
        <v>47</v>
      </c>
      <c r="X5464" s="3" t="s">
        <v>47</v>
      </c>
      <c r="Y5464" s="3" t="s">
        <v>47</v>
      </c>
      <c r="Z5464" s="3" t="s">
        <v>47</v>
      </c>
      <c r="AA5464" s="3" t="s">
        <v>48</v>
      </c>
      <c r="AB5464" s="12" t="s">
        <v>47</v>
      </c>
      <c r="AC5464" s="3" t="s">
        <v>47</v>
      </c>
      <c r="AD5464" s="3" t="s">
        <v>47</v>
      </c>
      <c r="AE5464" s="3" t="s">
        <v>47</v>
      </c>
      <c r="AF5464" s="3" t="s">
        <v>47</v>
      </c>
      <c r="AG5464" s="3" t="s">
        <v>47</v>
      </c>
      <c r="AI5464" s="3" t="s">
        <v>47</v>
      </c>
      <c r="AJ5464" s="3" t="s">
        <v>47</v>
      </c>
      <c r="AK5464" s="3" t="s">
        <v>47</v>
      </c>
      <c r="AL5464" s="3" t="s">
        <v>47</v>
      </c>
      <c r="AM5464" s="3" t="s">
        <v>47</v>
      </c>
      <c r="AN5464" s="3" t="s">
        <v>47</v>
      </c>
      <c r="AU5464" s="3">
        <v>0</v>
      </c>
      <c r="AV5464" s="3">
        <v>16</v>
      </c>
      <c r="AW5464" s="3">
        <v>1</v>
      </c>
      <c r="AX5464" s="3">
        <v>16</v>
      </c>
      <c r="AY5464" s="3">
        <v>100</v>
      </c>
      <c r="AZ5464" s="6" t="str">
        <f t="shared" si="599"/>
        <v>2721.5</v>
      </c>
      <c r="BC5464" s="12" t="s">
        <v>14063</v>
      </c>
      <c r="BJ5464" s="12">
        <f t="shared" si="600"/>
        <v>0</v>
      </c>
      <c r="BK5464" s="12">
        <f t="shared" si="601"/>
        <v>0</v>
      </c>
      <c r="CQ5464" s="3" t="str">
        <f>CONCATENATE(baseURL!$A$1,baseURL!$B$1,baseURL!$C$1,".",C5464,".",L5464,".pkl&amp;seq=",BC5464)</f>
        <v>http://proteomics.broadinstitute.org/millscripts/viewfeed.pl?side=xl&amp;cycle=1&amp;fixedMods=iaaC&amp;file=msdataSM/iPRG2012_nd/cpick_in/iPRG2012_nd.2721.5.4.pkl&amp;seq=SGVAVADESLTAFNDLKLGKK</v>
      </c>
    </row>
    <row r="5465" spans="1:101" x14ac:dyDescent="0.2">
      <c r="A5465" s="3">
        <v>6350</v>
      </c>
      <c r="B5465" s="2" t="s">
        <v>14035</v>
      </c>
      <c r="C5465" s="2" t="s">
        <v>14036</v>
      </c>
      <c r="D5465" s="3">
        <v>14196</v>
      </c>
      <c r="E5465" s="3">
        <v>14180</v>
      </c>
      <c r="F5465" s="3">
        <v>57151</v>
      </c>
      <c r="G5465" s="3">
        <v>16900</v>
      </c>
      <c r="H5465" s="3">
        <v>48.610900000000001</v>
      </c>
      <c r="I5465" s="30">
        <v>577.31974000000002</v>
      </c>
      <c r="J5465" s="30">
        <v>577.32087430000001</v>
      </c>
      <c r="K5465" s="30">
        <v>-1.1299999999999999E-3</v>
      </c>
      <c r="L5465" s="3">
        <v>3</v>
      </c>
      <c r="M5465" s="3">
        <v>3</v>
      </c>
      <c r="N5465" s="10">
        <f t="shared" si="595"/>
        <v>1</v>
      </c>
      <c r="O5465" s="35">
        <v>3</v>
      </c>
      <c r="P5465" s="17"/>
      <c r="Q5465" s="40">
        <v>1729.94831</v>
      </c>
      <c r="R5465" s="40">
        <v>577.32095000000004</v>
      </c>
      <c r="S5465" s="18">
        <f t="shared" si="596"/>
        <v>-2.0958879112469213</v>
      </c>
      <c r="T5465" s="18">
        <f t="shared" si="597"/>
        <v>-0.13112290490217071</v>
      </c>
      <c r="U5465" s="18">
        <f t="shared" si="598"/>
        <v>-8.6606938458493446E-2</v>
      </c>
      <c r="V5465" s="30">
        <v>577.32090000000005</v>
      </c>
      <c r="W5465" s="3" t="s">
        <v>47</v>
      </c>
      <c r="X5465" s="3" t="s">
        <v>47</v>
      </c>
      <c r="Y5465" s="3" t="s">
        <v>47</v>
      </c>
      <c r="Z5465" s="3" t="s">
        <v>47</v>
      </c>
      <c r="AA5465" s="3" t="s">
        <v>47</v>
      </c>
      <c r="AB5465" s="12" t="s">
        <v>47</v>
      </c>
      <c r="AC5465" s="3" t="s">
        <v>47</v>
      </c>
      <c r="AD5465" s="3" t="s">
        <v>47</v>
      </c>
      <c r="AE5465" s="3" t="s">
        <v>47</v>
      </c>
      <c r="AF5465" s="3" t="s">
        <v>47</v>
      </c>
      <c r="AG5465" s="3" t="s">
        <v>47</v>
      </c>
      <c r="AH5465" s="3" t="s">
        <v>47</v>
      </c>
      <c r="AI5465" s="3" t="s">
        <v>47</v>
      </c>
      <c r="AJ5465" s="3" t="s">
        <v>47</v>
      </c>
      <c r="AK5465" s="3" t="s">
        <v>47</v>
      </c>
      <c r="AL5465" s="3" t="s">
        <v>48</v>
      </c>
      <c r="AU5465" s="3">
        <v>0</v>
      </c>
      <c r="AV5465" s="3">
        <v>15</v>
      </c>
      <c r="AW5465" s="3">
        <v>1</v>
      </c>
      <c r="AX5465" s="3">
        <v>15</v>
      </c>
      <c r="AY5465" s="3">
        <v>100</v>
      </c>
      <c r="AZ5465" s="6" t="str">
        <f t="shared" si="599"/>
        <v>2721.9</v>
      </c>
      <c r="BC5465" s="12" t="s">
        <v>14037</v>
      </c>
      <c r="BJ5465" s="12">
        <f t="shared" si="600"/>
        <v>0</v>
      </c>
      <c r="BK5465" s="12">
        <f t="shared" si="601"/>
        <v>0</v>
      </c>
      <c r="CQ5465" s="3" t="str">
        <f>CONCATENATE(baseURL!$A$1,baseURL!$B$1,baseURL!$C$1,".",C5465,".",L5465,".pkl&amp;seq=",BC5465)</f>
        <v>http://proteomics.broadinstitute.org/millscripts/viewfeed.pl?side=xl&amp;cycle=1&amp;fixedMods=iaaC&amp;file=msdataSM/iPRG2012_nd/cpick_in/iPRG2012_nd.2721.9.3.pkl&amp;seq=LLNEPTAAALAYGLGAGK</v>
      </c>
    </row>
    <row r="5466" spans="1:101" x14ac:dyDescent="0.2">
      <c r="A5466" s="3">
        <v>3573</v>
      </c>
      <c r="B5466" s="2" t="s">
        <v>14066</v>
      </c>
      <c r="C5466" s="2" t="s">
        <v>14041</v>
      </c>
      <c r="D5466" s="3">
        <v>14216</v>
      </c>
      <c r="E5466" s="3">
        <v>14200</v>
      </c>
      <c r="F5466" s="3">
        <v>57175</v>
      </c>
      <c r="G5466" s="3">
        <v>16921</v>
      </c>
      <c r="H5466" s="3">
        <v>48.645200000000003</v>
      </c>
      <c r="I5466" s="30">
        <v>865.05730000000005</v>
      </c>
      <c r="J5466" s="30">
        <v>865.47644230000003</v>
      </c>
      <c r="K5466" s="30">
        <v>-0.41914000000000001</v>
      </c>
      <c r="L5466" s="3">
        <v>3</v>
      </c>
      <c r="M5466" s="3">
        <v>2</v>
      </c>
      <c r="N5466" s="10">
        <f t="shared" si="595"/>
        <v>-1</v>
      </c>
      <c r="O5466" s="35">
        <v>2</v>
      </c>
      <c r="P5466" s="17"/>
      <c r="Q5466" s="40">
        <v>1729.94831</v>
      </c>
      <c r="R5466" s="40">
        <v>865.47779000000003</v>
      </c>
      <c r="S5466" s="18">
        <f t="shared" si="596"/>
        <v>-485.84724513840212</v>
      </c>
      <c r="T5466" s="18">
        <f t="shared" si="597"/>
        <v>-1.5571745636553205</v>
      </c>
      <c r="U5466" s="18">
        <f t="shared" si="598"/>
        <v>-1.2594199557408614</v>
      </c>
      <c r="V5466" s="30">
        <v>865.47670000000005</v>
      </c>
      <c r="W5466" s="3" t="s">
        <v>47</v>
      </c>
      <c r="X5466" s="3" t="s">
        <v>47</v>
      </c>
      <c r="Y5466" s="3" t="s">
        <v>47</v>
      </c>
      <c r="Z5466" s="3" t="s">
        <v>47</v>
      </c>
      <c r="AA5466" s="3" t="s">
        <v>47</v>
      </c>
      <c r="AB5466" s="12" t="s">
        <v>47</v>
      </c>
      <c r="AC5466" s="3" t="s">
        <v>47</v>
      </c>
      <c r="AE5466" s="3" t="s">
        <v>47</v>
      </c>
      <c r="AF5466" s="3" t="s">
        <v>47</v>
      </c>
      <c r="AG5466" s="3" t="s">
        <v>52</v>
      </c>
      <c r="AH5466" s="3" t="s">
        <v>47</v>
      </c>
      <c r="AI5466" s="3" t="s">
        <v>47</v>
      </c>
      <c r="AK5466" s="3" t="s">
        <v>65</v>
      </c>
      <c r="AL5466" s="3" t="s">
        <v>47</v>
      </c>
      <c r="AM5466" s="3" t="s">
        <v>47</v>
      </c>
      <c r="AN5466" s="3" t="s">
        <v>47</v>
      </c>
      <c r="AU5466" s="3">
        <v>1</v>
      </c>
      <c r="AV5466" s="3">
        <v>14</v>
      </c>
      <c r="AW5466" s="3">
        <v>1</v>
      </c>
      <c r="AX5466" s="3">
        <v>14</v>
      </c>
      <c r="AY5466" s="3">
        <v>100</v>
      </c>
      <c r="AZ5466" s="6" t="str">
        <f t="shared" si="599"/>
        <v>2722.12</v>
      </c>
      <c r="BC5466" s="12" t="s">
        <v>14037</v>
      </c>
      <c r="BJ5466" s="12">
        <f t="shared" si="600"/>
        <v>0</v>
      </c>
      <c r="BK5466" s="12">
        <f t="shared" si="601"/>
        <v>0</v>
      </c>
      <c r="CG5466" s="3" t="s">
        <v>14067</v>
      </c>
      <c r="CQ5466" s="3" t="str">
        <f>CONCATENATE(baseURL!$A$1,baseURL!$B$1,baseURL!$C$1,".",C5466,".",L5466,".pkl&amp;seq=",BC5466)</f>
        <v>http://proteomics.broadinstitute.org/millscripts/viewfeed.pl?side=xl&amp;cycle=1&amp;fixedMods=iaaC&amp;file=msdataSM/iPRG2012_nd/cpick_in/iPRG2012_nd.2722.12.3.pkl&amp;seq=LLNEPTAAALAYGLGAGK</v>
      </c>
    </row>
    <row r="5467" spans="1:101" x14ac:dyDescent="0.2">
      <c r="A5467" s="3">
        <v>887</v>
      </c>
      <c r="B5467" s="2" t="s">
        <v>14068</v>
      </c>
      <c r="C5467" s="2" t="s">
        <v>14054</v>
      </c>
      <c r="D5467" s="3">
        <v>14208</v>
      </c>
      <c r="E5467" s="3">
        <v>14192</v>
      </c>
      <c r="F5467" s="3">
        <v>57167</v>
      </c>
      <c r="G5467" s="3">
        <v>16913</v>
      </c>
      <c r="H5467" s="3">
        <v>48.631900000000002</v>
      </c>
      <c r="I5467" s="30">
        <v>611.64670000000001</v>
      </c>
      <c r="J5467" s="30">
        <v>611.981493</v>
      </c>
      <c r="K5467" s="30">
        <v>-0.33478999999999998</v>
      </c>
      <c r="L5467" s="3">
        <v>3</v>
      </c>
      <c r="M5467" s="3">
        <v>3</v>
      </c>
      <c r="N5467" s="10">
        <f t="shared" si="595"/>
        <v>1</v>
      </c>
      <c r="O5467" s="35">
        <v>3</v>
      </c>
      <c r="P5467" s="17"/>
      <c r="Q5467" s="40">
        <v>1832.92111</v>
      </c>
      <c r="R5467" s="40">
        <v>611.64521999999999</v>
      </c>
      <c r="S5467" s="18">
        <f t="shared" si="596"/>
        <v>2.4197033698963999</v>
      </c>
      <c r="T5467" s="18">
        <f t="shared" si="597"/>
        <v>549.78439952494944</v>
      </c>
      <c r="U5467" s="18">
        <f t="shared" si="598"/>
        <v>549.79584406788615</v>
      </c>
      <c r="V5467" s="30">
        <v>611.98149999999998</v>
      </c>
      <c r="W5467" s="3" t="s">
        <v>47</v>
      </c>
      <c r="X5467" s="3" t="s">
        <v>47</v>
      </c>
      <c r="Y5467" s="3" t="s">
        <v>47</v>
      </c>
      <c r="Z5467" s="3" t="s">
        <v>48</v>
      </c>
      <c r="AA5467" s="3" t="s">
        <v>47</v>
      </c>
      <c r="AB5467" s="12" t="s">
        <v>47</v>
      </c>
      <c r="AC5467" s="3" t="s">
        <v>52</v>
      </c>
      <c r="AD5467" s="3" t="s">
        <v>47</v>
      </c>
      <c r="AE5467" s="3" t="s">
        <v>47</v>
      </c>
      <c r="AF5467" s="3" t="s">
        <v>52</v>
      </c>
      <c r="AG5467" s="3" t="s">
        <v>47</v>
      </c>
      <c r="AJ5467" s="3" t="s">
        <v>47</v>
      </c>
      <c r="AK5467" s="3" t="s">
        <v>47</v>
      </c>
      <c r="AL5467" s="3" t="s">
        <v>52</v>
      </c>
      <c r="AM5467" s="3" t="s">
        <v>47</v>
      </c>
      <c r="AO5467" s="3" t="s">
        <v>47</v>
      </c>
      <c r="AR5467" s="3" t="s">
        <v>47</v>
      </c>
      <c r="AU5467" s="3">
        <v>0</v>
      </c>
      <c r="AV5467" s="3">
        <v>13</v>
      </c>
      <c r="AW5467" s="3">
        <v>4</v>
      </c>
      <c r="AX5467" s="3">
        <v>9</v>
      </c>
      <c r="AY5467" s="3">
        <v>69.23</v>
      </c>
      <c r="AZ5467" s="6" t="str">
        <f t="shared" si="599"/>
        <v>2722.4</v>
      </c>
      <c r="BB5467" s="12" t="s">
        <v>79</v>
      </c>
      <c r="BC5467" s="12" t="s">
        <v>14069</v>
      </c>
      <c r="BJ5467" s="12">
        <f t="shared" si="600"/>
        <v>0</v>
      </c>
      <c r="BK5467" s="12">
        <f t="shared" si="601"/>
        <v>0</v>
      </c>
      <c r="BP5467" s="3" t="s">
        <v>54</v>
      </c>
      <c r="BR5467" s="3" t="s">
        <v>54</v>
      </c>
      <c r="BW5467" s="3" t="s">
        <v>12207</v>
      </c>
      <c r="CA5467" s="3" t="s">
        <v>14070</v>
      </c>
      <c r="CK5467" s="3" t="s">
        <v>12207</v>
      </c>
      <c r="CN5467" s="3" t="s">
        <v>14071</v>
      </c>
      <c r="CQ5467" s="3" t="str">
        <f>CONCATENATE(baseURL!$A$1,baseURL!$B$1,"+Acetyl",baseURL!$C$1,".",C5467,".",L5467,".pkl&amp;seq=",BC5467,"&amp;varMods=Deamidated-N")</f>
        <v>http://proteomics.broadinstitute.org/millscripts/viewfeed.pl?side=xl&amp;cycle=1&amp;fixedMods=iaaC+Acetyl&amp;file=msdataSM/iPRG2012_nd/cpick_in/iPRG2012_nd.2722.4.3.pkl&amp;seq=MENDKGQLVELYVPR&amp;varMods=Deamidated-N</v>
      </c>
    </row>
    <row r="5468" spans="1:101" x14ac:dyDescent="0.2">
      <c r="A5468" s="3">
        <v>4678</v>
      </c>
      <c r="B5468" s="2" t="s">
        <v>14072</v>
      </c>
      <c r="C5468" s="2" t="s">
        <v>14061</v>
      </c>
      <c r="D5468" s="3">
        <v>14210</v>
      </c>
      <c r="E5468" s="3">
        <v>14194</v>
      </c>
      <c r="F5468" s="3">
        <v>57169</v>
      </c>
      <c r="G5468" s="3">
        <v>16915</v>
      </c>
      <c r="H5468" s="3">
        <v>48.635199999999998</v>
      </c>
      <c r="I5468" s="30">
        <v>648.03061000000002</v>
      </c>
      <c r="J5468" s="30">
        <v>648.02988900000003</v>
      </c>
      <c r="K5468" s="30">
        <v>7.2000000000000005E-4</v>
      </c>
      <c r="L5468" s="3">
        <v>0</v>
      </c>
      <c r="M5468" s="3">
        <v>3</v>
      </c>
      <c r="N5468" s="10">
        <f t="shared" si="595"/>
        <v>1</v>
      </c>
      <c r="O5468" s="35">
        <v>3</v>
      </c>
      <c r="P5468" s="17"/>
      <c r="Q5468" s="40">
        <v>1942.07564</v>
      </c>
      <c r="R5468" s="40">
        <v>648.03006000000005</v>
      </c>
      <c r="S5468" s="18">
        <f t="shared" si="596"/>
        <v>0.84872606060222811</v>
      </c>
      <c r="T5468" s="18">
        <f t="shared" si="597"/>
        <v>-0.26387664797990057</v>
      </c>
      <c r="U5468" s="18">
        <f t="shared" si="598"/>
        <v>-0.40121595597846821</v>
      </c>
      <c r="V5468" s="30">
        <v>648.02980000000002</v>
      </c>
      <c r="W5468" s="3" t="s">
        <v>47</v>
      </c>
      <c r="X5468" s="3" t="s">
        <v>47</v>
      </c>
      <c r="Y5468" s="3" t="s">
        <v>47</v>
      </c>
      <c r="Z5468" s="3" t="s">
        <v>47</v>
      </c>
      <c r="AA5468" s="3" t="s">
        <v>47</v>
      </c>
      <c r="AB5468" s="12" t="s">
        <v>47</v>
      </c>
      <c r="AC5468" s="3" t="s">
        <v>47</v>
      </c>
      <c r="AD5468" s="3" t="s">
        <v>47</v>
      </c>
      <c r="AE5468" s="3" t="s">
        <v>47</v>
      </c>
      <c r="AG5468" s="3" t="s">
        <v>47</v>
      </c>
      <c r="AH5468" s="3" t="s">
        <v>47</v>
      </c>
      <c r="AI5468" s="3" t="s">
        <v>47</v>
      </c>
      <c r="AK5468" s="3" t="s">
        <v>47</v>
      </c>
      <c r="AL5468" s="3" t="s">
        <v>47</v>
      </c>
      <c r="AM5468" s="3" t="s">
        <v>47</v>
      </c>
      <c r="AN5468" s="3" t="s">
        <v>47</v>
      </c>
      <c r="AU5468" s="3">
        <v>0</v>
      </c>
      <c r="AV5468" s="3">
        <v>16</v>
      </c>
      <c r="AW5468" s="3">
        <v>1</v>
      </c>
      <c r="AX5468" s="3">
        <v>16</v>
      </c>
      <c r="AY5468" s="3">
        <v>100</v>
      </c>
      <c r="AZ5468" s="6" t="str">
        <f t="shared" si="599"/>
        <v>2722.6</v>
      </c>
      <c r="BC5468" s="12" t="s">
        <v>14073</v>
      </c>
      <c r="BJ5468" s="12">
        <f t="shared" si="600"/>
        <v>0</v>
      </c>
      <c r="BK5468" s="12">
        <f t="shared" si="601"/>
        <v>0</v>
      </c>
      <c r="CQ5468" s="3" t="str">
        <f>CONCATENATE(baseURL!$A$1,baseURL!$B$1,baseURL!$C$1,".",C5468,".",L5468,".pkl&amp;seq=",BC5468)</f>
        <v>http://proteomics.broadinstitute.org/millscripts/viewfeed.pl?side=xl&amp;cycle=1&amp;fixedMods=iaaC&amp;file=msdataSM/iPRG2012_nd/cpick_in/iPRG2012_nd.2722.6.0.pkl&amp;seq=AVASGVFKDLPNNELVLR</v>
      </c>
    </row>
    <row r="5469" spans="1:101" x14ac:dyDescent="0.2">
      <c r="A5469" s="3">
        <v>7221</v>
      </c>
      <c r="B5469" s="2" t="s">
        <v>14074</v>
      </c>
      <c r="C5469" s="2" t="s">
        <v>14064</v>
      </c>
      <c r="D5469" s="3">
        <v>14211</v>
      </c>
      <c r="E5469" s="3">
        <v>14195</v>
      </c>
      <c r="F5469" s="3">
        <v>57170</v>
      </c>
      <c r="G5469" s="3">
        <v>16916</v>
      </c>
      <c r="H5469" s="3">
        <v>48.636899999999997</v>
      </c>
      <c r="I5469" s="30">
        <v>686.32866999999999</v>
      </c>
      <c r="J5469" s="30">
        <v>686.33148570000003</v>
      </c>
      <c r="K5469" s="30">
        <v>-2.82E-3</v>
      </c>
      <c r="L5469" s="3">
        <v>3</v>
      </c>
      <c r="M5469" s="3">
        <v>3</v>
      </c>
      <c r="N5469" s="10">
        <f t="shared" si="595"/>
        <v>1</v>
      </c>
      <c r="O5469" s="35">
        <v>3</v>
      </c>
      <c r="P5469" s="17"/>
      <c r="Q5469" s="40">
        <v>2056.9763200000002</v>
      </c>
      <c r="R5469" s="40">
        <v>686.33028999999999</v>
      </c>
      <c r="S5469" s="18">
        <f t="shared" si="596"/>
        <v>-2.3603795775975724</v>
      </c>
      <c r="T5469" s="18">
        <f t="shared" si="597"/>
        <v>1.7421641117417732</v>
      </c>
      <c r="U5469" s="18">
        <f t="shared" si="598"/>
        <v>1.7629995610635054</v>
      </c>
      <c r="V5469" s="30">
        <v>686.33150000000001</v>
      </c>
      <c r="W5469" s="3" t="s">
        <v>47</v>
      </c>
      <c r="X5469" s="3" t="s">
        <v>47</v>
      </c>
      <c r="Y5469" s="3" t="s">
        <v>47</v>
      </c>
      <c r="AA5469" s="3" t="s">
        <v>47</v>
      </c>
      <c r="AB5469" s="12" t="s">
        <v>52</v>
      </c>
      <c r="AC5469" s="3" t="s">
        <v>48</v>
      </c>
      <c r="AG5469" s="3" t="s">
        <v>48</v>
      </c>
      <c r="AH5469" s="3" t="s">
        <v>48</v>
      </c>
      <c r="AK5469" s="3" t="s">
        <v>52</v>
      </c>
      <c r="AM5469" s="3" t="s">
        <v>48</v>
      </c>
      <c r="AU5469" s="3">
        <v>0</v>
      </c>
      <c r="AV5469" s="3">
        <v>4</v>
      </c>
      <c r="AW5469" s="3">
        <v>1</v>
      </c>
      <c r="AX5469" s="3">
        <v>4</v>
      </c>
      <c r="AY5469" s="3">
        <v>100</v>
      </c>
      <c r="AZ5469" s="6" t="str">
        <f t="shared" si="599"/>
        <v>2722.7</v>
      </c>
      <c r="BC5469" s="12" t="s">
        <v>14075</v>
      </c>
      <c r="BJ5469" s="12">
        <f t="shared" si="600"/>
        <v>0</v>
      </c>
      <c r="BK5469" s="12">
        <f t="shared" si="601"/>
        <v>0</v>
      </c>
      <c r="CQ5469" s="3" t="str">
        <f>CONCATENATE(baseURL!$A$1,baseURL!$B$1,baseURL!$C$1,".",C5469,".",L5469,".pkl&amp;seq=",BC5469)</f>
        <v>http://proteomics.broadinstitute.org/millscripts/viewfeed.pl?side=xl&amp;cycle=1&amp;fixedMods=iaaC&amp;file=msdataSM/iPRG2012_nd/cpick_in/iPRG2012_nd.2722.7.3.pkl&amp;seq=AEWGSDLPTTKEAFWYR</v>
      </c>
      <c r="CV5469" s="7"/>
      <c r="CW5469" s="7"/>
    </row>
    <row r="5470" spans="1:101" x14ac:dyDescent="0.2">
      <c r="A5470" s="3">
        <v>6872</v>
      </c>
      <c r="B5470" s="2" t="s">
        <v>14076</v>
      </c>
      <c r="C5470" s="2" t="s">
        <v>14077</v>
      </c>
      <c r="D5470" s="3">
        <v>14212</v>
      </c>
      <c r="E5470" s="3">
        <v>14196</v>
      </c>
      <c r="F5470" s="3">
        <v>57171</v>
      </c>
      <c r="G5470" s="3">
        <v>16917</v>
      </c>
      <c r="H5470" s="3">
        <v>48.638599999999997</v>
      </c>
      <c r="I5470" s="30">
        <v>696.04105000000004</v>
      </c>
      <c r="J5470" s="30">
        <v>696.0399539</v>
      </c>
      <c r="K5470" s="30">
        <v>1.1000000000000001E-3</v>
      </c>
      <c r="L5470" s="3">
        <v>0</v>
      </c>
      <c r="M5470" s="3">
        <v>3</v>
      </c>
      <c r="N5470" s="10">
        <f t="shared" si="595"/>
        <v>1</v>
      </c>
      <c r="O5470" s="35">
        <v>3</v>
      </c>
      <c r="P5470" s="17"/>
      <c r="Q5470" s="40">
        <v>2086.1073500000002</v>
      </c>
      <c r="R5470" s="40">
        <v>696.04062999999996</v>
      </c>
      <c r="S5470" s="18">
        <f t="shared" si="596"/>
        <v>0.60341305086812291</v>
      </c>
      <c r="T5470" s="18">
        <f t="shared" si="597"/>
        <v>-0.97135134189538352</v>
      </c>
      <c r="U5470" s="18">
        <f t="shared" si="598"/>
        <v>-1.0487893500928482</v>
      </c>
      <c r="V5470" s="30">
        <v>696.03989999999999</v>
      </c>
      <c r="W5470" s="3" t="s">
        <v>47</v>
      </c>
      <c r="X5470" s="3" t="s">
        <v>47</v>
      </c>
      <c r="Y5470" s="3" t="s">
        <v>47</v>
      </c>
      <c r="Z5470" s="3" t="s">
        <v>47</v>
      </c>
      <c r="AA5470" s="3" t="s">
        <v>47</v>
      </c>
      <c r="AB5470" s="12" t="s">
        <v>47</v>
      </c>
      <c r="AC5470" s="3" t="s">
        <v>47</v>
      </c>
      <c r="AD5470" s="3" t="s">
        <v>47</v>
      </c>
      <c r="AE5470" s="3" t="s">
        <v>47</v>
      </c>
      <c r="AF5470" s="3" t="s">
        <v>47</v>
      </c>
      <c r="AG5470" s="3" t="s">
        <v>48</v>
      </c>
      <c r="AH5470" s="3" t="s">
        <v>47</v>
      </c>
      <c r="AI5470" s="3" t="s">
        <v>48</v>
      </c>
      <c r="AK5470" s="3" t="s">
        <v>47</v>
      </c>
      <c r="AL5470" s="3" t="s">
        <v>47</v>
      </c>
      <c r="AM5470" s="3" t="s">
        <v>48</v>
      </c>
      <c r="AN5470" s="3" t="s">
        <v>47</v>
      </c>
      <c r="AO5470" s="3" t="s">
        <v>48</v>
      </c>
      <c r="AP5470" s="3" t="s">
        <v>48</v>
      </c>
      <c r="AU5470" s="3">
        <v>0</v>
      </c>
      <c r="AV5470" s="3">
        <v>14</v>
      </c>
      <c r="AW5470" s="3">
        <v>1</v>
      </c>
      <c r="AX5470" s="3">
        <v>14</v>
      </c>
      <c r="AY5470" s="3">
        <v>100</v>
      </c>
      <c r="AZ5470" s="6" t="str">
        <f t="shared" si="599"/>
        <v>2722.8</v>
      </c>
      <c r="BC5470" s="12" t="s">
        <v>14078</v>
      </c>
      <c r="BJ5470" s="12">
        <f t="shared" si="600"/>
        <v>1</v>
      </c>
      <c r="BK5470" s="12">
        <f t="shared" si="601"/>
        <v>0</v>
      </c>
      <c r="CQ5470" s="3" t="str">
        <f>CONCATENATE(baseURL!$A$1,baseURL!$B$1,baseURL!$C$1,".",C5470,".",L5470,".pkl&amp;seq=",BC5470)</f>
        <v>http://proteomics.broadinstitute.org/millscripts/viewfeed.pl?side=xl&amp;cycle=1&amp;fixedMods=iaaC&amp;file=msdataSM/iPRG2012_nd/cpick_in/iPRG2012_nd.2722.8.0.pkl&amp;seq=SLACVLTVLNEQQREAVR</v>
      </c>
    </row>
    <row r="5471" spans="1:101" x14ac:dyDescent="0.2">
      <c r="A5471" s="3">
        <v>5292</v>
      </c>
      <c r="B5471" s="2" t="s">
        <v>14081</v>
      </c>
      <c r="C5471" s="2" t="s">
        <v>14082</v>
      </c>
      <c r="D5471" s="3">
        <v>14218</v>
      </c>
      <c r="E5471" s="3">
        <v>14202</v>
      </c>
      <c r="F5471" s="3">
        <v>57186</v>
      </c>
      <c r="G5471" s="3">
        <v>16924</v>
      </c>
      <c r="H5471" s="3">
        <v>48.655900000000003</v>
      </c>
      <c r="I5471" s="30">
        <v>557.30744000000004</v>
      </c>
      <c r="J5471" s="30">
        <v>557.30855799999995</v>
      </c>
      <c r="K5471" s="30">
        <v>-1.1199999999999999E-3</v>
      </c>
      <c r="L5471" s="3">
        <v>3</v>
      </c>
      <c r="M5471" s="3">
        <v>3</v>
      </c>
      <c r="N5471" s="10">
        <f t="shared" si="595"/>
        <v>1</v>
      </c>
      <c r="O5471" s="35">
        <v>3</v>
      </c>
      <c r="P5471" s="17"/>
      <c r="Q5471" s="40">
        <v>1669.91193</v>
      </c>
      <c r="R5471" s="40">
        <v>557.30882999999994</v>
      </c>
      <c r="S5471" s="18">
        <f t="shared" si="596"/>
        <v>-2.4941287937267971</v>
      </c>
      <c r="T5471" s="18">
        <f t="shared" si="597"/>
        <v>-0.48805973520173201</v>
      </c>
      <c r="U5471" s="18">
        <f t="shared" si="598"/>
        <v>-0.59213129632745631</v>
      </c>
      <c r="V5471" s="30">
        <v>557.30849999999998</v>
      </c>
      <c r="W5471" s="3" t="s">
        <v>47</v>
      </c>
      <c r="X5471" s="3" t="s">
        <v>47</v>
      </c>
      <c r="Y5471" s="3" t="s">
        <v>47</v>
      </c>
      <c r="Z5471" s="3" t="s">
        <v>47</v>
      </c>
      <c r="AA5471" s="3" t="s">
        <v>47</v>
      </c>
      <c r="AB5471" s="12" t="s">
        <v>47</v>
      </c>
      <c r="AC5471" s="3" t="s">
        <v>47</v>
      </c>
      <c r="AD5471" s="3" t="s">
        <v>47</v>
      </c>
      <c r="AE5471" s="3" t="s">
        <v>47</v>
      </c>
      <c r="AF5471" s="3" t="s">
        <v>47</v>
      </c>
      <c r="AG5471" s="3" t="s">
        <v>47</v>
      </c>
      <c r="AH5471" s="3" t="s">
        <v>47</v>
      </c>
      <c r="AI5471" s="3" t="s">
        <v>47</v>
      </c>
      <c r="AJ5471" s="3" t="s">
        <v>47</v>
      </c>
      <c r="AK5471" s="3" t="s">
        <v>47</v>
      </c>
      <c r="AL5471" s="3" t="s">
        <v>47</v>
      </c>
      <c r="AM5471" s="3" t="s">
        <v>47</v>
      </c>
      <c r="AN5471" s="3" t="s">
        <v>47</v>
      </c>
      <c r="AU5471" s="3">
        <v>0</v>
      </c>
      <c r="AV5471" s="3">
        <v>18</v>
      </c>
      <c r="AW5471" s="3">
        <v>1</v>
      </c>
      <c r="AX5471" s="3">
        <v>18</v>
      </c>
      <c r="AY5471" s="3">
        <v>100</v>
      </c>
      <c r="AZ5471" s="6" t="str">
        <f t="shared" si="599"/>
        <v>2723.2</v>
      </c>
      <c r="BC5471" s="12" t="s">
        <v>14083</v>
      </c>
      <c r="BJ5471" s="12">
        <f t="shared" si="600"/>
        <v>0</v>
      </c>
      <c r="BK5471" s="12">
        <f t="shared" si="601"/>
        <v>0</v>
      </c>
      <c r="CQ5471" s="3" t="str">
        <f>CONCATENATE(baseURL!$A$1,baseURL!$B$1,baseURL!$C$1,".",C5471,".",L5471,".pkl&amp;seq=",BC5471)</f>
        <v>http://proteomics.broadinstitute.org/millscripts/viewfeed.pl?side=xl&amp;cycle=1&amp;fixedMods=iaaC&amp;file=msdataSM/iPRG2012_nd/cpick_in/iPRG2012_nd.2723.2.3.pkl&amp;seq=LNQLLRLEEELGDK</v>
      </c>
    </row>
    <row r="5472" spans="1:101" x14ac:dyDescent="0.2">
      <c r="A5472" s="3">
        <v>7564</v>
      </c>
      <c r="B5472" s="2" t="s">
        <v>14084</v>
      </c>
      <c r="C5472" s="2" t="s">
        <v>14085</v>
      </c>
      <c r="D5472" s="3">
        <v>14219</v>
      </c>
      <c r="E5472" s="3">
        <v>14203</v>
      </c>
      <c r="F5472" s="3">
        <v>57187</v>
      </c>
      <c r="G5472" s="3">
        <v>16925</v>
      </c>
      <c r="H5472" s="3">
        <v>48.657600000000002</v>
      </c>
      <c r="I5472" s="30">
        <v>587.32536000000005</v>
      </c>
      <c r="J5472" s="30">
        <v>587.32282399999997</v>
      </c>
      <c r="K5472" s="30">
        <v>2.5400000000000002E-3</v>
      </c>
      <c r="L5472" s="3">
        <v>3</v>
      </c>
      <c r="M5472" s="3">
        <v>3</v>
      </c>
      <c r="N5472" s="10">
        <f t="shared" si="595"/>
        <v>1</v>
      </c>
      <c r="O5472" s="35">
        <v>3</v>
      </c>
      <c r="P5472" s="17"/>
      <c r="Q5472" s="40">
        <v>1759.95235</v>
      </c>
      <c r="R5472" s="40">
        <v>587.32230000000004</v>
      </c>
      <c r="S5472" s="18">
        <f t="shared" si="596"/>
        <v>5.2100865232002045</v>
      </c>
      <c r="T5472" s="18">
        <f t="shared" si="597"/>
        <v>0.89218475090692517</v>
      </c>
      <c r="U5472" s="18">
        <f t="shared" si="598"/>
        <v>0.85132132729878729</v>
      </c>
      <c r="V5472" s="30">
        <v>587.32280000000003</v>
      </c>
      <c r="W5472" s="3" t="s">
        <v>47</v>
      </c>
      <c r="X5472" s="3" t="s">
        <v>47</v>
      </c>
      <c r="Y5472" s="3" t="s">
        <v>47</v>
      </c>
      <c r="Z5472" s="3" t="s">
        <v>47</v>
      </c>
      <c r="AB5472" s="12" t="s">
        <v>47</v>
      </c>
      <c r="AC5472" s="3" t="s">
        <v>47</v>
      </c>
      <c r="AF5472" s="3" t="s">
        <v>48</v>
      </c>
      <c r="AG5472" s="3" t="s">
        <v>47</v>
      </c>
      <c r="AH5472" s="3" t="s">
        <v>47</v>
      </c>
      <c r="AK5472" s="3" t="s">
        <v>52</v>
      </c>
      <c r="AL5472" s="3" t="s">
        <v>48</v>
      </c>
      <c r="AM5472" s="3" t="s">
        <v>48</v>
      </c>
      <c r="AU5472" s="3">
        <v>0</v>
      </c>
      <c r="AV5472" s="3">
        <v>8</v>
      </c>
      <c r="AW5472" s="3">
        <v>1</v>
      </c>
      <c r="AX5472" s="3">
        <v>8</v>
      </c>
      <c r="AY5472" s="3">
        <v>100</v>
      </c>
      <c r="AZ5472" s="6" t="str">
        <f t="shared" si="599"/>
        <v>2723.3</v>
      </c>
      <c r="BC5472" s="12" t="s">
        <v>14086</v>
      </c>
      <c r="BJ5472" s="12">
        <f t="shared" si="600"/>
        <v>0</v>
      </c>
      <c r="BK5472" s="12">
        <f t="shared" si="601"/>
        <v>0</v>
      </c>
      <c r="CQ5472" s="3" t="str">
        <f>CONCATENATE(baseURL!$A$1,baseURL!$B$1,baseURL!$C$1,".",C5472,".",L5472,".pkl&amp;seq=",BC5472)</f>
        <v>http://proteomics.broadinstitute.org/millscripts/viewfeed.pl?side=xl&amp;cycle=1&amp;fixedMods=iaaC&amp;file=msdataSM/iPRG2012_nd/cpick_in/iPRG2012_nd.2723.3.3.pkl&amp;seq=FKPGNVMGVTNLDLVR</v>
      </c>
    </row>
    <row r="5473" spans="1:95" x14ac:dyDescent="0.2">
      <c r="A5473" s="3">
        <v>836</v>
      </c>
      <c r="B5473" s="2" t="s">
        <v>14087</v>
      </c>
      <c r="C5473" s="2" t="s">
        <v>14088</v>
      </c>
      <c r="D5473" s="3">
        <v>14220</v>
      </c>
      <c r="E5473" s="3">
        <v>14204</v>
      </c>
      <c r="F5473" s="3">
        <v>57188</v>
      </c>
      <c r="G5473" s="3">
        <v>16926</v>
      </c>
      <c r="H5473" s="3">
        <v>48.659300000000002</v>
      </c>
      <c r="I5473" s="30">
        <v>618.97199000000001</v>
      </c>
      <c r="J5473" s="30">
        <v>618.97157149999998</v>
      </c>
      <c r="K5473" s="30">
        <v>4.2000000000000002E-4</v>
      </c>
      <c r="L5473" s="3">
        <v>3</v>
      </c>
      <c r="M5473" s="3">
        <v>3</v>
      </c>
      <c r="N5473" s="10">
        <f t="shared" si="595"/>
        <v>1</v>
      </c>
      <c r="O5473" s="35">
        <v>3</v>
      </c>
      <c r="Q5473" s="32">
        <v>1854.9030600000001</v>
      </c>
      <c r="R5473" s="32">
        <v>618.97253999999998</v>
      </c>
      <c r="S5473" s="18">
        <f t="shared" si="596"/>
        <v>-0.88856930547456203</v>
      </c>
      <c r="T5473" s="18">
        <f t="shared" si="597"/>
        <v>-1.5646897679807243</v>
      </c>
      <c r="U5473" s="18">
        <f t="shared" si="598"/>
        <v>-1.6802037776813972</v>
      </c>
      <c r="V5473" s="30">
        <v>618.97149999999999</v>
      </c>
      <c r="W5473" s="3" t="s">
        <v>47</v>
      </c>
      <c r="X5473" s="3" t="s">
        <v>47</v>
      </c>
      <c r="Y5473" s="3" t="s">
        <v>47</v>
      </c>
      <c r="Z5473" s="3" t="s">
        <v>52</v>
      </c>
      <c r="AA5473" s="3" t="s">
        <v>47</v>
      </c>
      <c r="AD5473" s="3" t="s">
        <v>47</v>
      </c>
      <c r="AE5473" s="3" t="s">
        <v>47</v>
      </c>
      <c r="AF5473" s="3" t="s">
        <v>47</v>
      </c>
      <c r="AH5473" s="3" t="s">
        <v>52</v>
      </c>
      <c r="AJ5473" s="3" t="s">
        <v>47</v>
      </c>
      <c r="AK5473" s="3" t="s">
        <v>52</v>
      </c>
      <c r="AO5473" s="3" t="s">
        <v>47</v>
      </c>
      <c r="AU5473" s="3">
        <v>0</v>
      </c>
      <c r="AV5473" s="3">
        <v>9</v>
      </c>
      <c r="AW5473" s="3">
        <v>3</v>
      </c>
      <c r="AX5473" s="3">
        <v>6</v>
      </c>
      <c r="AY5473" s="3">
        <v>66.67</v>
      </c>
      <c r="AZ5473" s="6" t="str">
        <f t="shared" si="599"/>
        <v>2723.4</v>
      </c>
      <c r="BB5473" s="12" t="s">
        <v>79</v>
      </c>
      <c r="BC5473" s="12" t="s">
        <v>14089</v>
      </c>
      <c r="BJ5473" s="12">
        <f t="shared" si="600"/>
        <v>0</v>
      </c>
      <c r="BK5473" s="12">
        <f t="shared" si="601"/>
        <v>0</v>
      </c>
      <c r="BL5473" s="3" t="s">
        <v>162</v>
      </c>
      <c r="BM5473" s="3" t="s">
        <v>162</v>
      </c>
      <c r="BR5473" s="3" t="s">
        <v>162</v>
      </c>
      <c r="BZ5473" s="3" t="s">
        <v>14090</v>
      </c>
      <c r="CB5473" s="3" t="s">
        <v>14090</v>
      </c>
      <c r="CF5473" s="3" t="s">
        <v>12110</v>
      </c>
      <c r="CQ5473" s="3" t="str">
        <f>CONCATENATE(baseURL!$A$1,baseURL!$B$1,"+Acetyl",baseURL!$C$1,".",C5473,".",L5473,".pkl&amp;seq=",BC5473,"&amp;varMods=Sodiated-D+Sodiated-E")</f>
        <v>http://proteomics.broadinstitute.org/millscripts/viewfeed.pl?side=xl&amp;cycle=1&amp;fixedMods=iaaC+Acetyl&amp;file=msdataSM/iPRG2012_nd/cpick_in/iPRG2012_nd.2723.4.3.pkl&amp;seq=MeNDKGQLVELYVPR&amp;varMods=Sodiated-D+Sodiated-E</v>
      </c>
    </row>
    <row r="5474" spans="1:95" x14ac:dyDescent="0.2">
      <c r="A5474" s="3">
        <v>1666</v>
      </c>
      <c r="B5474" s="2" t="s">
        <v>14091</v>
      </c>
      <c r="C5474" s="2" t="s">
        <v>14092</v>
      </c>
      <c r="D5474" s="3">
        <v>14222</v>
      </c>
      <c r="E5474" s="3">
        <v>14206</v>
      </c>
      <c r="F5474" s="3">
        <v>57190</v>
      </c>
      <c r="G5474" s="3">
        <v>16928</v>
      </c>
      <c r="H5474" s="3">
        <v>48.662599999999998</v>
      </c>
      <c r="I5474" s="30">
        <v>659.38373999999999</v>
      </c>
      <c r="J5474" s="30">
        <v>659.3823433</v>
      </c>
      <c r="K5474" s="30">
        <v>1.4E-3</v>
      </c>
      <c r="L5474" s="3">
        <v>3</v>
      </c>
      <c r="M5474" s="3">
        <v>3</v>
      </c>
      <c r="N5474" s="10">
        <f t="shared" si="595"/>
        <v>1</v>
      </c>
      <c r="O5474" s="35">
        <v>3</v>
      </c>
      <c r="P5474" s="17"/>
      <c r="Q5474" s="40">
        <v>1976.13276</v>
      </c>
      <c r="R5474" s="40">
        <v>659.38243999999997</v>
      </c>
      <c r="S5474" s="18">
        <f t="shared" si="596"/>
        <v>1.9715417353466886</v>
      </c>
      <c r="T5474" s="18">
        <f t="shared" si="597"/>
        <v>-0.14665237365414366</v>
      </c>
      <c r="U5474" s="18">
        <f t="shared" si="598"/>
        <v>-0.21231987916996167</v>
      </c>
      <c r="V5474" s="30">
        <v>659.38229999999999</v>
      </c>
      <c r="Y5474" s="3" t="s">
        <v>47</v>
      </c>
      <c r="Z5474" s="3" t="s">
        <v>47</v>
      </c>
      <c r="AA5474" s="3" t="s">
        <v>47</v>
      </c>
      <c r="AB5474" s="12" t="s">
        <v>47</v>
      </c>
      <c r="AC5474" s="3" t="s">
        <v>52</v>
      </c>
      <c r="AD5474" s="3" t="s">
        <v>47</v>
      </c>
      <c r="AF5474" s="3" t="s">
        <v>47</v>
      </c>
      <c r="AG5474" s="3" t="s">
        <v>48</v>
      </c>
      <c r="AH5474" s="3" t="s">
        <v>48</v>
      </c>
      <c r="AU5474" s="3">
        <v>0</v>
      </c>
      <c r="AV5474" s="3">
        <v>6</v>
      </c>
      <c r="AW5474" s="3">
        <v>1</v>
      </c>
      <c r="AX5474" s="3">
        <v>6</v>
      </c>
      <c r="AY5474" s="3">
        <v>100</v>
      </c>
      <c r="AZ5474" s="6" t="str">
        <f t="shared" si="599"/>
        <v>2723.6</v>
      </c>
      <c r="BC5474" s="12" t="s">
        <v>14093</v>
      </c>
      <c r="BJ5474" s="12">
        <f t="shared" si="600"/>
        <v>0</v>
      </c>
      <c r="BK5474" s="12">
        <f t="shared" si="601"/>
        <v>0</v>
      </c>
      <c r="CQ5474" s="3" t="str">
        <f>CONCATENATE(baseURL!$A$1,baseURL!$B$1,baseURL!$C$1,".",C5474,".",L5474,".pkl&amp;seq=",BC5474)</f>
        <v>http://proteomics.broadinstitute.org/millscripts/viewfeed.pl?side=xl&amp;cycle=1&amp;fixedMods=iaaC&amp;file=msdataSM/iPRG2012_nd/cpick_in/iPRG2012_nd.2723.6.3.pkl&amp;seq=KYNAFLASEVLLKQVPR</v>
      </c>
    </row>
    <row r="5475" spans="1:95" x14ac:dyDescent="0.2">
      <c r="A5475" s="3">
        <v>4096</v>
      </c>
      <c r="B5475" s="2" t="s">
        <v>14094</v>
      </c>
      <c r="C5475" s="2" t="s">
        <v>14072</v>
      </c>
      <c r="D5475" s="3">
        <v>14223</v>
      </c>
      <c r="E5475" s="3">
        <v>14207</v>
      </c>
      <c r="F5475" s="3">
        <v>57191</v>
      </c>
      <c r="G5475" s="3">
        <v>16929</v>
      </c>
      <c r="H5475" s="3">
        <v>48.664299999999997</v>
      </c>
      <c r="I5475" s="30">
        <v>709.67768999999998</v>
      </c>
      <c r="J5475" s="30">
        <v>709.67655999999999</v>
      </c>
      <c r="K5475" s="30">
        <v>1.1299999999999999E-3</v>
      </c>
      <c r="L5475" s="3">
        <v>0</v>
      </c>
      <c r="M5475" s="3">
        <v>3</v>
      </c>
      <c r="N5475" s="10">
        <f t="shared" si="595"/>
        <v>1</v>
      </c>
      <c r="O5475" s="35">
        <v>3</v>
      </c>
      <c r="P5475" s="17"/>
      <c r="Q5475" s="40">
        <v>2127.01818</v>
      </c>
      <c r="R5475" s="40">
        <v>709.67758000000003</v>
      </c>
      <c r="S5475" s="18">
        <f t="shared" si="596"/>
        <v>0.15499996484269712</v>
      </c>
      <c r="T5475" s="18">
        <f t="shared" si="597"/>
        <v>-1.437272401982242</v>
      </c>
      <c r="U5475" s="18">
        <f t="shared" si="598"/>
        <v>-1.5218178373364228</v>
      </c>
      <c r="V5475" s="30">
        <v>709.67650000000003</v>
      </c>
      <c r="W5475" s="3" t="s">
        <v>47</v>
      </c>
      <c r="Y5475" s="3" t="s">
        <v>47</v>
      </c>
      <c r="Z5475" s="3" t="s">
        <v>47</v>
      </c>
      <c r="AA5475" s="3" t="s">
        <v>47</v>
      </c>
      <c r="AB5475" s="12" t="s">
        <v>47</v>
      </c>
      <c r="AC5475" s="3" t="s">
        <v>47</v>
      </c>
      <c r="AD5475" s="3" t="s">
        <v>47</v>
      </c>
      <c r="AE5475" s="3" t="s">
        <v>47</v>
      </c>
      <c r="AF5475" s="3" t="s">
        <v>47</v>
      </c>
      <c r="AG5475" s="3" t="s">
        <v>47</v>
      </c>
      <c r="AH5475" s="3" t="s">
        <v>47</v>
      </c>
      <c r="AI5475" s="3" t="s">
        <v>47</v>
      </c>
      <c r="AK5475" s="3" t="s">
        <v>47</v>
      </c>
      <c r="AL5475" s="3" t="s">
        <v>48</v>
      </c>
      <c r="AU5475" s="3">
        <v>0</v>
      </c>
      <c r="AV5475" s="3">
        <v>13</v>
      </c>
      <c r="AW5475" s="3">
        <v>1</v>
      </c>
      <c r="AX5475" s="3">
        <v>13</v>
      </c>
      <c r="AY5475" s="3">
        <v>100</v>
      </c>
      <c r="AZ5475" s="6" t="str">
        <f t="shared" si="599"/>
        <v>2723.7</v>
      </c>
      <c r="BC5475" s="12" t="s">
        <v>13687</v>
      </c>
      <c r="BJ5475" s="12">
        <f t="shared" si="600"/>
        <v>0</v>
      </c>
      <c r="BK5475" s="12">
        <f t="shared" si="601"/>
        <v>0</v>
      </c>
      <c r="CQ5475" s="3" t="str">
        <f>CONCATENATE(baseURL!$A$1,baseURL!$B$1,baseURL!$C$1,".",C5475,".",L5475,".pkl&amp;seq=",BC5475)</f>
        <v>http://proteomics.broadinstitute.org/millscripts/viewfeed.pl?side=xl&amp;cycle=1&amp;fixedMods=iaaC&amp;file=msdataSM/iPRG2012_nd/cpick_in/iPRG2012_nd.2723.7.0.pkl&amp;seq=FVKLVSWYDNEYGYSTR</v>
      </c>
    </row>
    <row r="5476" spans="1:95" x14ac:dyDescent="0.2">
      <c r="A5476" s="3">
        <v>4797</v>
      </c>
      <c r="B5476" s="2" t="s">
        <v>14079</v>
      </c>
      <c r="C5476" s="2" t="s">
        <v>14076</v>
      </c>
      <c r="D5476" s="3">
        <v>14225</v>
      </c>
      <c r="E5476" s="3">
        <v>14209</v>
      </c>
      <c r="F5476" s="3">
        <v>57193</v>
      </c>
      <c r="G5476" s="3">
        <v>16931</v>
      </c>
      <c r="H5476" s="3">
        <v>48.6693</v>
      </c>
      <c r="I5476" s="30">
        <v>803.44957999999997</v>
      </c>
      <c r="J5476" s="30">
        <v>803.44670029999997</v>
      </c>
      <c r="K5476" s="30">
        <v>2.8800000000000002E-3</v>
      </c>
      <c r="L5476" s="3">
        <v>2</v>
      </c>
      <c r="M5476" s="3">
        <v>2</v>
      </c>
      <c r="N5476" s="10">
        <f t="shared" si="595"/>
        <v>1</v>
      </c>
      <c r="O5476" s="35">
        <v>2</v>
      </c>
      <c r="P5476" s="17"/>
      <c r="Q5476" s="40">
        <v>1605.8880200000001</v>
      </c>
      <c r="R5476" s="40">
        <v>803.44764999999995</v>
      </c>
      <c r="S5476" s="18">
        <f t="shared" si="596"/>
        <v>2.4021477939673512</v>
      </c>
      <c r="T5476" s="18">
        <f t="shared" si="597"/>
        <v>-1.1820309636580466</v>
      </c>
      <c r="U5476" s="18">
        <f t="shared" si="598"/>
        <v>-1.182404354520054</v>
      </c>
      <c r="V5476" s="30">
        <v>803.44669999999996</v>
      </c>
      <c r="W5476" s="3" t="s">
        <v>47</v>
      </c>
      <c r="X5476" s="3" t="s">
        <v>47</v>
      </c>
      <c r="Y5476" s="3" t="s">
        <v>47</v>
      </c>
      <c r="Z5476" s="3" t="s">
        <v>47</v>
      </c>
      <c r="AA5476" s="3" t="s">
        <v>47</v>
      </c>
      <c r="AB5476" s="12" t="s">
        <v>47</v>
      </c>
      <c r="AC5476" s="3" t="s">
        <v>47</v>
      </c>
      <c r="AD5476" s="3" t="s">
        <v>47</v>
      </c>
      <c r="AE5476" s="3" t="s">
        <v>47</v>
      </c>
      <c r="AF5476" s="3" t="s">
        <v>47</v>
      </c>
      <c r="AG5476" s="3" t="s">
        <v>47</v>
      </c>
      <c r="AH5476" s="3" t="s">
        <v>47</v>
      </c>
      <c r="AI5476" s="3" t="s">
        <v>47</v>
      </c>
      <c r="AJ5476" s="3" t="s">
        <v>47</v>
      </c>
      <c r="AK5476" s="3" t="s">
        <v>48</v>
      </c>
      <c r="AL5476" s="3" t="s">
        <v>47</v>
      </c>
      <c r="AM5476" s="3" t="s">
        <v>47</v>
      </c>
      <c r="AN5476" s="3" t="s">
        <v>47</v>
      </c>
      <c r="AU5476" s="3">
        <v>0</v>
      </c>
      <c r="AV5476" s="3">
        <v>17</v>
      </c>
      <c r="AW5476" s="3">
        <v>1</v>
      </c>
      <c r="AX5476" s="3">
        <v>17</v>
      </c>
      <c r="AY5476" s="3">
        <v>100</v>
      </c>
      <c r="AZ5476" s="6" t="str">
        <f t="shared" si="599"/>
        <v>2723.9</v>
      </c>
      <c r="BC5476" s="12" t="s">
        <v>14080</v>
      </c>
      <c r="BJ5476" s="12">
        <f t="shared" si="600"/>
        <v>0</v>
      </c>
      <c r="BK5476" s="12">
        <f t="shared" si="601"/>
        <v>0</v>
      </c>
      <c r="CQ5476" s="3" t="str">
        <f>CONCATENATE(baseURL!$A$1,baseURL!$B$1,baseURL!$C$1,".",C5476,".",L5476,".pkl&amp;seq=",BC5476)</f>
        <v>http://proteomics.broadinstitute.org/millscripts/viewfeed.pl?side=xl&amp;cycle=1&amp;fixedMods=iaaC&amp;file=msdataSM/iPRG2012_nd/cpick_in/iPRG2012_nd.2723.9.2.pkl&amp;seq=TVKSLVDNMLTGVTK</v>
      </c>
    </row>
    <row r="5477" spans="1:95" x14ac:dyDescent="0.2">
      <c r="A5477" s="3">
        <v>1739</v>
      </c>
      <c r="B5477" s="2" t="s">
        <v>14099</v>
      </c>
      <c r="C5477" s="2" t="s">
        <v>14100</v>
      </c>
      <c r="D5477" s="3">
        <v>14236</v>
      </c>
      <c r="E5477" s="3">
        <v>14220</v>
      </c>
      <c r="F5477" s="3">
        <v>57216</v>
      </c>
      <c r="G5477" s="3">
        <v>16943</v>
      </c>
      <c r="H5477" s="3">
        <v>48.6858</v>
      </c>
      <c r="I5477" s="30">
        <v>772.71112000000005</v>
      </c>
      <c r="J5477" s="30">
        <v>772.70825190000005</v>
      </c>
      <c r="K5477" s="30">
        <v>2.8700000000000002E-3</v>
      </c>
      <c r="L5477" s="3">
        <v>3</v>
      </c>
      <c r="M5477" s="3">
        <v>3</v>
      </c>
      <c r="N5477" s="10">
        <f t="shared" si="595"/>
        <v>1</v>
      </c>
      <c r="O5477" s="35">
        <v>3</v>
      </c>
      <c r="P5477" s="17"/>
      <c r="Q5477" s="40">
        <v>2316.11177</v>
      </c>
      <c r="R5477" s="40">
        <v>772.70876999999996</v>
      </c>
      <c r="S5477" s="18">
        <f t="shared" si="596"/>
        <v>3.0412492925274068</v>
      </c>
      <c r="T5477" s="18">
        <f t="shared" si="597"/>
        <v>-0.67049840770976687</v>
      </c>
      <c r="U5477" s="18">
        <f t="shared" si="598"/>
        <v>-0.86707958551281261</v>
      </c>
      <c r="V5477" s="30">
        <v>772.70809999999994</v>
      </c>
      <c r="X5477" s="3" t="s">
        <v>47</v>
      </c>
      <c r="Y5477" s="3" t="s">
        <v>47</v>
      </c>
      <c r="Z5477" s="3" t="s">
        <v>47</v>
      </c>
      <c r="AA5477" s="3" t="s">
        <v>47</v>
      </c>
      <c r="AB5477" s="12" t="s">
        <v>48</v>
      </c>
      <c r="AC5477" s="3" t="s">
        <v>52</v>
      </c>
      <c r="AD5477" s="3" t="s">
        <v>47</v>
      </c>
      <c r="AF5477" s="3" t="s">
        <v>47</v>
      </c>
      <c r="AG5477" s="3" t="s">
        <v>47</v>
      </c>
      <c r="AH5477" s="3" t="s">
        <v>48</v>
      </c>
      <c r="AJ5477" s="3" t="s">
        <v>47</v>
      </c>
      <c r="AL5477" s="3" t="s">
        <v>52</v>
      </c>
      <c r="AM5477" s="3" t="s">
        <v>48</v>
      </c>
      <c r="AO5477" s="3" t="s">
        <v>48</v>
      </c>
      <c r="AU5477" s="3">
        <v>0</v>
      </c>
      <c r="AV5477" s="3">
        <v>8</v>
      </c>
      <c r="AW5477" s="3">
        <v>1</v>
      </c>
      <c r="AX5477" s="3">
        <v>8</v>
      </c>
      <c r="AY5477" s="3">
        <v>100</v>
      </c>
      <c r="AZ5477" s="6" t="str">
        <f t="shared" si="599"/>
        <v>2724.11</v>
      </c>
      <c r="BC5477" s="12" t="s">
        <v>14101</v>
      </c>
      <c r="BJ5477" s="12">
        <f t="shared" si="600"/>
        <v>1</v>
      </c>
      <c r="BK5477" s="12">
        <f t="shared" si="601"/>
        <v>0</v>
      </c>
      <c r="CQ5477" s="3" t="str">
        <f>CONCATENATE(baseURL!$A$1,baseURL!$B$1,baseURL!$C$1,".",C5477,".",L5477,".pkl&amp;seq=",BC5477)</f>
        <v>http://proteomics.broadinstitute.org/millscripts/viewfeed.pl?side=xl&amp;cycle=1&amp;fixedMods=iaaC&amp;file=msdataSM/iPRG2012_nd/cpick_in/iPRG2012_nd.2724.11.3.pkl&amp;seq=FLPYLYNGLQHSCQDLGYK</v>
      </c>
    </row>
    <row r="5478" spans="1:95" x14ac:dyDescent="0.2">
      <c r="A5478" s="3">
        <v>4238</v>
      </c>
      <c r="B5478" s="2" t="s">
        <v>14102</v>
      </c>
      <c r="C5478" s="2" t="s">
        <v>14103</v>
      </c>
      <c r="D5478" s="3">
        <v>14238</v>
      </c>
      <c r="E5478" s="3">
        <v>14222</v>
      </c>
      <c r="F5478" s="3">
        <v>57218</v>
      </c>
      <c r="G5478" s="3">
        <v>16945</v>
      </c>
      <c r="H5478" s="3">
        <v>48.688299999999998</v>
      </c>
      <c r="I5478" s="30">
        <v>829.95840999999996</v>
      </c>
      <c r="J5478" s="30">
        <v>829.95751180000002</v>
      </c>
      <c r="K5478" s="30">
        <v>8.9999999999999998E-4</v>
      </c>
      <c r="L5478" s="3">
        <v>2</v>
      </c>
      <c r="M5478" s="3">
        <v>2</v>
      </c>
      <c r="N5478" s="10">
        <f t="shared" si="595"/>
        <v>1</v>
      </c>
      <c r="O5478" s="35">
        <v>2</v>
      </c>
      <c r="P5478" s="17"/>
      <c r="Q5478" s="40">
        <v>1658.9112</v>
      </c>
      <c r="R5478" s="40">
        <v>829.95924000000002</v>
      </c>
      <c r="S5478" s="18">
        <f t="shared" si="596"/>
        <v>-1.0000491109232079</v>
      </c>
      <c r="T5478" s="18">
        <f t="shared" si="597"/>
        <v>-2.0822709317656236</v>
      </c>
      <c r="U5478" s="18">
        <f t="shared" si="598"/>
        <v>-1.9760006528342415</v>
      </c>
      <c r="V5478" s="30">
        <v>829.95759999999996</v>
      </c>
      <c r="W5478" s="3" t="s">
        <v>47</v>
      </c>
      <c r="X5478" s="3" t="s">
        <v>47</v>
      </c>
      <c r="Y5478" s="3" t="s">
        <v>47</v>
      </c>
      <c r="Z5478" s="3" t="s">
        <v>47</v>
      </c>
      <c r="AB5478" s="12" t="s">
        <v>47</v>
      </c>
      <c r="AC5478" s="3" t="s">
        <v>47</v>
      </c>
      <c r="AD5478" s="3" t="s">
        <v>47</v>
      </c>
      <c r="AE5478" s="3" t="s">
        <v>47</v>
      </c>
      <c r="AF5478" s="3" t="s">
        <v>47</v>
      </c>
      <c r="AG5478" s="3" t="s">
        <v>48</v>
      </c>
      <c r="AH5478" s="3" t="s">
        <v>47</v>
      </c>
      <c r="AI5478" s="3" t="s">
        <v>47</v>
      </c>
      <c r="AJ5478" s="3" t="s">
        <v>47</v>
      </c>
      <c r="AL5478" s="3" t="s">
        <v>48</v>
      </c>
      <c r="AU5478" s="3">
        <v>0</v>
      </c>
      <c r="AV5478" s="3">
        <v>12</v>
      </c>
      <c r="AW5478" s="3">
        <v>1</v>
      </c>
      <c r="AX5478" s="3">
        <v>12</v>
      </c>
      <c r="AY5478" s="3">
        <v>100</v>
      </c>
      <c r="AZ5478" s="6" t="str">
        <f t="shared" si="599"/>
        <v>2724.13</v>
      </c>
      <c r="BC5478" s="12" t="s">
        <v>14104</v>
      </c>
      <c r="BJ5478" s="12">
        <f t="shared" si="600"/>
        <v>0</v>
      </c>
      <c r="BK5478" s="12">
        <f t="shared" si="601"/>
        <v>0</v>
      </c>
      <c r="CQ5478" s="3" t="str">
        <f>CONCATENATE(baseURL!$A$1,baseURL!$B$1,baseURL!$C$1,".",C5478,".",L5478,".pkl&amp;seq=",BC5478)</f>
        <v>http://proteomics.broadinstitute.org/millscripts/viewfeed.pl?side=xl&amp;cycle=1&amp;fixedMods=iaaC&amp;file=msdataSM/iPRG2012_nd/cpick_in/iPRG2012_nd.2724.13.2.pkl&amp;seq=VGDQVLLPQFGGSTLK</v>
      </c>
    </row>
    <row r="5479" spans="1:95" x14ac:dyDescent="0.2">
      <c r="A5479" s="3">
        <v>411</v>
      </c>
      <c r="B5479" s="2" t="s">
        <v>14095</v>
      </c>
      <c r="C5479" s="2" t="s">
        <v>14096</v>
      </c>
      <c r="D5479" s="3">
        <v>14234</v>
      </c>
      <c r="E5479" s="3">
        <v>14218</v>
      </c>
      <c r="F5479" s="3">
        <v>57214</v>
      </c>
      <c r="G5479" s="3">
        <v>16941</v>
      </c>
      <c r="H5479" s="3">
        <v>48.684199999999997</v>
      </c>
      <c r="I5479" s="30">
        <v>744.38238000000001</v>
      </c>
      <c r="J5479" s="30">
        <v>744.37918460000003</v>
      </c>
      <c r="K5479" s="30">
        <v>3.2000000000000002E-3</v>
      </c>
      <c r="L5479" s="3">
        <v>3</v>
      </c>
      <c r="M5479" s="3">
        <v>3</v>
      </c>
      <c r="N5479" s="10">
        <f t="shared" si="595"/>
        <v>1</v>
      </c>
      <c r="O5479" s="35">
        <v>3</v>
      </c>
      <c r="P5479" s="17"/>
      <c r="Q5479" s="40">
        <v>2231.1262299999999</v>
      </c>
      <c r="R5479" s="40">
        <v>744.38026000000002</v>
      </c>
      <c r="S5479" s="18">
        <f t="shared" si="596"/>
        <v>2.8480067432078275</v>
      </c>
      <c r="T5479" s="18">
        <f t="shared" si="597"/>
        <v>-1.4446917224680604</v>
      </c>
      <c r="U5479" s="18">
        <f t="shared" si="598"/>
        <v>-1.4240033716802771</v>
      </c>
      <c r="V5479" s="30">
        <v>744.37919999999997</v>
      </c>
      <c r="W5479" s="3" t="s">
        <v>47</v>
      </c>
      <c r="Y5479" s="3" t="s">
        <v>48</v>
      </c>
      <c r="Z5479" s="3" t="s">
        <v>47</v>
      </c>
      <c r="AA5479" s="3" t="s">
        <v>47</v>
      </c>
      <c r="AB5479" s="12" t="s">
        <v>47</v>
      </c>
      <c r="AC5479" s="3" t="s">
        <v>47</v>
      </c>
      <c r="AD5479" s="3" t="s">
        <v>47</v>
      </c>
      <c r="AF5479" s="3" t="s">
        <v>47</v>
      </c>
      <c r="AG5479" s="3" t="s">
        <v>47</v>
      </c>
      <c r="AI5479" s="3" t="s">
        <v>48</v>
      </c>
      <c r="AJ5479" s="3" t="s">
        <v>47</v>
      </c>
      <c r="AL5479" s="3" t="s">
        <v>48</v>
      </c>
      <c r="AM5479" s="3" t="s">
        <v>47</v>
      </c>
      <c r="AO5479" s="3" t="s">
        <v>47</v>
      </c>
      <c r="AP5479" s="3" t="s">
        <v>48</v>
      </c>
      <c r="AU5479" s="3">
        <v>0</v>
      </c>
      <c r="AV5479" s="3">
        <v>11</v>
      </c>
      <c r="AW5479" s="3">
        <v>2</v>
      </c>
      <c r="AX5479" s="3">
        <v>9</v>
      </c>
      <c r="AY5479" s="3">
        <v>81.819999999999993</v>
      </c>
      <c r="AZ5479" s="6" t="str">
        <f t="shared" si="599"/>
        <v>2724.9</v>
      </c>
      <c r="BB5479" s="12" t="s">
        <v>79</v>
      </c>
      <c r="BC5479" s="12" t="s">
        <v>14097</v>
      </c>
      <c r="BD5479" s="12" t="s">
        <v>79</v>
      </c>
      <c r="BJ5479" s="12">
        <f t="shared" si="600"/>
        <v>0</v>
      </c>
      <c r="BK5479" s="12">
        <f t="shared" si="601"/>
        <v>0</v>
      </c>
      <c r="BV5479" s="3" t="s">
        <v>14098</v>
      </c>
      <c r="CB5479" s="3" t="s">
        <v>14098</v>
      </c>
      <c r="CQ5479" s="3" t="str">
        <f>CONCATENATE(baseURL!$A$1,baseURL!$B$1,"+Acetyl",baseURL!$C$1,".",C5479,".",L5479,".pkl&amp;seq=",BC5479,"&amp;varMods=Acetyl-K")</f>
        <v>http://proteomics.broadinstitute.org/millscripts/viewfeed.pl?side=xl&amp;cycle=1&amp;fixedMods=iaaC+Acetyl&amp;file=msdataSM/iPRG2012_nd/cpick_in/iPRG2012_nd.2724.9.3.pkl&amp;seq=SANLDKSLDELLGSNKAGSNR&amp;varMods=Acetyl-K</v>
      </c>
    </row>
    <row r="5480" spans="1:95" x14ac:dyDescent="0.2">
      <c r="A5480" s="3">
        <v>4420</v>
      </c>
      <c r="B5480" s="2" t="s">
        <v>14105</v>
      </c>
      <c r="C5480" s="2" t="s">
        <v>14095</v>
      </c>
      <c r="D5480" s="3">
        <v>14251</v>
      </c>
      <c r="E5480" s="3">
        <v>14235</v>
      </c>
      <c r="F5480" s="3">
        <v>57236</v>
      </c>
      <c r="G5480" s="3">
        <v>16959</v>
      </c>
      <c r="H5480" s="3">
        <v>48.712400000000002</v>
      </c>
      <c r="I5480" s="30">
        <v>738.90252999999996</v>
      </c>
      <c r="J5480" s="30">
        <v>738.89944309999998</v>
      </c>
      <c r="K5480" s="30">
        <v>3.0899999999999999E-3</v>
      </c>
      <c r="L5480" s="3">
        <v>0</v>
      </c>
      <c r="M5480" s="3">
        <v>2</v>
      </c>
      <c r="N5480" s="10">
        <f t="shared" si="595"/>
        <v>1</v>
      </c>
      <c r="O5480" s="35">
        <v>2</v>
      </c>
      <c r="P5480" s="17"/>
      <c r="Q5480" s="40">
        <v>1476.7944399999999</v>
      </c>
      <c r="R5480" s="40">
        <v>738.90085999999997</v>
      </c>
      <c r="S5480" s="18">
        <f t="shared" si="596"/>
        <v>2.2601137586848505</v>
      </c>
      <c r="T5480" s="18">
        <f t="shared" si="597"/>
        <v>-1.9175779548843257</v>
      </c>
      <c r="U5480" s="18">
        <f t="shared" si="598"/>
        <v>-1.569899377182282</v>
      </c>
      <c r="V5480" s="30">
        <v>738.89970000000005</v>
      </c>
      <c r="W5480" s="3" t="s">
        <v>47</v>
      </c>
      <c r="X5480" s="3" t="s">
        <v>47</v>
      </c>
      <c r="Y5480" s="3" t="s">
        <v>47</v>
      </c>
      <c r="Z5480" s="3" t="s">
        <v>47</v>
      </c>
      <c r="AA5480" s="3" t="s">
        <v>47</v>
      </c>
      <c r="AB5480" s="12" t="s">
        <v>47</v>
      </c>
      <c r="AC5480" s="3" t="s">
        <v>47</v>
      </c>
      <c r="AD5480" s="3" t="s">
        <v>47</v>
      </c>
      <c r="AE5480" s="3" t="s">
        <v>47</v>
      </c>
      <c r="AF5480" s="3" t="s">
        <v>47</v>
      </c>
      <c r="AG5480" s="3" t="s">
        <v>47</v>
      </c>
      <c r="AH5480" s="3" t="s">
        <v>47</v>
      </c>
      <c r="AI5480" s="3" t="s">
        <v>47</v>
      </c>
      <c r="AK5480" s="3" t="s">
        <v>52</v>
      </c>
      <c r="AL5480" s="3" t="s">
        <v>48</v>
      </c>
      <c r="AM5480" s="3" t="s">
        <v>47</v>
      </c>
      <c r="AN5480" s="3" t="s">
        <v>48</v>
      </c>
      <c r="AU5480" s="3">
        <v>0</v>
      </c>
      <c r="AV5480" s="3">
        <v>14</v>
      </c>
      <c r="AW5480" s="3">
        <v>1</v>
      </c>
      <c r="AX5480" s="3">
        <v>14</v>
      </c>
      <c r="AY5480" s="3">
        <v>100</v>
      </c>
      <c r="AZ5480" s="6" t="str">
        <f t="shared" si="599"/>
        <v>2725.10</v>
      </c>
      <c r="BC5480" s="12" t="s">
        <v>14106</v>
      </c>
      <c r="BJ5480" s="12">
        <f t="shared" si="600"/>
        <v>0</v>
      </c>
      <c r="BK5480" s="12">
        <f t="shared" si="601"/>
        <v>0</v>
      </c>
      <c r="CQ5480" s="3" t="str">
        <f>CONCATENATE(baseURL!$A$1,baseURL!$B$1,baseURL!$C$1,".",C5480,".",L5480,".pkl&amp;seq=",BC5480)</f>
        <v>http://proteomics.broadinstitute.org/millscripts/viewfeed.pl?side=xl&amp;cycle=1&amp;fixedMods=iaaC&amp;file=msdataSM/iPRG2012_nd/cpick_in/iPRG2012_nd.2725.10.0.pkl&amp;seq=FVDESLLSTLPAGK</v>
      </c>
    </row>
    <row r="5481" spans="1:95" x14ac:dyDescent="0.2">
      <c r="A5481" s="3">
        <v>5293</v>
      </c>
      <c r="B5481" s="2" t="s">
        <v>14107</v>
      </c>
      <c r="C5481" s="2" t="s">
        <v>14108</v>
      </c>
      <c r="D5481" s="3">
        <v>14254</v>
      </c>
      <c r="E5481" s="3">
        <v>14238</v>
      </c>
      <c r="F5481" s="3">
        <v>57239</v>
      </c>
      <c r="G5481" s="3">
        <v>16962</v>
      </c>
      <c r="H5481" s="3">
        <v>48.717399999999998</v>
      </c>
      <c r="I5481" s="30">
        <v>821.92718000000002</v>
      </c>
      <c r="J5481" s="30">
        <v>821.92397019999999</v>
      </c>
      <c r="K5481" s="30">
        <v>3.2100000000000002E-3</v>
      </c>
      <c r="L5481" s="3">
        <v>2</v>
      </c>
      <c r="M5481" s="3">
        <v>2</v>
      </c>
      <c r="N5481" s="10">
        <f t="shared" si="595"/>
        <v>1</v>
      </c>
      <c r="O5481" s="35">
        <v>2</v>
      </c>
      <c r="P5481" s="17"/>
      <c r="Q5481" s="40">
        <v>1642.8435099999999</v>
      </c>
      <c r="R5481" s="40">
        <v>821.92538999999999</v>
      </c>
      <c r="S5481" s="18">
        <f t="shared" si="596"/>
        <v>2.1778132441293216</v>
      </c>
      <c r="T5481" s="18">
        <f t="shared" si="597"/>
        <v>-1.7274073988733378</v>
      </c>
      <c r="U5481" s="18">
        <f t="shared" si="598"/>
        <v>-1.5694855223294433</v>
      </c>
      <c r="V5481" s="30">
        <v>821.92409999999995</v>
      </c>
      <c r="W5481" s="3" t="s">
        <v>47</v>
      </c>
      <c r="X5481" s="3" t="s">
        <v>47</v>
      </c>
      <c r="Y5481" s="3" t="s">
        <v>47</v>
      </c>
      <c r="Z5481" s="3" t="s">
        <v>47</v>
      </c>
      <c r="AA5481" s="3" t="s">
        <v>47</v>
      </c>
      <c r="AB5481" s="12" t="s">
        <v>47</v>
      </c>
      <c r="AC5481" s="3" t="s">
        <v>47</v>
      </c>
      <c r="AD5481" s="3" t="s">
        <v>47</v>
      </c>
      <c r="AE5481" s="3" t="s">
        <v>47</v>
      </c>
      <c r="AF5481" s="3" t="s">
        <v>47</v>
      </c>
      <c r="AG5481" s="3" t="s">
        <v>47</v>
      </c>
      <c r="AH5481" s="3" t="s">
        <v>47</v>
      </c>
      <c r="AI5481" s="3" t="s">
        <v>47</v>
      </c>
      <c r="AJ5481" s="3" t="s">
        <v>47</v>
      </c>
      <c r="AK5481" s="3" t="s">
        <v>47</v>
      </c>
      <c r="AL5481" s="3" t="s">
        <v>47</v>
      </c>
      <c r="AM5481" s="3" t="s">
        <v>47</v>
      </c>
      <c r="AN5481" s="3" t="s">
        <v>47</v>
      </c>
      <c r="AU5481" s="3">
        <v>0</v>
      </c>
      <c r="AV5481" s="3">
        <v>18</v>
      </c>
      <c r="AW5481" s="3">
        <v>1</v>
      </c>
      <c r="AX5481" s="3">
        <v>18</v>
      </c>
      <c r="AY5481" s="3">
        <v>100</v>
      </c>
      <c r="AZ5481" s="6" t="str">
        <f t="shared" si="599"/>
        <v>2725.13</v>
      </c>
      <c r="BC5481" s="12" t="s">
        <v>14109</v>
      </c>
      <c r="BJ5481" s="12">
        <f t="shared" si="600"/>
        <v>0</v>
      </c>
      <c r="BK5481" s="12">
        <f t="shared" si="601"/>
        <v>0</v>
      </c>
      <c r="CQ5481" s="3" t="str">
        <f>CONCATENATE(baseURL!$A$1,baseURL!$B$1,baseURL!$C$1,".",C5481,".",L5481,".pkl&amp;seq=",BC5481)</f>
        <v>http://proteomics.broadinstitute.org/millscripts/viewfeed.pl?side=xl&amp;cycle=1&amp;fixedMods=iaaC&amp;file=msdataSM/iPRG2012_nd/cpick_in/iPRG2012_nd.2725.13.2.pkl&amp;seq=GLFSTLVGGSAGAYAGSK</v>
      </c>
    </row>
    <row r="5482" spans="1:95" x14ac:dyDescent="0.2">
      <c r="A5482" s="3">
        <v>3134</v>
      </c>
      <c r="B5482" s="2" t="s">
        <v>14110</v>
      </c>
      <c r="C5482" s="2" t="s">
        <v>14111</v>
      </c>
      <c r="D5482" s="3">
        <v>14245</v>
      </c>
      <c r="E5482" s="3">
        <v>14229</v>
      </c>
      <c r="F5482" s="3">
        <v>57230</v>
      </c>
      <c r="G5482" s="3">
        <v>16953</v>
      </c>
      <c r="H5482" s="3">
        <v>48.704099999999997</v>
      </c>
      <c r="I5482" s="30">
        <v>553.97919999999999</v>
      </c>
      <c r="J5482" s="30">
        <v>553.97851779999996</v>
      </c>
      <c r="K5482" s="30">
        <v>6.8000000000000005E-4</v>
      </c>
      <c r="L5482" s="3">
        <v>3</v>
      </c>
      <c r="M5482" s="3">
        <v>3</v>
      </c>
      <c r="N5482" s="10">
        <f t="shared" si="595"/>
        <v>1</v>
      </c>
      <c r="O5482" s="35">
        <v>3</v>
      </c>
      <c r="P5482" s="17"/>
      <c r="Q5482" s="40">
        <v>1659.92507</v>
      </c>
      <c r="R5482" s="40">
        <v>553.97987999999998</v>
      </c>
      <c r="S5482" s="18">
        <f t="shared" si="596"/>
        <v>-1.2274814023723526</v>
      </c>
      <c r="T5482" s="18">
        <f t="shared" si="597"/>
        <v>-2.4589340681774501</v>
      </c>
      <c r="U5482" s="18">
        <f t="shared" si="598"/>
        <v>-2.4910651988415897</v>
      </c>
      <c r="V5482" s="30">
        <v>553.97850000000005</v>
      </c>
      <c r="W5482" s="3" t="s">
        <v>47</v>
      </c>
      <c r="X5482" s="3" t="s">
        <v>47</v>
      </c>
      <c r="Y5482" s="3" t="s">
        <v>47</v>
      </c>
      <c r="Z5482" s="3" t="s">
        <v>47</v>
      </c>
      <c r="AA5482" s="3" t="s">
        <v>47</v>
      </c>
      <c r="AB5482" s="12" t="s">
        <v>52</v>
      </c>
      <c r="AC5482" s="3" t="s">
        <v>47</v>
      </c>
      <c r="AD5482" s="3" t="s">
        <v>47</v>
      </c>
      <c r="AF5482" s="3" t="s">
        <v>48</v>
      </c>
      <c r="AG5482" s="3" t="s">
        <v>47</v>
      </c>
      <c r="AH5482" s="3" t="s">
        <v>47</v>
      </c>
      <c r="AK5482" s="3" t="s">
        <v>52</v>
      </c>
      <c r="AL5482" s="3" t="s">
        <v>48</v>
      </c>
      <c r="AM5482" s="3" t="s">
        <v>47</v>
      </c>
      <c r="AP5482" s="3" t="s">
        <v>52</v>
      </c>
      <c r="AU5482" s="3">
        <v>0</v>
      </c>
      <c r="AV5482" s="3">
        <v>10</v>
      </c>
      <c r="AW5482" s="3">
        <v>1</v>
      </c>
      <c r="AX5482" s="3">
        <v>10</v>
      </c>
      <c r="AY5482" s="3">
        <v>100</v>
      </c>
      <c r="AZ5482" s="6" t="str">
        <f t="shared" si="599"/>
        <v>2725.4</v>
      </c>
      <c r="BC5482" s="12" t="s">
        <v>14112</v>
      </c>
      <c r="BJ5482" s="12">
        <f t="shared" si="600"/>
        <v>0</v>
      </c>
      <c r="BK5482" s="12">
        <f t="shared" si="601"/>
        <v>0</v>
      </c>
      <c r="CQ5482" s="3" t="str">
        <f>CONCATENATE(baseURL!$A$1,baseURL!$B$1,baseURL!$C$1,".",C5482,".",L5482,".pkl&amp;seq=",BC5482)</f>
        <v>http://proteomics.broadinstitute.org/millscripts/viewfeed.pl?side=xl&amp;cycle=1&amp;fixedMods=iaaC&amp;file=msdataSM/iPRG2012_nd/cpick_in/iPRG2012_nd.2725.4.3.pkl&amp;seq=VLPELQGKLTGMAFR</v>
      </c>
    </row>
    <row r="5483" spans="1:95" x14ac:dyDescent="0.2">
      <c r="A5483" s="3">
        <v>5051</v>
      </c>
      <c r="B5483" s="2" t="s">
        <v>14113</v>
      </c>
      <c r="C5483" s="2" t="s">
        <v>14114</v>
      </c>
      <c r="D5483" s="3">
        <v>14255</v>
      </c>
      <c r="E5483" s="3">
        <v>14239</v>
      </c>
      <c r="F5483" s="3">
        <v>57248</v>
      </c>
      <c r="G5483" s="3">
        <v>16964</v>
      </c>
      <c r="H5483" s="3">
        <v>48.727200000000003</v>
      </c>
      <c r="I5483" s="30">
        <v>510.25537000000003</v>
      </c>
      <c r="J5483" s="30">
        <v>510.25363199999998</v>
      </c>
      <c r="K5483" s="30">
        <v>1.74E-3</v>
      </c>
      <c r="L5483" s="3">
        <v>3</v>
      </c>
      <c r="M5483" s="3">
        <v>3</v>
      </c>
      <c r="N5483" s="10">
        <f t="shared" si="595"/>
        <v>1</v>
      </c>
      <c r="O5483" s="35">
        <v>3</v>
      </c>
      <c r="P5483" s="17"/>
      <c r="Q5483" s="40">
        <v>1528.7464399999999</v>
      </c>
      <c r="R5483" s="40">
        <v>510.25366000000002</v>
      </c>
      <c r="S5483" s="18">
        <f t="shared" si="596"/>
        <v>3.3512743446127655</v>
      </c>
      <c r="T5483" s="18">
        <f t="shared" si="597"/>
        <v>-5.4874667715256821E-2</v>
      </c>
      <c r="U5483" s="18">
        <f t="shared" si="598"/>
        <v>-0.31356952941951688</v>
      </c>
      <c r="V5483" s="30">
        <v>510.25349999999997</v>
      </c>
      <c r="W5483" s="3" t="s">
        <v>47</v>
      </c>
      <c r="X5483" s="3" t="s">
        <v>47</v>
      </c>
      <c r="Y5483" s="3" t="s">
        <v>47</v>
      </c>
      <c r="Z5483" s="3" t="s">
        <v>47</v>
      </c>
      <c r="AA5483" s="3" t="s">
        <v>48</v>
      </c>
      <c r="AB5483" s="12" t="s">
        <v>47</v>
      </c>
      <c r="AC5483" s="3" t="s">
        <v>47</v>
      </c>
      <c r="AD5483" s="3" t="s">
        <v>47</v>
      </c>
      <c r="AE5483" s="3" t="s">
        <v>47</v>
      </c>
      <c r="AF5483" s="3" t="s">
        <v>47</v>
      </c>
      <c r="AG5483" s="3" t="s">
        <v>47</v>
      </c>
      <c r="AH5483" s="3" t="s">
        <v>47</v>
      </c>
      <c r="AI5483" s="3" t="s">
        <v>47</v>
      </c>
      <c r="AJ5483" s="3" t="s">
        <v>47</v>
      </c>
      <c r="AK5483" s="3" t="s">
        <v>47</v>
      </c>
      <c r="AL5483" s="3" t="s">
        <v>47</v>
      </c>
      <c r="AM5483" s="3" t="s">
        <v>47</v>
      </c>
      <c r="AN5483" s="3" t="s">
        <v>47</v>
      </c>
      <c r="AU5483" s="3">
        <v>0</v>
      </c>
      <c r="AV5483" s="3">
        <v>17</v>
      </c>
      <c r="AW5483" s="3">
        <v>1</v>
      </c>
      <c r="AX5483" s="3">
        <v>17</v>
      </c>
      <c r="AY5483" s="3">
        <v>100</v>
      </c>
      <c r="AZ5483" s="6" t="str">
        <f t="shared" si="599"/>
        <v>2726.1</v>
      </c>
      <c r="BC5483" s="12" t="s">
        <v>14115</v>
      </c>
      <c r="BJ5483" s="12">
        <f t="shared" si="600"/>
        <v>0</v>
      </c>
      <c r="BK5483" s="12">
        <f t="shared" si="601"/>
        <v>0</v>
      </c>
      <c r="CQ5483" s="3" t="str">
        <f>CONCATENATE(baseURL!$A$1,baseURL!$B$1,baseURL!$C$1,".",C5483,".",L5483,".pkl&amp;seq=",BC5483)</f>
        <v>http://proteomics.broadinstitute.org/millscripts/viewfeed.pl?side=xl&amp;cycle=1&amp;fixedMods=iaaC&amp;file=msdataSM/iPRG2012_nd/cpick_in/iPRG2012_nd.2726.1.3.pkl&amp;seq=MVDNETLGYFLAR</v>
      </c>
    </row>
    <row r="5484" spans="1:95" x14ac:dyDescent="0.2">
      <c r="A5484" s="3">
        <v>3697</v>
      </c>
      <c r="B5484" s="2" t="s">
        <v>14116</v>
      </c>
      <c r="C5484" s="2" t="s">
        <v>14117</v>
      </c>
      <c r="D5484" s="3">
        <v>14258</v>
      </c>
      <c r="E5484" s="3">
        <v>14242</v>
      </c>
      <c r="F5484" s="3">
        <v>57251</v>
      </c>
      <c r="G5484" s="3">
        <v>16967</v>
      </c>
      <c r="H5484" s="3">
        <v>48.734699999999997</v>
      </c>
      <c r="I5484" s="30">
        <v>707.89212999999995</v>
      </c>
      <c r="J5484" s="30">
        <v>707.89423280000005</v>
      </c>
      <c r="K5484" s="30">
        <v>-2.0999999999999999E-3</v>
      </c>
      <c r="L5484" s="3">
        <v>2</v>
      </c>
      <c r="M5484" s="3">
        <v>2</v>
      </c>
      <c r="N5484" s="10">
        <f t="shared" si="595"/>
        <v>1</v>
      </c>
      <c r="O5484" s="35">
        <v>2</v>
      </c>
      <c r="P5484" s="17"/>
      <c r="Q5484" s="40">
        <v>1414.7835</v>
      </c>
      <c r="R5484" s="40">
        <v>707.89539000000002</v>
      </c>
      <c r="S5484" s="18">
        <f t="shared" si="596"/>
        <v>-4.6052002119528286</v>
      </c>
      <c r="T5484" s="18">
        <f t="shared" si="597"/>
        <v>-1.634704811350723</v>
      </c>
      <c r="U5484" s="18">
        <f t="shared" si="598"/>
        <v>-1.6810393412296178</v>
      </c>
      <c r="V5484" s="30">
        <v>707.89419999999996</v>
      </c>
      <c r="W5484" s="3" t="s">
        <v>47</v>
      </c>
      <c r="X5484" s="3" t="s">
        <v>47</v>
      </c>
      <c r="Y5484" s="3" t="s">
        <v>47</v>
      </c>
      <c r="Z5484" s="3" t="s">
        <v>47</v>
      </c>
      <c r="AA5484" s="3" t="s">
        <v>47</v>
      </c>
      <c r="AB5484" s="12" t="s">
        <v>47</v>
      </c>
      <c r="AC5484" s="3" t="s">
        <v>47</v>
      </c>
      <c r="AE5484" s="3" t="s">
        <v>48</v>
      </c>
      <c r="AF5484" s="3" t="s">
        <v>48</v>
      </c>
      <c r="AG5484" s="3" t="s">
        <v>47</v>
      </c>
      <c r="AH5484" s="3" t="s">
        <v>47</v>
      </c>
      <c r="AI5484" s="3" t="s">
        <v>47</v>
      </c>
      <c r="AL5484" s="3" t="s">
        <v>48</v>
      </c>
      <c r="AU5484" s="3">
        <v>0</v>
      </c>
      <c r="AV5484" s="3">
        <v>10</v>
      </c>
      <c r="AW5484" s="3">
        <v>1</v>
      </c>
      <c r="AX5484" s="3">
        <v>10</v>
      </c>
      <c r="AY5484" s="3">
        <v>100</v>
      </c>
      <c r="AZ5484" s="6" t="str">
        <f t="shared" si="599"/>
        <v>2726.4</v>
      </c>
      <c r="BC5484" s="12" t="s">
        <v>13366</v>
      </c>
      <c r="BJ5484" s="12">
        <f t="shared" si="600"/>
        <v>0</v>
      </c>
      <c r="BK5484" s="12">
        <f t="shared" si="601"/>
        <v>0</v>
      </c>
      <c r="CQ5484" s="3" t="str">
        <f>CONCATENATE(baseURL!$A$1,baseURL!$B$1,baseURL!$C$1,".",C5484,".",L5484,".pkl&amp;seq=",BC5484)</f>
        <v>http://proteomics.broadinstitute.org/millscripts/viewfeed.pl?side=xl&amp;cycle=1&amp;fixedMods=iaaC&amp;file=msdataSM/iPRG2012_nd/cpick_in/iPRG2012_nd.2726.4.2.pkl&amp;seq=LGANALLGVSMAAAR</v>
      </c>
    </row>
    <row r="5485" spans="1:95" x14ac:dyDescent="0.2">
      <c r="A5485" s="3">
        <v>3694</v>
      </c>
      <c r="B5485" s="2" t="s">
        <v>14118</v>
      </c>
      <c r="C5485" s="2" t="s">
        <v>14110</v>
      </c>
      <c r="D5485" s="3">
        <v>14259</v>
      </c>
      <c r="E5485" s="3">
        <v>14243</v>
      </c>
      <c r="F5485" s="3">
        <v>57252</v>
      </c>
      <c r="G5485" s="3">
        <v>16968</v>
      </c>
      <c r="H5485" s="3">
        <v>48.738</v>
      </c>
      <c r="I5485" s="30">
        <v>770.90606000000002</v>
      </c>
      <c r="J5485" s="30">
        <v>770.90606049999997</v>
      </c>
      <c r="K5485" s="30">
        <v>0</v>
      </c>
      <c r="L5485" s="3">
        <v>0</v>
      </c>
      <c r="M5485" s="3">
        <v>0</v>
      </c>
      <c r="N5485" s="10">
        <f t="shared" si="595"/>
        <v>1</v>
      </c>
      <c r="O5485" s="35">
        <v>2</v>
      </c>
      <c r="P5485" s="17"/>
      <c r="Q5485" s="40">
        <v>1540.8005900000001</v>
      </c>
      <c r="R5485" s="40">
        <v>770.90392999999995</v>
      </c>
      <c r="S5485" s="18">
        <f t="shared" si="596"/>
        <v>2.762990195262379</v>
      </c>
      <c r="T5485" s="18">
        <f t="shared" si="597"/>
        <v>2.7636387844346952</v>
      </c>
      <c r="U5485" s="18">
        <f t="shared" si="598"/>
        <v>2.9445951845994998</v>
      </c>
      <c r="V5485" s="30">
        <v>770.90620000000001</v>
      </c>
      <c r="W5485" s="3" t="s">
        <v>47</v>
      </c>
      <c r="X5485" s="3" t="s">
        <v>47</v>
      </c>
      <c r="Y5485" s="3" t="s">
        <v>47</v>
      </c>
      <c r="Z5485" s="3" t="s">
        <v>47</v>
      </c>
      <c r="AA5485" s="3" t="s">
        <v>47</v>
      </c>
      <c r="AB5485" s="12" t="s">
        <v>47</v>
      </c>
      <c r="AC5485" s="3" t="s">
        <v>47</v>
      </c>
      <c r="AE5485" s="3" t="s">
        <v>48</v>
      </c>
      <c r="AF5485" s="3" t="s">
        <v>48</v>
      </c>
      <c r="AG5485" s="3" t="s">
        <v>48</v>
      </c>
      <c r="AH5485" s="3" t="s">
        <v>47</v>
      </c>
      <c r="AI5485" s="3" t="s">
        <v>48</v>
      </c>
      <c r="AK5485" s="3" t="s">
        <v>52</v>
      </c>
      <c r="AL5485" s="3" t="s">
        <v>48</v>
      </c>
      <c r="AU5485" s="3">
        <v>0</v>
      </c>
      <c r="AV5485" s="3">
        <v>8</v>
      </c>
      <c r="AW5485" s="3">
        <v>1</v>
      </c>
      <c r="AX5485" s="3">
        <v>8</v>
      </c>
      <c r="AY5485" s="3">
        <v>100</v>
      </c>
      <c r="AZ5485" s="6" t="str">
        <f t="shared" si="599"/>
        <v>2726.5</v>
      </c>
      <c r="BC5485" s="12" t="s">
        <v>13716</v>
      </c>
      <c r="BJ5485" s="12">
        <f t="shared" si="600"/>
        <v>0</v>
      </c>
      <c r="BK5485" s="12">
        <f t="shared" si="601"/>
        <v>0</v>
      </c>
      <c r="CQ5485" s="3" t="str">
        <f>CONCATENATE(baseURL!$A$1,baseURL!$B$1,baseURL!$C$1,".",C5485,".",L5485,".pkl&amp;seq=",BC5485)</f>
        <v>http://proteomics.broadinstitute.org/millscripts/viewfeed.pl?side=xl&amp;cycle=1&amp;fixedMods=iaaC&amp;file=msdataSM/iPRG2012_nd/cpick_in/iPRG2012_nd.2726.5.0.pkl&amp;seq=SVGFGLVYNSVAEAK</v>
      </c>
    </row>
    <row r="5486" spans="1:95" x14ac:dyDescent="0.2">
      <c r="A5486" s="3">
        <v>5691</v>
      </c>
      <c r="B5486" s="2" t="s">
        <v>14119</v>
      </c>
      <c r="C5486" s="2" t="s">
        <v>14120</v>
      </c>
      <c r="D5486" s="3">
        <v>14260</v>
      </c>
      <c r="E5486" s="3">
        <v>14244</v>
      </c>
      <c r="F5486" s="3">
        <v>57253</v>
      </c>
      <c r="G5486" s="3">
        <v>16969</v>
      </c>
      <c r="H5486" s="3">
        <v>48.741399999999999</v>
      </c>
      <c r="I5486" s="30">
        <v>954.81802000000005</v>
      </c>
      <c r="J5486" s="30">
        <v>954.8160378</v>
      </c>
      <c r="K5486" s="30">
        <v>1.98E-3</v>
      </c>
      <c r="L5486" s="3">
        <v>3</v>
      </c>
      <c r="M5486" s="3">
        <v>3</v>
      </c>
      <c r="N5486" s="10">
        <f t="shared" si="595"/>
        <v>1</v>
      </c>
      <c r="O5486" s="35">
        <v>3</v>
      </c>
      <c r="P5486" s="17"/>
      <c r="Q5486" s="40">
        <v>2862.43806</v>
      </c>
      <c r="R5486" s="40">
        <v>954.81754000000001</v>
      </c>
      <c r="S5486" s="18">
        <f t="shared" si="596"/>
        <v>0.5027138483847623</v>
      </c>
      <c r="T5486" s="18">
        <f t="shared" si="597"/>
        <v>-1.5732848812187195</v>
      </c>
      <c r="U5486" s="18">
        <f t="shared" si="598"/>
        <v>-1.7176056484594158</v>
      </c>
      <c r="V5486" s="30">
        <v>954.81590000000006</v>
      </c>
      <c r="W5486" s="3" t="s">
        <v>47</v>
      </c>
      <c r="X5486" s="3" t="s">
        <v>47</v>
      </c>
      <c r="Y5486" s="3" t="s">
        <v>47</v>
      </c>
      <c r="Z5486" s="3" t="s">
        <v>47</v>
      </c>
      <c r="AA5486" s="3" t="s">
        <v>48</v>
      </c>
      <c r="AB5486" s="12" t="s">
        <v>47</v>
      </c>
      <c r="AC5486" s="3" t="s">
        <v>47</v>
      </c>
      <c r="AD5486" s="3" t="s">
        <v>47</v>
      </c>
      <c r="AE5486" s="3" t="s">
        <v>47</v>
      </c>
      <c r="AF5486" s="3" t="s">
        <v>47</v>
      </c>
      <c r="AG5486" s="3" t="s">
        <v>47</v>
      </c>
      <c r="AI5486" s="3" t="s">
        <v>47</v>
      </c>
      <c r="AJ5486" s="3" t="s">
        <v>47</v>
      </c>
      <c r="AK5486" s="3" t="s">
        <v>47</v>
      </c>
      <c r="AL5486" s="3" t="s">
        <v>47</v>
      </c>
      <c r="AM5486" s="3" t="s">
        <v>47</v>
      </c>
      <c r="AN5486" s="3" t="s">
        <v>47</v>
      </c>
      <c r="AU5486" s="3">
        <v>0</v>
      </c>
      <c r="AV5486" s="3">
        <v>16</v>
      </c>
      <c r="AW5486" s="3">
        <v>1</v>
      </c>
      <c r="AX5486" s="3">
        <v>16</v>
      </c>
      <c r="AY5486" s="3">
        <v>100</v>
      </c>
      <c r="AZ5486" s="6" t="str">
        <f t="shared" si="599"/>
        <v>2726.6</v>
      </c>
      <c r="BC5486" s="12" t="s">
        <v>14121</v>
      </c>
      <c r="BJ5486" s="12">
        <f t="shared" si="600"/>
        <v>0</v>
      </c>
      <c r="BK5486" s="12">
        <f t="shared" si="601"/>
        <v>0</v>
      </c>
      <c r="CQ5486" s="3" t="str">
        <f>CONCATENATE(baseURL!$A$1,baseURL!$B$1,baseURL!$C$1,".",C5486,".",L5486,".pkl&amp;seq=",BC5486)</f>
        <v>http://proteomics.broadinstitute.org/millscripts/viewfeed.pl?side=xl&amp;cycle=1&amp;fixedMods=iaaC&amp;file=msdataSM/iPRG2012_nd/cpick_in/iPRG2012_nd.2726.6.3.pkl&amp;seq=TAQLSLQDYLNQQANNQFNKVPEAK</v>
      </c>
    </row>
    <row r="5487" spans="1:95" x14ac:dyDescent="0.2">
      <c r="A5487" s="3">
        <v>5294</v>
      </c>
      <c r="B5487" s="2" t="s">
        <v>14122</v>
      </c>
      <c r="C5487" s="2" t="s">
        <v>14123</v>
      </c>
      <c r="D5487" s="3">
        <v>14261</v>
      </c>
      <c r="E5487" s="3">
        <v>14245</v>
      </c>
      <c r="F5487" s="3">
        <v>57269</v>
      </c>
      <c r="G5487" s="3">
        <v>16971</v>
      </c>
      <c r="H5487" s="3">
        <v>48.756900000000002</v>
      </c>
      <c r="I5487" s="30">
        <v>579.35015999999996</v>
      </c>
      <c r="J5487" s="30">
        <v>579.34910019999995</v>
      </c>
      <c r="K5487" s="30">
        <v>1.06E-3</v>
      </c>
      <c r="L5487" s="3">
        <v>2</v>
      </c>
      <c r="M5487" s="3">
        <v>2</v>
      </c>
      <c r="N5487" s="10">
        <f t="shared" si="595"/>
        <v>1</v>
      </c>
      <c r="O5487" s="35">
        <v>2</v>
      </c>
      <c r="P5487" s="17"/>
      <c r="Q5487" s="40">
        <v>1157.6928700000001</v>
      </c>
      <c r="R5487" s="40">
        <v>579.35006999999996</v>
      </c>
      <c r="S5487" s="18">
        <f t="shared" si="596"/>
        <v>0.15534649024922967</v>
      </c>
      <c r="T5487" s="18">
        <f t="shared" si="597"/>
        <v>-1.6739447360507371</v>
      </c>
      <c r="U5487" s="18">
        <f t="shared" si="598"/>
        <v>-1.5016827390104763</v>
      </c>
      <c r="V5487" s="30">
        <v>579.3492</v>
      </c>
      <c r="W5487" s="3" t="s">
        <v>47</v>
      </c>
      <c r="X5487" s="3" t="s">
        <v>47</v>
      </c>
      <c r="Y5487" s="3" t="s">
        <v>47</v>
      </c>
      <c r="Z5487" s="3" t="s">
        <v>47</v>
      </c>
      <c r="AA5487" s="3" t="s">
        <v>47</v>
      </c>
      <c r="AB5487" s="12" t="s">
        <v>47</v>
      </c>
      <c r="AC5487" s="3" t="s">
        <v>47</v>
      </c>
      <c r="AD5487" s="3" t="s">
        <v>47</v>
      </c>
      <c r="AE5487" s="3" t="s">
        <v>47</v>
      </c>
      <c r="AF5487" s="3" t="s">
        <v>47</v>
      </c>
      <c r="AG5487" s="3" t="s">
        <v>47</v>
      </c>
      <c r="AH5487" s="3" t="s">
        <v>47</v>
      </c>
      <c r="AI5487" s="3" t="s">
        <v>47</v>
      </c>
      <c r="AJ5487" s="3" t="s">
        <v>47</v>
      </c>
      <c r="AK5487" s="3" t="s">
        <v>47</v>
      </c>
      <c r="AL5487" s="3" t="s">
        <v>47</v>
      </c>
      <c r="AM5487" s="3" t="s">
        <v>47</v>
      </c>
      <c r="AN5487" s="3" t="s">
        <v>47</v>
      </c>
      <c r="AU5487" s="3">
        <v>0</v>
      </c>
      <c r="AV5487" s="3">
        <v>18</v>
      </c>
      <c r="AW5487" s="3">
        <v>1</v>
      </c>
      <c r="AX5487" s="3">
        <v>18</v>
      </c>
      <c r="AY5487" s="3">
        <v>100</v>
      </c>
      <c r="AZ5487" s="6" t="str">
        <f t="shared" si="599"/>
        <v>2727.1</v>
      </c>
      <c r="BC5487" s="12" t="s">
        <v>14124</v>
      </c>
      <c r="BJ5487" s="12">
        <f t="shared" si="600"/>
        <v>0</v>
      </c>
      <c r="BK5487" s="12">
        <f t="shared" si="601"/>
        <v>0</v>
      </c>
      <c r="CQ5487" s="3" t="str">
        <f>CONCATENATE(baseURL!$A$1,baseURL!$B$1,baseURL!$C$1,".",C5487,".",L5487,".pkl&amp;seq=",BC5487)</f>
        <v>http://proteomics.broadinstitute.org/millscripts/viewfeed.pl?side=xl&amp;cycle=1&amp;fixedMods=iaaC&amp;file=msdataSM/iPRG2012_nd/cpick_in/iPRG2012_nd.2727.1.2.pkl&amp;seq=LAELLKPVFQ</v>
      </c>
    </row>
    <row r="5488" spans="1:95" x14ac:dyDescent="0.2">
      <c r="A5488" s="3">
        <v>2799</v>
      </c>
      <c r="B5488" s="2" t="s">
        <v>14127</v>
      </c>
      <c r="C5488" s="2" t="s">
        <v>14128</v>
      </c>
      <c r="D5488" s="3">
        <v>14272</v>
      </c>
      <c r="E5488" s="3">
        <v>14256</v>
      </c>
      <c r="F5488" s="3">
        <v>57299</v>
      </c>
      <c r="G5488" s="3">
        <v>16983</v>
      </c>
      <c r="H5488" s="3">
        <v>48.787500000000001</v>
      </c>
      <c r="I5488" s="30">
        <v>750.43439999999998</v>
      </c>
      <c r="J5488" s="30">
        <v>750.4312539</v>
      </c>
      <c r="K5488" s="30">
        <v>3.15E-3</v>
      </c>
      <c r="L5488" s="3">
        <v>3</v>
      </c>
      <c r="M5488" s="3">
        <v>3</v>
      </c>
      <c r="N5488" s="10">
        <f t="shared" si="595"/>
        <v>1</v>
      </c>
      <c r="O5488" s="35">
        <v>3</v>
      </c>
      <c r="P5488" s="17"/>
      <c r="Q5488" s="40">
        <v>2249.27513</v>
      </c>
      <c r="R5488" s="40">
        <v>750.42989</v>
      </c>
      <c r="S5488" s="18">
        <f t="shared" si="596"/>
        <v>6.009888545327037</v>
      </c>
      <c r="T5488" s="18">
        <f t="shared" si="597"/>
        <v>1.8174915713994211</v>
      </c>
      <c r="U5488" s="18">
        <f t="shared" si="598"/>
        <v>1.8789230263261292</v>
      </c>
      <c r="V5488" s="30">
        <v>750.43129999999996</v>
      </c>
      <c r="Z5488" s="3" t="s">
        <v>47</v>
      </c>
      <c r="AA5488" s="3" t="s">
        <v>47</v>
      </c>
      <c r="AB5488" s="12" t="s">
        <v>48</v>
      </c>
      <c r="AC5488" s="3" t="s">
        <v>52</v>
      </c>
      <c r="AE5488" s="3" t="s">
        <v>47</v>
      </c>
      <c r="AF5488" s="3" t="s">
        <v>48</v>
      </c>
      <c r="AG5488" s="3" t="s">
        <v>47</v>
      </c>
      <c r="AK5488" s="3" t="s">
        <v>52</v>
      </c>
      <c r="AL5488" s="3" t="s">
        <v>48</v>
      </c>
      <c r="AU5488" s="3">
        <v>0</v>
      </c>
      <c r="AV5488" s="3">
        <v>4</v>
      </c>
      <c r="AW5488" s="3">
        <v>1</v>
      </c>
      <c r="AX5488" s="3">
        <v>4</v>
      </c>
      <c r="AY5488" s="3">
        <v>100</v>
      </c>
      <c r="AZ5488" s="6" t="str">
        <f t="shared" si="599"/>
        <v>2728.10</v>
      </c>
      <c r="BC5488" s="12" t="s">
        <v>14129</v>
      </c>
      <c r="BJ5488" s="12">
        <f t="shared" si="600"/>
        <v>0</v>
      </c>
      <c r="BK5488" s="12">
        <f t="shared" si="601"/>
        <v>0</v>
      </c>
      <c r="CQ5488" s="3" t="str">
        <f>CONCATENATE(baseURL!$A$1,baseURL!$B$1,baseURL!$C$1,".",C5488,".",L5488,".pkl&amp;seq=",BC5488)</f>
        <v>http://proteomics.broadinstitute.org/millscripts/viewfeed.pl?side=xl&amp;cycle=1&amp;fixedMods=iaaC&amp;file=msdataSM/iPRG2012_nd/cpick_in/iPRG2012_nd.2728.10.3.pkl&amp;seq=LLQSTQGLPSYLVSSKLSLSK</v>
      </c>
    </row>
    <row r="5489" spans="1:95" x14ac:dyDescent="0.2">
      <c r="A5489" s="3">
        <v>5607</v>
      </c>
      <c r="B5489" s="2" t="s">
        <v>14130</v>
      </c>
      <c r="C5489" s="2" t="s">
        <v>14131</v>
      </c>
      <c r="D5489" s="3">
        <v>14273</v>
      </c>
      <c r="E5489" s="3">
        <v>14257</v>
      </c>
      <c r="F5489" s="3">
        <v>57300</v>
      </c>
      <c r="G5489" s="3">
        <v>16984</v>
      </c>
      <c r="H5489" s="3">
        <v>48.789099999999998</v>
      </c>
      <c r="I5489" s="30">
        <v>877.44876999999997</v>
      </c>
      <c r="J5489" s="30">
        <v>877.44756229999996</v>
      </c>
      <c r="K5489" s="30">
        <v>1.2099999999999999E-3</v>
      </c>
      <c r="L5489" s="3">
        <v>2</v>
      </c>
      <c r="M5489" s="3">
        <v>2</v>
      </c>
      <c r="N5489" s="10">
        <f t="shared" si="595"/>
        <v>1</v>
      </c>
      <c r="O5489" s="35">
        <v>2</v>
      </c>
      <c r="P5489" s="17"/>
      <c r="Q5489" s="40">
        <v>1753.89417</v>
      </c>
      <c r="R5489" s="40">
        <v>877.45072000000005</v>
      </c>
      <c r="S5489" s="18">
        <f t="shared" si="596"/>
        <v>-2.2223470283082611</v>
      </c>
      <c r="T5489" s="18">
        <f t="shared" si="597"/>
        <v>-3.5987206211284097</v>
      </c>
      <c r="U5489" s="18">
        <f t="shared" si="598"/>
        <v>-3.5557552452413916</v>
      </c>
      <c r="V5489" s="30">
        <v>877.44759999999997</v>
      </c>
      <c r="W5489" s="3" t="s">
        <v>47</v>
      </c>
      <c r="X5489" s="3" t="s">
        <v>47</v>
      </c>
      <c r="Y5489" s="3" t="s">
        <v>47</v>
      </c>
      <c r="Z5489" s="3" t="s">
        <v>47</v>
      </c>
      <c r="AA5489" s="3" t="s">
        <v>47</v>
      </c>
      <c r="AB5489" s="12" t="s">
        <v>47</v>
      </c>
      <c r="AC5489" s="3" t="s">
        <v>47</v>
      </c>
      <c r="AD5489" s="3" t="s">
        <v>47</v>
      </c>
      <c r="AE5489" s="3" t="s">
        <v>47</v>
      </c>
      <c r="AG5489" s="3" t="s">
        <v>47</v>
      </c>
      <c r="AH5489" s="3" t="s">
        <v>47</v>
      </c>
      <c r="AI5489" s="3" t="s">
        <v>47</v>
      </c>
      <c r="AJ5489" s="3" t="s">
        <v>47</v>
      </c>
      <c r="AK5489" s="3" t="s">
        <v>47</v>
      </c>
      <c r="AL5489" s="3" t="s">
        <v>47</v>
      </c>
      <c r="AM5489" s="3" t="s">
        <v>47</v>
      </c>
      <c r="AU5489" s="3">
        <v>0</v>
      </c>
      <c r="AV5489" s="3">
        <v>16</v>
      </c>
      <c r="AW5489" s="3">
        <v>1</v>
      </c>
      <c r="AX5489" s="3">
        <v>16</v>
      </c>
      <c r="AY5489" s="3">
        <v>100</v>
      </c>
      <c r="AZ5489" s="6" t="str">
        <f t="shared" si="599"/>
        <v>2728.11</v>
      </c>
      <c r="BC5489" s="12" t="s">
        <v>14132</v>
      </c>
      <c r="BJ5489" s="12">
        <f t="shared" si="600"/>
        <v>0</v>
      </c>
      <c r="BK5489" s="12">
        <f t="shared" si="601"/>
        <v>0</v>
      </c>
      <c r="CQ5489" s="3" t="str">
        <f>CONCATENATE(baseURL!$A$1,baseURL!$B$1,baseURL!$C$1,".",C5489,".",L5489,".pkl&amp;seq=",BC5489)</f>
        <v>http://proteomics.broadinstitute.org/millscripts/viewfeed.pl?side=xl&amp;cycle=1&amp;fixedMods=iaaC&amp;file=msdataSM/iPRG2012_nd/cpick_in/iPRG2012_nd.2728.11.2.pkl&amp;seq=MLFLYGASDQAVPSVR</v>
      </c>
    </row>
    <row r="5490" spans="1:95" x14ac:dyDescent="0.2">
      <c r="A5490" s="3">
        <v>1804</v>
      </c>
      <c r="B5490" s="2" t="s">
        <v>14133</v>
      </c>
      <c r="C5490" s="2" t="s">
        <v>14134</v>
      </c>
      <c r="D5490" s="3">
        <v>14267</v>
      </c>
      <c r="E5490" s="3">
        <v>14251</v>
      </c>
      <c r="F5490" s="3">
        <v>57294</v>
      </c>
      <c r="G5490" s="3">
        <v>16978</v>
      </c>
      <c r="H5490" s="3">
        <v>48.7791</v>
      </c>
      <c r="I5490" s="30">
        <v>597.33298000000002</v>
      </c>
      <c r="J5490" s="30">
        <v>597.33082300000001</v>
      </c>
      <c r="K5490" s="30">
        <v>2.16E-3</v>
      </c>
      <c r="L5490" s="3">
        <v>3</v>
      </c>
      <c r="M5490" s="3">
        <v>3</v>
      </c>
      <c r="N5490" s="10">
        <f t="shared" si="595"/>
        <v>1</v>
      </c>
      <c r="O5490" s="35">
        <v>3</v>
      </c>
      <c r="P5490" s="17"/>
      <c r="Q5490" s="40">
        <v>1789.9806699999999</v>
      </c>
      <c r="R5490" s="40">
        <v>597.33173999999997</v>
      </c>
      <c r="S5490" s="18">
        <f t="shared" si="596"/>
        <v>2.0758983945044216</v>
      </c>
      <c r="T5490" s="18">
        <f t="shared" si="597"/>
        <v>-1.5351603448337341</v>
      </c>
      <c r="U5490" s="18">
        <f t="shared" si="598"/>
        <v>-1.4062537509317135</v>
      </c>
      <c r="V5490" s="30">
        <v>597.33090000000004</v>
      </c>
      <c r="W5490" s="3" t="s">
        <v>47</v>
      </c>
      <c r="Z5490" s="3" t="s">
        <v>47</v>
      </c>
      <c r="AB5490" s="12" t="s">
        <v>52</v>
      </c>
      <c r="AC5490" s="3" t="s">
        <v>48</v>
      </c>
      <c r="AD5490" s="3" t="s">
        <v>47</v>
      </c>
      <c r="AE5490" s="3" t="s">
        <v>47</v>
      </c>
      <c r="AG5490" s="3" t="s">
        <v>47</v>
      </c>
      <c r="AH5490" s="3" t="s">
        <v>52</v>
      </c>
      <c r="AI5490" s="3" t="s">
        <v>52</v>
      </c>
      <c r="AK5490" s="3" t="s">
        <v>48</v>
      </c>
      <c r="AL5490" s="3" t="s">
        <v>52</v>
      </c>
      <c r="AU5490" s="3">
        <v>0</v>
      </c>
      <c r="AV5490" s="3">
        <v>5</v>
      </c>
      <c r="AW5490" s="3">
        <v>1</v>
      </c>
      <c r="AX5490" s="3">
        <v>5</v>
      </c>
      <c r="AY5490" s="3">
        <v>100</v>
      </c>
      <c r="AZ5490" s="6" t="str">
        <f t="shared" si="599"/>
        <v>2728.5</v>
      </c>
      <c r="BB5490" s="12" t="s">
        <v>79</v>
      </c>
      <c r="BC5490" s="12" t="s">
        <v>14135</v>
      </c>
      <c r="BJ5490" s="12">
        <f t="shared" si="600"/>
        <v>0</v>
      </c>
      <c r="BK5490" s="12">
        <f t="shared" si="601"/>
        <v>0</v>
      </c>
      <c r="BO5490" s="3" t="s">
        <v>54</v>
      </c>
      <c r="BP5490" s="3" t="s">
        <v>54</v>
      </c>
      <c r="BR5490" s="3" t="s">
        <v>54</v>
      </c>
      <c r="CQ5490" s="3" t="str">
        <f>CONCATENATE(baseURL!$A$1,baseURL!$B$1,"+Acetyl",baseURL!$C$1,".",C5490,".",L5490,".pkl&amp;seq=",BC5490,"&amp;varMods=Deamidated-Q+Deamidated-N")</f>
        <v>http://proteomics.broadinstitute.org/millscripts/viewfeed.pl?side=xl&amp;cycle=1&amp;fixedMods=iaaC+Acetyl&amp;file=msdataSM/iPRG2012_nd/cpick_in/iPRG2012_nd.2728.5.3.pkl&amp;seq=SqPVVVLDAKDHLLGR&amp;varMods=Deamidated-Q+Deamidated-N</v>
      </c>
    </row>
    <row r="5491" spans="1:95" x14ac:dyDescent="0.2">
      <c r="A5491" s="3">
        <v>5690</v>
      </c>
      <c r="B5491" s="2" t="s">
        <v>14136</v>
      </c>
      <c r="C5491" s="2" t="s">
        <v>14137</v>
      </c>
      <c r="D5491" s="3">
        <v>14268</v>
      </c>
      <c r="E5491" s="3">
        <v>14252</v>
      </c>
      <c r="F5491" s="3">
        <v>57295</v>
      </c>
      <c r="G5491" s="3">
        <v>16979</v>
      </c>
      <c r="H5491" s="3">
        <v>48.780799999999999</v>
      </c>
      <c r="I5491" s="30">
        <v>607.08407</v>
      </c>
      <c r="J5491" s="30">
        <v>607.08188729999995</v>
      </c>
      <c r="K5491" s="30">
        <v>2.1800000000000001E-3</v>
      </c>
      <c r="L5491" s="3">
        <v>4</v>
      </c>
      <c r="M5491" s="3">
        <v>4</v>
      </c>
      <c r="N5491" s="10">
        <f t="shared" si="595"/>
        <v>1</v>
      </c>
      <c r="O5491" s="35">
        <v>4</v>
      </c>
      <c r="P5491" s="17"/>
      <c r="Q5491" s="40">
        <v>2425.3085500000002</v>
      </c>
      <c r="R5491" s="40">
        <v>607.08258999999998</v>
      </c>
      <c r="S5491" s="18">
        <f t="shared" si="596"/>
        <v>2.4378890523199237</v>
      </c>
      <c r="T5491" s="18">
        <f t="shared" si="597"/>
        <v>-1.1575031331955572</v>
      </c>
      <c r="U5491" s="18">
        <f t="shared" si="598"/>
        <v>-1.4660278760863539</v>
      </c>
      <c r="V5491" s="30">
        <v>607.08169999999996</v>
      </c>
      <c r="W5491" s="3" t="s">
        <v>47</v>
      </c>
      <c r="X5491" s="3" t="s">
        <v>47</v>
      </c>
      <c r="Y5491" s="3" t="s">
        <v>47</v>
      </c>
      <c r="Z5491" s="3" t="s">
        <v>47</v>
      </c>
      <c r="AA5491" s="3" t="s">
        <v>48</v>
      </c>
      <c r="AB5491" s="12" t="s">
        <v>47</v>
      </c>
      <c r="AC5491" s="3" t="s">
        <v>47</v>
      </c>
      <c r="AD5491" s="3" t="s">
        <v>47</v>
      </c>
      <c r="AE5491" s="3" t="s">
        <v>47</v>
      </c>
      <c r="AF5491" s="3" t="s">
        <v>47</v>
      </c>
      <c r="AG5491" s="3" t="s">
        <v>47</v>
      </c>
      <c r="AI5491" s="3" t="s">
        <v>47</v>
      </c>
      <c r="AJ5491" s="3" t="s">
        <v>47</v>
      </c>
      <c r="AK5491" s="3" t="s">
        <v>47</v>
      </c>
      <c r="AL5491" s="3" t="s">
        <v>47</v>
      </c>
      <c r="AM5491" s="3" t="s">
        <v>47</v>
      </c>
      <c r="AN5491" s="3" t="s">
        <v>47</v>
      </c>
      <c r="AU5491" s="3">
        <v>0</v>
      </c>
      <c r="AV5491" s="3">
        <v>16</v>
      </c>
      <c r="AW5491" s="3">
        <v>1</v>
      </c>
      <c r="AX5491" s="3">
        <v>16</v>
      </c>
      <c r="AY5491" s="3">
        <v>100</v>
      </c>
      <c r="AZ5491" s="6" t="str">
        <f t="shared" si="599"/>
        <v>2728.6</v>
      </c>
      <c r="BC5491" s="12" t="s">
        <v>14138</v>
      </c>
      <c r="BJ5491" s="12">
        <f t="shared" si="600"/>
        <v>0</v>
      </c>
      <c r="BK5491" s="12">
        <f t="shared" si="601"/>
        <v>0</v>
      </c>
      <c r="CQ5491" s="3" t="str">
        <f>CONCATENATE(baseURL!$A$1,baseURL!$B$1,baseURL!$C$1,".",C5491,".",L5491,".pkl&amp;seq=",BC5491)</f>
        <v>http://proteomics.broadinstitute.org/millscripts/viewfeed.pl?side=xl&amp;cycle=1&amp;fixedMods=iaaC&amp;file=msdataSM/iPRG2012_nd/cpick_in/iPRG2012_nd.2728.6.4.pkl&amp;seq=SEELYPGRPLALALDTKGPELR</v>
      </c>
    </row>
    <row r="5492" spans="1:95" x14ac:dyDescent="0.2">
      <c r="A5492" s="3">
        <v>2454</v>
      </c>
      <c r="B5492" s="2" t="s">
        <v>14125</v>
      </c>
      <c r="C5492" s="2" t="s">
        <v>14126</v>
      </c>
      <c r="D5492" s="3">
        <v>14271</v>
      </c>
      <c r="E5492" s="3">
        <v>14255</v>
      </c>
      <c r="F5492" s="3">
        <v>57298</v>
      </c>
      <c r="G5492" s="3">
        <v>16982</v>
      </c>
      <c r="H5492" s="3">
        <v>48.785800000000002</v>
      </c>
      <c r="I5492" s="30">
        <v>738.37607000000003</v>
      </c>
      <c r="J5492" s="30">
        <v>738.89944309999998</v>
      </c>
      <c r="K5492" s="30">
        <v>-0.52337</v>
      </c>
      <c r="L5492" s="3">
        <v>0</v>
      </c>
      <c r="M5492" s="3">
        <v>2</v>
      </c>
      <c r="N5492" s="10">
        <f t="shared" si="595"/>
        <v>1</v>
      </c>
      <c r="O5492" s="35">
        <v>2</v>
      </c>
      <c r="P5492" s="17"/>
      <c r="Q5492" s="40">
        <v>1476.7944399999999</v>
      </c>
      <c r="R5492" s="40">
        <v>738.90085999999997</v>
      </c>
      <c r="S5492" s="18">
        <f t="shared" si="596"/>
        <v>-710.23059845936439</v>
      </c>
      <c r="T5492" s="18">
        <f t="shared" si="597"/>
        <v>-1.9175779548843257</v>
      </c>
      <c r="U5492" s="18">
        <f t="shared" si="598"/>
        <v>-1.569899377182282</v>
      </c>
      <c r="V5492" s="30">
        <v>738.89970000000005</v>
      </c>
      <c r="W5492" s="3" t="s">
        <v>47</v>
      </c>
      <c r="Z5492" s="3" t="s">
        <v>47</v>
      </c>
      <c r="AA5492" s="3" t="s">
        <v>47</v>
      </c>
      <c r="AB5492" s="12" t="s">
        <v>47</v>
      </c>
      <c r="AC5492" s="3" t="s">
        <v>47</v>
      </c>
      <c r="AD5492" s="3" t="s">
        <v>47</v>
      </c>
      <c r="AE5492" s="3" t="s">
        <v>47</v>
      </c>
      <c r="AF5492" s="3" t="s">
        <v>48</v>
      </c>
      <c r="AG5492" s="3" t="s">
        <v>52</v>
      </c>
      <c r="AH5492" s="3" t="s">
        <v>47</v>
      </c>
      <c r="AI5492" s="3" t="s">
        <v>48</v>
      </c>
      <c r="AK5492" s="3" t="s">
        <v>52</v>
      </c>
      <c r="AL5492" s="3" t="s">
        <v>48</v>
      </c>
      <c r="AU5492" s="3">
        <v>0</v>
      </c>
      <c r="AV5492" s="3">
        <v>8</v>
      </c>
      <c r="AW5492" s="3">
        <v>1</v>
      </c>
      <c r="AX5492" s="3">
        <v>8</v>
      </c>
      <c r="AY5492" s="3">
        <v>100</v>
      </c>
      <c r="AZ5492" s="6" t="str">
        <f t="shared" si="599"/>
        <v>2728.9</v>
      </c>
      <c r="BC5492" s="12" t="s">
        <v>14106</v>
      </c>
      <c r="BJ5492" s="12">
        <f t="shared" si="600"/>
        <v>0</v>
      </c>
      <c r="BK5492" s="12">
        <f t="shared" si="601"/>
        <v>0</v>
      </c>
      <c r="CQ5492" s="3" t="str">
        <f>CONCATENATE(baseURL!$A$1,baseURL!$B$1,baseURL!$C$1,".",C5492,".",L5492,".pkl&amp;seq=",BC5492)</f>
        <v>http://proteomics.broadinstitute.org/millscripts/viewfeed.pl?side=xl&amp;cycle=1&amp;fixedMods=iaaC&amp;file=msdataSM/iPRG2012_nd/cpick_in/iPRG2012_nd.2728.9.0.pkl&amp;seq=FVDESLLSTLPAGK</v>
      </c>
    </row>
    <row r="5493" spans="1:95" x14ac:dyDescent="0.2">
      <c r="A5493" s="3">
        <v>7464</v>
      </c>
      <c r="B5493" s="2" t="s">
        <v>14141</v>
      </c>
      <c r="C5493" s="2" t="s">
        <v>14142</v>
      </c>
      <c r="D5493" s="3">
        <v>14276</v>
      </c>
      <c r="E5493" s="3">
        <v>14260</v>
      </c>
      <c r="F5493" s="3">
        <v>57313</v>
      </c>
      <c r="G5493" s="3">
        <v>16988</v>
      </c>
      <c r="H5493" s="3">
        <v>48.8063</v>
      </c>
      <c r="I5493" s="30">
        <v>574.96009000000004</v>
      </c>
      <c r="J5493" s="30">
        <v>574.96125559999996</v>
      </c>
      <c r="K5493" s="30">
        <v>-1.17E-3</v>
      </c>
      <c r="L5493" s="3">
        <v>3</v>
      </c>
      <c r="M5493" s="3">
        <v>3</v>
      </c>
      <c r="N5493" s="10">
        <f t="shared" si="595"/>
        <v>1</v>
      </c>
      <c r="O5493" s="35">
        <v>3</v>
      </c>
      <c r="Q5493" s="40">
        <v>1779.89456</v>
      </c>
      <c r="R5493" s="32">
        <v>574.96254999999996</v>
      </c>
      <c r="S5493" s="18">
        <f t="shared" si="596"/>
        <v>-4.2785395325803162</v>
      </c>
      <c r="T5493" s="18">
        <f t="shared" si="597"/>
        <v>-2.2512770614471069</v>
      </c>
      <c r="U5493" s="18">
        <f t="shared" si="598"/>
        <v>-2.3479790118542208</v>
      </c>
      <c r="V5493" s="30">
        <v>574.96119999999996</v>
      </c>
      <c r="W5493" s="3" t="s">
        <v>47</v>
      </c>
      <c r="AB5493" s="12" t="s">
        <v>52</v>
      </c>
      <c r="AD5493" s="3" t="s">
        <v>47</v>
      </c>
      <c r="AF5493" s="3" t="s">
        <v>52</v>
      </c>
      <c r="AG5493" s="3" t="s">
        <v>65</v>
      </c>
      <c r="AH5493" s="3" t="s">
        <v>47</v>
      </c>
      <c r="AJ5493" s="3" t="s">
        <v>47</v>
      </c>
      <c r="AK5493" s="3" t="s">
        <v>47</v>
      </c>
      <c r="AL5493" s="3" t="s">
        <v>52</v>
      </c>
      <c r="AU5493" s="3">
        <v>1</v>
      </c>
      <c r="AV5493" s="3">
        <v>5</v>
      </c>
      <c r="AW5493" s="3">
        <v>2</v>
      </c>
      <c r="AX5493" s="3">
        <v>4</v>
      </c>
      <c r="AY5493" s="3">
        <v>80</v>
      </c>
      <c r="AZ5493" s="6" t="str">
        <f t="shared" si="599"/>
        <v>2729.3</v>
      </c>
      <c r="BC5493" s="12" t="s">
        <v>20236</v>
      </c>
      <c r="BI5493" s="12" t="s">
        <v>594</v>
      </c>
      <c r="BJ5493" s="12">
        <f t="shared" si="600"/>
        <v>0</v>
      </c>
      <c r="BK5493" s="12">
        <f t="shared" si="601"/>
        <v>1</v>
      </c>
      <c r="BR5493" s="3" t="s">
        <v>594</v>
      </c>
      <c r="BZ5493" s="3" t="s">
        <v>20277</v>
      </c>
      <c r="CC5493" s="3" t="s">
        <v>14143</v>
      </c>
      <c r="CQ5493" s="3" t="str">
        <f>CONCATENATE(baseURL!$A$1,baseURL!$B$1,baseURL!$C$1,".",C5493,".",L5493,".pkl&amp;seq=",BC5493,"&amp;varMods=ReducedCys-C")</f>
        <v>http://proteomics.broadinstitute.org/millscripts/viewfeed.pl?side=xl&amp;cycle=1&amp;fixedMods=iaaC&amp;file=msdataSM/iPRG2012_nd/cpick_in/iPRG2012_nd.2729.3.3.pkl&amp;seq=VNcKENTLLGEFDLK&amp;varMods=ReducedCys-C</v>
      </c>
    </row>
    <row r="5494" spans="1:95" x14ac:dyDescent="0.2">
      <c r="A5494" s="3">
        <v>1634</v>
      </c>
      <c r="B5494" s="2" t="s">
        <v>14144</v>
      </c>
      <c r="C5494" s="2" t="s">
        <v>14145</v>
      </c>
      <c r="D5494" s="3">
        <v>14277</v>
      </c>
      <c r="E5494" s="3">
        <v>14261</v>
      </c>
      <c r="F5494" s="3">
        <v>57314</v>
      </c>
      <c r="G5494" s="3">
        <v>16989</v>
      </c>
      <c r="H5494" s="3">
        <v>48.809699999999999</v>
      </c>
      <c r="I5494" s="30">
        <v>622.32698000000005</v>
      </c>
      <c r="J5494" s="30">
        <v>622.67510849999996</v>
      </c>
      <c r="K5494" s="30">
        <v>-0.34813</v>
      </c>
      <c r="L5494" s="3">
        <v>0</v>
      </c>
      <c r="M5494" s="3">
        <v>3</v>
      </c>
      <c r="N5494" s="10">
        <f t="shared" si="595"/>
        <v>1</v>
      </c>
      <c r="O5494" s="35">
        <v>3</v>
      </c>
      <c r="P5494" s="17"/>
      <c r="Q5494" s="40">
        <v>1864.9551899999999</v>
      </c>
      <c r="R5494" s="40">
        <v>622.32325000000003</v>
      </c>
      <c r="S5494" s="18">
        <f t="shared" si="596"/>
        <v>5.9936696885720764</v>
      </c>
      <c r="T5494" s="18">
        <f t="shared" si="597"/>
        <v>565.39507402292099</v>
      </c>
      <c r="U5494" s="18">
        <f t="shared" si="598"/>
        <v>8.2754420632007548</v>
      </c>
      <c r="V5494" s="30">
        <v>622.32839999999999</v>
      </c>
      <c r="X5494" s="3" t="s">
        <v>47</v>
      </c>
      <c r="Y5494" s="3" t="s">
        <v>47</v>
      </c>
      <c r="AA5494" s="3" t="s">
        <v>47</v>
      </c>
      <c r="AB5494" s="12" t="s">
        <v>52</v>
      </c>
      <c r="AC5494" s="3" t="s">
        <v>52</v>
      </c>
      <c r="AD5494" s="3" t="s">
        <v>47</v>
      </c>
      <c r="AG5494" s="3" t="s">
        <v>47</v>
      </c>
      <c r="AK5494" s="3" t="s">
        <v>52</v>
      </c>
      <c r="AL5494" s="3" t="s">
        <v>52</v>
      </c>
      <c r="AM5494" s="3" t="s">
        <v>47</v>
      </c>
      <c r="AO5494" s="3" t="s">
        <v>48</v>
      </c>
      <c r="AU5494" s="3">
        <v>0</v>
      </c>
      <c r="AV5494" s="3">
        <v>6</v>
      </c>
      <c r="AW5494" s="3">
        <v>3</v>
      </c>
      <c r="AX5494" s="3">
        <v>3</v>
      </c>
      <c r="AY5494" s="3">
        <v>50</v>
      </c>
      <c r="AZ5494" s="6" t="str">
        <f t="shared" si="599"/>
        <v>2729.4</v>
      </c>
      <c r="BC5494" s="12" t="s">
        <v>14146</v>
      </c>
      <c r="BJ5494" s="12">
        <f t="shared" si="600"/>
        <v>0</v>
      </c>
      <c r="BK5494" s="12">
        <f t="shared" si="601"/>
        <v>0</v>
      </c>
      <c r="BP5494" s="3" t="s">
        <v>54</v>
      </c>
      <c r="BR5494" s="3" t="s">
        <v>54</v>
      </c>
      <c r="CQ5494" s="3" t="str">
        <f>CONCATENATE(baseURL!$A$1,baseURL!$B$1,baseURL!$C$1,".",C5494,".",L5494,".pkl&amp;seq=",BC5494,"&amp;varMods=Deamidated-N")</f>
        <v>http://proteomics.broadinstitute.org/millscripts/viewfeed.pl?side=xl&amp;cycle=1&amp;fixedMods=iaaC&amp;file=msdataSM/iPRG2012_nd/cpick_in/iPRG2012_nd.2729.4.0.pkl&amp;seq=LAQNDGLLKnVWSYSR&amp;varMods=Deamidated-N</v>
      </c>
    </row>
    <row r="5495" spans="1:95" x14ac:dyDescent="0.2">
      <c r="A5495" s="3">
        <v>2041</v>
      </c>
      <c r="B5495" s="2" t="s">
        <v>14147</v>
      </c>
      <c r="C5495" s="2" t="s">
        <v>14148</v>
      </c>
      <c r="D5495" s="3">
        <v>14278</v>
      </c>
      <c r="E5495" s="3">
        <v>14262</v>
      </c>
      <c r="F5495" s="3">
        <v>57315</v>
      </c>
      <c r="G5495" s="3">
        <v>16990</v>
      </c>
      <c r="H5495" s="3">
        <v>48.813000000000002</v>
      </c>
      <c r="I5495" s="30">
        <v>902.80629999999996</v>
      </c>
      <c r="J5495" s="30">
        <v>902.80307049999999</v>
      </c>
      <c r="K5495" s="30">
        <v>3.2299999999999998E-3</v>
      </c>
      <c r="L5495" s="3">
        <v>0</v>
      </c>
      <c r="M5495" s="3">
        <v>3</v>
      </c>
      <c r="N5495" s="10">
        <f t="shared" si="595"/>
        <v>1</v>
      </c>
      <c r="O5495" s="35">
        <v>3</v>
      </c>
      <c r="P5495" s="17"/>
      <c r="Q5495" s="40">
        <v>2706.39849</v>
      </c>
      <c r="R5495" s="40">
        <v>902.80435</v>
      </c>
      <c r="S5495" s="18">
        <f t="shared" si="596"/>
        <v>2.1599364247250885</v>
      </c>
      <c r="T5495" s="18">
        <f t="shared" si="597"/>
        <v>-1.4172505925670915</v>
      </c>
      <c r="U5495" s="18">
        <f t="shared" si="598"/>
        <v>-1.6061065722347048</v>
      </c>
      <c r="V5495" s="30">
        <v>902.80290000000002</v>
      </c>
      <c r="W5495" s="3" t="s">
        <v>47</v>
      </c>
      <c r="X5495" s="3" t="s">
        <v>47</v>
      </c>
      <c r="Y5495" s="3" t="s">
        <v>47</v>
      </c>
      <c r="Z5495" s="3" t="s">
        <v>47</v>
      </c>
      <c r="AA5495" s="3" t="s">
        <v>47</v>
      </c>
      <c r="AB5495" s="12" t="s">
        <v>47</v>
      </c>
      <c r="AC5495" s="3" t="s">
        <v>47</v>
      </c>
      <c r="AD5495" s="3" t="s">
        <v>47</v>
      </c>
      <c r="AE5495" s="3" t="s">
        <v>47</v>
      </c>
      <c r="AF5495" s="3" t="s">
        <v>52</v>
      </c>
      <c r="AG5495" s="3" t="s">
        <v>47</v>
      </c>
      <c r="AI5495" s="3" t="s">
        <v>48</v>
      </c>
      <c r="AK5495" s="3" t="s">
        <v>47</v>
      </c>
      <c r="AL5495" s="3" t="s">
        <v>52</v>
      </c>
      <c r="AM5495" s="3" t="s">
        <v>47</v>
      </c>
      <c r="AO5495" s="3" t="s">
        <v>47</v>
      </c>
      <c r="AQ5495" s="3" t="s">
        <v>47</v>
      </c>
      <c r="AU5495" s="3">
        <v>0</v>
      </c>
      <c r="AV5495" s="3">
        <v>14</v>
      </c>
      <c r="AW5495" s="3">
        <v>3</v>
      </c>
      <c r="AX5495" s="3">
        <v>10</v>
      </c>
      <c r="AY5495" s="3">
        <v>71.430000000000007</v>
      </c>
      <c r="AZ5495" s="6" t="str">
        <f t="shared" si="599"/>
        <v>2729.5</v>
      </c>
      <c r="BC5495" s="12" t="s">
        <v>14149</v>
      </c>
      <c r="BJ5495" s="12">
        <f t="shared" si="600"/>
        <v>0</v>
      </c>
      <c r="BK5495" s="12">
        <f t="shared" si="601"/>
        <v>0</v>
      </c>
      <c r="BP5495" s="3" t="s">
        <v>54</v>
      </c>
      <c r="BR5495" s="3" t="s">
        <v>54</v>
      </c>
      <c r="BX5495" s="3" t="s">
        <v>14150</v>
      </c>
      <c r="BZ5495" s="3" t="s">
        <v>14151</v>
      </c>
      <c r="CG5495" s="3" t="s">
        <v>14150</v>
      </c>
      <c r="CM5495" s="3" t="s">
        <v>14151</v>
      </c>
      <c r="CQ5495" s="3" t="str">
        <f>CONCATENATE(baseURL!$A$1,baseURL!$B$1,baseURL!$C$1,".",C5495,".",L5495,".pkl&amp;seq=",BC5495,"&amp;varMods=Deamidated-N")</f>
        <v>http://proteomics.broadinstitute.org/millscripts/viewfeed.pl?side=xl&amp;cycle=1&amp;fixedMods=iaaC&amp;file=msdataSM/iPRG2012_nd/cpick_in/iPRG2012_nd.2729.5.0.pkl&amp;seq=VKNYEnGFLNNPLVLSPTTTVGEAK&amp;varMods=Deamidated-N</v>
      </c>
    </row>
    <row r="5496" spans="1:95" x14ac:dyDescent="0.2">
      <c r="A5496" s="3">
        <v>5684</v>
      </c>
      <c r="B5496" s="2" t="s">
        <v>14152</v>
      </c>
      <c r="C5496" s="2" t="s">
        <v>14141</v>
      </c>
      <c r="D5496" s="3">
        <v>14282</v>
      </c>
      <c r="E5496" s="3">
        <v>14266</v>
      </c>
      <c r="F5496" s="3">
        <v>57335</v>
      </c>
      <c r="G5496" s="3">
        <v>16995</v>
      </c>
      <c r="H5496" s="3">
        <v>48.830199999999998</v>
      </c>
      <c r="I5496" s="30">
        <v>812.09837000000005</v>
      </c>
      <c r="J5496" s="30">
        <v>812.10066959999995</v>
      </c>
      <c r="K5496" s="30">
        <v>-2.3E-3</v>
      </c>
      <c r="L5496" s="3">
        <v>3</v>
      </c>
      <c r="M5496" s="3">
        <v>3</v>
      </c>
      <c r="N5496" s="10">
        <f t="shared" si="595"/>
        <v>1</v>
      </c>
      <c r="O5496" s="35">
        <v>3</v>
      </c>
      <c r="P5496" s="17"/>
      <c r="Q5496" s="40">
        <v>2434.2897899999998</v>
      </c>
      <c r="R5496" s="40">
        <v>812.10145</v>
      </c>
      <c r="S5496" s="18">
        <f t="shared" si="596"/>
        <v>-3.7926296030556927</v>
      </c>
      <c r="T5496" s="18">
        <f t="shared" si="597"/>
        <v>-0.96096368262032428</v>
      </c>
      <c r="U5496" s="18">
        <f t="shared" si="598"/>
        <v>-1.1698045853617232</v>
      </c>
      <c r="V5496" s="30">
        <v>812.10050000000001</v>
      </c>
      <c r="W5496" s="3" t="s">
        <v>47</v>
      </c>
      <c r="X5496" s="3" t="s">
        <v>47</v>
      </c>
      <c r="Y5496" s="3" t="s">
        <v>47</v>
      </c>
      <c r="Z5496" s="3" t="s">
        <v>47</v>
      </c>
      <c r="AA5496" s="3" t="s">
        <v>47</v>
      </c>
      <c r="AB5496" s="12" t="s">
        <v>47</v>
      </c>
      <c r="AC5496" s="3" t="s">
        <v>47</v>
      </c>
      <c r="AD5496" s="3" t="s">
        <v>47</v>
      </c>
      <c r="AE5496" s="3" t="s">
        <v>47</v>
      </c>
      <c r="AF5496" s="3" t="s">
        <v>47</v>
      </c>
      <c r="AG5496" s="3" t="s">
        <v>47</v>
      </c>
      <c r="AI5496" s="3" t="s">
        <v>47</v>
      </c>
      <c r="AJ5496" s="3" t="s">
        <v>47</v>
      </c>
      <c r="AK5496" s="3" t="s">
        <v>47</v>
      </c>
      <c r="AL5496" s="3" t="s">
        <v>48</v>
      </c>
      <c r="AM5496" s="3" t="s">
        <v>47</v>
      </c>
      <c r="AN5496" s="3" t="s">
        <v>47</v>
      </c>
      <c r="AU5496" s="3">
        <v>0</v>
      </c>
      <c r="AV5496" s="3">
        <v>16</v>
      </c>
      <c r="AW5496" s="3">
        <v>1</v>
      </c>
      <c r="AX5496" s="3">
        <v>16</v>
      </c>
      <c r="AY5496" s="3">
        <v>100</v>
      </c>
      <c r="AZ5496" s="6" t="str">
        <f t="shared" si="599"/>
        <v>2730.4</v>
      </c>
      <c r="BC5496" s="12" t="s">
        <v>14153</v>
      </c>
      <c r="BJ5496" s="12">
        <f t="shared" si="600"/>
        <v>0</v>
      </c>
      <c r="BK5496" s="12">
        <f t="shared" si="601"/>
        <v>0</v>
      </c>
      <c r="CQ5496" s="3" t="str">
        <f>CONCATENATE(baseURL!$A$1,baseURL!$B$1,baseURL!$C$1,".",C5496,".",L5496,".pkl&amp;seq=",BC5496)</f>
        <v>http://proteomics.broadinstitute.org/millscripts/viewfeed.pl?side=xl&amp;cycle=1&amp;fixedMods=iaaC&amp;file=msdataSM/iPRG2012_nd/cpick_in/iPRG2012_nd.2730.4.3.pkl&amp;seq=MKYLQTEQQLELPEGVTVSLK</v>
      </c>
    </row>
    <row r="5497" spans="1:95" x14ac:dyDescent="0.2">
      <c r="A5497" s="3">
        <v>1458</v>
      </c>
      <c r="B5497" s="2" t="s">
        <v>14154</v>
      </c>
      <c r="C5497" s="2" t="s">
        <v>14144</v>
      </c>
      <c r="D5497" s="3">
        <v>14283</v>
      </c>
      <c r="E5497" s="3">
        <v>14267</v>
      </c>
      <c r="F5497" s="3">
        <v>57336</v>
      </c>
      <c r="G5497" s="3">
        <v>16996</v>
      </c>
      <c r="H5497" s="3">
        <v>48.833500000000001</v>
      </c>
      <c r="I5497" s="30">
        <v>832.40066000000002</v>
      </c>
      <c r="J5497" s="30">
        <v>832.40775740000004</v>
      </c>
      <c r="K5497" s="30">
        <v>-7.1000000000000004E-3</v>
      </c>
      <c r="L5497" s="3">
        <v>0</v>
      </c>
      <c r="M5497" s="3">
        <v>2</v>
      </c>
      <c r="N5497" s="10">
        <f t="shared" si="595"/>
        <v>1</v>
      </c>
      <c r="O5497" s="35">
        <v>2</v>
      </c>
      <c r="P5497" s="17"/>
      <c r="Q5497" s="40">
        <v>1663.80746</v>
      </c>
      <c r="R5497" s="40">
        <v>832.40737000000001</v>
      </c>
      <c r="S5497" s="18">
        <f t="shared" si="596"/>
        <v>-8.0609569807127208</v>
      </c>
      <c r="T5497" s="18">
        <f t="shared" si="597"/>
        <v>0.46539712883891599</v>
      </c>
      <c r="U5497" s="18">
        <f t="shared" si="598"/>
        <v>0.51657399421816252</v>
      </c>
      <c r="V5497" s="30">
        <v>832.40779999999995</v>
      </c>
      <c r="X5497" s="3" t="s">
        <v>47</v>
      </c>
      <c r="Y5497" s="3" t="s">
        <v>47</v>
      </c>
      <c r="AA5497" s="3" t="s">
        <v>47</v>
      </c>
      <c r="AB5497" s="12" t="s">
        <v>52</v>
      </c>
      <c r="AF5497" s="3" t="s">
        <v>65</v>
      </c>
      <c r="AU5497" s="3">
        <v>1</v>
      </c>
      <c r="AV5497" s="3">
        <v>3</v>
      </c>
      <c r="AW5497" s="3">
        <v>1</v>
      </c>
      <c r="AX5497" s="3">
        <v>3</v>
      </c>
      <c r="AY5497" s="3">
        <v>100</v>
      </c>
      <c r="AZ5497" s="6" t="str">
        <f t="shared" si="599"/>
        <v>2730.5</v>
      </c>
      <c r="BC5497" s="12" t="s">
        <v>11094</v>
      </c>
      <c r="BJ5497" s="12">
        <f t="shared" si="600"/>
        <v>0</v>
      </c>
      <c r="BK5497" s="12">
        <f t="shared" si="601"/>
        <v>0</v>
      </c>
      <c r="CB5497" s="3" t="s">
        <v>14155</v>
      </c>
      <c r="CQ5497" s="3" t="str">
        <f>CONCATENATE(baseURL!$A$1,baseURL!$B$1,baseURL!$C$1,".",C5497,".",L5497,".pkl&amp;seq=",BC5497)</f>
        <v>http://proteomics.broadinstitute.org/millscripts/viewfeed.pl?side=xl&amp;cycle=1&amp;fixedMods=iaaC&amp;file=msdataSM/iPRG2012_nd/cpick_in/iPRG2012_nd.2730.5.0.pkl&amp;seq=AAGANVDNVWADVYAK</v>
      </c>
    </row>
    <row r="5498" spans="1:95" x14ac:dyDescent="0.2">
      <c r="A5498" s="3">
        <v>5584</v>
      </c>
      <c r="B5498" s="2" t="s">
        <v>14156</v>
      </c>
      <c r="C5498" s="2" t="s">
        <v>14147</v>
      </c>
      <c r="D5498" s="3">
        <v>14284</v>
      </c>
      <c r="E5498" s="3">
        <v>14268</v>
      </c>
      <c r="F5498" s="3">
        <v>57337</v>
      </c>
      <c r="G5498" s="3">
        <v>16997</v>
      </c>
      <c r="H5498" s="3">
        <v>48.8369</v>
      </c>
      <c r="I5498" s="30">
        <v>889.49090000000001</v>
      </c>
      <c r="J5498" s="30">
        <v>889.49107160000005</v>
      </c>
      <c r="K5498" s="30">
        <v>-1.7000000000000001E-4</v>
      </c>
      <c r="L5498" s="3">
        <v>2</v>
      </c>
      <c r="M5498" s="3">
        <v>2</v>
      </c>
      <c r="N5498" s="10">
        <f t="shared" si="595"/>
        <v>1</v>
      </c>
      <c r="O5498" s="35">
        <v>2</v>
      </c>
      <c r="P5498" s="17"/>
      <c r="Q5498" s="40">
        <v>1777.9806699999999</v>
      </c>
      <c r="R5498" s="40">
        <v>889.49397999999997</v>
      </c>
      <c r="S5498" s="18">
        <f t="shared" si="596"/>
        <v>-3.4626428837151351</v>
      </c>
      <c r="T5498" s="18">
        <f t="shared" si="597"/>
        <v>-3.2697242087127067</v>
      </c>
      <c r="U5498" s="18">
        <f t="shared" si="598"/>
        <v>-3.2377959432672685</v>
      </c>
      <c r="V5498" s="30">
        <v>889.49109999999996</v>
      </c>
      <c r="W5498" s="3" t="s">
        <v>47</v>
      </c>
      <c r="X5498" s="3" t="s">
        <v>47</v>
      </c>
      <c r="Y5498" s="3" t="s">
        <v>47</v>
      </c>
      <c r="Z5498" s="3" t="s">
        <v>47</v>
      </c>
      <c r="AA5498" s="3" t="s">
        <v>48</v>
      </c>
      <c r="AB5498" s="12" t="s">
        <v>47</v>
      </c>
      <c r="AC5498" s="3" t="s">
        <v>47</v>
      </c>
      <c r="AD5498" s="3" t="s">
        <v>47</v>
      </c>
      <c r="AE5498" s="3" t="s">
        <v>47</v>
      </c>
      <c r="AF5498" s="3" t="s">
        <v>47</v>
      </c>
      <c r="AG5498" s="3" t="s">
        <v>47</v>
      </c>
      <c r="AH5498" s="3" t="s">
        <v>47</v>
      </c>
      <c r="AI5498" s="3" t="s">
        <v>47</v>
      </c>
      <c r="AJ5498" s="3" t="s">
        <v>47</v>
      </c>
      <c r="AK5498" s="3" t="s">
        <v>47</v>
      </c>
      <c r="AL5498" s="3" t="s">
        <v>47</v>
      </c>
      <c r="AM5498" s="3" t="s">
        <v>47</v>
      </c>
      <c r="AU5498" s="3">
        <v>0</v>
      </c>
      <c r="AV5498" s="3">
        <v>16</v>
      </c>
      <c r="AW5498" s="3">
        <v>1</v>
      </c>
      <c r="AX5498" s="3">
        <v>16</v>
      </c>
      <c r="AY5498" s="3">
        <v>100</v>
      </c>
      <c r="AZ5498" s="6" t="str">
        <f t="shared" si="599"/>
        <v>2730.6</v>
      </c>
      <c r="BC5498" s="12" t="s">
        <v>14157</v>
      </c>
      <c r="BJ5498" s="12">
        <f t="shared" si="600"/>
        <v>0</v>
      </c>
      <c r="BK5498" s="12">
        <f t="shared" si="601"/>
        <v>0</v>
      </c>
      <c r="CQ5498" s="3" t="str">
        <f>CONCATENATE(baseURL!$A$1,baseURL!$B$1,baseURL!$C$1,".",C5498,".",L5498,".pkl&amp;seq=",BC5498)</f>
        <v>http://proteomics.broadinstitute.org/millscripts/viewfeed.pl?side=xl&amp;cycle=1&amp;fixedMods=iaaC&amp;file=msdataSM/iPRG2012_nd/cpick_in/iPRG2012_nd.2730.6.2.pkl&amp;seq=LGPDVVLGPNVTLGDGVR</v>
      </c>
    </row>
    <row r="5499" spans="1:95" x14ac:dyDescent="0.2">
      <c r="A5499" s="3">
        <v>853</v>
      </c>
      <c r="B5499" s="2" t="s">
        <v>14161</v>
      </c>
      <c r="C5499" s="2" t="s">
        <v>14162</v>
      </c>
      <c r="D5499" s="3">
        <v>14287</v>
      </c>
      <c r="E5499" s="3">
        <v>14271</v>
      </c>
      <c r="F5499" s="3">
        <v>57355</v>
      </c>
      <c r="G5499" s="3">
        <v>17001</v>
      </c>
      <c r="H5499" s="3">
        <v>48.8491</v>
      </c>
      <c r="I5499" s="30">
        <v>600.65895</v>
      </c>
      <c r="J5499" s="30">
        <v>600.65739540000004</v>
      </c>
      <c r="K5499" s="30">
        <v>1.5499999999999999E-3</v>
      </c>
      <c r="L5499" s="3">
        <v>3</v>
      </c>
      <c r="M5499" s="3">
        <v>3</v>
      </c>
      <c r="N5499" s="10">
        <f t="shared" si="595"/>
        <v>1</v>
      </c>
      <c r="O5499" s="35">
        <v>3</v>
      </c>
      <c r="P5499" s="17"/>
      <c r="Q5499" s="40">
        <v>1799.96262</v>
      </c>
      <c r="R5499" s="32">
        <v>600.65905999999995</v>
      </c>
      <c r="S5499" s="18">
        <f t="shared" si="596"/>
        <v>-0.18313217476425042</v>
      </c>
      <c r="T5499" s="18">
        <f t="shared" si="597"/>
        <v>-2.7712892566920622</v>
      </c>
      <c r="U5499" s="18">
        <f t="shared" si="598"/>
        <v>-3.0965985928275384</v>
      </c>
      <c r="V5499" s="30">
        <v>600.65719999999999</v>
      </c>
      <c r="W5499" s="3" t="s">
        <v>47</v>
      </c>
      <c r="X5499" s="3" t="s">
        <v>47</v>
      </c>
      <c r="Y5499" s="3" t="s">
        <v>48</v>
      </c>
      <c r="AA5499" s="3" t="s">
        <v>47</v>
      </c>
      <c r="AD5499" s="3" t="s">
        <v>47</v>
      </c>
      <c r="AE5499" s="3" t="s">
        <v>47</v>
      </c>
      <c r="AF5499" s="3" t="s">
        <v>47</v>
      </c>
      <c r="AO5499" s="3" t="s">
        <v>48</v>
      </c>
      <c r="AU5499" s="3">
        <v>0</v>
      </c>
      <c r="AV5499" s="3">
        <v>6</v>
      </c>
      <c r="AW5499" s="3">
        <v>2</v>
      </c>
      <c r="AX5499" s="3">
        <v>5</v>
      </c>
      <c r="AY5499" s="3">
        <v>83.33</v>
      </c>
      <c r="AZ5499" s="6" t="str">
        <f t="shared" si="599"/>
        <v>2731.3</v>
      </c>
      <c r="BC5499" s="12" t="s">
        <v>14163</v>
      </c>
      <c r="BJ5499" s="12">
        <f t="shared" si="600"/>
        <v>0</v>
      </c>
      <c r="BK5499" s="12">
        <f t="shared" si="601"/>
        <v>0</v>
      </c>
      <c r="BL5499" s="3" t="s">
        <v>162</v>
      </c>
      <c r="BR5499" s="3" t="s">
        <v>162</v>
      </c>
      <c r="BZ5499" s="3" t="s">
        <v>14164</v>
      </c>
      <c r="CQ5499" s="3" t="str">
        <f>CONCATENATE(baseURL!$A$1,baseURL!$B$1,baseURL!$C$1,".",C5499,".",L5499,".pkl&amp;seq=",BC5499,"&amp;varMods=Sodiated-D")</f>
        <v>http://proteomics.broadinstitute.org/millscripts/viewfeed.pl?side=xl&amp;cycle=1&amp;fixedMods=iaaC&amp;file=msdataSM/iPRG2012_nd/cpick_in/iPRG2012_nd.2731.3.3.pkl&amp;seq=LGPdVVLGPNVTLGDGVR&amp;varMods=Sodiated-D</v>
      </c>
    </row>
    <row r="5500" spans="1:95" x14ac:dyDescent="0.2">
      <c r="A5500" s="3">
        <v>312</v>
      </c>
      <c r="B5500" s="2" t="s">
        <v>14165</v>
      </c>
      <c r="C5500" s="2" t="s">
        <v>14166</v>
      </c>
      <c r="D5500" s="3">
        <v>14288</v>
      </c>
      <c r="E5500" s="3">
        <v>14272</v>
      </c>
      <c r="F5500" s="3">
        <v>57356</v>
      </c>
      <c r="G5500" s="3">
        <v>17002</v>
      </c>
      <c r="H5500" s="3">
        <v>48.8508</v>
      </c>
      <c r="I5500" s="30">
        <v>614.79537000000005</v>
      </c>
      <c r="J5500" s="30">
        <v>615.05903999999998</v>
      </c>
      <c r="K5500" s="30">
        <v>-0.26367000000000002</v>
      </c>
      <c r="L5500" s="3">
        <v>4</v>
      </c>
      <c r="M5500" s="3">
        <v>2</v>
      </c>
      <c r="N5500" s="10">
        <f t="shared" si="595"/>
        <v>-1</v>
      </c>
      <c r="O5500" s="35">
        <v>4</v>
      </c>
      <c r="P5500" s="17"/>
      <c r="Q5500" s="40">
        <v>2456.20741</v>
      </c>
      <c r="R5500" s="40">
        <v>614.80731000000003</v>
      </c>
      <c r="S5500" s="18">
        <f t="shared" si="596"/>
        <v>-19.420718989143783</v>
      </c>
      <c r="T5500" s="18">
        <f t="shared" si="597"/>
        <v>409.44535939228223</v>
      </c>
      <c r="U5500" s="18">
        <f t="shared" si="598"/>
        <v>-19.371923212912275</v>
      </c>
      <c r="V5500" s="30">
        <v>614.79539999999997</v>
      </c>
      <c r="AB5500" s="12" t="s">
        <v>48</v>
      </c>
      <c r="AD5500" s="3" t="s">
        <v>47</v>
      </c>
      <c r="AF5500" s="3" t="s">
        <v>47</v>
      </c>
      <c r="AG5500" s="3" t="s">
        <v>52</v>
      </c>
      <c r="AJ5500" s="3" t="s">
        <v>47</v>
      </c>
      <c r="AK5500" s="3" t="s">
        <v>52</v>
      </c>
      <c r="AU5500" s="3">
        <v>0</v>
      </c>
      <c r="AV5500" s="3">
        <v>3</v>
      </c>
      <c r="AW5500" s="3">
        <v>1</v>
      </c>
      <c r="AX5500" s="3">
        <v>3</v>
      </c>
      <c r="AY5500" s="3">
        <v>100</v>
      </c>
      <c r="AZ5500" s="6" t="str">
        <f t="shared" si="599"/>
        <v>2731.4</v>
      </c>
      <c r="BC5500" s="12" t="s">
        <v>14167</v>
      </c>
      <c r="BJ5500" s="12">
        <f t="shared" si="600"/>
        <v>0</v>
      </c>
      <c r="BK5500" s="12">
        <f t="shared" si="601"/>
        <v>0</v>
      </c>
      <c r="CQ5500" s="3" t="str">
        <f>CONCATENATE(baseURL!$A$1,baseURL!$B$1,baseURL!$C$1,".",C5500,".",L5500,".pkl&amp;seq=",BC5500)</f>
        <v>http://proteomics.broadinstitute.org/millscripts/viewfeed.pl?side=xl&amp;cycle=1&amp;fixedMods=iaaC&amp;file=msdataSM/iPRG2012_nd/cpick_in/iPRG2012_nd.2731.4.4.pkl&amp;seq=ANSGHPGAPLGMAPAAHVLWSQMR</v>
      </c>
    </row>
    <row r="5501" spans="1:95" x14ac:dyDescent="0.2">
      <c r="A5501" s="3">
        <v>7709</v>
      </c>
      <c r="B5501" s="2" t="s">
        <v>14168</v>
      </c>
      <c r="C5501" s="2" t="s">
        <v>14152</v>
      </c>
      <c r="D5501" s="3">
        <v>14289</v>
      </c>
      <c r="E5501" s="3">
        <v>14273</v>
      </c>
      <c r="F5501" s="3">
        <v>57357</v>
      </c>
      <c r="G5501" s="3">
        <v>17003</v>
      </c>
      <c r="H5501" s="3">
        <v>48.852499999999999</v>
      </c>
      <c r="I5501" s="30">
        <v>658.8116</v>
      </c>
      <c r="J5501" s="30">
        <v>658.8115722</v>
      </c>
      <c r="K5501" s="30">
        <v>3.0000000000000001E-5</v>
      </c>
      <c r="L5501" s="3">
        <v>2</v>
      </c>
      <c r="M5501" s="3">
        <v>2</v>
      </c>
      <c r="N5501" s="10">
        <f t="shared" si="595"/>
        <v>1</v>
      </c>
      <c r="O5501" s="35">
        <v>2</v>
      </c>
      <c r="Q5501" s="40">
        <v>1316.6191200000001</v>
      </c>
      <c r="R5501" s="40">
        <v>658.81320000000005</v>
      </c>
      <c r="S5501" s="18">
        <f t="shared" si="596"/>
        <v>-2.4286095057796571</v>
      </c>
      <c r="T5501" s="18">
        <f t="shared" si="597"/>
        <v>-2.4708065959381784</v>
      </c>
      <c r="U5501" s="18">
        <f t="shared" si="598"/>
        <v>-2.4286095057796571</v>
      </c>
      <c r="V5501" s="30">
        <v>658.8116</v>
      </c>
      <c r="W5501" s="3" t="s">
        <v>47</v>
      </c>
      <c r="X5501" s="3" t="s">
        <v>47</v>
      </c>
      <c r="Y5501" s="3" t="s">
        <v>47</v>
      </c>
      <c r="AA5501" s="3" t="s">
        <v>47</v>
      </c>
      <c r="AB5501" s="12" t="s">
        <v>47</v>
      </c>
      <c r="AC5501" s="3" t="s">
        <v>65</v>
      </c>
      <c r="AD5501" s="3" t="s">
        <v>47</v>
      </c>
      <c r="AG5501" s="3" t="s">
        <v>52</v>
      </c>
      <c r="AH5501" s="3" t="s">
        <v>47</v>
      </c>
      <c r="AJ5501" s="3" t="s">
        <v>47</v>
      </c>
      <c r="AK5501" s="3" t="s">
        <v>47</v>
      </c>
      <c r="AL5501" s="3" t="s">
        <v>52</v>
      </c>
      <c r="AO5501" s="3" t="s">
        <v>47</v>
      </c>
      <c r="AU5501" s="3">
        <v>1</v>
      </c>
      <c r="AV5501" s="3">
        <v>10</v>
      </c>
      <c r="AW5501" s="3">
        <v>2</v>
      </c>
      <c r="AX5501" s="3">
        <v>9</v>
      </c>
      <c r="AY5501" s="3">
        <v>90</v>
      </c>
      <c r="AZ5501" s="6" t="str">
        <f t="shared" si="599"/>
        <v>2731.5</v>
      </c>
      <c r="BC5501" s="12" t="s">
        <v>14169</v>
      </c>
      <c r="BI5501" s="12" t="s">
        <v>594</v>
      </c>
      <c r="BJ5501" s="12">
        <f t="shared" si="600"/>
        <v>0</v>
      </c>
      <c r="BK5501" s="12">
        <f t="shared" si="601"/>
        <v>1</v>
      </c>
      <c r="BR5501" s="3" t="s">
        <v>594</v>
      </c>
      <c r="BY5501" s="3" t="s">
        <v>14171</v>
      </c>
      <c r="BZ5501" s="3" t="s">
        <v>14170</v>
      </c>
      <c r="CQ5501" s="3" t="str">
        <f>CONCATENATE(baseURL!$A$1,baseURL!$B$1,baseURL!$C$1,".",C5501,".",L5501,".pkl&amp;seq=",BC5501,"&amp;varMods=ReducedCys-C")</f>
        <v>http://proteomics.broadinstitute.org/millscripts/viewfeed.pl?side=xl&amp;cycle=1&amp;fixedMods=iaaC&amp;file=msdataSM/iPRG2012_nd/cpick_in/iPRG2012_nd.2731.5.2.pkl&amp;seq=LGLDcASSEFFK&amp;varMods=ReducedCys-C</v>
      </c>
    </row>
    <row r="5502" spans="1:95" x14ac:dyDescent="0.2">
      <c r="A5502" s="3">
        <v>1373</v>
      </c>
      <c r="B5502" s="2" t="s">
        <v>14172</v>
      </c>
      <c r="C5502" s="2" t="s">
        <v>14154</v>
      </c>
      <c r="D5502" s="3">
        <v>14290</v>
      </c>
      <c r="E5502" s="3">
        <v>14274</v>
      </c>
      <c r="F5502" s="3">
        <v>57358</v>
      </c>
      <c r="G5502" s="3">
        <v>17004</v>
      </c>
      <c r="H5502" s="3">
        <v>48.854100000000003</v>
      </c>
      <c r="I5502" s="30">
        <v>677.35821999999996</v>
      </c>
      <c r="J5502" s="30">
        <v>677.11156900000003</v>
      </c>
      <c r="K5502" s="30">
        <v>0.24665000000000001</v>
      </c>
      <c r="L5502" s="3">
        <v>4</v>
      </c>
      <c r="M5502" s="3">
        <v>4</v>
      </c>
      <c r="N5502" s="10">
        <f t="shared" si="595"/>
        <v>1</v>
      </c>
      <c r="O5502" s="35">
        <v>4</v>
      </c>
      <c r="P5502" s="17"/>
      <c r="Q5502" s="40">
        <v>2705.4144700000002</v>
      </c>
      <c r="R5502" s="40">
        <v>677.10907999999995</v>
      </c>
      <c r="S5502" s="18">
        <f t="shared" si="596"/>
        <v>367.94662390291865</v>
      </c>
      <c r="T5502" s="18">
        <f t="shared" si="597"/>
        <v>3.6759217585478874</v>
      </c>
      <c r="U5502" s="18">
        <f t="shared" si="598"/>
        <v>-1.151956195836815</v>
      </c>
      <c r="V5502" s="30">
        <v>677.10829999999999</v>
      </c>
      <c r="X5502" s="3" t="s">
        <v>47</v>
      </c>
      <c r="Y5502" s="3" t="s">
        <v>47</v>
      </c>
      <c r="Z5502" s="3" t="s">
        <v>47</v>
      </c>
      <c r="AA5502" s="3" t="s">
        <v>47</v>
      </c>
      <c r="AG5502" s="3" t="s">
        <v>48</v>
      </c>
      <c r="AM5502" s="3" t="s">
        <v>47</v>
      </c>
      <c r="AU5502" s="3">
        <v>0</v>
      </c>
      <c r="AV5502" s="3">
        <v>5</v>
      </c>
      <c r="AW5502" s="3">
        <v>1</v>
      </c>
      <c r="AX5502" s="3">
        <v>5</v>
      </c>
      <c r="AY5502" s="3">
        <v>100</v>
      </c>
      <c r="AZ5502" s="6" t="str">
        <f t="shared" si="599"/>
        <v>2731.6</v>
      </c>
      <c r="BC5502" s="12" t="s">
        <v>14173</v>
      </c>
      <c r="BJ5502" s="12">
        <f t="shared" si="600"/>
        <v>0</v>
      </c>
      <c r="BK5502" s="12">
        <f t="shared" si="601"/>
        <v>0</v>
      </c>
      <c r="CQ5502" s="3" t="str">
        <f>CONCATENATE(baseURL!$A$1,baseURL!$B$1,baseURL!$C$1,".",C5502,".",L5502,".pkl&amp;seq=",BC5502)</f>
        <v>http://proteomics.broadinstitute.org/millscripts/viewfeed.pl?side=xl&amp;cycle=1&amp;fixedMods=iaaC&amp;file=msdataSM/iPRG2012_nd/cpick_in/iPRG2012_nd.2731.6.4.pkl&amp;seq=VKNYENGFLNNPLVLSPTTTVGEAK</v>
      </c>
    </row>
    <row r="5503" spans="1:95" x14ac:dyDescent="0.2">
      <c r="A5503" s="3">
        <v>321</v>
      </c>
      <c r="B5503" s="2" t="s">
        <v>14174</v>
      </c>
      <c r="C5503" s="2" t="s">
        <v>14156</v>
      </c>
      <c r="D5503" s="3">
        <v>14291</v>
      </c>
      <c r="E5503" s="3">
        <v>14275</v>
      </c>
      <c r="F5503" s="3">
        <v>57359</v>
      </c>
      <c r="G5503" s="3">
        <v>17005</v>
      </c>
      <c r="H5503" s="3">
        <v>48.855800000000002</v>
      </c>
      <c r="I5503" s="30">
        <v>693.03353000000004</v>
      </c>
      <c r="J5503" s="30">
        <v>693.36732759999995</v>
      </c>
      <c r="K5503" s="30">
        <v>-0.33379999999999999</v>
      </c>
      <c r="L5503" s="3">
        <v>0</v>
      </c>
      <c r="M5503" s="3">
        <v>3</v>
      </c>
      <c r="N5503" s="10">
        <f t="shared" si="595"/>
        <v>1</v>
      </c>
      <c r="O5503" s="35">
        <v>3</v>
      </c>
      <c r="P5503" s="17"/>
      <c r="Q5503" s="40">
        <v>2077.07465</v>
      </c>
      <c r="R5503" s="40">
        <v>693.02972999999997</v>
      </c>
      <c r="S5503" s="18">
        <f t="shared" si="596"/>
        <v>5.4831702531279625</v>
      </c>
      <c r="T5503" s="18">
        <f t="shared" si="597"/>
        <v>487.13292574040213</v>
      </c>
      <c r="U5503" s="18">
        <f t="shared" si="598"/>
        <v>3.5640606644921649</v>
      </c>
      <c r="V5503" s="30">
        <v>693.03219999999999</v>
      </c>
      <c r="X5503" s="3" t="s">
        <v>47</v>
      </c>
      <c r="AA5503" s="3" t="s">
        <v>65</v>
      </c>
      <c r="AB5503" s="12" t="s">
        <v>48</v>
      </c>
      <c r="AC5503" s="3" t="s">
        <v>48</v>
      </c>
      <c r="AD5503" s="3" t="s">
        <v>47</v>
      </c>
      <c r="AF5503" s="3" t="s">
        <v>47</v>
      </c>
      <c r="AG5503" s="3" t="s">
        <v>47</v>
      </c>
      <c r="AI5503" s="3" t="s">
        <v>52</v>
      </c>
      <c r="AK5503" s="3" t="s">
        <v>48</v>
      </c>
      <c r="AU5503" s="3">
        <v>1</v>
      </c>
      <c r="AV5503" s="3">
        <v>4</v>
      </c>
      <c r="AW5503" s="3">
        <v>1</v>
      </c>
      <c r="AX5503" s="3">
        <v>4</v>
      </c>
      <c r="AY5503" s="3">
        <v>100</v>
      </c>
      <c r="AZ5503" s="6" t="str">
        <f t="shared" si="599"/>
        <v>2731.7</v>
      </c>
      <c r="BC5503" s="12" t="s">
        <v>14175</v>
      </c>
      <c r="BJ5503" s="12">
        <f t="shared" si="600"/>
        <v>1</v>
      </c>
      <c r="BK5503" s="12">
        <f t="shared" si="601"/>
        <v>0</v>
      </c>
      <c r="BW5503" s="3" t="s">
        <v>14176</v>
      </c>
      <c r="CQ5503" s="3" t="str">
        <f>CONCATENATE(baseURL!$A$1,baseURL!$B$1,baseURL!$C$1,".",C5503,".",L5503,".pkl&amp;seq=",BC5503)</f>
        <v>http://proteomics.broadinstitute.org/millscripts/viewfeed.pl?side=xl&amp;cycle=1&amp;fixedMods=iaaC&amp;file=msdataSM/iPRG2012_nd/cpick_in/iPRG2012_nd.2731.7.0.pkl&amp;seq=LVAFVCSPLSDSRDELLR</v>
      </c>
    </row>
    <row r="5504" spans="1:95" x14ac:dyDescent="0.2">
      <c r="A5504" s="3">
        <v>7365</v>
      </c>
      <c r="B5504" s="2" t="s">
        <v>14177</v>
      </c>
      <c r="C5504" s="2" t="s">
        <v>14178</v>
      </c>
      <c r="D5504" s="3">
        <v>14292</v>
      </c>
      <c r="E5504" s="3">
        <v>14276</v>
      </c>
      <c r="F5504" s="3">
        <v>57360</v>
      </c>
      <c r="G5504" s="3">
        <v>17006</v>
      </c>
      <c r="H5504" s="3">
        <v>48.857500000000002</v>
      </c>
      <c r="I5504" s="30">
        <v>723.64283999999998</v>
      </c>
      <c r="J5504" s="30">
        <v>723.64119459999995</v>
      </c>
      <c r="K5504" s="30">
        <v>1.65E-3</v>
      </c>
      <c r="L5504" s="3">
        <v>4</v>
      </c>
      <c r="M5504" s="3">
        <v>4</v>
      </c>
      <c r="N5504" s="10">
        <f t="shared" si="595"/>
        <v>1</v>
      </c>
      <c r="O5504" s="35">
        <v>4</v>
      </c>
      <c r="P5504" s="17"/>
      <c r="Q5504" s="40">
        <v>2891.5472799999998</v>
      </c>
      <c r="R5504" s="40">
        <v>723.64228000000003</v>
      </c>
      <c r="S5504" s="18">
        <f t="shared" si="596"/>
        <v>0.77386301965437665</v>
      </c>
      <c r="T5504" s="18">
        <f t="shared" si="597"/>
        <v>-1.4999123601222719</v>
      </c>
      <c r="U5504" s="18">
        <f t="shared" si="598"/>
        <v>-1.4924501094681011</v>
      </c>
      <c r="V5504" s="30">
        <v>723.64120000000003</v>
      </c>
      <c r="W5504" s="3" t="s">
        <v>47</v>
      </c>
      <c r="X5504" s="3" t="s">
        <v>47</v>
      </c>
      <c r="Y5504" s="3" t="s">
        <v>47</v>
      </c>
      <c r="Z5504" s="3" t="s">
        <v>52</v>
      </c>
      <c r="AA5504" s="3" t="s">
        <v>47</v>
      </c>
      <c r="AB5504" s="12" t="s">
        <v>48</v>
      </c>
      <c r="AC5504" s="3" t="s">
        <v>48</v>
      </c>
      <c r="AE5504" s="3" t="s">
        <v>47</v>
      </c>
      <c r="AF5504" s="3" t="s">
        <v>48</v>
      </c>
      <c r="AG5504" s="3" t="s">
        <v>48</v>
      </c>
      <c r="AK5504" s="3" t="s">
        <v>47</v>
      </c>
      <c r="AL5504" s="3" t="s">
        <v>48</v>
      </c>
      <c r="AU5504" s="3">
        <v>0</v>
      </c>
      <c r="AV5504" s="3">
        <v>6</v>
      </c>
      <c r="AW5504" s="3">
        <v>1</v>
      </c>
      <c r="AX5504" s="3">
        <v>6</v>
      </c>
      <c r="AY5504" s="3">
        <v>100</v>
      </c>
      <c r="AZ5504" s="6" t="str">
        <f t="shared" si="599"/>
        <v>2731.8</v>
      </c>
      <c r="BC5504" s="12" t="s">
        <v>14179</v>
      </c>
      <c r="BJ5504" s="12">
        <f t="shared" si="600"/>
        <v>0</v>
      </c>
      <c r="BK5504" s="12">
        <f t="shared" si="601"/>
        <v>0</v>
      </c>
      <c r="CQ5504" s="3" t="str">
        <f>CONCATENATE(baseURL!$A$1,baseURL!$B$1,baseURL!$C$1,".",C5504,".",L5504,".pkl&amp;seq=",BC5504)</f>
        <v>http://proteomics.broadinstitute.org/millscripts/viewfeed.pl?side=xl&amp;cycle=1&amp;fixedMods=iaaC&amp;file=msdataSM/iPRG2012_nd/cpick_in/iPRG2012_nd.2731.8.4.pkl&amp;seq=LLQLAGVEDVYTQSNGKTRTLENTLK</v>
      </c>
    </row>
    <row r="5505" spans="1:95" x14ac:dyDescent="0.2">
      <c r="A5505" s="3">
        <v>3057</v>
      </c>
      <c r="B5505" s="2" t="s">
        <v>14158</v>
      </c>
      <c r="C5505" s="2" t="s">
        <v>14159</v>
      </c>
      <c r="D5505" s="3">
        <v>14293</v>
      </c>
      <c r="E5505" s="3">
        <v>14277</v>
      </c>
      <c r="F5505" s="3">
        <v>57361</v>
      </c>
      <c r="G5505" s="3">
        <v>17007</v>
      </c>
      <c r="H5505" s="3">
        <v>48.859099999999998</v>
      </c>
      <c r="I5505" s="30">
        <v>765.38914</v>
      </c>
      <c r="J5505" s="30">
        <v>765.387336</v>
      </c>
      <c r="K5505" s="30">
        <v>1.8E-3</v>
      </c>
      <c r="L5505" s="3">
        <v>2</v>
      </c>
      <c r="M5505" s="3">
        <v>2</v>
      </c>
      <c r="N5505" s="10">
        <f t="shared" si="595"/>
        <v>1</v>
      </c>
      <c r="O5505" s="35">
        <v>2</v>
      </c>
      <c r="P5505" s="17"/>
      <c r="Q5505" s="40">
        <v>1529.77873</v>
      </c>
      <c r="R5505" s="40">
        <v>765.39300000000003</v>
      </c>
      <c r="S5505" s="18">
        <f t="shared" si="596"/>
        <v>-5.0431608337566516</v>
      </c>
      <c r="T5505" s="18">
        <f t="shared" si="597"/>
        <v>-7.4001199384163643</v>
      </c>
      <c r="U5505" s="18">
        <f t="shared" si="598"/>
        <v>-7.8391101043326659</v>
      </c>
      <c r="V5505" s="30">
        <v>765.38699999999994</v>
      </c>
      <c r="X5505" s="3" t="s">
        <v>47</v>
      </c>
      <c r="Y5505" s="3" t="s">
        <v>47</v>
      </c>
      <c r="Z5505" s="3" t="s">
        <v>48</v>
      </c>
      <c r="AA5505" s="3" t="s">
        <v>47</v>
      </c>
      <c r="AF5505" s="3" t="s">
        <v>47</v>
      </c>
      <c r="AH5505" s="3" t="s">
        <v>48</v>
      </c>
      <c r="AL5505" s="3" t="s">
        <v>52</v>
      </c>
      <c r="AM5505" s="3" t="s">
        <v>48</v>
      </c>
      <c r="AU5505" s="3">
        <v>0</v>
      </c>
      <c r="AV5505" s="3">
        <v>4</v>
      </c>
      <c r="AW5505" s="3">
        <v>1</v>
      </c>
      <c r="AX5505" s="3">
        <v>4</v>
      </c>
      <c r="AY5505" s="3">
        <v>100</v>
      </c>
      <c r="AZ5505" s="6" t="str">
        <f t="shared" si="599"/>
        <v>2731.9</v>
      </c>
      <c r="BC5505" s="12" t="s">
        <v>14160</v>
      </c>
      <c r="BJ5505" s="12">
        <f t="shared" si="600"/>
        <v>0</v>
      </c>
      <c r="BK5505" s="12">
        <f t="shared" si="601"/>
        <v>0</v>
      </c>
      <c r="CQ5505" s="3" t="str">
        <f>CONCATENATE(baseURL!$A$1,baseURL!$B$1,baseURL!$C$1,".",C5505,".",L5505,".pkl&amp;seq=",BC5505)</f>
        <v>http://proteomics.broadinstitute.org/millscripts/viewfeed.pl?side=xl&amp;cycle=1&amp;fixedMods=iaaC&amp;file=msdataSM/iPRG2012_nd/cpick_in/iPRG2012_nd.2731.9.2.pkl&amp;seq=TLYFSHGFSPVFK</v>
      </c>
    </row>
    <row r="5506" spans="1:95" x14ac:dyDescent="0.2">
      <c r="A5506" s="3">
        <v>5295</v>
      </c>
      <c r="B5506" s="2" t="s">
        <v>14181</v>
      </c>
      <c r="C5506" s="2" t="s">
        <v>14182</v>
      </c>
      <c r="D5506" s="3">
        <v>14295</v>
      </c>
      <c r="E5506" s="3">
        <v>14279</v>
      </c>
      <c r="F5506" s="3">
        <v>57374</v>
      </c>
      <c r="G5506" s="3">
        <v>17010</v>
      </c>
      <c r="H5506" s="3">
        <v>48.869700000000002</v>
      </c>
      <c r="I5506" s="30">
        <v>459.94074999999998</v>
      </c>
      <c r="J5506" s="30">
        <v>459.94099629999999</v>
      </c>
      <c r="K5506" s="30">
        <v>-2.5000000000000001E-4</v>
      </c>
      <c r="L5506" s="3">
        <v>3</v>
      </c>
      <c r="M5506" s="3">
        <v>3</v>
      </c>
      <c r="N5506" s="10">
        <f t="shared" ref="N5506:N5569" si="602">IF(AND(M5506&gt;0,L5506&gt;0), IF(M5506=L5506,1,-1), 1)</f>
        <v>1</v>
      </c>
      <c r="O5506" s="35">
        <v>3</v>
      </c>
      <c r="P5506" s="17"/>
      <c r="Q5506" s="40">
        <v>1377.8100300000001</v>
      </c>
      <c r="R5506" s="40">
        <v>459.94153</v>
      </c>
      <c r="S5506" s="18">
        <f t="shared" ref="S5506:S5569" si="603">1000000*(I5506-R5506)/R5506</f>
        <v>-1.6958677334925789</v>
      </c>
      <c r="T5506" s="18">
        <f t="shared" ref="T5506:T5569" si="604">1000000*(J5506-R5506)/R5506</f>
        <v>-1.1603648837829679</v>
      </c>
      <c r="U5506" s="18">
        <f t="shared" ref="U5506:U5569" si="605">1000000*(V5506-R5506)/R5506</f>
        <v>-1.3697393231722708</v>
      </c>
      <c r="V5506" s="30">
        <v>459.9409</v>
      </c>
      <c r="W5506" s="3" t="s">
        <v>47</v>
      </c>
      <c r="X5506" s="3" t="s">
        <v>47</v>
      </c>
      <c r="Y5506" s="3" t="s">
        <v>47</v>
      </c>
      <c r="Z5506" s="3" t="s">
        <v>47</v>
      </c>
      <c r="AA5506" s="3" t="s">
        <v>47</v>
      </c>
      <c r="AB5506" s="12" t="s">
        <v>47</v>
      </c>
      <c r="AC5506" s="3" t="s">
        <v>47</v>
      </c>
      <c r="AD5506" s="3" t="s">
        <v>47</v>
      </c>
      <c r="AE5506" s="3" t="s">
        <v>47</v>
      </c>
      <c r="AF5506" s="3" t="s">
        <v>47</v>
      </c>
      <c r="AG5506" s="3" t="s">
        <v>47</v>
      </c>
      <c r="AH5506" s="3" t="s">
        <v>47</v>
      </c>
      <c r="AI5506" s="3" t="s">
        <v>47</v>
      </c>
      <c r="AJ5506" s="3" t="s">
        <v>47</v>
      </c>
      <c r="AK5506" s="3" t="s">
        <v>47</v>
      </c>
      <c r="AL5506" s="3" t="s">
        <v>47</v>
      </c>
      <c r="AM5506" s="3" t="s">
        <v>47</v>
      </c>
      <c r="AN5506" s="3" t="s">
        <v>47</v>
      </c>
      <c r="AU5506" s="3">
        <v>0</v>
      </c>
      <c r="AV5506" s="3">
        <v>18</v>
      </c>
      <c r="AW5506" s="3">
        <v>1</v>
      </c>
      <c r="AX5506" s="3">
        <v>18</v>
      </c>
      <c r="AY5506" s="3">
        <v>100</v>
      </c>
      <c r="AZ5506" s="6" t="str">
        <f t="shared" ref="AZ5506:AZ5569" si="606">HYPERLINK(CQ5506,C5506)</f>
        <v>2732.1</v>
      </c>
      <c r="BC5506" s="12" t="s">
        <v>14183</v>
      </c>
      <c r="BJ5506" s="12">
        <f t="shared" ref="BJ5506:BJ5569" si="607">LEN(BC5506)-LEN(SUBSTITUTE(BC5506,"C",""))</f>
        <v>0</v>
      </c>
      <c r="BK5506" s="12">
        <f t="shared" ref="BK5506:BK5569" si="608">LEN(BC5506)-LEN(SUBSTITUTE(BC5506,"c",""))</f>
        <v>0</v>
      </c>
      <c r="CQ5506" s="3" t="str">
        <f>CONCATENATE(baseURL!$A$1,baseURL!$B$1,baseURL!$C$1,".",C5506,".",L5506,".pkl&amp;seq=",BC5506)</f>
        <v>http://proteomics.broadinstitute.org/millscripts/viewfeed.pl?side=xl&amp;cycle=1&amp;fixedMods=iaaC&amp;file=msdataSM/iPRG2012_nd/cpick_in/iPRG2012_nd.2732.1.3.pkl&amp;seq=YVSVSVLVDRLK</v>
      </c>
    </row>
    <row r="5507" spans="1:95" x14ac:dyDescent="0.2">
      <c r="A5507" s="3">
        <v>3548</v>
      </c>
      <c r="B5507" s="2" t="s">
        <v>14184</v>
      </c>
      <c r="C5507" s="2" t="s">
        <v>14185</v>
      </c>
      <c r="D5507" s="3">
        <v>14296</v>
      </c>
      <c r="E5507" s="3">
        <v>14280</v>
      </c>
      <c r="F5507" s="3">
        <v>57375</v>
      </c>
      <c r="G5507" s="3">
        <v>17011</v>
      </c>
      <c r="H5507" s="3">
        <v>48.871400000000001</v>
      </c>
      <c r="I5507" s="30">
        <v>553.32011</v>
      </c>
      <c r="J5507" s="30">
        <v>553.64235459999998</v>
      </c>
      <c r="K5507" s="30">
        <v>-0.32224000000000003</v>
      </c>
      <c r="L5507" s="3">
        <v>0</v>
      </c>
      <c r="M5507" s="3">
        <v>3</v>
      </c>
      <c r="N5507" s="10">
        <f t="shared" si="602"/>
        <v>1</v>
      </c>
      <c r="O5507" s="35">
        <v>3</v>
      </c>
      <c r="P5507" s="17"/>
      <c r="Q5507" s="40">
        <v>1658.9112</v>
      </c>
      <c r="R5507" s="40">
        <v>553.64192000000003</v>
      </c>
      <c r="S5507" s="18">
        <f t="shared" si="603"/>
        <v>-581.26017625259965</v>
      </c>
      <c r="T5507" s="18">
        <f t="shared" si="604"/>
        <v>0.78498391153014457</v>
      </c>
      <c r="U5507" s="18">
        <f t="shared" si="605"/>
        <v>0.50574205070163214</v>
      </c>
      <c r="V5507" s="30">
        <v>553.6422</v>
      </c>
      <c r="W5507" s="3" t="s">
        <v>47</v>
      </c>
      <c r="X5507" s="3" t="s">
        <v>47</v>
      </c>
      <c r="Y5507" s="3" t="s">
        <v>47</v>
      </c>
      <c r="Z5507" s="3" t="s">
        <v>47</v>
      </c>
      <c r="AB5507" s="12" t="s">
        <v>47</v>
      </c>
      <c r="AC5507" s="3" t="s">
        <v>47</v>
      </c>
      <c r="AD5507" s="3" t="s">
        <v>47</v>
      </c>
      <c r="AE5507" s="3" t="s">
        <v>47</v>
      </c>
      <c r="AF5507" s="3" t="s">
        <v>47</v>
      </c>
      <c r="AH5507" s="3" t="s">
        <v>47</v>
      </c>
      <c r="AI5507" s="3" t="s">
        <v>47</v>
      </c>
      <c r="AK5507" s="3" t="s">
        <v>47</v>
      </c>
      <c r="AL5507" s="3" t="s">
        <v>47</v>
      </c>
      <c r="AM5507" s="3" t="s">
        <v>47</v>
      </c>
      <c r="AN5507" s="3" t="s">
        <v>47</v>
      </c>
      <c r="AU5507" s="3">
        <v>0</v>
      </c>
      <c r="AV5507" s="3">
        <v>15</v>
      </c>
      <c r="AW5507" s="3">
        <v>1</v>
      </c>
      <c r="AX5507" s="3">
        <v>15</v>
      </c>
      <c r="AY5507" s="3">
        <v>100</v>
      </c>
      <c r="AZ5507" s="6" t="str">
        <f t="shared" si="606"/>
        <v>2732.2</v>
      </c>
      <c r="BC5507" s="12" t="s">
        <v>14104</v>
      </c>
      <c r="BJ5507" s="12">
        <f t="shared" si="607"/>
        <v>0</v>
      </c>
      <c r="BK5507" s="12">
        <f t="shared" si="608"/>
        <v>0</v>
      </c>
      <c r="CQ5507" s="3" t="str">
        <f>CONCATENATE(baseURL!$A$1,baseURL!$B$1,baseURL!$C$1,".",C5507,".",L5507,".pkl&amp;seq=",BC5507)</f>
        <v>http://proteomics.broadinstitute.org/millscripts/viewfeed.pl?side=xl&amp;cycle=1&amp;fixedMods=iaaC&amp;file=msdataSM/iPRG2012_nd/cpick_in/iPRG2012_nd.2732.2.0.pkl&amp;seq=VGDQVLLPQFGGSTLK</v>
      </c>
    </row>
    <row r="5508" spans="1:95" x14ac:dyDescent="0.2">
      <c r="A5508" s="3">
        <v>2523</v>
      </c>
      <c r="B5508" s="2" t="s">
        <v>14186</v>
      </c>
      <c r="C5508" s="2" t="s">
        <v>14161</v>
      </c>
      <c r="D5508" s="3">
        <v>14298</v>
      </c>
      <c r="E5508" s="3">
        <v>14282</v>
      </c>
      <c r="F5508" s="3">
        <v>57377</v>
      </c>
      <c r="G5508" s="3">
        <v>17013</v>
      </c>
      <c r="H5508" s="3">
        <v>48.874699999999997</v>
      </c>
      <c r="I5508" s="30">
        <v>571.8057</v>
      </c>
      <c r="J5508" s="30">
        <v>571.80574760000002</v>
      </c>
      <c r="K5508" s="30">
        <v>-5.0000000000000002E-5</v>
      </c>
      <c r="L5508" s="3">
        <v>2</v>
      </c>
      <c r="M5508" s="3">
        <v>2</v>
      </c>
      <c r="N5508" s="10">
        <f t="shared" si="602"/>
        <v>1</v>
      </c>
      <c r="O5508" s="35">
        <v>2</v>
      </c>
      <c r="P5508" s="17"/>
      <c r="Q5508" s="40">
        <v>1142.60518</v>
      </c>
      <c r="R5508" s="40">
        <v>571.80623000000003</v>
      </c>
      <c r="S5508" s="18">
        <f t="shared" si="603"/>
        <v>-0.92688741783404605</v>
      </c>
      <c r="T5508" s="18">
        <f t="shared" si="604"/>
        <v>-0.8436424346231326</v>
      </c>
      <c r="U5508" s="18">
        <f t="shared" si="605"/>
        <v>-0.92688741783404605</v>
      </c>
      <c r="V5508" s="30">
        <v>571.8057</v>
      </c>
      <c r="W5508" s="3" t="s">
        <v>47</v>
      </c>
      <c r="Z5508" s="3" t="s">
        <v>47</v>
      </c>
      <c r="AA5508" s="3" t="s">
        <v>47</v>
      </c>
      <c r="AB5508" s="12" t="s">
        <v>47</v>
      </c>
      <c r="AC5508" s="3" t="s">
        <v>47</v>
      </c>
      <c r="AE5508" s="3" t="s">
        <v>48</v>
      </c>
      <c r="AF5508" s="3" t="s">
        <v>48</v>
      </c>
      <c r="AH5508" s="3" t="s">
        <v>47</v>
      </c>
      <c r="AI5508" s="3" t="s">
        <v>48</v>
      </c>
      <c r="AK5508" s="3" t="s">
        <v>52</v>
      </c>
      <c r="AL5508" s="3" t="s">
        <v>48</v>
      </c>
      <c r="AU5508" s="3">
        <v>0</v>
      </c>
      <c r="AV5508" s="3">
        <v>6</v>
      </c>
      <c r="AW5508" s="3">
        <v>1</v>
      </c>
      <c r="AX5508" s="3">
        <v>6</v>
      </c>
      <c r="AY5508" s="3">
        <v>100</v>
      </c>
      <c r="AZ5508" s="6" t="str">
        <f t="shared" si="606"/>
        <v>2732.4</v>
      </c>
      <c r="BC5508" s="12" t="s">
        <v>14187</v>
      </c>
      <c r="BJ5508" s="12">
        <f t="shared" si="607"/>
        <v>0</v>
      </c>
      <c r="BK5508" s="12">
        <f t="shared" si="608"/>
        <v>0</v>
      </c>
      <c r="CQ5508" s="3" t="str">
        <f>CONCATENATE(baseURL!$A$1,baseURL!$B$1,baseURL!$C$1,".",C5508,".",L5508,".pkl&amp;seq=",BC5508)</f>
        <v>http://proteomics.broadinstitute.org/millscripts/viewfeed.pl?side=xl&amp;cycle=1&amp;fixedMods=iaaC&amp;file=msdataSM/iPRG2012_nd/cpick_in/iPRG2012_nd.2732.4.2.pkl&amp;seq=NLDVSNLPSLA</v>
      </c>
    </row>
    <row r="5509" spans="1:95" x14ac:dyDescent="0.2">
      <c r="A5509" s="3">
        <v>6061</v>
      </c>
      <c r="B5509" s="2" t="s">
        <v>14188</v>
      </c>
      <c r="C5509" s="2" t="s">
        <v>14165</v>
      </c>
      <c r="D5509" s="3">
        <v>14299</v>
      </c>
      <c r="E5509" s="3">
        <v>14283</v>
      </c>
      <c r="F5509" s="3">
        <v>57378</v>
      </c>
      <c r="G5509" s="3">
        <v>17014</v>
      </c>
      <c r="H5509" s="3">
        <v>48.876399999999997</v>
      </c>
      <c r="I5509" s="30">
        <v>577.32214999999997</v>
      </c>
      <c r="J5509" s="30">
        <v>577.32090370000003</v>
      </c>
      <c r="K5509" s="30">
        <v>1.25E-3</v>
      </c>
      <c r="L5509" s="3">
        <v>3</v>
      </c>
      <c r="M5509" s="3">
        <v>3</v>
      </c>
      <c r="N5509" s="10">
        <f t="shared" si="602"/>
        <v>1</v>
      </c>
      <c r="O5509" s="35">
        <v>3</v>
      </c>
      <c r="P5509" s="17"/>
      <c r="Q5509" s="40">
        <v>1729.94831</v>
      </c>
      <c r="R5509" s="40">
        <v>577.32095000000004</v>
      </c>
      <c r="S5509" s="18">
        <f t="shared" si="603"/>
        <v>2.0785665233976856</v>
      </c>
      <c r="T5509" s="18">
        <f t="shared" si="604"/>
        <v>-8.0198025046829241E-2</v>
      </c>
      <c r="U5509" s="18">
        <f t="shared" si="605"/>
        <v>-8.6606938458493446E-2</v>
      </c>
      <c r="V5509" s="30">
        <v>577.32090000000005</v>
      </c>
      <c r="W5509" s="3" t="s">
        <v>47</v>
      </c>
      <c r="X5509" s="3" t="s">
        <v>47</v>
      </c>
      <c r="Y5509" s="3" t="s">
        <v>47</v>
      </c>
      <c r="Z5509" s="3" t="s">
        <v>47</v>
      </c>
      <c r="AA5509" s="3" t="s">
        <v>47</v>
      </c>
      <c r="AB5509" s="12" t="s">
        <v>47</v>
      </c>
      <c r="AC5509" s="3" t="s">
        <v>47</v>
      </c>
      <c r="AD5509" s="3" t="s">
        <v>47</v>
      </c>
      <c r="AE5509" s="3" t="s">
        <v>48</v>
      </c>
      <c r="AF5509" s="3" t="s">
        <v>48</v>
      </c>
      <c r="AG5509" s="3" t="s">
        <v>48</v>
      </c>
      <c r="AH5509" s="3" t="s">
        <v>47</v>
      </c>
      <c r="AI5509" s="3" t="s">
        <v>47</v>
      </c>
      <c r="AL5509" s="3" t="s">
        <v>48</v>
      </c>
      <c r="AU5509" s="3">
        <v>0</v>
      </c>
      <c r="AV5509" s="3">
        <v>10</v>
      </c>
      <c r="AW5509" s="3">
        <v>1</v>
      </c>
      <c r="AX5509" s="3">
        <v>10</v>
      </c>
      <c r="AY5509" s="3">
        <v>100</v>
      </c>
      <c r="AZ5509" s="6" t="str">
        <f t="shared" si="606"/>
        <v>2732.5</v>
      </c>
      <c r="BC5509" s="12" t="s">
        <v>14037</v>
      </c>
      <c r="BJ5509" s="12">
        <f t="shared" si="607"/>
        <v>0</v>
      </c>
      <c r="BK5509" s="12">
        <f t="shared" si="608"/>
        <v>0</v>
      </c>
      <c r="CQ5509" s="3" t="str">
        <f>CONCATENATE(baseURL!$A$1,baseURL!$B$1,baseURL!$C$1,".",C5509,".",L5509,".pkl&amp;seq=",BC5509)</f>
        <v>http://proteomics.broadinstitute.org/millscripts/viewfeed.pl?side=xl&amp;cycle=1&amp;fixedMods=iaaC&amp;file=msdataSM/iPRG2012_nd/cpick_in/iPRG2012_nd.2732.5.3.pkl&amp;seq=LLNEPTAAALAYGLGAGK</v>
      </c>
    </row>
    <row r="5510" spans="1:95" x14ac:dyDescent="0.2">
      <c r="A5510" s="3">
        <v>7096</v>
      </c>
      <c r="B5510" s="2" t="s">
        <v>14189</v>
      </c>
      <c r="C5510" s="2" t="s">
        <v>14168</v>
      </c>
      <c r="D5510" s="3">
        <v>14300</v>
      </c>
      <c r="E5510" s="3">
        <v>14284</v>
      </c>
      <c r="F5510" s="3">
        <v>57379</v>
      </c>
      <c r="G5510" s="3">
        <v>17015</v>
      </c>
      <c r="H5510" s="3">
        <v>48.878100000000003</v>
      </c>
      <c r="I5510" s="30">
        <v>580.83965999999998</v>
      </c>
      <c r="J5510" s="30">
        <v>580.83637060000001</v>
      </c>
      <c r="K5510" s="30">
        <v>3.29E-3</v>
      </c>
      <c r="L5510" s="3">
        <v>2</v>
      </c>
      <c r="M5510" s="3">
        <v>2</v>
      </c>
      <c r="N5510" s="10">
        <f t="shared" si="602"/>
        <v>1</v>
      </c>
      <c r="O5510" s="35">
        <v>2</v>
      </c>
      <c r="P5510" s="17"/>
      <c r="Q5510" s="40">
        <v>1160.6673900000001</v>
      </c>
      <c r="R5510" s="40">
        <v>580.83732999999995</v>
      </c>
      <c r="S5510" s="18">
        <f t="shared" si="603"/>
        <v>4.0114501594259293</v>
      </c>
      <c r="T5510" s="18">
        <f t="shared" si="604"/>
        <v>-1.6517533402035887</v>
      </c>
      <c r="U5510" s="18">
        <f t="shared" si="605"/>
        <v>-1.6011367587646486</v>
      </c>
      <c r="V5510" s="30">
        <v>580.83640000000003</v>
      </c>
      <c r="X5510" s="3" t="s">
        <v>47</v>
      </c>
      <c r="Y5510" s="3" t="s">
        <v>47</v>
      </c>
      <c r="Z5510" s="3" t="s">
        <v>52</v>
      </c>
      <c r="AA5510" s="3" t="s">
        <v>47</v>
      </c>
      <c r="AB5510" s="12" t="s">
        <v>47</v>
      </c>
      <c r="AC5510" s="3" t="s">
        <v>47</v>
      </c>
      <c r="AD5510" s="3" t="s">
        <v>47</v>
      </c>
      <c r="AG5510" s="3" t="s">
        <v>48</v>
      </c>
      <c r="AH5510" s="3" t="s">
        <v>47</v>
      </c>
      <c r="AI5510" s="3" t="s">
        <v>47</v>
      </c>
      <c r="AK5510" s="3" t="s">
        <v>52</v>
      </c>
      <c r="AP5510" s="3" t="s">
        <v>52</v>
      </c>
      <c r="AU5510" s="3">
        <v>0</v>
      </c>
      <c r="AV5510" s="3">
        <v>8</v>
      </c>
      <c r="AW5510" s="3">
        <v>1</v>
      </c>
      <c r="AX5510" s="3">
        <v>8</v>
      </c>
      <c r="AY5510" s="3">
        <v>100</v>
      </c>
      <c r="AZ5510" s="6" t="str">
        <f t="shared" si="606"/>
        <v>2732.6</v>
      </c>
      <c r="BC5510" s="12" t="s">
        <v>14190</v>
      </c>
      <c r="BJ5510" s="12">
        <f t="shared" si="607"/>
        <v>0</v>
      </c>
      <c r="BK5510" s="12">
        <f t="shared" si="608"/>
        <v>0</v>
      </c>
      <c r="CQ5510" s="3" t="str">
        <f>CONCATENATE(baseURL!$A$1,baseURL!$B$1,baseURL!$C$1,".",C5510,".",L5510,".pkl&amp;seq=",BC5510)</f>
        <v>http://proteomics.broadinstitute.org/millscripts/viewfeed.pl?side=xl&amp;cycle=1&amp;fixedMods=iaaC&amp;file=msdataSM/iPRG2012_nd/cpick_in/iPRG2012_nd.2732.6.2.pkl&amp;seq=LGELAFNLGVK</v>
      </c>
    </row>
    <row r="5511" spans="1:95" x14ac:dyDescent="0.2">
      <c r="A5511" s="3">
        <v>7677</v>
      </c>
      <c r="B5511" s="2" t="s">
        <v>14180</v>
      </c>
      <c r="C5511" s="2" t="s">
        <v>14177</v>
      </c>
      <c r="D5511" s="3">
        <v>14303</v>
      </c>
      <c r="E5511" s="3">
        <v>14287</v>
      </c>
      <c r="F5511" s="3">
        <v>57382</v>
      </c>
      <c r="G5511" s="3">
        <v>17018</v>
      </c>
      <c r="H5511" s="3">
        <v>48.883099999999999</v>
      </c>
      <c r="I5511" s="30">
        <v>616.97239999999999</v>
      </c>
      <c r="J5511" s="30">
        <v>616.98289220000004</v>
      </c>
      <c r="K5511" s="30">
        <v>-1.0489999999999999E-2</v>
      </c>
      <c r="L5511" s="3">
        <v>0</v>
      </c>
      <c r="M5511" s="3">
        <v>3</v>
      </c>
      <c r="N5511" s="10">
        <f t="shared" si="602"/>
        <v>1</v>
      </c>
      <c r="O5511" s="35">
        <v>3</v>
      </c>
      <c r="P5511" s="17"/>
      <c r="Q5511" s="40">
        <v>1848.9160300000001</v>
      </c>
      <c r="R5511" s="40">
        <v>616.97685999999999</v>
      </c>
      <c r="S5511" s="18">
        <f t="shared" si="603"/>
        <v>-7.2287962306958802</v>
      </c>
      <c r="T5511" s="18">
        <f t="shared" si="604"/>
        <v>9.7770279424250539</v>
      </c>
      <c r="U5511" s="18">
        <f t="shared" si="605"/>
        <v>9.7896702316915132</v>
      </c>
      <c r="V5511" s="30">
        <v>616.98289999999997</v>
      </c>
      <c r="X5511" s="3" t="s">
        <v>47</v>
      </c>
      <c r="Y5511" s="3" t="s">
        <v>47</v>
      </c>
      <c r="Z5511" s="3" t="s">
        <v>48</v>
      </c>
      <c r="AA5511" s="3" t="s">
        <v>47</v>
      </c>
      <c r="AD5511" s="3" t="s">
        <v>47</v>
      </c>
      <c r="AE5511" s="3" t="s">
        <v>47</v>
      </c>
      <c r="AF5511" s="3" t="s">
        <v>47</v>
      </c>
      <c r="AH5511" s="3" t="s">
        <v>47</v>
      </c>
      <c r="AK5511" s="3" t="s">
        <v>48</v>
      </c>
      <c r="AO5511" s="3" t="s">
        <v>48</v>
      </c>
      <c r="AP5511" s="3" t="s">
        <v>47</v>
      </c>
      <c r="AU5511" s="3">
        <v>0</v>
      </c>
      <c r="AV5511" s="3">
        <v>8</v>
      </c>
      <c r="AW5511" s="3">
        <v>4</v>
      </c>
      <c r="AX5511" s="3">
        <v>4</v>
      </c>
      <c r="AY5511" s="3">
        <v>50</v>
      </c>
      <c r="AZ5511" s="6" t="str">
        <f t="shared" si="606"/>
        <v>2732.9</v>
      </c>
      <c r="BB5511" s="12" t="s">
        <v>79</v>
      </c>
      <c r="BC5511" s="12" t="s">
        <v>12206</v>
      </c>
      <c r="BJ5511" s="12">
        <f t="shared" si="607"/>
        <v>0</v>
      </c>
      <c r="BK5511" s="12">
        <f t="shared" si="608"/>
        <v>0</v>
      </c>
      <c r="BN5511" s="3" t="s">
        <v>277</v>
      </c>
      <c r="BR5511" s="3" t="s">
        <v>277</v>
      </c>
      <c r="CQ5511" s="3" t="str">
        <f>CONCATENATE(baseURL!$A$1,baseURL!$B$1,"+Acetyl",baseURL!$C$1,".",C5511,".",L5511,".pkl&amp;seq=",BC5511,"&amp;varMods=Oxidation-M")</f>
        <v>http://proteomics.broadinstitute.org/millscripts/viewfeed.pl?side=xl&amp;cycle=1&amp;fixedMods=iaaC+Acetyl&amp;file=msdataSM/iPRG2012_nd/cpick_in/iPRG2012_nd.2732.9.0.pkl&amp;seq=mENDKGQLVELYVPR&amp;varMods=Oxidation-M</v>
      </c>
    </row>
    <row r="5512" spans="1:95" x14ac:dyDescent="0.2">
      <c r="A5512" s="3">
        <v>1462</v>
      </c>
      <c r="B5512" s="2" t="s">
        <v>14196</v>
      </c>
      <c r="C5512" s="2" t="s">
        <v>14181</v>
      </c>
      <c r="D5512" s="3">
        <v>14306</v>
      </c>
      <c r="E5512" s="3">
        <v>14290</v>
      </c>
      <c r="F5512" s="3">
        <v>57396</v>
      </c>
      <c r="G5512" s="3">
        <v>17022</v>
      </c>
      <c r="H5512" s="3">
        <v>48.895499999999998</v>
      </c>
      <c r="I5512" s="30">
        <v>567.34172000000001</v>
      </c>
      <c r="J5512" s="30">
        <v>567.33547429999999</v>
      </c>
      <c r="K5512" s="30">
        <v>6.2500000000000003E-3</v>
      </c>
      <c r="L5512" s="3">
        <v>2</v>
      </c>
      <c r="M5512" s="3">
        <v>2</v>
      </c>
      <c r="N5512" s="10">
        <f t="shared" si="602"/>
        <v>1</v>
      </c>
      <c r="O5512" s="35">
        <v>2</v>
      </c>
      <c r="P5512" s="17"/>
      <c r="Q5512" s="40">
        <v>1133.68298</v>
      </c>
      <c r="R5512" s="40">
        <v>567.34513000000004</v>
      </c>
      <c r="S5512" s="18">
        <f t="shared" si="603"/>
        <v>-6.010450816826042</v>
      </c>
      <c r="T5512" s="18">
        <f t="shared" si="604"/>
        <v>-17.019093827513778</v>
      </c>
      <c r="U5512" s="18">
        <f t="shared" si="605"/>
        <v>-17.150054676578378</v>
      </c>
      <c r="V5512" s="30">
        <v>567.33540000000005</v>
      </c>
      <c r="X5512" s="3" t="s">
        <v>47</v>
      </c>
      <c r="Y5512" s="3" t="s">
        <v>48</v>
      </c>
      <c r="AA5512" s="3" t="s">
        <v>47</v>
      </c>
      <c r="AB5512" s="12" t="s">
        <v>48</v>
      </c>
      <c r="AC5512" s="3" t="s">
        <v>52</v>
      </c>
      <c r="AL5512" s="3" t="s">
        <v>52</v>
      </c>
      <c r="AM5512" s="3" t="s">
        <v>47</v>
      </c>
      <c r="AP5512" s="3" t="s">
        <v>52</v>
      </c>
      <c r="AU5512" s="3">
        <v>0</v>
      </c>
      <c r="AV5512" s="3">
        <v>3</v>
      </c>
      <c r="AW5512" s="3">
        <v>1</v>
      </c>
      <c r="AX5512" s="3">
        <v>3</v>
      </c>
      <c r="AY5512" s="3">
        <v>100</v>
      </c>
      <c r="AZ5512" s="6" t="str">
        <f t="shared" si="606"/>
        <v>2733.2</v>
      </c>
      <c r="BC5512" s="12" t="s">
        <v>14197</v>
      </c>
      <c r="BJ5512" s="12">
        <f t="shared" si="607"/>
        <v>0</v>
      </c>
      <c r="BK5512" s="12">
        <f t="shared" si="608"/>
        <v>0</v>
      </c>
      <c r="CQ5512" s="3" t="str">
        <f>CONCATENATE(baseURL!$A$1,baseURL!$B$1,baseURL!$C$1,".",C5512,".",L5512,".pkl&amp;seq=",BC5512)</f>
        <v>http://proteomics.broadinstitute.org/millscripts/viewfeed.pl?side=xl&amp;cycle=1&amp;fixedMods=iaaC&amp;file=msdataSM/iPRG2012_nd/cpick_in/iPRG2012_nd.2733.2.2.pkl&amp;seq=LAWTVLFRK</v>
      </c>
    </row>
    <row r="5513" spans="1:95" x14ac:dyDescent="0.2">
      <c r="A5513" s="3">
        <v>703</v>
      </c>
      <c r="B5513" s="2" t="s">
        <v>14198</v>
      </c>
      <c r="C5513" s="2" t="s">
        <v>14184</v>
      </c>
      <c r="D5513" s="3">
        <v>14307</v>
      </c>
      <c r="E5513" s="3">
        <v>14291</v>
      </c>
      <c r="F5513" s="3">
        <v>57397</v>
      </c>
      <c r="G5513" s="3">
        <v>17023</v>
      </c>
      <c r="H5513" s="3">
        <v>48.897100000000002</v>
      </c>
      <c r="I5513" s="30">
        <v>611.64598000000001</v>
      </c>
      <c r="J5513" s="30">
        <v>611.64539479999996</v>
      </c>
      <c r="K5513" s="30">
        <v>5.9000000000000003E-4</v>
      </c>
      <c r="L5513" s="3">
        <v>3</v>
      </c>
      <c r="M5513" s="3">
        <v>3</v>
      </c>
      <c r="N5513" s="10">
        <f t="shared" si="602"/>
        <v>1</v>
      </c>
      <c r="O5513" s="35">
        <v>3</v>
      </c>
      <c r="P5513" s="17"/>
      <c r="Q5513" s="40">
        <v>1832.92111</v>
      </c>
      <c r="R5513" s="40">
        <v>611.64521999999999</v>
      </c>
      <c r="S5513" s="18">
        <f t="shared" si="603"/>
        <v>1.2425503791460362</v>
      </c>
      <c r="T5513" s="18">
        <f t="shared" si="604"/>
        <v>0.28578658714596844</v>
      </c>
      <c r="U5513" s="18">
        <f t="shared" si="605"/>
        <v>-3.2698694104900963E-2</v>
      </c>
      <c r="V5513" s="30">
        <v>611.64520000000005</v>
      </c>
      <c r="W5513" s="3" t="s">
        <v>47</v>
      </c>
      <c r="X5513" s="3" t="s">
        <v>47</v>
      </c>
      <c r="Y5513" s="3" t="s">
        <v>47</v>
      </c>
      <c r="Z5513" s="3" t="s">
        <v>47</v>
      </c>
      <c r="AA5513" s="3" t="s">
        <v>47</v>
      </c>
      <c r="AB5513" s="12" t="s">
        <v>47</v>
      </c>
      <c r="AD5513" s="3" t="s">
        <v>47</v>
      </c>
      <c r="AE5513" s="3" t="s">
        <v>47</v>
      </c>
      <c r="AF5513" s="3" t="s">
        <v>47</v>
      </c>
      <c r="AG5513" s="3" t="s">
        <v>47</v>
      </c>
      <c r="AH5513" s="3" t="s">
        <v>47</v>
      </c>
      <c r="AI5513" s="3" t="s">
        <v>47</v>
      </c>
      <c r="AJ5513" s="3" t="s">
        <v>47</v>
      </c>
      <c r="AK5513" s="3" t="s">
        <v>47</v>
      </c>
      <c r="AL5513" s="3" t="s">
        <v>47</v>
      </c>
      <c r="AN5513" s="3" t="s">
        <v>47</v>
      </c>
      <c r="AO5513" s="3" t="s">
        <v>47</v>
      </c>
      <c r="AP5513" s="3" t="s">
        <v>47</v>
      </c>
      <c r="AR5513" s="3" t="s">
        <v>47</v>
      </c>
      <c r="AU5513" s="3">
        <v>0</v>
      </c>
      <c r="AV5513" s="3">
        <v>19</v>
      </c>
      <c r="AW5513" s="3">
        <v>2</v>
      </c>
      <c r="AX5513" s="3">
        <v>16</v>
      </c>
      <c r="AY5513" s="3">
        <v>84.21</v>
      </c>
      <c r="AZ5513" s="6" t="str">
        <f t="shared" si="606"/>
        <v>2733.3</v>
      </c>
      <c r="BB5513" s="12" t="s">
        <v>79</v>
      </c>
      <c r="BC5513" s="12" t="s">
        <v>14069</v>
      </c>
      <c r="BD5513" s="12" t="s">
        <v>79</v>
      </c>
      <c r="BJ5513" s="12">
        <f t="shared" si="607"/>
        <v>0</v>
      </c>
      <c r="BK5513" s="12">
        <f t="shared" si="608"/>
        <v>0</v>
      </c>
      <c r="CE5513" s="3" t="s">
        <v>14071</v>
      </c>
      <c r="CL5513" s="3" t="s">
        <v>14071</v>
      </c>
      <c r="CN5513" s="3" t="s">
        <v>14071</v>
      </c>
      <c r="CQ5513" s="3" t="str">
        <f>CONCATENATE(baseURL!$A$1,baseURL!$B$1,"+Acetyl",baseURL!$C$1,".",C5513,".",L5513,".pkl&amp;seq=",BC5513,"&amp;varMods=Acetyl-K")</f>
        <v>http://proteomics.broadinstitute.org/millscripts/viewfeed.pl?side=xl&amp;cycle=1&amp;fixedMods=iaaC+Acetyl&amp;file=msdataSM/iPRG2012_nd/cpick_in/iPRG2012_nd.2733.3.3.pkl&amp;seq=MENDKGQLVELYVPR&amp;varMods=Acetyl-K</v>
      </c>
    </row>
    <row r="5514" spans="1:95" x14ac:dyDescent="0.2">
      <c r="A5514" s="3">
        <v>1222</v>
      </c>
      <c r="B5514" s="2" t="s">
        <v>14199</v>
      </c>
      <c r="C5514" s="2" t="s">
        <v>14200</v>
      </c>
      <c r="D5514" s="3">
        <v>14308</v>
      </c>
      <c r="E5514" s="3">
        <v>14292</v>
      </c>
      <c r="F5514" s="3">
        <v>57398</v>
      </c>
      <c r="G5514" s="3">
        <v>17024</v>
      </c>
      <c r="H5514" s="3">
        <v>48.898800000000001</v>
      </c>
      <c r="I5514" s="30">
        <v>635.37738999999999</v>
      </c>
      <c r="J5514" s="30">
        <v>635.3803206</v>
      </c>
      <c r="K5514" s="30">
        <v>-2.9299999999999999E-3</v>
      </c>
      <c r="L5514" s="3">
        <v>3</v>
      </c>
      <c r="M5514" s="3">
        <v>3</v>
      </c>
      <c r="N5514" s="10">
        <f t="shared" si="602"/>
        <v>1</v>
      </c>
      <c r="O5514" s="35">
        <v>3</v>
      </c>
      <c r="P5514" s="17"/>
      <c r="Q5514" s="40">
        <v>1904.12555</v>
      </c>
      <c r="R5514" s="40">
        <v>635.38003000000003</v>
      </c>
      <c r="S5514" s="18">
        <f t="shared" si="603"/>
        <v>-4.1549936658257325</v>
      </c>
      <c r="T5514" s="18">
        <f t="shared" si="604"/>
        <v>0.45736407543555296</v>
      </c>
      <c r="U5514" s="18">
        <f t="shared" si="605"/>
        <v>-1.9358493216693951</v>
      </c>
      <c r="V5514" s="30">
        <v>635.37879999999996</v>
      </c>
      <c r="X5514" s="3" t="s">
        <v>47</v>
      </c>
      <c r="Y5514" s="3" t="s">
        <v>47</v>
      </c>
      <c r="Z5514" s="3" t="s">
        <v>48</v>
      </c>
      <c r="AA5514" s="3" t="s">
        <v>47</v>
      </c>
      <c r="AC5514" s="3" t="s">
        <v>47</v>
      </c>
      <c r="AE5514" s="3" t="s">
        <v>48</v>
      </c>
      <c r="AL5514" s="3" t="s">
        <v>52</v>
      </c>
      <c r="AM5514" s="3" t="s">
        <v>48</v>
      </c>
      <c r="AU5514" s="3">
        <v>0</v>
      </c>
      <c r="AV5514" s="3">
        <v>4</v>
      </c>
      <c r="AW5514" s="3">
        <v>1</v>
      </c>
      <c r="AX5514" s="3">
        <v>4</v>
      </c>
      <c r="AY5514" s="3">
        <v>100</v>
      </c>
      <c r="AZ5514" s="6" t="str">
        <f t="shared" si="606"/>
        <v>2733.4</v>
      </c>
      <c r="BC5514" s="12" t="s">
        <v>14201</v>
      </c>
      <c r="BJ5514" s="12">
        <f t="shared" si="607"/>
        <v>0</v>
      </c>
      <c r="BK5514" s="12">
        <f t="shared" si="608"/>
        <v>0</v>
      </c>
      <c r="CQ5514" s="3" t="str">
        <f>CONCATENATE(baseURL!$A$1,baseURL!$B$1,baseURL!$C$1,".",C5514,".",L5514,".pkl&amp;seq=",BC5514)</f>
        <v>http://proteomics.broadinstitute.org/millscripts/viewfeed.pl?side=xl&amp;cycle=1&amp;fixedMods=iaaC&amp;file=msdataSM/iPRG2012_nd/cpick_in/iPRG2012_nd.2733.4.3.pkl&amp;seq=LVKEELFGPVVTVAKFK</v>
      </c>
    </row>
    <row r="5515" spans="1:95" x14ac:dyDescent="0.2">
      <c r="A5515" s="3">
        <v>7651</v>
      </c>
      <c r="B5515" s="2" t="s">
        <v>14204</v>
      </c>
      <c r="C5515" s="2" t="s">
        <v>14205</v>
      </c>
      <c r="D5515" s="3">
        <v>14312</v>
      </c>
      <c r="E5515" s="3">
        <v>14296</v>
      </c>
      <c r="F5515" s="3">
        <v>57402</v>
      </c>
      <c r="G5515" s="3">
        <v>17028</v>
      </c>
      <c r="H5515" s="3">
        <v>48.906300000000002</v>
      </c>
      <c r="I5515" s="30">
        <v>845.72123999999997</v>
      </c>
      <c r="J5515" s="30">
        <v>845.71812780000005</v>
      </c>
      <c r="K5515" s="30">
        <v>3.1099999999999999E-3</v>
      </c>
      <c r="L5515" s="3">
        <v>3</v>
      </c>
      <c r="M5515" s="3">
        <v>3</v>
      </c>
      <c r="N5515" s="10">
        <f t="shared" si="602"/>
        <v>1</v>
      </c>
      <c r="O5515" s="35">
        <v>3</v>
      </c>
      <c r="Q5515" s="40">
        <v>2535.1456400000002</v>
      </c>
      <c r="R5515" s="40">
        <v>845.72006999999996</v>
      </c>
      <c r="S5515" s="18">
        <f t="shared" si="603"/>
        <v>1.3834364838969611</v>
      </c>
      <c r="T5515" s="18">
        <f t="shared" si="604"/>
        <v>-2.2965045631667915</v>
      </c>
      <c r="U5515" s="18">
        <f t="shared" si="605"/>
        <v>-2.3293759599612698</v>
      </c>
      <c r="V5515" s="30">
        <v>845.71810000000005</v>
      </c>
      <c r="W5515" s="3" t="s">
        <v>47</v>
      </c>
      <c r="X5515" s="3" t="s">
        <v>47</v>
      </c>
      <c r="Y5515" s="3" t="s">
        <v>47</v>
      </c>
      <c r="Z5515" s="3" t="s">
        <v>52</v>
      </c>
      <c r="AB5515" s="12" t="s">
        <v>48</v>
      </c>
      <c r="AD5515" s="3" t="s">
        <v>47</v>
      </c>
      <c r="AJ5515" s="3" t="s">
        <v>47</v>
      </c>
      <c r="AK5515" s="3" t="s">
        <v>47</v>
      </c>
      <c r="AU5515" s="3">
        <v>0</v>
      </c>
      <c r="AV5515" s="3">
        <v>6</v>
      </c>
      <c r="AW5515" s="3">
        <v>2</v>
      </c>
      <c r="AX5515" s="3">
        <v>5</v>
      </c>
      <c r="AY5515" s="3">
        <v>83.33</v>
      </c>
      <c r="AZ5515" s="6" t="str">
        <f t="shared" si="606"/>
        <v>2733.8</v>
      </c>
      <c r="BC5515" s="12" t="s">
        <v>14206</v>
      </c>
      <c r="BI5515" s="12" t="s">
        <v>594</v>
      </c>
      <c r="BJ5515" s="12">
        <f t="shared" si="607"/>
        <v>0</v>
      </c>
      <c r="BK5515" s="12">
        <f t="shared" si="608"/>
        <v>1</v>
      </c>
      <c r="BR5515" s="3" t="s">
        <v>594</v>
      </c>
      <c r="BZ5515" s="3" t="s">
        <v>14207</v>
      </c>
      <c r="CQ5515" s="3" t="str">
        <f>CONCATENATE(baseURL!$A$1,baseURL!$B$1,baseURL!$C$1,".",C5515,".",L5515,".pkl&amp;seq=",BC5515,"&amp;varMods=ReducedCys-C")</f>
        <v>http://proteomics.broadinstitute.org/millscripts/viewfeed.pl?side=xl&amp;cycle=1&amp;fixedMods=iaaC&amp;file=msdataSM/iPRG2012_nd/cpick_in/iPRG2012_nd.2733.8.3.pkl&amp;seq=YcDEPFTVEPVELVSEHNGQSR&amp;varMods=ReducedCys-C</v>
      </c>
    </row>
    <row r="5516" spans="1:95" x14ac:dyDescent="0.2">
      <c r="A5516" s="3">
        <v>5424</v>
      </c>
      <c r="B5516" s="2" t="s">
        <v>14209</v>
      </c>
      <c r="C5516" s="2" t="s">
        <v>14210</v>
      </c>
      <c r="D5516" s="3">
        <v>14314</v>
      </c>
      <c r="E5516" s="3">
        <v>14298</v>
      </c>
      <c r="F5516" s="3">
        <v>57416</v>
      </c>
      <c r="G5516" s="3">
        <v>17031</v>
      </c>
      <c r="H5516" s="3">
        <v>48.917900000000003</v>
      </c>
      <c r="I5516" s="30">
        <v>504.26816000000002</v>
      </c>
      <c r="J5516" s="30">
        <v>504.26714299999998</v>
      </c>
      <c r="K5516" s="30">
        <v>1.0200000000000001E-3</v>
      </c>
      <c r="L5516" s="3">
        <v>3</v>
      </c>
      <c r="M5516" s="3">
        <v>3</v>
      </c>
      <c r="N5516" s="10">
        <f t="shared" si="602"/>
        <v>1</v>
      </c>
      <c r="O5516" s="35">
        <v>3</v>
      </c>
      <c r="P5516" s="17"/>
      <c r="Q5516" s="40">
        <v>1510.7900199999999</v>
      </c>
      <c r="R5516" s="40">
        <v>504.26819</v>
      </c>
      <c r="S5516" s="18">
        <f t="shared" si="603"/>
        <v>-5.9492152342785494E-2</v>
      </c>
      <c r="T5516" s="18">
        <f t="shared" si="604"/>
        <v>-2.0762761181271809</v>
      </c>
      <c r="U5516" s="18">
        <f t="shared" si="605"/>
        <v>-2.7564697269817464</v>
      </c>
      <c r="V5516" s="30">
        <v>504.26679999999999</v>
      </c>
      <c r="W5516" s="3" t="s">
        <v>47</v>
      </c>
      <c r="X5516" s="3" t="s">
        <v>47</v>
      </c>
      <c r="Y5516" s="3" t="s">
        <v>47</v>
      </c>
      <c r="Z5516" s="3" t="s">
        <v>47</v>
      </c>
      <c r="AA5516" s="3" t="s">
        <v>47</v>
      </c>
      <c r="AB5516" s="12" t="s">
        <v>47</v>
      </c>
      <c r="AC5516" s="3" t="s">
        <v>47</v>
      </c>
      <c r="AD5516" s="3" t="s">
        <v>47</v>
      </c>
      <c r="AE5516" s="3" t="s">
        <v>47</v>
      </c>
      <c r="AF5516" s="3" t="s">
        <v>48</v>
      </c>
      <c r="AG5516" s="3" t="s">
        <v>47</v>
      </c>
      <c r="AH5516" s="3" t="s">
        <v>47</v>
      </c>
      <c r="AI5516" s="3" t="s">
        <v>47</v>
      </c>
      <c r="AJ5516" s="3" t="s">
        <v>47</v>
      </c>
      <c r="AK5516" s="3" t="s">
        <v>47</v>
      </c>
      <c r="AL5516" s="3" t="s">
        <v>48</v>
      </c>
      <c r="AM5516" s="3" t="s">
        <v>47</v>
      </c>
      <c r="AU5516" s="3">
        <v>0</v>
      </c>
      <c r="AV5516" s="3">
        <v>15</v>
      </c>
      <c r="AW5516" s="3">
        <v>1</v>
      </c>
      <c r="AX5516" s="3">
        <v>15</v>
      </c>
      <c r="AY5516" s="3">
        <v>100</v>
      </c>
      <c r="AZ5516" s="6" t="str">
        <f t="shared" si="606"/>
        <v>2734.1</v>
      </c>
      <c r="BC5516" s="12" t="s">
        <v>14211</v>
      </c>
      <c r="BJ5516" s="12">
        <f t="shared" si="607"/>
        <v>0</v>
      </c>
      <c r="BK5516" s="12">
        <f t="shared" si="608"/>
        <v>0</v>
      </c>
      <c r="CQ5516" s="3" t="str">
        <f>CONCATENATE(baseURL!$A$1,baseURL!$B$1,baseURL!$C$1,".",C5516,".",L5516,".pkl&amp;seq=",BC5516)</f>
        <v>http://proteomics.broadinstitute.org/millscripts/viewfeed.pl?side=xl&amp;cycle=1&amp;fixedMods=iaaC&amp;file=msdataSM/iPRG2012_nd/cpick_in/iPRG2012_nd.2734.1.3.pkl&amp;seq=TLLNDEKFDFLR</v>
      </c>
    </row>
    <row r="5517" spans="1:95" x14ac:dyDescent="0.2">
      <c r="A5517" s="3">
        <v>1925</v>
      </c>
      <c r="B5517" s="2" t="s">
        <v>14212</v>
      </c>
      <c r="C5517" s="2" t="s">
        <v>14199</v>
      </c>
      <c r="D5517" s="3">
        <v>14318</v>
      </c>
      <c r="E5517" s="3">
        <v>14302</v>
      </c>
      <c r="F5517" s="3">
        <v>57420</v>
      </c>
      <c r="G5517" s="3">
        <v>17035</v>
      </c>
      <c r="H5517" s="3">
        <v>48.924599999999998</v>
      </c>
      <c r="I5517" s="30">
        <v>594.09409000000005</v>
      </c>
      <c r="J5517" s="30">
        <v>593.6494295</v>
      </c>
      <c r="K5517" s="30">
        <v>0.44466</v>
      </c>
      <c r="L5517" s="3">
        <v>0</v>
      </c>
      <c r="M5517" s="3">
        <v>3</v>
      </c>
      <c r="N5517" s="10">
        <f t="shared" si="602"/>
        <v>1</v>
      </c>
      <c r="O5517" s="35">
        <v>3</v>
      </c>
      <c r="P5517" s="17"/>
      <c r="Q5517" s="40">
        <v>1777.9806699999999</v>
      </c>
      <c r="R5517" s="40">
        <v>593.33173999999997</v>
      </c>
      <c r="S5517" s="18">
        <f t="shared" si="603"/>
        <v>1284.8630009243786</v>
      </c>
      <c r="T5517" s="18">
        <f t="shared" si="604"/>
        <v>535.43317942173223</v>
      </c>
      <c r="U5517" s="18">
        <f t="shared" si="605"/>
        <v>-0.57303524658463478</v>
      </c>
      <c r="V5517" s="30">
        <v>593.33140000000003</v>
      </c>
      <c r="X5517" s="3" t="s">
        <v>47</v>
      </c>
      <c r="Y5517" s="3" t="s">
        <v>47</v>
      </c>
      <c r="Z5517" s="3" t="s">
        <v>48</v>
      </c>
      <c r="AA5517" s="3" t="s">
        <v>48</v>
      </c>
      <c r="AB5517" s="12" t="s">
        <v>48</v>
      </c>
      <c r="AC5517" s="3" t="s">
        <v>47</v>
      </c>
      <c r="AD5517" s="3" t="s">
        <v>47</v>
      </c>
      <c r="AE5517" s="3" t="s">
        <v>47</v>
      </c>
      <c r="AF5517" s="3" t="s">
        <v>65</v>
      </c>
      <c r="AG5517" s="3" t="s">
        <v>52</v>
      </c>
      <c r="AI5517" s="3" t="s">
        <v>52</v>
      </c>
      <c r="AO5517" s="3" t="s">
        <v>47</v>
      </c>
      <c r="AU5517" s="3">
        <v>1</v>
      </c>
      <c r="AV5517" s="3">
        <v>6</v>
      </c>
      <c r="AW5517" s="3">
        <v>2</v>
      </c>
      <c r="AX5517" s="3">
        <v>3</v>
      </c>
      <c r="AY5517" s="3">
        <v>50</v>
      </c>
      <c r="AZ5517" s="6" t="str">
        <f t="shared" si="606"/>
        <v>2734.5</v>
      </c>
      <c r="BC5517" s="12" t="s">
        <v>14157</v>
      </c>
      <c r="BJ5517" s="12">
        <f t="shared" si="607"/>
        <v>0</v>
      </c>
      <c r="BK5517" s="12">
        <f t="shared" si="608"/>
        <v>0</v>
      </c>
      <c r="BP5517" s="3" t="s">
        <v>54</v>
      </c>
      <c r="BR5517" s="3" t="s">
        <v>54</v>
      </c>
      <c r="BY5517" s="3" t="s">
        <v>14213</v>
      </c>
      <c r="CA5517" s="3" t="s">
        <v>14213</v>
      </c>
      <c r="CB5517" s="3" t="s">
        <v>14214</v>
      </c>
      <c r="CK5517" s="3" t="s">
        <v>14213</v>
      </c>
      <c r="CQ5517" s="3" t="str">
        <f>CONCATENATE(baseURL!$A$1,baseURL!$B$1,baseURL!$C$1,".",C5517,".",L5517,".pkl&amp;seq=",BC5517,"&amp;varMods=Deamidated-N")</f>
        <v>http://proteomics.broadinstitute.org/millscripts/viewfeed.pl?side=xl&amp;cycle=1&amp;fixedMods=iaaC&amp;file=msdataSM/iPRG2012_nd/cpick_in/iPRG2012_nd.2734.5.0.pkl&amp;seq=LGPDVVLGPNVTLGDGVR&amp;varMods=Deamidated-N</v>
      </c>
    </row>
    <row r="5518" spans="1:95" x14ac:dyDescent="0.2">
      <c r="A5518" s="3">
        <v>840</v>
      </c>
      <c r="B5518" s="2" t="s">
        <v>14215</v>
      </c>
      <c r="C5518" s="2" t="s">
        <v>14216</v>
      </c>
      <c r="D5518" s="3">
        <v>14320</v>
      </c>
      <c r="E5518" s="3">
        <v>14304</v>
      </c>
      <c r="F5518" s="3">
        <v>57422</v>
      </c>
      <c r="G5518" s="3">
        <v>17037</v>
      </c>
      <c r="H5518" s="3">
        <v>48.927900000000001</v>
      </c>
      <c r="I5518" s="30">
        <v>618.97206000000006</v>
      </c>
      <c r="J5518" s="30">
        <v>618.9715228</v>
      </c>
      <c r="K5518" s="30">
        <v>5.4000000000000001E-4</v>
      </c>
      <c r="L5518" s="3">
        <v>3</v>
      </c>
      <c r="M5518" s="3">
        <v>3</v>
      </c>
      <c r="N5518" s="10">
        <f t="shared" si="602"/>
        <v>1</v>
      </c>
      <c r="O5518" s="35">
        <v>3</v>
      </c>
      <c r="Q5518" s="32">
        <v>1854.9030600000001</v>
      </c>
      <c r="R5518" s="32">
        <v>618.97253999999998</v>
      </c>
      <c r="S5518" s="18">
        <f t="shared" si="603"/>
        <v>-0.77547866650915542</v>
      </c>
      <c r="T5518" s="18">
        <f t="shared" si="604"/>
        <v>-1.6433685409992536</v>
      </c>
      <c r="U5518" s="18">
        <f t="shared" si="605"/>
        <v>-1.6802037776813972</v>
      </c>
      <c r="V5518" s="30">
        <v>618.97149999999999</v>
      </c>
      <c r="W5518" s="3" t="s">
        <v>47</v>
      </c>
      <c r="X5518" s="3" t="s">
        <v>47</v>
      </c>
      <c r="Y5518" s="3" t="s">
        <v>47</v>
      </c>
      <c r="AA5518" s="3" t="s">
        <v>47</v>
      </c>
      <c r="AC5518" s="3" t="s">
        <v>52</v>
      </c>
      <c r="AD5518" s="3" t="s">
        <v>47</v>
      </c>
      <c r="AE5518" s="3" t="s">
        <v>47</v>
      </c>
      <c r="AF5518" s="3" t="s">
        <v>47</v>
      </c>
      <c r="AG5518" s="3" t="s">
        <v>52</v>
      </c>
      <c r="AH5518" s="3" t="s">
        <v>52</v>
      </c>
      <c r="AJ5518" s="3" t="s">
        <v>47</v>
      </c>
      <c r="AK5518" s="3" t="s">
        <v>52</v>
      </c>
      <c r="AO5518" s="3" t="s">
        <v>48</v>
      </c>
      <c r="AU5518" s="3">
        <v>0</v>
      </c>
      <c r="AV5518" s="3">
        <v>8</v>
      </c>
      <c r="AW5518" s="3">
        <v>4</v>
      </c>
      <c r="AX5518" s="3">
        <v>5</v>
      </c>
      <c r="AY5518" s="3">
        <v>62.5</v>
      </c>
      <c r="AZ5518" s="6" t="str">
        <f t="shared" si="606"/>
        <v>2734.7</v>
      </c>
      <c r="BB5518" s="12" t="s">
        <v>79</v>
      </c>
      <c r="BC5518" s="12" t="s">
        <v>14089</v>
      </c>
      <c r="BJ5518" s="12">
        <f t="shared" si="607"/>
        <v>0</v>
      </c>
      <c r="BK5518" s="12">
        <f t="shared" si="608"/>
        <v>0</v>
      </c>
      <c r="BM5518" s="3" t="s">
        <v>162</v>
      </c>
      <c r="BR5518" s="3" t="s">
        <v>162</v>
      </c>
      <c r="BU5518" s="3" t="s">
        <v>14217</v>
      </c>
      <c r="BZ5518" s="3" t="s">
        <v>12207</v>
      </c>
      <c r="CF5518" s="3" t="s">
        <v>12110</v>
      </c>
      <c r="CQ5518" s="3" t="str">
        <f>CONCATENATE(baseURL!$A$1,baseURL!$B$1,"+Acetyl",baseURL!$C$1,".",C5518,".",L5518,".pkl&amp;seq=",BC5518,"&amp;varMods=Sodiated-E")</f>
        <v>http://proteomics.broadinstitute.org/millscripts/viewfeed.pl?side=xl&amp;cycle=1&amp;fixedMods=iaaC+Acetyl&amp;file=msdataSM/iPRG2012_nd/cpick_in/iPRG2012_nd.2734.7.3.pkl&amp;seq=MeNDKGQLVELYVPR&amp;varMods=Sodiated-E</v>
      </c>
    </row>
    <row r="5519" spans="1:95" x14ac:dyDescent="0.2">
      <c r="A5519" s="3">
        <v>6143</v>
      </c>
      <c r="B5519" s="2" t="s">
        <v>14208</v>
      </c>
      <c r="C5519" s="2" t="s">
        <v>14204</v>
      </c>
      <c r="D5519" s="3">
        <v>14322</v>
      </c>
      <c r="E5519" s="3">
        <v>14306</v>
      </c>
      <c r="F5519" s="3">
        <v>57424</v>
      </c>
      <c r="G5519" s="3">
        <v>17039</v>
      </c>
      <c r="H5519" s="3">
        <v>48.932899999999997</v>
      </c>
      <c r="I5519" s="30">
        <v>709.67782</v>
      </c>
      <c r="J5519" s="30">
        <v>709.67691679999996</v>
      </c>
      <c r="K5519" s="30">
        <v>8.9999999999999998E-4</v>
      </c>
      <c r="L5519" s="3">
        <v>0</v>
      </c>
      <c r="M5519" s="3">
        <v>3</v>
      </c>
      <c r="N5519" s="10">
        <f t="shared" si="602"/>
        <v>1</v>
      </c>
      <c r="O5519" s="35">
        <v>3</v>
      </c>
      <c r="P5519" s="17"/>
      <c r="Q5519" s="40">
        <v>2127.01818</v>
      </c>
      <c r="R5519" s="40">
        <v>709.67758000000003</v>
      </c>
      <c r="S5519" s="18">
        <f t="shared" si="603"/>
        <v>0.33818174157691783</v>
      </c>
      <c r="T5519" s="18">
        <f t="shared" si="604"/>
        <v>-0.93450887947785843</v>
      </c>
      <c r="U5519" s="18">
        <f t="shared" si="605"/>
        <v>-0.95818160126809637</v>
      </c>
      <c r="V5519" s="30">
        <v>709.67690000000005</v>
      </c>
      <c r="W5519" s="3" t="s">
        <v>47</v>
      </c>
      <c r="X5519" s="3" t="s">
        <v>47</v>
      </c>
      <c r="Y5519" s="3" t="s">
        <v>47</v>
      </c>
      <c r="Z5519" s="3" t="s">
        <v>47</v>
      </c>
      <c r="AA5519" s="3" t="s">
        <v>47</v>
      </c>
      <c r="AB5519" s="12" t="s">
        <v>47</v>
      </c>
      <c r="AC5519" s="3" t="s">
        <v>47</v>
      </c>
      <c r="AD5519" s="3" t="s">
        <v>47</v>
      </c>
      <c r="AE5519" s="3" t="s">
        <v>47</v>
      </c>
      <c r="AF5519" s="3" t="s">
        <v>47</v>
      </c>
      <c r="AG5519" s="3" t="s">
        <v>47</v>
      </c>
      <c r="AH5519" s="3" t="s">
        <v>47</v>
      </c>
      <c r="AI5519" s="3" t="s">
        <v>47</v>
      </c>
      <c r="AK5519" s="3" t="s">
        <v>47</v>
      </c>
      <c r="AL5519" s="3" t="s">
        <v>47</v>
      </c>
      <c r="AU5519" s="3">
        <v>0</v>
      </c>
      <c r="AV5519" s="3">
        <v>15</v>
      </c>
      <c r="AW5519" s="3">
        <v>1</v>
      </c>
      <c r="AX5519" s="3">
        <v>15</v>
      </c>
      <c r="AY5519" s="3">
        <v>100</v>
      </c>
      <c r="AZ5519" s="6" t="str">
        <f t="shared" si="606"/>
        <v>2734.9</v>
      </c>
      <c r="BC5519" s="12" t="s">
        <v>13687</v>
      </c>
      <c r="BJ5519" s="12">
        <f t="shared" si="607"/>
        <v>0</v>
      </c>
      <c r="BK5519" s="12">
        <f t="shared" si="608"/>
        <v>0</v>
      </c>
      <c r="CQ5519" s="3" t="str">
        <f>CONCATENATE(baseURL!$A$1,baseURL!$B$1,baseURL!$C$1,".",C5519,".",L5519,".pkl&amp;seq=",BC5519)</f>
        <v>http://proteomics.broadinstitute.org/millscripts/viewfeed.pl?side=xl&amp;cycle=1&amp;fixedMods=iaaC&amp;file=msdataSM/iPRG2012_nd/cpick_in/iPRG2012_nd.2734.9.0.pkl&amp;seq=FVKLVSWYDNEYGYSTR</v>
      </c>
    </row>
    <row r="5520" spans="1:95" x14ac:dyDescent="0.2">
      <c r="A5520" s="3">
        <v>3784</v>
      </c>
      <c r="B5520" s="2" t="s">
        <v>14221</v>
      </c>
      <c r="C5520" s="2" t="s">
        <v>14208</v>
      </c>
      <c r="D5520" s="3">
        <v>14332</v>
      </c>
      <c r="E5520" s="3">
        <v>14316</v>
      </c>
      <c r="F5520" s="3">
        <v>57446</v>
      </c>
      <c r="G5520" s="3">
        <v>17050</v>
      </c>
      <c r="H5520" s="3">
        <v>48.952199999999998</v>
      </c>
      <c r="I5520" s="30">
        <v>825.10517000000004</v>
      </c>
      <c r="J5520" s="30">
        <v>825.11025270000005</v>
      </c>
      <c r="K5520" s="30">
        <v>-5.0800000000000003E-3</v>
      </c>
      <c r="L5520" s="3">
        <v>3</v>
      </c>
      <c r="M5520" s="3">
        <v>3</v>
      </c>
      <c r="N5520" s="10">
        <f t="shared" si="602"/>
        <v>1</v>
      </c>
      <c r="O5520" s="35">
        <v>3</v>
      </c>
      <c r="P5520" s="17"/>
      <c r="Q5520" s="40">
        <v>2473.3184500000002</v>
      </c>
      <c r="R5520" s="40">
        <v>825.11099999999999</v>
      </c>
      <c r="S5520" s="18">
        <f t="shared" si="603"/>
        <v>-7.0657160066297351</v>
      </c>
      <c r="T5520" s="18">
        <f t="shared" si="604"/>
        <v>-0.90569632442617654</v>
      </c>
      <c r="U5520" s="18">
        <f t="shared" si="605"/>
        <v>-0.96956651896115464</v>
      </c>
      <c r="V5520" s="30">
        <v>825.11019999999996</v>
      </c>
      <c r="W5520" s="3" t="s">
        <v>47</v>
      </c>
      <c r="X5520" s="3" t="s">
        <v>47</v>
      </c>
      <c r="Y5520" s="3" t="s">
        <v>47</v>
      </c>
      <c r="Z5520" s="3" t="s">
        <v>47</v>
      </c>
      <c r="AA5520" s="3" t="s">
        <v>47</v>
      </c>
      <c r="AB5520" s="12" t="s">
        <v>47</v>
      </c>
      <c r="AC5520" s="3" t="s">
        <v>47</v>
      </c>
      <c r="AE5520" s="3" t="s">
        <v>47</v>
      </c>
      <c r="AF5520" s="3" t="s">
        <v>47</v>
      </c>
      <c r="AI5520" s="3" t="s">
        <v>47</v>
      </c>
      <c r="AL5520" s="3" t="s">
        <v>47</v>
      </c>
      <c r="AM5520" s="3" t="s">
        <v>48</v>
      </c>
      <c r="AN5520" s="3" t="s">
        <v>47</v>
      </c>
      <c r="AU5520" s="3">
        <v>0</v>
      </c>
      <c r="AV5520" s="3">
        <v>12</v>
      </c>
      <c r="AW5520" s="3">
        <v>1</v>
      </c>
      <c r="AX5520" s="3">
        <v>12</v>
      </c>
      <c r="AY5520" s="3">
        <v>100</v>
      </c>
      <c r="AZ5520" s="6" t="str">
        <f t="shared" si="606"/>
        <v>2735.10</v>
      </c>
      <c r="BC5520" s="12" t="s">
        <v>14222</v>
      </c>
      <c r="BJ5520" s="12">
        <f t="shared" si="607"/>
        <v>0</v>
      </c>
      <c r="BK5520" s="12">
        <f t="shared" si="608"/>
        <v>0</v>
      </c>
      <c r="CQ5520" s="3" t="str">
        <f>CONCATENATE(baseURL!$A$1,baseURL!$B$1,baseURL!$C$1,".",C5520,".",L5520,".pkl&amp;seq=",BC5520)</f>
        <v>http://proteomics.broadinstitute.org/millscripts/viewfeed.pl?side=xl&amp;cycle=1&amp;fixedMods=iaaC&amp;file=msdataSM/iPRG2012_nd/cpick_in/iPRG2012_nd.2735.10.3.pkl&amp;seq=KVLENTELGDSLFDKAGAELVPK</v>
      </c>
    </row>
    <row r="5521" spans="1:95" x14ac:dyDescent="0.2">
      <c r="A5521" s="3">
        <v>3626</v>
      </c>
      <c r="B5521" s="2" t="s">
        <v>14223</v>
      </c>
      <c r="C5521" s="2" t="s">
        <v>14224</v>
      </c>
      <c r="D5521" s="3">
        <v>14333</v>
      </c>
      <c r="E5521" s="3">
        <v>14317</v>
      </c>
      <c r="F5521" s="3">
        <v>57447</v>
      </c>
      <c r="G5521" s="3">
        <v>17051</v>
      </c>
      <c r="H5521" s="3">
        <v>48.953800000000001</v>
      </c>
      <c r="I5521" s="30">
        <v>829.95752000000005</v>
      </c>
      <c r="J5521" s="30">
        <v>829.957359</v>
      </c>
      <c r="K5521" s="30">
        <v>1.6000000000000001E-4</v>
      </c>
      <c r="L5521" s="3">
        <v>2</v>
      </c>
      <c r="M5521" s="3">
        <v>2</v>
      </c>
      <c r="N5521" s="10">
        <f t="shared" si="602"/>
        <v>1</v>
      </c>
      <c r="O5521" s="35">
        <v>2</v>
      </c>
      <c r="P5521" s="17"/>
      <c r="Q5521" s="40">
        <v>1658.9112</v>
      </c>
      <c r="R5521" s="40">
        <v>829.95924000000002</v>
      </c>
      <c r="S5521" s="18">
        <f t="shared" si="603"/>
        <v>-2.0723909284720019</v>
      </c>
      <c r="T5521" s="18">
        <f t="shared" si="604"/>
        <v>-2.2663763584652408</v>
      </c>
      <c r="U5521" s="18">
        <f t="shared" si="605"/>
        <v>-2.4579520315709598</v>
      </c>
      <c r="V5521" s="30">
        <v>829.95719999999994</v>
      </c>
      <c r="W5521" s="3" t="s">
        <v>47</v>
      </c>
      <c r="X5521" s="3" t="s">
        <v>47</v>
      </c>
      <c r="Y5521" s="3" t="s">
        <v>47</v>
      </c>
      <c r="Z5521" s="3" t="s">
        <v>47</v>
      </c>
      <c r="AA5521" s="3" t="s">
        <v>47</v>
      </c>
      <c r="AB5521" s="12" t="s">
        <v>47</v>
      </c>
      <c r="AC5521" s="3" t="s">
        <v>47</v>
      </c>
      <c r="AE5521" s="3" t="s">
        <v>47</v>
      </c>
      <c r="AF5521" s="3" t="s">
        <v>47</v>
      </c>
      <c r="AH5521" s="3" t="s">
        <v>47</v>
      </c>
      <c r="AI5521" s="3" t="s">
        <v>48</v>
      </c>
      <c r="AK5521" s="3" t="s">
        <v>52</v>
      </c>
      <c r="AL5521" s="3" t="s">
        <v>52</v>
      </c>
      <c r="AU5521" s="3">
        <v>0</v>
      </c>
      <c r="AV5521" s="3">
        <v>10</v>
      </c>
      <c r="AW5521" s="3">
        <v>1</v>
      </c>
      <c r="AX5521" s="3">
        <v>10</v>
      </c>
      <c r="AY5521" s="3">
        <v>100</v>
      </c>
      <c r="AZ5521" s="6" t="str">
        <f t="shared" si="606"/>
        <v>2735.11</v>
      </c>
      <c r="BC5521" s="12" t="s">
        <v>14104</v>
      </c>
      <c r="BJ5521" s="12">
        <f t="shared" si="607"/>
        <v>0</v>
      </c>
      <c r="BK5521" s="12">
        <f t="shared" si="608"/>
        <v>0</v>
      </c>
      <c r="CQ5521" s="3" t="str">
        <f>CONCATENATE(baseURL!$A$1,baseURL!$B$1,baseURL!$C$1,".",C5521,".",L5521,".pkl&amp;seq=",BC5521)</f>
        <v>http://proteomics.broadinstitute.org/millscripts/viewfeed.pl?side=xl&amp;cycle=1&amp;fixedMods=iaaC&amp;file=msdataSM/iPRG2012_nd/cpick_in/iPRG2012_nd.2735.11.2.pkl&amp;seq=VGDQVLLPQFGGSTLK</v>
      </c>
    </row>
    <row r="5522" spans="1:95" x14ac:dyDescent="0.2">
      <c r="A5522" s="3">
        <v>2716</v>
      </c>
      <c r="B5522" s="2" t="s">
        <v>14225</v>
      </c>
      <c r="C5522" s="2" t="s">
        <v>14226</v>
      </c>
      <c r="D5522" s="3">
        <v>14334</v>
      </c>
      <c r="E5522" s="3">
        <v>14318</v>
      </c>
      <c r="F5522" s="3">
        <v>57448</v>
      </c>
      <c r="G5522" s="3">
        <v>17052</v>
      </c>
      <c r="H5522" s="3">
        <v>48.955500000000001</v>
      </c>
      <c r="I5522" s="30">
        <v>840.40944999999999</v>
      </c>
      <c r="J5522" s="30">
        <v>840.41160830000001</v>
      </c>
      <c r="K5522" s="30">
        <v>-2.16E-3</v>
      </c>
      <c r="L5522" s="3">
        <v>3</v>
      </c>
      <c r="M5522" s="3">
        <v>3</v>
      </c>
      <c r="N5522" s="10">
        <f t="shared" si="602"/>
        <v>1</v>
      </c>
      <c r="O5522" s="35">
        <v>3</v>
      </c>
      <c r="P5522" s="17"/>
      <c r="Q5522" s="40">
        <v>2519.22687</v>
      </c>
      <c r="R5522" s="40">
        <v>840.41381000000001</v>
      </c>
      <c r="S5522" s="18">
        <f t="shared" si="603"/>
        <v>-5.1879204603023856</v>
      </c>
      <c r="T5522" s="18">
        <f t="shared" si="604"/>
        <v>-2.619780843440124</v>
      </c>
      <c r="U5522" s="18">
        <f t="shared" si="605"/>
        <v>-2.7486459318961445</v>
      </c>
      <c r="V5522" s="30">
        <v>840.41150000000005</v>
      </c>
      <c r="W5522" s="3" t="s">
        <v>47</v>
      </c>
      <c r="Z5522" s="3" t="s">
        <v>47</v>
      </c>
      <c r="AB5522" s="12" t="s">
        <v>47</v>
      </c>
      <c r="AC5522" s="3" t="s">
        <v>47</v>
      </c>
      <c r="AE5522" s="3" t="s">
        <v>47</v>
      </c>
      <c r="AG5522" s="3" t="s">
        <v>48</v>
      </c>
      <c r="AI5522" s="3" t="s">
        <v>48</v>
      </c>
      <c r="AJ5522" s="3" t="s">
        <v>47</v>
      </c>
      <c r="AK5522" s="3" t="s">
        <v>47</v>
      </c>
      <c r="AL5522" s="3" t="s">
        <v>48</v>
      </c>
      <c r="AU5522" s="3">
        <v>0</v>
      </c>
      <c r="AV5522" s="3">
        <v>7</v>
      </c>
      <c r="AW5522" s="3">
        <v>1</v>
      </c>
      <c r="AX5522" s="3">
        <v>7</v>
      </c>
      <c r="AY5522" s="3">
        <v>100</v>
      </c>
      <c r="AZ5522" s="6" t="str">
        <f t="shared" si="606"/>
        <v>2735.12</v>
      </c>
      <c r="BC5522" s="12" t="s">
        <v>14227</v>
      </c>
      <c r="BJ5522" s="12">
        <f t="shared" si="607"/>
        <v>0</v>
      </c>
      <c r="BK5522" s="12">
        <f t="shared" si="608"/>
        <v>0</v>
      </c>
      <c r="CQ5522" s="3" t="str">
        <f>CONCATENATE(baseURL!$A$1,baseURL!$B$1,baseURL!$C$1,".",C5522,".",L5522,".pkl&amp;seq=",BC5522)</f>
        <v>http://proteomics.broadinstitute.org/millscripts/viewfeed.pl?side=xl&amp;cycle=1&amp;fixedMods=iaaC&amp;file=msdataSM/iPRG2012_nd/cpick_in/iPRG2012_nd.2735.12.3.pkl&amp;seq=LVNLDGTSANEENTMKPWQMLK</v>
      </c>
    </row>
    <row r="5523" spans="1:95" x14ac:dyDescent="0.2">
      <c r="A5523" s="3">
        <v>898</v>
      </c>
      <c r="B5523" s="2" t="s">
        <v>14228</v>
      </c>
      <c r="C5523" s="2" t="s">
        <v>14229</v>
      </c>
      <c r="D5523" s="3">
        <v>14335</v>
      </c>
      <c r="E5523" s="3">
        <v>14319</v>
      </c>
      <c r="F5523" s="3">
        <v>57449</v>
      </c>
      <c r="G5523" s="3">
        <v>17053</v>
      </c>
      <c r="H5523" s="3">
        <v>48.9572</v>
      </c>
      <c r="I5523" s="30">
        <v>967.93398999999999</v>
      </c>
      <c r="J5523" s="30">
        <v>967.93345820000002</v>
      </c>
      <c r="K5523" s="30">
        <v>5.2999999999999998E-4</v>
      </c>
      <c r="L5523" s="3">
        <v>4</v>
      </c>
      <c r="M5523" s="3">
        <v>4</v>
      </c>
      <c r="N5523" s="10">
        <f t="shared" si="602"/>
        <v>1</v>
      </c>
      <c r="O5523" s="35">
        <v>4</v>
      </c>
      <c r="P5523" s="17"/>
      <c r="Q5523" s="40">
        <v>3868.7194</v>
      </c>
      <c r="R5523" s="40">
        <v>967.93530999999996</v>
      </c>
      <c r="S5523" s="18">
        <f t="shared" si="603"/>
        <v>-1.3637274994795248</v>
      </c>
      <c r="T5523" s="18">
        <f t="shared" si="604"/>
        <v>-1.9131443814570006</v>
      </c>
      <c r="U5523" s="18">
        <f t="shared" si="605"/>
        <v>-2.1798977453383293</v>
      </c>
      <c r="V5523" s="30">
        <v>967.93320000000006</v>
      </c>
      <c r="W5523" s="3" t="s">
        <v>47</v>
      </c>
      <c r="X5523" s="3" t="s">
        <v>47</v>
      </c>
      <c r="Y5523" s="3" t="s">
        <v>47</v>
      </c>
      <c r="Z5523" s="3" t="s">
        <v>47</v>
      </c>
      <c r="AC5523" s="3" t="s">
        <v>47</v>
      </c>
      <c r="AD5523" s="3" t="s">
        <v>47</v>
      </c>
      <c r="AF5523" s="3" t="s">
        <v>47</v>
      </c>
      <c r="AG5523" s="3" t="s">
        <v>47</v>
      </c>
      <c r="AK5523" s="3" t="s">
        <v>47</v>
      </c>
      <c r="AL5523" s="3" t="s">
        <v>47</v>
      </c>
      <c r="AM5523" s="3" t="s">
        <v>48</v>
      </c>
      <c r="AN5523" s="3" t="s">
        <v>47</v>
      </c>
      <c r="AO5523" s="3" t="s">
        <v>48</v>
      </c>
      <c r="AP5523" s="3" t="s">
        <v>47</v>
      </c>
      <c r="AU5523" s="3">
        <v>0</v>
      </c>
      <c r="AV5523" s="3">
        <v>12</v>
      </c>
      <c r="AW5523" s="3">
        <v>5</v>
      </c>
      <c r="AX5523" s="3">
        <v>6</v>
      </c>
      <c r="AY5523" s="3">
        <v>50</v>
      </c>
      <c r="AZ5523" s="6" t="str">
        <f t="shared" si="606"/>
        <v>2735.13</v>
      </c>
      <c r="BB5523" s="12" t="s">
        <v>79</v>
      </c>
      <c r="BC5523" s="12" t="s">
        <v>14230</v>
      </c>
      <c r="BF5523" s="12" t="s">
        <v>1468</v>
      </c>
      <c r="BJ5523" s="12">
        <f t="shared" si="607"/>
        <v>1</v>
      </c>
      <c r="BK5523" s="12">
        <f t="shared" si="608"/>
        <v>0</v>
      </c>
      <c r="CQ5523" s="3" t="str">
        <f>CONCATENATE(baseURL!$A$1,baseURL!$B$1,"+Acetyl",baseURL!$C$1,".",C5523,".",L5523,".pkl&amp;seq=",BC5523)</f>
        <v>http://proteomics.broadinstitute.org/millscripts/viewfeed.pl?side=xl&amp;cycle=1&amp;fixedMods=iaaC+Acetyl&amp;file=msdataSM/iPRG2012_nd/cpick_in/iPRG2012_nd.2735.13.4.pkl&amp;seq=sDEEHTFETADAGSSATYPMQCSALRKNGFVVLK</v>
      </c>
    </row>
    <row r="5524" spans="1:95" x14ac:dyDescent="0.2">
      <c r="A5524" s="3">
        <v>3463</v>
      </c>
      <c r="B5524" s="2" t="s">
        <v>14231</v>
      </c>
      <c r="C5524" s="2" t="s">
        <v>14232</v>
      </c>
      <c r="D5524" s="3">
        <v>14325</v>
      </c>
      <c r="E5524" s="3">
        <v>14309</v>
      </c>
      <c r="F5524" s="3">
        <v>57439</v>
      </c>
      <c r="G5524" s="3">
        <v>17043</v>
      </c>
      <c r="H5524" s="3">
        <v>48.942999999999998</v>
      </c>
      <c r="I5524" s="30">
        <v>539.04845</v>
      </c>
      <c r="J5524" s="30">
        <v>539.04892089999998</v>
      </c>
      <c r="K5524" s="30">
        <v>-4.6999999999999999E-4</v>
      </c>
      <c r="L5524" s="3">
        <v>0</v>
      </c>
      <c r="M5524" s="3">
        <v>4</v>
      </c>
      <c r="N5524" s="10">
        <f t="shared" si="602"/>
        <v>1</v>
      </c>
      <c r="O5524" s="35">
        <v>4</v>
      </c>
      <c r="P5524" s="17"/>
      <c r="Q5524" s="40">
        <v>2153.17535</v>
      </c>
      <c r="R5524" s="40">
        <v>539.04930000000002</v>
      </c>
      <c r="S5524" s="18">
        <f t="shared" si="603"/>
        <v>-1.5768502064913288</v>
      </c>
      <c r="T5524" s="18">
        <f t="shared" si="604"/>
        <v>-0.70327519214279655</v>
      </c>
      <c r="U5524" s="18">
        <f t="shared" si="605"/>
        <v>-1.1130707339070369</v>
      </c>
      <c r="V5524" s="30">
        <v>539.04870000000005</v>
      </c>
      <c r="W5524" s="3" t="s">
        <v>47</v>
      </c>
      <c r="X5524" s="3" t="s">
        <v>47</v>
      </c>
      <c r="Y5524" s="3" t="s">
        <v>47</v>
      </c>
      <c r="Z5524" s="3" t="s">
        <v>47</v>
      </c>
      <c r="AA5524" s="3" t="s">
        <v>47</v>
      </c>
      <c r="AB5524" s="12" t="s">
        <v>47</v>
      </c>
      <c r="AC5524" s="3" t="s">
        <v>47</v>
      </c>
      <c r="AE5524" s="3" t="s">
        <v>47</v>
      </c>
      <c r="AF5524" s="3" t="s">
        <v>48</v>
      </c>
      <c r="AG5524" s="3" t="s">
        <v>52</v>
      </c>
      <c r="AH5524" s="3" t="s">
        <v>47</v>
      </c>
      <c r="AI5524" s="3" t="s">
        <v>47</v>
      </c>
      <c r="AK5524" s="3" t="s">
        <v>52</v>
      </c>
      <c r="AL5524" s="3" t="s">
        <v>48</v>
      </c>
      <c r="AM5524" s="3" t="s">
        <v>47</v>
      </c>
      <c r="AU5524" s="3">
        <v>0</v>
      </c>
      <c r="AV5524" s="3">
        <v>11</v>
      </c>
      <c r="AW5524" s="3">
        <v>1</v>
      </c>
      <c r="AX5524" s="3">
        <v>11</v>
      </c>
      <c r="AY5524" s="3">
        <v>100</v>
      </c>
      <c r="AZ5524" s="6" t="str">
        <f t="shared" si="606"/>
        <v>2735.3</v>
      </c>
      <c r="BC5524" s="12" t="s">
        <v>14233</v>
      </c>
      <c r="BJ5524" s="12">
        <f t="shared" si="607"/>
        <v>0</v>
      </c>
      <c r="BK5524" s="12">
        <f t="shared" si="608"/>
        <v>0</v>
      </c>
      <c r="CQ5524" s="3" t="str">
        <f>CONCATENATE(baseURL!$A$1,baseURL!$B$1,baseURL!$C$1,".",C5524,".",L5524,".pkl&amp;seq=",BC5524)</f>
        <v>http://proteomics.broadinstitute.org/millscripts/viewfeed.pl?side=xl&amp;cycle=1&amp;fixedMods=iaaC&amp;file=msdataSM/iPRG2012_nd/cpick_in/iPRG2012_nd.2735.3.0.pkl&amp;seq=VVFKLYNDLVPKTAENFR</v>
      </c>
    </row>
    <row r="5525" spans="1:95" x14ac:dyDescent="0.2">
      <c r="A5525" s="3">
        <v>5654</v>
      </c>
      <c r="B5525" s="2" t="s">
        <v>14218</v>
      </c>
      <c r="C5525" s="2" t="s">
        <v>14219</v>
      </c>
      <c r="D5525" s="3">
        <v>14331</v>
      </c>
      <c r="E5525" s="3">
        <v>14315</v>
      </c>
      <c r="F5525" s="3">
        <v>57445</v>
      </c>
      <c r="G5525" s="3">
        <v>17049</v>
      </c>
      <c r="H5525" s="3">
        <v>48.950499999999998</v>
      </c>
      <c r="I5525" s="30">
        <v>791.79073000000005</v>
      </c>
      <c r="J5525" s="30">
        <v>791.78974530000005</v>
      </c>
      <c r="K5525" s="30">
        <v>9.7999999999999997E-4</v>
      </c>
      <c r="L5525" s="3">
        <v>3</v>
      </c>
      <c r="M5525" s="3">
        <v>3</v>
      </c>
      <c r="N5525" s="10">
        <f t="shared" si="602"/>
        <v>1</v>
      </c>
      <c r="O5525" s="35">
        <v>3</v>
      </c>
      <c r="P5525" s="17"/>
      <c r="Q5525" s="40">
        <v>2373.3599199999999</v>
      </c>
      <c r="R5525" s="40">
        <v>791.79148999999995</v>
      </c>
      <c r="S5525" s="18">
        <f t="shared" si="603"/>
        <v>-0.9598486590202856</v>
      </c>
      <c r="T5525" s="18">
        <f t="shared" si="604"/>
        <v>-2.2034841520004051</v>
      </c>
      <c r="U5525" s="18">
        <f t="shared" si="605"/>
        <v>-2.0081044315905383</v>
      </c>
      <c r="V5525" s="30">
        <v>791.78989999999999</v>
      </c>
      <c r="W5525" s="3" t="s">
        <v>47</v>
      </c>
      <c r="X5525" s="3" t="s">
        <v>47</v>
      </c>
      <c r="Y5525" s="3" t="s">
        <v>47</v>
      </c>
      <c r="Z5525" s="3" t="s">
        <v>47</v>
      </c>
      <c r="AA5525" s="3" t="s">
        <v>47</v>
      </c>
      <c r="AB5525" s="12" t="s">
        <v>47</v>
      </c>
      <c r="AC5525" s="3" t="s">
        <v>47</v>
      </c>
      <c r="AD5525" s="3" t="s">
        <v>47</v>
      </c>
      <c r="AE5525" s="3" t="s">
        <v>47</v>
      </c>
      <c r="AF5525" s="3" t="s">
        <v>47</v>
      </c>
      <c r="AG5525" s="3" t="s">
        <v>47</v>
      </c>
      <c r="AI5525" s="3" t="s">
        <v>47</v>
      </c>
      <c r="AJ5525" s="3" t="s">
        <v>47</v>
      </c>
      <c r="AL5525" s="3" t="s">
        <v>48</v>
      </c>
      <c r="AM5525" s="3" t="s">
        <v>47</v>
      </c>
      <c r="AU5525" s="3">
        <v>0</v>
      </c>
      <c r="AV5525" s="3">
        <v>14</v>
      </c>
      <c r="AW5525" s="3">
        <v>1</v>
      </c>
      <c r="AX5525" s="3">
        <v>14</v>
      </c>
      <c r="AY5525" s="3">
        <v>100</v>
      </c>
      <c r="AZ5525" s="6" t="str">
        <f t="shared" si="606"/>
        <v>2735.9</v>
      </c>
      <c r="BC5525" s="12" t="s">
        <v>14220</v>
      </c>
      <c r="BJ5525" s="12">
        <f t="shared" si="607"/>
        <v>0</v>
      </c>
      <c r="BK5525" s="12">
        <f t="shared" si="608"/>
        <v>0</v>
      </c>
      <c r="CQ5525" s="3" t="str">
        <f>CONCATENATE(baseURL!$A$1,baseURL!$B$1,baseURL!$C$1,".",C5525,".",L5525,".pkl&amp;seq=",BC5525)</f>
        <v>http://proteomics.broadinstitute.org/millscripts/viewfeed.pl?side=xl&amp;cycle=1&amp;fixedMods=iaaC&amp;file=msdataSM/iPRG2012_nd/cpick_in/iPRG2012_nd.2735.9.3.pkl&amp;seq=KVLSELLTKEVQGSTLAQLTSK</v>
      </c>
    </row>
    <row r="5526" spans="1:95" x14ac:dyDescent="0.2">
      <c r="A5526" s="3">
        <v>5648</v>
      </c>
      <c r="B5526" s="2" t="s">
        <v>14234</v>
      </c>
      <c r="C5526" s="2" t="s">
        <v>14218</v>
      </c>
      <c r="D5526" s="3">
        <v>14345</v>
      </c>
      <c r="E5526" s="3">
        <v>14329</v>
      </c>
      <c r="F5526" s="3">
        <v>57467</v>
      </c>
      <c r="G5526" s="3">
        <v>17064</v>
      </c>
      <c r="H5526" s="3">
        <v>48.974899999999998</v>
      </c>
      <c r="I5526" s="30">
        <v>720.75260000000003</v>
      </c>
      <c r="J5526" s="30">
        <v>720.74985070000002</v>
      </c>
      <c r="K5526" s="30">
        <v>2.7499999999999998E-3</v>
      </c>
      <c r="L5526" s="3">
        <v>3</v>
      </c>
      <c r="M5526" s="3">
        <v>3</v>
      </c>
      <c r="N5526" s="10">
        <f t="shared" si="602"/>
        <v>1</v>
      </c>
      <c r="O5526" s="35">
        <v>3</v>
      </c>
      <c r="P5526" s="17"/>
      <c r="Q5526" s="40">
        <v>2160.2386799999999</v>
      </c>
      <c r="R5526" s="40">
        <v>720.75108</v>
      </c>
      <c r="S5526" s="18">
        <f t="shared" si="603"/>
        <v>2.1089111653189909</v>
      </c>
      <c r="T5526" s="18">
        <f t="shared" si="604"/>
        <v>-1.7055819048890348</v>
      </c>
      <c r="U5526" s="18">
        <f t="shared" si="605"/>
        <v>-1.6371810361722166</v>
      </c>
      <c r="V5526" s="30">
        <v>720.74990000000003</v>
      </c>
      <c r="W5526" s="3" t="s">
        <v>47</v>
      </c>
      <c r="X5526" s="3" t="s">
        <v>47</v>
      </c>
      <c r="Y5526" s="3" t="s">
        <v>47</v>
      </c>
      <c r="Z5526" s="3" t="s">
        <v>47</v>
      </c>
      <c r="AA5526" s="3" t="s">
        <v>47</v>
      </c>
      <c r="AB5526" s="12" t="s">
        <v>47</v>
      </c>
      <c r="AC5526" s="3" t="s">
        <v>47</v>
      </c>
      <c r="AD5526" s="3" t="s">
        <v>47</v>
      </c>
      <c r="AE5526" s="3" t="s">
        <v>47</v>
      </c>
      <c r="AF5526" s="3" t="s">
        <v>48</v>
      </c>
      <c r="AG5526" s="3" t="s">
        <v>47</v>
      </c>
      <c r="AI5526" s="3" t="s">
        <v>48</v>
      </c>
      <c r="AJ5526" s="3" t="s">
        <v>47</v>
      </c>
      <c r="AK5526" s="3" t="s">
        <v>52</v>
      </c>
      <c r="AL5526" s="3" t="s">
        <v>48</v>
      </c>
      <c r="AM5526" s="3" t="s">
        <v>47</v>
      </c>
      <c r="AU5526" s="3">
        <v>0</v>
      </c>
      <c r="AV5526" s="3">
        <v>12</v>
      </c>
      <c r="AW5526" s="3">
        <v>1</v>
      </c>
      <c r="AX5526" s="3">
        <v>12</v>
      </c>
      <c r="AY5526" s="3">
        <v>100</v>
      </c>
      <c r="AZ5526" s="6" t="str">
        <f t="shared" si="606"/>
        <v>2736.10</v>
      </c>
      <c r="BC5526" s="12" t="s">
        <v>14235</v>
      </c>
      <c r="BJ5526" s="12">
        <f t="shared" si="607"/>
        <v>0</v>
      </c>
      <c r="BK5526" s="12">
        <f t="shared" si="608"/>
        <v>0</v>
      </c>
      <c r="CQ5526" s="3" t="str">
        <f>CONCATENATE(baseURL!$A$1,baseURL!$B$1,baseURL!$C$1,".",C5526,".",L5526,".pkl&amp;seq=",BC5526)</f>
        <v>http://proteomics.broadinstitute.org/millscripts/viewfeed.pl?side=xl&amp;cycle=1&amp;fixedMods=iaaC&amp;file=msdataSM/iPRG2012_nd/cpick_in/iPRG2012_nd.2736.10.3.pkl&amp;seq=AVGGEVGASAALAPKLGPLGLSPK</v>
      </c>
    </row>
    <row r="5527" spans="1:95" x14ac:dyDescent="0.2">
      <c r="A5527" s="3">
        <v>5791</v>
      </c>
      <c r="B5527" s="2" t="s">
        <v>14236</v>
      </c>
      <c r="C5527" s="2" t="s">
        <v>14223</v>
      </c>
      <c r="D5527" s="3">
        <v>14347</v>
      </c>
      <c r="E5527" s="3">
        <v>14331</v>
      </c>
      <c r="F5527" s="3">
        <v>57469</v>
      </c>
      <c r="G5527" s="3">
        <v>17066</v>
      </c>
      <c r="H5527" s="3">
        <v>48.978200000000001</v>
      </c>
      <c r="I5527" s="30">
        <v>779.07324000000006</v>
      </c>
      <c r="J5527" s="30">
        <v>779.07117159999996</v>
      </c>
      <c r="K5527" s="30">
        <v>2.0699999999999998E-3</v>
      </c>
      <c r="L5527" s="3">
        <v>3</v>
      </c>
      <c r="M5527" s="3">
        <v>3</v>
      </c>
      <c r="N5527" s="10">
        <f t="shared" si="602"/>
        <v>1</v>
      </c>
      <c r="O5527" s="35">
        <v>3</v>
      </c>
      <c r="P5527" s="17"/>
      <c r="Q5527" s="40">
        <v>2335.2036199999998</v>
      </c>
      <c r="R5527" s="40">
        <v>779.07272</v>
      </c>
      <c r="S5527" s="18">
        <f t="shared" si="603"/>
        <v>0.66746015705872519</v>
      </c>
      <c r="T5527" s="18">
        <f t="shared" si="604"/>
        <v>-1.9874909752288179</v>
      </c>
      <c r="U5527" s="18">
        <f t="shared" si="605"/>
        <v>-1.9510373820145075</v>
      </c>
      <c r="V5527" s="30">
        <v>779.07119999999998</v>
      </c>
      <c r="W5527" s="3" t="s">
        <v>47</v>
      </c>
      <c r="X5527" s="3" t="s">
        <v>47</v>
      </c>
      <c r="Y5527" s="3" t="s">
        <v>47</v>
      </c>
      <c r="Z5527" s="3" t="s">
        <v>47</v>
      </c>
      <c r="AA5527" s="3" t="s">
        <v>47</v>
      </c>
      <c r="AB5527" s="12" t="s">
        <v>47</v>
      </c>
      <c r="AC5527" s="3" t="s">
        <v>47</v>
      </c>
      <c r="AD5527" s="3" t="s">
        <v>47</v>
      </c>
      <c r="AE5527" s="3" t="s">
        <v>47</v>
      </c>
      <c r="AF5527" s="3" t="s">
        <v>47</v>
      </c>
      <c r="AG5527" s="3" t="s">
        <v>47</v>
      </c>
      <c r="AI5527" s="3" t="s">
        <v>47</v>
      </c>
      <c r="AJ5527" s="3" t="s">
        <v>47</v>
      </c>
      <c r="AK5527" s="3" t="s">
        <v>47</v>
      </c>
      <c r="AL5527" s="3" t="s">
        <v>47</v>
      </c>
      <c r="AM5527" s="3" t="s">
        <v>47</v>
      </c>
      <c r="AN5527" s="3" t="s">
        <v>47</v>
      </c>
      <c r="AU5527" s="3">
        <v>0</v>
      </c>
      <c r="AV5527" s="3">
        <v>17</v>
      </c>
      <c r="AW5527" s="3">
        <v>1</v>
      </c>
      <c r="AX5527" s="3">
        <v>17</v>
      </c>
      <c r="AY5527" s="3">
        <v>100</v>
      </c>
      <c r="AZ5527" s="6" t="str">
        <f t="shared" si="606"/>
        <v>2736.12</v>
      </c>
      <c r="BC5527" s="12" t="s">
        <v>14237</v>
      </c>
      <c r="BJ5527" s="12">
        <f t="shared" si="607"/>
        <v>0</v>
      </c>
      <c r="BK5527" s="12">
        <f t="shared" si="608"/>
        <v>0</v>
      </c>
      <c r="CQ5527" s="3" t="str">
        <f>CONCATENATE(baseURL!$A$1,baseURL!$B$1,baseURL!$C$1,".",C5527,".",L5527,".pkl&amp;seq=",BC5527)</f>
        <v>http://proteomics.broadinstitute.org/millscripts/viewfeed.pl?side=xl&amp;cycle=1&amp;fixedMods=iaaC&amp;file=msdataSM/iPRG2012_nd/cpick_in/iPRG2012_nd.2736.12.3.pkl&amp;seq=KVVLTAPSSTAPMFVMGVNEEK</v>
      </c>
    </row>
    <row r="5528" spans="1:95" x14ac:dyDescent="0.2">
      <c r="A5528" s="3">
        <v>6363</v>
      </c>
      <c r="B5528" s="2" t="s">
        <v>14238</v>
      </c>
      <c r="C5528" s="2" t="s">
        <v>14228</v>
      </c>
      <c r="D5528" s="3">
        <v>14349</v>
      </c>
      <c r="E5528" s="3">
        <v>14333</v>
      </c>
      <c r="F5528" s="3">
        <v>57471</v>
      </c>
      <c r="G5528" s="3">
        <v>17068</v>
      </c>
      <c r="H5528" s="3">
        <v>48.981499999999997</v>
      </c>
      <c r="I5528" s="30">
        <v>927.99531999999999</v>
      </c>
      <c r="J5528" s="30">
        <v>927.99832890000005</v>
      </c>
      <c r="K5528" s="30">
        <v>-3.0100000000000001E-3</v>
      </c>
      <c r="L5528" s="3">
        <v>2</v>
      </c>
      <c r="M5528" s="3">
        <v>2</v>
      </c>
      <c r="N5528" s="10">
        <f t="shared" si="602"/>
        <v>1</v>
      </c>
      <c r="O5528" s="35">
        <v>2</v>
      </c>
      <c r="P5528" s="17"/>
      <c r="Q5528" s="40">
        <v>1854.99197</v>
      </c>
      <c r="R5528" s="40">
        <v>927.99962000000005</v>
      </c>
      <c r="S5528" s="18">
        <f t="shared" si="603"/>
        <v>-4.6336225871056715</v>
      </c>
      <c r="T5528" s="18">
        <f t="shared" si="604"/>
        <v>-1.3912721214294226</v>
      </c>
      <c r="U5528" s="18">
        <f t="shared" si="605"/>
        <v>-1.5301730404295029</v>
      </c>
      <c r="V5528" s="30">
        <v>927.9982</v>
      </c>
      <c r="W5528" s="3" t="s">
        <v>47</v>
      </c>
      <c r="X5528" s="3" t="s">
        <v>47</v>
      </c>
      <c r="Y5528" s="3" t="s">
        <v>47</v>
      </c>
      <c r="Z5528" s="3" t="s">
        <v>47</v>
      </c>
      <c r="AA5528" s="3" t="s">
        <v>48</v>
      </c>
      <c r="AB5528" s="12" t="s">
        <v>47</v>
      </c>
      <c r="AC5528" s="3" t="s">
        <v>47</v>
      </c>
      <c r="AD5528" s="3" t="s">
        <v>47</v>
      </c>
      <c r="AE5528" s="3" t="s">
        <v>47</v>
      </c>
      <c r="AF5528" s="3" t="s">
        <v>47</v>
      </c>
      <c r="AG5528" s="3" t="s">
        <v>47</v>
      </c>
      <c r="AH5528" s="3" t="s">
        <v>47</v>
      </c>
      <c r="AI5528" s="3" t="s">
        <v>47</v>
      </c>
      <c r="AJ5528" s="3" t="s">
        <v>47</v>
      </c>
      <c r="AK5528" s="3" t="s">
        <v>48</v>
      </c>
      <c r="AL5528" s="3" t="s">
        <v>47</v>
      </c>
      <c r="AU5528" s="3">
        <v>0</v>
      </c>
      <c r="AV5528" s="3">
        <v>14</v>
      </c>
      <c r="AW5528" s="3">
        <v>1</v>
      </c>
      <c r="AX5528" s="3">
        <v>14</v>
      </c>
      <c r="AY5528" s="3">
        <v>100</v>
      </c>
      <c r="AZ5528" s="6" t="str">
        <f t="shared" si="606"/>
        <v>2736.14</v>
      </c>
      <c r="BC5528" s="12" t="s">
        <v>14239</v>
      </c>
      <c r="BJ5528" s="12">
        <f t="shared" si="607"/>
        <v>0</v>
      </c>
      <c r="BK5528" s="12">
        <f t="shared" si="608"/>
        <v>0</v>
      </c>
      <c r="CQ5528" s="3" t="str">
        <f>CONCATENATE(baseURL!$A$1,baseURL!$B$1,baseURL!$C$1,".",C5528,".",L5528,".pkl&amp;seq=",BC5528)</f>
        <v>http://proteomics.broadinstitute.org/millscripts/viewfeed.pl?side=xl&amp;cycle=1&amp;fixedMods=iaaC&amp;file=msdataSM/iPRG2012_nd/cpick_in/iPRG2012_nd.2736.14.2.pkl&amp;seq=TAGLQLVADDLTVTNPAR</v>
      </c>
    </row>
    <row r="5529" spans="1:95" x14ac:dyDescent="0.2">
      <c r="A5529" s="3">
        <v>253</v>
      </c>
      <c r="B5529" s="2" t="s">
        <v>14242</v>
      </c>
      <c r="C5529" s="2" t="s">
        <v>14243</v>
      </c>
      <c r="D5529" s="3">
        <v>14343</v>
      </c>
      <c r="E5529" s="3">
        <v>14327</v>
      </c>
      <c r="F5529" s="3">
        <v>57465</v>
      </c>
      <c r="G5529" s="3">
        <v>17062</v>
      </c>
      <c r="H5529" s="3">
        <v>48.971600000000002</v>
      </c>
      <c r="I5529" s="30">
        <v>605.34380999999996</v>
      </c>
      <c r="J5529" s="30">
        <v>605.98025399999995</v>
      </c>
      <c r="K5529" s="30">
        <v>-0.63644000000000001</v>
      </c>
      <c r="L5529" s="3">
        <v>3</v>
      </c>
      <c r="M5529" s="3">
        <v>3</v>
      </c>
      <c r="N5529" s="10">
        <f t="shared" si="602"/>
        <v>1</v>
      </c>
      <c r="O5529" s="35">
        <v>3</v>
      </c>
      <c r="P5529" s="17"/>
      <c r="Q5529" s="40">
        <v>1814.0170599999999</v>
      </c>
      <c r="R5529" s="40">
        <v>605.34387000000004</v>
      </c>
      <c r="S5529" s="18">
        <f t="shared" si="603"/>
        <v>-9.9117217583929995E-2</v>
      </c>
      <c r="T5529" s="18">
        <f t="shared" si="604"/>
        <v>1051.2768552523828</v>
      </c>
      <c r="U5529" s="18">
        <f t="shared" si="605"/>
        <v>-0.11563675378531653</v>
      </c>
      <c r="V5529" s="30">
        <v>605.34379999999999</v>
      </c>
      <c r="AC5529" s="3" t="s">
        <v>52</v>
      </c>
      <c r="AD5529" s="3" t="s">
        <v>47</v>
      </c>
      <c r="AF5529" s="3" t="s">
        <v>47</v>
      </c>
      <c r="AG5529" s="3" t="s">
        <v>47</v>
      </c>
      <c r="AK5529" s="3" t="s">
        <v>48</v>
      </c>
      <c r="AL5529" s="3" t="s">
        <v>52</v>
      </c>
      <c r="AU5529" s="3">
        <v>0</v>
      </c>
      <c r="AV5529" s="3">
        <v>3</v>
      </c>
      <c r="AW5529" s="3">
        <v>1</v>
      </c>
      <c r="AX5529" s="3">
        <v>3</v>
      </c>
      <c r="AY5529" s="3">
        <v>100</v>
      </c>
      <c r="AZ5529" s="6" t="str">
        <f t="shared" si="606"/>
        <v>2736.8</v>
      </c>
      <c r="BC5529" s="12" t="s">
        <v>14244</v>
      </c>
      <c r="BJ5529" s="12">
        <f t="shared" si="607"/>
        <v>0</v>
      </c>
      <c r="BK5529" s="12">
        <f t="shared" si="608"/>
        <v>0</v>
      </c>
      <c r="CQ5529" s="3" t="str">
        <f>CONCATENATE(baseURL!$A$1,baseURL!$B$1,baseURL!$C$1,".",C5529,".",L5529,".pkl&amp;seq=",BC5529)</f>
        <v>http://proteomics.broadinstitute.org/millscripts/viewfeed.pl?side=xl&amp;cycle=1&amp;fixedMods=iaaC&amp;file=msdataSM/iPRG2012_nd/cpick_in/iPRG2012_nd.2736.8.3.pkl&amp;seq=GPLVVYAEDNGLVKALR</v>
      </c>
    </row>
    <row r="5530" spans="1:95" x14ac:dyDescent="0.2">
      <c r="A5530" s="3">
        <v>7431</v>
      </c>
      <c r="B5530" s="2" t="s">
        <v>14246</v>
      </c>
      <c r="C5530" s="2" t="s">
        <v>14247</v>
      </c>
      <c r="D5530" s="3">
        <v>14359</v>
      </c>
      <c r="E5530" s="3">
        <v>14343</v>
      </c>
      <c r="F5530" s="3">
        <v>57488</v>
      </c>
      <c r="G5530" s="3">
        <v>17079</v>
      </c>
      <c r="H5530" s="3">
        <v>49.004300000000001</v>
      </c>
      <c r="I5530" s="30">
        <v>820.43745999999999</v>
      </c>
      <c r="J5530" s="30">
        <v>820.43807360000005</v>
      </c>
      <c r="K5530" s="30">
        <v>-6.0999999999999997E-4</v>
      </c>
      <c r="L5530" s="3">
        <v>2</v>
      </c>
      <c r="M5530" s="3">
        <v>2</v>
      </c>
      <c r="N5530" s="10">
        <f t="shared" si="602"/>
        <v>1</v>
      </c>
      <c r="O5530" s="35">
        <v>2</v>
      </c>
      <c r="P5530" s="17"/>
      <c r="Q5530" s="40">
        <v>1639.8689999999999</v>
      </c>
      <c r="R5530" s="40">
        <v>820.43813999999998</v>
      </c>
      <c r="S5530" s="18">
        <f t="shared" si="603"/>
        <v>-0.82882543708714906</v>
      </c>
      <c r="T5530" s="18">
        <f t="shared" si="604"/>
        <v>-8.0932366117579063E-2</v>
      </c>
      <c r="U5530" s="18">
        <f t="shared" si="605"/>
        <v>-0.17064053115277467</v>
      </c>
      <c r="V5530" s="30">
        <v>820.43799999999999</v>
      </c>
      <c r="Z5530" s="3" t="s">
        <v>47</v>
      </c>
      <c r="AB5530" s="12" t="s">
        <v>52</v>
      </c>
      <c r="AG5530" s="3" t="s">
        <v>48</v>
      </c>
      <c r="AH5530" s="3" t="s">
        <v>47</v>
      </c>
      <c r="AJ5530" s="3" t="s">
        <v>47</v>
      </c>
      <c r="AK5530" s="3" t="s">
        <v>52</v>
      </c>
      <c r="AL5530" s="3" t="s">
        <v>52</v>
      </c>
      <c r="AU5530" s="3">
        <v>0</v>
      </c>
      <c r="AV5530" s="3">
        <v>3</v>
      </c>
      <c r="AW5530" s="3">
        <v>1</v>
      </c>
      <c r="AX5530" s="3">
        <v>3</v>
      </c>
      <c r="AY5530" s="3">
        <v>100</v>
      </c>
      <c r="AZ5530" s="6" t="str">
        <f t="shared" si="606"/>
        <v>2737.10</v>
      </c>
      <c r="BC5530" s="12" t="s">
        <v>14248</v>
      </c>
      <c r="BJ5530" s="12">
        <f t="shared" si="607"/>
        <v>0</v>
      </c>
      <c r="BK5530" s="12">
        <f t="shared" si="608"/>
        <v>0</v>
      </c>
      <c r="CQ5530" s="3" t="str">
        <f>CONCATENATE(baseURL!$A$1,baseURL!$B$1,baseURL!$C$1,".",C5530,".",L5530,".pkl&amp;seq=",BC5530)</f>
        <v>http://proteomics.broadinstitute.org/millscripts/viewfeed.pl?side=xl&amp;cycle=1&amp;fixedMods=iaaC&amp;file=msdataSM/iPRG2012_nd/cpick_in/iPRG2012_nd.2737.10.2.pkl&amp;seq=SFSTVPATPLTYSLR</v>
      </c>
    </row>
    <row r="5531" spans="1:95" x14ac:dyDescent="0.2">
      <c r="A5531" s="3">
        <v>3468</v>
      </c>
      <c r="B5531" s="2" t="s">
        <v>14249</v>
      </c>
      <c r="C5531" s="2" t="s">
        <v>14250</v>
      </c>
      <c r="D5531" s="3">
        <v>14352</v>
      </c>
      <c r="E5531" s="3">
        <v>14336</v>
      </c>
      <c r="F5531" s="3">
        <v>57481</v>
      </c>
      <c r="G5531" s="3">
        <v>17072</v>
      </c>
      <c r="H5531" s="3">
        <v>48.992600000000003</v>
      </c>
      <c r="I5531" s="30">
        <v>468.02688000000001</v>
      </c>
      <c r="J5531" s="30">
        <v>468.0257312</v>
      </c>
      <c r="K5531" s="30">
        <v>1.15E-3</v>
      </c>
      <c r="L5531" s="3">
        <v>4</v>
      </c>
      <c r="M5531" s="3">
        <v>4</v>
      </c>
      <c r="N5531" s="10">
        <f t="shared" si="602"/>
        <v>1</v>
      </c>
      <c r="O5531" s="35">
        <v>4</v>
      </c>
      <c r="P5531" s="17"/>
      <c r="Q5531" s="40">
        <v>1869.0803900000001</v>
      </c>
      <c r="R5531" s="40">
        <v>468.02555000000001</v>
      </c>
      <c r="S5531" s="18">
        <f t="shared" si="603"/>
        <v>2.8417252006772591</v>
      </c>
      <c r="T5531" s="18">
        <f t="shared" si="604"/>
        <v>0.38715835061973142</v>
      </c>
      <c r="U5531" s="18">
        <f t="shared" si="605"/>
        <v>-0.10683177443506871</v>
      </c>
      <c r="V5531" s="30">
        <v>468.02550000000002</v>
      </c>
      <c r="W5531" s="3" t="s">
        <v>47</v>
      </c>
      <c r="X5531" s="3" t="s">
        <v>47</v>
      </c>
      <c r="Y5531" s="3" t="s">
        <v>47</v>
      </c>
      <c r="Z5531" s="3" t="s">
        <v>47</v>
      </c>
      <c r="AA5531" s="3" t="s">
        <v>47</v>
      </c>
      <c r="AB5531" s="12" t="s">
        <v>47</v>
      </c>
      <c r="AC5531" s="3" t="s">
        <v>47</v>
      </c>
      <c r="AE5531" s="3" t="s">
        <v>47</v>
      </c>
      <c r="AF5531" s="3" t="s">
        <v>48</v>
      </c>
      <c r="AG5531" s="3" t="s">
        <v>48</v>
      </c>
      <c r="AH5531" s="3" t="s">
        <v>48</v>
      </c>
      <c r="AI5531" s="3" t="s">
        <v>48</v>
      </c>
      <c r="AK5531" s="3" t="s">
        <v>52</v>
      </c>
      <c r="AL5531" s="3" t="s">
        <v>52</v>
      </c>
      <c r="AM5531" s="3" t="s">
        <v>47</v>
      </c>
      <c r="AU5531" s="3">
        <v>0</v>
      </c>
      <c r="AV5531" s="3">
        <v>9</v>
      </c>
      <c r="AW5531" s="3">
        <v>1</v>
      </c>
      <c r="AX5531" s="3">
        <v>9</v>
      </c>
      <c r="AY5531" s="3">
        <v>100</v>
      </c>
      <c r="AZ5531" s="6" t="str">
        <f t="shared" si="606"/>
        <v>2737.3</v>
      </c>
      <c r="BC5531" s="12" t="s">
        <v>14251</v>
      </c>
      <c r="BJ5531" s="12">
        <f t="shared" si="607"/>
        <v>0</v>
      </c>
      <c r="BK5531" s="12">
        <f t="shared" si="608"/>
        <v>0</v>
      </c>
      <c r="CQ5531" s="3" t="str">
        <f>CONCATENATE(baseURL!$A$1,baseURL!$B$1,baseURL!$C$1,".",C5531,".",L5531,".pkl&amp;seq=",BC5531)</f>
        <v>http://proteomics.broadinstitute.org/millscripts/viewfeed.pl?side=xl&amp;cycle=1&amp;fixedMods=iaaC&amp;file=msdataSM/iPRG2012_nd/cpick_in/iPRG2012_nd.2737.3.4.pkl&amp;seq=GQSAGKLAALVELLDQKK</v>
      </c>
    </row>
    <row r="5532" spans="1:95" x14ac:dyDescent="0.2">
      <c r="A5532" s="3">
        <v>2750</v>
      </c>
      <c r="B5532" s="2" t="s">
        <v>14252</v>
      </c>
      <c r="C5532" s="2" t="s">
        <v>14240</v>
      </c>
      <c r="D5532" s="3">
        <v>14353</v>
      </c>
      <c r="E5532" s="3">
        <v>14337</v>
      </c>
      <c r="F5532" s="3">
        <v>57482</v>
      </c>
      <c r="G5532" s="3">
        <v>17073</v>
      </c>
      <c r="H5532" s="3">
        <v>48.994300000000003</v>
      </c>
      <c r="I5532" s="30">
        <v>476.25491</v>
      </c>
      <c r="J5532" s="30">
        <v>476.25747619999999</v>
      </c>
      <c r="K5532" s="30">
        <v>-2.5699999999999998E-3</v>
      </c>
      <c r="L5532" s="3">
        <v>3</v>
      </c>
      <c r="M5532" s="3">
        <v>3</v>
      </c>
      <c r="N5532" s="10">
        <f t="shared" si="602"/>
        <v>1</v>
      </c>
      <c r="O5532" s="35">
        <v>3</v>
      </c>
      <c r="P5532" s="17"/>
      <c r="Q5532" s="40">
        <v>1426.75766</v>
      </c>
      <c r="R5532" s="40">
        <v>476.25740000000002</v>
      </c>
      <c r="S5532" s="18">
        <f t="shared" si="603"/>
        <v>-5.2282652196542747</v>
      </c>
      <c r="T5532" s="18">
        <f t="shared" si="604"/>
        <v>0.15999751387962699</v>
      </c>
      <c r="U5532" s="18">
        <f t="shared" si="605"/>
        <v>0.20997049069452348</v>
      </c>
      <c r="V5532" s="30">
        <v>476.25749999999999</v>
      </c>
      <c r="Z5532" s="3" t="s">
        <v>47</v>
      </c>
      <c r="AA5532" s="3" t="s">
        <v>47</v>
      </c>
      <c r="AB5532" s="12" t="s">
        <v>47</v>
      </c>
      <c r="AC5532" s="3" t="s">
        <v>47</v>
      </c>
      <c r="AD5532" s="3" t="s">
        <v>47</v>
      </c>
      <c r="AE5532" s="3" t="s">
        <v>47</v>
      </c>
      <c r="AG5532" s="3" t="s">
        <v>47</v>
      </c>
      <c r="AH5532" s="3" t="s">
        <v>47</v>
      </c>
      <c r="AI5532" s="3" t="s">
        <v>47</v>
      </c>
      <c r="AL5532" s="3" t="s">
        <v>48</v>
      </c>
      <c r="AN5532" s="3" t="s">
        <v>48</v>
      </c>
      <c r="AU5532" s="3">
        <v>0</v>
      </c>
      <c r="AV5532" s="3">
        <v>9</v>
      </c>
      <c r="AW5532" s="3">
        <v>1</v>
      </c>
      <c r="AX5532" s="3">
        <v>9</v>
      </c>
      <c r="AY5532" s="3">
        <v>100</v>
      </c>
      <c r="AZ5532" s="6" t="str">
        <f t="shared" si="606"/>
        <v>2737.4</v>
      </c>
      <c r="BC5532" s="12" t="s">
        <v>14253</v>
      </c>
      <c r="BJ5532" s="12">
        <f t="shared" si="607"/>
        <v>0</v>
      </c>
      <c r="BK5532" s="12">
        <f t="shared" si="608"/>
        <v>0</v>
      </c>
      <c r="CQ5532" s="3" t="str">
        <f>CONCATENATE(baseURL!$A$1,baseURL!$B$1,baseURL!$C$1,".",C5532,".",L5532,".pkl&amp;seq=",BC5532)</f>
        <v>http://proteomics.broadinstitute.org/millscripts/viewfeed.pl?side=xl&amp;cycle=1&amp;fixedMods=iaaC&amp;file=msdataSM/iPRG2012_nd/cpick_in/iPRG2012_nd.2737.4.3.pkl&amp;seq=KVDPFSSLFSTAK</v>
      </c>
    </row>
    <row r="5533" spans="1:95" x14ac:dyDescent="0.2">
      <c r="A5533" s="3">
        <v>7614</v>
      </c>
      <c r="B5533" s="2" t="s">
        <v>14254</v>
      </c>
      <c r="C5533" s="2" t="s">
        <v>14255</v>
      </c>
      <c r="D5533" s="3">
        <v>14357</v>
      </c>
      <c r="E5533" s="3">
        <v>14341</v>
      </c>
      <c r="F5533" s="3">
        <v>57486</v>
      </c>
      <c r="G5533" s="3">
        <v>17077</v>
      </c>
      <c r="H5533" s="3">
        <v>49.000900000000001</v>
      </c>
      <c r="I5533" s="30">
        <v>668.3374</v>
      </c>
      <c r="J5533" s="30">
        <v>668.33560069999999</v>
      </c>
      <c r="K5533" s="30">
        <v>1.8E-3</v>
      </c>
      <c r="L5533" s="3">
        <v>2</v>
      </c>
      <c r="M5533" s="3">
        <v>2</v>
      </c>
      <c r="N5533" s="10">
        <f t="shared" si="602"/>
        <v>1</v>
      </c>
      <c r="O5533" s="35">
        <v>2</v>
      </c>
      <c r="Q5533" s="40">
        <v>1335.6646900000001</v>
      </c>
      <c r="R5533" s="42">
        <v>668.33597999999995</v>
      </c>
      <c r="S5533" s="18">
        <f t="shared" si="603"/>
        <v>2.1246798654365779</v>
      </c>
      <c r="T5533" s="18">
        <f t="shared" si="604"/>
        <v>-0.5675289245436449</v>
      </c>
      <c r="U5533" s="18">
        <f t="shared" si="605"/>
        <v>-0.56857630192240582</v>
      </c>
      <c r="V5533" s="30">
        <v>668.3356</v>
      </c>
      <c r="W5533" s="3" t="s">
        <v>47</v>
      </c>
      <c r="X5533" s="3" t="s">
        <v>47</v>
      </c>
      <c r="Y5533" s="3" t="s">
        <v>47</v>
      </c>
      <c r="AB5533" s="12" t="s">
        <v>52</v>
      </c>
      <c r="AC5533" s="3" t="s">
        <v>52</v>
      </c>
      <c r="AD5533" s="3" t="s">
        <v>47</v>
      </c>
      <c r="AH5533" s="3" t="s">
        <v>47</v>
      </c>
      <c r="AJ5533" s="3" t="s">
        <v>47</v>
      </c>
      <c r="AK5533" s="3" t="s">
        <v>47</v>
      </c>
      <c r="AM5533" s="3" t="s">
        <v>52</v>
      </c>
      <c r="AU5533" s="3">
        <v>0</v>
      </c>
      <c r="AV5533" s="3">
        <v>7</v>
      </c>
      <c r="AW5533" s="3">
        <v>2</v>
      </c>
      <c r="AX5533" s="3">
        <v>6</v>
      </c>
      <c r="AY5533" s="3">
        <v>85.71</v>
      </c>
      <c r="AZ5533" s="6" t="str">
        <f t="shared" si="606"/>
        <v>2737.8</v>
      </c>
      <c r="BC5533" s="12" t="s">
        <v>14256</v>
      </c>
      <c r="BI5533" s="12" t="s">
        <v>594</v>
      </c>
      <c r="BJ5533" s="12">
        <f t="shared" si="607"/>
        <v>0</v>
      </c>
      <c r="BK5533" s="12">
        <f t="shared" si="608"/>
        <v>1</v>
      </c>
      <c r="BR5533" s="3" t="s">
        <v>594</v>
      </c>
      <c r="BZ5533" s="3" t="s">
        <v>14257</v>
      </c>
      <c r="CQ5533" s="3" t="str">
        <f>CONCATENATE(baseURL!$A$1,baseURL!$B$1,baseURL!$C$1,".",C5533,".",L5533,".pkl&amp;seq=",BC5533,"&amp;varMods=ReducedCys-C")</f>
        <v>http://proteomics.broadinstitute.org/millscripts/viewfeed.pl?side=xl&amp;cycle=1&amp;fixedMods=iaaC&amp;file=msdataSM/iPRG2012_nd/cpick_in/iPRG2012_nd.2737.8.2.pkl&amp;seq=TcLLDLDMQGVK&amp;varMods=ReducedCys-C</v>
      </c>
    </row>
    <row r="5534" spans="1:95" x14ac:dyDescent="0.2">
      <c r="A5534" s="3">
        <v>2525</v>
      </c>
      <c r="B5534" s="2" t="s">
        <v>14245</v>
      </c>
      <c r="C5534" s="2" t="s">
        <v>14242</v>
      </c>
      <c r="D5534" s="3">
        <v>14358</v>
      </c>
      <c r="E5534" s="3">
        <v>14342</v>
      </c>
      <c r="F5534" s="3">
        <v>57487</v>
      </c>
      <c r="G5534" s="3">
        <v>17078</v>
      </c>
      <c r="H5534" s="3">
        <v>49.002600000000001</v>
      </c>
      <c r="I5534" s="30">
        <v>707.89676999999995</v>
      </c>
      <c r="J5534" s="30">
        <v>707.89448030000005</v>
      </c>
      <c r="K5534" s="30">
        <v>2.2899999999999999E-3</v>
      </c>
      <c r="L5534" s="3">
        <v>2</v>
      </c>
      <c r="M5534" s="3">
        <v>2</v>
      </c>
      <c r="N5534" s="10">
        <f t="shared" si="602"/>
        <v>1</v>
      </c>
      <c r="O5534" s="35">
        <v>2</v>
      </c>
      <c r="P5534" s="17"/>
      <c r="Q5534" s="40">
        <v>1414.7835</v>
      </c>
      <c r="R5534" s="40">
        <v>707.89539000000002</v>
      </c>
      <c r="S5534" s="18">
        <f t="shared" si="603"/>
        <v>1.9494405803750749</v>
      </c>
      <c r="T5534" s="18">
        <f t="shared" si="604"/>
        <v>-1.2850768811555566</v>
      </c>
      <c r="U5534" s="18">
        <f t="shared" si="605"/>
        <v>-0.97472029034813579</v>
      </c>
      <c r="V5534" s="30">
        <v>707.89469999999994</v>
      </c>
      <c r="W5534" s="3" t="s">
        <v>47</v>
      </c>
      <c r="X5534" s="3" t="s">
        <v>65</v>
      </c>
      <c r="Z5534" s="3" t="s">
        <v>47</v>
      </c>
      <c r="AA5534" s="3" t="s">
        <v>48</v>
      </c>
      <c r="AB5534" s="12" t="s">
        <v>47</v>
      </c>
      <c r="AC5534" s="3" t="s">
        <v>47</v>
      </c>
      <c r="AE5534" s="3" t="s">
        <v>47</v>
      </c>
      <c r="AF5534" s="3" t="s">
        <v>47</v>
      </c>
      <c r="AH5534" s="3" t="s">
        <v>47</v>
      </c>
      <c r="AI5534" s="3" t="s">
        <v>47</v>
      </c>
      <c r="AJ5534" s="3" t="s">
        <v>52</v>
      </c>
      <c r="AL5534" s="3" t="s">
        <v>48</v>
      </c>
      <c r="AU5534" s="3">
        <v>1</v>
      </c>
      <c r="AV5534" s="3">
        <v>8</v>
      </c>
      <c r="AW5534" s="3">
        <v>1</v>
      </c>
      <c r="AX5534" s="3">
        <v>8</v>
      </c>
      <c r="AY5534" s="3">
        <v>100</v>
      </c>
      <c r="AZ5534" s="6" t="str">
        <f t="shared" si="606"/>
        <v>2737.9</v>
      </c>
      <c r="BC5534" s="12" t="s">
        <v>13366</v>
      </c>
      <c r="BJ5534" s="12">
        <f t="shared" si="607"/>
        <v>0</v>
      </c>
      <c r="BK5534" s="12">
        <f t="shared" si="608"/>
        <v>0</v>
      </c>
      <c r="BT5534" s="3" t="s">
        <v>13615</v>
      </c>
      <c r="CQ5534" s="3" t="str">
        <f>CONCATENATE(baseURL!$A$1,baseURL!$B$1,baseURL!$C$1,".",C5534,".",L5534,".pkl&amp;seq=",BC5534)</f>
        <v>http://proteomics.broadinstitute.org/millscripts/viewfeed.pl?side=xl&amp;cycle=1&amp;fixedMods=iaaC&amp;file=msdataSM/iPRG2012_nd/cpick_in/iPRG2012_nd.2737.9.2.pkl&amp;seq=LGANALLGVSMAAAR</v>
      </c>
    </row>
    <row r="5535" spans="1:95" x14ac:dyDescent="0.2">
      <c r="A5535" s="3">
        <v>6174</v>
      </c>
      <c r="B5535" s="2" t="s">
        <v>14258</v>
      </c>
      <c r="C5535" s="2" t="s">
        <v>14259</v>
      </c>
      <c r="D5535" s="3">
        <v>14361</v>
      </c>
      <c r="E5535" s="3">
        <v>14345</v>
      </c>
      <c r="F5535" s="3">
        <v>57500</v>
      </c>
      <c r="G5535" s="3">
        <v>17082</v>
      </c>
      <c r="H5535" s="3">
        <v>49.015500000000003</v>
      </c>
      <c r="I5535" s="30">
        <v>516.62891000000002</v>
      </c>
      <c r="J5535" s="30">
        <v>516.62715879999996</v>
      </c>
      <c r="K5535" s="30">
        <v>1.75E-3</v>
      </c>
      <c r="L5535" s="3">
        <v>3</v>
      </c>
      <c r="M5535" s="3">
        <v>3</v>
      </c>
      <c r="N5535" s="10">
        <f t="shared" si="602"/>
        <v>1</v>
      </c>
      <c r="O5535" s="35">
        <v>3</v>
      </c>
      <c r="P5535" s="17"/>
      <c r="Q5535" s="40">
        <v>1547.8679400000001</v>
      </c>
      <c r="R5535" s="40">
        <v>516.62750000000005</v>
      </c>
      <c r="S5535" s="18">
        <f t="shared" si="603"/>
        <v>2.7292391519312931</v>
      </c>
      <c r="T5535" s="18">
        <f t="shared" si="604"/>
        <v>-0.66043716235299554</v>
      </c>
      <c r="U5535" s="18">
        <f t="shared" si="605"/>
        <v>-1.3549414230788319</v>
      </c>
      <c r="V5535" s="30">
        <v>516.6268</v>
      </c>
      <c r="W5535" s="3" t="s">
        <v>47</v>
      </c>
      <c r="X5535" s="3" t="s">
        <v>47</v>
      </c>
      <c r="Y5535" s="3" t="s">
        <v>47</v>
      </c>
      <c r="Z5535" s="3" t="s">
        <v>47</v>
      </c>
      <c r="AA5535" s="3" t="s">
        <v>47</v>
      </c>
      <c r="AB5535" s="12" t="s">
        <v>47</v>
      </c>
      <c r="AC5535" s="3" t="s">
        <v>47</v>
      </c>
      <c r="AD5535" s="3" t="s">
        <v>47</v>
      </c>
      <c r="AE5535" s="3" t="s">
        <v>47</v>
      </c>
      <c r="AF5535" s="3" t="s">
        <v>47</v>
      </c>
      <c r="AG5535" s="3" t="s">
        <v>47</v>
      </c>
      <c r="AH5535" s="3" t="s">
        <v>47</v>
      </c>
      <c r="AI5535" s="3" t="s">
        <v>47</v>
      </c>
      <c r="AK5535" s="3" t="s">
        <v>47</v>
      </c>
      <c r="AL5535" s="3" t="s">
        <v>48</v>
      </c>
      <c r="AN5535" s="3" t="s">
        <v>48</v>
      </c>
      <c r="AU5535" s="3">
        <v>0</v>
      </c>
      <c r="AV5535" s="3">
        <v>14</v>
      </c>
      <c r="AW5535" s="3">
        <v>1</v>
      </c>
      <c r="AX5535" s="3">
        <v>14</v>
      </c>
      <c r="AY5535" s="3">
        <v>100</v>
      </c>
      <c r="AZ5535" s="6" t="str">
        <f t="shared" si="606"/>
        <v>2738.1</v>
      </c>
      <c r="BC5535" s="12" t="s">
        <v>14260</v>
      </c>
      <c r="BJ5535" s="12">
        <f t="shared" si="607"/>
        <v>0</v>
      </c>
      <c r="BK5535" s="12">
        <f t="shared" si="608"/>
        <v>0</v>
      </c>
      <c r="CQ5535" s="3" t="str">
        <f>CONCATENATE(baseURL!$A$1,baseURL!$B$1,baseURL!$C$1,".",C5535,".",L5535,".pkl&amp;seq=",BC5535)</f>
        <v>http://proteomics.broadinstitute.org/millscripts/viewfeed.pl?side=xl&amp;cycle=1&amp;fixedMods=iaaC&amp;file=msdataSM/iPRG2012_nd/cpick_in/iPRG2012_nd.2738.1.3.pkl&amp;seq=LFTVPTETLQAVTK</v>
      </c>
    </row>
    <row r="5536" spans="1:95" x14ac:dyDescent="0.2">
      <c r="A5536" s="3">
        <v>2754</v>
      </c>
      <c r="B5536" s="2" t="s">
        <v>14261</v>
      </c>
      <c r="C5536" s="2" t="s">
        <v>14262</v>
      </c>
      <c r="D5536" s="3">
        <v>14362</v>
      </c>
      <c r="E5536" s="3">
        <v>14346</v>
      </c>
      <c r="F5536" s="3">
        <v>57501</v>
      </c>
      <c r="G5536" s="3">
        <v>17083</v>
      </c>
      <c r="H5536" s="3">
        <v>49.017200000000003</v>
      </c>
      <c r="I5536" s="30">
        <v>522.99221</v>
      </c>
      <c r="J5536" s="30">
        <v>522.99080040000001</v>
      </c>
      <c r="K5536" s="30">
        <v>1.41E-3</v>
      </c>
      <c r="L5536" s="3">
        <v>3</v>
      </c>
      <c r="M5536" s="3">
        <v>3</v>
      </c>
      <c r="N5536" s="10">
        <f t="shared" si="602"/>
        <v>1</v>
      </c>
      <c r="O5536" s="35">
        <v>3</v>
      </c>
      <c r="P5536" s="17"/>
      <c r="Q5536" s="40">
        <v>1566.95775</v>
      </c>
      <c r="R5536" s="40">
        <v>522.99077</v>
      </c>
      <c r="S5536" s="18">
        <f t="shared" si="603"/>
        <v>2.7533946727249665</v>
      </c>
      <c r="T5536" s="18">
        <f t="shared" si="604"/>
        <v>5.8127220895689703E-2</v>
      </c>
      <c r="U5536" s="18">
        <f t="shared" si="605"/>
        <v>-0.51626150113593128</v>
      </c>
      <c r="V5536" s="30">
        <v>522.9905</v>
      </c>
      <c r="W5536" s="3" t="s">
        <v>47</v>
      </c>
      <c r="X5536" s="3" t="s">
        <v>47</v>
      </c>
      <c r="Z5536" s="3" t="s">
        <v>47</v>
      </c>
      <c r="AB5536" s="12" t="s">
        <v>47</v>
      </c>
      <c r="AC5536" s="3" t="s">
        <v>47</v>
      </c>
      <c r="AD5536" s="3" t="s">
        <v>47</v>
      </c>
      <c r="AE5536" s="3" t="s">
        <v>47</v>
      </c>
      <c r="AG5536" s="3" t="s">
        <v>47</v>
      </c>
      <c r="AH5536" s="3" t="s">
        <v>47</v>
      </c>
      <c r="AI5536" s="3" t="s">
        <v>47</v>
      </c>
      <c r="AL5536" s="3" t="s">
        <v>48</v>
      </c>
      <c r="AN5536" s="3" t="s">
        <v>48</v>
      </c>
      <c r="AU5536" s="3">
        <v>0</v>
      </c>
      <c r="AV5536" s="3">
        <v>10</v>
      </c>
      <c r="AW5536" s="3">
        <v>1</v>
      </c>
      <c r="AX5536" s="3">
        <v>10</v>
      </c>
      <c r="AY5536" s="3">
        <v>100</v>
      </c>
      <c r="AZ5536" s="6" t="str">
        <f t="shared" si="606"/>
        <v>2738.2</v>
      </c>
      <c r="BC5536" s="12" t="s">
        <v>14263</v>
      </c>
      <c r="BJ5536" s="12">
        <f t="shared" si="607"/>
        <v>0</v>
      </c>
      <c r="BK5536" s="12">
        <f t="shared" si="608"/>
        <v>0</v>
      </c>
      <c r="CQ5536" s="3" t="str">
        <f>CONCATENATE(baseURL!$A$1,baseURL!$B$1,baseURL!$C$1,".",C5536,".",L5536,".pkl&amp;seq=",BC5536)</f>
        <v>http://proteomics.broadinstitute.org/millscripts/viewfeed.pl?side=xl&amp;cycle=1&amp;fixedMods=iaaC&amp;file=msdataSM/iPRG2012_nd/cpick_in/iPRG2012_nd.2738.2.3.pkl&amp;seq=GLGVELAKNVVLAGVK</v>
      </c>
    </row>
    <row r="5537" spans="1:95" x14ac:dyDescent="0.2">
      <c r="A5537" s="3">
        <v>6028</v>
      </c>
      <c r="B5537" s="2" t="s">
        <v>14264</v>
      </c>
      <c r="C5537" s="2" t="s">
        <v>14249</v>
      </c>
      <c r="D5537" s="3">
        <v>14364</v>
      </c>
      <c r="E5537" s="3">
        <v>14348</v>
      </c>
      <c r="F5537" s="3">
        <v>57503</v>
      </c>
      <c r="G5537" s="3">
        <v>17085</v>
      </c>
      <c r="H5537" s="3">
        <v>49.020499999999998</v>
      </c>
      <c r="I5537" s="30">
        <v>579.35019</v>
      </c>
      <c r="J5537" s="30">
        <v>579.34904370000004</v>
      </c>
      <c r="K5537" s="30">
        <v>1.15E-3</v>
      </c>
      <c r="L5537" s="3">
        <v>2</v>
      </c>
      <c r="M5537" s="3">
        <v>2</v>
      </c>
      <c r="N5537" s="10">
        <f t="shared" si="602"/>
        <v>1</v>
      </c>
      <c r="O5537" s="35">
        <v>2</v>
      </c>
      <c r="P5537" s="17"/>
      <c r="Q5537" s="40">
        <v>1157.6928700000001</v>
      </c>
      <c r="R5537" s="40">
        <v>579.35006999999996</v>
      </c>
      <c r="S5537" s="18">
        <f t="shared" si="603"/>
        <v>0.20712865373105011</v>
      </c>
      <c r="T5537" s="18">
        <f t="shared" si="604"/>
        <v>-1.7714678103367119</v>
      </c>
      <c r="U5537" s="18">
        <f t="shared" si="605"/>
        <v>-1.5016827390104763</v>
      </c>
      <c r="V5537" s="30">
        <v>579.3492</v>
      </c>
      <c r="W5537" s="3" t="s">
        <v>47</v>
      </c>
      <c r="X5537" s="3" t="s">
        <v>47</v>
      </c>
      <c r="Y5537" s="3" t="s">
        <v>47</v>
      </c>
      <c r="Z5537" s="3" t="s">
        <v>47</v>
      </c>
      <c r="AA5537" s="3" t="s">
        <v>47</v>
      </c>
      <c r="AB5537" s="12" t="s">
        <v>47</v>
      </c>
      <c r="AC5537" s="3" t="s">
        <v>47</v>
      </c>
      <c r="AD5537" s="3" t="s">
        <v>47</v>
      </c>
      <c r="AE5537" s="3" t="s">
        <v>47</v>
      </c>
      <c r="AF5537" s="3" t="s">
        <v>47</v>
      </c>
      <c r="AG5537" s="3" t="s">
        <v>52</v>
      </c>
      <c r="AH5537" s="3" t="s">
        <v>47</v>
      </c>
      <c r="AI5537" s="3" t="s">
        <v>47</v>
      </c>
      <c r="AL5537" s="3" t="s">
        <v>48</v>
      </c>
      <c r="AU5537" s="3">
        <v>0</v>
      </c>
      <c r="AV5537" s="3">
        <v>12</v>
      </c>
      <c r="AW5537" s="3">
        <v>1</v>
      </c>
      <c r="AX5537" s="3">
        <v>12</v>
      </c>
      <c r="AY5537" s="3">
        <v>100</v>
      </c>
      <c r="AZ5537" s="6" t="str">
        <f t="shared" si="606"/>
        <v>2738.4</v>
      </c>
      <c r="BC5537" s="12" t="s">
        <v>14124</v>
      </c>
      <c r="BJ5537" s="12">
        <f t="shared" si="607"/>
        <v>0</v>
      </c>
      <c r="BK5537" s="12">
        <f t="shared" si="608"/>
        <v>0</v>
      </c>
      <c r="CQ5537" s="3" t="str">
        <f>CONCATENATE(baseURL!$A$1,baseURL!$B$1,baseURL!$C$1,".",C5537,".",L5537,".pkl&amp;seq=",BC5537)</f>
        <v>http://proteomics.broadinstitute.org/millscripts/viewfeed.pl?side=xl&amp;cycle=1&amp;fixedMods=iaaC&amp;file=msdataSM/iPRG2012_nd/cpick_in/iPRG2012_nd.2738.4.2.pkl&amp;seq=LAELLKPVFQ</v>
      </c>
    </row>
    <row r="5538" spans="1:95" x14ac:dyDescent="0.2">
      <c r="A5538" s="3">
        <v>3495</v>
      </c>
      <c r="B5538" s="2" t="s">
        <v>14265</v>
      </c>
      <c r="C5538" s="2" t="s">
        <v>14266</v>
      </c>
      <c r="D5538" s="3">
        <v>14367</v>
      </c>
      <c r="E5538" s="3">
        <v>14351</v>
      </c>
      <c r="F5538" s="3">
        <v>57506</v>
      </c>
      <c r="G5538" s="3">
        <v>17088</v>
      </c>
      <c r="H5538" s="3">
        <v>49.025500000000001</v>
      </c>
      <c r="I5538" s="30">
        <v>774.55137000000002</v>
      </c>
      <c r="J5538" s="30">
        <v>774.43717939999999</v>
      </c>
      <c r="K5538" s="30">
        <v>0.11419</v>
      </c>
      <c r="L5538" s="3">
        <v>5</v>
      </c>
      <c r="M5538" s="3">
        <v>2</v>
      </c>
      <c r="N5538" s="10">
        <f t="shared" si="602"/>
        <v>-1</v>
      </c>
      <c r="O5538" s="35">
        <v>2</v>
      </c>
      <c r="P5538" s="17"/>
      <c r="Q5538" s="40">
        <v>1547.8679400000001</v>
      </c>
      <c r="R5538" s="40">
        <v>774.43760999999995</v>
      </c>
      <c r="S5538" s="18">
        <f t="shared" si="603"/>
        <v>146.89369231443999</v>
      </c>
      <c r="T5538" s="18">
        <f t="shared" si="604"/>
        <v>-0.55601638453323365</v>
      </c>
      <c r="U5538" s="18">
        <f t="shared" si="605"/>
        <v>-0.65854239693101813</v>
      </c>
      <c r="V5538" s="30">
        <v>774.43709999999999</v>
      </c>
      <c r="W5538" s="3" t="s">
        <v>47</v>
      </c>
      <c r="X5538" s="3" t="s">
        <v>47</v>
      </c>
      <c r="Y5538" s="3" t="s">
        <v>47</v>
      </c>
      <c r="Z5538" s="3" t="s">
        <v>47</v>
      </c>
      <c r="AA5538" s="3" t="s">
        <v>47</v>
      </c>
      <c r="AB5538" s="12" t="s">
        <v>47</v>
      </c>
      <c r="AC5538" s="3" t="s">
        <v>47</v>
      </c>
      <c r="AE5538" s="3" t="s">
        <v>48</v>
      </c>
      <c r="AF5538" s="3" t="s">
        <v>47</v>
      </c>
      <c r="AH5538" s="3" t="s">
        <v>47</v>
      </c>
      <c r="AI5538" s="3" t="s">
        <v>47</v>
      </c>
      <c r="AK5538" s="3" t="s">
        <v>48</v>
      </c>
      <c r="AL5538" s="3" t="s">
        <v>48</v>
      </c>
      <c r="AM5538" s="3" t="s">
        <v>47</v>
      </c>
      <c r="AU5538" s="3">
        <v>0</v>
      </c>
      <c r="AV5538" s="3">
        <v>11</v>
      </c>
      <c r="AW5538" s="3">
        <v>1</v>
      </c>
      <c r="AX5538" s="3">
        <v>11</v>
      </c>
      <c r="AY5538" s="3">
        <v>100</v>
      </c>
      <c r="AZ5538" s="6" t="str">
        <f t="shared" si="606"/>
        <v>2738.7</v>
      </c>
      <c r="BC5538" s="12" t="s">
        <v>14260</v>
      </c>
      <c r="BJ5538" s="12">
        <f t="shared" si="607"/>
        <v>0</v>
      </c>
      <c r="BK5538" s="12">
        <f t="shared" si="608"/>
        <v>0</v>
      </c>
      <c r="CQ5538" s="3" t="str">
        <f>CONCATENATE(baseURL!$A$1,baseURL!$B$1,baseURL!$C$1,".",C5538,".",L5538,".pkl&amp;seq=",BC5538)</f>
        <v>http://proteomics.broadinstitute.org/millscripts/viewfeed.pl?side=xl&amp;cycle=1&amp;fixedMods=iaaC&amp;file=msdataSM/iPRG2012_nd/cpick_in/iPRG2012_nd.2738.7.5.pkl&amp;seq=LFTVPTETLQAVTK</v>
      </c>
    </row>
    <row r="5539" spans="1:95" x14ac:dyDescent="0.2">
      <c r="A5539" s="3">
        <v>345</v>
      </c>
      <c r="B5539" s="2" t="s">
        <v>14267</v>
      </c>
      <c r="C5539" s="2" t="s">
        <v>14268</v>
      </c>
      <c r="D5539" s="3">
        <v>14368</v>
      </c>
      <c r="E5539" s="3">
        <v>14352</v>
      </c>
      <c r="F5539" s="3">
        <v>57507</v>
      </c>
      <c r="G5539" s="3">
        <v>17089</v>
      </c>
      <c r="H5539" s="3">
        <v>49.027999999999999</v>
      </c>
      <c r="I5539" s="30">
        <v>782.87381000000005</v>
      </c>
      <c r="J5539" s="30">
        <v>782.33953389999999</v>
      </c>
      <c r="K5539" s="30">
        <v>0.53427999999999998</v>
      </c>
      <c r="L5539" s="3">
        <v>2</v>
      </c>
      <c r="M5539" s="3">
        <v>5</v>
      </c>
      <c r="N5539" s="10">
        <f t="shared" si="602"/>
        <v>-1</v>
      </c>
      <c r="O5539" s="35">
        <v>2</v>
      </c>
      <c r="P5539" s="17"/>
      <c r="Q5539" s="40">
        <v>1564.7377100000001</v>
      </c>
      <c r="R5539" s="40">
        <v>782.87248999999997</v>
      </c>
      <c r="S5539" s="18">
        <f t="shared" si="603"/>
        <v>1.6860983326645256</v>
      </c>
      <c r="T5539" s="18">
        <f t="shared" si="604"/>
        <v>-680.76999359113847</v>
      </c>
      <c r="U5539" s="18">
        <f t="shared" si="605"/>
        <v>-680.81329566188617</v>
      </c>
      <c r="V5539" s="30">
        <v>782.33950000000004</v>
      </c>
      <c r="AB5539" s="12" t="s">
        <v>47</v>
      </c>
      <c r="AC5539" s="3" t="s">
        <v>52</v>
      </c>
      <c r="AD5539" s="3" t="s">
        <v>47</v>
      </c>
      <c r="AF5539" s="3" t="s">
        <v>52</v>
      </c>
      <c r="AG5539" s="3" t="s">
        <v>47</v>
      </c>
      <c r="AK5539" s="3" t="s">
        <v>52</v>
      </c>
      <c r="AM5539" s="3" t="s">
        <v>52</v>
      </c>
      <c r="AU5539" s="3">
        <v>0</v>
      </c>
      <c r="AV5539" s="3">
        <v>3</v>
      </c>
      <c r="AW5539" s="3">
        <v>2</v>
      </c>
      <c r="AX5539" s="3">
        <v>2</v>
      </c>
      <c r="AY5539" s="3">
        <v>66.67</v>
      </c>
      <c r="AZ5539" s="6" t="str">
        <f t="shared" si="606"/>
        <v>2738.8</v>
      </c>
      <c r="BB5539" s="12" t="s">
        <v>79</v>
      </c>
      <c r="BC5539" s="12" t="s">
        <v>14269</v>
      </c>
      <c r="BJ5539" s="12">
        <f t="shared" si="607"/>
        <v>0</v>
      </c>
      <c r="BK5539" s="12">
        <f t="shared" si="608"/>
        <v>0</v>
      </c>
      <c r="BO5539" s="3" t="s">
        <v>54</v>
      </c>
      <c r="BR5539" s="3" t="s">
        <v>54</v>
      </c>
      <c r="BX5539" s="3" t="s">
        <v>14270</v>
      </c>
      <c r="CQ5539" s="3" t="str">
        <f>CONCATENATE(baseURL!$A$1,baseURL!$B$1,"+Acetyl",baseURL!$C$1,".",C5539,".",L5539,".pkl&amp;seq=",BC5539,"&amp;varMods=Deamidated-Q")</f>
        <v>http://proteomics.broadinstitute.org/millscripts/viewfeed.pl?side=xl&amp;cycle=1&amp;fixedMods=iaaC+Acetyl&amp;file=msdataSM/iPRG2012_nd/cpick_in/iPRG2012_nd.2738.8.2.pkl&amp;seq=ADqLTEEQLAEFK&amp;varMods=Deamidated-Q</v>
      </c>
    </row>
    <row r="5540" spans="1:95" x14ac:dyDescent="0.2">
      <c r="A5540" s="3">
        <v>4706</v>
      </c>
      <c r="B5540" s="2" t="s">
        <v>14273</v>
      </c>
      <c r="C5540" s="2" t="s">
        <v>14274</v>
      </c>
      <c r="D5540" s="3">
        <v>14380</v>
      </c>
      <c r="E5540" s="3">
        <v>14364</v>
      </c>
      <c r="F5540" s="3">
        <v>57531</v>
      </c>
      <c r="G5540" s="3">
        <v>17102</v>
      </c>
      <c r="H5540" s="3">
        <v>49.0518</v>
      </c>
      <c r="I5540" s="30">
        <v>751.44669999999996</v>
      </c>
      <c r="J5540" s="30">
        <v>751.44470490000003</v>
      </c>
      <c r="K5540" s="30">
        <v>2E-3</v>
      </c>
      <c r="L5540" s="3">
        <v>2</v>
      </c>
      <c r="M5540" s="3">
        <v>2</v>
      </c>
      <c r="N5540" s="10">
        <f t="shared" si="602"/>
        <v>1</v>
      </c>
      <c r="O5540" s="35">
        <v>2</v>
      </c>
      <c r="P5540" s="17"/>
      <c r="Q5540" s="40">
        <v>1501.88492</v>
      </c>
      <c r="R5540" s="40">
        <v>751.4461</v>
      </c>
      <c r="S5540" s="18">
        <f t="shared" si="603"/>
        <v>0.79846046171917651</v>
      </c>
      <c r="T5540" s="18">
        <f t="shared" si="604"/>
        <v>-1.8565536503122406</v>
      </c>
      <c r="U5540" s="18">
        <f t="shared" si="605"/>
        <v>-1.9961511543735868</v>
      </c>
      <c r="V5540" s="30">
        <v>751.44460000000004</v>
      </c>
      <c r="W5540" s="3" t="s">
        <v>47</v>
      </c>
      <c r="X5540" s="3" t="s">
        <v>47</v>
      </c>
      <c r="Y5540" s="3" t="s">
        <v>47</v>
      </c>
      <c r="Z5540" s="3" t="s">
        <v>47</v>
      </c>
      <c r="AA5540" s="3" t="s">
        <v>47</v>
      </c>
      <c r="AB5540" s="12" t="s">
        <v>47</v>
      </c>
      <c r="AC5540" s="3" t="s">
        <v>47</v>
      </c>
      <c r="AD5540" s="3" t="s">
        <v>47</v>
      </c>
      <c r="AE5540" s="3" t="s">
        <v>47</v>
      </c>
      <c r="AF5540" s="3" t="s">
        <v>47</v>
      </c>
      <c r="AG5540" s="3" t="s">
        <v>47</v>
      </c>
      <c r="AH5540" s="3" t="s">
        <v>47</v>
      </c>
      <c r="AI5540" s="3" t="s">
        <v>47</v>
      </c>
      <c r="AJ5540" s="3" t="s">
        <v>47</v>
      </c>
      <c r="AL5540" s="3" t="s">
        <v>47</v>
      </c>
      <c r="AM5540" s="3" t="s">
        <v>47</v>
      </c>
      <c r="AN5540" s="3" t="s">
        <v>47</v>
      </c>
      <c r="AU5540" s="3">
        <v>0</v>
      </c>
      <c r="AV5540" s="3">
        <v>17</v>
      </c>
      <c r="AW5540" s="3">
        <v>1</v>
      </c>
      <c r="AX5540" s="3">
        <v>17</v>
      </c>
      <c r="AY5540" s="3">
        <v>100</v>
      </c>
      <c r="AZ5540" s="6" t="str">
        <f t="shared" si="606"/>
        <v>2739.11</v>
      </c>
      <c r="BC5540" s="12" t="s">
        <v>14275</v>
      </c>
      <c r="BJ5540" s="12">
        <f t="shared" si="607"/>
        <v>0</v>
      </c>
      <c r="BK5540" s="12">
        <f t="shared" si="608"/>
        <v>0</v>
      </c>
      <c r="CQ5540" s="3" t="str">
        <f>CONCATENATE(baseURL!$A$1,baseURL!$B$1,baseURL!$C$1,".",C5540,".",L5540,".pkl&amp;seq=",BC5540)</f>
        <v>http://proteomics.broadinstitute.org/millscripts/viewfeed.pl?side=xl&amp;cycle=1&amp;fixedMods=iaaC&amp;file=msdataSM/iPRG2012_nd/cpick_in/iPRG2012_nd.2739.11.2.pkl&amp;seq=VGLPAGVVNLVPGPGR</v>
      </c>
    </row>
    <row r="5541" spans="1:95" x14ac:dyDescent="0.2">
      <c r="A5541" s="3">
        <v>4087</v>
      </c>
      <c r="B5541" s="2" t="s">
        <v>14279</v>
      </c>
      <c r="C5541" s="2" t="s">
        <v>14258</v>
      </c>
      <c r="D5541" s="3">
        <v>14371</v>
      </c>
      <c r="E5541" s="3">
        <v>14355</v>
      </c>
      <c r="F5541" s="3">
        <v>57522</v>
      </c>
      <c r="G5541" s="3">
        <v>17093</v>
      </c>
      <c r="H5541" s="3">
        <v>49.040199999999999</v>
      </c>
      <c r="I5541" s="30">
        <v>511.29858000000002</v>
      </c>
      <c r="J5541" s="30">
        <v>511.2964915</v>
      </c>
      <c r="K5541" s="30">
        <v>2.0899999999999998E-3</v>
      </c>
      <c r="L5541" s="3">
        <v>3</v>
      </c>
      <c r="M5541" s="3">
        <v>3</v>
      </c>
      <c r="N5541" s="10">
        <f t="shared" si="602"/>
        <v>1</v>
      </c>
      <c r="O5541" s="35">
        <v>3</v>
      </c>
      <c r="P5541" s="17"/>
      <c r="Q5541" s="40">
        <v>1531.87436</v>
      </c>
      <c r="R5541" s="40">
        <v>511.29629999999997</v>
      </c>
      <c r="S5541" s="18">
        <f t="shared" si="603"/>
        <v>4.4592538612964381</v>
      </c>
      <c r="T5541" s="18">
        <f t="shared" si="604"/>
        <v>0.37453820813508676</v>
      </c>
      <c r="U5541" s="18">
        <f t="shared" si="605"/>
        <v>-0.19558130965332227</v>
      </c>
      <c r="V5541" s="30">
        <v>511.2962</v>
      </c>
      <c r="W5541" s="3" t="s">
        <v>47</v>
      </c>
      <c r="Y5541" s="3" t="s">
        <v>47</v>
      </c>
      <c r="Z5541" s="3" t="s">
        <v>47</v>
      </c>
      <c r="AA5541" s="3" t="s">
        <v>47</v>
      </c>
      <c r="AB5541" s="12" t="s">
        <v>47</v>
      </c>
      <c r="AC5541" s="3" t="s">
        <v>47</v>
      </c>
      <c r="AD5541" s="3" t="s">
        <v>47</v>
      </c>
      <c r="AE5541" s="3" t="s">
        <v>47</v>
      </c>
      <c r="AG5541" s="3" t="s">
        <v>47</v>
      </c>
      <c r="AH5541" s="3" t="s">
        <v>47</v>
      </c>
      <c r="AI5541" s="3" t="s">
        <v>47</v>
      </c>
      <c r="AK5541" s="3" t="s">
        <v>47</v>
      </c>
      <c r="AL5541" s="3" t="s">
        <v>48</v>
      </c>
      <c r="AN5541" s="3" t="s">
        <v>47</v>
      </c>
      <c r="AU5541" s="3">
        <v>0</v>
      </c>
      <c r="AV5541" s="3">
        <v>13</v>
      </c>
      <c r="AW5541" s="3">
        <v>1</v>
      </c>
      <c r="AX5541" s="3">
        <v>13</v>
      </c>
      <c r="AY5541" s="3">
        <v>100</v>
      </c>
      <c r="AZ5541" s="6" t="str">
        <f t="shared" si="606"/>
        <v>2739.2</v>
      </c>
      <c r="BC5541" s="12" t="s">
        <v>14280</v>
      </c>
      <c r="BJ5541" s="12">
        <f t="shared" si="607"/>
        <v>0</v>
      </c>
      <c r="BK5541" s="12">
        <f t="shared" si="608"/>
        <v>0</v>
      </c>
      <c r="CQ5541" s="3" t="str">
        <f>CONCATENATE(baseURL!$A$1,baseURL!$B$1,baseURL!$C$1,".",C5541,".",L5541,".pkl&amp;seq=",BC5541)</f>
        <v>http://proteomics.broadinstitute.org/millscripts/viewfeed.pl?side=xl&amp;cycle=1&amp;fixedMods=iaaC&amp;file=msdataSM/iPRG2012_nd/cpick_in/iPRG2012_nd.2739.2.3.pkl&amp;seq=RLTALLPNFPYAR</v>
      </c>
    </row>
    <row r="5542" spans="1:95" x14ac:dyDescent="0.2">
      <c r="A5542" s="3">
        <v>1586</v>
      </c>
      <c r="B5542" s="2" t="s">
        <v>14281</v>
      </c>
      <c r="C5542" s="2" t="s">
        <v>14265</v>
      </c>
      <c r="D5542" s="3">
        <v>14377</v>
      </c>
      <c r="E5542" s="3">
        <v>14361</v>
      </c>
      <c r="F5542" s="3">
        <v>57528</v>
      </c>
      <c r="G5542" s="3">
        <v>17099</v>
      </c>
      <c r="H5542" s="3">
        <v>49.046799999999998</v>
      </c>
      <c r="I5542" s="30">
        <v>631.65213000000006</v>
      </c>
      <c r="J5542" s="30">
        <v>631.65080809999995</v>
      </c>
      <c r="K5542" s="30">
        <v>1.32E-3</v>
      </c>
      <c r="L5542" s="3">
        <v>3</v>
      </c>
      <c r="M5542" s="3">
        <v>3</v>
      </c>
      <c r="N5542" s="10">
        <f t="shared" si="602"/>
        <v>1</v>
      </c>
      <c r="O5542" s="35">
        <v>3</v>
      </c>
      <c r="P5542" s="17"/>
      <c r="Q5542" s="40">
        <v>1892.94785</v>
      </c>
      <c r="R5542" s="37">
        <v>631.65413000000001</v>
      </c>
      <c r="S5542" s="18">
        <f t="shared" si="603"/>
        <v>-3.1662897540980319</v>
      </c>
      <c r="T5542" s="18">
        <f t="shared" si="604"/>
        <v>-5.2590489672883809</v>
      </c>
      <c r="U5542" s="18">
        <f t="shared" si="605"/>
        <v>-5.2718724407064101</v>
      </c>
      <c r="V5542" s="30">
        <v>631.6508</v>
      </c>
      <c r="X5542" s="3" t="s">
        <v>47</v>
      </c>
      <c r="Y5542" s="3" t="s">
        <v>47</v>
      </c>
      <c r="Z5542" s="3" t="s">
        <v>52</v>
      </c>
      <c r="AB5542" s="12" t="s">
        <v>52</v>
      </c>
      <c r="AC5542" s="3" t="s">
        <v>52</v>
      </c>
      <c r="AD5542" s="3" t="s">
        <v>47</v>
      </c>
      <c r="AF5542" s="3" t="s">
        <v>47</v>
      </c>
      <c r="AH5542" s="3" t="s">
        <v>52</v>
      </c>
      <c r="AI5542" s="3" t="s">
        <v>52</v>
      </c>
      <c r="AJ5542" s="3" t="s">
        <v>48</v>
      </c>
      <c r="AK5542" s="3" t="s">
        <v>52</v>
      </c>
      <c r="AU5542" s="3">
        <v>0</v>
      </c>
      <c r="AV5542" s="3">
        <v>4</v>
      </c>
      <c r="AW5542" s="3">
        <v>2</v>
      </c>
      <c r="AX5542" s="3">
        <v>3</v>
      </c>
      <c r="AY5542" s="3">
        <v>75</v>
      </c>
      <c r="AZ5542" s="6" t="str">
        <f t="shared" si="606"/>
        <v>2739.8</v>
      </c>
      <c r="BC5542" s="12" t="s">
        <v>14282</v>
      </c>
      <c r="BJ5542" s="12">
        <f t="shared" si="607"/>
        <v>0</v>
      </c>
      <c r="BK5542" s="12">
        <f t="shared" si="608"/>
        <v>0</v>
      </c>
      <c r="BL5542" s="3" t="s">
        <v>10280</v>
      </c>
      <c r="BR5542" s="3" t="s">
        <v>10280</v>
      </c>
      <c r="BT5542" s="3" t="s">
        <v>14283</v>
      </c>
      <c r="CQ5542" s="3" t="str">
        <f>CONCATENATE(baseURL!$A$1,baseURL!$B$1,baseURL!$C$1,".",C5542,".",L5542,".pkl&amp;seq=",BC5542,"&amp;varMods=Potassiated-D")</f>
        <v>http://proteomics.broadinstitute.org/millscripts/viewfeed.pl?side=xl&amp;cycle=1&amp;fixedMods=iaaC&amp;file=msdataSM/iPRG2012_nd/cpick_in/iPRG2012_nd.2739.8.3.pkl&amp;seq=TAGLQLVAdDLTVTNPAR&amp;varMods=Potassiated-D</v>
      </c>
    </row>
    <row r="5543" spans="1:95" x14ac:dyDescent="0.2">
      <c r="A5543" s="3">
        <v>3297</v>
      </c>
      <c r="B5543" s="2" t="s">
        <v>14284</v>
      </c>
      <c r="C5543" s="2" t="s">
        <v>14285</v>
      </c>
      <c r="D5543" s="3">
        <v>14393</v>
      </c>
      <c r="E5543" s="3">
        <v>14377</v>
      </c>
      <c r="F5543" s="3">
        <v>57552</v>
      </c>
      <c r="G5543" s="3">
        <v>17116</v>
      </c>
      <c r="H5543" s="3">
        <v>49.0732</v>
      </c>
      <c r="I5543" s="30">
        <v>628.86027000000001</v>
      </c>
      <c r="J5543" s="30">
        <v>628.99079200000006</v>
      </c>
      <c r="K5543" s="30">
        <v>-0.13052</v>
      </c>
      <c r="L5543" s="3">
        <v>2</v>
      </c>
      <c r="M5543" s="3">
        <v>3</v>
      </c>
      <c r="N5543" s="10">
        <f t="shared" si="602"/>
        <v>-1</v>
      </c>
      <c r="O5543" s="35">
        <v>3</v>
      </c>
      <c r="P5543" s="17"/>
      <c r="Q5543" s="40">
        <v>1884.95894</v>
      </c>
      <c r="R5543" s="40">
        <v>628.99116000000004</v>
      </c>
      <c r="S5543" s="18">
        <f t="shared" si="603"/>
        <v>-208.09513443721872</v>
      </c>
      <c r="T5543" s="18">
        <f t="shared" si="604"/>
        <v>-0.58506386636719032</v>
      </c>
      <c r="U5543" s="18">
        <f t="shared" si="605"/>
        <v>-0.57234508669498962</v>
      </c>
      <c r="V5543" s="30">
        <v>628.99080000000004</v>
      </c>
      <c r="W5543" s="3" t="s">
        <v>47</v>
      </c>
      <c r="Y5543" s="3" t="s">
        <v>47</v>
      </c>
      <c r="Z5543" s="3" t="s">
        <v>47</v>
      </c>
      <c r="AA5543" s="3" t="s">
        <v>47</v>
      </c>
      <c r="AB5543" s="12" t="s">
        <v>47</v>
      </c>
      <c r="AC5543" s="3" t="s">
        <v>47</v>
      </c>
      <c r="AE5543" s="3" t="s">
        <v>47</v>
      </c>
      <c r="AF5543" s="3" t="s">
        <v>48</v>
      </c>
      <c r="AH5543" s="3" t="s">
        <v>47</v>
      </c>
      <c r="AI5543" s="3" t="s">
        <v>48</v>
      </c>
      <c r="AK5543" s="3" t="s">
        <v>52</v>
      </c>
      <c r="AL5543" s="3" t="s">
        <v>48</v>
      </c>
      <c r="AM5543" s="3" t="s">
        <v>47</v>
      </c>
      <c r="AU5543" s="3">
        <v>0</v>
      </c>
      <c r="AV5543" s="3">
        <v>9</v>
      </c>
      <c r="AW5543" s="3">
        <v>1</v>
      </c>
      <c r="AX5543" s="3">
        <v>9</v>
      </c>
      <c r="AY5543" s="3">
        <v>100</v>
      </c>
      <c r="AZ5543" s="6" t="str">
        <f t="shared" si="606"/>
        <v>2740.11</v>
      </c>
      <c r="BC5543" s="12" t="s">
        <v>14286</v>
      </c>
      <c r="BJ5543" s="12">
        <f t="shared" si="607"/>
        <v>0</v>
      </c>
      <c r="BK5543" s="12">
        <f t="shared" si="608"/>
        <v>0</v>
      </c>
      <c r="CQ5543" s="3" t="str">
        <f>CONCATENATE(baseURL!$A$1,baseURL!$B$1,baseURL!$C$1,".",C5543,".",L5543,".pkl&amp;seq=",BC5543)</f>
        <v>http://proteomics.broadinstitute.org/millscripts/viewfeed.pl?side=xl&amp;cycle=1&amp;fixedMods=iaaC&amp;file=msdataSM/iPRG2012_nd/cpick_in/iPRG2012_nd.2740.11.2.pkl&amp;seq=TAVVDGVFDEVSLDKYK</v>
      </c>
    </row>
    <row r="5544" spans="1:95" x14ac:dyDescent="0.2">
      <c r="A5544" s="3">
        <v>2574</v>
      </c>
      <c r="B5544" s="2" t="s">
        <v>14287</v>
      </c>
      <c r="C5544" s="2" t="s">
        <v>14276</v>
      </c>
      <c r="D5544" s="3">
        <v>14395</v>
      </c>
      <c r="E5544" s="3">
        <v>14379</v>
      </c>
      <c r="F5544" s="3">
        <v>57554</v>
      </c>
      <c r="G5544" s="3">
        <v>17118</v>
      </c>
      <c r="H5544" s="3">
        <v>49.076500000000003</v>
      </c>
      <c r="I5544" s="30">
        <v>706.91390999999999</v>
      </c>
      <c r="J5544" s="30">
        <v>707.41703440000003</v>
      </c>
      <c r="K5544" s="30">
        <v>-0.50312000000000001</v>
      </c>
      <c r="L5544" s="3">
        <v>0</v>
      </c>
      <c r="M5544" s="3">
        <v>2</v>
      </c>
      <c r="N5544" s="10">
        <f t="shared" si="602"/>
        <v>1</v>
      </c>
      <c r="O5544" s="35">
        <v>2</v>
      </c>
      <c r="P5544" s="17"/>
      <c r="Q5544" s="40">
        <v>1413.83116</v>
      </c>
      <c r="R5544" s="40">
        <v>707.41922</v>
      </c>
      <c r="S5544" s="18">
        <f t="shared" si="603"/>
        <v>-714.30063774632617</v>
      </c>
      <c r="T5544" s="18">
        <f t="shared" si="604"/>
        <v>-3.0895400325164988</v>
      </c>
      <c r="U5544" s="18">
        <f t="shared" si="605"/>
        <v>-2.8554497006964246</v>
      </c>
      <c r="V5544" s="30">
        <v>707.41719999999998</v>
      </c>
      <c r="W5544" s="3" t="s">
        <v>47</v>
      </c>
      <c r="X5544" s="3" t="s">
        <v>65</v>
      </c>
      <c r="Y5544" s="3" t="s">
        <v>65</v>
      </c>
      <c r="Z5544" s="3" t="s">
        <v>47</v>
      </c>
      <c r="AA5544" s="3" t="s">
        <v>65</v>
      </c>
      <c r="AB5544" s="12" t="s">
        <v>47</v>
      </c>
      <c r="AC5544" s="3" t="s">
        <v>47</v>
      </c>
      <c r="AD5544" s="3" t="s">
        <v>47</v>
      </c>
      <c r="AE5544" s="3" t="s">
        <v>47</v>
      </c>
      <c r="AF5544" s="3" t="s">
        <v>47</v>
      </c>
      <c r="AG5544" s="3" t="s">
        <v>52</v>
      </c>
      <c r="AH5544" s="3" t="s">
        <v>47</v>
      </c>
      <c r="AI5544" s="3" t="s">
        <v>47</v>
      </c>
      <c r="AK5544" s="3" t="s">
        <v>47</v>
      </c>
      <c r="AL5544" s="3" t="s">
        <v>47</v>
      </c>
      <c r="AM5544" s="3" t="s">
        <v>52</v>
      </c>
      <c r="AO5544" s="3" t="s">
        <v>52</v>
      </c>
      <c r="AU5544" s="3">
        <v>3</v>
      </c>
      <c r="AV5544" s="3">
        <v>11</v>
      </c>
      <c r="AW5544" s="3">
        <v>1</v>
      </c>
      <c r="AX5544" s="3">
        <v>11</v>
      </c>
      <c r="AY5544" s="3">
        <v>100</v>
      </c>
      <c r="AZ5544" s="6" t="str">
        <f t="shared" si="606"/>
        <v>2740.13</v>
      </c>
      <c r="BC5544" s="12" t="s">
        <v>14288</v>
      </c>
      <c r="BJ5544" s="12">
        <f t="shared" si="607"/>
        <v>0</v>
      </c>
      <c r="BK5544" s="12">
        <f t="shared" si="608"/>
        <v>0</v>
      </c>
      <c r="BT5544" s="3" t="s">
        <v>14289</v>
      </c>
      <c r="BU5544" s="3" t="s">
        <v>14289</v>
      </c>
      <c r="BW5544" s="3" t="s">
        <v>14290</v>
      </c>
      <c r="CQ5544" s="3" t="str">
        <f>CONCATENATE(baseURL!$A$1,baseURL!$B$1,baseURL!$C$1,".",C5544,".",L5544,".pkl&amp;seq=",BC5544)</f>
        <v>http://proteomics.broadinstitute.org/millscripts/viewfeed.pl?side=xl&amp;cycle=1&amp;fixedMods=iaaC&amp;file=msdataSM/iPRG2012_nd/cpick_in/iPRG2012_nd.2740.13.0.pkl&amp;seq=LLDSALVTAAQLAK</v>
      </c>
    </row>
    <row r="5545" spans="1:95" x14ac:dyDescent="0.2">
      <c r="A5545" s="3">
        <v>5877</v>
      </c>
      <c r="B5545" s="2" t="s">
        <v>14291</v>
      </c>
      <c r="C5545" s="2" t="s">
        <v>14292</v>
      </c>
      <c r="D5545" s="3">
        <v>14396</v>
      </c>
      <c r="E5545" s="3">
        <v>14380</v>
      </c>
      <c r="F5545" s="3">
        <v>57555</v>
      </c>
      <c r="G5545" s="3">
        <v>17119</v>
      </c>
      <c r="H5545" s="3">
        <v>49.078200000000002</v>
      </c>
      <c r="I5545" s="30">
        <v>769.70982000000004</v>
      </c>
      <c r="J5545" s="30">
        <v>769.70740130000001</v>
      </c>
      <c r="K5545" s="30">
        <v>2.4199999999999998E-3</v>
      </c>
      <c r="L5545" s="3">
        <v>3</v>
      </c>
      <c r="M5545" s="3">
        <v>3</v>
      </c>
      <c r="N5545" s="10">
        <f t="shared" si="602"/>
        <v>1</v>
      </c>
      <c r="O5545" s="35">
        <v>3</v>
      </c>
      <c r="P5545" s="17"/>
      <c r="Q5545" s="40">
        <v>2307.11078</v>
      </c>
      <c r="R5545" s="40">
        <v>769.70844</v>
      </c>
      <c r="S5545" s="18">
        <f t="shared" si="603"/>
        <v>1.792886667632392</v>
      </c>
      <c r="T5545" s="18">
        <f t="shared" si="604"/>
        <v>-1.349472015638757</v>
      </c>
      <c r="U5545" s="18">
        <f t="shared" si="605"/>
        <v>-1.2212416431527655</v>
      </c>
      <c r="V5545" s="30">
        <v>769.70749999999998</v>
      </c>
      <c r="W5545" s="3" t="s">
        <v>47</v>
      </c>
      <c r="X5545" s="3" t="s">
        <v>47</v>
      </c>
      <c r="Y5545" s="3" t="s">
        <v>47</v>
      </c>
      <c r="Z5545" s="3" t="s">
        <v>47</v>
      </c>
      <c r="AA5545" s="3" t="s">
        <v>47</v>
      </c>
      <c r="AB5545" s="12" t="s">
        <v>47</v>
      </c>
      <c r="AC5545" s="3" t="s">
        <v>47</v>
      </c>
      <c r="AD5545" s="3" t="s">
        <v>47</v>
      </c>
      <c r="AE5545" s="3" t="s">
        <v>47</v>
      </c>
      <c r="AF5545" s="3" t="s">
        <v>47</v>
      </c>
      <c r="AG5545" s="3" t="s">
        <v>47</v>
      </c>
      <c r="AI5545" s="3" t="s">
        <v>47</v>
      </c>
      <c r="AJ5545" s="3" t="s">
        <v>47</v>
      </c>
      <c r="AK5545" s="3" t="s">
        <v>47</v>
      </c>
      <c r="AL5545" s="3" t="s">
        <v>48</v>
      </c>
      <c r="AM5545" s="3" t="s">
        <v>47</v>
      </c>
      <c r="AN5545" s="3" t="s">
        <v>48</v>
      </c>
      <c r="AU5545" s="3">
        <v>0</v>
      </c>
      <c r="AV5545" s="3">
        <v>15</v>
      </c>
      <c r="AW5545" s="3">
        <v>1</v>
      </c>
      <c r="AX5545" s="3">
        <v>15</v>
      </c>
      <c r="AY5545" s="3">
        <v>100</v>
      </c>
      <c r="AZ5545" s="6" t="str">
        <f t="shared" si="606"/>
        <v>2740.14</v>
      </c>
      <c r="BC5545" s="12" t="s">
        <v>14293</v>
      </c>
      <c r="BJ5545" s="12">
        <f t="shared" si="607"/>
        <v>0</v>
      </c>
      <c r="BK5545" s="12">
        <f t="shared" si="608"/>
        <v>0</v>
      </c>
      <c r="CQ5545" s="3" t="str">
        <f>CONCATENATE(baseURL!$A$1,baseURL!$B$1,baseURL!$C$1,".",C5545,".",L5545,".pkl&amp;seq=",BC5545)</f>
        <v>http://proteomics.broadinstitute.org/millscripts/viewfeed.pl?side=xl&amp;cycle=1&amp;fixedMods=iaaC&amp;file=msdataSM/iPRG2012_nd/cpick_in/iPRG2012_nd.2740.14.3.pkl&amp;seq=GGQLPAEEDVPMLHSLEPTMR</v>
      </c>
    </row>
    <row r="5546" spans="1:95" x14ac:dyDescent="0.2">
      <c r="A5546" s="3">
        <v>6616</v>
      </c>
      <c r="B5546" s="2" t="s">
        <v>14297</v>
      </c>
      <c r="C5546" s="2" t="s">
        <v>14298</v>
      </c>
      <c r="D5546" s="3">
        <v>14407</v>
      </c>
      <c r="E5546" s="3">
        <v>14391</v>
      </c>
      <c r="F5546" s="3">
        <v>57572</v>
      </c>
      <c r="G5546" s="3">
        <v>17131</v>
      </c>
      <c r="H5546" s="3">
        <v>49.101199999999999</v>
      </c>
      <c r="I5546" s="30">
        <v>706.34744000000001</v>
      </c>
      <c r="J5546" s="30">
        <v>706.34525589999998</v>
      </c>
      <c r="K5546" s="30">
        <v>2.1800000000000001E-3</v>
      </c>
      <c r="L5546" s="3">
        <v>2</v>
      </c>
      <c r="M5546" s="3">
        <v>2</v>
      </c>
      <c r="N5546" s="10">
        <f t="shared" si="602"/>
        <v>1</v>
      </c>
      <c r="O5546" s="35">
        <v>2</v>
      </c>
      <c r="P5546" s="17"/>
      <c r="Q5546" s="40">
        <v>1411.6852200000001</v>
      </c>
      <c r="R5546" s="40">
        <v>706.34625000000005</v>
      </c>
      <c r="S5546" s="18">
        <f t="shared" si="603"/>
        <v>1.6847261522962662</v>
      </c>
      <c r="T5546" s="18">
        <f t="shared" si="604"/>
        <v>-1.4073834186432361</v>
      </c>
      <c r="U5546" s="18">
        <f t="shared" si="605"/>
        <v>-1.4865230757259473</v>
      </c>
      <c r="V5546" s="30">
        <v>706.34519999999998</v>
      </c>
      <c r="W5546" s="3" t="s">
        <v>47</v>
      </c>
      <c r="X5546" s="3" t="s">
        <v>47</v>
      </c>
      <c r="Y5546" s="3" t="s">
        <v>47</v>
      </c>
      <c r="Z5546" s="3" t="s">
        <v>47</v>
      </c>
      <c r="AA5546" s="3" t="s">
        <v>47</v>
      </c>
      <c r="AB5546" s="12" t="s">
        <v>47</v>
      </c>
      <c r="AC5546" s="3" t="s">
        <v>47</v>
      </c>
      <c r="AD5546" s="3" t="s">
        <v>52</v>
      </c>
      <c r="AE5546" s="3" t="s">
        <v>47</v>
      </c>
      <c r="AF5546" s="3" t="s">
        <v>47</v>
      </c>
      <c r="AG5546" s="3" t="s">
        <v>47</v>
      </c>
      <c r="AI5546" s="3" t="s">
        <v>47</v>
      </c>
      <c r="AK5546" s="3" t="s">
        <v>48</v>
      </c>
      <c r="AL5546" s="3" t="s">
        <v>48</v>
      </c>
      <c r="AU5546" s="3">
        <v>0</v>
      </c>
      <c r="AV5546" s="3">
        <v>11</v>
      </c>
      <c r="AW5546" s="3">
        <v>1</v>
      </c>
      <c r="AX5546" s="3">
        <v>11</v>
      </c>
      <c r="AY5546" s="3">
        <v>100</v>
      </c>
      <c r="AZ5546" s="6" t="str">
        <f t="shared" si="606"/>
        <v>2741.10</v>
      </c>
      <c r="BC5546" s="12" t="s">
        <v>14299</v>
      </c>
      <c r="BJ5546" s="12">
        <f t="shared" si="607"/>
        <v>0</v>
      </c>
      <c r="BK5546" s="12">
        <f t="shared" si="608"/>
        <v>0</v>
      </c>
      <c r="CQ5546" s="3" t="str">
        <f>CONCATENATE(baseURL!$A$1,baseURL!$B$1,baseURL!$C$1,".",C5546,".",L5546,".pkl&amp;seq=",BC5546)</f>
        <v>http://proteomics.broadinstitute.org/millscripts/viewfeed.pl?side=xl&amp;cycle=1&amp;fixedMods=iaaC&amp;file=msdataSM/iPRG2012_nd/cpick_in/iPRG2012_nd.2741.10.2.pkl&amp;seq=AEELNLSGEFFR</v>
      </c>
    </row>
    <row r="5547" spans="1:95" x14ac:dyDescent="0.2">
      <c r="A5547" s="3">
        <v>5892</v>
      </c>
      <c r="B5547" s="2" t="s">
        <v>14300</v>
      </c>
      <c r="C5547" s="2" t="s">
        <v>14301</v>
      </c>
      <c r="D5547" s="3">
        <v>14408</v>
      </c>
      <c r="E5547" s="3">
        <v>14392</v>
      </c>
      <c r="F5547" s="3">
        <v>57573</v>
      </c>
      <c r="G5547" s="3">
        <v>17132</v>
      </c>
      <c r="H5547" s="3">
        <v>49.102800000000002</v>
      </c>
      <c r="I5547" s="30">
        <v>746.40683999999999</v>
      </c>
      <c r="J5547" s="30">
        <v>746.40365859999997</v>
      </c>
      <c r="K5547" s="30">
        <v>3.1800000000000001E-3</v>
      </c>
      <c r="L5547" s="3">
        <v>4</v>
      </c>
      <c r="M5547" s="3">
        <v>4</v>
      </c>
      <c r="N5547" s="10">
        <f t="shared" si="602"/>
        <v>1</v>
      </c>
      <c r="O5547" s="35">
        <v>4</v>
      </c>
      <c r="P5547" s="17"/>
      <c r="Q5547" s="40">
        <v>2982.5934999999999</v>
      </c>
      <c r="R5547" s="40">
        <v>746.40382999999997</v>
      </c>
      <c r="S5547" s="18">
        <f t="shared" si="603"/>
        <v>4.0326695537153112</v>
      </c>
      <c r="T5547" s="18">
        <f t="shared" si="604"/>
        <v>-0.22963440581389646</v>
      </c>
      <c r="U5547" s="18">
        <f t="shared" si="605"/>
        <v>-0.17416845250223606</v>
      </c>
      <c r="V5547" s="30">
        <v>746.40369999999996</v>
      </c>
      <c r="W5547" s="3" t="s">
        <v>47</v>
      </c>
      <c r="X5547" s="3" t="s">
        <v>47</v>
      </c>
      <c r="Y5547" s="3" t="s">
        <v>47</v>
      </c>
      <c r="Z5547" s="3" t="s">
        <v>47</v>
      </c>
      <c r="AA5547" s="3" t="s">
        <v>47</v>
      </c>
      <c r="AB5547" s="12" t="s">
        <v>47</v>
      </c>
      <c r="AC5547" s="3" t="s">
        <v>47</v>
      </c>
      <c r="AD5547" s="3" t="s">
        <v>47</v>
      </c>
      <c r="AE5547" s="3" t="s">
        <v>47</v>
      </c>
      <c r="AF5547" s="3" t="s">
        <v>47</v>
      </c>
      <c r="AG5547" s="3" t="s">
        <v>47</v>
      </c>
      <c r="AI5547" s="3" t="s">
        <v>47</v>
      </c>
      <c r="AJ5547" s="3" t="s">
        <v>47</v>
      </c>
      <c r="AK5547" s="3" t="s">
        <v>47</v>
      </c>
      <c r="AL5547" s="3" t="s">
        <v>48</v>
      </c>
      <c r="AM5547" s="3" t="s">
        <v>47</v>
      </c>
      <c r="AU5547" s="3">
        <v>0</v>
      </c>
      <c r="AV5547" s="3">
        <v>15</v>
      </c>
      <c r="AW5547" s="3">
        <v>1</v>
      </c>
      <c r="AX5547" s="3">
        <v>15</v>
      </c>
      <c r="AY5547" s="3">
        <v>100</v>
      </c>
      <c r="AZ5547" s="6" t="str">
        <f t="shared" si="606"/>
        <v>2741.11</v>
      </c>
      <c r="BC5547" s="12" t="s">
        <v>14302</v>
      </c>
      <c r="BJ5547" s="12">
        <f t="shared" si="607"/>
        <v>0</v>
      </c>
      <c r="BK5547" s="12">
        <f t="shared" si="608"/>
        <v>0</v>
      </c>
      <c r="CQ5547" s="3" t="str">
        <f>CONCATENATE(baseURL!$A$1,baseURL!$B$1,baseURL!$C$1,".",C5547,".",L5547,".pkl&amp;seq=",BC5547)</f>
        <v>http://proteomics.broadinstitute.org/millscripts/viewfeed.pl?side=xl&amp;cycle=1&amp;fixedMods=iaaC&amp;file=msdataSM/iPRG2012_nd/cpick_in/iPRG2012_nd.2741.11.4.pkl&amp;seq=GVVLEGYPTLVLYPGGKKSESVVYQGSR</v>
      </c>
    </row>
    <row r="5548" spans="1:95" x14ac:dyDescent="0.2">
      <c r="A5548" s="3">
        <v>5514</v>
      </c>
      <c r="B5548" s="2" t="s">
        <v>14303</v>
      </c>
      <c r="C5548" s="2" t="s">
        <v>14304</v>
      </c>
      <c r="D5548" s="3">
        <v>14405</v>
      </c>
      <c r="E5548" s="3">
        <v>14389</v>
      </c>
      <c r="F5548" s="3">
        <v>57570</v>
      </c>
      <c r="G5548" s="3">
        <v>17129</v>
      </c>
      <c r="H5548" s="3">
        <v>49.097900000000003</v>
      </c>
      <c r="I5548" s="30">
        <v>647.36189999999999</v>
      </c>
      <c r="J5548" s="30">
        <v>647.36040149999997</v>
      </c>
      <c r="K5548" s="30">
        <v>1.5E-3</v>
      </c>
      <c r="L5548" s="3">
        <v>3</v>
      </c>
      <c r="M5548" s="3">
        <v>3</v>
      </c>
      <c r="N5548" s="10">
        <f t="shared" si="602"/>
        <v>1</v>
      </c>
      <c r="O5548" s="35">
        <v>3</v>
      </c>
      <c r="P5548" s="17"/>
      <c r="Q5548" s="40">
        <v>1940.07122</v>
      </c>
      <c r="R5548" s="40">
        <v>647.36192000000005</v>
      </c>
      <c r="S5548" s="18">
        <f t="shared" si="603"/>
        <v>-3.0894619293009528E-2</v>
      </c>
      <c r="T5548" s="18">
        <f t="shared" si="604"/>
        <v>-2.345673962546873</v>
      </c>
      <c r="U5548" s="18">
        <f t="shared" si="605"/>
        <v>-2.6569372509448872</v>
      </c>
      <c r="V5548" s="30">
        <v>647.36019999999996</v>
      </c>
      <c r="W5548" s="3" t="s">
        <v>47</v>
      </c>
      <c r="X5548" s="3" t="s">
        <v>47</v>
      </c>
      <c r="Y5548" s="3" t="s">
        <v>47</v>
      </c>
      <c r="Z5548" s="3" t="s">
        <v>47</v>
      </c>
      <c r="AA5548" s="3" t="s">
        <v>47</v>
      </c>
      <c r="AB5548" s="12" t="s">
        <v>47</v>
      </c>
      <c r="AC5548" s="3" t="s">
        <v>47</v>
      </c>
      <c r="AD5548" s="3" t="s">
        <v>47</v>
      </c>
      <c r="AE5548" s="3" t="s">
        <v>47</v>
      </c>
      <c r="AF5548" s="3" t="s">
        <v>47</v>
      </c>
      <c r="AG5548" s="3" t="s">
        <v>47</v>
      </c>
      <c r="AH5548" s="3" t="s">
        <v>47</v>
      </c>
      <c r="AI5548" s="3" t="s">
        <v>47</v>
      </c>
      <c r="AJ5548" s="3" t="s">
        <v>47</v>
      </c>
      <c r="AK5548" s="3" t="s">
        <v>47</v>
      </c>
      <c r="AL5548" s="3" t="s">
        <v>47</v>
      </c>
      <c r="AM5548" s="3" t="s">
        <v>47</v>
      </c>
      <c r="AU5548" s="3">
        <v>0</v>
      </c>
      <c r="AV5548" s="3">
        <v>17</v>
      </c>
      <c r="AW5548" s="3">
        <v>1</v>
      </c>
      <c r="AX5548" s="3">
        <v>17</v>
      </c>
      <c r="AY5548" s="3">
        <v>100</v>
      </c>
      <c r="AZ5548" s="6" t="str">
        <f t="shared" si="606"/>
        <v>2741.8</v>
      </c>
      <c r="BC5548" s="12" t="s">
        <v>14305</v>
      </c>
      <c r="BJ5548" s="12">
        <f t="shared" si="607"/>
        <v>0</v>
      </c>
      <c r="BK5548" s="12">
        <f t="shared" si="608"/>
        <v>0</v>
      </c>
      <c r="CQ5548" s="3" t="str">
        <f>CONCATENATE(baseURL!$A$1,baseURL!$B$1,baseURL!$C$1,".",C5548,".",L5548,".pkl&amp;seq=",BC5548)</f>
        <v>http://proteomics.broadinstitute.org/millscripts/viewfeed.pl?side=xl&amp;cycle=1&amp;fixedMods=iaaC&amp;file=msdataSM/iPRG2012_nd/cpick_in/iPRG2012_nd.2741.8.3.pkl&amp;seq=GLRSGTLAPPLVAGFGEAAR</v>
      </c>
    </row>
    <row r="5549" spans="1:95" x14ac:dyDescent="0.2">
      <c r="A5549" s="3">
        <v>3829</v>
      </c>
      <c r="B5549" s="2" t="s">
        <v>14306</v>
      </c>
      <c r="C5549" s="2" t="s">
        <v>14307</v>
      </c>
      <c r="D5549" s="3">
        <v>14412</v>
      </c>
      <c r="E5549" s="3">
        <v>14396</v>
      </c>
      <c r="F5549" s="3">
        <v>57586</v>
      </c>
      <c r="G5549" s="3">
        <v>17137</v>
      </c>
      <c r="H5549" s="3">
        <v>49.117199999999997</v>
      </c>
      <c r="I5549" s="30">
        <v>486.28793000000002</v>
      </c>
      <c r="J5549" s="30">
        <v>486.2889022</v>
      </c>
      <c r="K5549" s="30">
        <v>-9.7000000000000005E-4</v>
      </c>
      <c r="L5549" s="3">
        <v>3</v>
      </c>
      <c r="M5549" s="3">
        <v>3</v>
      </c>
      <c r="N5549" s="10">
        <f t="shared" si="602"/>
        <v>1</v>
      </c>
      <c r="O5549" s="35">
        <v>3</v>
      </c>
      <c r="P5549" s="17"/>
      <c r="Q5549" s="40">
        <v>1456.85223</v>
      </c>
      <c r="R5549" s="40">
        <v>486.28892999999999</v>
      </c>
      <c r="S5549" s="18">
        <f t="shared" si="603"/>
        <v>-2.0563906317512783</v>
      </c>
      <c r="T5549" s="18">
        <f t="shared" si="604"/>
        <v>-5.7167659559973633E-2</v>
      </c>
      <c r="U5549" s="18">
        <f t="shared" si="605"/>
        <v>-6.1691718915132823E-2</v>
      </c>
      <c r="V5549" s="30">
        <v>486.28890000000001</v>
      </c>
      <c r="W5549" s="3" t="s">
        <v>47</v>
      </c>
      <c r="X5549" s="3" t="s">
        <v>48</v>
      </c>
      <c r="Y5549" s="3" t="s">
        <v>48</v>
      </c>
      <c r="Z5549" s="3" t="s">
        <v>47</v>
      </c>
      <c r="AA5549" s="3" t="s">
        <v>47</v>
      </c>
      <c r="AD5549" s="3" t="s">
        <v>47</v>
      </c>
      <c r="AE5549" s="3" t="s">
        <v>48</v>
      </c>
      <c r="AF5549" s="3" t="s">
        <v>48</v>
      </c>
      <c r="AM5549" s="3" t="s">
        <v>48</v>
      </c>
      <c r="AP5549" s="3" t="s">
        <v>52</v>
      </c>
      <c r="AU5549" s="3">
        <v>0</v>
      </c>
      <c r="AV5549" s="3">
        <v>4</v>
      </c>
      <c r="AW5549" s="3">
        <v>1</v>
      </c>
      <c r="AX5549" s="3">
        <v>4</v>
      </c>
      <c r="AY5549" s="3">
        <v>100</v>
      </c>
      <c r="AZ5549" s="6" t="str">
        <f t="shared" si="606"/>
        <v>2742.3</v>
      </c>
      <c r="BC5549" s="12" t="s">
        <v>14308</v>
      </c>
      <c r="BJ5549" s="12">
        <f t="shared" si="607"/>
        <v>0</v>
      </c>
      <c r="BK5549" s="12">
        <f t="shared" si="608"/>
        <v>0</v>
      </c>
      <c r="CQ5549" s="3" t="str">
        <f>CONCATENATE(baseURL!$A$1,baseURL!$B$1,baseURL!$C$1,".",C5549,".",L5549,".pkl&amp;seq=",BC5549)</f>
        <v>http://proteomics.broadinstitute.org/millscripts/viewfeed.pl?side=xl&amp;cycle=1&amp;fixedMods=iaaC&amp;file=msdataSM/iPRG2012_nd/cpick_in/iPRG2012_nd.2742.3.3.pkl&amp;seq=NGKLAELLKPVFQ</v>
      </c>
    </row>
    <row r="5550" spans="1:95" x14ac:dyDescent="0.2">
      <c r="A5550" s="3">
        <v>3107</v>
      </c>
      <c r="B5550" s="2" t="s">
        <v>14309</v>
      </c>
      <c r="C5550" s="2" t="s">
        <v>14310</v>
      </c>
      <c r="D5550" s="3">
        <v>14413</v>
      </c>
      <c r="E5550" s="3">
        <v>14397</v>
      </c>
      <c r="F5550" s="3">
        <v>57587</v>
      </c>
      <c r="G5550" s="3">
        <v>17138</v>
      </c>
      <c r="H5550" s="3">
        <v>49.118899999999996</v>
      </c>
      <c r="I5550" s="30">
        <v>532.27994999999999</v>
      </c>
      <c r="J5550" s="30">
        <v>532.02856650000001</v>
      </c>
      <c r="K5550" s="30">
        <v>0.25137999999999999</v>
      </c>
      <c r="L5550" s="3">
        <v>4</v>
      </c>
      <c r="M5550" s="3">
        <v>4</v>
      </c>
      <c r="N5550" s="10">
        <f t="shared" si="602"/>
        <v>1</v>
      </c>
      <c r="O5550" s="35">
        <v>4</v>
      </c>
      <c r="P5550" s="17"/>
      <c r="Q5550" s="40">
        <v>2125.0899100000001</v>
      </c>
      <c r="R5550" s="40">
        <v>532.02792999999997</v>
      </c>
      <c r="S5550" s="18">
        <f t="shared" si="603"/>
        <v>473.69693542219841</v>
      </c>
      <c r="T5550" s="18">
        <f t="shared" si="604"/>
        <v>1.1963657623039663</v>
      </c>
      <c r="U5550" s="18">
        <f t="shared" si="605"/>
        <v>0.8834122675926418</v>
      </c>
      <c r="V5550" s="30">
        <v>532.02840000000003</v>
      </c>
      <c r="W5550" s="3" t="s">
        <v>47</v>
      </c>
      <c r="X5550" s="3" t="s">
        <v>47</v>
      </c>
      <c r="Y5550" s="3" t="s">
        <v>47</v>
      </c>
      <c r="Z5550" s="3" t="s">
        <v>47</v>
      </c>
      <c r="AA5550" s="3" t="s">
        <v>47</v>
      </c>
      <c r="AB5550" s="12" t="s">
        <v>48</v>
      </c>
      <c r="AC5550" s="3" t="s">
        <v>47</v>
      </c>
      <c r="AG5550" s="3" t="s">
        <v>48</v>
      </c>
      <c r="AH5550" s="3" t="s">
        <v>47</v>
      </c>
      <c r="AL5550" s="3" t="s">
        <v>48</v>
      </c>
      <c r="AM5550" s="3" t="s">
        <v>48</v>
      </c>
      <c r="AU5550" s="3">
        <v>0</v>
      </c>
      <c r="AV5550" s="3">
        <v>7</v>
      </c>
      <c r="AW5550" s="3">
        <v>1</v>
      </c>
      <c r="AX5550" s="3">
        <v>7</v>
      </c>
      <c r="AY5550" s="3">
        <v>100</v>
      </c>
      <c r="AZ5550" s="6" t="str">
        <f t="shared" si="606"/>
        <v>2742.4</v>
      </c>
      <c r="BC5550" s="12" t="s">
        <v>14311</v>
      </c>
      <c r="BJ5550" s="12">
        <f t="shared" si="607"/>
        <v>0</v>
      </c>
      <c r="BK5550" s="12">
        <f t="shared" si="608"/>
        <v>0</v>
      </c>
      <c r="CQ5550" s="3" t="str">
        <f>CONCATENATE(baseURL!$A$1,baseURL!$B$1,baseURL!$C$1,".",C5550,".",L5550,".pkl&amp;seq=",BC5550)</f>
        <v>http://proteomics.broadinstitute.org/millscripts/viewfeed.pl?side=xl&amp;cycle=1&amp;fixedMods=iaaC&amp;file=msdataSM/iPRG2012_nd/cpick_in/iPRG2012_nd.2742.4.4.pkl&amp;seq=LKFDAWFPQKTAADTVMR</v>
      </c>
    </row>
    <row r="5551" spans="1:95" x14ac:dyDescent="0.2">
      <c r="A5551" s="3">
        <v>74</v>
      </c>
      <c r="B5551" s="2" t="s">
        <v>14312</v>
      </c>
      <c r="C5551" s="2" t="s">
        <v>14313</v>
      </c>
      <c r="D5551" s="3">
        <v>14416</v>
      </c>
      <c r="E5551" s="3">
        <v>14400</v>
      </c>
      <c r="F5551" s="3">
        <v>57590</v>
      </c>
      <c r="G5551" s="3">
        <v>17141</v>
      </c>
      <c r="H5551" s="3">
        <v>49.123899999999999</v>
      </c>
      <c r="I5551" s="30">
        <v>614.27914999999996</v>
      </c>
      <c r="J5551" s="30">
        <v>614.28145019999999</v>
      </c>
      <c r="K5551" s="30">
        <v>-2.3E-3</v>
      </c>
      <c r="L5551" s="3">
        <v>0</v>
      </c>
      <c r="M5551" s="3">
        <v>2</v>
      </c>
      <c r="N5551" s="10">
        <f t="shared" si="602"/>
        <v>1</v>
      </c>
      <c r="O5551" s="35">
        <v>2</v>
      </c>
      <c r="P5551" s="17"/>
      <c r="Q5551" s="40">
        <v>1227.55618</v>
      </c>
      <c r="R5551" s="40">
        <v>614.28173000000004</v>
      </c>
      <c r="S5551" s="18">
        <f t="shared" si="603"/>
        <v>-4.2000272417022115</v>
      </c>
      <c r="T5551" s="18">
        <f t="shared" si="604"/>
        <v>-0.45549132650242752</v>
      </c>
      <c r="U5551" s="18">
        <f t="shared" si="605"/>
        <v>-4.8837526126561046E-2</v>
      </c>
      <c r="V5551" s="30">
        <v>614.2817</v>
      </c>
      <c r="W5551" s="3" t="s">
        <v>47</v>
      </c>
      <c r="Z5551" s="3" t="s">
        <v>48</v>
      </c>
      <c r="AE5551" s="3" t="s">
        <v>48</v>
      </c>
      <c r="AF5551" s="3" t="s">
        <v>47</v>
      </c>
      <c r="AG5551" s="3" t="s">
        <v>47</v>
      </c>
      <c r="AI5551" s="3" t="s">
        <v>48</v>
      </c>
      <c r="AL5551" s="3" t="s">
        <v>48</v>
      </c>
      <c r="AM5551" s="3" t="s">
        <v>47</v>
      </c>
      <c r="AN5551" s="3" t="s">
        <v>48</v>
      </c>
      <c r="AP5551" s="3" t="s">
        <v>48</v>
      </c>
      <c r="AU5551" s="3">
        <v>0</v>
      </c>
      <c r="AV5551" s="3">
        <v>4</v>
      </c>
      <c r="AW5551" s="3">
        <v>1</v>
      </c>
      <c r="AX5551" s="3">
        <v>4</v>
      </c>
      <c r="AY5551" s="3">
        <v>100</v>
      </c>
      <c r="AZ5551" s="6" t="str">
        <f t="shared" si="606"/>
        <v>2742.7</v>
      </c>
      <c r="BB5551" s="12" t="s">
        <v>79</v>
      </c>
      <c r="BC5551" s="12" t="s">
        <v>14314</v>
      </c>
      <c r="BJ5551" s="12">
        <f t="shared" si="607"/>
        <v>0</v>
      </c>
      <c r="BK5551" s="12">
        <f t="shared" si="608"/>
        <v>0</v>
      </c>
      <c r="CQ5551" s="3" t="str">
        <f>CONCATENATE(baseURL!$A$1,baseURL!$B$1,"+Acetyl",baseURL!$C$1,".",C5551,".",L5551,".pkl&amp;seq=",BC5551)</f>
        <v>http://proteomics.broadinstitute.org/millscripts/viewfeed.pl?side=xl&amp;cycle=1&amp;fixedMods=iaaC+Acetyl&amp;file=msdataSM/iPRG2012_nd/cpick_in/iPRG2012_nd.2742.7.0.pkl&amp;seq=MDTLFNSTEK</v>
      </c>
    </row>
    <row r="5552" spans="1:95" x14ac:dyDescent="0.2">
      <c r="A5552" s="3">
        <v>4030</v>
      </c>
      <c r="B5552" s="2" t="s">
        <v>14315</v>
      </c>
      <c r="C5552" s="2" t="s">
        <v>14316</v>
      </c>
      <c r="D5552" s="3">
        <v>14431</v>
      </c>
      <c r="E5552" s="3">
        <v>14415</v>
      </c>
      <c r="F5552" s="3">
        <v>57617</v>
      </c>
      <c r="G5552" s="3">
        <v>17157</v>
      </c>
      <c r="H5552" s="3">
        <v>49.153199999999998</v>
      </c>
      <c r="I5552" s="30">
        <v>846.87788999999998</v>
      </c>
      <c r="J5552" s="30">
        <v>846.87644799999998</v>
      </c>
      <c r="K5552" s="30">
        <v>1.4400000000000001E-3</v>
      </c>
      <c r="L5552" s="3">
        <v>4</v>
      </c>
      <c r="M5552" s="3">
        <v>4</v>
      </c>
      <c r="N5552" s="10">
        <f t="shared" si="602"/>
        <v>1</v>
      </c>
      <c r="O5552" s="35">
        <v>4</v>
      </c>
      <c r="P5552" s="17"/>
      <c r="Q5552" s="40">
        <v>3384.4855600000001</v>
      </c>
      <c r="R5552" s="40">
        <v>846.87684999999999</v>
      </c>
      <c r="S5552" s="18">
        <f t="shared" si="603"/>
        <v>1.2280415977707382</v>
      </c>
      <c r="T5552" s="18">
        <f t="shared" si="604"/>
        <v>-0.47468530992225033</v>
      </c>
      <c r="U5552" s="18">
        <f t="shared" si="605"/>
        <v>-0.5313641528880233</v>
      </c>
      <c r="V5552" s="30">
        <v>846.87639999999999</v>
      </c>
      <c r="W5552" s="3" t="s">
        <v>47</v>
      </c>
      <c r="X5552" s="3" t="s">
        <v>47</v>
      </c>
      <c r="Y5552" s="3" t="s">
        <v>47</v>
      </c>
      <c r="Z5552" s="3" t="s">
        <v>47</v>
      </c>
      <c r="AA5552" s="3" t="s">
        <v>47</v>
      </c>
      <c r="AB5552" s="12" t="s">
        <v>47</v>
      </c>
      <c r="AC5552" s="3" t="s">
        <v>47</v>
      </c>
      <c r="AE5552" s="3" t="s">
        <v>47</v>
      </c>
      <c r="AF5552" s="3" t="s">
        <v>48</v>
      </c>
      <c r="AG5552" s="3" t="s">
        <v>47</v>
      </c>
      <c r="AI5552" s="3" t="s">
        <v>48</v>
      </c>
      <c r="AL5552" s="3" t="s">
        <v>48</v>
      </c>
      <c r="AM5552" s="3" t="s">
        <v>47</v>
      </c>
      <c r="AO5552" s="3" t="s">
        <v>48</v>
      </c>
      <c r="AP5552" s="3" t="s">
        <v>48</v>
      </c>
      <c r="AU5552" s="3">
        <v>0</v>
      </c>
      <c r="AV5552" s="3">
        <v>10</v>
      </c>
      <c r="AW5552" s="3">
        <v>1</v>
      </c>
      <c r="AX5552" s="3">
        <v>10</v>
      </c>
      <c r="AY5552" s="3">
        <v>100</v>
      </c>
      <c r="AZ5552" s="6" t="str">
        <f t="shared" si="606"/>
        <v>2743.13</v>
      </c>
      <c r="BC5552" s="12" t="s">
        <v>14317</v>
      </c>
      <c r="BJ5552" s="12">
        <f t="shared" si="607"/>
        <v>1</v>
      </c>
      <c r="BK5552" s="12">
        <f t="shared" si="608"/>
        <v>0</v>
      </c>
      <c r="CQ5552" s="3" t="str">
        <f>CONCATENATE(baseURL!$A$1,baseURL!$B$1,baseURL!$C$1,".",C5552,".",L5552,".pkl&amp;seq=",BC5552)</f>
        <v>http://proteomics.broadinstitute.org/millscripts/viewfeed.pl?side=xl&amp;cycle=1&amp;fixedMods=iaaC&amp;file=msdataSM/iPRG2012_nd/cpick_in/iPRG2012_nd.2743.13.4.pkl&amp;seq=MCNEYNGDLNVLDNDGDTPLHHVEDVATAR</v>
      </c>
    </row>
    <row r="5553" spans="1:95" x14ac:dyDescent="0.2">
      <c r="A5553" s="3">
        <v>7526</v>
      </c>
      <c r="B5553" s="2" t="s">
        <v>14318</v>
      </c>
      <c r="C5553" s="2" t="s">
        <v>14319</v>
      </c>
      <c r="D5553" s="3">
        <v>14420</v>
      </c>
      <c r="E5553" s="3">
        <v>14404</v>
      </c>
      <c r="F5553" s="3">
        <v>57606</v>
      </c>
      <c r="G5553" s="3">
        <v>17146</v>
      </c>
      <c r="H5553" s="3">
        <v>49.138199999999998</v>
      </c>
      <c r="I5553" s="30">
        <v>506.63074999999998</v>
      </c>
      <c r="J5553" s="30">
        <v>506.63076510000002</v>
      </c>
      <c r="K5553" s="30">
        <v>-2.0000000000000002E-5</v>
      </c>
      <c r="L5553" s="3">
        <v>3</v>
      </c>
      <c r="M5553" s="3">
        <v>3</v>
      </c>
      <c r="N5553" s="10">
        <f t="shared" si="602"/>
        <v>1</v>
      </c>
      <c r="O5553" s="35">
        <v>3</v>
      </c>
      <c r="P5553" s="17"/>
      <c r="Q5553" s="40">
        <v>1517.8798400000001</v>
      </c>
      <c r="R5553" s="40">
        <v>506.63146</v>
      </c>
      <c r="S5553" s="18">
        <f t="shared" si="603"/>
        <v>-1.401413169301432</v>
      </c>
      <c r="T5553" s="18">
        <f t="shared" si="604"/>
        <v>-1.3716084666059916</v>
      </c>
      <c r="U5553" s="18">
        <f t="shared" si="605"/>
        <v>-1.8948685105747283</v>
      </c>
      <c r="V5553" s="30">
        <v>506.63049999999998</v>
      </c>
      <c r="W5553" s="3" t="s">
        <v>47</v>
      </c>
      <c r="X5553" s="3" t="s">
        <v>47</v>
      </c>
      <c r="Y5553" s="3" t="s">
        <v>47</v>
      </c>
      <c r="Z5553" s="3" t="s">
        <v>52</v>
      </c>
      <c r="AB5553" s="12" t="s">
        <v>52</v>
      </c>
      <c r="AC5553" s="3" t="s">
        <v>65</v>
      </c>
      <c r="AG5553" s="3" t="s">
        <v>47</v>
      </c>
      <c r="AH5553" s="3" t="s">
        <v>47</v>
      </c>
      <c r="AL5553" s="3" t="s">
        <v>52</v>
      </c>
      <c r="AP5553" s="3" t="s">
        <v>52</v>
      </c>
      <c r="AR5553" s="3" t="s">
        <v>65</v>
      </c>
      <c r="AU5553" s="3">
        <v>2</v>
      </c>
      <c r="AV5553" s="3">
        <v>5</v>
      </c>
      <c r="AW5553" s="3">
        <v>1</v>
      </c>
      <c r="AX5553" s="3">
        <v>5</v>
      </c>
      <c r="AY5553" s="3">
        <v>100</v>
      </c>
      <c r="AZ5553" s="6" t="str">
        <f t="shared" si="606"/>
        <v>2743.2</v>
      </c>
      <c r="BC5553" s="12" t="s">
        <v>14320</v>
      </c>
      <c r="BJ5553" s="12">
        <f t="shared" si="607"/>
        <v>0</v>
      </c>
      <c r="BK5553" s="12">
        <f t="shared" si="608"/>
        <v>0</v>
      </c>
      <c r="BY5553" s="3" t="s">
        <v>14321</v>
      </c>
      <c r="CN5553" s="3" t="s">
        <v>14322</v>
      </c>
      <c r="CQ5553" s="3" t="str">
        <f>CONCATENATE(baseURL!$A$1,baseURL!$B$1,baseURL!$C$1,".",C5553,".",L5553,".pkl&amp;seq=",BC5553)</f>
        <v>http://proteomics.broadinstitute.org/millscripts/viewfeed.pl?side=xl&amp;cycle=1&amp;fixedMods=iaaC&amp;file=msdataSM/iPRG2012_nd/cpick_in/iPRG2012_nd.2743.2.3.pkl&amp;seq=NLLSVAYKNVLGAR</v>
      </c>
    </row>
    <row r="5554" spans="1:95" x14ac:dyDescent="0.2">
      <c r="A5554" s="3">
        <v>5623</v>
      </c>
      <c r="B5554" s="2" t="s">
        <v>14325</v>
      </c>
      <c r="C5554" s="2" t="s">
        <v>14326</v>
      </c>
      <c r="D5554" s="3">
        <v>14424</v>
      </c>
      <c r="E5554" s="3">
        <v>14408</v>
      </c>
      <c r="F5554" s="3">
        <v>57610</v>
      </c>
      <c r="G5554" s="3">
        <v>17150</v>
      </c>
      <c r="H5554" s="3">
        <v>49.141500000000001</v>
      </c>
      <c r="I5554" s="30">
        <v>571.80570999999998</v>
      </c>
      <c r="J5554" s="30">
        <v>571.80575690000001</v>
      </c>
      <c r="K5554" s="30">
        <v>-5.0000000000000002E-5</v>
      </c>
      <c r="L5554" s="3">
        <v>2</v>
      </c>
      <c r="M5554" s="3">
        <v>2</v>
      </c>
      <c r="N5554" s="10">
        <f t="shared" si="602"/>
        <v>1</v>
      </c>
      <c r="O5554" s="35">
        <v>2</v>
      </c>
      <c r="P5554" s="17"/>
      <c r="Q5554" s="40">
        <v>1142.60518</v>
      </c>
      <c r="R5554" s="40">
        <v>571.80623000000003</v>
      </c>
      <c r="S5554" s="18">
        <f t="shared" si="603"/>
        <v>-0.90939897603313669</v>
      </c>
      <c r="T5554" s="18">
        <f t="shared" si="604"/>
        <v>-0.82737818372840477</v>
      </c>
      <c r="U5554" s="18">
        <f t="shared" si="605"/>
        <v>-0.92688741783404605</v>
      </c>
      <c r="V5554" s="30">
        <v>571.8057</v>
      </c>
      <c r="W5554" s="3" t="s">
        <v>47</v>
      </c>
      <c r="X5554" s="3" t="s">
        <v>47</v>
      </c>
      <c r="Y5554" s="3" t="s">
        <v>47</v>
      </c>
      <c r="Z5554" s="3" t="s">
        <v>47</v>
      </c>
      <c r="AA5554" s="3" t="s">
        <v>48</v>
      </c>
      <c r="AB5554" s="12" t="s">
        <v>47</v>
      </c>
      <c r="AC5554" s="3" t="s">
        <v>47</v>
      </c>
      <c r="AD5554" s="3" t="s">
        <v>47</v>
      </c>
      <c r="AE5554" s="3" t="s">
        <v>47</v>
      </c>
      <c r="AF5554" s="3" t="s">
        <v>47</v>
      </c>
      <c r="AH5554" s="3" t="s">
        <v>47</v>
      </c>
      <c r="AI5554" s="3" t="s">
        <v>47</v>
      </c>
      <c r="AJ5554" s="3" t="s">
        <v>47</v>
      </c>
      <c r="AK5554" s="3" t="s">
        <v>47</v>
      </c>
      <c r="AL5554" s="3" t="s">
        <v>47</v>
      </c>
      <c r="AM5554" s="3" t="s">
        <v>47</v>
      </c>
      <c r="AU5554" s="3">
        <v>0</v>
      </c>
      <c r="AV5554" s="3">
        <v>15</v>
      </c>
      <c r="AW5554" s="3">
        <v>1</v>
      </c>
      <c r="AX5554" s="3">
        <v>15</v>
      </c>
      <c r="AY5554" s="3">
        <v>100</v>
      </c>
      <c r="AZ5554" s="6" t="str">
        <f t="shared" si="606"/>
        <v>2743.6</v>
      </c>
      <c r="BC5554" s="12" t="s">
        <v>14187</v>
      </c>
      <c r="BJ5554" s="12">
        <f t="shared" si="607"/>
        <v>0</v>
      </c>
      <c r="BK5554" s="12">
        <f t="shared" si="608"/>
        <v>0</v>
      </c>
      <c r="CQ5554" s="3" t="str">
        <f>CONCATENATE(baseURL!$A$1,baseURL!$B$1,baseURL!$C$1,".",C5554,".",L5554,".pkl&amp;seq=",BC5554)</f>
        <v>http://proteomics.broadinstitute.org/millscripts/viewfeed.pl?side=xl&amp;cycle=1&amp;fixedMods=iaaC&amp;file=msdataSM/iPRG2012_nd/cpick_in/iPRG2012_nd.2743.6.2.pkl&amp;seq=NLDVSNLPSLA</v>
      </c>
    </row>
    <row r="5555" spans="1:95" x14ac:dyDescent="0.2">
      <c r="A5555" s="3">
        <v>2676</v>
      </c>
      <c r="B5555" s="2" t="s">
        <v>14330</v>
      </c>
      <c r="C5555" s="2" t="s">
        <v>14331</v>
      </c>
      <c r="D5555" s="3">
        <v>14436</v>
      </c>
      <c r="E5555" s="3">
        <v>14420</v>
      </c>
      <c r="F5555" s="3">
        <v>57630</v>
      </c>
      <c r="G5555" s="3">
        <v>17163</v>
      </c>
      <c r="H5555" s="3">
        <v>49.167499999999997</v>
      </c>
      <c r="I5555" s="30">
        <v>519.64350999999999</v>
      </c>
      <c r="J5555" s="30">
        <v>519.64371010000002</v>
      </c>
      <c r="K5555" s="30">
        <v>-2.0000000000000001E-4</v>
      </c>
      <c r="L5555" s="3">
        <v>3</v>
      </c>
      <c r="M5555" s="3">
        <v>3</v>
      </c>
      <c r="N5555" s="10">
        <f t="shared" si="602"/>
        <v>1</v>
      </c>
      <c r="O5555" s="35">
        <v>3</v>
      </c>
      <c r="P5555" s="17"/>
      <c r="Q5555" s="40">
        <v>1556.91589</v>
      </c>
      <c r="R5555" s="40">
        <v>519.64347999999995</v>
      </c>
      <c r="S5555" s="18">
        <f t="shared" si="603"/>
        <v>5.7731889636995201E-2</v>
      </c>
      <c r="T5555" s="18">
        <f t="shared" si="604"/>
        <v>0.44280359308475947</v>
      </c>
      <c r="U5555" s="18">
        <f t="shared" si="605"/>
        <v>3.8487926497589642E-2</v>
      </c>
      <c r="V5555" s="30">
        <v>519.64350000000002</v>
      </c>
      <c r="W5555" s="3" t="s">
        <v>47</v>
      </c>
      <c r="Z5555" s="3" t="s">
        <v>47</v>
      </c>
      <c r="AA5555" s="3" t="s">
        <v>47</v>
      </c>
      <c r="AB5555" s="12" t="s">
        <v>47</v>
      </c>
      <c r="AC5555" s="3" t="s">
        <v>47</v>
      </c>
      <c r="AD5555" s="3" t="s">
        <v>47</v>
      </c>
      <c r="AE5555" s="3" t="s">
        <v>47</v>
      </c>
      <c r="AG5555" s="3" t="s">
        <v>47</v>
      </c>
      <c r="AH5555" s="3" t="s">
        <v>47</v>
      </c>
      <c r="AI5555" s="3" t="s">
        <v>47</v>
      </c>
      <c r="AJ5555" s="3" t="s">
        <v>47</v>
      </c>
      <c r="AK5555" s="3" t="s">
        <v>47</v>
      </c>
      <c r="AL5555" s="3" t="s">
        <v>48</v>
      </c>
      <c r="AM5555" s="3" t="s">
        <v>52</v>
      </c>
      <c r="AN5555" s="3" t="s">
        <v>47</v>
      </c>
      <c r="AU5555" s="3">
        <v>0</v>
      </c>
      <c r="AV5555" s="3">
        <v>13</v>
      </c>
      <c r="AW5555" s="3">
        <v>1</v>
      </c>
      <c r="AX5555" s="3">
        <v>13</v>
      </c>
      <c r="AY5555" s="3">
        <v>100</v>
      </c>
      <c r="AZ5555" s="6" t="str">
        <f t="shared" si="606"/>
        <v>2744.5</v>
      </c>
      <c r="BC5555" s="12" t="s">
        <v>14332</v>
      </c>
      <c r="BJ5555" s="12">
        <f t="shared" si="607"/>
        <v>0</v>
      </c>
      <c r="BK5555" s="12">
        <f t="shared" si="608"/>
        <v>0</v>
      </c>
      <c r="CQ5555" s="3" t="str">
        <f>CONCATENATE(baseURL!$A$1,baseURL!$B$1,baseURL!$C$1,".",C5555,".",L5555,".pkl&amp;seq=",BC5555)</f>
        <v>http://proteomics.broadinstitute.org/millscripts/viewfeed.pl?side=xl&amp;cycle=1&amp;fixedMods=iaaC&amp;file=msdataSM/iPRG2012_nd/cpick_in/iPRG2012_nd.2744.5.3.pkl&amp;seq=LQRADPVALYLGLK</v>
      </c>
    </row>
    <row r="5556" spans="1:95" x14ac:dyDescent="0.2">
      <c r="A5556" s="3">
        <v>625</v>
      </c>
      <c r="B5556" s="2" t="s">
        <v>14333</v>
      </c>
      <c r="C5556" s="2" t="s">
        <v>14325</v>
      </c>
      <c r="D5556" s="3">
        <v>14438</v>
      </c>
      <c r="E5556" s="3">
        <v>14422</v>
      </c>
      <c r="F5556" s="3">
        <v>57632</v>
      </c>
      <c r="G5556" s="3">
        <v>17165</v>
      </c>
      <c r="H5556" s="3">
        <v>49.170900000000003</v>
      </c>
      <c r="I5556" s="30">
        <v>611.64634000000001</v>
      </c>
      <c r="J5556" s="30">
        <v>611.64443979999999</v>
      </c>
      <c r="K5556" s="30">
        <v>1.9E-3</v>
      </c>
      <c r="L5556" s="3">
        <v>3</v>
      </c>
      <c r="M5556" s="3">
        <v>3</v>
      </c>
      <c r="N5556" s="10">
        <f t="shared" si="602"/>
        <v>1</v>
      </c>
      <c r="O5556" s="35">
        <v>3</v>
      </c>
      <c r="P5556" s="17"/>
      <c r="Q5556" s="40">
        <v>1832.92111</v>
      </c>
      <c r="R5556" s="40">
        <v>611.64521999999999</v>
      </c>
      <c r="S5556" s="18">
        <f t="shared" si="603"/>
        <v>1.8311268745212179</v>
      </c>
      <c r="T5556" s="18">
        <f t="shared" si="604"/>
        <v>-1.2755760602663344</v>
      </c>
      <c r="U5556" s="18">
        <f t="shared" si="605"/>
        <v>-1.667633403624972</v>
      </c>
      <c r="V5556" s="30">
        <v>611.64419999999996</v>
      </c>
      <c r="W5556" s="3" t="s">
        <v>47</v>
      </c>
      <c r="X5556" s="3" t="s">
        <v>47</v>
      </c>
      <c r="Y5556" s="3" t="s">
        <v>47</v>
      </c>
      <c r="Z5556" s="3" t="s">
        <v>47</v>
      </c>
      <c r="AA5556" s="3" t="s">
        <v>47</v>
      </c>
      <c r="AB5556" s="12" t="s">
        <v>47</v>
      </c>
      <c r="AC5556" s="3" t="s">
        <v>52</v>
      </c>
      <c r="AD5556" s="3" t="s">
        <v>47</v>
      </c>
      <c r="AE5556" s="3" t="s">
        <v>47</v>
      </c>
      <c r="AF5556" s="3" t="s">
        <v>47</v>
      </c>
      <c r="AG5556" s="3" t="s">
        <v>47</v>
      </c>
      <c r="AH5556" s="3" t="s">
        <v>47</v>
      </c>
      <c r="AI5556" s="3" t="s">
        <v>47</v>
      </c>
      <c r="AJ5556" s="3" t="s">
        <v>47</v>
      </c>
      <c r="AK5556" s="3" t="s">
        <v>47</v>
      </c>
      <c r="AL5556" s="3" t="s">
        <v>47</v>
      </c>
      <c r="AO5556" s="3" t="s">
        <v>47</v>
      </c>
      <c r="AP5556" s="3" t="s">
        <v>47</v>
      </c>
      <c r="AQ5556" s="3" t="s">
        <v>47</v>
      </c>
      <c r="AR5556" s="3" t="s">
        <v>48</v>
      </c>
      <c r="AU5556" s="3">
        <v>0</v>
      </c>
      <c r="AV5556" s="3">
        <v>18</v>
      </c>
      <c r="AW5556" s="3">
        <v>2</v>
      </c>
      <c r="AX5556" s="3">
        <v>15</v>
      </c>
      <c r="AY5556" s="3">
        <v>83.33</v>
      </c>
      <c r="AZ5556" s="6" t="str">
        <f t="shared" si="606"/>
        <v>2744.7</v>
      </c>
      <c r="BB5556" s="12" t="s">
        <v>79</v>
      </c>
      <c r="BC5556" s="12" t="s">
        <v>14069</v>
      </c>
      <c r="BD5556" s="12" t="s">
        <v>79</v>
      </c>
      <c r="BJ5556" s="12">
        <f t="shared" si="607"/>
        <v>0</v>
      </c>
      <c r="BK5556" s="12">
        <f t="shared" si="608"/>
        <v>0</v>
      </c>
      <c r="BV5556" s="3" t="s">
        <v>14071</v>
      </c>
      <c r="CE5556" s="3" t="s">
        <v>14071</v>
      </c>
      <c r="CM5556" s="3" t="s">
        <v>14071</v>
      </c>
      <c r="CQ5556" s="3" t="str">
        <f>CONCATENATE(baseURL!$A$1,baseURL!$B$1,"+Acetyl",baseURL!$C$1,".",C5556,".",L5556,".pkl&amp;seq=",BC5556,"&amp;varMods=Acetyl-K")</f>
        <v>http://proteomics.broadinstitute.org/millscripts/viewfeed.pl?side=xl&amp;cycle=1&amp;fixedMods=iaaC+Acetyl&amp;file=msdataSM/iPRG2012_nd/cpick_in/iPRG2012_nd.2744.7.3.pkl&amp;seq=MENDKGQLVELYVPR&amp;varMods=Acetyl-K</v>
      </c>
    </row>
    <row r="5557" spans="1:95" x14ac:dyDescent="0.2">
      <c r="A5557" s="3">
        <v>2283</v>
      </c>
      <c r="B5557" s="2" t="s">
        <v>14327</v>
      </c>
      <c r="C5557" s="2" t="s">
        <v>14328</v>
      </c>
      <c r="D5557" s="3">
        <v>14440</v>
      </c>
      <c r="E5557" s="3">
        <v>14424</v>
      </c>
      <c r="F5557" s="3">
        <v>57634</v>
      </c>
      <c r="G5557" s="3">
        <v>17167</v>
      </c>
      <c r="H5557" s="3">
        <v>49.174199999999999</v>
      </c>
      <c r="I5557" s="30">
        <v>678.00584000000003</v>
      </c>
      <c r="J5557" s="30">
        <v>678.00306350000005</v>
      </c>
      <c r="K5557" s="30">
        <v>2.7799999999999999E-3</v>
      </c>
      <c r="L5557" s="3">
        <v>3</v>
      </c>
      <c r="M5557" s="3">
        <v>3</v>
      </c>
      <c r="N5557" s="10">
        <f t="shared" si="602"/>
        <v>1</v>
      </c>
      <c r="O5557" s="35">
        <v>3</v>
      </c>
      <c r="P5557" s="17"/>
      <c r="Q5557" s="40">
        <v>2031.9950200000001</v>
      </c>
      <c r="R5557" s="40">
        <v>678.00319000000002</v>
      </c>
      <c r="S5557" s="18">
        <f t="shared" si="603"/>
        <v>3.9085361825759501</v>
      </c>
      <c r="T5557" s="18">
        <f t="shared" si="604"/>
        <v>-0.18657729319066374</v>
      </c>
      <c r="U5557" s="18">
        <f t="shared" si="605"/>
        <v>-0.42772660120320116</v>
      </c>
      <c r="V5557" s="30">
        <v>678.00289999999995</v>
      </c>
      <c r="W5557" s="3" t="s">
        <v>47</v>
      </c>
      <c r="Z5557" s="3" t="s">
        <v>48</v>
      </c>
      <c r="AA5557" s="3" t="s">
        <v>47</v>
      </c>
      <c r="AB5557" s="12" t="s">
        <v>47</v>
      </c>
      <c r="AC5557" s="3" t="s">
        <v>47</v>
      </c>
      <c r="AD5557" s="3" t="s">
        <v>47</v>
      </c>
      <c r="AF5557" s="3" t="s">
        <v>48</v>
      </c>
      <c r="AG5557" s="3" t="s">
        <v>52</v>
      </c>
      <c r="AH5557" s="3" t="s">
        <v>47</v>
      </c>
      <c r="AI5557" s="3" t="s">
        <v>48</v>
      </c>
      <c r="AL5557" s="3" t="s">
        <v>52</v>
      </c>
      <c r="AO5557" s="3" t="s">
        <v>48</v>
      </c>
      <c r="AP5557" s="3" t="s">
        <v>48</v>
      </c>
      <c r="AU5557" s="3">
        <v>0</v>
      </c>
      <c r="AV5557" s="3">
        <v>6</v>
      </c>
      <c r="AW5557" s="3">
        <v>1</v>
      </c>
      <c r="AX5557" s="3">
        <v>6</v>
      </c>
      <c r="AY5557" s="3">
        <v>100</v>
      </c>
      <c r="AZ5557" s="6" t="str">
        <f t="shared" si="606"/>
        <v>2744.9</v>
      </c>
      <c r="BC5557" s="12" t="s">
        <v>14329</v>
      </c>
      <c r="BJ5557" s="12">
        <f t="shared" si="607"/>
        <v>1</v>
      </c>
      <c r="BK5557" s="12">
        <f t="shared" si="608"/>
        <v>0</v>
      </c>
      <c r="BN5557" s="3" t="s">
        <v>277</v>
      </c>
      <c r="BR5557" s="3" t="s">
        <v>277</v>
      </c>
      <c r="CQ5557" s="3" t="str">
        <f>CONCATENATE(baseURL!$A$1,baseURL!$B$1,baseURL!$C$1,".",C5557,".",L5557,".pkl&amp;seq=",BC5557,"&amp;varMods=Oxidation-M")</f>
        <v>http://proteomics.broadinstitute.org/millscripts/viewfeed.pl?side=xl&amp;cycle=1&amp;fixedMods=iaaC&amp;file=msdataSM/iPRG2012_nd/cpick_in/iPRG2012_nd.2744.9.3.pkl&amp;seq=LSLGLPVGALmNCADNSGAR&amp;varMods=Oxidation-M</v>
      </c>
    </row>
    <row r="5558" spans="1:95" x14ac:dyDescent="0.2">
      <c r="A5558" s="3">
        <v>5624</v>
      </c>
      <c r="B5558" s="2" t="s">
        <v>14334</v>
      </c>
      <c r="C5558" s="2" t="s">
        <v>14335</v>
      </c>
      <c r="D5558" s="3">
        <v>14454</v>
      </c>
      <c r="E5558" s="3">
        <v>14438</v>
      </c>
      <c r="F5558" s="3">
        <v>57658</v>
      </c>
      <c r="G5558" s="3">
        <v>17182</v>
      </c>
      <c r="H5558" s="3">
        <v>49.1952</v>
      </c>
      <c r="I5558" s="30">
        <v>619.08722999999998</v>
      </c>
      <c r="J5558" s="30">
        <v>619.00290429999995</v>
      </c>
      <c r="K5558" s="30">
        <v>8.4330000000000002E-2</v>
      </c>
      <c r="L5558" s="3">
        <v>3</v>
      </c>
      <c r="M5558" s="3">
        <v>3</v>
      </c>
      <c r="N5558" s="10">
        <f t="shared" si="602"/>
        <v>1</v>
      </c>
      <c r="O5558" s="35">
        <v>3</v>
      </c>
      <c r="P5558" s="17"/>
      <c r="Q5558" s="40">
        <v>1854.99197</v>
      </c>
      <c r="R5558" s="40">
        <v>619.00216999999998</v>
      </c>
      <c r="S5558" s="18">
        <f t="shared" si="603"/>
        <v>137.41470405507394</v>
      </c>
      <c r="T5558" s="18">
        <f t="shared" si="604"/>
        <v>1.1862640158053546</v>
      </c>
      <c r="U5558" s="18">
        <f t="shared" si="605"/>
        <v>1.1793173519503439</v>
      </c>
      <c r="V5558" s="30">
        <v>619.00289999999995</v>
      </c>
      <c r="W5558" s="3" t="s">
        <v>47</v>
      </c>
      <c r="X5558" s="3" t="s">
        <v>47</v>
      </c>
      <c r="Y5558" s="3" t="s">
        <v>47</v>
      </c>
      <c r="Z5558" s="3" t="s">
        <v>47</v>
      </c>
      <c r="AA5558" s="3" t="s">
        <v>48</v>
      </c>
      <c r="AB5558" s="12" t="s">
        <v>47</v>
      </c>
      <c r="AC5558" s="3" t="s">
        <v>47</v>
      </c>
      <c r="AD5558" s="3" t="s">
        <v>47</v>
      </c>
      <c r="AE5558" s="3" t="s">
        <v>47</v>
      </c>
      <c r="AF5558" s="3" t="s">
        <v>47</v>
      </c>
      <c r="AH5558" s="3" t="s">
        <v>47</v>
      </c>
      <c r="AI5558" s="3" t="s">
        <v>47</v>
      </c>
      <c r="AJ5558" s="3" t="s">
        <v>47</v>
      </c>
      <c r="AK5558" s="3" t="s">
        <v>47</v>
      </c>
      <c r="AL5558" s="3" t="s">
        <v>47</v>
      </c>
      <c r="AM5558" s="3" t="s">
        <v>47</v>
      </c>
      <c r="AU5558" s="3">
        <v>0</v>
      </c>
      <c r="AV5558" s="3">
        <v>15</v>
      </c>
      <c r="AW5558" s="3">
        <v>1</v>
      </c>
      <c r="AX5558" s="3">
        <v>15</v>
      </c>
      <c r="AY5558" s="3">
        <v>100</v>
      </c>
      <c r="AZ5558" s="6" t="str">
        <f t="shared" si="606"/>
        <v>2745.12</v>
      </c>
      <c r="BC5558" s="12" t="s">
        <v>14239</v>
      </c>
      <c r="BJ5558" s="12">
        <f t="shared" si="607"/>
        <v>0</v>
      </c>
      <c r="BK5558" s="12">
        <f t="shared" si="608"/>
        <v>0</v>
      </c>
      <c r="CQ5558" s="3" t="str">
        <f>CONCATENATE(baseURL!$A$1,baseURL!$B$1,baseURL!$C$1,".",C5558,".",L5558,".pkl&amp;seq=",BC5558)</f>
        <v>http://proteomics.broadinstitute.org/millscripts/viewfeed.pl?side=xl&amp;cycle=1&amp;fixedMods=iaaC&amp;file=msdataSM/iPRG2012_nd/cpick_in/iPRG2012_nd.2745.12.3.pkl&amp;seq=TAGLQLVADDLTVTNPAR</v>
      </c>
    </row>
    <row r="5559" spans="1:95" x14ac:dyDescent="0.2">
      <c r="A5559" s="3">
        <v>2550</v>
      </c>
      <c r="B5559" s="2" t="s">
        <v>14336</v>
      </c>
      <c r="C5559" s="2" t="s">
        <v>14337</v>
      </c>
      <c r="D5559" s="3">
        <v>14457</v>
      </c>
      <c r="E5559" s="3">
        <v>14441</v>
      </c>
      <c r="F5559" s="3">
        <v>57661</v>
      </c>
      <c r="G5559" s="3">
        <v>17185</v>
      </c>
      <c r="H5559" s="3">
        <v>49.197699999999998</v>
      </c>
      <c r="I5559" s="30">
        <v>666.35572999999999</v>
      </c>
      <c r="J5559" s="30">
        <v>666.34162670000001</v>
      </c>
      <c r="K5559" s="30">
        <v>1.41E-2</v>
      </c>
      <c r="L5559" s="3">
        <v>2</v>
      </c>
      <c r="M5559" s="3">
        <v>2</v>
      </c>
      <c r="N5559" s="10">
        <f t="shared" si="602"/>
        <v>1</v>
      </c>
      <c r="O5559" s="35">
        <v>2</v>
      </c>
      <c r="P5559" s="17"/>
      <c r="Q5559" s="40">
        <v>1331.681</v>
      </c>
      <c r="R5559" s="40">
        <v>666.34414000000004</v>
      </c>
      <c r="S5559" s="18">
        <f t="shared" si="603"/>
        <v>17.393414760060139</v>
      </c>
      <c r="T5559" s="18">
        <f t="shared" si="604"/>
        <v>-3.7717747469533669</v>
      </c>
      <c r="U5559" s="18">
        <f t="shared" si="605"/>
        <v>-3.661771528586367</v>
      </c>
      <c r="V5559" s="30">
        <v>666.34169999999995</v>
      </c>
      <c r="W5559" s="3" t="s">
        <v>47</v>
      </c>
      <c r="Z5559" s="3" t="s">
        <v>47</v>
      </c>
      <c r="AA5559" s="3" t="s">
        <v>47</v>
      </c>
      <c r="AB5559" s="12" t="s">
        <v>47</v>
      </c>
      <c r="AC5559" s="3" t="s">
        <v>47</v>
      </c>
      <c r="AE5559" s="3" t="s">
        <v>47</v>
      </c>
      <c r="AH5559" s="3" t="s">
        <v>47</v>
      </c>
      <c r="AI5559" s="3" t="s">
        <v>48</v>
      </c>
      <c r="AJ5559" s="3" t="s">
        <v>52</v>
      </c>
      <c r="AL5559" s="3" t="s">
        <v>52</v>
      </c>
      <c r="AP5559" s="3" t="s">
        <v>48</v>
      </c>
      <c r="AU5559" s="3">
        <v>0</v>
      </c>
      <c r="AV5559" s="3">
        <v>7</v>
      </c>
      <c r="AW5559" s="3">
        <v>1</v>
      </c>
      <c r="AX5559" s="3">
        <v>7</v>
      </c>
      <c r="AY5559" s="3">
        <v>100</v>
      </c>
      <c r="AZ5559" s="6" t="str">
        <f t="shared" si="606"/>
        <v>2745.15</v>
      </c>
      <c r="BC5559" s="12" t="s">
        <v>14338</v>
      </c>
      <c r="BJ5559" s="12">
        <f t="shared" si="607"/>
        <v>1</v>
      </c>
      <c r="BK5559" s="12">
        <f t="shared" si="608"/>
        <v>0</v>
      </c>
      <c r="CQ5559" s="3" t="str">
        <f>CONCATENATE(baseURL!$A$1,baseURL!$B$1,baseURL!$C$1,".",C5559,".",L5559,".pkl&amp;seq=",BC5559)</f>
        <v>http://proteomics.broadinstitute.org/millscripts/viewfeed.pl?side=xl&amp;cycle=1&amp;fixedMods=iaaC&amp;file=msdataSM/iPRG2012_nd/cpick_in/iPRG2012_nd.2745.15.2.pkl&amp;seq=SLGLVPDMLACR</v>
      </c>
    </row>
    <row r="5560" spans="1:95" x14ac:dyDescent="0.2">
      <c r="A5560" s="3">
        <v>2953</v>
      </c>
      <c r="B5560" s="2" t="s">
        <v>14339</v>
      </c>
      <c r="C5560" s="2" t="s">
        <v>14340</v>
      </c>
      <c r="D5560" s="3">
        <v>14458</v>
      </c>
      <c r="E5560" s="3">
        <v>14442</v>
      </c>
      <c r="F5560" s="3">
        <v>57662</v>
      </c>
      <c r="G5560" s="3">
        <v>17186</v>
      </c>
      <c r="H5560" s="3">
        <v>49.198599999999999</v>
      </c>
      <c r="I5560" s="30">
        <v>686.71821999999997</v>
      </c>
      <c r="J5560" s="30">
        <v>686.71830920000002</v>
      </c>
      <c r="K5560" s="30">
        <v>-9.0000000000000006E-5</v>
      </c>
      <c r="L5560" s="3">
        <v>3</v>
      </c>
      <c r="M5560" s="3">
        <v>3</v>
      </c>
      <c r="N5560" s="10">
        <f t="shared" si="602"/>
        <v>1</v>
      </c>
      <c r="O5560" s="35">
        <v>3</v>
      </c>
      <c r="P5560" s="17"/>
      <c r="Q5560" s="40">
        <v>2058.1382400000002</v>
      </c>
      <c r="R5560" s="40">
        <v>686.71759999999995</v>
      </c>
      <c r="S5560" s="18">
        <f t="shared" si="603"/>
        <v>0.90284565304029818</v>
      </c>
      <c r="T5560" s="18">
        <f t="shared" si="604"/>
        <v>1.0327389309286763</v>
      </c>
      <c r="U5560" s="18">
        <f t="shared" si="605"/>
        <v>1.0193418663678626</v>
      </c>
      <c r="V5560" s="30">
        <v>686.7183</v>
      </c>
      <c r="Z5560" s="3" t="s">
        <v>47</v>
      </c>
      <c r="AB5560" s="12" t="s">
        <v>47</v>
      </c>
      <c r="AC5560" s="3" t="s">
        <v>47</v>
      </c>
      <c r="AE5560" s="3" t="s">
        <v>47</v>
      </c>
      <c r="AF5560" s="3" t="s">
        <v>52</v>
      </c>
      <c r="AG5560" s="3" t="s">
        <v>48</v>
      </c>
      <c r="AH5560" s="3" t="s">
        <v>47</v>
      </c>
      <c r="AI5560" s="3" t="s">
        <v>48</v>
      </c>
      <c r="AL5560" s="3" t="s">
        <v>48</v>
      </c>
      <c r="AN5560" s="3" t="s">
        <v>48</v>
      </c>
      <c r="AU5560" s="3">
        <v>0</v>
      </c>
      <c r="AV5560" s="3">
        <v>5</v>
      </c>
      <c r="AW5560" s="3">
        <v>1</v>
      </c>
      <c r="AX5560" s="3">
        <v>5</v>
      </c>
      <c r="AY5560" s="3">
        <v>100</v>
      </c>
      <c r="AZ5560" s="6" t="str">
        <f t="shared" si="606"/>
        <v>2745.16</v>
      </c>
      <c r="BC5560" s="12" t="s">
        <v>14341</v>
      </c>
      <c r="BJ5560" s="12">
        <f t="shared" si="607"/>
        <v>0</v>
      </c>
      <c r="BK5560" s="12">
        <f t="shared" si="608"/>
        <v>0</v>
      </c>
      <c r="CQ5560" s="3" t="str">
        <f>CONCATENATE(baseURL!$A$1,baseURL!$B$1,baseURL!$C$1,".",C5560,".",L5560,".pkl&amp;seq=",BC5560)</f>
        <v>http://proteomics.broadinstitute.org/millscripts/viewfeed.pl?side=xl&amp;cycle=1&amp;fixedMods=iaaC&amp;file=msdataSM/iPRG2012_nd/cpick_in/iPRG2012_nd.2745.16.3.pkl&amp;seq=TAAKVPSPGLGAPPLYSYLR</v>
      </c>
    </row>
    <row r="5561" spans="1:95" x14ac:dyDescent="0.2">
      <c r="A5561" s="3">
        <v>7474</v>
      </c>
      <c r="B5561" s="2" t="s">
        <v>14342</v>
      </c>
      <c r="C5561" s="2" t="s">
        <v>14343</v>
      </c>
      <c r="D5561" s="3">
        <v>14460</v>
      </c>
      <c r="E5561" s="3">
        <v>14444</v>
      </c>
      <c r="F5561" s="3">
        <v>57664</v>
      </c>
      <c r="G5561" s="3">
        <v>17188</v>
      </c>
      <c r="H5561" s="3">
        <v>49.201900000000002</v>
      </c>
      <c r="I5561" s="30">
        <v>818.40638000000001</v>
      </c>
      <c r="J5561" s="30">
        <v>818.40063020000002</v>
      </c>
      <c r="K5561" s="30">
        <v>5.7499999999999999E-3</v>
      </c>
      <c r="L5561" s="3">
        <v>2</v>
      </c>
      <c r="M5561" s="3">
        <v>2</v>
      </c>
      <c r="N5561" s="10">
        <f t="shared" si="602"/>
        <v>1</v>
      </c>
      <c r="O5561" s="35">
        <v>2</v>
      </c>
      <c r="Q5561" s="40">
        <v>1635.7981600000001</v>
      </c>
      <c r="R5561" s="42">
        <v>818.40272000000004</v>
      </c>
      <c r="S5561" s="18">
        <f t="shared" si="603"/>
        <v>4.4721258990537347</v>
      </c>
      <c r="T5561" s="18">
        <f t="shared" si="604"/>
        <v>-2.5535105748690188</v>
      </c>
      <c r="U5561" s="18">
        <f t="shared" si="605"/>
        <v>-2.5904117229605443</v>
      </c>
      <c r="V5561" s="30">
        <v>818.40060000000005</v>
      </c>
      <c r="W5561" s="3" t="s">
        <v>47</v>
      </c>
      <c r="X5561" s="3" t="s">
        <v>47</v>
      </c>
      <c r="Y5561" s="3" t="s">
        <v>65</v>
      </c>
      <c r="AB5561" s="12" t="s">
        <v>52</v>
      </c>
      <c r="AC5561" s="3" t="s">
        <v>52</v>
      </c>
      <c r="AD5561" s="3" t="s">
        <v>47</v>
      </c>
      <c r="AF5561" s="3" t="s">
        <v>52</v>
      </c>
      <c r="AG5561" s="3" t="s">
        <v>65</v>
      </c>
      <c r="AH5561" s="3" t="s">
        <v>47</v>
      </c>
      <c r="AI5561" s="3" t="s">
        <v>52</v>
      </c>
      <c r="AK5561" s="3" t="s">
        <v>48</v>
      </c>
      <c r="AP5561" s="3" t="s">
        <v>48</v>
      </c>
      <c r="AU5561" s="3">
        <v>2</v>
      </c>
      <c r="AV5561" s="3">
        <v>4</v>
      </c>
      <c r="AW5561" s="3">
        <v>2</v>
      </c>
      <c r="AX5561" s="3">
        <v>3</v>
      </c>
      <c r="AY5561" s="3">
        <v>75</v>
      </c>
      <c r="AZ5561" s="6" t="str">
        <f t="shared" si="606"/>
        <v>2745.18</v>
      </c>
      <c r="BC5561" s="12" t="s">
        <v>20237</v>
      </c>
      <c r="BI5561" s="12" t="s">
        <v>594</v>
      </c>
      <c r="BJ5561" s="12">
        <f t="shared" si="607"/>
        <v>1</v>
      </c>
      <c r="BK5561" s="12">
        <f t="shared" si="608"/>
        <v>1</v>
      </c>
      <c r="BR5561" s="3" t="s">
        <v>594</v>
      </c>
      <c r="BU5561" s="3" t="s">
        <v>14344</v>
      </c>
      <c r="BZ5561" s="3" t="s">
        <v>20278</v>
      </c>
      <c r="CC5561" s="3" t="s">
        <v>14344</v>
      </c>
      <c r="CQ5561" s="3" t="str">
        <f>CONCATENATE(baseURL!$A$1,baseURL!$B$1,baseURL!$C$1,".",C5561,".",L5561,".pkl&amp;seq=",BC5561,"&amp;varMods=ReducedCys-C")</f>
        <v>http://proteomics.broadinstitute.org/millscripts/viewfeed.pl?side=xl&amp;cycle=1&amp;fixedMods=iaaC&amp;file=msdataSM/iPRG2012_nd/cpick_in/iPRG2012_nd.2745.18.2.pkl&amp;seq=GLSAcAVCDGAVPLFR&amp;varMods=ReducedCys-C</v>
      </c>
    </row>
    <row r="5562" spans="1:95" x14ac:dyDescent="0.2">
      <c r="A5562" s="3">
        <v>5053</v>
      </c>
      <c r="B5562" s="2" t="s">
        <v>14345</v>
      </c>
      <c r="C5562" s="2" t="s">
        <v>14346</v>
      </c>
      <c r="D5562" s="3">
        <v>14444</v>
      </c>
      <c r="E5562" s="3">
        <v>14428</v>
      </c>
      <c r="F5562" s="3">
        <v>57648</v>
      </c>
      <c r="G5562" s="3">
        <v>17172</v>
      </c>
      <c r="H5562" s="3">
        <v>49.186900000000001</v>
      </c>
      <c r="I5562" s="30">
        <v>431.94862000000001</v>
      </c>
      <c r="J5562" s="30">
        <v>431.9465654</v>
      </c>
      <c r="K5562" s="30">
        <v>2.0500000000000002E-3</v>
      </c>
      <c r="L5562" s="3">
        <v>3</v>
      </c>
      <c r="M5562" s="3">
        <v>3</v>
      </c>
      <c r="N5562" s="10">
        <f t="shared" si="602"/>
        <v>1</v>
      </c>
      <c r="O5562" s="35">
        <v>3</v>
      </c>
      <c r="P5562" s="17"/>
      <c r="Q5562" s="40">
        <v>1293.82528</v>
      </c>
      <c r="R5562" s="40">
        <v>431.94661000000002</v>
      </c>
      <c r="S5562" s="18">
        <f t="shared" si="603"/>
        <v>4.6533528761443508</v>
      </c>
      <c r="T5562" s="18">
        <f t="shared" si="604"/>
        <v>-0.10325350168582184</v>
      </c>
      <c r="U5562" s="18">
        <f t="shared" si="605"/>
        <v>-0.94919138280741333</v>
      </c>
      <c r="V5562" s="30">
        <v>431.94619999999998</v>
      </c>
      <c r="W5562" s="3" t="s">
        <v>47</v>
      </c>
      <c r="X5562" s="3" t="s">
        <v>47</v>
      </c>
      <c r="Y5562" s="3" t="s">
        <v>47</v>
      </c>
      <c r="Z5562" s="3" t="s">
        <v>47</v>
      </c>
      <c r="AA5562" s="3" t="s">
        <v>48</v>
      </c>
      <c r="AB5562" s="12" t="s">
        <v>47</v>
      </c>
      <c r="AC5562" s="3" t="s">
        <v>47</v>
      </c>
      <c r="AD5562" s="3" t="s">
        <v>47</v>
      </c>
      <c r="AE5562" s="3" t="s">
        <v>47</v>
      </c>
      <c r="AF5562" s="3" t="s">
        <v>47</v>
      </c>
      <c r="AG5562" s="3" t="s">
        <v>47</v>
      </c>
      <c r="AH5562" s="3" t="s">
        <v>47</v>
      </c>
      <c r="AI5562" s="3" t="s">
        <v>47</v>
      </c>
      <c r="AJ5562" s="3" t="s">
        <v>47</v>
      </c>
      <c r="AK5562" s="3" t="s">
        <v>47</v>
      </c>
      <c r="AL5562" s="3" t="s">
        <v>47</v>
      </c>
      <c r="AM5562" s="3" t="s">
        <v>47</v>
      </c>
      <c r="AN5562" s="3" t="s">
        <v>47</v>
      </c>
      <c r="AU5562" s="3">
        <v>0</v>
      </c>
      <c r="AV5562" s="3">
        <v>17</v>
      </c>
      <c r="AW5562" s="3">
        <v>1</v>
      </c>
      <c r="AX5562" s="3">
        <v>17</v>
      </c>
      <c r="AY5562" s="3">
        <v>100</v>
      </c>
      <c r="AZ5562" s="6" t="str">
        <f t="shared" si="606"/>
        <v>2745.2</v>
      </c>
      <c r="BC5562" s="12" t="s">
        <v>14347</v>
      </c>
      <c r="BJ5562" s="12">
        <f t="shared" si="607"/>
        <v>0</v>
      </c>
      <c r="BK5562" s="12">
        <f t="shared" si="608"/>
        <v>0</v>
      </c>
      <c r="CQ5562" s="3" t="str">
        <f>CONCATENATE(baseURL!$A$1,baseURL!$B$1,baseURL!$C$1,".",C5562,".",L5562,".pkl&amp;seq=",BC5562)</f>
        <v>http://proteomics.broadinstitute.org/millscripts/viewfeed.pl?side=xl&amp;cycle=1&amp;fixedMods=iaaC&amp;file=msdataSM/iPRG2012_nd/cpick_in/iPRG2012_nd.2745.2.3.pkl&amp;seq=LLLLAANTPVLR</v>
      </c>
    </row>
    <row r="5563" spans="1:95" x14ac:dyDescent="0.2">
      <c r="A5563" s="3">
        <v>2248</v>
      </c>
      <c r="B5563" s="2" t="s">
        <v>14348</v>
      </c>
      <c r="C5563" s="2" t="s">
        <v>14349</v>
      </c>
      <c r="D5563" s="3">
        <v>14447</v>
      </c>
      <c r="E5563" s="3">
        <v>14431</v>
      </c>
      <c r="F5563" s="3">
        <v>57651</v>
      </c>
      <c r="G5563" s="3">
        <v>17175</v>
      </c>
      <c r="H5563" s="3">
        <v>49.189399999999999</v>
      </c>
      <c r="I5563" s="30">
        <v>502.27391999999998</v>
      </c>
      <c r="J5563" s="30">
        <v>502.27206130000002</v>
      </c>
      <c r="K5563" s="30">
        <v>1.8600000000000001E-3</v>
      </c>
      <c r="L5563" s="3">
        <v>2</v>
      </c>
      <c r="M5563" s="3">
        <v>2</v>
      </c>
      <c r="N5563" s="10">
        <f t="shared" si="602"/>
        <v>1</v>
      </c>
      <c r="O5563" s="35">
        <v>2</v>
      </c>
      <c r="P5563" s="17"/>
      <c r="Q5563" s="40">
        <v>1003.53598</v>
      </c>
      <c r="R5563" s="40">
        <v>502.27163000000002</v>
      </c>
      <c r="S5563" s="18">
        <f t="shared" si="603"/>
        <v>4.5592859783051871</v>
      </c>
      <c r="T5563" s="18">
        <f t="shared" si="604"/>
        <v>0.85869870851050423</v>
      </c>
      <c r="U5563" s="18">
        <f t="shared" si="605"/>
        <v>0.93574865059982748</v>
      </c>
      <c r="V5563" s="30">
        <v>502.27210000000002</v>
      </c>
      <c r="Z5563" s="3" t="s">
        <v>47</v>
      </c>
      <c r="AA5563" s="3" t="s">
        <v>47</v>
      </c>
      <c r="AE5563" s="3" t="s">
        <v>47</v>
      </c>
      <c r="AG5563" s="3" t="s">
        <v>48</v>
      </c>
      <c r="AH5563" s="3" t="s">
        <v>47</v>
      </c>
      <c r="AI5563" s="3" t="s">
        <v>47</v>
      </c>
      <c r="AL5563" s="3" t="s">
        <v>48</v>
      </c>
      <c r="AN5563" s="3" t="s">
        <v>48</v>
      </c>
      <c r="AU5563" s="3">
        <v>0</v>
      </c>
      <c r="AV5563" s="3">
        <v>5</v>
      </c>
      <c r="AW5563" s="3">
        <v>1</v>
      </c>
      <c r="AX5563" s="3">
        <v>5</v>
      </c>
      <c r="AY5563" s="3">
        <v>100</v>
      </c>
      <c r="AZ5563" s="6" t="str">
        <f t="shared" si="606"/>
        <v>2745.5</v>
      </c>
      <c r="BC5563" s="12" t="s">
        <v>14350</v>
      </c>
      <c r="BJ5563" s="12">
        <f t="shared" si="607"/>
        <v>0</v>
      </c>
      <c r="BK5563" s="12">
        <f t="shared" si="608"/>
        <v>0</v>
      </c>
      <c r="CQ5563" s="3" t="str">
        <f>CONCATENATE(baseURL!$A$1,baseURL!$B$1,baseURL!$C$1,".",C5563,".",L5563,".pkl&amp;seq=",BC5563)</f>
        <v>http://proteomics.broadinstitute.org/millscripts/viewfeed.pl?side=xl&amp;cycle=1&amp;fixedMods=iaaC&amp;file=msdataSM/iPRG2012_nd/cpick_in/iPRG2012_nd.2745.5.2.pkl&amp;seq=GVWLPFER</v>
      </c>
    </row>
    <row r="5564" spans="1:95" x14ac:dyDescent="0.2">
      <c r="A5564" s="3">
        <v>1327</v>
      </c>
      <c r="B5564" s="2" t="s">
        <v>14354</v>
      </c>
      <c r="C5564" s="2" t="s">
        <v>14334</v>
      </c>
      <c r="D5564" s="3">
        <v>14473</v>
      </c>
      <c r="E5564" s="3">
        <v>14457</v>
      </c>
      <c r="F5564" s="3">
        <v>57680</v>
      </c>
      <c r="G5564" s="3">
        <v>17202</v>
      </c>
      <c r="H5564" s="3">
        <v>49.220500000000001</v>
      </c>
      <c r="I5564" s="30">
        <v>709.03768000000002</v>
      </c>
      <c r="J5564" s="30">
        <v>709.03373690000001</v>
      </c>
      <c r="K5564" s="30">
        <v>3.9399999999999999E-3</v>
      </c>
      <c r="L5564" s="3">
        <v>3</v>
      </c>
      <c r="M5564" s="3">
        <v>3</v>
      </c>
      <c r="N5564" s="10">
        <f t="shared" si="602"/>
        <v>1</v>
      </c>
      <c r="O5564" s="35">
        <v>3</v>
      </c>
      <c r="P5564" s="17"/>
      <c r="Q5564" s="40">
        <v>2125.0899100000001</v>
      </c>
      <c r="R5564" s="40">
        <v>709.03481999999997</v>
      </c>
      <c r="S5564" s="18">
        <f t="shared" si="603"/>
        <v>4.0336523953155812</v>
      </c>
      <c r="T5564" s="18">
        <f t="shared" si="604"/>
        <v>-1.5275695486433423</v>
      </c>
      <c r="U5564" s="18">
        <f t="shared" si="605"/>
        <v>-1.4385753296655559</v>
      </c>
      <c r="V5564" s="30">
        <v>709.03380000000004</v>
      </c>
      <c r="X5564" s="3" t="s">
        <v>47</v>
      </c>
      <c r="Y5564" s="3" t="s">
        <v>47</v>
      </c>
      <c r="Z5564" s="3" t="s">
        <v>52</v>
      </c>
      <c r="AA5564" s="3" t="s">
        <v>47</v>
      </c>
      <c r="AB5564" s="12" t="s">
        <v>48</v>
      </c>
      <c r="AF5564" s="3" t="s">
        <v>48</v>
      </c>
      <c r="AG5564" s="3" t="s">
        <v>52</v>
      </c>
      <c r="AH5564" s="3" t="s">
        <v>48</v>
      </c>
      <c r="AU5564" s="3">
        <v>0</v>
      </c>
      <c r="AV5564" s="3">
        <v>3</v>
      </c>
      <c r="AW5564" s="3">
        <v>1</v>
      </c>
      <c r="AX5564" s="3">
        <v>3</v>
      </c>
      <c r="AY5564" s="3">
        <v>100</v>
      </c>
      <c r="AZ5564" s="6" t="str">
        <f t="shared" si="606"/>
        <v>2746.13</v>
      </c>
      <c r="BC5564" s="12" t="s">
        <v>14311</v>
      </c>
      <c r="BJ5564" s="12">
        <f t="shared" si="607"/>
        <v>0</v>
      </c>
      <c r="BK5564" s="12">
        <f t="shared" si="608"/>
        <v>0</v>
      </c>
      <c r="CQ5564" s="3" t="str">
        <f>CONCATENATE(baseURL!$A$1,baseURL!$B$1,baseURL!$C$1,".",C5564,".",L5564,".pkl&amp;seq=",BC5564)</f>
        <v>http://proteomics.broadinstitute.org/millscripts/viewfeed.pl?side=xl&amp;cycle=1&amp;fixedMods=iaaC&amp;file=msdataSM/iPRG2012_nd/cpick_in/iPRG2012_nd.2746.13.3.pkl&amp;seq=LKFDAWFPQKTAADTVMR</v>
      </c>
    </row>
    <row r="5565" spans="1:95" x14ac:dyDescent="0.2">
      <c r="A5565" s="3">
        <v>2908</v>
      </c>
      <c r="B5565" s="2" t="s">
        <v>14355</v>
      </c>
      <c r="C5565" s="2" t="s">
        <v>14356</v>
      </c>
      <c r="D5565" s="3">
        <v>14464</v>
      </c>
      <c r="E5565" s="3">
        <v>14448</v>
      </c>
      <c r="F5565" s="3">
        <v>57671</v>
      </c>
      <c r="G5565" s="3">
        <v>17193</v>
      </c>
      <c r="H5565" s="3">
        <v>49.213000000000001</v>
      </c>
      <c r="I5565" s="30">
        <v>483.77433000000002</v>
      </c>
      <c r="J5565" s="30">
        <v>483.77318459999998</v>
      </c>
      <c r="K5565" s="30">
        <v>1.15E-3</v>
      </c>
      <c r="L5565" s="3">
        <v>2</v>
      </c>
      <c r="M5565" s="3">
        <v>2</v>
      </c>
      <c r="N5565" s="10">
        <f t="shared" si="602"/>
        <v>1</v>
      </c>
      <c r="O5565" s="35">
        <v>2</v>
      </c>
      <c r="P5565" s="17"/>
      <c r="Q5565" s="40">
        <v>966.54073000000005</v>
      </c>
      <c r="R5565" s="40">
        <v>483.774</v>
      </c>
      <c r="S5565" s="18">
        <f t="shared" si="603"/>
        <v>0.68213670023498862</v>
      </c>
      <c r="T5565" s="18">
        <f t="shared" si="604"/>
        <v>-1.6854977737988854</v>
      </c>
      <c r="U5565" s="18">
        <f t="shared" si="605"/>
        <v>-1.6536647277996694</v>
      </c>
      <c r="V5565" s="30">
        <v>483.77319999999997</v>
      </c>
      <c r="Z5565" s="3" t="s">
        <v>47</v>
      </c>
      <c r="AC5565" s="3" t="s">
        <v>47</v>
      </c>
      <c r="AE5565" s="3" t="s">
        <v>48</v>
      </c>
      <c r="AG5565" s="3" t="s">
        <v>48</v>
      </c>
      <c r="AI5565" s="3" t="s">
        <v>48</v>
      </c>
      <c r="AK5565" s="3" t="s">
        <v>52</v>
      </c>
      <c r="AL5565" s="3" t="s">
        <v>52</v>
      </c>
      <c r="AN5565" s="3" t="s">
        <v>47</v>
      </c>
      <c r="AU5565" s="3">
        <v>0</v>
      </c>
      <c r="AV5565" s="3">
        <v>3</v>
      </c>
      <c r="AW5565" s="3">
        <v>1</v>
      </c>
      <c r="AX5565" s="3">
        <v>3</v>
      </c>
      <c r="AY5565" s="3">
        <v>100</v>
      </c>
      <c r="AZ5565" s="6" t="str">
        <f t="shared" si="606"/>
        <v>2746.4</v>
      </c>
      <c r="BC5565" s="12" t="s">
        <v>14357</v>
      </c>
      <c r="BJ5565" s="12">
        <f t="shared" si="607"/>
        <v>0</v>
      </c>
      <c r="BK5565" s="12">
        <f t="shared" si="608"/>
        <v>0</v>
      </c>
      <c r="CQ5565" s="3" t="str">
        <f>CONCATENATE(baseURL!$A$1,baseURL!$B$1,baseURL!$C$1,".",C5565,".",L5565,".pkl&amp;seq=",BC5565)</f>
        <v>http://proteomics.broadinstitute.org/millscripts/viewfeed.pl?side=xl&amp;cycle=1&amp;fixedMods=iaaC&amp;file=msdataSM/iPRG2012_nd/cpick_in/iPRG2012_nd.2746.4.2.pkl&amp;seq=LFALEFAR</v>
      </c>
    </row>
    <row r="5566" spans="1:95" x14ac:dyDescent="0.2">
      <c r="A5566" s="3">
        <v>5298</v>
      </c>
      <c r="B5566" s="2" t="s">
        <v>14351</v>
      </c>
      <c r="C5566" s="2" t="s">
        <v>14352</v>
      </c>
      <c r="D5566" s="3">
        <v>14469</v>
      </c>
      <c r="E5566" s="3">
        <v>14453</v>
      </c>
      <c r="F5566" s="3">
        <v>57676</v>
      </c>
      <c r="G5566" s="3">
        <v>17198</v>
      </c>
      <c r="H5566" s="3">
        <v>49.217199999999998</v>
      </c>
      <c r="I5566" s="30">
        <v>606.86526000000003</v>
      </c>
      <c r="J5566" s="30">
        <v>606.86318089999997</v>
      </c>
      <c r="K5566" s="30">
        <v>2.0799999999999998E-3</v>
      </c>
      <c r="L5566" s="3">
        <v>2</v>
      </c>
      <c r="M5566" s="3">
        <v>2</v>
      </c>
      <c r="N5566" s="10">
        <f t="shared" si="602"/>
        <v>1</v>
      </c>
      <c r="O5566" s="35">
        <v>2</v>
      </c>
      <c r="P5566" s="17"/>
      <c r="Q5566" s="40">
        <v>1212.71982</v>
      </c>
      <c r="R5566" s="40">
        <v>606.86355000000003</v>
      </c>
      <c r="S5566" s="18">
        <f t="shared" si="603"/>
        <v>2.8177668604462482</v>
      </c>
      <c r="T5566" s="18">
        <f t="shared" si="604"/>
        <v>-0.60820920956150282</v>
      </c>
      <c r="U5566" s="18">
        <f t="shared" si="605"/>
        <v>-0.57673590715051126</v>
      </c>
      <c r="V5566" s="30">
        <v>606.86320000000001</v>
      </c>
      <c r="W5566" s="3" t="s">
        <v>47</v>
      </c>
      <c r="X5566" s="3" t="s">
        <v>47</v>
      </c>
      <c r="Y5566" s="3" t="s">
        <v>47</v>
      </c>
      <c r="Z5566" s="3" t="s">
        <v>47</v>
      </c>
      <c r="AA5566" s="3" t="s">
        <v>47</v>
      </c>
      <c r="AB5566" s="12" t="s">
        <v>47</v>
      </c>
      <c r="AC5566" s="3" t="s">
        <v>47</v>
      </c>
      <c r="AD5566" s="3" t="s">
        <v>47</v>
      </c>
      <c r="AE5566" s="3" t="s">
        <v>47</v>
      </c>
      <c r="AF5566" s="3" t="s">
        <v>47</v>
      </c>
      <c r="AG5566" s="3" t="s">
        <v>47</v>
      </c>
      <c r="AH5566" s="3" t="s">
        <v>47</v>
      </c>
      <c r="AI5566" s="3" t="s">
        <v>47</v>
      </c>
      <c r="AJ5566" s="3" t="s">
        <v>47</v>
      </c>
      <c r="AK5566" s="3" t="s">
        <v>47</v>
      </c>
      <c r="AL5566" s="3" t="s">
        <v>47</v>
      </c>
      <c r="AM5566" s="3" t="s">
        <v>47</v>
      </c>
      <c r="AN5566" s="3" t="s">
        <v>47</v>
      </c>
      <c r="AU5566" s="3">
        <v>0</v>
      </c>
      <c r="AV5566" s="3">
        <v>18</v>
      </c>
      <c r="AW5566" s="3">
        <v>1</v>
      </c>
      <c r="AX5566" s="3">
        <v>18</v>
      </c>
      <c r="AY5566" s="3">
        <v>100</v>
      </c>
      <c r="AZ5566" s="6" t="str">
        <f t="shared" si="606"/>
        <v>2746.9</v>
      </c>
      <c r="BC5566" s="12" t="s">
        <v>14353</v>
      </c>
      <c r="BJ5566" s="12">
        <f t="shared" si="607"/>
        <v>0</v>
      </c>
      <c r="BK5566" s="12">
        <f t="shared" si="608"/>
        <v>0</v>
      </c>
      <c r="CQ5566" s="3" t="str">
        <f>CONCATENATE(baseURL!$A$1,baseURL!$B$1,baseURL!$C$1,".",C5566,".",L5566,".pkl&amp;seq=",BC5566)</f>
        <v>http://proteomics.broadinstitute.org/millscripts/viewfeed.pl?side=xl&amp;cycle=1&amp;fixedMods=iaaC&amp;file=msdataSM/iPRG2012_nd/cpick_in/iPRG2012_nd.2746.9.2.pkl&amp;seq=LAALVELLDQK</v>
      </c>
    </row>
    <row r="5567" spans="1:95" x14ac:dyDescent="0.2">
      <c r="A5567" s="3">
        <v>2627</v>
      </c>
      <c r="B5567" s="2" t="s">
        <v>14358</v>
      </c>
      <c r="C5567" s="2" t="s">
        <v>14359</v>
      </c>
      <c r="D5567" s="3">
        <v>14479</v>
      </c>
      <c r="E5567" s="3">
        <v>14463</v>
      </c>
      <c r="F5567" s="3">
        <v>57690</v>
      </c>
      <c r="G5567" s="3">
        <v>17209</v>
      </c>
      <c r="H5567" s="3">
        <v>49.238199999999999</v>
      </c>
      <c r="I5567" s="30">
        <v>578.31610999999998</v>
      </c>
      <c r="J5567" s="30">
        <v>578.31769280000003</v>
      </c>
      <c r="K5567" s="30">
        <v>-1.58E-3</v>
      </c>
      <c r="L5567" s="3">
        <v>3</v>
      </c>
      <c r="M5567" s="3">
        <v>3</v>
      </c>
      <c r="N5567" s="10">
        <f t="shared" si="602"/>
        <v>1</v>
      </c>
      <c r="O5567" s="35">
        <v>3</v>
      </c>
      <c r="P5567" s="17"/>
      <c r="Q5567" s="40">
        <v>1732.9380799999999</v>
      </c>
      <c r="R5567" s="40">
        <v>578.31754000000001</v>
      </c>
      <c r="S5567" s="18">
        <f t="shared" si="603"/>
        <v>-2.4726900035360777</v>
      </c>
      <c r="T5567" s="18">
        <f t="shared" si="604"/>
        <v>0.26421470810567099</v>
      </c>
      <c r="U5567" s="18">
        <f t="shared" si="605"/>
        <v>-6.9166153965685609E-2</v>
      </c>
      <c r="V5567" s="30">
        <v>578.3175</v>
      </c>
      <c r="W5567" s="3" t="s">
        <v>47</v>
      </c>
      <c r="Z5567" s="3" t="s">
        <v>47</v>
      </c>
      <c r="AA5567" s="3" t="s">
        <v>47</v>
      </c>
      <c r="AB5567" s="12" t="s">
        <v>47</v>
      </c>
      <c r="AC5567" s="3" t="s">
        <v>47</v>
      </c>
      <c r="AD5567" s="3" t="s">
        <v>47</v>
      </c>
      <c r="AE5567" s="3" t="s">
        <v>47</v>
      </c>
      <c r="AF5567" s="3" t="s">
        <v>47</v>
      </c>
      <c r="AG5567" s="3" t="s">
        <v>47</v>
      </c>
      <c r="AH5567" s="3" t="s">
        <v>47</v>
      </c>
      <c r="AI5567" s="3" t="s">
        <v>47</v>
      </c>
      <c r="AJ5567" s="3" t="s">
        <v>47</v>
      </c>
      <c r="AK5567" s="3" t="s">
        <v>47</v>
      </c>
      <c r="AL5567" s="3" t="s">
        <v>47</v>
      </c>
      <c r="AU5567" s="3">
        <v>0</v>
      </c>
      <c r="AV5567" s="3">
        <v>14</v>
      </c>
      <c r="AW5567" s="3">
        <v>1</v>
      </c>
      <c r="AX5567" s="3">
        <v>14</v>
      </c>
      <c r="AY5567" s="3">
        <v>100</v>
      </c>
      <c r="AZ5567" s="6" t="str">
        <f t="shared" si="606"/>
        <v>2747.2</v>
      </c>
      <c r="BC5567" s="12" t="s">
        <v>14360</v>
      </c>
      <c r="BJ5567" s="12">
        <f t="shared" si="607"/>
        <v>0</v>
      </c>
      <c r="BK5567" s="12">
        <f t="shared" si="608"/>
        <v>0</v>
      </c>
      <c r="CQ5567" s="3" t="str">
        <f>CONCATENATE(baseURL!$A$1,baseURL!$B$1,baseURL!$C$1,".",C5567,".",L5567,".pkl&amp;seq=",BC5567)</f>
        <v>http://proteomics.broadinstitute.org/millscripts/viewfeed.pl?side=xl&amp;cycle=1&amp;fixedMods=iaaC&amp;file=msdataSM/iPRG2012_nd/cpick_in/iPRG2012_nd.2747.2.3.pkl&amp;seq=LLSFEFPERPGALTR</v>
      </c>
    </row>
    <row r="5568" spans="1:95" x14ac:dyDescent="0.2">
      <c r="A5568" s="3">
        <v>6275</v>
      </c>
      <c r="B5568" s="2" t="s">
        <v>14361</v>
      </c>
      <c r="C5568" s="2" t="s">
        <v>14362</v>
      </c>
      <c r="D5568" s="3">
        <v>14480</v>
      </c>
      <c r="E5568" s="3">
        <v>14464</v>
      </c>
      <c r="F5568" s="3">
        <v>57691</v>
      </c>
      <c r="G5568" s="3">
        <v>17210</v>
      </c>
      <c r="H5568" s="3">
        <v>49.240699999999997</v>
      </c>
      <c r="I5568" s="30">
        <v>927.99698999999998</v>
      </c>
      <c r="J5568" s="30">
        <v>927.9983727</v>
      </c>
      <c r="K5568" s="30">
        <v>-1.3799999999999999E-3</v>
      </c>
      <c r="L5568" s="3">
        <v>2</v>
      </c>
      <c r="M5568" s="3">
        <v>2</v>
      </c>
      <c r="N5568" s="10">
        <f t="shared" si="602"/>
        <v>1</v>
      </c>
      <c r="O5568" s="35">
        <v>2</v>
      </c>
      <c r="P5568" s="17"/>
      <c r="Q5568" s="40">
        <v>1854.99197</v>
      </c>
      <c r="R5568" s="40">
        <v>927.99962000000005</v>
      </c>
      <c r="S5568" s="18">
        <f t="shared" si="603"/>
        <v>-2.8340528847063662</v>
      </c>
      <c r="T5568" s="18">
        <f t="shared" si="604"/>
        <v>-1.3440738262861254</v>
      </c>
      <c r="U5568" s="18">
        <f t="shared" si="605"/>
        <v>-1.5301730404295029</v>
      </c>
      <c r="V5568" s="30">
        <v>927.9982</v>
      </c>
      <c r="W5568" s="3" t="s">
        <v>47</v>
      </c>
      <c r="X5568" s="3" t="s">
        <v>47</v>
      </c>
      <c r="Y5568" s="3" t="s">
        <v>47</v>
      </c>
      <c r="Z5568" s="3" t="s">
        <v>47</v>
      </c>
      <c r="AA5568" s="3" t="s">
        <v>48</v>
      </c>
      <c r="AB5568" s="12" t="s">
        <v>47</v>
      </c>
      <c r="AC5568" s="3" t="s">
        <v>47</v>
      </c>
      <c r="AD5568" s="3" t="s">
        <v>47</v>
      </c>
      <c r="AE5568" s="3" t="s">
        <v>47</v>
      </c>
      <c r="AF5568" s="3" t="s">
        <v>47</v>
      </c>
      <c r="AG5568" s="3" t="s">
        <v>47</v>
      </c>
      <c r="AH5568" s="3" t="s">
        <v>47</v>
      </c>
      <c r="AI5568" s="3" t="s">
        <v>47</v>
      </c>
      <c r="AJ5568" s="3" t="s">
        <v>47</v>
      </c>
      <c r="AK5568" s="3" t="s">
        <v>47</v>
      </c>
      <c r="AL5568" s="3" t="s">
        <v>47</v>
      </c>
      <c r="AN5568" s="3" t="s">
        <v>47</v>
      </c>
      <c r="AU5568" s="3">
        <v>0</v>
      </c>
      <c r="AV5568" s="3">
        <v>16</v>
      </c>
      <c r="AW5568" s="3">
        <v>1</v>
      </c>
      <c r="AX5568" s="3">
        <v>16</v>
      </c>
      <c r="AY5568" s="3">
        <v>100</v>
      </c>
      <c r="AZ5568" s="6" t="str">
        <f t="shared" si="606"/>
        <v>2747.3</v>
      </c>
      <c r="BC5568" s="12" t="s">
        <v>14239</v>
      </c>
      <c r="BJ5568" s="12">
        <f t="shared" si="607"/>
        <v>0</v>
      </c>
      <c r="BK5568" s="12">
        <f t="shared" si="608"/>
        <v>0</v>
      </c>
      <c r="CQ5568" s="3" t="str">
        <f>CONCATENATE(baseURL!$A$1,baseURL!$B$1,baseURL!$C$1,".",C5568,".",L5568,".pkl&amp;seq=",BC5568)</f>
        <v>http://proteomics.broadinstitute.org/millscripts/viewfeed.pl?side=xl&amp;cycle=1&amp;fixedMods=iaaC&amp;file=msdataSM/iPRG2012_nd/cpick_in/iPRG2012_nd.2747.3.2.pkl&amp;seq=TAGLQLVADDLTVTNPAR</v>
      </c>
    </row>
    <row r="5569" spans="1:99" x14ac:dyDescent="0.2">
      <c r="A5569" s="3">
        <v>5054</v>
      </c>
      <c r="B5569" s="2" t="s">
        <v>14363</v>
      </c>
      <c r="C5569" s="2" t="s">
        <v>14364</v>
      </c>
      <c r="D5569" s="3">
        <v>14486</v>
      </c>
      <c r="E5569" s="3">
        <v>14470</v>
      </c>
      <c r="F5569" s="3">
        <v>57732</v>
      </c>
      <c r="G5569" s="3">
        <v>17218</v>
      </c>
      <c r="H5569" s="3">
        <v>49.288699999999999</v>
      </c>
      <c r="I5569" s="30">
        <v>689.37103999999999</v>
      </c>
      <c r="J5569" s="30">
        <v>689.37269660000004</v>
      </c>
      <c r="K5569" s="30">
        <v>-1.66E-3</v>
      </c>
      <c r="L5569" s="3">
        <v>3</v>
      </c>
      <c r="M5569" s="3">
        <v>3</v>
      </c>
      <c r="N5569" s="10">
        <f t="shared" si="602"/>
        <v>1</v>
      </c>
      <c r="O5569" s="35">
        <v>3</v>
      </c>
      <c r="P5569" s="17"/>
      <c r="Q5569" s="40">
        <v>2066.1069400000001</v>
      </c>
      <c r="R5569" s="40">
        <v>689.37383</v>
      </c>
      <c r="S5569" s="18">
        <f t="shared" si="603"/>
        <v>-4.0471510211005706</v>
      </c>
      <c r="T5569" s="18">
        <f t="shared" si="604"/>
        <v>-1.6441007050671965</v>
      </c>
      <c r="U5569" s="18">
        <f t="shared" si="605"/>
        <v>-1.3490503404218279</v>
      </c>
      <c r="V5569" s="30">
        <v>689.37289999999996</v>
      </c>
      <c r="W5569" s="3" t="s">
        <v>47</v>
      </c>
      <c r="X5569" s="3" t="s">
        <v>47</v>
      </c>
      <c r="Y5569" s="3" t="s">
        <v>47</v>
      </c>
      <c r="Z5569" s="3" t="s">
        <v>47</v>
      </c>
      <c r="AA5569" s="3" t="s">
        <v>48</v>
      </c>
      <c r="AB5569" s="12" t="s">
        <v>47</v>
      </c>
      <c r="AC5569" s="3" t="s">
        <v>47</v>
      </c>
      <c r="AD5569" s="3" t="s">
        <v>47</v>
      </c>
      <c r="AE5569" s="3" t="s">
        <v>47</v>
      </c>
      <c r="AF5569" s="3" t="s">
        <v>47</v>
      </c>
      <c r="AG5569" s="3" t="s">
        <v>47</v>
      </c>
      <c r="AH5569" s="3" t="s">
        <v>47</v>
      </c>
      <c r="AI5569" s="3" t="s">
        <v>47</v>
      </c>
      <c r="AJ5569" s="3" t="s">
        <v>47</v>
      </c>
      <c r="AK5569" s="3" t="s">
        <v>47</v>
      </c>
      <c r="AL5569" s="3" t="s">
        <v>47</v>
      </c>
      <c r="AM5569" s="3" t="s">
        <v>47</v>
      </c>
      <c r="AN5569" s="3" t="s">
        <v>47</v>
      </c>
      <c r="AU5569" s="3">
        <v>0</v>
      </c>
      <c r="AV5569" s="3">
        <v>17</v>
      </c>
      <c r="AW5569" s="3">
        <v>1</v>
      </c>
      <c r="AX5569" s="3">
        <v>17</v>
      </c>
      <c r="AY5569" s="3">
        <v>100</v>
      </c>
      <c r="AZ5569" s="6" t="str">
        <f t="shared" si="606"/>
        <v>2749.2</v>
      </c>
      <c r="BC5569" s="12" t="s">
        <v>14365</v>
      </c>
      <c r="BJ5569" s="12">
        <f t="shared" si="607"/>
        <v>0</v>
      </c>
      <c r="BK5569" s="12">
        <f t="shared" si="608"/>
        <v>0</v>
      </c>
      <c r="CQ5569" s="3" t="str">
        <f>CONCATENATE(baseURL!$A$1,baseURL!$B$1,baseURL!$C$1,".",C5569,".",L5569,".pkl&amp;seq=",BC5569)</f>
        <v>http://proteomics.broadinstitute.org/millscripts/viewfeed.pl?side=xl&amp;cycle=1&amp;fixedMods=iaaC&amp;file=msdataSM/iPRG2012_nd/cpick_in/iPRG2012_nd.2749.2.3.pkl&amp;seq=SKLVFFTWSPDTAPVRSK</v>
      </c>
    </row>
    <row r="5570" spans="1:99" x14ac:dyDescent="0.2">
      <c r="A5570" s="3">
        <v>2113</v>
      </c>
      <c r="B5570" s="2" t="s">
        <v>14366</v>
      </c>
      <c r="C5570" s="2" t="s">
        <v>14367</v>
      </c>
      <c r="D5570" s="3">
        <v>14487</v>
      </c>
      <c r="E5570" s="3">
        <v>14471</v>
      </c>
      <c r="F5570" s="3">
        <v>57733</v>
      </c>
      <c r="G5570" s="3">
        <v>17219</v>
      </c>
      <c r="H5570" s="3">
        <v>49.292900000000003</v>
      </c>
      <c r="I5570" s="30">
        <v>738.74958000000004</v>
      </c>
      <c r="J5570" s="30">
        <v>739.07024890000002</v>
      </c>
      <c r="K5570" s="30">
        <v>-0.32067000000000001</v>
      </c>
      <c r="L5570" s="3">
        <v>0</v>
      </c>
      <c r="M5570" s="3">
        <v>3</v>
      </c>
      <c r="N5570" s="10">
        <f t="shared" ref="N5570:N5633" si="609">IF(AND(M5570&gt;0,L5570&gt;0), IF(M5570=L5570,1,-1), 1)</f>
        <v>1</v>
      </c>
      <c r="O5570" s="35">
        <v>3</v>
      </c>
      <c r="P5570" s="17"/>
      <c r="Q5570" s="40">
        <v>2215.19688</v>
      </c>
      <c r="R5570" s="40">
        <v>739.07047999999998</v>
      </c>
      <c r="S5570" s="18">
        <f t="shared" ref="S5570:S5633" si="610">1000000*(I5570-R5570)/R5570</f>
        <v>-434.19404330685455</v>
      </c>
      <c r="T5570" s="18">
        <f t="shared" ref="T5570:T5633" si="611">1000000*(J5570-R5570)/R5570</f>
        <v>-0.31269006976284147</v>
      </c>
      <c r="U5570" s="18">
        <f t="shared" ref="U5570:U5633" si="612">1000000*(V5570-R5570)/R5570</f>
        <v>-0.378854260252945</v>
      </c>
      <c r="V5570" s="30">
        <v>739.0702</v>
      </c>
      <c r="W5570" s="3" t="s">
        <v>47</v>
      </c>
      <c r="X5570" s="3" t="s">
        <v>47</v>
      </c>
      <c r="Y5570" s="3" t="s">
        <v>47</v>
      </c>
      <c r="Z5570" s="3" t="s">
        <v>47</v>
      </c>
      <c r="AA5570" s="3" t="s">
        <v>48</v>
      </c>
      <c r="AB5570" s="12" t="s">
        <v>47</v>
      </c>
      <c r="AC5570" s="3" t="s">
        <v>47</v>
      </c>
      <c r="AD5570" s="3" t="s">
        <v>47</v>
      </c>
      <c r="AE5570" s="3" t="s">
        <v>47</v>
      </c>
      <c r="AF5570" s="3" t="s">
        <v>52</v>
      </c>
      <c r="AH5570" s="3" t="s">
        <v>47</v>
      </c>
      <c r="AI5570" s="3" t="s">
        <v>47</v>
      </c>
      <c r="AK5570" s="3" t="s">
        <v>47</v>
      </c>
      <c r="AL5570" s="3" t="s">
        <v>52</v>
      </c>
      <c r="AM5570" s="3" t="s">
        <v>47</v>
      </c>
      <c r="AO5570" s="3" t="s">
        <v>47</v>
      </c>
      <c r="AQ5570" s="3" t="s">
        <v>47</v>
      </c>
      <c r="AU5570" s="3">
        <v>0</v>
      </c>
      <c r="AV5570" s="3">
        <v>14</v>
      </c>
      <c r="AW5570" s="3">
        <v>4</v>
      </c>
      <c r="AX5570" s="3">
        <v>9</v>
      </c>
      <c r="AY5570" s="3">
        <v>64.290000000000006</v>
      </c>
      <c r="AZ5570" s="6" t="str">
        <f t="shared" ref="AZ5570:AZ5633" si="613">HYPERLINK(CQ5570,C5570)</f>
        <v>2749.3</v>
      </c>
      <c r="BC5570" s="12" t="s">
        <v>14368</v>
      </c>
      <c r="BJ5570" s="12">
        <f t="shared" ref="BJ5570:BJ5633" si="614">LEN(BC5570)-LEN(SUBSTITUTE(BC5570,"C",""))</f>
        <v>0</v>
      </c>
      <c r="BK5570" s="12">
        <f t="shared" ref="BK5570:BK5633" si="615">LEN(BC5570)-LEN(SUBSTITUTE(BC5570,"c",""))</f>
        <v>0</v>
      </c>
      <c r="BO5570" s="3" t="s">
        <v>54</v>
      </c>
      <c r="BP5570" s="3" t="s">
        <v>54</v>
      </c>
      <c r="BR5570" s="3" t="s">
        <v>54</v>
      </c>
      <c r="BZ5570" s="3" t="s">
        <v>14369</v>
      </c>
      <c r="CD5570" s="3" t="s">
        <v>14370</v>
      </c>
      <c r="CE5570" s="3" t="s">
        <v>14371</v>
      </c>
      <c r="CG5570" s="3" t="s">
        <v>14369</v>
      </c>
      <c r="CM5570" s="3" t="s">
        <v>14371</v>
      </c>
      <c r="CQ5570" s="3" t="str">
        <f>CONCATENATE(baseURL!$A$1,baseURL!$B$1,baseURL!$C$1,".",C5570,".",L5570,".pkl&amp;seq=",BC5570,"&amp;varMods=Deamidated-Q+Deamidated-N")</f>
        <v>http://proteomics.broadinstitute.org/millscripts/viewfeed.pl?side=xl&amp;cycle=1&amp;fixedMods=iaaC&amp;file=msdataSM/iPRG2012_nd/cpick_in/iPRG2012_nd.2749.3.0.pkl&amp;seq=LLVKLENQqGVNNFDELLK&amp;varMods=Deamidated-Q+Deamidated-N</v>
      </c>
    </row>
    <row r="5571" spans="1:99" x14ac:dyDescent="0.2">
      <c r="A5571" s="3">
        <v>829</v>
      </c>
      <c r="B5571" s="2" t="s">
        <v>14372</v>
      </c>
      <c r="C5571" s="2" t="s">
        <v>14373</v>
      </c>
      <c r="D5571" s="3">
        <v>14489</v>
      </c>
      <c r="E5571" s="3">
        <v>14473</v>
      </c>
      <c r="F5571" s="3">
        <v>57752</v>
      </c>
      <c r="G5571" s="3">
        <v>17222</v>
      </c>
      <c r="H5571" s="3">
        <v>49.308799999999998</v>
      </c>
      <c r="I5571" s="30">
        <v>626.33058000000005</v>
      </c>
      <c r="J5571" s="30">
        <v>626.32938469999999</v>
      </c>
      <c r="K5571" s="30">
        <v>1.1999999999999999E-3</v>
      </c>
      <c r="L5571" s="3">
        <v>3</v>
      </c>
      <c r="M5571" s="3">
        <v>3</v>
      </c>
      <c r="N5571" s="10">
        <f t="shared" si="609"/>
        <v>1</v>
      </c>
      <c r="O5571" s="35">
        <v>3</v>
      </c>
      <c r="P5571" s="17"/>
      <c r="Q5571" s="40">
        <v>1876.9739099999999</v>
      </c>
      <c r="R5571" s="32">
        <v>626.32948999999996</v>
      </c>
      <c r="S5571" s="18">
        <f t="shared" si="610"/>
        <v>1.7402980659431917</v>
      </c>
      <c r="T5571" s="18">
        <f t="shared" si="611"/>
        <v>-0.16812237273529212</v>
      </c>
      <c r="U5571" s="18">
        <f t="shared" si="612"/>
        <v>-0.46301508164646921</v>
      </c>
      <c r="V5571" s="30">
        <v>626.32920000000001</v>
      </c>
      <c r="W5571" s="3" t="s">
        <v>47</v>
      </c>
      <c r="X5571" s="3" t="s">
        <v>47</v>
      </c>
      <c r="Y5571" s="3" t="s">
        <v>47</v>
      </c>
      <c r="AA5571" s="3" t="s">
        <v>47</v>
      </c>
      <c r="AC5571" s="3" t="s">
        <v>52</v>
      </c>
      <c r="AD5571" s="3" t="s">
        <v>47</v>
      </c>
      <c r="AE5571" s="3" t="s">
        <v>47</v>
      </c>
      <c r="AF5571" s="3" t="s">
        <v>47</v>
      </c>
      <c r="AJ5571" s="3" t="s">
        <v>47</v>
      </c>
      <c r="AK5571" s="3" t="s">
        <v>52</v>
      </c>
      <c r="AL5571" s="3" t="s">
        <v>52</v>
      </c>
      <c r="AO5571" s="3" t="s">
        <v>47</v>
      </c>
      <c r="AU5571" s="3">
        <v>0</v>
      </c>
      <c r="AV5571" s="3">
        <v>9</v>
      </c>
      <c r="AW5571" s="3">
        <v>3</v>
      </c>
      <c r="AX5571" s="3">
        <v>5</v>
      </c>
      <c r="AY5571" s="3">
        <v>55.56</v>
      </c>
      <c r="AZ5571" s="6" t="str">
        <f t="shared" si="613"/>
        <v>2750.1</v>
      </c>
      <c r="BC5571" s="12" t="s">
        <v>14282</v>
      </c>
      <c r="BJ5571" s="12">
        <f t="shared" si="614"/>
        <v>0</v>
      </c>
      <c r="BK5571" s="12">
        <f t="shared" si="615"/>
        <v>0</v>
      </c>
      <c r="BL5571" s="3" t="s">
        <v>162</v>
      </c>
      <c r="BR5571" s="3" t="s">
        <v>162</v>
      </c>
      <c r="BW5571" s="3" t="s">
        <v>14283</v>
      </c>
      <c r="CA5571" s="3" t="s">
        <v>14283</v>
      </c>
      <c r="CF5571" s="3" t="s">
        <v>14374</v>
      </c>
      <c r="CK5571" s="3" t="s">
        <v>14283</v>
      </c>
      <c r="CQ5571" s="3" t="str">
        <f>CONCATENATE(baseURL!$A$1,baseURL!$B$1,baseURL!$C$1,".",C5571,".",L5571,".pkl&amp;seq=",BC5571,"&amp;varMods=Sodiated-D")</f>
        <v>http://proteomics.broadinstitute.org/millscripts/viewfeed.pl?side=xl&amp;cycle=1&amp;fixedMods=iaaC&amp;file=msdataSM/iPRG2012_nd/cpick_in/iPRG2012_nd.2750.1.3.pkl&amp;seq=TAGLQLVAdDLTVTNPAR&amp;varMods=Sodiated-D</v>
      </c>
    </row>
    <row r="5572" spans="1:99" x14ac:dyDescent="0.2">
      <c r="A5572" s="3">
        <v>6977</v>
      </c>
      <c r="B5572" s="2" t="s">
        <v>14375</v>
      </c>
      <c r="C5572" s="2" t="s">
        <v>14376</v>
      </c>
      <c r="D5572" s="3">
        <v>14490</v>
      </c>
      <c r="E5572" s="3">
        <v>14474</v>
      </c>
      <c r="F5572" s="3">
        <v>57753</v>
      </c>
      <c r="G5572" s="3">
        <v>17223</v>
      </c>
      <c r="H5572" s="3">
        <v>49.314700000000002</v>
      </c>
      <c r="I5572" s="30">
        <v>650.30479000000003</v>
      </c>
      <c r="J5572" s="30">
        <v>650.30460979999998</v>
      </c>
      <c r="K5572" s="30">
        <v>1.8000000000000001E-4</v>
      </c>
      <c r="L5572" s="3">
        <v>2</v>
      </c>
      <c r="M5572" s="3">
        <v>2</v>
      </c>
      <c r="N5572" s="10">
        <f t="shared" si="609"/>
        <v>1</v>
      </c>
      <c r="O5572" s="35">
        <v>2</v>
      </c>
      <c r="P5572" s="17"/>
      <c r="Q5572" s="40">
        <v>1299.6038000000001</v>
      </c>
      <c r="R5572" s="40">
        <v>650.30553999999995</v>
      </c>
      <c r="S5572" s="18">
        <f t="shared" si="610"/>
        <v>-1.1533040298648256</v>
      </c>
      <c r="T5572" s="18">
        <f t="shared" si="611"/>
        <v>-1.4304045448708347</v>
      </c>
      <c r="U5572" s="18">
        <f t="shared" si="612"/>
        <v>-1.2917005134625903</v>
      </c>
      <c r="V5572" s="30">
        <v>650.30470000000003</v>
      </c>
      <c r="W5572" s="3" t="s">
        <v>47</v>
      </c>
      <c r="X5572" s="3" t="s">
        <v>47</v>
      </c>
      <c r="Y5572" s="3" t="s">
        <v>47</v>
      </c>
      <c r="Z5572" s="3" t="s">
        <v>47</v>
      </c>
      <c r="AA5572" s="3" t="s">
        <v>47</v>
      </c>
      <c r="AB5572" s="12" t="s">
        <v>47</v>
      </c>
      <c r="AC5572" s="3" t="s">
        <v>47</v>
      </c>
      <c r="AD5572" s="3" t="s">
        <v>47</v>
      </c>
      <c r="AE5572" s="3" t="s">
        <v>47</v>
      </c>
      <c r="AF5572" s="3" t="s">
        <v>47</v>
      </c>
      <c r="AG5572" s="3" t="s">
        <v>47</v>
      </c>
      <c r="AH5572" s="3" t="s">
        <v>47</v>
      </c>
      <c r="AI5572" s="3" t="s">
        <v>47</v>
      </c>
      <c r="AJ5572" s="3" t="s">
        <v>47</v>
      </c>
      <c r="AK5572" s="3" t="s">
        <v>47</v>
      </c>
      <c r="AL5572" s="3" t="s">
        <v>47</v>
      </c>
      <c r="AN5572" s="3" t="s">
        <v>47</v>
      </c>
      <c r="AO5572" s="3" t="s">
        <v>47</v>
      </c>
      <c r="AP5572" s="3" t="s">
        <v>47</v>
      </c>
      <c r="AU5572" s="3">
        <v>0</v>
      </c>
      <c r="AV5572" s="3">
        <v>19</v>
      </c>
      <c r="AW5572" s="3">
        <v>1</v>
      </c>
      <c r="AX5572" s="3">
        <v>19</v>
      </c>
      <c r="AY5572" s="3">
        <v>100</v>
      </c>
      <c r="AZ5572" s="6" t="str">
        <f t="shared" si="613"/>
        <v>2750.2</v>
      </c>
      <c r="BC5572" s="12" t="s">
        <v>14377</v>
      </c>
      <c r="BJ5572" s="12">
        <f t="shared" si="614"/>
        <v>1</v>
      </c>
      <c r="BK5572" s="12">
        <f t="shared" si="615"/>
        <v>0</v>
      </c>
      <c r="CQ5572" s="3" t="str">
        <f>CONCATENATE(baseURL!$A$1,baseURL!$B$1,baseURL!$C$1,".",C5572,".",L5572,".pkl&amp;seq=",BC5572)</f>
        <v>http://proteomics.broadinstitute.org/millscripts/viewfeed.pl?side=xl&amp;cycle=1&amp;fixedMods=iaaC&amp;file=msdataSM/iPRG2012_nd/cpick_in/iPRG2012_nd.2750.2.2.pkl&amp;seq=FEELCADLFR</v>
      </c>
    </row>
    <row r="5573" spans="1:99" x14ac:dyDescent="0.2">
      <c r="A5573" s="3">
        <v>2118</v>
      </c>
      <c r="B5573" s="2" t="s">
        <v>14378</v>
      </c>
      <c r="C5573" s="2" t="s">
        <v>14363</v>
      </c>
      <c r="D5573" s="3">
        <v>14491</v>
      </c>
      <c r="E5573" s="3">
        <v>14475</v>
      </c>
      <c r="F5573" s="3">
        <v>57754</v>
      </c>
      <c r="G5573" s="3">
        <v>17224</v>
      </c>
      <c r="H5573" s="3">
        <v>49.320500000000003</v>
      </c>
      <c r="I5573" s="30">
        <v>705.70300999999995</v>
      </c>
      <c r="J5573" s="30">
        <v>705.70301419999998</v>
      </c>
      <c r="K5573" s="30">
        <v>0</v>
      </c>
      <c r="L5573" s="3">
        <v>0</v>
      </c>
      <c r="M5573" s="3">
        <v>0</v>
      </c>
      <c r="N5573" s="10">
        <f t="shared" si="609"/>
        <v>1</v>
      </c>
      <c r="O5573" s="35">
        <v>3</v>
      </c>
      <c r="P5573" s="17"/>
      <c r="Q5573" s="40">
        <v>2115.09683</v>
      </c>
      <c r="R5573" s="40">
        <v>705.70379000000003</v>
      </c>
      <c r="S5573" s="18">
        <f t="shared" si="610"/>
        <v>-1.1052795962411543</v>
      </c>
      <c r="T5573" s="18">
        <f t="shared" si="611"/>
        <v>-1.0993280906741079</v>
      </c>
      <c r="U5573" s="18">
        <f t="shared" si="612"/>
        <v>-1.4028548720159213</v>
      </c>
      <c r="V5573" s="30">
        <v>705.70280000000002</v>
      </c>
      <c r="W5573" s="3" t="s">
        <v>47</v>
      </c>
      <c r="X5573" s="3" t="s">
        <v>47</v>
      </c>
      <c r="Y5573" s="3" t="s">
        <v>47</v>
      </c>
      <c r="Z5573" s="3" t="s">
        <v>47</v>
      </c>
      <c r="AA5573" s="3" t="s">
        <v>48</v>
      </c>
      <c r="AB5573" s="12" t="s">
        <v>47</v>
      </c>
      <c r="AC5573" s="3" t="s">
        <v>47</v>
      </c>
      <c r="AD5573" s="3" t="s">
        <v>47</v>
      </c>
      <c r="AG5573" s="3" t="s">
        <v>47</v>
      </c>
      <c r="AH5573" s="3" t="s">
        <v>47</v>
      </c>
      <c r="AK5573" s="3" t="s">
        <v>52</v>
      </c>
      <c r="AL5573" s="3" t="s">
        <v>52</v>
      </c>
      <c r="AM5573" s="3" t="s">
        <v>47</v>
      </c>
      <c r="AO5573" s="3" t="s">
        <v>47</v>
      </c>
      <c r="AQ5573" s="3" t="s">
        <v>47</v>
      </c>
      <c r="AU5573" s="3">
        <v>0</v>
      </c>
      <c r="AV5573" s="3">
        <v>12</v>
      </c>
      <c r="AW5573" s="3">
        <v>2</v>
      </c>
      <c r="AX5573" s="3">
        <v>11</v>
      </c>
      <c r="AY5573" s="3">
        <v>91.67</v>
      </c>
      <c r="AZ5573" s="6" t="str">
        <f t="shared" si="613"/>
        <v>2750.3</v>
      </c>
      <c r="BC5573" s="12" t="s">
        <v>14379</v>
      </c>
      <c r="BJ5573" s="12">
        <f t="shared" si="614"/>
        <v>0</v>
      </c>
      <c r="BK5573" s="12">
        <f t="shared" si="615"/>
        <v>0</v>
      </c>
      <c r="BO5573" s="3" t="s">
        <v>54</v>
      </c>
      <c r="BR5573" s="3" t="s">
        <v>54</v>
      </c>
      <c r="BX5573" s="3" t="s">
        <v>14380</v>
      </c>
      <c r="CQ5573" s="3" t="str">
        <f>CONCATENATE(baseURL!$A$1,baseURL!$B$1,baseURL!$C$1,".",C5573,".",L5573,".pkl&amp;seq=",BC5573,"&amp;varMods=Deamidated-Q")</f>
        <v>http://proteomics.broadinstitute.org/millscripts/viewfeed.pl?side=xl&amp;cycle=1&amp;fixedMods=iaaC&amp;file=msdataSM/iPRG2012_nd/cpick_in/iPRG2012_nd.2750.3.0.pkl&amp;seq=VLAPqLSFAPELASEEERK&amp;varMods=Deamidated-Q</v>
      </c>
    </row>
    <row r="5574" spans="1:99" x14ac:dyDescent="0.2">
      <c r="A5574" s="3">
        <v>1709</v>
      </c>
      <c r="B5574" s="2" t="s">
        <v>14381</v>
      </c>
      <c r="C5574" s="2" t="s">
        <v>14382</v>
      </c>
      <c r="D5574" s="3">
        <v>14492</v>
      </c>
      <c r="E5574" s="3">
        <v>14476</v>
      </c>
      <c r="F5574" s="3">
        <v>57773</v>
      </c>
      <c r="G5574" s="3">
        <v>17226</v>
      </c>
      <c r="H5574" s="3">
        <v>49.335599999999999</v>
      </c>
      <c r="I5574" s="30">
        <v>598.64567</v>
      </c>
      <c r="J5574" s="30">
        <v>598.98726620000002</v>
      </c>
      <c r="K5574" s="30">
        <v>-0.34160000000000001</v>
      </c>
      <c r="L5574" s="3">
        <v>3</v>
      </c>
      <c r="M5574" s="3">
        <v>3</v>
      </c>
      <c r="N5574" s="10">
        <f t="shared" si="609"/>
        <v>1</v>
      </c>
      <c r="O5574" s="35">
        <v>3</v>
      </c>
      <c r="P5574" s="17"/>
      <c r="Q5574" s="40">
        <v>1793.92797</v>
      </c>
      <c r="R5574" s="40">
        <v>598.64751000000001</v>
      </c>
      <c r="S5574" s="18">
        <f t="shared" si="610"/>
        <v>-3.0735950108864678</v>
      </c>
      <c r="T5574" s="18">
        <f t="shared" si="611"/>
        <v>567.53965284180458</v>
      </c>
      <c r="U5574" s="18">
        <f t="shared" si="612"/>
        <v>-12.711988061220989</v>
      </c>
      <c r="V5574" s="30">
        <v>598.63990000000001</v>
      </c>
      <c r="X5574" s="3" t="s">
        <v>47</v>
      </c>
      <c r="Y5574" s="3" t="s">
        <v>47</v>
      </c>
      <c r="AA5574" s="3" t="s">
        <v>47</v>
      </c>
      <c r="AB5574" s="12" t="s">
        <v>47</v>
      </c>
      <c r="AD5574" s="3" t="s">
        <v>47</v>
      </c>
      <c r="AF5574" s="3" t="s">
        <v>47</v>
      </c>
      <c r="AG5574" s="3" t="s">
        <v>47</v>
      </c>
      <c r="AJ5574" s="3" t="s">
        <v>47</v>
      </c>
      <c r="AK5574" s="3" t="s">
        <v>48</v>
      </c>
      <c r="AL5574" s="3" t="s">
        <v>52</v>
      </c>
      <c r="AU5574" s="3">
        <v>0</v>
      </c>
      <c r="AV5574" s="3">
        <v>8</v>
      </c>
      <c r="AW5574" s="3">
        <v>2</v>
      </c>
      <c r="AX5574" s="3">
        <v>7</v>
      </c>
      <c r="AY5574" s="3">
        <v>87.5</v>
      </c>
      <c r="AZ5574" s="6" t="str">
        <f t="shared" si="613"/>
        <v>2751.1</v>
      </c>
      <c r="BC5574" s="12" t="s">
        <v>14383</v>
      </c>
      <c r="BJ5574" s="12">
        <f t="shared" si="614"/>
        <v>0</v>
      </c>
      <c r="BK5574" s="12">
        <f t="shared" si="615"/>
        <v>0</v>
      </c>
      <c r="BX5574" s="3" t="s">
        <v>14384</v>
      </c>
      <c r="CQ5574" s="3" t="str">
        <f>CONCATENATE(baseURL!$A$1,baseURL!$B$1,baseURL!$C$1,".",C5574,".",L5574,".pkl&amp;seq=",BC5574)</f>
        <v>http://proteomics.broadinstitute.org/millscripts/viewfeed.pl?side=xl&amp;cycle=1&amp;fixedMods=iaaC&amp;file=msdataSM/iPRG2012_nd/cpick_in/iPRG2012_nd.2751.1.3.pkl&amp;seq=AVDDFLLSLDGTANKSK</v>
      </c>
    </row>
    <row r="5575" spans="1:99" x14ac:dyDescent="0.2">
      <c r="A5575" s="3">
        <v>3911</v>
      </c>
      <c r="B5575" s="2" t="s">
        <v>14385</v>
      </c>
      <c r="C5575" s="2" t="s">
        <v>14372</v>
      </c>
      <c r="D5575" s="3">
        <v>14493</v>
      </c>
      <c r="E5575" s="3">
        <v>14477</v>
      </c>
      <c r="F5575" s="3">
        <v>57774</v>
      </c>
      <c r="G5575" s="3">
        <v>17227</v>
      </c>
      <c r="H5575" s="3">
        <v>49.344000000000001</v>
      </c>
      <c r="I5575" s="30">
        <v>637.03911000000005</v>
      </c>
      <c r="J5575" s="30">
        <v>637.36887860000002</v>
      </c>
      <c r="K5575" s="30">
        <v>-0.32977000000000001</v>
      </c>
      <c r="L5575" s="3">
        <v>3</v>
      </c>
      <c r="M5575" s="3">
        <v>3</v>
      </c>
      <c r="N5575" s="10">
        <f t="shared" si="609"/>
        <v>1</v>
      </c>
      <c r="O5575" s="35">
        <v>3</v>
      </c>
      <c r="P5575" s="17"/>
      <c r="Q5575" s="40">
        <v>1909.08403</v>
      </c>
      <c r="R5575" s="40">
        <v>637.03286000000003</v>
      </c>
      <c r="S5575" s="18">
        <f t="shared" si="610"/>
        <v>9.8111108428892297</v>
      </c>
      <c r="T5575" s="18">
        <f t="shared" si="611"/>
        <v>527.4745167776565</v>
      </c>
      <c r="U5575" s="18">
        <f t="shared" si="612"/>
        <v>527.35113224761562</v>
      </c>
      <c r="V5575" s="30">
        <v>637.36879999999996</v>
      </c>
      <c r="W5575" s="3" t="s">
        <v>47</v>
      </c>
      <c r="X5575" s="3" t="s">
        <v>47</v>
      </c>
      <c r="Y5575" s="3" t="s">
        <v>47</v>
      </c>
      <c r="Z5575" s="3" t="s">
        <v>47</v>
      </c>
      <c r="AA5575" s="3" t="s">
        <v>47</v>
      </c>
      <c r="AB5575" s="12" t="s">
        <v>47</v>
      </c>
      <c r="AC5575" s="3" t="s">
        <v>47</v>
      </c>
      <c r="AD5575" s="3" t="s">
        <v>47</v>
      </c>
      <c r="AE5575" s="3" t="s">
        <v>47</v>
      </c>
      <c r="AF5575" s="3" t="s">
        <v>47</v>
      </c>
      <c r="AJ5575" s="3" t="s">
        <v>47</v>
      </c>
      <c r="AK5575" s="3" t="s">
        <v>47</v>
      </c>
      <c r="AM5575" s="3" t="s">
        <v>47</v>
      </c>
      <c r="AU5575" s="3">
        <v>0</v>
      </c>
      <c r="AV5575" s="3">
        <v>13</v>
      </c>
      <c r="AW5575" s="3">
        <v>3</v>
      </c>
      <c r="AX5575" s="3">
        <v>11</v>
      </c>
      <c r="AY5575" s="3">
        <v>84.62</v>
      </c>
      <c r="AZ5575" s="6" t="str">
        <f t="shared" si="613"/>
        <v>2751.2</v>
      </c>
      <c r="BC5575" s="12" t="s">
        <v>14386</v>
      </c>
      <c r="BJ5575" s="12">
        <f t="shared" si="614"/>
        <v>0</v>
      </c>
      <c r="BK5575" s="12">
        <f t="shared" si="615"/>
        <v>0</v>
      </c>
      <c r="BP5575" s="3" t="s">
        <v>54</v>
      </c>
      <c r="BR5575" s="3" t="s">
        <v>54</v>
      </c>
      <c r="BV5575" s="3" t="s">
        <v>14387</v>
      </c>
      <c r="CA5575" s="3" t="s">
        <v>14388</v>
      </c>
      <c r="CQ5575" s="3" t="str">
        <f>CONCATENATE(baseURL!$A$1,baseURL!$B$1,baseURL!$C$1,".",C5575,".",L5575,".pkl&amp;seq=",BC5575,"&amp;varMods=Deamidated-N")</f>
        <v>http://proteomics.broadinstitute.org/millscripts/viewfeed.pl?side=xl&amp;cycle=1&amp;fixedMods=iaaC&amp;file=msdataSM/iPRG2012_nd/cpick_in/iPRG2012_nd.2751.2.3.pkl&amp;seq=HLAVGKQLVNLPSFMVR&amp;varMods=Deamidated-N</v>
      </c>
      <c r="CU5575" s="12"/>
    </row>
    <row r="5576" spans="1:99" x14ac:dyDescent="0.2">
      <c r="A5576" s="3">
        <v>5055</v>
      </c>
      <c r="B5576" s="2" t="s">
        <v>14389</v>
      </c>
      <c r="C5576" s="2" t="s">
        <v>14390</v>
      </c>
      <c r="D5576" s="3">
        <v>14494</v>
      </c>
      <c r="E5576" s="3">
        <v>14478</v>
      </c>
      <c r="F5576" s="3">
        <v>57794</v>
      </c>
      <c r="G5576" s="3">
        <v>17229</v>
      </c>
      <c r="H5576" s="3">
        <v>49.3675</v>
      </c>
      <c r="I5576" s="30">
        <v>677.33903999999995</v>
      </c>
      <c r="J5576" s="30">
        <v>677.34306630000003</v>
      </c>
      <c r="K5576" s="30">
        <v>-4.0299999999999997E-3</v>
      </c>
      <c r="L5576" s="3">
        <v>2</v>
      </c>
      <c r="M5576" s="3">
        <v>2</v>
      </c>
      <c r="N5576" s="10">
        <f t="shared" si="609"/>
        <v>1</v>
      </c>
      <c r="O5576" s="35">
        <v>2</v>
      </c>
      <c r="P5576" s="17"/>
      <c r="Q5576" s="40">
        <v>1353.67974</v>
      </c>
      <c r="R5576" s="40">
        <v>677.34351000000004</v>
      </c>
      <c r="S5576" s="18">
        <f t="shared" si="610"/>
        <v>-6.5993102969024067</v>
      </c>
      <c r="T5576" s="18">
        <f t="shared" si="611"/>
        <v>-0.65505905564115441</v>
      </c>
      <c r="U5576" s="18">
        <f t="shared" si="612"/>
        <v>-0.60530586612992132</v>
      </c>
      <c r="V5576" s="30">
        <v>677.34310000000005</v>
      </c>
      <c r="W5576" s="3" t="s">
        <v>47</v>
      </c>
      <c r="X5576" s="3" t="s">
        <v>47</v>
      </c>
      <c r="Y5576" s="3" t="s">
        <v>47</v>
      </c>
      <c r="Z5576" s="3" t="s">
        <v>47</v>
      </c>
      <c r="AA5576" s="3" t="s">
        <v>48</v>
      </c>
      <c r="AB5576" s="12" t="s">
        <v>47</v>
      </c>
      <c r="AC5576" s="3" t="s">
        <v>47</v>
      </c>
      <c r="AD5576" s="3" t="s">
        <v>47</v>
      </c>
      <c r="AE5576" s="3" t="s">
        <v>47</v>
      </c>
      <c r="AF5576" s="3" t="s">
        <v>47</v>
      </c>
      <c r="AG5576" s="3" t="s">
        <v>47</v>
      </c>
      <c r="AH5576" s="3" t="s">
        <v>47</v>
      </c>
      <c r="AI5576" s="3" t="s">
        <v>47</v>
      </c>
      <c r="AJ5576" s="3" t="s">
        <v>47</v>
      </c>
      <c r="AK5576" s="3" t="s">
        <v>47</v>
      </c>
      <c r="AL5576" s="3" t="s">
        <v>47</v>
      </c>
      <c r="AM5576" s="3" t="s">
        <v>47</v>
      </c>
      <c r="AN5576" s="3" t="s">
        <v>47</v>
      </c>
      <c r="AU5576" s="3">
        <v>0</v>
      </c>
      <c r="AV5576" s="3">
        <v>17</v>
      </c>
      <c r="AW5576" s="3">
        <v>1</v>
      </c>
      <c r="AX5576" s="3">
        <v>17</v>
      </c>
      <c r="AY5576" s="3">
        <v>100</v>
      </c>
      <c r="AZ5576" s="6" t="str">
        <f t="shared" si="613"/>
        <v>2752.1</v>
      </c>
      <c r="BC5576" s="12" t="s">
        <v>14391</v>
      </c>
      <c r="BJ5576" s="12">
        <f t="shared" si="614"/>
        <v>0</v>
      </c>
      <c r="BK5576" s="12">
        <f t="shared" si="615"/>
        <v>0</v>
      </c>
      <c r="CQ5576" s="3" t="str">
        <f>CONCATENATE(baseURL!$A$1,baseURL!$B$1,baseURL!$C$1,".",C5576,".",L5576,".pkl&amp;seq=",BC5576)</f>
        <v>http://proteomics.broadinstitute.org/millscripts/viewfeed.pl?side=xl&amp;cycle=1&amp;fixedMods=iaaC&amp;file=msdataSM/iPRG2012_nd/cpick_in/iPRG2012_nd.2752.1.2.pkl&amp;seq=AEALNLSGEFFR</v>
      </c>
    </row>
    <row r="5577" spans="1:99" x14ac:dyDescent="0.2">
      <c r="A5577" s="3">
        <v>1873</v>
      </c>
      <c r="B5577" s="2" t="s">
        <v>14392</v>
      </c>
      <c r="C5577" s="2" t="s">
        <v>14393</v>
      </c>
      <c r="D5577" s="3">
        <v>14498</v>
      </c>
      <c r="E5577" s="3">
        <v>14482</v>
      </c>
      <c r="F5577" s="3">
        <v>57837</v>
      </c>
      <c r="G5577" s="3">
        <v>17235</v>
      </c>
      <c r="H5577" s="3">
        <v>49.402000000000001</v>
      </c>
      <c r="I5577" s="30">
        <v>504.55275999999998</v>
      </c>
      <c r="J5577" s="30">
        <v>504.79346420000002</v>
      </c>
      <c r="K5577" s="30">
        <v>-0.2407</v>
      </c>
      <c r="L5577" s="3">
        <v>4</v>
      </c>
      <c r="M5577" s="3">
        <v>4</v>
      </c>
      <c r="N5577" s="10">
        <f t="shared" si="609"/>
        <v>1</v>
      </c>
      <c r="O5577" s="35">
        <v>4</v>
      </c>
      <c r="P5577" s="17"/>
      <c r="Q5577" s="40">
        <v>2015.1470300000001</v>
      </c>
      <c r="R5577" s="40">
        <v>504.54221000000001</v>
      </c>
      <c r="S5577" s="18">
        <f t="shared" si="610"/>
        <v>20.910044374615417</v>
      </c>
      <c r="T5577" s="18">
        <f t="shared" si="611"/>
        <v>497.98449965168487</v>
      </c>
      <c r="U5577" s="18">
        <f t="shared" si="612"/>
        <v>497.46085664468308</v>
      </c>
      <c r="V5577" s="30">
        <v>504.79320000000001</v>
      </c>
      <c r="W5577" s="3" t="s">
        <v>47</v>
      </c>
      <c r="X5577" s="3" t="s">
        <v>47</v>
      </c>
      <c r="Z5577" s="3" t="s">
        <v>47</v>
      </c>
      <c r="AA5577" s="3" t="s">
        <v>47</v>
      </c>
      <c r="AB5577" s="12" t="s">
        <v>47</v>
      </c>
      <c r="AC5577" s="3" t="s">
        <v>47</v>
      </c>
      <c r="AD5577" s="3" t="s">
        <v>47</v>
      </c>
      <c r="AE5577" s="3" t="s">
        <v>47</v>
      </c>
      <c r="AK5577" s="3" t="s">
        <v>47</v>
      </c>
      <c r="AM5577" s="3" t="s">
        <v>47</v>
      </c>
      <c r="AO5577" s="3" t="s">
        <v>48</v>
      </c>
      <c r="AU5577" s="3">
        <v>0</v>
      </c>
      <c r="AV5577" s="3">
        <v>10</v>
      </c>
      <c r="AW5577" s="3">
        <v>2</v>
      </c>
      <c r="AX5577" s="3">
        <v>6</v>
      </c>
      <c r="AY5577" s="3">
        <v>60</v>
      </c>
      <c r="AZ5577" s="6" t="str">
        <f t="shared" si="613"/>
        <v>2754.2</v>
      </c>
      <c r="BC5577" s="12" t="s">
        <v>14394</v>
      </c>
      <c r="BJ5577" s="12">
        <f t="shared" si="614"/>
        <v>0</v>
      </c>
      <c r="BK5577" s="12">
        <f t="shared" si="615"/>
        <v>0</v>
      </c>
      <c r="BP5577" s="3" t="s">
        <v>54</v>
      </c>
      <c r="BR5577" s="3" t="s">
        <v>54</v>
      </c>
      <c r="BV5577" s="3" t="s">
        <v>14395</v>
      </c>
      <c r="BW5577" s="3" t="s">
        <v>14395</v>
      </c>
      <c r="BX5577" s="3" t="s">
        <v>14395</v>
      </c>
      <c r="CA5577" s="3" t="s">
        <v>14395</v>
      </c>
      <c r="CQ5577" s="3" t="str">
        <f>CONCATENATE(baseURL!$A$1,baseURL!$B$1,baseURL!$C$1,".",C5577,".",L5577,".pkl&amp;seq=",BC5577,"&amp;varMods=Deamidated-N")</f>
        <v>http://proteomics.broadinstitute.org/millscripts/viewfeed.pl?side=xl&amp;cycle=1&amp;fixedMods=iaaC&amp;file=msdataSM/iPRG2012_nd/cpick_in/iPRG2012_nd.2754.2.4.pkl&amp;seq=AVGKVLPELQGKLTGMAFR&amp;varMods=Deamidated-N</v>
      </c>
    </row>
    <row r="5578" spans="1:99" x14ac:dyDescent="0.2">
      <c r="A5578" s="3">
        <v>4076</v>
      </c>
      <c r="B5578" s="2" t="s">
        <v>14396</v>
      </c>
      <c r="C5578" s="2" t="s">
        <v>14397</v>
      </c>
      <c r="D5578" s="3">
        <v>14499</v>
      </c>
      <c r="E5578" s="3">
        <v>14483</v>
      </c>
      <c r="F5578" s="3">
        <v>57838</v>
      </c>
      <c r="G5578" s="3">
        <v>17236</v>
      </c>
      <c r="H5578" s="3">
        <v>49.404400000000003</v>
      </c>
      <c r="I5578" s="30">
        <v>506.63029999999998</v>
      </c>
      <c r="J5578" s="30">
        <v>506.63142629999999</v>
      </c>
      <c r="K5578" s="30">
        <v>-1.1299999999999999E-3</v>
      </c>
      <c r="L5578" s="3">
        <v>3</v>
      </c>
      <c r="M5578" s="3">
        <v>3</v>
      </c>
      <c r="N5578" s="10">
        <f t="shared" si="609"/>
        <v>1</v>
      </c>
      <c r="O5578" s="35">
        <v>3</v>
      </c>
      <c r="P5578" s="17"/>
      <c r="Q5578" s="40">
        <v>1517.8798400000001</v>
      </c>
      <c r="R5578" s="40">
        <v>506.63146</v>
      </c>
      <c r="S5578" s="18">
        <f t="shared" si="610"/>
        <v>-2.2896327836158048</v>
      </c>
      <c r="T5578" s="18">
        <f t="shared" si="611"/>
        <v>-6.6517780039229771E-2</v>
      </c>
      <c r="U5578" s="18">
        <f t="shared" si="612"/>
        <v>-0.51319355498705932</v>
      </c>
      <c r="V5578" s="30">
        <v>506.63119999999998</v>
      </c>
      <c r="W5578" s="3" t="s">
        <v>47</v>
      </c>
      <c r="X5578" s="3" t="s">
        <v>47</v>
      </c>
      <c r="Y5578" s="3" t="s">
        <v>47</v>
      </c>
      <c r="Z5578" s="3" t="s">
        <v>47</v>
      </c>
      <c r="AA5578" s="3" t="s">
        <v>47</v>
      </c>
      <c r="AB5578" s="12" t="s">
        <v>47</v>
      </c>
      <c r="AC5578" s="3" t="s">
        <v>65</v>
      </c>
      <c r="AD5578" s="3" t="s">
        <v>47</v>
      </c>
      <c r="AE5578" s="3" t="s">
        <v>47</v>
      </c>
      <c r="AF5578" s="3" t="s">
        <v>47</v>
      </c>
      <c r="AG5578" s="3" t="s">
        <v>47</v>
      </c>
      <c r="AH5578" s="3" t="s">
        <v>47</v>
      </c>
      <c r="AI5578" s="3" t="s">
        <v>47</v>
      </c>
      <c r="AJ5578" s="3" t="s">
        <v>47</v>
      </c>
      <c r="AK5578" s="3" t="s">
        <v>47</v>
      </c>
      <c r="AL5578" s="3" t="s">
        <v>47</v>
      </c>
      <c r="AM5578" s="3" t="s">
        <v>47</v>
      </c>
      <c r="AN5578" s="3" t="s">
        <v>47</v>
      </c>
      <c r="AU5578" s="3">
        <v>1</v>
      </c>
      <c r="AV5578" s="3">
        <v>17</v>
      </c>
      <c r="AW5578" s="3">
        <v>1</v>
      </c>
      <c r="AX5578" s="3">
        <v>17</v>
      </c>
      <c r="AY5578" s="3">
        <v>100</v>
      </c>
      <c r="AZ5578" s="6" t="str">
        <f t="shared" si="613"/>
        <v>2754.3</v>
      </c>
      <c r="BC5578" s="12" t="s">
        <v>14320</v>
      </c>
      <c r="BJ5578" s="12">
        <f t="shared" si="614"/>
        <v>0</v>
      </c>
      <c r="BK5578" s="12">
        <f t="shared" si="615"/>
        <v>0</v>
      </c>
      <c r="BY5578" s="3" t="s">
        <v>14322</v>
      </c>
      <c r="CQ5578" s="3" t="str">
        <f>CONCATENATE(baseURL!$A$1,baseURL!$B$1,baseURL!$C$1,".",C5578,".",L5578,".pkl&amp;seq=",BC5578)</f>
        <v>http://proteomics.broadinstitute.org/millscripts/viewfeed.pl?side=xl&amp;cycle=1&amp;fixedMods=iaaC&amp;file=msdataSM/iPRG2012_nd/cpick_in/iPRG2012_nd.2754.3.3.pkl&amp;seq=NLLSVAYKNVLGAR</v>
      </c>
    </row>
    <row r="5579" spans="1:99" x14ac:dyDescent="0.2">
      <c r="A5579" s="3">
        <v>4140</v>
      </c>
      <c r="B5579" s="2" t="s">
        <v>14401</v>
      </c>
      <c r="C5579" s="2" t="s">
        <v>14402</v>
      </c>
      <c r="D5579" s="3">
        <v>14501</v>
      </c>
      <c r="E5579" s="3">
        <v>14485</v>
      </c>
      <c r="F5579" s="3">
        <v>57840</v>
      </c>
      <c r="G5579" s="3">
        <v>17238</v>
      </c>
      <c r="H5579" s="3">
        <v>49.409500000000001</v>
      </c>
      <c r="I5579" s="30">
        <v>571.80903000000001</v>
      </c>
      <c r="J5579" s="30">
        <v>571.80622540000002</v>
      </c>
      <c r="K5579" s="30">
        <v>2.8E-3</v>
      </c>
      <c r="L5579" s="3">
        <v>2</v>
      </c>
      <c r="M5579" s="3">
        <v>2</v>
      </c>
      <c r="N5579" s="10">
        <f t="shared" si="609"/>
        <v>1</v>
      </c>
      <c r="O5579" s="35">
        <v>2</v>
      </c>
      <c r="P5579" s="17"/>
      <c r="Q5579" s="40">
        <v>1142.60518</v>
      </c>
      <c r="R5579" s="40">
        <v>571.80623000000003</v>
      </c>
      <c r="S5579" s="18">
        <f t="shared" si="610"/>
        <v>4.8967637165815132</v>
      </c>
      <c r="T5579" s="18">
        <f t="shared" si="611"/>
        <v>-8.0446832681824471E-3</v>
      </c>
      <c r="U5579" s="18">
        <f t="shared" si="612"/>
        <v>-5.2465325601548825E-2</v>
      </c>
      <c r="V5579" s="30">
        <v>571.80619999999999</v>
      </c>
      <c r="W5579" s="3" t="s">
        <v>47</v>
      </c>
      <c r="X5579" s="3" t="s">
        <v>47</v>
      </c>
      <c r="Y5579" s="3" t="s">
        <v>47</v>
      </c>
      <c r="Z5579" s="3" t="s">
        <v>47</v>
      </c>
      <c r="AA5579" s="3" t="s">
        <v>48</v>
      </c>
      <c r="AB5579" s="12" t="s">
        <v>47</v>
      </c>
      <c r="AC5579" s="3" t="s">
        <v>47</v>
      </c>
      <c r="AD5579" s="3" t="s">
        <v>47</v>
      </c>
      <c r="AE5579" s="3" t="s">
        <v>47</v>
      </c>
      <c r="AF5579" s="3" t="s">
        <v>47</v>
      </c>
      <c r="AH5579" s="3" t="s">
        <v>47</v>
      </c>
      <c r="AI5579" s="3" t="s">
        <v>47</v>
      </c>
      <c r="AJ5579" s="3" t="s">
        <v>47</v>
      </c>
      <c r="AL5579" s="3" t="s">
        <v>47</v>
      </c>
      <c r="AN5579" s="3" t="s">
        <v>47</v>
      </c>
      <c r="AU5579" s="3">
        <v>0</v>
      </c>
      <c r="AV5579" s="3">
        <v>14</v>
      </c>
      <c r="AW5579" s="3">
        <v>1</v>
      </c>
      <c r="AX5579" s="3">
        <v>14</v>
      </c>
      <c r="AY5579" s="3">
        <v>100</v>
      </c>
      <c r="AZ5579" s="6" t="str">
        <f t="shared" si="613"/>
        <v>2754.5</v>
      </c>
      <c r="BC5579" s="12" t="s">
        <v>14187</v>
      </c>
      <c r="BJ5579" s="12">
        <f t="shared" si="614"/>
        <v>0</v>
      </c>
      <c r="BK5579" s="12">
        <f t="shared" si="615"/>
        <v>0</v>
      </c>
      <c r="CQ5579" s="3" t="str">
        <f>CONCATENATE(baseURL!$A$1,baseURL!$B$1,baseURL!$C$1,".",C5579,".",L5579,".pkl&amp;seq=",BC5579)</f>
        <v>http://proteomics.broadinstitute.org/millscripts/viewfeed.pl?side=xl&amp;cycle=1&amp;fixedMods=iaaC&amp;file=msdataSM/iPRG2012_nd/cpick_in/iPRG2012_nd.2754.5.2.pkl&amp;seq=NLDVSNLPSLA</v>
      </c>
    </row>
    <row r="5580" spans="1:99" x14ac:dyDescent="0.2">
      <c r="A5580" s="3">
        <v>4211</v>
      </c>
      <c r="B5580" s="2" t="s">
        <v>14403</v>
      </c>
      <c r="C5580" s="2" t="s">
        <v>14404</v>
      </c>
      <c r="D5580" s="3">
        <v>14502</v>
      </c>
      <c r="E5580" s="3">
        <v>14486</v>
      </c>
      <c r="F5580" s="3">
        <v>57841</v>
      </c>
      <c r="G5580" s="3">
        <v>17239</v>
      </c>
      <c r="H5580" s="3">
        <v>49.411999999999999</v>
      </c>
      <c r="I5580" s="30">
        <v>616.35023000000001</v>
      </c>
      <c r="J5580" s="30">
        <v>616.34570050000002</v>
      </c>
      <c r="K5580" s="30">
        <v>4.5300000000000002E-3</v>
      </c>
      <c r="L5580" s="3">
        <v>3</v>
      </c>
      <c r="M5580" s="3">
        <v>3</v>
      </c>
      <c r="N5580" s="10">
        <f t="shared" si="609"/>
        <v>1</v>
      </c>
      <c r="O5580" s="35">
        <v>3</v>
      </c>
      <c r="P5580" s="17"/>
      <c r="Q5580" s="40">
        <v>1847.0207700000001</v>
      </c>
      <c r="R5580" s="40">
        <v>616.34510999999998</v>
      </c>
      <c r="S5580" s="18">
        <f t="shared" si="610"/>
        <v>8.3070343496901309</v>
      </c>
      <c r="T5580" s="18">
        <f t="shared" si="611"/>
        <v>0.95806714527824055</v>
      </c>
      <c r="U5580" s="18">
        <f t="shared" si="612"/>
        <v>0.63276238216366509</v>
      </c>
      <c r="V5580" s="30">
        <v>616.34550000000002</v>
      </c>
      <c r="W5580" s="3" t="s">
        <v>47</v>
      </c>
      <c r="X5580" s="3" t="s">
        <v>47</v>
      </c>
      <c r="Y5580" s="3" t="s">
        <v>47</v>
      </c>
      <c r="Z5580" s="3" t="s">
        <v>47</v>
      </c>
      <c r="AA5580" s="3" t="s">
        <v>65</v>
      </c>
      <c r="AB5580" s="12" t="s">
        <v>47</v>
      </c>
      <c r="AC5580" s="3" t="s">
        <v>47</v>
      </c>
      <c r="AD5580" s="3" t="s">
        <v>47</v>
      </c>
      <c r="AE5580" s="3" t="s">
        <v>47</v>
      </c>
      <c r="AF5580" s="3" t="s">
        <v>47</v>
      </c>
      <c r="AG5580" s="3" t="s">
        <v>47</v>
      </c>
      <c r="AH5580" s="3" t="s">
        <v>47</v>
      </c>
      <c r="AI5580" s="3" t="s">
        <v>47</v>
      </c>
      <c r="AJ5580" s="3" t="s">
        <v>47</v>
      </c>
      <c r="AK5580" s="3" t="s">
        <v>47</v>
      </c>
      <c r="AL5580" s="3" t="s">
        <v>47</v>
      </c>
      <c r="AM5580" s="3" t="s">
        <v>47</v>
      </c>
      <c r="AN5580" s="3" t="s">
        <v>47</v>
      </c>
      <c r="AO5580" s="3" t="s">
        <v>52</v>
      </c>
      <c r="AU5580" s="3">
        <v>1</v>
      </c>
      <c r="AV5580" s="3">
        <v>17</v>
      </c>
      <c r="AW5580" s="3">
        <v>1</v>
      </c>
      <c r="AX5580" s="3">
        <v>17</v>
      </c>
      <c r="AY5580" s="3">
        <v>100</v>
      </c>
      <c r="AZ5580" s="6" t="str">
        <f t="shared" si="613"/>
        <v>2754.6</v>
      </c>
      <c r="BC5580" s="12" t="s">
        <v>14405</v>
      </c>
      <c r="BJ5580" s="12">
        <f t="shared" si="614"/>
        <v>0</v>
      </c>
      <c r="BK5580" s="12">
        <f t="shared" si="615"/>
        <v>0</v>
      </c>
      <c r="BW5580" s="3" t="s">
        <v>14406</v>
      </c>
      <c r="CQ5580" s="3" t="str">
        <f>CONCATENATE(baseURL!$A$1,baseURL!$B$1,baseURL!$C$1,".",C5580,".",L5580,".pkl&amp;seq=",BC5580)</f>
        <v>http://proteomics.broadinstitute.org/millscripts/viewfeed.pl?side=xl&amp;cycle=1&amp;fixedMods=iaaC&amp;file=msdataSM/iPRG2012_nd/cpick_in/iPRG2012_nd.2754.6.3.pkl&amp;seq=LVAARDPLGLTTLYMGR</v>
      </c>
    </row>
    <row r="5581" spans="1:99" x14ac:dyDescent="0.2">
      <c r="A5581" s="3">
        <v>2122</v>
      </c>
      <c r="B5581" s="2" t="s">
        <v>14407</v>
      </c>
      <c r="C5581" s="2" t="s">
        <v>14408</v>
      </c>
      <c r="D5581" s="3">
        <v>14503</v>
      </c>
      <c r="E5581" s="3">
        <v>14487</v>
      </c>
      <c r="F5581" s="3">
        <v>57842</v>
      </c>
      <c r="G5581" s="3">
        <v>17240</v>
      </c>
      <c r="H5581" s="3">
        <v>49.414499999999997</v>
      </c>
      <c r="I5581" s="30">
        <v>852.44170999999994</v>
      </c>
      <c r="J5581" s="30">
        <v>852.94793289999996</v>
      </c>
      <c r="K5581" s="30">
        <v>-0.50622</v>
      </c>
      <c r="L5581" s="3">
        <v>0</v>
      </c>
      <c r="M5581" s="3">
        <v>2</v>
      </c>
      <c r="N5581" s="10">
        <f t="shared" si="609"/>
        <v>1</v>
      </c>
      <c r="O5581" s="35">
        <v>2</v>
      </c>
      <c r="P5581" s="17"/>
      <c r="Q5581" s="40">
        <v>1703.8962799999999</v>
      </c>
      <c r="R5581" s="40">
        <v>852.45177999999999</v>
      </c>
      <c r="S5581" s="18">
        <f t="shared" si="610"/>
        <v>-11.812984894044735</v>
      </c>
      <c r="T5581" s="18">
        <f t="shared" si="611"/>
        <v>582.03045807467265</v>
      </c>
      <c r="U5581" s="18">
        <f t="shared" si="612"/>
        <v>-75.992568166191859</v>
      </c>
      <c r="V5581" s="30">
        <v>852.38699999999994</v>
      </c>
      <c r="X5581" s="3" t="s">
        <v>47</v>
      </c>
      <c r="Z5581" s="3" t="s">
        <v>47</v>
      </c>
      <c r="AA5581" s="3" t="s">
        <v>48</v>
      </c>
      <c r="AB5581" s="12" t="s">
        <v>47</v>
      </c>
      <c r="AC5581" s="3" t="s">
        <v>47</v>
      </c>
      <c r="AD5581" s="3" t="s">
        <v>47</v>
      </c>
      <c r="AE5581" s="3" t="s">
        <v>47</v>
      </c>
      <c r="AH5581" s="3" t="s">
        <v>47</v>
      </c>
      <c r="AI5581" s="3" t="s">
        <v>48</v>
      </c>
      <c r="AJ5581" s="3" t="s">
        <v>47</v>
      </c>
      <c r="AK5581" s="3" t="s">
        <v>47</v>
      </c>
      <c r="AU5581" s="3">
        <v>0</v>
      </c>
      <c r="AV5581" s="3">
        <v>9</v>
      </c>
      <c r="AW5581" s="3">
        <v>3</v>
      </c>
      <c r="AX5581" s="3">
        <v>5</v>
      </c>
      <c r="AY5581" s="3">
        <v>55.56</v>
      </c>
      <c r="AZ5581" s="6" t="str">
        <f t="shared" si="613"/>
        <v>2754.7</v>
      </c>
      <c r="BC5581" s="12" t="s">
        <v>14409</v>
      </c>
      <c r="BJ5581" s="12">
        <f t="shared" si="614"/>
        <v>0</v>
      </c>
      <c r="BK5581" s="12">
        <f t="shared" si="615"/>
        <v>0</v>
      </c>
      <c r="BP5581" s="3" t="s">
        <v>54</v>
      </c>
      <c r="BR5581" s="3" t="s">
        <v>54</v>
      </c>
      <c r="BV5581" s="3" t="s">
        <v>14410</v>
      </c>
      <c r="BY5581" s="3" t="s">
        <v>14411</v>
      </c>
      <c r="CA5581" s="3" t="s">
        <v>14410</v>
      </c>
      <c r="CD5581" s="3" t="s">
        <v>14410</v>
      </c>
      <c r="CQ5581" s="3" t="str">
        <f>CONCATENATE(baseURL!$A$1,baseURL!$B$1,baseURL!$C$1,".",C5581,".",L5581,".pkl&amp;seq=",BC5581,"&amp;varMods=Deamidated-N")</f>
        <v>http://proteomics.broadinstitute.org/millscripts/viewfeed.pl?side=xl&amp;cycle=1&amp;fixedMods=iaaC&amp;file=msdataSM/iPRG2012_nd/cpick_in/iPRG2012_nd.2754.7.0.pkl&amp;seq=YNELVNLTLPDGTVR&amp;varMods=Deamidated-N</v>
      </c>
    </row>
    <row r="5582" spans="1:99" x14ac:dyDescent="0.2">
      <c r="A5582" s="3">
        <v>6276</v>
      </c>
      <c r="B5582" s="2" t="s">
        <v>14412</v>
      </c>
      <c r="C5582" s="2" t="s">
        <v>14413</v>
      </c>
      <c r="D5582" s="3">
        <v>14504</v>
      </c>
      <c r="E5582" s="3">
        <v>14488</v>
      </c>
      <c r="F5582" s="3">
        <v>57857</v>
      </c>
      <c r="G5582" s="3">
        <v>17242</v>
      </c>
      <c r="H5582" s="3">
        <v>49.4238</v>
      </c>
      <c r="I5582" s="30">
        <v>694.39086999999995</v>
      </c>
      <c r="J5582" s="30">
        <v>694.39413979999995</v>
      </c>
      <c r="K5582" s="30">
        <v>-3.2699999999999999E-3</v>
      </c>
      <c r="L5582" s="3">
        <v>2</v>
      </c>
      <c r="M5582" s="3">
        <v>2</v>
      </c>
      <c r="N5582" s="10">
        <f t="shared" si="609"/>
        <v>1</v>
      </c>
      <c r="O5582" s="35">
        <v>2</v>
      </c>
      <c r="P5582" s="17"/>
      <c r="Q5582" s="40">
        <v>1387.78314</v>
      </c>
      <c r="R5582" s="40">
        <v>694.39521000000002</v>
      </c>
      <c r="S5582" s="18">
        <f t="shared" si="610"/>
        <v>-6.2500431131576732</v>
      </c>
      <c r="T5582" s="18">
        <f t="shared" si="611"/>
        <v>-1.541197267291005</v>
      </c>
      <c r="U5582" s="18">
        <f t="shared" si="612"/>
        <v>-1.4545031208737635</v>
      </c>
      <c r="V5582" s="30">
        <v>694.39419999999996</v>
      </c>
      <c r="W5582" s="3" t="s">
        <v>47</v>
      </c>
      <c r="X5582" s="3" t="s">
        <v>47</v>
      </c>
      <c r="Y5582" s="3" t="s">
        <v>47</v>
      </c>
      <c r="Z5582" s="3" t="s">
        <v>47</v>
      </c>
      <c r="AA5582" s="3" t="s">
        <v>48</v>
      </c>
      <c r="AB5582" s="12" t="s">
        <v>47</v>
      </c>
      <c r="AC5582" s="3" t="s">
        <v>47</v>
      </c>
      <c r="AD5582" s="3" t="s">
        <v>47</v>
      </c>
      <c r="AE5582" s="3" t="s">
        <v>47</v>
      </c>
      <c r="AF5582" s="3" t="s">
        <v>47</v>
      </c>
      <c r="AG5582" s="3" t="s">
        <v>47</v>
      </c>
      <c r="AH5582" s="3" t="s">
        <v>47</v>
      </c>
      <c r="AI5582" s="3" t="s">
        <v>47</v>
      </c>
      <c r="AJ5582" s="3" t="s">
        <v>47</v>
      </c>
      <c r="AK5582" s="3" t="s">
        <v>47</v>
      </c>
      <c r="AL5582" s="3" t="s">
        <v>47</v>
      </c>
      <c r="AN5582" s="3" t="s">
        <v>47</v>
      </c>
      <c r="AU5582" s="3">
        <v>0</v>
      </c>
      <c r="AV5582" s="3">
        <v>16</v>
      </c>
      <c r="AW5582" s="3">
        <v>1</v>
      </c>
      <c r="AX5582" s="3">
        <v>16</v>
      </c>
      <c r="AY5582" s="3">
        <v>100</v>
      </c>
      <c r="AZ5582" s="6" t="str">
        <f t="shared" si="613"/>
        <v>2755.1</v>
      </c>
      <c r="BC5582" s="12" t="s">
        <v>14414</v>
      </c>
      <c r="BJ5582" s="12">
        <f t="shared" si="614"/>
        <v>0</v>
      </c>
      <c r="BK5582" s="12">
        <f t="shared" si="615"/>
        <v>0</v>
      </c>
      <c r="CQ5582" s="3" t="str">
        <f>CONCATENATE(baseURL!$A$1,baseURL!$B$1,baseURL!$C$1,".",C5582,".",L5582,".pkl&amp;seq=",BC5582)</f>
        <v>http://proteomics.broadinstitute.org/millscripts/viewfeed.pl?side=xl&amp;cycle=1&amp;fixedMods=iaaC&amp;file=msdataSM/iPRG2012_nd/cpick_in/iPRG2012_nd.2755.1.2.pkl&amp;seq=YLDLEAPVQLVK</v>
      </c>
    </row>
    <row r="5583" spans="1:99" x14ac:dyDescent="0.2">
      <c r="A5583" s="3">
        <v>4635</v>
      </c>
      <c r="B5583" s="2" t="s">
        <v>14415</v>
      </c>
      <c r="C5583" s="2" t="s">
        <v>14416</v>
      </c>
      <c r="D5583" s="3">
        <v>14505</v>
      </c>
      <c r="E5583" s="3">
        <v>14489</v>
      </c>
      <c r="F5583" s="3">
        <v>57858</v>
      </c>
      <c r="G5583" s="3">
        <v>17243</v>
      </c>
      <c r="H5583" s="3">
        <v>49.426299999999998</v>
      </c>
      <c r="I5583" s="30">
        <v>706.34346000000005</v>
      </c>
      <c r="J5583" s="30">
        <v>706.34419820000005</v>
      </c>
      <c r="K5583" s="30">
        <v>-7.3999999999999999E-4</v>
      </c>
      <c r="L5583" s="3">
        <v>0</v>
      </c>
      <c r="M5583" s="3">
        <v>2</v>
      </c>
      <c r="N5583" s="10">
        <f t="shared" si="609"/>
        <v>1</v>
      </c>
      <c r="O5583" s="35">
        <v>2</v>
      </c>
      <c r="P5583" s="17"/>
      <c r="Q5583" s="40">
        <v>1411.6852200000001</v>
      </c>
      <c r="R5583" s="40">
        <v>706.34625000000005</v>
      </c>
      <c r="S5583" s="18">
        <f t="shared" si="610"/>
        <v>-3.949904172358119</v>
      </c>
      <c r="T5583" s="18">
        <f t="shared" si="611"/>
        <v>-2.9048076633858009</v>
      </c>
      <c r="U5583" s="18">
        <f t="shared" si="612"/>
        <v>-2.90225933818413</v>
      </c>
      <c r="V5583" s="30">
        <v>706.3442</v>
      </c>
      <c r="W5583" s="3" t="s">
        <v>47</v>
      </c>
      <c r="X5583" s="3" t="s">
        <v>47</v>
      </c>
      <c r="Y5583" s="3" t="s">
        <v>47</v>
      </c>
      <c r="Z5583" s="3" t="s">
        <v>47</v>
      </c>
      <c r="AA5583" s="3" t="s">
        <v>47</v>
      </c>
      <c r="AB5583" s="12" t="s">
        <v>47</v>
      </c>
      <c r="AC5583" s="3" t="s">
        <v>47</v>
      </c>
      <c r="AD5583" s="3" t="s">
        <v>47</v>
      </c>
      <c r="AE5583" s="3" t="s">
        <v>47</v>
      </c>
      <c r="AG5583" s="3" t="s">
        <v>47</v>
      </c>
      <c r="AI5583" s="3" t="s">
        <v>47</v>
      </c>
      <c r="AK5583" s="3" t="s">
        <v>47</v>
      </c>
      <c r="AL5583" s="3" t="s">
        <v>47</v>
      </c>
      <c r="AM5583" s="3" t="s">
        <v>47</v>
      </c>
      <c r="AU5583" s="3">
        <v>0</v>
      </c>
      <c r="AV5583" s="3">
        <v>14</v>
      </c>
      <c r="AW5583" s="3">
        <v>1</v>
      </c>
      <c r="AX5583" s="3">
        <v>14</v>
      </c>
      <c r="AY5583" s="3">
        <v>100</v>
      </c>
      <c r="AZ5583" s="6" t="str">
        <f t="shared" si="613"/>
        <v>2755.2</v>
      </c>
      <c r="BC5583" s="12" t="s">
        <v>14299</v>
      </c>
      <c r="BJ5583" s="12">
        <f t="shared" si="614"/>
        <v>0</v>
      </c>
      <c r="BK5583" s="12">
        <f t="shared" si="615"/>
        <v>0</v>
      </c>
      <c r="CQ5583" s="3" t="str">
        <f>CONCATENATE(baseURL!$A$1,baseURL!$B$1,baseURL!$C$1,".",C5583,".",L5583,".pkl&amp;seq=",BC5583)</f>
        <v>http://proteomics.broadinstitute.org/millscripts/viewfeed.pl?side=xl&amp;cycle=1&amp;fixedMods=iaaC&amp;file=msdataSM/iPRG2012_nd/cpick_in/iPRG2012_nd.2755.2.0.pkl&amp;seq=AEELNLSGEFFR</v>
      </c>
    </row>
    <row r="5584" spans="1:99" x14ac:dyDescent="0.2">
      <c r="A5584" s="3">
        <v>6744</v>
      </c>
      <c r="B5584" s="2" t="s">
        <v>14417</v>
      </c>
      <c r="C5584" s="2" t="s">
        <v>14392</v>
      </c>
      <c r="D5584" s="3">
        <v>14506</v>
      </c>
      <c r="E5584" s="3">
        <v>14490</v>
      </c>
      <c r="F5584" s="3">
        <v>57859</v>
      </c>
      <c r="G5584" s="3">
        <v>17244</v>
      </c>
      <c r="H5584" s="3">
        <v>49.428800000000003</v>
      </c>
      <c r="I5584" s="30">
        <v>758.70793000000003</v>
      </c>
      <c r="J5584" s="30">
        <v>758.71427840000001</v>
      </c>
      <c r="K5584" s="30">
        <v>-6.3499999999999997E-3</v>
      </c>
      <c r="L5584" s="3">
        <v>0</v>
      </c>
      <c r="M5584" s="3">
        <v>3</v>
      </c>
      <c r="N5584" s="10">
        <f t="shared" si="609"/>
        <v>1</v>
      </c>
      <c r="O5584" s="35">
        <v>3</v>
      </c>
      <c r="P5584" s="17"/>
      <c r="Q5584" s="40">
        <v>2274.1248300000002</v>
      </c>
      <c r="R5584" s="40">
        <v>758.71312999999998</v>
      </c>
      <c r="S5584" s="18">
        <f t="shared" si="610"/>
        <v>-6.8537103080649846</v>
      </c>
      <c r="T5584" s="18">
        <f t="shared" si="611"/>
        <v>1.5136155611722302</v>
      </c>
      <c r="U5584" s="18">
        <f t="shared" si="612"/>
        <v>1.410282698056107</v>
      </c>
      <c r="V5584" s="30">
        <v>758.71420000000001</v>
      </c>
      <c r="W5584" s="3" t="s">
        <v>47</v>
      </c>
      <c r="X5584" s="3" t="s">
        <v>47</v>
      </c>
      <c r="Y5584" s="3" t="s">
        <v>47</v>
      </c>
      <c r="Z5584" s="3" t="s">
        <v>47</v>
      </c>
      <c r="AA5584" s="3" t="s">
        <v>48</v>
      </c>
      <c r="AB5584" s="12" t="s">
        <v>47</v>
      </c>
      <c r="AC5584" s="3" t="s">
        <v>47</v>
      </c>
      <c r="AD5584" s="3" t="s">
        <v>47</v>
      </c>
      <c r="AE5584" s="3" t="s">
        <v>47</v>
      </c>
      <c r="AF5584" s="3" t="s">
        <v>47</v>
      </c>
      <c r="AG5584" s="3" t="s">
        <v>48</v>
      </c>
      <c r="AI5584" s="3" t="s">
        <v>47</v>
      </c>
      <c r="AK5584" s="3" t="s">
        <v>47</v>
      </c>
      <c r="AL5584" s="3" t="s">
        <v>47</v>
      </c>
      <c r="AN5584" s="3" t="s">
        <v>47</v>
      </c>
      <c r="AU5584" s="3">
        <v>0</v>
      </c>
      <c r="AV5584" s="3">
        <v>13</v>
      </c>
      <c r="AW5584" s="3">
        <v>1</v>
      </c>
      <c r="AX5584" s="3">
        <v>13</v>
      </c>
      <c r="AY5584" s="3">
        <v>100</v>
      </c>
      <c r="AZ5584" s="6" t="str">
        <f t="shared" si="613"/>
        <v>2755.3</v>
      </c>
      <c r="BC5584" s="12" t="s">
        <v>14418</v>
      </c>
      <c r="BJ5584" s="12">
        <f t="shared" si="614"/>
        <v>0</v>
      </c>
      <c r="BK5584" s="12">
        <f t="shared" si="615"/>
        <v>0</v>
      </c>
      <c r="CQ5584" s="3" t="str">
        <f>CONCATENATE(baseURL!$A$1,baseURL!$B$1,baseURL!$C$1,".",C5584,".",L5584,".pkl&amp;seq=",BC5584)</f>
        <v>http://proteomics.broadinstitute.org/millscripts/viewfeed.pl?side=xl&amp;cycle=1&amp;fixedMods=iaaC&amp;file=msdataSM/iPRG2012_nd/cpick_in/iPRG2012_nd.2755.3.0.pkl&amp;seq=KVSSASAAASESDVAKQLASFGY</v>
      </c>
    </row>
    <row r="5585" spans="1:95" x14ac:dyDescent="0.2">
      <c r="A5585" s="3">
        <v>608</v>
      </c>
      <c r="B5585" s="2" t="s">
        <v>14419</v>
      </c>
      <c r="C5585" s="2" t="s">
        <v>14396</v>
      </c>
      <c r="D5585" s="3">
        <v>14507</v>
      </c>
      <c r="E5585" s="3">
        <v>14491</v>
      </c>
      <c r="F5585" s="3">
        <v>57860</v>
      </c>
      <c r="G5585" s="3">
        <v>17245</v>
      </c>
      <c r="H5585" s="3">
        <v>49.4313</v>
      </c>
      <c r="I5585" s="30">
        <v>911.93003999999996</v>
      </c>
      <c r="J5585" s="30">
        <v>911.92855789999999</v>
      </c>
      <c r="K5585" s="30">
        <v>1.48E-3</v>
      </c>
      <c r="L5585" s="3">
        <v>0</v>
      </c>
      <c r="M5585" s="3">
        <v>2</v>
      </c>
      <c r="N5585" s="10">
        <f t="shared" si="609"/>
        <v>1</v>
      </c>
      <c r="O5585" s="35">
        <v>2</v>
      </c>
      <c r="P5585" s="17"/>
      <c r="Q5585" s="40">
        <v>1822.8606199999999</v>
      </c>
      <c r="R5585" s="40">
        <v>911.93394999999998</v>
      </c>
      <c r="S5585" s="18">
        <f t="shared" si="610"/>
        <v>-4.287591223047408</v>
      </c>
      <c r="T5585" s="18">
        <f t="shared" si="611"/>
        <v>-5.9128185763832688</v>
      </c>
      <c r="U5585" s="18">
        <f t="shared" si="612"/>
        <v>-5.976310016746476</v>
      </c>
      <c r="V5585" s="30">
        <v>911.92849999999999</v>
      </c>
      <c r="X5585" s="3" t="s">
        <v>47</v>
      </c>
      <c r="Y5585" s="3" t="s">
        <v>47</v>
      </c>
      <c r="Z5585" s="3" t="s">
        <v>47</v>
      </c>
      <c r="AA5585" s="3" t="s">
        <v>48</v>
      </c>
      <c r="AB5585" s="12" t="s">
        <v>47</v>
      </c>
      <c r="AC5585" s="3" t="s">
        <v>47</v>
      </c>
      <c r="AD5585" s="3" t="s">
        <v>47</v>
      </c>
      <c r="AE5585" s="3" t="s">
        <v>47</v>
      </c>
      <c r="AF5585" s="3" t="s">
        <v>47</v>
      </c>
      <c r="AG5585" s="3" t="s">
        <v>47</v>
      </c>
      <c r="AH5585" s="3" t="s">
        <v>47</v>
      </c>
      <c r="AK5585" s="3" t="s">
        <v>47</v>
      </c>
      <c r="AL5585" s="3" t="s">
        <v>47</v>
      </c>
      <c r="AO5585" s="3" t="s">
        <v>47</v>
      </c>
      <c r="AP5585" s="3" t="s">
        <v>47</v>
      </c>
      <c r="AQ5585" s="3" t="s">
        <v>47</v>
      </c>
      <c r="AU5585" s="3">
        <v>0</v>
      </c>
      <c r="AV5585" s="3">
        <v>15</v>
      </c>
      <c r="AW5585" s="3">
        <v>1</v>
      </c>
      <c r="AX5585" s="3">
        <v>15</v>
      </c>
      <c r="AY5585" s="3">
        <v>100</v>
      </c>
      <c r="AZ5585" s="6" t="str">
        <f t="shared" si="613"/>
        <v>2755.4</v>
      </c>
      <c r="BB5585" s="12" t="s">
        <v>79</v>
      </c>
      <c r="BC5585" s="12" t="s">
        <v>14420</v>
      </c>
      <c r="BJ5585" s="12">
        <f t="shared" si="614"/>
        <v>0</v>
      </c>
      <c r="BK5585" s="12">
        <f t="shared" si="615"/>
        <v>0</v>
      </c>
      <c r="CQ5585" s="3" t="str">
        <f>CONCATENATE(baseURL!$A$1,baseURL!$B$1,"+Acetyl",baseURL!$C$1,".",C5585,".",L5585,".pkl&amp;seq=",BC5585)</f>
        <v>http://proteomics.broadinstitute.org/millscripts/viewfeed.pl?side=xl&amp;cycle=1&amp;fixedMods=iaaC+Acetyl&amp;file=msdataSM/iPRG2012_nd/cpick_in/iPRG2012_nd.2755.4.0.pkl&amp;seq=SQVYFDVEADGQPLGR</v>
      </c>
    </row>
    <row r="5586" spans="1:95" x14ac:dyDescent="0.2">
      <c r="A5586" s="3">
        <v>1817</v>
      </c>
      <c r="B5586" s="2" t="s">
        <v>14421</v>
      </c>
      <c r="C5586" s="2" t="s">
        <v>14398</v>
      </c>
      <c r="D5586" s="3">
        <v>14508</v>
      </c>
      <c r="E5586" s="3">
        <v>14492</v>
      </c>
      <c r="F5586" s="3">
        <v>57861</v>
      </c>
      <c r="G5586" s="3">
        <v>17246</v>
      </c>
      <c r="H5586" s="3">
        <v>49.434699999999999</v>
      </c>
      <c r="I5586" s="30">
        <v>912.93156999999997</v>
      </c>
      <c r="J5586" s="30">
        <v>912.43219839999995</v>
      </c>
      <c r="K5586" s="30">
        <v>0.49936999999999998</v>
      </c>
      <c r="L5586" s="3">
        <v>0</v>
      </c>
      <c r="M5586" s="3">
        <v>2</v>
      </c>
      <c r="N5586" s="10">
        <f t="shared" si="609"/>
        <v>1</v>
      </c>
      <c r="O5586" s="35">
        <v>2</v>
      </c>
      <c r="P5586" s="17"/>
      <c r="Q5586" s="40">
        <v>1823.8446300000001</v>
      </c>
      <c r="R5586" s="40">
        <v>912.42596000000003</v>
      </c>
      <c r="S5586" s="18">
        <f t="shared" si="610"/>
        <v>554.13811329955286</v>
      </c>
      <c r="T5586" s="18">
        <f t="shared" si="611"/>
        <v>6.8371575047202739</v>
      </c>
      <c r="U5586" s="18">
        <f t="shared" si="612"/>
        <v>6.838911071682241</v>
      </c>
      <c r="V5586" s="30">
        <v>912.43219999999997</v>
      </c>
      <c r="W5586" s="3" t="s">
        <v>47</v>
      </c>
      <c r="Z5586" s="3" t="s">
        <v>47</v>
      </c>
      <c r="AA5586" s="3" t="s">
        <v>48</v>
      </c>
      <c r="AB5586" s="12" t="s">
        <v>47</v>
      </c>
      <c r="AC5586" s="3" t="s">
        <v>47</v>
      </c>
      <c r="AD5586" s="3" t="s">
        <v>47</v>
      </c>
      <c r="AE5586" s="3" t="s">
        <v>47</v>
      </c>
      <c r="AG5586" s="3" t="s">
        <v>47</v>
      </c>
      <c r="AL5586" s="3" t="s">
        <v>52</v>
      </c>
      <c r="AO5586" s="3" t="s">
        <v>47</v>
      </c>
      <c r="AQ5586" s="3" t="s">
        <v>47</v>
      </c>
      <c r="AU5586" s="3">
        <v>0</v>
      </c>
      <c r="AV5586" s="3">
        <v>9</v>
      </c>
      <c r="AW5586" s="3">
        <v>2</v>
      </c>
      <c r="AX5586" s="3">
        <v>6</v>
      </c>
      <c r="AY5586" s="3">
        <v>66.67</v>
      </c>
      <c r="AZ5586" s="6" t="str">
        <f t="shared" si="613"/>
        <v>2755.5</v>
      </c>
      <c r="BB5586" s="12" t="s">
        <v>79</v>
      </c>
      <c r="BC5586" s="12" t="s">
        <v>14422</v>
      </c>
      <c r="BJ5586" s="12">
        <f t="shared" si="614"/>
        <v>0</v>
      </c>
      <c r="BK5586" s="12">
        <f t="shared" si="615"/>
        <v>0</v>
      </c>
      <c r="BO5586" s="3" t="s">
        <v>54</v>
      </c>
      <c r="BP5586" s="3" t="s">
        <v>54</v>
      </c>
      <c r="BR5586" s="3" t="s">
        <v>54</v>
      </c>
      <c r="BS5586" s="3" t="s">
        <v>14423</v>
      </c>
      <c r="BX5586" s="3" t="s">
        <v>14423</v>
      </c>
      <c r="BZ5586" s="3" t="s">
        <v>14423</v>
      </c>
      <c r="CQ5586" s="3" t="str">
        <f>CONCATENATE(baseURL!$A$1,baseURL!$B$1,"+Acetyl",baseURL!$C$1,".",C5586,".",L5586,".pkl&amp;seq=",BC5586,"&amp;varMods=Deamidated-Q+Deamidated-N")</f>
        <v>http://proteomics.broadinstitute.org/millscripts/viewfeed.pl?side=xl&amp;cycle=1&amp;fixedMods=iaaC+Acetyl&amp;file=msdataSM/iPRG2012_nd/cpick_in/iPRG2012_nd.2755.5.0.pkl&amp;seq=SQVYFDVEADGqPLGR&amp;varMods=Deamidated-Q+Deamidated-N</v>
      </c>
    </row>
    <row r="5587" spans="1:95" x14ac:dyDescent="0.2">
      <c r="A5587" s="3">
        <v>2016</v>
      </c>
      <c r="B5587" s="2" t="s">
        <v>14424</v>
      </c>
      <c r="C5587" s="2" t="s">
        <v>14401</v>
      </c>
      <c r="D5587" s="3">
        <v>14509</v>
      </c>
      <c r="E5587" s="3">
        <v>14493</v>
      </c>
      <c r="F5587" s="3">
        <v>57862</v>
      </c>
      <c r="G5587" s="3">
        <v>17247</v>
      </c>
      <c r="H5587" s="3">
        <v>49.438000000000002</v>
      </c>
      <c r="I5587" s="30">
        <v>916.96429999999998</v>
      </c>
      <c r="J5587" s="30">
        <v>916.96429499999999</v>
      </c>
      <c r="K5587" s="30">
        <v>0</v>
      </c>
      <c r="L5587" s="3">
        <v>0</v>
      </c>
      <c r="M5587" s="3">
        <v>0</v>
      </c>
      <c r="N5587" s="10">
        <f t="shared" si="609"/>
        <v>1</v>
      </c>
      <c r="O5587" s="35">
        <v>2</v>
      </c>
      <c r="P5587" s="17"/>
      <c r="Q5587" s="40">
        <v>1832.92111</v>
      </c>
      <c r="R5587" s="40">
        <v>916.96419000000003</v>
      </c>
      <c r="S5587" s="18">
        <f t="shared" si="610"/>
        <v>0.11996106407345129</v>
      </c>
      <c r="T5587" s="18">
        <f t="shared" si="611"/>
        <v>0.11450828844502003</v>
      </c>
      <c r="U5587" s="18">
        <f t="shared" si="612"/>
        <v>1.0905551256862524E-2</v>
      </c>
      <c r="V5587" s="30">
        <v>916.96420000000001</v>
      </c>
      <c r="W5587" s="3" t="s">
        <v>47</v>
      </c>
      <c r="X5587" s="3" t="s">
        <v>47</v>
      </c>
      <c r="Y5587" s="3" t="s">
        <v>47</v>
      </c>
      <c r="Z5587" s="3" t="s">
        <v>47</v>
      </c>
      <c r="AA5587" s="3" t="s">
        <v>47</v>
      </c>
      <c r="AB5587" s="12" t="s">
        <v>47</v>
      </c>
      <c r="AC5587" s="3" t="s">
        <v>52</v>
      </c>
      <c r="AD5587" s="3" t="s">
        <v>47</v>
      </c>
      <c r="AE5587" s="3" t="s">
        <v>48</v>
      </c>
      <c r="AF5587" s="3" t="s">
        <v>52</v>
      </c>
      <c r="AG5587" s="3" t="s">
        <v>47</v>
      </c>
      <c r="AH5587" s="3" t="s">
        <v>48</v>
      </c>
      <c r="AI5587" s="3" t="s">
        <v>47</v>
      </c>
      <c r="AL5587" s="3" t="s">
        <v>48</v>
      </c>
      <c r="AO5587" s="3" t="s">
        <v>48</v>
      </c>
      <c r="AU5587" s="3">
        <v>0</v>
      </c>
      <c r="AV5587" s="3">
        <v>9</v>
      </c>
      <c r="AW5587" s="3">
        <v>1</v>
      </c>
      <c r="AX5587" s="3">
        <v>9</v>
      </c>
      <c r="AY5587" s="3">
        <v>100</v>
      </c>
      <c r="AZ5587" s="6" t="str">
        <f t="shared" si="613"/>
        <v>2755.6</v>
      </c>
      <c r="BB5587" s="12" t="s">
        <v>79</v>
      </c>
      <c r="BC5587" s="12" t="s">
        <v>14069</v>
      </c>
      <c r="BJ5587" s="12">
        <f t="shared" si="614"/>
        <v>0</v>
      </c>
      <c r="BK5587" s="12">
        <f t="shared" si="615"/>
        <v>0</v>
      </c>
      <c r="CQ5587" s="3" t="str">
        <f>CONCATENATE(baseURL!$A$1,baseURL!$B$1,"+Acetyl",baseURL!$C$1,".",C5587,".",L5587,".pkl&amp;seq=",BC5587)</f>
        <v>http://proteomics.broadinstitute.org/millscripts/viewfeed.pl?side=xl&amp;cycle=1&amp;fixedMods=iaaC+Acetyl&amp;file=msdataSM/iPRG2012_nd/cpick_in/iPRG2012_nd.2755.6.0.pkl&amp;seq=MENDKGQLVELYVPR</v>
      </c>
    </row>
    <row r="5588" spans="1:95" x14ac:dyDescent="0.2">
      <c r="A5588" s="3">
        <v>6157</v>
      </c>
      <c r="B5588" s="2" t="s">
        <v>14425</v>
      </c>
      <c r="C5588" s="2" t="s">
        <v>14415</v>
      </c>
      <c r="D5588" s="3">
        <v>14512</v>
      </c>
      <c r="E5588" s="3">
        <v>14496</v>
      </c>
      <c r="F5588" s="3">
        <v>57880</v>
      </c>
      <c r="G5588" s="3">
        <v>17251</v>
      </c>
      <c r="H5588" s="3">
        <v>49.461599999999997</v>
      </c>
      <c r="I5588" s="30">
        <v>619.01157000000001</v>
      </c>
      <c r="J5588" s="30">
        <v>619.65548209999997</v>
      </c>
      <c r="K5588" s="30">
        <v>-0.64390999999999998</v>
      </c>
      <c r="L5588" s="3">
        <v>0</v>
      </c>
      <c r="M5588" s="3">
        <v>3</v>
      </c>
      <c r="N5588" s="10">
        <f t="shared" si="609"/>
        <v>1</v>
      </c>
      <c r="O5588" s="35">
        <v>3</v>
      </c>
      <c r="P5588" s="17"/>
      <c r="Q5588" s="40">
        <v>1856.9534699999999</v>
      </c>
      <c r="R5588" s="40">
        <v>619.65601000000004</v>
      </c>
      <c r="S5588" s="18">
        <f t="shared" si="610"/>
        <v>-1039.9963683076865</v>
      </c>
      <c r="T5588" s="18">
        <f t="shared" si="611"/>
        <v>-0.85192427983637031</v>
      </c>
      <c r="U5588" s="18">
        <f t="shared" si="612"/>
        <v>-0.82303728495527029</v>
      </c>
      <c r="V5588" s="30">
        <v>619.65549999999996</v>
      </c>
      <c r="W5588" s="3" t="s">
        <v>47</v>
      </c>
      <c r="X5588" s="3" t="s">
        <v>47</v>
      </c>
      <c r="Y5588" s="3" t="s">
        <v>47</v>
      </c>
      <c r="Z5588" s="3" t="s">
        <v>47</v>
      </c>
      <c r="AA5588" s="3" t="s">
        <v>47</v>
      </c>
      <c r="AB5588" s="12" t="s">
        <v>47</v>
      </c>
      <c r="AC5588" s="3" t="s">
        <v>47</v>
      </c>
      <c r="AD5588" s="3" t="s">
        <v>47</v>
      </c>
      <c r="AE5588" s="3" t="s">
        <v>47</v>
      </c>
      <c r="AG5588" s="3" t="s">
        <v>52</v>
      </c>
      <c r="AH5588" s="3" t="s">
        <v>47</v>
      </c>
      <c r="AI5588" s="3" t="s">
        <v>47</v>
      </c>
      <c r="AK5588" s="3" t="s">
        <v>47</v>
      </c>
      <c r="AL5588" s="3" t="s">
        <v>48</v>
      </c>
      <c r="AN5588" s="3" t="s">
        <v>47</v>
      </c>
      <c r="AU5588" s="3">
        <v>0</v>
      </c>
      <c r="AV5588" s="3">
        <v>13</v>
      </c>
      <c r="AW5588" s="3">
        <v>1</v>
      </c>
      <c r="AX5588" s="3">
        <v>13</v>
      </c>
      <c r="AY5588" s="3">
        <v>100</v>
      </c>
      <c r="AZ5588" s="6" t="str">
        <f t="shared" si="613"/>
        <v>2756.3</v>
      </c>
      <c r="BC5588" s="12" t="s">
        <v>14426</v>
      </c>
      <c r="BJ5588" s="12">
        <f t="shared" si="614"/>
        <v>0</v>
      </c>
      <c r="BK5588" s="12">
        <f t="shared" si="615"/>
        <v>0</v>
      </c>
      <c r="CQ5588" s="3" t="str">
        <f>CONCATENATE(baseURL!$A$1,baseURL!$B$1,baseURL!$C$1,".",C5588,".",L5588,".pkl&amp;seq=",BC5588)</f>
        <v>http://proteomics.broadinstitute.org/millscripts/viewfeed.pl?side=xl&amp;cycle=1&amp;fixedMods=iaaC&amp;file=msdataSM/iPRG2012_nd/cpick_in/iPRG2012_nd.2756.3.0.pkl&amp;seq=GPVRENDLLVLMESER</v>
      </c>
    </row>
    <row r="5589" spans="1:95" x14ac:dyDescent="0.2">
      <c r="A5589" s="3">
        <v>3562</v>
      </c>
      <c r="B5589" s="2" t="s">
        <v>14427</v>
      </c>
      <c r="C5589" s="2" t="s">
        <v>14428</v>
      </c>
      <c r="D5589" s="3">
        <v>14515</v>
      </c>
      <c r="E5589" s="3">
        <v>14499</v>
      </c>
      <c r="F5589" s="3">
        <v>57901</v>
      </c>
      <c r="G5589" s="3">
        <v>17255</v>
      </c>
      <c r="H5589" s="3">
        <v>49.475900000000003</v>
      </c>
      <c r="I5589" s="30">
        <v>612.70124999999996</v>
      </c>
      <c r="J5589" s="30">
        <v>612.69587030000002</v>
      </c>
      <c r="K5589" s="30">
        <v>5.3800000000000002E-3</v>
      </c>
      <c r="L5589" s="3">
        <v>0</v>
      </c>
      <c r="M5589" s="3">
        <v>3</v>
      </c>
      <c r="N5589" s="10">
        <f t="shared" si="609"/>
        <v>1</v>
      </c>
      <c r="O5589" s="35">
        <v>3</v>
      </c>
      <c r="P5589" s="17"/>
      <c r="Q5589" s="40">
        <v>1836.07016</v>
      </c>
      <c r="R5589" s="40">
        <v>612.69489999999996</v>
      </c>
      <c r="S5589" s="18">
        <f t="shared" si="610"/>
        <v>10.364049056059772</v>
      </c>
      <c r="T5589" s="18">
        <f t="shared" si="611"/>
        <v>1.5836593385430615</v>
      </c>
      <c r="U5589" s="18">
        <f t="shared" si="612"/>
        <v>1.6321337097632771</v>
      </c>
      <c r="V5589" s="30">
        <v>612.69590000000005</v>
      </c>
      <c r="W5589" s="3" t="s">
        <v>47</v>
      </c>
      <c r="X5589" s="3" t="s">
        <v>47</v>
      </c>
      <c r="Y5589" s="3" t="s">
        <v>47</v>
      </c>
      <c r="Z5589" s="3" t="s">
        <v>47</v>
      </c>
      <c r="AA5589" s="3" t="s">
        <v>47</v>
      </c>
      <c r="AB5589" s="12" t="s">
        <v>47</v>
      </c>
      <c r="AC5589" s="3" t="s">
        <v>47</v>
      </c>
      <c r="AD5589" s="3" t="s">
        <v>47</v>
      </c>
      <c r="AE5589" s="3" t="s">
        <v>47</v>
      </c>
      <c r="AF5589" s="3" t="s">
        <v>47</v>
      </c>
      <c r="AH5589" s="3" t="s">
        <v>47</v>
      </c>
      <c r="AI5589" s="3" t="s">
        <v>47</v>
      </c>
      <c r="AK5589" s="3" t="s">
        <v>47</v>
      </c>
      <c r="AL5589" s="3" t="s">
        <v>47</v>
      </c>
      <c r="AM5589" s="3" t="s">
        <v>47</v>
      </c>
      <c r="AN5589" s="3" t="s">
        <v>47</v>
      </c>
      <c r="AU5589" s="3">
        <v>0</v>
      </c>
      <c r="AV5589" s="3">
        <v>16</v>
      </c>
      <c r="AW5589" s="3">
        <v>1</v>
      </c>
      <c r="AX5589" s="3">
        <v>16</v>
      </c>
      <c r="AY5589" s="3">
        <v>100</v>
      </c>
      <c r="AZ5589" s="6" t="str">
        <f t="shared" si="613"/>
        <v>2757.3</v>
      </c>
      <c r="BC5589" s="12" t="s">
        <v>14429</v>
      </c>
      <c r="BJ5589" s="12">
        <f t="shared" si="614"/>
        <v>0</v>
      </c>
      <c r="BK5589" s="12">
        <f t="shared" si="615"/>
        <v>0</v>
      </c>
      <c r="CQ5589" s="3" t="str">
        <f>CONCATENATE(baseURL!$A$1,baseURL!$B$1,baseURL!$C$1,".",C5589,".",L5589,".pkl&amp;seq=",BC5589)</f>
        <v>http://proteomics.broadinstitute.org/millscripts/viewfeed.pl?side=xl&amp;cycle=1&amp;fixedMods=iaaC&amp;file=msdataSM/iPRG2012_nd/cpick_in/iPRG2012_nd.2757.3.0.pkl&amp;seq=VLAATNRVDVLDPALLR</v>
      </c>
    </row>
    <row r="5590" spans="1:95" x14ac:dyDescent="0.2">
      <c r="A5590" s="3">
        <v>3652</v>
      </c>
      <c r="B5590" s="2" t="s">
        <v>14430</v>
      </c>
      <c r="C5590" s="2" t="s">
        <v>14431</v>
      </c>
      <c r="D5590" s="3">
        <v>14519</v>
      </c>
      <c r="E5590" s="3">
        <v>14503</v>
      </c>
      <c r="F5590" s="3">
        <v>57920</v>
      </c>
      <c r="G5590" s="3">
        <v>17260</v>
      </c>
      <c r="H5590" s="3">
        <v>49.496899999999997</v>
      </c>
      <c r="I5590" s="30">
        <v>478.27697999999998</v>
      </c>
      <c r="J5590" s="30">
        <v>478.02747870000002</v>
      </c>
      <c r="K5590" s="30">
        <v>0.2495</v>
      </c>
      <c r="L5590" s="3">
        <v>0</v>
      </c>
      <c r="M5590" s="3">
        <v>4</v>
      </c>
      <c r="N5590" s="10">
        <f t="shared" si="609"/>
        <v>1</v>
      </c>
      <c r="O5590" s="35">
        <v>4</v>
      </c>
      <c r="P5590" s="17"/>
      <c r="Q5590" s="40">
        <v>1909.08403</v>
      </c>
      <c r="R5590" s="40">
        <v>478.02647000000002</v>
      </c>
      <c r="S5590" s="18">
        <f t="shared" si="610"/>
        <v>524.05047779040967</v>
      </c>
      <c r="T5590" s="18">
        <f t="shared" si="611"/>
        <v>2.1101341940329421</v>
      </c>
      <c r="U5590" s="18">
        <f t="shared" si="612"/>
        <v>1.5271120864413985</v>
      </c>
      <c r="V5590" s="30">
        <v>478.02719999999999</v>
      </c>
      <c r="W5590" s="3" t="s">
        <v>47</v>
      </c>
      <c r="X5590" s="3" t="s">
        <v>47</v>
      </c>
      <c r="Y5590" s="3" t="s">
        <v>47</v>
      </c>
      <c r="Z5590" s="3" t="s">
        <v>47</v>
      </c>
      <c r="AA5590" s="3" t="s">
        <v>47</v>
      </c>
      <c r="AB5590" s="12" t="s">
        <v>47</v>
      </c>
      <c r="AC5590" s="3" t="s">
        <v>47</v>
      </c>
      <c r="AE5590" s="3" t="s">
        <v>47</v>
      </c>
      <c r="AF5590" s="3" t="s">
        <v>47</v>
      </c>
      <c r="AH5590" s="3" t="s">
        <v>47</v>
      </c>
      <c r="AI5590" s="3" t="s">
        <v>47</v>
      </c>
      <c r="AK5590" s="3" t="s">
        <v>47</v>
      </c>
      <c r="AL5590" s="3" t="s">
        <v>47</v>
      </c>
      <c r="AU5590" s="3">
        <v>0</v>
      </c>
      <c r="AV5590" s="3">
        <v>13</v>
      </c>
      <c r="AW5590" s="3">
        <v>1</v>
      </c>
      <c r="AX5590" s="3">
        <v>13</v>
      </c>
      <c r="AY5590" s="3">
        <v>100</v>
      </c>
      <c r="AZ5590" s="6" t="str">
        <f t="shared" si="613"/>
        <v>2758.1</v>
      </c>
      <c r="BC5590" s="12" t="s">
        <v>14386</v>
      </c>
      <c r="BJ5590" s="12">
        <f t="shared" si="614"/>
        <v>0</v>
      </c>
      <c r="BK5590" s="12">
        <f t="shared" si="615"/>
        <v>0</v>
      </c>
      <c r="CQ5590" s="3" t="str">
        <f>CONCATENATE(baseURL!$A$1,baseURL!$B$1,baseURL!$C$1,".",C5590,".",L5590,".pkl&amp;seq=",BC5590)</f>
        <v>http://proteomics.broadinstitute.org/millscripts/viewfeed.pl?side=xl&amp;cycle=1&amp;fixedMods=iaaC&amp;file=msdataSM/iPRG2012_nd/cpick_in/iPRG2012_nd.2758.1.0.pkl&amp;seq=HLAVGKQLVNLPSFMVR</v>
      </c>
    </row>
    <row r="5591" spans="1:95" x14ac:dyDescent="0.2">
      <c r="A5591" s="3">
        <v>4636</v>
      </c>
      <c r="B5591" s="2" t="s">
        <v>14432</v>
      </c>
      <c r="C5591" s="2" t="s">
        <v>14433</v>
      </c>
      <c r="D5591" s="3">
        <v>14521</v>
      </c>
      <c r="E5591" s="3">
        <v>14505</v>
      </c>
      <c r="F5591" s="3">
        <v>57922</v>
      </c>
      <c r="G5591" s="3">
        <v>17262</v>
      </c>
      <c r="H5591" s="3">
        <v>49.508600000000001</v>
      </c>
      <c r="I5591" s="30">
        <v>619.32582000000002</v>
      </c>
      <c r="J5591" s="30">
        <v>619.65417509999997</v>
      </c>
      <c r="K5591" s="30">
        <v>-0.32835999999999999</v>
      </c>
      <c r="L5591" s="3">
        <v>0</v>
      </c>
      <c r="M5591" s="3">
        <v>3</v>
      </c>
      <c r="N5591" s="10">
        <f t="shared" si="609"/>
        <v>1</v>
      </c>
      <c r="O5591" s="35">
        <v>3</v>
      </c>
      <c r="P5591" s="17"/>
      <c r="Q5591" s="40">
        <v>1856.9534699999999</v>
      </c>
      <c r="R5591" s="40">
        <v>619.65601000000004</v>
      </c>
      <c r="S5591" s="18">
        <f t="shared" si="610"/>
        <v>-532.86015897758489</v>
      </c>
      <c r="T5591" s="18">
        <f t="shared" si="611"/>
        <v>-2.9611590470373863</v>
      </c>
      <c r="U5591" s="18">
        <f t="shared" si="612"/>
        <v>-2.9209754620008437</v>
      </c>
      <c r="V5591" s="30">
        <v>619.65419999999995</v>
      </c>
      <c r="W5591" s="3" t="s">
        <v>47</v>
      </c>
      <c r="X5591" s="3" t="s">
        <v>47</v>
      </c>
      <c r="Y5591" s="3" t="s">
        <v>47</v>
      </c>
      <c r="Z5591" s="3" t="s">
        <v>47</v>
      </c>
      <c r="AA5591" s="3" t="s">
        <v>47</v>
      </c>
      <c r="AB5591" s="12" t="s">
        <v>47</v>
      </c>
      <c r="AC5591" s="3" t="s">
        <v>47</v>
      </c>
      <c r="AD5591" s="3" t="s">
        <v>47</v>
      </c>
      <c r="AE5591" s="3" t="s">
        <v>47</v>
      </c>
      <c r="AG5591" s="3" t="s">
        <v>52</v>
      </c>
      <c r="AI5591" s="3" t="s">
        <v>47</v>
      </c>
      <c r="AK5591" s="3" t="s">
        <v>47</v>
      </c>
      <c r="AL5591" s="3" t="s">
        <v>47</v>
      </c>
      <c r="AM5591" s="3" t="s">
        <v>47</v>
      </c>
      <c r="AU5591" s="3">
        <v>0</v>
      </c>
      <c r="AV5591" s="3">
        <v>13</v>
      </c>
      <c r="AW5591" s="3">
        <v>1</v>
      </c>
      <c r="AX5591" s="3">
        <v>13</v>
      </c>
      <c r="AY5591" s="3">
        <v>100</v>
      </c>
      <c r="AZ5591" s="6" t="str">
        <f t="shared" si="613"/>
        <v>2758.3</v>
      </c>
      <c r="BC5591" s="12" t="s">
        <v>14426</v>
      </c>
      <c r="BJ5591" s="12">
        <f t="shared" si="614"/>
        <v>0</v>
      </c>
      <c r="BK5591" s="12">
        <f t="shared" si="615"/>
        <v>0</v>
      </c>
      <c r="CQ5591" s="3" t="str">
        <f>CONCATENATE(baseURL!$A$1,baseURL!$B$1,baseURL!$C$1,".",C5591,".",L5591,".pkl&amp;seq=",BC5591)</f>
        <v>http://proteomics.broadinstitute.org/millscripts/viewfeed.pl?side=xl&amp;cycle=1&amp;fixedMods=iaaC&amp;file=msdataSM/iPRG2012_nd/cpick_in/iPRG2012_nd.2758.3.0.pkl&amp;seq=GPVRENDLLVLMESER</v>
      </c>
    </row>
    <row r="5592" spans="1:95" x14ac:dyDescent="0.2">
      <c r="A5592" s="3">
        <v>4213</v>
      </c>
      <c r="B5592" s="2" t="s">
        <v>14434</v>
      </c>
      <c r="C5592" s="2" t="s">
        <v>14430</v>
      </c>
      <c r="D5592" s="3">
        <v>14523</v>
      </c>
      <c r="E5592" s="3">
        <v>14507</v>
      </c>
      <c r="F5592" s="3">
        <v>57942</v>
      </c>
      <c r="G5592" s="3">
        <v>17265</v>
      </c>
      <c r="H5592" s="3">
        <v>49.526200000000003</v>
      </c>
      <c r="I5592" s="30">
        <v>564.97574999999995</v>
      </c>
      <c r="J5592" s="30">
        <v>564.97022809999999</v>
      </c>
      <c r="K5592" s="30">
        <v>5.5199999999999997E-3</v>
      </c>
      <c r="L5592" s="3">
        <v>3</v>
      </c>
      <c r="M5592" s="3">
        <v>3</v>
      </c>
      <c r="N5592" s="10">
        <f t="shared" si="609"/>
        <v>1</v>
      </c>
      <c r="O5592" s="35">
        <v>3</v>
      </c>
      <c r="P5592" s="17"/>
      <c r="Q5592" s="40">
        <v>1692.89555</v>
      </c>
      <c r="R5592" s="40">
        <v>564.97002999999995</v>
      </c>
      <c r="S5592" s="18">
        <f t="shared" si="610"/>
        <v>10.124430848122364</v>
      </c>
      <c r="T5592" s="18">
        <f t="shared" si="611"/>
        <v>0.3506380684196182</v>
      </c>
      <c r="U5592" s="18">
        <f t="shared" si="612"/>
        <v>0.30090091686020692</v>
      </c>
      <c r="V5592" s="30">
        <v>564.97019999999998</v>
      </c>
      <c r="W5592" s="3" t="s">
        <v>47</v>
      </c>
      <c r="X5592" s="3" t="s">
        <v>47</v>
      </c>
      <c r="Y5592" s="3" t="s">
        <v>47</v>
      </c>
      <c r="Z5592" s="3" t="s">
        <v>47</v>
      </c>
      <c r="AA5592" s="3" t="s">
        <v>65</v>
      </c>
      <c r="AB5592" s="12" t="s">
        <v>47</v>
      </c>
      <c r="AC5592" s="3" t="s">
        <v>47</v>
      </c>
      <c r="AD5592" s="3" t="s">
        <v>47</v>
      </c>
      <c r="AE5592" s="3" t="s">
        <v>47</v>
      </c>
      <c r="AF5592" s="3" t="s">
        <v>47</v>
      </c>
      <c r="AH5592" s="3" t="s">
        <v>47</v>
      </c>
      <c r="AI5592" s="3" t="s">
        <v>47</v>
      </c>
      <c r="AJ5592" s="3" t="s">
        <v>47</v>
      </c>
      <c r="AK5592" s="3" t="s">
        <v>47</v>
      </c>
      <c r="AL5592" s="3" t="s">
        <v>47</v>
      </c>
      <c r="AM5592" s="3" t="s">
        <v>47</v>
      </c>
      <c r="AN5592" s="3" t="s">
        <v>47</v>
      </c>
      <c r="AU5592" s="3">
        <v>1</v>
      </c>
      <c r="AV5592" s="3">
        <v>16</v>
      </c>
      <c r="AW5592" s="3">
        <v>1</v>
      </c>
      <c r="AX5592" s="3">
        <v>16</v>
      </c>
      <c r="AY5592" s="3">
        <v>100</v>
      </c>
      <c r="AZ5592" s="6" t="str">
        <f t="shared" si="613"/>
        <v>2759.2</v>
      </c>
      <c r="BC5592" s="12" t="s">
        <v>14435</v>
      </c>
      <c r="BJ5592" s="12">
        <f t="shared" si="614"/>
        <v>0</v>
      </c>
      <c r="BK5592" s="12">
        <f t="shared" si="615"/>
        <v>0</v>
      </c>
      <c r="BW5592" s="3" t="s">
        <v>14436</v>
      </c>
      <c r="CQ5592" s="3" t="str">
        <f>CONCATENATE(baseURL!$A$1,baseURL!$B$1,baseURL!$C$1,".",C5592,".",L5592,".pkl&amp;seq=",BC5592)</f>
        <v>http://proteomics.broadinstitute.org/millscripts/viewfeed.pl?side=xl&amp;cycle=1&amp;fixedMods=iaaC&amp;file=msdataSM/iPRG2012_nd/cpick_in/iPRG2012_nd.2759.2.3.pkl&amp;seq=FFLSNPDLVDRLEK</v>
      </c>
    </row>
    <row r="5593" spans="1:95" x14ac:dyDescent="0.2">
      <c r="A5593" s="3">
        <v>6927</v>
      </c>
      <c r="B5593" s="2" t="s">
        <v>14437</v>
      </c>
      <c r="C5593" s="2" t="s">
        <v>14438</v>
      </c>
      <c r="D5593" s="3">
        <v>14529</v>
      </c>
      <c r="E5593" s="3">
        <v>14513</v>
      </c>
      <c r="F5593" s="3">
        <v>57985</v>
      </c>
      <c r="G5593" s="3">
        <v>17273</v>
      </c>
      <c r="H5593" s="3">
        <v>49.572400000000002</v>
      </c>
      <c r="I5593" s="30">
        <v>650.31056999999998</v>
      </c>
      <c r="J5593" s="30">
        <v>650.30347070000005</v>
      </c>
      <c r="K5593" s="30">
        <v>7.1000000000000004E-3</v>
      </c>
      <c r="L5593" s="3">
        <v>2</v>
      </c>
      <c r="M5593" s="3">
        <v>2</v>
      </c>
      <c r="N5593" s="10">
        <f t="shared" si="609"/>
        <v>1</v>
      </c>
      <c r="O5593" s="35">
        <v>2</v>
      </c>
      <c r="P5593" s="17"/>
      <c r="Q5593" s="40">
        <v>1299.6038000000001</v>
      </c>
      <c r="R5593" s="40">
        <v>650.30553999999995</v>
      </c>
      <c r="S5593" s="18">
        <f t="shared" si="610"/>
        <v>7.7348256944472551</v>
      </c>
      <c r="T5593" s="18">
        <f t="shared" si="611"/>
        <v>-3.1820427054993199</v>
      </c>
      <c r="U5593" s="18">
        <f t="shared" si="612"/>
        <v>-2.9832130908657262</v>
      </c>
      <c r="V5593" s="30">
        <v>650.30359999999996</v>
      </c>
      <c r="W5593" s="3" t="s">
        <v>47</v>
      </c>
      <c r="X5593" s="3" t="s">
        <v>47</v>
      </c>
      <c r="Y5593" s="3" t="s">
        <v>47</v>
      </c>
      <c r="Z5593" s="3" t="s">
        <v>47</v>
      </c>
      <c r="AA5593" s="3" t="s">
        <v>47</v>
      </c>
      <c r="AB5593" s="12" t="s">
        <v>47</v>
      </c>
      <c r="AC5593" s="3" t="s">
        <v>47</v>
      </c>
      <c r="AD5593" s="3" t="s">
        <v>47</v>
      </c>
      <c r="AE5593" s="3" t="s">
        <v>47</v>
      </c>
      <c r="AF5593" s="3" t="s">
        <v>47</v>
      </c>
      <c r="AG5593" s="3" t="s">
        <v>47</v>
      </c>
      <c r="AI5593" s="3" t="s">
        <v>47</v>
      </c>
      <c r="AJ5593" s="3" t="s">
        <v>47</v>
      </c>
      <c r="AK5593" s="3" t="s">
        <v>47</v>
      </c>
      <c r="AL5593" s="3" t="s">
        <v>47</v>
      </c>
      <c r="AM5593" s="3" t="s">
        <v>47</v>
      </c>
      <c r="AO5593" s="3" t="s">
        <v>47</v>
      </c>
      <c r="AP5593" s="3" t="s">
        <v>47</v>
      </c>
      <c r="AU5593" s="3">
        <v>0</v>
      </c>
      <c r="AV5593" s="3">
        <v>18</v>
      </c>
      <c r="AW5593" s="3">
        <v>1</v>
      </c>
      <c r="AX5593" s="3">
        <v>18</v>
      </c>
      <c r="AY5593" s="3">
        <v>100</v>
      </c>
      <c r="AZ5593" s="6" t="str">
        <f t="shared" si="613"/>
        <v>2761.3</v>
      </c>
      <c r="BC5593" s="12" t="s">
        <v>14377</v>
      </c>
      <c r="BJ5593" s="12">
        <f t="shared" si="614"/>
        <v>1</v>
      </c>
      <c r="BK5593" s="12">
        <f t="shared" si="615"/>
        <v>0</v>
      </c>
      <c r="CQ5593" s="3" t="str">
        <f>CONCATENATE(baseURL!$A$1,baseURL!$B$1,baseURL!$C$1,".",C5593,".",L5593,".pkl&amp;seq=",BC5593)</f>
        <v>http://proteomics.broadinstitute.org/millscripts/viewfeed.pl?side=xl&amp;cycle=1&amp;fixedMods=iaaC&amp;file=msdataSM/iPRG2012_nd/cpick_in/iPRG2012_nd.2761.3.2.pkl&amp;seq=FEELCADLFR</v>
      </c>
    </row>
    <row r="5594" spans="1:95" x14ac:dyDescent="0.2">
      <c r="A5594" s="3">
        <v>6364</v>
      </c>
      <c r="B5594" s="2" t="s">
        <v>14439</v>
      </c>
      <c r="C5594" s="2" t="s">
        <v>14440</v>
      </c>
      <c r="D5594" s="3">
        <v>14531</v>
      </c>
      <c r="E5594" s="3">
        <v>14515</v>
      </c>
      <c r="F5594" s="3">
        <v>57987</v>
      </c>
      <c r="G5594" s="3">
        <v>17275</v>
      </c>
      <c r="H5594" s="3">
        <v>49.579000000000001</v>
      </c>
      <c r="I5594" s="30">
        <v>927.99473999999998</v>
      </c>
      <c r="J5594" s="30">
        <v>927.99813930000005</v>
      </c>
      <c r="K5594" s="30">
        <v>-3.3999999999999998E-3</v>
      </c>
      <c r="L5594" s="3">
        <v>2</v>
      </c>
      <c r="M5594" s="3">
        <v>2</v>
      </c>
      <c r="N5594" s="10">
        <f t="shared" si="609"/>
        <v>1</v>
      </c>
      <c r="O5594" s="35">
        <v>2</v>
      </c>
      <c r="P5594" s="17"/>
      <c r="Q5594" s="40">
        <v>1854.99197</v>
      </c>
      <c r="R5594" s="40">
        <v>927.99962000000005</v>
      </c>
      <c r="S5594" s="18">
        <f t="shared" si="610"/>
        <v>-5.2586228430471227</v>
      </c>
      <c r="T5594" s="18">
        <f t="shared" si="611"/>
        <v>-1.5955825499173035</v>
      </c>
      <c r="U5594" s="18">
        <f t="shared" si="612"/>
        <v>-1.5301730404295029</v>
      </c>
      <c r="V5594" s="30">
        <v>927.9982</v>
      </c>
      <c r="W5594" s="3" t="s">
        <v>47</v>
      </c>
      <c r="X5594" s="3" t="s">
        <v>47</v>
      </c>
      <c r="Y5594" s="3" t="s">
        <v>47</v>
      </c>
      <c r="Z5594" s="3" t="s">
        <v>47</v>
      </c>
      <c r="AA5594" s="3" t="s">
        <v>48</v>
      </c>
      <c r="AB5594" s="12" t="s">
        <v>47</v>
      </c>
      <c r="AC5594" s="3" t="s">
        <v>47</v>
      </c>
      <c r="AD5594" s="3" t="s">
        <v>47</v>
      </c>
      <c r="AE5594" s="3" t="s">
        <v>47</v>
      </c>
      <c r="AF5594" s="3" t="s">
        <v>47</v>
      </c>
      <c r="AG5594" s="3" t="s">
        <v>47</v>
      </c>
      <c r="AH5594" s="3" t="s">
        <v>47</v>
      </c>
      <c r="AI5594" s="3" t="s">
        <v>47</v>
      </c>
      <c r="AJ5594" s="3" t="s">
        <v>47</v>
      </c>
      <c r="AK5594" s="3" t="s">
        <v>48</v>
      </c>
      <c r="AL5594" s="3" t="s">
        <v>47</v>
      </c>
      <c r="AU5594" s="3">
        <v>0</v>
      </c>
      <c r="AV5594" s="3">
        <v>14</v>
      </c>
      <c r="AW5594" s="3">
        <v>1</v>
      </c>
      <c r="AX5594" s="3">
        <v>14</v>
      </c>
      <c r="AY5594" s="3">
        <v>100</v>
      </c>
      <c r="AZ5594" s="6" t="str">
        <f t="shared" si="613"/>
        <v>2761.5</v>
      </c>
      <c r="BC5594" s="12" t="s">
        <v>14239</v>
      </c>
      <c r="BJ5594" s="12">
        <f t="shared" si="614"/>
        <v>0</v>
      </c>
      <c r="BK5594" s="12">
        <f t="shared" si="615"/>
        <v>0</v>
      </c>
      <c r="CQ5594" s="3" t="str">
        <f>CONCATENATE(baseURL!$A$1,baseURL!$B$1,baseURL!$C$1,".",C5594,".",L5594,".pkl&amp;seq=",BC5594)</f>
        <v>http://proteomics.broadinstitute.org/millscripts/viewfeed.pl?side=xl&amp;cycle=1&amp;fixedMods=iaaC&amp;file=msdataSM/iPRG2012_nd/cpick_in/iPRG2012_nd.2761.5.2.pkl&amp;seq=TAGLQLVADDLTVTNPAR</v>
      </c>
    </row>
    <row r="5595" spans="1:95" x14ac:dyDescent="0.2">
      <c r="A5595" s="3">
        <v>6547</v>
      </c>
      <c r="B5595" s="2" t="s">
        <v>14441</v>
      </c>
      <c r="C5595" s="2" t="s">
        <v>14442</v>
      </c>
      <c r="D5595" s="3">
        <v>14536</v>
      </c>
      <c r="E5595" s="3">
        <v>14520</v>
      </c>
      <c r="F5595" s="3">
        <v>58025</v>
      </c>
      <c r="G5595" s="3">
        <v>17282</v>
      </c>
      <c r="H5595" s="3">
        <v>49.625999999999998</v>
      </c>
      <c r="I5595" s="30">
        <v>677.34439999999995</v>
      </c>
      <c r="J5595" s="30">
        <v>677.34277239999994</v>
      </c>
      <c r="K5595" s="30">
        <v>1.6299999999999999E-3</v>
      </c>
      <c r="L5595" s="3">
        <v>2</v>
      </c>
      <c r="M5595" s="3">
        <v>2</v>
      </c>
      <c r="N5595" s="10">
        <f t="shared" si="609"/>
        <v>1</v>
      </c>
      <c r="O5595" s="35">
        <v>2</v>
      </c>
      <c r="P5595" s="17"/>
      <c r="Q5595" s="40">
        <v>1353.67974</v>
      </c>
      <c r="R5595" s="40">
        <v>677.34351000000004</v>
      </c>
      <c r="S5595" s="18">
        <f t="shared" si="610"/>
        <v>1.3139566361431823</v>
      </c>
      <c r="T5595" s="18">
        <f t="shared" si="611"/>
        <v>-1.0889600168947549</v>
      </c>
      <c r="U5595" s="18">
        <f t="shared" si="612"/>
        <v>-1.1958481745862002</v>
      </c>
      <c r="V5595" s="30">
        <v>677.34270000000004</v>
      </c>
      <c r="W5595" s="3" t="s">
        <v>47</v>
      </c>
      <c r="X5595" s="3" t="s">
        <v>47</v>
      </c>
      <c r="Y5595" s="3" t="s">
        <v>47</v>
      </c>
      <c r="Z5595" s="3" t="s">
        <v>47</v>
      </c>
      <c r="AA5595" s="3" t="s">
        <v>48</v>
      </c>
      <c r="AB5595" s="12" t="s">
        <v>47</v>
      </c>
      <c r="AC5595" s="3" t="s">
        <v>47</v>
      </c>
      <c r="AD5595" s="3" t="s">
        <v>47</v>
      </c>
      <c r="AE5595" s="3" t="s">
        <v>47</v>
      </c>
      <c r="AF5595" s="3" t="s">
        <v>47</v>
      </c>
      <c r="AG5595" s="3" t="s">
        <v>47</v>
      </c>
      <c r="AH5595" s="3" t="s">
        <v>47</v>
      </c>
      <c r="AI5595" s="3" t="s">
        <v>47</v>
      </c>
      <c r="AJ5595" s="3" t="s">
        <v>47</v>
      </c>
      <c r="AK5595" s="3" t="s">
        <v>47</v>
      </c>
      <c r="AL5595" s="3" t="s">
        <v>47</v>
      </c>
      <c r="AU5595" s="3">
        <v>0</v>
      </c>
      <c r="AV5595" s="3">
        <v>15</v>
      </c>
      <c r="AW5595" s="3">
        <v>1</v>
      </c>
      <c r="AX5595" s="3">
        <v>15</v>
      </c>
      <c r="AY5595" s="3">
        <v>100</v>
      </c>
      <c r="AZ5595" s="6" t="str">
        <f t="shared" si="613"/>
        <v>2763.1</v>
      </c>
      <c r="BC5595" s="12" t="s">
        <v>14391</v>
      </c>
      <c r="BJ5595" s="12">
        <f t="shared" si="614"/>
        <v>0</v>
      </c>
      <c r="BK5595" s="12">
        <f t="shared" si="615"/>
        <v>0</v>
      </c>
      <c r="CQ5595" s="3" t="str">
        <f>CONCATENATE(baseURL!$A$1,baseURL!$B$1,baseURL!$C$1,".",C5595,".",L5595,".pkl&amp;seq=",BC5595)</f>
        <v>http://proteomics.broadinstitute.org/millscripts/viewfeed.pl?side=xl&amp;cycle=1&amp;fixedMods=iaaC&amp;file=msdataSM/iPRG2012_nd/cpick_in/iPRG2012_nd.2763.1.2.pkl&amp;seq=AEALNLSGEFFR</v>
      </c>
    </row>
    <row r="5596" spans="1:95" x14ac:dyDescent="0.2">
      <c r="A5596" s="3">
        <v>6581</v>
      </c>
      <c r="B5596" s="2" t="s">
        <v>14443</v>
      </c>
      <c r="C5596" s="2" t="s">
        <v>14444</v>
      </c>
      <c r="D5596" s="3">
        <v>14538</v>
      </c>
      <c r="E5596" s="3">
        <v>14522</v>
      </c>
      <c r="F5596" s="3">
        <v>58067</v>
      </c>
      <c r="G5596" s="3">
        <v>17286</v>
      </c>
      <c r="H5596" s="3">
        <v>49.6648</v>
      </c>
      <c r="I5596" s="30">
        <v>826.41715999999997</v>
      </c>
      <c r="J5596" s="30">
        <v>826.43238059999999</v>
      </c>
      <c r="K5596" s="30">
        <v>-1.5219999999999999E-2</v>
      </c>
      <c r="L5596" s="3">
        <v>2</v>
      </c>
      <c r="M5596" s="3">
        <v>2</v>
      </c>
      <c r="N5596" s="10">
        <f t="shared" si="609"/>
        <v>1</v>
      </c>
      <c r="O5596" s="35">
        <v>2</v>
      </c>
      <c r="P5596" s="17"/>
      <c r="Q5596" s="40">
        <v>1651.85124</v>
      </c>
      <c r="R5596" s="40">
        <v>826.42926</v>
      </c>
      <c r="S5596" s="18">
        <f t="shared" si="610"/>
        <v>-14.641301543500767</v>
      </c>
      <c r="T5596" s="18">
        <f t="shared" si="611"/>
        <v>3.7760037682939389</v>
      </c>
      <c r="U5596" s="18">
        <f t="shared" si="612"/>
        <v>3.5574732675448324</v>
      </c>
      <c r="V5596" s="30">
        <v>826.43219999999997</v>
      </c>
      <c r="W5596" s="3" t="s">
        <v>47</v>
      </c>
      <c r="X5596" s="3" t="s">
        <v>47</v>
      </c>
      <c r="Y5596" s="3" t="s">
        <v>47</v>
      </c>
      <c r="Z5596" s="3" t="s">
        <v>47</v>
      </c>
      <c r="AA5596" s="3" t="s">
        <v>48</v>
      </c>
      <c r="AB5596" s="12" t="s">
        <v>47</v>
      </c>
      <c r="AC5596" s="3" t="s">
        <v>47</v>
      </c>
      <c r="AD5596" s="3" t="s">
        <v>47</v>
      </c>
      <c r="AE5596" s="3" t="s">
        <v>47</v>
      </c>
      <c r="AF5596" s="3" t="s">
        <v>47</v>
      </c>
      <c r="AG5596" s="3" t="s">
        <v>52</v>
      </c>
      <c r="AH5596" s="3" t="s">
        <v>47</v>
      </c>
      <c r="AI5596" s="3" t="s">
        <v>47</v>
      </c>
      <c r="AJ5596" s="3" t="s">
        <v>47</v>
      </c>
      <c r="AK5596" s="3" t="s">
        <v>47</v>
      </c>
      <c r="AL5596" s="3" t="s">
        <v>47</v>
      </c>
      <c r="AU5596" s="3">
        <v>0</v>
      </c>
      <c r="AV5596" s="3">
        <v>14</v>
      </c>
      <c r="AW5596" s="3">
        <v>1</v>
      </c>
      <c r="AX5596" s="3">
        <v>14</v>
      </c>
      <c r="AY5596" s="3">
        <v>100</v>
      </c>
      <c r="AZ5596" s="6" t="str">
        <f t="shared" si="613"/>
        <v>2765.1</v>
      </c>
      <c r="BC5596" s="12" t="s">
        <v>14445</v>
      </c>
      <c r="BJ5596" s="12">
        <f t="shared" si="614"/>
        <v>0</v>
      </c>
      <c r="BK5596" s="12">
        <f t="shared" si="615"/>
        <v>0</v>
      </c>
      <c r="CQ5596" s="3" t="str">
        <f>CONCATENATE(baseURL!$A$1,baseURL!$B$1,baseURL!$C$1,".",C5596,".",L5596,".pkl&amp;seq=",BC5596)</f>
        <v>http://proteomics.broadinstitute.org/millscripts/viewfeed.pl?side=xl&amp;cycle=1&amp;fixedMods=iaaC&amp;file=msdataSM/iPRG2012_nd/cpick_in/iPRG2012_nd.2765.1.2.pkl&amp;seq=WAMVVENGLVTYAAK</v>
      </c>
    </row>
    <row r="5597" spans="1:95" x14ac:dyDescent="0.2">
      <c r="A5597" s="3">
        <v>5057</v>
      </c>
      <c r="B5597" s="2" t="s">
        <v>14446</v>
      </c>
      <c r="C5597" s="2" t="s">
        <v>14447</v>
      </c>
      <c r="D5597" s="3">
        <v>14539</v>
      </c>
      <c r="E5597" s="3">
        <v>14523</v>
      </c>
      <c r="F5597" s="3">
        <v>58068</v>
      </c>
      <c r="G5597" s="3">
        <v>17287</v>
      </c>
      <c r="H5597" s="3">
        <v>49.673200000000001</v>
      </c>
      <c r="I5597" s="30">
        <v>852.45024000000001</v>
      </c>
      <c r="J5597" s="30">
        <v>852.45095849999996</v>
      </c>
      <c r="K5597" s="30">
        <v>-7.2000000000000005E-4</v>
      </c>
      <c r="L5597" s="3">
        <v>2</v>
      </c>
      <c r="M5597" s="3">
        <v>2</v>
      </c>
      <c r="N5597" s="10">
        <f t="shared" si="609"/>
        <v>1</v>
      </c>
      <c r="O5597" s="35">
        <v>2</v>
      </c>
      <c r="P5597" s="17"/>
      <c r="Q5597" s="40">
        <v>1703.8962799999999</v>
      </c>
      <c r="R5597" s="40">
        <v>852.45177999999999</v>
      </c>
      <c r="S5597" s="18">
        <f t="shared" si="610"/>
        <v>-1.8065537970689982</v>
      </c>
      <c r="T5597" s="18">
        <f t="shared" si="611"/>
        <v>-0.96369087296541089</v>
      </c>
      <c r="U5597" s="18">
        <f t="shared" si="612"/>
        <v>-0.68039039112988853</v>
      </c>
      <c r="V5597" s="30">
        <v>852.45119999999997</v>
      </c>
      <c r="W5597" s="3" t="s">
        <v>47</v>
      </c>
      <c r="X5597" s="3" t="s">
        <v>47</v>
      </c>
      <c r="Y5597" s="3" t="s">
        <v>47</v>
      </c>
      <c r="Z5597" s="3" t="s">
        <v>47</v>
      </c>
      <c r="AA5597" s="3" t="s">
        <v>48</v>
      </c>
      <c r="AB5597" s="12" t="s">
        <v>47</v>
      </c>
      <c r="AC5597" s="3" t="s">
        <v>47</v>
      </c>
      <c r="AD5597" s="3" t="s">
        <v>47</v>
      </c>
      <c r="AE5597" s="3" t="s">
        <v>47</v>
      </c>
      <c r="AF5597" s="3" t="s">
        <v>47</v>
      </c>
      <c r="AG5597" s="3" t="s">
        <v>47</v>
      </c>
      <c r="AH5597" s="3" t="s">
        <v>47</v>
      </c>
      <c r="AI5597" s="3" t="s">
        <v>47</v>
      </c>
      <c r="AJ5597" s="3" t="s">
        <v>47</v>
      </c>
      <c r="AK5597" s="3" t="s">
        <v>47</v>
      </c>
      <c r="AL5597" s="3" t="s">
        <v>47</v>
      </c>
      <c r="AM5597" s="3" t="s">
        <v>47</v>
      </c>
      <c r="AN5597" s="3" t="s">
        <v>47</v>
      </c>
      <c r="AU5597" s="3">
        <v>0</v>
      </c>
      <c r="AV5597" s="3">
        <v>17</v>
      </c>
      <c r="AW5597" s="3">
        <v>1</v>
      </c>
      <c r="AX5597" s="3">
        <v>17</v>
      </c>
      <c r="AY5597" s="3">
        <v>100</v>
      </c>
      <c r="AZ5597" s="6" t="str">
        <f t="shared" si="613"/>
        <v>2765.2</v>
      </c>
      <c r="BC5597" s="12" t="s">
        <v>14409</v>
      </c>
      <c r="BJ5597" s="12">
        <f t="shared" si="614"/>
        <v>0</v>
      </c>
      <c r="BK5597" s="12">
        <f t="shared" si="615"/>
        <v>0</v>
      </c>
      <c r="CQ5597" s="3" t="str">
        <f>CONCATENATE(baseURL!$A$1,baseURL!$B$1,baseURL!$C$1,".",C5597,".",L5597,".pkl&amp;seq=",BC5597)</f>
        <v>http://proteomics.broadinstitute.org/millscripts/viewfeed.pl?side=xl&amp;cycle=1&amp;fixedMods=iaaC&amp;file=msdataSM/iPRG2012_nd/cpick_in/iPRG2012_nd.2765.2.2.pkl&amp;seq=YNELVNLTLPDGTVR</v>
      </c>
    </row>
    <row r="5598" spans="1:95" x14ac:dyDescent="0.2">
      <c r="A5598" s="3">
        <v>5585</v>
      </c>
      <c r="B5598" s="2" t="s">
        <v>14448</v>
      </c>
      <c r="C5598" s="2" t="s">
        <v>14449</v>
      </c>
      <c r="D5598" s="3">
        <v>14540</v>
      </c>
      <c r="E5598" s="3">
        <v>14524</v>
      </c>
      <c r="F5598" s="3">
        <v>58088</v>
      </c>
      <c r="G5598" s="3">
        <v>17289</v>
      </c>
      <c r="H5598" s="3">
        <v>49.685000000000002</v>
      </c>
      <c r="I5598" s="30">
        <v>694.39455999999996</v>
      </c>
      <c r="J5598" s="30">
        <v>694.39355009999997</v>
      </c>
      <c r="K5598" s="30">
        <v>1.01E-3</v>
      </c>
      <c r="L5598" s="3">
        <v>2</v>
      </c>
      <c r="M5598" s="3">
        <v>2</v>
      </c>
      <c r="N5598" s="10">
        <f t="shared" si="609"/>
        <v>1</v>
      </c>
      <c r="O5598" s="35">
        <v>2</v>
      </c>
      <c r="P5598" s="17"/>
      <c r="Q5598" s="40">
        <v>1387.78314</v>
      </c>
      <c r="R5598" s="40">
        <v>694.39521000000002</v>
      </c>
      <c r="S5598" s="18">
        <f t="shared" si="610"/>
        <v>-0.93606636495117856</v>
      </c>
      <c r="T5598" s="18">
        <f t="shared" si="611"/>
        <v>-2.3904254755007228</v>
      </c>
      <c r="U5598" s="18">
        <f t="shared" si="612"/>
        <v>-2.1745541707480514</v>
      </c>
      <c r="V5598" s="30">
        <v>694.39369999999997</v>
      </c>
      <c r="W5598" s="3" t="s">
        <v>47</v>
      </c>
      <c r="X5598" s="3" t="s">
        <v>47</v>
      </c>
      <c r="Y5598" s="3" t="s">
        <v>47</v>
      </c>
      <c r="Z5598" s="3" t="s">
        <v>47</v>
      </c>
      <c r="AA5598" s="3" t="s">
        <v>48</v>
      </c>
      <c r="AB5598" s="12" t="s">
        <v>47</v>
      </c>
      <c r="AC5598" s="3" t="s">
        <v>47</v>
      </c>
      <c r="AD5598" s="3" t="s">
        <v>47</v>
      </c>
      <c r="AE5598" s="3" t="s">
        <v>47</v>
      </c>
      <c r="AF5598" s="3" t="s">
        <v>47</v>
      </c>
      <c r="AG5598" s="3" t="s">
        <v>47</v>
      </c>
      <c r="AH5598" s="3" t="s">
        <v>47</v>
      </c>
      <c r="AI5598" s="3" t="s">
        <v>47</v>
      </c>
      <c r="AJ5598" s="3" t="s">
        <v>47</v>
      </c>
      <c r="AK5598" s="3" t="s">
        <v>47</v>
      </c>
      <c r="AL5598" s="3" t="s">
        <v>47</v>
      </c>
      <c r="AM5598" s="3" t="s">
        <v>47</v>
      </c>
      <c r="AU5598" s="3">
        <v>0</v>
      </c>
      <c r="AV5598" s="3">
        <v>16</v>
      </c>
      <c r="AW5598" s="3">
        <v>1</v>
      </c>
      <c r="AX5598" s="3">
        <v>16</v>
      </c>
      <c r="AY5598" s="3">
        <v>100</v>
      </c>
      <c r="AZ5598" s="6" t="str">
        <f t="shared" si="613"/>
        <v>2766.1</v>
      </c>
      <c r="BC5598" s="12" t="s">
        <v>14414</v>
      </c>
      <c r="BJ5598" s="12">
        <f t="shared" si="614"/>
        <v>0</v>
      </c>
      <c r="BK5598" s="12">
        <f t="shared" si="615"/>
        <v>0</v>
      </c>
      <c r="CQ5598" s="3" t="str">
        <f>CONCATENATE(baseURL!$A$1,baseURL!$B$1,baseURL!$C$1,".",C5598,".",L5598,".pkl&amp;seq=",BC5598)</f>
        <v>http://proteomics.broadinstitute.org/millscripts/viewfeed.pl?side=xl&amp;cycle=1&amp;fixedMods=iaaC&amp;file=msdataSM/iPRG2012_nd/cpick_in/iPRG2012_nd.2766.1.2.pkl&amp;seq=YLDLEAPVQLVK</v>
      </c>
    </row>
    <row r="5599" spans="1:95" x14ac:dyDescent="0.2">
      <c r="A5599" s="3">
        <v>3952</v>
      </c>
      <c r="B5599" s="2" t="s">
        <v>14450</v>
      </c>
      <c r="C5599" s="2" t="s">
        <v>14443</v>
      </c>
      <c r="D5599" s="3">
        <v>14541</v>
      </c>
      <c r="E5599" s="3">
        <v>14525</v>
      </c>
      <c r="F5599" s="3">
        <v>58089</v>
      </c>
      <c r="G5599" s="3">
        <v>17290</v>
      </c>
      <c r="H5599" s="3">
        <v>49.690800000000003</v>
      </c>
      <c r="I5599" s="30">
        <v>758.71460000000002</v>
      </c>
      <c r="J5599" s="30">
        <v>758.71459909999999</v>
      </c>
      <c r="K5599" s="30">
        <v>0</v>
      </c>
      <c r="L5599" s="3">
        <v>3</v>
      </c>
      <c r="M5599" s="3">
        <v>0</v>
      </c>
      <c r="N5599" s="10">
        <f t="shared" si="609"/>
        <v>1</v>
      </c>
      <c r="O5599" s="35">
        <v>3</v>
      </c>
      <c r="P5599" s="17"/>
      <c r="Q5599" s="40">
        <v>2274.1248300000002</v>
      </c>
      <c r="R5599" s="40">
        <v>758.71312999999998</v>
      </c>
      <c r="S5599" s="18">
        <f t="shared" si="610"/>
        <v>1.9374911833149275</v>
      </c>
      <c r="T5599" s="18">
        <f t="shared" si="611"/>
        <v>1.9363049641811769</v>
      </c>
      <c r="U5599" s="18">
        <f t="shared" si="612"/>
        <v>1.8056890620376829</v>
      </c>
      <c r="V5599" s="30">
        <v>758.71450000000004</v>
      </c>
      <c r="W5599" s="3" t="s">
        <v>47</v>
      </c>
      <c r="X5599" s="3" t="s">
        <v>47</v>
      </c>
      <c r="Y5599" s="3" t="s">
        <v>47</v>
      </c>
      <c r="Z5599" s="3" t="s">
        <v>47</v>
      </c>
      <c r="AA5599" s="3" t="s">
        <v>48</v>
      </c>
      <c r="AB5599" s="12" t="s">
        <v>47</v>
      </c>
      <c r="AC5599" s="3" t="s">
        <v>47</v>
      </c>
      <c r="AD5599" s="3" t="s">
        <v>47</v>
      </c>
      <c r="AF5599" s="3" t="s">
        <v>47</v>
      </c>
      <c r="AG5599" s="3" t="s">
        <v>48</v>
      </c>
      <c r="AI5599" s="3" t="s">
        <v>47</v>
      </c>
      <c r="AJ5599" s="3" t="s">
        <v>47</v>
      </c>
      <c r="AL5599" s="3" t="s">
        <v>47</v>
      </c>
      <c r="AM5599" s="3" t="s">
        <v>47</v>
      </c>
      <c r="AU5599" s="3">
        <v>0</v>
      </c>
      <c r="AV5599" s="3">
        <v>12</v>
      </c>
      <c r="AW5599" s="3">
        <v>1</v>
      </c>
      <c r="AX5599" s="3">
        <v>12</v>
      </c>
      <c r="AY5599" s="3">
        <v>100</v>
      </c>
      <c r="AZ5599" s="6" t="str">
        <f t="shared" si="613"/>
        <v>2766.2</v>
      </c>
      <c r="BC5599" s="12" t="s">
        <v>14418</v>
      </c>
      <c r="BJ5599" s="12">
        <f t="shared" si="614"/>
        <v>0</v>
      </c>
      <c r="BK5599" s="12">
        <f t="shared" si="615"/>
        <v>0</v>
      </c>
      <c r="CQ5599" s="3" t="str">
        <f>CONCATENATE(baseURL!$A$1,baseURL!$B$1,baseURL!$C$1,".",C5599,".",L5599,".pkl&amp;seq=",BC5599)</f>
        <v>http://proteomics.broadinstitute.org/millscripts/viewfeed.pl?side=xl&amp;cycle=1&amp;fixedMods=iaaC&amp;file=msdataSM/iPRG2012_nd/cpick_in/iPRG2012_nd.2766.2.3.pkl&amp;seq=KVSSASAAASESDVAKQLASFGY</v>
      </c>
    </row>
    <row r="5600" spans="1:95" x14ac:dyDescent="0.2">
      <c r="A5600" s="3">
        <v>6981</v>
      </c>
      <c r="B5600" s="2" t="s">
        <v>14451</v>
      </c>
      <c r="C5600" s="2" t="s">
        <v>14446</v>
      </c>
      <c r="D5600" s="3">
        <v>14542</v>
      </c>
      <c r="E5600" s="3">
        <v>14526</v>
      </c>
      <c r="F5600" s="3">
        <v>58090</v>
      </c>
      <c r="G5600" s="3">
        <v>17291</v>
      </c>
      <c r="H5600" s="3">
        <v>49.6967</v>
      </c>
      <c r="I5600" s="30">
        <v>911.92988000000003</v>
      </c>
      <c r="J5600" s="30">
        <v>911.93222009999999</v>
      </c>
      <c r="K5600" s="30">
        <v>-2.3400000000000001E-3</v>
      </c>
      <c r="L5600" s="3">
        <v>2</v>
      </c>
      <c r="M5600" s="3">
        <v>2</v>
      </c>
      <c r="N5600" s="10">
        <f t="shared" si="609"/>
        <v>1</v>
      </c>
      <c r="O5600" s="35">
        <v>2</v>
      </c>
      <c r="P5600" s="17"/>
      <c r="Q5600" s="40">
        <v>1822.8606199999999</v>
      </c>
      <c r="R5600" s="40">
        <v>911.93394999999998</v>
      </c>
      <c r="S5600" s="18">
        <f t="shared" si="610"/>
        <v>-4.4630425262224893</v>
      </c>
      <c r="T5600" s="18">
        <f t="shared" si="611"/>
        <v>-1.8969575592471672</v>
      </c>
      <c r="U5600" s="18">
        <f t="shared" si="612"/>
        <v>-1.9189986292488195</v>
      </c>
      <c r="V5600" s="30">
        <v>911.93219999999997</v>
      </c>
      <c r="W5600" s="3" t="s">
        <v>47</v>
      </c>
      <c r="X5600" s="3" t="s">
        <v>47</v>
      </c>
      <c r="Y5600" s="3" t="s">
        <v>47</v>
      </c>
      <c r="Z5600" s="3" t="s">
        <v>47</v>
      </c>
      <c r="AA5600" s="3" t="s">
        <v>48</v>
      </c>
      <c r="AB5600" s="12" t="s">
        <v>47</v>
      </c>
      <c r="AC5600" s="3" t="s">
        <v>47</v>
      </c>
      <c r="AD5600" s="3" t="s">
        <v>47</v>
      </c>
      <c r="AE5600" s="3" t="s">
        <v>47</v>
      </c>
      <c r="AF5600" s="3" t="s">
        <v>47</v>
      </c>
      <c r="AG5600" s="3" t="s">
        <v>47</v>
      </c>
      <c r="AH5600" s="3" t="s">
        <v>47</v>
      </c>
      <c r="AI5600" s="3" t="s">
        <v>47</v>
      </c>
      <c r="AJ5600" s="3" t="s">
        <v>47</v>
      </c>
      <c r="AK5600" s="3" t="s">
        <v>47</v>
      </c>
      <c r="AL5600" s="3" t="s">
        <v>47</v>
      </c>
      <c r="AO5600" s="3" t="s">
        <v>47</v>
      </c>
      <c r="AP5600" s="3" t="s">
        <v>47</v>
      </c>
      <c r="AQ5600" s="3" t="s">
        <v>47</v>
      </c>
      <c r="AU5600" s="3">
        <v>0</v>
      </c>
      <c r="AV5600" s="3">
        <v>18</v>
      </c>
      <c r="AW5600" s="3">
        <v>1</v>
      </c>
      <c r="AX5600" s="3">
        <v>18</v>
      </c>
      <c r="AY5600" s="3">
        <v>100</v>
      </c>
      <c r="AZ5600" s="6" t="str">
        <f t="shared" si="613"/>
        <v>2766.3</v>
      </c>
      <c r="BB5600" s="12" t="s">
        <v>79</v>
      </c>
      <c r="BC5600" s="12" t="s">
        <v>14420</v>
      </c>
      <c r="BJ5600" s="12">
        <f t="shared" si="614"/>
        <v>0</v>
      </c>
      <c r="BK5600" s="12">
        <f t="shared" si="615"/>
        <v>0</v>
      </c>
      <c r="CQ5600" s="3" t="str">
        <f>CONCATENATE(baseURL!$A$1,baseURL!$B$1,"+Acetyl",baseURL!$C$1,".",C5600,".",L5600,".pkl&amp;seq=",BC5600)</f>
        <v>http://proteomics.broadinstitute.org/millscripts/viewfeed.pl?side=xl&amp;cycle=1&amp;fixedMods=iaaC+Acetyl&amp;file=msdataSM/iPRG2012_nd/cpick_in/iPRG2012_nd.2766.3.2.pkl&amp;seq=SQVYFDVEADGQPLGR</v>
      </c>
    </row>
    <row r="5601" spans="1:95" x14ac:dyDescent="0.2">
      <c r="A5601" s="3">
        <v>6467</v>
      </c>
      <c r="B5601" s="2" t="s">
        <v>14452</v>
      </c>
      <c r="C5601" s="2" t="s">
        <v>14448</v>
      </c>
      <c r="D5601" s="3">
        <v>14544</v>
      </c>
      <c r="E5601" s="3">
        <v>14528</v>
      </c>
      <c r="F5601" s="3">
        <v>58110</v>
      </c>
      <c r="G5601" s="3">
        <v>17294</v>
      </c>
      <c r="H5601" s="3">
        <v>49.720100000000002</v>
      </c>
      <c r="I5601" s="30">
        <v>594.30264999999997</v>
      </c>
      <c r="J5601" s="30">
        <v>594.30871909999996</v>
      </c>
      <c r="K5601" s="30">
        <v>-6.0699999999999999E-3</v>
      </c>
      <c r="L5601" s="3">
        <v>2</v>
      </c>
      <c r="M5601" s="3">
        <v>2</v>
      </c>
      <c r="N5601" s="10">
        <f t="shared" si="609"/>
        <v>1</v>
      </c>
      <c r="O5601" s="35">
        <v>2</v>
      </c>
      <c r="P5601" s="17"/>
      <c r="Q5601" s="40">
        <v>1187.6055100000001</v>
      </c>
      <c r="R5601" s="40">
        <v>594.30640000000005</v>
      </c>
      <c r="S5601" s="18">
        <f t="shared" si="610"/>
        <v>-6.309876521743421</v>
      </c>
      <c r="T5601" s="18">
        <f t="shared" si="611"/>
        <v>3.9021959041813412</v>
      </c>
      <c r="U5601" s="18">
        <f t="shared" si="612"/>
        <v>3.8700575999031588</v>
      </c>
      <c r="V5601" s="30">
        <v>594.30870000000004</v>
      </c>
      <c r="W5601" s="3" t="s">
        <v>47</v>
      </c>
      <c r="X5601" s="3" t="s">
        <v>47</v>
      </c>
      <c r="Y5601" s="3" t="s">
        <v>47</v>
      </c>
      <c r="Z5601" s="3" t="s">
        <v>47</v>
      </c>
      <c r="AA5601" s="3" t="s">
        <v>47</v>
      </c>
      <c r="AB5601" s="12" t="s">
        <v>47</v>
      </c>
      <c r="AC5601" s="3" t="s">
        <v>47</v>
      </c>
      <c r="AD5601" s="3" t="s">
        <v>47</v>
      </c>
      <c r="AE5601" s="3" t="s">
        <v>47</v>
      </c>
      <c r="AF5601" s="3" t="s">
        <v>47</v>
      </c>
      <c r="AG5601" s="3" t="s">
        <v>47</v>
      </c>
      <c r="AH5601" s="3" t="s">
        <v>47</v>
      </c>
      <c r="AI5601" s="3" t="s">
        <v>47</v>
      </c>
      <c r="AJ5601" s="3" t="s">
        <v>47</v>
      </c>
      <c r="AK5601" s="3" t="s">
        <v>47</v>
      </c>
      <c r="AL5601" s="3" t="s">
        <v>47</v>
      </c>
      <c r="AU5601" s="3">
        <v>0</v>
      </c>
      <c r="AV5601" s="3">
        <v>16</v>
      </c>
      <c r="AW5601" s="3">
        <v>1</v>
      </c>
      <c r="AX5601" s="3">
        <v>16</v>
      </c>
      <c r="AY5601" s="3">
        <v>100</v>
      </c>
      <c r="AZ5601" s="6" t="str">
        <f t="shared" si="613"/>
        <v>2767.2</v>
      </c>
      <c r="BC5601" s="12" t="s">
        <v>14453</v>
      </c>
      <c r="BJ5601" s="12">
        <f t="shared" si="614"/>
        <v>0</v>
      </c>
      <c r="BK5601" s="12">
        <f t="shared" si="615"/>
        <v>0</v>
      </c>
      <c r="CQ5601" s="3" t="str">
        <f>CONCATENATE(baseURL!$A$1,baseURL!$B$1,baseURL!$C$1,".",C5601,".",L5601,".pkl&amp;seq=",BC5601)</f>
        <v>http://proteomics.broadinstitute.org/millscripts/viewfeed.pl?side=xl&amp;cycle=1&amp;fixedMods=iaaC&amp;file=msdataSM/iPRG2012_nd/cpick_in/iPRG2012_nd.2767.2.2.pkl&amp;seq=GADLDELWLR</v>
      </c>
    </row>
    <row r="5602" spans="1:95" x14ac:dyDescent="0.2">
      <c r="A5602" s="3">
        <v>5996</v>
      </c>
      <c r="B5602" s="2" t="s">
        <v>14456</v>
      </c>
      <c r="C5602" s="2" t="s">
        <v>14457</v>
      </c>
      <c r="D5602" s="3">
        <v>14548</v>
      </c>
      <c r="E5602" s="3">
        <v>14532</v>
      </c>
      <c r="F5602" s="3">
        <v>58153</v>
      </c>
      <c r="G5602" s="3">
        <v>17300</v>
      </c>
      <c r="H5602" s="3">
        <v>49.760399999999997</v>
      </c>
      <c r="I5602" s="30">
        <v>619.33343000000002</v>
      </c>
      <c r="J5602" s="30">
        <v>619.65682130000005</v>
      </c>
      <c r="K5602" s="30">
        <v>-0.32339000000000001</v>
      </c>
      <c r="L5602" s="3">
        <v>0</v>
      </c>
      <c r="M5602" s="3">
        <v>3</v>
      </c>
      <c r="N5602" s="10">
        <f t="shared" si="609"/>
        <v>1</v>
      </c>
      <c r="O5602" s="35">
        <v>3</v>
      </c>
      <c r="P5602" s="17"/>
      <c r="Q5602" s="40">
        <v>1856.9534699999999</v>
      </c>
      <c r="R5602" s="40">
        <v>619.65601000000004</v>
      </c>
      <c r="S5602" s="18">
        <f t="shared" si="610"/>
        <v>-520.57915164901942</v>
      </c>
      <c r="T5602" s="18">
        <f t="shared" si="611"/>
        <v>1.3092748023365353</v>
      </c>
      <c r="U5602" s="18">
        <f t="shared" si="612"/>
        <v>1.436280751820701</v>
      </c>
      <c r="V5602" s="30">
        <v>619.65689999999995</v>
      </c>
      <c r="W5602" s="3" t="s">
        <v>47</v>
      </c>
      <c r="X5602" s="3" t="s">
        <v>47</v>
      </c>
      <c r="Y5602" s="3" t="s">
        <v>47</v>
      </c>
      <c r="Z5602" s="3" t="s">
        <v>47</v>
      </c>
      <c r="AA5602" s="3" t="s">
        <v>47</v>
      </c>
      <c r="AB5602" s="12" t="s">
        <v>47</v>
      </c>
      <c r="AC5602" s="3" t="s">
        <v>47</v>
      </c>
      <c r="AD5602" s="3" t="s">
        <v>48</v>
      </c>
      <c r="AE5602" s="3" t="s">
        <v>47</v>
      </c>
      <c r="AF5602" s="3" t="s">
        <v>47</v>
      </c>
      <c r="AH5602" s="3" t="s">
        <v>47</v>
      </c>
      <c r="AI5602" s="3" t="s">
        <v>47</v>
      </c>
      <c r="AK5602" s="3" t="s">
        <v>47</v>
      </c>
      <c r="AL5602" s="3" t="s">
        <v>48</v>
      </c>
      <c r="AU5602" s="3">
        <v>0</v>
      </c>
      <c r="AV5602" s="3">
        <v>12</v>
      </c>
      <c r="AW5602" s="3">
        <v>1</v>
      </c>
      <c r="AX5602" s="3">
        <v>12</v>
      </c>
      <c r="AY5602" s="3">
        <v>100</v>
      </c>
      <c r="AZ5602" s="6" t="str">
        <f t="shared" si="613"/>
        <v>2769.3</v>
      </c>
      <c r="BC5602" s="12" t="s">
        <v>14426</v>
      </c>
      <c r="BJ5602" s="12">
        <f t="shared" si="614"/>
        <v>0</v>
      </c>
      <c r="BK5602" s="12">
        <f t="shared" si="615"/>
        <v>0</v>
      </c>
      <c r="CQ5602" s="3" t="str">
        <f>CONCATENATE(baseURL!$A$1,baseURL!$B$1,baseURL!$C$1,".",C5602,".",L5602,".pkl&amp;seq=",BC5602)</f>
        <v>http://proteomics.broadinstitute.org/millscripts/viewfeed.pl?side=xl&amp;cycle=1&amp;fixedMods=iaaC&amp;file=msdataSM/iPRG2012_nd/cpick_in/iPRG2012_nd.2769.3.0.pkl&amp;seq=GPVRENDLLVLMESER</v>
      </c>
    </row>
    <row r="5603" spans="1:95" x14ac:dyDescent="0.2">
      <c r="A5603" s="3">
        <v>4270</v>
      </c>
      <c r="B5603" s="2" t="s">
        <v>14458</v>
      </c>
      <c r="C5603" s="2" t="s">
        <v>14459</v>
      </c>
      <c r="D5603" s="3">
        <v>14549</v>
      </c>
      <c r="E5603" s="3">
        <v>14533</v>
      </c>
      <c r="F5603" s="3">
        <v>58154</v>
      </c>
      <c r="G5603" s="3">
        <v>17301</v>
      </c>
      <c r="H5603" s="3">
        <v>49.7637</v>
      </c>
      <c r="I5603" s="30">
        <v>732.41493000000003</v>
      </c>
      <c r="J5603" s="30">
        <v>732.41832239999997</v>
      </c>
      <c r="K5603" s="30">
        <v>-3.3899999999999998E-3</v>
      </c>
      <c r="L5603" s="3">
        <v>3</v>
      </c>
      <c r="M5603" s="3">
        <v>3</v>
      </c>
      <c r="N5603" s="10">
        <f t="shared" si="609"/>
        <v>1</v>
      </c>
      <c r="O5603" s="35">
        <v>3</v>
      </c>
      <c r="P5603" s="17"/>
      <c r="Q5603" s="40">
        <v>2195.2394100000001</v>
      </c>
      <c r="R5603" s="40">
        <v>732.41799000000003</v>
      </c>
      <c r="S5603" s="18">
        <f t="shared" si="610"/>
        <v>-4.1779421611489189</v>
      </c>
      <c r="T5603" s="18">
        <f t="shared" si="611"/>
        <v>0.45383920721805476</v>
      </c>
      <c r="U5603" s="18">
        <f t="shared" si="612"/>
        <v>0.28672152075968027</v>
      </c>
      <c r="V5603" s="30">
        <v>732.41819999999996</v>
      </c>
      <c r="W5603" s="3" t="s">
        <v>47</v>
      </c>
      <c r="X5603" s="3" t="s">
        <v>47</v>
      </c>
      <c r="Y5603" s="3" t="s">
        <v>47</v>
      </c>
      <c r="Z5603" s="3" t="s">
        <v>47</v>
      </c>
      <c r="AA5603" s="3" t="s">
        <v>65</v>
      </c>
      <c r="AB5603" s="12" t="s">
        <v>47</v>
      </c>
      <c r="AC5603" s="3" t="s">
        <v>47</v>
      </c>
      <c r="AD5603" s="3" t="s">
        <v>47</v>
      </c>
      <c r="AE5603" s="3" t="s">
        <v>47</v>
      </c>
      <c r="AF5603" s="3" t="s">
        <v>47</v>
      </c>
      <c r="AG5603" s="3" t="s">
        <v>47</v>
      </c>
      <c r="AI5603" s="3" t="s">
        <v>47</v>
      </c>
      <c r="AJ5603" s="3" t="s">
        <v>47</v>
      </c>
      <c r="AK5603" s="3" t="s">
        <v>47</v>
      </c>
      <c r="AL5603" s="3" t="s">
        <v>47</v>
      </c>
      <c r="AN5603" s="3" t="s">
        <v>47</v>
      </c>
      <c r="AU5603" s="3">
        <v>1</v>
      </c>
      <c r="AV5603" s="3">
        <v>15</v>
      </c>
      <c r="AW5603" s="3">
        <v>1</v>
      </c>
      <c r="AX5603" s="3">
        <v>15</v>
      </c>
      <c r="AY5603" s="3">
        <v>100</v>
      </c>
      <c r="AZ5603" s="6" t="str">
        <f t="shared" si="613"/>
        <v>2769.4</v>
      </c>
      <c r="BC5603" s="12" t="s">
        <v>14460</v>
      </c>
      <c r="BJ5603" s="12">
        <f t="shared" si="614"/>
        <v>0</v>
      </c>
      <c r="BK5603" s="12">
        <f t="shared" si="615"/>
        <v>0</v>
      </c>
      <c r="BW5603" s="3" t="s">
        <v>14461</v>
      </c>
      <c r="CQ5603" s="3" t="str">
        <f>CONCATENATE(baseURL!$A$1,baseURL!$B$1,baseURL!$C$1,".",C5603,".",L5603,".pkl&amp;seq=",BC5603)</f>
        <v>http://proteomics.broadinstitute.org/millscripts/viewfeed.pl?side=xl&amp;cycle=1&amp;fixedMods=iaaC&amp;file=msdataSM/iPRG2012_nd/cpick_in/iPRG2012_nd.2769.4.3.pkl&amp;seq=TSLLGTLGPKTNNPETLVALR</v>
      </c>
    </row>
    <row r="5604" spans="1:95" x14ac:dyDescent="0.2">
      <c r="A5604" s="3">
        <v>6975</v>
      </c>
      <c r="B5604" s="2" t="s">
        <v>14462</v>
      </c>
      <c r="C5604" s="2" t="s">
        <v>14463</v>
      </c>
      <c r="D5604" s="3">
        <v>14550</v>
      </c>
      <c r="E5604" s="3">
        <v>14534</v>
      </c>
      <c r="F5604" s="3">
        <v>58155</v>
      </c>
      <c r="G5604" s="3">
        <v>17302</v>
      </c>
      <c r="H5604" s="3">
        <v>49.767099999999999</v>
      </c>
      <c r="I5604" s="30">
        <v>771.04583000000002</v>
      </c>
      <c r="J5604" s="30">
        <v>771.044802</v>
      </c>
      <c r="K5604" s="30">
        <v>1.0300000000000001E-3</v>
      </c>
      <c r="L5604" s="3">
        <v>3</v>
      </c>
      <c r="M5604" s="3">
        <v>3</v>
      </c>
      <c r="N5604" s="10">
        <f t="shared" si="609"/>
        <v>1</v>
      </c>
      <c r="O5604" s="35">
        <v>3</v>
      </c>
      <c r="P5604" s="17"/>
      <c r="Q5604" s="40">
        <v>2311.1249699999998</v>
      </c>
      <c r="R5604" s="40">
        <v>771.04651000000001</v>
      </c>
      <c r="S5604" s="18">
        <f t="shared" si="610"/>
        <v>-0.88191826455250744</v>
      </c>
      <c r="T5604" s="18">
        <f t="shared" si="611"/>
        <v>-2.2151711704237069</v>
      </c>
      <c r="U5604" s="18">
        <f t="shared" si="612"/>
        <v>-2.0880711852620499</v>
      </c>
      <c r="V5604" s="30">
        <v>771.04489999999998</v>
      </c>
      <c r="W5604" s="3" t="s">
        <v>47</v>
      </c>
      <c r="X5604" s="3" t="s">
        <v>47</v>
      </c>
      <c r="Y5604" s="3" t="s">
        <v>47</v>
      </c>
      <c r="Z5604" s="3" t="s">
        <v>47</v>
      </c>
      <c r="AA5604" s="3" t="s">
        <v>47</v>
      </c>
      <c r="AB5604" s="12" t="s">
        <v>47</v>
      </c>
      <c r="AC5604" s="3" t="s">
        <v>47</v>
      </c>
      <c r="AD5604" s="3" t="s">
        <v>47</v>
      </c>
      <c r="AE5604" s="3" t="s">
        <v>47</v>
      </c>
      <c r="AF5604" s="3" t="s">
        <v>47</v>
      </c>
      <c r="AG5604" s="3" t="s">
        <v>47</v>
      </c>
      <c r="AH5604" s="3" t="s">
        <v>47</v>
      </c>
      <c r="AI5604" s="3" t="s">
        <v>47</v>
      </c>
      <c r="AJ5604" s="3" t="s">
        <v>47</v>
      </c>
      <c r="AK5604" s="3" t="s">
        <v>47</v>
      </c>
      <c r="AL5604" s="3" t="s">
        <v>47</v>
      </c>
      <c r="AO5604" s="3" t="s">
        <v>47</v>
      </c>
      <c r="AP5604" s="3" t="s">
        <v>48</v>
      </c>
      <c r="AU5604" s="3">
        <v>0</v>
      </c>
      <c r="AV5604" s="3">
        <v>17</v>
      </c>
      <c r="AW5604" s="3">
        <v>1</v>
      </c>
      <c r="AX5604" s="3">
        <v>17</v>
      </c>
      <c r="AY5604" s="3">
        <v>100</v>
      </c>
      <c r="AZ5604" s="6" t="str">
        <f t="shared" si="613"/>
        <v>2769.5</v>
      </c>
      <c r="BC5604" s="12" t="s">
        <v>14464</v>
      </c>
      <c r="BJ5604" s="12">
        <f t="shared" si="614"/>
        <v>1</v>
      </c>
      <c r="BK5604" s="12">
        <f t="shared" si="615"/>
        <v>0</v>
      </c>
      <c r="CQ5604" s="3" t="str">
        <f>CONCATENATE(baseURL!$A$1,baseURL!$B$1,baseURL!$C$1,".",C5604,".",L5604,".pkl&amp;seq=",BC5604)</f>
        <v>http://proteomics.broadinstitute.org/millscripts/viewfeed.pl?side=xl&amp;cycle=1&amp;fixedMods=iaaC&amp;file=msdataSM/iPRG2012_nd/cpick_in/iPRG2012_nd.2769.5.3.pkl&amp;seq=FVPSKPMCVEAFSEYPPLGR</v>
      </c>
    </row>
    <row r="5605" spans="1:95" x14ac:dyDescent="0.2">
      <c r="A5605" s="3">
        <v>6548</v>
      </c>
      <c r="B5605" s="2" t="s">
        <v>14465</v>
      </c>
      <c r="C5605" s="2" t="s">
        <v>14466</v>
      </c>
      <c r="D5605" s="3">
        <v>14551</v>
      </c>
      <c r="E5605" s="3">
        <v>14535</v>
      </c>
      <c r="F5605" s="3">
        <v>58172</v>
      </c>
      <c r="G5605" s="3">
        <v>17304</v>
      </c>
      <c r="H5605" s="3">
        <v>49.777999999999999</v>
      </c>
      <c r="I5605" s="30">
        <v>611.81461000000002</v>
      </c>
      <c r="J5605" s="30">
        <v>611.81652789999998</v>
      </c>
      <c r="K5605" s="30">
        <v>-1.92E-3</v>
      </c>
      <c r="L5605" s="3">
        <v>2</v>
      </c>
      <c r="M5605" s="3">
        <v>2</v>
      </c>
      <c r="N5605" s="10">
        <f t="shared" si="609"/>
        <v>1</v>
      </c>
      <c r="O5605" s="35">
        <v>2</v>
      </c>
      <c r="P5605" s="17"/>
      <c r="Q5605" s="40">
        <v>1222.6248700000001</v>
      </c>
      <c r="R5605" s="40">
        <v>611.81606999999997</v>
      </c>
      <c r="S5605" s="18">
        <f t="shared" si="610"/>
        <v>-2.3863381031358548</v>
      </c>
      <c r="T5605" s="18">
        <f t="shared" si="611"/>
        <v>0.74842754623115426</v>
      </c>
      <c r="U5605" s="18">
        <f t="shared" si="612"/>
        <v>1.0297212363202861</v>
      </c>
      <c r="V5605" s="30">
        <v>611.81669999999997</v>
      </c>
      <c r="W5605" s="3" t="s">
        <v>47</v>
      </c>
      <c r="X5605" s="3" t="s">
        <v>47</v>
      </c>
      <c r="Y5605" s="3" t="s">
        <v>47</v>
      </c>
      <c r="Z5605" s="3" t="s">
        <v>47</v>
      </c>
      <c r="AA5605" s="3" t="s">
        <v>48</v>
      </c>
      <c r="AB5605" s="12" t="s">
        <v>47</v>
      </c>
      <c r="AC5605" s="3" t="s">
        <v>47</v>
      </c>
      <c r="AD5605" s="3" t="s">
        <v>47</v>
      </c>
      <c r="AE5605" s="3" t="s">
        <v>47</v>
      </c>
      <c r="AF5605" s="3" t="s">
        <v>47</v>
      </c>
      <c r="AG5605" s="3" t="s">
        <v>47</v>
      </c>
      <c r="AH5605" s="3" t="s">
        <v>47</v>
      </c>
      <c r="AI5605" s="3" t="s">
        <v>47</v>
      </c>
      <c r="AJ5605" s="3" t="s">
        <v>47</v>
      </c>
      <c r="AK5605" s="3" t="s">
        <v>47</v>
      </c>
      <c r="AL5605" s="3" t="s">
        <v>47</v>
      </c>
      <c r="AU5605" s="3">
        <v>0</v>
      </c>
      <c r="AV5605" s="3">
        <v>15</v>
      </c>
      <c r="AW5605" s="3">
        <v>1</v>
      </c>
      <c r="AX5605" s="3">
        <v>15</v>
      </c>
      <c r="AY5605" s="3">
        <v>100</v>
      </c>
      <c r="AZ5605" s="6" t="str">
        <f t="shared" si="613"/>
        <v>2770.1</v>
      </c>
      <c r="BC5605" s="12" t="s">
        <v>14467</v>
      </c>
      <c r="BJ5605" s="12">
        <f t="shared" si="614"/>
        <v>0</v>
      </c>
      <c r="BK5605" s="12">
        <f t="shared" si="615"/>
        <v>0</v>
      </c>
      <c r="CQ5605" s="3" t="str">
        <f>CONCATENATE(baseURL!$A$1,baseURL!$B$1,baseURL!$C$1,".",C5605,".",L5605,".pkl&amp;seq=",BC5605)</f>
        <v>http://proteomics.broadinstitute.org/millscripts/viewfeed.pl?side=xl&amp;cycle=1&amp;fixedMods=iaaC&amp;file=msdataSM/iPRG2012_nd/cpick_in/iPRG2012_nd.2770.1.2.pkl&amp;seq=GLMNFVSLDAR</v>
      </c>
    </row>
    <row r="5606" spans="1:95" x14ac:dyDescent="0.2">
      <c r="A5606" s="3">
        <v>4027</v>
      </c>
      <c r="B5606" s="2" t="s">
        <v>14468</v>
      </c>
      <c r="C5606" s="2" t="s">
        <v>14469</v>
      </c>
      <c r="D5606" s="3">
        <v>14552</v>
      </c>
      <c r="E5606" s="3">
        <v>14536</v>
      </c>
      <c r="F5606" s="3">
        <v>58173</v>
      </c>
      <c r="G5606" s="3">
        <v>17305</v>
      </c>
      <c r="H5606" s="3">
        <v>49.782200000000003</v>
      </c>
      <c r="I5606" s="30">
        <v>803.37022999999999</v>
      </c>
      <c r="J5606" s="30">
        <v>803.37023409999995</v>
      </c>
      <c r="K5606" s="30">
        <v>0</v>
      </c>
      <c r="L5606" s="3">
        <v>0</v>
      </c>
      <c r="M5606" s="3">
        <v>0</v>
      </c>
      <c r="N5606" s="10">
        <f t="shared" si="609"/>
        <v>1</v>
      </c>
      <c r="O5606" s="35">
        <v>3</v>
      </c>
      <c r="P5606" s="17"/>
      <c r="Q5606" s="40">
        <v>2408.1011600000002</v>
      </c>
      <c r="R5606" s="40">
        <v>803.37189999999998</v>
      </c>
      <c r="S5606" s="18">
        <f t="shared" si="610"/>
        <v>-2.0787383775684316</v>
      </c>
      <c r="T5606" s="18">
        <f t="shared" si="611"/>
        <v>-2.0736348881937818</v>
      </c>
      <c r="U5606" s="18">
        <f t="shared" si="612"/>
        <v>-2.1160809832009466</v>
      </c>
      <c r="V5606" s="30">
        <v>803.37019999999995</v>
      </c>
      <c r="W5606" s="3" t="s">
        <v>47</v>
      </c>
      <c r="X5606" s="3" t="s">
        <v>47</v>
      </c>
      <c r="Y5606" s="3" t="s">
        <v>47</v>
      </c>
      <c r="Z5606" s="3" t="s">
        <v>47</v>
      </c>
      <c r="AA5606" s="3" t="s">
        <v>47</v>
      </c>
      <c r="AB5606" s="12" t="s">
        <v>47</v>
      </c>
      <c r="AC5606" s="3" t="s">
        <v>48</v>
      </c>
      <c r="AD5606" s="3" t="s">
        <v>47</v>
      </c>
      <c r="AF5606" s="3" t="s">
        <v>48</v>
      </c>
      <c r="AG5606" s="3" t="s">
        <v>47</v>
      </c>
      <c r="AI5606" s="3" t="s">
        <v>48</v>
      </c>
      <c r="AL5606" s="3" t="s">
        <v>48</v>
      </c>
      <c r="AM5606" s="3" t="s">
        <v>47</v>
      </c>
      <c r="AU5606" s="3">
        <v>0</v>
      </c>
      <c r="AV5606" s="3">
        <v>9</v>
      </c>
      <c r="AW5606" s="3">
        <v>1</v>
      </c>
      <c r="AX5606" s="3">
        <v>9</v>
      </c>
      <c r="AY5606" s="3">
        <v>100</v>
      </c>
      <c r="AZ5606" s="6" t="str">
        <f t="shared" si="613"/>
        <v>2770.2</v>
      </c>
      <c r="BC5606" s="12" t="s">
        <v>14470</v>
      </c>
      <c r="BJ5606" s="12">
        <f t="shared" si="614"/>
        <v>0</v>
      </c>
      <c r="BK5606" s="12">
        <f t="shared" si="615"/>
        <v>0</v>
      </c>
      <c r="CQ5606" s="3" t="str">
        <f>CONCATENATE(baseURL!$A$1,baseURL!$B$1,baseURL!$C$1,".",C5606,".",L5606,".pkl&amp;seq=",BC5606)</f>
        <v>http://proteomics.broadinstitute.org/millscripts/viewfeed.pl?side=xl&amp;cycle=1&amp;fixedMods=iaaC&amp;file=msdataSM/iPRG2012_nd/cpick_in/iPRG2012_nd.2770.2.0.pkl&amp;seq=MMSNPGAMQNLQKMMQDPSLR</v>
      </c>
    </row>
    <row r="5607" spans="1:95" x14ac:dyDescent="0.2">
      <c r="A5607" s="3">
        <v>7208</v>
      </c>
      <c r="B5607" s="2" t="s">
        <v>14471</v>
      </c>
      <c r="C5607" s="2" t="s">
        <v>14465</v>
      </c>
      <c r="D5607" s="3">
        <v>14556</v>
      </c>
      <c r="E5607" s="3">
        <v>14540</v>
      </c>
      <c r="F5607" s="3">
        <v>58194</v>
      </c>
      <c r="G5607" s="3">
        <v>17310</v>
      </c>
      <c r="H5607" s="3">
        <v>49.805700000000002</v>
      </c>
      <c r="I5607" s="30">
        <v>492.20146</v>
      </c>
      <c r="J5607" s="30">
        <v>492.25282600000003</v>
      </c>
      <c r="K5607" s="30">
        <v>-5.1369999999999999E-2</v>
      </c>
      <c r="L5607" s="3">
        <v>2</v>
      </c>
      <c r="M5607" s="3">
        <v>4</v>
      </c>
      <c r="N5607" s="10">
        <f t="shared" si="609"/>
        <v>-1</v>
      </c>
      <c r="O5607" s="35">
        <v>4</v>
      </c>
      <c r="P5607" s="17"/>
      <c r="Q5607" s="40">
        <v>1965.9851100000001</v>
      </c>
      <c r="R5607" s="40">
        <v>492.25173000000001</v>
      </c>
      <c r="S5607" s="18">
        <f t="shared" si="610"/>
        <v>-102.12254612088779</v>
      </c>
      <c r="T5607" s="18">
        <f t="shared" si="611"/>
        <v>2.2265030942972888</v>
      </c>
      <c r="U5607" s="18">
        <f t="shared" si="612"/>
        <v>1.9705364976477633</v>
      </c>
      <c r="V5607" s="30">
        <v>492.2527</v>
      </c>
      <c r="W5607" s="3" t="s">
        <v>47</v>
      </c>
      <c r="Y5607" s="3" t="s">
        <v>47</v>
      </c>
      <c r="AA5607" s="3" t="s">
        <v>47</v>
      </c>
      <c r="AE5607" s="3" t="s">
        <v>48</v>
      </c>
      <c r="AG5607" s="3" t="s">
        <v>52</v>
      </c>
      <c r="AL5607" s="3" t="s">
        <v>52</v>
      </c>
      <c r="AU5607" s="3">
        <v>0</v>
      </c>
      <c r="AV5607" s="3">
        <v>3</v>
      </c>
      <c r="AW5607" s="3">
        <v>1</v>
      </c>
      <c r="AX5607" s="3">
        <v>3</v>
      </c>
      <c r="AY5607" s="3">
        <v>100</v>
      </c>
      <c r="AZ5607" s="6" t="str">
        <f t="shared" si="613"/>
        <v>2771.2</v>
      </c>
      <c r="BC5607" s="12" t="s">
        <v>14472</v>
      </c>
      <c r="BJ5607" s="12">
        <f t="shared" si="614"/>
        <v>0</v>
      </c>
      <c r="BK5607" s="12">
        <f t="shared" si="615"/>
        <v>0</v>
      </c>
      <c r="CQ5607" s="3" t="str">
        <f>CONCATENATE(baseURL!$A$1,baseURL!$B$1,baseURL!$C$1,".",C5607,".",L5607,".pkl&amp;seq=",BC5607)</f>
        <v>http://proteomics.broadinstitute.org/millscripts/viewfeed.pl?side=xl&amp;cycle=1&amp;fixedMods=iaaC&amp;file=msdataSM/iPRG2012_nd/cpick_in/iPRG2012_nd.2771.2.2.pkl&amp;seq=TFAEAMRLGSEVYHNLK</v>
      </c>
    </row>
    <row r="5608" spans="1:95" x14ac:dyDescent="0.2">
      <c r="A5608" s="3">
        <v>6468</v>
      </c>
      <c r="B5608" s="2" t="s">
        <v>14473</v>
      </c>
      <c r="C5608" s="2" t="s">
        <v>14468</v>
      </c>
      <c r="D5608" s="3">
        <v>14557</v>
      </c>
      <c r="E5608" s="3">
        <v>14541</v>
      </c>
      <c r="F5608" s="3">
        <v>58195</v>
      </c>
      <c r="G5608" s="3">
        <v>17311</v>
      </c>
      <c r="H5608" s="3">
        <v>49.809800000000003</v>
      </c>
      <c r="I5608" s="30">
        <v>564.96981000000005</v>
      </c>
      <c r="J5608" s="30">
        <v>564.97053300000005</v>
      </c>
      <c r="K5608" s="30">
        <v>-7.2000000000000005E-4</v>
      </c>
      <c r="L5608" s="3">
        <v>3</v>
      </c>
      <c r="M5608" s="3">
        <v>3</v>
      </c>
      <c r="N5608" s="10">
        <f t="shared" si="609"/>
        <v>1</v>
      </c>
      <c r="O5608" s="35">
        <v>3</v>
      </c>
      <c r="P5608" s="17"/>
      <c r="Q5608" s="40">
        <v>1692.89555</v>
      </c>
      <c r="R5608" s="40">
        <v>564.97002999999995</v>
      </c>
      <c r="S5608" s="18">
        <f t="shared" si="610"/>
        <v>-0.38940118628823683</v>
      </c>
      <c r="T5608" s="18">
        <f t="shared" si="611"/>
        <v>0.89031271286069669</v>
      </c>
      <c r="U5608" s="18">
        <f t="shared" si="612"/>
        <v>0.83190253483697063</v>
      </c>
      <c r="V5608" s="30">
        <v>564.97050000000002</v>
      </c>
      <c r="W5608" s="3" t="s">
        <v>47</v>
      </c>
      <c r="X5608" s="3" t="s">
        <v>47</v>
      </c>
      <c r="Y5608" s="3" t="s">
        <v>47</v>
      </c>
      <c r="Z5608" s="3" t="s">
        <v>47</v>
      </c>
      <c r="AA5608" s="3" t="s">
        <v>47</v>
      </c>
      <c r="AB5608" s="12" t="s">
        <v>47</v>
      </c>
      <c r="AC5608" s="3" t="s">
        <v>47</v>
      </c>
      <c r="AD5608" s="3" t="s">
        <v>47</v>
      </c>
      <c r="AE5608" s="3" t="s">
        <v>47</v>
      </c>
      <c r="AF5608" s="3" t="s">
        <v>47</v>
      </c>
      <c r="AG5608" s="3" t="s">
        <v>47</v>
      </c>
      <c r="AH5608" s="3" t="s">
        <v>47</v>
      </c>
      <c r="AI5608" s="3" t="s">
        <v>47</v>
      </c>
      <c r="AJ5608" s="3" t="s">
        <v>47</v>
      </c>
      <c r="AK5608" s="3" t="s">
        <v>47</v>
      </c>
      <c r="AL5608" s="3" t="s">
        <v>47</v>
      </c>
      <c r="AU5608" s="3">
        <v>0</v>
      </c>
      <c r="AV5608" s="3">
        <v>16</v>
      </c>
      <c r="AW5608" s="3">
        <v>1</v>
      </c>
      <c r="AX5608" s="3">
        <v>16</v>
      </c>
      <c r="AY5608" s="3">
        <v>100</v>
      </c>
      <c r="AZ5608" s="6" t="str">
        <f t="shared" si="613"/>
        <v>2771.3</v>
      </c>
      <c r="BC5608" s="12" t="s">
        <v>14435</v>
      </c>
      <c r="BJ5608" s="12">
        <f t="shared" si="614"/>
        <v>0</v>
      </c>
      <c r="BK5608" s="12">
        <f t="shared" si="615"/>
        <v>0</v>
      </c>
      <c r="CQ5608" s="3" t="str">
        <f>CONCATENATE(baseURL!$A$1,baseURL!$B$1,baseURL!$C$1,".",C5608,".",L5608,".pkl&amp;seq=",BC5608)</f>
        <v>http://proteomics.broadinstitute.org/millscripts/viewfeed.pl?side=xl&amp;cycle=1&amp;fixedMods=iaaC&amp;file=msdataSM/iPRG2012_nd/cpick_in/iPRG2012_nd.2771.3.3.pkl&amp;seq=FFLSNPDLVDRLEK</v>
      </c>
    </row>
    <row r="5609" spans="1:95" x14ac:dyDescent="0.2">
      <c r="A5609" s="3">
        <v>890</v>
      </c>
      <c r="B5609" s="2" t="s">
        <v>14474</v>
      </c>
      <c r="C5609" s="2" t="s">
        <v>14475</v>
      </c>
      <c r="D5609" s="3">
        <v>14558</v>
      </c>
      <c r="E5609" s="3">
        <v>14542</v>
      </c>
      <c r="F5609" s="3">
        <v>58196</v>
      </c>
      <c r="G5609" s="3">
        <v>17312</v>
      </c>
      <c r="H5609" s="3">
        <v>49.814</v>
      </c>
      <c r="I5609" s="30">
        <v>631.01563999999996</v>
      </c>
      <c r="J5609" s="30">
        <v>631.34413459999996</v>
      </c>
      <c r="K5609" s="30">
        <v>-0.32849</v>
      </c>
      <c r="L5609" s="3">
        <v>3</v>
      </c>
      <c r="M5609" s="3">
        <v>3</v>
      </c>
      <c r="N5609" s="10">
        <f t="shared" si="609"/>
        <v>1</v>
      </c>
      <c r="O5609" s="35">
        <v>3</v>
      </c>
      <c r="P5609" s="17"/>
      <c r="Q5609" s="40">
        <v>1891.01846</v>
      </c>
      <c r="R5609" s="40">
        <v>631.01099999999997</v>
      </c>
      <c r="S5609" s="18">
        <f t="shared" si="610"/>
        <v>7.353279102891821</v>
      </c>
      <c r="T5609" s="18">
        <f t="shared" si="611"/>
        <v>527.93786479157086</v>
      </c>
      <c r="U5609" s="18">
        <f t="shared" si="612"/>
        <v>528.04150799278216</v>
      </c>
      <c r="V5609" s="30">
        <v>631.3442</v>
      </c>
      <c r="W5609" s="3" t="s">
        <v>47</v>
      </c>
      <c r="X5609" s="3" t="s">
        <v>47</v>
      </c>
      <c r="Y5609" s="3" t="s">
        <v>47</v>
      </c>
      <c r="Z5609" s="3" t="s">
        <v>47</v>
      </c>
      <c r="AA5609" s="3" t="s">
        <v>47</v>
      </c>
      <c r="AB5609" s="12" t="s">
        <v>47</v>
      </c>
      <c r="AC5609" s="3" t="s">
        <v>47</v>
      </c>
      <c r="AD5609" s="3" t="s">
        <v>47</v>
      </c>
      <c r="AE5609" s="3" t="s">
        <v>47</v>
      </c>
      <c r="AF5609" s="3" t="s">
        <v>47</v>
      </c>
      <c r="AG5609" s="3" t="s">
        <v>47</v>
      </c>
      <c r="AJ5609" s="3" t="s">
        <v>47</v>
      </c>
      <c r="AK5609" s="3" t="s">
        <v>47</v>
      </c>
      <c r="AM5609" s="3" t="s">
        <v>47</v>
      </c>
      <c r="AO5609" s="3" t="s">
        <v>52</v>
      </c>
      <c r="AQ5609" s="3" t="s">
        <v>47</v>
      </c>
      <c r="AU5609" s="3">
        <v>0</v>
      </c>
      <c r="AV5609" s="3">
        <v>15</v>
      </c>
      <c r="AW5609" s="3">
        <v>3</v>
      </c>
      <c r="AX5609" s="3">
        <v>12</v>
      </c>
      <c r="AY5609" s="3">
        <v>80</v>
      </c>
      <c r="AZ5609" s="6" t="str">
        <f t="shared" si="613"/>
        <v>2771.4</v>
      </c>
      <c r="BC5609" s="12" t="s">
        <v>14476</v>
      </c>
      <c r="BJ5609" s="12">
        <f t="shared" si="614"/>
        <v>0</v>
      </c>
      <c r="BK5609" s="12">
        <f t="shared" si="615"/>
        <v>0</v>
      </c>
      <c r="BP5609" s="3" t="s">
        <v>54</v>
      </c>
      <c r="BR5609" s="3" t="s">
        <v>54</v>
      </c>
      <c r="BV5609" s="3" t="s">
        <v>14477</v>
      </c>
      <c r="CA5609" s="3" t="s">
        <v>14477</v>
      </c>
      <c r="CM5609" s="3" t="s">
        <v>14478</v>
      </c>
      <c r="CQ5609" s="3" t="str">
        <f>CONCATENATE(baseURL!$A$1,baseURL!$B$1,baseURL!$C$1,".",C5609,".",L5609,".pkl&amp;seq=",BC5609,"&amp;varMods=Deamidated-N")</f>
        <v>http://proteomics.broadinstitute.org/millscripts/viewfeed.pl?side=xl&amp;cycle=1&amp;fixedMods=iaaC&amp;file=msdataSM/iPRG2012_nd/cpick_in/iPRG2012_nd.2771.4.3.pkl&amp;seq=LHSFALGLPNAPDLQAAR&amp;varMods=Deamidated-N</v>
      </c>
    </row>
    <row r="5610" spans="1:95" x14ac:dyDescent="0.2">
      <c r="A5610" s="3">
        <v>5059</v>
      </c>
      <c r="B5610" s="2" t="s">
        <v>14479</v>
      </c>
      <c r="C5610" s="2" t="s">
        <v>14480</v>
      </c>
      <c r="D5610" s="3">
        <v>14560</v>
      </c>
      <c r="E5610" s="3">
        <v>14544</v>
      </c>
      <c r="F5610" s="3">
        <v>58215</v>
      </c>
      <c r="G5610" s="3">
        <v>17315</v>
      </c>
      <c r="H5610" s="3">
        <v>49.831600000000002</v>
      </c>
      <c r="I5610" s="30">
        <v>583.37701000000004</v>
      </c>
      <c r="J5610" s="30">
        <v>583.37686399999996</v>
      </c>
      <c r="K5610" s="30">
        <v>1.4999999999999999E-4</v>
      </c>
      <c r="L5610" s="3">
        <v>3</v>
      </c>
      <c r="M5610" s="3">
        <v>3</v>
      </c>
      <c r="N5610" s="10">
        <f t="shared" si="609"/>
        <v>1</v>
      </c>
      <c r="O5610" s="35">
        <v>3</v>
      </c>
      <c r="P5610" s="17"/>
      <c r="Q5610" s="40">
        <v>1748.11565</v>
      </c>
      <c r="R5610" s="40">
        <v>583.37672999999995</v>
      </c>
      <c r="S5610" s="18">
        <f t="shared" si="610"/>
        <v>0.47996429355157144</v>
      </c>
      <c r="T5610" s="18">
        <f t="shared" si="611"/>
        <v>0.22969719756004503</v>
      </c>
      <c r="U5610" s="18">
        <f t="shared" si="612"/>
        <v>0.11999107343661217</v>
      </c>
      <c r="V5610" s="30">
        <v>583.3768</v>
      </c>
      <c r="W5610" s="3" t="s">
        <v>47</v>
      </c>
      <c r="X5610" s="3" t="s">
        <v>47</v>
      </c>
      <c r="Y5610" s="3" t="s">
        <v>47</v>
      </c>
      <c r="Z5610" s="3" t="s">
        <v>47</v>
      </c>
      <c r="AA5610" s="3" t="s">
        <v>48</v>
      </c>
      <c r="AB5610" s="12" t="s">
        <v>47</v>
      </c>
      <c r="AC5610" s="3" t="s">
        <v>47</v>
      </c>
      <c r="AD5610" s="3" t="s">
        <v>47</v>
      </c>
      <c r="AE5610" s="3" t="s">
        <v>47</v>
      </c>
      <c r="AF5610" s="3" t="s">
        <v>47</v>
      </c>
      <c r="AG5610" s="3" t="s">
        <v>47</v>
      </c>
      <c r="AH5610" s="3" t="s">
        <v>47</v>
      </c>
      <c r="AI5610" s="3" t="s">
        <v>47</v>
      </c>
      <c r="AJ5610" s="3" t="s">
        <v>47</v>
      </c>
      <c r="AK5610" s="3" t="s">
        <v>47</v>
      </c>
      <c r="AL5610" s="3" t="s">
        <v>47</v>
      </c>
      <c r="AM5610" s="3" t="s">
        <v>47</v>
      </c>
      <c r="AN5610" s="3" t="s">
        <v>47</v>
      </c>
      <c r="AU5610" s="3">
        <v>0</v>
      </c>
      <c r="AV5610" s="3">
        <v>17</v>
      </c>
      <c r="AW5610" s="3">
        <v>1</v>
      </c>
      <c r="AX5610" s="3">
        <v>17</v>
      </c>
      <c r="AY5610" s="3">
        <v>100</v>
      </c>
      <c r="AZ5610" s="6" t="str">
        <f t="shared" si="613"/>
        <v>2772.2</v>
      </c>
      <c r="BC5610" s="12" t="s">
        <v>14481</v>
      </c>
      <c r="BJ5610" s="12">
        <f t="shared" si="614"/>
        <v>0</v>
      </c>
      <c r="BK5610" s="12">
        <f t="shared" si="615"/>
        <v>0</v>
      </c>
      <c r="CQ5610" s="3" t="str">
        <f>CONCATENATE(baseURL!$A$1,baseURL!$B$1,baseURL!$C$1,".",C5610,".",L5610,".pkl&amp;seq=",BC5610)</f>
        <v>http://proteomics.broadinstitute.org/millscripts/viewfeed.pl?side=xl&amp;cycle=1&amp;fixedMods=iaaC&amp;file=msdataSM/iPRG2012_nd/cpick_in/iPRG2012_nd.2772.2.3.pkl&amp;seq=ELLGKLGLKQLPGLLR</v>
      </c>
    </row>
    <row r="5611" spans="1:95" x14ac:dyDescent="0.2">
      <c r="A5611" s="3">
        <v>5630</v>
      </c>
      <c r="B5611" s="2" t="s">
        <v>14482</v>
      </c>
      <c r="C5611" s="2" t="s">
        <v>14471</v>
      </c>
      <c r="D5611" s="3">
        <v>14561</v>
      </c>
      <c r="E5611" s="3">
        <v>14545</v>
      </c>
      <c r="F5611" s="3">
        <v>58216</v>
      </c>
      <c r="G5611" s="3">
        <v>17316</v>
      </c>
      <c r="H5611" s="3">
        <v>49.837499999999999</v>
      </c>
      <c r="I5611" s="30">
        <v>655.99076000000002</v>
      </c>
      <c r="J5611" s="30">
        <v>656.00147979999997</v>
      </c>
      <c r="K5611" s="30">
        <v>-1.072E-2</v>
      </c>
      <c r="L5611" s="3">
        <v>3</v>
      </c>
      <c r="M5611" s="3">
        <v>3</v>
      </c>
      <c r="N5611" s="10">
        <f t="shared" si="609"/>
        <v>1</v>
      </c>
      <c r="O5611" s="35">
        <v>3</v>
      </c>
      <c r="P5611" s="17"/>
      <c r="Q5611" s="40">
        <v>1965.9851100000001</v>
      </c>
      <c r="R5611" s="40">
        <v>655.99989000000005</v>
      </c>
      <c r="S5611" s="18">
        <f t="shared" si="610"/>
        <v>-13.917685260629225</v>
      </c>
      <c r="T5611" s="18">
        <f t="shared" si="611"/>
        <v>2.4234760160092486</v>
      </c>
      <c r="U5611" s="18">
        <f t="shared" si="612"/>
        <v>2.4542687040910631</v>
      </c>
      <c r="V5611" s="30">
        <v>656.00149999999996</v>
      </c>
      <c r="W5611" s="3" t="s">
        <v>47</v>
      </c>
      <c r="X5611" s="3" t="s">
        <v>47</v>
      </c>
      <c r="Y5611" s="3" t="s">
        <v>47</v>
      </c>
      <c r="Z5611" s="3" t="s">
        <v>47</v>
      </c>
      <c r="AA5611" s="3" t="s">
        <v>47</v>
      </c>
      <c r="AB5611" s="12" t="s">
        <v>47</v>
      </c>
      <c r="AC5611" s="3" t="s">
        <v>47</v>
      </c>
      <c r="AD5611" s="3" t="s">
        <v>48</v>
      </c>
      <c r="AE5611" s="3" t="s">
        <v>47</v>
      </c>
      <c r="AF5611" s="3" t="s">
        <v>47</v>
      </c>
      <c r="AG5611" s="3" t="s">
        <v>52</v>
      </c>
      <c r="AH5611" s="3" t="s">
        <v>47</v>
      </c>
      <c r="AI5611" s="3" t="s">
        <v>47</v>
      </c>
      <c r="AJ5611" s="3" t="s">
        <v>47</v>
      </c>
      <c r="AK5611" s="3" t="s">
        <v>47</v>
      </c>
      <c r="AL5611" s="3" t="s">
        <v>52</v>
      </c>
      <c r="AM5611" s="3" t="s">
        <v>48</v>
      </c>
      <c r="AU5611" s="3">
        <v>0</v>
      </c>
      <c r="AV5611" s="3">
        <v>13</v>
      </c>
      <c r="AW5611" s="3">
        <v>1</v>
      </c>
      <c r="AX5611" s="3">
        <v>13</v>
      </c>
      <c r="AY5611" s="3">
        <v>100</v>
      </c>
      <c r="AZ5611" s="6" t="str">
        <f t="shared" si="613"/>
        <v>2772.3</v>
      </c>
      <c r="BC5611" s="12" t="s">
        <v>14472</v>
      </c>
      <c r="BJ5611" s="12">
        <f t="shared" si="614"/>
        <v>0</v>
      </c>
      <c r="BK5611" s="12">
        <f t="shared" si="615"/>
        <v>0</v>
      </c>
      <c r="CQ5611" s="3" t="str">
        <f>CONCATENATE(baseURL!$A$1,baseURL!$B$1,baseURL!$C$1,".",C5611,".",L5611,".pkl&amp;seq=",BC5611)</f>
        <v>http://proteomics.broadinstitute.org/millscripts/viewfeed.pl?side=xl&amp;cycle=1&amp;fixedMods=iaaC&amp;file=msdataSM/iPRG2012_nd/cpick_in/iPRG2012_nd.2772.3.3.pkl&amp;seq=TFAEAMRLGSEVYHNLK</v>
      </c>
    </row>
    <row r="5612" spans="1:95" x14ac:dyDescent="0.2">
      <c r="A5612" s="3">
        <v>5060</v>
      </c>
      <c r="B5612" s="2" t="s">
        <v>14483</v>
      </c>
      <c r="C5612" s="2" t="s">
        <v>14484</v>
      </c>
      <c r="D5612" s="3">
        <v>14563</v>
      </c>
      <c r="E5612" s="3">
        <v>14547</v>
      </c>
      <c r="F5612" s="3">
        <v>58236</v>
      </c>
      <c r="G5612" s="3">
        <v>17319</v>
      </c>
      <c r="H5612" s="3">
        <v>49.848599999999998</v>
      </c>
      <c r="I5612" s="30">
        <v>518.97973999999999</v>
      </c>
      <c r="J5612" s="30">
        <v>518.97879309999996</v>
      </c>
      <c r="K5612" s="30">
        <v>9.5E-4</v>
      </c>
      <c r="L5612" s="3">
        <v>3</v>
      </c>
      <c r="M5612" s="3">
        <v>3</v>
      </c>
      <c r="N5612" s="10">
        <f t="shared" si="609"/>
        <v>1</v>
      </c>
      <c r="O5612" s="35">
        <v>3</v>
      </c>
      <c r="P5612" s="17"/>
      <c r="Q5612" s="40">
        <v>1554.92137</v>
      </c>
      <c r="R5612" s="40">
        <v>518.97864000000004</v>
      </c>
      <c r="S5612" s="18">
        <f t="shared" si="610"/>
        <v>2.1195477331229875</v>
      </c>
      <c r="T5612" s="18">
        <f t="shared" si="611"/>
        <v>0.29500250707893122</v>
      </c>
      <c r="U5612" s="18">
        <f t="shared" si="612"/>
        <v>-0.26976062056734068</v>
      </c>
      <c r="V5612" s="30">
        <v>518.97850000000005</v>
      </c>
      <c r="W5612" s="3" t="s">
        <v>47</v>
      </c>
      <c r="X5612" s="3" t="s">
        <v>47</v>
      </c>
      <c r="Y5612" s="3" t="s">
        <v>47</v>
      </c>
      <c r="Z5612" s="3" t="s">
        <v>47</v>
      </c>
      <c r="AA5612" s="3" t="s">
        <v>48</v>
      </c>
      <c r="AB5612" s="12" t="s">
        <v>47</v>
      </c>
      <c r="AC5612" s="3" t="s">
        <v>47</v>
      </c>
      <c r="AD5612" s="3" t="s">
        <v>47</v>
      </c>
      <c r="AE5612" s="3" t="s">
        <v>47</v>
      </c>
      <c r="AF5612" s="3" t="s">
        <v>47</v>
      </c>
      <c r="AG5612" s="3" t="s">
        <v>47</v>
      </c>
      <c r="AH5612" s="3" t="s">
        <v>47</v>
      </c>
      <c r="AI5612" s="3" t="s">
        <v>47</v>
      </c>
      <c r="AJ5612" s="3" t="s">
        <v>47</v>
      </c>
      <c r="AK5612" s="3" t="s">
        <v>47</v>
      </c>
      <c r="AL5612" s="3" t="s">
        <v>47</v>
      </c>
      <c r="AM5612" s="3" t="s">
        <v>47</v>
      </c>
      <c r="AN5612" s="3" t="s">
        <v>47</v>
      </c>
      <c r="AU5612" s="3">
        <v>0</v>
      </c>
      <c r="AV5612" s="3">
        <v>17</v>
      </c>
      <c r="AW5612" s="3">
        <v>1</v>
      </c>
      <c r="AX5612" s="3">
        <v>17</v>
      </c>
      <c r="AY5612" s="3">
        <v>100</v>
      </c>
      <c r="AZ5612" s="6" t="str">
        <f t="shared" si="613"/>
        <v>2773.2</v>
      </c>
      <c r="BC5612" s="12" t="s">
        <v>14485</v>
      </c>
      <c r="BJ5612" s="12">
        <f t="shared" si="614"/>
        <v>0</v>
      </c>
      <c r="BK5612" s="12">
        <f t="shared" si="615"/>
        <v>0</v>
      </c>
      <c r="CQ5612" s="3" t="str">
        <f>CONCATENATE(baseURL!$A$1,baseURL!$B$1,baseURL!$C$1,".",C5612,".",L5612,".pkl&amp;seq=",BC5612)</f>
        <v>http://proteomics.broadinstitute.org/millscripts/viewfeed.pl?side=xl&amp;cycle=1&amp;fixedMods=iaaC&amp;file=msdataSM/iPRG2012_nd/cpick_in/iPRG2012_nd.2773.2.3.pkl&amp;seq=DSLLKLLGPTSVVGR</v>
      </c>
    </row>
    <row r="5613" spans="1:95" x14ac:dyDescent="0.2">
      <c r="A5613" s="3">
        <v>6984</v>
      </c>
      <c r="B5613" s="2" t="s">
        <v>14486</v>
      </c>
      <c r="C5613" s="2" t="s">
        <v>14482</v>
      </c>
      <c r="D5613" s="3">
        <v>14565</v>
      </c>
      <c r="E5613" s="3">
        <v>14549</v>
      </c>
      <c r="F5613" s="3">
        <v>58238</v>
      </c>
      <c r="G5613" s="3">
        <v>17321</v>
      </c>
      <c r="H5613" s="3">
        <v>49.8536</v>
      </c>
      <c r="I5613" s="30">
        <v>608.29849999999999</v>
      </c>
      <c r="J5613" s="30">
        <v>608.29260050000005</v>
      </c>
      <c r="K5613" s="30">
        <v>5.8999999999999999E-3</v>
      </c>
      <c r="L5613" s="3">
        <v>3</v>
      </c>
      <c r="M5613" s="3">
        <v>3</v>
      </c>
      <c r="N5613" s="10">
        <f t="shared" si="609"/>
        <v>1</v>
      </c>
      <c r="O5613" s="35">
        <v>3</v>
      </c>
      <c r="P5613" s="17"/>
      <c r="Q5613" s="40">
        <v>1822.8606199999999</v>
      </c>
      <c r="R5613" s="40">
        <v>608.29172000000005</v>
      </c>
      <c r="S5613" s="18">
        <f t="shared" si="610"/>
        <v>11.145967924625326</v>
      </c>
      <c r="T5613" s="18">
        <f t="shared" si="611"/>
        <v>1.4474962769406832</v>
      </c>
      <c r="U5613" s="18">
        <f t="shared" si="612"/>
        <v>1.282279495705392</v>
      </c>
      <c r="V5613" s="30">
        <v>608.29250000000002</v>
      </c>
      <c r="W5613" s="3" t="s">
        <v>47</v>
      </c>
      <c r="X5613" s="3" t="s">
        <v>47</v>
      </c>
      <c r="Y5613" s="3" t="s">
        <v>47</v>
      </c>
      <c r="Z5613" s="3" t="s">
        <v>47</v>
      </c>
      <c r="AA5613" s="3" t="s">
        <v>48</v>
      </c>
      <c r="AB5613" s="12" t="s">
        <v>47</v>
      </c>
      <c r="AC5613" s="3" t="s">
        <v>47</v>
      </c>
      <c r="AD5613" s="3" t="s">
        <v>47</v>
      </c>
      <c r="AE5613" s="3" t="s">
        <v>47</v>
      </c>
      <c r="AF5613" s="3" t="s">
        <v>47</v>
      </c>
      <c r="AH5613" s="3" t="s">
        <v>47</v>
      </c>
      <c r="AI5613" s="3" t="s">
        <v>47</v>
      </c>
      <c r="AJ5613" s="3" t="s">
        <v>47</v>
      </c>
      <c r="AK5613" s="3" t="s">
        <v>47</v>
      </c>
      <c r="AL5613" s="3" t="s">
        <v>47</v>
      </c>
      <c r="AO5613" s="3" t="s">
        <v>47</v>
      </c>
      <c r="AP5613" s="3" t="s">
        <v>47</v>
      </c>
      <c r="AQ5613" s="3" t="s">
        <v>47</v>
      </c>
      <c r="AU5613" s="3">
        <v>0</v>
      </c>
      <c r="AV5613" s="3">
        <v>17</v>
      </c>
      <c r="AW5613" s="3">
        <v>2</v>
      </c>
      <c r="AX5613" s="3">
        <v>16</v>
      </c>
      <c r="AY5613" s="3">
        <v>94.12</v>
      </c>
      <c r="AZ5613" s="6" t="str">
        <f t="shared" si="613"/>
        <v>2773.4</v>
      </c>
      <c r="BB5613" s="12" t="s">
        <v>79</v>
      </c>
      <c r="BC5613" s="12" t="s">
        <v>14420</v>
      </c>
      <c r="BJ5613" s="12">
        <f t="shared" si="614"/>
        <v>0</v>
      </c>
      <c r="BK5613" s="12">
        <f t="shared" si="615"/>
        <v>0</v>
      </c>
      <c r="BU5613" s="3" t="s">
        <v>14487</v>
      </c>
      <c r="CQ5613" s="3" t="str">
        <f>CONCATENATE(baseURL!$A$1,baseURL!$B$1,"+Acetyl",baseURL!$C$1,".",C5613,".",L5613,".pkl&amp;seq=",BC5613)</f>
        <v>http://proteomics.broadinstitute.org/millscripts/viewfeed.pl?side=xl&amp;cycle=1&amp;fixedMods=iaaC+Acetyl&amp;file=msdataSM/iPRG2012_nd/cpick_in/iPRG2012_nd.2773.4.3.pkl&amp;seq=SQVYFDVEADGQPLGR</v>
      </c>
    </row>
    <row r="5614" spans="1:95" x14ac:dyDescent="0.2">
      <c r="A5614" s="3">
        <v>2918</v>
      </c>
      <c r="B5614" s="2" t="s">
        <v>14488</v>
      </c>
      <c r="C5614" s="2" t="s">
        <v>14489</v>
      </c>
      <c r="D5614" s="3">
        <v>14566</v>
      </c>
      <c r="E5614" s="3">
        <v>14550</v>
      </c>
      <c r="F5614" s="3">
        <v>58239</v>
      </c>
      <c r="G5614" s="3">
        <v>17322</v>
      </c>
      <c r="H5614" s="3">
        <v>49.856000000000002</v>
      </c>
      <c r="I5614" s="30">
        <v>729.03607</v>
      </c>
      <c r="J5614" s="30">
        <v>729.02524400000004</v>
      </c>
      <c r="K5614" s="30">
        <v>1.0829999999999999E-2</v>
      </c>
      <c r="L5614" s="3">
        <v>0</v>
      </c>
      <c r="M5614" s="3">
        <v>3</v>
      </c>
      <c r="N5614" s="10">
        <f t="shared" si="609"/>
        <v>1</v>
      </c>
      <c r="O5614" s="35">
        <v>3</v>
      </c>
      <c r="P5614" s="17"/>
      <c r="Q5614" s="40">
        <v>2185.05602</v>
      </c>
      <c r="R5614" s="40">
        <v>729.02353000000005</v>
      </c>
      <c r="S5614" s="18">
        <f t="shared" si="610"/>
        <v>17.201090889267295</v>
      </c>
      <c r="T5614" s="18">
        <f t="shared" si="611"/>
        <v>2.3510900944344906</v>
      </c>
      <c r="U5614" s="18">
        <f t="shared" si="612"/>
        <v>2.4279051733281727</v>
      </c>
      <c r="V5614" s="30">
        <v>729.02530000000002</v>
      </c>
      <c r="Z5614" s="3" t="s">
        <v>47</v>
      </c>
      <c r="AB5614" s="12" t="s">
        <v>47</v>
      </c>
      <c r="AE5614" s="3" t="s">
        <v>47</v>
      </c>
      <c r="AH5614" s="3" t="s">
        <v>48</v>
      </c>
      <c r="AL5614" s="3" t="s">
        <v>52</v>
      </c>
      <c r="AU5614" s="3">
        <v>0</v>
      </c>
      <c r="AV5614" s="3">
        <v>3</v>
      </c>
      <c r="AW5614" s="3">
        <v>3</v>
      </c>
      <c r="AX5614" s="3">
        <v>1</v>
      </c>
      <c r="AY5614" s="3">
        <v>33.33</v>
      </c>
      <c r="AZ5614" s="6" t="str">
        <f t="shared" si="613"/>
        <v>2773.5</v>
      </c>
      <c r="BC5614" s="12" t="s">
        <v>14490</v>
      </c>
      <c r="BJ5614" s="12">
        <f t="shared" si="614"/>
        <v>0</v>
      </c>
      <c r="BK5614" s="12">
        <f t="shared" si="615"/>
        <v>0</v>
      </c>
      <c r="BP5614" s="3" t="s">
        <v>54</v>
      </c>
      <c r="BR5614" s="3" t="s">
        <v>54</v>
      </c>
      <c r="CQ5614" s="3" t="str">
        <f>CONCATENATE(baseURL!$A$1,baseURL!$B$1,baseURL!$C$1,".",C5614,".",L5614,".pkl&amp;seq=",BC5614,"&amp;varMods=Deamidated-N")</f>
        <v>http://proteomics.broadinstitute.org/millscripts/viewfeed.pl?side=xl&amp;cycle=1&amp;fixedMods=iaaC&amp;file=msdataSM/iPRG2012_nd/cpick_in/iPRG2012_nd.2773.5.0.pkl&amp;seq=KGSLEnNLREFPEYFAAQA&amp;varMods=Deamidated-N</v>
      </c>
    </row>
    <row r="5615" spans="1:95" x14ac:dyDescent="0.2">
      <c r="A5615" s="3">
        <v>6592</v>
      </c>
      <c r="B5615" s="2" t="s">
        <v>14491</v>
      </c>
      <c r="C5615" s="2" t="s">
        <v>14492</v>
      </c>
      <c r="D5615" s="3">
        <v>14570</v>
      </c>
      <c r="E5615" s="3">
        <v>14554</v>
      </c>
      <c r="F5615" s="3">
        <v>58257</v>
      </c>
      <c r="G5615" s="3">
        <v>17327</v>
      </c>
      <c r="H5615" s="3">
        <v>49.884500000000003</v>
      </c>
      <c r="I5615" s="30">
        <v>677.35467000000006</v>
      </c>
      <c r="J5615" s="30">
        <v>677.3433599</v>
      </c>
      <c r="K5615" s="30">
        <v>1.1310000000000001E-2</v>
      </c>
      <c r="L5615" s="3">
        <v>2</v>
      </c>
      <c r="M5615" s="3">
        <v>2</v>
      </c>
      <c r="N5615" s="10">
        <f t="shared" si="609"/>
        <v>1</v>
      </c>
      <c r="O5615" s="35">
        <v>2</v>
      </c>
      <c r="P5615" s="17"/>
      <c r="Q5615" s="40">
        <v>1353.67974</v>
      </c>
      <c r="R5615" s="40">
        <v>677.34351000000004</v>
      </c>
      <c r="S5615" s="18">
        <f t="shared" si="610"/>
        <v>16.476130405409869</v>
      </c>
      <c r="T5615" s="18">
        <f t="shared" si="611"/>
        <v>-0.22160100130238972</v>
      </c>
      <c r="U5615" s="18">
        <f t="shared" si="612"/>
        <v>-0.60530586612992132</v>
      </c>
      <c r="V5615" s="30">
        <v>677.34310000000005</v>
      </c>
      <c r="W5615" s="3" t="s">
        <v>47</v>
      </c>
      <c r="X5615" s="3" t="s">
        <v>47</v>
      </c>
      <c r="Y5615" s="3" t="s">
        <v>47</v>
      </c>
      <c r="Z5615" s="3" t="s">
        <v>47</v>
      </c>
      <c r="AA5615" s="3" t="s">
        <v>48</v>
      </c>
      <c r="AB5615" s="12" t="s">
        <v>47</v>
      </c>
      <c r="AC5615" s="3" t="s">
        <v>47</v>
      </c>
      <c r="AD5615" s="3" t="s">
        <v>47</v>
      </c>
      <c r="AE5615" s="3" t="s">
        <v>47</v>
      </c>
      <c r="AF5615" s="3" t="s">
        <v>47</v>
      </c>
      <c r="AH5615" s="3" t="s">
        <v>47</v>
      </c>
      <c r="AI5615" s="3" t="s">
        <v>47</v>
      </c>
      <c r="AJ5615" s="3" t="s">
        <v>48</v>
      </c>
      <c r="AK5615" s="3" t="s">
        <v>47</v>
      </c>
      <c r="AL5615" s="3" t="s">
        <v>47</v>
      </c>
      <c r="AU5615" s="3">
        <v>0</v>
      </c>
      <c r="AV5615" s="3">
        <v>13</v>
      </c>
      <c r="AW5615" s="3">
        <v>1</v>
      </c>
      <c r="AX5615" s="3">
        <v>13</v>
      </c>
      <c r="AY5615" s="3">
        <v>100</v>
      </c>
      <c r="AZ5615" s="6" t="str">
        <f t="shared" si="613"/>
        <v>2774.2</v>
      </c>
      <c r="BC5615" s="12" t="s">
        <v>14391</v>
      </c>
      <c r="BJ5615" s="12">
        <f t="shared" si="614"/>
        <v>0</v>
      </c>
      <c r="BK5615" s="12">
        <f t="shared" si="615"/>
        <v>0</v>
      </c>
      <c r="CQ5615" s="3" t="str">
        <f>CONCATENATE(baseURL!$A$1,baseURL!$B$1,baseURL!$C$1,".",C5615,".",L5615,".pkl&amp;seq=",BC5615)</f>
        <v>http://proteomics.broadinstitute.org/millscripts/viewfeed.pl?side=xl&amp;cycle=1&amp;fixedMods=iaaC&amp;file=msdataSM/iPRG2012_nd/cpick_in/iPRG2012_nd.2774.2.2.pkl&amp;seq=AEALNLSGEFFR</v>
      </c>
    </row>
    <row r="5616" spans="1:95" x14ac:dyDescent="0.2">
      <c r="A5616" s="3">
        <v>6958</v>
      </c>
      <c r="B5616" s="2" t="s">
        <v>14493</v>
      </c>
      <c r="C5616" s="2" t="s">
        <v>14494</v>
      </c>
      <c r="D5616" s="3">
        <v>14571</v>
      </c>
      <c r="E5616" s="3">
        <v>14555</v>
      </c>
      <c r="F5616" s="3">
        <v>58277</v>
      </c>
      <c r="G5616" s="3">
        <v>17329</v>
      </c>
      <c r="H5616" s="3">
        <v>49.896299999999997</v>
      </c>
      <c r="I5616" s="30">
        <v>608.30204000000003</v>
      </c>
      <c r="J5616" s="30">
        <v>608.29191119999996</v>
      </c>
      <c r="K5616" s="30">
        <v>1.013E-2</v>
      </c>
      <c r="L5616" s="3">
        <v>3</v>
      </c>
      <c r="M5616" s="3">
        <v>3</v>
      </c>
      <c r="N5616" s="10">
        <f t="shared" si="609"/>
        <v>1</v>
      </c>
      <c r="O5616" s="35">
        <v>3</v>
      </c>
      <c r="P5616" s="17"/>
      <c r="Q5616" s="40">
        <v>1822.8606199999999</v>
      </c>
      <c r="R5616" s="40">
        <v>608.29172000000005</v>
      </c>
      <c r="S5616" s="18">
        <f t="shared" si="610"/>
        <v>16.965544097787145</v>
      </c>
      <c r="T5616" s="18">
        <f t="shared" si="611"/>
        <v>0.31432287111158053</v>
      </c>
      <c r="U5616" s="18">
        <f t="shared" si="612"/>
        <v>0.13151584557440013</v>
      </c>
      <c r="V5616" s="30">
        <v>608.29179999999997</v>
      </c>
      <c r="W5616" s="3" t="s">
        <v>47</v>
      </c>
      <c r="X5616" s="3" t="s">
        <v>47</v>
      </c>
      <c r="Y5616" s="3" t="s">
        <v>47</v>
      </c>
      <c r="Z5616" s="3" t="s">
        <v>47</v>
      </c>
      <c r="AA5616" s="3" t="s">
        <v>48</v>
      </c>
      <c r="AB5616" s="12" t="s">
        <v>47</v>
      </c>
      <c r="AC5616" s="3" t="s">
        <v>47</v>
      </c>
      <c r="AD5616" s="3" t="s">
        <v>47</v>
      </c>
      <c r="AE5616" s="3" t="s">
        <v>47</v>
      </c>
      <c r="AF5616" s="3" t="s">
        <v>47</v>
      </c>
      <c r="AG5616" s="3" t="s">
        <v>52</v>
      </c>
      <c r="AH5616" s="3" t="s">
        <v>47</v>
      </c>
      <c r="AI5616" s="3" t="s">
        <v>47</v>
      </c>
      <c r="AJ5616" s="3" t="s">
        <v>65</v>
      </c>
      <c r="AK5616" s="3" t="s">
        <v>47</v>
      </c>
      <c r="AL5616" s="3" t="s">
        <v>47</v>
      </c>
      <c r="AO5616" s="3" t="s">
        <v>47</v>
      </c>
      <c r="AP5616" s="3" t="s">
        <v>47</v>
      </c>
      <c r="AQ5616" s="3" t="s">
        <v>47</v>
      </c>
      <c r="AU5616" s="3">
        <v>1</v>
      </c>
      <c r="AV5616" s="3">
        <v>16</v>
      </c>
      <c r="AW5616" s="3">
        <v>1</v>
      </c>
      <c r="AX5616" s="3">
        <v>16</v>
      </c>
      <c r="AY5616" s="3">
        <v>100</v>
      </c>
      <c r="AZ5616" s="6" t="str">
        <f t="shared" si="613"/>
        <v>2775.1</v>
      </c>
      <c r="BB5616" s="12" t="s">
        <v>79</v>
      </c>
      <c r="BC5616" s="12" t="s">
        <v>14420</v>
      </c>
      <c r="BJ5616" s="12">
        <f t="shared" si="614"/>
        <v>0</v>
      </c>
      <c r="BK5616" s="12">
        <f t="shared" si="615"/>
        <v>0</v>
      </c>
      <c r="CF5616" s="3" t="s">
        <v>14495</v>
      </c>
      <c r="CQ5616" s="3" t="str">
        <f>CONCATENATE(baseURL!$A$1,baseURL!$B$1,"+Acetyl",baseURL!$C$1,".",C5616,".",L5616,".pkl&amp;seq=",BC5616)</f>
        <v>http://proteomics.broadinstitute.org/millscripts/viewfeed.pl?side=xl&amp;cycle=1&amp;fixedMods=iaaC+Acetyl&amp;file=msdataSM/iPRG2012_nd/cpick_in/iPRG2012_nd.2775.1.3.pkl&amp;seq=SQVYFDVEADGQPLGR</v>
      </c>
    </row>
    <row r="5617" spans="1:101" x14ac:dyDescent="0.2">
      <c r="A5617" s="3">
        <v>5612</v>
      </c>
      <c r="B5617" s="2" t="s">
        <v>14496</v>
      </c>
      <c r="C5617" s="2" t="s">
        <v>14497</v>
      </c>
      <c r="D5617" s="3">
        <v>14574</v>
      </c>
      <c r="E5617" s="3">
        <v>14558</v>
      </c>
      <c r="F5617" s="3">
        <v>58298</v>
      </c>
      <c r="G5617" s="3">
        <v>17333</v>
      </c>
      <c r="H5617" s="3">
        <v>49.923200000000001</v>
      </c>
      <c r="I5617" s="30">
        <v>826.43281000000002</v>
      </c>
      <c r="J5617" s="30">
        <v>826.43280549999997</v>
      </c>
      <c r="K5617" s="30">
        <v>0</v>
      </c>
      <c r="L5617" s="3">
        <v>2</v>
      </c>
      <c r="M5617" s="3">
        <v>0</v>
      </c>
      <c r="N5617" s="10">
        <f t="shared" si="609"/>
        <v>1</v>
      </c>
      <c r="O5617" s="35">
        <v>2</v>
      </c>
      <c r="P5617" s="17"/>
      <c r="Q5617" s="40">
        <v>1651.85124</v>
      </c>
      <c r="R5617" s="40">
        <v>826.42926</v>
      </c>
      <c r="S5617" s="18">
        <f t="shared" si="610"/>
        <v>4.2955884693849926</v>
      </c>
      <c r="T5617" s="18">
        <f t="shared" si="611"/>
        <v>4.2901433571856948</v>
      </c>
      <c r="U5617" s="18">
        <f t="shared" si="612"/>
        <v>4.2834882202060696</v>
      </c>
      <c r="V5617" s="30">
        <v>826.43280000000004</v>
      </c>
      <c r="X5617" s="3" t="s">
        <v>47</v>
      </c>
      <c r="Y5617" s="3" t="s">
        <v>47</v>
      </c>
      <c r="Z5617" s="3" t="s">
        <v>47</v>
      </c>
      <c r="AA5617" s="3" t="s">
        <v>48</v>
      </c>
      <c r="AB5617" s="12" t="s">
        <v>47</v>
      </c>
      <c r="AC5617" s="3" t="s">
        <v>47</v>
      </c>
      <c r="AD5617" s="3" t="s">
        <v>47</v>
      </c>
      <c r="AE5617" s="3" t="s">
        <v>47</v>
      </c>
      <c r="AF5617" s="3" t="s">
        <v>47</v>
      </c>
      <c r="AG5617" s="3" t="s">
        <v>47</v>
      </c>
      <c r="AH5617" s="3" t="s">
        <v>47</v>
      </c>
      <c r="AI5617" s="3" t="s">
        <v>47</v>
      </c>
      <c r="AJ5617" s="3" t="s">
        <v>47</v>
      </c>
      <c r="AK5617" s="3" t="s">
        <v>47</v>
      </c>
      <c r="AL5617" s="3" t="s">
        <v>47</v>
      </c>
      <c r="AM5617" s="3" t="s">
        <v>47</v>
      </c>
      <c r="AU5617" s="3">
        <v>0</v>
      </c>
      <c r="AV5617" s="3">
        <v>15</v>
      </c>
      <c r="AW5617" s="3">
        <v>1</v>
      </c>
      <c r="AX5617" s="3">
        <v>15</v>
      </c>
      <c r="AY5617" s="3">
        <v>100</v>
      </c>
      <c r="AZ5617" s="6" t="str">
        <f t="shared" si="613"/>
        <v>2776.1</v>
      </c>
      <c r="BC5617" s="12" t="s">
        <v>14445</v>
      </c>
      <c r="BJ5617" s="12">
        <f t="shared" si="614"/>
        <v>0</v>
      </c>
      <c r="BK5617" s="12">
        <f t="shared" si="615"/>
        <v>0</v>
      </c>
      <c r="CQ5617" s="3" t="str">
        <f>CONCATENATE(baseURL!$A$1,baseURL!$B$1,baseURL!$C$1,".",C5617,".",L5617,".pkl&amp;seq=",BC5617)</f>
        <v>http://proteomics.broadinstitute.org/millscripts/viewfeed.pl?side=xl&amp;cycle=1&amp;fixedMods=iaaC&amp;file=msdataSM/iPRG2012_nd/cpick_in/iPRG2012_nd.2776.1.2.pkl&amp;seq=WAMVVENGLVTYAAK</v>
      </c>
    </row>
    <row r="5618" spans="1:101" x14ac:dyDescent="0.2">
      <c r="A5618" s="3">
        <v>6899</v>
      </c>
      <c r="B5618" s="2" t="s">
        <v>14498</v>
      </c>
      <c r="C5618" s="2" t="s">
        <v>14496</v>
      </c>
      <c r="D5618" s="3">
        <v>14577</v>
      </c>
      <c r="E5618" s="3">
        <v>14561</v>
      </c>
      <c r="F5618" s="3">
        <v>58320</v>
      </c>
      <c r="G5618" s="3">
        <v>17337</v>
      </c>
      <c r="H5618" s="3">
        <v>49.949199999999998</v>
      </c>
      <c r="I5618" s="30">
        <v>753.70754999999997</v>
      </c>
      <c r="J5618" s="30">
        <v>753.71143259999997</v>
      </c>
      <c r="K5618" s="30">
        <v>-3.8800000000000002E-3</v>
      </c>
      <c r="L5618" s="3">
        <v>3</v>
      </c>
      <c r="M5618" s="3">
        <v>3</v>
      </c>
      <c r="N5618" s="10">
        <f t="shared" si="609"/>
        <v>1</v>
      </c>
      <c r="O5618" s="35">
        <v>3</v>
      </c>
      <c r="P5618" s="17"/>
      <c r="Q5618" s="40">
        <v>2259.12266</v>
      </c>
      <c r="R5618" s="40">
        <v>753.71240999999998</v>
      </c>
      <c r="S5618" s="18">
        <f t="shared" si="610"/>
        <v>-6.4480827640981238</v>
      </c>
      <c r="T5618" s="18">
        <f t="shared" si="611"/>
        <v>-1.296781089236245</v>
      </c>
      <c r="U5618" s="18">
        <f t="shared" si="612"/>
        <v>-1.2073570607338251</v>
      </c>
      <c r="V5618" s="30">
        <v>753.7115</v>
      </c>
      <c r="W5618" s="3" t="s">
        <v>47</v>
      </c>
      <c r="X5618" s="3" t="s">
        <v>47</v>
      </c>
      <c r="Y5618" s="3" t="s">
        <v>47</v>
      </c>
      <c r="Z5618" s="3" t="s">
        <v>47</v>
      </c>
      <c r="AA5618" s="3" t="s">
        <v>48</v>
      </c>
      <c r="AB5618" s="12" t="s">
        <v>47</v>
      </c>
      <c r="AC5618" s="3" t="s">
        <v>47</v>
      </c>
      <c r="AD5618" s="3" t="s">
        <v>47</v>
      </c>
      <c r="AE5618" s="3" t="s">
        <v>47</v>
      </c>
      <c r="AF5618" s="3" t="s">
        <v>47</v>
      </c>
      <c r="AG5618" s="3" t="s">
        <v>47</v>
      </c>
      <c r="AH5618" s="3" t="s">
        <v>47</v>
      </c>
      <c r="AI5618" s="3" t="s">
        <v>47</v>
      </c>
      <c r="AJ5618" s="3" t="s">
        <v>47</v>
      </c>
      <c r="AK5618" s="3" t="s">
        <v>47</v>
      </c>
      <c r="AL5618" s="3" t="s">
        <v>47</v>
      </c>
      <c r="AM5618" s="3" t="s">
        <v>47</v>
      </c>
      <c r="AN5618" s="3" t="s">
        <v>47</v>
      </c>
      <c r="AO5618" s="3" t="s">
        <v>47</v>
      </c>
      <c r="AP5618" s="3" t="s">
        <v>47</v>
      </c>
      <c r="AU5618" s="3">
        <v>0</v>
      </c>
      <c r="AV5618" s="3">
        <v>19</v>
      </c>
      <c r="AW5618" s="3">
        <v>1</v>
      </c>
      <c r="AX5618" s="3">
        <v>19</v>
      </c>
      <c r="AY5618" s="3">
        <v>100</v>
      </c>
      <c r="AZ5618" s="6" t="str">
        <f t="shared" si="613"/>
        <v>2777.2</v>
      </c>
      <c r="BC5618" s="12" t="s">
        <v>14499</v>
      </c>
      <c r="BJ5618" s="12">
        <f t="shared" si="614"/>
        <v>1</v>
      </c>
      <c r="BK5618" s="12">
        <f t="shared" si="615"/>
        <v>0</v>
      </c>
      <c r="CQ5618" s="3" t="str">
        <f>CONCATENATE(baseURL!$A$1,baseURL!$B$1,baseURL!$C$1,".",C5618,".",L5618,".pkl&amp;seq=",BC5618)</f>
        <v>http://proteomics.broadinstitute.org/millscripts/viewfeed.pl?side=xl&amp;cycle=1&amp;fixedMods=iaaC&amp;file=msdataSM/iPRG2012_nd/cpick_in/iPRG2012_nd.2777.2.3.pkl&amp;seq=KLWCFGPDGNGPNLVLDQTK</v>
      </c>
    </row>
    <row r="5619" spans="1:101" x14ac:dyDescent="0.2">
      <c r="A5619" s="3">
        <v>6982</v>
      </c>
      <c r="B5619" s="2" t="s">
        <v>14500</v>
      </c>
      <c r="C5619" s="2" t="s">
        <v>14501</v>
      </c>
      <c r="D5619" s="3">
        <v>14578</v>
      </c>
      <c r="E5619" s="3">
        <v>14562</v>
      </c>
      <c r="F5619" s="3">
        <v>58321</v>
      </c>
      <c r="G5619" s="3">
        <v>17338</v>
      </c>
      <c r="H5619" s="3">
        <v>49.954999999999998</v>
      </c>
      <c r="I5619" s="30">
        <v>911.93286000000001</v>
      </c>
      <c r="J5619" s="30">
        <v>911.93339189999995</v>
      </c>
      <c r="K5619" s="30">
        <v>-5.2999999999999998E-4</v>
      </c>
      <c r="L5619" s="3">
        <v>2</v>
      </c>
      <c r="M5619" s="3">
        <v>2</v>
      </c>
      <c r="N5619" s="10">
        <f t="shared" si="609"/>
        <v>1</v>
      </c>
      <c r="O5619" s="35">
        <v>2</v>
      </c>
      <c r="P5619" s="17"/>
      <c r="Q5619" s="40">
        <v>1822.8606199999999</v>
      </c>
      <c r="R5619" s="40">
        <v>911.93394999999998</v>
      </c>
      <c r="S5619" s="18">
        <f t="shared" si="610"/>
        <v>-1.1952620033243622</v>
      </c>
      <c r="T5619" s="18">
        <f t="shared" si="611"/>
        <v>-0.61199607716628579</v>
      </c>
      <c r="U5619" s="18">
        <f t="shared" si="612"/>
        <v>-0.82242798387473282</v>
      </c>
      <c r="V5619" s="30">
        <v>911.93320000000006</v>
      </c>
      <c r="W5619" s="3" t="s">
        <v>47</v>
      </c>
      <c r="X5619" s="3" t="s">
        <v>47</v>
      </c>
      <c r="Y5619" s="3" t="s">
        <v>47</v>
      </c>
      <c r="Z5619" s="3" t="s">
        <v>47</v>
      </c>
      <c r="AA5619" s="3" t="s">
        <v>48</v>
      </c>
      <c r="AB5619" s="12" t="s">
        <v>47</v>
      </c>
      <c r="AC5619" s="3" t="s">
        <v>47</v>
      </c>
      <c r="AD5619" s="3" t="s">
        <v>47</v>
      </c>
      <c r="AE5619" s="3" t="s">
        <v>47</v>
      </c>
      <c r="AF5619" s="3" t="s">
        <v>47</v>
      </c>
      <c r="AG5619" s="3" t="s">
        <v>47</v>
      </c>
      <c r="AH5619" s="3" t="s">
        <v>47</v>
      </c>
      <c r="AI5619" s="3" t="s">
        <v>47</v>
      </c>
      <c r="AJ5619" s="3" t="s">
        <v>47</v>
      </c>
      <c r="AK5619" s="3" t="s">
        <v>47</v>
      </c>
      <c r="AL5619" s="3" t="s">
        <v>47</v>
      </c>
      <c r="AO5619" s="3" t="s">
        <v>47</v>
      </c>
      <c r="AP5619" s="3" t="s">
        <v>47</v>
      </c>
      <c r="AQ5619" s="3" t="s">
        <v>47</v>
      </c>
      <c r="AU5619" s="3">
        <v>0</v>
      </c>
      <c r="AV5619" s="3">
        <v>18</v>
      </c>
      <c r="AW5619" s="3">
        <v>2</v>
      </c>
      <c r="AX5619" s="3">
        <v>17</v>
      </c>
      <c r="AY5619" s="3">
        <v>94.44</v>
      </c>
      <c r="AZ5619" s="6" t="str">
        <f t="shared" si="613"/>
        <v>2777.3</v>
      </c>
      <c r="BB5619" s="12" t="s">
        <v>79</v>
      </c>
      <c r="BC5619" s="12" t="s">
        <v>14420</v>
      </c>
      <c r="BJ5619" s="12">
        <f t="shared" si="614"/>
        <v>0</v>
      </c>
      <c r="BK5619" s="12">
        <f t="shared" si="615"/>
        <v>0</v>
      </c>
      <c r="BU5619" s="3" t="s">
        <v>14487</v>
      </c>
      <c r="CQ5619" s="3" t="str">
        <f>CONCATENATE(baseURL!$A$1,baseURL!$B$1,"+Acetyl",baseURL!$C$1,".",C5619,".",L5619,".pkl&amp;seq=",BC5619)</f>
        <v>http://proteomics.broadinstitute.org/millscripts/viewfeed.pl?side=xl&amp;cycle=1&amp;fixedMods=iaaC+Acetyl&amp;file=msdataSM/iPRG2012_nd/cpick_in/iPRG2012_nd.2777.3.2.pkl&amp;seq=SQVYFDVEADGQPLGR</v>
      </c>
    </row>
    <row r="5620" spans="1:101" x14ac:dyDescent="0.2">
      <c r="A5620" s="3">
        <v>5515</v>
      </c>
      <c r="B5620" s="2" t="s">
        <v>14506</v>
      </c>
      <c r="C5620" s="2" t="s">
        <v>14507</v>
      </c>
      <c r="D5620" s="3">
        <v>14581</v>
      </c>
      <c r="E5620" s="3">
        <v>14565</v>
      </c>
      <c r="F5620" s="3">
        <v>58361</v>
      </c>
      <c r="G5620" s="3">
        <v>17343</v>
      </c>
      <c r="H5620" s="3">
        <v>49.993699999999997</v>
      </c>
      <c r="I5620" s="30">
        <v>594.31056999999998</v>
      </c>
      <c r="J5620" s="30">
        <v>594.30799060000004</v>
      </c>
      <c r="K5620" s="30">
        <v>2.5799999999999998E-3</v>
      </c>
      <c r="L5620" s="3">
        <v>2</v>
      </c>
      <c r="M5620" s="3">
        <v>2</v>
      </c>
      <c r="N5620" s="10">
        <f t="shared" si="609"/>
        <v>1</v>
      </c>
      <c r="O5620" s="35">
        <v>2</v>
      </c>
      <c r="P5620" s="17"/>
      <c r="Q5620" s="40">
        <v>1187.6055100000001</v>
      </c>
      <c r="R5620" s="40">
        <v>594.30640000000005</v>
      </c>
      <c r="S5620" s="18">
        <f t="shared" si="610"/>
        <v>7.0165826919093428</v>
      </c>
      <c r="T5620" s="18">
        <f t="shared" si="611"/>
        <v>2.6763972253805406</v>
      </c>
      <c r="U5620" s="18">
        <f t="shared" si="612"/>
        <v>3.028740730375628</v>
      </c>
      <c r="V5620" s="30">
        <v>594.30820000000006</v>
      </c>
      <c r="W5620" s="3" t="s">
        <v>47</v>
      </c>
      <c r="X5620" s="3" t="s">
        <v>47</v>
      </c>
      <c r="Y5620" s="3" t="s">
        <v>47</v>
      </c>
      <c r="Z5620" s="3" t="s">
        <v>47</v>
      </c>
      <c r="AA5620" s="3" t="s">
        <v>47</v>
      </c>
      <c r="AB5620" s="12" t="s">
        <v>47</v>
      </c>
      <c r="AC5620" s="3" t="s">
        <v>47</v>
      </c>
      <c r="AD5620" s="3" t="s">
        <v>47</v>
      </c>
      <c r="AE5620" s="3" t="s">
        <v>47</v>
      </c>
      <c r="AF5620" s="3" t="s">
        <v>47</v>
      </c>
      <c r="AG5620" s="3" t="s">
        <v>47</v>
      </c>
      <c r="AH5620" s="3" t="s">
        <v>47</v>
      </c>
      <c r="AI5620" s="3" t="s">
        <v>47</v>
      </c>
      <c r="AJ5620" s="3" t="s">
        <v>47</v>
      </c>
      <c r="AK5620" s="3" t="s">
        <v>47</v>
      </c>
      <c r="AL5620" s="3" t="s">
        <v>47</v>
      </c>
      <c r="AM5620" s="3" t="s">
        <v>47</v>
      </c>
      <c r="AU5620" s="3">
        <v>0</v>
      </c>
      <c r="AV5620" s="3">
        <v>17</v>
      </c>
      <c r="AW5620" s="3">
        <v>1</v>
      </c>
      <c r="AX5620" s="3">
        <v>17</v>
      </c>
      <c r="AY5620" s="3">
        <v>100</v>
      </c>
      <c r="AZ5620" s="6" t="str">
        <f t="shared" si="613"/>
        <v>2779.1</v>
      </c>
      <c r="BC5620" s="12" t="s">
        <v>14453</v>
      </c>
      <c r="BJ5620" s="12">
        <f t="shared" si="614"/>
        <v>0</v>
      </c>
      <c r="BK5620" s="12">
        <f t="shared" si="615"/>
        <v>0</v>
      </c>
      <c r="CQ5620" s="3" t="str">
        <f>CONCATENATE(baseURL!$A$1,baseURL!$B$1,baseURL!$C$1,".",C5620,".",L5620,".pkl&amp;seq=",BC5620)</f>
        <v>http://proteomics.broadinstitute.org/millscripts/viewfeed.pl?side=xl&amp;cycle=1&amp;fixedMods=iaaC&amp;file=msdataSM/iPRG2012_nd/cpick_in/iPRG2012_nd.2779.1.2.pkl&amp;seq=GADLDELWLR</v>
      </c>
    </row>
    <row r="5621" spans="1:101" x14ac:dyDescent="0.2">
      <c r="A5621" s="3">
        <v>790</v>
      </c>
      <c r="B5621" s="2" t="s">
        <v>14508</v>
      </c>
      <c r="C5621" s="2" t="s">
        <v>14509</v>
      </c>
      <c r="D5621" s="3">
        <v>14582</v>
      </c>
      <c r="E5621" s="3">
        <v>14566</v>
      </c>
      <c r="F5621" s="3">
        <v>58362</v>
      </c>
      <c r="G5621" s="3">
        <v>17344</v>
      </c>
      <c r="H5621" s="3">
        <v>50.002099999999999</v>
      </c>
      <c r="I5621" s="30">
        <v>778.37049000000002</v>
      </c>
      <c r="J5621" s="30">
        <v>778.37352880000003</v>
      </c>
      <c r="K5621" s="30">
        <v>-3.0400000000000002E-3</v>
      </c>
      <c r="L5621" s="3">
        <v>3</v>
      </c>
      <c r="M5621" s="3">
        <v>3</v>
      </c>
      <c r="N5621" s="10">
        <f t="shared" si="609"/>
        <v>1</v>
      </c>
      <c r="O5621" s="35">
        <v>3</v>
      </c>
      <c r="P5621" s="17"/>
      <c r="Q5621" s="40">
        <v>2333.1069200000002</v>
      </c>
      <c r="R5621" s="32">
        <v>778.37382000000002</v>
      </c>
      <c r="S5621" s="18">
        <f t="shared" si="610"/>
        <v>-4.27815005392317</v>
      </c>
      <c r="T5621" s="18">
        <f t="shared" si="611"/>
        <v>-0.37411330200235465</v>
      </c>
      <c r="U5621" s="18">
        <f t="shared" si="612"/>
        <v>-0.41111351867909113</v>
      </c>
      <c r="V5621" s="30">
        <v>778.37350000000004</v>
      </c>
      <c r="W5621" s="3" t="s">
        <v>47</v>
      </c>
      <c r="X5621" s="3" t="s">
        <v>47</v>
      </c>
      <c r="Y5621" s="3" t="s">
        <v>47</v>
      </c>
      <c r="AD5621" s="3" t="s">
        <v>47</v>
      </c>
      <c r="AE5621" s="3" t="s">
        <v>47</v>
      </c>
      <c r="AF5621" s="3" t="s">
        <v>47</v>
      </c>
      <c r="AH5621" s="3" t="s">
        <v>52</v>
      </c>
      <c r="AJ5621" s="3" t="s">
        <v>48</v>
      </c>
      <c r="AU5621" s="3">
        <v>0</v>
      </c>
      <c r="AV5621" s="3">
        <v>6</v>
      </c>
      <c r="AW5621" s="3">
        <v>1</v>
      </c>
      <c r="AX5621" s="3">
        <v>6</v>
      </c>
      <c r="AY5621" s="3">
        <v>100</v>
      </c>
      <c r="AZ5621" s="6" t="str">
        <f t="shared" si="613"/>
        <v>2779.2</v>
      </c>
      <c r="BC5621" s="12" t="s">
        <v>14510</v>
      </c>
      <c r="BJ5621" s="12">
        <f t="shared" si="614"/>
        <v>1</v>
      </c>
      <c r="BK5621" s="12">
        <f t="shared" si="615"/>
        <v>0</v>
      </c>
      <c r="BM5621" s="3" t="s">
        <v>162</v>
      </c>
      <c r="BR5621" s="3" t="s">
        <v>162</v>
      </c>
      <c r="CQ5621" s="3" t="str">
        <f>CONCATENATE(baseURL!$A$1,baseURL!$B$1,baseURL!$C$1,".",C5621,".",L5621,".pkl&amp;seq=",BC5621,"&amp;varMods=Sodiated-E")</f>
        <v>http://proteomics.broadinstitute.org/millscripts/viewfeed.pl?side=xl&amp;cycle=1&amp;fixedMods=iaaC&amp;file=msdataSM/iPRG2012_nd/cpick_in/iPRG2012_nd.2779.2.3.pkl&amp;seq=FVPSKPMCVeAFSEYPPLGR&amp;varMods=Sodiated-E</v>
      </c>
      <c r="CV5621" s="7"/>
      <c r="CW5621" s="7"/>
    </row>
    <row r="5622" spans="1:101" x14ac:dyDescent="0.2">
      <c r="A5622" s="3">
        <v>5374</v>
      </c>
      <c r="B5622" s="2" t="s">
        <v>14511</v>
      </c>
      <c r="C5622" s="2" t="s">
        <v>14506</v>
      </c>
      <c r="D5622" s="3">
        <v>14584</v>
      </c>
      <c r="E5622" s="3">
        <v>14568</v>
      </c>
      <c r="F5622" s="3">
        <v>58383</v>
      </c>
      <c r="G5622" s="3">
        <v>17347</v>
      </c>
      <c r="H5622" s="3">
        <v>50.013800000000003</v>
      </c>
      <c r="I5622" s="30">
        <v>721.89458000000002</v>
      </c>
      <c r="J5622" s="30">
        <v>721.90647690000003</v>
      </c>
      <c r="K5622" s="30">
        <v>-1.1900000000000001E-2</v>
      </c>
      <c r="L5622" s="3">
        <v>0</v>
      </c>
      <c r="M5622" s="3">
        <v>2</v>
      </c>
      <c r="N5622" s="10">
        <f t="shared" si="609"/>
        <v>1</v>
      </c>
      <c r="O5622" s="35">
        <v>2</v>
      </c>
      <c r="P5622" s="17"/>
      <c r="Q5622" s="40">
        <v>1442.8035600000001</v>
      </c>
      <c r="R5622" s="40">
        <v>721.90542000000005</v>
      </c>
      <c r="S5622" s="18">
        <f t="shared" si="610"/>
        <v>-15.015817446044606</v>
      </c>
      <c r="T5622" s="18">
        <f t="shared" si="611"/>
        <v>1.4640422009582463</v>
      </c>
      <c r="U5622" s="18">
        <f t="shared" si="612"/>
        <v>1.7730854548114379</v>
      </c>
      <c r="V5622" s="30">
        <v>721.9067</v>
      </c>
      <c r="W5622" s="3" t="s">
        <v>47</v>
      </c>
      <c r="X5622" s="3" t="s">
        <v>47</v>
      </c>
      <c r="Y5622" s="3" t="s">
        <v>47</v>
      </c>
      <c r="Z5622" s="3" t="s">
        <v>47</v>
      </c>
      <c r="AA5622" s="3" t="s">
        <v>47</v>
      </c>
      <c r="AB5622" s="12" t="s">
        <v>47</v>
      </c>
      <c r="AC5622" s="3" t="s">
        <v>47</v>
      </c>
      <c r="AD5622" s="3" t="s">
        <v>47</v>
      </c>
      <c r="AE5622" s="3" t="s">
        <v>47</v>
      </c>
      <c r="AF5622" s="3" t="s">
        <v>47</v>
      </c>
      <c r="AH5622" s="3" t="s">
        <v>47</v>
      </c>
      <c r="AI5622" s="3" t="s">
        <v>47</v>
      </c>
      <c r="AJ5622" s="3" t="s">
        <v>47</v>
      </c>
      <c r="AK5622" s="3" t="s">
        <v>47</v>
      </c>
      <c r="AL5622" s="3" t="s">
        <v>47</v>
      </c>
      <c r="AM5622" s="3" t="s">
        <v>47</v>
      </c>
      <c r="AN5622" s="3" t="s">
        <v>47</v>
      </c>
      <c r="AU5622" s="3">
        <v>0</v>
      </c>
      <c r="AV5622" s="3">
        <v>17</v>
      </c>
      <c r="AW5622" s="3">
        <v>1</v>
      </c>
      <c r="AX5622" s="3">
        <v>17</v>
      </c>
      <c r="AY5622" s="3">
        <v>100</v>
      </c>
      <c r="AZ5622" s="6" t="str">
        <f t="shared" si="613"/>
        <v>2780.2</v>
      </c>
      <c r="BC5622" s="12" t="s">
        <v>14512</v>
      </c>
      <c r="BJ5622" s="12">
        <f t="shared" si="614"/>
        <v>0</v>
      </c>
      <c r="BK5622" s="12">
        <f t="shared" si="615"/>
        <v>0</v>
      </c>
      <c r="CQ5622" s="3" t="str">
        <f>CONCATENATE(baseURL!$A$1,baseURL!$B$1,baseURL!$C$1,".",C5622,".",L5622,".pkl&amp;seq=",BC5622)</f>
        <v>http://proteomics.broadinstitute.org/millscripts/viewfeed.pl?side=xl&amp;cycle=1&amp;fixedMods=iaaC&amp;file=msdataSM/iPRG2012_nd/cpick_in/iPRG2012_nd.2780.2.0.pkl&amp;seq=SMGAPLGSVLVGNLK</v>
      </c>
    </row>
    <row r="5623" spans="1:101" x14ac:dyDescent="0.2">
      <c r="A5623" s="3">
        <v>4625</v>
      </c>
      <c r="B5623" s="2" t="s">
        <v>14513</v>
      </c>
      <c r="C5623" s="2" t="s">
        <v>14508</v>
      </c>
      <c r="D5623" s="3">
        <v>14585</v>
      </c>
      <c r="E5623" s="3">
        <v>14569</v>
      </c>
      <c r="F5623" s="3">
        <v>58384</v>
      </c>
      <c r="G5623" s="3">
        <v>17348</v>
      </c>
      <c r="H5623" s="3">
        <v>50.016300000000001</v>
      </c>
      <c r="I5623" s="30">
        <v>732.41732999999999</v>
      </c>
      <c r="J5623" s="30">
        <v>732.4183597</v>
      </c>
      <c r="K5623" s="30">
        <v>-1.0300000000000001E-3</v>
      </c>
      <c r="L5623" s="3">
        <v>0</v>
      </c>
      <c r="M5623" s="3">
        <v>3</v>
      </c>
      <c r="N5623" s="10">
        <f t="shared" si="609"/>
        <v>1</v>
      </c>
      <c r="O5623" s="35">
        <v>3</v>
      </c>
      <c r="P5623" s="17"/>
      <c r="Q5623" s="40">
        <v>2195.2394100000001</v>
      </c>
      <c r="R5623" s="40">
        <v>732.41799000000003</v>
      </c>
      <c r="S5623" s="18">
        <f t="shared" si="610"/>
        <v>-0.90112477990738971</v>
      </c>
      <c r="T5623" s="18">
        <f t="shared" si="611"/>
        <v>0.50476641072773654</v>
      </c>
      <c r="U5623" s="18">
        <f t="shared" si="612"/>
        <v>0.28672152075968027</v>
      </c>
      <c r="V5623" s="30">
        <v>732.41819999999996</v>
      </c>
      <c r="W5623" s="3" t="s">
        <v>47</v>
      </c>
      <c r="X5623" s="3" t="s">
        <v>47</v>
      </c>
      <c r="Y5623" s="3" t="s">
        <v>47</v>
      </c>
      <c r="Z5623" s="3" t="s">
        <v>47</v>
      </c>
      <c r="AA5623" s="3" t="s">
        <v>48</v>
      </c>
      <c r="AB5623" s="12" t="s">
        <v>47</v>
      </c>
      <c r="AC5623" s="3" t="s">
        <v>47</v>
      </c>
      <c r="AD5623" s="3" t="s">
        <v>47</v>
      </c>
      <c r="AE5623" s="3" t="s">
        <v>47</v>
      </c>
      <c r="AF5623" s="3" t="s">
        <v>47</v>
      </c>
      <c r="AG5623" s="3" t="s">
        <v>47</v>
      </c>
      <c r="AI5623" s="3" t="s">
        <v>47</v>
      </c>
      <c r="AK5623" s="3" t="s">
        <v>47</v>
      </c>
      <c r="AL5623" s="3" t="s">
        <v>47</v>
      </c>
      <c r="AM5623" s="3" t="s">
        <v>47</v>
      </c>
      <c r="AU5623" s="3">
        <v>0</v>
      </c>
      <c r="AV5623" s="3">
        <v>14</v>
      </c>
      <c r="AW5623" s="3">
        <v>1</v>
      </c>
      <c r="AX5623" s="3">
        <v>14</v>
      </c>
      <c r="AY5623" s="3">
        <v>100</v>
      </c>
      <c r="AZ5623" s="6" t="str">
        <f t="shared" si="613"/>
        <v>2780.3</v>
      </c>
      <c r="BC5623" s="12" t="s">
        <v>14460</v>
      </c>
      <c r="BJ5623" s="12">
        <f t="shared" si="614"/>
        <v>0</v>
      </c>
      <c r="BK5623" s="12">
        <f t="shared" si="615"/>
        <v>0</v>
      </c>
      <c r="CQ5623" s="3" t="str">
        <f>CONCATENATE(baseURL!$A$1,baseURL!$B$1,baseURL!$C$1,".",C5623,".",L5623,".pkl&amp;seq=",BC5623)</f>
        <v>http://proteomics.broadinstitute.org/millscripts/viewfeed.pl?side=xl&amp;cycle=1&amp;fixedMods=iaaC&amp;file=msdataSM/iPRG2012_nd/cpick_in/iPRG2012_nd.2780.3.0.pkl&amp;seq=TSLLGTLGPKTNNPETLVALR</v>
      </c>
    </row>
    <row r="5624" spans="1:101" x14ac:dyDescent="0.2">
      <c r="A5624" s="3">
        <v>6900</v>
      </c>
      <c r="B5624" s="2" t="s">
        <v>14514</v>
      </c>
      <c r="C5624" s="2" t="s">
        <v>14515</v>
      </c>
      <c r="D5624" s="3">
        <v>14586</v>
      </c>
      <c r="E5624" s="3">
        <v>14570</v>
      </c>
      <c r="F5624" s="3">
        <v>58385</v>
      </c>
      <c r="G5624" s="3">
        <v>17349</v>
      </c>
      <c r="H5624" s="3">
        <v>50.018799999999999</v>
      </c>
      <c r="I5624" s="30">
        <v>771.04872999999998</v>
      </c>
      <c r="J5624" s="30">
        <v>771.04557350000005</v>
      </c>
      <c r="K5624" s="30">
        <v>3.16E-3</v>
      </c>
      <c r="L5624" s="3">
        <v>3</v>
      </c>
      <c r="M5624" s="3">
        <v>3</v>
      </c>
      <c r="N5624" s="10">
        <f t="shared" si="609"/>
        <v>1</v>
      </c>
      <c r="O5624" s="35">
        <v>3</v>
      </c>
      <c r="P5624" s="17"/>
      <c r="Q5624" s="40">
        <v>2311.1249699999998</v>
      </c>
      <c r="R5624" s="40">
        <v>771.04651000000001</v>
      </c>
      <c r="S5624" s="18">
        <f t="shared" si="610"/>
        <v>2.8792037460434052</v>
      </c>
      <c r="T5624" s="18">
        <f t="shared" si="611"/>
        <v>-1.2145830216729014</v>
      </c>
      <c r="U5624" s="18">
        <f t="shared" si="612"/>
        <v>-1.309908010691589</v>
      </c>
      <c r="V5624" s="30">
        <v>771.04549999999995</v>
      </c>
      <c r="W5624" s="3" t="s">
        <v>47</v>
      </c>
      <c r="X5624" s="3" t="s">
        <v>47</v>
      </c>
      <c r="Y5624" s="3" t="s">
        <v>47</v>
      </c>
      <c r="Z5624" s="3" t="s">
        <v>47</v>
      </c>
      <c r="AA5624" s="3" t="s">
        <v>48</v>
      </c>
      <c r="AB5624" s="12" t="s">
        <v>47</v>
      </c>
      <c r="AC5624" s="3" t="s">
        <v>47</v>
      </c>
      <c r="AD5624" s="3" t="s">
        <v>47</v>
      </c>
      <c r="AE5624" s="3" t="s">
        <v>47</v>
      </c>
      <c r="AF5624" s="3" t="s">
        <v>47</v>
      </c>
      <c r="AG5624" s="3" t="s">
        <v>47</v>
      </c>
      <c r="AH5624" s="3" t="s">
        <v>47</v>
      </c>
      <c r="AI5624" s="3" t="s">
        <v>47</v>
      </c>
      <c r="AJ5624" s="3" t="s">
        <v>47</v>
      </c>
      <c r="AK5624" s="3" t="s">
        <v>47</v>
      </c>
      <c r="AL5624" s="3" t="s">
        <v>47</v>
      </c>
      <c r="AM5624" s="3" t="s">
        <v>47</v>
      </c>
      <c r="AN5624" s="3" t="s">
        <v>47</v>
      </c>
      <c r="AO5624" s="3" t="s">
        <v>47</v>
      </c>
      <c r="AP5624" s="3" t="s">
        <v>47</v>
      </c>
      <c r="AU5624" s="3">
        <v>0</v>
      </c>
      <c r="AV5624" s="3">
        <v>19</v>
      </c>
      <c r="AW5624" s="3">
        <v>1</v>
      </c>
      <c r="AX5624" s="3">
        <v>19</v>
      </c>
      <c r="AY5624" s="3">
        <v>100</v>
      </c>
      <c r="AZ5624" s="6" t="str">
        <f t="shared" si="613"/>
        <v>2780.4</v>
      </c>
      <c r="BC5624" s="12" t="s">
        <v>14464</v>
      </c>
      <c r="BJ5624" s="12">
        <f t="shared" si="614"/>
        <v>1</v>
      </c>
      <c r="BK5624" s="12">
        <f t="shared" si="615"/>
        <v>0</v>
      </c>
      <c r="CQ5624" s="3" t="str">
        <f>CONCATENATE(baseURL!$A$1,baseURL!$B$1,baseURL!$C$1,".",C5624,".",L5624,".pkl&amp;seq=",BC5624)</f>
        <v>http://proteomics.broadinstitute.org/millscripts/viewfeed.pl?side=xl&amp;cycle=1&amp;fixedMods=iaaC&amp;file=msdataSM/iPRG2012_nd/cpick_in/iPRG2012_nd.2780.4.3.pkl&amp;seq=FVPSKPMCVEAFSEYPPLGR</v>
      </c>
    </row>
    <row r="5625" spans="1:101" x14ac:dyDescent="0.2">
      <c r="A5625" s="3">
        <v>190</v>
      </c>
      <c r="B5625" s="2" t="s">
        <v>14516</v>
      </c>
      <c r="C5625" s="2" t="s">
        <v>14517</v>
      </c>
      <c r="D5625" s="3">
        <v>14587</v>
      </c>
      <c r="E5625" s="3">
        <v>14571</v>
      </c>
      <c r="F5625" s="3">
        <v>58386</v>
      </c>
      <c r="G5625" s="3">
        <v>17350</v>
      </c>
      <c r="H5625" s="3">
        <v>50.022199999999998</v>
      </c>
      <c r="I5625" s="30">
        <v>844.08642999999995</v>
      </c>
      <c r="J5625" s="30">
        <v>844.0902648</v>
      </c>
      <c r="K5625" s="30">
        <v>-3.8300000000000001E-3</v>
      </c>
      <c r="L5625" s="3">
        <v>3</v>
      </c>
      <c r="M5625" s="3">
        <v>3</v>
      </c>
      <c r="N5625" s="10">
        <f t="shared" si="609"/>
        <v>1</v>
      </c>
      <c r="O5625" s="35">
        <v>3</v>
      </c>
      <c r="P5625" s="17"/>
      <c r="Q5625" s="40">
        <v>2530.2631200000001</v>
      </c>
      <c r="R5625" s="40">
        <v>844.09256000000005</v>
      </c>
      <c r="S5625" s="18">
        <f t="shared" si="610"/>
        <v>-7.262236738703554</v>
      </c>
      <c r="T5625" s="18">
        <f t="shared" si="611"/>
        <v>-2.7191330771221112</v>
      </c>
      <c r="U5625" s="18">
        <f t="shared" si="612"/>
        <v>-2.7959019092254231</v>
      </c>
      <c r="V5625" s="30">
        <v>844.09019999999998</v>
      </c>
      <c r="W5625" s="3" t="s">
        <v>47</v>
      </c>
      <c r="Z5625" s="3" t="s">
        <v>47</v>
      </c>
      <c r="AA5625" s="3" t="s">
        <v>47</v>
      </c>
      <c r="AB5625" s="12" t="s">
        <v>47</v>
      </c>
      <c r="AC5625" s="3" t="s">
        <v>47</v>
      </c>
      <c r="AD5625" s="3" t="s">
        <v>47</v>
      </c>
      <c r="AE5625" s="3" t="s">
        <v>47</v>
      </c>
      <c r="AF5625" s="3" t="s">
        <v>47</v>
      </c>
      <c r="AI5625" s="3" t="s">
        <v>48</v>
      </c>
      <c r="AL5625" s="3" t="s">
        <v>48</v>
      </c>
      <c r="AM5625" s="3" t="s">
        <v>47</v>
      </c>
      <c r="AO5625" s="3" t="s">
        <v>47</v>
      </c>
      <c r="AP5625" s="3" t="s">
        <v>47</v>
      </c>
      <c r="AQ5625" s="3" t="s">
        <v>47</v>
      </c>
      <c r="AR5625" s="3" t="s">
        <v>47</v>
      </c>
      <c r="AU5625" s="3">
        <v>0</v>
      </c>
      <c r="AV5625" s="3">
        <v>13</v>
      </c>
      <c r="AW5625" s="3">
        <v>2</v>
      </c>
      <c r="AX5625" s="3">
        <v>12</v>
      </c>
      <c r="AY5625" s="3">
        <v>92.31</v>
      </c>
      <c r="AZ5625" s="6" t="str">
        <f t="shared" si="613"/>
        <v>2780.5</v>
      </c>
      <c r="BB5625" s="12" t="s">
        <v>79</v>
      </c>
      <c r="BC5625" s="12" t="s">
        <v>14518</v>
      </c>
      <c r="BJ5625" s="12">
        <f t="shared" si="614"/>
        <v>0</v>
      </c>
      <c r="BK5625" s="12">
        <f t="shared" si="615"/>
        <v>0</v>
      </c>
      <c r="CN5625" s="3" t="s">
        <v>14519</v>
      </c>
      <c r="CQ5625" s="3" t="str">
        <f>CONCATENATE(baseURL!$A$1,baseURL!$B$1,"+Acetyl",baseURL!$C$1,".",C5625,".",L5625,".pkl&amp;seq=",BC5625)</f>
        <v>http://proteomics.broadinstitute.org/millscripts/viewfeed.pl?side=xl&amp;cycle=1&amp;fixedMods=iaaC+Acetyl&amp;file=msdataSM/iPRG2012_nd/cpick_in/iPRG2012_nd.2780.5.3.pkl&amp;seq=SELQNKAETAAQDVQQKLEETK</v>
      </c>
    </row>
    <row r="5626" spans="1:101" x14ac:dyDescent="0.2">
      <c r="A5626" s="3">
        <v>4141</v>
      </c>
      <c r="B5626" s="2" t="s">
        <v>14520</v>
      </c>
      <c r="C5626" s="2" t="s">
        <v>14521</v>
      </c>
      <c r="D5626" s="3">
        <v>14588</v>
      </c>
      <c r="E5626" s="3">
        <v>14572</v>
      </c>
      <c r="F5626" s="3">
        <v>58387</v>
      </c>
      <c r="G5626" s="3">
        <v>17351</v>
      </c>
      <c r="H5626" s="3">
        <v>50.025500000000001</v>
      </c>
      <c r="I5626" s="30">
        <v>1007.4657999999999</v>
      </c>
      <c r="J5626" s="30">
        <v>1007.473509</v>
      </c>
      <c r="K5626" s="30">
        <v>-7.7099999999999998E-3</v>
      </c>
      <c r="L5626" s="3">
        <v>2</v>
      </c>
      <c r="M5626" s="3">
        <v>2</v>
      </c>
      <c r="N5626" s="10">
        <f t="shared" si="609"/>
        <v>1</v>
      </c>
      <c r="O5626" s="35">
        <v>2</v>
      </c>
      <c r="P5626" s="17"/>
      <c r="Q5626" s="40">
        <v>2013.9399900000001</v>
      </c>
      <c r="R5626" s="40">
        <v>1007.47363</v>
      </c>
      <c r="S5626" s="18">
        <f t="shared" si="610"/>
        <v>-7.7719155785870653</v>
      </c>
      <c r="T5626" s="18">
        <f t="shared" si="611"/>
        <v>-0.12010239902941981</v>
      </c>
      <c r="U5626" s="18">
        <f t="shared" si="612"/>
        <v>-0.52606835963779408</v>
      </c>
      <c r="V5626" s="30">
        <v>1007.4731</v>
      </c>
      <c r="W5626" s="3" t="s">
        <v>47</v>
      </c>
      <c r="X5626" s="3" t="s">
        <v>47</v>
      </c>
      <c r="Y5626" s="3" t="s">
        <v>47</v>
      </c>
      <c r="Z5626" s="3" t="s">
        <v>47</v>
      </c>
      <c r="AA5626" s="3" t="s">
        <v>48</v>
      </c>
      <c r="AB5626" s="12" t="s">
        <v>47</v>
      </c>
      <c r="AC5626" s="3" t="s">
        <v>47</v>
      </c>
      <c r="AD5626" s="3" t="s">
        <v>47</v>
      </c>
      <c r="AE5626" s="3" t="s">
        <v>47</v>
      </c>
      <c r="AF5626" s="3" t="s">
        <v>47</v>
      </c>
      <c r="AH5626" s="3" t="s">
        <v>47</v>
      </c>
      <c r="AI5626" s="3" t="s">
        <v>47</v>
      </c>
      <c r="AJ5626" s="3" t="s">
        <v>47</v>
      </c>
      <c r="AL5626" s="3" t="s">
        <v>47</v>
      </c>
      <c r="AN5626" s="3" t="s">
        <v>47</v>
      </c>
      <c r="AU5626" s="3">
        <v>0</v>
      </c>
      <c r="AV5626" s="3">
        <v>14</v>
      </c>
      <c r="AW5626" s="3">
        <v>1</v>
      </c>
      <c r="AX5626" s="3">
        <v>14</v>
      </c>
      <c r="AY5626" s="3">
        <v>100</v>
      </c>
      <c r="AZ5626" s="6" t="str">
        <f t="shared" si="613"/>
        <v>2780.6</v>
      </c>
      <c r="BC5626" s="12" t="s">
        <v>14522</v>
      </c>
      <c r="BJ5626" s="12">
        <f t="shared" si="614"/>
        <v>0</v>
      </c>
      <c r="BK5626" s="12">
        <f t="shared" si="615"/>
        <v>0</v>
      </c>
      <c r="CQ5626" s="3" t="str">
        <f>CONCATENATE(baseURL!$A$1,baseURL!$B$1,baseURL!$C$1,".",C5626,".",L5626,".pkl&amp;seq=",BC5626)</f>
        <v>http://proteomics.broadinstitute.org/millscripts/viewfeed.pl?side=xl&amp;cycle=1&amp;fixedMods=iaaC&amp;file=msdataSM/iPRG2012_nd/cpick_in/iPRG2012_nd.2780.6.2.pkl&amp;seq=NLNSETTDEQFQELFAK</v>
      </c>
    </row>
    <row r="5627" spans="1:101" x14ac:dyDescent="0.2">
      <c r="A5627" s="3">
        <v>5062</v>
      </c>
      <c r="B5627" s="2" t="s">
        <v>14523</v>
      </c>
      <c r="C5627" s="2" t="s">
        <v>14524</v>
      </c>
      <c r="D5627" s="3">
        <v>14589</v>
      </c>
      <c r="E5627" s="3">
        <v>14573</v>
      </c>
      <c r="F5627" s="3">
        <v>58403</v>
      </c>
      <c r="G5627" s="3">
        <v>17353</v>
      </c>
      <c r="H5627" s="3">
        <v>50.037300000000002</v>
      </c>
      <c r="I5627" s="30">
        <v>611.81614000000002</v>
      </c>
      <c r="J5627" s="30">
        <v>611.816777</v>
      </c>
      <c r="K5627" s="30">
        <v>-6.4000000000000005E-4</v>
      </c>
      <c r="L5627" s="3">
        <v>2</v>
      </c>
      <c r="M5627" s="3">
        <v>2</v>
      </c>
      <c r="N5627" s="10">
        <f t="shared" si="609"/>
        <v>1</v>
      </c>
      <c r="O5627" s="35">
        <v>2</v>
      </c>
      <c r="P5627" s="17"/>
      <c r="Q5627" s="40">
        <v>1222.6248700000001</v>
      </c>
      <c r="R5627" s="40">
        <v>611.81606999999997</v>
      </c>
      <c r="S5627" s="18">
        <f t="shared" si="610"/>
        <v>0.11441347078484007</v>
      </c>
      <c r="T5627" s="18">
        <f t="shared" si="611"/>
        <v>1.1555760541464464</v>
      </c>
      <c r="U5627" s="18">
        <f t="shared" si="612"/>
        <v>1.0297212363202861</v>
      </c>
      <c r="V5627" s="30">
        <v>611.81669999999997</v>
      </c>
      <c r="W5627" s="3" t="s">
        <v>47</v>
      </c>
      <c r="X5627" s="3" t="s">
        <v>47</v>
      </c>
      <c r="Y5627" s="3" t="s">
        <v>47</v>
      </c>
      <c r="Z5627" s="3" t="s">
        <v>47</v>
      </c>
      <c r="AA5627" s="3" t="s">
        <v>48</v>
      </c>
      <c r="AB5627" s="12" t="s">
        <v>47</v>
      </c>
      <c r="AC5627" s="3" t="s">
        <v>47</v>
      </c>
      <c r="AD5627" s="3" t="s">
        <v>47</v>
      </c>
      <c r="AE5627" s="3" t="s">
        <v>47</v>
      </c>
      <c r="AF5627" s="3" t="s">
        <v>47</v>
      </c>
      <c r="AG5627" s="3" t="s">
        <v>47</v>
      </c>
      <c r="AH5627" s="3" t="s">
        <v>47</v>
      </c>
      <c r="AI5627" s="3" t="s">
        <v>47</v>
      </c>
      <c r="AJ5627" s="3" t="s">
        <v>47</v>
      </c>
      <c r="AK5627" s="3" t="s">
        <v>47</v>
      </c>
      <c r="AL5627" s="3" t="s">
        <v>47</v>
      </c>
      <c r="AM5627" s="3" t="s">
        <v>47</v>
      </c>
      <c r="AN5627" s="3" t="s">
        <v>47</v>
      </c>
      <c r="AU5627" s="3">
        <v>0</v>
      </c>
      <c r="AV5627" s="3">
        <v>17</v>
      </c>
      <c r="AW5627" s="3">
        <v>1</v>
      </c>
      <c r="AX5627" s="3">
        <v>17</v>
      </c>
      <c r="AY5627" s="3">
        <v>100</v>
      </c>
      <c r="AZ5627" s="6" t="str">
        <f t="shared" si="613"/>
        <v>2781.1</v>
      </c>
      <c r="BC5627" s="12" t="s">
        <v>14467</v>
      </c>
      <c r="BJ5627" s="12">
        <f t="shared" si="614"/>
        <v>0</v>
      </c>
      <c r="BK5627" s="12">
        <f t="shared" si="615"/>
        <v>0</v>
      </c>
      <c r="CQ5627" s="3" t="str">
        <f>CONCATENATE(baseURL!$A$1,baseURL!$B$1,baseURL!$C$1,".",C5627,".",L5627,".pkl&amp;seq=",BC5627)</f>
        <v>http://proteomics.broadinstitute.org/millscripts/viewfeed.pl?side=xl&amp;cycle=1&amp;fixedMods=iaaC&amp;file=msdataSM/iPRG2012_nd/cpick_in/iPRG2012_nd.2781.1.2.pkl&amp;seq=GLMNFVSLDAR</v>
      </c>
    </row>
    <row r="5628" spans="1:101" x14ac:dyDescent="0.2">
      <c r="A5628" s="3">
        <v>944</v>
      </c>
      <c r="B5628" s="2" t="s">
        <v>14525</v>
      </c>
      <c r="C5628" s="2" t="s">
        <v>14511</v>
      </c>
      <c r="D5628" s="3">
        <v>14591</v>
      </c>
      <c r="E5628" s="3">
        <v>14575</v>
      </c>
      <c r="F5628" s="3">
        <v>58405</v>
      </c>
      <c r="G5628" s="3">
        <v>17355</v>
      </c>
      <c r="H5628" s="3">
        <v>50.048900000000003</v>
      </c>
      <c r="I5628" s="30">
        <v>767.06218000000001</v>
      </c>
      <c r="J5628" s="30">
        <v>767.0653307</v>
      </c>
      <c r="K5628" s="30">
        <v>-3.15E-3</v>
      </c>
      <c r="L5628" s="3">
        <v>0</v>
      </c>
      <c r="M5628" s="3">
        <v>3</v>
      </c>
      <c r="N5628" s="10">
        <f t="shared" si="609"/>
        <v>1</v>
      </c>
      <c r="O5628" s="35">
        <v>3</v>
      </c>
      <c r="P5628" s="17"/>
      <c r="Q5628" s="40">
        <v>2299.1750900000002</v>
      </c>
      <c r="R5628" s="40">
        <v>767.06322</v>
      </c>
      <c r="S5628" s="18">
        <f t="shared" si="610"/>
        <v>-1.355820449830784</v>
      </c>
      <c r="T5628" s="18">
        <f t="shared" si="611"/>
        <v>2.7516636764345286</v>
      </c>
      <c r="U5628" s="18">
        <f t="shared" si="612"/>
        <v>2.4509061978337372</v>
      </c>
      <c r="V5628" s="30">
        <v>767.06510000000003</v>
      </c>
      <c r="W5628" s="3" t="s">
        <v>47</v>
      </c>
      <c r="X5628" s="3" t="s">
        <v>47</v>
      </c>
      <c r="Y5628" s="3" t="s">
        <v>47</v>
      </c>
      <c r="Z5628" s="3" t="s">
        <v>65</v>
      </c>
      <c r="AA5628" s="3" t="s">
        <v>48</v>
      </c>
      <c r="AB5628" s="12" t="s">
        <v>47</v>
      </c>
      <c r="AC5628" s="3" t="s">
        <v>47</v>
      </c>
      <c r="AD5628" s="3" t="s">
        <v>47</v>
      </c>
      <c r="AE5628" s="3" t="s">
        <v>47</v>
      </c>
      <c r="AF5628" s="3" t="s">
        <v>47</v>
      </c>
      <c r="AG5628" s="3" t="s">
        <v>47</v>
      </c>
      <c r="AI5628" s="3" t="s">
        <v>47</v>
      </c>
      <c r="AK5628" s="3" t="s">
        <v>47</v>
      </c>
      <c r="AM5628" s="3" t="s">
        <v>47</v>
      </c>
      <c r="AO5628" s="3" t="s">
        <v>47</v>
      </c>
      <c r="AP5628" s="3" t="s">
        <v>47</v>
      </c>
      <c r="AQ5628" s="3" t="s">
        <v>47</v>
      </c>
      <c r="AR5628" s="3" t="s">
        <v>47</v>
      </c>
      <c r="AU5628" s="3">
        <v>1</v>
      </c>
      <c r="AV5628" s="3">
        <v>16</v>
      </c>
      <c r="AW5628" s="3">
        <v>1</v>
      </c>
      <c r="AX5628" s="3">
        <v>16</v>
      </c>
      <c r="AY5628" s="3">
        <v>100</v>
      </c>
      <c r="AZ5628" s="6" t="str">
        <f t="shared" si="613"/>
        <v>2781.3</v>
      </c>
      <c r="BC5628" s="12" t="s">
        <v>14526</v>
      </c>
      <c r="BJ5628" s="12">
        <f t="shared" si="614"/>
        <v>0</v>
      </c>
      <c r="BK5628" s="12">
        <f t="shared" si="615"/>
        <v>0</v>
      </c>
      <c r="BN5628" s="3" t="s">
        <v>277</v>
      </c>
      <c r="BR5628" s="3" t="s">
        <v>277</v>
      </c>
      <c r="BV5628" s="3" t="s">
        <v>14527</v>
      </c>
      <c r="CQ5628" s="3" t="str">
        <f>CONCATENATE(baseURL!$A$1,baseURL!$B$1,baseURL!$C$1,".",C5628,".",L5628,".pkl&amp;seq=",BC5628,"&amp;varMods=Oxidation-M")</f>
        <v>http://proteomics.broadinstitute.org/millscripts/viewfeed.pl?side=xl&amp;cycle=1&amp;fixedMods=iaaC&amp;file=msdataSM/iPRG2012_nd/cpick_in/iPRG2012_nd.2781.3.0.pkl&amp;seq=LLTHPNFNGNTLDNDLmLLK&amp;varMods=Oxidation-M</v>
      </c>
    </row>
    <row r="5629" spans="1:101" x14ac:dyDescent="0.2">
      <c r="A5629" s="3">
        <v>271</v>
      </c>
      <c r="B5629" s="2" t="s">
        <v>14528</v>
      </c>
      <c r="C5629" s="2" t="s">
        <v>14529</v>
      </c>
      <c r="D5629" s="3">
        <v>14594</v>
      </c>
      <c r="E5629" s="3">
        <v>14578</v>
      </c>
      <c r="F5629" s="3">
        <v>58446</v>
      </c>
      <c r="G5629" s="3">
        <v>17360</v>
      </c>
      <c r="H5629" s="3">
        <v>50.087600000000002</v>
      </c>
      <c r="I5629" s="30">
        <v>492.28915000000001</v>
      </c>
      <c r="J5629" s="30">
        <v>492.25352429999998</v>
      </c>
      <c r="K5629" s="30">
        <v>3.5630000000000002E-2</v>
      </c>
      <c r="L5629" s="3">
        <v>2</v>
      </c>
      <c r="M5629" s="3">
        <v>4</v>
      </c>
      <c r="N5629" s="10">
        <f t="shared" si="609"/>
        <v>-1</v>
      </c>
      <c r="O5629" s="35">
        <v>2</v>
      </c>
      <c r="P5629" s="17"/>
      <c r="Q5629" s="40">
        <v>983.57717000000002</v>
      </c>
      <c r="R5629" s="40">
        <v>492.29223000000002</v>
      </c>
      <c r="S5629" s="18">
        <f t="shared" si="610"/>
        <v>-6.256446501321574</v>
      </c>
      <c r="T5629" s="18">
        <f t="shared" si="611"/>
        <v>-78.623422514787222</v>
      </c>
      <c r="U5629" s="18">
        <f t="shared" si="612"/>
        <v>-6.1548808113909228</v>
      </c>
      <c r="V5629" s="30">
        <v>492.28919999999999</v>
      </c>
      <c r="W5629" s="3" t="s">
        <v>52</v>
      </c>
      <c r="AC5629" s="3" t="s">
        <v>52</v>
      </c>
      <c r="AD5629" s="3" t="s">
        <v>47</v>
      </c>
      <c r="AF5629" s="3" t="s">
        <v>47</v>
      </c>
      <c r="AG5629" s="3" t="s">
        <v>47</v>
      </c>
      <c r="AL5629" s="3" t="s">
        <v>52</v>
      </c>
      <c r="AU5629" s="3">
        <v>0</v>
      </c>
      <c r="AV5629" s="3">
        <v>3</v>
      </c>
      <c r="AW5629" s="3">
        <v>1</v>
      </c>
      <c r="AX5629" s="3">
        <v>3</v>
      </c>
      <c r="AY5629" s="3">
        <v>100</v>
      </c>
      <c r="AZ5629" s="6" t="str">
        <f t="shared" si="613"/>
        <v>2783.2</v>
      </c>
      <c r="BC5629" s="12" t="s">
        <v>9698</v>
      </c>
      <c r="BJ5629" s="12">
        <f t="shared" si="614"/>
        <v>0</v>
      </c>
      <c r="BK5629" s="12">
        <f t="shared" si="615"/>
        <v>0</v>
      </c>
      <c r="BO5629" s="3" t="s">
        <v>114</v>
      </c>
      <c r="BR5629" s="3" t="s">
        <v>114</v>
      </c>
      <c r="CQ5629" s="3" t="str">
        <f>CONCATENATE(baseURL!$A$1,baseURL!$B$1,baseURL!$C$1,".",C5629,".",L5629,".pkl&amp;seq=",BC5629,"&amp;varMods=pyroGlu-Q")</f>
        <v>http://proteomics.broadinstitute.org/millscripts/viewfeed.pl?side=xl&amp;cycle=1&amp;fixedMods=iaaC&amp;file=msdataSM/iPRG2012_nd/cpick_in/iPRG2012_nd.2783.2.2.pkl&amp;seq=qTALVELVK&amp;varMods=pyroGlu-Q</v>
      </c>
    </row>
    <row r="5630" spans="1:101" x14ac:dyDescent="0.2">
      <c r="A5630" s="3">
        <v>6144</v>
      </c>
      <c r="B5630" s="2" t="s">
        <v>14530</v>
      </c>
      <c r="C5630" s="2" t="s">
        <v>14531</v>
      </c>
      <c r="D5630" s="3">
        <v>14595</v>
      </c>
      <c r="E5630" s="3">
        <v>14579</v>
      </c>
      <c r="F5630" s="3">
        <v>58447</v>
      </c>
      <c r="G5630" s="3">
        <v>17361</v>
      </c>
      <c r="H5630" s="3">
        <v>50.091799999999999</v>
      </c>
      <c r="I5630" s="30">
        <v>583.37617999999998</v>
      </c>
      <c r="J5630" s="30">
        <v>583.37619129999996</v>
      </c>
      <c r="K5630" s="30">
        <v>-1.0000000000000001E-5</v>
      </c>
      <c r="L5630" s="3">
        <v>0</v>
      </c>
      <c r="M5630" s="3">
        <v>3</v>
      </c>
      <c r="N5630" s="10">
        <f t="shared" si="609"/>
        <v>1</v>
      </c>
      <c r="O5630" s="35">
        <v>3</v>
      </c>
      <c r="P5630" s="17"/>
      <c r="Q5630" s="40">
        <v>1748.11565</v>
      </c>
      <c r="R5630" s="40">
        <v>583.37672999999995</v>
      </c>
      <c r="S5630" s="18">
        <f t="shared" si="610"/>
        <v>-0.94278700484955169</v>
      </c>
      <c r="T5630" s="18">
        <f t="shared" si="611"/>
        <v>-0.92341701732392834</v>
      </c>
      <c r="U5630" s="18">
        <f t="shared" si="612"/>
        <v>-0.90850384092700076</v>
      </c>
      <c r="V5630" s="30">
        <v>583.37620000000004</v>
      </c>
      <c r="W5630" s="3" t="s">
        <v>47</v>
      </c>
      <c r="X5630" s="3" t="s">
        <v>47</v>
      </c>
      <c r="Y5630" s="3" t="s">
        <v>47</v>
      </c>
      <c r="Z5630" s="3" t="s">
        <v>47</v>
      </c>
      <c r="AA5630" s="3" t="s">
        <v>47</v>
      </c>
      <c r="AB5630" s="12" t="s">
        <v>47</v>
      </c>
      <c r="AC5630" s="3" t="s">
        <v>47</v>
      </c>
      <c r="AD5630" s="3" t="s">
        <v>47</v>
      </c>
      <c r="AE5630" s="3" t="s">
        <v>47</v>
      </c>
      <c r="AF5630" s="3" t="s">
        <v>47</v>
      </c>
      <c r="AG5630" s="3" t="s">
        <v>47</v>
      </c>
      <c r="AH5630" s="3" t="s">
        <v>47</v>
      </c>
      <c r="AI5630" s="3" t="s">
        <v>47</v>
      </c>
      <c r="AK5630" s="3" t="s">
        <v>47</v>
      </c>
      <c r="AL5630" s="3" t="s">
        <v>47</v>
      </c>
      <c r="AU5630" s="3">
        <v>0</v>
      </c>
      <c r="AV5630" s="3">
        <v>15</v>
      </c>
      <c r="AW5630" s="3">
        <v>1</v>
      </c>
      <c r="AX5630" s="3">
        <v>15</v>
      </c>
      <c r="AY5630" s="3">
        <v>100</v>
      </c>
      <c r="AZ5630" s="6" t="str">
        <f t="shared" si="613"/>
        <v>2783.3</v>
      </c>
      <c r="BC5630" s="12" t="s">
        <v>14481</v>
      </c>
      <c r="BJ5630" s="12">
        <f t="shared" si="614"/>
        <v>0</v>
      </c>
      <c r="BK5630" s="12">
        <f t="shared" si="615"/>
        <v>0</v>
      </c>
      <c r="CQ5630" s="3" t="str">
        <f>CONCATENATE(baseURL!$A$1,baseURL!$B$1,baseURL!$C$1,".",C5630,".",L5630,".pkl&amp;seq=",BC5630)</f>
        <v>http://proteomics.broadinstitute.org/millscripts/viewfeed.pl?side=xl&amp;cycle=1&amp;fixedMods=iaaC&amp;file=msdataSM/iPRG2012_nd/cpick_in/iPRG2012_nd.2783.3.0.pkl&amp;seq=ELLGKLGLKQLPGLLR</v>
      </c>
    </row>
    <row r="5631" spans="1:101" x14ac:dyDescent="0.2">
      <c r="A5631" s="3">
        <v>3029</v>
      </c>
      <c r="B5631" s="2" t="s">
        <v>14535</v>
      </c>
      <c r="C5631" s="2" t="s">
        <v>14528</v>
      </c>
      <c r="D5631" s="3">
        <v>14599</v>
      </c>
      <c r="E5631" s="3">
        <v>14583</v>
      </c>
      <c r="F5631" s="3">
        <v>58468</v>
      </c>
      <c r="G5631" s="3">
        <v>17366</v>
      </c>
      <c r="H5631" s="3">
        <v>50.107799999999997</v>
      </c>
      <c r="I5631" s="30">
        <v>578.78914999999995</v>
      </c>
      <c r="J5631" s="30">
        <v>578.53832739999996</v>
      </c>
      <c r="K5631" s="30">
        <v>0.25081999999999999</v>
      </c>
      <c r="L5631" s="3">
        <v>0</v>
      </c>
      <c r="M5631" s="3">
        <v>4</v>
      </c>
      <c r="N5631" s="10">
        <f t="shared" si="609"/>
        <v>1</v>
      </c>
      <c r="O5631" s="35">
        <v>4</v>
      </c>
      <c r="P5631" s="17"/>
      <c r="Q5631" s="40">
        <v>2311.1249699999998</v>
      </c>
      <c r="R5631" s="40">
        <v>578.5367</v>
      </c>
      <c r="S5631" s="18">
        <f t="shared" si="610"/>
        <v>436.35952567910289</v>
      </c>
      <c r="T5631" s="18">
        <f t="shared" si="611"/>
        <v>2.8129589703837263</v>
      </c>
      <c r="U5631" s="18">
        <f t="shared" si="612"/>
        <v>2.5927482214430473</v>
      </c>
      <c r="V5631" s="30">
        <v>578.53819999999996</v>
      </c>
      <c r="W5631" s="3" t="s">
        <v>47</v>
      </c>
      <c r="X5631" s="3" t="s">
        <v>47</v>
      </c>
      <c r="Y5631" s="3" t="s">
        <v>47</v>
      </c>
      <c r="Z5631" s="3" t="s">
        <v>47</v>
      </c>
      <c r="AA5631" s="3" t="s">
        <v>47</v>
      </c>
      <c r="AB5631" s="12" t="s">
        <v>47</v>
      </c>
      <c r="AC5631" s="3" t="s">
        <v>47</v>
      </c>
      <c r="AE5631" s="3" t="s">
        <v>47</v>
      </c>
      <c r="AH5631" s="3" t="s">
        <v>47</v>
      </c>
      <c r="AI5631" s="3" t="s">
        <v>47</v>
      </c>
      <c r="AK5631" s="3" t="s">
        <v>47</v>
      </c>
      <c r="AL5631" s="3" t="s">
        <v>47</v>
      </c>
      <c r="AO5631" s="3" t="s">
        <v>47</v>
      </c>
      <c r="AP5631" s="3" t="s">
        <v>48</v>
      </c>
      <c r="AU5631" s="3">
        <v>0</v>
      </c>
      <c r="AV5631" s="3">
        <v>13</v>
      </c>
      <c r="AW5631" s="3">
        <v>2</v>
      </c>
      <c r="AX5631" s="3">
        <v>12</v>
      </c>
      <c r="AY5631" s="3">
        <v>92.31</v>
      </c>
      <c r="AZ5631" s="6" t="str">
        <f t="shared" si="613"/>
        <v>2784.3</v>
      </c>
      <c r="BC5631" s="12" t="s">
        <v>14464</v>
      </c>
      <c r="BJ5631" s="12">
        <f t="shared" si="614"/>
        <v>1</v>
      </c>
      <c r="BK5631" s="12">
        <f t="shared" si="615"/>
        <v>0</v>
      </c>
      <c r="CG5631" s="3" t="s">
        <v>20279</v>
      </c>
      <c r="CQ5631" s="3" t="str">
        <f>CONCATENATE(baseURL!$A$1,baseURL!$B$1,baseURL!$C$1,".",C5631,".",L5631,".pkl&amp;seq=",BC5631)</f>
        <v>http://proteomics.broadinstitute.org/millscripts/viewfeed.pl?side=xl&amp;cycle=1&amp;fixedMods=iaaC&amp;file=msdataSM/iPRG2012_nd/cpick_in/iPRG2012_nd.2784.3.0.pkl&amp;seq=FVPSKPMCVEAFSEYPPLGR</v>
      </c>
    </row>
    <row r="5632" spans="1:101" x14ac:dyDescent="0.2">
      <c r="A5632" s="3">
        <v>1748</v>
      </c>
      <c r="B5632" s="2" t="s">
        <v>14536</v>
      </c>
      <c r="C5632" s="2" t="s">
        <v>14532</v>
      </c>
      <c r="D5632" s="3">
        <v>14601</v>
      </c>
      <c r="E5632" s="3">
        <v>14585</v>
      </c>
      <c r="F5632" s="3">
        <v>58470</v>
      </c>
      <c r="G5632" s="3">
        <v>17368</v>
      </c>
      <c r="H5632" s="3">
        <v>50.1111</v>
      </c>
      <c r="I5632" s="30">
        <v>671.99904000000004</v>
      </c>
      <c r="J5632" s="30">
        <v>671.99904149999998</v>
      </c>
      <c r="K5632" s="30">
        <v>0</v>
      </c>
      <c r="L5632" s="3">
        <v>0</v>
      </c>
      <c r="M5632" s="3">
        <v>0</v>
      </c>
      <c r="N5632" s="10">
        <f t="shared" si="609"/>
        <v>1</v>
      </c>
      <c r="O5632" s="35">
        <v>3</v>
      </c>
      <c r="P5632" s="17"/>
      <c r="Q5632" s="40">
        <v>2013.9399900000001</v>
      </c>
      <c r="R5632" s="40">
        <v>671.98485000000005</v>
      </c>
      <c r="S5632" s="18">
        <f t="shared" si="610"/>
        <v>21.116547493570796</v>
      </c>
      <c r="T5632" s="18">
        <f t="shared" si="611"/>
        <v>21.118779686661711</v>
      </c>
      <c r="U5632" s="18">
        <f t="shared" si="612"/>
        <v>21.057022342054811</v>
      </c>
      <c r="V5632" s="30">
        <v>671.99900000000002</v>
      </c>
      <c r="X5632" s="3" t="s">
        <v>47</v>
      </c>
      <c r="AA5632" s="3" t="s">
        <v>48</v>
      </c>
      <c r="AB5632" s="12" t="s">
        <v>47</v>
      </c>
      <c r="AD5632" s="3" t="s">
        <v>47</v>
      </c>
      <c r="AK5632" s="3" t="s">
        <v>52</v>
      </c>
      <c r="AL5632" s="3" t="s">
        <v>52</v>
      </c>
      <c r="AM5632" s="3" t="s">
        <v>47</v>
      </c>
      <c r="AU5632" s="3">
        <v>0</v>
      </c>
      <c r="AV5632" s="3">
        <v>4</v>
      </c>
      <c r="AW5632" s="3">
        <v>1</v>
      </c>
      <c r="AX5632" s="3">
        <v>4</v>
      </c>
      <c r="AY5632" s="3">
        <v>100</v>
      </c>
      <c r="AZ5632" s="6" t="str">
        <f t="shared" si="613"/>
        <v>2784.5</v>
      </c>
      <c r="BC5632" s="12" t="s">
        <v>14522</v>
      </c>
      <c r="BJ5632" s="12">
        <f t="shared" si="614"/>
        <v>0</v>
      </c>
      <c r="BK5632" s="12">
        <f t="shared" si="615"/>
        <v>0</v>
      </c>
      <c r="CQ5632" s="3" t="str">
        <f>CONCATENATE(baseURL!$A$1,baseURL!$B$1,baseURL!$C$1,".",C5632,".",L5632,".pkl&amp;seq=",BC5632)</f>
        <v>http://proteomics.broadinstitute.org/millscripts/viewfeed.pl?side=xl&amp;cycle=1&amp;fixedMods=iaaC&amp;file=msdataSM/iPRG2012_nd/cpick_in/iPRG2012_nd.2784.5.0.pkl&amp;seq=NLNSETTDEQFQELFAK</v>
      </c>
    </row>
    <row r="5633" spans="1:95" x14ac:dyDescent="0.2">
      <c r="A5633" s="3">
        <v>5886</v>
      </c>
      <c r="B5633" s="2" t="s">
        <v>14537</v>
      </c>
      <c r="C5633" s="2" t="s">
        <v>14538</v>
      </c>
      <c r="D5633" s="3">
        <v>14602</v>
      </c>
      <c r="E5633" s="3">
        <v>14586</v>
      </c>
      <c r="F5633" s="3">
        <v>58471</v>
      </c>
      <c r="G5633" s="3">
        <v>17369</v>
      </c>
      <c r="H5633" s="3">
        <v>50.112699999999997</v>
      </c>
      <c r="I5633" s="30">
        <v>790.06695999999999</v>
      </c>
      <c r="J5633" s="30">
        <v>790.05903439999997</v>
      </c>
      <c r="K5633" s="30">
        <v>7.9299999999999995E-3</v>
      </c>
      <c r="L5633" s="3">
        <v>3</v>
      </c>
      <c r="M5633" s="3">
        <v>3</v>
      </c>
      <c r="N5633" s="10">
        <f t="shared" si="609"/>
        <v>1</v>
      </c>
      <c r="O5633" s="35">
        <v>3</v>
      </c>
      <c r="P5633" s="17"/>
      <c r="Q5633" s="40">
        <v>2368.1700700000001</v>
      </c>
      <c r="R5633" s="40">
        <v>790.06154000000004</v>
      </c>
      <c r="S5633" s="18">
        <f t="shared" si="610"/>
        <v>6.8602250907672788</v>
      </c>
      <c r="T5633" s="18">
        <f t="shared" si="611"/>
        <v>-3.1713985217697958</v>
      </c>
      <c r="U5633" s="18">
        <f t="shared" si="612"/>
        <v>-3.3415118524085656</v>
      </c>
      <c r="V5633" s="30">
        <v>790.05889999999999</v>
      </c>
      <c r="W5633" s="3" t="s">
        <v>47</v>
      </c>
      <c r="X5633" s="3" t="s">
        <v>47</v>
      </c>
      <c r="Y5633" s="3" t="s">
        <v>47</v>
      </c>
      <c r="Z5633" s="3" t="s">
        <v>47</v>
      </c>
      <c r="AA5633" s="3" t="s">
        <v>47</v>
      </c>
      <c r="AB5633" s="12" t="s">
        <v>47</v>
      </c>
      <c r="AC5633" s="3" t="s">
        <v>47</v>
      </c>
      <c r="AD5633" s="3" t="s">
        <v>47</v>
      </c>
      <c r="AE5633" s="3" t="s">
        <v>47</v>
      </c>
      <c r="AF5633" s="3" t="s">
        <v>47</v>
      </c>
      <c r="AG5633" s="3" t="s">
        <v>47</v>
      </c>
      <c r="AI5633" s="3" t="s">
        <v>48</v>
      </c>
      <c r="AJ5633" s="3" t="s">
        <v>47</v>
      </c>
      <c r="AK5633" s="3" t="s">
        <v>47</v>
      </c>
      <c r="AL5633" s="3" t="s">
        <v>47</v>
      </c>
      <c r="AM5633" s="3" t="s">
        <v>48</v>
      </c>
      <c r="AU5633" s="3">
        <v>0</v>
      </c>
      <c r="AV5633" s="3">
        <v>14</v>
      </c>
      <c r="AW5633" s="3">
        <v>1</v>
      </c>
      <c r="AX5633" s="3">
        <v>14</v>
      </c>
      <c r="AY5633" s="3">
        <v>100</v>
      </c>
      <c r="AZ5633" s="6" t="str">
        <f t="shared" si="613"/>
        <v>2784.6</v>
      </c>
      <c r="BC5633" s="12" t="s">
        <v>14539</v>
      </c>
      <c r="BJ5633" s="12">
        <f t="shared" si="614"/>
        <v>0</v>
      </c>
      <c r="BK5633" s="12">
        <f t="shared" si="615"/>
        <v>0</v>
      </c>
      <c r="CQ5633" s="3" t="str">
        <f>CONCATENATE(baseURL!$A$1,baseURL!$B$1,baseURL!$C$1,".",C5633,".",L5633,".pkl&amp;seq=",BC5633)</f>
        <v>http://proteomics.broadinstitute.org/millscripts/viewfeed.pl?side=xl&amp;cycle=1&amp;fixedMods=iaaC&amp;file=msdataSM/iPRG2012_nd/cpick_in/iPRG2012_nd.2784.6.3.pkl&amp;seq=NESMLTFETSQLQGAKDLVEK</v>
      </c>
    </row>
    <row r="5634" spans="1:95" x14ac:dyDescent="0.2">
      <c r="A5634" s="3">
        <v>2083</v>
      </c>
      <c r="B5634" s="2" t="s">
        <v>14540</v>
      </c>
      <c r="C5634" s="2" t="s">
        <v>14541</v>
      </c>
      <c r="D5634" s="3">
        <v>14604</v>
      </c>
      <c r="E5634" s="3">
        <v>14588</v>
      </c>
      <c r="F5634" s="3">
        <v>58473</v>
      </c>
      <c r="G5634" s="3">
        <v>17371</v>
      </c>
      <c r="H5634" s="3">
        <v>50.116900000000001</v>
      </c>
      <c r="I5634" s="30">
        <v>903.14409999999998</v>
      </c>
      <c r="J5634" s="30">
        <v>903.47128120000002</v>
      </c>
      <c r="K5634" s="30">
        <v>-0.32718000000000003</v>
      </c>
      <c r="L5634" s="3">
        <v>3</v>
      </c>
      <c r="M5634" s="3">
        <v>3</v>
      </c>
      <c r="N5634" s="10">
        <f t="shared" ref="N5634:N5697" si="616">IF(AND(M5634&gt;0,L5634&gt;0), IF(M5634=L5634,1,-1), 1)</f>
        <v>1</v>
      </c>
      <c r="O5634" s="35">
        <v>3</v>
      </c>
      <c r="P5634" s="17"/>
      <c r="Q5634" s="40">
        <v>2707.4162000000001</v>
      </c>
      <c r="R5634" s="40">
        <v>903.14359000000002</v>
      </c>
      <c r="S5634" s="18">
        <f t="shared" ref="S5634:S5697" si="617">1000000*(I5634-R5634)/R5634</f>
        <v>0.56469425859837963</v>
      </c>
      <c r="T5634" s="18">
        <f t="shared" ref="T5634:T5697" si="618">1000000*(J5634-R5634)/R5634</f>
        <v>362.83399852287482</v>
      </c>
      <c r="U5634" s="18">
        <f t="shared" ref="U5634:U5697" si="619">1000000*(V5634-R5634)/R5634</f>
        <v>362.63336597446386</v>
      </c>
      <c r="V5634" s="30">
        <v>903.47109999999998</v>
      </c>
      <c r="W5634" s="3" t="s">
        <v>47</v>
      </c>
      <c r="X5634" s="3" t="s">
        <v>47</v>
      </c>
      <c r="Y5634" s="3" t="s">
        <v>47</v>
      </c>
      <c r="Z5634" s="3" t="s">
        <v>47</v>
      </c>
      <c r="AA5634" s="3" t="s">
        <v>48</v>
      </c>
      <c r="AB5634" s="12" t="s">
        <v>47</v>
      </c>
      <c r="AC5634" s="3" t="s">
        <v>47</v>
      </c>
      <c r="AD5634" s="3" t="s">
        <v>47</v>
      </c>
      <c r="AE5634" s="3" t="s">
        <v>47</v>
      </c>
      <c r="AG5634" s="3" t="s">
        <v>47</v>
      </c>
      <c r="AI5634" s="3" t="s">
        <v>48</v>
      </c>
      <c r="AJ5634" s="3" t="s">
        <v>47</v>
      </c>
      <c r="AK5634" s="3" t="s">
        <v>47</v>
      </c>
      <c r="AL5634" s="3" t="s">
        <v>52</v>
      </c>
      <c r="AM5634" s="3" t="s">
        <v>47</v>
      </c>
      <c r="AO5634" s="3" t="s">
        <v>47</v>
      </c>
      <c r="AQ5634" s="3" t="s">
        <v>47</v>
      </c>
      <c r="AU5634" s="3">
        <v>0</v>
      </c>
      <c r="AV5634" s="3">
        <v>14</v>
      </c>
      <c r="AW5634" s="3">
        <v>4</v>
      </c>
      <c r="AX5634" s="3">
        <v>7</v>
      </c>
      <c r="AY5634" s="3">
        <v>50</v>
      </c>
      <c r="AZ5634" s="6" t="str">
        <f t="shared" ref="AZ5634:AZ5697" si="620">HYPERLINK(CQ5634,C5634)</f>
        <v>2784.8</v>
      </c>
      <c r="BC5634" s="12" t="s">
        <v>14542</v>
      </c>
      <c r="BJ5634" s="12">
        <f t="shared" ref="BJ5634:BJ5697" si="621">LEN(BC5634)-LEN(SUBSTITUTE(BC5634,"C",""))</f>
        <v>0</v>
      </c>
      <c r="BK5634" s="12">
        <f t="shared" ref="BK5634:BK5697" si="622">LEN(BC5634)-LEN(SUBSTITUTE(BC5634,"c",""))</f>
        <v>0</v>
      </c>
      <c r="BP5634" s="3" t="s">
        <v>54</v>
      </c>
      <c r="BR5634" s="3" t="s">
        <v>54</v>
      </c>
      <c r="CQ5634" s="3" t="str">
        <f>CONCATENATE(baseURL!$A$1,baseURL!$B$1,baseURL!$C$1,".",C5634,".",L5634,".pkl&amp;seq=",BC5634,"&amp;varMods=Deamidated-N")</f>
        <v>http://proteomics.broadinstitute.org/millscripts/viewfeed.pl?side=xl&amp;cycle=1&amp;fixedMods=iaaC&amp;file=msdataSM/iPRG2012_nd/cpick_in/iPRG2012_nd.2784.8.3.pkl&amp;seq=LQVRLGEHNLDVLEGNEQFLNAAK&amp;varMods=Deamidated-N</v>
      </c>
    </row>
    <row r="5635" spans="1:95" x14ac:dyDescent="0.2">
      <c r="A5635" s="3">
        <v>3908</v>
      </c>
      <c r="B5635" s="2" t="s">
        <v>14543</v>
      </c>
      <c r="C5635" s="2" t="s">
        <v>14544</v>
      </c>
      <c r="D5635" s="3">
        <v>14606</v>
      </c>
      <c r="E5635" s="3">
        <v>14590</v>
      </c>
      <c r="F5635" s="3">
        <v>58508</v>
      </c>
      <c r="G5635" s="3">
        <v>17375</v>
      </c>
      <c r="H5635" s="3">
        <v>50.136400000000002</v>
      </c>
      <c r="I5635" s="30">
        <v>411.23054000000002</v>
      </c>
      <c r="J5635" s="30">
        <v>411.23219829999999</v>
      </c>
      <c r="K5635" s="30">
        <v>-1.66E-3</v>
      </c>
      <c r="L5635" s="3">
        <v>2</v>
      </c>
      <c r="M5635" s="3">
        <v>2</v>
      </c>
      <c r="N5635" s="10">
        <f t="shared" si="616"/>
        <v>1</v>
      </c>
      <c r="O5635" s="35">
        <v>2</v>
      </c>
      <c r="P5635" s="17"/>
      <c r="Q5635" s="40">
        <v>821.4556</v>
      </c>
      <c r="R5635" s="40">
        <v>411.23144000000002</v>
      </c>
      <c r="S5635" s="18">
        <f t="shared" si="617"/>
        <v>-2.1885486187570073</v>
      </c>
      <c r="T5635" s="18">
        <f t="shared" si="618"/>
        <v>1.8439737972677333</v>
      </c>
      <c r="U5635" s="18">
        <f t="shared" si="619"/>
        <v>0.38907530998588719</v>
      </c>
      <c r="V5635" s="30">
        <v>411.23160000000001</v>
      </c>
      <c r="W5635" s="3" t="s">
        <v>47</v>
      </c>
      <c r="X5635" s="3" t="s">
        <v>47</v>
      </c>
      <c r="Y5635" s="3" t="s">
        <v>47</v>
      </c>
      <c r="Z5635" s="3" t="s">
        <v>47</v>
      </c>
      <c r="AA5635" s="3" t="s">
        <v>47</v>
      </c>
      <c r="AB5635" s="12" t="s">
        <v>52</v>
      </c>
      <c r="AD5635" s="3" t="s">
        <v>48</v>
      </c>
      <c r="AE5635" s="3" t="s">
        <v>52</v>
      </c>
      <c r="AF5635" s="3" t="s">
        <v>47</v>
      </c>
      <c r="AG5635" s="3" t="s">
        <v>47</v>
      </c>
      <c r="AH5635" s="3" t="s">
        <v>48</v>
      </c>
      <c r="AJ5635" s="3" t="s">
        <v>47</v>
      </c>
      <c r="AK5635" s="3" t="s">
        <v>47</v>
      </c>
      <c r="AL5635" s="3" t="s">
        <v>48</v>
      </c>
      <c r="AM5635" s="3" t="s">
        <v>47</v>
      </c>
      <c r="AU5635" s="3">
        <v>0</v>
      </c>
      <c r="AV5635" s="3">
        <v>10</v>
      </c>
      <c r="AW5635" s="3">
        <v>1</v>
      </c>
      <c r="AX5635" s="3">
        <v>10</v>
      </c>
      <c r="AY5635" s="3">
        <v>100</v>
      </c>
      <c r="AZ5635" s="6" t="str">
        <f t="shared" si="620"/>
        <v>2786.1</v>
      </c>
      <c r="BC5635" s="12" t="s">
        <v>14545</v>
      </c>
      <c r="BJ5635" s="12">
        <f t="shared" si="621"/>
        <v>0</v>
      </c>
      <c r="BK5635" s="12">
        <f t="shared" si="622"/>
        <v>0</v>
      </c>
      <c r="CQ5635" s="3" t="str">
        <f>CONCATENATE(baseURL!$A$1,baseURL!$B$1,baseURL!$C$1,".",C5635,".",L5635,".pkl&amp;seq=",BC5635)</f>
        <v>http://proteomics.broadinstitute.org/millscripts/viewfeed.pl?side=xl&amp;cycle=1&amp;fixedMods=iaaC&amp;file=msdataSM/iPRG2012_nd/cpick_in/iPRG2012_nd.2786.1.2.pkl&amp;seq=WFDLLK</v>
      </c>
    </row>
    <row r="5636" spans="1:95" x14ac:dyDescent="0.2">
      <c r="A5636" s="3">
        <v>5586</v>
      </c>
      <c r="B5636" s="2" t="s">
        <v>14546</v>
      </c>
      <c r="C5636" s="2" t="s">
        <v>14547</v>
      </c>
      <c r="D5636" s="3">
        <v>14608</v>
      </c>
      <c r="E5636" s="3">
        <v>14592</v>
      </c>
      <c r="F5636" s="3">
        <v>58510</v>
      </c>
      <c r="G5636" s="3">
        <v>17377</v>
      </c>
      <c r="H5636" s="3">
        <v>50.148099999999999</v>
      </c>
      <c r="I5636" s="30">
        <v>621.66255999999998</v>
      </c>
      <c r="J5636" s="30">
        <v>621.65917200000001</v>
      </c>
      <c r="K5636" s="30">
        <v>3.3899999999999998E-3</v>
      </c>
      <c r="L5636" s="3">
        <v>3</v>
      </c>
      <c r="M5636" s="3">
        <v>3</v>
      </c>
      <c r="N5636" s="10">
        <f t="shared" si="616"/>
        <v>1</v>
      </c>
      <c r="O5636" s="35">
        <v>3</v>
      </c>
      <c r="P5636" s="17"/>
      <c r="Q5636" s="40">
        <v>1862.96469</v>
      </c>
      <c r="R5636" s="40">
        <v>621.65975000000003</v>
      </c>
      <c r="S5636" s="18">
        <f t="shared" si="617"/>
        <v>4.5201575298288423</v>
      </c>
      <c r="T5636" s="18">
        <f t="shared" si="618"/>
        <v>-0.92976905778220187</v>
      </c>
      <c r="U5636" s="18">
        <f t="shared" si="619"/>
        <v>-0.88472834211258733</v>
      </c>
      <c r="V5636" s="30">
        <v>621.65920000000006</v>
      </c>
      <c r="W5636" s="3" t="s">
        <v>47</v>
      </c>
      <c r="X5636" s="3" t="s">
        <v>47</v>
      </c>
      <c r="Y5636" s="3" t="s">
        <v>47</v>
      </c>
      <c r="Z5636" s="3" t="s">
        <v>47</v>
      </c>
      <c r="AA5636" s="3" t="s">
        <v>48</v>
      </c>
      <c r="AB5636" s="12" t="s">
        <v>47</v>
      </c>
      <c r="AC5636" s="3" t="s">
        <v>47</v>
      </c>
      <c r="AD5636" s="3" t="s">
        <v>47</v>
      </c>
      <c r="AE5636" s="3" t="s">
        <v>47</v>
      </c>
      <c r="AF5636" s="3" t="s">
        <v>47</v>
      </c>
      <c r="AG5636" s="3" t="s">
        <v>47</v>
      </c>
      <c r="AH5636" s="3" t="s">
        <v>47</v>
      </c>
      <c r="AI5636" s="3" t="s">
        <v>47</v>
      </c>
      <c r="AJ5636" s="3" t="s">
        <v>47</v>
      </c>
      <c r="AK5636" s="3" t="s">
        <v>47</v>
      </c>
      <c r="AL5636" s="3" t="s">
        <v>47</v>
      </c>
      <c r="AM5636" s="3" t="s">
        <v>47</v>
      </c>
      <c r="AU5636" s="3">
        <v>0</v>
      </c>
      <c r="AV5636" s="3">
        <v>16</v>
      </c>
      <c r="AW5636" s="3">
        <v>1</v>
      </c>
      <c r="AX5636" s="3">
        <v>16</v>
      </c>
      <c r="AY5636" s="3">
        <v>100</v>
      </c>
      <c r="AZ5636" s="6" t="str">
        <f t="shared" si="620"/>
        <v>2786.3</v>
      </c>
      <c r="BC5636" s="12" t="s">
        <v>14548</v>
      </c>
      <c r="BJ5636" s="12">
        <f t="shared" si="621"/>
        <v>0</v>
      </c>
      <c r="BK5636" s="12">
        <f t="shared" si="622"/>
        <v>0</v>
      </c>
      <c r="CQ5636" s="3" t="str">
        <f>CONCATENATE(baseURL!$A$1,baseURL!$B$1,baseURL!$C$1,".",C5636,".",L5636,".pkl&amp;seq=",BC5636)</f>
        <v>http://proteomics.broadinstitute.org/millscripts/viewfeed.pl?side=xl&amp;cycle=1&amp;fixedMods=iaaC&amp;file=msdataSM/iPRG2012_nd/cpick_in/iPRG2012_nd.2786.3.3.pkl&amp;seq=TGVLVGEDVHNLFTYAK</v>
      </c>
    </row>
    <row r="5637" spans="1:95" x14ac:dyDescent="0.2">
      <c r="A5637" s="3">
        <v>224</v>
      </c>
      <c r="B5637" s="2" t="s">
        <v>14549</v>
      </c>
      <c r="C5637" s="2" t="s">
        <v>14550</v>
      </c>
      <c r="D5637" s="3">
        <v>14609</v>
      </c>
      <c r="E5637" s="3">
        <v>14593</v>
      </c>
      <c r="F5637" s="3">
        <v>58529</v>
      </c>
      <c r="G5637" s="3">
        <v>17379</v>
      </c>
      <c r="H5637" s="3">
        <v>50.1633</v>
      </c>
      <c r="I5637" s="30">
        <v>667.33061999999995</v>
      </c>
      <c r="J5637" s="30">
        <v>667.33595400000002</v>
      </c>
      <c r="K5637" s="30">
        <v>-5.3299999999999997E-3</v>
      </c>
      <c r="L5637" s="3">
        <v>4</v>
      </c>
      <c r="M5637" s="3">
        <v>2</v>
      </c>
      <c r="N5637" s="10">
        <f t="shared" si="616"/>
        <v>-1</v>
      </c>
      <c r="O5637" s="35">
        <v>4</v>
      </c>
      <c r="P5637" s="17"/>
      <c r="Q5637" s="40">
        <v>2666.29529</v>
      </c>
      <c r="R5637" s="40">
        <v>667.32928000000004</v>
      </c>
      <c r="S5637" s="18">
        <f t="shared" si="617"/>
        <v>2.0080042043318458</v>
      </c>
      <c r="T5637" s="18">
        <f t="shared" si="618"/>
        <v>10.001059746659733</v>
      </c>
      <c r="U5637" s="18">
        <f t="shared" si="619"/>
        <v>1.9780339924006312</v>
      </c>
      <c r="V5637" s="30">
        <v>667.3306</v>
      </c>
      <c r="Z5637" s="3" t="s">
        <v>52</v>
      </c>
      <c r="AD5637" s="3" t="s">
        <v>47</v>
      </c>
      <c r="AG5637" s="3" t="s">
        <v>47</v>
      </c>
      <c r="AH5637" s="3" t="s">
        <v>52</v>
      </c>
      <c r="AJ5637" s="3" t="s">
        <v>47</v>
      </c>
      <c r="AU5637" s="3">
        <v>0</v>
      </c>
      <c r="AV5637" s="3">
        <v>3</v>
      </c>
      <c r="AW5637" s="3">
        <v>2</v>
      </c>
      <c r="AX5637" s="3">
        <v>2</v>
      </c>
      <c r="AY5637" s="3">
        <v>66.67</v>
      </c>
      <c r="AZ5637" s="6" t="str">
        <f t="shared" si="620"/>
        <v>2787.1</v>
      </c>
      <c r="BC5637" s="12" t="s">
        <v>14551</v>
      </c>
      <c r="BJ5637" s="12">
        <f t="shared" si="621"/>
        <v>1</v>
      </c>
      <c r="BK5637" s="12">
        <f t="shared" si="622"/>
        <v>0</v>
      </c>
      <c r="BP5637" s="3" t="s">
        <v>54</v>
      </c>
      <c r="BR5637" s="3" t="s">
        <v>54</v>
      </c>
      <c r="CC5637" s="3" t="s">
        <v>14552</v>
      </c>
      <c r="CQ5637" s="3" t="str">
        <f>CONCATENATE(baseURL!$A$1,baseURL!$B$1,baseURL!$C$1,".",C5637,".",L5637,".pkl&amp;seq=",BC5637,"&amp;varMods=Deamidated-N")</f>
        <v>http://proteomics.broadinstitute.org/millscripts/viewfeed.pl?side=xl&amp;cycle=1&amp;fixedMods=iaaC&amp;file=msdataSM/iPRG2012_nd/cpick_in/iPRG2012_nd.2787.1.4.pkl&amp;seq=LMSFPEALADCnKALEKDPNFVR&amp;varMods=Deamidated-N</v>
      </c>
    </row>
    <row r="5638" spans="1:95" x14ac:dyDescent="0.2">
      <c r="A5638" s="3">
        <v>6781</v>
      </c>
      <c r="B5638" s="2" t="s">
        <v>14553</v>
      </c>
      <c r="C5638" s="2" t="s">
        <v>14554</v>
      </c>
      <c r="D5638" s="3">
        <v>14613</v>
      </c>
      <c r="E5638" s="3">
        <v>14597</v>
      </c>
      <c r="F5638" s="3">
        <v>58552</v>
      </c>
      <c r="G5638" s="3">
        <v>17384</v>
      </c>
      <c r="H5638" s="3">
        <v>50.195099999999996</v>
      </c>
      <c r="I5638" s="30">
        <v>826.42697999999996</v>
      </c>
      <c r="J5638" s="30">
        <v>826.42697869999995</v>
      </c>
      <c r="K5638" s="30">
        <v>0</v>
      </c>
      <c r="L5638" s="3">
        <v>2</v>
      </c>
      <c r="M5638" s="3">
        <v>0</v>
      </c>
      <c r="N5638" s="10">
        <f t="shared" si="616"/>
        <v>1</v>
      </c>
      <c r="O5638" s="35">
        <v>2</v>
      </c>
      <c r="P5638" s="17"/>
      <c r="Q5638" s="40">
        <v>1651.85124</v>
      </c>
      <c r="R5638" s="40">
        <v>826.42926</v>
      </c>
      <c r="S5638" s="18">
        <f t="shared" si="617"/>
        <v>-2.7588568198100609</v>
      </c>
      <c r="T5638" s="18">
        <f t="shared" si="618"/>
        <v>-2.7604298522170772</v>
      </c>
      <c r="U5638" s="18">
        <f t="shared" si="619"/>
        <v>-2.4926513371859493</v>
      </c>
      <c r="V5638" s="30">
        <v>826.42719999999997</v>
      </c>
      <c r="W5638" s="3" t="s">
        <v>47</v>
      </c>
      <c r="X5638" s="3" t="s">
        <v>47</v>
      </c>
      <c r="Y5638" s="3" t="s">
        <v>47</v>
      </c>
      <c r="Z5638" s="3" t="s">
        <v>47</v>
      </c>
      <c r="AA5638" s="3" t="s">
        <v>48</v>
      </c>
      <c r="AB5638" s="12" t="s">
        <v>47</v>
      </c>
      <c r="AC5638" s="3" t="s">
        <v>47</v>
      </c>
      <c r="AD5638" s="3" t="s">
        <v>47</v>
      </c>
      <c r="AE5638" s="3" t="s">
        <v>47</v>
      </c>
      <c r="AG5638" s="3" t="s">
        <v>47</v>
      </c>
      <c r="AH5638" s="3" t="s">
        <v>47</v>
      </c>
      <c r="AI5638" s="3" t="s">
        <v>47</v>
      </c>
      <c r="AJ5638" s="3" t="s">
        <v>47</v>
      </c>
      <c r="AK5638" s="3" t="s">
        <v>47</v>
      </c>
      <c r="AL5638" s="3" t="s">
        <v>47</v>
      </c>
      <c r="AU5638" s="3">
        <v>0</v>
      </c>
      <c r="AV5638" s="3">
        <v>14</v>
      </c>
      <c r="AW5638" s="3">
        <v>1</v>
      </c>
      <c r="AX5638" s="3">
        <v>14</v>
      </c>
      <c r="AY5638" s="3">
        <v>100</v>
      </c>
      <c r="AZ5638" s="6" t="str">
        <f t="shared" si="620"/>
        <v>2788.3</v>
      </c>
      <c r="BC5638" s="12" t="s">
        <v>14445</v>
      </c>
      <c r="BJ5638" s="12">
        <f t="shared" si="621"/>
        <v>0</v>
      </c>
      <c r="BK5638" s="12">
        <f t="shared" si="622"/>
        <v>0</v>
      </c>
      <c r="CQ5638" s="3" t="str">
        <f>CONCATENATE(baseURL!$A$1,baseURL!$B$1,baseURL!$C$1,".",C5638,".",L5638,".pkl&amp;seq=",BC5638)</f>
        <v>http://proteomics.broadinstitute.org/millscripts/viewfeed.pl?side=xl&amp;cycle=1&amp;fixedMods=iaaC&amp;file=msdataSM/iPRG2012_nd/cpick_in/iPRG2012_nd.2788.3.2.pkl&amp;seq=WAMVVENGLVTYAAK</v>
      </c>
    </row>
    <row r="5639" spans="1:95" x14ac:dyDescent="0.2">
      <c r="A5639" s="3">
        <v>307</v>
      </c>
      <c r="B5639" s="2" t="s">
        <v>14555</v>
      </c>
      <c r="C5639" s="2" t="s">
        <v>14556</v>
      </c>
      <c r="D5639" s="3">
        <v>14614</v>
      </c>
      <c r="E5639" s="3">
        <v>14598</v>
      </c>
      <c r="F5639" s="3">
        <v>58571</v>
      </c>
      <c r="G5639" s="3">
        <v>17386</v>
      </c>
      <c r="H5639" s="3">
        <v>50.210299999999997</v>
      </c>
      <c r="I5639" s="30">
        <v>636.80703000000005</v>
      </c>
      <c r="J5639" s="30">
        <v>637.06033790000004</v>
      </c>
      <c r="K5639" s="30">
        <v>-0.25330999999999998</v>
      </c>
      <c r="L5639" s="3">
        <v>4</v>
      </c>
      <c r="M5639" s="3">
        <v>2</v>
      </c>
      <c r="N5639" s="10">
        <f t="shared" si="616"/>
        <v>-1</v>
      </c>
      <c r="O5639" s="35">
        <v>4</v>
      </c>
      <c r="P5639" s="17"/>
      <c r="Q5639" s="40">
        <v>2544.2194</v>
      </c>
      <c r="R5639" s="40">
        <v>636.81030999999996</v>
      </c>
      <c r="S5639" s="18">
        <f t="shared" si="617"/>
        <v>-5.1506703776580638</v>
      </c>
      <c r="T5639" s="18">
        <f t="shared" si="618"/>
        <v>392.62539577928214</v>
      </c>
      <c r="U5639" s="18">
        <f t="shared" si="619"/>
        <v>392.09478251064576</v>
      </c>
      <c r="V5639" s="30">
        <v>637.05999999999995</v>
      </c>
      <c r="AA5639" s="3" t="s">
        <v>47</v>
      </c>
      <c r="AB5639" s="12" t="s">
        <v>48</v>
      </c>
      <c r="AD5639" s="3" t="s">
        <v>47</v>
      </c>
      <c r="AF5639" s="3" t="s">
        <v>47</v>
      </c>
      <c r="AG5639" s="3" t="s">
        <v>47</v>
      </c>
      <c r="AJ5639" s="3" t="s">
        <v>47</v>
      </c>
      <c r="AU5639" s="3">
        <v>0</v>
      </c>
      <c r="AV5639" s="3">
        <v>5</v>
      </c>
      <c r="AW5639" s="3">
        <v>1</v>
      </c>
      <c r="AX5639" s="3">
        <v>5</v>
      </c>
      <c r="AY5639" s="3">
        <v>100</v>
      </c>
      <c r="AZ5639" s="6" t="str">
        <f t="shared" si="620"/>
        <v>2789.1</v>
      </c>
      <c r="BC5639" s="12" t="s">
        <v>14557</v>
      </c>
      <c r="BJ5639" s="12">
        <f t="shared" si="621"/>
        <v>0</v>
      </c>
      <c r="BK5639" s="12">
        <f t="shared" si="622"/>
        <v>0</v>
      </c>
      <c r="CQ5639" s="3" t="str">
        <f>CONCATENATE(baseURL!$A$1,baseURL!$B$1,baseURL!$C$1,".",C5639,".",L5639,".pkl&amp;seq=",BC5639)</f>
        <v>http://proteomics.broadinstitute.org/millscripts/viewfeed.pl?side=xl&amp;cycle=1&amp;fixedMods=iaaC&amp;file=msdataSM/iPRG2012_nd/cpick_in/iPRG2012_nd.2789.1.4.pkl&amp;seq=FGFNPDKSFVVPQEVYDHYQK</v>
      </c>
    </row>
    <row r="5640" spans="1:95" x14ac:dyDescent="0.2">
      <c r="A5640" s="3">
        <v>6985</v>
      </c>
      <c r="B5640" s="2" t="s">
        <v>14558</v>
      </c>
      <c r="C5640" s="2" t="s">
        <v>14559</v>
      </c>
      <c r="D5640" s="3">
        <v>14615</v>
      </c>
      <c r="E5640" s="3">
        <v>14599</v>
      </c>
      <c r="F5640" s="3">
        <v>58572</v>
      </c>
      <c r="G5640" s="3">
        <v>17387</v>
      </c>
      <c r="H5640" s="3">
        <v>50.218600000000002</v>
      </c>
      <c r="I5640" s="30">
        <v>911.9289</v>
      </c>
      <c r="J5640" s="30">
        <v>911.92993960000001</v>
      </c>
      <c r="K5640" s="30">
        <v>-1.0399999999999999E-3</v>
      </c>
      <c r="L5640" s="3">
        <v>2</v>
      </c>
      <c r="M5640" s="3">
        <v>2</v>
      </c>
      <c r="N5640" s="10">
        <f t="shared" si="616"/>
        <v>1</v>
      </c>
      <c r="O5640" s="35">
        <v>2</v>
      </c>
      <c r="P5640" s="17"/>
      <c r="Q5640" s="40">
        <v>1822.8606199999999</v>
      </c>
      <c r="R5640" s="40">
        <v>911.93394999999998</v>
      </c>
      <c r="S5640" s="18">
        <f t="shared" si="617"/>
        <v>-5.5376817586217744</v>
      </c>
      <c r="T5640" s="18">
        <f t="shared" si="618"/>
        <v>-4.3976869157794871</v>
      </c>
      <c r="U5640" s="18">
        <f t="shared" si="619"/>
        <v>-4.4411111133723535</v>
      </c>
      <c r="V5640" s="30">
        <v>911.92989999999998</v>
      </c>
      <c r="X5640" s="3" t="s">
        <v>47</v>
      </c>
      <c r="Y5640" s="3" t="s">
        <v>47</v>
      </c>
      <c r="Z5640" s="3" t="s">
        <v>47</v>
      </c>
      <c r="AA5640" s="3" t="s">
        <v>48</v>
      </c>
      <c r="AB5640" s="12" t="s">
        <v>47</v>
      </c>
      <c r="AC5640" s="3" t="s">
        <v>47</v>
      </c>
      <c r="AD5640" s="3" t="s">
        <v>47</v>
      </c>
      <c r="AE5640" s="3" t="s">
        <v>47</v>
      </c>
      <c r="AF5640" s="3" t="s">
        <v>47</v>
      </c>
      <c r="AG5640" s="3" t="s">
        <v>47</v>
      </c>
      <c r="AH5640" s="3" t="s">
        <v>47</v>
      </c>
      <c r="AI5640" s="3" t="s">
        <v>47</v>
      </c>
      <c r="AJ5640" s="3" t="s">
        <v>47</v>
      </c>
      <c r="AK5640" s="3" t="s">
        <v>47</v>
      </c>
      <c r="AL5640" s="3" t="s">
        <v>47</v>
      </c>
      <c r="AO5640" s="3" t="s">
        <v>47</v>
      </c>
      <c r="AP5640" s="3" t="s">
        <v>47</v>
      </c>
      <c r="AQ5640" s="3" t="s">
        <v>47</v>
      </c>
      <c r="AU5640" s="3">
        <v>0</v>
      </c>
      <c r="AV5640" s="3">
        <v>17</v>
      </c>
      <c r="AW5640" s="3">
        <v>2</v>
      </c>
      <c r="AX5640" s="3">
        <v>16</v>
      </c>
      <c r="AY5640" s="3">
        <v>94.12</v>
      </c>
      <c r="AZ5640" s="6" t="str">
        <f t="shared" si="620"/>
        <v>2789.2</v>
      </c>
      <c r="BB5640" s="12" t="s">
        <v>79</v>
      </c>
      <c r="BC5640" s="12" t="s">
        <v>14420</v>
      </c>
      <c r="BJ5640" s="12">
        <f t="shared" si="621"/>
        <v>0</v>
      </c>
      <c r="BK5640" s="12">
        <f t="shared" si="622"/>
        <v>0</v>
      </c>
      <c r="BU5640" s="3" t="s">
        <v>14487</v>
      </c>
      <c r="CQ5640" s="3" t="str">
        <f>CONCATENATE(baseURL!$A$1,baseURL!$B$1,"+Acetyl",baseURL!$C$1,".",C5640,".",L5640,".pkl&amp;seq=",BC5640)</f>
        <v>http://proteomics.broadinstitute.org/millscripts/viewfeed.pl?side=xl&amp;cycle=1&amp;fixedMods=iaaC+Acetyl&amp;file=msdataSM/iPRG2012_nd/cpick_in/iPRG2012_nd.2789.2.2.pkl&amp;seq=SQVYFDVEADGQPLGR</v>
      </c>
    </row>
    <row r="5641" spans="1:95" x14ac:dyDescent="0.2">
      <c r="A5641" s="3">
        <v>1623</v>
      </c>
      <c r="B5641" s="2" t="s">
        <v>14560</v>
      </c>
      <c r="C5641" s="2" t="s">
        <v>14558</v>
      </c>
      <c r="D5641" s="3">
        <v>14618</v>
      </c>
      <c r="E5641" s="3">
        <v>14602</v>
      </c>
      <c r="F5641" s="3">
        <v>58594</v>
      </c>
      <c r="G5641" s="3">
        <v>17391</v>
      </c>
      <c r="H5641" s="3">
        <v>50.238</v>
      </c>
      <c r="I5641" s="30">
        <v>889.10514000000001</v>
      </c>
      <c r="J5641" s="30">
        <v>889.1051397</v>
      </c>
      <c r="K5641" s="30">
        <v>0</v>
      </c>
      <c r="L5641" s="3">
        <v>0</v>
      </c>
      <c r="M5641" s="3">
        <v>0</v>
      </c>
      <c r="N5641" s="10">
        <f t="shared" si="616"/>
        <v>1</v>
      </c>
      <c r="O5641" s="35">
        <v>3</v>
      </c>
      <c r="P5641" s="17"/>
      <c r="Q5641" s="40">
        <v>2665.3112700000001</v>
      </c>
      <c r="R5641" s="40">
        <v>889.10861</v>
      </c>
      <c r="S5641" s="18">
        <f t="shared" si="617"/>
        <v>-3.9027852851329139</v>
      </c>
      <c r="T5641" s="18">
        <f t="shared" si="618"/>
        <v>-3.9031227017401058</v>
      </c>
      <c r="U5641" s="18">
        <f t="shared" si="619"/>
        <v>-3.8353019661240006</v>
      </c>
      <c r="V5641" s="30">
        <v>889.10519999999997</v>
      </c>
      <c r="W5641" s="3" t="s">
        <v>47</v>
      </c>
      <c r="X5641" s="3" t="s">
        <v>47</v>
      </c>
      <c r="Y5641" s="3" t="s">
        <v>47</v>
      </c>
      <c r="Z5641" s="3" t="s">
        <v>47</v>
      </c>
      <c r="AA5641" s="3" t="s">
        <v>47</v>
      </c>
      <c r="AB5641" s="12" t="s">
        <v>47</v>
      </c>
      <c r="AC5641" s="3" t="s">
        <v>47</v>
      </c>
      <c r="AD5641" s="3" t="s">
        <v>47</v>
      </c>
      <c r="AF5641" s="3" t="s">
        <v>47</v>
      </c>
      <c r="AG5641" s="3" t="s">
        <v>47</v>
      </c>
      <c r="AL5641" s="3" t="s">
        <v>48</v>
      </c>
      <c r="AM5641" s="3" t="s">
        <v>47</v>
      </c>
      <c r="AO5641" s="3" t="s">
        <v>47</v>
      </c>
      <c r="AU5641" s="3">
        <v>0</v>
      </c>
      <c r="AV5641" s="3">
        <v>12</v>
      </c>
      <c r="AW5641" s="3">
        <v>1</v>
      </c>
      <c r="AX5641" s="3">
        <v>12</v>
      </c>
      <c r="AY5641" s="3">
        <v>100</v>
      </c>
      <c r="AZ5641" s="6" t="str">
        <f t="shared" si="620"/>
        <v>2790.3</v>
      </c>
      <c r="BC5641" s="12" t="s">
        <v>14561</v>
      </c>
      <c r="BJ5641" s="12">
        <f t="shared" si="621"/>
        <v>1</v>
      </c>
      <c r="BK5641" s="12">
        <f t="shared" si="622"/>
        <v>0</v>
      </c>
      <c r="CQ5641" s="3" t="str">
        <f>CONCATENATE(baseURL!$A$1,baseURL!$B$1,baseURL!$C$1,".",C5641,".",L5641,".pkl&amp;seq=",BC5641)</f>
        <v>http://proteomics.broadinstitute.org/millscripts/viewfeed.pl?side=xl&amp;cycle=1&amp;fixedMods=iaaC&amp;file=msdataSM/iPRG2012_nd/cpick_in/iPRG2012_nd.2790.3.0.pkl&amp;seq=LMSFPEALADCNKALEKDPNFVR</v>
      </c>
    </row>
    <row r="5642" spans="1:95" x14ac:dyDescent="0.2">
      <c r="A5642" s="3">
        <v>6549</v>
      </c>
      <c r="B5642" s="2" t="s">
        <v>14562</v>
      </c>
      <c r="C5642" s="2" t="s">
        <v>14563</v>
      </c>
      <c r="D5642" s="3">
        <v>14620</v>
      </c>
      <c r="E5642" s="3">
        <v>14604</v>
      </c>
      <c r="F5642" s="3">
        <v>58655</v>
      </c>
      <c r="G5642" s="3">
        <v>17396</v>
      </c>
      <c r="H5642" s="3">
        <v>50.262</v>
      </c>
      <c r="I5642" s="30">
        <v>628.01382000000001</v>
      </c>
      <c r="J5642" s="30">
        <v>628.01201360000005</v>
      </c>
      <c r="K5642" s="30">
        <v>1.81E-3</v>
      </c>
      <c r="L5642" s="3">
        <v>3</v>
      </c>
      <c r="M5642" s="3">
        <v>3</v>
      </c>
      <c r="N5642" s="10">
        <f t="shared" si="616"/>
        <v>1</v>
      </c>
      <c r="O5642" s="35">
        <v>3</v>
      </c>
      <c r="P5642" s="17"/>
      <c r="Q5642" s="40">
        <v>1882.0214900000001</v>
      </c>
      <c r="R5642" s="40">
        <v>628.01202000000001</v>
      </c>
      <c r="S5642" s="18">
        <f t="shared" si="617"/>
        <v>2.866187179033469</v>
      </c>
      <c r="T5642" s="18">
        <f t="shared" si="618"/>
        <v>-1.0190887685723253E-2</v>
      </c>
      <c r="U5642" s="18">
        <f t="shared" si="619"/>
        <v>-0.35031176634642691</v>
      </c>
      <c r="V5642" s="30">
        <v>628.01179999999999</v>
      </c>
      <c r="W5642" s="3" t="s">
        <v>47</v>
      </c>
      <c r="X5642" s="3" t="s">
        <v>47</v>
      </c>
      <c r="Y5642" s="3" t="s">
        <v>47</v>
      </c>
      <c r="Z5642" s="3" t="s">
        <v>47</v>
      </c>
      <c r="AA5642" s="3" t="s">
        <v>48</v>
      </c>
      <c r="AB5642" s="12" t="s">
        <v>47</v>
      </c>
      <c r="AC5642" s="3" t="s">
        <v>47</v>
      </c>
      <c r="AD5642" s="3" t="s">
        <v>47</v>
      </c>
      <c r="AE5642" s="3" t="s">
        <v>47</v>
      </c>
      <c r="AF5642" s="3" t="s">
        <v>47</v>
      </c>
      <c r="AG5642" s="3" t="s">
        <v>47</v>
      </c>
      <c r="AH5642" s="3" t="s">
        <v>47</v>
      </c>
      <c r="AI5642" s="3" t="s">
        <v>47</v>
      </c>
      <c r="AJ5642" s="3" t="s">
        <v>47</v>
      </c>
      <c r="AK5642" s="3" t="s">
        <v>47</v>
      </c>
      <c r="AL5642" s="3" t="s">
        <v>47</v>
      </c>
      <c r="AU5642" s="3">
        <v>0</v>
      </c>
      <c r="AV5642" s="3">
        <v>15</v>
      </c>
      <c r="AW5642" s="3">
        <v>1</v>
      </c>
      <c r="AX5642" s="3">
        <v>15</v>
      </c>
      <c r="AY5642" s="3">
        <v>100</v>
      </c>
      <c r="AZ5642" s="6" t="str">
        <f t="shared" si="620"/>
        <v>2793.1</v>
      </c>
      <c r="BC5642" s="12" t="s">
        <v>14564</v>
      </c>
      <c r="BJ5642" s="12">
        <f t="shared" si="621"/>
        <v>0</v>
      </c>
      <c r="BK5642" s="12">
        <f t="shared" si="622"/>
        <v>0</v>
      </c>
      <c r="CQ5642" s="3" t="str">
        <f>CONCATENATE(baseURL!$A$1,baseURL!$B$1,baseURL!$C$1,".",C5642,".",L5642,".pkl&amp;seq=",BC5642)</f>
        <v>http://proteomics.broadinstitute.org/millscripts/viewfeed.pl?side=xl&amp;cycle=1&amp;fixedMods=iaaC&amp;file=msdataSM/iPRG2012_nd/cpick_in/iPRG2012_nd.2793.1.3.pkl&amp;seq=ALKAHNGDLVNALMSLSK</v>
      </c>
    </row>
    <row r="5643" spans="1:95" x14ac:dyDescent="0.2">
      <c r="A5643" s="3">
        <v>6970</v>
      </c>
      <c r="B5643" s="2" t="s">
        <v>14565</v>
      </c>
      <c r="C5643" s="2" t="s">
        <v>14566</v>
      </c>
      <c r="D5643" s="3">
        <v>14621</v>
      </c>
      <c r="E5643" s="3">
        <v>14605</v>
      </c>
      <c r="F5643" s="3">
        <v>58656</v>
      </c>
      <c r="G5643" s="3">
        <v>17397</v>
      </c>
      <c r="H5643" s="3">
        <v>50.264499999999998</v>
      </c>
      <c r="I5643" s="30">
        <v>771.04719</v>
      </c>
      <c r="J5643" s="30">
        <v>771.04529939999998</v>
      </c>
      <c r="K5643" s="30">
        <v>1.89E-3</v>
      </c>
      <c r="L5643" s="3">
        <v>3</v>
      </c>
      <c r="M5643" s="3">
        <v>3</v>
      </c>
      <c r="N5643" s="10">
        <f t="shared" si="616"/>
        <v>1</v>
      </c>
      <c r="O5643" s="35">
        <v>3</v>
      </c>
      <c r="P5643" s="17"/>
      <c r="Q5643" s="40">
        <v>2311.1249699999998</v>
      </c>
      <c r="R5643" s="40">
        <v>771.04651000000001</v>
      </c>
      <c r="S5643" s="18">
        <f t="shared" si="617"/>
        <v>0.88191826455250744</v>
      </c>
      <c r="T5643" s="18">
        <f t="shared" si="618"/>
        <v>-1.5700738987014036</v>
      </c>
      <c r="U5643" s="18">
        <f t="shared" si="619"/>
        <v>-1.6989895979030969</v>
      </c>
      <c r="V5643" s="30">
        <v>771.04520000000002</v>
      </c>
      <c r="W5643" s="3" t="s">
        <v>47</v>
      </c>
      <c r="X5643" s="3" t="s">
        <v>47</v>
      </c>
      <c r="Y5643" s="3" t="s">
        <v>47</v>
      </c>
      <c r="Z5643" s="3" t="s">
        <v>47</v>
      </c>
      <c r="AA5643" s="3" t="s">
        <v>48</v>
      </c>
      <c r="AB5643" s="12" t="s">
        <v>47</v>
      </c>
      <c r="AC5643" s="3" t="s">
        <v>47</v>
      </c>
      <c r="AD5643" s="3" t="s">
        <v>47</v>
      </c>
      <c r="AE5643" s="3" t="s">
        <v>47</v>
      </c>
      <c r="AF5643" s="3" t="s">
        <v>47</v>
      </c>
      <c r="AG5643" s="3" t="s">
        <v>47</v>
      </c>
      <c r="AH5643" s="3" t="s">
        <v>47</v>
      </c>
      <c r="AI5643" s="3" t="s">
        <v>47</v>
      </c>
      <c r="AJ5643" s="3" t="s">
        <v>47</v>
      </c>
      <c r="AK5643" s="3" t="s">
        <v>47</v>
      </c>
      <c r="AL5643" s="3" t="s">
        <v>47</v>
      </c>
      <c r="AO5643" s="3" t="s">
        <v>47</v>
      </c>
      <c r="AP5643" s="3" t="s">
        <v>47</v>
      </c>
      <c r="AU5643" s="3">
        <v>0</v>
      </c>
      <c r="AV5643" s="3">
        <v>17</v>
      </c>
      <c r="AW5643" s="3">
        <v>1</v>
      </c>
      <c r="AX5643" s="3">
        <v>17</v>
      </c>
      <c r="AY5643" s="3">
        <v>100</v>
      </c>
      <c r="AZ5643" s="6" t="str">
        <f t="shared" si="620"/>
        <v>2793.2</v>
      </c>
      <c r="BC5643" s="12" t="s">
        <v>14464</v>
      </c>
      <c r="BJ5643" s="12">
        <f t="shared" si="621"/>
        <v>1</v>
      </c>
      <c r="BK5643" s="12">
        <f t="shared" si="622"/>
        <v>0</v>
      </c>
      <c r="CQ5643" s="3" t="str">
        <f>CONCATENATE(baseURL!$A$1,baseURL!$B$1,baseURL!$C$1,".",C5643,".",L5643,".pkl&amp;seq=",BC5643)</f>
        <v>http://proteomics.broadinstitute.org/millscripts/viewfeed.pl?side=xl&amp;cycle=1&amp;fixedMods=iaaC&amp;file=msdataSM/iPRG2012_nd/cpick_in/iPRG2012_nd.2793.2.3.pkl&amp;seq=FVPSKPMCVEAFSEYPPLGR</v>
      </c>
    </row>
    <row r="5644" spans="1:95" x14ac:dyDescent="0.2">
      <c r="A5644" s="3">
        <v>795</v>
      </c>
      <c r="B5644" s="2" t="s">
        <v>14567</v>
      </c>
      <c r="C5644" s="2" t="s">
        <v>14568</v>
      </c>
      <c r="D5644" s="3">
        <v>14622</v>
      </c>
      <c r="E5644" s="3">
        <v>14606</v>
      </c>
      <c r="F5644" s="3">
        <v>58657</v>
      </c>
      <c r="G5644" s="3">
        <v>17398</v>
      </c>
      <c r="H5644" s="3">
        <v>50.267000000000003</v>
      </c>
      <c r="I5644" s="30">
        <v>778.37292000000002</v>
      </c>
      <c r="J5644" s="30">
        <v>778.37590160000002</v>
      </c>
      <c r="K5644" s="30">
        <v>-2.98E-3</v>
      </c>
      <c r="L5644" s="3">
        <v>3</v>
      </c>
      <c r="M5644" s="3">
        <v>3</v>
      </c>
      <c r="N5644" s="10">
        <f t="shared" si="616"/>
        <v>1</v>
      </c>
      <c r="O5644" s="35">
        <v>3</v>
      </c>
      <c r="P5644" s="17"/>
      <c r="Q5644" s="40">
        <v>2333.1069200000002</v>
      </c>
      <c r="R5644" s="32">
        <v>778.37382000000002</v>
      </c>
      <c r="S5644" s="18">
        <f t="shared" si="617"/>
        <v>-1.1562567713305867</v>
      </c>
      <c r="T5644" s="18">
        <f t="shared" si="618"/>
        <v>2.6742934391046158</v>
      </c>
      <c r="U5644" s="18">
        <f t="shared" si="619"/>
        <v>2.6722378714871207</v>
      </c>
      <c r="V5644" s="30">
        <v>778.3759</v>
      </c>
      <c r="W5644" s="3" t="s">
        <v>47</v>
      </c>
      <c r="X5644" s="3" t="s">
        <v>47</v>
      </c>
      <c r="Y5644" s="3" t="s">
        <v>48</v>
      </c>
      <c r="AB5644" s="12" t="s">
        <v>52</v>
      </c>
      <c r="AC5644" s="3" t="s">
        <v>52</v>
      </c>
      <c r="AD5644" s="3" t="s">
        <v>47</v>
      </c>
      <c r="AE5644" s="3" t="s">
        <v>47</v>
      </c>
      <c r="AU5644" s="3">
        <v>0</v>
      </c>
      <c r="AV5644" s="3">
        <v>4</v>
      </c>
      <c r="AW5644" s="3">
        <v>1</v>
      </c>
      <c r="AX5644" s="3">
        <v>4</v>
      </c>
      <c r="AY5644" s="3">
        <v>100</v>
      </c>
      <c r="AZ5644" s="6" t="str">
        <f t="shared" si="620"/>
        <v>2793.3</v>
      </c>
      <c r="BC5644" s="12" t="s">
        <v>14510</v>
      </c>
      <c r="BJ5644" s="12">
        <f t="shared" si="621"/>
        <v>1</v>
      </c>
      <c r="BK5644" s="12">
        <f t="shared" si="622"/>
        <v>0</v>
      </c>
      <c r="BM5644" s="3" t="s">
        <v>162</v>
      </c>
      <c r="BR5644" s="3" t="s">
        <v>162</v>
      </c>
      <c r="CQ5644" s="3" t="str">
        <f>CONCATENATE(baseURL!$A$1,baseURL!$B$1,baseURL!$C$1,".",C5644,".",L5644,".pkl&amp;seq=",BC5644,"&amp;varMods=Sodiated-E")</f>
        <v>http://proteomics.broadinstitute.org/millscripts/viewfeed.pl?side=xl&amp;cycle=1&amp;fixedMods=iaaC&amp;file=msdataSM/iPRG2012_nd/cpick_in/iPRG2012_nd.2793.3.3.pkl&amp;seq=FVPSKPMCVeAFSEYPPLGR&amp;varMods=Sodiated-E</v>
      </c>
    </row>
    <row r="5645" spans="1:95" x14ac:dyDescent="0.2">
      <c r="A5645" s="3">
        <v>7696</v>
      </c>
      <c r="B5645" s="2" t="s">
        <v>14569</v>
      </c>
      <c r="C5645" s="2" t="s">
        <v>14570</v>
      </c>
      <c r="D5645" s="3">
        <v>14623</v>
      </c>
      <c r="E5645" s="3">
        <v>14607</v>
      </c>
      <c r="F5645" s="3">
        <v>58658</v>
      </c>
      <c r="G5645" s="3">
        <v>17399</v>
      </c>
      <c r="H5645" s="3">
        <v>50.269500000000001</v>
      </c>
      <c r="I5645" s="30">
        <v>787.42049999999995</v>
      </c>
      <c r="J5645" s="30">
        <v>787.42291109999996</v>
      </c>
      <c r="K5645" s="30">
        <v>-2.4099999999999998E-3</v>
      </c>
      <c r="L5645" s="3">
        <v>0</v>
      </c>
      <c r="M5645" s="3">
        <v>2</v>
      </c>
      <c r="N5645" s="10">
        <f t="shared" si="616"/>
        <v>1</v>
      </c>
      <c r="O5645" s="35">
        <v>2</v>
      </c>
      <c r="Q5645" s="40">
        <v>1630.8581200000001</v>
      </c>
      <c r="R5645" s="32">
        <v>787.42196000000001</v>
      </c>
      <c r="S5645" s="18">
        <f t="shared" si="617"/>
        <v>-1.8541519975713148</v>
      </c>
      <c r="T5645" s="18">
        <f t="shared" si="618"/>
        <v>1.2078657292616286</v>
      </c>
      <c r="U5645" s="18">
        <f t="shared" si="619"/>
        <v>1.5747592306656593</v>
      </c>
      <c r="V5645" s="30">
        <v>787.42319999999995</v>
      </c>
      <c r="W5645" s="3" t="s">
        <v>47</v>
      </c>
      <c r="X5645" s="3" t="s">
        <v>47</v>
      </c>
      <c r="Y5645" s="3" t="s">
        <v>47</v>
      </c>
      <c r="AA5645" s="3" t="s">
        <v>48</v>
      </c>
      <c r="AB5645" s="12" t="s">
        <v>47</v>
      </c>
      <c r="AC5645" s="3" t="s">
        <v>65</v>
      </c>
      <c r="AD5645" s="3" t="s">
        <v>47</v>
      </c>
      <c r="AH5645" s="3" t="s">
        <v>47</v>
      </c>
      <c r="AI5645" s="3" t="s">
        <v>52</v>
      </c>
      <c r="AK5645" s="3" t="s">
        <v>47</v>
      </c>
      <c r="AO5645" s="3" t="s">
        <v>47</v>
      </c>
      <c r="AQ5645" s="3" t="s">
        <v>65</v>
      </c>
      <c r="AU5645" s="3">
        <v>2</v>
      </c>
      <c r="AV5645" s="3">
        <v>8</v>
      </c>
      <c r="AW5645" s="3">
        <v>2</v>
      </c>
      <c r="AX5645" s="3">
        <v>7</v>
      </c>
      <c r="AY5645" s="3">
        <v>87.5</v>
      </c>
      <c r="AZ5645" s="6" t="str">
        <f t="shared" si="620"/>
        <v>2793.4</v>
      </c>
      <c r="BC5645" s="12" t="s">
        <v>20210</v>
      </c>
      <c r="BI5645" s="12" t="s">
        <v>594</v>
      </c>
      <c r="BJ5645" s="12">
        <f t="shared" si="621"/>
        <v>0</v>
      </c>
      <c r="BK5645" s="12">
        <f t="shared" si="622"/>
        <v>1</v>
      </c>
      <c r="BR5645" s="3" t="s">
        <v>594</v>
      </c>
      <c r="BY5645" s="3" t="s">
        <v>14571</v>
      </c>
      <c r="BZ5645" s="3" t="s">
        <v>20280</v>
      </c>
      <c r="CM5645" s="3" t="s">
        <v>14572</v>
      </c>
      <c r="CQ5645" s="3" t="str">
        <f>CONCATENATE(baseURL!$A$1,baseURL!$B$1,baseURL!$C$1,".",C5645,".",L5645,".pkl&amp;seq=",BC5645,"&amp;varMods=ReducedCys-C")</f>
        <v>http://proteomics.broadinstitute.org/millscripts/viewfeed.pl?side=xl&amp;cycle=1&amp;fixedMods=iaaC&amp;file=msdataSM/iPRG2012_nd/cpick_in/iPRG2012_nd.2793.4.0.pkl&amp;seq=SLAcVLTVLNEQQR&amp;varMods=ReducedCys-C</v>
      </c>
    </row>
    <row r="5646" spans="1:95" x14ac:dyDescent="0.2">
      <c r="A5646" s="3">
        <v>888</v>
      </c>
      <c r="B5646" s="2" t="s">
        <v>14573</v>
      </c>
      <c r="C5646" s="2" t="s">
        <v>14574</v>
      </c>
      <c r="D5646" s="3">
        <v>14624</v>
      </c>
      <c r="E5646" s="3">
        <v>14608</v>
      </c>
      <c r="F5646" s="3">
        <v>58659</v>
      </c>
      <c r="G5646" s="3">
        <v>17400</v>
      </c>
      <c r="H5646" s="3">
        <v>50.2729</v>
      </c>
      <c r="I5646" s="30">
        <v>844.09256000000005</v>
      </c>
      <c r="J5646" s="30">
        <v>844.76362670000003</v>
      </c>
      <c r="K5646" s="30">
        <v>-0.67107000000000006</v>
      </c>
      <c r="L5646" s="3">
        <v>3</v>
      </c>
      <c r="M5646" s="3">
        <v>3</v>
      </c>
      <c r="N5646" s="10">
        <f t="shared" si="616"/>
        <v>1</v>
      </c>
      <c r="O5646" s="35">
        <v>3</v>
      </c>
      <c r="P5646" s="17"/>
      <c r="Q5646" s="40">
        <v>2530.2631200000001</v>
      </c>
      <c r="R5646" s="40">
        <v>844.09256000000005</v>
      </c>
      <c r="S5646" s="18">
        <f t="shared" si="617"/>
        <v>0</v>
      </c>
      <c r="T5646" s="18">
        <f t="shared" si="618"/>
        <v>795.01553715860621</v>
      </c>
      <c r="U5646" s="18">
        <f t="shared" si="619"/>
        <v>794.86543513660774</v>
      </c>
      <c r="V5646" s="30">
        <v>844.76350000000002</v>
      </c>
      <c r="W5646" s="3" t="s">
        <v>47</v>
      </c>
      <c r="X5646" s="3" t="s">
        <v>47</v>
      </c>
      <c r="Y5646" s="3" t="s">
        <v>47</v>
      </c>
      <c r="AA5646" s="3" t="s">
        <v>47</v>
      </c>
      <c r="AB5646" s="12" t="s">
        <v>48</v>
      </c>
      <c r="AD5646" s="3" t="s">
        <v>47</v>
      </c>
      <c r="AE5646" s="3" t="s">
        <v>47</v>
      </c>
      <c r="AF5646" s="3" t="s">
        <v>47</v>
      </c>
      <c r="AG5646" s="3" t="s">
        <v>47</v>
      </c>
      <c r="AJ5646" s="3" t="s">
        <v>47</v>
      </c>
      <c r="AK5646" s="3" t="s">
        <v>47</v>
      </c>
      <c r="AM5646" s="3" t="s">
        <v>47</v>
      </c>
      <c r="AO5646" s="3" t="s">
        <v>47</v>
      </c>
      <c r="AQ5646" s="3" t="s">
        <v>47</v>
      </c>
      <c r="AR5646" s="3" t="s">
        <v>47</v>
      </c>
      <c r="AU5646" s="3">
        <v>0</v>
      </c>
      <c r="AV5646" s="3">
        <v>14</v>
      </c>
      <c r="AW5646" s="3">
        <v>6</v>
      </c>
      <c r="AX5646" s="3">
        <v>7</v>
      </c>
      <c r="AY5646" s="3">
        <v>50</v>
      </c>
      <c r="AZ5646" s="6" t="str">
        <f t="shared" si="620"/>
        <v>2793.5</v>
      </c>
      <c r="BB5646" s="12" t="s">
        <v>79</v>
      </c>
      <c r="BC5646" s="12" t="s">
        <v>14518</v>
      </c>
      <c r="BJ5646" s="12">
        <f t="shared" si="621"/>
        <v>0</v>
      </c>
      <c r="BK5646" s="12">
        <f t="shared" si="622"/>
        <v>0</v>
      </c>
      <c r="BO5646" s="3" t="s">
        <v>54</v>
      </c>
      <c r="BP5646" s="3" t="s">
        <v>54</v>
      </c>
      <c r="BR5646" s="3" t="s">
        <v>54</v>
      </c>
      <c r="CQ5646" s="3" t="str">
        <f>CONCATENATE(baseURL!$A$1,baseURL!$B$1,"+Acetyl",baseURL!$C$1,".",C5646,".",L5646,".pkl&amp;seq=",BC5646,"&amp;varMods=Deamidated-Q+Deamidated-N")</f>
        <v>http://proteomics.broadinstitute.org/millscripts/viewfeed.pl?side=xl&amp;cycle=1&amp;fixedMods=iaaC+Acetyl&amp;file=msdataSM/iPRG2012_nd/cpick_in/iPRG2012_nd.2793.5.3.pkl&amp;seq=SELQNKAETAAQDVQQKLEETK&amp;varMods=Deamidated-Q+Deamidated-N</v>
      </c>
    </row>
    <row r="5647" spans="1:95" x14ac:dyDescent="0.2">
      <c r="A5647" s="3">
        <v>6242</v>
      </c>
      <c r="B5647" s="2" t="s">
        <v>14575</v>
      </c>
      <c r="C5647" s="2" t="s">
        <v>14576</v>
      </c>
      <c r="D5647" s="3">
        <v>14626</v>
      </c>
      <c r="E5647" s="3">
        <v>14610</v>
      </c>
      <c r="F5647" s="3">
        <v>58676</v>
      </c>
      <c r="G5647" s="3">
        <v>17403</v>
      </c>
      <c r="H5647" s="3">
        <v>50.2881</v>
      </c>
      <c r="I5647" s="30">
        <v>594.30337999999995</v>
      </c>
      <c r="J5647" s="30">
        <v>594.30696909999995</v>
      </c>
      <c r="K5647" s="30">
        <v>-3.5899999999999999E-3</v>
      </c>
      <c r="L5647" s="3">
        <v>2</v>
      </c>
      <c r="M5647" s="3">
        <v>2</v>
      </c>
      <c r="N5647" s="10">
        <f t="shared" si="616"/>
        <v>1</v>
      </c>
      <c r="O5647" s="35">
        <v>2</v>
      </c>
      <c r="P5647" s="17"/>
      <c r="Q5647" s="40">
        <v>1187.6055100000001</v>
      </c>
      <c r="R5647" s="40">
        <v>594.30640000000005</v>
      </c>
      <c r="S5647" s="18">
        <f t="shared" si="617"/>
        <v>-5.0815538922447034</v>
      </c>
      <c r="T5647" s="18">
        <f t="shared" si="618"/>
        <v>0.95758686073933674</v>
      </c>
      <c r="U5647" s="18">
        <f t="shared" si="619"/>
        <v>1.3461069911292733</v>
      </c>
      <c r="V5647" s="30">
        <v>594.30719999999997</v>
      </c>
      <c r="W5647" s="3" t="s">
        <v>47</v>
      </c>
      <c r="X5647" s="3" t="s">
        <v>47</v>
      </c>
      <c r="Y5647" s="3" t="s">
        <v>47</v>
      </c>
      <c r="Z5647" s="3" t="s">
        <v>47</v>
      </c>
      <c r="AA5647" s="3" t="s">
        <v>47</v>
      </c>
      <c r="AB5647" s="12" t="s">
        <v>47</v>
      </c>
      <c r="AC5647" s="3" t="s">
        <v>47</v>
      </c>
      <c r="AD5647" s="3" t="s">
        <v>47</v>
      </c>
      <c r="AE5647" s="3" t="s">
        <v>47</v>
      </c>
      <c r="AF5647" s="3" t="s">
        <v>47</v>
      </c>
      <c r="AG5647" s="3" t="s">
        <v>47</v>
      </c>
      <c r="AH5647" s="3" t="s">
        <v>47</v>
      </c>
      <c r="AI5647" s="3" t="s">
        <v>47</v>
      </c>
      <c r="AJ5647" s="3" t="s">
        <v>47</v>
      </c>
      <c r="AK5647" s="3" t="s">
        <v>47</v>
      </c>
      <c r="AL5647" s="3" t="s">
        <v>47</v>
      </c>
      <c r="AN5647" s="3" t="s">
        <v>47</v>
      </c>
      <c r="AU5647" s="3">
        <v>0</v>
      </c>
      <c r="AV5647" s="3">
        <v>17</v>
      </c>
      <c r="AW5647" s="3">
        <v>1</v>
      </c>
      <c r="AX5647" s="3">
        <v>17</v>
      </c>
      <c r="AY5647" s="3">
        <v>100</v>
      </c>
      <c r="AZ5647" s="6" t="str">
        <f t="shared" si="620"/>
        <v>2794.1</v>
      </c>
      <c r="BC5647" s="12" t="s">
        <v>14453</v>
      </c>
      <c r="BJ5647" s="12">
        <f t="shared" si="621"/>
        <v>0</v>
      </c>
      <c r="BK5647" s="12">
        <f t="shared" si="622"/>
        <v>0</v>
      </c>
      <c r="CQ5647" s="3" t="str">
        <f>CONCATENATE(baseURL!$A$1,baseURL!$B$1,baseURL!$C$1,".",C5647,".",L5647,".pkl&amp;seq=",BC5647)</f>
        <v>http://proteomics.broadinstitute.org/millscripts/viewfeed.pl?side=xl&amp;cycle=1&amp;fixedMods=iaaC&amp;file=msdataSM/iPRG2012_nd/cpick_in/iPRG2012_nd.2794.1.2.pkl&amp;seq=GADLDELWLR</v>
      </c>
    </row>
    <row r="5648" spans="1:95" x14ac:dyDescent="0.2">
      <c r="A5648" s="3">
        <v>886</v>
      </c>
      <c r="B5648" s="2" t="s">
        <v>14577</v>
      </c>
      <c r="C5648" s="2" t="s">
        <v>14562</v>
      </c>
      <c r="D5648" s="3">
        <v>14627</v>
      </c>
      <c r="E5648" s="3">
        <v>14611</v>
      </c>
      <c r="F5648" s="3">
        <v>58677</v>
      </c>
      <c r="G5648" s="3">
        <v>17404</v>
      </c>
      <c r="H5648" s="3">
        <v>50.293900000000001</v>
      </c>
      <c r="I5648" s="30">
        <v>611.63719000000003</v>
      </c>
      <c r="J5648" s="30">
        <v>611.97699299999999</v>
      </c>
      <c r="K5648" s="30">
        <v>-0.33979999999999999</v>
      </c>
      <c r="L5648" s="3">
        <v>0</v>
      </c>
      <c r="M5648" s="3">
        <v>3</v>
      </c>
      <c r="N5648" s="10">
        <f t="shared" si="616"/>
        <v>1</v>
      </c>
      <c r="O5648" s="35">
        <v>3</v>
      </c>
      <c r="P5648" s="17"/>
      <c r="Q5648" s="40">
        <v>1832.92111</v>
      </c>
      <c r="R5648" s="40">
        <v>611.64521999999999</v>
      </c>
      <c r="S5648" s="18">
        <f t="shared" si="617"/>
        <v>-13.128525716202697</v>
      </c>
      <c r="T5648" s="18">
        <f t="shared" si="618"/>
        <v>542.42719333275966</v>
      </c>
      <c r="U5648" s="18">
        <f t="shared" si="619"/>
        <v>542.27514440480013</v>
      </c>
      <c r="V5648" s="30">
        <v>611.9769</v>
      </c>
      <c r="W5648" s="3" t="s">
        <v>47</v>
      </c>
      <c r="X5648" s="3" t="s">
        <v>47</v>
      </c>
      <c r="Y5648" s="3" t="s">
        <v>48</v>
      </c>
      <c r="AA5648" s="3" t="s">
        <v>47</v>
      </c>
      <c r="AB5648" s="12" t="s">
        <v>47</v>
      </c>
      <c r="AD5648" s="3" t="s">
        <v>65</v>
      </c>
      <c r="AE5648" s="3" t="s">
        <v>47</v>
      </c>
      <c r="AF5648" s="3" t="s">
        <v>47</v>
      </c>
      <c r="AG5648" s="3" t="s">
        <v>52</v>
      </c>
      <c r="AK5648" s="3" t="s">
        <v>48</v>
      </c>
      <c r="AM5648" s="3" t="s">
        <v>47</v>
      </c>
      <c r="AO5648" s="3" t="s">
        <v>47</v>
      </c>
      <c r="AU5648" s="3">
        <v>1</v>
      </c>
      <c r="AV5648" s="3">
        <v>8</v>
      </c>
      <c r="AW5648" s="3">
        <v>4</v>
      </c>
      <c r="AX5648" s="3">
        <v>4</v>
      </c>
      <c r="AY5648" s="3">
        <v>50</v>
      </c>
      <c r="AZ5648" s="6" t="str">
        <f t="shared" si="620"/>
        <v>2794.2</v>
      </c>
      <c r="BB5648" s="12" t="s">
        <v>79</v>
      </c>
      <c r="BC5648" s="12" t="s">
        <v>14069</v>
      </c>
      <c r="BJ5648" s="12">
        <f t="shared" si="621"/>
        <v>0</v>
      </c>
      <c r="BK5648" s="12">
        <f t="shared" si="622"/>
        <v>0</v>
      </c>
      <c r="BP5648" s="3" t="s">
        <v>54</v>
      </c>
      <c r="BR5648" s="3" t="s">
        <v>54</v>
      </c>
      <c r="BW5648" s="3" t="s">
        <v>12207</v>
      </c>
      <c r="BZ5648" s="3" t="s">
        <v>14578</v>
      </c>
      <c r="CA5648" s="3" t="s">
        <v>14579</v>
      </c>
      <c r="CI5648" s="3" t="s">
        <v>14580</v>
      </c>
      <c r="CK5648" s="3" t="s">
        <v>12207</v>
      </c>
      <c r="CQ5648" s="3" t="str">
        <f>CONCATENATE(baseURL!$A$1,baseURL!$B$1,"+Acetyl",baseURL!$C$1,".",C5648,".",L5648,".pkl&amp;seq=",BC5648,"&amp;varMods=Deamidated-N")</f>
        <v>http://proteomics.broadinstitute.org/millscripts/viewfeed.pl?side=xl&amp;cycle=1&amp;fixedMods=iaaC+Acetyl&amp;file=msdataSM/iPRG2012_nd/cpick_in/iPRG2012_nd.2794.2.0.pkl&amp;seq=MENDKGQLVELYVPR&amp;varMods=Deamidated-N</v>
      </c>
    </row>
    <row r="5649" spans="1:95" x14ac:dyDescent="0.2">
      <c r="A5649" s="3">
        <v>5299</v>
      </c>
      <c r="B5649" s="2" t="s">
        <v>14581</v>
      </c>
      <c r="C5649" s="2" t="s">
        <v>14575</v>
      </c>
      <c r="D5649" s="3">
        <v>14630</v>
      </c>
      <c r="E5649" s="3">
        <v>14614</v>
      </c>
      <c r="F5649" s="3">
        <v>58698</v>
      </c>
      <c r="G5649" s="3">
        <v>17408</v>
      </c>
      <c r="H5649" s="3">
        <v>50.323300000000003</v>
      </c>
      <c r="I5649" s="30">
        <v>792.46018000000004</v>
      </c>
      <c r="J5649" s="30">
        <v>792.46034910000003</v>
      </c>
      <c r="K5649" s="30">
        <v>-1.7000000000000001E-4</v>
      </c>
      <c r="L5649" s="3">
        <v>2</v>
      </c>
      <c r="M5649" s="3">
        <v>2</v>
      </c>
      <c r="N5649" s="10">
        <f t="shared" si="616"/>
        <v>1</v>
      </c>
      <c r="O5649" s="35">
        <v>2</v>
      </c>
      <c r="P5649" s="17"/>
      <c r="Q5649" s="40">
        <v>1583.9115300000001</v>
      </c>
      <c r="R5649" s="40">
        <v>792.45939999999996</v>
      </c>
      <c r="S5649" s="18">
        <f t="shared" si="617"/>
        <v>0.98427755425331875</v>
      </c>
      <c r="T5649" s="18">
        <f t="shared" si="618"/>
        <v>1.1976638804092137</v>
      </c>
      <c r="U5649" s="18">
        <f t="shared" si="619"/>
        <v>0.88332601020526647</v>
      </c>
      <c r="V5649" s="30">
        <v>792.46010000000001</v>
      </c>
      <c r="W5649" s="3" t="s">
        <v>47</v>
      </c>
      <c r="X5649" s="3" t="s">
        <v>47</v>
      </c>
      <c r="Y5649" s="3" t="s">
        <v>47</v>
      </c>
      <c r="Z5649" s="3" t="s">
        <v>47</v>
      </c>
      <c r="AA5649" s="3" t="s">
        <v>47</v>
      </c>
      <c r="AB5649" s="12" t="s">
        <v>47</v>
      </c>
      <c r="AC5649" s="3" t="s">
        <v>47</v>
      </c>
      <c r="AD5649" s="3" t="s">
        <v>47</v>
      </c>
      <c r="AE5649" s="3" t="s">
        <v>47</v>
      </c>
      <c r="AF5649" s="3" t="s">
        <v>47</v>
      </c>
      <c r="AG5649" s="3" t="s">
        <v>47</v>
      </c>
      <c r="AH5649" s="3" t="s">
        <v>47</v>
      </c>
      <c r="AI5649" s="3" t="s">
        <v>47</v>
      </c>
      <c r="AJ5649" s="3" t="s">
        <v>47</v>
      </c>
      <c r="AK5649" s="3" t="s">
        <v>47</v>
      </c>
      <c r="AL5649" s="3" t="s">
        <v>47</v>
      </c>
      <c r="AM5649" s="3" t="s">
        <v>47</v>
      </c>
      <c r="AN5649" s="3" t="s">
        <v>47</v>
      </c>
      <c r="AU5649" s="3">
        <v>0</v>
      </c>
      <c r="AV5649" s="3">
        <v>18</v>
      </c>
      <c r="AW5649" s="3">
        <v>1</v>
      </c>
      <c r="AX5649" s="3">
        <v>18</v>
      </c>
      <c r="AY5649" s="3">
        <v>100</v>
      </c>
      <c r="AZ5649" s="6" t="str">
        <f t="shared" si="620"/>
        <v>2795.2</v>
      </c>
      <c r="BC5649" s="12" t="s">
        <v>14582</v>
      </c>
      <c r="BJ5649" s="12">
        <f t="shared" si="621"/>
        <v>0</v>
      </c>
      <c r="BK5649" s="12">
        <f t="shared" si="622"/>
        <v>0</v>
      </c>
      <c r="CQ5649" s="3" t="str">
        <f>CONCATENATE(baseURL!$A$1,baseURL!$B$1,baseURL!$C$1,".",C5649,".",L5649,".pkl&amp;seq=",BC5649)</f>
        <v>http://proteomics.broadinstitute.org/millscripts/viewfeed.pl?side=xl&amp;cycle=1&amp;fixedMods=iaaC&amp;file=msdataSM/iPRG2012_nd/cpick_in/iPRG2012_nd.2795.2.2.pkl&amp;seq=SSGLTPNAVVLVATVR</v>
      </c>
    </row>
    <row r="5650" spans="1:95" x14ac:dyDescent="0.2">
      <c r="A5650" s="3">
        <v>773</v>
      </c>
      <c r="B5650" s="2" t="s">
        <v>14583</v>
      </c>
      <c r="C5650" s="2" t="s">
        <v>14584</v>
      </c>
      <c r="D5650" s="3">
        <v>14631</v>
      </c>
      <c r="E5650" s="3">
        <v>14615</v>
      </c>
      <c r="F5650" s="3">
        <v>58718</v>
      </c>
      <c r="G5650" s="3">
        <v>17410</v>
      </c>
      <c r="H5650" s="3">
        <v>50.334299999999999</v>
      </c>
      <c r="I5650" s="30">
        <v>492.28904</v>
      </c>
      <c r="J5650" s="30">
        <v>492.78566230000001</v>
      </c>
      <c r="K5650" s="30">
        <v>-0.49662000000000001</v>
      </c>
      <c r="L5650" s="3">
        <v>2</v>
      </c>
      <c r="M5650" s="3">
        <v>2</v>
      </c>
      <c r="N5650" s="10">
        <f t="shared" si="616"/>
        <v>1</v>
      </c>
      <c r="O5650" s="35">
        <v>2</v>
      </c>
      <c r="P5650" s="17"/>
      <c r="Q5650" s="40">
        <v>983.57717000000002</v>
      </c>
      <c r="R5650" s="40">
        <v>492.29223000000002</v>
      </c>
      <c r="S5650" s="18">
        <f t="shared" si="617"/>
        <v>-6.4798910192382877</v>
      </c>
      <c r="T5650" s="18">
        <f t="shared" si="618"/>
        <v>1002.3158399229558</v>
      </c>
      <c r="U5650" s="18">
        <f t="shared" si="619"/>
        <v>-6.5611435712289961</v>
      </c>
      <c r="V5650" s="30">
        <v>492.28899999999999</v>
      </c>
      <c r="Z5650" s="3" t="s">
        <v>48</v>
      </c>
      <c r="AB5650" s="12" t="s">
        <v>52</v>
      </c>
      <c r="AD5650" s="3" t="s">
        <v>47</v>
      </c>
      <c r="AE5650" s="3" t="s">
        <v>47</v>
      </c>
      <c r="AF5650" s="3" t="s">
        <v>47</v>
      </c>
      <c r="AG5650" s="3" t="s">
        <v>47</v>
      </c>
      <c r="AJ5650" s="3" t="s">
        <v>47</v>
      </c>
      <c r="AK5650" s="3" t="s">
        <v>48</v>
      </c>
      <c r="AU5650" s="3">
        <v>0</v>
      </c>
      <c r="AV5650" s="3">
        <v>5</v>
      </c>
      <c r="AW5650" s="3">
        <v>1</v>
      </c>
      <c r="AX5650" s="3">
        <v>5</v>
      </c>
      <c r="AY5650" s="3">
        <v>100</v>
      </c>
      <c r="AZ5650" s="6" t="str">
        <f t="shared" si="620"/>
        <v>2796.1</v>
      </c>
      <c r="BC5650" s="12" t="s">
        <v>9698</v>
      </c>
      <c r="BJ5650" s="12">
        <f t="shared" si="621"/>
        <v>0</v>
      </c>
      <c r="BK5650" s="12">
        <f t="shared" si="622"/>
        <v>0</v>
      </c>
      <c r="BO5650" s="3" t="s">
        <v>114</v>
      </c>
      <c r="BR5650" s="3" t="s">
        <v>114</v>
      </c>
      <c r="CQ5650" s="3" t="str">
        <f>CONCATENATE(baseURL!$A$1,baseURL!$B$1,baseURL!$C$1,".",C5650,".",L5650,".pkl&amp;seq=",BC5650,"&amp;varMods=pyroGlu-Q")</f>
        <v>http://proteomics.broadinstitute.org/millscripts/viewfeed.pl?side=xl&amp;cycle=1&amp;fixedMods=iaaC&amp;file=msdataSM/iPRG2012_nd/cpick_in/iPRG2012_nd.2796.1.2.pkl&amp;seq=qTALVELVK&amp;varMods=pyroGlu-Q</v>
      </c>
    </row>
    <row r="5651" spans="1:95" x14ac:dyDescent="0.2">
      <c r="A5651" s="3">
        <v>2783</v>
      </c>
      <c r="B5651" s="2" t="s">
        <v>14585</v>
      </c>
      <c r="C5651" s="2" t="s">
        <v>14586</v>
      </c>
      <c r="D5651" s="3">
        <v>14632</v>
      </c>
      <c r="E5651" s="3">
        <v>14616</v>
      </c>
      <c r="F5651" s="3">
        <v>58719</v>
      </c>
      <c r="G5651" s="3">
        <v>17411</v>
      </c>
      <c r="H5651" s="3">
        <v>50.338500000000003</v>
      </c>
      <c r="I5651" s="30">
        <v>673.02810999999997</v>
      </c>
      <c r="J5651" s="30">
        <v>673.02811059999999</v>
      </c>
      <c r="K5651" s="30">
        <v>0</v>
      </c>
      <c r="L5651" s="3">
        <v>3</v>
      </c>
      <c r="M5651" s="3">
        <v>0</v>
      </c>
      <c r="N5651" s="10">
        <f t="shared" si="616"/>
        <v>1</v>
      </c>
      <c r="O5651" s="35">
        <v>3</v>
      </c>
      <c r="P5651" s="17"/>
      <c r="Q5651" s="40">
        <v>2017.06005</v>
      </c>
      <c r="R5651" s="40">
        <v>673.02486999999996</v>
      </c>
      <c r="S5651" s="18">
        <f t="shared" si="617"/>
        <v>4.814086587922433</v>
      </c>
      <c r="T5651" s="18">
        <f t="shared" si="618"/>
        <v>4.814978085470246</v>
      </c>
      <c r="U5651" s="18">
        <f t="shared" si="619"/>
        <v>4.7992282960219379</v>
      </c>
      <c r="V5651" s="30">
        <v>673.02809999999999</v>
      </c>
      <c r="X5651" s="3" t="s">
        <v>65</v>
      </c>
      <c r="Z5651" s="3" t="s">
        <v>47</v>
      </c>
      <c r="AA5651" s="3" t="s">
        <v>47</v>
      </c>
      <c r="AB5651" s="12" t="s">
        <v>47</v>
      </c>
      <c r="AC5651" s="3" t="s">
        <v>47</v>
      </c>
      <c r="AD5651" s="3" t="s">
        <v>47</v>
      </c>
      <c r="AF5651" s="3" t="s">
        <v>47</v>
      </c>
      <c r="AG5651" s="3" t="s">
        <v>47</v>
      </c>
      <c r="AH5651" s="3" t="s">
        <v>47</v>
      </c>
      <c r="AI5651" s="3" t="s">
        <v>47</v>
      </c>
      <c r="AJ5651" s="3" t="s">
        <v>47</v>
      </c>
      <c r="AK5651" s="3" t="s">
        <v>52</v>
      </c>
      <c r="AL5651" s="3" t="s">
        <v>47</v>
      </c>
      <c r="AU5651" s="3">
        <v>1</v>
      </c>
      <c r="AV5651" s="3">
        <v>11</v>
      </c>
      <c r="AW5651" s="3">
        <v>1</v>
      </c>
      <c r="AX5651" s="3">
        <v>11</v>
      </c>
      <c r="AY5651" s="3">
        <v>100</v>
      </c>
      <c r="AZ5651" s="6" t="str">
        <f t="shared" si="620"/>
        <v>2796.2</v>
      </c>
      <c r="BC5651" s="12" t="s">
        <v>14587</v>
      </c>
      <c r="BJ5651" s="12">
        <f t="shared" si="621"/>
        <v>0</v>
      </c>
      <c r="BK5651" s="12">
        <f t="shared" si="622"/>
        <v>0</v>
      </c>
      <c r="BT5651" s="3" t="s">
        <v>14588</v>
      </c>
      <c r="CQ5651" s="3" t="str">
        <f>CONCATENATE(baseURL!$A$1,baseURL!$B$1,baseURL!$C$1,".",C5651,".",L5651,".pkl&amp;seq=",BC5651)</f>
        <v>http://proteomics.broadinstitute.org/millscripts/viewfeed.pl?side=xl&amp;cycle=1&amp;fixedMods=iaaC&amp;file=msdataSM/iPRG2012_nd/cpick_in/iPRG2012_nd.2796.2.3.pkl&amp;seq=GLSELGLYPAVDPLDSKSR</v>
      </c>
    </row>
    <row r="5652" spans="1:95" x14ac:dyDescent="0.2">
      <c r="A5652" s="3">
        <v>7403</v>
      </c>
      <c r="B5652" s="2" t="s">
        <v>14589</v>
      </c>
      <c r="C5652" s="2" t="s">
        <v>14590</v>
      </c>
      <c r="D5652" s="3">
        <v>14634</v>
      </c>
      <c r="E5652" s="3">
        <v>14618</v>
      </c>
      <c r="F5652" s="3">
        <v>58721</v>
      </c>
      <c r="G5652" s="3">
        <v>17413</v>
      </c>
      <c r="H5652" s="3">
        <v>50.346800000000002</v>
      </c>
      <c r="I5652" s="30">
        <v>1007.4588</v>
      </c>
      <c r="J5652" s="30">
        <v>1007.9760669999999</v>
      </c>
      <c r="K5652" s="30">
        <v>-0.51727000000000001</v>
      </c>
      <c r="L5652" s="3">
        <v>0</v>
      </c>
      <c r="M5652" s="3">
        <v>2</v>
      </c>
      <c r="N5652" s="10">
        <f t="shared" si="616"/>
        <v>1</v>
      </c>
      <c r="O5652" s="35">
        <v>2</v>
      </c>
      <c r="P5652" s="17"/>
      <c r="Q5652" s="40">
        <v>2013.9399900000001</v>
      </c>
      <c r="R5652" s="40">
        <v>1007.47363</v>
      </c>
      <c r="S5652" s="18">
        <f t="shared" si="617"/>
        <v>-14.719988254144994</v>
      </c>
      <c r="T5652" s="18">
        <f t="shared" si="618"/>
        <v>498.70982727357966</v>
      </c>
      <c r="U5652" s="18">
        <f t="shared" si="619"/>
        <v>498.74258247336627</v>
      </c>
      <c r="V5652" s="30">
        <v>1007.9761</v>
      </c>
      <c r="W5652" s="3" t="s">
        <v>47</v>
      </c>
      <c r="X5652" s="3" t="s">
        <v>47</v>
      </c>
      <c r="Y5652" s="3" t="s">
        <v>47</v>
      </c>
      <c r="Z5652" s="3" t="s">
        <v>47</v>
      </c>
      <c r="AA5652" s="3" t="s">
        <v>47</v>
      </c>
      <c r="AB5652" s="12" t="s">
        <v>47</v>
      </c>
      <c r="AC5652" s="3" t="s">
        <v>47</v>
      </c>
      <c r="AD5652" s="3" t="s">
        <v>65</v>
      </c>
      <c r="AG5652" s="3" t="s">
        <v>52</v>
      </c>
      <c r="AI5652" s="3" t="s">
        <v>52</v>
      </c>
      <c r="AJ5652" s="3" t="s">
        <v>47</v>
      </c>
      <c r="AK5652" s="3" t="s">
        <v>48</v>
      </c>
      <c r="AO5652" s="3" t="s">
        <v>47</v>
      </c>
      <c r="AQ5652" s="3" t="s">
        <v>47</v>
      </c>
      <c r="AU5652" s="3">
        <v>1</v>
      </c>
      <c r="AV5652" s="3">
        <v>10</v>
      </c>
      <c r="AW5652" s="3">
        <v>2</v>
      </c>
      <c r="AX5652" s="3">
        <v>6</v>
      </c>
      <c r="AY5652" s="3">
        <v>60</v>
      </c>
      <c r="AZ5652" s="6" t="str">
        <f t="shared" si="620"/>
        <v>2796.4</v>
      </c>
      <c r="BC5652" s="12" t="s">
        <v>14522</v>
      </c>
      <c r="BJ5652" s="12">
        <f t="shared" si="621"/>
        <v>0</v>
      </c>
      <c r="BK5652" s="12">
        <f t="shared" si="622"/>
        <v>0</v>
      </c>
      <c r="BP5652" s="3" t="s">
        <v>54</v>
      </c>
      <c r="BR5652" s="3" t="s">
        <v>54</v>
      </c>
      <c r="BV5652" s="3" t="s">
        <v>14591</v>
      </c>
      <c r="BW5652" s="3" t="s">
        <v>14591</v>
      </c>
      <c r="BZ5652" s="3" t="s">
        <v>14592</v>
      </c>
      <c r="CK5652" s="3" t="s">
        <v>14591</v>
      </c>
      <c r="CM5652" s="3" t="s">
        <v>14591</v>
      </c>
      <c r="CQ5652" s="3" t="str">
        <f>CONCATENATE(baseURL!$A$1,baseURL!$B$1,baseURL!$C$1,".",C5652,".",L5652,".pkl&amp;seq=",BC5652,"&amp;varMods=Deamidated-N")</f>
        <v>http://proteomics.broadinstitute.org/millscripts/viewfeed.pl?side=xl&amp;cycle=1&amp;fixedMods=iaaC&amp;file=msdataSM/iPRG2012_nd/cpick_in/iPRG2012_nd.2796.4.0.pkl&amp;seq=NLNSETTDEQFQELFAK&amp;varMods=Deamidated-N</v>
      </c>
    </row>
    <row r="5653" spans="1:95" x14ac:dyDescent="0.2">
      <c r="A5653" s="3">
        <v>7438</v>
      </c>
      <c r="B5653" s="2" t="s">
        <v>14596</v>
      </c>
      <c r="C5653" s="2" t="s">
        <v>14597</v>
      </c>
      <c r="D5653" s="3">
        <v>14644</v>
      </c>
      <c r="E5653" s="3">
        <v>14628</v>
      </c>
      <c r="F5653" s="3">
        <v>58748</v>
      </c>
      <c r="G5653" s="3">
        <v>17424</v>
      </c>
      <c r="H5653" s="3">
        <v>50.368699999999997</v>
      </c>
      <c r="I5653" s="30">
        <v>917.46168</v>
      </c>
      <c r="J5653" s="30">
        <v>917.46168460000001</v>
      </c>
      <c r="K5653" s="30">
        <v>0</v>
      </c>
      <c r="L5653" s="3">
        <v>2</v>
      </c>
      <c r="M5653" s="3">
        <v>0</v>
      </c>
      <c r="N5653" s="10">
        <f t="shared" si="616"/>
        <v>1</v>
      </c>
      <c r="O5653" s="35">
        <v>2</v>
      </c>
      <c r="P5653" s="17"/>
      <c r="Q5653" s="40">
        <v>1833.9051300000001</v>
      </c>
      <c r="R5653" s="40">
        <v>917.45619999999997</v>
      </c>
      <c r="S5653" s="18">
        <f t="shared" si="617"/>
        <v>5.9730371869895524</v>
      </c>
      <c r="T5653" s="18">
        <f t="shared" si="618"/>
        <v>5.9780510503337903</v>
      </c>
      <c r="U5653" s="18">
        <f t="shared" si="619"/>
        <v>5.994836592726311</v>
      </c>
      <c r="V5653" s="30">
        <v>917.46169999999995</v>
      </c>
      <c r="Y5653" s="3" t="s">
        <v>47</v>
      </c>
      <c r="Z5653" s="3" t="s">
        <v>48</v>
      </c>
      <c r="AB5653" s="12" t="s">
        <v>47</v>
      </c>
      <c r="AC5653" s="3" t="s">
        <v>52</v>
      </c>
      <c r="AG5653" s="3" t="s">
        <v>47</v>
      </c>
      <c r="AI5653" s="3" t="s">
        <v>52</v>
      </c>
      <c r="AN5653" s="3" t="s">
        <v>52</v>
      </c>
      <c r="AU5653" s="3">
        <v>0</v>
      </c>
      <c r="AV5653" s="3">
        <v>3</v>
      </c>
      <c r="AW5653" s="3">
        <v>1</v>
      </c>
      <c r="AX5653" s="3">
        <v>3</v>
      </c>
      <c r="AY5653" s="3">
        <v>100</v>
      </c>
      <c r="AZ5653" s="6" t="str">
        <f t="shared" si="620"/>
        <v>2797.10</v>
      </c>
      <c r="BB5653" s="12" t="s">
        <v>79</v>
      </c>
      <c r="BC5653" s="12" t="s">
        <v>12106</v>
      </c>
      <c r="BJ5653" s="12">
        <f t="shared" si="621"/>
        <v>0</v>
      </c>
      <c r="BK5653" s="12">
        <f t="shared" si="622"/>
        <v>0</v>
      </c>
      <c r="BP5653" s="3" t="s">
        <v>54</v>
      </c>
      <c r="BR5653" s="3" t="s">
        <v>54</v>
      </c>
      <c r="CQ5653" s="3" t="str">
        <f>CONCATENATE(baseURL!$A$1,baseURL!$B$1,"+Acetyl",baseURL!$C$1,".",C5653,".",L5653,".pkl&amp;seq=",BC5653,"&amp;varMods=Deamidated-N")</f>
        <v>http://proteomics.broadinstitute.org/millscripts/viewfeed.pl?side=xl&amp;cycle=1&amp;fixedMods=iaaC+Acetyl&amp;file=msdataSM/iPRG2012_nd/cpick_in/iPRG2012_nd.2797.10.2.pkl&amp;seq=MEnDKGQLVELYVPR&amp;varMods=Deamidated-N</v>
      </c>
    </row>
    <row r="5654" spans="1:95" x14ac:dyDescent="0.2">
      <c r="A5654" s="3">
        <v>2580</v>
      </c>
      <c r="B5654" s="2" t="s">
        <v>14598</v>
      </c>
      <c r="C5654" s="2" t="s">
        <v>14583</v>
      </c>
      <c r="D5654" s="3">
        <v>14636</v>
      </c>
      <c r="E5654" s="3">
        <v>14620</v>
      </c>
      <c r="F5654" s="3">
        <v>58740</v>
      </c>
      <c r="G5654" s="3">
        <v>17416</v>
      </c>
      <c r="H5654" s="3">
        <v>50.355400000000003</v>
      </c>
      <c r="I5654" s="30">
        <v>565.31735000000003</v>
      </c>
      <c r="J5654" s="30">
        <v>565.31946909999999</v>
      </c>
      <c r="K5654" s="30">
        <v>-2.1199999999999999E-3</v>
      </c>
      <c r="L5654" s="3">
        <v>3</v>
      </c>
      <c r="M5654" s="3">
        <v>3</v>
      </c>
      <c r="N5654" s="10">
        <f t="shared" si="616"/>
        <v>1</v>
      </c>
      <c r="O5654" s="35">
        <v>3</v>
      </c>
      <c r="P5654" s="17"/>
      <c r="Q5654" s="40">
        <v>1693.94244</v>
      </c>
      <c r="R5654" s="40">
        <v>565.31899999999996</v>
      </c>
      <c r="S5654" s="18">
        <f t="shared" si="617"/>
        <v>-2.9187060755553533</v>
      </c>
      <c r="T5654" s="18">
        <f t="shared" si="618"/>
        <v>0.82979698193778295</v>
      </c>
      <c r="U5654" s="18">
        <f t="shared" si="619"/>
        <v>0.35378255474074416</v>
      </c>
      <c r="V5654" s="30">
        <v>565.31920000000002</v>
      </c>
      <c r="W5654" s="3" t="s">
        <v>47</v>
      </c>
      <c r="Z5654" s="3" t="s">
        <v>47</v>
      </c>
      <c r="AB5654" s="12" t="s">
        <v>47</v>
      </c>
      <c r="AC5654" s="3" t="s">
        <v>47</v>
      </c>
      <c r="AD5654" s="3" t="s">
        <v>47</v>
      </c>
      <c r="AE5654" s="3" t="s">
        <v>47</v>
      </c>
      <c r="AF5654" s="3" t="s">
        <v>48</v>
      </c>
      <c r="AG5654" s="3" t="s">
        <v>47</v>
      </c>
      <c r="AH5654" s="3" t="s">
        <v>47</v>
      </c>
      <c r="AI5654" s="3" t="s">
        <v>47</v>
      </c>
      <c r="AK5654" s="3" t="s">
        <v>48</v>
      </c>
      <c r="AL5654" s="3" t="s">
        <v>47</v>
      </c>
      <c r="AN5654" s="3" t="s">
        <v>48</v>
      </c>
      <c r="AU5654" s="3">
        <v>0</v>
      </c>
      <c r="AV5654" s="3">
        <v>10</v>
      </c>
      <c r="AW5654" s="3">
        <v>1</v>
      </c>
      <c r="AX5654" s="3">
        <v>10</v>
      </c>
      <c r="AY5654" s="3">
        <v>100</v>
      </c>
      <c r="AZ5654" s="6" t="str">
        <f t="shared" si="620"/>
        <v>2797.2</v>
      </c>
      <c r="BC5654" s="12" t="s">
        <v>14599</v>
      </c>
      <c r="BJ5654" s="12">
        <f t="shared" si="621"/>
        <v>0</v>
      </c>
      <c r="BK5654" s="12">
        <f t="shared" si="622"/>
        <v>0</v>
      </c>
      <c r="CQ5654" s="3" t="str">
        <f>CONCATENATE(baseURL!$A$1,baseURL!$B$1,baseURL!$C$1,".",C5654,".",L5654,".pkl&amp;seq=",BC5654)</f>
        <v>http://proteomics.broadinstitute.org/millscripts/viewfeed.pl?side=xl&amp;cycle=1&amp;fixedMods=iaaC&amp;file=msdataSM/iPRG2012_nd/cpick_in/iPRG2012_nd.2797.2.3.pkl&amp;seq=LGLFPANYVKPAFTR</v>
      </c>
    </row>
    <row r="5655" spans="1:95" x14ac:dyDescent="0.2">
      <c r="A5655" s="3">
        <v>5613</v>
      </c>
      <c r="B5655" s="2" t="s">
        <v>14600</v>
      </c>
      <c r="C5655" s="2" t="s">
        <v>14601</v>
      </c>
      <c r="D5655" s="3">
        <v>14640</v>
      </c>
      <c r="E5655" s="3">
        <v>14624</v>
      </c>
      <c r="F5655" s="3">
        <v>58744</v>
      </c>
      <c r="G5655" s="3">
        <v>17420</v>
      </c>
      <c r="H5655" s="3">
        <v>50.362000000000002</v>
      </c>
      <c r="I5655" s="30">
        <v>755.06011999999998</v>
      </c>
      <c r="J5655" s="30">
        <v>755.05527559999996</v>
      </c>
      <c r="K5655" s="30">
        <v>4.8399999999999997E-3</v>
      </c>
      <c r="L5655" s="3">
        <v>3</v>
      </c>
      <c r="M5655" s="3">
        <v>3</v>
      </c>
      <c r="N5655" s="10">
        <f t="shared" si="616"/>
        <v>1</v>
      </c>
      <c r="O5655" s="35">
        <v>3</v>
      </c>
      <c r="P5655" s="17"/>
      <c r="Q5655" s="40">
        <v>2263.1604900000002</v>
      </c>
      <c r="R5655" s="40">
        <v>755.05835000000002</v>
      </c>
      <c r="S5655" s="18">
        <f t="shared" si="617"/>
        <v>2.3441896907238577</v>
      </c>
      <c r="T5655" s="18">
        <f t="shared" si="618"/>
        <v>-4.0717382968608193</v>
      </c>
      <c r="U5655" s="18">
        <f t="shared" si="619"/>
        <v>-4.0394229135141613</v>
      </c>
      <c r="V5655" s="30">
        <v>755.05529999999999</v>
      </c>
      <c r="X5655" s="3" t="s">
        <v>47</v>
      </c>
      <c r="Y5655" s="3" t="s">
        <v>47</v>
      </c>
      <c r="Z5655" s="3" t="s">
        <v>47</v>
      </c>
      <c r="AA5655" s="3" t="s">
        <v>48</v>
      </c>
      <c r="AB5655" s="12" t="s">
        <v>47</v>
      </c>
      <c r="AC5655" s="3" t="s">
        <v>47</v>
      </c>
      <c r="AD5655" s="3" t="s">
        <v>47</v>
      </c>
      <c r="AE5655" s="3" t="s">
        <v>47</v>
      </c>
      <c r="AF5655" s="3" t="s">
        <v>47</v>
      </c>
      <c r="AG5655" s="3" t="s">
        <v>47</v>
      </c>
      <c r="AH5655" s="3" t="s">
        <v>47</v>
      </c>
      <c r="AI5655" s="3" t="s">
        <v>47</v>
      </c>
      <c r="AJ5655" s="3" t="s">
        <v>47</v>
      </c>
      <c r="AK5655" s="3" t="s">
        <v>48</v>
      </c>
      <c r="AL5655" s="3" t="s">
        <v>47</v>
      </c>
      <c r="AM5655" s="3" t="s">
        <v>47</v>
      </c>
      <c r="AU5655" s="3">
        <v>0</v>
      </c>
      <c r="AV5655" s="3">
        <v>14</v>
      </c>
      <c r="AW5655" s="3">
        <v>1</v>
      </c>
      <c r="AX5655" s="3">
        <v>14</v>
      </c>
      <c r="AY5655" s="3">
        <v>100</v>
      </c>
      <c r="AZ5655" s="6" t="str">
        <f t="shared" si="620"/>
        <v>2797.6</v>
      </c>
      <c r="BC5655" s="12" t="s">
        <v>14602</v>
      </c>
      <c r="BJ5655" s="12">
        <f t="shared" si="621"/>
        <v>0</v>
      </c>
      <c r="BK5655" s="12">
        <f t="shared" si="622"/>
        <v>0</v>
      </c>
      <c r="CQ5655" s="3" t="str">
        <f>CONCATENATE(baseURL!$A$1,baseURL!$B$1,baseURL!$C$1,".",C5655,".",L5655,".pkl&amp;seq=",BC5655)</f>
        <v>http://proteomics.broadinstitute.org/millscripts/viewfeed.pl?side=xl&amp;cycle=1&amp;fixedMods=iaaC&amp;file=msdataSM/iPRG2012_nd/cpick_in/iPRG2012_nd.2797.6.3.pkl&amp;seq=YQALSDPKQLETEPDLFLR</v>
      </c>
    </row>
    <row r="5656" spans="1:95" x14ac:dyDescent="0.2">
      <c r="A5656" s="3">
        <v>6813</v>
      </c>
      <c r="B5656" s="2" t="s">
        <v>14603</v>
      </c>
      <c r="C5656" s="2" t="s">
        <v>14604</v>
      </c>
      <c r="D5656" s="3">
        <v>14641</v>
      </c>
      <c r="E5656" s="3">
        <v>14625</v>
      </c>
      <c r="F5656" s="3">
        <v>58745</v>
      </c>
      <c r="G5656" s="3">
        <v>17421</v>
      </c>
      <c r="H5656" s="3">
        <v>50.363700000000001</v>
      </c>
      <c r="I5656" s="30">
        <v>790.06417999999996</v>
      </c>
      <c r="J5656" s="30">
        <v>790.05977380000002</v>
      </c>
      <c r="K5656" s="30">
        <v>4.4099999999999999E-3</v>
      </c>
      <c r="L5656" s="3">
        <v>3</v>
      </c>
      <c r="M5656" s="3">
        <v>3</v>
      </c>
      <c r="N5656" s="10">
        <f t="shared" si="616"/>
        <v>1</v>
      </c>
      <c r="O5656" s="35">
        <v>3</v>
      </c>
      <c r="P5656" s="17"/>
      <c r="Q5656" s="40">
        <v>2368.1700700000001</v>
      </c>
      <c r="R5656" s="40">
        <v>790.06154000000004</v>
      </c>
      <c r="S5656" s="18">
        <f t="shared" si="617"/>
        <v>3.3415118522646696</v>
      </c>
      <c r="T5656" s="18">
        <f t="shared" si="618"/>
        <v>-2.2355220582184461</v>
      </c>
      <c r="U5656" s="18">
        <f t="shared" si="619"/>
        <v>-2.0757876659403154</v>
      </c>
      <c r="V5656" s="30">
        <v>790.05989999999997</v>
      </c>
      <c r="W5656" s="3" t="s">
        <v>47</v>
      </c>
      <c r="X5656" s="3" t="s">
        <v>47</v>
      </c>
      <c r="Y5656" s="3" t="s">
        <v>47</v>
      </c>
      <c r="Z5656" s="3" t="s">
        <v>47</v>
      </c>
      <c r="AA5656" s="3" t="s">
        <v>47</v>
      </c>
      <c r="AB5656" s="12" t="s">
        <v>47</v>
      </c>
      <c r="AC5656" s="3" t="s">
        <v>47</v>
      </c>
      <c r="AD5656" s="3" t="s">
        <v>47</v>
      </c>
      <c r="AE5656" s="3" t="s">
        <v>47</v>
      </c>
      <c r="AF5656" s="3" t="s">
        <v>48</v>
      </c>
      <c r="AG5656" s="3" t="s">
        <v>47</v>
      </c>
      <c r="AJ5656" s="3" t="s">
        <v>47</v>
      </c>
      <c r="AK5656" s="3" t="s">
        <v>52</v>
      </c>
      <c r="AL5656" s="3" t="s">
        <v>48</v>
      </c>
      <c r="AU5656" s="3">
        <v>0</v>
      </c>
      <c r="AV5656" s="3">
        <v>11</v>
      </c>
      <c r="AW5656" s="3">
        <v>1</v>
      </c>
      <c r="AX5656" s="3">
        <v>11</v>
      </c>
      <c r="AY5656" s="3">
        <v>100</v>
      </c>
      <c r="AZ5656" s="6" t="str">
        <f t="shared" si="620"/>
        <v>2797.7</v>
      </c>
      <c r="BC5656" s="12" t="s">
        <v>14539</v>
      </c>
      <c r="BJ5656" s="12">
        <f t="shared" si="621"/>
        <v>0</v>
      </c>
      <c r="BK5656" s="12">
        <f t="shared" si="622"/>
        <v>0</v>
      </c>
      <c r="CQ5656" s="3" t="str">
        <f>CONCATENATE(baseURL!$A$1,baseURL!$B$1,baseURL!$C$1,".",C5656,".",L5656,".pkl&amp;seq=",BC5656)</f>
        <v>http://proteomics.broadinstitute.org/millscripts/viewfeed.pl?side=xl&amp;cycle=1&amp;fixedMods=iaaC&amp;file=msdataSM/iPRG2012_nd/cpick_in/iPRG2012_nd.2797.7.3.pkl&amp;seq=NESMLTFETSQLQGAKDLVEK</v>
      </c>
    </row>
    <row r="5657" spans="1:95" x14ac:dyDescent="0.2">
      <c r="A5657" s="3">
        <v>6550</v>
      </c>
      <c r="B5657" s="2" t="s">
        <v>14593</v>
      </c>
      <c r="C5657" s="2" t="s">
        <v>14594</v>
      </c>
      <c r="D5657" s="3">
        <v>14643</v>
      </c>
      <c r="E5657" s="3">
        <v>14627</v>
      </c>
      <c r="F5657" s="3">
        <v>58747</v>
      </c>
      <c r="G5657" s="3">
        <v>17423</v>
      </c>
      <c r="H5657" s="3">
        <v>50.366999999999997</v>
      </c>
      <c r="I5657" s="30">
        <v>868.93643999999995</v>
      </c>
      <c r="J5657" s="30">
        <v>868.93583620000004</v>
      </c>
      <c r="K5657" s="30">
        <v>5.9999999999999995E-4</v>
      </c>
      <c r="L5657" s="3">
        <v>2</v>
      </c>
      <c r="M5657" s="3">
        <v>2</v>
      </c>
      <c r="N5657" s="10">
        <f t="shared" si="616"/>
        <v>1</v>
      </c>
      <c r="O5657" s="35">
        <v>2</v>
      </c>
      <c r="P5657" s="17"/>
      <c r="Q5657" s="40">
        <v>1736.87012</v>
      </c>
      <c r="R5657" s="40">
        <v>868.93870000000004</v>
      </c>
      <c r="S5657" s="18">
        <f t="shared" si="617"/>
        <v>-2.6008739167585437</v>
      </c>
      <c r="T5657" s="18">
        <f t="shared" si="618"/>
        <v>-3.2957445674822434</v>
      </c>
      <c r="U5657" s="18">
        <f t="shared" si="619"/>
        <v>-3.4524875000304927</v>
      </c>
      <c r="V5657" s="30">
        <v>868.9357</v>
      </c>
      <c r="W5657" s="3" t="s">
        <v>47</v>
      </c>
      <c r="X5657" s="3" t="s">
        <v>47</v>
      </c>
      <c r="Y5657" s="3" t="s">
        <v>47</v>
      </c>
      <c r="Z5657" s="3" t="s">
        <v>47</v>
      </c>
      <c r="AA5657" s="3" t="s">
        <v>48</v>
      </c>
      <c r="AB5657" s="12" t="s">
        <v>47</v>
      </c>
      <c r="AC5657" s="3" t="s">
        <v>47</v>
      </c>
      <c r="AD5657" s="3" t="s">
        <v>47</v>
      </c>
      <c r="AE5657" s="3" t="s">
        <v>47</v>
      </c>
      <c r="AF5657" s="3" t="s">
        <v>47</v>
      </c>
      <c r="AG5657" s="3" t="s">
        <v>47</v>
      </c>
      <c r="AH5657" s="3" t="s">
        <v>47</v>
      </c>
      <c r="AI5657" s="3" t="s">
        <v>47</v>
      </c>
      <c r="AJ5657" s="3" t="s">
        <v>47</v>
      </c>
      <c r="AK5657" s="3" t="s">
        <v>47</v>
      </c>
      <c r="AL5657" s="3" t="s">
        <v>47</v>
      </c>
      <c r="AU5657" s="3">
        <v>0</v>
      </c>
      <c r="AV5657" s="3">
        <v>15</v>
      </c>
      <c r="AW5657" s="3">
        <v>1</v>
      </c>
      <c r="AX5657" s="3">
        <v>15</v>
      </c>
      <c r="AY5657" s="3">
        <v>100</v>
      </c>
      <c r="AZ5657" s="6" t="str">
        <f t="shared" si="620"/>
        <v>2797.9</v>
      </c>
      <c r="BC5657" s="12" t="s">
        <v>14595</v>
      </c>
      <c r="BJ5657" s="12">
        <f t="shared" si="621"/>
        <v>0</v>
      </c>
      <c r="BK5657" s="12">
        <f t="shared" si="622"/>
        <v>0</v>
      </c>
      <c r="CQ5657" s="3" t="str">
        <f>CONCATENATE(baseURL!$A$1,baseURL!$B$1,baseURL!$C$1,".",C5657,".",L5657,".pkl&amp;seq=",BC5657)</f>
        <v>http://proteomics.broadinstitute.org/millscripts/viewfeed.pl?side=xl&amp;cycle=1&amp;fixedMods=iaaC&amp;file=msdataSM/iPRG2012_nd/cpick_in/iPRG2012_nd.2797.9.2.pkl&amp;seq=SGVAVADESLTAFNDLK</v>
      </c>
    </row>
    <row r="5658" spans="1:95" x14ac:dyDescent="0.2">
      <c r="A5658" s="3">
        <v>4325</v>
      </c>
      <c r="B5658" s="2" t="s">
        <v>14605</v>
      </c>
      <c r="C5658" s="2" t="s">
        <v>14606</v>
      </c>
      <c r="D5658" s="3">
        <v>14647</v>
      </c>
      <c r="E5658" s="3">
        <v>14631</v>
      </c>
      <c r="F5658" s="3">
        <v>58761</v>
      </c>
      <c r="G5658" s="3">
        <v>17428</v>
      </c>
      <c r="H5658" s="3">
        <v>50.3855</v>
      </c>
      <c r="I5658" s="30">
        <v>662.68991000000005</v>
      </c>
      <c r="J5658" s="30">
        <v>662.68991340000002</v>
      </c>
      <c r="K5658" s="30">
        <v>0</v>
      </c>
      <c r="L5658" s="3">
        <v>3</v>
      </c>
      <c r="M5658" s="3">
        <v>0</v>
      </c>
      <c r="N5658" s="10">
        <f t="shared" si="616"/>
        <v>1</v>
      </c>
      <c r="O5658" s="35">
        <v>3</v>
      </c>
      <c r="P5658" s="17"/>
      <c r="Q5658" s="40">
        <v>1986.05423</v>
      </c>
      <c r="R5658" s="40">
        <v>662.68960000000004</v>
      </c>
      <c r="S5658" s="18">
        <f t="shared" si="617"/>
        <v>0.46779065193287034</v>
      </c>
      <c r="T5658" s="18">
        <f t="shared" si="618"/>
        <v>0.47292125903562021</v>
      </c>
      <c r="U5658" s="18">
        <f t="shared" si="619"/>
        <v>0.45270063076996203</v>
      </c>
      <c r="V5658" s="30">
        <v>662.68989999999997</v>
      </c>
      <c r="W5658" s="3" t="s">
        <v>47</v>
      </c>
      <c r="X5658" s="3" t="s">
        <v>47</v>
      </c>
      <c r="Y5658" s="3" t="s">
        <v>47</v>
      </c>
      <c r="Z5658" s="3" t="s">
        <v>47</v>
      </c>
      <c r="AA5658" s="3" t="s">
        <v>48</v>
      </c>
      <c r="AB5658" s="12" t="s">
        <v>47</v>
      </c>
      <c r="AC5658" s="3" t="s">
        <v>47</v>
      </c>
      <c r="AD5658" s="3" t="s">
        <v>47</v>
      </c>
      <c r="AF5658" s="3" t="s">
        <v>47</v>
      </c>
      <c r="AG5658" s="3" t="s">
        <v>47</v>
      </c>
      <c r="AH5658" s="3" t="s">
        <v>47</v>
      </c>
      <c r="AI5658" s="3" t="s">
        <v>47</v>
      </c>
      <c r="AJ5658" s="3" t="s">
        <v>47</v>
      </c>
      <c r="AK5658" s="3" t="s">
        <v>52</v>
      </c>
      <c r="AL5658" s="3" t="s">
        <v>47</v>
      </c>
      <c r="AM5658" s="3" t="s">
        <v>47</v>
      </c>
      <c r="AN5658" s="3" t="s">
        <v>47</v>
      </c>
      <c r="AU5658" s="3">
        <v>0</v>
      </c>
      <c r="AV5658" s="3">
        <v>15</v>
      </c>
      <c r="AW5658" s="3">
        <v>1</v>
      </c>
      <c r="AX5658" s="3">
        <v>15</v>
      </c>
      <c r="AY5658" s="3">
        <v>100</v>
      </c>
      <c r="AZ5658" s="6" t="str">
        <f t="shared" si="620"/>
        <v>2798.2</v>
      </c>
      <c r="BC5658" s="12" t="s">
        <v>14607</v>
      </c>
      <c r="BJ5658" s="12">
        <f t="shared" si="621"/>
        <v>0</v>
      </c>
      <c r="BK5658" s="12">
        <f t="shared" si="622"/>
        <v>0</v>
      </c>
      <c r="CQ5658" s="3" t="str">
        <f>CONCATENATE(baseURL!$A$1,baseURL!$B$1,baseURL!$C$1,".",C5658,".",L5658,".pkl&amp;seq=",BC5658)</f>
        <v>http://proteomics.broadinstitute.org/millscripts/viewfeed.pl?side=xl&amp;cycle=1&amp;fixedMods=iaaC&amp;file=msdataSM/iPRG2012_nd/cpick_in/iPRG2012_nd.2798.2.3.pkl&amp;seq=TASEVPAHLTVYDLAGLTK</v>
      </c>
    </row>
    <row r="5659" spans="1:95" x14ac:dyDescent="0.2">
      <c r="A5659" s="3">
        <v>6278</v>
      </c>
      <c r="B5659" s="2" t="s">
        <v>14608</v>
      </c>
      <c r="C5659" s="2" t="s">
        <v>14609</v>
      </c>
      <c r="D5659" s="3">
        <v>14650</v>
      </c>
      <c r="E5659" s="3">
        <v>14634</v>
      </c>
      <c r="F5659" s="3">
        <v>58781</v>
      </c>
      <c r="G5659" s="3">
        <v>17432</v>
      </c>
      <c r="H5659" s="3">
        <v>50.409100000000002</v>
      </c>
      <c r="I5659" s="30">
        <v>621.65983000000006</v>
      </c>
      <c r="J5659" s="30">
        <v>621.65928570000005</v>
      </c>
      <c r="K5659" s="30">
        <v>5.4000000000000001E-4</v>
      </c>
      <c r="L5659" s="3">
        <v>3</v>
      </c>
      <c r="M5659" s="3">
        <v>3</v>
      </c>
      <c r="N5659" s="10">
        <f t="shared" si="616"/>
        <v>1</v>
      </c>
      <c r="O5659" s="35">
        <v>3</v>
      </c>
      <c r="P5659" s="17"/>
      <c r="Q5659" s="40">
        <v>1862.96469</v>
      </c>
      <c r="R5659" s="40">
        <v>621.65975000000003</v>
      </c>
      <c r="S5659" s="18">
        <f t="shared" si="617"/>
        <v>0.12868775889929029</v>
      </c>
      <c r="T5659" s="18">
        <f t="shared" si="618"/>
        <v>-0.74687158043607005</v>
      </c>
      <c r="U5659" s="18">
        <f t="shared" si="619"/>
        <v>-0.88472834211258733</v>
      </c>
      <c r="V5659" s="30">
        <v>621.65920000000006</v>
      </c>
      <c r="W5659" s="3" t="s">
        <v>47</v>
      </c>
      <c r="X5659" s="3" t="s">
        <v>47</v>
      </c>
      <c r="Y5659" s="3" t="s">
        <v>47</v>
      </c>
      <c r="Z5659" s="3" t="s">
        <v>47</v>
      </c>
      <c r="AA5659" s="3" t="s">
        <v>48</v>
      </c>
      <c r="AB5659" s="12" t="s">
        <v>47</v>
      </c>
      <c r="AC5659" s="3" t="s">
        <v>47</v>
      </c>
      <c r="AD5659" s="3" t="s">
        <v>47</v>
      </c>
      <c r="AE5659" s="3" t="s">
        <v>47</v>
      </c>
      <c r="AF5659" s="3" t="s">
        <v>47</v>
      </c>
      <c r="AG5659" s="3" t="s">
        <v>47</v>
      </c>
      <c r="AH5659" s="3" t="s">
        <v>47</v>
      </c>
      <c r="AI5659" s="3" t="s">
        <v>47</v>
      </c>
      <c r="AJ5659" s="3" t="s">
        <v>47</v>
      </c>
      <c r="AK5659" s="3" t="s">
        <v>47</v>
      </c>
      <c r="AL5659" s="3" t="s">
        <v>47</v>
      </c>
      <c r="AN5659" s="3" t="s">
        <v>47</v>
      </c>
      <c r="AU5659" s="3">
        <v>0</v>
      </c>
      <c r="AV5659" s="3">
        <v>16</v>
      </c>
      <c r="AW5659" s="3">
        <v>1</v>
      </c>
      <c r="AX5659" s="3">
        <v>16</v>
      </c>
      <c r="AY5659" s="3">
        <v>100</v>
      </c>
      <c r="AZ5659" s="6" t="str">
        <f t="shared" si="620"/>
        <v>2799.1</v>
      </c>
      <c r="BC5659" s="12" t="s">
        <v>14548</v>
      </c>
      <c r="BJ5659" s="12">
        <f t="shared" si="621"/>
        <v>0</v>
      </c>
      <c r="BK5659" s="12">
        <f t="shared" si="622"/>
        <v>0</v>
      </c>
      <c r="CQ5659" s="3" t="str">
        <f>CONCATENATE(baseURL!$A$1,baseURL!$B$1,baseURL!$C$1,".",C5659,".",L5659,".pkl&amp;seq=",BC5659)</f>
        <v>http://proteomics.broadinstitute.org/millscripts/viewfeed.pl?side=xl&amp;cycle=1&amp;fixedMods=iaaC&amp;file=msdataSM/iPRG2012_nd/cpick_in/iPRG2012_nd.2799.1.3.pkl&amp;seq=TGVLVGEDVHNLFTYAK</v>
      </c>
    </row>
    <row r="5660" spans="1:95" x14ac:dyDescent="0.2">
      <c r="A5660" s="3">
        <v>3807</v>
      </c>
      <c r="B5660" s="2" t="s">
        <v>14610</v>
      </c>
      <c r="C5660" s="2" t="s">
        <v>14611</v>
      </c>
      <c r="D5660" s="3">
        <v>14651</v>
      </c>
      <c r="E5660" s="3">
        <v>14635</v>
      </c>
      <c r="F5660" s="3">
        <v>58782</v>
      </c>
      <c r="G5660" s="3">
        <v>17433</v>
      </c>
      <c r="H5660" s="3">
        <v>50.417400000000001</v>
      </c>
      <c r="I5660" s="30">
        <v>631.31205999999997</v>
      </c>
      <c r="J5660" s="30">
        <v>631.05914749999999</v>
      </c>
      <c r="K5660" s="30">
        <v>0.25291000000000002</v>
      </c>
      <c r="L5660" s="3">
        <v>0</v>
      </c>
      <c r="M5660" s="3">
        <v>4</v>
      </c>
      <c r="N5660" s="10">
        <f t="shared" si="616"/>
        <v>1</v>
      </c>
      <c r="O5660" s="35">
        <v>4</v>
      </c>
      <c r="P5660" s="17"/>
      <c r="Q5660" s="40">
        <v>2521.2180199999998</v>
      </c>
      <c r="R5660" s="40">
        <v>631.05996000000005</v>
      </c>
      <c r="S5660" s="18">
        <f t="shared" si="617"/>
        <v>399.48660345987975</v>
      </c>
      <c r="T5660" s="18">
        <f t="shared" si="618"/>
        <v>-1.2875163242045038</v>
      </c>
      <c r="U5660" s="18">
        <f t="shared" si="619"/>
        <v>-1.2043229616625664</v>
      </c>
      <c r="V5660" s="30">
        <v>631.05920000000003</v>
      </c>
      <c r="W5660" s="3" t="s">
        <v>47</v>
      </c>
      <c r="X5660" s="3" t="s">
        <v>47</v>
      </c>
      <c r="Y5660" s="3" t="s">
        <v>47</v>
      </c>
      <c r="Z5660" s="3" t="s">
        <v>47</v>
      </c>
      <c r="AA5660" s="3" t="s">
        <v>47</v>
      </c>
      <c r="AB5660" s="12" t="s">
        <v>47</v>
      </c>
      <c r="AC5660" s="3" t="s">
        <v>47</v>
      </c>
      <c r="AE5660" s="3" t="s">
        <v>47</v>
      </c>
      <c r="AF5660" s="3" t="s">
        <v>47</v>
      </c>
      <c r="AI5660" s="3" t="s">
        <v>47</v>
      </c>
      <c r="AK5660" s="3" t="s">
        <v>47</v>
      </c>
      <c r="AL5660" s="3" t="s">
        <v>47</v>
      </c>
      <c r="AM5660" s="3" t="s">
        <v>47</v>
      </c>
      <c r="AN5660" s="3" t="s">
        <v>47</v>
      </c>
      <c r="AU5660" s="3">
        <v>0</v>
      </c>
      <c r="AV5660" s="3">
        <v>14</v>
      </c>
      <c r="AW5660" s="3">
        <v>1</v>
      </c>
      <c r="AX5660" s="3">
        <v>14</v>
      </c>
      <c r="AY5660" s="3">
        <v>100</v>
      </c>
      <c r="AZ5660" s="6" t="str">
        <f t="shared" si="620"/>
        <v>2799.2</v>
      </c>
      <c r="BC5660" s="12" t="s">
        <v>14612</v>
      </c>
      <c r="BJ5660" s="12">
        <f t="shared" si="621"/>
        <v>0</v>
      </c>
      <c r="BK5660" s="12">
        <f t="shared" si="622"/>
        <v>0</v>
      </c>
      <c r="CQ5660" s="3" t="str">
        <f>CONCATENATE(baseURL!$A$1,baseURL!$B$1,baseURL!$C$1,".",C5660,".",L5660,".pkl&amp;seq=",BC5660)</f>
        <v>http://proteomics.broadinstitute.org/millscripts/viewfeed.pl?side=xl&amp;cycle=1&amp;fixedMods=iaaC&amp;file=msdataSM/iPRG2012_nd/cpick_in/iPRG2012_nd.2799.2.0.pkl&amp;seq=VGDKGYFLRPTVFYDVNEDMR</v>
      </c>
    </row>
    <row r="5661" spans="1:95" x14ac:dyDescent="0.2">
      <c r="A5661" s="3">
        <v>2006</v>
      </c>
      <c r="B5661" s="2" t="s">
        <v>14613</v>
      </c>
      <c r="C5661" s="2" t="s">
        <v>14614</v>
      </c>
      <c r="D5661" s="3">
        <v>14652</v>
      </c>
      <c r="E5661" s="3">
        <v>14636</v>
      </c>
      <c r="F5661" s="3">
        <v>58823</v>
      </c>
      <c r="G5661" s="3">
        <v>17436</v>
      </c>
      <c r="H5661" s="3">
        <v>50.437899999999999</v>
      </c>
      <c r="I5661" s="30">
        <v>724.37507000000005</v>
      </c>
      <c r="J5661" s="30">
        <v>724.70711679999999</v>
      </c>
      <c r="K5661" s="30">
        <v>-0.33205000000000001</v>
      </c>
      <c r="L5661" s="3">
        <v>3</v>
      </c>
      <c r="M5661" s="3">
        <v>3</v>
      </c>
      <c r="N5661" s="10">
        <f t="shared" si="616"/>
        <v>1</v>
      </c>
      <c r="O5661" s="35">
        <v>3</v>
      </c>
      <c r="P5661" s="17"/>
      <c r="Q5661" s="40">
        <v>2171.1131500000001</v>
      </c>
      <c r="R5661" s="40">
        <v>724.3759</v>
      </c>
      <c r="S5661" s="18">
        <f t="shared" si="617"/>
        <v>-1.1458139343824312</v>
      </c>
      <c r="T5661" s="18">
        <f t="shared" si="618"/>
        <v>457.24436718559093</v>
      </c>
      <c r="U5661" s="18">
        <f t="shared" si="619"/>
        <v>457.35922467870887</v>
      </c>
      <c r="V5661" s="30">
        <v>724.70719999999994</v>
      </c>
      <c r="W5661" s="3" t="s">
        <v>47</v>
      </c>
      <c r="X5661" s="3" t="s">
        <v>47</v>
      </c>
      <c r="Y5661" s="3" t="s">
        <v>47</v>
      </c>
      <c r="Z5661" s="3" t="s">
        <v>47</v>
      </c>
      <c r="AA5661" s="3" t="s">
        <v>47</v>
      </c>
      <c r="AB5661" s="12" t="s">
        <v>47</v>
      </c>
      <c r="AC5661" s="3" t="s">
        <v>48</v>
      </c>
      <c r="AD5661" s="3" t="s">
        <v>47</v>
      </c>
      <c r="AE5661" s="3" t="s">
        <v>47</v>
      </c>
      <c r="AG5661" s="3" t="s">
        <v>47</v>
      </c>
      <c r="AH5661" s="3" t="s">
        <v>47</v>
      </c>
      <c r="AI5661" s="3" t="s">
        <v>47</v>
      </c>
      <c r="AJ5661" s="3" t="s">
        <v>47</v>
      </c>
      <c r="AK5661" s="3" t="s">
        <v>47</v>
      </c>
      <c r="AM5661" s="3" t="s">
        <v>47</v>
      </c>
      <c r="AU5661" s="3">
        <v>0</v>
      </c>
      <c r="AV5661" s="3">
        <v>14</v>
      </c>
      <c r="AW5661" s="3">
        <v>2</v>
      </c>
      <c r="AX5661" s="3">
        <v>10</v>
      </c>
      <c r="AY5661" s="3">
        <v>71.430000000000007</v>
      </c>
      <c r="AZ5661" s="6" t="str">
        <f t="shared" si="620"/>
        <v>2801.1</v>
      </c>
      <c r="BC5661" s="12" t="s">
        <v>14615</v>
      </c>
      <c r="BJ5661" s="12">
        <f t="shared" si="621"/>
        <v>0</v>
      </c>
      <c r="BK5661" s="12">
        <f t="shared" si="622"/>
        <v>0</v>
      </c>
      <c r="BP5661" s="3" t="s">
        <v>54</v>
      </c>
      <c r="BR5661" s="3" t="s">
        <v>54</v>
      </c>
      <c r="BV5661" s="3" t="s">
        <v>14616</v>
      </c>
      <c r="CA5661" s="3" t="s">
        <v>14616</v>
      </c>
      <c r="CD5661" s="3" t="s">
        <v>14616</v>
      </c>
      <c r="CE5661" s="3" t="s">
        <v>14616</v>
      </c>
      <c r="CQ5661" s="3" t="str">
        <f>CONCATENATE(baseURL!$A$1,baseURL!$B$1,baseURL!$C$1,".",C5661,".",L5661,".pkl&amp;seq=",BC5661,"&amp;varMods=Deamidated-N")</f>
        <v>http://proteomics.broadinstitute.org/millscripts/viewfeed.pl?side=xl&amp;cycle=1&amp;fixedMods=iaaC&amp;file=msdataSM/iPRG2012_nd/cpick_in/iPRG2012_nd.2801.1.3.pkl&amp;seq=EYLNLPEHLVPGTYLQER&amp;varMods=Deamidated-N</v>
      </c>
    </row>
    <row r="5662" spans="1:95" x14ac:dyDescent="0.2">
      <c r="A5662" s="3">
        <v>6789</v>
      </c>
      <c r="B5662" s="2" t="s">
        <v>14617</v>
      </c>
      <c r="C5662" s="2" t="s">
        <v>14618</v>
      </c>
      <c r="D5662" s="3">
        <v>14653</v>
      </c>
      <c r="E5662" s="3">
        <v>14637</v>
      </c>
      <c r="F5662" s="3">
        <v>58824</v>
      </c>
      <c r="G5662" s="3">
        <v>17437</v>
      </c>
      <c r="H5662" s="3">
        <v>50.446199999999997</v>
      </c>
      <c r="I5662" s="30">
        <v>826.42430999999999</v>
      </c>
      <c r="J5662" s="30">
        <v>826.42569660000004</v>
      </c>
      <c r="K5662" s="30">
        <v>-1.39E-3</v>
      </c>
      <c r="L5662" s="3">
        <v>2</v>
      </c>
      <c r="M5662" s="3">
        <v>2</v>
      </c>
      <c r="N5662" s="10">
        <f t="shared" si="616"/>
        <v>1</v>
      </c>
      <c r="O5662" s="35">
        <v>2</v>
      </c>
      <c r="P5662" s="17"/>
      <c r="Q5662" s="40">
        <v>1651.85124</v>
      </c>
      <c r="R5662" s="40">
        <v>826.42926</v>
      </c>
      <c r="S5662" s="18">
        <f t="shared" si="617"/>
        <v>-5.9896233586986058</v>
      </c>
      <c r="T5662" s="18">
        <f t="shared" si="618"/>
        <v>-4.3118028032572351</v>
      </c>
      <c r="U5662" s="18">
        <f t="shared" si="619"/>
        <v>-4.3076887185639148</v>
      </c>
      <c r="V5662" s="30">
        <v>826.42570000000001</v>
      </c>
      <c r="X5662" s="3" t="s">
        <v>47</v>
      </c>
      <c r="Y5662" s="3" t="s">
        <v>47</v>
      </c>
      <c r="Z5662" s="3" t="s">
        <v>47</v>
      </c>
      <c r="AA5662" s="3" t="s">
        <v>48</v>
      </c>
      <c r="AB5662" s="12" t="s">
        <v>47</v>
      </c>
      <c r="AC5662" s="3" t="s">
        <v>47</v>
      </c>
      <c r="AD5662" s="3" t="s">
        <v>47</v>
      </c>
      <c r="AE5662" s="3" t="s">
        <v>47</v>
      </c>
      <c r="AF5662" s="3" t="s">
        <v>47</v>
      </c>
      <c r="AG5662" s="3" t="s">
        <v>47</v>
      </c>
      <c r="AH5662" s="3" t="s">
        <v>47</v>
      </c>
      <c r="AI5662" s="3" t="s">
        <v>47</v>
      </c>
      <c r="AJ5662" s="3" t="s">
        <v>47</v>
      </c>
      <c r="AK5662" s="3" t="s">
        <v>48</v>
      </c>
      <c r="AL5662" s="3" t="s">
        <v>47</v>
      </c>
      <c r="AU5662" s="3">
        <v>0</v>
      </c>
      <c r="AV5662" s="3">
        <v>13</v>
      </c>
      <c r="AW5662" s="3">
        <v>1</v>
      </c>
      <c r="AX5662" s="3">
        <v>13</v>
      </c>
      <c r="AY5662" s="3">
        <v>100</v>
      </c>
      <c r="AZ5662" s="6" t="str">
        <f t="shared" si="620"/>
        <v>2801.2</v>
      </c>
      <c r="BC5662" s="12" t="s">
        <v>14445</v>
      </c>
      <c r="BJ5662" s="12">
        <f t="shared" si="621"/>
        <v>0</v>
      </c>
      <c r="BK5662" s="12">
        <f t="shared" si="622"/>
        <v>0</v>
      </c>
      <c r="CQ5662" s="3" t="str">
        <f>CONCATENATE(baseURL!$A$1,baseURL!$B$1,baseURL!$C$1,".",C5662,".",L5662,".pkl&amp;seq=",BC5662)</f>
        <v>http://proteomics.broadinstitute.org/millscripts/viewfeed.pl?side=xl&amp;cycle=1&amp;fixedMods=iaaC&amp;file=msdataSM/iPRG2012_nd/cpick_in/iPRG2012_nd.2801.2.2.pkl&amp;seq=WAMVVENGLVTYAAK</v>
      </c>
    </row>
    <row r="5663" spans="1:95" x14ac:dyDescent="0.2">
      <c r="A5663" s="3">
        <v>709</v>
      </c>
      <c r="B5663" s="2" t="s">
        <v>14619</v>
      </c>
      <c r="C5663" s="2" t="s">
        <v>14620</v>
      </c>
      <c r="D5663" s="3">
        <v>14654</v>
      </c>
      <c r="E5663" s="3">
        <v>14638</v>
      </c>
      <c r="F5663" s="3">
        <v>58844</v>
      </c>
      <c r="G5663" s="3">
        <v>17439</v>
      </c>
      <c r="H5663" s="3">
        <v>50.455599999999997</v>
      </c>
      <c r="I5663" s="30">
        <v>581.32273999999995</v>
      </c>
      <c r="J5663" s="30">
        <v>581.32273940000005</v>
      </c>
      <c r="K5663" s="30">
        <v>0</v>
      </c>
      <c r="L5663" s="3">
        <v>2</v>
      </c>
      <c r="M5663" s="3">
        <v>0</v>
      </c>
      <c r="N5663" s="10">
        <f t="shared" si="616"/>
        <v>1</v>
      </c>
      <c r="O5663" s="35">
        <v>2</v>
      </c>
      <c r="P5663" s="17"/>
      <c r="Q5663" s="40">
        <v>1161.6431600000001</v>
      </c>
      <c r="R5663" s="40">
        <v>581.32521999999994</v>
      </c>
      <c r="S5663" s="18">
        <f t="shared" si="617"/>
        <v>-4.2661145855522635</v>
      </c>
      <c r="T5663" s="18">
        <f t="shared" si="618"/>
        <v>-4.2671467098897136</v>
      </c>
      <c r="U5663" s="18">
        <f t="shared" si="619"/>
        <v>-4.1629021357709028</v>
      </c>
      <c r="V5663" s="30">
        <v>581.32280000000003</v>
      </c>
      <c r="X5663" s="3" t="s">
        <v>48</v>
      </c>
      <c r="Z5663" s="3" t="s">
        <v>47</v>
      </c>
      <c r="AA5663" s="3" t="s">
        <v>65</v>
      </c>
      <c r="AE5663" s="3" t="s">
        <v>47</v>
      </c>
      <c r="AG5663" s="3" t="s">
        <v>48</v>
      </c>
      <c r="AH5663" s="3" t="s">
        <v>47</v>
      </c>
      <c r="AK5663" s="3" t="s">
        <v>52</v>
      </c>
      <c r="AL5663" s="3" t="s">
        <v>48</v>
      </c>
      <c r="AM5663" s="3" t="s">
        <v>48</v>
      </c>
      <c r="AO5663" s="3" t="s">
        <v>47</v>
      </c>
      <c r="AR5663" s="3" t="s">
        <v>48</v>
      </c>
      <c r="AU5663" s="3">
        <v>1</v>
      </c>
      <c r="AV5663" s="3">
        <v>4</v>
      </c>
      <c r="AW5663" s="3">
        <v>1</v>
      </c>
      <c r="AX5663" s="3">
        <v>4</v>
      </c>
      <c r="AY5663" s="3">
        <v>100</v>
      </c>
      <c r="AZ5663" s="6" t="str">
        <f t="shared" si="620"/>
        <v>2802.1</v>
      </c>
      <c r="BC5663" s="12" t="s">
        <v>14621</v>
      </c>
      <c r="BF5663" s="12" t="s">
        <v>1468</v>
      </c>
      <c r="BJ5663" s="12">
        <f t="shared" si="621"/>
        <v>0</v>
      </c>
      <c r="BK5663" s="12">
        <f t="shared" si="622"/>
        <v>0</v>
      </c>
      <c r="BW5663" s="3" t="s">
        <v>14622</v>
      </c>
      <c r="CQ5663" s="3" t="str">
        <f>CONCATENATE(baseURL!$A$1,baseURL!$B$1,baseURL!$C$1,".",C5663,".",L5663,".pkl&amp;seq=",BC5663)</f>
        <v>http://proteomics.broadinstitute.org/millscripts/viewfeed.pl?side=xl&amp;cycle=1&amp;fixedMods=iaaC&amp;file=msdataSM/iPRG2012_nd/cpick_in/iPRG2012_nd.2802.1.2.pkl&amp;seq=tHLLLFLPK</v>
      </c>
    </row>
    <row r="5664" spans="1:95" x14ac:dyDescent="0.2">
      <c r="A5664" s="3">
        <v>7398</v>
      </c>
      <c r="B5664" s="2" t="s">
        <v>14623</v>
      </c>
      <c r="C5664" s="2" t="s">
        <v>14613</v>
      </c>
      <c r="D5664" s="3">
        <v>14655</v>
      </c>
      <c r="E5664" s="3">
        <v>14639</v>
      </c>
      <c r="F5664" s="3">
        <v>58845</v>
      </c>
      <c r="G5664" s="3">
        <v>17440</v>
      </c>
      <c r="H5664" s="3">
        <v>50.458100000000002</v>
      </c>
      <c r="I5664" s="30">
        <v>626.57177999999999</v>
      </c>
      <c r="J5664" s="30">
        <v>626.57330439999998</v>
      </c>
      <c r="K5664" s="30">
        <v>-1.5200000000000001E-3</v>
      </c>
      <c r="L5664" s="3">
        <v>4</v>
      </c>
      <c r="M5664" s="3">
        <v>4</v>
      </c>
      <c r="N5664" s="10">
        <f t="shared" si="616"/>
        <v>1</v>
      </c>
      <c r="O5664" s="35">
        <v>4</v>
      </c>
      <c r="Q5664" s="40">
        <v>2503.2683400000001</v>
      </c>
      <c r="R5664" s="40">
        <v>626.57254</v>
      </c>
      <c r="S5664" s="18">
        <f t="shared" si="617"/>
        <v>-1.2129481448610255</v>
      </c>
      <c r="T5664" s="18">
        <f t="shared" si="618"/>
        <v>1.2199704761718642</v>
      </c>
      <c r="U5664" s="18">
        <f t="shared" si="619"/>
        <v>1.0533497047907059</v>
      </c>
      <c r="V5664" s="30">
        <v>626.57320000000004</v>
      </c>
      <c r="W5664" s="3" t="s">
        <v>47</v>
      </c>
      <c r="Y5664" s="3" t="s">
        <v>47</v>
      </c>
      <c r="AA5664" s="3" t="s">
        <v>47</v>
      </c>
      <c r="AB5664" s="12" t="s">
        <v>52</v>
      </c>
      <c r="AC5664" s="3" t="s">
        <v>52</v>
      </c>
      <c r="AG5664" s="3" t="s">
        <v>65</v>
      </c>
      <c r="AL5664" s="3" t="s">
        <v>52</v>
      </c>
      <c r="AO5664" s="3" t="s">
        <v>47</v>
      </c>
      <c r="AU5664" s="3">
        <v>1</v>
      </c>
      <c r="AV5664" s="3">
        <v>4</v>
      </c>
      <c r="AW5664" s="3">
        <v>1</v>
      </c>
      <c r="AX5664" s="3">
        <v>4</v>
      </c>
      <c r="AY5664" s="3">
        <v>100</v>
      </c>
      <c r="AZ5664" s="6" t="str">
        <f t="shared" si="620"/>
        <v>2802.2</v>
      </c>
      <c r="BC5664" s="12" t="s">
        <v>14624</v>
      </c>
      <c r="BI5664" s="12" t="s">
        <v>594</v>
      </c>
      <c r="BJ5664" s="12">
        <f t="shared" si="621"/>
        <v>0</v>
      </c>
      <c r="BK5664" s="12">
        <f t="shared" si="622"/>
        <v>1</v>
      </c>
      <c r="BR5664" s="3" t="s">
        <v>594</v>
      </c>
      <c r="CC5664" s="3" t="s">
        <v>14625</v>
      </c>
      <c r="CQ5664" s="3" t="str">
        <f>CONCATENATE(baseURL!$A$1,baseURL!$B$1,baseURL!$C$1,".",C5664,".",L5664,".pkl&amp;seq=",BC5664,"&amp;varMods=ReducedCys-C")</f>
        <v>http://proteomics.broadinstitute.org/millscripts/viewfeed.pl?side=xl&amp;cycle=1&amp;fixedMods=iaaC&amp;file=msdataSM/iPRG2012_nd/cpick_in/iPRG2012_nd.2802.2.4.pkl&amp;seq=AcDDKLMYVDYKNLTKVLSAGR&amp;varMods=ReducedCys-C</v>
      </c>
    </row>
    <row r="5665" spans="1:95" x14ac:dyDescent="0.2">
      <c r="A5665" s="3">
        <v>375</v>
      </c>
      <c r="B5665" s="2" t="s">
        <v>14626</v>
      </c>
      <c r="C5665" s="2" t="s">
        <v>14617</v>
      </c>
      <c r="D5665" s="3">
        <v>14656</v>
      </c>
      <c r="E5665" s="3">
        <v>14640</v>
      </c>
      <c r="F5665" s="3">
        <v>58846</v>
      </c>
      <c r="G5665" s="3">
        <v>17441</v>
      </c>
      <c r="H5665" s="3">
        <v>50.460599999999999</v>
      </c>
      <c r="I5665" s="30">
        <v>837.04804000000001</v>
      </c>
      <c r="J5665" s="30">
        <v>837.0480364</v>
      </c>
      <c r="K5665" s="30">
        <v>0</v>
      </c>
      <c r="L5665" s="3">
        <v>5</v>
      </c>
      <c r="M5665" s="3">
        <v>0</v>
      </c>
      <c r="N5665" s="10">
        <f t="shared" si="616"/>
        <v>1</v>
      </c>
      <c r="O5665" s="35">
        <v>5</v>
      </c>
      <c r="P5665" s="17"/>
      <c r="Q5665" s="40">
        <v>4181.2241000000004</v>
      </c>
      <c r="R5665" s="40">
        <v>837.05064000000004</v>
      </c>
      <c r="S5665" s="18">
        <f t="shared" si="617"/>
        <v>-3.1061442113340569</v>
      </c>
      <c r="T5665" s="18">
        <f t="shared" si="618"/>
        <v>-3.1104450264121604</v>
      </c>
      <c r="U5665" s="18">
        <f t="shared" si="619"/>
        <v>-3.5123323005649274</v>
      </c>
      <c r="V5665" s="30">
        <v>837.04769999999996</v>
      </c>
      <c r="AA5665" s="3" t="s">
        <v>47</v>
      </c>
      <c r="AB5665" s="12" t="s">
        <v>47</v>
      </c>
      <c r="AD5665" s="3" t="s">
        <v>52</v>
      </c>
      <c r="AF5665" s="3" t="s">
        <v>47</v>
      </c>
      <c r="AG5665" s="3" t="s">
        <v>48</v>
      </c>
      <c r="AK5665" s="3" t="s">
        <v>52</v>
      </c>
      <c r="AL5665" s="3" t="s">
        <v>52</v>
      </c>
      <c r="AU5665" s="3">
        <v>0</v>
      </c>
      <c r="AV5665" s="3">
        <v>3</v>
      </c>
      <c r="AW5665" s="3">
        <v>1</v>
      </c>
      <c r="AX5665" s="3">
        <v>3</v>
      </c>
      <c r="AY5665" s="3">
        <v>100</v>
      </c>
      <c r="AZ5665" s="6" t="str">
        <f t="shared" si="620"/>
        <v>2802.3</v>
      </c>
      <c r="BC5665" s="12" t="s">
        <v>14627</v>
      </c>
      <c r="BJ5665" s="12">
        <f t="shared" si="621"/>
        <v>0</v>
      </c>
      <c r="BK5665" s="12">
        <f t="shared" si="622"/>
        <v>0</v>
      </c>
      <c r="CQ5665" s="3" t="str">
        <f>CONCATENATE(baseURL!$A$1,baseURL!$B$1,baseURL!$C$1,".",C5665,".",L5665,".pkl&amp;seq=",BC5665)</f>
        <v>http://proteomics.broadinstitute.org/millscripts/viewfeed.pl?side=xl&amp;cycle=1&amp;fixedMods=iaaC&amp;file=msdataSM/iPRG2012_nd/cpick_in/iPRG2012_nd.2802.3.5.pkl&amp;seq=TASGLYLPEKNVEKLNQAEVVAVGPGFTDANGNKVVPQVK</v>
      </c>
    </row>
    <row r="5666" spans="1:95" x14ac:dyDescent="0.2">
      <c r="A5666" s="3">
        <v>6983</v>
      </c>
      <c r="B5666" s="2" t="s">
        <v>14628</v>
      </c>
      <c r="C5666" s="2" t="s">
        <v>14629</v>
      </c>
      <c r="D5666" s="3">
        <v>14657</v>
      </c>
      <c r="E5666" s="3">
        <v>14641</v>
      </c>
      <c r="F5666" s="3">
        <v>58847</v>
      </c>
      <c r="G5666" s="3">
        <v>17442</v>
      </c>
      <c r="H5666" s="3">
        <v>50.463099999999997</v>
      </c>
      <c r="I5666" s="30">
        <v>911.93421000000001</v>
      </c>
      <c r="J5666" s="30">
        <v>911.93130459999998</v>
      </c>
      <c r="K5666" s="30">
        <v>2.9099999999999998E-3</v>
      </c>
      <c r="L5666" s="3">
        <v>2</v>
      </c>
      <c r="M5666" s="3">
        <v>2</v>
      </c>
      <c r="N5666" s="10">
        <f t="shared" si="616"/>
        <v>1</v>
      </c>
      <c r="O5666" s="35">
        <v>2</v>
      </c>
      <c r="P5666" s="17"/>
      <c r="Q5666" s="40">
        <v>1822.8606199999999</v>
      </c>
      <c r="R5666" s="40">
        <v>911.93394999999998</v>
      </c>
      <c r="S5666" s="18">
        <f t="shared" si="617"/>
        <v>0.28510836779975585</v>
      </c>
      <c r="T5666" s="18">
        <f t="shared" si="618"/>
        <v>-2.9008679850177672</v>
      </c>
      <c r="U5666" s="18">
        <f t="shared" si="619"/>
        <v>-3.0155692744982403</v>
      </c>
      <c r="V5666" s="30">
        <v>911.93119999999999</v>
      </c>
      <c r="W5666" s="3" t="s">
        <v>47</v>
      </c>
      <c r="X5666" s="3" t="s">
        <v>47</v>
      </c>
      <c r="Y5666" s="3" t="s">
        <v>47</v>
      </c>
      <c r="Z5666" s="3" t="s">
        <v>47</v>
      </c>
      <c r="AA5666" s="3" t="s">
        <v>48</v>
      </c>
      <c r="AB5666" s="12" t="s">
        <v>47</v>
      </c>
      <c r="AC5666" s="3" t="s">
        <v>47</v>
      </c>
      <c r="AD5666" s="3" t="s">
        <v>47</v>
      </c>
      <c r="AE5666" s="3" t="s">
        <v>47</v>
      </c>
      <c r="AF5666" s="3" t="s">
        <v>47</v>
      </c>
      <c r="AG5666" s="3" t="s">
        <v>47</v>
      </c>
      <c r="AH5666" s="3" t="s">
        <v>47</v>
      </c>
      <c r="AI5666" s="3" t="s">
        <v>47</v>
      </c>
      <c r="AJ5666" s="3" t="s">
        <v>47</v>
      </c>
      <c r="AK5666" s="3" t="s">
        <v>47</v>
      </c>
      <c r="AL5666" s="3" t="s">
        <v>47</v>
      </c>
      <c r="AO5666" s="3" t="s">
        <v>47</v>
      </c>
      <c r="AP5666" s="3" t="s">
        <v>47</v>
      </c>
      <c r="AQ5666" s="3" t="s">
        <v>47</v>
      </c>
      <c r="AU5666" s="3">
        <v>0</v>
      </c>
      <c r="AV5666" s="3">
        <v>18</v>
      </c>
      <c r="AW5666" s="3">
        <v>1</v>
      </c>
      <c r="AX5666" s="3">
        <v>18</v>
      </c>
      <c r="AY5666" s="3">
        <v>100</v>
      </c>
      <c r="AZ5666" s="6" t="str">
        <f t="shared" si="620"/>
        <v>2802.4</v>
      </c>
      <c r="BB5666" s="12" t="s">
        <v>79</v>
      </c>
      <c r="BC5666" s="12" t="s">
        <v>14420</v>
      </c>
      <c r="BJ5666" s="12">
        <f t="shared" si="621"/>
        <v>0</v>
      </c>
      <c r="BK5666" s="12">
        <f t="shared" si="622"/>
        <v>0</v>
      </c>
      <c r="CQ5666" s="3" t="str">
        <f>CONCATENATE(baseURL!$A$1,baseURL!$B$1,"+Acetyl",baseURL!$C$1,".",C5666,".",L5666,".pkl&amp;seq=",BC5666)</f>
        <v>http://proteomics.broadinstitute.org/millscripts/viewfeed.pl?side=xl&amp;cycle=1&amp;fixedMods=iaaC+Acetyl&amp;file=msdataSM/iPRG2012_nd/cpick_in/iPRG2012_nd.2802.4.2.pkl&amp;seq=SQVYFDVEADGQPLGR</v>
      </c>
    </row>
    <row r="5667" spans="1:95" x14ac:dyDescent="0.2">
      <c r="A5667" s="3">
        <v>5587</v>
      </c>
      <c r="B5667" s="2" t="s">
        <v>14630</v>
      </c>
      <c r="C5667" s="2" t="s">
        <v>14631</v>
      </c>
      <c r="D5667" s="3">
        <v>14660</v>
      </c>
      <c r="E5667" s="3">
        <v>14644</v>
      </c>
      <c r="F5667" s="3">
        <v>58865</v>
      </c>
      <c r="G5667" s="3">
        <v>17446</v>
      </c>
      <c r="H5667" s="3">
        <v>50.48</v>
      </c>
      <c r="I5667" s="30">
        <v>459.90953000000002</v>
      </c>
      <c r="J5667" s="30">
        <v>459.90778660000001</v>
      </c>
      <c r="K5667" s="30">
        <v>1.74E-3</v>
      </c>
      <c r="L5667" s="3">
        <v>3</v>
      </c>
      <c r="M5667" s="3">
        <v>3</v>
      </c>
      <c r="N5667" s="10">
        <f t="shared" si="616"/>
        <v>1</v>
      </c>
      <c r="O5667" s="35">
        <v>3</v>
      </c>
      <c r="P5667" s="17"/>
      <c r="Q5667" s="40">
        <v>1377.7095999999999</v>
      </c>
      <c r="R5667" s="40">
        <v>459.90805</v>
      </c>
      <c r="S5667" s="18">
        <f t="shared" si="617"/>
        <v>3.2180345615064248</v>
      </c>
      <c r="T5667" s="18">
        <f t="shared" si="618"/>
        <v>-0.57272317802300388</v>
      </c>
      <c r="U5667" s="18">
        <f t="shared" si="619"/>
        <v>-1.1958912221163025</v>
      </c>
      <c r="V5667" s="30">
        <v>459.90750000000003</v>
      </c>
      <c r="W5667" s="3" t="s">
        <v>47</v>
      </c>
      <c r="X5667" s="3" t="s">
        <v>47</v>
      </c>
      <c r="Y5667" s="3" t="s">
        <v>47</v>
      </c>
      <c r="Z5667" s="3" t="s">
        <v>47</v>
      </c>
      <c r="AA5667" s="3" t="s">
        <v>48</v>
      </c>
      <c r="AB5667" s="12" t="s">
        <v>47</v>
      </c>
      <c r="AC5667" s="3" t="s">
        <v>47</v>
      </c>
      <c r="AD5667" s="3" t="s">
        <v>47</v>
      </c>
      <c r="AE5667" s="3" t="s">
        <v>47</v>
      </c>
      <c r="AF5667" s="3" t="s">
        <v>47</v>
      </c>
      <c r="AG5667" s="3" t="s">
        <v>47</v>
      </c>
      <c r="AH5667" s="3" t="s">
        <v>47</v>
      </c>
      <c r="AI5667" s="3" t="s">
        <v>47</v>
      </c>
      <c r="AJ5667" s="3" t="s">
        <v>47</v>
      </c>
      <c r="AK5667" s="3" t="s">
        <v>47</v>
      </c>
      <c r="AL5667" s="3" t="s">
        <v>47</v>
      </c>
      <c r="AM5667" s="3" t="s">
        <v>47</v>
      </c>
      <c r="AU5667" s="3">
        <v>0</v>
      </c>
      <c r="AV5667" s="3">
        <v>16</v>
      </c>
      <c r="AW5667" s="3">
        <v>1</v>
      </c>
      <c r="AX5667" s="3">
        <v>16</v>
      </c>
      <c r="AY5667" s="3">
        <v>100</v>
      </c>
      <c r="AZ5667" s="6" t="str">
        <f t="shared" si="620"/>
        <v>2803.1</v>
      </c>
      <c r="BC5667" s="12" t="s">
        <v>14632</v>
      </c>
      <c r="BJ5667" s="12">
        <f t="shared" si="621"/>
        <v>0</v>
      </c>
      <c r="BK5667" s="12">
        <f t="shared" si="622"/>
        <v>0</v>
      </c>
      <c r="CQ5667" s="3" t="str">
        <f>CONCATENATE(baseURL!$A$1,baseURL!$B$1,baseURL!$C$1,".",C5667,".",L5667,".pkl&amp;seq=",BC5667)</f>
        <v>http://proteomics.broadinstitute.org/millscripts/viewfeed.pl?side=xl&amp;cycle=1&amp;fixedMods=iaaC&amp;file=msdataSM/iPRG2012_nd/cpick_in/iPRG2012_nd.2803.1.3.pkl&amp;seq=NGVHMVFASFLR</v>
      </c>
    </row>
    <row r="5668" spans="1:95" x14ac:dyDescent="0.2">
      <c r="A5668" s="3">
        <v>1129</v>
      </c>
      <c r="B5668" s="2" t="s">
        <v>14633</v>
      </c>
      <c r="C5668" s="2" t="s">
        <v>14628</v>
      </c>
      <c r="D5668" s="3">
        <v>14664</v>
      </c>
      <c r="E5668" s="3">
        <v>14648</v>
      </c>
      <c r="F5668" s="3">
        <v>58869</v>
      </c>
      <c r="G5668" s="3">
        <v>17450</v>
      </c>
      <c r="H5668" s="3">
        <v>50.493400000000001</v>
      </c>
      <c r="I5668" s="30">
        <v>735.91989999999998</v>
      </c>
      <c r="J5668" s="30">
        <v>736.38841439999999</v>
      </c>
      <c r="K5668" s="30">
        <v>-0.46850999999999998</v>
      </c>
      <c r="L5668" s="3">
        <v>0</v>
      </c>
      <c r="M5668" s="3">
        <v>4</v>
      </c>
      <c r="N5668" s="10">
        <f t="shared" si="616"/>
        <v>1</v>
      </c>
      <c r="O5668" s="35">
        <v>4</v>
      </c>
      <c r="P5668" s="17"/>
      <c r="Q5668" s="40">
        <v>2942.5370499999999</v>
      </c>
      <c r="R5668" s="40">
        <v>736.38972000000001</v>
      </c>
      <c r="S5668" s="18">
        <f t="shared" si="617"/>
        <v>-638.00456095452694</v>
      </c>
      <c r="T5668" s="18">
        <f t="shared" si="618"/>
        <v>-1.7729742343813986</v>
      </c>
      <c r="U5668" s="18">
        <f t="shared" si="619"/>
        <v>-1.7925290971800076</v>
      </c>
      <c r="V5668" s="30">
        <v>736.38840000000005</v>
      </c>
      <c r="W5668" s="3" t="s">
        <v>47</v>
      </c>
      <c r="Y5668" s="3" t="s">
        <v>47</v>
      </c>
      <c r="AA5668" s="3" t="s">
        <v>47</v>
      </c>
      <c r="AB5668" s="12" t="s">
        <v>47</v>
      </c>
      <c r="AC5668" s="3" t="s">
        <v>48</v>
      </c>
      <c r="AD5668" s="3" t="s">
        <v>65</v>
      </c>
      <c r="AE5668" s="3" t="s">
        <v>47</v>
      </c>
      <c r="AF5668" s="3" t="s">
        <v>48</v>
      </c>
      <c r="AG5668" s="3" t="s">
        <v>65</v>
      </c>
      <c r="AL5668" s="3" t="s">
        <v>48</v>
      </c>
      <c r="AU5668" s="3">
        <v>2</v>
      </c>
      <c r="AV5668" s="3">
        <v>5</v>
      </c>
      <c r="AW5668" s="3">
        <v>1</v>
      </c>
      <c r="AX5668" s="3">
        <v>5</v>
      </c>
      <c r="AY5668" s="3">
        <v>100</v>
      </c>
      <c r="AZ5668" s="6" t="str">
        <f t="shared" si="620"/>
        <v>2803.5</v>
      </c>
      <c r="BC5668" s="12" t="s">
        <v>14634</v>
      </c>
      <c r="BJ5668" s="12">
        <f t="shared" si="621"/>
        <v>0</v>
      </c>
      <c r="BK5668" s="12">
        <f t="shared" si="622"/>
        <v>0</v>
      </c>
      <c r="BZ5668" s="3" t="s">
        <v>14635</v>
      </c>
      <c r="CC5668" s="3" t="s">
        <v>14635</v>
      </c>
      <c r="CQ5668" s="3" t="str">
        <f>CONCATENATE(baseURL!$A$1,baseURL!$B$1,baseURL!$C$1,".",C5668,".",L5668,".pkl&amp;seq=",BC5668)</f>
        <v>http://proteomics.broadinstitute.org/millscripts/viewfeed.pl?side=xl&amp;cycle=1&amp;fixedMods=iaaC&amp;file=msdataSM/iPRG2012_nd/cpick_in/iPRG2012_nd.2803.5.0.pkl&amp;seq=LQFALPHETLYSGSEVTQVNLPAKSGR</v>
      </c>
    </row>
    <row r="5669" spans="1:95" x14ac:dyDescent="0.2">
      <c r="A5669" s="3">
        <v>4091</v>
      </c>
      <c r="B5669" s="2" t="s">
        <v>14636</v>
      </c>
      <c r="C5669" s="2" t="s">
        <v>14637</v>
      </c>
      <c r="D5669" s="3">
        <v>14665</v>
      </c>
      <c r="E5669" s="3">
        <v>14649</v>
      </c>
      <c r="F5669" s="3">
        <v>58886</v>
      </c>
      <c r="G5669" s="3">
        <v>17452</v>
      </c>
      <c r="H5669" s="3">
        <v>50.508600000000001</v>
      </c>
      <c r="I5669" s="30">
        <v>471.26335</v>
      </c>
      <c r="J5669" s="30">
        <v>471.2601085</v>
      </c>
      <c r="K5669" s="30">
        <v>3.2399999999999998E-3</v>
      </c>
      <c r="L5669" s="3">
        <v>0</v>
      </c>
      <c r="M5669" s="3">
        <v>4</v>
      </c>
      <c r="N5669" s="10">
        <f t="shared" si="616"/>
        <v>1</v>
      </c>
      <c r="O5669" s="35">
        <v>4</v>
      </c>
      <c r="P5669" s="17"/>
      <c r="Q5669" s="40">
        <v>1882.0214900000001</v>
      </c>
      <c r="R5669" s="40">
        <v>471.26083</v>
      </c>
      <c r="S5669" s="18">
        <f t="shared" si="617"/>
        <v>5.3473572161812699</v>
      </c>
      <c r="T5669" s="18">
        <f t="shared" si="618"/>
        <v>-1.5309992981962388</v>
      </c>
      <c r="U5669" s="18">
        <f t="shared" si="619"/>
        <v>-2.3978228786576539</v>
      </c>
      <c r="V5669" s="30">
        <v>471.25970000000001</v>
      </c>
      <c r="W5669" s="3" t="s">
        <v>47</v>
      </c>
      <c r="Y5669" s="3" t="s">
        <v>47</v>
      </c>
      <c r="Z5669" s="3" t="s">
        <v>47</v>
      </c>
      <c r="AA5669" s="3" t="s">
        <v>48</v>
      </c>
      <c r="AB5669" s="12" t="s">
        <v>47</v>
      </c>
      <c r="AC5669" s="3" t="s">
        <v>47</v>
      </c>
      <c r="AD5669" s="3" t="s">
        <v>52</v>
      </c>
      <c r="AE5669" s="3" t="s">
        <v>47</v>
      </c>
      <c r="AF5669" s="3" t="s">
        <v>47</v>
      </c>
      <c r="AG5669" s="3" t="s">
        <v>52</v>
      </c>
      <c r="AH5669" s="3" t="s">
        <v>47</v>
      </c>
      <c r="AI5669" s="3" t="s">
        <v>47</v>
      </c>
      <c r="AK5669" s="3" t="s">
        <v>47</v>
      </c>
      <c r="AL5669" s="3" t="s">
        <v>47</v>
      </c>
      <c r="AU5669" s="3">
        <v>0</v>
      </c>
      <c r="AV5669" s="3">
        <v>11</v>
      </c>
      <c r="AW5669" s="3">
        <v>1</v>
      </c>
      <c r="AX5669" s="3">
        <v>11</v>
      </c>
      <c r="AY5669" s="3">
        <v>100</v>
      </c>
      <c r="AZ5669" s="6" t="str">
        <f t="shared" si="620"/>
        <v>2804.1</v>
      </c>
      <c r="BC5669" s="12" t="s">
        <v>14564</v>
      </c>
      <c r="BJ5669" s="12">
        <f t="shared" si="621"/>
        <v>0</v>
      </c>
      <c r="BK5669" s="12">
        <f t="shared" si="622"/>
        <v>0</v>
      </c>
      <c r="CQ5669" s="3" t="str">
        <f>CONCATENATE(baseURL!$A$1,baseURL!$B$1,baseURL!$C$1,".",C5669,".",L5669,".pkl&amp;seq=",BC5669)</f>
        <v>http://proteomics.broadinstitute.org/millscripts/viewfeed.pl?side=xl&amp;cycle=1&amp;fixedMods=iaaC&amp;file=msdataSM/iPRG2012_nd/cpick_in/iPRG2012_nd.2804.1.0.pkl&amp;seq=ALKAHNGDLVNALMSLSK</v>
      </c>
    </row>
    <row r="5670" spans="1:95" x14ac:dyDescent="0.2">
      <c r="A5670" s="3">
        <v>5375</v>
      </c>
      <c r="B5670" s="2" t="s">
        <v>14638</v>
      </c>
      <c r="C5670" s="2" t="s">
        <v>14630</v>
      </c>
      <c r="D5670" s="3">
        <v>14666</v>
      </c>
      <c r="E5670" s="3">
        <v>14650</v>
      </c>
      <c r="F5670" s="3">
        <v>58887</v>
      </c>
      <c r="G5670" s="3">
        <v>17453</v>
      </c>
      <c r="H5670" s="3">
        <v>50.5169</v>
      </c>
      <c r="I5670" s="30">
        <v>781.89345000000003</v>
      </c>
      <c r="J5670" s="30">
        <v>781.90689320000001</v>
      </c>
      <c r="K5670" s="30">
        <v>-1.3440000000000001E-2</v>
      </c>
      <c r="L5670" s="3">
        <v>0</v>
      </c>
      <c r="M5670" s="3">
        <v>2</v>
      </c>
      <c r="N5670" s="10">
        <f t="shared" si="616"/>
        <v>1</v>
      </c>
      <c r="O5670" s="35">
        <v>2</v>
      </c>
      <c r="P5670" s="17"/>
      <c r="Q5670" s="40">
        <v>1562.8060599999999</v>
      </c>
      <c r="R5670" s="40">
        <v>781.90666999999996</v>
      </c>
      <c r="S5670" s="18">
        <f t="shared" si="617"/>
        <v>-16.907388703990659</v>
      </c>
      <c r="T5670" s="18">
        <f t="shared" si="618"/>
        <v>0.28545606350996228</v>
      </c>
      <c r="U5670" s="18">
        <f t="shared" si="619"/>
        <v>0.6778302582149871</v>
      </c>
      <c r="V5670" s="30">
        <v>781.90719999999999</v>
      </c>
      <c r="W5670" s="3" t="s">
        <v>47</v>
      </c>
      <c r="X5670" s="3" t="s">
        <v>47</v>
      </c>
      <c r="Y5670" s="3" t="s">
        <v>47</v>
      </c>
      <c r="Z5670" s="3" t="s">
        <v>47</v>
      </c>
      <c r="AA5670" s="3" t="s">
        <v>47</v>
      </c>
      <c r="AB5670" s="12" t="s">
        <v>47</v>
      </c>
      <c r="AC5670" s="3" t="s">
        <v>47</v>
      </c>
      <c r="AD5670" s="3" t="s">
        <v>47</v>
      </c>
      <c r="AE5670" s="3" t="s">
        <v>47</v>
      </c>
      <c r="AF5670" s="3" t="s">
        <v>47</v>
      </c>
      <c r="AH5670" s="3" t="s">
        <v>47</v>
      </c>
      <c r="AI5670" s="3" t="s">
        <v>47</v>
      </c>
      <c r="AJ5670" s="3" t="s">
        <v>47</v>
      </c>
      <c r="AK5670" s="3" t="s">
        <v>47</v>
      </c>
      <c r="AL5670" s="3" t="s">
        <v>47</v>
      </c>
      <c r="AM5670" s="3" t="s">
        <v>47</v>
      </c>
      <c r="AN5670" s="3" t="s">
        <v>47</v>
      </c>
      <c r="AU5670" s="3">
        <v>0</v>
      </c>
      <c r="AV5670" s="3">
        <v>17</v>
      </c>
      <c r="AW5670" s="3">
        <v>1</v>
      </c>
      <c r="AX5670" s="3">
        <v>17</v>
      </c>
      <c r="AY5670" s="3">
        <v>100</v>
      </c>
      <c r="AZ5670" s="6" t="str">
        <f t="shared" si="620"/>
        <v>2804.2</v>
      </c>
      <c r="BC5670" s="12" t="s">
        <v>14639</v>
      </c>
      <c r="BJ5670" s="12">
        <f t="shared" si="621"/>
        <v>0</v>
      </c>
      <c r="BK5670" s="12">
        <f t="shared" si="622"/>
        <v>0</v>
      </c>
      <c r="CQ5670" s="3" t="str">
        <f>CONCATENATE(baseURL!$A$1,baseURL!$B$1,baseURL!$C$1,".",C5670,".",L5670,".pkl&amp;seq=",BC5670)</f>
        <v>http://proteomics.broadinstitute.org/millscripts/viewfeed.pl?side=xl&amp;cycle=1&amp;fixedMods=iaaC&amp;file=msdataSM/iPRG2012_nd/cpick_in/iPRG2012_nd.2804.2.0.pkl&amp;seq=DYGVLLEEEGVALR</v>
      </c>
    </row>
    <row r="5671" spans="1:95" x14ac:dyDescent="0.2">
      <c r="A5671" s="3">
        <v>3256</v>
      </c>
      <c r="B5671" s="2" t="s">
        <v>14640</v>
      </c>
      <c r="C5671" s="2" t="s">
        <v>14641</v>
      </c>
      <c r="D5671" s="3">
        <v>14667</v>
      </c>
      <c r="E5671" s="3">
        <v>14651</v>
      </c>
      <c r="F5671" s="3">
        <v>58907</v>
      </c>
      <c r="G5671" s="3">
        <v>17455</v>
      </c>
      <c r="H5671" s="3">
        <v>50.5289</v>
      </c>
      <c r="I5671" s="30">
        <v>627.38368000000003</v>
      </c>
      <c r="J5671" s="30">
        <v>628.01170730000001</v>
      </c>
      <c r="K5671" s="30">
        <v>-0.62802999999999998</v>
      </c>
      <c r="L5671" s="3">
        <v>0</v>
      </c>
      <c r="M5671" s="3">
        <v>3</v>
      </c>
      <c r="N5671" s="10">
        <f t="shared" si="616"/>
        <v>1</v>
      </c>
      <c r="O5671" s="35">
        <v>3</v>
      </c>
      <c r="P5671" s="17"/>
      <c r="Q5671" s="40">
        <v>1882.0214900000001</v>
      </c>
      <c r="R5671" s="40">
        <v>628.01202000000001</v>
      </c>
      <c r="S5671" s="18">
        <f t="shared" si="617"/>
        <v>-1000.5222511505116</v>
      </c>
      <c r="T5671" s="18">
        <f t="shared" si="618"/>
        <v>-0.49792040603768628</v>
      </c>
      <c r="U5671" s="18">
        <f t="shared" si="619"/>
        <v>-0.82800962957901392</v>
      </c>
      <c r="V5671" s="30">
        <v>628.01149999999996</v>
      </c>
      <c r="W5671" s="3" t="s">
        <v>47</v>
      </c>
      <c r="X5671" s="3" t="s">
        <v>47</v>
      </c>
      <c r="Y5671" s="3" t="s">
        <v>47</v>
      </c>
      <c r="Z5671" s="3" t="s">
        <v>47</v>
      </c>
      <c r="AA5671" s="3" t="s">
        <v>47</v>
      </c>
      <c r="AB5671" s="12" t="s">
        <v>47</v>
      </c>
      <c r="AC5671" s="3" t="s">
        <v>52</v>
      </c>
      <c r="AE5671" s="3" t="s">
        <v>47</v>
      </c>
      <c r="AF5671" s="3" t="s">
        <v>48</v>
      </c>
      <c r="AH5671" s="3" t="s">
        <v>47</v>
      </c>
      <c r="AK5671" s="3" t="s">
        <v>52</v>
      </c>
      <c r="AL5671" s="3" t="s">
        <v>48</v>
      </c>
      <c r="AP5671" s="3" t="s">
        <v>52</v>
      </c>
      <c r="AU5671" s="3">
        <v>0</v>
      </c>
      <c r="AV5671" s="3">
        <v>8</v>
      </c>
      <c r="AW5671" s="3">
        <v>1</v>
      </c>
      <c r="AX5671" s="3">
        <v>8</v>
      </c>
      <c r="AY5671" s="3">
        <v>100</v>
      </c>
      <c r="AZ5671" s="6" t="str">
        <f t="shared" si="620"/>
        <v>2805.1</v>
      </c>
      <c r="BC5671" s="12" t="s">
        <v>14564</v>
      </c>
      <c r="BJ5671" s="12">
        <f t="shared" si="621"/>
        <v>0</v>
      </c>
      <c r="BK5671" s="12">
        <f t="shared" si="622"/>
        <v>0</v>
      </c>
      <c r="CQ5671" s="3" t="str">
        <f>CONCATENATE(baseURL!$A$1,baseURL!$B$1,baseURL!$C$1,".",C5671,".",L5671,".pkl&amp;seq=",BC5671)</f>
        <v>http://proteomics.broadinstitute.org/millscripts/viewfeed.pl?side=xl&amp;cycle=1&amp;fixedMods=iaaC&amp;file=msdataSM/iPRG2012_nd/cpick_in/iPRG2012_nd.2805.1.0.pkl&amp;seq=ALKAHNGDLVNALMSLSK</v>
      </c>
    </row>
    <row r="5672" spans="1:95" x14ac:dyDescent="0.2">
      <c r="A5672" s="3">
        <v>4517</v>
      </c>
      <c r="B5672" s="2" t="s">
        <v>14642</v>
      </c>
      <c r="C5672" s="2" t="s">
        <v>14636</v>
      </c>
      <c r="D5672" s="3">
        <v>14668</v>
      </c>
      <c r="E5672" s="3">
        <v>14652</v>
      </c>
      <c r="F5672" s="3">
        <v>58908</v>
      </c>
      <c r="G5672" s="3">
        <v>17456</v>
      </c>
      <c r="H5672" s="3">
        <v>50.534700000000001</v>
      </c>
      <c r="I5672" s="30">
        <v>628.01670999999999</v>
      </c>
      <c r="J5672" s="30">
        <v>628.01170730000001</v>
      </c>
      <c r="K5672" s="30">
        <v>5.0000000000000001E-3</v>
      </c>
      <c r="L5672" s="3">
        <v>3</v>
      </c>
      <c r="M5672" s="3">
        <v>3</v>
      </c>
      <c r="N5672" s="10">
        <f t="shared" si="616"/>
        <v>1</v>
      </c>
      <c r="O5672" s="35">
        <v>3</v>
      </c>
      <c r="P5672" s="17"/>
      <c r="Q5672" s="40">
        <v>1882.0214900000001</v>
      </c>
      <c r="R5672" s="40">
        <v>628.01202000000001</v>
      </c>
      <c r="S5672" s="18">
        <f t="shared" si="617"/>
        <v>7.468009927552532</v>
      </c>
      <c r="T5672" s="18">
        <f t="shared" si="618"/>
        <v>-0.49792040603768628</v>
      </c>
      <c r="U5672" s="18">
        <f t="shared" si="619"/>
        <v>-0.82800962957901392</v>
      </c>
      <c r="V5672" s="30">
        <v>628.01149999999996</v>
      </c>
      <c r="W5672" s="3" t="s">
        <v>47</v>
      </c>
      <c r="X5672" s="3" t="s">
        <v>47</v>
      </c>
      <c r="Y5672" s="3" t="s">
        <v>47</v>
      </c>
      <c r="Z5672" s="3" t="s">
        <v>47</v>
      </c>
      <c r="AA5672" s="3" t="s">
        <v>48</v>
      </c>
      <c r="AB5672" s="12" t="s">
        <v>47</v>
      </c>
      <c r="AC5672" s="3" t="s">
        <v>47</v>
      </c>
      <c r="AD5672" s="3" t="s">
        <v>47</v>
      </c>
      <c r="AE5672" s="3" t="s">
        <v>47</v>
      </c>
      <c r="AF5672" s="3" t="s">
        <v>47</v>
      </c>
      <c r="AG5672" s="3" t="s">
        <v>47</v>
      </c>
      <c r="AH5672" s="3" t="s">
        <v>47</v>
      </c>
      <c r="AI5672" s="3" t="s">
        <v>47</v>
      </c>
      <c r="AK5672" s="3" t="s">
        <v>47</v>
      </c>
      <c r="AL5672" s="3" t="s">
        <v>47</v>
      </c>
      <c r="AM5672" s="3" t="s">
        <v>47</v>
      </c>
      <c r="AN5672" s="3" t="s">
        <v>47</v>
      </c>
      <c r="AU5672" s="3">
        <v>0</v>
      </c>
      <c r="AV5672" s="3">
        <v>16</v>
      </c>
      <c r="AW5672" s="3">
        <v>1</v>
      </c>
      <c r="AX5672" s="3">
        <v>16</v>
      </c>
      <c r="AY5672" s="3">
        <v>100</v>
      </c>
      <c r="AZ5672" s="6" t="str">
        <f t="shared" si="620"/>
        <v>2805.2</v>
      </c>
      <c r="BC5672" s="12" t="s">
        <v>14564</v>
      </c>
      <c r="BJ5672" s="12">
        <f t="shared" si="621"/>
        <v>0</v>
      </c>
      <c r="BK5672" s="12">
        <f t="shared" si="622"/>
        <v>0</v>
      </c>
      <c r="CQ5672" s="3" t="str">
        <f>CONCATENATE(baseURL!$A$1,baseURL!$B$1,baseURL!$C$1,".",C5672,".",L5672,".pkl&amp;seq=",BC5672)</f>
        <v>http://proteomics.broadinstitute.org/millscripts/viewfeed.pl?side=xl&amp;cycle=1&amp;fixedMods=iaaC&amp;file=msdataSM/iPRG2012_nd/cpick_in/iPRG2012_nd.2805.2.3.pkl&amp;seq=ALKAHNGDLVNALMSLSK</v>
      </c>
    </row>
    <row r="5673" spans="1:95" x14ac:dyDescent="0.2">
      <c r="A5673" s="3">
        <v>6972</v>
      </c>
      <c r="B5673" s="2" t="s">
        <v>14643</v>
      </c>
      <c r="C5673" s="2" t="s">
        <v>14638</v>
      </c>
      <c r="D5673" s="3">
        <v>14669</v>
      </c>
      <c r="E5673" s="3">
        <v>14653</v>
      </c>
      <c r="F5673" s="3">
        <v>58909</v>
      </c>
      <c r="G5673" s="3">
        <v>17457</v>
      </c>
      <c r="H5673" s="3">
        <v>50.540599999999998</v>
      </c>
      <c r="I5673" s="30">
        <v>771.04611</v>
      </c>
      <c r="J5673" s="30">
        <v>771.04518180000002</v>
      </c>
      <c r="K5673" s="30">
        <v>9.3000000000000005E-4</v>
      </c>
      <c r="L5673" s="3">
        <v>3</v>
      </c>
      <c r="M5673" s="3">
        <v>3</v>
      </c>
      <c r="N5673" s="10">
        <f t="shared" si="616"/>
        <v>1</v>
      </c>
      <c r="O5673" s="35">
        <v>3</v>
      </c>
      <c r="P5673" s="17"/>
      <c r="Q5673" s="40">
        <v>2311.1249699999998</v>
      </c>
      <c r="R5673" s="40">
        <v>771.04651000000001</v>
      </c>
      <c r="S5673" s="18">
        <f t="shared" si="617"/>
        <v>-0.51877544976278878</v>
      </c>
      <c r="T5673" s="18">
        <f t="shared" si="618"/>
        <v>-1.7225938808659031</v>
      </c>
      <c r="U5673" s="18">
        <f t="shared" si="619"/>
        <v>-1.6989895979030969</v>
      </c>
      <c r="V5673" s="30">
        <v>771.04520000000002</v>
      </c>
      <c r="W5673" s="3" t="s">
        <v>47</v>
      </c>
      <c r="X5673" s="3" t="s">
        <v>47</v>
      </c>
      <c r="Y5673" s="3" t="s">
        <v>47</v>
      </c>
      <c r="Z5673" s="3" t="s">
        <v>47</v>
      </c>
      <c r="AA5673" s="3" t="s">
        <v>47</v>
      </c>
      <c r="AB5673" s="12" t="s">
        <v>47</v>
      </c>
      <c r="AC5673" s="3" t="s">
        <v>47</v>
      </c>
      <c r="AD5673" s="3" t="s">
        <v>47</v>
      </c>
      <c r="AE5673" s="3" t="s">
        <v>47</v>
      </c>
      <c r="AF5673" s="3" t="s">
        <v>47</v>
      </c>
      <c r="AG5673" s="3" t="s">
        <v>47</v>
      </c>
      <c r="AH5673" s="3" t="s">
        <v>47</v>
      </c>
      <c r="AI5673" s="3" t="s">
        <v>47</v>
      </c>
      <c r="AJ5673" s="3" t="s">
        <v>47</v>
      </c>
      <c r="AK5673" s="3" t="s">
        <v>47</v>
      </c>
      <c r="AL5673" s="3" t="s">
        <v>47</v>
      </c>
      <c r="AO5673" s="3" t="s">
        <v>47</v>
      </c>
      <c r="AP5673" s="3" t="s">
        <v>47</v>
      </c>
      <c r="AU5673" s="3">
        <v>0</v>
      </c>
      <c r="AV5673" s="3">
        <v>18</v>
      </c>
      <c r="AW5673" s="3">
        <v>1</v>
      </c>
      <c r="AX5673" s="3">
        <v>18</v>
      </c>
      <c r="AY5673" s="3">
        <v>100</v>
      </c>
      <c r="AZ5673" s="6" t="str">
        <f t="shared" si="620"/>
        <v>2805.3</v>
      </c>
      <c r="BC5673" s="12" t="s">
        <v>14464</v>
      </c>
      <c r="BJ5673" s="12">
        <f t="shared" si="621"/>
        <v>1</v>
      </c>
      <c r="BK5673" s="12">
        <f t="shared" si="622"/>
        <v>0</v>
      </c>
      <c r="CQ5673" s="3" t="str">
        <f>CONCATENATE(baseURL!$A$1,baseURL!$B$1,baseURL!$C$1,".",C5673,".",L5673,".pkl&amp;seq=",BC5673)</f>
        <v>http://proteomics.broadinstitute.org/millscripts/viewfeed.pl?side=xl&amp;cycle=1&amp;fixedMods=iaaC&amp;file=msdataSM/iPRG2012_nd/cpick_in/iPRG2012_nd.2805.3.3.pkl&amp;seq=FVPSKPMCVEAFSEYPPLGR</v>
      </c>
    </row>
    <row r="5674" spans="1:95" x14ac:dyDescent="0.2">
      <c r="A5674" s="3">
        <v>4663</v>
      </c>
      <c r="B5674" s="2" t="s">
        <v>14644</v>
      </c>
      <c r="C5674" s="2" t="s">
        <v>14642</v>
      </c>
      <c r="D5674" s="3">
        <v>14672</v>
      </c>
      <c r="E5674" s="3">
        <v>14656</v>
      </c>
      <c r="F5674" s="3">
        <v>58930</v>
      </c>
      <c r="G5674" s="3">
        <v>17461</v>
      </c>
      <c r="H5674" s="3">
        <v>50.555</v>
      </c>
      <c r="I5674" s="30">
        <v>736.64333999999997</v>
      </c>
      <c r="J5674" s="30">
        <v>736.38837699999999</v>
      </c>
      <c r="K5674" s="30">
        <v>0.25496000000000002</v>
      </c>
      <c r="L5674" s="3">
        <v>4</v>
      </c>
      <c r="M5674" s="3">
        <v>4</v>
      </c>
      <c r="N5674" s="10">
        <f t="shared" si="616"/>
        <v>1</v>
      </c>
      <c r="O5674" s="35">
        <v>4</v>
      </c>
      <c r="P5674" s="17"/>
      <c r="Q5674" s="40">
        <v>2942.5370499999999</v>
      </c>
      <c r="R5674" s="40">
        <v>736.38972000000001</v>
      </c>
      <c r="S5674" s="18">
        <f t="shared" si="617"/>
        <v>344.41002245381065</v>
      </c>
      <c r="T5674" s="18">
        <f t="shared" si="618"/>
        <v>-1.8237625587981539</v>
      </c>
      <c r="U5674" s="18">
        <f t="shared" si="619"/>
        <v>-2.0641244150281204</v>
      </c>
      <c r="V5674" s="30">
        <v>736.38819999999998</v>
      </c>
      <c r="W5674" s="3" t="s">
        <v>47</v>
      </c>
      <c r="X5674" s="3" t="s">
        <v>47</v>
      </c>
      <c r="Y5674" s="3" t="s">
        <v>47</v>
      </c>
      <c r="Z5674" s="3" t="s">
        <v>47</v>
      </c>
      <c r="AA5674" s="3" t="s">
        <v>47</v>
      </c>
      <c r="AB5674" s="12" t="s">
        <v>47</v>
      </c>
      <c r="AC5674" s="3" t="s">
        <v>47</v>
      </c>
      <c r="AD5674" s="3" t="s">
        <v>47</v>
      </c>
      <c r="AE5674" s="3" t="s">
        <v>47</v>
      </c>
      <c r="AF5674" s="3" t="s">
        <v>47</v>
      </c>
      <c r="AG5674" s="3" t="s">
        <v>47</v>
      </c>
      <c r="AI5674" s="3" t="s">
        <v>47</v>
      </c>
      <c r="AK5674" s="3" t="s">
        <v>47</v>
      </c>
      <c r="AL5674" s="3" t="s">
        <v>47</v>
      </c>
      <c r="AM5674" s="3" t="s">
        <v>47</v>
      </c>
      <c r="AN5674" s="3" t="s">
        <v>47</v>
      </c>
      <c r="AU5674" s="3">
        <v>0</v>
      </c>
      <c r="AV5674" s="3">
        <v>16</v>
      </c>
      <c r="AW5674" s="3">
        <v>1</v>
      </c>
      <c r="AX5674" s="3">
        <v>16</v>
      </c>
      <c r="AY5674" s="3">
        <v>100</v>
      </c>
      <c r="AZ5674" s="6" t="str">
        <f t="shared" si="620"/>
        <v>2806.3</v>
      </c>
      <c r="BC5674" s="12" t="s">
        <v>14634</v>
      </c>
      <c r="BJ5674" s="12">
        <f t="shared" si="621"/>
        <v>0</v>
      </c>
      <c r="BK5674" s="12">
        <f t="shared" si="622"/>
        <v>0</v>
      </c>
      <c r="CQ5674" s="3" t="str">
        <f>CONCATENATE(baseURL!$A$1,baseURL!$B$1,baseURL!$C$1,".",C5674,".",L5674,".pkl&amp;seq=",BC5674)</f>
        <v>http://proteomics.broadinstitute.org/millscripts/viewfeed.pl?side=xl&amp;cycle=1&amp;fixedMods=iaaC&amp;file=msdataSM/iPRG2012_nd/cpick_in/iPRG2012_nd.2806.3.4.pkl&amp;seq=LQFALPHETLYSGSEVTQVNLPAKSGR</v>
      </c>
    </row>
    <row r="5675" spans="1:95" x14ac:dyDescent="0.2">
      <c r="A5675" s="3">
        <v>7306</v>
      </c>
      <c r="B5675" s="2" t="s">
        <v>14645</v>
      </c>
      <c r="C5675" s="2" t="s">
        <v>14646</v>
      </c>
      <c r="D5675" s="3">
        <v>14675</v>
      </c>
      <c r="E5675" s="3">
        <v>14659</v>
      </c>
      <c r="F5675" s="3">
        <v>58933</v>
      </c>
      <c r="G5675" s="3">
        <v>17464</v>
      </c>
      <c r="H5675" s="3">
        <v>50.5642</v>
      </c>
      <c r="I5675" s="30">
        <v>1046.0668000000001</v>
      </c>
      <c r="J5675" s="30">
        <v>1046.059763</v>
      </c>
      <c r="K5675" s="30">
        <v>7.0400000000000003E-3</v>
      </c>
      <c r="L5675" s="3">
        <v>4</v>
      </c>
      <c r="M5675" s="3">
        <v>4</v>
      </c>
      <c r="N5675" s="10">
        <f t="shared" si="616"/>
        <v>1</v>
      </c>
      <c r="O5675" s="35">
        <v>4</v>
      </c>
      <c r="P5675" s="17"/>
      <c r="Q5675" s="40">
        <v>4181.2241000000004</v>
      </c>
      <c r="R5675" s="40">
        <v>1046.0614800000001</v>
      </c>
      <c r="S5675" s="18">
        <f t="shared" si="617"/>
        <v>5.0857431438765319</v>
      </c>
      <c r="T5675" s="18">
        <f t="shared" si="618"/>
        <v>-1.6413949207830292</v>
      </c>
      <c r="U5675" s="18">
        <f t="shared" si="619"/>
        <v>-1.9884108532302511</v>
      </c>
      <c r="V5675" s="30">
        <v>1046.0594000000001</v>
      </c>
      <c r="W5675" s="3" t="s">
        <v>47</v>
      </c>
      <c r="X5675" s="3" t="s">
        <v>47</v>
      </c>
      <c r="Y5675" s="3" t="s">
        <v>47</v>
      </c>
      <c r="AA5675" s="3" t="s">
        <v>47</v>
      </c>
      <c r="AB5675" s="12" t="s">
        <v>47</v>
      </c>
      <c r="AC5675" s="3" t="s">
        <v>47</v>
      </c>
      <c r="AF5675" s="3" t="s">
        <v>47</v>
      </c>
      <c r="AG5675" s="3" t="s">
        <v>47</v>
      </c>
      <c r="AI5675" s="3" t="s">
        <v>48</v>
      </c>
      <c r="AU5675" s="3">
        <v>0</v>
      </c>
      <c r="AV5675" s="3">
        <v>8</v>
      </c>
      <c r="AW5675" s="3">
        <v>1</v>
      </c>
      <c r="AX5675" s="3">
        <v>8</v>
      </c>
      <c r="AY5675" s="3">
        <v>100</v>
      </c>
      <c r="AZ5675" s="6" t="str">
        <f t="shared" si="620"/>
        <v>2806.6</v>
      </c>
      <c r="BC5675" s="12" t="s">
        <v>14627</v>
      </c>
      <c r="BJ5675" s="12">
        <f t="shared" si="621"/>
        <v>0</v>
      </c>
      <c r="BK5675" s="12">
        <f t="shared" si="622"/>
        <v>0</v>
      </c>
      <c r="CQ5675" s="3" t="str">
        <f>CONCATENATE(baseURL!$A$1,baseURL!$B$1,baseURL!$C$1,".",C5675,".",L5675,".pkl&amp;seq=",BC5675)</f>
        <v>http://proteomics.broadinstitute.org/millscripts/viewfeed.pl?side=xl&amp;cycle=1&amp;fixedMods=iaaC&amp;file=msdataSM/iPRG2012_nd/cpick_in/iPRG2012_nd.2806.6.4.pkl&amp;seq=TASGLYLPEKNVEKLNQAEVVAVGPGFTDANGNKVVPQVK</v>
      </c>
    </row>
    <row r="5676" spans="1:95" x14ac:dyDescent="0.2">
      <c r="A5676" s="3">
        <v>1786</v>
      </c>
      <c r="B5676" s="2" t="s">
        <v>14647</v>
      </c>
      <c r="C5676" s="2" t="s">
        <v>14648</v>
      </c>
      <c r="D5676" s="3">
        <v>14678</v>
      </c>
      <c r="E5676" s="3">
        <v>14662</v>
      </c>
      <c r="F5676" s="3">
        <v>58951</v>
      </c>
      <c r="G5676" s="3">
        <v>17468</v>
      </c>
      <c r="H5676" s="3">
        <v>50.578600000000002</v>
      </c>
      <c r="I5676" s="30">
        <v>669.09765000000004</v>
      </c>
      <c r="J5676" s="30">
        <v>669.34517970000002</v>
      </c>
      <c r="K5676" s="30">
        <v>-0.24753</v>
      </c>
      <c r="L5676" s="3">
        <v>0</v>
      </c>
      <c r="M5676" s="3">
        <v>4</v>
      </c>
      <c r="N5676" s="10">
        <f t="shared" si="616"/>
        <v>1</v>
      </c>
      <c r="O5676" s="35">
        <v>4</v>
      </c>
      <c r="P5676" s="17"/>
      <c r="Q5676" s="40">
        <v>2674.3504899999998</v>
      </c>
      <c r="R5676" s="40">
        <v>669.34307999999999</v>
      </c>
      <c r="S5676" s="18">
        <f t="shared" si="617"/>
        <v>-366.6729474516149</v>
      </c>
      <c r="T5676" s="18">
        <f t="shared" si="618"/>
        <v>3.1369563124947519</v>
      </c>
      <c r="U5676" s="18">
        <f t="shared" si="619"/>
        <v>3.1672845560617375</v>
      </c>
      <c r="V5676" s="30">
        <v>669.34519999999998</v>
      </c>
      <c r="W5676" s="3" t="s">
        <v>47</v>
      </c>
      <c r="X5676" s="3" t="s">
        <v>47</v>
      </c>
      <c r="Y5676" s="3" t="s">
        <v>47</v>
      </c>
      <c r="Z5676" s="3" t="s">
        <v>47</v>
      </c>
      <c r="AA5676" s="3" t="s">
        <v>47</v>
      </c>
      <c r="AB5676" s="12" t="s">
        <v>48</v>
      </c>
      <c r="AC5676" s="3" t="s">
        <v>48</v>
      </c>
      <c r="AE5676" s="3" t="s">
        <v>47</v>
      </c>
      <c r="AF5676" s="3" t="s">
        <v>47</v>
      </c>
      <c r="AI5676" s="3" t="s">
        <v>48</v>
      </c>
      <c r="AK5676" s="3" t="s">
        <v>48</v>
      </c>
      <c r="AL5676" s="3" t="s">
        <v>52</v>
      </c>
      <c r="AM5676" s="3" t="s">
        <v>47</v>
      </c>
      <c r="AO5676" s="3" t="s">
        <v>48</v>
      </c>
      <c r="AU5676" s="3">
        <v>0</v>
      </c>
      <c r="AV5676" s="3">
        <v>8</v>
      </c>
      <c r="AW5676" s="3">
        <v>2</v>
      </c>
      <c r="AX5676" s="3">
        <v>4</v>
      </c>
      <c r="AY5676" s="3">
        <v>50</v>
      </c>
      <c r="AZ5676" s="6" t="str">
        <f t="shared" si="620"/>
        <v>2807.3</v>
      </c>
      <c r="BC5676" s="12" t="s">
        <v>14649</v>
      </c>
      <c r="BJ5676" s="12">
        <f t="shared" si="621"/>
        <v>0</v>
      </c>
      <c r="BK5676" s="12">
        <f t="shared" si="622"/>
        <v>0</v>
      </c>
      <c r="BP5676" s="3" t="s">
        <v>54</v>
      </c>
      <c r="BR5676" s="3" t="s">
        <v>54</v>
      </c>
      <c r="CQ5676" s="3" t="str">
        <f>CONCATENATE(baseURL!$A$1,baseURL!$B$1,baseURL!$C$1,".",C5676,".",L5676,".pkl&amp;seq=",BC5676,"&amp;varMods=Deamidated-N")</f>
        <v>http://proteomics.broadinstitute.org/millscripts/viewfeed.pl?side=xl&amp;cycle=1&amp;fixedMods=iaaC&amp;file=msdataSM/iPRG2012_nd/cpick_in/iPRG2012_nd.2807.3.0.pkl&amp;seq=MLDLnQFLEDKGGNPELLRQSQK&amp;varMods=Deamidated-N</v>
      </c>
    </row>
    <row r="5677" spans="1:95" x14ac:dyDescent="0.2">
      <c r="A5677" s="3">
        <v>5997</v>
      </c>
      <c r="B5677" s="2" t="s">
        <v>14650</v>
      </c>
      <c r="C5677" s="2" t="s">
        <v>14644</v>
      </c>
      <c r="D5677" s="3">
        <v>14679</v>
      </c>
      <c r="E5677" s="3">
        <v>14663</v>
      </c>
      <c r="F5677" s="3">
        <v>58952</v>
      </c>
      <c r="G5677" s="3">
        <v>17469</v>
      </c>
      <c r="H5677" s="3">
        <v>50.581099999999999</v>
      </c>
      <c r="I5677" s="30">
        <v>689.40206000000001</v>
      </c>
      <c r="J5677" s="30">
        <v>689.35774500000002</v>
      </c>
      <c r="K5677" s="30">
        <v>4.4319999999999998E-2</v>
      </c>
      <c r="L5677" s="3">
        <v>2</v>
      </c>
      <c r="M5677" s="3">
        <v>2</v>
      </c>
      <c r="N5677" s="10">
        <f t="shared" si="616"/>
        <v>1</v>
      </c>
      <c r="O5677" s="35">
        <v>2</v>
      </c>
      <c r="P5677" s="17"/>
      <c r="Q5677" s="40">
        <v>1377.7095999999999</v>
      </c>
      <c r="R5677" s="40">
        <v>689.35843999999997</v>
      </c>
      <c r="S5677" s="18">
        <f t="shared" si="617"/>
        <v>63.276225355321152</v>
      </c>
      <c r="T5677" s="18">
        <f t="shared" si="618"/>
        <v>-1.0081837830992484</v>
      </c>
      <c r="U5677" s="18">
        <f t="shared" si="619"/>
        <v>-1.0734618697794851</v>
      </c>
      <c r="V5677" s="30">
        <v>689.35770000000002</v>
      </c>
      <c r="W5677" s="3" t="s">
        <v>47</v>
      </c>
      <c r="X5677" s="3" t="s">
        <v>47</v>
      </c>
      <c r="Y5677" s="3" t="s">
        <v>47</v>
      </c>
      <c r="Z5677" s="3" t="s">
        <v>47</v>
      </c>
      <c r="AA5677" s="3" t="s">
        <v>47</v>
      </c>
      <c r="AB5677" s="12" t="s">
        <v>47</v>
      </c>
      <c r="AC5677" s="3" t="s">
        <v>47</v>
      </c>
      <c r="AD5677" s="3" t="s">
        <v>48</v>
      </c>
      <c r="AE5677" s="3" t="s">
        <v>47</v>
      </c>
      <c r="AF5677" s="3" t="s">
        <v>47</v>
      </c>
      <c r="AH5677" s="3" t="s">
        <v>47</v>
      </c>
      <c r="AI5677" s="3" t="s">
        <v>47</v>
      </c>
      <c r="AK5677" s="3" t="s">
        <v>48</v>
      </c>
      <c r="AL5677" s="3" t="s">
        <v>48</v>
      </c>
      <c r="AU5677" s="3">
        <v>0</v>
      </c>
      <c r="AV5677" s="3">
        <v>11</v>
      </c>
      <c r="AW5677" s="3">
        <v>1</v>
      </c>
      <c r="AX5677" s="3">
        <v>11</v>
      </c>
      <c r="AY5677" s="3">
        <v>100</v>
      </c>
      <c r="AZ5677" s="6" t="str">
        <f t="shared" si="620"/>
        <v>2807.4</v>
      </c>
      <c r="BC5677" s="12" t="s">
        <v>14632</v>
      </c>
      <c r="BJ5677" s="12">
        <f t="shared" si="621"/>
        <v>0</v>
      </c>
      <c r="BK5677" s="12">
        <f t="shared" si="622"/>
        <v>0</v>
      </c>
      <c r="CQ5677" s="3" t="str">
        <f>CONCATENATE(baseURL!$A$1,baseURL!$B$1,baseURL!$C$1,".",C5677,".",L5677,".pkl&amp;seq=",BC5677)</f>
        <v>http://proteomics.broadinstitute.org/millscripts/viewfeed.pl?side=xl&amp;cycle=1&amp;fixedMods=iaaC&amp;file=msdataSM/iPRG2012_nd/cpick_in/iPRG2012_nd.2807.4.2.pkl&amp;seq=NGVHMVFASFLR</v>
      </c>
    </row>
    <row r="5678" spans="1:95" x14ac:dyDescent="0.2">
      <c r="A5678" s="3">
        <v>6279</v>
      </c>
      <c r="B5678" s="2" t="s">
        <v>14651</v>
      </c>
      <c r="C5678" s="2" t="s">
        <v>14652</v>
      </c>
      <c r="D5678" s="3">
        <v>14680</v>
      </c>
      <c r="E5678" s="3">
        <v>14664</v>
      </c>
      <c r="F5678" s="3">
        <v>58953</v>
      </c>
      <c r="G5678" s="3">
        <v>17470</v>
      </c>
      <c r="H5678" s="3">
        <v>50.584400000000002</v>
      </c>
      <c r="I5678" s="30">
        <v>694.85320999999999</v>
      </c>
      <c r="J5678" s="30">
        <v>694.84849789999998</v>
      </c>
      <c r="K5678" s="30">
        <v>4.7099999999999998E-3</v>
      </c>
      <c r="L5678" s="3">
        <v>2</v>
      </c>
      <c r="M5678" s="3">
        <v>2</v>
      </c>
      <c r="N5678" s="10">
        <f t="shared" si="616"/>
        <v>1</v>
      </c>
      <c r="O5678" s="35">
        <v>2</v>
      </c>
      <c r="P5678" s="17"/>
      <c r="Q5678" s="40">
        <v>1388.68786</v>
      </c>
      <c r="R5678" s="40">
        <v>694.84757000000002</v>
      </c>
      <c r="S5678" s="18">
        <f t="shared" si="617"/>
        <v>8.1168881398998387</v>
      </c>
      <c r="T5678" s="18">
        <f t="shared" si="618"/>
        <v>1.3354007987177972</v>
      </c>
      <c r="U5678" s="18">
        <f t="shared" si="619"/>
        <v>1.4823395007545284</v>
      </c>
      <c r="V5678" s="30">
        <v>694.84860000000003</v>
      </c>
      <c r="W5678" s="3" t="s">
        <v>47</v>
      </c>
      <c r="X5678" s="3" t="s">
        <v>47</v>
      </c>
      <c r="Y5678" s="3" t="s">
        <v>47</v>
      </c>
      <c r="Z5678" s="3" t="s">
        <v>47</v>
      </c>
      <c r="AA5678" s="3" t="s">
        <v>48</v>
      </c>
      <c r="AB5678" s="12" t="s">
        <v>47</v>
      </c>
      <c r="AC5678" s="3" t="s">
        <v>47</v>
      </c>
      <c r="AD5678" s="3" t="s">
        <v>47</v>
      </c>
      <c r="AE5678" s="3" t="s">
        <v>47</v>
      </c>
      <c r="AF5678" s="3" t="s">
        <v>47</v>
      </c>
      <c r="AG5678" s="3" t="s">
        <v>47</v>
      </c>
      <c r="AH5678" s="3" t="s">
        <v>47</v>
      </c>
      <c r="AI5678" s="3" t="s">
        <v>47</v>
      </c>
      <c r="AJ5678" s="3" t="s">
        <v>47</v>
      </c>
      <c r="AK5678" s="3" t="s">
        <v>47</v>
      </c>
      <c r="AL5678" s="3" t="s">
        <v>47</v>
      </c>
      <c r="AN5678" s="3" t="s">
        <v>47</v>
      </c>
      <c r="AU5678" s="3">
        <v>0</v>
      </c>
      <c r="AV5678" s="3">
        <v>16</v>
      </c>
      <c r="AW5678" s="3">
        <v>1</v>
      </c>
      <c r="AX5678" s="3">
        <v>16</v>
      </c>
      <c r="AY5678" s="3">
        <v>100</v>
      </c>
      <c r="AZ5678" s="6" t="str">
        <f t="shared" si="620"/>
        <v>2807.5</v>
      </c>
      <c r="BC5678" s="12" t="s">
        <v>14653</v>
      </c>
      <c r="BJ5678" s="12">
        <f t="shared" si="621"/>
        <v>0</v>
      </c>
      <c r="BK5678" s="12">
        <f t="shared" si="622"/>
        <v>0</v>
      </c>
      <c r="CQ5678" s="3" t="str">
        <f>CONCATENATE(baseURL!$A$1,baseURL!$B$1,baseURL!$C$1,".",C5678,".",L5678,".pkl&amp;seq=",BC5678)</f>
        <v>http://proteomics.broadinstitute.org/millscripts/viewfeed.pl?side=xl&amp;cycle=1&amp;fixedMods=iaaC&amp;file=msdataSM/iPRG2012_nd/cpick_in/iPRG2012_nd.2807.5.2.pkl&amp;seq=MSSGYYLGELLR</v>
      </c>
    </row>
    <row r="5679" spans="1:95" x14ac:dyDescent="0.2">
      <c r="A5679" s="3">
        <v>6560</v>
      </c>
      <c r="B5679" s="2" t="s">
        <v>14654</v>
      </c>
      <c r="C5679" s="2" t="s">
        <v>14655</v>
      </c>
      <c r="D5679" s="3">
        <v>14682</v>
      </c>
      <c r="E5679" s="3">
        <v>14666</v>
      </c>
      <c r="F5679" s="3">
        <v>58970</v>
      </c>
      <c r="G5679" s="3">
        <v>17473</v>
      </c>
      <c r="H5679" s="3">
        <v>50.598999999999997</v>
      </c>
      <c r="I5679" s="30">
        <v>568.29720999999995</v>
      </c>
      <c r="J5679" s="30">
        <v>568.29742820000001</v>
      </c>
      <c r="K5679" s="30">
        <v>-2.2000000000000001E-4</v>
      </c>
      <c r="L5679" s="3">
        <v>2</v>
      </c>
      <c r="M5679" s="3">
        <v>2</v>
      </c>
      <c r="N5679" s="10">
        <f t="shared" si="616"/>
        <v>1</v>
      </c>
      <c r="O5679" s="35">
        <v>2</v>
      </c>
      <c r="P5679" s="17"/>
      <c r="Q5679" s="40">
        <v>1135.5894699999999</v>
      </c>
      <c r="R5679" s="40">
        <v>568.29836999999998</v>
      </c>
      <c r="S5679" s="18">
        <f t="shared" si="617"/>
        <v>-2.0411812900803135</v>
      </c>
      <c r="T5679" s="18">
        <f t="shared" si="618"/>
        <v>-1.6572280507581474</v>
      </c>
      <c r="U5679" s="18">
        <f t="shared" si="619"/>
        <v>-2.0587776804672022</v>
      </c>
      <c r="V5679" s="30">
        <v>568.29719999999998</v>
      </c>
      <c r="W5679" s="3" t="s">
        <v>47</v>
      </c>
      <c r="X5679" s="3" t="s">
        <v>47</v>
      </c>
      <c r="Y5679" s="3" t="s">
        <v>47</v>
      </c>
      <c r="Z5679" s="3" t="s">
        <v>47</v>
      </c>
      <c r="AA5679" s="3" t="s">
        <v>48</v>
      </c>
      <c r="AB5679" s="12" t="s">
        <v>47</v>
      </c>
      <c r="AC5679" s="3" t="s">
        <v>47</v>
      </c>
      <c r="AD5679" s="3" t="s">
        <v>47</v>
      </c>
      <c r="AE5679" s="3" t="s">
        <v>47</v>
      </c>
      <c r="AF5679" s="3" t="s">
        <v>47</v>
      </c>
      <c r="AG5679" s="3" t="s">
        <v>47</v>
      </c>
      <c r="AH5679" s="3" t="s">
        <v>47</v>
      </c>
      <c r="AI5679" s="3" t="s">
        <v>47</v>
      </c>
      <c r="AJ5679" s="3" t="s">
        <v>47</v>
      </c>
      <c r="AK5679" s="3" t="s">
        <v>47</v>
      </c>
      <c r="AL5679" s="3" t="s">
        <v>47</v>
      </c>
      <c r="AO5679" s="3" t="s">
        <v>52</v>
      </c>
      <c r="AU5679" s="3">
        <v>0</v>
      </c>
      <c r="AV5679" s="3">
        <v>15</v>
      </c>
      <c r="AW5679" s="3">
        <v>1</v>
      </c>
      <c r="AX5679" s="3">
        <v>15</v>
      </c>
      <c r="AY5679" s="3">
        <v>100</v>
      </c>
      <c r="AZ5679" s="6" t="str">
        <f t="shared" si="620"/>
        <v>2808.1</v>
      </c>
      <c r="BC5679" s="12" t="s">
        <v>14656</v>
      </c>
      <c r="BJ5679" s="12">
        <f t="shared" si="621"/>
        <v>0</v>
      </c>
      <c r="BK5679" s="12">
        <f t="shared" si="622"/>
        <v>0</v>
      </c>
      <c r="CQ5679" s="3" t="str">
        <f>CONCATENATE(baseURL!$A$1,baseURL!$B$1,baseURL!$C$1,".",C5679,".",L5679,".pkl&amp;seq=",BC5679)</f>
        <v>http://proteomics.broadinstitute.org/millscripts/viewfeed.pl?side=xl&amp;cycle=1&amp;fixedMods=iaaC&amp;file=msdataSM/iPRG2012_nd/cpick_in/iPRG2012_nd.2808.1.2.pkl&amp;seq=NGFLLDGFPR</v>
      </c>
    </row>
    <row r="5680" spans="1:95" x14ac:dyDescent="0.2">
      <c r="A5680" s="3">
        <v>6324</v>
      </c>
      <c r="B5680" s="2" t="s">
        <v>14657</v>
      </c>
      <c r="C5680" s="2" t="s">
        <v>14658</v>
      </c>
      <c r="D5680" s="3">
        <v>14684</v>
      </c>
      <c r="E5680" s="3">
        <v>14668</v>
      </c>
      <c r="F5680" s="3">
        <v>58972</v>
      </c>
      <c r="G5680" s="3">
        <v>17475</v>
      </c>
      <c r="H5680" s="3">
        <v>50.607300000000002</v>
      </c>
      <c r="I5680" s="30">
        <v>707.89409000000001</v>
      </c>
      <c r="J5680" s="30">
        <v>707.89409450000005</v>
      </c>
      <c r="K5680" s="30">
        <v>0</v>
      </c>
      <c r="L5680" s="3">
        <v>0</v>
      </c>
      <c r="M5680" s="3">
        <v>0</v>
      </c>
      <c r="N5680" s="10">
        <f t="shared" si="616"/>
        <v>1</v>
      </c>
      <c r="O5680" s="35">
        <v>2</v>
      </c>
      <c r="P5680" s="17"/>
      <c r="Q5680" s="40">
        <v>1414.7835</v>
      </c>
      <c r="R5680" s="40">
        <v>707.89539000000002</v>
      </c>
      <c r="S5680" s="18">
        <f t="shared" si="617"/>
        <v>-1.8364295323560926</v>
      </c>
      <c r="T5680" s="18">
        <f t="shared" si="618"/>
        <v>-1.8300726608337592</v>
      </c>
      <c r="U5680" s="18">
        <f t="shared" si="619"/>
        <v>-1.6810393412296178</v>
      </c>
      <c r="V5680" s="30">
        <v>707.89419999999996</v>
      </c>
      <c r="W5680" s="3" t="s">
        <v>47</v>
      </c>
      <c r="X5680" s="3" t="s">
        <v>47</v>
      </c>
      <c r="Y5680" s="3" t="s">
        <v>47</v>
      </c>
      <c r="Z5680" s="3" t="s">
        <v>47</v>
      </c>
      <c r="AA5680" s="3" t="s">
        <v>48</v>
      </c>
      <c r="AB5680" s="12" t="s">
        <v>47</v>
      </c>
      <c r="AC5680" s="3" t="s">
        <v>47</v>
      </c>
      <c r="AD5680" s="3" t="s">
        <v>47</v>
      </c>
      <c r="AE5680" s="3" t="s">
        <v>47</v>
      </c>
      <c r="AF5680" s="3" t="s">
        <v>47</v>
      </c>
      <c r="AG5680" s="3" t="s">
        <v>47</v>
      </c>
      <c r="AH5680" s="3" t="s">
        <v>47</v>
      </c>
      <c r="AI5680" s="3" t="s">
        <v>47</v>
      </c>
      <c r="AJ5680" s="3" t="s">
        <v>47</v>
      </c>
      <c r="AL5680" s="3" t="s">
        <v>48</v>
      </c>
      <c r="AU5680" s="3">
        <v>0</v>
      </c>
      <c r="AV5680" s="3">
        <v>13</v>
      </c>
      <c r="AW5680" s="3">
        <v>1</v>
      </c>
      <c r="AX5680" s="3">
        <v>13</v>
      </c>
      <c r="AY5680" s="3">
        <v>100</v>
      </c>
      <c r="AZ5680" s="6" t="str">
        <f t="shared" si="620"/>
        <v>2808.3</v>
      </c>
      <c r="BC5680" s="12" t="s">
        <v>13366</v>
      </c>
      <c r="BJ5680" s="12">
        <f t="shared" si="621"/>
        <v>0</v>
      </c>
      <c r="BK5680" s="12">
        <f t="shared" si="622"/>
        <v>0</v>
      </c>
      <c r="CQ5680" s="3" t="str">
        <f>CONCATENATE(baseURL!$A$1,baseURL!$B$1,baseURL!$C$1,".",C5680,".",L5680,".pkl&amp;seq=",BC5680)</f>
        <v>http://proteomics.broadinstitute.org/millscripts/viewfeed.pl?side=xl&amp;cycle=1&amp;fixedMods=iaaC&amp;file=msdataSM/iPRG2012_nd/cpick_in/iPRG2012_nd.2808.3.0.pkl&amp;seq=LGANALLGVSMAAAR</v>
      </c>
    </row>
    <row r="5681" spans="1:95" x14ac:dyDescent="0.2">
      <c r="A5681" s="3">
        <v>2029</v>
      </c>
      <c r="B5681" s="2" t="s">
        <v>14659</v>
      </c>
      <c r="C5681" s="2" t="s">
        <v>14654</v>
      </c>
      <c r="D5681" s="3">
        <v>14687</v>
      </c>
      <c r="E5681" s="3">
        <v>14671</v>
      </c>
      <c r="F5681" s="3">
        <v>58992</v>
      </c>
      <c r="G5681" s="3">
        <v>17479</v>
      </c>
      <c r="H5681" s="3">
        <v>50.629199999999997</v>
      </c>
      <c r="I5681" s="30">
        <v>611.97217000000001</v>
      </c>
      <c r="J5681" s="30">
        <v>611.97343439999997</v>
      </c>
      <c r="K5681" s="30">
        <v>-1.2600000000000001E-3</v>
      </c>
      <c r="L5681" s="3">
        <v>3</v>
      </c>
      <c r="M5681" s="3">
        <v>3</v>
      </c>
      <c r="N5681" s="10">
        <f t="shared" si="616"/>
        <v>1</v>
      </c>
      <c r="O5681" s="35">
        <v>3</v>
      </c>
      <c r="P5681" s="17"/>
      <c r="Q5681" s="40">
        <v>1833.9051300000001</v>
      </c>
      <c r="R5681" s="40">
        <v>611.97322999999994</v>
      </c>
      <c r="S5681" s="18">
        <f t="shared" si="617"/>
        <v>-1.732101908997808</v>
      </c>
      <c r="T5681" s="18">
        <f t="shared" si="618"/>
        <v>0.33400153799151711</v>
      </c>
      <c r="U5681" s="18">
        <f t="shared" si="619"/>
        <v>-4.9021752020521038E-2</v>
      </c>
      <c r="V5681" s="30">
        <v>611.97320000000002</v>
      </c>
      <c r="W5681" s="3" t="s">
        <v>47</v>
      </c>
      <c r="X5681" s="3" t="s">
        <v>47</v>
      </c>
      <c r="Y5681" s="3" t="s">
        <v>47</v>
      </c>
      <c r="Z5681" s="3" t="s">
        <v>47</v>
      </c>
      <c r="AA5681" s="3" t="s">
        <v>47</v>
      </c>
      <c r="AB5681" s="12" t="s">
        <v>47</v>
      </c>
      <c r="AD5681" s="3" t="s">
        <v>47</v>
      </c>
      <c r="AE5681" s="3" t="s">
        <v>47</v>
      </c>
      <c r="AG5681" s="3" t="s">
        <v>47</v>
      </c>
      <c r="AH5681" s="3" t="s">
        <v>47</v>
      </c>
      <c r="AI5681" s="3" t="s">
        <v>47</v>
      </c>
      <c r="AJ5681" s="3" t="s">
        <v>47</v>
      </c>
      <c r="AK5681" s="3" t="s">
        <v>48</v>
      </c>
      <c r="AO5681" s="3" t="s">
        <v>47</v>
      </c>
      <c r="AP5681" s="3" t="s">
        <v>52</v>
      </c>
      <c r="AU5681" s="3">
        <v>0</v>
      </c>
      <c r="AV5681" s="3">
        <v>13</v>
      </c>
      <c r="AW5681" s="3">
        <v>4</v>
      </c>
      <c r="AX5681" s="3">
        <v>6</v>
      </c>
      <c r="AY5681" s="3">
        <v>46.15</v>
      </c>
      <c r="AZ5681" s="6" t="str">
        <f t="shared" si="620"/>
        <v>2809.2</v>
      </c>
      <c r="BB5681" s="12" t="s">
        <v>79</v>
      </c>
      <c r="BC5681" s="12" t="s">
        <v>12106</v>
      </c>
      <c r="BD5681" s="12" t="s">
        <v>79</v>
      </c>
      <c r="BJ5681" s="12">
        <f t="shared" si="621"/>
        <v>0</v>
      </c>
      <c r="BK5681" s="12">
        <f t="shared" si="622"/>
        <v>0</v>
      </c>
      <c r="BP5681" s="3" t="s">
        <v>54</v>
      </c>
      <c r="BR5681" s="3" t="s">
        <v>54</v>
      </c>
      <c r="CQ5681" s="3" t="str">
        <f>CONCATENATE(baseURL!$A$1,baseURL!$B$1,"+Acetyl",baseURL!$C$1,".",C5681,".",L5681,".pkl&amp;seq=",BC5681,"&amp;varMods=Acetyl-K+Deamidated-N")</f>
        <v>http://proteomics.broadinstitute.org/millscripts/viewfeed.pl?side=xl&amp;cycle=1&amp;fixedMods=iaaC+Acetyl&amp;file=msdataSM/iPRG2012_nd/cpick_in/iPRG2012_nd.2809.2.3.pkl&amp;seq=MEnDKGQLVELYVPR&amp;varMods=Acetyl-K+Deamidated-N</v>
      </c>
    </row>
    <row r="5682" spans="1:95" x14ac:dyDescent="0.2">
      <c r="A5682" s="3">
        <v>4228</v>
      </c>
      <c r="B5682" s="2" t="s">
        <v>14660</v>
      </c>
      <c r="C5682" s="2" t="s">
        <v>14661</v>
      </c>
      <c r="D5682" s="3">
        <v>14688</v>
      </c>
      <c r="E5682" s="3">
        <v>14672</v>
      </c>
      <c r="F5682" s="3">
        <v>58993</v>
      </c>
      <c r="G5682" s="3">
        <v>17480</v>
      </c>
      <c r="H5682" s="3">
        <v>50.635100000000001</v>
      </c>
      <c r="I5682" s="30">
        <v>868.93696999999997</v>
      </c>
      <c r="J5682" s="30">
        <v>868.93656539999995</v>
      </c>
      <c r="K5682" s="30">
        <v>4.0000000000000002E-4</v>
      </c>
      <c r="L5682" s="3">
        <v>2</v>
      </c>
      <c r="M5682" s="3">
        <v>2</v>
      </c>
      <c r="N5682" s="10">
        <f t="shared" si="616"/>
        <v>1</v>
      </c>
      <c r="O5682" s="35">
        <v>2</v>
      </c>
      <c r="P5682" s="17"/>
      <c r="Q5682" s="40">
        <v>1736.87012</v>
      </c>
      <c r="R5682" s="40">
        <v>868.93870000000004</v>
      </c>
      <c r="S5682" s="18">
        <f t="shared" si="617"/>
        <v>-1.9909344583984538</v>
      </c>
      <c r="T5682" s="18">
        <f t="shared" si="618"/>
        <v>-2.4565599392573474</v>
      </c>
      <c r="U5682" s="18">
        <f t="shared" si="619"/>
        <v>-2.4167412500344283</v>
      </c>
      <c r="V5682" s="30">
        <v>868.9366</v>
      </c>
      <c r="W5682" s="3" t="s">
        <v>47</v>
      </c>
      <c r="X5682" s="3" t="s">
        <v>47</v>
      </c>
      <c r="Y5682" s="3" t="s">
        <v>47</v>
      </c>
      <c r="Z5682" s="3" t="s">
        <v>47</v>
      </c>
      <c r="AA5682" s="3" t="s">
        <v>65</v>
      </c>
      <c r="AB5682" s="12" t="s">
        <v>47</v>
      </c>
      <c r="AC5682" s="3" t="s">
        <v>47</v>
      </c>
      <c r="AD5682" s="3" t="s">
        <v>47</v>
      </c>
      <c r="AE5682" s="3" t="s">
        <v>47</v>
      </c>
      <c r="AF5682" s="3" t="s">
        <v>47</v>
      </c>
      <c r="AG5682" s="3" t="s">
        <v>47</v>
      </c>
      <c r="AH5682" s="3" t="s">
        <v>47</v>
      </c>
      <c r="AI5682" s="3" t="s">
        <v>47</v>
      </c>
      <c r="AJ5682" s="3" t="s">
        <v>47</v>
      </c>
      <c r="AK5682" s="3" t="s">
        <v>47</v>
      </c>
      <c r="AL5682" s="3" t="s">
        <v>47</v>
      </c>
      <c r="AM5682" s="3" t="s">
        <v>47</v>
      </c>
      <c r="AU5682" s="3">
        <v>1</v>
      </c>
      <c r="AV5682" s="3">
        <v>16</v>
      </c>
      <c r="AW5682" s="3">
        <v>1</v>
      </c>
      <c r="AX5682" s="3">
        <v>16</v>
      </c>
      <c r="AY5682" s="3">
        <v>100</v>
      </c>
      <c r="AZ5682" s="6" t="str">
        <f t="shared" si="620"/>
        <v>2809.3</v>
      </c>
      <c r="BC5682" s="12" t="s">
        <v>14595</v>
      </c>
      <c r="BJ5682" s="12">
        <f t="shared" si="621"/>
        <v>0</v>
      </c>
      <c r="BK5682" s="12">
        <f t="shared" si="622"/>
        <v>0</v>
      </c>
      <c r="BW5682" s="3" t="s">
        <v>14662</v>
      </c>
      <c r="CQ5682" s="3" t="str">
        <f>CONCATENATE(baseURL!$A$1,baseURL!$B$1,baseURL!$C$1,".",C5682,".",L5682,".pkl&amp;seq=",BC5682)</f>
        <v>http://proteomics.broadinstitute.org/millscripts/viewfeed.pl?side=xl&amp;cycle=1&amp;fixedMods=iaaC&amp;file=msdataSM/iPRG2012_nd/cpick_in/iPRG2012_nd.2809.3.2.pkl&amp;seq=SGVAVADESLTAFNDLK</v>
      </c>
    </row>
    <row r="5683" spans="1:95" x14ac:dyDescent="0.2">
      <c r="A5683" s="3">
        <v>4060</v>
      </c>
      <c r="B5683" s="2" t="s">
        <v>14663</v>
      </c>
      <c r="C5683" s="2" t="s">
        <v>14664</v>
      </c>
      <c r="D5683" s="3">
        <v>14693</v>
      </c>
      <c r="E5683" s="3">
        <v>14677</v>
      </c>
      <c r="F5683" s="3">
        <v>59016</v>
      </c>
      <c r="G5683" s="3">
        <v>17486</v>
      </c>
      <c r="H5683" s="3">
        <v>50.658799999999999</v>
      </c>
      <c r="I5683" s="30">
        <v>768.72364000000005</v>
      </c>
      <c r="J5683" s="30">
        <v>768.72208999999998</v>
      </c>
      <c r="K5683" s="30">
        <v>1.5499999999999999E-3</v>
      </c>
      <c r="L5683" s="3">
        <v>3</v>
      </c>
      <c r="M5683" s="3">
        <v>3</v>
      </c>
      <c r="N5683" s="10">
        <f t="shared" si="616"/>
        <v>1</v>
      </c>
      <c r="O5683" s="35">
        <v>3</v>
      </c>
      <c r="P5683" s="17"/>
      <c r="Q5683" s="40">
        <v>2304.1553600000002</v>
      </c>
      <c r="R5683" s="40">
        <v>768.72329999999999</v>
      </c>
      <c r="S5683" s="18">
        <f t="shared" si="617"/>
        <v>0.44229178437947336</v>
      </c>
      <c r="T5683" s="18">
        <f t="shared" si="618"/>
        <v>-1.5740384088976986</v>
      </c>
      <c r="U5683" s="18">
        <f t="shared" si="619"/>
        <v>-1.4309440080081495</v>
      </c>
      <c r="V5683" s="30">
        <v>768.72220000000004</v>
      </c>
      <c r="W5683" s="3" t="s">
        <v>47</v>
      </c>
      <c r="X5683" s="3" t="s">
        <v>48</v>
      </c>
      <c r="Y5683" s="3" t="s">
        <v>47</v>
      </c>
      <c r="Z5683" s="3" t="s">
        <v>52</v>
      </c>
      <c r="AA5683" s="3" t="s">
        <v>47</v>
      </c>
      <c r="AB5683" s="12" t="s">
        <v>47</v>
      </c>
      <c r="AC5683" s="3" t="s">
        <v>47</v>
      </c>
      <c r="AE5683" s="3" t="s">
        <v>47</v>
      </c>
      <c r="AF5683" s="3" t="s">
        <v>52</v>
      </c>
      <c r="AG5683" s="3" t="s">
        <v>47</v>
      </c>
      <c r="AJ5683" s="3" t="s">
        <v>47</v>
      </c>
      <c r="AL5683" s="3" t="s">
        <v>52</v>
      </c>
      <c r="AU5683" s="3">
        <v>0</v>
      </c>
      <c r="AV5683" s="3">
        <v>8</v>
      </c>
      <c r="AW5683" s="3">
        <v>1</v>
      </c>
      <c r="AX5683" s="3">
        <v>8</v>
      </c>
      <c r="AY5683" s="3">
        <v>100</v>
      </c>
      <c r="AZ5683" s="6" t="str">
        <f t="shared" si="620"/>
        <v>2810.5</v>
      </c>
      <c r="BC5683" s="12" t="s">
        <v>14665</v>
      </c>
      <c r="BJ5683" s="12">
        <f t="shared" si="621"/>
        <v>0</v>
      </c>
      <c r="BK5683" s="12">
        <f t="shared" si="622"/>
        <v>0</v>
      </c>
      <c r="CQ5683" s="3" t="str">
        <f>CONCATENATE(baseURL!$A$1,baseURL!$B$1,baseURL!$C$1,".",C5683,".",L5683,".pkl&amp;seq=",BC5683)</f>
        <v>http://proteomics.broadinstitute.org/millscripts/viewfeed.pl?side=xl&amp;cycle=1&amp;fixedMods=iaaC&amp;file=msdataSM/iPRG2012_nd/cpick_in/iPRG2012_nd.2810.5.3.pkl&amp;seq=LLDAPAALRTGQFGWSANMER</v>
      </c>
    </row>
    <row r="5684" spans="1:95" x14ac:dyDescent="0.2">
      <c r="A5684" s="3">
        <v>6085</v>
      </c>
      <c r="B5684" s="2" t="s">
        <v>14666</v>
      </c>
      <c r="C5684" s="2" t="s">
        <v>14667</v>
      </c>
      <c r="D5684" s="3">
        <v>14695</v>
      </c>
      <c r="E5684" s="3">
        <v>14679</v>
      </c>
      <c r="F5684" s="3">
        <v>59034</v>
      </c>
      <c r="G5684" s="3">
        <v>17489</v>
      </c>
      <c r="H5684" s="3">
        <v>50.676499999999997</v>
      </c>
      <c r="I5684" s="30">
        <v>621.66498999999999</v>
      </c>
      <c r="J5684" s="30">
        <v>621.65961670000002</v>
      </c>
      <c r="K5684" s="30">
        <v>5.3699999999999998E-3</v>
      </c>
      <c r="L5684" s="3">
        <v>0</v>
      </c>
      <c r="M5684" s="3">
        <v>3</v>
      </c>
      <c r="N5684" s="10">
        <f t="shared" si="616"/>
        <v>1</v>
      </c>
      <c r="O5684" s="35">
        <v>3</v>
      </c>
      <c r="P5684" s="17"/>
      <c r="Q5684" s="40">
        <v>1862.96469</v>
      </c>
      <c r="R5684" s="40">
        <v>621.65975000000003</v>
      </c>
      <c r="S5684" s="18">
        <f t="shared" si="617"/>
        <v>8.4290482051603703</v>
      </c>
      <c r="T5684" s="18">
        <f t="shared" si="618"/>
        <v>-0.21442597822342374</v>
      </c>
      <c r="U5684" s="18">
        <f t="shared" si="619"/>
        <v>-0.40214924651456313</v>
      </c>
      <c r="V5684" s="30">
        <v>621.65949999999998</v>
      </c>
      <c r="W5684" s="3" t="s">
        <v>47</v>
      </c>
      <c r="X5684" s="3" t="s">
        <v>47</v>
      </c>
      <c r="Y5684" s="3" t="s">
        <v>47</v>
      </c>
      <c r="Z5684" s="3" t="s">
        <v>47</v>
      </c>
      <c r="AA5684" s="3" t="s">
        <v>47</v>
      </c>
      <c r="AB5684" s="12" t="s">
        <v>47</v>
      </c>
      <c r="AC5684" s="3" t="s">
        <v>47</v>
      </c>
      <c r="AD5684" s="3" t="s">
        <v>47</v>
      </c>
      <c r="AE5684" s="3" t="s">
        <v>47</v>
      </c>
      <c r="AF5684" s="3" t="s">
        <v>47</v>
      </c>
      <c r="AG5684" s="3" t="s">
        <v>47</v>
      </c>
      <c r="AH5684" s="3" t="s">
        <v>47</v>
      </c>
      <c r="AI5684" s="3" t="s">
        <v>47</v>
      </c>
      <c r="AK5684" s="3" t="s">
        <v>47</v>
      </c>
      <c r="AL5684" s="3" t="s">
        <v>48</v>
      </c>
      <c r="AU5684" s="3">
        <v>0</v>
      </c>
      <c r="AV5684" s="3">
        <v>14</v>
      </c>
      <c r="AW5684" s="3">
        <v>1</v>
      </c>
      <c r="AX5684" s="3">
        <v>14</v>
      </c>
      <c r="AY5684" s="3">
        <v>100</v>
      </c>
      <c r="AZ5684" s="6" t="str">
        <f t="shared" si="620"/>
        <v>2811.2</v>
      </c>
      <c r="BC5684" s="12" t="s">
        <v>14548</v>
      </c>
      <c r="BJ5684" s="12">
        <f t="shared" si="621"/>
        <v>0</v>
      </c>
      <c r="BK5684" s="12">
        <f t="shared" si="622"/>
        <v>0</v>
      </c>
      <c r="CQ5684" s="3" t="str">
        <f>CONCATENATE(baseURL!$A$1,baseURL!$B$1,baseURL!$C$1,".",C5684,".",L5684,".pkl&amp;seq=",BC5684)</f>
        <v>http://proteomics.broadinstitute.org/millscripts/viewfeed.pl?side=xl&amp;cycle=1&amp;fixedMods=iaaC&amp;file=msdataSM/iPRG2012_nd/cpick_in/iPRG2012_nd.2811.2.0.pkl&amp;seq=TGVLVGEDVHNLFTYAK</v>
      </c>
    </row>
    <row r="5685" spans="1:95" x14ac:dyDescent="0.2">
      <c r="A5685" s="3">
        <v>2776</v>
      </c>
      <c r="B5685" s="2" t="s">
        <v>14668</v>
      </c>
      <c r="C5685" s="2" t="s">
        <v>14669</v>
      </c>
      <c r="D5685" s="3">
        <v>14696</v>
      </c>
      <c r="E5685" s="3">
        <v>14680</v>
      </c>
      <c r="F5685" s="3">
        <v>59035</v>
      </c>
      <c r="G5685" s="3">
        <v>17490</v>
      </c>
      <c r="H5685" s="3">
        <v>50.682400000000001</v>
      </c>
      <c r="I5685" s="30">
        <v>671.32946000000004</v>
      </c>
      <c r="J5685" s="30">
        <v>671.3302463</v>
      </c>
      <c r="K5685" s="30">
        <v>-7.9000000000000001E-4</v>
      </c>
      <c r="L5685" s="3">
        <v>3</v>
      </c>
      <c r="M5685" s="3">
        <v>3</v>
      </c>
      <c r="N5685" s="10">
        <f t="shared" si="616"/>
        <v>1</v>
      </c>
      <c r="O5685" s="35">
        <v>3</v>
      </c>
      <c r="P5685" s="17"/>
      <c r="Q5685" s="40">
        <v>2011.9620600000001</v>
      </c>
      <c r="R5685" s="40">
        <v>671.32554000000005</v>
      </c>
      <c r="S5685" s="18">
        <f t="shared" si="617"/>
        <v>5.8391939028473523</v>
      </c>
      <c r="T5685" s="18">
        <f t="shared" si="618"/>
        <v>7.0104587410044523</v>
      </c>
      <c r="U5685" s="18">
        <f t="shared" si="619"/>
        <v>7.0904497390629189</v>
      </c>
      <c r="V5685" s="30">
        <v>671.33029999999997</v>
      </c>
      <c r="Z5685" s="3" t="s">
        <v>47</v>
      </c>
      <c r="AA5685" s="3" t="s">
        <v>47</v>
      </c>
      <c r="AB5685" s="12" t="s">
        <v>47</v>
      </c>
      <c r="AC5685" s="3" t="s">
        <v>47</v>
      </c>
      <c r="AD5685" s="3" t="s">
        <v>47</v>
      </c>
      <c r="AF5685" s="3" t="s">
        <v>48</v>
      </c>
      <c r="AG5685" s="3" t="s">
        <v>47</v>
      </c>
      <c r="AH5685" s="3" t="s">
        <v>47</v>
      </c>
      <c r="AL5685" s="3" t="s">
        <v>48</v>
      </c>
      <c r="AU5685" s="3">
        <v>0</v>
      </c>
      <c r="AV5685" s="3">
        <v>7</v>
      </c>
      <c r="AW5685" s="3">
        <v>1</v>
      </c>
      <c r="AX5685" s="3">
        <v>7</v>
      </c>
      <c r="AY5685" s="3">
        <v>100</v>
      </c>
      <c r="AZ5685" s="6" t="str">
        <f t="shared" si="620"/>
        <v>2811.3</v>
      </c>
      <c r="BC5685" s="12" t="s">
        <v>14670</v>
      </c>
      <c r="BJ5685" s="12">
        <f t="shared" si="621"/>
        <v>0</v>
      </c>
      <c r="BK5685" s="12">
        <f t="shared" si="622"/>
        <v>0</v>
      </c>
      <c r="CQ5685" s="3" t="str">
        <f>CONCATENATE(baseURL!$A$1,baseURL!$B$1,baseURL!$C$1,".",C5685,".",L5685,".pkl&amp;seq=",BC5685)</f>
        <v>http://proteomics.broadinstitute.org/millscripts/viewfeed.pl?side=xl&amp;cycle=1&amp;fixedMods=iaaC&amp;file=msdataSM/iPRG2012_nd/cpick_in/iPRG2012_nd.2811.3.3.pkl&amp;seq=QGNSLVDWHVNDVFPER</v>
      </c>
    </row>
    <row r="5686" spans="1:95" x14ac:dyDescent="0.2">
      <c r="A5686" s="3">
        <v>1159</v>
      </c>
      <c r="B5686" s="2" t="s">
        <v>14671</v>
      </c>
      <c r="C5686" s="2" t="s">
        <v>14672</v>
      </c>
      <c r="D5686" s="3">
        <v>14697</v>
      </c>
      <c r="E5686" s="3">
        <v>14681</v>
      </c>
      <c r="F5686" s="3">
        <v>59054</v>
      </c>
      <c r="G5686" s="3">
        <v>17492</v>
      </c>
      <c r="H5686" s="3">
        <v>50.692799999999998</v>
      </c>
      <c r="I5686" s="30">
        <v>604.69361000000004</v>
      </c>
      <c r="J5686" s="30">
        <v>604.69260099999997</v>
      </c>
      <c r="K5686" s="30">
        <v>1.01E-3</v>
      </c>
      <c r="L5686" s="3">
        <v>3</v>
      </c>
      <c r="M5686" s="3">
        <v>3</v>
      </c>
      <c r="N5686" s="10">
        <f t="shared" si="616"/>
        <v>1</v>
      </c>
      <c r="O5686" s="35">
        <v>3</v>
      </c>
      <c r="P5686" s="17"/>
      <c r="Q5686" s="40">
        <v>1812.06295</v>
      </c>
      <c r="R5686" s="40">
        <v>604.6925</v>
      </c>
      <c r="S5686" s="18">
        <f t="shared" si="617"/>
        <v>1.8356437363448206</v>
      </c>
      <c r="T5686" s="18">
        <f t="shared" si="618"/>
        <v>0.16702704262476084</v>
      </c>
      <c r="U5686" s="18">
        <f t="shared" si="619"/>
        <v>0</v>
      </c>
      <c r="V5686" s="30">
        <v>604.6925</v>
      </c>
      <c r="W5686" s="3" t="s">
        <v>47</v>
      </c>
      <c r="AB5686" s="12" t="s">
        <v>48</v>
      </c>
      <c r="AC5686" s="3" t="s">
        <v>47</v>
      </c>
      <c r="AE5686" s="3" t="s">
        <v>47</v>
      </c>
      <c r="AF5686" s="3" t="s">
        <v>48</v>
      </c>
      <c r="AH5686" s="3" t="s">
        <v>47</v>
      </c>
      <c r="AI5686" s="3" t="s">
        <v>48</v>
      </c>
      <c r="AJ5686" s="3" t="s">
        <v>47</v>
      </c>
      <c r="AK5686" s="3" t="s">
        <v>52</v>
      </c>
      <c r="AU5686" s="3">
        <v>0</v>
      </c>
      <c r="AV5686" s="3">
        <v>5</v>
      </c>
      <c r="AW5686" s="3">
        <v>1</v>
      </c>
      <c r="AX5686" s="3">
        <v>5</v>
      </c>
      <c r="AY5686" s="3">
        <v>100</v>
      </c>
      <c r="AZ5686" s="6" t="str">
        <f t="shared" si="620"/>
        <v>2812.1</v>
      </c>
      <c r="BC5686" s="12" t="s">
        <v>14673</v>
      </c>
      <c r="BJ5686" s="12">
        <f t="shared" si="621"/>
        <v>0</v>
      </c>
      <c r="BK5686" s="12">
        <f t="shared" si="622"/>
        <v>0</v>
      </c>
      <c r="CQ5686" s="3" t="str">
        <f>CONCATENATE(baseURL!$A$1,baseURL!$B$1,baseURL!$C$1,".",C5686,".",L5686,".pkl&amp;seq=",BC5686)</f>
        <v>http://proteomics.broadinstitute.org/millscripts/viewfeed.pl?side=xl&amp;cycle=1&amp;fixedMods=iaaC&amp;file=msdataSM/iPRG2012_nd/cpick_in/iPRG2012_nd.2812.1.3.pkl&amp;seq=LLGWATLKKGTTLEPLA</v>
      </c>
    </row>
    <row r="5687" spans="1:95" x14ac:dyDescent="0.2">
      <c r="A5687" s="3">
        <v>5905</v>
      </c>
      <c r="B5687" s="2" t="s">
        <v>14674</v>
      </c>
      <c r="C5687" s="2" t="s">
        <v>14666</v>
      </c>
      <c r="D5687" s="3">
        <v>14699</v>
      </c>
      <c r="E5687" s="3">
        <v>14683</v>
      </c>
      <c r="F5687" s="3">
        <v>59056</v>
      </c>
      <c r="G5687" s="3">
        <v>17494</v>
      </c>
      <c r="H5687" s="3">
        <v>50.699399999999997</v>
      </c>
      <c r="I5687" s="30">
        <v>781.33586000000003</v>
      </c>
      <c r="J5687" s="30">
        <v>781.32936059999997</v>
      </c>
      <c r="K5687" s="30">
        <v>6.4999999999999997E-3</v>
      </c>
      <c r="L5687" s="3">
        <v>3</v>
      </c>
      <c r="M5687" s="3">
        <v>3</v>
      </c>
      <c r="N5687" s="10">
        <f t="shared" si="616"/>
        <v>1</v>
      </c>
      <c r="O5687" s="35">
        <v>3</v>
      </c>
      <c r="P5687" s="17"/>
      <c r="Q5687" s="40">
        <v>2341.9790200000002</v>
      </c>
      <c r="R5687" s="40">
        <v>781.33118999999999</v>
      </c>
      <c r="S5687" s="18">
        <f t="shared" si="617"/>
        <v>5.9769788532732386</v>
      </c>
      <c r="T5687" s="18">
        <f t="shared" si="618"/>
        <v>-2.3413886754215354</v>
      </c>
      <c r="U5687" s="18">
        <f t="shared" si="619"/>
        <v>-2.5469353143037257</v>
      </c>
      <c r="V5687" s="30">
        <v>781.32920000000001</v>
      </c>
      <c r="W5687" s="3" t="s">
        <v>47</v>
      </c>
      <c r="X5687" s="3" t="s">
        <v>47</v>
      </c>
      <c r="Y5687" s="3" t="s">
        <v>47</v>
      </c>
      <c r="Z5687" s="3" t="s">
        <v>47</v>
      </c>
      <c r="AA5687" s="3" t="s">
        <v>48</v>
      </c>
      <c r="AB5687" s="12" t="s">
        <v>47</v>
      </c>
      <c r="AC5687" s="3" t="s">
        <v>47</v>
      </c>
      <c r="AD5687" s="3" t="s">
        <v>47</v>
      </c>
      <c r="AE5687" s="3" t="s">
        <v>47</v>
      </c>
      <c r="AF5687" s="3" t="s">
        <v>47</v>
      </c>
      <c r="AG5687" s="3" t="s">
        <v>48</v>
      </c>
      <c r="AI5687" s="3" t="s">
        <v>47</v>
      </c>
      <c r="AJ5687" s="3" t="s">
        <v>47</v>
      </c>
      <c r="AK5687" s="3" t="s">
        <v>47</v>
      </c>
      <c r="AL5687" s="3" t="s">
        <v>48</v>
      </c>
      <c r="AM5687" s="3" t="s">
        <v>47</v>
      </c>
      <c r="AU5687" s="3">
        <v>0</v>
      </c>
      <c r="AV5687" s="3">
        <v>13</v>
      </c>
      <c r="AW5687" s="3">
        <v>1</v>
      </c>
      <c r="AX5687" s="3">
        <v>13</v>
      </c>
      <c r="AY5687" s="3">
        <v>100</v>
      </c>
      <c r="AZ5687" s="6" t="str">
        <f t="shared" si="620"/>
        <v>2812.3</v>
      </c>
      <c r="BC5687" s="12" t="s">
        <v>14675</v>
      </c>
      <c r="BJ5687" s="12">
        <f t="shared" si="621"/>
        <v>0</v>
      </c>
      <c r="BK5687" s="12">
        <f t="shared" si="622"/>
        <v>0</v>
      </c>
      <c r="CQ5687" s="3" t="str">
        <f>CONCATENATE(baseURL!$A$1,baseURL!$B$1,baseURL!$C$1,".",C5687,".",L5687,".pkl&amp;seq=",BC5687)</f>
        <v>http://proteomics.broadinstitute.org/millscripts/viewfeed.pl?side=xl&amp;cycle=1&amp;fixedMods=iaaC&amp;file=msdataSM/iPRG2012_nd/cpick_in/iPRG2012_nd.2812.3.3.pkl&amp;seq=AAEEADADAELADEEDALHDEL</v>
      </c>
    </row>
    <row r="5688" spans="1:95" x14ac:dyDescent="0.2">
      <c r="A5688" s="3">
        <v>6786</v>
      </c>
      <c r="B5688" s="2" t="s">
        <v>14676</v>
      </c>
      <c r="C5688" s="2" t="s">
        <v>14668</v>
      </c>
      <c r="D5688" s="3">
        <v>14700</v>
      </c>
      <c r="E5688" s="3">
        <v>14684</v>
      </c>
      <c r="F5688" s="3">
        <v>59057</v>
      </c>
      <c r="G5688" s="3">
        <v>17495</v>
      </c>
      <c r="H5688" s="3">
        <v>50.702800000000003</v>
      </c>
      <c r="I5688" s="30">
        <v>826.42476999999997</v>
      </c>
      <c r="J5688" s="30">
        <v>826.42525469999998</v>
      </c>
      <c r="K5688" s="30">
        <v>-4.8000000000000001E-4</v>
      </c>
      <c r="L5688" s="3">
        <v>2</v>
      </c>
      <c r="M5688" s="3">
        <v>2</v>
      </c>
      <c r="N5688" s="10">
        <f t="shared" si="616"/>
        <v>1</v>
      </c>
      <c r="O5688" s="35">
        <v>2</v>
      </c>
      <c r="P5688" s="17"/>
      <c r="Q5688" s="40">
        <v>1651.85124</v>
      </c>
      <c r="R5688" s="40">
        <v>826.42926</v>
      </c>
      <c r="S5688" s="18">
        <f t="shared" si="617"/>
        <v>-5.4330118950925375</v>
      </c>
      <c r="T5688" s="18">
        <f t="shared" si="618"/>
        <v>-4.8465128158907236</v>
      </c>
      <c r="U5688" s="18">
        <f t="shared" si="619"/>
        <v>-5.0337036710875882</v>
      </c>
      <c r="V5688" s="30">
        <v>826.42510000000004</v>
      </c>
      <c r="X5688" s="3" t="s">
        <v>47</v>
      </c>
      <c r="Y5688" s="3" t="s">
        <v>47</v>
      </c>
      <c r="Z5688" s="3" t="s">
        <v>47</v>
      </c>
      <c r="AA5688" s="3" t="s">
        <v>47</v>
      </c>
      <c r="AB5688" s="12" t="s">
        <v>47</v>
      </c>
      <c r="AC5688" s="3" t="s">
        <v>47</v>
      </c>
      <c r="AD5688" s="3" t="s">
        <v>47</v>
      </c>
      <c r="AF5688" s="3" t="s">
        <v>47</v>
      </c>
      <c r="AG5688" s="3" t="s">
        <v>47</v>
      </c>
      <c r="AH5688" s="3" t="s">
        <v>47</v>
      </c>
      <c r="AI5688" s="3" t="s">
        <v>47</v>
      </c>
      <c r="AJ5688" s="3" t="s">
        <v>47</v>
      </c>
      <c r="AK5688" s="3" t="s">
        <v>52</v>
      </c>
      <c r="AL5688" s="3" t="s">
        <v>48</v>
      </c>
      <c r="AU5688" s="3">
        <v>0</v>
      </c>
      <c r="AV5688" s="3">
        <v>12</v>
      </c>
      <c r="AW5688" s="3">
        <v>1</v>
      </c>
      <c r="AX5688" s="3">
        <v>12</v>
      </c>
      <c r="AY5688" s="3">
        <v>100</v>
      </c>
      <c r="AZ5688" s="6" t="str">
        <f t="shared" si="620"/>
        <v>2812.4</v>
      </c>
      <c r="BC5688" s="12" t="s">
        <v>14445</v>
      </c>
      <c r="BJ5688" s="12">
        <f t="shared" si="621"/>
        <v>0</v>
      </c>
      <c r="BK5688" s="12">
        <f t="shared" si="622"/>
        <v>0</v>
      </c>
      <c r="CQ5688" s="3" t="str">
        <f>CONCATENATE(baseURL!$A$1,baseURL!$B$1,baseURL!$C$1,".",C5688,".",L5688,".pkl&amp;seq=",BC5688)</f>
        <v>http://proteomics.broadinstitute.org/millscripts/viewfeed.pl?side=xl&amp;cycle=1&amp;fixedMods=iaaC&amp;file=msdataSM/iPRG2012_nd/cpick_in/iPRG2012_nd.2812.4.2.pkl&amp;seq=WAMVVENGLVTYAAK</v>
      </c>
    </row>
    <row r="5689" spans="1:95" x14ac:dyDescent="0.2">
      <c r="A5689" s="3">
        <v>2111</v>
      </c>
      <c r="B5689" s="2" t="s">
        <v>14677</v>
      </c>
      <c r="C5689" s="2" t="s">
        <v>14678</v>
      </c>
      <c r="D5689" s="3">
        <v>14701</v>
      </c>
      <c r="E5689" s="3">
        <v>14685</v>
      </c>
      <c r="F5689" s="3">
        <v>59058</v>
      </c>
      <c r="G5689" s="3">
        <v>17496</v>
      </c>
      <c r="H5689" s="3">
        <v>50.706099999999999</v>
      </c>
      <c r="I5689" s="30">
        <v>928.48680000000002</v>
      </c>
      <c r="J5689" s="30">
        <v>928.49094920000005</v>
      </c>
      <c r="K5689" s="30">
        <v>-4.15E-3</v>
      </c>
      <c r="L5689" s="3">
        <v>2</v>
      </c>
      <c r="M5689" s="3">
        <v>2</v>
      </c>
      <c r="N5689" s="10">
        <f t="shared" si="616"/>
        <v>1</v>
      </c>
      <c r="O5689" s="35">
        <v>2</v>
      </c>
      <c r="P5689" s="17"/>
      <c r="Q5689" s="40">
        <v>1855.9759799999999</v>
      </c>
      <c r="R5689" s="40">
        <v>928.49162999999999</v>
      </c>
      <c r="S5689" s="18">
        <f t="shared" si="617"/>
        <v>-5.2019855041341776</v>
      </c>
      <c r="T5689" s="18">
        <f t="shared" si="618"/>
        <v>-0.7332322424284784</v>
      </c>
      <c r="U5689" s="18">
        <f t="shared" si="619"/>
        <v>-1.0016245381117752</v>
      </c>
      <c r="V5689" s="30">
        <v>928.49069999999995</v>
      </c>
      <c r="W5689" s="3" t="s">
        <v>47</v>
      </c>
      <c r="X5689" s="3" t="s">
        <v>47</v>
      </c>
      <c r="Y5689" s="3" t="s">
        <v>47</v>
      </c>
      <c r="Z5689" s="3" t="s">
        <v>47</v>
      </c>
      <c r="AA5689" s="3" t="s">
        <v>48</v>
      </c>
      <c r="AB5689" s="12" t="s">
        <v>47</v>
      </c>
      <c r="AC5689" s="3" t="s">
        <v>47</v>
      </c>
      <c r="AD5689" s="3" t="s">
        <v>47</v>
      </c>
      <c r="AE5689" s="3" t="s">
        <v>47</v>
      </c>
      <c r="AG5689" s="3" t="s">
        <v>47</v>
      </c>
      <c r="AH5689" s="3" t="s">
        <v>47</v>
      </c>
      <c r="AI5689" s="3" t="s">
        <v>47</v>
      </c>
      <c r="AK5689" s="3" t="s">
        <v>48</v>
      </c>
      <c r="AO5689" s="3" t="s">
        <v>47</v>
      </c>
      <c r="AQ5689" s="3" t="s">
        <v>47</v>
      </c>
      <c r="AU5689" s="3">
        <v>0</v>
      </c>
      <c r="AV5689" s="3">
        <v>13</v>
      </c>
      <c r="AW5689" s="3">
        <v>3</v>
      </c>
      <c r="AX5689" s="3">
        <v>11</v>
      </c>
      <c r="AY5689" s="3">
        <v>84.62</v>
      </c>
      <c r="AZ5689" s="6" t="str">
        <f t="shared" si="620"/>
        <v>2812.5</v>
      </c>
      <c r="BC5689" s="12" t="s">
        <v>14679</v>
      </c>
      <c r="BJ5689" s="12">
        <f t="shared" si="621"/>
        <v>0</v>
      </c>
      <c r="BK5689" s="12">
        <f t="shared" si="622"/>
        <v>0</v>
      </c>
      <c r="BO5689" s="3" t="s">
        <v>54</v>
      </c>
      <c r="BP5689" s="3" t="s">
        <v>54</v>
      </c>
      <c r="BR5689" s="3" t="s">
        <v>54</v>
      </c>
      <c r="BX5689" s="3" t="s">
        <v>14374</v>
      </c>
      <c r="CE5689" s="3" t="s">
        <v>14680</v>
      </c>
      <c r="CQ5689" s="3" t="str">
        <f>CONCATENATE(baseURL!$A$1,baseURL!$B$1,baseURL!$C$1,".",C5689,".",L5689,".pkl&amp;seq=",BC5689,"&amp;varMods=Deamidated-Q+Deamidated-N")</f>
        <v>http://proteomics.broadinstitute.org/millscripts/viewfeed.pl?side=xl&amp;cycle=1&amp;fixedMods=iaaC&amp;file=msdataSM/iPRG2012_nd/cpick_in/iPRG2012_nd.2812.5.2.pkl&amp;seq=TAGLqLVADDLTVTNPAR&amp;varMods=Deamidated-Q+Deamidated-N</v>
      </c>
    </row>
    <row r="5690" spans="1:95" x14ac:dyDescent="0.2">
      <c r="A5690" s="3">
        <v>4679</v>
      </c>
      <c r="B5690" s="2" t="s">
        <v>14681</v>
      </c>
      <c r="C5690" s="2" t="s">
        <v>14671</v>
      </c>
      <c r="D5690" s="3">
        <v>14703</v>
      </c>
      <c r="E5690" s="3">
        <v>14687</v>
      </c>
      <c r="F5690" s="3">
        <v>59076</v>
      </c>
      <c r="G5690" s="3">
        <v>17499</v>
      </c>
      <c r="H5690" s="3">
        <v>50.7181</v>
      </c>
      <c r="I5690" s="30">
        <v>633.33531000000005</v>
      </c>
      <c r="J5690" s="30">
        <v>633.67171259999998</v>
      </c>
      <c r="K5690" s="30">
        <v>-0.33639999999999998</v>
      </c>
      <c r="L5690" s="3">
        <v>0</v>
      </c>
      <c r="M5690" s="3">
        <v>3</v>
      </c>
      <c r="N5690" s="10">
        <f t="shared" si="616"/>
        <v>1</v>
      </c>
      <c r="O5690" s="35">
        <v>3</v>
      </c>
      <c r="P5690" s="17"/>
      <c r="Q5690" s="40">
        <v>1899.00108</v>
      </c>
      <c r="R5690" s="40">
        <v>633.67187999999999</v>
      </c>
      <c r="S5690" s="18">
        <f t="shared" si="617"/>
        <v>-531.14239501986083</v>
      </c>
      <c r="T5690" s="18">
        <f t="shared" si="618"/>
        <v>-0.26417457566424696</v>
      </c>
      <c r="U5690" s="18">
        <f t="shared" si="619"/>
        <v>-0.59967944285311658</v>
      </c>
      <c r="V5690" s="30">
        <v>633.67150000000004</v>
      </c>
      <c r="W5690" s="3" t="s">
        <v>47</v>
      </c>
      <c r="X5690" s="3" t="s">
        <v>47</v>
      </c>
      <c r="Y5690" s="3" t="s">
        <v>47</v>
      </c>
      <c r="Z5690" s="3" t="s">
        <v>47</v>
      </c>
      <c r="AA5690" s="3" t="s">
        <v>48</v>
      </c>
      <c r="AB5690" s="12" t="s">
        <v>47</v>
      </c>
      <c r="AC5690" s="3" t="s">
        <v>47</v>
      </c>
      <c r="AD5690" s="3" t="s">
        <v>47</v>
      </c>
      <c r="AE5690" s="3" t="s">
        <v>47</v>
      </c>
      <c r="AG5690" s="3" t="s">
        <v>52</v>
      </c>
      <c r="AH5690" s="3" t="s">
        <v>47</v>
      </c>
      <c r="AI5690" s="3" t="s">
        <v>47</v>
      </c>
      <c r="AK5690" s="3" t="s">
        <v>47</v>
      </c>
      <c r="AL5690" s="3" t="s">
        <v>48</v>
      </c>
      <c r="AM5690" s="3" t="s">
        <v>47</v>
      </c>
      <c r="AN5690" s="3" t="s">
        <v>48</v>
      </c>
      <c r="AU5690" s="3">
        <v>0</v>
      </c>
      <c r="AV5690" s="3">
        <v>12</v>
      </c>
      <c r="AW5690" s="3">
        <v>1</v>
      </c>
      <c r="AX5690" s="3">
        <v>12</v>
      </c>
      <c r="AY5690" s="3">
        <v>100</v>
      </c>
      <c r="AZ5690" s="6" t="str">
        <f t="shared" si="620"/>
        <v>2813.2</v>
      </c>
      <c r="BC5690" s="12" t="s">
        <v>14682</v>
      </c>
      <c r="BJ5690" s="12">
        <f t="shared" si="621"/>
        <v>0</v>
      </c>
      <c r="BK5690" s="12">
        <f t="shared" si="622"/>
        <v>0</v>
      </c>
      <c r="CQ5690" s="3" t="str">
        <f>CONCATENATE(baseURL!$A$1,baseURL!$B$1,baseURL!$C$1,".",C5690,".",L5690,".pkl&amp;seq=",BC5690)</f>
        <v>http://proteomics.broadinstitute.org/millscripts/viewfeed.pl?side=xl&amp;cycle=1&amp;fixedMods=iaaC&amp;file=msdataSM/iPRG2012_nd/cpick_in/iPRG2012_nd.2813.2.0.pkl&amp;seq=GEFHPVLLAETSFPVQK</v>
      </c>
    </row>
    <row r="5691" spans="1:95" x14ac:dyDescent="0.2">
      <c r="A5691" s="3">
        <v>6552</v>
      </c>
      <c r="B5691" s="2" t="s">
        <v>14683</v>
      </c>
      <c r="C5691" s="2" t="s">
        <v>14684</v>
      </c>
      <c r="D5691" s="3">
        <v>14704</v>
      </c>
      <c r="E5691" s="3">
        <v>14688</v>
      </c>
      <c r="F5691" s="3">
        <v>59077</v>
      </c>
      <c r="G5691" s="3">
        <v>17500</v>
      </c>
      <c r="H5691" s="3">
        <v>50.720599999999997</v>
      </c>
      <c r="I5691" s="30">
        <v>670.40626999999995</v>
      </c>
      <c r="J5691" s="30">
        <v>670.40562069999999</v>
      </c>
      <c r="K5691" s="30">
        <v>6.4999999999999997E-4</v>
      </c>
      <c r="L5691" s="3">
        <v>2</v>
      </c>
      <c r="M5691" s="3">
        <v>2</v>
      </c>
      <c r="N5691" s="10">
        <f t="shared" si="616"/>
        <v>1</v>
      </c>
      <c r="O5691" s="35">
        <v>2</v>
      </c>
      <c r="P5691" s="17"/>
      <c r="Q5691" s="40">
        <v>1339.8056099999999</v>
      </c>
      <c r="R5691" s="40">
        <v>670.40643999999998</v>
      </c>
      <c r="S5691" s="18">
        <f t="shared" si="617"/>
        <v>-0.25357751638772835</v>
      </c>
      <c r="T5691" s="18">
        <f t="shared" si="618"/>
        <v>-1.2220944655442125</v>
      </c>
      <c r="U5691" s="18">
        <f t="shared" si="619"/>
        <v>-1.252971257145989</v>
      </c>
      <c r="V5691" s="30">
        <v>670.40560000000005</v>
      </c>
      <c r="W5691" s="3" t="s">
        <v>47</v>
      </c>
      <c r="X5691" s="3" t="s">
        <v>47</v>
      </c>
      <c r="Y5691" s="3" t="s">
        <v>47</v>
      </c>
      <c r="Z5691" s="3" t="s">
        <v>47</v>
      </c>
      <c r="AA5691" s="3" t="s">
        <v>48</v>
      </c>
      <c r="AB5691" s="12" t="s">
        <v>47</v>
      </c>
      <c r="AC5691" s="3" t="s">
        <v>47</v>
      </c>
      <c r="AD5691" s="3" t="s">
        <v>47</v>
      </c>
      <c r="AE5691" s="3" t="s">
        <v>47</v>
      </c>
      <c r="AF5691" s="3" t="s">
        <v>47</v>
      </c>
      <c r="AG5691" s="3" t="s">
        <v>47</v>
      </c>
      <c r="AH5691" s="3" t="s">
        <v>47</v>
      </c>
      <c r="AI5691" s="3" t="s">
        <v>47</v>
      </c>
      <c r="AJ5691" s="3" t="s">
        <v>47</v>
      </c>
      <c r="AK5691" s="3" t="s">
        <v>47</v>
      </c>
      <c r="AL5691" s="3" t="s">
        <v>47</v>
      </c>
      <c r="AU5691" s="3">
        <v>0</v>
      </c>
      <c r="AV5691" s="3">
        <v>15</v>
      </c>
      <c r="AW5691" s="3">
        <v>1</v>
      </c>
      <c r="AX5691" s="3">
        <v>15</v>
      </c>
      <c r="AY5691" s="3">
        <v>100</v>
      </c>
      <c r="AZ5691" s="6" t="str">
        <f t="shared" si="620"/>
        <v>2813.3</v>
      </c>
      <c r="BC5691" s="12" t="s">
        <v>14685</v>
      </c>
      <c r="BJ5691" s="12">
        <f t="shared" si="621"/>
        <v>0</v>
      </c>
      <c r="BK5691" s="12">
        <f t="shared" si="622"/>
        <v>0</v>
      </c>
      <c r="CQ5691" s="3" t="str">
        <f>CONCATENATE(baseURL!$A$1,baseURL!$B$1,baseURL!$C$1,".",C5691,".",L5691,".pkl&amp;seq=",BC5691)</f>
        <v>http://proteomics.broadinstitute.org/millscripts/viewfeed.pl?side=xl&amp;cycle=1&amp;fixedMods=iaaC&amp;file=msdataSM/iPRG2012_nd/cpick_in/iPRG2012_nd.2813.3.2.pkl&amp;seq=VNQALALLTLGAR</v>
      </c>
    </row>
    <row r="5692" spans="1:95" x14ac:dyDescent="0.2">
      <c r="A5692" s="3">
        <v>6950</v>
      </c>
      <c r="B5692" s="2" t="s">
        <v>14686</v>
      </c>
      <c r="C5692" s="2" t="s">
        <v>14677</v>
      </c>
      <c r="D5692" s="3">
        <v>14707</v>
      </c>
      <c r="E5692" s="3">
        <v>14691</v>
      </c>
      <c r="F5692" s="3">
        <v>59080</v>
      </c>
      <c r="G5692" s="3">
        <v>17503</v>
      </c>
      <c r="H5692" s="3">
        <v>50.729700000000001</v>
      </c>
      <c r="I5692" s="30">
        <v>911.93673000000001</v>
      </c>
      <c r="J5692" s="30">
        <v>911.93189380000001</v>
      </c>
      <c r="K5692" s="30">
        <v>4.8399999999999997E-3</v>
      </c>
      <c r="L5692" s="3">
        <v>2</v>
      </c>
      <c r="M5692" s="3">
        <v>2</v>
      </c>
      <c r="N5692" s="10">
        <f t="shared" si="616"/>
        <v>1</v>
      </c>
      <c r="O5692" s="35">
        <v>2</v>
      </c>
      <c r="P5692" s="17"/>
      <c r="Q5692" s="40">
        <v>1822.8606199999999</v>
      </c>
      <c r="R5692" s="40">
        <v>911.93394999999998</v>
      </c>
      <c r="S5692" s="18">
        <f t="shared" si="617"/>
        <v>3.0484663938981091</v>
      </c>
      <c r="T5692" s="18">
        <f t="shared" si="618"/>
        <v>-2.2547685607822547</v>
      </c>
      <c r="U5692" s="18">
        <f t="shared" si="619"/>
        <v>-2.5769410163735387</v>
      </c>
      <c r="V5692" s="30">
        <v>911.9316</v>
      </c>
      <c r="W5692" s="3" t="s">
        <v>47</v>
      </c>
      <c r="X5692" s="3" t="s">
        <v>47</v>
      </c>
      <c r="Y5692" s="3" t="s">
        <v>47</v>
      </c>
      <c r="Z5692" s="3" t="s">
        <v>47</v>
      </c>
      <c r="AA5692" s="3" t="s">
        <v>48</v>
      </c>
      <c r="AB5692" s="12" t="s">
        <v>47</v>
      </c>
      <c r="AC5692" s="3" t="s">
        <v>47</v>
      </c>
      <c r="AD5692" s="3" t="s">
        <v>47</v>
      </c>
      <c r="AE5692" s="3" t="s">
        <v>47</v>
      </c>
      <c r="AF5692" s="3" t="s">
        <v>47</v>
      </c>
      <c r="AG5692" s="3" t="s">
        <v>47</v>
      </c>
      <c r="AH5692" s="3" t="s">
        <v>47</v>
      </c>
      <c r="AI5692" s="3" t="s">
        <v>47</v>
      </c>
      <c r="AJ5692" s="3" t="s">
        <v>47</v>
      </c>
      <c r="AK5692" s="3" t="s">
        <v>47</v>
      </c>
      <c r="AL5692" s="3" t="s">
        <v>47</v>
      </c>
      <c r="AM5692" s="3" t="s">
        <v>47</v>
      </c>
      <c r="AO5692" s="3" t="s">
        <v>47</v>
      </c>
      <c r="AP5692" s="3" t="s">
        <v>47</v>
      </c>
      <c r="AQ5692" s="3" t="s">
        <v>47</v>
      </c>
      <c r="AU5692" s="3">
        <v>0</v>
      </c>
      <c r="AV5692" s="3">
        <v>19</v>
      </c>
      <c r="AW5692" s="3">
        <v>2</v>
      </c>
      <c r="AX5692" s="3">
        <v>18</v>
      </c>
      <c r="AY5692" s="3">
        <v>94.74</v>
      </c>
      <c r="AZ5692" s="6" t="str">
        <f t="shared" si="620"/>
        <v>2813.6</v>
      </c>
      <c r="BB5692" s="12" t="s">
        <v>79</v>
      </c>
      <c r="BC5692" s="12" t="s">
        <v>14420</v>
      </c>
      <c r="BJ5692" s="12">
        <f t="shared" si="621"/>
        <v>0</v>
      </c>
      <c r="BK5692" s="12">
        <f t="shared" si="622"/>
        <v>0</v>
      </c>
      <c r="BU5692" s="3" t="s">
        <v>14687</v>
      </c>
      <c r="CQ5692" s="3" t="str">
        <f>CONCATENATE(baseURL!$A$1,baseURL!$B$1,"+Acetyl",baseURL!$C$1,".",C5692,".",L5692,".pkl&amp;seq=",BC5692)</f>
        <v>http://proteomics.broadinstitute.org/millscripts/viewfeed.pl?side=xl&amp;cycle=1&amp;fixedMods=iaaC+Acetyl&amp;file=msdataSM/iPRG2012_nd/cpick_in/iPRG2012_nd.2813.6.2.pkl&amp;seq=SQVYFDVEADGQPLGR</v>
      </c>
    </row>
    <row r="5693" spans="1:95" x14ac:dyDescent="0.2">
      <c r="A5693" s="3">
        <v>6280</v>
      </c>
      <c r="B5693" s="2" t="s">
        <v>14691</v>
      </c>
      <c r="C5693" s="2" t="s">
        <v>14692</v>
      </c>
      <c r="D5693" s="3">
        <v>14709</v>
      </c>
      <c r="E5693" s="3">
        <v>14693</v>
      </c>
      <c r="F5693" s="3">
        <v>59097</v>
      </c>
      <c r="G5693" s="3">
        <v>17506</v>
      </c>
      <c r="H5693" s="3">
        <v>50.740099999999998</v>
      </c>
      <c r="I5693" s="30">
        <v>459.90789999999998</v>
      </c>
      <c r="J5693" s="30">
        <v>459.9078222</v>
      </c>
      <c r="K5693" s="30">
        <v>8.0000000000000007E-5</v>
      </c>
      <c r="L5693" s="3">
        <v>3</v>
      </c>
      <c r="M5693" s="3">
        <v>3</v>
      </c>
      <c r="N5693" s="10">
        <f t="shared" si="616"/>
        <v>1</v>
      </c>
      <c r="O5693" s="35">
        <v>3</v>
      </c>
      <c r="P5693" s="17"/>
      <c r="Q5693" s="40">
        <v>1377.7095999999999</v>
      </c>
      <c r="R5693" s="40">
        <v>459.90805</v>
      </c>
      <c r="S5693" s="18">
        <f t="shared" si="617"/>
        <v>-0.32615215154244492</v>
      </c>
      <c r="T5693" s="18">
        <f t="shared" si="618"/>
        <v>-0.49531640075589711</v>
      </c>
      <c r="U5693" s="18">
        <f t="shared" si="619"/>
        <v>-1.1958912221163025</v>
      </c>
      <c r="V5693" s="30">
        <v>459.90750000000003</v>
      </c>
      <c r="W5693" s="3" t="s">
        <v>47</v>
      </c>
      <c r="X5693" s="3" t="s">
        <v>47</v>
      </c>
      <c r="Y5693" s="3" t="s">
        <v>47</v>
      </c>
      <c r="Z5693" s="3" t="s">
        <v>47</v>
      </c>
      <c r="AA5693" s="3" t="s">
        <v>48</v>
      </c>
      <c r="AB5693" s="12" t="s">
        <v>47</v>
      </c>
      <c r="AC5693" s="3" t="s">
        <v>47</v>
      </c>
      <c r="AD5693" s="3" t="s">
        <v>47</v>
      </c>
      <c r="AE5693" s="3" t="s">
        <v>47</v>
      </c>
      <c r="AF5693" s="3" t="s">
        <v>47</v>
      </c>
      <c r="AG5693" s="3" t="s">
        <v>47</v>
      </c>
      <c r="AH5693" s="3" t="s">
        <v>47</v>
      </c>
      <c r="AI5693" s="3" t="s">
        <v>47</v>
      </c>
      <c r="AJ5693" s="3" t="s">
        <v>47</v>
      </c>
      <c r="AK5693" s="3" t="s">
        <v>47</v>
      </c>
      <c r="AL5693" s="3" t="s">
        <v>47</v>
      </c>
      <c r="AN5693" s="3" t="s">
        <v>47</v>
      </c>
      <c r="AU5693" s="3">
        <v>0</v>
      </c>
      <c r="AV5693" s="3">
        <v>16</v>
      </c>
      <c r="AW5693" s="3">
        <v>1</v>
      </c>
      <c r="AX5693" s="3">
        <v>16</v>
      </c>
      <c r="AY5693" s="3">
        <v>100</v>
      </c>
      <c r="AZ5693" s="6" t="str">
        <f t="shared" si="620"/>
        <v>2814.2</v>
      </c>
      <c r="BC5693" s="12" t="s">
        <v>14632</v>
      </c>
      <c r="BJ5693" s="12">
        <f t="shared" si="621"/>
        <v>0</v>
      </c>
      <c r="BK5693" s="12">
        <f t="shared" si="622"/>
        <v>0</v>
      </c>
      <c r="CQ5693" s="3" t="str">
        <f>CONCATENATE(baseURL!$A$1,baseURL!$B$1,baseURL!$C$1,".",C5693,".",L5693,".pkl&amp;seq=",BC5693)</f>
        <v>http://proteomics.broadinstitute.org/millscripts/viewfeed.pl?side=xl&amp;cycle=1&amp;fixedMods=iaaC&amp;file=msdataSM/iPRG2012_nd/cpick_in/iPRG2012_nd.2814.2.3.pkl&amp;seq=NGVHMVFASFLR</v>
      </c>
    </row>
    <row r="5694" spans="1:95" x14ac:dyDescent="0.2">
      <c r="A5694" s="3">
        <v>3930</v>
      </c>
      <c r="B5694" s="2" t="s">
        <v>14693</v>
      </c>
      <c r="C5694" s="2" t="s">
        <v>14681</v>
      </c>
      <c r="D5694" s="3">
        <v>14710</v>
      </c>
      <c r="E5694" s="3">
        <v>14694</v>
      </c>
      <c r="F5694" s="3">
        <v>59098</v>
      </c>
      <c r="G5694" s="3">
        <v>17507</v>
      </c>
      <c r="H5694" s="3">
        <v>50.741799999999998</v>
      </c>
      <c r="I5694" s="30">
        <v>542.55496000000005</v>
      </c>
      <c r="J5694" s="30">
        <v>542.55320119999999</v>
      </c>
      <c r="K5694" s="30">
        <v>1.7600000000000001E-3</v>
      </c>
      <c r="L5694" s="3">
        <v>4</v>
      </c>
      <c r="M5694" s="3">
        <v>4</v>
      </c>
      <c r="N5694" s="10">
        <f t="shared" si="616"/>
        <v>1</v>
      </c>
      <c r="O5694" s="35">
        <v>4</v>
      </c>
      <c r="P5694" s="17"/>
      <c r="Q5694" s="40">
        <v>2167.1869799999999</v>
      </c>
      <c r="R5694" s="40">
        <v>542.55219999999997</v>
      </c>
      <c r="S5694" s="18">
        <f t="shared" si="617"/>
        <v>5.0870681200449539</v>
      </c>
      <c r="T5694" s="18">
        <f t="shared" si="618"/>
        <v>1.8453523919335286</v>
      </c>
      <c r="U5694" s="18">
        <f t="shared" si="619"/>
        <v>1.2901984363009851</v>
      </c>
      <c r="V5694" s="30">
        <v>542.55290000000002</v>
      </c>
      <c r="W5694" s="3" t="s">
        <v>47</v>
      </c>
      <c r="X5694" s="3" t="s">
        <v>47</v>
      </c>
      <c r="Y5694" s="3" t="s">
        <v>47</v>
      </c>
      <c r="Z5694" s="3" t="s">
        <v>47</v>
      </c>
      <c r="AA5694" s="3" t="s">
        <v>47</v>
      </c>
      <c r="AB5694" s="12" t="s">
        <v>47</v>
      </c>
      <c r="AC5694" s="3" t="s">
        <v>47</v>
      </c>
      <c r="AD5694" s="3" t="s">
        <v>48</v>
      </c>
      <c r="AE5694" s="3" t="s">
        <v>47</v>
      </c>
      <c r="AF5694" s="3" t="s">
        <v>48</v>
      </c>
      <c r="AH5694" s="3" t="s">
        <v>47</v>
      </c>
      <c r="AL5694" s="3" t="s">
        <v>48</v>
      </c>
      <c r="AN5694" s="3" t="s">
        <v>48</v>
      </c>
      <c r="AU5694" s="3">
        <v>0</v>
      </c>
      <c r="AV5694" s="3">
        <v>9</v>
      </c>
      <c r="AW5694" s="3">
        <v>1</v>
      </c>
      <c r="AX5694" s="3">
        <v>9</v>
      </c>
      <c r="AY5694" s="3">
        <v>100</v>
      </c>
      <c r="AZ5694" s="6" t="str">
        <f t="shared" si="620"/>
        <v>2814.3</v>
      </c>
      <c r="BC5694" s="12" t="s">
        <v>14694</v>
      </c>
      <c r="BJ5694" s="12">
        <f t="shared" si="621"/>
        <v>0</v>
      </c>
      <c r="BK5694" s="12">
        <f t="shared" si="622"/>
        <v>0</v>
      </c>
      <c r="CQ5694" s="3" t="str">
        <f>CONCATENATE(baseURL!$A$1,baseURL!$B$1,baseURL!$C$1,".",C5694,".",L5694,".pkl&amp;seq=",BC5694)</f>
        <v>http://proteomics.broadinstitute.org/millscripts/viewfeed.pl?side=xl&amp;cycle=1&amp;fixedMods=iaaC&amp;file=msdataSM/iPRG2012_nd/cpick_in/iPRG2012_nd.2814.3.4.pkl&amp;seq=TKDNNLLGKFELSGLPPAPR</v>
      </c>
    </row>
    <row r="5695" spans="1:95" x14ac:dyDescent="0.2">
      <c r="A5695" s="3">
        <v>7682</v>
      </c>
      <c r="B5695" s="2" t="s">
        <v>14695</v>
      </c>
      <c r="C5695" s="2" t="s">
        <v>14686</v>
      </c>
      <c r="D5695" s="3">
        <v>14714</v>
      </c>
      <c r="E5695" s="3">
        <v>14698</v>
      </c>
      <c r="F5695" s="3">
        <v>59102</v>
      </c>
      <c r="G5695" s="3">
        <v>17511</v>
      </c>
      <c r="H5695" s="3">
        <v>50.7485</v>
      </c>
      <c r="I5695" s="30">
        <v>792.37112000000002</v>
      </c>
      <c r="J5695" s="30">
        <v>792.37265709999997</v>
      </c>
      <c r="K5695" s="30">
        <v>-1.5399999999999999E-3</v>
      </c>
      <c r="L5695" s="3">
        <v>2</v>
      </c>
      <c r="M5695" s="3">
        <v>2</v>
      </c>
      <c r="N5695" s="10">
        <f t="shared" si="616"/>
        <v>1</v>
      </c>
      <c r="O5695" s="35">
        <v>2</v>
      </c>
      <c r="Q5695" s="40">
        <v>1583.7410199999999</v>
      </c>
      <c r="R5695" s="42">
        <v>792.37414999999999</v>
      </c>
      <c r="S5695" s="18">
        <f t="shared" si="617"/>
        <v>-3.8239510967981523</v>
      </c>
      <c r="T5695" s="18">
        <f t="shared" si="618"/>
        <v>-1.8840846840051024</v>
      </c>
      <c r="U5695" s="18">
        <f t="shared" si="619"/>
        <v>-1.8299435941683366</v>
      </c>
      <c r="V5695" s="30">
        <v>792.37270000000001</v>
      </c>
      <c r="W5695" s="3" t="s">
        <v>47</v>
      </c>
      <c r="X5695" s="3" t="s">
        <v>47</v>
      </c>
      <c r="Y5695" s="3" t="s">
        <v>47</v>
      </c>
      <c r="AA5695" s="3" t="s">
        <v>47</v>
      </c>
      <c r="AB5695" s="12" t="s">
        <v>52</v>
      </c>
      <c r="AH5695" s="3" t="s">
        <v>47</v>
      </c>
      <c r="AI5695" s="3" t="s">
        <v>52</v>
      </c>
      <c r="AK5695" s="3" t="s">
        <v>48</v>
      </c>
      <c r="AL5695" s="3" t="s">
        <v>52</v>
      </c>
      <c r="AO5695" s="3" t="s">
        <v>47</v>
      </c>
      <c r="AU5695" s="3">
        <v>0</v>
      </c>
      <c r="AV5695" s="3">
        <v>6</v>
      </c>
      <c r="AW5695" s="3">
        <v>1</v>
      </c>
      <c r="AX5695" s="3">
        <v>6</v>
      </c>
      <c r="AY5695" s="3">
        <v>100</v>
      </c>
      <c r="AZ5695" s="6" t="str">
        <f t="shared" si="620"/>
        <v>2814.7</v>
      </c>
      <c r="BC5695" s="12" t="s">
        <v>14696</v>
      </c>
      <c r="BI5695" s="12" t="s">
        <v>594</v>
      </c>
      <c r="BJ5695" s="12">
        <f t="shared" si="621"/>
        <v>0</v>
      </c>
      <c r="BK5695" s="12">
        <f t="shared" si="622"/>
        <v>1</v>
      </c>
      <c r="BR5695" s="3" t="s">
        <v>594</v>
      </c>
      <c r="CQ5695" s="3" t="str">
        <f>CONCATENATE(baseURL!$A$1,baseURL!$B$1,baseURL!$C$1,".",C5695,".",L5695,".pkl&amp;seq=",BC5695,"&amp;varMods=ReducedCys-C")</f>
        <v>http://proteomics.broadinstitute.org/millscripts/viewfeed.pl?side=xl&amp;cycle=1&amp;fixedMods=iaaC&amp;file=msdataSM/iPRG2012_nd/cpick_in/iPRG2012_nd.2814.7.2.pkl&amp;seq=LLcDEYEADPFLR&amp;varMods=ReducedCys-C</v>
      </c>
    </row>
    <row r="5696" spans="1:95" x14ac:dyDescent="0.2">
      <c r="A5696" s="3">
        <v>6753</v>
      </c>
      <c r="B5696" s="2" t="s">
        <v>14697</v>
      </c>
      <c r="C5696" s="2" t="s">
        <v>14698</v>
      </c>
      <c r="D5696" s="3">
        <v>14715</v>
      </c>
      <c r="E5696" s="3">
        <v>14699</v>
      </c>
      <c r="F5696" s="3">
        <v>59103</v>
      </c>
      <c r="G5696" s="3">
        <v>17512</v>
      </c>
      <c r="H5696" s="3">
        <v>50.750900000000001</v>
      </c>
      <c r="I5696" s="30">
        <v>795.40845000000002</v>
      </c>
      <c r="J5696" s="30">
        <v>795.40800960000001</v>
      </c>
      <c r="K5696" s="30">
        <v>4.4000000000000002E-4</v>
      </c>
      <c r="L5696" s="3">
        <v>3</v>
      </c>
      <c r="M5696" s="3">
        <v>3</v>
      </c>
      <c r="N5696" s="10">
        <f t="shared" si="616"/>
        <v>1</v>
      </c>
      <c r="O5696" s="35">
        <v>3</v>
      </c>
      <c r="P5696" s="17"/>
      <c r="Q5696" s="40">
        <v>2384.2092299999999</v>
      </c>
      <c r="R5696" s="40">
        <v>795.40792999999996</v>
      </c>
      <c r="S5696" s="18">
        <f t="shared" si="617"/>
        <v>0.65375259717534906</v>
      </c>
      <c r="T5696" s="18">
        <f t="shared" si="618"/>
        <v>0.1000744360810438</v>
      </c>
      <c r="U5696" s="18">
        <f t="shared" si="619"/>
        <v>-0.16343814929383726</v>
      </c>
      <c r="V5696" s="30">
        <v>795.40779999999995</v>
      </c>
      <c r="W5696" s="3" t="s">
        <v>47</v>
      </c>
      <c r="X5696" s="3" t="s">
        <v>47</v>
      </c>
      <c r="Y5696" s="3" t="s">
        <v>47</v>
      </c>
      <c r="Z5696" s="3" t="s">
        <v>47</v>
      </c>
      <c r="AA5696" s="3" t="s">
        <v>47</v>
      </c>
      <c r="AB5696" s="12" t="s">
        <v>47</v>
      </c>
      <c r="AC5696" s="3" t="s">
        <v>47</v>
      </c>
      <c r="AD5696" s="3" t="s">
        <v>47</v>
      </c>
      <c r="AE5696" s="3" t="s">
        <v>47</v>
      </c>
      <c r="AF5696" s="3" t="s">
        <v>47</v>
      </c>
      <c r="AG5696" s="3" t="s">
        <v>47</v>
      </c>
      <c r="AI5696" s="3" t="s">
        <v>47</v>
      </c>
      <c r="AJ5696" s="3" t="s">
        <v>47</v>
      </c>
      <c r="AK5696" s="3" t="s">
        <v>47</v>
      </c>
      <c r="AL5696" s="3" t="s">
        <v>47</v>
      </c>
      <c r="AN5696" s="3" t="s">
        <v>47</v>
      </c>
      <c r="AU5696" s="3">
        <v>0</v>
      </c>
      <c r="AV5696" s="3">
        <v>16</v>
      </c>
      <c r="AW5696" s="3">
        <v>1</v>
      </c>
      <c r="AX5696" s="3">
        <v>16</v>
      </c>
      <c r="AY5696" s="3">
        <v>100</v>
      </c>
      <c r="AZ5696" s="6" t="str">
        <f t="shared" si="620"/>
        <v>2814.8</v>
      </c>
      <c r="BC5696" s="12" t="s">
        <v>14699</v>
      </c>
      <c r="BJ5696" s="12">
        <f t="shared" si="621"/>
        <v>0</v>
      </c>
      <c r="BK5696" s="12">
        <f t="shared" si="622"/>
        <v>0</v>
      </c>
      <c r="CQ5696" s="3" t="str">
        <f>CONCATENATE(baseURL!$A$1,baseURL!$B$1,baseURL!$C$1,".",C5696,".",L5696,".pkl&amp;seq=",BC5696)</f>
        <v>http://proteomics.broadinstitute.org/millscripts/viewfeed.pl?side=xl&amp;cycle=1&amp;fixedMods=iaaC&amp;file=msdataSM/iPRG2012_nd/cpick_in/iPRG2012_nd.2814.8.3.pkl&amp;seq=SQFSNLKVVTTTADDAFPSSLR</v>
      </c>
    </row>
    <row r="5697" spans="1:95" x14ac:dyDescent="0.2">
      <c r="A5697" s="3">
        <v>283</v>
      </c>
      <c r="B5697" s="2" t="s">
        <v>14688</v>
      </c>
      <c r="C5697" s="2" t="s">
        <v>14689</v>
      </c>
      <c r="D5697" s="3">
        <v>14716</v>
      </c>
      <c r="E5697" s="3">
        <v>14700</v>
      </c>
      <c r="F5697" s="3">
        <v>59104</v>
      </c>
      <c r="G5697" s="3">
        <v>17513</v>
      </c>
      <c r="H5697" s="3">
        <v>50.753500000000003</v>
      </c>
      <c r="I5697" s="30">
        <v>932.96887000000004</v>
      </c>
      <c r="J5697" s="30">
        <v>932.46697540000002</v>
      </c>
      <c r="K5697" s="30">
        <v>0.50188999999999995</v>
      </c>
      <c r="L5697" s="3">
        <v>2</v>
      </c>
      <c r="M5697" s="3">
        <v>2</v>
      </c>
      <c r="N5697" s="10">
        <f t="shared" si="616"/>
        <v>1</v>
      </c>
      <c r="O5697" s="35">
        <v>2</v>
      </c>
      <c r="P5697" s="17"/>
      <c r="Q5697" s="40">
        <v>1864.93272</v>
      </c>
      <c r="R5697" s="40">
        <v>932.97</v>
      </c>
      <c r="S5697" s="18">
        <f t="shared" si="617"/>
        <v>-1.2111857830253869</v>
      </c>
      <c r="T5697" s="18">
        <f t="shared" si="618"/>
        <v>-539.16481773262092</v>
      </c>
      <c r="U5697" s="18">
        <f t="shared" si="619"/>
        <v>-539.13845032535096</v>
      </c>
      <c r="V5697" s="30">
        <v>932.46699999999998</v>
      </c>
      <c r="Z5697" s="3" t="s">
        <v>52</v>
      </c>
      <c r="AB5697" s="12" t="s">
        <v>47</v>
      </c>
      <c r="AD5697" s="3" t="s">
        <v>47</v>
      </c>
      <c r="AF5697" s="3" t="s">
        <v>47</v>
      </c>
      <c r="AG5697" s="3" t="s">
        <v>48</v>
      </c>
      <c r="AJ5697" s="3" t="s">
        <v>47</v>
      </c>
      <c r="AU5697" s="3">
        <v>0</v>
      </c>
      <c r="AV5697" s="3">
        <v>4</v>
      </c>
      <c r="AW5697" s="3">
        <v>1</v>
      </c>
      <c r="AX5697" s="3">
        <v>4</v>
      </c>
      <c r="AY5697" s="3">
        <v>100</v>
      </c>
      <c r="AZ5697" s="6" t="str">
        <f t="shared" si="620"/>
        <v>2814.9</v>
      </c>
      <c r="BC5697" s="12" t="s">
        <v>14690</v>
      </c>
      <c r="BJ5697" s="12">
        <f t="shared" si="621"/>
        <v>0</v>
      </c>
      <c r="BK5697" s="12">
        <f t="shared" si="622"/>
        <v>0</v>
      </c>
      <c r="CQ5697" s="3" t="str">
        <f>CONCATENATE(baseURL!$A$1,baseURL!$B$1,baseURL!$C$1,".",C5697,".",L5697,".pkl&amp;seq=",BC5697)</f>
        <v>http://proteomics.broadinstitute.org/millscripts/viewfeed.pl?side=xl&amp;cycle=1&amp;fixedMods=iaaC&amp;file=msdataSM/iPRG2012_nd/cpick_in/iPRG2012_nd.2814.9.2.pkl&amp;seq=GTLTWLAPAGEYTLDEK</v>
      </c>
    </row>
    <row r="5698" spans="1:95" x14ac:dyDescent="0.2">
      <c r="A5698" s="3">
        <v>5346</v>
      </c>
      <c r="B5698" s="2" t="s">
        <v>14700</v>
      </c>
      <c r="C5698" s="2" t="s">
        <v>14691</v>
      </c>
      <c r="D5698" s="3">
        <v>14719</v>
      </c>
      <c r="E5698" s="3">
        <v>14703</v>
      </c>
      <c r="F5698" s="3">
        <v>59119</v>
      </c>
      <c r="G5698" s="3">
        <v>17517</v>
      </c>
      <c r="H5698" s="3">
        <v>50.765500000000003</v>
      </c>
      <c r="I5698" s="30">
        <v>597.99230999999997</v>
      </c>
      <c r="J5698" s="30">
        <v>597.99263110000004</v>
      </c>
      <c r="K5698" s="30">
        <v>-3.2000000000000003E-4</v>
      </c>
      <c r="L5698" s="3">
        <v>3</v>
      </c>
      <c r="M5698" s="3">
        <v>3</v>
      </c>
      <c r="N5698" s="10">
        <f t="shared" ref="N5698:N5761" si="623">IF(AND(M5698&gt;0,L5698&gt;0), IF(M5698=L5698,1,-1), 1)</f>
        <v>1</v>
      </c>
      <c r="O5698" s="35">
        <v>3</v>
      </c>
      <c r="P5698" s="17"/>
      <c r="Q5698" s="40">
        <v>1791.96396</v>
      </c>
      <c r="R5698" s="40">
        <v>597.99284</v>
      </c>
      <c r="S5698" s="18">
        <f t="shared" ref="S5698:S5761" si="624">1000000*(I5698-R5698)/R5698</f>
        <v>-0.88629823732692303</v>
      </c>
      <c r="T5698" s="18">
        <f t="shared" ref="T5698:T5761" si="625">1000000*(J5698-R5698)/R5698</f>
        <v>-0.34933528629110611</v>
      </c>
      <c r="U5698" s="18">
        <f t="shared" ref="U5698:U5761" si="626">1000000*(V5698-R5698)/R5698</f>
        <v>-0.56856868060673971</v>
      </c>
      <c r="V5698" s="30">
        <v>597.99249999999995</v>
      </c>
      <c r="W5698" s="3" t="s">
        <v>47</v>
      </c>
      <c r="X5698" s="3" t="s">
        <v>47</v>
      </c>
      <c r="Y5698" s="3" t="s">
        <v>47</v>
      </c>
      <c r="Z5698" s="3" t="s">
        <v>47</v>
      </c>
      <c r="AA5698" s="3" t="s">
        <v>47</v>
      </c>
      <c r="AB5698" s="12" t="s">
        <v>47</v>
      </c>
      <c r="AC5698" s="3" t="s">
        <v>47</v>
      </c>
      <c r="AD5698" s="3" t="s">
        <v>47</v>
      </c>
      <c r="AE5698" s="3" t="s">
        <v>47</v>
      </c>
      <c r="AF5698" s="3" t="s">
        <v>47</v>
      </c>
      <c r="AG5698" s="3" t="s">
        <v>48</v>
      </c>
      <c r="AH5698" s="3" t="s">
        <v>47</v>
      </c>
      <c r="AI5698" s="3" t="s">
        <v>47</v>
      </c>
      <c r="AJ5698" s="3" t="s">
        <v>47</v>
      </c>
      <c r="AK5698" s="3" t="s">
        <v>47</v>
      </c>
      <c r="AL5698" s="3" t="s">
        <v>48</v>
      </c>
      <c r="AM5698" s="3" t="s">
        <v>47</v>
      </c>
      <c r="AN5698" s="3" t="s">
        <v>48</v>
      </c>
      <c r="AU5698" s="3">
        <v>0</v>
      </c>
      <c r="AV5698" s="3">
        <v>15</v>
      </c>
      <c r="AW5698" s="3">
        <v>1</v>
      </c>
      <c r="AX5698" s="3">
        <v>15</v>
      </c>
      <c r="AY5698" s="3">
        <v>100</v>
      </c>
      <c r="AZ5698" s="6" t="str">
        <f t="shared" ref="AZ5698:AZ5761" si="627">HYPERLINK(CQ5698,C5698)</f>
        <v>2815.3</v>
      </c>
      <c r="BC5698" s="12" t="s">
        <v>14701</v>
      </c>
      <c r="BJ5698" s="12">
        <f t="shared" ref="BJ5698:BJ5761" si="628">LEN(BC5698)-LEN(SUBSTITUTE(BC5698,"C",""))</f>
        <v>0</v>
      </c>
      <c r="BK5698" s="12">
        <f t="shared" ref="BK5698:BK5761" si="629">LEN(BC5698)-LEN(SUBSTITUTE(BC5698,"c",""))</f>
        <v>0</v>
      </c>
      <c r="CQ5698" s="3" t="str">
        <f>CONCATENATE(baseURL!$A$1,baseURL!$B$1,baseURL!$C$1,".",C5698,".",L5698,".pkl&amp;seq=",BC5698)</f>
        <v>http://proteomics.broadinstitute.org/millscripts/viewfeed.pl?side=xl&amp;cycle=1&amp;fixedMods=iaaC&amp;file=msdataSM/iPRG2012_nd/cpick_in/iPRG2012_nd.2815.3.3.pkl&amp;seq=LGRLEFELYDNVVPK</v>
      </c>
    </row>
    <row r="5699" spans="1:95" x14ac:dyDescent="0.2">
      <c r="A5699" s="3">
        <v>1789</v>
      </c>
      <c r="B5699" s="2" t="s">
        <v>14702</v>
      </c>
      <c r="C5699" s="2" t="s">
        <v>14693</v>
      </c>
      <c r="D5699" s="3">
        <v>14720</v>
      </c>
      <c r="E5699" s="3">
        <v>14704</v>
      </c>
      <c r="F5699" s="3">
        <v>59120</v>
      </c>
      <c r="G5699" s="3">
        <v>17518</v>
      </c>
      <c r="H5699" s="3">
        <v>50.767200000000003</v>
      </c>
      <c r="I5699" s="30">
        <v>611.35202000000004</v>
      </c>
      <c r="J5699" s="30">
        <v>611.97329430000002</v>
      </c>
      <c r="K5699" s="30">
        <v>-0.62126999999999999</v>
      </c>
      <c r="L5699" s="3">
        <v>2</v>
      </c>
      <c r="M5699" s="3">
        <v>3</v>
      </c>
      <c r="N5699" s="10">
        <f t="shared" si="623"/>
        <v>-1</v>
      </c>
      <c r="O5699" s="35">
        <v>3</v>
      </c>
      <c r="P5699" s="17"/>
      <c r="Q5699" s="40">
        <v>1833.9051300000001</v>
      </c>
      <c r="R5699" s="40">
        <v>611.97322999999994</v>
      </c>
      <c r="S5699" s="18">
        <f t="shared" si="624"/>
        <v>-1015.0934216516391</v>
      </c>
      <c r="T5699" s="18">
        <f t="shared" si="625"/>
        <v>0.10506995555410238</v>
      </c>
      <c r="U5699" s="18">
        <f t="shared" si="626"/>
        <v>-4.9021752020521038E-2</v>
      </c>
      <c r="V5699" s="30">
        <v>611.97320000000002</v>
      </c>
      <c r="W5699" s="3" t="s">
        <v>47</v>
      </c>
      <c r="X5699" s="3" t="s">
        <v>47</v>
      </c>
      <c r="Y5699" s="3" t="s">
        <v>47</v>
      </c>
      <c r="Z5699" s="3" t="s">
        <v>48</v>
      </c>
      <c r="AA5699" s="3" t="s">
        <v>47</v>
      </c>
      <c r="AB5699" s="12" t="s">
        <v>47</v>
      </c>
      <c r="AC5699" s="3" t="s">
        <v>52</v>
      </c>
      <c r="AE5699" s="3" t="s">
        <v>47</v>
      </c>
      <c r="AG5699" s="3" t="s">
        <v>52</v>
      </c>
      <c r="AH5699" s="3" t="s">
        <v>47</v>
      </c>
      <c r="AI5699" s="3" t="s">
        <v>47</v>
      </c>
      <c r="AK5699" s="3" t="s">
        <v>48</v>
      </c>
      <c r="AL5699" s="3" t="s">
        <v>52</v>
      </c>
      <c r="AM5699" s="3" t="s">
        <v>47</v>
      </c>
      <c r="AO5699" s="3" t="s">
        <v>47</v>
      </c>
      <c r="AP5699" s="3" t="s">
        <v>52</v>
      </c>
      <c r="AQ5699" s="3" t="s">
        <v>47</v>
      </c>
      <c r="AU5699" s="3">
        <v>0</v>
      </c>
      <c r="AV5699" s="3">
        <v>11</v>
      </c>
      <c r="AW5699" s="3">
        <v>5</v>
      </c>
      <c r="AX5699" s="3">
        <v>4</v>
      </c>
      <c r="AY5699" s="3">
        <v>36.36</v>
      </c>
      <c r="AZ5699" s="6" t="str">
        <f t="shared" si="627"/>
        <v>2815.4</v>
      </c>
      <c r="BB5699" s="12" t="s">
        <v>79</v>
      </c>
      <c r="BC5699" s="12" t="s">
        <v>12106</v>
      </c>
      <c r="BJ5699" s="12">
        <f t="shared" si="628"/>
        <v>0</v>
      </c>
      <c r="BK5699" s="12">
        <f t="shared" si="629"/>
        <v>0</v>
      </c>
      <c r="BO5699" s="3" t="s">
        <v>54</v>
      </c>
      <c r="BP5699" s="3" t="s">
        <v>54</v>
      </c>
      <c r="BR5699" s="3" t="s">
        <v>54</v>
      </c>
      <c r="CQ5699" s="3" t="str">
        <f>CONCATENATE(baseURL!$A$1,baseURL!$B$1,"+Acetyl",baseURL!$C$1,".",C5699,".",L5699,".pkl&amp;seq=",BC5699,"&amp;varMods=Deamidated-Q+Deamidated-N")</f>
        <v>http://proteomics.broadinstitute.org/millscripts/viewfeed.pl?side=xl&amp;cycle=1&amp;fixedMods=iaaC+Acetyl&amp;file=msdataSM/iPRG2012_nd/cpick_in/iPRG2012_nd.2815.4.2.pkl&amp;seq=MEnDKGQLVELYVPR&amp;varMods=Deamidated-Q+Deamidated-N</v>
      </c>
    </row>
    <row r="5700" spans="1:95" x14ac:dyDescent="0.2">
      <c r="A5700" s="3">
        <v>5790</v>
      </c>
      <c r="B5700" s="2" t="s">
        <v>14703</v>
      </c>
      <c r="C5700" s="2" t="s">
        <v>14704</v>
      </c>
      <c r="D5700" s="3">
        <v>14721</v>
      </c>
      <c r="E5700" s="3">
        <v>14705</v>
      </c>
      <c r="F5700" s="3">
        <v>59121</v>
      </c>
      <c r="G5700" s="3">
        <v>17519</v>
      </c>
      <c r="H5700" s="3">
        <v>50.769599999999997</v>
      </c>
      <c r="I5700" s="30">
        <v>646.83117000000004</v>
      </c>
      <c r="J5700" s="30">
        <v>646.83130329999995</v>
      </c>
      <c r="K5700" s="30">
        <v>-1.2999999999999999E-4</v>
      </c>
      <c r="L5700" s="3">
        <v>4</v>
      </c>
      <c r="M5700" s="3">
        <v>4</v>
      </c>
      <c r="N5700" s="10">
        <f t="shared" si="623"/>
        <v>1</v>
      </c>
      <c r="O5700" s="35">
        <v>4</v>
      </c>
      <c r="P5700" s="17"/>
      <c r="Q5700" s="40">
        <v>2584.3041899999998</v>
      </c>
      <c r="R5700" s="40">
        <v>646.83150999999998</v>
      </c>
      <c r="S5700" s="18">
        <f t="shared" si="624"/>
        <v>-0.52563920384365692</v>
      </c>
      <c r="T5700" s="18">
        <f t="shared" si="625"/>
        <v>-0.31955771609703765</v>
      </c>
      <c r="U5700" s="18">
        <f t="shared" si="626"/>
        <v>-0.47925927420130338</v>
      </c>
      <c r="V5700" s="30">
        <v>646.83119999999997</v>
      </c>
      <c r="W5700" s="3" t="s">
        <v>47</v>
      </c>
      <c r="X5700" s="3" t="s">
        <v>47</v>
      </c>
      <c r="Y5700" s="3" t="s">
        <v>47</v>
      </c>
      <c r="Z5700" s="3" t="s">
        <v>47</v>
      </c>
      <c r="AA5700" s="3" t="s">
        <v>47</v>
      </c>
      <c r="AB5700" s="12" t="s">
        <v>47</v>
      </c>
      <c r="AC5700" s="3" t="s">
        <v>47</v>
      </c>
      <c r="AD5700" s="3" t="s">
        <v>47</v>
      </c>
      <c r="AE5700" s="3" t="s">
        <v>47</v>
      </c>
      <c r="AF5700" s="3" t="s">
        <v>47</v>
      </c>
      <c r="AG5700" s="3" t="s">
        <v>47</v>
      </c>
      <c r="AI5700" s="3" t="s">
        <v>47</v>
      </c>
      <c r="AJ5700" s="3" t="s">
        <v>47</v>
      </c>
      <c r="AK5700" s="3" t="s">
        <v>47</v>
      </c>
      <c r="AL5700" s="3" t="s">
        <v>47</v>
      </c>
      <c r="AM5700" s="3" t="s">
        <v>47</v>
      </c>
      <c r="AN5700" s="3" t="s">
        <v>47</v>
      </c>
      <c r="AU5700" s="3">
        <v>0</v>
      </c>
      <c r="AV5700" s="3">
        <v>17</v>
      </c>
      <c r="AW5700" s="3">
        <v>1</v>
      </c>
      <c r="AX5700" s="3">
        <v>17</v>
      </c>
      <c r="AY5700" s="3">
        <v>100</v>
      </c>
      <c r="AZ5700" s="6" t="str">
        <f t="shared" si="627"/>
        <v>2815.5</v>
      </c>
      <c r="BC5700" s="12" t="s">
        <v>14705</v>
      </c>
      <c r="BJ5700" s="12">
        <f t="shared" si="628"/>
        <v>0</v>
      </c>
      <c r="BK5700" s="12">
        <f t="shared" si="629"/>
        <v>0</v>
      </c>
      <c r="CQ5700" s="3" t="str">
        <f>CONCATENATE(baseURL!$A$1,baseURL!$B$1,baseURL!$C$1,".",C5700,".",L5700,".pkl&amp;seq=",BC5700)</f>
        <v>http://proteomics.broadinstitute.org/millscripts/viewfeed.pl?side=xl&amp;cycle=1&amp;fixedMods=iaaC&amp;file=msdataSM/iPRG2012_nd/cpick_in/iPRG2012_nd.2815.5.4.pkl&amp;seq=LYASFNDTFVHVTDLSGKETLAR</v>
      </c>
    </row>
    <row r="5701" spans="1:95" x14ac:dyDescent="0.2">
      <c r="A5701" s="3">
        <v>6553</v>
      </c>
      <c r="B5701" s="2" t="s">
        <v>14706</v>
      </c>
      <c r="C5701" s="2" t="s">
        <v>14707</v>
      </c>
      <c r="D5701" s="3">
        <v>14723</v>
      </c>
      <c r="E5701" s="3">
        <v>14707</v>
      </c>
      <c r="F5701" s="3">
        <v>59123</v>
      </c>
      <c r="G5701" s="3">
        <v>17521</v>
      </c>
      <c r="H5701" s="3">
        <v>50.7746</v>
      </c>
      <c r="I5701" s="30">
        <v>720.41660000000002</v>
      </c>
      <c r="J5701" s="30">
        <v>720.41420800000003</v>
      </c>
      <c r="K5701" s="30">
        <v>2.3900000000000002E-3</v>
      </c>
      <c r="L5701" s="3">
        <v>2</v>
      </c>
      <c r="M5701" s="3">
        <v>2</v>
      </c>
      <c r="N5701" s="10">
        <f t="shared" si="623"/>
        <v>1</v>
      </c>
      <c r="O5701" s="35">
        <v>2</v>
      </c>
      <c r="P5701" s="17"/>
      <c r="Q5701" s="40">
        <v>1439.8216500000001</v>
      </c>
      <c r="R5701" s="40">
        <v>720.41447000000005</v>
      </c>
      <c r="S5701" s="18">
        <f t="shared" si="624"/>
        <v>2.9566313402416089</v>
      </c>
      <c r="T5701" s="18">
        <f t="shared" si="625"/>
        <v>-0.36367953578255391</v>
      </c>
      <c r="U5701" s="18">
        <f t="shared" si="626"/>
        <v>-0.37478425440349156</v>
      </c>
      <c r="V5701" s="30">
        <v>720.41420000000005</v>
      </c>
      <c r="W5701" s="3" t="s">
        <v>47</v>
      </c>
      <c r="X5701" s="3" t="s">
        <v>47</v>
      </c>
      <c r="Y5701" s="3" t="s">
        <v>47</v>
      </c>
      <c r="Z5701" s="3" t="s">
        <v>47</v>
      </c>
      <c r="AA5701" s="3" t="s">
        <v>48</v>
      </c>
      <c r="AB5701" s="12" t="s">
        <v>47</v>
      </c>
      <c r="AC5701" s="3" t="s">
        <v>47</v>
      </c>
      <c r="AD5701" s="3" t="s">
        <v>47</v>
      </c>
      <c r="AE5701" s="3" t="s">
        <v>47</v>
      </c>
      <c r="AF5701" s="3" t="s">
        <v>47</v>
      </c>
      <c r="AG5701" s="3" t="s">
        <v>47</v>
      </c>
      <c r="AH5701" s="3" t="s">
        <v>47</v>
      </c>
      <c r="AI5701" s="3" t="s">
        <v>47</v>
      </c>
      <c r="AJ5701" s="3" t="s">
        <v>47</v>
      </c>
      <c r="AK5701" s="3" t="s">
        <v>47</v>
      </c>
      <c r="AL5701" s="3" t="s">
        <v>47</v>
      </c>
      <c r="AU5701" s="3">
        <v>0</v>
      </c>
      <c r="AV5701" s="3">
        <v>15</v>
      </c>
      <c r="AW5701" s="3">
        <v>1</v>
      </c>
      <c r="AX5701" s="3">
        <v>15</v>
      </c>
      <c r="AY5701" s="3">
        <v>100</v>
      </c>
      <c r="AZ5701" s="6" t="str">
        <f t="shared" si="627"/>
        <v>2815.7</v>
      </c>
      <c r="BC5701" s="12" t="s">
        <v>14708</v>
      </c>
      <c r="BJ5701" s="12">
        <f t="shared" si="628"/>
        <v>0</v>
      </c>
      <c r="BK5701" s="12">
        <f t="shared" si="629"/>
        <v>0</v>
      </c>
      <c r="CQ5701" s="3" t="str">
        <f>CONCATENATE(baseURL!$A$1,baseURL!$B$1,baseURL!$C$1,".",C5701,".",L5701,".pkl&amp;seq=",BC5701)</f>
        <v>http://proteomics.broadinstitute.org/millscripts/viewfeed.pl?side=xl&amp;cycle=1&amp;fixedMods=iaaC&amp;file=msdataSM/iPRG2012_nd/cpick_in/iPRG2012_nd.2815.7.2.pkl&amp;seq=ASAPGSVLLLENLR</v>
      </c>
    </row>
    <row r="5702" spans="1:95" x14ac:dyDescent="0.2">
      <c r="A5702" s="3">
        <v>294</v>
      </c>
      <c r="B5702" s="2" t="s">
        <v>14709</v>
      </c>
      <c r="C5702" s="2" t="s">
        <v>14695</v>
      </c>
      <c r="D5702" s="3">
        <v>14724</v>
      </c>
      <c r="E5702" s="3">
        <v>14708</v>
      </c>
      <c r="F5702" s="3">
        <v>59124</v>
      </c>
      <c r="G5702" s="3">
        <v>17522</v>
      </c>
      <c r="H5702" s="3">
        <v>50.777099999999997</v>
      </c>
      <c r="I5702" s="30">
        <v>781.90872000000002</v>
      </c>
      <c r="J5702" s="30">
        <v>781.66236249999997</v>
      </c>
      <c r="K5702" s="30">
        <v>0.24636</v>
      </c>
      <c r="L5702" s="3">
        <v>2</v>
      </c>
      <c r="M5702" s="3">
        <v>3</v>
      </c>
      <c r="N5702" s="10">
        <f t="shared" si="623"/>
        <v>-1</v>
      </c>
      <c r="O5702" s="35">
        <v>2</v>
      </c>
      <c r="P5702" s="17"/>
      <c r="Q5702" s="40">
        <v>1562.8060599999999</v>
      </c>
      <c r="R5702" s="40">
        <v>781.90666999999996</v>
      </c>
      <c r="S5702" s="18">
        <f t="shared" si="624"/>
        <v>2.6217962817145968</v>
      </c>
      <c r="T5702" s="18">
        <f t="shared" si="625"/>
        <v>-312.45097320884963</v>
      </c>
      <c r="U5702" s="18">
        <f t="shared" si="626"/>
        <v>-312.40301352067371</v>
      </c>
      <c r="V5702" s="30">
        <v>781.66240000000005</v>
      </c>
      <c r="AB5702" s="12" t="s">
        <v>47</v>
      </c>
      <c r="AC5702" s="3" t="s">
        <v>52</v>
      </c>
      <c r="AD5702" s="3" t="s">
        <v>47</v>
      </c>
      <c r="AF5702" s="3" t="s">
        <v>47</v>
      </c>
      <c r="AG5702" s="3" t="s">
        <v>47</v>
      </c>
      <c r="AJ5702" s="3" t="s">
        <v>47</v>
      </c>
      <c r="AK5702" s="3" t="s">
        <v>52</v>
      </c>
      <c r="AU5702" s="3">
        <v>0</v>
      </c>
      <c r="AV5702" s="3">
        <v>5</v>
      </c>
      <c r="AW5702" s="3">
        <v>1</v>
      </c>
      <c r="AX5702" s="3">
        <v>5</v>
      </c>
      <c r="AY5702" s="3">
        <v>100</v>
      </c>
      <c r="AZ5702" s="6" t="str">
        <f t="shared" si="627"/>
        <v>2815.8</v>
      </c>
      <c r="BC5702" s="12" t="s">
        <v>14639</v>
      </c>
      <c r="BJ5702" s="12">
        <f t="shared" si="628"/>
        <v>0</v>
      </c>
      <c r="BK5702" s="12">
        <f t="shared" si="629"/>
        <v>0</v>
      </c>
      <c r="CQ5702" s="3" t="str">
        <f>CONCATENATE(baseURL!$A$1,baseURL!$B$1,baseURL!$C$1,".",C5702,".",L5702,".pkl&amp;seq=",BC5702)</f>
        <v>http://proteomics.broadinstitute.org/millscripts/viewfeed.pl?side=xl&amp;cycle=1&amp;fixedMods=iaaC&amp;file=msdataSM/iPRG2012_nd/cpick_in/iPRG2012_nd.2815.8.2.pkl&amp;seq=DYGVLLEEEGVALR</v>
      </c>
    </row>
    <row r="5703" spans="1:95" x14ac:dyDescent="0.2">
      <c r="A5703" s="3">
        <v>379</v>
      </c>
      <c r="B5703" s="2" t="s">
        <v>14710</v>
      </c>
      <c r="C5703" s="2" t="s">
        <v>14711</v>
      </c>
      <c r="D5703" s="3">
        <v>14725</v>
      </c>
      <c r="E5703" s="3">
        <v>14709</v>
      </c>
      <c r="F5703" s="3">
        <v>59138</v>
      </c>
      <c r="G5703" s="3">
        <v>17524</v>
      </c>
      <c r="H5703" s="3">
        <v>50.789299999999997</v>
      </c>
      <c r="I5703" s="30">
        <v>608.29700000000003</v>
      </c>
      <c r="J5703" s="30">
        <v>608.31031480000001</v>
      </c>
      <c r="K5703" s="30">
        <v>-1.3310000000000001E-2</v>
      </c>
      <c r="L5703" s="3">
        <v>3</v>
      </c>
      <c r="M5703" s="3">
        <v>2</v>
      </c>
      <c r="N5703" s="10">
        <f t="shared" si="623"/>
        <v>-1</v>
      </c>
      <c r="O5703" s="35">
        <v>3</v>
      </c>
      <c r="P5703" s="17"/>
      <c r="Q5703" s="40">
        <v>1822.8606199999999</v>
      </c>
      <c r="R5703" s="40">
        <v>608.29172000000005</v>
      </c>
      <c r="S5703" s="18">
        <f t="shared" si="624"/>
        <v>8.6800458174420676</v>
      </c>
      <c r="T5703" s="18">
        <f t="shared" si="625"/>
        <v>30.568885599757682</v>
      </c>
      <c r="U5703" s="18">
        <f t="shared" si="626"/>
        <v>30.544555168248856</v>
      </c>
      <c r="V5703" s="30">
        <v>608.31029999999998</v>
      </c>
      <c r="Z5703" s="3" t="s">
        <v>52</v>
      </c>
      <c r="AB5703" s="12" t="s">
        <v>47</v>
      </c>
      <c r="AF5703" s="3" t="s">
        <v>47</v>
      </c>
      <c r="AG5703" s="3" t="s">
        <v>47</v>
      </c>
      <c r="AK5703" s="3" t="s">
        <v>52</v>
      </c>
      <c r="AU5703" s="3">
        <v>0</v>
      </c>
      <c r="AV5703" s="3">
        <v>3</v>
      </c>
      <c r="AW5703" s="3">
        <v>1</v>
      </c>
      <c r="AX5703" s="3">
        <v>3</v>
      </c>
      <c r="AY5703" s="3">
        <v>100</v>
      </c>
      <c r="AZ5703" s="6" t="str">
        <f t="shared" si="627"/>
        <v>2816.1</v>
      </c>
      <c r="BB5703" s="12" t="s">
        <v>79</v>
      </c>
      <c r="BC5703" s="12" t="s">
        <v>14420</v>
      </c>
      <c r="BJ5703" s="12">
        <f t="shared" si="628"/>
        <v>0</v>
      </c>
      <c r="BK5703" s="12">
        <f t="shared" si="629"/>
        <v>0</v>
      </c>
      <c r="CQ5703" s="3" t="str">
        <f>CONCATENATE(baseURL!$A$1,baseURL!$B$1,"+Acetyl",baseURL!$C$1,".",C5703,".",L5703,".pkl&amp;seq=",BC5703)</f>
        <v>http://proteomics.broadinstitute.org/millscripts/viewfeed.pl?side=xl&amp;cycle=1&amp;fixedMods=iaaC+Acetyl&amp;file=msdataSM/iPRG2012_nd/cpick_in/iPRG2012_nd.2816.1.3.pkl&amp;seq=SQVYFDVEADGQPLGR</v>
      </c>
    </row>
    <row r="5704" spans="1:95" x14ac:dyDescent="0.2">
      <c r="A5704" s="3">
        <v>1698</v>
      </c>
      <c r="B5704" s="2" t="s">
        <v>14712</v>
      </c>
      <c r="C5704" s="2" t="s">
        <v>14713</v>
      </c>
      <c r="D5704" s="3">
        <v>14727</v>
      </c>
      <c r="E5704" s="3">
        <v>14711</v>
      </c>
      <c r="F5704" s="3">
        <v>59140</v>
      </c>
      <c r="G5704" s="3">
        <v>17526</v>
      </c>
      <c r="H5704" s="3">
        <v>50.800899999999999</v>
      </c>
      <c r="I5704" s="30">
        <v>644.73051999999996</v>
      </c>
      <c r="J5704" s="30">
        <v>644.72860479999997</v>
      </c>
      <c r="K5704" s="30">
        <v>1.92E-3</v>
      </c>
      <c r="L5704" s="3">
        <v>5</v>
      </c>
      <c r="M5704" s="3">
        <v>5</v>
      </c>
      <c r="N5704" s="10">
        <f t="shared" si="623"/>
        <v>1</v>
      </c>
      <c r="O5704" s="35">
        <v>5</v>
      </c>
      <c r="P5704" s="17"/>
      <c r="Q5704" s="40">
        <v>3219.6143099999999</v>
      </c>
      <c r="R5704" s="40">
        <v>644.72868000000005</v>
      </c>
      <c r="S5704" s="18">
        <f t="shared" si="624"/>
        <v>2.8539136802506131</v>
      </c>
      <c r="T5704" s="18">
        <f t="shared" si="625"/>
        <v>-0.11663821141474062</v>
      </c>
      <c r="U5704" s="18">
        <f t="shared" si="626"/>
        <v>-0.27918720786593676</v>
      </c>
      <c r="V5704" s="30">
        <v>644.72850000000005</v>
      </c>
      <c r="W5704" s="3" t="s">
        <v>47</v>
      </c>
      <c r="X5704" s="3" t="s">
        <v>47</v>
      </c>
      <c r="Y5704" s="3" t="s">
        <v>47</v>
      </c>
      <c r="AA5704" s="3" t="s">
        <v>47</v>
      </c>
      <c r="AB5704" s="12" t="s">
        <v>47</v>
      </c>
      <c r="AC5704" s="3" t="s">
        <v>47</v>
      </c>
      <c r="AD5704" s="3" t="s">
        <v>47</v>
      </c>
      <c r="AF5704" s="3" t="s">
        <v>48</v>
      </c>
      <c r="AG5704" s="3" t="s">
        <v>48</v>
      </c>
      <c r="AJ5704" s="3" t="s">
        <v>47</v>
      </c>
      <c r="AK5704" s="3" t="s">
        <v>52</v>
      </c>
      <c r="AL5704" s="3" t="s">
        <v>52</v>
      </c>
      <c r="AM5704" s="3" t="s">
        <v>47</v>
      </c>
      <c r="AU5704" s="3">
        <v>0</v>
      </c>
      <c r="AV5704" s="3">
        <v>9</v>
      </c>
      <c r="AW5704" s="3">
        <v>1</v>
      </c>
      <c r="AX5704" s="3">
        <v>9</v>
      </c>
      <c r="AY5704" s="3">
        <v>100</v>
      </c>
      <c r="AZ5704" s="6" t="str">
        <f t="shared" si="627"/>
        <v>2816.3</v>
      </c>
      <c r="BC5704" s="12" t="s">
        <v>14714</v>
      </c>
      <c r="BJ5704" s="12">
        <f t="shared" si="628"/>
        <v>0</v>
      </c>
      <c r="BK5704" s="12">
        <f t="shared" si="629"/>
        <v>0</v>
      </c>
      <c r="CQ5704" s="3" t="str">
        <f>CONCATENATE(baseURL!$A$1,baseURL!$B$1,baseURL!$C$1,".",C5704,".",L5704,".pkl&amp;seq=",BC5704)</f>
        <v>http://proteomics.broadinstitute.org/millscripts/viewfeed.pl?side=xl&amp;cycle=1&amp;fixedMods=iaaC&amp;file=msdataSM/iPRG2012_nd/cpick_in/iPRG2012_nd.2816.3.5.pkl&amp;seq=LLTGGEKVGDKGYFLRPTVFYDVNEDMR</v>
      </c>
    </row>
    <row r="5705" spans="1:95" x14ac:dyDescent="0.2">
      <c r="A5705" s="3">
        <v>268</v>
      </c>
      <c r="B5705" s="2" t="s">
        <v>14715</v>
      </c>
      <c r="C5705" s="2" t="s">
        <v>14716</v>
      </c>
      <c r="D5705" s="3">
        <v>14728</v>
      </c>
      <c r="E5705" s="3">
        <v>14712</v>
      </c>
      <c r="F5705" s="3">
        <v>59159</v>
      </c>
      <c r="G5705" s="3">
        <v>17528</v>
      </c>
      <c r="H5705" s="3">
        <v>50.811399999999999</v>
      </c>
      <c r="I5705" s="30">
        <v>566.81209000000001</v>
      </c>
      <c r="J5705" s="30">
        <v>567.32829460000005</v>
      </c>
      <c r="K5705" s="30">
        <v>-0.51619999999999999</v>
      </c>
      <c r="L5705" s="3">
        <v>4</v>
      </c>
      <c r="M5705" s="3">
        <v>2</v>
      </c>
      <c r="N5705" s="10">
        <f t="shared" si="623"/>
        <v>-1</v>
      </c>
      <c r="O5705" s="35">
        <v>4</v>
      </c>
      <c r="P5705" s="17"/>
      <c r="Q5705" s="40">
        <v>2264.2244900000001</v>
      </c>
      <c r="R5705" s="40">
        <v>566.81158000000005</v>
      </c>
      <c r="S5705" s="18">
        <f t="shared" si="624"/>
        <v>0.89976990230674003</v>
      </c>
      <c r="T5705" s="18">
        <f t="shared" si="625"/>
        <v>911.6161670514922</v>
      </c>
      <c r="U5705" s="18">
        <f t="shared" si="626"/>
        <v>0.91741244936753297</v>
      </c>
      <c r="V5705" s="30">
        <v>566.81209999999999</v>
      </c>
      <c r="AC5705" s="3" t="s">
        <v>52</v>
      </c>
      <c r="AD5705" s="3" t="s">
        <v>47</v>
      </c>
      <c r="AF5705" s="3" t="s">
        <v>47</v>
      </c>
      <c r="AG5705" s="3" t="s">
        <v>47</v>
      </c>
      <c r="AU5705" s="3">
        <v>0</v>
      </c>
      <c r="AV5705" s="3">
        <v>3</v>
      </c>
      <c r="AW5705" s="3">
        <v>1</v>
      </c>
      <c r="AX5705" s="3">
        <v>3</v>
      </c>
      <c r="AY5705" s="3">
        <v>100</v>
      </c>
      <c r="AZ5705" s="6" t="str">
        <f t="shared" si="627"/>
        <v>2817.1</v>
      </c>
      <c r="BC5705" s="12" t="s">
        <v>14717</v>
      </c>
      <c r="BJ5705" s="12">
        <f t="shared" si="628"/>
        <v>0</v>
      </c>
      <c r="BK5705" s="12">
        <f t="shared" si="629"/>
        <v>0</v>
      </c>
      <c r="CQ5705" s="3" t="str">
        <f>CONCATENATE(baseURL!$A$1,baseURL!$B$1,baseURL!$C$1,".",C5705,".",L5705,".pkl&amp;seq=",BC5705)</f>
        <v>http://proteomics.broadinstitute.org/millscripts/viewfeed.pl?side=xl&amp;cycle=1&amp;fixedMods=iaaC&amp;file=msdataSM/iPRG2012_nd/cpick_in/iPRG2012_nd.2817.1.4.pkl&amp;seq=AAGVPKLDALESLGNPLEDAKR</v>
      </c>
    </row>
    <row r="5706" spans="1:95" x14ac:dyDescent="0.2">
      <c r="A5706" s="3">
        <v>67</v>
      </c>
      <c r="B5706" s="2" t="s">
        <v>14718</v>
      </c>
      <c r="C5706" s="2" t="s">
        <v>14710</v>
      </c>
      <c r="D5706" s="3">
        <v>14729</v>
      </c>
      <c r="E5706" s="3">
        <v>14713</v>
      </c>
      <c r="F5706" s="3">
        <v>59160</v>
      </c>
      <c r="G5706" s="3">
        <v>17529</v>
      </c>
      <c r="H5706" s="3">
        <v>50.814700000000002</v>
      </c>
      <c r="I5706" s="30">
        <v>590.31097</v>
      </c>
      <c r="J5706" s="30">
        <v>590.3130721</v>
      </c>
      <c r="K5706" s="30">
        <v>-2.0999999999999999E-3</v>
      </c>
      <c r="L5706" s="3">
        <v>3</v>
      </c>
      <c r="M5706" s="3">
        <v>3</v>
      </c>
      <c r="N5706" s="10">
        <f t="shared" si="623"/>
        <v>1</v>
      </c>
      <c r="O5706" s="35">
        <v>3</v>
      </c>
      <c r="P5706" s="17"/>
      <c r="Q5706" s="40">
        <v>1768.92283</v>
      </c>
      <c r="R5706" s="40">
        <v>590.31245999999999</v>
      </c>
      <c r="S5706" s="18">
        <f t="shared" si="624"/>
        <v>-2.5240869894390801</v>
      </c>
      <c r="T5706" s="18">
        <f t="shared" si="625"/>
        <v>1.0369084874341052</v>
      </c>
      <c r="U5706" s="18">
        <f t="shared" si="626"/>
        <v>0.57596615875442847</v>
      </c>
      <c r="V5706" s="30">
        <v>590.31280000000004</v>
      </c>
      <c r="W5706" s="3" t="s">
        <v>47</v>
      </c>
      <c r="Z5706" s="3" t="s">
        <v>47</v>
      </c>
      <c r="AA5706" s="3" t="s">
        <v>47</v>
      </c>
      <c r="AD5706" s="3" t="s">
        <v>47</v>
      </c>
      <c r="AE5706" s="3" t="s">
        <v>47</v>
      </c>
      <c r="AF5706" s="3" t="s">
        <v>47</v>
      </c>
      <c r="AG5706" s="3" t="s">
        <v>48</v>
      </c>
      <c r="AH5706" s="3" t="s">
        <v>48</v>
      </c>
      <c r="AI5706" s="3" t="s">
        <v>48</v>
      </c>
      <c r="AL5706" s="3" t="s">
        <v>48</v>
      </c>
      <c r="AM5706" s="3" t="s">
        <v>48</v>
      </c>
      <c r="AN5706" s="3" t="s">
        <v>47</v>
      </c>
      <c r="AO5706" s="3" t="s">
        <v>48</v>
      </c>
      <c r="AP5706" s="3" t="s">
        <v>48</v>
      </c>
      <c r="AU5706" s="3">
        <v>0</v>
      </c>
      <c r="AV5706" s="3">
        <v>7</v>
      </c>
      <c r="AW5706" s="3">
        <v>2</v>
      </c>
      <c r="AX5706" s="3">
        <v>6</v>
      </c>
      <c r="AY5706" s="3">
        <v>85.71</v>
      </c>
      <c r="AZ5706" s="6" t="str">
        <f t="shared" si="627"/>
        <v>2817.2</v>
      </c>
      <c r="BB5706" s="12" t="s">
        <v>79</v>
      </c>
      <c r="BC5706" s="12" t="s">
        <v>14719</v>
      </c>
      <c r="BJ5706" s="12">
        <f t="shared" si="628"/>
        <v>0</v>
      </c>
      <c r="BK5706" s="12">
        <f t="shared" si="629"/>
        <v>0</v>
      </c>
      <c r="CB5706" s="3" t="s">
        <v>14720</v>
      </c>
      <c r="CQ5706" s="3" t="str">
        <f>CONCATENATE(baseURL!$A$1,baseURL!$B$1,"+Acetyl",baseURL!$C$1,".",C5706,".",L5706,".pkl&amp;seq=",BC5706)</f>
        <v>http://proteomics.broadinstitute.org/millscripts/viewfeed.pl?side=xl&amp;cycle=1&amp;fixedMods=iaaC+Acetyl&amp;file=msdataSM/iPRG2012_nd/cpick_in/iPRG2012_nd.2817.2.3.pkl&amp;seq=SATRANKDLFTLFDK</v>
      </c>
    </row>
    <row r="5707" spans="1:95" x14ac:dyDescent="0.2">
      <c r="A5707" s="3">
        <v>3575</v>
      </c>
      <c r="B5707" s="2" t="s">
        <v>14721</v>
      </c>
      <c r="C5707" s="2" t="s">
        <v>14722</v>
      </c>
      <c r="D5707" s="3">
        <v>14730</v>
      </c>
      <c r="E5707" s="3">
        <v>14714</v>
      </c>
      <c r="F5707" s="3">
        <v>59161</v>
      </c>
      <c r="G5707" s="3">
        <v>17530</v>
      </c>
      <c r="H5707" s="3">
        <v>50.818100000000001</v>
      </c>
      <c r="I5707" s="30">
        <v>595.79543000000001</v>
      </c>
      <c r="J5707" s="30">
        <v>595.79259820000004</v>
      </c>
      <c r="K5707" s="30">
        <v>2.8300000000000001E-3</v>
      </c>
      <c r="L5707" s="3">
        <v>0</v>
      </c>
      <c r="M5707" s="3">
        <v>4</v>
      </c>
      <c r="N5707" s="10">
        <f t="shared" si="623"/>
        <v>1</v>
      </c>
      <c r="O5707" s="35">
        <v>4</v>
      </c>
      <c r="P5707" s="17"/>
      <c r="Q5707" s="40">
        <v>2380.1469099999999</v>
      </c>
      <c r="R5707" s="40">
        <v>595.79218000000003</v>
      </c>
      <c r="S5707" s="18">
        <f t="shared" si="624"/>
        <v>5.4549222179787442</v>
      </c>
      <c r="T5707" s="18">
        <f t="shared" si="625"/>
        <v>0.70192260665925954</v>
      </c>
      <c r="U5707" s="18">
        <f t="shared" si="626"/>
        <v>0.36925627324109483</v>
      </c>
      <c r="V5707" s="30">
        <v>595.79240000000004</v>
      </c>
      <c r="W5707" s="3" t="s">
        <v>47</v>
      </c>
      <c r="X5707" s="3" t="s">
        <v>47</v>
      </c>
      <c r="Y5707" s="3" t="s">
        <v>47</v>
      </c>
      <c r="AA5707" s="3" t="s">
        <v>47</v>
      </c>
      <c r="AB5707" s="12" t="s">
        <v>47</v>
      </c>
      <c r="AC5707" s="3" t="s">
        <v>47</v>
      </c>
      <c r="AE5707" s="3" t="s">
        <v>47</v>
      </c>
      <c r="AF5707" s="3" t="s">
        <v>47</v>
      </c>
      <c r="AH5707" s="3" t="s">
        <v>47</v>
      </c>
      <c r="AI5707" s="3" t="s">
        <v>48</v>
      </c>
      <c r="AK5707" s="3" t="s">
        <v>47</v>
      </c>
      <c r="AL5707" s="3" t="s">
        <v>48</v>
      </c>
      <c r="AM5707" s="3" t="s">
        <v>48</v>
      </c>
      <c r="AU5707" s="3">
        <v>0</v>
      </c>
      <c r="AV5707" s="3">
        <v>10</v>
      </c>
      <c r="AW5707" s="3">
        <v>1</v>
      </c>
      <c r="AX5707" s="3">
        <v>10</v>
      </c>
      <c r="AY5707" s="3">
        <v>100</v>
      </c>
      <c r="AZ5707" s="6" t="str">
        <f t="shared" si="627"/>
        <v>2817.3</v>
      </c>
      <c r="BC5707" s="12" t="s">
        <v>14723</v>
      </c>
      <c r="BJ5707" s="12">
        <f t="shared" si="628"/>
        <v>0</v>
      </c>
      <c r="BK5707" s="12">
        <f t="shared" si="629"/>
        <v>0</v>
      </c>
      <c r="CQ5707" s="3" t="str">
        <f>CONCATENATE(baseURL!$A$1,baseURL!$B$1,baseURL!$C$1,".",C5707,".",L5707,".pkl&amp;seq=",BC5707)</f>
        <v>http://proteomics.broadinstitute.org/millscripts/viewfeed.pl?side=xl&amp;cycle=1&amp;fixedMods=iaaC&amp;file=msdataSM/iPRG2012_nd/cpick_in/iPRG2012_nd.2817.3.0.pkl&amp;seq=LLYSVFEHSFWNRPEDNAR</v>
      </c>
    </row>
    <row r="5708" spans="1:95" x14ac:dyDescent="0.2">
      <c r="A5708" s="3">
        <v>5876</v>
      </c>
      <c r="B5708" s="2" t="s">
        <v>14724</v>
      </c>
      <c r="C5708" s="2" t="s">
        <v>14725</v>
      </c>
      <c r="D5708" s="3">
        <v>14733</v>
      </c>
      <c r="E5708" s="3">
        <v>14717</v>
      </c>
      <c r="F5708" s="3">
        <v>59180</v>
      </c>
      <c r="G5708" s="3">
        <v>17534</v>
      </c>
      <c r="H5708" s="3">
        <v>50.837000000000003</v>
      </c>
      <c r="I5708" s="30">
        <v>613.64499999999998</v>
      </c>
      <c r="J5708" s="30">
        <v>613.64208450000001</v>
      </c>
      <c r="K5708" s="30">
        <v>2.9199999999999999E-3</v>
      </c>
      <c r="L5708" s="3">
        <v>3</v>
      </c>
      <c r="M5708" s="3">
        <v>3</v>
      </c>
      <c r="N5708" s="10">
        <f t="shared" si="623"/>
        <v>1</v>
      </c>
      <c r="O5708" s="35">
        <v>3</v>
      </c>
      <c r="P5708" s="17"/>
      <c r="Q5708" s="40">
        <v>1838.91392</v>
      </c>
      <c r="R5708" s="40">
        <v>613.64282000000003</v>
      </c>
      <c r="S5708" s="18">
        <f t="shared" si="624"/>
        <v>3.5525552143720955</v>
      </c>
      <c r="T5708" s="18">
        <f t="shared" si="625"/>
        <v>-1.1985799817862675</v>
      </c>
      <c r="U5708" s="18">
        <f t="shared" si="626"/>
        <v>-1.6622047334303443</v>
      </c>
      <c r="V5708" s="30">
        <v>613.64179999999999</v>
      </c>
      <c r="W5708" s="3" t="s">
        <v>47</v>
      </c>
      <c r="X5708" s="3" t="s">
        <v>47</v>
      </c>
      <c r="Y5708" s="3" t="s">
        <v>47</v>
      </c>
      <c r="Z5708" s="3" t="s">
        <v>47</v>
      </c>
      <c r="AA5708" s="3" t="s">
        <v>47</v>
      </c>
      <c r="AB5708" s="12" t="s">
        <v>47</v>
      </c>
      <c r="AC5708" s="3" t="s">
        <v>47</v>
      </c>
      <c r="AD5708" s="3" t="s">
        <v>47</v>
      </c>
      <c r="AE5708" s="3" t="s">
        <v>47</v>
      </c>
      <c r="AF5708" s="3" t="s">
        <v>47</v>
      </c>
      <c r="AG5708" s="3" t="s">
        <v>47</v>
      </c>
      <c r="AI5708" s="3" t="s">
        <v>48</v>
      </c>
      <c r="AJ5708" s="3" t="s">
        <v>47</v>
      </c>
      <c r="AK5708" s="3" t="s">
        <v>47</v>
      </c>
      <c r="AL5708" s="3" t="s">
        <v>47</v>
      </c>
      <c r="AM5708" s="3" t="s">
        <v>47</v>
      </c>
      <c r="AN5708" s="3" t="s">
        <v>48</v>
      </c>
      <c r="AU5708" s="3">
        <v>0</v>
      </c>
      <c r="AV5708" s="3">
        <v>15</v>
      </c>
      <c r="AW5708" s="3">
        <v>1</v>
      </c>
      <c r="AX5708" s="3">
        <v>15</v>
      </c>
      <c r="AY5708" s="3">
        <v>100</v>
      </c>
      <c r="AZ5708" s="6" t="str">
        <f t="shared" si="627"/>
        <v>2818.1</v>
      </c>
      <c r="BC5708" s="12" t="s">
        <v>14726</v>
      </c>
      <c r="BJ5708" s="12">
        <f t="shared" si="628"/>
        <v>0</v>
      </c>
      <c r="BK5708" s="12">
        <f t="shared" si="629"/>
        <v>0</v>
      </c>
      <c r="CQ5708" s="3" t="str">
        <f>CONCATENATE(baseURL!$A$1,baseURL!$B$1,baseURL!$C$1,".",C5708,".",L5708,".pkl&amp;seq=",BC5708)</f>
        <v>http://proteomics.broadinstitute.org/millscripts/viewfeed.pl?side=xl&amp;cycle=1&amp;fixedMods=iaaC&amp;file=msdataSM/iPRG2012_nd/cpick_in/iPRG2012_nd.2818.1.3.pkl&amp;seq=ELELAEHEMPGLMALR</v>
      </c>
    </row>
    <row r="5709" spans="1:95" x14ac:dyDescent="0.2">
      <c r="A5709" s="3">
        <v>5589</v>
      </c>
      <c r="B5709" s="2" t="s">
        <v>14727</v>
      </c>
      <c r="C5709" s="2" t="s">
        <v>14715</v>
      </c>
      <c r="D5709" s="3">
        <v>14734</v>
      </c>
      <c r="E5709" s="3">
        <v>14718</v>
      </c>
      <c r="F5709" s="3">
        <v>59181</v>
      </c>
      <c r="G5709" s="3">
        <v>17535</v>
      </c>
      <c r="H5709" s="3">
        <v>50.842799999999997</v>
      </c>
      <c r="I5709" s="30">
        <v>694.84777999999994</v>
      </c>
      <c r="J5709" s="30">
        <v>694.84778040000003</v>
      </c>
      <c r="K5709" s="30">
        <v>0</v>
      </c>
      <c r="L5709" s="3">
        <v>2</v>
      </c>
      <c r="M5709" s="3">
        <v>2</v>
      </c>
      <c r="N5709" s="10">
        <f t="shared" si="623"/>
        <v>1</v>
      </c>
      <c r="O5709" s="35">
        <v>2</v>
      </c>
      <c r="P5709" s="17"/>
      <c r="Q5709" s="40">
        <v>1388.68786</v>
      </c>
      <c r="R5709" s="40">
        <v>694.84757000000002</v>
      </c>
      <c r="S5709" s="18">
        <f t="shared" si="624"/>
        <v>0.30222455829348055</v>
      </c>
      <c r="T5709" s="18">
        <f t="shared" si="625"/>
        <v>0.30280022424844616</v>
      </c>
      <c r="U5709" s="18">
        <f t="shared" si="626"/>
        <v>0.1870913933150001</v>
      </c>
      <c r="V5709" s="30">
        <v>694.84770000000003</v>
      </c>
      <c r="W5709" s="3" t="s">
        <v>47</v>
      </c>
      <c r="X5709" s="3" t="s">
        <v>47</v>
      </c>
      <c r="Y5709" s="3" t="s">
        <v>47</v>
      </c>
      <c r="Z5709" s="3" t="s">
        <v>47</v>
      </c>
      <c r="AA5709" s="3" t="s">
        <v>48</v>
      </c>
      <c r="AB5709" s="12" t="s">
        <v>47</v>
      </c>
      <c r="AC5709" s="3" t="s">
        <v>47</v>
      </c>
      <c r="AD5709" s="3" t="s">
        <v>47</v>
      </c>
      <c r="AE5709" s="3" t="s">
        <v>47</v>
      </c>
      <c r="AF5709" s="3" t="s">
        <v>47</v>
      </c>
      <c r="AG5709" s="3" t="s">
        <v>47</v>
      </c>
      <c r="AH5709" s="3" t="s">
        <v>47</v>
      </c>
      <c r="AI5709" s="3" t="s">
        <v>47</v>
      </c>
      <c r="AJ5709" s="3" t="s">
        <v>47</v>
      </c>
      <c r="AK5709" s="3" t="s">
        <v>47</v>
      </c>
      <c r="AL5709" s="3" t="s">
        <v>47</v>
      </c>
      <c r="AM5709" s="3" t="s">
        <v>47</v>
      </c>
      <c r="AU5709" s="3">
        <v>0</v>
      </c>
      <c r="AV5709" s="3">
        <v>16</v>
      </c>
      <c r="AW5709" s="3">
        <v>1</v>
      </c>
      <c r="AX5709" s="3">
        <v>16</v>
      </c>
      <c r="AY5709" s="3">
        <v>100</v>
      </c>
      <c r="AZ5709" s="6" t="str">
        <f t="shared" si="627"/>
        <v>2818.2</v>
      </c>
      <c r="BC5709" s="12" t="s">
        <v>14653</v>
      </c>
      <c r="BJ5709" s="12">
        <f t="shared" si="628"/>
        <v>0</v>
      </c>
      <c r="BK5709" s="12">
        <f t="shared" si="629"/>
        <v>0</v>
      </c>
      <c r="CQ5709" s="3" t="str">
        <f>CONCATENATE(baseURL!$A$1,baseURL!$B$1,baseURL!$C$1,".",C5709,".",L5709,".pkl&amp;seq=",BC5709)</f>
        <v>http://proteomics.broadinstitute.org/millscripts/viewfeed.pl?side=xl&amp;cycle=1&amp;fixedMods=iaaC&amp;file=msdataSM/iPRG2012_nd/cpick_in/iPRG2012_nd.2818.2.2.pkl&amp;seq=MSSGYYLGELLR</v>
      </c>
    </row>
    <row r="5710" spans="1:95" x14ac:dyDescent="0.2">
      <c r="A5710" s="3">
        <v>1961</v>
      </c>
      <c r="B5710" s="2" t="s">
        <v>14728</v>
      </c>
      <c r="C5710" s="2" t="s">
        <v>14718</v>
      </c>
      <c r="D5710" s="3">
        <v>14735</v>
      </c>
      <c r="E5710" s="3">
        <v>14719</v>
      </c>
      <c r="F5710" s="3">
        <v>59182</v>
      </c>
      <c r="G5710" s="3">
        <v>17536</v>
      </c>
      <c r="H5710" s="3">
        <v>50.848599999999998</v>
      </c>
      <c r="I5710" s="30">
        <v>749.05465000000004</v>
      </c>
      <c r="J5710" s="30">
        <v>749.38904230000003</v>
      </c>
      <c r="K5710" s="30">
        <v>-0.33439000000000002</v>
      </c>
      <c r="L5710" s="3">
        <v>3</v>
      </c>
      <c r="M5710" s="3">
        <v>3</v>
      </c>
      <c r="N5710" s="10">
        <f t="shared" si="623"/>
        <v>1</v>
      </c>
      <c r="O5710" s="35">
        <v>3</v>
      </c>
      <c r="P5710" s="17"/>
      <c r="Q5710" s="40">
        <v>2245.1532999999999</v>
      </c>
      <c r="R5710" s="40">
        <v>749.05595000000005</v>
      </c>
      <c r="S5710" s="18">
        <f t="shared" si="624"/>
        <v>-1.7355178875686572</v>
      </c>
      <c r="T5710" s="18">
        <f t="shared" si="625"/>
        <v>444.68280373445492</v>
      </c>
      <c r="U5710" s="18">
        <f t="shared" si="626"/>
        <v>444.49283127646544</v>
      </c>
      <c r="V5710" s="30">
        <v>749.38890000000004</v>
      </c>
      <c r="W5710" s="3" t="s">
        <v>47</v>
      </c>
      <c r="X5710" s="3" t="s">
        <v>47</v>
      </c>
      <c r="Y5710" s="3" t="s">
        <v>47</v>
      </c>
      <c r="Z5710" s="3" t="s">
        <v>47</v>
      </c>
      <c r="AA5710" s="3" t="s">
        <v>47</v>
      </c>
      <c r="AB5710" s="12" t="s">
        <v>47</v>
      </c>
      <c r="AC5710" s="3" t="s">
        <v>47</v>
      </c>
      <c r="AD5710" s="3" t="s">
        <v>47</v>
      </c>
      <c r="AG5710" s="3" t="s">
        <v>48</v>
      </c>
      <c r="AJ5710" s="3" t="s">
        <v>47</v>
      </c>
      <c r="AK5710" s="3" t="s">
        <v>48</v>
      </c>
      <c r="AM5710" s="3" t="s">
        <v>47</v>
      </c>
      <c r="AO5710" s="3" t="s">
        <v>48</v>
      </c>
      <c r="AU5710" s="3">
        <v>0</v>
      </c>
      <c r="AV5710" s="3">
        <v>10</v>
      </c>
      <c r="AW5710" s="3">
        <v>2</v>
      </c>
      <c r="AX5710" s="3">
        <v>8</v>
      </c>
      <c r="AY5710" s="3">
        <v>80</v>
      </c>
      <c r="AZ5710" s="6" t="str">
        <f t="shared" si="627"/>
        <v>2818.3</v>
      </c>
      <c r="BC5710" s="12" t="s">
        <v>14729</v>
      </c>
      <c r="BJ5710" s="12">
        <f t="shared" si="628"/>
        <v>0</v>
      </c>
      <c r="BK5710" s="12">
        <f t="shared" si="629"/>
        <v>0</v>
      </c>
      <c r="BP5710" s="3" t="s">
        <v>54</v>
      </c>
      <c r="BR5710" s="3" t="s">
        <v>54</v>
      </c>
      <c r="BV5710" s="3" t="s">
        <v>14730</v>
      </c>
      <c r="BW5710" s="3" t="s">
        <v>14730</v>
      </c>
      <c r="CQ5710" s="3" t="str">
        <f>CONCATENATE(baseURL!$A$1,baseURL!$B$1,baseURL!$C$1,".",C5710,".",L5710,".pkl&amp;seq=",BC5710,"&amp;varMods=Deamidated-N")</f>
        <v>http://proteomics.broadinstitute.org/millscripts/viewfeed.pl?side=xl&amp;cycle=1&amp;fixedMods=iaaC&amp;file=msdataSM/iPRG2012_nd/cpick_in/iPRG2012_nd.2818.3.3.pkl&amp;seq=ANKPMYVDGVNVAPEVDSVLK&amp;varMods=Deamidated-N</v>
      </c>
    </row>
    <row r="5711" spans="1:95" x14ac:dyDescent="0.2">
      <c r="A5711" s="3">
        <v>6281</v>
      </c>
      <c r="B5711" s="2" t="s">
        <v>14734</v>
      </c>
      <c r="C5711" s="2" t="s">
        <v>14728</v>
      </c>
      <c r="D5711" s="3">
        <v>14739</v>
      </c>
      <c r="E5711" s="3">
        <v>14723</v>
      </c>
      <c r="F5711" s="3">
        <v>59204</v>
      </c>
      <c r="G5711" s="3">
        <v>17541</v>
      </c>
      <c r="H5711" s="3">
        <v>50.862499999999997</v>
      </c>
      <c r="I5711" s="30">
        <v>568.29764</v>
      </c>
      <c r="J5711" s="30">
        <v>568.29808119999996</v>
      </c>
      <c r="K5711" s="30">
        <v>-4.4000000000000002E-4</v>
      </c>
      <c r="L5711" s="3">
        <v>2</v>
      </c>
      <c r="M5711" s="3">
        <v>2</v>
      </c>
      <c r="N5711" s="10">
        <f t="shared" si="623"/>
        <v>1</v>
      </c>
      <c r="O5711" s="35">
        <v>2</v>
      </c>
      <c r="P5711" s="17"/>
      <c r="Q5711" s="40">
        <v>1135.5894699999999</v>
      </c>
      <c r="R5711" s="40">
        <v>568.29836999999998</v>
      </c>
      <c r="S5711" s="18">
        <f t="shared" si="624"/>
        <v>-1.2845365014436283</v>
      </c>
      <c r="T5711" s="18">
        <f t="shared" si="625"/>
        <v>-0.50818375569365659</v>
      </c>
      <c r="U5711" s="18">
        <f t="shared" si="626"/>
        <v>-0.2991386373772964</v>
      </c>
      <c r="V5711" s="30">
        <v>568.29819999999995</v>
      </c>
      <c r="W5711" s="3" t="s">
        <v>47</v>
      </c>
      <c r="X5711" s="3" t="s">
        <v>47</v>
      </c>
      <c r="Y5711" s="3" t="s">
        <v>47</v>
      </c>
      <c r="Z5711" s="3" t="s">
        <v>47</v>
      </c>
      <c r="AA5711" s="3" t="s">
        <v>48</v>
      </c>
      <c r="AB5711" s="12" t="s">
        <v>47</v>
      </c>
      <c r="AC5711" s="3" t="s">
        <v>47</v>
      </c>
      <c r="AD5711" s="3" t="s">
        <v>47</v>
      </c>
      <c r="AE5711" s="3" t="s">
        <v>47</v>
      </c>
      <c r="AF5711" s="3" t="s">
        <v>47</v>
      </c>
      <c r="AG5711" s="3" t="s">
        <v>47</v>
      </c>
      <c r="AH5711" s="3" t="s">
        <v>47</v>
      </c>
      <c r="AI5711" s="3" t="s">
        <v>47</v>
      </c>
      <c r="AJ5711" s="3" t="s">
        <v>47</v>
      </c>
      <c r="AK5711" s="3" t="s">
        <v>47</v>
      </c>
      <c r="AL5711" s="3" t="s">
        <v>47</v>
      </c>
      <c r="AN5711" s="3" t="s">
        <v>47</v>
      </c>
      <c r="AU5711" s="3">
        <v>0</v>
      </c>
      <c r="AV5711" s="3">
        <v>16</v>
      </c>
      <c r="AW5711" s="3">
        <v>1</v>
      </c>
      <c r="AX5711" s="3">
        <v>16</v>
      </c>
      <c r="AY5711" s="3">
        <v>100</v>
      </c>
      <c r="AZ5711" s="6" t="str">
        <f t="shared" si="627"/>
        <v>2819.4</v>
      </c>
      <c r="BC5711" s="12" t="s">
        <v>14656</v>
      </c>
      <c r="BJ5711" s="12">
        <f t="shared" si="628"/>
        <v>0</v>
      </c>
      <c r="BK5711" s="12">
        <f t="shared" si="629"/>
        <v>0</v>
      </c>
      <c r="CQ5711" s="3" t="str">
        <f>CONCATENATE(baseURL!$A$1,baseURL!$B$1,baseURL!$C$1,".",C5711,".",L5711,".pkl&amp;seq=",BC5711)</f>
        <v>http://proteomics.broadinstitute.org/millscripts/viewfeed.pl?side=xl&amp;cycle=1&amp;fixedMods=iaaC&amp;file=msdataSM/iPRG2012_nd/cpick_in/iPRG2012_nd.2819.4.2.pkl&amp;seq=NGFLLDGFPR</v>
      </c>
    </row>
    <row r="5712" spans="1:95" x14ac:dyDescent="0.2">
      <c r="A5712" s="3">
        <v>2723</v>
      </c>
      <c r="B5712" s="2" t="s">
        <v>14735</v>
      </c>
      <c r="C5712" s="2" t="s">
        <v>14736</v>
      </c>
      <c r="D5712" s="3">
        <v>14742</v>
      </c>
      <c r="E5712" s="3">
        <v>14726</v>
      </c>
      <c r="F5712" s="3">
        <v>59207</v>
      </c>
      <c r="G5712" s="3">
        <v>17544</v>
      </c>
      <c r="H5712" s="3">
        <v>50.8675</v>
      </c>
      <c r="I5712" s="30">
        <v>622.32271000000003</v>
      </c>
      <c r="J5712" s="30">
        <v>622.31972519999999</v>
      </c>
      <c r="K5712" s="30">
        <v>2.98E-3</v>
      </c>
      <c r="L5712" s="3">
        <v>3</v>
      </c>
      <c r="M5712" s="3">
        <v>3</v>
      </c>
      <c r="N5712" s="10">
        <f t="shared" si="623"/>
        <v>1</v>
      </c>
      <c r="O5712" s="35">
        <v>3</v>
      </c>
      <c r="P5712" s="17"/>
      <c r="Q5712" s="40">
        <v>1864.93272</v>
      </c>
      <c r="R5712" s="40">
        <v>622.31575999999995</v>
      </c>
      <c r="S5712" s="18">
        <f t="shared" si="624"/>
        <v>11.167963993189563</v>
      </c>
      <c r="T5712" s="18">
        <f t="shared" si="625"/>
        <v>6.3716850108998511</v>
      </c>
      <c r="U5712" s="18">
        <f t="shared" si="626"/>
        <v>6.3311910983210486</v>
      </c>
      <c r="V5712" s="30">
        <v>622.31970000000001</v>
      </c>
      <c r="W5712" s="3" t="s">
        <v>65</v>
      </c>
      <c r="Z5712" s="3" t="s">
        <v>47</v>
      </c>
      <c r="AA5712" s="3" t="s">
        <v>47</v>
      </c>
      <c r="AB5712" s="12" t="s">
        <v>47</v>
      </c>
      <c r="AC5712" s="3" t="s">
        <v>47</v>
      </c>
      <c r="AD5712" s="3" t="s">
        <v>48</v>
      </c>
      <c r="AE5712" s="3" t="s">
        <v>47</v>
      </c>
      <c r="AF5712" s="3" t="s">
        <v>47</v>
      </c>
      <c r="AH5712" s="3" t="s">
        <v>47</v>
      </c>
      <c r="AI5712" s="3" t="s">
        <v>52</v>
      </c>
      <c r="AK5712" s="3" t="s">
        <v>48</v>
      </c>
      <c r="AL5712" s="3" t="s">
        <v>47</v>
      </c>
      <c r="AU5712" s="3">
        <v>1</v>
      </c>
      <c r="AV5712" s="3">
        <v>8</v>
      </c>
      <c r="AW5712" s="3">
        <v>1</v>
      </c>
      <c r="AX5712" s="3">
        <v>8</v>
      </c>
      <c r="AY5712" s="3">
        <v>100</v>
      </c>
      <c r="AZ5712" s="6" t="str">
        <f t="shared" si="627"/>
        <v>2819.7</v>
      </c>
      <c r="BC5712" s="12" t="s">
        <v>14690</v>
      </c>
      <c r="BJ5712" s="12">
        <f t="shared" si="628"/>
        <v>0</v>
      </c>
      <c r="BK5712" s="12">
        <f t="shared" si="629"/>
        <v>0</v>
      </c>
      <c r="BS5712" s="3" t="s">
        <v>14737</v>
      </c>
      <c r="CQ5712" s="3" t="str">
        <f>CONCATENATE(baseURL!$A$1,baseURL!$B$1,baseURL!$C$1,".",C5712,".",L5712,".pkl&amp;seq=",BC5712)</f>
        <v>http://proteomics.broadinstitute.org/millscripts/viewfeed.pl?side=xl&amp;cycle=1&amp;fixedMods=iaaC&amp;file=msdataSM/iPRG2012_nd/cpick_in/iPRG2012_nd.2819.7.3.pkl&amp;seq=GTLTWLAPAGEYTLDEK</v>
      </c>
    </row>
    <row r="5713" spans="1:95" x14ac:dyDescent="0.2">
      <c r="A5713" s="3">
        <v>6937</v>
      </c>
      <c r="B5713" s="2" t="s">
        <v>14731</v>
      </c>
      <c r="C5713" s="2" t="s">
        <v>14732</v>
      </c>
      <c r="D5713" s="3">
        <v>14744</v>
      </c>
      <c r="E5713" s="3">
        <v>14728</v>
      </c>
      <c r="F5713" s="3">
        <v>59209</v>
      </c>
      <c r="G5713" s="3">
        <v>17546</v>
      </c>
      <c r="H5713" s="3">
        <v>50.872500000000002</v>
      </c>
      <c r="I5713" s="30">
        <v>702.61346000000003</v>
      </c>
      <c r="J5713" s="30">
        <v>702.61159650000002</v>
      </c>
      <c r="K5713" s="30">
        <v>1.8600000000000001E-3</v>
      </c>
      <c r="L5713" s="3">
        <v>4</v>
      </c>
      <c r="M5713" s="3">
        <v>4</v>
      </c>
      <c r="N5713" s="10">
        <f t="shared" si="623"/>
        <v>1</v>
      </c>
      <c r="O5713" s="35">
        <v>4</v>
      </c>
      <c r="P5713" s="17"/>
      <c r="Q5713" s="40">
        <v>2807.4243900000001</v>
      </c>
      <c r="R5713" s="40">
        <v>702.61154999999997</v>
      </c>
      <c r="S5713" s="18">
        <f t="shared" si="624"/>
        <v>2.7184295505336449</v>
      </c>
      <c r="T5713" s="18">
        <f t="shared" si="625"/>
        <v>6.6181661905684655E-2</v>
      </c>
      <c r="U5713" s="18">
        <f t="shared" si="626"/>
        <v>0.21348923181811311</v>
      </c>
      <c r="V5713" s="30">
        <v>702.61170000000004</v>
      </c>
      <c r="W5713" s="3" t="s">
        <v>47</v>
      </c>
      <c r="X5713" s="3" t="s">
        <v>47</v>
      </c>
      <c r="Y5713" s="3" t="s">
        <v>47</v>
      </c>
      <c r="Z5713" s="3" t="s">
        <v>47</v>
      </c>
      <c r="AA5713" s="3" t="s">
        <v>48</v>
      </c>
      <c r="AB5713" s="12" t="s">
        <v>47</v>
      </c>
      <c r="AC5713" s="3" t="s">
        <v>47</v>
      </c>
      <c r="AD5713" s="3" t="s">
        <v>47</v>
      </c>
      <c r="AE5713" s="3" t="s">
        <v>47</v>
      </c>
      <c r="AF5713" s="3" t="s">
        <v>47</v>
      </c>
      <c r="AG5713" s="3" t="s">
        <v>47</v>
      </c>
      <c r="AI5713" s="3" t="s">
        <v>47</v>
      </c>
      <c r="AJ5713" s="3" t="s">
        <v>47</v>
      </c>
      <c r="AK5713" s="3" t="s">
        <v>47</v>
      </c>
      <c r="AL5713" s="3" t="s">
        <v>47</v>
      </c>
      <c r="AM5713" s="3" t="s">
        <v>47</v>
      </c>
      <c r="AN5713" s="3" t="s">
        <v>47</v>
      </c>
      <c r="AO5713" s="3" t="s">
        <v>47</v>
      </c>
      <c r="AP5713" s="3" t="s">
        <v>47</v>
      </c>
      <c r="AU5713" s="3">
        <v>0</v>
      </c>
      <c r="AV5713" s="3">
        <v>18</v>
      </c>
      <c r="AW5713" s="3">
        <v>1</v>
      </c>
      <c r="AX5713" s="3">
        <v>18</v>
      </c>
      <c r="AY5713" s="3">
        <v>100</v>
      </c>
      <c r="AZ5713" s="6" t="str">
        <f t="shared" si="627"/>
        <v>2819.9</v>
      </c>
      <c r="BC5713" s="12" t="s">
        <v>14733</v>
      </c>
      <c r="BJ5713" s="12">
        <f t="shared" si="628"/>
        <v>1</v>
      </c>
      <c r="BK5713" s="12">
        <f t="shared" si="629"/>
        <v>0</v>
      </c>
      <c r="CQ5713" s="3" t="str">
        <f>CONCATENATE(baseURL!$A$1,baseURL!$B$1,baseURL!$C$1,".",C5713,".",L5713,".pkl&amp;seq=",BC5713)</f>
        <v>http://proteomics.broadinstitute.org/millscripts/viewfeed.pl?side=xl&amp;cycle=1&amp;fixedMods=iaaC&amp;file=msdataSM/iPRG2012_nd/cpick_in/iPRG2012_nd.2819.9.4.pkl&amp;seq=NCTPKPTSTTETVAASAVAAVFEQKAK</v>
      </c>
    </row>
    <row r="5714" spans="1:95" x14ac:dyDescent="0.2">
      <c r="A5714" s="3">
        <v>2067</v>
      </c>
      <c r="B5714" s="2" t="s">
        <v>14738</v>
      </c>
      <c r="C5714" s="2" t="s">
        <v>14739</v>
      </c>
      <c r="D5714" s="3">
        <v>14746</v>
      </c>
      <c r="E5714" s="3">
        <v>14730</v>
      </c>
      <c r="F5714" s="3">
        <v>59223</v>
      </c>
      <c r="G5714" s="3">
        <v>17549</v>
      </c>
      <c r="H5714" s="3">
        <v>50.883200000000002</v>
      </c>
      <c r="I5714" s="30">
        <v>611.97293999999999</v>
      </c>
      <c r="J5714" s="30">
        <v>611.97334650000005</v>
      </c>
      <c r="K5714" s="30">
        <v>-4.0999999999999999E-4</v>
      </c>
      <c r="L5714" s="3">
        <v>3</v>
      </c>
      <c r="M5714" s="3">
        <v>3</v>
      </c>
      <c r="N5714" s="10">
        <f t="shared" si="623"/>
        <v>1</v>
      </c>
      <c r="O5714" s="35">
        <v>3</v>
      </c>
      <c r="Q5714" s="40">
        <v>1833.9051300000001</v>
      </c>
      <c r="R5714" s="40">
        <v>611.97322999999994</v>
      </c>
      <c r="S5714" s="18">
        <f t="shared" si="624"/>
        <v>-0.47387693731299557</v>
      </c>
      <c r="T5714" s="18">
        <f t="shared" si="625"/>
        <v>0.19036780432988828</v>
      </c>
      <c r="U5714" s="18">
        <f t="shared" si="626"/>
        <v>-4.9021752020521038E-2</v>
      </c>
      <c r="V5714" s="30">
        <v>611.97320000000002</v>
      </c>
      <c r="W5714" s="3" t="s">
        <v>47</v>
      </c>
      <c r="X5714" s="3" t="s">
        <v>47</v>
      </c>
      <c r="Y5714" s="3" t="s">
        <v>48</v>
      </c>
      <c r="Z5714" s="3" t="s">
        <v>48</v>
      </c>
      <c r="AA5714" s="3" t="s">
        <v>47</v>
      </c>
      <c r="AB5714" s="12" t="s">
        <v>47</v>
      </c>
      <c r="AC5714" s="3" t="s">
        <v>52</v>
      </c>
      <c r="AD5714" s="3" t="s">
        <v>47</v>
      </c>
      <c r="AE5714" s="3" t="s">
        <v>47</v>
      </c>
      <c r="AG5714" s="3" t="s">
        <v>47</v>
      </c>
      <c r="AH5714" s="3" t="s">
        <v>47</v>
      </c>
      <c r="AI5714" s="3" t="s">
        <v>47</v>
      </c>
      <c r="AJ5714" s="3" t="s">
        <v>48</v>
      </c>
      <c r="AK5714" s="3" t="s">
        <v>48</v>
      </c>
      <c r="AM5714" s="3" t="s">
        <v>47</v>
      </c>
      <c r="AO5714" s="3" t="s">
        <v>47</v>
      </c>
      <c r="AQ5714" s="3" t="s">
        <v>47</v>
      </c>
      <c r="AU5714" s="3">
        <v>0</v>
      </c>
      <c r="AV5714" s="3">
        <v>12</v>
      </c>
      <c r="AW5714" s="3">
        <v>4</v>
      </c>
      <c r="AX5714" s="3">
        <v>6</v>
      </c>
      <c r="AY5714" s="3">
        <v>50</v>
      </c>
      <c r="AZ5714" s="6" t="str">
        <f t="shared" si="627"/>
        <v>2820.2</v>
      </c>
      <c r="BB5714" s="12" t="s">
        <v>79</v>
      </c>
      <c r="BC5714" s="12" t="s">
        <v>14740</v>
      </c>
      <c r="BJ5714" s="12">
        <f t="shared" si="628"/>
        <v>0</v>
      </c>
      <c r="BK5714" s="12">
        <f t="shared" si="629"/>
        <v>0</v>
      </c>
      <c r="BO5714" s="3" t="s">
        <v>54</v>
      </c>
      <c r="BP5714" s="3" t="s">
        <v>54</v>
      </c>
      <c r="BR5714" s="3" t="s">
        <v>54</v>
      </c>
      <c r="CQ5714" s="3" t="str">
        <f>CONCATENATE(baseURL!$A$1,baseURL!$B$1,"+Acetyl",baseURL!$C$1,".",C5714,".",L5714,".pkl&amp;seq=",BC5714,"&amp;varMods=Deamidated-Q+Deamidated-N")</f>
        <v>http://proteomics.broadinstitute.org/millscripts/viewfeed.pl?side=xl&amp;cycle=1&amp;fixedMods=iaaC+Acetyl&amp;file=msdataSM/iPRG2012_nd/cpick_in/iPRG2012_nd.2820.2.3.pkl&amp;seq=MENDKGqLVELYVPR&amp;varMods=Deamidated-Q+Deamidated-N</v>
      </c>
    </row>
    <row r="5715" spans="1:95" x14ac:dyDescent="0.2">
      <c r="A5715" s="3">
        <v>4165</v>
      </c>
      <c r="B5715" s="2" t="s">
        <v>14741</v>
      </c>
      <c r="C5715" s="2" t="s">
        <v>14742</v>
      </c>
      <c r="D5715" s="3">
        <v>14748</v>
      </c>
      <c r="E5715" s="3">
        <v>14732</v>
      </c>
      <c r="F5715" s="3">
        <v>59225</v>
      </c>
      <c r="G5715" s="3">
        <v>17551</v>
      </c>
      <c r="H5715" s="3">
        <v>50.886499999999998</v>
      </c>
      <c r="I5715" s="30">
        <v>643.98880999999994</v>
      </c>
      <c r="J5715" s="30">
        <v>643.98331199999996</v>
      </c>
      <c r="K5715" s="30">
        <v>5.4999999999999997E-3</v>
      </c>
      <c r="L5715" s="3">
        <v>3</v>
      </c>
      <c r="M5715" s="3">
        <v>3</v>
      </c>
      <c r="N5715" s="10">
        <f t="shared" si="623"/>
        <v>1</v>
      </c>
      <c r="O5715" s="35">
        <v>3</v>
      </c>
      <c r="P5715" s="17"/>
      <c r="Q5715" s="40">
        <v>1929.93749</v>
      </c>
      <c r="R5715" s="40">
        <v>643.98401000000001</v>
      </c>
      <c r="S5715" s="18">
        <f t="shared" si="624"/>
        <v>7.4536012158624398</v>
      </c>
      <c r="T5715" s="18">
        <f t="shared" si="625"/>
        <v>-1.0838778435767509</v>
      </c>
      <c r="U5715" s="18">
        <f t="shared" si="626"/>
        <v>-1.2577952051966472</v>
      </c>
      <c r="V5715" s="30">
        <v>643.98320000000001</v>
      </c>
      <c r="W5715" s="3" t="s">
        <v>47</v>
      </c>
      <c r="X5715" s="3" t="s">
        <v>47</v>
      </c>
      <c r="Y5715" s="3" t="s">
        <v>47</v>
      </c>
      <c r="Z5715" s="3" t="s">
        <v>47</v>
      </c>
      <c r="AB5715" s="12" t="s">
        <v>47</v>
      </c>
      <c r="AC5715" s="3" t="s">
        <v>47</v>
      </c>
      <c r="AE5715" s="3" t="s">
        <v>47</v>
      </c>
      <c r="AF5715" s="3" t="s">
        <v>48</v>
      </c>
      <c r="AG5715" s="3" t="s">
        <v>47</v>
      </c>
      <c r="AH5715" s="3" t="s">
        <v>47</v>
      </c>
      <c r="AI5715" s="3" t="s">
        <v>47</v>
      </c>
      <c r="AK5715" s="3" t="s">
        <v>48</v>
      </c>
      <c r="AL5715" s="3" t="s">
        <v>48</v>
      </c>
      <c r="AN5715" s="3" t="s">
        <v>48</v>
      </c>
      <c r="AP5715" s="3" t="s">
        <v>48</v>
      </c>
      <c r="AU5715" s="3">
        <v>0</v>
      </c>
      <c r="AV5715" s="3">
        <v>10</v>
      </c>
      <c r="AW5715" s="3">
        <v>1</v>
      </c>
      <c r="AX5715" s="3">
        <v>10</v>
      </c>
      <c r="AY5715" s="3">
        <v>100</v>
      </c>
      <c r="AZ5715" s="6" t="str">
        <f t="shared" si="627"/>
        <v>2820.4</v>
      </c>
      <c r="BC5715" s="12" t="s">
        <v>14743</v>
      </c>
      <c r="BJ5715" s="12">
        <f t="shared" si="628"/>
        <v>1</v>
      </c>
      <c r="BK5715" s="12">
        <f t="shared" si="629"/>
        <v>0</v>
      </c>
      <c r="CQ5715" s="3" t="str">
        <f>CONCATENATE(baseURL!$A$1,baseURL!$B$1,baseURL!$C$1,".",C5715,".",L5715,".pkl&amp;seq=",BC5715)</f>
        <v>http://proteomics.broadinstitute.org/millscripts/viewfeed.pl?side=xl&amp;cycle=1&amp;fixedMods=iaaC&amp;file=msdataSM/iPRG2012_nd/cpick_in/iPRG2012_nd.2820.4.3.pkl&amp;seq=GYSDLCNLFTKDELVR</v>
      </c>
    </row>
    <row r="5716" spans="1:95" x14ac:dyDescent="0.2">
      <c r="A5716" s="3">
        <v>6659</v>
      </c>
      <c r="B5716" s="2" t="s">
        <v>14744</v>
      </c>
      <c r="C5716" s="2" t="s">
        <v>14745</v>
      </c>
      <c r="D5716" s="3">
        <v>14750</v>
      </c>
      <c r="E5716" s="3">
        <v>14734</v>
      </c>
      <c r="F5716" s="3">
        <v>59227</v>
      </c>
      <c r="G5716" s="3">
        <v>17553</v>
      </c>
      <c r="H5716" s="3">
        <v>50.891500000000001</v>
      </c>
      <c r="I5716" s="30">
        <v>824.70271000000002</v>
      </c>
      <c r="J5716" s="30">
        <v>824.70251710000002</v>
      </c>
      <c r="K5716" s="30">
        <v>1.9000000000000001E-4</v>
      </c>
      <c r="L5716" s="3">
        <v>3</v>
      </c>
      <c r="M5716" s="3">
        <v>3</v>
      </c>
      <c r="N5716" s="10">
        <f t="shared" si="623"/>
        <v>1</v>
      </c>
      <c r="O5716" s="35">
        <v>3</v>
      </c>
      <c r="P5716" s="17"/>
      <c r="Q5716" s="40">
        <v>2472.0949900000001</v>
      </c>
      <c r="R5716" s="40">
        <v>824.70317999999997</v>
      </c>
      <c r="S5716" s="18">
        <f t="shared" si="624"/>
        <v>-0.56990201001799512</v>
      </c>
      <c r="T5716" s="18">
        <f t="shared" si="625"/>
        <v>-0.80380434564598158</v>
      </c>
      <c r="U5716" s="18">
        <f t="shared" si="626"/>
        <v>-0.82453907839723328</v>
      </c>
      <c r="V5716" s="30">
        <v>824.70249999999999</v>
      </c>
      <c r="W5716" s="3" t="s">
        <v>47</v>
      </c>
      <c r="X5716" s="3" t="s">
        <v>47</v>
      </c>
      <c r="Y5716" s="3" t="s">
        <v>47</v>
      </c>
      <c r="Z5716" s="3" t="s">
        <v>47</v>
      </c>
      <c r="AA5716" s="3" t="s">
        <v>47</v>
      </c>
      <c r="AB5716" s="12" t="s">
        <v>47</v>
      </c>
      <c r="AC5716" s="3" t="s">
        <v>47</v>
      </c>
      <c r="AD5716" s="3" t="s">
        <v>47</v>
      </c>
      <c r="AE5716" s="3" t="s">
        <v>47</v>
      </c>
      <c r="AF5716" s="3" t="s">
        <v>47</v>
      </c>
      <c r="AG5716" s="3" t="s">
        <v>47</v>
      </c>
      <c r="AI5716" s="3" t="s">
        <v>47</v>
      </c>
      <c r="AJ5716" s="3" t="s">
        <v>47</v>
      </c>
      <c r="AK5716" s="3" t="s">
        <v>47</v>
      </c>
      <c r="AL5716" s="3" t="s">
        <v>47</v>
      </c>
      <c r="AU5716" s="3">
        <v>0</v>
      </c>
      <c r="AV5716" s="3">
        <v>15</v>
      </c>
      <c r="AW5716" s="3">
        <v>1</v>
      </c>
      <c r="AX5716" s="3">
        <v>15</v>
      </c>
      <c r="AY5716" s="3">
        <v>100</v>
      </c>
      <c r="AZ5716" s="6" t="str">
        <f t="shared" si="627"/>
        <v>2820.6</v>
      </c>
      <c r="BC5716" s="12" t="s">
        <v>14746</v>
      </c>
      <c r="BJ5716" s="12">
        <f t="shared" si="628"/>
        <v>0</v>
      </c>
      <c r="BK5716" s="12">
        <f t="shared" si="629"/>
        <v>0</v>
      </c>
      <c r="CQ5716" s="3" t="str">
        <f>CONCATENATE(baseURL!$A$1,baseURL!$B$1,baseURL!$C$1,".",C5716,".",L5716,".pkl&amp;seq=",BC5716)</f>
        <v>http://proteomics.broadinstitute.org/millscripts/viewfeed.pl?side=xl&amp;cycle=1&amp;fixedMods=iaaC&amp;file=msdataSM/iPRG2012_nd/cpick_in/iPRG2012_nd.2820.6.3.pkl&amp;seq=SFDPFADTGDDETATSNYLHLR</v>
      </c>
    </row>
    <row r="5717" spans="1:95" x14ac:dyDescent="0.2">
      <c r="A5717" s="3">
        <v>3863</v>
      </c>
      <c r="B5717" s="2" t="s">
        <v>14747</v>
      </c>
      <c r="C5717" s="2" t="s">
        <v>14748</v>
      </c>
      <c r="D5717" s="3">
        <v>14754</v>
      </c>
      <c r="E5717" s="3">
        <v>14738</v>
      </c>
      <c r="F5717" s="3">
        <v>59244</v>
      </c>
      <c r="G5717" s="3">
        <v>17558</v>
      </c>
      <c r="H5717" s="3">
        <v>50.907200000000003</v>
      </c>
      <c r="I5717" s="30">
        <v>513.31786999999997</v>
      </c>
      <c r="J5717" s="30">
        <v>513.31889509999996</v>
      </c>
      <c r="K5717" s="30">
        <v>-1.0300000000000001E-3</v>
      </c>
      <c r="L5717" s="3">
        <v>3</v>
      </c>
      <c r="M5717" s="3">
        <v>3</v>
      </c>
      <c r="N5717" s="10">
        <f t="shared" si="623"/>
        <v>1</v>
      </c>
      <c r="O5717" s="35">
        <v>3</v>
      </c>
      <c r="P5717" s="17"/>
      <c r="Q5717" s="40">
        <v>1537.94244</v>
      </c>
      <c r="R5717" s="40">
        <v>513.31899999999996</v>
      </c>
      <c r="S5717" s="18">
        <f t="shared" si="624"/>
        <v>-2.2013601678277936</v>
      </c>
      <c r="T5717" s="18">
        <f t="shared" si="625"/>
        <v>-0.20435635539816896</v>
      </c>
      <c r="U5717" s="18">
        <f t="shared" si="626"/>
        <v>-0.38962126854800994</v>
      </c>
      <c r="V5717" s="30">
        <v>513.31880000000001</v>
      </c>
      <c r="W5717" s="3" t="s">
        <v>47</v>
      </c>
      <c r="X5717" s="3" t="s">
        <v>47</v>
      </c>
      <c r="Y5717" s="3" t="s">
        <v>47</v>
      </c>
      <c r="Z5717" s="3" t="s">
        <v>47</v>
      </c>
      <c r="AA5717" s="3" t="s">
        <v>47</v>
      </c>
      <c r="AB5717" s="12" t="s">
        <v>47</v>
      </c>
      <c r="AC5717" s="3" t="s">
        <v>47</v>
      </c>
      <c r="AD5717" s="3" t="s">
        <v>47</v>
      </c>
      <c r="AE5717" s="3" t="s">
        <v>47</v>
      </c>
      <c r="AF5717" s="3" t="s">
        <v>48</v>
      </c>
      <c r="AG5717" s="3" t="s">
        <v>48</v>
      </c>
      <c r="AH5717" s="3" t="s">
        <v>47</v>
      </c>
      <c r="AK5717" s="3" t="s">
        <v>52</v>
      </c>
      <c r="AL5717" s="3" t="s">
        <v>48</v>
      </c>
      <c r="AM5717" s="3" t="s">
        <v>48</v>
      </c>
      <c r="AU5717" s="3">
        <v>0</v>
      </c>
      <c r="AV5717" s="3">
        <v>10</v>
      </c>
      <c r="AW5717" s="3">
        <v>1</v>
      </c>
      <c r="AX5717" s="3">
        <v>10</v>
      </c>
      <c r="AY5717" s="3">
        <v>100</v>
      </c>
      <c r="AZ5717" s="6" t="str">
        <f t="shared" si="627"/>
        <v>2821.2</v>
      </c>
      <c r="BC5717" s="12" t="s">
        <v>14749</v>
      </c>
      <c r="BJ5717" s="12">
        <f t="shared" si="628"/>
        <v>0</v>
      </c>
      <c r="BK5717" s="12">
        <f t="shared" si="629"/>
        <v>0</v>
      </c>
      <c r="CQ5717" s="3" t="str">
        <f>CONCATENATE(baseURL!$A$1,baseURL!$B$1,baseURL!$C$1,".",C5717,".",L5717,".pkl&amp;seq=",BC5717)</f>
        <v>http://proteomics.broadinstitute.org/millscripts/viewfeed.pl?side=xl&amp;cycle=1&amp;fixedMods=iaaC&amp;file=msdataSM/iPRG2012_nd/cpick_in/iPRG2012_nd.2821.2.3.pkl&amp;seq=LLQNELLNKLALR</v>
      </c>
    </row>
    <row r="5718" spans="1:95" x14ac:dyDescent="0.2">
      <c r="A5718" s="3">
        <v>1867</v>
      </c>
      <c r="B5718" s="2" t="s">
        <v>14750</v>
      </c>
      <c r="C5718" s="2" t="s">
        <v>14738</v>
      </c>
      <c r="D5718" s="3">
        <v>14755</v>
      </c>
      <c r="E5718" s="3">
        <v>14739</v>
      </c>
      <c r="F5718" s="3">
        <v>59245</v>
      </c>
      <c r="G5718" s="3">
        <v>17559</v>
      </c>
      <c r="H5718" s="3">
        <v>50.908900000000003</v>
      </c>
      <c r="I5718" s="30">
        <v>619.33408999999995</v>
      </c>
      <c r="J5718" s="30">
        <v>619.32661689999998</v>
      </c>
      <c r="K5718" s="30">
        <v>7.4700000000000001E-3</v>
      </c>
      <c r="L5718" s="3">
        <v>3</v>
      </c>
      <c r="M5718" s="3">
        <v>3</v>
      </c>
      <c r="N5718" s="10">
        <f t="shared" si="623"/>
        <v>1</v>
      </c>
      <c r="O5718" s="35">
        <v>3</v>
      </c>
      <c r="P5718" s="17"/>
      <c r="Q5718" s="40">
        <v>1855.9759799999999</v>
      </c>
      <c r="R5718" s="40">
        <v>619.33018000000004</v>
      </c>
      <c r="S5718" s="18">
        <f t="shared" si="624"/>
        <v>6.3132721869056452</v>
      </c>
      <c r="T5718" s="18">
        <f t="shared" si="625"/>
        <v>-5.7531509284189539</v>
      </c>
      <c r="U5718" s="18">
        <f t="shared" si="626"/>
        <v>-5.7804384731522624</v>
      </c>
      <c r="V5718" s="30">
        <v>619.32659999999998</v>
      </c>
      <c r="X5718" s="3" t="s">
        <v>47</v>
      </c>
      <c r="Y5718" s="3" t="s">
        <v>47</v>
      </c>
      <c r="Z5718" s="3" t="s">
        <v>47</v>
      </c>
      <c r="AA5718" s="3" t="s">
        <v>48</v>
      </c>
      <c r="AB5718" s="12" t="s">
        <v>47</v>
      </c>
      <c r="AC5718" s="3" t="s">
        <v>52</v>
      </c>
      <c r="AD5718" s="3" t="s">
        <v>47</v>
      </c>
      <c r="AE5718" s="3" t="s">
        <v>47</v>
      </c>
      <c r="AG5718" s="3" t="s">
        <v>47</v>
      </c>
      <c r="AH5718" s="3" t="s">
        <v>47</v>
      </c>
      <c r="AK5718" s="3" t="s">
        <v>52</v>
      </c>
      <c r="AM5718" s="3" t="s">
        <v>47</v>
      </c>
      <c r="AO5718" s="3" t="s">
        <v>47</v>
      </c>
      <c r="AU5718" s="3">
        <v>0</v>
      </c>
      <c r="AV5718" s="3">
        <v>10</v>
      </c>
      <c r="AW5718" s="3">
        <v>2</v>
      </c>
      <c r="AX5718" s="3">
        <v>9</v>
      </c>
      <c r="AY5718" s="3">
        <v>90</v>
      </c>
      <c r="AZ5718" s="6" t="str">
        <f t="shared" si="627"/>
        <v>2821.3</v>
      </c>
      <c r="BC5718" s="12" t="s">
        <v>14679</v>
      </c>
      <c r="BJ5718" s="12">
        <f t="shared" si="628"/>
        <v>0</v>
      </c>
      <c r="BK5718" s="12">
        <f t="shared" si="629"/>
        <v>0</v>
      </c>
      <c r="BO5718" s="3" t="s">
        <v>54</v>
      </c>
      <c r="BP5718" s="3" t="s">
        <v>54</v>
      </c>
      <c r="BR5718" s="3" t="s">
        <v>54</v>
      </c>
      <c r="BX5718" s="3" t="s">
        <v>14374</v>
      </c>
      <c r="CQ5718" s="3" t="str">
        <f>CONCATENATE(baseURL!$A$1,baseURL!$B$1,baseURL!$C$1,".",C5718,".",L5718,".pkl&amp;seq=",BC5718,"&amp;varMods=Deamidated-Q+Deamidated-N")</f>
        <v>http://proteomics.broadinstitute.org/millscripts/viewfeed.pl?side=xl&amp;cycle=1&amp;fixedMods=iaaC&amp;file=msdataSM/iPRG2012_nd/cpick_in/iPRG2012_nd.2821.3.3.pkl&amp;seq=TAGLqLVADDLTVTNPAR&amp;varMods=Deamidated-Q+Deamidated-N</v>
      </c>
    </row>
    <row r="5719" spans="1:95" x14ac:dyDescent="0.2">
      <c r="A5719" s="3">
        <v>339</v>
      </c>
      <c r="B5719" s="2" t="s">
        <v>14751</v>
      </c>
      <c r="C5719" s="2" t="s">
        <v>14741</v>
      </c>
      <c r="D5719" s="3">
        <v>14757</v>
      </c>
      <c r="E5719" s="3">
        <v>14741</v>
      </c>
      <c r="F5719" s="3">
        <v>59247</v>
      </c>
      <c r="G5719" s="3">
        <v>17561</v>
      </c>
      <c r="H5719" s="3">
        <v>50.9131</v>
      </c>
      <c r="I5719" s="30">
        <v>659.35351000000003</v>
      </c>
      <c r="J5719" s="30">
        <v>659.35172990000001</v>
      </c>
      <c r="K5719" s="30">
        <v>1.7799999999999999E-3</v>
      </c>
      <c r="L5719" s="12">
        <v>2</v>
      </c>
      <c r="M5719" s="3">
        <v>2</v>
      </c>
      <c r="N5719" s="10">
        <f t="shared" si="623"/>
        <v>1</v>
      </c>
      <c r="O5719" s="35">
        <v>2</v>
      </c>
      <c r="P5719" s="17"/>
      <c r="Q5719" s="40">
        <v>1317.6983700000001</v>
      </c>
      <c r="R5719" s="40">
        <v>659.35281999999995</v>
      </c>
      <c r="S5719" s="18">
        <f t="shared" si="624"/>
        <v>1.0464806991754534</v>
      </c>
      <c r="T5719" s="18">
        <f t="shared" si="625"/>
        <v>-1.6532878405557441</v>
      </c>
      <c r="U5719" s="18">
        <f t="shared" si="626"/>
        <v>-1.6986353374521945</v>
      </c>
      <c r="V5719" s="32">
        <v>659.35170000000005</v>
      </c>
      <c r="W5719" s="12" t="s">
        <v>47</v>
      </c>
      <c r="X5719" s="12"/>
      <c r="Y5719" s="12"/>
      <c r="Z5719" s="12" t="s">
        <v>52</v>
      </c>
      <c r="AA5719" s="12"/>
      <c r="AB5719" s="12" t="s">
        <v>47</v>
      </c>
      <c r="AC5719" s="12" t="s">
        <v>47</v>
      </c>
      <c r="AD5719" s="12" t="s">
        <v>47</v>
      </c>
      <c r="AE5719" s="12"/>
      <c r="AF5719" s="12"/>
      <c r="AG5719" s="12" t="s">
        <v>52</v>
      </c>
      <c r="AH5719" s="12"/>
      <c r="AI5719" s="12" t="s">
        <v>48</v>
      </c>
      <c r="AJ5719" s="12"/>
      <c r="AK5719" s="12" t="s">
        <v>52</v>
      </c>
      <c r="AL5719" s="12" t="s">
        <v>52</v>
      </c>
      <c r="AM5719" s="12"/>
      <c r="AN5719" s="12"/>
      <c r="AO5719" s="12"/>
      <c r="AP5719" s="12"/>
      <c r="AQ5719" s="12"/>
      <c r="AR5719" s="12"/>
      <c r="AS5719" s="12"/>
      <c r="AT5719" s="12"/>
      <c r="AU5719" s="3">
        <v>0</v>
      </c>
      <c r="AV5719" s="3">
        <v>4</v>
      </c>
      <c r="AW5719" s="3">
        <v>1</v>
      </c>
      <c r="AX5719" s="3">
        <v>4</v>
      </c>
      <c r="AY5719" s="3">
        <v>100</v>
      </c>
      <c r="AZ5719" s="19" t="str">
        <f t="shared" si="627"/>
        <v>2821.5</v>
      </c>
      <c r="BC5719" s="12" t="s">
        <v>14752</v>
      </c>
      <c r="BI5719" s="12" t="s">
        <v>793</v>
      </c>
      <c r="BJ5719" s="12">
        <f t="shared" si="628"/>
        <v>0</v>
      </c>
      <c r="BK5719" s="12">
        <f t="shared" si="629"/>
        <v>1</v>
      </c>
      <c r="BR5719" s="3" t="s">
        <v>793</v>
      </c>
      <c r="CQ5719" s="3" t="str">
        <f>CONCATENATE(baseURL!$A$1,baseURL!$B$1,baseURL!$C$1,".",C5719,".",L5719,".pkl&amp;seq=",BC5719,"&amp;varMods=pyroCys-C")</f>
        <v>http://proteomics.broadinstitute.org/millscripts/viewfeed.pl?side=xl&amp;cycle=1&amp;fixedMods=iaaC&amp;file=msdataSM/iPRG2012_nd/cpick_in/iPRG2012_nd.2821.5.2.pkl&amp;seq=cPFTGLVSLRGK&amp;varMods=pyroCys-C</v>
      </c>
    </row>
    <row r="5720" spans="1:95" x14ac:dyDescent="0.2">
      <c r="A5720" s="3">
        <v>6901</v>
      </c>
      <c r="B5720" s="2" t="s">
        <v>14753</v>
      </c>
      <c r="C5720" s="2" t="s">
        <v>14744</v>
      </c>
      <c r="D5720" s="3">
        <v>14759</v>
      </c>
      <c r="E5720" s="3">
        <v>14743</v>
      </c>
      <c r="F5720" s="3">
        <v>59249</v>
      </c>
      <c r="G5720" s="3">
        <v>17563</v>
      </c>
      <c r="H5720" s="3">
        <v>50.918100000000003</v>
      </c>
      <c r="I5720" s="30">
        <v>744.68664999999999</v>
      </c>
      <c r="J5720" s="30">
        <v>744.68457679999995</v>
      </c>
      <c r="K5720" s="30">
        <v>2.0699999999999998E-3</v>
      </c>
      <c r="L5720" s="3">
        <v>3</v>
      </c>
      <c r="M5720" s="3">
        <v>3</v>
      </c>
      <c r="N5720" s="10">
        <f t="shared" si="623"/>
        <v>1</v>
      </c>
      <c r="O5720" s="35">
        <v>3</v>
      </c>
      <c r="P5720" s="17"/>
      <c r="Q5720" s="40">
        <v>2232.03899</v>
      </c>
      <c r="R5720" s="40">
        <v>744.68452000000002</v>
      </c>
      <c r="S5720" s="18">
        <f t="shared" si="624"/>
        <v>2.8602716220897788</v>
      </c>
      <c r="T5720" s="18">
        <f t="shared" si="625"/>
        <v>7.6273909822653335E-2</v>
      </c>
      <c r="U5720" s="18">
        <f t="shared" si="626"/>
        <v>-2.6857010621345656E-2</v>
      </c>
      <c r="V5720" s="30">
        <v>744.68449999999996</v>
      </c>
      <c r="W5720" s="3" t="s">
        <v>47</v>
      </c>
      <c r="X5720" s="3" t="s">
        <v>47</v>
      </c>
      <c r="Y5720" s="3" t="s">
        <v>47</v>
      </c>
      <c r="Z5720" s="3" t="s">
        <v>47</v>
      </c>
      <c r="AA5720" s="3" t="s">
        <v>48</v>
      </c>
      <c r="AB5720" s="12" t="s">
        <v>47</v>
      </c>
      <c r="AC5720" s="3" t="s">
        <v>47</v>
      </c>
      <c r="AD5720" s="3" t="s">
        <v>47</v>
      </c>
      <c r="AE5720" s="3" t="s">
        <v>47</v>
      </c>
      <c r="AF5720" s="3" t="s">
        <v>47</v>
      </c>
      <c r="AG5720" s="3" t="s">
        <v>47</v>
      </c>
      <c r="AH5720" s="3" t="s">
        <v>47</v>
      </c>
      <c r="AI5720" s="3" t="s">
        <v>47</v>
      </c>
      <c r="AJ5720" s="3" t="s">
        <v>47</v>
      </c>
      <c r="AK5720" s="3" t="s">
        <v>47</v>
      </c>
      <c r="AL5720" s="3" t="s">
        <v>47</v>
      </c>
      <c r="AM5720" s="3" t="s">
        <v>47</v>
      </c>
      <c r="AN5720" s="3" t="s">
        <v>47</v>
      </c>
      <c r="AO5720" s="3" t="s">
        <v>47</v>
      </c>
      <c r="AP5720" s="3" t="s">
        <v>47</v>
      </c>
      <c r="AU5720" s="3">
        <v>0</v>
      </c>
      <c r="AV5720" s="3">
        <v>19</v>
      </c>
      <c r="AW5720" s="3">
        <v>2</v>
      </c>
      <c r="AX5720" s="3">
        <v>18</v>
      </c>
      <c r="AY5720" s="3">
        <v>94.74</v>
      </c>
      <c r="AZ5720" s="6" t="str">
        <f t="shared" si="627"/>
        <v>2821.7</v>
      </c>
      <c r="BC5720" s="12" t="s">
        <v>14754</v>
      </c>
      <c r="BJ5720" s="12">
        <f t="shared" si="628"/>
        <v>1</v>
      </c>
      <c r="BK5720" s="12">
        <f t="shared" si="629"/>
        <v>0</v>
      </c>
      <c r="CL5720" s="3" t="s">
        <v>14755</v>
      </c>
      <c r="CQ5720" s="3" t="str">
        <f>CONCATENATE(baseURL!$A$1,baseURL!$B$1,baseURL!$C$1,".",C5720,".",L5720,".pkl&amp;seq=",BC5720)</f>
        <v>http://proteomics.broadinstitute.org/millscripts/viewfeed.pl?side=xl&amp;cycle=1&amp;fixedMods=iaaC&amp;file=msdataSM/iPRG2012_nd/cpick_in/iPRG2012_nd.2821.7.3.pkl&amp;seq=CPLGNPANYPFATLDPEEAR</v>
      </c>
    </row>
    <row r="5721" spans="1:95" x14ac:dyDescent="0.2">
      <c r="A5721" s="3">
        <v>7549</v>
      </c>
      <c r="B5721" s="2" t="s">
        <v>14756</v>
      </c>
      <c r="C5721" s="2" t="s">
        <v>14757</v>
      </c>
      <c r="D5721" s="3">
        <v>14760</v>
      </c>
      <c r="E5721" s="3">
        <v>14744</v>
      </c>
      <c r="F5721" s="3">
        <v>59250</v>
      </c>
      <c r="G5721" s="3">
        <v>17564</v>
      </c>
      <c r="H5721" s="3">
        <v>50.9206</v>
      </c>
      <c r="I5721" s="30">
        <v>837.25037999999995</v>
      </c>
      <c r="J5721" s="30">
        <v>837.24847239999997</v>
      </c>
      <c r="K5721" s="30">
        <v>1.91E-3</v>
      </c>
      <c r="L5721" s="3">
        <v>5</v>
      </c>
      <c r="M5721" s="3">
        <v>5</v>
      </c>
      <c r="N5721" s="10">
        <f t="shared" si="623"/>
        <v>1</v>
      </c>
      <c r="O5721" s="35">
        <v>5</v>
      </c>
      <c r="P5721" s="17"/>
      <c r="Q5721" s="40">
        <v>4182.2081200000002</v>
      </c>
      <c r="R5721" s="40">
        <v>837.24743999999998</v>
      </c>
      <c r="S5721" s="18">
        <f t="shared" si="624"/>
        <v>3.5115067057916094</v>
      </c>
      <c r="T5721" s="18">
        <f t="shared" si="625"/>
        <v>1.2330882731459896</v>
      </c>
      <c r="U5721" s="18">
        <f t="shared" si="626"/>
        <v>1.1466144345137164</v>
      </c>
      <c r="V5721" s="30">
        <v>837.24839999999995</v>
      </c>
      <c r="W5721" s="3" t="s">
        <v>47</v>
      </c>
      <c r="X5721" s="3" t="s">
        <v>47</v>
      </c>
      <c r="Y5721" s="3" t="s">
        <v>47</v>
      </c>
      <c r="AB5721" s="12" t="s">
        <v>48</v>
      </c>
      <c r="AC5721" s="3" t="s">
        <v>47</v>
      </c>
      <c r="AL5721" s="3" t="s">
        <v>52</v>
      </c>
      <c r="AU5721" s="3">
        <v>0</v>
      </c>
      <c r="AV5721" s="3">
        <v>4</v>
      </c>
      <c r="AW5721" s="3">
        <v>2</v>
      </c>
      <c r="AX5721" s="3">
        <v>2</v>
      </c>
      <c r="AY5721" s="3">
        <v>50</v>
      </c>
      <c r="AZ5721" s="6" t="str">
        <f t="shared" si="627"/>
        <v>2821.8</v>
      </c>
      <c r="BC5721" s="12" t="s">
        <v>14758</v>
      </c>
      <c r="BJ5721" s="12">
        <f t="shared" si="628"/>
        <v>0</v>
      </c>
      <c r="BK5721" s="12">
        <f t="shared" si="629"/>
        <v>0</v>
      </c>
      <c r="BP5721" s="3" t="s">
        <v>54</v>
      </c>
      <c r="BR5721" s="3" t="s">
        <v>54</v>
      </c>
      <c r="CQ5721" s="3" t="str">
        <f>CONCATENATE(baseURL!$A$1,baseURL!$B$1,baseURL!$C$1,".",C5721,".",L5721,".pkl&amp;seq=",BC5721,"&amp;varMods=Deamidated-N")</f>
        <v>http://proteomics.broadinstitute.org/millscripts/viewfeed.pl?side=xl&amp;cycle=1&amp;fixedMods=iaaC&amp;file=msdataSM/iPRG2012_nd/cpick_in/iPRG2012_nd.2821.8.5.pkl&amp;seq=TASGLYLPEKNVEKLNQAEVVAVGPGFTDAnGNKVVPQVK&amp;varMods=Deamidated-N</v>
      </c>
    </row>
    <row r="5722" spans="1:95" x14ac:dyDescent="0.2">
      <c r="A5722" s="3">
        <v>2821</v>
      </c>
      <c r="B5722" s="2" t="s">
        <v>14761</v>
      </c>
      <c r="C5722" s="2" t="s">
        <v>14762</v>
      </c>
      <c r="D5722" s="3">
        <v>14761</v>
      </c>
      <c r="E5722" s="3">
        <v>14745</v>
      </c>
      <c r="F5722" s="3">
        <v>59264</v>
      </c>
      <c r="G5722" s="3">
        <v>17566</v>
      </c>
      <c r="H5722" s="3">
        <v>50.929600000000001</v>
      </c>
      <c r="I5722" s="30">
        <v>519.54102999999998</v>
      </c>
      <c r="J5722" s="30">
        <v>519.53867909999997</v>
      </c>
      <c r="K5722" s="30">
        <v>2.3500000000000001E-3</v>
      </c>
      <c r="L5722" s="3">
        <v>4</v>
      </c>
      <c r="M5722" s="3">
        <v>4</v>
      </c>
      <c r="N5722" s="10">
        <f t="shared" si="623"/>
        <v>1</v>
      </c>
      <c r="O5722" s="35">
        <v>4</v>
      </c>
      <c r="P5722" s="17"/>
      <c r="Q5722" s="40">
        <v>2075.13177</v>
      </c>
      <c r="R5722" s="40">
        <v>519.53840000000002</v>
      </c>
      <c r="S5722" s="18">
        <f t="shared" si="624"/>
        <v>5.062185971150015</v>
      </c>
      <c r="T5722" s="18">
        <f t="shared" si="625"/>
        <v>0.53720764421524025</v>
      </c>
      <c r="U5722" s="18">
        <f t="shared" si="626"/>
        <v>0.19247855399119285</v>
      </c>
      <c r="V5722" s="30">
        <v>519.5385</v>
      </c>
      <c r="W5722" s="3" t="s">
        <v>47</v>
      </c>
      <c r="Z5722" s="3" t="s">
        <v>47</v>
      </c>
      <c r="AA5722" s="3" t="s">
        <v>47</v>
      </c>
      <c r="AB5722" s="12" t="s">
        <v>48</v>
      </c>
      <c r="AC5722" s="3" t="s">
        <v>47</v>
      </c>
      <c r="AE5722" s="3" t="s">
        <v>47</v>
      </c>
      <c r="AF5722" s="3" t="s">
        <v>48</v>
      </c>
      <c r="AG5722" s="3" t="s">
        <v>47</v>
      </c>
      <c r="AH5722" s="3" t="s">
        <v>48</v>
      </c>
      <c r="AI5722" s="3" t="s">
        <v>48</v>
      </c>
      <c r="AK5722" s="3" t="s">
        <v>47</v>
      </c>
      <c r="AU5722" s="3">
        <v>0</v>
      </c>
      <c r="AV5722" s="3">
        <v>7</v>
      </c>
      <c r="AW5722" s="3">
        <v>1</v>
      </c>
      <c r="AX5722" s="3">
        <v>7</v>
      </c>
      <c r="AY5722" s="3">
        <v>100</v>
      </c>
      <c r="AZ5722" s="6" t="str">
        <f t="shared" si="627"/>
        <v>2822.1</v>
      </c>
      <c r="BC5722" s="12" t="s">
        <v>14763</v>
      </c>
      <c r="BJ5722" s="12">
        <f t="shared" si="628"/>
        <v>0</v>
      </c>
      <c r="BK5722" s="12">
        <f t="shared" si="629"/>
        <v>0</v>
      </c>
      <c r="CQ5722" s="3" t="str">
        <f>CONCATENATE(baseURL!$A$1,baseURL!$B$1,baseURL!$C$1,".",C5722,".",L5722,".pkl&amp;seq=",BC5722)</f>
        <v>http://proteomics.broadinstitute.org/millscripts/viewfeed.pl?side=xl&amp;cycle=1&amp;fixedMods=iaaC&amp;file=msdataSM/iPRG2012_nd/cpick_in/iPRG2012_nd.2822.1.4.pkl&amp;seq=LLEMSTEDFVKLAPARVR</v>
      </c>
    </row>
    <row r="5723" spans="1:95" x14ac:dyDescent="0.2">
      <c r="A5723" s="3">
        <v>2902</v>
      </c>
      <c r="B5723" s="2" t="s">
        <v>14764</v>
      </c>
      <c r="C5723" s="2" t="s">
        <v>14765</v>
      </c>
      <c r="D5723" s="3">
        <v>14762</v>
      </c>
      <c r="E5723" s="3">
        <v>14746</v>
      </c>
      <c r="F5723" s="3">
        <v>59265</v>
      </c>
      <c r="G5723" s="3">
        <v>17567</v>
      </c>
      <c r="H5723" s="3">
        <v>50.9313</v>
      </c>
      <c r="I5723" s="30">
        <v>592.33140000000003</v>
      </c>
      <c r="J5723" s="30">
        <v>592.33143829999995</v>
      </c>
      <c r="K5723" s="30">
        <v>-4.0000000000000003E-5</v>
      </c>
      <c r="L5723" s="3">
        <v>3</v>
      </c>
      <c r="M5723" s="3">
        <v>3</v>
      </c>
      <c r="N5723" s="10">
        <f t="shared" si="623"/>
        <v>1</v>
      </c>
      <c r="O5723" s="35">
        <v>3</v>
      </c>
      <c r="P5723" s="17"/>
      <c r="Q5723" s="40">
        <v>1774.98101</v>
      </c>
      <c r="R5723" s="40">
        <v>592.33185000000003</v>
      </c>
      <c r="S5723" s="18">
        <f t="shared" si="624"/>
        <v>-0.75970927445607994</v>
      </c>
      <c r="T5723" s="18">
        <f t="shared" si="625"/>
        <v>-0.69504957412986845</v>
      </c>
      <c r="U5723" s="18">
        <f t="shared" si="626"/>
        <v>-1.0973578409876328</v>
      </c>
      <c r="V5723" s="30">
        <v>592.33119999999997</v>
      </c>
      <c r="Y5723" s="3" t="s">
        <v>47</v>
      </c>
      <c r="Z5723" s="3" t="s">
        <v>47</v>
      </c>
      <c r="AA5723" s="3" t="s">
        <v>47</v>
      </c>
      <c r="AB5723" s="12" t="s">
        <v>47</v>
      </c>
      <c r="AC5723" s="3" t="s">
        <v>47</v>
      </c>
      <c r="AE5723" s="3" t="s">
        <v>47</v>
      </c>
      <c r="AG5723" s="3" t="s">
        <v>48</v>
      </c>
      <c r="AH5723" s="3" t="s">
        <v>47</v>
      </c>
      <c r="AI5723" s="3" t="s">
        <v>47</v>
      </c>
      <c r="AK5723" s="3" t="s">
        <v>47</v>
      </c>
      <c r="AL5723" s="3" t="s">
        <v>47</v>
      </c>
      <c r="AN5723" s="3" t="s">
        <v>47</v>
      </c>
      <c r="AU5723" s="3">
        <v>0</v>
      </c>
      <c r="AV5723" s="3">
        <v>11</v>
      </c>
      <c r="AW5723" s="3">
        <v>1</v>
      </c>
      <c r="AX5723" s="3">
        <v>11</v>
      </c>
      <c r="AY5723" s="3">
        <v>100</v>
      </c>
      <c r="AZ5723" s="6" t="str">
        <f t="shared" si="627"/>
        <v>2822.2</v>
      </c>
      <c r="BC5723" s="12" t="s">
        <v>14766</v>
      </c>
      <c r="BJ5723" s="12">
        <f t="shared" si="628"/>
        <v>0</v>
      </c>
      <c r="BK5723" s="12">
        <f t="shared" si="629"/>
        <v>0</v>
      </c>
      <c r="CQ5723" s="3" t="str">
        <f>CONCATENATE(baseURL!$A$1,baseURL!$B$1,baseURL!$C$1,".",C5723,".",L5723,".pkl&amp;seq=",BC5723)</f>
        <v>http://proteomics.broadinstitute.org/millscripts/viewfeed.pl?side=xl&amp;cycle=1&amp;fixedMods=iaaC&amp;file=msdataSM/iPRG2012_nd/cpick_in/iPRG2012_nd.2822.2.3.pkl&amp;seq=STLLAVDNLNGFKLGGR</v>
      </c>
    </row>
    <row r="5724" spans="1:95" x14ac:dyDescent="0.2">
      <c r="A5724" s="3">
        <v>7202</v>
      </c>
      <c r="B5724" s="2" t="s">
        <v>14767</v>
      </c>
      <c r="C5724" s="2" t="s">
        <v>14750</v>
      </c>
      <c r="D5724" s="3">
        <v>14764</v>
      </c>
      <c r="E5724" s="3">
        <v>14748</v>
      </c>
      <c r="F5724" s="3">
        <v>59267</v>
      </c>
      <c r="G5724" s="3">
        <v>17569</v>
      </c>
      <c r="H5724" s="3">
        <v>50.934600000000003</v>
      </c>
      <c r="I5724" s="30">
        <v>629.07090000000005</v>
      </c>
      <c r="J5724" s="30">
        <v>629.07080410000003</v>
      </c>
      <c r="K5724" s="30">
        <v>1E-4</v>
      </c>
      <c r="L5724" s="3">
        <v>0</v>
      </c>
      <c r="M5724" s="3">
        <v>4</v>
      </c>
      <c r="N5724" s="10">
        <f t="shared" si="623"/>
        <v>1</v>
      </c>
      <c r="O5724" s="35">
        <v>4</v>
      </c>
      <c r="P5724" s="17"/>
      <c r="Q5724" s="40">
        <v>2513.2567199999999</v>
      </c>
      <c r="R5724" s="40">
        <v>629.06964000000005</v>
      </c>
      <c r="S5724" s="18">
        <f t="shared" si="624"/>
        <v>2.0029578919148556</v>
      </c>
      <c r="T5724" s="18">
        <f t="shared" si="625"/>
        <v>1.8505105412219252</v>
      </c>
      <c r="U5724" s="18">
        <f t="shared" si="626"/>
        <v>1.6850280677009852</v>
      </c>
      <c r="V5724" s="30">
        <v>629.07069999999999</v>
      </c>
      <c r="W5724" s="3" t="s">
        <v>47</v>
      </c>
      <c r="Y5724" s="3" t="s">
        <v>47</v>
      </c>
      <c r="Z5724" s="3" t="s">
        <v>52</v>
      </c>
      <c r="AA5724" s="3" t="s">
        <v>47</v>
      </c>
      <c r="AB5724" s="12" t="s">
        <v>47</v>
      </c>
      <c r="AC5724" s="3" t="s">
        <v>47</v>
      </c>
      <c r="AI5724" s="3" t="s">
        <v>48</v>
      </c>
      <c r="AP5724" s="3" t="s">
        <v>52</v>
      </c>
      <c r="AU5724" s="3">
        <v>0</v>
      </c>
      <c r="AV5724" s="3">
        <v>5</v>
      </c>
      <c r="AW5724" s="3">
        <v>1</v>
      </c>
      <c r="AX5724" s="3">
        <v>5</v>
      </c>
      <c r="AY5724" s="3">
        <v>100</v>
      </c>
      <c r="AZ5724" s="6" t="str">
        <f t="shared" si="627"/>
        <v>2822.4</v>
      </c>
      <c r="BC5724" s="12" t="s">
        <v>14768</v>
      </c>
      <c r="BJ5724" s="12">
        <f t="shared" si="628"/>
        <v>0</v>
      </c>
      <c r="BK5724" s="12">
        <f t="shared" si="629"/>
        <v>0</v>
      </c>
      <c r="BN5724" s="3" t="s">
        <v>277</v>
      </c>
      <c r="BR5724" s="3" t="s">
        <v>277</v>
      </c>
      <c r="CQ5724" s="3" t="str">
        <f>CONCATENATE(baseURL!$A$1,baseURL!$B$1,baseURL!$C$1,".",C5724,".",L5724,".pkl&amp;seq=",BC5724,"&amp;varMods=Oxidation-M")</f>
        <v>http://proteomics.broadinstitute.org/millscripts/viewfeed.pl?side=xl&amp;cycle=1&amp;fixedMods=iaaC&amp;file=msdataSM/iPRG2012_nd/cpick_in/iPRG2012_nd.2822.4.0.pkl&amp;seq=TLTPmGGFVHYGELKNDFLMVK&amp;varMods=Oxidation-M</v>
      </c>
    </row>
    <row r="5725" spans="1:95" x14ac:dyDescent="0.2">
      <c r="A5725" s="3">
        <v>3788</v>
      </c>
      <c r="B5725" s="2" t="s">
        <v>14769</v>
      </c>
      <c r="C5725" s="2" t="s">
        <v>14770</v>
      </c>
      <c r="D5725" s="3">
        <v>14767</v>
      </c>
      <c r="E5725" s="3">
        <v>14751</v>
      </c>
      <c r="F5725" s="3">
        <v>59270</v>
      </c>
      <c r="G5725" s="3">
        <v>17572</v>
      </c>
      <c r="H5725" s="3">
        <v>50.939599999999999</v>
      </c>
      <c r="I5725" s="30">
        <v>822.70342000000005</v>
      </c>
      <c r="J5725" s="30">
        <v>822.70216129999994</v>
      </c>
      <c r="K5725" s="30">
        <v>1.2600000000000001E-3</v>
      </c>
      <c r="L5725" s="3">
        <v>4</v>
      </c>
      <c r="M5725" s="3">
        <v>4</v>
      </c>
      <c r="N5725" s="10">
        <f t="shared" si="623"/>
        <v>1</v>
      </c>
      <c r="O5725" s="35">
        <v>4</v>
      </c>
      <c r="P5725" s="17"/>
      <c r="Q5725" s="40">
        <v>3287.7845499999999</v>
      </c>
      <c r="R5725" s="40">
        <v>822.70159000000001</v>
      </c>
      <c r="S5725" s="18">
        <f t="shared" si="624"/>
        <v>2.224378829802498</v>
      </c>
      <c r="T5725" s="18">
        <f t="shared" si="625"/>
        <v>0.69441946737117266</v>
      </c>
      <c r="U5725" s="18">
        <f t="shared" si="626"/>
        <v>0.74145960984204118</v>
      </c>
      <c r="V5725" s="30">
        <v>822.70219999999995</v>
      </c>
      <c r="W5725" s="3" t="s">
        <v>47</v>
      </c>
      <c r="X5725" s="3" t="s">
        <v>47</v>
      </c>
      <c r="Y5725" s="3" t="s">
        <v>47</v>
      </c>
      <c r="Z5725" s="3" t="s">
        <v>47</v>
      </c>
      <c r="AA5725" s="3" t="s">
        <v>47</v>
      </c>
      <c r="AB5725" s="12" t="s">
        <v>48</v>
      </c>
      <c r="AC5725" s="3" t="s">
        <v>47</v>
      </c>
      <c r="AE5725" s="3" t="s">
        <v>47</v>
      </c>
      <c r="AF5725" s="3" t="s">
        <v>47</v>
      </c>
      <c r="AM5725" s="3" t="s">
        <v>48</v>
      </c>
      <c r="AU5725" s="3">
        <v>0</v>
      </c>
      <c r="AV5725" s="3">
        <v>8</v>
      </c>
      <c r="AW5725" s="3">
        <v>1</v>
      </c>
      <c r="AX5725" s="3">
        <v>8</v>
      </c>
      <c r="AY5725" s="3">
        <v>100</v>
      </c>
      <c r="AZ5725" s="6" t="str">
        <f t="shared" si="627"/>
        <v>2822.7</v>
      </c>
      <c r="BC5725" s="12" t="s">
        <v>14771</v>
      </c>
      <c r="BJ5725" s="12">
        <f t="shared" si="628"/>
        <v>0</v>
      </c>
      <c r="BK5725" s="12">
        <f t="shared" si="629"/>
        <v>0</v>
      </c>
      <c r="CQ5725" s="3" t="str">
        <f>CONCATENATE(baseURL!$A$1,baseURL!$B$1,baseURL!$C$1,".",C5725,".",L5725,".pkl&amp;seq=",BC5725)</f>
        <v>http://proteomics.broadinstitute.org/millscripts/viewfeed.pl?side=xl&amp;cycle=1&amp;fixedMods=iaaC&amp;file=msdataSM/iPRG2012_nd/cpick_in/iPRG2012_nd.2822.7.4.pkl&amp;seq=SVASKLTELTHATSASEAQNLLVAPGPLKEPK</v>
      </c>
    </row>
    <row r="5726" spans="1:95" x14ac:dyDescent="0.2">
      <c r="A5726" s="3">
        <v>3712</v>
      </c>
      <c r="B5726" s="2" t="s">
        <v>14772</v>
      </c>
      <c r="C5726" s="2" t="s">
        <v>14753</v>
      </c>
      <c r="D5726" s="3">
        <v>14768</v>
      </c>
      <c r="E5726" s="3">
        <v>14752</v>
      </c>
      <c r="F5726" s="3">
        <v>59271</v>
      </c>
      <c r="G5726" s="3">
        <v>17573</v>
      </c>
      <c r="H5726" s="3">
        <v>50.942100000000003</v>
      </c>
      <c r="I5726" s="30">
        <v>832.40869999999995</v>
      </c>
      <c r="J5726" s="30">
        <v>832.40655770000001</v>
      </c>
      <c r="K5726" s="30">
        <v>2.14E-3</v>
      </c>
      <c r="L5726" s="3">
        <v>2</v>
      </c>
      <c r="M5726" s="3">
        <v>2</v>
      </c>
      <c r="N5726" s="10">
        <f t="shared" si="623"/>
        <v>1</v>
      </c>
      <c r="O5726" s="35">
        <v>2</v>
      </c>
      <c r="P5726" s="17"/>
      <c r="Q5726" s="40">
        <v>1663.80746</v>
      </c>
      <c r="R5726" s="40">
        <v>832.40737000000001</v>
      </c>
      <c r="S5726" s="18">
        <f t="shared" si="624"/>
        <v>1.5977753776242887</v>
      </c>
      <c r="T5726" s="18">
        <f t="shared" si="625"/>
        <v>-0.97584431527422855</v>
      </c>
      <c r="U5726" s="18">
        <f t="shared" si="626"/>
        <v>-0.80489436321751351</v>
      </c>
      <c r="V5726" s="30">
        <v>832.4067</v>
      </c>
      <c r="W5726" s="3" t="s">
        <v>47</v>
      </c>
      <c r="X5726" s="3" t="s">
        <v>47</v>
      </c>
      <c r="Y5726" s="3" t="s">
        <v>47</v>
      </c>
      <c r="Z5726" s="3" t="s">
        <v>47</v>
      </c>
      <c r="AA5726" s="3" t="s">
        <v>47</v>
      </c>
      <c r="AB5726" s="12" t="s">
        <v>47</v>
      </c>
      <c r="AC5726" s="3" t="s">
        <v>48</v>
      </c>
      <c r="AE5726" s="3" t="s">
        <v>48</v>
      </c>
      <c r="AF5726" s="3" t="s">
        <v>47</v>
      </c>
      <c r="AG5726" s="3" t="s">
        <v>47</v>
      </c>
      <c r="AH5726" s="3" t="s">
        <v>47</v>
      </c>
      <c r="AI5726" s="3" t="s">
        <v>47</v>
      </c>
      <c r="AL5726" s="3" t="s">
        <v>48</v>
      </c>
      <c r="AU5726" s="3">
        <v>0</v>
      </c>
      <c r="AV5726" s="3">
        <v>10</v>
      </c>
      <c r="AW5726" s="3">
        <v>1</v>
      </c>
      <c r="AX5726" s="3">
        <v>10</v>
      </c>
      <c r="AY5726" s="3">
        <v>100</v>
      </c>
      <c r="AZ5726" s="6" t="str">
        <f t="shared" si="627"/>
        <v>2822.8</v>
      </c>
      <c r="BC5726" s="12" t="s">
        <v>11094</v>
      </c>
      <c r="BJ5726" s="12">
        <f t="shared" si="628"/>
        <v>0</v>
      </c>
      <c r="BK5726" s="12">
        <f t="shared" si="629"/>
        <v>0</v>
      </c>
      <c r="CQ5726" s="3" t="str">
        <f>CONCATENATE(baseURL!$A$1,baseURL!$B$1,baseURL!$C$1,".",C5726,".",L5726,".pkl&amp;seq=",BC5726)</f>
        <v>http://proteomics.broadinstitute.org/millscripts/viewfeed.pl?side=xl&amp;cycle=1&amp;fixedMods=iaaC&amp;file=msdataSM/iPRG2012_nd/cpick_in/iPRG2012_nd.2822.8.2.pkl&amp;seq=AAGANVDNVWADVYAK</v>
      </c>
    </row>
    <row r="5727" spans="1:95" x14ac:dyDescent="0.2">
      <c r="A5727" s="3">
        <v>3984</v>
      </c>
      <c r="B5727" s="2" t="s">
        <v>14759</v>
      </c>
      <c r="C5727" s="2" t="s">
        <v>14756</v>
      </c>
      <c r="D5727" s="3">
        <v>14769</v>
      </c>
      <c r="E5727" s="3">
        <v>14753</v>
      </c>
      <c r="F5727" s="3">
        <v>59272</v>
      </c>
      <c r="G5727" s="3">
        <v>17574</v>
      </c>
      <c r="H5727" s="3">
        <v>50.944600000000001</v>
      </c>
      <c r="I5727" s="30">
        <v>882.10978</v>
      </c>
      <c r="J5727" s="30">
        <v>882.10978299999999</v>
      </c>
      <c r="K5727" s="30">
        <v>0</v>
      </c>
      <c r="L5727" s="3">
        <v>0</v>
      </c>
      <c r="M5727" s="3">
        <v>0</v>
      </c>
      <c r="N5727" s="10">
        <f t="shared" si="623"/>
        <v>1</v>
      </c>
      <c r="O5727" s="35">
        <v>3</v>
      </c>
      <c r="P5727" s="17"/>
      <c r="Q5727" s="40">
        <v>2644.3140899999999</v>
      </c>
      <c r="R5727" s="40">
        <v>882.10955000000001</v>
      </c>
      <c r="S5727" s="18">
        <f t="shared" si="624"/>
        <v>0.26073858965447094</v>
      </c>
      <c r="T5727" s="18">
        <f t="shared" si="625"/>
        <v>0.26413952777199357</v>
      </c>
      <c r="U5727" s="18">
        <f t="shared" si="626"/>
        <v>0.28341151043795509</v>
      </c>
      <c r="V5727" s="30">
        <v>882.10979999999995</v>
      </c>
      <c r="W5727" s="3" t="s">
        <v>47</v>
      </c>
      <c r="X5727" s="3" t="s">
        <v>47</v>
      </c>
      <c r="Y5727" s="3" t="s">
        <v>47</v>
      </c>
      <c r="Z5727" s="3" t="s">
        <v>47</v>
      </c>
      <c r="AA5727" s="3" t="s">
        <v>47</v>
      </c>
      <c r="AB5727" s="12" t="s">
        <v>47</v>
      </c>
      <c r="AC5727" s="3" t="s">
        <v>47</v>
      </c>
      <c r="AD5727" s="3" t="s">
        <v>47</v>
      </c>
      <c r="AF5727" s="3" t="s">
        <v>48</v>
      </c>
      <c r="AG5727" s="3" t="s">
        <v>47</v>
      </c>
      <c r="AI5727" s="3" t="s">
        <v>47</v>
      </c>
      <c r="AL5727" s="3" t="s">
        <v>47</v>
      </c>
      <c r="AU5727" s="3">
        <v>0</v>
      </c>
      <c r="AV5727" s="3">
        <v>11</v>
      </c>
      <c r="AW5727" s="3">
        <v>1</v>
      </c>
      <c r="AX5727" s="3">
        <v>11</v>
      </c>
      <c r="AY5727" s="3">
        <v>100</v>
      </c>
      <c r="AZ5727" s="6" t="str">
        <f t="shared" si="627"/>
        <v>2822.9</v>
      </c>
      <c r="BC5727" s="12" t="s">
        <v>14760</v>
      </c>
      <c r="BJ5727" s="12">
        <f t="shared" si="628"/>
        <v>0</v>
      </c>
      <c r="BK5727" s="12">
        <f t="shared" si="629"/>
        <v>0</v>
      </c>
      <c r="CQ5727" s="3" t="str">
        <f>CONCATENATE(baseURL!$A$1,baseURL!$B$1,baseURL!$C$1,".",C5727,".",L5727,".pkl&amp;seq=",BC5727)</f>
        <v>http://proteomics.broadinstitute.org/millscripts/viewfeed.pl?side=xl&amp;cycle=1&amp;fixedMods=iaaC&amp;file=msdataSM/iPRG2012_nd/cpick_in/iPRG2012_nd.2822.9.0.pkl&amp;seq=LAKTFTVDVSSPTENGVFDPASYAK</v>
      </c>
    </row>
    <row r="5728" spans="1:95" x14ac:dyDescent="0.2">
      <c r="A5728" s="3">
        <v>3045</v>
      </c>
      <c r="B5728" s="2" t="s">
        <v>14774</v>
      </c>
      <c r="C5728" s="2" t="s">
        <v>14775</v>
      </c>
      <c r="D5728" s="3">
        <v>14780</v>
      </c>
      <c r="E5728" s="3">
        <v>14764</v>
      </c>
      <c r="F5728" s="3">
        <v>59295</v>
      </c>
      <c r="G5728" s="3">
        <v>17586</v>
      </c>
      <c r="H5728" s="3">
        <v>50.968800000000002</v>
      </c>
      <c r="I5728" s="30">
        <v>928.49041999999997</v>
      </c>
      <c r="J5728" s="30">
        <v>928.49042299999996</v>
      </c>
      <c r="K5728" s="30">
        <v>0</v>
      </c>
      <c r="L5728" s="3">
        <v>2</v>
      </c>
      <c r="M5728" s="3">
        <v>0</v>
      </c>
      <c r="N5728" s="10">
        <f t="shared" si="623"/>
        <v>1</v>
      </c>
      <c r="O5728" s="35">
        <v>2</v>
      </c>
      <c r="P5728" s="17"/>
      <c r="Q5728" s="40">
        <v>1855.9759799999999</v>
      </c>
      <c r="R5728" s="40">
        <v>928.49162999999999</v>
      </c>
      <c r="S5728" s="18">
        <f t="shared" si="624"/>
        <v>-1.3031889151381886</v>
      </c>
      <c r="T5728" s="18">
        <f t="shared" si="625"/>
        <v>-1.2999578682493482</v>
      </c>
      <c r="U5728" s="18">
        <f t="shared" si="626"/>
        <v>-1.540132354265354</v>
      </c>
      <c r="V5728" s="30">
        <v>928.49019999999996</v>
      </c>
      <c r="W5728" s="3" t="s">
        <v>47</v>
      </c>
      <c r="X5728" s="3" t="s">
        <v>47</v>
      </c>
      <c r="Y5728" s="3" t="s">
        <v>47</v>
      </c>
      <c r="Z5728" s="3" t="s">
        <v>47</v>
      </c>
      <c r="AA5728" s="3" t="s">
        <v>47</v>
      </c>
      <c r="AB5728" s="12" t="s">
        <v>47</v>
      </c>
      <c r="AC5728" s="3" t="s">
        <v>47</v>
      </c>
      <c r="AG5728" s="3" t="s">
        <v>48</v>
      </c>
      <c r="AH5728" s="3" t="s">
        <v>47</v>
      </c>
      <c r="AI5728" s="3" t="s">
        <v>47</v>
      </c>
      <c r="AO5728" s="3" t="s">
        <v>47</v>
      </c>
      <c r="AU5728" s="3">
        <v>0</v>
      </c>
      <c r="AV5728" s="3">
        <v>10</v>
      </c>
      <c r="AW5728" s="3">
        <v>3</v>
      </c>
      <c r="AX5728" s="3">
        <v>8</v>
      </c>
      <c r="AY5728" s="3">
        <v>80</v>
      </c>
      <c r="AZ5728" s="6" t="str">
        <f t="shared" si="627"/>
        <v>2823.11</v>
      </c>
      <c r="BC5728" s="12" t="s">
        <v>14679</v>
      </c>
      <c r="BJ5728" s="12">
        <f t="shared" si="628"/>
        <v>0</v>
      </c>
      <c r="BK5728" s="12">
        <f t="shared" si="629"/>
        <v>0</v>
      </c>
      <c r="BO5728" s="3" t="s">
        <v>54</v>
      </c>
      <c r="BP5728" s="3" t="s">
        <v>54</v>
      </c>
      <c r="BR5728" s="3" t="s">
        <v>54</v>
      </c>
      <c r="BX5728" s="3" t="s">
        <v>14374</v>
      </c>
      <c r="CE5728" s="3" t="s">
        <v>14680</v>
      </c>
      <c r="CQ5728" s="3" t="str">
        <f>CONCATENATE(baseURL!$A$1,baseURL!$B$1,baseURL!$C$1,".",C5728,".",L5728,".pkl&amp;seq=",BC5728,"&amp;varMods=Deamidated-Q+Deamidated-N")</f>
        <v>http://proteomics.broadinstitute.org/millscripts/viewfeed.pl?side=xl&amp;cycle=1&amp;fixedMods=iaaC&amp;file=msdataSM/iPRG2012_nd/cpick_in/iPRG2012_nd.2823.11.2.pkl&amp;seq=TAGLqLVADDLTVTNPAR&amp;varMods=Deamidated-Q+Deamidated-N</v>
      </c>
    </row>
    <row r="5729" spans="1:95" x14ac:dyDescent="0.2">
      <c r="A5729" s="3">
        <v>7068</v>
      </c>
      <c r="B5729" s="2" t="s">
        <v>14780</v>
      </c>
      <c r="C5729" s="2" t="s">
        <v>14781</v>
      </c>
      <c r="D5729" s="3">
        <v>14776</v>
      </c>
      <c r="E5729" s="3">
        <v>14760</v>
      </c>
      <c r="F5729" s="3">
        <v>59291</v>
      </c>
      <c r="G5729" s="3">
        <v>17582</v>
      </c>
      <c r="H5729" s="3">
        <v>50.9621</v>
      </c>
      <c r="I5729" s="30">
        <v>781.33448999999996</v>
      </c>
      <c r="J5729" s="30">
        <v>781.3304766</v>
      </c>
      <c r="K5729" s="30">
        <v>4.0099999999999997E-3</v>
      </c>
      <c r="L5729" s="3">
        <v>3</v>
      </c>
      <c r="M5729" s="3">
        <v>3</v>
      </c>
      <c r="N5729" s="10">
        <f t="shared" si="623"/>
        <v>1</v>
      </c>
      <c r="O5729" s="35">
        <v>3</v>
      </c>
      <c r="P5729" s="17"/>
      <c r="Q5729" s="40">
        <v>2341.9790200000002</v>
      </c>
      <c r="R5729" s="40">
        <v>781.33118999999999</v>
      </c>
      <c r="S5729" s="18">
        <f t="shared" si="624"/>
        <v>4.2235610739761205</v>
      </c>
      <c r="T5729" s="18">
        <f t="shared" si="625"/>
        <v>-0.91305711217683527</v>
      </c>
      <c r="U5729" s="18">
        <f t="shared" si="626"/>
        <v>-0.88310822452028315</v>
      </c>
      <c r="V5729" s="30">
        <v>781.33050000000003</v>
      </c>
      <c r="X5729" s="3" t="s">
        <v>47</v>
      </c>
      <c r="Y5729" s="3" t="s">
        <v>47</v>
      </c>
      <c r="Z5729" s="3" t="s">
        <v>52</v>
      </c>
      <c r="AA5729" s="3" t="s">
        <v>47</v>
      </c>
      <c r="AB5729" s="12" t="s">
        <v>48</v>
      </c>
      <c r="AC5729" s="3" t="s">
        <v>48</v>
      </c>
      <c r="AE5729" s="3" t="s">
        <v>48</v>
      </c>
      <c r="AF5729" s="3" t="s">
        <v>48</v>
      </c>
      <c r="AI5729" s="3" t="s">
        <v>48</v>
      </c>
      <c r="AL5729" s="3" t="s">
        <v>48</v>
      </c>
      <c r="AU5729" s="3">
        <v>0</v>
      </c>
      <c r="AV5729" s="3">
        <v>3</v>
      </c>
      <c r="AW5729" s="3">
        <v>1</v>
      </c>
      <c r="AX5729" s="3">
        <v>3</v>
      </c>
      <c r="AY5729" s="3">
        <v>100</v>
      </c>
      <c r="AZ5729" s="6" t="str">
        <f t="shared" si="627"/>
        <v>2823.7</v>
      </c>
      <c r="BC5729" s="12" t="s">
        <v>14675</v>
      </c>
      <c r="BJ5729" s="12">
        <f t="shared" si="628"/>
        <v>0</v>
      </c>
      <c r="BK5729" s="12">
        <f t="shared" si="629"/>
        <v>0</v>
      </c>
      <c r="CQ5729" s="3" t="str">
        <f>CONCATENATE(baseURL!$A$1,baseURL!$B$1,baseURL!$C$1,".",C5729,".",L5729,".pkl&amp;seq=",BC5729)</f>
        <v>http://proteomics.broadinstitute.org/millscripts/viewfeed.pl?side=xl&amp;cycle=1&amp;fixedMods=iaaC&amp;file=msdataSM/iPRG2012_nd/cpick_in/iPRG2012_nd.2823.7.3.pkl&amp;seq=AAEEADADAELADEEDALHDEL</v>
      </c>
    </row>
    <row r="5730" spans="1:95" x14ac:dyDescent="0.2">
      <c r="A5730" s="3">
        <v>4023</v>
      </c>
      <c r="B5730" s="2" t="s">
        <v>14782</v>
      </c>
      <c r="C5730" s="2" t="s">
        <v>14769</v>
      </c>
      <c r="D5730" s="3">
        <v>14777</v>
      </c>
      <c r="E5730" s="3">
        <v>14761</v>
      </c>
      <c r="F5730" s="3">
        <v>59292</v>
      </c>
      <c r="G5730" s="3">
        <v>17583</v>
      </c>
      <c r="H5730" s="3">
        <v>50.963799999999999</v>
      </c>
      <c r="I5730" s="30">
        <v>791.09007999999994</v>
      </c>
      <c r="J5730" s="30">
        <v>791.0915387</v>
      </c>
      <c r="K5730" s="30">
        <v>-1.4599999999999999E-3</v>
      </c>
      <c r="L5730" s="3">
        <v>3</v>
      </c>
      <c r="M5730" s="3">
        <v>3</v>
      </c>
      <c r="N5730" s="10">
        <f t="shared" si="623"/>
        <v>1</v>
      </c>
      <c r="O5730" s="35">
        <v>3</v>
      </c>
      <c r="P5730" s="17"/>
      <c r="Q5730" s="40">
        <v>2371.2615999999998</v>
      </c>
      <c r="R5730" s="40">
        <v>791.09204999999997</v>
      </c>
      <c r="S5730" s="18">
        <f t="shared" si="624"/>
        <v>-2.4902285391800474</v>
      </c>
      <c r="T5730" s="18">
        <f t="shared" si="625"/>
        <v>-0.64632175228030098</v>
      </c>
      <c r="U5730" s="18">
        <f t="shared" si="626"/>
        <v>-0.69524147028860361</v>
      </c>
      <c r="V5730" s="30">
        <v>791.0915</v>
      </c>
      <c r="W5730" s="3" t="s">
        <v>47</v>
      </c>
      <c r="X5730" s="3" t="s">
        <v>47</v>
      </c>
      <c r="Y5730" s="3" t="s">
        <v>47</v>
      </c>
      <c r="Z5730" s="3" t="s">
        <v>52</v>
      </c>
      <c r="AA5730" s="3" t="s">
        <v>47</v>
      </c>
      <c r="AB5730" s="12" t="s">
        <v>47</v>
      </c>
      <c r="AC5730" s="3" t="s">
        <v>47</v>
      </c>
      <c r="AD5730" s="3" t="s">
        <v>47</v>
      </c>
      <c r="AF5730" s="3" t="s">
        <v>47</v>
      </c>
      <c r="AG5730" s="3" t="s">
        <v>47</v>
      </c>
      <c r="AI5730" s="3" t="s">
        <v>47</v>
      </c>
      <c r="AK5730" s="3" t="s">
        <v>47</v>
      </c>
      <c r="AM5730" s="3" t="s">
        <v>48</v>
      </c>
      <c r="AU5730" s="3">
        <v>0</v>
      </c>
      <c r="AV5730" s="3">
        <v>11</v>
      </c>
      <c r="AW5730" s="3">
        <v>1</v>
      </c>
      <c r="AX5730" s="3">
        <v>11</v>
      </c>
      <c r="AY5730" s="3">
        <v>100</v>
      </c>
      <c r="AZ5730" s="6" t="str">
        <f t="shared" si="627"/>
        <v>2823.8</v>
      </c>
      <c r="BC5730" s="12" t="s">
        <v>14783</v>
      </c>
      <c r="BJ5730" s="12">
        <f t="shared" si="628"/>
        <v>0</v>
      </c>
      <c r="BK5730" s="12">
        <f t="shared" si="629"/>
        <v>0</v>
      </c>
      <c r="CQ5730" s="3" t="str">
        <f>CONCATENATE(baseURL!$A$1,baseURL!$B$1,baseURL!$C$1,".",C5730,".",L5730,".pkl&amp;seq=",BC5730)</f>
        <v>http://proteomics.broadinstitute.org/millscripts/viewfeed.pl?side=xl&amp;cycle=1&amp;fixedMods=iaaC&amp;file=msdataSM/iPRG2012_nd/cpick_in/iPRG2012_nd.2823.8.3.pkl&amp;seq=GLDLVVNEVSNRSTPSVVGFGPK</v>
      </c>
    </row>
    <row r="5731" spans="1:95" x14ac:dyDescent="0.2">
      <c r="A5731" s="3">
        <v>350</v>
      </c>
      <c r="B5731" s="2" t="s">
        <v>14773</v>
      </c>
      <c r="C5731" s="2" t="s">
        <v>14772</v>
      </c>
      <c r="D5731" s="3">
        <v>14778</v>
      </c>
      <c r="E5731" s="3">
        <v>14762</v>
      </c>
      <c r="F5731" s="3">
        <v>59293</v>
      </c>
      <c r="G5731" s="3">
        <v>17584</v>
      </c>
      <c r="H5731" s="3">
        <v>50.965499999999999</v>
      </c>
      <c r="I5731" s="30">
        <v>826.42934000000002</v>
      </c>
      <c r="J5731" s="30">
        <v>826.42339419999996</v>
      </c>
      <c r="K5731" s="30">
        <v>5.9500000000000004E-3</v>
      </c>
      <c r="L5731" s="3">
        <v>0</v>
      </c>
      <c r="M5731" s="3">
        <v>2</v>
      </c>
      <c r="N5731" s="10">
        <f t="shared" si="623"/>
        <v>1</v>
      </c>
      <c r="O5731" s="35">
        <v>2</v>
      </c>
      <c r="P5731" s="17"/>
      <c r="Q5731" s="40">
        <v>1651.85124</v>
      </c>
      <c r="R5731" s="40">
        <v>826.42926</v>
      </c>
      <c r="S5731" s="18">
        <f t="shared" si="624"/>
        <v>9.6801993706506828E-2</v>
      </c>
      <c r="T5731" s="18">
        <f t="shared" si="625"/>
        <v>-7.0977641813381336</v>
      </c>
      <c r="U5731" s="18">
        <f t="shared" si="626"/>
        <v>-7.3327510209980877</v>
      </c>
      <c r="V5731" s="30">
        <v>826.42319999999995</v>
      </c>
      <c r="Z5731" s="3" t="s">
        <v>48</v>
      </c>
      <c r="AA5731" s="3" t="s">
        <v>47</v>
      </c>
      <c r="AB5731" s="12" t="s">
        <v>47</v>
      </c>
      <c r="AC5731" s="3" t="s">
        <v>48</v>
      </c>
      <c r="AF5731" s="3" t="s">
        <v>48</v>
      </c>
      <c r="AG5731" s="3" t="s">
        <v>47</v>
      </c>
      <c r="AU5731" s="3">
        <v>0</v>
      </c>
      <c r="AV5731" s="3">
        <v>3</v>
      </c>
      <c r="AW5731" s="3">
        <v>1</v>
      </c>
      <c r="AX5731" s="3">
        <v>3</v>
      </c>
      <c r="AY5731" s="3">
        <v>100</v>
      </c>
      <c r="AZ5731" s="6" t="str">
        <f t="shared" si="627"/>
        <v>2823.9</v>
      </c>
      <c r="BC5731" s="12" t="s">
        <v>14445</v>
      </c>
      <c r="BJ5731" s="12">
        <f t="shared" si="628"/>
        <v>0</v>
      </c>
      <c r="BK5731" s="12">
        <f t="shared" si="629"/>
        <v>0</v>
      </c>
      <c r="CQ5731" s="3" t="str">
        <f>CONCATENATE(baseURL!$A$1,baseURL!$B$1,baseURL!$C$1,".",C5731,".",L5731,".pkl&amp;seq=",BC5731)</f>
        <v>http://proteomics.broadinstitute.org/millscripts/viewfeed.pl?side=xl&amp;cycle=1&amp;fixedMods=iaaC&amp;file=msdataSM/iPRG2012_nd/cpick_in/iPRG2012_nd.2823.9.0.pkl&amp;seq=WAMVVENGLVTYAAK</v>
      </c>
    </row>
    <row r="5732" spans="1:95" x14ac:dyDescent="0.2">
      <c r="A5732" s="3">
        <v>24</v>
      </c>
      <c r="B5732" s="2" t="s">
        <v>14786</v>
      </c>
      <c r="C5732" s="2" t="s">
        <v>14773</v>
      </c>
      <c r="D5732" s="3">
        <v>14790</v>
      </c>
      <c r="E5732" s="3">
        <v>14774</v>
      </c>
      <c r="F5732" s="3">
        <v>59315</v>
      </c>
      <c r="G5732" s="3">
        <v>17597</v>
      </c>
      <c r="H5732" s="3">
        <v>50.989600000000003</v>
      </c>
      <c r="I5732" s="30">
        <v>774.74757999999997</v>
      </c>
      <c r="J5732" s="30">
        <v>774.74378820000004</v>
      </c>
      <c r="K5732" s="30">
        <v>3.79E-3</v>
      </c>
      <c r="L5732" s="3">
        <v>3</v>
      </c>
      <c r="M5732" s="3">
        <v>3</v>
      </c>
      <c r="N5732" s="10">
        <f t="shared" si="623"/>
        <v>1</v>
      </c>
      <c r="O5732" s="35">
        <v>3</v>
      </c>
      <c r="P5732" s="17"/>
      <c r="Q5732" s="40">
        <v>2322.2187300000001</v>
      </c>
      <c r="R5732" s="40">
        <v>774.74442999999997</v>
      </c>
      <c r="S5732" s="18">
        <f t="shared" si="624"/>
        <v>4.0658569174935444</v>
      </c>
      <c r="T5732" s="18">
        <f t="shared" si="625"/>
        <v>-0.82840221248928736</v>
      </c>
      <c r="U5732" s="18">
        <f t="shared" si="626"/>
        <v>-0.81317138349870899</v>
      </c>
      <c r="V5732" s="30">
        <v>774.74379999999996</v>
      </c>
      <c r="W5732" s="3" t="s">
        <v>47</v>
      </c>
      <c r="Z5732" s="3" t="s">
        <v>47</v>
      </c>
      <c r="AA5732" s="3" t="s">
        <v>47</v>
      </c>
      <c r="AB5732" s="12" t="s">
        <v>47</v>
      </c>
      <c r="AC5732" s="3" t="s">
        <v>52</v>
      </c>
      <c r="AE5732" s="3" t="s">
        <v>47</v>
      </c>
      <c r="AF5732" s="3" t="s">
        <v>47</v>
      </c>
      <c r="AG5732" s="3" t="s">
        <v>47</v>
      </c>
      <c r="AK5732" s="3" t="s">
        <v>52</v>
      </c>
      <c r="AL5732" s="3" t="s">
        <v>48</v>
      </c>
      <c r="AO5732" s="3" t="s">
        <v>47</v>
      </c>
      <c r="AP5732" s="3" t="s">
        <v>48</v>
      </c>
      <c r="AR5732" s="3" t="s">
        <v>47</v>
      </c>
      <c r="AS5732" s="3" t="s">
        <v>47</v>
      </c>
      <c r="AU5732" s="3">
        <v>0</v>
      </c>
      <c r="AV5732" s="3">
        <v>10</v>
      </c>
      <c r="AW5732" s="3">
        <v>3</v>
      </c>
      <c r="AX5732" s="3">
        <v>8</v>
      </c>
      <c r="AY5732" s="3">
        <v>80</v>
      </c>
      <c r="AZ5732" s="6" t="str">
        <f t="shared" si="627"/>
        <v>2824.10</v>
      </c>
      <c r="BB5732" s="12" t="s">
        <v>79</v>
      </c>
      <c r="BC5732" s="12" t="s">
        <v>14787</v>
      </c>
      <c r="BJ5732" s="12">
        <f t="shared" si="628"/>
        <v>0</v>
      </c>
      <c r="BK5732" s="12">
        <f t="shared" si="629"/>
        <v>0</v>
      </c>
      <c r="CN5732" s="3" t="s">
        <v>14788</v>
      </c>
      <c r="CO5732" s="3" t="s">
        <v>14789</v>
      </c>
      <c r="CQ5732" s="3" t="str">
        <f>CONCATENATE(baseURL!$A$1,baseURL!$B$1,"+Acetyl",baseURL!$C$1,".",C5732,".",L5732,".pkl&amp;seq=",BC5732)</f>
        <v>http://proteomics.broadinstitute.org/millscripts/viewfeed.pl?side=xl&amp;cycle=1&amp;fixedMods=iaaC+Acetyl&amp;file=msdataSM/iPRG2012_nd/cpick_in/iPRG2012_nd.2824.10.3.pkl&amp;seq=ASTDFSKLETLKQLNASLADK</v>
      </c>
    </row>
    <row r="5733" spans="1:95" x14ac:dyDescent="0.2">
      <c r="A5733" s="3">
        <v>169</v>
      </c>
      <c r="B5733" s="2" t="s">
        <v>14790</v>
      </c>
      <c r="C5733" s="2" t="s">
        <v>14774</v>
      </c>
      <c r="D5733" s="3">
        <v>14792</v>
      </c>
      <c r="E5733" s="3">
        <v>14776</v>
      </c>
      <c r="F5733" s="3">
        <v>59317</v>
      </c>
      <c r="G5733" s="3">
        <v>17599</v>
      </c>
      <c r="H5733" s="3">
        <v>50.993000000000002</v>
      </c>
      <c r="I5733" s="30">
        <v>911.92960000000005</v>
      </c>
      <c r="J5733" s="30">
        <v>911.93360370000005</v>
      </c>
      <c r="K5733" s="30">
        <v>-4.0000000000000001E-3</v>
      </c>
      <c r="L5733" s="3">
        <v>2</v>
      </c>
      <c r="M5733" s="3">
        <v>2</v>
      </c>
      <c r="N5733" s="10">
        <f t="shared" si="623"/>
        <v>1</v>
      </c>
      <c r="O5733" s="35">
        <v>2</v>
      </c>
      <c r="P5733" s="17"/>
      <c r="Q5733" s="40">
        <v>1822.8606199999999</v>
      </c>
      <c r="R5733" s="40">
        <v>911.93394999999998</v>
      </c>
      <c r="S5733" s="18">
        <f t="shared" si="624"/>
        <v>-4.7700823068723803</v>
      </c>
      <c r="T5733" s="18">
        <f t="shared" si="625"/>
        <v>-0.37974241438522288</v>
      </c>
      <c r="U5733" s="18">
        <f t="shared" si="626"/>
        <v>-0.2741426612500224</v>
      </c>
      <c r="V5733" s="30">
        <v>911.93370000000004</v>
      </c>
      <c r="W5733" s="3" t="s">
        <v>47</v>
      </c>
      <c r="X5733" s="3" t="s">
        <v>47</v>
      </c>
      <c r="Y5733" s="3" t="s">
        <v>65</v>
      </c>
      <c r="Z5733" s="3" t="s">
        <v>47</v>
      </c>
      <c r="AA5733" s="3" t="s">
        <v>48</v>
      </c>
      <c r="AB5733" s="12" t="s">
        <v>47</v>
      </c>
      <c r="AC5733" s="3" t="s">
        <v>47</v>
      </c>
      <c r="AD5733" s="3" t="s">
        <v>47</v>
      </c>
      <c r="AE5733" s="3" t="s">
        <v>47</v>
      </c>
      <c r="AF5733" s="3" t="s">
        <v>47</v>
      </c>
      <c r="AG5733" s="3" t="s">
        <v>47</v>
      </c>
      <c r="AH5733" s="3" t="s">
        <v>47</v>
      </c>
      <c r="AI5733" s="3" t="s">
        <v>47</v>
      </c>
      <c r="AJ5733" s="3" t="s">
        <v>47</v>
      </c>
      <c r="AK5733" s="3" t="s">
        <v>47</v>
      </c>
      <c r="AL5733" s="3" t="s">
        <v>47</v>
      </c>
      <c r="AO5733" s="3" t="s">
        <v>47</v>
      </c>
      <c r="AP5733" s="3" t="s">
        <v>47</v>
      </c>
      <c r="AQ5733" s="3" t="s">
        <v>47</v>
      </c>
      <c r="AU5733" s="3">
        <v>1</v>
      </c>
      <c r="AV5733" s="3">
        <v>17</v>
      </c>
      <c r="AW5733" s="3">
        <v>1</v>
      </c>
      <c r="AX5733" s="3">
        <v>17</v>
      </c>
      <c r="AY5733" s="3">
        <v>100</v>
      </c>
      <c r="AZ5733" s="6" t="str">
        <f t="shared" si="627"/>
        <v>2824.12</v>
      </c>
      <c r="BB5733" s="12" t="s">
        <v>79</v>
      </c>
      <c r="BC5733" s="12" t="s">
        <v>14420</v>
      </c>
      <c r="BJ5733" s="12">
        <f t="shared" si="628"/>
        <v>0</v>
      </c>
      <c r="BK5733" s="12">
        <f t="shared" si="629"/>
        <v>0</v>
      </c>
      <c r="BU5733" s="3" t="s">
        <v>14791</v>
      </c>
      <c r="CQ5733" s="3" t="str">
        <f>CONCATENATE(baseURL!$A$1,baseURL!$B$1,"+Acetyl",baseURL!$C$1,".",C5733,".",L5733,".pkl&amp;seq=",BC5733)</f>
        <v>http://proteomics.broadinstitute.org/millscripts/viewfeed.pl?side=xl&amp;cycle=1&amp;fixedMods=iaaC+Acetyl&amp;file=msdataSM/iPRG2012_nd/cpick_in/iPRG2012_nd.2824.12.2.pkl&amp;seq=SQVYFDVEADGQPLGR</v>
      </c>
    </row>
    <row r="5734" spans="1:95" x14ac:dyDescent="0.2">
      <c r="A5734" s="3">
        <v>5063</v>
      </c>
      <c r="B5734" s="2" t="s">
        <v>14792</v>
      </c>
      <c r="C5734" s="2" t="s">
        <v>14776</v>
      </c>
      <c r="D5734" s="3">
        <v>14785</v>
      </c>
      <c r="E5734" s="3">
        <v>14769</v>
      </c>
      <c r="F5734" s="3">
        <v>59310</v>
      </c>
      <c r="G5734" s="3">
        <v>17592</v>
      </c>
      <c r="H5734" s="3">
        <v>50.981299999999997</v>
      </c>
      <c r="I5734" s="30">
        <v>670.40639999999996</v>
      </c>
      <c r="J5734" s="30">
        <v>670.40551110000001</v>
      </c>
      <c r="K5734" s="30">
        <v>8.8999999999999995E-4</v>
      </c>
      <c r="L5734" s="3">
        <v>2</v>
      </c>
      <c r="M5734" s="3">
        <v>2</v>
      </c>
      <c r="N5734" s="10">
        <f t="shared" si="623"/>
        <v>1</v>
      </c>
      <c r="O5734" s="35">
        <v>2</v>
      </c>
      <c r="P5734" s="17"/>
      <c r="Q5734" s="40">
        <v>1339.8056099999999</v>
      </c>
      <c r="R5734" s="40">
        <v>670.40643999999998</v>
      </c>
      <c r="S5734" s="18">
        <f t="shared" si="624"/>
        <v>-5.9665297983558373E-2</v>
      </c>
      <c r="T5734" s="18">
        <f t="shared" si="625"/>
        <v>-1.3855773819275898</v>
      </c>
      <c r="U5734" s="18">
        <f t="shared" si="626"/>
        <v>-1.252971257145989</v>
      </c>
      <c r="V5734" s="30">
        <v>670.40560000000005</v>
      </c>
      <c r="W5734" s="3" t="s">
        <v>47</v>
      </c>
      <c r="X5734" s="3" t="s">
        <v>47</v>
      </c>
      <c r="Y5734" s="3" t="s">
        <v>47</v>
      </c>
      <c r="Z5734" s="3" t="s">
        <v>47</v>
      </c>
      <c r="AA5734" s="3" t="s">
        <v>48</v>
      </c>
      <c r="AB5734" s="12" t="s">
        <v>47</v>
      </c>
      <c r="AC5734" s="3" t="s">
        <v>47</v>
      </c>
      <c r="AD5734" s="3" t="s">
        <v>47</v>
      </c>
      <c r="AE5734" s="3" t="s">
        <v>47</v>
      </c>
      <c r="AF5734" s="3" t="s">
        <v>47</v>
      </c>
      <c r="AG5734" s="3" t="s">
        <v>47</v>
      </c>
      <c r="AH5734" s="3" t="s">
        <v>47</v>
      </c>
      <c r="AI5734" s="3" t="s">
        <v>47</v>
      </c>
      <c r="AJ5734" s="3" t="s">
        <v>47</v>
      </c>
      <c r="AK5734" s="3" t="s">
        <v>47</v>
      </c>
      <c r="AL5734" s="3" t="s">
        <v>47</v>
      </c>
      <c r="AM5734" s="3" t="s">
        <v>47</v>
      </c>
      <c r="AN5734" s="3" t="s">
        <v>47</v>
      </c>
      <c r="AU5734" s="3">
        <v>0</v>
      </c>
      <c r="AV5734" s="3">
        <v>17</v>
      </c>
      <c r="AW5734" s="3">
        <v>1</v>
      </c>
      <c r="AX5734" s="3">
        <v>17</v>
      </c>
      <c r="AY5734" s="3">
        <v>100</v>
      </c>
      <c r="AZ5734" s="6" t="str">
        <f t="shared" si="627"/>
        <v>2824.5</v>
      </c>
      <c r="BC5734" s="12" t="s">
        <v>14685</v>
      </c>
      <c r="BJ5734" s="12">
        <f t="shared" si="628"/>
        <v>0</v>
      </c>
      <c r="BK5734" s="12">
        <f t="shared" si="629"/>
        <v>0</v>
      </c>
      <c r="CQ5734" s="3" t="str">
        <f>CONCATENATE(baseURL!$A$1,baseURL!$B$1,baseURL!$C$1,".",C5734,".",L5734,".pkl&amp;seq=",BC5734)</f>
        <v>http://proteomics.broadinstitute.org/millscripts/viewfeed.pl?side=xl&amp;cycle=1&amp;fixedMods=iaaC&amp;file=msdataSM/iPRG2012_nd/cpick_in/iPRG2012_nd.2824.5.2.pkl&amp;seq=VNQALALLTLGAR</v>
      </c>
    </row>
    <row r="5735" spans="1:95" x14ac:dyDescent="0.2">
      <c r="A5735" s="3">
        <v>3306</v>
      </c>
      <c r="B5735" s="2" t="s">
        <v>14793</v>
      </c>
      <c r="C5735" s="2" t="s">
        <v>14780</v>
      </c>
      <c r="D5735" s="3">
        <v>14788</v>
      </c>
      <c r="E5735" s="3">
        <v>14772</v>
      </c>
      <c r="F5735" s="3">
        <v>59313</v>
      </c>
      <c r="G5735" s="3">
        <v>17595</v>
      </c>
      <c r="H5735" s="3">
        <v>50.9863</v>
      </c>
      <c r="I5735" s="30">
        <v>758.36819000000003</v>
      </c>
      <c r="J5735" s="30">
        <v>758.37217729999998</v>
      </c>
      <c r="K5735" s="30">
        <v>-3.9899999999999996E-3</v>
      </c>
      <c r="L5735" s="3">
        <v>3</v>
      </c>
      <c r="M5735" s="3">
        <v>3</v>
      </c>
      <c r="N5735" s="10">
        <f t="shared" si="623"/>
        <v>1</v>
      </c>
      <c r="O5735" s="35">
        <v>3</v>
      </c>
      <c r="P5735" s="17"/>
      <c r="Q5735" s="40">
        <v>2273.1019299999998</v>
      </c>
      <c r="R5735" s="40">
        <v>758.37216000000001</v>
      </c>
      <c r="S5735" s="18">
        <f t="shared" si="624"/>
        <v>-5.234896808423394</v>
      </c>
      <c r="T5735" s="18">
        <f t="shared" si="625"/>
        <v>2.2812018795218408E-2</v>
      </c>
      <c r="U5735" s="18">
        <f t="shared" si="626"/>
        <v>5.2744552242920607E-2</v>
      </c>
      <c r="V5735" s="30">
        <v>758.37220000000002</v>
      </c>
      <c r="W5735" s="3" t="s">
        <v>47</v>
      </c>
      <c r="Y5735" s="3" t="s">
        <v>47</v>
      </c>
      <c r="Z5735" s="3" t="s">
        <v>47</v>
      </c>
      <c r="AA5735" s="3" t="s">
        <v>47</v>
      </c>
      <c r="AB5735" s="12" t="s">
        <v>48</v>
      </c>
      <c r="AC5735" s="3" t="s">
        <v>52</v>
      </c>
      <c r="AE5735" s="3" t="s">
        <v>47</v>
      </c>
      <c r="AF5735" s="3" t="s">
        <v>52</v>
      </c>
      <c r="AG5735" s="3" t="s">
        <v>48</v>
      </c>
      <c r="AH5735" s="3" t="s">
        <v>47</v>
      </c>
      <c r="AJ5735" s="3" t="s">
        <v>47</v>
      </c>
      <c r="AL5735" s="3" t="s">
        <v>52</v>
      </c>
      <c r="AM5735" s="3" t="s">
        <v>48</v>
      </c>
      <c r="AU5735" s="3">
        <v>0</v>
      </c>
      <c r="AV5735" s="3">
        <v>7</v>
      </c>
      <c r="AW5735" s="3">
        <v>1</v>
      </c>
      <c r="AX5735" s="3">
        <v>7</v>
      </c>
      <c r="AY5735" s="3">
        <v>100</v>
      </c>
      <c r="AZ5735" s="6" t="str">
        <f t="shared" si="627"/>
        <v>2824.8</v>
      </c>
      <c r="BC5735" s="12" t="s">
        <v>14794</v>
      </c>
      <c r="BJ5735" s="12">
        <f t="shared" si="628"/>
        <v>0</v>
      </c>
      <c r="BK5735" s="12">
        <f t="shared" si="629"/>
        <v>0</v>
      </c>
      <c r="CQ5735" s="3" t="str">
        <f>CONCATENATE(baseURL!$A$1,baseURL!$B$1,baseURL!$C$1,".",C5735,".",L5735,".pkl&amp;seq=",BC5735)</f>
        <v>http://proteomics.broadinstitute.org/millscripts/viewfeed.pl?side=xl&amp;cycle=1&amp;fixedMods=iaaC&amp;file=msdataSM/iPRG2012_nd/cpick_in/iPRG2012_nd.2824.8.3.pkl&amp;seq=TLENNVKQFGVPYFGMSDAR</v>
      </c>
    </row>
    <row r="5736" spans="1:95" x14ac:dyDescent="0.2">
      <c r="A5736" s="3">
        <v>147</v>
      </c>
      <c r="B5736" s="2" t="s">
        <v>14784</v>
      </c>
      <c r="C5736" s="2" t="s">
        <v>14782</v>
      </c>
      <c r="D5736" s="3">
        <v>14789</v>
      </c>
      <c r="E5736" s="3">
        <v>14773</v>
      </c>
      <c r="F5736" s="3">
        <v>59314</v>
      </c>
      <c r="G5736" s="3">
        <v>17596</v>
      </c>
      <c r="H5736" s="3">
        <v>50.988</v>
      </c>
      <c r="I5736" s="30">
        <v>773.69731000000002</v>
      </c>
      <c r="J5736" s="30">
        <v>773.69309929999997</v>
      </c>
      <c r="K5736" s="30">
        <v>4.2100000000000002E-3</v>
      </c>
      <c r="L5736" s="3">
        <v>3</v>
      </c>
      <c r="M5736" s="3">
        <v>3</v>
      </c>
      <c r="N5736" s="10">
        <f t="shared" si="623"/>
        <v>1</v>
      </c>
      <c r="O5736" s="35">
        <v>3</v>
      </c>
      <c r="P5736" s="17"/>
      <c r="Q5736" s="40">
        <v>2319.0678699999999</v>
      </c>
      <c r="R5736" s="40">
        <v>773.69413999999995</v>
      </c>
      <c r="S5736" s="18">
        <f t="shared" si="624"/>
        <v>4.0972263277944503</v>
      </c>
      <c r="T5736" s="18">
        <f t="shared" si="625"/>
        <v>-1.3451051858502039</v>
      </c>
      <c r="U5736" s="18">
        <f t="shared" si="626"/>
        <v>-1.214950393576026</v>
      </c>
      <c r="V5736" s="30">
        <v>773.69320000000005</v>
      </c>
      <c r="W5736" s="3" t="s">
        <v>47</v>
      </c>
      <c r="Z5736" s="3" t="s">
        <v>47</v>
      </c>
      <c r="AD5736" s="3" t="s">
        <v>47</v>
      </c>
      <c r="AE5736" s="3" t="s">
        <v>47</v>
      </c>
      <c r="AF5736" s="3" t="s">
        <v>47</v>
      </c>
      <c r="AG5736" s="3" t="s">
        <v>47</v>
      </c>
      <c r="AI5736" s="3" t="s">
        <v>47</v>
      </c>
      <c r="AK5736" s="3" t="s">
        <v>47</v>
      </c>
      <c r="AL5736" s="3" t="s">
        <v>47</v>
      </c>
      <c r="AM5736" s="3" t="s">
        <v>47</v>
      </c>
      <c r="AN5736" s="3" t="s">
        <v>47</v>
      </c>
      <c r="AP5736" s="3" t="s">
        <v>48</v>
      </c>
      <c r="AQ5736" s="3" t="s">
        <v>47</v>
      </c>
      <c r="AU5736" s="3">
        <v>0</v>
      </c>
      <c r="AV5736" s="3">
        <v>12</v>
      </c>
      <c r="AW5736" s="3">
        <v>1</v>
      </c>
      <c r="AX5736" s="3">
        <v>12</v>
      </c>
      <c r="AY5736" s="3">
        <v>100</v>
      </c>
      <c r="AZ5736" s="6" t="str">
        <f t="shared" si="627"/>
        <v>2824.9</v>
      </c>
      <c r="BB5736" s="12" t="s">
        <v>79</v>
      </c>
      <c r="BC5736" s="12" t="s">
        <v>14785</v>
      </c>
      <c r="BJ5736" s="12">
        <f t="shared" si="628"/>
        <v>0</v>
      </c>
      <c r="BK5736" s="12">
        <f t="shared" si="629"/>
        <v>0</v>
      </c>
      <c r="CQ5736" s="3" t="str">
        <f>CONCATENATE(baseURL!$A$1,baseURL!$B$1,"+Acetyl",baseURL!$C$1,".",C5736,".",L5736,".pkl&amp;seq=",BC5736)</f>
        <v>http://proteomics.broadinstitute.org/millscripts/viewfeed.pl?side=xl&amp;cycle=1&amp;fixedMods=iaaC+Acetyl&amp;file=msdataSM/iPRG2012_nd/cpick_in/iPRG2012_nd.2824.9.3.pkl&amp;seq=MDGMFAMPGAAAGAASPQQPKSR</v>
      </c>
    </row>
    <row r="5737" spans="1:95" x14ac:dyDescent="0.2">
      <c r="A5737" s="3">
        <v>5376</v>
      </c>
      <c r="B5737" s="2" t="s">
        <v>14796</v>
      </c>
      <c r="C5737" s="2" t="s">
        <v>14797</v>
      </c>
      <c r="D5737" s="3">
        <v>14794</v>
      </c>
      <c r="E5737" s="3">
        <v>14778</v>
      </c>
      <c r="F5737" s="3">
        <v>59328</v>
      </c>
      <c r="G5737" s="3">
        <v>17602</v>
      </c>
      <c r="H5737" s="3">
        <v>51.003999999999998</v>
      </c>
      <c r="I5737" s="30">
        <v>577.55330000000004</v>
      </c>
      <c r="J5737" s="30">
        <v>577.55374380000001</v>
      </c>
      <c r="K5737" s="30">
        <v>-4.4000000000000002E-4</v>
      </c>
      <c r="L5737" s="3">
        <v>4</v>
      </c>
      <c r="M5737" s="3">
        <v>4</v>
      </c>
      <c r="N5737" s="10">
        <f t="shared" si="623"/>
        <v>1</v>
      </c>
      <c r="O5737" s="35">
        <v>4</v>
      </c>
      <c r="P5737" s="17"/>
      <c r="Q5737" s="40">
        <v>2307.1914099999999</v>
      </c>
      <c r="R5737" s="40">
        <v>577.55331000000001</v>
      </c>
      <c r="S5737" s="18">
        <f t="shared" si="624"/>
        <v>-1.7314418949053251E-2</v>
      </c>
      <c r="T5737" s="18">
        <f t="shared" si="625"/>
        <v>0.75109949589961478</v>
      </c>
      <c r="U5737" s="18">
        <f t="shared" si="626"/>
        <v>0.67526234078465619</v>
      </c>
      <c r="V5737" s="30">
        <v>577.55370000000005</v>
      </c>
      <c r="W5737" s="3" t="s">
        <v>47</v>
      </c>
      <c r="X5737" s="3" t="s">
        <v>47</v>
      </c>
      <c r="Y5737" s="3" t="s">
        <v>47</v>
      </c>
      <c r="Z5737" s="3" t="s">
        <v>47</v>
      </c>
      <c r="AA5737" s="3" t="s">
        <v>47</v>
      </c>
      <c r="AB5737" s="12" t="s">
        <v>47</v>
      </c>
      <c r="AC5737" s="3" t="s">
        <v>47</v>
      </c>
      <c r="AD5737" s="3" t="s">
        <v>47</v>
      </c>
      <c r="AE5737" s="3" t="s">
        <v>47</v>
      </c>
      <c r="AF5737" s="3" t="s">
        <v>47</v>
      </c>
      <c r="AH5737" s="3" t="s">
        <v>47</v>
      </c>
      <c r="AI5737" s="3" t="s">
        <v>47</v>
      </c>
      <c r="AJ5737" s="3" t="s">
        <v>47</v>
      </c>
      <c r="AK5737" s="3" t="s">
        <v>47</v>
      </c>
      <c r="AL5737" s="3" t="s">
        <v>47</v>
      </c>
      <c r="AM5737" s="3" t="s">
        <v>47</v>
      </c>
      <c r="AN5737" s="3" t="s">
        <v>47</v>
      </c>
      <c r="AU5737" s="3">
        <v>0</v>
      </c>
      <c r="AV5737" s="3">
        <v>17</v>
      </c>
      <c r="AW5737" s="3">
        <v>1</v>
      </c>
      <c r="AX5737" s="3">
        <v>17</v>
      </c>
      <c r="AY5737" s="3">
        <v>100</v>
      </c>
      <c r="AZ5737" s="6" t="str">
        <f t="shared" si="627"/>
        <v>2825.2</v>
      </c>
      <c r="BC5737" s="12" t="s">
        <v>14798</v>
      </c>
      <c r="BJ5737" s="12">
        <f t="shared" si="628"/>
        <v>0</v>
      </c>
      <c r="BK5737" s="12">
        <f t="shared" si="629"/>
        <v>0</v>
      </c>
      <c r="CQ5737" s="3" t="str">
        <f>CONCATENATE(baseURL!$A$1,baseURL!$B$1,baseURL!$C$1,".",C5737,".",L5737,".pkl&amp;seq=",BC5737)</f>
        <v>http://proteomics.broadinstitute.org/millscripts/viewfeed.pl?side=xl&amp;cycle=1&amp;fixedMods=iaaC&amp;file=msdataSM/iPRG2012_nd/cpick_in/iPRG2012_nd.2825.2.4.pkl&amp;seq=LHMGTDDVRLAPELNQALWK</v>
      </c>
    </row>
    <row r="5738" spans="1:95" x14ac:dyDescent="0.2">
      <c r="A5738" s="3">
        <v>333</v>
      </c>
      <c r="B5738" s="2" t="s">
        <v>14799</v>
      </c>
      <c r="C5738" s="2" t="s">
        <v>14800</v>
      </c>
      <c r="D5738" s="3">
        <v>14795</v>
      </c>
      <c r="E5738" s="3">
        <v>14779</v>
      </c>
      <c r="F5738" s="3">
        <v>59329</v>
      </c>
      <c r="G5738" s="3">
        <v>17603</v>
      </c>
      <c r="H5738" s="3">
        <v>51.005600000000001</v>
      </c>
      <c r="I5738" s="30">
        <v>579.79669999999999</v>
      </c>
      <c r="J5738" s="30">
        <v>579.79857240000001</v>
      </c>
      <c r="K5738" s="30">
        <v>-1.8699999999999999E-3</v>
      </c>
      <c r="L5738" s="3">
        <v>4</v>
      </c>
      <c r="M5738" s="3">
        <v>4</v>
      </c>
      <c r="N5738" s="10">
        <f t="shared" si="623"/>
        <v>1</v>
      </c>
      <c r="O5738" s="35">
        <v>4</v>
      </c>
      <c r="P5738" s="17"/>
      <c r="Q5738" s="40">
        <v>2316.17265</v>
      </c>
      <c r="R5738" s="40">
        <v>579.79862000000003</v>
      </c>
      <c r="S5738" s="18">
        <f t="shared" si="624"/>
        <v>-3.3114946014204034</v>
      </c>
      <c r="T5738" s="18">
        <f t="shared" si="625"/>
        <v>-8.2097470353147364E-2</v>
      </c>
      <c r="U5738" s="18">
        <f t="shared" si="626"/>
        <v>-3.4494735539714966E-2</v>
      </c>
      <c r="V5738" s="30">
        <v>579.79859999999996</v>
      </c>
      <c r="Z5738" s="3" t="s">
        <v>47</v>
      </c>
      <c r="AD5738" s="3" t="s">
        <v>47</v>
      </c>
      <c r="AF5738" s="3" t="s">
        <v>48</v>
      </c>
      <c r="AG5738" s="3" t="s">
        <v>47</v>
      </c>
      <c r="AL5738" s="3" t="s">
        <v>52</v>
      </c>
      <c r="AO5738" s="3" t="s">
        <v>52</v>
      </c>
      <c r="AU5738" s="3">
        <v>0</v>
      </c>
      <c r="AV5738" s="3">
        <v>3</v>
      </c>
      <c r="AW5738" s="3">
        <v>1</v>
      </c>
      <c r="AX5738" s="3">
        <v>3</v>
      </c>
      <c r="AY5738" s="3">
        <v>100</v>
      </c>
      <c r="AZ5738" s="6" t="str">
        <f t="shared" si="627"/>
        <v>2825.3</v>
      </c>
      <c r="BC5738" s="12" t="s">
        <v>14801</v>
      </c>
      <c r="BJ5738" s="12">
        <f t="shared" si="628"/>
        <v>0</v>
      </c>
      <c r="BK5738" s="12">
        <f t="shared" si="629"/>
        <v>0</v>
      </c>
      <c r="CQ5738" s="3" t="str">
        <f>CONCATENATE(baseURL!$A$1,baseURL!$B$1,baseURL!$C$1,".",C5738,".",L5738,".pkl&amp;seq=",BC5738)</f>
        <v>http://proteomics.broadinstitute.org/millscripts/viewfeed.pl?side=xl&amp;cycle=1&amp;fixedMods=iaaC&amp;file=msdataSM/iPRG2012_nd/cpick_in/iPRG2012_nd.2825.3.4.pkl&amp;seq=MVGDSLLVHDATKNFMPLEAK</v>
      </c>
    </row>
    <row r="5739" spans="1:95" x14ac:dyDescent="0.2">
      <c r="A5739" s="3">
        <v>5595</v>
      </c>
      <c r="B5739" s="2" t="s">
        <v>14802</v>
      </c>
      <c r="C5739" s="2" t="s">
        <v>14803</v>
      </c>
      <c r="D5739" s="3">
        <v>14797</v>
      </c>
      <c r="E5739" s="3">
        <v>14781</v>
      </c>
      <c r="F5739" s="3">
        <v>59331</v>
      </c>
      <c r="G5739" s="3">
        <v>17605</v>
      </c>
      <c r="H5739" s="3">
        <v>51.009</v>
      </c>
      <c r="I5739" s="30">
        <v>689.37107000000003</v>
      </c>
      <c r="J5739" s="30">
        <v>689.37047729999995</v>
      </c>
      <c r="K5739" s="30">
        <v>5.9000000000000003E-4</v>
      </c>
      <c r="L5739" s="3">
        <v>2</v>
      </c>
      <c r="M5739" s="3">
        <v>2</v>
      </c>
      <c r="N5739" s="10">
        <f t="shared" si="623"/>
        <v>1</v>
      </c>
      <c r="O5739" s="35">
        <v>2</v>
      </c>
      <c r="P5739" s="17"/>
      <c r="Q5739" s="40">
        <v>1377.7372600000001</v>
      </c>
      <c r="R5739" s="40">
        <v>689.37226999999996</v>
      </c>
      <c r="S5739" s="18">
        <f t="shared" si="624"/>
        <v>-1.7407140555945906</v>
      </c>
      <c r="T5739" s="18">
        <f t="shared" si="625"/>
        <v>-2.6004817397281914</v>
      </c>
      <c r="U5739" s="18">
        <f t="shared" si="626"/>
        <v>-2.2774342227335076</v>
      </c>
      <c r="V5739" s="30">
        <v>689.37070000000006</v>
      </c>
      <c r="W5739" s="3" t="s">
        <v>47</v>
      </c>
      <c r="X5739" s="3" t="s">
        <v>47</v>
      </c>
      <c r="Y5739" s="3" t="s">
        <v>47</v>
      </c>
      <c r="Z5739" s="3" t="s">
        <v>47</v>
      </c>
      <c r="AA5739" s="3" t="s">
        <v>48</v>
      </c>
      <c r="AB5739" s="12" t="s">
        <v>47</v>
      </c>
      <c r="AC5739" s="3" t="s">
        <v>47</v>
      </c>
      <c r="AD5739" s="3" t="s">
        <v>47</v>
      </c>
      <c r="AE5739" s="3" t="s">
        <v>47</v>
      </c>
      <c r="AF5739" s="3" t="s">
        <v>47</v>
      </c>
      <c r="AG5739" s="3" t="s">
        <v>47</v>
      </c>
      <c r="AH5739" s="3" t="s">
        <v>47</v>
      </c>
      <c r="AI5739" s="3" t="s">
        <v>47</v>
      </c>
      <c r="AJ5739" s="3" t="s">
        <v>47</v>
      </c>
      <c r="AK5739" s="3" t="s">
        <v>48</v>
      </c>
      <c r="AL5739" s="3" t="s">
        <v>47</v>
      </c>
      <c r="AM5739" s="3" t="s">
        <v>47</v>
      </c>
      <c r="AU5739" s="3">
        <v>0</v>
      </c>
      <c r="AV5739" s="3">
        <v>15</v>
      </c>
      <c r="AW5739" s="3">
        <v>1</v>
      </c>
      <c r="AX5739" s="3">
        <v>15</v>
      </c>
      <c r="AY5739" s="3">
        <v>100</v>
      </c>
      <c r="AZ5739" s="6" t="str">
        <f t="shared" si="627"/>
        <v>2825.5</v>
      </c>
      <c r="BC5739" s="12" t="s">
        <v>14804</v>
      </c>
      <c r="BJ5739" s="12">
        <f t="shared" si="628"/>
        <v>0</v>
      </c>
      <c r="BK5739" s="12">
        <f t="shared" si="629"/>
        <v>0</v>
      </c>
      <c r="CQ5739" s="3" t="str">
        <f>CONCATENATE(baseURL!$A$1,baseURL!$B$1,baseURL!$C$1,".",C5739,".",L5739,".pkl&amp;seq=",BC5739)</f>
        <v>http://proteomics.broadinstitute.org/millscripts/viewfeed.pl?side=xl&amp;cycle=1&amp;fixedMods=iaaC&amp;file=msdataSM/iPRG2012_nd/cpick_in/iPRG2012_nd.2825.5.2.pkl&amp;seq=YEELASLGNLLR</v>
      </c>
    </row>
    <row r="5740" spans="1:95" x14ac:dyDescent="0.2">
      <c r="A5740" s="3">
        <v>7145</v>
      </c>
      <c r="B5740" s="2" t="s">
        <v>14805</v>
      </c>
      <c r="C5740" s="2" t="s">
        <v>14806</v>
      </c>
      <c r="D5740" s="3">
        <v>14799</v>
      </c>
      <c r="E5740" s="3">
        <v>14783</v>
      </c>
      <c r="F5740" s="3">
        <v>59333</v>
      </c>
      <c r="G5740" s="3">
        <v>17607</v>
      </c>
      <c r="H5740" s="3">
        <v>51.012300000000003</v>
      </c>
      <c r="I5740" s="30">
        <v>767.06345999999996</v>
      </c>
      <c r="J5740" s="30">
        <v>767.06290990000002</v>
      </c>
      <c r="K5740" s="30">
        <v>5.5000000000000003E-4</v>
      </c>
      <c r="L5740" s="3">
        <v>3</v>
      </c>
      <c r="M5740" s="3">
        <v>3</v>
      </c>
      <c r="N5740" s="10">
        <f t="shared" si="623"/>
        <v>1</v>
      </c>
      <c r="O5740" s="35">
        <v>3</v>
      </c>
      <c r="P5740" s="17"/>
      <c r="Q5740" s="40">
        <v>2299.1750900000002</v>
      </c>
      <c r="R5740" s="40">
        <v>767.06322</v>
      </c>
      <c r="S5740" s="18">
        <f t="shared" si="624"/>
        <v>0.31288164222303921</v>
      </c>
      <c r="T5740" s="18">
        <f t="shared" si="625"/>
        <v>-0.40426915525786072</v>
      </c>
      <c r="U5740" s="18">
        <f t="shared" si="626"/>
        <v>-0.41717552301345584</v>
      </c>
      <c r="V5740" s="30">
        <v>767.06290000000001</v>
      </c>
      <c r="W5740" s="3" t="s">
        <v>47</v>
      </c>
      <c r="X5740" s="3" t="s">
        <v>47</v>
      </c>
      <c r="Y5740" s="3" t="s">
        <v>47</v>
      </c>
      <c r="AA5740" s="3" t="s">
        <v>47</v>
      </c>
      <c r="AB5740" s="12" t="s">
        <v>47</v>
      </c>
      <c r="AC5740" s="3" t="s">
        <v>47</v>
      </c>
      <c r="AE5740" s="3" t="s">
        <v>47</v>
      </c>
      <c r="AF5740" s="3" t="s">
        <v>48</v>
      </c>
      <c r="AG5740" s="3" t="s">
        <v>48</v>
      </c>
      <c r="AI5740" s="3" t="s">
        <v>47</v>
      </c>
      <c r="AO5740" s="3" t="s">
        <v>47</v>
      </c>
      <c r="AP5740" s="3" t="s">
        <v>48</v>
      </c>
      <c r="AU5740" s="3">
        <v>0</v>
      </c>
      <c r="AV5740" s="3">
        <v>9</v>
      </c>
      <c r="AW5740" s="3">
        <v>1</v>
      </c>
      <c r="AX5740" s="3">
        <v>9</v>
      </c>
      <c r="AY5740" s="3">
        <v>100</v>
      </c>
      <c r="AZ5740" s="6" t="str">
        <f t="shared" si="627"/>
        <v>2825.7</v>
      </c>
      <c r="BC5740" s="12" t="s">
        <v>14526</v>
      </c>
      <c r="BJ5740" s="12">
        <f t="shared" si="628"/>
        <v>0</v>
      </c>
      <c r="BK5740" s="12">
        <f t="shared" si="629"/>
        <v>0</v>
      </c>
      <c r="BN5740" s="3" t="s">
        <v>277</v>
      </c>
      <c r="BR5740" s="3" t="s">
        <v>277</v>
      </c>
      <c r="CQ5740" s="3" t="str">
        <f>CONCATENATE(baseURL!$A$1,baseURL!$B$1,baseURL!$C$1,".",C5740,".",L5740,".pkl&amp;seq=",BC5740,"&amp;varMods=Oxidation-M")</f>
        <v>http://proteomics.broadinstitute.org/millscripts/viewfeed.pl?side=xl&amp;cycle=1&amp;fixedMods=iaaC&amp;file=msdataSM/iPRG2012_nd/cpick_in/iPRG2012_nd.2825.7.3.pkl&amp;seq=LLTHPNFNGNTLDNDLmLLK&amp;varMods=Oxidation-M</v>
      </c>
    </row>
    <row r="5741" spans="1:95" x14ac:dyDescent="0.2">
      <c r="A5741" s="3">
        <v>5646</v>
      </c>
      <c r="B5741" s="2" t="s">
        <v>14807</v>
      </c>
      <c r="C5741" s="2" t="s">
        <v>14808</v>
      </c>
      <c r="D5741" s="3">
        <v>14800</v>
      </c>
      <c r="E5741" s="3">
        <v>14784</v>
      </c>
      <c r="F5741" s="3">
        <v>59334</v>
      </c>
      <c r="G5741" s="3">
        <v>17608</v>
      </c>
      <c r="H5741" s="3">
        <v>51.014800000000001</v>
      </c>
      <c r="I5741" s="30">
        <v>789.05516</v>
      </c>
      <c r="J5741" s="30">
        <v>789.05447370000002</v>
      </c>
      <c r="K5741" s="30">
        <v>6.8999999999999997E-4</v>
      </c>
      <c r="L5741" s="3">
        <v>3</v>
      </c>
      <c r="M5741" s="3">
        <v>3</v>
      </c>
      <c r="N5741" s="10">
        <f t="shared" si="623"/>
        <v>1</v>
      </c>
      <c r="O5741" s="35">
        <v>3</v>
      </c>
      <c r="P5741" s="17"/>
      <c r="Q5741" s="40">
        <v>2365.1459</v>
      </c>
      <c r="R5741" s="40">
        <v>789.05348000000004</v>
      </c>
      <c r="S5741" s="18">
        <f t="shared" si="624"/>
        <v>2.1291332495800166</v>
      </c>
      <c r="T5741" s="18">
        <f t="shared" si="625"/>
        <v>1.2593569703043328</v>
      </c>
      <c r="U5741" s="18">
        <f t="shared" si="626"/>
        <v>1.292688044320973</v>
      </c>
      <c r="V5741" s="30">
        <v>789.05449999999996</v>
      </c>
      <c r="W5741" s="3" t="s">
        <v>47</v>
      </c>
      <c r="X5741" s="3" t="s">
        <v>47</v>
      </c>
      <c r="Y5741" s="3" t="s">
        <v>47</v>
      </c>
      <c r="Z5741" s="3" t="s">
        <v>47</v>
      </c>
      <c r="AA5741" s="3" t="s">
        <v>47</v>
      </c>
      <c r="AB5741" s="12" t="s">
        <v>47</v>
      </c>
      <c r="AC5741" s="3" t="s">
        <v>47</v>
      </c>
      <c r="AD5741" s="3" t="s">
        <v>47</v>
      </c>
      <c r="AE5741" s="3" t="s">
        <v>47</v>
      </c>
      <c r="AF5741" s="3" t="s">
        <v>47</v>
      </c>
      <c r="AG5741" s="3" t="s">
        <v>48</v>
      </c>
      <c r="AI5741" s="3" t="s">
        <v>48</v>
      </c>
      <c r="AJ5741" s="3" t="s">
        <v>47</v>
      </c>
      <c r="AM5741" s="3" t="s">
        <v>48</v>
      </c>
      <c r="AU5741" s="3">
        <v>0</v>
      </c>
      <c r="AV5741" s="3">
        <v>11</v>
      </c>
      <c r="AW5741" s="3">
        <v>1</v>
      </c>
      <c r="AX5741" s="3">
        <v>11</v>
      </c>
      <c r="AY5741" s="3">
        <v>100</v>
      </c>
      <c r="AZ5741" s="6" t="str">
        <f t="shared" si="627"/>
        <v>2825.8</v>
      </c>
      <c r="BC5741" s="12" t="s">
        <v>14809</v>
      </c>
      <c r="BJ5741" s="12">
        <f t="shared" si="628"/>
        <v>0</v>
      </c>
      <c r="BK5741" s="12">
        <f t="shared" si="629"/>
        <v>0</v>
      </c>
      <c r="CQ5741" s="3" t="str">
        <f>CONCATENATE(baseURL!$A$1,baseURL!$B$1,baseURL!$C$1,".",C5741,".",L5741,".pkl&amp;seq=",BC5741)</f>
        <v>http://proteomics.broadinstitute.org/millscripts/viewfeed.pl?side=xl&amp;cycle=1&amp;fixedMods=iaaC&amp;file=msdataSM/iPRG2012_nd/cpick_in/iPRG2012_nd.2825.8.3.pkl&amp;seq=LFAEYPDSFGFSVSSTTRTPR</v>
      </c>
    </row>
    <row r="5742" spans="1:95" x14ac:dyDescent="0.2">
      <c r="A5742" s="3">
        <v>5938</v>
      </c>
      <c r="B5742" s="2" t="s">
        <v>14795</v>
      </c>
      <c r="C5742" s="2" t="s">
        <v>14793</v>
      </c>
      <c r="D5742" s="3">
        <v>14801</v>
      </c>
      <c r="E5742" s="3">
        <v>14785</v>
      </c>
      <c r="F5742" s="3">
        <v>59335</v>
      </c>
      <c r="G5742" s="3">
        <v>17609</v>
      </c>
      <c r="H5742" s="3">
        <v>51.017299999999999</v>
      </c>
      <c r="I5742" s="30">
        <v>795.40562</v>
      </c>
      <c r="J5742" s="30">
        <v>795.40805069999999</v>
      </c>
      <c r="K5742" s="30">
        <v>-2.4299999999999999E-3</v>
      </c>
      <c r="L5742" s="3">
        <v>3</v>
      </c>
      <c r="M5742" s="3">
        <v>3</v>
      </c>
      <c r="N5742" s="10">
        <f t="shared" si="623"/>
        <v>1</v>
      </c>
      <c r="O5742" s="35">
        <v>3</v>
      </c>
      <c r="P5742" s="17"/>
      <c r="Q5742" s="40">
        <v>2384.2092299999999</v>
      </c>
      <c r="R5742" s="40">
        <v>795.40792999999996</v>
      </c>
      <c r="S5742" s="18">
        <f t="shared" si="624"/>
        <v>-2.9041701909683493</v>
      </c>
      <c r="T5742" s="18">
        <f t="shared" si="625"/>
        <v>0.15174603555304461</v>
      </c>
      <c r="U5742" s="18">
        <f t="shared" si="626"/>
        <v>-0.16343814929383726</v>
      </c>
      <c r="V5742" s="30">
        <v>795.40779999999995</v>
      </c>
      <c r="W5742" s="3" t="s">
        <v>47</v>
      </c>
      <c r="X5742" s="3" t="s">
        <v>47</v>
      </c>
      <c r="Y5742" s="3" t="s">
        <v>47</v>
      </c>
      <c r="Z5742" s="3" t="s">
        <v>47</v>
      </c>
      <c r="AA5742" s="3" t="s">
        <v>47</v>
      </c>
      <c r="AB5742" s="12" t="s">
        <v>47</v>
      </c>
      <c r="AC5742" s="3" t="s">
        <v>47</v>
      </c>
      <c r="AD5742" s="3" t="s">
        <v>47</v>
      </c>
      <c r="AE5742" s="3" t="s">
        <v>47</v>
      </c>
      <c r="AF5742" s="3" t="s">
        <v>47</v>
      </c>
      <c r="AG5742" s="3" t="s">
        <v>47</v>
      </c>
      <c r="AI5742" s="3" t="s">
        <v>47</v>
      </c>
      <c r="AJ5742" s="3" t="s">
        <v>47</v>
      </c>
      <c r="AK5742" s="3" t="s">
        <v>47</v>
      </c>
      <c r="AL5742" s="3" t="s">
        <v>47</v>
      </c>
      <c r="AM5742" s="3" t="s">
        <v>47</v>
      </c>
      <c r="AU5742" s="3">
        <v>0</v>
      </c>
      <c r="AV5742" s="3">
        <v>16</v>
      </c>
      <c r="AW5742" s="3">
        <v>1</v>
      </c>
      <c r="AX5742" s="3">
        <v>16</v>
      </c>
      <c r="AY5742" s="3">
        <v>100</v>
      </c>
      <c r="AZ5742" s="6" t="str">
        <f t="shared" si="627"/>
        <v>2825.9</v>
      </c>
      <c r="BC5742" s="12" t="s">
        <v>14699</v>
      </c>
      <c r="BJ5742" s="12">
        <f t="shared" si="628"/>
        <v>0</v>
      </c>
      <c r="BK5742" s="12">
        <f t="shared" si="629"/>
        <v>0</v>
      </c>
      <c r="CQ5742" s="3" t="str">
        <f>CONCATENATE(baseURL!$A$1,baseURL!$B$1,baseURL!$C$1,".",C5742,".",L5742,".pkl&amp;seq=",BC5742)</f>
        <v>http://proteomics.broadinstitute.org/millscripts/viewfeed.pl?side=xl&amp;cycle=1&amp;fixedMods=iaaC&amp;file=msdataSM/iPRG2012_nd/cpick_in/iPRG2012_nd.2825.9.3.pkl&amp;seq=SQFSNLKVVTTTADDAFPSSLR</v>
      </c>
    </row>
    <row r="5743" spans="1:95" x14ac:dyDescent="0.2">
      <c r="A5743" s="3">
        <v>3227</v>
      </c>
      <c r="B5743" s="2" t="s">
        <v>14811</v>
      </c>
      <c r="C5743" s="2" t="s">
        <v>14812</v>
      </c>
      <c r="D5743" s="3">
        <v>14806</v>
      </c>
      <c r="E5743" s="3">
        <v>14790</v>
      </c>
      <c r="F5743" s="3">
        <v>59352</v>
      </c>
      <c r="G5743" s="3">
        <v>17615</v>
      </c>
      <c r="H5743" s="3">
        <v>51.0334</v>
      </c>
      <c r="I5743" s="30">
        <v>611.33721000000003</v>
      </c>
      <c r="J5743" s="30">
        <v>611.97264099999995</v>
      </c>
      <c r="K5743" s="30">
        <v>-0.63543000000000005</v>
      </c>
      <c r="L5743" s="3">
        <v>2</v>
      </c>
      <c r="M5743" s="3">
        <v>3</v>
      </c>
      <c r="N5743" s="10">
        <f t="shared" si="623"/>
        <v>-1</v>
      </c>
      <c r="O5743" s="35">
        <v>3</v>
      </c>
      <c r="P5743" s="17"/>
      <c r="Q5743" s="40">
        <v>1833.9051300000001</v>
      </c>
      <c r="R5743" s="40">
        <v>611.97322999999994</v>
      </c>
      <c r="S5743" s="18">
        <f t="shared" si="624"/>
        <v>-1039.2938266268882</v>
      </c>
      <c r="T5743" s="18">
        <f t="shared" si="625"/>
        <v>-0.96246040041791847</v>
      </c>
      <c r="U5743" s="18">
        <f t="shared" si="626"/>
        <v>-1.19286263547168</v>
      </c>
      <c r="V5743" s="30">
        <v>611.97249999999997</v>
      </c>
      <c r="W5743" s="3" t="s">
        <v>47</v>
      </c>
      <c r="X5743" s="3" t="s">
        <v>47</v>
      </c>
      <c r="Y5743" s="3" t="s">
        <v>47</v>
      </c>
      <c r="Z5743" s="3" t="s">
        <v>48</v>
      </c>
      <c r="AA5743" s="3" t="s">
        <v>47</v>
      </c>
      <c r="AB5743" s="12" t="s">
        <v>48</v>
      </c>
      <c r="AK5743" s="3" t="s">
        <v>52</v>
      </c>
      <c r="AL5743" s="3" t="s">
        <v>52</v>
      </c>
      <c r="AO5743" s="3" t="s">
        <v>48</v>
      </c>
      <c r="AU5743" s="3">
        <v>0</v>
      </c>
      <c r="AV5743" s="3">
        <v>4</v>
      </c>
      <c r="AW5743" s="3">
        <v>2</v>
      </c>
      <c r="AX5743" s="3">
        <v>3</v>
      </c>
      <c r="AY5743" s="3">
        <v>75</v>
      </c>
      <c r="AZ5743" s="6" t="str">
        <f t="shared" si="627"/>
        <v>2826.5</v>
      </c>
      <c r="BB5743" s="12" t="s">
        <v>79</v>
      </c>
      <c r="BC5743" s="12" t="s">
        <v>12106</v>
      </c>
      <c r="BJ5743" s="12">
        <f t="shared" si="628"/>
        <v>0</v>
      </c>
      <c r="BK5743" s="12">
        <f t="shared" si="629"/>
        <v>0</v>
      </c>
      <c r="BP5743" s="3" t="s">
        <v>54</v>
      </c>
      <c r="BR5743" s="3" t="s">
        <v>54</v>
      </c>
      <c r="BU5743" s="3" t="s">
        <v>14217</v>
      </c>
      <c r="CQ5743" s="3" t="str">
        <f>CONCATENATE(baseURL!$A$1,baseURL!$B$1,"+Acetyl",baseURL!$C$1,".",C5743,".",L5743,".pkl&amp;seq=",BC5743,"&amp;varMods=Deamidated-N")</f>
        <v>http://proteomics.broadinstitute.org/millscripts/viewfeed.pl?side=xl&amp;cycle=1&amp;fixedMods=iaaC+Acetyl&amp;file=msdataSM/iPRG2012_nd/cpick_in/iPRG2012_nd.2826.5.2.pkl&amp;seq=MEnDKGQLVELYVPR&amp;varMods=Deamidated-N</v>
      </c>
    </row>
    <row r="5744" spans="1:95" x14ac:dyDescent="0.2">
      <c r="A5744" s="3">
        <v>7126</v>
      </c>
      <c r="B5744" s="2" t="s">
        <v>14813</v>
      </c>
      <c r="C5744" s="2" t="s">
        <v>14802</v>
      </c>
      <c r="D5744" s="3">
        <v>14807</v>
      </c>
      <c r="E5744" s="3">
        <v>14791</v>
      </c>
      <c r="F5744" s="3">
        <v>59353</v>
      </c>
      <c r="G5744" s="3">
        <v>17616</v>
      </c>
      <c r="H5744" s="3">
        <v>51.034999999999997</v>
      </c>
      <c r="I5744" s="30">
        <v>622.85787000000005</v>
      </c>
      <c r="J5744" s="30">
        <v>622.85772410000004</v>
      </c>
      <c r="K5744" s="30">
        <v>1.4999999999999999E-4</v>
      </c>
      <c r="L5744" s="3">
        <v>2</v>
      </c>
      <c r="M5744" s="3">
        <v>2</v>
      </c>
      <c r="N5744" s="10">
        <f t="shared" si="623"/>
        <v>1</v>
      </c>
      <c r="O5744" s="35">
        <v>2</v>
      </c>
      <c r="P5744" s="17"/>
      <c r="Q5744" s="40">
        <v>1244.70964</v>
      </c>
      <c r="R5744" s="40">
        <v>622.85846000000004</v>
      </c>
      <c r="S5744" s="18">
        <f t="shared" si="624"/>
        <v>-0.94724570328276836</v>
      </c>
      <c r="T5744" s="18">
        <f t="shared" si="625"/>
        <v>-1.181488327211814</v>
      </c>
      <c r="U5744" s="18">
        <f t="shared" si="626"/>
        <v>-1.7018312636425317</v>
      </c>
      <c r="V5744" s="30">
        <v>622.85739999999998</v>
      </c>
      <c r="AA5744" s="3" t="s">
        <v>47</v>
      </c>
      <c r="AB5744" s="12" t="s">
        <v>47</v>
      </c>
      <c r="AC5744" s="3" t="s">
        <v>47</v>
      </c>
      <c r="AD5744" s="3" t="s">
        <v>47</v>
      </c>
      <c r="AG5744" s="3" t="s">
        <v>47</v>
      </c>
      <c r="AH5744" s="3" t="s">
        <v>48</v>
      </c>
      <c r="AI5744" s="3" t="s">
        <v>47</v>
      </c>
      <c r="AJ5744" s="3" t="s">
        <v>52</v>
      </c>
      <c r="AL5744" s="3" t="s">
        <v>52</v>
      </c>
      <c r="AP5744" s="3" t="s">
        <v>52</v>
      </c>
      <c r="AU5744" s="3">
        <v>0</v>
      </c>
      <c r="AV5744" s="3">
        <v>6</v>
      </c>
      <c r="AW5744" s="3">
        <v>1</v>
      </c>
      <c r="AX5744" s="3">
        <v>6</v>
      </c>
      <c r="AY5744" s="3">
        <v>100</v>
      </c>
      <c r="AZ5744" s="6" t="str">
        <f t="shared" si="627"/>
        <v>2826.6</v>
      </c>
      <c r="BC5744" s="12" t="s">
        <v>14814</v>
      </c>
      <c r="BJ5744" s="12">
        <f t="shared" si="628"/>
        <v>0</v>
      </c>
      <c r="BK5744" s="12">
        <f t="shared" si="629"/>
        <v>0</v>
      </c>
      <c r="CQ5744" s="3" t="str">
        <f>CONCATENATE(baseURL!$A$1,baseURL!$B$1,baseURL!$C$1,".",C5744,".",L5744,".pkl&amp;seq=",BC5744)</f>
        <v>http://proteomics.broadinstitute.org/millscripts/viewfeed.pl?side=xl&amp;cycle=1&amp;fixedMods=iaaC&amp;file=msdataSM/iPRG2012_nd/cpick_in/iPRG2012_nd.2826.6.2.pkl&amp;seq=GSLSDLELGLLK</v>
      </c>
    </row>
    <row r="5745" spans="1:95" x14ac:dyDescent="0.2">
      <c r="A5745" s="3">
        <v>2843</v>
      </c>
      <c r="B5745" s="2" t="s">
        <v>14815</v>
      </c>
      <c r="C5745" s="2" t="s">
        <v>14816</v>
      </c>
      <c r="D5745" s="3">
        <v>14808</v>
      </c>
      <c r="E5745" s="3">
        <v>14792</v>
      </c>
      <c r="F5745" s="3">
        <v>59354</v>
      </c>
      <c r="G5745" s="3">
        <v>17617</v>
      </c>
      <c r="H5745" s="3">
        <v>51.036700000000003</v>
      </c>
      <c r="I5745" s="30">
        <v>646.61021000000005</v>
      </c>
      <c r="J5745" s="30">
        <v>646.83249720000003</v>
      </c>
      <c r="K5745" s="30">
        <v>-0.22228999999999999</v>
      </c>
      <c r="L5745" s="3">
        <v>0</v>
      </c>
      <c r="M5745" s="3">
        <v>4</v>
      </c>
      <c r="N5745" s="10">
        <f t="shared" si="623"/>
        <v>1</v>
      </c>
      <c r="O5745" s="35">
        <v>4</v>
      </c>
      <c r="P5745" s="17"/>
      <c r="Q5745" s="40">
        <v>2584.3041899999998</v>
      </c>
      <c r="R5745" s="40">
        <v>646.83150999999998</v>
      </c>
      <c r="S5745" s="18">
        <f t="shared" si="624"/>
        <v>-342.12928185877701</v>
      </c>
      <c r="T5745" s="18">
        <f t="shared" si="625"/>
        <v>1.5262088887013943</v>
      </c>
      <c r="U5745" s="18">
        <f t="shared" si="626"/>
        <v>1.5305376820643768</v>
      </c>
      <c r="V5745" s="30">
        <v>646.83249999999998</v>
      </c>
      <c r="W5745" s="3" t="s">
        <v>47</v>
      </c>
      <c r="Z5745" s="3" t="s">
        <v>47</v>
      </c>
      <c r="AA5745" s="3" t="s">
        <v>47</v>
      </c>
      <c r="AB5745" s="12" t="s">
        <v>47</v>
      </c>
      <c r="AC5745" s="3" t="s">
        <v>47</v>
      </c>
      <c r="AE5745" s="3" t="s">
        <v>47</v>
      </c>
      <c r="AF5745" s="3" t="s">
        <v>47</v>
      </c>
      <c r="AI5745" s="3" t="s">
        <v>47</v>
      </c>
      <c r="AL5745" s="3" t="s">
        <v>47</v>
      </c>
      <c r="AU5745" s="3">
        <v>0</v>
      </c>
      <c r="AV5745" s="3">
        <v>9</v>
      </c>
      <c r="AW5745" s="3">
        <v>1</v>
      </c>
      <c r="AX5745" s="3">
        <v>9</v>
      </c>
      <c r="AY5745" s="3">
        <v>100</v>
      </c>
      <c r="AZ5745" s="6" t="str">
        <f t="shared" si="627"/>
        <v>2826.7</v>
      </c>
      <c r="BC5745" s="12" t="s">
        <v>14705</v>
      </c>
      <c r="BJ5745" s="12">
        <f t="shared" si="628"/>
        <v>0</v>
      </c>
      <c r="BK5745" s="12">
        <f t="shared" si="629"/>
        <v>0</v>
      </c>
      <c r="CQ5745" s="3" t="str">
        <f>CONCATENATE(baseURL!$A$1,baseURL!$B$1,baseURL!$C$1,".",C5745,".",L5745,".pkl&amp;seq=",BC5745)</f>
        <v>http://proteomics.broadinstitute.org/millscripts/viewfeed.pl?side=xl&amp;cycle=1&amp;fixedMods=iaaC&amp;file=msdataSM/iPRG2012_nd/cpick_in/iPRG2012_nd.2826.7.0.pkl&amp;seq=LYASFNDTFVHVTDLSGKETLAR</v>
      </c>
    </row>
    <row r="5746" spans="1:95" x14ac:dyDescent="0.2">
      <c r="A5746" s="3">
        <v>6554</v>
      </c>
      <c r="B5746" s="2" t="s">
        <v>14817</v>
      </c>
      <c r="C5746" s="2" t="s">
        <v>14805</v>
      </c>
      <c r="D5746" s="3">
        <v>14809</v>
      </c>
      <c r="E5746" s="3">
        <v>14793</v>
      </c>
      <c r="F5746" s="3">
        <v>59355</v>
      </c>
      <c r="G5746" s="3">
        <v>17618</v>
      </c>
      <c r="H5746" s="3">
        <v>51.039200000000001</v>
      </c>
      <c r="I5746" s="30">
        <v>720.41524000000004</v>
      </c>
      <c r="J5746" s="30">
        <v>720.41415319999999</v>
      </c>
      <c r="K5746" s="30">
        <v>1.09E-3</v>
      </c>
      <c r="L5746" s="3">
        <v>2</v>
      </c>
      <c r="M5746" s="3">
        <v>2</v>
      </c>
      <c r="N5746" s="10">
        <f t="shared" si="623"/>
        <v>1</v>
      </c>
      <c r="O5746" s="35">
        <v>2</v>
      </c>
      <c r="P5746" s="17"/>
      <c r="Q5746" s="40">
        <v>1439.8216500000001</v>
      </c>
      <c r="R5746" s="40">
        <v>720.41447000000005</v>
      </c>
      <c r="S5746" s="18">
        <f t="shared" si="624"/>
        <v>1.0688291699479788</v>
      </c>
      <c r="T5746" s="18">
        <f t="shared" si="625"/>
        <v>-0.43974685858846901</v>
      </c>
      <c r="U5746" s="18">
        <f t="shared" si="626"/>
        <v>-0.37478425440349156</v>
      </c>
      <c r="V5746" s="30">
        <v>720.41420000000005</v>
      </c>
      <c r="W5746" s="3" t="s">
        <v>47</v>
      </c>
      <c r="X5746" s="3" t="s">
        <v>47</v>
      </c>
      <c r="Y5746" s="3" t="s">
        <v>47</v>
      </c>
      <c r="Z5746" s="3" t="s">
        <v>47</v>
      </c>
      <c r="AA5746" s="3" t="s">
        <v>48</v>
      </c>
      <c r="AB5746" s="12" t="s">
        <v>47</v>
      </c>
      <c r="AC5746" s="3" t="s">
        <v>47</v>
      </c>
      <c r="AD5746" s="3" t="s">
        <v>47</v>
      </c>
      <c r="AE5746" s="3" t="s">
        <v>47</v>
      </c>
      <c r="AF5746" s="3" t="s">
        <v>47</v>
      </c>
      <c r="AG5746" s="3" t="s">
        <v>47</v>
      </c>
      <c r="AH5746" s="3" t="s">
        <v>47</v>
      </c>
      <c r="AI5746" s="3" t="s">
        <v>47</v>
      </c>
      <c r="AJ5746" s="3" t="s">
        <v>47</v>
      </c>
      <c r="AK5746" s="3" t="s">
        <v>47</v>
      </c>
      <c r="AL5746" s="3" t="s">
        <v>47</v>
      </c>
      <c r="AU5746" s="3">
        <v>0</v>
      </c>
      <c r="AV5746" s="3">
        <v>15</v>
      </c>
      <c r="AW5746" s="3">
        <v>1</v>
      </c>
      <c r="AX5746" s="3">
        <v>15</v>
      </c>
      <c r="AY5746" s="3">
        <v>100</v>
      </c>
      <c r="AZ5746" s="6" t="str">
        <f t="shared" si="627"/>
        <v>2826.8</v>
      </c>
      <c r="BC5746" s="12" t="s">
        <v>14708</v>
      </c>
      <c r="BJ5746" s="12">
        <f t="shared" si="628"/>
        <v>0</v>
      </c>
      <c r="BK5746" s="12">
        <f t="shared" si="629"/>
        <v>0</v>
      </c>
      <c r="CQ5746" s="3" t="str">
        <f>CONCATENATE(baseURL!$A$1,baseURL!$B$1,baseURL!$C$1,".",C5746,".",L5746,".pkl&amp;seq=",BC5746)</f>
        <v>http://proteomics.broadinstitute.org/millscripts/viewfeed.pl?side=xl&amp;cycle=1&amp;fixedMods=iaaC&amp;file=msdataSM/iPRG2012_nd/cpick_in/iPRG2012_nd.2826.8.2.pkl&amp;seq=ASAPGSVLLLENLR</v>
      </c>
    </row>
    <row r="5747" spans="1:95" x14ac:dyDescent="0.2">
      <c r="A5747" s="3">
        <v>2599</v>
      </c>
      <c r="B5747" s="2" t="s">
        <v>14820</v>
      </c>
      <c r="C5747" s="2" t="s">
        <v>14821</v>
      </c>
      <c r="D5747" s="3">
        <v>14820</v>
      </c>
      <c r="E5747" s="3">
        <v>14804</v>
      </c>
      <c r="F5747" s="3">
        <v>59378</v>
      </c>
      <c r="G5747" s="3">
        <v>17630</v>
      </c>
      <c r="H5747" s="3">
        <v>51.064500000000002</v>
      </c>
      <c r="I5747" s="30">
        <v>814.76937999999996</v>
      </c>
      <c r="J5747" s="30">
        <v>814.76620370000001</v>
      </c>
      <c r="K5747" s="30">
        <v>3.1800000000000001E-3</v>
      </c>
      <c r="L5747" s="3">
        <v>3</v>
      </c>
      <c r="M5747" s="3">
        <v>3</v>
      </c>
      <c r="N5747" s="10">
        <f t="shared" si="623"/>
        <v>1</v>
      </c>
      <c r="O5747" s="35">
        <v>3</v>
      </c>
      <c r="P5747" s="17"/>
      <c r="Q5747" s="40">
        <v>2442.2888200000002</v>
      </c>
      <c r="R5747" s="40">
        <v>814.76778999999999</v>
      </c>
      <c r="S5747" s="18">
        <f t="shared" si="624"/>
        <v>1.9514762604504472</v>
      </c>
      <c r="T5747" s="18">
        <f t="shared" si="625"/>
        <v>-1.9469350893036474</v>
      </c>
      <c r="U5747" s="18">
        <f t="shared" si="626"/>
        <v>-1.9514762604504472</v>
      </c>
      <c r="V5747" s="30">
        <v>814.76620000000003</v>
      </c>
      <c r="W5747" s="3" t="s">
        <v>47</v>
      </c>
      <c r="Z5747" s="3" t="s">
        <v>47</v>
      </c>
      <c r="AA5747" s="3" t="s">
        <v>47</v>
      </c>
      <c r="AB5747" s="12" t="s">
        <v>47</v>
      </c>
      <c r="AC5747" s="3" t="s">
        <v>48</v>
      </c>
      <c r="AD5747" s="3" t="s">
        <v>47</v>
      </c>
      <c r="AE5747" s="3" t="s">
        <v>47</v>
      </c>
      <c r="AF5747" s="3" t="s">
        <v>48</v>
      </c>
      <c r="AG5747" s="3" t="s">
        <v>47</v>
      </c>
      <c r="AJ5747" s="3" t="s">
        <v>47</v>
      </c>
      <c r="AL5747" s="3" t="s">
        <v>48</v>
      </c>
      <c r="AU5747" s="3">
        <v>0</v>
      </c>
      <c r="AV5747" s="3">
        <v>8</v>
      </c>
      <c r="AW5747" s="3">
        <v>1</v>
      </c>
      <c r="AX5747" s="3">
        <v>8</v>
      </c>
      <c r="AY5747" s="3">
        <v>100</v>
      </c>
      <c r="AZ5747" s="6" t="str">
        <f t="shared" si="627"/>
        <v>2827.10</v>
      </c>
      <c r="BC5747" s="12" t="s">
        <v>14822</v>
      </c>
      <c r="BJ5747" s="12">
        <f t="shared" si="628"/>
        <v>0</v>
      </c>
      <c r="BK5747" s="12">
        <f t="shared" si="629"/>
        <v>0</v>
      </c>
      <c r="CQ5747" s="3" t="str">
        <f>CONCATENATE(baseURL!$A$1,baseURL!$B$1,baseURL!$C$1,".",C5747,".",L5747,".pkl&amp;seq=",BC5747)</f>
        <v>http://proteomics.broadinstitute.org/millscripts/viewfeed.pl?side=xl&amp;cycle=1&amp;fixedMods=iaaC&amp;file=msdataSM/iPRG2012_nd/cpick_in/iPRG2012_nd.2827.10.3.pkl&amp;seq=DASLVDYVQVRQPLFVAHTAGR</v>
      </c>
    </row>
    <row r="5748" spans="1:95" x14ac:dyDescent="0.2">
      <c r="A5748" s="3">
        <v>2685</v>
      </c>
      <c r="B5748" s="2" t="s">
        <v>14823</v>
      </c>
      <c r="C5748" s="2" t="s">
        <v>14824</v>
      </c>
      <c r="D5748" s="3">
        <v>14821</v>
      </c>
      <c r="E5748" s="3">
        <v>14805</v>
      </c>
      <c r="F5748" s="3">
        <v>59379</v>
      </c>
      <c r="G5748" s="3">
        <v>17631</v>
      </c>
      <c r="H5748" s="3">
        <v>51.066099999999999</v>
      </c>
      <c r="I5748" s="30">
        <v>916.46632</v>
      </c>
      <c r="J5748" s="30">
        <v>916.46797430000004</v>
      </c>
      <c r="K5748" s="30">
        <v>-1.65E-3</v>
      </c>
      <c r="L5748" s="3">
        <v>4</v>
      </c>
      <c r="M5748" s="3">
        <v>4</v>
      </c>
      <c r="N5748" s="10">
        <f t="shared" si="623"/>
        <v>1</v>
      </c>
      <c r="O5748" s="35">
        <v>4</v>
      </c>
      <c r="P5748" s="17"/>
      <c r="Q5748" s="40">
        <v>3662.85079</v>
      </c>
      <c r="R5748" s="40">
        <v>916.46815000000004</v>
      </c>
      <c r="S5748" s="18">
        <f t="shared" si="624"/>
        <v>-1.9967960698261631</v>
      </c>
      <c r="T5748" s="18">
        <f t="shared" si="625"/>
        <v>-0.19171424560665726</v>
      </c>
      <c r="U5748" s="18">
        <f t="shared" si="626"/>
        <v>-0.16367180908145443</v>
      </c>
      <c r="V5748" s="30">
        <v>916.46799999999996</v>
      </c>
      <c r="Z5748" s="3" t="s">
        <v>47</v>
      </c>
      <c r="AA5748" s="3" t="s">
        <v>47</v>
      </c>
      <c r="AB5748" s="12" t="s">
        <v>47</v>
      </c>
      <c r="AC5748" s="3" t="s">
        <v>47</v>
      </c>
      <c r="AD5748" s="3" t="s">
        <v>47</v>
      </c>
      <c r="AE5748" s="3" t="s">
        <v>47</v>
      </c>
      <c r="AF5748" s="3" t="s">
        <v>47</v>
      </c>
      <c r="AG5748" s="3" t="s">
        <v>48</v>
      </c>
      <c r="AI5748" s="3" t="s">
        <v>47</v>
      </c>
      <c r="AJ5748" s="3" t="s">
        <v>47</v>
      </c>
      <c r="AK5748" s="3" t="s">
        <v>47</v>
      </c>
      <c r="AL5748" s="3" t="s">
        <v>47</v>
      </c>
      <c r="AN5748" s="3" t="s">
        <v>48</v>
      </c>
      <c r="AU5748" s="3">
        <v>0</v>
      </c>
      <c r="AV5748" s="3">
        <v>11</v>
      </c>
      <c r="AW5748" s="3">
        <v>1</v>
      </c>
      <c r="AX5748" s="3">
        <v>11</v>
      </c>
      <c r="AY5748" s="3">
        <v>100</v>
      </c>
      <c r="AZ5748" s="6" t="str">
        <f t="shared" si="627"/>
        <v>2827.11</v>
      </c>
      <c r="BC5748" s="12" t="s">
        <v>14825</v>
      </c>
      <c r="BJ5748" s="12">
        <f t="shared" si="628"/>
        <v>0</v>
      </c>
      <c r="BK5748" s="12">
        <f t="shared" si="629"/>
        <v>0</v>
      </c>
      <c r="CQ5748" s="3" t="str">
        <f>CONCATENATE(baseURL!$A$1,baseURL!$B$1,baseURL!$C$1,".",C5748,".",L5748,".pkl&amp;seq=",BC5748)</f>
        <v>http://proteomics.broadinstitute.org/millscripts/viewfeed.pl?side=xl&amp;cycle=1&amp;fixedMods=iaaC&amp;file=msdataSM/iPRG2012_nd/cpick_in/iPRG2012_nd.2827.11.4.pkl&amp;seq=TAQNLAEVNGPETLLGPGAKEGTVPTDLDQETGLAR</v>
      </c>
    </row>
    <row r="5749" spans="1:95" x14ac:dyDescent="0.2">
      <c r="A5749" s="3">
        <v>1333</v>
      </c>
      <c r="B5749" s="2" t="s">
        <v>14826</v>
      </c>
      <c r="C5749" s="2" t="s">
        <v>14827</v>
      </c>
      <c r="D5749" s="3">
        <v>14813</v>
      </c>
      <c r="E5749" s="3">
        <v>14797</v>
      </c>
      <c r="F5749" s="3">
        <v>59371</v>
      </c>
      <c r="G5749" s="3">
        <v>17623</v>
      </c>
      <c r="H5749" s="3">
        <v>51.052799999999998</v>
      </c>
      <c r="I5749" s="30">
        <v>542.55451000000005</v>
      </c>
      <c r="J5749" s="30">
        <v>542.55254349999996</v>
      </c>
      <c r="K5749" s="30">
        <v>1.97E-3</v>
      </c>
      <c r="L5749" s="3">
        <v>0</v>
      </c>
      <c r="M5749" s="3">
        <v>4</v>
      </c>
      <c r="N5749" s="10">
        <f t="shared" si="623"/>
        <v>1</v>
      </c>
      <c r="O5749" s="35">
        <v>4</v>
      </c>
      <c r="P5749" s="17"/>
      <c r="Q5749" s="40">
        <v>2167.1869799999999</v>
      </c>
      <c r="R5749" s="40">
        <v>542.55219999999997</v>
      </c>
      <c r="S5749" s="18">
        <f t="shared" si="624"/>
        <v>4.2576548396256184</v>
      </c>
      <c r="T5749" s="18">
        <f t="shared" si="625"/>
        <v>0.63311880402548759</v>
      </c>
      <c r="U5749" s="18">
        <f t="shared" si="626"/>
        <v>0.73725624928491429</v>
      </c>
      <c r="V5749" s="30">
        <v>542.55259999999998</v>
      </c>
      <c r="X5749" s="3" t="s">
        <v>47</v>
      </c>
      <c r="Y5749" s="3" t="s">
        <v>47</v>
      </c>
      <c r="Z5749" s="3" t="s">
        <v>47</v>
      </c>
      <c r="AA5749" s="3" t="s">
        <v>47</v>
      </c>
      <c r="AB5749" s="12" t="s">
        <v>47</v>
      </c>
      <c r="AE5749" s="3" t="s">
        <v>47</v>
      </c>
      <c r="AF5749" s="3" t="s">
        <v>48</v>
      </c>
      <c r="AG5749" s="3" t="s">
        <v>52</v>
      </c>
      <c r="AH5749" s="3" t="s">
        <v>47</v>
      </c>
      <c r="AK5749" s="3" t="s">
        <v>52</v>
      </c>
      <c r="AL5749" s="3" t="s">
        <v>48</v>
      </c>
      <c r="AM5749" s="3" t="s">
        <v>47</v>
      </c>
      <c r="AU5749" s="3">
        <v>0</v>
      </c>
      <c r="AV5749" s="3">
        <v>8</v>
      </c>
      <c r="AW5749" s="3">
        <v>1</v>
      </c>
      <c r="AX5749" s="3">
        <v>8</v>
      </c>
      <c r="AY5749" s="3">
        <v>100</v>
      </c>
      <c r="AZ5749" s="6" t="str">
        <f t="shared" si="627"/>
        <v>2827.3</v>
      </c>
      <c r="BC5749" s="12" t="s">
        <v>14694</v>
      </c>
      <c r="BJ5749" s="12">
        <f t="shared" si="628"/>
        <v>0</v>
      </c>
      <c r="BK5749" s="12">
        <f t="shared" si="629"/>
        <v>0</v>
      </c>
      <c r="CQ5749" s="3" t="str">
        <f>CONCATENATE(baseURL!$A$1,baseURL!$B$1,baseURL!$C$1,".",C5749,".",L5749,".pkl&amp;seq=",BC5749)</f>
        <v>http://proteomics.broadinstitute.org/millscripts/viewfeed.pl?side=xl&amp;cycle=1&amp;fixedMods=iaaC&amp;file=msdataSM/iPRG2012_nd/cpick_in/iPRG2012_nd.2827.3.0.pkl&amp;seq=TKDNNLLGKFELSGLPPAPR</v>
      </c>
    </row>
    <row r="5750" spans="1:95" x14ac:dyDescent="0.2">
      <c r="A5750" s="3">
        <v>7637</v>
      </c>
      <c r="B5750" s="2" t="s">
        <v>14828</v>
      </c>
      <c r="C5750" s="2" t="s">
        <v>14810</v>
      </c>
      <c r="D5750" s="3">
        <v>14815</v>
      </c>
      <c r="E5750" s="3">
        <v>14799</v>
      </c>
      <c r="F5750" s="3">
        <v>59373</v>
      </c>
      <c r="G5750" s="3">
        <v>17625</v>
      </c>
      <c r="H5750" s="3">
        <v>51.056100000000001</v>
      </c>
      <c r="I5750" s="30">
        <v>575.31133999999997</v>
      </c>
      <c r="J5750" s="30">
        <v>575.30910549999999</v>
      </c>
      <c r="K5750" s="30">
        <v>2.2300000000000002E-3</v>
      </c>
      <c r="L5750" s="3">
        <v>4</v>
      </c>
      <c r="M5750" s="3">
        <v>4</v>
      </c>
      <c r="N5750" s="10">
        <f t="shared" si="623"/>
        <v>1</v>
      </c>
      <c r="O5750" s="35">
        <v>4</v>
      </c>
      <c r="Q5750" s="40">
        <v>2298.21623</v>
      </c>
      <c r="R5750" s="40">
        <v>575.30951000000005</v>
      </c>
      <c r="S5750" s="18">
        <f t="shared" si="624"/>
        <v>3.1808964880958905</v>
      </c>
      <c r="T5750" s="18">
        <f t="shared" si="625"/>
        <v>-0.70309979763546859</v>
      </c>
      <c r="U5750" s="18">
        <f t="shared" si="626"/>
        <v>-0.886479349309932</v>
      </c>
      <c r="V5750" s="30">
        <v>575.30899999999997</v>
      </c>
      <c r="W5750" s="3" t="s">
        <v>47</v>
      </c>
      <c r="X5750" s="3" t="s">
        <v>47</v>
      </c>
      <c r="Y5750" s="3" t="s">
        <v>47</v>
      </c>
      <c r="AD5750" s="3" t="s">
        <v>47</v>
      </c>
      <c r="AG5750" s="3" t="s">
        <v>52</v>
      </c>
      <c r="AH5750" s="3" t="s">
        <v>52</v>
      </c>
      <c r="AI5750" s="3" t="s">
        <v>52</v>
      </c>
      <c r="AL5750" s="3" t="s">
        <v>52</v>
      </c>
      <c r="AU5750" s="3">
        <v>0</v>
      </c>
      <c r="AV5750" s="3">
        <v>4</v>
      </c>
      <c r="AW5750" s="3">
        <v>2</v>
      </c>
      <c r="AX5750" s="3">
        <v>3</v>
      </c>
      <c r="AY5750" s="3">
        <v>75</v>
      </c>
      <c r="AZ5750" s="6" t="str">
        <f t="shared" si="627"/>
        <v>2827.5</v>
      </c>
      <c r="BC5750" s="12" t="s">
        <v>14829</v>
      </c>
      <c r="BI5750" s="12" t="s">
        <v>594</v>
      </c>
      <c r="BJ5750" s="12">
        <f t="shared" si="628"/>
        <v>0</v>
      </c>
      <c r="BK5750" s="12">
        <f t="shared" si="629"/>
        <v>1</v>
      </c>
      <c r="BR5750" s="3" t="s">
        <v>594</v>
      </c>
      <c r="BZ5750" s="3" t="s">
        <v>14830</v>
      </c>
      <c r="CQ5750" s="3" t="str">
        <f>CONCATENATE(baseURL!$A$1,baseURL!$B$1,baseURL!$C$1,".",C5750,".",L5750,".pkl&amp;seq=",BC5750,"&amp;varMods=ReducedCys-C")</f>
        <v>http://proteomics.broadinstitute.org/millscripts/viewfeed.pl?side=xl&amp;cycle=1&amp;fixedMods=iaaC&amp;file=msdataSM/iPRG2012_nd/cpick_in/iPRG2012_nd.2827.5.4.pkl&amp;seq=TALEGSYLDKKcPFTGLVSLR&amp;varMods=ReducedCys-C</v>
      </c>
    </row>
    <row r="5751" spans="1:95" x14ac:dyDescent="0.2">
      <c r="A5751" s="3">
        <v>7727</v>
      </c>
      <c r="B5751" s="2" t="s">
        <v>14831</v>
      </c>
      <c r="C5751" s="2" t="s">
        <v>14813</v>
      </c>
      <c r="D5751" s="3">
        <v>14817</v>
      </c>
      <c r="E5751" s="3">
        <v>14801</v>
      </c>
      <c r="F5751" s="3">
        <v>59375</v>
      </c>
      <c r="G5751" s="3">
        <v>17627</v>
      </c>
      <c r="H5751" s="3">
        <v>51.0595</v>
      </c>
      <c r="I5751" s="30">
        <v>712.69187999999997</v>
      </c>
      <c r="J5751" s="30">
        <v>712.68909110000004</v>
      </c>
      <c r="K5751" s="30">
        <v>2.7899999999999999E-3</v>
      </c>
      <c r="L5751" s="3">
        <v>3</v>
      </c>
      <c r="M5751" s="3">
        <v>3</v>
      </c>
      <c r="N5751" s="10">
        <f t="shared" si="623"/>
        <v>1</v>
      </c>
      <c r="O5751" s="35">
        <v>3</v>
      </c>
      <c r="Q5751" s="40">
        <v>2136.05762</v>
      </c>
      <c r="R5751" s="40">
        <v>712.69072000000006</v>
      </c>
      <c r="S5751" s="18">
        <f t="shared" si="624"/>
        <v>1.6276344946843877</v>
      </c>
      <c r="T5751" s="18">
        <f t="shared" si="625"/>
        <v>-2.2855636453555266</v>
      </c>
      <c r="U5751" s="18">
        <f t="shared" si="626"/>
        <v>-2.2730757599911211</v>
      </c>
      <c r="V5751" s="30">
        <v>712.68910000000005</v>
      </c>
      <c r="W5751" s="3" t="s">
        <v>47</v>
      </c>
      <c r="X5751" s="3" t="s">
        <v>47</v>
      </c>
      <c r="Y5751" s="3" t="s">
        <v>47</v>
      </c>
      <c r="AA5751" s="3" t="s">
        <v>47</v>
      </c>
      <c r="AB5751" s="12" t="s">
        <v>52</v>
      </c>
      <c r="AD5751" s="3" t="s">
        <v>47</v>
      </c>
      <c r="AF5751" s="3" t="s">
        <v>52</v>
      </c>
      <c r="AH5751" s="3" t="s">
        <v>47</v>
      </c>
      <c r="AJ5751" s="3" t="s">
        <v>47</v>
      </c>
      <c r="AK5751" s="3" t="s">
        <v>47</v>
      </c>
      <c r="AL5751" s="3" t="s">
        <v>52</v>
      </c>
      <c r="AO5751" s="3" t="s">
        <v>48</v>
      </c>
      <c r="AU5751" s="3">
        <v>0</v>
      </c>
      <c r="AV5751" s="3">
        <v>8</v>
      </c>
      <c r="AW5751" s="3">
        <v>2</v>
      </c>
      <c r="AX5751" s="3">
        <v>7</v>
      </c>
      <c r="AY5751" s="3">
        <v>87.5</v>
      </c>
      <c r="AZ5751" s="6" t="str">
        <f t="shared" si="627"/>
        <v>2827.7</v>
      </c>
      <c r="BC5751" s="12" t="s">
        <v>14832</v>
      </c>
      <c r="BI5751" s="12" t="s">
        <v>594</v>
      </c>
      <c r="BJ5751" s="12">
        <f t="shared" si="628"/>
        <v>0</v>
      </c>
      <c r="BK5751" s="12">
        <f t="shared" si="629"/>
        <v>1</v>
      </c>
      <c r="BR5751" s="3" t="s">
        <v>594</v>
      </c>
      <c r="BZ5751" s="3" t="s">
        <v>14833</v>
      </c>
      <c r="CQ5751" s="3" t="str">
        <f>CONCATENATE(baseURL!$A$1,baseURL!$B$1,baseURL!$C$1,".",C5751,".",L5751,".pkl&amp;seq=",BC5751,"&amp;varMods=ReducedCys-C")</f>
        <v>http://proteomics.broadinstitute.org/millscripts/viewfeed.pl?side=xl&amp;cycle=1&amp;fixedMods=iaaC&amp;file=msdataSM/iPRG2012_nd/cpick_in/iPRG2012_nd.2827.7.3.pkl&amp;seq=ALFTESVKNVAAGcNPMDLR&amp;varMods=ReducedCys-C</v>
      </c>
    </row>
    <row r="5752" spans="1:95" x14ac:dyDescent="0.2">
      <c r="A5752" s="3">
        <v>4018</v>
      </c>
      <c r="B5752" s="2" t="s">
        <v>14834</v>
      </c>
      <c r="C5752" s="2" t="s">
        <v>14815</v>
      </c>
      <c r="D5752" s="3">
        <v>14818</v>
      </c>
      <c r="E5752" s="3">
        <v>14802</v>
      </c>
      <c r="F5752" s="3">
        <v>59376</v>
      </c>
      <c r="G5752" s="3">
        <v>17628</v>
      </c>
      <c r="H5752" s="3">
        <v>51.061100000000003</v>
      </c>
      <c r="I5752" s="30">
        <v>716.74694</v>
      </c>
      <c r="J5752" s="30">
        <v>716.74182780000001</v>
      </c>
      <c r="K5752" s="30">
        <v>5.11E-3</v>
      </c>
      <c r="L5752" s="3">
        <v>0</v>
      </c>
      <c r="M5752" s="3">
        <v>3</v>
      </c>
      <c r="N5752" s="10">
        <f t="shared" si="623"/>
        <v>1</v>
      </c>
      <c r="O5752" s="35">
        <v>3</v>
      </c>
      <c r="P5752" s="17"/>
      <c r="Q5752" s="40">
        <v>2148.21353</v>
      </c>
      <c r="R5752" s="40">
        <v>716.74269000000004</v>
      </c>
      <c r="S5752" s="18">
        <f t="shared" si="624"/>
        <v>5.9296035512498131</v>
      </c>
      <c r="T5752" s="18">
        <f t="shared" si="625"/>
        <v>-1.202942160496508</v>
      </c>
      <c r="U5752" s="18">
        <f t="shared" si="626"/>
        <v>-1.2417287437235009</v>
      </c>
      <c r="V5752" s="30">
        <v>716.74180000000001</v>
      </c>
      <c r="W5752" s="3" t="s">
        <v>47</v>
      </c>
      <c r="X5752" s="3" t="s">
        <v>47</v>
      </c>
      <c r="Y5752" s="3" t="s">
        <v>47</v>
      </c>
      <c r="Z5752" s="3" t="s">
        <v>47</v>
      </c>
      <c r="AA5752" s="3" t="s">
        <v>47</v>
      </c>
      <c r="AB5752" s="12" t="s">
        <v>47</v>
      </c>
      <c r="AC5752" s="3" t="s">
        <v>52</v>
      </c>
      <c r="AD5752" s="3" t="s">
        <v>47</v>
      </c>
      <c r="AE5752" s="3" t="s">
        <v>47</v>
      </c>
      <c r="AF5752" s="3" t="s">
        <v>48</v>
      </c>
      <c r="AG5752" s="3" t="s">
        <v>48</v>
      </c>
      <c r="AH5752" s="3" t="s">
        <v>52</v>
      </c>
      <c r="AI5752" s="3" t="s">
        <v>48</v>
      </c>
      <c r="AL5752" s="3" t="s">
        <v>48</v>
      </c>
      <c r="AM5752" s="3" t="s">
        <v>48</v>
      </c>
      <c r="AU5752" s="3">
        <v>0</v>
      </c>
      <c r="AV5752" s="3">
        <v>8</v>
      </c>
      <c r="AW5752" s="3">
        <v>1</v>
      </c>
      <c r="AX5752" s="3">
        <v>8</v>
      </c>
      <c r="AY5752" s="3">
        <v>100</v>
      </c>
      <c r="AZ5752" s="6" t="str">
        <f t="shared" si="627"/>
        <v>2827.8</v>
      </c>
      <c r="BC5752" s="12" t="s">
        <v>14835</v>
      </c>
      <c r="BJ5752" s="12">
        <f t="shared" si="628"/>
        <v>0</v>
      </c>
      <c r="BK5752" s="12">
        <f t="shared" si="629"/>
        <v>0</v>
      </c>
      <c r="CQ5752" s="3" t="str">
        <f>CONCATENATE(baseURL!$A$1,baseURL!$B$1,baseURL!$C$1,".",C5752,".",L5752,".pkl&amp;seq=",BC5752)</f>
        <v>http://proteomics.broadinstitute.org/millscripts/viewfeed.pl?side=xl&amp;cycle=1&amp;fixedMods=iaaC&amp;file=msdataSM/iPRG2012_nd/cpick_in/iPRG2012_nd.2827.8.0.pkl&amp;seq=LGPDVVLGPNVTLGDGVRLTR</v>
      </c>
    </row>
    <row r="5753" spans="1:95" x14ac:dyDescent="0.2">
      <c r="A5753" s="3">
        <v>4337</v>
      </c>
      <c r="B5753" s="2" t="s">
        <v>14818</v>
      </c>
      <c r="C5753" s="2" t="s">
        <v>14817</v>
      </c>
      <c r="D5753" s="3">
        <v>14819</v>
      </c>
      <c r="E5753" s="3">
        <v>14803</v>
      </c>
      <c r="F5753" s="3">
        <v>59377</v>
      </c>
      <c r="G5753" s="3">
        <v>17629</v>
      </c>
      <c r="H5753" s="3">
        <v>51.062800000000003</v>
      </c>
      <c r="I5753" s="30">
        <v>733.38130000000001</v>
      </c>
      <c r="J5753" s="30">
        <v>733.38044830000001</v>
      </c>
      <c r="K5753" s="30">
        <v>8.4999999999999995E-4</v>
      </c>
      <c r="L5753" s="3">
        <v>2</v>
      </c>
      <c r="M5753" s="3">
        <v>2</v>
      </c>
      <c r="N5753" s="10">
        <f t="shared" si="623"/>
        <v>1</v>
      </c>
      <c r="O5753" s="35">
        <v>2</v>
      </c>
      <c r="P5753" s="17"/>
      <c r="Q5753" s="40">
        <v>1465.7573199999999</v>
      </c>
      <c r="R5753" s="40">
        <v>733.38229999999999</v>
      </c>
      <c r="S5753" s="18">
        <f t="shared" si="624"/>
        <v>-1.3635453159646109</v>
      </c>
      <c r="T5753" s="18">
        <f t="shared" si="625"/>
        <v>-2.524876861596876</v>
      </c>
      <c r="U5753" s="18">
        <f t="shared" si="626"/>
        <v>-2.181672505512374</v>
      </c>
      <c r="V5753" s="30">
        <v>733.38070000000005</v>
      </c>
      <c r="W5753" s="3" t="s">
        <v>47</v>
      </c>
      <c r="X5753" s="3" t="s">
        <v>47</v>
      </c>
      <c r="Y5753" s="3" t="s">
        <v>47</v>
      </c>
      <c r="Z5753" s="3" t="s">
        <v>47</v>
      </c>
      <c r="AA5753" s="3" t="s">
        <v>47</v>
      </c>
      <c r="AB5753" s="12" t="s">
        <v>47</v>
      </c>
      <c r="AC5753" s="3" t="s">
        <v>47</v>
      </c>
      <c r="AD5753" s="3" t="s">
        <v>48</v>
      </c>
      <c r="AF5753" s="3" t="s">
        <v>48</v>
      </c>
      <c r="AG5753" s="3" t="s">
        <v>47</v>
      </c>
      <c r="AH5753" s="3" t="s">
        <v>47</v>
      </c>
      <c r="AI5753" s="3" t="s">
        <v>47</v>
      </c>
      <c r="AJ5753" s="3" t="s">
        <v>47</v>
      </c>
      <c r="AK5753" s="3" t="s">
        <v>48</v>
      </c>
      <c r="AL5753" s="3" t="s">
        <v>47</v>
      </c>
      <c r="AM5753" s="3" t="s">
        <v>47</v>
      </c>
      <c r="AU5753" s="3">
        <v>0</v>
      </c>
      <c r="AV5753" s="3">
        <v>13</v>
      </c>
      <c r="AW5753" s="3">
        <v>1</v>
      </c>
      <c r="AX5753" s="3">
        <v>13</v>
      </c>
      <c r="AY5753" s="3">
        <v>100</v>
      </c>
      <c r="AZ5753" s="6" t="str">
        <f t="shared" si="627"/>
        <v>2827.9</v>
      </c>
      <c r="BC5753" s="12" t="s">
        <v>14819</v>
      </c>
      <c r="BJ5753" s="12">
        <f t="shared" si="628"/>
        <v>0</v>
      </c>
      <c r="BK5753" s="12">
        <f t="shared" si="629"/>
        <v>0</v>
      </c>
      <c r="CQ5753" s="3" t="str">
        <f>CONCATENATE(baseURL!$A$1,baseURL!$B$1,baseURL!$C$1,".",C5753,".",L5753,".pkl&amp;seq=",BC5753)</f>
        <v>http://proteomics.broadinstitute.org/millscripts/viewfeed.pl?side=xl&amp;cycle=1&amp;fixedMods=iaaC&amp;file=msdataSM/iPRG2012_nd/cpick_in/iPRG2012_nd.2827.9.2.pkl&amp;seq=LEFELYDNVVPK</v>
      </c>
    </row>
    <row r="5754" spans="1:95" x14ac:dyDescent="0.2">
      <c r="A5754" s="3">
        <v>2512</v>
      </c>
      <c r="B5754" s="2" t="s">
        <v>14836</v>
      </c>
      <c r="C5754" s="2" t="s">
        <v>14834</v>
      </c>
      <c r="D5754" s="3">
        <v>14830</v>
      </c>
      <c r="E5754" s="3">
        <v>14814</v>
      </c>
      <c r="F5754" s="3">
        <v>59398</v>
      </c>
      <c r="G5754" s="3">
        <v>17641</v>
      </c>
      <c r="H5754" s="3">
        <v>51.087200000000003</v>
      </c>
      <c r="I5754" s="30">
        <v>707.89301999999998</v>
      </c>
      <c r="J5754" s="30">
        <v>707.89575130000003</v>
      </c>
      <c r="K5754" s="30">
        <v>-2.7299999999999998E-3</v>
      </c>
      <c r="L5754" s="3">
        <v>4</v>
      </c>
      <c r="M5754" s="3">
        <v>2</v>
      </c>
      <c r="N5754" s="10">
        <f t="shared" si="623"/>
        <v>-1</v>
      </c>
      <c r="O5754" s="35">
        <v>2</v>
      </c>
      <c r="P5754" s="17"/>
      <c r="Q5754" s="40">
        <v>1414.7835</v>
      </c>
      <c r="R5754" s="40">
        <v>707.89539000000002</v>
      </c>
      <c r="S5754" s="18">
        <f t="shared" si="624"/>
        <v>-3.3479523013163393</v>
      </c>
      <c r="T5754" s="18">
        <f t="shared" si="625"/>
        <v>0.51038614619127354</v>
      </c>
      <c r="U5754" s="18">
        <f t="shared" si="626"/>
        <v>0.43791781157542653</v>
      </c>
      <c r="V5754" s="30">
        <v>707.89570000000003</v>
      </c>
      <c r="W5754" s="3" t="s">
        <v>47</v>
      </c>
      <c r="Z5754" s="3" t="s">
        <v>47</v>
      </c>
      <c r="AA5754" s="3" t="s">
        <v>47</v>
      </c>
      <c r="AB5754" s="12" t="s">
        <v>47</v>
      </c>
      <c r="AC5754" s="3" t="s">
        <v>47</v>
      </c>
      <c r="AE5754" s="3" t="s">
        <v>48</v>
      </c>
      <c r="AF5754" s="3" t="s">
        <v>52</v>
      </c>
      <c r="AH5754" s="3" t="s">
        <v>48</v>
      </c>
      <c r="AU5754" s="3">
        <v>0</v>
      </c>
      <c r="AV5754" s="3">
        <v>5</v>
      </c>
      <c r="AW5754" s="3">
        <v>1</v>
      </c>
      <c r="AX5754" s="3">
        <v>5</v>
      </c>
      <c r="AY5754" s="3">
        <v>100</v>
      </c>
      <c r="AZ5754" s="6" t="str">
        <f t="shared" si="627"/>
        <v>2828.9</v>
      </c>
      <c r="BC5754" s="12" t="s">
        <v>13366</v>
      </c>
      <c r="BJ5754" s="12">
        <f t="shared" si="628"/>
        <v>0</v>
      </c>
      <c r="BK5754" s="12">
        <f t="shared" si="629"/>
        <v>0</v>
      </c>
      <c r="CQ5754" s="3" t="str">
        <f>CONCATENATE(baseURL!$A$1,baseURL!$B$1,baseURL!$C$1,".",C5754,".",L5754,".pkl&amp;seq=",BC5754)</f>
        <v>http://proteomics.broadinstitute.org/millscripts/viewfeed.pl?side=xl&amp;cycle=1&amp;fixedMods=iaaC&amp;file=msdataSM/iPRG2012_nd/cpick_in/iPRG2012_nd.2828.9.4.pkl&amp;seq=LGANALLGVSMAAAR</v>
      </c>
    </row>
    <row r="5755" spans="1:95" x14ac:dyDescent="0.2">
      <c r="A5755" s="3">
        <v>3889</v>
      </c>
      <c r="B5755" s="2" t="s">
        <v>14837</v>
      </c>
      <c r="C5755" s="2" t="s">
        <v>14838</v>
      </c>
      <c r="D5755" s="3">
        <v>14834</v>
      </c>
      <c r="E5755" s="3">
        <v>14818</v>
      </c>
      <c r="F5755" s="3">
        <v>59412</v>
      </c>
      <c r="G5755" s="3">
        <v>17646</v>
      </c>
      <c r="H5755" s="3">
        <v>51.106699999999996</v>
      </c>
      <c r="I5755" s="30">
        <v>534.64048000000003</v>
      </c>
      <c r="J5755" s="30">
        <v>534.63995260000002</v>
      </c>
      <c r="K5755" s="30">
        <v>5.2999999999999998E-4</v>
      </c>
      <c r="L5755" s="3">
        <v>3</v>
      </c>
      <c r="M5755" s="3">
        <v>3</v>
      </c>
      <c r="N5755" s="10">
        <f t="shared" si="623"/>
        <v>1</v>
      </c>
      <c r="O5755" s="35">
        <v>3</v>
      </c>
      <c r="P5755" s="17"/>
      <c r="Q5755" s="40">
        <v>1601.90499</v>
      </c>
      <c r="R5755" s="40">
        <v>534.63985000000002</v>
      </c>
      <c r="S5755" s="18">
        <f t="shared" si="624"/>
        <v>1.1783633412305847</v>
      </c>
      <c r="T5755" s="18">
        <f t="shared" si="625"/>
        <v>0.19190488698339817</v>
      </c>
      <c r="U5755" s="18">
        <f t="shared" si="626"/>
        <v>-9.3520900074038571E-2</v>
      </c>
      <c r="V5755" s="30">
        <v>534.63980000000004</v>
      </c>
      <c r="W5755" s="3" t="s">
        <v>47</v>
      </c>
      <c r="X5755" s="3" t="s">
        <v>47</v>
      </c>
      <c r="Y5755" s="3" t="s">
        <v>47</v>
      </c>
      <c r="Z5755" s="3" t="s">
        <v>47</v>
      </c>
      <c r="AA5755" s="3" t="s">
        <v>47</v>
      </c>
      <c r="AB5755" s="12" t="s">
        <v>47</v>
      </c>
      <c r="AC5755" s="3" t="s">
        <v>47</v>
      </c>
      <c r="AD5755" s="3" t="s">
        <v>47</v>
      </c>
      <c r="AE5755" s="3" t="s">
        <v>47</v>
      </c>
      <c r="AF5755" s="3" t="s">
        <v>52</v>
      </c>
      <c r="AH5755" s="3" t="s">
        <v>47</v>
      </c>
      <c r="AJ5755" s="3" t="s">
        <v>47</v>
      </c>
      <c r="AL5755" s="3" t="s">
        <v>48</v>
      </c>
      <c r="AU5755" s="3">
        <v>0</v>
      </c>
      <c r="AV5755" s="3">
        <v>11</v>
      </c>
      <c r="AW5755" s="3">
        <v>1</v>
      </c>
      <c r="AX5755" s="3">
        <v>11</v>
      </c>
      <c r="AY5755" s="3">
        <v>100</v>
      </c>
      <c r="AZ5755" s="6" t="str">
        <f t="shared" si="627"/>
        <v>2829.2</v>
      </c>
      <c r="BC5755" s="12" t="s">
        <v>14839</v>
      </c>
      <c r="BJ5755" s="12">
        <f t="shared" si="628"/>
        <v>0</v>
      </c>
      <c r="BK5755" s="12">
        <f t="shared" si="629"/>
        <v>0</v>
      </c>
      <c r="CQ5755" s="3" t="str">
        <f>CONCATENATE(baseURL!$A$1,baseURL!$B$1,baseURL!$C$1,".",C5755,".",L5755,".pkl&amp;seq=",BC5755)</f>
        <v>http://proteomics.broadinstitute.org/millscripts/viewfeed.pl?side=xl&amp;cycle=1&amp;fixedMods=iaaC&amp;file=msdataSM/iPRG2012_nd/cpick_in/iPRG2012_nd.2829.2.3.pkl&amp;seq=LYKTPLPLPAFADR</v>
      </c>
    </row>
    <row r="5756" spans="1:95" x14ac:dyDescent="0.2">
      <c r="A5756" s="3">
        <v>6555</v>
      </c>
      <c r="B5756" s="2" t="s">
        <v>14840</v>
      </c>
      <c r="C5756" s="2" t="s">
        <v>14841</v>
      </c>
      <c r="D5756" s="3">
        <v>14835</v>
      </c>
      <c r="E5756" s="3">
        <v>14819</v>
      </c>
      <c r="F5756" s="3">
        <v>59413</v>
      </c>
      <c r="G5756" s="3">
        <v>17647</v>
      </c>
      <c r="H5756" s="3">
        <v>51.110900000000001</v>
      </c>
      <c r="I5756" s="30">
        <v>694.84671000000003</v>
      </c>
      <c r="J5756" s="30">
        <v>694.84762490000003</v>
      </c>
      <c r="K5756" s="30">
        <v>-9.1E-4</v>
      </c>
      <c r="L5756" s="3">
        <v>2</v>
      </c>
      <c r="M5756" s="3">
        <v>2</v>
      </c>
      <c r="N5756" s="10">
        <f t="shared" si="623"/>
        <v>1</v>
      </c>
      <c r="O5756" s="35">
        <v>2</v>
      </c>
      <c r="P5756" s="17"/>
      <c r="Q5756" s="40">
        <v>1388.68786</v>
      </c>
      <c r="R5756" s="40">
        <v>694.84757000000002</v>
      </c>
      <c r="S5756" s="18">
        <f t="shared" si="624"/>
        <v>-1.2376815248684812</v>
      </c>
      <c r="T5756" s="18">
        <f t="shared" si="625"/>
        <v>7.9010134566900356E-2</v>
      </c>
      <c r="U5756" s="18">
        <f t="shared" si="626"/>
        <v>0.1870913933150001</v>
      </c>
      <c r="V5756" s="30">
        <v>694.84770000000003</v>
      </c>
      <c r="W5756" s="3" t="s">
        <v>47</v>
      </c>
      <c r="X5756" s="3" t="s">
        <v>47</v>
      </c>
      <c r="Y5756" s="3" t="s">
        <v>47</v>
      </c>
      <c r="Z5756" s="3" t="s">
        <v>47</v>
      </c>
      <c r="AA5756" s="3" t="s">
        <v>48</v>
      </c>
      <c r="AB5756" s="12" t="s">
        <v>47</v>
      </c>
      <c r="AC5756" s="3" t="s">
        <v>47</v>
      </c>
      <c r="AD5756" s="3" t="s">
        <v>47</v>
      </c>
      <c r="AE5756" s="3" t="s">
        <v>47</v>
      </c>
      <c r="AF5756" s="3" t="s">
        <v>47</v>
      </c>
      <c r="AG5756" s="3" t="s">
        <v>47</v>
      </c>
      <c r="AH5756" s="3" t="s">
        <v>47</v>
      </c>
      <c r="AI5756" s="3" t="s">
        <v>47</v>
      </c>
      <c r="AJ5756" s="3" t="s">
        <v>47</v>
      </c>
      <c r="AK5756" s="3" t="s">
        <v>47</v>
      </c>
      <c r="AL5756" s="3" t="s">
        <v>47</v>
      </c>
      <c r="AU5756" s="3">
        <v>0</v>
      </c>
      <c r="AV5756" s="3">
        <v>15</v>
      </c>
      <c r="AW5756" s="3">
        <v>1</v>
      </c>
      <c r="AX5756" s="3">
        <v>15</v>
      </c>
      <c r="AY5756" s="3">
        <v>100</v>
      </c>
      <c r="AZ5756" s="6" t="str">
        <f t="shared" si="627"/>
        <v>2829.3</v>
      </c>
      <c r="BC5756" s="12" t="s">
        <v>14653</v>
      </c>
      <c r="BJ5756" s="12">
        <f t="shared" si="628"/>
        <v>0</v>
      </c>
      <c r="BK5756" s="12">
        <f t="shared" si="629"/>
        <v>0</v>
      </c>
      <c r="CQ5756" s="3" t="str">
        <f>CONCATENATE(baseURL!$A$1,baseURL!$B$1,baseURL!$C$1,".",C5756,".",L5756,".pkl&amp;seq=",BC5756)</f>
        <v>http://proteomics.broadinstitute.org/millscripts/viewfeed.pl?side=xl&amp;cycle=1&amp;fixedMods=iaaC&amp;file=msdataSM/iPRG2012_nd/cpick_in/iPRG2012_nd.2829.3.2.pkl&amp;seq=MSSGYYLGELLR</v>
      </c>
    </row>
    <row r="5757" spans="1:95" x14ac:dyDescent="0.2">
      <c r="A5757" s="3">
        <v>5522</v>
      </c>
      <c r="B5757" s="2" t="s">
        <v>14842</v>
      </c>
      <c r="C5757" s="2" t="s">
        <v>14837</v>
      </c>
      <c r="D5757" s="3">
        <v>14839</v>
      </c>
      <c r="E5757" s="3">
        <v>14823</v>
      </c>
      <c r="F5757" s="3">
        <v>59434</v>
      </c>
      <c r="G5757" s="3">
        <v>17652</v>
      </c>
      <c r="H5757" s="3">
        <v>51.129600000000003</v>
      </c>
      <c r="I5757" s="30">
        <v>568.29807000000005</v>
      </c>
      <c r="J5757" s="30">
        <v>568.29766689999997</v>
      </c>
      <c r="K5757" s="30">
        <v>4.0000000000000002E-4</v>
      </c>
      <c r="L5757" s="3">
        <v>2</v>
      </c>
      <c r="M5757" s="3">
        <v>2</v>
      </c>
      <c r="N5757" s="10">
        <f t="shared" si="623"/>
        <v>1</v>
      </c>
      <c r="O5757" s="35">
        <v>2</v>
      </c>
      <c r="P5757" s="17"/>
      <c r="Q5757" s="40">
        <v>1135.5894699999999</v>
      </c>
      <c r="R5757" s="40">
        <v>568.29836999999998</v>
      </c>
      <c r="S5757" s="18">
        <f t="shared" si="624"/>
        <v>-0.52789171280694303</v>
      </c>
      <c r="T5757" s="18">
        <f t="shared" si="625"/>
        <v>-1.2372022112428838</v>
      </c>
      <c r="U5757" s="18">
        <f t="shared" si="626"/>
        <v>-1.1789581589222493</v>
      </c>
      <c r="V5757" s="30">
        <v>568.29769999999996</v>
      </c>
      <c r="W5757" s="3" t="s">
        <v>47</v>
      </c>
      <c r="X5757" s="3" t="s">
        <v>47</v>
      </c>
      <c r="Y5757" s="3" t="s">
        <v>47</v>
      </c>
      <c r="Z5757" s="3" t="s">
        <v>47</v>
      </c>
      <c r="AA5757" s="3" t="s">
        <v>48</v>
      </c>
      <c r="AB5757" s="12" t="s">
        <v>47</v>
      </c>
      <c r="AC5757" s="3" t="s">
        <v>47</v>
      </c>
      <c r="AD5757" s="3" t="s">
        <v>47</v>
      </c>
      <c r="AE5757" s="3" t="s">
        <v>47</v>
      </c>
      <c r="AF5757" s="3" t="s">
        <v>47</v>
      </c>
      <c r="AG5757" s="3" t="s">
        <v>47</v>
      </c>
      <c r="AH5757" s="3" t="s">
        <v>47</v>
      </c>
      <c r="AI5757" s="3" t="s">
        <v>47</v>
      </c>
      <c r="AJ5757" s="3" t="s">
        <v>47</v>
      </c>
      <c r="AK5757" s="3" t="s">
        <v>47</v>
      </c>
      <c r="AL5757" s="3" t="s">
        <v>47</v>
      </c>
      <c r="AM5757" s="3" t="s">
        <v>47</v>
      </c>
      <c r="AO5757" s="3" t="s">
        <v>52</v>
      </c>
      <c r="AU5757" s="3">
        <v>0</v>
      </c>
      <c r="AV5757" s="3">
        <v>16</v>
      </c>
      <c r="AW5757" s="3">
        <v>1</v>
      </c>
      <c r="AX5757" s="3">
        <v>16</v>
      </c>
      <c r="AY5757" s="3">
        <v>100</v>
      </c>
      <c r="AZ5757" s="6" t="str">
        <f t="shared" si="627"/>
        <v>2830.3</v>
      </c>
      <c r="BC5757" s="12" t="s">
        <v>14656</v>
      </c>
      <c r="BJ5757" s="12">
        <f t="shared" si="628"/>
        <v>0</v>
      </c>
      <c r="BK5757" s="12">
        <f t="shared" si="629"/>
        <v>0</v>
      </c>
      <c r="CQ5757" s="3" t="str">
        <f>CONCATENATE(baseURL!$A$1,baseURL!$B$1,baseURL!$C$1,".",C5757,".",L5757,".pkl&amp;seq=",BC5757)</f>
        <v>http://proteomics.broadinstitute.org/millscripts/viewfeed.pl?side=xl&amp;cycle=1&amp;fixedMods=iaaC&amp;file=msdataSM/iPRG2012_nd/cpick_in/iPRG2012_nd.2830.3.2.pkl&amp;seq=NGFLLDGFPR</v>
      </c>
    </row>
    <row r="5758" spans="1:95" x14ac:dyDescent="0.2">
      <c r="A5758" s="3">
        <v>5652</v>
      </c>
      <c r="B5758" s="2" t="s">
        <v>14843</v>
      </c>
      <c r="C5758" s="2" t="s">
        <v>14844</v>
      </c>
      <c r="D5758" s="3">
        <v>14843</v>
      </c>
      <c r="E5758" s="3">
        <v>14827</v>
      </c>
      <c r="F5758" s="3">
        <v>59438</v>
      </c>
      <c r="G5758" s="3">
        <v>17656</v>
      </c>
      <c r="H5758" s="3">
        <v>51.139600000000002</v>
      </c>
      <c r="I5758" s="30">
        <v>819.39256999999998</v>
      </c>
      <c r="J5758" s="30">
        <v>819.39543709999998</v>
      </c>
      <c r="K5758" s="30">
        <v>-2.8700000000000002E-3</v>
      </c>
      <c r="L5758" s="3">
        <v>3</v>
      </c>
      <c r="M5758" s="3">
        <v>3</v>
      </c>
      <c r="N5758" s="10">
        <f t="shared" si="623"/>
        <v>1</v>
      </c>
      <c r="O5758" s="35">
        <v>3</v>
      </c>
      <c r="P5758" s="17"/>
      <c r="Q5758" s="40">
        <v>2456.1762199999998</v>
      </c>
      <c r="R5758" s="40">
        <v>819.39692000000002</v>
      </c>
      <c r="S5758" s="18">
        <f t="shared" si="624"/>
        <v>-5.3087824641138859</v>
      </c>
      <c r="T5758" s="18">
        <f t="shared" si="625"/>
        <v>-1.8097456359023281</v>
      </c>
      <c r="U5758" s="18">
        <f t="shared" si="626"/>
        <v>-1.6109408857406071</v>
      </c>
      <c r="V5758" s="30">
        <v>819.39559999999994</v>
      </c>
      <c r="W5758" s="3" t="s">
        <v>47</v>
      </c>
      <c r="X5758" s="3" t="s">
        <v>47</v>
      </c>
      <c r="Y5758" s="3" t="s">
        <v>47</v>
      </c>
      <c r="Z5758" s="3" t="s">
        <v>47</v>
      </c>
      <c r="AA5758" s="3" t="s">
        <v>47</v>
      </c>
      <c r="AB5758" s="12" t="s">
        <v>47</v>
      </c>
      <c r="AC5758" s="3" t="s">
        <v>47</v>
      </c>
      <c r="AD5758" s="3" t="s">
        <v>47</v>
      </c>
      <c r="AE5758" s="3" t="s">
        <v>47</v>
      </c>
      <c r="AF5758" s="3" t="s">
        <v>47</v>
      </c>
      <c r="AG5758" s="3" t="s">
        <v>47</v>
      </c>
      <c r="AI5758" s="3" t="s">
        <v>48</v>
      </c>
      <c r="AJ5758" s="3" t="s">
        <v>47</v>
      </c>
      <c r="AL5758" s="3" t="s">
        <v>48</v>
      </c>
      <c r="AM5758" s="3" t="s">
        <v>47</v>
      </c>
      <c r="AU5758" s="3">
        <v>0</v>
      </c>
      <c r="AV5758" s="3">
        <v>13</v>
      </c>
      <c r="AW5758" s="3">
        <v>1</v>
      </c>
      <c r="AX5758" s="3">
        <v>13</v>
      </c>
      <c r="AY5758" s="3">
        <v>100</v>
      </c>
      <c r="AZ5758" s="6" t="str">
        <f t="shared" si="627"/>
        <v>2830.7</v>
      </c>
      <c r="BC5758" s="12" t="s">
        <v>14845</v>
      </c>
      <c r="BJ5758" s="12">
        <f t="shared" si="628"/>
        <v>0</v>
      </c>
      <c r="BK5758" s="12">
        <f t="shared" si="629"/>
        <v>0</v>
      </c>
      <c r="CQ5758" s="3" t="str">
        <f>CONCATENATE(baseURL!$A$1,baseURL!$B$1,baseURL!$C$1,".",C5758,".",L5758,".pkl&amp;seq=",BC5758)</f>
        <v>http://proteomics.broadinstitute.org/millscripts/viewfeed.pl?side=xl&amp;cycle=1&amp;fixedMods=iaaC&amp;file=msdataSM/iPRG2012_nd/cpick_in/iPRG2012_nd.2830.7.3.pkl&amp;seq=AVMDLLGSELQNKYSEGYPGER</v>
      </c>
    </row>
    <row r="5759" spans="1:95" x14ac:dyDescent="0.2">
      <c r="A5759" s="3">
        <v>7127</v>
      </c>
      <c r="B5759" s="2" t="s">
        <v>14846</v>
      </c>
      <c r="C5759" s="2" t="s">
        <v>14847</v>
      </c>
      <c r="D5759" s="3">
        <v>14846</v>
      </c>
      <c r="E5759" s="3">
        <v>14830</v>
      </c>
      <c r="F5759" s="3">
        <v>59455</v>
      </c>
      <c r="G5759" s="3">
        <v>17660</v>
      </c>
      <c r="H5759" s="3">
        <v>51.1526</v>
      </c>
      <c r="I5759" s="30">
        <v>587.99937999999997</v>
      </c>
      <c r="J5759" s="30">
        <v>587.99951350000003</v>
      </c>
      <c r="K5759" s="30">
        <v>-1.2999999999999999E-4</v>
      </c>
      <c r="L5759" s="3">
        <v>3</v>
      </c>
      <c r="M5759" s="3">
        <v>3</v>
      </c>
      <c r="N5759" s="10">
        <f t="shared" si="623"/>
        <v>1</v>
      </c>
      <c r="O5759" s="35">
        <v>3</v>
      </c>
      <c r="P5759" s="17"/>
      <c r="Q5759" s="40">
        <v>1761.98576</v>
      </c>
      <c r="R5759" s="40">
        <v>588.00009999999997</v>
      </c>
      <c r="S5759" s="18">
        <f t="shared" si="624"/>
        <v>-1.2244895876738187</v>
      </c>
      <c r="T5759" s="18">
        <f t="shared" si="625"/>
        <v>-0.9974488098561809</v>
      </c>
      <c r="U5759" s="18">
        <f t="shared" si="626"/>
        <v>-1.5306119845922734</v>
      </c>
      <c r="V5759" s="30">
        <v>587.99919999999997</v>
      </c>
      <c r="Z5759" s="3" t="s">
        <v>52</v>
      </c>
      <c r="AA5759" s="3" t="s">
        <v>47</v>
      </c>
      <c r="AB5759" s="12" t="s">
        <v>48</v>
      </c>
      <c r="AC5759" s="3" t="s">
        <v>48</v>
      </c>
      <c r="AD5759" s="3" t="s">
        <v>47</v>
      </c>
      <c r="AG5759" s="3" t="s">
        <v>48</v>
      </c>
      <c r="AH5759" s="3" t="s">
        <v>47</v>
      </c>
      <c r="AI5759" s="3" t="s">
        <v>47</v>
      </c>
      <c r="AL5759" s="3" t="s">
        <v>52</v>
      </c>
      <c r="AU5759" s="3">
        <v>0</v>
      </c>
      <c r="AV5759" s="3">
        <v>4</v>
      </c>
      <c r="AW5759" s="3">
        <v>1</v>
      </c>
      <c r="AX5759" s="3">
        <v>4</v>
      </c>
      <c r="AY5759" s="3">
        <v>100</v>
      </c>
      <c r="AZ5759" s="6" t="str">
        <f t="shared" si="627"/>
        <v>2831.3</v>
      </c>
      <c r="BC5759" s="12" t="s">
        <v>14848</v>
      </c>
      <c r="BJ5759" s="12">
        <f t="shared" si="628"/>
        <v>0</v>
      </c>
      <c r="BK5759" s="12">
        <f t="shared" si="629"/>
        <v>0</v>
      </c>
      <c r="CQ5759" s="3" t="str">
        <f>CONCATENATE(baseURL!$A$1,baseURL!$B$1,baseURL!$C$1,".",C5759,".",L5759,".pkl&amp;seq=",BC5759)</f>
        <v>http://proteomics.broadinstitute.org/millscripts/viewfeed.pl?side=xl&amp;cycle=1&amp;fixedMods=iaaC&amp;file=msdataSM/iPRG2012_nd/cpick_in/iPRG2012_nd.2831.3.3.pkl&amp;seq=RELTDLKQFLELTR</v>
      </c>
    </row>
    <row r="5760" spans="1:95" x14ac:dyDescent="0.2">
      <c r="A5760" s="3">
        <v>2114</v>
      </c>
      <c r="B5760" s="2" t="s">
        <v>14849</v>
      </c>
      <c r="C5760" s="2" t="s">
        <v>14842</v>
      </c>
      <c r="D5760" s="3">
        <v>14847</v>
      </c>
      <c r="E5760" s="3">
        <v>14831</v>
      </c>
      <c r="F5760" s="3">
        <v>59456</v>
      </c>
      <c r="G5760" s="3">
        <v>17661</v>
      </c>
      <c r="H5760" s="3">
        <v>51.154200000000003</v>
      </c>
      <c r="I5760" s="30">
        <v>611.97041000000002</v>
      </c>
      <c r="J5760" s="30">
        <v>611.97263320000002</v>
      </c>
      <c r="K5760" s="30">
        <v>-2.2200000000000002E-3</v>
      </c>
      <c r="L5760" s="3">
        <v>3</v>
      </c>
      <c r="M5760" s="3">
        <v>3</v>
      </c>
      <c r="N5760" s="10">
        <f t="shared" si="623"/>
        <v>1</v>
      </c>
      <c r="O5760" s="35">
        <v>3</v>
      </c>
      <c r="P5760" s="17"/>
      <c r="Q5760" s="40">
        <v>1833.9051300000001</v>
      </c>
      <c r="R5760" s="40">
        <v>611.97322999999994</v>
      </c>
      <c r="S5760" s="18">
        <f t="shared" si="624"/>
        <v>-4.6080447014467749</v>
      </c>
      <c r="T5760" s="18">
        <f t="shared" si="625"/>
        <v>-0.97520605586894549</v>
      </c>
      <c r="U5760" s="18">
        <f t="shared" si="626"/>
        <v>-1.19286263547168</v>
      </c>
      <c r="V5760" s="30">
        <v>611.97249999999997</v>
      </c>
      <c r="W5760" s="3" t="s">
        <v>47</v>
      </c>
      <c r="X5760" s="3" t="s">
        <v>47</v>
      </c>
      <c r="Y5760" s="3" t="s">
        <v>47</v>
      </c>
      <c r="Z5760" s="3" t="s">
        <v>47</v>
      </c>
      <c r="AA5760" s="3" t="s">
        <v>47</v>
      </c>
      <c r="AB5760" s="12" t="s">
        <v>47</v>
      </c>
      <c r="AD5760" s="3" t="s">
        <v>47</v>
      </c>
      <c r="AE5760" s="3" t="s">
        <v>47</v>
      </c>
      <c r="AG5760" s="3" t="s">
        <v>47</v>
      </c>
      <c r="AH5760" s="3" t="s">
        <v>47</v>
      </c>
      <c r="AI5760" s="3" t="s">
        <v>47</v>
      </c>
      <c r="AJ5760" s="3" t="s">
        <v>47</v>
      </c>
      <c r="AK5760" s="3" t="s">
        <v>48</v>
      </c>
      <c r="AL5760" s="3" t="s">
        <v>52</v>
      </c>
      <c r="AO5760" s="3" t="s">
        <v>47</v>
      </c>
      <c r="AP5760" s="3" t="s">
        <v>52</v>
      </c>
      <c r="AQ5760" s="3" t="s">
        <v>47</v>
      </c>
      <c r="AU5760" s="3">
        <v>0</v>
      </c>
      <c r="AV5760" s="3">
        <v>14</v>
      </c>
      <c r="AW5760" s="3">
        <v>4</v>
      </c>
      <c r="AX5760" s="3">
        <v>9</v>
      </c>
      <c r="AY5760" s="3">
        <v>64.290000000000006</v>
      </c>
      <c r="AZ5760" s="6" t="str">
        <f t="shared" si="627"/>
        <v>2831.4</v>
      </c>
      <c r="BB5760" s="12" t="s">
        <v>79</v>
      </c>
      <c r="BC5760" s="12" t="s">
        <v>12106</v>
      </c>
      <c r="BJ5760" s="12">
        <f t="shared" si="628"/>
        <v>0</v>
      </c>
      <c r="BK5760" s="12">
        <f t="shared" si="629"/>
        <v>0</v>
      </c>
      <c r="BP5760" s="3" t="s">
        <v>54</v>
      </c>
      <c r="BR5760" s="3" t="s">
        <v>54</v>
      </c>
      <c r="BT5760" s="3" t="s">
        <v>12110</v>
      </c>
      <c r="BU5760" s="3" t="s">
        <v>14071</v>
      </c>
      <c r="BX5760" s="3" t="s">
        <v>12110</v>
      </c>
      <c r="CE5760" s="3" t="s">
        <v>14580</v>
      </c>
      <c r="CF5760" s="3" t="s">
        <v>12110</v>
      </c>
      <c r="CQ5760" s="3" t="str">
        <f>CONCATENATE(baseURL!$A$1,baseURL!$B$1,"+Acetyl",baseURL!$C$1,".",C5760,".",L5760,".pkl&amp;seq=",BC5760,"&amp;varMods=Deamidated-N")</f>
        <v>http://proteomics.broadinstitute.org/millscripts/viewfeed.pl?side=xl&amp;cycle=1&amp;fixedMods=iaaC+Acetyl&amp;file=msdataSM/iPRG2012_nd/cpick_in/iPRG2012_nd.2831.4.3.pkl&amp;seq=MEnDKGQLVELYVPR&amp;varMods=Deamidated-N</v>
      </c>
    </row>
    <row r="5761" spans="1:95" x14ac:dyDescent="0.2">
      <c r="A5761" s="3">
        <v>5666</v>
      </c>
      <c r="B5761" s="2" t="s">
        <v>14850</v>
      </c>
      <c r="C5761" s="2" t="s">
        <v>14851</v>
      </c>
      <c r="D5761" s="3">
        <v>14849</v>
      </c>
      <c r="E5761" s="3">
        <v>14833</v>
      </c>
      <c r="F5761" s="3">
        <v>59458</v>
      </c>
      <c r="G5761" s="3">
        <v>17663</v>
      </c>
      <c r="H5761" s="3">
        <v>51.159199999999998</v>
      </c>
      <c r="I5761" s="30">
        <v>682.13941</v>
      </c>
      <c r="J5761" s="30">
        <v>682.142608</v>
      </c>
      <c r="K5761" s="30">
        <v>-3.2000000000000002E-3</v>
      </c>
      <c r="L5761" s="3">
        <v>4</v>
      </c>
      <c r="M5761" s="3">
        <v>4</v>
      </c>
      <c r="N5761" s="10">
        <f t="shared" si="623"/>
        <v>1</v>
      </c>
      <c r="O5761" s="35">
        <v>4</v>
      </c>
      <c r="P5761" s="17"/>
      <c r="Q5761" s="40">
        <v>2725.5471600000001</v>
      </c>
      <c r="R5761" s="40">
        <v>682.14224999999999</v>
      </c>
      <c r="S5761" s="18">
        <f t="shared" si="624"/>
        <v>-4.1633544909320017</v>
      </c>
      <c r="T5761" s="18">
        <f t="shared" si="625"/>
        <v>0.52481722104976136</v>
      </c>
      <c r="U5761" s="18">
        <f t="shared" si="626"/>
        <v>0.65968645103089218</v>
      </c>
      <c r="V5761" s="30">
        <v>682.14269999999999</v>
      </c>
      <c r="W5761" s="3" t="s">
        <v>47</v>
      </c>
      <c r="X5761" s="3" t="s">
        <v>47</v>
      </c>
      <c r="Y5761" s="3" t="s">
        <v>47</v>
      </c>
      <c r="Z5761" s="3" t="s">
        <v>47</v>
      </c>
      <c r="AA5761" s="3" t="s">
        <v>48</v>
      </c>
      <c r="AB5761" s="12" t="s">
        <v>47</v>
      </c>
      <c r="AC5761" s="3" t="s">
        <v>47</v>
      </c>
      <c r="AD5761" s="3" t="s">
        <v>47</v>
      </c>
      <c r="AE5761" s="3" t="s">
        <v>47</v>
      </c>
      <c r="AF5761" s="3" t="s">
        <v>47</v>
      </c>
      <c r="AI5761" s="3" t="s">
        <v>47</v>
      </c>
      <c r="AJ5761" s="3" t="s">
        <v>47</v>
      </c>
      <c r="AK5761" s="3" t="s">
        <v>47</v>
      </c>
      <c r="AL5761" s="3" t="s">
        <v>47</v>
      </c>
      <c r="AM5761" s="3" t="s">
        <v>48</v>
      </c>
      <c r="AN5761" s="3" t="s">
        <v>47</v>
      </c>
      <c r="AU5761" s="3">
        <v>0</v>
      </c>
      <c r="AV5761" s="3">
        <v>14</v>
      </c>
      <c r="AW5761" s="3">
        <v>1</v>
      </c>
      <c r="AX5761" s="3">
        <v>14</v>
      </c>
      <c r="AY5761" s="3">
        <v>100</v>
      </c>
      <c r="AZ5761" s="6" t="str">
        <f t="shared" si="627"/>
        <v>2831.6</v>
      </c>
      <c r="BC5761" s="12" t="s">
        <v>14852</v>
      </c>
      <c r="BJ5761" s="12">
        <f t="shared" si="628"/>
        <v>0</v>
      </c>
      <c r="BK5761" s="12">
        <f t="shared" si="629"/>
        <v>0</v>
      </c>
      <c r="CQ5761" s="3" t="str">
        <f>CONCATENATE(baseURL!$A$1,baseURL!$B$1,baseURL!$C$1,".",C5761,".",L5761,".pkl&amp;seq=",BC5761)</f>
        <v>http://proteomics.broadinstitute.org/millscripts/viewfeed.pl?side=xl&amp;cycle=1&amp;fixedMods=iaaC&amp;file=msdataSM/iPRG2012_nd/cpick_in/iPRG2012_nd.2831.6.4.pkl&amp;seq=KVGLPAGVVNLVPGPGRTVGAALTNDPR</v>
      </c>
    </row>
    <row r="5762" spans="1:95" x14ac:dyDescent="0.2">
      <c r="A5762" s="3">
        <v>354</v>
      </c>
      <c r="B5762" s="2" t="s">
        <v>14853</v>
      </c>
      <c r="C5762" s="2" t="s">
        <v>14854</v>
      </c>
      <c r="D5762" s="3">
        <v>14850</v>
      </c>
      <c r="E5762" s="3">
        <v>14834</v>
      </c>
      <c r="F5762" s="3">
        <v>59459</v>
      </c>
      <c r="G5762" s="3">
        <v>17664</v>
      </c>
      <c r="H5762" s="3">
        <v>51.161700000000003</v>
      </c>
      <c r="I5762" s="30">
        <v>754.90680999999995</v>
      </c>
      <c r="J5762" s="30">
        <v>754.91646809999997</v>
      </c>
      <c r="K5762" s="30">
        <v>-9.6600000000000002E-3</v>
      </c>
      <c r="L5762" s="3">
        <v>2</v>
      </c>
      <c r="M5762" s="3">
        <v>2</v>
      </c>
      <c r="N5762" s="10">
        <f t="shared" ref="N5762:N5825" si="630">IF(AND(M5762&gt;0,L5762&gt;0), IF(M5762=L5762,1,-1), 1)</f>
        <v>1</v>
      </c>
      <c r="O5762" s="35">
        <v>2</v>
      </c>
      <c r="P5762" s="17"/>
      <c r="Q5762" s="40">
        <v>1508.8107600000001</v>
      </c>
      <c r="R5762" s="40">
        <v>754.90902000000006</v>
      </c>
      <c r="S5762" s="18">
        <f t="shared" ref="S5762:S5825" si="631">1000000*(I5762-R5762)/R5762</f>
        <v>-2.9275050920766956</v>
      </c>
      <c r="T5762" s="18">
        <f t="shared" ref="T5762:T5825" si="632">1000000*(J5762-R5762)/R5762</f>
        <v>9.8662220248998711</v>
      </c>
      <c r="U5762" s="18">
        <f t="shared" ref="U5762:U5825" si="633">1000000*(V5762-R5762)/R5762</f>
        <v>-4.3978809526353677</v>
      </c>
      <c r="V5762" s="30">
        <v>754.90570000000002</v>
      </c>
      <c r="X5762" s="3" t="s">
        <v>47</v>
      </c>
      <c r="Z5762" s="3" t="s">
        <v>47</v>
      </c>
      <c r="AB5762" s="12" t="s">
        <v>47</v>
      </c>
      <c r="AC5762" s="3" t="s">
        <v>47</v>
      </c>
      <c r="AG5762" s="3" t="s">
        <v>47</v>
      </c>
      <c r="AL5762" s="3" t="s">
        <v>48</v>
      </c>
      <c r="AU5762" s="3">
        <v>0</v>
      </c>
      <c r="AV5762" s="3">
        <v>5</v>
      </c>
      <c r="AW5762" s="3">
        <v>1</v>
      </c>
      <c r="AX5762" s="3">
        <v>5</v>
      </c>
      <c r="AY5762" s="3">
        <v>100</v>
      </c>
      <c r="AZ5762" s="6" t="str">
        <f t="shared" ref="AZ5762:AZ5825" si="634">HYPERLINK(CQ5762,C5762)</f>
        <v>2831.7</v>
      </c>
      <c r="BC5762" s="12" t="s">
        <v>14855</v>
      </c>
      <c r="BJ5762" s="12">
        <f t="shared" ref="BJ5762:BJ5825" si="635">LEN(BC5762)-LEN(SUBSTITUTE(BC5762,"C",""))</f>
        <v>0</v>
      </c>
      <c r="BK5762" s="12">
        <f t="shared" ref="BK5762:BK5825" si="636">LEN(BC5762)-LEN(SUBSTITUTE(BC5762,"c",""))</f>
        <v>0</v>
      </c>
      <c r="CQ5762" s="3" t="str">
        <f>CONCATENATE(baseURL!$A$1,baseURL!$B$1,baseURL!$C$1,".",C5762,".",L5762,".pkl&amp;seq=",BC5762)</f>
        <v>http://proteomics.broadinstitute.org/millscripts/viewfeed.pl?side=xl&amp;cycle=1&amp;fixedMods=iaaC&amp;file=msdataSM/iPRG2012_nd/cpick_in/iPRG2012_nd.2831.7.2.pkl&amp;seq=TGVASVGFVGFPSVGK</v>
      </c>
    </row>
    <row r="5763" spans="1:95" x14ac:dyDescent="0.2">
      <c r="A5763" s="3">
        <v>5789</v>
      </c>
      <c r="B5763" s="2" t="s">
        <v>14856</v>
      </c>
      <c r="C5763" s="2" t="s">
        <v>14843</v>
      </c>
      <c r="D5763" s="3">
        <v>14851</v>
      </c>
      <c r="E5763" s="3">
        <v>14835</v>
      </c>
      <c r="F5763" s="3">
        <v>59460</v>
      </c>
      <c r="G5763" s="3">
        <v>17665</v>
      </c>
      <c r="H5763" s="3">
        <v>51.164200000000001</v>
      </c>
      <c r="I5763" s="30">
        <v>824.70060000000001</v>
      </c>
      <c r="J5763" s="30">
        <v>824.70233929999995</v>
      </c>
      <c r="K5763" s="30">
        <v>-1.74E-3</v>
      </c>
      <c r="L5763" s="3">
        <v>3</v>
      </c>
      <c r="M5763" s="3">
        <v>3</v>
      </c>
      <c r="N5763" s="10">
        <f t="shared" si="630"/>
        <v>1</v>
      </c>
      <c r="O5763" s="35">
        <v>3</v>
      </c>
      <c r="P5763" s="17"/>
      <c r="Q5763" s="40">
        <v>2472.0949900000001</v>
      </c>
      <c r="R5763" s="40">
        <v>824.70317999999997</v>
      </c>
      <c r="S5763" s="18">
        <f t="shared" si="631"/>
        <v>-3.1283982680487252</v>
      </c>
      <c r="T5763" s="18">
        <f t="shared" si="632"/>
        <v>-1.0193970635909488</v>
      </c>
      <c r="U5763" s="18">
        <f t="shared" si="633"/>
        <v>-1.188306318919309</v>
      </c>
      <c r="V5763" s="30">
        <v>824.70219999999995</v>
      </c>
      <c r="W5763" s="3" t="s">
        <v>47</v>
      </c>
      <c r="X5763" s="3" t="s">
        <v>47</v>
      </c>
      <c r="Y5763" s="3" t="s">
        <v>47</v>
      </c>
      <c r="Z5763" s="3" t="s">
        <v>47</v>
      </c>
      <c r="AA5763" s="3" t="s">
        <v>47</v>
      </c>
      <c r="AB5763" s="12" t="s">
        <v>47</v>
      </c>
      <c r="AC5763" s="3" t="s">
        <v>47</v>
      </c>
      <c r="AD5763" s="3" t="s">
        <v>47</v>
      </c>
      <c r="AE5763" s="3" t="s">
        <v>47</v>
      </c>
      <c r="AF5763" s="3" t="s">
        <v>47</v>
      </c>
      <c r="AG5763" s="3" t="s">
        <v>47</v>
      </c>
      <c r="AI5763" s="3" t="s">
        <v>47</v>
      </c>
      <c r="AJ5763" s="3" t="s">
        <v>47</v>
      </c>
      <c r="AK5763" s="3" t="s">
        <v>47</v>
      </c>
      <c r="AL5763" s="3" t="s">
        <v>47</v>
      </c>
      <c r="AM5763" s="3" t="s">
        <v>47</v>
      </c>
      <c r="AN5763" s="3" t="s">
        <v>47</v>
      </c>
      <c r="AU5763" s="3">
        <v>0</v>
      </c>
      <c r="AV5763" s="3">
        <v>17</v>
      </c>
      <c r="AW5763" s="3">
        <v>1</v>
      </c>
      <c r="AX5763" s="3">
        <v>17</v>
      </c>
      <c r="AY5763" s="3">
        <v>100</v>
      </c>
      <c r="AZ5763" s="6" t="str">
        <f t="shared" si="634"/>
        <v>2831.8</v>
      </c>
      <c r="BC5763" s="12" t="s">
        <v>14746</v>
      </c>
      <c r="BJ5763" s="12">
        <f t="shared" si="635"/>
        <v>0</v>
      </c>
      <c r="BK5763" s="12">
        <f t="shared" si="636"/>
        <v>0</v>
      </c>
      <c r="CQ5763" s="3" t="str">
        <f>CONCATENATE(baseURL!$A$1,baseURL!$B$1,baseURL!$C$1,".",C5763,".",L5763,".pkl&amp;seq=",BC5763)</f>
        <v>http://proteomics.broadinstitute.org/millscripts/viewfeed.pl?side=xl&amp;cycle=1&amp;fixedMods=iaaC&amp;file=msdataSM/iPRG2012_nd/cpick_in/iPRG2012_nd.2831.8.3.pkl&amp;seq=SFDPFADTGDDETATSNYLHLR</v>
      </c>
    </row>
    <row r="5764" spans="1:95" x14ac:dyDescent="0.2">
      <c r="A5764" s="3">
        <v>7391</v>
      </c>
      <c r="B5764" s="2" t="s">
        <v>14857</v>
      </c>
      <c r="C5764" s="2" t="s">
        <v>14850</v>
      </c>
      <c r="D5764" s="3">
        <v>14858</v>
      </c>
      <c r="E5764" s="3">
        <v>14842</v>
      </c>
      <c r="F5764" s="3">
        <v>59480</v>
      </c>
      <c r="G5764" s="3">
        <v>17673</v>
      </c>
      <c r="H5764" s="3">
        <v>51.188899999999997</v>
      </c>
      <c r="I5764" s="30">
        <v>837.24991</v>
      </c>
      <c r="J5764" s="30">
        <v>837.24756539999998</v>
      </c>
      <c r="K5764" s="30">
        <v>2.3400000000000001E-3</v>
      </c>
      <c r="L5764" s="3">
        <v>5</v>
      </c>
      <c r="M5764" s="3">
        <v>5</v>
      </c>
      <c r="N5764" s="10">
        <f t="shared" si="630"/>
        <v>1</v>
      </c>
      <c r="O5764" s="35">
        <v>5</v>
      </c>
      <c r="P5764" s="17"/>
      <c r="Q5764" s="40">
        <v>4182.2081200000002</v>
      </c>
      <c r="R5764" s="40">
        <v>837.24743999999998</v>
      </c>
      <c r="S5764" s="18">
        <f t="shared" si="631"/>
        <v>2.9501433889324589</v>
      </c>
      <c r="T5764" s="18">
        <f t="shared" si="632"/>
        <v>0.14977651051607704</v>
      </c>
      <c r="U5764" s="18">
        <f t="shared" si="633"/>
        <v>-4.7775601455044815E-2</v>
      </c>
      <c r="V5764" s="30">
        <v>837.24739999999997</v>
      </c>
      <c r="W5764" s="3" t="s">
        <v>47</v>
      </c>
      <c r="X5764" s="3" t="s">
        <v>47</v>
      </c>
      <c r="Y5764" s="3" t="s">
        <v>47</v>
      </c>
      <c r="AA5764" s="3" t="s">
        <v>47</v>
      </c>
      <c r="AB5764" s="12" t="s">
        <v>47</v>
      </c>
      <c r="AC5764" s="3" t="s">
        <v>47</v>
      </c>
      <c r="AD5764" s="3" t="s">
        <v>52</v>
      </c>
      <c r="AO5764" s="3" t="s">
        <v>48</v>
      </c>
      <c r="AU5764" s="3">
        <v>0</v>
      </c>
      <c r="AV5764" s="3">
        <v>6</v>
      </c>
      <c r="AW5764" s="3">
        <v>2</v>
      </c>
      <c r="AX5764" s="3">
        <v>4</v>
      </c>
      <c r="AY5764" s="3">
        <v>66.67</v>
      </c>
      <c r="AZ5764" s="6" t="str">
        <f t="shared" si="634"/>
        <v>2832.7</v>
      </c>
      <c r="BC5764" s="12" t="s">
        <v>14758</v>
      </c>
      <c r="BJ5764" s="12">
        <f t="shared" si="635"/>
        <v>0</v>
      </c>
      <c r="BK5764" s="12">
        <f t="shared" si="636"/>
        <v>0</v>
      </c>
      <c r="BP5764" s="3" t="s">
        <v>54</v>
      </c>
      <c r="BR5764" s="3" t="s">
        <v>54</v>
      </c>
      <c r="BX5764" s="3" t="s">
        <v>14858</v>
      </c>
      <c r="BY5764" s="3" t="s">
        <v>14858</v>
      </c>
      <c r="CQ5764" s="3" t="str">
        <f>CONCATENATE(baseURL!$A$1,baseURL!$B$1,baseURL!$C$1,".",C5764,".",L5764,".pkl&amp;seq=",BC5764,"&amp;varMods=Deamidated-N")</f>
        <v>http://proteomics.broadinstitute.org/millscripts/viewfeed.pl?side=xl&amp;cycle=1&amp;fixedMods=iaaC&amp;file=msdataSM/iPRG2012_nd/cpick_in/iPRG2012_nd.2832.7.5.pkl&amp;seq=TASGLYLPEKNVEKLNQAEVVAVGPGFTDAnGNKVVPQVK&amp;varMods=Deamidated-N</v>
      </c>
    </row>
    <row r="5765" spans="1:95" x14ac:dyDescent="0.2">
      <c r="A5765" s="3">
        <v>5788</v>
      </c>
      <c r="B5765" s="2" t="s">
        <v>14859</v>
      </c>
      <c r="C5765" s="2" t="s">
        <v>14860</v>
      </c>
      <c r="D5765" s="3">
        <v>14860</v>
      </c>
      <c r="E5765" s="3">
        <v>14844</v>
      </c>
      <c r="F5765" s="3">
        <v>59496</v>
      </c>
      <c r="G5765" s="3">
        <v>17676</v>
      </c>
      <c r="H5765" s="3">
        <v>51.213700000000003</v>
      </c>
      <c r="I5765" s="30">
        <v>882.10978999999998</v>
      </c>
      <c r="J5765" s="30">
        <v>882.10886600000003</v>
      </c>
      <c r="K5765" s="30">
        <v>9.2000000000000003E-4</v>
      </c>
      <c r="L5765" s="3">
        <v>3</v>
      </c>
      <c r="M5765" s="3">
        <v>3</v>
      </c>
      <c r="N5765" s="10">
        <f t="shared" si="630"/>
        <v>1</v>
      </c>
      <c r="O5765" s="35">
        <v>3</v>
      </c>
      <c r="P5765" s="17"/>
      <c r="Q5765" s="40">
        <v>2644.3140899999999</v>
      </c>
      <c r="R5765" s="40">
        <v>882.10955000000001</v>
      </c>
      <c r="S5765" s="18">
        <f t="shared" si="631"/>
        <v>0.27207505004621302</v>
      </c>
      <c r="T5765" s="18">
        <f t="shared" si="632"/>
        <v>-0.77541389272836758</v>
      </c>
      <c r="U5765" s="18">
        <f t="shared" si="633"/>
        <v>-0.85023453157162654</v>
      </c>
      <c r="V5765" s="30">
        <v>882.10879999999997</v>
      </c>
      <c r="W5765" s="3" t="s">
        <v>47</v>
      </c>
      <c r="X5765" s="3" t="s">
        <v>47</v>
      </c>
      <c r="Y5765" s="3" t="s">
        <v>47</v>
      </c>
      <c r="Z5765" s="3" t="s">
        <v>47</v>
      </c>
      <c r="AA5765" s="3" t="s">
        <v>47</v>
      </c>
      <c r="AB5765" s="12" t="s">
        <v>47</v>
      </c>
      <c r="AC5765" s="3" t="s">
        <v>47</v>
      </c>
      <c r="AD5765" s="3" t="s">
        <v>47</v>
      </c>
      <c r="AE5765" s="3" t="s">
        <v>47</v>
      </c>
      <c r="AF5765" s="3" t="s">
        <v>47</v>
      </c>
      <c r="AG5765" s="3" t="s">
        <v>47</v>
      </c>
      <c r="AI5765" s="3" t="s">
        <v>47</v>
      </c>
      <c r="AJ5765" s="3" t="s">
        <v>47</v>
      </c>
      <c r="AK5765" s="3" t="s">
        <v>47</v>
      </c>
      <c r="AL5765" s="3" t="s">
        <v>47</v>
      </c>
      <c r="AM5765" s="3" t="s">
        <v>47</v>
      </c>
      <c r="AN5765" s="3" t="s">
        <v>47</v>
      </c>
      <c r="AU5765" s="3">
        <v>0</v>
      </c>
      <c r="AV5765" s="3">
        <v>17</v>
      </c>
      <c r="AW5765" s="3">
        <v>1</v>
      </c>
      <c r="AX5765" s="3">
        <v>17</v>
      </c>
      <c r="AY5765" s="3">
        <v>100</v>
      </c>
      <c r="AZ5765" s="6" t="str">
        <f t="shared" si="634"/>
        <v>2833.2</v>
      </c>
      <c r="BC5765" s="12" t="s">
        <v>14760</v>
      </c>
      <c r="BJ5765" s="12">
        <f t="shared" si="635"/>
        <v>0</v>
      </c>
      <c r="BK5765" s="12">
        <f t="shared" si="636"/>
        <v>0</v>
      </c>
      <c r="CQ5765" s="3" t="str">
        <f>CONCATENATE(baseURL!$A$1,baseURL!$B$1,baseURL!$C$1,".",C5765,".",L5765,".pkl&amp;seq=",BC5765)</f>
        <v>http://proteomics.broadinstitute.org/millscripts/viewfeed.pl?side=xl&amp;cycle=1&amp;fixedMods=iaaC&amp;file=msdataSM/iPRG2012_nd/cpick_in/iPRG2012_nd.2833.2.3.pkl&amp;seq=LAKTFTVDVSSPTENGVFDPASYAK</v>
      </c>
    </row>
    <row r="5766" spans="1:95" x14ac:dyDescent="0.2">
      <c r="A5766" s="3">
        <v>2256</v>
      </c>
      <c r="B5766" s="2" t="s">
        <v>14861</v>
      </c>
      <c r="C5766" s="2" t="s">
        <v>14862</v>
      </c>
      <c r="D5766" s="3">
        <v>14862</v>
      </c>
      <c r="E5766" s="3">
        <v>14846</v>
      </c>
      <c r="F5766" s="3">
        <v>59517</v>
      </c>
      <c r="G5766" s="3">
        <v>17679</v>
      </c>
      <c r="H5766" s="3">
        <v>51.225900000000003</v>
      </c>
      <c r="I5766" s="30">
        <v>456.78937999999999</v>
      </c>
      <c r="J5766" s="30">
        <v>456.78866790000001</v>
      </c>
      <c r="K5766" s="30">
        <v>7.1000000000000002E-4</v>
      </c>
      <c r="L5766" s="3">
        <v>2</v>
      </c>
      <c r="M5766" s="3">
        <v>2</v>
      </c>
      <c r="N5766" s="10">
        <f t="shared" si="630"/>
        <v>1</v>
      </c>
      <c r="O5766" s="35">
        <v>2</v>
      </c>
      <c r="P5766" s="17"/>
      <c r="Q5766" s="40">
        <v>912.56992000000002</v>
      </c>
      <c r="R5766" s="40">
        <v>456.78859999999997</v>
      </c>
      <c r="S5766" s="18">
        <f t="shared" si="631"/>
        <v>1.7075732625993929</v>
      </c>
      <c r="T5766" s="18">
        <f t="shared" si="632"/>
        <v>0.14864644177460928</v>
      </c>
      <c r="U5766" s="18">
        <f t="shared" si="633"/>
        <v>-0.43783929798115784</v>
      </c>
      <c r="V5766" s="30">
        <v>456.78840000000002</v>
      </c>
      <c r="Z5766" s="3" t="s">
        <v>48</v>
      </c>
      <c r="AA5766" s="3" t="s">
        <v>47</v>
      </c>
      <c r="AE5766" s="3" t="s">
        <v>48</v>
      </c>
      <c r="AF5766" s="3" t="s">
        <v>48</v>
      </c>
      <c r="AH5766" s="3" t="s">
        <v>47</v>
      </c>
      <c r="AI5766" s="3" t="s">
        <v>47</v>
      </c>
      <c r="AL5766" s="3" t="s">
        <v>52</v>
      </c>
      <c r="AU5766" s="3">
        <v>0</v>
      </c>
      <c r="AV5766" s="3">
        <v>3</v>
      </c>
      <c r="AW5766" s="3">
        <v>1</v>
      </c>
      <c r="AX5766" s="3">
        <v>3</v>
      </c>
      <c r="AY5766" s="3">
        <v>100</v>
      </c>
      <c r="AZ5766" s="6" t="str">
        <f t="shared" si="634"/>
        <v>2834.2</v>
      </c>
      <c r="BC5766" s="12" t="s">
        <v>14863</v>
      </c>
      <c r="BJ5766" s="12">
        <f t="shared" si="635"/>
        <v>0</v>
      </c>
      <c r="BK5766" s="12">
        <f t="shared" si="636"/>
        <v>0</v>
      </c>
      <c r="CQ5766" s="3" t="str">
        <f>CONCATENATE(baseURL!$A$1,baseURL!$B$1,baseURL!$C$1,".",C5766,".",L5766,".pkl&amp;seq=",BC5766)</f>
        <v>http://proteomics.broadinstitute.org/millscripts/viewfeed.pl?side=xl&amp;cycle=1&amp;fixedMods=iaaC&amp;file=msdataSM/iPRG2012_nd/cpick_in/iPRG2012_nd.2834.2.2.pkl&amp;seq=LMLPGLLR</v>
      </c>
    </row>
    <row r="5767" spans="1:95" x14ac:dyDescent="0.2">
      <c r="A5767" s="3">
        <v>5304</v>
      </c>
      <c r="B5767" s="2" t="s">
        <v>14864</v>
      </c>
      <c r="C5767" s="2" t="s">
        <v>14859</v>
      </c>
      <c r="D5767" s="3">
        <v>14863</v>
      </c>
      <c r="E5767" s="3">
        <v>14847</v>
      </c>
      <c r="F5767" s="3">
        <v>59518</v>
      </c>
      <c r="G5767" s="3">
        <v>17680</v>
      </c>
      <c r="H5767" s="3">
        <v>51.228400000000001</v>
      </c>
      <c r="I5767" s="30">
        <v>506.50810000000001</v>
      </c>
      <c r="J5767" s="30">
        <v>506.50779890000001</v>
      </c>
      <c r="K5767" s="30">
        <v>2.9999999999999997E-4</v>
      </c>
      <c r="L5767" s="3">
        <v>4</v>
      </c>
      <c r="M5767" s="3">
        <v>4</v>
      </c>
      <c r="N5767" s="10">
        <f t="shared" si="630"/>
        <v>1</v>
      </c>
      <c r="O5767" s="35">
        <v>4</v>
      </c>
      <c r="P5767" s="17"/>
      <c r="Q5767" s="40">
        <v>2023.00657</v>
      </c>
      <c r="R5767" s="40">
        <v>506.50709999999998</v>
      </c>
      <c r="S5767" s="18">
        <f t="shared" si="631"/>
        <v>1.9743059870892168</v>
      </c>
      <c r="T5767" s="18">
        <f t="shared" si="632"/>
        <v>1.3798424543934313</v>
      </c>
      <c r="U5767" s="18">
        <f t="shared" si="633"/>
        <v>1.1845835922535299</v>
      </c>
      <c r="V5767" s="30">
        <v>506.5077</v>
      </c>
      <c r="W5767" s="3" t="s">
        <v>47</v>
      </c>
      <c r="X5767" s="3" t="s">
        <v>47</v>
      </c>
      <c r="Y5767" s="3" t="s">
        <v>47</v>
      </c>
      <c r="Z5767" s="3" t="s">
        <v>47</v>
      </c>
      <c r="AA5767" s="3" t="s">
        <v>47</v>
      </c>
      <c r="AB5767" s="12" t="s">
        <v>47</v>
      </c>
      <c r="AC5767" s="3" t="s">
        <v>47</v>
      </c>
      <c r="AD5767" s="3" t="s">
        <v>47</v>
      </c>
      <c r="AE5767" s="3" t="s">
        <v>47</v>
      </c>
      <c r="AF5767" s="3" t="s">
        <v>47</v>
      </c>
      <c r="AG5767" s="3" t="s">
        <v>47</v>
      </c>
      <c r="AH5767" s="3" t="s">
        <v>47</v>
      </c>
      <c r="AI5767" s="3" t="s">
        <v>47</v>
      </c>
      <c r="AJ5767" s="3" t="s">
        <v>47</v>
      </c>
      <c r="AK5767" s="3" t="s">
        <v>47</v>
      </c>
      <c r="AL5767" s="3" t="s">
        <v>47</v>
      </c>
      <c r="AM5767" s="3" t="s">
        <v>47</v>
      </c>
      <c r="AN5767" s="3" t="s">
        <v>47</v>
      </c>
      <c r="AU5767" s="3">
        <v>0</v>
      </c>
      <c r="AV5767" s="3">
        <v>18</v>
      </c>
      <c r="AW5767" s="3">
        <v>1</v>
      </c>
      <c r="AX5767" s="3">
        <v>18</v>
      </c>
      <c r="AY5767" s="3">
        <v>100</v>
      </c>
      <c r="AZ5767" s="6" t="str">
        <f t="shared" si="634"/>
        <v>2834.3</v>
      </c>
      <c r="BC5767" s="12" t="s">
        <v>14865</v>
      </c>
      <c r="BJ5767" s="12">
        <f t="shared" si="635"/>
        <v>0</v>
      </c>
      <c r="BK5767" s="12">
        <f t="shared" si="636"/>
        <v>0</v>
      </c>
      <c r="CQ5767" s="3" t="str">
        <f>CONCATENATE(baseURL!$A$1,baseURL!$B$1,baseURL!$C$1,".",C5767,".",L5767,".pkl&amp;seq=",BC5767)</f>
        <v>http://proteomics.broadinstitute.org/millscripts/viewfeed.pl?side=xl&amp;cycle=1&amp;fixedMods=iaaC&amp;file=msdataSM/iPRG2012_nd/cpick_in/iPRG2012_nd.2834.3.4.pkl&amp;seq=NLLTNFHGMDFTTDKLR</v>
      </c>
    </row>
    <row r="5768" spans="1:95" x14ac:dyDescent="0.2">
      <c r="A5768" s="3">
        <v>1189</v>
      </c>
      <c r="B5768" s="2" t="s">
        <v>14870</v>
      </c>
      <c r="C5768" s="2" t="s">
        <v>14871</v>
      </c>
      <c r="D5768" s="3">
        <v>14865</v>
      </c>
      <c r="E5768" s="3">
        <v>14849</v>
      </c>
      <c r="F5768" s="3">
        <v>59520</v>
      </c>
      <c r="G5768" s="3">
        <v>17682</v>
      </c>
      <c r="H5768" s="3">
        <v>51.233400000000003</v>
      </c>
      <c r="I5768" s="30">
        <v>616.58488</v>
      </c>
      <c r="J5768" s="30">
        <v>616.58210459999998</v>
      </c>
      <c r="K5768" s="30">
        <v>2.7799999999999999E-3</v>
      </c>
      <c r="L5768" s="3">
        <v>0</v>
      </c>
      <c r="M5768" s="3">
        <v>4</v>
      </c>
      <c r="N5768" s="10">
        <f t="shared" si="630"/>
        <v>1</v>
      </c>
      <c r="O5768" s="35">
        <v>4</v>
      </c>
      <c r="P5768" s="17"/>
      <c r="Q5768" s="40">
        <v>2463.3064399999998</v>
      </c>
      <c r="R5768" s="40">
        <v>616.58207000000004</v>
      </c>
      <c r="S5768" s="18">
        <f t="shared" si="631"/>
        <v>4.5573819555830024</v>
      </c>
      <c r="T5768" s="18">
        <f t="shared" si="632"/>
        <v>5.6115806181942271E-2</v>
      </c>
      <c r="U5768" s="18">
        <f t="shared" si="633"/>
        <v>-0.27571349913814164</v>
      </c>
      <c r="V5768" s="30">
        <v>616.58190000000002</v>
      </c>
      <c r="W5768" s="3" t="s">
        <v>47</v>
      </c>
      <c r="Z5768" s="3" t="s">
        <v>47</v>
      </c>
      <c r="AB5768" s="12" t="s">
        <v>47</v>
      </c>
      <c r="AC5768" s="3" t="s">
        <v>47</v>
      </c>
      <c r="AI5768" s="3" t="s">
        <v>48</v>
      </c>
      <c r="AK5768" s="3" t="s">
        <v>47</v>
      </c>
      <c r="AL5768" s="3" t="s">
        <v>48</v>
      </c>
      <c r="AN5768" s="3" t="s">
        <v>48</v>
      </c>
      <c r="AU5768" s="3">
        <v>0</v>
      </c>
      <c r="AV5768" s="3">
        <v>5</v>
      </c>
      <c r="AW5768" s="3">
        <v>1</v>
      </c>
      <c r="AX5768" s="3">
        <v>5</v>
      </c>
      <c r="AY5768" s="3">
        <v>100</v>
      </c>
      <c r="AZ5768" s="6" t="str">
        <f t="shared" si="634"/>
        <v>2834.5</v>
      </c>
      <c r="BC5768" s="12" t="s">
        <v>14872</v>
      </c>
      <c r="BJ5768" s="12">
        <f t="shared" si="635"/>
        <v>0</v>
      </c>
      <c r="BK5768" s="12">
        <f t="shared" si="636"/>
        <v>0</v>
      </c>
      <c r="CQ5768" s="3" t="str">
        <f>CONCATENATE(baseURL!$A$1,baseURL!$B$1,baseURL!$C$1,".",C5768,".",L5768,".pkl&amp;seq=",BC5768)</f>
        <v>http://proteomics.broadinstitute.org/millscripts/viewfeed.pl?side=xl&amp;cycle=1&amp;fixedMods=iaaC&amp;file=msdataSM/iPRG2012_nd/cpick_in/iPRG2012_nd.2834.5.0.pkl&amp;seq=TQYQFKPTAPKELMLQLAAER</v>
      </c>
    </row>
    <row r="5769" spans="1:95" x14ac:dyDescent="0.2">
      <c r="A5769" s="3">
        <v>6243</v>
      </c>
      <c r="B5769" s="2" t="s">
        <v>14873</v>
      </c>
      <c r="C5769" s="2" t="s">
        <v>14874</v>
      </c>
      <c r="D5769" s="3">
        <v>14866</v>
      </c>
      <c r="E5769" s="3">
        <v>14850</v>
      </c>
      <c r="F5769" s="3">
        <v>59521</v>
      </c>
      <c r="G5769" s="3">
        <v>17683</v>
      </c>
      <c r="H5769" s="3">
        <v>51.235900000000001</v>
      </c>
      <c r="I5769" s="30">
        <v>694.32524999999998</v>
      </c>
      <c r="J5769" s="30">
        <v>694.32126330000006</v>
      </c>
      <c r="K5769" s="30">
        <v>3.9899999999999996E-3</v>
      </c>
      <c r="L5769" s="3">
        <v>3</v>
      </c>
      <c r="M5769" s="3">
        <v>3</v>
      </c>
      <c r="N5769" s="10">
        <f t="shared" si="630"/>
        <v>1</v>
      </c>
      <c r="O5769" s="35">
        <v>3</v>
      </c>
      <c r="P5769" s="17"/>
      <c r="Q5769" s="40">
        <v>2080.94983</v>
      </c>
      <c r="R5769" s="40">
        <v>694.32146</v>
      </c>
      <c r="S5769" s="18">
        <f t="shared" si="631"/>
        <v>5.4585666990342832</v>
      </c>
      <c r="T5769" s="18">
        <f t="shared" si="632"/>
        <v>-0.2832981713495632</v>
      </c>
      <c r="U5769" s="18">
        <f t="shared" si="633"/>
        <v>-0.37446631712302847</v>
      </c>
      <c r="V5769" s="30">
        <v>694.32119999999998</v>
      </c>
      <c r="W5769" s="3" t="s">
        <v>47</v>
      </c>
      <c r="X5769" s="3" t="s">
        <v>47</v>
      </c>
      <c r="Y5769" s="3" t="s">
        <v>47</v>
      </c>
      <c r="Z5769" s="3" t="s">
        <v>47</v>
      </c>
      <c r="AA5769" s="3" t="s">
        <v>47</v>
      </c>
      <c r="AB5769" s="12" t="s">
        <v>47</v>
      </c>
      <c r="AC5769" s="3" t="s">
        <v>47</v>
      </c>
      <c r="AD5769" s="3" t="s">
        <v>47</v>
      </c>
      <c r="AE5769" s="3" t="s">
        <v>47</v>
      </c>
      <c r="AF5769" s="3" t="s">
        <v>47</v>
      </c>
      <c r="AG5769" s="3" t="s">
        <v>47</v>
      </c>
      <c r="AH5769" s="3" t="s">
        <v>47</v>
      </c>
      <c r="AI5769" s="3" t="s">
        <v>47</v>
      </c>
      <c r="AJ5769" s="3" t="s">
        <v>47</v>
      </c>
      <c r="AK5769" s="3" t="s">
        <v>47</v>
      </c>
      <c r="AL5769" s="3" t="s">
        <v>47</v>
      </c>
      <c r="AN5769" s="3" t="s">
        <v>47</v>
      </c>
      <c r="AU5769" s="3">
        <v>0</v>
      </c>
      <c r="AV5769" s="3">
        <v>17</v>
      </c>
      <c r="AW5769" s="3">
        <v>1</v>
      </c>
      <c r="AX5769" s="3">
        <v>17</v>
      </c>
      <c r="AY5769" s="3">
        <v>100</v>
      </c>
      <c r="AZ5769" s="6" t="str">
        <f t="shared" si="634"/>
        <v>2834.6</v>
      </c>
      <c r="BC5769" s="12" t="s">
        <v>14875</v>
      </c>
      <c r="BJ5769" s="12">
        <f t="shared" si="635"/>
        <v>0</v>
      </c>
      <c r="BK5769" s="12">
        <f t="shared" si="636"/>
        <v>0</v>
      </c>
      <c r="CQ5769" s="3" t="str">
        <f>CONCATENATE(baseURL!$A$1,baseURL!$B$1,baseURL!$C$1,".",C5769,".",L5769,".pkl&amp;seq=",BC5769)</f>
        <v>http://proteomics.broadinstitute.org/millscripts/viewfeed.pl?side=xl&amp;cycle=1&amp;fixedMods=iaaC&amp;file=msdataSM/iPRG2012_nd/cpick_in/iPRG2012_nd.2834.6.3.pkl&amp;seq=YEKEFDEAYDLFEVQR</v>
      </c>
    </row>
    <row r="5770" spans="1:95" x14ac:dyDescent="0.2">
      <c r="A5770" s="3">
        <v>6120</v>
      </c>
      <c r="B5770" s="2" t="s">
        <v>14876</v>
      </c>
      <c r="C5770" s="2" t="s">
        <v>14877</v>
      </c>
      <c r="D5770" s="3">
        <v>14868</v>
      </c>
      <c r="E5770" s="3">
        <v>14852</v>
      </c>
      <c r="F5770" s="3">
        <v>59537</v>
      </c>
      <c r="G5770" s="3">
        <v>17686</v>
      </c>
      <c r="H5770" s="3">
        <v>51.250700000000002</v>
      </c>
      <c r="I5770" s="30">
        <v>670.40846999999997</v>
      </c>
      <c r="J5770" s="30">
        <v>670.4054529</v>
      </c>
      <c r="K5770" s="30">
        <v>3.0200000000000001E-3</v>
      </c>
      <c r="L5770" s="3">
        <v>2</v>
      </c>
      <c r="M5770" s="3">
        <v>2</v>
      </c>
      <c r="N5770" s="10">
        <f t="shared" si="630"/>
        <v>1</v>
      </c>
      <c r="O5770" s="35">
        <v>2</v>
      </c>
      <c r="P5770" s="17"/>
      <c r="Q5770" s="40">
        <v>1339.8056099999999</v>
      </c>
      <c r="R5770" s="40">
        <v>670.40643999999998</v>
      </c>
      <c r="S5770" s="18">
        <f t="shared" si="631"/>
        <v>3.0280138716905083</v>
      </c>
      <c r="T5770" s="18">
        <f t="shared" si="632"/>
        <v>-1.4723903904843403</v>
      </c>
      <c r="U5770" s="18">
        <f t="shared" si="633"/>
        <v>-1.252971257145989</v>
      </c>
      <c r="V5770" s="30">
        <v>670.40560000000005</v>
      </c>
      <c r="W5770" s="3" t="s">
        <v>47</v>
      </c>
      <c r="X5770" s="3" t="s">
        <v>47</v>
      </c>
      <c r="Y5770" s="3" t="s">
        <v>47</v>
      </c>
      <c r="Z5770" s="3" t="s">
        <v>47</v>
      </c>
      <c r="AA5770" s="3" t="s">
        <v>48</v>
      </c>
      <c r="AB5770" s="12" t="s">
        <v>47</v>
      </c>
      <c r="AC5770" s="3" t="s">
        <v>47</v>
      </c>
      <c r="AD5770" s="3" t="s">
        <v>47</v>
      </c>
      <c r="AE5770" s="3" t="s">
        <v>47</v>
      </c>
      <c r="AF5770" s="3" t="s">
        <v>47</v>
      </c>
      <c r="AG5770" s="3" t="s">
        <v>47</v>
      </c>
      <c r="AH5770" s="3" t="s">
        <v>47</v>
      </c>
      <c r="AI5770" s="3" t="s">
        <v>47</v>
      </c>
      <c r="AK5770" s="3" t="s">
        <v>47</v>
      </c>
      <c r="AL5770" s="3" t="s">
        <v>47</v>
      </c>
      <c r="AU5770" s="3">
        <v>0</v>
      </c>
      <c r="AV5770" s="3">
        <v>14</v>
      </c>
      <c r="AW5770" s="3">
        <v>1</v>
      </c>
      <c r="AX5770" s="3">
        <v>14</v>
      </c>
      <c r="AY5770" s="3">
        <v>100</v>
      </c>
      <c r="AZ5770" s="6" t="str">
        <f t="shared" si="634"/>
        <v>2835.1</v>
      </c>
      <c r="BC5770" s="12" t="s">
        <v>14685</v>
      </c>
      <c r="BJ5770" s="12">
        <f t="shared" si="635"/>
        <v>0</v>
      </c>
      <c r="BK5770" s="12">
        <f t="shared" si="636"/>
        <v>0</v>
      </c>
      <c r="CQ5770" s="3" t="str">
        <f>CONCATENATE(baseURL!$A$1,baseURL!$B$1,baseURL!$C$1,".",C5770,".",L5770,".pkl&amp;seq=",BC5770)</f>
        <v>http://proteomics.broadinstitute.org/millscripts/viewfeed.pl?side=xl&amp;cycle=1&amp;fixedMods=iaaC&amp;file=msdataSM/iPRG2012_nd/cpick_in/iPRG2012_nd.2835.1.2.pkl&amp;seq=VNQALALLTLGAR</v>
      </c>
    </row>
    <row r="5771" spans="1:95" x14ac:dyDescent="0.2">
      <c r="A5771" s="3">
        <v>142</v>
      </c>
      <c r="B5771" s="2" t="s">
        <v>14878</v>
      </c>
      <c r="C5771" s="2" t="s">
        <v>14879</v>
      </c>
      <c r="D5771" s="3">
        <v>14869</v>
      </c>
      <c r="E5771" s="3">
        <v>14853</v>
      </c>
      <c r="F5771" s="3">
        <v>59538</v>
      </c>
      <c r="G5771" s="3">
        <v>17687</v>
      </c>
      <c r="H5771" s="3">
        <v>51.254899999999999</v>
      </c>
      <c r="I5771" s="30">
        <v>773.69583999999998</v>
      </c>
      <c r="J5771" s="30">
        <v>773.69377250000002</v>
      </c>
      <c r="K5771" s="30">
        <v>2.0699999999999998E-3</v>
      </c>
      <c r="L5771" s="3">
        <v>0</v>
      </c>
      <c r="M5771" s="3">
        <v>3</v>
      </c>
      <c r="N5771" s="10">
        <f t="shared" si="630"/>
        <v>1</v>
      </c>
      <c r="O5771" s="35">
        <v>3</v>
      </c>
      <c r="P5771" s="17"/>
      <c r="Q5771" s="40">
        <v>2319.0678699999999</v>
      </c>
      <c r="R5771" s="40">
        <v>773.69413999999995</v>
      </c>
      <c r="S5771" s="18">
        <f t="shared" si="631"/>
        <v>2.1972507120552995</v>
      </c>
      <c r="T5771" s="18">
        <f t="shared" si="632"/>
        <v>-0.4749939038245824</v>
      </c>
      <c r="U5771" s="18">
        <f t="shared" si="633"/>
        <v>-0.4394501423228957</v>
      </c>
      <c r="V5771" s="30">
        <v>773.69380000000001</v>
      </c>
      <c r="W5771" s="3" t="s">
        <v>47</v>
      </c>
      <c r="Z5771" s="3" t="s">
        <v>47</v>
      </c>
      <c r="AD5771" s="3" t="s">
        <v>47</v>
      </c>
      <c r="AE5771" s="3" t="s">
        <v>47</v>
      </c>
      <c r="AF5771" s="3" t="s">
        <v>47</v>
      </c>
      <c r="AG5771" s="3" t="s">
        <v>47</v>
      </c>
      <c r="AI5771" s="3" t="s">
        <v>48</v>
      </c>
      <c r="AK5771" s="3" t="s">
        <v>47</v>
      </c>
      <c r="AL5771" s="3" t="s">
        <v>48</v>
      </c>
      <c r="AP5771" s="3" t="s">
        <v>48</v>
      </c>
      <c r="AQ5771" s="3" t="s">
        <v>47</v>
      </c>
      <c r="AU5771" s="3">
        <v>0</v>
      </c>
      <c r="AV5771" s="3">
        <v>8</v>
      </c>
      <c r="AW5771" s="3">
        <v>1</v>
      </c>
      <c r="AX5771" s="3">
        <v>8</v>
      </c>
      <c r="AY5771" s="3">
        <v>100</v>
      </c>
      <c r="AZ5771" s="6" t="str">
        <f t="shared" si="634"/>
        <v>2835.2</v>
      </c>
      <c r="BB5771" s="12" t="s">
        <v>79</v>
      </c>
      <c r="BC5771" s="12" t="s">
        <v>14785</v>
      </c>
      <c r="BJ5771" s="12">
        <f t="shared" si="635"/>
        <v>0</v>
      </c>
      <c r="BK5771" s="12">
        <f t="shared" si="636"/>
        <v>0</v>
      </c>
      <c r="CQ5771" s="3" t="str">
        <f>CONCATENATE(baseURL!$A$1,baseURL!$B$1,"+Acetyl",baseURL!$C$1,".",C5771,".",L5771,".pkl&amp;seq=",BC5771)</f>
        <v>http://proteomics.broadinstitute.org/millscripts/viewfeed.pl?side=xl&amp;cycle=1&amp;fixedMods=iaaC+Acetyl&amp;file=msdataSM/iPRG2012_nd/cpick_in/iPRG2012_nd.2835.2.0.pkl&amp;seq=MDGMFAMPGAAAGAASPQQPKSR</v>
      </c>
    </row>
    <row r="5772" spans="1:95" x14ac:dyDescent="0.2">
      <c r="A5772" s="3">
        <v>906</v>
      </c>
      <c r="B5772" s="2" t="s">
        <v>14880</v>
      </c>
      <c r="C5772" s="2" t="s">
        <v>14861</v>
      </c>
      <c r="D5772" s="3">
        <v>14870</v>
      </c>
      <c r="E5772" s="3">
        <v>14854</v>
      </c>
      <c r="F5772" s="3">
        <v>59539</v>
      </c>
      <c r="G5772" s="3">
        <v>17688</v>
      </c>
      <c r="H5772" s="3">
        <v>51.259</v>
      </c>
      <c r="I5772" s="30">
        <v>774.74563000000001</v>
      </c>
      <c r="J5772" s="30">
        <v>774.74400500000002</v>
      </c>
      <c r="K5772" s="30">
        <v>1.6199999999999999E-3</v>
      </c>
      <c r="L5772" s="3">
        <v>3</v>
      </c>
      <c r="M5772" s="3">
        <v>3</v>
      </c>
      <c r="N5772" s="10">
        <f t="shared" si="630"/>
        <v>1</v>
      </c>
      <c r="O5772" s="35">
        <v>3</v>
      </c>
      <c r="P5772" s="17"/>
      <c r="Q5772" s="40">
        <v>2322.2187300000001</v>
      </c>
      <c r="R5772" s="40">
        <v>774.74442999999997</v>
      </c>
      <c r="S5772" s="18">
        <f t="shared" si="631"/>
        <v>1.5488978733797878</v>
      </c>
      <c r="T5772" s="18">
        <f t="shared" si="632"/>
        <v>-0.54856799673946632</v>
      </c>
      <c r="U5772" s="18">
        <f t="shared" si="633"/>
        <v>-0.81317138349870899</v>
      </c>
      <c r="V5772" s="30">
        <v>774.74379999999996</v>
      </c>
      <c r="W5772" s="3" t="s">
        <v>47</v>
      </c>
      <c r="X5772" s="3" t="s">
        <v>47</v>
      </c>
      <c r="Y5772" s="3" t="s">
        <v>47</v>
      </c>
      <c r="Z5772" s="3" t="s">
        <v>47</v>
      </c>
      <c r="AA5772" s="3" t="s">
        <v>48</v>
      </c>
      <c r="AB5772" s="12" t="s">
        <v>47</v>
      </c>
      <c r="AC5772" s="3" t="s">
        <v>47</v>
      </c>
      <c r="AD5772" s="3" t="s">
        <v>47</v>
      </c>
      <c r="AE5772" s="3" t="s">
        <v>47</v>
      </c>
      <c r="AF5772" s="3" t="s">
        <v>47</v>
      </c>
      <c r="AG5772" s="3" t="s">
        <v>47</v>
      </c>
      <c r="AI5772" s="3" t="s">
        <v>47</v>
      </c>
      <c r="AJ5772" s="3" t="s">
        <v>47</v>
      </c>
      <c r="AK5772" s="3" t="s">
        <v>47</v>
      </c>
      <c r="AL5772" s="3" t="s">
        <v>47</v>
      </c>
      <c r="AM5772" s="3" t="s">
        <v>47</v>
      </c>
      <c r="AN5772" s="3" t="s">
        <v>47</v>
      </c>
      <c r="AO5772" s="3" t="s">
        <v>47</v>
      </c>
      <c r="AP5772" s="3" t="s">
        <v>47</v>
      </c>
      <c r="AQ5772" s="3" t="s">
        <v>47</v>
      </c>
      <c r="AR5772" s="3" t="s">
        <v>47</v>
      </c>
      <c r="AU5772" s="3">
        <v>0</v>
      </c>
      <c r="AV5772" s="3">
        <v>20</v>
      </c>
      <c r="AW5772" s="3">
        <v>2</v>
      </c>
      <c r="AX5772" s="3">
        <v>19</v>
      </c>
      <c r="AY5772" s="3">
        <v>95</v>
      </c>
      <c r="AZ5772" s="6" t="str">
        <f t="shared" si="634"/>
        <v>2835.3</v>
      </c>
      <c r="BB5772" s="12" t="s">
        <v>79</v>
      </c>
      <c r="BC5772" s="12" t="s">
        <v>14787</v>
      </c>
      <c r="BJ5772" s="12">
        <f t="shared" si="635"/>
        <v>0</v>
      </c>
      <c r="BK5772" s="12">
        <f t="shared" si="636"/>
        <v>0</v>
      </c>
      <c r="CN5772" s="3" t="s">
        <v>14788</v>
      </c>
      <c r="CQ5772" s="3" t="str">
        <f>CONCATENATE(baseURL!$A$1,baseURL!$B$1,"+Acetyl",baseURL!$C$1,".",C5772,".",L5772,".pkl&amp;seq=",BC5772)</f>
        <v>http://proteomics.broadinstitute.org/millscripts/viewfeed.pl?side=xl&amp;cycle=1&amp;fixedMods=iaaC+Acetyl&amp;file=msdataSM/iPRG2012_nd/cpick_in/iPRG2012_nd.2835.3.3.pkl&amp;seq=ASTDFSKLETLKQLNASLADK</v>
      </c>
    </row>
    <row r="5773" spans="1:95" x14ac:dyDescent="0.2">
      <c r="A5773" s="3">
        <v>6997</v>
      </c>
      <c r="B5773" s="2" t="s">
        <v>14881</v>
      </c>
      <c r="C5773" s="2" t="s">
        <v>14864</v>
      </c>
      <c r="D5773" s="3">
        <v>14871</v>
      </c>
      <c r="E5773" s="3">
        <v>14855</v>
      </c>
      <c r="F5773" s="3">
        <v>59540</v>
      </c>
      <c r="G5773" s="3">
        <v>17689</v>
      </c>
      <c r="H5773" s="3">
        <v>51.263199999999998</v>
      </c>
      <c r="I5773" s="30">
        <v>911.93050000000005</v>
      </c>
      <c r="J5773" s="30">
        <v>911.93220919999999</v>
      </c>
      <c r="K5773" s="30">
        <v>-1.7099999999999999E-3</v>
      </c>
      <c r="L5773" s="3">
        <v>2</v>
      </c>
      <c r="M5773" s="3">
        <v>2</v>
      </c>
      <c r="N5773" s="10">
        <f t="shared" si="630"/>
        <v>1</v>
      </c>
      <c r="O5773" s="35">
        <v>2</v>
      </c>
      <c r="P5773" s="17"/>
      <c r="Q5773" s="40">
        <v>1822.8606199999999</v>
      </c>
      <c r="R5773" s="40">
        <v>911.93394999999998</v>
      </c>
      <c r="S5773" s="18">
        <f t="shared" si="631"/>
        <v>-3.7831687261229687</v>
      </c>
      <c r="T5773" s="18">
        <f t="shared" si="632"/>
        <v>-1.9089101792878909</v>
      </c>
      <c r="U5773" s="18">
        <f t="shared" si="633"/>
        <v>-1.9189986292488195</v>
      </c>
      <c r="V5773" s="30">
        <v>911.93219999999997</v>
      </c>
      <c r="W5773" s="3" t="s">
        <v>47</v>
      </c>
      <c r="X5773" s="3" t="s">
        <v>47</v>
      </c>
      <c r="Y5773" s="3" t="s">
        <v>47</v>
      </c>
      <c r="Z5773" s="3" t="s">
        <v>47</v>
      </c>
      <c r="AA5773" s="3" t="s">
        <v>48</v>
      </c>
      <c r="AB5773" s="12" t="s">
        <v>47</v>
      </c>
      <c r="AC5773" s="3" t="s">
        <v>47</v>
      </c>
      <c r="AD5773" s="3" t="s">
        <v>47</v>
      </c>
      <c r="AE5773" s="3" t="s">
        <v>47</v>
      </c>
      <c r="AF5773" s="3" t="s">
        <v>47</v>
      </c>
      <c r="AG5773" s="3" t="s">
        <v>47</v>
      </c>
      <c r="AH5773" s="3" t="s">
        <v>47</v>
      </c>
      <c r="AI5773" s="3" t="s">
        <v>47</v>
      </c>
      <c r="AJ5773" s="3" t="s">
        <v>47</v>
      </c>
      <c r="AK5773" s="3" t="s">
        <v>47</v>
      </c>
      <c r="AL5773" s="3" t="s">
        <v>47</v>
      </c>
      <c r="AO5773" s="3" t="s">
        <v>47</v>
      </c>
      <c r="AP5773" s="3" t="s">
        <v>47</v>
      </c>
      <c r="AQ5773" s="3" t="s">
        <v>47</v>
      </c>
      <c r="AS5773" s="3" t="s">
        <v>47</v>
      </c>
      <c r="AU5773" s="3">
        <v>0</v>
      </c>
      <c r="AV5773" s="3">
        <v>19</v>
      </c>
      <c r="AW5773" s="3">
        <v>2</v>
      </c>
      <c r="AX5773" s="3">
        <v>17</v>
      </c>
      <c r="AY5773" s="3">
        <v>89.47</v>
      </c>
      <c r="AZ5773" s="6" t="str">
        <f t="shared" si="634"/>
        <v>2835.4</v>
      </c>
      <c r="BB5773" s="12" t="s">
        <v>79</v>
      </c>
      <c r="BC5773" s="12" t="s">
        <v>14420</v>
      </c>
      <c r="BJ5773" s="12">
        <f t="shared" si="635"/>
        <v>0</v>
      </c>
      <c r="BK5773" s="12">
        <f t="shared" si="636"/>
        <v>0</v>
      </c>
      <c r="BU5773" s="3" t="s">
        <v>14687</v>
      </c>
      <c r="CO5773" s="3" t="s">
        <v>14687</v>
      </c>
      <c r="CQ5773" s="3" t="str">
        <f>CONCATENATE(baseURL!$A$1,baseURL!$B$1,"+Acetyl",baseURL!$C$1,".",C5773,".",L5773,".pkl&amp;seq=",BC5773)</f>
        <v>http://proteomics.broadinstitute.org/millscripts/viewfeed.pl?side=xl&amp;cycle=1&amp;fixedMods=iaaC+Acetyl&amp;file=msdataSM/iPRG2012_nd/cpick_in/iPRG2012_nd.2835.4.2.pkl&amp;seq=SQVYFDVEADGQPLGR</v>
      </c>
    </row>
    <row r="5774" spans="1:95" x14ac:dyDescent="0.2">
      <c r="A5774" s="3">
        <v>6199</v>
      </c>
      <c r="B5774" s="2" t="s">
        <v>14882</v>
      </c>
      <c r="C5774" s="2" t="s">
        <v>14876</v>
      </c>
      <c r="D5774" s="3">
        <v>14873</v>
      </c>
      <c r="E5774" s="3">
        <v>14857</v>
      </c>
      <c r="F5774" s="3">
        <v>59559</v>
      </c>
      <c r="G5774" s="3">
        <v>17692</v>
      </c>
      <c r="H5774" s="3">
        <v>51.278100000000002</v>
      </c>
      <c r="I5774" s="30">
        <v>598.64770999999996</v>
      </c>
      <c r="J5774" s="30">
        <v>598.64746260000004</v>
      </c>
      <c r="K5774" s="30">
        <v>2.5000000000000001E-4</v>
      </c>
      <c r="L5774" s="3">
        <v>3</v>
      </c>
      <c r="M5774" s="3">
        <v>3</v>
      </c>
      <c r="N5774" s="10">
        <f t="shared" si="630"/>
        <v>1</v>
      </c>
      <c r="O5774" s="35">
        <v>3</v>
      </c>
      <c r="P5774" s="17"/>
      <c r="Q5774" s="40">
        <v>1793.92797</v>
      </c>
      <c r="R5774" s="40">
        <v>598.64751000000001</v>
      </c>
      <c r="S5774" s="18">
        <f t="shared" si="631"/>
        <v>0.33408641414009371</v>
      </c>
      <c r="T5774" s="18">
        <f t="shared" si="632"/>
        <v>-7.9178480123096098E-2</v>
      </c>
      <c r="U5774" s="18">
        <f t="shared" si="633"/>
        <v>-1.6704320669023456E-2</v>
      </c>
      <c r="V5774" s="30">
        <v>598.64750000000004</v>
      </c>
      <c r="W5774" s="3" t="s">
        <v>47</v>
      </c>
      <c r="X5774" s="3" t="s">
        <v>47</v>
      </c>
      <c r="Y5774" s="3" t="s">
        <v>47</v>
      </c>
      <c r="Z5774" s="3" t="s">
        <v>47</v>
      </c>
      <c r="AA5774" s="3" t="s">
        <v>47</v>
      </c>
      <c r="AB5774" s="12" t="s">
        <v>47</v>
      </c>
      <c r="AC5774" s="3" t="s">
        <v>47</v>
      </c>
      <c r="AD5774" s="3" t="s">
        <v>47</v>
      </c>
      <c r="AE5774" s="3" t="s">
        <v>47</v>
      </c>
      <c r="AF5774" s="3" t="s">
        <v>47</v>
      </c>
      <c r="AG5774" s="3" t="s">
        <v>47</v>
      </c>
      <c r="AH5774" s="3" t="s">
        <v>47</v>
      </c>
      <c r="AI5774" s="3" t="s">
        <v>48</v>
      </c>
      <c r="AJ5774" s="3" t="s">
        <v>47</v>
      </c>
      <c r="AK5774" s="3" t="s">
        <v>47</v>
      </c>
      <c r="AL5774" s="3" t="s">
        <v>47</v>
      </c>
      <c r="AN5774" s="3" t="s">
        <v>47</v>
      </c>
      <c r="AU5774" s="3">
        <v>0</v>
      </c>
      <c r="AV5774" s="3">
        <v>16</v>
      </c>
      <c r="AW5774" s="3">
        <v>1</v>
      </c>
      <c r="AX5774" s="3">
        <v>16</v>
      </c>
      <c r="AY5774" s="3">
        <v>100</v>
      </c>
      <c r="AZ5774" s="6" t="str">
        <f t="shared" si="634"/>
        <v>2836.2</v>
      </c>
      <c r="BC5774" s="12" t="s">
        <v>14383</v>
      </c>
      <c r="BJ5774" s="12">
        <f t="shared" si="635"/>
        <v>0</v>
      </c>
      <c r="BK5774" s="12">
        <f t="shared" si="636"/>
        <v>0</v>
      </c>
      <c r="CQ5774" s="3" t="str">
        <f>CONCATENATE(baseURL!$A$1,baseURL!$B$1,baseURL!$C$1,".",C5774,".",L5774,".pkl&amp;seq=",BC5774)</f>
        <v>http://proteomics.broadinstitute.org/millscripts/viewfeed.pl?side=xl&amp;cycle=1&amp;fixedMods=iaaC&amp;file=msdataSM/iPRG2012_nd/cpick_in/iPRG2012_nd.2836.2.3.pkl&amp;seq=AVDDFLLSLDGTANKSK</v>
      </c>
    </row>
    <row r="5775" spans="1:95" x14ac:dyDescent="0.2">
      <c r="A5775" s="3">
        <v>2930</v>
      </c>
      <c r="B5775" s="2" t="s">
        <v>14883</v>
      </c>
      <c r="C5775" s="2" t="s">
        <v>14880</v>
      </c>
      <c r="D5775" s="3">
        <v>14875</v>
      </c>
      <c r="E5775" s="3">
        <v>14859</v>
      </c>
      <c r="F5775" s="3">
        <v>59561</v>
      </c>
      <c r="G5775" s="3">
        <v>17694</v>
      </c>
      <c r="H5775" s="3">
        <v>51.284799999999997</v>
      </c>
      <c r="I5775" s="30">
        <v>728.69633999999996</v>
      </c>
      <c r="J5775" s="30">
        <v>728.69492590000004</v>
      </c>
      <c r="K5775" s="30">
        <v>1.41E-3</v>
      </c>
      <c r="L5775" s="3">
        <v>3</v>
      </c>
      <c r="M5775" s="3">
        <v>3</v>
      </c>
      <c r="N5775" s="10">
        <f t="shared" si="630"/>
        <v>1</v>
      </c>
      <c r="O5775" s="35">
        <v>3</v>
      </c>
      <c r="P5775" s="17"/>
      <c r="Q5775" s="40">
        <v>2184.0720099999999</v>
      </c>
      <c r="R5775" s="40">
        <v>728.69551999999999</v>
      </c>
      <c r="S5775" s="18">
        <f t="shared" si="631"/>
        <v>1.1252985334341867</v>
      </c>
      <c r="T5775" s="18">
        <f t="shared" si="632"/>
        <v>-0.81529251057268004</v>
      </c>
      <c r="U5775" s="18">
        <f t="shared" si="633"/>
        <v>-0.85083547655990288</v>
      </c>
      <c r="V5775" s="30">
        <v>728.69489999999996</v>
      </c>
      <c r="Z5775" s="3" t="s">
        <v>47</v>
      </c>
      <c r="AB5775" s="12" t="s">
        <v>47</v>
      </c>
      <c r="AC5775" s="3" t="s">
        <v>47</v>
      </c>
      <c r="AD5775" s="3" t="s">
        <v>47</v>
      </c>
      <c r="AE5775" s="3" t="s">
        <v>47</v>
      </c>
      <c r="AF5775" s="3" t="s">
        <v>48</v>
      </c>
      <c r="AH5775" s="3" t="s">
        <v>47</v>
      </c>
      <c r="AJ5775" s="3" t="s">
        <v>47</v>
      </c>
      <c r="AK5775" s="3" t="s">
        <v>47</v>
      </c>
      <c r="AL5775" s="3" t="s">
        <v>48</v>
      </c>
      <c r="AU5775" s="3">
        <v>0</v>
      </c>
      <c r="AV5775" s="3">
        <v>8</v>
      </c>
      <c r="AW5775" s="3">
        <v>1</v>
      </c>
      <c r="AX5775" s="3">
        <v>8</v>
      </c>
      <c r="AY5775" s="3">
        <v>100</v>
      </c>
      <c r="AZ5775" s="6" t="str">
        <f t="shared" si="634"/>
        <v>2836.4</v>
      </c>
      <c r="BC5775" s="12" t="s">
        <v>14884</v>
      </c>
      <c r="BJ5775" s="12">
        <f t="shared" si="635"/>
        <v>0</v>
      </c>
      <c r="BK5775" s="12">
        <f t="shared" si="636"/>
        <v>0</v>
      </c>
      <c r="CQ5775" s="3" t="str">
        <f>CONCATENATE(baseURL!$A$1,baseURL!$B$1,baseURL!$C$1,".",C5775,".",L5775,".pkl&amp;seq=",BC5775)</f>
        <v>http://proteomics.broadinstitute.org/millscripts/viewfeed.pl?side=xl&amp;cycle=1&amp;fixedMods=iaaC&amp;file=msdataSM/iPRG2012_nd/cpick_in/iPRG2012_nd.2836.4.3.pkl&amp;seq=KGSLENNLREFPEYFAAQA</v>
      </c>
    </row>
    <row r="5776" spans="1:95" x14ac:dyDescent="0.2">
      <c r="A5776" s="3">
        <v>5064</v>
      </c>
      <c r="B5776" s="2" t="s">
        <v>14888</v>
      </c>
      <c r="C5776" s="2" t="s">
        <v>14889</v>
      </c>
      <c r="D5776" s="3">
        <v>14886</v>
      </c>
      <c r="E5776" s="3">
        <v>14870</v>
      </c>
      <c r="F5776" s="3">
        <v>59588</v>
      </c>
      <c r="G5776" s="3">
        <v>17706</v>
      </c>
      <c r="H5776" s="3">
        <v>51.311399999999999</v>
      </c>
      <c r="I5776" s="30">
        <v>720.41561999999999</v>
      </c>
      <c r="J5776" s="30">
        <v>720.41394449999996</v>
      </c>
      <c r="K5776" s="30">
        <v>1.6800000000000001E-3</v>
      </c>
      <c r="L5776" s="3">
        <v>2</v>
      </c>
      <c r="M5776" s="3">
        <v>2</v>
      </c>
      <c r="N5776" s="10">
        <f t="shared" si="630"/>
        <v>1</v>
      </c>
      <c r="O5776" s="35">
        <v>2</v>
      </c>
      <c r="P5776" s="17"/>
      <c r="Q5776" s="40">
        <v>1439.8216500000001</v>
      </c>
      <c r="R5776" s="40">
        <v>720.41447000000005</v>
      </c>
      <c r="S5776" s="18">
        <f t="shared" si="631"/>
        <v>1.5963033057049785</v>
      </c>
      <c r="T5776" s="18">
        <f t="shared" si="632"/>
        <v>-0.72944120638543741</v>
      </c>
      <c r="U5776" s="18">
        <f t="shared" si="633"/>
        <v>-0.37478425440349156</v>
      </c>
      <c r="V5776" s="30">
        <v>720.41420000000005</v>
      </c>
      <c r="W5776" s="3" t="s">
        <v>47</v>
      </c>
      <c r="X5776" s="3" t="s">
        <v>47</v>
      </c>
      <c r="Y5776" s="3" t="s">
        <v>47</v>
      </c>
      <c r="Z5776" s="3" t="s">
        <v>47</v>
      </c>
      <c r="AA5776" s="3" t="s">
        <v>48</v>
      </c>
      <c r="AB5776" s="12" t="s">
        <v>47</v>
      </c>
      <c r="AC5776" s="3" t="s">
        <v>47</v>
      </c>
      <c r="AD5776" s="3" t="s">
        <v>47</v>
      </c>
      <c r="AE5776" s="3" t="s">
        <v>47</v>
      </c>
      <c r="AF5776" s="3" t="s">
        <v>47</v>
      </c>
      <c r="AG5776" s="3" t="s">
        <v>47</v>
      </c>
      <c r="AH5776" s="3" t="s">
        <v>47</v>
      </c>
      <c r="AI5776" s="3" t="s">
        <v>47</v>
      </c>
      <c r="AJ5776" s="3" t="s">
        <v>47</v>
      </c>
      <c r="AK5776" s="3" t="s">
        <v>47</v>
      </c>
      <c r="AL5776" s="3" t="s">
        <v>47</v>
      </c>
      <c r="AM5776" s="3" t="s">
        <v>47</v>
      </c>
      <c r="AN5776" s="3" t="s">
        <v>47</v>
      </c>
      <c r="AU5776" s="3">
        <v>0</v>
      </c>
      <c r="AV5776" s="3">
        <v>17</v>
      </c>
      <c r="AW5776" s="3">
        <v>1</v>
      </c>
      <c r="AX5776" s="3">
        <v>17</v>
      </c>
      <c r="AY5776" s="3">
        <v>100</v>
      </c>
      <c r="AZ5776" s="6" t="str">
        <f t="shared" si="634"/>
        <v>2837.10</v>
      </c>
      <c r="BC5776" s="12" t="s">
        <v>14708</v>
      </c>
      <c r="BJ5776" s="12">
        <f t="shared" si="635"/>
        <v>0</v>
      </c>
      <c r="BK5776" s="12">
        <f t="shared" si="636"/>
        <v>0</v>
      </c>
      <c r="CQ5776" s="3" t="str">
        <f>CONCATENATE(baseURL!$A$1,baseURL!$B$1,baseURL!$C$1,".",C5776,".",L5776,".pkl&amp;seq=",BC5776)</f>
        <v>http://proteomics.broadinstitute.org/millscripts/viewfeed.pl?side=xl&amp;cycle=1&amp;fixedMods=iaaC&amp;file=msdataSM/iPRG2012_nd/cpick_in/iPRG2012_nd.2837.10.2.pkl&amp;seq=ASAPGSVLLLENLR</v>
      </c>
    </row>
    <row r="5777" spans="1:95" x14ac:dyDescent="0.2">
      <c r="A5777" s="3">
        <v>7292</v>
      </c>
      <c r="B5777" s="2" t="s">
        <v>14890</v>
      </c>
      <c r="C5777" s="2" t="s">
        <v>14891</v>
      </c>
      <c r="D5777" s="3">
        <v>14887</v>
      </c>
      <c r="E5777" s="3">
        <v>14871</v>
      </c>
      <c r="F5777" s="3">
        <v>59589</v>
      </c>
      <c r="G5777" s="3">
        <v>17707</v>
      </c>
      <c r="H5777" s="3">
        <v>51.313000000000002</v>
      </c>
      <c r="I5777" s="30">
        <v>733.88486999999998</v>
      </c>
      <c r="J5777" s="30">
        <v>733.3815998</v>
      </c>
      <c r="K5777" s="30">
        <v>0.50327</v>
      </c>
      <c r="L5777" s="3">
        <v>0</v>
      </c>
      <c r="M5777" s="3">
        <v>2</v>
      </c>
      <c r="N5777" s="10">
        <f t="shared" si="630"/>
        <v>1</v>
      </c>
      <c r="O5777" s="35">
        <v>2</v>
      </c>
      <c r="P5777" s="17"/>
      <c r="Q5777" s="40">
        <v>1465.7573199999999</v>
      </c>
      <c r="R5777" s="40">
        <v>733.38229999999999</v>
      </c>
      <c r="S5777" s="18">
        <f t="shared" si="631"/>
        <v>685.27696946052765</v>
      </c>
      <c r="T5777" s="18">
        <f t="shared" si="632"/>
        <v>-0.95475443023773854</v>
      </c>
      <c r="U5777" s="18">
        <f t="shared" si="633"/>
        <v>-0.8181271895477632</v>
      </c>
      <c r="V5777" s="30">
        <v>733.38170000000002</v>
      </c>
      <c r="W5777" s="3" t="s">
        <v>47</v>
      </c>
      <c r="X5777" s="3" t="s">
        <v>47</v>
      </c>
      <c r="Y5777" s="3" t="s">
        <v>47</v>
      </c>
      <c r="AA5777" s="3" t="s">
        <v>47</v>
      </c>
      <c r="AB5777" s="12" t="s">
        <v>47</v>
      </c>
      <c r="AC5777" s="3" t="s">
        <v>47</v>
      </c>
      <c r="AE5777" s="3" t="s">
        <v>48</v>
      </c>
      <c r="AF5777" s="3" t="s">
        <v>52</v>
      </c>
      <c r="AG5777" s="3" t="s">
        <v>47</v>
      </c>
      <c r="AH5777" s="3" t="s">
        <v>47</v>
      </c>
      <c r="AI5777" s="3" t="s">
        <v>47</v>
      </c>
      <c r="AK5777" s="3" t="s">
        <v>52</v>
      </c>
      <c r="AL5777" s="3" t="s">
        <v>52</v>
      </c>
      <c r="AU5777" s="3">
        <v>0</v>
      </c>
      <c r="AV5777" s="3">
        <v>9</v>
      </c>
      <c r="AW5777" s="3">
        <v>1</v>
      </c>
      <c r="AX5777" s="3">
        <v>9</v>
      </c>
      <c r="AY5777" s="3">
        <v>100</v>
      </c>
      <c r="AZ5777" s="6" t="str">
        <f t="shared" si="634"/>
        <v>2837.11</v>
      </c>
      <c r="BC5777" s="12" t="s">
        <v>14819</v>
      </c>
      <c r="BJ5777" s="12">
        <f t="shared" si="635"/>
        <v>0</v>
      </c>
      <c r="BK5777" s="12">
        <f t="shared" si="636"/>
        <v>0</v>
      </c>
      <c r="CQ5777" s="3" t="str">
        <f>CONCATENATE(baseURL!$A$1,baseURL!$B$1,baseURL!$C$1,".",C5777,".",L5777,".pkl&amp;seq=",BC5777)</f>
        <v>http://proteomics.broadinstitute.org/millscripts/viewfeed.pl?side=xl&amp;cycle=1&amp;fixedMods=iaaC&amp;file=msdataSM/iPRG2012_nd/cpick_in/iPRG2012_nd.2837.11.0.pkl&amp;seq=LEFELYDNVVPK</v>
      </c>
    </row>
    <row r="5778" spans="1:95" x14ac:dyDescent="0.2">
      <c r="A5778" s="3">
        <v>1295</v>
      </c>
      <c r="B5778" s="2" t="s">
        <v>14892</v>
      </c>
      <c r="C5778" s="2" t="s">
        <v>14893</v>
      </c>
      <c r="D5778" s="3">
        <v>14880</v>
      </c>
      <c r="E5778" s="3">
        <v>14864</v>
      </c>
      <c r="F5778" s="3">
        <v>59582</v>
      </c>
      <c r="G5778" s="3">
        <v>17700</v>
      </c>
      <c r="H5778" s="3">
        <v>51.301400000000001</v>
      </c>
      <c r="I5778" s="30">
        <v>509.30124000000001</v>
      </c>
      <c r="J5778" s="30">
        <v>509.30077269999998</v>
      </c>
      <c r="K5778" s="30">
        <v>4.6999999999999999E-4</v>
      </c>
      <c r="L5778" s="3">
        <v>3</v>
      </c>
      <c r="M5778" s="3">
        <v>3</v>
      </c>
      <c r="N5778" s="10">
        <f t="shared" si="630"/>
        <v>1</v>
      </c>
      <c r="O5778" s="35">
        <v>3</v>
      </c>
      <c r="P5778" s="17"/>
      <c r="Q5778" s="40">
        <v>1525.8882900000001</v>
      </c>
      <c r="R5778" s="40">
        <v>509.30095</v>
      </c>
      <c r="S5778" s="18">
        <f t="shared" si="631"/>
        <v>0.56940793062880568</v>
      </c>
      <c r="T5778" s="18">
        <f t="shared" si="632"/>
        <v>-0.34812422796084824</v>
      </c>
      <c r="U5778" s="18">
        <f t="shared" si="633"/>
        <v>-0.29452134345948172</v>
      </c>
      <c r="V5778" s="30">
        <v>509.30079999999998</v>
      </c>
      <c r="X5778" s="3" t="s">
        <v>47</v>
      </c>
      <c r="Y5778" s="3" t="s">
        <v>47</v>
      </c>
      <c r="AE5778" s="3" t="s">
        <v>47</v>
      </c>
      <c r="AG5778" s="3" t="s">
        <v>52</v>
      </c>
      <c r="AH5778" s="3" t="s">
        <v>48</v>
      </c>
      <c r="AI5778" s="3" t="s">
        <v>48</v>
      </c>
      <c r="AU5778" s="3">
        <v>0</v>
      </c>
      <c r="AV5778" s="3">
        <v>3</v>
      </c>
      <c r="AW5778" s="3">
        <v>1</v>
      </c>
      <c r="AX5778" s="3">
        <v>3</v>
      </c>
      <c r="AY5778" s="3">
        <v>100</v>
      </c>
      <c r="AZ5778" s="6" t="str">
        <f t="shared" si="634"/>
        <v>2837.4</v>
      </c>
      <c r="BC5778" s="12" t="s">
        <v>14894</v>
      </c>
      <c r="BJ5778" s="12">
        <f t="shared" si="635"/>
        <v>0</v>
      </c>
      <c r="BK5778" s="12">
        <f t="shared" si="636"/>
        <v>0</v>
      </c>
      <c r="CQ5778" s="3" t="str">
        <f>CONCATENATE(baseURL!$A$1,baseURL!$B$1,baseURL!$C$1,".",C5778,".",L5778,".pkl&amp;seq=",BC5778)</f>
        <v>http://proteomics.broadinstitute.org/millscripts/viewfeed.pl?side=xl&amp;cycle=1&amp;fixedMods=iaaC&amp;file=msdataSM/iPRG2012_nd/cpick_in/iPRG2012_nd.2837.4.3.pkl&amp;seq=SLVPLMDRVLVQR</v>
      </c>
    </row>
    <row r="5779" spans="1:95" x14ac:dyDescent="0.2">
      <c r="A5779" s="3">
        <v>4745</v>
      </c>
      <c r="B5779" s="2" t="s">
        <v>14895</v>
      </c>
      <c r="C5779" s="2" t="s">
        <v>14896</v>
      </c>
      <c r="D5779" s="3">
        <v>14882</v>
      </c>
      <c r="E5779" s="3">
        <v>14866</v>
      </c>
      <c r="F5779" s="3">
        <v>59584</v>
      </c>
      <c r="G5779" s="3">
        <v>17702</v>
      </c>
      <c r="H5779" s="3">
        <v>51.304699999999997</v>
      </c>
      <c r="I5779" s="30">
        <v>581.34902</v>
      </c>
      <c r="J5779" s="30">
        <v>581.34820649999995</v>
      </c>
      <c r="K5779" s="30">
        <v>8.0999999999999996E-4</v>
      </c>
      <c r="L5779" s="3">
        <v>2</v>
      </c>
      <c r="M5779" s="3">
        <v>2</v>
      </c>
      <c r="N5779" s="10">
        <f t="shared" si="630"/>
        <v>1</v>
      </c>
      <c r="O5779" s="35">
        <v>2</v>
      </c>
      <c r="P5779" s="17"/>
      <c r="Q5779" s="40">
        <v>1161.68912</v>
      </c>
      <c r="R5779" s="40">
        <v>581.34820000000002</v>
      </c>
      <c r="S5779" s="18">
        <f t="shared" si="631"/>
        <v>1.4105143870335577</v>
      </c>
      <c r="T5779" s="18">
        <f t="shared" si="632"/>
        <v>1.1180906600804232E-2</v>
      </c>
      <c r="U5779" s="18">
        <f t="shared" si="633"/>
        <v>-0.17201394960008123</v>
      </c>
      <c r="V5779" s="30">
        <v>581.34810000000004</v>
      </c>
      <c r="W5779" s="3" t="s">
        <v>47</v>
      </c>
      <c r="X5779" s="3" t="s">
        <v>47</v>
      </c>
      <c r="Y5779" s="3" t="s">
        <v>47</v>
      </c>
      <c r="Z5779" s="3" t="s">
        <v>47</v>
      </c>
      <c r="AA5779" s="3" t="s">
        <v>47</v>
      </c>
      <c r="AB5779" s="12" t="s">
        <v>47</v>
      </c>
      <c r="AC5779" s="3" t="s">
        <v>47</v>
      </c>
      <c r="AD5779" s="3" t="s">
        <v>47</v>
      </c>
      <c r="AE5779" s="3" t="s">
        <v>47</v>
      </c>
      <c r="AF5779" s="3" t="s">
        <v>47</v>
      </c>
      <c r="AG5779" s="3" t="s">
        <v>47</v>
      </c>
      <c r="AH5779" s="3" t="s">
        <v>47</v>
      </c>
      <c r="AI5779" s="3" t="s">
        <v>47</v>
      </c>
      <c r="AJ5779" s="3" t="s">
        <v>47</v>
      </c>
      <c r="AK5779" s="3" t="s">
        <v>48</v>
      </c>
      <c r="AL5779" s="3" t="s">
        <v>48</v>
      </c>
      <c r="AM5779" s="3" t="s">
        <v>47</v>
      </c>
      <c r="AN5779" s="3" t="s">
        <v>48</v>
      </c>
      <c r="AU5779" s="3">
        <v>0</v>
      </c>
      <c r="AV5779" s="3">
        <v>15</v>
      </c>
      <c r="AW5779" s="3">
        <v>1</v>
      </c>
      <c r="AX5779" s="3">
        <v>15</v>
      </c>
      <c r="AY5779" s="3">
        <v>100</v>
      </c>
      <c r="AZ5779" s="6" t="str">
        <f t="shared" si="634"/>
        <v>2837.6</v>
      </c>
      <c r="BC5779" s="12" t="s">
        <v>14897</v>
      </c>
      <c r="BJ5779" s="12">
        <f t="shared" si="635"/>
        <v>0</v>
      </c>
      <c r="BK5779" s="12">
        <f t="shared" si="636"/>
        <v>0</v>
      </c>
      <c r="CQ5779" s="3" t="str">
        <f>CONCATENATE(baseURL!$A$1,baseURL!$B$1,baseURL!$C$1,".",C5779,".",L5779,".pkl&amp;seq=",BC5779)</f>
        <v>http://proteomics.broadinstitute.org/millscripts/viewfeed.pl?side=xl&amp;cycle=1&amp;fixedMods=iaaC&amp;file=msdataSM/iPRG2012_nd/cpick_in/iPRG2012_nd.2837.6.2.pkl&amp;seq=RLAWTVLFR</v>
      </c>
    </row>
    <row r="5780" spans="1:95" x14ac:dyDescent="0.2">
      <c r="A5780" s="3">
        <v>3928</v>
      </c>
      <c r="B5780" s="2" t="s">
        <v>14898</v>
      </c>
      <c r="C5780" s="2" t="s">
        <v>14899</v>
      </c>
      <c r="D5780" s="3">
        <v>14883</v>
      </c>
      <c r="E5780" s="3">
        <v>14867</v>
      </c>
      <c r="F5780" s="3">
        <v>59585</v>
      </c>
      <c r="G5780" s="3">
        <v>17703</v>
      </c>
      <c r="H5780" s="3">
        <v>51.306399999999996</v>
      </c>
      <c r="I5780" s="30">
        <v>598.05130999999994</v>
      </c>
      <c r="J5780" s="30">
        <v>598.64774079999995</v>
      </c>
      <c r="K5780" s="30">
        <v>-0.59643000000000002</v>
      </c>
      <c r="L5780" s="3">
        <v>0</v>
      </c>
      <c r="M5780" s="3">
        <v>3</v>
      </c>
      <c r="N5780" s="10">
        <f t="shared" si="630"/>
        <v>1</v>
      </c>
      <c r="O5780" s="35">
        <v>3</v>
      </c>
      <c r="P5780" s="17"/>
      <c r="Q5780" s="40">
        <v>1793.92797</v>
      </c>
      <c r="R5780" s="40">
        <v>598.64751000000001</v>
      </c>
      <c r="S5780" s="18">
        <f t="shared" si="631"/>
        <v>-995.91160080172585</v>
      </c>
      <c r="T5780" s="18">
        <f t="shared" si="632"/>
        <v>0.38553572191462965</v>
      </c>
      <c r="U5780" s="18">
        <f t="shared" si="633"/>
        <v>-1.6704320669023456E-2</v>
      </c>
      <c r="V5780" s="30">
        <v>598.64750000000004</v>
      </c>
      <c r="W5780" s="3" t="s">
        <v>47</v>
      </c>
      <c r="X5780" s="3" t="s">
        <v>47</v>
      </c>
      <c r="Y5780" s="3" t="s">
        <v>47</v>
      </c>
      <c r="Z5780" s="3" t="s">
        <v>47</v>
      </c>
      <c r="AA5780" s="3" t="s">
        <v>47</v>
      </c>
      <c r="AB5780" s="12" t="s">
        <v>47</v>
      </c>
      <c r="AC5780" s="3" t="s">
        <v>47</v>
      </c>
      <c r="AD5780" s="3" t="s">
        <v>48</v>
      </c>
      <c r="AE5780" s="3" t="s">
        <v>48</v>
      </c>
      <c r="AG5780" s="3" t="s">
        <v>52</v>
      </c>
      <c r="AH5780" s="3" t="s">
        <v>47</v>
      </c>
      <c r="AL5780" s="3" t="s">
        <v>48</v>
      </c>
      <c r="AU5780" s="3">
        <v>0</v>
      </c>
      <c r="AV5780" s="3">
        <v>8</v>
      </c>
      <c r="AW5780" s="3">
        <v>1</v>
      </c>
      <c r="AX5780" s="3">
        <v>8</v>
      </c>
      <c r="AY5780" s="3">
        <v>100</v>
      </c>
      <c r="AZ5780" s="6" t="str">
        <f t="shared" si="634"/>
        <v>2837.7</v>
      </c>
      <c r="BC5780" s="12" t="s">
        <v>14383</v>
      </c>
      <c r="BJ5780" s="12">
        <f t="shared" si="635"/>
        <v>0</v>
      </c>
      <c r="BK5780" s="12">
        <f t="shared" si="636"/>
        <v>0</v>
      </c>
      <c r="CQ5780" s="3" t="str">
        <f>CONCATENATE(baseURL!$A$1,baseURL!$B$1,baseURL!$C$1,".",C5780,".",L5780,".pkl&amp;seq=",BC5780)</f>
        <v>http://proteomics.broadinstitute.org/millscripts/viewfeed.pl?side=xl&amp;cycle=1&amp;fixedMods=iaaC&amp;file=msdataSM/iPRG2012_nd/cpick_in/iPRG2012_nd.2837.7.0.pkl&amp;seq=AVDDFLLSLDGTANKSK</v>
      </c>
    </row>
    <row r="5781" spans="1:95" x14ac:dyDescent="0.2">
      <c r="A5781" s="3">
        <v>3366</v>
      </c>
      <c r="B5781" s="2" t="s">
        <v>14900</v>
      </c>
      <c r="C5781" s="2" t="s">
        <v>14901</v>
      </c>
      <c r="D5781" s="3">
        <v>14884</v>
      </c>
      <c r="E5781" s="3">
        <v>14868</v>
      </c>
      <c r="F5781" s="3">
        <v>59586</v>
      </c>
      <c r="G5781" s="3">
        <v>17704</v>
      </c>
      <c r="H5781" s="3">
        <v>51.308100000000003</v>
      </c>
      <c r="I5781" s="30">
        <v>618.34280000000001</v>
      </c>
      <c r="J5781" s="30">
        <v>618.34182299999998</v>
      </c>
      <c r="K5781" s="30">
        <v>9.7999999999999997E-4</v>
      </c>
      <c r="L5781" s="3">
        <v>3</v>
      </c>
      <c r="M5781" s="3">
        <v>3</v>
      </c>
      <c r="N5781" s="10">
        <f t="shared" si="630"/>
        <v>1</v>
      </c>
      <c r="O5781" s="35">
        <v>3</v>
      </c>
      <c r="P5781" s="17"/>
      <c r="Q5781" s="40">
        <v>1853.0127</v>
      </c>
      <c r="R5781" s="40">
        <v>618.34241999999995</v>
      </c>
      <c r="S5781" s="18">
        <f t="shared" si="631"/>
        <v>0.61454622515429846</v>
      </c>
      <c r="T5781" s="18">
        <f t="shared" si="632"/>
        <v>-0.96548446404606825</v>
      </c>
      <c r="U5781" s="18">
        <f t="shared" si="633"/>
        <v>-1.0026806828368324</v>
      </c>
      <c r="V5781" s="30">
        <v>618.34180000000003</v>
      </c>
      <c r="Y5781" s="3" t="s">
        <v>47</v>
      </c>
      <c r="Z5781" s="3" t="s">
        <v>47</v>
      </c>
      <c r="AA5781" s="3" t="s">
        <v>47</v>
      </c>
      <c r="AB5781" s="12" t="s">
        <v>48</v>
      </c>
      <c r="AC5781" s="3" t="s">
        <v>48</v>
      </c>
      <c r="AE5781" s="3" t="s">
        <v>47</v>
      </c>
      <c r="AF5781" s="3" t="s">
        <v>47</v>
      </c>
      <c r="AH5781" s="3" t="s">
        <v>47</v>
      </c>
      <c r="AI5781" s="3" t="s">
        <v>48</v>
      </c>
      <c r="AL5781" s="3" t="s">
        <v>48</v>
      </c>
      <c r="AU5781" s="3">
        <v>0</v>
      </c>
      <c r="AV5781" s="3">
        <v>6</v>
      </c>
      <c r="AW5781" s="3">
        <v>1</v>
      </c>
      <c r="AX5781" s="3">
        <v>6</v>
      </c>
      <c r="AY5781" s="3">
        <v>100</v>
      </c>
      <c r="AZ5781" s="6" t="str">
        <f t="shared" si="634"/>
        <v>2837.8</v>
      </c>
      <c r="BC5781" s="12" t="s">
        <v>14902</v>
      </c>
      <c r="BJ5781" s="12">
        <f t="shared" si="635"/>
        <v>0</v>
      </c>
      <c r="BK5781" s="12">
        <f t="shared" si="636"/>
        <v>0</v>
      </c>
      <c r="CQ5781" s="3" t="str">
        <f>CONCATENATE(baseURL!$A$1,baseURL!$B$1,baseURL!$C$1,".",C5781,".",L5781,".pkl&amp;seq=",BC5781)</f>
        <v>http://proteomics.broadinstitute.org/millscripts/viewfeed.pl?side=xl&amp;cycle=1&amp;fixedMods=iaaC&amp;file=msdataSM/iPRG2012_nd/cpick_in/iPRG2012_nd.2837.8.3.pkl&amp;seq=EVDLGLPDATGRLEVLR</v>
      </c>
    </row>
    <row r="5782" spans="1:95" x14ac:dyDescent="0.2">
      <c r="A5782" s="3">
        <v>7103</v>
      </c>
      <c r="B5782" s="2" t="s">
        <v>14885</v>
      </c>
      <c r="C5782" s="2" t="s">
        <v>14886</v>
      </c>
      <c r="D5782" s="3">
        <v>14885</v>
      </c>
      <c r="E5782" s="3">
        <v>14869</v>
      </c>
      <c r="F5782" s="3">
        <v>59587</v>
      </c>
      <c r="G5782" s="3">
        <v>17705</v>
      </c>
      <c r="H5782" s="3">
        <v>51.309699999999999</v>
      </c>
      <c r="I5782" s="30">
        <v>622.85883999999999</v>
      </c>
      <c r="J5782" s="30">
        <v>622.85789239999997</v>
      </c>
      <c r="K5782" s="30">
        <v>9.5E-4</v>
      </c>
      <c r="L5782" s="3">
        <v>2</v>
      </c>
      <c r="M5782" s="3">
        <v>2</v>
      </c>
      <c r="N5782" s="10">
        <f t="shared" si="630"/>
        <v>1</v>
      </c>
      <c r="O5782" s="35">
        <v>2</v>
      </c>
      <c r="P5782" s="17"/>
      <c r="Q5782" s="40">
        <v>1244.70964</v>
      </c>
      <c r="R5782" s="40">
        <v>622.85846000000004</v>
      </c>
      <c r="S5782" s="18">
        <f t="shared" si="631"/>
        <v>0.6100904528937231</v>
      </c>
      <c r="T5782" s="18">
        <f t="shared" si="632"/>
        <v>-0.91128247670845475</v>
      </c>
      <c r="U5782" s="18">
        <f t="shared" si="633"/>
        <v>-0.89908066764327932</v>
      </c>
      <c r="V5782" s="30">
        <v>622.85789999999997</v>
      </c>
      <c r="X5782" s="3" t="s">
        <v>47</v>
      </c>
      <c r="Y5782" s="3" t="s">
        <v>47</v>
      </c>
      <c r="AA5782" s="3" t="s">
        <v>47</v>
      </c>
      <c r="AB5782" s="12" t="s">
        <v>47</v>
      </c>
      <c r="AC5782" s="3" t="s">
        <v>47</v>
      </c>
      <c r="AD5782" s="3" t="s">
        <v>47</v>
      </c>
      <c r="AE5782" s="3" t="s">
        <v>47</v>
      </c>
      <c r="AF5782" s="3" t="s">
        <v>65</v>
      </c>
      <c r="AG5782" s="3" t="s">
        <v>47</v>
      </c>
      <c r="AH5782" s="3" t="s">
        <v>47</v>
      </c>
      <c r="AI5782" s="3" t="s">
        <v>47</v>
      </c>
      <c r="AJ5782" s="3" t="s">
        <v>52</v>
      </c>
      <c r="AP5782" s="3" t="s">
        <v>52</v>
      </c>
      <c r="AU5782" s="3">
        <v>1</v>
      </c>
      <c r="AV5782" s="3">
        <v>10</v>
      </c>
      <c r="AW5782" s="3">
        <v>1</v>
      </c>
      <c r="AX5782" s="3">
        <v>10</v>
      </c>
      <c r="AY5782" s="3">
        <v>100</v>
      </c>
      <c r="AZ5782" s="6" t="str">
        <f t="shared" si="634"/>
        <v>2837.9</v>
      </c>
      <c r="BC5782" s="12" t="s">
        <v>14814</v>
      </c>
      <c r="BJ5782" s="12">
        <f t="shared" si="635"/>
        <v>0</v>
      </c>
      <c r="BK5782" s="12">
        <f t="shared" si="636"/>
        <v>0</v>
      </c>
      <c r="CB5782" s="3" t="s">
        <v>14887</v>
      </c>
      <c r="CQ5782" s="3" t="str">
        <f>CONCATENATE(baseURL!$A$1,baseURL!$B$1,baseURL!$C$1,".",C5782,".",L5782,".pkl&amp;seq=",BC5782)</f>
        <v>http://proteomics.broadinstitute.org/millscripts/viewfeed.pl?side=xl&amp;cycle=1&amp;fixedMods=iaaC&amp;file=msdataSM/iPRG2012_nd/cpick_in/iPRG2012_nd.2837.9.2.pkl&amp;seq=GSLSDLELGLLK</v>
      </c>
    </row>
    <row r="5783" spans="1:95" x14ac:dyDescent="0.2">
      <c r="A5783" s="3">
        <v>7746</v>
      </c>
      <c r="B5783" s="2" t="s">
        <v>14903</v>
      </c>
      <c r="C5783" s="2" t="s">
        <v>14904</v>
      </c>
      <c r="D5783" s="3">
        <v>14888</v>
      </c>
      <c r="E5783" s="3">
        <v>14872</v>
      </c>
      <c r="F5783" s="3">
        <v>59600</v>
      </c>
      <c r="G5783" s="3">
        <v>17709</v>
      </c>
      <c r="H5783" s="3">
        <v>51.326300000000003</v>
      </c>
      <c r="I5783" s="30">
        <v>688.35778000000005</v>
      </c>
      <c r="J5783" s="30">
        <v>688.35632169999997</v>
      </c>
      <c r="K5783" s="30">
        <v>1.4599999999999999E-3</v>
      </c>
      <c r="L5783" s="3">
        <v>4</v>
      </c>
      <c r="M5783" s="3">
        <v>4</v>
      </c>
      <c r="N5783" s="10">
        <f t="shared" si="630"/>
        <v>1</v>
      </c>
      <c r="O5783" s="35">
        <v>4</v>
      </c>
      <c r="Q5783" s="40">
        <v>2750.40292</v>
      </c>
      <c r="R5783" s="40">
        <v>688.35618999999997</v>
      </c>
      <c r="S5783" s="18">
        <f t="shared" si="631"/>
        <v>2.3098506604238747</v>
      </c>
      <c r="T5783" s="18">
        <f t="shared" si="632"/>
        <v>0.19132536601026467</v>
      </c>
      <c r="U5783" s="18">
        <f t="shared" si="633"/>
        <v>1.4527362606781277E-2</v>
      </c>
      <c r="V5783" s="30">
        <v>688.35619999999994</v>
      </c>
      <c r="W5783" s="3" t="s">
        <v>47</v>
      </c>
      <c r="X5783" s="3" t="s">
        <v>47</v>
      </c>
      <c r="Y5783" s="3" t="s">
        <v>47</v>
      </c>
      <c r="Z5783" s="3" t="s">
        <v>52</v>
      </c>
      <c r="AA5783" s="3" t="s">
        <v>47</v>
      </c>
      <c r="AD5783" s="3" t="s">
        <v>47</v>
      </c>
      <c r="AG5783" s="3" t="s">
        <v>65</v>
      </c>
      <c r="AK5783" s="3" t="s">
        <v>47</v>
      </c>
      <c r="AO5783" s="3" t="s">
        <v>48</v>
      </c>
      <c r="AU5783" s="3">
        <v>1</v>
      </c>
      <c r="AV5783" s="3">
        <v>6</v>
      </c>
      <c r="AW5783" s="3">
        <v>2</v>
      </c>
      <c r="AX5783" s="3">
        <v>5</v>
      </c>
      <c r="AY5783" s="3">
        <v>83.33</v>
      </c>
      <c r="AZ5783" s="6" t="str">
        <f t="shared" si="634"/>
        <v>2838.1</v>
      </c>
      <c r="BC5783" s="12" t="s">
        <v>14905</v>
      </c>
      <c r="BI5783" s="12" t="s">
        <v>594</v>
      </c>
      <c r="BJ5783" s="12">
        <f t="shared" si="635"/>
        <v>0</v>
      </c>
      <c r="BK5783" s="12">
        <f t="shared" si="636"/>
        <v>1</v>
      </c>
      <c r="BR5783" s="3" t="s">
        <v>594</v>
      </c>
      <c r="BZ5783" s="3" t="s">
        <v>14906</v>
      </c>
      <c r="CC5783" s="3" t="s">
        <v>14907</v>
      </c>
      <c r="CQ5783" s="3" t="str">
        <f>CONCATENATE(baseURL!$A$1,baseURL!$B$1,baseURL!$C$1,".",C5783,".",L5783,".pkl&amp;seq=",BC5783,"&amp;varMods=ReducedCys-C")</f>
        <v>http://proteomics.broadinstitute.org/millscripts/viewfeed.pl?side=xl&amp;cycle=1&amp;fixedMods=iaaC&amp;file=msdataSM/iPRG2012_nd/cpick_in/iPRG2012_nd.2838.1.4.pkl&amp;seq=NcTPKPTSTTETVAASAVAAVFEQKAK&amp;varMods=ReducedCys-C</v>
      </c>
    </row>
    <row r="5784" spans="1:95" x14ac:dyDescent="0.2">
      <c r="A5784" s="3">
        <v>7719</v>
      </c>
      <c r="B5784" s="2" t="s">
        <v>14908</v>
      </c>
      <c r="C5784" s="2" t="s">
        <v>14909</v>
      </c>
      <c r="D5784" s="3">
        <v>14889</v>
      </c>
      <c r="E5784" s="3">
        <v>14873</v>
      </c>
      <c r="F5784" s="3">
        <v>59601</v>
      </c>
      <c r="G5784" s="3">
        <v>17710</v>
      </c>
      <c r="H5784" s="3">
        <v>51.332099999999997</v>
      </c>
      <c r="I5784" s="30">
        <v>712.69205999999997</v>
      </c>
      <c r="J5784" s="30">
        <v>713.02225669999996</v>
      </c>
      <c r="K5784" s="30">
        <v>-0.33019999999999999</v>
      </c>
      <c r="L5784" s="3">
        <v>3</v>
      </c>
      <c r="M5784" s="3">
        <v>3</v>
      </c>
      <c r="N5784" s="10">
        <f t="shared" si="630"/>
        <v>1</v>
      </c>
      <c r="O5784" s="35">
        <v>3</v>
      </c>
      <c r="Q5784" s="40">
        <v>2136.05762</v>
      </c>
      <c r="R5784" s="40">
        <v>712.69072000000006</v>
      </c>
      <c r="S5784" s="18">
        <f t="shared" si="631"/>
        <v>1.8801984680167345</v>
      </c>
      <c r="T5784" s="18">
        <f t="shared" si="632"/>
        <v>465.19014587407759</v>
      </c>
      <c r="U5784" s="18">
        <f t="shared" si="633"/>
        <v>465.11058822253534</v>
      </c>
      <c r="V5784" s="30">
        <v>713.0222</v>
      </c>
      <c r="W5784" s="3" t="s">
        <v>47</v>
      </c>
      <c r="X5784" s="3" t="s">
        <v>47</v>
      </c>
      <c r="Y5784" s="3" t="s">
        <v>47</v>
      </c>
      <c r="AA5784" s="3" t="s">
        <v>47</v>
      </c>
      <c r="AC5784" s="3" t="s">
        <v>52</v>
      </c>
      <c r="AD5784" s="3" t="s">
        <v>47</v>
      </c>
      <c r="AG5784" s="3" t="s">
        <v>52</v>
      </c>
      <c r="AH5784" s="3" t="s">
        <v>47</v>
      </c>
      <c r="AI5784" s="3" t="s">
        <v>52</v>
      </c>
      <c r="AJ5784" s="3" t="s">
        <v>47</v>
      </c>
      <c r="AK5784" s="3" t="s">
        <v>47</v>
      </c>
      <c r="AL5784" s="3" t="s">
        <v>52</v>
      </c>
      <c r="AO5784" s="3" t="s">
        <v>47</v>
      </c>
      <c r="AU5784" s="3">
        <v>0</v>
      </c>
      <c r="AV5784" s="3">
        <v>9</v>
      </c>
      <c r="AW5784" s="3">
        <v>3</v>
      </c>
      <c r="AX5784" s="3">
        <v>5</v>
      </c>
      <c r="AY5784" s="3">
        <v>55.56</v>
      </c>
      <c r="AZ5784" s="6" t="str">
        <f t="shared" si="634"/>
        <v>2838.2</v>
      </c>
      <c r="BC5784" s="12" t="s">
        <v>14832</v>
      </c>
      <c r="BI5784" s="12" t="s">
        <v>594</v>
      </c>
      <c r="BJ5784" s="12">
        <f t="shared" si="635"/>
        <v>0</v>
      </c>
      <c r="BK5784" s="12">
        <f t="shared" si="636"/>
        <v>1</v>
      </c>
      <c r="BP5784" s="3" t="s">
        <v>54</v>
      </c>
      <c r="BR5784" s="3" t="s">
        <v>594</v>
      </c>
      <c r="BW5784" s="3" t="s">
        <v>20281</v>
      </c>
      <c r="BZ5784" s="3" t="s">
        <v>14833</v>
      </c>
      <c r="CD5784" s="3" t="s">
        <v>20281</v>
      </c>
      <c r="CK5784" s="3" t="s">
        <v>20281</v>
      </c>
      <c r="CQ5784" s="3" t="str">
        <f>CONCATENATE(baseURL!$A$1,baseURL!$B$1,baseURL!$C$1,".",C5784,".",L5784,".pkl&amp;seq=",BC5784,"&amp;varMods=ReducedCys-C+Deamidated-N")</f>
        <v>http://proteomics.broadinstitute.org/millscripts/viewfeed.pl?side=xl&amp;cycle=1&amp;fixedMods=iaaC&amp;file=msdataSM/iPRG2012_nd/cpick_in/iPRG2012_nd.2838.2.3.pkl&amp;seq=ALFTESVKNVAAGcNPMDLR&amp;varMods=ReducedCys-C+Deamidated-N</v>
      </c>
    </row>
    <row r="5785" spans="1:95" x14ac:dyDescent="0.2">
      <c r="A5785" s="3">
        <v>5305</v>
      </c>
      <c r="B5785" s="2" t="s">
        <v>14910</v>
      </c>
      <c r="C5785" s="2" t="s">
        <v>14903</v>
      </c>
      <c r="D5785" s="3">
        <v>14892</v>
      </c>
      <c r="E5785" s="3">
        <v>14876</v>
      </c>
      <c r="F5785" s="3">
        <v>59622</v>
      </c>
      <c r="G5785" s="3">
        <v>17714</v>
      </c>
      <c r="H5785" s="3">
        <v>51.3504</v>
      </c>
      <c r="I5785" s="30">
        <v>533.29201999999998</v>
      </c>
      <c r="J5785" s="30">
        <v>533.29110830000002</v>
      </c>
      <c r="K5785" s="30">
        <v>9.1E-4</v>
      </c>
      <c r="L5785" s="3">
        <v>3</v>
      </c>
      <c r="M5785" s="3">
        <v>3</v>
      </c>
      <c r="N5785" s="10">
        <f t="shared" si="630"/>
        <v>1</v>
      </c>
      <c r="O5785" s="35">
        <v>3</v>
      </c>
      <c r="P5785" s="17"/>
      <c r="Q5785" s="40">
        <v>1597.85843</v>
      </c>
      <c r="R5785" s="40">
        <v>533.29100000000005</v>
      </c>
      <c r="S5785" s="18">
        <f t="shared" si="631"/>
        <v>1.9126518165989261</v>
      </c>
      <c r="T5785" s="18">
        <f t="shared" si="632"/>
        <v>0.20307861930036533</v>
      </c>
      <c r="U5785" s="18">
        <f t="shared" si="633"/>
        <v>-0.37502976810687355</v>
      </c>
      <c r="V5785" s="30">
        <v>533.29079999999999</v>
      </c>
      <c r="W5785" s="3" t="s">
        <v>47</v>
      </c>
      <c r="X5785" s="3" t="s">
        <v>47</v>
      </c>
      <c r="Y5785" s="3" t="s">
        <v>47</v>
      </c>
      <c r="Z5785" s="3" t="s">
        <v>47</v>
      </c>
      <c r="AA5785" s="3" t="s">
        <v>47</v>
      </c>
      <c r="AB5785" s="12" t="s">
        <v>47</v>
      </c>
      <c r="AC5785" s="3" t="s">
        <v>47</v>
      </c>
      <c r="AD5785" s="3" t="s">
        <v>47</v>
      </c>
      <c r="AE5785" s="3" t="s">
        <v>47</v>
      </c>
      <c r="AF5785" s="3" t="s">
        <v>47</v>
      </c>
      <c r="AG5785" s="3" t="s">
        <v>47</v>
      </c>
      <c r="AH5785" s="3" t="s">
        <v>47</v>
      </c>
      <c r="AI5785" s="3" t="s">
        <v>47</v>
      </c>
      <c r="AJ5785" s="3" t="s">
        <v>47</v>
      </c>
      <c r="AK5785" s="3" t="s">
        <v>47</v>
      </c>
      <c r="AL5785" s="3" t="s">
        <v>47</v>
      </c>
      <c r="AM5785" s="3" t="s">
        <v>47</v>
      </c>
      <c r="AN5785" s="3" t="s">
        <v>47</v>
      </c>
      <c r="AU5785" s="3">
        <v>0</v>
      </c>
      <c r="AV5785" s="3">
        <v>18</v>
      </c>
      <c r="AW5785" s="3">
        <v>1</v>
      </c>
      <c r="AX5785" s="3">
        <v>18</v>
      </c>
      <c r="AY5785" s="3">
        <v>100</v>
      </c>
      <c r="AZ5785" s="6" t="str">
        <f t="shared" si="634"/>
        <v>2839.2</v>
      </c>
      <c r="BC5785" s="12" t="s">
        <v>14911</v>
      </c>
      <c r="BJ5785" s="12">
        <f t="shared" si="635"/>
        <v>0</v>
      </c>
      <c r="BK5785" s="12">
        <f t="shared" si="636"/>
        <v>0</v>
      </c>
      <c r="CQ5785" s="3" t="str">
        <f>CONCATENATE(baseURL!$A$1,baseURL!$B$1,baseURL!$C$1,".",C5785,".",L5785,".pkl&amp;seq=",BC5785)</f>
        <v>http://proteomics.broadinstitute.org/millscripts/viewfeed.pl?side=xl&amp;cycle=1&amp;fixedMods=iaaC&amp;file=msdataSM/iPRG2012_nd/cpick_in/iPRG2012_nd.2839.2.3.pkl&amp;seq=LESFQAVYNKLTGK</v>
      </c>
    </row>
    <row r="5786" spans="1:95" x14ac:dyDescent="0.2">
      <c r="A5786" s="3">
        <v>4614</v>
      </c>
      <c r="B5786" s="2" t="s">
        <v>14912</v>
      </c>
      <c r="C5786" s="2" t="s">
        <v>14908</v>
      </c>
      <c r="D5786" s="3">
        <v>14893</v>
      </c>
      <c r="E5786" s="3">
        <v>14877</v>
      </c>
      <c r="F5786" s="3">
        <v>59623</v>
      </c>
      <c r="G5786" s="3">
        <v>17715</v>
      </c>
      <c r="H5786" s="3">
        <v>51.352899999999998</v>
      </c>
      <c r="I5786" s="30">
        <v>602.66152999999997</v>
      </c>
      <c r="J5786" s="30">
        <v>602.65744440000003</v>
      </c>
      <c r="K5786" s="30">
        <v>4.0899999999999999E-3</v>
      </c>
      <c r="L5786" s="3">
        <v>3</v>
      </c>
      <c r="M5786" s="3">
        <v>3</v>
      </c>
      <c r="N5786" s="10">
        <f t="shared" si="630"/>
        <v>1</v>
      </c>
      <c r="O5786" s="35">
        <v>3</v>
      </c>
      <c r="P5786" s="17"/>
      <c r="Q5786" s="40">
        <v>1805.95848</v>
      </c>
      <c r="R5786" s="40">
        <v>602.65768000000003</v>
      </c>
      <c r="S5786" s="18">
        <f t="shared" si="631"/>
        <v>6.3883695963902181</v>
      </c>
      <c r="T5786" s="18">
        <f t="shared" si="632"/>
        <v>-0.39093503296322174</v>
      </c>
      <c r="U5786" s="18">
        <f t="shared" si="633"/>
        <v>-0.79647205365187035</v>
      </c>
      <c r="V5786" s="30">
        <v>602.65719999999999</v>
      </c>
      <c r="W5786" s="3" t="s">
        <v>47</v>
      </c>
      <c r="X5786" s="3" t="s">
        <v>47</v>
      </c>
      <c r="Y5786" s="3" t="s">
        <v>47</v>
      </c>
      <c r="Z5786" s="3" t="s">
        <v>47</v>
      </c>
      <c r="AA5786" s="3" t="s">
        <v>47</v>
      </c>
      <c r="AB5786" s="12" t="s">
        <v>47</v>
      </c>
      <c r="AC5786" s="3" t="s">
        <v>52</v>
      </c>
      <c r="AD5786" s="3" t="s">
        <v>47</v>
      </c>
      <c r="AE5786" s="3" t="s">
        <v>47</v>
      </c>
      <c r="AF5786" s="3" t="s">
        <v>47</v>
      </c>
      <c r="AG5786" s="3" t="s">
        <v>47</v>
      </c>
      <c r="AH5786" s="3" t="s">
        <v>47</v>
      </c>
      <c r="AI5786" s="3" t="s">
        <v>47</v>
      </c>
      <c r="AK5786" s="3" t="s">
        <v>52</v>
      </c>
      <c r="AL5786" s="3" t="s">
        <v>48</v>
      </c>
      <c r="AM5786" s="3" t="s">
        <v>47</v>
      </c>
      <c r="AU5786" s="3">
        <v>0</v>
      </c>
      <c r="AV5786" s="3">
        <v>13</v>
      </c>
      <c r="AW5786" s="3">
        <v>1</v>
      </c>
      <c r="AX5786" s="3">
        <v>13</v>
      </c>
      <c r="AY5786" s="3">
        <v>100</v>
      </c>
      <c r="AZ5786" s="6" t="str">
        <f t="shared" si="634"/>
        <v>2839.3</v>
      </c>
      <c r="BC5786" s="12" t="s">
        <v>14913</v>
      </c>
      <c r="BJ5786" s="12">
        <f t="shared" si="635"/>
        <v>0</v>
      </c>
      <c r="BK5786" s="12">
        <f t="shared" si="636"/>
        <v>0</v>
      </c>
      <c r="CQ5786" s="3" t="str">
        <f>CONCATENATE(baseURL!$A$1,baseURL!$B$1,baseURL!$C$1,".",C5786,".",L5786,".pkl&amp;seq=",BC5786)</f>
        <v>http://proteomics.broadinstitute.org/millscripts/viewfeed.pl?side=xl&amp;cycle=1&amp;fixedMods=iaaC&amp;file=msdataSM/iPRG2012_nd/cpick_in/iPRG2012_nd.2839.3.3.pkl&amp;seq=YVYAHFPLNVNLVEK</v>
      </c>
    </row>
    <row r="5787" spans="1:95" x14ac:dyDescent="0.2">
      <c r="A5787" s="3">
        <v>1790</v>
      </c>
      <c r="B5787" s="2" t="s">
        <v>14914</v>
      </c>
      <c r="C5787" s="2" t="s">
        <v>14915</v>
      </c>
      <c r="D5787" s="3">
        <v>14895</v>
      </c>
      <c r="E5787" s="3">
        <v>14879</v>
      </c>
      <c r="F5787" s="3">
        <v>59625</v>
      </c>
      <c r="G5787" s="3">
        <v>17717</v>
      </c>
      <c r="H5787" s="3">
        <v>51.357900000000001</v>
      </c>
      <c r="I5787" s="30">
        <v>611.32641999999998</v>
      </c>
      <c r="J5787" s="30">
        <v>611.9734211</v>
      </c>
      <c r="K5787" s="30">
        <v>-0.64700000000000002</v>
      </c>
      <c r="L5787" s="3">
        <v>2</v>
      </c>
      <c r="M5787" s="3">
        <v>3</v>
      </c>
      <c r="N5787" s="10">
        <f t="shared" si="630"/>
        <v>-1</v>
      </c>
      <c r="O5787" s="35">
        <v>3</v>
      </c>
      <c r="P5787" s="17"/>
      <c r="Q5787" s="40">
        <v>1833.9051300000001</v>
      </c>
      <c r="R5787" s="40">
        <v>611.97322999999994</v>
      </c>
      <c r="S5787" s="18">
        <f t="shared" si="631"/>
        <v>-1056.9253168148541</v>
      </c>
      <c r="T5787" s="18">
        <f t="shared" si="632"/>
        <v>0.31226856124384239</v>
      </c>
      <c r="U5787" s="18">
        <f t="shared" si="633"/>
        <v>-4.9021752020521038E-2</v>
      </c>
      <c r="V5787" s="30">
        <v>611.97320000000002</v>
      </c>
      <c r="W5787" s="3" t="s">
        <v>47</v>
      </c>
      <c r="Y5787" s="3" t="s">
        <v>47</v>
      </c>
      <c r="Z5787" s="3" t="s">
        <v>48</v>
      </c>
      <c r="AA5787" s="3" t="s">
        <v>47</v>
      </c>
      <c r="AB5787" s="12" t="s">
        <v>47</v>
      </c>
      <c r="AE5787" s="3" t="s">
        <v>47</v>
      </c>
      <c r="AH5787" s="3" t="s">
        <v>47</v>
      </c>
      <c r="AI5787" s="3" t="s">
        <v>47</v>
      </c>
      <c r="AL5787" s="3" t="s">
        <v>52</v>
      </c>
      <c r="AM5787" s="3" t="s">
        <v>47</v>
      </c>
      <c r="AO5787" s="3" t="s">
        <v>47</v>
      </c>
      <c r="AP5787" s="3" t="s">
        <v>52</v>
      </c>
      <c r="AQ5787" s="3" t="s">
        <v>47</v>
      </c>
      <c r="AU5787" s="3">
        <v>0</v>
      </c>
      <c r="AV5787" s="3">
        <v>10</v>
      </c>
      <c r="AW5787" s="3">
        <v>4</v>
      </c>
      <c r="AX5787" s="3">
        <v>6</v>
      </c>
      <c r="AY5787" s="3">
        <v>60</v>
      </c>
      <c r="AZ5787" s="6" t="str">
        <f t="shared" si="634"/>
        <v>2839.5</v>
      </c>
      <c r="BB5787" s="12" t="s">
        <v>79</v>
      </c>
      <c r="BC5787" s="12" t="s">
        <v>12106</v>
      </c>
      <c r="BJ5787" s="12">
        <f t="shared" si="635"/>
        <v>0</v>
      </c>
      <c r="BK5787" s="12">
        <f t="shared" si="636"/>
        <v>0</v>
      </c>
      <c r="BP5787" s="3" t="s">
        <v>54</v>
      </c>
      <c r="BR5787" s="3" t="s">
        <v>54</v>
      </c>
      <c r="BU5787" s="3" t="s">
        <v>14070</v>
      </c>
      <c r="BX5787" s="3" t="s">
        <v>12110</v>
      </c>
      <c r="CE5787" s="3" t="s">
        <v>14580</v>
      </c>
      <c r="CM5787" s="3" t="s">
        <v>12110</v>
      </c>
      <c r="CQ5787" s="3" t="str">
        <f>CONCATENATE(baseURL!$A$1,baseURL!$B$1,"+Acetyl",baseURL!$C$1,".",C5787,".",L5787,".pkl&amp;seq=",BC5787,"&amp;varMods=Deamidated-N")</f>
        <v>http://proteomics.broadinstitute.org/millscripts/viewfeed.pl?side=xl&amp;cycle=1&amp;fixedMods=iaaC+Acetyl&amp;file=msdataSM/iPRG2012_nd/cpick_in/iPRG2012_nd.2839.5.2.pkl&amp;seq=MEnDKGQLVELYVPR&amp;varMods=Deamidated-N</v>
      </c>
    </row>
    <row r="5788" spans="1:95" x14ac:dyDescent="0.2">
      <c r="A5788" s="3">
        <v>2539</v>
      </c>
      <c r="B5788" s="2" t="s">
        <v>14916</v>
      </c>
      <c r="C5788" s="2" t="s">
        <v>14917</v>
      </c>
      <c r="D5788" s="3">
        <v>14896</v>
      </c>
      <c r="E5788" s="3">
        <v>14880</v>
      </c>
      <c r="F5788" s="3">
        <v>59626</v>
      </c>
      <c r="G5788" s="3">
        <v>17718</v>
      </c>
      <c r="H5788" s="3">
        <v>51.360399999999998</v>
      </c>
      <c r="I5788" s="30">
        <v>683.03634999999997</v>
      </c>
      <c r="J5788" s="30">
        <v>682.70085010000003</v>
      </c>
      <c r="K5788" s="30">
        <v>0.33550000000000002</v>
      </c>
      <c r="L5788" s="3">
        <v>0</v>
      </c>
      <c r="M5788" s="3">
        <v>3</v>
      </c>
      <c r="N5788" s="10">
        <f t="shared" si="630"/>
        <v>1</v>
      </c>
      <c r="O5788" s="35">
        <v>3</v>
      </c>
      <c r="P5788" s="17"/>
      <c r="Q5788" s="40">
        <v>2046.08997</v>
      </c>
      <c r="R5788" s="40">
        <v>682.70150999999998</v>
      </c>
      <c r="S5788" s="18">
        <f t="shared" si="631"/>
        <v>490.4632479866429</v>
      </c>
      <c r="T5788" s="18">
        <f t="shared" si="632"/>
        <v>-0.96660105521025497</v>
      </c>
      <c r="U5788" s="18">
        <f t="shared" si="633"/>
        <v>-0.89350908267044404</v>
      </c>
      <c r="V5788" s="30">
        <v>682.70090000000005</v>
      </c>
      <c r="W5788" s="3" t="s">
        <v>47</v>
      </c>
      <c r="Z5788" s="3" t="s">
        <v>47</v>
      </c>
      <c r="AA5788" s="3" t="s">
        <v>47</v>
      </c>
      <c r="AB5788" s="12" t="s">
        <v>47</v>
      </c>
      <c r="AC5788" s="3" t="s">
        <v>47</v>
      </c>
      <c r="AE5788" s="3" t="s">
        <v>47</v>
      </c>
      <c r="AF5788" s="3" t="s">
        <v>48</v>
      </c>
      <c r="AG5788" s="3" t="s">
        <v>47</v>
      </c>
      <c r="AH5788" s="3" t="s">
        <v>47</v>
      </c>
      <c r="AI5788" s="3" t="s">
        <v>48</v>
      </c>
      <c r="AL5788" s="3" t="s">
        <v>48</v>
      </c>
      <c r="AU5788" s="3">
        <v>0</v>
      </c>
      <c r="AV5788" s="3">
        <v>8</v>
      </c>
      <c r="AW5788" s="3">
        <v>1</v>
      </c>
      <c r="AX5788" s="3">
        <v>8</v>
      </c>
      <c r="AY5788" s="3">
        <v>100</v>
      </c>
      <c r="AZ5788" s="6" t="str">
        <f t="shared" si="634"/>
        <v>2839.6</v>
      </c>
      <c r="BC5788" s="12" t="s">
        <v>14918</v>
      </c>
      <c r="BJ5788" s="12">
        <f t="shared" si="635"/>
        <v>0</v>
      </c>
      <c r="BK5788" s="12">
        <f t="shared" si="636"/>
        <v>0</v>
      </c>
      <c r="CQ5788" s="3" t="str">
        <f>CONCATENATE(baseURL!$A$1,baseURL!$B$1,baseURL!$C$1,".",C5788,".",L5788,".pkl&amp;seq=",BC5788)</f>
        <v>http://proteomics.broadinstitute.org/millscripts/viewfeed.pl?side=xl&amp;cycle=1&amp;fixedMods=iaaC&amp;file=msdataSM/iPRG2012_nd/cpick_in/iPRG2012_nd.2839.6.0.pkl&amp;seq=DSGLGMTKAELLNNLGTLAK</v>
      </c>
    </row>
    <row r="5789" spans="1:95" x14ac:dyDescent="0.2">
      <c r="A5789" s="3">
        <v>5361</v>
      </c>
      <c r="B5789" s="2" t="s">
        <v>14919</v>
      </c>
      <c r="C5789" s="2" t="s">
        <v>14920</v>
      </c>
      <c r="D5789" s="3">
        <v>14899</v>
      </c>
      <c r="E5789" s="3">
        <v>14883</v>
      </c>
      <c r="F5789" s="3">
        <v>59643</v>
      </c>
      <c r="G5789" s="3">
        <v>17722</v>
      </c>
      <c r="H5789" s="3">
        <v>51.381999999999998</v>
      </c>
      <c r="I5789" s="30">
        <v>534.64080999999999</v>
      </c>
      <c r="J5789" s="30">
        <v>534.64000669999996</v>
      </c>
      <c r="K5789" s="30">
        <v>8.0000000000000004E-4</v>
      </c>
      <c r="L5789" s="3">
        <v>3</v>
      </c>
      <c r="M5789" s="3">
        <v>3</v>
      </c>
      <c r="N5789" s="10">
        <f t="shared" si="630"/>
        <v>1</v>
      </c>
      <c r="O5789" s="35">
        <v>3</v>
      </c>
      <c r="P5789" s="17"/>
      <c r="Q5789" s="40">
        <v>1601.90499</v>
      </c>
      <c r="R5789" s="40">
        <v>534.63985000000002</v>
      </c>
      <c r="S5789" s="18">
        <f t="shared" si="631"/>
        <v>1.7956012818042959</v>
      </c>
      <c r="T5789" s="18">
        <f t="shared" si="632"/>
        <v>0.29309450078227867</v>
      </c>
      <c r="U5789" s="18">
        <f t="shared" si="633"/>
        <v>-9.3520900074038571E-2</v>
      </c>
      <c r="V5789" s="30">
        <v>534.63980000000004</v>
      </c>
      <c r="W5789" s="3" t="s">
        <v>47</v>
      </c>
      <c r="X5789" s="3" t="s">
        <v>47</v>
      </c>
      <c r="Y5789" s="3" t="s">
        <v>47</v>
      </c>
      <c r="Z5789" s="3" t="s">
        <v>47</v>
      </c>
      <c r="AA5789" s="3" t="s">
        <v>47</v>
      </c>
      <c r="AB5789" s="12" t="s">
        <v>47</v>
      </c>
      <c r="AC5789" s="3" t="s">
        <v>47</v>
      </c>
      <c r="AD5789" s="3" t="s">
        <v>47</v>
      </c>
      <c r="AE5789" s="3" t="s">
        <v>47</v>
      </c>
      <c r="AG5789" s="3" t="s">
        <v>47</v>
      </c>
      <c r="AH5789" s="3" t="s">
        <v>47</v>
      </c>
      <c r="AI5789" s="3" t="s">
        <v>48</v>
      </c>
      <c r="AJ5789" s="3" t="s">
        <v>47</v>
      </c>
      <c r="AK5789" s="3" t="s">
        <v>47</v>
      </c>
      <c r="AL5789" s="3" t="s">
        <v>47</v>
      </c>
      <c r="AM5789" s="3" t="s">
        <v>47</v>
      </c>
      <c r="AN5789" s="3" t="s">
        <v>47</v>
      </c>
      <c r="AU5789" s="3">
        <v>0</v>
      </c>
      <c r="AV5789" s="3">
        <v>16</v>
      </c>
      <c r="AW5789" s="3">
        <v>1</v>
      </c>
      <c r="AX5789" s="3">
        <v>16</v>
      </c>
      <c r="AY5789" s="3">
        <v>100</v>
      </c>
      <c r="AZ5789" s="6" t="str">
        <f t="shared" si="634"/>
        <v>2840.2</v>
      </c>
      <c r="BC5789" s="12" t="s">
        <v>14839</v>
      </c>
      <c r="BJ5789" s="12">
        <f t="shared" si="635"/>
        <v>0</v>
      </c>
      <c r="BK5789" s="12">
        <f t="shared" si="636"/>
        <v>0</v>
      </c>
      <c r="CQ5789" s="3" t="str">
        <f>CONCATENATE(baseURL!$A$1,baseURL!$B$1,baseURL!$C$1,".",C5789,".",L5789,".pkl&amp;seq=",BC5789)</f>
        <v>http://proteomics.broadinstitute.org/millscripts/viewfeed.pl?side=xl&amp;cycle=1&amp;fixedMods=iaaC&amp;file=msdataSM/iPRG2012_nd/cpick_in/iPRG2012_nd.2840.2.3.pkl&amp;seq=LYKTPLPLPAFADR</v>
      </c>
    </row>
    <row r="5790" spans="1:95" x14ac:dyDescent="0.2">
      <c r="A5790" s="3">
        <v>5689</v>
      </c>
      <c r="B5790" s="2" t="s">
        <v>14921</v>
      </c>
      <c r="C5790" s="2" t="s">
        <v>14910</v>
      </c>
      <c r="D5790" s="3">
        <v>14900</v>
      </c>
      <c r="E5790" s="3">
        <v>14884</v>
      </c>
      <c r="F5790" s="3">
        <v>59644</v>
      </c>
      <c r="G5790" s="3">
        <v>17723</v>
      </c>
      <c r="H5790" s="3">
        <v>51.387799999999999</v>
      </c>
      <c r="I5790" s="30">
        <v>886.48577999999998</v>
      </c>
      <c r="J5790" s="30">
        <v>886.48239190000004</v>
      </c>
      <c r="K5790" s="30">
        <v>3.3899999999999998E-3</v>
      </c>
      <c r="L5790" s="3">
        <v>3</v>
      </c>
      <c r="M5790" s="3">
        <v>3</v>
      </c>
      <c r="N5790" s="10">
        <f t="shared" si="630"/>
        <v>1</v>
      </c>
      <c r="O5790" s="35">
        <v>3</v>
      </c>
      <c r="P5790" s="17"/>
      <c r="Q5790" s="40">
        <v>2657.4355999999998</v>
      </c>
      <c r="R5790" s="40">
        <v>886.48338000000001</v>
      </c>
      <c r="S5790" s="18">
        <f t="shared" si="631"/>
        <v>2.7073265603309844</v>
      </c>
      <c r="T5790" s="18">
        <f t="shared" si="632"/>
        <v>-1.1146289059274768</v>
      </c>
      <c r="U5790" s="18">
        <f t="shared" si="633"/>
        <v>-1.4439074989372378</v>
      </c>
      <c r="V5790" s="30">
        <v>886.48209999999995</v>
      </c>
      <c r="W5790" s="3" t="s">
        <v>47</v>
      </c>
      <c r="X5790" s="3" t="s">
        <v>47</v>
      </c>
      <c r="Y5790" s="3" t="s">
        <v>47</v>
      </c>
      <c r="Z5790" s="3" t="s">
        <v>47</v>
      </c>
      <c r="AA5790" s="3" t="s">
        <v>48</v>
      </c>
      <c r="AB5790" s="12" t="s">
        <v>47</v>
      </c>
      <c r="AC5790" s="3" t="s">
        <v>47</v>
      </c>
      <c r="AD5790" s="3" t="s">
        <v>47</v>
      </c>
      <c r="AE5790" s="3" t="s">
        <v>47</v>
      </c>
      <c r="AF5790" s="3" t="s">
        <v>47</v>
      </c>
      <c r="AG5790" s="3" t="s">
        <v>47</v>
      </c>
      <c r="AI5790" s="3" t="s">
        <v>47</v>
      </c>
      <c r="AJ5790" s="3" t="s">
        <v>47</v>
      </c>
      <c r="AK5790" s="3" t="s">
        <v>47</v>
      </c>
      <c r="AL5790" s="3" t="s">
        <v>47</v>
      </c>
      <c r="AM5790" s="3" t="s">
        <v>47</v>
      </c>
      <c r="AN5790" s="3" t="s">
        <v>47</v>
      </c>
      <c r="AU5790" s="3">
        <v>0</v>
      </c>
      <c r="AV5790" s="3">
        <v>16</v>
      </c>
      <c r="AW5790" s="3">
        <v>1</v>
      </c>
      <c r="AX5790" s="3">
        <v>16</v>
      </c>
      <c r="AY5790" s="3">
        <v>100</v>
      </c>
      <c r="AZ5790" s="6" t="str">
        <f t="shared" si="634"/>
        <v>2840.3</v>
      </c>
      <c r="BC5790" s="12" t="s">
        <v>14922</v>
      </c>
      <c r="BJ5790" s="12">
        <f t="shared" si="635"/>
        <v>0</v>
      </c>
      <c r="BK5790" s="12">
        <f t="shared" si="636"/>
        <v>0</v>
      </c>
      <c r="CQ5790" s="3" t="str">
        <f>CONCATENATE(baseURL!$A$1,baseURL!$B$1,baseURL!$C$1,".",C5790,".",L5790,".pkl&amp;seq=",BC5790)</f>
        <v>http://proteomics.broadinstitute.org/millscripts/viewfeed.pl?side=xl&amp;cycle=1&amp;fixedMods=iaaC&amp;file=msdataSM/iPRG2012_nd/cpick_in/iPRG2012_nd.2840.3.3.pkl&amp;seq=ALLDEVVKSSAAGNTVLLGGGDTATVAK</v>
      </c>
    </row>
    <row r="5791" spans="1:95" x14ac:dyDescent="0.2">
      <c r="A5791" s="3">
        <v>1312</v>
      </c>
      <c r="B5791" s="2" t="s">
        <v>14923</v>
      </c>
      <c r="C5791" s="2" t="s">
        <v>14924</v>
      </c>
      <c r="D5791" s="3">
        <v>14902</v>
      </c>
      <c r="E5791" s="3">
        <v>14886</v>
      </c>
      <c r="F5791" s="3">
        <v>59664</v>
      </c>
      <c r="G5791" s="3">
        <v>17726</v>
      </c>
      <c r="H5791" s="3">
        <v>51.399500000000003</v>
      </c>
      <c r="I5791" s="30">
        <v>508.02463</v>
      </c>
      <c r="J5791" s="30">
        <v>508.02485350000001</v>
      </c>
      <c r="K5791" s="30">
        <v>-2.2000000000000001E-4</v>
      </c>
      <c r="L5791" s="3">
        <v>0</v>
      </c>
      <c r="M5791" s="3">
        <v>4</v>
      </c>
      <c r="N5791" s="10">
        <f t="shared" si="630"/>
        <v>1</v>
      </c>
      <c r="O5791" s="35">
        <v>4</v>
      </c>
      <c r="P5791" s="17"/>
      <c r="Q5791" s="40">
        <v>2029.0753</v>
      </c>
      <c r="R5791" s="40">
        <v>508.02427999999998</v>
      </c>
      <c r="S5791" s="18">
        <f t="shared" si="631"/>
        <v>0.68894344976155408</v>
      </c>
      <c r="T5791" s="18">
        <f t="shared" si="632"/>
        <v>1.1288830526564215</v>
      </c>
      <c r="U5791" s="18">
        <f t="shared" si="633"/>
        <v>1.0235731253855982</v>
      </c>
      <c r="V5791" s="30">
        <v>508.02480000000003</v>
      </c>
      <c r="X5791" s="3" t="s">
        <v>47</v>
      </c>
      <c r="Y5791" s="3" t="s">
        <v>47</v>
      </c>
      <c r="Z5791" s="3" t="s">
        <v>47</v>
      </c>
      <c r="AA5791" s="3" t="s">
        <v>47</v>
      </c>
      <c r="AB5791" s="12" t="s">
        <v>65</v>
      </c>
      <c r="AF5791" s="3" t="s">
        <v>47</v>
      </c>
      <c r="AH5791" s="3" t="s">
        <v>47</v>
      </c>
      <c r="AL5791" s="3" t="s">
        <v>48</v>
      </c>
      <c r="AP5791" s="3" t="s">
        <v>52</v>
      </c>
      <c r="AU5791" s="3">
        <v>1</v>
      </c>
      <c r="AV5791" s="3">
        <v>6</v>
      </c>
      <c r="AW5791" s="3">
        <v>1</v>
      </c>
      <c r="AX5791" s="3">
        <v>6</v>
      </c>
      <c r="AY5791" s="3">
        <v>100</v>
      </c>
      <c r="AZ5791" s="6" t="str">
        <f t="shared" si="634"/>
        <v>2841.2</v>
      </c>
      <c r="BC5791" s="12" t="s">
        <v>14925</v>
      </c>
      <c r="BJ5791" s="12">
        <f t="shared" si="635"/>
        <v>0</v>
      </c>
      <c r="BK5791" s="12">
        <f t="shared" si="636"/>
        <v>0</v>
      </c>
      <c r="BX5791" s="3" t="s">
        <v>14926</v>
      </c>
      <c r="CQ5791" s="3" t="str">
        <f>CONCATENATE(baseURL!$A$1,baseURL!$B$1,baseURL!$C$1,".",C5791,".",L5791,".pkl&amp;seq=",BC5791)</f>
        <v>http://proteomics.broadinstitute.org/millscripts/viewfeed.pl?side=xl&amp;cycle=1&amp;fixedMods=iaaC&amp;file=msdataSM/iPRG2012_nd/cpick_in/iPRG2012_nd.2841.2.0.pkl&amp;seq=LAEVYKAEKDAVSVFGFR</v>
      </c>
    </row>
    <row r="5792" spans="1:95" x14ac:dyDescent="0.2">
      <c r="A5792" s="3">
        <v>3466</v>
      </c>
      <c r="B5792" s="2" t="s">
        <v>14927</v>
      </c>
      <c r="C5792" s="2" t="s">
        <v>14921</v>
      </c>
      <c r="D5792" s="3">
        <v>14904</v>
      </c>
      <c r="E5792" s="3">
        <v>14888</v>
      </c>
      <c r="F5792" s="3">
        <v>59666</v>
      </c>
      <c r="G5792" s="3">
        <v>17728</v>
      </c>
      <c r="H5792" s="3">
        <v>51.402799999999999</v>
      </c>
      <c r="I5792" s="30">
        <v>575.67353000000003</v>
      </c>
      <c r="J5792" s="30">
        <v>575.67521550000004</v>
      </c>
      <c r="K5792" s="30">
        <v>-1.6900000000000001E-3</v>
      </c>
      <c r="L5792" s="3">
        <v>3</v>
      </c>
      <c r="M5792" s="3">
        <v>3</v>
      </c>
      <c r="N5792" s="10">
        <f t="shared" si="630"/>
        <v>1</v>
      </c>
      <c r="O5792" s="35">
        <v>3</v>
      </c>
      <c r="P5792" s="17"/>
      <c r="Q5792" s="40">
        <v>1725.0091399999999</v>
      </c>
      <c r="R5792" s="40">
        <v>575.67456000000004</v>
      </c>
      <c r="S5792" s="18">
        <f t="shared" si="631"/>
        <v>-1.7892053454894674</v>
      </c>
      <c r="T5792" s="18">
        <f t="shared" si="632"/>
        <v>1.1386641785829144</v>
      </c>
      <c r="U5792" s="18">
        <f t="shared" si="633"/>
        <v>1.111739243741761</v>
      </c>
      <c r="V5792" s="30">
        <v>575.67520000000002</v>
      </c>
      <c r="W5792" s="3" t="s">
        <v>47</v>
      </c>
      <c r="X5792" s="3" t="s">
        <v>47</v>
      </c>
      <c r="Y5792" s="3" t="s">
        <v>47</v>
      </c>
      <c r="Z5792" s="3" t="s">
        <v>47</v>
      </c>
      <c r="AA5792" s="3" t="s">
        <v>47</v>
      </c>
      <c r="AB5792" s="12" t="s">
        <v>47</v>
      </c>
      <c r="AC5792" s="3" t="s">
        <v>47</v>
      </c>
      <c r="AE5792" s="3" t="s">
        <v>47</v>
      </c>
      <c r="AF5792" s="3" t="s">
        <v>48</v>
      </c>
      <c r="AG5792" s="3" t="s">
        <v>48</v>
      </c>
      <c r="AH5792" s="3" t="s">
        <v>47</v>
      </c>
      <c r="AI5792" s="3" t="s">
        <v>48</v>
      </c>
      <c r="AL5792" s="3" t="s">
        <v>48</v>
      </c>
      <c r="AM5792" s="3" t="s">
        <v>47</v>
      </c>
      <c r="AU5792" s="3">
        <v>0</v>
      </c>
      <c r="AV5792" s="3">
        <v>10</v>
      </c>
      <c r="AW5792" s="3">
        <v>1</v>
      </c>
      <c r="AX5792" s="3">
        <v>10</v>
      </c>
      <c r="AY5792" s="3">
        <v>100</v>
      </c>
      <c r="AZ5792" s="6" t="str">
        <f t="shared" si="634"/>
        <v>2841.4</v>
      </c>
      <c r="BC5792" s="12" t="s">
        <v>14928</v>
      </c>
      <c r="BJ5792" s="12">
        <f t="shared" si="635"/>
        <v>0</v>
      </c>
      <c r="BK5792" s="12">
        <f t="shared" si="636"/>
        <v>0</v>
      </c>
      <c r="CQ5792" s="3" t="str">
        <f>CONCATENATE(baseURL!$A$1,baseURL!$B$1,baseURL!$C$1,".",C5792,".",L5792,".pkl&amp;seq=",BC5792)</f>
        <v>http://proteomics.broadinstitute.org/millscripts/viewfeed.pl?side=xl&amp;cycle=1&amp;fixedMods=iaaC&amp;file=msdataSM/iPRG2012_nd/cpick_in/iPRG2012_nd.2841.4.3.pkl&amp;seq=MLLSGNNLALLVPGGKK</v>
      </c>
    </row>
    <row r="5793" spans="1:95" x14ac:dyDescent="0.2">
      <c r="A5793" s="3">
        <v>3734</v>
      </c>
      <c r="B5793" s="2" t="s">
        <v>14929</v>
      </c>
      <c r="C5793" s="2" t="s">
        <v>14930</v>
      </c>
      <c r="D5793" s="3">
        <v>14906</v>
      </c>
      <c r="E5793" s="3">
        <v>14890</v>
      </c>
      <c r="F5793" s="3">
        <v>59668</v>
      </c>
      <c r="G5793" s="3">
        <v>17730</v>
      </c>
      <c r="H5793" s="3">
        <v>51.407800000000002</v>
      </c>
      <c r="I5793" s="30">
        <v>646.83591000000001</v>
      </c>
      <c r="J5793" s="30">
        <v>646.83195490000003</v>
      </c>
      <c r="K5793" s="30">
        <v>3.96E-3</v>
      </c>
      <c r="L5793" s="3">
        <v>0</v>
      </c>
      <c r="M5793" s="3">
        <v>4</v>
      </c>
      <c r="N5793" s="10">
        <f t="shared" si="630"/>
        <v>1</v>
      </c>
      <c r="O5793" s="35">
        <v>4</v>
      </c>
      <c r="P5793" s="17"/>
      <c r="Q5793" s="40">
        <v>2584.3041899999998</v>
      </c>
      <c r="R5793" s="40">
        <v>646.83150999999998</v>
      </c>
      <c r="S5793" s="18">
        <f t="shared" si="631"/>
        <v>6.8023896981029548</v>
      </c>
      <c r="T5793" s="18">
        <f t="shared" si="632"/>
        <v>0.68781435840642635</v>
      </c>
      <c r="U5793" s="18">
        <f t="shared" si="633"/>
        <v>0.60293908693243192</v>
      </c>
      <c r="V5793" s="30">
        <v>646.83190000000002</v>
      </c>
      <c r="W5793" s="3" t="s">
        <v>47</v>
      </c>
      <c r="X5793" s="3" t="s">
        <v>47</v>
      </c>
      <c r="Y5793" s="3" t="s">
        <v>47</v>
      </c>
      <c r="Z5793" s="3" t="s">
        <v>47</v>
      </c>
      <c r="AA5793" s="3" t="s">
        <v>47</v>
      </c>
      <c r="AB5793" s="12" t="s">
        <v>47</v>
      </c>
      <c r="AC5793" s="3" t="s">
        <v>47</v>
      </c>
      <c r="AE5793" s="3" t="s">
        <v>47</v>
      </c>
      <c r="AF5793" s="3" t="s">
        <v>47</v>
      </c>
      <c r="AI5793" s="3" t="s">
        <v>47</v>
      </c>
      <c r="AK5793" s="3" t="s">
        <v>47</v>
      </c>
      <c r="AL5793" s="3" t="s">
        <v>47</v>
      </c>
      <c r="AU5793" s="3">
        <v>0</v>
      </c>
      <c r="AV5793" s="3">
        <v>12</v>
      </c>
      <c r="AW5793" s="3">
        <v>1</v>
      </c>
      <c r="AX5793" s="3">
        <v>12</v>
      </c>
      <c r="AY5793" s="3">
        <v>100</v>
      </c>
      <c r="AZ5793" s="6" t="str">
        <f t="shared" si="634"/>
        <v>2841.6</v>
      </c>
      <c r="BC5793" s="12" t="s">
        <v>14705</v>
      </c>
      <c r="BJ5793" s="12">
        <f t="shared" si="635"/>
        <v>0</v>
      </c>
      <c r="BK5793" s="12">
        <f t="shared" si="636"/>
        <v>0</v>
      </c>
      <c r="CQ5793" s="3" t="str">
        <f>CONCATENATE(baseURL!$A$1,baseURL!$B$1,baseURL!$C$1,".",C5793,".",L5793,".pkl&amp;seq=",BC5793)</f>
        <v>http://proteomics.broadinstitute.org/millscripts/viewfeed.pl?side=xl&amp;cycle=1&amp;fixedMods=iaaC&amp;file=msdataSM/iPRG2012_nd/cpick_in/iPRG2012_nd.2841.6.0.pkl&amp;seq=LYASFNDTFVHVTDLSGKETLAR</v>
      </c>
    </row>
    <row r="5794" spans="1:95" x14ac:dyDescent="0.2">
      <c r="A5794" s="3">
        <v>2012</v>
      </c>
      <c r="B5794" s="2" t="s">
        <v>14931</v>
      </c>
      <c r="C5794" s="2" t="s">
        <v>14932</v>
      </c>
      <c r="D5794" s="3">
        <v>14907</v>
      </c>
      <c r="E5794" s="3">
        <v>14891</v>
      </c>
      <c r="F5794" s="3">
        <v>59669</v>
      </c>
      <c r="G5794" s="3">
        <v>17731</v>
      </c>
      <c r="H5794" s="3">
        <v>51.410299999999999</v>
      </c>
      <c r="I5794" s="30">
        <v>677.36315999999999</v>
      </c>
      <c r="J5794" s="30">
        <v>677.02919640000005</v>
      </c>
      <c r="K5794" s="30">
        <v>0.33395999999999998</v>
      </c>
      <c r="L5794" s="3">
        <v>0</v>
      </c>
      <c r="M5794" s="3">
        <v>3</v>
      </c>
      <c r="N5794" s="10">
        <f t="shared" si="630"/>
        <v>1</v>
      </c>
      <c r="O5794" s="35">
        <v>3</v>
      </c>
      <c r="P5794" s="17"/>
      <c r="Q5794" s="40">
        <v>2029.0753</v>
      </c>
      <c r="R5794" s="40">
        <v>677.02994999999999</v>
      </c>
      <c r="S5794" s="18">
        <f t="shared" si="631"/>
        <v>492.16434221264245</v>
      </c>
      <c r="T5794" s="18">
        <f t="shared" si="632"/>
        <v>-1.1130969906708996</v>
      </c>
      <c r="U5794" s="18">
        <f t="shared" si="633"/>
        <v>-1.1077796485061087</v>
      </c>
      <c r="V5794" s="30">
        <v>677.02919999999995</v>
      </c>
      <c r="W5794" s="3" t="s">
        <v>47</v>
      </c>
      <c r="X5794" s="3" t="s">
        <v>47</v>
      </c>
      <c r="Y5794" s="3" t="s">
        <v>47</v>
      </c>
      <c r="Z5794" s="3" t="s">
        <v>47</v>
      </c>
      <c r="AA5794" s="3" t="s">
        <v>47</v>
      </c>
      <c r="AB5794" s="12" t="s">
        <v>47</v>
      </c>
      <c r="AC5794" s="3" t="s">
        <v>47</v>
      </c>
      <c r="AD5794" s="3" t="s">
        <v>48</v>
      </c>
      <c r="AE5794" s="3" t="s">
        <v>48</v>
      </c>
      <c r="AF5794" s="3" t="s">
        <v>52</v>
      </c>
      <c r="AG5794" s="3" t="s">
        <v>47</v>
      </c>
      <c r="AH5794" s="3" t="s">
        <v>47</v>
      </c>
      <c r="AI5794" s="3" t="s">
        <v>48</v>
      </c>
      <c r="AU5794" s="3">
        <v>0</v>
      </c>
      <c r="AV5794" s="3">
        <v>9</v>
      </c>
      <c r="AW5794" s="3">
        <v>1</v>
      </c>
      <c r="AX5794" s="3">
        <v>9</v>
      </c>
      <c r="AY5794" s="3">
        <v>100</v>
      </c>
      <c r="AZ5794" s="6" t="str">
        <f t="shared" si="634"/>
        <v>2841.7</v>
      </c>
      <c r="BC5794" s="12" t="s">
        <v>14925</v>
      </c>
      <c r="BJ5794" s="12">
        <f t="shared" si="635"/>
        <v>0</v>
      </c>
      <c r="BK5794" s="12">
        <f t="shared" si="636"/>
        <v>0</v>
      </c>
      <c r="CQ5794" s="3" t="str">
        <f>CONCATENATE(baseURL!$A$1,baseURL!$B$1,baseURL!$C$1,".",C5794,".",L5794,".pkl&amp;seq=",BC5794)</f>
        <v>http://proteomics.broadinstitute.org/millscripts/viewfeed.pl?side=xl&amp;cycle=1&amp;fixedMods=iaaC&amp;file=msdataSM/iPRG2012_nd/cpick_in/iPRG2012_nd.2841.7.0.pkl&amp;seq=LAEVYKAEKDAVSVFGFR</v>
      </c>
    </row>
    <row r="5795" spans="1:95" x14ac:dyDescent="0.2">
      <c r="A5795" s="3">
        <v>2112</v>
      </c>
      <c r="B5795" s="2" t="s">
        <v>14933</v>
      </c>
      <c r="C5795" s="2" t="s">
        <v>14934</v>
      </c>
      <c r="D5795" s="3">
        <v>14912</v>
      </c>
      <c r="E5795" s="3">
        <v>14896</v>
      </c>
      <c r="F5795" s="3">
        <v>59687</v>
      </c>
      <c r="G5795" s="3">
        <v>17737</v>
      </c>
      <c r="H5795" s="3">
        <v>51.431199999999997</v>
      </c>
      <c r="I5795" s="30">
        <v>611.97370999999998</v>
      </c>
      <c r="J5795" s="30">
        <v>611.97341410000001</v>
      </c>
      <c r="K5795" s="30">
        <v>2.9999999999999997E-4</v>
      </c>
      <c r="L5795" s="3">
        <v>0</v>
      </c>
      <c r="M5795" s="3">
        <v>3</v>
      </c>
      <c r="N5795" s="10">
        <f t="shared" si="630"/>
        <v>1</v>
      </c>
      <c r="O5795" s="35">
        <v>3</v>
      </c>
      <c r="P5795" s="17"/>
      <c r="Q5795" s="40">
        <v>1833.9051300000001</v>
      </c>
      <c r="R5795" s="40">
        <v>611.97322999999994</v>
      </c>
      <c r="S5795" s="18">
        <f t="shared" si="631"/>
        <v>0.78434803437181677</v>
      </c>
      <c r="T5795" s="18">
        <f t="shared" si="632"/>
        <v>0.30083015243905414</v>
      </c>
      <c r="U5795" s="18">
        <f t="shared" si="633"/>
        <v>-4.9021752020521038E-2</v>
      </c>
      <c r="V5795" s="30">
        <v>611.97320000000002</v>
      </c>
      <c r="W5795" s="3" t="s">
        <v>47</v>
      </c>
      <c r="X5795" s="3" t="s">
        <v>47</v>
      </c>
      <c r="Y5795" s="3" t="s">
        <v>47</v>
      </c>
      <c r="Z5795" s="3" t="s">
        <v>48</v>
      </c>
      <c r="AA5795" s="3" t="s">
        <v>47</v>
      </c>
      <c r="AB5795" s="12" t="s">
        <v>47</v>
      </c>
      <c r="AC5795" s="3" t="s">
        <v>52</v>
      </c>
      <c r="AD5795" s="3" t="s">
        <v>47</v>
      </c>
      <c r="AE5795" s="3" t="s">
        <v>47</v>
      </c>
      <c r="AG5795" s="3" t="s">
        <v>47</v>
      </c>
      <c r="AH5795" s="3" t="s">
        <v>47</v>
      </c>
      <c r="AI5795" s="3" t="s">
        <v>47</v>
      </c>
      <c r="AK5795" s="3" t="s">
        <v>48</v>
      </c>
      <c r="AL5795" s="3" t="s">
        <v>52</v>
      </c>
      <c r="AO5795" s="3" t="s">
        <v>47</v>
      </c>
      <c r="AQ5795" s="3" t="s">
        <v>47</v>
      </c>
      <c r="AU5795" s="3">
        <v>0</v>
      </c>
      <c r="AV5795" s="3">
        <v>12</v>
      </c>
      <c r="AW5795" s="3">
        <v>4</v>
      </c>
      <c r="AX5795" s="3">
        <v>7</v>
      </c>
      <c r="AY5795" s="3">
        <v>58.33</v>
      </c>
      <c r="AZ5795" s="6" t="str">
        <f t="shared" si="634"/>
        <v>2842.4</v>
      </c>
      <c r="BB5795" s="12" t="s">
        <v>79</v>
      </c>
      <c r="BC5795" s="12" t="s">
        <v>12106</v>
      </c>
      <c r="BJ5795" s="12">
        <f t="shared" si="635"/>
        <v>0</v>
      </c>
      <c r="BK5795" s="12">
        <f t="shared" si="636"/>
        <v>0</v>
      </c>
      <c r="BP5795" s="3" t="s">
        <v>54</v>
      </c>
      <c r="BR5795" s="3" t="s">
        <v>54</v>
      </c>
      <c r="BX5795" s="3" t="s">
        <v>12110</v>
      </c>
      <c r="CA5795" s="3" t="s">
        <v>12110</v>
      </c>
      <c r="CC5795" s="3" t="s">
        <v>14070</v>
      </c>
      <c r="CE5795" s="3" t="s">
        <v>14580</v>
      </c>
      <c r="CM5795" s="3" t="s">
        <v>12110</v>
      </c>
      <c r="CQ5795" s="3" t="str">
        <f>CONCATENATE(baseURL!$A$1,baseURL!$B$1,"+Acetyl",baseURL!$C$1,".",C5795,".",L5795,".pkl&amp;seq=",BC5795,"&amp;varMods=Deamidated-N")</f>
        <v>http://proteomics.broadinstitute.org/millscripts/viewfeed.pl?side=xl&amp;cycle=1&amp;fixedMods=iaaC+Acetyl&amp;file=msdataSM/iPRG2012_nd/cpick_in/iPRG2012_nd.2842.4.0.pkl&amp;seq=MEnDKGQLVELYVPR&amp;varMods=Deamidated-N</v>
      </c>
    </row>
    <row r="5796" spans="1:95" x14ac:dyDescent="0.2">
      <c r="A5796" s="3">
        <v>3582</v>
      </c>
      <c r="B5796" s="2" t="s">
        <v>14935</v>
      </c>
      <c r="C5796" s="2" t="s">
        <v>14936</v>
      </c>
      <c r="D5796" s="3">
        <v>14914</v>
      </c>
      <c r="E5796" s="3">
        <v>14898</v>
      </c>
      <c r="F5796" s="3">
        <v>59689</v>
      </c>
      <c r="G5796" s="3">
        <v>17739</v>
      </c>
      <c r="H5796" s="3">
        <v>51.437899999999999</v>
      </c>
      <c r="I5796" s="30">
        <v>897.09190999999998</v>
      </c>
      <c r="J5796" s="30">
        <v>897.46563690000005</v>
      </c>
      <c r="K5796" s="30">
        <v>-0.37373000000000001</v>
      </c>
      <c r="L5796" s="3">
        <v>0</v>
      </c>
      <c r="M5796" s="3">
        <v>2</v>
      </c>
      <c r="N5796" s="10">
        <f t="shared" si="630"/>
        <v>1</v>
      </c>
      <c r="O5796" s="35">
        <v>2</v>
      </c>
      <c r="P5796" s="17"/>
      <c r="Q5796" s="40">
        <v>1793.92797</v>
      </c>
      <c r="R5796" s="40">
        <v>897.46762000000001</v>
      </c>
      <c r="S5796" s="18">
        <f t="shared" si="631"/>
        <v>-418.63348785778635</v>
      </c>
      <c r="T5796" s="18">
        <f t="shared" si="632"/>
        <v>-2.2096618928282545</v>
      </c>
      <c r="U5796" s="18">
        <f t="shared" si="633"/>
        <v>-2.2507775823888756</v>
      </c>
      <c r="V5796" s="30">
        <v>897.46559999999999</v>
      </c>
      <c r="W5796" s="3" t="s">
        <v>47</v>
      </c>
      <c r="X5796" s="3" t="s">
        <v>47</v>
      </c>
      <c r="Y5796" s="3" t="s">
        <v>47</v>
      </c>
      <c r="Z5796" s="3" t="s">
        <v>47</v>
      </c>
      <c r="AA5796" s="3" t="s">
        <v>47</v>
      </c>
      <c r="AB5796" s="12" t="s">
        <v>47</v>
      </c>
      <c r="AC5796" s="3" t="s">
        <v>47</v>
      </c>
      <c r="AD5796" s="3" t="s">
        <v>65</v>
      </c>
      <c r="AF5796" s="3" t="s">
        <v>47</v>
      </c>
      <c r="AG5796" s="3" t="s">
        <v>65</v>
      </c>
      <c r="AH5796" s="3" t="s">
        <v>47</v>
      </c>
      <c r="AL5796" s="3" t="s">
        <v>48</v>
      </c>
      <c r="AU5796" s="3">
        <v>2</v>
      </c>
      <c r="AV5796" s="3">
        <v>9</v>
      </c>
      <c r="AW5796" s="3">
        <v>1</v>
      </c>
      <c r="AX5796" s="3">
        <v>9</v>
      </c>
      <c r="AY5796" s="3">
        <v>100</v>
      </c>
      <c r="AZ5796" s="6" t="str">
        <f t="shared" si="634"/>
        <v>2842.6</v>
      </c>
      <c r="BC5796" s="12" t="s">
        <v>14383</v>
      </c>
      <c r="BJ5796" s="12">
        <f t="shared" si="635"/>
        <v>0</v>
      </c>
      <c r="BK5796" s="12">
        <f t="shared" si="636"/>
        <v>0</v>
      </c>
      <c r="BZ5796" s="3" t="s">
        <v>14937</v>
      </c>
      <c r="CC5796" s="3" t="s">
        <v>14938</v>
      </c>
      <c r="CQ5796" s="3" t="str">
        <f>CONCATENATE(baseURL!$A$1,baseURL!$B$1,baseURL!$C$1,".",C5796,".",L5796,".pkl&amp;seq=",BC5796)</f>
        <v>http://proteomics.broadinstitute.org/millscripts/viewfeed.pl?side=xl&amp;cycle=1&amp;fixedMods=iaaC&amp;file=msdataSM/iPRG2012_nd/cpick_in/iPRG2012_nd.2842.6.0.pkl&amp;seq=AVDDFLLSLDGTANKSK</v>
      </c>
    </row>
    <row r="5797" spans="1:95" x14ac:dyDescent="0.2">
      <c r="A5797" s="3">
        <v>4177</v>
      </c>
      <c r="B5797" s="2" t="s">
        <v>14939</v>
      </c>
      <c r="C5797" s="2" t="s">
        <v>14940</v>
      </c>
      <c r="D5797" s="3">
        <v>14918</v>
      </c>
      <c r="E5797" s="3">
        <v>14902</v>
      </c>
      <c r="F5797" s="3">
        <v>59708</v>
      </c>
      <c r="G5797" s="3">
        <v>17744</v>
      </c>
      <c r="H5797" s="3">
        <v>51.452800000000003</v>
      </c>
      <c r="I5797" s="30">
        <v>517.29229999999995</v>
      </c>
      <c r="J5797" s="30">
        <v>517.2899079</v>
      </c>
      <c r="K5797" s="30">
        <v>2.3900000000000002E-3</v>
      </c>
      <c r="L5797" s="3">
        <v>4</v>
      </c>
      <c r="M5797" s="3">
        <v>4</v>
      </c>
      <c r="N5797" s="10">
        <f t="shared" si="630"/>
        <v>1</v>
      </c>
      <c r="O5797" s="35">
        <v>4</v>
      </c>
      <c r="P5797" s="17"/>
      <c r="Q5797" s="40">
        <v>2066.1392999999998</v>
      </c>
      <c r="R5797" s="40">
        <v>517.29028000000005</v>
      </c>
      <c r="S5797" s="18">
        <f t="shared" si="631"/>
        <v>3.9049641526266661</v>
      </c>
      <c r="T5797" s="18">
        <f t="shared" si="632"/>
        <v>-0.71932532745369437</v>
      </c>
      <c r="U5797" s="18">
        <f t="shared" si="633"/>
        <v>-1.1212273310327223</v>
      </c>
      <c r="V5797" s="30">
        <v>517.28970000000004</v>
      </c>
      <c r="W5797" s="3" t="s">
        <v>47</v>
      </c>
      <c r="X5797" s="3" t="s">
        <v>47</v>
      </c>
      <c r="Y5797" s="3" t="s">
        <v>47</v>
      </c>
      <c r="Z5797" s="3" t="s">
        <v>47</v>
      </c>
      <c r="AB5797" s="12" t="s">
        <v>47</v>
      </c>
      <c r="AC5797" s="3" t="s">
        <v>47</v>
      </c>
      <c r="AD5797" s="3" t="s">
        <v>47</v>
      </c>
      <c r="AE5797" s="3" t="s">
        <v>47</v>
      </c>
      <c r="AF5797" s="3" t="s">
        <v>48</v>
      </c>
      <c r="AG5797" s="3" t="s">
        <v>47</v>
      </c>
      <c r="AH5797" s="3" t="s">
        <v>47</v>
      </c>
      <c r="AI5797" s="3" t="s">
        <v>47</v>
      </c>
      <c r="AK5797" s="3" t="s">
        <v>47</v>
      </c>
      <c r="AL5797" s="3" t="s">
        <v>48</v>
      </c>
      <c r="AM5797" s="3" t="s">
        <v>48</v>
      </c>
      <c r="AN5797" s="3" t="s">
        <v>48</v>
      </c>
      <c r="AU5797" s="3">
        <v>0</v>
      </c>
      <c r="AV5797" s="3">
        <v>12</v>
      </c>
      <c r="AW5797" s="3">
        <v>1</v>
      </c>
      <c r="AX5797" s="3">
        <v>12</v>
      </c>
      <c r="AY5797" s="3">
        <v>100</v>
      </c>
      <c r="AZ5797" s="6" t="str">
        <f t="shared" si="634"/>
        <v>2843.4</v>
      </c>
      <c r="BC5797" s="12" t="s">
        <v>14941</v>
      </c>
      <c r="BJ5797" s="12">
        <f t="shared" si="635"/>
        <v>0</v>
      </c>
      <c r="BK5797" s="12">
        <f t="shared" si="636"/>
        <v>0</v>
      </c>
      <c r="CQ5797" s="3" t="str">
        <f>CONCATENATE(baseURL!$A$1,baseURL!$B$1,baseURL!$C$1,".",C5797,".",L5797,".pkl&amp;seq=",BC5797)</f>
        <v>http://proteomics.broadinstitute.org/millscripts/viewfeed.pl?side=xl&amp;cycle=1&amp;fixedMods=iaaC&amp;file=msdataSM/iPRG2012_nd/cpick_in/iPRG2012_nd.2843.4.4.pkl&amp;seq=YLAKYEELASLGNLLRGR</v>
      </c>
    </row>
    <row r="5798" spans="1:95" x14ac:dyDescent="0.2">
      <c r="A5798" s="3">
        <v>7335</v>
      </c>
      <c r="B5798" s="2" t="s">
        <v>14942</v>
      </c>
      <c r="C5798" s="2" t="s">
        <v>14935</v>
      </c>
      <c r="D5798" s="3">
        <v>14921</v>
      </c>
      <c r="E5798" s="3">
        <v>14905</v>
      </c>
      <c r="F5798" s="3">
        <v>59711</v>
      </c>
      <c r="G5798" s="3">
        <v>17747</v>
      </c>
      <c r="H5798" s="3">
        <v>51.460299999999997</v>
      </c>
      <c r="I5798" s="30">
        <v>770.88792999999998</v>
      </c>
      <c r="J5798" s="30">
        <v>770.8837757</v>
      </c>
      <c r="K5798" s="30">
        <v>4.15E-3</v>
      </c>
      <c r="L5798" s="3">
        <v>4</v>
      </c>
      <c r="M5798" s="3">
        <v>4</v>
      </c>
      <c r="N5798" s="10">
        <f t="shared" si="630"/>
        <v>1</v>
      </c>
      <c r="O5798" s="35">
        <v>4</v>
      </c>
      <c r="P5798" s="17"/>
      <c r="Q5798" s="40">
        <v>3080.5144100000002</v>
      </c>
      <c r="R5798" s="40">
        <v>770.88405999999998</v>
      </c>
      <c r="S5798" s="18">
        <f t="shared" si="631"/>
        <v>5.0202101727285129</v>
      </c>
      <c r="T5798" s="18">
        <f t="shared" si="632"/>
        <v>-0.36879735193344276</v>
      </c>
      <c r="U5798" s="18">
        <f t="shared" si="633"/>
        <v>-0.4669962951375361</v>
      </c>
      <c r="V5798" s="30">
        <v>770.88369999999998</v>
      </c>
      <c r="W5798" s="3" t="s">
        <v>47</v>
      </c>
      <c r="X5798" s="3" t="s">
        <v>47</v>
      </c>
      <c r="Y5798" s="3" t="s">
        <v>47</v>
      </c>
      <c r="Z5798" s="3" t="s">
        <v>52</v>
      </c>
      <c r="AA5798" s="3" t="s">
        <v>47</v>
      </c>
      <c r="AB5798" s="12" t="s">
        <v>47</v>
      </c>
      <c r="AC5798" s="3" t="s">
        <v>47</v>
      </c>
      <c r="AF5798" s="3" t="s">
        <v>47</v>
      </c>
      <c r="AG5798" s="3" t="s">
        <v>48</v>
      </c>
      <c r="AU5798" s="3">
        <v>0</v>
      </c>
      <c r="AV5798" s="3">
        <v>7</v>
      </c>
      <c r="AW5798" s="3">
        <v>1</v>
      </c>
      <c r="AX5798" s="3">
        <v>7</v>
      </c>
      <c r="AY5798" s="3">
        <v>100</v>
      </c>
      <c r="AZ5798" s="6" t="str">
        <f t="shared" si="634"/>
        <v>2843.7</v>
      </c>
      <c r="BC5798" s="12" t="s">
        <v>14943</v>
      </c>
      <c r="BJ5798" s="12">
        <f t="shared" si="635"/>
        <v>0</v>
      </c>
      <c r="BK5798" s="12">
        <f t="shared" si="636"/>
        <v>0</v>
      </c>
      <c r="CQ5798" s="3" t="str">
        <f>CONCATENATE(baseURL!$A$1,baseURL!$B$1,baseURL!$C$1,".",C5798,".",L5798,".pkl&amp;seq=",BC5798)</f>
        <v>http://proteomics.broadinstitute.org/millscripts/viewfeed.pl?side=xl&amp;cycle=1&amp;fixedMods=iaaC&amp;file=msdataSM/iPRG2012_nd/cpick_in/iPRG2012_nd.2843.7.4.pkl&amp;seq=SRGESDDSLNRLAQNDGLLKNVWSYSR</v>
      </c>
    </row>
    <row r="5799" spans="1:95" x14ac:dyDescent="0.2">
      <c r="A5799" s="3">
        <v>7392</v>
      </c>
      <c r="B5799" s="2" t="s">
        <v>14944</v>
      </c>
      <c r="C5799" s="2" t="s">
        <v>14945</v>
      </c>
      <c r="D5799" s="3">
        <v>14922</v>
      </c>
      <c r="E5799" s="3">
        <v>14906</v>
      </c>
      <c r="F5799" s="3">
        <v>59712</v>
      </c>
      <c r="G5799" s="3">
        <v>17748</v>
      </c>
      <c r="H5799" s="3">
        <v>51.462800000000001</v>
      </c>
      <c r="I5799" s="30">
        <v>837.24806000000001</v>
      </c>
      <c r="J5799" s="30">
        <v>837.24711000000002</v>
      </c>
      <c r="K5799" s="30">
        <v>9.5E-4</v>
      </c>
      <c r="L5799" s="3">
        <v>5</v>
      </c>
      <c r="M5799" s="3">
        <v>5</v>
      </c>
      <c r="N5799" s="10">
        <f t="shared" si="630"/>
        <v>1</v>
      </c>
      <c r="O5799" s="35">
        <v>5</v>
      </c>
      <c r="P5799" s="17"/>
      <c r="Q5799" s="40">
        <v>4182.2081200000002</v>
      </c>
      <c r="R5799" s="40">
        <v>837.24743999999998</v>
      </c>
      <c r="S5799" s="18">
        <f t="shared" si="631"/>
        <v>0.74052182234951502</v>
      </c>
      <c r="T5799" s="18">
        <f t="shared" si="632"/>
        <v>-0.39414871183438671</v>
      </c>
      <c r="U5799" s="18">
        <f t="shared" si="633"/>
        <v>-0.52553161586970654</v>
      </c>
      <c r="V5799" s="30">
        <v>837.24699999999996</v>
      </c>
      <c r="W5799" s="3" t="s">
        <v>47</v>
      </c>
      <c r="X5799" s="3" t="s">
        <v>47</v>
      </c>
      <c r="Y5799" s="3" t="s">
        <v>47</v>
      </c>
      <c r="AA5799" s="3" t="s">
        <v>47</v>
      </c>
      <c r="AB5799" s="12" t="s">
        <v>47</v>
      </c>
      <c r="AC5799" s="3" t="s">
        <v>47</v>
      </c>
      <c r="AF5799" s="3" t="s">
        <v>52</v>
      </c>
      <c r="AO5799" s="3" t="s">
        <v>48</v>
      </c>
      <c r="AU5799" s="3">
        <v>0</v>
      </c>
      <c r="AV5799" s="3">
        <v>6</v>
      </c>
      <c r="AW5799" s="3">
        <v>2</v>
      </c>
      <c r="AX5799" s="3">
        <v>4</v>
      </c>
      <c r="AY5799" s="3">
        <v>66.67</v>
      </c>
      <c r="AZ5799" s="6" t="str">
        <f t="shared" si="634"/>
        <v>2843.8</v>
      </c>
      <c r="BC5799" s="12" t="s">
        <v>14758</v>
      </c>
      <c r="BJ5799" s="12">
        <f t="shared" si="635"/>
        <v>0</v>
      </c>
      <c r="BK5799" s="12">
        <f t="shared" si="636"/>
        <v>0</v>
      </c>
      <c r="BP5799" s="3" t="s">
        <v>54</v>
      </c>
      <c r="BR5799" s="3" t="s">
        <v>54</v>
      </c>
      <c r="BX5799" s="3" t="s">
        <v>14946</v>
      </c>
      <c r="BY5799" s="3" t="s">
        <v>14946</v>
      </c>
      <c r="CQ5799" s="3" t="str">
        <f>CONCATENATE(baseURL!$A$1,baseURL!$B$1,baseURL!$C$1,".",C5799,".",L5799,".pkl&amp;seq=",BC5799,"&amp;varMods=Deamidated-N")</f>
        <v>http://proteomics.broadinstitute.org/millscripts/viewfeed.pl?side=xl&amp;cycle=1&amp;fixedMods=iaaC&amp;file=msdataSM/iPRG2012_nd/cpick_in/iPRG2012_nd.2843.8.5.pkl&amp;seq=TASGLYLPEKNVEKLNQAEVVAVGPGFTDAnGNKVVPQVK&amp;varMods=Deamidated-N</v>
      </c>
    </row>
    <row r="5800" spans="1:95" x14ac:dyDescent="0.2">
      <c r="A5800" s="3">
        <v>1200</v>
      </c>
      <c r="B5800" s="2" t="s">
        <v>14947</v>
      </c>
      <c r="C5800" s="2" t="s">
        <v>14948</v>
      </c>
      <c r="D5800" s="3">
        <v>14924</v>
      </c>
      <c r="E5800" s="3">
        <v>14908</v>
      </c>
      <c r="F5800" s="3">
        <v>59727</v>
      </c>
      <c r="G5800" s="3">
        <v>17751</v>
      </c>
      <c r="H5800" s="3">
        <v>51.4818</v>
      </c>
      <c r="I5800" s="30">
        <v>689.71999000000005</v>
      </c>
      <c r="J5800" s="30">
        <v>689.38423190000003</v>
      </c>
      <c r="K5800" s="30">
        <v>0.33576</v>
      </c>
      <c r="L5800" s="3">
        <v>0</v>
      </c>
      <c r="M5800" s="3">
        <v>3</v>
      </c>
      <c r="N5800" s="10">
        <f t="shared" si="630"/>
        <v>1</v>
      </c>
      <c r="O5800" s="35">
        <v>3</v>
      </c>
      <c r="P5800" s="17"/>
      <c r="Q5800" s="40">
        <v>2066.1392999999998</v>
      </c>
      <c r="R5800" s="40">
        <v>689.38462000000004</v>
      </c>
      <c r="S5800" s="18">
        <f t="shared" si="631"/>
        <v>486.4773455491532</v>
      </c>
      <c r="T5800" s="18">
        <f t="shared" si="632"/>
        <v>-0.56296585208010175</v>
      </c>
      <c r="U5800" s="18">
        <f t="shared" si="633"/>
        <v>-0.60923900518185381</v>
      </c>
      <c r="V5800" s="30">
        <v>689.38419999999996</v>
      </c>
      <c r="W5800" s="3" t="s">
        <v>47</v>
      </c>
      <c r="Y5800" s="3" t="s">
        <v>47</v>
      </c>
      <c r="Z5800" s="3" t="s">
        <v>47</v>
      </c>
      <c r="AB5800" s="12" t="s">
        <v>47</v>
      </c>
      <c r="AC5800" s="3" t="s">
        <v>52</v>
      </c>
      <c r="AD5800" s="3" t="s">
        <v>48</v>
      </c>
      <c r="AG5800" s="3" t="s">
        <v>47</v>
      </c>
      <c r="AK5800" s="3" t="s">
        <v>52</v>
      </c>
      <c r="AU5800" s="3">
        <v>0</v>
      </c>
      <c r="AV5800" s="3">
        <v>5</v>
      </c>
      <c r="AW5800" s="3">
        <v>1</v>
      </c>
      <c r="AX5800" s="3">
        <v>5</v>
      </c>
      <c r="AY5800" s="3">
        <v>100</v>
      </c>
      <c r="AZ5800" s="6" t="str">
        <f t="shared" si="634"/>
        <v>2844.2</v>
      </c>
      <c r="BC5800" s="12" t="s">
        <v>14941</v>
      </c>
      <c r="BJ5800" s="12">
        <f t="shared" si="635"/>
        <v>0</v>
      </c>
      <c r="BK5800" s="12">
        <f t="shared" si="636"/>
        <v>0</v>
      </c>
      <c r="CQ5800" s="3" t="str">
        <f>CONCATENATE(baseURL!$A$1,baseURL!$B$1,baseURL!$C$1,".",C5800,".",L5800,".pkl&amp;seq=",BC5800)</f>
        <v>http://proteomics.broadinstitute.org/millscripts/viewfeed.pl?side=xl&amp;cycle=1&amp;fixedMods=iaaC&amp;file=msdataSM/iPRG2012_nd/cpick_in/iPRG2012_nd.2844.2.0.pkl&amp;seq=YLAKYEELASLGNLLRGR</v>
      </c>
    </row>
    <row r="5801" spans="1:95" x14ac:dyDescent="0.2">
      <c r="A5801" s="3">
        <v>765</v>
      </c>
      <c r="B5801" s="2" t="s">
        <v>14949</v>
      </c>
      <c r="C5801" s="2" t="s">
        <v>14950</v>
      </c>
      <c r="D5801" s="3">
        <v>14925</v>
      </c>
      <c r="E5801" s="3">
        <v>14909</v>
      </c>
      <c r="F5801" s="3">
        <v>59728</v>
      </c>
      <c r="G5801" s="3">
        <v>17752</v>
      </c>
      <c r="H5801" s="3">
        <v>51.4876</v>
      </c>
      <c r="I5801" s="30">
        <v>904.08910000000003</v>
      </c>
      <c r="J5801" s="30">
        <v>904.08658519999994</v>
      </c>
      <c r="K5801" s="30">
        <v>2.5100000000000001E-3</v>
      </c>
      <c r="L5801" s="3">
        <v>3</v>
      </c>
      <c r="M5801" s="3">
        <v>3</v>
      </c>
      <c r="N5801" s="10">
        <f t="shared" si="630"/>
        <v>1</v>
      </c>
      <c r="O5801" s="35">
        <v>3</v>
      </c>
      <c r="P5801" s="17"/>
      <c r="Q5801" s="40">
        <v>2710.2454600000001</v>
      </c>
      <c r="R5801" s="32">
        <v>904.08667000000003</v>
      </c>
      <c r="S5801" s="18">
        <f t="shared" si="631"/>
        <v>2.6877954079379678</v>
      </c>
      <c r="T5801" s="18">
        <f t="shared" si="632"/>
        <v>-9.3796317206497865E-2</v>
      </c>
      <c r="U5801" s="18">
        <f t="shared" si="633"/>
        <v>-0.18803506971907749</v>
      </c>
      <c r="V5801" s="30">
        <v>904.0865</v>
      </c>
      <c r="W5801" s="3" t="s">
        <v>47</v>
      </c>
      <c r="X5801" s="3" t="s">
        <v>47</v>
      </c>
      <c r="Y5801" s="3" t="s">
        <v>65</v>
      </c>
      <c r="Z5801" s="3" t="s">
        <v>65</v>
      </c>
      <c r="AA5801" s="3" t="s">
        <v>65</v>
      </c>
      <c r="AB5801" s="12" t="s">
        <v>52</v>
      </c>
      <c r="AC5801" s="3" t="s">
        <v>52</v>
      </c>
      <c r="AD5801" s="3" t="s">
        <v>47</v>
      </c>
      <c r="AE5801" s="3" t="s">
        <v>47</v>
      </c>
      <c r="AF5801" s="3" t="s">
        <v>47</v>
      </c>
      <c r="AG5801" s="3" t="s">
        <v>52</v>
      </c>
      <c r="AJ5801" s="3" t="s">
        <v>47</v>
      </c>
      <c r="AL5801" s="3" t="s">
        <v>52</v>
      </c>
      <c r="AM5801" s="3" t="s">
        <v>52</v>
      </c>
      <c r="AU5801" s="3">
        <v>3</v>
      </c>
      <c r="AV5801" s="3">
        <v>6</v>
      </c>
      <c r="AW5801" s="3">
        <v>3</v>
      </c>
      <c r="AX5801" s="3">
        <v>4</v>
      </c>
      <c r="AY5801" s="3">
        <v>66.67</v>
      </c>
      <c r="AZ5801" s="6" t="str">
        <f t="shared" si="634"/>
        <v>2844.3</v>
      </c>
      <c r="BC5801" s="12" t="s">
        <v>14951</v>
      </c>
      <c r="BJ5801" s="12">
        <f t="shared" si="635"/>
        <v>0</v>
      </c>
      <c r="BK5801" s="12">
        <f t="shared" si="636"/>
        <v>0</v>
      </c>
      <c r="BL5801" s="3" t="s">
        <v>162</v>
      </c>
      <c r="BR5801" s="3" t="s">
        <v>162</v>
      </c>
      <c r="BU5801" s="3" t="s">
        <v>14952</v>
      </c>
      <c r="BV5801" s="3" t="s">
        <v>14952</v>
      </c>
      <c r="BW5801" s="3" t="s">
        <v>14952</v>
      </c>
      <c r="BZ5801" s="3" t="s">
        <v>14953</v>
      </c>
      <c r="CF5801" s="3" t="s">
        <v>14954</v>
      </c>
      <c r="CQ5801" s="3" t="str">
        <f>CONCATENATE(baseURL!$A$1,baseURL!$B$1,baseURL!$C$1,".",C5801,".",L5801,".pkl&amp;seq=",BC5801,"&amp;varMods=Sodiated-D")</f>
        <v>http://proteomics.broadinstitute.org/millscripts/viewfeed.pl?side=xl&amp;cycle=1&amp;fixedMods=iaaC&amp;file=msdataSM/iPRG2012_nd/cpick_in/iPRG2012_nd.2844.3.3.pkl&amp;seq=ALNGVSTdVQGTDFSEVSYDSVLER&amp;varMods=Sodiated-D</v>
      </c>
    </row>
    <row r="5802" spans="1:95" x14ac:dyDescent="0.2">
      <c r="A5802" s="3">
        <v>7373</v>
      </c>
      <c r="B5802" s="2" t="s">
        <v>14955</v>
      </c>
      <c r="C5802" s="2" t="s">
        <v>14956</v>
      </c>
      <c r="D5802" s="3">
        <v>14926</v>
      </c>
      <c r="E5802" s="3">
        <v>14910</v>
      </c>
      <c r="F5802" s="3">
        <v>59747</v>
      </c>
      <c r="G5802" s="3">
        <v>17754</v>
      </c>
      <c r="H5802" s="3">
        <v>51.500999999999998</v>
      </c>
      <c r="I5802" s="30">
        <v>612.83191999999997</v>
      </c>
      <c r="J5802" s="30">
        <v>612.83212949999995</v>
      </c>
      <c r="K5802" s="30">
        <v>-2.1000000000000001E-4</v>
      </c>
      <c r="L5802" s="3">
        <v>4</v>
      </c>
      <c r="M5802" s="3">
        <v>4</v>
      </c>
      <c r="N5802" s="10">
        <f t="shared" si="630"/>
        <v>1</v>
      </c>
      <c r="O5802" s="35">
        <v>4</v>
      </c>
      <c r="P5802" s="17"/>
      <c r="Q5802" s="40">
        <v>2448.3092799999999</v>
      </c>
      <c r="R5802" s="40">
        <v>612.83277999999996</v>
      </c>
      <c r="S5802" s="18">
        <f t="shared" si="631"/>
        <v>-1.4033191892717598</v>
      </c>
      <c r="T5802" s="18">
        <f t="shared" si="632"/>
        <v>-1.0614641077229985</v>
      </c>
      <c r="U5802" s="18">
        <f t="shared" si="633"/>
        <v>-1.4359545191728542</v>
      </c>
      <c r="V5802" s="30">
        <v>612.83190000000002</v>
      </c>
      <c r="W5802" s="3" t="s">
        <v>47</v>
      </c>
      <c r="X5802" s="3" t="s">
        <v>47</v>
      </c>
      <c r="Y5802" s="3" t="s">
        <v>47</v>
      </c>
      <c r="AA5802" s="3" t="s">
        <v>48</v>
      </c>
      <c r="AB5802" s="12" t="s">
        <v>52</v>
      </c>
      <c r="AC5802" s="3" t="s">
        <v>47</v>
      </c>
      <c r="AD5802" s="3" t="s">
        <v>65</v>
      </c>
      <c r="AF5802" s="3" t="s">
        <v>47</v>
      </c>
      <c r="AG5802" s="3" t="s">
        <v>47</v>
      </c>
      <c r="AI5802" s="3" t="s">
        <v>47</v>
      </c>
      <c r="AL5802" s="3" t="s">
        <v>52</v>
      </c>
      <c r="AO5802" s="3" t="s">
        <v>47</v>
      </c>
      <c r="AS5802" s="3" t="s">
        <v>47</v>
      </c>
      <c r="AU5802" s="3">
        <v>1</v>
      </c>
      <c r="AV5802" s="3">
        <v>9</v>
      </c>
      <c r="AW5802" s="3">
        <v>3</v>
      </c>
      <c r="AX5802" s="3">
        <v>7</v>
      </c>
      <c r="AY5802" s="3">
        <v>77.78</v>
      </c>
      <c r="AZ5802" s="6" t="str">
        <f t="shared" si="634"/>
        <v>2845.1</v>
      </c>
      <c r="BB5802" s="12" t="s">
        <v>79</v>
      </c>
      <c r="BC5802" s="12" t="s">
        <v>14957</v>
      </c>
      <c r="BJ5802" s="12">
        <f t="shared" si="635"/>
        <v>0</v>
      </c>
      <c r="BK5802" s="12">
        <f t="shared" si="636"/>
        <v>0</v>
      </c>
      <c r="BU5802" s="3" t="s">
        <v>14958</v>
      </c>
      <c r="BZ5802" s="3" t="s">
        <v>14959</v>
      </c>
      <c r="CO5802" s="3" t="s">
        <v>14960</v>
      </c>
      <c r="CQ5802" s="3" t="str">
        <f>CONCATENATE(baseURL!$A$1,baseURL!$B$1,"+Acetyl",baseURL!$C$1,".",C5802,".",L5802,".pkl&amp;seq=",BC5802)</f>
        <v>http://proteomics.broadinstitute.org/millscripts/viewfeed.pl?side=xl&amp;cycle=1&amp;fixedMods=iaaC+Acetyl&amp;file=msdataSM/iPRG2012_nd/cpick_in/iPRG2012_nd.2845.1.4.pkl&amp;seq=SRSGVAVADESLTAFNDLKLGKK</v>
      </c>
    </row>
    <row r="5803" spans="1:95" x14ac:dyDescent="0.2">
      <c r="A5803" s="3">
        <v>5516</v>
      </c>
      <c r="B5803" s="2" t="s">
        <v>14961</v>
      </c>
      <c r="C5803" s="2" t="s">
        <v>14962</v>
      </c>
      <c r="D5803" s="3">
        <v>14927</v>
      </c>
      <c r="E5803" s="3">
        <v>14911</v>
      </c>
      <c r="F5803" s="3">
        <v>59748</v>
      </c>
      <c r="G5803" s="3">
        <v>17755</v>
      </c>
      <c r="H5803" s="3">
        <v>51.506799999999998</v>
      </c>
      <c r="I5803" s="30">
        <v>694.32123999999999</v>
      </c>
      <c r="J5803" s="30">
        <v>694.32117800000003</v>
      </c>
      <c r="K5803" s="30">
        <v>6.0000000000000002E-5</v>
      </c>
      <c r="L5803" s="3">
        <v>3</v>
      </c>
      <c r="M5803" s="3">
        <v>3</v>
      </c>
      <c r="N5803" s="10">
        <f t="shared" si="630"/>
        <v>1</v>
      </c>
      <c r="O5803" s="35">
        <v>3</v>
      </c>
      <c r="P5803" s="17"/>
      <c r="Q5803" s="40">
        <v>2080.94983</v>
      </c>
      <c r="R5803" s="40">
        <v>694.32146</v>
      </c>
      <c r="S5803" s="18">
        <f t="shared" si="631"/>
        <v>-0.31685611447612116</v>
      </c>
      <c r="T5803" s="18">
        <f t="shared" si="632"/>
        <v>-0.40615192848877157</v>
      </c>
      <c r="U5803" s="18">
        <f t="shared" si="633"/>
        <v>-0.37446631712302847</v>
      </c>
      <c r="V5803" s="30">
        <v>694.32119999999998</v>
      </c>
      <c r="W5803" s="3" t="s">
        <v>47</v>
      </c>
      <c r="X5803" s="3" t="s">
        <v>47</v>
      </c>
      <c r="Y5803" s="3" t="s">
        <v>47</v>
      </c>
      <c r="Z5803" s="3" t="s">
        <v>47</v>
      </c>
      <c r="AA5803" s="3" t="s">
        <v>47</v>
      </c>
      <c r="AB5803" s="12" t="s">
        <v>47</v>
      </c>
      <c r="AC5803" s="3" t="s">
        <v>47</v>
      </c>
      <c r="AD5803" s="3" t="s">
        <v>47</v>
      </c>
      <c r="AE5803" s="3" t="s">
        <v>47</v>
      </c>
      <c r="AF5803" s="3" t="s">
        <v>47</v>
      </c>
      <c r="AG5803" s="3" t="s">
        <v>47</v>
      </c>
      <c r="AH5803" s="3" t="s">
        <v>47</v>
      </c>
      <c r="AI5803" s="3" t="s">
        <v>47</v>
      </c>
      <c r="AJ5803" s="3" t="s">
        <v>47</v>
      </c>
      <c r="AK5803" s="3" t="s">
        <v>47</v>
      </c>
      <c r="AL5803" s="3" t="s">
        <v>47</v>
      </c>
      <c r="AM5803" s="3" t="s">
        <v>47</v>
      </c>
      <c r="AU5803" s="3">
        <v>0</v>
      </c>
      <c r="AV5803" s="3">
        <v>17</v>
      </c>
      <c r="AW5803" s="3">
        <v>1</v>
      </c>
      <c r="AX5803" s="3">
        <v>17</v>
      </c>
      <c r="AY5803" s="3">
        <v>100</v>
      </c>
      <c r="AZ5803" s="6" t="str">
        <f t="shared" si="634"/>
        <v>2845.2</v>
      </c>
      <c r="BC5803" s="12" t="s">
        <v>14875</v>
      </c>
      <c r="BJ5803" s="12">
        <f t="shared" si="635"/>
        <v>0</v>
      </c>
      <c r="BK5803" s="12">
        <f t="shared" si="636"/>
        <v>0</v>
      </c>
      <c r="CQ5803" s="3" t="str">
        <f>CONCATENATE(baseURL!$A$1,baseURL!$B$1,baseURL!$C$1,".",C5803,".",L5803,".pkl&amp;seq=",BC5803)</f>
        <v>http://proteomics.broadinstitute.org/millscripts/viewfeed.pl?side=xl&amp;cycle=1&amp;fixedMods=iaaC&amp;file=msdataSM/iPRG2012_nd/cpick_in/iPRG2012_nd.2845.2.3.pkl&amp;seq=YEKEFDEAYDLFEVQR</v>
      </c>
    </row>
    <row r="5804" spans="1:95" x14ac:dyDescent="0.2">
      <c r="A5804" s="3">
        <v>2535</v>
      </c>
      <c r="B5804" s="2" t="s">
        <v>14963</v>
      </c>
      <c r="C5804" s="2" t="s">
        <v>14955</v>
      </c>
      <c r="D5804" s="3">
        <v>14930</v>
      </c>
      <c r="E5804" s="3">
        <v>14914</v>
      </c>
      <c r="F5804" s="3">
        <v>59769</v>
      </c>
      <c r="G5804" s="3">
        <v>17759</v>
      </c>
      <c r="H5804" s="3">
        <v>51.525799999999997</v>
      </c>
      <c r="I5804" s="30">
        <v>648.33869000000004</v>
      </c>
      <c r="J5804" s="30">
        <v>648.33912569999995</v>
      </c>
      <c r="K5804" s="30">
        <v>-4.4000000000000002E-4</v>
      </c>
      <c r="L5804" s="3">
        <v>3</v>
      </c>
      <c r="M5804" s="3">
        <v>3</v>
      </c>
      <c r="N5804" s="10">
        <f t="shared" si="630"/>
        <v>1</v>
      </c>
      <c r="O5804" s="35">
        <v>3</v>
      </c>
      <c r="P5804" s="17"/>
      <c r="Q5804" s="40">
        <v>1943.0021400000001</v>
      </c>
      <c r="R5804" s="40">
        <v>648.33889999999997</v>
      </c>
      <c r="S5804" s="18">
        <f t="shared" si="631"/>
        <v>-0.32390467381264387</v>
      </c>
      <c r="T5804" s="18">
        <f t="shared" si="632"/>
        <v>0.34812040429353813</v>
      </c>
      <c r="U5804" s="18">
        <f t="shared" si="633"/>
        <v>0.46272096281494246</v>
      </c>
      <c r="V5804" s="30">
        <v>648.33920000000001</v>
      </c>
      <c r="W5804" s="3" t="s">
        <v>47</v>
      </c>
      <c r="Z5804" s="3" t="s">
        <v>47</v>
      </c>
      <c r="AA5804" s="3" t="s">
        <v>47</v>
      </c>
      <c r="AB5804" s="12" t="s">
        <v>47</v>
      </c>
      <c r="AC5804" s="3" t="s">
        <v>47</v>
      </c>
      <c r="AE5804" s="3" t="s">
        <v>48</v>
      </c>
      <c r="AF5804" s="3" t="s">
        <v>47</v>
      </c>
      <c r="AG5804" s="3" t="s">
        <v>48</v>
      </c>
      <c r="AH5804" s="3" t="s">
        <v>47</v>
      </c>
      <c r="AI5804" s="3" t="s">
        <v>47</v>
      </c>
      <c r="AL5804" s="3" t="s">
        <v>48</v>
      </c>
      <c r="AU5804" s="3">
        <v>0</v>
      </c>
      <c r="AV5804" s="3">
        <v>8</v>
      </c>
      <c r="AW5804" s="3">
        <v>1</v>
      </c>
      <c r="AX5804" s="3">
        <v>8</v>
      </c>
      <c r="AY5804" s="3">
        <v>100</v>
      </c>
      <c r="AZ5804" s="6" t="str">
        <f t="shared" si="634"/>
        <v>2846.2</v>
      </c>
      <c r="BC5804" s="12" t="s">
        <v>14964</v>
      </c>
      <c r="BJ5804" s="12">
        <f t="shared" si="635"/>
        <v>0</v>
      </c>
      <c r="BK5804" s="12">
        <f t="shared" si="636"/>
        <v>0</v>
      </c>
      <c r="CQ5804" s="3" t="str">
        <f>CONCATENATE(baseURL!$A$1,baseURL!$B$1,baseURL!$C$1,".",C5804,".",L5804,".pkl&amp;seq=",BC5804)</f>
        <v>http://proteomics.broadinstitute.org/millscripts/viewfeed.pl?side=xl&amp;cycle=1&amp;fixedMods=iaaC&amp;file=msdataSM/iPRG2012_nd/cpick_in/iPRG2012_nd.2846.2.3.pkl&amp;seq=FFGLSKEDDVRDFVLR</v>
      </c>
    </row>
    <row r="5805" spans="1:95" x14ac:dyDescent="0.2">
      <c r="A5805" s="3">
        <v>3556</v>
      </c>
      <c r="B5805" s="2" t="s">
        <v>14965</v>
      </c>
      <c r="C5805" s="2" t="s">
        <v>14966</v>
      </c>
      <c r="D5805" s="3">
        <v>14932</v>
      </c>
      <c r="E5805" s="3">
        <v>14916</v>
      </c>
      <c r="F5805" s="3">
        <v>59771</v>
      </c>
      <c r="G5805" s="3">
        <v>17761</v>
      </c>
      <c r="H5805" s="3">
        <v>51.530799999999999</v>
      </c>
      <c r="I5805" s="30">
        <v>676.35329999999999</v>
      </c>
      <c r="J5805" s="30">
        <v>677.029087</v>
      </c>
      <c r="K5805" s="30">
        <v>-0.67579</v>
      </c>
      <c r="L5805" s="3">
        <v>0</v>
      </c>
      <c r="M5805" s="3">
        <v>3</v>
      </c>
      <c r="N5805" s="10">
        <f t="shared" si="630"/>
        <v>1</v>
      </c>
      <c r="O5805" s="35">
        <v>3</v>
      </c>
      <c r="P5805" s="17"/>
      <c r="Q5805" s="40">
        <v>2029.0753</v>
      </c>
      <c r="R5805" s="40">
        <v>677.02994999999999</v>
      </c>
      <c r="S5805" s="18">
        <f t="shared" si="631"/>
        <v>-999.4387988300889</v>
      </c>
      <c r="T5805" s="18">
        <f t="shared" si="632"/>
        <v>-1.2746851154534367</v>
      </c>
      <c r="U5805" s="18">
        <f t="shared" si="633"/>
        <v>-1.550891507774216</v>
      </c>
      <c r="V5805" s="30">
        <v>677.02890000000002</v>
      </c>
      <c r="W5805" s="3" t="s">
        <v>47</v>
      </c>
      <c r="X5805" s="3" t="s">
        <v>47</v>
      </c>
      <c r="Y5805" s="3" t="s">
        <v>47</v>
      </c>
      <c r="Z5805" s="3" t="s">
        <v>47</v>
      </c>
      <c r="AA5805" s="3" t="s">
        <v>48</v>
      </c>
      <c r="AB5805" s="12" t="s">
        <v>47</v>
      </c>
      <c r="AC5805" s="3" t="s">
        <v>47</v>
      </c>
      <c r="AD5805" s="3" t="s">
        <v>47</v>
      </c>
      <c r="AE5805" s="3" t="s">
        <v>47</v>
      </c>
      <c r="AF5805" s="3" t="s">
        <v>47</v>
      </c>
      <c r="AH5805" s="3" t="s">
        <v>47</v>
      </c>
      <c r="AI5805" s="3" t="s">
        <v>47</v>
      </c>
      <c r="AK5805" s="3" t="s">
        <v>47</v>
      </c>
      <c r="AL5805" s="3" t="s">
        <v>47</v>
      </c>
      <c r="AM5805" s="3" t="s">
        <v>47</v>
      </c>
      <c r="AN5805" s="3" t="s">
        <v>47</v>
      </c>
      <c r="AU5805" s="3">
        <v>0</v>
      </c>
      <c r="AV5805" s="3">
        <v>15</v>
      </c>
      <c r="AW5805" s="3">
        <v>1</v>
      </c>
      <c r="AX5805" s="3">
        <v>15</v>
      </c>
      <c r="AY5805" s="3">
        <v>100</v>
      </c>
      <c r="AZ5805" s="6" t="str">
        <f t="shared" si="634"/>
        <v>2846.4</v>
      </c>
      <c r="BC5805" s="12" t="s">
        <v>14925</v>
      </c>
      <c r="BJ5805" s="12">
        <f t="shared" si="635"/>
        <v>0</v>
      </c>
      <c r="BK5805" s="12">
        <f t="shared" si="636"/>
        <v>0</v>
      </c>
      <c r="CQ5805" s="3" t="str">
        <f>CONCATENATE(baseURL!$A$1,baseURL!$B$1,baseURL!$C$1,".",C5805,".",L5805,".pkl&amp;seq=",BC5805)</f>
        <v>http://proteomics.broadinstitute.org/millscripts/viewfeed.pl?side=xl&amp;cycle=1&amp;fixedMods=iaaC&amp;file=msdataSM/iPRG2012_nd/cpick_in/iPRG2012_nd.2846.4.0.pkl&amp;seq=LAEVYKAEKDAVSVFGFR</v>
      </c>
    </row>
    <row r="5806" spans="1:95" x14ac:dyDescent="0.2">
      <c r="A5806" s="3">
        <v>5306</v>
      </c>
      <c r="B5806" s="2" t="s">
        <v>14967</v>
      </c>
      <c r="C5806" s="2" t="s">
        <v>14968</v>
      </c>
      <c r="D5806" s="3">
        <v>14933</v>
      </c>
      <c r="E5806" s="3">
        <v>14917</v>
      </c>
      <c r="F5806" s="3">
        <v>59772</v>
      </c>
      <c r="G5806" s="3">
        <v>17762</v>
      </c>
      <c r="H5806" s="3">
        <v>51.534100000000002</v>
      </c>
      <c r="I5806" s="30">
        <v>705.39149999999995</v>
      </c>
      <c r="J5806" s="30">
        <v>705.39164940000001</v>
      </c>
      <c r="K5806" s="30">
        <v>-1.4999999999999999E-4</v>
      </c>
      <c r="L5806" s="3">
        <v>3</v>
      </c>
      <c r="M5806" s="3">
        <v>3</v>
      </c>
      <c r="N5806" s="10">
        <f t="shared" si="630"/>
        <v>1</v>
      </c>
      <c r="O5806" s="35">
        <v>3</v>
      </c>
      <c r="P5806" s="17"/>
      <c r="Q5806" s="40">
        <v>2114.1604299999999</v>
      </c>
      <c r="R5806" s="40">
        <v>705.39166</v>
      </c>
      <c r="S5806" s="18">
        <f t="shared" si="631"/>
        <v>-0.22682434330282014</v>
      </c>
      <c r="T5806" s="18">
        <f t="shared" si="632"/>
        <v>-1.5027112733335889E-2</v>
      </c>
      <c r="U5806" s="18">
        <f t="shared" si="633"/>
        <v>-0.22682434330282014</v>
      </c>
      <c r="V5806" s="30">
        <v>705.39149999999995</v>
      </c>
      <c r="W5806" s="3" t="s">
        <v>47</v>
      </c>
      <c r="X5806" s="3" t="s">
        <v>47</v>
      </c>
      <c r="Y5806" s="3" t="s">
        <v>47</v>
      </c>
      <c r="Z5806" s="3" t="s">
        <v>47</v>
      </c>
      <c r="AA5806" s="3" t="s">
        <v>47</v>
      </c>
      <c r="AB5806" s="12" t="s">
        <v>47</v>
      </c>
      <c r="AC5806" s="3" t="s">
        <v>47</v>
      </c>
      <c r="AD5806" s="3" t="s">
        <v>47</v>
      </c>
      <c r="AE5806" s="3" t="s">
        <v>47</v>
      </c>
      <c r="AF5806" s="3" t="s">
        <v>47</v>
      </c>
      <c r="AG5806" s="3" t="s">
        <v>47</v>
      </c>
      <c r="AH5806" s="3" t="s">
        <v>47</v>
      </c>
      <c r="AI5806" s="3" t="s">
        <v>47</v>
      </c>
      <c r="AJ5806" s="3" t="s">
        <v>47</v>
      </c>
      <c r="AK5806" s="3" t="s">
        <v>47</v>
      </c>
      <c r="AL5806" s="3" t="s">
        <v>47</v>
      </c>
      <c r="AM5806" s="3" t="s">
        <v>47</v>
      </c>
      <c r="AN5806" s="3" t="s">
        <v>47</v>
      </c>
      <c r="AU5806" s="3">
        <v>0</v>
      </c>
      <c r="AV5806" s="3">
        <v>18</v>
      </c>
      <c r="AW5806" s="3">
        <v>1</v>
      </c>
      <c r="AX5806" s="3">
        <v>18</v>
      </c>
      <c r="AY5806" s="3">
        <v>100</v>
      </c>
      <c r="AZ5806" s="6" t="str">
        <f t="shared" si="634"/>
        <v>2846.5</v>
      </c>
      <c r="BC5806" s="12" t="s">
        <v>14969</v>
      </c>
      <c r="BJ5806" s="12">
        <f t="shared" si="635"/>
        <v>0</v>
      </c>
      <c r="BK5806" s="12">
        <f t="shared" si="636"/>
        <v>0</v>
      </c>
      <c r="CQ5806" s="3" t="str">
        <f>CONCATENATE(baseURL!$A$1,baseURL!$B$1,baseURL!$C$1,".",C5806,".",L5806,".pkl&amp;seq=",BC5806)</f>
        <v>http://proteomics.broadinstitute.org/millscripts/viewfeed.pl?side=xl&amp;cycle=1&amp;fixedMods=iaaC&amp;file=msdataSM/iPRG2012_nd/cpick_in/iPRG2012_nd.2846.5.3.pkl&amp;seq=NLLLDNKLQLGSLEQYPR</v>
      </c>
    </row>
    <row r="5807" spans="1:95" x14ac:dyDescent="0.2">
      <c r="A5807" s="3">
        <v>5688</v>
      </c>
      <c r="B5807" s="2" t="s">
        <v>14970</v>
      </c>
      <c r="C5807" s="2" t="s">
        <v>14971</v>
      </c>
      <c r="D5807" s="3">
        <v>14934</v>
      </c>
      <c r="E5807" s="3">
        <v>14918</v>
      </c>
      <c r="F5807" s="3">
        <v>59773</v>
      </c>
      <c r="G5807" s="3">
        <v>17763</v>
      </c>
      <c r="H5807" s="3">
        <v>51.537500000000001</v>
      </c>
      <c r="I5807" s="30">
        <v>798.12157000000002</v>
      </c>
      <c r="J5807" s="30">
        <v>798.11933950000002</v>
      </c>
      <c r="K5807" s="30">
        <v>2.2300000000000002E-3</v>
      </c>
      <c r="L5807" s="3">
        <v>3</v>
      </c>
      <c r="M5807" s="3">
        <v>3</v>
      </c>
      <c r="N5807" s="10">
        <f t="shared" si="630"/>
        <v>1</v>
      </c>
      <c r="O5807" s="35">
        <v>3</v>
      </c>
      <c r="P5807" s="17"/>
      <c r="Q5807" s="40">
        <v>2392.3459400000002</v>
      </c>
      <c r="R5807" s="40">
        <v>798.12016000000006</v>
      </c>
      <c r="S5807" s="18">
        <f t="shared" si="631"/>
        <v>1.766651277126472</v>
      </c>
      <c r="T5807" s="18">
        <f t="shared" si="632"/>
        <v>-1.0280406900530406</v>
      </c>
      <c r="U5807" s="18">
        <f t="shared" si="633"/>
        <v>-1.2028264015751005</v>
      </c>
      <c r="V5807" s="30">
        <v>798.11919999999998</v>
      </c>
      <c r="W5807" s="3" t="s">
        <v>47</v>
      </c>
      <c r="X5807" s="3" t="s">
        <v>47</v>
      </c>
      <c r="Y5807" s="3" t="s">
        <v>47</v>
      </c>
      <c r="Z5807" s="3" t="s">
        <v>47</v>
      </c>
      <c r="AA5807" s="3" t="s">
        <v>48</v>
      </c>
      <c r="AB5807" s="12" t="s">
        <v>47</v>
      </c>
      <c r="AC5807" s="3" t="s">
        <v>47</v>
      </c>
      <c r="AD5807" s="3" t="s">
        <v>47</v>
      </c>
      <c r="AE5807" s="3" t="s">
        <v>47</v>
      </c>
      <c r="AF5807" s="3" t="s">
        <v>47</v>
      </c>
      <c r="AG5807" s="3" t="s">
        <v>47</v>
      </c>
      <c r="AI5807" s="3" t="s">
        <v>47</v>
      </c>
      <c r="AJ5807" s="3" t="s">
        <v>47</v>
      </c>
      <c r="AK5807" s="3" t="s">
        <v>47</v>
      </c>
      <c r="AL5807" s="3" t="s">
        <v>47</v>
      </c>
      <c r="AM5807" s="3" t="s">
        <v>47</v>
      </c>
      <c r="AN5807" s="3" t="s">
        <v>47</v>
      </c>
      <c r="AU5807" s="3">
        <v>0</v>
      </c>
      <c r="AV5807" s="3">
        <v>16</v>
      </c>
      <c r="AW5807" s="3">
        <v>1</v>
      </c>
      <c r="AX5807" s="3">
        <v>16</v>
      </c>
      <c r="AY5807" s="3">
        <v>100</v>
      </c>
      <c r="AZ5807" s="6" t="str">
        <f t="shared" si="634"/>
        <v>2846.6</v>
      </c>
      <c r="BC5807" s="12" t="s">
        <v>14972</v>
      </c>
      <c r="BJ5807" s="12">
        <f t="shared" si="635"/>
        <v>0</v>
      </c>
      <c r="BK5807" s="12">
        <f t="shared" si="636"/>
        <v>0</v>
      </c>
      <c r="CQ5807" s="3" t="str">
        <f>CONCATENATE(baseURL!$A$1,baseURL!$B$1,baseURL!$C$1,".",C5807,".",L5807,".pkl&amp;seq=",BC5807)</f>
        <v>http://proteomics.broadinstitute.org/millscripts/viewfeed.pl?side=xl&amp;cycle=1&amp;fixedMods=iaaC&amp;file=msdataSM/iPRG2012_nd/cpick_in/iPRG2012_nd.2846.6.3.pkl&amp;seq=ALQTANLALEKADRLWLPVNR</v>
      </c>
    </row>
    <row r="5808" spans="1:95" x14ac:dyDescent="0.2">
      <c r="A5808" s="3">
        <v>6287</v>
      </c>
      <c r="B5808" s="2" t="s">
        <v>14973</v>
      </c>
      <c r="C5808" s="2" t="s">
        <v>14974</v>
      </c>
      <c r="D5808" s="3">
        <v>14946</v>
      </c>
      <c r="E5808" s="3">
        <v>14930</v>
      </c>
      <c r="F5808" s="3">
        <v>59800</v>
      </c>
      <c r="G5808" s="3">
        <v>17776</v>
      </c>
      <c r="H5808" s="3">
        <v>51.557000000000002</v>
      </c>
      <c r="I5808" s="30">
        <v>728.69565</v>
      </c>
      <c r="J5808" s="30">
        <v>728.69515160000003</v>
      </c>
      <c r="K5808" s="30">
        <v>5.0000000000000001E-4</v>
      </c>
      <c r="L5808" s="3">
        <v>3</v>
      </c>
      <c r="M5808" s="3">
        <v>3</v>
      </c>
      <c r="N5808" s="10">
        <f t="shared" si="630"/>
        <v>1</v>
      </c>
      <c r="O5808" s="35">
        <v>3</v>
      </c>
      <c r="P5808" s="17"/>
      <c r="Q5808" s="40">
        <v>2184.0720099999999</v>
      </c>
      <c r="R5808" s="40">
        <v>728.69551999999999</v>
      </c>
      <c r="S5808" s="18">
        <f t="shared" si="631"/>
        <v>0.17840098703069021</v>
      </c>
      <c r="T5808" s="18">
        <f t="shared" si="632"/>
        <v>-0.5055609508298291</v>
      </c>
      <c r="U5808" s="18">
        <f t="shared" si="633"/>
        <v>-0.43914089109246279</v>
      </c>
      <c r="V5808" s="30">
        <v>728.6952</v>
      </c>
      <c r="W5808" s="3" t="s">
        <v>47</v>
      </c>
      <c r="X5808" s="3" t="s">
        <v>47</v>
      </c>
      <c r="Y5808" s="3" t="s">
        <v>47</v>
      </c>
      <c r="Z5808" s="3" t="s">
        <v>47</v>
      </c>
      <c r="AA5808" s="3" t="s">
        <v>47</v>
      </c>
      <c r="AB5808" s="12" t="s">
        <v>47</v>
      </c>
      <c r="AC5808" s="3" t="s">
        <v>47</v>
      </c>
      <c r="AD5808" s="3" t="s">
        <v>47</v>
      </c>
      <c r="AE5808" s="3" t="s">
        <v>47</v>
      </c>
      <c r="AF5808" s="3" t="s">
        <v>47</v>
      </c>
      <c r="AH5808" s="3" t="s">
        <v>47</v>
      </c>
      <c r="AI5808" s="3" t="s">
        <v>47</v>
      </c>
      <c r="AJ5808" s="3" t="s">
        <v>47</v>
      </c>
      <c r="AK5808" s="3" t="s">
        <v>47</v>
      </c>
      <c r="AL5808" s="3" t="s">
        <v>47</v>
      </c>
      <c r="AN5808" s="3" t="s">
        <v>48</v>
      </c>
      <c r="AU5808" s="3">
        <v>0</v>
      </c>
      <c r="AV5808" s="3">
        <v>15</v>
      </c>
      <c r="AW5808" s="3">
        <v>1</v>
      </c>
      <c r="AX5808" s="3">
        <v>15</v>
      </c>
      <c r="AY5808" s="3">
        <v>100</v>
      </c>
      <c r="AZ5808" s="6" t="str">
        <f t="shared" si="634"/>
        <v>2847.12</v>
      </c>
      <c r="BC5808" s="12" t="s">
        <v>14884</v>
      </c>
      <c r="BJ5808" s="12">
        <f t="shared" si="635"/>
        <v>0</v>
      </c>
      <c r="BK5808" s="12">
        <f t="shared" si="636"/>
        <v>0</v>
      </c>
      <c r="CQ5808" s="3" t="str">
        <f>CONCATENATE(baseURL!$A$1,baseURL!$B$1,baseURL!$C$1,".",C5808,".",L5808,".pkl&amp;seq=",BC5808)</f>
        <v>http://proteomics.broadinstitute.org/millscripts/viewfeed.pl?side=xl&amp;cycle=1&amp;fixedMods=iaaC&amp;file=msdataSM/iPRG2012_nd/cpick_in/iPRG2012_nd.2847.12.3.pkl&amp;seq=KGSLENNLREFPEYFAAQA</v>
      </c>
    </row>
    <row r="5809" spans="1:95" x14ac:dyDescent="0.2">
      <c r="A5809" s="3">
        <v>7216</v>
      </c>
      <c r="B5809" s="2" t="s">
        <v>14975</v>
      </c>
      <c r="C5809" s="2" t="s">
        <v>14976</v>
      </c>
      <c r="D5809" s="3">
        <v>14949</v>
      </c>
      <c r="E5809" s="3">
        <v>14933</v>
      </c>
      <c r="F5809" s="3">
        <v>59803</v>
      </c>
      <c r="G5809" s="3">
        <v>17779</v>
      </c>
      <c r="H5809" s="3">
        <v>51.561999999999998</v>
      </c>
      <c r="I5809" s="30">
        <v>913.43494999999996</v>
      </c>
      <c r="J5809" s="30">
        <v>913.76163280000003</v>
      </c>
      <c r="K5809" s="30">
        <v>-0.32668000000000003</v>
      </c>
      <c r="L5809" s="3">
        <v>0</v>
      </c>
      <c r="M5809" s="3">
        <v>3</v>
      </c>
      <c r="N5809" s="10">
        <f t="shared" si="630"/>
        <v>1</v>
      </c>
      <c r="O5809" s="35">
        <v>3</v>
      </c>
      <c r="P5809" s="17"/>
      <c r="Q5809" s="40">
        <v>2738.2831799999999</v>
      </c>
      <c r="R5809" s="40">
        <v>913.43258000000003</v>
      </c>
      <c r="S5809" s="18">
        <f t="shared" si="631"/>
        <v>2.5946085697184578</v>
      </c>
      <c r="T5809" s="18">
        <f t="shared" si="632"/>
        <v>360.23764337374462</v>
      </c>
      <c r="U5809" s="18">
        <f t="shared" si="633"/>
        <v>2.9777786116999136</v>
      </c>
      <c r="V5809" s="30">
        <v>913.43529999999998</v>
      </c>
      <c r="X5809" s="3" t="s">
        <v>47</v>
      </c>
      <c r="Y5809" s="3" t="s">
        <v>47</v>
      </c>
      <c r="AA5809" s="3" t="s">
        <v>47</v>
      </c>
      <c r="AB5809" s="12" t="s">
        <v>48</v>
      </c>
      <c r="AC5809" s="3" t="s">
        <v>52</v>
      </c>
      <c r="AF5809" s="3" t="s">
        <v>48</v>
      </c>
      <c r="AG5809" s="3" t="s">
        <v>52</v>
      </c>
      <c r="AM5809" s="3" t="s">
        <v>48</v>
      </c>
      <c r="AO5809" s="3" t="s">
        <v>48</v>
      </c>
      <c r="AU5809" s="3">
        <v>0</v>
      </c>
      <c r="AV5809" s="3">
        <v>3</v>
      </c>
      <c r="AW5809" s="3">
        <v>2</v>
      </c>
      <c r="AX5809" s="3">
        <v>2</v>
      </c>
      <c r="AY5809" s="3">
        <v>66.67</v>
      </c>
      <c r="AZ5809" s="6" t="str">
        <f t="shared" si="634"/>
        <v>2847.15</v>
      </c>
      <c r="BC5809" s="12" t="s">
        <v>14977</v>
      </c>
      <c r="BJ5809" s="12">
        <f t="shared" si="635"/>
        <v>0</v>
      </c>
      <c r="BK5809" s="12">
        <f t="shared" si="636"/>
        <v>0</v>
      </c>
      <c r="BW5809" s="3" t="s">
        <v>14978</v>
      </c>
      <c r="CQ5809" s="3" t="str">
        <f>CONCATENATE(baseURL!$A$1,baseURL!$B$1,baseURL!$C$1,".",C5809,".",L5809,".pkl&amp;seq=",BC5809)</f>
        <v>http://proteomics.broadinstitute.org/millscripts/viewfeed.pl?side=xl&amp;cycle=1&amp;fixedMods=iaaC&amp;file=msdataSM/iPRG2012_nd/cpick_in/iPRG2012_nd.2847.15.0.pkl&amp;seq=FAEQYSDAAFYKLDVDEVSDVAQK</v>
      </c>
    </row>
    <row r="5810" spans="1:95" x14ac:dyDescent="0.2">
      <c r="A5810" s="3">
        <v>1454</v>
      </c>
      <c r="B5810" s="2" t="s">
        <v>14979</v>
      </c>
      <c r="C5810" s="2" t="s">
        <v>14963</v>
      </c>
      <c r="D5810" s="3">
        <v>14937</v>
      </c>
      <c r="E5810" s="3">
        <v>14921</v>
      </c>
      <c r="F5810" s="3">
        <v>59791</v>
      </c>
      <c r="G5810" s="3">
        <v>17767</v>
      </c>
      <c r="H5810" s="3">
        <v>51.547800000000002</v>
      </c>
      <c r="I5810" s="30">
        <v>537.29033000000004</v>
      </c>
      <c r="J5810" s="30">
        <v>537.03918729999998</v>
      </c>
      <c r="K5810" s="30">
        <v>0.25113999999999997</v>
      </c>
      <c r="L5810" s="3">
        <v>2</v>
      </c>
      <c r="M5810" s="3">
        <v>4</v>
      </c>
      <c r="N5810" s="10">
        <f t="shared" si="630"/>
        <v>-1</v>
      </c>
      <c r="O5810" s="35">
        <v>4</v>
      </c>
      <c r="P5810" s="17"/>
      <c r="Q5810" s="40">
        <v>2145.1332299999999</v>
      </c>
      <c r="R5810" s="40">
        <v>537.03876000000002</v>
      </c>
      <c r="S5810" s="18">
        <f t="shared" si="631"/>
        <v>468.43918677306488</v>
      </c>
      <c r="T5810" s="18">
        <f t="shared" si="632"/>
        <v>0.79565951618784725</v>
      </c>
      <c r="U5810" s="18">
        <f t="shared" si="633"/>
        <v>-3.2772308650314437</v>
      </c>
      <c r="V5810" s="30">
        <v>537.03700000000003</v>
      </c>
      <c r="X5810" s="3" t="s">
        <v>47</v>
      </c>
      <c r="Y5810" s="3" t="s">
        <v>47</v>
      </c>
      <c r="Z5810" s="3" t="s">
        <v>52</v>
      </c>
      <c r="AA5810" s="3" t="s">
        <v>47</v>
      </c>
      <c r="AM5810" s="3" t="s">
        <v>52</v>
      </c>
      <c r="AU5810" s="3">
        <v>0</v>
      </c>
      <c r="AV5810" s="3">
        <v>3</v>
      </c>
      <c r="AW5810" s="3">
        <v>1</v>
      </c>
      <c r="AX5810" s="3">
        <v>3</v>
      </c>
      <c r="AY5810" s="3">
        <v>100</v>
      </c>
      <c r="AZ5810" s="6" t="str">
        <f t="shared" si="634"/>
        <v>2847.3</v>
      </c>
      <c r="BC5810" s="12" t="s">
        <v>14980</v>
      </c>
      <c r="BJ5810" s="12">
        <f t="shared" si="635"/>
        <v>0</v>
      </c>
      <c r="BK5810" s="12">
        <f t="shared" si="636"/>
        <v>0</v>
      </c>
      <c r="CQ5810" s="3" t="str">
        <f>CONCATENATE(baseURL!$A$1,baseURL!$B$1,baseURL!$C$1,".",C5810,".",L5810,".pkl&amp;seq=",BC5810)</f>
        <v>http://proteomics.broadinstitute.org/millscripts/viewfeed.pl?side=xl&amp;cycle=1&amp;fixedMods=iaaC&amp;file=msdataSM/iPRG2012_nd/cpick_in/iPRG2012_nd.2847.3.2.pkl&amp;seq=SLPRLDGLSVQELMDSKTR</v>
      </c>
    </row>
    <row r="5811" spans="1:95" x14ac:dyDescent="0.2">
      <c r="A5811" s="3">
        <v>4561</v>
      </c>
      <c r="B5811" s="2" t="s">
        <v>14981</v>
      </c>
      <c r="C5811" s="2" t="s">
        <v>14967</v>
      </c>
      <c r="D5811" s="3">
        <v>14940</v>
      </c>
      <c r="E5811" s="3">
        <v>14924</v>
      </c>
      <c r="F5811" s="3">
        <v>59794</v>
      </c>
      <c r="G5811" s="3">
        <v>17770</v>
      </c>
      <c r="H5811" s="3">
        <v>51.5503</v>
      </c>
      <c r="I5811" s="30">
        <v>571.99411999999995</v>
      </c>
      <c r="J5811" s="30">
        <v>571.99045579999995</v>
      </c>
      <c r="K5811" s="30">
        <v>3.6600000000000001E-3</v>
      </c>
      <c r="L5811" s="3">
        <v>0</v>
      </c>
      <c r="M5811" s="3">
        <v>3</v>
      </c>
      <c r="N5811" s="10">
        <f t="shared" si="630"/>
        <v>1</v>
      </c>
      <c r="O5811" s="35">
        <v>3</v>
      </c>
      <c r="P5811" s="17"/>
      <c r="Q5811" s="40">
        <v>1713.95742</v>
      </c>
      <c r="R5811" s="40">
        <v>571.99066000000005</v>
      </c>
      <c r="S5811" s="18">
        <f t="shared" si="631"/>
        <v>6.0490498217305495</v>
      </c>
      <c r="T5811" s="18">
        <f t="shared" si="632"/>
        <v>-0.35699883648161923</v>
      </c>
      <c r="U5811" s="18">
        <f t="shared" si="633"/>
        <v>-0.80420893601508603</v>
      </c>
      <c r="V5811" s="30">
        <v>571.99019999999996</v>
      </c>
      <c r="W5811" s="3" t="s">
        <v>47</v>
      </c>
      <c r="X5811" s="3" t="s">
        <v>47</v>
      </c>
      <c r="Y5811" s="3" t="s">
        <v>47</v>
      </c>
      <c r="Z5811" s="3" t="s">
        <v>47</v>
      </c>
      <c r="AA5811" s="3" t="s">
        <v>47</v>
      </c>
      <c r="AB5811" s="12" t="s">
        <v>47</v>
      </c>
      <c r="AC5811" s="3" t="s">
        <v>47</v>
      </c>
      <c r="AD5811" s="3" t="s">
        <v>47</v>
      </c>
      <c r="AE5811" s="3" t="s">
        <v>47</v>
      </c>
      <c r="AF5811" s="3" t="s">
        <v>48</v>
      </c>
      <c r="AG5811" s="3" t="s">
        <v>47</v>
      </c>
      <c r="AH5811" s="3" t="s">
        <v>47</v>
      </c>
      <c r="AI5811" s="3" t="s">
        <v>48</v>
      </c>
      <c r="AL5811" s="3" t="s">
        <v>52</v>
      </c>
      <c r="AM5811" s="3" t="s">
        <v>48</v>
      </c>
      <c r="AU5811" s="3">
        <v>0</v>
      </c>
      <c r="AV5811" s="3">
        <v>11</v>
      </c>
      <c r="AW5811" s="3">
        <v>1</v>
      </c>
      <c r="AX5811" s="3">
        <v>11</v>
      </c>
      <c r="AY5811" s="3">
        <v>100</v>
      </c>
      <c r="AZ5811" s="6" t="str">
        <f t="shared" si="634"/>
        <v>2847.6</v>
      </c>
      <c r="BC5811" s="12" t="s">
        <v>14982</v>
      </c>
      <c r="BJ5811" s="12">
        <f t="shared" si="635"/>
        <v>0</v>
      </c>
      <c r="BK5811" s="12">
        <f t="shared" si="636"/>
        <v>0</v>
      </c>
      <c r="CQ5811" s="3" t="str">
        <f>CONCATENATE(baseURL!$A$1,baseURL!$B$1,baseURL!$C$1,".",C5811,".",L5811,".pkl&amp;seq=",BC5811)</f>
        <v>http://proteomics.broadinstitute.org/millscripts/viewfeed.pl?side=xl&amp;cycle=1&amp;fixedMods=iaaC&amp;file=msdataSM/iPRG2012_nd/cpick_in/iPRG2012_nd.2847.6.0.pkl&amp;seq=AAGFLLEKELKYFGK</v>
      </c>
    </row>
    <row r="5812" spans="1:95" x14ac:dyDescent="0.2">
      <c r="A5812" s="3">
        <v>5337</v>
      </c>
      <c r="B5812" s="2" t="s">
        <v>14983</v>
      </c>
      <c r="C5812" s="2" t="s">
        <v>14984</v>
      </c>
      <c r="D5812" s="3">
        <v>14951</v>
      </c>
      <c r="E5812" s="3">
        <v>14935</v>
      </c>
      <c r="F5812" s="3">
        <v>59811</v>
      </c>
      <c r="G5812" s="3">
        <v>17782</v>
      </c>
      <c r="H5812" s="3">
        <v>51.572499999999998</v>
      </c>
      <c r="I5812" s="30">
        <v>509.30128999999999</v>
      </c>
      <c r="J5812" s="30">
        <v>509.30046179999999</v>
      </c>
      <c r="K5812" s="30">
        <v>8.3000000000000001E-4</v>
      </c>
      <c r="L5812" s="3">
        <v>3</v>
      </c>
      <c r="M5812" s="3">
        <v>3</v>
      </c>
      <c r="N5812" s="10">
        <f t="shared" si="630"/>
        <v>1</v>
      </c>
      <c r="O5812" s="35">
        <v>3</v>
      </c>
      <c r="P5812" s="17"/>
      <c r="Q5812" s="40">
        <v>1525.8882900000001</v>
      </c>
      <c r="R5812" s="40">
        <v>509.30095</v>
      </c>
      <c r="S5812" s="18">
        <f t="shared" si="631"/>
        <v>0.66758171174476266</v>
      </c>
      <c r="T5812" s="18">
        <f t="shared" si="632"/>
        <v>-0.95856879906978387</v>
      </c>
      <c r="U5812" s="18">
        <f t="shared" si="633"/>
        <v>-1.4726067170741874</v>
      </c>
      <c r="V5812" s="30">
        <v>509.30020000000002</v>
      </c>
      <c r="W5812" s="3" t="s">
        <v>47</v>
      </c>
      <c r="X5812" s="3" t="s">
        <v>47</v>
      </c>
      <c r="Y5812" s="3" t="s">
        <v>47</v>
      </c>
      <c r="Z5812" s="3" t="s">
        <v>47</v>
      </c>
      <c r="AA5812" s="3" t="s">
        <v>47</v>
      </c>
      <c r="AB5812" s="12" t="s">
        <v>47</v>
      </c>
      <c r="AC5812" s="3" t="s">
        <v>47</v>
      </c>
      <c r="AD5812" s="3" t="s">
        <v>47</v>
      </c>
      <c r="AE5812" s="3" t="s">
        <v>47</v>
      </c>
      <c r="AF5812" s="3" t="s">
        <v>47</v>
      </c>
      <c r="AG5812" s="3" t="s">
        <v>47</v>
      </c>
      <c r="AH5812" s="3" t="s">
        <v>47</v>
      </c>
      <c r="AI5812" s="3" t="s">
        <v>48</v>
      </c>
      <c r="AJ5812" s="3" t="s">
        <v>47</v>
      </c>
      <c r="AK5812" s="3" t="s">
        <v>47</v>
      </c>
      <c r="AL5812" s="3" t="s">
        <v>48</v>
      </c>
      <c r="AM5812" s="3" t="s">
        <v>47</v>
      </c>
      <c r="AN5812" s="3" t="s">
        <v>48</v>
      </c>
      <c r="AU5812" s="3">
        <v>0</v>
      </c>
      <c r="AV5812" s="3">
        <v>15</v>
      </c>
      <c r="AW5812" s="3">
        <v>1</v>
      </c>
      <c r="AX5812" s="3">
        <v>15</v>
      </c>
      <c r="AY5812" s="3">
        <v>100</v>
      </c>
      <c r="AZ5812" s="6" t="str">
        <f t="shared" si="634"/>
        <v>2848.2</v>
      </c>
      <c r="BC5812" s="12" t="s">
        <v>14894</v>
      </c>
      <c r="BJ5812" s="12">
        <f t="shared" si="635"/>
        <v>0</v>
      </c>
      <c r="BK5812" s="12">
        <f t="shared" si="636"/>
        <v>0</v>
      </c>
      <c r="CQ5812" s="3" t="str">
        <f>CONCATENATE(baseURL!$A$1,baseURL!$B$1,baseURL!$C$1,".",C5812,".",L5812,".pkl&amp;seq=",BC5812)</f>
        <v>http://proteomics.broadinstitute.org/millscripts/viewfeed.pl?side=xl&amp;cycle=1&amp;fixedMods=iaaC&amp;file=msdataSM/iPRG2012_nd/cpick_in/iPRG2012_nd.2848.2.3.pkl&amp;seq=SLVPLMDRVLVQR</v>
      </c>
    </row>
    <row r="5813" spans="1:95" x14ac:dyDescent="0.2">
      <c r="A5813" s="3">
        <v>5781</v>
      </c>
      <c r="B5813" s="2" t="s">
        <v>14985</v>
      </c>
      <c r="C5813" s="2" t="s">
        <v>14986</v>
      </c>
      <c r="D5813" s="3">
        <v>14955</v>
      </c>
      <c r="E5813" s="3">
        <v>14939</v>
      </c>
      <c r="F5813" s="3">
        <v>59815</v>
      </c>
      <c r="G5813" s="3">
        <v>17786</v>
      </c>
      <c r="H5813" s="3">
        <v>51.580800000000004</v>
      </c>
      <c r="I5813" s="30">
        <v>783.61845000000005</v>
      </c>
      <c r="J5813" s="30">
        <v>783.62030440000001</v>
      </c>
      <c r="K5813" s="30">
        <v>-1.8500000000000001E-3</v>
      </c>
      <c r="L5813" s="3">
        <v>4</v>
      </c>
      <c r="M5813" s="3">
        <v>4</v>
      </c>
      <c r="N5813" s="10">
        <f t="shared" si="630"/>
        <v>1</v>
      </c>
      <c r="O5813" s="35">
        <v>4</v>
      </c>
      <c r="P5813" s="17"/>
      <c r="Q5813" s="40">
        <v>3131.4585999999999</v>
      </c>
      <c r="R5813" s="40">
        <v>783.62010999999995</v>
      </c>
      <c r="S5813" s="18">
        <f t="shared" si="631"/>
        <v>-2.1183734040485884</v>
      </c>
      <c r="T5813" s="18">
        <f t="shared" si="632"/>
        <v>0.24807939149862299</v>
      </c>
      <c r="U5813" s="18">
        <f t="shared" si="633"/>
        <v>0.1148515701060116</v>
      </c>
      <c r="V5813" s="30">
        <v>783.62019999999995</v>
      </c>
      <c r="W5813" s="3" t="s">
        <v>47</v>
      </c>
      <c r="X5813" s="3" t="s">
        <v>47</v>
      </c>
      <c r="Y5813" s="3" t="s">
        <v>47</v>
      </c>
      <c r="Z5813" s="3" t="s">
        <v>47</v>
      </c>
      <c r="AA5813" s="3" t="s">
        <v>47</v>
      </c>
      <c r="AB5813" s="12" t="s">
        <v>47</v>
      </c>
      <c r="AC5813" s="3" t="s">
        <v>47</v>
      </c>
      <c r="AD5813" s="3" t="s">
        <v>47</v>
      </c>
      <c r="AE5813" s="3" t="s">
        <v>47</v>
      </c>
      <c r="AF5813" s="3" t="s">
        <v>47</v>
      </c>
      <c r="AG5813" s="3" t="s">
        <v>48</v>
      </c>
      <c r="AI5813" s="3" t="s">
        <v>47</v>
      </c>
      <c r="AJ5813" s="3" t="s">
        <v>47</v>
      </c>
      <c r="AK5813" s="3" t="s">
        <v>47</v>
      </c>
      <c r="AL5813" s="3" t="s">
        <v>47</v>
      </c>
      <c r="AM5813" s="3" t="s">
        <v>47</v>
      </c>
      <c r="AN5813" s="3" t="s">
        <v>47</v>
      </c>
      <c r="AU5813" s="3">
        <v>0</v>
      </c>
      <c r="AV5813" s="3">
        <v>16</v>
      </c>
      <c r="AW5813" s="3">
        <v>1</v>
      </c>
      <c r="AX5813" s="3">
        <v>16</v>
      </c>
      <c r="AY5813" s="3">
        <v>100</v>
      </c>
      <c r="AZ5813" s="6" t="str">
        <f t="shared" si="634"/>
        <v>2848.6</v>
      </c>
      <c r="BC5813" s="12" t="s">
        <v>14987</v>
      </c>
      <c r="BJ5813" s="12">
        <f t="shared" si="635"/>
        <v>0</v>
      </c>
      <c r="BK5813" s="12">
        <f t="shared" si="636"/>
        <v>0</v>
      </c>
      <c r="CQ5813" s="3" t="str">
        <f>CONCATENATE(baseURL!$A$1,baseURL!$B$1,baseURL!$C$1,".",C5813,".",L5813,".pkl&amp;seq=",BC5813)</f>
        <v>http://proteomics.broadinstitute.org/millscripts/viewfeed.pl?side=xl&amp;cycle=1&amp;fixedMods=iaaC&amp;file=msdataSM/iPRG2012_nd/cpick_in/iPRG2012_nd.2848.6.4.pkl&amp;seq=AAAEYEKGEYETALSTLNDAVEQGREMR</v>
      </c>
    </row>
    <row r="5814" spans="1:95" x14ac:dyDescent="0.2">
      <c r="A5814" s="3">
        <v>4677</v>
      </c>
      <c r="B5814" s="2" t="s">
        <v>14988</v>
      </c>
      <c r="C5814" s="2" t="s">
        <v>14989</v>
      </c>
      <c r="D5814" s="3">
        <v>14961</v>
      </c>
      <c r="E5814" s="3">
        <v>14945</v>
      </c>
      <c r="F5814" s="3">
        <v>59834</v>
      </c>
      <c r="G5814" s="3">
        <v>17793</v>
      </c>
      <c r="H5814" s="3">
        <v>51.609499999999997</v>
      </c>
      <c r="I5814" s="30">
        <v>897.96834999999999</v>
      </c>
      <c r="J5814" s="30">
        <v>897.46633659999998</v>
      </c>
      <c r="K5814" s="30">
        <v>0.50200999999999996</v>
      </c>
      <c r="L5814" s="3">
        <v>0</v>
      </c>
      <c r="M5814" s="3">
        <v>2</v>
      </c>
      <c r="N5814" s="10">
        <f t="shared" si="630"/>
        <v>1</v>
      </c>
      <c r="O5814" s="35">
        <v>2</v>
      </c>
      <c r="P5814" s="17"/>
      <c r="Q5814" s="40">
        <v>1793.92797</v>
      </c>
      <c r="R5814" s="40">
        <v>897.46762000000001</v>
      </c>
      <c r="S5814" s="18">
        <f t="shared" si="631"/>
        <v>557.93656377260265</v>
      </c>
      <c r="T5814" s="18">
        <f t="shared" si="632"/>
        <v>-1.4300237372730031</v>
      </c>
      <c r="U5814" s="18">
        <f t="shared" si="633"/>
        <v>-1.5822297856861103</v>
      </c>
      <c r="V5814" s="30">
        <v>897.46619999999996</v>
      </c>
      <c r="W5814" s="3" t="s">
        <v>47</v>
      </c>
      <c r="X5814" s="3" t="s">
        <v>47</v>
      </c>
      <c r="Y5814" s="3" t="s">
        <v>47</v>
      </c>
      <c r="Z5814" s="3" t="s">
        <v>47</v>
      </c>
      <c r="AA5814" s="3" t="s">
        <v>47</v>
      </c>
      <c r="AB5814" s="12" t="s">
        <v>47</v>
      </c>
      <c r="AC5814" s="3" t="s">
        <v>47</v>
      </c>
      <c r="AD5814" s="3" t="s">
        <v>47</v>
      </c>
      <c r="AE5814" s="3" t="s">
        <v>47</v>
      </c>
      <c r="AG5814" s="3" t="s">
        <v>47</v>
      </c>
      <c r="AH5814" s="3" t="s">
        <v>47</v>
      </c>
      <c r="AI5814" s="3" t="s">
        <v>48</v>
      </c>
      <c r="AK5814" s="3" t="s">
        <v>47</v>
      </c>
      <c r="AL5814" s="3" t="s">
        <v>47</v>
      </c>
      <c r="AM5814" s="3" t="s">
        <v>47</v>
      </c>
      <c r="AU5814" s="3">
        <v>0</v>
      </c>
      <c r="AV5814" s="3">
        <v>14</v>
      </c>
      <c r="AW5814" s="3">
        <v>1</v>
      </c>
      <c r="AX5814" s="3">
        <v>14</v>
      </c>
      <c r="AY5814" s="3">
        <v>100</v>
      </c>
      <c r="AZ5814" s="6" t="str">
        <f t="shared" si="634"/>
        <v>2849.4</v>
      </c>
      <c r="BC5814" s="12" t="s">
        <v>14383</v>
      </c>
      <c r="BJ5814" s="12">
        <f t="shared" si="635"/>
        <v>0</v>
      </c>
      <c r="BK5814" s="12">
        <f t="shared" si="636"/>
        <v>0</v>
      </c>
      <c r="CQ5814" s="3" t="str">
        <f>CONCATENATE(baseURL!$A$1,baseURL!$B$1,baseURL!$C$1,".",C5814,".",L5814,".pkl&amp;seq=",BC5814)</f>
        <v>http://proteomics.broadinstitute.org/millscripts/viewfeed.pl?side=xl&amp;cycle=1&amp;fixedMods=iaaC&amp;file=msdataSM/iPRG2012_nd/cpick_in/iPRG2012_nd.2849.4.0.pkl&amp;seq=AVDDFLLSLDGTANKSK</v>
      </c>
    </row>
    <row r="5815" spans="1:95" x14ac:dyDescent="0.2">
      <c r="A5815" s="3">
        <v>5968</v>
      </c>
      <c r="B5815" s="2" t="s">
        <v>14990</v>
      </c>
      <c r="C5815" s="2" t="s">
        <v>14991</v>
      </c>
      <c r="D5815" s="3">
        <v>14963</v>
      </c>
      <c r="E5815" s="3">
        <v>14947</v>
      </c>
      <c r="F5815" s="3">
        <v>59853</v>
      </c>
      <c r="G5815" s="3">
        <v>17796</v>
      </c>
      <c r="H5815" s="3">
        <v>51.625</v>
      </c>
      <c r="I5815" s="30">
        <v>598.03354000000002</v>
      </c>
      <c r="J5815" s="30">
        <v>598.64760079999996</v>
      </c>
      <c r="K5815" s="30">
        <v>-0.61406000000000005</v>
      </c>
      <c r="L5815" s="3">
        <v>0</v>
      </c>
      <c r="M5815" s="3">
        <v>3</v>
      </c>
      <c r="N5815" s="10">
        <f t="shared" si="630"/>
        <v>1</v>
      </c>
      <c r="O5815" s="35">
        <v>3</v>
      </c>
      <c r="P5815" s="17"/>
      <c r="Q5815" s="40">
        <v>1793.92797</v>
      </c>
      <c r="R5815" s="40">
        <v>598.64751000000001</v>
      </c>
      <c r="S5815" s="18">
        <f t="shared" si="631"/>
        <v>-1025.5951787054034</v>
      </c>
      <c r="T5815" s="18">
        <f t="shared" si="632"/>
        <v>0.15167523197858282</v>
      </c>
      <c r="U5815" s="18">
        <f t="shared" si="633"/>
        <v>-1.6704320669023456E-2</v>
      </c>
      <c r="V5815" s="30">
        <v>598.64750000000004</v>
      </c>
      <c r="W5815" s="3" t="s">
        <v>47</v>
      </c>
      <c r="X5815" s="3" t="s">
        <v>47</v>
      </c>
      <c r="Y5815" s="3" t="s">
        <v>47</v>
      </c>
      <c r="Z5815" s="3" t="s">
        <v>47</v>
      </c>
      <c r="AA5815" s="3" t="s">
        <v>47</v>
      </c>
      <c r="AB5815" s="12" t="s">
        <v>47</v>
      </c>
      <c r="AC5815" s="3" t="s">
        <v>47</v>
      </c>
      <c r="AD5815" s="3" t="s">
        <v>48</v>
      </c>
      <c r="AE5815" s="3" t="s">
        <v>47</v>
      </c>
      <c r="AF5815" s="3" t="s">
        <v>47</v>
      </c>
      <c r="AG5815" s="3" t="s">
        <v>52</v>
      </c>
      <c r="AH5815" s="3" t="s">
        <v>47</v>
      </c>
      <c r="AK5815" s="3" t="s">
        <v>47</v>
      </c>
      <c r="AL5815" s="3" t="s">
        <v>52</v>
      </c>
      <c r="AU5815" s="3">
        <v>0</v>
      </c>
      <c r="AV5815" s="3">
        <v>11</v>
      </c>
      <c r="AW5815" s="3">
        <v>1</v>
      </c>
      <c r="AX5815" s="3">
        <v>11</v>
      </c>
      <c r="AY5815" s="3">
        <v>100</v>
      </c>
      <c r="AZ5815" s="6" t="str">
        <f t="shared" si="634"/>
        <v>2850.2</v>
      </c>
      <c r="BC5815" s="12" t="s">
        <v>14383</v>
      </c>
      <c r="BJ5815" s="12">
        <f t="shared" si="635"/>
        <v>0</v>
      </c>
      <c r="BK5815" s="12">
        <f t="shared" si="636"/>
        <v>0</v>
      </c>
      <c r="CQ5815" s="3" t="str">
        <f>CONCATENATE(baseURL!$A$1,baseURL!$B$1,baseURL!$C$1,".",C5815,".",L5815,".pkl&amp;seq=",BC5815)</f>
        <v>http://proteomics.broadinstitute.org/millscripts/viewfeed.pl?side=xl&amp;cycle=1&amp;fixedMods=iaaC&amp;file=msdataSM/iPRG2012_nd/cpick_in/iPRG2012_nd.2850.2.0.pkl&amp;seq=AVDDFLLSLDGTANKSK</v>
      </c>
    </row>
    <row r="5816" spans="1:95" x14ac:dyDescent="0.2">
      <c r="A5816" s="3">
        <v>7205</v>
      </c>
      <c r="B5816" s="2" t="s">
        <v>14992</v>
      </c>
      <c r="C5816" s="2" t="s">
        <v>14993</v>
      </c>
      <c r="D5816" s="3">
        <v>14964</v>
      </c>
      <c r="E5816" s="3">
        <v>14948</v>
      </c>
      <c r="F5816" s="3">
        <v>59854</v>
      </c>
      <c r="G5816" s="3">
        <v>17797</v>
      </c>
      <c r="H5816" s="3">
        <v>51.629199999999997</v>
      </c>
      <c r="I5816" s="30">
        <v>603.32155</v>
      </c>
      <c r="J5816" s="30">
        <v>603.32577700000002</v>
      </c>
      <c r="K5816" s="30">
        <v>-4.2300000000000003E-3</v>
      </c>
      <c r="L5816" s="3">
        <v>4</v>
      </c>
      <c r="M5816" s="3">
        <v>4</v>
      </c>
      <c r="N5816" s="10">
        <f t="shared" si="630"/>
        <v>1</v>
      </c>
      <c r="O5816" s="35">
        <v>4</v>
      </c>
      <c r="P5816" s="17"/>
      <c r="Q5816" s="40">
        <v>2410.2839199999999</v>
      </c>
      <c r="R5816" s="40">
        <v>603.32644000000005</v>
      </c>
      <c r="S5816" s="18">
        <f t="shared" si="631"/>
        <v>-8.105064979492365</v>
      </c>
      <c r="T5816" s="18">
        <f t="shared" si="632"/>
        <v>-1.0989075831508204</v>
      </c>
      <c r="U5816" s="18">
        <f t="shared" si="633"/>
        <v>-1.2265333507750062</v>
      </c>
      <c r="V5816" s="30">
        <v>603.32569999999998</v>
      </c>
      <c r="W5816" s="3" t="s">
        <v>47</v>
      </c>
      <c r="Y5816" s="3" t="s">
        <v>47</v>
      </c>
      <c r="AA5816" s="3" t="s">
        <v>47</v>
      </c>
      <c r="AB5816" s="12" t="s">
        <v>47</v>
      </c>
      <c r="AF5816" s="3" t="s">
        <v>47</v>
      </c>
      <c r="AH5816" s="3" t="s">
        <v>52</v>
      </c>
      <c r="AU5816" s="3">
        <v>0</v>
      </c>
      <c r="AV5816" s="3">
        <v>5</v>
      </c>
      <c r="AW5816" s="3">
        <v>1</v>
      </c>
      <c r="AX5816" s="3">
        <v>5</v>
      </c>
      <c r="AY5816" s="3">
        <v>100</v>
      </c>
      <c r="AZ5816" s="6" t="str">
        <f t="shared" si="634"/>
        <v>2850.3</v>
      </c>
      <c r="BC5816" s="12" t="s">
        <v>14994</v>
      </c>
      <c r="BJ5816" s="12">
        <f t="shared" si="635"/>
        <v>0</v>
      </c>
      <c r="BK5816" s="12">
        <f t="shared" si="636"/>
        <v>0</v>
      </c>
      <c r="CQ5816" s="3" t="str">
        <f>CONCATENATE(baseURL!$A$1,baseURL!$B$1,baseURL!$C$1,".",C5816,".",L5816,".pkl&amp;seq=",BC5816)</f>
        <v>http://proteomics.broadinstitute.org/millscripts/viewfeed.pl?side=xl&amp;cycle=1&amp;fixedMods=iaaC&amp;file=msdataSM/iPRG2012_nd/cpick_in/iPRG2012_nd.2850.3.4.pkl&amp;seq=LQQTAFDKKSFLTYLKGYMK</v>
      </c>
    </row>
    <row r="5817" spans="1:95" x14ac:dyDescent="0.2">
      <c r="A5817" s="3">
        <v>5875</v>
      </c>
      <c r="B5817" s="2" t="s">
        <v>14995</v>
      </c>
      <c r="C5817" s="2" t="s">
        <v>14996</v>
      </c>
      <c r="D5817" s="3">
        <v>14965</v>
      </c>
      <c r="E5817" s="3">
        <v>14949</v>
      </c>
      <c r="F5817" s="3">
        <v>59855</v>
      </c>
      <c r="G5817" s="3">
        <v>17798</v>
      </c>
      <c r="H5817" s="3">
        <v>51.633299999999998</v>
      </c>
      <c r="I5817" s="30">
        <v>644.34478999999999</v>
      </c>
      <c r="J5817" s="30">
        <v>644.34106650000001</v>
      </c>
      <c r="K5817" s="30">
        <v>3.7200000000000002E-3</v>
      </c>
      <c r="L5817" s="3">
        <v>4</v>
      </c>
      <c r="M5817" s="3">
        <v>4</v>
      </c>
      <c r="N5817" s="10">
        <f t="shared" si="630"/>
        <v>1</v>
      </c>
      <c r="O5817" s="35">
        <v>4</v>
      </c>
      <c r="P5817" s="17"/>
      <c r="Q5817" s="40">
        <v>2574.3409700000002</v>
      </c>
      <c r="R5817" s="40">
        <v>644.34069999999997</v>
      </c>
      <c r="S5817" s="18">
        <f t="shared" si="631"/>
        <v>6.3475735740722961</v>
      </c>
      <c r="T5817" s="18">
        <f t="shared" si="632"/>
        <v>0.56879846336109852</v>
      </c>
      <c r="U5817" s="18">
        <f t="shared" si="633"/>
        <v>0.31039479589521929</v>
      </c>
      <c r="V5817" s="30">
        <v>644.34090000000003</v>
      </c>
      <c r="W5817" s="3" t="s">
        <v>47</v>
      </c>
      <c r="X5817" s="3" t="s">
        <v>47</v>
      </c>
      <c r="Y5817" s="3" t="s">
        <v>47</v>
      </c>
      <c r="Z5817" s="3" t="s">
        <v>47</v>
      </c>
      <c r="AA5817" s="3" t="s">
        <v>47</v>
      </c>
      <c r="AB5817" s="12" t="s">
        <v>47</v>
      </c>
      <c r="AC5817" s="3" t="s">
        <v>47</v>
      </c>
      <c r="AD5817" s="3" t="s">
        <v>47</v>
      </c>
      <c r="AE5817" s="3" t="s">
        <v>47</v>
      </c>
      <c r="AF5817" s="3" t="s">
        <v>47</v>
      </c>
      <c r="AG5817" s="3" t="s">
        <v>48</v>
      </c>
      <c r="AI5817" s="3" t="s">
        <v>47</v>
      </c>
      <c r="AJ5817" s="3" t="s">
        <v>47</v>
      </c>
      <c r="AK5817" s="3" t="s">
        <v>47</v>
      </c>
      <c r="AL5817" s="3" t="s">
        <v>47</v>
      </c>
      <c r="AM5817" s="3" t="s">
        <v>47</v>
      </c>
      <c r="AN5817" s="3" t="s">
        <v>48</v>
      </c>
      <c r="AU5817" s="3">
        <v>0</v>
      </c>
      <c r="AV5817" s="3">
        <v>15</v>
      </c>
      <c r="AW5817" s="3">
        <v>1</v>
      </c>
      <c r="AX5817" s="3">
        <v>15</v>
      </c>
      <c r="AY5817" s="3">
        <v>100</v>
      </c>
      <c r="AZ5817" s="6" t="str">
        <f t="shared" si="634"/>
        <v>2850.4</v>
      </c>
      <c r="BC5817" s="12" t="s">
        <v>14997</v>
      </c>
      <c r="BJ5817" s="12">
        <f t="shared" si="635"/>
        <v>0</v>
      </c>
      <c r="BK5817" s="12">
        <f t="shared" si="636"/>
        <v>0</v>
      </c>
      <c r="CQ5817" s="3" t="str">
        <f>CONCATENATE(baseURL!$A$1,baseURL!$B$1,baseURL!$C$1,".",C5817,".",L5817,".pkl&amp;seq=",BC5817)</f>
        <v>http://proteomics.broadinstitute.org/millscripts/viewfeed.pl?side=xl&amp;cycle=1&amp;fixedMods=iaaC&amp;file=msdataSM/iPRG2012_nd/cpick_in/iPRG2012_nd.2850.4.4.pkl&amp;seq=LLRYNSTKSVDELTSLTDYVTR</v>
      </c>
    </row>
    <row r="5818" spans="1:95" x14ac:dyDescent="0.2">
      <c r="A5818" s="3">
        <v>4648</v>
      </c>
      <c r="B5818" s="2" t="s">
        <v>14998</v>
      </c>
      <c r="C5818" s="2" t="s">
        <v>14995</v>
      </c>
      <c r="D5818" s="3">
        <v>14970</v>
      </c>
      <c r="E5818" s="3">
        <v>14954</v>
      </c>
      <c r="F5818" s="3">
        <v>59877</v>
      </c>
      <c r="G5818" s="3">
        <v>17804</v>
      </c>
      <c r="H5818" s="3">
        <v>51.652000000000001</v>
      </c>
      <c r="I5818" s="30">
        <v>818.67307000000005</v>
      </c>
      <c r="J5818" s="30">
        <v>818.67275729999994</v>
      </c>
      <c r="K5818" s="30">
        <v>3.1E-4</v>
      </c>
      <c r="L5818" s="3">
        <v>4</v>
      </c>
      <c r="M5818" s="3">
        <v>4</v>
      </c>
      <c r="N5818" s="10">
        <f t="shared" si="630"/>
        <v>1</v>
      </c>
      <c r="O5818" s="35">
        <v>4</v>
      </c>
      <c r="P5818" s="17"/>
      <c r="Q5818" s="40">
        <v>3271.6692400000002</v>
      </c>
      <c r="R5818" s="40">
        <v>818.67277000000001</v>
      </c>
      <c r="S5818" s="18">
        <f t="shared" si="631"/>
        <v>0.36644677950920568</v>
      </c>
      <c r="T5818" s="18">
        <f t="shared" si="632"/>
        <v>-1.551291374971924E-2</v>
      </c>
      <c r="U5818" s="18">
        <f t="shared" si="633"/>
        <v>-8.5504248603065991E-2</v>
      </c>
      <c r="V5818" s="30">
        <v>818.67269999999996</v>
      </c>
      <c r="W5818" s="3" t="s">
        <v>47</v>
      </c>
      <c r="X5818" s="3" t="s">
        <v>47</v>
      </c>
      <c r="Y5818" s="3" t="s">
        <v>47</v>
      </c>
      <c r="Z5818" s="3" t="s">
        <v>47</v>
      </c>
      <c r="AA5818" s="3" t="s">
        <v>47</v>
      </c>
      <c r="AB5818" s="12" t="s">
        <v>47</v>
      </c>
      <c r="AC5818" s="3" t="s">
        <v>47</v>
      </c>
      <c r="AD5818" s="3" t="s">
        <v>47</v>
      </c>
      <c r="AE5818" s="3" t="s">
        <v>47</v>
      </c>
      <c r="AF5818" s="3" t="s">
        <v>47</v>
      </c>
      <c r="AG5818" s="3" t="s">
        <v>47</v>
      </c>
      <c r="AI5818" s="3" t="s">
        <v>47</v>
      </c>
      <c r="AK5818" s="3" t="s">
        <v>47</v>
      </c>
      <c r="AL5818" s="3" t="s">
        <v>48</v>
      </c>
      <c r="AM5818" s="3" t="s">
        <v>47</v>
      </c>
      <c r="AN5818" s="3" t="s">
        <v>48</v>
      </c>
      <c r="AU5818" s="3">
        <v>0</v>
      </c>
      <c r="AV5818" s="3">
        <v>14</v>
      </c>
      <c r="AW5818" s="3">
        <v>1</v>
      </c>
      <c r="AX5818" s="3">
        <v>14</v>
      </c>
      <c r="AY5818" s="3">
        <v>100</v>
      </c>
      <c r="AZ5818" s="6" t="str">
        <f t="shared" si="634"/>
        <v>2851.5</v>
      </c>
      <c r="BC5818" s="12" t="s">
        <v>14999</v>
      </c>
      <c r="BJ5818" s="12">
        <f t="shared" si="635"/>
        <v>0</v>
      </c>
      <c r="BK5818" s="12">
        <f t="shared" si="636"/>
        <v>0</v>
      </c>
      <c r="CQ5818" s="3" t="str">
        <f>CONCATENATE(baseURL!$A$1,baseURL!$B$1,baseURL!$C$1,".",C5818,".",L5818,".pkl&amp;seq=",BC5818)</f>
        <v>http://proteomics.broadinstitute.org/millscripts/viewfeed.pl?side=xl&amp;cycle=1&amp;fixedMods=iaaC&amp;file=msdataSM/iPRG2012_nd/cpick_in/iPRG2012_nd.2851.5.4.pkl&amp;seq=VELTELKDDVVQLDEPQFSRNQALVEEK</v>
      </c>
    </row>
    <row r="5819" spans="1:95" x14ac:dyDescent="0.2">
      <c r="A5819" s="3">
        <v>1959</v>
      </c>
      <c r="B5819" s="2" t="s">
        <v>15000</v>
      </c>
      <c r="C5819" s="2" t="s">
        <v>15001</v>
      </c>
      <c r="D5819" s="3">
        <v>14971</v>
      </c>
      <c r="E5819" s="3">
        <v>14955</v>
      </c>
      <c r="F5819" s="3">
        <v>59878</v>
      </c>
      <c r="G5819" s="3">
        <v>17805</v>
      </c>
      <c r="H5819" s="3">
        <v>51.654499999999999</v>
      </c>
      <c r="I5819" s="30">
        <v>886.48370999999997</v>
      </c>
      <c r="J5819" s="30">
        <v>886.8176224</v>
      </c>
      <c r="K5819" s="30">
        <v>-0.33390999999999998</v>
      </c>
      <c r="L5819" s="3">
        <v>3</v>
      </c>
      <c r="M5819" s="3">
        <v>3</v>
      </c>
      <c r="N5819" s="10">
        <f t="shared" si="630"/>
        <v>1</v>
      </c>
      <c r="O5819" s="35">
        <v>3</v>
      </c>
      <c r="P5819" s="17"/>
      <c r="Q5819" s="40">
        <v>2658.4196200000001</v>
      </c>
      <c r="R5819" s="40">
        <v>886.81138999999996</v>
      </c>
      <c r="S5819" s="18">
        <f t="shared" si="631"/>
        <v>-369.50359873026292</v>
      </c>
      <c r="T5819" s="18">
        <f t="shared" si="632"/>
        <v>7.0278754539276225</v>
      </c>
      <c r="U5819" s="18">
        <f t="shared" si="633"/>
        <v>6.8898528694304924</v>
      </c>
      <c r="V5819" s="30">
        <v>886.8175</v>
      </c>
      <c r="W5819" s="3" t="s">
        <v>47</v>
      </c>
      <c r="X5819" s="3" t="s">
        <v>47</v>
      </c>
      <c r="Y5819" s="3" t="s">
        <v>47</v>
      </c>
      <c r="Z5819" s="3" t="s">
        <v>47</v>
      </c>
      <c r="AA5819" s="3" t="s">
        <v>47</v>
      </c>
      <c r="AB5819" s="12" t="s">
        <v>47</v>
      </c>
      <c r="AC5819" s="3" t="s">
        <v>47</v>
      </c>
      <c r="AD5819" s="3" t="s">
        <v>47</v>
      </c>
      <c r="AE5819" s="3" t="s">
        <v>47</v>
      </c>
      <c r="AF5819" s="3" t="s">
        <v>52</v>
      </c>
      <c r="AG5819" s="3" t="s">
        <v>47</v>
      </c>
      <c r="AJ5819" s="3" t="s">
        <v>47</v>
      </c>
      <c r="AK5819" s="3" t="s">
        <v>47</v>
      </c>
      <c r="AL5819" s="3" t="s">
        <v>52</v>
      </c>
      <c r="AM5819" s="3" t="s">
        <v>47</v>
      </c>
      <c r="AO5819" s="3" t="s">
        <v>47</v>
      </c>
      <c r="AU5819" s="3">
        <v>0</v>
      </c>
      <c r="AV5819" s="3">
        <v>14</v>
      </c>
      <c r="AW5819" s="3">
        <v>2</v>
      </c>
      <c r="AX5819" s="3">
        <v>8</v>
      </c>
      <c r="AY5819" s="3">
        <v>57.14</v>
      </c>
      <c r="AZ5819" s="6" t="str">
        <f t="shared" si="634"/>
        <v>2851.6</v>
      </c>
      <c r="BC5819" s="12" t="s">
        <v>15002</v>
      </c>
      <c r="BJ5819" s="12">
        <f t="shared" si="635"/>
        <v>0</v>
      </c>
      <c r="BK5819" s="12">
        <f t="shared" si="636"/>
        <v>0</v>
      </c>
      <c r="BP5819" s="3" t="s">
        <v>54</v>
      </c>
      <c r="BR5819" s="3" t="s">
        <v>54</v>
      </c>
      <c r="BS5819" s="3" t="s">
        <v>15003</v>
      </c>
      <c r="BY5819" s="3" t="s">
        <v>15003</v>
      </c>
      <c r="BZ5819" s="3" t="s">
        <v>15003</v>
      </c>
      <c r="CC5819" s="3" t="s">
        <v>15003</v>
      </c>
      <c r="CF5819" s="3" t="s">
        <v>15003</v>
      </c>
      <c r="CG5819" s="3" t="s">
        <v>15003</v>
      </c>
      <c r="CQ5819" s="3" t="str">
        <f>CONCATENATE(baseURL!$A$1,baseURL!$B$1,baseURL!$C$1,".",C5819,".",L5819,".pkl&amp;seq=",BC5819,"&amp;varMods=Deamidated-N")</f>
        <v>http://proteomics.broadinstitute.org/millscripts/viewfeed.pl?side=xl&amp;cycle=1&amp;fixedMods=iaaC&amp;file=msdataSM/iPRG2012_nd/cpick_in/iPRG2012_nd.2851.6.3.pkl&amp;seq=ALLDEVVKSSAAGnTVLLGGGDTATVAK&amp;varMods=Deamidated-N</v>
      </c>
    </row>
    <row r="5820" spans="1:95" x14ac:dyDescent="0.2">
      <c r="A5820" s="3">
        <v>4727</v>
      </c>
      <c r="B5820" s="2" t="s">
        <v>15004</v>
      </c>
      <c r="C5820" s="2" t="s">
        <v>15005</v>
      </c>
      <c r="D5820" s="3">
        <v>14976</v>
      </c>
      <c r="E5820" s="3">
        <v>14960</v>
      </c>
      <c r="F5820" s="3">
        <v>59897</v>
      </c>
      <c r="G5820" s="3">
        <v>17811</v>
      </c>
      <c r="H5820" s="3">
        <v>51.674100000000003</v>
      </c>
      <c r="I5820" s="30">
        <v>782.44097999999997</v>
      </c>
      <c r="J5820" s="30">
        <v>782.4448969</v>
      </c>
      <c r="K5820" s="30">
        <v>-3.9199999999999999E-3</v>
      </c>
      <c r="L5820" s="3">
        <v>2</v>
      </c>
      <c r="M5820" s="3">
        <v>2</v>
      </c>
      <c r="N5820" s="10">
        <f t="shared" si="630"/>
        <v>1</v>
      </c>
      <c r="O5820" s="35">
        <v>2</v>
      </c>
      <c r="P5820" s="17"/>
      <c r="Q5820" s="40">
        <v>1563.8853200000001</v>
      </c>
      <c r="R5820" s="40">
        <v>782.44629999999995</v>
      </c>
      <c r="S5820" s="18">
        <f t="shared" si="631"/>
        <v>-6.7991886471740468</v>
      </c>
      <c r="T5820" s="18">
        <f t="shared" si="632"/>
        <v>-1.7932221034819886</v>
      </c>
      <c r="U5820" s="18">
        <f t="shared" si="633"/>
        <v>-1.4058472766134253</v>
      </c>
      <c r="V5820" s="30">
        <v>782.4452</v>
      </c>
      <c r="W5820" s="3" t="s">
        <v>47</v>
      </c>
      <c r="X5820" s="3" t="s">
        <v>47</v>
      </c>
      <c r="Y5820" s="3" t="s">
        <v>47</v>
      </c>
      <c r="Z5820" s="3" t="s">
        <v>47</v>
      </c>
      <c r="AA5820" s="3" t="s">
        <v>47</v>
      </c>
      <c r="AB5820" s="12" t="s">
        <v>47</v>
      </c>
      <c r="AC5820" s="3" t="s">
        <v>47</v>
      </c>
      <c r="AD5820" s="3" t="s">
        <v>47</v>
      </c>
      <c r="AE5820" s="3" t="s">
        <v>47</v>
      </c>
      <c r="AF5820" s="3" t="s">
        <v>47</v>
      </c>
      <c r="AG5820" s="3" t="s">
        <v>47</v>
      </c>
      <c r="AH5820" s="3" t="s">
        <v>47</v>
      </c>
      <c r="AI5820" s="3" t="s">
        <v>47</v>
      </c>
      <c r="AJ5820" s="3" t="s">
        <v>47</v>
      </c>
      <c r="AK5820" s="3" t="s">
        <v>52</v>
      </c>
      <c r="AL5820" s="3" t="s">
        <v>48</v>
      </c>
      <c r="AM5820" s="3" t="s">
        <v>47</v>
      </c>
      <c r="AN5820" s="3" t="s">
        <v>47</v>
      </c>
      <c r="AU5820" s="3">
        <v>0</v>
      </c>
      <c r="AV5820" s="3">
        <v>16</v>
      </c>
      <c r="AW5820" s="3">
        <v>1</v>
      </c>
      <c r="AX5820" s="3">
        <v>16</v>
      </c>
      <c r="AY5820" s="3">
        <v>100</v>
      </c>
      <c r="AZ5820" s="6" t="str">
        <f t="shared" si="634"/>
        <v>2852.4</v>
      </c>
      <c r="BC5820" s="12" t="s">
        <v>15006</v>
      </c>
      <c r="BJ5820" s="12">
        <f t="shared" si="635"/>
        <v>0</v>
      </c>
      <c r="BK5820" s="12">
        <f t="shared" si="636"/>
        <v>0</v>
      </c>
      <c r="CQ5820" s="3" t="str">
        <f>CONCATENATE(baseURL!$A$1,baseURL!$B$1,baseURL!$C$1,".",C5820,".",L5820,".pkl&amp;seq=",BC5820)</f>
        <v>http://proteomics.broadinstitute.org/millscripts/viewfeed.pl?side=xl&amp;cycle=1&amp;fixedMods=iaaC&amp;file=msdataSM/iPRG2012_nd/cpick_in/iPRG2012_nd.2852.4.2.pkl&amp;seq=TGNLVDVPVGPGLLGR</v>
      </c>
    </row>
    <row r="5821" spans="1:95" x14ac:dyDescent="0.2">
      <c r="A5821" s="3">
        <v>6162</v>
      </c>
      <c r="B5821" s="2" t="s">
        <v>15007</v>
      </c>
      <c r="C5821" s="2" t="s">
        <v>15008</v>
      </c>
      <c r="D5821" s="3">
        <v>14977</v>
      </c>
      <c r="E5821" s="3">
        <v>14961</v>
      </c>
      <c r="F5821" s="3">
        <v>59898</v>
      </c>
      <c r="G5821" s="3">
        <v>17812</v>
      </c>
      <c r="H5821" s="3">
        <v>51.677399999999999</v>
      </c>
      <c r="I5821" s="30">
        <v>787.39841999999999</v>
      </c>
      <c r="J5821" s="30">
        <v>787.40430119999996</v>
      </c>
      <c r="K5821" s="30">
        <v>-5.8799999999999998E-3</v>
      </c>
      <c r="L5821" s="3">
        <v>3</v>
      </c>
      <c r="M5821" s="3">
        <v>3</v>
      </c>
      <c r="N5821" s="10">
        <f t="shared" si="630"/>
        <v>1</v>
      </c>
      <c r="O5821" s="35">
        <v>3</v>
      </c>
      <c r="P5821" s="17"/>
      <c r="Q5821" s="40">
        <v>2360.1979999999999</v>
      </c>
      <c r="R5821" s="40">
        <v>787.40418</v>
      </c>
      <c r="S5821" s="18">
        <f t="shared" si="631"/>
        <v>-7.3151757970211859</v>
      </c>
      <c r="T5821" s="18">
        <f t="shared" si="632"/>
        <v>0.15392349068663547</v>
      </c>
      <c r="U5821" s="18">
        <f t="shared" si="633"/>
        <v>2.5399915897709426E-2</v>
      </c>
      <c r="V5821" s="30">
        <v>787.40419999999995</v>
      </c>
      <c r="W5821" s="3" t="s">
        <v>47</v>
      </c>
      <c r="X5821" s="3" t="s">
        <v>47</v>
      </c>
      <c r="Y5821" s="3" t="s">
        <v>47</v>
      </c>
      <c r="Z5821" s="3" t="s">
        <v>47</v>
      </c>
      <c r="AA5821" s="3" t="s">
        <v>47</v>
      </c>
      <c r="AB5821" s="12" t="s">
        <v>47</v>
      </c>
      <c r="AC5821" s="3" t="s">
        <v>47</v>
      </c>
      <c r="AD5821" s="3" t="s">
        <v>47</v>
      </c>
      <c r="AE5821" s="3" t="s">
        <v>47</v>
      </c>
      <c r="AF5821" s="3" t="s">
        <v>47</v>
      </c>
      <c r="AH5821" s="3" t="s">
        <v>47</v>
      </c>
      <c r="AI5821" s="3" t="s">
        <v>47</v>
      </c>
      <c r="AJ5821" s="3" t="s">
        <v>65</v>
      </c>
      <c r="AK5821" s="3" t="s">
        <v>47</v>
      </c>
      <c r="AL5821" s="3" t="s">
        <v>47</v>
      </c>
      <c r="AN5821" s="3" t="s">
        <v>47</v>
      </c>
      <c r="AU5821" s="3">
        <v>1</v>
      </c>
      <c r="AV5821" s="3">
        <v>15</v>
      </c>
      <c r="AW5821" s="3">
        <v>1</v>
      </c>
      <c r="AX5821" s="3">
        <v>15</v>
      </c>
      <c r="AY5821" s="3">
        <v>100</v>
      </c>
      <c r="AZ5821" s="6" t="str">
        <f t="shared" si="634"/>
        <v>2852.5</v>
      </c>
      <c r="BC5821" s="12" t="s">
        <v>15009</v>
      </c>
      <c r="BJ5821" s="12">
        <f t="shared" si="635"/>
        <v>0</v>
      </c>
      <c r="BK5821" s="12">
        <f t="shared" si="636"/>
        <v>0</v>
      </c>
      <c r="CF5821" s="3" t="s">
        <v>15010</v>
      </c>
      <c r="CQ5821" s="3" t="str">
        <f>CONCATENATE(baseURL!$A$1,baseURL!$B$1,baseURL!$C$1,".",C5821,".",L5821,".pkl&amp;seq=",BC5821)</f>
        <v>http://proteomics.broadinstitute.org/millscripts/viewfeed.pl?side=xl&amp;cycle=1&amp;fixedMods=iaaC&amp;file=msdataSM/iPRG2012_nd/cpick_in/iPRG2012_nd.2852.5.3.pkl&amp;seq=VELTELKDDVVQLDEPQFSR</v>
      </c>
    </row>
    <row r="5822" spans="1:95" x14ac:dyDescent="0.2">
      <c r="A5822" s="3">
        <v>1694</v>
      </c>
      <c r="B5822" s="2" t="s">
        <v>15011</v>
      </c>
      <c r="C5822" s="2" t="s">
        <v>15012</v>
      </c>
      <c r="D5822" s="3">
        <v>14979</v>
      </c>
      <c r="E5822" s="3">
        <v>14963</v>
      </c>
      <c r="F5822" s="3">
        <v>59915</v>
      </c>
      <c r="G5822" s="3">
        <v>17815</v>
      </c>
      <c r="H5822" s="3">
        <v>51.692</v>
      </c>
      <c r="I5822" s="30">
        <v>607.32503999999994</v>
      </c>
      <c r="J5822" s="30">
        <v>607.65861970000003</v>
      </c>
      <c r="K5822" s="30">
        <v>-0.33357999999999999</v>
      </c>
      <c r="L5822" s="3">
        <v>3</v>
      </c>
      <c r="M5822" s="3">
        <v>3</v>
      </c>
      <c r="N5822" s="10">
        <f t="shared" si="630"/>
        <v>1</v>
      </c>
      <c r="O5822" s="35">
        <v>3</v>
      </c>
      <c r="P5822" s="17"/>
      <c r="Q5822" s="40">
        <v>1819.96225</v>
      </c>
      <c r="R5822" s="40">
        <v>607.32560000000001</v>
      </c>
      <c r="S5822" s="18">
        <f t="shared" si="631"/>
        <v>-0.92207540743229788</v>
      </c>
      <c r="T5822" s="18">
        <f t="shared" si="632"/>
        <v>548.33799200959504</v>
      </c>
      <c r="U5822" s="18">
        <f t="shared" si="633"/>
        <v>548.1408983912338</v>
      </c>
      <c r="V5822" s="30">
        <v>607.6585</v>
      </c>
      <c r="W5822" s="3" t="s">
        <v>47</v>
      </c>
      <c r="X5822" s="3" t="s">
        <v>47</v>
      </c>
      <c r="Y5822" s="3" t="s">
        <v>47</v>
      </c>
      <c r="AA5822" s="3" t="s">
        <v>48</v>
      </c>
      <c r="AB5822" s="12" t="s">
        <v>47</v>
      </c>
      <c r="AC5822" s="3" t="s">
        <v>47</v>
      </c>
      <c r="AD5822" s="3" t="s">
        <v>47</v>
      </c>
      <c r="AF5822" s="3" t="s">
        <v>47</v>
      </c>
      <c r="AG5822" s="3" t="s">
        <v>47</v>
      </c>
      <c r="AJ5822" s="3" t="s">
        <v>47</v>
      </c>
      <c r="AK5822" s="3" t="s">
        <v>47</v>
      </c>
      <c r="AL5822" s="3" t="s">
        <v>52</v>
      </c>
      <c r="AU5822" s="3">
        <v>0</v>
      </c>
      <c r="AV5822" s="3">
        <v>10</v>
      </c>
      <c r="AW5822" s="3">
        <v>1</v>
      </c>
      <c r="AX5822" s="3">
        <v>10</v>
      </c>
      <c r="AY5822" s="3">
        <v>100</v>
      </c>
      <c r="AZ5822" s="6" t="str">
        <f t="shared" si="634"/>
        <v>2853.1</v>
      </c>
      <c r="BC5822" s="12" t="s">
        <v>15013</v>
      </c>
      <c r="BJ5822" s="12">
        <f t="shared" si="635"/>
        <v>0</v>
      </c>
      <c r="BK5822" s="12">
        <f t="shared" si="636"/>
        <v>0</v>
      </c>
      <c r="CQ5822" s="3" t="str">
        <f>CONCATENATE(baseURL!$A$1,baseURL!$B$1,baseURL!$C$1,".",C5822,".",L5822,".pkl&amp;seq=",BC5822)</f>
        <v>http://proteomics.broadinstitute.org/millscripts/viewfeed.pl?side=xl&amp;cycle=1&amp;fixedMods=iaaC&amp;file=msdataSM/iPRG2012_nd/cpick_in/iPRG2012_nd.2853.1.3.pkl&amp;seq=LLEMSTEDFVKLAPAR</v>
      </c>
    </row>
    <row r="5823" spans="1:95" x14ac:dyDescent="0.2">
      <c r="A5823" s="3">
        <v>6757</v>
      </c>
      <c r="B5823" s="2" t="s">
        <v>15014</v>
      </c>
      <c r="C5823" s="2" t="s">
        <v>15015</v>
      </c>
      <c r="D5823" s="3">
        <v>14981</v>
      </c>
      <c r="E5823" s="3">
        <v>14965</v>
      </c>
      <c r="F5823" s="3">
        <v>59917</v>
      </c>
      <c r="G5823" s="3">
        <v>17817</v>
      </c>
      <c r="H5823" s="3">
        <v>51.700299999999999</v>
      </c>
      <c r="I5823" s="30">
        <v>896.75845000000004</v>
      </c>
      <c r="J5823" s="30">
        <v>896.75827819999995</v>
      </c>
      <c r="K5823" s="30">
        <v>1.7000000000000001E-4</v>
      </c>
      <c r="L5823" s="3">
        <v>3</v>
      </c>
      <c r="M5823" s="3">
        <v>3</v>
      </c>
      <c r="N5823" s="10">
        <f t="shared" si="630"/>
        <v>1</v>
      </c>
      <c r="O5823" s="35">
        <v>3</v>
      </c>
      <c r="P5823" s="17"/>
      <c r="Q5823" s="40">
        <v>2688.2635100000002</v>
      </c>
      <c r="R5823" s="40">
        <v>896.75935000000004</v>
      </c>
      <c r="S5823" s="18">
        <f t="shared" si="631"/>
        <v>-1.0036137342771561</v>
      </c>
      <c r="T5823" s="18">
        <f t="shared" si="632"/>
        <v>-1.1951924449861173</v>
      </c>
      <c r="U5823" s="18">
        <f t="shared" si="633"/>
        <v>-1.2823953271882662</v>
      </c>
      <c r="V5823" s="30">
        <v>896.75819999999999</v>
      </c>
      <c r="W5823" s="3" t="s">
        <v>47</v>
      </c>
      <c r="X5823" s="3" t="s">
        <v>47</v>
      </c>
      <c r="Y5823" s="3" t="s">
        <v>47</v>
      </c>
      <c r="Z5823" s="3" t="s">
        <v>47</v>
      </c>
      <c r="AA5823" s="3" t="s">
        <v>48</v>
      </c>
      <c r="AB5823" s="12" t="s">
        <v>47</v>
      </c>
      <c r="AC5823" s="3" t="s">
        <v>47</v>
      </c>
      <c r="AD5823" s="3" t="s">
        <v>47</v>
      </c>
      <c r="AE5823" s="3" t="s">
        <v>47</v>
      </c>
      <c r="AF5823" s="3" t="s">
        <v>47</v>
      </c>
      <c r="AG5823" s="3" t="s">
        <v>47</v>
      </c>
      <c r="AI5823" s="3" t="s">
        <v>47</v>
      </c>
      <c r="AJ5823" s="3" t="s">
        <v>47</v>
      </c>
      <c r="AK5823" s="3" t="s">
        <v>47</v>
      </c>
      <c r="AL5823" s="3" t="s">
        <v>47</v>
      </c>
      <c r="AN5823" s="3" t="s">
        <v>47</v>
      </c>
      <c r="AU5823" s="3">
        <v>0</v>
      </c>
      <c r="AV5823" s="3">
        <v>15</v>
      </c>
      <c r="AW5823" s="3">
        <v>1</v>
      </c>
      <c r="AX5823" s="3">
        <v>15</v>
      </c>
      <c r="AY5823" s="3">
        <v>100</v>
      </c>
      <c r="AZ5823" s="6" t="str">
        <f t="shared" si="634"/>
        <v>2853.3</v>
      </c>
      <c r="BC5823" s="12" t="s">
        <v>15016</v>
      </c>
      <c r="BJ5823" s="12">
        <f t="shared" si="635"/>
        <v>0</v>
      </c>
      <c r="BK5823" s="12">
        <f t="shared" si="636"/>
        <v>0</v>
      </c>
      <c r="CQ5823" s="3" t="str">
        <f>CONCATENATE(baseURL!$A$1,baseURL!$B$1,baseURL!$C$1,".",C5823,".",L5823,".pkl&amp;seq=",BC5823)</f>
        <v>http://proteomics.broadinstitute.org/millscripts/viewfeed.pl?side=xl&amp;cycle=1&amp;fixedMods=iaaC&amp;file=msdataSM/iPRG2012_nd/cpick_in/iPRG2012_nd.2853.3.3.pkl&amp;seq=ALNGVSTDVQGTDFSEVSYDSVLER</v>
      </c>
    </row>
    <row r="5824" spans="1:95" x14ac:dyDescent="0.2">
      <c r="A5824" s="3">
        <v>6861</v>
      </c>
      <c r="B5824" s="2" t="s">
        <v>15017</v>
      </c>
      <c r="C5824" s="2" t="s">
        <v>15011</v>
      </c>
      <c r="D5824" s="3">
        <v>14984</v>
      </c>
      <c r="E5824" s="3">
        <v>14968</v>
      </c>
      <c r="F5824" s="3">
        <v>59937</v>
      </c>
      <c r="G5824" s="3">
        <v>17821</v>
      </c>
      <c r="H5824" s="3">
        <v>51.715899999999998</v>
      </c>
      <c r="I5824" s="30">
        <v>600.79675999999995</v>
      </c>
      <c r="J5824" s="30">
        <v>600.79748659999996</v>
      </c>
      <c r="K5824" s="30">
        <v>-7.2999999999999996E-4</v>
      </c>
      <c r="L5824" s="3">
        <v>2</v>
      </c>
      <c r="M5824" s="3">
        <v>2</v>
      </c>
      <c r="N5824" s="10">
        <f t="shared" si="630"/>
        <v>1</v>
      </c>
      <c r="O5824" s="35">
        <v>2</v>
      </c>
      <c r="P5824" s="17"/>
      <c r="Q5824" s="40">
        <v>1200.58953</v>
      </c>
      <c r="R5824" s="40">
        <v>600.79840000000002</v>
      </c>
      <c r="S5824" s="18">
        <f t="shared" si="631"/>
        <v>-2.7297010112973186</v>
      </c>
      <c r="T5824" s="18">
        <f t="shared" si="632"/>
        <v>-1.5203103071821977</v>
      </c>
      <c r="U5824" s="18">
        <f t="shared" si="633"/>
        <v>-1.1651162853490611</v>
      </c>
      <c r="V5824" s="30">
        <v>600.79769999999996</v>
      </c>
      <c r="W5824" s="3" t="s">
        <v>47</v>
      </c>
      <c r="X5824" s="3" t="s">
        <v>47</v>
      </c>
      <c r="Y5824" s="3" t="s">
        <v>48</v>
      </c>
      <c r="Z5824" s="3" t="s">
        <v>47</v>
      </c>
      <c r="AA5824" s="3" t="s">
        <v>47</v>
      </c>
      <c r="AB5824" s="12" t="s">
        <v>47</v>
      </c>
      <c r="AD5824" s="3" t="s">
        <v>47</v>
      </c>
      <c r="AE5824" s="3" t="s">
        <v>47</v>
      </c>
      <c r="AF5824" s="3" t="s">
        <v>47</v>
      </c>
      <c r="AG5824" s="3" t="s">
        <v>47</v>
      </c>
      <c r="AH5824" s="3" t="s">
        <v>48</v>
      </c>
      <c r="AI5824" s="3" t="s">
        <v>47</v>
      </c>
      <c r="AJ5824" s="3" t="s">
        <v>52</v>
      </c>
      <c r="AK5824" s="3" t="s">
        <v>47</v>
      </c>
      <c r="AL5824" s="3" t="s">
        <v>47</v>
      </c>
      <c r="AM5824" s="3" t="s">
        <v>47</v>
      </c>
      <c r="AN5824" s="3" t="s">
        <v>47</v>
      </c>
      <c r="AO5824" s="3" t="s">
        <v>47</v>
      </c>
      <c r="AP5824" s="3" t="s">
        <v>48</v>
      </c>
      <c r="AS5824" s="3" t="s">
        <v>48</v>
      </c>
      <c r="AU5824" s="3">
        <v>0</v>
      </c>
      <c r="AV5824" s="3">
        <v>15</v>
      </c>
      <c r="AW5824" s="3">
        <v>1</v>
      </c>
      <c r="AX5824" s="3">
        <v>15</v>
      </c>
      <c r="AY5824" s="3">
        <v>100</v>
      </c>
      <c r="AZ5824" s="6" t="str">
        <f t="shared" si="634"/>
        <v>2854.2</v>
      </c>
      <c r="BB5824" s="12" t="s">
        <v>79</v>
      </c>
      <c r="BC5824" s="12" t="s">
        <v>15018</v>
      </c>
      <c r="BJ5824" s="12">
        <f t="shared" si="635"/>
        <v>0</v>
      </c>
      <c r="BK5824" s="12">
        <f t="shared" si="636"/>
        <v>0</v>
      </c>
      <c r="CQ5824" s="3" t="str">
        <f>CONCATENATE(baseURL!$A$1,baseURL!$B$1,"+Acetyl",baseURL!$C$1,".",C5824,".",L5824,".pkl&amp;seq=",BC5824)</f>
        <v>http://proteomics.broadinstitute.org/millscripts/viewfeed.pl?side=xl&amp;cycle=1&amp;fixedMods=iaaC+Acetyl&amp;file=msdataSM/iPRG2012_nd/cpick_in/iPRG2012_nd.2854.2.2.pkl&amp;seq=SFNAFASSLSK</v>
      </c>
    </row>
    <row r="5825" spans="1:95" x14ac:dyDescent="0.2">
      <c r="A5825" s="3">
        <v>5065</v>
      </c>
      <c r="B5825" s="2" t="s">
        <v>15019</v>
      </c>
      <c r="C5825" s="2" t="s">
        <v>15020</v>
      </c>
      <c r="D5825" s="3">
        <v>14985</v>
      </c>
      <c r="E5825" s="3">
        <v>14969</v>
      </c>
      <c r="F5825" s="3">
        <v>59938</v>
      </c>
      <c r="G5825" s="3">
        <v>17822</v>
      </c>
      <c r="H5825" s="3">
        <v>51.718400000000003</v>
      </c>
      <c r="I5825" s="30">
        <v>625.02592000000004</v>
      </c>
      <c r="J5825" s="30">
        <v>625.02775550000001</v>
      </c>
      <c r="K5825" s="30">
        <v>-1.8400000000000001E-3</v>
      </c>
      <c r="L5825" s="3">
        <v>3</v>
      </c>
      <c r="M5825" s="3">
        <v>3</v>
      </c>
      <c r="N5825" s="10">
        <f t="shared" si="630"/>
        <v>1</v>
      </c>
      <c r="O5825" s="35">
        <v>3</v>
      </c>
      <c r="P5825" s="17"/>
      <c r="Q5825" s="40">
        <v>1873.06809</v>
      </c>
      <c r="R5825" s="40">
        <v>625.02755000000002</v>
      </c>
      <c r="S5825" s="18">
        <f t="shared" si="631"/>
        <v>-2.607885044391038</v>
      </c>
      <c r="T5825" s="18">
        <f t="shared" si="632"/>
        <v>0.32878550712325105</v>
      </c>
      <c r="U5825" s="18">
        <f t="shared" si="633"/>
        <v>0.3999823686767805</v>
      </c>
      <c r="V5825" s="30">
        <v>625.02779999999996</v>
      </c>
      <c r="W5825" s="3" t="s">
        <v>47</v>
      </c>
      <c r="X5825" s="3" t="s">
        <v>47</v>
      </c>
      <c r="Y5825" s="3" t="s">
        <v>47</v>
      </c>
      <c r="Z5825" s="3" t="s">
        <v>47</v>
      </c>
      <c r="AA5825" s="3" t="s">
        <v>48</v>
      </c>
      <c r="AB5825" s="12" t="s">
        <v>47</v>
      </c>
      <c r="AC5825" s="3" t="s">
        <v>47</v>
      </c>
      <c r="AD5825" s="3" t="s">
        <v>47</v>
      </c>
      <c r="AE5825" s="3" t="s">
        <v>47</v>
      </c>
      <c r="AF5825" s="3" t="s">
        <v>47</v>
      </c>
      <c r="AG5825" s="3" t="s">
        <v>47</v>
      </c>
      <c r="AH5825" s="3" t="s">
        <v>47</v>
      </c>
      <c r="AI5825" s="3" t="s">
        <v>47</v>
      </c>
      <c r="AJ5825" s="3" t="s">
        <v>47</v>
      </c>
      <c r="AK5825" s="3" t="s">
        <v>47</v>
      </c>
      <c r="AL5825" s="3" t="s">
        <v>47</v>
      </c>
      <c r="AM5825" s="3" t="s">
        <v>47</v>
      </c>
      <c r="AN5825" s="3" t="s">
        <v>47</v>
      </c>
      <c r="AU5825" s="3">
        <v>0</v>
      </c>
      <c r="AV5825" s="3">
        <v>17</v>
      </c>
      <c r="AW5825" s="3">
        <v>1</v>
      </c>
      <c r="AX5825" s="3">
        <v>17</v>
      </c>
      <c r="AY5825" s="3">
        <v>100</v>
      </c>
      <c r="AZ5825" s="6" t="str">
        <f t="shared" si="634"/>
        <v>2854.3</v>
      </c>
      <c r="BC5825" s="12" t="s">
        <v>15021</v>
      </c>
      <c r="BJ5825" s="12">
        <f t="shared" si="635"/>
        <v>0</v>
      </c>
      <c r="BK5825" s="12">
        <f t="shared" si="636"/>
        <v>0</v>
      </c>
      <c r="CQ5825" s="3" t="str">
        <f>CONCATENATE(baseURL!$A$1,baseURL!$B$1,baseURL!$C$1,".",C5825,".",L5825,".pkl&amp;seq=",BC5825)</f>
        <v>http://proteomics.broadinstitute.org/millscripts/viewfeed.pl?side=xl&amp;cycle=1&amp;fixedMods=iaaC&amp;file=msdataSM/iPRG2012_nd/cpick_in/iPRG2012_nd.2854.3.3.pkl&amp;seq=SPLKVVGLSTLPELYEK</v>
      </c>
    </row>
    <row r="5826" spans="1:95" x14ac:dyDescent="0.2">
      <c r="A5826" s="3">
        <v>1745</v>
      </c>
      <c r="B5826" s="2" t="s">
        <v>15022</v>
      </c>
      <c r="C5826" s="2" t="s">
        <v>15014</v>
      </c>
      <c r="D5826" s="3">
        <v>14986</v>
      </c>
      <c r="E5826" s="3">
        <v>14970</v>
      </c>
      <c r="F5826" s="3">
        <v>59939</v>
      </c>
      <c r="G5826" s="3">
        <v>17823</v>
      </c>
      <c r="H5826" s="3">
        <v>51.7209</v>
      </c>
      <c r="I5826" s="30">
        <v>641.67570999999998</v>
      </c>
      <c r="J5826" s="30">
        <v>641.67376639999998</v>
      </c>
      <c r="K5826" s="30">
        <v>1.9400000000000001E-3</v>
      </c>
      <c r="L5826" s="3">
        <v>3</v>
      </c>
      <c r="M5826" s="3">
        <v>3</v>
      </c>
      <c r="N5826" s="10">
        <f t="shared" ref="N5826:N5889" si="637">IF(AND(M5826&gt;0,L5826&gt;0), IF(M5826=L5826,1,-1), 1)</f>
        <v>1</v>
      </c>
      <c r="O5826" s="35">
        <v>3</v>
      </c>
      <c r="P5826" s="17"/>
      <c r="Q5826" s="40">
        <v>1923.00108</v>
      </c>
      <c r="R5826" s="40">
        <v>641.67187999999999</v>
      </c>
      <c r="S5826" s="18">
        <f t="shared" ref="S5826:S5889" si="638">1000000*(I5826-R5826)/R5826</f>
        <v>5.9687826743998205</v>
      </c>
      <c r="T5826" s="18">
        <f t="shared" ref="T5826:T5889" si="639">1000000*(J5826-R5826)/R5826</f>
        <v>2.9398202707424357</v>
      </c>
      <c r="U5826" s="18">
        <f t="shared" ref="U5826:U5889" si="640">1000000*(V5826-R5826)/R5826</f>
        <v>2.9921834817523871</v>
      </c>
      <c r="V5826" s="30">
        <v>641.67380000000003</v>
      </c>
      <c r="X5826" s="3" t="s">
        <v>47</v>
      </c>
      <c r="Z5826" s="3" t="s">
        <v>52</v>
      </c>
      <c r="AA5826" s="3" t="s">
        <v>47</v>
      </c>
      <c r="AB5826" s="12" t="s">
        <v>52</v>
      </c>
      <c r="AC5826" s="3" t="s">
        <v>52</v>
      </c>
      <c r="AD5826" s="3" t="s">
        <v>47</v>
      </c>
      <c r="AG5826" s="3" t="s">
        <v>52</v>
      </c>
      <c r="AH5826" s="3" t="s">
        <v>52</v>
      </c>
      <c r="AO5826" s="3" t="s">
        <v>48</v>
      </c>
      <c r="AU5826" s="3">
        <v>0</v>
      </c>
      <c r="AV5826" s="3">
        <v>3</v>
      </c>
      <c r="AW5826" s="3">
        <v>1</v>
      </c>
      <c r="AX5826" s="3">
        <v>3</v>
      </c>
      <c r="AY5826" s="3">
        <v>100</v>
      </c>
      <c r="AZ5826" s="6" t="str">
        <f t="shared" ref="AZ5826:AZ5889" si="641">HYPERLINK(CQ5826,C5826)</f>
        <v>2854.4</v>
      </c>
      <c r="BC5826" s="12" t="s">
        <v>15023</v>
      </c>
      <c r="BJ5826" s="12">
        <f t="shared" ref="BJ5826:BJ5889" si="642">LEN(BC5826)-LEN(SUBSTITUTE(BC5826,"C",""))</f>
        <v>0</v>
      </c>
      <c r="BK5826" s="12">
        <f t="shared" ref="BK5826:BK5889" si="643">LEN(BC5826)-LEN(SUBSTITUTE(BC5826,"c",""))</f>
        <v>0</v>
      </c>
      <c r="BQ5826" s="3" t="s">
        <v>9429</v>
      </c>
      <c r="BR5826" s="3" t="s">
        <v>9429</v>
      </c>
      <c r="CQ5826" s="3" t="str">
        <f>CONCATENATE(baseURL!$A$1,baseURL!$B$1,baseURL!$C$1,".",C5826,".",L5826,".pkl&amp;seq=",BC5826,"&amp;varMods=Kynurenin-W")</f>
        <v>http://proteomics.broadinstitute.org/millscripts/viewfeed.pl?side=xl&amp;cycle=1&amp;fixedMods=iaaC&amp;file=msdataSM/iPRG2012_nd/cpick_in/iPRG2012_nd.2854.4.3.pkl&amp;seq=AKTLVwNGPPGVFEFEK&amp;varMods=Kynurenin-W</v>
      </c>
    </row>
    <row r="5827" spans="1:95" x14ac:dyDescent="0.2">
      <c r="A5827" s="3">
        <v>7318</v>
      </c>
      <c r="B5827" s="2" t="s">
        <v>15024</v>
      </c>
      <c r="C5827" s="2" t="s">
        <v>15025</v>
      </c>
      <c r="D5827" s="3">
        <v>14988</v>
      </c>
      <c r="E5827" s="3">
        <v>14972</v>
      </c>
      <c r="F5827" s="3">
        <v>59941</v>
      </c>
      <c r="G5827" s="3">
        <v>17825</v>
      </c>
      <c r="H5827" s="3">
        <v>51.725900000000003</v>
      </c>
      <c r="I5827" s="30">
        <v>770.88496999999995</v>
      </c>
      <c r="J5827" s="30">
        <v>770.88377379999997</v>
      </c>
      <c r="K5827" s="30">
        <v>1.1999999999999999E-3</v>
      </c>
      <c r="L5827" s="3">
        <v>4</v>
      </c>
      <c r="M5827" s="3">
        <v>4</v>
      </c>
      <c r="N5827" s="10">
        <f t="shared" si="637"/>
        <v>1</v>
      </c>
      <c r="O5827" s="35">
        <v>4</v>
      </c>
      <c r="P5827" s="17"/>
      <c r="Q5827" s="40">
        <v>3080.5144100000002</v>
      </c>
      <c r="R5827" s="40">
        <v>770.88405999999998</v>
      </c>
      <c r="S5827" s="18">
        <f t="shared" si="638"/>
        <v>1.1804628571204439</v>
      </c>
      <c r="T5827" s="18">
        <f t="shared" si="639"/>
        <v>-0.37126205464024026</v>
      </c>
      <c r="U5827" s="18">
        <f t="shared" si="640"/>
        <v>-0.4669962951375361</v>
      </c>
      <c r="V5827" s="30">
        <v>770.88369999999998</v>
      </c>
      <c r="W5827" s="3" t="s">
        <v>47</v>
      </c>
      <c r="X5827" s="3" t="s">
        <v>47</v>
      </c>
      <c r="Y5827" s="3" t="s">
        <v>47</v>
      </c>
      <c r="AA5827" s="3" t="s">
        <v>47</v>
      </c>
      <c r="AB5827" s="12" t="s">
        <v>47</v>
      </c>
      <c r="AC5827" s="3" t="s">
        <v>47</v>
      </c>
      <c r="AF5827" s="3" t="s">
        <v>47</v>
      </c>
      <c r="AI5827" s="3" t="s">
        <v>48</v>
      </c>
      <c r="AU5827" s="3">
        <v>0</v>
      </c>
      <c r="AV5827" s="3">
        <v>7</v>
      </c>
      <c r="AW5827" s="3">
        <v>1</v>
      </c>
      <c r="AX5827" s="3">
        <v>7</v>
      </c>
      <c r="AY5827" s="3">
        <v>100</v>
      </c>
      <c r="AZ5827" s="6" t="str">
        <f t="shared" si="641"/>
        <v>2854.6</v>
      </c>
      <c r="BC5827" s="12" t="s">
        <v>14943</v>
      </c>
      <c r="BJ5827" s="12">
        <f t="shared" si="642"/>
        <v>0</v>
      </c>
      <c r="BK5827" s="12">
        <f t="shared" si="643"/>
        <v>0</v>
      </c>
      <c r="CQ5827" s="3" t="str">
        <f>CONCATENATE(baseURL!$A$1,baseURL!$B$1,baseURL!$C$1,".",C5827,".",L5827,".pkl&amp;seq=",BC5827)</f>
        <v>http://proteomics.broadinstitute.org/millscripts/viewfeed.pl?side=xl&amp;cycle=1&amp;fixedMods=iaaC&amp;file=msdataSM/iPRG2012_nd/cpick_in/iPRG2012_nd.2854.6.4.pkl&amp;seq=SRGESDDSLNRLAQNDGLLKNVWSYSR</v>
      </c>
    </row>
    <row r="5828" spans="1:95" x14ac:dyDescent="0.2">
      <c r="A5828" s="3">
        <v>1610</v>
      </c>
      <c r="B5828" s="2" t="s">
        <v>15026</v>
      </c>
      <c r="C5828" s="2" t="s">
        <v>15027</v>
      </c>
      <c r="D5828" s="3">
        <v>14989</v>
      </c>
      <c r="E5828" s="3">
        <v>14973</v>
      </c>
      <c r="F5828" s="3">
        <v>59942</v>
      </c>
      <c r="G5828" s="3">
        <v>17826</v>
      </c>
      <c r="H5828" s="3">
        <v>51.728299999999997</v>
      </c>
      <c r="I5828" s="30">
        <v>880.46213999999998</v>
      </c>
      <c r="J5828" s="30">
        <v>880.45909040000004</v>
      </c>
      <c r="K5828" s="30">
        <v>3.0500000000000002E-3</v>
      </c>
      <c r="L5828" s="3">
        <v>2</v>
      </c>
      <c r="M5828" s="3">
        <v>2</v>
      </c>
      <c r="N5828" s="10">
        <f t="shared" si="637"/>
        <v>1</v>
      </c>
      <c r="O5828" s="35">
        <v>2</v>
      </c>
      <c r="P5828" s="17"/>
      <c r="Q5828" s="40">
        <v>1759.9112600000001</v>
      </c>
      <c r="R5828" s="40">
        <v>880.45926999999995</v>
      </c>
      <c r="S5828" s="18">
        <f t="shared" si="638"/>
        <v>3.2596624259858205</v>
      </c>
      <c r="T5828" s="18">
        <f t="shared" si="639"/>
        <v>-0.20398444996819839</v>
      </c>
      <c r="U5828" s="18">
        <f t="shared" si="640"/>
        <v>-0.19308104952072547</v>
      </c>
      <c r="V5828" s="30">
        <v>880.45910000000003</v>
      </c>
      <c r="X5828" s="3" t="s">
        <v>47</v>
      </c>
      <c r="Y5828" s="3" t="s">
        <v>47</v>
      </c>
      <c r="Z5828" s="3" t="s">
        <v>47</v>
      </c>
      <c r="AA5828" s="3" t="s">
        <v>47</v>
      </c>
      <c r="AB5828" s="12" t="s">
        <v>47</v>
      </c>
      <c r="AC5828" s="3" t="s">
        <v>48</v>
      </c>
      <c r="AD5828" s="3" t="s">
        <v>47</v>
      </c>
      <c r="AF5828" s="3" t="s">
        <v>48</v>
      </c>
      <c r="AG5828" s="3" t="s">
        <v>48</v>
      </c>
      <c r="AH5828" s="3" t="s">
        <v>47</v>
      </c>
      <c r="AL5828" s="3" t="s">
        <v>52</v>
      </c>
      <c r="AU5828" s="3">
        <v>0</v>
      </c>
      <c r="AV5828" s="3">
        <v>7</v>
      </c>
      <c r="AW5828" s="3">
        <v>1</v>
      </c>
      <c r="AX5828" s="3">
        <v>7</v>
      </c>
      <c r="AY5828" s="3">
        <v>100</v>
      </c>
      <c r="AZ5828" s="6" t="str">
        <f t="shared" si="641"/>
        <v>2854.7</v>
      </c>
      <c r="BC5828" s="12" t="s">
        <v>15028</v>
      </c>
      <c r="BJ5828" s="12">
        <f t="shared" si="642"/>
        <v>0</v>
      </c>
      <c r="BK5828" s="12">
        <f t="shared" si="643"/>
        <v>0</v>
      </c>
      <c r="CQ5828" s="3" t="str">
        <f>CONCATENATE(baseURL!$A$1,baseURL!$B$1,baseURL!$C$1,".",C5828,".",L5828,".pkl&amp;seq=",BC5828)</f>
        <v>http://proteomics.broadinstitute.org/millscripts/viewfeed.pl?side=xl&amp;cycle=1&amp;fixedMods=iaaC&amp;file=msdataSM/iPRG2012_nd/cpick_in/iPRG2012_nd.2854.7.2.pkl&amp;seq=QELGVPLKEELFPSSS</v>
      </c>
    </row>
    <row r="5829" spans="1:95" x14ac:dyDescent="0.2">
      <c r="A5829" s="3">
        <v>5307</v>
      </c>
      <c r="B5829" s="2" t="s">
        <v>15029</v>
      </c>
      <c r="C5829" s="2" t="s">
        <v>15030</v>
      </c>
      <c r="D5829" s="3">
        <v>14990</v>
      </c>
      <c r="E5829" s="3">
        <v>14974</v>
      </c>
      <c r="F5829" s="3">
        <v>59957</v>
      </c>
      <c r="G5829" s="3">
        <v>17828</v>
      </c>
      <c r="H5829" s="3">
        <v>51.737200000000001</v>
      </c>
      <c r="I5829" s="30">
        <v>563.34418000000005</v>
      </c>
      <c r="J5829" s="30">
        <v>563.34203460000003</v>
      </c>
      <c r="K5829" s="30">
        <v>2.15E-3</v>
      </c>
      <c r="L5829" s="3">
        <v>2</v>
      </c>
      <c r="M5829" s="3">
        <v>2</v>
      </c>
      <c r="N5829" s="10">
        <f t="shared" si="637"/>
        <v>1</v>
      </c>
      <c r="O5829" s="35">
        <v>2</v>
      </c>
      <c r="P5829" s="17"/>
      <c r="Q5829" s="40">
        <v>1125.6778899999999</v>
      </c>
      <c r="R5829" s="40">
        <v>563.34258</v>
      </c>
      <c r="S5829" s="18">
        <f t="shared" si="638"/>
        <v>2.8401900670336593</v>
      </c>
      <c r="T5829" s="18">
        <f t="shared" si="639"/>
        <v>-0.9681497890049463</v>
      </c>
      <c r="U5829" s="18">
        <f t="shared" si="640"/>
        <v>-0.6745451408094999</v>
      </c>
      <c r="V5829" s="30">
        <v>563.34220000000005</v>
      </c>
      <c r="W5829" s="3" t="s">
        <v>47</v>
      </c>
      <c r="X5829" s="3" t="s">
        <v>47</v>
      </c>
      <c r="Y5829" s="3" t="s">
        <v>47</v>
      </c>
      <c r="Z5829" s="3" t="s">
        <v>47</v>
      </c>
      <c r="AA5829" s="3" t="s">
        <v>47</v>
      </c>
      <c r="AB5829" s="12" t="s">
        <v>47</v>
      </c>
      <c r="AC5829" s="3" t="s">
        <v>47</v>
      </c>
      <c r="AD5829" s="3" t="s">
        <v>47</v>
      </c>
      <c r="AE5829" s="3" t="s">
        <v>47</v>
      </c>
      <c r="AF5829" s="3" t="s">
        <v>47</v>
      </c>
      <c r="AG5829" s="3" t="s">
        <v>47</v>
      </c>
      <c r="AH5829" s="3" t="s">
        <v>47</v>
      </c>
      <c r="AI5829" s="3" t="s">
        <v>47</v>
      </c>
      <c r="AJ5829" s="3" t="s">
        <v>47</v>
      </c>
      <c r="AK5829" s="3" t="s">
        <v>47</v>
      </c>
      <c r="AL5829" s="3" t="s">
        <v>47</v>
      </c>
      <c r="AM5829" s="3" t="s">
        <v>47</v>
      </c>
      <c r="AN5829" s="3" t="s">
        <v>47</v>
      </c>
      <c r="AU5829" s="3">
        <v>0</v>
      </c>
      <c r="AV5829" s="3">
        <v>18</v>
      </c>
      <c r="AW5829" s="3">
        <v>1</v>
      </c>
      <c r="AX5829" s="3">
        <v>18</v>
      </c>
      <c r="AY5829" s="3">
        <v>100</v>
      </c>
      <c r="AZ5829" s="6" t="str">
        <f t="shared" si="641"/>
        <v>2855.1</v>
      </c>
      <c r="BC5829" s="12" t="s">
        <v>15031</v>
      </c>
      <c r="BJ5829" s="12">
        <f t="shared" si="642"/>
        <v>0</v>
      </c>
      <c r="BK5829" s="12">
        <f t="shared" si="643"/>
        <v>0</v>
      </c>
      <c r="CQ5829" s="3" t="str">
        <f>CONCATENATE(baseURL!$A$1,baseURL!$B$1,baseURL!$C$1,".",C5829,".",L5829,".pkl&amp;seq=",BC5829)</f>
        <v>http://proteomics.broadinstitute.org/millscripts/viewfeed.pl?side=xl&amp;cycle=1&amp;fixedMods=iaaC&amp;file=msdataSM/iPRG2012_nd/cpick_in/iPRG2012_nd.2855.1.2.pkl&amp;seq=LAVNLVPFPR</v>
      </c>
    </row>
    <row r="5830" spans="1:95" x14ac:dyDescent="0.2">
      <c r="A5830" s="3">
        <v>811</v>
      </c>
      <c r="B5830" s="2" t="s">
        <v>15032</v>
      </c>
      <c r="C5830" s="2" t="s">
        <v>15019</v>
      </c>
      <c r="D5830" s="3">
        <v>14993</v>
      </c>
      <c r="E5830" s="3">
        <v>14977</v>
      </c>
      <c r="F5830" s="3">
        <v>59960</v>
      </c>
      <c r="G5830" s="3">
        <v>17831</v>
      </c>
      <c r="H5830" s="3">
        <v>51.744700000000002</v>
      </c>
      <c r="I5830" s="30">
        <v>904.09294</v>
      </c>
      <c r="J5830" s="30">
        <v>904.42387889999998</v>
      </c>
      <c r="K5830" s="30">
        <v>-0.33094000000000001</v>
      </c>
      <c r="L5830" s="3">
        <v>0</v>
      </c>
      <c r="M5830" s="3">
        <v>3</v>
      </c>
      <c r="N5830" s="10">
        <f t="shared" si="637"/>
        <v>1</v>
      </c>
      <c r="O5830" s="35">
        <v>3</v>
      </c>
      <c r="P5830" s="17"/>
      <c r="Q5830" s="40">
        <v>2710.2454600000001</v>
      </c>
      <c r="R5830" s="32">
        <v>904.08667000000003</v>
      </c>
      <c r="S5830" s="18">
        <f t="shared" si="638"/>
        <v>6.9351758056251862</v>
      </c>
      <c r="T5830" s="18">
        <f t="shared" si="639"/>
        <v>372.9829353638745</v>
      </c>
      <c r="U5830" s="18">
        <f t="shared" si="640"/>
        <v>373.00627383431816</v>
      </c>
      <c r="V5830" s="30">
        <v>904.4239</v>
      </c>
      <c r="W5830" s="3" t="s">
        <v>47</v>
      </c>
      <c r="X5830" s="3" t="s">
        <v>65</v>
      </c>
      <c r="Y5830" s="3" t="s">
        <v>47</v>
      </c>
      <c r="AA5830" s="3" t="s">
        <v>47</v>
      </c>
      <c r="AC5830" s="3" t="s">
        <v>52</v>
      </c>
      <c r="AD5830" s="3" t="s">
        <v>47</v>
      </c>
      <c r="AE5830" s="3" t="s">
        <v>47</v>
      </c>
      <c r="AF5830" s="3" t="s">
        <v>47</v>
      </c>
      <c r="AG5830" s="3" t="s">
        <v>52</v>
      </c>
      <c r="AO5830" s="3" t="s">
        <v>48</v>
      </c>
      <c r="AU5830" s="3">
        <v>1</v>
      </c>
      <c r="AV5830" s="3">
        <v>6</v>
      </c>
      <c r="AW5830" s="3">
        <v>5</v>
      </c>
      <c r="AX5830" s="3">
        <v>2</v>
      </c>
      <c r="AY5830" s="3">
        <v>33.33</v>
      </c>
      <c r="AZ5830" s="6" t="str">
        <f t="shared" si="641"/>
        <v>2855.4</v>
      </c>
      <c r="BC5830" s="12" t="s">
        <v>15033</v>
      </c>
      <c r="BJ5830" s="12">
        <f t="shared" si="642"/>
        <v>0</v>
      </c>
      <c r="BK5830" s="12">
        <f t="shared" si="643"/>
        <v>0</v>
      </c>
      <c r="BL5830" s="3" t="s">
        <v>162</v>
      </c>
      <c r="BR5830" s="3" t="s">
        <v>162</v>
      </c>
      <c r="BS5830" s="3" t="s">
        <v>15034</v>
      </c>
      <c r="BT5830" s="3" t="s">
        <v>15035</v>
      </c>
      <c r="BW5830" s="3" t="s">
        <v>15036</v>
      </c>
      <c r="BZ5830" s="3" t="s">
        <v>15037</v>
      </c>
      <c r="CA5830" s="3" t="s">
        <v>15038</v>
      </c>
      <c r="CQ5830" s="3" t="str">
        <f>CONCATENATE(baseURL!$A$1,baseURL!$B$1,baseURL!$C$1,".",C5830,".",L5830,".pkl&amp;seq=",BC5830,"&amp;varMods=Sodiated-D")</f>
        <v>http://proteomics.broadinstitute.org/millscripts/viewfeed.pl?side=xl&amp;cycle=1&amp;fixedMods=iaaC&amp;file=msdataSM/iPRG2012_nd/cpick_in/iPRG2012_nd.2855.4.0.pkl&amp;seq=ALNGVSTDVQGTdFSEVSYDSVLER&amp;varMods=Sodiated-D</v>
      </c>
    </row>
    <row r="5831" spans="1:95" x14ac:dyDescent="0.2">
      <c r="A5831" s="3">
        <v>1614</v>
      </c>
      <c r="B5831" s="2" t="s">
        <v>15039</v>
      </c>
      <c r="C5831" s="2" t="s">
        <v>15022</v>
      </c>
      <c r="D5831" s="3">
        <v>14994</v>
      </c>
      <c r="E5831" s="3">
        <v>14978</v>
      </c>
      <c r="F5831" s="3">
        <v>59961</v>
      </c>
      <c r="G5831" s="3">
        <v>17832</v>
      </c>
      <c r="H5831" s="3">
        <v>51.747199999999999</v>
      </c>
      <c r="I5831" s="30">
        <v>911.93394999999998</v>
      </c>
      <c r="J5831" s="30">
        <v>911.93000589999997</v>
      </c>
      <c r="K5831" s="30">
        <v>3.9399999999999999E-3</v>
      </c>
      <c r="L5831" s="3">
        <v>0</v>
      </c>
      <c r="M5831" s="3">
        <v>2</v>
      </c>
      <c r="N5831" s="10">
        <f t="shared" si="637"/>
        <v>1</v>
      </c>
      <c r="O5831" s="35">
        <v>2</v>
      </c>
      <c r="P5831" s="17"/>
      <c r="Q5831" s="40">
        <v>1822.8606199999999</v>
      </c>
      <c r="R5831" s="40">
        <v>911.93394999999998</v>
      </c>
      <c r="S5831" s="18">
        <f t="shared" si="638"/>
        <v>0</v>
      </c>
      <c r="T5831" s="18">
        <f t="shared" si="639"/>
        <v>-4.3249842820441549</v>
      </c>
      <c r="U5831" s="18">
        <f t="shared" si="640"/>
        <v>-4.3314540488723452</v>
      </c>
      <c r="V5831" s="30">
        <v>911.93</v>
      </c>
      <c r="X5831" s="3" t="s">
        <v>47</v>
      </c>
      <c r="Y5831" s="3" t="s">
        <v>47</v>
      </c>
      <c r="Z5831" s="3" t="s">
        <v>47</v>
      </c>
      <c r="AA5831" s="3" t="s">
        <v>48</v>
      </c>
      <c r="AB5831" s="12" t="s">
        <v>47</v>
      </c>
      <c r="AC5831" s="3" t="s">
        <v>47</v>
      </c>
      <c r="AD5831" s="3" t="s">
        <v>47</v>
      </c>
      <c r="AF5831" s="3" t="s">
        <v>47</v>
      </c>
      <c r="AG5831" s="3" t="s">
        <v>47</v>
      </c>
      <c r="AH5831" s="3" t="s">
        <v>47</v>
      </c>
      <c r="AI5831" s="3" t="s">
        <v>47</v>
      </c>
      <c r="AK5831" s="3" t="s">
        <v>48</v>
      </c>
      <c r="AL5831" s="3" t="s">
        <v>47</v>
      </c>
      <c r="AO5831" s="3" t="s">
        <v>47</v>
      </c>
      <c r="AP5831" s="3" t="s">
        <v>48</v>
      </c>
      <c r="AQ5831" s="3" t="s">
        <v>47</v>
      </c>
      <c r="AU5831" s="3">
        <v>0</v>
      </c>
      <c r="AV5831" s="3">
        <v>13</v>
      </c>
      <c r="AW5831" s="3">
        <v>2</v>
      </c>
      <c r="AX5831" s="3">
        <v>12</v>
      </c>
      <c r="AY5831" s="3">
        <v>92.31</v>
      </c>
      <c r="AZ5831" s="6" t="str">
        <f t="shared" si="641"/>
        <v>2855.5</v>
      </c>
      <c r="BB5831" s="12" t="s">
        <v>79</v>
      </c>
      <c r="BC5831" s="12" t="s">
        <v>14420</v>
      </c>
      <c r="BJ5831" s="12">
        <f t="shared" si="642"/>
        <v>0</v>
      </c>
      <c r="BK5831" s="12">
        <f t="shared" si="643"/>
        <v>0</v>
      </c>
      <c r="BU5831" s="3" t="s">
        <v>14487</v>
      </c>
      <c r="CQ5831" s="3" t="str">
        <f>CONCATENATE(baseURL!$A$1,baseURL!$B$1,"+Acetyl",baseURL!$C$1,".",C5831,".",L5831,".pkl&amp;seq=",BC5831)</f>
        <v>http://proteomics.broadinstitute.org/millscripts/viewfeed.pl?side=xl&amp;cycle=1&amp;fixedMods=iaaC+Acetyl&amp;file=msdataSM/iPRG2012_nd/cpick_in/iPRG2012_nd.2855.5.0.pkl&amp;seq=SQVYFDVEADGQPLGR</v>
      </c>
    </row>
    <row r="5832" spans="1:95" x14ac:dyDescent="0.2">
      <c r="A5832" s="3">
        <v>4548</v>
      </c>
      <c r="B5832" s="2" t="s">
        <v>15040</v>
      </c>
      <c r="C5832" s="2" t="s">
        <v>15041</v>
      </c>
      <c r="D5832" s="3">
        <v>14995</v>
      </c>
      <c r="E5832" s="3">
        <v>14979</v>
      </c>
      <c r="F5832" s="3">
        <v>59962</v>
      </c>
      <c r="G5832" s="3">
        <v>17833</v>
      </c>
      <c r="H5832" s="3">
        <v>51.749600000000001</v>
      </c>
      <c r="I5832" s="30">
        <v>917.01607000000001</v>
      </c>
      <c r="J5832" s="30">
        <v>917.01475259999995</v>
      </c>
      <c r="K5832" s="30">
        <v>1.32E-3</v>
      </c>
      <c r="L5832" s="3">
        <v>2</v>
      </c>
      <c r="M5832" s="3">
        <v>2</v>
      </c>
      <c r="N5832" s="10">
        <f t="shared" si="637"/>
        <v>1</v>
      </c>
      <c r="O5832" s="35">
        <v>2</v>
      </c>
      <c r="P5832" s="17"/>
      <c r="Q5832" s="40">
        <v>1833.02287</v>
      </c>
      <c r="R5832" s="40">
        <v>917.01508000000001</v>
      </c>
      <c r="S5832" s="18">
        <f t="shared" si="638"/>
        <v>1.0795896617115617</v>
      </c>
      <c r="T5832" s="18">
        <f t="shared" si="639"/>
        <v>-0.35702793465528593</v>
      </c>
      <c r="U5832" s="18">
        <f t="shared" si="640"/>
        <v>-0.52343741178026393</v>
      </c>
      <c r="V5832" s="30">
        <v>917.01459999999997</v>
      </c>
      <c r="W5832" s="3" t="s">
        <v>47</v>
      </c>
      <c r="X5832" s="3" t="s">
        <v>47</v>
      </c>
      <c r="Y5832" s="3" t="s">
        <v>47</v>
      </c>
      <c r="Z5832" s="3" t="s">
        <v>47</v>
      </c>
      <c r="AA5832" s="3" t="s">
        <v>47</v>
      </c>
      <c r="AB5832" s="12" t="s">
        <v>47</v>
      </c>
      <c r="AC5832" s="3" t="s">
        <v>47</v>
      </c>
      <c r="AD5832" s="3" t="s">
        <v>47</v>
      </c>
      <c r="AE5832" s="3" t="s">
        <v>48</v>
      </c>
      <c r="AF5832" s="3" t="s">
        <v>47</v>
      </c>
      <c r="AG5832" s="3" t="s">
        <v>47</v>
      </c>
      <c r="AH5832" s="3" t="s">
        <v>47</v>
      </c>
      <c r="AI5832" s="3" t="s">
        <v>47</v>
      </c>
      <c r="AL5832" s="3" t="s">
        <v>48</v>
      </c>
      <c r="AM5832" s="3" t="s">
        <v>47</v>
      </c>
      <c r="AU5832" s="3">
        <v>0</v>
      </c>
      <c r="AV5832" s="3">
        <v>13</v>
      </c>
      <c r="AW5832" s="3">
        <v>1</v>
      </c>
      <c r="AX5832" s="3">
        <v>13</v>
      </c>
      <c r="AY5832" s="3">
        <v>100</v>
      </c>
      <c r="AZ5832" s="6" t="str">
        <f t="shared" si="641"/>
        <v>2855.6</v>
      </c>
      <c r="BC5832" s="12" t="s">
        <v>15042</v>
      </c>
      <c r="BJ5832" s="12">
        <f t="shared" si="642"/>
        <v>0</v>
      </c>
      <c r="BK5832" s="12">
        <f t="shared" si="643"/>
        <v>0</v>
      </c>
      <c r="CQ5832" s="3" t="str">
        <f>CONCATENATE(baseURL!$A$1,baseURL!$B$1,baseURL!$C$1,".",C5832,".",L5832,".pkl&amp;seq=",BC5832)</f>
        <v>http://proteomics.broadinstitute.org/millscripts/viewfeed.pl?side=xl&amp;cycle=1&amp;fixedMods=iaaC&amp;file=msdataSM/iPRG2012_nd/cpick_in/iPRG2012_nd.2855.6.2.pkl&amp;seq=ARELTDLKQFLELTR</v>
      </c>
    </row>
    <row r="5833" spans="1:95" x14ac:dyDescent="0.2">
      <c r="A5833" s="3">
        <v>2132</v>
      </c>
      <c r="B5833" s="2" t="s">
        <v>15043</v>
      </c>
      <c r="C5833" s="2" t="s">
        <v>15029</v>
      </c>
      <c r="D5833" s="3">
        <v>14998</v>
      </c>
      <c r="E5833" s="3">
        <v>14982</v>
      </c>
      <c r="F5833" s="3">
        <v>59979</v>
      </c>
      <c r="G5833" s="3">
        <v>17837</v>
      </c>
      <c r="H5833" s="3">
        <v>51.764400000000002</v>
      </c>
      <c r="I5833" s="30">
        <v>522.77634999999998</v>
      </c>
      <c r="J5833" s="30">
        <v>522.77539339999998</v>
      </c>
      <c r="K5833" s="30">
        <v>9.6000000000000002E-4</v>
      </c>
      <c r="L5833" s="3">
        <v>4</v>
      </c>
      <c r="M5833" s="3">
        <v>4</v>
      </c>
      <c r="N5833" s="10">
        <f t="shared" si="637"/>
        <v>1</v>
      </c>
      <c r="O5833" s="35">
        <v>4</v>
      </c>
      <c r="P5833" s="17"/>
      <c r="Q5833" s="40">
        <v>2088.07737</v>
      </c>
      <c r="R5833" s="40">
        <v>522.77480000000003</v>
      </c>
      <c r="S5833" s="18">
        <f t="shared" si="638"/>
        <v>2.9649478130008919</v>
      </c>
      <c r="T5833" s="18">
        <f t="shared" si="639"/>
        <v>1.1350967949430626</v>
      </c>
      <c r="U5833" s="18">
        <f t="shared" si="640"/>
        <v>0.76514782275901327</v>
      </c>
      <c r="V5833" s="30">
        <v>522.77520000000004</v>
      </c>
      <c r="W5833" s="3" t="s">
        <v>47</v>
      </c>
      <c r="X5833" s="3" t="s">
        <v>47</v>
      </c>
      <c r="Y5833" s="3" t="s">
        <v>47</v>
      </c>
      <c r="Z5833" s="3" t="s">
        <v>47</v>
      </c>
      <c r="AA5833" s="3" t="s">
        <v>48</v>
      </c>
      <c r="AB5833" s="12" t="s">
        <v>47</v>
      </c>
      <c r="AC5833" s="3" t="s">
        <v>47</v>
      </c>
      <c r="AD5833" s="3" t="s">
        <v>47</v>
      </c>
      <c r="AE5833" s="3" t="s">
        <v>47</v>
      </c>
      <c r="AF5833" s="3" t="s">
        <v>47</v>
      </c>
      <c r="AG5833" s="3" t="s">
        <v>48</v>
      </c>
      <c r="AH5833" s="3" t="s">
        <v>48</v>
      </c>
      <c r="AI5833" s="3" t="s">
        <v>47</v>
      </c>
      <c r="AJ5833" s="3" t="s">
        <v>47</v>
      </c>
      <c r="AK5833" s="3" t="s">
        <v>47</v>
      </c>
      <c r="AN5833" s="3" t="s">
        <v>47</v>
      </c>
      <c r="AO5833" s="3" t="s">
        <v>47</v>
      </c>
      <c r="AU5833" s="3">
        <v>0</v>
      </c>
      <c r="AV5833" s="3">
        <v>14</v>
      </c>
      <c r="AW5833" s="3">
        <v>1</v>
      </c>
      <c r="AX5833" s="3">
        <v>14</v>
      </c>
      <c r="AY5833" s="3">
        <v>100</v>
      </c>
      <c r="AZ5833" s="6" t="str">
        <f t="shared" si="641"/>
        <v>2856.2</v>
      </c>
      <c r="BC5833" s="12" t="s">
        <v>15044</v>
      </c>
      <c r="BJ5833" s="12">
        <f t="shared" si="642"/>
        <v>0</v>
      </c>
      <c r="BK5833" s="12">
        <f t="shared" si="643"/>
        <v>0</v>
      </c>
      <c r="BO5833" s="3" t="s">
        <v>114</v>
      </c>
      <c r="BR5833" s="3" t="s">
        <v>114</v>
      </c>
      <c r="CQ5833" s="3" t="str">
        <f>CONCATENATE(baseURL!$A$1,baseURL!$B$1,baseURL!$C$1,".",C5833,".",L5833,".pkl&amp;seq=",BC5833,"&amp;varMods=pyroGlu-Q")</f>
        <v>http://proteomics.broadinstitute.org/millscripts/viewfeed.pl?side=xl&amp;cycle=1&amp;fixedMods=iaaC&amp;file=msdataSM/iPRG2012_nd/cpick_in/iPRG2012_nd.2856.2.4.pkl&amp;seq=qLLLHHTLGNGDFTVFHR&amp;varMods=pyroGlu-Q</v>
      </c>
    </row>
    <row r="5834" spans="1:95" x14ac:dyDescent="0.2">
      <c r="A5834" s="3">
        <v>2866</v>
      </c>
      <c r="B5834" s="2" t="s">
        <v>15045</v>
      </c>
      <c r="C5834" s="2" t="s">
        <v>15039</v>
      </c>
      <c r="D5834" s="3">
        <v>15002</v>
      </c>
      <c r="E5834" s="3">
        <v>14986</v>
      </c>
      <c r="F5834" s="3">
        <v>59983</v>
      </c>
      <c r="G5834" s="3">
        <v>17841</v>
      </c>
      <c r="H5834" s="3">
        <v>51.7761</v>
      </c>
      <c r="I5834" s="30">
        <v>713.37378000000001</v>
      </c>
      <c r="J5834" s="30">
        <v>713.37752869999997</v>
      </c>
      <c r="K5834" s="30">
        <v>-3.7499999999999999E-3</v>
      </c>
      <c r="L5834" s="3">
        <v>2</v>
      </c>
      <c r="M5834" s="3">
        <v>2</v>
      </c>
      <c r="N5834" s="10">
        <f t="shared" si="637"/>
        <v>1</v>
      </c>
      <c r="O5834" s="35">
        <v>2</v>
      </c>
      <c r="P5834" s="17"/>
      <c r="Q5834" s="40">
        <v>1425.7484899999999</v>
      </c>
      <c r="R5834" s="40">
        <v>713.37788</v>
      </c>
      <c r="S5834" s="18">
        <f t="shared" si="638"/>
        <v>-5.7473046402756385</v>
      </c>
      <c r="T5834" s="18">
        <f t="shared" si="639"/>
        <v>-0.49244588300651565</v>
      </c>
      <c r="U5834" s="18">
        <f t="shared" si="640"/>
        <v>-0.25232069152507369</v>
      </c>
      <c r="V5834" s="30">
        <v>713.3777</v>
      </c>
      <c r="W5834" s="3" t="s">
        <v>47</v>
      </c>
      <c r="Z5834" s="3" t="s">
        <v>47</v>
      </c>
      <c r="AA5834" s="3" t="s">
        <v>47</v>
      </c>
      <c r="AB5834" s="12" t="s">
        <v>47</v>
      </c>
      <c r="AC5834" s="3" t="s">
        <v>47</v>
      </c>
      <c r="AE5834" s="3" t="s">
        <v>48</v>
      </c>
      <c r="AF5834" s="3" t="s">
        <v>48</v>
      </c>
      <c r="AG5834" s="3" t="s">
        <v>52</v>
      </c>
      <c r="AH5834" s="3" t="s">
        <v>48</v>
      </c>
      <c r="AI5834" s="3" t="s">
        <v>48</v>
      </c>
      <c r="AO5834" s="3" t="s">
        <v>47</v>
      </c>
      <c r="AU5834" s="3">
        <v>0</v>
      </c>
      <c r="AV5834" s="3">
        <v>6</v>
      </c>
      <c r="AW5834" s="3">
        <v>1</v>
      </c>
      <c r="AX5834" s="3">
        <v>6</v>
      </c>
      <c r="AY5834" s="3">
        <v>100</v>
      </c>
      <c r="AZ5834" s="6" t="str">
        <f t="shared" si="641"/>
        <v>2856.6</v>
      </c>
      <c r="BC5834" s="12" t="s">
        <v>15046</v>
      </c>
      <c r="BJ5834" s="12">
        <f t="shared" si="642"/>
        <v>0</v>
      </c>
      <c r="BK5834" s="12">
        <f t="shared" si="643"/>
        <v>0</v>
      </c>
      <c r="BO5834" s="3" t="s">
        <v>114</v>
      </c>
      <c r="BR5834" s="3" t="s">
        <v>114</v>
      </c>
      <c r="CQ5834" s="3" t="str">
        <f>CONCATENATE(baseURL!$A$1,baseURL!$B$1,baseURL!$C$1,".",C5834,".",L5834,".pkl&amp;seq=",BC5834,"&amp;varMods=pyroGlu-Q")</f>
        <v>http://proteomics.broadinstitute.org/millscripts/viewfeed.pl?side=xl&amp;cycle=1&amp;fixedMods=iaaC&amp;file=msdataSM/iPRG2012_nd/cpick_in/iPRG2012_nd.2856.6.2.pkl&amp;seq=qLGEWAGLGKLDR&amp;varMods=pyroGlu-Q</v>
      </c>
    </row>
    <row r="5835" spans="1:95" x14ac:dyDescent="0.2">
      <c r="A5835" s="3">
        <v>2753</v>
      </c>
      <c r="B5835" s="2" t="s">
        <v>15050</v>
      </c>
      <c r="C5835" s="2" t="s">
        <v>15043</v>
      </c>
      <c r="D5835" s="3">
        <v>15005</v>
      </c>
      <c r="E5835" s="3">
        <v>14989</v>
      </c>
      <c r="F5835" s="3">
        <v>60001</v>
      </c>
      <c r="G5835" s="3">
        <v>17845</v>
      </c>
      <c r="H5835" s="3">
        <v>51.788600000000002</v>
      </c>
      <c r="I5835" s="30">
        <v>552.30083999999999</v>
      </c>
      <c r="J5835" s="30">
        <v>552.3022575</v>
      </c>
      <c r="K5835" s="30">
        <v>-1.42E-3</v>
      </c>
      <c r="L5835" s="3">
        <v>3</v>
      </c>
      <c r="M5835" s="3">
        <v>3</v>
      </c>
      <c r="N5835" s="10">
        <f t="shared" si="637"/>
        <v>1</v>
      </c>
      <c r="O5835" s="35">
        <v>3</v>
      </c>
      <c r="P5835" s="17"/>
      <c r="Q5835" s="40">
        <v>1654.8945000000001</v>
      </c>
      <c r="R5835" s="40">
        <v>552.30301999999995</v>
      </c>
      <c r="S5835" s="18">
        <f t="shared" si="638"/>
        <v>-3.9471085998280393</v>
      </c>
      <c r="T5835" s="18">
        <f t="shared" si="639"/>
        <v>-1.3805827097427521</v>
      </c>
      <c r="U5835" s="18">
        <f t="shared" si="640"/>
        <v>-1.4846922256120603</v>
      </c>
      <c r="V5835" s="30">
        <v>552.30219999999997</v>
      </c>
      <c r="W5835" s="3" t="s">
        <v>47</v>
      </c>
      <c r="X5835" s="3" t="s">
        <v>47</v>
      </c>
      <c r="Z5835" s="3" t="s">
        <v>47</v>
      </c>
      <c r="AA5835" s="3" t="s">
        <v>47</v>
      </c>
      <c r="AB5835" s="12" t="s">
        <v>47</v>
      </c>
      <c r="AC5835" s="3" t="s">
        <v>47</v>
      </c>
      <c r="AD5835" s="3" t="s">
        <v>47</v>
      </c>
      <c r="AE5835" s="3" t="s">
        <v>47</v>
      </c>
      <c r="AG5835" s="3" t="s">
        <v>47</v>
      </c>
      <c r="AH5835" s="3" t="s">
        <v>47</v>
      </c>
      <c r="AI5835" s="3" t="s">
        <v>47</v>
      </c>
      <c r="AL5835" s="3" t="s">
        <v>47</v>
      </c>
      <c r="AN5835" s="3" t="s">
        <v>47</v>
      </c>
      <c r="AU5835" s="3">
        <v>0</v>
      </c>
      <c r="AV5835" s="3">
        <v>13</v>
      </c>
      <c r="AW5835" s="3">
        <v>1</v>
      </c>
      <c r="AX5835" s="3">
        <v>13</v>
      </c>
      <c r="AY5835" s="3">
        <v>100</v>
      </c>
      <c r="AZ5835" s="6" t="str">
        <f t="shared" si="641"/>
        <v>2857.3</v>
      </c>
      <c r="BC5835" s="12" t="s">
        <v>15051</v>
      </c>
      <c r="BJ5835" s="12">
        <f t="shared" si="642"/>
        <v>0</v>
      </c>
      <c r="BK5835" s="12">
        <f t="shared" si="643"/>
        <v>0</v>
      </c>
      <c r="CQ5835" s="3" t="str">
        <f>CONCATENATE(baseURL!$A$1,baseURL!$B$1,baseURL!$C$1,".",C5835,".",L5835,".pkl&amp;seq=",BC5835)</f>
        <v>http://proteomics.broadinstitute.org/millscripts/viewfeed.pl?side=xl&amp;cycle=1&amp;fixedMods=iaaC&amp;file=msdataSM/iPRG2012_nd/cpick_in/iPRG2012_nd.2857.3.3.pkl&amp;seq=TLDLGLAQLSMHSLR</v>
      </c>
    </row>
    <row r="5836" spans="1:95" x14ac:dyDescent="0.2">
      <c r="A5836" s="3">
        <v>2691</v>
      </c>
      <c r="B5836" s="2" t="s">
        <v>15052</v>
      </c>
      <c r="C5836" s="2" t="s">
        <v>15053</v>
      </c>
      <c r="D5836" s="3">
        <v>15007</v>
      </c>
      <c r="E5836" s="3">
        <v>14991</v>
      </c>
      <c r="F5836" s="3">
        <v>60003</v>
      </c>
      <c r="G5836" s="3">
        <v>17847</v>
      </c>
      <c r="H5836" s="3">
        <v>51.7928</v>
      </c>
      <c r="I5836" s="30">
        <v>598.84262000000001</v>
      </c>
      <c r="J5836" s="30">
        <v>598.84206280000001</v>
      </c>
      <c r="K5836" s="30">
        <v>5.5999999999999995E-4</v>
      </c>
      <c r="L5836" s="3">
        <v>4</v>
      </c>
      <c r="M5836" s="3">
        <v>4</v>
      </c>
      <c r="N5836" s="10">
        <f t="shared" si="637"/>
        <v>1</v>
      </c>
      <c r="O5836" s="35">
        <v>4</v>
      </c>
      <c r="P5836" s="17"/>
      <c r="Q5836" s="40">
        <v>2392.3459400000002</v>
      </c>
      <c r="R5836" s="40">
        <v>598.84194000000002</v>
      </c>
      <c r="S5836" s="18">
        <f t="shared" si="638"/>
        <v>1.1355250101361765</v>
      </c>
      <c r="T5836" s="18">
        <f t="shared" si="639"/>
        <v>0.2050624576921676</v>
      </c>
      <c r="U5836" s="18">
        <f t="shared" si="640"/>
        <v>-6.6795588853874432E-2</v>
      </c>
      <c r="V5836" s="30">
        <v>598.84190000000001</v>
      </c>
      <c r="W5836" s="3" t="s">
        <v>47</v>
      </c>
      <c r="Z5836" s="3" t="s">
        <v>47</v>
      </c>
      <c r="AA5836" s="3" t="s">
        <v>47</v>
      </c>
      <c r="AB5836" s="12" t="s">
        <v>47</v>
      </c>
      <c r="AC5836" s="3" t="s">
        <v>47</v>
      </c>
      <c r="AD5836" s="3" t="s">
        <v>47</v>
      </c>
      <c r="AE5836" s="3" t="s">
        <v>47</v>
      </c>
      <c r="AF5836" s="3" t="s">
        <v>47</v>
      </c>
      <c r="AG5836" s="3" t="s">
        <v>47</v>
      </c>
      <c r="AI5836" s="3" t="s">
        <v>47</v>
      </c>
      <c r="AJ5836" s="3" t="s">
        <v>47</v>
      </c>
      <c r="AK5836" s="3" t="s">
        <v>47</v>
      </c>
      <c r="AL5836" s="3" t="s">
        <v>47</v>
      </c>
      <c r="AU5836" s="3">
        <v>0</v>
      </c>
      <c r="AV5836" s="3">
        <v>13</v>
      </c>
      <c r="AW5836" s="3">
        <v>1</v>
      </c>
      <c r="AX5836" s="3">
        <v>13</v>
      </c>
      <c r="AY5836" s="3">
        <v>100</v>
      </c>
      <c r="AZ5836" s="6" t="str">
        <f t="shared" si="641"/>
        <v>2857.5</v>
      </c>
      <c r="BC5836" s="12" t="s">
        <v>14972</v>
      </c>
      <c r="BJ5836" s="12">
        <f t="shared" si="642"/>
        <v>0</v>
      </c>
      <c r="BK5836" s="12">
        <f t="shared" si="643"/>
        <v>0</v>
      </c>
      <c r="CQ5836" s="3" t="str">
        <f>CONCATENATE(baseURL!$A$1,baseURL!$B$1,baseURL!$C$1,".",C5836,".",L5836,".pkl&amp;seq=",BC5836)</f>
        <v>http://proteomics.broadinstitute.org/millscripts/viewfeed.pl?side=xl&amp;cycle=1&amp;fixedMods=iaaC&amp;file=msdataSM/iPRG2012_nd/cpick_in/iPRG2012_nd.2857.5.4.pkl&amp;seq=ALQTANLALEKADRLWLPVNR</v>
      </c>
    </row>
    <row r="5837" spans="1:95" x14ac:dyDescent="0.2">
      <c r="A5837" s="3">
        <v>5874</v>
      </c>
      <c r="B5837" s="2" t="s">
        <v>15057</v>
      </c>
      <c r="C5837" s="2" t="s">
        <v>15058</v>
      </c>
      <c r="D5837" s="3">
        <v>15010</v>
      </c>
      <c r="E5837" s="3">
        <v>14994</v>
      </c>
      <c r="F5837" s="3">
        <v>60006</v>
      </c>
      <c r="G5837" s="3">
        <v>17850</v>
      </c>
      <c r="H5837" s="3">
        <v>51.8003</v>
      </c>
      <c r="I5837" s="30">
        <v>834.17940999999996</v>
      </c>
      <c r="J5837" s="30">
        <v>834.17930909999995</v>
      </c>
      <c r="K5837" s="30">
        <v>1E-4</v>
      </c>
      <c r="L5837" s="3">
        <v>4</v>
      </c>
      <c r="M5837" s="3">
        <v>4</v>
      </c>
      <c r="N5837" s="10">
        <f t="shared" si="637"/>
        <v>1</v>
      </c>
      <c r="O5837" s="35">
        <v>4</v>
      </c>
      <c r="P5837" s="17"/>
      <c r="Q5837" s="40">
        <v>3333.6961299999998</v>
      </c>
      <c r="R5837" s="40">
        <v>834.17948999999999</v>
      </c>
      <c r="S5837" s="18">
        <f t="shared" si="638"/>
        <v>-9.5902621659270354E-2</v>
      </c>
      <c r="T5837" s="18">
        <f t="shared" si="639"/>
        <v>-0.21685980319670148</v>
      </c>
      <c r="U5837" s="18">
        <f t="shared" si="640"/>
        <v>-0.34764700334449772</v>
      </c>
      <c r="V5837" s="30">
        <v>834.17920000000004</v>
      </c>
      <c r="W5837" s="3" t="s">
        <v>47</v>
      </c>
      <c r="X5837" s="3" t="s">
        <v>47</v>
      </c>
      <c r="Y5837" s="3" t="s">
        <v>47</v>
      </c>
      <c r="Z5837" s="3" t="s">
        <v>47</v>
      </c>
      <c r="AA5837" s="3" t="s">
        <v>47</v>
      </c>
      <c r="AB5837" s="12" t="s">
        <v>47</v>
      </c>
      <c r="AC5837" s="3" t="s">
        <v>47</v>
      </c>
      <c r="AD5837" s="3" t="s">
        <v>47</v>
      </c>
      <c r="AE5837" s="3" t="s">
        <v>47</v>
      </c>
      <c r="AF5837" s="3" t="s">
        <v>47</v>
      </c>
      <c r="AG5837" s="3" t="s">
        <v>47</v>
      </c>
      <c r="AI5837" s="3" t="s">
        <v>47</v>
      </c>
      <c r="AJ5837" s="3" t="s">
        <v>47</v>
      </c>
      <c r="AK5837" s="3" t="s">
        <v>47</v>
      </c>
      <c r="AL5837" s="3" t="s">
        <v>47</v>
      </c>
      <c r="AM5837" s="3" t="s">
        <v>47</v>
      </c>
      <c r="AN5837" s="3" t="s">
        <v>48</v>
      </c>
      <c r="AU5837" s="3">
        <v>0</v>
      </c>
      <c r="AV5837" s="3">
        <v>16</v>
      </c>
      <c r="AW5837" s="3">
        <v>1</v>
      </c>
      <c r="AX5837" s="3">
        <v>16</v>
      </c>
      <c r="AY5837" s="3">
        <v>100</v>
      </c>
      <c r="AZ5837" s="6" t="str">
        <f t="shared" si="641"/>
        <v>2857.8</v>
      </c>
      <c r="BC5837" s="12" t="s">
        <v>15059</v>
      </c>
      <c r="BJ5837" s="12">
        <f t="shared" si="642"/>
        <v>0</v>
      </c>
      <c r="BK5837" s="12">
        <f t="shared" si="643"/>
        <v>0</v>
      </c>
      <c r="CQ5837" s="3" t="str">
        <f>CONCATENATE(baseURL!$A$1,baseURL!$B$1,baseURL!$C$1,".",C5837,".",L5837,".pkl&amp;seq=",BC5837)</f>
        <v>http://proteomics.broadinstitute.org/millscripts/viewfeed.pl?side=xl&amp;cycle=1&amp;fixedMods=iaaC&amp;file=msdataSM/iPRG2012_nd/cpick_in/iPRG2012_nd.2857.8.4.pkl&amp;seq=LDQVWGSETVASSKVGYTLPSHLLSTSDVTR</v>
      </c>
    </row>
    <row r="5838" spans="1:95" x14ac:dyDescent="0.2">
      <c r="A5838" s="3">
        <v>4126</v>
      </c>
      <c r="B5838" s="2" t="s">
        <v>15061</v>
      </c>
      <c r="C5838" s="2" t="s">
        <v>15062</v>
      </c>
      <c r="D5838" s="3">
        <v>15020</v>
      </c>
      <c r="E5838" s="3">
        <v>15004</v>
      </c>
      <c r="F5838" s="3">
        <v>60029</v>
      </c>
      <c r="G5838" s="3">
        <v>17861</v>
      </c>
      <c r="H5838" s="3">
        <v>51.821199999999997</v>
      </c>
      <c r="I5838" s="30">
        <v>741.04791999999998</v>
      </c>
      <c r="J5838" s="30">
        <v>741.04692969999996</v>
      </c>
      <c r="K5838" s="30">
        <v>9.8999999999999999E-4</v>
      </c>
      <c r="L5838" s="3">
        <v>3</v>
      </c>
      <c r="M5838" s="3">
        <v>3</v>
      </c>
      <c r="N5838" s="10">
        <f t="shared" si="637"/>
        <v>1</v>
      </c>
      <c r="O5838" s="35">
        <v>3</v>
      </c>
      <c r="P5838" s="17"/>
      <c r="Q5838" s="40">
        <v>2221.1247699999999</v>
      </c>
      <c r="R5838" s="40">
        <v>741.04643999999996</v>
      </c>
      <c r="S5838" s="18">
        <f t="shared" si="638"/>
        <v>1.9971757775599392</v>
      </c>
      <c r="T5838" s="18">
        <f t="shared" si="639"/>
        <v>0.66082228261269682</v>
      </c>
      <c r="U5838" s="18">
        <f t="shared" si="640"/>
        <v>0.48579951345637945</v>
      </c>
      <c r="V5838" s="30">
        <v>741.04679999999996</v>
      </c>
      <c r="W5838" s="3" t="s">
        <v>47</v>
      </c>
      <c r="Y5838" s="3" t="s">
        <v>47</v>
      </c>
      <c r="Z5838" s="3" t="s">
        <v>47</v>
      </c>
      <c r="AA5838" s="3" t="s">
        <v>48</v>
      </c>
      <c r="AB5838" s="12" t="s">
        <v>47</v>
      </c>
      <c r="AC5838" s="3" t="s">
        <v>47</v>
      </c>
      <c r="AD5838" s="3" t="s">
        <v>47</v>
      </c>
      <c r="AE5838" s="3" t="s">
        <v>47</v>
      </c>
      <c r="AF5838" s="3" t="s">
        <v>47</v>
      </c>
      <c r="AG5838" s="3" t="s">
        <v>47</v>
      </c>
      <c r="AH5838" s="3" t="s">
        <v>47</v>
      </c>
      <c r="AI5838" s="3" t="s">
        <v>47</v>
      </c>
      <c r="AJ5838" s="3" t="s">
        <v>47</v>
      </c>
      <c r="AK5838" s="3" t="s">
        <v>47</v>
      </c>
      <c r="AL5838" s="3" t="s">
        <v>47</v>
      </c>
      <c r="AM5838" s="3" t="s">
        <v>47</v>
      </c>
      <c r="AN5838" s="3" t="s">
        <v>47</v>
      </c>
      <c r="AU5838" s="3">
        <v>0</v>
      </c>
      <c r="AV5838" s="3">
        <v>16</v>
      </c>
      <c r="AW5838" s="3">
        <v>1</v>
      </c>
      <c r="AX5838" s="3">
        <v>16</v>
      </c>
      <c r="AY5838" s="3">
        <v>100</v>
      </c>
      <c r="AZ5838" s="6" t="str">
        <f t="shared" si="641"/>
        <v>2858.10</v>
      </c>
      <c r="BC5838" s="12" t="s">
        <v>15063</v>
      </c>
      <c r="BJ5838" s="12">
        <f t="shared" si="642"/>
        <v>0</v>
      </c>
      <c r="BK5838" s="12">
        <f t="shared" si="643"/>
        <v>0</v>
      </c>
      <c r="CQ5838" s="3" t="str">
        <f>CONCATENATE(baseURL!$A$1,baseURL!$B$1,baseURL!$C$1,".",C5838,".",L5838,".pkl&amp;seq=",BC5838)</f>
        <v>http://proteomics.broadinstitute.org/millscripts/viewfeed.pl?side=xl&amp;cycle=1&amp;fixedMods=iaaC&amp;file=msdataSM/iPRG2012_nd/cpick_in/iPRG2012_nd.2858.10.3.pkl&amp;seq=TTAEKNDGWVPLSTLATFNR</v>
      </c>
    </row>
    <row r="5839" spans="1:95" x14ac:dyDescent="0.2">
      <c r="A5839" s="3">
        <v>3757</v>
      </c>
      <c r="B5839" s="2" t="s">
        <v>15064</v>
      </c>
      <c r="C5839" s="2" t="s">
        <v>15065</v>
      </c>
      <c r="D5839" s="3">
        <v>15022</v>
      </c>
      <c r="E5839" s="3">
        <v>15006</v>
      </c>
      <c r="F5839" s="3">
        <v>60031</v>
      </c>
      <c r="G5839" s="3">
        <v>17863</v>
      </c>
      <c r="H5839" s="3">
        <v>51.8245</v>
      </c>
      <c r="I5839" s="30">
        <v>929.43773999999996</v>
      </c>
      <c r="J5839" s="30">
        <v>929.43603599999994</v>
      </c>
      <c r="K5839" s="30">
        <v>1.6999999999999999E-3</v>
      </c>
      <c r="L5839" s="3">
        <v>3</v>
      </c>
      <c r="M5839" s="3">
        <v>3</v>
      </c>
      <c r="N5839" s="10">
        <f t="shared" si="637"/>
        <v>1</v>
      </c>
      <c r="O5839" s="35">
        <v>3</v>
      </c>
      <c r="P5839" s="17"/>
      <c r="Q5839" s="40">
        <v>2786.2890600000001</v>
      </c>
      <c r="R5839" s="40">
        <v>929.43453999999997</v>
      </c>
      <c r="S5839" s="18">
        <f t="shared" si="638"/>
        <v>3.442953604879524</v>
      </c>
      <c r="T5839" s="18">
        <f t="shared" si="639"/>
        <v>1.6095808102576312</v>
      </c>
      <c r="U5839" s="18">
        <f t="shared" si="640"/>
        <v>1.4632552820523921</v>
      </c>
      <c r="V5839" s="30">
        <v>929.43589999999995</v>
      </c>
      <c r="W5839" s="3" t="s">
        <v>47</v>
      </c>
      <c r="X5839" s="3" t="s">
        <v>47</v>
      </c>
      <c r="Y5839" s="3" t="s">
        <v>47</v>
      </c>
      <c r="Z5839" s="3" t="s">
        <v>47</v>
      </c>
      <c r="AA5839" s="3" t="s">
        <v>47</v>
      </c>
      <c r="AB5839" s="12" t="s">
        <v>47</v>
      </c>
      <c r="AC5839" s="3" t="s">
        <v>47</v>
      </c>
      <c r="AE5839" s="3" t="s">
        <v>47</v>
      </c>
      <c r="AF5839" s="3" t="s">
        <v>48</v>
      </c>
      <c r="AG5839" s="3" t="s">
        <v>48</v>
      </c>
      <c r="AI5839" s="3" t="s">
        <v>47</v>
      </c>
      <c r="AL5839" s="3" t="s">
        <v>48</v>
      </c>
      <c r="AU5839" s="3">
        <v>0</v>
      </c>
      <c r="AV5839" s="3">
        <v>9</v>
      </c>
      <c r="AW5839" s="3">
        <v>1</v>
      </c>
      <c r="AX5839" s="3">
        <v>9</v>
      </c>
      <c r="AY5839" s="3">
        <v>100</v>
      </c>
      <c r="AZ5839" s="6" t="str">
        <f t="shared" si="641"/>
        <v>2858.12</v>
      </c>
      <c r="BC5839" s="12" t="s">
        <v>15066</v>
      </c>
      <c r="BJ5839" s="12">
        <f t="shared" si="642"/>
        <v>0</v>
      </c>
      <c r="BK5839" s="12">
        <f t="shared" si="643"/>
        <v>0</v>
      </c>
      <c r="CQ5839" s="3" t="str">
        <f>CONCATENATE(baseURL!$A$1,baseURL!$B$1,baseURL!$C$1,".",C5839,".",L5839,".pkl&amp;seq=",BC5839)</f>
        <v>http://proteomics.broadinstitute.org/millscripts/viewfeed.pl?side=xl&amp;cycle=1&amp;fixedMods=iaaC&amp;file=msdataSM/iPRG2012_nd/cpick_in/iPRG2012_nd.2858.12.3.pkl&amp;seq=NLDDSVDDEKLEEEFAPYGTLTSAK</v>
      </c>
    </row>
    <row r="5840" spans="1:95" x14ac:dyDescent="0.2">
      <c r="A5840" s="3">
        <v>5067</v>
      </c>
      <c r="B5840" s="2" t="s">
        <v>15067</v>
      </c>
      <c r="C5840" s="2" t="s">
        <v>15068</v>
      </c>
      <c r="D5840" s="3">
        <v>15012</v>
      </c>
      <c r="E5840" s="3">
        <v>14996</v>
      </c>
      <c r="F5840" s="3">
        <v>60021</v>
      </c>
      <c r="G5840" s="3">
        <v>17853</v>
      </c>
      <c r="H5840" s="3">
        <v>51.8095</v>
      </c>
      <c r="I5840" s="30">
        <v>533.81893000000002</v>
      </c>
      <c r="J5840" s="30">
        <v>533.81802219999997</v>
      </c>
      <c r="K5840" s="30">
        <v>9.1E-4</v>
      </c>
      <c r="L5840" s="3">
        <v>2</v>
      </c>
      <c r="M5840" s="3">
        <v>2</v>
      </c>
      <c r="N5840" s="10">
        <f t="shared" si="637"/>
        <v>1</v>
      </c>
      <c r="O5840" s="35">
        <v>2</v>
      </c>
      <c r="P5840" s="17"/>
      <c r="Q5840" s="40">
        <v>1066.6295399999999</v>
      </c>
      <c r="R5840" s="40">
        <v>533.81840999999997</v>
      </c>
      <c r="S5840" s="18">
        <f t="shared" si="638"/>
        <v>0.97411402512582568</v>
      </c>
      <c r="T5840" s="18">
        <f t="shared" si="639"/>
        <v>-0.72646426712523071</v>
      </c>
      <c r="U5840" s="18">
        <f t="shared" si="640"/>
        <v>-1.3300403034552737</v>
      </c>
      <c r="V5840" s="30">
        <v>533.81769999999995</v>
      </c>
      <c r="W5840" s="3" t="s">
        <v>47</v>
      </c>
      <c r="X5840" s="3" t="s">
        <v>47</v>
      </c>
      <c r="Y5840" s="3" t="s">
        <v>47</v>
      </c>
      <c r="Z5840" s="3" t="s">
        <v>47</v>
      </c>
      <c r="AA5840" s="3" t="s">
        <v>48</v>
      </c>
      <c r="AB5840" s="12" t="s">
        <v>47</v>
      </c>
      <c r="AC5840" s="3" t="s">
        <v>47</v>
      </c>
      <c r="AD5840" s="3" t="s">
        <v>47</v>
      </c>
      <c r="AE5840" s="3" t="s">
        <v>47</v>
      </c>
      <c r="AF5840" s="3" t="s">
        <v>47</v>
      </c>
      <c r="AG5840" s="3" t="s">
        <v>47</v>
      </c>
      <c r="AH5840" s="3" t="s">
        <v>47</v>
      </c>
      <c r="AI5840" s="3" t="s">
        <v>47</v>
      </c>
      <c r="AJ5840" s="3" t="s">
        <v>47</v>
      </c>
      <c r="AK5840" s="3" t="s">
        <v>47</v>
      </c>
      <c r="AL5840" s="3" t="s">
        <v>47</v>
      </c>
      <c r="AM5840" s="3" t="s">
        <v>47</v>
      </c>
      <c r="AN5840" s="3" t="s">
        <v>47</v>
      </c>
      <c r="AU5840" s="3">
        <v>0</v>
      </c>
      <c r="AV5840" s="3">
        <v>17</v>
      </c>
      <c r="AW5840" s="3">
        <v>1</v>
      </c>
      <c r="AX5840" s="3">
        <v>17</v>
      </c>
      <c r="AY5840" s="3">
        <v>100</v>
      </c>
      <c r="AZ5840" s="6" t="str">
        <f t="shared" si="641"/>
        <v>2858.2</v>
      </c>
      <c r="BC5840" s="12" t="s">
        <v>15069</v>
      </c>
      <c r="BJ5840" s="12">
        <f t="shared" si="642"/>
        <v>0</v>
      </c>
      <c r="BK5840" s="12">
        <f t="shared" si="643"/>
        <v>0</v>
      </c>
      <c r="CQ5840" s="3" t="str">
        <f>CONCATENATE(baseURL!$A$1,baseURL!$B$1,baseURL!$C$1,".",C5840,".",L5840,".pkl&amp;seq=",BC5840)</f>
        <v>http://proteomics.broadinstitute.org/millscripts/viewfeed.pl?side=xl&amp;cycle=1&amp;fixedMods=iaaC&amp;file=msdataSM/iPRG2012_nd/cpick_in/iPRG2012_nd.2858.2.2.pkl&amp;seq=FLGGFALLTK</v>
      </c>
    </row>
    <row r="5841" spans="1:95" x14ac:dyDescent="0.2">
      <c r="A5841" s="3">
        <v>6146</v>
      </c>
      <c r="B5841" s="2" t="s">
        <v>15070</v>
      </c>
      <c r="C5841" s="2" t="s">
        <v>15071</v>
      </c>
      <c r="D5841" s="3">
        <v>15015</v>
      </c>
      <c r="E5841" s="3">
        <v>14999</v>
      </c>
      <c r="F5841" s="3">
        <v>60024</v>
      </c>
      <c r="G5841" s="3">
        <v>17856</v>
      </c>
      <c r="H5841" s="3">
        <v>51.812899999999999</v>
      </c>
      <c r="I5841" s="30">
        <v>590.80597999999998</v>
      </c>
      <c r="J5841" s="30">
        <v>590.80532749999998</v>
      </c>
      <c r="K5841" s="30">
        <v>6.4999999999999997E-4</v>
      </c>
      <c r="L5841" s="3">
        <v>4</v>
      </c>
      <c r="M5841" s="3">
        <v>4</v>
      </c>
      <c r="N5841" s="10">
        <f t="shared" si="637"/>
        <v>1</v>
      </c>
      <c r="O5841" s="35">
        <v>4</v>
      </c>
      <c r="P5841" s="17"/>
      <c r="Q5841" s="40">
        <v>2360.1979999999999</v>
      </c>
      <c r="R5841" s="40">
        <v>590.80496000000005</v>
      </c>
      <c r="S5841" s="18">
        <f t="shared" si="638"/>
        <v>1.7264580851282256</v>
      </c>
      <c r="T5841" s="18">
        <f t="shared" si="639"/>
        <v>0.62203269235384029</v>
      </c>
      <c r="U5841" s="18">
        <f t="shared" si="640"/>
        <v>0.40622543176091891</v>
      </c>
      <c r="V5841" s="30">
        <v>590.80520000000001</v>
      </c>
      <c r="W5841" s="3" t="s">
        <v>47</v>
      </c>
      <c r="X5841" s="3" t="s">
        <v>47</v>
      </c>
      <c r="Y5841" s="3" t="s">
        <v>47</v>
      </c>
      <c r="Z5841" s="3" t="s">
        <v>47</v>
      </c>
      <c r="AA5841" s="3" t="s">
        <v>47</v>
      </c>
      <c r="AB5841" s="12" t="s">
        <v>47</v>
      </c>
      <c r="AC5841" s="3" t="s">
        <v>47</v>
      </c>
      <c r="AD5841" s="3" t="s">
        <v>47</v>
      </c>
      <c r="AE5841" s="3" t="s">
        <v>47</v>
      </c>
      <c r="AF5841" s="3" t="s">
        <v>47</v>
      </c>
      <c r="AG5841" s="3" t="s">
        <v>47</v>
      </c>
      <c r="AH5841" s="3" t="s">
        <v>47</v>
      </c>
      <c r="AI5841" s="3" t="s">
        <v>47</v>
      </c>
      <c r="AK5841" s="3" t="s">
        <v>47</v>
      </c>
      <c r="AL5841" s="3" t="s">
        <v>47</v>
      </c>
      <c r="AU5841" s="3">
        <v>0</v>
      </c>
      <c r="AV5841" s="3">
        <v>15</v>
      </c>
      <c r="AW5841" s="3">
        <v>1</v>
      </c>
      <c r="AX5841" s="3">
        <v>15</v>
      </c>
      <c r="AY5841" s="3">
        <v>100</v>
      </c>
      <c r="AZ5841" s="6" t="str">
        <f t="shared" si="641"/>
        <v>2858.5</v>
      </c>
      <c r="BC5841" s="12" t="s">
        <v>15009</v>
      </c>
      <c r="BJ5841" s="12">
        <f t="shared" si="642"/>
        <v>0</v>
      </c>
      <c r="BK5841" s="12">
        <f t="shared" si="643"/>
        <v>0</v>
      </c>
      <c r="CQ5841" s="3" t="str">
        <f>CONCATENATE(baseURL!$A$1,baseURL!$B$1,baseURL!$C$1,".",C5841,".",L5841,".pkl&amp;seq=",BC5841)</f>
        <v>http://proteomics.broadinstitute.org/millscripts/viewfeed.pl?side=xl&amp;cycle=1&amp;fixedMods=iaaC&amp;file=msdataSM/iPRG2012_nd/cpick_in/iPRG2012_nd.2858.5.4.pkl&amp;seq=VELTELKDDVVQLDEPQFSR</v>
      </c>
    </row>
    <row r="5842" spans="1:95" x14ac:dyDescent="0.2">
      <c r="A5842" s="3">
        <v>2956</v>
      </c>
      <c r="B5842" s="2" t="s">
        <v>15060</v>
      </c>
      <c r="C5842" s="2" t="s">
        <v>15057</v>
      </c>
      <c r="D5842" s="3">
        <v>15019</v>
      </c>
      <c r="E5842" s="3">
        <v>15003</v>
      </c>
      <c r="F5842" s="3">
        <v>60028</v>
      </c>
      <c r="G5842" s="3">
        <v>17860</v>
      </c>
      <c r="H5842" s="3">
        <v>51.819499999999998</v>
      </c>
      <c r="I5842" s="30">
        <v>728.69578999999999</v>
      </c>
      <c r="J5842" s="30">
        <v>728.6951914</v>
      </c>
      <c r="K5842" s="30">
        <v>5.9999999999999995E-4</v>
      </c>
      <c r="L5842" s="3">
        <v>3</v>
      </c>
      <c r="M5842" s="3">
        <v>3</v>
      </c>
      <c r="N5842" s="10">
        <f t="shared" si="637"/>
        <v>1</v>
      </c>
      <c r="O5842" s="35">
        <v>3</v>
      </c>
      <c r="P5842" s="17"/>
      <c r="Q5842" s="40">
        <v>2184.0720099999999</v>
      </c>
      <c r="R5842" s="40">
        <v>728.69551999999999</v>
      </c>
      <c r="S5842" s="18">
        <f t="shared" si="638"/>
        <v>0.37052512687389183</v>
      </c>
      <c r="T5842" s="18">
        <f t="shared" si="639"/>
        <v>-0.45094280254242541</v>
      </c>
      <c r="U5842" s="18">
        <f t="shared" si="640"/>
        <v>-0.43914089109246279</v>
      </c>
      <c r="V5842" s="30">
        <v>728.6952</v>
      </c>
      <c r="Z5842" s="3" t="s">
        <v>47</v>
      </c>
      <c r="AB5842" s="12" t="s">
        <v>47</v>
      </c>
      <c r="AC5842" s="3" t="s">
        <v>47</v>
      </c>
      <c r="AE5842" s="3" t="s">
        <v>47</v>
      </c>
      <c r="AF5842" s="3" t="s">
        <v>48</v>
      </c>
      <c r="AG5842" s="3" t="s">
        <v>52</v>
      </c>
      <c r="AH5842" s="3" t="s">
        <v>47</v>
      </c>
      <c r="AI5842" s="3" t="s">
        <v>47</v>
      </c>
      <c r="AJ5842" s="3" t="s">
        <v>47</v>
      </c>
      <c r="AK5842" s="3" t="s">
        <v>47</v>
      </c>
      <c r="AL5842" s="3" t="s">
        <v>48</v>
      </c>
      <c r="AU5842" s="3">
        <v>0</v>
      </c>
      <c r="AV5842" s="3">
        <v>8</v>
      </c>
      <c r="AW5842" s="3">
        <v>1</v>
      </c>
      <c r="AX5842" s="3">
        <v>8</v>
      </c>
      <c r="AY5842" s="3">
        <v>100</v>
      </c>
      <c r="AZ5842" s="6" t="str">
        <f t="shared" si="641"/>
        <v>2858.9</v>
      </c>
      <c r="BC5842" s="12" t="s">
        <v>14884</v>
      </c>
      <c r="BJ5842" s="12">
        <f t="shared" si="642"/>
        <v>0</v>
      </c>
      <c r="BK5842" s="12">
        <f t="shared" si="643"/>
        <v>0</v>
      </c>
      <c r="CQ5842" s="3" t="str">
        <f>CONCATENATE(baseURL!$A$1,baseURL!$B$1,baseURL!$C$1,".",C5842,".",L5842,".pkl&amp;seq=",BC5842)</f>
        <v>http://proteomics.broadinstitute.org/millscripts/viewfeed.pl?side=xl&amp;cycle=1&amp;fixedMods=iaaC&amp;file=msdataSM/iPRG2012_nd/cpick_in/iPRG2012_nd.2858.9.3.pkl&amp;seq=KGSLENNLREFPEYFAAQA</v>
      </c>
    </row>
    <row r="5843" spans="1:95" x14ac:dyDescent="0.2">
      <c r="A5843" s="3">
        <v>7064</v>
      </c>
      <c r="B5843" s="2" t="s">
        <v>15072</v>
      </c>
      <c r="C5843" s="2" t="s">
        <v>15060</v>
      </c>
      <c r="D5843" s="3">
        <v>15032</v>
      </c>
      <c r="E5843" s="3">
        <v>15016</v>
      </c>
      <c r="F5843" s="3">
        <v>60050</v>
      </c>
      <c r="G5843" s="3">
        <v>17874</v>
      </c>
      <c r="H5843" s="3">
        <v>51.847299999999997</v>
      </c>
      <c r="I5843" s="30">
        <v>707.89669000000004</v>
      </c>
      <c r="J5843" s="30">
        <v>707.89102019999996</v>
      </c>
      <c r="K5843" s="30">
        <v>5.6699999999999997E-3</v>
      </c>
      <c r="L5843" s="3">
        <v>2</v>
      </c>
      <c r="M5843" s="3">
        <v>2</v>
      </c>
      <c r="N5843" s="10">
        <f t="shared" si="637"/>
        <v>1</v>
      </c>
      <c r="O5843" s="35">
        <v>2</v>
      </c>
      <c r="P5843" s="17"/>
      <c r="Q5843" s="40">
        <v>1414.7835</v>
      </c>
      <c r="R5843" s="40">
        <v>707.89539000000002</v>
      </c>
      <c r="S5843" s="18">
        <f t="shared" si="638"/>
        <v>1.8364295323560926</v>
      </c>
      <c r="T5843" s="18">
        <f t="shared" si="639"/>
        <v>-6.1729459773189808</v>
      </c>
      <c r="U5843" s="18">
        <f t="shared" si="640"/>
        <v>-6.2014812669674617</v>
      </c>
      <c r="V5843" s="30">
        <v>707.89099999999996</v>
      </c>
      <c r="X5843" s="3" t="s">
        <v>47</v>
      </c>
      <c r="Y5843" s="3" t="s">
        <v>47</v>
      </c>
      <c r="AA5843" s="3" t="s">
        <v>47</v>
      </c>
      <c r="AB5843" s="12" t="s">
        <v>47</v>
      </c>
      <c r="AC5843" s="3" t="s">
        <v>47</v>
      </c>
      <c r="AF5843" s="3" t="s">
        <v>47</v>
      </c>
      <c r="AG5843" s="3" t="s">
        <v>48</v>
      </c>
      <c r="AH5843" s="3" t="s">
        <v>47</v>
      </c>
      <c r="AI5843" s="3" t="s">
        <v>47</v>
      </c>
      <c r="AL5843" s="3" t="s">
        <v>52</v>
      </c>
      <c r="AU5843" s="3">
        <v>0</v>
      </c>
      <c r="AV5843" s="3">
        <v>8</v>
      </c>
      <c r="AW5843" s="3">
        <v>1</v>
      </c>
      <c r="AX5843" s="3">
        <v>8</v>
      </c>
      <c r="AY5843" s="3">
        <v>100</v>
      </c>
      <c r="AZ5843" s="6" t="str">
        <f t="shared" si="641"/>
        <v>2859.10</v>
      </c>
      <c r="BC5843" s="12" t="s">
        <v>13366</v>
      </c>
      <c r="BJ5843" s="12">
        <f t="shared" si="642"/>
        <v>0</v>
      </c>
      <c r="BK5843" s="12">
        <f t="shared" si="643"/>
        <v>0</v>
      </c>
      <c r="CQ5843" s="3" t="str">
        <f>CONCATENATE(baseURL!$A$1,baseURL!$B$1,baseURL!$C$1,".",C5843,".",L5843,".pkl&amp;seq=",BC5843)</f>
        <v>http://proteomics.broadinstitute.org/millscripts/viewfeed.pl?side=xl&amp;cycle=1&amp;fixedMods=iaaC&amp;file=msdataSM/iPRG2012_nd/cpick_in/iPRG2012_nd.2859.10.2.pkl&amp;seq=LGANALLGVSMAAAR</v>
      </c>
    </row>
    <row r="5844" spans="1:95" x14ac:dyDescent="0.2">
      <c r="A5844" s="3">
        <v>7500</v>
      </c>
      <c r="B5844" s="2" t="s">
        <v>15073</v>
      </c>
      <c r="C5844" s="2" t="s">
        <v>15061</v>
      </c>
      <c r="D5844" s="3">
        <v>15033</v>
      </c>
      <c r="E5844" s="3">
        <v>15017</v>
      </c>
      <c r="F5844" s="3">
        <v>60051</v>
      </c>
      <c r="G5844" s="3">
        <v>17875</v>
      </c>
      <c r="H5844" s="3">
        <v>51.8489</v>
      </c>
      <c r="I5844" s="30">
        <v>953.68163000000004</v>
      </c>
      <c r="J5844" s="30">
        <v>953.67921349999995</v>
      </c>
      <c r="K5844" s="30">
        <v>2.4199999999999998E-3</v>
      </c>
      <c r="L5844" s="3">
        <v>4</v>
      </c>
      <c r="M5844" s="3">
        <v>4</v>
      </c>
      <c r="N5844" s="26">
        <f t="shared" si="637"/>
        <v>1</v>
      </c>
      <c r="O5844" s="36">
        <v>4</v>
      </c>
      <c r="P5844" s="16"/>
      <c r="Q5844" s="39">
        <v>3811.6979299999998</v>
      </c>
      <c r="R5844" s="39">
        <v>953.67993999999999</v>
      </c>
      <c r="S5844" s="27">
        <f t="shared" si="638"/>
        <v>1.7720829904981119</v>
      </c>
      <c r="T5844" s="27">
        <f t="shared" si="639"/>
        <v>-0.76178597197042508</v>
      </c>
      <c r="U5844" s="27">
        <f t="shared" si="640"/>
        <v>-0.77594166440228263</v>
      </c>
      <c r="V5844" s="30">
        <v>953.67920000000004</v>
      </c>
      <c r="W5844" s="12" t="s">
        <v>47</v>
      </c>
      <c r="Z5844" s="3" t="s">
        <v>52</v>
      </c>
      <c r="AD5844" s="3" t="s">
        <v>47</v>
      </c>
      <c r="AG5844" s="3" t="s">
        <v>52</v>
      </c>
      <c r="AK5844" s="12" t="s">
        <v>47</v>
      </c>
      <c r="AP5844" s="3" t="s">
        <v>48</v>
      </c>
      <c r="AU5844" s="3">
        <v>0</v>
      </c>
      <c r="AV5844" s="3">
        <v>3</v>
      </c>
      <c r="AW5844" s="3">
        <v>3</v>
      </c>
      <c r="AX5844" s="3">
        <v>1</v>
      </c>
      <c r="AY5844" s="3">
        <v>33.33</v>
      </c>
      <c r="AZ5844" s="6" t="str">
        <f t="shared" si="641"/>
        <v>2859.11</v>
      </c>
      <c r="BA5844" s="15"/>
      <c r="BB5844" s="12" t="s">
        <v>79</v>
      </c>
      <c r="BC5844" s="12" t="s">
        <v>14230</v>
      </c>
      <c r="BF5844" s="12" t="s">
        <v>1468</v>
      </c>
      <c r="BI5844" s="12" t="s">
        <v>594</v>
      </c>
      <c r="BJ5844" s="25">
        <f t="shared" si="642"/>
        <v>1</v>
      </c>
      <c r="BK5844" s="12">
        <f t="shared" si="643"/>
        <v>0</v>
      </c>
      <c r="BR5844" s="3" t="s">
        <v>594</v>
      </c>
      <c r="CQ5844" s="3" t="str">
        <f>CONCATENATE(baseURL!$A$1,baseURL!$B$1,"+Acetyl",baseURL!$C$1,".",C5844,".",L5844,".pkl&amp;seq=",BC5844,"&amp;varMods=ReducedCys-C")</f>
        <v>http://proteomics.broadinstitute.org/millscripts/viewfeed.pl?side=xl&amp;cycle=1&amp;fixedMods=iaaC+Acetyl&amp;file=msdataSM/iPRG2012_nd/cpick_in/iPRG2012_nd.2859.11.4.pkl&amp;seq=sDEEHTFETADAGSSATYPMQCSALRKNGFVVLK&amp;varMods=ReducedCys-C</v>
      </c>
    </row>
    <row r="5845" spans="1:95" x14ac:dyDescent="0.2">
      <c r="A5845" s="3">
        <v>3659</v>
      </c>
      <c r="B5845" s="2" t="s">
        <v>15074</v>
      </c>
      <c r="C5845" s="2" t="s">
        <v>15067</v>
      </c>
      <c r="D5845" s="3">
        <v>15025</v>
      </c>
      <c r="E5845" s="3">
        <v>15009</v>
      </c>
      <c r="F5845" s="3">
        <v>60043</v>
      </c>
      <c r="G5845" s="3">
        <v>17867</v>
      </c>
      <c r="H5845" s="3">
        <v>51.835599999999999</v>
      </c>
      <c r="I5845" s="30">
        <v>487.29083000000003</v>
      </c>
      <c r="J5845" s="30">
        <v>487.03852310000002</v>
      </c>
      <c r="K5845" s="30">
        <v>0.25230999999999998</v>
      </c>
      <c r="L5845" s="3">
        <v>0</v>
      </c>
      <c r="M5845" s="3">
        <v>4</v>
      </c>
      <c r="N5845" s="10">
        <f t="shared" si="637"/>
        <v>1</v>
      </c>
      <c r="O5845" s="35">
        <v>4</v>
      </c>
      <c r="P5845" s="17"/>
      <c r="Q5845" s="40">
        <v>1945.13032</v>
      </c>
      <c r="R5845" s="40">
        <v>487.03804000000002</v>
      </c>
      <c r="S5845" s="18">
        <f t="shared" si="638"/>
        <v>519.03543304339121</v>
      </c>
      <c r="T5845" s="18">
        <f t="shared" si="639"/>
        <v>0.99191430713859408</v>
      </c>
      <c r="U5845" s="18">
        <f t="shared" si="640"/>
        <v>0.3285164337347094</v>
      </c>
      <c r="V5845" s="30">
        <v>487.03820000000002</v>
      </c>
      <c r="W5845" s="3" t="s">
        <v>47</v>
      </c>
      <c r="X5845" s="3" t="s">
        <v>48</v>
      </c>
      <c r="Y5845" s="3" t="s">
        <v>47</v>
      </c>
      <c r="Z5845" s="3" t="s">
        <v>47</v>
      </c>
      <c r="AA5845" s="3" t="s">
        <v>47</v>
      </c>
      <c r="AB5845" s="12" t="s">
        <v>47</v>
      </c>
      <c r="AC5845" s="3" t="s">
        <v>47</v>
      </c>
      <c r="AE5845" s="3" t="s">
        <v>47</v>
      </c>
      <c r="AF5845" s="3" t="s">
        <v>48</v>
      </c>
      <c r="AH5845" s="3" t="s">
        <v>47</v>
      </c>
      <c r="AI5845" s="3" t="s">
        <v>48</v>
      </c>
      <c r="AK5845" s="3" t="s">
        <v>47</v>
      </c>
      <c r="AL5845" s="3" t="s">
        <v>52</v>
      </c>
      <c r="AU5845" s="3">
        <v>0</v>
      </c>
      <c r="AV5845" s="3">
        <v>9</v>
      </c>
      <c r="AW5845" s="3">
        <v>1</v>
      </c>
      <c r="AX5845" s="3">
        <v>9</v>
      </c>
      <c r="AY5845" s="3">
        <v>100</v>
      </c>
      <c r="AZ5845" s="6" t="str">
        <f t="shared" si="641"/>
        <v>2859.3</v>
      </c>
      <c r="BC5845" s="12" t="s">
        <v>15075</v>
      </c>
      <c r="BJ5845" s="12">
        <f t="shared" si="642"/>
        <v>0</v>
      </c>
      <c r="BK5845" s="12">
        <f t="shared" si="643"/>
        <v>0</v>
      </c>
      <c r="CQ5845" s="3" t="str">
        <f>CONCATENATE(baseURL!$A$1,baseURL!$B$1,baseURL!$C$1,".",C5845,".",L5845,".pkl&amp;seq=",BC5845)</f>
        <v>http://proteomics.broadinstitute.org/millscripts/viewfeed.pl?side=xl&amp;cycle=1&amp;fixedMods=iaaC&amp;file=msdataSM/iPRG2012_nd/cpick_in/iPRG2012_nd.2859.3.0.pkl&amp;seq=SMGAPLGSVLVGNLKFVKK</v>
      </c>
    </row>
    <row r="5846" spans="1:95" x14ac:dyDescent="0.2">
      <c r="A5846" s="3">
        <v>1177</v>
      </c>
      <c r="B5846" s="2" t="s">
        <v>15076</v>
      </c>
      <c r="C5846" s="2" t="s">
        <v>15077</v>
      </c>
      <c r="D5846" s="3">
        <v>15026</v>
      </c>
      <c r="E5846" s="3">
        <v>15010</v>
      </c>
      <c r="F5846" s="3">
        <v>60044</v>
      </c>
      <c r="G5846" s="3">
        <v>17868</v>
      </c>
      <c r="H5846" s="3">
        <v>51.837299999999999</v>
      </c>
      <c r="I5846" s="30">
        <v>509.30146000000002</v>
      </c>
      <c r="J5846" s="30">
        <v>509.3003703</v>
      </c>
      <c r="K5846" s="30">
        <v>1.09E-3</v>
      </c>
      <c r="L5846" s="3">
        <v>3</v>
      </c>
      <c r="M5846" s="3">
        <v>3</v>
      </c>
      <c r="N5846" s="10">
        <f t="shared" si="637"/>
        <v>1</v>
      </c>
      <c r="O5846" s="35">
        <v>3</v>
      </c>
      <c r="P5846" s="17"/>
      <c r="Q5846" s="40">
        <v>1525.8882900000001</v>
      </c>
      <c r="R5846" s="40">
        <v>509.30095</v>
      </c>
      <c r="S5846" s="18">
        <f t="shared" si="638"/>
        <v>1.0013725676729495</v>
      </c>
      <c r="T5846" s="18">
        <f t="shared" si="639"/>
        <v>-1.1382268185499329</v>
      </c>
      <c r="U5846" s="18">
        <f t="shared" si="640"/>
        <v>-1.4726067170741874</v>
      </c>
      <c r="V5846" s="30">
        <v>509.30020000000002</v>
      </c>
      <c r="W5846" s="3" t="s">
        <v>47</v>
      </c>
      <c r="Z5846" s="3" t="s">
        <v>47</v>
      </c>
      <c r="AB5846" s="12" t="s">
        <v>47</v>
      </c>
      <c r="AE5846" s="3" t="s">
        <v>47</v>
      </c>
      <c r="AH5846" s="3" t="s">
        <v>47</v>
      </c>
      <c r="AK5846" s="3" t="s">
        <v>52</v>
      </c>
      <c r="AL5846" s="3" t="s">
        <v>52</v>
      </c>
      <c r="AU5846" s="3">
        <v>0</v>
      </c>
      <c r="AV5846" s="3">
        <v>5</v>
      </c>
      <c r="AW5846" s="3">
        <v>1</v>
      </c>
      <c r="AX5846" s="3">
        <v>5</v>
      </c>
      <c r="AY5846" s="3">
        <v>100</v>
      </c>
      <c r="AZ5846" s="6" t="str">
        <f t="shared" si="641"/>
        <v>2859.4</v>
      </c>
      <c r="BC5846" s="12" t="s">
        <v>14894</v>
      </c>
      <c r="BJ5846" s="12">
        <f t="shared" si="642"/>
        <v>0</v>
      </c>
      <c r="BK5846" s="12">
        <f t="shared" si="643"/>
        <v>0</v>
      </c>
      <c r="CQ5846" s="3" t="str">
        <f>CONCATENATE(baseURL!$A$1,baseURL!$B$1,baseURL!$C$1,".",C5846,".",L5846,".pkl&amp;seq=",BC5846)</f>
        <v>http://proteomics.broadinstitute.org/millscripts/viewfeed.pl?side=xl&amp;cycle=1&amp;fixedMods=iaaC&amp;file=msdataSM/iPRG2012_nd/cpick_in/iPRG2012_nd.2859.4.3.pkl&amp;seq=SLVPLMDRVLVQR</v>
      </c>
    </row>
    <row r="5847" spans="1:95" x14ac:dyDescent="0.2">
      <c r="A5847" s="3">
        <v>1503</v>
      </c>
      <c r="B5847" s="2" t="s">
        <v>15078</v>
      </c>
      <c r="C5847" s="2" t="s">
        <v>15079</v>
      </c>
      <c r="D5847" s="3">
        <v>15027</v>
      </c>
      <c r="E5847" s="3">
        <v>15011</v>
      </c>
      <c r="F5847" s="3">
        <v>60045</v>
      </c>
      <c r="G5847" s="3">
        <v>17869</v>
      </c>
      <c r="H5847" s="3">
        <v>51.838900000000002</v>
      </c>
      <c r="I5847" s="30">
        <v>583.70702000000006</v>
      </c>
      <c r="J5847" s="30">
        <v>583.70544410000002</v>
      </c>
      <c r="K5847" s="30">
        <v>1.58E-3</v>
      </c>
      <c r="L5847" s="3">
        <v>3</v>
      </c>
      <c r="M5847" s="3">
        <v>3</v>
      </c>
      <c r="N5847" s="10">
        <f t="shared" si="637"/>
        <v>1</v>
      </c>
      <c r="O5847" s="35">
        <v>3</v>
      </c>
      <c r="P5847" s="17"/>
      <c r="Q5847" s="40">
        <v>1749.0996700000001</v>
      </c>
      <c r="R5847" s="40">
        <v>583.70474000000002</v>
      </c>
      <c r="S5847" s="18">
        <f t="shared" si="638"/>
        <v>3.9060844358426521</v>
      </c>
      <c r="T5847" s="18">
        <f t="shared" si="639"/>
        <v>1.2062605487959577</v>
      </c>
      <c r="U5847" s="18">
        <f t="shared" si="640"/>
        <v>0.61675017407016786</v>
      </c>
      <c r="V5847" s="30">
        <v>583.70510000000002</v>
      </c>
      <c r="W5847" s="3" t="s">
        <v>47</v>
      </c>
      <c r="X5847" s="3" t="s">
        <v>47</v>
      </c>
      <c r="Y5847" s="3" t="s">
        <v>47</v>
      </c>
      <c r="Z5847" s="3" t="s">
        <v>48</v>
      </c>
      <c r="AA5847" s="3" t="s">
        <v>47</v>
      </c>
      <c r="AC5847" s="3" t="s">
        <v>52</v>
      </c>
      <c r="AE5847" s="3" t="s">
        <v>47</v>
      </c>
      <c r="AG5847" s="3" t="s">
        <v>48</v>
      </c>
      <c r="AL5847" s="3" t="s">
        <v>52</v>
      </c>
      <c r="AO5847" s="3" t="s">
        <v>48</v>
      </c>
      <c r="AU5847" s="3">
        <v>0</v>
      </c>
      <c r="AV5847" s="3">
        <v>5</v>
      </c>
      <c r="AW5847" s="3">
        <v>1</v>
      </c>
      <c r="AX5847" s="3">
        <v>5</v>
      </c>
      <c r="AY5847" s="3">
        <v>100</v>
      </c>
      <c r="AZ5847" s="6" t="str">
        <f t="shared" si="641"/>
        <v>2859.5</v>
      </c>
      <c r="BC5847" s="12" t="s">
        <v>15080</v>
      </c>
      <c r="BJ5847" s="12">
        <f t="shared" si="642"/>
        <v>0</v>
      </c>
      <c r="BK5847" s="12">
        <f t="shared" si="643"/>
        <v>0</v>
      </c>
      <c r="BO5847" s="3" t="s">
        <v>54</v>
      </c>
      <c r="BR5847" s="3" t="s">
        <v>54</v>
      </c>
      <c r="CQ5847" s="3" t="str">
        <f>CONCATENATE(baseURL!$A$1,baseURL!$B$1,baseURL!$C$1,".",C5847,".",L5847,".pkl&amp;seq=",BC5847,"&amp;varMods=Deamidated-Q")</f>
        <v>http://proteomics.broadinstitute.org/millscripts/viewfeed.pl?side=xl&amp;cycle=1&amp;fixedMods=iaaC&amp;file=msdataSM/iPRG2012_nd/cpick_in/iPRG2012_nd.2859.5.3.pkl&amp;seq=ELLGKLGLKqLPGLLR&amp;varMods=Deamidated-Q</v>
      </c>
    </row>
    <row r="5848" spans="1:95" x14ac:dyDescent="0.2">
      <c r="A5848" s="3">
        <v>6147</v>
      </c>
      <c r="B5848" s="2" t="s">
        <v>15081</v>
      </c>
      <c r="C5848" s="2" t="s">
        <v>15070</v>
      </c>
      <c r="D5848" s="3">
        <v>15028</v>
      </c>
      <c r="E5848" s="3">
        <v>15012</v>
      </c>
      <c r="F5848" s="3">
        <v>60046</v>
      </c>
      <c r="G5848" s="3">
        <v>17870</v>
      </c>
      <c r="H5848" s="3">
        <v>51.840600000000002</v>
      </c>
      <c r="I5848" s="30">
        <v>590.80583999999999</v>
      </c>
      <c r="J5848" s="30">
        <v>590.80532749999998</v>
      </c>
      <c r="K5848" s="30">
        <v>5.1000000000000004E-4</v>
      </c>
      <c r="L5848" s="3">
        <v>4</v>
      </c>
      <c r="M5848" s="3">
        <v>4</v>
      </c>
      <c r="N5848" s="10">
        <f t="shared" si="637"/>
        <v>1</v>
      </c>
      <c r="O5848" s="35">
        <v>4</v>
      </c>
      <c r="P5848" s="17"/>
      <c r="Q5848" s="40">
        <v>2360.1979999999999</v>
      </c>
      <c r="R5848" s="40">
        <v>590.80496000000005</v>
      </c>
      <c r="S5848" s="18">
        <f t="shared" si="638"/>
        <v>1.4894932499183207</v>
      </c>
      <c r="T5848" s="18">
        <f t="shared" si="639"/>
        <v>0.62203269235384029</v>
      </c>
      <c r="U5848" s="18">
        <f t="shared" si="640"/>
        <v>0.40622543176091891</v>
      </c>
      <c r="V5848" s="30">
        <v>590.80520000000001</v>
      </c>
      <c r="W5848" s="3" t="s">
        <v>47</v>
      </c>
      <c r="X5848" s="3" t="s">
        <v>47</v>
      </c>
      <c r="Y5848" s="3" t="s">
        <v>47</v>
      </c>
      <c r="Z5848" s="3" t="s">
        <v>47</v>
      </c>
      <c r="AA5848" s="3" t="s">
        <v>47</v>
      </c>
      <c r="AB5848" s="12" t="s">
        <v>47</v>
      </c>
      <c r="AC5848" s="3" t="s">
        <v>47</v>
      </c>
      <c r="AD5848" s="3" t="s">
        <v>47</v>
      </c>
      <c r="AE5848" s="3" t="s">
        <v>47</v>
      </c>
      <c r="AF5848" s="3" t="s">
        <v>47</v>
      </c>
      <c r="AG5848" s="3" t="s">
        <v>48</v>
      </c>
      <c r="AH5848" s="3" t="s">
        <v>47</v>
      </c>
      <c r="AI5848" s="3" t="s">
        <v>47</v>
      </c>
      <c r="AK5848" s="3" t="s">
        <v>47</v>
      </c>
      <c r="AL5848" s="3" t="s">
        <v>47</v>
      </c>
      <c r="AU5848" s="3">
        <v>0</v>
      </c>
      <c r="AV5848" s="3">
        <v>14</v>
      </c>
      <c r="AW5848" s="3">
        <v>1</v>
      </c>
      <c r="AX5848" s="3">
        <v>14</v>
      </c>
      <c r="AY5848" s="3">
        <v>100</v>
      </c>
      <c r="AZ5848" s="6" t="str">
        <f t="shared" si="641"/>
        <v>2859.6</v>
      </c>
      <c r="BC5848" s="12" t="s">
        <v>15009</v>
      </c>
      <c r="BJ5848" s="12">
        <f t="shared" si="642"/>
        <v>0</v>
      </c>
      <c r="BK5848" s="12">
        <f t="shared" si="643"/>
        <v>0</v>
      </c>
      <c r="CQ5848" s="3" t="str">
        <f>CONCATENATE(baseURL!$A$1,baseURL!$B$1,baseURL!$C$1,".",C5848,".",L5848,".pkl&amp;seq=",BC5848)</f>
        <v>http://proteomics.broadinstitute.org/millscripts/viewfeed.pl?side=xl&amp;cycle=1&amp;fixedMods=iaaC&amp;file=msdataSM/iPRG2012_nd/cpick_in/iPRG2012_nd.2859.6.4.pkl&amp;seq=VELTELKDDVVQLDEPQFSR</v>
      </c>
    </row>
    <row r="5849" spans="1:95" x14ac:dyDescent="0.2">
      <c r="A5849" s="3">
        <v>1143</v>
      </c>
      <c r="B5849" s="2" t="s">
        <v>15087</v>
      </c>
      <c r="C5849" s="2" t="s">
        <v>15072</v>
      </c>
      <c r="D5849" s="3">
        <v>15044</v>
      </c>
      <c r="E5849" s="3">
        <v>15028</v>
      </c>
      <c r="F5849" s="3">
        <v>60072</v>
      </c>
      <c r="G5849" s="3">
        <v>17887</v>
      </c>
      <c r="H5849" s="3">
        <v>51.872</v>
      </c>
      <c r="I5849" s="30">
        <v>802.14467000000002</v>
      </c>
      <c r="J5849" s="30">
        <v>802.14012739999998</v>
      </c>
      <c r="K5849" s="30">
        <v>4.5399999999999998E-3</v>
      </c>
      <c r="L5849" s="3">
        <v>0</v>
      </c>
      <c r="M5849" s="3">
        <v>4</v>
      </c>
      <c r="N5849" s="10">
        <f t="shared" si="637"/>
        <v>1</v>
      </c>
      <c r="O5849" s="35">
        <v>4</v>
      </c>
      <c r="P5849" s="17"/>
      <c r="Q5849" s="40">
        <v>3205.5356000000002</v>
      </c>
      <c r="R5849" s="40">
        <v>802.13936000000001</v>
      </c>
      <c r="S5849" s="18">
        <f t="shared" si="638"/>
        <v>6.6197973379695334</v>
      </c>
      <c r="T5849" s="18">
        <f t="shared" si="639"/>
        <v>0.95669161524805379</v>
      </c>
      <c r="U5849" s="18">
        <f t="shared" si="640"/>
        <v>0.54853311278226657</v>
      </c>
      <c r="V5849" s="30">
        <v>802.13980000000004</v>
      </c>
      <c r="AA5849" s="3" t="s">
        <v>47</v>
      </c>
      <c r="AC5849" s="3" t="s">
        <v>48</v>
      </c>
      <c r="AE5849" s="3" t="s">
        <v>47</v>
      </c>
      <c r="AF5849" s="3" t="s">
        <v>47</v>
      </c>
      <c r="AG5849" s="3" t="s">
        <v>52</v>
      </c>
      <c r="AI5849" s="3" t="s">
        <v>48</v>
      </c>
      <c r="AK5849" s="3" t="s">
        <v>52</v>
      </c>
      <c r="AL5849" s="3" t="s">
        <v>52</v>
      </c>
      <c r="AO5849" s="3" t="s">
        <v>48</v>
      </c>
      <c r="AU5849" s="3">
        <v>0</v>
      </c>
      <c r="AV5849" s="3">
        <v>3</v>
      </c>
      <c r="AW5849" s="3">
        <v>1</v>
      </c>
      <c r="AX5849" s="3">
        <v>3</v>
      </c>
      <c r="AY5849" s="3">
        <v>100</v>
      </c>
      <c r="AZ5849" s="6" t="str">
        <f t="shared" si="641"/>
        <v>2860.11</v>
      </c>
      <c r="BB5849" s="12" t="s">
        <v>79</v>
      </c>
      <c r="BC5849" s="12" t="s">
        <v>15088</v>
      </c>
      <c r="BJ5849" s="12">
        <f t="shared" si="642"/>
        <v>0</v>
      </c>
      <c r="BK5849" s="12">
        <f t="shared" si="643"/>
        <v>0</v>
      </c>
      <c r="CQ5849" s="3" t="str">
        <f>CONCATENATE(baseURL!$A$1,baseURL!$B$1,"+Acetyl",baseURL!$C$1,".",C5849,".",L5849,".pkl&amp;seq=",BC5849)</f>
        <v>http://proteomics.broadinstitute.org/millscripts/viewfeed.pl?side=xl&amp;cycle=1&amp;fixedMods=iaaC+Acetyl&amp;file=msdataSM/iPRG2012_nd/cpick_in/iPRG2012_nd.2860.11.0.pkl&amp;seq=SAELEEATNAVNNLSLNDSEQQPRAPTHK</v>
      </c>
    </row>
    <row r="5850" spans="1:95" x14ac:dyDescent="0.2">
      <c r="A5850" s="3">
        <v>3101</v>
      </c>
      <c r="B5850" s="2" t="s">
        <v>15089</v>
      </c>
      <c r="C5850" s="2" t="s">
        <v>15073</v>
      </c>
      <c r="D5850" s="3">
        <v>15045</v>
      </c>
      <c r="E5850" s="3">
        <v>15029</v>
      </c>
      <c r="F5850" s="3">
        <v>60073</v>
      </c>
      <c r="G5850" s="3">
        <v>17888</v>
      </c>
      <c r="H5850" s="3">
        <v>51.873699999999999</v>
      </c>
      <c r="I5850" s="30">
        <v>825.43284000000006</v>
      </c>
      <c r="J5850" s="30">
        <v>825.43032240000002</v>
      </c>
      <c r="K5850" s="30">
        <v>2.5200000000000001E-3</v>
      </c>
      <c r="L5850" s="3">
        <v>2</v>
      </c>
      <c r="M5850" s="3">
        <v>2</v>
      </c>
      <c r="N5850" s="10">
        <f t="shared" si="637"/>
        <v>1</v>
      </c>
      <c r="O5850" s="35">
        <v>2</v>
      </c>
      <c r="P5850" s="17"/>
      <c r="Q5850" s="40">
        <v>1649.8533500000001</v>
      </c>
      <c r="R5850" s="40">
        <v>825.43030999999996</v>
      </c>
      <c r="S5850" s="18">
        <f t="shared" si="638"/>
        <v>3.0650679644808703</v>
      </c>
      <c r="T5850" s="18">
        <f t="shared" si="639"/>
        <v>1.5022467565605243E-2</v>
      </c>
      <c r="U5850" s="18">
        <f t="shared" si="640"/>
        <v>-0.13326382447677548</v>
      </c>
      <c r="V5850" s="30">
        <v>825.43020000000001</v>
      </c>
      <c r="W5850" s="3" t="s">
        <v>47</v>
      </c>
      <c r="X5850" s="3" t="s">
        <v>47</v>
      </c>
      <c r="Y5850" s="3" t="s">
        <v>47</v>
      </c>
      <c r="Z5850" s="3" t="s">
        <v>47</v>
      </c>
      <c r="AA5850" s="3" t="s">
        <v>47</v>
      </c>
      <c r="AB5850" s="12" t="s">
        <v>47</v>
      </c>
      <c r="AC5850" s="3" t="s">
        <v>47</v>
      </c>
      <c r="AF5850" s="3" t="s">
        <v>47</v>
      </c>
      <c r="AG5850" s="3" t="s">
        <v>47</v>
      </c>
      <c r="AH5850" s="3" t="s">
        <v>47</v>
      </c>
      <c r="AI5850" s="3" t="s">
        <v>48</v>
      </c>
      <c r="AL5850" s="3" t="s">
        <v>48</v>
      </c>
      <c r="AM5850" s="3" t="s">
        <v>48</v>
      </c>
      <c r="AU5850" s="3">
        <v>0</v>
      </c>
      <c r="AV5850" s="3">
        <v>10</v>
      </c>
      <c r="AW5850" s="3">
        <v>1</v>
      </c>
      <c r="AX5850" s="3">
        <v>10</v>
      </c>
      <c r="AY5850" s="3">
        <v>100</v>
      </c>
      <c r="AZ5850" s="6" t="str">
        <f t="shared" si="641"/>
        <v>2860.12</v>
      </c>
      <c r="BC5850" s="12" t="s">
        <v>15090</v>
      </c>
      <c r="BJ5850" s="12">
        <f t="shared" si="642"/>
        <v>0</v>
      </c>
      <c r="BK5850" s="12">
        <f t="shared" si="643"/>
        <v>0</v>
      </c>
      <c r="CQ5850" s="3" t="str">
        <f>CONCATENATE(baseURL!$A$1,baseURL!$B$1,baseURL!$C$1,".",C5850,".",L5850,".pkl&amp;seq=",BC5850)</f>
        <v>http://proteomics.broadinstitute.org/millscripts/viewfeed.pl?side=xl&amp;cycle=1&amp;fixedMods=iaaC&amp;file=msdataSM/iPRG2012_nd/cpick_in/iPRG2012_nd.2860.12.2.pkl&amp;seq=EYVPSVLEPSFGLGR</v>
      </c>
    </row>
    <row r="5851" spans="1:95" x14ac:dyDescent="0.2">
      <c r="A5851" s="3">
        <v>2500</v>
      </c>
      <c r="B5851" s="2" t="s">
        <v>15091</v>
      </c>
      <c r="C5851" s="2" t="s">
        <v>15092</v>
      </c>
      <c r="D5851" s="3">
        <v>15036</v>
      </c>
      <c r="E5851" s="3">
        <v>15020</v>
      </c>
      <c r="F5851" s="3">
        <v>60064</v>
      </c>
      <c r="G5851" s="3">
        <v>17879</v>
      </c>
      <c r="H5851" s="3">
        <v>51.859499999999997</v>
      </c>
      <c r="I5851" s="30">
        <v>590.80575999999996</v>
      </c>
      <c r="J5851" s="30">
        <v>590.80532749999998</v>
      </c>
      <c r="K5851" s="30">
        <v>4.2999999999999999E-4</v>
      </c>
      <c r="L5851" s="3">
        <v>4</v>
      </c>
      <c r="M5851" s="3">
        <v>4</v>
      </c>
      <c r="N5851" s="10">
        <f t="shared" si="637"/>
        <v>1</v>
      </c>
      <c r="O5851" s="35">
        <v>4</v>
      </c>
      <c r="P5851" s="17"/>
      <c r="Q5851" s="40">
        <v>2360.1979999999999</v>
      </c>
      <c r="R5851" s="40">
        <v>590.80496000000005</v>
      </c>
      <c r="S5851" s="18">
        <f t="shared" si="638"/>
        <v>1.3540847726005387</v>
      </c>
      <c r="T5851" s="18">
        <f t="shared" si="639"/>
        <v>0.62203269235384029</v>
      </c>
      <c r="U5851" s="18">
        <f t="shared" si="640"/>
        <v>0.40622543176091891</v>
      </c>
      <c r="V5851" s="30">
        <v>590.80520000000001</v>
      </c>
      <c r="W5851" s="3" t="s">
        <v>47</v>
      </c>
      <c r="Z5851" s="3" t="s">
        <v>47</v>
      </c>
      <c r="AA5851" s="3" t="s">
        <v>47</v>
      </c>
      <c r="AB5851" s="12" t="s">
        <v>47</v>
      </c>
      <c r="AC5851" s="3" t="s">
        <v>47</v>
      </c>
      <c r="AE5851" s="3" t="s">
        <v>47</v>
      </c>
      <c r="AF5851" s="3" t="s">
        <v>47</v>
      </c>
      <c r="AH5851" s="3" t="s">
        <v>47</v>
      </c>
      <c r="AK5851" s="3" t="s">
        <v>47</v>
      </c>
      <c r="AL5851" s="3" t="s">
        <v>48</v>
      </c>
      <c r="AU5851" s="3">
        <v>0</v>
      </c>
      <c r="AV5851" s="3">
        <v>9</v>
      </c>
      <c r="AW5851" s="3">
        <v>1</v>
      </c>
      <c r="AX5851" s="3">
        <v>9</v>
      </c>
      <c r="AY5851" s="3">
        <v>100</v>
      </c>
      <c r="AZ5851" s="6" t="str">
        <f t="shared" si="641"/>
        <v>2860.3</v>
      </c>
      <c r="BC5851" s="12" t="s">
        <v>15009</v>
      </c>
      <c r="BJ5851" s="12">
        <f t="shared" si="642"/>
        <v>0</v>
      </c>
      <c r="BK5851" s="12">
        <f t="shared" si="643"/>
        <v>0</v>
      </c>
      <c r="CQ5851" s="3" t="str">
        <f>CONCATENATE(baseURL!$A$1,baseURL!$B$1,baseURL!$C$1,".",C5851,".",L5851,".pkl&amp;seq=",BC5851)</f>
        <v>http://proteomics.broadinstitute.org/millscripts/viewfeed.pl?side=xl&amp;cycle=1&amp;fixedMods=iaaC&amp;file=msdataSM/iPRG2012_nd/cpick_in/iPRG2012_nd.2860.3.4.pkl&amp;seq=VELTELKDDVVQLDEPQFSR</v>
      </c>
    </row>
    <row r="5852" spans="1:95" x14ac:dyDescent="0.2">
      <c r="A5852" s="3">
        <v>6557</v>
      </c>
      <c r="B5852" s="2" t="s">
        <v>15093</v>
      </c>
      <c r="C5852" s="2" t="s">
        <v>15081</v>
      </c>
      <c r="D5852" s="3">
        <v>15040</v>
      </c>
      <c r="E5852" s="3">
        <v>15024</v>
      </c>
      <c r="F5852" s="3">
        <v>60068</v>
      </c>
      <c r="G5852" s="3">
        <v>17883</v>
      </c>
      <c r="H5852" s="3">
        <v>51.865299999999998</v>
      </c>
      <c r="I5852" s="30">
        <v>662.67911000000004</v>
      </c>
      <c r="J5852" s="30">
        <v>662.67795430000001</v>
      </c>
      <c r="K5852" s="30">
        <v>1.16E-3</v>
      </c>
      <c r="L5852" s="3">
        <v>3</v>
      </c>
      <c r="M5852" s="3">
        <v>3</v>
      </c>
      <c r="N5852" s="10">
        <f t="shared" si="637"/>
        <v>1</v>
      </c>
      <c r="O5852" s="35">
        <v>3</v>
      </c>
      <c r="P5852" s="17"/>
      <c r="Q5852" s="40">
        <v>1986.01785</v>
      </c>
      <c r="R5852" s="40">
        <v>662.67746999999997</v>
      </c>
      <c r="S5852" s="18">
        <f t="shared" si="638"/>
        <v>2.4748087483128272</v>
      </c>
      <c r="T5852" s="18">
        <f t="shared" si="639"/>
        <v>0.73082309564437731</v>
      </c>
      <c r="U5852" s="18">
        <f t="shared" si="640"/>
        <v>0.64888278162108448</v>
      </c>
      <c r="V5852" s="30">
        <v>662.67790000000002</v>
      </c>
      <c r="W5852" s="3" t="s">
        <v>47</v>
      </c>
      <c r="X5852" s="3" t="s">
        <v>47</v>
      </c>
      <c r="Y5852" s="3" t="s">
        <v>47</v>
      </c>
      <c r="Z5852" s="3" t="s">
        <v>47</v>
      </c>
      <c r="AA5852" s="3" t="s">
        <v>48</v>
      </c>
      <c r="AB5852" s="12" t="s">
        <v>47</v>
      </c>
      <c r="AC5852" s="3" t="s">
        <v>47</v>
      </c>
      <c r="AD5852" s="3" t="s">
        <v>47</v>
      </c>
      <c r="AE5852" s="3" t="s">
        <v>47</v>
      </c>
      <c r="AF5852" s="3" t="s">
        <v>47</v>
      </c>
      <c r="AG5852" s="3" t="s">
        <v>47</v>
      </c>
      <c r="AH5852" s="3" t="s">
        <v>47</v>
      </c>
      <c r="AI5852" s="3" t="s">
        <v>47</v>
      </c>
      <c r="AJ5852" s="3" t="s">
        <v>47</v>
      </c>
      <c r="AK5852" s="3" t="s">
        <v>47</v>
      </c>
      <c r="AL5852" s="3" t="s">
        <v>47</v>
      </c>
      <c r="AU5852" s="3">
        <v>0</v>
      </c>
      <c r="AV5852" s="3">
        <v>15</v>
      </c>
      <c r="AW5852" s="3">
        <v>1</v>
      </c>
      <c r="AX5852" s="3">
        <v>15</v>
      </c>
      <c r="AY5852" s="3">
        <v>100</v>
      </c>
      <c r="AZ5852" s="6" t="str">
        <f t="shared" si="641"/>
        <v>2860.7</v>
      </c>
      <c r="BC5852" s="12" t="s">
        <v>15094</v>
      </c>
      <c r="BJ5852" s="12">
        <f t="shared" si="642"/>
        <v>0</v>
      </c>
      <c r="BK5852" s="12">
        <f t="shared" si="643"/>
        <v>0</v>
      </c>
      <c r="CQ5852" s="3" t="str">
        <f>CONCATENATE(baseURL!$A$1,baseURL!$B$1,baseURL!$C$1,".",C5852,".",L5852,".pkl&amp;seq=",BC5852)</f>
        <v>http://proteomics.broadinstitute.org/millscripts/viewfeed.pl?side=xl&amp;cycle=1&amp;fixedMods=iaaC&amp;file=msdataSM/iPRG2012_nd/cpick_in/iPRG2012_nd.2860.7.3.pkl&amp;seq=VLAPQLSFAPELASEEER</v>
      </c>
    </row>
    <row r="5853" spans="1:95" x14ac:dyDescent="0.2">
      <c r="A5853" s="3">
        <v>5937</v>
      </c>
      <c r="B5853" s="2" t="s">
        <v>15085</v>
      </c>
      <c r="C5853" s="2" t="s">
        <v>15082</v>
      </c>
      <c r="D5853" s="3">
        <v>15042</v>
      </c>
      <c r="E5853" s="3">
        <v>15026</v>
      </c>
      <c r="F5853" s="3">
        <v>60070</v>
      </c>
      <c r="G5853" s="3">
        <v>17885</v>
      </c>
      <c r="H5853" s="3">
        <v>51.868699999999997</v>
      </c>
      <c r="I5853" s="30">
        <v>760.73036999999999</v>
      </c>
      <c r="J5853" s="30">
        <v>760.72869530000003</v>
      </c>
      <c r="K5853" s="30">
        <v>1.67E-3</v>
      </c>
      <c r="L5853" s="3">
        <v>3</v>
      </c>
      <c r="M5853" s="3">
        <v>3</v>
      </c>
      <c r="N5853" s="10">
        <f t="shared" si="637"/>
        <v>1</v>
      </c>
      <c r="O5853" s="35">
        <v>3</v>
      </c>
      <c r="P5853" s="17"/>
      <c r="Q5853" s="40">
        <v>2280.1692800000001</v>
      </c>
      <c r="R5853" s="40">
        <v>760.72793999999999</v>
      </c>
      <c r="S5853" s="18">
        <f t="shared" si="638"/>
        <v>3.1943088615937114</v>
      </c>
      <c r="T5853" s="18">
        <f t="shared" si="639"/>
        <v>0.99286480793264376</v>
      </c>
      <c r="U5853" s="18">
        <f t="shared" si="640"/>
        <v>1.2619491798390585</v>
      </c>
      <c r="V5853" s="30">
        <v>760.72889999999995</v>
      </c>
      <c r="W5853" s="3" t="s">
        <v>47</v>
      </c>
      <c r="X5853" s="3" t="s">
        <v>47</v>
      </c>
      <c r="Y5853" s="3" t="s">
        <v>47</v>
      </c>
      <c r="Z5853" s="3" t="s">
        <v>47</v>
      </c>
      <c r="AA5853" s="3" t="s">
        <v>47</v>
      </c>
      <c r="AB5853" s="12" t="s">
        <v>47</v>
      </c>
      <c r="AC5853" s="3" t="s">
        <v>47</v>
      </c>
      <c r="AD5853" s="3" t="s">
        <v>47</v>
      </c>
      <c r="AE5853" s="3" t="s">
        <v>47</v>
      </c>
      <c r="AF5853" s="3" t="s">
        <v>47</v>
      </c>
      <c r="AG5853" s="3" t="s">
        <v>47</v>
      </c>
      <c r="AI5853" s="3" t="s">
        <v>47</v>
      </c>
      <c r="AJ5853" s="3" t="s">
        <v>47</v>
      </c>
      <c r="AK5853" s="3" t="s">
        <v>47</v>
      </c>
      <c r="AL5853" s="3" t="s">
        <v>47</v>
      </c>
      <c r="AM5853" s="3" t="s">
        <v>47</v>
      </c>
      <c r="AU5853" s="3">
        <v>0</v>
      </c>
      <c r="AV5853" s="3">
        <v>16</v>
      </c>
      <c r="AW5853" s="3">
        <v>1</v>
      </c>
      <c r="AX5853" s="3">
        <v>16</v>
      </c>
      <c r="AY5853" s="3">
        <v>100</v>
      </c>
      <c r="AZ5853" s="6" t="str">
        <f t="shared" si="641"/>
        <v>2860.9</v>
      </c>
      <c r="BC5853" s="12" t="s">
        <v>15086</v>
      </c>
      <c r="BJ5853" s="12">
        <f t="shared" si="642"/>
        <v>0</v>
      </c>
      <c r="BK5853" s="12">
        <f t="shared" si="643"/>
        <v>0</v>
      </c>
      <c r="CQ5853" s="3" t="str">
        <f>CONCATENATE(baseURL!$A$1,baseURL!$B$1,baseURL!$C$1,".",C5853,".",L5853,".pkl&amp;seq=",BC5853)</f>
        <v>http://proteomics.broadinstitute.org/millscripts/viewfeed.pl?side=xl&amp;cycle=1&amp;fixedMods=iaaC&amp;file=msdataSM/iPRG2012_nd/cpick_in/iPRG2012_nd.2860.9.3.pkl&amp;seq=AVNTGMEPGKTSFFQALGVPTK</v>
      </c>
    </row>
    <row r="5854" spans="1:95" x14ac:dyDescent="0.2">
      <c r="A5854" s="3">
        <v>2403</v>
      </c>
      <c r="B5854" s="2" t="s">
        <v>15100</v>
      </c>
      <c r="C5854" s="2" t="s">
        <v>15101</v>
      </c>
      <c r="D5854" s="3">
        <v>15048</v>
      </c>
      <c r="E5854" s="3">
        <v>15032</v>
      </c>
      <c r="F5854" s="3">
        <v>60085</v>
      </c>
      <c r="G5854" s="3">
        <v>17892</v>
      </c>
      <c r="H5854" s="3">
        <v>51.887099999999997</v>
      </c>
      <c r="I5854" s="30">
        <v>590.80652999999995</v>
      </c>
      <c r="J5854" s="30">
        <v>590.805294</v>
      </c>
      <c r="K5854" s="30">
        <v>1.24E-3</v>
      </c>
      <c r="L5854" s="3">
        <v>4</v>
      </c>
      <c r="M5854" s="3">
        <v>4</v>
      </c>
      <c r="N5854" s="10">
        <f t="shared" si="637"/>
        <v>1</v>
      </c>
      <c r="O5854" s="35">
        <v>4</v>
      </c>
      <c r="P5854" s="17"/>
      <c r="Q5854" s="40">
        <v>2360.1979999999999</v>
      </c>
      <c r="R5854" s="40">
        <v>590.80496000000005</v>
      </c>
      <c r="S5854" s="18">
        <f t="shared" si="638"/>
        <v>2.6573913663512294</v>
      </c>
      <c r="T5854" s="18">
        <f t="shared" si="639"/>
        <v>0.56533039254196327</v>
      </c>
      <c r="U5854" s="18">
        <f t="shared" si="640"/>
        <v>0.40622543176091891</v>
      </c>
      <c r="V5854" s="30">
        <v>590.80520000000001</v>
      </c>
      <c r="W5854" s="3" t="s">
        <v>47</v>
      </c>
      <c r="Y5854" s="3" t="s">
        <v>48</v>
      </c>
      <c r="Z5854" s="3" t="s">
        <v>47</v>
      </c>
      <c r="AA5854" s="3" t="s">
        <v>47</v>
      </c>
      <c r="AB5854" s="12" t="s">
        <v>47</v>
      </c>
      <c r="AC5854" s="3" t="s">
        <v>47</v>
      </c>
      <c r="AD5854" s="3" t="s">
        <v>47</v>
      </c>
      <c r="AE5854" s="3" t="s">
        <v>47</v>
      </c>
      <c r="AF5854" s="3" t="s">
        <v>47</v>
      </c>
      <c r="AG5854" s="3" t="s">
        <v>48</v>
      </c>
      <c r="AH5854" s="3" t="s">
        <v>47</v>
      </c>
      <c r="AK5854" s="3" t="s">
        <v>47</v>
      </c>
      <c r="AL5854" s="3" t="s">
        <v>48</v>
      </c>
      <c r="AU5854" s="3">
        <v>0</v>
      </c>
      <c r="AV5854" s="3">
        <v>10</v>
      </c>
      <c r="AW5854" s="3">
        <v>1</v>
      </c>
      <c r="AX5854" s="3">
        <v>10</v>
      </c>
      <c r="AY5854" s="3">
        <v>100</v>
      </c>
      <c r="AZ5854" s="6" t="str">
        <f t="shared" si="641"/>
        <v>2861.3</v>
      </c>
      <c r="BC5854" s="12" t="s">
        <v>15009</v>
      </c>
      <c r="BJ5854" s="12">
        <f t="shared" si="642"/>
        <v>0</v>
      </c>
      <c r="BK5854" s="12">
        <f t="shared" si="643"/>
        <v>0</v>
      </c>
      <c r="CQ5854" s="3" t="str">
        <f>CONCATENATE(baseURL!$A$1,baseURL!$B$1,baseURL!$C$1,".",C5854,".",L5854,".pkl&amp;seq=",BC5854)</f>
        <v>http://proteomics.broadinstitute.org/millscripts/viewfeed.pl?side=xl&amp;cycle=1&amp;fixedMods=iaaC&amp;file=msdataSM/iPRG2012_nd/cpick_in/iPRG2012_nd.2861.3.4.pkl&amp;seq=VELTELKDDVVQLDEPQFSR</v>
      </c>
    </row>
    <row r="5855" spans="1:95" x14ac:dyDescent="0.2">
      <c r="A5855" s="3">
        <v>4637</v>
      </c>
      <c r="B5855" s="2" t="s">
        <v>15102</v>
      </c>
      <c r="C5855" s="2" t="s">
        <v>15091</v>
      </c>
      <c r="D5855" s="3">
        <v>15049</v>
      </c>
      <c r="E5855" s="3">
        <v>15033</v>
      </c>
      <c r="F5855" s="3">
        <v>60086</v>
      </c>
      <c r="G5855" s="3">
        <v>17893</v>
      </c>
      <c r="H5855" s="3">
        <v>51.8887</v>
      </c>
      <c r="I5855" s="30">
        <v>615.11699999999996</v>
      </c>
      <c r="J5855" s="30">
        <v>615.11875150000003</v>
      </c>
      <c r="K5855" s="30">
        <v>-1.75E-3</v>
      </c>
      <c r="L5855" s="3">
        <v>5</v>
      </c>
      <c r="M5855" s="3">
        <v>5</v>
      </c>
      <c r="N5855" s="10">
        <f t="shared" si="637"/>
        <v>1</v>
      </c>
      <c r="O5855" s="35">
        <v>5</v>
      </c>
      <c r="P5855" s="17"/>
      <c r="Q5855" s="40">
        <v>3071.55449</v>
      </c>
      <c r="R5855" s="40">
        <v>615.11671999999999</v>
      </c>
      <c r="S5855" s="18">
        <f t="shared" si="638"/>
        <v>0.45519816137527358</v>
      </c>
      <c r="T5855" s="18">
        <f t="shared" si="639"/>
        <v>3.3026252319132321</v>
      </c>
      <c r="U5855" s="18">
        <f t="shared" si="640"/>
        <v>3.0563305124079596</v>
      </c>
      <c r="V5855" s="30">
        <v>615.11860000000001</v>
      </c>
      <c r="W5855" s="3" t="s">
        <v>47</v>
      </c>
      <c r="X5855" s="3" t="s">
        <v>47</v>
      </c>
      <c r="Y5855" s="3" t="s">
        <v>47</v>
      </c>
      <c r="Z5855" s="3" t="s">
        <v>47</v>
      </c>
      <c r="AA5855" s="3" t="s">
        <v>47</v>
      </c>
      <c r="AB5855" s="12" t="s">
        <v>48</v>
      </c>
      <c r="AC5855" s="3" t="s">
        <v>52</v>
      </c>
      <c r="AD5855" s="3" t="s">
        <v>47</v>
      </c>
      <c r="AE5855" s="3" t="s">
        <v>48</v>
      </c>
      <c r="AF5855" s="3" t="s">
        <v>48</v>
      </c>
      <c r="AG5855" s="3" t="s">
        <v>48</v>
      </c>
      <c r="AK5855" s="3" t="s">
        <v>47</v>
      </c>
      <c r="AL5855" s="3" t="s">
        <v>48</v>
      </c>
      <c r="AM5855" s="3" t="s">
        <v>47</v>
      </c>
      <c r="AU5855" s="3">
        <v>0</v>
      </c>
      <c r="AV5855" s="3">
        <v>8</v>
      </c>
      <c r="AW5855" s="3">
        <v>1</v>
      </c>
      <c r="AX5855" s="3">
        <v>8</v>
      </c>
      <c r="AY5855" s="3">
        <v>100</v>
      </c>
      <c r="AZ5855" s="6" t="str">
        <f t="shared" si="641"/>
        <v>2861.4</v>
      </c>
      <c r="BC5855" s="12" t="s">
        <v>15103</v>
      </c>
      <c r="BJ5855" s="12">
        <f t="shared" si="642"/>
        <v>0</v>
      </c>
      <c r="BK5855" s="12">
        <f t="shared" si="643"/>
        <v>0</v>
      </c>
      <c r="CQ5855" s="3" t="str">
        <f>CONCATENATE(baseURL!$A$1,baseURL!$B$1,baseURL!$C$1,".",C5855,".",L5855,".pkl&amp;seq=",BC5855)</f>
        <v>http://proteomics.broadinstitute.org/millscripts/viewfeed.pl?side=xl&amp;cycle=1&amp;fixedMods=iaaC&amp;file=msdataSM/iPRG2012_nd/cpick_in/iPRG2012_nd.2861.4.5.pkl&amp;seq=ASGAFTGENSVDQLKDVGAKWVLLGHSER</v>
      </c>
    </row>
    <row r="5856" spans="1:95" x14ac:dyDescent="0.2">
      <c r="A5856" s="3">
        <v>6874</v>
      </c>
      <c r="B5856" s="2" t="s">
        <v>15098</v>
      </c>
      <c r="C5856" s="2" t="s">
        <v>15095</v>
      </c>
      <c r="D5856" s="3">
        <v>15054</v>
      </c>
      <c r="E5856" s="3">
        <v>15038</v>
      </c>
      <c r="F5856" s="3">
        <v>60091</v>
      </c>
      <c r="G5856" s="3">
        <v>17898</v>
      </c>
      <c r="H5856" s="3">
        <v>51.898699999999998</v>
      </c>
      <c r="I5856" s="30">
        <v>812.8913</v>
      </c>
      <c r="J5856" s="30">
        <v>812.89018569999996</v>
      </c>
      <c r="K5856" s="30">
        <v>1.1100000000000001E-3</v>
      </c>
      <c r="L5856" s="3">
        <v>4</v>
      </c>
      <c r="M5856" s="3">
        <v>4</v>
      </c>
      <c r="N5856" s="10">
        <f t="shared" si="637"/>
        <v>1</v>
      </c>
      <c r="O5856" s="35">
        <v>4</v>
      </c>
      <c r="P5856" s="17"/>
      <c r="Q5856" s="40">
        <v>3248.5350800000001</v>
      </c>
      <c r="R5856" s="40">
        <v>812.88923</v>
      </c>
      <c r="S5856" s="18">
        <f t="shared" si="638"/>
        <v>2.5464724142099251</v>
      </c>
      <c r="T5856" s="18">
        <f t="shared" si="639"/>
        <v>1.1756829401751876</v>
      </c>
      <c r="U5856" s="18">
        <f t="shared" si="640"/>
        <v>1.1932745130011082</v>
      </c>
      <c r="V5856" s="30">
        <v>812.89020000000005</v>
      </c>
      <c r="W5856" s="3" t="s">
        <v>47</v>
      </c>
      <c r="X5856" s="3" t="s">
        <v>47</v>
      </c>
      <c r="Y5856" s="3" t="s">
        <v>47</v>
      </c>
      <c r="Z5856" s="3" t="s">
        <v>47</v>
      </c>
      <c r="AA5856" s="3" t="s">
        <v>47</v>
      </c>
      <c r="AB5856" s="12" t="s">
        <v>47</v>
      </c>
      <c r="AC5856" s="3" t="s">
        <v>52</v>
      </c>
      <c r="AD5856" s="3" t="s">
        <v>47</v>
      </c>
      <c r="AE5856" s="3" t="s">
        <v>47</v>
      </c>
      <c r="AF5856" s="3" t="s">
        <v>47</v>
      </c>
      <c r="AG5856" s="3" t="s">
        <v>48</v>
      </c>
      <c r="AI5856" s="3" t="s">
        <v>48</v>
      </c>
      <c r="AK5856" s="3" t="s">
        <v>47</v>
      </c>
      <c r="AL5856" s="3" t="s">
        <v>47</v>
      </c>
      <c r="AM5856" s="3" t="s">
        <v>47</v>
      </c>
      <c r="AN5856" s="3" t="s">
        <v>47</v>
      </c>
      <c r="AO5856" s="3" t="s">
        <v>47</v>
      </c>
      <c r="AP5856" s="3" t="s">
        <v>48</v>
      </c>
      <c r="AU5856" s="3">
        <v>0</v>
      </c>
      <c r="AV5856" s="3">
        <v>14</v>
      </c>
      <c r="AW5856" s="3">
        <v>1</v>
      </c>
      <c r="AX5856" s="3">
        <v>14</v>
      </c>
      <c r="AY5856" s="3">
        <v>100</v>
      </c>
      <c r="AZ5856" s="6" t="str">
        <f t="shared" si="641"/>
        <v>2861.9</v>
      </c>
      <c r="BC5856" s="12" t="s">
        <v>15099</v>
      </c>
      <c r="BJ5856" s="12">
        <f t="shared" si="642"/>
        <v>1</v>
      </c>
      <c r="BK5856" s="12">
        <f t="shared" si="643"/>
        <v>0</v>
      </c>
      <c r="CQ5856" s="3" t="str">
        <f>CONCATENATE(baseURL!$A$1,baseURL!$B$1,baseURL!$C$1,".",C5856,".",L5856,".pkl&amp;seq=",BC5856)</f>
        <v>http://proteomics.broadinstitute.org/millscripts/viewfeed.pl?side=xl&amp;cycle=1&amp;fixedMods=iaaC&amp;file=msdataSM/iPRG2012_nd/cpick_in/iPRG2012_nd.2861.9.4.pkl&amp;seq=VTNMEFQYPGTSKPQLTDLNFQCSLSSR</v>
      </c>
    </row>
    <row r="5857" spans="1:95" x14ac:dyDescent="0.2">
      <c r="A5857" s="3">
        <v>2961</v>
      </c>
      <c r="B5857" s="2" t="s">
        <v>15104</v>
      </c>
      <c r="C5857" s="2" t="s">
        <v>15105</v>
      </c>
      <c r="D5857" s="3">
        <v>15055</v>
      </c>
      <c r="E5857" s="3">
        <v>15039</v>
      </c>
      <c r="F5857" s="3">
        <v>60104</v>
      </c>
      <c r="G5857" s="3">
        <v>17900</v>
      </c>
      <c r="H5857" s="3">
        <v>51.913899999999998</v>
      </c>
      <c r="I5857" s="30">
        <v>533.30418999999995</v>
      </c>
      <c r="J5857" s="30">
        <v>533.81802219999997</v>
      </c>
      <c r="K5857" s="30">
        <v>-0.51383000000000001</v>
      </c>
      <c r="L5857" s="3">
        <v>0</v>
      </c>
      <c r="M5857" s="3">
        <v>2</v>
      </c>
      <c r="N5857" s="10">
        <f t="shared" si="637"/>
        <v>1</v>
      </c>
      <c r="O5857" s="35">
        <v>2</v>
      </c>
      <c r="P5857" s="17"/>
      <c r="Q5857" s="40">
        <v>1066.6295399999999</v>
      </c>
      <c r="R5857" s="40">
        <v>533.81840999999997</v>
      </c>
      <c r="S5857" s="18">
        <f t="shared" si="638"/>
        <v>-963.28637298219633</v>
      </c>
      <c r="T5857" s="18">
        <f t="shared" si="639"/>
        <v>-0.72646426712523071</v>
      </c>
      <c r="U5857" s="18">
        <f t="shared" si="640"/>
        <v>-1.3300403034552737</v>
      </c>
      <c r="V5857" s="30">
        <v>533.81769999999995</v>
      </c>
      <c r="W5857" s="3" t="s">
        <v>47</v>
      </c>
      <c r="Z5857" s="3" t="s">
        <v>47</v>
      </c>
      <c r="AA5857" s="3" t="s">
        <v>65</v>
      </c>
      <c r="AB5857" s="12" t="s">
        <v>47</v>
      </c>
      <c r="AC5857" s="3" t="s">
        <v>47</v>
      </c>
      <c r="AD5857" s="3" t="s">
        <v>65</v>
      </c>
      <c r="AE5857" s="3" t="s">
        <v>48</v>
      </c>
      <c r="AF5857" s="3" t="s">
        <v>47</v>
      </c>
      <c r="AG5857" s="3" t="s">
        <v>65</v>
      </c>
      <c r="AH5857" s="3" t="s">
        <v>47</v>
      </c>
      <c r="AI5857" s="3" t="s">
        <v>48</v>
      </c>
      <c r="AU5857" s="3">
        <v>3</v>
      </c>
      <c r="AV5857" s="3">
        <v>6</v>
      </c>
      <c r="AW5857" s="3">
        <v>1</v>
      </c>
      <c r="AX5857" s="3">
        <v>6</v>
      </c>
      <c r="AY5857" s="3">
        <v>100</v>
      </c>
      <c r="AZ5857" s="6" t="str">
        <f t="shared" si="641"/>
        <v>2862.1</v>
      </c>
      <c r="BC5857" s="12" t="s">
        <v>15069</v>
      </c>
      <c r="BJ5857" s="12">
        <f t="shared" si="642"/>
        <v>0</v>
      </c>
      <c r="BK5857" s="12">
        <f t="shared" si="643"/>
        <v>0</v>
      </c>
      <c r="BW5857" s="3" t="s">
        <v>15106</v>
      </c>
      <c r="BZ5857" s="3" t="s">
        <v>15107</v>
      </c>
      <c r="CC5857" s="3" t="s">
        <v>15108</v>
      </c>
      <c r="CQ5857" s="3" t="str">
        <f>CONCATENATE(baseURL!$A$1,baseURL!$B$1,baseURL!$C$1,".",C5857,".",L5857,".pkl&amp;seq=",BC5857)</f>
        <v>http://proteomics.broadinstitute.org/millscripts/viewfeed.pl?side=xl&amp;cycle=1&amp;fixedMods=iaaC&amp;file=msdataSM/iPRG2012_nd/cpick_in/iPRG2012_nd.2862.1.0.pkl&amp;seq=FLGGFALLTK</v>
      </c>
    </row>
    <row r="5858" spans="1:95" x14ac:dyDescent="0.2">
      <c r="A5858" s="3">
        <v>1091</v>
      </c>
      <c r="B5858" s="2" t="s">
        <v>15118</v>
      </c>
      <c r="C5858" s="2" t="s">
        <v>15119</v>
      </c>
      <c r="D5858" s="3">
        <v>15060</v>
      </c>
      <c r="E5858" s="3">
        <v>15044</v>
      </c>
      <c r="F5858" s="3">
        <v>60128</v>
      </c>
      <c r="G5858" s="3">
        <v>17906</v>
      </c>
      <c r="H5858" s="3">
        <v>51.9392</v>
      </c>
      <c r="I5858" s="30">
        <v>670.00681999999995</v>
      </c>
      <c r="J5858" s="30">
        <v>670.00682429999995</v>
      </c>
      <c r="K5858" s="30">
        <v>0</v>
      </c>
      <c r="L5858" s="3">
        <v>0</v>
      </c>
      <c r="M5858" s="3">
        <v>0</v>
      </c>
      <c r="N5858" s="10">
        <f t="shared" si="637"/>
        <v>1</v>
      </c>
      <c r="O5858" s="35">
        <v>3</v>
      </c>
      <c r="P5858" s="17"/>
      <c r="Q5858" s="40">
        <v>2007.9997900000001</v>
      </c>
      <c r="R5858" s="32">
        <v>670.00477999999998</v>
      </c>
      <c r="S5858" s="18">
        <f t="shared" si="638"/>
        <v>3.0447543970737088</v>
      </c>
      <c r="T5858" s="18">
        <f t="shared" si="639"/>
        <v>3.0511722617350805</v>
      </c>
      <c r="U5858" s="18">
        <f t="shared" si="640"/>
        <v>3.0149038638439238</v>
      </c>
      <c r="V5858" s="30">
        <v>670.0068</v>
      </c>
      <c r="W5858" s="3" t="s">
        <v>47</v>
      </c>
      <c r="AA5858" s="3" t="s">
        <v>47</v>
      </c>
      <c r="AC5858" s="3" t="s">
        <v>52</v>
      </c>
      <c r="AD5858" s="3" t="s">
        <v>48</v>
      </c>
      <c r="AF5858" s="3" t="s">
        <v>47</v>
      </c>
      <c r="AG5858" s="3" t="s">
        <v>52</v>
      </c>
      <c r="AO5858" s="3" t="s">
        <v>48</v>
      </c>
      <c r="AU5858" s="3">
        <v>0</v>
      </c>
      <c r="AV5858" s="3">
        <v>3</v>
      </c>
      <c r="AW5858" s="3">
        <v>1</v>
      </c>
      <c r="AX5858" s="3">
        <v>3</v>
      </c>
      <c r="AY5858" s="3">
        <v>100</v>
      </c>
      <c r="AZ5858" s="6" t="str">
        <f t="shared" si="641"/>
        <v>2863.4</v>
      </c>
      <c r="BC5858" s="12" t="s">
        <v>15120</v>
      </c>
      <c r="BJ5858" s="12">
        <f t="shared" si="642"/>
        <v>0</v>
      </c>
      <c r="BK5858" s="12">
        <f t="shared" si="643"/>
        <v>0</v>
      </c>
      <c r="BM5858" s="3" t="s">
        <v>162</v>
      </c>
      <c r="BR5858" s="3" t="s">
        <v>162</v>
      </c>
      <c r="CQ5858" s="3" t="str">
        <f>CONCATENATE(baseURL!$A$1,baseURL!$B$1,baseURL!$C$1,".",C5858,".",L5858,".pkl&amp;seq=",BC5858,"&amp;varMods=Sodiated-E")</f>
        <v>http://proteomics.broadinstitute.org/millscripts/viewfeed.pl?side=xl&amp;cycle=1&amp;fixedMods=iaaC&amp;file=msdataSM/iPRG2012_nd/cpick_in/iPRG2012_nd.2863.4.0.pkl&amp;seq=VLAPQLSFAPeLASEEER&amp;varMods=Sodiated-E</v>
      </c>
    </row>
    <row r="5859" spans="1:95" x14ac:dyDescent="0.2">
      <c r="A5859" s="3">
        <v>3129</v>
      </c>
      <c r="B5859" s="2" t="s">
        <v>15121</v>
      </c>
      <c r="C5859" s="2" t="s">
        <v>15122</v>
      </c>
      <c r="D5859" s="3">
        <v>15061</v>
      </c>
      <c r="E5859" s="3">
        <v>15045</v>
      </c>
      <c r="F5859" s="3">
        <v>60129</v>
      </c>
      <c r="G5859" s="3">
        <v>17907</v>
      </c>
      <c r="H5859" s="3">
        <v>51.942500000000003</v>
      </c>
      <c r="I5859" s="30">
        <v>787.40653999999995</v>
      </c>
      <c r="J5859" s="30">
        <v>787.4065382</v>
      </c>
      <c r="K5859" s="30">
        <v>0</v>
      </c>
      <c r="L5859" s="3">
        <v>0</v>
      </c>
      <c r="M5859" s="3">
        <v>0</v>
      </c>
      <c r="N5859" s="10">
        <f t="shared" si="637"/>
        <v>1</v>
      </c>
      <c r="O5859" s="35">
        <v>3</v>
      </c>
      <c r="P5859" s="17"/>
      <c r="Q5859" s="40">
        <v>2360.1979999999999</v>
      </c>
      <c r="R5859" s="40">
        <v>787.40418</v>
      </c>
      <c r="S5859" s="18">
        <f t="shared" si="638"/>
        <v>2.997190083437566</v>
      </c>
      <c r="T5859" s="18">
        <f t="shared" si="639"/>
        <v>2.9949040910645248</v>
      </c>
      <c r="U5859" s="18">
        <f t="shared" si="640"/>
        <v>3.0733898314194579</v>
      </c>
      <c r="V5859" s="30">
        <v>787.40660000000003</v>
      </c>
      <c r="W5859" s="3" t="s">
        <v>47</v>
      </c>
      <c r="X5859" s="3" t="s">
        <v>47</v>
      </c>
      <c r="Y5859" s="3" t="s">
        <v>47</v>
      </c>
      <c r="Z5859" s="3" t="s">
        <v>47</v>
      </c>
      <c r="AA5859" s="3" t="s">
        <v>47</v>
      </c>
      <c r="AB5859" s="12" t="s">
        <v>47</v>
      </c>
      <c r="AC5859" s="3" t="s">
        <v>47</v>
      </c>
      <c r="AD5859" s="3" t="s">
        <v>47</v>
      </c>
      <c r="AG5859" s="3" t="s">
        <v>47</v>
      </c>
      <c r="AH5859" s="3" t="s">
        <v>47</v>
      </c>
      <c r="AI5859" s="3" t="s">
        <v>47</v>
      </c>
      <c r="AK5859" s="3" t="s">
        <v>52</v>
      </c>
      <c r="AL5859" s="3" t="s">
        <v>47</v>
      </c>
      <c r="AM5859" s="3" t="s">
        <v>47</v>
      </c>
      <c r="AU5859" s="3">
        <v>0</v>
      </c>
      <c r="AV5859" s="3">
        <v>13</v>
      </c>
      <c r="AW5859" s="3">
        <v>1</v>
      </c>
      <c r="AX5859" s="3">
        <v>13</v>
      </c>
      <c r="AY5859" s="3">
        <v>100</v>
      </c>
      <c r="AZ5859" s="6" t="str">
        <f t="shared" si="641"/>
        <v>2863.5</v>
      </c>
      <c r="BC5859" s="12" t="s">
        <v>15009</v>
      </c>
      <c r="BJ5859" s="12">
        <f t="shared" si="642"/>
        <v>0</v>
      </c>
      <c r="BK5859" s="12">
        <f t="shared" si="643"/>
        <v>0</v>
      </c>
      <c r="CQ5859" s="3" t="str">
        <f>CONCATENATE(baseURL!$A$1,baseURL!$B$1,baseURL!$C$1,".",C5859,".",L5859,".pkl&amp;seq=",BC5859)</f>
        <v>http://proteomics.broadinstitute.org/millscripts/viewfeed.pl?side=xl&amp;cycle=1&amp;fixedMods=iaaC&amp;file=msdataSM/iPRG2012_nd/cpick_in/iPRG2012_nd.2863.5.0.pkl&amp;seq=VELTELKDDVVQLDEPQFSR</v>
      </c>
    </row>
    <row r="5860" spans="1:95" x14ac:dyDescent="0.2">
      <c r="A5860" s="3">
        <v>1736</v>
      </c>
      <c r="B5860" s="2" t="s">
        <v>15123</v>
      </c>
      <c r="C5860" s="2" t="s">
        <v>15124</v>
      </c>
      <c r="D5860" s="3">
        <v>15062</v>
      </c>
      <c r="E5860" s="3">
        <v>15046</v>
      </c>
      <c r="F5860" s="3">
        <v>60130</v>
      </c>
      <c r="G5860" s="3">
        <v>17908</v>
      </c>
      <c r="H5860" s="3">
        <v>51.945799999999998</v>
      </c>
      <c r="I5860" s="30">
        <v>1083.8523</v>
      </c>
      <c r="J5860" s="30">
        <v>1083.85229</v>
      </c>
      <c r="K5860" s="30">
        <v>1.0000000000000001E-5</v>
      </c>
      <c r="L5860" s="3">
        <v>3</v>
      </c>
      <c r="M5860" s="3">
        <v>0</v>
      </c>
      <c r="N5860" s="10">
        <f t="shared" si="637"/>
        <v>1</v>
      </c>
      <c r="O5860" s="35">
        <v>3</v>
      </c>
      <c r="P5860" s="17"/>
      <c r="Q5860" s="40">
        <v>3249.5190899999998</v>
      </c>
      <c r="R5860" s="40">
        <v>1083.84455</v>
      </c>
      <c r="S5860" s="18">
        <f t="shared" si="638"/>
        <v>7.1504719011478786</v>
      </c>
      <c r="T5860" s="18">
        <f t="shared" si="639"/>
        <v>7.1412454858148378</v>
      </c>
      <c r="U5860" s="18">
        <f t="shared" si="640"/>
        <v>6.6891511332371447</v>
      </c>
      <c r="V5860" s="30">
        <v>1083.8517999999999</v>
      </c>
      <c r="W5860" s="3" t="s">
        <v>47</v>
      </c>
      <c r="X5860" s="3" t="s">
        <v>47</v>
      </c>
      <c r="Y5860" s="3" t="s">
        <v>47</v>
      </c>
      <c r="Z5860" s="3" t="s">
        <v>47</v>
      </c>
      <c r="AA5860" s="3" t="s">
        <v>47</v>
      </c>
      <c r="AB5860" s="12" t="s">
        <v>47</v>
      </c>
      <c r="AC5860" s="3" t="s">
        <v>48</v>
      </c>
      <c r="AD5860" s="3" t="s">
        <v>47</v>
      </c>
      <c r="AF5860" s="3" t="s">
        <v>52</v>
      </c>
      <c r="AG5860" s="3" t="s">
        <v>47</v>
      </c>
      <c r="AJ5860" s="3" t="s">
        <v>48</v>
      </c>
      <c r="AL5860" s="3" t="s">
        <v>52</v>
      </c>
      <c r="AO5860" s="3" t="s">
        <v>47</v>
      </c>
      <c r="AU5860" s="3">
        <v>0</v>
      </c>
      <c r="AV5860" s="3">
        <v>9</v>
      </c>
      <c r="AW5860" s="3">
        <v>4</v>
      </c>
      <c r="AX5860" s="3">
        <v>5</v>
      </c>
      <c r="AY5860" s="3">
        <v>55.56</v>
      </c>
      <c r="AZ5860" s="6" t="str">
        <f t="shared" si="641"/>
        <v>2863.6</v>
      </c>
      <c r="BC5860" s="12" t="s">
        <v>15125</v>
      </c>
      <c r="BJ5860" s="12">
        <f t="shared" si="642"/>
        <v>1</v>
      </c>
      <c r="BK5860" s="12">
        <f t="shared" si="643"/>
        <v>0</v>
      </c>
      <c r="BO5860" s="3" t="s">
        <v>54</v>
      </c>
      <c r="BR5860" s="3" t="s">
        <v>54</v>
      </c>
      <c r="BS5860" s="3" t="s">
        <v>15126</v>
      </c>
      <c r="BX5860" s="3" t="s">
        <v>15126</v>
      </c>
      <c r="BZ5860" s="3" t="s">
        <v>15127</v>
      </c>
      <c r="CC5860" s="3" t="s">
        <v>15128</v>
      </c>
      <c r="CQ5860" s="3" t="str">
        <f>CONCATENATE(baseURL!$A$1,baseURL!$B$1,baseURL!$C$1,".",C5860,".",L5860,".pkl&amp;seq=",BC5860,"&amp;varMods=Deamidated-Q")</f>
        <v>http://proteomics.broadinstitute.org/millscripts/viewfeed.pl?side=xl&amp;cycle=1&amp;fixedMods=iaaC&amp;file=msdataSM/iPRG2012_nd/cpick_in/iPRG2012_nd.2863.6.3.pkl&amp;seq=VTNMEFqYPGTSKPQLTDLNFQCSLSSR&amp;varMods=Deamidated-Q</v>
      </c>
    </row>
    <row r="5861" spans="1:95" x14ac:dyDescent="0.2">
      <c r="A5861" s="3">
        <v>5068</v>
      </c>
      <c r="B5861" s="2" t="s">
        <v>15129</v>
      </c>
      <c r="C5861" s="2" t="s">
        <v>15113</v>
      </c>
      <c r="D5861" s="3">
        <v>15064</v>
      </c>
      <c r="E5861" s="3">
        <v>15048</v>
      </c>
      <c r="F5861" s="3">
        <v>60147</v>
      </c>
      <c r="G5861" s="3">
        <v>17911</v>
      </c>
      <c r="H5861" s="3">
        <v>51.959400000000002</v>
      </c>
      <c r="I5861" s="30">
        <v>607.32407000000001</v>
      </c>
      <c r="J5861" s="30">
        <v>607.324926</v>
      </c>
      <c r="K5861" s="30">
        <v>-8.5999999999999998E-4</v>
      </c>
      <c r="L5861" s="3">
        <v>3</v>
      </c>
      <c r="M5861" s="3">
        <v>3</v>
      </c>
      <c r="N5861" s="10">
        <f t="shared" si="637"/>
        <v>1</v>
      </c>
      <c r="O5861" s="35">
        <v>3</v>
      </c>
      <c r="P5861" s="17"/>
      <c r="Q5861" s="40">
        <v>1819.96225</v>
      </c>
      <c r="R5861" s="40">
        <v>607.32560000000001</v>
      </c>
      <c r="S5861" s="18">
        <f t="shared" si="638"/>
        <v>-2.5192417378791108</v>
      </c>
      <c r="T5861" s="18">
        <f t="shared" si="639"/>
        <v>-1.1097836152528662</v>
      </c>
      <c r="U5861" s="18">
        <f t="shared" si="640"/>
        <v>-1.3172505819391727</v>
      </c>
      <c r="V5861" s="30">
        <v>607.32479999999998</v>
      </c>
      <c r="W5861" s="3" t="s">
        <v>47</v>
      </c>
      <c r="X5861" s="3" t="s">
        <v>47</v>
      </c>
      <c r="Y5861" s="3" t="s">
        <v>47</v>
      </c>
      <c r="Z5861" s="3" t="s">
        <v>47</v>
      </c>
      <c r="AA5861" s="3" t="s">
        <v>48</v>
      </c>
      <c r="AB5861" s="12" t="s">
        <v>47</v>
      </c>
      <c r="AC5861" s="3" t="s">
        <v>47</v>
      </c>
      <c r="AD5861" s="3" t="s">
        <v>47</v>
      </c>
      <c r="AE5861" s="3" t="s">
        <v>47</v>
      </c>
      <c r="AF5861" s="3" t="s">
        <v>47</v>
      </c>
      <c r="AG5861" s="3" t="s">
        <v>47</v>
      </c>
      <c r="AH5861" s="3" t="s">
        <v>47</v>
      </c>
      <c r="AI5861" s="3" t="s">
        <v>47</v>
      </c>
      <c r="AJ5861" s="3" t="s">
        <v>47</v>
      </c>
      <c r="AK5861" s="3" t="s">
        <v>47</v>
      </c>
      <c r="AL5861" s="3" t="s">
        <v>47</v>
      </c>
      <c r="AM5861" s="3" t="s">
        <v>47</v>
      </c>
      <c r="AN5861" s="3" t="s">
        <v>47</v>
      </c>
      <c r="AU5861" s="3">
        <v>0</v>
      </c>
      <c r="AV5861" s="3">
        <v>17</v>
      </c>
      <c r="AW5861" s="3">
        <v>1</v>
      </c>
      <c r="AX5861" s="3">
        <v>17</v>
      </c>
      <c r="AY5861" s="3">
        <v>100</v>
      </c>
      <c r="AZ5861" s="6" t="str">
        <f t="shared" si="641"/>
        <v>2864.2</v>
      </c>
      <c r="BC5861" s="12" t="s">
        <v>15013</v>
      </c>
      <c r="BJ5861" s="12">
        <f t="shared" si="642"/>
        <v>0</v>
      </c>
      <c r="BK5861" s="12">
        <f t="shared" si="643"/>
        <v>0</v>
      </c>
      <c r="CQ5861" s="3" t="str">
        <f>CONCATENATE(baseURL!$A$1,baseURL!$B$1,baseURL!$C$1,".",C5861,".",L5861,".pkl&amp;seq=",BC5861)</f>
        <v>http://proteomics.broadinstitute.org/millscripts/viewfeed.pl?side=xl&amp;cycle=1&amp;fixedMods=iaaC&amp;file=msdataSM/iPRG2012_nd/cpick_in/iPRG2012_nd.2864.2.3.pkl&amp;seq=LLEMSTEDFVKLAPAR</v>
      </c>
    </row>
    <row r="5862" spans="1:95" x14ac:dyDescent="0.2">
      <c r="A5862" s="3">
        <v>5409</v>
      </c>
      <c r="B5862" s="2" t="s">
        <v>15130</v>
      </c>
      <c r="C5862" s="2" t="s">
        <v>15116</v>
      </c>
      <c r="D5862" s="3">
        <v>15065</v>
      </c>
      <c r="E5862" s="3">
        <v>15049</v>
      </c>
      <c r="F5862" s="3">
        <v>60148</v>
      </c>
      <c r="G5862" s="3">
        <v>17912</v>
      </c>
      <c r="H5862" s="3">
        <v>51.962699999999998</v>
      </c>
      <c r="I5862" s="30">
        <v>664.38176999999996</v>
      </c>
      <c r="J5862" s="30">
        <v>664.37933220000002</v>
      </c>
      <c r="K5862" s="30">
        <v>2.4399999999999999E-3</v>
      </c>
      <c r="L5862" s="3">
        <v>2</v>
      </c>
      <c r="M5862" s="3">
        <v>2</v>
      </c>
      <c r="N5862" s="10">
        <f t="shared" si="637"/>
        <v>1</v>
      </c>
      <c r="O5862" s="35">
        <v>2</v>
      </c>
      <c r="P5862" s="17"/>
      <c r="Q5862" s="40">
        <v>1327.74676</v>
      </c>
      <c r="R5862" s="40">
        <v>664.37702000000002</v>
      </c>
      <c r="S5862" s="18">
        <f t="shared" si="638"/>
        <v>7.1495549318435501</v>
      </c>
      <c r="T5862" s="18">
        <f t="shared" si="639"/>
        <v>3.4802528239248245</v>
      </c>
      <c r="U5862" s="18">
        <f t="shared" si="640"/>
        <v>3.2812694213189331</v>
      </c>
      <c r="V5862" s="30">
        <v>664.37919999999997</v>
      </c>
      <c r="W5862" s="3" t="s">
        <v>47</v>
      </c>
      <c r="X5862" s="3" t="s">
        <v>47</v>
      </c>
      <c r="Y5862" s="3" t="s">
        <v>47</v>
      </c>
      <c r="Z5862" s="3" t="s">
        <v>47</v>
      </c>
      <c r="AA5862" s="3" t="s">
        <v>47</v>
      </c>
      <c r="AB5862" s="12" t="s">
        <v>47</v>
      </c>
      <c r="AC5862" s="3" t="s">
        <v>47</v>
      </c>
      <c r="AD5862" s="3" t="s">
        <v>47</v>
      </c>
      <c r="AE5862" s="3" t="s">
        <v>47</v>
      </c>
      <c r="AF5862" s="3" t="s">
        <v>47</v>
      </c>
      <c r="AG5862" s="3" t="s">
        <v>47</v>
      </c>
      <c r="AH5862" s="3" t="s">
        <v>47</v>
      </c>
      <c r="AI5862" s="3" t="s">
        <v>47</v>
      </c>
      <c r="AJ5862" s="3" t="s">
        <v>47</v>
      </c>
      <c r="AK5862" s="3" t="s">
        <v>48</v>
      </c>
      <c r="AM5862" s="3" t="s">
        <v>47</v>
      </c>
      <c r="AU5862" s="3">
        <v>0</v>
      </c>
      <c r="AV5862" s="3">
        <v>15</v>
      </c>
      <c r="AW5862" s="3">
        <v>1</v>
      </c>
      <c r="AX5862" s="3">
        <v>15</v>
      </c>
      <c r="AY5862" s="3">
        <v>100</v>
      </c>
      <c r="AZ5862" s="6" t="str">
        <f t="shared" si="641"/>
        <v>2864.3</v>
      </c>
      <c r="BC5862" s="12" t="s">
        <v>15131</v>
      </c>
      <c r="BJ5862" s="12">
        <f t="shared" si="642"/>
        <v>0</v>
      </c>
      <c r="BK5862" s="12">
        <f t="shared" si="643"/>
        <v>0</v>
      </c>
      <c r="CQ5862" s="3" t="str">
        <f>CONCATENATE(baseURL!$A$1,baseURL!$B$1,baseURL!$C$1,".",C5862,".",L5862,".pkl&amp;seq=",BC5862)</f>
        <v>http://proteomics.broadinstitute.org/millscripts/viewfeed.pl?side=xl&amp;cycle=1&amp;fixedMods=iaaC&amp;file=msdataSM/iPRG2012_nd/cpick_in/iPRG2012_nd.2864.3.2.pkl&amp;seq=SDLVGSPVAELLK</v>
      </c>
    </row>
    <row r="5863" spans="1:95" x14ac:dyDescent="0.2">
      <c r="A5863" s="3">
        <v>7695</v>
      </c>
      <c r="B5863" s="2" t="s">
        <v>15132</v>
      </c>
      <c r="C5863" s="2" t="s">
        <v>15118</v>
      </c>
      <c r="D5863" s="3">
        <v>15067</v>
      </c>
      <c r="E5863" s="3">
        <v>15051</v>
      </c>
      <c r="F5863" s="3">
        <v>60150</v>
      </c>
      <c r="G5863" s="3">
        <v>17914</v>
      </c>
      <c r="H5863" s="3">
        <v>51.9694</v>
      </c>
      <c r="I5863" s="30">
        <v>847.40548999999999</v>
      </c>
      <c r="J5863" s="30">
        <v>847.40816400000006</v>
      </c>
      <c r="K5863" s="30">
        <v>-2.6700000000000001E-3</v>
      </c>
      <c r="L5863" s="3">
        <v>0</v>
      </c>
      <c r="M5863" s="3">
        <v>2</v>
      </c>
      <c r="N5863" s="10">
        <f t="shared" si="637"/>
        <v>1</v>
      </c>
      <c r="O5863" s="35">
        <v>2</v>
      </c>
      <c r="Q5863" s="40">
        <v>1693.8115</v>
      </c>
      <c r="R5863" s="42">
        <v>847.40939000000003</v>
      </c>
      <c r="S5863" s="18">
        <f t="shared" si="638"/>
        <v>-4.6022619598824619</v>
      </c>
      <c r="T5863" s="18">
        <f t="shared" si="639"/>
        <v>-1.4467623493931216</v>
      </c>
      <c r="U5863" s="18">
        <f t="shared" si="640"/>
        <v>-1.5222866482987418</v>
      </c>
      <c r="V5863" s="30">
        <v>847.40809999999999</v>
      </c>
      <c r="W5863" s="3" t="s">
        <v>47</v>
      </c>
      <c r="X5863" s="3" t="s">
        <v>47</v>
      </c>
      <c r="Y5863" s="3" t="s">
        <v>47</v>
      </c>
      <c r="AA5863" s="3" t="s">
        <v>47</v>
      </c>
      <c r="AD5863" s="3" t="s">
        <v>47</v>
      </c>
      <c r="AH5863" s="3" t="s">
        <v>47</v>
      </c>
      <c r="AK5863" s="3" t="s">
        <v>48</v>
      </c>
      <c r="AO5863" s="3" t="s">
        <v>47</v>
      </c>
      <c r="AU5863" s="3">
        <v>0</v>
      </c>
      <c r="AV5863" s="3">
        <v>7</v>
      </c>
      <c r="AW5863" s="3">
        <v>2</v>
      </c>
      <c r="AX5863" s="3">
        <v>6</v>
      </c>
      <c r="AY5863" s="3">
        <v>85.71</v>
      </c>
      <c r="AZ5863" s="6" t="str">
        <f t="shared" si="641"/>
        <v>2864.5</v>
      </c>
      <c r="BC5863" s="12" t="s">
        <v>15133</v>
      </c>
      <c r="BI5863" s="12" t="s">
        <v>594</v>
      </c>
      <c r="BJ5863" s="12">
        <f t="shared" si="642"/>
        <v>0</v>
      </c>
      <c r="BK5863" s="12">
        <f t="shared" si="643"/>
        <v>1</v>
      </c>
      <c r="BR5863" s="3" t="s">
        <v>594</v>
      </c>
      <c r="BZ5863" s="3" t="s">
        <v>15134</v>
      </c>
      <c r="CQ5863" s="3" t="str">
        <f>CONCATENATE(baseURL!$A$1,baseURL!$B$1,baseURL!$C$1,".",C5863,".",L5863,".pkl&amp;seq=",BC5863,"&amp;varMods=ReducedCys-C")</f>
        <v>http://proteomics.broadinstitute.org/millscripts/viewfeed.pl?side=xl&amp;cycle=1&amp;fixedMods=iaaC&amp;file=msdataSM/iPRG2012_nd/cpick_in/iPRG2012_nd.2864.5.0.pkl&amp;seq=STLVGWNSTVGQWcR&amp;varMods=ReducedCys-C</v>
      </c>
    </row>
    <row r="5864" spans="1:95" x14ac:dyDescent="0.2">
      <c r="A5864" s="3">
        <v>7517</v>
      </c>
      <c r="B5864" s="2" t="s">
        <v>15135</v>
      </c>
      <c r="C5864" s="2" t="s">
        <v>15136</v>
      </c>
      <c r="D5864" s="3">
        <v>15069</v>
      </c>
      <c r="E5864" s="3">
        <v>15053</v>
      </c>
      <c r="F5864" s="3">
        <v>60168</v>
      </c>
      <c r="G5864" s="3">
        <v>17917</v>
      </c>
      <c r="H5864" s="3">
        <v>51.987099999999998</v>
      </c>
      <c r="I5864" s="30">
        <v>880.46592999999996</v>
      </c>
      <c r="J5864" s="30">
        <v>880.45946270000002</v>
      </c>
      <c r="K5864" s="30">
        <v>6.4700000000000001E-3</v>
      </c>
      <c r="L5864" s="3">
        <v>2</v>
      </c>
      <c r="M5864" s="3">
        <v>2</v>
      </c>
      <c r="N5864" s="10">
        <f t="shared" si="637"/>
        <v>1</v>
      </c>
      <c r="O5864" s="35">
        <v>2</v>
      </c>
      <c r="P5864" s="17"/>
      <c r="Q5864" s="40">
        <v>1759.9112600000001</v>
      </c>
      <c r="R5864" s="40">
        <v>880.45926999999995</v>
      </c>
      <c r="S5864" s="18">
        <f t="shared" si="638"/>
        <v>7.5642340616287322</v>
      </c>
      <c r="T5864" s="18">
        <f t="shared" si="639"/>
        <v>0.21886304867974732</v>
      </c>
      <c r="U5864" s="18">
        <f t="shared" si="640"/>
        <v>0.48838147851089442</v>
      </c>
      <c r="V5864" s="30">
        <v>880.4597</v>
      </c>
      <c r="W5864" s="3" t="s">
        <v>47</v>
      </c>
      <c r="X5864" s="3" t="s">
        <v>47</v>
      </c>
      <c r="Y5864" s="3" t="s">
        <v>47</v>
      </c>
      <c r="AA5864" s="3" t="s">
        <v>47</v>
      </c>
      <c r="AB5864" s="12" t="s">
        <v>47</v>
      </c>
      <c r="AC5864" s="3" t="s">
        <v>48</v>
      </c>
      <c r="AD5864" s="3" t="s">
        <v>47</v>
      </c>
      <c r="AF5864" s="3" t="s">
        <v>48</v>
      </c>
      <c r="AH5864" s="3" t="s">
        <v>47</v>
      </c>
      <c r="AJ5864" s="3" t="s">
        <v>47</v>
      </c>
      <c r="AL5864" s="3" t="s">
        <v>48</v>
      </c>
      <c r="AM5864" s="3" t="s">
        <v>48</v>
      </c>
      <c r="AU5864" s="3">
        <v>0</v>
      </c>
      <c r="AV5864" s="3">
        <v>8</v>
      </c>
      <c r="AW5864" s="3">
        <v>1</v>
      </c>
      <c r="AX5864" s="3">
        <v>8</v>
      </c>
      <c r="AY5864" s="3">
        <v>100</v>
      </c>
      <c r="AZ5864" s="6" t="str">
        <f t="shared" si="641"/>
        <v>2865.2</v>
      </c>
      <c r="BC5864" s="12" t="s">
        <v>15028</v>
      </c>
      <c r="BJ5864" s="12">
        <f t="shared" si="642"/>
        <v>0</v>
      </c>
      <c r="BK5864" s="12">
        <f t="shared" si="643"/>
        <v>0</v>
      </c>
      <c r="CQ5864" s="3" t="str">
        <f>CONCATENATE(baseURL!$A$1,baseURL!$B$1,baseURL!$C$1,".",C5864,".",L5864,".pkl&amp;seq=",BC5864)</f>
        <v>http://proteomics.broadinstitute.org/millscripts/viewfeed.pl?side=xl&amp;cycle=1&amp;fixedMods=iaaC&amp;file=msdataSM/iPRG2012_nd/cpick_in/iPRG2012_nd.2865.2.2.pkl&amp;seq=QELGVPLKEELFPSSS</v>
      </c>
    </row>
    <row r="5865" spans="1:95" x14ac:dyDescent="0.2">
      <c r="A5865" s="3">
        <v>6692</v>
      </c>
      <c r="B5865" s="2" t="s">
        <v>15137</v>
      </c>
      <c r="C5865" s="2" t="s">
        <v>15129</v>
      </c>
      <c r="D5865" s="3">
        <v>15070</v>
      </c>
      <c r="E5865" s="3">
        <v>15054</v>
      </c>
      <c r="F5865" s="3">
        <v>60169</v>
      </c>
      <c r="G5865" s="3">
        <v>17918</v>
      </c>
      <c r="H5865" s="3">
        <v>51.993000000000002</v>
      </c>
      <c r="I5865" s="30">
        <v>896.75440000000003</v>
      </c>
      <c r="J5865" s="30">
        <v>896.76010889999998</v>
      </c>
      <c r="K5865" s="30">
        <v>-5.7099999999999998E-3</v>
      </c>
      <c r="L5865" s="3">
        <v>3</v>
      </c>
      <c r="M5865" s="3">
        <v>3</v>
      </c>
      <c r="N5865" s="10">
        <f t="shared" si="637"/>
        <v>1</v>
      </c>
      <c r="O5865" s="35">
        <v>3</v>
      </c>
      <c r="P5865" s="17"/>
      <c r="Q5865" s="40">
        <v>2688.2635100000002</v>
      </c>
      <c r="R5865" s="40">
        <v>896.75935000000004</v>
      </c>
      <c r="S5865" s="18">
        <f t="shared" si="638"/>
        <v>-5.5198755385243583</v>
      </c>
      <c r="T5865" s="18">
        <f t="shared" si="639"/>
        <v>0.84626940319836874</v>
      </c>
      <c r="U5865" s="18">
        <f t="shared" si="640"/>
        <v>0.50180686713857803</v>
      </c>
      <c r="V5865" s="30">
        <v>896.75980000000004</v>
      </c>
      <c r="W5865" s="3" t="s">
        <v>47</v>
      </c>
      <c r="X5865" s="3" t="s">
        <v>47</v>
      </c>
      <c r="Y5865" s="3" t="s">
        <v>47</v>
      </c>
      <c r="Z5865" s="3" t="s">
        <v>47</v>
      </c>
      <c r="AA5865" s="3" t="s">
        <v>48</v>
      </c>
      <c r="AB5865" s="12" t="s">
        <v>47</v>
      </c>
      <c r="AC5865" s="3" t="s">
        <v>47</v>
      </c>
      <c r="AD5865" s="3" t="s">
        <v>47</v>
      </c>
      <c r="AE5865" s="3" t="s">
        <v>47</v>
      </c>
      <c r="AF5865" s="3" t="s">
        <v>47</v>
      </c>
      <c r="AG5865" s="3" t="s">
        <v>47</v>
      </c>
      <c r="AI5865" s="3" t="s">
        <v>47</v>
      </c>
      <c r="AJ5865" s="3" t="s">
        <v>47</v>
      </c>
      <c r="AK5865" s="3" t="s">
        <v>47</v>
      </c>
      <c r="AL5865" s="3" t="s">
        <v>47</v>
      </c>
      <c r="AU5865" s="3">
        <v>0</v>
      </c>
      <c r="AV5865" s="3">
        <v>14</v>
      </c>
      <c r="AW5865" s="3">
        <v>1</v>
      </c>
      <c r="AX5865" s="3">
        <v>14</v>
      </c>
      <c r="AY5865" s="3">
        <v>100</v>
      </c>
      <c r="AZ5865" s="6" t="str">
        <f t="shared" si="641"/>
        <v>2865.3</v>
      </c>
      <c r="BC5865" s="12" t="s">
        <v>15016</v>
      </c>
      <c r="BJ5865" s="12">
        <f t="shared" si="642"/>
        <v>0</v>
      </c>
      <c r="BK5865" s="12">
        <f t="shared" si="643"/>
        <v>0</v>
      </c>
      <c r="CQ5865" s="3" t="str">
        <f>CONCATENATE(baseURL!$A$1,baseURL!$B$1,baseURL!$C$1,".",C5865,".",L5865,".pkl&amp;seq=",BC5865)</f>
        <v>http://proteomics.broadinstitute.org/millscripts/viewfeed.pl?side=xl&amp;cycle=1&amp;fixedMods=iaaC&amp;file=msdataSM/iPRG2012_nd/cpick_in/iPRG2012_nd.2865.3.3.pkl&amp;seq=ALNGVSTDVQGTDFSEVSYDSVLER</v>
      </c>
    </row>
    <row r="5866" spans="1:95" x14ac:dyDescent="0.2">
      <c r="A5866" s="3">
        <v>2300</v>
      </c>
      <c r="B5866" s="2" t="s">
        <v>15138</v>
      </c>
      <c r="C5866" s="2" t="s">
        <v>15139</v>
      </c>
      <c r="D5866" s="3">
        <v>15072</v>
      </c>
      <c r="E5866" s="3">
        <v>15056</v>
      </c>
      <c r="F5866" s="3">
        <v>60189</v>
      </c>
      <c r="G5866" s="3">
        <v>17921</v>
      </c>
      <c r="H5866" s="3">
        <v>52.004899999999999</v>
      </c>
      <c r="I5866" s="30">
        <v>600.32898</v>
      </c>
      <c r="J5866" s="30">
        <v>600.79896650000001</v>
      </c>
      <c r="K5866" s="30">
        <v>-0.46999000000000002</v>
      </c>
      <c r="L5866" s="3">
        <v>0</v>
      </c>
      <c r="M5866" s="3">
        <v>2</v>
      </c>
      <c r="N5866" s="10">
        <f t="shared" si="637"/>
        <v>1</v>
      </c>
      <c r="O5866" s="35">
        <v>2</v>
      </c>
      <c r="P5866" s="17"/>
      <c r="Q5866" s="40">
        <v>1200.58953</v>
      </c>
      <c r="R5866" s="40">
        <v>600.79840000000002</v>
      </c>
      <c r="S5866" s="18">
        <f t="shared" si="638"/>
        <v>-781.32698089744201</v>
      </c>
      <c r="T5866" s="18">
        <f t="shared" si="639"/>
        <v>0.94291196512975139</v>
      </c>
      <c r="U5866" s="18">
        <f t="shared" si="640"/>
        <v>1.1651162851598347</v>
      </c>
      <c r="V5866" s="30">
        <v>600.79909999999995</v>
      </c>
      <c r="W5866" s="3" t="s">
        <v>47</v>
      </c>
      <c r="Z5866" s="3" t="s">
        <v>47</v>
      </c>
      <c r="AA5866" s="3" t="s">
        <v>47</v>
      </c>
      <c r="AB5866" s="12" t="s">
        <v>47</v>
      </c>
      <c r="AC5866" s="3" t="s">
        <v>47</v>
      </c>
      <c r="AD5866" s="3" t="s">
        <v>47</v>
      </c>
      <c r="AE5866" s="3" t="s">
        <v>47</v>
      </c>
      <c r="AF5866" s="3" t="s">
        <v>47</v>
      </c>
      <c r="AH5866" s="3" t="s">
        <v>47</v>
      </c>
      <c r="AI5866" s="3" t="s">
        <v>47</v>
      </c>
      <c r="AK5866" s="3" t="s">
        <v>48</v>
      </c>
      <c r="AL5866" s="3" t="s">
        <v>48</v>
      </c>
      <c r="AO5866" s="3" t="s">
        <v>47</v>
      </c>
      <c r="AP5866" s="3" t="s">
        <v>48</v>
      </c>
      <c r="AU5866" s="3">
        <v>0</v>
      </c>
      <c r="AV5866" s="3">
        <v>11</v>
      </c>
      <c r="AW5866" s="3">
        <v>1</v>
      </c>
      <c r="AX5866" s="3">
        <v>11</v>
      </c>
      <c r="AY5866" s="3">
        <v>100</v>
      </c>
      <c r="AZ5866" s="6" t="str">
        <f t="shared" si="641"/>
        <v>2866.2</v>
      </c>
      <c r="BB5866" s="12" t="s">
        <v>79</v>
      </c>
      <c r="BC5866" s="12" t="s">
        <v>15018</v>
      </c>
      <c r="BJ5866" s="12">
        <f t="shared" si="642"/>
        <v>0</v>
      </c>
      <c r="BK5866" s="12">
        <f t="shared" si="643"/>
        <v>0</v>
      </c>
      <c r="CQ5866" s="3" t="str">
        <f>CONCATENATE(baseURL!$A$1,baseURL!$B$1,"+Acetyl",baseURL!$C$1,".",C5866,".",L5866,".pkl&amp;seq=",BC5866)</f>
        <v>http://proteomics.broadinstitute.org/millscripts/viewfeed.pl?side=xl&amp;cycle=1&amp;fixedMods=iaaC+Acetyl&amp;file=msdataSM/iPRG2012_nd/cpick_in/iPRG2012_nd.2866.2.0.pkl&amp;seq=SFNAFASSLSK</v>
      </c>
    </row>
    <row r="5867" spans="1:95" x14ac:dyDescent="0.2">
      <c r="A5867" s="3">
        <v>889</v>
      </c>
      <c r="B5867" s="2" t="s">
        <v>15140</v>
      </c>
      <c r="C5867" s="2" t="s">
        <v>15137</v>
      </c>
      <c r="D5867" s="3">
        <v>15074</v>
      </c>
      <c r="E5867" s="3">
        <v>15058</v>
      </c>
      <c r="F5867" s="3">
        <v>60191</v>
      </c>
      <c r="G5867" s="3">
        <v>17923</v>
      </c>
      <c r="H5867" s="3">
        <v>52.009900000000002</v>
      </c>
      <c r="I5867" s="30">
        <v>721.72384999999997</v>
      </c>
      <c r="J5867" s="30">
        <v>722.0625033</v>
      </c>
      <c r="K5867" s="30">
        <v>-0.33865000000000001</v>
      </c>
      <c r="L5867" s="3">
        <v>3</v>
      </c>
      <c r="M5867" s="3">
        <v>3</v>
      </c>
      <c r="N5867" s="10">
        <f t="shared" si="637"/>
        <v>1</v>
      </c>
      <c r="O5867" s="35">
        <v>3</v>
      </c>
      <c r="P5867" s="17"/>
      <c r="Q5867" s="40">
        <v>2163.1556799999998</v>
      </c>
      <c r="R5867" s="40">
        <v>721.72340999999994</v>
      </c>
      <c r="S5867" s="18">
        <f t="shared" si="638"/>
        <v>0.60965183327775829</v>
      </c>
      <c r="T5867" s="18">
        <f t="shared" si="639"/>
        <v>469.83829996599206</v>
      </c>
      <c r="U5867" s="18">
        <f t="shared" si="640"/>
        <v>469.97228481203143</v>
      </c>
      <c r="V5867" s="30">
        <v>722.06259999999997</v>
      </c>
      <c r="W5867" s="3" t="s">
        <v>47</v>
      </c>
      <c r="X5867" s="3" t="s">
        <v>47</v>
      </c>
      <c r="Y5867" s="3" t="s">
        <v>47</v>
      </c>
      <c r="Z5867" s="3" t="s">
        <v>48</v>
      </c>
      <c r="AA5867" s="3" t="s">
        <v>47</v>
      </c>
      <c r="AB5867" s="12" t="s">
        <v>47</v>
      </c>
      <c r="AC5867" s="3" t="s">
        <v>47</v>
      </c>
      <c r="AD5867" s="3" t="s">
        <v>47</v>
      </c>
      <c r="AE5867" s="3" t="s">
        <v>47</v>
      </c>
      <c r="AF5867" s="3" t="s">
        <v>47</v>
      </c>
      <c r="AG5867" s="3" t="s">
        <v>47</v>
      </c>
      <c r="AJ5867" s="3" t="s">
        <v>47</v>
      </c>
      <c r="AK5867" s="3" t="s">
        <v>47</v>
      </c>
      <c r="AM5867" s="3" t="s">
        <v>47</v>
      </c>
      <c r="AO5867" s="3" t="s">
        <v>47</v>
      </c>
      <c r="AQ5867" s="3" t="s">
        <v>47</v>
      </c>
      <c r="AR5867" s="3" t="s">
        <v>47</v>
      </c>
      <c r="AU5867" s="3">
        <v>0</v>
      </c>
      <c r="AV5867" s="3">
        <v>16</v>
      </c>
      <c r="AW5867" s="3">
        <v>5</v>
      </c>
      <c r="AX5867" s="3">
        <v>9</v>
      </c>
      <c r="AY5867" s="3">
        <v>56.25</v>
      </c>
      <c r="AZ5867" s="6" t="str">
        <f t="shared" si="641"/>
        <v>2866.4</v>
      </c>
      <c r="BB5867" s="12" t="s">
        <v>79</v>
      </c>
      <c r="BC5867" s="12" t="s">
        <v>15141</v>
      </c>
      <c r="BJ5867" s="12">
        <f t="shared" si="642"/>
        <v>0</v>
      </c>
      <c r="BK5867" s="12">
        <f t="shared" si="643"/>
        <v>0</v>
      </c>
      <c r="BP5867" s="3" t="s">
        <v>54</v>
      </c>
      <c r="BR5867" s="3" t="s">
        <v>54</v>
      </c>
      <c r="BS5867" s="3" t="s">
        <v>15142</v>
      </c>
      <c r="BU5867" s="3" t="s">
        <v>15143</v>
      </c>
      <c r="BW5867" s="3" t="s">
        <v>15144</v>
      </c>
      <c r="CA5867" s="3" t="s">
        <v>15144</v>
      </c>
      <c r="CK5867" s="3" t="s">
        <v>15144</v>
      </c>
      <c r="CM5867" s="3" t="s">
        <v>15144</v>
      </c>
      <c r="CN5867" s="3" t="s">
        <v>15145</v>
      </c>
      <c r="CQ5867" s="3" t="str">
        <f>CONCATENATE(baseURL!$A$1,baseURL!$B$1,"+Acetyl",baseURL!$C$1,".",C5867,".",L5867,".pkl&amp;seq=",BC5867,"&amp;varMods=Deamidated-N")</f>
        <v>http://proteomics.broadinstitute.org/millscripts/viewfeed.pl?side=xl&amp;cycle=1&amp;fixedMods=iaaC+Acetyl&amp;file=msdataSM/iPRG2012_nd/cpick_in/iPRG2012_nd.2866.4.3.pkl&amp;seq=SAPAQNYKLADLSLAAFGRK&amp;varMods=Deamidated-N</v>
      </c>
    </row>
    <row r="5868" spans="1:95" x14ac:dyDescent="0.2">
      <c r="A5868" s="3">
        <v>3950</v>
      </c>
      <c r="B5868" s="2" t="s">
        <v>15146</v>
      </c>
      <c r="C5868" s="2" t="s">
        <v>15147</v>
      </c>
      <c r="D5868" s="3">
        <v>15075</v>
      </c>
      <c r="E5868" s="3">
        <v>15059</v>
      </c>
      <c r="F5868" s="3">
        <v>60192</v>
      </c>
      <c r="G5868" s="3">
        <v>17924</v>
      </c>
      <c r="H5868" s="3">
        <v>52.013300000000001</v>
      </c>
      <c r="I5868" s="30">
        <v>735.37420999999995</v>
      </c>
      <c r="J5868" s="30">
        <v>735.37282130000006</v>
      </c>
      <c r="K5868" s="30">
        <v>1.39E-3</v>
      </c>
      <c r="L5868" s="3">
        <v>2</v>
      </c>
      <c r="M5868" s="3">
        <v>2</v>
      </c>
      <c r="N5868" s="10">
        <f t="shared" si="637"/>
        <v>1</v>
      </c>
      <c r="O5868" s="35">
        <v>2</v>
      </c>
      <c r="P5868" s="17"/>
      <c r="Q5868" s="40">
        <v>1469.7457099999999</v>
      </c>
      <c r="R5868" s="40">
        <v>735.37648999999999</v>
      </c>
      <c r="S5868" s="18">
        <f t="shared" si="638"/>
        <v>-3.1004526675058406</v>
      </c>
      <c r="T5868" s="18">
        <f t="shared" si="639"/>
        <v>-4.9888731144161111</v>
      </c>
      <c r="U5868" s="18">
        <f t="shared" si="640"/>
        <v>-6.6496550631443254</v>
      </c>
      <c r="V5868" s="30">
        <v>735.37159999999994</v>
      </c>
      <c r="X5868" s="3" t="s">
        <v>47</v>
      </c>
      <c r="Y5868" s="3" t="s">
        <v>47</v>
      </c>
      <c r="Z5868" s="3" t="s">
        <v>47</v>
      </c>
      <c r="AA5868" s="3" t="s">
        <v>47</v>
      </c>
      <c r="AB5868" s="12" t="s">
        <v>47</v>
      </c>
      <c r="AC5868" s="3" t="s">
        <v>47</v>
      </c>
      <c r="AD5868" s="3" t="s">
        <v>47</v>
      </c>
      <c r="AF5868" s="3" t="s">
        <v>47</v>
      </c>
      <c r="AG5868" s="3" t="s">
        <v>47</v>
      </c>
      <c r="AI5868" s="3" t="s">
        <v>47</v>
      </c>
      <c r="AJ5868" s="3" t="s">
        <v>47</v>
      </c>
      <c r="AK5868" s="3" t="s">
        <v>48</v>
      </c>
      <c r="AL5868" s="3" t="s">
        <v>47</v>
      </c>
      <c r="AM5868" s="3" t="s">
        <v>47</v>
      </c>
      <c r="AU5868" s="3">
        <v>0</v>
      </c>
      <c r="AV5868" s="3">
        <v>13</v>
      </c>
      <c r="AW5868" s="3">
        <v>1</v>
      </c>
      <c r="AX5868" s="3">
        <v>13</v>
      </c>
      <c r="AY5868" s="3">
        <v>100</v>
      </c>
      <c r="AZ5868" s="6" t="str">
        <f t="shared" si="641"/>
        <v>2866.5</v>
      </c>
      <c r="BC5868" s="12" t="s">
        <v>15148</v>
      </c>
      <c r="BJ5868" s="12">
        <f t="shared" si="642"/>
        <v>0</v>
      </c>
      <c r="BK5868" s="12">
        <f t="shared" si="643"/>
        <v>0</v>
      </c>
      <c r="CQ5868" s="3" t="str">
        <f>CONCATENATE(baseURL!$A$1,baseURL!$B$1,baseURL!$C$1,".",C5868,".",L5868,".pkl&amp;seq=",BC5868)</f>
        <v>http://proteomics.broadinstitute.org/millscripts/viewfeed.pl?side=xl&amp;cycle=1&amp;fixedMods=iaaC&amp;file=msdataSM/iPRG2012_nd/cpick_in/iPRG2012_nd.2866.5.2.pkl&amp;seq=AFVVMEGYEGLVR</v>
      </c>
    </row>
    <row r="5869" spans="1:95" x14ac:dyDescent="0.2">
      <c r="A5869" s="3">
        <v>4784</v>
      </c>
      <c r="B5869" s="2" t="s">
        <v>15149</v>
      </c>
      <c r="C5869" s="2" t="s">
        <v>15150</v>
      </c>
      <c r="D5869" s="3">
        <v>15077</v>
      </c>
      <c r="E5869" s="3">
        <v>15061</v>
      </c>
      <c r="F5869" s="3">
        <v>60209</v>
      </c>
      <c r="G5869" s="3">
        <v>17927</v>
      </c>
      <c r="H5869" s="3">
        <v>52.026899999999998</v>
      </c>
      <c r="I5869" s="30">
        <v>443.27683000000002</v>
      </c>
      <c r="J5869" s="30">
        <v>443.27512039999999</v>
      </c>
      <c r="K5869" s="30">
        <v>1.7099999999999999E-3</v>
      </c>
      <c r="L5869" s="3">
        <v>3</v>
      </c>
      <c r="M5869" s="3">
        <v>3</v>
      </c>
      <c r="N5869" s="10">
        <f t="shared" si="637"/>
        <v>1</v>
      </c>
      <c r="O5869" s="35">
        <v>3</v>
      </c>
      <c r="P5869" s="17"/>
      <c r="Q5869" s="40">
        <v>1327.80963</v>
      </c>
      <c r="R5869" s="40">
        <v>443.27472999999998</v>
      </c>
      <c r="S5869" s="18">
        <f t="shared" si="638"/>
        <v>4.7374683416789658</v>
      </c>
      <c r="T5869" s="18">
        <f t="shared" si="639"/>
        <v>0.88071792410719862</v>
      </c>
      <c r="U5869" s="18">
        <f t="shared" si="640"/>
        <v>0.38350934199551284</v>
      </c>
      <c r="V5869" s="30">
        <v>443.2749</v>
      </c>
      <c r="W5869" s="3" t="s">
        <v>47</v>
      </c>
      <c r="X5869" s="3" t="s">
        <v>47</v>
      </c>
      <c r="Y5869" s="3" t="s">
        <v>47</v>
      </c>
      <c r="Z5869" s="3" t="s">
        <v>47</v>
      </c>
      <c r="AA5869" s="3" t="s">
        <v>47</v>
      </c>
      <c r="AB5869" s="12" t="s">
        <v>47</v>
      </c>
      <c r="AC5869" s="3" t="s">
        <v>47</v>
      </c>
      <c r="AD5869" s="3" t="s">
        <v>47</v>
      </c>
      <c r="AE5869" s="3" t="s">
        <v>47</v>
      </c>
      <c r="AF5869" s="3" t="s">
        <v>47</v>
      </c>
      <c r="AG5869" s="3" t="s">
        <v>47</v>
      </c>
      <c r="AH5869" s="3" t="s">
        <v>47</v>
      </c>
      <c r="AI5869" s="3" t="s">
        <v>47</v>
      </c>
      <c r="AJ5869" s="3" t="s">
        <v>47</v>
      </c>
      <c r="AK5869" s="3" t="s">
        <v>47</v>
      </c>
      <c r="AL5869" s="3" t="s">
        <v>48</v>
      </c>
      <c r="AM5869" s="3" t="s">
        <v>47</v>
      </c>
      <c r="AN5869" s="3" t="s">
        <v>47</v>
      </c>
      <c r="AU5869" s="3">
        <v>0</v>
      </c>
      <c r="AV5869" s="3">
        <v>17</v>
      </c>
      <c r="AW5869" s="3">
        <v>1</v>
      </c>
      <c r="AX5869" s="3">
        <v>17</v>
      </c>
      <c r="AY5869" s="3">
        <v>100</v>
      </c>
      <c r="AZ5869" s="6" t="str">
        <f t="shared" si="641"/>
        <v>2867.1</v>
      </c>
      <c r="BC5869" s="12" t="s">
        <v>15151</v>
      </c>
      <c r="BJ5869" s="12">
        <f t="shared" si="642"/>
        <v>0</v>
      </c>
      <c r="BK5869" s="12">
        <f t="shared" si="643"/>
        <v>0</v>
      </c>
      <c r="CQ5869" s="3" t="str">
        <f>CONCATENATE(baseURL!$A$1,baseURL!$B$1,baseURL!$C$1,".",C5869,".",L5869,".pkl&amp;seq=",BC5869)</f>
        <v>http://proteomics.broadinstitute.org/millscripts/viewfeed.pl?side=xl&amp;cycle=1&amp;fixedMods=iaaC&amp;file=msdataSM/iPRG2012_nd/cpick_in/iPRG2012_nd.2867.1.3.pkl&amp;seq=GLFLLDPKGVLR</v>
      </c>
    </row>
    <row r="5870" spans="1:95" x14ac:dyDescent="0.2">
      <c r="A5870" s="3">
        <v>6011</v>
      </c>
      <c r="B5870" s="2" t="s">
        <v>15152</v>
      </c>
      <c r="C5870" s="2" t="s">
        <v>15153</v>
      </c>
      <c r="D5870" s="3">
        <v>15078</v>
      </c>
      <c r="E5870" s="3">
        <v>15062</v>
      </c>
      <c r="F5870" s="3">
        <v>60210</v>
      </c>
      <c r="G5870" s="3">
        <v>17928</v>
      </c>
      <c r="H5870" s="3">
        <v>52.030299999999997</v>
      </c>
      <c r="I5870" s="30">
        <v>606.67638999999997</v>
      </c>
      <c r="J5870" s="30">
        <v>607.32510709999997</v>
      </c>
      <c r="K5870" s="30">
        <v>-0.64871999999999996</v>
      </c>
      <c r="L5870" s="3">
        <v>0</v>
      </c>
      <c r="M5870" s="3">
        <v>3</v>
      </c>
      <c r="N5870" s="10">
        <f t="shared" si="637"/>
        <v>1</v>
      </c>
      <c r="O5870" s="35">
        <v>3</v>
      </c>
      <c r="P5870" s="17"/>
      <c r="Q5870" s="40">
        <v>1819.96225</v>
      </c>
      <c r="R5870" s="40">
        <v>607.32560000000001</v>
      </c>
      <c r="S5870" s="18">
        <f t="shared" si="638"/>
        <v>-1068.9653128404914</v>
      </c>
      <c r="T5870" s="18">
        <f t="shared" si="639"/>
        <v>-0.8115910148365364</v>
      </c>
      <c r="U5870" s="18">
        <f t="shared" si="640"/>
        <v>-1.3172505819391727</v>
      </c>
      <c r="V5870" s="30">
        <v>607.32479999999998</v>
      </c>
      <c r="W5870" s="3" t="s">
        <v>47</v>
      </c>
      <c r="X5870" s="3" t="s">
        <v>47</v>
      </c>
      <c r="Y5870" s="3" t="s">
        <v>47</v>
      </c>
      <c r="Z5870" s="3" t="s">
        <v>47</v>
      </c>
      <c r="AA5870" s="3" t="s">
        <v>48</v>
      </c>
      <c r="AB5870" s="12" t="s">
        <v>47</v>
      </c>
      <c r="AC5870" s="3" t="s">
        <v>47</v>
      </c>
      <c r="AD5870" s="3" t="s">
        <v>47</v>
      </c>
      <c r="AE5870" s="3" t="s">
        <v>47</v>
      </c>
      <c r="AF5870" s="3" t="s">
        <v>47</v>
      </c>
      <c r="AG5870" s="3" t="s">
        <v>52</v>
      </c>
      <c r="AH5870" s="3" t="s">
        <v>47</v>
      </c>
      <c r="AI5870" s="3" t="s">
        <v>47</v>
      </c>
      <c r="AK5870" s="3" t="s">
        <v>47</v>
      </c>
      <c r="AL5870" s="3" t="s">
        <v>47</v>
      </c>
      <c r="AU5870" s="3">
        <v>0</v>
      </c>
      <c r="AV5870" s="3">
        <v>13</v>
      </c>
      <c r="AW5870" s="3">
        <v>1</v>
      </c>
      <c r="AX5870" s="3">
        <v>13</v>
      </c>
      <c r="AY5870" s="3">
        <v>100</v>
      </c>
      <c r="AZ5870" s="6" t="str">
        <f t="shared" si="641"/>
        <v>2867.2</v>
      </c>
      <c r="BC5870" s="12" t="s">
        <v>15013</v>
      </c>
      <c r="BJ5870" s="12">
        <f t="shared" si="642"/>
        <v>0</v>
      </c>
      <c r="BK5870" s="12">
        <f t="shared" si="643"/>
        <v>0</v>
      </c>
      <c r="CQ5870" s="3" t="str">
        <f>CONCATENATE(baseURL!$A$1,baseURL!$B$1,baseURL!$C$1,".",C5870,".",L5870,".pkl&amp;seq=",BC5870)</f>
        <v>http://proteomics.broadinstitute.org/millscripts/viewfeed.pl?side=xl&amp;cycle=1&amp;fixedMods=iaaC&amp;file=msdataSM/iPRG2012_nd/cpick_in/iPRG2012_nd.2867.2.0.pkl&amp;seq=LLEMSTEDFVKLAPAR</v>
      </c>
    </row>
    <row r="5871" spans="1:95" x14ac:dyDescent="0.2">
      <c r="A5871" s="3">
        <v>5518</v>
      </c>
      <c r="B5871" s="2" t="s">
        <v>15154</v>
      </c>
      <c r="C5871" s="2" t="s">
        <v>15138</v>
      </c>
      <c r="D5871" s="3">
        <v>15079</v>
      </c>
      <c r="E5871" s="3">
        <v>15063</v>
      </c>
      <c r="F5871" s="3">
        <v>60211</v>
      </c>
      <c r="G5871" s="3">
        <v>17929</v>
      </c>
      <c r="H5871" s="3">
        <v>52.0336</v>
      </c>
      <c r="I5871" s="30">
        <v>619.9769</v>
      </c>
      <c r="J5871" s="30">
        <v>619.98089200000004</v>
      </c>
      <c r="K5871" s="30">
        <v>-3.9899999999999996E-3</v>
      </c>
      <c r="L5871" s="3">
        <v>3</v>
      </c>
      <c r="M5871" s="3">
        <v>3</v>
      </c>
      <c r="N5871" s="10">
        <f t="shared" si="637"/>
        <v>1</v>
      </c>
      <c r="O5871" s="35">
        <v>3</v>
      </c>
      <c r="P5871" s="17"/>
      <c r="Q5871" s="40">
        <v>1857.9228900000001</v>
      </c>
      <c r="R5871" s="40">
        <v>619.97915</v>
      </c>
      <c r="S5871" s="18">
        <f t="shared" si="638"/>
        <v>-3.6291543030175095</v>
      </c>
      <c r="T5871" s="18">
        <f t="shared" si="639"/>
        <v>2.8097719093225302</v>
      </c>
      <c r="U5871" s="18">
        <f t="shared" si="640"/>
        <v>2.6613798222739642</v>
      </c>
      <c r="V5871" s="30">
        <v>619.98080000000004</v>
      </c>
      <c r="W5871" s="3" t="s">
        <v>47</v>
      </c>
      <c r="X5871" s="3" t="s">
        <v>47</v>
      </c>
      <c r="Y5871" s="3" t="s">
        <v>47</v>
      </c>
      <c r="Z5871" s="3" t="s">
        <v>47</v>
      </c>
      <c r="AA5871" s="3" t="s">
        <v>47</v>
      </c>
      <c r="AB5871" s="12" t="s">
        <v>47</v>
      </c>
      <c r="AC5871" s="3" t="s">
        <v>47</v>
      </c>
      <c r="AD5871" s="3" t="s">
        <v>47</v>
      </c>
      <c r="AE5871" s="3" t="s">
        <v>47</v>
      </c>
      <c r="AF5871" s="3" t="s">
        <v>47</v>
      </c>
      <c r="AG5871" s="3" t="s">
        <v>47</v>
      </c>
      <c r="AH5871" s="3" t="s">
        <v>47</v>
      </c>
      <c r="AI5871" s="3" t="s">
        <v>47</v>
      </c>
      <c r="AJ5871" s="3" t="s">
        <v>47</v>
      </c>
      <c r="AK5871" s="3" t="s">
        <v>47</v>
      </c>
      <c r="AL5871" s="3" t="s">
        <v>47</v>
      </c>
      <c r="AM5871" s="3" t="s">
        <v>47</v>
      </c>
      <c r="AU5871" s="3">
        <v>0</v>
      </c>
      <c r="AV5871" s="3">
        <v>17</v>
      </c>
      <c r="AW5871" s="3">
        <v>1</v>
      </c>
      <c r="AX5871" s="3">
        <v>17</v>
      </c>
      <c r="AY5871" s="3">
        <v>100</v>
      </c>
      <c r="AZ5871" s="6" t="str">
        <f t="shared" si="641"/>
        <v>2867.3</v>
      </c>
      <c r="BC5871" s="12" t="s">
        <v>15155</v>
      </c>
      <c r="BJ5871" s="12">
        <f t="shared" si="642"/>
        <v>0</v>
      </c>
      <c r="BK5871" s="12">
        <f t="shared" si="643"/>
        <v>0</v>
      </c>
      <c r="CQ5871" s="3" t="str">
        <f>CONCATENATE(baseURL!$A$1,baseURL!$B$1,baseURL!$C$1,".",C5871,".",L5871,".pkl&amp;seq=",BC5871)</f>
        <v>http://proteomics.broadinstitute.org/millscripts/viewfeed.pl?side=xl&amp;cycle=1&amp;fixedMods=iaaC&amp;file=msdataSM/iPRG2012_nd/cpick_in/iPRG2012_nd.2867.3.3.pkl&amp;seq=SAYVTTEEFLDAVEKR</v>
      </c>
    </row>
    <row r="5872" spans="1:95" x14ac:dyDescent="0.2">
      <c r="A5872" s="3">
        <v>6902</v>
      </c>
      <c r="B5872" s="2" t="s">
        <v>15159</v>
      </c>
      <c r="C5872" s="2" t="s">
        <v>15160</v>
      </c>
      <c r="D5872" s="3">
        <v>15084</v>
      </c>
      <c r="E5872" s="3">
        <v>15068</v>
      </c>
      <c r="F5872" s="3">
        <v>60251</v>
      </c>
      <c r="G5872" s="3">
        <v>17936</v>
      </c>
      <c r="H5872" s="3">
        <v>52.074599999999997</v>
      </c>
      <c r="I5872" s="30">
        <v>685.34951999999998</v>
      </c>
      <c r="J5872" s="30">
        <v>685.34715649999998</v>
      </c>
      <c r="K5872" s="30">
        <v>2.3600000000000001E-3</v>
      </c>
      <c r="L5872" s="3">
        <v>3</v>
      </c>
      <c r="M5872" s="3">
        <v>3</v>
      </c>
      <c r="N5872" s="10">
        <f t="shared" si="637"/>
        <v>1</v>
      </c>
      <c r="O5872" s="35">
        <v>3</v>
      </c>
      <c r="P5872" s="17"/>
      <c r="Q5872" s="40">
        <v>2054.0236199999999</v>
      </c>
      <c r="R5872" s="40">
        <v>685.34605999999997</v>
      </c>
      <c r="S5872" s="18">
        <f t="shared" si="638"/>
        <v>5.0485443806567245</v>
      </c>
      <c r="T5872" s="18">
        <f t="shared" si="639"/>
        <v>1.5999216512850911</v>
      </c>
      <c r="U5872" s="18">
        <f t="shared" si="640"/>
        <v>1.6633932353497947</v>
      </c>
      <c r="V5872" s="30">
        <v>685.34720000000004</v>
      </c>
      <c r="W5872" s="3" t="s">
        <v>47</v>
      </c>
      <c r="X5872" s="3" t="s">
        <v>47</v>
      </c>
      <c r="Y5872" s="3" t="s">
        <v>47</v>
      </c>
      <c r="Z5872" s="3" t="s">
        <v>47</v>
      </c>
      <c r="AA5872" s="3" t="s">
        <v>48</v>
      </c>
      <c r="AB5872" s="12" t="s">
        <v>47</v>
      </c>
      <c r="AC5872" s="3" t="s">
        <v>47</v>
      </c>
      <c r="AD5872" s="3" t="s">
        <v>47</v>
      </c>
      <c r="AE5872" s="3" t="s">
        <v>47</v>
      </c>
      <c r="AF5872" s="3" t="s">
        <v>47</v>
      </c>
      <c r="AG5872" s="3" t="s">
        <v>47</v>
      </c>
      <c r="AH5872" s="3" t="s">
        <v>47</v>
      </c>
      <c r="AI5872" s="3" t="s">
        <v>47</v>
      </c>
      <c r="AJ5872" s="3" t="s">
        <v>47</v>
      </c>
      <c r="AK5872" s="3" t="s">
        <v>47</v>
      </c>
      <c r="AL5872" s="3" t="s">
        <v>47</v>
      </c>
      <c r="AM5872" s="3" t="s">
        <v>47</v>
      </c>
      <c r="AN5872" s="3" t="s">
        <v>47</v>
      </c>
      <c r="AO5872" s="3" t="s">
        <v>47</v>
      </c>
      <c r="AP5872" s="3" t="s">
        <v>47</v>
      </c>
      <c r="AU5872" s="3">
        <v>0</v>
      </c>
      <c r="AV5872" s="3">
        <v>19</v>
      </c>
      <c r="AW5872" s="3">
        <v>1</v>
      </c>
      <c r="AX5872" s="3">
        <v>19</v>
      </c>
      <c r="AY5872" s="3">
        <v>100</v>
      </c>
      <c r="AZ5872" s="6" t="str">
        <f t="shared" si="641"/>
        <v>2869.1</v>
      </c>
      <c r="BC5872" s="12" t="s">
        <v>15161</v>
      </c>
      <c r="BJ5872" s="12">
        <f t="shared" si="642"/>
        <v>1</v>
      </c>
      <c r="BK5872" s="12">
        <f t="shared" si="643"/>
        <v>0</v>
      </c>
      <c r="CQ5872" s="3" t="str">
        <f>CONCATENATE(baseURL!$A$1,baseURL!$B$1,baseURL!$C$1,".",C5872,".",L5872,".pkl&amp;seq=",BC5872)</f>
        <v>http://proteomics.broadinstitute.org/millscripts/viewfeed.pl?side=xl&amp;cycle=1&amp;fixedMods=iaaC&amp;file=msdataSM/iPRG2012_nd/cpick_in/iPRG2012_nd.2869.1.3.pkl&amp;seq=GQCLATLLGHNDWVSQVR</v>
      </c>
    </row>
    <row r="5873" spans="1:95" x14ac:dyDescent="0.2">
      <c r="A5873" s="3">
        <v>2106</v>
      </c>
      <c r="B5873" s="2" t="s">
        <v>15162</v>
      </c>
      <c r="C5873" s="2" t="s">
        <v>15163</v>
      </c>
      <c r="D5873" s="3">
        <v>15087</v>
      </c>
      <c r="E5873" s="3">
        <v>15071</v>
      </c>
      <c r="F5873" s="3">
        <v>60254</v>
      </c>
      <c r="G5873" s="3">
        <v>17939</v>
      </c>
      <c r="H5873" s="3">
        <v>52.084600000000002</v>
      </c>
      <c r="I5873" s="30">
        <v>882.44308000000001</v>
      </c>
      <c r="J5873" s="30">
        <v>882.43934149999995</v>
      </c>
      <c r="K5873" s="30">
        <v>3.7399999999999998E-3</v>
      </c>
      <c r="L5873" s="3">
        <v>3</v>
      </c>
      <c r="M5873" s="3">
        <v>3</v>
      </c>
      <c r="N5873" s="10">
        <f t="shared" si="637"/>
        <v>1</v>
      </c>
      <c r="O5873" s="35">
        <v>3</v>
      </c>
      <c r="P5873" s="17"/>
      <c r="Q5873" s="40">
        <v>2645.2981100000002</v>
      </c>
      <c r="R5873" s="40">
        <v>882.43754999999999</v>
      </c>
      <c r="S5873" s="18">
        <f t="shared" si="638"/>
        <v>6.2667324163863753</v>
      </c>
      <c r="T5873" s="18">
        <f t="shared" si="639"/>
        <v>2.0301719934374138</v>
      </c>
      <c r="U5873" s="18">
        <f t="shared" si="640"/>
        <v>1.7564982361252255</v>
      </c>
      <c r="V5873" s="30">
        <v>882.43910000000005</v>
      </c>
      <c r="W5873" s="3" t="s">
        <v>47</v>
      </c>
      <c r="X5873" s="3" t="s">
        <v>47</v>
      </c>
      <c r="Y5873" s="3" t="s">
        <v>47</v>
      </c>
      <c r="Z5873" s="3" t="s">
        <v>47</v>
      </c>
      <c r="AA5873" s="3" t="s">
        <v>47</v>
      </c>
      <c r="AB5873" s="12" t="s">
        <v>65</v>
      </c>
      <c r="AC5873" s="3" t="s">
        <v>47</v>
      </c>
      <c r="AD5873" s="3" t="s">
        <v>47</v>
      </c>
      <c r="AE5873" s="3" t="s">
        <v>47</v>
      </c>
      <c r="AF5873" s="3" t="s">
        <v>52</v>
      </c>
      <c r="AG5873" s="3" t="s">
        <v>47</v>
      </c>
      <c r="AI5873" s="3" t="s">
        <v>47</v>
      </c>
      <c r="AJ5873" s="3" t="s">
        <v>47</v>
      </c>
      <c r="AM5873" s="3" t="s">
        <v>47</v>
      </c>
      <c r="AO5873" s="3" t="s">
        <v>47</v>
      </c>
      <c r="AQ5873" s="3" t="s">
        <v>47</v>
      </c>
      <c r="AU5873" s="3">
        <v>1</v>
      </c>
      <c r="AV5873" s="3">
        <v>14</v>
      </c>
      <c r="AW5873" s="3">
        <v>2</v>
      </c>
      <c r="AX5873" s="3">
        <v>13</v>
      </c>
      <c r="AY5873" s="3">
        <v>92.86</v>
      </c>
      <c r="AZ5873" s="6" t="str">
        <f t="shared" si="641"/>
        <v>2869.4</v>
      </c>
      <c r="BC5873" s="12" t="s">
        <v>15164</v>
      </c>
      <c r="BJ5873" s="12">
        <f t="shared" si="642"/>
        <v>0</v>
      </c>
      <c r="BK5873" s="12">
        <f t="shared" si="643"/>
        <v>0</v>
      </c>
      <c r="BP5873" s="3" t="s">
        <v>54</v>
      </c>
      <c r="BR5873" s="3" t="s">
        <v>54</v>
      </c>
      <c r="BX5873" s="3" t="s">
        <v>15165</v>
      </c>
      <c r="CC5873" s="3" t="s">
        <v>15166</v>
      </c>
      <c r="CQ5873" s="3" t="str">
        <f>CONCATENATE(baseURL!$A$1,baseURL!$B$1,baseURL!$C$1,".",C5873,".",L5873,".pkl&amp;seq=",BC5873,"&amp;varMods=Deamidated-N")</f>
        <v>http://proteomics.broadinstitute.org/millscripts/viewfeed.pl?side=xl&amp;cycle=1&amp;fixedMods=iaaC&amp;file=msdataSM/iPRG2012_nd/cpick_in/iPRG2012_nd.2869.4.3.pkl&amp;seq=LAKTFTVDVSSPTEnGVFDPASYAK&amp;varMods=Deamidated-N</v>
      </c>
    </row>
    <row r="5874" spans="1:95" x14ac:dyDescent="0.2">
      <c r="A5874" s="3">
        <v>5687</v>
      </c>
      <c r="B5874" s="2" t="s">
        <v>15167</v>
      </c>
      <c r="C5874" s="2" t="s">
        <v>15168</v>
      </c>
      <c r="D5874" s="3">
        <v>15088</v>
      </c>
      <c r="E5874" s="3">
        <v>15072</v>
      </c>
      <c r="F5874" s="3">
        <v>60255</v>
      </c>
      <c r="G5874" s="3">
        <v>17940</v>
      </c>
      <c r="H5874" s="3">
        <v>52.087899999999998</v>
      </c>
      <c r="I5874" s="30">
        <v>929.43727999999999</v>
      </c>
      <c r="J5874" s="30">
        <v>929.43523110000001</v>
      </c>
      <c r="K5874" s="30">
        <v>2.0500000000000002E-3</v>
      </c>
      <c r="L5874" s="3">
        <v>3</v>
      </c>
      <c r="M5874" s="3">
        <v>3</v>
      </c>
      <c r="N5874" s="10">
        <f t="shared" si="637"/>
        <v>1</v>
      </c>
      <c r="O5874" s="35">
        <v>3</v>
      </c>
      <c r="P5874" s="17"/>
      <c r="Q5874" s="40">
        <v>2786.2890600000001</v>
      </c>
      <c r="R5874" s="40">
        <v>929.43453999999997</v>
      </c>
      <c r="S5874" s="18">
        <f t="shared" si="638"/>
        <v>2.9480290242033207</v>
      </c>
      <c r="T5874" s="18">
        <f t="shared" si="639"/>
        <v>0.74357038639861994</v>
      </c>
      <c r="U5874" s="18">
        <f t="shared" si="640"/>
        <v>0.71010918104997778</v>
      </c>
      <c r="V5874" s="30">
        <v>929.43520000000001</v>
      </c>
      <c r="W5874" s="3" t="s">
        <v>47</v>
      </c>
      <c r="X5874" s="3" t="s">
        <v>47</v>
      </c>
      <c r="Y5874" s="3" t="s">
        <v>47</v>
      </c>
      <c r="Z5874" s="3" t="s">
        <v>47</v>
      </c>
      <c r="AA5874" s="3" t="s">
        <v>48</v>
      </c>
      <c r="AB5874" s="12" t="s">
        <v>47</v>
      </c>
      <c r="AC5874" s="3" t="s">
        <v>47</v>
      </c>
      <c r="AD5874" s="3" t="s">
        <v>47</v>
      </c>
      <c r="AE5874" s="3" t="s">
        <v>47</v>
      </c>
      <c r="AF5874" s="3" t="s">
        <v>47</v>
      </c>
      <c r="AG5874" s="3" t="s">
        <v>47</v>
      </c>
      <c r="AI5874" s="3" t="s">
        <v>47</v>
      </c>
      <c r="AJ5874" s="3" t="s">
        <v>47</v>
      </c>
      <c r="AK5874" s="3" t="s">
        <v>47</v>
      </c>
      <c r="AL5874" s="3" t="s">
        <v>47</v>
      </c>
      <c r="AM5874" s="3" t="s">
        <v>47</v>
      </c>
      <c r="AN5874" s="3" t="s">
        <v>47</v>
      </c>
      <c r="AU5874" s="3">
        <v>0</v>
      </c>
      <c r="AV5874" s="3">
        <v>16</v>
      </c>
      <c r="AW5874" s="3">
        <v>1</v>
      </c>
      <c r="AX5874" s="3">
        <v>16</v>
      </c>
      <c r="AY5874" s="3">
        <v>100</v>
      </c>
      <c r="AZ5874" s="6" t="str">
        <f t="shared" si="641"/>
        <v>2869.5</v>
      </c>
      <c r="BC5874" s="12" t="s">
        <v>15066</v>
      </c>
      <c r="BJ5874" s="12">
        <f t="shared" si="642"/>
        <v>0</v>
      </c>
      <c r="BK5874" s="12">
        <f t="shared" si="643"/>
        <v>0</v>
      </c>
      <c r="CQ5874" s="3" t="str">
        <f>CONCATENATE(baseURL!$A$1,baseURL!$B$1,baseURL!$C$1,".",C5874,".",L5874,".pkl&amp;seq=",BC5874)</f>
        <v>http://proteomics.broadinstitute.org/millscripts/viewfeed.pl?side=xl&amp;cycle=1&amp;fixedMods=iaaC&amp;file=msdataSM/iPRG2012_nd/cpick_in/iPRG2012_nd.2869.5.3.pkl&amp;seq=NLDDSVDDEKLEEEFAPYGTLTSAK</v>
      </c>
    </row>
    <row r="5875" spans="1:95" x14ac:dyDescent="0.2">
      <c r="A5875" s="3">
        <v>7501</v>
      </c>
      <c r="B5875" s="2" t="s">
        <v>15169</v>
      </c>
      <c r="C5875" s="2" t="s">
        <v>15170</v>
      </c>
      <c r="D5875" s="3">
        <v>15092</v>
      </c>
      <c r="E5875" s="3">
        <v>15076</v>
      </c>
      <c r="F5875" s="3">
        <v>60275</v>
      </c>
      <c r="G5875" s="3">
        <v>17945</v>
      </c>
      <c r="H5875" s="3">
        <v>52.111699999999999</v>
      </c>
      <c r="I5875" s="30">
        <v>953.92706999999996</v>
      </c>
      <c r="J5875" s="30">
        <v>953.9272876</v>
      </c>
      <c r="K5875" s="30">
        <v>-2.2000000000000001E-4</v>
      </c>
      <c r="L5875" s="3">
        <v>4</v>
      </c>
      <c r="M5875" s="3">
        <v>4</v>
      </c>
      <c r="N5875" s="10">
        <f t="shared" si="637"/>
        <v>1</v>
      </c>
      <c r="O5875" s="35">
        <v>4</v>
      </c>
      <c r="P5875" s="17"/>
      <c r="Q5875" s="37">
        <v>3812.6819500000001</v>
      </c>
      <c r="R5875" s="37">
        <v>953.92593999999997</v>
      </c>
      <c r="S5875" s="18">
        <f t="shared" si="638"/>
        <v>1.1845783331871604</v>
      </c>
      <c r="T5875" s="18">
        <f t="shared" si="639"/>
        <v>1.4126882848274149</v>
      </c>
      <c r="U5875" s="18">
        <f t="shared" si="640"/>
        <v>1.3208572564889443</v>
      </c>
      <c r="V5875" s="30">
        <v>953.92719999999997</v>
      </c>
      <c r="W5875" s="12" t="s">
        <v>47</v>
      </c>
      <c r="AB5875" s="12" t="s">
        <v>52</v>
      </c>
      <c r="AD5875" s="3" t="s">
        <v>47</v>
      </c>
      <c r="AF5875" s="3" t="s">
        <v>52</v>
      </c>
      <c r="AI5875" s="3" t="s">
        <v>52</v>
      </c>
      <c r="AK5875" s="12" t="s">
        <v>47</v>
      </c>
      <c r="AL5875" s="3" t="s">
        <v>52</v>
      </c>
      <c r="AU5875" s="3">
        <v>0</v>
      </c>
      <c r="AV5875" s="3">
        <v>3</v>
      </c>
      <c r="AW5875" s="3">
        <v>3</v>
      </c>
      <c r="AX5875" s="3">
        <v>1</v>
      </c>
      <c r="AY5875" s="3">
        <v>33.33</v>
      </c>
      <c r="AZ5875" s="6" t="str">
        <f t="shared" si="641"/>
        <v>2870.4</v>
      </c>
      <c r="BB5875" s="12" t="s">
        <v>79</v>
      </c>
      <c r="BC5875" s="12" t="s">
        <v>20238</v>
      </c>
      <c r="BF5875" s="12" t="s">
        <v>1468</v>
      </c>
      <c r="BI5875" s="12" t="s">
        <v>594</v>
      </c>
      <c r="BJ5875" s="12">
        <f t="shared" si="642"/>
        <v>1</v>
      </c>
      <c r="BK5875" s="12">
        <f t="shared" si="643"/>
        <v>0</v>
      </c>
      <c r="BR5875" s="3" t="s">
        <v>594</v>
      </c>
      <c r="CQ5875" s="3" t="str">
        <f>CONCATENATE(baseURL!$A$1,baseURL!$B$1,"+Acetyl",baseURL!$C$1,".",C5875,".",L5875,".pkl&amp;seq=",BC5875,"&amp;varMods=ReducedCys-C")</f>
        <v>http://proteomics.broadinstitute.org/millscripts/viewfeed.pl?side=xl&amp;cycle=1&amp;fixedMods=iaaC+Acetyl&amp;file=msdataSM/iPRG2012_nd/cpick_in/iPRG2012_nd.2870.4.4.pkl&amp;seq=sDEEHTFETADAGSSATYPMqCSALRKNGFVVLK&amp;varMods=ReducedCys-C</v>
      </c>
    </row>
    <row r="5876" spans="1:95" x14ac:dyDescent="0.2">
      <c r="A5876" s="3">
        <v>1393</v>
      </c>
      <c r="B5876" s="2" t="s">
        <v>15173</v>
      </c>
      <c r="C5876" s="2" t="s">
        <v>15174</v>
      </c>
      <c r="D5876" s="3">
        <v>15102</v>
      </c>
      <c r="E5876" s="3">
        <v>15086</v>
      </c>
      <c r="F5876" s="3">
        <v>60302</v>
      </c>
      <c r="G5876" s="3">
        <v>17956</v>
      </c>
      <c r="H5876" s="3">
        <v>52.135399999999997</v>
      </c>
      <c r="I5876" s="30">
        <v>1068.5292999999999</v>
      </c>
      <c r="J5876" s="30">
        <v>1068.5297459999999</v>
      </c>
      <c r="K5876" s="30">
        <v>-4.4999999999999999E-4</v>
      </c>
      <c r="L5876" s="3">
        <v>3</v>
      </c>
      <c r="M5876" s="3">
        <v>3</v>
      </c>
      <c r="N5876" s="10">
        <f t="shared" si="637"/>
        <v>1</v>
      </c>
      <c r="O5876" s="35">
        <v>3</v>
      </c>
      <c r="P5876" s="17"/>
      <c r="Q5876" s="40">
        <v>3203.5677599999999</v>
      </c>
      <c r="R5876" s="40">
        <v>1068.5274400000001</v>
      </c>
      <c r="S5876" s="18">
        <f t="shared" si="638"/>
        <v>1.7407133689064875</v>
      </c>
      <c r="T5876" s="18">
        <f t="shared" si="639"/>
        <v>2.158110230526463</v>
      </c>
      <c r="U5876" s="18">
        <f t="shared" si="640"/>
        <v>2.2086470703581447</v>
      </c>
      <c r="V5876" s="30">
        <v>1068.5298</v>
      </c>
      <c r="X5876" s="3" t="s">
        <v>47</v>
      </c>
      <c r="Y5876" s="3" t="s">
        <v>47</v>
      </c>
      <c r="Z5876" s="3" t="s">
        <v>47</v>
      </c>
      <c r="AA5876" s="3" t="s">
        <v>47</v>
      </c>
      <c r="AB5876" s="12" t="s">
        <v>48</v>
      </c>
      <c r="AF5876" s="3" t="s">
        <v>48</v>
      </c>
      <c r="AG5876" s="3" t="s">
        <v>48</v>
      </c>
      <c r="AM5876" s="3" t="s">
        <v>48</v>
      </c>
      <c r="AU5876" s="3">
        <v>0</v>
      </c>
      <c r="AV5876" s="3">
        <v>4</v>
      </c>
      <c r="AW5876" s="3">
        <v>1</v>
      </c>
      <c r="AX5876" s="3">
        <v>4</v>
      </c>
      <c r="AY5876" s="3">
        <v>100</v>
      </c>
      <c r="AZ5876" s="6" t="str">
        <f t="shared" si="641"/>
        <v>2871.10</v>
      </c>
      <c r="BC5876" s="12" t="s">
        <v>15175</v>
      </c>
      <c r="BJ5876" s="12">
        <f t="shared" si="642"/>
        <v>0</v>
      </c>
      <c r="BK5876" s="12">
        <f t="shared" si="643"/>
        <v>0</v>
      </c>
      <c r="CQ5876" s="3" t="str">
        <f>CONCATENATE(baseURL!$A$1,baseURL!$B$1,baseURL!$C$1,".",C5876,".",L5876,".pkl&amp;seq=",BC5876)</f>
        <v>http://proteomics.broadinstitute.org/millscripts/viewfeed.pl?side=xl&amp;cycle=1&amp;fixedMods=iaaC&amp;file=msdataSM/iPRG2012_nd/cpick_in/iPRG2012_nd.2871.10.3.pkl&amp;seq=MKETAESYLGAKVNDAVVTVPAYFNDSQR</v>
      </c>
    </row>
    <row r="5877" spans="1:95" x14ac:dyDescent="0.2">
      <c r="A5877" s="3">
        <v>3521</v>
      </c>
      <c r="B5877" s="2" t="s">
        <v>15176</v>
      </c>
      <c r="C5877" s="2" t="s">
        <v>15177</v>
      </c>
      <c r="D5877" s="3">
        <v>15095</v>
      </c>
      <c r="E5877" s="3">
        <v>15079</v>
      </c>
      <c r="F5877" s="3">
        <v>60295</v>
      </c>
      <c r="G5877" s="3">
        <v>17949</v>
      </c>
      <c r="H5877" s="3">
        <v>52.123699999999999</v>
      </c>
      <c r="I5877" s="30">
        <v>601.31907999999999</v>
      </c>
      <c r="J5877" s="30">
        <v>601.64201439999999</v>
      </c>
      <c r="K5877" s="30">
        <v>-0.32292999999999999</v>
      </c>
      <c r="L5877" s="3">
        <v>0</v>
      </c>
      <c r="M5877" s="3">
        <v>3</v>
      </c>
      <c r="N5877" s="10">
        <f t="shared" si="637"/>
        <v>1</v>
      </c>
      <c r="O5877" s="35">
        <v>3</v>
      </c>
      <c r="P5877" s="17"/>
      <c r="Q5877" s="40">
        <v>1802.9112</v>
      </c>
      <c r="R5877" s="40">
        <v>601.64192000000003</v>
      </c>
      <c r="S5877" s="18">
        <f t="shared" si="638"/>
        <v>-536.59824767536475</v>
      </c>
      <c r="T5877" s="18">
        <f t="shared" si="639"/>
        <v>0.15690396035950954</v>
      </c>
      <c r="U5877" s="18">
        <f t="shared" si="640"/>
        <v>-0.19945418703219622</v>
      </c>
      <c r="V5877" s="30">
        <v>601.64179999999999</v>
      </c>
      <c r="W5877" s="3" t="s">
        <v>47</v>
      </c>
      <c r="X5877" s="3" t="s">
        <v>47</v>
      </c>
      <c r="Y5877" s="3" t="s">
        <v>47</v>
      </c>
      <c r="Z5877" s="3" t="s">
        <v>47</v>
      </c>
      <c r="AA5877" s="3" t="s">
        <v>47</v>
      </c>
      <c r="AB5877" s="12" t="s">
        <v>47</v>
      </c>
      <c r="AC5877" s="3" t="s">
        <v>47</v>
      </c>
      <c r="AD5877" s="3" t="s">
        <v>48</v>
      </c>
      <c r="AE5877" s="3" t="s">
        <v>47</v>
      </c>
      <c r="AF5877" s="3" t="s">
        <v>48</v>
      </c>
      <c r="AG5877" s="3" t="s">
        <v>52</v>
      </c>
      <c r="AH5877" s="3" t="s">
        <v>47</v>
      </c>
      <c r="AI5877" s="3" t="s">
        <v>47</v>
      </c>
      <c r="AM5877" s="3" t="s">
        <v>47</v>
      </c>
      <c r="AU5877" s="3">
        <v>0</v>
      </c>
      <c r="AV5877" s="3">
        <v>11</v>
      </c>
      <c r="AW5877" s="3">
        <v>1</v>
      </c>
      <c r="AX5877" s="3">
        <v>11</v>
      </c>
      <c r="AY5877" s="3">
        <v>100</v>
      </c>
      <c r="AZ5877" s="6" t="str">
        <f t="shared" si="641"/>
        <v>2871.3</v>
      </c>
      <c r="BC5877" s="12" t="s">
        <v>15178</v>
      </c>
      <c r="BJ5877" s="12">
        <f t="shared" si="642"/>
        <v>0</v>
      </c>
      <c r="BK5877" s="12">
        <f t="shared" si="643"/>
        <v>0</v>
      </c>
      <c r="CQ5877" s="3" t="str">
        <f>CONCATENATE(baseURL!$A$1,baseURL!$B$1,baseURL!$C$1,".",C5877,".",L5877,".pkl&amp;seq=",BC5877)</f>
        <v>http://proteomics.broadinstitute.org/millscripts/viewfeed.pl?side=xl&amp;cycle=1&amp;fixedMods=iaaC&amp;file=msdataSM/iPRG2012_nd/cpick_in/iPRG2012_nd.2871.3.0.pkl&amp;seq=FDRGFLSPYFLTDPK</v>
      </c>
    </row>
    <row r="5878" spans="1:95" x14ac:dyDescent="0.2">
      <c r="A5878" s="3">
        <v>1472</v>
      </c>
      <c r="B5878" s="2" t="s">
        <v>15179</v>
      </c>
      <c r="C5878" s="2" t="s">
        <v>15169</v>
      </c>
      <c r="D5878" s="3">
        <v>15097</v>
      </c>
      <c r="E5878" s="3">
        <v>15081</v>
      </c>
      <c r="F5878" s="3">
        <v>60297</v>
      </c>
      <c r="G5878" s="3">
        <v>17951</v>
      </c>
      <c r="H5878" s="3">
        <v>52.127000000000002</v>
      </c>
      <c r="I5878" s="30">
        <v>630.33172999999999</v>
      </c>
      <c r="J5878" s="30">
        <v>631.01858140000002</v>
      </c>
      <c r="K5878" s="30">
        <v>-0.68684999999999996</v>
      </c>
      <c r="L5878" s="3">
        <v>0</v>
      </c>
      <c r="M5878" s="3">
        <v>3</v>
      </c>
      <c r="N5878" s="10">
        <f t="shared" si="637"/>
        <v>1</v>
      </c>
      <c r="O5878" s="35">
        <v>3</v>
      </c>
      <c r="P5878" s="17"/>
      <c r="Q5878" s="40">
        <v>1890.04836</v>
      </c>
      <c r="R5878" s="40">
        <v>630.68763999999999</v>
      </c>
      <c r="S5878" s="18">
        <f t="shared" si="638"/>
        <v>-564.32055652778354</v>
      </c>
      <c r="T5878" s="18">
        <f t="shared" si="639"/>
        <v>524.73106972578182</v>
      </c>
      <c r="U5878" s="18">
        <f t="shared" si="640"/>
        <v>-2.2832221668436823</v>
      </c>
      <c r="V5878" s="30">
        <v>630.68619999999999</v>
      </c>
      <c r="X5878" s="3" t="s">
        <v>47</v>
      </c>
      <c r="Y5878" s="3" t="s">
        <v>47</v>
      </c>
      <c r="Z5878" s="3" t="s">
        <v>47</v>
      </c>
      <c r="AA5878" s="3" t="s">
        <v>47</v>
      </c>
      <c r="AB5878" s="12" t="s">
        <v>48</v>
      </c>
      <c r="AC5878" s="3" t="s">
        <v>48</v>
      </c>
      <c r="AO5878" s="3" t="s">
        <v>48</v>
      </c>
      <c r="AU5878" s="3">
        <v>0</v>
      </c>
      <c r="AV5878" s="3">
        <v>4</v>
      </c>
      <c r="AW5878" s="3">
        <v>2</v>
      </c>
      <c r="AX5878" s="3">
        <v>2</v>
      </c>
      <c r="AY5878" s="3">
        <v>50</v>
      </c>
      <c r="AZ5878" s="6" t="str">
        <f t="shared" si="641"/>
        <v>2871.5</v>
      </c>
      <c r="BC5878" s="12" t="s">
        <v>15180</v>
      </c>
      <c r="BJ5878" s="12">
        <f t="shared" si="642"/>
        <v>0</v>
      </c>
      <c r="BK5878" s="12">
        <f t="shared" si="643"/>
        <v>0</v>
      </c>
      <c r="BR5878" s="3" t="s">
        <v>54</v>
      </c>
      <c r="CQ5878" s="3" t="str">
        <f>CONCATENATE(baseURL!$A$1,baseURL!$B$1,baseURL!$C$1,".",C5878,".",L5878,".pkl&amp;seq=",BC5878)</f>
        <v>http://proteomics.broadinstitute.org/millscripts/viewfeed.pl?side=xl&amp;cycle=1&amp;fixedMods=iaaC&amp;file=msdataSM/iPRG2012_nd/cpick_in/iPRG2012_nd.2871.5.0.pkl&amp;seq=LKVPPTLAQFQYTLDR</v>
      </c>
    </row>
    <row r="5879" spans="1:95" x14ac:dyDescent="0.2">
      <c r="A5879" s="3">
        <v>5070</v>
      </c>
      <c r="B5879" s="2" t="s">
        <v>15181</v>
      </c>
      <c r="C5879" s="2" t="s">
        <v>15182</v>
      </c>
      <c r="D5879" s="3">
        <v>15098</v>
      </c>
      <c r="E5879" s="3">
        <v>15082</v>
      </c>
      <c r="F5879" s="3">
        <v>60298</v>
      </c>
      <c r="G5879" s="3">
        <v>17952</v>
      </c>
      <c r="H5879" s="3">
        <v>52.128700000000002</v>
      </c>
      <c r="I5879" s="30">
        <v>662.6771</v>
      </c>
      <c r="J5879" s="30">
        <v>662.67747870000005</v>
      </c>
      <c r="K5879" s="30">
        <v>-3.8000000000000002E-4</v>
      </c>
      <c r="L5879" s="3">
        <v>3</v>
      </c>
      <c r="M5879" s="3">
        <v>3</v>
      </c>
      <c r="N5879" s="10">
        <f t="shared" si="637"/>
        <v>1</v>
      </c>
      <c r="O5879" s="35">
        <v>3</v>
      </c>
      <c r="P5879" s="17"/>
      <c r="Q5879" s="40">
        <v>1986.01785</v>
      </c>
      <c r="R5879" s="40">
        <v>662.67746999999997</v>
      </c>
      <c r="S5879" s="18">
        <f t="shared" si="638"/>
        <v>-0.55834099803534065</v>
      </c>
      <c r="T5879" s="18">
        <f t="shared" si="639"/>
        <v>1.3128558724582512E-2</v>
      </c>
      <c r="U5879" s="18">
        <f t="shared" si="640"/>
        <v>4.5270891792871908E-2</v>
      </c>
      <c r="V5879" s="30">
        <v>662.67750000000001</v>
      </c>
      <c r="W5879" s="3" t="s">
        <v>47</v>
      </c>
      <c r="X5879" s="3" t="s">
        <v>47</v>
      </c>
      <c r="Y5879" s="3" t="s">
        <v>47</v>
      </c>
      <c r="Z5879" s="3" t="s">
        <v>47</v>
      </c>
      <c r="AA5879" s="3" t="s">
        <v>48</v>
      </c>
      <c r="AB5879" s="12" t="s">
        <v>47</v>
      </c>
      <c r="AC5879" s="3" t="s">
        <v>47</v>
      </c>
      <c r="AD5879" s="3" t="s">
        <v>47</v>
      </c>
      <c r="AE5879" s="3" t="s">
        <v>47</v>
      </c>
      <c r="AF5879" s="3" t="s">
        <v>47</v>
      </c>
      <c r="AG5879" s="3" t="s">
        <v>47</v>
      </c>
      <c r="AH5879" s="3" t="s">
        <v>47</v>
      </c>
      <c r="AI5879" s="3" t="s">
        <v>47</v>
      </c>
      <c r="AJ5879" s="3" t="s">
        <v>47</v>
      </c>
      <c r="AK5879" s="3" t="s">
        <v>47</v>
      </c>
      <c r="AL5879" s="3" t="s">
        <v>47</v>
      </c>
      <c r="AM5879" s="3" t="s">
        <v>47</v>
      </c>
      <c r="AN5879" s="3" t="s">
        <v>47</v>
      </c>
      <c r="AU5879" s="3">
        <v>0</v>
      </c>
      <c r="AV5879" s="3">
        <v>17</v>
      </c>
      <c r="AW5879" s="3">
        <v>1</v>
      </c>
      <c r="AX5879" s="3">
        <v>17</v>
      </c>
      <c r="AY5879" s="3">
        <v>100</v>
      </c>
      <c r="AZ5879" s="6" t="str">
        <f t="shared" si="641"/>
        <v>2871.6</v>
      </c>
      <c r="BC5879" s="12" t="s">
        <v>15094</v>
      </c>
      <c r="BJ5879" s="12">
        <f t="shared" si="642"/>
        <v>0</v>
      </c>
      <c r="BK5879" s="12">
        <f t="shared" si="643"/>
        <v>0</v>
      </c>
      <c r="CQ5879" s="3" t="str">
        <f>CONCATENATE(baseURL!$A$1,baseURL!$B$1,baseURL!$C$1,".",C5879,".",L5879,".pkl&amp;seq=",BC5879)</f>
        <v>http://proteomics.broadinstitute.org/millscripts/viewfeed.pl?side=xl&amp;cycle=1&amp;fixedMods=iaaC&amp;file=msdataSM/iPRG2012_nd/cpick_in/iPRG2012_nd.2871.6.3.pkl&amp;seq=VLAPQLSFAPELASEEER</v>
      </c>
    </row>
    <row r="5880" spans="1:95" x14ac:dyDescent="0.2">
      <c r="A5880" s="3">
        <v>6756</v>
      </c>
      <c r="B5880" s="2" t="s">
        <v>15171</v>
      </c>
      <c r="C5880" s="2" t="s">
        <v>15172</v>
      </c>
      <c r="D5880" s="3">
        <v>15101</v>
      </c>
      <c r="E5880" s="3">
        <v>15085</v>
      </c>
      <c r="F5880" s="3">
        <v>60301</v>
      </c>
      <c r="G5880" s="3">
        <v>17955</v>
      </c>
      <c r="H5880" s="3">
        <v>52.133699999999997</v>
      </c>
      <c r="I5880" s="30">
        <v>760.73018999999999</v>
      </c>
      <c r="J5880" s="30">
        <v>760.72736239999995</v>
      </c>
      <c r="K5880" s="30">
        <v>2.8300000000000001E-3</v>
      </c>
      <c r="L5880" s="3">
        <v>3</v>
      </c>
      <c r="M5880" s="3">
        <v>3</v>
      </c>
      <c r="N5880" s="10">
        <f t="shared" si="637"/>
        <v>1</v>
      </c>
      <c r="O5880" s="35">
        <v>3</v>
      </c>
      <c r="P5880" s="17"/>
      <c r="Q5880" s="40">
        <v>2280.1692800000001</v>
      </c>
      <c r="R5880" s="40">
        <v>760.72793999999999</v>
      </c>
      <c r="S5880" s="18">
        <f t="shared" si="638"/>
        <v>2.9576933903645473</v>
      </c>
      <c r="T5880" s="18">
        <f t="shared" si="639"/>
        <v>-0.75927275662093663</v>
      </c>
      <c r="U5880" s="18">
        <f t="shared" si="640"/>
        <v>-0.97275249276458675</v>
      </c>
      <c r="V5880" s="30">
        <v>760.72720000000004</v>
      </c>
      <c r="W5880" s="3" t="s">
        <v>47</v>
      </c>
      <c r="X5880" s="3" t="s">
        <v>47</v>
      </c>
      <c r="Y5880" s="3" t="s">
        <v>47</v>
      </c>
      <c r="Z5880" s="3" t="s">
        <v>47</v>
      </c>
      <c r="AA5880" s="3" t="s">
        <v>48</v>
      </c>
      <c r="AB5880" s="12" t="s">
        <v>47</v>
      </c>
      <c r="AC5880" s="3" t="s">
        <v>47</v>
      </c>
      <c r="AD5880" s="3" t="s">
        <v>47</v>
      </c>
      <c r="AE5880" s="3" t="s">
        <v>47</v>
      </c>
      <c r="AF5880" s="3" t="s">
        <v>47</v>
      </c>
      <c r="AG5880" s="3" t="s">
        <v>47</v>
      </c>
      <c r="AI5880" s="3" t="s">
        <v>47</v>
      </c>
      <c r="AJ5880" s="3" t="s">
        <v>47</v>
      </c>
      <c r="AK5880" s="3" t="s">
        <v>47</v>
      </c>
      <c r="AL5880" s="3" t="s">
        <v>47</v>
      </c>
      <c r="AN5880" s="3" t="s">
        <v>47</v>
      </c>
      <c r="AU5880" s="3">
        <v>0</v>
      </c>
      <c r="AV5880" s="3">
        <v>15</v>
      </c>
      <c r="AW5880" s="3">
        <v>1</v>
      </c>
      <c r="AX5880" s="3">
        <v>15</v>
      </c>
      <c r="AY5880" s="3">
        <v>100</v>
      </c>
      <c r="AZ5880" s="6" t="str">
        <f t="shared" si="641"/>
        <v>2871.9</v>
      </c>
      <c r="BC5880" s="12" t="s">
        <v>15086</v>
      </c>
      <c r="BJ5880" s="12">
        <f t="shared" si="642"/>
        <v>0</v>
      </c>
      <c r="BK5880" s="12">
        <f t="shared" si="643"/>
        <v>0</v>
      </c>
      <c r="CQ5880" s="3" t="str">
        <f>CONCATENATE(baseURL!$A$1,baseURL!$B$1,baseURL!$C$1,".",C5880,".",L5880,".pkl&amp;seq=",BC5880)</f>
        <v>http://proteomics.broadinstitute.org/millscripts/viewfeed.pl?side=xl&amp;cycle=1&amp;fixedMods=iaaC&amp;file=msdataSM/iPRG2012_nd/cpick_in/iPRG2012_nd.2871.9.3.pkl&amp;seq=AVNTGMEPGKTSFFQALGVPTK</v>
      </c>
    </row>
    <row r="5881" spans="1:95" x14ac:dyDescent="0.2">
      <c r="A5881" s="3">
        <v>5311</v>
      </c>
      <c r="B5881" s="2" t="s">
        <v>15186</v>
      </c>
      <c r="C5881" s="2" t="s">
        <v>15187</v>
      </c>
      <c r="D5881" s="3">
        <v>15104</v>
      </c>
      <c r="E5881" s="3">
        <v>15088</v>
      </c>
      <c r="F5881" s="3">
        <v>60335</v>
      </c>
      <c r="G5881" s="3">
        <v>17960</v>
      </c>
      <c r="H5881" s="3">
        <v>52.168599999999998</v>
      </c>
      <c r="I5881" s="30">
        <v>590.98712</v>
      </c>
      <c r="J5881" s="30">
        <v>590.98802030000002</v>
      </c>
      <c r="K5881" s="30">
        <v>-8.9999999999999998E-4</v>
      </c>
      <c r="L5881" s="3">
        <v>3</v>
      </c>
      <c r="M5881" s="3">
        <v>3</v>
      </c>
      <c r="N5881" s="10">
        <f t="shared" si="637"/>
        <v>1</v>
      </c>
      <c r="O5881" s="35">
        <v>3</v>
      </c>
      <c r="P5881" s="17"/>
      <c r="Q5881" s="40">
        <v>1770.9483700000001</v>
      </c>
      <c r="R5881" s="40">
        <v>590.98764000000006</v>
      </c>
      <c r="S5881" s="18">
        <f t="shared" si="638"/>
        <v>-0.87988303791153433</v>
      </c>
      <c r="T5881" s="18">
        <f t="shared" si="639"/>
        <v>0.64349907548100016</v>
      </c>
      <c r="U5881" s="18">
        <f t="shared" si="640"/>
        <v>0.43994151876339965</v>
      </c>
      <c r="V5881" s="30">
        <v>590.98789999999997</v>
      </c>
      <c r="W5881" s="3" t="s">
        <v>47</v>
      </c>
      <c r="X5881" s="3" t="s">
        <v>47</v>
      </c>
      <c r="Y5881" s="3" t="s">
        <v>47</v>
      </c>
      <c r="Z5881" s="3" t="s">
        <v>47</v>
      </c>
      <c r="AA5881" s="3" t="s">
        <v>47</v>
      </c>
      <c r="AB5881" s="12" t="s">
        <v>47</v>
      </c>
      <c r="AC5881" s="3" t="s">
        <v>47</v>
      </c>
      <c r="AD5881" s="3" t="s">
        <v>47</v>
      </c>
      <c r="AE5881" s="3" t="s">
        <v>47</v>
      </c>
      <c r="AF5881" s="3" t="s">
        <v>47</v>
      </c>
      <c r="AG5881" s="3" t="s">
        <v>47</v>
      </c>
      <c r="AH5881" s="3" t="s">
        <v>47</v>
      </c>
      <c r="AI5881" s="3" t="s">
        <v>47</v>
      </c>
      <c r="AJ5881" s="3" t="s">
        <v>47</v>
      </c>
      <c r="AK5881" s="3" t="s">
        <v>47</v>
      </c>
      <c r="AL5881" s="3" t="s">
        <v>47</v>
      </c>
      <c r="AM5881" s="3" t="s">
        <v>47</v>
      </c>
      <c r="AN5881" s="3" t="s">
        <v>47</v>
      </c>
      <c r="AU5881" s="3">
        <v>0</v>
      </c>
      <c r="AV5881" s="3">
        <v>18</v>
      </c>
      <c r="AW5881" s="3">
        <v>1</v>
      </c>
      <c r="AX5881" s="3">
        <v>18</v>
      </c>
      <c r="AY5881" s="3">
        <v>100</v>
      </c>
      <c r="AZ5881" s="6" t="str">
        <f t="shared" si="641"/>
        <v>2873.1</v>
      </c>
      <c r="BC5881" s="12" t="s">
        <v>15188</v>
      </c>
      <c r="BJ5881" s="12">
        <f t="shared" si="642"/>
        <v>0</v>
      </c>
      <c r="BK5881" s="12">
        <f t="shared" si="643"/>
        <v>0</v>
      </c>
      <c r="CQ5881" s="3" t="str">
        <f>CONCATENATE(baseURL!$A$1,baseURL!$B$1,baseURL!$C$1,".",C5881,".",L5881,".pkl&amp;seq=",BC5881)</f>
        <v>http://proteomics.broadinstitute.org/millscripts/viewfeed.pl?side=xl&amp;cycle=1&amp;fixedMods=iaaC&amp;file=msdataSM/iPRG2012_nd/cpick_in/iPRG2012_nd.2873.1.3.pkl&amp;seq=ADVELVKNALEEELAK</v>
      </c>
    </row>
    <row r="5882" spans="1:95" x14ac:dyDescent="0.2">
      <c r="A5882" s="3">
        <v>170</v>
      </c>
      <c r="B5882" s="2" t="s">
        <v>15193</v>
      </c>
      <c r="C5882" s="2" t="s">
        <v>15194</v>
      </c>
      <c r="D5882" s="3">
        <v>15109</v>
      </c>
      <c r="E5882" s="3">
        <v>15093</v>
      </c>
      <c r="F5882" s="3">
        <v>60340</v>
      </c>
      <c r="G5882" s="3">
        <v>17965</v>
      </c>
      <c r="H5882" s="3">
        <v>52.1828</v>
      </c>
      <c r="I5882" s="30">
        <v>911.93061</v>
      </c>
      <c r="J5882" s="30">
        <v>911.9345108</v>
      </c>
      <c r="K5882" s="30">
        <v>-3.8999999999999998E-3</v>
      </c>
      <c r="L5882" s="3">
        <v>2</v>
      </c>
      <c r="M5882" s="3">
        <v>2</v>
      </c>
      <c r="N5882" s="10">
        <f t="shared" si="637"/>
        <v>1</v>
      </c>
      <c r="O5882" s="35">
        <v>2</v>
      </c>
      <c r="P5882" s="17"/>
      <c r="Q5882" s="40">
        <v>1822.8606199999999</v>
      </c>
      <c r="R5882" s="40">
        <v>911.93394999999998</v>
      </c>
      <c r="S5882" s="18">
        <f t="shared" si="638"/>
        <v>-3.6625459551978921</v>
      </c>
      <c r="T5882" s="18">
        <f t="shared" si="639"/>
        <v>0.61495681788858747</v>
      </c>
      <c r="U5882" s="18">
        <f t="shared" si="640"/>
        <v>0.82242798399939854</v>
      </c>
      <c r="V5882" s="30">
        <v>911.93470000000002</v>
      </c>
      <c r="W5882" s="3" t="s">
        <v>47</v>
      </c>
      <c r="X5882" s="3" t="s">
        <v>47</v>
      </c>
      <c r="Y5882" s="3" t="s">
        <v>65</v>
      </c>
      <c r="Z5882" s="3" t="s">
        <v>47</v>
      </c>
      <c r="AA5882" s="3" t="s">
        <v>48</v>
      </c>
      <c r="AB5882" s="12" t="s">
        <v>47</v>
      </c>
      <c r="AC5882" s="3" t="s">
        <v>47</v>
      </c>
      <c r="AD5882" s="3" t="s">
        <v>47</v>
      </c>
      <c r="AE5882" s="3" t="s">
        <v>47</v>
      </c>
      <c r="AF5882" s="3" t="s">
        <v>47</v>
      </c>
      <c r="AG5882" s="3" t="s">
        <v>47</v>
      </c>
      <c r="AH5882" s="3" t="s">
        <v>47</v>
      </c>
      <c r="AI5882" s="3" t="s">
        <v>47</v>
      </c>
      <c r="AJ5882" s="3" t="s">
        <v>47</v>
      </c>
      <c r="AK5882" s="3" t="s">
        <v>47</v>
      </c>
      <c r="AL5882" s="3" t="s">
        <v>47</v>
      </c>
      <c r="AO5882" s="3" t="s">
        <v>47</v>
      </c>
      <c r="AP5882" s="3" t="s">
        <v>47</v>
      </c>
      <c r="AQ5882" s="3" t="s">
        <v>47</v>
      </c>
      <c r="AU5882" s="3">
        <v>1</v>
      </c>
      <c r="AV5882" s="3">
        <v>17</v>
      </c>
      <c r="AW5882" s="3">
        <v>1</v>
      </c>
      <c r="AX5882" s="3">
        <v>17</v>
      </c>
      <c r="AY5882" s="3">
        <v>100</v>
      </c>
      <c r="AZ5882" s="6" t="str">
        <f t="shared" si="641"/>
        <v>2873.6</v>
      </c>
      <c r="BB5882" s="12" t="s">
        <v>79</v>
      </c>
      <c r="BC5882" s="12" t="s">
        <v>14420</v>
      </c>
      <c r="BJ5882" s="12">
        <f t="shared" si="642"/>
        <v>0</v>
      </c>
      <c r="BK5882" s="12">
        <f t="shared" si="643"/>
        <v>0</v>
      </c>
      <c r="BU5882" s="3" t="s">
        <v>14791</v>
      </c>
      <c r="CQ5882" s="3" t="str">
        <f>CONCATENATE(baseURL!$A$1,baseURL!$B$1,"+Acetyl",baseURL!$C$1,".",C5882,".",L5882,".pkl&amp;seq=",BC5882)</f>
        <v>http://proteomics.broadinstitute.org/millscripts/viewfeed.pl?side=xl&amp;cycle=1&amp;fixedMods=iaaC+Acetyl&amp;file=msdataSM/iPRG2012_nd/cpick_in/iPRG2012_nd.2873.6.2.pkl&amp;seq=SQVYFDVEADGQPLGR</v>
      </c>
    </row>
    <row r="5883" spans="1:95" x14ac:dyDescent="0.2">
      <c r="A5883" s="3">
        <v>6913</v>
      </c>
      <c r="B5883" s="2" t="s">
        <v>15201</v>
      </c>
      <c r="C5883" s="2" t="s">
        <v>15202</v>
      </c>
      <c r="D5883" s="3">
        <v>15114</v>
      </c>
      <c r="E5883" s="3">
        <v>15098</v>
      </c>
      <c r="F5883" s="3">
        <v>60360</v>
      </c>
      <c r="G5883" s="3">
        <v>17971</v>
      </c>
      <c r="H5883" s="3">
        <v>52.1982</v>
      </c>
      <c r="I5883" s="30">
        <v>614.01098999999999</v>
      </c>
      <c r="J5883" s="30">
        <v>614.00969610000004</v>
      </c>
      <c r="K5883" s="30">
        <v>1.2899999999999999E-3</v>
      </c>
      <c r="L5883" s="3">
        <v>3</v>
      </c>
      <c r="M5883" s="3">
        <v>3</v>
      </c>
      <c r="N5883" s="10">
        <f t="shared" si="637"/>
        <v>1</v>
      </c>
      <c r="O5883" s="35">
        <v>3</v>
      </c>
      <c r="P5883" s="17"/>
      <c r="Q5883" s="40">
        <v>1840.01495</v>
      </c>
      <c r="R5883" s="40">
        <v>614.00982999999997</v>
      </c>
      <c r="S5883" s="18">
        <f t="shared" si="638"/>
        <v>1.8892205683859156</v>
      </c>
      <c r="T5883" s="18">
        <f t="shared" si="639"/>
        <v>-0.21807468444505967</v>
      </c>
      <c r="U5883" s="18">
        <f t="shared" si="640"/>
        <v>-0.53745067886394904</v>
      </c>
      <c r="V5883" s="30">
        <v>614.0095</v>
      </c>
      <c r="W5883" s="3" t="s">
        <v>47</v>
      </c>
      <c r="X5883" s="3" t="s">
        <v>47</v>
      </c>
      <c r="Y5883" s="3" t="s">
        <v>47</v>
      </c>
      <c r="Z5883" s="3" t="s">
        <v>47</v>
      </c>
      <c r="AA5883" s="3" t="s">
        <v>47</v>
      </c>
      <c r="AB5883" s="12" t="s">
        <v>47</v>
      </c>
      <c r="AC5883" s="3" t="s">
        <v>47</v>
      </c>
      <c r="AD5883" s="3" t="s">
        <v>47</v>
      </c>
      <c r="AE5883" s="3" t="s">
        <v>47</v>
      </c>
      <c r="AF5883" s="3" t="s">
        <v>47</v>
      </c>
      <c r="AG5883" s="3" t="s">
        <v>47</v>
      </c>
      <c r="AH5883" s="3" t="s">
        <v>47</v>
      </c>
      <c r="AI5883" s="3" t="s">
        <v>47</v>
      </c>
      <c r="AJ5883" s="3" t="s">
        <v>47</v>
      </c>
      <c r="AK5883" s="3" t="s">
        <v>47</v>
      </c>
      <c r="AL5883" s="3" t="s">
        <v>48</v>
      </c>
      <c r="AM5883" s="3" t="s">
        <v>47</v>
      </c>
      <c r="AN5883" s="3" t="s">
        <v>47</v>
      </c>
      <c r="AO5883" s="3" t="s">
        <v>47</v>
      </c>
      <c r="AP5883" s="3" t="s">
        <v>48</v>
      </c>
      <c r="AU5883" s="3">
        <v>0</v>
      </c>
      <c r="AV5883" s="3">
        <v>18</v>
      </c>
      <c r="AW5883" s="3">
        <v>1</v>
      </c>
      <c r="AX5883" s="3">
        <v>18</v>
      </c>
      <c r="AY5883" s="3">
        <v>100</v>
      </c>
      <c r="AZ5883" s="6" t="str">
        <f t="shared" si="641"/>
        <v>2874.5</v>
      </c>
      <c r="BC5883" s="12" t="s">
        <v>15203</v>
      </c>
      <c r="BJ5883" s="12">
        <f t="shared" si="642"/>
        <v>1</v>
      </c>
      <c r="BK5883" s="12">
        <f t="shared" si="643"/>
        <v>0</v>
      </c>
      <c r="CQ5883" s="3" t="str">
        <f>CONCATENATE(baseURL!$A$1,baseURL!$B$1,baseURL!$C$1,".",C5883,".",L5883,".pkl&amp;seq=",BC5883)</f>
        <v>http://proteomics.broadinstitute.org/millscripts/viewfeed.pl?side=xl&amp;cycle=1&amp;fixedMods=iaaC&amp;file=msdataSM/iPRG2012_nd/cpick_in/iPRG2012_nd.2874.5.3.pkl&amp;seq=LLLLGWCPDSAPLKTR</v>
      </c>
    </row>
    <row r="5884" spans="1:95" x14ac:dyDescent="0.2">
      <c r="A5884" s="3">
        <v>7770</v>
      </c>
      <c r="B5884" s="2" t="s">
        <v>15195</v>
      </c>
      <c r="C5884" s="2" t="s">
        <v>15196</v>
      </c>
      <c r="D5884" s="3">
        <v>15118</v>
      </c>
      <c r="E5884" s="3">
        <v>15102</v>
      </c>
      <c r="F5884" s="3">
        <v>60364</v>
      </c>
      <c r="G5884" s="3">
        <v>17975</v>
      </c>
      <c r="H5884" s="3">
        <v>52.206499999999998</v>
      </c>
      <c r="I5884" s="30">
        <v>891.98335999999995</v>
      </c>
      <c r="J5884" s="30">
        <v>891.98336370000004</v>
      </c>
      <c r="K5884" s="30">
        <v>0</v>
      </c>
      <c r="L5884" s="3">
        <v>2</v>
      </c>
      <c r="M5884" s="3">
        <v>0</v>
      </c>
      <c r="N5884" s="10">
        <f t="shared" si="637"/>
        <v>1</v>
      </c>
      <c r="O5884" s="35">
        <v>2</v>
      </c>
      <c r="P5884" s="17"/>
      <c r="Q5884" s="40">
        <v>1782.9497100000001</v>
      </c>
      <c r="R5884" s="40">
        <v>891.97848999999997</v>
      </c>
      <c r="S5884" s="18">
        <f t="shared" si="638"/>
        <v>5.4597729144596423</v>
      </c>
      <c r="T5884" s="18">
        <f t="shared" si="639"/>
        <v>5.4639209966549611</v>
      </c>
      <c r="U5884" s="18">
        <f t="shared" si="640"/>
        <v>5.3925067184304067</v>
      </c>
      <c r="V5884" s="30">
        <v>891.98329999999999</v>
      </c>
      <c r="X5884" s="3" t="s">
        <v>65</v>
      </c>
      <c r="Y5884" s="3" t="s">
        <v>47</v>
      </c>
      <c r="Z5884" s="3" t="s">
        <v>47</v>
      </c>
      <c r="AA5884" s="3" t="s">
        <v>48</v>
      </c>
      <c r="AB5884" s="12" t="s">
        <v>47</v>
      </c>
      <c r="AD5884" s="3" t="s">
        <v>47</v>
      </c>
      <c r="AE5884" s="3" t="s">
        <v>47</v>
      </c>
      <c r="AG5884" s="3" t="s">
        <v>47</v>
      </c>
      <c r="AH5884" s="3" t="s">
        <v>47</v>
      </c>
      <c r="AI5884" s="3" t="s">
        <v>47</v>
      </c>
      <c r="AK5884" s="3" t="s">
        <v>48</v>
      </c>
      <c r="AL5884" s="3" t="s">
        <v>47</v>
      </c>
      <c r="AO5884" s="3" t="s">
        <v>47</v>
      </c>
      <c r="AQ5884" s="3" t="s">
        <v>47</v>
      </c>
      <c r="AU5884" s="3">
        <v>1</v>
      </c>
      <c r="AV5884" s="3">
        <v>11</v>
      </c>
      <c r="AW5884" s="3">
        <v>2</v>
      </c>
      <c r="AX5884" s="3">
        <v>10</v>
      </c>
      <c r="AY5884" s="3">
        <v>90.91</v>
      </c>
      <c r="AZ5884" s="6" t="str">
        <f t="shared" si="641"/>
        <v>2874.9</v>
      </c>
      <c r="BB5884" s="12" t="s">
        <v>79</v>
      </c>
      <c r="BC5884" s="12" t="s">
        <v>11244</v>
      </c>
      <c r="BJ5884" s="12">
        <f t="shared" si="642"/>
        <v>0</v>
      </c>
      <c r="BK5884" s="12">
        <f t="shared" si="643"/>
        <v>0</v>
      </c>
      <c r="BT5884" s="3" t="s">
        <v>15197</v>
      </c>
      <c r="BU5884" s="3" t="s">
        <v>15198</v>
      </c>
      <c r="CQ5884" s="3" t="str">
        <f>CONCATENATE(baseURL!$A$1,baseURL!$B$1,"+Acetyl",baseURL!$C$1,".",C5884,".",L5884,".pkl&amp;seq=",BC5884)</f>
        <v>http://proteomics.broadinstitute.org/millscripts/viewfeed.pl?side=xl&amp;cycle=1&amp;fixedMods=iaaC+Acetyl&amp;file=msdataSM/iPRG2012_nd/cpick_in/iPRG2012_nd.2874.9.2.pkl&amp;seq=SLVVQEQGSFQHLLR</v>
      </c>
    </row>
    <row r="5885" spans="1:95" x14ac:dyDescent="0.2">
      <c r="A5885" s="3">
        <v>3564</v>
      </c>
      <c r="B5885" s="2" t="s">
        <v>15207</v>
      </c>
      <c r="C5885" s="2" t="s">
        <v>15208</v>
      </c>
      <c r="D5885" s="3">
        <v>15122</v>
      </c>
      <c r="E5885" s="3">
        <v>15106</v>
      </c>
      <c r="F5885" s="3">
        <v>60380</v>
      </c>
      <c r="G5885" s="3">
        <v>17980</v>
      </c>
      <c r="H5885" s="3">
        <v>52.222700000000003</v>
      </c>
      <c r="I5885" s="30">
        <v>750.89806999999996</v>
      </c>
      <c r="J5885" s="30">
        <v>750.88966430000005</v>
      </c>
      <c r="K5885" s="30">
        <v>8.4100000000000008E-3</v>
      </c>
      <c r="L5885" s="3">
        <v>2</v>
      </c>
      <c r="M5885" s="3">
        <v>2</v>
      </c>
      <c r="N5885" s="10">
        <f t="shared" si="637"/>
        <v>1</v>
      </c>
      <c r="O5885" s="35">
        <v>2</v>
      </c>
      <c r="P5885" s="17"/>
      <c r="Q5885" s="40">
        <v>1500.77331</v>
      </c>
      <c r="R5885" s="40">
        <v>750.89029000000005</v>
      </c>
      <c r="S5885" s="18">
        <f t="shared" si="638"/>
        <v>10.36103423299231</v>
      </c>
      <c r="T5885" s="18">
        <f t="shared" si="639"/>
        <v>-0.83327752180748849</v>
      </c>
      <c r="U5885" s="18">
        <f t="shared" si="640"/>
        <v>-0.91890920586668767</v>
      </c>
      <c r="V5885" s="30">
        <v>750.88959999999997</v>
      </c>
      <c r="W5885" s="3" t="s">
        <v>47</v>
      </c>
      <c r="X5885" s="3" t="s">
        <v>47</v>
      </c>
      <c r="Y5885" s="3" t="s">
        <v>47</v>
      </c>
      <c r="Z5885" s="3" t="s">
        <v>47</v>
      </c>
      <c r="AA5885" s="3" t="s">
        <v>47</v>
      </c>
      <c r="AB5885" s="12" t="s">
        <v>47</v>
      </c>
      <c r="AC5885" s="3" t="s">
        <v>47</v>
      </c>
      <c r="AD5885" s="3" t="s">
        <v>47</v>
      </c>
      <c r="AE5885" s="3" t="s">
        <v>47</v>
      </c>
      <c r="AF5885" s="3" t="s">
        <v>47</v>
      </c>
      <c r="AH5885" s="3" t="s">
        <v>47</v>
      </c>
      <c r="AI5885" s="3" t="s">
        <v>47</v>
      </c>
      <c r="AK5885" s="3" t="s">
        <v>47</v>
      </c>
      <c r="AL5885" s="3" t="s">
        <v>47</v>
      </c>
      <c r="AM5885" s="3" t="s">
        <v>47</v>
      </c>
      <c r="AN5885" s="3" t="s">
        <v>47</v>
      </c>
      <c r="AU5885" s="3">
        <v>0</v>
      </c>
      <c r="AV5885" s="3">
        <v>16</v>
      </c>
      <c r="AW5885" s="3">
        <v>1</v>
      </c>
      <c r="AX5885" s="3">
        <v>16</v>
      </c>
      <c r="AY5885" s="3">
        <v>100</v>
      </c>
      <c r="AZ5885" s="6" t="str">
        <f t="shared" si="641"/>
        <v>2875.4</v>
      </c>
      <c r="BC5885" s="12" t="s">
        <v>15209</v>
      </c>
      <c r="BJ5885" s="12">
        <f t="shared" si="642"/>
        <v>0</v>
      </c>
      <c r="BK5885" s="12">
        <f t="shared" si="643"/>
        <v>0</v>
      </c>
      <c r="CQ5885" s="3" t="str">
        <f>CONCATENATE(baseURL!$A$1,baseURL!$B$1,baseURL!$C$1,".",C5885,".",L5885,".pkl&amp;seq=",BC5885)</f>
        <v>http://proteomics.broadinstitute.org/millscripts/viewfeed.pl?side=xl&amp;cycle=1&amp;fixedMods=iaaC&amp;file=msdataSM/iPRG2012_nd/cpick_in/iPRG2012_nd.2875.4.2.pkl&amp;seq=LAEFSALSFPYGAK</v>
      </c>
    </row>
    <row r="5886" spans="1:95" x14ac:dyDescent="0.2">
      <c r="A5886" s="3">
        <v>410</v>
      </c>
      <c r="B5886" s="2" t="s">
        <v>15210</v>
      </c>
      <c r="C5886" s="2" t="s">
        <v>15201</v>
      </c>
      <c r="D5886" s="3">
        <v>15124</v>
      </c>
      <c r="E5886" s="3">
        <v>15108</v>
      </c>
      <c r="F5886" s="3">
        <v>60382</v>
      </c>
      <c r="G5886" s="3">
        <v>17982</v>
      </c>
      <c r="H5886" s="3">
        <v>52.227800000000002</v>
      </c>
      <c r="I5886" s="30">
        <v>780.39400000000001</v>
      </c>
      <c r="J5886" s="30">
        <v>780.38182289999997</v>
      </c>
      <c r="K5886" s="30">
        <v>1.218E-2</v>
      </c>
      <c r="L5886" s="3">
        <v>3</v>
      </c>
      <c r="M5886" s="3">
        <v>3</v>
      </c>
      <c r="N5886" s="10">
        <f t="shared" si="637"/>
        <v>1</v>
      </c>
      <c r="O5886" s="35">
        <v>3</v>
      </c>
      <c r="P5886" s="17"/>
      <c r="Q5886" s="37">
        <v>2339.1562699999999</v>
      </c>
      <c r="R5886" s="37">
        <v>780.39027999999996</v>
      </c>
      <c r="S5886" s="18">
        <f t="shared" si="638"/>
        <v>4.7668456352940618</v>
      </c>
      <c r="T5886" s="18">
        <f t="shared" si="639"/>
        <v>-10.837013500458893</v>
      </c>
      <c r="U5886" s="18">
        <f t="shared" si="640"/>
        <v>-10.866357792107795</v>
      </c>
      <c r="V5886" s="30">
        <v>780.3818</v>
      </c>
      <c r="X5886" s="3" t="s">
        <v>65</v>
      </c>
      <c r="Y5886" s="3" t="s">
        <v>47</v>
      </c>
      <c r="Z5886" s="3" t="s">
        <v>47</v>
      </c>
      <c r="AA5886" s="3" t="s">
        <v>47</v>
      </c>
      <c r="AB5886" s="12" t="s">
        <v>48</v>
      </c>
      <c r="AC5886" s="3" t="s">
        <v>47</v>
      </c>
      <c r="AD5886" s="3" t="s">
        <v>47</v>
      </c>
      <c r="AF5886" s="3" t="s">
        <v>47</v>
      </c>
      <c r="AG5886" s="3" t="s">
        <v>47</v>
      </c>
      <c r="AI5886" s="3" t="s">
        <v>48</v>
      </c>
      <c r="AJ5886" s="3" t="s">
        <v>47</v>
      </c>
      <c r="AK5886" s="3" t="s">
        <v>48</v>
      </c>
      <c r="AO5886" s="3" t="s">
        <v>48</v>
      </c>
      <c r="AP5886" s="3" t="s">
        <v>52</v>
      </c>
      <c r="AU5886" s="3">
        <v>1</v>
      </c>
      <c r="AV5886" s="3">
        <v>8</v>
      </c>
      <c r="AW5886" s="3">
        <v>4</v>
      </c>
      <c r="AX5886" s="3">
        <v>5</v>
      </c>
      <c r="AY5886" s="3">
        <v>62.5</v>
      </c>
      <c r="AZ5886" s="6" t="str">
        <f t="shared" si="641"/>
        <v>2875.6</v>
      </c>
      <c r="BC5886" s="12" t="s">
        <v>15211</v>
      </c>
      <c r="BD5886" s="12" t="s">
        <v>258</v>
      </c>
      <c r="BJ5886" s="12">
        <f t="shared" si="642"/>
        <v>1</v>
      </c>
      <c r="BK5886" s="12">
        <f t="shared" si="643"/>
        <v>0</v>
      </c>
      <c r="BT5886" s="3" t="s">
        <v>15212</v>
      </c>
      <c r="BU5886" s="3" t="s">
        <v>15213</v>
      </c>
      <c r="CC5886" s="3" t="s">
        <v>15214</v>
      </c>
      <c r="CF5886" s="3" t="s">
        <v>13755</v>
      </c>
      <c r="CQ5886" s="3" t="str">
        <f>CONCATENATE(baseURL!$A$1,baseURL!$B$1,baseURL!$C$1,".",C5886,".",L5886,".pkl&amp;seq=",BC5886,"&amp;varMods=Dimethyl-K")</f>
        <v>http://proteomics.broadinstitute.org/millscripts/viewfeed.pl?side=xl&amp;cycle=1&amp;fixedMods=iaaC&amp;file=msdataSM/iPRG2012_nd/cpick_in/iPRG2012_nd.2875.6.3.pkl&amp;seq=FVPSkPMCVEAFSEYPPLGR&amp;varMods=Dimethyl-K</v>
      </c>
    </row>
    <row r="5887" spans="1:95" x14ac:dyDescent="0.2">
      <c r="A5887" s="3">
        <v>7729</v>
      </c>
      <c r="B5887" s="2" t="s">
        <v>15215</v>
      </c>
      <c r="C5887" s="2" t="s">
        <v>15216</v>
      </c>
      <c r="D5887" s="3">
        <v>15125</v>
      </c>
      <c r="E5887" s="3">
        <v>15109</v>
      </c>
      <c r="F5887" s="3">
        <v>60383</v>
      </c>
      <c r="G5887" s="3">
        <v>17983</v>
      </c>
      <c r="H5887" s="3">
        <v>52.230200000000004</v>
      </c>
      <c r="I5887" s="30">
        <v>847.41102000000001</v>
      </c>
      <c r="J5887" s="30">
        <v>847.40925100000004</v>
      </c>
      <c r="K5887" s="30">
        <v>1.7700000000000001E-3</v>
      </c>
      <c r="L5887" s="3">
        <v>2</v>
      </c>
      <c r="M5887" s="3">
        <v>2</v>
      </c>
      <c r="N5887" s="10">
        <f t="shared" si="637"/>
        <v>1</v>
      </c>
      <c r="O5887" s="35">
        <v>2</v>
      </c>
      <c r="Q5887" s="40">
        <v>1693.8115</v>
      </c>
      <c r="R5887" s="42">
        <v>847.40939000000003</v>
      </c>
      <c r="S5887" s="18">
        <f t="shared" si="638"/>
        <v>1.9235094857485255</v>
      </c>
      <c r="T5887" s="18">
        <f t="shared" si="639"/>
        <v>-0.16402933650536872</v>
      </c>
      <c r="U5887" s="18">
        <f t="shared" si="640"/>
        <v>-0.22421276211612837</v>
      </c>
      <c r="V5887" s="30">
        <v>847.40920000000006</v>
      </c>
      <c r="W5887" s="3" t="s">
        <v>47</v>
      </c>
      <c r="X5887" s="3" t="s">
        <v>47</v>
      </c>
      <c r="Y5887" s="3" t="s">
        <v>47</v>
      </c>
      <c r="AA5887" s="3" t="s">
        <v>48</v>
      </c>
      <c r="AC5887" s="3" t="s">
        <v>52</v>
      </c>
      <c r="AD5887" s="3" t="s">
        <v>47</v>
      </c>
      <c r="AH5887" s="3" t="s">
        <v>47</v>
      </c>
      <c r="AJ5887" s="3" t="s">
        <v>47</v>
      </c>
      <c r="AK5887" s="3" t="s">
        <v>47</v>
      </c>
      <c r="AL5887" s="3" t="s">
        <v>52</v>
      </c>
      <c r="AO5887" s="3" t="s">
        <v>47</v>
      </c>
      <c r="AU5887" s="3">
        <v>0</v>
      </c>
      <c r="AV5887" s="3">
        <v>8</v>
      </c>
      <c r="AW5887" s="3">
        <v>2</v>
      </c>
      <c r="AX5887" s="3">
        <v>7</v>
      </c>
      <c r="AY5887" s="3">
        <v>87.5</v>
      </c>
      <c r="AZ5887" s="6" t="str">
        <f t="shared" si="641"/>
        <v>2875.7</v>
      </c>
      <c r="BC5887" s="12" t="s">
        <v>15133</v>
      </c>
      <c r="BI5887" s="12" t="s">
        <v>594</v>
      </c>
      <c r="BJ5887" s="12">
        <f t="shared" si="642"/>
        <v>0</v>
      </c>
      <c r="BK5887" s="12">
        <f t="shared" si="643"/>
        <v>1</v>
      </c>
      <c r="BR5887" s="3" t="s">
        <v>594</v>
      </c>
      <c r="BZ5887" s="3" t="s">
        <v>15134</v>
      </c>
      <c r="CQ5887" s="3" t="str">
        <f>CONCATENATE(baseURL!$A$1,baseURL!$B$1,baseURL!$C$1,".",C5887,".",L5887,".pkl&amp;seq=",BC5887,"&amp;varMods=ReducedCys-C")</f>
        <v>http://proteomics.broadinstitute.org/millscripts/viewfeed.pl?side=xl&amp;cycle=1&amp;fixedMods=iaaC&amp;file=msdataSM/iPRG2012_nd/cpick_in/iPRG2012_nd.2875.7.2.pkl&amp;seq=STLVGWNSTVGQWcR&amp;varMods=ReducedCys-C</v>
      </c>
    </row>
    <row r="5888" spans="1:95" x14ac:dyDescent="0.2">
      <c r="A5888" s="3">
        <v>4664</v>
      </c>
      <c r="B5888" s="2" t="s">
        <v>15219</v>
      </c>
      <c r="C5888" s="2" t="s">
        <v>15220</v>
      </c>
      <c r="D5888" s="3">
        <v>15128</v>
      </c>
      <c r="E5888" s="3">
        <v>15112</v>
      </c>
      <c r="F5888" s="3">
        <v>60400</v>
      </c>
      <c r="G5888" s="3">
        <v>17987</v>
      </c>
      <c r="H5888" s="3">
        <v>52.247399999999999</v>
      </c>
      <c r="I5888" s="30">
        <v>768.89748999999995</v>
      </c>
      <c r="J5888" s="30">
        <v>768.90208399999995</v>
      </c>
      <c r="K5888" s="30">
        <v>-4.5900000000000003E-3</v>
      </c>
      <c r="L5888" s="3">
        <v>4</v>
      </c>
      <c r="M5888" s="3">
        <v>4</v>
      </c>
      <c r="N5888" s="10">
        <f t="shared" si="637"/>
        <v>1</v>
      </c>
      <c r="O5888" s="35">
        <v>4</v>
      </c>
      <c r="P5888" s="17"/>
      <c r="Q5888" s="40">
        <v>3072.5861199999999</v>
      </c>
      <c r="R5888" s="40">
        <v>768.90198999999996</v>
      </c>
      <c r="S5888" s="18">
        <f t="shared" si="638"/>
        <v>-5.8525014352053848</v>
      </c>
      <c r="T5888" s="18">
        <f t="shared" si="639"/>
        <v>0.12225225218892527</v>
      </c>
      <c r="U5888" s="18">
        <f t="shared" si="640"/>
        <v>0.2731167336922033</v>
      </c>
      <c r="V5888" s="30">
        <v>768.90219999999999</v>
      </c>
      <c r="W5888" s="3" t="s">
        <v>47</v>
      </c>
      <c r="X5888" s="3" t="s">
        <v>47</v>
      </c>
      <c r="Y5888" s="3" t="s">
        <v>47</v>
      </c>
      <c r="Z5888" s="3" t="s">
        <v>47</v>
      </c>
      <c r="AA5888" s="3" t="s">
        <v>47</v>
      </c>
      <c r="AB5888" s="12" t="s">
        <v>47</v>
      </c>
      <c r="AC5888" s="3" t="s">
        <v>47</v>
      </c>
      <c r="AD5888" s="3" t="s">
        <v>47</v>
      </c>
      <c r="AE5888" s="3" t="s">
        <v>47</v>
      </c>
      <c r="AF5888" s="3" t="s">
        <v>47</v>
      </c>
      <c r="AG5888" s="3" t="s">
        <v>47</v>
      </c>
      <c r="AI5888" s="3" t="s">
        <v>47</v>
      </c>
      <c r="AK5888" s="3" t="s">
        <v>47</v>
      </c>
      <c r="AL5888" s="3" t="s">
        <v>47</v>
      </c>
      <c r="AM5888" s="3" t="s">
        <v>47</v>
      </c>
      <c r="AN5888" s="3" t="s">
        <v>47</v>
      </c>
      <c r="AU5888" s="3">
        <v>0</v>
      </c>
      <c r="AV5888" s="3">
        <v>16</v>
      </c>
      <c r="AW5888" s="3">
        <v>1</v>
      </c>
      <c r="AX5888" s="3">
        <v>16</v>
      </c>
      <c r="AY5888" s="3">
        <v>100</v>
      </c>
      <c r="AZ5888" s="6" t="str">
        <f t="shared" si="641"/>
        <v>2876.3</v>
      </c>
      <c r="BC5888" s="12" t="s">
        <v>15221</v>
      </c>
      <c r="BJ5888" s="12">
        <f t="shared" si="642"/>
        <v>0</v>
      </c>
      <c r="BK5888" s="12">
        <f t="shared" si="643"/>
        <v>0</v>
      </c>
      <c r="CQ5888" s="3" t="str">
        <f>CONCATENATE(baseURL!$A$1,baseURL!$B$1,baseURL!$C$1,".",C5888,".",L5888,".pkl&amp;seq=",BC5888)</f>
        <v>http://proteomics.broadinstitute.org/millscripts/viewfeed.pl?side=xl&amp;cycle=1&amp;fixedMods=iaaC&amp;file=msdataSM/iPRG2012_nd/cpick_in/iPRG2012_nd.2876.3.4.pkl&amp;seq=TTVGWKGLLNDPDVNNTFNLNKGLQSAR</v>
      </c>
    </row>
    <row r="5889" spans="1:95" x14ac:dyDescent="0.2">
      <c r="A5889" s="3">
        <v>7407</v>
      </c>
      <c r="B5889" s="2" t="s">
        <v>15222</v>
      </c>
      <c r="C5889" s="2" t="s">
        <v>15223</v>
      </c>
      <c r="D5889" s="3">
        <v>15142</v>
      </c>
      <c r="E5889" s="3">
        <v>15126</v>
      </c>
      <c r="F5889" s="3">
        <v>60430</v>
      </c>
      <c r="G5889" s="3">
        <v>18002</v>
      </c>
      <c r="H5889" s="3">
        <v>52.277799999999999</v>
      </c>
      <c r="I5889" s="30">
        <v>896.76080999999999</v>
      </c>
      <c r="J5889" s="30">
        <v>897.09194990000003</v>
      </c>
      <c r="K5889" s="30">
        <v>-0.33113999999999999</v>
      </c>
      <c r="L5889" s="3">
        <v>3</v>
      </c>
      <c r="M5889" s="3">
        <v>3</v>
      </c>
      <c r="N5889" s="26">
        <f t="shared" si="637"/>
        <v>1</v>
      </c>
      <c r="O5889" s="36">
        <v>3</v>
      </c>
      <c r="P5889" s="16"/>
      <c r="Q5889" s="41">
        <v>2688.2635100000002</v>
      </c>
      <c r="R5889" s="41">
        <v>896.75935000000004</v>
      </c>
      <c r="S5889" s="27">
        <f t="shared" si="638"/>
        <v>1.6280845022154864</v>
      </c>
      <c r="T5889" s="27">
        <f t="shared" si="639"/>
        <v>370.89091962073331</v>
      </c>
      <c r="U5889" s="27">
        <f t="shared" si="640"/>
        <v>370.83527481477529</v>
      </c>
      <c r="V5889" s="30">
        <v>897.09190000000001</v>
      </c>
      <c r="W5889" s="3" t="s">
        <v>47</v>
      </c>
      <c r="X5889" s="3" t="s">
        <v>47</v>
      </c>
      <c r="Y5889" s="3" t="s">
        <v>47</v>
      </c>
      <c r="Z5889" s="3" t="s">
        <v>47</v>
      </c>
      <c r="AA5889" s="3" t="s">
        <v>48</v>
      </c>
      <c r="AB5889" s="12" t="s">
        <v>47</v>
      </c>
      <c r="AC5889" s="3" t="s">
        <v>47</v>
      </c>
      <c r="AD5889" s="3" t="s">
        <v>47</v>
      </c>
      <c r="AF5889" s="3" t="s">
        <v>52</v>
      </c>
      <c r="AG5889" s="3" t="s">
        <v>47</v>
      </c>
      <c r="AJ5889" s="3" t="s">
        <v>47</v>
      </c>
      <c r="AK5889" s="3" t="s">
        <v>48</v>
      </c>
      <c r="AQ5889" s="3" t="s">
        <v>47</v>
      </c>
      <c r="AU5889" s="3">
        <v>0</v>
      </c>
      <c r="AV5889" s="3">
        <v>10</v>
      </c>
      <c r="AW5889" s="3">
        <v>3</v>
      </c>
      <c r="AX5889" s="3">
        <v>6</v>
      </c>
      <c r="AY5889" s="3">
        <v>60</v>
      </c>
      <c r="AZ5889" s="6" t="str">
        <f t="shared" si="641"/>
        <v>2877.12</v>
      </c>
      <c r="BA5889" s="15"/>
      <c r="BC5889" s="12" t="s">
        <v>15016</v>
      </c>
      <c r="BJ5889" s="12">
        <f t="shared" si="642"/>
        <v>0</v>
      </c>
      <c r="BK5889" s="12">
        <f t="shared" si="643"/>
        <v>0</v>
      </c>
      <c r="BO5889" s="3" t="s">
        <v>54</v>
      </c>
      <c r="BR5889" s="3" t="s">
        <v>54</v>
      </c>
      <c r="BT5889" s="3" t="s">
        <v>15224</v>
      </c>
      <c r="BU5889" s="3" t="s">
        <v>15224</v>
      </c>
      <c r="BV5889" s="3" t="s">
        <v>15225</v>
      </c>
      <c r="CM5889" s="3" t="s">
        <v>15224</v>
      </c>
      <c r="CQ5889" s="3" t="str">
        <f>CONCATENATE(baseURL!$A$1,baseURL!$B$1,baseURL!$C$1,".",C5889,".",L5889,".pkl&amp;seq=",BC5889,"&amp;varMods=Deamidated-Q")</f>
        <v>http://proteomics.broadinstitute.org/millscripts/viewfeed.pl?side=xl&amp;cycle=1&amp;fixedMods=iaaC&amp;file=msdataSM/iPRG2012_nd/cpick_in/iPRG2012_nd.2877.12.3.pkl&amp;seq=ALNGVSTDVQGTDFSEVSYDSVLER&amp;varMods=Deamidated-Q</v>
      </c>
    </row>
    <row r="5890" spans="1:95" x14ac:dyDescent="0.2">
      <c r="A5890" s="3">
        <v>5686</v>
      </c>
      <c r="B5890" s="2" t="s">
        <v>15226</v>
      </c>
      <c r="C5890" s="2" t="s">
        <v>15227</v>
      </c>
      <c r="D5890" s="3">
        <v>15135</v>
      </c>
      <c r="E5890" s="3">
        <v>15119</v>
      </c>
      <c r="F5890" s="3">
        <v>60423</v>
      </c>
      <c r="G5890" s="3">
        <v>17995</v>
      </c>
      <c r="H5890" s="3">
        <v>52.266100000000002</v>
      </c>
      <c r="I5890" s="30">
        <v>711.40243999999996</v>
      </c>
      <c r="J5890" s="30">
        <v>711.40095599999995</v>
      </c>
      <c r="K5890" s="30">
        <v>1.48E-3</v>
      </c>
      <c r="L5890" s="3">
        <v>4</v>
      </c>
      <c r="M5890" s="3">
        <v>4</v>
      </c>
      <c r="N5890" s="10">
        <f t="shared" ref="N5890:N5953" si="644">IF(AND(M5890&gt;0,L5890&gt;0), IF(M5890=L5890,1,-1), 1)</f>
        <v>1</v>
      </c>
      <c r="O5890" s="35">
        <v>4</v>
      </c>
      <c r="P5890" s="17"/>
      <c r="Q5890" s="40">
        <v>2842.5812000000001</v>
      </c>
      <c r="R5890" s="40">
        <v>711.40075999999999</v>
      </c>
      <c r="S5890" s="18">
        <f t="shared" ref="S5890:S5953" si="645">1000000*(I5890-R5890)/R5890</f>
        <v>2.3615381012030698</v>
      </c>
      <c r="T5890" s="18">
        <f t="shared" ref="T5890:T5953" si="646">1000000*(J5890-R5890)/R5890</f>
        <v>0.27551277842308591</v>
      </c>
      <c r="U5890" s="18">
        <f t="shared" ref="U5890:U5953" si="647">1000000*(V5890-R5890)/R5890</f>
        <v>0.19679484175360523</v>
      </c>
      <c r="V5890" s="30">
        <v>711.40089999999998</v>
      </c>
      <c r="W5890" s="3" t="s">
        <v>47</v>
      </c>
      <c r="X5890" s="3" t="s">
        <v>47</v>
      </c>
      <c r="Y5890" s="3" t="s">
        <v>47</v>
      </c>
      <c r="Z5890" s="3" t="s">
        <v>47</v>
      </c>
      <c r="AA5890" s="3" t="s">
        <v>48</v>
      </c>
      <c r="AB5890" s="12" t="s">
        <v>47</v>
      </c>
      <c r="AC5890" s="3" t="s">
        <v>47</v>
      </c>
      <c r="AD5890" s="3" t="s">
        <v>47</v>
      </c>
      <c r="AE5890" s="3" t="s">
        <v>47</v>
      </c>
      <c r="AF5890" s="3" t="s">
        <v>47</v>
      </c>
      <c r="AG5890" s="3" t="s">
        <v>47</v>
      </c>
      <c r="AI5890" s="3" t="s">
        <v>47</v>
      </c>
      <c r="AJ5890" s="3" t="s">
        <v>47</v>
      </c>
      <c r="AK5890" s="3" t="s">
        <v>47</v>
      </c>
      <c r="AL5890" s="3" t="s">
        <v>47</v>
      </c>
      <c r="AM5890" s="3" t="s">
        <v>47</v>
      </c>
      <c r="AN5890" s="3" t="s">
        <v>47</v>
      </c>
      <c r="AU5890" s="3">
        <v>0</v>
      </c>
      <c r="AV5890" s="3">
        <v>16</v>
      </c>
      <c r="AW5890" s="3">
        <v>1</v>
      </c>
      <c r="AX5890" s="3">
        <v>16</v>
      </c>
      <c r="AY5890" s="3">
        <v>100</v>
      </c>
      <c r="AZ5890" s="6" t="str">
        <f t="shared" ref="AZ5890:AZ5953" si="648">HYPERLINK(CQ5890,C5890)</f>
        <v>2877.5</v>
      </c>
      <c r="BC5890" s="12" t="s">
        <v>15228</v>
      </c>
      <c r="BJ5890" s="12">
        <f t="shared" ref="BJ5890:BJ5953" si="649">LEN(BC5890)-LEN(SUBSTITUTE(BC5890,"C",""))</f>
        <v>0</v>
      </c>
      <c r="BK5890" s="12">
        <f t="shared" ref="BK5890:BK5953" si="650">LEN(BC5890)-LEN(SUBSTITUTE(BC5890,"c",""))</f>
        <v>0</v>
      </c>
      <c r="CQ5890" s="3" t="str">
        <f>CONCATENATE(baseURL!$A$1,baseURL!$B$1,baseURL!$C$1,".",C5890,".",L5890,".pkl&amp;seq=",BC5890)</f>
        <v>http://proteomics.broadinstitute.org/millscripts/viewfeed.pl?side=xl&amp;cycle=1&amp;fixedMods=iaaC&amp;file=msdataSM/iPRG2012_nd/cpick_in/iPRG2012_nd.2877.5.4.pkl&amp;seq=TGPKALPDAVTLLEPKEEEPLLAPSVK</v>
      </c>
    </row>
    <row r="5891" spans="1:95" x14ac:dyDescent="0.2">
      <c r="A5891" s="3">
        <v>1656</v>
      </c>
      <c r="B5891" s="2" t="s">
        <v>15229</v>
      </c>
      <c r="C5891" s="2" t="s">
        <v>15230</v>
      </c>
      <c r="D5891" s="3">
        <v>15137</v>
      </c>
      <c r="E5891" s="3">
        <v>15121</v>
      </c>
      <c r="F5891" s="3">
        <v>60425</v>
      </c>
      <c r="G5891" s="3">
        <v>17997</v>
      </c>
      <c r="H5891" s="3">
        <v>52.269500000000001</v>
      </c>
      <c r="I5891" s="30">
        <v>735.38112999999998</v>
      </c>
      <c r="J5891" s="30">
        <v>735.3730405</v>
      </c>
      <c r="K5891" s="30">
        <v>8.09E-3</v>
      </c>
      <c r="L5891" s="3">
        <v>2</v>
      </c>
      <c r="M5891" s="3">
        <v>2</v>
      </c>
      <c r="N5891" s="10">
        <f t="shared" si="644"/>
        <v>1</v>
      </c>
      <c r="O5891" s="35">
        <v>2</v>
      </c>
      <c r="P5891" s="17"/>
      <c r="Q5891" s="40">
        <v>1469.7457099999999</v>
      </c>
      <c r="R5891" s="40">
        <v>735.37648999999999</v>
      </c>
      <c r="S5891" s="18">
        <f t="shared" si="645"/>
        <v>6.3096931477845732</v>
      </c>
      <c r="T5891" s="18">
        <f t="shared" si="646"/>
        <v>-4.6907945071617574</v>
      </c>
      <c r="U5891" s="18">
        <f t="shared" si="647"/>
        <v>-4.7458683373770674</v>
      </c>
      <c r="V5891" s="30">
        <v>735.37300000000005</v>
      </c>
      <c r="X5891" s="3" t="s">
        <v>47</v>
      </c>
      <c r="Y5891" s="3" t="s">
        <v>47</v>
      </c>
      <c r="AA5891" s="3" t="s">
        <v>47</v>
      </c>
      <c r="AB5891" s="12" t="s">
        <v>47</v>
      </c>
      <c r="AC5891" s="3" t="s">
        <v>47</v>
      </c>
      <c r="AD5891" s="3" t="s">
        <v>47</v>
      </c>
      <c r="AF5891" s="3" t="s">
        <v>47</v>
      </c>
      <c r="AG5891" s="3" t="s">
        <v>47</v>
      </c>
      <c r="AI5891" s="3" t="s">
        <v>48</v>
      </c>
      <c r="AK5891" s="3" t="s">
        <v>48</v>
      </c>
      <c r="AL5891" s="3" t="s">
        <v>48</v>
      </c>
      <c r="AU5891" s="3">
        <v>0</v>
      </c>
      <c r="AV5891" s="3">
        <v>8</v>
      </c>
      <c r="AW5891" s="3">
        <v>1</v>
      </c>
      <c r="AX5891" s="3">
        <v>8</v>
      </c>
      <c r="AY5891" s="3">
        <v>100</v>
      </c>
      <c r="AZ5891" s="6" t="str">
        <f t="shared" si="648"/>
        <v>2877.7</v>
      </c>
      <c r="BC5891" s="12" t="s">
        <v>15148</v>
      </c>
      <c r="BJ5891" s="12">
        <f t="shared" si="649"/>
        <v>0</v>
      </c>
      <c r="BK5891" s="12">
        <f t="shared" si="650"/>
        <v>0</v>
      </c>
      <c r="CQ5891" s="3" t="str">
        <f>CONCATENATE(baseURL!$A$1,baseURL!$B$1,baseURL!$C$1,".",C5891,".",L5891,".pkl&amp;seq=",BC5891)</f>
        <v>http://proteomics.broadinstitute.org/millscripts/viewfeed.pl?side=xl&amp;cycle=1&amp;fixedMods=iaaC&amp;file=msdataSM/iPRG2012_nd/cpick_in/iPRG2012_nd.2877.7.2.pkl&amp;seq=AFVVMEGYEGLVR</v>
      </c>
    </row>
    <row r="5892" spans="1:95" x14ac:dyDescent="0.2">
      <c r="A5892" s="3">
        <v>5786</v>
      </c>
      <c r="B5892" s="2" t="s">
        <v>15231</v>
      </c>
      <c r="C5892" s="2" t="s">
        <v>15232</v>
      </c>
      <c r="D5892" s="3">
        <v>15138</v>
      </c>
      <c r="E5892" s="3">
        <v>15122</v>
      </c>
      <c r="F5892" s="3">
        <v>60426</v>
      </c>
      <c r="G5892" s="3">
        <v>17998</v>
      </c>
      <c r="H5892" s="3">
        <v>52.271099999999997</v>
      </c>
      <c r="I5892" s="30">
        <v>761.39561000000003</v>
      </c>
      <c r="J5892" s="30">
        <v>761.39355890000002</v>
      </c>
      <c r="K5892" s="30">
        <v>2.0500000000000002E-3</v>
      </c>
      <c r="L5892" s="3">
        <v>4</v>
      </c>
      <c r="M5892" s="3">
        <v>4</v>
      </c>
      <c r="N5892" s="10">
        <f t="shared" si="644"/>
        <v>1</v>
      </c>
      <c r="O5892" s="35">
        <v>4</v>
      </c>
      <c r="P5892" s="17"/>
      <c r="Q5892" s="40">
        <v>3042.5526199999999</v>
      </c>
      <c r="R5892" s="40">
        <v>761.39360999999997</v>
      </c>
      <c r="S5892" s="18">
        <f t="shared" si="645"/>
        <v>2.6267622604113963</v>
      </c>
      <c r="T5892" s="18">
        <f t="shared" si="646"/>
        <v>-6.7113775686357138E-2</v>
      </c>
      <c r="U5892" s="18">
        <f t="shared" si="647"/>
        <v>-0.27581003723494385</v>
      </c>
      <c r="V5892" s="30">
        <v>761.39340000000004</v>
      </c>
      <c r="W5892" s="3" t="s">
        <v>47</v>
      </c>
      <c r="X5892" s="3" t="s">
        <v>47</v>
      </c>
      <c r="Y5892" s="3" t="s">
        <v>47</v>
      </c>
      <c r="Z5892" s="3" t="s">
        <v>47</v>
      </c>
      <c r="AA5892" s="3" t="s">
        <v>47</v>
      </c>
      <c r="AB5892" s="12" t="s">
        <v>47</v>
      </c>
      <c r="AC5892" s="3" t="s">
        <v>47</v>
      </c>
      <c r="AD5892" s="3" t="s">
        <v>47</v>
      </c>
      <c r="AE5892" s="3" t="s">
        <v>47</v>
      </c>
      <c r="AF5892" s="3" t="s">
        <v>47</v>
      </c>
      <c r="AG5892" s="3" t="s">
        <v>47</v>
      </c>
      <c r="AI5892" s="3" t="s">
        <v>47</v>
      </c>
      <c r="AJ5892" s="3" t="s">
        <v>47</v>
      </c>
      <c r="AK5892" s="3" t="s">
        <v>47</v>
      </c>
      <c r="AL5892" s="3" t="s">
        <v>47</v>
      </c>
      <c r="AM5892" s="3" t="s">
        <v>47</v>
      </c>
      <c r="AN5892" s="3" t="s">
        <v>47</v>
      </c>
      <c r="AU5892" s="3">
        <v>0</v>
      </c>
      <c r="AV5892" s="3">
        <v>17</v>
      </c>
      <c r="AW5892" s="3">
        <v>1</v>
      </c>
      <c r="AX5892" s="3">
        <v>17</v>
      </c>
      <c r="AY5892" s="3">
        <v>100</v>
      </c>
      <c r="AZ5892" s="6" t="str">
        <f t="shared" si="648"/>
        <v>2877.8</v>
      </c>
      <c r="BC5892" s="12" t="s">
        <v>15233</v>
      </c>
      <c r="BJ5892" s="12">
        <f t="shared" si="649"/>
        <v>0</v>
      </c>
      <c r="BK5892" s="12">
        <f t="shared" si="650"/>
        <v>0</v>
      </c>
      <c r="CQ5892" s="3" t="str">
        <f>CONCATENATE(baseURL!$A$1,baseURL!$B$1,baseURL!$C$1,".",C5892,".",L5892,".pkl&amp;seq=",BC5892)</f>
        <v>http://proteomics.broadinstitute.org/millscripts/viewfeed.pl?side=xl&amp;cycle=1&amp;fixedMods=iaaC&amp;file=msdataSM/iPRG2012_nd/cpick_in/iPRG2012_nd.2877.8.4.pkl&amp;seq=KVVLTAPSSTAPMFVMGVNEEKYTSDLK</v>
      </c>
    </row>
    <row r="5893" spans="1:95" x14ac:dyDescent="0.2">
      <c r="A5893" s="3">
        <v>1105</v>
      </c>
      <c r="B5893" s="2" t="s">
        <v>15234</v>
      </c>
      <c r="C5893" s="2" t="s">
        <v>15235</v>
      </c>
      <c r="D5893" s="3">
        <v>15144</v>
      </c>
      <c r="E5893" s="3">
        <v>15128</v>
      </c>
      <c r="F5893" s="3">
        <v>60441</v>
      </c>
      <c r="G5893" s="3">
        <v>18005</v>
      </c>
      <c r="H5893" s="3">
        <v>52.293199999999999</v>
      </c>
      <c r="I5893" s="30">
        <v>765.66938000000005</v>
      </c>
      <c r="J5893" s="30">
        <v>765.66919170000006</v>
      </c>
      <c r="K5893" s="30">
        <v>1.9000000000000001E-4</v>
      </c>
      <c r="L5893" s="3">
        <v>4</v>
      </c>
      <c r="M5893" s="3">
        <v>4</v>
      </c>
      <c r="N5893" s="10">
        <f t="shared" si="644"/>
        <v>1</v>
      </c>
      <c r="O5893" s="35">
        <v>4</v>
      </c>
      <c r="P5893" s="17"/>
      <c r="Q5893" s="40">
        <v>3059.6524100000001</v>
      </c>
      <c r="R5893" s="40">
        <v>765.66855999999996</v>
      </c>
      <c r="S5893" s="18">
        <f t="shared" si="645"/>
        <v>1.0709594763689252</v>
      </c>
      <c r="T5893" s="18">
        <f t="shared" si="646"/>
        <v>0.82503061128570399</v>
      </c>
      <c r="U5893" s="18">
        <f t="shared" si="647"/>
        <v>0.83587081084987735</v>
      </c>
      <c r="V5893" s="30">
        <v>765.66920000000005</v>
      </c>
      <c r="W5893" s="3" t="s">
        <v>47</v>
      </c>
      <c r="Y5893" s="3" t="s">
        <v>65</v>
      </c>
      <c r="AA5893" s="3" t="s">
        <v>47</v>
      </c>
      <c r="AB5893" s="12" t="s">
        <v>52</v>
      </c>
      <c r="AC5893" s="3" t="s">
        <v>52</v>
      </c>
      <c r="AF5893" s="3" t="s">
        <v>47</v>
      </c>
      <c r="AG5893" s="3" t="s">
        <v>47</v>
      </c>
      <c r="AI5893" s="3" t="s">
        <v>47</v>
      </c>
      <c r="AK5893" s="3" t="s">
        <v>52</v>
      </c>
      <c r="AL5893" s="3" t="s">
        <v>52</v>
      </c>
      <c r="AO5893" s="3" t="s">
        <v>47</v>
      </c>
      <c r="AS5893" s="3" t="s">
        <v>47</v>
      </c>
      <c r="AU5893" s="3">
        <v>1</v>
      </c>
      <c r="AV5893" s="3">
        <v>7</v>
      </c>
      <c r="AW5893" s="3">
        <v>2</v>
      </c>
      <c r="AX5893" s="3">
        <v>6</v>
      </c>
      <c r="AY5893" s="3">
        <v>85.71</v>
      </c>
      <c r="AZ5893" s="6" t="str">
        <f t="shared" si="648"/>
        <v>2878.2</v>
      </c>
      <c r="BB5893" s="12" t="s">
        <v>79</v>
      </c>
      <c r="BC5893" s="12" t="s">
        <v>15236</v>
      </c>
      <c r="BJ5893" s="12">
        <f t="shared" si="649"/>
        <v>0</v>
      </c>
      <c r="BK5893" s="12">
        <f t="shared" si="650"/>
        <v>0</v>
      </c>
      <c r="BU5893" s="3" t="s">
        <v>15237</v>
      </c>
      <c r="CO5893" s="3" t="s">
        <v>15238</v>
      </c>
      <c r="CQ5893" s="3" t="str">
        <f>CONCATENATE(baseURL!$A$1,baseURL!$B$1,"+Acetyl",baseURL!$C$1,".",C5893,".",L5893,".pkl&amp;seq=",BC5893)</f>
        <v>http://proteomics.broadinstitute.org/millscripts/viewfeed.pl?side=xl&amp;cycle=1&amp;fixedMods=iaaC+Acetyl&amp;file=msdataSM/iPRG2012_nd/cpick_in/iPRG2012_nd.2878.2.4.pkl&amp;seq=SAPAANGEVPTFKLVLVGDGGTGKTTFVKR</v>
      </c>
    </row>
    <row r="5894" spans="1:95" x14ac:dyDescent="0.2">
      <c r="A5894" s="3">
        <v>4269</v>
      </c>
      <c r="B5894" s="2" t="s">
        <v>15239</v>
      </c>
      <c r="C5894" s="2" t="s">
        <v>15240</v>
      </c>
      <c r="D5894" s="3">
        <v>15145</v>
      </c>
      <c r="E5894" s="3">
        <v>15129</v>
      </c>
      <c r="F5894" s="3">
        <v>60442</v>
      </c>
      <c r="G5894" s="3">
        <v>18006</v>
      </c>
      <c r="H5894" s="3">
        <v>52.297400000000003</v>
      </c>
      <c r="I5894" s="30">
        <v>810.78399999999999</v>
      </c>
      <c r="J5894" s="30">
        <v>810.78205000000003</v>
      </c>
      <c r="K5894" s="30">
        <v>1.9499999999999999E-3</v>
      </c>
      <c r="L5894" s="3">
        <v>3</v>
      </c>
      <c r="M5894" s="3">
        <v>3</v>
      </c>
      <c r="N5894" s="10">
        <f t="shared" si="644"/>
        <v>1</v>
      </c>
      <c r="O5894" s="35">
        <v>3</v>
      </c>
      <c r="P5894" s="17"/>
      <c r="Q5894" s="40">
        <v>2430.3312599999999</v>
      </c>
      <c r="R5894" s="40">
        <v>810.78193999999996</v>
      </c>
      <c r="S5894" s="18">
        <f t="shared" si="645"/>
        <v>2.540757136288204</v>
      </c>
      <c r="T5894" s="18">
        <f t="shared" si="646"/>
        <v>0.13567149764502304</v>
      </c>
      <c r="U5894" s="18">
        <f t="shared" si="647"/>
        <v>-4.933509003998849E-2</v>
      </c>
      <c r="V5894" s="30">
        <v>810.78189999999995</v>
      </c>
      <c r="W5894" s="3" t="s">
        <v>47</v>
      </c>
      <c r="X5894" s="3" t="s">
        <v>47</v>
      </c>
      <c r="Y5894" s="3" t="s">
        <v>47</v>
      </c>
      <c r="Z5894" s="3" t="s">
        <v>47</v>
      </c>
      <c r="AA5894" s="3" t="s">
        <v>65</v>
      </c>
      <c r="AB5894" s="12" t="s">
        <v>47</v>
      </c>
      <c r="AC5894" s="3" t="s">
        <v>47</v>
      </c>
      <c r="AD5894" s="3" t="s">
        <v>47</v>
      </c>
      <c r="AE5894" s="3" t="s">
        <v>47</v>
      </c>
      <c r="AF5894" s="3" t="s">
        <v>47</v>
      </c>
      <c r="AG5894" s="3" t="s">
        <v>47</v>
      </c>
      <c r="AI5894" s="3" t="s">
        <v>47</v>
      </c>
      <c r="AJ5894" s="3" t="s">
        <v>47</v>
      </c>
      <c r="AK5894" s="3" t="s">
        <v>47</v>
      </c>
      <c r="AL5894" s="3" t="s">
        <v>47</v>
      </c>
      <c r="AU5894" s="3">
        <v>1</v>
      </c>
      <c r="AV5894" s="3">
        <v>14</v>
      </c>
      <c r="AW5894" s="3">
        <v>1</v>
      </c>
      <c r="AX5894" s="3">
        <v>14</v>
      </c>
      <c r="AY5894" s="3">
        <v>100</v>
      </c>
      <c r="AZ5894" s="6" t="str">
        <f t="shared" si="648"/>
        <v>2878.3</v>
      </c>
      <c r="BC5894" s="12" t="s">
        <v>15241</v>
      </c>
      <c r="BJ5894" s="12">
        <f t="shared" si="649"/>
        <v>0</v>
      </c>
      <c r="BK5894" s="12">
        <f t="shared" si="650"/>
        <v>0</v>
      </c>
      <c r="BW5894" s="3" t="s">
        <v>15242</v>
      </c>
      <c r="CQ5894" s="3" t="str">
        <f>CONCATENATE(baseURL!$A$1,baseURL!$B$1,baseURL!$C$1,".",C5894,".",L5894,".pkl&amp;seq=",BC5894)</f>
        <v>http://proteomics.broadinstitute.org/millscripts/viewfeed.pl?side=xl&amp;cycle=1&amp;fixedMods=iaaC&amp;file=msdataSM/iPRG2012_nd/cpick_in/iPRG2012_nd.2878.3.3.pkl&amp;seq=VETGVLKPGMVVTFAPAGVTTEVK</v>
      </c>
    </row>
    <row r="5895" spans="1:95" x14ac:dyDescent="0.2">
      <c r="A5895" s="3">
        <v>1071</v>
      </c>
      <c r="B5895" s="2" t="s">
        <v>15243</v>
      </c>
      <c r="C5895" s="2" t="s">
        <v>15244</v>
      </c>
      <c r="D5895" s="3">
        <v>15147</v>
      </c>
      <c r="E5895" s="3">
        <v>15131</v>
      </c>
      <c r="F5895" s="3">
        <v>60461</v>
      </c>
      <c r="G5895" s="3">
        <v>18009</v>
      </c>
      <c r="H5895" s="3">
        <v>52.313000000000002</v>
      </c>
      <c r="I5895" s="30">
        <v>658.61203999999998</v>
      </c>
      <c r="J5895" s="30">
        <v>658.60839139999996</v>
      </c>
      <c r="K5895" s="30">
        <v>3.65E-3</v>
      </c>
      <c r="L5895" s="3">
        <v>0</v>
      </c>
      <c r="M5895" s="3">
        <v>4</v>
      </c>
      <c r="N5895" s="10">
        <f t="shared" si="644"/>
        <v>1</v>
      </c>
      <c r="O5895" s="35">
        <v>4</v>
      </c>
      <c r="P5895" s="17"/>
      <c r="Q5895" s="40">
        <v>2631.4100600000002</v>
      </c>
      <c r="R5895" s="40">
        <v>658.60797000000002</v>
      </c>
      <c r="S5895" s="18">
        <f t="shared" si="645"/>
        <v>6.1797004976360261</v>
      </c>
      <c r="T5895" s="18">
        <f t="shared" si="646"/>
        <v>0.63983434627508595</v>
      </c>
      <c r="U5895" s="18">
        <f t="shared" si="647"/>
        <v>0.34922140402846935</v>
      </c>
      <c r="V5895" s="30">
        <v>658.60820000000001</v>
      </c>
      <c r="W5895" s="3" t="s">
        <v>47</v>
      </c>
      <c r="AC5895" s="3" t="s">
        <v>47</v>
      </c>
      <c r="AF5895" s="3" t="s">
        <v>47</v>
      </c>
      <c r="AK5895" s="3" t="s">
        <v>52</v>
      </c>
      <c r="AL5895" s="3" t="s">
        <v>52</v>
      </c>
      <c r="AU5895" s="3">
        <v>0</v>
      </c>
      <c r="AV5895" s="3">
        <v>3</v>
      </c>
      <c r="AW5895" s="3">
        <v>1</v>
      </c>
      <c r="AX5895" s="3">
        <v>3</v>
      </c>
      <c r="AY5895" s="3">
        <v>100</v>
      </c>
      <c r="AZ5895" s="6" t="str">
        <f t="shared" si="648"/>
        <v>2879.1</v>
      </c>
      <c r="BB5895" s="12" t="s">
        <v>79</v>
      </c>
      <c r="BC5895" s="12" t="s">
        <v>15245</v>
      </c>
      <c r="BJ5895" s="12">
        <f t="shared" si="649"/>
        <v>0</v>
      </c>
      <c r="BK5895" s="12">
        <f t="shared" si="650"/>
        <v>0</v>
      </c>
      <c r="CQ5895" s="3" t="str">
        <f>CONCATENATE(baseURL!$A$1,baseURL!$B$1,"+Acetyl",baseURL!$C$1,".",C5895,".",L5895,".pkl&amp;seq=",BC5895)</f>
        <v>http://proteomics.broadinstitute.org/millscripts/viewfeed.pl?side=xl&amp;cycle=1&amp;fixedMods=iaaC+Acetyl&amp;file=msdataSM/iPRG2012_nd/cpick_in/iPRG2012_nd.2879.1.0.pkl&amp;seq=AEASLEKTQLLQKYLELDQRGR</v>
      </c>
    </row>
    <row r="5896" spans="1:95" x14ac:dyDescent="0.2">
      <c r="A5896" s="3">
        <v>4551</v>
      </c>
      <c r="B5896" s="2" t="s">
        <v>15246</v>
      </c>
      <c r="C5896" s="2" t="s">
        <v>15247</v>
      </c>
      <c r="D5896" s="3">
        <v>15148</v>
      </c>
      <c r="E5896" s="3">
        <v>15132</v>
      </c>
      <c r="F5896" s="3">
        <v>60462</v>
      </c>
      <c r="G5896" s="3">
        <v>18010</v>
      </c>
      <c r="H5896" s="3">
        <v>52.317100000000003</v>
      </c>
      <c r="I5896" s="30">
        <v>661.37911999999994</v>
      </c>
      <c r="J5896" s="30">
        <v>661.38149980000003</v>
      </c>
      <c r="K5896" s="30">
        <v>-2.3800000000000002E-3</v>
      </c>
      <c r="L5896" s="3">
        <v>3</v>
      </c>
      <c r="M5896" s="3">
        <v>3</v>
      </c>
      <c r="N5896" s="10">
        <f t="shared" si="644"/>
        <v>1</v>
      </c>
      <c r="O5896" s="35">
        <v>3</v>
      </c>
      <c r="P5896" s="17"/>
      <c r="Q5896" s="40">
        <v>1982.12807</v>
      </c>
      <c r="R5896" s="40">
        <v>661.38086999999996</v>
      </c>
      <c r="S5896" s="18">
        <f t="shared" si="645"/>
        <v>-2.6459791617732482</v>
      </c>
      <c r="T5896" s="18">
        <f t="shared" si="646"/>
        <v>0.95225010071690719</v>
      </c>
      <c r="U5896" s="18">
        <f t="shared" si="647"/>
        <v>0.95255249823149357</v>
      </c>
      <c r="V5896" s="30">
        <v>661.38149999999996</v>
      </c>
      <c r="W5896" s="3" t="s">
        <v>47</v>
      </c>
      <c r="X5896" s="3" t="s">
        <v>47</v>
      </c>
      <c r="Y5896" s="3" t="s">
        <v>47</v>
      </c>
      <c r="Z5896" s="3" t="s">
        <v>47</v>
      </c>
      <c r="AA5896" s="3" t="s">
        <v>47</v>
      </c>
      <c r="AB5896" s="12" t="s">
        <v>47</v>
      </c>
      <c r="AC5896" s="3" t="s">
        <v>47</v>
      </c>
      <c r="AD5896" s="3" t="s">
        <v>47</v>
      </c>
      <c r="AE5896" s="3" t="s">
        <v>47</v>
      </c>
      <c r="AF5896" s="3" t="s">
        <v>47</v>
      </c>
      <c r="AG5896" s="3" t="s">
        <v>48</v>
      </c>
      <c r="AH5896" s="3" t="s">
        <v>47</v>
      </c>
      <c r="AI5896" s="3" t="s">
        <v>48</v>
      </c>
      <c r="AL5896" s="3" t="s">
        <v>48</v>
      </c>
      <c r="AM5896" s="3" t="s">
        <v>48</v>
      </c>
      <c r="AU5896" s="3">
        <v>0</v>
      </c>
      <c r="AV5896" s="3">
        <v>11</v>
      </c>
      <c r="AW5896" s="3">
        <v>1</v>
      </c>
      <c r="AX5896" s="3">
        <v>11</v>
      </c>
      <c r="AY5896" s="3">
        <v>100</v>
      </c>
      <c r="AZ5896" s="6" t="str">
        <f t="shared" si="648"/>
        <v>2879.2</v>
      </c>
      <c r="BC5896" s="12" t="s">
        <v>15248</v>
      </c>
      <c r="BJ5896" s="12">
        <f t="shared" si="649"/>
        <v>0</v>
      </c>
      <c r="BK5896" s="12">
        <f t="shared" si="650"/>
        <v>0</v>
      </c>
      <c r="CQ5896" s="3" t="str">
        <f>CONCATENATE(baseURL!$A$1,baseURL!$B$1,baseURL!$C$1,".",C5896,".",L5896,".pkl&amp;seq=",BC5896)</f>
        <v>http://proteomics.broadinstitute.org/millscripts/viewfeed.pl?side=xl&amp;cycle=1&amp;fixedMods=iaaC&amp;file=msdataSM/iPRG2012_nd/cpick_in/iPRG2012_nd.2879.2.3.pkl&amp;seq=LAKLNQLLRLEEELGDK</v>
      </c>
    </row>
    <row r="5897" spans="1:95" x14ac:dyDescent="0.2">
      <c r="A5897" s="3">
        <v>1726</v>
      </c>
      <c r="B5897" s="2" t="s">
        <v>15251</v>
      </c>
      <c r="C5897" s="2" t="s">
        <v>15239</v>
      </c>
      <c r="D5897" s="3">
        <v>15150</v>
      </c>
      <c r="E5897" s="3">
        <v>15134</v>
      </c>
      <c r="F5897" s="3">
        <v>60464</v>
      </c>
      <c r="G5897" s="3">
        <v>18012</v>
      </c>
      <c r="H5897" s="3">
        <v>52.325499999999998</v>
      </c>
      <c r="I5897" s="30">
        <v>789.66268000000002</v>
      </c>
      <c r="J5897" s="30">
        <v>789.91903060000004</v>
      </c>
      <c r="K5897" s="30">
        <v>-0.25635000000000002</v>
      </c>
      <c r="L5897" s="3">
        <v>4</v>
      </c>
      <c r="M5897" s="3">
        <v>4</v>
      </c>
      <c r="N5897" s="10">
        <f t="shared" si="644"/>
        <v>1</v>
      </c>
      <c r="O5897" s="35">
        <v>4</v>
      </c>
      <c r="P5897" s="17"/>
      <c r="Q5897" s="40">
        <v>3155.6371600000002</v>
      </c>
      <c r="R5897" s="40">
        <v>789.66475000000003</v>
      </c>
      <c r="S5897" s="18">
        <f t="shared" si="645"/>
        <v>-2.6213655858430389</v>
      </c>
      <c r="T5897" s="18">
        <f t="shared" si="646"/>
        <v>322.01082801279341</v>
      </c>
      <c r="U5897" s="18">
        <f t="shared" si="647"/>
        <v>-3.1025824567541105</v>
      </c>
      <c r="V5897" s="30">
        <v>789.66229999999996</v>
      </c>
      <c r="X5897" s="3" t="s">
        <v>47</v>
      </c>
      <c r="Y5897" s="3" t="s">
        <v>47</v>
      </c>
      <c r="Z5897" s="3" t="s">
        <v>47</v>
      </c>
      <c r="AA5897" s="3" t="s">
        <v>48</v>
      </c>
      <c r="AB5897" s="12" t="s">
        <v>47</v>
      </c>
      <c r="AC5897" s="3" t="s">
        <v>47</v>
      </c>
      <c r="AD5897" s="3" t="s">
        <v>47</v>
      </c>
      <c r="AE5897" s="3" t="s">
        <v>47</v>
      </c>
      <c r="AF5897" s="3" t="s">
        <v>47</v>
      </c>
      <c r="AG5897" s="3" t="s">
        <v>47</v>
      </c>
      <c r="AJ5897" s="3" t="s">
        <v>47</v>
      </c>
      <c r="AK5897" s="3" t="s">
        <v>47</v>
      </c>
      <c r="AM5897" s="3" t="s">
        <v>47</v>
      </c>
      <c r="AO5897" s="3" t="s">
        <v>47</v>
      </c>
      <c r="AU5897" s="3">
        <v>0</v>
      </c>
      <c r="AV5897" s="3">
        <v>13</v>
      </c>
      <c r="AW5897" s="3">
        <v>2</v>
      </c>
      <c r="AX5897" s="3">
        <v>9</v>
      </c>
      <c r="AY5897" s="3">
        <v>69.23</v>
      </c>
      <c r="AZ5897" s="6" t="str">
        <f t="shared" si="648"/>
        <v>2879.4</v>
      </c>
      <c r="BC5897" s="12" t="s">
        <v>15252</v>
      </c>
      <c r="BJ5897" s="12">
        <f t="shared" si="649"/>
        <v>0</v>
      </c>
      <c r="BK5897" s="12">
        <f t="shared" si="650"/>
        <v>0</v>
      </c>
      <c r="BP5897" s="3" t="s">
        <v>54</v>
      </c>
      <c r="BR5897" s="3" t="s">
        <v>54</v>
      </c>
      <c r="BV5897" s="3" t="s">
        <v>15253</v>
      </c>
      <c r="BY5897" s="3" t="s">
        <v>15253</v>
      </c>
      <c r="CA5897" s="3" t="s">
        <v>15253</v>
      </c>
      <c r="CK5897" s="3" t="s">
        <v>15253</v>
      </c>
      <c r="CQ5897" s="3" t="str">
        <f>CONCATENATE(baseURL!$A$1,baseURL!$B$1,baseURL!$C$1,".",C5897,".",L5897,".pkl&amp;seq=",BC5897,"&amp;varMods=Deamidated-N")</f>
        <v>http://proteomics.broadinstitute.org/millscripts/viewfeed.pl?side=xl&amp;cycle=1&amp;fixedMods=iaaC&amp;file=msdataSM/iPRG2012_nd/cpick_in/iPRG2012_nd.2879.4.4.pkl&amp;seq=NGLGFPLNEQDPSKSKVVVFEDAPAGLAAGK&amp;varMods=Deamidated-N</v>
      </c>
    </row>
    <row r="5898" spans="1:95" x14ac:dyDescent="0.2">
      <c r="A5898" s="3">
        <v>6586</v>
      </c>
      <c r="B5898" s="2" t="s">
        <v>15254</v>
      </c>
      <c r="C5898" s="2" t="s">
        <v>15255</v>
      </c>
      <c r="D5898" s="3">
        <v>15151</v>
      </c>
      <c r="E5898" s="3">
        <v>15135</v>
      </c>
      <c r="F5898" s="3">
        <v>60482</v>
      </c>
      <c r="G5898" s="3">
        <v>18014</v>
      </c>
      <c r="H5898" s="3">
        <v>52.334400000000002</v>
      </c>
      <c r="I5898" s="30">
        <v>572.61348999999996</v>
      </c>
      <c r="J5898" s="30">
        <v>572.61390879999999</v>
      </c>
      <c r="K5898" s="30">
        <v>-4.2000000000000002E-4</v>
      </c>
      <c r="L5898" s="3">
        <v>3</v>
      </c>
      <c r="M5898" s="3">
        <v>3</v>
      </c>
      <c r="N5898" s="10">
        <f t="shared" si="644"/>
        <v>1</v>
      </c>
      <c r="O5898" s="35">
        <v>3</v>
      </c>
      <c r="P5898" s="17"/>
      <c r="Q5898" s="40">
        <v>1715.82753</v>
      </c>
      <c r="R5898" s="40">
        <v>572.61402999999996</v>
      </c>
      <c r="S5898" s="18">
        <f t="shared" si="645"/>
        <v>-0.9430436065299922</v>
      </c>
      <c r="T5898" s="18">
        <f t="shared" si="646"/>
        <v>-0.21166089829627094</v>
      </c>
      <c r="U5898" s="18">
        <f t="shared" si="647"/>
        <v>-0.40166672127775149</v>
      </c>
      <c r="V5898" s="30">
        <v>572.61379999999997</v>
      </c>
      <c r="W5898" s="3" t="s">
        <v>47</v>
      </c>
      <c r="X5898" s="3" t="s">
        <v>47</v>
      </c>
      <c r="Y5898" s="3" t="s">
        <v>47</v>
      </c>
      <c r="Z5898" s="3" t="s">
        <v>47</v>
      </c>
      <c r="AA5898" s="3" t="s">
        <v>47</v>
      </c>
      <c r="AB5898" s="12" t="s">
        <v>47</v>
      </c>
      <c r="AC5898" s="3" t="s">
        <v>47</v>
      </c>
      <c r="AD5898" s="3" t="s">
        <v>47</v>
      </c>
      <c r="AE5898" s="3" t="s">
        <v>47</v>
      </c>
      <c r="AF5898" s="3" t="s">
        <v>47</v>
      </c>
      <c r="AG5898" s="3" t="s">
        <v>52</v>
      </c>
      <c r="AH5898" s="3" t="s">
        <v>47</v>
      </c>
      <c r="AI5898" s="3" t="s">
        <v>47</v>
      </c>
      <c r="AJ5898" s="3" t="s">
        <v>47</v>
      </c>
      <c r="AK5898" s="3" t="s">
        <v>47</v>
      </c>
      <c r="AL5898" s="3" t="s">
        <v>47</v>
      </c>
      <c r="AU5898" s="3">
        <v>0</v>
      </c>
      <c r="AV5898" s="3">
        <v>15</v>
      </c>
      <c r="AW5898" s="3">
        <v>1</v>
      </c>
      <c r="AX5898" s="3">
        <v>15</v>
      </c>
      <c r="AY5898" s="3">
        <v>100</v>
      </c>
      <c r="AZ5898" s="6" t="str">
        <f t="shared" si="648"/>
        <v>2880.1</v>
      </c>
      <c r="BC5898" s="12" t="s">
        <v>15256</v>
      </c>
      <c r="BJ5898" s="12">
        <f t="shared" si="649"/>
        <v>0</v>
      </c>
      <c r="BK5898" s="12">
        <f t="shared" si="650"/>
        <v>0</v>
      </c>
      <c r="CQ5898" s="3" t="str">
        <f>CONCATENATE(baseURL!$A$1,baseURL!$B$1,baseURL!$C$1,".",C5898,".",L5898,".pkl&amp;seq=",BC5898)</f>
        <v>http://proteomics.broadinstitute.org/millscripts/viewfeed.pl?side=xl&amp;cycle=1&amp;fixedMods=iaaC&amp;file=msdataSM/iPRG2012_nd/cpick_in/iPRG2012_nd.2880.1.3.pkl&amp;seq=SHPDAFALDPLEFEK</v>
      </c>
    </row>
    <row r="5899" spans="1:95" x14ac:dyDescent="0.2">
      <c r="A5899" s="3">
        <v>4343</v>
      </c>
      <c r="B5899" s="2" t="s">
        <v>15257</v>
      </c>
      <c r="C5899" s="2" t="s">
        <v>15251</v>
      </c>
      <c r="D5899" s="3">
        <v>15155</v>
      </c>
      <c r="E5899" s="3">
        <v>15139</v>
      </c>
      <c r="F5899" s="3">
        <v>60486</v>
      </c>
      <c r="G5899" s="3">
        <v>18018</v>
      </c>
      <c r="H5899" s="3">
        <v>52.3444</v>
      </c>
      <c r="I5899" s="30">
        <v>724.37918000000002</v>
      </c>
      <c r="J5899" s="30">
        <v>724.37769219999996</v>
      </c>
      <c r="K5899" s="30">
        <v>1.49E-3</v>
      </c>
      <c r="L5899" s="3">
        <v>3</v>
      </c>
      <c r="M5899" s="3">
        <v>3</v>
      </c>
      <c r="N5899" s="10">
        <f t="shared" si="644"/>
        <v>1</v>
      </c>
      <c r="O5899" s="35">
        <v>3</v>
      </c>
      <c r="P5899" s="17"/>
      <c r="Q5899" s="40">
        <v>2171.1131500000001</v>
      </c>
      <c r="R5899" s="40">
        <v>724.3759</v>
      </c>
      <c r="S5899" s="18">
        <f t="shared" si="645"/>
        <v>4.5280357891778777</v>
      </c>
      <c r="T5899" s="18">
        <f t="shared" si="646"/>
        <v>2.4741297991200306</v>
      </c>
      <c r="U5899" s="18">
        <f t="shared" si="647"/>
        <v>2.6229475607592803</v>
      </c>
      <c r="V5899" s="30">
        <v>724.37779999999998</v>
      </c>
      <c r="W5899" s="3" t="s">
        <v>47</v>
      </c>
      <c r="X5899" s="3" t="s">
        <v>47</v>
      </c>
      <c r="Y5899" s="3" t="s">
        <v>47</v>
      </c>
      <c r="Z5899" s="3" t="s">
        <v>47</v>
      </c>
      <c r="AA5899" s="3" t="s">
        <v>47</v>
      </c>
      <c r="AB5899" s="12" t="s">
        <v>47</v>
      </c>
      <c r="AC5899" s="3" t="s">
        <v>47</v>
      </c>
      <c r="AD5899" s="3" t="s">
        <v>47</v>
      </c>
      <c r="AF5899" s="3" t="s">
        <v>48</v>
      </c>
      <c r="AG5899" s="3" t="s">
        <v>47</v>
      </c>
      <c r="AH5899" s="3" t="s">
        <v>47</v>
      </c>
      <c r="AI5899" s="3" t="s">
        <v>47</v>
      </c>
      <c r="AJ5899" s="3" t="s">
        <v>47</v>
      </c>
      <c r="AL5899" s="3" t="s">
        <v>48</v>
      </c>
      <c r="AM5899" s="3" t="s">
        <v>47</v>
      </c>
      <c r="AU5899" s="3">
        <v>0</v>
      </c>
      <c r="AV5899" s="3">
        <v>13</v>
      </c>
      <c r="AW5899" s="3">
        <v>1</v>
      </c>
      <c r="AX5899" s="3">
        <v>13</v>
      </c>
      <c r="AY5899" s="3">
        <v>100</v>
      </c>
      <c r="AZ5899" s="6" t="str">
        <f t="shared" si="648"/>
        <v>2880.5</v>
      </c>
      <c r="BC5899" s="12" t="s">
        <v>15258</v>
      </c>
      <c r="BJ5899" s="12">
        <f t="shared" si="649"/>
        <v>0</v>
      </c>
      <c r="BK5899" s="12">
        <f t="shared" si="650"/>
        <v>0</v>
      </c>
      <c r="CQ5899" s="3" t="str">
        <f>CONCATENATE(baseURL!$A$1,baseURL!$B$1,baseURL!$C$1,".",C5899,".",L5899,".pkl&amp;seq=",BC5899)</f>
        <v>http://proteomics.broadinstitute.org/millscripts/viewfeed.pl?side=xl&amp;cycle=1&amp;fixedMods=iaaC&amp;file=msdataSM/iPRG2012_nd/cpick_in/iPRG2012_nd.2880.5.3.pkl&amp;seq=EPSEYSLVHLPASLNVPYR</v>
      </c>
    </row>
    <row r="5900" spans="1:95" x14ac:dyDescent="0.2">
      <c r="A5900" s="3">
        <v>5071</v>
      </c>
      <c r="B5900" s="2" t="s">
        <v>15259</v>
      </c>
      <c r="C5900" s="2" t="s">
        <v>15260</v>
      </c>
      <c r="D5900" s="3">
        <v>15156</v>
      </c>
      <c r="E5900" s="3">
        <v>15140</v>
      </c>
      <c r="F5900" s="3">
        <v>60487</v>
      </c>
      <c r="G5900" s="3">
        <v>18019</v>
      </c>
      <c r="H5900" s="3">
        <v>52.346899999999998</v>
      </c>
      <c r="I5900" s="30">
        <v>799.89652000000001</v>
      </c>
      <c r="J5900" s="30">
        <v>799.89800179999997</v>
      </c>
      <c r="K5900" s="30">
        <v>-1.48E-3</v>
      </c>
      <c r="L5900" s="3">
        <v>2</v>
      </c>
      <c r="M5900" s="3">
        <v>2</v>
      </c>
      <c r="N5900" s="10">
        <f t="shared" si="644"/>
        <v>1</v>
      </c>
      <c r="O5900" s="35">
        <v>2</v>
      </c>
      <c r="P5900" s="17"/>
      <c r="Q5900" s="40">
        <v>1598.79081</v>
      </c>
      <c r="R5900" s="40">
        <v>799.89904000000001</v>
      </c>
      <c r="S5900" s="18">
        <f t="shared" si="645"/>
        <v>-3.1503975801797117</v>
      </c>
      <c r="T5900" s="18">
        <f t="shared" si="646"/>
        <v>-1.2979137967699885</v>
      </c>
      <c r="U5900" s="18">
        <f t="shared" si="647"/>
        <v>-1.1751483037336208</v>
      </c>
      <c r="V5900" s="30">
        <v>799.8981</v>
      </c>
      <c r="W5900" s="3" t="s">
        <v>47</v>
      </c>
      <c r="X5900" s="3" t="s">
        <v>47</v>
      </c>
      <c r="Y5900" s="3" t="s">
        <v>47</v>
      </c>
      <c r="Z5900" s="3" t="s">
        <v>47</v>
      </c>
      <c r="AA5900" s="3" t="s">
        <v>48</v>
      </c>
      <c r="AB5900" s="12" t="s">
        <v>47</v>
      </c>
      <c r="AC5900" s="3" t="s">
        <v>47</v>
      </c>
      <c r="AD5900" s="3" t="s">
        <v>47</v>
      </c>
      <c r="AE5900" s="3" t="s">
        <v>47</v>
      </c>
      <c r="AF5900" s="3" t="s">
        <v>47</v>
      </c>
      <c r="AG5900" s="3" t="s">
        <v>47</v>
      </c>
      <c r="AH5900" s="3" t="s">
        <v>47</v>
      </c>
      <c r="AI5900" s="3" t="s">
        <v>47</v>
      </c>
      <c r="AJ5900" s="3" t="s">
        <v>47</v>
      </c>
      <c r="AK5900" s="3" t="s">
        <v>47</v>
      </c>
      <c r="AL5900" s="3" t="s">
        <v>47</v>
      </c>
      <c r="AM5900" s="3" t="s">
        <v>47</v>
      </c>
      <c r="AN5900" s="3" t="s">
        <v>47</v>
      </c>
      <c r="AU5900" s="3">
        <v>0</v>
      </c>
      <c r="AV5900" s="3">
        <v>17</v>
      </c>
      <c r="AW5900" s="3">
        <v>1</v>
      </c>
      <c r="AX5900" s="3">
        <v>17</v>
      </c>
      <c r="AY5900" s="3">
        <v>100</v>
      </c>
      <c r="AZ5900" s="6" t="str">
        <f t="shared" si="648"/>
        <v>2880.6</v>
      </c>
      <c r="BC5900" s="12" t="s">
        <v>15261</v>
      </c>
      <c r="BJ5900" s="12">
        <f t="shared" si="649"/>
        <v>0</v>
      </c>
      <c r="BK5900" s="12">
        <f t="shared" si="650"/>
        <v>0</v>
      </c>
      <c r="CQ5900" s="3" t="str">
        <f>CONCATENATE(baseURL!$A$1,baseURL!$B$1,baseURL!$C$1,".",C5900,".",L5900,".pkl&amp;seq=",BC5900)</f>
        <v>http://proteomics.broadinstitute.org/millscripts/viewfeed.pl?side=xl&amp;cycle=1&amp;fixedMods=iaaC&amp;file=msdataSM/iPRG2012_nd/cpick_in/iPRG2012_nd.2880.6.2.pkl&amp;seq=SVDELTSLTDYVTR</v>
      </c>
    </row>
    <row r="5901" spans="1:95" x14ac:dyDescent="0.2">
      <c r="A5901" s="3">
        <v>4001</v>
      </c>
      <c r="B5901" s="2" t="s">
        <v>15262</v>
      </c>
      <c r="C5901" s="2" t="s">
        <v>15263</v>
      </c>
      <c r="D5901" s="3">
        <v>15157</v>
      </c>
      <c r="E5901" s="3">
        <v>15141</v>
      </c>
      <c r="F5901" s="3">
        <v>60488</v>
      </c>
      <c r="G5901" s="3">
        <v>18020</v>
      </c>
      <c r="H5901" s="3">
        <v>52.349400000000003</v>
      </c>
      <c r="I5901" s="30">
        <v>929.43550000000005</v>
      </c>
      <c r="J5901" s="30">
        <v>929.43456570000001</v>
      </c>
      <c r="K5901" s="30">
        <v>9.3000000000000005E-4</v>
      </c>
      <c r="L5901" s="3">
        <v>0</v>
      </c>
      <c r="M5901" s="3">
        <v>3</v>
      </c>
      <c r="N5901" s="10">
        <f t="shared" si="644"/>
        <v>1</v>
      </c>
      <c r="O5901" s="35">
        <v>3</v>
      </c>
      <c r="P5901" s="17"/>
      <c r="Q5901" s="40">
        <v>2786.2890600000001</v>
      </c>
      <c r="R5901" s="40">
        <v>929.43453999999997</v>
      </c>
      <c r="S5901" s="18">
        <f t="shared" si="645"/>
        <v>1.03288608154948</v>
      </c>
      <c r="T5901" s="18">
        <f t="shared" si="646"/>
        <v>2.7651221179526956E-2</v>
      </c>
      <c r="U5901" s="18">
        <f t="shared" si="647"/>
        <v>-4.3036920074754861E-2</v>
      </c>
      <c r="V5901" s="30">
        <v>929.43449999999996</v>
      </c>
      <c r="W5901" s="3" t="s">
        <v>47</v>
      </c>
      <c r="X5901" s="3" t="s">
        <v>47</v>
      </c>
      <c r="Y5901" s="3" t="s">
        <v>47</v>
      </c>
      <c r="Z5901" s="3" t="s">
        <v>47</v>
      </c>
      <c r="AA5901" s="3" t="s">
        <v>47</v>
      </c>
      <c r="AB5901" s="12" t="s">
        <v>47</v>
      </c>
      <c r="AC5901" s="3" t="s">
        <v>47</v>
      </c>
      <c r="AD5901" s="3" t="s">
        <v>47</v>
      </c>
      <c r="AE5901" s="3" t="s">
        <v>47</v>
      </c>
      <c r="AF5901" s="3" t="s">
        <v>48</v>
      </c>
      <c r="AG5901" s="3" t="s">
        <v>47</v>
      </c>
      <c r="AI5901" s="3" t="s">
        <v>48</v>
      </c>
      <c r="AK5901" s="3" t="s">
        <v>52</v>
      </c>
      <c r="AL5901" s="3" t="s">
        <v>52</v>
      </c>
      <c r="AP5901" s="3" t="s">
        <v>52</v>
      </c>
      <c r="AU5901" s="3">
        <v>0</v>
      </c>
      <c r="AV5901" s="3">
        <v>10</v>
      </c>
      <c r="AW5901" s="3">
        <v>1</v>
      </c>
      <c r="AX5901" s="3">
        <v>10</v>
      </c>
      <c r="AY5901" s="3">
        <v>100</v>
      </c>
      <c r="AZ5901" s="6" t="str">
        <f t="shared" si="648"/>
        <v>2880.7</v>
      </c>
      <c r="BC5901" s="12" t="s">
        <v>15066</v>
      </c>
      <c r="BJ5901" s="12">
        <f t="shared" si="649"/>
        <v>0</v>
      </c>
      <c r="BK5901" s="12">
        <f t="shared" si="650"/>
        <v>0</v>
      </c>
      <c r="CQ5901" s="3" t="str">
        <f>CONCATENATE(baseURL!$A$1,baseURL!$B$1,baseURL!$C$1,".",C5901,".",L5901,".pkl&amp;seq=",BC5901)</f>
        <v>http://proteomics.broadinstitute.org/millscripts/viewfeed.pl?side=xl&amp;cycle=1&amp;fixedMods=iaaC&amp;file=msdataSM/iPRG2012_nd/cpick_in/iPRG2012_nd.2880.7.0.pkl&amp;seq=NLDDSVDDEKLEEEFAPYGTLTSAK</v>
      </c>
    </row>
    <row r="5902" spans="1:95" x14ac:dyDescent="0.2">
      <c r="A5902" s="3">
        <v>6374</v>
      </c>
      <c r="B5902" s="2" t="s">
        <v>15264</v>
      </c>
      <c r="C5902" s="2" t="s">
        <v>15265</v>
      </c>
      <c r="D5902" s="3">
        <v>15161</v>
      </c>
      <c r="E5902" s="3">
        <v>15145</v>
      </c>
      <c r="F5902" s="3">
        <v>60506</v>
      </c>
      <c r="G5902" s="3">
        <v>18025</v>
      </c>
      <c r="H5902" s="3">
        <v>52.363399999999999</v>
      </c>
      <c r="I5902" s="30">
        <v>692.86046999999996</v>
      </c>
      <c r="J5902" s="30">
        <v>692.86097710000001</v>
      </c>
      <c r="K5902" s="30">
        <v>-5.1000000000000004E-4</v>
      </c>
      <c r="L5902" s="3">
        <v>2</v>
      </c>
      <c r="M5902" s="3">
        <v>2</v>
      </c>
      <c r="N5902" s="10">
        <f t="shared" si="644"/>
        <v>1</v>
      </c>
      <c r="O5902" s="35">
        <v>2</v>
      </c>
      <c r="P5902" s="17"/>
      <c r="Q5902" s="40">
        <v>1384.7147299999999</v>
      </c>
      <c r="R5902" s="40">
        <v>692.86099999999999</v>
      </c>
      <c r="S5902" s="18">
        <f t="shared" si="645"/>
        <v>-0.76494419519372669</v>
      </c>
      <c r="T5902" s="18">
        <f t="shared" si="646"/>
        <v>-3.305136236025568E-2</v>
      </c>
      <c r="U5902" s="18">
        <f t="shared" si="647"/>
        <v>0.14432909338943589</v>
      </c>
      <c r="V5902" s="30">
        <v>692.86109999999996</v>
      </c>
      <c r="W5902" s="3" t="s">
        <v>47</v>
      </c>
      <c r="X5902" s="3" t="s">
        <v>47</v>
      </c>
      <c r="Y5902" s="3" t="s">
        <v>47</v>
      </c>
      <c r="Z5902" s="3" t="s">
        <v>47</v>
      </c>
      <c r="AA5902" s="3" t="s">
        <v>47</v>
      </c>
      <c r="AB5902" s="12" t="s">
        <v>47</v>
      </c>
      <c r="AC5902" s="3" t="s">
        <v>47</v>
      </c>
      <c r="AD5902" s="3" t="s">
        <v>47</v>
      </c>
      <c r="AE5902" s="3" t="s">
        <v>47</v>
      </c>
      <c r="AF5902" s="3" t="s">
        <v>47</v>
      </c>
      <c r="AG5902" s="3" t="s">
        <v>47</v>
      </c>
      <c r="AH5902" s="3" t="s">
        <v>47</v>
      </c>
      <c r="AI5902" s="3" t="s">
        <v>47</v>
      </c>
      <c r="AJ5902" s="3" t="s">
        <v>47</v>
      </c>
      <c r="AK5902" s="3" t="s">
        <v>48</v>
      </c>
      <c r="AL5902" s="3" t="s">
        <v>47</v>
      </c>
      <c r="AU5902" s="3">
        <v>0</v>
      </c>
      <c r="AV5902" s="3">
        <v>15</v>
      </c>
      <c r="AW5902" s="3">
        <v>1</v>
      </c>
      <c r="AX5902" s="3">
        <v>15</v>
      </c>
      <c r="AY5902" s="3">
        <v>100</v>
      </c>
      <c r="AZ5902" s="6" t="str">
        <f t="shared" si="648"/>
        <v>2881.4</v>
      </c>
      <c r="BC5902" s="12" t="s">
        <v>15266</v>
      </c>
      <c r="BJ5902" s="12">
        <f t="shared" si="649"/>
        <v>0</v>
      </c>
      <c r="BK5902" s="12">
        <f t="shared" si="650"/>
        <v>0</v>
      </c>
      <c r="CQ5902" s="3" t="str">
        <f>CONCATENATE(baseURL!$A$1,baseURL!$B$1,baseURL!$C$1,".",C5902,".",L5902,".pkl&amp;seq=",BC5902)</f>
        <v>http://proteomics.broadinstitute.org/millscripts/viewfeed.pl?side=xl&amp;cycle=1&amp;fixedMods=iaaC&amp;file=msdataSM/iPRG2012_nd/cpick_in/iPRG2012_nd.2881.4.2.pkl&amp;seq=GFLSPYFLTDPK</v>
      </c>
    </row>
    <row r="5903" spans="1:95" x14ac:dyDescent="0.2">
      <c r="A5903" s="3">
        <v>753</v>
      </c>
      <c r="B5903" s="2" t="s">
        <v>15267</v>
      </c>
      <c r="C5903" s="2" t="s">
        <v>15259</v>
      </c>
      <c r="D5903" s="3">
        <v>15164</v>
      </c>
      <c r="E5903" s="3">
        <v>15148</v>
      </c>
      <c r="F5903" s="3">
        <v>60509</v>
      </c>
      <c r="G5903" s="3">
        <v>18028</v>
      </c>
      <c r="H5903" s="3">
        <v>52.370899999999999</v>
      </c>
      <c r="I5903" s="30">
        <v>818.11116000000004</v>
      </c>
      <c r="J5903" s="30">
        <v>818.10894540000004</v>
      </c>
      <c r="K5903" s="30">
        <v>2.2100000000000002E-3</v>
      </c>
      <c r="L5903" s="3">
        <v>3</v>
      </c>
      <c r="M5903" s="3">
        <v>3</v>
      </c>
      <c r="N5903" s="10">
        <f t="shared" si="644"/>
        <v>1</v>
      </c>
      <c r="O5903" s="35">
        <v>3</v>
      </c>
      <c r="P5903" s="17"/>
      <c r="Q5903" s="40">
        <v>2452.3132099999998</v>
      </c>
      <c r="R5903" s="40">
        <v>818.10924999999997</v>
      </c>
      <c r="S5903" s="18">
        <f t="shared" si="645"/>
        <v>2.3346515151445209</v>
      </c>
      <c r="T5903" s="18">
        <f t="shared" si="646"/>
        <v>-0.37232191169555573</v>
      </c>
      <c r="U5903" s="18">
        <f t="shared" si="647"/>
        <v>-0.55004878627240505</v>
      </c>
      <c r="V5903" s="30">
        <v>818.10879999999997</v>
      </c>
      <c r="W5903" s="3" t="s">
        <v>47</v>
      </c>
      <c r="Y5903" s="3" t="s">
        <v>48</v>
      </c>
      <c r="AB5903" s="12" t="s">
        <v>48</v>
      </c>
      <c r="AD5903" s="3" t="s">
        <v>47</v>
      </c>
      <c r="AE5903" s="3" t="s">
        <v>48</v>
      </c>
      <c r="AF5903" s="3" t="s">
        <v>47</v>
      </c>
      <c r="AL5903" s="3" t="s">
        <v>52</v>
      </c>
      <c r="AU5903" s="3">
        <v>0</v>
      </c>
      <c r="AV5903" s="3">
        <v>3</v>
      </c>
      <c r="AW5903" s="3">
        <v>2</v>
      </c>
      <c r="AX5903" s="3">
        <v>2</v>
      </c>
      <c r="AY5903" s="3">
        <v>66.67</v>
      </c>
      <c r="AZ5903" s="6" t="str">
        <f t="shared" si="648"/>
        <v>2881.7</v>
      </c>
      <c r="BC5903" s="12" t="s">
        <v>15268</v>
      </c>
      <c r="BJ5903" s="12">
        <f t="shared" si="649"/>
        <v>0</v>
      </c>
      <c r="BK5903" s="12">
        <f t="shared" si="650"/>
        <v>0</v>
      </c>
      <c r="BM5903" s="3" t="s">
        <v>162</v>
      </c>
      <c r="BR5903" s="3" t="s">
        <v>162</v>
      </c>
      <c r="BZ5903" s="3" t="s">
        <v>15269</v>
      </c>
      <c r="CQ5903" s="3" t="str">
        <f>CONCATENATE(baseURL!$A$1,baseURL!$B$1,baseURL!$C$1,".",C5903,".",L5903,".pkl&amp;seq=",BC5903,"&amp;varMods=Sodiated-E")</f>
        <v>http://proteomics.broadinstitute.org/millscripts/viewfeed.pl?side=xl&amp;cycle=1&amp;fixedMods=iaaC&amp;file=msdataSM/iPRG2012_nd/cpick_in/iPRG2012_nd.2881.7.3.pkl&amp;seq=VETGVLKPGMVVTFAPAGVTTeVK&amp;varMods=Sodiated-E</v>
      </c>
    </row>
    <row r="5904" spans="1:95" x14ac:dyDescent="0.2">
      <c r="A5904" s="3">
        <v>6562</v>
      </c>
      <c r="B5904" s="2" t="s">
        <v>15270</v>
      </c>
      <c r="C5904" s="2" t="s">
        <v>15271</v>
      </c>
      <c r="D5904" s="3">
        <v>15166</v>
      </c>
      <c r="E5904" s="3">
        <v>15150</v>
      </c>
      <c r="F5904" s="3">
        <v>60524</v>
      </c>
      <c r="G5904" s="3">
        <v>18031</v>
      </c>
      <c r="H5904" s="3">
        <v>52.382399999999997</v>
      </c>
      <c r="I5904" s="30">
        <v>450.90998999999999</v>
      </c>
      <c r="J5904" s="30">
        <v>450.90976280000001</v>
      </c>
      <c r="K5904" s="30">
        <v>2.3000000000000001E-4</v>
      </c>
      <c r="L5904" s="3">
        <v>3</v>
      </c>
      <c r="M5904" s="3">
        <v>3</v>
      </c>
      <c r="N5904" s="10">
        <f t="shared" si="644"/>
        <v>1</v>
      </c>
      <c r="O5904" s="35">
        <v>3</v>
      </c>
      <c r="P5904" s="17"/>
      <c r="Q5904" s="40">
        <v>1350.71262</v>
      </c>
      <c r="R5904" s="40">
        <v>450.90906000000001</v>
      </c>
      <c r="S5904" s="18">
        <f t="shared" si="645"/>
        <v>2.0625001413423716</v>
      </c>
      <c r="T5904" s="18">
        <f t="shared" si="646"/>
        <v>1.5586291390976159</v>
      </c>
      <c r="U5904" s="18">
        <f t="shared" si="647"/>
        <v>0.97580651843440835</v>
      </c>
      <c r="V5904" s="30">
        <v>450.90949999999998</v>
      </c>
      <c r="W5904" s="3" t="s">
        <v>47</v>
      </c>
      <c r="X5904" s="3" t="s">
        <v>47</v>
      </c>
      <c r="Y5904" s="3" t="s">
        <v>47</v>
      </c>
      <c r="Z5904" s="3" t="s">
        <v>47</v>
      </c>
      <c r="AA5904" s="3" t="s">
        <v>47</v>
      </c>
      <c r="AB5904" s="12" t="s">
        <v>47</v>
      </c>
      <c r="AC5904" s="3" t="s">
        <v>47</v>
      </c>
      <c r="AD5904" s="3" t="s">
        <v>47</v>
      </c>
      <c r="AE5904" s="3" t="s">
        <v>47</v>
      </c>
      <c r="AF5904" s="3" t="s">
        <v>47</v>
      </c>
      <c r="AG5904" s="3" t="s">
        <v>47</v>
      </c>
      <c r="AH5904" s="3" t="s">
        <v>47</v>
      </c>
      <c r="AI5904" s="3" t="s">
        <v>48</v>
      </c>
      <c r="AJ5904" s="3" t="s">
        <v>47</v>
      </c>
      <c r="AK5904" s="3" t="s">
        <v>47</v>
      </c>
      <c r="AL5904" s="3" t="s">
        <v>47</v>
      </c>
      <c r="AU5904" s="3">
        <v>0</v>
      </c>
      <c r="AV5904" s="3">
        <v>15</v>
      </c>
      <c r="AW5904" s="3">
        <v>1</v>
      </c>
      <c r="AX5904" s="3">
        <v>15</v>
      </c>
      <c r="AY5904" s="3">
        <v>100</v>
      </c>
      <c r="AZ5904" s="6" t="str">
        <f t="shared" si="648"/>
        <v>2882.1</v>
      </c>
      <c r="BC5904" s="12" t="s">
        <v>15272</v>
      </c>
      <c r="BJ5904" s="12">
        <f t="shared" si="649"/>
        <v>0</v>
      </c>
      <c r="BK5904" s="12">
        <f t="shared" si="650"/>
        <v>0</v>
      </c>
      <c r="CQ5904" s="3" t="str">
        <f>CONCATENATE(baseURL!$A$1,baseURL!$B$1,baseURL!$C$1,".",C5904,".",L5904,".pkl&amp;seq=",BC5904)</f>
        <v>http://proteomics.broadinstitute.org/millscripts/viewfeed.pl?side=xl&amp;cycle=1&amp;fixedMods=iaaC&amp;file=msdataSM/iPRG2012_nd/cpick_in/iPRG2012_nd.2882.1.3.pkl&amp;seq=SFLTYLKGYMK</v>
      </c>
    </row>
    <row r="5905" spans="1:95" x14ac:dyDescent="0.2">
      <c r="A5905" s="3">
        <v>1290</v>
      </c>
      <c r="B5905" s="2" t="s">
        <v>15273</v>
      </c>
      <c r="C5905" s="2" t="s">
        <v>15274</v>
      </c>
      <c r="D5905" s="3">
        <v>15168</v>
      </c>
      <c r="E5905" s="3">
        <v>15152</v>
      </c>
      <c r="F5905" s="3">
        <v>60526</v>
      </c>
      <c r="G5905" s="3">
        <v>18033</v>
      </c>
      <c r="H5905" s="3">
        <v>52.385800000000003</v>
      </c>
      <c r="I5905" s="30">
        <v>582.32475999999997</v>
      </c>
      <c r="J5905" s="30">
        <v>582.32575999999995</v>
      </c>
      <c r="K5905" s="30">
        <v>-1E-3</v>
      </c>
      <c r="L5905" s="3">
        <v>3</v>
      </c>
      <c r="M5905" s="3">
        <v>3</v>
      </c>
      <c r="N5905" s="10">
        <f t="shared" si="644"/>
        <v>1</v>
      </c>
      <c r="O5905" s="35">
        <v>3</v>
      </c>
      <c r="P5905" s="17"/>
      <c r="Q5905" s="40">
        <v>1744.95921</v>
      </c>
      <c r="R5905" s="40">
        <v>582.32458999999994</v>
      </c>
      <c r="S5905" s="18">
        <f t="shared" si="645"/>
        <v>0.29193340440172488</v>
      </c>
      <c r="T5905" s="18">
        <f t="shared" si="646"/>
        <v>2.0091887241132853</v>
      </c>
      <c r="U5905" s="18">
        <f t="shared" si="647"/>
        <v>1.9061534049930648</v>
      </c>
      <c r="V5905" s="30">
        <v>582.32569999999998</v>
      </c>
      <c r="X5905" s="3" t="s">
        <v>47</v>
      </c>
      <c r="Y5905" s="3" t="s">
        <v>47</v>
      </c>
      <c r="Z5905" s="3" t="s">
        <v>47</v>
      </c>
      <c r="AB5905" s="12" t="s">
        <v>48</v>
      </c>
      <c r="AC5905" s="3" t="s">
        <v>52</v>
      </c>
      <c r="AG5905" s="3" t="s">
        <v>52</v>
      </c>
      <c r="AH5905" s="3" t="s">
        <v>48</v>
      </c>
      <c r="AL5905" s="3" t="s">
        <v>48</v>
      </c>
      <c r="AM5905" s="3" t="s">
        <v>48</v>
      </c>
      <c r="AU5905" s="3">
        <v>0</v>
      </c>
      <c r="AV5905" s="3">
        <v>3</v>
      </c>
      <c r="AW5905" s="3">
        <v>1</v>
      </c>
      <c r="AX5905" s="3">
        <v>3</v>
      </c>
      <c r="AY5905" s="3">
        <v>100</v>
      </c>
      <c r="AZ5905" s="6" t="str">
        <f t="shared" si="648"/>
        <v>2882.3</v>
      </c>
      <c r="BC5905" s="12" t="s">
        <v>15275</v>
      </c>
      <c r="BJ5905" s="12">
        <f t="shared" si="649"/>
        <v>0</v>
      </c>
      <c r="BK5905" s="12">
        <f t="shared" si="650"/>
        <v>0</v>
      </c>
      <c r="CQ5905" s="3" t="str">
        <f>CONCATENATE(baseURL!$A$1,baseURL!$B$1,baseURL!$C$1,".",C5905,".",L5905,".pkl&amp;seq=",BC5905)</f>
        <v>http://proteomics.broadinstitute.org/millscripts/viewfeed.pl?side=xl&amp;cycle=1&amp;fixedMods=iaaC&amp;file=msdataSM/iPRG2012_nd/cpick_in/iPRG2012_nd.2882.3.3.pkl&amp;seq=LVGSELLQKYLGDGPR</v>
      </c>
    </row>
    <row r="5906" spans="1:95" x14ac:dyDescent="0.2">
      <c r="A5906" s="3">
        <v>6959</v>
      </c>
      <c r="B5906" s="2" t="s">
        <v>15276</v>
      </c>
      <c r="C5906" s="2" t="s">
        <v>15277</v>
      </c>
      <c r="D5906" s="3">
        <v>15169</v>
      </c>
      <c r="E5906" s="3">
        <v>15153</v>
      </c>
      <c r="F5906" s="3">
        <v>60527</v>
      </c>
      <c r="G5906" s="3">
        <v>18034</v>
      </c>
      <c r="H5906" s="3">
        <v>52.3874</v>
      </c>
      <c r="I5906" s="30">
        <v>595.26247999999998</v>
      </c>
      <c r="J5906" s="30">
        <v>594.98849819999998</v>
      </c>
      <c r="K5906" s="30">
        <v>0.27398</v>
      </c>
      <c r="L5906" s="3">
        <v>0</v>
      </c>
      <c r="M5906" s="3">
        <v>3</v>
      </c>
      <c r="N5906" s="10">
        <f t="shared" si="644"/>
        <v>1</v>
      </c>
      <c r="O5906" s="35">
        <v>3</v>
      </c>
      <c r="P5906" s="17"/>
      <c r="Q5906" s="40">
        <v>1782.9497100000001</v>
      </c>
      <c r="R5906" s="40">
        <v>594.98809000000006</v>
      </c>
      <c r="S5906" s="18">
        <f t="shared" si="645"/>
        <v>461.16889499405897</v>
      </c>
      <c r="T5906" s="18">
        <f t="shared" si="646"/>
        <v>0.68606415285449407</v>
      </c>
      <c r="U5906" s="18">
        <f t="shared" si="647"/>
        <v>0.68908942360179182</v>
      </c>
      <c r="V5906" s="30">
        <v>594.98850000000004</v>
      </c>
      <c r="W5906" s="3" t="s">
        <v>47</v>
      </c>
      <c r="X5906" s="3" t="s">
        <v>47</v>
      </c>
      <c r="Y5906" s="3" t="s">
        <v>47</v>
      </c>
      <c r="Z5906" s="3" t="s">
        <v>47</v>
      </c>
      <c r="AA5906" s="3" t="s">
        <v>48</v>
      </c>
      <c r="AB5906" s="12" t="s">
        <v>47</v>
      </c>
      <c r="AC5906" s="3" t="s">
        <v>47</v>
      </c>
      <c r="AD5906" s="3" t="s">
        <v>47</v>
      </c>
      <c r="AE5906" s="3" t="s">
        <v>47</v>
      </c>
      <c r="AF5906" s="3" t="s">
        <v>47</v>
      </c>
      <c r="AH5906" s="3" t="s">
        <v>47</v>
      </c>
      <c r="AI5906" s="3" t="s">
        <v>47</v>
      </c>
      <c r="AK5906" s="3" t="s">
        <v>47</v>
      </c>
      <c r="AL5906" s="3" t="s">
        <v>47</v>
      </c>
      <c r="AO5906" s="3" t="s">
        <v>47</v>
      </c>
      <c r="AP5906" s="3" t="s">
        <v>47</v>
      </c>
      <c r="AQ5906" s="3" t="s">
        <v>47</v>
      </c>
      <c r="AU5906" s="3">
        <v>0</v>
      </c>
      <c r="AV5906" s="3">
        <v>16</v>
      </c>
      <c r="AW5906" s="3">
        <v>2</v>
      </c>
      <c r="AX5906" s="3">
        <v>15</v>
      </c>
      <c r="AY5906" s="3">
        <v>93.75</v>
      </c>
      <c r="AZ5906" s="6" t="str">
        <f t="shared" si="648"/>
        <v>2882.4</v>
      </c>
      <c r="BB5906" s="12" t="s">
        <v>79</v>
      </c>
      <c r="BC5906" s="12" t="s">
        <v>11244</v>
      </c>
      <c r="BJ5906" s="12">
        <f t="shared" si="649"/>
        <v>0</v>
      </c>
      <c r="BK5906" s="12">
        <f t="shared" si="650"/>
        <v>0</v>
      </c>
      <c r="BU5906" s="3" t="s">
        <v>15278</v>
      </c>
      <c r="CQ5906" s="3" t="str">
        <f>CONCATENATE(baseURL!$A$1,baseURL!$B$1,"+Acetyl",baseURL!$C$1,".",C5906,".",L5906,".pkl&amp;seq=",BC5906)</f>
        <v>http://proteomics.broadinstitute.org/millscripts/viewfeed.pl?side=xl&amp;cycle=1&amp;fixedMods=iaaC+Acetyl&amp;file=msdataSM/iPRG2012_nd/cpick_in/iPRG2012_nd.2882.4.0.pkl&amp;seq=SLVVQEQGSFQHLLR</v>
      </c>
    </row>
    <row r="5907" spans="1:95" x14ac:dyDescent="0.2">
      <c r="A5907" s="3">
        <v>1628</v>
      </c>
      <c r="B5907" s="2" t="s">
        <v>15285</v>
      </c>
      <c r="C5907" s="2" t="s">
        <v>15286</v>
      </c>
      <c r="D5907" s="3">
        <v>15176</v>
      </c>
      <c r="E5907" s="3">
        <v>15160</v>
      </c>
      <c r="F5907" s="3">
        <v>60547</v>
      </c>
      <c r="G5907" s="3">
        <v>18042</v>
      </c>
      <c r="H5907" s="3">
        <v>52.421399999999998</v>
      </c>
      <c r="I5907" s="30">
        <v>715.35121000000004</v>
      </c>
      <c r="J5907" s="30">
        <v>715.3527636</v>
      </c>
      <c r="K5907" s="30">
        <v>-1.5499999999999999E-3</v>
      </c>
      <c r="L5907" s="3">
        <v>4</v>
      </c>
      <c r="M5907" s="3">
        <v>4</v>
      </c>
      <c r="N5907" s="10">
        <f t="shared" si="644"/>
        <v>1</v>
      </c>
      <c r="O5907" s="35">
        <v>4</v>
      </c>
      <c r="P5907" s="17"/>
      <c r="Q5907" s="40">
        <v>2858.38429</v>
      </c>
      <c r="R5907" s="40">
        <v>715.35153000000003</v>
      </c>
      <c r="S5907" s="18">
        <f t="shared" si="645"/>
        <v>-0.44733251634743204</v>
      </c>
      <c r="T5907" s="18">
        <f t="shared" si="646"/>
        <v>1.7244668505535192</v>
      </c>
      <c r="U5907" s="18">
        <f t="shared" si="647"/>
        <v>-0.32152024611975039</v>
      </c>
      <c r="V5907" s="30">
        <v>715.35130000000004</v>
      </c>
      <c r="X5907" s="3" t="s">
        <v>47</v>
      </c>
      <c r="Y5907" s="3" t="s">
        <v>47</v>
      </c>
      <c r="Z5907" s="3" t="s">
        <v>47</v>
      </c>
      <c r="AA5907" s="3" t="s">
        <v>47</v>
      </c>
      <c r="AB5907" s="12" t="s">
        <v>52</v>
      </c>
      <c r="AC5907" s="3" t="s">
        <v>52</v>
      </c>
      <c r="AD5907" s="3" t="s">
        <v>48</v>
      </c>
      <c r="AF5907" s="3" t="s">
        <v>47</v>
      </c>
      <c r="AG5907" s="3" t="s">
        <v>47</v>
      </c>
      <c r="AM5907" s="3" t="s">
        <v>48</v>
      </c>
      <c r="AU5907" s="3">
        <v>0</v>
      </c>
      <c r="AV5907" s="3">
        <v>6</v>
      </c>
      <c r="AW5907" s="3">
        <v>1</v>
      </c>
      <c r="AX5907" s="3">
        <v>6</v>
      </c>
      <c r="AY5907" s="3">
        <v>100</v>
      </c>
      <c r="AZ5907" s="6" t="str">
        <f t="shared" si="648"/>
        <v>2883.3</v>
      </c>
      <c r="BC5907" s="12" t="s">
        <v>15287</v>
      </c>
      <c r="BJ5907" s="12">
        <f t="shared" si="649"/>
        <v>0</v>
      </c>
      <c r="BK5907" s="12">
        <f t="shared" si="650"/>
        <v>0</v>
      </c>
      <c r="CQ5907" s="3" t="str">
        <f>CONCATENATE(baseURL!$A$1,baseURL!$B$1,baseURL!$C$1,".",C5907,".",L5907,".pkl&amp;seq=",BC5907)</f>
        <v>http://proteomics.broadinstitute.org/millscripts/viewfeed.pl?side=xl&amp;cycle=1&amp;fixedMods=iaaC&amp;file=msdataSM/iPRG2012_nd/cpick_in/iPRG2012_nd.2883.3.4.pkl&amp;seq=LGQEVDGEAVGDEFKGYVFKLSGGNDK</v>
      </c>
    </row>
    <row r="5908" spans="1:95" x14ac:dyDescent="0.2">
      <c r="A5908" s="3">
        <v>7031</v>
      </c>
      <c r="B5908" s="2" t="s">
        <v>15288</v>
      </c>
      <c r="C5908" s="2" t="s">
        <v>15289</v>
      </c>
      <c r="D5908" s="3">
        <v>15179</v>
      </c>
      <c r="E5908" s="3">
        <v>15163</v>
      </c>
      <c r="F5908" s="3">
        <v>60568</v>
      </c>
      <c r="G5908" s="3">
        <v>18046</v>
      </c>
      <c r="H5908" s="3">
        <v>52.441400000000002</v>
      </c>
      <c r="I5908" s="30">
        <v>660.3519</v>
      </c>
      <c r="J5908" s="30">
        <v>660.1017832</v>
      </c>
      <c r="K5908" s="30">
        <v>0.25012000000000001</v>
      </c>
      <c r="L5908" s="3">
        <v>4</v>
      </c>
      <c r="M5908" s="3">
        <v>4</v>
      </c>
      <c r="N5908" s="10">
        <f t="shared" si="644"/>
        <v>1</v>
      </c>
      <c r="O5908" s="35">
        <v>4</v>
      </c>
      <c r="P5908" s="17"/>
      <c r="Q5908" s="40">
        <v>2637.3783600000002</v>
      </c>
      <c r="R5908" s="40">
        <v>660.10005000000001</v>
      </c>
      <c r="S5908" s="18">
        <f t="shared" si="645"/>
        <v>381.53307214563966</v>
      </c>
      <c r="T5908" s="18">
        <f t="shared" si="646"/>
        <v>2.6256625794675599</v>
      </c>
      <c r="U5908" s="18">
        <f t="shared" si="647"/>
        <v>2.6511132668683501</v>
      </c>
      <c r="V5908" s="30">
        <v>660.10180000000003</v>
      </c>
      <c r="Y5908" s="3" t="s">
        <v>47</v>
      </c>
      <c r="Z5908" s="3" t="s">
        <v>47</v>
      </c>
      <c r="AA5908" s="3" t="s">
        <v>47</v>
      </c>
      <c r="AB5908" s="12" t="s">
        <v>48</v>
      </c>
      <c r="AC5908" s="3" t="s">
        <v>47</v>
      </c>
      <c r="AD5908" s="3" t="s">
        <v>48</v>
      </c>
      <c r="AE5908" s="3" t="s">
        <v>47</v>
      </c>
      <c r="AG5908" s="3" t="s">
        <v>52</v>
      </c>
      <c r="AL5908" s="3" t="s">
        <v>48</v>
      </c>
      <c r="AM5908" s="3" t="s">
        <v>47</v>
      </c>
      <c r="AU5908" s="3">
        <v>0</v>
      </c>
      <c r="AV5908" s="3">
        <v>6</v>
      </c>
      <c r="AW5908" s="3">
        <v>1</v>
      </c>
      <c r="AX5908" s="3">
        <v>6</v>
      </c>
      <c r="AY5908" s="3">
        <v>100</v>
      </c>
      <c r="AZ5908" s="6" t="str">
        <f t="shared" si="648"/>
        <v>2884.3</v>
      </c>
      <c r="BC5908" s="12" t="s">
        <v>15290</v>
      </c>
      <c r="BJ5908" s="12">
        <f t="shared" si="649"/>
        <v>0</v>
      </c>
      <c r="BK5908" s="12">
        <f t="shared" si="650"/>
        <v>0</v>
      </c>
      <c r="CQ5908" s="3" t="str">
        <f>CONCATENATE(baseURL!$A$1,baseURL!$B$1,baseURL!$C$1,".",C5908,".",L5908,".pkl&amp;seq=",BC5908)</f>
        <v>http://proteomics.broadinstitute.org/millscripts/viewfeed.pl?side=xl&amp;cycle=1&amp;fixedMods=iaaC&amp;file=msdataSM/iPRG2012_nd/cpick_in/iPRG2012_nd.2884.3.4.pkl&amp;seq=FLRTTAEKNDGWVPLSTLATFNR</v>
      </c>
    </row>
    <row r="5909" spans="1:95" x14ac:dyDescent="0.2">
      <c r="A5909" s="3">
        <v>5069</v>
      </c>
      <c r="B5909" s="2" t="s">
        <v>15291</v>
      </c>
      <c r="C5909" s="2" t="s">
        <v>15285</v>
      </c>
      <c r="D5909" s="3">
        <v>15180</v>
      </c>
      <c r="E5909" s="3">
        <v>15164</v>
      </c>
      <c r="F5909" s="3">
        <v>60569</v>
      </c>
      <c r="G5909" s="3">
        <v>18047</v>
      </c>
      <c r="H5909" s="3">
        <v>52.445599999999999</v>
      </c>
      <c r="I5909" s="30">
        <v>665.67178000000001</v>
      </c>
      <c r="J5909" s="30">
        <v>665.67058629999997</v>
      </c>
      <c r="K5909" s="30">
        <v>1.1900000000000001E-3</v>
      </c>
      <c r="L5909" s="3">
        <v>3</v>
      </c>
      <c r="M5909" s="3">
        <v>3</v>
      </c>
      <c r="N5909" s="10">
        <f t="shared" si="644"/>
        <v>1</v>
      </c>
      <c r="O5909" s="35">
        <v>3</v>
      </c>
      <c r="P5909" s="17"/>
      <c r="Q5909" s="40">
        <v>1994.9964</v>
      </c>
      <c r="R5909" s="40">
        <v>665.67031999999995</v>
      </c>
      <c r="S5909" s="18">
        <f t="shared" si="645"/>
        <v>2.1932778977820733</v>
      </c>
      <c r="T5909" s="18">
        <f t="shared" si="646"/>
        <v>0.40004787958872323</v>
      </c>
      <c r="U5909" s="18">
        <f t="shared" si="647"/>
        <v>0.27040412437239358</v>
      </c>
      <c r="V5909" s="30">
        <v>665.67049999999995</v>
      </c>
      <c r="W5909" s="3" t="s">
        <v>47</v>
      </c>
      <c r="X5909" s="3" t="s">
        <v>47</v>
      </c>
      <c r="Y5909" s="3" t="s">
        <v>47</v>
      </c>
      <c r="Z5909" s="3" t="s">
        <v>47</v>
      </c>
      <c r="AA5909" s="3" t="s">
        <v>48</v>
      </c>
      <c r="AB5909" s="12" t="s">
        <v>47</v>
      </c>
      <c r="AC5909" s="3" t="s">
        <v>47</v>
      </c>
      <c r="AD5909" s="3" t="s">
        <v>47</v>
      </c>
      <c r="AE5909" s="3" t="s">
        <v>47</v>
      </c>
      <c r="AF5909" s="3" t="s">
        <v>47</v>
      </c>
      <c r="AG5909" s="3" t="s">
        <v>47</v>
      </c>
      <c r="AH5909" s="3" t="s">
        <v>47</v>
      </c>
      <c r="AI5909" s="3" t="s">
        <v>47</v>
      </c>
      <c r="AJ5909" s="3" t="s">
        <v>47</v>
      </c>
      <c r="AK5909" s="3" t="s">
        <v>47</v>
      </c>
      <c r="AL5909" s="3" t="s">
        <v>47</v>
      </c>
      <c r="AM5909" s="3" t="s">
        <v>47</v>
      </c>
      <c r="AN5909" s="3" t="s">
        <v>47</v>
      </c>
      <c r="AU5909" s="3">
        <v>0</v>
      </c>
      <c r="AV5909" s="3">
        <v>17</v>
      </c>
      <c r="AW5909" s="3">
        <v>1</v>
      </c>
      <c r="AX5909" s="3">
        <v>17</v>
      </c>
      <c r="AY5909" s="3">
        <v>100</v>
      </c>
      <c r="AZ5909" s="6" t="str">
        <f t="shared" si="648"/>
        <v>2884.4</v>
      </c>
      <c r="BC5909" s="12" t="s">
        <v>15292</v>
      </c>
      <c r="BJ5909" s="12">
        <f t="shared" si="649"/>
        <v>0</v>
      </c>
      <c r="BK5909" s="12">
        <f t="shared" si="650"/>
        <v>0</v>
      </c>
      <c r="CQ5909" s="3" t="str">
        <f>CONCATENATE(baseURL!$A$1,baseURL!$B$1,baseURL!$C$1,".",C5909,".",L5909,".pkl&amp;seq=",BC5909)</f>
        <v>http://proteomics.broadinstitute.org/millscripts/viewfeed.pl?side=xl&amp;cycle=1&amp;fixedMods=iaaC&amp;file=msdataSM/iPRG2012_nd/cpick_in/iPRG2012_nd.2884.4.3.pkl&amp;seq=DVSRVAAVETLYQDMAAR</v>
      </c>
    </row>
    <row r="5910" spans="1:95" x14ac:dyDescent="0.2">
      <c r="A5910" s="3">
        <v>3674</v>
      </c>
      <c r="B5910" s="2" t="s">
        <v>15293</v>
      </c>
      <c r="C5910" s="2" t="s">
        <v>15294</v>
      </c>
      <c r="D5910" s="3">
        <v>15181</v>
      </c>
      <c r="E5910" s="3">
        <v>15165</v>
      </c>
      <c r="F5910" s="3">
        <v>60587</v>
      </c>
      <c r="G5910" s="3">
        <v>18049</v>
      </c>
      <c r="H5910" s="3">
        <v>52.454799999999999</v>
      </c>
      <c r="I5910" s="30">
        <v>504.53431</v>
      </c>
      <c r="J5910" s="30">
        <v>504.53461900000002</v>
      </c>
      <c r="K5910" s="30">
        <v>-3.1E-4</v>
      </c>
      <c r="L5910" s="3">
        <v>4</v>
      </c>
      <c r="M5910" s="3">
        <v>4</v>
      </c>
      <c r="N5910" s="10">
        <f t="shared" si="644"/>
        <v>1</v>
      </c>
      <c r="O5910" s="35">
        <v>4</v>
      </c>
      <c r="P5910" s="17"/>
      <c r="Q5910" s="40">
        <v>2015.11401</v>
      </c>
      <c r="R5910" s="40">
        <v>504.53395999999998</v>
      </c>
      <c r="S5910" s="18">
        <f t="shared" si="645"/>
        <v>0.69370949782216773</v>
      </c>
      <c r="T5910" s="18">
        <f t="shared" si="646"/>
        <v>1.3061558830281466</v>
      </c>
      <c r="U5910" s="18">
        <f t="shared" si="647"/>
        <v>1.0702946537055169</v>
      </c>
      <c r="V5910" s="30">
        <v>504.53449999999998</v>
      </c>
      <c r="W5910" s="3" t="s">
        <v>47</v>
      </c>
      <c r="X5910" s="3" t="s">
        <v>47</v>
      </c>
      <c r="Y5910" s="3" t="s">
        <v>47</v>
      </c>
      <c r="Z5910" s="3" t="s">
        <v>47</v>
      </c>
      <c r="AA5910" s="3" t="s">
        <v>47</v>
      </c>
      <c r="AB5910" s="12" t="s">
        <v>47</v>
      </c>
      <c r="AC5910" s="3" t="s">
        <v>47</v>
      </c>
      <c r="AE5910" s="3" t="s">
        <v>47</v>
      </c>
      <c r="AF5910" s="3" t="s">
        <v>48</v>
      </c>
      <c r="AG5910" s="3" t="s">
        <v>48</v>
      </c>
      <c r="AH5910" s="3" t="s">
        <v>47</v>
      </c>
      <c r="AL5910" s="3" t="s">
        <v>48</v>
      </c>
      <c r="AU5910" s="3">
        <v>0</v>
      </c>
      <c r="AV5910" s="3">
        <v>9</v>
      </c>
      <c r="AW5910" s="3">
        <v>1</v>
      </c>
      <c r="AX5910" s="3">
        <v>9</v>
      </c>
      <c r="AY5910" s="3">
        <v>100</v>
      </c>
      <c r="AZ5910" s="6" t="str">
        <f t="shared" si="648"/>
        <v>2885.1</v>
      </c>
      <c r="BC5910" s="12" t="s">
        <v>15295</v>
      </c>
      <c r="BJ5910" s="12">
        <f t="shared" si="649"/>
        <v>0</v>
      </c>
      <c r="BK5910" s="12">
        <f t="shared" si="650"/>
        <v>0</v>
      </c>
      <c r="CQ5910" s="3" t="str">
        <f>CONCATENATE(baseURL!$A$1,baseURL!$B$1,baseURL!$C$1,".",C5910,".",L5910,".pkl&amp;seq=",BC5910)</f>
        <v>http://proteomics.broadinstitute.org/millscripts/viewfeed.pl?side=xl&amp;cycle=1&amp;fixedMods=iaaC&amp;file=msdataSM/iPRG2012_nd/cpick_in/iPRG2012_nd.2885.1.4.pkl&amp;seq=LNRLPAASLGDMVMATVKK</v>
      </c>
    </row>
    <row r="5911" spans="1:95" x14ac:dyDescent="0.2">
      <c r="A5911" s="3">
        <v>5325</v>
      </c>
      <c r="B5911" s="2" t="s">
        <v>15296</v>
      </c>
      <c r="C5911" s="2" t="s">
        <v>15297</v>
      </c>
      <c r="D5911" s="3">
        <v>15182</v>
      </c>
      <c r="E5911" s="3">
        <v>15166</v>
      </c>
      <c r="F5911" s="3">
        <v>60588</v>
      </c>
      <c r="G5911" s="3">
        <v>18050</v>
      </c>
      <c r="H5911" s="3">
        <v>52.456499999999998</v>
      </c>
      <c r="I5911" s="30">
        <v>520.78974000000005</v>
      </c>
      <c r="J5911" s="30">
        <v>520.78752199999997</v>
      </c>
      <c r="K5911" s="30">
        <v>2.2200000000000002E-3</v>
      </c>
      <c r="L5911" s="3">
        <v>4</v>
      </c>
      <c r="M5911" s="3">
        <v>4</v>
      </c>
      <c r="N5911" s="10">
        <f t="shared" si="644"/>
        <v>1</v>
      </c>
      <c r="O5911" s="35">
        <v>4</v>
      </c>
      <c r="P5911" s="17"/>
      <c r="Q5911" s="40">
        <v>2080.1259599999998</v>
      </c>
      <c r="R5911" s="40">
        <v>520.78695000000005</v>
      </c>
      <c r="S5911" s="18">
        <f t="shared" si="645"/>
        <v>5.3572770976778719</v>
      </c>
      <c r="T5911" s="18">
        <f t="shared" si="646"/>
        <v>1.098337813418867</v>
      </c>
      <c r="U5911" s="18">
        <f t="shared" si="647"/>
        <v>0.48004275056670459</v>
      </c>
      <c r="V5911" s="30">
        <v>520.78719999999998</v>
      </c>
      <c r="W5911" s="3" t="s">
        <v>47</v>
      </c>
      <c r="X5911" s="3" t="s">
        <v>47</v>
      </c>
      <c r="Y5911" s="3" t="s">
        <v>47</v>
      </c>
      <c r="Z5911" s="3" t="s">
        <v>47</v>
      </c>
      <c r="AA5911" s="3" t="s">
        <v>48</v>
      </c>
      <c r="AB5911" s="12" t="s">
        <v>47</v>
      </c>
      <c r="AC5911" s="3" t="s">
        <v>47</v>
      </c>
      <c r="AD5911" s="3" t="s">
        <v>48</v>
      </c>
      <c r="AE5911" s="3" t="s">
        <v>47</v>
      </c>
      <c r="AF5911" s="3" t="s">
        <v>47</v>
      </c>
      <c r="AG5911" s="3" t="s">
        <v>47</v>
      </c>
      <c r="AH5911" s="3" t="s">
        <v>47</v>
      </c>
      <c r="AI5911" s="3" t="s">
        <v>47</v>
      </c>
      <c r="AJ5911" s="3" t="s">
        <v>47</v>
      </c>
      <c r="AK5911" s="3" t="s">
        <v>47</v>
      </c>
      <c r="AL5911" s="3" t="s">
        <v>47</v>
      </c>
      <c r="AM5911" s="3" t="s">
        <v>47</v>
      </c>
      <c r="AN5911" s="3" t="s">
        <v>48</v>
      </c>
      <c r="AU5911" s="3">
        <v>0</v>
      </c>
      <c r="AV5911" s="3">
        <v>15</v>
      </c>
      <c r="AW5911" s="3">
        <v>1</v>
      </c>
      <c r="AX5911" s="3">
        <v>15</v>
      </c>
      <c r="AY5911" s="3">
        <v>100</v>
      </c>
      <c r="AZ5911" s="6" t="str">
        <f t="shared" si="648"/>
        <v>2885.2</v>
      </c>
      <c r="BC5911" s="12" t="s">
        <v>15298</v>
      </c>
      <c r="BJ5911" s="12">
        <f t="shared" si="649"/>
        <v>0</v>
      </c>
      <c r="BK5911" s="12">
        <f t="shared" si="650"/>
        <v>0</v>
      </c>
      <c r="CQ5911" s="3" t="str">
        <f>CONCATENATE(baseURL!$A$1,baseURL!$B$1,baseURL!$C$1,".",C5911,".",L5911,".pkl&amp;seq=",BC5911)</f>
        <v>http://proteomics.broadinstitute.org/millscripts/viewfeed.pl?side=xl&amp;cycle=1&amp;fixedMods=iaaC&amp;file=msdataSM/iPRG2012_nd/cpick_in/iPRG2012_nd.2885.2.4.pkl&amp;seq=LKFDALFPQKTVADTVMR</v>
      </c>
    </row>
    <row r="5912" spans="1:95" x14ac:dyDescent="0.2">
      <c r="A5912" s="3">
        <v>146</v>
      </c>
      <c r="B5912" s="2" t="s">
        <v>15299</v>
      </c>
      <c r="C5912" s="2" t="s">
        <v>15300</v>
      </c>
      <c r="D5912" s="3">
        <v>15186</v>
      </c>
      <c r="E5912" s="3">
        <v>15170</v>
      </c>
      <c r="F5912" s="3">
        <v>60592</v>
      </c>
      <c r="G5912" s="3">
        <v>18054</v>
      </c>
      <c r="H5912" s="3">
        <v>52.464799999999997</v>
      </c>
      <c r="I5912" s="30">
        <v>746.05352000000005</v>
      </c>
      <c r="J5912" s="30">
        <v>746.0566235</v>
      </c>
      <c r="K5912" s="30">
        <v>-3.0999999999999999E-3</v>
      </c>
      <c r="L5912" s="3">
        <v>3</v>
      </c>
      <c r="M5912" s="3">
        <v>3</v>
      </c>
      <c r="N5912" s="10">
        <f t="shared" si="644"/>
        <v>1</v>
      </c>
      <c r="O5912" s="35">
        <v>3</v>
      </c>
      <c r="P5912" s="17"/>
      <c r="Q5912" s="40">
        <v>2236.1543000000001</v>
      </c>
      <c r="R5912" s="40">
        <v>746.05628000000002</v>
      </c>
      <c r="S5912" s="18">
        <f t="shared" si="645"/>
        <v>-3.6994528079926718</v>
      </c>
      <c r="T5912" s="18">
        <f t="shared" si="646"/>
        <v>0.46042102880683095</v>
      </c>
      <c r="U5912" s="18">
        <f t="shared" si="647"/>
        <v>0.29488391949865711</v>
      </c>
      <c r="V5912" s="30">
        <v>746.05650000000003</v>
      </c>
      <c r="W5912" s="3" t="s">
        <v>47</v>
      </c>
      <c r="Z5912" s="3" t="s">
        <v>47</v>
      </c>
      <c r="AD5912" s="3" t="s">
        <v>47</v>
      </c>
      <c r="AE5912" s="3" t="s">
        <v>47</v>
      </c>
      <c r="AF5912" s="3" t="s">
        <v>47</v>
      </c>
      <c r="AG5912" s="3" t="s">
        <v>47</v>
      </c>
      <c r="AH5912" s="3" t="s">
        <v>47</v>
      </c>
      <c r="AI5912" s="3" t="s">
        <v>47</v>
      </c>
      <c r="AK5912" s="3" t="s">
        <v>47</v>
      </c>
      <c r="AL5912" s="3" t="s">
        <v>47</v>
      </c>
      <c r="AM5912" s="3" t="s">
        <v>47</v>
      </c>
      <c r="AN5912" s="3" t="s">
        <v>47</v>
      </c>
      <c r="AQ5912" s="3" t="s">
        <v>47</v>
      </c>
      <c r="AU5912" s="3">
        <v>0</v>
      </c>
      <c r="AV5912" s="3">
        <v>13</v>
      </c>
      <c r="AW5912" s="3">
        <v>1</v>
      </c>
      <c r="AX5912" s="3">
        <v>13</v>
      </c>
      <c r="AY5912" s="3">
        <v>100</v>
      </c>
      <c r="AZ5912" s="6" t="str">
        <f t="shared" si="648"/>
        <v>2885.6</v>
      </c>
      <c r="BB5912" s="12" t="s">
        <v>79</v>
      </c>
      <c r="BC5912" s="12" t="s">
        <v>15301</v>
      </c>
      <c r="BJ5912" s="12">
        <f t="shared" si="649"/>
        <v>0</v>
      </c>
      <c r="BK5912" s="12">
        <f t="shared" si="650"/>
        <v>0</v>
      </c>
      <c r="CQ5912" s="3" t="str">
        <f>CONCATENATE(baseURL!$A$1,baseURL!$B$1,"+Acetyl",baseURL!$C$1,".",C5912,".",L5912,".pkl&amp;seq=",BC5912)</f>
        <v>http://proteomics.broadinstitute.org/millscripts/viewfeed.pl?side=xl&amp;cycle=1&amp;fixedMods=iaaC+Acetyl&amp;file=msdataSM/iPRG2012_nd/cpick_in/iPRG2012_nd.2885.6.3.pkl&amp;seq=MDPHNPLVLDQGTGFVKLGR</v>
      </c>
    </row>
    <row r="5913" spans="1:95" x14ac:dyDescent="0.2">
      <c r="A5913" s="3">
        <v>6948</v>
      </c>
      <c r="B5913" s="2" t="s">
        <v>15302</v>
      </c>
      <c r="C5913" s="2" t="s">
        <v>15303</v>
      </c>
      <c r="D5913" s="3">
        <v>15188</v>
      </c>
      <c r="E5913" s="3">
        <v>15172</v>
      </c>
      <c r="F5913" s="3">
        <v>60594</v>
      </c>
      <c r="G5913" s="3">
        <v>18056</v>
      </c>
      <c r="H5913" s="3">
        <v>52.469799999999999</v>
      </c>
      <c r="I5913" s="30">
        <v>891.97914000000003</v>
      </c>
      <c r="J5913" s="30">
        <v>891.97796700000004</v>
      </c>
      <c r="K5913" s="30">
        <v>1.17E-3</v>
      </c>
      <c r="L5913" s="3">
        <v>2</v>
      </c>
      <c r="M5913" s="3">
        <v>2</v>
      </c>
      <c r="N5913" s="10">
        <f t="shared" si="644"/>
        <v>1</v>
      </c>
      <c r="O5913" s="35">
        <v>2</v>
      </c>
      <c r="P5913" s="17"/>
      <c r="Q5913" s="40">
        <v>1782.9497100000001</v>
      </c>
      <c r="R5913" s="40">
        <v>891.97848999999997</v>
      </c>
      <c r="S5913" s="18">
        <f t="shared" si="645"/>
        <v>0.72871712418111156</v>
      </c>
      <c r="T5913" s="18">
        <f t="shared" si="646"/>
        <v>-0.58633700901252361</v>
      </c>
      <c r="U5913" s="18">
        <f t="shared" si="647"/>
        <v>-0.43723027438121226</v>
      </c>
      <c r="V5913" s="30">
        <v>891.97810000000004</v>
      </c>
      <c r="W5913" s="3" t="s">
        <v>47</v>
      </c>
      <c r="X5913" s="3" t="s">
        <v>47</v>
      </c>
      <c r="Y5913" s="3" t="s">
        <v>47</v>
      </c>
      <c r="Z5913" s="3" t="s">
        <v>47</v>
      </c>
      <c r="AA5913" s="3" t="s">
        <v>48</v>
      </c>
      <c r="AB5913" s="12" t="s">
        <v>47</v>
      </c>
      <c r="AC5913" s="3" t="s">
        <v>47</v>
      </c>
      <c r="AD5913" s="3" t="s">
        <v>47</v>
      </c>
      <c r="AE5913" s="3" t="s">
        <v>47</v>
      </c>
      <c r="AF5913" s="3" t="s">
        <v>47</v>
      </c>
      <c r="AG5913" s="3" t="s">
        <v>47</v>
      </c>
      <c r="AH5913" s="3" t="s">
        <v>47</v>
      </c>
      <c r="AI5913" s="3" t="s">
        <v>47</v>
      </c>
      <c r="AJ5913" s="3" t="s">
        <v>47</v>
      </c>
      <c r="AK5913" s="3" t="s">
        <v>47</v>
      </c>
      <c r="AL5913" s="3" t="s">
        <v>47</v>
      </c>
      <c r="AM5913" s="3" t="s">
        <v>47</v>
      </c>
      <c r="AN5913" s="3" t="s">
        <v>47</v>
      </c>
      <c r="AO5913" s="3" t="s">
        <v>47</v>
      </c>
      <c r="AP5913" s="3" t="s">
        <v>47</v>
      </c>
      <c r="AQ5913" s="3" t="s">
        <v>47</v>
      </c>
      <c r="AU5913" s="3">
        <v>0</v>
      </c>
      <c r="AV5913" s="3">
        <v>20</v>
      </c>
      <c r="AW5913" s="3">
        <v>1</v>
      </c>
      <c r="AX5913" s="3">
        <v>20</v>
      </c>
      <c r="AY5913" s="3">
        <v>100</v>
      </c>
      <c r="AZ5913" s="6" t="str">
        <f t="shared" si="648"/>
        <v>2885.8</v>
      </c>
      <c r="BB5913" s="12" t="s">
        <v>79</v>
      </c>
      <c r="BC5913" s="12" t="s">
        <v>11244</v>
      </c>
      <c r="BJ5913" s="12">
        <f t="shared" si="649"/>
        <v>0</v>
      </c>
      <c r="BK5913" s="12">
        <f t="shared" si="650"/>
        <v>0</v>
      </c>
      <c r="CQ5913" s="3" t="str">
        <f>CONCATENATE(baseURL!$A$1,baseURL!$B$1,"+Acetyl",baseURL!$C$1,".",C5913,".",L5913,".pkl&amp;seq=",BC5913)</f>
        <v>http://proteomics.broadinstitute.org/millscripts/viewfeed.pl?side=xl&amp;cycle=1&amp;fixedMods=iaaC+Acetyl&amp;file=msdataSM/iPRG2012_nd/cpick_in/iPRG2012_nd.2885.8.2.pkl&amp;seq=SLVVQEQGSFQHLLR</v>
      </c>
    </row>
    <row r="5914" spans="1:95" x14ac:dyDescent="0.2">
      <c r="A5914" s="3">
        <v>5310</v>
      </c>
      <c r="B5914" s="2" t="s">
        <v>15304</v>
      </c>
      <c r="C5914" s="2" t="s">
        <v>15299</v>
      </c>
      <c r="D5914" s="3">
        <v>15195</v>
      </c>
      <c r="E5914" s="3">
        <v>15179</v>
      </c>
      <c r="F5914" s="3">
        <v>60614</v>
      </c>
      <c r="G5914" s="3">
        <v>18064</v>
      </c>
      <c r="H5914" s="3">
        <v>52.494199999999999</v>
      </c>
      <c r="I5914" s="30">
        <v>635.87368000000004</v>
      </c>
      <c r="J5914" s="30">
        <v>635.87191700000005</v>
      </c>
      <c r="K5914" s="30">
        <v>1.7600000000000001E-3</v>
      </c>
      <c r="L5914" s="3">
        <v>2</v>
      </c>
      <c r="M5914" s="3">
        <v>2</v>
      </c>
      <c r="N5914" s="10">
        <f t="shared" si="644"/>
        <v>1</v>
      </c>
      <c r="O5914" s="35">
        <v>2</v>
      </c>
      <c r="P5914" s="17"/>
      <c r="Q5914" s="40">
        <v>1270.7365299999999</v>
      </c>
      <c r="R5914" s="40">
        <v>635.87189999999998</v>
      </c>
      <c r="S5914" s="18">
        <f t="shared" si="645"/>
        <v>2.7993059609229558</v>
      </c>
      <c r="T5914" s="18">
        <f t="shared" si="646"/>
        <v>2.673494468110002E-2</v>
      </c>
      <c r="U5914" s="18">
        <f t="shared" si="647"/>
        <v>-0.47179313952760088</v>
      </c>
      <c r="V5914" s="30">
        <v>635.87159999999994</v>
      </c>
      <c r="W5914" s="3" t="s">
        <v>47</v>
      </c>
      <c r="X5914" s="3" t="s">
        <v>47</v>
      </c>
      <c r="Y5914" s="3" t="s">
        <v>47</v>
      </c>
      <c r="Z5914" s="3" t="s">
        <v>47</v>
      </c>
      <c r="AA5914" s="3" t="s">
        <v>47</v>
      </c>
      <c r="AB5914" s="12" t="s">
        <v>47</v>
      </c>
      <c r="AC5914" s="3" t="s">
        <v>47</v>
      </c>
      <c r="AD5914" s="3" t="s">
        <v>47</v>
      </c>
      <c r="AE5914" s="3" t="s">
        <v>47</v>
      </c>
      <c r="AF5914" s="3" t="s">
        <v>47</v>
      </c>
      <c r="AG5914" s="3" t="s">
        <v>47</v>
      </c>
      <c r="AH5914" s="3" t="s">
        <v>47</v>
      </c>
      <c r="AI5914" s="3" t="s">
        <v>47</v>
      </c>
      <c r="AJ5914" s="3" t="s">
        <v>47</v>
      </c>
      <c r="AK5914" s="3" t="s">
        <v>47</v>
      </c>
      <c r="AL5914" s="3" t="s">
        <v>47</v>
      </c>
      <c r="AM5914" s="3" t="s">
        <v>47</v>
      </c>
      <c r="AN5914" s="3" t="s">
        <v>47</v>
      </c>
      <c r="AU5914" s="3">
        <v>0</v>
      </c>
      <c r="AV5914" s="3">
        <v>18</v>
      </c>
      <c r="AW5914" s="3">
        <v>1</v>
      </c>
      <c r="AX5914" s="3">
        <v>18</v>
      </c>
      <c r="AY5914" s="3">
        <v>100</v>
      </c>
      <c r="AZ5914" s="6" t="str">
        <f t="shared" si="648"/>
        <v>2886.7</v>
      </c>
      <c r="BC5914" s="12" t="s">
        <v>15305</v>
      </c>
      <c r="BJ5914" s="12">
        <f t="shared" si="649"/>
        <v>0</v>
      </c>
      <c r="BK5914" s="12">
        <f t="shared" si="650"/>
        <v>0</v>
      </c>
      <c r="CQ5914" s="3" t="str">
        <f>CONCATENATE(baseURL!$A$1,baseURL!$B$1,baseURL!$C$1,".",C5914,".",L5914,".pkl&amp;seq=",BC5914)</f>
        <v>http://proteomics.broadinstitute.org/millscripts/viewfeed.pl?side=xl&amp;cycle=1&amp;fixedMods=iaaC&amp;file=msdataSM/iPRG2012_nd/cpick_in/iPRG2012_nd.2886.7.2.pkl&amp;seq=LLDVSVLGLGER</v>
      </c>
    </row>
    <row r="5915" spans="1:95" x14ac:dyDescent="0.2">
      <c r="A5915" s="3">
        <v>2617</v>
      </c>
      <c r="B5915" s="2" t="s">
        <v>15306</v>
      </c>
      <c r="C5915" s="2" t="s">
        <v>15307</v>
      </c>
      <c r="D5915" s="3">
        <v>15198</v>
      </c>
      <c r="E5915" s="3">
        <v>15182</v>
      </c>
      <c r="F5915" s="3">
        <v>60631</v>
      </c>
      <c r="G5915" s="3">
        <v>18068</v>
      </c>
      <c r="H5915" s="3">
        <v>52.509500000000003</v>
      </c>
      <c r="I5915" s="30">
        <v>604.33199000000002</v>
      </c>
      <c r="J5915" s="30">
        <v>604.33000219999997</v>
      </c>
      <c r="K5915" s="30">
        <v>1.99E-3</v>
      </c>
      <c r="L5915" s="3">
        <v>2</v>
      </c>
      <c r="M5915" s="3">
        <v>2</v>
      </c>
      <c r="N5915" s="10">
        <f t="shared" si="644"/>
        <v>1</v>
      </c>
      <c r="O5915" s="35">
        <v>2</v>
      </c>
      <c r="P5915" s="17"/>
      <c r="Q5915" s="40">
        <v>1207.6503600000001</v>
      </c>
      <c r="R5915" s="40">
        <v>604.32881999999995</v>
      </c>
      <c r="S5915" s="18">
        <f t="shared" si="645"/>
        <v>5.2454887060793913</v>
      </c>
      <c r="T5915" s="18">
        <f t="shared" si="646"/>
        <v>1.9562197944102095</v>
      </c>
      <c r="U5915" s="18">
        <f t="shared" si="647"/>
        <v>2.1180522220754407</v>
      </c>
      <c r="V5915" s="30">
        <v>604.33010000000002</v>
      </c>
      <c r="W5915" s="3" t="s">
        <v>47</v>
      </c>
      <c r="Z5915" s="3" t="s">
        <v>47</v>
      </c>
      <c r="AA5915" s="3" t="s">
        <v>47</v>
      </c>
      <c r="AB5915" s="12" t="s">
        <v>47</v>
      </c>
      <c r="AC5915" s="3" t="s">
        <v>47</v>
      </c>
      <c r="AD5915" s="3" t="s">
        <v>47</v>
      </c>
      <c r="AE5915" s="3" t="s">
        <v>47</v>
      </c>
      <c r="AF5915" s="3" t="s">
        <v>48</v>
      </c>
      <c r="AG5915" s="3" t="s">
        <v>47</v>
      </c>
      <c r="AH5915" s="3" t="s">
        <v>47</v>
      </c>
      <c r="AI5915" s="3" t="s">
        <v>47</v>
      </c>
      <c r="AJ5915" s="3" t="s">
        <v>47</v>
      </c>
      <c r="AK5915" s="3" t="s">
        <v>48</v>
      </c>
      <c r="AL5915" s="3" t="s">
        <v>47</v>
      </c>
      <c r="AU5915" s="3">
        <v>0</v>
      </c>
      <c r="AV5915" s="3">
        <v>12</v>
      </c>
      <c r="AW5915" s="3">
        <v>1</v>
      </c>
      <c r="AX5915" s="3">
        <v>12</v>
      </c>
      <c r="AY5915" s="3">
        <v>100</v>
      </c>
      <c r="AZ5915" s="6" t="str">
        <f t="shared" si="648"/>
        <v>2887.3</v>
      </c>
      <c r="BC5915" s="12" t="s">
        <v>15308</v>
      </c>
      <c r="BJ5915" s="12">
        <f t="shared" si="649"/>
        <v>0</v>
      </c>
      <c r="BK5915" s="12">
        <f t="shared" si="650"/>
        <v>0</v>
      </c>
      <c r="CQ5915" s="3" t="str">
        <f>CONCATENATE(baseURL!$A$1,baseURL!$B$1,baseURL!$C$1,".",C5915,".",L5915,".pkl&amp;seq=",BC5915)</f>
        <v>http://proteomics.broadinstitute.org/millscripts/viewfeed.pl?side=xl&amp;cycle=1&amp;fixedMods=iaaC&amp;file=msdataSM/iPRG2012_nd/cpick_in/iPRG2012_nd.2887.3.2.pkl&amp;seq=VSGMFLGEVLR</v>
      </c>
    </row>
    <row r="5916" spans="1:95" x14ac:dyDescent="0.2">
      <c r="A5916" s="3">
        <v>3818</v>
      </c>
      <c r="B5916" s="2" t="s">
        <v>15309</v>
      </c>
      <c r="C5916" s="2" t="s">
        <v>15310</v>
      </c>
      <c r="D5916" s="3">
        <v>15199</v>
      </c>
      <c r="E5916" s="3">
        <v>15183</v>
      </c>
      <c r="F5916" s="3">
        <v>60632</v>
      </c>
      <c r="G5916" s="3">
        <v>18069</v>
      </c>
      <c r="H5916" s="3">
        <v>52.511899999999997</v>
      </c>
      <c r="I5916" s="30">
        <v>609.60217999999998</v>
      </c>
      <c r="J5916" s="30">
        <v>609.59847360000003</v>
      </c>
      <c r="K5916" s="30">
        <v>3.7100000000000002E-3</v>
      </c>
      <c r="L5916" s="3">
        <v>0</v>
      </c>
      <c r="M5916" s="3">
        <v>4</v>
      </c>
      <c r="N5916" s="10">
        <f t="shared" si="644"/>
        <v>1</v>
      </c>
      <c r="O5916" s="35">
        <v>4</v>
      </c>
      <c r="P5916" s="17"/>
      <c r="Q5916" s="40">
        <v>2435.36969</v>
      </c>
      <c r="R5916" s="40">
        <v>609.59788000000003</v>
      </c>
      <c r="S5916" s="18">
        <f t="shared" si="645"/>
        <v>7.0538303052231628</v>
      </c>
      <c r="T5916" s="18">
        <f t="shared" si="646"/>
        <v>0.97375666726723242</v>
      </c>
      <c r="U5916" s="18">
        <f t="shared" si="647"/>
        <v>0.85302133914521061</v>
      </c>
      <c r="V5916" s="30">
        <v>609.59839999999997</v>
      </c>
      <c r="W5916" s="3" t="s">
        <v>47</v>
      </c>
      <c r="Y5916" s="3" t="s">
        <v>47</v>
      </c>
      <c r="Z5916" s="3" t="s">
        <v>47</v>
      </c>
      <c r="AA5916" s="3" t="s">
        <v>47</v>
      </c>
      <c r="AB5916" s="12" t="s">
        <v>47</v>
      </c>
      <c r="AC5916" s="3" t="s">
        <v>47</v>
      </c>
      <c r="AE5916" s="3" t="s">
        <v>47</v>
      </c>
      <c r="AF5916" s="3" t="s">
        <v>47</v>
      </c>
      <c r="AI5916" s="3" t="s">
        <v>47</v>
      </c>
      <c r="AK5916" s="3" t="s">
        <v>47</v>
      </c>
      <c r="AL5916" s="3" t="s">
        <v>47</v>
      </c>
      <c r="AM5916" s="3" t="s">
        <v>47</v>
      </c>
      <c r="AN5916" s="3" t="s">
        <v>48</v>
      </c>
      <c r="AU5916" s="3">
        <v>0</v>
      </c>
      <c r="AV5916" s="3">
        <v>12</v>
      </c>
      <c r="AW5916" s="3">
        <v>1</v>
      </c>
      <c r="AX5916" s="3">
        <v>12</v>
      </c>
      <c r="AY5916" s="3">
        <v>100</v>
      </c>
      <c r="AZ5916" s="6" t="str">
        <f t="shared" si="648"/>
        <v>2887.4</v>
      </c>
      <c r="BC5916" s="12" t="s">
        <v>15311</v>
      </c>
      <c r="BJ5916" s="12">
        <f t="shared" si="649"/>
        <v>0</v>
      </c>
      <c r="BK5916" s="12">
        <f t="shared" si="650"/>
        <v>0</v>
      </c>
      <c r="CQ5916" s="3" t="str">
        <f>CONCATENATE(baseURL!$A$1,baseURL!$B$1,baseURL!$C$1,".",C5916,".",L5916,".pkl&amp;seq=",BC5916)</f>
        <v>http://proteomics.broadinstitute.org/millscripts/viewfeed.pl?side=xl&amp;cycle=1&amp;fixedMods=iaaC&amp;file=msdataSM/iPRG2012_nd/cpick_in/iPRG2012_nd.2887.4.0.pkl&amp;seq=FGLSPSKGVLFYGPPGTGKTLLAK</v>
      </c>
    </row>
    <row r="5917" spans="1:95" x14ac:dyDescent="0.2">
      <c r="A5917" s="3">
        <v>1424</v>
      </c>
      <c r="B5917" s="2" t="s">
        <v>15312</v>
      </c>
      <c r="C5917" s="2" t="s">
        <v>15313</v>
      </c>
      <c r="D5917" s="3">
        <v>15200</v>
      </c>
      <c r="E5917" s="3">
        <v>15184</v>
      </c>
      <c r="F5917" s="3">
        <v>60633</v>
      </c>
      <c r="G5917" s="3">
        <v>18070</v>
      </c>
      <c r="H5917" s="3">
        <v>52.515300000000003</v>
      </c>
      <c r="I5917" s="30">
        <v>679.10730999999998</v>
      </c>
      <c r="J5917" s="30">
        <v>678.85659580000004</v>
      </c>
      <c r="K5917" s="30">
        <v>0.25070999999999999</v>
      </c>
      <c r="L5917" s="3">
        <v>0</v>
      </c>
      <c r="M5917" s="3">
        <v>4</v>
      </c>
      <c r="N5917" s="10">
        <f t="shared" si="644"/>
        <v>1</v>
      </c>
      <c r="O5917" s="35">
        <v>4</v>
      </c>
      <c r="P5917" s="17"/>
      <c r="Q5917" s="40">
        <v>2712.3991599999999</v>
      </c>
      <c r="R5917" s="40">
        <v>678.85524999999996</v>
      </c>
      <c r="S5917" s="18">
        <f t="shared" si="645"/>
        <v>371.30154035050714</v>
      </c>
      <c r="T5917" s="18">
        <f t="shared" si="646"/>
        <v>1.982455022747484</v>
      </c>
      <c r="U5917" s="18">
        <f t="shared" si="647"/>
        <v>1.6940282925592562</v>
      </c>
      <c r="V5917" s="30">
        <v>678.85640000000001</v>
      </c>
      <c r="W5917" s="3" t="s">
        <v>47</v>
      </c>
      <c r="X5917" s="3" t="s">
        <v>47</v>
      </c>
      <c r="Y5917" s="3" t="s">
        <v>47</v>
      </c>
      <c r="Z5917" s="3" t="s">
        <v>47</v>
      </c>
      <c r="AA5917" s="3" t="s">
        <v>47</v>
      </c>
      <c r="AB5917" s="12" t="s">
        <v>47</v>
      </c>
      <c r="AC5917" s="3" t="s">
        <v>52</v>
      </c>
      <c r="AE5917" s="3" t="s">
        <v>47</v>
      </c>
      <c r="AI5917" s="3" t="s">
        <v>48</v>
      </c>
      <c r="AL5917" s="3" t="s">
        <v>48</v>
      </c>
      <c r="AM5917" s="3" t="s">
        <v>48</v>
      </c>
      <c r="AU5917" s="3">
        <v>0</v>
      </c>
      <c r="AV5917" s="3">
        <v>7</v>
      </c>
      <c r="AW5917" s="3">
        <v>1</v>
      </c>
      <c r="AX5917" s="3">
        <v>7</v>
      </c>
      <c r="AY5917" s="3">
        <v>100</v>
      </c>
      <c r="AZ5917" s="6" t="str">
        <f t="shared" si="648"/>
        <v>2887.5</v>
      </c>
      <c r="BC5917" s="12" t="s">
        <v>15314</v>
      </c>
      <c r="BJ5917" s="12">
        <f t="shared" si="649"/>
        <v>0</v>
      </c>
      <c r="BK5917" s="12">
        <f t="shared" si="650"/>
        <v>0</v>
      </c>
      <c r="CQ5917" s="3" t="str">
        <f>CONCATENATE(baseURL!$A$1,baseURL!$B$1,baseURL!$C$1,".",C5917,".",L5917,".pkl&amp;seq=",BC5917)</f>
        <v>http://proteomics.broadinstitute.org/millscripts/viewfeed.pl?side=xl&amp;cycle=1&amp;fixedMods=iaaC&amp;file=msdataSM/iPRG2012_nd/cpick_in/iPRG2012_nd.2887.5.0.pkl&amp;seq=SDYSRPNTKAPLTFTLPEGLVYSR</v>
      </c>
    </row>
    <row r="5918" spans="1:95" x14ac:dyDescent="0.2">
      <c r="A5918" s="3">
        <v>6626</v>
      </c>
      <c r="B5918" s="2" t="s">
        <v>15315</v>
      </c>
      <c r="C5918" s="2" t="s">
        <v>15316</v>
      </c>
      <c r="D5918" s="3">
        <v>15212</v>
      </c>
      <c r="E5918" s="3">
        <v>15196</v>
      </c>
      <c r="F5918" s="3">
        <v>60660</v>
      </c>
      <c r="G5918" s="3">
        <v>18083</v>
      </c>
      <c r="H5918" s="3">
        <v>52.542900000000003</v>
      </c>
      <c r="I5918" s="30">
        <v>761.39756</v>
      </c>
      <c r="J5918" s="30">
        <v>761.39356369999996</v>
      </c>
      <c r="K5918" s="30">
        <v>4.0000000000000001E-3</v>
      </c>
      <c r="L5918" s="3">
        <v>4</v>
      </c>
      <c r="M5918" s="3">
        <v>4</v>
      </c>
      <c r="N5918" s="10">
        <f t="shared" si="644"/>
        <v>1</v>
      </c>
      <c r="O5918" s="35">
        <v>4</v>
      </c>
      <c r="P5918" s="17"/>
      <c r="Q5918" s="40">
        <v>3042.5526199999999</v>
      </c>
      <c r="R5918" s="40">
        <v>761.39360999999997</v>
      </c>
      <c r="S5918" s="18">
        <f t="shared" si="645"/>
        <v>5.1878554641818582</v>
      </c>
      <c r="T5918" s="18">
        <f t="shared" si="646"/>
        <v>-6.0809546337221375E-2</v>
      </c>
      <c r="U5918" s="18">
        <f t="shared" si="647"/>
        <v>-0.27581003723494385</v>
      </c>
      <c r="V5918" s="30">
        <v>761.39340000000004</v>
      </c>
      <c r="W5918" s="3" t="s">
        <v>47</v>
      </c>
      <c r="X5918" s="3" t="s">
        <v>47</v>
      </c>
      <c r="Y5918" s="3" t="s">
        <v>47</v>
      </c>
      <c r="Z5918" s="3" t="s">
        <v>47</v>
      </c>
      <c r="AA5918" s="3" t="s">
        <v>47</v>
      </c>
      <c r="AB5918" s="12" t="s">
        <v>47</v>
      </c>
      <c r="AC5918" s="3" t="s">
        <v>47</v>
      </c>
      <c r="AD5918" s="3" t="s">
        <v>47</v>
      </c>
      <c r="AE5918" s="3" t="s">
        <v>47</v>
      </c>
      <c r="AF5918" s="3" t="s">
        <v>47</v>
      </c>
      <c r="AG5918" s="3" t="s">
        <v>47</v>
      </c>
      <c r="AI5918" s="3" t="s">
        <v>47</v>
      </c>
      <c r="AJ5918" s="3" t="s">
        <v>47</v>
      </c>
      <c r="AL5918" s="3" t="s">
        <v>48</v>
      </c>
      <c r="AU5918" s="3">
        <v>0</v>
      </c>
      <c r="AV5918" s="3">
        <v>13</v>
      </c>
      <c r="AW5918" s="3">
        <v>1</v>
      </c>
      <c r="AX5918" s="3">
        <v>13</v>
      </c>
      <c r="AY5918" s="3">
        <v>100</v>
      </c>
      <c r="AZ5918" s="6" t="str">
        <f t="shared" si="648"/>
        <v>2888.11</v>
      </c>
      <c r="BC5918" s="12" t="s">
        <v>15233</v>
      </c>
      <c r="BJ5918" s="12">
        <f t="shared" si="649"/>
        <v>0</v>
      </c>
      <c r="BK5918" s="12">
        <f t="shared" si="650"/>
        <v>0</v>
      </c>
      <c r="CQ5918" s="3" t="str">
        <f>CONCATENATE(baseURL!$A$1,baseURL!$B$1,baseURL!$C$1,".",C5918,".",L5918,".pkl&amp;seq=",BC5918)</f>
        <v>http://proteomics.broadinstitute.org/millscripts/viewfeed.pl?side=xl&amp;cycle=1&amp;fixedMods=iaaC&amp;file=msdataSM/iPRG2012_nd/cpick_in/iPRG2012_nd.2888.11.4.pkl&amp;seq=KVVLTAPSSTAPMFVMGVNEEKYTSDLK</v>
      </c>
    </row>
    <row r="5919" spans="1:95" x14ac:dyDescent="0.2">
      <c r="A5919" s="3">
        <v>7491</v>
      </c>
      <c r="B5919" s="2" t="s">
        <v>15317</v>
      </c>
      <c r="C5919" s="2" t="s">
        <v>15312</v>
      </c>
      <c r="D5919" s="3">
        <v>15207</v>
      </c>
      <c r="E5919" s="3">
        <v>15191</v>
      </c>
      <c r="F5919" s="3">
        <v>60655</v>
      </c>
      <c r="G5919" s="3">
        <v>18078</v>
      </c>
      <c r="H5919" s="3">
        <v>52.534599999999998</v>
      </c>
      <c r="I5919" s="30">
        <v>602.31757000000005</v>
      </c>
      <c r="J5919" s="30">
        <v>602.31519860000003</v>
      </c>
      <c r="K5919" s="30">
        <v>2.3700000000000001E-3</v>
      </c>
      <c r="L5919" s="3">
        <v>3</v>
      </c>
      <c r="M5919" s="3">
        <v>3</v>
      </c>
      <c r="N5919" s="10">
        <f t="shared" si="644"/>
        <v>1</v>
      </c>
      <c r="O5919" s="35">
        <v>3</v>
      </c>
      <c r="Q5919" s="32">
        <v>1804.93165</v>
      </c>
      <c r="R5919" s="32">
        <v>602.31539999999995</v>
      </c>
      <c r="S5919" s="18">
        <f t="shared" si="645"/>
        <v>3.6027636020794618</v>
      </c>
      <c r="T5919" s="18">
        <f t="shared" si="646"/>
        <v>-0.33437630836522508</v>
      </c>
      <c r="U5919" s="18">
        <f t="shared" si="647"/>
        <v>-0.33205194479469713</v>
      </c>
      <c r="V5919" s="30">
        <v>602.3152</v>
      </c>
      <c r="W5919" s="3" t="s">
        <v>47</v>
      </c>
      <c r="Z5919" s="3" t="s">
        <v>52</v>
      </c>
      <c r="AB5919" s="12" t="s">
        <v>52</v>
      </c>
      <c r="AC5919" s="3" t="s">
        <v>52</v>
      </c>
      <c r="AD5919" s="3" t="s">
        <v>47</v>
      </c>
      <c r="AF5919" s="3" t="s">
        <v>47</v>
      </c>
      <c r="AK5919" s="3" t="s">
        <v>52</v>
      </c>
      <c r="AU5919" s="3">
        <v>0</v>
      </c>
      <c r="AV5919" s="3">
        <v>3</v>
      </c>
      <c r="AW5919" s="3">
        <v>1</v>
      </c>
      <c r="AX5919" s="3">
        <v>3</v>
      </c>
      <c r="AY5919" s="3">
        <v>100</v>
      </c>
      <c r="AZ5919" s="6" t="str">
        <f t="shared" si="648"/>
        <v>2888.6</v>
      </c>
      <c r="BB5919" s="12" t="s">
        <v>79</v>
      </c>
      <c r="BC5919" s="12" t="s">
        <v>15318</v>
      </c>
      <c r="BJ5919" s="12">
        <f t="shared" si="649"/>
        <v>0</v>
      </c>
      <c r="BK5919" s="12">
        <f t="shared" si="650"/>
        <v>0</v>
      </c>
      <c r="BM5919" s="3" t="s">
        <v>162</v>
      </c>
      <c r="BR5919" s="3" t="s">
        <v>162</v>
      </c>
      <c r="CQ5919" s="3" t="str">
        <f>CONCATENATE(baseURL!$A$1,baseURL!$B$1,"+Acetyl",baseURL!$C$1,".",C5919,".",L5919,".pkl&amp;seq=",BC5919,"&amp;varMods=Sodiated-E")</f>
        <v>http://proteomics.broadinstitute.org/millscripts/viewfeed.pl?side=xl&amp;cycle=1&amp;fixedMods=iaaC+Acetyl&amp;file=msdataSM/iPRG2012_nd/cpick_in/iPRG2012_nd.2888.6.3.pkl&amp;seq=SLVVQeQGSFQHLLR&amp;varMods=Sodiated-E</v>
      </c>
    </row>
    <row r="5920" spans="1:95" x14ac:dyDescent="0.2">
      <c r="A5920" s="3">
        <v>4002</v>
      </c>
      <c r="B5920" s="2" t="s">
        <v>15319</v>
      </c>
      <c r="C5920" s="2" t="s">
        <v>15320</v>
      </c>
      <c r="D5920" s="3">
        <v>15214</v>
      </c>
      <c r="E5920" s="3">
        <v>15198</v>
      </c>
      <c r="F5920" s="3">
        <v>60672</v>
      </c>
      <c r="G5920" s="3">
        <v>18086</v>
      </c>
      <c r="H5920" s="3">
        <v>52.559199999999997</v>
      </c>
      <c r="I5920" s="30">
        <v>608.32475999999997</v>
      </c>
      <c r="J5920" s="30">
        <v>608.33923630000004</v>
      </c>
      <c r="K5920" s="30">
        <v>-1.448E-2</v>
      </c>
      <c r="L5920" s="3">
        <v>4</v>
      </c>
      <c r="M5920" s="3">
        <v>4</v>
      </c>
      <c r="N5920" s="10">
        <f t="shared" si="644"/>
        <v>1</v>
      </c>
      <c r="O5920" s="35">
        <v>4</v>
      </c>
      <c r="P5920" s="17"/>
      <c r="Q5920" s="40">
        <v>2430.3312599999999</v>
      </c>
      <c r="R5920" s="40">
        <v>608.33826999999997</v>
      </c>
      <c r="S5920" s="18">
        <f t="shared" si="645"/>
        <v>-22.208038958319325</v>
      </c>
      <c r="T5920" s="18">
        <f t="shared" si="646"/>
        <v>1.5884254661026114</v>
      </c>
      <c r="U5920" s="18">
        <f t="shared" si="647"/>
        <v>1.5287547174031964</v>
      </c>
      <c r="V5920" s="30">
        <v>608.33920000000001</v>
      </c>
      <c r="W5920" s="3" t="s">
        <v>47</v>
      </c>
      <c r="X5920" s="3" t="s">
        <v>47</v>
      </c>
      <c r="Y5920" s="3" t="s">
        <v>47</v>
      </c>
      <c r="Z5920" s="3" t="s">
        <v>47</v>
      </c>
      <c r="AA5920" s="3" t="s">
        <v>47</v>
      </c>
      <c r="AB5920" s="12" t="s">
        <v>47</v>
      </c>
      <c r="AC5920" s="3" t="s">
        <v>47</v>
      </c>
      <c r="AD5920" s="3" t="s">
        <v>47</v>
      </c>
      <c r="AE5920" s="3" t="s">
        <v>47</v>
      </c>
      <c r="AF5920" s="3" t="s">
        <v>48</v>
      </c>
      <c r="AG5920" s="3" t="s">
        <v>52</v>
      </c>
      <c r="AI5920" s="3" t="s">
        <v>48</v>
      </c>
      <c r="AL5920" s="3" t="s">
        <v>48</v>
      </c>
      <c r="AU5920" s="3">
        <v>0</v>
      </c>
      <c r="AV5920" s="3">
        <v>9</v>
      </c>
      <c r="AW5920" s="3">
        <v>1</v>
      </c>
      <c r="AX5920" s="3">
        <v>9</v>
      </c>
      <c r="AY5920" s="3">
        <v>100</v>
      </c>
      <c r="AZ5920" s="6" t="str">
        <f t="shared" si="648"/>
        <v>2889.2</v>
      </c>
      <c r="BC5920" s="12" t="s">
        <v>15241</v>
      </c>
      <c r="BJ5920" s="12">
        <f t="shared" si="649"/>
        <v>0</v>
      </c>
      <c r="BK5920" s="12">
        <f t="shared" si="650"/>
        <v>0</v>
      </c>
      <c r="CQ5920" s="3" t="str">
        <f>CONCATENATE(baseURL!$A$1,baseURL!$B$1,baseURL!$C$1,".",C5920,".",L5920,".pkl&amp;seq=",BC5920)</f>
        <v>http://proteomics.broadinstitute.org/millscripts/viewfeed.pl?side=xl&amp;cycle=1&amp;fixedMods=iaaC&amp;file=msdataSM/iPRG2012_nd/cpick_in/iPRG2012_nd.2889.2.4.pkl&amp;seq=VETGVLKPGMVVTFAPAGVTTEVK</v>
      </c>
    </row>
    <row r="5921" spans="1:95" x14ac:dyDescent="0.2">
      <c r="A5921" s="3">
        <v>5770</v>
      </c>
      <c r="B5921" s="2" t="s">
        <v>15321</v>
      </c>
      <c r="C5921" s="2" t="s">
        <v>15322</v>
      </c>
      <c r="D5921" s="3">
        <v>15215</v>
      </c>
      <c r="E5921" s="3">
        <v>15199</v>
      </c>
      <c r="F5921" s="3">
        <v>60673</v>
      </c>
      <c r="G5921" s="3">
        <v>18087</v>
      </c>
      <c r="H5921" s="3">
        <v>52.563299999999998</v>
      </c>
      <c r="I5921" s="30">
        <v>810.78326000000004</v>
      </c>
      <c r="J5921" s="30">
        <v>810.7820759</v>
      </c>
      <c r="K5921" s="30">
        <v>1.1800000000000001E-3</v>
      </c>
      <c r="L5921" s="3">
        <v>3</v>
      </c>
      <c r="M5921" s="3">
        <v>3</v>
      </c>
      <c r="N5921" s="10">
        <f t="shared" si="644"/>
        <v>1</v>
      </c>
      <c r="O5921" s="35">
        <v>3</v>
      </c>
      <c r="P5921" s="17"/>
      <c r="Q5921" s="40">
        <v>2430.3312599999999</v>
      </c>
      <c r="R5921" s="40">
        <v>810.78193999999996</v>
      </c>
      <c r="S5921" s="18">
        <f t="shared" si="645"/>
        <v>1.628057970898964</v>
      </c>
      <c r="T5921" s="18">
        <f t="shared" si="646"/>
        <v>0.16761596839718956</v>
      </c>
      <c r="U5921" s="18">
        <f t="shared" si="647"/>
        <v>-4.933509003998849E-2</v>
      </c>
      <c r="V5921" s="30">
        <v>810.78189999999995</v>
      </c>
      <c r="W5921" s="3" t="s">
        <v>47</v>
      </c>
      <c r="X5921" s="3" t="s">
        <v>47</v>
      </c>
      <c r="Y5921" s="3" t="s">
        <v>47</v>
      </c>
      <c r="Z5921" s="3" t="s">
        <v>47</v>
      </c>
      <c r="AA5921" s="3" t="s">
        <v>48</v>
      </c>
      <c r="AB5921" s="12" t="s">
        <v>47</v>
      </c>
      <c r="AC5921" s="3" t="s">
        <v>47</v>
      </c>
      <c r="AD5921" s="3" t="s">
        <v>47</v>
      </c>
      <c r="AE5921" s="3" t="s">
        <v>47</v>
      </c>
      <c r="AF5921" s="3" t="s">
        <v>47</v>
      </c>
      <c r="AG5921" s="3" t="s">
        <v>47</v>
      </c>
      <c r="AI5921" s="3" t="s">
        <v>47</v>
      </c>
      <c r="AJ5921" s="3" t="s">
        <v>47</v>
      </c>
      <c r="AK5921" s="3" t="s">
        <v>47</v>
      </c>
      <c r="AL5921" s="3" t="s">
        <v>47</v>
      </c>
      <c r="AM5921" s="3" t="s">
        <v>47</v>
      </c>
      <c r="AN5921" s="3" t="s">
        <v>47</v>
      </c>
      <c r="AU5921" s="3">
        <v>0</v>
      </c>
      <c r="AV5921" s="3">
        <v>16</v>
      </c>
      <c r="AW5921" s="3">
        <v>1</v>
      </c>
      <c r="AX5921" s="3">
        <v>16</v>
      </c>
      <c r="AY5921" s="3">
        <v>100</v>
      </c>
      <c r="AZ5921" s="6" t="str">
        <f t="shared" si="648"/>
        <v>2889.3</v>
      </c>
      <c r="BC5921" s="12" t="s">
        <v>15241</v>
      </c>
      <c r="BJ5921" s="12">
        <f t="shared" si="649"/>
        <v>0</v>
      </c>
      <c r="BK5921" s="12">
        <f t="shared" si="650"/>
        <v>0</v>
      </c>
      <c r="CQ5921" s="3" t="str">
        <f>CONCATENATE(baseURL!$A$1,baseURL!$B$1,baseURL!$C$1,".",C5921,".",L5921,".pkl&amp;seq=",BC5921)</f>
        <v>http://proteomics.broadinstitute.org/millscripts/viewfeed.pl?side=xl&amp;cycle=1&amp;fixedMods=iaaC&amp;file=msdataSM/iPRG2012_nd/cpick_in/iPRG2012_nd.2889.3.3.pkl&amp;seq=VETGVLKPGMVVTFAPAGVTTEVK</v>
      </c>
    </row>
    <row r="5922" spans="1:95" x14ac:dyDescent="0.2">
      <c r="A5922" s="3">
        <v>5309</v>
      </c>
      <c r="B5922" s="2" t="s">
        <v>15323</v>
      </c>
      <c r="C5922" s="2" t="s">
        <v>15324</v>
      </c>
      <c r="D5922" s="3">
        <v>15217</v>
      </c>
      <c r="E5922" s="3">
        <v>15201</v>
      </c>
      <c r="F5922" s="3">
        <v>60692</v>
      </c>
      <c r="G5922" s="3">
        <v>18090</v>
      </c>
      <c r="H5922" s="3">
        <v>52.579300000000003</v>
      </c>
      <c r="I5922" s="30">
        <v>630.68913999999995</v>
      </c>
      <c r="J5922" s="30">
        <v>630.68788180000001</v>
      </c>
      <c r="K5922" s="30">
        <v>1.2600000000000001E-3</v>
      </c>
      <c r="L5922" s="3">
        <v>3</v>
      </c>
      <c r="M5922" s="3">
        <v>3</v>
      </c>
      <c r="N5922" s="10">
        <f t="shared" si="644"/>
        <v>1</v>
      </c>
      <c r="O5922" s="35">
        <v>3</v>
      </c>
      <c r="P5922" s="17"/>
      <c r="Q5922" s="40">
        <v>1890.04836</v>
      </c>
      <c r="R5922" s="40">
        <v>630.68763999999999</v>
      </c>
      <c r="S5922" s="18">
        <f t="shared" si="645"/>
        <v>2.3783564237354162</v>
      </c>
      <c r="T5922" s="18">
        <f t="shared" si="646"/>
        <v>0.38339105555669362</v>
      </c>
      <c r="U5922" s="18">
        <f t="shared" si="647"/>
        <v>0.25369135195163517</v>
      </c>
      <c r="V5922" s="30">
        <v>630.68780000000004</v>
      </c>
      <c r="W5922" s="3" t="s">
        <v>47</v>
      </c>
      <c r="X5922" s="3" t="s">
        <v>47</v>
      </c>
      <c r="Y5922" s="3" t="s">
        <v>47</v>
      </c>
      <c r="Z5922" s="3" t="s">
        <v>47</v>
      </c>
      <c r="AA5922" s="3" t="s">
        <v>47</v>
      </c>
      <c r="AB5922" s="12" t="s">
        <v>47</v>
      </c>
      <c r="AC5922" s="3" t="s">
        <v>47</v>
      </c>
      <c r="AD5922" s="3" t="s">
        <v>47</v>
      </c>
      <c r="AE5922" s="3" t="s">
        <v>47</v>
      </c>
      <c r="AF5922" s="3" t="s">
        <v>47</v>
      </c>
      <c r="AG5922" s="3" t="s">
        <v>47</v>
      </c>
      <c r="AH5922" s="3" t="s">
        <v>47</v>
      </c>
      <c r="AI5922" s="3" t="s">
        <v>47</v>
      </c>
      <c r="AJ5922" s="3" t="s">
        <v>47</v>
      </c>
      <c r="AK5922" s="3" t="s">
        <v>47</v>
      </c>
      <c r="AL5922" s="3" t="s">
        <v>47</v>
      </c>
      <c r="AM5922" s="3" t="s">
        <v>47</v>
      </c>
      <c r="AN5922" s="3" t="s">
        <v>47</v>
      </c>
      <c r="AU5922" s="3">
        <v>0</v>
      </c>
      <c r="AV5922" s="3">
        <v>18</v>
      </c>
      <c r="AW5922" s="3">
        <v>1</v>
      </c>
      <c r="AX5922" s="3">
        <v>18</v>
      </c>
      <c r="AY5922" s="3">
        <v>100</v>
      </c>
      <c r="AZ5922" s="6" t="str">
        <f t="shared" si="648"/>
        <v>2890.1</v>
      </c>
      <c r="BC5922" s="12" t="s">
        <v>15180</v>
      </c>
      <c r="BJ5922" s="12">
        <f t="shared" si="649"/>
        <v>0</v>
      </c>
      <c r="BK5922" s="12">
        <f t="shared" si="650"/>
        <v>0</v>
      </c>
      <c r="CQ5922" s="3" t="str">
        <f>CONCATENATE(baseURL!$A$1,baseURL!$B$1,baseURL!$C$1,".",C5922,".",L5922,".pkl&amp;seq=",BC5922)</f>
        <v>http://proteomics.broadinstitute.org/millscripts/viewfeed.pl?side=xl&amp;cycle=1&amp;fixedMods=iaaC&amp;file=msdataSM/iPRG2012_nd/cpick_in/iPRG2012_nd.2890.1.3.pkl&amp;seq=LKVPPTLAQFQYTLDR</v>
      </c>
    </row>
    <row r="5923" spans="1:95" x14ac:dyDescent="0.2">
      <c r="A5923" s="3">
        <v>2502</v>
      </c>
      <c r="B5923" s="2" t="s">
        <v>15328</v>
      </c>
      <c r="C5923" s="2" t="s">
        <v>15329</v>
      </c>
      <c r="D5923" s="3">
        <v>15221</v>
      </c>
      <c r="E5923" s="3">
        <v>15205</v>
      </c>
      <c r="F5923" s="3">
        <v>60713</v>
      </c>
      <c r="G5923" s="3">
        <v>18095</v>
      </c>
      <c r="H5923" s="3">
        <v>52.602800000000002</v>
      </c>
      <c r="I5923" s="30">
        <v>542.28660000000002</v>
      </c>
      <c r="J5923" s="30">
        <v>542.03483059999996</v>
      </c>
      <c r="K5923" s="30">
        <v>0.25176999999999999</v>
      </c>
      <c r="L5923" s="3">
        <v>4</v>
      </c>
      <c r="M5923" s="3">
        <v>4</v>
      </c>
      <c r="N5923" s="10">
        <f t="shared" si="644"/>
        <v>1</v>
      </c>
      <c r="O5923" s="35">
        <v>4</v>
      </c>
      <c r="P5923" s="17"/>
      <c r="Q5923" s="40">
        <v>2165.1084500000002</v>
      </c>
      <c r="R5923" s="40">
        <v>542.03256999999996</v>
      </c>
      <c r="S5923" s="18">
        <f t="shared" si="645"/>
        <v>468.66187395354683</v>
      </c>
      <c r="T5923" s="18">
        <f t="shared" si="646"/>
        <v>4.1705980878595783</v>
      </c>
      <c r="U5923" s="18">
        <f t="shared" si="647"/>
        <v>3.9296531573356104</v>
      </c>
      <c r="V5923" s="30">
        <v>542.03470000000004</v>
      </c>
      <c r="W5923" s="3" t="s">
        <v>47</v>
      </c>
      <c r="Z5923" s="3" t="s">
        <v>47</v>
      </c>
      <c r="AA5923" s="3" t="s">
        <v>47</v>
      </c>
      <c r="AB5923" s="12" t="s">
        <v>48</v>
      </c>
      <c r="AC5923" s="3" t="s">
        <v>48</v>
      </c>
      <c r="AE5923" s="3" t="s">
        <v>47</v>
      </c>
      <c r="AF5923" s="3" t="s">
        <v>48</v>
      </c>
      <c r="AG5923" s="3" t="s">
        <v>48</v>
      </c>
      <c r="AH5923" s="3" t="s">
        <v>47</v>
      </c>
      <c r="AK5923" s="3" t="s">
        <v>48</v>
      </c>
      <c r="AL5923" s="3" t="s">
        <v>48</v>
      </c>
      <c r="AU5923" s="3">
        <v>0</v>
      </c>
      <c r="AV5923" s="3">
        <v>5</v>
      </c>
      <c r="AW5923" s="3">
        <v>1</v>
      </c>
      <c r="AX5923" s="3">
        <v>5</v>
      </c>
      <c r="AY5923" s="3">
        <v>100</v>
      </c>
      <c r="AZ5923" s="6" t="str">
        <f t="shared" si="648"/>
        <v>2891.1</v>
      </c>
      <c r="BC5923" s="12" t="s">
        <v>15330</v>
      </c>
      <c r="BJ5923" s="12">
        <f t="shared" si="649"/>
        <v>0</v>
      </c>
      <c r="BK5923" s="12">
        <f t="shared" si="650"/>
        <v>0</v>
      </c>
      <c r="CQ5923" s="3" t="str">
        <f>CONCATENATE(baseURL!$A$1,baseURL!$B$1,baseURL!$C$1,".",C5923,".",L5923,".pkl&amp;seq=",BC5923)</f>
        <v>http://proteomics.broadinstitute.org/millscripts/viewfeed.pl?side=xl&amp;cycle=1&amp;fixedMods=iaaC&amp;file=msdataSM/iPRG2012_nd/cpick_in/iPRG2012_nd.2891.1.4.pkl&amp;seq=DQKAVDDFLLSLDGTANKSK</v>
      </c>
    </row>
    <row r="5924" spans="1:95" x14ac:dyDescent="0.2">
      <c r="A5924" s="3">
        <v>5308</v>
      </c>
      <c r="B5924" s="2" t="s">
        <v>15331</v>
      </c>
      <c r="C5924" s="2" t="s">
        <v>15323</v>
      </c>
      <c r="D5924" s="3">
        <v>15222</v>
      </c>
      <c r="E5924" s="3">
        <v>15206</v>
      </c>
      <c r="F5924" s="3">
        <v>60714</v>
      </c>
      <c r="G5924" s="3">
        <v>18096</v>
      </c>
      <c r="H5924" s="3">
        <v>52.606200000000001</v>
      </c>
      <c r="I5924" s="30">
        <v>572.61464000000001</v>
      </c>
      <c r="J5924" s="30">
        <v>572.61453400000005</v>
      </c>
      <c r="K5924" s="30">
        <v>1.1E-4</v>
      </c>
      <c r="L5924" s="3">
        <v>3</v>
      </c>
      <c r="M5924" s="3">
        <v>3</v>
      </c>
      <c r="N5924" s="10">
        <f t="shared" si="644"/>
        <v>1</v>
      </c>
      <c r="O5924" s="35">
        <v>3</v>
      </c>
      <c r="P5924" s="17"/>
      <c r="Q5924" s="40">
        <v>1715.82753</v>
      </c>
      <c r="R5924" s="40">
        <v>572.61402999999996</v>
      </c>
      <c r="S5924" s="18">
        <f t="shared" si="645"/>
        <v>1.0652900000573053</v>
      </c>
      <c r="T5924" s="18">
        <f t="shared" si="646"/>
        <v>0.88017403292015817</v>
      </c>
      <c r="U5924" s="18">
        <f t="shared" si="647"/>
        <v>0.82079721320121923</v>
      </c>
      <c r="V5924" s="30">
        <v>572.61450000000002</v>
      </c>
      <c r="W5924" s="3" t="s">
        <v>47</v>
      </c>
      <c r="X5924" s="3" t="s">
        <v>47</v>
      </c>
      <c r="Y5924" s="3" t="s">
        <v>47</v>
      </c>
      <c r="Z5924" s="3" t="s">
        <v>47</v>
      </c>
      <c r="AA5924" s="3" t="s">
        <v>47</v>
      </c>
      <c r="AB5924" s="12" t="s">
        <v>47</v>
      </c>
      <c r="AC5924" s="3" t="s">
        <v>47</v>
      </c>
      <c r="AD5924" s="3" t="s">
        <v>47</v>
      </c>
      <c r="AE5924" s="3" t="s">
        <v>47</v>
      </c>
      <c r="AF5924" s="3" t="s">
        <v>47</v>
      </c>
      <c r="AG5924" s="3" t="s">
        <v>47</v>
      </c>
      <c r="AH5924" s="3" t="s">
        <v>47</v>
      </c>
      <c r="AI5924" s="3" t="s">
        <v>47</v>
      </c>
      <c r="AJ5924" s="3" t="s">
        <v>47</v>
      </c>
      <c r="AK5924" s="3" t="s">
        <v>47</v>
      </c>
      <c r="AL5924" s="3" t="s">
        <v>47</v>
      </c>
      <c r="AM5924" s="3" t="s">
        <v>47</v>
      </c>
      <c r="AN5924" s="3" t="s">
        <v>47</v>
      </c>
      <c r="AU5924" s="3">
        <v>0</v>
      </c>
      <c r="AV5924" s="3">
        <v>18</v>
      </c>
      <c r="AW5924" s="3">
        <v>1</v>
      </c>
      <c r="AX5924" s="3">
        <v>18</v>
      </c>
      <c r="AY5924" s="3">
        <v>100</v>
      </c>
      <c r="AZ5924" s="6" t="str">
        <f t="shared" si="648"/>
        <v>2891.2</v>
      </c>
      <c r="BC5924" s="12" t="s">
        <v>15256</v>
      </c>
      <c r="BJ5924" s="12">
        <f t="shared" si="649"/>
        <v>0</v>
      </c>
      <c r="BK5924" s="12">
        <f t="shared" si="650"/>
        <v>0</v>
      </c>
      <c r="CQ5924" s="3" t="str">
        <f>CONCATENATE(baseURL!$A$1,baseURL!$B$1,baseURL!$C$1,".",C5924,".",L5924,".pkl&amp;seq=",BC5924)</f>
        <v>http://proteomics.broadinstitute.org/millscripts/viewfeed.pl?side=xl&amp;cycle=1&amp;fixedMods=iaaC&amp;file=msdataSM/iPRG2012_nd/cpick_in/iPRG2012_nd.2891.2.3.pkl&amp;seq=SHPDAFALDPLEFEK</v>
      </c>
    </row>
    <row r="5925" spans="1:95" x14ac:dyDescent="0.2">
      <c r="A5925" s="3">
        <v>4212</v>
      </c>
      <c r="B5925" s="2" t="s">
        <v>15332</v>
      </c>
      <c r="C5925" s="2" t="s">
        <v>15333</v>
      </c>
      <c r="D5925" s="3">
        <v>15224</v>
      </c>
      <c r="E5925" s="3">
        <v>15208</v>
      </c>
      <c r="F5925" s="3">
        <v>60716</v>
      </c>
      <c r="G5925" s="3">
        <v>18098</v>
      </c>
      <c r="H5925" s="3">
        <v>52.6128</v>
      </c>
      <c r="I5925" s="30">
        <v>656.84322999999995</v>
      </c>
      <c r="J5925" s="30">
        <v>656.84243370000002</v>
      </c>
      <c r="K5925" s="30">
        <v>8.0000000000000004E-4</v>
      </c>
      <c r="L5925" s="3">
        <v>2</v>
      </c>
      <c r="M5925" s="3">
        <v>2</v>
      </c>
      <c r="N5925" s="10">
        <f t="shared" si="644"/>
        <v>1</v>
      </c>
      <c r="O5925" s="35">
        <v>2</v>
      </c>
      <c r="P5925" s="17"/>
      <c r="Q5925" s="40">
        <v>1312.6783399999999</v>
      </c>
      <c r="R5925" s="40">
        <v>656.84280999999999</v>
      </c>
      <c r="S5925" s="18">
        <f t="shared" si="645"/>
        <v>0.63942239081947705</v>
      </c>
      <c r="T5925" s="18">
        <f t="shared" si="646"/>
        <v>-0.57289201349527941</v>
      </c>
      <c r="U5925" s="18">
        <f t="shared" si="647"/>
        <v>-0.1674677689623342</v>
      </c>
      <c r="V5925" s="30">
        <v>656.84270000000004</v>
      </c>
      <c r="W5925" s="3" t="s">
        <v>47</v>
      </c>
      <c r="X5925" s="3" t="s">
        <v>47</v>
      </c>
      <c r="Y5925" s="3" t="s">
        <v>47</v>
      </c>
      <c r="Z5925" s="3" t="s">
        <v>47</v>
      </c>
      <c r="AA5925" s="3" t="s">
        <v>65</v>
      </c>
      <c r="AB5925" s="12" t="s">
        <v>47</v>
      </c>
      <c r="AC5925" s="3" t="s">
        <v>47</v>
      </c>
      <c r="AD5925" s="3" t="s">
        <v>47</v>
      </c>
      <c r="AE5925" s="3" t="s">
        <v>47</v>
      </c>
      <c r="AF5925" s="3" t="s">
        <v>47</v>
      </c>
      <c r="AG5925" s="3" t="s">
        <v>47</v>
      </c>
      <c r="AH5925" s="3" t="s">
        <v>47</v>
      </c>
      <c r="AI5925" s="3" t="s">
        <v>47</v>
      </c>
      <c r="AJ5925" s="3" t="s">
        <v>47</v>
      </c>
      <c r="AK5925" s="3" t="s">
        <v>47</v>
      </c>
      <c r="AL5925" s="3" t="s">
        <v>47</v>
      </c>
      <c r="AM5925" s="3" t="s">
        <v>47</v>
      </c>
      <c r="AN5925" s="3" t="s">
        <v>47</v>
      </c>
      <c r="AO5925" s="3" t="s">
        <v>52</v>
      </c>
      <c r="AU5925" s="3">
        <v>1</v>
      </c>
      <c r="AV5925" s="3">
        <v>17</v>
      </c>
      <c r="AW5925" s="3">
        <v>1</v>
      </c>
      <c r="AX5925" s="3">
        <v>17</v>
      </c>
      <c r="AY5925" s="3">
        <v>100</v>
      </c>
      <c r="AZ5925" s="6" t="str">
        <f t="shared" si="648"/>
        <v>2891.4</v>
      </c>
      <c r="BC5925" s="12" t="s">
        <v>15334</v>
      </c>
      <c r="BJ5925" s="12">
        <f t="shared" si="649"/>
        <v>0</v>
      </c>
      <c r="BK5925" s="12">
        <f t="shared" si="650"/>
        <v>0</v>
      </c>
      <c r="BW5925" s="3" t="s">
        <v>15335</v>
      </c>
      <c r="CQ5925" s="3" t="str">
        <f>CONCATENATE(baseURL!$A$1,baseURL!$B$1,baseURL!$C$1,".",C5925,".",L5925,".pkl&amp;seq=",BC5925)</f>
        <v>http://proteomics.broadinstitute.org/millscripts/viewfeed.pl?side=xl&amp;cycle=1&amp;fixedMods=iaaC&amp;file=msdataSM/iPRG2012_nd/cpick_in/iPRG2012_nd.2891.4.2.pkl&amp;seq=SLGGEVFLDFTK</v>
      </c>
    </row>
    <row r="5926" spans="1:95" x14ac:dyDescent="0.2">
      <c r="A5926" s="3">
        <v>5787</v>
      </c>
      <c r="B5926" s="2" t="s">
        <v>15336</v>
      </c>
      <c r="C5926" s="2" t="s">
        <v>15337</v>
      </c>
      <c r="D5926" s="3">
        <v>15225</v>
      </c>
      <c r="E5926" s="3">
        <v>15209</v>
      </c>
      <c r="F5926" s="3">
        <v>60717</v>
      </c>
      <c r="G5926" s="3">
        <v>18099</v>
      </c>
      <c r="H5926" s="3">
        <v>52.616199999999999</v>
      </c>
      <c r="I5926" s="30">
        <v>862.76603</v>
      </c>
      <c r="J5926" s="30">
        <v>862.76568850000001</v>
      </c>
      <c r="K5926" s="30">
        <v>3.4000000000000002E-4</v>
      </c>
      <c r="L5926" s="3">
        <v>3</v>
      </c>
      <c r="M5926" s="3">
        <v>3</v>
      </c>
      <c r="N5926" s="10">
        <f t="shared" si="644"/>
        <v>1</v>
      </c>
      <c r="O5926" s="35">
        <v>3</v>
      </c>
      <c r="P5926" s="17"/>
      <c r="Q5926" s="40">
        <v>2586.2834600000001</v>
      </c>
      <c r="R5926" s="40">
        <v>862.76599999999996</v>
      </c>
      <c r="S5926" s="18">
        <f t="shared" si="645"/>
        <v>3.4771884888769519E-2</v>
      </c>
      <c r="T5926" s="18">
        <f t="shared" si="646"/>
        <v>-0.36104807091668256</v>
      </c>
      <c r="U5926" s="18">
        <f t="shared" si="647"/>
        <v>-0.57953141406612751</v>
      </c>
      <c r="V5926" s="30">
        <v>862.76549999999997</v>
      </c>
      <c r="W5926" s="3" t="s">
        <v>47</v>
      </c>
      <c r="X5926" s="3" t="s">
        <v>47</v>
      </c>
      <c r="Y5926" s="3" t="s">
        <v>47</v>
      </c>
      <c r="Z5926" s="3" t="s">
        <v>47</v>
      </c>
      <c r="AA5926" s="3" t="s">
        <v>47</v>
      </c>
      <c r="AB5926" s="12" t="s">
        <v>47</v>
      </c>
      <c r="AC5926" s="3" t="s">
        <v>47</v>
      </c>
      <c r="AD5926" s="3" t="s">
        <v>47</v>
      </c>
      <c r="AE5926" s="3" t="s">
        <v>47</v>
      </c>
      <c r="AF5926" s="3" t="s">
        <v>47</v>
      </c>
      <c r="AG5926" s="3" t="s">
        <v>47</v>
      </c>
      <c r="AI5926" s="3" t="s">
        <v>47</v>
      </c>
      <c r="AJ5926" s="3" t="s">
        <v>47</v>
      </c>
      <c r="AK5926" s="3" t="s">
        <v>47</v>
      </c>
      <c r="AL5926" s="3" t="s">
        <v>47</v>
      </c>
      <c r="AM5926" s="3" t="s">
        <v>47</v>
      </c>
      <c r="AN5926" s="3" t="s">
        <v>47</v>
      </c>
      <c r="AU5926" s="3">
        <v>0</v>
      </c>
      <c r="AV5926" s="3">
        <v>17</v>
      </c>
      <c r="AW5926" s="3">
        <v>1</v>
      </c>
      <c r="AX5926" s="3">
        <v>17</v>
      </c>
      <c r="AY5926" s="3">
        <v>100</v>
      </c>
      <c r="AZ5926" s="6" t="str">
        <f t="shared" si="648"/>
        <v>2891.5</v>
      </c>
      <c r="BC5926" s="12" t="s">
        <v>15338</v>
      </c>
      <c r="BJ5926" s="12">
        <f t="shared" si="649"/>
        <v>0</v>
      </c>
      <c r="BK5926" s="12">
        <f t="shared" si="650"/>
        <v>0</v>
      </c>
      <c r="CQ5926" s="3" t="str">
        <f>CONCATENATE(baseURL!$A$1,baseURL!$B$1,baseURL!$C$1,".",C5926,".",L5926,".pkl&amp;seq=",BC5926)</f>
        <v>http://proteomics.broadinstitute.org/millscripts/viewfeed.pl?side=xl&amp;cycle=1&amp;fixedMods=iaaC&amp;file=msdataSM/iPRG2012_nd/cpick_in/iPRG2012_nd.2891.5.3.pkl&amp;seq=TVPGSSLTSVPGFFAAGDVQDSKYR</v>
      </c>
    </row>
    <row r="5927" spans="1:95" x14ac:dyDescent="0.2">
      <c r="A5927" s="3">
        <v>5066</v>
      </c>
      <c r="B5927" s="2" t="s">
        <v>15339</v>
      </c>
      <c r="C5927" s="2" t="s">
        <v>15328</v>
      </c>
      <c r="D5927" s="3">
        <v>15227</v>
      </c>
      <c r="E5927" s="3">
        <v>15211</v>
      </c>
      <c r="F5927" s="3">
        <v>60735</v>
      </c>
      <c r="G5927" s="3">
        <v>18102</v>
      </c>
      <c r="H5927" s="3">
        <v>52.634900000000002</v>
      </c>
      <c r="I5927" s="30">
        <v>692.86176</v>
      </c>
      <c r="J5927" s="30">
        <v>692.86084840000001</v>
      </c>
      <c r="K5927" s="30">
        <v>9.1E-4</v>
      </c>
      <c r="L5927" s="3">
        <v>2</v>
      </c>
      <c r="M5927" s="3">
        <v>2</v>
      </c>
      <c r="N5927" s="10">
        <f t="shared" si="644"/>
        <v>1</v>
      </c>
      <c r="O5927" s="35">
        <v>2</v>
      </c>
      <c r="P5927" s="17"/>
      <c r="Q5927" s="40">
        <v>1384.7147299999999</v>
      </c>
      <c r="R5927" s="40">
        <v>692.86099999999999</v>
      </c>
      <c r="S5927" s="18">
        <f t="shared" si="645"/>
        <v>1.0969011100550625</v>
      </c>
      <c r="T5927" s="18">
        <f t="shared" si="646"/>
        <v>-0.21880290560595081</v>
      </c>
      <c r="U5927" s="18">
        <f t="shared" si="647"/>
        <v>-0.43298728033239087</v>
      </c>
      <c r="V5927" s="30">
        <v>692.86069999999995</v>
      </c>
      <c r="W5927" s="3" t="s">
        <v>47</v>
      </c>
      <c r="X5927" s="3" t="s">
        <v>47</v>
      </c>
      <c r="Y5927" s="3" t="s">
        <v>47</v>
      </c>
      <c r="Z5927" s="3" t="s">
        <v>47</v>
      </c>
      <c r="AA5927" s="3" t="s">
        <v>48</v>
      </c>
      <c r="AB5927" s="12" t="s">
        <v>47</v>
      </c>
      <c r="AC5927" s="3" t="s">
        <v>47</v>
      </c>
      <c r="AD5927" s="3" t="s">
        <v>47</v>
      </c>
      <c r="AE5927" s="3" t="s">
        <v>47</v>
      </c>
      <c r="AF5927" s="3" t="s">
        <v>47</v>
      </c>
      <c r="AG5927" s="3" t="s">
        <v>47</v>
      </c>
      <c r="AH5927" s="3" t="s">
        <v>47</v>
      </c>
      <c r="AI5927" s="3" t="s">
        <v>47</v>
      </c>
      <c r="AJ5927" s="3" t="s">
        <v>47</v>
      </c>
      <c r="AK5927" s="3" t="s">
        <v>47</v>
      </c>
      <c r="AL5927" s="3" t="s">
        <v>47</v>
      </c>
      <c r="AM5927" s="3" t="s">
        <v>47</v>
      </c>
      <c r="AN5927" s="3" t="s">
        <v>47</v>
      </c>
      <c r="AU5927" s="3">
        <v>0</v>
      </c>
      <c r="AV5927" s="3">
        <v>17</v>
      </c>
      <c r="AW5927" s="3">
        <v>1</v>
      </c>
      <c r="AX5927" s="3">
        <v>17</v>
      </c>
      <c r="AY5927" s="3">
        <v>100</v>
      </c>
      <c r="AZ5927" s="6" t="str">
        <f t="shared" si="648"/>
        <v>2892.2</v>
      </c>
      <c r="BC5927" s="12" t="s">
        <v>15266</v>
      </c>
      <c r="BJ5927" s="12">
        <f t="shared" si="649"/>
        <v>0</v>
      </c>
      <c r="BK5927" s="12">
        <f t="shared" si="650"/>
        <v>0</v>
      </c>
      <c r="CQ5927" s="3" t="str">
        <f>CONCATENATE(baseURL!$A$1,baseURL!$B$1,baseURL!$C$1,".",C5927,".",L5927,".pkl&amp;seq=",BC5927)</f>
        <v>http://proteomics.broadinstitute.org/millscripts/viewfeed.pl?side=xl&amp;cycle=1&amp;fixedMods=iaaC&amp;file=msdataSM/iPRG2012_nd/cpick_in/iPRG2012_nd.2892.2.2.pkl&amp;seq=GFLSPYFLTDPK</v>
      </c>
    </row>
    <row r="5928" spans="1:95" x14ac:dyDescent="0.2">
      <c r="A5928" s="3">
        <v>7401</v>
      </c>
      <c r="B5928" s="2" t="s">
        <v>15340</v>
      </c>
      <c r="C5928" s="2" t="s">
        <v>15331</v>
      </c>
      <c r="D5928" s="3">
        <v>15228</v>
      </c>
      <c r="E5928" s="3">
        <v>15212</v>
      </c>
      <c r="F5928" s="3">
        <v>60736</v>
      </c>
      <c r="G5928" s="3">
        <v>18103</v>
      </c>
      <c r="H5928" s="3">
        <v>52.640799999999999</v>
      </c>
      <c r="I5928" s="30">
        <v>725.71385999999995</v>
      </c>
      <c r="J5928" s="30">
        <v>725.54505219999999</v>
      </c>
      <c r="K5928" s="30">
        <v>0.16880999999999999</v>
      </c>
      <c r="L5928" s="3">
        <v>0</v>
      </c>
      <c r="M5928" s="3">
        <v>6</v>
      </c>
      <c r="N5928" s="26">
        <f t="shared" si="644"/>
        <v>1</v>
      </c>
      <c r="O5928" s="36">
        <v>6</v>
      </c>
      <c r="P5928" s="15"/>
      <c r="Q5928" s="41">
        <v>4348.2320399999999</v>
      </c>
      <c r="R5928" s="39">
        <v>725.54474000000005</v>
      </c>
      <c r="S5928" s="27">
        <f t="shared" si="645"/>
        <v>233.09382685333384</v>
      </c>
      <c r="T5928" s="27">
        <f t="shared" si="646"/>
        <v>0.43029737895883102</v>
      </c>
      <c r="U5928" s="27">
        <f t="shared" si="647"/>
        <v>0.35835143662125823</v>
      </c>
      <c r="V5928" s="30">
        <v>725.54499999999996</v>
      </c>
      <c r="W5928" s="3" t="s">
        <v>47</v>
      </c>
      <c r="Y5928" s="3" t="s">
        <v>47</v>
      </c>
      <c r="AA5928" s="3" t="s">
        <v>48</v>
      </c>
      <c r="AB5928" s="12" t="s">
        <v>52</v>
      </c>
      <c r="AC5928" s="3" t="s">
        <v>52</v>
      </c>
      <c r="AF5928" s="3" t="s">
        <v>65</v>
      </c>
      <c r="AG5928" s="3" t="s">
        <v>52</v>
      </c>
      <c r="AK5928" s="3" t="s">
        <v>52</v>
      </c>
      <c r="AO5928" s="3" t="s">
        <v>47</v>
      </c>
      <c r="AU5928" s="3">
        <v>1</v>
      </c>
      <c r="AV5928" s="3">
        <v>3</v>
      </c>
      <c r="AW5928" s="3">
        <v>3</v>
      </c>
      <c r="AX5928" s="3">
        <v>1</v>
      </c>
      <c r="AY5928" s="3">
        <v>33.33</v>
      </c>
      <c r="AZ5928" s="6" t="str">
        <f t="shared" si="648"/>
        <v>2892.3</v>
      </c>
      <c r="BA5928" s="15"/>
      <c r="BC5928" s="12" t="s">
        <v>15341</v>
      </c>
      <c r="BJ5928" s="12">
        <f t="shared" si="649"/>
        <v>0</v>
      </c>
      <c r="BK5928" s="12">
        <f t="shared" si="650"/>
        <v>0</v>
      </c>
      <c r="BP5928" s="3" t="s">
        <v>54</v>
      </c>
      <c r="BR5928" s="3" t="s">
        <v>54</v>
      </c>
      <c r="BS5928" s="3" t="s">
        <v>15342</v>
      </c>
      <c r="CB5928" s="3" t="s">
        <v>15343</v>
      </c>
      <c r="CK5928" s="3" t="s">
        <v>15344</v>
      </c>
      <c r="CQ5928" s="3" t="str">
        <f>CONCATENATE(baseURL!$A$1,baseURL!$B$1,baseURL!$C$1,".",C5928,".",L5928,".pkl&amp;seq=",BC5928,"&amp;varMods=Deamidated-N")</f>
        <v>http://proteomics.broadinstitute.org/millscripts/viewfeed.pl?side=xl&amp;cycle=1&amp;fixedMods=iaaC&amp;file=msdataSM/iPRG2012_nd/cpick_in/iPRG2012_nd.2892.3.0.pkl&amp;seq=DSKSPLLLQTSNGGAAYFAGKGLSNEGqNASLKGALAAAHYLR&amp;varMods=Deamidated-N</v>
      </c>
    </row>
    <row r="5929" spans="1:95" x14ac:dyDescent="0.2">
      <c r="A5929" s="3">
        <v>4492</v>
      </c>
      <c r="B5929" s="2" t="s">
        <v>15345</v>
      </c>
      <c r="C5929" s="2" t="s">
        <v>15346</v>
      </c>
      <c r="D5929" s="3">
        <v>15229</v>
      </c>
      <c r="E5929" s="3">
        <v>15213</v>
      </c>
      <c r="F5929" s="3">
        <v>60755</v>
      </c>
      <c r="G5929" s="3">
        <v>18105</v>
      </c>
      <c r="H5929" s="3">
        <v>52.654000000000003</v>
      </c>
      <c r="I5929" s="30">
        <v>450.91045000000003</v>
      </c>
      <c r="J5929" s="30">
        <v>450.90974999999997</v>
      </c>
      <c r="K5929" s="30">
        <v>6.9999999999999999E-4</v>
      </c>
      <c r="L5929" s="3">
        <v>3</v>
      </c>
      <c r="M5929" s="3">
        <v>3</v>
      </c>
      <c r="N5929" s="10">
        <f t="shared" si="644"/>
        <v>1</v>
      </c>
      <c r="O5929" s="35">
        <v>3</v>
      </c>
      <c r="P5929" s="17"/>
      <c r="Q5929" s="40">
        <v>1350.71262</v>
      </c>
      <c r="R5929" s="40">
        <v>450.90906000000001</v>
      </c>
      <c r="S5929" s="18">
        <f t="shared" si="645"/>
        <v>3.0826615016670531</v>
      </c>
      <c r="T5929" s="18">
        <f t="shared" si="646"/>
        <v>1.5302420402979262</v>
      </c>
      <c r="U5929" s="18">
        <f t="shared" si="647"/>
        <v>0.97580651843440835</v>
      </c>
      <c r="V5929" s="30">
        <v>450.90949999999998</v>
      </c>
      <c r="W5929" s="3" t="s">
        <v>47</v>
      </c>
      <c r="X5929" s="3" t="s">
        <v>47</v>
      </c>
      <c r="Y5929" s="3" t="s">
        <v>47</v>
      </c>
      <c r="Z5929" s="3" t="s">
        <v>47</v>
      </c>
      <c r="AA5929" s="3" t="s">
        <v>47</v>
      </c>
      <c r="AB5929" s="12" t="s">
        <v>47</v>
      </c>
      <c r="AC5929" s="3" t="s">
        <v>47</v>
      </c>
      <c r="AD5929" s="3" t="s">
        <v>47</v>
      </c>
      <c r="AE5929" s="3" t="s">
        <v>47</v>
      </c>
      <c r="AF5929" s="3" t="s">
        <v>47</v>
      </c>
      <c r="AG5929" s="3" t="s">
        <v>47</v>
      </c>
      <c r="AH5929" s="3" t="s">
        <v>47</v>
      </c>
      <c r="AI5929" s="3" t="s">
        <v>47</v>
      </c>
      <c r="AK5929" s="3" t="s">
        <v>47</v>
      </c>
      <c r="AL5929" s="3" t="s">
        <v>47</v>
      </c>
      <c r="AM5929" s="3" t="s">
        <v>47</v>
      </c>
      <c r="AN5929" s="3" t="s">
        <v>47</v>
      </c>
      <c r="AU5929" s="3">
        <v>0</v>
      </c>
      <c r="AV5929" s="3">
        <v>17</v>
      </c>
      <c r="AW5929" s="3">
        <v>1</v>
      </c>
      <c r="AX5929" s="3">
        <v>17</v>
      </c>
      <c r="AY5929" s="3">
        <v>100</v>
      </c>
      <c r="AZ5929" s="6" t="str">
        <f t="shared" si="648"/>
        <v>2893.1</v>
      </c>
      <c r="BC5929" s="12" t="s">
        <v>15272</v>
      </c>
      <c r="BJ5929" s="12">
        <f t="shared" si="649"/>
        <v>0</v>
      </c>
      <c r="BK5929" s="12">
        <f t="shared" si="650"/>
        <v>0</v>
      </c>
      <c r="CQ5929" s="3" t="str">
        <f>CONCATENATE(baseURL!$A$1,baseURL!$B$1,baseURL!$C$1,".",C5929,".",L5929,".pkl&amp;seq=",BC5929)</f>
        <v>http://proteomics.broadinstitute.org/millscripts/viewfeed.pl?side=xl&amp;cycle=1&amp;fixedMods=iaaC&amp;file=msdataSM/iPRG2012_nd/cpick_in/iPRG2012_nd.2893.1.3.pkl&amp;seq=SFLTYLKGYMK</v>
      </c>
    </row>
    <row r="5930" spans="1:95" x14ac:dyDescent="0.2">
      <c r="A5930" s="3">
        <v>7165</v>
      </c>
      <c r="B5930" s="2" t="s">
        <v>15347</v>
      </c>
      <c r="C5930" s="2" t="s">
        <v>15348</v>
      </c>
      <c r="D5930" s="3">
        <v>15230</v>
      </c>
      <c r="E5930" s="3">
        <v>15214</v>
      </c>
      <c r="F5930" s="3">
        <v>60756</v>
      </c>
      <c r="G5930" s="3">
        <v>18106</v>
      </c>
      <c r="H5930" s="3">
        <v>52.659799999999997</v>
      </c>
      <c r="I5930" s="30">
        <v>554.77430000000004</v>
      </c>
      <c r="J5930" s="30">
        <v>554.77430449999997</v>
      </c>
      <c r="K5930" s="30">
        <v>0</v>
      </c>
      <c r="L5930" s="3">
        <v>2</v>
      </c>
      <c r="M5930" s="3">
        <v>0</v>
      </c>
      <c r="N5930" s="10">
        <f t="shared" si="644"/>
        <v>1</v>
      </c>
      <c r="O5930" s="35">
        <v>4</v>
      </c>
      <c r="P5930" s="17"/>
      <c r="Q5930" s="40">
        <v>2216.0730699999999</v>
      </c>
      <c r="R5930" s="37">
        <v>554.77373</v>
      </c>
      <c r="S5930" s="18">
        <f t="shared" si="645"/>
        <v>1.0274459103152149</v>
      </c>
      <c r="T5930" s="18">
        <f t="shared" si="646"/>
        <v>1.0355573252731567</v>
      </c>
      <c r="U5930" s="18">
        <f t="shared" si="647"/>
        <v>-1.1355981113255285</v>
      </c>
      <c r="V5930" s="30">
        <v>554.7731</v>
      </c>
      <c r="X5930" s="3" t="s">
        <v>47</v>
      </c>
      <c r="Y5930" s="3" t="s">
        <v>47</v>
      </c>
      <c r="AA5930" s="3" t="s">
        <v>48</v>
      </c>
      <c r="AB5930" s="12" t="s">
        <v>47</v>
      </c>
      <c r="AD5930" s="3" t="s">
        <v>52</v>
      </c>
      <c r="AF5930" s="3" t="s">
        <v>47</v>
      </c>
      <c r="AH5930" s="3" t="s">
        <v>47</v>
      </c>
      <c r="AK5930" s="3" t="s">
        <v>52</v>
      </c>
      <c r="AL5930" s="3" t="s">
        <v>52</v>
      </c>
      <c r="AM5930" s="3" t="s">
        <v>47</v>
      </c>
      <c r="AU5930" s="3">
        <v>0</v>
      </c>
      <c r="AV5930" s="3">
        <v>6</v>
      </c>
      <c r="AW5930" s="3">
        <v>1</v>
      </c>
      <c r="AX5930" s="3">
        <v>6</v>
      </c>
      <c r="AY5930" s="3">
        <v>100</v>
      </c>
      <c r="AZ5930" s="6" t="str">
        <f t="shared" si="648"/>
        <v>2893.2</v>
      </c>
      <c r="BC5930" s="12" t="s">
        <v>15349</v>
      </c>
      <c r="BJ5930" s="12">
        <f t="shared" si="649"/>
        <v>0</v>
      </c>
      <c r="BK5930" s="12">
        <f t="shared" si="650"/>
        <v>0</v>
      </c>
      <c r="CQ5930" s="3" t="str">
        <f>CONCATENATE(baseURL!$A$1,baseURL!$B$1,baseURL!$C$1,".",C5930,".",L5930,".pkl&amp;seq=",BC5930)</f>
        <v>http://proteomics.broadinstitute.org/millscripts/viewfeed.pl?side=xl&amp;cycle=1&amp;fixedMods=iaaC&amp;file=msdataSM/iPRG2012_nd/cpick_in/iPRG2012_nd.2893.2.2.pkl&amp;seq=HELSSLADVYLNDAFGTAHR</v>
      </c>
    </row>
    <row r="5931" spans="1:95" x14ac:dyDescent="0.2">
      <c r="A5931" s="3">
        <v>4539</v>
      </c>
      <c r="B5931" s="2" t="s">
        <v>15350</v>
      </c>
      <c r="C5931" s="2" t="s">
        <v>15339</v>
      </c>
      <c r="D5931" s="3">
        <v>15231</v>
      </c>
      <c r="E5931" s="3">
        <v>15215</v>
      </c>
      <c r="F5931" s="3">
        <v>60757</v>
      </c>
      <c r="G5931" s="3">
        <v>18107</v>
      </c>
      <c r="H5931" s="3">
        <v>52.665700000000001</v>
      </c>
      <c r="I5931" s="30">
        <v>682.34500000000003</v>
      </c>
      <c r="J5931" s="30">
        <v>682.3461499</v>
      </c>
      <c r="K5931" s="30">
        <v>-1.15E-3</v>
      </c>
      <c r="L5931" s="3">
        <v>2</v>
      </c>
      <c r="M5931" s="3">
        <v>2</v>
      </c>
      <c r="N5931" s="10">
        <f t="shared" si="644"/>
        <v>1</v>
      </c>
      <c r="O5931" s="35">
        <v>2</v>
      </c>
      <c r="P5931" s="17"/>
      <c r="Q5931" s="40">
        <v>1363.6892399999999</v>
      </c>
      <c r="R5931" s="40">
        <v>682.34825999999998</v>
      </c>
      <c r="S5931" s="18">
        <f t="shared" si="645"/>
        <v>-4.7776189829439053</v>
      </c>
      <c r="T5931" s="18">
        <f t="shared" si="646"/>
        <v>-3.0924091460007315</v>
      </c>
      <c r="U5931" s="18">
        <f t="shared" si="647"/>
        <v>-3.018986228569843</v>
      </c>
      <c r="V5931" s="30">
        <v>682.34619999999995</v>
      </c>
      <c r="W5931" s="3" t="s">
        <v>47</v>
      </c>
      <c r="X5931" s="3" t="s">
        <v>47</v>
      </c>
      <c r="Y5931" s="3" t="s">
        <v>47</v>
      </c>
      <c r="Z5931" s="3" t="s">
        <v>47</v>
      </c>
      <c r="AA5931" s="3" t="s">
        <v>47</v>
      </c>
      <c r="AB5931" s="12" t="s">
        <v>47</v>
      </c>
      <c r="AC5931" s="3" t="s">
        <v>47</v>
      </c>
      <c r="AD5931" s="3" t="s">
        <v>47</v>
      </c>
      <c r="AE5931" s="3" t="s">
        <v>48</v>
      </c>
      <c r="AF5931" s="3" t="s">
        <v>48</v>
      </c>
      <c r="AG5931" s="3" t="s">
        <v>47</v>
      </c>
      <c r="AH5931" s="3" t="s">
        <v>47</v>
      </c>
      <c r="AI5931" s="3" t="s">
        <v>48</v>
      </c>
      <c r="AL5931" s="3" t="s">
        <v>47</v>
      </c>
      <c r="AM5931" s="3" t="s">
        <v>47</v>
      </c>
      <c r="AU5931" s="3">
        <v>0</v>
      </c>
      <c r="AV5931" s="3">
        <v>12</v>
      </c>
      <c r="AW5931" s="3">
        <v>1</v>
      </c>
      <c r="AX5931" s="3">
        <v>12</v>
      </c>
      <c r="AY5931" s="3">
        <v>100</v>
      </c>
      <c r="AZ5931" s="6" t="str">
        <f t="shared" si="648"/>
        <v>2893.3</v>
      </c>
      <c r="BC5931" s="12" t="s">
        <v>15351</v>
      </c>
      <c r="BJ5931" s="12">
        <f t="shared" si="649"/>
        <v>0</v>
      </c>
      <c r="BK5931" s="12">
        <f t="shared" si="650"/>
        <v>0</v>
      </c>
      <c r="CQ5931" s="3" t="str">
        <f>CONCATENATE(baseURL!$A$1,baseURL!$B$1,baseURL!$C$1,".",C5931,".",L5931,".pkl&amp;seq=",BC5931)</f>
        <v>http://proteomics.broadinstitute.org/millscripts/viewfeed.pl?side=xl&amp;cycle=1&amp;fixedMods=iaaC&amp;file=msdataSM/iPRG2012_nd/cpick_in/iPRG2012_nd.2893.3.2.pkl&amp;seq=EDGTTPFVALWK</v>
      </c>
    </row>
    <row r="5932" spans="1:95" x14ac:dyDescent="0.2">
      <c r="A5932" s="3">
        <v>6282</v>
      </c>
      <c r="B5932" s="2" t="s">
        <v>15352</v>
      </c>
      <c r="C5932" s="2" t="s">
        <v>15345</v>
      </c>
      <c r="D5932" s="3">
        <v>15233</v>
      </c>
      <c r="E5932" s="3">
        <v>15217</v>
      </c>
      <c r="F5932" s="3">
        <v>60777</v>
      </c>
      <c r="G5932" s="3">
        <v>18110</v>
      </c>
      <c r="H5932" s="3">
        <v>52.682200000000002</v>
      </c>
      <c r="I5932" s="30">
        <v>569.97256000000004</v>
      </c>
      <c r="J5932" s="30">
        <v>569.97286459999998</v>
      </c>
      <c r="K5932" s="30">
        <v>-2.9999999999999997E-4</v>
      </c>
      <c r="L5932" s="3">
        <v>3</v>
      </c>
      <c r="M5932" s="3">
        <v>3</v>
      </c>
      <c r="N5932" s="10">
        <f t="shared" si="644"/>
        <v>1</v>
      </c>
      <c r="O5932" s="35">
        <v>3</v>
      </c>
      <c r="P5932" s="17"/>
      <c r="Q5932" s="40">
        <v>1707.9024199999999</v>
      </c>
      <c r="R5932" s="40">
        <v>569.97233000000006</v>
      </c>
      <c r="S5932" s="18">
        <f t="shared" si="645"/>
        <v>0.4035283607324236</v>
      </c>
      <c r="T5932" s="18">
        <f t="shared" si="646"/>
        <v>0.93794026794872176</v>
      </c>
      <c r="U5932" s="18">
        <f t="shared" si="647"/>
        <v>0.82460143275767861</v>
      </c>
      <c r="V5932" s="30">
        <v>569.97280000000001</v>
      </c>
      <c r="W5932" s="3" t="s">
        <v>47</v>
      </c>
      <c r="X5932" s="3" t="s">
        <v>47</v>
      </c>
      <c r="Y5932" s="3" t="s">
        <v>47</v>
      </c>
      <c r="Z5932" s="3" t="s">
        <v>47</v>
      </c>
      <c r="AA5932" s="3" t="s">
        <v>48</v>
      </c>
      <c r="AB5932" s="12" t="s">
        <v>47</v>
      </c>
      <c r="AC5932" s="3" t="s">
        <v>47</v>
      </c>
      <c r="AD5932" s="3" t="s">
        <v>47</v>
      </c>
      <c r="AE5932" s="3" t="s">
        <v>47</v>
      </c>
      <c r="AF5932" s="3" t="s">
        <v>47</v>
      </c>
      <c r="AG5932" s="3" t="s">
        <v>47</v>
      </c>
      <c r="AH5932" s="3" t="s">
        <v>47</v>
      </c>
      <c r="AI5932" s="3" t="s">
        <v>47</v>
      </c>
      <c r="AJ5932" s="3" t="s">
        <v>47</v>
      </c>
      <c r="AK5932" s="3" t="s">
        <v>47</v>
      </c>
      <c r="AL5932" s="3" t="s">
        <v>47</v>
      </c>
      <c r="AN5932" s="3" t="s">
        <v>47</v>
      </c>
      <c r="AU5932" s="3">
        <v>0</v>
      </c>
      <c r="AV5932" s="3">
        <v>16</v>
      </c>
      <c r="AW5932" s="3">
        <v>1</v>
      </c>
      <c r="AX5932" s="3">
        <v>16</v>
      </c>
      <c r="AY5932" s="3">
        <v>100</v>
      </c>
      <c r="AZ5932" s="6" t="str">
        <f t="shared" si="648"/>
        <v>2894.2</v>
      </c>
      <c r="BC5932" s="12" t="s">
        <v>15353</v>
      </c>
      <c r="BJ5932" s="12">
        <f t="shared" si="649"/>
        <v>0</v>
      </c>
      <c r="BK5932" s="12">
        <f t="shared" si="650"/>
        <v>0</v>
      </c>
      <c r="CQ5932" s="3" t="str">
        <f>CONCATENATE(baseURL!$A$1,baseURL!$B$1,baseURL!$C$1,".",C5932,".",L5932,".pkl&amp;seq=",BC5932)</f>
        <v>http://proteomics.broadinstitute.org/millscripts/viewfeed.pl?side=xl&amp;cycle=1&amp;fixedMods=iaaC&amp;file=msdataSM/iPRG2012_nd/cpick_in/iPRG2012_nd.2894.2.3.pkl&amp;seq=HSGNLQLDELLELAR</v>
      </c>
    </row>
    <row r="5933" spans="1:95" x14ac:dyDescent="0.2">
      <c r="A5933" s="3">
        <v>2931</v>
      </c>
      <c r="B5933" s="2" t="s">
        <v>15355</v>
      </c>
      <c r="C5933" s="2" t="s">
        <v>15350</v>
      </c>
      <c r="D5933" s="3">
        <v>15235</v>
      </c>
      <c r="E5933" s="3">
        <v>15219</v>
      </c>
      <c r="F5933" s="3">
        <v>60779</v>
      </c>
      <c r="G5933" s="3">
        <v>18112</v>
      </c>
      <c r="H5933" s="3">
        <v>52.6905</v>
      </c>
      <c r="I5933" s="30">
        <v>729.02488000000005</v>
      </c>
      <c r="J5933" s="30">
        <v>729.02483180000002</v>
      </c>
      <c r="K5933" s="30">
        <v>5.0000000000000002E-5</v>
      </c>
      <c r="L5933" s="3">
        <v>3</v>
      </c>
      <c r="M5933" s="3">
        <v>3</v>
      </c>
      <c r="N5933" s="10">
        <f t="shared" si="644"/>
        <v>1</v>
      </c>
      <c r="O5933" s="35">
        <v>3</v>
      </c>
      <c r="P5933" s="17"/>
      <c r="Q5933" s="40">
        <v>2185.05602</v>
      </c>
      <c r="R5933" s="40">
        <v>729.02353000000005</v>
      </c>
      <c r="S5933" s="18">
        <f t="shared" si="645"/>
        <v>1.8517920813916426</v>
      </c>
      <c r="T5933" s="18">
        <f t="shared" si="646"/>
        <v>1.7856762455454824</v>
      </c>
      <c r="U5933" s="18">
        <f t="shared" si="647"/>
        <v>1.7420562543115579</v>
      </c>
      <c r="V5933" s="30">
        <v>729.02480000000003</v>
      </c>
      <c r="Z5933" s="3" t="s">
        <v>47</v>
      </c>
      <c r="AB5933" s="12" t="s">
        <v>47</v>
      </c>
      <c r="AC5933" s="3" t="s">
        <v>48</v>
      </c>
      <c r="AE5933" s="3" t="s">
        <v>47</v>
      </c>
      <c r="AG5933" s="3" t="s">
        <v>52</v>
      </c>
      <c r="AH5933" s="3" t="s">
        <v>47</v>
      </c>
      <c r="AJ5933" s="3" t="s">
        <v>47</v>
      </c>
      <c r="AK5933" s="3" t="s">
        <v>52</v>
      </c>
      <c r="AL5933" s="3" t="s">
        <v>52</v>
      </c>
      <c r="AU5933" s="3">
        <v>0</v>
      </c>
      <c r="AV5933" s="3">
        <v>5</v>
      </c>
      <c r="AW5933" s="3">
        <v>2</v>
      </c>
      <c r="AX5933" s="3">
        <v>3</v>
      </c>
      <c r="AY5933" s="3">
        <v>60</v>
      </c>
      <c r="AZ5933" s="6" t="str">
        <f t="shared" si="648"/>
        <v>2894.4</v>
      </c>
      <c r="BC5933" s="12" t="s">
        <v>15356</v>
      </c>
      <c r="BJ5933" s="12">
        <f t="shared" si="649"/>
        <v>0</v>
      </c>
      <c r="BK5933" s="12">
        <f t="shared" si="650"/>
        <v>0</v>
      </c>
      <c r="BP5933" s="3" t="s">
        <v>54</v>
      </c>
      <c r="BR5933" s="3" t="s">
        <v>54</v>
      </c>
      <c r="BX5933" s="3" t="s">
        <v>15357</v>
      </c>
      <c r="CF5933" s="3" t="s">
        <v>15357</v>
      </c>
      <c r="CQ5933" s="3" t="str">
        <f>CONCATENATE(baseURL!$A$1,baseURL!$B$1,baseURL!$C$1,".",C5933,".",L5933,".pkl&amp;seq=",BC5933,"&amp;varMods=Deamidated-N")</f>
        <v>http://proteomics.broadinstitute.org/millscripts/viewfeed.pl?side=xl&amp;cycle=1&amp;fixedMods=iaaC&amp;file=msdataSM/iPRG2012_nd/cpick_in/iPRG2012_nd.2894.4.3.pkl&amp;seq=KGSLENNLREFPEYFAAqA&amp;varMods=Deamidated-N</v>
      </c>
    </row>
    <row r="5934" spans="1:95" x14ac:dyDescent="0.2">
      <c r="A5934" s="3">
        <v>2581</v>
      </c>
      <c r="B5934" s="2" t="s">
        <v>15358</v>
      </c>
      <c r="C5934" s="2" t="s">
        <v>15355</v>
      </c>
      <c r="D5934" s="3">
        <v>15240</v>
      </c>
      <c r="E5934" s="3">
        <v>15224</v>
      </c>
      <c r="F5934" s="3">
        <v>60801</v>
      </c>
      <c r="G5934" s="3">
        <v>18118</v>
      </c>
      <c r="H5934" s="3">
        <v>52.712200000000003</v>
      </c>
      <c r="I5934" s="30">
        <v>664.70437000000004</v>
      </c>
      <c r="J5934" s="30">
        <v>664.70559960000003</v>
      </c>
      <c r="K5934" s="30">
        <v>-1.23E-3</v>
      </c>
      <c r="L5934" s="3">
        <v>3</v>
      </c>
      <c r="M5934" s="3">
        <v>3</v>
      </c>
      <c r="N5934" s="10">
        <f t="shared" si="644"/>
        <v>1</v>
      </c>
      <c r="O5934" s="35">
        <v>3</v>
      </c>
      <c r="P5934" s="17"/>
      <c r="Q5934" s="40">
        <v>1992.1011800000001</v>
      </c>
      <c r="R5934" s="40">
        <v>664.70524999999998</v>
      </c>
      <c r="S5934" s="18">
        <f t="shared" si="645"/>
        <v>-1.3238950646745509</v>
      </c>
      <c r="T5934" s="18">
        <f t="shared" si="646"/>
        <v>0.5259474030776452</v>
      </c>
      <c r="U5934" s="18">
        <f t="shared" si="647"/>
        <v>0.37610655256736986</v>
      </c>
      <c r="V5934" s="30">
        <v>664.70550000000003</v>
      </c>
      <c r="W5934" s="3" t="s">
        <v>47</v>
      </c>
      <c r="AB5934" s="12" t="s">
        <v>47</v>
      </c>
      <c r="AC5934" s="3" t="s">
        <v>47</v>
      </c>
      <c r="AD5934" s="3" t="s">
        <v>47</v>
      </c>
      <c r="AE5934" s="3" t="s">
        <v>47</v>
      </c>
      <c r="AF5934" s="3" t="s">
        <v>52</v>
      </c>
      <c r="AG5934" s="3" t="s">
        <v>47</v>
      </c>
      <c r="AH5934" s="3" t="s">
        <v>47</v>
      </c>
      <c r="AI5934" s="3" t="s">
        <v>47</v>
      </c>
      <c r="AL5934" s="3" t="s">
        <v>48</v>
      </c>
      <c r="AU5934" s="3">
        <v>0</v>
      </c>
      <c r="AV5934" s="3">
        <v>8</v>
      </c>
      <c r="AW5934" s="3">
        <v>1</v>
      </c>
      <c r="AX5934" s="3">
        <v>8</v>
      </c>
      <c r="AY5934" s="3">
        <v>100</v>
      </c>
      <c r="AZ5934" s="6" t="str">
        <f t="shared" si="648"/>
        <v>2895.5</v>
      </c>
      <c r="BC5934" s="12" t="s">
        <v>15359</v>
      </c>
      <c r="BJ5934" s="12">
        <f t="shared" si="649"/>
        <v>0</v>
      </c>
      <c r="BK5934" s="12">
        <f t="shared" si="650"/>
        <v>0</v>
      </c>
      <c r="CQ5934" s="3" t="str">
        <f>CONCATENATE(baseURL!$A$1,baseURL!$B$1,baseURL!$C$1,".",C5934,".",L5934,".pkl&amp;seq=",BC5934)</f>
        <v>http://proteomics.broadinstitute.org/millscripts/viewfeed.pl?side=xl&amp;cycle=1&amp;fixedMods=iaaC&amp;file=msdataSM/iPRG2012_nd/cpick_in/iPRG2012_nd.2895.5.3.pkl&amp;seq=GLTSALLESQLVKDNYLK</v>
      </c>
    </row>
    <row r="5935" spans="1:95" x14ac:dyDescent="0.2">
      <c r="A5935" s="3">
        <v>6556</v>
      </c>
      <c r="B5935" s="2" t="s">
        <v>15360</v>
      </c>
      <c r="C5935" s="2" t="s">
        <v>15361</v>
      </c>
      <c r="D5935" s="3">
        <v>15241</v>
      </c>
      <c r="E5935" s="3">
        <v>15225</v>
      </c>
      <c r="F5935" s="3">
        <v>60802</v>
      </c>
      <c r="G5935" s="3">
        <v>18119</v>
      </c>
      <c r="H5935" s="3">
        <v>52.715499999999999</v>
      </c>
      <c r="I5935" s="30">
        <v>665.67159000000004</v>
      </c>
      <c r="J5935" s="30">
        <v>665.67050619999998</v>
      </c>
      <c r="K5935" s="30">
        <v>1.08E-3</v>
      </c>
      <c r="L5935" s="3">
        <v>3</v>
      </c>
      <c r="M5935" s="3">
        <v>3</v>
      </c>
      <c r="N5935" s="10">
        <f t="shared" si="644"/>
        <v>1</v>
      </c>
      <c r="O5935" s="35">
        <v>3</v>
      </c>
      <c r="P5935" s="17"/>
      <c r="Q5935" s="40">
        <v>1994.9964</v>
      </c>
      <c r="R5935" s="40">
        <v>665.67031999999995</v>
      </c>
      <c r="S5935" s="18">
        <f t="shared" si="645"/>
        <v>1.9078513220936102</v>
      </c>
      <c r="T5935" s="18">
        <f t="shared" si="646"/>
        <v>0.27971804425667091</v>
      </c>
      <c r="U5935" s="18">
        <f t="shared" si="647"/>
        <v>0.27040412437239358</v>
      </c>
      <c r="V5935" s="30">
        <v>665.67049999999995</v>
      </c>
      <c r="W5935" s="3" t="s">
        <v>47</v>
      </c>
      <c r="X5935" s="3" t="s">
        <v>47</v>
      </c>
      <c r="Y5935" s="3" t="s">
        <v>47</v>
      </c>
      <c r="Z5935" s="3" t="s">
        <v>47</v>
      </c>
      <c r="AA5935" s="3" t="s">
        <v>48</v>
      </c>
      <c r="AB5935" s="12" t="s">
        <v>47</v>
      </c>
      <c r="AC5935" s="3" t="s">
        <v>47</v>
      </c>
      <c r="AD5935" s="3" t="s">
        <v>47</v>
      </c>
      <c r="AE5935" s="3" t="s">
        <v>47</v>
      </c>
      <c r="AF5935" s="3" t="s">
        <v>47</v>
      </c>
      <c r="AG5935" s="3" t="s">
        <v>47</v>
      </c>
      <c r="AH5935" s="3" t="s">
        <v>47</v>
      </c>
      <c r="AI5935" s="3" t="s">
        <v>47</v>
      </c>
      <c r="AJ5935" s="3" t="s">
        <v>47</v>
      </c>
      <c r="AK5935" s="3" t="s">
        <v>47</v>
      </c>
      <c r="AL5935" s="3" t="s">
        <v>47</v>
      </c>
      <c r="AU5935" s="3">
        <v>0</v>
      </c>
      <c r="AV5935" s="3">
        <v>15</v>
      </c>
      <c r="AW5935" s="3">
        <v>1</v>
      </c>
      <c r="AX5935" s="3">
        <v>15</v>
      </c>
      <c r="AY5935" s="3">
        <v>100</v>
      </c>
      <c r="AZ5935" s="6" t="str">
        <f t="shared" si="648"/>
        <v>2895.6</v>
      </c>
      <c r="BC5935" s="12" t="s">
        <v>15292</v>
      </c>
      <c r="BJ5935" s="12">
        <f t="shared" si="649"/>
        <v>0</v>
      </c>
      <c r="BK5935" s="12">
        <f t="shared" si="650"/>
        <v>0</v>
      </c>
      <c r="CQ5935" s="3" t="str">
        <f>CONCATENATE(baseURL!$A$1,baseURL!$B$1,baseURL!$C$1,".",C5935,".",L5935,".pkl&amp;seq=",BC5935)</f>
        <v>http://proteomics.broadinstitute.org/millscripts/viewfeed.pl?side=xl&amp;cycle=1&amp;fixedMods=iaaC&amp;file=msdataSM/iPRG2012_nd/cpick_in/iPRG2012_nd.2895.6.3.pkl&amp;seq=DVSRVAAVETLYQDMAAR</v>
      </c>
    </row>
    <row r="5936" spans="1:95" x14ac:dyDescent="0.2">
      <c r="A5936" s="3">
        <v>3183</v>
      </c>
      <c r="B5936" s="2" t="s">
        <v>15362</v>
      </c>
      <c r="C5936" s="2" t="s">
        <v>15363</v>
      </c>
      <c r="D5936" s="3">
        <v>15242</v>
      </c>
      <c r="E5936" s="3">
        <v>15226</v>
      </c>
      <c r="F5936" s="3">
        <v>60818</v>
      </c>
      <c r="G5936" s="3">
        <v>18121</v>
      </c>
      <c r="H5936" s="3">
        <v>52.7256</v>
      </c>
      <c r="I5936" s="30">
        <v>504.53622999999999</v>
      </c>
      <c r="J5936" s="30">
        <v>504.53455980000001</v>
      </c>
      <c r="K5936" s="30">
        <v>1.67E-3</v>
      </c>
      <c r="L5936" s="3">
        <v>2</v>
      </c>
      <c r="M5936" s="3">
        <v>4</v>
      </c>
      <c r="N5936" s="10">
        <f t="shared" si="644"/>
        <v>-1</v>
      </c>
      <c r="O5936" s="35">
        <v>4</v>
      </c>
      <c r="P5936" s="17"/>
      <c r="Q5936" s="40">
        <v>2015.11401</v>
      </c>
      <c r="R5936" s="40">
        <v>504.53395999999998</v>
      </c>
      <c r="S5936" s="18">
        <f t="shared" si="645"/>
        <v>4.4992015998486732</v>
      </c>
      <c r="T5936" s="18">
        <f t="shared" si="646"/>
        <v>1.18881987652881</v>
      </c>
      <c r="U5936" s="18">
        <f t="shared" si="647"/>
        <v>0.47568651279556262</v>
      </c>
      <c r="V5936" s="30">
        <v>504.5342</v>
      </c>
      <c r="W5936" s="3" t="s">
        <v>47</v>
      </c>
      <c r="X5936" s="3" t="s">
        <v>47</v>
      </c>
      <c r="Y5936" s="3" t="s">
        <v>47</v>
      </c>
      <c r="Z5936" s="3" t="s">
        <v>47</v>
      </c>
      <c r="AA5936" s="3" t="s">
        <v>47</v>
      </c>
      <c r="AB5936" s="12" t="s">
        <v>47</v>
      </c>
      <c r="AC5936" s="3" t="s">
        <v>47</v>
      </c>
      <c r="AE5936" s="3" t="s">
        <v>47</v>
      </c>
      <c r="AH5936" s="3" t="s">
        <v>47</v>
      </c>
      <c r="AL5936" s="3" t="s">
        <v>48</v>
      </c>
      <c r="AM5936" s="3" t="s">
        <v>47</v>
      </c>
      <c r="AU5936" s="3">
        <v>0</v>
      </c>
      <c r="AV5936" s="3">
        <v>10</v>
      </c>
      <c r="AW5936" s="3">
        <v>1</v>
      </c>
      <c r="AX5936" s="3">
        <v>10</v>
      </c>
      <c r="AY5936" s="3">
        <v>100</v>
      </c>
      <c r="AZ5936" s="6" t="str">
        <f t="shared" si="648"/>
        <v>2896.1</v>
      </c>
      <c r="BC5936" s="12" t="s">
        <v>15295</v>
      </c>
      <c r="BJ5936" s="12">
        <f t="shared" si="649"/>
        <v>0</v>
      </c>
      <c r="BK5936" s="12">
        <f t="shared" si="650"/>
        <v>0</v>
      </c>
      <c r="CQ5936" s="3" t="str">
        <f>CONCATENATE(baseURL!$A$1,baseURL!$B$1,baseURL!$C$1,".",C5936,".",L5936,".pkl&amp;seq=",BC5936)</f>
        <v>http://proteomics.broadinstitute.org/millscripts/viewfeed.pl?side=xl&amp;cycle=1&amp;fixedMods=iaaC&amp;file=msdataSM/iPRG2012_nd/cpick_in/iPRG2012_nd.2896.1.2.pkl&amp;seq=LNRLPAASLGDMVMATVKK</v>
      </c>
    </row>
    <row r="5937" spans="1:99" x14ac:dyDescent="0.2">
      <c r="A5937" s="3">
        <v>3793</v>
      </c>
      <c r="B5937" s="2" t="s">
        <v>15364</v>
      </c>
      <c r="C5937" s="2" t="s">
        <v>15365</v>
      </c>
      <c r="D5937" s="3">
        <v>15243</v>
      </c>
      <c r="E5937" s="3">
        <v>15227</v>
      </c>
      <c r="F5937" s="3">
        <v>60819</v>
      </c>
      <c r="G5937" s="3">
        <v>18122</v>
      </c>
      <c r="H5937" s="3">
        <v>52.728099999999998</v>
      </c>
      <c r="I5937" s="30">
        <v>524.71339</v>
      </c>
      <c r="J5937" s="30">
        <v>524.71224080000002</v>
      </c>
      <c r="K5937" s="30">
        <v>1.15E-3</v>
      </c>
      <c r="L5937" s="3">
        <v>5</v>
      </c>
      <c r="M5937" s="3">
        <v>5</v>
      </c>
      <c r="N5937" s="10">
        <f t="shared" si="644"/>
        <v>1</v>
      </c>
      <c r="O5937" s="35">
        <v>5</v>
      </c>
      <c r="P5937" s="17"/>
      <c r="Q5937" s="40">
        <v>2619.5279399999999</v>
      </c>
      <c r="R5937" s="40">
        <v>524.71141</v>
      </c>
      <c r="S5937" s="18">
        <f t="shared" si="645"/>
        <v>3.7735028479811432</v>
      </c>
      <c r="T5937" s="18">
        <f t="shared" si="646"/>
        <v>1.5833465485665861</v>
      </c>
      <c r="U5937" s="18">
        <f t="shared" si="647"/>
        <v>1.1244276162935396</v>
      </c>
      <c r="V5937" s="30">
        <v>524.71199999999999</v>
      </c>
      <c r="W5937" s="3" t="s">
        <v>47</v>
      </c>
      <c r="X5937" s="3" t="s">
        <v>47</v>
      </c>
      <c r="Y5937" s="3" t="s">
        <v>47</v>
      </c>
      <c r="Z5937" s="3" t="s">
        <v>47</v>
      </c>
      <c r="AA5937" s="3" t="s">
        <v>47</v>
      </c>
      <c r="AB5937" s="12" t="s">
        <v>48</v>
      </c>
      <c r="AC5937" s="3" t="s">
        <v>47</v>
      </c>
      <c r="AE5937" s="3" t="s">
        <v>47</v>
      </c>
      <c r="AF5937" s="3" t="s">
        <v>48</v>
      </c>
      <c r="AG5937" s="3" t="s">
        <v>48</v>
      </c>
      <c r="AJ5937" s="3" t="s">
        <v>48</v>
      </c>
      <c r="AK5937" s="3" t="s">
        <v>52</v>
      </c>
      <c r="AL5937" s="3" t="s">
        <v>48</v>
      </c>
      <c r="AM5937" s="3" t="s">
        <v>47</v>
      </c>
      <c r="AU5937" s="3">
        <v>0</v>
      </c>
      <c r="AV5937" s="3">
        <v>8</v>
      </c>
      <c r="AW5937" s="3">
        <v>1</v>
      </c>
      <c r="AX5937" s="3">
        <v>8</v>
      </c>
      <c r="AY5937" s="3">
        <v>100</v>
      </c>
      <c r="AZ5937" s="6" t="str">
        <f t="shared" si="648"/>
        <v>2896.2</v>
      </c>
      <c r="BC5937" s="12" t="s">
        <v>15366</v>
      </c>
      <c r="BJ5937" s="12">
        <f t="shared" si="649"/>
        <v>0</v>
      </c>
      <c r="BK5937" s="12">
        <f t="shared" si="650"/>
        <v>0</v>
      </c>
      <c r="CQ5937" s="3" t="str">
        <f>CONCATENATE(baseURL!$A$1,baseURL!$B$1,baseURL!$C$1,".",C5937,".",L5937,".pkl&amp;seq=",BC5937)</f>
        <v>http://proteomics.broadinstitute.org/millscripts/viewfeed.pl?side=xl&amp;cycle=1&amp;fixedMods=iaaC&amp;file=msdataSM/iPRG2012_nd/cpick_in/iPRG2012_nd.2896.2.5.pkl&amp;seq=VLLTQRHLAVGKQLVNLPSFMVR</v>
      </c>
    </row>
    <row r="5938" spans="1:99" x14ac:dyDescent="0.2">
      <c r="A5938" s="3">
        <v>5517</v>
      </c>
      <c r="B5938" s="2" t="s">
        <v>15367</v>
      </c>
      <c r="C5938" s="2" t="s">
        <v>15368</v>
      </c>
      <c r="D5938" s="3">
        <v>15245</v>
      </c>
      <c r="E5938" s="3">
        <v>15229</v>
      </c>
      <c r="F5938" s="3">
        <v>60821</v>
      </c>
      <c r="G5938" s="3">
        <v>18124</v>
      </c>
      <c r="H5938" s="3">
        <v>52.7331</v>
      </c>
      <c r="I5938" s="30">
        <v>672.69779000000005</v>
      </c>
      <c r="J5938" s="30">
        <v>672.69495870000003</v>
      </c>
      <c r="K5938" s="30">
        <v>2.8300000000000001E-3</v>
      </c>
      <c r="L5938" s="3">
        <v>3</v>
      </c>
      <c r="M5938" s="3">
        <v>3</v>
      </c>
      <c r="N5938" s="10">
        <f t="shared" si="644"/>
        <v>1</v>
      </c>
      <c r="O5938" s="35">
        <v>3</v>
      </c>
      <c r="P5938" s="17"/>
      <c r="Q5938" s="40">
        <v>2016.06567</v>
      </c>
      <c r="R5938" s="40">
        <v>672.69340999999997</v>
      </c>
      <c r="S5938" s="18">
        <f t="shared" si="645"/>
        <v>6.5111385587720765</v>
      </c>
      <c r="T5938" s="18">
        <f t="shared" si="646"/>
        <v>2.3022375082544353</v>
      </c>
      <c r="U5938" s="18">
        <f t="shared" si="647"/>
        <v>2.0663202275385446</v>
      </c>
      <c r="V5938" s="30">
        <v>672.69479999999999</v>
      </c>
      <c r="W5938" s="3" t="s">
        <v>47</v>
      </c>
      <c r="X5938" s="3" t="s">
        <v>47</v>
      </c>
      <c r="Y5938" s="3" t="s">
        <v>47</v>
      </c>
      <c r="Z5938" s="3" t="s">
        <v>47</v>
      </c>
      <c r="AA5938" s="3" t="s">
        <v>47</v>
      </c>
      <c r="AB5938" s="12" t="s">
        <v>47</v>
      </c>
      <c r="AC5938" s="3" t="s">
        <v>47</v>
      </c>
      <c r="AD5938" s="3" t="s">
        <v>47</v>
      </c>
      <c r="AE5938" s="3" t="s">
        <v>47</v>
      </c>
      <c r="AF5938" s="3" t="s">
        <v>47</v>
      </c>
      <c r="AG5938" s="3" t="s">
        <v>47</v>
      </c>
      <c r="AH5938" s="3" t="s">
        <v>47</v>
      </c>
      <c r="AI5938" s="3" t="s">
        <v>47</v>
      </c>
      <c r="AJ5938" s="3" t="s">
        <v>47</v>
      </c>
      <c r="AK5938" s="3" t="s">
        <v>47</v>
      </c>
      <c r="AL5938" s="3" t="s">
        <v>47</v>
      </c>
      <c r="AM5938" s="3" t="s">
        <v>47</v>
      </c>
      <c r="AU5938" s="3">
        <v>0</v>
      </c>
      <c r="AV5938" s="3">
        <v>17</v>
      </c>
      <c r="AW5938" s="3">
        <v>1</v>
      </c>
      <c r="AX5938" s="3">
        <v>17</v>
      </c>
      <c r="AY5938" s="3">
        <v>100</v>
      </c>
      <c r="AZ5938" s="6" t="str">
        <f t="shared" si="648"/>
        <v>2896.4</v>
      </c>
      <c r="BC5938" s="12" t="s">
        <v>15369</v>
      </c>
      <c r="BJ5938" s="12">
        <f t="shared" si="649"/>
        <v>0</v>
      </c>
      <c r="BK5938" s="12">
        <f t="shared" si="650"/>
        <v>0</v>
      </c>
      <c r="CQ5938" s="3" t="str">
        <f>CONCATENATE(baseURL!$A$1,baseURL!$B$1,baseURL!$C$1,".",C5938,".",L5938,".pkl&amp;seq=",BC5938)</f>
        <v>http://proteomics.broadinstitute.org/millscripts/viewfeed.pl?side=xl&amp;cycle=1&amp;fixedMods=iaaC&amp;file=msdataSM/iPRG2012_nd/cpick_in/iPRG2012_nd.2896.4.3.pkl&amp;seq=LVNAAPVMLFMKGSPSEPK</v>
      </c>
    </row>
    <row r="5939" spans="1:99" x14ac:dyDescent="0.2">
      <c r="A5939" s="3">
        <v>2844</v>
      </c>
      <c r="B5939" s="2" t="s">
        <v>15370</v>
      </c>
      <c r="C5939" s="2" t="s">
        <v>15358</v>
      </c>
      <c r="D5939" s="3">
        <v>15247</v>
      </c>
      <c r="E5939" s="3">
        <v>15231</v>
      </c>
      <c r="F5939" s="3">
        <v>60823</v>
      </c>
      <c r="G5939" s="3">
        <v>18126</v>
      </c>
      <c r="H5939" s="3">
        <v>52.738100000000003</v>
      </c>
      <c r="I5939" s="30">
        <v>744.39631999999995</v>
      </c>
      <c r="J5939" s="30">
        <v>744.39556459999994</v>
      </c>
      <c r="K5939" s="30">
        <v>7.6000000000000004E-4</v>
      </c>
      <c r="L5939" s="3">
        <v>3</v>
      </c>
      <c r="M5939" s="3">
        <v>3</v>
      </c>
      <c r="N5939" s="10">
        <f t="shared" si="644"/>
        <v>1</v>
      </c>
      <c r="O5939" s="35">
        <v>3</v>
      </c>
      <c r="P5939" s="17"/>
      <c r="Q5939" s="40">
        <v>2231.1706600000002</v>
      </c>
      <c r="R5939" s="40">
        <v>744.39507000000003</v>
      </c>
      <c r="S5939" s="18">
        <f t="shared" si="645"/>
        <v>1.6792158496073839</v>
      </c>
      <c r="T5939" s="18">
        <f t="shared" si="646"/>
        <v>0.66443212729882906</v>
      </c>
      <c r="U5939" s="18">
        <f t="shared" si="647"/>
        <v>0.71198752016511047</v>
      </c>
      <c r="V5939" s="30">
        <v>744.39559999999994</v>
      </c>
      <c r="W5939" s="3" t="s">
        <v>47</v>
      </c>
      <c r="Z5939" s="3" t="s">
        <v>47</v>
      </c>
      <c r="AA5939" s="3" t="s">
        <v>47</v>
      </c>
      <c r="AB5939" s="12" t="s">
        <v>47</v>
      </c>
      <c r="AC5939" s="3" t="s">
        <v>47</v>
      </c>
      <c r="AE5939" s="3" t="s">
        <v>47</v>
      </c>
      <c r="AF5939" s="3" t="s">
        <v>48</v>
      </c>
      <c r="AG5939" s="3" t="s">
        <v>52</v>
      </c>
      <c r="AI5939" s="3" t="s">
        <v>47</v>
      </c>
      <c r="AK5939" s="3" t="s">
        <v>52</v>
      </c>
      <c r="AL5939" s="3" t="s">
        <v>52</v>
      </c>
      <c r="AU5939" s="3">
        <v>0</v>
      </c>
      <c r="AV5939" s="3">
        <v>7</v>
      </c>
      <c r="AW5939" s="3">
        <v>1</v>
      </c>
      <c r="AX5939" s="3">
        <v>7</v>
      </c>
      <c r="AY5939" s="3">
        <v>100</v>
      </c>
      <c r="AZ5939" s="6" t="str">
        <f t="shared" si="648"/>
        <v>2896.6</v>
      </c>
      <c r="BC5939" s="12" t="s">
        <v>15371</v>
      </c>
      <c r="BJ5939" s="12">
        <f t="shared" si="649"/>
        <v>0</v>
      </c>
      <c r="BK5939" s="12">
        <f t="shared" si="650"/>
        <v>0</v>
      </c>
      <c r="CQ5939" s="3" t="str">
        <f>CONCATENATE(baseURL!$A$1,baseURL!$B$1,baseURL!$C$1,".",C5939,".",L5939,".pkl&amp;seq=",BC5939)</f>
        <v>http://proteomics.broadinstitute.org/millscripts/viewfeed.pl?side=xl&amp;cycle=1&amp;fixedMods=iaaC&amp;file=msdataSM/iPRG2012_nd/cpick_in/iPRG2012_nd.2896.6.3.pkl&amp;seq=TVAVLPPNWKYESATASALVN</v>
      </c>
    </row>
    <row r="5940" spans="1:99" x14ac:dyDescent="0.2">
      <c r="A5940" s="3">
        <v>161</v>
      </c>
      <c r="B5940" s="2" t="s">
        <v>15372</v>
      </c>
      <c r="C5940" s="2" t="s">
        <v>15360</v>
      </c>
      <c r="D5940" s="3">
        <v>15248</v>
      </c>
      <c r="E5940" s="3">
        <v>15232</v>
      </c>
      <c r="F5940" s="3">
        <v>60824</v>
      </c>
      <c r="G5940" s="3">
        <v>18127</v>
      </c>
      <c r="H5940" s="3">
        <v>52.740600000000001</v>
      </c>
      <c r="I5940" s="30">
        <v>891.97937999999999</v>
      </c>
      <c r="J5940" s="30">
        <v>891.97818749999999</v>
      </c>
      <c r="K5940" s="30">
        <v>1.1900000000000001E-3</v>
      </c>
      <c r="L5940" s="3">
        <v>2</v>
      </c>
      <c r="M5940" s="3">
        <v>2</v>
      </c>
      <c r="N5940" s="10">
        <f t="shared" si="644"/>
        <v>1</v>
      </c>
      <c r="O5940" s="35">
        <v>2</v>
      </c>
      <c r="P5940" s="17"/>
      <c r="Q5940" s="40">
        <v>1782.9497100000001</v>
      </c>
      <c r="R5940" s="40">
        <v>891.97848999999997</v>
      </c>
      <c r="S5940" s="18">
        <f t="shared" si="645"/>
        <v>0.99778190842550785</v>
      </c>
      <c r="T5940" s="18">
        <f t="shared" si="646"/>
        <v>-0.33913373849993328</v>
      </c>
      <c r="U5940" s="18">
        <f t="shared" si="647"/>
        <v>-0.43723027438121226</v>
      </c>
      <c r="V5940" s="30">
        <v>891.97810000000004</v>
      </c>
      <c r="W5940" s="3" t="s">
        <v>47</v>
      </c>
      <c r="X5940" s="3" t="s">
        <v>47</v>
      </c>
      <c r="Y5940" s="3" t="s">
        <v>65</v>
      </c>
      <c r="Z5940" s="3" t="s">
        <v>47</v>
      </c>
      <c r="AA5940" s="3" t="s">
        <v>48</v>
      </c>
      <c r="AB5940" s="12" t="s">
        <v>47</v>
      </c>
      <c r="AC5940" s="3" t="s">
        <v>47</v>
      </c>
      <c r="AD5940" s="3" t="s">
        <v>47</v>
      </c>
      <c r="AE5940" s="3" t="s">
        <v>47</v>
      </c>
      <c r="AF5940" s="3" t="s">
        <v>47</v>
      </c>
      <c r="AG5940" s="3" t="s">
        <v>47</v>
      </c>
      <c r="AH5940" s="3" t="s">
        <v>47</v>
      </c>
      <c r="AI5940" s="3" t="s">
        <v>47</v>
      </c>
      <c r="AK5940" s="3" t="s">
        <v>47</v>
      </c>
      <c r="AL5940" s="3" t="s">
        <v>47</v>
      </c>
      <c r="AO5940" s="3" t="s">
        <v>47</v>
      </c>
      <c r="AP5940" s="3" t="s">
        <v>48</v>
      </c>
      <c r="AQ5940" s="3" t="s">
        <v>47</v>
      </c>
      <c r="AU5940" s="3">
        <v>1</v>
      </c>
      <c r="AV5940" s="3">
        <v>15</v>
      </c>
      <c r="AW5940" s="3">
        <v>1</v>
      </c>
      <c r="AX5940" s="3">
        <v>15</v>
      </c>
      <c r="AY5940" s="3">
        <v>100</v>
      </c>
      <c r="AZ5940" s="6" t="str">
        <f t="shared" si="648"/>
        <v>2896.7</v>
      </c>
      <c r="BB5940" s="12" t="s">
        <v>79</v>
      </c>
      <c r="BC5940" s="12" t="s">
        <v>11244</v>
      </c>
      <c r="BJ5940" s="12">
        <f t="shared" si="649"/>
        <v>0</v>
      </c>
      <c r="BK5940" s="12">
        <f t="shared" si="650"/>
        <v>0</v>
      </c>
      <c r="BU5940" s="3" t="s">
        <v>15197</v>
      </c>
      <c r="CQ5940" s="3" t="str">
        <f>CONCATENATE(baseURL!$A$1,baseURL!$B$1,"+Acetyl",baseURL!$C$1,".",C5940,".",L5940,".pkl&amp;seq=",BC5940)</f>
        <v>http://proteomics.broadinstitute.org/millscripts/viewfeed.pl?side=xl&amp;cycle=1&amp;fixedMods=iaaC+Acetyl&amp;file=msdataSM/iPRG2012_nd/cpick_in/iPRG2012_nd.2896.7.2.pkl&amp;seq=SLVVQEQGSFQHLLR</v>
      </c>
    </row>
    <row r="5941" spans="1:99" x14ac:dyDescent="0.2">
      <c r="A5941" s="3">
        <v>7081</v>
      </c>
      <c r="B5941" s="2" t="s">
        <v>15373</v>
      </c>
      <c r="C5941" s="2" t="s">
        <v>15362</v>
      </c>
      <c r="D5941" s="3">
        <v>15250</v>
      </c>
      <c r="E5941" s="3">
        <v>15234</v>
      </c>
      <c r="F5941" s="3">
        <v>60840</v>
      </c>
      <c r="G5941" s="3">
        <v>18130</v>
      </c>
      <c r="H5941" s="3">
        <v>52.752299999999998</v>
      </c>
      <c r="I5941" s="30">
        <v>529.63846999999998</v>
      </c>
      <c r="J5941" s="30">
        <v>529.63678709999999</v>
      </c>
      <c r="K5941" s="30">
        <v>1.6800000000000001E-3</v>
      </c>
      <c r="L5941" s="3">
        <v>3</v>
      </c>
      <c r="M5941" s="3">
        <v>3</v>
      </c>
      <c r="N5941" s="10">
        <f t="shared" si="644"/>
        <v>1</v>
      </c>
      <c r="O5941" s="35">
        <v>3</v>
      </c>
      <c r="P5941" s="17"/>
      <c r="Q5941" s="40">
        <v>1586.89409</v>
      </c>
      <c r="R5941" s="40">
        <v>529.63621000000001</v>
      </c>
      <c r="S5941" s="18">
        <f t="shared" si="645"/>
        <v>4.2670798508628973</v>
      </c>
      <c r="T5941" s="18">
        <f t="shared" si="646"/>
        <v>1.0896158326991756</v>
      </c>
      <c r="U5941" s="18">
        <f t="shared" si="647"/>
        <v>1.1139721734439609</v>
      </c>
      <c r="V5941" s="30">
        <v>529.63679999999999</v>
      </c>
      <c r="X5941" s="3" t="s">
        <v>47</v>
      </c>
      <c r="Y5941" s="3" t="s">
        <v>47</v>
      </c>
      <c r="Z5941" s="3" t="s">
        <v>47</v>
      </c>
      <c r="AA5941" s="3" t="s">
        <v>47</v>
      </c>
      <c r="AB5941" s="12" t="s">
        <v>47</v>
      </c>
      <c r="AC5941" s="3" t="s">
        <v>47</v>
      </c>
      <c r="AD5941" s="3" t="s">
        <v>47</v>
      </c>
      <c r="AG5941" s="3" t="s">
        <v>48</v>
      </c>
      <c r="AH5941" s="3" t="s">
        <v>47</v>
      </c>
      <c r="AI5941" s="3" t="s">
        <v>48</v>
      </c>
      <c r="AL5941" s="3" t="s">
        <v>48</v>
      </c>
      <c r="AU5941" s="3">
        <v>0</v>
      </c>
      <c r="AV5941" s="3">
        <v>8</v>
      </c>
      <c r="AW5941" s="3">
        <v>1</v>
      </c>
      <c r="AX5941" s="3">
        <v>8</v>
      </c>
      <c r="AY5941" s="3">
        <v>100</v>
      </c>
      <c r="AZ5941" s="6" t="str">
        <f t="shared" si="648"/>
        <v>2897.2</v>
      </c>
      <c r="BC5941" s="12" t="s">
        <v>15374</v>
      </c>
      <c r="BJ5941" s="12">
        <f t="shared" si="649"/>
        <v>0</v>
      </c>
      <c r="BK5941" s="12">
        <f t="shared" si="650"/>
        <v>0</v>
      </c>
      <c r="CQ5941" s="3" t="str">
        <f>CONCATENATE(baseURL!$A$1,baseURL!$B$1,baseURL!$C$1,".",C5941,".",L5941,".pkl&amp;seq=",BC5941)</f>
        <v>http://proteomics.broadinstitute.org/millscripts/viewfeed.pl?side=xl&amp;cycle=1&amp;fixedMods=iaaC&amp;file=msdataSM/iPRG2012_nd/cpick_in/iPRG2012_nd.2897.2.3.pkl&amp;seq=LHFPLVSYSPVLSK</v>
      </c>
    </row>
    <row r="5942" spans="1:99" x14ac:dyDescent="0.2">
      <c r="A5942" s="3">
        <v>1414</v>
      </c>
      <c r="B5942" s="2" t="s">
        <v>15375</v>
      </c>
      <c r="C5942" s="2" t="s">
        <v>15364</v>
      </c>
      <c r="D5942" s="3">
        <v>15251</v>
      </c>
      <c r="E5942" s="3">
        <v>15235</v>
      </c>
      <c r="F5942" s="3">
        <v>60841</v>
      </c>
      <c r="G5942" s="3">
        <v>18131</v>
      </c>
      <c r="H5942" s="3">
        <v>52.753999999999998</v>
      </c>
      <c r="I5942" s="30">
        <v>565.31161999999995</v>
      </c>
      <c r="J5942" s="30">
        <v>565.31187709999995</v>
      </c>
      <c r="K5942" s="30">
        <v>-2.5999999999999998E-4</v>
      </c>
      <c r="L5942" s="3">
        <v>2</v>
      </c>
      <c r="M5942" s="3">
        <v>2</v>
      </c>
      <c r="N5942" s="10">
        <f t="shared" si="644"/>
        <v>1</v>
      </c>
      <c r="O5942" s="35">
        <v>2</v>
      </c>
      <c r="P5942" s="17"/>
      <c r="Q5942" s="40">
        <v>1129.61529</v>
      </c>
      <c r="R5942" s="40">
        <v>565.31128000000001</v>
      </c>
      <c r="S5942" s="18">
        <f t="shared" si="645"/>
        <v>0.60143855600650742</v>
      </c>
      <c r="T5942" s="18">
        <f t="shared" si="646"/>
        <v>1.0562322406449951</v>
      </c>
      <c r="U5942" s="18">
        <f t="shared" si="647"/>
        <v>0.56605981750069723</v>
      </c>
      <c r="V5942" s="30">
        <v>565.3116</v>
      </c>
      <c r="W5942" s="3" t="s">
        <v>47</v>
      </c>
      <c r="X5942" s="3" t="s">
        <v>47</v>
      </c>
      <c r="Y5942" s="3" t="s">
        <v>47</v>
      </c>
      <c r="Z5942" s="3" t="s">
        <v>47</v>
      </c>
      <c r="AA5942" s="3" t="s">
        <v>47</v>
      </c>
      <c r="AG5942" s="3" t="s">
        <v>47</v>
      </c>
      <c r="AK5942" s="3" t="s">
        <v>52</v>
      </c>
      <c r="AL5942" s="3" t="s">
        <v>52</v>
      </c>
      <c r="AM5942" s="3" t="s">
        <v>48</v>
      </c>
      <c r="AP5942" s="3" t="s">
        <v>52</v>
      </c>
      <c r="AU5942" s="3">
        <v>0</v>
      </c>
      <c r="AV5942" s="3">
        <v>6</v>
      </c>
      <c r="AW5942" s="3">
        <v>1</v>
      </c>
      <c r="AX5942" s="3">
        <v>6</v>
      </c>
      <c r="AY5942" s="3">
        <v>100</v>
      </c>
      <c r="AZ5942" s="6" t="str">
        <f t="shared" si="648"/>
        <v>2897.3</v>
      </c>
      <c r="BC5942" s="12" t="s">
        <v>15376</v>
      </c>
      <c r="BJ5942" s="12">
        <f t="shared" si="649"/>
        <v>0</v>
      </c>
      <c r="BK5942" s="12">
        <f t="shared" si="650"/>
        <v>0</v>
      </c>
      <c r="CQ5942" s="3" t="str">
        <f>CONCATENATE(baseURL!$A$1,baseURL!$B$1,baseURL!$C$1,".",C5942,".",L5942,".pkl&amp;seq=",BC5942)</f>
        <v>http://proteomics.broadinstitute.org/millscripts/viewfeed.pl?side=xl&amp;cycle=1&amp;fixedMods=iaaC&amp;file=msdataSM/iPRG2012_nd/cpick_in/iPRG2012_nd.2897.3.2.pkl&amp;seq=ALWNVVNWK</v>
      </c>
    </row>
    <row r="5943" spans="1:99" x14ac:dyDescent="0.2">
      <c r="A5943" s="3">
        <v>6469</v>
      </c>
      <c r="B5943" s="2" t="s">
        <v>15377</v>
      </c>
      <c r="C5943" s="2" t="s">
        <v>15370</v>
      </c>
      <c r="D5943" s="3">
        <v>15255</v>
      </c>
      <c r="E5943" s="3">
        <v>15239</v>
      </c>
      <c r="F5943" s="3">
        <v>60845</v>
      </c>
      <c r="G5943" s="3">
        <v>18135</v>
      </c>
      <c r="H5943" s="3">
        <v>52.763199999999998</v>
      </c>
      <c r="I5943" s="30">
        <v>635.87240999999995</v>
      </c>
      <c r="J5943" s="30">
        <v>635.87065070000006</v>
      </c>
      <c r="K5943" s="30">
        <v>1.7600000000000001E-3</v>
      </c>
      <c r="L5943" s="3">
        <v>2</v>
      </c>
      <c r="M5943" s="3">
        <v>2</v>
      </c>
      <c r="N5943" s="10">
        <f t="shared" si="644"/>
        <v>1</v>
      </c>
      <c r="O5943" s="35">
        <v>2</v>
      </c>
      <c r="P5943" s="17"/>
      <c r="Q5943" s="40">
        <v>1270.7365299999999</v>
      </c>
      <c r="R5943" s="40">
        <v>635.87189999999998</v>
      </c>
      <c r="S5943" s="18">
        <f t="shared" si="645"/>
        <v>0.80204833703601153</v>
      </c>
      <c r="T5943" s="18">
        <f t="shared" si="646"/>
        <v>-1.9647038970061959</v>
      </c>
      <c r="U5943" s="18">
        <f t="shared" si="647"/>
        <v>-1.8871725577528258</v>
      </c>
      <c r="V5943" s="30">
        <v>635.87070000000006</v>
      </c>
      <c r="W5943" s="3" t="s">
        <v>47</v>
      </c>
      <c r="X5943" s="3" t="s">
        <v>47</v>
      </c>
      <c r="Y5943" s="3" t="s">
        <v>47</v>
      </c>
      <c r="Z5943" s="3" t="s">
        <v>47</v>
      </c>
      <c r="AA5943" s="3" t="s">
        <v>47</v>
      </c>
      <c r="AB5943" s="12" t="s">
        <v>47</v>
      </c>
      <c r="AC5943" s="3" t="s">
        <v>47</v>
      </c>
      <c r="AD5943" s="3" t="s">
        <v>47</v>
      </c>
      <c r="AE5943" s="3" t="s">
        <v>47</v>
      </c>
      <c r="AF5943" s="3" t="s">
        <v>47</v>
      </c>
      <c r="AG5943" s="3" t="s">
        <v>47</v>
      </c>
      <c r="AH5943" s="3" t="s">
        <v>47</v>
      </c>
      <c r="AI5943" s="3" t="s">
        <v>47</v>
      </c>
      <c r="AJ5943" s="3" t="s">
        <v>47</v>
      </c>
      <c r="AK5943" s="3" t="s">
        <v>47</v>
      </c>
      <c r="AL5943" s="3" t="s">
        <v>47</v>
      </c>
      <c r="AU5943" s="3">
        <v>0</v>
      </c>
      <c r="AV5943" s="3">
        <v>16</v>
      </c>
      <c r="AW5943" s="3">
        <v>1</v>
      </c>
      <c r="AX5943" s="3">
        <v>16</v>
      </c>
      <c r="AY5943" s="3">
        <v>100</v>
      </c>
      <c r="AZ5943" s="6" t="str">
        <f t="shared" si="648"/>
        <v>2897.7</v>
      </c>
      <c r="BC5943" s="12" t="s">
        <v>15305</v>
      </c>
      <c r="BJ5943" s="12">
        <f t="shared" si="649"/>
        <v>0</v>
      </c>
      <c r="BK5943" s="12">
        <f t="shared" si="650"/>
        <v>0</v>
      </c>
      <c r="CQ5943" s="3" t="str">
        <f>CONCATENATE(baseURL!$A$1,baseURL!$B$1,baseURL!$C$1,".",C5943,".",L5943,".pkl&amp;seq=",BC5943)</f>
        <v>http://proteomics.broadinstitute.org/millscripts/viewfeed.pl?side=xl&amp;cycle=1&amp;fixedMods=iaaC&amp;file=msdataSM/iPRG2012_nd/cpick_in/iPRG2012_nd.2897.7.2.pkl&amp;seq=LLDVSVLGLGER</v>
      </c>
    </row>
    <row r="5944" spans="1:99" x14ac:dyDescent="0.2">
      <c r="A5944" s="3">
        <v>4019</v>
      </c>
      <c r="B5944" s="2" t="s">
        <v>15378</v>
      </c>
      <c r="C5944" s="2" t="s">
        <v>15372</v>
      </c>
      <c r="D5944" s="3">
        <v>15256</v>
      </c>
      <c r="E5944" s="3">
        <v>15240</v>
      </c>
      <c r="F5944" s="3">
        <v>60846</v>
      </c>
      <c r="G5944" s="3">
        <v>18136</v>
      </c>
      <c r="H5944" s="3">
        <v>52.765700000000002</v>
      </c>
      <c r="I5944" s="30">
        <v>727.12882000000002</v>
      </c>
      <c r="J5944" s="30">
        <v>727.12966140000003</v>
      </c>
      <c r="K5944" s="30">
        <v>-8.4000000000000003E-4</v>
      </c>
      <c r="L5944" s="3">
        <v>4</v>
      </c>
      <c r="M5944" s="3">
        <v>4</v>
      </c>
      <c r="N5944" s="10">
        <f t="shared" si="644"/>
        <v>1</v>
      </c>
      <c r="O5944" s="35">
        <v>4</v>
      </c>
      <c r="P5944" s="17"/>
      <c r="Q5944" s="40">
        <v>2905.4941800000001</v>
      </c>
      <c r="R5944" s="40">
        <v>727.12900000000002</v>
      </c>
      <c r="S5944" s="18">
        <f t="shared" si="645"/>
        <v>-0.24754892185608199</v>
      </c>
      <c r="T5944" s="18">
        <f t="shared" si="646"/>
        <v>0.90960476065827478</v>
      </c>
      <c r="U5944" s="18">
        <f t="shared" si="647"/>
        <v>0.96269025157567978</v>
      </c>
      <c r="V5944" s="30">
        <v>727.12969999999996</v>
      </c>
      <c r="W5944" s="3" t="s">
        <v>47</v>
      </c>
      <c r="X5944" s="3" t="s">
        <v>47</v>
      </c>
      <c r="Y5944" s="3" t="s">
        <v>47</v>
      </c>
      <c r="Z5944" s="3" t="s">
        <v>47</v>
      </c>
      <c r="AA5944" s="3" t="s">
        <v>47</v>
      </c>
      <c r="AB5944" s="12" t="s">
        <v>48</v>
      </c>
      <c r="AD5944" s="3" t="s">
        <v>47</v>
      </c>
      <c r="AE5944" s="3" t="s">
        <v>48</v>
      </c>
      <c r="AF5944" s="3" t="s">
        <v>48</v>
      </c>
      <c r="AG5944" s="3" t="s">
        <v>47</v>
      </c>
      <c r="AI5944" s="3" t="s">
        <v>48</v>
      </c>
      <c r="AL5944" s="3" t="s">
        <v>48</v>
      </c>
      <c r="AM5944" s="3" t="s">
        <v>47</v>
      </c>
      <c r="AU5944" s="3">
        <v>0</v>
      </c>
      <c r="AV5944" s="3">
        <v>8</v>
      </c>
      <c r="AW5944" s="3">
        <v>1</v>
      </c>
      <c r="AX5944" s="3">
        <v>8</v>
      </c>
      <c r="AY5944" s="3">
        <v>100</v>
      </c>
      <c r="AZ5944" s="6" t="str">
        <f t="shared" si="648"/>
        <v>2897.8</v>
      </c>
      <c r="BC5944" s="12" t="s">
        <v>15379</v>
      </c>
      <c r="BJ5944" s="12">
        <f t="shared" si="649"/>
        <v>0</v>
      </c>
      <c r="BK5944" s="12">
        <f t="shared" si="650"/>
        <v>0</v>
      </c>
      <c r="CQ5944" s="3" t="str">
        <f>CONCATENATE(baseURL!$A$1,baseURL!$B$1,baseURL!$C$1,".",C5944,".",L5944,".pkl&amp;seq=",BC5944)</f>
        <v>http://proteomics.broadinstitute.org/millscripts/viewfeed.pl?side=xl&amp;cycle=1&amp;fixedMods=iaaC&amp;file=msdataSM/iPRG2012_nd/cpick_in/iPRG2012_nd.2897.8.4.pkl&amp;seq=LLDAAVVGQEHYDVASKVQETLQTYK</v>
      </c>
    </row>
    <row r="5945" spans="1:99" x14ac:dyDescent="0.2">
      <c r="A5945" s="3">
        <v>5442</v>
      </c>
      <c r="B5945" s="2" t="s">
        <v>15383</v>
      </c>
      <c r="C5945" s="2" t="s">
        <v>15384</v>
      </c>
      <c r="D5945" s="3">
        <v>15265</v>
      </c>
      <c r="E5945" s="3">
        <v>15249</v>
      </c>
      <c r="F5945" s="3">
        <v>60886</v>
      </c>
      <c r="G5945" s="3">
        <v>18147</v>
      </c>
      <c r="H5945" s="3">
        <v>52.810699999999997</v>
      </c>
      <c r="I5945" s="30">
        <v>684.02439000000004</v>
      </c>
      <c r="J5945" s="30">
        <v>684.02205030000005</v>
      </c>
      <c r="K5945" s="30">
        <v>2.3400000000000001E-3</v>
      </c>
      <c r="L5945" s="3">
        <v>3</v>
      </c>
      <c r="M5945" s="3">
        <v>3</v>
      </c>
      <c r="N5945" s="10">
        <f t="shared" si="644"/>
        <v>1</v>
      </c>
      <c r="O5945" s="35">
        <v>3</v>
      </c>
      <c r="P5945" s="17"/>
      <c r="Q5945" s="40">
        <v>2050.05339</v>
      </c>
      <c r="R5945" s="40">
        <v>684.02265</v>
      </c>
      <c r="S5945" s="18">
        <f t="shared" si="645"/>
        <v>2.5437754145139917</v>
      </c>
      <c r="T5945" s="18">
        <f t="shared" si="646"/>
        <v>-0.87672535398128004</v>
      </c>
      <c r="U5945" s="18">
        <f t="shared" si="647"/>
        <v>-1.0964549200806557</v>
      </c>
      <c r="V5945" s="30">
        <v>684.02189999999996</v>
      </c>
      <c r="W5945" s="3" t="s">
        <v>47</v>
      </c>
      <c r="X5945" s="3" t="s">
        <v>47</v>
      </c>
      <c r="Y5945" s="3" t="s">
        <v>47</v>
      </c>
      <c r="Z5945" s="3" t="s">
        <v>47</v>
      </c>
      <c r="AA5945" s="3" t="s">
        <v>47</v>
      </c>
      <c r="AB5945" s="12" t="s">
        <v>47</v>
      </c>
      <c r="AC5945" s="3" t="s">
        <v>47</v>
      </c>
      <c r="AD5945" s="3" t="s">
        <v>47</v>
      </c>
      <c r="AE5945" s="3" t="s">
        <v>47</v>
      </c>
      <c r="AF5945" s="3" t="s">
        <v>47</v>
      </c>
      <c r="AG5945" s="3" t="s">
        <v>47</v>
      </c>
      <c r="AH5945" s="3" t="s">
        <v>47</v>
      </c>
      <c r="AI5945" s="3" t="s">
        <v>47</v>
      </c>
      <c r="AJ5945" s="3" t="s">
        <v>47</v>
      </c>
      <c r="AK5945" s="3" t="s">
        <v>47</v>
      </c>
      <c r="AL5945" s="3" t="s">
        <v>48</v>
      </c>
      <c r="AM5945" s="3" t="s">
        <v>47</v>
      </c>
      <c r="AU5945" s="3">
        <v>0</v>
      </c>
      <c r="AV5945" s="3">
        <v>16</v>
      </c>
      <c r="AW5945" s="3">
        <v>1</v>
      </c>
      <c r="AX5945" s="3">
        <v>16</v>
      </c>
      <c r="AY5945" s="3">
        <v>100</v>
      </c>
      <c r="AZ5945" s="6" t="str">
        <f t="shared" si="648"/>
        <v>2899.6</v>
      </c>
      <c r="BC5945" s="12" t="s">
        <v>15385</v>
      </c>
      <c r="BJ5945" s="12">
        <f t="shared" si="649"/>
        <v>0</v>
      </c>
      <c r="BK5945" s="12">
        <f t="shared" si="650"/>
        <v>0</v>
      </c>
      <c r="CQ5945" s="3" t="str">
        <f>CONCATENATE(baseURL!$A$1,baseURL!$B$1,baseURL!$C$1,".",C5945,".",L5945,".pkl&amp;seq=",BC5945)</f>
        <v>http://proteomics.broadinstitute.org/millscripts/viewfeed.pl?side=xl&amp;cycle=1&amp;fixedMods=iaaC&amp;file=msdataSM/iPRG2012_nd/cpick_in/iPRG2012_nd.2899.6.3.pkl&amp;seq=GYLPLQAPVMMNKELMSK</v>
      </c>
    </row>
    <row r="5946" spans="1:99" x14ac:dyDescent="0.2">
      <c r="A5946" s="3">
        <v>2948</v>
      </c>
      <c r="B5946" s="2" t="s">
        <v>15386</v>
      </c>
      <c r="C5946" s="2" t="s">
        <v>15387</v>
      </c>
      <c r="D5946" s="3">
        <v>15266</v>
      </c>
      <c r="E5946" s="3">
        <v>15250</v>
      </c>
      <c r="F5946" s="3">
        <v>60887</v>
      </c>
      <c r="G5946" s="3">
        <v>18148</v>
      </c>
      <c r="H5946" s="3">
        <v>52.813200000000002</v>
      </c>
      <c r="I5946" s="30">
        <v>769.92962999999997</v>
      </c>
      <c r="J5946" s="30">
        <v>769.93057139999996</v>
      </c>
      <c r="K5946" s="30">
        <v>-9.3999999999999997E-4</v>
      </c>
      <c r="L5946" s="3">
        <v>2</v>
      </c>
      <c r="M5946" s="3">
        <v>2</v>
      </c>
      <c r="N5946" s="10">
        <f t="shared" si="644"/>
        <v>1</v>
      </c>
      <c r="O5946" s="35">
        <v>2</v>
      </c>
      <c r="P5946" s="17"/>
      <c r="Q5946" s="40">
        <v>1538.8536799999999</v>
      </c>
      <c r="R5946" s="40">
        <v>769.93047999999999</v>
      </c>
      <c r="S5946" s="18">
        <f t="shared" si="645"/>
        <v>-1.1039957789617658</v>
      </c>
      <c r="T5946" s="18">
        <f t="shared" si="646"/>
        <v>0.11871201666658722</v>
      </c>
      <c r="U5946" s="18">
        <f t="shared" si="647"/>
        <v>2.5976371351335112E-2</v>
      </c>
      <c r="V5946" s="30">
        <v>769.93050000000005</v>
      </c>
      <c r="AB5946" s="12" t="s">
        <v>47</v>
      </c>
      <c r="AC5946" s="3" t="s">
        <v>47</v>
      </c>
      <c r="AG5946" s="3" t="s">
        <v>47</v>
      </c>
      <c r="AH5946" s="3" t="s">
        <v>47</v>
      </c>
      <c r="AI5946" s="3" t="s">
        <v>47</v>
      </c>
      <c r="AK5946" s="3" t="s">
        <v>52</v>
      </c>
      <c r="AL5946" s="3" t="s">
        <v>48</v>
      </c>
      <c r="AN5946" s="3" t="s">
        <v>48</v>
      </c>
      <c r="AU5946" s="3">
        <v>0</v>
      </c>
      <c r="AV5946" s="3">
        <v>5</v>
      </c>
      <c r="AW5946" s="3">
        <v>1</v>
      </c>
      <c r="AX5946" s="3">
        <v>5</v>
      </c>
      <c r="AY5946" s="3">
        <v>100</v>
      </c>
      <c r="AZ5946" s="6" t="str">
        <f t="shared" si="648"/>
        <v>2899.7</v>
      </c>
      <c r="BC5946" s="12" t="s">
        <v>15388</v>
      </c>
      <c r="BJ5946" s="12">
        <f t="shared" si="649"/>
        <v>0</v>
      </c>
      <c r="BK5946" s="12">
        <f t="shared" si="650"/>
        <v>0</v>
      </c>
      <c r="CQ5946" s="3" t="str">
        <f>CONCATENATE(baseURL!$A$1,baseURL!$B$1,baseURL!$C$1,".",C5946,".",L5946,".pkl&amp;seq=",BC5946)</f>
        <v>http://proteomics.broadinstitute.org/millscripts/viewfeed.pl?side=xl&amp;cycle=1&amp;fixedMods=iaaC&amp;file=msdataSM/iPRG2012_nd/cpick_in/iPRG2012_nd.2899.7.2.pkl&amp;seq=LLDTGALLNNLEPR</v>
      </c>
    </row>
    <row r="5947" spans="1:99" x14ac:dyDescent="0.2">
      <c r="A5947" s="3">
        <v>3342</v>
      </c>
      <c r="B5947" s="2" t="s">
        <v>15393</v>
      </c>
      <c r="C5947" s="2" t="s">
        <v>15394</v>
      </c>
      <c r="D5947" s="3">
        <v>15268</v>
      </c>
      <c r="E5947" s="3">
        <v>15252</v>
      </c>
      <c r="F5947" s="3">
        <v>60902</v>
      </c>
      <c r="G5947" s="3">
        <v>18151</v>
      </c>
      <c r="H5947" s="3">
        <v>52.827399999999997</v>
      </c>
      <c r="I5947" s="30">
        <v>435.25720999999999</v>
      </c>
      <c r="J5947" s="30">
        <v>435.25697079999998</v>
      </c>
      <c r="K5947" s="30">
        <v>2.4000000000000001E-4</v>
      </c>
      <c r="L5947" s="3">
        <v>3</v>
      </c>
      <c r="M5947" s="3">
        <v>3</v>
      </c>
      <c r="N5947" s="10">
        <f t="shared" si="644"/>
        <v>1</v>
      </c>
      <c r="O5947" s="35">
        <v>3</v>
      </c>
      <c r="P5947" s="17"/>
      <c r="Q5947" s="40">
        <v>1303.75549</v>
      </c>
      <c r="R5947" s="40">
        <v>435.25668000000002</v>
      </c>
      <c r="S5947" s="18">
        <f t="shared" si="645"/>
        <v>1.2176722938962758</v>
      </c>
      <c r="T5947" s="18">
        <f t="shared" si="646"/>
        <v>0.66811151516224931</v>
      </c>
      <c r="U5947" s="18">
        <f t="shared" si="647"/>
        <v>0.73519836614083789</v>
      </c>
      <c r="V5947" s="30">
        <v>435.25700000000001</v>
      </c>
      <c r="X5947" s="3" t="s">
        <v>47</v>
      </c>
      <c r="Y5947" s="3" t="s">
        <v>47</v>
      </c>
      <c r="Z5947" s="3" t="s">
        <v>47</v>
      </c>
      <c r="AA5947" s="3" t="s">
        <v>47</v>
      </c>
      <c r="AB5947" s="12" t="s">
        <v>47</v>
      </c>
      <c r="AC5947" s="3" t="s">
        <v>47</v>
      </c>
      <c r="AD5947" s="3" t="s">
        <v>47</v>
      </c>
      <c r="AE5947" s="3" t="s">
        <v>47</v>
      </c>
      <c r="AF5947" s="3" t="s">
        <v>48</v>
      </c>
      <c r="AG5947" s="3" t="s">
        <v>47</v>
      </c>
      <c r="AH5947" s="3" t="s">
        <v>47</v>
      </c>
      <c r="AI5947" s="3" t="s">
        <v>47</v>
      </c>
      <c r="AL5947" s="3" t="s">
        <v>48</v>
      </c>
      <c r="AN5947" s="3" t="s">
        <v>48</v>
      </c>
      <c r="AU5947" s="3">
        <v>0</v>
      </c>
      <c r="AV5947" s="3">
        <v>11</v>
      </c>
      <c r="AW5947" s="3">
        <v>1</v>
      </c>
      <c r="AX5947" s="3">
        <v>11</v>
      </c>
      <c r="AY5947" s="3">
        <v>100</v>
      </c>
      <c r="AZ5947" s="6" t="str">
        <f t="shared" si="648"/>
        <v>2900.1</v>
      </c>
      <c r="BC5947" s="12" t="s">
        <v>15395</v>
      </c>
      <c r="BJ5947" s="12">
        <f t="shared" si="649"/>
        <v>0</v>
      </c>
      <c r="BK5947" s="12">
        <f t="shared" si="650"/>
        <v>0</v>
      </c>
      <c r="CQ5947" s="3" t="str">
        <f>CONCATENATE(baseURL!$A$1,baseURL!$B$1,baseURL!$C$1,".",C5947,".",L5947,".pkl&amp;seq=",BC5947)</f>
        <v>http://proteomics.broadinstitute.org/millscripts/viewfeed.pl?side=xl&amp;cycle=1&amp;fixedMods=iaaC&amp;file=msdataSM/iPRG2012_nd/cpick_in/iPRG2012_nd.2900.1.3.pkl&amp;seq=AMPFLSLLKQR</v>
      </c>
    </row>
    <row r="5948" spans="1:99" x14ac:dyDescent="0.2">
      <c r="A5948" s="3">
        <v>7350</v>
      </c>
      <c r="B5948" s="2" t="s">
        <v>15396</v>
      </c>
      <c r="C5948" s="2" t="s">
        <v>15397</v>
      </c>
      <c r="D5948" s="3">
        <v>15271</v>
      </c>
      <c r="E5948" s="3">
        <v>15255</v>
      </c>
      <c r="F5948" s="3">
        <v>60905</v>
      </c>
      <c r="G5948" s="3">
        <v>18154</v>
      </c>
      <c r="H5948" s="3">
        <v>52.837400000000002</v>
      </c>
      <c r="I5948" s="30">
        <v>765.91502000000003</v>
      </c>
      <c r="J5948" s="30">
        <v>765.91605059999995</v>
      </c>
      <c r="K5948" s="30">
        <v>-1.0300000000000001E-3</v>
      </c>
      <c r="L5948" s="3">
        <v>4</v>
      </c>
      <c r="M5948" s="3">
        <v>4</v>
      </c>
      <c r="N5948" s="10">
        <f t="shared" si="644"/>
        <v>1</v>
      </c>
      <c r="O5948" s="35">
        <v>4</v>
      </c>
      <c r="P5948" s="17"/>
      <c r="Q5948" s="40">
        <v>3060.63643</v>
      </c>
      <c r="R5948" s="40">
        <v>765.91456000000005</v>
      </c>
      <c r="S5948" s="18">
        <f t="shared" si="645"/>
        <v>0.60058918317923082</v>
      </c>
      <c r="T5948" s="18">
        <f t="shared" si="646"/>
        <v>1.946170079202193</v>
      </c>
      <c r="U5948" s="18">
        <f t="shared" si="647"/>
        <v>1.8801052691860671</v>
      </c>
      <c r="V5948" s="30">
        <v>765.91600000000005</v>
      </c>
      <c r="W5948" s="3" t="s">
        <v>47</v>
      </c>
      <c r="X5948" s="3" t="s">
        <v>48</v>
      </c>
      <c r="Y5948" s="3" t="s">
        <v>47</v>
      </c>
      <c r="AA5948" s="3" t="s">
        <v>47</v>
      </c>
      <c r="AB5948" s="12" t="s">
        <v>48</v>
      </c>
      <c r="AC5948" s="3" t="s">
        <v>47</v>
      </c>
      <c r="AG5948" s="3" t="s">
        <v>47</v>
      </c>
      <c r="AI5948" s="3" t="s">
        <v>48</v>
      </c>
      <c r="AL5948" s="3" t="s">
        <v>52</v>
      </c>
      <c r="AO5948" s="3" t="s">
        <v>48</v>
      </c>
      <c r="AU5948" s="3">
        <v>0</v>
      </c>
      <c r="AV5948" s="3">
        <v>5</v>
      </c>
      <c r="AW5948" s="3">
        <v>1</v>
      </c>
      <c r="AX5948" s="3">
        <v>5</v>
      </c>
      <c r="AY5948" s="3">
        <v>100</v>
      </c>
      <c r="AZ5948" s="6" t="str">
        <f t="shared" si="648"/>
        <v>2900.4</v>
      </c>
      <c r="BB5948" s="12" t="s">
        <v>79</v>
      </c>
      <c r="BC5948" s="12" t="s">
        <v>15398</v>
      </c>
      <c r="BJ5948" s="12">
        <f t="shared" si="649"/>
        <v>0</v>
      </c>
      <c r="BK5948" s="12">
        <f t="shared" si="650"/>
        <v>0</v>
      </c>
      <c r="BP5948" s="3" t="s">
        <v>54</v>
      </c>
      <c r="BR5948" s="3" t="s">
        <v>54</v>
      </c>
      <c r="CQ5948" s="3" t="str">
        <f>CONCATENATE(baseURL!$A$1,baseURL!$B$1,"+Acetyl",baseURL!$C$1,".",C5948,".",L5948,".pkl&amp;seq=",BC5948,"&amp;varMods=Deamidated-N")</f>
        <v>http://proteomics.broadinstitute.org/millscripts/viewfeed.pl?side=xl&amp;cycle=1&amp;fixedMods=iaaC+Acetyl&amp;file=msdataSM/iPRG2012_nd/cpick_in/iPRG2012_nd.2900.4.4.pkl&amp;seq=SAPAAnGEVPTFKLVLVGDGGTGKTTFVKR&amp;varMods=Deamidated-N</v>
      </c>
    </row>
    <row r="5949" spans="1:99" x14ac:dyDescent="0.2">
      <c r="A5949" s="3">
        <v>4820</v>
      </c>
      <c r="B5949" s="2" t="s">
        <v>15399</v>
      </c>
      <c r="C5949" s="2" t="s">
        <v>15400</v>
      </c>
      <c r="D5949" s="3">
        <v>15272</v>
      </c>
      <c r="E5949" s="3">
        <v>15256</v>
      </c>
      <c r="F5949" s="3">
        <v>60906</v>
      </c>
      <c r="G5949" s="3">
        <v>18155</v>
      </c>
      <c r="H5949" s="3">
        <v>52.840699999999998</v>
      </c>
      <c r="I5949" s="30">
        <v>964.93741999999997</v>
      </c>
      <c r="J5949" s="30">
        <v>964.94045070000004</v>
      </c>
      <c r="K5949" s="30">
        <v>-3.0300000000000001E-3</v>
      </c>
      <c r="L5949" s="3">
        <v>2</v>
      </c>
      <c r="M5949" s="3">
        <v>2</v>
      </c>
      <c r="N5949" s="10">
        <f t="shared" si="644"/>
        <v>1</v>
      </c>
      <c r="O5949" s="35">
        <v>2</v>
      </c>
      <c r="P5949" s="17"/>
      <c r="Q5949" s="40">
        <v>1928.8734899999999</v>
      </c>
      <c r="R5949" s="40">
        <v>964.94038</v>
      </c>
      <c r="S5949" s="18">
        <f t="shared" si="645"/>
        <v>-3.06754703335148</v>
      </c>
      <c r="T5949" s="18">
        <f t="shared" si="646"/>
        <v>7.3268775463106492E-2</v>
      </c>
      <c r="U5949" s="18">
        <f t="shared" si="647"/>
        <v>-0.18654002229680869</v>
      </c>
      <c r="V5949" s="30">
        <v>964.9402</v>
      </c>
      <c r="W5949" s="3" t="s">
        <v>47</v>
      </c>
      <c r="X5949" s="3" t="s">
        <v>47</v>
      </c>
      <c r="Y5949" s="3" t="s">
        <v>47</v>
      </c>
      <c r="Z5949" s="3" t="s">
        <v>47</v>
      </c>
      <c r="AA5949" s="3" t="s">
        <v>48</v>
      </c>
      <c r="AB5949" s="12" t="s">
        <v>47</v>
      </c>
      <c r="AC5949" s="3" t="s">
        <v>47</v>
      </c>
      <c r="AD5949" s="3" t="s">
        <v>47</v>
      </c>
      <c r="AE5949" s="3" t="s">
        <v>47</v>
      </c>
      <c r="AF5949" s="3" t="s">
        <v>47</v>
      </c>
      <c r="AG5949" s="3" t="s">
        <v>47</v>
      </c>
      <c r="AH5949" s="3" t="s">
        <v>47</v>
      </c>
      <c r="AI5949" s="3" t="s">
        <v>47</v>
      </c>
      <c r="AJ5949" s="3" t="s">
        <v>47</v>
      </c>
      <c r="AK5949" s="3" t="s">
        <v>47</v>
      </c>
      <c r="AL5949" s="3" t="s">
        <v>47</v>
      </c>
      <c r="AM5949" s="3" t="s">
        <v>47</v>
      </c>
      <c r="AN5949" s="3" t="s">
        <v>47</v>
      </c>
      <c r="AO5949" s="3" t="s">
        <v>52</v>
      </c>
      <c r="AU5949" s="3">
        <v>0</v>
      </c>
      <c r="AV5949" s="3">
        <v>17</v>
      </c>
      <c r="AW5949" s="3">
        <v>1</v>
      </c>
      <c r="AX5949" s="3">
        <v>17</v>
      </c>
      <c r="AY5949" s="3">
        <v>100</v>
      </c>
      <c r="AZ5949" s="6" t="str">
        <f t="shared" si="648"/>
        <v>2900.5</v>
      </c>
      <c r="BC5949" s="12" t="s">
        <v>15401</v>
      </c>
      <c r="BJ5949" s="12">
        <f t="shared" si="649"/>
        <v>0</v>
      </c>
      <c r="BK5949" s="12">
        <f t="shared" si="650"/>
        <v>0</v>
      </c>
      <c r="CQ5949" s="3" t="str">
        <f>CONCATENATE(baseURL!$A$1,baseURL!$B$1,baseURL!$C$1,".",C5949,".",L5949,".pkl&amp;seq=",BC5949)</f>
        <v>http://proteomics.broadinstitute.org/millscripts/viewfeed.pl?side=xl&amp;cycle=1&amp;fixedMods=iaaC&amp;file=msdataSM/iPRG2012_nd/cpick_in/iPRG2012_nd.2900.5.2.pkl&amp;seq=GYPGYMYTDLSTLYER</v>
      </c>
      <c r="CU5949" s="7"/>
    </row>
    <row r="5950" spans="1:99" x14ac:dyDescent="0.2">
      <c r="A5950" s="3">
        <v>7262</v>
      </c>
      <c r="B5950" s="2" t="s">
        <v>15404</v>
      </c>
      <c r="C5950" s="2" t="s">
        <v>15405</v>
      </c>
      <c r="D5950" s="3">
        <v>15275</v>
      </c>
      <c r="E5950" s="3">
        <v>15259</v>
      </c>
      <c r="F5950" s="3">
        <v>60925</v>
      </c>
      <c r="G5950" s="3">
        <v>18159</v>
      </c>
      <c r="H5950" s="3">
        <v>52.853999999999999</v>
      </c>
      <c r="I5950" s="30">
        <v>509.51193999999998</v>
      </c>
      <c r="J5950" s="30">
        <v>509.51269000000002</v>
      </c>
      <c r="K5950" s="30">
        <v>-7.5000000000000002E-4</v>
      </c>
      <c r="L5950" s="3">
        <v>5</v>
      </c>
      <c r="M5950" s="3">
        <v>5</v>
      </c>
      <c r="N5950" s="10">
        <f t="shared" si="644"/>
        <v>1</v>
      </c>
      <c r="O5950" s="35">
        <v>5</v>
      </c>
      <c r="P5950" s="17"/>
      <c r="Q5950" s="40">
        <v>2543.5283199999999</v>
      </c>
      <c r="R5950" s="40">
        <v>509.51148999999998</v>
      </c>
      <c r="S5950" s="18">
        <f t="shared" si="645"/>
        <v>0.88319892452420967</v>
      </c>
      <c r="T5950" s="18">
        <f t="shared" si="646"/>
        <v>2.3551971321389353</v>
      </c>
      <c r="U5950" s="18">
        <f t="shared" si="647"/>
        <v>1.7860244918776043</v>
      </c>
      <c r="V5950" s="30">
        <v>509.51240000000001</v>
      </c>
      <c r="W5950" s="3" t="s">
        <v>47</v>
      </c>
      <c r="X5950" s="3" t="s">
        <v>47</v>
      </c>
      <c r="Y5950" s="3" t="s">
        <v>48</v>
      </c>
      <c r="AA5950" s="3" t="s">
        <v>47</v>
      </c>
      <c r="AC5950" s="3" t="s">
        <v>48</v>
      </c>
      <c r="AF5950" s="3" t="s">
        <v>48</v>
      </c>
      <c r="AU5950" s="3">
        <v>0</v>
      </c>
      <c r="AV5950" s="3">
        <v>3</v>
      </c>
      <c r="AW5950" s="3">
        <v>1</v>
      </c>
      <c r="AX5950" s="3">
        <v>3</v>
      </c>
      <c r="AY5950" s="3">
        <v>100</v>
      </c>
      <c r="AZ5950" s="6" t="str">
        <f t="shared" si="648"/>
        <v>2901.3</v>
      </c>
      <c r="BC5950" s="12" t="s">
        <v>15406</v>
      </c>
      <c r="BJ5950" s="12">
        <f t="shared" si="649"/>
        <v>0</v>
      </c>
      <c r="BK5950" s="12">
        <f t="shared" si="650"/>
        <v>0</v>
      </c>
      <c r="CQ5950" s="3" t="str">
        <f>CONCATENATE(baseURL!$A$1,baseURL!$B$1,baseURL!$C$1,".",C5950,".",L5950,".pkl&amp;seq=",BC5950)</f>
        <v>http://proteomics.broadinstitute.org/millscripts/viewfeed.pl?side=xl&amp;cycle=1&amp;fixedMods=iaaC&amp;file=msdataSM/iPRG2012_nd/cpick_in/iPRG2012_nd.2901.3.5.pkl&amp;seq=LAALVELLDQKKVLLDGPKAGVPR</v>
      </c>
    </row>
    <row r="5951" spans="1:99" x14ac:dyDescent="0.2">
      <c r="A5951" s="3">
        <v>1558</v>
      </c>
      <c r="B5951" s="2" t="s">
        <v>15407</v>
      </c>
      <c r="C5951" s="2" t="s">
        <v>15408</v>
      </c>
      <c r="D5951" s="3">
        <v>15276</v>
      </c>
      <c r="E5951" s="3">
        <v>15260</v>
      </c>
      <c r="F5951" s="3">
        <v>60926</v>
      </c>
      <c r="G5951" s="3">
        <v>18160</v>
      </c>
      <c r="H5951" s="3">
        <v>52.855699999999999</v>
      </c>
      <c r="I5951" s="30">
        <v>550.33861000000002</v>
      </c>
      <c r="J5951" s="30">
        <v>550.8377524</v>
      </c>
      <c r="K5951" s="30">
        <v>-0.49913999999999997</v>
      </c>
      <c r="L5951" s="3">
        <v>2</v>
      </c>
      <c r="M5951" s="3">
        <v>2</v>
      </c>
      <c r="N5951" s="10">
        <f t="shared" si="644"/>
        <v>1</v>
      </c>
      <c r="O5951" s="35">
        <v>2</v>
      </c>
      <c r="P5951" s="17"/>
      <c r="Q5951" s="40">
        <v>1099.6721399999999</v>
      </c>
      <c r="R5951" s="40">
        <v>550.33970999999997</v>
      </c>
      <c r="S5951" s="18">
        <f t="shared" si="645"/>
        <v>-1.9987654533438104</v>
      </c>
      <c r="T5951" s="18">
        <f t="shared" si="646"/>
        <v>904.97267587692568</v>
      </c>
      <c r="U5951" s="18">
        <f t="shared" si="647"/>
        <v>-2.9254657998678311</v>
      </c>
      <c r="V5951" s="30">
        <v>550.33810000000005</v>
      </c>
      <c r="X5951" s="3" t="s">
        <v>47</v>
      </c>
      <c r="Y5951" s="3" t="s">
        <v>47</v>
      </c>
      <c r="AA5951" s="3" t="s">
        <v>65</v>
      </c>
      <c r="AB5951" s="12" t="s">
        <v>48</v>
      </c>
      <c r="AC5951" s="3" t="s">
        <v>48</v>
      </c>
      <c r="AD5951" s="3" t="s">
        <v>47</v>
      </c>
      <c r="AF5951" s="3" t="s">
        <v>48</v>
      </c>
      <c r="AG5951" s="3" t="s">
        <v>48</v>
      </c>
      <c r="AL5951" s="3" t="s">
        <v>52</v>
      </c>
      <c r="AU5951" s="3">
        <v>1</v>
      </c>
      <c r="AV5951" s="3">
        <v>3</v>
      </c>
      <c r="AW5951" s="3">
        <v>1</v>
      </c>
      <c r="AX5951" s="3">
        <v>3</v>
      </c>
      <c r="AY5951" s="3">
        <v>100</v>
      </c>
      <c r="AZ5951" s="6" t="str">
        <f t="shared" si="648"/>
        <v>2901.4</v>
      </c>
      <c r="BC5951" s="12" t="s">
        <v>15409</v>
      </c>
      <c r="BJ5951" s="12">
        <f t="shared" si="649"/>
        <v>0</v>
      </c>
      <c r="BK5951" s="12">
        <f t="shared" si="650"/>
        <v>0</v>
      </c>
      <c r="BW5951" s="3" t="s">
        <v>15410</v>
      </c>
      <c r="CQ5951" s="3" t="str">
        <f>CONCATENATE(baseURL!$A$1,baseURL!$B$1,baseURL!$C$1,".",C5951,".",L5951,".pkl&amp;seq=",BC5951)</f>
        <v>http://proteomics.broadinstitute.org/millscripts/viewfeed.pl?side=xl&amp;cycle=1&amp;fixedMods=iaaC&amp;file=msdataSM/iPRG2012_nd/cpick_in/iPRG2012_nd.2901.4.2.pkl&amp;seq=GLLGLSLVEAK</v>
      </c>
    </row>
    <row r="5952" spans="1:99" x14ac:dyDescent="0.2">
      <c r="A5952" s="3">
        <v>6086</v>
      </c>
      <c r="B5952" s="2" t="s">
        <v>15411</v>
      </c>
      <c r="C5952" s="2" t="s">
        <v>15396</v>
      </c>
      <c r="D5952" s="3">
        <v>15277</v>
      </c>
      <c r="E5952" s="3">
        <v>15261</v>
      </c>
      <c r="F5952" s="3">
        <v>60927</v>
      </c>
      <c r="G5952" s="3">
        <v>18161</v>
      </c>
      <c r="H5952" s="3">
        <v>52.857399999999998</v>
      </c>
      <c r="I5952" s="30">
        <v>630.68844999999999</v>
      </c>
      <c r="J5952" s="30">
        <v>630.68804750000004</v>
      </c>
      <c r="K5952" s="30">
        <v>4.0000000000000002E-4</v>
      </c>
      <c r="L5952" s="3">
        <v>3</v>
      </c>
      <c r="M5952" s="3">
        <v>3</v>
      </c>
      <c r="N5952" s="10">
        <f t="shared" si="644"/>
        <v>1</v>
      </c>
      <c r="O5952" s="35">
        <v>3</v>
      </c>
      <c r="P5952" s="17"/>
      <c r="Q5952" s="40">
        <v>1890.04836</v>
      </c>
      <c r="R5952" s="40">
        <v>630.68763999999999</v>
      </c>
      <c r="S5952" s="18">
        <f t="shared" si="645"/>
        <v>1.2843124688495713</v>
      </c>
      <c r="T5952" s="18">
        <f t="shared" si="646"/>
        <v>0.64612016187789312</v>
      </c>
      <c r="U5952" s="18">
        <f t="shared" si="647"/>
        <v>0.25369135195163517</v>
      </c>
      <c r="V5952" s="30">
        <v>630.68780000000004</v>
      </c>
      <c r="W5952" s="3" t="s">
        <v>47</v>
      </c>
      <c r="X5952" s="3" t="s">
        <v>47</v>
      </c>
      <c r="Y5952" s="3" t="s">
        <v>47</v>
      </c>
      <c r="Z5952" s="3" t="s">
        <v>47</v>
      </c>
      <c r="AA5952" s="3" t="s">
        <v>47</v>
      </c>
      <c r="AB5952" s="12" t="s">
        <v>47</v>
      </c>
      <c r="AC5952" s="3" t="s">
        <v>47</v>
      </c>
      <c r="AD5952" s="3" t="s">
        <v>47</v>
      </c>
      <c r="AE5952" s="3" t="s">
        <v>47</v>
      </c>
      <c r="AF5952" s="3" t="s">
        <v>47</v>
      </c>
      <c r="AG5952" s="3" t="s">
        <v>47</v>
      </c>
      <c r="AH5952" s="3" t="s">
        <v>47</v>
      </c>
      <c r="AI5952" s="3" t="s">
        <v>47</v>
      </c>
      <c r="AK5952" s="3" t="s">
        <v>47</v>
      </c>
      <c r="AL5952" s="3" t="s">
        <v>48</v>
      </c>
      <c r="AU5952" s="3">
        <v>0</v>
      </c>
      <c r="AV5952" s="3">
        <v>14</v>
      </c>
      <c r="AW5952" s="3">
        <v>1</v>
      </c>
      <c r="AX5952" s="3">
        <v>14</v>
      </c>
      <c r="AY5952" s="3">
        <v>100</v>
      </c>
      <c r="AZ5952" s="6" t="str">
        <f t="shared" si="648"/>
        <v>2901.5</v>
      </c>
      <c r="BC5952" s="12" t="s">
        <v>15180</v>
      </c>
      <c r="BJ5952" s="12">
        <f t="shared" si="649"/>
        <v>0</v>
      </c>
      <c r="BK5952" s="12">
        <f t="shared" si="650"/>
        <v>0</v>
      </c>
      <c r="CQ5952" s="3" t="str">
        <f>CONCATENATE(baseURL!$A$1,baseURL!$B$1,baseURL!$C$1,".",C5952,".",L5952,".pkl&amp;seq=",BC5952)</f>
        <v>http://proteomics.broadinstitute.org/millscripts/viewfeed.pl?side=xl&amp;cycle=1&amp;fixedMods=iaaC&amp;file=msdataSM/iPRG2012_nd/cpick_in/iPRG2012_nd.2901.5.3.pkl&amp;seq=LKVPPTLAQFQYTLDR</v>
      </c>
    </row>
    <row r="5953" spans="1:95" x14ac:dyDescent="0.2">
      <c r="A5953" s="3">
        <v>991</v>
      </c>
      <c r="B5953" s="2" t="s">
        <v>15415</v>
      </c>
      <c r="C5953" s="2" t="s">
        <v>15416</v>
      </c>
      <c r="D5953" s="3">
        <v>15279</v>
      </c>
      <c r="E5953" s="3">
        <v>15263</v>
      </c>
      <c r="F5953" s="3">
        <v>60929</v>
      </c>
      <c r="G5953" s="3">
        <v>18163</v>
      </c>
      <c r="H5953" s="3">
        <v>52.860700000000001</v>
      </c>
      <c r="I5953" s="30">
        <v>681.01032999999995</v>
      </c>
      <c r="J5953" s="30">
        <v>681.00756809999996</v>
      </c>
      <c r="K5953" s="30">
        <v>2.7599999999999999E-3</v>
      </c>
      <c r="L5953" s="3">
        <v>3</v>
      </c>
      <c r="M5953" s="3">
        <v>3</v>
      </c>
      <c r="N5953" s="10">
        <f t="shared" si="644"/>
        <v>1</v>
      </c>
      <c r="O5953" s="35">
        <v>3</v>
      </c>
      <c r="P5953" s="17"/>
      <c r="Q5953" s="40">
        <v>2041.00253</v>
      </c>
      <c r="R5953" s="40">
        <v>681.00570000000005</v>
      </c>
      <c r="S5953" s="18">
        <f t="shared" si="645"/>
        <v>6.7987683508470349</v>
      </c>
      <c r="T5953" s="18">
        <f t="shared" si="646"/>
        <v>2.7431488457593747</v>
      </c>
      <c r="U5953" s="18">
        <f t="shared" si="647"/>
        <v>2.6431496828923904</v>
      </c>
      <c r="V5953" s="30">
        <v>681.00750000000005</v>
      </c>
      <c r="W5953" s="3" t="s">
        <v>47</v>
      </c>
      <c r="Y5953" s="3" t="s">
        <v>47</v>
      </c>
      <c r="Z5953" s="3" t="s">
        <v>52</v>
      </c>
      <c r="AA5953" s="3" t="s">
        <v>47</v>
      </c>
      <c r="AC5953" s="3" t="s">
        <v>52</v>
      </c>
      <c r="AE5953" s="3" t="s">
        <v>47</v>
      </c>
      <c r="AF5953" s="3" t="s">
        <v>48</v>
      </c>
      <c r="AG5953" s="3" t="s">
        <v>48</v>
      </c>
      <c r="AH5953" s="3" t="s">
        <v>47</v>
      </c>
      <c r="AK5953" s="3" t="s">
        <v>52</v>
      </c>
      <c r="AL5953" s="3" t="s">
        <v>52</v>
      </c>
      <c r="AU5953" s="3">
        <v>0</v>
      </c>
      <c r="AV5953" s="3">
        <v>5</v>
      </c>
      <c r="AW5953" s="3">
        <v>1</v>
      </c>
      <c r="AX5953" s="3">
        <v>5</v>
      </c>
      <c r="AY5953" s="3">
        <v>100</v>
      </c>
      <c r="AZ5953" s="6" t="str">
        <f t="shared" si="648"/>
        <v>2901.7</v>
      </c>
      <c r="BC5953" s="12" t="s">
        <v>15417</v>
      </c>
      <c r="BJ5953" s="12">
        <f t="shared" si="649"/>
        <v>0</v>
      </c>
      <c r="BK5953" s="12">
        <f t="shared" si="650"/>
        <v>0</v>
      </c>
      <c r="CQ5953" s="3" t="str">
        <f>CONCATENATE(baseURL!$A$1,baseURL!$B$1,baseURL!$C$1,".",C5953,".",L5953,".pkl&amp;seq=",BC5953)</f>
        <v>http://proteomics.broadinstitute.org/millscripts/viewfeed.pl?side=xl&amp;cycle=1&amp;fixedMods=iaaC&amp;file=msdataSM/iPRG2012_nd/cpick_in/iPRG2012_nd.2901.7.3.pkl&amp;seq=WLETQDVFLKDFNTER</v>
      </c>
    </row>
    <row r="5954" spans="1:95" x14ac:dyDescent="0.2">
      <c r="A5954" s="3">
        <v>2146</v>
      </c>
      <c r="B5954" s="2" t="s">
        <v>15418</v>
      </c>
      <c r="C5954" s="2" t="s">
        <v>15419</v>
      </c>
      <c r="D5954" s="3">
        <v>15280</v>
      </c>
      <c r="E5954" s="3">
        <v>15264</v>
      </c>
      <c r="F5954" s="3">
        <v>60930</v>
      </c>
      <c r="G5954" s="3">
        <v>18164</v>
      </c>
      <c r="H5954" s="3">
        <v>52.863199999999999</v>
      </c>
      <c r="I5954" s="30">
        <v>701.02990999999997</v>
      </c>
      <c r="J5954" s="30">
        <v>701.0295916</v>
      </c>
      <c r="K5954" s="30">
        <v>3.2000000000000003E-4</v>
      </c>
      <c r="L5954" s="3">
        <v>3</v>
      </c>
      <c r="M5954" s="3">
        <v>3</v>
      </c>
      <c r="N5954" s="10">
        <f t="shared" ref="N5954:N6017" si="651">IF(AND(M5954&gt;0,L5954&gt;0), IF(M5954=L5954,1,-1), 1)</f>
        <v>1</v>
      </c>
      <c r="O5954" s="35">
        <v>3</v>
      </c>
      <c r="P5954" s="17"/>
      <c r="Q5954" s="40">
        <v>2101.07465</v>
      </c>
      <c r="R5954" s="40">
        <v>701.02972999999997</v>
      </c>
      <c r="S5954" s="18">
        <f t="shared" ref="S5954:S6017" si="652">1000000*(I5954-R5954)/R5954</f>
        <v>0.25676514461132915</v>
      </c>
      <c r="T5954" s="18">
        <f t="shared" ref="T5954:T6017" si="653">1000000*(J5954-R5954)/R5954</f>
        <v>-0.19742386670091258</v>
      </c>
      <c r="U5954" s="18">
        <f t="shared" ref="U5954:U6017" si="654">1000000*(V5954-R5954)/R5954</f>
        <v>-0.3280887958742349</v>
      </c>
      <c r="V5954" s="30">
        <v>701.02949999999998</v>
      </c>
      <c r="W5954" s="3" t="s">
        <v>47</v>
      </c>
      <c r="Y5954" s="3" t="s">
        <v>47</v>
      </c>
      <c r="Z5954" s="3" t="s">
        <v>47</v>
      </c>
      <c r="AA5954" s="3" t="s">
        <v>47</v>
      </c>
      <c r="AB5954" s="12" t="s">
        <v>47</v>
      </c>
      <c r="AC5954" s="3" t="s">
        <v>47</v>
      </c>
      <c r="AD5954" s="3" t="s">
        <v>47</v>
      </c>
      <c r="AE5954" s="3" t="s">
        <v>47</v>
      </c>
      <c r="AF5954" s="3" t="s">
        <v>47</v>
      </c>
      <c r="AG5954" s="3" t="s">
        <v>47</v>
      </c>
      <c r="AH5954" s="3" t="s">
        <v>47</v>
      </c>
      <c r="AI5954" s="3" t="s">
        <v>47</v>
      </c>
      <c r="AJ5954" s="3" t="s">
        <v>47</v>
      </c>
      <c r="AK5954" s="3" t="s">
        <v>47</v>
      </c>
      <c r="AN5954" s="3" t="s">
        <v>47</v>
      </c>
      <c r="AO5954" s="3" t="s">
        <v>47</v>
      </c>
      <c r="AQ5954" s="3" t="s">
        <v>47</v>
      </c>
      <c r="AU5954" s="3">
        <v>0</v>
      </c>
      <c r="AV5954" s="3">
        <v>17</v>
      </c>
      <c r="AW5954" s="3">
        <v>1</v>
      </c>
      <c r="AX5954" s="3">
        <v>17</v>
      </c>
      <c r="AY5954" s="3">
        <v>100</v>
      </c>
      <c r="AZ5954" s="6" t="str">
        <f t="shared" ref="AZ5954:AZ6017" si="655">HYPERLINK(CQ5954,C5954)</f>
        <v>2901.8</v>
      </c>
      <c r="BC5954" s="12" t="s">
        <v>15420</v>
      </c>
      <c r="BJ5954" s="12">
        <f t="shared" ref="BJ5954:BJ6017" si="656">LEN(BC5954)-LEN(SUBSTITUTE(BC5954,"C",""))</f>
        <v>0</v>
      </c>
      <c r="BK5954" s="12">
        <f t="shared" ref="BK5954:BK6017" si="657">LEN(BC5954)-LEN(SUBSTITUTE(BC5954,"c",""))</f>
        <v>0</v>
      </c>
      <c r="BO5954" s="3" t="s">
        <v>114</v>
      </c>
      <c r="BR5954" s="3" t="s">
        <v>114</v>
      </c>
      <c r="CQ5954" s="3" t="str">
        <f>CONCATENATE(baseURL!$A$1,baseURL!$B$1,baseURL!$C$1,".",C5954,".",L5954,".pkl&amp;seq=",BC5954,"&amp;varMods=pyroGlu-Q")</f>
        <v>http://proteomics.broadinstitute.org/millscripts/viewfeed.pl?side=xl&amp;cycle=1&amp;fixedMods=iaaC&amp;file=msdataSM/iPRG2012_nd/cpick_in/iPRG2012_nd.2901.8.3.pkl&amp;seq=qLLVAVNKMDSVKWDESR&amp;varMods=pyroGlu-Q</v>
      </c>
    </row>
    <row r="5955" spans="1:95" x14ac:dyDescent="0.2">
      <c r="A5955" s="3">
        <v>7714</v>
      </c>
      <c r="B5955" s="2" t="s">
        <v>15402</v>
      </c>
      <c r="C5955" s="2" t="s">
        <v>15403</v>
      </c>
      <c r="D5955" s="3">
        <v>15281</v>
      </c>
      <c r="E5955" s="3">
        <v>15265</v>
      </c>
      <c r="F5955" s="3">
        <v>60931</v>
      </c>
      <c r="G5955" s="3">
        <v>18165</v>
      </c>
      <c r="H5955" s="3">
        <v>52.865699999999997</v>
      </c>
      <c r="I5955" s="30">
        <v>752.03801999999996</v>
      </c>
      <c r="J5955" s="30">
        <v>752.03921209999999</v>
      </c>
      <c r="K5955" s="30">
        <v>-1.1900000000000001E-3</v>
      </c>
      <c r="L5955" s="3">
        <v>3</v>
      </c>
      <c r="M5955" s="3">
        <v>3</v>
      </c>
      <c r="N5955" s="10">
        <f t="shared" si="651"/>
        <v>1</v>
      </c>
      <c r="O5955" s="35">
        <v>3</v>
      </c>
      <c r="Q5955" s="40">
        <v>2254.1035099999999</v>
      </c>
      <c r="R5955" s="40">
        <v>752.03935000000001</v>
      </c>
      <c r="S5955" s="18">
        <f t="shared" si="652"/>
        <v>-1.7685244795404362</v>
      </c>
      <c r="T5955" s="18">
        <f t="shared" si="653"/>
        <v>-0.18336806448625664</v>
      </c>
      <c r="U5955" s="18">
        <f t="shared" si="654"/>
        <v>-0.19945764801050225</v>
      </c>
      <c r="V5955" s="30">
        <v>752.03920000000005</v>
      </c>
      <c r="W5955" s="3" t="s">
        <v>47</v>
      </c>
      <c r="X5955" s="3" t="s">
        <v>47</v>
      </c>
      <c r="Y5955" s="3" t="s">
        <v>47</v>
      </c>
      <c r="AA5955" s="3" t="s">
        <v>48</v>
      </c>
      <c r="AB5955" s="12" t="s">
        <v>47</v>
      </c>
      <c r="AD5955" s="3" t="s">
        <v>47</v>
      </c>
      <c r="AH5955" s="3" t="s">
        <v>47</v>
      </c>
      <c r="AJ5955" s="3" t="s">
        <v>47</v>
      </c>
      <c r="AK5955" s="3" t="s">
        <v>47</v>
      </c>
      <c r="AL5955" s="3" t="s">
        <v>52</v>
      </c>
      <c r="AO5955" s="3" t="s">
        <v>47</v>
      </c>
      <c r="AU5955" s="3">
        <v>0</v>
      </c>
      <c r="AV5955" s="3">
        <v>9</v>
      </c>
      <c r="AW5955" s="3">
        <v>2</v>
      </c>
      <c r="AX5955" s="3">
        <v>8</v>
      </c>
      <c r="AY5955" s="3">
        <v>88.89</v>
      </c>
      <c r="AZ5955" s="6" t="str">
        <f t="shared" si="655"/>
        <v>2901.9</v>
      </c>
      <c r="BC5955" s="12" t="s">
        <v>13635</v>
      </c>
      <c r="BI5955" s="12" t="s">
        <v>594</v>
      </c>
      <c r="BJ5955" s="12">
        <f t="shared" si="656"/>
        <v>0</v>
      </c>
      <c r="BK5955" s="12">
        <f t="shared" si="657"/>
        <v>1</v>
      </c>
      <c r="BR5955" s="3" t="s">
        <v>594</v>
      </c>
      <c r="BZ5955" s="3" t="s">
        <v>13755</v>
      </c>
      <c r="CQ5955" s="3" t="str">
        <f>CONCATENATE(baseURL!$A$1,baseURL!$B$1,baseURL!$C$1,".",C5955,".",L5955,".pkl&amp;seq=",BC5955,"&amp;varMods=ReducedCys-C")</f>
        <v>http://proteomics.broadinstitute.org/millscripts/viewfeed.pl?side=xl&amp;cycle=1&amp;fixedMods=iaaC&amp;file=msdataSM/iPRG2012_nd/cpick_in/iPRG2012_nd.2901.9.3.pkl&amp;seq=FVPSKPMcVEAFSEYPPLGR&amp;varMods=ReducedCys-C</v>
      </c>
    </row>
    <row r="5956" spans="1:95" x14ac:dyDescent="0.2">
      <c r="A5956" s="3">
        <v>7460</v>
      </c>
      <c r="B5956" s="2" t="s">
        <v>15421</v>
      </c>
      <c r="C5956" s="2" t="s">
        <v>15422</v>
      </c>
      <c r="D5956" s="3">
        <v>15284</v>
      </c>
      <c r="E5956" s="3">
        <v>15268</v>
      </c>
      <c r="F5956" s="3">
        <v>60946</v>
      </c>
      <c r="G5956" s="3">
        <v>18169</v>
      </c>
      <c r="H5956" s="3">
        <v>52.881599999999999</v>
      </c>
      <c r="I5956" s="30">
        <v>637.83513000000005</v>
      </c>
      <c r="J5956" s="30">
        <v>637.83367620000001</v>
      </c>
      <c r="K5956" s="30">
        <v>1.4499999999999999E-3</v>
      </c>
      <c r="L5956" s="3">
        <v>2</v>
      </c>
      <c r="M5956" s="3">
        <v>2</v>
      </c>
      <c r="N5956" s="10">
        <f t="shared" si="651"/>
        <v>1</v>
      </c>
      <c r="O5956" s="35">
        <v>2</v>
      </c>
      <c r="Q5956" s="40">
        <v>1331.681</v>
      </c>
      <c r="R5956" s="32">
        <v>637.83340999999996</v>
      </c>
      <c r="S5956" s="18">
        <f t="shared" si="652"/>
        <v>2.6966288894951491</v>
      </c>
      <c r="T5956" s="18">
        <f t="shared" si="653"/>
        <v>0.41735035493908257</v>
      </c>
      <c r="U5956" s="18">
        <f t="shared" si="654"/>
        <v>0.45466417330448128</v>
      </c>
      <c r="V5956" s="30">
        <v>637.83370000000002</v>
      </c>
      <c r="W5956" s="3" t="s">
        <v>47</v>
      </c>
      <c r="Z5956" s="3" t="s">
        <v>52</v>
      </c>
      <c r="AC5956" s="3" t="s">
        <v>52</v>
      </c>
      <c r="AD5956" s="3" t="s">
        <v>47</v>
      </c>
      <c r="AG5956" s="3" t="s">
        <v>52</v>
      </c>
      <c r="AH5956" s="3" t="s">
        <v>47</v>
      </c>
      <c r="AI5956" s="3" t="s">
        <v>52</v>
      </c>
      <c r="AJ5956" s="3" t="s">
        <v>52</v>
      </c>
      <c r="AL5956" s="3" t="s">
        <v>52</v>
      </c>
      <c r="AU5956" s="3">
        <v>0</v>
      </c>
      <c r="AV5956" s="3">
        <v>3</v>
      </c>
      <c r="AW5956" s="3">
        <v>2</v>
      </c>
      <c r="AX5956" s="3">
        <v>2</v>
      </c>
      <c r="AY5956" s="3">
        <v>66.67</v>
      </c>
      <c r="AZ5956" s="6" t="str">
        <f t="shared" si="655"/>
        <v>2902.3</v>
      </c>
      <c r="BC5956" s="12" t="s">
        <v>20239</v>
      </c>
      <c r="BI5956" s="12" t="s">
        <v>594</v>
      </c>
      <c r="BJ5956" s="12">
        <f t="shared" si="656"/>
        <v>0</v>
      </c>
      <c r="BK5956" s="12">
        <f t="shared" si="657"/>
        <v>1</v>
      </c>
      <c r="BR5956" s="3" t="s">
        <v>594</v>
      </c>
      <c r="BZ5956" s="3" t="s">
        <v>20282</v>
      </c>
      <c r="CQ5956" s="3" t="str">
        <f>CONCATENATE(baseURL!$A$1,baseURL!$B$1,baseURL!$C$1,".",C5956,".",L5956,".pkl&amp;seq=",BC5956,"&amp;varMods=ReducedCys-C")</f>
        <v>http://proteomics.broadinstitute.org/millscripts/viewfeed.pl?side=xl&amp;cycle=1&amp;fixedMods=iaaC&amp;file=msdataSM/iPRG2012_nd/cpick_in/iPRG2012_nd.2902.3.2.pkl&amp;seq=SLGLVPDMLAcR&amp;varMods=ReducedCys-C</v>
      </c>
    </row>
    <row r="5957" spans="1:95" x14ac:dyDescent="0.2">
      <c r="A5957" s="3">
        <v>2766</v>
      </c>
      <c r="B5957" s="2" t="s">
        <v>15423</v>
      </c>
      <c r="C5957" s="2" t="s">
        <v>15404</v>
      </c>
      <c r="D5957" s="3">
        <v>15285</v>
      </c>
      <c r="E5957" s="3">
        <v>15269</v>
      </c>
      <c r="F5957" s="3">
        <v>60947</v>
      </c>
      <c r="G5957" s="3">
        <v>18170</v>
      </c>
      <c r="H5957" s="3">
        <v>52.884099999999997</v>
      </c>
      <c r="I5957" s="30">
        <v>656.84397000000001</v>
      </c>
      <c r="J5957" s="30">
        <v>656.84296710000001</v>
      </c>
      <c r="K5957" s="30">
        <v>1E-3</v>
      </c>
      <c r="L5957" s="3">
        <v>2</v>
      </c>
      <c r="M5957" s="3">
        <v>2</v>
      </c>
      <c r="N5957" s="10">
        <f t="shared" si="651"/>
        <v>1</v>
      </c>
      <c r="O5957" s="35">
        <v>2</v>
      </c>
      <c r="P5957" s="17"/>
      <c r="Q5957" s="40">
        <v>1312.6783399999999</v>
      </c>
      <c r="R5957" s="40">
        <v>656.84280999999999</v>
      </c>
      <c r="S5957" s="18">
        <f t="shared" si="652"/>
        <v>1.7660237462706478</v>
      </c>
      <c r="T5957" s="18">
        <f t="shared" si="653"/>
        <v>0.23917442290949631</v>
      </c>
      <c r="U5957" s="18">
        <f t="shared" si="654"/>
        <v>0.44150593665420235</v>
      </c>
      <c r="V5957" s="30">
        <v>656.84310000000005</v>
      </c>
      <c r="W5957" s="3" t="s">
        <v>47</v>
      </c>
      <c r="Z5957" s="3" t="s">
        <v>47</v>
      </c>
      <c r="AA5957" s="3" t="s">
        <v>47</v>
      </c>
      <c r="AB5957" s="12" t="s">
        <v>48</v>
      </c>
      <c r="AC5957" s="3" t="s">
        <v>52</v>
      </c>
      <c r="AD5957" s="3" t="s">
        <v>47</v>
      </c>
      <c r="AF5957" s="3" t="s">
        <v>48</v>
      </c>
      <c r="AG5957" s="3" t="s">
        <v>47</v>
      </c>
      <c r="AH5957" s="3" t="s">
        <v>47</v>
      </c>
      <c r="AL5957" s="3" t="s">
        <v>52</v>
      </c>
      <c r="AU5957" s="3">
        <v>0</v>
      </c>
      <c r="AV5957" s="3">
        <v>6</v>
      </c>
      <c r="AW5957" s="3">
        <v>1</v>
      </c>
      <c r="AX5957" s="3">
        <v>6</v>
      </c>
      <c r="AY5957" s="3">
        <v>100</v>
      </c>
      <c r="AZ5957" s="6" t="str">
        <f t="shared" si="655"/>
        <v>2902.4</v>
      </c>
      <c r="BC5957" s="12" t="s">
        <v>15334</v>
      </c>
      <c r="BJ5957" s="12">
        <f t="shared" si="656"/>
        <v>0</v>
      </c>
      <c r="BK5957" s="12">
        <f t="shared" si="657"/>
        <v>0</v>
      </c>
      <c r="CQ5957" s="3" t="str">
        <f>CONCATENATE(baseURL!$A$1,baseURL!$B$1,baseURL!$C$1,".",C5957,".",L5957,".pkl&amp;seq=",BC5957)</f>
        <v>http://proteomics.broadinstitute.org/millscripts/viewfeed.pl?side=xl&amp;cycle=1&amp;fixedMods=iaaC&amp;file=msdataSM/iPRG2012_nd/cpick_in/iPRG2012_nd.2902.4.2.pkl&amp;seq=SLGGEVFLDFTK</v>
      </c>
    </row>
    <row r="5958" spans="1:95" x14ac:dyDescent="0.2">
      <c r="A5958" s="3">
        <v>7076</v>
      </c>
      <c r="B5958" s="2" t="s">
        <v>15424</v>
      </c>
      <c r="C5958" s="2" t="s">
        <v>15407</v>
      </c>
      <c r="D5958" s="3">
        <v>15286</v>
      </c>
      <c r="E5958" s="3">
        <v>15270</v>
      </c>
      <c r="F5958" s="3">
        <v>60948</v>
      </c>
      <c r="G5958" s="3">
        <v>18171</v>
      </c>
      <c r="H5958" s="3">
        <v>52.8874</v>
      </c>
      <c r="I5958" s="30">
        <v>674.86449000000005</v>
      </c>
      <c r="J5958" s="30">
        <v>674.86250840000002</v>
      </c>
      <c r="K5958" s="30">
        <v>1.98E-3</v>
      </c>
      <c r="L5958" s="3">
        <v>4</v>
      </c>
      <c r="M5958" s="3">
        <v>4</v>
      </c>
      <c r="N5958" s="10">
        <f t="shared" si="651"/>
        <v>1</v>
      </c>
      <c r="O5958" s="35">
        <v>4</v>
      </c>
      <c r="P5958" s="17"/>
      <c r="Q5958" s="40">
        <v>2696.4253699999999</v>
      </c>
      <c r="R5958" s="40">
        <v>674.86180000000002</v>
      </c>
      <c r="S5958" s="18">
        <f t="shared" si="652"/>
        <v>3.9860012820841439</v>
      </c>
      <c r="T5958" s="18">
        <f t="shared" si="653"/>
        <v>1.0496963971108069</v>
      </c>
      <c r="U5958" s="18">
        <f t="shared" si="654"/>
        <v>1.0372494041564841</v>
      </c>
      <c r="V5958" s="30">
        <v>674.86249999999995</v>
      </c>
      <c r="X5958" s="3" t="s">
        <v>47</v>
      </c>
      <c r="Y5958" s="3" t="s">
        <v>47</v>
      </c>
      <c r="Z5958" s="3" t="s">
        <v>65</v>
      </c>
      <c r="AA5958" s="3" t="s">
        <v>47</v>
      </c>
      <c r="AB5958" s="12" t="s">
        <v>47</v>
      </c>
      <c r="AC5958" s="3" t="s">
        <v>47</v>
      </c>
      <c r="AF5958" s="3" t="s">
        <v>47</v>
      </c>
      <c r="AG5958" s="3" t="s">
        <v>52</v>
      </c>
      <c r="AI5958" s="3" t="s">
        <v>47</v>
      </c>
      <c r="AL5958" s="3" t="s">
        <v>52</v>
      </c>
      <c r="AU5958" s="3">
        <v>1</v>
      </c>
      <c r="AV5958" s="3">
        <v>7</v>
      </c>
      <c r="AW5958" s="3">
        <v>1</v>
      </c>
      <c r="AX5958" s="3">
        <v>7</v>
      </c>
      <c r="AY5958" s="3">
        <v>100</v>
      </c>
      <c r="AZ5958" s="6" t="str">
        <f t="shared" si="655"/>
        <v>2902.5</v>
      </c>
      <c r="BC5958" s="12" t="s">
        <v>15425</v>
      </c>
      <c r="BJ5958" s="12">
        <f t="shared" si="656"/>
        <v>0</v>
      </c>
      <c r="BK5958" s="12">
        <f t="shared" si="657"/>
        <v>0</v>
      </c>
      <c r="BV5958" s="3" t="s">
        <v>15426</v>
      </c>
      <c r="CQ5958" s="3" t="str">
        <f>CONCATENATE(baseURL!$A$1,baseURL!$B$1,baseURL!$C$1,".",C5958,".",L5958,".pkl&amp;seq=",BC5958)</f>
        <v>http://proteomics.broadinstitute.org/millscripts/viewfeed.pl?side=xl&amp;cycle=1&amp;fixedMods=iaaC&amp;file=msdataSM/iPRG2012_nd/cpick_in/iPRG2012_nd.2902.5.4.pkl&amp;seq=AFTKKVASANATAAESDVAKQLAALGY</v>
      </c>
    </row>
    <row r="5959" spans="1:95" x14ac:dyDescent="0.2">
      <c r="A5959" s="3">
        <v>1587</v>
      </c>
      <c r="B5959" s="13" t="s">
        <v>15427</v>
      </c>
      <c r="C5959" s="13" t="s">
        <v>15411</v>
      </c>
      <c r="D5959" s="7">
        <v>15287</v>
      </c>
      <c r="E5959" s="7">
        <v>15271</v>
      </c>
      <c r="F5959" s="7">
        <v>60949</v>
      </c>
      <c r="G5959" s="7">
        <v>18172</v>
      </c>
      <c r="H5959" s="7">
        <v>52.890799999999999</v>
      </c>
      <c r="I5959" s="31">
        <v>780.38175999999999</v>
      </c>
      <c r="J5959" s="31">
        <v>780.37748869999996</v>
      </c>
      <c r="K5959" s="31">
        <v>4.2700000000000004E-3</v>
      </c>
      <c r="L5959" s="7">
        <v>3</v>
      </c>
      <c r="M5959" s="7">
        <v>3</v>
      </c>
      <c r="N5959" s="26">
        <f t="shared" si="651"/>
        <v>1</v>
      </c>
      <c r="O5959" s="36">
        <v>3</v>
      </c>
      <c r="P5959" s="25"/>
      <c r="Q5959" s="40">
        <v>2339.1198899999999</v>
      </c>
      <c r="R5959" s="40">
        <v>780.37815000000001</v>
      </c>
      <c r="S5959" s="27">
        <f t="shared" si="652"/>
        <v>4.6259624260117649</v>
      </c>
      <c r="T5959" s="27">
        <f t="shared" si="653"/>
        <v>-0.84740968214839085</v>
      </c>
      <c r="U5959" s="27">
        <f t="shared" si="654"/>
        <v>-1.7299305471356199</v>
      </c>
      <c r="V5959" s="31">
        <v>780.3768</v>
      </c>
      <c r="W5959" s="7"/>
      <c r="X5959" s="7" t="s">
        <v>47</v>
      </c>
      <c r="Y5959" s="7" t="s">
        <v>47</v>
      </c>
      <c r="Z5959" s="7"/>
      <c r="AA5959" s="7"/>
      <c r="AB5959" s="25" t="s">
        <v>52</v>
      </c>
      <c r="AC5959" s="7" t="s">
        <v>52</v>
      </c>
      <c r="AD5959" s="7" t="s">
        <v>47</v>
      </c>
      <c r="AE5959" s="7"/>
      <c r="AF5959" s="7" t="s">
        <v>52</v>
      </c>
      <c r="AG5959" s="7"/>
      <c r="AH5959" s="7"/>
      <c r="AI5959" s="7"/>
      <c r="AJ5959" s="7" t="s">
        <v>48</v>
      </c>
      <c r="AK5959" s="7"/>
      <c r="AL5959" s="7"/>
      <c r="AM5959" s="7"/>
      <c r="AN5959" s="7"/>
      <c r="AO5959" s="7"/>
      <c r="AP5959" s="7"/>
      <c r="AQ5959" s="7"/>
      <c r="AR5959" s="7"/>
      <c r="AS5959" s="7"/>
      <c r="AT5959" s="7"/>
      <c r="AU5959" s="3">
        <v>0</v>
      </c>
      <c r="AV5959" s="3">
        <v>3</v>
      </c>
      <c r="AW5959" s="3">
        <v>1</v>
      </c>
      <c r="AX5959" s="3">
        <v>3</v>
      </c>
      <c r="AY5959" s="3">
        <v>100</v>
      </c>
      <c r="AZ5959" s="14" t="str">
        <f t="shared" si="655"/>
        <v>2902.6</v>
      </c>
      <c r="BA5959" s="15"/>
      <c r="BC5959" s="12" t="s">
        <v>15428</v>
      </c>
      <c r="BF5959" s="12" t="s">
        <v>3182</v>
      </c>
      <c r="BJ5959" s="12">
        <f t="shared" si="656"/>
        <v>1</v>
      </c>
      <c r="BK5959" s="12">
        <f t="shared" si="657"/>
        <v>0</v>
      </c>
      <c r="CQ5959" s="3" t="str">
        <f>CONCATENATE(baseURL!$A$1,baseURL!$B$1,baseURL!$C$1,".",C5959,".",L5959,".pkl&amp;seq=",BC5959,"&amp;varMods=Formyl-STY")</f>
        <v>http://proteomics.broadinstitute.org/millscripts/viewfeed.pl?side=xl&amp;cycle=1&amp;fixedMods=iaaC&amp;file=msdataSM/iPRG2012_nd/cpick_in/iPRG2012_nd.2902.6.3.pkl&amp;seq=FVPSKPMCVEAFsEYPPLGR&amp;varMods=Formyl-STY</v>
      </c>
    </row>
    <row r="5960" spans="1:95" x14ac:dyDescent="0.2">
      <c r="A5960" s="3">
        <v>5303</v>
      </c>
      <c r="B5960" s="2" t="s">
        <v>15429</v>
      </c>
      <c r="C5960" s="2" t="s">
        <v>15430</v>
      </c>
      <c r="D5960" s="3">
        <v>15288</v>
      </c>
      <c r="E5960" s="3">
        <v>15272</v>
      </c>
      <c r="F5960" s="3">
        <v>60965</v>
      </c>
      <c r="G5960" s="3">
        <v>18174</v>
      </c>
      <c r="H5960" s="3">
        <v>52.902500000000003</v>
      </c>
      <c r="I5960" s="30">
        <v>521.27409</v>
      </c>
      <c r="J5960" s="30">
        <v>521.27286270000002</v>
      </c>
      <c r="K5960" s="30">
        <v>1.23E-3</v>
      </c>
      <c r="L5960" s="3">
        <v>4</v>
      </c>
      <c r="M5960" s="3">
        <v>4</v>
      </c>
      <c r="N5960" s="10">
        <f t="shared" si="651"/>
        <v>1</v>
      </c>
      <c r="O5960" s="35">
        <v>4</v>
      </c>
      <c r="P5960" s="17"/>
      <c r="Q5960" s="40">
        <v>2082.0688399999999</v>
      </c>
      <c r="R5960" s="40">
        <v>521.27266999999995</v>
      </c>
      <c r="S5960" s="18">
        <f t="shared" si="652"/>
        <v>2.7241021480232668</v>
      </c>
      <c r="T5960" s="18">
        <f t="shared" si="653"/>
        <v>0.36967217189910379</v>
      </c>
      <c r="U5960" s="18">
        <f t="shared" si="654"/>
        <v>5.7551453902127889E-2</v>
      </c>
      <c r="V5960" s="30">
        <v>521.27269999999999</v>
      </c>
      <c r="W5960" s="3" t="s">
        <v>47</v>
      </c>
      <c r="X5960" s="3" t="s">
        <v>47</v>
      </c>
      <c r="Y5960" s="3" t="s">
        <v>47</v>
      </c>
      <c r="Z5960" s="3" t="s">
        <v>47</v>
      </c>
      <c r="AA5960" s="3" t="s">
        <v>47</v>
      </c>
      <c r="AB5960" s="12" t="s">
        <v>47</v>
      </c>
      <c r="AC5960" s="3" t="s">
        <v>47</v>
      </c>
      <c r="AD5960" s="3" t="s">
        <v>47</v>
      </c>
      <c r="AE5960" s="3" t="s">
        <v>47</v>
      </c>
      <c r="AF5960" s="3" t="s">
        <v>47</v>
      </c>
      <c r="AG5960" s="3" t="s">
        <v>47</v>
      </c>
      <c r="AH5960" s="3" t="s">
        <v>47</v>
      </c>
      <c r="AI5960" s="3" t="s">
        <v>47</v>
      </c>
      <c r="AJ5960" s="3" t="s">
        <v>47</v>
      </c>
      <c r="AK5960" s="3" t="s">
        <v>47</v>
      </c>
      <c r="AL5960" s="3" t="s">
        <v>47</v>
      </c>
      <c r="AM5960" s="3" t="s">
        <v>47</v>
      </c>
      <c r="AN5960" s="3" t="s">
        <v>47</v>
      </c>
      <c r="AU5960" s="3">
        <v>0</v>
      </c>
      <c r="AV5960" s="3">
        <v>18</v>
      </c>
      <c r="AW5960" s="3">
        <v>1</v>
      </c>
      <c r="AX5960" s="3">
        <v>18</v>
      </c>
      <c r="AY5960" s="3">
        <v>100</v>
      </c>
      <c r="AZ5960" s="6" t="str">
        <f t="shared" si="655"/>
        <v>2903.1</v>
      </c>
      <c r="BC5960" s="12" t="s">
        <v>15431</v>
      </c>
      <c r="BJ5960" s="12">
        <f t="shared" si="656"/>
        <v>0</v>
      </c>
      <c r="BK5960" s="12">
        <f t="shared" si="657"/>
        <v>0</v>
      </c>
      <c r="CQ5960" s="3" t="str">
        <f>CONCATENATE(baseURL!$A$1,baseURL!$B$1,baseURL!$C$1,".",C5960,".",L5960,".pkl&amp;seq=",BC5960)</f>
        <v>http://proteomics.broadinstitute.org/millscripts/viewfeed.pl?side=xl&amp;cycle=1&amp;fixedMods=iaaC&amp;file=msdataSM/iPRG2012_nd/cpick_in/iPRG2012_nd.2903.1.4.pkl&amp;seq=LHDLPDEFLTDAMPLAKR</v>
      </c>
    </row>
    <row r="5961" spans="1:95" x14ac:dyDescent="0.2">
      <c r="A5961" s="3">
        <v>5302</v>
      </c>
      <c r="B5961" s="2" t="s">
        <v>15432</v>
      </c>
      <c r="C5961" s="2" t="s">
        <v>15433</v>
      </c>
      <c r="D5961" s="3">
        <v>15289</v>
      </c>
      <c r="E5961" s="3">
        <v>15273</v>
      </c>
      <c r="F5961" s="3">
        <v>60966</v>
      </c>
      <c r="G5961" s="3">
        <v>18175</v>
      </c>
      <c r="H5961" s="3">
        <v>52.905799999999999</v>
      </c>
      <c r="I5961" s="30">
        <v>579.68772999999999</v>
      </c>
      <c r="J5961" s="30">
        <v>579.6888232</v>
      </c>
      <c r="K5961" s="30">
        <v>-1.09E-3</v>
      </c>
      <c r="L5961" s="3">
        <v>3</v>
      </c>
      <c r="M5961" s="3">
        <v>3</v>
      </c>
      <c r="N5961" s="10">
        <f t="shared" si="651"/>
        <v>1</v>
      </c>
      <c r="O5961" s="35">
        <v>3</v>
      </c>
      <c r="P5961" s="17"/>
      <c r="Q5961" s="40">
        <v>1737.05205</v>
      </c>
      <c r="R5961" s="40">
        <v>579.68886999999995</v>
      </c>
      <c r="S5961" s="18">
        <f t="shared" si="652"/>
        <v>-1.9665721716615807</v>
      </c>
      <c r="T5961" s="18">
        <f t="shared" si="653"/>
        <v>-8.0732962753025536E-2</v>
      </c>
      <c r="U5961" s="18">
        <f t="shared" si="654"/>
        <v>-0.12075443148831516</v>
      </c>
      <c r="V5961" s="30">
        <v>579.68880000000001</v>
      </c>
      <c r="W5961" s="3" t="s">
        <v>47</v>
      </c>
      <c r="X5961" s="3" t="s">
        <v>47</v>
      </c>
      <c r="Y5961" s="3" t="s">
        <v>47</v>
      </c>
      <c r="Z5961" s="3" t="s">
        <v>47</v>
      </c>
      <c r="AA5961" s="3" t="s">
        <v>47</v>
      </c>
      <c r="AB5961" s="12" t="s">
        <v>47</v>
      </c>
      <c r="AC5961" s="3" t="s">
        <v>47</v>
      </c>
      <c r="AD5961" s="3" t="s">
        <v>47</v>
      </c>
      <c r="AE5961" s="3" t="s">
        <v>47</v>
      </c>
      <c r="AF5961" s="3" t="s">
        <v>47</v>
      </c>
      <c r="AG5961" s="3" t="s">
        <v>47</v>
      </c>
      <c r="AH5961" s="3" t="s">
        <v>47</v>
      </c>
      <c r="AI5961" s="3" t="s">
        <v>47</v>
      </c>
      <c r="AJ5961" s="3" t="s">
        <v>47</v>
      </c>
      <c r="AK5961" s="3" t="s">
        <v>47</v>
      </c>
      <c r="AL5961" s="3" t="s">
        <v>47</v>
      </c>
      <c r="AM5961" s="3" t="s">
        <v>47</v>
      </c>
      <c r="AN5961" s="3" t="s">
        <v>47</v>
      </c>
      <c r="AU5961" s="3">
        <v>0</v>
      </c>
      <c r="AV5961" s="3">
        <v>18</v>
      </c>
      <c r="AW5961" s="3">
        <v>1</v>
      </c>
      <c r="AX5961" s="3">
        <v>18</v>
      </c>
      <c r="AY5961" s="3">
        <v>100</v>
      </c>
      <c r="AZ5961" s="6" t="str">
        <f t="shared" si="655"/>
        <v>2903.2</v>
      </c>
      <c r="BC5961" s="12" t="s">
        <v>15434</v>
      </c>
      <c r="BJ5961" s="12">
        <f t="shared" si="656"/>
        <v>0</v>
      </c>
      <c r="BK5961" s="12">
        <f t="shared" si="657"/>
        <v>0</v>
      </c>
      <c r="CQ5961" s="3" t="str">
        <f>CONCATENATE(baseURL!$A$1,baseURL!$B$1,baseURL!$C$1,".",C5961,".",L5961,".pkl&amp;seq=",BC5961)</f>
        <v>http://proteomics.broadinstitute.org/millscripts/viewfeed.pl?side=xl&amp;cycle=1&amp;fixedMods=iaaC&amp;file=msdataSM/iPRG2012_nd/cpick_in/iPRG2012_nd.2903.2.3.pkl&amp;seq=VLQALEKLGLVELSPK</v>
      </c>
    </row>
    <row r="5962" spans="1:95" x14ac:dyDescent="0.2">
      <c r="A5962" s="3">
        <v>6145</v>
      </c>
      <c r="B5962" s="2" t="s">
        <v>15435</v>
      </c>
      <c r="C5962" s="2" t="s">
        <v>15429</v>
      </c>
      <c r="D5962" s="3">
        <v>15294</v>
      </c>
      <c r="E5962" s="3">
        <v>15278</v>
      </c>
      <c r="F5962" s="3">
        <v>60987</v>
      </c>
      <c r="G5962" s="3">
        <v>18181</v>
      </c>
      <c r="H5962" s="3">
        <v>52.9285</v>
      </c>
      <c r="I5962" s="30">
        <v>450.91012000000001</v>
      </c>
      <c r="J5962" s="30">
        <v>450.90942680000001</v>
      </c>
      <c r="K5962" s="30">
        <v>6.8999999999999997E-4</v>
      </c>
      <c r="L5962" s="3">
        <v>3</v>
      </c>
      <c r="M5962" s="3">
        <v>3</v>
      </c>
      <c r="N5962" s="10">
        <f t="shared" si="651"/>
        <v>1</v>
      </c>
      <c r="O5962" s="35">
        <v>3</v>
      </c>
      <c r="P5962" s="17"/>
      <c r="Q5962" s="40">
        <v>1350.71262</v>
      </c>
      <c r="R5962" s="40">
        <v>450.90906000000001</v>
      </c>
      <c r="S5962" s="18">
        <f t="shared" si="652"/>
        <v>2.3508066127466987</v>
      </c>
      <c r="T5962" s="18">
        <f t="shared" si="653"/>
        <v>0.81346779768581812</v>
      </c>
      <c r="U5962" s="18">
        <f t="shared" si="654"/>
        <v>0.31048389222339973</v>
      </c>
      <c r="V5962" s="30">
        <v>450.9092</v>
      </c>
      <c r="W5962" s="3" t="s">
        <v>47</v>
      </c>
      <c r="X5962" s="3" t="s">
        <v>47</v>
      </c>
      <c r="Y5962" s="3" t="s">
        <v>47</v>
      </c>
      <c r="Z5962" s="3" t="s">
        <v>47</v>
      </c>
      <c r="AA5962" s="3" t="s">
        <v>47</v>
      </c>
      <c r="AB5962" s="12" t="s">
        <v>47</v>
      </c>
      <c r="AC5962" s="3" t="s">
        <v>47</v>
      </c>
      <c r="AD5962" s="3" t="s">
        <v>47</v>
      </c>
      <c r="AE5962" s="3" t="s">
        <v>47</v>
      </c>
      <c r="AF5962" s="3" t="s">
        <v>47</v>
      </c>
      <c r="AG5962" s="3" t="s">
        <v>47</v>
      </c>
      <c r="AH5962" s="3" t="s">
        <v>47</v>
      </c>
      <c r="AI5962" s="3" t="s">
        <v>47</v>
      </c>
      <c r="AK5962" s="3" t="s">
        <v>47</v>
      </c>
      <c r="AL5962" s="3" t="s">
        <v>47</v>
      </c>
      <c r="AU5962" s="3">
        <v>0</v>
      </c>
      <c r="AV5962" s="3">
        <v>15</v>
      </c>
      <c r="AW5962" s="3">
        <v>1</v>
      </c>
      <c r="AX5962" s="3">
        <v>15</v>
      </c>
      <c r="AY5962" s="3">
        <v>100</v>
      </c>
      <c r="AZ5962" s="6" t="str">
        <f t="shared" si="655"/>
        <v>2904.2</v>
      </c>
      <c r="BC5962" s="12" t="s">
        <v>15272</v>
      </c>
      <c r="BJ5962" s="12">
        <f t="shared" si="656"/>
        <v>0</v>
      </c>
      <c r="BK5962" s="12">
        <f t="shared" si="657"/>
        <v>0</v>
      </c>
      <c r="CQ5962" s="3" t="str">
        <f>CONCATENATE(baseURL!$A$1,baseURL!$B$1,baseURL!$C$1,".",C5962,".",L5962,".pkl&amp;seq=",BC5962)</f>
        <v>http://proteomics.broadinstitute.org/millscripts/viewfeed.pl?side=xl&amp;cycle=1&amp;fixedMods=iaaC&amp;file=msdataSM/iPRG2012_nd/cpick_in/iPRG2012_nd.2904.2.3.pkl&amp;seq=SFLTYLKGYMK</v>
      </c>
    </row>
    <row r="5963" spans="1:95" x14ac:dyDescent="0.2">
      <c r="A5963" s="3">
        <v>5590</v>
      </c>
      <c r="B5963" s="2" t="s">
        <v>15436</v>
      </c>
      <c r="C5963" s="2" t="s">
        <v>15437</v>
      </c>
      <c r="D5963" s="3">
        <v>15297</v>
      </c>
      <c r="E5963" s="3">
        <v>15281</v>
      </c>
      <c r="F5963" s="3">
        <v>60990</v>
      </c>
      <c r="G5963" s="3">
        <v>18184</v>
      </c>
      <c r="H5963" s="3">
        <v>52.936</v>
      </c>
      <c r="I5963" s="30">
        <v>569.97352000000001</v>
      </c>
      <c r="J5963" s="30">
        <v>569.97273389999998</v>
      </c>
      <c r="K5963" s="30">
        <v>7.9000000000000001E-4</v>
      </c>
      <c r="L5963" s="3">
        <v>3</v>
      </c>
      <c r="M5963" s="3">
        <v>3</v>
      </c>
      <c r="N5963" s="10">
        <f t="shared" si="651"/>
        <v>1</v>
      </c>
      <c r="O5963" s="35">
        <v>3</v>
      </c>
      <c r="P5963" s="17"/>
      <c r="Q5963" s="40">
        <v>1707.9024199999999</v>
      </c>
      <c r="R5963" s="40">
        <v>569.97233000000006</v>
      </c>
      <c r="S5963" s="18">
        <f t="shared" si="652"/>
        <v>2.0878206490329041</v>
      </c>
      <c r="T5963" s="18">
        <f t="shared" si="653"/>
        <v>0.70863089077298058</v>
      </c>
      <c r="U5963" s="18">
        <f t="shared" si="654"/>
        <v>0.29826009257651465</v>
      </c>
      <c r="V5963" s="30">
        <v>569.97249999999997</v>
      </c>
      <c r="W5963" s="3" t="s">
        <v>47</v>
      </c>
      <c r="X5963" s="3" t="s">
        <v>47</v>
      </c>
      <c r="Y5963" s="3" t="s">
        <v>47</v>
      </c>
      <c r="Z5963" s="3" t="s">
        <v>47</v>
      </c>
      <c r="AA5963" s="3" t="s">
        <v>48</v>
      </c>
      <c r="AB5963" s="12" t="s">
        <v>47</v>
      </c>
      <c r="AC5963" s="3" t="s">
        <v>47</v>
      </c>
      <c r="AD5963" s="3" t="s">
        <v>47</v>
      </c>
      <c r="AE5963" s="3" t="s">
        <v>47</v>
      </c>
      <c r="AF5963" s="3" t="s">
        <v>47</v>
      </c>
      <c r="AG5963" s="3" t="s">
        <v>47</v>
      </c>
      <c r="AH5963" s="3" t="s">
        <v>47</v>
      </c>
      <c r="AI5963" s="3" t="s">
        <v>47</v>
      </c>
      <c r="AJ5963" s="3" t="s">
        <v>47</v>
      </c>
      <c r="AK5963" s="3" t="s">
        <v>47</v>
      </c>
      <c r="AL5963" s="3" t="s">
        <v>47</v>
      </c>
      <c r="AM5963" s="3" t="s">
        <v>47</v>
      </c>
      <c r="AU5963" s="3">
        <v>0</v>
      </c>
      <c r="AV5963" s="3">
        <v>16</v>
      </c>
      <c r="AW5963" s="3">
        <v>1</v>
      </c>
      <c r="AX5963" s="3">
        <v>16</v>
      </c>
      <c r="AY5963" s="3">
        <v>100</v>
      </c>
      <c r="AZ5963" s="6" t="str">
        <f t="shared" si="655"/>
        <v>2904.5</v>
      </c>
      <c r="BC5963" s="12" t="s">
        <v>15353</v>
      </c>
      <c r="BJ5963" s="12">
        <f t="shared" si="656"/>
        <v>0</v>
      </c>
      <c r="BK5963" s="12">
        <f t="shared" si="657"/>
        <v>0</v>
      </c>
      <c r="CQ5963" s="3" t="str">
        <f>CONCATENATE(baseURL!$A$1,baseURL!$B$1,baseURL!$C$1,".",C5963,".",L5963,".pkl&amp;seq=",BC5963)</f>
        <v>http://proteomics.broadinstitute.org/millscripts/viewfeed.pl?side=xl&amp;cycle=1&amp;fixedMods=iaaC&amp;file=msdataSM/iPRG2012_nd/cpick_in/iPRG2012_nd.2904.5.3.pkl&amp;seq=HSGNLQLDELLELAR</v>
      </c>
    </row>
    <row r="5964" spans="1:95" x14ac:dyDescent="0.2">
      <c r="A5964" s="3">
        <v>1712</v>
      </c>
      <c r="B5964" s="2" t="s">
        <v>15438</v>
      </c>
      <c r="C5964" s="2" t="s">
        <v>15439</v>
      </c>
      <c r="D5964" s="3">
        <v>15298</v>
      </c>
      <c r="E5964" s="3">
        <v>15282</v>
      </c>
      <c r="F5964" s="3">
        <v>60991</v>
      </c>
      <c r="G5964" s="3">
        <v>18185</v>
      </c>
      <c r="H5964" s="3">
        <v>52.938499999999998</v>
      </c>
      <c r="I5964" s="30">
        <v>682.34960000000001</v>
      </c>
      <c r="J5964" s="30">
        <v>682.84555909999995</v>
      </c>
      <c r="K5964" s="30">
        <v>-0.49596000000000001</v>
      </c>
      <c r="L5964" s="3">
        <v>2</v>
      </c>
      <c r="M5964" s="3">
        <v>2</v>
      </c>
      <c r="N5964" s="10">
        <f t="shared" si="651"/>
        <v>1</v>
      </c>
      <c r="O5964" s="35">
        <v>2</v>
      </c>
      <c r="P5964" s="17"/>
      <c r="Q5964" s="40">
        <v>1363.6892399999999</v>
      </c>
      <c r="R5964" s="40">
        <v>682.34825999999998</v>
      </c>
      <c r="S5964" s="18">
        <f t="shared" si="652"/>
        <v>1.9638065758787608</v>
      </c>
      <c r="T5964" s="18">
        <f t="shared" si="653"/>
        <v>728.80540502875147</v>
      </c>
      <c r="U5964" s="18">
        <f t="shared" si="654"/>
        <v>728.86534509519868</v>
      </c>
      <c r="V5964" s="30">
        <v>682.84559999999999</v>
      </c>
      <c r="X5964" s="3" t="s">
        <v>47</v>
      </c>
      <c r="AB5964" s="12" t="s">
        <v>52</v>
      </c>
      <c r="AC5964" s="3" t="s">
        <v>47</v>
      </c>
      <c r="AD5964" s="3" t="s">
        <v>47</v>
      </c>
      <c r="AF5964" s="3" t="s">
        <v>47</v>
      </c>
      <c r="AG5964" s="3" t="s">
        <v>47</v>
      </c>
      <c r="AI5964" s="3" t="s">
        <v>52</v>
      </c>
      <c r="AJ5964" s="3" t="s">
        <v>47</v>
      </c>
      <c r="AK5964" s="3" t="s">
        <v>48</v>
      </c>
      <c r="AU5964" s="3">
        <v>0</v>
      </c>
      <c r="AV5964" s="3">
        <v>6</v>
      </c>
      <c r="AW5964" s="3">
        <v>1</v>
      </c>
      <c r="AX5964" s="3">
        <v>6</v>
      </c>
      <c r="AY5964" s="3">
        <v>100</v>
      </c>
      <c r="AZ5964" s="6" t="str">
        <f t="shared" si="655"/>
        <v>2904.6</v>
      </c>
      <c r="BC5964" s="12" t="s">
        <v>15351</v>
      </c>
      <c r="BJ5964" s="12">
        <f t="shared" si="656"/>
        <v>0</v>
      </c>
      <c r="BK5964" s="12">
        <f t="shared" si="657"/>
        <v>0</v>
      </c>
      <c r="CQ5964" s="3" t="str">
        <f>CONCATENATE(baseURL!$A$1,baseURL!$B$1,baseURL!$C$1,".",C5964,".",L5964,".pkl&amp;seq=",BC5964)</f>
        <v>http://proteomics.broadinstitute.org/millscripts/viewfeed.pl?side=xl&amp;cycle=1&amp;fixedMods=iaaC&amp;file=msdataSM/iPRG2012_nd/cpick_in/iPRG2012_nd.2904.6.2.pkl&amp;seq=EDGTTPFVALWK</v>
      </c>
    </row>
    <row r="5965" spans="1:95" x14ac:dyDescent="0.2">
      <c r="A5965" s="3">
        <v>5301</v>
      </c>
      <c r="B5965" s="2" t="s">
        <v>15440</v>
      </c>
      <c r="C5965" s="2" t="s">
        <v>15435</v>
      </c>
      <c r="D5965" s="3">
        <v>15302</v>
      </c>
      <c r="E5965" s="3">
        <v>15286</v>
      </c>
      <c r="F5965" s="3">
        <v>61009</v>
      </c>
      <c r="G5965" s="3">
        <v>18190</v>
      </c>
      <c r="H5965" s="3">
        <v>52.9619</v>
      </c>
      <c r="I5965" s="30">
        <v>720.39302999999995</v>
      </c>
      <c r="J5965" s="30">
        <v>720.39199940000003</v>
      </c>
      <c r="K5965" s="30">
        <v>1.0300000000000001E-3</v>
      </c>
      <c r="L5965" s="3">
        <v>2</v>
      </c>
      <c r="M5965" s="3">
        <v>2</v>
      </c>
      <c r="N5965" s="10">
        <f t="shared" si="651"/>
        <v>1</v>
      </c>
      <c r="O5965" s="35">
        <v>2</v>
      </c>
      <c r="P5965" s="17"/>
      <c r="Q5965" s="40">
        <v>1439.7780600000001</v>
      </c>
      <c r="R5965" s="40">
        <v>720.39266999999995</v>
      </c>
      <c r="S5965" s="18">
        <f t="shared" si="652"/>
        <v>0.49972746113669103</v>
      </c>
      <c r="T5965" s="18">
        <f t="shared" si="653"/>
        <v>-0.93088120943991681</v>
      </c>
      <c r="U5965" s="18">
        <f t="shared" si="654"/>
        <v>-0.65242196308054112</v>
      </c>
      <c r="V5965" s="30">
        <v>720.3922</v>
      </c>
      <c r="W5965" s="3" t="s">
        <v>47</v>
      </c>
      <c r="X5965" s="3" t="s">
        <v>47</v>
      </c>
      <c r="Y5965" s="3" t="s">
        <v>47</v>
      </c>
      <c r="Z5965" s="3" t="s">
        <v>47</v>
      </c>
      <c r="AA5965" s="3" t="s">
        <v>47</v>
      </c>
      <c r="AB5965" s="12" t="s">
        <v>47</v>
      </c>
      <c r="AC5965" s="3" t="s">
        <v>47</v>
      </c>
      <c r="AD5965" s="3" t="s">
        <v>47</v>
      </c>
      <c r="AE5965" s="3" t="s">
        <v>47</v>
      </c>
      <c r="AF5965" s="3" t="s">
        <v>47</v>
      </c>
      <c r="AG5965" s="3" t="s">
        <v>47</v>
      </c>
      <c r="AH5965" s="3" t="s">
        <v>47</v>
      </c>
      <c r="AI5965" s="3" t="s">
        <v>47</v>
      </c>
      <c r="AJ5965" s="3" t="s">
        <v>47</v>
      </c>
      <c r="AK5965" s="3" t="s">
        <v>47</v>
      </c>
      <c r="AL5965" s="3" t="s">
        <v>47</v>
      </c>
      <c r="AM5965" s="3" t="s">
        <v>47</v>
      </c>
      <c r="AN5965" s="3" t="s">
        <v>47</v>
      </c>
      <c r="AU5965" s="3">
        <v>0</v>
      </c>
      <c r="AV5965" s="3">
        <v>18</v>
      </c>
      <c r="AW5965" s="3">
        <v>1</v>
      </c>
      <c r="AX5965" s="3">
        <v>18</v>
      </c>
      <c r="AY5965" s="3">
        <v>100</v>
      </c>
      <c r="AZ5965" s="6" t="str">
        <f t="shared" si="655"/>
        <v>2905.3</v>
      </c>
      <c r="BC5965" s="12" t="s">
        <v>15441</v>
      </c>
      <c r="BJ5965" s="12">
        <f t="shared" si="656"/>
        <v>0</v>
      </c>
      <c r="BK5965" s="12">
        <f t="shared" si="657"/>
        <v>0</v>
      </c>
      <c r="CQ5965" s="3" t="str">
        <f>CONCATENATE(baseURL!$A$1,baseURL!$B$1,baseURL!$C$1,".",C5965,".",L5965,".pkl&amp;seq=",BC5965)</f>
        <v>http://proteomics.broadinstitute.org/millscripts/viewfeed.pl?side=xl&amp;cycle=1&amp;fixedMods=iaaC&amp;file=msdataSM/iPRG2012_nd/cpick_in/iPRG2012_nd.2905.3.2.pkl&amp;seq=LFQVEYSLEALK</v>
      </c>
    </row>
    <row r="5966" spans="1:95" x14ac:dyDescent="0.2">
      <c r="A5966" s="3">
        <v>254</v>
      </c>
      <c r="B5966" s="2" t="s">
        <v>15442</v>
      </c>
      <c r="C5966" s="2" t="s">
        <v>15443</v>
      </c>
      <c r="D5966" s="3">
        <v>15303</v>
      </c>
      <c r="E5966" s="3">
        <v>15287</v>
      </c>
      <c r="F5966" s="3">
        <v>61010</v>
      </c>
      <c r="G5966" s="3">
        <v>18191</v>
      </c>
      <c r="H5966" s="3">
        <v>52.966099999999997</v>
      </c>
      <c r="I5966" s="30">
        <v>780.91744000000006</v>
      </c>
      <c r="J5966" s="30">
        <v>780.37772159999997</v>
      </c>
      <c r="K5966" s="30">
        <v>0.53971999999999998</v>
      </c>
      <c r="L5966" s="3">
        <v>2</v>
      </c>
      <c r="M5966" s="3">
        <v>3</v>
      </c>
      <c r="N5966" s="10">
        <f t="shared" si="651"/>
        <v>-1</v>
      </c>
      <c r="O5966" s="35">
        <v>2</v>
      </c>
      <c r="P5966" s="17"/>
      <c r="Q5966" s="40">
        <v>1560.8268</v>
      </c>
      <c r="R5966" s="40">
        <v>780.91704000000004</v>
      </c>
      <c r="S5966" s="18">
        <f t="shared" si="652"/>
        <v>0.51221830172034488</v>
      </c>
      <c r="T5966" s="18">
        <f t="shared" si="653"/>
        <v>-690.62188731349761</v>
      </c>
      <c r="U5966" s="18">
        <f t="shared" si="654"/>
        <v>0.46099647153375223</v>
      </c>
      <c r="V5966" s="30">
        <v>780.91740000000004</v>
      </c>
      <c r="AC5966" s="3" t="s">
        <v>52</v>
      </c>
      <c r="AD5966" s="3" t="s">
        <v>47</v>
      </c>
      <c r="AF5966" s="3" t="s">
        <v>47</v>
      </c>
      <c r="AG5966" s="3" t="s">
        <v>47</v>
      </c>
      <c r="AK5966" s="3" t="s">
        <v>52</v>
      </c>
      <c r="AL5966" s="3" t="s">
        <v>52</v>
      </c>
      <c r="AU5966" s="3">
        <v>0</v>
      </c>
      <c r="AV5966" s="3">
        <v>3</v>
      </c>
      <c r="AW5966" s="3">
        <v>1</v>
      </c>
      <c r="AX5966" s="3">
        <v>3</v>
      </c>
      <c r="AY5966" s="3">
        <v>100</v>
      </c>
      <c r="AZ5966" s="6" t="str">
        <f t="shared" si="655"/>
        <v>2905.4</v>
      </c>
      <c r="BC5966" s="12" t="s">
        <v>15444</v>
      </c>
      <c r="BJ5966" s="12">
        <f t="shared" si="656"/>
        <v>0</v>
      </c>
      <c r="BK5966" s="12">
        <f t="shared" si="657"/>
        <v>0</v>
      </c>
      <c r="CQ5966" s="3" t="str">
        <f>CONCATENATE(baseURL!$A$1,baseURL!$B$1,baseURL!$C$1,".",C5966,".",L5966,".pkl&amp;seq=",BC5966)</f>
        <v>http://proteomics.broadinstitute.org/millscripts/viewfeed.pl?side=xl&amp;cycle=1&amp;fixedMods=iaaC&amp;file=msdataSM/iPRG2012_nd/cpick_in/iPRG2012_nd.2905.4.2.pkl&amp;seq=TYNEDLPVELLVR</v>
      </c>
    </row>
    <row r="5967" spans="1:95" x14ac:dyDescent="0.2">
      <c r="A5967" s="3">
        <v>2134</v>
      </c>
      <c r="B5967" s="2" t="s">
        <v>15445</v>
      </c>
      <c r="C5967" s="2" t="s">
        <v>15446</v>
      </c>
      <c r="D5967" s="3">
        <v>15306</v>
      </c>
      <c r="E5967" s="3">
        <v>15290</v>
      </c>
      <c r="F5967" s="3">
        <v>61030</v>
      </c>
      <c r="G5967" s="3">
        <v>18195</v>
      </c>
      <c r="H5967" s="3">
        <v>52.982100000000003</v>
      </c>
      <c r="I5967" s="30">
        <v>587.98224000000005</v>
      </c>
      <c r="J5967" s="30">
        <v>587.98270090000005</v>
      </c>
      <c r="K5967" s="30">
        <v>-4.6000000000000001E-4</v>
      </c>
      <c r="L5967" s="3">
        <v>3</v>
      </c>
      <c r="M5967" s="3">
        <v>3</v>
      </c>
      <c r="N5967" s="10">
        <f t="shared" si="651"/>
        <v>1</v>
      </c>
      <c r="O5967" s="35">
        <v>3</v>
      </c>
      <c r="P5967" s="17"/>
      <c r="Q5967" s="40">
        <v>1761.9316200000001</v>
      </c>
      <c r="R5967" s="40">
        <v>587.98206000000005</v>
      </c>
      <c r="S5967" s="18">
        <f t="shared" si="652"/>
        <v>0.30613178912344879</v>
      </c>
      <c r="T5967" s="18">
        <f t="shared" si="653"/>
        <v>1.0899992425068288</v>
      </c>
      <c r="U5967" s="18">
        <f t="shared" si="654"/>
        <v>0.74832215104026867</v>
      </c>
      <c r="V5967" s="30">
        <v>587.98249999999996</v>
      </c>
      <c r="W5967" s="3" t="s">
        <v>47</v>
      </c>
      <c r="X5967" s="3" t="s">
        <v>47</v>
      </c>
      <c r="Y5967" s="3" t="s">
        <v>47</v>
      </c>
      <c r="Z5967" s="3" t="s">
        <v>47</v>
      </c>
      <c r="AA5967" s="3" t="s">
        <v>47</v>
      </c>
      <c r="AB5967" s="12" t="s">
        <v>47</v>
      </c>
      <c r="AC5967" s="3" t="s">
        <v>47</v>
      </c>
      <c r="AD5967" s="3" t="s">
        <v>47</v>
      </c>
      <c r="AF5967" s="3" t="s">
        <v>47</v>
      </c>
      <c r="AG5967" s="3" t="s">
        <v>47</v>
      </c>
      <c r="AH5967" s="3" t="s">
        <v>47</v>
      </c>
      <c r="AI5967" s="3" t="s">
        <v>47</v>
      </c>
      <c r="AJ5967" s="3" t="s">
        <v>47</v>
      </c>
      <c r="AK5967" s="3" t="s">
        <v>47</v>
      </c>
      <c r="AL5967" s="3" t="s">
        <v>52</v>
      </c>
      <c r="AN5967" s="3" t="s">
        <v>47</v>
      </c>
      <c r="AO5967" s="3" t="s">
        <v>47</v>
      </c>
      <c r="AU5967" s="3">
        <v>0</v>
      </c>
      <c r="AV5967" s="3">
        <v>16</v>
      </c>
      <c r="AW5967" s="3">
        <v>1</v>
      </c>
      <c r="AX5967" s="3">
        <v>16</v>
      </c>
      <c r="AY5967" s="3">
        <v>100</v>
      </c>
      <c r="AZ5967" s="6" t="str">
        <f t="shared" si="655"/>
        <v>2906.3</v>
      </c>
      <c r="BC5967" s="12" t="s">
        <v>15447</v>
      </c>
      <c r="BJ5967" s="12">
        <f t="shared" si="656"/>
        <v>0</v>
      </c>
      <c r="BK5967" s="12">
        <f t="shared" si="657"/>
        <v>0</v>
      </c>
      <c r="BO5967" s="3" t="s">
        <v>114</v>
      </c>
      <c r="BR5967" s="3" t="s">
        <v>114</v>
      </c>
      <c r="CQ5967" s="3" t="str">
        <f>CONCATENATE(baseURL!$A$1,baseURL!$B$1,baseURL!$C$1,".",C5967,".",L5967,".pkl&amp;seq=",BC5967,"&amp;varMods=pyroGlu-Q")</f>
        <v>http://proteomics.broadinstitute.org/millscripts/viewfeed.pl?side=xl&amp;cycle=1&amp;fixedMods=iaaC&amp;file=msdataSM/iPRG2012_nd/cpick_in/iPRG2012_nd.2906.3.3.pkl&amp;seq=qGGLGPMNLPLVSDPKR&amp;varMods=pyroGlu-Q</v>
      </c>
    </row>
    <row r="5968" spans="1:95" x14ac:dyDescent="0.2">
      <c r="A5968" s="3">
        <v>44</v>
      </c>
      <c r="B5968" s="2" t="s">
        <v>15448</v>
      </c>
      <c r="C5968" s="2" t="s">
        <v>15440</v>
      </c>
      <c r="D5968" s="3">
        <v>15307</v>
      </c>
      <c r="E5968" s="3">
        <v>15291</v>
      </c>
      <c r="F5968" s="3">
        <v>61031</v>
      </c>
      <c r="G5968" s="3">
        <v>18196</v>
      </c>
      <c r="H5968" s="3">
        <v>52.9846</v>
      </c>
      <c r="I5968" s="30">
        <v>594.98864000000003</v>
      </c>
      <c r="J5968" s="30">
        <v>594.98559250000005</v>
      </c>
      <c r="K5968" s="30">
        <v>3.0500000000000002E-3</v>
      </c>
      <c r="L5968" s="3">
        <v>3</v>
      </c>
      <c r="M5968" s="3">
        <v>3</v>
      </c>
      <c r="N5968" s="10">
        <f t="shared" si="651"/>
        <v>1</v>
      </c>
      <c r="O5968" s="35">
        <v>3</v>
      </c>
      <c r="P5968" s="17"/>
      <c r="Q5968" s="40">
        <v>1782.9497100000001</v>
      </c>
      <c r="R5968" s="40">
        <v>594.98809000000006</v>
      </c>
      <c r="S5968" s="18">
        <f t="shared" si="652"/>
        <v>0.92438825115915424</v>
      </c>
      <c r="T5968" s="18">
        <f t="shared" si="653"/>
        <v>-4.1975630134109707</v>
      </c>
      <c r="U5968" s="18">
        <f t="shared" si="654"/>
        <v>-4.1849577192037861</v>
      </c>
      <c r="V5968" s="30">
        <v>594.98559999999998</v>
      </c>
      <c r="Z5968" s="3" t="s">
        <v>47</v>
      </c>
      <c r="AA5968" s="3" t="s">
        <v>47</v>
      </c>
      <c r="AB5968" s="12" t="s">
        <v>47</v>
      </c>
      <c r="AD5968" s="3" t="s">
        <v>48</v>
      </c>
      <c r="AF5968" s="3" t="s">
        <v>47</v>
      </c>
      <c r="AG5968" s="3" t="s">
        <v>47</v>
      </c>
      <c r="AH5968" s="3" t="s">
        <v>47</v>
      </c>
      <c r="AI5968" s="3" t="s">
        <v>48</v>
      </c>
      <c r="AL5968" s="3" t="s">
        <v>48</v>
      </c>
      <c r="AO5968" s="3" t="s">
        <v>48</v>
      </c>
      <c r="AP5968" s="3" t="s">
        <v>48</v>
      </c>
      <c r="AU5968" s="3">
        <v>0</v>
      </c>
      <c r="AV5968" s="3">
        <v>6</v>
      </c>
      <c r="AW5968" s="3">
        <v>1</v>
      </c>
      <c r="AX5968" s="3">
        <v>6</v>
      </c>
      <c r="AY5968" s="3">
        <v>100</v>
      </c>
      <c r="AZ5968" s="6" t="str">
        <f t="shared" si="655"/>
        <v>2906.4</v>
      </c>
      <c r="BB5968" s="12" t="s">
        <v>79</v>
      </c>
      <c r="BC5968" s="12" t="s">
        <v>11244</v>
      </c>
      <c r="BJ5968" s="12">
        <f t="shared" si="656"/>
        <v>0</v>
      </c>
      <c r="BK5968" s="12">
        <f t="shared" si="657"/>
        <v>0</v>
      </c>
      <c r="CQ5968" s="3" t="str">
        <f>CONCATENATE(baseURL!$A$1,baseURL!$B$1,"+Acetyl",baseURL!$C$1,".",C5968,".",L5968,".pkl&amp;seq=",BC5968)</f>
        <v>http://proteomics.broadinstitute.org/millscripts/viewfeed.pl?side=xl&amp;cycle=1&amp;fixedMods=iaaC+Acetyl&amp;file=msdataSM/iPRG2012_nd/cpick_in/iPRG2012_nd.2906.4.3.pkl&amp;seq=SLVVQEQGSFQHLLR</v>
      </c>
    </row>
    <row r="5969" spans="1:95" x14ac:dyDescent="0.2">
      <c r="A5969" s="3">
        <v>2830</v>
      </c>
      <c r="B5969" s="2" t="s">
        <v>15449</v>
      </c>
      <c r="C5969" s="2" t="s">
        <v>15442</v>
      </c>
      <c r="D5969" s="3">
        <v>15308</v>
      </c>
      <c r="E5969" s="3">
        <v>15292</v>
      </c>
      <c r="F5969" s="3">
        <v>61032</v>
      </c>
      <c r="G5969" s="3">
        <v>18197</v>
      </c>
      <c r="H5969" s="3">
        <v>52.987900000000003</v>
      </c>
      <c r="I5969" s="30">
        <v>744.39332999999999</v>
      </c>
      <c r="J5969" s="30">
        <v>744.39487599999995</v>
      </c>
      <c r="K5969" s="30">
        <v>-1.5499999999999999E-3</v>
      </c>
      <c r="L5969" s="3">
        <v>3</v>
      </c>
      <c r="M5969" s="3">
        <v>3</v>
      </c>
      <c r="N5969" s="10">
        <f t="shared" si="651"/>
        <v>1</v>
      </c>
      <c r="O5969" s="35">
        <v>3</v>
      </c>
      <c r="P5969" s="17"/>
      <c r="Q5969" s="40">
        <v>2231.1706600000002</v>
      </c>
      <c r="R5969" s="40">
        <v>744.39507000000003</v>
      </c>
      <c r="S5969" s="18">
        <f t="shared" si="652"/>
        <v>-2.3374684628697353</v>
      </c>
      <c r="T5969" s="18">
        <f t="shared" si="653"/>
        <v>-0.26061429998271113</v>
      </c>
      <c r="U5969" s="18">
        <f t="shared" si="654"/>
        <v>-0.36271062354085248</v>
      </c>
      <c r="V5969" s="30">
        <v>744.39480000000003</v>
      </c>
      <c r="W5969" s="3" t="s">
        <v>47</v>
      </c>
      <c r="Z5969" s="3" t="s">
        <v>47</v>
      </c>
      <c r="AA5969" s="3" t="s">
        <v>47</v>
      </c>
      <c r="AB5969" s="12" t="s">
        <v>47</v>
      </c>
      <c r="AC5969" s="3" t="s">
        <v>47</v>
      </c>
      <c r="AD5969" s="3" t="s">
        <v>47</v>
      </c>
      <c r="AE5969" s="3" t="s">
        <v>47</v>
      </c>
      <c r="AF5969" s="3" t="s">
        <v>47</v>
      </c>
      <c r="AI5969" s="3" t="s">
        <v>47</v>
      </c>
      <c r="AK5969" s="3" t="s">
        <v>47</v>
      </c>
      <c r="AU5969" s="3">
        <v>0</v>
      </c>
      <c r="AV5969" s="3">
        <v>10</v>
      </c>
      <c r="AW5969" s="3">
        <v>1</v>
      </c>
      <c r="AX5969" s="3">
        <v>10</v>
      </c>
      <c r="AY5969" s="3">
        <v>100</v>
      </c>
      <c r="AZ5969" s="6" t="str">
        <f t="shared" si="655"/>
        <v>2906.5</v>
      </c>
      <c r="BC5969" s="12" t="s">
        <v>15371</v>
      </c>
      <c r="BJ5969" s="12">
        <f t="shared" si="656"/>
        <v>0</v>
      </c>
      <c r="BK5969" s="12">
        <f t="shared" si="657"/>
        <v>0</v>
      </c>
      <c r="CQ5969" s="3" t="str">
        <f>CONCATENATE(baseURL!$A$1,baseURL!$B$1,baseURL!$C$1,".",C5969,".",L5969,".pkl&amp;seq=",BC5969)</f>
        <v>http://proteomics.broadinstitute.org/millscripts/viewfeed.pl?side=xl&amp;cycle=1&amp;fixedMods=iaaC&amp;file=msdataSM/iPRG2012_nd/cpick_in/iPRG2012_nd.2906.5.3.pkl&amp;seq=TVAVLPPNWKYESATASALVN</v>
      </c>
    </row>
    <row r="5970" spans="1:95" x14ac:dyDescent="0.2">
      <c r="A5970" s="3">
        <v>5359</v>
      </c>
      <c r="B5970" s="2" t="s">
        <v>15450</v>
      </c>
      <c r="C5970" s="2" t="s">
        <v>15451</v>
      </c>
      <c r="D5970" s="3">
        <v>15310</v>
      </c>
      <c r="E5970" s="3">
        <v>15294</v>
      </c>
      <c r="F5970" s="3">
        <v>61049</v>
      </c>
      <c r="G5970" s="3">
        <v>18200</v>
      </c>
      <c r="H5970" s="3">
        <v>53.003900000000002</v>
      </c>
      <c r="I5970" s="30">
        <v>529.63552000000004</v>
      </c>
      <c r="J5970" s="30">
        <v>529.63647100000003</v>
      </c>
      <c r="K5970" s="30">
        <v>-9.5E-4</v>
      </c>
      <c r="L5970" s="3">
        <v>3</v>
      </c>
      <c r="M5970" s="3">
        <v>3</v>
      </c>
      <c r="N5970" s="10">
        <f t="shared" si="651"/>
        <v>1</v>
      </c>
      <c r="O5970" s="35">
        <v>3</v>
      </c>
      <c r="P5970" s="17"/>
      <c r="Q5970" s="40">
        <v>1586.89409</v>
      </c>
      <c r="R5970" s="40">
        <v>529.63621000000001</v>
      </c>
      <c r="S5970" s="18">
        <f t="shared" si="652"/>
        <v>-1.3027810163569067</v>
      </c>
      <c r="T5970" s="18">
        <f t="shared" si="653"/>
        <v>0.492791080170216</v>
      </c>
      <c r="U5970" s="18">
        <f t="shared" si="654"/>
        <v>-1.8880884248364413E-2</v>
      </c>
      <c r="V5970" s="30">
        <v>529.63620000000003</v>
      </c>
      <c r="W5970" s="3" t="s">
        <v>47</v>
      </c>
      <c r="X5970" s="3" t="s">
        <v>47</v>
      </c>
      <c r="Y5970" s="3" t="s">
        <v>47</v>
      </c>
      <c r="Z5970" s="3" t="s">
        <v>47</v>
      </c>
      <c r="AA5970" s="3" t="s">
        <v>47</v>
      </c>
      <c r="AB5970" s="12" t="s">
        <v>47</v>
      </c>
      <c r="AC5970" s="3" t="s">
        <v>47</v>
      </c>
      <c r="AD5970" s="3" t="s">
        <v>47</v>
      </c>
      <c r="AE5970" s="3" t="s">
        <v>47</v>
      </c>
      <c r="AG5970" s="3" t="s">
        <v>47</v>
      </c>
      <c r="AH5970" s="3" t="s">
        <v>47</v>
      </c>
      <c r="AI5970" s="3" t="s">
        <v>47</v>
      </c>
      <c r="AJ5970" s="3" t="s">
        <v>47</v>
      </c>
      <c r="AK5970" s="3" t="s">
        <v>47</v>
      </c>
      <c r="AL5970" s="3" t="s">
        <v>47</v>
      </c>
      <c r="AM5970" s="3" t="s">
        <v>47</v>
      </c>
      <c r="AN5970" s="3" t="s">
        <v>47</v>
      </c>
      <c r="AU5970" s="3">
        <v>0</v>
      </c>
      <c r="AV5970" s="3">
        <v>17</v>
      </c>
      <c r="AW5970" s="3">
        <v>1</v>
      </c>
      <c r="AX5970" s="3">
        <v>17</v>
      </c>
      <c r="AY5970" s="3">
        <v>100</v>
      </c>
      <c r="AZ5970" s="6" t="str">
        <f t="shared" si="655"/>
        <v>2907.1</v>
      </c>
      <c r="BC5970" s="12" t="s">
        <v>15374</v>
      </c>
      <c r="BJ5970" s="12">
        <f t="shared" si="656"/>
        <v>0</v>
      </c>
      <c r="BK5970" s="12">
        <f t="shared" si="657"/>
        <v>0</v>
      </c>
      <c r="CQ5970" s="3" t="str">
        <f>CONCATENATE(baseURL!$A$1,baseURL!$B$1,baseURL!$C$1,".",C5970,".",L5970,".pkl&amp;seq=",BC5970)</f>
        <v>http://proteomics.broadinstitute.org/millscripts/viewfeed.pl?side=xl&amp;cycle=1&amp;fixedMods=iaaC&amp;file=msdataSM/iPRG2012_nd/cpick_in/iPRG2012_nd.2907.1.3.pkl&amp;seq=LHFPLVSYSPVLSK</v>
      </c>
    </row>
    <row r="5971" spans="1:95" x14ac:dyDescent="0.2">
      <c r="A5971" s="3">
        <v>7531</v>
      </c>
      <c r="B5971" s="2" t="s">
        <v>15452</v>
      </c>
      <c r="C5971" s="2" t="s">
        <v>15453</v>
      </c>
      <c r="D5971" s="3">
        <v>15311</v>
      </c>
      <c r="E5971" s="3">
        <v>15295</v>
      </c>
      <c r="F5971" s="3">
        <v>61050</v>
      </c>
      <c r="G5971" s="3">
        <v>18201</v>
      </c>
      <c r="H5971" s="3">
        <v>53.008099999999999</v>
      </c>
      <c r="I5971" s="30">
        <v>599.08713</v>
      </c>
      <c r="J5971" s="30">
        <v>599.0889426</v>
      </c>
      <c r="K5971" s="30">
        <v>-1.81E-3</v>
      </c>
      <c r="L5971" s="3">
        <v>0</v>
      </c>
      <c r="M5971" s="3">
        <v>4</v>
      </c>
      <c r="N5971" s="10">
        <f t="shared" si="651"/>
        <v>1</v>
      </c>
      <c r="O5971" s="35">
        <v>4</v>
      </c>
      <c r="P5971" s="17"/>
      <c r="Q5971" s="40">
        <v>2393.32996</v>
      </c>
      <c r="R5971" s="40">
        <v>599.08794999999998</v>
      </c>
      <c r="S5971" s="18">
        <f t="shared" si="652"/>
        <v>-1.3687472765493984</v>
      </c>
      <c r="T5971" s="18">
        <f t="shared" si="653"/>
        <v>1.6568518863011246</v>
      </c>
      <c r="U5971" s="18">
        <f t="shared" si="654"/>
        <v>1.2519029969457878</v>
      </c>
      <c r="V5971" s="30">
        <v>599.08870000000002</v>
      </c>
      <c r="W5971" s="3" t="s">
        <v>47</v>
      </c>
      <c r="X5971" s="3" t="s">
        <v>47</v>
      </c>
      <c r="Y5971" s="3" t="s">
        <v>47</v>
      </c>
      <c r="Z5971" s="3" t="s">
        <v>52</v>
      </c>
      <c r="AB5971" s="12" t="s">
        <v>52</v>
      </c>
      <c r="AC5971" s="3" t="s">
        <v>48</v>
      </c>
      <c r="AE5971" s="3" t="s">
        <v>47</v>
      </c>
      <c r="AK5971" s="3" t="s">
        <v>52</v>
      </c>
      <c r="AU5971" s="3">
        <v>0</v>
      </c>
      <c r="AV5971" s="3">
        <v>4</v>
      </c>
      <c r="AW5971" s="3">
        <v>1</v>
      </c>
      <c r="AX5971" s="3">
        <v>4</v>
      </c>
      <c r="AY5971" s="3">
        <v>100</v>
      </c>
      <c r="AZ5971" s="6" t="str">
        <f t="shared" si="655"/>
        <v>2907.2</v>
      </c>
      <c r="BC5971" s="12" t="s">
        <v>15454</v>
      </c>
      <c r="BJ5971" s="12">
        <f t="shared" si="656"/>
        <v>0</v>
      </c>
      <c r="BK5971" s="12">
        <f t="shared" si="657"/>
        <v>0</v>
      </c>
      <c r="BP5971" s="3" t="s">
        <v>54</v>
      </c>
      <c r="BR5971" s="3" t="s">
        <v>54</v>
      </c>
      <c r="CQ5971" s="3" t="str">
        <f>CONCATENATE(baseURL!$A$1,baseURL!$B$1,baseURL!$C$1,".",C5971,".",L5971,".pkl&amp;seq=",BC5971,"&amp;varMods=Deamidated-N")</f>
        <v>http://proteomics.broadinstitute.org/millscripts/viewfeed.pl?side=xl&amp;cycle=1&amp;fixedMods=iaaC&amp;file=msdataSM/iPRG2012_nd/cpick_in/iPRG2012_nd.2907.2.0.pkl&amp;seq=ALQTANLALEKADRLWLPVnR&amp;varMods=Deamidated-N</v>
      </c>
    </row>
    <row r="5972" spans="1:95" x14ac:dyDescent="0.2">
      <c r="A5972" s="3">
        <v>5653</v>
      </c>
      <c r="B5972" s="2" t="s">
        <v>15455</v>
      </c>
      <c r="C5972" s="2" t="s">
        <v>15445</v>
      </c>
      <c r="D5972" s="3">
        <v>15313</v>
      </c>
      <c r="E5972" s="3">
        <v>15297</v>
      </c>
      <c r="F5972" s="3">
        <v>61052</v>
      </c>
      <c r="G5972" s="3">
        <v>18203</v>
      </c>
      <c r="H5972" s="3">
        <v>53.016399999999997</v>
      </c>
      <c r="I5972" s="30">
        <v>773.63193000000001</v>
      </c>
      <c r="J5972" s="30">
        <v>773.63039920000006</v>
      </c>
      <c r="K5972" s="30">
        <v>1.5299999999999999E-3</v>
      </c>
      <c r="L5972" s="3">
        <v>4</v>
      </c>
      <c r="M5972" s="3">
        <v>4</v>
      </c>
      <c r="N5972" s="10">
        <f t="shared" si="651"/>
        <v>1</v>
      </c>
      <c r="O5972" s="35">
        <v>4</v>
      </c>
      <c r="P5972" s="17"/>
      <c r="Q5972" s="40">
        <v>3091.5020599999998</v>
      </c>
      <c r="R5972" s="40">
        <v>773.63097000000005</v>
      </c>
      <c r="S5972" s="18">
        <f t="shared" si="652"/>
        <v>1.2409017182490207</v>
      </c>
      <c r="T5972" s="18">
        <f t="shared" si="653"/>
        <v>-0.73781947999227937</v>
      </c>
      <c r="U5972" s="18">
        <f t="shared" si="654"/>
        <v>-0.73678539528842435</v>
      </c>
      <c r="V5972" s="30">
        <v>773.63040000000001</v>
      </c>
      <c r="W5972" s="3" t="s">
        <v>47</v>
      </c>
      <c r="X5972" s="3" t="s">
        <v>47</v>
      </c>
      <c r="Y5972" s="3" t="s">
        <v>47</v>
      </c>
      <c r="Z5972" s="3" t="s">
        <v>47</v>
      </c>
      <c r="AA5972" s="3" t="s">
        <v>47</v>
      </c>
      <c r="AB5972" s="12" t="s">
        <v>47</v>
      </c>
      <c r="AC5972" s="3" t="s">
        <v>47</v>
      </c>
      <c r="AD5972" s="3" t="s">
        <v>47</v>
      </c>
      <c r="AE5972" s="3" t="s">
        <v>47</v>
      </c>
      <c r="AF5972" s="3" t="s">
        <v>47</v>
      </c>
      <c r="AG5972" s="3" t="s">
        <v>47</v>
      </c>
      <c r="AI5972" s="3" t="s">
        <v>47</v>
      </c>
      <c r="AJ5972" s="3" t="s">
        <v>47</v>
      </c>
      <c r="AL5972" s="3" t="s">
        <v>48</v>
      </c>
      <c r="AM5972" s="3" t="s">
        <v>47</v>
      </c>
      <c r="AU5972" s="3">
        <v>0</v>
      </c>
      <c r="AV5972" s="3">
        <v>14</v>
      </c>
      <c r="AW5972" s="3">
        <v>1</v>
      </c>
      <c r="AX5972" s="3">
        <v>14</v>
      </c>
      <c r="AY5972" s="3">
        <v>100</v>
      </c>
      <c r="AZ5972" s="6" t="str">
        <f t="shared" si="655"/>
        <v>2907.4</v>
      </c>
      <c r="BC5972" s="12" t="s">
        <v>15456</v>
      </c>
      <c r="BJ5972" s="12">
        <f t="shared" si="656"/>
        <v>0</v>
      </c>
      <c r="BK5972" s="12">
        <f t="shared" si="657"/>
        <v>0</v>
      </c>
      <c r="CQ5972" s="3" t="str">
        <f>CONCATENATE(baseURL!$A$1,baseURL!$B$1,baseURL!$C$1,".",C5972,".",L5972,".pkl&amp;seq=",BC5972)</f>
        <v>http://proteomics.broadinstitute.org/millscripts/viewfeed.pl?side=xl&amp;cycle=1&amp;fixedMods=iaaC&amp;file=msdataSM/iPRG2012_nd/cpick_in/iPRG2012_nd.2907.4.4.pkl&amp;seq=AGTVWLNTYNDFDSRVPFGGVKQSGYGR</v>
      </c>
    </row>
    <row r="5973" spans="1:95" x14ac:dyDescent="0.2">
      <c r="A5973" s="3">
        <v>2872</v>
      </c>
      <c r="B5973" s="2" t="s">
        <v>15459</v>
      </c>
      <c r="C5973" s="2" t="s">
        <v>15450</v>
      </c>
      <c r="D5973" s="3">
        <v>15315</v>
      </c>
      <c r="E5973" s="3">
        <v>15299</v>
      </c>
      <c r="F5973" s="3">
        <v>61071</v>
      </c>
      <c r="G5973" s="3">
        <v>18206</v>
      </c>
      <c r="H5973" s="3">
        <v>53.031300000000002</v>
      </c>
      <c r="I5973" s="30">
        <v>569.28188999999998</v>
      </c>
      <c r="J5973" s="30">
        <v>569.52635669999995</v>
      </c>
      <c r="K5973" s="30">
        <v>-0.24446999999999999</v>
      </c>
      <c r="L5973" s="3">
        <v>0</v>
      </c>
      <c r="M5973" s="3">
        <v>4</v>
      </c>
      <c r="N5973" s="10">
        <f t="shared" si="651"/>
        <v>1</v>
      </c>
      <c r="O5973" s="35">
        <v>4</v>
      </c>
      <c r="P5973" s="17"/>
      <c r="Q5973" s="40">
        <v>2275.07782</v>
      </c>
      <c r="R5973" s="40">
        <v>569.52490999999998</v>
      </c>
      <c r="S5973" s="18">
        <f t="shared" si="652"/>
        <v>-426.70653334548854</v>
      </c>
      <c r="T5973" s="18">
        <f t="shared" si="653"/>
        <v>2.5401873993080368</v>
      </c>
      <c r="U5973" s="18">
        <f t="shared" si="654"/>
        <v>2.2650457906046313</v>
      </c>
      <c r="V5973" s="30">
        <v>569.52620000000002</v>
      </c>
      <c r="W5973" s="3" t="s">
        <v>47</v>
      </c>
      <c r="Y5973" s="3" t="s">
        <v>47</v>
      </c>
      <c r="Z5973" s="3" t="s">
        <v>47</v>
      </c>
      <c r="AA5973" s="3" t="s">
        <v>48</v>
      </c>
      <c r="AB5973" s="12" t="s">
        <v>47</v>
      </c>
      <c r="AC5973" s="3" t="s">
        <v>47</v>
      </c>
      <c r="AE5973" s="3" t="s">
        <v>47</v>
      </c>
      <c r="AF5973" s="3" t="s">
        <v>47</v>
      </c>
      <c r="AH5973" s="3" t="s">
        <v>48</v>
      </c>
      <c r="AI5973" s="3" t="s">
        <v>48</v>
      </c>
      <c r="AK5973" s="3" t="s">
        <v>47</v>
      </c>
      <c r="AL5973" s="3" t="s">
        <v>52</v>
      </c>
      <c r="AM5973" s="3" t="s">
        <v>48</v>
      </c>
      <c r="AO5973" s="3" t="s">
        <v>47</v>
      </c>
      <c r="AU5973" s="3">
        <v>0</v>
      </c>
      <c r="AV5973" s="3">
        <v>9</v>
      </c>
      <c r="AW5973" s="3">
        <v>2</v>
      </c>
      <c r="AX5973" s="3">
        <v>7</v>
      </c>
      <c r="AY5973" s="3">
        <v>77.78</v>
      </c>
      <c r="AZ5973" s="6" t="str">
        <f t="shared" si="655"/>
        <v>2908.2</v>
      </c>
      <c r="BC5973" s="12" t="s">
        <v>15460</v>
      </c>
      <c r="BJ5973" s="12">
        <f t="shared" si="656"/>
        <v>0</v>
      </c>
      <c r="BK5973" s="12">
        <f t="shared" si="657"/>
        <v>0</v>
      </c>
      <c r="BP5973" s="3" t="s">
        <v>54</v>
      </c>
      <c r="BR5973" s="3" t="s">
        <v>54</v>
      </c>
      <c r="CB5973" s="3" t="s">
        <v>15461</v>
      </c>
      <c r="CG5973" s="3" t="s">
        <v>15461</v>
      </c>
      <c r="CQ5973" s="3" t="str">
        <f>CONCATENATE(baseURL!$A$1,baseURL!$B$1,baseURL!$C$1,".",C5973,".",L5973,".pkl&amp;seq=",BC5973,"&amp;varMods=Deamidated-N")</f>
        <v>http://proteomics.broadinstitute.org/millscripts/viewfeed.pl?side=xl&amp;cycle=1&amp;fixedMods=iaaC&amp;file=msdataSM/iPRG2012_nd/cpick_in/iPRG2012_nd.2908.2.0.pkl&amp;seq=HGQSEWNEKnLFTGWVDVK&amp;varMods=Deamidated-N</v>
      </c>
    </row>
    <row r="5974" spans="1:95" x14ac:dyDescent="0.2">
      <c r="A5974" s="3">
        <v>7336</v>
      </c>
      <c r="B5974" s="2" t="s">
        <v>15464</v>
      </c>
      <c r="C5974" s="2" t="s">
        <v>15465</v>
      </c>
      <c r="D5974" s="3">
        <v>15322</v>
      </c>
      <c r="E5974" s="3">
        <v>15306</v>
      </c>
      <c r="F5974" s="3">
        <v>61094</v>
      </c>
      <c r="G5974" s="3">
        <v>18214</v>
      </c>
      <c r="H5974" s="3">
        <v>53.066499999999998</v>
      </c>
      <c r="I5974" s="30">
        <v>946.49096999999995</v>
      </c>
      <c r="J5974" s="30">
        <v>946.48937660000001</v>
      </c>
      <c r="K5974" s="30">
        <v>1.5900000000000001E-3</v>
      </c>
      <c r="L5974" s="3">
        <v>5</v>
      </c>
      <c r="M5974" s="3">
        <v>5</v>
      </c>
      <c r="N5974" s="10">
        <f t="shared" si="651"/>
        <v>1</v>
      </c>
      <c r="O5974" s="35">
        <v>5</v>
      </c>
      <c r="P5974" s="17"/>
      <c r="Q5974" s="40">
        <v>4728.4142099999999</v>
      </c>
      <c r="R5974" s="40">
        <v>946.48865999999998</v>
      </c>
      <c r="S5974" s="18">
        <f t="shared" si="652"/>
        <v>2.4405997637265293</v>
      </c>
      <c r="T5974" s="18">
        <f t="shared" si="653"/>
        <v>0.75711419514786971</v>
      </c>
      <c r="U5974" s="18">
        <f t="shared" si="654"/>
        <v>0.57052981490647037</v>
      </c>
      <c r="V5974" s="30">
        <v>946.48919999999998</v>
      </c>
      <c r="W5974" s="3" t="s">
        <v>47</v>
      </c>
      <c r="X5974" s="3" t="s">
        <v>47</v>
      </c>
      <c r="Y5974" s="3" t="s">
        <v>47</v>
      </c>
      <c r="Z5974" s="3" t="s">
        <v>52</v>
      </c>
      <c r="AA5974" s="3" t="s">
        <v>47</v>
      </c>
      <c r="AB5974" s="12" t="s">
        <v>47</v>
      </c>
      <c r="AC5974" s="3" t="s">
        <v>47</v>
      </c>
      <c r="AF5974" s="3" t="s">
        <v>48</v>
      </c>
      <c r="AG5974" s="3" t="s">
        <v>52</v>
      </c>
      <c r="AU5974" s="3">
        <v>0</v>
      </c>
      <c r="AV5974" s="3">
        <v>6</v>
      </c>
      <c r="AW5974" s="3">
        <v>1</v>
      </c>
      <c r="AX5974" s="3">
        <v>6</v>
      </c>
      <c r="AY5974" s="3">
        <v>100</v>
      </c>
      <c r="AZ5974" s="6" t="str">
        <f t="shared" si="655"/>
        <v>2909.4</v>
      </c>
      <c r="BC5974" s="12" t="s">
        <v>15466</v>
      </c>
      <c r="BJ5974" s="12">
        <f t="shared" si="656"/>
        <v>0</v>
      </c>
      <c r="BK5974" s="12">
        <f t="shared" si="657"/>
        <v>0</v>
      </c>
      <c r="CQ5974" s="3" t="str">
        <f>CONCATENATE(baseURL!$A$1,baseURL!$B$1,baseURL!$C$1,".",C5974,".",L5974,".pkl&amp;seq=",BC5974)</f>
        <v>http://proteomics.broadinstitute.org/millscripts/viewfeed.pl?side=xl&amp;cycle=1&amp;fixedMods=iaaC&amp;file=msdataSM/iPRG2012_nd/cpick_in/iPRG2012_nd.2909.4.5.pkl&amp;seq=TGPKALPDAVTLLEPKEEEPLLAPSVKDYRPAEETEAQAEPVEA</v>
      </c>
    </row>
    <row r="5975" spans="1:95" x14ac:dyDescent="0.2">
      <c r="A5975" s="3">
        <v>7222</v>
      </c>
      <c r="B5975" s="2" t="s">
        <v>15467</v>
      </c>
      <c r="C5975" s="2" t="s">
        <v>15468</v>
      </c>
      <c r="D5975" s="3">
        <v>15323</v>
      </c>
      <c r="E5975" s="3">
        <v>15307</v>
      </c>
      <c r="F5975" s="3">
        <v>61112</v>
      </c>
      <c r="G5975" s="3">
        <v>18216</v>
      </c>
      <c r="H5975" s="3">
        <v>53.077500000000001</v>
      </c>
      <c r="I5975" s="30">
        <v>435.25745000000001</v>
      </c>
      <c r="J5975" s="30">
        <v>435.25691389999997</v>
      </c>
      <c r="K5975" s="30">
        <v>5.4000000000000001E-4</v>
      </c>
      <c r="L5975" s="3">
        <v>3</v>
      </c>
      <c r="M5975" s="3">
        <v>3</v>
      </c>
      <c r="N5975" s="10">
        <f t="shared" si="651"/>
        <v>1</v>
      </c>
      <c r="O5975" s="35">
        <v>3</v>
      </c>
      <c r="P5975" s="17"/>
      <c r="Q5975" s="40">
        <v>1303.75549</v>
      </c>
      <c r="R5975" s="40">
        <v>435.25668000000002</v>
      </c>
      <c r="S5975" s="18">
        <f t="shared" si="652"/>
        <v>1.7690710685672029</v>
      </c>
      <c r="T5975" s="18">
        <f t="shared" si="653"/>
        <v>0.53738405566838421</v>
      </c>
      <c r="U5975" s="18">
        <f t="shared" si="654"/>
        <v>-0.41354908097054599</v>
      </c>
      <c r="V5975" s="30">
        <v>435.25650000000002</v>
      </c>
      <c r="W5975" s="3" t="s">
        <v>47</v>
      </c>
      <c r="X5975" s="3" t="s">
        <v>47</v>
      </c>
      <c r="Y5975" s="3" t="s">
        <v>47</v>
      </c>
      <c r="Z5975" s="3" t="s">
        <v>52</v>
      </c>
      <c r="AA5975" s="3" t="s">
        <v>47</v>
      </c>
      <c r="AB5975" s="12" t="s">
        <v>48</v>
      </c>
      <c r="AC5975" s="3" t="s">
        <v>47</v>
      </c>
      <c r="AG5975" s="3" t="s">
        <v>48</v>
      </c>
      <c r="AH5975" s="3" t="s">
        <v>47</v>
      </c>
      <c r="AI5975" s="3" t="s">
        <v>48</v>
      </c>
      <c r="AK5975" s="3" t="s">
        <v>52</v>
      </c>
      <c r="AL5975" s="3" t="s">
        <v>48</v>
      </c>
      <c r="AM5975" s="3" t="s">
        <v>47</v>
      </c>
      <c r="AU5975" s="3">
        <v>0</v>
      </c>
      <c r="AV5975" s="3">
        <v>7</v>
      </c>
      <c r="AW5975" s="3">
        <v>1</v>
      </c>
      <c r="AX5975" s="3">
        <v>7</v>
      </c>
      <c r="AY5975" s="3">
        <v>100</v>
      </c>
      <c r="AZ5975" s="6" t="str">
        <f t="shared" si="655"/>
        <v>2910.1</v>
      </c>
      <c r="BC5975" s="12" t="s">
        <v>15395</v>
      </c>
      <c r="BJ5975" s="12">
        <f t="shared" si="656"/>
        <v>0</v>
      </c>
      <c r="BK5975" s="12">
        <f t="shared" si="657"/>
        <v>0</v>
      </c>
      <c r="CQ5975" s="3" t="str">
        <f>CONCATENATE(baseURL!$A$1,baseURL!$B$1,baseURL!$C$1,".",C5975,".",L5975,".pkl&amp;seq=",BC5975)</f>
        <v>http://proteomics.broadinstitute.org/millscripts/viewfeed.pl?side=xl&amp;cycle=1&amp;fixedMods=iaaC&amp;file=msdataSM/iPRG2012_nd/cpick_in/iPRG2012_nd.2910.1.3.pkl&amp;seq=AMPFLSLLKQR</v>
      </c>
    </row>
    <row r="5976" spans="1:95" x14ac:dyDescent="0.2">
      <c r="A5976" s="3">
        <v>6183</v>
      </c>
      <c r="B5976" s="2" t="s">
        <v>15469</v>
      </c>
      <c r="C5976" s="2" t="s">
        <v>15467</v>
      </c>
      <c r="D5976" s="3">
        <v>15330</v>
      </c>
      <c r="E5976" s="3">
        <v>15314</v>
      </c>
      <c r="F5976" s="3">
        <v>61134</v>
      </c>
      <c r="G5976" s="3">
        <v>18224</v>
      </c>
      <c r="H5976" s="3">
        <v>53.103400000000001</v>
      </c>
      <c r="I5976" s="30">
        <v>550.34067000000005</v>
      </c>
      <c r="J5976" s="30">
        <v>550.33941709999999</v>
      </c>
      <c r="K5976" s="30">
        <v>1.25E-3</v>
      </c>
      <c r="L5976" s="3">
        <v>2</v>
      </c>
      <c r="M5976" s="3">
        <v>2</v>
      </c>
      <c r="N5976" s="10">
        <f t="shared" si="651"/>
        <v>1</v>
      </c>
      <c r="O5976" s="35">
        <v>2</v>
      </c>
      <c r="P5976" s="17"/>
      <c r="Q5976" s="40">
        <v>1099.6721399999999</v>
      </c>
      <c r="R5976" s="40">
        <v>550.33970999999997</v>
      </c>
      <c r="S5976" s="18">
        <f t="shared" si="652"/>
        <v>1.7443771231360781</v>
      </c>
      <c r="T5976" s="18">
        <f t="shared" si="653"/>
        <v>-0.53221672842166101</v>
      </c>
      <c r="U5976" s="18">
        <f t="shared" si="654"/>
        <v>-0.92670034652402067</v>
      </c>
      <c r="V5976" s="30">
        <v>550.33920000000001</v>
      </c>
      <c r="W5976" s="3" t="s">
        <v>47</v>
      </c>
      <c r="X5976" s="3" t="s">
        <v>47</v>
      </c>
      <c r="Y5976" s="3" t="s">
        <v>47</v>
      </c>
      <c r="Z5976" s="3" t="s">
        <v>47</v>
      </c>
      <c r="AA5976" s="3" t="s">
        <v>47</v>
      </c>
      <c r="AB5976" s="12" t="s">
        <v>47</v>
      </c>
      <c r="AC5976" s="3" t="s">
        <v>47</v>
      </c>
      <c r="AD5976" s="3" t="s">
        <v>47</v>
      </c>
      <c r="AE5976" s="3" t="s">
        <v>47</v>
      </c>
      <c r="AF5976" s="3" t="s">
        <v>47</v>
      </c>
      <c r="AG5976" s="3" t="s">
        <v>47</v>
      </c>
      <c r="AH5976" s="3" t="s">
        <v>47</v>
      </c>
      <c r="AI5976" s="3" t="s">
        <v>47</v>
      </c>
      <c r="AJ5976" s="3" t="s">
        <v>47</v>
      </c>
      <c r="AL5976" s="3" t="s">
        <v>47</v>
      </c>
      <c r="AN5976" s="3" t="s">
        <v>47</v>
      </c>
      <c r="AU5976" s="3">
        <v>0</v>
      </c>
      <c r="AV5976" s="3">
        <v>16</v>
      </c>
      <c r="AW5976" s="3">
        <v>1</v>
      </c>
      <c r="AX5976" s="3">
        <v>16</v>
      </c>
      <c r="AY5976" s="3">
        <v>100</v>
      </c>
      <c r="AZ5976" s="6" t="str">
        <f t="shared" si="655"/>
        <v>2911.2</v>
      </c>
      <c r="BC5976" s="12" t="s">
        <v>15409</v>
      </c>
      <c r="BJ5976" s="12">
        <f t="shared" si="656"/>
        <v>0</v>
      </c>
      <c r="BK5976" s="12">
        <f t="shared" si="657"/>
        <v>0</v>
      </c>
      <c r="CQ5976" s="3" t="str">
        <f>CONCATENATE(baseURL!$A$1,baseURL!$B$1,baseURL!$C$1,".",C5976,".",L5976,".pkl&amp;seq=",BC5976)</f>
        <v>http://proteomics.broadinstitute.org/millscripts/viewfeed.pl?side=xl&amp;cycle=1&amp;fixedMods=iaaC&amp;file=msdataSM/iPRG2012_nd/cpick_in/iPRG2012_nd.2911.2.2.pkl&amp;seq=GLLGLSLVEAK</v>
      </c>
    </row>
    <row r="5977" spans="1:95" x14ac:dyDescent="0.2">
      <c r="A5977" s="3">
        <v>4632</v>
      </c>
      <c r="B5977" s="2" t="s">
        <v>15470</v>
      </c>
      <c r="C5977" s="2" t="s">
        <v>15471</v>
      </c>
      <c r="D5977" s="3">
        <v>15331</v>
      </c>
      <c r="E5977" s="3">
        <v>15315</v>
      </c>
      <c r="F5977" s="3">
        <v>61135</v>
      </c>
      <c r="G5977" s="3">
        <v>18225</v>
      </c>
      <c r="H5977" s="3">
        <v>53.1051</v>
      </c>
      <c r="I5977" s="30">
        <v>636.85396000000003</v>
      </c>
      <c r="J5977" s="30">
        <v>636.85096339999996</v>
      </c>
      <c r="K5977" s="30">
        <v>3.0000000000000001E-3</v>
      </c>
      <c r="L5977" s="3">
        <v>4</v>
      </c>
      <c r="M5977" s="3">
        <v>4</v>
      </c>
      <c r="N5977" s="10">
        <f t="shared" si="651"/>
        <v>1</v>
      </c>
      <c r="O5977" s="35">
        <v>4</v>
      </c>
      <c r="P5977" s="17"/>
      <c r="Q5977" s="40">
        <v>2544.3780299999999</v>
      </c>
      <c r="R5977" s="40">
        <v>636.84996000000001</v>
      </c>
      <c r="S5977" s="18">
        <f t="shared" si="652"/>
        <v>6.2809142674973231</v>
      </c>
      <c r="T5977" s="18">
        <f t="shared" si="653"/>
        <v>1.5755673439078675</v>
      </c>
      <c r="U5977" s="18">
        <f t="shared" si="654"/>
        <v>1.6330377095243118</v>
      </c>
      <c r="V5977" s="30">
        <v>636.851</v>
      </c>
      <c r="W5977" s="3" t="s">
        <v>47</v>
      </c>
      <c r="X5977" s="3" t="s">
        <v>47</v>
      </c>
      <c r="Y5977" s="3" t="s">
        <v>47</v>
      </c>
      <c r="Z5977" s="3" t="s">
        <v>47</v>
      </c>
      <c r="AA5977" s="3" t="s">
        <v>47</v>
      </c>
      <c r="AB5977" s="12" t="s">
        <v>47</v>
      </c>
      <c r="AC5977" s="3" t="s">
        <v>47</v>
      </c>
      <c r="AD5977" s="3" t="s">
        <v>47</v>
      </c>
      <c r="AE5977" s="3" t="s">
        <v>47</v>
      </c>
      <c r="AF5977" s="3" t="s">
        <v>47</v>
      </c>
      <c r="AG5977" s="3" t="s">
        <v>47</v>
      </c>
      <c r="AI5977" s="3" t="s">
        <v>48</v>
      </c>
      <c r="AK5977" s="3" t="s">
        <v>47</v>
      </c>
      <c r="AL5977" s="3" t="s">
        <v>48</v>
      </c>
      <c r="AM5977" s="3" t="s">
        <v>48</v>
      </c>
      <c r="AU5977" s="3">
        <v>0</v>
      </c>
      <c r="AV5977" s="3">
        <v>12</v>
      </c>
      <c r="AW5977" s="3">
        <v>1</v>
      </c>
      <c r="AX5977" s="3">
        <v>12</v>
      </c>
      <c r="AY5977" s="3">
        <v>100</v>
      </c>
      <c r="AZ5977" s="6" t="str">
        <f t="shared" si="655"/>
        <v>2911.3</v>
      </c>
      <c r="BC5977" s="12" t="s">
        <v>15472</v>
      </c>
      <c r="BJ5977" s="12">
        <f t="shared" si="656"/>
        <v>0</v>
      </c>
      <c r="BK5977" s="12">
        <f t="shared" si="657"/>
        <v>0</v>
      </c>
      <c r="CQ5977" s="3" t="str">
        <f>CONCATENATE(baseURL!$A$1,baseURL!$B$1,baseURL!$C$1,".",C5977,".",L5977,".pkl&amp;seq=",BC5977)</f>
        <v>http://proteomics.broadinstitute.org/millscripts/viewfeed.pl?side=xl&amp;cycle=1&amp;fixedMods=iaaC&amp;file=msdataSM/iPRG2012_nd/cpick_in/iPRG2012_nd.2911.3.4.pkl&amp;seq=SVKFVQGLLQNAAANAEAKGLDATK</v>
      </c>
    </row>
    <row r="5978" spans="1:95" x14ac:dyDescent="0.2">
      <c r="A5978" s="3">
        <v>3857</v>
      </c>
      <c r="B5978" s="2" t="s">
        <v>15473</v>
      </c>
      <c r="C5978" s="2" t="s">
        <v>15474</v>
      </c>
      <c r="D5978" s="3">
        <v>15333</v>
      </c>
      <c r="E5978" s="3">
        <v>15317</v>
      </c>
      <c r="F5978" s="3">
        <v>61137</v>
      </c>
      <c r="G5978" s="3">
        <v>18227</v>
      </c>
      <c r="H5978" s="3">
        <v>53.109200000000001</v>
      </c>
      <c r="I5978" s="30">
        <v>640.34045000000003</v>
      </c>
      <c r="J5978" s="30">
        <v>640.34060529999999</v>
      </c>
      <c r="K5978" s="30">
        <v>-1.6000000000000001E-4</v>
      </c>
      <c r="L5978" s="3">
        <v>3</v>
      </c>
      <c r="M5978" s="3">
        <v>3</v>
      </c>
      <c r="N5978" s="10">
        <f t="shared" si="651"/>
        <v>1</v>
      </c>
      <c r="O5978" s="35">
        <v>3</v>
      </c>
      <c r="P5978" s="17"/>
      <c r="Q5978" s="40">
        <v>1919.0061599999999</v>
      </c>
      <c r="R5978" s="40">
        <v>640.34023999999999</v>
      </c>
      <c r="S5978" s="18">
        <f t="shared" si="652"/>
        <v>0.32795065329368517</v>
      </c>
      <c r="T5978" s="18">
        <f t="shared" si="653"/>
        <v>0.57047796964715125</v>
      </c>
      <c r="U5978" s="18">
        <f t="shared" si="654"/>
        <v>0.40603414213931666</v>
      </c>
      <c r="V5978" s="30">
        <v>640.34050000000002</v>
      </c>
      <c r="W5978" s="3" t="s">
        <v>47</v>
      </c>
      <c r="X5978" s="3" t="s">
        <v>47</v>
      </c>
      <c r="Y5978" s="3" t="s">
        <v>47</v>
      </c>
      <c r="Z5978" s="3" t="s">
        <v>47</v>
      </c>
      <c r="AA5978" s="3" t="s">
        <v>47</v>
      </c>
      <c r="AB5978" s="12" t="s">
        <v>47</v>
      </c>
      <c r="AC5978" s="3" t="s">
        <v>47</v>
      </c>
      <c r="AD5978" s="3" t="s">
        <v>47</v>
      </c>
      <c r="AE5978" s="3" t="s">
        <v>47</v>
      </c>
      <c r="AF5978" s="3" t="s">
        <v>47</v>
      </c>
      <c r="AG5978" s="3" t="s">
        <v>47</v>
      </c>
      <c r="AH5978" s="3" t="s">
        <v>47</v>
      </c>
      <c r="AL5978" s="3" t="s">
        <v>48</v>
      </c>
      <c r="AU5978" s="3">
        <v>0</v>
      </c>
      <c r="AV5978" s="3">
        <v>12</v>
      </c>
      <c r="AW5978" s="3">
        <v>1</v>
      </c>
      <c r="AX5978" s="3">
        <v>12</v>
      </c>
      <c r="AY5978" s="3">
        <v>100</v>
      </c>
      <c r="AZ5978" s="6" t="str">
        <f t="shared" si="655"/>
        <v>2911.5</v>
      </c>
      <c r="BC5978" s="12" t="s">
        <v>15475</v>
      </c>
      <c r="BJ5978" s="12">
        <f t="shared" si="656"/>
        <v>0</v>
      </c>
      <c r="BK5978" s="12">
        <f t="shared" si="657"/>
        <v>0</v>
      </c>
      <c r="CQ5978" s="3" t="str">
        <f>CONCATENATE(baseURL!$A$1,baseURL!$B$1,baseURL!$C$1,".",C5978,".",L5978,".pkl&amp;seq=",BC5978)</f>
        <v>http://proteomics.broadinstitute.org/millscripts/viewfeed.pl?side=xl&amp;cycle=1&amp;fixedMods=iaaC&amp;file=msdataSM/iPRG2012_nd/cpick_in/iPRG2012_nd.2911.5.3.pkl&amp;seq=AKTLVWNGPPGVFEFEK</v>
      </c>
    </row>
    <row r="5979" spans="1:95" x14ac:dyDescent="0.2">
      <c r="A5979" s="3">
        <v>5300</v>
      </c>
      <c r="B5979" s="2" t="s">
        <v>15478</v>
      </c>
      <c r="C5979" s="2" t="s">
        <v>15479</v>
      </c>
      <c r="D5979" s="3">
        <v>15335</v>
      </c>
      <c r="E5979" s="3">
        <v>15319</v>
      </c>
      <c r="F5979" s="3">
        <v>61139</v>
      </c>
      <c r="G5979" s="3">
        <v>18229</v>
      </c>
      <c r="H5979" s="3">
        <v>53.114199999999997</v>
      </c>
      <c r="I5979" s="30">
        <v>745.71767999999997</v>
      </c>
      <c r="J5979" s="30">
        <v>745.71638280000002</v>
      </c>
      <c r="K5979" s="30">
        <v>1.2999999999999999E-3</v>
      </c>
      <c r="L5979" s="3">
        <v>3</v>
      </c>
      <c r="M5979" s="3">
        <v>3</v>
      </c>
      <c r="N5979" s="10">
        <f t="shared" si="651"/>
        <v>1</v>
      </c>
      <c r="O5979" s="35">
        <v>3</v>
      </c>
      <c r="P5979" s="17"/>
      <c r="Q5979" s="40">
        <v>2235.13256</v>
      </c>
      <c r="R5979" s="40">
        <v>745.71569999999997</v>
      </c>
      <c r="S5979" s="18">
        <f t="shared" si="652"/>
        <v>2.6551673781351277</v>
      </c>
      <c r="T5979" s="18">
        <f t="shared" si="653"/>
        <v>0.91563044743406963</v>
      </c>
      <c r="U5979" s="18">
        <f t="shared" si="654"/>
        <v>1.0727949002904957</v>
      </c>
      <c r="V5979" s="30">
        <v>745.7165</v>
      </c>
      <c r="W5979" s="3" t="s">
        <v>47</v>
      </c>
      <c r="X5979" s="3" t="s">
        <v>47</v>
      </c>
      <c r="Y5979" s="3" t="s">
        <v>47</v>
      </c>
      <c r="Z5979" s="3" t="s">
        <v>47</v>
      </c>
      <c r="AA5979" s="3" t="s">
        <v>47</v>
      </c>
      <c r="AB5979" s="12" t="s">
        <v>47</v>
      </c>
      <c r="AC5979" s="3" t="s">
        <v>47</v>
      </c>
      <c r="AD5979" s="3" t="s">
        <v>47</v>
      </c>
      <c r="AE5979" s="3" t="s">
        <v>47</v>
      </c>
      <c r="AF5979" s="3" t="s">
        <v>47</v>
      </c>
      <c r="AG5979" s="3" t="s">
        <v>47</v>
      </c>
      <c r="AH5979" s="3" t="s">
        <v>47</v>
      </c>
      <c r="AI5979" s="3" t="s">
        <v>47</v>
      </c>
      <c r="AJ5979" s="3" t="s">
        <v>47</v>
      </c>
      <c r="AK5979" s="3" t="s">
        <v>47</v>
      </c>
      <c r="AL5979" s="3" t="s">
        <v>47</v>
      </c>
      <c r="AM5979" s="3" t="s">
        <v>47</v>
      </c>
      <c r="AN5979" s="3" t="s">
        <v>47</v>
      </c>
      <c r="AU5979" s="3">
        <v>0</v>
      </c>
      <c r="AV5979" s="3">
        <v>18</v>
      </c>
      <c r="AW5979" s="3">
        <v>1</v>
      </c>
      <c r="AX5979" s="3">
        <v>18</v>
      </c>
      <c r="AY5979" s="3">
        <v>100</v>
      </c>
      <c r="AZ5979" s="6" t="str">
        <f t="shared" si="655"/>
        <v>2911.7</v>
      </c>
      <c r="BC5979" s="12" t="s">
        <v>15480</v>
      </c>
      <c r="BJ5979" s="12">
        <f t="shared" si="656"/>
        <v>0</v>
      </c>
      <c r="BK5979" s="12">
        <f t="shared" si="657"/>
        <v>0</v>
      </c>
      <c r="CQ5979" s="3" t="str">
        <f>CONCATENATE(baseURL!$A$1,baseURL!$B$1,baseURL!$C$1,".",C5979,".",L5979,".pkl&amp;seq=",BC5979)</f>
        <v>http://proteomics.broadinstitute.org/millscripts/viewfeed.pl?side=xl&amp;cycle=1&amp;fixedMods=iaaC&amp;file=msdataSM/iPRG2012_nd/cpick_in/iPRG2012_nd.2911.7.3.pkl&amp;seq=VYVELQELVMDEKNQELR</v>
      </c>
    </row>
    <row r="5980" spans="1:95" x14ac:dyDescent="0.2">
      <c r="A5980" s="3">
        <v>7715</v>
      </c>
      <c r="B5980" s="2" t="s">
        <v>15481</v>
      </c>
      <c r="C5980" s="2" t="s">
        <v>15482</v>
      </c>
      <c r="D5980" s="3">
        <v>15336</v>
      </c>
      <c r="E5980" s="3">
        <v>15320</v>
      </c>
      <c r="F5980" s="3">
        <v>61140</v>
      </c>
      <c r="G5980" s="3">
        <v>18230</v>
      </c>
      <c r="H5980" s="3">
        <v>53.116700000000002</v>
      </c>
      <c r="I5980" s="30">
        <v>752.04151000000002</v>
      </c>
      <c r="J5980" s="30">
        <v>752.03934860000004</v>
      </c>
      <c r="K5980" s="30">
        <v>2.16E-3</v>
      </c>
      <c r="L5980" s="3">
        <v>3</v>
      </c>
      <c r="M5980" s="3">
        <v>3</v>
      </c>
      <c r="N5980" s="10">
        <f t="shared" si="651"/>
        <v>1</v>
      </c>
      <c r="O5980" s="35">
        <v>3</v>
      </c>
      <c r="Q5980" s="40">
        <v>2254.1035099999999</v>
      </c>
      <c r="R5980" s="40">
        <v>752.03935000000001</v>
      </c>
      <c r="S5980" s="18">
        <f t="shared" si="652"/>
        <v>2.8721901320768555</v>
      </c>
      <c r="T5980" s="18">
        <f t="shared" si="653"/>
        <v>-1.8616046802976097E-3</v>
      </c>
      <c r="U5980" s="18">
        <f t="shared" si="654"/>
        <v>-0.19945764801050225</v>
      </c>
      <c r="V5980" s="30">
        <v>752.03920000000005</v>
      </c>
      <c r="W5980" s="3" t="s">
        <v>47</v>
      </c>
      <c r="X5980" s="3" t="s">
        <v>47</v>
      </c>
      <c r="Y5980" s="3" t="s">
        <v>47</v>
      </c>
      <c r="AA5980" s="3" t="s">
        <v>48</v>
      </c>
      <c r="AB5980" s="12" t="s">
        <v>47</v>
      </c>
      <c r="AC5980" s="3" t="s">
        <v>52</v>
      </c>
      <c r="AD5980" s="3" t="s">
        <v>47</v>
      </c>
      <c r="AF5980" s="3" t="s">
        <v>52</v>
      </c>
      <c r="AH5980" s="3" t="s">
        <v>47</v>
      </c>
      <c r="AJ5980" s="3" t="s">
        <v>47</v>
      </c>
      <c r="AK5980" s="3" t="s">
        <v>47</v>
      </c>
      <c r="AL5980" s="3" t="s">
        <v>52</v>
      </c>
      <c r="AO5980" s="3" t="s">
        <v>47</v>
      </c>
      <c r="AQ5980" s="3" t="s">
        <v>65</v>
      </c>
      <c r="AU5980" s="3">
        <v>1</v>
      </c>
      <c r="AV5980" s="3">
        <v>9</v>
      </c>
      <c r="AW5980" s="3">
        <v>2</v>
      </c>
      <c r="AX5980" s="3">
        <v>8</v>
      </c>
      <c r="AY5980" s="3">
        <v>88.89</v>
      </c>
      <c r="AZ5980" s="6" t="str">
        <f t="shared" si="655"/>
        <v>2911.8</v>
      </c>
      <c r="BC5980" s="12" t="s">
        <v>13635</v>
      </c>
      <c r="BI5980" s="12" t="s">
        <v>594</v>
      </c>
      <c r="BJ5980" s="12">
        <f t="shared" si="656"/>
        <v>0</v>
      </c>
      <c r="BK5980" s="12">
        <f t="shared" si="657"/>
        <v>1</v>
      </c>
      <c r="BR5980" s="3" t="s">
        <v>594</v>
      </c>
      <c r="BZ5980" s="3" t="s">
        <v>13755</v>
      </c>
      <c r="CM5980" s="3" t="s">
        <v>15483</v>
      </c>
      <c r="CQ5980" s="3" t="str">
        <f>CONCATENATE(baseURL!$A$1,baseURL!$B$1,baseURL!$C$1,".",C5980,".",L5980,".pkl&amp;seq=",BC5980,"&amp;varMods=ReducedCys-C")</f>
        <v>http://proteomics.broadinstitute.org/millscripts/viewfeed.pl?side=xl&amp;cycle=1&amp;fixedMods=iaaC&amp;file=msdataSM/iPRG2012_nd/cpick_in/iPRG2012_nd.2911.8.3.pkl&amp;seq=FVPSKPMcVEAFSEYPPLGR&amp;varMods=ReducedCys-C</v>
      </c>
    </row>
    <row r="5981" spans="1:95" x14ac:dyDescent="0.2">
      <c r="A5981" s="3">
        <v>119</v>
      </c>
      <c r="B5981" s="2" t="s">
        <v>15484</v>
      </c>
      <c r="C5981" s="2" t="s">
        <v>15485</v>
      </c>
      <c r="D5981" s="3">
        <v>15338</v>
      </c>
      <c r="E5981" s="3">
        <v>15322</v>
      </c>
      <c r="F5981" s="3">
        <v>61155</v>
      </c>
      <c r="G5981" s="3">
        <v>18233</v>
      </c>
      <c r="H5981" s="3">
        <v>53.127400000000002</v>
      </c>
      <c r="I5981" s="30">
        <v>646.65817000000004</v>
      </c>
      <c r="J5981" s="30">
        <v>646.65746209999998</v>
      </c>
      <c r="K5981" s="30">
        <v>7.1000000000000002E-4</v>
      </c>
      <c r="L5981" s="3">
        <v>3</v>
      </c>
      <c r="M5981" s="3">
        <v>3</v>
      </c>
      <c r="N5981" s="10">
        <f t="shared" si="651"/>
        <v>1</v>
      </c>
      <c r="O5981" s="35">
        <v>3</v>
      </c>
      <c r="P5981" s="17"/>
      <c r="Q5981" s="40">
        <v>1937.9603300000001</v>
      </c>
      <c r="R5981" s="40">
        <v>646.65830000000005</v>
      </c>
      <c r="S5981" s="18">
        <f t="shared" si="652"/>
        <v>-0.20103352885572187</v>
      </c>
      <c r="T5981" s="18">
        <f t="shared" si="653"/>
        <v>-1.2957384140567929</v>
      </c>
      <c r="U5981" s="18">
        <f t="shared" si="654"/>
        <v>-1.2371294082617623</v>
      </c>
      <c r="V5981" s="30">
        <v>646.65750000000003</v>
      </c>
      <c r="W5981" s="3" t="s">
        <v>48</v>
      </c>
      <c r="Z5981" s="3" t="s">
        <v>47</v>
      </c>
      <c r="AB5981" s="12" t="s">
        <v>47</v>
      </c>
      <c r="AC5981" s="3" t="s">
        <v>52</v>
      </c>
      <c r="AE5981" s="3" t="s">
        <v>48</v>
      </c>
      <c r="AF5981" s="3" t="s">
        <v>47</v>
      </c>
      <c r="AG5981" s="3" t="s">
        <v>48</v>
      </c>
      <c r="AL5981" s="3" t="s">
        <v>52</v>
      </c>
      <c r="AU5981" s="3">
        <v>0</v>
      </c>
      <c r="AV5981" s="3">
        <v>3</v>
      </c>
      <c r="AW5981" s="3">
        <v>1</v>
      </c>
      <c r="AX5981" s="3">
        <v>3</v>
      </c>
      <c r="AY5981" s="3">
        <v>100</v>
      </c>
      <c r="AZ5981" s="6" t="str">
        <f t="shared" si="655"/>
        <v>2912.2</v>
      </c>
      <c r="BB5981" s="12" t="s">
        <v>79</v>
      </c>
      <c r="BC5981" s="12" t="s">
        <v>15486</v>
      </c>
      <c r="BJ5981" s="12">
        <f t="shared" si="656"/>
        <v>0</v>
      </c>
      <c r="BK5981" s="12">
        <f t="shared" si="657"/>
        <v>0</v>
      </c>
      <c r="CQ5981" s="3" t="str">
        <f>CONCATENATE(baseURL!$A$1,baseURL!$B$1,"+Acetyl",baseURL!$C$1,".",C5981,".",L5981,".pkl&amp;seq=",BC5981)</f>
        <v>http://proteomics.broadinstitute.org/millscripts/viewfeed.pl?side=xl&amp;cycle=1&amp;fixedMods=iaaC+Acetyl&amp;file=msdataSM/iPRG2012_nd/cpick_in/iPRG2012_nd.2912.2.3.pkl&amp;seq=SWQAYTDNLLGTGKVDK</v>
      </c>
    </row>
    <row r="5982" spans="1:95" x14ac:dyDescent="0.2">
      <c r="A5982" s="3">
        <v>2302</v>
      </c>
      <c r="B5982" s="2" t="s">
        <v>15487</v>
      </c>
      <c r="C5982" s="2" t="s">
        <v>15470</v>
      </c>
      <c r="D5982" s="3">
        <v>15340</v>
      </c>
      <c r="E5982" s="3">
        <v>15324</v>
      </c>
      <c r="F5982" s="3">
        <v>61157</v>
      </c>
      <c r="G5982" s="3">
        <v>18235</v>
      </c>
      <c r="H5982" s="3">
        <v>53.130699999999997</v>
      </c>
      <c r="I5982" s="30">
        <v>674.67553999999996</v>
      </c>
      <c r="J5982" s="30">
        <v>674.67550100000005</v>
      </c>
      <c r="K5982" s="30">
        <v>4.0000000000000003E-5</v>
      </c>
      <c r="L5982" s="3">
        <v>0</v>
      </c>
      <c r="M5982" s="3">
        <v>3</v>
      </c>
      <c r="N5982" s="10">
        <f t="shared" si="651"/>
        <v>1</v>
      </c>
      <c r="O5982" s="35">
        <v>3</v>
      </c>
      <c r="P5982" s="17"/>
      <c r="Q5982" s="40">
        <v>2022.0138300000001</v>
      </c>
      <c r="R5982" s="40">
        <v>674.67612999999994</v>
      </c>
      <c r="S5982" s="18">
        <f t="shared" si="652"/>
        <v>-0.87449366259381689</v>
      </c>
      <c r="T5982" s="18">
        <f t="shared" si="653"/>
        <v>-0.93229917573911592</v>
      </c>
      <c r="U5982" s="18">
        <f t="shared" si="654"/>
        <v>-0.93378136838386716</v>
      </c>
      <c r="V5982" s="30">
        <v>674.67550000000006</v>
      </c>
      <c r="W5982" s="3" t="s">
        <v>47</v>
      </c>
      <c r="Z5982" s="3" t="s">
        <v>47</v>
      </c>
      <c r="AA5982" s="3" t="s">
        <v>48</v>
      </c>
      <c r="AB5982" s="12" t="s">
        <v>47</v>
      </c>
      <c r="AC5982" s="3" t="s">
        <v>47</v>
      </c>
      <c r="AD5982" s="3" t="s">
        <v>47</v>
      </c>
      <c r="AE5982" s="3" t="s">
        <v>47</v>
      </c>
      <c r="AF5982" s="3" t="s">
        <v>47</v>
      </c>
      <c r="AG5982" s="3" t="s">
        <v>47</v>
      </c>
      <c r="AH5982" s="3" t="s">
        <v>47</v>
      </c>
      <c r="AI5982" s="3" t="s">
        <v>47</v>
      </c>
      <c r="AK5982" s="3" t="s">
        <v>47</v>
      </c>
      <c r="AL5982" s="3" t="s">
        <v>47</v>
      </c>
      <c r="AO5982" s="3" t="s">
        <v>47</v>
      </c>
      <c r="AP5982" s="3" t="s">
        <v>47</v>
      </c>
      <c r="AQ5982" s="3" t="s">
        <v>47</v>
      </c>
      <c r="AU5982" s="3">
        <v>0</v>
      </c>
      <c r="AV5982" s="3">
        <v>15</v>
      </c>
      <c r="AW5982" s="3">
        <v>2</v>
      </c>
      <c r="AX5982" s="3">
        <v>14</v>
      </c>
      <c r="AY5982" s="3">
        <v>93.33</v>
      </c>
      <c r="AZ5982" s="6" t="str">
        <f t="shared" si="655"/>
        <v>2912.4</v>
      </c>
      <c r="BB5982" s="12" t="s">
        <v>79</v>
      </c>
      <c r="BC5982" s="12" t="s">
        <v>15488</v>
      </c>
      <c r="BJ5982" s="12">
        <f t="shared" si="656"/>
        <v>0</v>
      </c>
      <c r="BK5982" s="12">
        <f t="shared" si="657"/>
        <v>0</v>
      </c>
      <c r="CM5982" s="3" t="s">
        <v>15489</v>
      </c>
      <c r="CQ5982" s="3" t="str">
        <f>CONCATENATE(baseURL!$A$1,baseURL!$B$1,"+Acetyl",baseURL!$C$1,".",C5982,".",L5982,".pkl&amp;seq=",BC5982)</f>
        <v>http://proteomics.broadinstitute.org/millscripts/viewfeed.pl?side=xl&amp;cycle=1&amp;fixedMods=iaaC+Acetyl&amp;file=msdataSM/iPRG2012_nd/cpick_in/iPRG2012_nd.2912.4.0.pkl&amp;seq=SRSGVAVADESLTAFNDLK</v>
      </c>
    </row>
    <row r="5983" spans="1:95" x14ac:dyDescent="0.2">
      <c r="A5983" s="3">
        <v>136</v>
      </c>
      <c r="B5983" s="2" t="s">
        <v>15490</v>
      </c>
      <c r="C5983" s="2" t="s">
        <v>15491</v>
      </c>
      <c r="D5983" s="3">
        <v>15341</v>
      </c>
      <c r="E5983" s="3">
        <v>15325</v>
      </c>
      <c r="F5983" s="3">
        <v>61158</v>
      </c>
      <c r="G5983" s="3">
        <v>18236</v>
      </c>
      <c r="H5983" s="3">
        <v>53.133200000000002</v>
      </c>
      <c r="I5983" s="30">
        <v>702.86267999999995</v>
      </c>
      <c r="J5983" s="30">
        <v>702.86110199999996</v>
      </c>
      <c r="K5983" s="30">
        <v>1.58E-3</v>
      </c>
      <c r="L5983" s="3">
        <v>2</v>
      </c>
      <c r="M5983" s="3">
        <v>2</v>
      </c>
      <c r="N5983" s="10">
        <f t="shared" si="651"/>
        <v>1</v>
      </c>
      <c r="O5983" s="35">
        <v>2</v>
      </c>
      <c r="P5983" s="17"/>
      <c r="Q5983" s="40">
        <v>1404.71514</v>
      </c>
      <c r="R5983" s="40">
        <v>702.86121000000003</v>
      </c>
      <c r="S5983" s="18">
        <f t="shared" si="652"/>
        <v>2.0914513121681386</v>
      </c>
      <c r="T5983" s="18">
        <f t="shared" si="653"/>
        <v>-0.15365764752956948</v>
      </c>
      <c r="U5983" s="18">
        <f t="shared" si="654"/>
        <v>-0.15650315951187177</v>
      </c>
      <c r="V5983" s="30">
        <v>702.86109999999996</v>
      </c>
      <c r="W5983" s="3" t="s">
        <v>47</v>
      </c>
      <c r="X5983" s="3" t="s">
        <v>65</v>
      </c>
      <c r="Y5983" s="3" t="s">
        <v>65</v>
      </c>
      <c r="Z5983" s="3" t="s">
        <v>47</v>
      </c>
      <c r="AA5983" s="3" t="s">
        <v>65</v>
      </c>
      <c r="AB5983" s="12" t="s">
        <v>47</v>
      </c>
      <c r="AC5983" s="3" t="s">
        <v>47</v>
      </c>
      <c r="AD5983" s="3" t="s">
        <v>47</v>
      </c>
      <c r="AE5983" s="3" t="s">
        <v>47</v>
      </c>
      <c r="AF5983" s="3" t="s">
        <v>47</v>
      </c>
      <c r="AG5983" s="3" t="s">
        <v>47</v>
      </c>
      <c r="AH5983" s="3" t="s">
        <v>47</v>
      </c>
      <c r="AI5983" s="3" t="s">
        <v>52</v>
      </c>
      <c r="AK5983" s="3" t="s">
        <v>47</v>
      </c>
      <c r="AL5983" s="3" t="s">
        <v>47</v>
      </c>
      <c r="AP5983" s="3" t="s">
        <v>47</v>
      </c>
      <c r="AQ5983" s="3" t="s">
        <v>47</v>
      </c>
      <c r="AU5983" s="3">
        <v>3</v>
      </c>
      <c r="AV5983" s="3">
        <v>13</v>
      </c>
      <c r="AW5983" s="3">
        <v>2</v>
      </c>
      <c r="AX5983" s="3">
        <v>12</v>
      </c>
      <c r="AY5983" s="3">
        <v>92.31</v>
      </c>
      <c r="AZ5983" s="6" t="str">
        <f t="shared" si="655"/>
        <v>2912.5</v>
      </c>
      <c r="BB5983" s="12" t="s">
        <v>79</v>
      </c>
      <c r="BC5983" s="12" t="s">
        <v>15492</v>
      </c>
      <c r="BJ5983" s="12">
        <f t="shared" si="656"/>
        <v>0</v>
      </c>
      <c r="BK5983" s="12">
        <f t="shared" si="657"/>
        <v>0</v>
      </c>
      <c r="BT5983" s="3" t="s">
        <v>15493</v>
      </c>
      <c r="BU5983" s="3" t="s">
        <v>15493</v>
      </c>
      <c r="BW5983" s="3" t="s">
        <v>15494</v>
      </c>
      <c r="CM5983" s="3" t="s">
        <v>15495</v>
      </c>
      <c r="CQ5983" s="3" t="str">
        <f>CONCATENATE(baseURL!$A$1,baseURL!$B$1,"+Acetyl",baseURL!$C$1,".",C5983,".",L5983,".pkl&amp;seq=",BC5983)</f>
        <v>http://proteomics.broadinstitute.org/millscripts/viewfeed.pl?side=xl&amp;cycle=1&amp;fixedMods=iaaC+Acetyl&amp;file=msdataSM/iPRG2012_nd/cpick_in/iPRG2012_nd.2912.5.2.pkl&amp;seq=SQLAQEMTVSLR</v>
      </c>
    </row>
    <row r="5984" spans="1:95" x14ac:dyDescent="0.2">
      <c r="A5984" s="3">
        <v>5358</v>
      </c>
      <c r="B5984" s="2" t="s">
        <v>15496</v>
      </c>
      <c r="C5984" s="2" t="s">
        <v>15476</v>
      </c>
      <c r="D5984" s="3">
        <v>15343</v>
      </c>
      <c r="E5984" s="3">
        <v>15327</v>
      </c>
      <c r="F5984" s="3">
        <v>61160</v>
      </c>
      <c r="G5984" s="3">
        <v>18238</v>
      </c>
      <c r="H5984" s="3">
        <v>53.138199999999998</v>
      </c>
      <c r="I5984" s="30">
        <v>770.44173000000001</v>
      </c>
      <c r="J5984" s="30">
        <v>770.43972589999998</v>
      </c>
      <c r="K5984" s="30">
        <v>2E-3</v>
      </c>
      <c r="L5984" s="3">
        <v>2</v>
      </c>
      <c r="M5984" s="3">
        <v>2</v>
      </c>
      <c r="N5984" s="10">
        <f t="shared" si="651"/>
        <v>1</v>
      </c>
      <c r="O5984" s="35">
        <v>2</v>
      </c>
      <c r="P5984" s="17"/>
      <c r="Q5984" s="40">
        <v>1539.87408</v>
      </c>
      <c r="R5984" s="40">
        <v>770.44068000000004</v>
      </c>
      <c r="S5984" s="18">
        <f t="shared" si="652"/>
        <v>1.3628563849507558</v>
      </c>
      <c r="T5984" s="18">
        <f t="shared" si="653"/>
        <v>-1.2383821685767338</v>
      </c>
      <c r="U5984" s="18">
        <f t="shared" si="654"/>
        <v>-1.401795138857084</v>
      </c>
      <c r="V5984" s="30">
        <v>770.43960000000004</v>
      </c>
      <c r="W5984" s="3" t="s">
        <v>47</v>
      </c>
      <c r="X5984" s="3" t="s">
        <v>47</v>
      </c>
      <c r="Y5984" s="3" t="s">
        <v>47</v>
      </c>
      <c r="Z5984" s="3" t="s">
        <v>47</v>
      </c>
      <c r="AA5984" s="3" t="s">
        <v>47</v>
      </c>
      <c r="AB5984" s="12" t="s">
        <v>47</v>
      </c>
      <c r="AC5984" s="3" t="s">
        <v>47</v>
      </c>
      <c r="AD5984" s="3" t="s">
        <v>47</v>
      </c>
      <c r="AE5984" s="3" t="s">
        <v>47</v>
      </c>
      <c r="AG5984" s="3" t="s">
        <v>47</v>
      </c>
      <c r="AH5984" s="3" t="s">
        <v>47</v>
      </c>
      <c r="AI5984" s="3" t="s">
        <v>47</v>
      </c>
      <c r="AJ5984" s="3" t="s">
        <v>47</v>
      </c>
      <c r="AK5984" s="3" t="s">
        <v>47</v>
      </c>
      <c r="AL5984" s="3" t="s">
        <v>47</v>
      </c>
      <c r="AM5984" s="3" t="s">
        <v>47</v>
      </c>
      <c r="AN5984" s="3" t="s">
        <v>47</v>
      </c>
      <c r="AU5984" s="3">
        <v>0</v>
      </c>
      <c r="AV5984" s="3">
        <v>17</v>
      </c>
      <c r="AW5984" s="3">
        <v>1</v>
      </c>
      <c r="AX5984" s="3">
        <v>17</v>
      </c>
      <c r="AY5984" s="3">
        <v>100</v>
      </c>
      <c r="AZ5984" s="6" t="str">
        <f t="shared" si="655"/>
        <v>2912.7</v>
      </c>
      <c r="BC5984" s="12" t="s">
        <v>15497</v>
      </c>
      <c r="BJ5984" s="12">
        <f t="shared" si="656"/>
        <v>0</v>
      </c>
      <c r="BK5984" s="12">
        <f t="shared" si="657"/>
        <v>0</v>
      </c>
      <c r="CQ5984" s="3" t="str">
        <f>CONCATENATE(baseURL!$A$1,baseURL!$B$1,baseURL!$C$1,".",C5984,".",L5984,".pkl&amp;seq=",BC5984)</f>
        <v>http://proteomics.broadinstitute.org/millscripts/viewfeed.pl?side=xl&amp;cycle=1&amp;fixedMods=iaaC&amp;file=msdataSM/iPRG2012_nd/cpick_in/iPRG2012_nd.2912.7.2.pkl&amp;seq=TVSVEEVPAVLQLR</v>
      </c>
    </row>
    <row r="5985" spans="1:95" x14ac:dyDescent="0.2">
      <c r="A5985" s="3">
        <v>1292</v>
      </c>
      <c r="B5985" s="2" t="s">
        <v>15501</v>
      </c>
      <c r="C5985" s="2" t="s">
        <v>15502</v>
      </c>
      <c r="D5985" s="3">
        <v>15345</v>
      </c>
      <c r="E5985" s="3">
        <v>15329</v>
      </c>
      <c r="F5985" s="3">
        <v>61175</v>
      </c>
      <c r="G5985" s="3">
        <v>18241</v>
      </c>
      <c r="H5985" s="3">
        <v>53.149900000000002</v>
      </c>
      <c r="I5985" s="30">
        <v>590.32707000000005</v>
      </c>
      <c r="J5985" s="30">
        <v>590.32867280000005</v>
      </c>
      <c r="K5985" s="30">
        <v>-1.6000000000000001E-3</v>
      </c>
      <c r="L5985" s="3">
        <v>0</v>
      </c>
      <c r="M5985" s="3">
        <v>4</v>
      </c>
      <c r="N5985" s="10">
        <f t="shared" si="651"/>
        <v>1</v>
      </c>
      <c r="O5985" s="35">
        <v>4</v>
      </c>
      <c r="P5985" s="17"/>
      <c r="Q5985" s="40">
        <v>2358.2923700000001</v>
      </c>
      <c r="R5985" s="40">
        <v>590.32854999999995</v>
      </c>
      <c r="S5985" s="18">
        <f t="shared" si="652"/>
        <v>-2.5070784733371578</v>
      </c>
      <c r="T5985" s="18">
        <f t="shared" si="653"/>
        <v>0.2080197545912906</v>
      </c>
      <c r="U5985" s="18">
        <f t="shared" si="654"/>
        <v>-6.5217919748978188</v>
      </c>
      <c r="V5985" s="30">
        <v>590.32470000000001</v>
      </c>
      <c r="X5985" s="3" t="s">
        <v>47</v>
      </c>
      <c r="Y5985" s="3" t="s">
        <v>47</v>
      </c>
      <c r="Z5985" s="3" t="s">
        <v>52</v>
      </c>
      <c r="AE5985" s="3" t="s">
        <v>47</v>
      </c>
      <c r="AL5985" s="3" t="s">
        <v>52</v>
      </c>
      <c r="AM5985" s="3" t="s">
        <v>48</v>
      </c>
      <c r="AU5985" s="3">
        <v>0</v>
      </c>
      <c r="AV5985" s="3">
        <v>3</v>
      </c>
      <c r="AW5985" s="3">
        <v>1</v>
      </c>
      <c r="AX5985" s="3">
        <v>3</v>
      </c>
      <c r="AY5985" s="3">
        <v>100</v>
      </c>
      <c r="AZ5985" s="6" t="str">
        <f t="shared" si="655"/>
        <v>2913.1</v>
      </c>
      <c r="BC5985" s="12" t="s">
        <v>15503</v>
      </c>
      <c r="BJ5985" s="12">
        <f t="shared" si="656"/>
        <v>0</v>
      </c>
      <c r="BK5985" s="12">
        <f t="shared" si="657"/>
        <v>0</v>
      </c>
      <c r="CQ5985" s="3" t="str">
        <f>CONCATENATE(baseURL!$A$1,baseURL!$B$1,baseURL!$C$1,".",C5985,".",L5985,".pkl&amp;seq=",BC5985)</f>
        <v>http://proteomics.broadinstitute.org/millscripts/viewfeed.pl?side=xl&amp;cycle=1&amp;fixedMods=iaaC&amp;file=msdataSM/iPRG2012_nd/cpick_in/iPRG2012_nd.2913.1.0.pkl&amp;seq=LTKLVNAAPVMLFMKGSPSEPK</v>
      </c>
    </row>
    <row r="5986" spans="1:95" x14ac:dyDescent="0.2">
      <c r="A5986" s="3">
        <v>3207</v>
      </c>
      <c r="B5986" s="2" t="s">
        <v>15504</v>
      </c>
      <c r="C5986" s="2" t="s">
        <v>15484</v>
      </c>
      <c r="D5986" s="3">
        <v>15347</v>
      </c>
      <c r="E5986" s="3">
        <v>15331</v>
      </c>
      <c r="F5986" s="3">
        <v>61177</v>
      </c>
      <c r="G5986" s="3">
        <v>18243</v>
      </c>
      <c r="H5986" s="3">
        <v>53.153300000000002</v>
      </c>
      <c r="I5986" s="30">
        <v>625.84554000000003</v>
      </c>
      <c r="J5986" s="30">
        <v>625.84456039999998</v>
      </c>
      <c r="K5986" s="30">
        <v>9.7999999999999997E-4</v>
      </c>
      <c r="L5986" s="3">
        <v>2</v>
      </c>
      <c r="M5986" s="3">
        <v>2</v>
      </c>
      <c r="N5986" s="10">
        <f t="shared" si="651"/>
        <v>1</v>
      </c>
      <c r="O5986" s="35">
        <v>2</v>
      </c>
      <c r="P5986" s="17"/>
      <c r="Q5986" s="40">
        <v>1250.6813199999999</v>
      </c>
      <c r="R5986" s="40">
        <v>625.84429999999998</v>
      </c>
      <c r="S5986" s="18">
        <f t="shared" si="652"/>
        <v>1.981323469835121</v>
      </c>
      <c r="T5986" s="18">
        <f t="shared" si="653"/>
        <v>0.41607792865084314</v>
      </c>
      <c r="U5986" s="18">
        <f t="shared" si="654"/>
        <v>0.63913660316675991</v>
      </c>
      <c r="V5986" s="30">
        <v>625.84469999999999</v>
      </c>
      <c r="W5986" s="3" t="s">
        <v>47</v>
      </c>
      <c r="X5986" s="3" t="s">
        <v>47</v>
      </c>
      <c r="Y5986" s="3" t="s">
        <v>47</v>
      </c>
      <c r="Z5986" s="3" t="s">
        <v>47</v>
      </c>
      <c r="AA5986" s="3" t="s">
        <v>47</v>
      </c>
      <c r="AC5986" s="3" t="s">
        <v>52</v>
      </c>
      <c r="AE5986" s="3" t="s">
        <v>48</v>
      </c>
      <c r="AF5986" s="3" t="s">
        <v>47</v>
      </c>
      <c r="AG5986" s="3" t="s">
        <v>47</v>
      </c>
      <c r="AH5986" s="3" t="s">
        <v>48</v>
      </c>
      <c r="AM5986" s="3" t="s">
        <v>48</v>
      </c>
      <c r="AU5986" s="3">
        <v>0</v>
      </c>
      <c r="AV5986" s="3">
        <v>7</v>
      </c>
      <c r="AW5986" s="3">
        <v>1</v>
      </c>
      <c r="AX5986" s="3">
        <v>7</v>
      </c>
      <c r="AY5986" s="3">
        <v>100</v>
      </c>
      <c r="AZ5986" s="6" t="str">
        <f t="shared" si="655"/>
        <v>2913.3</v>
      </c>
      <c r="BC5986" s="12" t="s">
        <v>15505</v>
      </c>
      <c r="BJ5986" s="12">
        <f t="shared" si="656"/>
        <v>0</v>
      </c>
      <c r="BK5986" s="12">
        <f t="shared" si="657"/>
        <v>0</v>
      </c>
      <c r="CQ5986" s="3" t="str">
        <f>CONCATENATE(baseURL!$A$1,baseURL!$B$1,baseURL!$C$1,".",C5986,".",L5986,".pkl&amp;seq=",BC5986)</f>
        <v>http://proteomics.broadinstitute.org/millscripts/viewfeed.pl?side=xl&amp;cycle=1&amp;fixedMods=iaaC&amp;file=msdataSM/iPRG2012_nd/cpick_in/iPRG2012_nd.2913.3.2.pkl&amp;seq=TAEALVQFMLK</v>
      </c>
    </row>
    <row r="5987" spans="1:95" x14ac:dyDescent="0.2">
      <c r="A5987" s="3">
        <v>4162</v>
      </c>
      <c r="B5987" s="2" t="s">
        <v>15506</v>
      </c>
      <c r="C5987" s="2" t="s">
        <v>15507</v>
      </c>
      <c r="D5987" s="3">
        <v>15348</v>
      </c>
      <c r="E5987" s="3">
        <v>15332</v>
      </c>
      <c r="F5987" s="3">
        <v>61178</v>
      </c>
      <c r="G5987" s="3">
        <v>18244</v>
      </c>
      <c r="H5987" s="3">
        <v>53.154899999999998</v>
      </c>
      <c r="I5987" s="30">
        <v>707.89494000000002</v>
      </c>
      <c r="J5987" s="30">
        <v>707.89499369999999</v>
      </c>
      <c r="K5987" s="30">
        <v>-5.0000000000000002E-5</v>
      </c>
      <c r="L5987" s="3">
        <v>2</v>
      </c>
      <c r="M5987" s="3">
        <v>2</v>
      </c>
      <c r="N5987" s="10">
        <f t="shared" si="651"/>
        <v>1</v>
      </c>
      <c r="O5987" s="35">
        <v>2</v>
      </c>
      <c r="P5987" s="17"/>
      <c r="Q5987" s="40">
        <v>1414.7835</v>
      </c>
      <c r="R5987" s="40">
        <v>707.89539000000002</v>
      </c>
      <c r="S5987" s="18">
        <f t="shared" si="652"/>
        <v>-0.63568714580939367</v>
      </c>
      <c r="T5987" s="18">
        <f t="shared" si="653"/>
        <v>-0.5598284797899149</v>
      </c>
      <c r="U5987" s="18">
        <f t="shared" si="654"/>
        <v>-0.40966504961083056</v>
      </c>
      <c r="V5987" s="30">
        <v>707.89509999999996</v>
      </c>
      <c r="W5987" s="3" t="s">
        <v>47</v>
      </c>
      <c r="X5987" s="3" t="s">
        <v>47</v>
      </c>
      <c r="Y5987" s="3" t="s">
        <v>47</v>
      </c>
      <c r="Z5987" s="3" t="s">
        <v>47</v>
      </c>
      <c r="AA5987" s="3" t="s">
        <v>65</v>
      </c>
      <c r="AB5987" s="12" t="s">
        <v>47</v>
      </c>
      <c r="AC5987" s="3" t="s">
        <v>47</v>
      </c>
      <c r="AE5987" s="3" t="s">
        <v>48</v>
      </c>
      <c r="AF5987" s="3" t="s">
        <v>47</v>
      </c>
      <c r="AG5987" s="3" t="s">
        <v>48</v>
      </c>
      <c r="AH5987" s="3" t="s">
        <v>47</v>
      </c>
      <c r="AI5987" s="3" t="s">
        <v>47</v>
      </c>
      <c r="AK5987" s="3" t="s">
        <v>48</v>
      </c>
      <c r="AL5987" s="3" t="s">
        <v>47</v>
      </c>
      <c r="AU5987" s="3">
        <v>1</v>
      </c>
      <c r="AV5987" s="3">
        <v>10</v>
      </c>
      <c r="AW5987" s="3">
        <v>1</v>
      </c>
      <c r="AX5987" s="3">
        <v>10</v>
      </c>
      <c r="AY5987" s="3">
        <v>100</v>
      </c>
      <c r="AZ5987" s="6" t="str">
        <f t="shared" si="655"/>
        <v>2913.4</v>
      </c>
      <c r="BC5987" s="12" t="s">
        <v>13366</v>
      </c>
      <c r="BJ5987" s="12">
        <f t="shared" si="656"/>
        <v>0</v>
      </c>
      <c r="BK5987" s="12">
        <f t="shared" si="657"/>
        <v>0</v>
      </c>
      <c r="BW5987" s="3" t="s">
        <v>13367</v>
      </c>
      <c r="CQ5987" s="3" t="str">
        <f>CONCATENATE(baseURL!$A$1,baseURL!$B$1,baseURL!$C$1,".",C5987,".",L5987,".pkl&amp;seq=",BC5987)</f>
        <v>http://proteomics.broadinstitute.org/millscripts/viewfeed.pl?side=xl&amp;cycle=1&amp;fixedMods=iaaC&amp;file=msdataSM/iPRG2012_nd/cpick_in/iPRG2012_nd.2913.4.2.pkl&amp;seq=LGANALLGVSMAAAR</v>
      </c>
    </row>
    <row r="5988" spans="1:95" x14ac:dyDescent="0.2">
      <c r="A5988" s="3">
        <v>7186</v>
      </c>
      <c r="B5988" s="2" t="s">
        <v>15508</v>
      </c>
      <c r="C5988" s="2" t="s">
        <v>15490</v>
      </c>
      <c r="D5988" s="3">
        <v>15350</v>
      </c>
      <c r="E5988" s="3">
        <v>15334</v>
      </c>
      <c r="F5988" s="3">
        <v>61180</v>
      </c>
      <c r="G5988" s="3">
        <v>18246</v>
      </c>
      <c r="H5988" s="3">
        <v>53.158200000000001</v>
      </c>
      <c r="I5988" s="30">
        <v>724.35727999999995</v>
      </c>
      <c r="J5988" s="30">
        <v>724.35792549999996</v>
      </c>
      <c r="K5988" s="30">
        <v>-6.4999999999999997E-4</v>
      </c>
      <c r="L5988" s="3">
        <v>2</v>
      </c>
      <c r="M5988" s="3">
        <v>2</v>
      </c>
      <c r="N5988" s="10">
        <f t="shared" si="651"/>
        <v>1</v>
      </c>
      <c r="O5988" s="35">
        <v>2</v>
      </c>
      <c r="P5988" s="17"/>
      <c r="Q5988" s="40">
        <v>1447.7097200000001</v>
      </c>
      <c r="R5988" s="40">
        <v>724.35850000000005</v>
      </c>
      <c r="S5988" s="18">
        <f t="shared" si="652"/>
        <v>-1.6842488907123025</v>
      </c>
      <c r="T5988" s="18">
        <f t="shared" si="653"/>
        <v>-0.7931155637495787</v>
      </c>
      <c r="U5988" s="18">
        <f t="shared" si="654"/>
        <v>-0.41415956330792097</v>
      </c>
      <c r="V5988" s="30">
        <v>724.35820000000001</v>
      </c>
      <c r="W5988" s="3" t="s">
        <v>47</v>
      </c>
      <c r="X5988" s="3" t="s">
        <v>47</v>
      </c>
      <c r="Y5988" s="3" t="s">
        <v>47</v>
      </c>
      <c r="AA5988" s="3" t="s">
        <v>47</v>
      </c>
      <c r="AB5988" s="12" t="s">
        <v>47</v>
      </c>
      <c r="AC5988" s="3" t="s">
        <v>47</v>
      </c>
      <c r="AD5988" s="3" t="s">
        <v>47</v>
      </c>
      <c r="AF5988" s="3" t="s">
        <v>47</v>
      </c>
      <c r="AG5988" s="3" t="s">
        <v>48</v>
      </c>
      <c r="AH5988" s="3" t="s">
        <v>47</v>
      </c>
      <c r="AI5988" s="3" t="s">
        <v>47</v>
      </c>
      <c r="AL5988" s="3" t="s">
        <v>48</v>
      </c>
      <c r="AM5988" s="3" t="s">
        <v>47</v>
      </c>
      <c r="AN5988" s="3" t="s">
        <v>47</v>
      </c>
      <c r="AO5988" s="3" t="s">
        <v>52</v>
      </c>
      <c r="AP5988" s="3" t="s">
        <v>52</v>
      </c>
      <c r="AU5988" s="3">
        <v>0</v>
      </c>
      <c r="AV5988" s="3">
        <v>12</v>
      </c>
      <c r="AW5988" s="3">
        <v>1</v>
      </c>
      <c r="AX5988" s="3">
        <v>12</v>
      </c>
      <c r="AY5988" s="3">
        <v>100</v>
      </c>
      <c r="AZ5988" s="6" t="str">
        <f t="shared" si="655"/>
        <v>2913.6</v>
      </c>
      <c r="BC5988" s="12" t="s">
        <v>15509</v>
      </c>
      <c r="BJ5988" s="12">
        <f t="shared" si="656"/>
        <v>0</v>
      </c>
      <c r="BK5988" s="12">
        <f t="shared" si="657"/>
        <v>0</v>
      </c>
      <c r="CQ5988" s="3" t="str">
        <f>CONCATENATE(baseURL!$A$1,baseURL!$B$1,baseURL!$C$1,".",C5988,".",L5988,".pkl&amp;seq=",BC5988)</f>
        <v>http://proteomics.broadinstitute.org/millscripts/viewfeed.pl?side=xl&amp;cycle=1&amp;fixedMods=iaaC&amp;file=msdataSM/iPRG2012_nd/cpick_in/iPRG2012_nd.2913.6.2.pkl&amp;seq=ENDLLVLMESER</v>
      </c>
    </row>
    <row r="5989" spans="1:95" x14ac:dyDescent="0.2">
      <c r="A5989" s="3">
        <v>2044</v>
      </c>
      <c r="B5989" s="2" t="s">
        <v>15498</v>
      </c>
      <c r="C5989" s="2" t="s">
        <v>15499</v>
      </c>
      <c r="D5989" s="3">
        <v>15353</v>
      </c>
      <c r="E5989" s="3">
        <v>15337</v>
      </c>
      <c r="F5989" s="3">
        <v>61183</v>
      </c>
      <c r="G5989" s="3">
        <v>18249</v>
      </c>
      <c r="H5989" s="3">
        <v>53.164900000000003</v>
      </c>
      <c r="I5989" s="30">
        <v>897.09090000000003</v>
      </c>
      <c r="J5989" s="30">
        <v>897.08803599999999</v>
      </c>
      <c r="K5989" s="30">
        <v>2.8600000000000001E-3</v>
      </c>
      <c r="L5989" s="3">
        <v>0</v>
      </c>
      <c r="M5989" s="3">
        <v>3</v>
      </c>
      <c r="N5989" s="10">
        <f t="shared" si="651"/>
        <v>1</v>
      </c>
      <c r="O5989" s="35">
        <v>3</v>
      </c>
      <c r="P5989" s="17"/>
      <c r="Q5989" s="40">
        <v>2689.2475300000001</v>
      </c>
      <c r="R5989" s="40">
        <v>897.08735999999999</v>
      </c>
      <c r="S5989" s="18">
        <f t="shared" si="652"/>
        <v>3.9461039781494853</v>
      </c>
      <c r="T5989" s="18">
        <f t="shared" si="653"/>
        <v>0.75354979920636345</v>
      </c>
      <c r="U5989" s="18">
        <f t="shared" si="654"/>
        <v>0.49047620069685877</v>
      </c>
      <c r="V5989" s="30">
        <v>897.08780000000002</v>
      </c>
      <c r="W5989" s="3" t="s">
        <v>47</v>
      </c>
      <c r="X5989" s="3" t="s">
        <v>47</v>
      </c>
      <c r="Y5989" s="3" t="s">
        <v>47</v>
      </c>
      <c r="Z5989" s="3" t="s">
        <v>47</v>
      </c>
      <c r="AA5989" s="3" t="s">
        <v>47</v>
      </c>
      <c r="AB5989" s="12" t="s">
        <v>47</v>
      </c>
      <c r="AC5989" s="3" t="s">
        <v>47</v>
      </c>
      <c r="AD5989" s="3" t="s">
        <v>47</v>
      </c>
      <c r="AE5989" s="3" t="s">
        <v>47</v>
      </c>
      <c r="AG5989" s="3" t="s">
        <v>47</v>
      </c>
      <c r="AI5989" s="3" t="s">
        <v>47</v>
      </c>
      <c r="AM5989" s="3" t="s">
        <v>47</v>
      </c>
      <c r="AO5989" s="3" t="s">
        <v>47</v>
      </c>
      <c r="AQ5989" s="3" t="s">
        <v>47</v>
      </c>
      <c r="AU5989" s="3">
        <v>0</v>
      </c>
      <c r="AV5989" s="3">
        <v>14</v>
      </c>
      <c r="AW5989" s="3">
        <v>2</v>
      </c>
      <c r="AX5989" s="3">
        <v>8</v>
      </c>
      <c r="AY5989" s="3">
        <v>57.14</v>
      </c>
      <c r="AZ5989" s="6" t="str">
        <f t="shared" si="655"/>
        <v>2913.9</v>
      </c>
      <c r="BC5989" s="12" t="s">
        <v>15500</v>
      </c>
      <c r="BJ5989" s="12">
        <f t="shared" si="656"/>
        <v>0</v>
      </c>
      <c r="BK5989" s="12">
        <f t="shared" si="657"/>
        <v>0</v>
      </c>
      <c r="BO5989" s="3" t="s">
        <v>54</v>
      </c>
      <c r="BP5989" s="3" t="s">
        <v>54</v>
      </c>
      <c r="BR5989" s="3" t="s">
        <v>54</v>
      </c>
      <c r="BW5989" s="3" t="s">
        <v>15225</v>
      </c>
      <c r="BZ5989" s="3" t="s">
        <v>15225</v>
      </c>
      <c r="CA5989" s="3" t="s">
        <v>15225</v>
      </c>
      <c r="CC5989" s="3" t="s">
        <v>15225</v>
      </c>
      <c r="CE5989" s="3" t="s">
        <v>15225</v>
      </c>
      <c r="CK5989" s="3" t="s">
        <v>15225</v>
      </c>
      <c r="CQ5989" s="3" t="str">
        <f>CONCATENATE(baseURL!$A$1,baseURL!$B$1,baseURL!$C$1,".",C5989,".",L5989,".pkl&amp;seq=",BC5989,"&amp;varMods=Deamidated-Q+Deamidated-N")</f>
        <v>http://proteomics.broadinstitute.org/millscripts/viewfeed.pl?side=xl&amp;cycle=1&amp;fixedMods=iaaC&amp;file=msdataSM/iPRG2012_nd/cpick_in/iPRG2012_nd.2913.9.0.pkl&amp;seq=ALNGVSTDVqGTDFSEVSYDSVLER&amp;varMods=Deamidated-Q+Deamidated-N</v>
      </c>
    </row>
    <row r="5990" spans="1:95" x14ac:dyDescent="0.2">
      <c r="A5990" s="3">
        <v>3817</v>
      </c>
      <c r="B5990" s="2" t="s">
        <v>15510</v>
      </c>
      <c r="C5990" s="2" t="s">
        <v>15501</v>
      </c>
      <c r="D5990" s="3">
        <v>15355</v>
      </c>
      <c r="E5990" s="3">
        <v>15339</v>
      </c>
      <c r="F5990" s="3">
        <v>61197</v>
      </c>
      <c r="G5990" s="3">
        <v>18252</v>
      </c>
      <c r="H5990" s="3">
        <v>53.181100000000001</v>
      </c>
      <c r="I5990" s="30">
        <v>632.84712000000002</v>
      </c>
      <c r="J5990" s="30">
        <v>632.84236020000003</v>
      </c>
      <c r="K5990" s="30">
        <v>4.7600000000000003E-3</v>
      </c>
      <c r="L5990" s="3">
        <v>0</v>
      </c>
      <c r="M5990" s="3">
        <v>4</v>
      </c>
      <c r="N5990" s="10">
        <f t="shared" si="651"/>
        <v>1</v>
      </c>
      <c r="O5990" s="35">
        <v>4</v>
      </c>
      <c r="P5990" s="17"/>
      <c r="Q5990" s="40">
        <v>2528.3507500000001</v>
      </c>
      <c r="R5990" s="40">
        <v>632.84313999999995</v>
      </c>
      <c r="S5990" s="18">
        <f t="shared" si="652"/>
        <v>6.2890782067568827</v>
      </c>
      <c r="T5990" s="18">
        <f t="shared" si="653"/>
        <v>-1.2322168806608156</v>
      </c>
      <c r="U5990" s="18">
        <f t="shared" si="654"/>
        <v>-1.4853601793020383</v>
      </c>
      <c r="V5990" s="30">
        <v>632.84220000000005</v>
      </c>
      <c r="W5990" s="3" t="s">
        <v>47</v>
      </c>
      <c r="Y5990" s="3" t="s">
        <v>47</v>
      </c>
      <c r="Z5990" s="3" t="s">
        <v>47</v>
      </c>
      <c r="AA5990" s="3" t="s">
        <v>47</v>
      </c>
      <c r="AB5990" s="12" t="s">
        <v>47</v>
      </c>
      <c r="AC5990" s="3" t="s">
        <v>47</v>
      </c>
      <c r="AE5990" s="3" t="s">
        <v>47</v>
      </c>
      <c r="AF5990" s="3" t="s">
        <v>47</v>
      </c>
      <c r="AI5990" s="3" t="s">
        <v>48</v>
      </c>
      <c r="AK5990" s="3" t="s">
        <v>47</v>
      </c>
      <c r="AL5990" s="3" t="s">
        <v>47</v>
      </c>
      <c r="AM5990" s="3" t="s">
        <v>47</v>
      </c>
      <c r="AN5990" s="3" t="s">
        <v>48</v>
      </c>
      <c r="AU5990" s="3">
        <v>0</v>
      </c>
      <c r="AV5990" s="3">
        <v>11</v>
      </c>
      <c r="AW5990" s="3">
        <v>1</v>
      </c>
      <c r="AX5990" s="3">
        <v>11</v>
      </c>
      <c r="AY5990" s="3">
        <v>100</v>
      </c>
      <c r="AZ5990" s="6" t="str">
        <f t="shared" si="655"/>
        <v>2914.2</v>
      </c>
      <c r="BC5990" s="12" t="s">
        <v>15511</v>
      </c>
      <c r="BJ5990" s="12">
        <f t="shared" si="656"/>
        <v>0</v>
      </c>
      <c r="BK5990" s="12">
        <f t="shared" si="657"/>
        <v>0</v>
      </c>
      <c r="CQ5990" s="3" t="str">
        <f>CONCATENATE(baseURL!$A$1,baseURL!$B$1,baseURL!$C$1,".",C5990,".",L5990,".pkl&amp;seq=",BC5990)</f>
        <v>http://proteomics.broadinstitute.org/millscripts/viewfeed.pl?side=xl&amp;cycle=1&amp;fixedMods=iaaC&amp;file=msdataSM/iPRG2012_nd/cpick_in/iPRG2012_nd.2914.2.0.pkl&amp;seq=LHAQNYLKTYNEDLPVELLVR</v>
      </c>
    </row>
    <row r="5991" spans="1:95" x14ac:dyDescent="0.2">
      <c r="A5991" s="3">
        <v>5869</v>
      </c>
      <c r="B5991" s="2" t="s">
        <v>15512</v>
      </c>
      <c r="C5991" s="2" t="s">
        <v>15504</v>
      </c>
      <c r="D5991" s="3">
        <v>15357</v>
      </c>
      <c r="E5991" s="3">
        <v>15341</v>
      </c>
      <c r="F5991" s="3">
        <v>61199</v>
      </c>
      <c r="G5991" s="3">
        <v>18254</v>
      </c>
      <c r="H5991" s="3">
        <v>53.189399999999999</v>
      </c>
      <c r="I5991" s="30">
        <v>921.14314000000002</v>
      </c>
      <c r="J5991" s="30">
        <v>921.144947</v>
      </c>
      <c r="K5991" s="30">
        <v>-1.81E-3</v>
      </c>
      <c r="L5991" s="3">
        <v>3</v>
      </c>
      <c r="M5991" s="3">
        <v>3</v>
      </c>
      <c r="N5991" s="10">
        <f t="shared" si="651"/>
        <v>1</v>
      </c>
      <c r="O5991" s="35">
        <v>3</v>
      </c>
      <c r="P5991" s="17"/>
      <c r="Q5991" s="40">
        <v>2761.4229300000002</v>
      </c>
      <c r="R5991" s="40">
        <v>921.14583000000005</v>
      </c>
      <c r="S5991" s="18">
        <f t="shared" si="652"/>
        <v>-2.9202759350597214</v>
      </c>
      <c r="T5991" s="18">
        <f t="shared" si="653"/>
        <v>-0.95858871775425181</v>
      </c>
      <c r="U5991" s="18">
        <f t="shared" si="654"/>
        <v>-1.1181725699331422</v>
      </c>
      <c r="V5991" s="30">
        <v>921.14480000000003</v>
      </c>
      <c r="W5991" s="3" t="s">
        <v>47</v>
      </c>
      <c r="X5991" s="3" t="s">
        <v>47</v>
      </c>
      <c r="Y5991" s="3" t="s">
        <v>47</v>
      </c>
      <c r="Z5991" s="3" t="s">
        <v>47</v>
      </c>
      <c r="AA5991" s="3" t="s">
        <v>47</v>
      </c>
      <c r="AB5991" s="12" t="s">
        <v>47</v>
      </c>
      <c r="AC5991" s="3" t="s">
        <v>47</v>
      </c>
      <c r="AD5991" s="3" t="s">
        <v>47</v>
      </c>
      <c r="AE5991" s="3" t="s">
        <v>47</v>
      </c>
      <c r="AF5991" s="3" t="s">
        <v>47</v>
      </c>
      <c r="AG5991" s="3" t="s">
        <v>47</v>
      </c>
      <c r="AI5991" s="3" t="s">
        <v>47</v>
      </c>
      <c r="AJ5991" s="3" t="s">
        <v>47</v>
      </c>
      <c r="AK5991" s="3" t="s">
        <v>47</v>
      </c>
      <c r="AL5991" s="3" t="s">
        <v>47</v>
      </c>
      <c r="AM5991" s="3" t="s">
        <v>47</v>
      </c>
      <c r="AN5991" s="3" t="s">
        <v>47</v>
      </c>
      <c r="AU5991" s="3">
        <v>0</v>
      </c>
      <c r="AV5991" s="3">
        <v>17</v>
      </c>
      <c r="AW5991" s="3">
        <v>1</v>
      </c>
      <c r="AX5991" s="3">
        <v>17</v>
      </c>
      <c r="AY5991" s="3">
        <v>100</v>
      </c>
      <c r="AZ5991" s="6" t="str">
        <f t="shared" si="655"/>
        <v>2914.4</v>
      </c>
      <c r="BC5991" s="12" t="s">
        <v>15513</v>
      </c>
      <c r="BJ5991" s="12">
        <f t="shared" si="656"/>
        <v>0</v>
      </c>
      <c r="BK5991" s="12">
        <f t="shared" si="657"/>
        <v>0</v>
      </c>
      <c r="CQ5991" s="3" t="str">
        <f>CONCATENATE(baseURL!$A$1,baseURL!$B$1,baseURL!$C$1,".",C5991,".",L5991,".pkl&amp;seq=",BC5991)</f>
        <v>http://proteomics.broadinstitute.org/millscripts/viewfeed.pl?side=xl&amp;cycle=1&amp;fixedMods=iaaC&amp;file=msdataSM/iPRG2012_nd/cpick_in/iPRG2012_nd.2914.4.3.pkl&amp;seq=LFDGDKGLNTGGMGAYAPAPVATPSLLK</v>
      </c>
    </row>
    <row r="5992" spans="1:95" x14ac:dyDescent="0.2">
      <c r="A5992" s="3">
        <v>5769</v>
      </c>
      <c r="B5992" s="2" t="s">
        <v>15514</v>
      </c>
      <c r="C5992" s="2" t="s">
        <v>15510</v>
      </c>
      <c r="D5992" s="3">
        <v>15360</v>
      </c>
      <c r="E5992" s="3">
        <v>15344</v>
      </c>
      <c r="F5992" s="3">
        <v>61219</v>
      </c>
      <c r="G5992" s="3">
        <v>18258</v>
      </c>
      <c r="H5992" s="3">
        <v>53.207500000000003</v>
      </c>
      <c r="I5992" s="30">
        <v>655.85469999999998</v>
      </c>
      <c r="J5992" s="30">
        <v>655.85327689999997</v>
      </c>
      <c r="K5992" s="30">
        <v>1.42E-3</v>
      </c>
      <c r="L5992" s="3">
        <v>4</v>
      </c>
      <c r="M5992" s="3">
        <v>4</v>
      </c>
      <c r="N5992" s="10">
        <f t="shared" si="651"/>
        <v>1</v>
      </c>
      <c r="O5992" s="35">
        <v>4</v>
      </c>
      <c r="P5992" s="17"/>
      <c r="Q5992" s="40">
        <v>2620.3915699999998</v>
      </c>
      <c r="R5992" s="40">
        <v>655.85334999999998</v>
      </c>
      <c r="S5992" s="18">
        <f t="shared" si="652"/>
        <v>2.0583869854475592</v>
      </c>
      <c r="T5992" s="18">
        <f t="shared" si="653"/>
        <v>-0.11145784344733144</v>
      </c>
      <c r="U5992" s="18">
        <f t="shared" si="654"/>
        <v>-0.22870966499194817</v>
      </c>
      <c r="V5992" s="30">
        <v>655.85320000000002</v>
      </c>
      <c r="W5992" s="3" t="s">
        <v>47</v>
      </c>
      <c r="X5992" s="3" t="s">
        <v>47</v>
      </c>
      <c r="Y5992" s="3" t="s">
        <v>47</v>
      </c>
      <c r="Z5992" s="3" t="s">
        <v>47</v>
      </c>
      <c r="AA5992" s="3" t="s">
        <v>48</v>
      </c>
      <c r="AB5992" s="12" t="s">
        <v>47</v>
      </c>
      <c r="AC5992" s="3" t="s">
        <v>47</v>
      </c>
      <c r="AD5992" s="3" t="s">
        <v>47</v>
      </c>
      <c r="AE5992" s="3" t="s">
        <v>47</v>
      </c>
      <c r="AF5992" s="3" t="s">
        <v>47</v>
      </c>
      <c r="AG5992" s="3" t="s">
        <v>47</v>
      </c>
      <c r="AI5992" s="3" t="s">
        <v>47</v>
      </c>
      <c r="AJ5992" s="3" t="s">
        <v>47</v>
      </c>
      <c r="AK5992" s="3" t="s">
        <v>47</v>
      </c>
      <c r="AL5992" s="3" t="s">
        <v>47</v>
      </c>
      <c r="AM5992" s="3" t="s">
        <v>47</v>
      </c>
      <c r="AN5992" s="3" t="s">
        <v>47</v>
      </c>
      <c r="AU5992" s="3">
        <v>0</v>
      </c>
      <c r="AV5992" s="3">
        <v>16</v>
      </c>
      <c r="AW5992" s="3">
        <v>1</v>
      </c>
      <c r="AX5992" s="3">
        <v>16</v>
      </c>
      <c r="AY5992" s="3">
        <v>100</v>
      </c>
      <c r="AZ5992" s="6" t="str">
        <f t="shared" si="655"/>
        <v>2915.3</v>
      </c>
      <c r="BC5992" s="12" t="s">
        <v>15515</v>
      </c>
      <c r="BJ5992" s="12">
        <f t="shared" si="656"/>
        <v>0</v>
      </c>
      <c r="BK5992" s="12">
        <f t="shared" si="657"/>
        <v>0</v>
      </c>
      <c r="CQ5992" s="3" t="str">
        <f>CONCATENATE(baseURL!$A$1,baseURL!$B$1,baseURL!$C$1,".",C5992,".",L5992,".pkl&amp;seq=",BC5992)</f>
        <v>http://proteomics.broadinstitute.org/millscripts/viewfeed.pl?side=xl&amp;cycle=1&amp;fixedMods=iaaC&amp;file=msdataSM/iPRG2012_nd/cpick_in/iPRG2012_nd.2915.3.4.pkl&amp;seq=AVNTGMEPGKTSFFQALGVPTKLAR</v>
      </c>
    </row>
    <row r="5993" spans="1:95" x14ac:dyDescent="0.2">
      <c r="A5993" s="3">
        <v>6627</v>
      </c>
      <c r="B5993" s="2" t="s">
        <v>15516</v>
      </c>
      <c r="C5993" s="2" t="s">
        <v>15517</v>
      </c>
      <c r="D5993" s="3">
        <v>15361</v>
      </c>
      <c r="E5993" s="3">
        <v>15345</v>
      </c>
      <c r="F5993" s="3">
        <v>61220</v>
      </c>
      <c r="G5993" s="3">
        <v>18259</v>
      </c>
      <c r="H5993" s="3">
        <v>53.210799999999999</v>
      </c>
      <c r="I5993" s="30">
        <v>782.41561999999999</v>
      </c>
      <c r="J5993" s="30">
        <v>782.41249619999996</v>
      </c>
      <c r="K5993" s="30">
        <v>3.1199999999999999E-3</v>
      </c>
      <c r="L5993" s="3">
        <v>3</v>
      </c>
      <c r="M5993" s="3">
        <v>3</v>
      </c>
      <c r="N5993" s="10">
        <f t="shared" si="651"/>
        <v>1</v>
      </c>
      <c r="O5993" s="35">
        <v>3</v>
      </c>
      <c r="P5993" s="17"/>
      <c r="Q5993" s="40">
        <v>2345.2234800000001</v>
      </c>
      <c r="R5993" s="40">
        <v>782.41268000000002</v>
      </c>
      <c r="S5993" s="18">
        <f t="shared" si="652"/>
        <v>3.7576078137778364</v>
      </c>
      <c r="T5993" s="18">
        <f t="shared" si="653"/>
        <v>-0.23491439333384662</v>
      </c>
      <c r="U5993" s="18">
        <f t="shared" si="654"/>
        <v>-0.23005762125466964</v>
      </c>
      <c r="V5993" s="30">
        <v>782.41250000000002</v>
      </c>
      <c r="W5993" s="3" t="s">
        <v>47</v>
      </c>
      <c r="X5993" s="3" t="s">
        <v>47</v>
      </c>
      <c r="Y5993" s="3" t="s">
        <v>47</v>
      </c>
      <c r="Z5993" s="3" t="s">
        <v>47</v>
      </c>
      <c r="AA5993" s="3" t="s">
        <v>47</v>
      </c>
      <c r="AB5993" s="12" t="s">
        <v>47</v>
      </c>
      <c r="AC5993" s="3" t="s">
        <v>47</v>
      </c>
      <c r="AD5993" s="3" t="s">
        <v>47</v>
      </c>
      <c r="AE5993" s="3" t="s">
        <v>47</v>
      </c>
      <c r="AF5993" s="3" t="s">
        <v>47</v>
      </c>
      <c r="AG5993" s="3" t="s">
        <v>47</v>
      </c>
      <c r="AI5993" s="3" t="s">
        <v>47</v>
      </c>
      <c r="AJ5993" s="3" t="s">
        <v>47</v>
      </c>
      <c r="AL5993" s="3" t="s">
        <v>48</v>
      </c>
      <c r="AU5993" s="3">
        <v>0</v>
      </c>
      <c r="AV5993" s="3">
        <v>13</v>
      </c>
      <c r="AW5993" s="3">
        <v>1</v>
      </c>
      <c r="AX5993" s="3">
        <v>13</v>
      </c>
      <c r="AY5993" s="3">
        <v>100</v>
      </c>
      <c r="AZ5993" s="6" t="str">
        <f t="shared" si="655"/>
        <v>2915.4</v>
      </c>
      <c r="BC5993" s="12" t="s">
        <v>15518</v>
      </c>
      <c r="BJ5993" s="12">
        <f t="shared" si="656"/>
        <v>0</v>
      </c>
      <c r="BK5993" s="12">
        <f t="shared" si="657"/>
        <v>0</v>
      </c>
      <c r="CQ5993" s="3" t="str">
        <f>CONCATENATE(baseURL!$A$1,baseURL!$B$1,baseURL!$C$1,".",C5993,".",L5993,".pkl&amp;seq=",BC5993)</f>
        <v>http://proteomics.broadinstitute.org/millscripts/viewfeed.pl?side=xl&amp;cycle=1&amp;fixedMods=iaaC&amp;file=msdataSM/iPRG2012_nd/cpick_in/iPRG2012_nd.2915.4.3.pkl&amp;seq=VLENTELGDSLFDKAGAELVPK</v>
      </c>
    </row>
    <row r="5994" spans="1:95" x14ac:dyDescent="0.2">
      <c r="A5994" s="3">
        <v>640</v>
      </c>
      <c r="B5994" s="2" t="s">
        <v>15519</v>
      </c>
      <c r="C5994" s="2" t="s">
        <v>15512</v>
      </c>
      <c r="D5994" s="3">
        <v>15362</v>
      </c>
      <c r="E5994" s="3">
        <v>15346</v>
      </c>
      <c r="F5994" s="3">
        <v>61221</v>
      </c>
      <c r="G5994" s="3">
        <v>18260</v>
      </c>
      <c r="H5994" s="3">
        <v>53.214199999999998</v>
      </c>
      <c r="I5994" s="30">
        <v>1176.4926</v>
      </c>
      <c r="J5994" s="30">
        <v>1176.4907599999999</v>
      </c>
      <c r="K5994" s="30">
        <v>1.8400000000000001E-3</v>
      </c>
      <c r="L5994" s="3">
        <v>4</v>
      </c>
      <c r="M5994" s="3">
        <v>4</v>
      </c>
      <c r="N5994" s="10">
        <f t="shared" si="651"/>
        <v>1</v>
      </c>
      <c r="O5994" s="35">
        <v>4</v>
      </c>
      <c r="P5994" s="17"/>
      <c r="Q5994" s="40">
        <v>4702.9410699999999</v>
      </c>
      <c r="R5994" s="40">
        <v>1176.49073</v>
      </c>
      <c r="S5994" s="18">
        <f t="shared" si="652"/>
        <v>1.5894727874766603</v>
      </c>
      <c r="T5994" s="18">
        <f t="shared" si="653"/>
        <v>2.5499563370344008E-2</v>
      </c>
      <c r="U5994" s="18">
        <f t="shared" si="654"/>
        <v>-0.45049228736899671</v>
      </c>
      <c r="V5994" s="30">
        <v>1176.4902</v>
      </c>
      <c r="W5994" s="3" t="s">
        <v>47</v>
      </c>
      <c r="Z5994" s="3" t="s">
        <v>52</v>
      </c>
      <c r="AB5994" s="12" t="s">
        <v>52</v>
      </c>
      <c r="AC5994" s="3" t="s">
        <v>47</v>
      </c>
      <c r="AD5994" s="3" t="s">
        <v>47</v>
      </c>
      <c r="AE5994" s="3" t="s">
        <v>47</v>
      </c>
      <c r="AF5994" s="3" t="s">
        <v>47</v>
      </c>
      <c r="AI5994" s="3" t="s">
        <v>47</v>
      </c>
      <c r="AK5994" s="3" t="s">
        <v>47</v>
      </c>
      <c r="AO5994" s="3" t="s">
        <v>48</v>
      </c>
      <c r="AP5994" s="3" t="s">
        <v>48</v>
      </c>
      <c r="AR5994" s="3" t="s">
        <v>47</v>
      </c>
      <c r="AS5994" s="3" t="s">
        <v>47</v>
      </c>
      <c r="AU5994" s="3">
        <v>0</v>
      </c>
      <c r="AV5994" s="3">
        <v>9</v>
      </c>
      <c r="AW5994" s="3">
        <v>4</v>
      </c>
      <c r="AX5994" s="3">
        <v>6</v>
      </c>
      <c r="AY5994" s="3">
        <v>66.67</v>
      </c>
      <c r="AZ5994" s="6" t="str">
        <f t="shared" si="655"/>
        <v>2915.5</v>
      </c>
      <c r="BC5994" s="12" t="s">
        <v>15520</v>
      </c>
      <c r="BF5994" s="12" t="s">
        <v>1468</v>
      </c>
      <c r="BJ5994" s="12">
        <f t="shared" si="656"/>
        <v>0</v>
      </c>
      <c r="BK5994" s="12">
        <f t="shared" si="657"/>
        <v>0</v>
      </c>
      <c r="BL5994" s="3" t="s">
        <v>162</v>
      </c>
      <c r="BN5994" s="3" t="s">
        <v>277</v>
      </c>
      <c r="BR5994" s="3" t="s">
        <v>277</v>
      </c>
      <c r="BZ5994" s="3" t="s">
        <v>15521</v>
      </c>
      <c r="CB5994" s="3" t="s">
        <v>15522</v>
      </c>
      <c r="CO5994" s="3" t="s">
        <v>15523</v>
      </c>
      <c r="CQ5994" s="3" t="str">
        <f>CONCATENATE(baseURL!$A$1,baseURL!$B$1,baseURL!$C$1,".",C5994,".",L5994,".pkl&amp;seq=",BC5994,"&amp;varMods=Sodiated-D+Oxidation-M")</f>
        <v>http://proteomics.broadinstitute.org/millscripts/viewfeed.pl?side=xl&amp;cycle=1&amp;fixedMods=iaaC&amp;file=msdataSM/iPRG2012_nd/cpick_in/iPRG2012_nd.2915.5.4.pkl&amp;seq=FATVPTGGASSAAAGAAGAAAGGDAAEEEKEEEAKEEsDDDmGFGLFD&amp;varMods=Sodiated-D+Oxidation-M</v>
      </c>
    </row>
    <row r="5995" spans="1:95" x14ac:dyDescent="0.2">
      <c r="A5995" s="3">
        <v>4491</v>
      </c>
      <c r="B5995" s="2" t="s">
        <v>15524</v>
      </c>
      <c r="C5995" s="2" t="s">
        <v>15525</v>
      </c>
      <c r="D5995" s="3">
        <v>15366</v>
      </c>
      <c r="E5995" s="3">
        <v>15350</v>
      </c>
      <c r="F5995" s="3">
        <v>61259</v>
      </c>
      <c r="G5995" s="3">
        <v>18266</v>
      </c>
      <c r="H5995" s="3">
        <v>53.251399999999997</v>
      </c>
      <c r="I5995" s="30">
        <v>591.67075999999997</v>
      </c>
      <c r="J5995" s="30">
        <v>591.67013310000004</v>
      </c>
      <c r="K5995" s="30">
        <v>6.3000000000000003E-4</v>
      </c>
      <c r="L5995" s="3">
        <v>3</v>
      </c>
      <c r="M5995" s="3">
        <v>3</v>
      </c>
      <c r="N5995" s="10">
        <f t="shared" si="651"/>
        <v>1</v>
      </c>
      <c r="O5995" s="35">
        <v>3</v>
      </c>
      <c r="P5995" s="17"/>
      <c r="Q5995" s="40">
        <v>1772.99388</v>
      </c>
      <c r="R5995" s="40">
        <v>591.66948000000002</v>
      </c>
      <c r="S5995" s="18">
        <f t="shared" si="652"/>
        <v>2.1633699949362644</v>
      </c>
      <c r="T5995" s="18">
        <f t="shared" si="653"/>
        <v>1.1038257373394982</v>
      </c>
      <c r="U5995" s="18">
        <f t="shared" si="654"/>
        <v>0.7098557795524344</v>
      </c>
      <c r="V5995" s="30">
        <v>591.66989999999998</v>
      </c>
      <c r="W5995" s="3" t="s">
        <v>47</v>
      </c>
      <c r="X5995" s="3" t="s">
        <v>47</v>
      </c>
      <c r="Y5995" s="3" t="s">
        <v>47</v>
      </c>
      <c r="Z5995" s="3" t="s">
        <v>47</v>
      </c>
      <c r="AA5995" s="3" t="s">
        <v>47</v>
      </c>
      <c r="AB5995" s="12" t="s">
        <v>47</v>
      </c>
      <c r="AC5995" s="3" t="s">
        <v>47</v>
      </c>
      <c r="AD5995" s="3" t="s">
        <v>47</v>
      </c>
      <c r="AE5995" s="3" t="s">
        <v>47</v>
      </c>
      <c r="AF5995" s="3" t="s">
        <v>47</v>
      </c>
      <c r="AG5995" s="3" t="s">
        <v>47</v>
      </c>
      <c r="AH5995" s="3" t="s">
        <v>47</v>
      </c>
      <c r="AI5995" s="3" t="s">
        <v>47</v>
      </c>
      <c r="AK5995" s="3" t="s">
        <v>47</v>
      </c>
      <c r="AL5995" s="3" t="s">
        <v>47</v>
      </c>
      <c r="AM5995" s="3" t="s">
        <v>47</v>
      </c>
      <c r="AN5995" s="3" t="s">
        <v>47</v>
      </c>
      <c r="AU5995" s="3">
        <v>0</v>
      </c>
      <c r="AV5995" s="3">
        <v>17</v>
      </c>
      <c r="AW5995" s="3">
        <v>1</v>
      </c>
      <c r="AX5995" s="3">
        <v>17</v>
      </c>
      <c r="AY5995" s="3">
        <v>100</v>
      </c>
      <c r="AZ5995" s="6" t="str">
        <f t="shared" si="655"/>
        <v>2917.1</v>
      </c>
      <c r="BC5995" s="12" t="s">
        <v>15526</v>
      </c>
      <c r="BJ5995" s="12">
        <f t="shared" si="656"/>
        <v>0</v>
      </c>
      <c r="BK5995" s="12">
        <f t="shared" si="657"/>
        <v>0</v>
      </c>
      <c r="CQ5995" s="3" t="str">
        <f>CONCATENATE(baseURL!$A$1,baseURL!$B$1,baseURL!$C$1,".",C5995,".",L5995,".pkl&amp;seq=",BC5995)</f>
        <v>http://proteomics.broadinstitute.org/millscripts/viewfeed.pl?side=xl&amp;cycle=1&amp;fixedMods=iaaC&amp;file=msdataSM/iPRG2012_nd/cpick_in/iPRG2012_nd.2917.1.3.pkl&amp;seq=LLVVDEKGNLVSMLSR</v>
      </c>
    </row>
    <row r="5996" spans="1:95" x14ac:dyDescent="0.2">
      <c r="A5996" s="3">
        <v>6014</v>
      </c>
      <c r="B5996" s="2" t="s">
        <v>15527</v>
      </c>
      <c r="C5996" s="2" t="s">
        <v>15528</v>
      </c>
      <c r="D5996" s="3">
        <v>15367</v>
      </c>
      <c r="E5996" s="3">
        <v>15351</v>
      </c>
      <c r="F5996" s="3">
        <v>61260</v>
      </c>
      <c r="G5996" s="3">
        <v>18267</v>
      </c>
      <c r="H5996" s="3">
        <v>53.255499999999998</v>
      </c>
      <c r="I5996" s="30">
        <v>626.35478000000001</v>
      </c>
      <c r="J5996" s="30">
        <v>626.36340340000004</v>
      </c>
      <c r="K5996" s="30">
        <v>-8.6199999999999992E-3</v>
      </c>
      <c r="L5996" s="3">
        <v>0</v>
      </c>
      <c r="M5996" s="3">
        <v>3</v>
      </c>
      <c r="N5996" s="10">
        <f t="shared" si="651"/>
        <v>1</v>
      </c>
      <c r="O5996" s="35">
        <v>3</v>
      </c>
      <c r="P5996" s="17"/>
      <c r="Q5996" s="40">
        <v>1877.0742399999999</v>
      </c>
      <c r="R5996" s="40">
        <v>626.36293000000001</v>
      </c>
      <c r="S5996" s="18">
        <f t="shared" si="652"/>
        <v>-13.01162570396774</v>
      </c>
      <c r="T5996" s="18">
        <f t="shared" si="653"/>
        <v>0.75579185382602021</v>
      </c>
      <c r="U5996" s="18">
        <f t="shared" si="654"/>
        <v>0.43105999264745209</v>
      </c>
      <c r="V5996" s="30">
        <v>626.36320000000001</v>
      </c>
      <c r="W5996" s="3" t="s">
        <v>47</v>
      </c>
      <c r="X5996" s="3" t="s">
        <v>47</v>
      </c>
      <c r="Y5996" s="3" t="s">
        <v>47</v>
      </c>
      <c r="Z5996" s="3" t="s">
        <v>47</v>
      </c>
      <c r="AA5996" s="3" t="s">
        <v>47</v>
      </c>
      <c r="AB5996" s="12" t="s">
        <v>47</v>
      </c>
      <c r="AC5996" s="3" t="s">
        <v>47</v>
      </c>
      <c r="AD5996" s="3" t="s">
        <v>47</v>
      </c>
      <c r="AE5996" s="3" t="s">
        <v>47</v>
      </c>
      <c r="AF5996" s="3" t="s">
        <v>47</v>
      </c>
      <c r="AG5996" s="3" t="s">
        <v>52</v>
      </c>
      <c r="AH5996" s="3" t="s">
        <v>47</v>
      </c>
      <c r="AI5996" s="3" t="s">
        <v>47</v>
      </c>
      <c r="AK5996" s="3" t="s">
        <v>47</v>
      </c>
      <c r="AL5996" s="3" t="s">
        <v>48</v>
      </c>
      <c r="AU5996" s="3">
        <v>0</v>
      </c>
      <c r="AV5996" s="3">
        <v>13</v>
      </c>
      <c r="AW5996" s="3">
        <v>1</v>
      </c>
      <c r="AX5996" s="3">
        <v>13</v>
      </c>
      <c r="AY5996" s="3">
        <v>100</v>
      </c>
      <c r="AZ5996" s="6" t="str">
        <f t="shared" si="655"/>
        <v>2917.2</v>
      </c>
      <c r="BC5996" s="12" t="s">
        <v>15529</v>
      </c>
      <c r="BJ5996" s="12">
        <f t="shared" si="656"/>
        <v>0</v>
      </c>
      <c r="BK5996" s="12">
        <f t="shared" si="657"/>
        <v>0</v>
      </c>
      <c r="CQ5996" s="3" t="str">
        <f>CONCATENATE(baseURL!$A$1,baseURL!$B$1,baseURL!$C$1,".",C5996,".",L5996,".pkl&amp;seq=",BC5996)</f>
        <v>http://proteomics.broadinstitute.org/millscripts/viewfeed.pl?side=xl&amp;cycle=1&amp;fixedMods=iaaC&amp;file=msdataSM/iPRG2012_nd/cpick_in/iPRG2012_nd.2917.2.0.pkl&amp;seq=GDLGLELPAPEVLAVQKK</v>
      </c>
    </row>
    <row r="5997" spans="1:95" x14ac:dyDescent="0.2">
      <c r="A5997" s="3">
        <v>3939</v>
      </c>
      <c r="B5997" s="2" t="s">
        <v>15530</v>
      </c>
      <c r="C5997" s="2" t="s">
        <v>15531</v>
      </c>
      <c r="D5997" s="3">
        <v>15368</v>
      </c>
      <c r="E5997" s="3">
        <v>15352</v>
      </c>
      <c r="F5997" s="3">
        <v>61261</v>
      </c>
      <c r="G5997" s="3">
        <v>18268</v>
      </c>
      <c r="H5997" s="3">
        <v>53.259700000000002</v>
      </c>
      <c r="I5997" s="30">
        <v>744.39405999999997</v>
      </c>
      <c r="J5997" s="30">
        <v>744.39527420000002</v>
      </c>
      <c r="K5997" s="30">
        <v>-1.2099999999999999E-3</v>
      </c>
      <c r="L5997" s="3">
        <v>0</v>
      </c>
      <c r="M5997" s="3">
        <v>3</v>
      </c>
      <c r="N5997" s="10">
        <f t="shared" si="651"/>
        <v>1</v>
      </c>
      <c r="O5997" s="35">
        <v>3</v>
      </c>
      <c r="P5997" s="17"/>
      <c r="Q5997" s="40">
        <v>2231.1706600000002</v>
      </c>
      <c r="R5997" s="40">
        <v>744.39507000000003</v>
      </c>
      <c r="S5997" s="18">
        <f t="shared" si="652"/>
        <v>-1.3568064066635912</v>
      </c>
      <c r="T5997" s="18">
        <f t="shared" si="653"/>
        <v>0.274316701190225</v>
      </c>
      <c r="U5997" s="18">
        <f t="shared" si="654"/>
        <v>4.0301180291612192E-2</v>
      </c>
      <c r="V5997" s="30">
        <v>744.39509999999996</v>
      </c>
      <c r="W5997" s="3" t="s">
        <v>47</v>
      </c>
      <c r="X5997" s="3" t="s">
        <v>48</v>
      </c>
      <c r="Y5997" s="3" t="s">
        <v>47</v>
      </c>
      <c r="Z5997" s="3" t="s">
        <v>47</v>
      </c>
      <c r="AA5997" s="3" t="s">
        <v>47</v>
      </c>
      <c r="AB5997" s="12" t="s">
        <v>47</v>
      </c>
      <c r="AC5997" s="3" t="s">
        <v>47</v>
      </c>
      <c r="AD5997" s="3" t="s">
        <v>47</v>
      </c>
      <c r="AE5997" s="3" t="s">
        <v>47</v>
      </c>
      <c r="AI5997" s="3" t="s">
        <v>47</v>
      </c>
      <c r="AK5997" s="3" t="s">
        <v>47</v>
      </c>
      <c r="AL5997" s="3" t="s">
        <v>48</v>
      </c>
      <c r="AU5997" s="3">
        <v>0</v>
      </c>
      <c r="AV5997" s="3">
        <v>10</v>
      </c>
      <c r="AW5997" s="3">
        <v>1</v>
      </c>
      <c r="AX5997" s="3">
        <v>10</v>
      </c>
      <c r="AY5997" s="3">
        <v>100</v>
      </c>
      <c r="AZ5997" s="6" t="str">
        <f t="shared" si="655"/>
        <v>2917.3</v>
      </c>
      <c r="BC5997" s="12" t="s">
        <v>15371</v>
      </c>
      <c r="BJ5997" s="12">
        <f t="shared" si="656"/>
        <v>0</v>
      </c>
      <c r="BK5997" s="12">
        <f t="shared" si="657"/>
        <v>0</v>
      </c>
      <c r="CQ5997" s="3" t="str">
        <f>CONCATENATE(baseURL!$A$1,baseURL!$B$1,baseURL!$C$1,".",C5997,".",L5997,".pkl&amp;seq=",BC5997)</f>
        <v>http://proteomics.broadinstitute.org/millscripts/viewfeed.pl?side=xl&amp;cycle=1&amp;fixedMods=iaaC&amp;file=msdataSM/iPRG2012_nd/cpick_in/iPRG2012_nd.2917.3.0.pkl&amp;seq=TVAVLPPNWKYESATASALVN</v>
      </c>
    </row>
    <row r="5998" spans="1:95" x14ac:dyDescent="0.2">
      <c r="A5998" s="3">
        <v>1098</v>
      </c>
      <c r="B5998" s="2" t="s">
        <v>15532</v>
      </c>
      <c r="C5998" s="2" t="s">
        <v>15533</v>
      </c>
      <c r="D5998" s="3">
        <v>15369</v>
      </c>
      <c r="E5998" s="3">
        <v>15353</v>
      </c>
      <c r="F5998" s="3">
        <v>61262</v>
      </c>
      <c r="G5998" s="3">
        <v>18269</v>
      </c>
      <c r="H5998" s="3">
        <v>53.2639</v>
      </c>
      <c r="I5998" s="30">
        <v>928.84731999999997</v>
      </c>
      <c r="J5998" s="30">
        <v>928.84521810000001</v>
      </c>
      <c r="K5998" s="30">
        <v>2.0999999999999999E-3</v>
      </c>
      <c r="L5998" s="3">
        <v>5</v>
      </c>
      <c r="M5998" s="3">
        <v>5</v>
      </c>
      <c r="N5998" s="10">
        <f t="shared" si="651"/>
        <v>1</v>
      </c>
      <c r="O5998" s="35">
        <v>5</v>
      </c>
      <c r="P5998" s="17"/>
      <c r="Q5998" s="40">
        <v>4640.1959699999998</v>
      </c>
      <c r="R5998" s="40">
        <v>928.84501999999998</v>
      </c>
      <c r="S5998" s="18">
        <f t="shared" si="652"/>
        <v>2.4761934988800252</v>
      </c>
      <c r="T5998" s="18">
        <f t="shared" si="653"/>
        <v>0.21327562270202377</v>
      </c>
      <c r="U5998" s="18">
        <f t="shared" si="654"/>
        <v>-2.1532117327285508E-2</v>
      </c>
      <c r="V5998" s="30">
        <v>928.84500000000003</v>
      </c>
      <c r="W5998" s="3" t="s">
        <v>47</v>
      </c>
      <c r="Z5998" s="3" t="s">
        <v>52</v>
      </c>
      <c r="AA5998" s="3" t="s">
        <v>47</v>
      </c>
      <c r="AC5998" s="3" t="s">
        <v>47</v>
      </c>
      <c r="AF5998" s="3" t="s">
        <v>47</v>
      </c>
      <c r="AG5998" s="3" t="s">
        <v>47</v>
      </c>
      <c r="AL5998" s="3" t="s">
        <v>52</v>
      </c>
      <c r="AO5998" s="3" t="s">
        <v>47</v>
      </c>
      <c r="AU5998" s="3">
        <v>0</v>
      </c>
      <c r="AV5998" s="3">
        <v>6</v>
      </c>
      <c r="AW5998" s="3">
        <v>2</v>
      </c>
      <c r="AX5998" s="3">
        <v>5</v>
      </c>
      <c r="AY5998" s="3">
        <v>83.33</v>
      </c>
      <c r="AZ5998" s="6" t="str">
        <f t="shared" si="655"/>
        <v>2917.4</v>
      </c>
      <c r="BB5998" s="12" t="s">
        <v>79</v>
      </c>
      <c r="BC5998" s="12" t="s">
        <v>15534</v>
      </c>
      <c r="BJ5998" s="12">
        <f t="shared" si="656"/>
        <v>1</v>
      </c>
      <c r="BK5998" s="12">
        <f t="shared" si="657"/>
        <v>0</v>
      </c>
      <c r="CC5998" s="3" t="s">
        <v>15535</v>
      </c>
      <c r="CQ5998" s="3" t="str">
        <f>CONCATENATE(baseURL!$A$1,baseURL!$B$1,"+Acetyl",baseURL!$C$1,".",C5998,".",L5998,".pkl&amp;seq=",BC5998)</f>
        <v>http://proteomics.broadinstitute.org/millscripts/viewfeed.pl?side=xl&amp;cycle=1&amp;fixedMods=iaaC+Acetyl&amp;file=msdataSM/iPRG2012_nd/cpick_in/iPRG2012_nd.2917.4.5.pkl&amp;seq=SDLVNKKFPAGDYKFQYLALSQSDADSESCKMPQTVEWSK</v>
      </c>
    </row>
    <row r="5999" spans="1:95" x14ac:dyDescent="0.2">
      <c r="A5999" s="3">
        <v>2075</v>
      </c>
      <c r="B5999" s="2" t="s">
        <v>15536</v>
      </c>
      <c r="C5999" s="2" t="s">
        <v>15537</v>
      </c>
      <c r="D5999" s="3">
        <v>15370</v>
      </c>
      <c r="E5999" s="3">
        <v>15354</v>
      </c>
      <c r="F5999" s="3">
        <v>61280</v>
      </c>
      <c r="G5999" s="3">
        <v>18271</v>
      </c>
      <c r="H5999" s="3">
        <v>53.280700000000003</v>
      </c>
      <c r="I5999" s="30">
        <v>599.09061999999994</v>
      </c>
      <c r="J5999" s="30">
        <v>599.08802130000004</v>
      </c>
      <c r="K5999" s="30">
        <v>2.5999999999999999E-3</v>
      </c>
      <c r="L5999" s="3">
        <v>4</v>
      </c>
      <c r="M5999" s="3">
        <v>4</v>
      </c>
      <c r="N5999" s="10">
        <f t="shared" si="651"/>
        <v>1</v>
      </c>
      <c r="O5999" s="35">
        <v>4</v>
      </c>
      <c r="P5999" s="17"/>
      <c r="Q5999" s="40">
        <v>2393.32996</v>
      </c>
      <c r="R5999" s="40">
        <v>599.08794999999998</v>
      </c>
      <c r="S5999" s="18">
        <f t="shared" si="652"/>
        <v>4.4567746688385599</v>
      </c>
      <c r="T5999" s="18">
        <f t="shared" si="653"/>
        <v>0.11901424500146793</v>
      </c>
      <c r="U5999" s="18">
        <f t="shared" si="654"/>
        <v>8.3460199771083654E-2</v>
      </c>
      <c r="V5999" s="30">
        <v>599.08799999999997</v>
      </c>
      <c r="W5999" s="3" t="s">
        <v>47</v>
      </c>
      <c r="X5999" s="3" t="s">
        <v>47</v>
      </c>
      <c r="Y5999" s="3" t="s">
        <v>47</v>
      </c>
      <c r="Z5999" s="3" t="s">
        <v>47</v>
      </c>
      <c r="AA5999" s="3" t="s">
        <v>47</v>
      </c>
      <c r="AB5999" s="12" t="s">
        <v>47</v>
      </c>
      <c r="AC5999" s="3" t="s">
        <v>47</v>
      </c>
      <c r="AD5999" s="3" t="s">
        <v>47</v>
      </c>
      <c r="AE5999" s="3" t="s">
        <v>47</v>
      </c>
      <c r="AG5999" s="3" t="s">
        <v>47</v>
      </c>
      <c r="AI5999" s="3" t="s">
        <v>47</v>
      </c>
      <c r="AJ5999" s="3" t="s">
        <v>47</v>
      </c>
      <c r="AK5999" s="3" t="s">
        <v>47</v>
      </c>
      <c r="AM5999" s="3" t="s">
        <v>47</v>
      </c>
      <c r="AO5999" s="3" t="s">
        <v>48</v>
      </c>
      <c r="AU5999" s="3">
        <v>0</v>
      </c>
      <c r="AV5999" s="3">
        <v>14</v>
      </c>
      <c r="AW5999" s="3">
        <v>3</v>
      </c>
      <c r="AX5999" s="3">
        <v>11</v>
      </c>
      <c r="AY5999" s="3">
        <v>78.569999999999993</v>
      </c>
      <c r="AZ5999" s="6" t="str">
        <f t="shared" si="655"/>
        <v>2918.1</v>
      </c>
      <c r="BC5999" s="12" t="s">
        <v>15538</v>
      </c>
      <c r="BJ5999" s="12">
        <f t="shared" si="656"/>
        <v>0</v>
      </c>
      <c r="BK5999" s="12">
        <f t="shared" si="657"/>
        <v>0</v>
      </c>
      <c r="BO5999" s="3" t="s">
        <v>54</v>
      </c>
      <c r="BP5999" s="3" t="s">
        <v>54</v>
      </c>
      <c r="BR5999" s="3" t="s">
        <v>54</v>
      </c>
      <c r="CE5999" s="3" t="s">
        <v>15539</v>
      </c>
      <c r="CF5999" s="3" t="s">
        <v>15539</v>
      </c>
      <c r="CG5999" s="3" t="s">
        <v>15540</v>
      </c>
      <c r="CQ5999" s="3" t="str">
        <f>CONCATENATE(baseURL!$A$1,baseURL!$B$1,baseURL!$C$1,".",C5999,".",L5999,".pkl&amp;seq=",BC5999,"&amp;varMods=Deamidated-Q+Deamidated-N")</f>
        <v>http://proteomics.broadinstitute.org/millscripts/viewfeed.pl?side=xl&amp;cycle=1&amp;fixedMods=iaaC&amp;file=msdataSM/iPRG2012_nd/cpick_in/iPRG2012_nd.2918.1.4.pkl&amp;seq=ALqTANLALEKADRLWLPVNR&amp;varMods=Deamidated-Q+Deamidated-N</v>
      </c>
    </row>
    <row r="6000" spans="1:95" x14ac:dyDescent="0.2">
      <c r="A6000" s="3">
        <v>1028</v>
      </c>
      <c r="B6000" s="2" t="s">
        <v>15541</v>
      </c>
      <c r="C6000" s="2" t="s">
        <v>15542</v>
      </c>
      <c r="D6000" s="3">
        <v>15374</v>
      </c>
      <c r="E6000" s="3">
        <v>15358</v>
      </c>
      <c r="F6000" s="3">
        <v>61303</v>
      </c>
      <c r="G6000" s="3">
        <v>18276</v>
      </c>
      <c r="H6000" s="3">
        <v>53.314</v>
      </c>
      <c r="I6000" s="30">
        <v>774.37291000000005</v>
      </c>
      <c r="J6000" s="30">
        <v>774.20482259999994</v>
      </c>
      <c r="K6000" s="30">
        <v>0.16808999999999999</v>
      </c>
      <c r="L6000" s="3">
        <v>0</v>
      </c>
      <c r="M6000" s="3">
        <v>6</v>
      </c>
      <c r="N6000" s="10">
        <f t="shared" si="651"/>
        <v>1</v>
      </c>
      <c r="O6000" s="35">
        <v>6</v>
      </c>
      <c r="P6000" s="17"/>
      <c r="Q6000" s="40">
        <v>4640.1959699999998</v>
      </c>
      <c r="R6000" s="42">
        <v>774.20538999999997</v>
      </c>
      <c r="S6000" s="18">
        <f t="shared" si="652"/>
        <v>216.37669042846807</v>
      </c>
      <c r="T6000" s="18">
        <f t="shared" si="653"/>
        <v>-0.73288045698395909</v>
      </c>
      <c r="U6000" s="18">
        <f t="shared" si="654"/>
        <v>-0.89123636812089368</v>
      </c>
      <c r="V6000" s="30">
        <v>774.2047</v>
      </c>
      <c r="W6000" s="3" t="s">
        <v>47</v>
      </c>
      <c r="AA6000" s="3" t="s">
        <v>47</v>
      </c>
      <c r="AC6000" s="3" t="s">
        <v>47</v>
      </c>
      <c r="AO6000" s="3" t="s">
        <v>48</v>
      </c>
      <c r="AU6000" s="3">
        <v>0</v>
      </c>
      <c r="AV6000" s="3">
        <v>3</v>
      </c>
      <c r="AW6000" s="3">
        <v>1</v>
      </c>
      <c r="AX6000" s="3">
        <v>3</v>
      </c>
      <c r="AY6000" s="3">
        <v>100</v>
      </c>
      <c r="AZ6000" s="6" t="str">
        <f t="shared" si="655"/>
        <v>2919.3</v>
      </c>
      <c r="BB6000" s="12" t="s">
        <v>79</v>
      </c>
      <c r="BC6000" s="12" t="s">
        <v>15534</v>
      </c>
      <c r="BJ6000" s="12">
        <f t="shared" si="656"/>
        <v>1</v>
      </c>
      <c r="BK6000" s="12">
        <f t="shared" si="657"/>
        <v>0</v>
      </c>
      <c r="CQ6000" s="3" t="str">
        <f>CONCATENATE(baseURL!$A$1,baseURL!$B$1,"+Acetyl",baseURL!$C$1,".",C6000,".",L6000,".pkl&amp;seq=",BC6000)</f>
        <v>http://proteomics.broadinstitute.org/millscripts/viewfeed.pl?side=xl&amp;cycle=1&amp;fixedMods=iaaC+Acetyl&amp;file=msdataSM/iPRG2012_nd/cpick_in/iPRG2012_nd.2919.3.0.pkl&amp;seq=SDLVNKKFPAGDYKFQYLALSQSDADSESCKMPQTVEWSK</v>
      </c>
    </row>
    <row r="6001" spans="1:95" x14ac:dyDescent="0.2">
      <c r="A6001" s="3">
        <v>2524</v>
      </c>
      <c r="B6001" s="2" t="s">
        <v>15543</v>
      </c>
      <c r="C6001" s="2" t="s">
        <v>15544</v>
      </c>
      <c r="D6001" s="3">
        <v>15375</v>
      </c>
      <c r="E6001" s="3">
        <v>15359</v>
      </c>
      <c r="F6001" s="3">
        <v>61322</v>
      </c>
      <c r="G6001" s="3">
        <v>18278</v>
      </c>
      <c r="H6001" s="3">
        <v>53.3264</v>
      </c>
      <c r="I6001" s="30">
        <v>483.76947999999999</v>
      </c>
      <c r="J6001" s="30">
        <v>483.768373</v>
      </c>
      <c r="K6001" s="30">
        <v>1.1100000000000001E-3</v>
      </c>
      <c r="L6001" s="3">
        <v>2</v>
      </c>
      <c r="M6001" s="3">
        <v>2</v>
      </c>
      <c r="N6001" s="10">
        <f t="shared" si="651"/>
        <v>1</v>
      </c>
      <c r="O6001" s="35">
        <v>2</v>
      </c>
      <c r="P6001" s="17"/>
      <c r="Q6001" s="40">
        <v>966.52949999999998</v>
      </c>
      <c r="R6001" s="40">
        <v>483.76839000000001</v>
      </c>
      <c r="S6001" s="18">
        <f t="shared" si="652"/>
        <v>2.2531443196950067</v>
      </c>
      <c r="T6001" s="18">
        <f t="shared" si="653"/>
        <v>-3.5140782997257314E-2</v>
      </c>
      <c r="U6001" s="18">
        <f t="shared" si="654"/>
        <v>-0.5994604153586488</v>
      </c>
      <c r="V6001" s="30">
        <v>483.7681</v>
      </c>
      <c r="W6001" s="3" t="s">
        <v>47</v>
      </c>
      <c r="Z6001" s="3" t="s">
        <v>47</v>
      </c>
      <c r="AA6001" s="3" t="s">
        <v>47</v>
      </c>
      <c r="AB6001" s="12" t="s">
        <v>47</v>
      </c>
      <c r="AC6001" s="3" t="s">
        <v>47</v>
      </c>
      <c r="AE6001" s="3" t="s">
        <v>48</v>
      </c>
      <c r="AF6001" s="3" t="s">
        <v>48</v>
      </c>
      <c r="AH6001" s="3" t="s">
        <v>47</v>
      </c>
      <c r="AI6001" s="3" t="s">
        <v>48</v>
      </c>
      <c r="AK6001" s="3" t="s">
        <v>52</v>
      </c>
      <c r="AL6001" s="3" t="s">
        <v>48</v>
      </c>
      <c r="AM6001" s="3" t="s">
        <v>52</v>
      </c>
      <c r="AU6001" s="3">
        <v>0</v>
      </c>
      <c r="AV6001" s="3">
        <v>6</v>
      </c>
      <c r="AW6001" s="3">
        <v>1</v>
      </c>
      <c r="AX6001" s="3">
        <v>6</v>
      </c>
      <c r="AY6001" s="3">
        <v>100</v>
      </c>
      <c r="AZ6001" s="6" t="str">
        <f t="shared" si="655"/>
        <v>2920.1</v>
      </c>
      <c r="BC6001" s="12" t="s">
        <v>15545</v>
      </c>
      <c r="BJ6001" s="12">
        <f t="shared" si="656"/>
        <v>0</v>
      </c>
      <c r="BK6001" s="12">
        <f t="shared" si="657"/>
        <v>0</v>
      </c>
      <c r="CQ6001" s="3" t="str">
        <f>CONCATENATE(baseURL!$A$1,baseURL!$B$1,baseURL!$C$1,".",C6001,".",L6001,".pkl&amp;seq=",BC6001)</f>
        <v>http://proteomics.broadinstitute.org/millscripts/viewfeed.pl?side=xl&amp;cycle=1&amp;fixedMods=iaaC&amp;file=msdataSM/iPRG2012_nd/cpick_in/iPRG2012_nd.2920.1.2.pkl&amp;seq=LFLYPSNL</v>
      </c>
    </row>
    <row r="6002" spans="1:95" x14ac:dyDescent="0.2">
      <c r="A6002" s="3">
        <v>7730</v>
      </c>
      <c r="B6002" s="2" t="s">
        <v>15546</v>
      </c>
      <c r="C6002" s="2" t="s">
        <v>15547</v>
      </c>
      <c r="D6002" s="3">
        <v>15377</v>
      </c>
      <c r="E6002" s="3">
        <v>15361</v>
      </c>
      <c r="F6002" s="3">
        <v>61324</v>
      </c>
      <c r="G6002" s="3">
        <v>18280</v>
      </c>
      <c r="H6002" s="3">
        <v>53.334699999999998</v>
      </c>
      <c r="I6002" s="30">
        <v>734.70594000000006</v>
      </c>
      <c r="J6002" s="30">
        <v>734.70536430000004</v>
      </c>
      <c r="K6002" s="30">
        <v>5.8E-4</v>
      </c>
      <c r="L6002" s="3">
        <v>3</v>
      </c>
      <c r="M6002" s="3">
        <v>3</v>
      </c>
      <c r="N6002" s="10">
        <f t="shared" si="651"/>
        <v>1</v>
      </c>
      <c r="O6002" s="35">
        <v>3</v>
      </c>
      <c r="Q6002" s="40">
        <v>2202.1012000000001</v>
      </c>
      <c r="R6002" s="40">
        <v>734.70524999999998</v>
      </c>
      <c r="S6002" s="18">
        <f t="shared" si="652"/>
        <v>0.93915212947900795</v>
      </c>
      <c r="T6002" s="18">
        <f t="shared" si="653"/>
        <v>0.15557259195282658</v>
      </c>
      <c r="U6002" s="18">
        <f t="shared" si="654"/>
        <v>-6.805450211149161E-2</v>
      </c>
      <c r="V6002" s="30">
        <v>734.70519999999999</v>
      </c>
      <c r="W6002" s="3" t="s">
        <v>47</v>
      </c>
      <c r="X6002" s="3" t="s">
        <v>47</v>
      </c>
      <c r="Y6002" s="3" t="s">
        <v>47</v>
      </c>
      <c r="Z6002" s="3" t="s">
        <v>52</v>
      </c>
      <c r="AA6002" s="3" t="s">
        <v>48</v>
      </c>
      <c r="AC6002" s="3" t="s">
        <v>52</v>
      </c>
      <c r="AD6002" s="3" t="s">
        <v>47</v>
      </c>
      <c r="AF6002" s="3" t="s">
        <v>52</v>
      </c>
      <c r="AH6002" s="3" t="s">
        <v>47</v>
      </c>
      <c r="AJ6002" s="3" t="s">
        <v>47</v>
      </c>
      <c r="AK6002" s="3" t="s">
        <v>47</v>
      </c>
      <c r="AL6002" s="3" t="s">
        <v>52</v>
      </c>
      <c r="AO6002" s="3" t="s">
        <v>47</v>
      </c>
      <c r="AU6002" s="3">
        <v>0</v>
      </c>
      <c r="AV6002" s="3">
        <v>8</v>
      </c>
      <c r="AW6002" s="3">
        <v>2</v>
      </c>
      <c r="AX6002" s="3">
        <v>7</v>
      </c>
      <c r="AY6002" s="3">
        <v>87.5</v>
      </c>
      <c r="AZ6002" s="6" t="str">
        <f t="shared" si="655"/>
        <v>2920.3</v>
      </c>
      <c r="BC6002" s="12" t="s">
        <v>15548</v>
      </c>
      <c r="BI6002" s="12" t="s">
        <v>594</v>
      </c>
      <c r="BJ6002" s="12">
        <f t="shared" si="656"/>
        <v>0</v>
      </c>
      <c r="BK6002" s="12">
        <f t="shared" si="657"/>
        <v>1</v>
      </c>
      <c r="BR6002" s="3" t="s">
        <v>594</v>
      </c>
      <c r="BZ6002" s="3" t="s">
        <v>15549</v>
      </c>
      <c r="CQ6002" s="3" t="str">
        <f>CONCATENATE(baseURL!$A$1,baseURL!$B$1,baseURL!$C$1,".",C6002,".",L6002,".pkl&amp;seq=",BC6002,"&amp;varMods=ReducedCys-C")</f>
        <v>http://proteomics.broadinstitute.org/millscripts/viewfeed.pl?side=xl&amp;cycle=1&amp;fixedMods=iaaC&amp;file=msdataSM/iPRG2012_nd/cpick_in/iPRG2012_nd.2920.3.3.pkl&amp;seq=KLWcFGPDGNGPNLVLDQTK&amp;varMods=ReducedCys-C</v>
      </c>
    </row>
    <row r="6003" spans="1:95" x14ac:dyDescent="0.2">
      <c r="A6003" s="3">
        <v>843</v>
      </c>
      <c r="B6003" s="2" t="s">
        <v>15550</v>
      </c>
      <c r="C6003" s="2" t="s">
        <v>15541</v>
      </c>
      <c r="D6003" s="3">
        <v>15378</v>
      </c>
      <c r="E6003" s="3">
        <v>15362</v>
      </c>
      <c r="F6003" s="3">
        <v>61325</v>
      </c>
      <c r="G6003" s="3">
        <v>18281</v>
      </c>
      <c r="H6003" s="3">
        <v>53.338900000000002</v>
      </c>
      <c r="I6003" s="30">
        <v>789.74126999999999</v>
      </c>
      <c r="J6003" s="30">
        <v>789.7398005</v>
      </c>
      <c r="K6003" s="30">
        <v>1.47E-3</v>
      </c>
      <c r="L6003" s="3">
        <v>3</v>
      </c>
      <c r="M6003" s="3">
        <v>3</v>
      </c>
      <c r="N6003" s="10">
        <f t="shared" si="651"/>
        <v>1</v>
      </c>
      <c r="O6003" s="35">
        <v>3</v>
      </c>
      <c r="P6003" s="17"/>
      <c r="Q6003" s="40">
        <v>2367.20543</v>
      </c>
      <c r="R6003" s="32">
        <v>789.73999000000003</v>
      </c>
      <c r="S6003" s="18">
        <f t="shared" si="652"/>
        <v>1.6207866084526656</v>
      </c>
      <c r="T6003" s="18">
        <f t="shared" si="653"/>
        <v>-0.23995239247432468</v>
      </c>
      <c r="U6003" s="18">
        <f t="shared" si="654"/>
        <v>-0.11396155841132664</v>
      </c>
      <c r="V6003" s="30">
        <v>789.73990000000003</v>
      </c>
      <c r="W6003" s="3" t="s">
        <v>47</v>
      </c>
      <c r="X6003" s="3" t="s">
        <v>47</v>
      </c>
      <c r="Y6003" s="3" t="s">
        <v>47</v>
      </c>
      <c r="AA6003" s="3" t="s">
        <v>47</v>
      </c>
      <c r="AB6003" s="12" t="s">
        <v>52</v>
      </c>
      <c r="AC6003" s="3" t="s">
        <v>52</v>
      </c>
      <c r="AD6003" s="3" t="s">
        <v>47</v>
      </c>
      <c r="AE6003" s="3" t="s">
        <v>47</v>
      </c>
      <c r="AF6003" s="3" t="s">
        <v>47</v>
      </c>
      <c r="AG6003" s="3" t="s">
        <v>52</v>
      </c>
      <c r="AL6003" s="3" t="s">
        <v>52</v>
      </c>
      <c r="AO6003" s="3" t="s">
        <v>47</v>
      </c>
      <c r="AU6003" s="3">
        <v>0</v>
      </c>
      <c r="AV6003" s="3">
        <v>8</v>
      </c>
      <c r="AW6003" s="3">
        <v>3</v>
      </c>
      <c r="AX6003" s="3">
        <v>4</v>
      </c>
      <c r="AY6003" s="3">
        <v>50</v>
      </c>
      <c r="AZ6003" s="6" t="str">
        <f t="shared" si="655"/>
        <v>2920.4</v>
      </c>
      <c r="BC6003" s="12" t="s">
        <v>15551</v>
      </c>
      <c r="BJ6003" s="12">
        <f t="shared" si="656"/>
        <v>0</v>
      </c>
      <c r="BK6003" s="12">
        <f t="shared" si="657"/>
        <v>0</v>
      </c>
      <c r="BL6003" s="3" t="s">
        <v>162</v>
      </c>
      <c r="BM6003" s="3" t="s">
        <v>162</v>
      </c>
      <c r="BR6003" s="3" t="s">
        <v>162</v>
      </c>
      <c r="CQ6003" s="3" t="str">
        <f>CONCATENATE(baseURL!$A$1,baseURL!$B$1,baseURL!$C$1,".",C6003,".",L6003,".pkl&amp;seq=",BC6003,"&amp;varMods=Sodiated-D+Sodiated-E")</f>
        <v>http://proteomics.broadinstitute.org/millscripts/viewfeed.pl?side=xl&amp;cycle=1&amp;fixedMods=iaaC&amp;file=msdataSM/iPRG2012_nd/cpick_in/iPRG2012_nd.2920.4.3.pkl&amp;seq=VLENTeLGDSLFDKAGAELVPK&amp;varMods=Sodiated-D+Sodiated-E</v>
      </c>
    </row>
    <row r="6004" spans="1:95" x14ac:dyDescent="0.2">
      <c r="A6004" s="3">
        <v>5588</v>
      </c>
      <c r="B6004" s="2" t="s">
        <v>15552</v>
      </c>
      <c r="C6004" s="2" t="s">
        <v>15543</v>
      </c>
      <c r="D6004" s="3">
        <v>15380</v>
      </c>
      <c r="E6004" s="3">
        <v>15364</v>
      </c>
      <c r="F6004" s="3">
        <v>61344</v>
      </c>
      <c r="G6004" s="3">
        <v>18284</v>
      </c>
      <c r="H6004" s="3">
        <v>53.353700000000003</v>
      </c>
      <c r="I6004" s="30">
        <v>523.94177000000002</v>
      </c>
      <c r="J6004" s="30">
        <v>523.94021039999996</v>
      </c>
      <c r="K6004" s="30">
        <v>1.56E-3</v>
      </c>
      <c r="L6004" s="3">
        <v>3</v>
      </c>
      <c r="M6004" s="3">
        <v>3</v>
      </c>
      <c r="N6004" s="10">
        <f t="shared" si="651"/>
        <v>1</v>
      </c>
      <c r="O6004" s="35">
        <v>3</v>
      </c>
      <c r="P6004" s="17"/>
      <c r="Q6004" s="40">
        <v>1569.8053500000001</v>
      </c>
      <c r="R6004" s="40">
        <v>523.93997000000002</v>
      </c>
      <c r="S6004" s="18">
        <f t="shared" si="652"/>
        <v>3.4355080792994479</v>
      </c>
      <c r="T6004" s="18">
        <f t="shared" si="653"/>
        <v>0.45883119002878359</v>
      </c>
      <c r="U6004" s="18">
        <f t="shared" si="654"/>
        <v>-0.13360309206919385</v>
      </c>
      <c r="V6004" s="30">
        <v>523.93989999999997</v>
      </c>
      <c r="W6004" s="3" t="s">
        <v>47</v>
      </c>
      <c r="X6004" s="3" t="s">
        <v>47</v>
      </c>
      <c r="Y6004" s="3" t="s">
        <v>47</v>
      </c>
      <c r="Z6004" s="3" t="s">
        <v>47</v>
      </c>
      <c r="AA6004" s="3" t="s">
        <v>48</v>
      </c>
      <c r="AB6004" s="12" t="s">
        <v>47</v>
      </c>
      <c r="AC6004" s="3" t="s">
        <v>47</v>
      </c>
      <c r="AD6004" s="3" t="s">
        <v>47</v>
      </c>
      <c r="AE6004" s="3" t="s">
        <v>47</v>
      </c>
      <c r="AF6004" s="3" t="s">
        <v>47</v>
      </c>
      <c r="AG6004" s="3" t="s">
        <v>47</v>
      </c>
      <c r="AH6004" s="3" t="s">
        <v>47</v>
      </c>
      <c r="AI6004" s="3" t="s">
        <v>47</v>
      </c>
      <c r="AJ6004" s="3" t="s">
        <v>47</v>
      </c>
      <c r="AK6004" s="3" t="s">
        <v>47</v>
      </c>
      <c r="AL6004" s="3" t="s">
        <v>47</v>
      </c>
      <c r="AM6004" s="3" t="s">
        <v>47</v>
      </c>
      <c r="AU6004" s="3">
        <v>0</v>
      </c>
      <c r="AV6004" s="3">
        <v>16</v>
      </c>
      <c r="AW6004" s="3">
        <v>1</v>
      </c>
      <c r="AX6004" s="3">
        <v>16</v>
      </c>
      <c r="AY6004" s="3">
        <v>100</v>
      </c>
      <c r="AZ6004" s="6" t="str">
        <f t="shared" si="655"/>
        <v>2921.2</v>
      </c>
      <c r="BC6004" s="12" t="s">
        <v>15553</v>
      </c>
      <c r="BJ6004" s="12">
        <f t="shared" si="656"/>
        <v>0</v>
      </c>
      <c r="BK6004" s="12">
        <f t="shared" si="657"/>
        <v>0</v>
      </c>
      <c r="CQ6004" s="3" t="str">
        <f>CONCATENATE(baseURL!$A$1,baseURL!$B$1,baseURL!$C$1,".",C6004,".",L6004,".pkl&amp;seq=",BC6004)</f>
        <v>http://proteomics.broadinstitute.org/millscripts/viewfeed.pl?side=xl&amp;cycle=1&amp;fixedMods=iaaC&amp;file=msdataSM/iPRG2012_nd/cpick_in/iPRG2012_nd.2921.2.3.pkl&amp;seq=AHNGDLVNALMSLSK</v>
      </c>
    </row>
    <row r="6005" spans="1:95" x14ac:dyDescent="0.2">
      <c r="A6005" s="3">
        <v>4203</v>
      </c>
      <c r="B6005" s="2" t="s">
        <v>15554</v>
      </c>
      <c r="C6005" s="2" t="s">
        <v>15555</v>
      </c>
      <c r="D6005" s="3">
        <v>15384</v>
      </c>
      <c r="E6005" s="3">
        <v>15368</v>
      </c>
      <c r="F6005" s="3">
        <v>61364</v>
      </c>
      <c r="G6005" s="3">
        <v>18289</v>
      </c>
      <c r="H6005" s="3">
        <v>53.372500000000002</v>
      </c>
      <c r="I6005" s="30">
        <v>640.34020999999996</v>
      </c>
      <c r="J6005" s="30">
        <v>640.34040159999995</v>
      </c>
      <c r="K6005" s="30">
        <v>-1.9000000000000001E-4</v>
      </c>
      <c r="L6005" s="3">
        <v>3</v>
      </c>
      <c r="M6005" s="3">
        <v>3</v>
      </c>
      <c r="N6005" s="10">
        <f t="shared" si="651"/>
        <v>1</v>
      </c>
      <c r="O6005" s="35">
        <v>3</v>
      </c>
      <c r="P6005" s="17"/>
      <c r="Q6005" s="40">
        <v>1919.0061599999999</v>
      </c>
      <c r="R6005" s="40">
        <v>640.34023999999999</v>
      </c>
      <c r="S6005" s="18">
        <f t="shared" si="652"/>
        <v>-4.6850093378395394E-2</v>
      </c>
      <c r="T6005" s="18">
        <f t="shared" si="653"/>
        <v>0.25236583594339956</v>
      </c>
      <c r="U6005" s="18">
        <f t="shared" si="654"/>
        <v>-0.21863376880327634</v>
      </c>
      <c r="V6005" s="30">
        <v>640.34010000000001</v>
      </c>
      <c r="W6005" s="3" t="s">
        <v>47</v>
      </c>
      <c r="X6005" s="3" t="s">
        <v>47</v>
      </c>
      <c r="Y6005" s="3" t="s">
        <v>47</v>
      </c>
      <c r="Z6005" s="3" t="s">
        <v>47</v>
      </c>
      <c r="AA6005" s="3" t="s">
        <v>65</v>
      </c>
      <c r="AB6005" s="12" t="s">
        <v>47</v>
      </c>
      <c r="AC6005" s="3" t="s">
        <v>47</v>
      </c>
      <c r="AD6005" s="3" t="s">
        <v>47</v>
      </c>
      <c r="AE6005" s="3" t="s">
        <v>47</v>
      </c>
      <c r="AF6005" s="3" t="s">
        <v>47</v>
      </c>
      <c r="AG6005" s="3" t="s">
        <v>47</v>
      </c>
      <c r="AH6005" s="3" t="s">
        <v>47</v>
      </c>
      <c r="AI6005" s="3" t="s">
        <v>47</v>
      </c>
      <c r="AJ6005" s="3" t="s">
        <v>47</v>
      </c>
      <c r="AK6005" s="3" t="s">
        <v>47</v>
      </c>
      <c r="AL6005" s="3" t="s">
        <v>47</v>
      </c>
      <c r="AM6005" s="3" t="s">
        <v>47</v>
      </c>
      <c r="AN6005" s="3" t="s">
        <v>47</v>
      </c>
      <c r="AU6005" s="3">
        <v>1</v>
      </c>
      <c r="AV6005" s="3">
        <v>17</v>
      </c>
      <c r="AW6005" s="3">
        <v>1</v>
      </c>
      <c r="AX6005" s="3">
        <v>17</v>
      </c>
      <c r="AY6005" s="3">
        <v>100</v>
      </c>
      <c r="AZ6005" s="6" t="str">
        <f t="shared" si="655"/>
        <v>2922.1</v>
      </c>
      <c r="BC6005" s="12" t="s">
        <v>15475</v>
      </c>
      <c r="BJ6005" s="12">
        <f t="shared" si="656"/>
        <v>0</v>
      </c>
      <c r="BK6005" s="12">
        <f t="shared" si="657"/>
        <v>0</v>
      </c>
      <c r="BW6005" s="3" t="s">
        <v>15556</v>
      </c>
      <c r="CQ6005" s="3" t="str">
        <f>CONCATENATE(baseURL!$A$1,baseURL!$B$1,baseURL!$C$1,".",C6005,".",L6005,".pkl&amp;seq=",BC6005)</f>
        <v>http://proteomics.broadinstitute.org/millscripts/viewfeed.pl?side=xl&amp;cycle=1&amp;fixedMods=iaaC&amp;file=msdataSM/iPRG2012_nd/cpick_in/iPRG2012_nd.2922.1.3.pkl&amp;seq=AKTLVWNGPPGVFEFEK</v>
      </c>
    </row>
    <row r="6006" spans="1:95" x14ac:dyDescent="0.2">
      <c r="A6006" s="3">
        <v>1714</v>
      </c>
      <c r="B6006" s="2" t="s">
        <v>15559</v>
      </c>
      <c r="C6006" s="2" t="s">
        <v>15560</v>
      </c>
      <c r="D6006" s="3">
        <v>15387</v>
      </c>
      <c r="E6006" s="3">
        <v>15371</v>
      </c>
      <c r="F6006" s="3">
        <v>61367</v>
      </c>
      <c r="G6006" s="3">
        <v>18292</v>
      </c>
      <c r="H6006" s="3">
        <v>53.377499999999998</v>
      </c>
      <c r="I6006" s="30">
        <v>736.37306999999998</v>
      </c>
      <c r="J6006" s="30">
        <v>737.04078860000004</v>
      </c>
      <c r="K6006" s="30">
        <v>-0.66771999999999998</v>
      </c>
      <c r="L6006" s="3">
        <v>3</v>
      </c>
      <c r="M6006" s="3">
        <v>3</v>
      </c>
      <c r="N6006" s="10">
        <f t="shared" si="651"/>
        <v>1</v>
      </c>
      <c r="O6006" s="35">
        <v>3</v>
      </c>
      <c r="P6006" s="17"/>
      <c r="Q6006" s="40">
        <v>2207.1086500000001</v>
      </c>
      <c r="R6006" s="40">
        <v>736.37440000000004</v>
      </c>
      <c r="S6006" s="18">
        <f t="shared" si="652"/>
        <v>-1.8061464386223609</v>
      </c>
      <c r="T6006" s="18">
        <f t="shared" si="653"/>
        <v>904.95894479765286</v>
      </c>
      <c r="U6006" s="18">
        <f t="shared" si="654"/>
        <v>904.97442605277035</v>
      </c>
      <c r="V6006" s="30">
        <v>737.04079999999999</v>
      </c>
      <c r="X6006" s="3" t="s">
        <v>47</v>
      </c>
      <c r="Y6006" s="3" t="s">
        <v>65</v>
      </c>
      <c r="Z6006" s="3" t="s">
        <v>52</v>
      </c>
      <c r="AA6006" s="3" t="s">
        <v>47</v>
      </c>
      <c r="AB6006" s="12" t="s">
        <v>47</v>
      </c>
      <c r="AC6006" s="3" t="s">
        <v>48</v>
      </c>
      <c r="AD6006" s="3" t="s">
        <v>47</v>
      </c>
      <c r="AF6006" s="3" t="s">
        <v>47</v>
      </c>
      <c r="AG6006" s="3" t="s">
        <v>47</v>
      </c>
      <c r="AJ6006" s="3" t="s">
        <v>47</v>
      </c>
      <c r="AK6006" s="3" t="s">
        <v>47</v>
      </c>
      <c r="AL6006" s="3" t="s">
        <v>52</v>
      </c>
      <c r="AU6006" s="3">
        <v>1</v>
      </c>
      <c r="AV6006" s="3">
        <v>8</v>
      </c>
      <c r="AW6006" s="3">
        <v>1</v>
      </c>
      <c r="AX6006" s="3">
        <v>8</v>
      </c>
      <c r="AY6006" s="3">
        <v>100</v>
      </c>
      <c r="AZ6006" s="6" t="str">
        <f t="shared" si="655"/>
        <v>2922.4</v>
      </c>
      <c r="BC6006" s="12" t="s">
        <v>15561</v>
      </c>
      <c r="BJ6006" s="12">
        <f t="shared" si="656"/>
        <v>0</v>
      </c>
      <c r="BK6006" s="12">
        <f t="shared" si="657"/>
        <v>0</v>
      </c>
      <c r="BU6006" s="3" t="s">
        <v>15562</v>
      </c>
      <c r="CQ6006" s="3" t="str">
        <f>CONCATENATE(baseURL!$A$1,baseURL!$B$1,baseURL!$C$1,".",C6006,".",L6006,".pkl&amp;seq=",BC6006)</f>
        <v>http://proteomics.broadinstitute.org/millscripts/viewfeed.pl?side=xl&amp;cycle=1&amp;fixedMods=iaaC&amp;file=msdataSM/iPRG2012_nd/cpick_in/iPRG2012_nd.2922.4.3.pkl&amp;seq=VVLTAPSSTAPMFVMGVNEEK</v>
      </c>
    </row>
    <row r="6007" spans="1:95" x14ac:dyDescent="0.2">
      <c r="A6007" s="3">
        <v>7702</v>
      </c>
      <c r="B6007" s="2" t="s">
        <v>15563</v>
      </c>
      <c r="C6007" s="2" t="s">
        <v>15564</v>
      </c>
      <c r="D6007" s="3">
        <v>15388</v>
      </c>
      <c r="E6007" s="3">
        <v>15372</v>
      </c>
      <c r="F6007" s="3">
        <v>61368</v>
      </c>
      <c r="G6007" s="3">
        <v>18293</v>
      </c>
      <c r="H6007" s="3">
        <v>53.379199999999997</v>
      </c>
      <c r="I6007" s="30">
        <v>752.04034999999999</v>
      </c>
      <c r="J6007" s="30">
        <v>752.0391856</v>
      </c>
      <c r="K6007" s="30">
        <v>1.16E-3</v>
      </c>
      <c r="L6007" s="3">
        <v>3</v>
      </c>
      <c r="M6007" s="3">
        <v>3</v>
      </c>
      <c r="N6007" s="10">
        <f t="shared" si="651"/>
        <v>1</v>
      </c>
      <c r="O6007" s="35">
        <v>3</v>
      </c>
      <c r="Q6007" s="40">
        <v>2254.1035099999999</v>
      </c>
      <c r="R6007" s="40">
        <v>752.03935000000001</v>
      </c>
      <c r="S6007" s="18">
        <f t="shared" si="652"/>
        <v>1.3297176537056912</v>
      </c>
      <c r="T6007" s="18">
        <f t="shared" si="653"/>
        <v>-0.21860558229691024</v>
      </c>
      <c r="U6007" s="18">
        <f t="shared" si="654"/>
        <v>-0.19945764801050225</v>
      </c>
      <c r="V6007" s="30">
        <v>752.03920000000005</v>
      </c>
      <c r="W6007" s="3" t="s">
        <v>47</v>
      </c>
      <c r="X6007" s="3" t="s">
        <v>47</v>
      </c>
      <c r="Y6007" s="3" t="s">
        <v>47</v>
      </c>
      <c r="AA6007" s="3" t="s">
        <v>47</v>
      </c>
      <c r="AB6007" s="12" t="s">
        <v>47</v>
      </c>
      <c r="AC6007" s="3" t="s">
        <v>52</v>
      </c>
      <c r="AD6007" s="3" t="s">
        <v>47</v>
      </c>
      <c r="AH6007" s="3" t="s">
        <v>47</v>
      </c>
      <c r="AJ6007" s="3" t="s">
        <v>65</v>
      </c>
      <c r="AK6007" s="3" t="s">
        <v>47</v>
      </c>
      <c r="AO6007" s="3" t="s">
        <v>48</v>
      </c>
      <c r="AQ6007" s="3" t="s">
        <v>65</v>
      </c>
      <c r="AU6007" s="3">
        <v>2</v>
      </c>
      <c r="AV6007" s="3">
        <v>8</v>
      </c>
      <c r="AW6007" s="3">
        <v>2</v>
      </c>
      <c r="AX6007" s="3">
        <v>7</v>
      </c>
      <c r="AY6007" s="3">
        <v>87.5</v>
      </c>
      <c r="AZ6007" s="6" t="str">
        <f t="shared" si="655"/>
        <v>2922.5</v>
      </c>
      <c r="BC6007" s="12" t="s">
        <v>13635</v>
      </c>
      <c r="BI6007" s="12" t="s">
        <v>594</v>
      </c>
      <c r="BJ6007" s="12">
        <f t="shared" si="656"/>
        <v>0</v>
      </c>
      <c r="BK6007" s="12">
        <f t="shared" si="657"/>
        <v>1</v>
      </c>
      <c r="BR6007" s="3" t="s">
        <v>594</v>
      </c>
      <c r="BZ6007" s="3" t="s">
        <v>13755</v>
      </c>
      <c r="CF6007" s="3" t="s">
        <v>15565</v>
      </c>
      <c r="CM6007" s="3" t="s">
        <v>15566</v>
      </c>
      <c r="CQ6007" s="3" t="str">
        <f>CONCATENATE(baseURL!$A$1,baseURL!$B$1,baseURL!$C$1,".",C6007,".",L6007,".pkl&amp;seq=",BC6007,"&amp;varMods=ReducedCys-C")</f>
        <v>http://proteomics.broadinstitute.org/millscripts/viewfeed.pl?side=xl&amp;cycle=1&amp;fixedMods=iaaC&amp;file=msdataSM/iPRG2012_nd/cpick_in/iPRG2012_nd.2922.5.3.pkl&amp;seq=FVPSKPMcVEAFSEYPPLGR&amp;varMods=ReducedCys-C</v>
      </c>
    </row>
    <row r="6008" spans="1:95" x14ac:dyDescent="0.2">
      <c r="A6008" s="3">
        <v>1949</v>
      </c>
      <c r="B6008" s="2" t="s">
        <v>15567</v>
      </c>
      <c r="C6008" s="2" t="s">
        <v>15568</v>
      </c>
      <c r="D6008" s="3">
        <v>15391</v>
      </c>
      <c r="E6008" s="3">
        <v>15375</v>
      </c>
      <c r="F6008" s="3">
        <v>61371</v>
      </c>
      <c r="G6008" s="3">
        <v>18296</v>
      </c>
      <c r="H6008" s="3">
        <v>53.384999999999998</v>
      </c>
      <c r="I6008" s="30">
        <v>804.42317000000003</v>
      </c>
      <c r="J6008" s="30">
        <v>804.42191730000002</v>
      </c>
      <c r="K6008" s="30">
        <v>1.25E-3</v>
      </c>
      <c r="L6008" s="3">
        <v>5</v>
      </c>
      <c r="M6008" s="3">
        <v>5</v>
      </c>
      <c r="N6008" s="10">
        <f t="shared" si="651"/>
        <v>1</v>
      </c>
      <c r="O6008" s="35">
        <v>5</v>
      </c>
      <c r="P6008" s="17"/>
      <c r="Q6008" s="40">
        <v>4018.0781000000002</v>
      </c>
      <c r="R6008" s="40">
        <v>804.42143999999996</v>
      </c>
      <c r="S6008" s="18">
        <f t="shared" si="652"/>
        <v>2.1506139867007481</v>
      </c>
      <c r="T6008" s="18">
        <f t="shared" si="653"/>
        <v>0.5933456970724913</v>
      </c>
      <c r="U6008" s="18">
        <f t="shared" si="654"/>
        <v>0.44752660993295018</v>
      </c>
      <c r="V6008" s="30">
        <v>804.42179999999996</v>
      </c>
      <c r="W6008" s="3" t="s">
        <v>47</v>
      </c>
      <c r="X6008" s="3" t="s">
        <v>47</v>
      </c>
      <c r="Y6008" s="3" t="s">
        <v>47</v>
      </c>
      <c r="Z6008" s="3" t="s">
        <v>47</v>
      </c>
      <c r="AA6008" s="3" t="s">
        <v>48</v>
      </c>
      <c r="AB6008" s="12" t="s">
        <v>47</v>
      </c>
      <c r="AC6008" s="3" t="s">
        <v>47</v>
      </c>
      <c r="AD6008" s="3" t="s">
        <v>47</v>
      </c>
      <c r="AE6008" s="3" t="s">
        <v>47</v>
      </c>
      <c r="AG6008" s="3" t="s">
        <v>47</v>
      </c>
      <c r="AK6008" s="3" t="s">
        <v>47</v>
      </c>
      <c r="AL6008" s="3" t="s">
        <v>52</v>
      </c>
      <c r="AM6008" s="3" t="s">
        <v>47</v>
      </c>
      <c r="AO6008" s="3" t="s">
        <v>47</v>
      </c>
      <c r="AU6008" s="3">
        <v>0</v>
      </c>
      <c r="AV6008" s="3">
        <v>12</v>
      </c>
      <c r="AW6008" s="3">
        <v>5</v>
      </c>
      <c r="AX6008" s="3">
        <v>4</v>
      </c>
      <c r="AY6008" s="3">
        <v>33.33</v>
      </c>
      <c r="AZ6008" s="6" t="str">
        <f t="shared" si="655"/>
        <v>2922.8</v>
      </c>
      <c r="BC6008" s="12" t="s">
        <v>15569</v>
      </c>
      <c r="BJ6008" s="12">
        <f t="shared" si="656"/>
        <v>0</v>
      </c>
      <c r="BK6008" s="12">
        <f t="shared" si="657"/>
        <v>0</v>
      </c>
      <c r="BP6008" s="3" t="s">
        <v>54</v>
      </c>
      <c r="BR6008" s="3" t="s">
        <v>54</v>
      </c>
      <c r="CQ6008" s="3" t="str">
        <f>CONCATENATE(baseURL!$A$1,baseURL!$B$1,baseURL!$C$1,".",C6008,".",L6008,".pkl&amp;seq=",BC6008,"&amp;varMods=Deamidated-N")</f>
        <v>http://proteomics.broadinstitute.org/millscripts/viewfeed.pl?side=xl&amp;cycle=1&amp;fixedMods=iaaC&amp;file=msdataSM/iPRG2012_nd/cpick_in/iPRG2012_nd.2922.8.5.pkl&amp;seq=SPLLLQTSnGGAAYFAGKGLSNEGQNASLKGALAAAHYLR&amp;varMods=Deamidated-N</v>
      </c>
    </row>
    <row r="6009" spans="1:95" x14ac:dyDescent="0.2">
      <c r="A6009" s="3">
        <v>1420</v>
      </c>
      <c r="B6009" s="2" t="s">
        <v>15573</v>
      </c>
      <c r="C6009" s="2" t="s">
        <v>15574</v>
      </c>
      <c r="D6009" s="3">
        <v>15393</v>
      </c>
      <c r="E6009" s="3">
        <v>15377</v>
      </c>
      <c r="F6009" s="3">
        <v>61385</v>
      </c>
      <c r="G6009" s="3">
        <v>18299</v>
      </c>
      <c r="H6009" s="3">
        <v>53.396299999999997</v>
      </c>
      <c r="I6009" s="30">
        <v>438.26064000000002</v>
      </c>
      <c r="J6009" s="30">
        <v>438.25960379999998</v>
      </c>
      <c r="K6009" s="30">
        <v>1.0399999999999999E-3</v>
      </c>
      <c r="L6009" s="3">
        <v>3</v>
      </c>
      <c r="M6009" s="3">
        <v>3</v>
      </c>
      <c r="N6009" s="10">
        <f t="shared" si="651"/>
        <v>1</v>
      </c>
      <c r="O6009" s="35">
        <v>3</v>
      </c>
      <c r="P6009" s="17"/>
      <c r="Q6009" s="40">
        <v>1312.76235</v>
      </c>
      <c r="R6009" s="40">
        <v>438.25896999999998</v>
      </c>
      <c r="S6009" s="18">
        <f t="shared" si="652"/>
        <v>3.8105323892102239</v>
      </c>
      <c r="T6009" s="18">
        <f t="shared" si="653"/>
        <v>1.4461769031282881</v>
      </c>
      <c r="U6009" s="18">
        <f t="shared" si="654"/>
        <v>0.52480386207402319</v>
      </c>
      <c r="V6009" s="30">
        <v>438.25920000000002</v>
      </c>
      <c r="W6009" s="3" t="s">
        <v>47</v>
      </c>
      <c r="X6009" s="3" t="s">
        <v>47</v>
      </c>
      <c r="Y6009" s="3" t="s">
        <v>47</v>
      </c>
      <c r="Z6009" s="3" t="s">
        <v>47</v>
      </c>
      <c r="AA6009" s="3" t="s">
        <v>48</v>
      </c>
      <c r="AB6009" s="12" t="s">
        <v>47</v>
      </c>
      <c r="AC6009" s="3" t="s">
        <v>47</v>
      </c>
      <c r="AD6009" s="3" t="s">
        <v>47</v>
      </c>
      <c r="AE6009" s="3" t="s">
        <v>47</v>
      </c>
      <c r="AF6009" s="3" t="s">
        <v>47</v>
      </c>
      <c r="AG6009" s="3" t="s">
        <v>47</v>
      </c>
      <c r="AH6009" s="3" t="s">
        <v>47</v>
      </c>
      <c r="AI6009" s="3" t="s">
        <v>47</v>
      </c>
      <c r="AJ6009" s="3" t="s">
        <v>47</v>
      </c>
      <c r="AK6009" s="3" t="s">
        <v>47</v>
      </c>
      <c r="AL6009" s="3" t="s">
        <v>47</v>
      </c>
      <c r="AU6009" s="3">
        <v>0</v>
      </c>
      <c r="AV6009" s="3">
        <v>15</v>
      </c>
      <c r="AW6009" s="3">
        <v>1</v>
      </c>
      <c r="AX6009" s="3">
        <v>15</v>
      </c>
      <c r="AY6009" s="3">
        <v>100</v>
      </c>
      <c r="AZ6009" s="6" t="str">
        <f t="shared" si="655"/>
        <v>2923.1</v>
      </c>
      <c r="BC6009" s="12" t="s">
        <v>15575</v>
      </c>
      <c r="BJ6009" s="12">
        <f t="shared" si="656"/>
        <v>0</v>
      </c>
      <c r="BK6009" s="12">
        <f t="shared" si="657"/>
        <v>0</v>
      </c>
      <c r="CQ6009" s="3" t="str">
        <f>CONCATENATE(baseURL!$A$1,baseURL!$B$1,baseURL!$C$1,".",C6009,".",L6009,".pkl&amp;seq=",BC6009)</f>
        <v>http://proteomics.broadinstitute.org/millscripts/viewfeed.pl?side=xl&amp;cycle=1&amp;fixedMods=iaaC&amp;file=msdataSM/iPRG2012_nd/cpick_in/iPRG2012_nd.2923.1.3.pkl&amp;seq=VHLVALDLFTGK</v>
      </c>
    </row>
    <row r="6010" spans="1:95" x14ac:dyDescent="0.2">
      <c r="A6010" s="3">
        <v>6551</v>
      </c>
      <c r="B6010" s="2" t="s">
        <v>15570</v>
      </c>
      <c r="C6010" s="2" t="s">
        <v>15571</v>
      </c>
      <c r="D6010" s="3">
        <v>15402</v>
      </c>
      <c r="E6010" s="3">
        <v>15386</v>
      </c>
      <c r="F6010" s="3">
        <v>61394</v>
      </c>
      <c r="G6010" s="3">
        <v>18308</v>
      </c>
      <c r="H6010" s="3">
        <v>53.411299999999997</v>
      </c>
      <c r="I6010" s="30">
        <v>814.05871000000002</v>
      </c>
      <c r="J6010" s="30">
        <v>814.05589210000005</v>
      </c>
      <c r="K6010" s="30">
        <v>2.82E-3</v>
      </c>
      <c r="L6010" s="3">
        <v>3</v>
      </c>
      <c r="M6010" s="3">
        <v>3</v>
      </c>
      <c r="N6010" s="10">
        <f t="shared" si="651"/>
        <v>1</v>
      </c>
      <c r="O6010" s="35">
        <v>3</v>
      </c>
      <c r="P6010" s="17"/>
      <c r="Q6010" s="40">
        <v>2440.1554599999999</v>
      </c>
      <c r="R6010" s="40">
        <v>814.05667000000005</v>
      </c>
      <c r="S6010" s="18">
        <f t="shared" si="652"/>
        <v>2.5059680426983082</v>
      </c>
      <c r="T6010" s="18">
        <f t="shared" si="653"/>
        <v>-0.95558457865442403</v>
      </c>
      <c r="U6010" s="18">
        <f t="shared" si="654"/>
        <v>-1.0687216653813523</v>
      </c>
      <c r="V6010" s="30">
        <v>814.05579999999998</v>
      </c>
      <c r="W6010" s="3" t="s">
        <v>47</v>
      </c>
      <c r="X6010" s="3" t="s">
        <v>47</v>
      </c>
      <c r="Y6010" s="3" t="s">
        <v>47</v>
      </c>
      <c r="Z6010" s="3" t="s">
        <v>47</v>
      </c>
      <c r="AA6010" s="3" t="s">
        <v>47</v>
      </c>
      <c r="AB6010" s="12" t="s">
        <v>47</v>
      </c>
      <c r="AC6010" s="3" t="s">
        <v>48</v>
      </c>
      <c r="AE6010" s="3" t="s">
        <v>48</v>
      </c>
      <c r="AG6010" s="3" t="s">
        <v>48</v>
      </c>
      <c r="AL6010" s="3" t="s">
        <v>52</v>
      </c>
      <c r="AM6010" s="3" t="s">
        <v>48</v>
      </c>
      <c r="AU6010" s="3">
        <v>0</v>
      </c>
      <c r="AV6010" s="3">
        <v>6</v>
      </c>
      <c r="AW6010" s="3">
        <v>1</v>
      </c>
      <c r="AX6010" s="3">
        <v>6</v>
      </c>
      <c r="AY6010" s="3">
        <v>100</v>
      </c>
      <c r="AZ6010" s="6" t="str">
        <f t="shared" si="655"/>
        <v>2923.10</v>
      </c>
      <c r="BC6010" s="12" t="s">
        <v>15572</v>
      </c>
      <c r="BJ6010" s="12">
        <f t="shared" si="656"/>
        <v>0</v>
      </c>
      <c r="BK6010" s="12">
        <f t="shared" si="657"/>
        <v>0</v>
      </c>
      <c r="CQ6010" s="3" t="str">
        <f>CONCATENATE(baseURL!$A$1,baseURL!$B$1,baseURL!$C$1,".",C6010,".",L6010,".pkl&amp;seq=",BC6010)</f>
        <v>http://proteomics.broadinstitute.org/millscripts/viewfeed.pl?side=xl&amp;cycle=1&amp;fixedMods=iaaC&amp;file=msdataSM/iPRG2012_nd/cpick_in/iPRG2012_nd.2923.10.3.pkl&amp;seq=FAPDFADEEYVNKLEGELPEK</v>
      </c>
    </row>
    <row r="6011" spans="1:95" x14ac:dyDescent="0.2">
      <c r="A6011" s="3">
        <v>2196</v>
      </c>
      <c r="B6011" s="2" t="s">
        <v>15576</v>
      </c>
      <c r="C6011" s="2" t="s">
        <v>15557</v>
      </c>
      <c r="D6011" s="3">
        <v>15395</v>
      </c>
      <c r="E6011" s="3">
        <v>15379</v>
      </c>
      <c r="F6011" s="3">
        <v>61387</v>
      </c>
      <c r="G6011" s="3">
        <v>18301</v>
      </c>
      <c r="H6011" s="3">
        <v>53.3996</v>
      </c>
      <c r="I6011" s="30">
        <v>638.81527000000006</v>
      </c>
      <c r="J6011" s="30">
        <v>638.56013419999999</v>
      </c>
      <c r="K6011" s="30">
        <v>0.25513999999999998</v>
      </c>
      <c r="L6011" s="3">
        <v>0</v>
      </c>
      <c r="M6011" s="3">
        <v>4</v>
      </c>
      <c r="N6011" s="10">
        <f t="shared" si="651"/>
        <v>1</v>
      </c>
      <c r="O6011" s="35">
        <v>4</v>
      </c>
      <c r="P6011" s="17"/>
      <c r="Q6011" s="40">
        <v>2551.2211900000002</v>
      </c>
      <c r="R6011" s="40">
        <v>638.56075999999996</v>
      </c>
      <c r="S6011" s="18">
        <f t="shared" si="652"/>
        <v>398.56818010567349</v>
      </c>
      <c r="T6011" s="18">
        <f t="shared" si="653"/>
        <v>-0.98001637301695133</v>
      </c>
      <c r="U6011" s="18">
        <f t="shared" si="654"/>
        <v>-0.87697214584619643</v>
      </c>
      <c r="V6011" s="30">
        <v>638.56020000000001</v>
      </c>
      <c r="W6011" s="3" t="s">
        <v>47</v>
      </c>
      <c r="Y6011" s="3" t="s">
        <v>48</v>
      </c>
      <c r="Z6011" s="3" t="s">
        <v>47</v>
      </c>
      <c r="AA6011" s="3" t="s">
        <v>47</v>
      </c>
      <c r="AB6011" s="12" t="s">
        <v>48</v>
      </c>
      <c r="AC6011" s="3" t="s">
        <v>52</v>
      </c>
      <c r="AL6011" s="3" t="s">
        <v>52</v>
      </c>
      <c r="AU6011" s="3">
        <v>0</v>
      </c>
      <c r="AV6011" s="3">
        <v>3</v>
      </c>
      <c r="AW6011" s="3">
        <v>1</v>
      </c>
      <c r="AX6011" s="3">
        <v>3</v>
      </c>
      <c r="AY6011" s="3">
        <v>100</v>
      </c>
      <c r="AZ6011" s="6" t="str">
        <f t="shared" si="655"/>
        <v>2923.3</v>
      </c>
      <c r="BC6011" s="12" t="s">
        <v>15577</v>
      </c>
      <c r="BJ6011" s="12">
        <f t="shared" si="656"/>
        <v>0</v>
      </c>
      <c r="BK6011" s="12">
        <f t="shared" si="657"/>
        <v>0</v>
      </c>
      <c r="CQ6011" s="3" t="str">
        <f>CONCATENATE(baseURL!$A$1,baseURL!$B$1,baseURL!$C$1,".",C6011,".",L6011,".pkl&amp;seq=",BC6011)</f>
        <v>http://proteomics.broadinstitute.org/millscripts/viewfeed.pl?side=xl&amp;cycle=1&amp;fixedMods=iaaC&amp;file=msdataSM/iPRG2012_nd/cpick_in/iPRG2012_nd.2923.3.0.pkl&amp;seq=HQAFVAELASHEGWLENLDAEGK</v>
      </c>
    </row>
    <row r="6012" spans="1:95" x14ac:dyDescent="0.2">
      <c r="A6012" s="3">
        <v>2294</v>
      </c>
      <c r="B6012" s="2" t="s">
        <v>15578</v>
      </c>
      <c r="C6012" s="2" t="s">
        <v>15579</v>
      </c>
      <c r="D6012" s="3">
        <v>15396</v>
      </c>
      <c r="E6012" s="3">
        <v>15380</v>
      </c>
      <c r="F6012" s="3">
        <v>61388</v>
      </c>
      <c r="G6012" s="3">
        <v>18302</v>
      </c>
      <c r="H6012" s="3">
        <v>53.401299999999999</v>
      </c>
      <c r="I6012" s="30">
        <v>646.66036999999994</v>
      </c>
      <c r="J6012" s="30">
        <v>646.65869350000003</v>
      </c>
      <c r="K6012" s="30">
        <v>1.6800000000000001E-3</v>
      </c>
      <c r="L6012" s="3">
        <v>3</v>
      </c>
      <c r="M6012" s="3">
        <v>3</v>
      </c>
      <c r="N6012" s="10">
        <f t="shared" si="651"/>
        <v>1</v>
      </c>
      <c r="O6012" s="35">
        <v>3</v>
      </c>
      <c r="P6012" s="17"/>
      <c r="Q6012" s="40">
        <v>1937.9603300000001</v>
      </c>
      <c r="R6012" s="40">
        <v>646.65830000000005</v>
      </c>
      <c r="S6012" s="18">
        <f t="shared" si="652"/>
        <v>3.2010723436004147</v>
      </c>
      <c r="T6012" s="18">
        <f t="shared" si="653"/>
        <v>0.60851302762656279</v>
      </c>
      <c r="U6012" s="18">
        <f t="shared" si="654"/>
        <v>0.30928235197753723</v>
      </c>
      <c r="V6012" s="30">
        <v>646.6585</v>
      </c>
      <c r="W6012" s="3" t="s">
        <v>47</v>
      </c>
      <c r="Z6012" s="3" t="s">
        <v>47</v>
      </c>
      <c r="AA6012" s="3" t="s">
        <v>47</v>
      </c>
      <c r="AB6012" s="12" t="s">
        <v>47</v>
      </c>
      <c r="AC6012" s="3" t="s">
        <v>47</v>
      </c>
      <c r="AD6012" s="3" t="s">
        <v>47</v>
      </c>
      <c r="AE6012" s="3" t="s">
        <v>47</v>
      </c>
      <c r="AF6012" s="3" t="s">
        <v>47</v>
      </c>
      <c r="AG6012" s="3" t="s">
        <v>47</v>
      </c>
      <c r="AH6012" s="3" t="s">
        <v>48</v>
      </c>
      <c r="AI6012" s="3" t="s">
        <v>47</v>
      </c>
      <c r="AK6012" s="3" t="s">
        <v>47</v>
      </c>
      <c r="AL6012" s="3" t="s">
        <v>48</v>
      </c>
      <c r="AM6012" s="3" t="s">
        <v>48</v>
      </c>
      <c r="AO6012" s="3" t="s">
        <v>48</v>
      </c>
      <c r="AP6012" s="3" t="s">
        <v>48</v>
      </c>
      <c r="AU6012" s="3">
        <v>0</v>
      </c>
      <c r="AV6012" s="3">
        <v>11</v>
      </c>
      <c r="AW6012" s="3">
        <v>1</v>
      </c>
      <c r="AX6012" s="3">
        <v>11</v>
      </c>
      <c r="AY6012" s="3">
        <v>100</v>
      </c>
      <c r="AZ6012" s="6" t="str">
        <f t="shared" si="655"/>
        <v>2923.4</v>
      </c>
      <c r="BB6012" s="12" t="s">
        <v>79</v>
      </c>
      <c r="BC6012" s="12" t="s">
        <v>15486</v>
      </c>
      <c r="BJ6012" s="12">
        <f t="shared" si="656"/>
        <v>0</v>
      </c>
      <c r="BK6012" s="12">
        <f t="shared" si="657"/>
        <v>0</v>
      </c>
      <c r="CQ6012" s="3" t="str">
        <f>CONCATENATE(baseURL!$A$1,baseURL!$B$1,"+Acetyl",baseURL!$C$1,".",C6012,".",L6012,".pkl&amp;seq=",BC6012)</f>
        <v>http://proteomics.broadinstitute.org/millscripts/viewfeed.pl?side=xl&amp;cycle=1&amp;fixedMods=iaaC+Acetyl&amp;file=msdataSM/iPRG2012_nd/cpick_in/iPRG2012_nd.2923.4.3.pkl&amp;seq=SWQAYTDNLLGTGKVDK</v>
      </c>
    </row>
    <row r="6013" spans="1:95" x14ac:dyDescent="0.2">
      <c r="A6013" s="3">
        <v>2309</v>
      </c>
      <c r="B6013" s="2" t="s">
        <v>15580</v>
      </c>
      <c r="C6013" s="2" t="s">
        <v>15559</v>
      </c>
      <c r="D6013" s="3">
        <v>15397</v>
      </c>
      <c r="E6013" s="3">
        <v>15381</v>
      </c>
      <c r="F6013" s="3">
        <v>61389</v>
      </c>
      <c r="G6013" s="3">
        <v>18303</v>
      </c>
      <c r="H6013" s="3">
        <v>53.402999999999999</v>
      </c>
      <c r="I6013" s="30">
        <v>674.67427999999995</v>
      </c>
      <c r="J6013" s="30">
        <v>674.67542590000005</v>
      </c>
      <c r="K6013" s="30">
        <v>-1.15E-3</v>
      </c>
      <c r="L6013" s="3">
        <v>3</v>
      </c>
      <c r="M6013" s="3">
        <v>3</v>
      </c>
      <c r="N6013" s="10">
        <f t="shared" si="651"/>
        <v>1</v>
      </c>
      <c r="O6013" s="35">
        <v>3</v>
      </c>
      <c r="P6013" s="17"/>
      <c r="Q6013" s="40">
        <v>2022.0138300000001</v>
      </c>
      <c r="R6013" s="40">
        <v>674.67612999999994</v>
      </c>
      <c r="S6013" s="18">
        <f t="shared" si="652"/>
        <v>-2.742056399698563</v>
      </c>
      <c r="T6013" s="18">
        <f t="shared" si="653"/>
        <v>-1.0436118436463953</v>
      </c>
      <c r="U6013" s="18">
        <f t="shared" si="654"/>
        <v>-0.93378136838386716</v>
      </c>
      <c r="V6013" s="30">
        <v>674.67550000000006</v>
      </c>
      <c r="W6013" s="3" t="s">
        <v>47</v>
      </c>
      <c r="Z6013" s="3" t="s">
        <v>47</v>
      </c>
      <c r="AA6013" s="3" t="s">
        <v>48</v>
      </c>
      <c r="AB6013" s="12" t="s">
        <v>47</v>
      </c>
      <c r="AC6013" s="3" t="s">
        <v>47</v>
      </c>
      <c r="AD6013" s="3" t="s">
        <v>47</v>
      </c>
      <c r="AE6013" s="3" t="s">
        <v>47</v>
      </c>
      <c r="AF6013" s="3" t="s">
        <v>47</v>
      </c>
      <c r="AG6013" s="3" t="s">
        <v>47</v>
      </c>
      <c r="AH6013" s="3" t="s">
        <v>47</v>
      </c>
      <c r="AI6013" s="3" t="s">
        <v>47</v>
      </c>
      <c r="AJ6013" s="3" t="s">
        <v>47</v>
      </c>
      <c r="AK6013" s="3" t="s">
        <v>47</v>
      </c>
      <c r="AL6013" s="3" t="s">
        <v>47</v>
      </c>
      <c r="AM6013" s="3" t="s">
        <v>47</v>
      </c>
      <c r="AN6013" s="3" t="s">
        <v>47</v>
      </c>
      <c r="AO6013" s="3" t="s">
        <v>47</v>
      </c>
      <c r="AP6013" s="3" t="s">
        <v>48</v>
      </c>
      <c r="AQ6013" s="3" t="s">
        <v>47</v>
      </c>
      <c r="AS6013" s="3" t="s">
        <v>47</v>
      </c>
      <c r="AU6013" s="3">
        <v>0</v>
      </c>
      <c r="AV6013" s="3">
        <v>18</v>
      </c>
      <c r="AW6013" s="3">
        <v>2</v>
      </c>
      <c r="AX6013" s="3">
        <v>17</v>
      </c>
      <c r="AY6013" s="3">
        <v>94.44</v>
      </c>
      <c r="AZ6013" s="6" t="str">
        <f t="shared" si="655"/>
        <v>2923.5</v>
      </c>
      <c r="BB6013" s="12" t="s">
        <v>79</v>
      </c>
      <c r="BC6013" s="12" t="s">
        <v>15488</v>
      </c>
      <c r="BJ6013" s="12">
        <f t="shared" si="656"/>
        <v>0</v>
      </c>
      <c r="BK6013" s="12">
        <f t="shared" si="657"/>
        <v>0</v>
      </c>
      <c r="CO6013" s="3" t="s">
        <v>15581</v>
      </c>
      <c r="CQ6013" s="3" t="str">
        <f>CONCATENATE(baseURL!$A$1,baseURL!$B$1,"+Acetyl",baseURL!$C$1,".",C6013,".",L6013,".pkl&amp;seq=",BC6013)</f>
        <v>http://proteomics.broadinstitute.org/millscripts/viewfeed.pl?side=xl&amp;cycle=1&amp;fixedMods=iaaC+Acetyl&amp;file=msdataSM/iPRG2012_nd/cpick_in/iPRG2012_nd.2923.5.3.pkl&amp;seq=SRSGVAVADESLTAFNDLK</v>
      </c>
    </row>
    <row r="6014" spans="1:95" x14ac:dyDescent="0.2">
      <c r="A6014" s="3">
        <v>138</v>
      </c>
      <c r="B6014" s="2" t="s">
        <v>15582</v>
      </c>
      <c r="C6014" s="2" t="s">
        <v>15563</v>
      </c>
      <c r="D6014" s="3">
        <v>15398</v>
      </c>
      <c r="E6014" s="3">
        <v>15382</v>
      </c>
      <c r="F6014" s="3">
        <v>61390</v>
      </c>
      <c r="G6014" s="3">
        <v>18304</v>
      </c>
      <c r="H6014" s="3">
        <v>53.404600000000002</v>
      </c>
      <c r="I6014" s="30">
        <v>702.86015999999995</v>
      </c>
      <c r="J6014" s="30">
        <v>702.86090439999998</v>
      </c>
      <c r="K6014" s="30">
        <v>-7.3999999999999999E-4</v>
      </c>
      <c r="L6014" s="3">
        <v>2</v>
      </c>
      <c r="M6014" s="3">
        <v>2</v>
      </c>
      <c r="N6014" s="10">
        <f t="shared" si="651"/>
        <v>1</v>
      </c>
      <c r="O6014" s="35">
        <v>2</v>
      </c>
      <c r="P6014" s="17"/>
      <c r="Q6014" s="40">
        <v>1404.71514</v>
      </c>
      <c r="R6014" s="40">
        <v>702.86121000000003</v>
      </c>
      <c r="S6014" s="18">
        <f t="shared" si="652"/>
        <v>-1.4938937945906687</v>
      </c>
      <c r="T6014" s="18">
        <f t="shared" si="653"/>
        <v>-0.43479423206037987</v>
      </c>
      <c r="U6014" s="18">
        <f t="shared" si="654"/>
        <v>-0.15650315951187177</v>
      </c>
      <c r="V6014" s="30">
        <v>702.86109999999996</v>
      </c>
      <c r="W6014" s="3" t="s">
        <v>47</v>
      </c>
      <c r="X6014" s="3" t="s">
        <v>65</v>
      </c>
      <c r="Y6014" s="3" t="s">
        <v>65</v>
      </c>
      <c r="Z6014" s="3" t="s">
        <v>47</v>
      </c>
      <c r="AA6014" s="3" t="s">
        <v>65</v>
      </c>
      <c r="AB6014" s="12" t="s">
        <v>47</v>
      </c>
      <c r="AC6014" s="3" t="s">
        <v>47</v>
      </c>
      <c r="AD6014" s="3" t="s">
        <v>47</v>
      </c>
      <c r="AE6014" s="3" t="s">
        <v>47</v>
      </c>
      <c r="AF6014" s="3" t="s">
        <v>47</v>
      </c>
      <c r="AG6014" s="3" t="s">
        <v>47</v>
      </c>
      <c r="AH6014" s="3" t="s">
        <v>47</v>
      </c>
      <c r="AK6014" s="3" t="s">
        <v>47</v>
      </c>
      <c r="AL6014" s="3" t="s">
        <v>47</v>
      </c>
      <c r="AM6014" s="3" t="s">
        <v>47</v>
      </c>
      <c r="AN6014" s="3" t="s">
        <v>47</v>
      </c>
      <c r="AP6014" s="3" t="s">
        <v>47</v>
      </c>
      <c r="AQ6014" s="3" t="s">
        <v>47</v>
      </c>
      <c r="AU6014" s="3">
        <v>3</v>
      </c>
      <c r="AV6014" s="3">
        <v>15</v>
      </c>
      <c r="AW6014" s="3">
        <v>1</v>
      </c>
      <c r="AX6014" s="3">
        <v>15</v>
      </c>
      <c r="AY6014" s="3">
        <v>100</v>
      </c>
      <c r="AZ6014" s="6" t="str">
        <f t="shared" si="655"/>
        <v>2923.6</v>
      </c>
      <c r="BB6014" s="12" t="s">
        <v>79</v>
      </c>
      <c r="BC6014" s="12" t="s">
        <v>15492</v>
      </c>
      <c r="BJ6014" s="12">
        <f t="shared" si="656"/>
        <v>0</v>
      </c>
      <c r="BK6014" s="12">
        <f t="shared" si="657"/>
        <v>0</v>
      </c>
      <c r="BT6014" s="3" t="s">
        <v>15493</v>
      </c>
      <c r="BU6014" s="3" t="s">
        <v>15493</v>
      </c>
      <c r="BW6014" s="3" t="s">
        <v>15494</v>
      </c>
      <c r="CQ6014" s="3" t="str">
        <f>CONCATENATE(baseURL!$A$1,baseURL!$B$1,"+Acetyl",baseURL!$C$1,".",C6014,".",L6014,".pkl&amp;seq=",BC6014)</f>
        <v>http://proteomics.broadinstitute.org/millscripts/viewfeed.pl?side=xl&amp;cycle=1&amp;fixedMods=iaaC+Acetyl&amp;file=msdataSM/iPRG2012_nd/cpick_in/iPRG2012_nd.2923.6.2.pkl&amp;seq=SQLAQEMTVSLR</v>
      </c>
    </row>
    <row r="6015" spans="1:95" x14ac:dyDescent="0.2">
      <c r="A6015" s="3">
        <v>1010</v>
      </c>
      <c r="B6015" s="2" t="s">
        <v>15583</v>
      </c>
      <c r="C6015" s="2" t="s">
        <v>15584</v>
      </c>
      <c r="D6015" s="3">
        <v>15400</v>
      </c>
      <c r="E6015" s="3">
        <v>15384</v>
      </c>
      <c r="F6015" s="3">
        <v>61392</v>
      </c>
      <c r="G6015" s="3">
        <v>18306</v>
      </c>
      <c r="H6015" s="3">
        <v>53.408000000000001</v>
      </c>
      <c r="I6015" s="30">
        <v>756.70147999999995</v>
      </c>
      <c r="J6015" s="30">
        <v>756.70678529999998</v>
      </c>
      <c r="K6015" s="30">
        <v>-5.3099999999999996E-3</v>
      </c>
      <c r="L6015" s="3">
        <v>3</v>
      </c>
      <c r="M6015" s="3">
        <v>3</v>
      </c>
      <c r="N6015" s="10">
        <f t="shared" si="651"/>
        <v>1</v>
      </c>
      <c r="O6015" s="35">
        <v>3</v>
      </c>
      <c r="P6015" s="17"/>
      <c r="Q6015" s="40">
        <v>2268.1070599999998</v>
      </c>
      <c r="R6015" s="40">
        <v>756.70719999999994</v>
      </c>
      <c r="S6015" s="18">
        <f t="shared" si="652"/>
        <v>-7.5590664394320779</v>
      </c>
      <c r="T6015" s="18">
        <f t="shared" si="653"/>
        <v>-0.54803231681262721</v>
      </c>
      <c r="U6015" s="18">
        <f t="shared" si="654"/>
        <v>-0.52860604458315164</v>
      </c>
      <c r="V6015" s="30">
        <v>756.70680000000004</v>
      </c>
      <c r="W6015" s="3" t="s">
        <v>47</v>
      </c>
      <c r="Z6015" s="3" t="s">
        <v>47</v>
      </c>
      <c r="AA6015" s="3" t="s">
        <v>47</v>
      </c>
      <c r="AB6015" s="12" t="s">
        <v>47</v>
      </c>
      <c r="AE6015" s="3" t="s">
        <v>47</v>
      </c>
      <c r="AF6015" s="3" t="s">
        <v>48</v>
      </c>
      <c r="AI6015" s="3" t="s">
        <v>48</v>
      </c>
      <c r="AK6015" s="3" t="s">
        <v>52</v>
      </c>
      <c r="AU6015" s="3">
        <v>0</v>
      </c>
      <c r="AV6015" s="3">
        <v>5</v>
      </c>
      <c r="AW6015" s="3">
        <v>1</v>
      </c>
      <c r="AX6015" s="3">
        <v>5</v>
      </c>
      <c r="AY6015" s="3">
        <v>100</v>
      </c>
      <c r="AZ6015" s="6" t="str">
        <f t="shared" si="655"/>
        <v>2923.8</v>
      </c>
      <c r="BC6015" s="12" t="s">
        <v>15585</v>
      </c>
      <c r="BJ6015" s="12">
        <f t="shared" si="656"/>
        <v>0</v>
      </c>
      <c r="BK6015" s="12">
        <f t="shared" si="657"/>
        <v>0</v>
      </c>
      <c r="CQ6015" s="3" t="str">
        <f>CONCATENATE(baseURL!$A$1,baseURL!$B$1,baseURL!$C$1,".",C6015,".",L6015,".pkl&amp;seq=",BC6015)</f>
        <v>http://proteomics.broadinstitute.org/millscripts/viewfeed.pl?side=xl&amp;cycle=1&amp;fixedMods=iaaC&amp;file=msdataSM/iPRG2012_nd/cpick_in/iPRG2012_nd.2923.8.3.pkl&amp;seq=LEQFVLTEPEKSWEEFEK</v>
      </c>
    </row>
    <row r="6016" spans="1:95" x14ac:dyDescent="0.2">
      <c r="A6016" s="3">
        <v>4604</v>
      </c>
      <c r="B6016" s="2" t="s">
        <v>15588</v>
      </c>
      <c r="C6016" s="2" t="s">
        <v>15589</v>
      </c>
      <c r="D6016" s="3">
        <v>15403</v>
      </c>
      <c r="E6016" s="3">
        <v>15387</v>
      </c>
      <c r="F6016" s="3">
        <v>61406</v>
      </c>
      <c r="G6016" s="3">
        <v>18310</v>
      </c>
      <c r="H6016" s="3">
        <v>53.420200000000001</v>
      </c>
      <c r="I6016" s="30">
        <v>540.93812000000003</v>
      </c>
      <c r="J6016" s="30">
        <v>540.93764810000005</v>
      </c>
      <c r="K6016" s="30">
        <v>4.6999999999999999E-4</v>
      </c>
      <c r="L6016" s="3">
        <v>3</v>
      </c>
      <c r="M6016" s="3">
        <v>3</v>
      </c>
      <c r="N6016" s="10">
        <f t="shared" si="651"/>
        <v>1</v>
      </c>
      <c r="O6016" s="35">
        <v>3</v>
      </c>
      <c r="P6016" s="17"/>
      <c r="Q6016" s="40">
        <v>1620.79512</v>
      </c>
      <c r="R6016" s="40">
        <v>540.93655999999999</v>
      </c>
      <c r="S6016" s="18">
        <f t="shared" si="652"/>
        <v>2.8838871605210379</v>
      </c>
      <c r="T6016" s="18">
        <f t="shared" si="653"/>
        <v>2.0115112945238467</v>
      </c>
      <c r="U6016" s="18">
        <f t="shared" si="654"/>
        <v>1.737726878756636</v>
      </c>
      <c r="V6016" s="30">
        <v>540.9375</v>
      </c>
      <c r="W6016" s="3" t="s">
        <v>47</v>
      </c>
      <c r="X6016" s="3" t="s">
        <v>47</v>
      </c>
      <c r="Y6016" s="3" t="s">
        <v>47</v>
      </c>
      <c r="Z6016" s="3" t="s">
        <v>47</v>
      </c>
      <c r="AA6016" s="3" t="s">
        <v>47</v>
      </c>
      <c r="AB6016" s="12" t="s">
        <v>47</v>
      </c>
      <c r="AC6016" s="3" t="s">
        <v>47</v>
      </c>
      <c r="AD6016" s="3" t="s">
        <v>47</v>
      </c>
      <c r="AE6016" s="3" t="s">
        <v>47</v>
      </c>
      <c r="AF6016" s="3" t="s">
        <v>48</v>
      </c>
      <c r="AG6016" s="3" t="s">
        <v>47</v>
      </c>
      <c r="AH6016" s="3" t="s">
        <v>47</v>
      </c>
      <c r="AI6016" s="3" t="s">
        <v>47</v>
      </c>
      <c r="AK6016" s="3" t="s">
        <v>47</v>
      </c>
      <c r="AL6016" s="3" t="s">
        <v>48</v>
      </c>
      <c r="AM6016" s="3" t="s">
        <v>47</v>
      </c>
      <c r="AU6016" s="3">
        <v>0</v>
      </c>
      <c r="AV6016" s="3">
        <v>14</v>
      </c>
      <c r="AW6016" s="3">
        <v>1</v>
      </c>
      <c r="AX6016" s="3">
        <v>14</v>
      </c>
      <c r="AY6016" s="3">
        <v>100</v>
      </c>
      <c r="AZ6016" s="6" t="str">
        <f t="shared" si="655"/>
        <v>2924.1</v>
      </c>
      <c r="BC6016" s="12" t="s">
        <v>15590</v>
      </c>
      <c r="BJ6016" s="12">
        <f t="shared" si="656"/>
        <v>0</v>
      </c>
      <c r="BK6016" s="12">
        <f t="shared" si="657"/>
        <v>0</v>
      </c>
      <c r="CQ6016" s="3" t="str">
        <f>CONCATENATE(baseURL!$A$1,baseURL!$B$1,baseURL!$C$1,".",C6016,".",L6016,".pkl&amp;seq=",BC6016)</f>
        <v>http://proteomics.broadinstitute.org/millscripts/viewfeed.pl?side=xl&amp;cycle=1&amp;fixedMods=iaaC&amp;file=msdataSM/iPRG2012_nd/cpick_in/iPRG2012_nd.2924.1.3.pkl&amp;seq=SLNWKDMLGWQSR</v>
      </c>
    </row>
    <row r="6017" spans="1:95" x14ac:dyDescent="0.2">
      <c r="A6017" s="3">
        <v>1126</v>
      </c>
      <c r="B6017" s="2" t="s">
        <v>15591</v>
      </c>
      <c r="C6017" s="2" t="s">
        <v>15592</v>
      </c>
      <c r="D6017" s="3">
        <v>15405</v>
      </c>
      <c r="E6017" s="3">
        <v>15389</v>
      </c>
      <c r="F6017" s="3">
        <v>61408</v>
      </c>
      <c r="G6017" s="3">
        <v>18312</v>
      </c>
      <c r="H6017" s="3">
        <v>53.423499999999997</v>
      </c>
      <c r="I6017" s="30">
        <v>655.34798000000001</v>
      </c>
      <c r="J6017" s="30">
        <v>655.85328419999996</v>
      </c>
      <c r="K6017" s="30">
        <v>-0.50529999999999997</v>
      </c>
      <c r="L6017" s="3">
        <v>2</v>
      </c>
      <c r="M6017" s="3">
        <v>4</v>
      </c>
      <c r="N6017" s="10">
        <f t="shared" si="651"/>
        <v>-1</v>
      </c>
      <c r="O6017" s="35">
        <v>4</v>
      </c>
      <c r="P6017" s="17"/>
      <c r="Q6017" s="40">
        <v>2620.3915699999998</v>
      </c>
      <c r="R6017" s="40">
        <v>655.85334999999998</v>
      </c>
      <c r="S6017" s="18">
        <f t="shared" si="652"/>
        <v>-770.5533561732525</v>
      </c>
      <c r="T6017" s="18">
        <f t="shared" si="653"/>
        <v>-0.10032730642569701</v>
      </c>
      <c r="U6017" s="18">
        <f t="shared" si="654"/>
        <v>-7.6236554997316047E-2</v>
      </c>
      <c r="V6017" s="30">
        <v>655.85329999999999</v>
      </c>
      <c r="Y6017" s="3" t="s">
        <v>47</v>
      </c>
      <c r="AA6017" s="3" t="s">
        <v>47</v>
      </c>
      <c r="AB6017" s="12" t="s">
        <v>47</v>
      </c>
      <c r="AL6017" s="3" t="s">
        <v>48</v>
      </c>
      <c r="AU6017" s="3">
        <v>0</v>
      </c>
      <c r="AV6017" s="3">
        <v>3</v>
      </c>
      <c r="AW6017" s="3">
        <v>1</v>
      </c>
      <c r="AX6017" s="3">
        <v>3</v>
      </c>
      <c r="AY6017" s="3">
        <v>100</v>
      </c>
      <c r="AZ6017" s="6" t="str">
        <f t="shared" si="655"/>
        <v>2924.3</v>
      </c>
      <c r="BC6017" s="12" t="s">
        <v>15515</v>
      </c>
      <c r="BJ6017" s="12">
        <f t="shared" si="656"/>
        <v>0</v>
      </c>
      <c r="BK6017" s="12">
        <f t="shared" si="657"/>
        <v>0</v>
      </c>
      <c r="CQ6017" s="3" t="str">
        <f>CONCATENATE(baseURL!$A$1,baseURL!$B$1,baseURL!$C$1,".",C6017,".",L6017,".pkl&amp;seq=",BC6017)</f>
        <v>http://proteomics.broadinstitute.org/millscripts/viewfeed.pl?side=xl&amp;cycle=1&amp;fixedMods=iaaC&amp;file=msdataSM/iPRG2012_nd/cpick_in/iPRG2012_nd.2924.3.2.pkl&amp;seq=AVNTGMEPGKTSFFQALGVPTKLAR</v>
      </c>
    </row>
    <row r="6018" spans="1:95" x14ac:dyDescent="0.2">
      <c r="A6018" s="3">
        <v>1334</v>
      </c>
      <c r="B6018" s="2" t="s">
        <v>15593</v>
      </c>
      <c r="C6018" s="2" t="s">
        <v>15576</v>
      </c>
      <c r="D6018" s="3">
        <v>15406</v>
      </c>
      <c r="E6018" s="3">
        <v>15390</v>
      </c>
      <c r="F6018" s="3">
        <v>61409</v>
      </c>
      <c r="G6018" s="3">
        <v>18313</v>
      </c>
      <c r="H6018" s="3">
        <v>53.425199999999997</v>
      </c>
      <c r="I6018" s="30">
        <v>668.71546000000001</v>
      </c>
      <c r="J6018" s="30">
        <v>668.71816420000005</v>
      </c>
      <c r="K6018" s="30">
        <v>-2.7000000000000001E-3</v>
      </c>
      <c r="L6018" s="3">
        <v>3</v>
      </c>
      <c r="M6018" s="3">
        <v>3</v>
      </c>
      <c r="N6018" s="10">
        <f t="shared" ref="N6018:N6081" si="658">IF(AND(M6018&gt;0,L6018&gt;0), IF(M6018=L6018,1,-1), 1)</f>
        <v>1</v>
      </c>
      <c r="O6018" s="35">
        <v>3</v>
      </c>
      <c r="P6018" s="17"/>
      <c r="Q6018" s="40">
        <v>2004.1375700000001</v>
      </c>
      <c r="R6018" s="40">
        <v>668.71736999999996</v>
      </c>
      <c r="S6018" s="18">
        <f t="shared" ref="S6018:S6081" si="659">1000000*(I6018-R6018)/R6018</f>
        <v>-2.8562141281787863</v>
      </c>
      <c r="T6018" s="18">
        <f t="shared" ref="T6018:T6081" si="660">1000000*(J6018-R6018)/R6018</f>
        <v>1.1876467334573284</v>
      </c>
      <c r="U6018" s="18">
        <f t="shared" ref="U6018:U6081" si="661">1000000*(V6018-R6018)/R6018</f>
        <v>-5.6376582530190191</v>
      </c>
      <c r="V6018" s="30">
        <v>668.71360000000004</v>
      </c>
      <c r="X6018" s="3" t="s">
        <v>47</v>
      </c>
      <c r="Y6018" s="3" t="s">
        <v>47</v>
      </c>
      <c r="Z6018" s="3" t="s">
        <v>47</v>
      </c>
      <c r="AA6018" s="3" t="s">
        <v>47</v>
      </c>
      <c r="AB6018" s="12" t="s">
        <v>48</v>
      </c>
      <c r="AC6018" s="3" t="s">
        <v>52</v>
      </c>
      <c r="AE6018" s="3" t="s">
        <v>47</v>
      </c>
      <c r="AF6018" s="3" t="s">
        <v>48</v>
      </c>
      <c r="AG6018" s="3" t="s">
        <v>48</v>
      </c>
      <c r="AH6018" s="3" t="s">
        <v>47</v>
      </c>
      <c r="AK6018" s="3" t="s">
        <v>52</v>
      </c>
      <c r="AL6018" s="3" t="s">
        <v>48</v>
      </c>
      <c r="AM6018" s="3" t="s">
        <v>48</v>
      </c>
      <c r="AU6018" s="3">
        <v>0</v>
      </c>
      <c r="AV6018" s="3">
        <v>6</v>
      </c>
      <c r="AW6018" s="3">
        <v>1</v>
      </c>
      <c r="AX6018" s="3">
        <v>6</v>
      </c>
      <c r="AY6018" s="3">
        <v>100</v>
      </c>
      <c r="AZ6018" s="6" t="str">
        <f t="shared" ref="AZ6018:AZ6081" si="662">HYPERLINK(CQ6018,C6018)</f>
        <v>2924.4</v>
      </c>
      <c r="BC6018" s="12" t="s">
        <v>15594</v>
      </c>
      <c r="BJ6018" s="12">
        <f t="shared" ref="BJ6018:BJ6081" si="663">LEN(BC6018)-LEN(SUBSTITUTE(BC6018,"C",""))</f>
        <v>0</v>
      </c>
      <c r="BK6018" s="12">
        <f t="shared" ref="BK6018:BK6081" si="664">LEN(BC6018)-LEN(SUBSTITUTE(BC6018,"c",""))</f>
        <v>0</v>
      </c>
      <c r="CQ6018" s="3" t="str">
        <f>CONCATENATE(baseURL!$A$1,baseURL!$B$1,baseURL!$C$1,".",C6018,".",L6018,".pkl&amp;seq=",BC6018)</f>
        <v>http://proteomics.broadinstitute.org/millscripts/viewfeed.pl?side=xl&amp;cycle=1&amp;fixedMods=iaaC&amp;file=msdataSM/iPRG2012_nd/cpick_in/iPRG2012_nd.2924.4.3.pkl&amp;seq=ALKDLLGDQVEKVVVSYK</v>
      </c>
    </row>
    <row r="6019" spans="1:95" x14ac:dyDescent="0.2">
      <c r="A6019" s="3">
        <v>6693</v>
      </c>
      <c r="B6019" s="2" t="s">
        <v>15595</v>
      </c>
      <c r="C6019" s="2" t="s">
        <v>15578</v>
      </c>
      <c r="D6019" s="3">
        <v>15407</v>
      </c>
      <c r="E6019" s="3">
        <v>15391</v>
      </c>
      <c r="F6019" s="3">
        <v>61410</v>
      </c>
      <c r="G6019" s="3">
        <v>18314</v>
      </c>
      <c r="H6019" s="3">
        <v>53.426900000000003</v>
      </c>
      <c r="I6019" s="30">
        <v>694.67193999999995</v>
      </c>
      <c r="J6019" s="30">
        <v>694.66955600000006</v>
      </c>
      <c r="K6019" s="30">
        <v>2.3800000000000002E-3</v>
      </c>
      <c r="L6019" s="3">
        <v>3</v>
      </c>
      <c r="M6019" s="3">
        <v>3</v>
      </c>
      <c r="N6019" s="10">
        <f t="shared" si="658"/>
        <v>1</v>
      </c>
      <c r="O6019" s="35">
        <v>3</v>
      </c>
      <c r="P6019" s="17"/>
      <c r="Q6019" s="40">
        <v>2081.9960700000001</v>
      </c>
      <c r="R6019" s="40">
        <v>694.67021</v>
      </c>
      <c r="S6019" s="18">
        <f t="shared" si="659"/>
        <v>2.4903903680456798</v>
      </c>
      <c r="T6019" s="18">
        <f t="shared" si="660"/>
        <v>-0.94145393098175967</v>
      </c>
      <c r="U6019" s="18">
        <f t="shared" si="661"/>
        <v>-1.0220677233682034</v>
      </c>
      <c r="V6019" s="30">
        <v>694.66949999999997</v>
      </c>
      <c r="W6019" s="3" t="s">
        <v>47</v>
      </c>
      <c r="X6019" s="3" t="s">
        <v>47</v>
      </c>
      <c r="Y6019" s="3" t="s">
        <v>47</v>
      </c>
      <c r="Z6019" s="3" t="s">
        <v>47</v>
      </c>
      <c r="AA6019" s="3" t="s">
        <v>48</v>
      </c>
      <c r="AB6019" s="12" t="s">
        <v>47</v>
      </c>
      <c r="AC6019" s="3" t="s">
        <v>47</v>
      </c>
      <c r="AD6019" s="3" t="s">
        <v>47</v>
      </c>
      <c r="AE6019" s="3" t="s">
        <v>47</v>
      </c>
      <c r="AF6019" s="3" t="s">
        <v>47</v>
      </c>
      <c r="AG6019" s="3" t="s">
        <v>47</v>
      </c>
      <c r="AI6019" s="3" t="s">
        <v>47</v>
      </c>
      <c r="AJ6019" s="3" t="s">
        <v>47</v>
      </c>
      <c r="AK6019" s="3" t="s">
        <v>47</v>
      </c>
      <c r="AL6019" s="3" t="s">
        <v>47</v>
      </c>
      <c r="AU6019" s="3">
        <v>0</v>
      </c>
      <c r="AV6019" s="3">
        <v>14</v>
      </c>
      <c r="AW6019" s="3">
        <v>1</v>
      </c>
      <c r="AX6019" s="3">
        <v>14</v>
      </c>
      <c r="AY6019" s="3">
        <v>100</v>
      </c>
      <c r="AZ6019" s="6" t="str">
        <f t="shared" si="662"/>
        <v>2924.5</v>
      </c>
      <c r="BC6019" s="12" t="s">
        <v>15596</v>
      </c>
      <c r="BJ6019" s="12">
        <f t="shared" si="663"/>
        <v>0</v>
      </c>
      <c r="BK6019" s="12">
        <f t="shared" si="664"/>
        <v>0</v>
      </c>
      <c r="CQ6019" s="3" t="str">
        <f>CONCATENATE(baseURL!$A$1,baseURL!$B$1,baseURL!$C$1,".",C6019,".",L6019,".pkl&amp;seq=",BC6019)</f>
        <v>http://proteomics.broadinstitute.org/millscripts/viewfeed.pl?side=xl&amp;cycle=1&amp;fixedMods=iaaC&amp;file=msdataSM/iPRG2012_nd/cpick_in/iPRG2012_nd.2924.5.3.pkl&amp;seq=VLPDFMLQGGDFTAGNGTGGK</v>
      </c>
    </row>
    <row r="6020" spans="1:95" x14ac:dyDescent="0.2">
      <c r="A6020" s="3">
        <v>3563</v>
      </c>
      <c r="B6020" s="2" t="s">
        <v>15597</v>
      </c>
      <c r="C6020" s="2" t="s">
        <v>15580</v>
      </c>
      <c r="D6020" s="3">
        <v>15408</v>
      </c>
      <c r="E6020" s="3">
        <v>15392</v>
      </c>
      <c r="F6020" s="3">
        <v>61411</v>
      </c>
      <c r="G6020" s="3">
        <v>18315</v>
      </c>
      <c r="H6020" s="3">
        <v>53.428600000000003</v>
      </c>
      <c r="I6020" s="30">
        <v>708.39675</v>
      </c>
      <c r="J6020" s="30">
        <v>708.34089819999997</v>
      </c>
      <c r="K6020" s="30">
        <v>5.5849999999999997E-2</v>
      </c>
      <c r="L6020" s="3">
        <v>3</v>
      </c>
      <c r="M6020" s="3">
        <v>3</v>
      </c>
      <c r="N6020" s="10">
        <f t="shared" si="658"/>
        <v>1</v>
      </c>
      <c r="O6020" s="35">
        <v>3</v>
      </c>
      <c r="P6020" s="17"/>
      <c r="Q6020" s="40">
        <v>2123.0039900000002</v>
      </c>
      <c r="R6020" s="40">
        <v>708.33951000000002</v>
      </c>
      <c r="S6020" s="18">
        <f t="shared" si="659"/>
        <v>80.808707112750014</v>
      </c>
      <c r="T6020" s="18">
        <f t="shared" si="660"/>
        <v>1.9597946752274369</v>
      </c>
      <c r="U6020" s="18">
        <f t="shared" si="661"/>
        <v>1.9623358296290423</v>
      </c>
      <c r="V6020" s="30">
        <v>708.34090000000003</v>
      </c>
      <c r="W6020" s="3" t="s">
        <v>47</v>
      </c>
      <c r="X6020" s="3" t="s">
        <v>47</v>
      </c>
      <c r="Y6020" s="3" t="s">
        <v>47</v>
      </c>
      <c r="Z6020" s="3" t="s">
        <v>47</v>
      </c>
      <c r="AA6020" s="3" t="s">
        <v>47</v>
      </c>
      <c r="AB6020" s="12" t="s">
        <v>47</v>
      </c>
      <c r="AC6020" s="3" t="s">
        <v>47</v>
      </c>
      <c r="AD6020" s="3" t="s">
        <v>47</v>
      </c>
      <c r="AE6020" s="3" t="s">
        <v>47</v>
      </c>
      <c r="AF6020" s="3" t="s">
        <v>47</v>
      </c>
      <c r="AH6020" s="3" t="s">
        <v>47</v>
      </c>
      <c r="AI6020" s="3" t="s">
        <v>47</v>
      </c>
      <c r="AK6020" s="3" t="s">
        <v>47</v>
      </c>
      <c r="AL6020" s="3" t="s">
        <v>47</v>
      </c>
      <c r="AM6020" s="3" t="s">
        <v>47</v>
      </c>
      <c r="AN6020" s="3" t="s">
        <v>47</v>
      </c>
      <c r="AU6020" s="3">
        <v>0</v>
      </c>
      <c r="AV6020" s="3">
        <v>16</v>
      </c>
      <c r="AW6020" s="3">
        <v>1</v>
      </c>
      <c r="AX6020" s="3">
        <v>16</v>
      </c>
      <c r="AY6020" s="3">
        <v>100</v>
      </c>
      <c r="AZ6020" s="6" t="str">
        <f t="shared" si="662"/>
        <v>2924.6</v>
      </c>
      <c r="BC6020" s="12" t="s">
        <v>15598</v>
      </c>
      <c r="BJ6020" s="12">
        <f t="shared" si="663"/>
        <v>0</v>
      </c>
      <c r="BK6020" s="12">
        <f t="shared" si="664"/>
        <v>0</v>
      </c>
      <c r="CQ6020" s="3" t="str">
        <f>CONCATENATE(baseURL!$A$1,baseURL!$B$1,baseURL!$C$1,".",C6020,".",L6020,".pkl&amp;seq=",BC6020)</f>
        <v>http://proteomics.broadinstitute.org/millscripts/viewfeed.pl?side=xl&amp;cycle=1&amp;fixedMods=iaaC&amp;file=msdataSM/iPRG2012_nd/cpick_in/iPRG2012_nd.2924.6.3.pkl&amp;seq=STNGDTHLGGEDFDLYLLR</v>
      </c>
    </row>
    <row r="6021" spans="1:95" x14ac:dyDescent="0.2">
      <c r="A6021" s="3">
        <v>4798</v>
      </c>
      <c r="B6021" s="2" t="s">
        <v>15586</v>
      </c>
      <c r="C6021" s="2" t="s">
        <v>15583</v>
      </c>
      <c r="D6021" s="3">
        <v>15411</v>
      </c>
      <c r="E6021" s="3">
        <v>15395</v>
      </c>
      <c r="F6021" s="3">
        <v>61414</v>
      </c>
      <c r="G6021" s="3">
        <v>18318</v>
      </c>
      <c r="H6021" s="3">
        <v>53.435200000000002</v>
      </c>
      <c r="I6021" s="30">
        <v>824.94551000000001</v>
      </c>
      <c r="J6021" s="30">
        <v>824.94335969999997</v>
      </c>
      <c r="K6021" s="30">
        <v>2.15E-3</v>
      </c>
      <c r="L6021" s="3">
        <v>2</v>
      </c>
      <c r="M6021" s="3">
        <v>2</v>
      </c>
      <c r="N6021" s="10">
        <f t="shared" si="658"/>
        <v>1</v>
      </c>
      <c r="O6021" s="35">
        <v>2</v>
      </c>
      <c r="P6021" s="17"/>
      <c r="Q6021" s="40">
        <v>1648.87923</v>
      </c>
      <c r="R6021" s="40">
        <v>824.94325000000003</v>
      </c>
      <c r="S6021" s="18">
        <f t="shared" si="659"/>
        <v>2.7395823894290792</v>
      </c>
      <c r="T6021" s="18">
        <f t="shared" si="660"/>
        <v>0.13297884422842313</v>
      </c>
      <c r="U6021" s="18">
        <f t="shared" si="661"/>
        <v>-6.0610229839990773E-2</v>
      </c>
      <c r="V6021" s="30">
        <v>824.94320000000005</v>
      </c>
      <c r="W6021" s="3" t="s">
        <v>47</v>
      </c>
      <c r="X6021" s="3" t="s">
        <v>47</v>
      </c>
      <c r="Y6021" s="3" t="s">
        <v>47</v>
      </c>
      <c r="Z6021" s="3" t="s">
        <v>47</v>
      </c>
      <c r="AA6021" s="3" t="s">
        <v>47</v>
      </c>
      <c r="AB6021" s="12" t="s">
        <v>47</v>
      </c>
      <c r="AC6021" s="3" t="s">
        <v>47</v>
      </c>
      <c r="AD6021" s="3" t="s">
        <v>47</v>
      </c>
      <c r="AE6021" s="3" t="s">
        <v>47</v>
      </c>
      <c r="AF6021" s="3" t="s">
        <v>47</v>
      </c>
      <c r="AG6021" s="3" t="s">
        <v>47</v>
      </c>
      <c r="AH6021" s="3" t="s">
        <v>47</v>
      </c>
      <c r="AI6021" s="3" t="s">
        <v>47</v>
      </c>
      <c r="AJ6021" s="3" t="s">
        <v>47</v>
      </c>
      <c r="AK6021" s="3" t="s">
        <v>48</v>
      </c>
      <c r="AL6021" s="3" t="s">
        <v>47</v>
      </c>
      <c r="AM6021" s="3" t="s">
        <v>47</v>
      </c>
      <c r="AN6021" s="3" t="s">
        <v>47</v>
      </c>
      <c r="AU6021" s="3">
        <v>0</v>
      </c>
      <c r="AV6021" s="3">
        <v>17</v>
      </c>
      <c r="AW6021" s="3">
        <v>1</v>
      </c>
      <c r="AX6021" s="3">
        <v>17</v>
      </c>
      <c r="AY6021" s="3">
        <v>100</v>
      </c>
      <c r="AZ6021" s="6" t="str">
        <f t="shared" si="662"/>
        <v>2924.9</v>
      </c>
      <c r="BC6021" s="12" t="s">
        <v>15587</v>
      </c>
      <c r="BJ6021" s="12">
        <f t="shared" si="663"/>
        <v>0</v>
      </c>
      <c r="BK6021" s="12">
        <f t="shared" si="664"/>
        <v>0</v>
      </c>
      <c r="CQ6021" s="3" t="str">
        <f>CONCATENATE(baseURL!$A$1,baseURL!$B$1,baseURL!$C$1,".",C6021,".",L6021,".pkl&amp;seq=",BC6021)</f>
        <v>http://proteomics.broadinstitute.org/millscripts/viewfeed.pl?side=xl&amp;cycle=1&amp;fixedMods=iaaC&amp;file=msdataSM/iPRG2012_nd/cpick_in/iPRG2012_nd.2924.9.2.pkl&amp;seq=LTLEDPVTVEYLTR</v>
      </c>
    </row>
    <row r="6022" spans="1:95" x14ac:dyDescent="0.2">
      <c r="A6022" s="3">
        <v>5888</v>
      </c>
      <c r="B6022" s="2" t="s">
        <v>15599</v>
      </c>
      <c r="C6022" s="2" t="s">
        <v>15591</v>
      </c>
      <c r="D6022" s="3">
        <v>15415</v>
      </c>
      <c r="E6022" s="3">
        <v>15399</v>
      </c>
      <c r="F6022" s="3">
        <v>61430</v>
      </c>
      <c r="G6022" s="3">
        <v>18323</v>
      </c>
      <c r="H6022" s="3">
        <v>53.449199999999998</v>
      </c>
      <c r="I6022" s="30">
        <v>583.56277999999998</v>
      </c>
      <c r="J6022" s="30">
        <v>583.56368480000003</v>
      </c>
      <c r="K6022" s="30">
        <v>-8.9999999999999998E-4</v>
      </c>
      <c r="L6022" s="3">
        <v>4</v>
      </c>
      <c r="M6022" s="3">
        <v>4</v>
      </c>
      <c r="N6022" s="10">
        <f t="shared" si="658"/>
        <v>1</v>
      </c>
      <c r="O6022" s="35">
        <v>4</v>
      </c>
      <c r="P6022" s="17"/>
      <c r="Q6022" s="40">
        <v>2331.2271500000002</v>
      </c>
      <c r="R6022" s="40">
        <v>583.56223999999997</v>
      </c>
      <c r="S6022" s="18">
        <f t="shared" si="659"/>
        <v>0.92535116734227552</v>
      </c>
      <c r="T6022" s="18">
        <f t="shared" si="660"/>
        <v>2.4758284567185527</v>
      </c>
      <c r="U6022" s="18">
        <f t="shared" si="661"/>
        <v>2.5018753784780867</v>
      </c>
      <c r="V6022" s="30">
        <v>583.56370000000004</v>
      </c>
      <c r="W6022" s="3" t="s">
        <v>47</v>
      </c>
      <c r="X6022" s="3" t="s">
        <v>47</v>
      </c>
      <c r="Y6022" s="3" t="s">
        <v>47</v>
      </c>
      <c r="Z6022" s="3" t="s">
        <v>47</v>
      </c>
      <c r="AA6022" s="3" t="s">
        <v>47</v>
      </c>
      <c r="AB6022" s="12" t="s">
        <v>47</v>
      </c>
      <c r="AC6022" s="3" t="s">
        <v>47</v>
      </c>
      <c r="AD6022" s="3" t="s">
        <v>47</v>
      </c>
      <c r="AE6022" s="3" t="s">
        <v>47</v>
      </c>
      <c r="AF6022" s="3" t="s">
        <v>47</v>
      </c>
      <c r="AG6022" s="3" t="s">
        <v>48</v>
      </c>
      <c r="AI6022" s="3" t="s">
        <v>48</v>
      </c>
      <c r="AJ6022" s="3" t="s">
        <v>47</v>
      </c>
      <c r="AK6022" s="3" t="s">
        <v>47</v>
      </c>
      <c r="AL6022" s="3" t="s">
        <v>47</v>
      </c>
      <c r="AM6022" s="3" t="s">
        <v>47</v>
      </c>
      <c r="AU6022" s="3">
        <v>0</v>
      </c>
      <c r="AV6022" s="3">
        <v>14</v>
      </c>
      <c r="AW6022" s="3">
        <v>1</v>
      </c>
      <c r="AX6022" s="3">
        <v>14</v>
      </c>
      <c r="AY6022" s="3">
        <v>100</v>
      </c>
      <c r="AZ6022" s="6" t="str">
        <f t="shared" si="662"/>
        <v>2925.4</v>
      </c>
      <c r="BC6022" s="12" t="s">
        <v>15600</v>
      </c>
      <c r="BJ6022" s="12">
        <f t="shared" si="663"/>
        <v>0</v>
      </c>
      <c r="BK6022" s="12">
        <f t="shared" si="664"/>
        <v>0</v>
      </c>
      <c r="CQ6022" s="3" t="str">
        <f>CONCATENATE(baseURL!$A$1,baseURL!$B$1,baseURL!$C$1,".",C6022,".",L6022,".pkl&amp;seq=",BC6022)</f>
        <v>http://proteomics.broadinstitute.org/millscripts/viewfeed.pl?side=xl&amp;cycle=1&amp;fixedMods=iaaC&amp;file=msdataSM/iPRG2012_nd/cpick_in/iPRG2012_nd.2925.4.4.pkl&amp;seq=GSGSRLNRLPAASLGDMVMATVK</v>
      </c>
    </row>
    <row r="6023" spans="1:95" x14ac:dyDescent="0.2">
      <c r="A6023" s="3">
        <v>5771</v>
      </c>
      <c r="B6023" s="2" t="s">
        <v>15601</v>
      </c>
      <c r="C6023" s="2" t="s">
        <v>15602</v>
      </c>
      <c r="D6023" s="3">
        <v>15419</v>
      </c>
      <c r="E6023" s="3">
        <v>15403</v>
      </c>
      <c r="F6023" s="3">
        <v>61434</v>
      </c>
      <c r="G6023" s="3">
        <v>18327</v>
      </c>
      <c r="H6023" s="3">
        <v>53.456699999999998</v>
      </c>
      <c r="I6023" s="30">
        <v>761.73443999999995</v>
      </c>
      <c r="J6023" s="30">
        <v>761.73121609999998</v>
      </c>
      <c r="K6023" s="30">
        <v>3.2200000000000002E-3</v>
      </c>
      <c r="L6023" s="3">
        <v>3</v>
      </c>
      <c r="M6023" s="3">
        <v>3</v>
      </c>
      <c r="N6023" s="10">
        <f t="shared" si="658"/>
        <v>1</v>
      </c>
      <c r="O6023" s="35">
        <v>3</v>
      </c>
      <c r="P6023" s="17"/>
      <c r="Q6023" s="40">
        <v>2283.1801799999998</v>
      </c>
      <c r="R6023" s="40">
        <v>761.73158000000001</v>
      </c>
      <c r="S6023" s="18">
        <f t="shared" si="659"/>
        <v>3.7546034259751511</v>
      </c>
      <c r="T6023" s="18">
        <f t="shared" si="660"/>
        <v>-0.47772733805370332</v>
      </c>
      <c r="U6023" s="18">
        <f t="shared" si="661"/>
        <v>-0.63014323239515913</v>
      </c>
      <c r="V6023" s="30">
        <v>761.73109999999997</v>
      </c>
      <c r="W6023" s="3" t="s">
        <v>47</v>
      </c>
      <c r="X6023" s="3" t="s">
        <v>47</v>
      </c>
      <c r="Y6023" s="3" t="s">
        <v>47</v>
      </c>
      <c r="Z6023" s="3" t="s">
        <v>47</v>
      </c>
      <c r="AA6023" s="3" t="s">
        <v>48</v>
      </c>
      <c r="AB6023" s="12" t="s">
        <v>47</v>
      </c>
      <c r="AC6023" s="3" t="s">
        <v>47</v>
      </c>
      <c r="AD6023" s="3" t="s">
        <v>47</v>
      </c>
      <c r="AE6023" s="3" t="s">
        <v>47</v>
      </c>
      <c r="AF6023" s="3" t="s">
        <v>47</v>
      </c>
      <c r="AG6023" s="3" t="s">
        <v>47</v>
      </c>
      <c r="AH6023" s="3" t="s">
        <v>52</v>
      </c>
      <c r="AI6023" s="3" t="s">
        <v>47</v>
      </c>
      <c r="AJ6023" s="3" t="s">
        <v>47</v>
      </c>
      <c r="AK6023" s="3" t="s">
        <v>47</v>
      </c>
      <c r="AL6023" s="3" t="s">
        <v>47</v>
      </c>
      <c r="AM6023" s="3" t="s">
        <v>47</v>
      </c>
      <c r="AN6023" s="3" t="s">
        <v>47</v>
      </c>
      <c r="AU6023" s="3">
        <v>0</v>
      </c>
      <c r="AV6023" s="3">
        <v>16</v>
      </c>
      <c r="AW6023" s="3">
        <v>1</v>
      </c>
      <c r="AX6023" s="3">
        <v>16</v>
      </c>
      <c r="AY6023" s="3">
        <v>100</v>
      </c>
      <c r="AZ6023" s="6" t="str">
        <f t="shared" si="662"/>
        <v>2925.8</v>
      </c>
      <c r="BC6023" s="12" t="s">
        <v>15603</v>
      </c>
      <c r="BJ6023" s="12">
        <f t="shared" si="663"/>
        <v>0</v>
      </c>
      <c r="BK6023" s="12">
        <f t="shared" si="664"/>
        <v>0</v>
      </c>
      <c r="CQ6023" s="3" t="str">
        <f>CONCATENATE(baseURL!$A$1,baseURL!$B$1,baseURL!$C$1,".",C6023,".",L6023,".pkl&amp;seq=",BC6023)</f>
        <v>http://proteomics.broadinstitute.org/millscripts/viewfeed.pl?side=xl&amp;cycle=1&amp;fixedMods=iaaC&amp;file=msdataSM/iPRG2012_nd/cpick_in/iPRG2012_nd.2925.8.3.pkl&amp;seq=LLTHPNFNGNTLDNDLMLLK</v>
      </c>
    </row>
    <row r="6024" spans="1:95" x14ac:dyDescent="0.2">
      <c r="A6024" s="3">
        <v>2922</v>
      </c>
      <c r="B6024" s="2" t="s">
        <v>15605</v>
      </c>
      <c r="C6024" s="2" t="s">
        <v>15606</v>
      </c>
      <c r="D6024" s="3">
        <v>15422</v>
      </c>
      <c r="E6024" s="3">
        <v>15406</v>
      </c>
      <c r="F6024" s="3">
        <v>61449</v>
      </c>
      <c r="G6024" s="3">
        <v>18331</v>
      </c>
      <c r="H6024" s="3">
        <v>53.47</v>
      </c>
      <c r="I6024" s="30">
        <v>506.27094</v>
      </c>
      <c r="J6024" s="30">
        <v>506.26779870000001</v>
      </c>
      <c r="K6024" s="30">
        <v>3.14E-3</v>
      </c>
      <c r="L6024" s="3">
        <v>3</v>
      </c>
      <c r="M6024" s="3">
        <v>3</v>
      </c>
      <c r="N6024" s="10">
        <f t="shared" si="658"/>
        <v>1</v>
      </c>
      <c r="O6024" s="35">
        <v>3</v>
      </c>
      <c r="P6024" s="17"/>
      <c r="Q6024" s="40">
        <v>1516.78685</v>
      </c>
      <c r="R6024" s="40">
        <v>506.26713000000001</v>
      </c>
      <c r="S6024" s="18">
        <f t="shared" si="659"/>
        <v>7.5256712794828537</v>
      </c>
      <c r="T6024" s="18">
        <f t="shared" si="660"/>
        <v>1.3208441954460457</v>
      </c>
      <c r="U6024" s="18">
        <f t="shared" si="661"/>
        <v>1.3234120098093574</v>
      </c>
      <c r="V6024" s="30">
        <v>506.26780000000002</v>
      </c>
      <c r="Z6024" s="3" t="s">
        <v>47</v>
      </c>
      <c r="AB6024" s="12" t="s">
        <v>47</v>
      </c>
      <c r="AC6024" s="3" t="s">
        <v>48</v>
      </c>
      <c r="AE6024" s="3" t="s">
        <v>47</v>
      </c>
      <c r="AG6024" s="3" t="s">
        <v>48</v>
      </c>
      <c r="AH6024" s="3" t="s">
        <v>47</v>
      </c>
      <c r="AL6024" s="3" t="s">
        <v>52</v>
      </c>
      <c r="AU6024" s="3">
        <v>0</v>
      </c>
      <c r="AV6024" s="3">
        <v>4</v>
      </c>
      <c r="AW6024" s="3">
        <v>1</v>
      </c>
      <c r="AX6024" s="3">
        <v>4</v>
      </c>
      <c r="AY6024" s="3">
        <v>100</v>
      </c>
      <c r="AZ6024" s="6" t="str">
        <f t="shared" si="662"/>
        <v>2926.2</v>
      </c>
      <c r="BC6024" s="12" t="s">
        <v>15607</v>
      </c>
      <c r="BJ6024" s="12">
        <f t="shared" si="663"/>
        <v>0</v>
      </c>
      <c r="BK6024" s="12">
        <f t="shared" si="664"/>
        <v>0</v>
      </c>
      <c r="CQ6024" s="3" t="str">
        <f>CONCATENATE(baseURL!$A$1,baseURL!$B$1,baseURL!$C$1,".",C6024,".",L6024,".pkl&amp;seq=",BC6024)</f>
        <v>http://proteomics.broadinstitute.org/millscripts/viewfeed.pl?side=xl&amp;cycle=1&amp;fixedMods=iaaC&amp;file=msdataSM/iPRG2012_nd/cpick_in/iPRG2012_nd.2926.2.3.pkl&amp;seq=FKFSYDLMQLPK</v>
      </c>
    </row>
    <row r="6025" spans="1:95" x14ac:dyDescent="0.2">
      <c r="A6025" s="3">
        <v>3872</v>
      </c>
      <c r="B6025" s="2" t="s">
        <v>15608</v>
      </c>
      <c r="C6025" s="2" t="s">
        <v>15609</v>
      </c>
      <c r="D6025" s="3">
        <v>15423</v>
      </c>
      <c r="E6025" s="3">
        <v>15407</v>
      </c>
      <c r="F6025" s="3">
        <v>61450</v>
      </c>
      <c r="G6025" s="3">
        <v>18332</v>
      </c>
      <c r="H6025" s="3">
        <v>53.471699999999998</v>
      </c>
      <c r="I6025" s="30">
        <v>538.93691999999999</v>
      </c>
      <c r="J6025" s="30">
        <v>538.93753400000003</v>
      </c>
      <c r="K6025" s="30">
        <v>-6.0999999999999997E-4</v>
      </c>
      <c r="L6025" s="3">
        <v>0</v>
      </c>
      <c r="M6025" s="3">
        <v>3</v>
      </c>
      <c r="N6025" s="10">
        <f t="shared" si="658"/>
        <v>1</v>
      </c>
      <c r="O6025" s="35">
        <v>3</v>
      </c>
      <c r="P6025" s="17"/>
      <c r="Q6025" s="40">
        <v>1614.7944500000001</v>
      </c>
      <c r="R6025" s="40">
        <v>538.93633999999997</v>
      </c>
      <c r="S6025" s="18">
        <f t="shared" si="659"/>
        <v>1.076193897063185</v>
      </c>
      <c r="T6025" s="18">
        <f t="shared" si="660"/>
        <v>2.2154750226250925</v>
      </c>
      <c r="U6025" s="18">
        <f t="shared" si="661"/>
        <v>2.15238779412637</v>
      </c>
      <c r="V6025" s="30">
        <v>538.9375</v>
      </c>
      <c r="W6025" s="3" t="s">
        <v>47</v>
      </c>
      <c r="X6025" s="3" t="s">
        <v>47</v>
      </c>
      <c r="Y6025" s="3" t="s">
        <v>47</v>
      </c>
      <c r="Z6025" s="3" t="s">
        <v>47</v>
      </c>
      <c r="AA6025" s="3" t="s">
        <v>47</v>
      </c>
      <c r="AB6025" s="12" t="s">
        <v>48</v>
      </c>
      <c r="AD6025" s="3" t="s">
        <v>47</v>
      </c>
      <c r="AF6025" s="3" t="s">
        <v>48</v>
      </c>
      <c r="AG6025" s="3" t="s">
        <v>48</v>
      </c>
      <c r="AH6025" s="3" t="s">
        <v>47</v>
      </c>
      <c r="AL6025" s="3" t="s">
        <v>52</v>
      </c>
      <c r="AP6025" s="3" t="s">
        <v>52</v>
      </c>
      <c r="AU6025" s="3">
        <v>0</v>
      </c>
      <c r="AV6025" s="3">
        <v>7</v>
      </c>
      <c r="AW6025" s="3">
        <v>1</v>
      </c>
      <c r="AX6025" s="3">
        <v>7</v>
      </c>
      <c r="AY6025" s="3">
        <v>100</v>
      </c>
      <c r="AZ6025" s="6" t="str">
        <f t="shared" si="662"/>
        <v>2926.3</v>
      </c>
      <c r="BC6025" s="12" t="s">
        <v>15610</v>
      </c>
      <c r="BJ6025" s="12">
        <f t="shared" si="663"/>
        <v>0</v>
      </c>
      <c r="BK6025" s="12">
        <f t="shared" si="664"/>
        <v>0</v>
      </c>
      <c r="CQ6025" s="3" t="str">
        <f>CONCATENATE(baseURL!$A$1,baseURL!$B$1,baseURL!$C$1,".",C6025,".",L6025,".pkl&amp;seq=",BC6025)</f>
        <v>http://proteomics.broadinstitute.org/millscripts/viewfeed.pl?side=xl&amp;cycle=1&amp;fixedMods=iaaC&amp;file=msdataSM/iPRG2012_nd/cpick_in/iPRG2012_nd.2926.3.0.pkl&amp;seq=EMDSLRFLYDGLR</v>
      </c>
    </row>
    <row r="6026" spans="1:95" x14ac:dyDescent="0.2">
      <c r="A6026" s="3">
        <v>2828</v>
      </c>
      <c r="B6026" s="2" t="s">
        <v>15611</v>
      </c>
      <c r="C6026" s="2" t="s">
        <v>15612</v>
      </c>
      <c r="D6026" s="3">
        <v>15427</v>
      </c>
      <c r="E6026" s="3">
        <v>15411</v>
      </c>
      <c r="F6026" s="3">
        <v>61454</v>
      </c>
      <c r="G6026" s="3">
        <v>18336</v>
      </c>
      <c r="H6026" s="3">
        <v>53.478299999999997</v>
      </c>
      <c r="I6026" s="30">
        <v>587.31609000000003</v>
      </c>
      <c r="J6026" s="30">
        <v>587.06125259999999</v>
      </c>
      <c r="K6026" s="30">
        <v>0.25484000000000001</v>
      </c>
      <c r="L6026" s="3">
        <v>4</v>
      </c>
      <c r="M6026" s="3">
        <v>4</v>
      </c>
      <c r="N6026" s="10">
        <f t="shared" si="658"/>
        <v>1</v>
      </c>
      <c r="O6026" s="35">
        <v>4</v>
      </c>
      <c r="P6026" s="17"/>
      <c r="Q6026" s="40">
        <v>2345.2234800000001</v>
      </c>
      <c r="R6026" s="40">
        <v>587.06133</v>
      </c>
      <c r="S6026" s="18">
        <f t="shared" si="659"/>
        <v>433.95806703880999</v>
      </c>
      <c r="T6026" s="18">
        <f t="shared" si="660"/>
        <v>-0.1318431244810829</v>
      </c>
      <c r="U6026" s="18">
        <f t="shared" si="661"/>
        <v>-0.22144194033840053</v>
      </c>
      <c r="V6026" s="30">
        <v>587.06119999999999</v>
      </c>
      <c r="W6026" s="3" t="s">
        <v>47</v>
      </c>
      <c r="Z6026" s="3" t="s">
        <v>47</v>
      </c>
      <c r="AA6026" s="3" t="s">
        <v>47</v>
      </c>
      <c r="AB6026" s="12" t="s">
        <v>47</v>
      </c>
      <c r="AC6026" s="3" t="s">
        <v>47</v>
      </c>
      <c r="AD6026" s="3" t="s">
        <v>48</v>
      </c>
      <c r="AE6026" s="3" t="s">
        <v>47</v>
      </c>
      <c r="AF6026" s="3" t="s">
        <v>47</v>
      </c>
      <c r="AG6026" s="3" t="s">
        <v>48</v>
      </c>
      <c r="AI6026" s="3" t="s">
        <v>48</v>
      </c>
      <c r="AK6026" s="3" t="s">
        <v>47</v>
      </c>
      <c r="AL6026" s="3" t="s">
        <v>48</v>
      </c>
      <c r="AU6026" s="3">
        <v>0</v>
      </c>
      <c r="AV6026" s="3">
        <v>8</v>
      </c>
      <c r="AW6026" s="3">
        <v>1</v>
      </c>
      <c r="AX6026" s="3">
        <v>8</v>
      </c>
      <c r="AY6026" s="3">
        <v>100</v>
      </c>
      <c r="AZ6026" s="6" t="str">
        <f t="shared" si="662"/>
        <v>2926.7</v>
      </c>
      <c r="BC6026" s="12" t="s">
        <v>15518</v>
      </c>
      <c r="BJ6026" s="12">
        <f t="shared" si="663"/>
        <v>0</v>
      </c>
      <c r="BK6026" s="12">
        <f t="shared" si="664"/>
        <v>0</v>
      </c>
      <c r="CQ6026" s="3" t="str">
        <f>CONCATENATE(baseURL!$A$1,baseURL!$B$1,baseURL!$C$1,".",C6026,".",L6026,".pkl&amp;seq=",BC6026)</f>
        <v>http://proteomics.broadinstitute.org/millscripts/viewfeed.pl?side=xl&amp;cycle=1&amp;fixedMods=iaaC&amp;file=msdataSM/iPRG2012_nd/cpick_in/iPRG2012_nd.2926.7.4.pkl&amp;seq=VLENTELGDSLFDKAGAELVPK</v>
      </c>
    </row>
    <row r="6027" spans="1:95" x14ac:dyDescent="0.2">
      <c r="A6027" s="3">
        <v>1795</v>
      </c>
      <c r="B6027" s="2" t="s">
        <v>15613</v>
      </c>
      <c r="C6027" s="2" t="s">
        <v>15614</v>
      </c>
      <c r="D6027" s="3">
        <v>15428</v>
      </c>
      <c r="E6027" s="3">
        <v>15412</v>
      </c>
      <c r="F6027" s="3">
        <v>61455</v>
      </c>
      <c r="G6027" s="3">
        <v>18337</v>
      </c>
      <c r="H6027" s="3">
        <v>53.48</v>
      </c>
      <c r="I6027" s="30">
        <v>609.83401000000003</v>
      </c>
      <c r="J6027" s="30">
        <v>609.83321520000004</v>
      </c>
      <c r="K6027" s="30">
        <v>7.9000000000000001E-4</v>
      </c>
      <c r="L6027" s="3">
        <v>4</v>
      </c>
      <c r="M6027" s="3">
        <v>4</v>
      </c>
      <c r="N6027" s="10">
        <f t="shared" si="658"/>
        <v>1</v>
      </c>
      <c r="O6027" s="35">
        <v>4</v>
      </c>
      <c r="P6027" s="17"/>
      <c r="Q6027" s="40">
        <v>2436.3092799999999</v>
      </c>
      <c r="R6027" s="40">
        <v>609.83277999999996</v>
      </c>
      <c r="S6027" s="18">
        <f t="shared" si="659"/>
        <v>2.0169463505680691</v>
      </c>
      <c r="T6027" s="18">
        <f t="shared" si="660"/>
        <v>0.71363825356119548</v>
      </c>
      <c r="U6027" s="18">
        <f t="shared" si="661"/>
        <v>0.68871338808069704</v>
      </c>
      <c r="V6027" s="30">
        <v>609.83320000000003</v>
      </c>
      <c r="W6027" s="3" t="s">
        <v>47</v>
      </c>
      <c r="X6027" s="3" t="s">
        <v>47</v>
      </c>
      <c r="Z6027" s="3" t="s">
        <v>47</v>
      </c>
      <c r="AA6027" s="3" t="s">
        <v>47</v>
      </c>
      <c r="AB6027" s="12" t="s">
        <v>48</v>
      </c>
      <c r="AC6027" s="3" t="s">
        <v>47</v>
      </c>
      <c r="AD6027" s="3" t="s">
        <v>65</v>
      </c>
      <c r="AE6027" s="3" t="s">
        <v>47</v>
      </c>
      <c r="AF6027" s="3" t="s">
        <v>47</v>
      </c>
      <c r="AG6027" s="3" t="s">
        <v>47</v>
      </c>
      <c r="AI6027" s="3" t="s">
        <v>47</v>
      </c>
      <c r="AK6027" s="3" t="s">
        <v>47</v>
      </c>
      <c r="AL6027" s="3" t="s">
        <v>47</v>
      </c>
      <c r="AM6027" s="3" t="s">
        <v>47</v>
      </c>
      <c r="AN6027" s="3" t="s">
        <v>47</v>
      </c>
      <c r="AO6027" s="3" t="s">
        <v>48</v>
      </c>
      <c r="AP6027" s="3" t="s">
        <v>48</v>
      </c>
      <c r="AR6027" s="3" t="s">
        <v>47</v>
      </c>
      <c r="AU6027" s="3">
        <v>1</v>
      </c>
      <c r="AV6027" s="3">
        <v>14</v>
      </c>
      <c r="AW6027" s="3">
        <v>2</v>
      </c>
      <c r="AX6027" s="3">
        <v>7</v>
      </c>
      <c r="AY6027" s="3">
        <v>50</v>
      </c>
      <c r="AZ6027" s="6" t="str">
        <f t="shared" si="662"/>
        <v>2926.8</v>
      </c>
      <c r="BB6027" s="12" t="s">
        <v>79</v>
      </c>
      <c r="BC6027" s="12" t="s">
        <v>15615</v>
      </c>
      <c r="BD6027" s="12" t="s">
        <v>79</v>
      </c>
      <c r="BJ6027" s="12">
        <f t="shared" si="663"/>
        <v>0</v>
      </c>
      <c r="BK6027" s="12">
        <f t="shared" si="664"/>
        <v>0</v>
      </c>
      <c r="BV6027" s="3" t="s">
        <v>15616</v>
      </c>
      <c r="BY6027" s="3" t="s">
        <v>15616</v>
      </c>
      <c r="BZ6027" s="3" t="s">
        <v>15617</v>
      </c>
      <c r="CB6027" s="3" t="s">
        <v>15616</v>
      </c>
      <c r="CE6027" s="3" t="s">
        <v>15616</v>
      </c>
      <c r="CH6027" s="3" t="s">
        <v>15616</v>
      </c>
      <c r="CI6027" s="3" t="s">
        <v>15616</v>
      </c>
      <c r="CN6027" s="3" t="s">
        <v>15616</v>
      </c>
      <c r="CQ6027" s="3" t="str">
        <f>CONCATENATE(baseURL!$A$1,baseURL!$B$1,"+Acetyl",baseURL!$C$1,".",C6027,".",L6027,".pkl&amp;seq=",BC6027,"&amp;varMods=Acetyl-K")</f>
        <v>http://proteomics.broadinstitute.org/millscripts/viewfeed.pl?side=xl&amp;cycle=1&amp;fixedMods=iaaC+Acetyl&amp;file=msdataSM/iPRG2012_nd/cpick_in/iPRG2012_nd.2926.8.4.pkl&amp;seq=SQKNGLATLLQAEKEAHELVSK&amp;varMods=Acetyl-K</v>
      </c>
    </row>
    <row r="6028" spans="1:95" x14ac:dyDescent="0.2">
      <c r="A6028" s="3">
        <v>5768</v>
      </c>
      <c r="B6028" s="2" t="s">
        <v>15604</v>
      </c>
      <c r="C6028" s="2" t="s">
        <v>15601</v>
      </c>
      <c r="D6028" s="3">
        <v>15429</v>
      </c>
      <c r="E6028" s="3">
        <v>15413</v>
      </c>
      <c r="F6028" s="3">
        <v>61456</v>
      </c>
      <c r="G6028" s="3">
        <v>18338</v>
      </c>
      <c r="H6028" s="3">
        <v>53.481699999999996</v>
      </c>
      <c r="I6028" s="30">
        <v>782.41457000000003</v>
      </c>
      <c r="J6028" s="30">
        <v>782.41273430000001</v>
      </c>
      <c r="K6028" s="30">
        <v>1.8400000000000001E-3</v>
      </c>
      <c r="L6028" s="3">
        <v>3</v>
      </c>
      <c r="M6028" s="3">
        <v>3</v>
      </c>
      <c r="N6028" s="10">
        <f t="shared" si="658"/>
        <v>1</v>
      </c>
      <c r="O6028" s="35">
        <v>3</v>
      </c>
      <c r="P6028" s="17"/>
      <c r="Q6028" s="40">
        <v>2345.2234800000001</v>
      </c>
      <c r="R6028" s="40">
        <v>782.41268000000002</v>
      </c>
      <c r="S6028" s="18">
        <f t="shared" si="659"/>
        <v>2.4156050231740314</v>
      </c>
      <c r="T6028" s="18">
        <f t="shared" si="660"/>
        <v>6.9400715729659695E-2</v>
      </c>
      <c r="U6028" s="18">
        <f t="shared" si="661"/>
        <v>0.28118153710518545</v>
      </c>
      <c r="V6028" s="30">
        <v>782.41290000000004</v>
      </c>
      <c r="W6028" s="3" t="s">
        <v>47</v>
      </c>
      <c r="X6028" s="3" t="s">
        <v>47</v>
      </c>
      <c r="Y6028" s="3" t="s">
        <v>47</v>
      </c>
      <c r="Z6028" s="3" t="s">
        <v>47</v>
      </c>
      <c r="AA6028" s="3" t="s">
        <v>48</v>
      </c>
      <c r="AB6028" s="12" t="s">
        <v>47</v>
      </c>
      <c r="AC6028" s="3" t="s">
        <v>47</v>
      </c>
      <c r="AD6028" s="3" t="s">
        <v>47</v>
      </c>
      <c r="AE6028" s="3" t="s">
        <v>47</v>
      </c>
      <c r="AF6028" s="3" t="s">
        <v>47</v>
      </c>
      <c r="AG6028" s="3" t="s">
        <v>47</v>
      </c>
      <c r="AI6028" s="3" t="s">
        <v>47</v>
      </c>
      <c r="AJ6028" s="3" t="s">
        <v>47</v>
      </c>
      <c r="AK6028" s="3" t="s">
        <v>47</v>
      </c>
      <c r="AL6028" s="3" t="s">
        <v>47</v>
      </c>
      <c r="AM6028" s="3" t="s">
        <v>47</v>
      </c>
      <c r="AN6028" s="3" t="s">
        <v>47</v>
      </c>
      <c r="AU6028" s="3">
        <v>0</v>
      </c>
      <c r="AV6028" s="3">
        <v>16</v>
      </c>
      <c r="AW6028" s="3">
        <v>1</v>
      </c>
      <c r="AX6028" s="3">
        <v>16</v>
      </c>
      <c r="AY6028" s="3">
        <v>100</v>
      </c>
      <c r="AZ6028" s="6" t="str">
        <f t="shared" si="662"/>
        <v>2926.9</v>
      </c>
      <c r="BC6028" s="12" t="s">
        <v>15518</v>
      </c>
      <c r="BJ6028" s="12">
        <f t="shared" si="663"/>
        <v>0</v>
      </c>
      <c r="BK6028" s="12">
        <f t="shared" si="664"/>
        <v>0</v>
      </c>
      <c r="CQ6028" s="3" t="str">
        <f>CONCATENATE(baseURL!$A$1,baseURL!$B$1,baseURL!$C$1,".",C6028,".",L6028,".pkl&amp;seq=",BC6028)</f>
        <v>http://proteomics.broadinstitute.org/millscripts/viewfeed.pl?side=xl&amp;cycle=1&amp;fixedMods=iaaC&amp;file=msdataSM/iPRG2012_nd/cpick_in/iPRG2012_nd.2926.9.3.pkl&amp;seq=VLENTELGDSLFDKAGAELVPK</v>
      </c>
    </row>
    <row r="6029" spans="1:95" x14ac:dyDescent="0.2">
      <c r="A6029" s="3">
        <v>381</v>
      </c>
      <c r="B6029" s="2" t="s">
        <v>15618</v>
      </c>
      <c r="C6029" s="2" t="s">
        <v>15619</v>
      </c>
      <c r="D6029" s="3">
        <v>15445</v>
      </c>
      <c r="E6029" s="3">
        <v>15429</v>
      </c>
      <c r="F6029" s="3">
        <v>61483</v>
      </c>
      <c r="G6029" s="3">
        <v>18355</v>
      </c>
      <c r="H6029" s="3">
        <v>53.507800000000003</v>
      </c>
      <c r="I6029" s="30">
        <v>798.09644000000003</v>
      </c>
      <c r="J6029" s="30">
        <v>798.09383089999994</v>
      </c>
      <c r="K6029" s="30">
        <v>2.6099999999999999E-3</v>
      </c>
      <c r="L6029" s="3">
        <v>0</v>
      </c>
      <c r="M6029" s="3">
        <v>3</v>
      </c>
      <c r="N6029" s="10">
        <f t="shared" si="658"/>
        <v>1</v>
      </c>
      <c r="O6029" s="35">
        <v>3</v>
      </c>
      <c r="P6029" s="17"/>
      <c r="Q6029" s="40">
        <v>2392.2659600000002</v>
      </c>
      <c r="R6029" s="40">
        <v>798.09349999999995</v>
      </c>
      <c r="S6029" s="18">
        <f t="shared" si="659"/>
        <v>3.6837789057053403</v>
      </c>
      <c r="T6029" s="18">
        <f t="shared" si="660"/>
        <v>0.41461307477691745</v>
      </c>
      <c r="U6029" s="18">
        <f t="shared" si="661"/>
        <v>0.12529860234243831</v>
      </c>
      <c r="V6029" s="30">
        <v>798.09360000000004</v>
      </c>
      <c r="AA6029" s="3" t="s">
        <v>47</v>
      </c>
      <c r="AB6029" s="12" t="s">
        <v>47</v>
      </c>
      <c r="AE6029" s="3" t="s">
        <v>47</v>
      </c>
      <c r="AF6029" s="3" t="s">
        <v>48</v>
      </c>
      <c r="AG6029" s="3" t="s">
        <v>52</v>
      </c>
      <c r="AH6029" s="3" t="s">
        <v>48</v>
      </c>
      <c r="AL6029" s="3" t="s">
        <v>52</v>
      </c>
      <c r="AU6029" s="3">
        <v>0</v>
      </c>
      <c r="AV6029" s="3">
        <v>3</v>
      </c>
      <c r="AW6029" s="3">
        <v>1</v>
      </c>
      <c r="AX6029" s="3">
        <v>3</v>
      </c>
      <c r="AY6029" s="3">
        <v>100</v>
      </c>
      <c r="AZ6029" s="6" t="str">
        <f t="shared" si="662"/>
        <v>2927.15</v>
      </c>
      <c r="BC6029" s="12" t="s">
        <v>15620</v>
      </c>
      <c r="BJ6029" s="12">
        <f t="shared" si="663"/>
        <v>0</v>
      </c>
      <c r="BK6029" s="12">
        <f t="shared" si="664"/>
        <v>0</v>
      </c>
      <c r="CQ6029" s="3" t="str">
        <f>CONCATENATE(baseURL!$A$1,baseURL!$B$1,baseURL!$C$1,".",C6029,".",L6029,".pkl&amp;seq=",BC6029)</f>
        <v>http://proteomics.broadinstitute.org/millscripts/viewfeed.pl?side=xl&amp;cycle=1&amp;fixedMods=iaaC&amp;file=msdataSM/iPRG2012_nd/cpick_in/iPRG2012_nd.2927.15.0.pkl&amp;seq=VVNYNHLLPTRYTLDVEAFK</v>
      </c>
    </row>
    <row r="6030" spans="1:95" x14ac:dyDescent="0.2">
      <c r="A6030" s="3">
        <v>1381</v>
      </c>
      <c r="B6030" s="2" t="s">
        <v>15621</v>
      </c>
      <c r="C6030" s="2" t="s">
        <v>15622</v>
      </c>
      <c r="D6030" s="3">
        <v>15455</v>
      </c>
      <c r="E6030" s="3">
        <v>15439</v>
      </c>
      <c r="F6030" s="3">
        <v>61499</v>
      </c>
      <c r="G6030" s="3">
        <v>18366</v>
      </c>
      <c r="H6030" s="3">
        <v>53.531999999999996</v>
      </c>
      <c r="I6030" s="30">
        <v>859.44163000000003</v>
      </c>
      <c r="J6030" s="30">
        <v>859.43772339999998</v>
      </c>
      <c r="K6030" s="30">
        <v>3.9100000000000003E-3</v>
      </c>
      <c r="L6030" s="3">
        <v>3</v>
      </c>
      <c r="M6030" s="3">
        <v>3</v>
      </c>
      <c r="N6030" s="10">
        <f t="shared" si="658"/>
        <v>1</v>
      </c>
      <c r="O6030" s="35">
        <v>3</v>
      </c>
      <c r="P6030" s="17"/>
      <c r="Q6030" s="40">
        <v>2576.3031299999998</v>
      </c>
      <c r="R6030" s="40">
        <v>859.43922999999995</v>
      </c>
      <c r="S6030" s="18">
        <f t="shared" si="659"/>
        <v>2.7925185589674233</v>
      </c>
      <c r="T6030" s="18">
        <f t="shared" si="660"/>
        <v>-1.7530035252994023</v>
      </c>
      <c r="U6030" s="18">
        <f t="shared" si="661"/>
        <v>-1.7802305812855133</v>
      </c>
      <c r="V6030" s="30">
        <v>859.43769999999995</v>
      </c>
      <c r="X6030" s="3" t="s">
        <v>47</v>
      </c>
      <c r="Y6030" s="3" t="s">
        <v>47</v>
      </c>
      <c r="Z6030" s="3" t="s">
        <v>47</v>
      </c>
      <c r="AA6030" s="3" t="s">
        <v>47</v>
      </c>
      <c r="AB6030" s="12" t="s">
        <v>48</v>
      </c>
      <c r="AC6030" s="3" t="s">
        <v>52</v>
      </c>
      <c r="AE6030" s="3" t="s">
        <v>48</v>
      </c>
      <c r="AL6030" s="3" t="s">
        <v>48</v>
      </c>
      <c r="AM6030" s="3" t="s">
        <v>48</v>
      </c>
      <c r="AN6030" s="3" t="s">
        <v>48</v>
      </c>
      <c r="AU6030" s="3">
        <v>0</v>
      </c>
      <c r="AV6030" s="3">
        <v>4</v>
      </c>
      <c r="AW6030" s="3">
        <v>1</v>
      </c>
      <c r="AX6030" s="3">
        <v>4</v>
      </c>
      <c r="AY6030" s="3">
        <v>100</v>
      </c>
      <c r="AZ6030" s="6" t="str">
        <f t="shared" si="662"/>
        <v>2928.10</v>
      </c>
      <c r="BC6030" s="12" t="s">
        <v>15623</v>
      </c>
      <c r="BJ6030" s="12">
        <f t="shared" si="663"/>
        <v>0</v>
      </c>
      <c r="BK6030" s="12">
        <f t="shared" si="664"/>
        <v>0</v>
      </c>
      <c r="CQ6030" s="3" t="str">
        <f>CONCATENATE(baseURL!$A$1,baseURL!$B$1,baseURL!$C$1,".",C6030,".",L6030,".pkl&amp;seq=",BC6030)</f>
        <v>http://proteomics.broadinstitute.org/millscripts/viewfeed.pl?side=xl&amp;cycle=1&amp;fixedMods=iaaC&amp;file=msdataSM/iPRG2012_nd/cpick_in/iPRG2012_nd.2928.10.3.pkl&amp;seq=KAFDTTGEPDAKPYLPEELLWR</v>
      </c>
    </row>
    <row r="6031" spans="1:95" x14ac:dyDescent="0.2">
      <c r="A6031" s="3">
        <v>5061</v>
      </c>
      <c r="B6031" s="2" t="s">
        <v>15624</v>
      </c>
      <c r="C6031" s="2" t="s">
        <v>15625</v>
      </c>
      <c r="D6031" s="3">
        <v>15448</v>
      </c>
      <c r="E6031" s="3">
        <v>15432</v>
      </c>
      <c r="F6031" s="3">
        <v>61492</v>
      </c>
      <c r="G6031" s="3">
        <v>18359</v>
      </c>
      <c r="H6031" s="3">
        <v>53.520400000000002</v>
      </c>
      <c r="I6031" s="30">
        <v>626.36545999999998</v>
      </c>
      <c r="J6031" s="30">
        <v>626.36357310000005</v>
      </c>
      <c r="K6031" s="30">
        <v>1.89E-3</v>
      </c>
      <c r="L6031" s="3">
        <v>3</v>
      </c>
      <c r="M6031" s="3">
        <v>3</v>
      </c>
      <c r="N6031" s="10">
        <f t="shared" si="658"/>
        <v>1</v>
      </c>
      <c r="O6031" s="35">
        <v>3</v>
      </c>
      <c r="P6031" s="17"/>
      <c r="Q6031" s="40">
        <v>1877.0742399999999</v>
      </c>
      <c r="R6031" s="40">
        <v>626.36293000000001</v>
      </c>
      <c r="S6031" s="18">
        <f t="shared" si="659"/>
        <v>4.0391917829154211</v>
      </c>
      <c r="T6031" s="18">
        <f t="shared" si="660"/>
        <v>1.0267210418207942</v>
      </c>
      <c r="U6031" s="18">
        <f t="shared" si="661"/>
        <v>0.91001554009401109</v>
      </c>
      <c r="V6031" s="30">
        <v>626.36350000000004</v>
      </c>
      <c r="W6031" s="3" t="s">
        <v>47</v>
      </c>
      <c r="X6031" s="3" t="s">
        <v>47</v>
      </c>
      <c r="Y6031" s="3" t="s">
        <v>47</v>
      </c>
      <c r="Z6031" s="3" t="s">
        <v>47</v>
      </c>
      <c r="AA6031" s="3" t="s">
        <v>48</v>
      </c>
      <c r="AB6031" s="12" t="s">
        <v>47</v>
      </c>
      <c r="AC6031" s="3" t="s">
        <v>47</v>
      </c>
      <c r="AD6031" s="3" t="s">
        <v>47</v>
      </c>
      <c r="AE6031" s="3" t="s">
        <v>47</v>
      </c>
      <c r="AF6031" s="3" t="s">
        <v>47</v>
      </c>
      <c r="AG6031" s="3" t="s">
        <v>47</v>
      </c>
      <c r="AH6031" s="3" t="s">
        <v>47</v>
      </c>
      <c r="AI6031" s="3" t="s">
        <v>47</v>
      </c>
      <c r="AJ6031" s="3" t="s">
        <v>47</v>
      </c>
      <c r="AK6031" s="3" t="s">
        <v>47</v>
      </c>
      <c r="AL6031" s="3" t="s">
        <v>47</v>
      </c>
      <c r="AM6031" s="3" t="s">
        <v>47</v>
      </c>
      <c r="AN6031" s="3" t="s">
        <v>47</v>
      </c>
      <c r="AU6031" s="3">
        <v>0</v>
      </c>
      <c r="AV6031" s="3">
        <v>17</v>
      </c>
      <c r="AW6031" s="3">
        <v>1</v>
      </c>
      <c r="AX6031" s="3">
        <v>17</v>
      </c>
      <c r="AY6031" s="3">
        <v>100</v>
      </c>
      <c r="AZ6031" s="6" t="str">
        <f t="shared" si="662"/>
        <v>2928.3</v>
      </c>
      <c r="BC6031" s="12" t="s">
        <v>15529</v>
      </c>
      <c r="BJ6031" s="12">
        <f t="shared" si="663"/>
        <v>0</v>
      </c>
      <c r="BK6031" s="12">
        <f t="shared" si="664"/>
        <v>0</v>
      </c>
      <c r="CQ6031" s="3" t="str">
        <f>CONCATENATE(baseURL!$A$1,baseURL!$B$1,baseURL!$C$1,".",C6031,".",L6031,".pkl&amp;seq=",BC6031)</f>
        <v>http://proteomics.broadinstitute.org/millscripts/viewfeed.pl?side=xl&amp;cycle=1&amp;fixedMods=iaaC&amp;file=msdataSM/iPRG2012_nd/cpick_in/iPRG2012_nd.2928.3.3.pkl&amp;seq=GDLGLELPAPEVLAVQKK</v>
      </c>
    </row>
    <row r="6032" spans="1:95" x14ac:dyDescent="0.2">
      <c r="A6032" s="3">
        <v>6743</v>
      </c>
      <c r="B6032" s="2" t="s">
        <v>15626</v>
      </c>
      <c r="C6032" s="2" t="s">
        <v>15627</v>
      </c>
      <c r="D6032" s="3">
        <v>15453</v>
      </c>
      <c r="E6032" s="3">
        <v>15437</v>
      </c>
      <c r="F6032" s="3">
        <v>61497</v>
      </c>
      <c r="G6032" s="3">
        <v>18364</v>
      </c>
      <c r="H6032" s="3">
        <v>53.528700000000001</v>
      </c>
      <c r="I6032" s="30">
        <v>749.09672999999998</v>
      </c>
      <c r="J6032" s="30">
        <v>749.09337210000001</v>
      </c>
      <c r="K6032" s="30">
        <v>3.3600000000000001E-3</v>
      </c>
      <c r="L6032" s="3">
        <v>0</v>
      </c>
      <c r="M6032" s="3">
        <v>3</v>
      </c>
      <c r="N6032" s="10">
        <f t="shared" si="658"/>
        <v>1</v>
      </c>
      <c r="O6032" s="35">
        <v>3</v>
      </c>
      <c r="P6032" s="17"/>
      <c r="Q6032" s="40">
        <v>2245.2649500000002</v>
      </c>
      <c r="R6032" s="40">
        <v>749.09316999999999</v>
      </c>
      <c r="S6032" s="18">
        <f t="shared" si="659"/>
        <v>4.7524128407059489</v>
      </c>
      <c r="T6032" s="18">
        <f t="shared" si="660"/>
        <v>0.26979287506262362</v>
      </c>
      <c r="U6032" s="18">
        <f t="shared" si="661"/>
        <v>-9.344631981753862E-2</v>
      </c>
      <c r="V6032" s="30">
        <v>749.09310000000005</v>
      </c>
      <c r="W6032" s="3" t="s">
        <v>47</v>
      </c>
      <c r="X6032" s="3" t="s">
        <v>47</v>
      </c>
      <c r="Y6032" s="3" t="s">
        <v>47</v>
      </c>
      <c r="Z6032" s="3" t="s">
        <v>47</v>
      </c>
      <c r="AA6032" s="3" t="s">
        <v>47</v>
      </c>
      <c r="AB6032" s="12" t="s">
        <v>47</v>
      </c>
      <c r="AC6032" s="3" t="s">
        <v>47</v>
      </c>
      <c r="AD6032" s="3" t="s">
        <v>47</v>
      </c>
      <c r="AE6032" s="3" t="s">
        <v>47</v>
      </c>
      <c r="AF6032" s="3" t="s">
        <v>47</v>
      </c>
      <c r="AG6032" s="3" t="s">
        <v>47</v>
      </c>
      <c r="AI6032" s="3" t="s">
        <v>47</v>
      </c>
      <c r="AK6032" s="3" t="s">
        <v>47</v>
      </c>
      <c r="AL6032" s="3" t="s">
        <v>47</v>
      </c>
      <c r="AN6032" s="3" t="s">
        <v>47</v>
      </c>
      <c r="AU6032" s="3">
        <v>0</v>
      </c>
      <c r="AV6032" s="3">
        <v>15</v>
      </c>
      <c r="AW6032" s="3">
        <v>1</v>
      </c>
      <c r="AX6032" s="3">
        <v>15</v>
      </c>
      <c r="AY6032" s="3">
        <v>100</v>
      </c>
      <c r="AZ6032" s="6" t="str">
        <f t="shared" si="662"/>
        <v>2928.8</v>
      </c>
      <c r="BC6032" s="12" t="s">
        <v>15628</v>
      </c>
      <c r="BJ6032" s="12">
        <f t="shared" si="663"/>
        <v>0</v>
      </c>
      <c r="BK6032" s="12">
        <f t="shared" si="664"/>
        <v>0</v>
      </c>
      <c r="CQ6032" s="3" t="str">
        <f>CONCATENATE(baseURL!$A$1,baseURL!$B$1,baseURL!$C$1,".",C6032,".",L6032,".pkl&amp;seq=",BC6032)</f>
        <v>http://proteomics.broadinstitute.org/millscripts/viewfeed.pl?side=xl&amp;cycle=1&amp;fixedMods=iaaC&amp;file=msdataSM/iPRG2012_nd/cpick_in/iPRG2012_nd.2928.8.0.pkl&amp;seq=VLSELLTKEVQGSTLAQLTSK</v>
      </c>
    </row>
    <row r="6033" spans="1:95" x14ac:dyDescent="0.2">
      <c r="A6033" s="3">
        <v>1590</v>
      </c>
      <c r="B6033" s="2" t="s">
        <v>15629</v>
      </c>
      <c r="C6033" s="2" t="s">
        <v>15630</v>
      </c>
      <c r="D6033" s="3">
        <v>15456</v>
      </c>
      <c r="E6033" s="3">
        <v>15440</v>
      </c>
      <c r="F6033" s="3">
        <v>61511</v>
      </c>
      <c r="G6033" s="3">
        <v>18368</v>
      </c>
      <c r="H6033" s="3">
        <v>53.542000000000002</v>
      </c>
      <c r="I6033" s="30">
        <v>581.03778999999997</v>
      </c>
      <c r="J6033" s="30">
        <v>581.03824059999999</v>
      </c>
      <c r="K6033" s="30">
        <v>-4.4999999999999999E-4</v>
      </c>
      <c r="L6033" s="3">
        <v>4</v>
      </c>
      <c r="M6033" s="3">
        <v>4</v>
      </c>
      <c r="N6033" s="10">
        <f t="shared" si="658"/>
        <v>1</v>
      </c>
      <c r="O6033" s="35">
        <v>4</v>
      </c>
      <c r="P6033" s="17"/>
      <c r="Q6033" s="37">
        <v>2321.1360599999998</v>
      </c>
      <c r="R6033" s="37">
        <v>581.03947000000005</v>
      </c>
      <c r="S6033" s="18">
        <f t="shared" si="659"/>
        <v>-2.8913698411546935</v>
      </c>
      <c r="T6033" s="18">
        <f t="shared" si="660"/>
        <v>-2.1158631444720224</v>
      </c>
      <c r="U6033" s="18">
        <f t="shared" si="661"/>
        <v>-3.9067913924450424</v>
      </c>
      <c r="V6033" s="30">
        <v>581.03719999999998</v>
      </c>
      <c r="X6033" s="3" t="s">
        <v>47</v>
      </c>
      <c r="Y6033" s="3" t="s">
        <v>47</v>
      </c>
      <c r="AB6033" s="12" t="s">
        <v>52</v>
      </c>
      <c r="AD6033" s="3" t="s">
        <v>48</v>
      </c>
      <c r="AF6033" s="3" t="s">
        <v>47</v>
      </c>
      <c r="AG6033" s="3" t="s">
        <v>52</v>
      </c>
      <c r="AU6033" s="3">
        <v>0</v>
      </c>
      <c r="AV6033" s="3">
        <v>3</v>
      </c>
      <c r="AW6033" s="3">
        <v>1</v>
      </c>
      <c r="AX6033" s="3">
        <v>3</v>
      </c>
      <c r="AY6033" s="3">
        <v>100</v>
      </c>
      <c r="AZ6033" s="6" t="str">
        <f t="shared" si="662"/>
        <v>2929.1</v>
      </c>
      <c r="BC6033" s="12" t="s">
        <v>15631</v>
      </c>
      <c r="BJ6033" s="12">
        <f t="shared" si="663"/>
        <v>0</v>
      </c>
      <c r="BK6033" s="12">
        <f t="shared" si="664"/>
        <v>0</v>
      </c>
      <c r="BL6033" s="3" t="s">
        <v>10280</v>
      </c>
      <c r="BR6033" s="3" t="s">
        <v>10280</v>
      </c>
      <c r="CQ6033" s="3" t="str">
        <f>CONCATENATE(baseURL!$A$1,baseURL!$B$1,baseURL!$C$1,".",C6033,".",L6033,".pkl&amp;seq=",BC6033,"&amp;varMods=Potassiated-D")</f>
        <v>http://proteomics.broadinstitute.org/millscripts/viewfeed.pl?side=xl&amp;cycle=1&amp;fixedMods=iaaC&amp;file=msdataSM/iPRG2012_nd/cpick_in/iPRG2012_nd.2929.1.4.pkl&amp;seq=LLTHPNFNGNTLdNDLMLLK&amp;varMods=Potassiated-D</v>
      </c>
    </row>
    <row r="6034" spans="1:95" x14ac:dyDescent="0.2">
      <c r="A6034" s="3">
        <v>251</v>
      </c>
      <c r="B6034" s="2" t="s">
        <v>15632</v>
      </c>
      <c r="C6034" s="2" t="s">
        <v>15633</v>
      </c>
      <c r="D6034" s="3">
        <v>15460</v>
      </c>
      <c r="E6034" s="3">
        <v>15444</v>
      </c>
      <c r="F6034" s="3">
        <v>61515</v>
      </c>
      <c r="G6034" s="3">
        <v>18372</v>
      </c>
      <c r="H6034" s="3">
        <v>53.552799999999998</v>
      </c>
      <c r="I6034" s="30">
        <v>778.03877</v>
      </c>
      <c r="J6034" s="30">
        <v>777.74815990000002</v>
      </c>
      <c r="K6034" s="30">
        <v>0.29060999999999998</v>
      </c>
      <c r="L6034" s="3">
        <v>0</v>
      </c>
      <c r="M6034" s="3">
        <v>3</v>
      </c>
      <c r="N6034" s="10">
        <f t="shared" si="658"/>
        <v>1</v>
      </c>
      <c r="O6034" s="35">
        <v>3</v>
      </c>
      <c r="P6034" s="17"/>
      <c r="Q6034" s="40">
        <v>2332.0979499999999</v>
      </c>
      <c r="R6034" s="40">
        <v>778.03750000000002</v>
      </c>
      <c r="S6034" s="18">
        <f t="shared" si="659"/>
        <v>1.6323120671905784</v>
      </c>
      <c r="T6034" s="18">
        <f t="shared" si="660"/>
        <v>-371.88451713446199</v>
      </c>
      <c r="U6034" s="18">
        <f t="shared" si="661"/>
        <v>1.6708706200083334</v>
      </c>
      <c r="V6034" s="30">
        <v>778.03880000000004</v>
      </c>
      <c r="Z6034" s="3" t="s">
        <v>52</v>
      </c>
      <c r="AC6034" s="3" t="s">
        <v>52</v>
      </c>
      <c r="AD6034" s="3" t="s">
        <v>47</v>
      </c>
      <c r="AF6034" s="3" t="s">
        <v>47</v>
      </c>
      <c r="AG6034" s="3" t="s">
        <v>47</v>
      </c>
      <c r="AK6034" s="3" t="s">
        <v>48</v>
      </c>
      <c r="AU6034" s="3">
        <v>0</v>
      </c>
      <c r="AV6034" s="3">
        <v>3</v>
      </c>
      <c r="AW6034" s="3">
        <v>1</v>
      </c>
      <c r="AX6034" s="3">
        <v>3</v>
      </c>
      <c r="AY6034" s="3">
        <v>100</v>
      </c>
      <c r="AZ6034" s="6" t="str">
        <f t="shared" si="662"/>
        <v>2929.5</v>
      </c>
      <c r="BC6034" s="12" t="s">
        <v>15634</v>
      </c>
      <c r="BJ6034" s="12">
        <f t="shared" si="663"/>
        <v>0</v>
      </c>
      <c r="BK6034" s="12">
        <f t="shared" si="664"/>
        <v>0</v>
      </c>
      <c r="CQ6034" s="3" t="str">
        <f>CONCATENATE(baseURL!$A$1,baseURL!$B$1,baseURL!$C$1,".",C6034,".",L6034,".pkl&amp;seq=",BC6034)</f>
        <v>http://proteomics.broadinstitute.org/millscripts/viewfeed.pl?side=xl&amp;cycle=1&amp;fixedMods=iaaC&amp;file=msdataSM/iPRG2012_nd/cpick_in/iPRG2012_nd.2929.5.0.pkl&amp;seq=TFTVDVSSPTENGVFDPASYAK</v>
      </c>
    </row>
    <row r="6035" spans="1:95" x14ac:dyDescent="0.2">
      <c r="A6035" s="3">
        <v>5767</v>
      </c>
      <c r="B6035" s="2" t="s">
        <v>15635</v>
      </c>
      <c r="C6035" s="2" t="s">
        <v>15636</v>
      </c>
      <c r="D6035" s="3">
        <v>15461</v>
      </c>
      <c r="E6035" s="3">
        <v>15445</v>
      </c>
      <c r="F6035" s="3">
        <v>61516</v>
      </c>
      <c r="G6035" s="3">
        <v>18373</v>
      </c>
      <c r="H6035" s="3">
        <v>53.556199999999997</v>
      </c>
      <c r="I6035" s="30">
        <v>793.88088000000005</v>
      </c>
      <c r="J6035" s="30">
        <v>793.88132089999999</v>
      </c>
      <c r="K6035" s="30">
        <v>-4.4000000000000002E-4</v>
      </c>
      <c r="L6035" s="3">
        <v>4</v>
      </c>
      <c r="M6035" s="3">
        <v>4</v>
      </c>
      <c r="N6035" s="10">
        <f t="shared" si="658"/>
        <v>1</v>
      </c>
      <c r="O6035" s="35">
        <v>4</v>
      </c>
      <c r="P6035" s="17"/>
      <c r="Q6035" s="40">
        <v>3172.4990699999998</v>
      </c>
      <c r="R6035" s="40">
        <v>793.88022000000001</v>
      </c>
      <c r="S6035" s="18">
        <f t="shared" si="659"/>
        <v>0.83135967292265167</v>
      </c>
      <c r="T6035" s="18">
        <f t="shared" si="660"/>
        <v>1.3867331270491723</v>
      </c>
      <c r="U6035" s="18">
        <f t="shared" si="661"/>
        <v>1.2344431506642757</v>
      </c>
      <c r="V6035" s="30">
        <v>793.88120000000004</v>
      </c>
      <c r="W6035" s="3" t="s">
        <v>47</v>
      </c>
      <c r="X6035" s="3" t="s">
        <v>47</v>
      </c>
      <c r="Y6035" s="3" t="s">
        <v>47</v>
      </c>
      <c r="Z6035" s="3" t="s">
        <v>47</v>
      </c>
      <c r="AA6035" s="3" t="s">
        <v>48</v>
      </c>
      <c r="AB6035" s="12" t="s">
        <v>47</v>
      </c>
      <c r="AC6035" s="3" t="s">
        <v>47</v>
      </c>
      <c r="AD6035" s="3" t="s">
        <v>47</v>
      </c>
      <c r="AE6035" s="3" t="s">
        <v>47</v>
      </c>
      <c r="AF6035" s="3" t="s">
        <v>47</v>
      </c>
      <c r="AG6035" s="3" t="s">
        <v>47</v>
      </c>
      <c r="AI6035" s="3" t="s">
        <v>47</v>
      </c>
      <c r="AJ6035" s="3" t="s">
        <v>47</v>
      </c>
      <c r="AK6035" s="3" t="s">
        <v>47</v>
      </c>
      <c r="AL6035" s="3" t="s">
        <v>47</v>
      </c>
      <c r="AM6035" s="3" t="s">
        <v>47</v>
      </c>
      <c r="AN6035" s="3" t="s">
        <v>47</v>
      </c>
      <c r="AU6035" s="3">
        <v>0</v>
      </c>
      <c r="AV6035" s="3">
        <v>16</v>
      </c>
      <c r="AW6035" s="3">
        <v>1</v>
      </c>
      <c r="AX6035" s="3">
        <v>16</v>
      </c>
      <c r="AY6035" s="3">
        <v>100</v>
      </c>
      <c r="AZ6035" s="6" t="str">
        <f t="shared" si="662"/>
        <v>2929.6</v>
      </c>
      <c r="BC6035" s="12" t="s">
        <v>15637</v>
      </c>
      <c r="BJ6035" s="12">
        <f t="shared" si="663"/>
        <v>0</v>
      </c>
      <c r="BK6035" s="12">
        <f t="shared" si="664"/>
        <v>0</v>
      </c>
      <c r="CQ6035" s="3" t="str">
        <f>CONCATENATE(baseURL!$A$1,baseURL!$B$1,baseURL!$C$1,".",C6035,".",L6035,".pkl&amp;seq=",BC6035)</f>
        <v>http://proteomics.broadinstitute.org/millscripts/viewfeed.pl?side=xl&amp;cycle=1&amp;fixedMods=iaaC&amp;file=msdataSM/iPRG2012_nd/cpick_in/iPRG2012_nd.2929.6.4.pkl&amp;seq=NLDDSVDDEKLEEEFAPYGTLTSAKVMR</v>
      </c>
    </row>
    <row r="6036" spans="1:95" x14ac:dyDescent="0.2">
      <c r="A6036" s="3">
        <v>1591</v>
      </c>
      <c r="B6036" s="2" t="s">
        <v>15638</v>
      </c>
      <c r="C6036" s="2" t="s">
        <v>15639</v>
      </c>
      <c r="D6036" s="3">
        <v>15462</v>
      </c>
      <c r="E6036" s="3">
        <v>15446</v>
      </c>
      <c r="F6036" s="3">
        <v>61532</v>
      </c>
      <c r="G6036" s="3">
        <v>18375</v>
      </c>
      <c r="H6036" s="3">
        <v>53.566099999999999</v>
      </c>
      <c r="I6036" s="30">
        <v>581.03859</v>
      </c>
      <c r="J6036" s="30">
        <v>581.03824059999999</v>
      </c>
      <c r="K6036" s="30">
        <v>3.5E-4</v>
      </c>
      <c r="L6036" s="3">
        <v>4</v>
      </c>
      <c r="M6036" s="3">
        <v>4</v>
      </c>
      <c r="N6036" s="10">
        <f t="shared" si="658"/>
        <v>1</v>
      </c>
      <c r="O6036" s="35">
        <v>4</v>
      </c>
      <c r="P6036" s="17"/>
      <c r="Q6036" s="40">
        <v>2321.1360599999998</v>
      </c>
      <c r="R6036" s="40">
        <v>581.03947000000005</v>
      </c>
      <c r="S6036" s="18">
        <f t="shared" si="659"/>
        <v>-1.5145270596710929</v>
      </c>
      <c r="T6036" s="18">
        <f t="shared" si="660"/>
        <v>-2.1158631444720224</v>
      </c>
      <c r="U6036" s="18">
        <f t="shared" si="661"/>
        <v>-3.0462646540667073</v>
      </c>
      <c r="V6036" s="30">
        <v>581.03769999999997</v>
      </c>
      <c r="X6036" s="3" t="s">
        <v>47</v>
      </c>
      <c r="Y6036" s="3" t="s">
        <v>47</v>
      </c>
      <c r="AC6036" s="3" t="s">
        <v>52</v>
      </c>
      <c r="AD6036" s="3" t="s">
        <v>47</v>
      </c>
      <c r="AF6036" s="3" t="s">
        <v>47</v>
      </c>
      <c r="AG6036" s="3" t="s">
        <v>52</v>
      </c>
      <c r="AU6036" s="3">
        <v>0</v>
      </c>
      <c r="AV6036" s="3">
        <v>4</v>
      </c>
      <c r="AW6036" s="3">
        <v>3</v>
      </c>
      <c r="AX6036" s="3">
        <v>2</v>
      </c>
      <c r="AY6036" s="3">
        <v>50</v>
      </c>
      <c r="AZ6036" s="6" t="str">
        <f t="shared" si="662"/>
        <v>2930.1</v>
      </c>
      <c r="BC6036" s="12" t="s">
        <v>15640</v>
      </c>
      <c r="BJ6036" s="12">
        <f t="shared" si="663"/>
        <v>0</v>
      </c>
      <c r="BK6036" s="12">
        <f t="shared" si="664"/>
        <v>0</v>
      </c>
      <c r="BL6036" s="3" t="s">
        <v>10280</v>
      </c>
      <c r="BR6036" s="3" t="s">
        <v>10280</v>
      </c>
      <c r="CQ6036" s="3" t="str">
        <f>CONCATENATE(baseURL!$A$1,baseURL!$B$1,baseURL!$C$1,".",C6036,".",L6036,".pkl&amp;seq=",BC6036,"&amp;varMods=Potassiated-D")</f>
        <v>http://proteomics.broadinstitute.org/millscripts/viewfeed.pl?side=xl&amp;cycle=1&amp;fixedMods=iaaC&amp;file=msdataSM/iPRG2012_nd/cpick_in/iPRG2012_nd.2930.1.4.pkl&amp;seq=LLTHPNFNGNTLDNdLMLLK&amp;varMods=Potassiated-D</v>
      </c>
    </row>
    <row r="6037" spans="1:95" x14ac:dyDescent="0.2">
      <c r="A6037" s="3">
        <v>4392</v>
      </c>
      <c r="B6037" s="2" t="s">
        <v>15641</v>
      </c>
      <c r="C6037" s="2" t="s">
        <v>15629</v>
      </c>
      <c r="D6037" s="3">
        <v>15463</v>
      </c>
      <c r="E6037" s="3">
        <v>15447</v>
      </c>
      <c r="F6037" s="3">
        <v>61533</v>
      </c>
      <c r="G6037" s="3">
        <v>18376</v>
      </c>
      <c r="H6037" s="3">
        <v>53.568600000000004</v>
      </c>
      <c r="I6037" s="30">
        <v>584.35158000000001</v>
      </c>
      <c r="J6037" s="30">
        <v>584.35312009999996</v>
      </c>
      <c r="K6037" s="30">
        <v>-1.5399999999999999E-3</v>
      </c>
      <c r="L6037" s="3">
        <v>3</v>
      </c>
      <c r="M6037" s="3">
        <v>3</v>
      </c>
      <c r="N6037" s="10">
        <f t="shared" si="658"/>
        <v>1</v>
      </c>
      <c r="O6037" s="35">
        <v>3</v>
      </c>
      <c r="P6037" s="17"/>
      <c r="Q6037" s="40">
        <v>1751.0425499999999</v>
      </c>
      <c r="R6037" s="40">
        <v>584.35236999999995</v>
      </c>
      <c r="S6037" s="18">
        <f t="shared" si="659"/>
        <v>-1.3519240110861843</v>
      </c>
      <c r="T6037" s="18">
        <f t="shared" si="660"/>
        <v>1.2836432921539274</v>
      </c>
      <c r="U6037" s="18">
        <f t="shared" si="661"/>
        <v>0.73585737326815803</v>
      </c>
      <c r="V6037" s="30">
        <v>584.3528</v>
      </c>
      <c r="W6037" s="3" t="s">
        <v>47</v>
      </c>
      <c r="X6037" s="3" t="s">
        <v>47</v>
      </c>
      <c r="Y6037" s="3" t="s">
        <v>47</v>
      </c>
      <c r="Z6037" s="3" t="s">
        <v>47</v>
      </c>
      <c r="AA6037" s="3" t="s">
        <v>47</v>
      </c>
      <c r="AB6037" s="12" t="s">
        <v>47</v>
      </c>
      <c r="AC6037" s="3" t="s">
        <v>48</v>
      </c>
      <c r="AD6037" s="3" t="s">
        <v>47</v>
      </c>
      <c r="AE6037" s="3" t="s">
        <v>47</v>
      </c>
      <c r="AF6037" s="3" t="s">
        <v>48</v>
      </c>
      <c r="AG6037" s="3" t="s">
        <v>48</v>
      </c>
      <c r="AH6037" s="3" t="s">
        <v>47</v>
      </c>
      <c r="AK6037" s="3" t="s">
        <v>47</v>
      </c>
      <c r="AL6037" s="3" t="s">
        <v>48</v>
      </c>
      <c r="AM6037" s="3" t="s">
        <v>47</v>
      </c>
      <c r="AU6037" s="3">
        <v>0</v>
      </c>
      <c r="AV6037" s="3">
        <v>11</v>
      </c>
      <c r="AW6037" s="3">
        <v>1</v>
      </c>
      <c r="AX6037" s="3">
        <v>11</v>
      </c>
      <c r="AY6037" s="3">
        <v>100</v>
      </c>
      <c r="AZ6037" s="6" t="str">
        <f t="shared" si="662"/>
        <v>2930.2</v>
      </c>
      <c r="BC6037" s="12" t="s">
        <v>15642</v>
      </c>
      <c r="BJ6037" s="12">
        <f t="shared" si="663"/>
        <v>0</v>
      </c>
      <c r="BK6037" s="12">
        <f t="shared" si="664"/>
        <v>0</v>
      </c>
      <c r="CQ6037" s="3" t="str">
        <f>CONCATENATE(baseURL!$A$1,baseURL!$B$1,baseURL!$C$1,".",C6037,".",L6037,".pkl&amp;seq=",BC6037)</f>
        <v>http://proteomics.broadinstitute.org/millscripts/viewfeed.pl?side=xl&amp;cycle=1&amp;fixedMods=iaaC&amp;file=msdataSM/iPRG2012_nd/cpick_in/iPRG2012_nd.2930.2.3.pkl&amp;seq=ELQTAVRLLLPGELAK</v>
      </c>
    </row>
    <row r="6038" spans="1:95" x14ac:dyDescent="0.2">
      <c r="A6038" s="3">
        <v>1985</v>
      </c>
      <c r="B6038" s="2" t="s">
        <v>15643</v>
      </c>
      <c r="C6038" s="2" t="s">
        <v>15644</v>
      </c>
      <c r="D6038" s="3">
        <v>15465</v>
      </c>
      <c r="E6038" s="3">
        <v>15449</v>
      </c>
      <c r="F6038" s="3">
        <v>61535</v>
      </c>
      <c r="G6038" s="3">
        <v>18378</v>
      </c>
      <c r="H6038" s="3">
        <v>53.573599999999999</v>
      </c>
      <c r="I6038" s="30">
        <v>720.90899000000002</v>
      </c>
      <c r="J6038" s="30">
        <v>720.90602200000001</v>
      </c>
      <c r="K6038" s="30">
        <v>2.97E-3</v>
      </c>
      <c r="L6038" s="3">
        <v>2</v>
      </c>
      <c r="M6038" s="3">
        <v>2</v>
      </c>
      <c r="N6038" s="10">
        <f t="shared" si="658"/>
        <v>1</v>
      </c>
      <c r="O6038" s="35">
        <v>2</v>
      </c>
      <c r="P6038" s="17"/>
      <c r="Q6038" s="40">
        <v>1440.80567</v>
      </c>
      <c r="R6038" s="40">
        <v>720.90647000000001</v>
      </c>
      <c r="S6038" s="18">
        <f t="shared" si="659"/>
        <v>3.4955990893022149</v>
      </c>
      <c r="T6038" s="18">
        <f t="shared" si="660"/>
        <v>-0.62143983810518044</v>
      </c>
      <c r="U6038" s="18">
        <f t="shared" si="661"/>
        <v>-0.37452847385380872</v>
      </c>
      <c r="V6038" s="30">
        <v>720.90620000000001</v>
      </c>
      <c r="W6038" s="3" t="s">
        <v>47</v>
      </c>
      <c r="X6038" s="3" t="s">
        <v>47</v>
      </c>
      <c r="Y6038" s="3" t="s">
        <v>47</v>
      </c>
      <c r="Z6038" s="3" t="s">
        <v>47</v>
      </c>
      <c r="AA6038" s="3" t="s">
        <v>48</v>
      </c>
      <c r="AB6038" s="12" t="s">
        <v>47</v>
      </c>
      <c r="AC6038" s="3" t="s">
        <v>47</v>
      </c>
      <c r="AD6038" s="3" t="s">
        <v>47</v>
      </c>
      <c r="AE6038" s="3" t="s">
        <v>48</v>
      </c>
      <c r="AG6038" s="3" t="s">
        <v>47</v>
      </c>
      <c r="AH6038" s="3" t="s">
        <v>47</v>
      </c>
      <c r="AI6038" s="3" t="s">
        <v>47</v>
      </c>
      <c r="AK6038" s="3" t="s">
        <v>52</v>
      </c>
      <c r="AM6038" s="3" t="s">
        <v>47</v>
      </c>
      <c r="AO6038" s="3" t="s">
        <v>47</v>
      </c>
      <c r="AU6038" s="3">
        <v>0</v>
      </c>
      <c r="AV6038" s="3">
        <v>12</v>
      </c>
      <c r="AW6038" s="3">
        <v>1</v>
      </c>
      <c r="AX6038" s="3">
        <v>12</v>
      </c>
      <c r="AY6038" s="3">
        <v>100</v>
      </c>
      <c r="AZ6038" s="6" t="str">
        <f t="shared" si="662"/>
        <v>2930.4</v>
      </c>
      <c r="BC6038" s="12" t="s">
        <v>15645</v>
      </c>
      <c r="BJ6038" s="12">
        <f t="shared" si="663"/>
        <v>0</v>
      </c>
      <c r="BK6038" s="12">
        <f t="shared" si="664"/>
        <v>0</v>
      </c>
      <c r="BP6038" s="3" t="s">
        <v>54</v>
      </c>
      <c r="BR6038" s="3" t="s">
        <v>54</v>
      </c>
      <c r="CQ6038" s="3" t="str">
        <f>CONCATENATE(baseURL!$A$1,baseURL!$B$1,baseURL!$C$1,".",C6038,".",L6038,".pkl&amp;seq=",BC6038,"&amp;varMods=Deamidated-N")</f>
        <v>http://proteomics.broadinstitute.org/millscripts/viewfeed.pl?side=xl&amp;cycle=1&amp;fixedMods=iaaC&amp;file=msdataSM/iPRG2012_nd/cpick_in/iPRG2012_nd.2930.4.2.pkl&amp;seq=ASAPGSVLLLEnLR&amp;varMods=Deamidated-N</v>
      </c>
    </row>
    <row r="6039" spans="1:95" x14ac:dyDescent="0.2">
      <c r="A6039" s="3">
        <v>4028</v>
      </c>
      <c r="B6039" s="2" t="s">
        <v>15646</v>
      </c>
      <c r="C6039" s="2" t="s">
        <v>15647</v>
      </c>
      <c r="D6039" s="3">
        <v>15466</v>
      </c>
      <c r="E6039" s="3">
        <v>15450</v>
      </c>
      <c r="F6039" s="3">
        <v>61536</v>
      </c>
      <c r="G6039" s="3">
        <v>18379</v>
      </c>
      <c r="H6039" s="3">
        <v>53.576900000000002</v>
      </c>
      <c r="I6039" s="30">
        <v>738.10099000000002</v>
      </c>
      <c r="J6039" s="30">
        <v>738.10214280000002</v>
      </c>
      <c r="K6039" s="30">
        <v>-1.15E-3</v>
      </c>
      <c r="L6039" s="3">
        <v>3</v>
      </c>
      <c r="M6039" s="3">
        <v>3</v>
      </c>
      <c r="N6039" s="10">
        <f t="shared" si="658"/>
        <v>1</v>
      </c>
      <c r="O6039" s="35">
        <v>3</v>
      </c>
      <c r="P6039" s="17"/>
      <c r="Q6039" s="40">
        <v>2212.2911100000001</v>
      </c>
      <c r="R6039" s="40">
        <v>738.10189000000003</v>
      </c>
      <c r="S6039" s="18">
        <f t="shared" si="659"/>
        <v>-1.2193438496702063</v>
      </c>
      <c r="T6039" s="18">
        <f t="shared" si="660"/>
        <v>0.3425001391046264</v>
      </c>
      <c r="U6039" s="18">
        <f t="shared" si="661"/>
        <v>0.41999621490351841</v>
      </c>
      <c r="V6039" s="30">
        <v>738.10220000000004</v>
      </c>
      <c r="W6039" s="3" t="s">
        <v>47</v>
      </c>
      <c r="X6039" s="3" t="s">
        <v>47</v>
      </c>
      <c r="Y6039" s="3" t="s">
        <v>47</v>
      </c>
      <c r="Z6039" s="3" t="s">
        <v>47</v>
      </c>
      <c r="AA6039" s="3" t="s">
        <v>47</v>
      </c>
      <c r="AB6039" s="12" t="s">
        <v>47</v>
      </c>
      <c r="AC6039" s="3" t="s">
        <v>47</v>
      </c>
      <c r="AD6039" s="3" t="s">
        <v>47</v>
      </c>
      <c r="AF6039" s="3" t="s">
        <v>47</v>
      </c>
      <c r="AG6039" s="3" t="s">
        <v>47</v>
      </c>
      <c r="AI6039" s="3" t="s">
        <v>47</v>
      </c>
      <c r="AL6039" s="3" t="s">
        <v>48</v>
      </c>
      <c r="AM6039" s="3" t="s">
        <v>47</v>
      </c>
      <c r="AU6039" s="3">
        <v>0</v>
      </c>
      <c r="AV6039" s="3">
        <v>12</v>
      </c>
      <c r="AW6039" s="3">
        <v>1</v>
      </c>
      <c r="AX6039" s="3">
        <v>12</v>
      </c>
      <c r="AY6039" s="3">
        <v>100</v>
      </c>
      <c r="AZ6039" s="6" t="str">
        <f t="shared" si="662"/>
        <v>2930.5</v>
      </c>
      <c r="BC6039" s="12" t="s">
        <v>15648</v>
      </c>
      <c r="BJ6039" s="12">
        <f t="shared" si="663"/>
        <v>0</v>
      </c>
      <c r="BK6039" s="12">
        <f t="shared" si="664"/>
        <v>0</v>
      </c>
      <c r="CQ6039" s="3" t="str">
        <f>CONCATENATE(baseURL!$A$1,baseURL!$B$1,baseURL!$C$1,".",C6039,".",L6039,".pkl&amp;seq=",BC6039)</f>
        <v>http://proteomics.broadinstitute.org/millscripts/viewfeed.pl?side=xl&amp;cycle=1&amp;fixedMods=iaaC&amp;file=msdataSM/iPRG2012_nd/cpick_in/iPRG2012_nd.2930.5.3.pkl&amp;seq=KAADALLLKVNQLGTLSESLK</v>
      </c>
    </row>
    <row r="6040" spans="1:95" x14ac:dyDescent="0.2">
      <c r="A6040" s="3">
        <v>1128</v>
      </c>
      <c r="B6040" s="2" t="s">
        <v>15649</v>
      </c>
      <c r="C6040" s="2" t="s">
        <v>15632</v>
      </c>
      <c r="D6040" s="3">
        <v>15467</v>
      </c>
      <c r="E6040" s="3">
        <v>15451</v>
      </c>
      <c r="F6040" s="3">
        <v>61537</v>
      </c>
      <c r="G6040" s="3">
        <v>18380</v>
      </c>
      <c r="H6040" s="3">
        <v>53.580199999999998</v>
      </c>
      <c r="I6040" s="30">
        <v>768.13589999999999</v>
      </c>
      <c r="J6040" s="30">
        <v>767.8871699</v>
      </c>
      <c r="K6040" s="30">
        <v>0.24873000000000001</v>
      </c>
      <c r="L6040" s="3">
        <v>0</v>
      </c>
      <c r="M6040" s="3">
        <v>4</v>
      </c>
      <c r="N6040" s="10">
        <f t="shared" si="658"/>
        <v>1</v>
      </c>
      <c r="O6040" s="35">
        <v>4</v>
      </c>
      <c r="P6040" s="17"/>
      <c r="Q6040" s="40">
        <v>3068.5219900000002</v>
      </c>
      <c r="R6040" s="40">
        <v>767.88594999999998</v>
      </c>
      <c r="S6040" s="18">
        <f t="shared" si="659"/>
        <v>325.50406736835407</v>
      </c>
      <c r="T6040" s="18">
        <f t="shared" si="660"/>
        <v>1.5886473766367248</v>
      </c>
      <c r="U6040" s="18">
        <f t="shared" si="661"/>
        <v>1.6278459060584256</v>
      </c>
      <c r="V6040" s="30">
        <v>767.88720000000001</v>
      </c>
      <c r="W6040" s="3" t="s">
        <v>47</v>
      </c>
      <c r="Y6040" s="3" t="s">
        <v>47</v>
      </c>
      <c r="AA6040" s="3" t="s">
        <v>47</v>
      </c>
      <c r="AB6040" s="12" t="s">
        <v>47</v>
      </c>
      <c r="AC6040" s="3" t="s">
        <v>47</v>
      </c>
      <c r="AE6040" s="3" t="s">
        <v>47</v>
      </c>
      <c r="AF6040" s="3" t="s">
        <v>48</v>
      </c>
      <c r="AI6040" s="3" t="s">
        <v>48</v>
      </c>
      <c r="AK6040" s="3" t="s">
        <v>47</v>
      </c>
      <c r="AO6040" s="3" t="s">
        <v>48</v>
      </c>
      <c r="AP6040" s="3" t="s">
        <v>48</v>
      </c>
      <c r="AU6040" s="3">
        <v>0</v>
      </c>
      <c r="AV6040" s="3">
        <v>7</v>
      </c>
      <c r="AW6040" s="3">
        <v>1</v>
      </c>
      <c r="AX6040" s="3">
        <v>7</v>
      </c>
      <c r="AY6040" s="3">
        <v>100</v>
      </c>
      <c r="AZ6040" s="6" t="str">
        <f t="shared" si="662"/>
        <v>2930.6</v>
      </c>
      <c r="BC6040" s="12" t="s">
        <v>15650</v>
      </c>
      <c r="BJ6040" s="12">
        <f t="shared" si="663"/>
        <v>1</v>
      </c>
      <c r="BK6040" s="12">
        <f t="shared" si="664"/>
        <v>0</v>
      </c>
      <c r="BN6040" s="3" t="s">
        <v>277</v>
      </c>
      <c r="BR6040" s="3" t="s">
        <v>277</v>
      </c>
      <c r="CQ6040" s="3" t="str">
        <f>CONCATENATE(baseURL!$A$1,baseURL!$B$1,baseURL!$C$1,".",C6040,".",L6040,".pkl&amp;seq=",BC6040,"&amp;varMods=Oxidation-M")</f>
        <v>http://proteomics.broadinstitute.org/millscripts/viewfeed.pl?side=xl&amp;cycle=1&amp;fixedMods=iaaC&amp;file=msdataSM/iPRG2012_nd/cpick_in/iPRG2012_nd.2930.6.0.pkl&amp;seq=SGDAALVKFVPSKPmCVEAFSEYPPLGR&amp;varMods=Oxidation-M</v>
      </c>
    </row>
    <row r="6041" spans="1:95" x14ac:dyDescent="0.2">
      <c r="A6041" s="3">
        <v>5625</v>
      </c>
      <c r="B6041" s="2" t="s">
        <v>15651</v>
      </c>
      <c r="C6041" s="2" t="s">
        <v>15652</v>
      </c>
      <c r="D6041" s="3">
        <v>15468</v>
      </c>
      <c r="E6041" s="3">
        <v>15452</v>
      </c>
      <c r="F6041" s="3">
        <v>61553</v>
      </c>
      <c r="G6041" s="3">
        <v>18382</v>
      </c>
      <c r="H6041" s="3">
        <v>53.595500000000001</v>
      </c>
      <c r="I6041" s="30">
        <v>483.76805999999999</v>
      </c>
      <c r="J6041" s="30">
        <v>483.76830749999999</v>
      </c>
      <c r="K6041" s="30">
        <v>-2.5000000000000001E-4</v>
      </c>
      <c r="L6041" s="3">
        <v>2</v>
      </c>
      <c r="M6041" s="3">
        <v>2</v>
      </c>
      <c r="N6041" s="10">
        <f t="shared" si="658"/>
        <v>1</v>
      </c>
      <c r="O6041" s="35">
        <v>2</v>
      </c>
      <c r="P6041" s="17"/>
      <c r="Q6041" s="40">
        <v>966.52949999999998</v>
      </c>
      <c r="R6041" s="40">
        <v>483.76839000000001</v>
      </c>
      <c r="S6041" s="18">
        <f t="shared" si="659"/>
        <v>-0.68214461060484211</v>
      </c>
      <c r="T6041" s="18">
        <f t="shared" si="660"/>
        <v>-0.17053615268058583</v>
      </c>
      <c r="U6041" s="18">
        <f t="shared" si="661"/>
        <v>-0.5994604153586488</v>
      </c>
      <c r="V6041" s="30">
        <v>483.7681</v>
      </c>
      <c r="W6041" s="3" t="s">
        <v>47</v>
      </c>
      <c r="X6041" s="3" t="s">
        <v>47</v>
      </c>
      <c r="Y6041" s="3" t="s">
        <v>47</v>
      </c>
      <c r="Z6041" s="3" t="s">
        <v>47</v>
      </c>
      <c r="AA6041" s="3" t="s">
        <v>47</v>
      </c>
      <c r="AB6041" s="12" t="s">
        <v>47</v>
      </c>
      <c r="AC6041" s="3" t="s">
        <v>47</v>
      </c>
      <c r="AD6041" s="3" t="s">
        <v>47</v>
      </c>
      <c r="AE6041" s="3" t="s">
        <v>47</v>
      </c>
      <c r="AF6041" s="3" t="s">
        <v>47</v>
      </c>
      <c r="AH6041" s="3" t="s">
        <v>47</v>
      </c>
      <c r="AI6041" s="3" t="s">
        <v>47</v>
      </c>
      <c r="AJ6041" s="3" t="s">
        <v>47</v>
      </c>
      <c r="AK6041" s="3" t="s">
        <v>47</v>
      </c>
      <c r="AL6041" s="3" t="s">
        <v>47</v>
      </c>
      <c r="AM6041" s="3" t="s">
        <v>47</v>
      </c>
      <c r="AU6041" s="3">
        <v>0</v>
      </c>
      <c r="AV6041" s="3">
        <v>16</v>
      </c>
      <c r="AW6041" s="3">
        <v>1</v>
      </c>
      <c r="AX6041" s="3">
        <v>16</v>
      </c>
      <c r="AY6041" s="3">
        <v>100</v>
      </c>
      <c r="AZ6041" s="6" t="str">
        <f t="shared" si="662"/>
        <v>2931.1</v>
      </c>
      <c r="BC6041" s="12" t="s">
        <v>15545</v>
      </c>
      <c r="BJ6041" s="12">
        <f t="shared" si="663"/>
        <v>0</v>
      </c>
      <c r="BK6041" s="12">
        <f t="shared" si="664"/>
        <v>0</v>
      </c>
      <c r="CQ6041" s="3" t="str">
        <f>CONCATENATE(baseURL!$A$1,baseURL!$B$1,baseURL!$C$1,".",C6041,".",L6041,".pkl&amp;seq=",BC6041)</f>
        <v>http://proteomics.broadinstitute.org/millscripts/viewfeed.pl?side=xl&amp;cycle=1&amp;fixedMods=iaaC&amp;file=msdataSM/iPRG2012_nd/cpick_in/iPRG2012_nd.2931.1.2.pkl&amp;seq=LFLYPSNL</v>
      </c>
    </row>
    <row r="6042" spans="1:95" x14ac:dyDescent="0.2">
      <c r="A6042" s="3">
        <v>806</v>
      </c>
      <c r="B6042" s="2" t="s">
        <v>15653</v>
      </c>
      <c r="C6042" s="2" t="s">
        <v>15638</v>
      </c>
      <c r="D6042" s="3">
        <v>15469</v>
      </c>
      <c r="E6042" s="3">
        <v>15453</v>
      </c>
      <c r="F6042" s="3">
        <v>61554</v>
      </c>
      <c r="G6042" s="3">
        <v>18383</v>
      </c>
      <c r="H6042" s="3">
        <v>53.6038</v>
      </c>
      <c r="I6042" s="30">
        <v>633.36622999999997</v>
      </c>
      <c r="J6042" s="30">
        <v>633.69137179999996</v>
      </c>
      <c r="K6042" s="30">
        <v>-0.32513999999999998</v>
      </c>
      <c r="L6042" s="3">
        <v>2</v>
      </c>
      <c r="M6042" s="3">
        <v>3</v>
      </c>
      <c r="N6042" s="10">
        <f t="shared" si="658"/>
        <v>-1</v>
      </c>
      <c r="O6042" s="35">
        <v>3</v>
      </c>
      <c r="P6042" s="17"/>
      <c r="Q6042" s="40">
        <v>1899.05619</v>
      </c>
      <c r="R6042" s="32">
        <v>633.69024999999999</v>
      </c>
      <c r="S6042" s="18">
        <f t="shared" si="659"/>
        <v>-511.32236924904339</v>
      </c>
      <c r="T6042" s="18">
        <f t="shared" si="660"/>
        <v>1.7702655200461479</v>
      </c>
      <c r="U6042" s="18">
        <f t="shared" si="661"/>
        <v>1.4991551471541564</v>
      </c>
      <c r="V6042" s="30">
        <v>633.69119999999998</v>
      </c>
      <c r="W6042" s="3" t="s">
        <v>47</v>
      </c>
      <c r="X6042" s="3" t="s">
        <v>47</v>
      </c>
      <c r="Y6042" s="3" t="s">
        <v>47</v>
      </c>
      <c r="AA6042" s="3" t="s">
        <v>48</v>
      </c>
      <c r="AE6042" s="3" t="s">
        <v>47</v>
      </c>
      <c r="AF6042" s="3" t="s">
        <v>47</v>
      </c>
      <c r="AG6042" s="3" t="s">
        <v>52</v>
      </c>
      <c r="AK6042" s="3" t="s">
        <v>52</v>
      </c>
      <c r="AO6042" s="3" t="s">
        <v>47</v>
      </c>
      <c r="AU6042" s="3">
        <v>0</v>
      </c>
      <c r="AV6042" s="3">
        <v>6</v>
      </c>
      <c r="AW6042" s="3">
        <v>1</v>
      </c>
      <c r="AX6042" s="3">
        <v>6</v>
      </c>
      <c r="AY6042" s="3">
        <v>100</v>
      </c>
      <c r="AZ6042" s="6" t="str">
        <f t="shared" si="662"/>
        <v>2931.2</v>
      </c>
      <c r="BC6042" s="12" t="s">
        <v>15654</v>
      </c>
      <c r="BJ6042" s="12">
        <f t="shared" si="663"/>
        <v>0</v>
      </c>
      <c r="BK6042" s="12">
        <f t="shared" si="664"/>
        <v>0</v>
      </c>
      <c r="BM6042" s="3" t="s">
        <v>162</v>
      </c>
      <c r="BR6042" s="3" t="s">
        <v>162</v>
      </c>
      <c r="CQ6042" s="3" t="str">
        <f>CONCATENATE(baseURL!$A$1,baseURL!$B$1,baseURL!$C$1,".",C6042,".",L6042,".pkl&amp;seq=",BC6042,"&amp;varMods=Sodiated-E")</f>
        <v>http://proteomics.broadinstitute.org/millscripts/viewfeed.pl?side=xl&amp;cycle=1&amp;fixedMods=iaaC&amp;file=msdataSM/iPRG2012_nd/cpick_in/iPRG2012_nd.2931.2.2.pkl&amp;seq=GDLGLeLPAPEVLAVQKK&amp;varMods=Sodiated-E</v>
      </c>
    </row>
    <row r="6043" spans="1:95" x14ac:dyDescent="0.2">
      <c r="A6043" s="3">
        <v>6277</v>
      </c>
      <c r="B6043" s="2" t="s">
        <v>15655</v>
      </c>
      <c r="C6043" s="2" t="s">
        <v>15651</v>
      </c>
      <c r="D6043" s="3">
        <v>15471</v>
      </c>
      <c r="E6043" s="3">
        <v>15455</v>
      </c>
      <c r="F6043" s="3">
        <v>61575</v>
      </c>
      <c r="G6043" s="3">
        <v>18386</v>
      </c>
      <c r="H6043" s="3">
        <v>53.621499999999997</v>
      </c>
      <c r="I6043" s="30">
        <v>523.94077000000004</v>
      </c>
      <c r="J6043" s="30">
        <v>523.94006290000004</v>
      </c>
      <c r="K6043" s="30">
        <v>7.1000000000000002E-4</v>
      </c>
      <c r="L6043" s="3">
        <v>3</v>
      </c>
      <c r="M6043" s="3">
        <v>3</v>
      </c>
      <c r="N6043" s="10">
        <f t="shared" si="658"/>
        <v>1</v>
      </c>
      <c r="O6043" s="35">
        <v>3</v>
      </c>
      <c r="P6043" s="17"/>
      <c r="Q6043" s="40">
        <v>1569.8053500000001</v>
      </c>
      <c r="R6043" s="40">
        <v>523.93997000000002</v>
      </c>
      <c r="S6043" s="18">
        <f t="shared" si="659"/>
        <v>1.5268924797368622</v>
      </c>
      <c r="T6043" s="18">
        <f t="shared" si="660"/>
        <v>0.17731038925495562</v>
      </c>
      <c r="U6043" s="18">
        <f t="shared" si="661"/>
        <v>-0.13360309206919385</v>
      </c>
      <c r="V6043" s="30">
        <v>523.93989999999997</v>
      </c>
      <c r="W6043" s="3" t="s">
        <v>47</v>
      </c>
      <c r="X6043" s="3" t="s">
        <v>47</v>
      </c>
      <c r="Y6043" s="3" t="s">
        <v>47</v>
      </c>
      <c r="Z6043" s="3" t="s">
        <v>47</v>
      </c>
      <c r="AA6043" s="3" t="s">
        <v>48</v>
      </c>
      <c r="AB6043" s="12" t="s">
        <v>47</v>
      </c>
      <c r="AC6043" s="3" t="s">
        <v>47</v>
      </c>
      <c r="AD6043" s="3" t="s">
        <v>47</v>
      </c>
      <c r="AE6043" s="3" t="s">
        <v>47</v>
      </c>
      <c r="AF6043" s="3" t="s">
        <v>47</v>
      </c>
      <c r="AG6043" s="3" t="s">
        <v>47</v>
      </c>
      <c r="AH6043" s="3" t="s">
        <v>47</v>
      </c>
      <c r="AI6043" s="3" t="s">
        <v>47</v>
      </c>
      <c r="AJ6043" s="3" t="s">
        <v>47</v>
      </c>
      <c r="AK6043" s="3" t="s">
        <v>47</v>
      </c>
      <c r="AL6043" s="3" t="s">
        <v>47</v>
      </c>
      <c r="AN6043" s="3" t="s">
        <v>47</v>
      </c>
      <c r="AU6043" s="3">
        <v>0</v>
      </c>
      <c r="AV6043" s="3">
        <v>16</v>
      </c>
      <c r="AW6043" s="3">
        <v>1</v>
      </c>
      <c r="AX6043" s="3">
        <v>16</v>
      </c>
      <c r="AY6043" s="3">
        <v>100</v>
      </c>
      <c r="AZ6043" s="6" t="str">
        <f t="shared" si="662"/>
        <v>2932.2</v>
      </c>
      <c r="BC6043" s="12" t="s">
        <v>15553</v>
      </c>
      <c r="BJ6043" s="12">
        <f t="shared" si="663"/>
        <v>0</v>
      </c>
      <c r="BK6043" s="12">
        <f t="shared" si="664"/>
        <v>0</v>
      </c>
      <c r="CQ6043" s="3" t="str">
        <f>CONCATENATE(baseURL!$A$1,baseURL!$B$1,baseURL!$C$1,".",C6043,".",L6043,".pkl&amp;seq=",BC6043)</f>
        <v>http://proteomics.broadinstitute.org/millscripts/viewfeed.pl?side=xl&amp;cycle=1&amp;fixedMods=iaaC&amp;file=msdataSM/iPRG2012_nd/cpick_in/iPRG2012_nd.2932.2.3.pkl&amp;seq=AHNGDLVNALMSLSK</v>
      </c>
    </row>
    <row r="6044" spans="1:95" x14ac:dyDescent="0.2">
      <c r="A6044" s="3">
        <v>5058</v>
      </c>
      <c r="B6044" s="2" t="s">
        <v>15656</v>
      </c>
      <c r="C6044" s="2" t="s">
        <v>15653</v>
      </c>
      <c r="D6044" s="3">
        <v>15472</v>
      </c>
      <c r="E6044" s="3">
        <v>15456</v>
      </c>
      <c r="F6044" s="3">
        <v>61576</v>
      </c>
      <c r="G6044" s="3">
        <v>18387</v>
      </c>
      <c r="H6044" s="3">
        <v>53.627400000000002</v>
      </c>
      <c r="I6044" s="30">
        <v>852.45227</v>
      </c>
      <c r="J6044" s="30">
        <v>852.45118360000004</v>
      </c>
      <c r="K6044" s="30">
        <v>1.09E-3</v>
      </c>
      <c r="L6044" s="3">
        <v>2</v>
      </c>
      <c r="M6044" s="3">
        <v>2</v>
      </c>
      <c r="N6044" s="10">
        <f t="shared" si="658"/>
        <v>1</v>
      </c>
      <c r="O6044" s="35">
        <v>2</v>
      </c>
      <c r="P6044" s="17"/>
      <c r="Q6044" s="40">
        <v>1703.8962799999999</v>
      </c>
      <c r="R6044" s="40">
        <v>852.45177999999999</v>
      </c>
      <c r="S6044" s="18">
        <f t="shared" si="659"/>
        <v>0.57481257181892931</v>
      </c>
      <c r="T6044" s="18">
        <f t="shared" si="660"/>
        <v>-0.69962901590683091</v>
      </c>
      <c r="U6044" s="18">
        <f t="shared" si="661"/>
        <v>-0.68039039112988853</v>
      </c>
      <c r="V6044" s="30">
        <v>852.45119999999997</v>
      </c>
      <c r="W6044" s="3" t="s">
        <v>47</v>
      </c>
      <c r="X6044" s="3" t="s">
        <v>47</v>
      </c>
      <c r="Y6044" s="3" t="s">
        <v>47</v>
      </c>
      <c r="Z6044" s="3" t="s">
        <v>47</v>
      </c>
      <c r="AA6044" s="3" t="s">
        <v>48</v>
      </c>
      <c r="AB6044" s="12" t="s">
        <v>47</v>
      </c>
      <c r="AC6044" s="3" t="s">
        <v>47</v>
      </c>
      <c r="AD6044" s="3" t="s">
        <v>47</v>
      </c>
      <c r="AE6044" s="3" t="s">
        <v>47</v>
      </c>
      <c r="AF6044" s="3" t="s">
        <v>47</v>
      </c>
      <c r="AG6044" s="3" t="s">
        <v>47</v>
      </c>
      <c r="AH6044" s="3" t="s">
        <v>47</v>
      </c>
      <c r="AI6044" s="3" t="s">
        <v>47</v>
      </c>
      <c r="AJ6044" s="3" t="s">
        <v>47</v>
      </c>
      <c r="AK6044" s="3" t="s">
        <v>47</v>
      </c>
      <c r="AL6044" s="3" t="s">
        <v>47</v>
      </c>
      <c r="AM6044" s="3" t="s">
        <v>47</v>
      </c>
      <c r="AN6044" s="3" t="s">
        <v>47</v>
      </c>
      <c r="AU6044" s="3">
        <v>0</v>
      </c>
      <c r="AV6044" s="3">
        <v>17</v>
      </c>
      <c r="AW6044" s="3">
        <v>1</v>
      </c>
      <c r="AX6044" s="3">
        <v>17</v>
      </c>
      <c r="AY6044" s="3">
        <v>100</v>
      </c>
      <c r="AZ6044" s="6" t="str">
        <f t="shared" si="662"/>
        <v>2932.3</v>
      </c>
      <c r="BC6044" s="12" t="s">
        <v>15657</v>
      </c>
      <c r="BJ6044" s="12">
        <f t="shared" si="663"/>
        <v>0</v>
      </c>
      <c r="BK6044" s="12">
        <f t="shared" si="664"/>
        <v>0</v>
      </c>
      <c r="CQ6044" s="3" t="str">
        <f>CONCATENATE(baseURL!$A$1,baseURL!$B$1,baseURL!$C$1,".",C6044,".",L6044,".pkl&amp;seq=",BC6044)</f>
        <v>http://proteomics.broadinstitute.org/millscripts/viewfeed.pl?side=xl&amp;cycle=1&amp;fixedMods=iaaC&amp;file=msdataSM/iPRG2012_nd/cpick_in/iPRG2012_nd.2932.3.2.pkl&amp;seq=TSLFLNLANDPTLER</v>
      </c>
    </row>
    <row r="6045" spans="1:95" x14ac:dyDescent="0.2">
      <c r="A6045" s="3">
        <v>1962</v>
      </c>
      <c r="B6045" s="2" t="s">
        <v>15658</v>
      </c>
      <c r="C6045" s="2" t="s">
        <v>15659</v>
      </c>
      <c r="D6045" s="3">
        <v>15473</v>
      </c>
      <c r="E6045" s="3">
        <v>15457</v>
      </c>
      <c r="F6045" s="3">
        <v>61595</v>
      </c>
      <c r="G6045" s="3">
        <v>18389</v>
      </c>
      <c r="H6045" s="3">
        <v>53.639400000000002</v>
      </c>
      <c r="I6045" s="30">
        <v>663.00450999999998</v>
      </c>
      <c r="J6045" s="30">
        <v>663.00451099999998</v>
      </c>
      <c r="K6045" s="30">
        <v>0</v>
      </c>
      <c r="L6045" s="3">
        <v>3</v>
      </c>
      <c r="M6045" s="3">
        <v>0</v>
      </c>
      <c r="N6045" s="10">
        <f t="shared" si="658"/>
        <v>1</v>
      </c>
      <c r="O6045" s="35">
        <v>3</v>
      </c>
      <c r="P6045" s="17"/>
      <c r="Q6045" s="40">
        <v>1987.0018600000001</v>
      </c>
      <c r="R6045" s="40">
        <v>663.00546999999995</v>
      </c>
      <c r="S6045" s="18">
        <f t="shared" si="659"/>
        <v>-1.4479518547013748</v>
      </c>
      <c r="T6045" s="18">
        <f t="shared" si="660"/>
        <v>-1.4464435715231452</v>
      </c>
      <c r="U6045" s="18">
        <f t="shared" si="661"/>
        <v>-1.4630346864836712</v>
      </c>
      <c r="V6045" s="30">
        <v>663.00450000000001</v>
      </c>
      <c r="W6045" s="3" t="s">
        <v>47</v>
      </c>
      <c r="X6045" s="3" t="s">
        <v>47</v>
      </c>
      <c r="Y6045" s="3" t="s">
        <v>47</v>
      </c>
      <c r="Z6045" s="3" t="s">
        <v>47</v>
      </c>
      <c r="AA6045" s="3" t="s">
        <v>48</v>
      </c>
      <c r="AB6045" s="12" t="s">
        <v>47</v>
      </c>
      <c r="AC6045" s="3" t="s">
        <v>47</v>
      </c>
      <c r="AD6045" s="3" t="s">
        <v>47</v>
      </c>
      <c r="AG6045" s="3" t="s">
        <v>47</v>
      </c>
      <c r="AI6045" s="3" t="s">
        <v>52</v>
      </c>
      <c r="AJ6045" s="3" t="s">
        <v>47</v>
      </c>
      <c r="AK6045" s="3" t="s">
        <v>52</v>
      </c>
      <c r="AL6045" s="3" t="s">
        <v>52</v>
      </c>
      <c r="AM6045" s="3" t="s">
        <v>47</v>
      </c>
      <c r="AO6045" s="3" t="s">
        <v>47</v>
      </c>
      <c r="AU6045" s="3">
        <v>0</v>
      </c>
      <c r="AV6045" s="3">
        <v>11</v>
      </c>
      <c r="AW6045" s="3">
        <v>2</v>
      </c>
      <c r="AX6045" s="3">
        <v>9</v>
      </c>
      <c r="AY6045" s="3">
        <v>81.819999999999993</v>
      </c>
      <c r="AZ6045" s="6" t="str">
        <f t="shared" si="662"/>
        <v>2933.1</v>
      </c>
      <c r="BC6045" s="12" t="s">
        <v>15660</v>
      </c>
      <c r="BJ6045" s="12">
        <f t="shared" si="663"/>
        <v>0</v>
      </c>
      <c r="BK6045" s="12">
        <f t="shared" si="664"/>
        <v>0</v>
      </c>
      <c r="BO6045" s="3" t="s">
        <v>54</v>
      </c>
      <c r="BR6045" s="3" t="s">
        <v>54</v>
      </c>
      <c r="BX6045" s="3" t="s">
        <v>15661</v>
      </c>
      <c r="CF6045" s="3" t="s">
        <v>15661</v>
      </c>
      <c r="CQ6045" s="3" t="str">
        <f>CONCATENATE(baseURL!$A$1,baseURL!$B$1,baseURL!$C$1,".",C6045,".",L6045,".pkl&amp;seq=",BC6045,"&amp;varMods=Deamidated-Q")</f>
        <v>http://proteomics.broadinstitute.org/millscripts/viewfeed.pl?side=xl&amp;cycle=1&amp;fixedMods=iaaC&amp;file=msdataSM/iPRG2012_nd/cpick_in/iPRG2012_nd.2933.1.3.pkl&amp;seq=VLAPqLSFAPELASEEER&amp;varMods=Deamidated-Q</v>
      </c>
    </row>
    <row r="6046" spans="1:95" x14ac:dyDescent="0.2">
      <c r="A6046" s="3">
        <v>7712</v>
      </c>
      <c r="B6046" s="2" t="s">
        <v>15662</v>
      </c>
      <c r="C6046" s="2" t="s">
        <v>15663</v>
      </c>
      <c r="D6046" s="3">
        <v>15474</v>
      </c>
      <c r="E6046" s="3">
        <v>15458</v>
      </c>
      <c r="F6046" s="3">
        <v>61596</v>
      </c>
      <c r="G6046" s="3">
        <v>18390</v>
      </c>
      <c r="H6046" s="3">
        <v>53.645200000000003</v>
      </c>
      <c r="I6046" s="30">
        <v>752.03824999999995</v>
      </c>
      <c r="J6046" s="30">
        <v>752.04013090000001</v>
      </c>
      <c r="K6046" s="30">
        <v>-1.8799999999999999E-3</v>
      </c>
      <c r="L6046" s="3">
        <v>3</v>
      </c>
      <c r="M6046" s="3">
        <v>3</v>
      </c>
      <c r="N6046" s="10">
        <f t="shared" si="658"/>
        <v>1</v>
      </c>
      <c r="O6046" s="35">
        <v>3</v>
      </c>
      <c r="Q6046" s="40">
        <v>2254.1035099999999</v>
      </c>
      <c r="R6046" s="40">
        <v>752.03935000000001</v>
      </c>
      <c r="S6046" s="18">
        <f t="shared" si="659"/>
        <v>-1.4626894191971975</v>
      </c>
      <c r="T6046" s="18">
        <f t="shared" si="660"/>
        <v>1.0383765157969451</v>
      </c>
      <c r="U6046" s="18">
        <f t="shared" si="661"/>
        <v>1.130260005695189</v>
      </c>
      <c r="V6046" s="30">
        <v>752.04020000000003</v>
      </c>
      <c r="W6046" s="3" t="s">
        <v>47</v>
      </c>
      <c r="X6046" s="3" t="s">
        <v>47</v>
      </c>
      <c r="Y6046" s="3" t="s">
        <v>47</v>
      </c>
      <c r="AA6046" s="3" t="s">
        <v>48</v>
      </c>
      <c r="AB6046" s="12" t="s">
        <v>47</v>
      </c>
      <c r="AC6046" s="3" t="s">
        <v>52</v>
      </c>
      <c r="AD6046" s="3" t="s">
        <v>47</v>
      </c>
      <c r="AH6046" s="3" t="s">
        <v>47</v>
      </c>
      <c r="AJ6046" s="3" t="s">
        <v>47</v>
      </c>
      <c r="AK6046" s="3" t="s">
        <v>47</v>
      </c>
      <c r="AL6046" s="3" t="s">
        <v>52</v>
      </c>
      <c r="AO6046" s="3" t="s">
        <v>47</v>
      </c>
      <c r="AU6046" s="3">
        <v>0</v>
      </c>
      <c r="AV6046" s="3">
        <v>9</v>
      </c>
      <c r="AW6046" s="3">
        <v>2</v>
      </c>
      <c r="AX6046" s="3">
        <v>8</v>
      </c>
      <c r="AY6046" s="3">
        <v>88.89</v>
      </c>
      <c r="AZ6046" s="6" t="str">
        <f t="shared" si="662"/>
        <v>2933.2</v>
      </c>
      <c r="BC6046" s="12" t="s">
        <v>13635</v>
      </c>
      <c r="BI6046" s="12" t="s">
        <v>594</v>
      </c>
      <c r="BJ6046" s="12">
        <f t="shared" si="663"/>
        <v>0</v>
      </c>
      <c r="BK6046" s="12">
        <f t="shared" si="664"/>
        <v>1</v>
      </c>
      <c r="BR6046" s="3" t="s">
        <v>594</v>
      </c>
      <c r="BZ6046" s="3" t="s">
        <v>13755</v>
      </c>
      <c r="CQ6046" s="3" t="str">
        <f>CONCATENATE(baseURL!$A$1,baseURL!$B$1,baseURL!$C$1,".",C6046,".",L6046,".pkl&amp;seq=",BC6046,"&amp;varMods=ReducedCys-C")</f>
        <v>http://proteomics.broadinstitute.org/millscripts/viewfeed.pl?side=xl&amp;cycle=1&amp;fixedMods=iaaC&amp;file=msdataSM/iPRG2012_nd/cpick_in/iPRG2012_nd.2933.2.3.pkl&amp;seq=FVPSKPMcVEAFSEYPPLGR&amp;varMods=ReducedCys-C</v>
      </c>
    </row>
    <row r="6047" spans="1:95" x14ac:dyDescent="0.2">
      <c r="A6047" s="3">
        <v>122</v>
      </c>
      <c r="B6047" s="2" t="s">
        <v>15664</v>
      </c>
      <c r="C6047" s="2" t="s">
        <v>15655</v>
      </c>
      <c r="D6047" s="3">
        <v>15475</v>
      </c>
      <c r="E6047" s="3">
        <v>15459</v>
      </c>
      <c r="F6047" s="3">
        <v>61597</v>
      </c>
      <c r="G6047" s="3">
        <v>18391</v>
      </c>
      <c r="H6047" s="3">
        <v>53.651000000000003</v>
      </c>
      <c r="I6047" s="30">
        <v>785.36802999999998</v>
      </c>
      <c r="J6047" s="30">
        <v>785.36534419999998</v>
      </c>
      <c r="K6047" s="30">
        <v>2.6900000000000001E-3</v>
      </c>
      <c r="L6047" s="3">
        <v>2</v>
      </c>
      <c r="M6047" s="3">
        <v>3</v>
      </c>
      <c r="N6047" s="10">
        <f t="shared" si="658"/>
        <v>-1</v>
      </c>
      <c r="O6047" s="35">
        <v>3</v>
      </c>
      <c r="P6047" s="17"/>
      <c r="Q6047" s="40">
        <v>2354.07989</v>
      </c>
      <c r="R6047" s="32">
        <v>785.36482000000001</v>
      </c>
      <c r="S6047" s="18">
        <f t="shared" si="659"/>
        <v>4.0872724601635388</v>
      </c>
      <c r="T6047" s="18">
        <f t="shared" si="660"/>
        <v>0.6674605057717663</v>
      </c>
      <c r="U6047" s="18">
        <f t="shared" si="661"/>
        <v>0.4838515684342557</v>
      </c>
      <c r="V6047" s="30">
        <v>785.36519999999996</v>
      </c>
      <c r="W6047" s="3" t="s">
        <v>47</v>
      </c>
      <c r="Z6047" s="3" t="s">
        <v>52</v>
      </c>
      <c r="AD6047" s="3" t="s">
        <v>65</v>
      </c>
      <c r="AE6047" s="3" t="s">
        <v>47</v>
      </c>
      <c r="AF6047" s="3" t="s">
        <v>47</v>
      </c>
      <c r="AG6047" s="3" t="s">
        <v>52</v>
      </c>
      <c r="AU6047" s="3">
        <v>1</v>
      </c>
      <c r="AV6047" s="3">
        <v>3</v>
      </c>
      <c r="AW6047" s="3">
        <v>1</v>
      </c>
      <c r="AX6047" s="3">
        <v>3</v>
      </c>
      <c r="AY6047" s="3">
        <v>100</v>
      </c>
      <c r="AZ6047" s="6" t="str">
        <f t="shared" si="662"/>
        <v>2933.3</v>
      </c>
      <c r="BC6047" s="12" t="s">
        <v>15665</v>
      </c>
      <c r="BJ6047" s="12">
        <f t="shared" si="663"/>
        <v>0</v>
      </c>
      <c r="BK6047" s="12">
        <f t="shared" si="664"/>
        <v>0</v>
      </c>
      <c r="BM6047" s="3" t="s">
        <v>162</v>
      </c>
      <c r="BR6047" s="3" t="s">
        <v>162</v>
      </c>
      <c r="BZ6047" s="3" t="s">
        <v>15666</v>
      </c>
      <c r="CQ6047" s="3" t="str">
        <f>CONCATENATE(baseURL!$A$1,baseURL!$B$1,baseURL!$C$1,".",C6047,".",L6047,".pkl&amp;seq=",BC6047,"&amp;varMods=Sodiated-E")</f>
        <v>http://proteomics.broadinstitute.org/millscripts/viewfeed.pl?side=xl&amp;cycle=1&amp;fixedMods=iaaC&amp;file=msdataSM/iPRG2012_nd/cpick_in/iPRG2012_nd.2933.3.2.pkl&amp;seq=TFTVDVSSPTeNGVFDPASYAK&amp;varMods=Sodiated-E</v>
      </c>
    </row>
    <row r="6048" spans="1:95" x14ac:dyDescent="0.2">
      <c r="A6048" s="3">
        <v>5056</v>
      </c>
      <c r="B6048" s="2" t="s">
        <v>15667</v>
      </c>
      <c r="C6048" s="2" t="s">
        <v>15668</v>
      </c>
      <c r="D6048" s="3">
        <v>15476</v>
      </c>
      <c r="E6048" s="3">
        <v>15460</v>
      </c>
      <c r="F6048" s="3">
        <v>61616</v>
      </c>
      <c r="G6048" s="3">
        <v>18393</v>
      </c>
      <c r="H6048" s="3">
        <v>53.662300000000002</v>
      </c>
      <c r="I6048" s="30">
        <v>438.25992000000002</v>
      </c>
      <c r="J6048" s="30">
        <v>438.25961580000001</v>
      </c>
      <c r="K6048" s="30">
        <v>2.9999999999999997E-4</v>
      </c>
      <c r="L6048" s="3">
        <v>3</v>
      </c>
      <c r="M6048" s="3">
        <v>3</v>
      </c>
      <c r="N6048" s="10">
        <f t="shared" si="658"/>
        <v>1</v>
      </c>
      <c r="O6048" s="35">
        <v>3</v>
      </c>
      <c r="P6048" s="17"/>
      <c r="Q6048" s="40">
        <v>1312.76235</v>
      </c>
      <c r="R6048" s="40">
        <v>438.25896999999998</v>
      </c>
      <c r="S6048" s="18">
        <f t="shared" si="659"/>
        <v>2.1676681256421233</v>
      </c>
      <c r="T6048" s="18">
        <f t="shared" si="660"/>
        <v>1.4735579742482843</v>
      </c>
      <c r="U6048" s="18">
        <f t="shared" si="661"/>
        <v>0.52480386207402319</v>
      </c>
      <c r="V6048" s="30">
        <v>438.25920000000002</v>
      </c>
      <c r="W6048" s="3" t="s">
        <v>47</v>
      </c>
      <c r="X6048" s="3" t="s">
        <v>47</v>
      </c>
      <c r="Y6048" s="3" t="s">
        <v>47</v>
      </c>
      <c r="Z6048" s="3" t="s">
        <v>47</v>
      </c>
      <c r="AA6048" s="3" t="s">
        <v>48</v>
      </c>
      <c r="AB6048" s="12" t="s">
        <v>47</v>
      </c>
      <c r="AC6048" s="3" t="s">
        <v>47</v>
      </c>
      <c r="AD6048" s="3" t="s">
        <v>47</v>
      </c>
      <c r="AE6048" s="3" t="s">
        <v>47</v>
      </c>
      <c r="AF6048" s="3" t="s">
        <v>47</v>
      </c>
      <c r="AG6048" s="3" t="s">
        <v>47</v>
      </c>
      <c r="AH6048" s="3" t="s">
        <v>47</v>
      </c>
      <c r="AI6048" s="3" t="s">
        <v>47</v>
      </c>
      <c r="AJ6048" s="3" t="s">
        <v>47</v>
      </c>
      <c r="AK6048" s="3" t="s">
        <v>47</v>
      </c>
      <c r="AL6048" s="3" t="s">
        <v>47</v>
      </c>
      <c r="AM6048" s="3" t="s">
        <v>47</v>
      </c>
      <c r="AN6048" s="3" t="s">
        <v>47</v>
      </c>
      <c r="AU6048" s="3">
        <v>0</v>
      </c>
      <c r="AV6048" s="3">
        <v>17</v>
      </c>
      <c r="AW6048" s="3">
        <v>1</v>
      </c>
      <c r="AX6048" s="3">
        <v>17</v>
      </c>
      <c r="AY6048" s="3">
        <v>100</v>
      </c>
      <c r="AZ6048" s="6" t="str">
        <f t="shared" si="662"/>
        <v>2934.1</v>
      </c>
      <c r="BC6048" s="12" t="s">
        <v>15575</v>
      </c>
      <c r="BJ6048" s="12">
        <f t="shared" si="663"/>
        <v>0</v>
      </c>
      <c r="BK6048" s="12">
        <f t="shared" si="664"/>
        <v>0</v>
      </c>
      <c r="CQ6048" s="3" t="str">
        <f>CONCATENATE(baseURL!$A$1,baseURL!$B$1,baseURL!$C$1,".",C6048,".",L6048,".pkl&amp;seq=",BC6048)</f>
        <v>http://proteomics.broadinstitute.org/millscripts/viewfeed.pl?side=xl&amp;cycle=1&amp;fixedMods=iaaC&amp;file=msdataSM/iPRG2012_nd/cpick_in/iPRG2012_nd.2934.1.3.pkl&amp;seq=VHLVALDLFTGK</v>
      </c>
    </row>
    <row r="6049" spans="1:95" x14ac:dyDescent="0.2">
      <c r="A6049" s="3">
        <v>3132</v>
      </c>
      <c r="B6049" s="2" t="s">
        <v>15670</v>
      </c>
      <c r="C6049" s="2" t="s">
        <v>15669</v>
      </c>
      <c r="D6049" s="3">
        <v>15482</v>
      </c>
      <c r="E6049" s="3">
        <v>15466</v>
      </c>
      <c r="F6049" s="3">
        <v>61639</v>
      </c>
      <c r="G6049" s="3">
        <v>18400</v>
      </c>
      <c r="H6049" s="3">
        <v>53.686900000000001</v>
      </c>
      <c r="I6049" s="30">
        <v>638.83624999999995</v>
      </c>
      <c r="J6049" s="30">
        <v>638.83746859999997</v>
      </c>
      <c r="K6049" s="30">
        <v>-1.2199999999999999E-3</v>
      </c>
      <c r="L6049" s="3">
        <v>0</v>
      </c>
      <c r="M6049" s="3">
        <v>2</v>
      </c>
      <c r="N6049" s="10">
        <f t="shared" si="658"/>
        <v>1</v>
      </c>
      <c r="O6049" s="35">
        <v>2</v>
      </c>
      <c r="P6049" s="17"/>
      <c r="Q6049" s="40">
        <v>1276.6639600000001</v>
      </c>
      <c r="R6049" s="40">
        <v>638.83561999999995</v>
      </c>
      <c r="S6049" s="18">
        <f t="shared" si="659"/>
        <v>0.98616918073700821</v>
      </c>
      <c r="T6049" s="18">
        <f t="shared" si="660"/>
        <v>2.8937021389268049</v>
      </c>
      <c r="U6049" s="18">
        <f t="shared" si="661"/>
        <v>3.099388853744883</v>
      </c>
      <c r="V6049" s="30">
        <v>638.83759999999995</v>
      </c>
      <c r="W6049" s="3" t="s">
        <v>47</v>
      </c>
      <c r="X6049" s="3" t="s">
        <v>47</v>
      </c>
      <c r="Y6049" s="3" t="s">
        <v>47</v>
      </c>
      <c r="Z6049" s="3" t="s">
        <v>47</v>
      </c>
      <c r="AA6049" s="3" t="s">
        <v>47</v>
      </c>
      <c r="AB6049" s="12" t="s">
        <v>47</v>
      </c>
      <c r="AC6049" s="3" t="s">
        <v>48</v>
      </c>
      <c r="AD6049" s="3" t="s">
        <v>47</v>
      </c>
      <c r="AF6049" s="3" t="s">
        <v>48</v>
      </c>
      <c r="AG6049" s="3" t="s">
        <v>47</v>
      </c>
      <c r="AH6049" s="3" t="s">
        <v>47</v>
      </c>
      <c r="AK6049" s="3" t="s">
        <v>52</v>
      </c>
      <c r="AL6049" s="3" t="s">
        <v>52</v>
      </c>
      <c r="AM6049" s="3" t="s">
        <v>47</v>
      </c>
      <c r="AU6049" s="3">
        <v>0</v>
      </c>
      <c r="AV6049" s="3">
        <v>10</v>
      </c>
      <c r="AW6049" s="3">
        <v>1</v>
      </c>
      <c r="AX6049" s="3">
        <v>10</v>
      </c>
      <c r="AY6049" s="3">
        <v>100</v>
      </c>
      <c r="AZ6049" s="6" t="str">
        <f t="shared" si="662"/>
        <v>2935.3</v>
      </c>
      <c r="BC6049" s="12" t="s">
        <v>15671</v>
      </c>
      <c r="BJ6049" s="12">
        <f t="shared" si="663"/>
        <v>0</v>
      </c>
      <c r="BK6049" s="12">
        <f t="shared" si="664"/>
        <v>0</v>
      </c>
      <c r="CQ6049" s="3" t="str">
        <f>CONCATENATE(baseURL!$A$1,baseURL!$B$1,baseURL!$C$1,".",C6049,".",L6049,".pkl&amp;seq=",BC6049)</f>
        <v>http://proteomics.broadinstitute.org/millscripts/viewfeed.pl?side=xl&amp;cycle=1&amp;fixedMods=iaaC&amp;file=msdataSM/iPRG2012_nd/cpick_in/iPRG2012_nd.2935.3.0.pkl&amp;seq=LLDDMVAQMLK</v>
      </c>
    </row>
    <row r="6050" spans="1:95" x14ac:dyDescent="0.2">
      <c r="A6050" s="3">
        <v>4151</v>
      </c>
      <c r="B6050" s="2" t="s">
        <v>15672</v>
      </c>
      <c r="C6050" s="2" t="s">
        <v>15673</v>
      </c>
      <c r="D6050" s="3">
        <v>15484</v>
      </c>
      <c r="E6050" s="3">
        <v>15468</v>
      </c>
      <c r="F6050" s="3">
        <v>61641</v>
      </c>
      <c r="G6050" s="3">
        <v>18402</v>
      </c>
      <c r="H6050" s="3">
        <v>53.691099999999999</v>
      </c>
      <c r="I6050" s="30">
        <v>679.03043000000002</v>
      </c>
      <c r="J6050" s="30">
        <v>679.02881939999997</v>
      </c>
      <c r="K6050" s="30">
        <v>1.6100000000000001E-3</v>
      </c>
      <c r="L6050" s="3">
        <v>0</v>
      </c>
      <c r="M6050" s="3">
        <v>3</v>
      </c>
      <c r="N6050" s="10">
        <f t="shared" si="658"/>
        <v>1</v>
      </c>
      <c r="O6050" s="35">
        <v>3</v>
      </c>
      <c r="P6050" s="17"/>
      <c r="Q6050" s="40">
        <v>2035.07061</v>
      </c>
      <c r="R6050" s="40">
        <v>679.02838999999994</v>
      </c>
      <c r="S6050" s="18">
        <f t="shared" si="659"/>
        <v>3.0042926483222443</v>
      </c>
      <c r="T6050" s="18">
        <f t="shared" si="660"/>
        <v>0.63237414864200336</v>
      </c>
      <c r="U6050" s="18">
        <f t="shared" si="661"/>
        <v>0.751073162164274</v>
      </c>
      <c r="V6050" s="30">
        <v>679.02890000000002</v>
      </c>
      <c r="W6050" s="3" t="s">
        <v>47</v>
      </c>
      <c r="X6050" s="3" t="s">
        <v>47</v>
      </c>
      <c r="Y6050" s="3" t="s">
        <v>47</v>
      </c>
      <c r="Z6050" s="3" t="s">
        <v>47</v>
      </c>
      <c r="AB6050" s="12" t="s">
        <v>47</v>
      </c>
      <c r="AC6050" s="3" t="s">
        <v>47</v>
      </c>
      <c r="AD6050" s="3" t="s">
        <v>47</v>
      </c>
      <c r="AE6050" s="3" t="s">
        <v>47</v>
      </c>
      <c r="AF6050" s="3" t="s">
        <v>47</v>
      </c>
      <c r="AG6050" s="3" t="s">
        <v>47</v>
      </c>
      <c r="AH6050" s="3" t="s">
        <v>47</v>
      </c>
      <c r="AI6050" s="3" t="s">
        <v>47</v>
      </c>
      <c r="AK6050" s="3" t="s">
        <v>47</v>
      </c>
      <c r="AL6050" s="3" t="s">
        <v>47</v>
      </c>
      <c r="AU6050" s="3">
        <v>0</v>
      </c>
      <c r="AV6050" s="3">
        <v>14</v>
      </c>
      <c r="AW6050" s="3">
        <v>1</v>
      </c>
      <c r="AX6050" s="3">
        <v>14</v>
      </c>
      <c r="AY6050" s="3">
        <v>100</v>
      </c>
      <c r="AZ6050" s="6" t="str">
        <f t="shared" si="662"/>
        <v>2935.5</v>
      </c>
      <c r="BC6050" s="12" t="s">
        <v>15674</v>
      </c>
      <c r="BJ6050" s="12">
        <f t="shared" si="663"/>
        <v>0</v>
      </c>
      <c r="BK6050" s="12">
        <f t="shared" si="664"/>
        <v>0</v>
      </c>
      <c r="CQ6050" s="3" t="str">
        <f>CONCATENATE(baseURL!$A$1,baseURL!$B$1,baseURL!$C$1,".",C6050,".",L6050,".pkl&amp;seq=",BC6050)</f>
        <v>http://proteomics.broadinstitute.org/millscripts/viewfeed.pl?side=xl&amp;cycle=1&amp;fixedMods=iaaC&amp;file=msdataSM/iPRG2012_nd/cpick_in/iPRG2012_nd.2935.5.0.pkl&amp;seq=SGVAVADESLTAFNDLKLGK</v>
      </c>
    </row>
    <row r="6051" spans="1:95" x14ac:dyDescent="0.2">
      <c r="A6051" s="3">
        <v>6758</v>
      </c>
      <c r="B6051" s="2" t="s">
        <v>15675</v>
      </c>
      <c r="C6051" s="2" t="s">
        <v>15676</v>
      </c>
      <c r="D6051" s="3">
        <v>15486</v>
      </c>
      <c r="E6051" s="3">
        <v>15470</v>
      </c>
      <c r="F6051" s="3">
        <v>61643</v>
      </c>
      <c r="G6051" s="3">
        <v>18404</v>
      </c>
      <c r="H6051" s="3">
        <v>53.696100000000001</v>
      </c>
      <c r="I6051" s="30">
        <v>694.67188999999996</v>
      </c>
      <c r="J6051" s="30">
        <v>694.67000350000001</v>
      </c>
      <c r="K6051" s="30">
        <v>1.89E-3</v>
      </c>
      <c r="L6051" s="3">
        <v>3</v>
      </c>
      <c r="M6051" s="3">
        <v>3</v>
      </c>
      <c r="N6051" s="10">
        <f t="shared" si="658"/>
        <v>1</v>
      </c>
      <c r="O6051" s="35">
        <v>3</v>
      </c>
      <c r="P6051" s="17"/>
      <c r="Q6051" s="40">
        <v>2081.9960700000001</v>
      </c>
      <c r="R6051" s="40">
        <v>694.67021</v>
      </c>
      <c r="S6051" s="18">
        <f t="shared" si="659"/>
        <v>2.4184137678292275</v>
      </c>
      <c r="T6051" s="18">
        <f t="shared" si="660"/>
        <v>-0.29726335895450073</v>
      </c>
      <c r="U6051" s="18">
        <f t="shared" si="661"/>
        <v>-0.446254921472929</v>
      </c>
      <c r="V6051" s="30">
        <v>694.66989999999998</v>
      </c>
      <c r="W6051" s="3" t="s">
        <v>47</v>
      </c>
      <c r="X6051" s="3" t="s">
        <v>47</v>
      </c>
      <c r="Y6051" s="3" t="s">
        <v>47</v>
      </c>
      <c r="Z6051" s="3" t="s">
        <v>47</v>
      </c>
      <c r="AA6051" s="3" t="s">
        <v>48</v>
      </c>
      <c r="AB6051" s="12" t="s">
        <v>47</v>
      </c>
      <c r="AC6051" s="3" t="s">
        <v>47</v>
      </c>
      <c r="AD6051" s="3" t="s">
        <v>47</v>
      </c>
      <c r="AE6051" s="3" t="s">
        <v>47</v>
      </c>
      <c r="AF6051" s="3" t="s">
        <v>47</v>
      </c>
      <c r="AG6051" s="3" t="s">
        <v>47</v>
      </c>
      <c r="AI6051" s="3" t="s">
        <v>47</v>
      </c>
      <c r="AJ6051" s="3" t="s">
        <v>47</v>
      </c>
      <c r="AK6051" s="3" t="s">
        <v>47</v>
      </c>
      <c r="AL6051" s="3" t="s">
        <v>47</v>
      </c>
      <c r="AN6051" s="3" t="s">
        <v>47</v>
      </c>
      <c r="AU6051" s="3">
        <v>0</v>
      </c>
      <c r="AV6051" s="3">
        <v>15</v>
      </c>
      <c r="AW6051" s="3">
        <v>1</v>
      </c>
      <c r="AX6051" s="3">
        <v>15</v>
      </c>
      <c r="AY6051" s="3">
        <v>100</v>
      </c>
      <c r="AZ6051" s="6" t="str">
        <f t="shared" si="662"/>
        <v>2935.7</v>
      </c>
      <c r="BC6051" s="12" t="s">
        <v>15596</v>
      </c>
      <c r="BJ6051" s="12">
        <f t="shared" si="663"/>
        <v>0</v>
      </c>
      <c r="BK6051" s="12">
        <f t="shared" si="664"/>
        <v>0</v>
      </c>
      <c r="CQ6051" s="3" t="str">
        <f>CONCATENATE(baseURL!$A$1,baseURL!$B$1,baseURL!$C$1,".",C6051,".",L6051,".pkl&amp;seq=",BC6051)</f>
        <v>http://proteomics.broadinstitute.org/millscripts/viewfeed.pl?side=xl&amp;cycle=1&amp;fixedMods=iaaC&amp;file=msdataSM/iPRG2012_nd/cpick_in/iPRG2012_nd.2935.7.3.pkl&amp;seq=VLPDFMLQGGDFTAGNGTGGK</v>
      </c>
    </row>
    <row r="6052" spans="1:95" x14ac:dyDescent="0.2">
      <c r="A6052" s="3">
        <v>6546</v>
      </c>
      <c r="B6052" s="2" t="s">
        <v>15677</v>
      </c>
      <c r="C6052" s="2" t="s">
        <v>15678</v>
      </c>
      <c r="D6052" s="3">
        <v>15487</v>
      </c>
      <c r="E6052" s="3">
        <v>15471</v>
      </c>
      <c r="F6052" s="3">
        <v>61644</v>
      </c>
      <c r="G6052" s="3">
        <v>18405</v>
      </c>
      <c r="H6052" s="3">
        <v>53.698599999999999</v>
      </c>
      <c r="I6052" s="30">
        <v>908.42008999999996</v>
      </c>
      <c r="J6052" s="30">
        <v>908.42008799999996</v>
      </c>
      <c r="K6052" s="30">
        <v>0</v>
      </c>
      <c r="L6052" s="3">
        <v>2</v>
      </c>
      <c r="M6052" s="3">
        <v>0</v>
      </c>
      <c r="N6052" s="10">
        <f t="shared" si="658"/>
        <v>1</v>
      </c>
      <c r="O6052" s="35">
        <v>2</v>
      </c>
      <c r="P6052" s="17"/>
      <c r="Q6052" s="40">
        <v>1815.8283200000001</v>
      </c>
      <c r="R6052" s="40">
        <v>908.41780000000006</v>
      </c>
      <c r="S6052" s="18">
        <f t="shared" si="659"/>
        <v>2.5208664998667438</v>
      </c>
      <c r="T6052" s="18">
        <f t="shared" si="660"/>
        <v>2.5186648697413205</v>
      </c>
      <c r="U6052" s="18">
        <f t="shared" si="661"/>
        <v>2.6419561571404531</v>
      </c>
      <c r="V6052" s="30">
        <v>908.42020000000002</v>
      </c>
      <c r="W6052" s="3" t="s">
        <v>47</v>
      </c>
      <c r="X6052" s="3" t="s">
        <v>47</v>
      </c>
      <c r="Y6052" s="3" t="s">
        <v>47</v>
      </c>
      <c r="Z6052" s="3" t="s">
        <v>47</v>
      </c>
      <c r="AA6052" s="3" t="s">
        <v>48</v>
      </c>
      <c r="AB6052" s="12" t="s">
        <v>47</v>
      </c>
      <c r="AC6052" s="3" t="s">
        <v>47</v>
      </c>
      <c r="AD6052" s="3" t="s">
        <v>47</v>
      </c>
      <c r="AE6052" s="3" t="s">
        <v>47</v>
      </c>
      <c r="AF6052" s="3" t="s">
        <v>47</v>
      </c>
      <c r="AG6052" s="3" t="s">
        <v>47</v>
      </c>
      <c r="AH6052" s="3" t="s">
        <v>47</v>
      </c>
      <c r="AI6052" s="3" t="s">
        <v>47</v>
      </c>
      <c r="AJ6052" s="3" t="s">
        <v>47</v>
      </c>
      <c r="AK6052" s="3" t="s">
        <v>47</v>
      </c>
      <c r="AL6052" s="3" t="s">
        <v>47</v>
      </c>
      <c r="AU6052" s="3">
        <v>0</v>
      </c>
      <c r="AV6052" s="3">
        <v>15</v>
      </c>
      <c r="AW6052" s="3">
        <v>1</v>
      </c>
      <c r="AX6052" s="3">
        <v>15</v>
      </c>
      <c r="AY6052" s="3">
        <v>100</v>
      </c>
      <c r="AZ6052" s="6" t="str">
        <f t="shared" si="662"/>
        <v>2935.8</v>
      </c>
      <c r="BC6052" s="12" t="s">
        <v>15679</v>
      </c>
      <c r="BJ6052" s="12">
        <f t="shared" si="663"/>
        <v>0</v>
      </c>
      <c r="BK6052" s="12">
        <f t="shared" si="664"/>
        <v>0</v>
      </c>
      <c r="CQ6052" s="3" t="str">
        <f>CONCATENATE(baseURL!$A$1,baseURL!$B$1,baseURL!$C$1,".",C6052,".",L6052,".pkl&amp;seq=",BC6052)</f>
        <v>http://proteomics.broadinstitute.org/millscripts/viewfeed.pl?side=xl&amp;cycle=1&amp;fixedMods=iaaC&amp;file=msdataSM/iPRG2012_nd/cpick_in/iPRG2012_nd.2935.8.2.pkl&amp;seq=DLFSNDELLSDAYDAK</v>
      </c>
    </row>
    <row r="6053" spans="1:95" x14ac:dyDescent="0.2">
      <c r="A6053" s="3">
        <v>6076</v>
      </c>
      <c r="B6053" s="2" t="s">
        <v>15681</v>
      </c>
      <c r="C6053" s="2" t="s">
        <v>15682</v>
      </c>
      <c r="D6053" s="3">
        <v>15492</v>
      </c>
      <c r="E6053" s="3">
        <v>15476</v>
      </c>
      <c r="F6053" s="3">
        <v>61662</v>
      </c>
      <c r="G6053" s="3">
        <v>18411</v>
      </c>
      <c r="H6053" s="3">
        <v>53.712299999999999</v>
      </c>
      <c r="I6053" s="30">
        <v>673.37797999999998</v>
      </c>
      <c r="J6053" s="30">
        <v>673.37970440000004</v>
      </c>
      <c r="K6053" s="30">
        <v>-1.72E-3</v>
      </c>
      <c r="L6053" s="3">
        <v>2</v>
      </c>
      <c r="M6053" s="3">
        <v>2</v>
      </c>
      <c r="N6053" s="10">
        <f t="shared" si="658"/>
        <v>1</v>
      </c>
      <c r="O6053" s="35">
        <v>2</v>
      </c>
      <c r="P6053" s="17"/>
      <c r="Q6053" s="40">
        <v>1345.75145</v>
      </c>
      <c r="R6053" s="40">
        <v>673.37936000000002</v>
      </c>
      <c r="S6053" s="18">
        <f t="shared" si="659"/>
        <v>-2.049364863277257</v>
      </c>
      <c r="T6053" s="18">
        <f t="shared" si="660"/>
        <v>0.51145018762860639</v>
      </c>
      <c r="U6053" s="18">
        <f t="shared" si="661"/>
        <v>0.3564112805038937</v>
      </c>
      <c r="V6053" s="30">
        <v>673.37959999999998</v>
      </c>
      <c r="W6053" s="3" t="s">
        <v>47</v>
      </c>
      <c r="X6053" s="3" t="s">
        <v>47</v>
      </c>
      <c r="Y6053" s="3" t="s">
        <v>47</v>
      </c>
      <c r="Z6053" s="3" t="s">
        <v>47</v>
      </c>
      <c r="AA6053" s="3" t="s">
        <v>47</v>
      </c>
      <c r="AB6053" s="12" t="s">
        <v>47</v>
      </c>
      <c r="AC6053" s="3" t="s">
        <v>47</v>
      </c>
      <c r="AD6053" s="3" t="s">
        <v>47</v>
      </c>
      <c r="AE6053" s="3" t="s">
        <v>48</v>
      </c>
      <c r="AF6053" s="3" t="s">
        <v>48</v>
      </c>
      <c r="AG6053" s="3" t="s">
        <v>48</v>
      </c>
      <c r="AH6053" s="3" t="s">
        <v>47</v>
      </c>
      <c r="AI6053" s="3" t="s">
        <v>47</v>
      </c>
      <c r="AK6053" s="3" t="s">
        <v>52</v>
      </c>
      <c r="AL6053" s="3" t="s">
        <v>48</v>
      </c>
      <c r="AP6053" s="3" t="s">
        <v>52</v>
      </c>
      <c r="AU6053" s="3">
        <v>0</v>
      </c>
      <c r="AV6053" s="3">
        <v>10</v>
      </c>
      <c r="AW6053" s="3">
        <v>1</v>
      </c>
      <c r="AX6053" s="3">
        <v>10</v>
      </c>
      <c r="AY6053" s="3">
        <v>100</v>
      </c>
      <c r="AZ6053" s="6" t="str">
        <f t="shared" si="662"/>
        <v>2936.5</v>
      </c>
      <c r="BC6053" s="12" t="s">
        <v>15683</v>
      </c>
      <c r="BJ6053" s="12">
        <f t="shared" si="663"/>
        <v>0</v>
      </c>
      <c r="BK6053" s="12">
        <f t="shared" si="664"/>
        <v>0</v>
      </c>
      <c r="CQ6053" s="3" t="str">
        <f>CONCATENATE(baseURL!$A$1,baseURL!$B$1,baseURL!$C$1,".",C6053,".",L6053,".pkl&amp;seq=",BC6053)</f>
        <v>http://proteomics.broadinstitute.org/millscripts/viewfeed.pl?side=xl&amp;cycle=1&amp;fixedMods=iaaC&amp;file=msdataSM/iPRG2012_nd/cpick_in/iPRG2012_nd.2936.5.2.pkl&amp;seq=LLPYWQDVLAK</v>
      </c>
    </row>
    <row r="6054" spans="1:95" x14ac:dyDescent="0.2">
      <c r="A6054" s="3">
        <v>791</v>
      </c>
      <c r="B6054" s="2" t="s">
        <v>15684</v>
      </c>
      <c r="C6054" s="2" t="s">
        <v>15672</v>
      </c>
      <c r="D6054" s="3">
        <v>15493</v>
      </c>
      <c r="E6054" s="3">
        <v>15477</v>
      </c>
      <c r="F6054" s="3">
        <v>61663</v>
      </c>
      <c r="G6054" s="3">
        <v>18412</v>
      </c>
      <c r="H6054" s="3">
        <v>53.713999999999999</v>
      </c>
      <c r="I6054" s="30">
        <v>701.99901</v>
      </c>
      <c r="J6054" s="30">
        <v>701.99760560000004</v>
      </c>
      <c r="K6054" s="30">
        <v>1.4E-3</v>
      </c>
      <c r="L6054" s="3">
        <v>3</v>
      </c>
      <c r="M6054" s="3">
        <v>3</v>
      </c>
      <c r="N6054" s="10">
        <f t="shared" si="658"/>
        <v>1</v>
      </c>
      <c r="O6054" s="35">
        <v>3</v>
      </c>
      <c r="P6054" s="17"/>
      <c r="Q6054" s="40">
        <v>2103.9780099999998</v>
      </c>
      <c r="R6054" s="32">
        <v>701.99752000000001</v>
      </c>
      <c r="S6054" s="18">
        <f t="shared" si="659"/>
        <v>2.1225146208348105</v>
      </c>
      <c r="T6054" s="18">
        <f t="shared" si="660"/>
        <v>0.12193775276298956</v>
      </c>
      <c r="U6054" s="18">
        <f t="shared" si="661"/>
        <v>-2.8490129228934728E-2</v>
      </c>
      <c r="V6054" s="30">
        <v>701.99749999999995</v>
      </c>
      <c r="W6054" s="3" t="s">
        <v>47</v>
      </c>
      <c r="X6054" s="3" t="s">
        <v>47</v>
      </c>
      <c r="Y6054" s="3" t="s">
        <v>47</v>
      </c>
      <c r="Z6054" s="3" t="s">
        <v>52</v>
      </c>
      <c r="AD6054" s="3" t="s">
        <v>47</v>
      </c>
      <c r="AE6054" s="3" t="s">
        <v>47</v>
      </c>
      <c r="AF6054" s="3" t="s">
        <v>47</v>
      </c>
      <c r="AH6054" s="3" t="s">
        <v>52</v>
      </c>
      <c r="AJ6054" s="3" t="s">
        <v>47</v>
      </c>
      <c r="AU6054" s="3">
        <v>0</v>
      </c>
      <c r="AV6054" s="3">
        <v>7</v>
      </c>
      <c r="AW6054" s="3">
        <v>2</v>
      </c>
      <c r="AX6054" s="3">
        <v>6</v>
      </c>
      <c r="AY6054" s="3">
        <v>85.71</v>
      </c>
      <c r="AZ6054" s="6" t="str">
        <f t="shared" si="662"/>
        <v>2936.6</v>
      </c>
      <c r="BC6054" s="12" t="s">
        <v>15685</v>
      </c>
      <c r="BJ6054" s="12">
        <f t="shared" si="663"/>
        <v>0</v>
      </c>
      <c r="BK6054" s="12">
        <f t="shared" si="664"/>
        <v>0</v>
      </c>
      <c r="BL6054" s="3" t="s">
        <v>162</v>
      </c>
      <c r="BR6054" s="3" t="s">
        <v>162</v>
      </c>
      <c r="CF6054" s="3" t="s">
        <v>15686</v>
      </c>
      <c r="CQ6054" s="3" t="str">
        <f>CONCATENATE(baseURL!$A$1,baseURL!$B$1,baseURL!$C$1,".",C6054,".",L6054,".pkl&amp;seq=",BC6054,"&amp;varMods=Sodiated-D")</f>
        <v>http://proteomics.broadinstitute.org/millscripts/viewfeed.pl?side=xl&amp;cycle=1&amp;fixedMods=iaaC&amp;file=msdataSM/iPRG2012_nd/cpick_in/iPRG2012_nd.2936.6.3.pkl&amp;seq=VLPDFMLQGGdFTAGNGTGGK&amp;varMods=Sodiated-D</v>
      </c>
    </row>
    <row r="6055" spans="1:95" x14ac:dyDescent="0.2">
      <c r="A6055" s="3">
        <v>5939</v>
      </c>
      <c r="B6055" s="2" t="s">
        <v>15687</v>
      </c>
      <c r="C6055" s="2" t="s">
        <v>15675</v>
      </c>
      <c r="D6055" s="3">
        <v>15495</v>
      </c>
      <c r="E6055" s="3">
        <v>15479</v>
      </c>
      <c r="F6055" s="3">
        <v>61665</v>
      </c>
      <c r="G6055" s="3">
        <v>18414</v>
      </c>
      <c r="H6055" s="3">
        <v>53.717300000000002</v>
      </c>
      <c r="I6055" s="30">
        <v>743.65912000000003</v>
      </c>
      <c r="J6055" s="30">
        <v>743.6562821</v>
      </c>
      <c r="K6055" s="30">
        <v>2.8400000000000001E-3</v>
      </c>
      <c r="L6055" s="3">
        <v>4</v>
      </c>
      <c r="M6055" s="3">
        <v>4</v>
      </c>
      <c r="N6055" s="10">
        <f t="shared" si="658"/>
        <v>1</v>
      </c>
      <c r="O6055" s="35">
        <v>4</v>
      </c>
      <c r="P6055" s="17"/>
      <c r="Q6055" s="40">
        <v>2971.59998</v>
      </c>
      <c r="R6055" s="40">
        <v>743.65544999999997</v>
      </c>
      <c r="S6055" s="18">
        <f t="shared" si="659"/>
        <v>4.9350811589647616</v>
      </c>
      <c r="T6055" s="18">
        <f t="shared" si="660"/>
        <v>1.1189321614264958</v>
      </c>
      <c r="U6055" s="18">
        <f t="shared" si="661"/>
        <v>1.0085315720325969</v>
      </c>
      <c r="V6055" s="30">
        <v>743.65620000000001</v>
      </c>
      <c r="W6055" s="3" t="s">
        <v>47</v>
      </c>
      <c r="X6055" s="3" t="s">
        <v>47</v>
      </c>
      <c r="Y6055" s="3" t="s">
        <v>47</v>
      </c>
      <c r="Z6055" s="3" t="s">
        <v>47</v>
      </c>
      <c r="AA6055" s="3" t="s">
        <v>47</v>
      </c>
      <c r="AB6055" s="12" t="s">
        <v>47</v>
      </c>
      <c r="AC6055" s="3" t="s">
        <v>47</v>
      </c>
      <c r="AD6055" s="3" t="s">
        <v>47</v>
      </c>
      <c r="AE6055" s="3" t="s">
        <v>47</v>
      </c>
      <c r="AF6055" s="3" t="s">
        <v>47</v>
      </c>
      <c r="AG6055" s="3" t="s">
        <v>47</v>
      </c>
      <c r="AI6055" s="3" t="s">
        <v>47</v>
      </c>
      <c r="AJ6055" s="3" t="s">
        <v>47</v>
      </c>
      <c r="AK6055" s="3" t="s">
        <v>47</v>
      </c>
      <c r="AL6055" s="3" t="s">
        <v>47</v>
      </c>
      <c r="AM6055" s="3" t="s">
        <v>47</v>
      </c>
      <c r="AU6055" s="3">
        <v>0</v>
      </c>
      <c r="AV6055" s="3">
        <v>16</v>
      </c>
      <c r="AW6055" s="3">
        <v>1</v>
      </c>
      <c r="AX6055" s="3">
        <v>16</v>
      </c>
      <c r="AY6055" s="3">
        <v>100</v>
      </c>
      <c r="AZ6055" s="6" t="str">
        <f t="shared" si="662"/>
        <v>2936.8</v>
      </c>
      <c r="BC6055" s="12" t="s">
        <v>15688</v>
      </c>
      <c r="BJ6055" s="12">
        <f t="shared" si="663"/>
        <v>0</v>
      </c>
      <c r="BK6055" s="12">
        <f t="shared" si="664"/>
        <v>0</v>
      </c>
      <c r="CQ6055" s="3" t="str">
        <f>CONCATENATE(baseURL!$A$1,baseURL!$B$1,baseURL!$C$1,".",C6055,".",L6055,".pkl&amp;seq=",BC6055)</f>
        <v>http://proteomics.broadinstitute.org/millscripts/viewfeed.pl?side=xl&amp;cycle=1&amp;fixedMods=iaaC&amp;file=msdataSM/iPRG2012_nd/cpick_in/iPRG2012_nd.2936.8.4.pkl&amp;seq=VNNPNVSLLKLEGVATPQDAQFYLGKR</v>
      </c>
    </row>
    <row r="6056" spans="1:95" x14ac:dyDescent="0.2">
      <c r="A6056" s="3">
        <v>6737</v>
      </c>
      <c r="B6056" s="2" t="s">
        <v>15680</v>
      </c>
      <c r="C6056" s="2" t="s">
        <v>15677</v>
      </c>
      <c r="D6056" s="3">
        <v>15496</v>
      </c>
      <c r="E6056" s="3">
        <v>15480</v>
      </c>
      <c r="F6056" s="3">
        <v>61666</v>
      </c>
      <c r="G6056" s="3">
        <v>18415</v>
      </c>
      <c r="H6056" s="3">
        <v>53.719000000000001</v>
      </c>
      <c r="I6056" s="30">
        <v>761.73235999999997</v>
      </c>
      <c r="J6056" s="30">
        <v>761.73127780000004</v>
      </c>
      <c r="K6056" s="30">
        <v>1.08E-3</v>
      </c>
      <c r="L6056" s="3">
        <v>3</v>
      </c>
      <c r="M6056" s="3">
        <v>3</v>
      </c>
      <c r="N6056" s="10">
        <f t="shared" si="658"/>
        <v>1</v>
      </c>
      <c r="O6056" s="35">
        <v>3</v>
      </c>
      <c r="P6056" s="17"/>
      <c r="Q6056" s="40">
        <v>2283.1801799999998</v>
      </c>
      <c r="R6056" s="40">
        <v>761.73158000000001</v>
      </c>
      <c r="S6056" s="18">
        <f t="shared" si="659"/>
        <v>1.0239827525115417</v>
      </c>
      <c r="T6056" s="18">
        <f t="shared" si="660"/>
        <v>-0.39672767665036823</v>
      </c>
      <c r="U6056" s="18">
        <f t="shared" si="661"/>
        <v>-0.63014323239515913</v>
      </c>
      <c r="V6056" s="30">
        <v>761.73109999999997</v>
      </c>
      <c r="W6056" s="3" t="s">
        <v>47</v>
      </c>
      <c r="X6056" s="3" t="s">
        <v>47</v>
      </c>
      <c r="Y6056" s="3" t="s">
        <v>47</v>
      </c>
      <c r="Z6056" s="3" t="s">
        <v>47</v>
      </c>
      <c r="AA6056" s="3" t="s">
        <v>48</v>
      </c>
      <c r="AB6056" s="12" t="s">
        <v>47</v>
      </c>
      <c r="AC6056" s="3" t="s">
        <v>47</v>
      </c>
      <c r="AD6056" s="3" t="s">
        <v>47</v>
      </c>
      <c r="AE6056" s="3" t="s">
        <v>47</v>
      </c>
      <c r="AF6056" s="3" t="s">
        <v>47</v>
      </c>
      <c r="AG6056" s="3" t="s">
        <v>47</v>
      </c>
      <c r="AH6056" s="3" t="s">
        <v>52</v>
      </c>
      <c r="AI6056" s="3" t="s">
        <v>47</v>
      </c>
      <c r="AJ6056" s="3" t="s">
        <v>47</v>
      </c>
      <c r="AK6056" s="3" t="s">
        <v>47</v>
      </c>
      <c r="AL6056" s="3" t="s">
        <v>47</v>
      </c>
      <c r="AO6056" s="3" t="s">
        <v>52</v>
      </c>
      <c r="AU6056" s="3">
        <v>0</v>
      </c>
      <c r="AV6056" s="3">
        <v>14</v>
      </c>
      <c r="AW6056" s="3">
        <v>1</v>
      </c>
      <c r="AX6056" s="3">
        <v>14</v>
      </c>
      <c r="AY6056" s="3">
        <v>100</v>
      </c>
      <c r="AZ6056" s="6" t="str">
        <f t="shared" si="662"/>
        <v>2936.9</v>
      </c>
      <c r="BC6056" s="12" t="s">
        <v>15603</v>
      </c>
      <c r="BJ6056" s="12">
        <f t="shared" si="663"/>
        <v>0</v>
      </c>
      <c r="BK6056" s="12">
        <f t="shared" si="664"/>
        <v>0</v>
      </c>
      <c r="CQ6056" s="3" t="str">
        <f>CONCATENATE(baseURL!$A$1,baseURL!$B$1,baseURL!$C$1,".",C6056,".",L6056,".pkl&amp;seq=",BC6056)</f>
        <v>http://proteomics.broadinstitute.org/millscripts/viewfeed.pl?side=xl&amp;cycle=1&amp;fixedMods=iaaC&amp;file=msdataSM/iPRG2012_nd/cpick_in/iPRG2012_nd.2936.9.3.pkl&amp;seq=LLTHPNFNGNTLDNDLMLLK</v>
      </c>
    </row>
    <row r="6057" spans="1:95" x14ac:dyDescent="0.2">
      <c r="A6057" s="3">
        <v>123</v>
      </c>
      <c r="B6057" s="2" t="s">
        <v>15689</v>
      </c>
      <c r="C6057" s="2" t="s">
        <v>15690</v>
      </c>
      <c r="D6057" s="3">
        <v>15500</v>
      </c>
      <c r="E6057" s="3">
        <v>15484</v>
      </c>
      <c r="F6057" s="3">
        <v>61680</v>
      </c>
      <c r="G6057" s="3">
        <v>18420</v>
      </c>
      <c r="H6057" s="3">
        <v>53.734499999999997</v>
      </c>
      <c r="I6057" s="30">
        <v>575.96669999999995</v>
      </c>
      <c r="J6057" s="30">
        <v>575.96486119999997</v>
      </c>
      <c r="K6057" s="30">
        <v>1.8400000000000001E-3</v>
      </c>
      <c r="L6057" s="3">
        <v>3</v>
      </c>
      <c r="M6057" s="3">
        <v>3</v>
      </c>
      <c r="N6057" s="10">
        <f t="shared" si="658"/>
        <v>1</v>
      </c>
      <c r="O6057" s="35">
        <v>3</v>
      </c>
      <c r="P6057" s="17"/>
      <c r="Q6057" s="40">
        <v>1725.8782200000001</v>
      </c>
      <c r="R6057" s="32">
        <v>575.96425999999997</v>
      </c>
      <c r="S6057" s="18">
        <f t="shared" si="659"/>
        <v>4.2363739721952216</v>
      </c>
      <c r="T6057" s="18">
        <f t="shared" si="660"/>
        <v>1.0438147672661486</v>
      </c>
      <c r="U6057" s="18">
        <f t="shared" si="661"/>
        <v>0.93755817418405984</v>
      </c>
      <c r="V6057" s="30">
        <v>575.96479999999997</v>
      </c>
      <c r="W6057" s="3" t="s">
        <v>47</v>
      </c>
      <c r="AE6057" s="3" t="s">
        <v>47</v>
      </c>
      <c r="AF6057" s="3" t="s">
        <v>47</v>
      </c>
      <c r="AG6057" s="3" t="s">
        <v>52</v>
      </c>
      <c r="AU6057" s="3">
        <v>0</v>
      </c>
      <c r="AV6057" s="3">
        <v>3</v>
      </c>
      <c r="AW6057" s="3">
        <v>1</v>
      </c>
      <c r="AX6057" s="3">
        <v>3</v>
      </c>
      <c r="AY6057" s="3">
        <v>100</v>
      </c>
      <c r="AZ6057" s="6" t="str">
        <f t="shared" si="662"/>
        <v>2937.2</v>
      </c>
      <c r="BC6057" s="12" t="s">
        <v>15691</v>
      </c>
      <c r="BJ6057" s="12">
        <f t="shared" si="663"/>
        <v>0</v>
      </c>
      <c r="BK6057" s="12">
        <f t="shared" si="664"/>
        <v>0</v>
      </c>
      <c r="BL6057" s="3" t="s">
        <v>162</v>
      </c>
      <c r="BR6057" s="3" t="s">
        <v>162</v>
      </c>
      <c r="CQ6057" s="3" t="str">
        <f>CONCATENATE(baseURL!$A$1,baseURL!$B$1,baseURL!$C$1,".",C6057,".",L6057,".pkl&amp;seq=",BC6057,"&amp;varMods=Sodiated-D")</f>
        <v>http://proteomics.broadinstitute.org/millscripts/viewfeed.pl?side=xl&amp;cycle=1&amp;fixedMods=iaaC&amp;file=msdataSM/iPRG2012_nd/cpick_in/iPRG2012_nd.2937.2.3.pkl&amp;seq=TSLFLNLANdPTLER&amp;varMods=Sodiated-D</v>
      </c>
    </row>
    <row r="6058" spans="1:95" x14ac:dyDescent="0.2">
      <c r="A6058" s="3">
        <v>25</v>
      </c>
      <c r="B6058" s="2" t="s">
        <v>15692</v>
      </c>
      <c r="C6058" s="2" t="s">
        <v>15693</v>
      </c>
      <c r="D6058" s="3">
        <v>15501</v>
      </c>
      <c r="E6058" s="3">
        <v>15485</v>
      </c>
      <c r="F6058" s="3">
        <v>61681</v>
      </c>
      <c r="G6058" s="3">
        <v>18421</v>
      </c>
      <c r="H6058" s="3">
        <v>53.737000000000002</v>
      </c>
      <c r="I6058" s="30">
        <v>609.83316000000002</v>
      </c>
      <c r="J6058" s="30">
        <v>609.83308099999999</v>
      </c>
      <c r="K6058" s="30">
        <v>8.0000000000000007E-5</v>
      </c>
      <c r="L6058" s="3">
        <v>4</v>
      </c>
      <c r="M6058" s="3">
        <v>4</v>
      </c>
      <c r="N6058" s="10">
        <f t="shared" si="658"/>
        <v>1</v>
      </c>
      <c r="O6058" s="35">
        <v>4</v>
      </c>
      <c r="P6058" s="17"/>
      <c r="Q6058" s="40">
        <v>2436.3092799999999</v>
      </c>
      <c r="R6058" s="40">
        <v>609.83277999999996</v>
      </c>
      <c r="S6058" s="18">
        <f t="shared" si="659"/>
        <v>0.62312163682603905</v>
      </c>
      <c r="T6058" s="18">
        <f t="shared" si="660"/>
        <v>0.49357792809342904</v>
      </c>
      <c r="U6058" s="18">
        <f t="shared" si="661"/>
        <v>0.19677525376397387</v>
      </c>
      <c r="V6058" s="30">
        <v>609.8329</v>
      </c>
      <c r="W6058" s="3" t="s">
        <v>47</v>
      </c>
      <c r="Z6058" s="3" t="s">
        <v>47</v>
      </c>
      <c r="AA6058" s="3" t="s">
        <v>47</v>
      </c>
      <c r="AC6058" s="3" t="s">
        <v>47</v>
      </c>
      <c r="AD6058" s="3" t="s">
        <v>65</v>
      </c>
      <c r="AE6058" s="3" t="s">
        <v>47</v>
      </c>
      <c r="AF6058" s="3" t="s">
        <v>47</v>
      </c>
      <c r="AG6058" s="3" t="s">
        <v>47</v>
      </c>
      <c r="AK6058" s="3" t="s">
        <v>47</v>
      </c>
      <c r="AL6058" s="3" t="s">
        <v>48</v>
      </c>
      <c r="AM6058" s="3" t="s">
        <v>47</v>
      </c>
      <c r="AO6058" s="3" t="s">
        <v>48</v>
      </c>
      <c r="AP6058" s="3" t="s">
        <v>48</v>
      </c>
      <c r="AR6058" s="3" t="s">
        <v>47</v>
      </c>
      <c r="AS6058" s="3" t="s">
        <v>47</v>
      </c>
      <c r="AU6058" s="3">
        <v>1</v>
      </c>
      <c r="AV6058" s="3">
        <v>11</v>
      </c>
      <c r="AW6058" s="3">
        <v>3</v>
      </c>
      <c r="AX6058" s="3">
        <v>7</v>
      </c>
      <c r="AY6058" s="3">
        <v>63.64</v>
      </c>
      <c r="AZ6058" s="6" t="str">
        <f t="shared" si="662"/>
        <v>2937.3</v>
      </c>
      <c r="BB6058" s="12" t="s">
        <v>79</v>
      </c>
      <c r="BC6058" s="12" t="s">
        <v>15615</v>
      </c>
      <c r="BD6058" s="12" t="s">
        <v>79</v>
      </c>
      <c r="BJ6058" s="12">
        <f t="shared" si="663"/>
        <v>0</v>
      </c>
      <c r="BK6058" s="12">
        <f t="shared" si="664"/>
        <v>0</v>
      </c>
      <c r="BY6058" s="3" t="s">
        <v>15616</v>
      </c>
      <c r="BZ6058" s="3" t="s">
        <v>15617</v>
      </c>
      <c r="CB6058" s="3" t="s">
        <v>15616</v>
      </c>
      <c r="CN6058" s="3" t="s">
        <v>15616</v>
      </c>
      <c r="CO6058" s="3" t="s">
        <v>15694</v>
      </c>
      <c r="CQ6058" s="3" t="str">
        <f>CONCATENATE(baseURL!$A$1,baseURL!$B$1,"+Acetyl",baseURL!$C$1,".",C6058,".",L6058,".pkl&amp;seq=",BC6058,"&amp;varMods=Acetyl-K")</f>
        <v>http://proteomics.broadinstitute.org/millscripts/viewfeed.pl?side=xl&amp;cycle=1&amp;fixedMods=iaaC+Acetyl&amp;file=msdataSM/iPRG2012_nd/cpick_in/iPRG2012_nd.2937.3.4.pkl&amp;seq=SQKNGLATLLQAEKEAHELVSK&amp;varMods=Acetyl-K</v>
      </c>
    </row>
    <row r="6059" spans="1:95" x14ac:dyDescent="0.2">
      <c r="A6059" s="3">
        <v>7340</v>
      </c>
      <c r="B6059" s="2" t="s">
        <v>15695</v>
      </c>
      <c r="C6059" s="2" t="s">
        <v>15696</v>
      </c>
      <c r="D6059" s="3">
        <v>15502</v>
      </c>
      <c r="E6059" s="3">
        <v>15486</v>
      </c>
      <c r="F6059" s="3">
        <v>61682</v>
      </c>
      <c r="G6059" s="3">
        <v>18422</v>
      </c>
      <c r="H6059" s="3">
        <v>53.739600000000003</v>
      </c>
      <c r="I6059" s="30">
        <v>745.97027000000003</v>
      </c>
      <c r="J6059" s="30">
        <v>745.97213099999999</v>
      </c>
      <c r="K6059" s="30">
        <v>-1.8600000000000001E-3</v>
      </c>
      <c r="L6059" s="3">
        <v>5</v>
      </c>
      <c r="M6059" s="3">
        <v>5</v>
      </c>
      <c r="N6059" s="10">
        <f t="shared" si="658"/>
        <v>1</v>
      </c>
      <c r="O6059" s="35">
        <v>5</v>
      </c>
      <c r="P6059" s="17"/>
      <c r="Q6059" s="40">
        <v>3725.8268200000002</v>
      </c>
      <c r="R6059" s="40">
        <v>745.97118999999998</v>
      </c>
      <c r="S6059" s="18">
        <f t="shared" si="659"/>
        <v>-1.2332915966244757</v>
      </c>
      <c r="T6059" s="18">
        <f t="shared" si="660"/>
        <v>1.2614428179346002</v>
      </c>
      <c r="U6059" s="18">
        <f t="shared" si="661"/>
        <v>1.0858328188268367</v>
      </c>
      <c r="V6059" s="30">
        <v>745.97199999999998</v>
      </c>
      <c r="W6059" s="3" t="s">
        <v>47</v>
      </c>
      <c r="X6059" s="3" t="s">
        <v>47</v>
      </c>
      <c r="Y6059" s="3" t="s">
        <v>47</v>
      </c>
      <c r="AA6059" s="3" t="s">
        <v>47</v>
      </c>
      <c r="AB6059" s="12" t="s">
        <v>47</v>
      </c>
      <c r="AC6059" s="3" t="s">
        <v>47</v>
      </c>
      <c r="AD6059" s="3" t="s">
        <v>52</v>
      </c>
      <c r="AF6059" s="3" t="s">
        <v>48</v>
      </c>
      <c r="AG6059" s="3" t="s">
        <v>47</v>
      </c>
      <c r="AH6059" s="3" t="s">
        <v>52</v>
      </c>
      <c r="AL6059" s="3" t="s">
        <v>52</v>
      </c>
      <c r="AU6059" s="3">
        <v>0</v>
      </c>
      <c r="AV6059" s="3">
        <v>7</v>
      </c>
      <c r="AW6059" s="3">
        <v>1</v>
      </c>
      <c r="AX6059" s="3">
        <v>7</v>
      </c>
      <c r="AY6059" s="3">
        <v>100</v>
      </c>
      <c r="AZ6059" s="6" t="str">
        <f t="shared" si="662"/>
        <v>2937.4</v>
      </c>
      <c r="BC6059" s="12" t="s">
        <v>15697</v>
      </c>
      <c r="BJ6059" s="12">
        <f t="shared" si="663"/>
        <v>0</v>
      </c>
      <c r="BK6059" s="12">
        <f t="shared" si="664"/>
        <v>0</v>
      </c>
      <c r="CQ6059" s="3" t="str">
        <f>CONCATENATE(baseURL!$A$1,baseURL!$B$1,baseURL!$C$1,".",C6059,".",L6059,".pkl&amp;seq=",BC6059)</f>
        <v>http://proteomics.broadinstitute.org/millscripts/viewfeed.pl?side=xl&amp;cycle=1&amp;fixedMods=iaaC&amp;file=msdataSM/iPRG2012_nd/cpick_in/iPRG2012_nd.2937.4.5.pkl&amp;seq=QGKLEVPGYVDLVKTSSGNEMPPQDAEGWFYKR</v>
      </c>
    </row>
    <row r="6060" spans="1:95" x14ac:dyDescent="0.2">
      <c r="A6060" s="3">
        <v>3996</v>
      </c>
      <c r="B6060" s="2" t="s">
        <v>15698</v>
      </c>
      <c r="C6060" s="2" t="s">
        <v>15681</v>
      </c>
      <c r="D6060" s="3">
        <v>15504</v>
      </c>
      <c r="E6060" s="3">
        <v>15488</v>
      </c>
      <c r="F6060" s="3">
        <v>61684</v>
      </c>
      <c r="G6060" s="3">
        <v>18424</v>
      </c>
      <c r="H6060" s="3">
        <v>53.746200000000002</v>
      </c>
      <c r="I6060" s="30">
        <v>782.41423999999995</v>
      </c>
      <c r="J6060" s="30">
        <v>782.4133223</v>
      </c>
      <c r="K6060" s="30">
        <v>9.2000000000000003E-4</v>
      </c>
      <c r="L6060" s="3">
        <v>3</v>
      </c>
      <c r="M6060" s="3">
        <v>3</v>
      </c>
      <c r="N6060" s="10">
        <f t="shared" si="658"/>
        <v>1</v>
      </c>
      <c r="O6060" s="35">
        <v>3</v>
      </c>
      <c r="P6060" s="17"/>
      <c r="Q6060" s="40">
        <v>2345.2234800000001</v>
      </c>
      <c r="R6060" s="40">
        <v>782.41268000000002</v>
      </c>
      <c r="S6060" s="18">
        <f t="shared" si="659"/>
        <v>1.9938327174436017</v>
      </c>
      <c r="T6060" s="18">
        <f t="shared" si="660"/>
        <v>0.82092227848522703</v>
      </c>
      <c r="U6060" s="18">
        <f t="shared" si="661"/>
        <v>0.6646109057660996</v>
      </c>
      <c r="V6060" s="30">
        <v>782.41319999999996</v>
      </c>
      <c r="W6060" s="3" t="s">
        <v>47</v>
      </c>
      <c r="X6060" s="3" t="s">
        <v>47</v>
      </c>
      <c r="Y6060" s="3" t="s">
        <v>47</v>
      </c>
      <c r="Z6060" s="3" t="s">
        <v>47</v>
      </c>
      <c r="AA6060" s="3" t="s">
        <v>47</v>
      </c>
      <c r="AB6060" s="12" t="s">
        <v>47</v>
      </c>
      <c r="AC6060" s="3" t="s">
        <v>47</v>
      </c>
      <c r="AD6060" s="3" t="s">
        <v>47</v>
      </c>
      <c r="AE6060" s="3" t="s">
        <v>47</v>
      </c>
      <c r="AF6060" s="3" t="s">
        <v>47</v>
      </c>
      <c r="AG6060" s="3" t="s">
        <v>47</v>
      </c>
      <c r="AI6060" s="3" t="s">
        <v>47</v>
      </c>
      <c r="AL6060" s="3" t="s">
        <v>48</v>
      </c>
      <c r="AU6060" s="3">
        <v>0</v>
      </c>
      <c r="AV6060" s="3">
        <v>12</v>
      </c>
      <c r="AW6060" s="3">
        <v>1</v>
      </c>
      <c r="AX6060" s="3">
        <v>12</v>
      </c>
      <c r="AY6060" s="3">
        <v>100</v>
      </c>
      <c r="AZ6060" s="6" t="str">
        <f t="shared" si="662"/>
        <v>2937.6</v>
      </c>
      <c r="BC6060" s="12" t="s">
        <v>15518</v>
      </c>
      <c r="BJ6060" s="12">
        <f t="shared" si="663"/>
        <v>0</v>
      </c>
      <c r="BK6060" s="12">
        <f t="shared" si="664"/>
        <v>0</v>
      </c>
      <c r="CQ6060" s="3" t="str">
        <f>CONCATENATE(baseURL!$A$1,baseURL!$B$1,baseURL!$C$1,".",C6060,".",L6060,".pkl&amp;seq=",BC6060)</f>
        <v>http://proteomics.broadinstitute.org/millscripts/viewfeed.pl?side=xl&amp;cycle=1&amp;fixedMods=iaaC&amp;file=msdataSM/iPRG2012_nd/cpick_in/iPRG2012_nd.2937.6.3.pkl&amp;seq=VLENTELGDSLFDKAGAELVPK</v>
      </c>
    </row>
    <row r="6061" spans="1:95" x14ac:dyDescent="0.2">
      <c r="A6061" s="3">
        <v>6852</v>
      </c>
      <c r="B6061" s="2" t="s">
        <v>15699</v>
      </c>
      <c r="C6061" s="2" t="s">
        <v>15689</v>
      </c>
      <c r="D6061" s="3">
        <v>15507</v>
      </c>
      <c r="E6061" s="3">
        <v>15491</v>
      </c>
      <c r="F6061" s="3">
        <v>61702</v>
      </c>
      <c r="G6061" s="3">
        <v>18428</v>
      </c>
      <c r="H6061" s="3">
        <v>53.763500000000001</v>
      </c>
      <c r="I6061" s="30">
        <v>568.34231999999997</v>
      </c>
      <c r="J6061" s="30">
        <v>568.34083499999997</v>
      </c>
      <c r="K6061" s="30">
        <v>1.48E-3</v>
      </c>
      <c r="L6061" s="3">
        <v>2</v>
      </c>
      <c r="M6061" s="3">
        <v>4</v>
      </c>
      <c r="N6061" s="10">
        <f t="shared" si="658"/>
        <v>-1</v>
      </c>
      <c r="O6061" s="35">
        <v>4</v>
      </c>
      <c r="P6061" s="17"/>
      <c r="Q6061" s="40">
        <v>2270.337</v>
      </c>
      <c r="R6061" s="40">
        <v>568.33970999999997</v>
      </c>
      <c r="S6061" s="18">
        <f t="shared" si="659"/>
        <v>4.5923238409721892</v>
      </c>
      <c r="T6061" s="18">
        <f t="shared" si="660"/>
        <v>1.9794499314535299</v>
      </c>
      <c r="U6061" s="18">
        <f t="shared" si="661"/>
        <v>1.7419159396791064</v>
      </c>
      <c r="V6061" s="30">
        <v>568.34069999999997</v>
      </c>
      <c r="W6061" s="3" t="s">
        <v>47</v>
      </c>
      <c r="X6061" s="3" t="s">
        <v>47</v>
      </c>
      <c r="Y6061" s="3" t="s">
        <v>47</v>
      </c>
      <c r="Z6061" s="3" t="s">
        <v>47</v>
      </c>
      <c r="AA6061" s="3" t="s">
        <v>48</v>
      </c>
      <c r="AB6061" s="12" t="s">
        <v>47</v>
      </c>
      <c r="AC6061" s="3" t="s">
        <v>65</v>
      </c>
      <c r="AE6061" s="3" t="s">
        <v>47</v>
      </c>
      <c r="AF6061" s="3" t="s">
        <v>47</v>
      </c>
      <c r="AI6061" s="3" t="s">
        <v>47</v>
      </c>
      <c r="AK6061" s="3" t="s">
        <v>47</v>
      </c>
      <c r="AL6061" s="3" t="s">
        <v>47</v>
      </c>
      <c r="AM6061" s="3" t="s">
        <v>47</v>
      </c>
      <c r="AU6061" s="3">
        <v>1</v>
      </c>
      <c r="AV6061" s="3">
        <v>11</v>
      </c>
      <c r="AW6061" s="3">
        <v>1</v>
      </c>
      <c r="AX6061" s="3">
        <v>11</v>
      </c>
      <c r="AY6061" s="3">
        <v>100</v>
      </c>
      <c r="AZ6061" s="6" t="str">
        <f t="shared" si="662"/>
        <v>2938.3</v>
      </c>
      <c r="BC6061" s="12" t="s">
        <v>15700</v>
      </c>
      <c r="BJ6061" s="12">
        <f t="shared" si="663"/>
        <v>0</v>
      </c>
      <c r="BK6061" s="12">
        <f t="shared" si="664"/>
        <v>0</v>
      </c>
      <c r="BY6061" s="3" t="s">
        <v>15701</v>
      </c>
      <c r="CQ6061" s="3" t="str">
        <f>CONCATENATE(baseURL!$A$1,baseURL!$B$1,baseURL!$C$1,".",C6061,".",L6061,".pkl&amp;seq=",BC6061)</f>
        <v>http://proteomics.broadinstitute.org/millscripts/viewfeed.pl?side=xl&amp;cycle=1&amp;fixedMods=iaaC&amp;file=msdataSM/iPRG2012_nd/cpick_in/iPRG2012_nd.2938.3.2.pkl&amp;seq=GLVKSPLKVVGLSTLPELYEK</v>
      </c>
    </row>
    <row r="6062" spans="1:95" x14ac:dyDescent="0.2">
      <c r="A6062" s="3">
        <v>1219</v>
      </c>
      <c r="B6062" s="2" t="s">
        <v>15704</v>
      </c>
      <c r="C6062" s="2" t="s">
        <v>15705</v>
      </c>
      <c r="D6062" s="3">
        <v>15510</v>
      </c>
      <c r="E6062" s="3">
        <v>15494</v>
      </c>
      <c r="F6062" s="3">
        <v>61721</v>
      </c>
      <c r="G6062" s="3">
        <v>18432</v>
      </c>
      <c r="H6062" s="3">
        <v>53.778500000000001</v>
      </c>
      <c r="I6062" s="30">
        <v>455.91597000000002</v>
      </c>
      <c r="J6062" s="30">
        <v>455.916021</v>
      </c>
      <c r="K6062" s="30">
        <v>-5.0000000000000002E-5</v>
      </c>
      <c r="L6062" s="3">
        <v>2</v>
      </c>
      <c r="M6062" s="3">
        <v>3</v>
      </c>
      <c r="N6062" s="10">
        <f t="shared" si="658"/>
        <v>-1</v>
      </c>
      <c r="O6062" s="35">
        <v>3</v>
      </c>
      <c r="P6062" s="17"/>
      <c r="Q6062" s="40">
        <v>1365.7313799999999</v>
      </c>
      <c r="R6062" s="40">
        <v>455.91530999999998</v>
      </c>
      <c r="S6062" s="18">
        <f t="shared" si="659"/>
        <v>1.4476372816674281</v>
      </c>
      <c r="T6062" s="18">
        <f t="shared" si="660"/>
        <v>1.5595001624838767</v>
      </c>
      <c r="U6062" s="18">
        <f t="shared" si="661"/>
        <v>1.5134389762433367</v>
      </c>
      <c r="V6062" s="30">
        <v>455.916</v>
      </c>
      <c r="X6062" s="3" t="s">
        <v>48</v>
      </c>
      <c r="Y6062" s="3" t="s">
        <v>47</v>
      </c>
      <c r="Z6062" s="3" t="s">
        <v>47</v>
      </c>
      <c r="AA6062" s="3" t="s">
        <v>47</v>
      </c>
      <c r="AB6062" s="12" t="s">
        <v>52</v>
      </c>
      <c r="AC6062" s="3" t="s">
        <v>52</v>
      </c>
      <c r="AE6062" s="3" t="s">
        <v>48</v>
      </c>
      <c r="AH6062" s="3" t="s">
        <v>48</v>
      </c>
      <c r="AU6062" s="3">
        <v>0</v>
      </c>
      <c r="AV6062" s="3">
        <v>3</v>
      </c>
      <c r="AW6062" s="3">
        <v>1</v>
      </c>
      <c r="AX6062" s="3">
        <v>3</v>
      </c>
      <c r="AY6062" s="3">
        <v>100</v>
      </c>
      <c r="AZ6062" s="6" t="str">
        <f t="shared" si="662"/>
        <v>2939.1</v>
      </c>
      <c r="BC6062" s="12" t="s">
        <v>15706</v>
      </c>
      <c r="BJ6062" s="12">
        <f t="shared" si="663"/>
        <v>0</v>
      </c>
      <c r="BK6062" s="12">
        <f t="shared" si="664"/>
        <v>0</v>
      </c>
      <c r="CQ6062" s="3" t="str">
        <f>CONCATENATE(baseURL!$A$1,baseURL!$B$1,baseURL!$C$1,".",C6062,".",L6062,".pkl&amp;seq=",BC6062)</f>
        <v>http://proteomics.broadinstitute.org/millscripts/viewfeed.pl?side=xl&amp;cycle=1&amp;fixedMods=iaaC&amp;file=msdataSM/iPRG2012_nd/cpick_in/iPRG2012_nd.2939.1.2.pkl&amp;seq=RGALDWYPLFK</v>
      </c>
    </row>
    <row r="6063" spans="1:95" x14ac:dyDescent="0.2">
      <c r="A6063" s="3">
        <v>4017</v>
      </c>
      <c r="B6063" s="2" t="s">
        <v>15702</v>
      </c>
      <c r="C6063" s="2" t="s">
        <v>15703</v>
      </c>
      <c r="D6063" s="3">
        <v>15519</v>
      </c>
      <c r="E6063" s="3">
        <v>15503</v>
      </c>
      <c r="F6063" s="3">
        <v>61730</v>
      </c>
      <c r="G6063" s="3">
        <v>18441</v>
      </c>
      <c r="H6063" s="3">
        <v>53.789299999999997</v>
      </c>
      <c r="I6063" s="30">
        <v>749.09326999999996</v>
      </c>
      <c r="J6063" s="30">
        <v>749.09328440000002</v>
      </c>
      <c r="K6063" s="30">
        <v>-1.0000000000000001E-5</v>
      </c>
      <c r="L6063" s="3">
        <v>0</v>
      </c>
      <c r="M6063" s="3">
        <v>3</v>
      </c>
      <c r="N6063" s="10">
        <f t="shared" si="658"/>
        <v>1</v>
      </c>
      <c r="O6063" s="35">
        <v>3</v>
      </c>
      <c r="P6063" s="17"/>
      <c r="Q6063" s="40">
        <v>2245.2649500000002</v>
      </c>
      <c r="R6063" s="40">
        <v>749.09316999999999</v>
      </c>
      <c r="S6063" s="18">
        <f t="shared" si="659"/>
        <v>0.13349474268320716</v>
      </c>
      <c r="T6063" s="18">
        <f t="shared" si="660"/>
        <v>0.15271798570729314</v>
      </c>
      <c r="U6063" s="18">
        <f t="shared" si="661"/>
        <v>-9.344631981753862E-2</v>
      </c>
      <c r="V6063" s="30">
        <v>749.09310000000005</v>
      </c>
      <c r="W6063" s="3" t="s">
        <v>47</v>
      </c>
      <c r="X6063" s="3" t="s">
        <v>47</v>
      </c>
      <c r="Y6063" s="3" t="s">
        <v>47</v>
      </c>
      <c r="Z6063" s="3" t="s">
        <v>47</v>
      </c>
      <c r="AA6063" s="3" t="s">
        <v>47</v>
      </c>
      <c r="AB6063" s="12" t="s">
        <v>47</v>
      </c>
      <c r="AC6063" s="3" t="s">
        <v>47</v>
      </c>
      <c r="AD6063" s="3" t="s">
        <v>47</v>
      </c>
      <c r="AE6063" s="3" t="s">
        <v>47</v>
      </c>
      <c r="AF6063" s="3" t="s">
        <v>48</v>
      </c>
      <c r="AG6063" s="3" t="s">
        <v>47</v>
      </c>
      <c r="AI6063" s="3" t="s">
        <v>47</v>
      </c>
      <c r="AL6063" s="3" t="s">
        <v>47</v>
      </c>
      <c r="AM6063" s="3" t="s">
        <v>47</v>
      </c>
      <c r="AU6063" s="3">
        <v>0</v>
      </c>
      <c r="AV6063" s="3">
        <v>13</v>
      </c>
      <c r="AW6063" s="3">
        <v>1</v>
      </c>
      <c r="AX6063" s="3">
        <v>13</v>
      </c>
      <c r="AY6063" s="3">
        <v>100</v>
      </c>
      <c r="AZ6063" s="6" t="str">
        <f t="shared" si="662"/>
        <v>2939.10</v>
      </c>
      <c r="BC6063" s="12" t="s">
        <v>15628</v>
      </c>
      <c r="BJ6063" s="12">
        <f t="shared" si="663"/>
        <v>0</v>
      </c>
      <c r="BK6063" s="12">
        <f t="shared" si="664"/>
        <v>0</v>
      </c>
      <c r="CQ6063" s="3" t="str">
        <f>CONCATENATE(baseURL!$A$1,baseURL!$B$1,baseURL!$C$1,".",C6063,".",L6063,".pkl&amp;seq=",BC6063)</f>
        <v>http://proteomics.broadinstitute.org/millscripts/viewfeed.pl?side=xl&amp;cycle=1&amp;fixedMods=iaaC&amp;file=msdataSM/iPRG2012_nd/cpick_in/iPRG2012_nd.2939.10.0.pkl&amp;seq=VLSELLTKEVQGSTLAQLTSK</v>
      </c>
    </row>
    <row r="6064" spans="1:95" x14ac:dyDescent="0.2">
      <c r="A6064" s="3">
        <v>6545</v>
      </c>
      <c r="B6064" s="2" t="s">
        <v>15707</v>
      </c>
      <c r="C6064" s="2" t="s">
        <v>15708</v>
      </c>
      <c r="D6064" s="3">
        <v>15515</v>
      </c>
      <c r="E6064" s="3">
        <v>15499</v>
      </c>
      <c r="F6064" s="3">
        <v>61726</v>
      </c>
      <c r="G6064" s="3">
        <v>18437</v>
      </c>
      <c r="H6064" s="3">
        <v>53.782600000000002</v>
      </c>
      <c r="I6064" s="30">
        <v>626.36432000000002</v>
      </c>
      <c r="J6064" s="30">
        <v>626.3630594</v>
      </c>
      <c r="K6064" s="30">
        <v>1.2600000000000001E-3</v>
      </c>
      <c r="L6064" s="3">
        <v>3</v>
      </c>
      <c r="M6064" s="3">
        <v>3</v>
      </c>
      <c r="N6064" s="10">
        <f t="shared" si="658"/>
        <v>1</v>
      </c>
      <c r="O6064" s="35">
        <v>3</v>
      </c>
      <c r="P6064" s="17"/>
      <c r="Q6064" s="40">
        <v>1877.0742399999999</v>
      </c>
      <c r="R6064" s="40">
        <v>626.36293000000001</v>
      </c>
      <c r="S6064" s="18">
        <f t="shared" si="659"/>
        <v>2.2191607029089018</v>
      </c>
      <c r="T6064" s="18">
        <f t="shared" si="660"/>
        <v>0.20658949275880606</v>
      </c>
      <c r="U6064" s="18">
        <f t="shared" si="661"/>
        <v>-4.7895554799106836E-2</v>
      </c>
      <c r="V6064" s="30">
        <v>626.36289999999997</v>
      </c>
      <c r="W6064" s="3" t="s">
        <v>47</v>
      </c>
      <c r="X6064" s="3" t="s">
        <v>47</v>
      </c>
      <c r="Y6064" s="3" t="s">
        <v>47</v>
      </c>
      <c r="Z6064" s="3" t="s">
        <v>47</v>
      </c>
      <c r="AA6064" s="3" t="s">
        <v>48</v>
      </c>
      <c r="AB6064" s="12" t="s">
        <v>47</v>
      </c>
      <c r="AC6064" s="3" t="s">
        <v>47</v>
      </c>
      <c r="AD6064" s="3" t="s">
        <v>47</v>
      </c>
      <c r="AE6064" s="3" t="s">
        <v>47</v>
      </c>
      <c r="AF6064" s="3" t="s">
        <v>47</v>
      </c>
      <c r="AG6064" s="3" t="s">
        <v>47</v>
      </c>
      <c r="AH6064" s="3" t="s">
        <v>47</v>
      </c>
      <c r="AI6064" s="3" t="s">
        <v>47</v>
      </c>
      <c r="AJ6064" s="3" t="s">
        <v>47</v>
      </c>
      <c r="AK6064" s="3" t="s">
        <v>47</v>
      </c>
      <c r="AL6064" s="3" t="s">
        <v>47</v>
      </c>
      <c r="AU6064" s="3">
        <v>0</v>
      </c>
      <c r="AV6064" s="3">
        <v>15</v>
      </c>
      <c r="AW6064" s="3">
        <v>1</v>
      </c>
      <c r="AX6064" s="3">
        <v>15</v>
      </c>
      <c r="AY6064" s="3">
        <v>100</v>
      </c>
      <c r="AZ6064" s="6" t="str">
        <f t="shared" si="662"/>
        <v>2939.6</v>
      </c>
      <c r="BC6064" s="12" t="s">
        <v>15529</v>
      </c>
      <c r="BJ6064" s="12">
        <f t="shared" si="663"/>
        <v>0</v>
      </c>
      <c r="BK6064" s="12">
        <f t="shared" si="664"/>
        <v>0</v>
      </c>
      <c r="CQ6064" s="3" t="str">
        <f>CONCATENATE(baseURL!$A$1,baseURL!$B$1,baseURL!$C$1,".",C6064,".",L6064,".pkl&amp;seq=",BC6064)</f>
        <v>http://proteomics.broadinstitute.org/millscripts/viewfeed.pl?side=xl&amp;cycle=1&amp;fixedMods=iaaC&amp;file=msdataSM/iPRG2012_nd/cpick_in/iPRG2012_nd.2939.6.3.pkl&amp;seq=GDLGLELPAPEVLAVQKK</v>
      </c>
    </row>
    <row r="6065" spans="1:95" x14ac:dyDescent="0.2">
      <c r="A6065" s="3">
        <v>5297</v>
      </c>
      <c r="B6065" s="2" t="s">
        <v>15709</v>
      </c>
      <c r="C6065" s="2" t="s">
        <v>15710</v>
      </c>
      <c r="D6065" s="3">
        <v>15516</v>
      </c>
      <c r="E6065" s="3">
        <v>15500</v>
      </c>
      <c r="F6065" s="3">
        <v>61727</v>
      </c>
      <c r="G6065" s="3">
        <v>18438</v>
      </c>
      <c r="H6065" s="3">
        <v>53.784300000000002</v>
      </c>
      <c r="I6065" s="30">
        <v>652.36339999999996</v>
      </c>
      <c r="J6065" s="30">
        <v>652.36261469999999</v>
      </c>
      <c r="K6065" s="30">
        <v>7.9000000000000001E-4</v>
      </c>
      <c r="L6065" s="3">
        <v>2</v>
      </c>
      <c r="M6065" s="3">
        <v>2</v>
      </c>
      <c r="N6065" s="10">
        <f t="shared" si="658"/>
        <v>1</v>
      </c>
      <c r="O6065" s="35">
        <v>2</v>
      </c>
      <c r="P6065" s="17"/>
      <c r="Q6065" s="40">
        <v>1303.7191</v>
      </c>
      <c r="R6065" s="40">
        <v>652.36319000000003</v>
      </c>
      <c r="S6065" s="18">
        <f t="shared" si="659"/>
        <v>0.32190657465598005</v>
      </c>
      <c r="T6065" s="18">
        <f t="shared" si="660"/>
        <v>-0.88187072608557926</v>
      </c>
      <c r="U6065" s="18">
        <f t="shared" si="661"/>
        <v>-0.75111534115440226</v>
      </c>
      <c r="V6065" s="30">
        <v>652.36270000000002</v>
      </c>
      <c r="W6065" s="3" t="s">
        <v>47</v>
      </c>
      <c r="X6065" s="3" t="s">
        <v>47</v>
      </c>
      <c r="Y6065" s="3" t="s">
        <v>47</v>
      </c>
      <c r="Z6065" s="3" t="s">
        <v>47</v>
      </c>
      <c r="AA6065" s="3" t="s">
        <v>47</v>
      </c>
      <c r="AB6065" s="12" t="s">
        <v>47</v>
      </c>
      <c r="AC6065" s="3" t="s">
        <v>47</v>
      </c>
      <c r="AD6065" s="3" t="s">
        <v>47</v>
      </c>
      <c r="AE6065" s="3" t="s">
        <v>47</v>
      </c>
      <c r="AF6065" s="3" t="s">
        <v>47</v>
      </c>
      <c r="AG6065" s="3" t="s">
        <v>47</v>
      </c>
      <c r="AH6065" s="3" t="s">
        <v>47</v>
      </c>
      <c r="AI6065" s="3" t="s">
        <v>47</v>
      </c>
      <c r="AJ6065" s="3" t="s">
        <v>47</v>
      </c>
      <c r="AK6065" s="3" t="s">
        <v>47</v>
      </c>
      <c r="AL6065" s="3" t="s">
        <v>47</v>
      </c>
      <c r="AM6065" s="3" t="s">
        <v>47</v>
      </c>
      <c r="AN6065" s="3" t="s">
        <v>47</v>
      </c>
      <c r="AU6065" s="3">
        <v>0</v>
      </c>
      <c r="AV6065" s="3">
        <v>18</v>
      </c>
      <c r="AW6065" s="3">
        <v>1</v>
      </c>
      <c r="AX6065" s="3">
        <v>18</v>
      </c>
      <c r="AY6065" s="3">
        <v>100</v>
      </c>
      <c r="AZ6065" s="6" t="str">
        <f t="shared" si="662"/>
        <v>2939.7</v>
      </c>
      <c r="BC6065" s="12" t="s">
        <v>15711</v>
      </c>
      <c r="BJ6065" s="12">
        <f t="shared" si="663"/>
        <v>0</v>
      </c>
      <c r="BK6065" s="12">
        <f t="shared" si="664"/>
        <v>0</v>
      </c>
      <c r="CQ6065" s="3" t="str">
        <f>CONCATENATE(baseURL!$A$1,baseURL!$B$1,baseURL!$C$1,".",C6065,".",L6065,".pkl&amp;seq=",BC6065)</f>
        <v>http://proteomics.broadinstitute.org/millscripts/viewfeed.pl?side=xl&amp;cycle=1&amp;fixedMods=iaaC&amp;file=msdataSM/iPRG2012_nd/cpick_in/iPRG2012_nd.2939.7.2.pkl&amp;seq=QLVNLPSFMVR</v>
      </c>
    </row>
    <row r="6066" spans="1:95" x14ac:dyDescent="0.2">
      <c r="A6066" s="3">
        <v>5868</v>
      </c>
      <c r="B6066" s="2" t="s">
        <v>15712</v>
      </c>
      <c r="C6066" s="2" t="s">
        <v>15713</v>
      </c>
      <c r="D6066" s="3">
        <v>15534</v>
      </c>
      <c r="E6066" s="3">
        <v>15518</v>
      </c>
      <c r="F6066" s="3">
        <v>61753</v>
      </c>
      <c r="G6066" s="3">
        <v>18457</v>
      </c>
      <c r="H6066" s="3">
        <v>53.815199999999997</v>
      </c>
      <c r="I6066" s="30">
        <v>778.03909999999996</v>
      </c>
      <c r="J6066" s="30">
        <v>778.03817890000005</v>
      </c>
      <c r="K6066" s="30">
        <v>9.2000000000000003E-4</v>
      </c>
      <c r="L6066" s="3">
        <v>3</v>
      </c>
      <c r="M6066" s="3">
        <v>3</v>
      </c>
      <c r="N6066" s="10">
        <f t="shared" si="658"/>
        <v>1</v>
      </c>
      <c r="O6066" s="35">
        <v>3</v>
      </c>
      <c r="P6066" s="17"/>
      <c r="Q6066" s="40">
        <v>2332.0979499999999</v>
      </c>
      <c r="R6066" s="40">
        <v>778.03750000000002</v>
      </c>
      <c r="S6066" s="18">
        <f t="shared" si="659"/>
        <v>2.0564561476014043</v>
      </c>
      <c r="T6066" s="18">
        <f t="shared" si="660"/>
        <v>0.87258004919473786</v>
      </c>
      <c r="U6066" s="18">
        <f t="shared" si="661"/>
        <v>0.89969956452995192</v>
      </c>
      <c r="V6066" s="30">
        <v>778.03819999999996</v>
      </c>
      <c r="W6066" s="3" t="s">
        <v>47</v>
      </c>
      <c r="X6066" s="3" t="s">
        <v>47</v>
      </c>
      <c r="Y6066" s="3" t="s">
        <v>47</v>
      </c>
      <c r="Z6066" s="3" t="s">
        <v>47</v>
      </c>
      <c r="AA6066" s="3" t="s">
        <v>47</v>
      </c>
      <c r="AB6066" s="12" t="s">
        <v>47</v>
      </c>
      <c r="AC6066" s="3" t="s">
        <v>47</v>
      </c>
      <c r="AD6066" s="3" t="s">
        <v>47</v>
      </c>
      <c r="AE6066" s="3" t="s">
        <v>47</v>
      </c>
      <c r="AF6066" s="3" t="s">
        <v>47</v>
      </c>
      <c r="AG6066" s="3" t="s">
        <v>47</v>
      </c>
      <c r="AI6066" s="3" t="s">
        <v>47</v>
      </c>
      <c r="AJ6066" s="3" t="s">
        <v>47</v>
      </c>
      <c r="AK6066" s="3" t="s">
        <v>47</v>
      </c>
      <c r="AL6066" s="3" t="s">
        <v>47</v>
      </c>
      <c r="AM6066" s="3" t="s">
        <v>47</v>
      </c>
      <c r="AN6066" s="3" t="s">
        <v>47</v>
      </c>
      <c r="AU6066" s="3">
        <v>0</v>
      </c>
      <c r="AV6066" s="3">
        <v>17</v>
      </c>
      <c r="AW6066" s="3">
        <v>1</v>
      </c>
      <c r="AX6066" s="3">
        <v>17</v>
      </c>
      <c r="AY6066" s="3">
        <v>100</v>
      </c>
      <c r="AZ6066" s="6" t="str">
        <f t="shared" si="662"/>
        <v>2940.12</v>
      </c>
      <c r="BC6066" s="12" t="s">
        <v>15634</v>
      </c>
      <c r="BJ6066" s="12">
        <f t="shared" si="663"/>
        <v>0</v>
      </c>
      <c r="BK6066" s="12">
        <f t="shared" si="664"/>
        <v>0</v>
      </c>
      <c r="CQ6066" s="3" t="str">
        <f>CONCATENATE(baseURL!$A$1,baseURL!$B$1,baseURL!$C$1,".",C6066,".",L6066,".pkl&amp;seq=",BC6066)</f>
        <v>http://proteomics.broadinstitute.org/millscripts/viewfeed.pl?side=xl&amp;cycle=1&amp;fixedMods=iaaC&amp;file=msdataSM/iPRG2012_nd/cpick_in/iPRG2012_nd.2940.12.3.pkl&amp;seq=TFTVDVSSPTENGVFDPASYAK</v>
      </c>
    </row>
    <row r="6067" spans="1:95" x14ac:dyDescent="0.2">
      <c r="A6067" s="3">
        <v>7060</v>
      </c>
      <c r="B6067" s="2" t="s">
        <v>15714</v>
      </c>
      <c r="C6067" s="2" t="s">
        <v>15715</v>
      </c>
      <c r="D6067" s="3">
        <v>15535</v>
      </c>
      <c r="E6067" s="3">
        <v>15519</v>
      </c>
      <c r="F6067" s="3">
        <v>61754</v>
      </c>
      <c r="G6067" s="3">
        <v>18458</v>
      </c>
      <c r="H6067" s="3">
        <v>53.816899999999997</v>
      </c>
      <c r="I6067" s="30">
        <v>819.41305999999997</v>
      </c>
      <c r="J6067" s="30">
        <v>819.41384070000004</v>
      </c>
      <c r="K6067" s="30">
        <v>-7.7999999999999999E-4</v>
      </c>
      <c r="L6067" s="3">
        <v>2</v>
      </c>
      <c r="M6067" s="3">
        <v>2</v>
      </c>
      <c r="N6067" s="10">
        <f t="shared" si="658"/>
        <v>1</v>
      </c>
      <c r="O6067" s="35">
        <v>2</v>
      </c>
      <c r="P6067" s="17"/>
      <c r="Q6067" s="40">
        <v>1637.82033</v>
      </c>
      <c r="R6067" s="40">
        <v>819.41381000000001</v>
      </c>
      <c r="S6067" s="18">
        <f t="shared" si="659"/>
        <v>-0.91528845485177779</v>
      </c>
      <c r="T6067" s="18">
        <f t="shared" si="660"/>
        <v>3.746580744692124E-2</v>
      </c>
      <c r="U6067" s="18">
        <f t="shared" si="661"/>
        <v>-0.98851153118997304</v>
      </c>
      <c r="V6067" s="30">
        <v>819.41300000000001</v>
      </c>
      <c r="X6067" s="3" t="s">
        <v>47</v>
      </c>
      <c r="Y6067" s="3" t="s">
        <v>47</v>
      </c>
      <c r="Z6067" s="3" t="s">
        <v>52</v>
      </c>
      <c r="AA6067" s="3" t="s">
        <v>47</v>
      </c>
      <c r="AB6067" s="12" t="s">
        <v>47</v>
      </c>
      <c r="AC6067" s="3" t="s">
        <v>47</v>
      </c>
      <c r="AG6067" s="3" t="s">
        <v>48</v>
      </c>
      <c r="AH6067" s="3" t="s">
        <v>47</v>
      </c>
      <c r="AI6067" s="3" t="s">
        <v>48</v>
      </c>
      <c r="AL6067" s="3" t="s">
        <v>48</v>
      </c>
      <c r="AM6067" s="3" t="s">
        <v>48</v>
      </c>
      <c r="AU6067" s="3">
        <v>0</v>
      </c>
      <c r="AV6067" s="3">
        <v>6</v>
      </c>
      <c r="AW6067" s="3">
        <v>1</v>
      </c>
      <c r="AX6067" s="3">
        <v>6</v>
      </c>
      <c r="AY6067" s="3">
        <v>100</v>
      </c>
      <c r="AZ6067" s="6" t="str">
        <f t="shared" si="662"/>
        <v>2940.13</v>
      </c>
      <c r="BC6067" s="12" t="s">
        <v>15716</v>
      </c>
      <c r="BJ6067" s="12">
        <f t="shared" si="663"/>
        <v>0</v>
      </c>
      <c r="BK6067" s="12">
        <f t="shared" si="664"/>
        <v>0</v>
      </c>
      <c r="CQ6067" s="3" t="str">
        <f>CONCATENATE(baseURL!$A$1,baseURL!$B$1,baseURL!$C$1,".",C6067,".",L6067,".pkl&amp;seq=",BC6067)</f>
        <v>http://proteomics.broadinstitute.org/millscripts/viewfeed.pl?side=xl&amp;cycle=1&amp;fixedMods=iaaC&amp;file=msdataSM/iPRG2012_nd/cpick_in/iPRG2012_nd.2940.13.2.pkl&amp;seq=EMSVDALQNYLQVK</v>
      </c>
    </row>
    <row r="6068" spans="1:95" x14ac:dyDescent="0.2">
      <c r="A6068" s="3">
        <v>3152</v>
      </c>
      <c r="B6068" s="2" t="s">
        <v>15719</v>
      </c>
      <c r="C6068" s="2" t="s">
        <v>15720</v>
      </c>
      <c r="D6068" s="3">
        <v>15528</v>
      </c>
      <c r="E6068" s="3">
        <v>15512</v>
      </c>
      <c r="F6068" s="3">
        <v>61747</v>
      </c>
      <c r="G6068" s="3">
        <v>18451</v>
      </c>
      <c r="H6068" s="3">
        <v>53.806899999999999</v>
      </c>
      <c r="I6068" s="30">
        <v>618.34585000000004</v>
      </c>
      <c r="J6068" s="30">
        <v>618.34438050000006</v>
      </c>
      <c r="K6068" s="30">
        <v>1.47E-3</v>
      </c>
      <c r="L6068" s="3">
        <v>3</v>
      </c>
      <c r="M6068" s="3">
        <v>3</v>
      </c>
      <c r="N6068" s="10">
        <f t="shared" si="658"/>
        <v>1</v>
      </c>
      <c r="O6068" s="35">
        <v>3</v>
      </c>
      <c r="P6068" s="17"/>
      <c r="Q6068" s="40">
        <v>1853.0167300000001</v>
      </c>
      <c r="R6068" s="40">
        <v>618.34375999999997</v>
      </c>
      <c r="S6068" s="18">
        <f t="shared" si="659"/>
        <v>3.3799969131515755</v>
      </c>
      <c r="T6068" s="18">
        <f t="shared" si="660"/>
        <v>1.0034871219236485</v>
      </c>
      <c r="U6068" s="18">
        <f t="shared" si="661"/>
        <v>0.71157829752494828</v>
      </c>
      <c r="V6068" s="30">
        <v>618.3442</v>
      </c>
      <c r="W6068" s="3" t="s">
        <v>47</v>
      </c>
      <c r="X6068" s="3" t="s">
        <v>47</v>
      </c>
      <c r="Y6068" s="3" t="s">
        <v>47</v>
      </c>
      <c r="Z6068" s="3" t="s">
        <v>52</v>
      </c>
      <c r="AA6068" s="3" t="s">
        <v>47</v>
      </c>
      <c r="AB6068" s="12" t="s">
        <v>47</v>
      </c>
      <c r="AC6068" s="3" t="s">
        <v>47</v>
      </c>
      <c r="AE6068" s="3" t="s">
        <v>48</v>
      </c>
      <c r="AF6068" s="3" t="s">
        <v>48</v>
      </c>
      <c r="AG6068" s="3" t="s">
        <v>48</v>
      </c>
      <c r="AH6068" s="3" t="s">
        <v>47</v>
      </c>
      <c r="AU6068" s="3">
        <v>0</v>
      </c>
      <c r="AV6068" s="3">
        <v>7</v>
      </c>
      <c r="AW6068" s="3">
        <v>1</v>
      </c>
      <c r="AX6068" s="3">
        <v>7</v>
      </c>
      <c r="AY6068" s="3">
        <v>100</v>
      </c>
      <c r="AZ6068" s="6" t="str">
        <f t="shared" si="662"/>
        <v>2940.6</v>
      </c>
      <c r="BC6068" s="12" t="s">
        <v>15721</v>
      </c>
      <c r="BJ6068" s="12">
        <f t="shared" si="663"/>
        <v>0</v>
      </c>
      <c r="BK6068" s="12">
        <f t="shared" si="664"/>
        <v>0</v>
      </c>
      <c r="CQ6068" s="3" t="str">
        <f>CONCATENATE(baseURL!$A$1,baseURL!$B$1,baseURL!$C$1,".",C6068,".",L6068,".pkl&amp;seq=",BC6068)</f>
        <v>http://proteomics.broadinstitute.org/millscripts/viewfeed.pl?side=xl&amp;cycle=1&amp;fixedMods=iaaC&amp;file=msdataSM/iPRG2012_nd/cpick_in/iPRG2012_nd.2940.6.3.pkl&amp;seq=YLAKYEELASLGNLLR</v>
      </c>
    </row>
    <row r="6069" spans="1:95" x14ac:dyDescent="0.2">
      <c r="A6069" s="3">
        <v>1174</v>
      </c>
      <c r="B6069" s="2" t="s">
        <v>15722</v>
      </c>
      <c r="C6069" s="2" t="s">
        <v>15723</v>
      </c>
      <c r="D6069" s="3">
        <v>15539</v>
      </c>
      <c r="E6069" s="3">
        <v>15523</v>
      </c>
      <c r="F6069" s="3">
        <v>61765</v>
      </c>
      <c r="G6069" s="3">
        <v>18463</v>
      </c>
      <c r="H6069" s="3">
        <v>53.832599999999999</v>
      </c>
      <c r="I6069" s="30">
        <v>529.30109000000004</v>
      </c>
      <c r="J6069" s="30">
        <v>529.30057739999995</v>
      </c>
      <c r="K6069" s="30">
        <v>5.1000000000000004E-4</v>
      </c>
      <c r="L6069" s="3">
        <v>6</v>
      </c>
      <c r="M6069" s="3">
        <v>3</v>
      </c>
      <c r="N6069" s="10">
        <f t="shared" si="658"/>
        <v>-1</v>
      </c>
      <c r="O6069" s="35">
        <v>3</v>
      </c>
      <c r="P6069" s="17"/>
      <c r="Q6069" s="40">
        <v>1585.8835899999999</v>
      </c>
      <c r="R6069" s="40">
        <v>529.29938000000004</v>
      </c>
      <c r="S6069" s="18">
        <f t="shared" si="659"/>
        <v>3.230685817169793</v>
      </c>
      <c r="T6069" s="18">
        <f t="shared" si="660"/>
        <v>2.2622357878257402</v>
      </c>
      <c r="U6069" s="18">
        <f t="shared" si="661"/>
        <v>2.1160047457725017</v>
      </c>
      <c r="V6069" s="30">
        <v>529.30050000000006</v>
      </c>
      <c r="W6069" s="3" t="s">
        <v>47</v>
      </c>
      <c r="Y6069" s="3" t="s">
        <v>47</v>
      </c>
      <c r="Z6069" s="3" t="s">
        <v>47</v>
      </c>
      <c r="AB6069" s="12" t="s">
        <v>47</v>
      </c>
      <c r="AC6069" s="3" t="s">
        <v>47</v>
      </c>
      <c r="AE6069" s="3" t="s">
        <v>47</v>
      </c>
      <c r="AH6069" s="3" t="s">
        <v>47</v>
      </c>
      <c r="AL6069" s="3" t="s">
        <v>47</v>
      </c>
      <c r="AU6069" s="3">
        <v>0</v>
      </c>
      <c r="AV6069" s="3">
        <v>8</v>
      </c>
      <c r="AW6069" s="3">
        <v>1</v>
      </c>
      <c r="AX6069" s="3">
        <v>8</v>
      </c>
      <c r="AY6069" s="3">
        <v>100</v>
      </c>
      <c r="AZ6069" s="6" t="str">
        <f t="shared" si="662"/>
        <v>2941.3</v>
      </c>
      <c r="BC6069" s="12" t="s">
        <v>15724</v>
      </c>
      <c r="BJ6069" s="12">
        <f t="shared" si="663"/>
        <v>0</v>
      </c>
      <c r="BK6069" s="12">
        <f t="shared" si="664"/>
        <v>0</v>
      </c>
      <c r="CQ6069" s="3" t="str">
        <f>CONCATENATE(baseURL!$A$1,baseURL!$B$1,baseURL!$C$1,".",C6069,".",L6069,".pkl&amp;seq=",BC6069)</f>
        <v>http://proteomics.broadinstitute.org/millscripts/viewfeed.pl?side=xl&amp;cycle=1&amp;fixedMods=iaaC&amp;file=msdataSM/iPRG2012_nd/cpick_in/iPRG2012_nd.2941.3.6.pkl&amp;seq=SLGLALDTLYKYTK</v>
      </c>
    </row>
    <row r="6070" spans="1:95" x14ac:dyDescent="0.2">
      <c r="A6070" s="3">
        <v>4783</v>
      </c>
      <c r="B6070" s="2" t="s">
        <v>15725</v>
      </c>
      <c r="C6070" s="2" t="s">
        <v>15726</v>
      </c>
      <c r="D6070" s="3">
        <v>15540</v>
      </c>
      <c r="E6070" s="3">
        <v>15524</v>
      </c>
      <c r="F6070" s="3">
        <v>61766</v>
      </c>
      <c r="G6070" s="3">
        <v>18464</v>
      </c>
      <c r="H6070" s="3">
        <v>53.835099999999997</v>
      </c>
      <c r="I6070" s="30">
        <v>581.00297</v>
      </c>
      <c r="J6070" s="30">
        <v>581.00038959999995</v>
      </c>
      <c r="K6070" s="30">
        <v>2.5799999999999998E-3</v>
      </c>
      <c r="L6070" s="3">
        <v>3</v>
      </c>
      <c r="M6070" s="3">
        <v>3</v>
      </c>
      <c r="N6070" s="10">
        <f t="shared" si="658"/>
        <v>1</v>
      </c>
      <c r="O6070" s="35">
        <v>3</v>
      </c>
      <c r="P6070" s="17"/>
      <c r="Q6070" s="40">
        <v>1740.98543</v>
      </c>
      <c r="R6070" s="40">
        <v>580.99999000000003</v>
      </c>
      <c r="S6070" s="18">
        <f t="shared" si="659"/>
        <v>5.1290878679353407</v>
      </c>
      <c r="T6070" s="18">
        <f t="shared" si="660"/>
        <v>0.68777970189524273</v>
      </c>
      <c r="U6070" s="18">
        <f t="shared" si="661"/>
        <v>0.3614457892237628</v>
      </c>
      <c r="V6070" s="30">
        <v>581.00019999999995</v>
      </c>
      <c r="W6070" s="3" t="s">
        <v>47</v>
      </c>
      <c r="X6070" s="3" t="s">
        <v>47</v>
      </c>
      <c r="Y6070" s="3" t="s">
        <v>47</v>
      </c>
      <c r="Z6070" s="3" t="s">
        <v>47</v>
      </c>
      <c r="AA6070" s="3" t="s">
        <v>47</v>
      </c>
      <c r="AB6070" s="12" t="s">
        <v>47</v>
      </c>
      <c r="AC6070" s="3" t="s">
        <v>47</v>
      </c>
      <c r="AD6070" s="3" t="s">
        <v>47</v>
      </c>
      <c r="AE6070" s="3" t="s">
        <v>47</v>
      </c>
      <c r="AF6070" s="3" t="s">
        <v>47</v>
      </c>
      <c r="AG6070" s="3" t="s">
        <v>47</v>
      </c>
      <c r="AH6070" s="3" t="s">
        <v>47</v>
      </c>
      <c r="AI6070" s="3" t="s">
        <v>47</v>
      </c>
      <c r="AJ6070" s="3" t="s">
        <v>47</v>
      </c>
      <c r="AK6070" s="3" t="s">
        <v>47</v>
      </c>
      <c r="AL6070" s="3" t="s">
        <v>48</v>
      </c>
      <c r="AM6070" s="3" t="s">
        <v>47</v>
      </c>
      <c r="AN6070" s="3" t="s">
        <v>47</v>
      </c>
      <c r="AU6070" s="3">
        <v>0</v>
      </c>
      <c r="AV6070" s="3">
        <v>17</v>
      </c>
      <c r="AW6070" s="3">
        <v>1</v>
      </c>
      <c r="AX6070" s="3">
        <v>17</v>
      </c>
      <c r="AY6070" s="3">
        <v>100</v>
      </c>
      <c r="AZ6070" s="6" t="str">
        <f t="shared" si="662"/>
        <v>2941.4</v>
      </c>
      <c r="BC6070" s="12" t="s">
        <v>15727</v>
      </c>
      <c r="BJ6070" s="12">
        <f t="shared" si="663"/>
        <v>0</v>
      </c>
      <c r="BK6070" s="12">
        <f t="shared" si="664"/>
        <v>0</v>
      </c>
      <c r="CQ6070" s="3" t="str">
        <f>CONCATENATE(baseURL!$A$1,baseURL!$B$1,baseURL!$C$1,".",C6070,".",L6070,".pkl&amp;seq=",BC6070)</f>
        <v>http://proteomics.broadinstitute.org/millscripts/viewfeed.pl?side=xl&amp;cycle=1&amp;fixedMods=iaaC&amp;file=msdataSM/iPRG2012_nd/cpick_in/iPRG2012_nd.2941.4.3.pkl&amp;seq=GQSAGKLAALVELLDQK</v>
      </c>
    </row>
    <row r="6071" spans="1:95" x14ac:dyDescent="0.2">
      <c r="A6071" s="3">
        <v>1203</v>
      </c>
      <c r="B6071" s="2" t="s">
        <v>15728</v>
      </c>
      <c r="C6071" s="2" t="s">
        <v>15717</v>
      </c>
      <c r="D6071" s="3">
        <v>15541</v>
      </c>
      <c r="E6071" s="3">
        <v>15525</v>
      </c>
      <c r="F6071" s="3">
        <v>61767</v>
      </c>
      <c r="G6071" s="3">
        <v>18465</v>
      </c>
      <c r="H6071" s="3">
        <v>53.837600000000002</v>
      </c>
      <c r="I6071" s="30">
        <v>584.82240000000002</v>
      </c>
      <c r="J6071" s="30">
        <v>584.82243189999997</v>
      </c>
      <c r="K6071" s="30">
        <v>-3.0000000000000001E-5</v>
      </c>
      <c r="L6071" s="3">
        <v>2</v>
      </c>
      <c r="M6071" s="3">
        <v>2</v>
      </c>
      <c r="N6071" s="10">
        <f t="shared" si="658"/>
        <v>1</v>
      </c>
      <c r="O6071" s="35">
        <v>2</v>
      </c>
      <c r="P6071" s="17"/>
      <c r="Q6071" s="40">
        <v>1168.63609</v>
      </c>
      <c r="R6071" s="40">
        <v>584.82168000000001</v>
      </c>
      <c r="S6071" s="18">
        <f t="shared" si="659"/>
        <v>1.2311445088717712</v>
      </c>
      <c r="T6071" s="18">
        <f t="shared" si="660"/>
        <v>1.2856910502270205</v>
      </c>
      <c r="U6071" s="18">
        <f t="shared" si="661"/>
        <v>0.7181676301104013</v>
      </c>
      <c r="V6071" s="30">
        <v>584.82209999999998</v>
      </c>
      <c r="W6071" s="3" t="s">
        <v>47</v>
      </c>
      <c r="Z6071" s="3" t="s">
        <v>47</v>
      </c>
      <c r="AB6071" s="12" t="s">
        <v>47</v>
      </c>
      <c r="AG6071" s="3" t="s">
        <v>48</v>
      </c>
      <c r="AH6071" s="3" t="s">
        <v>65</v>
      </c>
      <c r="AK6071" s="3" t="s">
        <v>52</v>
      </c>
      <c r="AU6071" s="3">
        <v>1</v>
      </c>
      <c r="AV6071" s="3">
        <v>3</v>
      </c>
      <c r="AW6071" s="3">
        <v>1</v>
      </c>
      <c r="AX6071" s="3">
        <v>3</v>
      </c>
      <c r="AY6071" s="3">
        <v>100</v>
      </c>
      <c r="AZ6071" s="6" t="str">
        <f t="shared" si="662"/>
        <v>2941.5</v>
      </c>
      <c r="BC6071" s="12" t="s">
        <v>15729</v>
      </c>
      <c r="BJ6071" s="12">
        <f t="shared" si="663"/>
        <v>0</v>
      </c>
      <c r="BK6071" s="12">
        <f t="shared" si="664"/>
        <v>0</v>
      </c>
      <c r="CD6071" s="3" t="s">
        <v>15730</v>
      </c>
      <c r="CQ6071" s="3" t="str">
        <f>CONCATENATE(baseURL!$A$1,baseURL!$B$1,baseURL!$C$1,".",C6071,".",L6071,".pkl&amp;seq=",BC6071)</f>
        <v>http://proteomics.broadinstitute.org/millscripts/viewfeed.pl?side=xl&amp;cycle=1&amp;fixedMods=iaaC&amp;file=msdataSM/iPRG2012_nd/cpick_in/iPRG2012_nd.2941.5.2.pkl&amp;seq=AYLLFLDSAR</v>
      </c>
    </row>
    <row r="6072" spans="1:95" x14ac:dyDescent="0.2">
      <c r="A6072" s="3">
        <v>3751</v>
      </c>
      <c r="B6072" s="2" t="s">
        <v>15731</v>
      </c>
      <c r="C6072" s="2" t="s">
        <v>15732</v>
      </c>
      <c r="D6072" s="3">
        <v>15542</v>
      </c>
      <c r="E6072" s="3">
        <v>15526</v>
      </c>
      <c r="F6072" s="3">
        <v>61768</v>
      </c>
      <c r="G6072" s="3">
        <v>18466</v>
      </c>
      <c r="H6072" s="3">
        <v>53.8401</v>
      </c>
      <c r="I6072" s="30">
        <v>596.33928000000003</v>
      </c>
      <c r="J6072" s="30">
        <v>596.33439759999999</v>
      </c>
      <c r="K6072" s="30">
        <v>4.8799999999999998E-3</v>
      </c>
      <c r="L6072" s="3">
        <v>0</v>
      </c>
      <c r="M6072" s="3">
        <v>4</v>
      </c>
      <c r="N6072" s="10">
        <f t="shared" si="658"/>
        <v>1</v>
      </c>
      <c r="O6072" s="35">
        <v>4</v>
      </c>
      <c r="P6072" s="17"/>
      <c r="Q6072" s="40">
        <v>2382.3101299999998</v>
      </c>
      <c r="R6072" s="40">
        <v>596.33299</v>
      </c>
      <c r="S6072" s="18">
        <f t="shared" si="659"/>
        <v>10.547798135460246</v>
      </c>
      <c r="T6072" s="18">
        <f t="shared" si="660"/>
        <v>2.3604261773161017</v>
      </c>
      <c r="U6072" s="18">
        <f t="shared" si="661"/>
        <v>2.0290676858487879</v>
      </c>
      <c r="V6072" s="30">
        <v>596.33420000000001</v>
      </c>
      <c r="W6072" s="3" t="s">
        <v>47</v>
      </c>
      <c r="X6072" s="3" t="s">
        <v>47</v>
      </c>
      <c r="Y6072" s="3" t="s">
        <v>47</v>
      </c>
      <c r="Z6072" s="3" t="s">
        <v>47</v>
      </c>
      <c r="AA6072" s="3" t="s">
        <v>47</v>
      </c>
      <c r="AB6072" s="12" t="s">
        <v>47</v>
      </c>
      <c r="AC6072" s="3" t="s">
        <v>47</v>
      </c>
      <c r="AE6072" s="3" t="s">
        <v>47</v>
      </c>
      <c r="AF6072" s="3" t="s">
        <v>47</v>
      </c>
      <c r="AI6072" s="3" t="s">
        <v>48</v>
      </c>
      <c r="AK6072" s="3" t="s">
        <v>47</v>
      </c>
      <c r="AL6072" s="3" t="s">
        <v>48</v>
      </c>
      <c r="AM6072" s="3" t="s">
        <v>47</v>
      </c>
      <c r="AU6072" s="3">
        <v>0</v>
      </c>
      <c r="AV6072" s="3">
        <v>11</v>
      </c>
      <c r="AW6072" s="3">
        <v>1</v>
      </c>
      <c r="AX6072" s="3">
        <v>11</v>
      </c>
      <c r="AY6072" s="3">
        <v>100</v>
      </c>
      <c r="AZ6072" s="6" t="str">
        <f t="shared" si="662"/>
        <v>2941.6</v>
      </c>
      <c r="BC6072" s="12" t="s">
        <v>15733</v>
      </c>
      <c r="BJ6072" s="12">
        <f t="shared" si="663"/>
        <v>0</v>
      </c>
      <c r="BK6072" s="12">
        <f t="shared" si="664"/>
        <v>0</v>
      </c>
      <c r="CQ6072" s="3" t="str">
        <f>CONCATENATE(baseURL!$A$1,baseURL!$B$1,baseURL!$C$1,".",C6072,".",L6072,".pkl&amp;seq=",BC6072)</f>
        <v>http://proteomics.broadinstitute.org/millscripts/viewfeed.pl?side=xl&amp;cycle=1&amp;fixedMods=iaaC&amp;file=msdataSM/iPRG2012_nd/cpick_in/iPRG2012_nd.2941.6.0.pkl&amp;seq=LVSLSLPEQHEMLSLKPYGLK</v>
      </c>
    </row>
    <row r="6073" spans="1:95" x14ac:dyDescent="0.2">
      <c r="A6073" s="3">
        <v>6245</v>
      </c>
      <c r="B6073" s="2" t="s">
        <v>15734</v>
      </c>
      <c r="C6073" s="2" t="s">
        <v>15735</v>
      </c>
      <c r="D6073" s="3">
        <v>15544</v>
      </c>
      <c r="E6073" s="3">
        <v>15528</v>
      </c>
      <c r="F6073" s="3">
        <v>61784</v>
      </c>
      <c r="G6073" s="3">
        <v>18469</v>
      </c>
      <c r="H6073" s="3">
        <v>53.866300000000003</v>
      </c>
      <c r="I6073" s="30">
        <v>483.76947999999999</v>
      </c>
      <c r="J6073" s="30">
        <v>483.76869520000002</v>
      </c>
      <c r="K6073" s="30">
        <v>7.7999999999999999E-4</v>
      </c>
      <c r="L6073" s="3">
        <v>2</v>
      </c>
      <c r="M6073" s="3">
        <v>2</v>
      </c>
      <c r="N6073" s="10">
        <f t="shared" si="658"/>
        <v>1</v>
      </c>
      <c r="O6073" s="35">
        <v>2</v>
      </c>
      <c r="P6073" s="17"/>
      <c r="Q6073" s="40">
        <v>966.52949999999998</v>
      </c>
      <c r="R6073" s="40">
        <v>483.76839000000001</v>
      </c>
      <c r="S6073" s="18">
        <f t="shared" si="659"/>
        <v>2.2531443196950067</v>
      </c>
      <c r="T6073" s="18">
        <f t="shared" si="660"/>
        <v>0.63088040955690228</v>
      </c>
      <c r="U6073" s="18">
        <f t="shared" si="661"/>
        <v>0.43409202486626242</v>
      </c>
      <c r="V6073" s="30">
        <v>483.76859999999999</v>
      </c>
      <c r="W6073" s="3" t="s">
        <v>47</v>
      </c>
      <c r="X6073" s="3" t="s">
        <v>47</v>
      </c>
      <c r="Y6073" s="3" t="s">
        <v>47</v>
      </c>
      <c r="Z6073" s="3" t="s">
        <v>47</v>
      </c>
      <c r="AA6073" s="3" t="s">
        <v>47</v>
      </c>
      <c r="AB6073" s="12" t="s">
        <v>47</v>
      </c>
      <c r="AC6073" s="3" t="s">
        <v>47</v>
      </c>
      <c r="AD6073" s="3" t="s">
        <v>47</v>
      </c>
      <c r="AE6073" s="3" t="s">
        <v>47</v>
      </c>
      <c r="AF6073" s="3" t="s">
        <v>47</v>
      </c>
      <c r="AG6073" s="3" t="s">
        <v>48</v>
      </c>
      <c r="AH6073" s="3" t="s">
        <v>47</v>
      </c>
      <c r="AI6073" s="3" t="s">
        <v>47</v>
      </c>
      <c r="AJ6073" s="3" t="s">
        <v>47</v>
      </c>
      <c r="AK6073" s="3" t="s">
        <v>47</v>
      </c>
      <c r="AL6073" s="3" t="s">
        <v>47</v>
      </c>
      <c r="AN6073" s="3" t="s">
        <v>47</v>
      </c>
      <c r="AU6073" s="3">
        <v>0</v>
      </c>
      <c r="AV6073" s="3">
        <v>16</v>
      </c>
      <c r="AW6073" s="3">
        <v>1</v>
      </c>
      <c r="AX6073" s="3">
        <v>16</v>
      </c>
      <c r="AY6073" s="3">
        <v>100</v>
      </c>
      <c r="AZ6073" s="6" t="str">
        <f t="shared" si="662"/>
        <v>2942.1</v>
      </c>
      <c r="BC6073" s="12" t="s">
        <v>15545</v>
      </c>
      <c r="BJ6073" s="12">
        <f t="shared" si="663"/>
        <v>0</v>
      </c>
      <c r="BK6073" s="12">
        <f t="shared" si="664"/>
        <v>0</v>
      </c>
      <c r="CQ6073" s="3" t="str">
        <f>CONCATENATE(baseURL!$A$1,baseURL!$B$1,baseURL!$C$1,".",C6073,".",L6073,".pkl&amp;seq=",BC6073)</f>
        <v>http://proteomics.broadinstitute.org/millscripts/viewfeed.pl?side=xl&amp;cycle=1&amp;fixedMods=iaaC&amp;file=msdataSM/iPRG2012_nd/cpick_in/iPRG2012_nd.2942.1.2.pkl&amp;seq=LFLYPSNL</v>
      </c>
    </row>
    <row r="6074" spans="1:95" x14ac:dyDescent="0.2">
      <c r="A6074" s="3">
        <v>6544</v>
      </c>
      <c r="B6074" s="2" t="s">
        <v>15736</v>
      </c>
      <c r="C6074" s="2" t="s">
        <v>15734</v>
      </c>
      <c r="D6074" s="3">
        <v>15546</v>
      </c>
      <c r="E6074" s="3">
        <v>15530</v>
      </c>
      <c r="F6074" s="3">
        <v>61806</v>
      </c>
      <c r="G6074" s="3">
        <v>18472</v>
      </c>
      <c r="H6074" s="3">
        <v>53.89</v>
      </c>
      <c r="I6074" s="30">
        <v>852.45083999999997</v>
      </c>
      <c r="J6074" s="30">
        <v>852.45124329999999</v>
      </c>
      <c r="K6074" s="30">
        <v>-4.0000000000000002E-4</v>
      </c>
      <c r="L6074" s="3">
        <v>2</v>
      </c>
      <c r="M6074" s="3">
        <v>2</v>
      </c>
      <c r="N6074" s="10">
        <f t="shared" si="658"/>
        <v>1</v>
      </c>
      <c r="O6074" s="35">
        <v>2</v>
      </c>
      <c r="P6074" s="17"/>
      <c r="Q6074" s="40">
        <v>1703.8962799999999</v>
      </c>
      <c r="R6074" s="40">
        <v>852.45177999999999</v>
      </c>
      <c r="S6074" s="18">
        <f t="shared" si="659"/>
        <v>-1.1027016683737252</v>
      </c>
      <c r="T6074" s="18">
        <f t="shared" si="660"/>
        <v>-0.6295957291541302</v>
      </c>
      <c r="U6074" s="18">
        <f t="shared" si="661"/>
        <v>-0.68039039112988853</v>
      </c>
      <c r="V6074" s="30">
        <v>852.45119999999997</v>
      </c>
      <c r="W6074" s="3" t="s">
        <v>47</v>
      </c>
      <c r="X6074" s="3" t="s">
        <v>47</v>
      </c>
      <c r="Y6074" s="3" t="s">
        <v>47</v>
      </c>
      <c r="Z6074" s="3" t="s">
        <v>47</v>
      </c>
      <c r="AA6074" s="3" t="s">
        <v>48</v>
      </c>
      <c r="AB6074" s="12" t="s">
        <v>47</v>
      </c>
      <c r="AC6074" s="3" t="s">
        <v>47</v>
      </c>
      <c r="AD6074" s="3" t="s">
        <v>47</v>
      </c>
      <c r="AE6074" s="3" t="s">
        <v>47</v>
      </c>
      <c r="AF6074" s="3" t="s">
        <v>47</v>
      </c>
      <c r="AG6074" s="3" t="s">
        <v>47</v>
      </c>
      <c r="AH6074" s="3" t="s">
        <v>47</v>
      </c>
      <c r="AI6074" s="3" t="s">
        <v>47</v>
      </c>
      <c r="AJ6074" s="3" t="s">
        <v>47</v>
      </c>
      <c r="AK6074" s="3" t="s">
        <v>47</v>
      </c>
      <c r="AL6074" s="3" t="s">
        <v>47</v>
      </c>
      <c r="AU6074" s="3">
        <v>0</v>
      </c>
      <c r="AV6074" s="3">
        <v>15</v>
      </c>
      <c r="AW6074" s="3">
        <v>1</v>
      </c>
      <c r="AX6074" s="3">
        <v>15</v>
      </c>
      <c r="AY6074" s="3">
        <v>100</v>
      </c>
      <c r="AZ6074" s="6" t="str">
        <f t="shared" si="662"/>
        <v>2943.2</v>
      </c>
      <c r="BC6074" s="12" t="s">
        <v>15657</v>
      </c>
      <c r="BJ6074" s="12">
        <f t="shared" si="663"/>
        <v>0</v>
      </c>
      <c r="BK6074" s="12">
        <f t="shared" si="664"/>
        <v>0</v>
      </c>
      <c r="CQ6074" s="3" t="str">
        <f>CONCATENATE(baseURL!$A$1,baseURL!$B$1,baseURL!$C$1,".",C6074,".",L6074,".pkl&amp;seq=",BC6074)</f>
        <v>http://proteomics.broadinstitute.org/millscripts/viewfeed.pl?side=xl&amp;cycle=1&amp;fixedMods=iaaC&amp;file=msdataSM/iPRG2012_nd/cpick_in/iPRG2012_nd.2943.2.2.pkl&amp;seq=TSLFLNLANDPTLER</v>
      </c>
    </row>
    <row r="6075" spans="1:95" x14ac:dyDescent="0.2">
      <c r="A6075" s="3">
        <v>2124</v>
      </c>
      <c r="B6075" s="2" t="s">
        <v>15737</v>
      </c>
      <c r="C6075" s="2" t="s">
        <v>15738</v>
      </c>
      <c r="D6075" s="3">
        <v>15547</v>
      </c>
      <c r="E6075" s="3">
        <v>15531</v>
      </c>
      <c r="F6075" s="3">
        <v>61826</v>
      </c>
      <c r="G6075" s="3">
        <v>18474</v>
      </c>
      <c r="H6075" s="3">
        <v>53.902099999999997</v>
      </c>
      <c r="I6075" s="30">
        <v>663.01247000000001</v>
      </c>
      <c r="J6075" s="30">
        <v>663.00652360000004</v>
      </c>
      <c r="K6075" s="30">
        <v>5.9500000000000004E-3</v>
      </c>
      <c r="L6075" s="3">
        <v>3</v>
      </c>
      <c r="M6075" s="3">
        <v>3</v>
      </c>
      <c r="N6075" s="10">
        <f t="shared" si="658"/>
        <v>1</v>
      </c>
      <c r="O6075" s="35">
        <v>3</v>
      </c>
      <c r="P6075" s="17"/>
      <c r="Q6075" s="40">
        <v>1987.0018600000001</v>
      </c>
      <c r="R6075" s="40">
        <v>663.00546999999995</v>
      </c>
      <c r="S6075" s="18">
        <f t="shared" si="659"/>
        <v>10.557982274357173</v>
      </c>
      <c r="T6075" s="18">
        <f t="shared" si="660"/>
        <v>1.5891271607323803</v>
      </c>
      <c r="U6075" s="18">
        <f t="shared" si="661"/>
        <v>1.5535316775203942</v>
      </c>
      <c r="V6075" s="30">
        <v>663.00649999999996</v>
      </c>
      <c r="W6075" s="3" t="s">
        <v>47</v>
      </c>
      <c r="X6075" s="3" t="s">
        <v>47</v>
      </c>
      <c r="Y6075" s="3" t="s">
        <v>47</v>
      </c>
      <c r="Z6075" s="3" t="s">
        <v>47</v>
      </c>
      <c r="AA6075" s="3" t="s">
        <v>48</v>
      </c>
      <c r="AB6075" s="12" t="s">
        <v>47</v>
      </c>
      <c r="AC6075" s="3" t="s">
        <v>47</v>
      </c>
      <c r="AD6075" s="3" t="s">
        <v>47</v>
      </c>
      <c r="AE6075" s="3" t="s">
        <v>47</v>
      </c>
      <c r="AH6075" s="3" t="s">
        <v>47</v>
      </c>
      <c r="AJ6075" s="3" t="s">
        <v>47</v>
      </c>
      <c r="AK6075" s="3" t="s">
        <v>47</v>
      </c>
      <c r="AO6075" s="3" t="s">
        <v>47</v>
      </c>
      <c r="AQ6075" s="3" t="s">
        <v>47</v>
      </c>
      <c r="AU6075" s="3">
        <v>0</v>
      </c>
      <c r="AV6075" s="3">
        <v>13</v>
      </c>
      <c r="AW6075" s="3">
        <v>2</v>
      </c>
      <c r="AX6075" s="3">
        <v>11</v>
      </c>
      <c r="AY6075" s="3">
        <v>84.62</v>
      </c>
      <c r="AZ6075" s="6" t="str">
        <f t="shared" si="662"/>
        <v>2944.1</v>
      </c>
      <c r="BC6075" s="12" t="s">
        <v>15660</v>
      </c>
      <c r="BJ6075" s="12">
        <f t="shared" si="663"/>
        <v>0</v>
      </c>
      <c r="BK6075" s="12">
        <f t="shared" si="664"/>
        <v>0</v>
      </c>
      <c r="BO6075" s="3" t="s">
        <v>54</v>
      </c>
      <c r="BP6075" s="3" t="s">
        <v>54</v>
      </c>
      <c r="BR6075" s="3" t="s">
        <v>54</v>
      </c>
      <c r="CF6075" s="3" t="s">
        <v>15661</v>
      </c>
      <c r="CG6075" s="3" t="s">
        <v>15661</v>
      </c>
      <c r="CQ6075" s="3" t="str">
        <f>CONCATENATE(baseURL!$A$1,baseURL!$B$1,baseURL!$C$1,".",C6075,".",L6075,".pkl&amp;seq=",BC6075,"&amp;varMods=Deamidated-Q+Deamidated-N")</f>
        <v>http://proteomics.broadinstitute.org/millscripts/viewfeed.pl?side=xl&amp;cycle=1&amp;fixedMods=iaaC&amp;file=msdataSM/iPRG2012_nd/cpick_in/iPRG2012_nd.2944.1.3.pkl&amp;seq=VLAPqLSFAPELASEEER&amp;varMods=Deamidated-Q+Deamidated-N</v>
      </c>
    </row>
    <row r="6076" spans="1:95" x14ac:dyDescent="0.2">
      <c r="A6076" s="3">
        <v>7404</v>
      </c>
      <c r="B6076" s="2" t="s">
        <v>15739</v>
      </c>
      <c r="C6076" s="2" t="s">
        <v>15740</v>
      </c>
      <c r="D6076" s="3">
        <v>15548</v>
      </c>
      <c r="E6076" s="3">
        <v>15532</v>
      </c>
      <c r="F6076" s="3">
        <v>61827</v>
      </c>
      <c r="G6076" s="3">
        <v>18475</v>
      </c>
      <c r="H6076" s="3">
        <v>53.907899999999998</v>
      </c>
      <c r="I6076" s="30">
        <v>752.04620999999997</v>
      </c>
      <c r="J6076" s="30">
        <v>752.04031910000003</v>
      </c>
      <c r="K6076" s="30">
        <v>5.8900000000000003E-3</v>
      </c>
      <c r="L6076" s="3">
        <v>3</v>
      </c>
      <c r="M6076" s="3">
        <v>3</v>
      </c>
      <c r="N6076" s="10">
        <f t="shared" si="658"/>
        <v>1</v>
      </c>
      <c r="O6076" s="35">
        <v>3</v>
      </c>
      <c r="Q6076" s="40">
        <v>2254.1035099999999</v>
      </c>
      <c r="R6076" s="40">
        <v>752.03935000000001</v>
      </c>
      <c r="S6076" s="18">
        <f t="shared" si="659"/>
        <v>9.1218631045843068</v>
      </c>
      <c r="T6076" s="18">
        <f t="shared" si="660"/>
        <v>1.2886293782636002</v>
      </c>
      <c r="U6076" s="18">
        <f t="shared" si="661"/>
        <v>1.130260005695189</v>
      </c>
      <c r="V6076" s="30">
        <v>752.04020000000003</v>
      </c>
      <c r="W6076" s="3" t="s">
        <v>47</v>
      </c>
      <c r="X6076" s="3" t="s">
        <v>47</v>
      </c>
      <c r="Y6076" s="3" t="s">
        <v>47</v>
      </c>
      <c r="AA6076" s="3" t="s">
        <v>47</v>
      </c>
      <c r="AB6076" s="12" t="s">
        <v>47</v>
      </c>
      <c r="AC6076" s="3" t="s">
        <v>52</v>
      </c>
      <c r="AH6076" s="3" t="s">
        <v>47</v>
      </c>
      <c r="AJ6076" s="3" t="s">
        <v>47</v>
      </c>
      <c r="AK6076" s="3" t="s">
        <v>47</v>
      </c>
      <c r="AL6076" s="3" t="s">
        <v>52</v>
      </c>
      <c r="AO6076" s="3" t="s">
        <v>48</v>
      </c>
      <c r="AU6076" s="3">
        <v>0</v>
      </c>
      <c r="AV6076" s="3">
        <v>8</v>
      </c>
      <c r="AW6076" s="3">
        <v>1</v>
      </c>
      <c r="AX6076" s="3">
        <v>8</v>
      </c>
      <c r="AY6076" s="3">
        <v>100</v>
      </c>
      <c r="AZ6076" s="6" t="str">
        <f t="shared" si="662"/>
        <v>2944.2</v>
      </c>
      <c r="BC6076" s="12" t="s">
        <v>13635</v>
      </c>
      <c r="BI6076" s="12" t="s">
        <v>594</v>
      </c>
      <c r="BJ6076" s="12">
        <f t="shared" si="663"/>
        <v>0</v>
      </c>
      <c r="BK6076" s="12">
        <f t="shared" si="664"/>
        <v>1</v>
      </c>
      <c r="BR6076" s="3" t="s">
        <v>594</v>
      </c>
      <c r="CQ6076" s="3" t="str">
        <f>CONCATENATE(baseURL!$A$1,baseURL!$B$1,baseURL!$C$1,".",C6076,".",L6076,".pkl&amp;seq=",BC6076,"&amp;varMods=ReducedCys-C")</f>
        <v>http://proteomics.broadinstitute.org/millscripts/viewfeed.pl?side=xl&amp;cycle=1&amp;fixedMods=iaaC&amp;file=msdataSM/iPRG2012_nd/cpick_in/iPRG2012_nd.2944.2.3.pkl&amp;seq=FVPSKPMcVEAFSEYPPLGR&amp;varMods=ReducedCys-C</v>
      </c>
    </row>
    <row r="6077" spans="1:95" x14ac:dyDescent="0.2">
      <c r="A6077" s="3">
        <v>820</v>
      </c>
      <c r="B6077" s="2" t="s">
        <v>15741</v>
      </c>
      <c r="C6077" s="2" t="s">
        <v>15736</v>
      </c>
      <c r="D6077" s="3">
        <v>15549</v>
      </c>
      <c r="E6077" s="3">
        <v>15533</v>
      </c>
      <c r="F6077" s="3">
        <v>61828</v>
      </c>
      <c r="G6077" s="3">
        <v>18476</v>
      </c>
      <c r="H6077" s="3">
        <v>53.913699999999999</v>
      </c>
      <c r="I6077" s="30">
        <v>785.36890000000005</v>
      </c>
      <c r="J6077" s="30">
        <v>785.36524599999996</v>
      </c>
      <c r="K6077" s="30">
        <v>3.65E-3</v>
      </c>
      <c r="L6077" s="3">
        <v>3</v>
      </c>
      <c r="M6077" s="3">
        <v>3</v>
      </c>
      <c r="N6077" s="10">
        <f t="shared" si="658"/>
        <v>1</v>
      </c>
      <c r="O6077" s="35">
        <v>3</v>
      </c>
      <c r="P6077" s="17"/>
      <c r="Q6077" s="40">
        <v>2354.07989</v>
      </c>
      <c r="R6077" s="32">
        <v>785.36482000000001</v>
      </c>
      <c r="S6077" s="18">
        <f t="shared" si="659"/>
        <v>5.1950378934015564</v>
      </c>
      <c r="T6077" s="18">
        <f t="shared" si="660"/>
        <v>0.54242307409139479</v>
      </c>
      <c r="U6077" s="18">
        <f t="shared" si="661"/>
        <v>0.4838515684342557</v>
      </c>
      <c r="V6077" s="30">
        <v>785.36519999999996</v>
      </c>
      <c r="W6077" s="3" t="s">
        <v>47</v>
      </c>
      <c r="X6077" s="3" t="s">
        <v>47</v>
      </c>
      <c r="Y6077" s="3" t="s">
        <v>47</v>
      </c>
      <c r="AA6077" s="3" t="s">
        <v>47</v>
      </c>
      <c r="AC6077" s="3" t="s">
        <v>65</v>
      </c>
      <c r="AD6077" s="3" t="s">
        <v>47</v>
      </c>
      <c r="AE6077" s="3" t="s">
        <v>47</v>
      </c>
      <c r="AF6077" s="3" t="s">
        <v>47</v>
      </c>
      <c r="AG6077" s="3" t="s">
        <v>52</v>
      </c>
      <c r="AJ6077" s="3" t="s">
        <v>47</v>
      </c>
      <c r="AL6077" s="3" t="s">
        <v>52</v>
      </c>
      <c r="AO6077" s="3" t="s">
        <v>47</v>
      </c>
      <c r="AU6077" s="3">
        <v>1</v>
      </c>
      <c r="AV6077" s="3">
        <v>9</v>
      </c>
      <c r="AW6077" s="3">
        <v>3</v>
      </c>
      <c r="AX6077" s="3">
        <v>7</v>
      </c>
      <c r="AY6077" s="3">
        <v>77.78</v>
      </c>
      <c r="AZ6077" s="6" t="str">
        <f t="shared" si="662"/>
        <v>2944.3</v>
      </c>
      <c r="BC6077" s="12" t="s">
        <v>15665</v>
      </c>
      <c r="BJ6077" s="12">
        <f t="shared" si="663"/>
        <v>0</v>
      </c>
      <c r="BK6077" s="12">
        <f t="shared" si="664"/>
        <v>0</v>
      </c>
      <c r="BM6077" s="3" t="s">
        <v>162</v>
      </c>
      <c r="BR6077" s="3" t="s">
        <v>162</v>
      </c>
      <c r="BY6077" s="3" t="s">
        <v>15742</v>
      </c>
      <c r="BZ6077" s="3" t="s">
        <v>15743</v>
      </c>
      <c r="CF6077" s="3" t="s">
        <v>15744</v>
      </c>
      <c r="CQ6077" s="3" t="str">
        <f>CONCATENATE(baseURL!$A$1,baseURL!$B$1,baseURL!$C$1,".",C6077,".",L6077,".pkl&amp;seq=",BC6077,"&amp;varMods=Sodiated-E")</f>
        <v>http://proteomics.broadinstitute.org/millscripts/viewfeed.pl?side=xl&amp;cycle=1&amp;fixedMods=iaaC&amp;file=msdataSM/iPRG2012_nd/cpick_in/iPRG2012_nd.2944.3.3.pkl&amp;seq=TFTVDVSSPTeNGVFDPASYAK&amp;varMods=Sodiated-E</v>
      </c>
    </row>
    <row r="6078" spans="1:95" x14ac:dyDescent="0.2">
      <c r="A6078" s="3">
        <v>1204</v>
      </c>
      <c r="B6078" s="2" t="s">
        <v>15745</v>
      </c>
      <c r="C6078" s="2" t="s">
        <v>15746</v>
      </c>
      <c r="D6078" s="3">
        <v>15550</v>
      </c>
      <c r="E6078" s="3">
        <v>15534</v>
      </c>
      <c r="F6078" s="3">
        <v>61847</v>
      </c>
      <c r="G6078" s="3">
        <v>18478</v>
      </c>
      <c r="H6078" s="3">
        <v>53.923299999999998</v>
      </c>
      <c r="I6078" s="30">
        <v>629.33956000000001</v>
      </c>
      <c r="J6078" s="30">
        <v>629.83557189999999</v>
      </c>
      <c r="K6078" s="30">
        <v>-0.49601000000000001</v>
      </c>
      <c r="L6078" s="3">
        <v>0</v>
      </c>
      <c r="M6078" s="3">
        <v>2</v>
      </c>
      <c r="N6078" s="10">
        <f t="shared" si="658"/>
        <v>1</v>
      </c>
      <c r="O6078" s="35">
        <v>2</v>
      </c>
      <c r="P6078" s="17"/>
      <c r="Q6078" s="40">
        <v>1257.66263</v>
      </c>
      <c r="R6078" s="40">
        <v>629.33496000000002</v>
      </c>
      <c r="S6078" s="18">
        <f t="shared" si="659"/>
        <v>7.3093031411796572</v>
      </c>
      <c r="T6078" s="18">
        <f t="shared" si="660"/>
        <v>795.46176808605571</v>
      </c>
      <c r="U6078" s="18">
        <f t="shared" si="661"/>
        <v>795.50641839438856</v>
      </c>
      <c r="V6078" s="30">
        <v>629.8356</v>
      </c>
      <c r="W6078" s="3" t="s">
        <v>47</v>
      </c>
      <c r="Z6078" s="3" t="s">
        <v>48</v>
      </c>
      <c r="AB6078" s="12" t="s">
        <v>48</v>
      </c>
      <c r="AE6078" s="3" t="s">
        <v>47</v>
      </c>
      <c r="AF6078" s="3" t="s">
        <v>52</v>
      </c>
      <c r="AG6078" s="3" t="s">
        <v>47</v>
      </c>
      <c r="AK6078" s="3" t="s">
        <v>48</v>
      </c>
      <c r="AU6078" s="3">
        <v>0</v>
      </c>
      <c r="AV6078" s="3">
        <v>3</v>
      </c>
      <c r="AW6078" s="3">
        <v>2</v>
      </c>
      <c r="AX6078" s="3">
        <v>2</v>
      </c>
      <c r="AY6078" s="3">
        <v>66.67</v>
      </c>
      <c r="AZ6078" s="6" t="str">
        <f t="shared" si="662"/>
        <v>2945.1</v>
      </c>
      <c r="BC6078" s="12" t="s">
        <v>15747</v>
      </c>
      <c r="BJ6078" s="12">
        <f t="shared" si="663"/>
        <v>0</v>
      </c>
      <c r="BK6078" s="12">
        <f t="shared" si="664"/>
        <v>0</v>
      </c>
      <c r="CA6078" s="3" t="s">
        <v>15748</v>
      </c>
      <c r="CQ6078" s="3" t="str">
        <f>CONCATENATE(baseURL!$A$1,baseURL!$B$1,baseURL!$C$1,".",C6078,".",L6078,".pkl&amp;seq=",BC6078)</f>
        <v>http://proteomics.broadinstitute.org/millscripts/viewfeed.pl?side=xl&amp;cycle=1&amp;fixedMods=iaaC&amp;file=msdataSM/iPRG2012_nd/cpick_in/iPRG2012_nd.2945.1.0.pkl&amp;seq=LQFYAFELAR</v>
      </c>
    </row>
    <row r="6079" spans="1:95" x14ac:dyDescent="0.2">
      <c r="A6079" s="3">
        <v>5296</v>
      </c>
      <c r="B6079" s="2" t="s">
        <v>15749</v>
      </c>
      <c r="C6079" s="2" t="s">
        <v>15737</v>
      </c>
      <c r="D6079" s="3">
        <v>15551</v>
      </c>
      <c r="E6079" s="3">
        <v>15535</v>
      </c>
      <c r="F6079" s="3">
        <v>61848</v>
      </c>
      <c r="G6079" s="3">
        <v>18479</v>
      </c>
      <c r="H6079" s="3">
        <v>53.925800000000002</v>
      </c>
      <c r="I6079" s="30">
        <v>630.71118999999999</v>
      </c>
      <c r="J6079" s="30">
        <v>630.711319</v>
      </c>
      <c r="K6079" s="30">
        <v>-1.2999999999999999E-4</v>
      </c>
      <c r="L6079" s="3">
        <v>3</v>
      </c>
      <c r="M6079" s="3">
        <v>3</v>
      </c>
      <c r="N6079" s="10">
        <f t="shared" si="658"/>
        <v>1</v>
      </c>
      <c r="O6079" s="35">
        <v>3</v>
      </c>
      <c r="P6079" s="17"/>
      <c r="Q6079" s="40">
        <v>1890.1171099999999</v>
      </c>
      <c r="R6079" s="40">
        <v>630.71055000000001</v>
      </c>
      <c r="S6079" s="18">
        <f t="shared" si="659"/>
        <v>1.0147285469947682</v>
      </c>
      <c r="T6079" s="18">
        <f t="shared" si="660"/>
        <v>1.2192597697805085</v>
      </c>
      <c r="U6079" s="18">
        <f t="shared" si="661"/>
        <v>1.0305836805021313</v>
      </c>
      <c r="V6079" s="30">
        <v>630.71119999999996</v>
      </c>
      <c r="W6079" s="3" t="s">
        <v>47</v>
      </c>
      <c r="X6079" s="3" t="s">
        <v>47</v>
      </c>
      <c r="Y6079" s="3" t="s">
        <v>47</v>
      </c>
      <c r="Z6079" s="3" t="s">
        <v>47</v>
      </c>
      <c r="AA6079" s="3" t="s">
        <v>47</v>
      </c>
      <c r="AB6079" s="12" t="s">
        <v>47</v>
      </c>
      <c r="AC6079" s="3" t="s">
        <v>47</v>
      </c>
      <c r="AD6079" s="3" t="s">
        <v>47</v>
      </c>
      <c r="AE6079" s="3" t="s">
        <v>47</v>
      </c>
      <c r="AF6079" s="3" t="s">
        <v>47</v>
      </c>
      <c r="AG6079" s="3" t="s">
        <v>47</v>
      </c>
      <c r="AH6079" s="3" t="s">
        <v>47</v>
      </c>
      <c r="AI6079" s="3" t="s">
        <v>47</v>
      </c>
      <c r="AJ6079" s="3" t="s">
        <v>47</v>
      </c>
      <c r="AK6079" s="3" t="s">
        <v>47</v>
      </c>
      <c r="AL6079" s="3" t="s">
        <v>47</v>
      </c>
      <c r="AM6079" s="3" t="s">
        <v>47</v>
      </c>
      <c r="AN6079" s="3" t="s">
        <v>47</v>
      </c>
      <c r="AU6079" s="3">
        <v>0</v>
      </c>
      <c r="AV6079" s="3">
        <v>18</v>
      </c>
      <c r="AW6079" s="3">
        <v>1</v>
      </c>
      <c r="AX6079" s="3">
        <v>18</v>
      </c>
      <c r="AY6079" s="3">
        <v>100</v>
      </c>
      <c r="AZ6079" s="6" t="str">
        <f t="shared" si="662"/>
        <v>2945.2</v>
      </c>
      <c r="BC6079" s="12" t="s">
        <v>15750</v>
      </c>
      <c r="BJ6079" s="12">
        <f t="shared" si="663"/>
        <v>0</v>
      </c>
      <c r="BK6079" s="12">
        <f t="shared" si="664"/>
        <v>0</v>
      </c>
      <c r="CQ6079" s="3" t="str">
        <f>CONCATENATE(baseURL!$A$1,baseURL!$B$1,baseURL!$C$1,".",C6079,".",L6079,".pkl&amp;seq=",BC6079)</f>
        <v>http://proteomics.broadinstitute.org/millscripts/viewfeed.pl?side=xl&amp;cycle=1&amp;fixedMods=iaaC&amp;file=msdataSM/iPRG2012_nd/cpick_in/iPRG2012_nd.2945.2.3.pkl&amp;seq=LLPQLNLLQPLKGESAR</v>
      </c>
    </row>
    <row r="6080" spans="1:95" x14ac:dyDescent="0.2">
      <c r="A6080" s="3">
        <v>7258</v>
      </c>
      <c r="B6080" s="2" t="s">
        <v>15754</v>
      </c>
      <c r="C6080" s="2" t="s">
        <v>15755</v>
      </c>
      <c r="D6080" s="3">
        <v>15554</v>
      </c>
      <c r="E6080" s="3">
        <v>15538</v>
      </c>
      <c r="F6080" s="3">
        <v>61851</v>
      </c>
      <c r="G6080" s="3">
        <v>18482</v>
      </c>
      <c r="H6080" s="3">
        <v>53.934199999999997</v>
      </c>
      <c r="I6080" s="30">
        <v>932.22154</v>
      </c>
      <c r="J6080" s="30">
        <v>932.21220349999999</v>
      </c>
      <c r="K6080" s="30">
        <v>9.3399999999999993E-3</v>
      </c>
      <c r="L6080" s="3">
        <v>4</v>
      </c>
      <c r="M6080" s="3">
        <v>4</v>
      </c>
      <c r="N6080" s="10">
        <f t="shared" si="658"/>
        <v>1</v>
      </c>
      <c r="O6080" s="35">
        <v>4</v>
      </c>
      <c r="P6080" s="17"/>
      <c r="Q6080" s="40">
        <v>3725.8268200000002</v>
      </c>
      <c r="R6080" s="40">
        <v>932.21216000000004</v>
      </c>
      <c r="S6080" s="18">
        <f t="shared" si="659"/>
        <v>10.062087154027941</v>
      </c>
      <c r="T6080" s="18">
        <f t="shared" si="660"/>
        <v>4.6663197299439296E-2</v>
      </c>
      <c r="U6080" s="18">
        <f t="shared" si="661"/>
        <v>4.2908687237781303E-2</v>
      </c>
      <c r="V6080" s="30">
        <v>932.21220000000005</v>
      </c>
      <c r="W6080" s="3" t="s">
        <v>47</v>
      </c>
      <c r="X6080" s="3" t="s">
        <v>47</v>
      </c>
      <c r="Y6080" s="3" t="s">
        <v>47</v>
      </c>
      <c r="Z6080" s="3" t="s">
        <v>52</v>
      </c>
      <c r="AA6080" s="3" t="s">
        <v>47</v>
      </c>
      <c r="AF6080" s="3" t="s">
        <v>47</v>
      </c>
      <c r="AU6080" s="3">
        <v>0</v>
      </c>
      <c r="AV6080" s="3">
        <v>5</v>
      </c>
      <c r="AW6080" s="3">
        <v>1</v>
      </c>
      <c r="AX6080" s="3">
        <v>5</v>
      </c>
      <c r="AY6080" s="3">
        <v>100</v>
      </c>
      <c r="AZ6080" s="6" t="str">
        <f t="shared" si="662"/>
        <v>2945.5</v>
      </c>
      <c r="BC6080" s="12" t="s">
        <v>15697</v>
      </c>
      <c r="BJ6080" s="12">
        <f t="shared" si="663"/>
        <v>0</v>
      </c>
      <c r="BK6080" s="12">
        <f t="shared" si="664"/>
        <v>0</v>
      </c>
      <c r="CQ6080" s="3" t="str">
        <f>CONCATENATE(baseURL!$A$1,baseURL!$B$1,baseURL!$C$1,".",C6080,".",L6080,".pkl&amp;seq=",BC6080)</f>
        <v>http://proteomics.broadinstitute.org/millscripts/viewfeed.pl?side=xl&amp;cycle=1&amp;fixedMods=iaaC&amp;file=msdataSM/iPRG2012_nd/cpick_in/iPRG2012_nd.2945.5.4.pkl&amp;seq=QGKLEVPGYVDLVKTSSGNEMPPQDAEGWFYKR</v>
      </c>
    </row>
    <row r="6081" spans="1:95" x14ac:dyDescent="0.2">
      <c r="A6081" s="3">
        <v>1110</v>
      </c>
      <c r="B6081" s="2" t="s">
        <v>15756</v>
      </c>
      <c r="C6081" s="2" t="s">
        <v>15757</v>
      </c>
      <c r="D6081" s="3">
        <v>15555</v>
      </c>
      <c r="E6081" s="3">
        <v>15539</v>
      </c>
      <c r="F6081" s="3">
        <v>61852</v>
      </c>
      <c r="G6081" s="3">
        <v>18483</v>
      </c>
      <c r="H6081" s="3">
        <v>53.9375</v>
      </c>
      <c r="I6081" s="30">
        <v>963.81695000000002</v>
      </c>
      <c r="J6081" s="30">
        <v>963.81525039999997</v>
      </c>
      <c r="K6081" s="30">
        <v>1.6999999999999999E-3</v>
      </c>
      <c r="L6081" s="3">
        <v>5</v>
      </c>
      <c r="M6081" s="3">
        <v>5</v>
      </c>
      <c r="N6081" s="10">
        <f t="shared" si="658"/>
        <v>1</v>
      </c>
      <c r="O6081" s="35">
        <v>5</v>
      </c>
      <c r="P6081" s="17"/>
      <c r="Q6081" s="40">
        <v>4815.0411199999999</v>
      </c>
      <c r="R6081" s="40">
        <v>963.81404999999995</v>
      </c>
      <c r="S6081" s="18">
        <f t="shared" si="659"/>
        <v>3.0088791505662824</v>
      </c>
      <c r="T6081" s="18">
        <f t="shared" si="660"/>
        <v>1.2454684594150589</v>
      </c>
      <c r="U6081" s="18">
        <f t="shared" si="661"/>
        <v>0.98566730802750913</v>
      </c>
      <c r="V6081" s="30">
        <v>963.81500000000005</v>
      </c>
      <c r="W6081" s="3" t="s">
        <v>47</v>
      </c>
      <c r="X6081" s="3" t="s">
        <v>47</v>
      </c>
      <c r="AA6081" s="3" t="s">
        <v>47</v>
      </c>
      <c r="AB6081" s="12" t="s">
        <v>52</v>
      </c>
      <c r="AC6081" s="3" t="s">
        <v>47</v>
      </c>
      <c r="AF6081" s="3" t="s">
        <v>48</v>
      </c>
      <c r="AL6081" s="3" t="s">
        <v>52</v>
      </c>
      <c r="AO6081" s="3" t="s">
        <v>48</v>
      </c>
      <c r="AS6081" s="3" t="s">
        <v>65</v>
      </c>
      <c r="AU6081" s="3">
        <v>1</v>
      </c>
      <c r="AV6081" s="3">
        <v>4</v>
      </c>
      <c r="AW6081" s="3">
        <v>1</v>
      </c>
      <c r="AX6081" s="3">
        <v>4</v>
      </c>
      <c r="AY6081" s="3">
        <v>100</v>
      </c>
      <c r="AZ6081" s="6" t="str">
        <f t="shared" si="662"/>
        <v>2945.6</v>
      </c>
      <c r="BC6081" s="12" t="s">
        <v>15758</v>
      </c>
      <c r="BF6081" s="12" t="s">
        <v>1468</v>
      </c>
      <c r="BJ6081" s="12">
        <f t="shared" si="663"/>
        <v>0</v>
      </c>
      <c r="BK6081" s="12">
        <f t="shared" si="664"/>
        <v>0</v>
      </c>
      <c r="CO6081" s="3" t="s">
        <v>15759</v>
      </c>
      <c r="CQ6081" s="3" t="str">
        <f>CONCATENATE(baseURL!$A$1,baseURL!$B$1,baseURL!$C$1,".",C6081,".",L6081,".pkl&amp;seq=",BC6081)</f>
        <v>http://proteomics.broadinstitute.org/millscripts/viewfeed.pl?side=xl&amp;cycle=1&amp;fixedMods=iaaC&amp;file=msdataSM/iPRG2012_nd/cpick_in/iPRG2012_nd.2945.6.5.pkl&amp;seq=KFATVPTGGASSAAAGAAGAAAGGDAAEEEKEEEAKEEsDDDMGFGLFD</v>
      </c>
    </row>
    <row r="6082" spans="1:95" x14ac:dyDescent="0.2">
      <c r="A6082" s="3">
        <v>4208</v>
      </c>
      <c r="B6082" s="2" t="s">
        <v>15760</v>
      </c>
      <c r="C6082" s="2" t="s">
        <v>15761</v>
      </c>
      <c r="D6082" s="3">
        <v>15556</v>
      </c>
      <c r="E6082" s="3">
        <v>15540</v>
      </c>
      <c r="F6082" s="3">
        <v>61868</v>
      </c>
      <c r="G6082" s="3">
        <v>18485</v>
      </c>
      <c r="H6082" s="3">
        <v>53.949599999999997</v>
      </c>
      <c r="I6082" s="30">
        <v>679.03358000000003</v>
      </c>
      <c r="J6082" s="30">
        <v>679.02919039999995</v>
      </c>
      <c r="K6082" s="30">
        <v>4.3899999999999998E-3</v>
      </c>
      <c r="L6082" s="3">
        <v>3</v>
      </c>
      <c r="M6082" s="3">
        <v>3</v>
      </c>
      <c r="N6082" s="10">
        <f t="shared" ref="N6082:N6145" si="665">IF(AND(M6082&gt;0,L6082&gt;0), IF(M6082=L6082,1,-1), 1)</f>
        <v>1</v>
      </c>
      <c r="O6082" s="35">
        <v>3</v>
      </c>
      <c r="P6082" s="17"/>
      <c r="Q6082" s="40">
        <v>2035.07061</v>
      </c>
      <c r="R6082" s="40">
        <v>679.02838999999994</v>
      </c>
      <c r="S6082" s="18">
        <f t="shared" ref="S6082:S6145" si="666">1000000*(I6082-R6082)/R6082</f>
        <v>7.6432739433533596</v>
      </c>
      <c r="T6082" s="18">
        <f t="shared" ref="T6082:T6145" si="667">1000000*(J6082-R6082)/R6082</f>
        <v>1.1787430566825197</v>
      </c>
      <c r="U6082" s="18">
        <f t="shared" ref="U6082:U6145" si="668">1000000*(V6082-R6082)/R6082</f>
        <v>1.1928809044365727</v>
      </c>
      <c r="V6082" s="30">
        <v>679.02919999999995</v>
      </c>
      <c r="W6082" s="3" t="s">
        <v>47</v>
      </c>
      <c r="X6082" s="3" t="s">
        <v>47</v>
      </c>
      <c r="Y6082" s="3" t="s">
        <v>47</v>
      </c>
      <c r="Z6082" s="3" t="s">
        <v>47</v>
      </c>
      <c r="AB6082" s="12" t="s">
        <v>47</v>
      </c>
      <c r="AC6082" s="3" t="s">
        <v>47</v>
      </c>
      <c r="AD6082" s="3" t="s">
        <v>47</v>
      </c>
      <c r="AE6082" s="3" t="s">
        <v>47</v>
      </c>
      <c r="AF6082" s="3" t="s">
        <v>47</v>
      </c>
      <c r="AG6082" s="3" t="s">
        <v>47</v>
      </c>
      <c r="AH6082" s="3" t="s">
        <v>47</v>
      </c>
      <c r="AI6082" s="3" t="s">
        <v>47</v>
      </c>
      <c r="AJ6082" s="3" t="s">
        <v>47</v>
      </c>
      <c r="AK6082" s="3" t="s">
        <v>47</v>
      </c>
      <c r="AL6082" s="3" t="s">
        <v>47</v>
      </c>
      <c r="AM6082" s="3" t="s">
        <v>47</v>
      </c>
      <c r="AN6082" s="3" t="s">
        <v>47</v>
      </c>
      <c r="AU6082" s="3">
        <v>0</v>
      </c>
      <c r="AV6082" s="3">
        <v>17</v>
      </c>
      <c r="AW6082" s="3">
        <v>1</v>
      </c>
      <c r="AX6082" s="3">
        <v>17</v>
      </c>
      <c r="AY6082" s="3">
        <v>100</v>
      </c>
      <c r="AZ6082" s="6" t="str">
        <f t="shared" ref="AZ6082:AZ6145" si="669">HYPERLINK(CQ6082,C6082)</f>
        <v>2946.1</v>
      </c>
      <c r="BC6082" s="12" t="s">
        <v>15674</v>
      </c>
      <c r="BJ6082" s="12">
        <f t="shared" ref="BJ6082:BJ6145" si="670">LEN(BC6082)-LEN(SUBSTITUTE(BC6082,"C",""))</f>
        <v>0</v>
      </c>
      <c r="BK6082" s="12">
        <f t="shared" ref="BK6082:BK6145" si="671">LEN(BC6082)-LEN(SUBSTITUTE(BC6082,"c",""))</f>
        <v>0</v>
      </c>
      <c r="CQ6082" s="3" t="str">
        <f>CONCATENATE(baseURL!$A$1,baseURL!$B$1,baseURL!$C$1,".",C6082,".",L6082,".pkl&amp;seq=",BC6082)</f>
        <v>http://proteomics.broadinstitute.org/millscripts/viewfeed.pl?side=xl&amp;cycle=1&amp;fixedMods=iaaC&amp;file=msdataSM/iPRG2012_nd/cpick_in/iPRG2012_nd.2946.1.3.pkl&amp;seq=SGVAVADESLTAFNDLKLGK</v>
      </c>
    </row>
    <row r="6083" spans="1:95" x14ac:dyDescent="0.2">
      <c r="A6083" s="3">
        <v>5912</v>
      </c>
      <c r="B6083" s="2" t="s">
        <v>15762</v>
      </c>
      <c r="C6083" s="2" t="s">
        <v>15745</v>
      </c>
      <c r="D6083" s="3">
        <v>15557</v>
      </c>
      <c r="E6083" s="3">
        <v>15541</v>
      </c>
      <c r="F6083" s="3">
        <v>61869</v>
      </c>
      <c r="G6083" s="3">
        <v>18486</v>
      </c>
      <c r="H6083" s="3">
        <v>53.955399999999997</v>
      </c>
      <c r="I6083" s="30">
        <v>694.67220999999995</v>
      </c>
      <c r="J6083" s="30">
        <v>694.67025460000002</v>
      </c>
      <c r="K6083" s="30">
        <v>1.9599999999999999E-3</v>
      </c>
      <c r="L6083" s="3">
        <v>3</v>
      </c>
      <c r="M6083" s="3">
        <v>3</v>
      </c>
      <c r="N6083" s="10">
        <f t="shared" si="665"/>
        <v>1</v>
      </c>
      <c r="O6083" s="35">
        <v>3</v>
      </c>
      <c r="P6083" s="17"/>
      <c r="Q6083" s="40">
        <v>2081.9960700000001</v>
      </c>
      <c r="R6083" s="40">
        <v>694.67021</v>
      </c>
      <c r="S6083" s="18">
        <f t="shared" si="666"/>
        <v>2.879064009312716</v>
      </c>
      <c r="T6083" s="18">
        <f t="shared" si="667"/>
        <v>6.4203127443481459E-2</v>
      </c>
      <c r="U6083" s="18">
        <f t="shared" si="668"/>
        <v>-1.4395320010559294E-2</v>
      </c>
      <c r="V6083" s="30">
        <v>694.67020000000002</v>
      </c>
      <c r="W6083" s="3" t="s">
        <v>47</v>
      </c>
      <c r="X6083" s="3" t="s">
        <v>47</v>
      </c>
      <c r="Y6083" s="3" t="s">
        <v>47</v>
      </c>
      <c r="Z6083" s="3" t="s">
        <v>47</v>
      </c>
      <c r="AA6083" s="3" t="s">
        <v>48</v>
      </c>
      <c r="AB6083" s="12" t="s">
        <v>47</v>
      </c>
      <c r="AC6083" s="3" t="s">
        <v>47</v>
      </c>
      <c r="AD6083" s="3" t="s">
        <v>47</v>
      </c>
      <c r="AE6083" s="3" t="s">
        <v>47</v>
      </c>
      <c r="AF6083" s="3" t="s">
        <v>47</v>
      </c>
      <c r="AG6083" s="3" t="s">
        <v>47</v>
      </c>
      <c r="AI6083" s="3" t="s">
        <v>47</v>
      </c>
      <c r="AJ6083" s="3" t="s">
        <v>47</v>
      </c>
      <c r="AK6083" s="3" t="s">
        <v>47</v>
      </c>
      <c r="AL6083" s="3" t="s">
        <v>47</v>
      </c>
      <c r="AM6083" s="3" t="s">
        <v>47</v>
      </c>
      <c r="AU6083" s="3">
        <v>0</v>
      </c>
      <c r="AV6083" s="3">
        <v>15</v>
      </c>
      <c r="AW6083" s="3">
        <v>1</v>
      </c>
      <c r="AX6083" s="3">
        <v>15</v>
      </c>
      <c r="AY6083" s="3">
        <v>100</v>
      </c>
      <c r="AZ6083" s="6" t="str">
        <f t="shared" si="669"/>
        <v>2946.2</v>
      </c>
      <c r="BC6083" s="12" t="s">
        <v>15596</v>
      </c>
      <c r="BJ6083" s="12">
        <f t="shared" si="670"/>
        <v>0</v>
      </c>
      <c r="BK6083" s="12">
        <f t="shared" si="671"/>
        <v>0</v>
      </c>
      <c r="CQ6083" s="3" t="str">
        <f>CONCATENATE(baseURL!$A$1,baseURL!$B$1,baseURL!$C$1,".",C6083,".",L6083,".pkl&amp;seq=",BC6083)</f>
        <v>http://proteomics.broadinstitute.org/millscripts/viewfeed.pl?side=xl&amp;cycle=1&amp;fixedMods=iaaC&amp;file=msdataSM/iPRG2012_nd/cpick_in/iPRG2012_nd.2946.2.3.pkl&amp;seq=VLPDFMLQGGDFTAGNGTGGK</v>
      </c>
    </row>
    <row r="6084" spans="1:95" x14ac:dyDescent="0.2">
      <c r="A6084" s="3">
        <v>5052</v>
      </c>
      <c r="B6084" s="2" t="s">
        <v>15763</v>
      </c>
      <c r="C6084" s="2" t="s">
        <v>15749</v>
      </c>
      <c r="D6084" s="3">
        <v>15558</v>
      </c>
      <c r="E6084" s="3">
        <v>15542</v>
      </c>
      <c r="F6084" s="3">
        <v>61870</v>
      </c>
      <c r="G6084" s="3">
        <v>18487</v>
      </c>
      <c r="H6084" s="3">
        <v>53.961300000000001</v>
      </c>
      <c r="I6084" s="30">
        <v>908.41840999999999</v>
      </c>
      <c r="J6084" s="30">
        <v>908.41739429999996</v>
      </c>
      <c r="K6084" s="30">
        <v>1.0200000000000001E-3</v>
      </c>
      <c r="L6084" s="3">
        <v>2</v>
      </c>
      <c r="M6084" s="3">
        <v>2</v>
      </c>
      <c r="N6084" s="10">
        <f t="shared" si="665"/>
        <v>1</v>
      </c>
      <c r="O6084" s="35">
        <v>2</v>
      </c>
      <c r="P6084" s="17"/>
      <c r="Q6084" s="40">
        <v>1815.8283200000001</v>
      </c>
      <c r="R6084" s="40">
        <v>908.41780000000006</v>
      </c>
      <c r="S6084" s="18">
        <f t="shared" si="666"/>
        <v>0.6714971898809412</v>
      </c>
      <c r="T6084" s="18">
        <f t="shared" si="667"/>
        <v>-0.44660067218102245</v>
      </c>
      <c r="U6084" s="18">
        <f t="shared" si="668"/>
        <v>-0.66048903937897441</v>
      </c>
      <c r="V6084" s="30">
        <v>908.41719999999998</v>
      </c>
      <c r="W6084" s="3" t="s">
        <v>47</v>
      </c>
      <c r="X6084" s="3" t="s">
        <v>47</v>
      </c>
      <c r="Y6084" s="3" t="s">
        <v>47</v>
      </c>
      <c r="Z6084" s="3" t="s">
        <v>47</v>
      </c>
      <c r="AA6084" s="3" t="s">
        <v>48</v>
      </c>
      <c r="AB6084" s="12" t="s">
        <v>47</v>
      </c>
      <c r="AC6084" s="3" t="s">
        <v>47</v>
      </c>
      <c r="AD6084" s="3" t="s">
        <v>47</v>
      </c>
      <c r="AE6084" s="3" t="s">
        <v>47</v>
      </c>
      <c r="AF6084" s="3" t="s">
        <v>47</v>
      </c>
      <c r="AG6084" s="3" t="s">
        <v>47</v>
      </c>
      <c r="AH6084" s="3" t="s">
        <v>47</v>
      </c>
      <c r="AI6084" s="3" t="s">
        <v>47</v>
      </c>
      <c r="AJ6084" s="3" t="s">
        <v>47</v>
      </c>
      <c r="AK6084" s="3" t="s">
        <v>47</v>
      </c>
      <c r="AL6084" s="3" t="s">
        <v>47</v>
      </c>
      <c r="AM6084" s="3" t="s">
        <v>47</v>
      </c>
      <c r="AN6084" s="3" t="s">
        <v>47</v>
      </c>
      <c r="AU6084" s="3">
        <v>0</v>
      </c>
      <c r="AV6084" s="3">
        <v>17</v>
      </c>
      <c r="AW6084" s="3">
        <v>1</v>
      </c>
      <c r="AX6084" s="3">
        <v>17</v>
      </c>
      <c r="AY6084" s="3">
        <v>100</v>
      </c>
      <c r="AZ6084" s="6" t="str">
        <f t="shared" si="669"/>
        <v>2946.3</v>
      </c>
      <c r="BC6084" s="12" t="s">
        <v>15679</v>
      </c>
      <c r="BJ6084" s="12">
        <f t="shared" si="670"/>
        <v>0</v>
      </c>
      <c r="BK6084" s="12">
        <f t="shared" si="671"/>
        <v>0</v>
      </c>
      <c r="CQ6084" s="3" t="str">
        <f>CONCATENATE(baseURL!$A$1,baseURL!$B$1,baseURL!$C$1,".",C6084,".",L6084,".pkl&amp;seq=",BC6084)</f>
        <v>http://proteomics.broadinstitute.org/millscripts/viewfeed.pl?side=xl&amp;cycle=1&amp;fixedMods=iaaC&amp;file=msdataSM/iPRG2012_nd/cpick_in/iPRG2012_nd.2946.3.2.pkl&amp;seq=DLFSNDELLSDAYDAK</v>
      </c>
    </row>
    <row r="6085" spans="1:95" x14ac:dyDescent="0.2">
      <c r="A6085" s="3">
        <v>1682</v>
      </c>
      <c r="B6085" s="2" t="s">
        <v>15764</v>
      </c>
      <c r="C6085" s="2" t="s">
        <v>15760</v>
      </c>
      <c r="D6085" s="3">
        <v>15560</v>
      </c>
      <c r="E6085" s="3">
        <v>15544</v>
      </c>
      <c r="F6085" s="3">
        <v>61890</v>
      </c>
      <c r="G6085" s="3">
        <v>18490</v>
      </c>
      <c r="H6085" s="3">
        <v>53.972499999999997</v>
      </c>
      <c r="I6085" s="30">
        <v>524.65165000000002</v>
      </c>
      <c r="J6085" s="30">
        <v>524.98620029999995</v>
      </c>
      <c r="K6085" s="30">
        <v>-0.33455000000000001</v>
      </c>
      <c r="L6085" s="3">
        <v>3</v>
      </c>
      <c r="M6085" s="3">
        <v>3</v>
      </c>
      <c r="N6085" s="10">
        <f t="shared" si="665"/>
        <v>1</v>
      </c>
      <c r="O6085" s="35">
        <v>3</v>
      </c>
      <c r="P6085" s="17"/>
      <c r="Q6085" s="40">
        <v>1571.9407100000001</v>
      </c>
      <c r="R6085" s="40">
        <v>524.65174999999999</v>
      </c>
      <c r="S6085" s="18">
        <f t="shared" si="666"/>
        <v>-0.19060262350196669</v>
      </c>
      <c r="T6085" s="18">
        <f t="shared" si="667"/>
        <v>637.47104627013573</v>
      </c>
      <c r="U6085" s="18">
        <f t="shared" si="668"/>
        <v>636.70806396823707</v>
      </c>
      <c r="V6085" s="30">
        <v>524.98580000000004</v>
      </c>
      <c r="W6085" s="3" t="s">
        <v>47</v>
      </c>
      <c r="X6085" s="3" t="s">
        <v>47</v>
      </c>
      <c r="Y6085" s="3" t="s">
        <v>47</v>
      </c>
      <c r="AB6085" s="12" t="s">
        <v>48</v>
      </c>
      <c r="AC6085" s="3" t="s">
        <v>47</v>
      </c>
      <c r="AD6085" s="3" t="s">
        <v>47</v>
      </c>
      <c r="AF6085" s="3" t="s">
        <v>47</v>
      </c>
      <c r="AG6085" s="3" t="s">
        <v>47</v>
      </c>
      <c r="AJ6085" s="3" t="s">
        <v>47</v>
      </c>
      <c r="AK6085" s="3" t="s">
        <v>47</v>
      </c>
      <c r="AM6085" s="3" t="s">
        <v>47</v>
      </c>
      <c r="AU6085" s="3">
        <v>0</v>
      </c>
      <c r="AV6085" s="3">
        <v>10</v>
      </c>
      <c r="AW6085" s="3">
        <v>1</v>
      </c>
      <c r="AX6085" s="3">
        <v>10</v>
      </c>
      <c r="AY6085" s="3">
        <v>100</v>
      </c>
      <c r="AZ6085" s="6" t="str">
        <f t="shared" si="669"/>
        <v>2947.2</v>
      </c>
      <c r="BC6085" s="12" t="s">
        <v>15765</v>
      </c>
      <c r="BJ6085" s="12">
        <f t="shared" si="670"/>
        <v>0</v>
      </c>
      <c r="BK6085" s="12">
        <f t="shared" si="671"/>
        <v>0</v>
      </c>
      <c r="CQ6085" s="3" t="str">
        <f>CONCATENATE(baseURL!$A$1,baseURL!$B$1,baseURL!$C$1,".",C6085,".",L6085,".pkl&amp;seq=",BC6085)</f>
        <v>http://proteomics.broadinstitute.org/millscripts/viewfeed.pl?side=xl&amp;cycle=1&amp;fixedMods=iaaC&amp;file=msdataSM/iPRG2012_nd/cpick_in/iPRG2012_nd.2947.2.3.pkl&amp;seq=FLTLATLTEPKLPK</v>
      </c>
    </row>
    <row r="6086" spans="1:95" x14ac:dyDescent="0.2">
      <c r="A6086" s="3">
        <v>3588</v>
      </c>
      <c r="B6086" s="2" t="s">
        <v>15766</v>
      </c>
      <c r="C6086" s="2" t="s">
        <v>15767</v>
      </c>
      <c r="D6086" s="3">
        <v>15563</v>
      </c>
      <c r="E6086" s="3">
        <v>15547</v>
      </c>
      <c r="F6086" s="3">
        <v>61893</v>
      </c>
      <c r="G6086" s="3">
        <v>18493</v>
      </c>
      <c r="H6086" s="3">
        <v>53.98</v>
      </c>
      <c r="I6086" s="30">
        <v>638.83554000000004</v>
      </c>
      <c r="J6086" s="30">
        <v>638.83484439999995</v>
      </c>
      <c r="K6086" s="30">
        <v>6.9999999999999999E-4</v>
      </c>
      <c r="L6086" s="3">
        <v>2</v>
      </c>
      <c r="M6086" s="3">
        <v>2</v>
      </c>
      <c r="N6086" s="10">
        <f t="shared" si="665"/>
        <v>1</v>
      </c>
      <c r="O6086" s="35">
        <v>2</v>
      </c>
      <c r="P6086" s="17"/>
      <c r="Q6086" s="40">
        <v>1276.6639600000001</v>
      </c>
      <c r="R6086" s="40">
        <v>638.83561999999995</v>
      </c>
      <c r="S6086" s="18">
        <f t="shared" si="666"/>
        <v>-0.1252278323361278</v>
      </c>
      <c r="T6086" s="18">
        <f t="shared" si="667"/>
        <v>-1.2140838358343449</v>
      </c>
      <c r="U6086" s="18">
        <f t="shared" si="668"/>
        <v>-1.4401200733781252</v>
      </c>
      <c r="V6086" s="30">
        <v>638.8347</v>
      </c>
      <c r="W6086" s="3" t="s">
        <v>47</v>
      </c>
      <c r="X6086" s="3" t="s">
        <v>47</v>
      </c>
      <c r="Y6086" s="3" t="s">
        <v>47</v>
      </c>
      <c r="Z6086" s="3" t="s">
        <v>47</v>
      </c>
      <c r="AA6086" s="3" t="s">
        <v>47</v>
      </c>
      <c r="AB6086" s="12" t="s">
        <v>52</v>
      </c>
      <c r="AC6086" s="3" t="s">
        <v>47</v>
      </c>
      <c r="AF6086" s="3" t="s">
        <v>48</v>
      </c>
      <c r="AI6086" s="3" t="s">
        <v>48</v>
      </c>
      <c r="AL6086" s="3" t="s">
        <v>48</v>
      </c>
      <c r="AN6086" s="3" t="s">
        <v>48</v>
      </c>
      <c r="AU6086" s="3">
        <v>0</v>
      </c>
      <c r="AV6086" s="3">
        <v>6</v>
      </c>
      <c r="AW6086" s="3">
        <v>1</v>
      </c>
      <c r="AX6086" s="3">
        <v>6</v>
      </c>
      <c r="AY6086" s="3">
        <v>100</v>
      </c>
      <c r="AZ6086" s="6" t="str">
        <f t="shared" si="669"/>
        <v>2947.5</v>
      </c>
      <c r="BC6086" s="12" t="s">
        <v>15671</v>
      </c>
      <c r="BJ6086" s="12">
        <f t="shared" si="670"/>
        <v>0</v>
      </c>
      <c r="BK6086" s="12">
        <f t="shared" si="671"/>
        <v>0</v>
      </c>
      <c r="CQ6086" s="3" t="str">
        <f>CONCATENATE(baseURL!$A$1,baseURL!$B$1,baseURL!$C$1,".",C6086,".",L6086,".pkl&amp;seq=",BC6086)</f>
        <v>http://proteomics.broadinstitute.org/millscripts/viewfeed.pl?side=xl&amp;cycle=1&amp;fixedMods=iaaC&amp;file=msdataSM/iPRG2012_nd/cpick_in/iPRG2012_nd.2947.5.2.pkl&amp;seq=LLDDMVAQMLK</v>
      </c>
    </row>
    <row r="6087" spans="1:95" x14ac:dyDescent="0.2">
      <c r="A6087" s="3">
        <v>4526</v>
      </c>
      <c r="B6087" s="2" t="s">
        <v>15768</v>
      </c>
      <c r="C6087" s="2" t="s">
        <v>15769</v>
      </c>
      <c r="D6087" s="3">
        <v>15564</v>
      </c>
      <c r="E6087" s="3">
        <v>15548</v>
      </c>
      <c r="F6087" s="3">
        <v>61894</v>
      </c>
      <c r="G6087" s="3">
        <v>18494</v>
      </c>
      <c r="H6087" s="3">
        <v>53.982500000000002</v>
      </c>
      <c r="I6087" s="30">
        <v>673.38081999999997</v>
      </c>
      <c r="J6087" s="30">
        <v>673.37981639999998</v>
      </c>
      <c r="K6087" s="30">
        <v>1E-3</v>
      </c>
      <c r="L6087" s="3">
        <v>2</v>
      </c>
      <c r="M6087" s="3">
        <v>2</v>
      </c>
      <c r="N6087" s="10">
        <f t="shared" si="665"/>
        <v>1</v>
      </c>
      <c r="O6087" s="35">
        <v>2</v>
      </c>
      <c r="P6087" s="17"/>
      <c r="Q6087" s="40">
        <v>1345.75145</v>
      </c>
      <c r="R6087" s="40">
        <v>673.37936000000002</v>
      </c>
      <c r="S6087" s="18">
        <f t="shared" si="666"/>
        <v>2.1681686233326682</v>
      </c>
      <c r="T6087" s="18">
        <f t="shared" si="667"/>
        <v>0.67777545180748011</v>
      </c>
      <c r="U6087" s="18">
        <f t="shared" si="668"/>
        <v>0.3564112805038937</v>
      </c>
      <c r="V6087" s="30">
        <v>673.37959999999998</v>
      </c>
      <c r="W6087" s="3" t="s">
        <v>47</v>
      </c>
      <c r="X6087" s="3" t="s">
        <v>47</v>
      </c>
      <c r="Y6087" s="3" t="s">
        <v>47</v>
      </c>
      <c r="Z6087" s="3" t="s">
        <v>47</v>
      </c>
      <c r="AA6087" s="3" t="s">
        <v>48</v>
      </c>
      <c r="AB6087" s="12" t="s">
        <v>47</v>
      </c>
      <c r="AC6087" s="3" t="s">
        <v>47</v>
      </c>
      <c r="AD6087" s="3" t="s">
        <v>47</v>
      </c>
      <c r="AE6087" s="3" t="s">
        <v>47</v>
      </c>
      <c r="AF6087" s="3" t="s">
        <v>47</v>
      </c>
      <c r="AG6087" s="3" t="s">
        <v>47</v>
      </c>
      <c r="AH6087" s="3" t="s">
        <v>47</v>
      </c>
      <c r="AI6087" s="3" t="s">
        <v>47</v>
      </c>
      <c r="AK6087" s="3" t="s">
        <v>47</v>
      </c>
      <c r="AL6087" s="3" t="s">
        <v>48</v>
      </c>
      <c r="AM6087" s="3" t="s">
        <v>47</v>
      </c>
      <c r="AN6087" s="3" t="s">
        <v>47</v>
      </c>
      <c r="AU6087" s="3">
        <v>0</v>
      </c>
      <c r="AV6087" s="3">
        <v>15</v>
      </c>
      <c r="AW6087" s="3">
        <v>1</v>
      </c>
      <c r="AX6087" s="3">
        <v>15</v>
      </c>
      <c r="AY6087" s="3">
        <v>100</v>
      </c>
      <c r="AZ6087" s="6" t="str">
        <f t="shared" si="669"/>
        <v>2947.6</v>
      </c>
      <c r="BC6087" s="12" t="s">
        <v>15683</v>
      </c>
      <c r="BJ6087" s="12">
        <f t="shared" si="670"/>
        <v>0</v>
      </c>
      <c r="BK6087" s="12">
        <f t="shared" si="671"/>
        <v>0</v>
      </c>
      <c r="CQ6087" s="3" t="str">
        <f>CONCATENATE(baseURL!$A$1,baseURL!$B$1,baseURL!$C$1,".",C6087,".",L6087,".pkl&amp;seq=",BC6087)</f>
        <v>http://proteomics.broadinstitute.org/millscripts/viewfeed.pl?side=xl&amp;cycle=1&amp;fixedMods=iaaC&amp;file=msdataSM/iPRG2012_nd/cpick_in/iPRG2012_nd.2947.6.2.pkl&amp;seq=LLPYWQDVLAK</v>
      </c>
    </row>
    <row r="6088" spans="1:95" x14ac:dyDescent="0.2">
      <c r="A6088" s="3">
        <v>838</v>
      </c>
      <c r="B6088" s="2" t="s">
        <v>15770</v>
      </c>
      <c r="C6088" s="2" t="s">
        <v>15771</v>
      </c>
      <c r="D6088" s="3">
        <v>15565</v>
      </c>
      <c r="E6088" s="3">
        <v>15549</v>
      </c>
      <c r="F6088" s="3">
        <v>61895</v>
      </c>
      <c r="G6088" s="3">
        <v>18495</v>
      </c>
      <c r="H6088" s="3">
        <v>53.985100000000003</v>
      </c>
      <c r="I6088" s="30">
        <v>701.99803999999995</v>
      </c>
      <c r="J6088" s="30">
        <v>701.99798959999998</v>
      </c>
      <c r="K6088" s="30">
        <v>5.0000000000000002E-5</v>
      </c>
      <c r="L6088" s="3">
        <v>3</v>
      </c>
      <c r="M6088" s="3">
        <v>3</v>
      </c>
      <c r="N6088" s="10">
        <f t="shared" si="665"/>
        <v>1</v>
      </c>
      <c r="O6088" s="35">
        <v>3</v>
      </c>
      <c r="P6088" s="17"/>
      <c r="Q6088" s="40">
        <v>2103.9780099999998</v>
      </c>
      <c r="R6088" s="32">
        <v>701.99752000000001</v>
      </c>
      <c r="S6088" s="18">
        <f t="shared" si="666"/>
        <v>0.7407433575230884</v>
      </c>
      <c r="T6088" s="18">
        <f t="shared" si="667"/>
        <v>0.66894823214472288</v>
      </c>
      <c r="U6088" s="18">
        <f t="shared" si="668"/>
        <v>0.54131245356833591</v>
      </c>
      <c r="V6088" s="30">
        <v>701.99789999999996</v>
      </c>
      <c r="W6088" s="3" t="s">
        <v>47</v>
      </c>
      <c r="X6088" s="3" t="s">
        <v>47</v>
      </c>
      <c r="Y6088" s="3" t="s">
        <v>47</v>
      </c>
      <c r="AA6088" s="3" t="s">
        <v>47</v>
      </c>
      <c r="AB6088" s="12" t="s">
        <v>52</v>
      </c>
      <c r="AC6088" s="3" t="s">
        <v>52</v>
      </c>
      <c r="AD6088" s="3" t="s">
        <v>47</v>
      </c>
      <c r="AE6088" s="3" t="s">
        <v>47</v>
      </c>
      <c r="AF6088" s="3" t="s">
        <v>47</v>
      </c>
      <c r="AJ6088" s="3" t="s">
        <v>47</v>
      </c>
      <c r="AK6088" s="3" t="s">
        <v>52</v>
      </c>
      <c r="AL6088" s="3" t="s">
        <v>52</v>
      </c>
      <c r="AO6088" s="3" t="s">
        <v>48</v>
      </c>
      <c r="AU6088" s="3">
        <v>0</v>
      </c>
      <c r="AV6088" s="3">
        <v>8</v>
      </c>
      <c r="AW6088" s="3">
        <v>3</v>
      </c>
      <c r="AX6088" s="3">
        <v>6</v>
      </c>
      <c r="AY6088" s="3">
        <v>75</v>
      </c>
      <c r="AZ6088" s="6" t="str">
        <f t="shared" si="669"/>
        <v>2947.7</v>
      </c>
      <c r="BC6088" s="12" t="s">
        <v>15685</v>
      </c>
      <c r="BJ6088" s="12">
        <f t="shared" si="670"/>
        <v>0</v>
      </c>
      <c r="BK6088" s="12">
        <f t="shared" si="671"/>
        <v>0</v>
      </c>
      <c r="BL6088" s="3" t="s">
        <v>162</v>
      </c>
      <c r="BR6088" s="3" t="s">
        <v>162</v>
      </c>
      <c r="BZ6088" s="3" t="s">
        <v>15772</v>
      </c>
      <c r="CF6088" s="3" t="s">
        <v>15686</v>
      </c>
      <c r="CQ6088" s="3" t="str">
        <f>CONCATENATE(baseURL!$A$1,baseURL!$B$1,baseURL!$C$1,".",C6088,".",L6088,".pkl&amp;seq=",BC6088,"&amp;varMods=Sodiated-D")</f>
        <v>http://proteomics.broadinstitute.org/millscripts/viewfeed.pl?side=xl&amp;cycle=1&amp;fixedMods=iaaC&amp;file=msdataSM/iPRG2012_nd/cpick_in/iPRG2012_nd.2947.7.3.pkl&amp;seq=VLPDFMLQGGdFTAGNGTGGK&amp;varMods=Sodiated-D</v>
      </c>
    </row>
    <row r="6089" spans="1:95" x14ac:dyDescent="0.2">
      <c r="A6089" s="3">
        <v>7337</v>
      </c>
      <c r="B6089" s="2" t="s">
        <v>15773</v>
      </c>
      <c r="C6089" s="2" t="s">
        <v>15774</v>
      </c>
      <c r="D6089" s="3">
        <v>15567</v>
      </c>
      <c r="E6089" s="3">
        <v>15551</v>
      </c>
      <c r="F6089" s="3">
        <v>61911</v>
      </c>
      <c r="G6089" s="3">
        <v>18498</v>
      </c>
      <c r="H6089" s="3">
        <v>54.000599999999999</v>
      </c>
      <c r="I6089" s="30">
        <v>745.97808999999995</v>
      </c>
      <c r="J6089" s="30">
        <v>745.972668</v>
      </c>
      <c r="K6089" s="30">
        <v>5.4200000000000003E-3</v>
      </c>
      <c r="L6089" s="3">
        <v>0</v>
      </c>
      <c r="M6089" s="3">
        <v>5</v>
      </c>
      <c r="N6089" s="10">
        <f t="shared" si="665"/>
        <v>1</v>
      </c>
      <c r="O6089" s="35">
        <v>5</v>
      </c>
      <c r="P6089" s="17"/>
      <c r="Q6089" s="40">
        <v>3725.8268200000002</v>
      </c>
      <c r="R6089" s="40">
        <v>745.97118999999998</v>
      </c>
      <c r="S6089" s="18">
        <f t="shared" si="666"/>
        <v>9.2496869751407704</v>
      </c>
      <c r="T6089" s="18">
        <f t="shared" si="667"/>
        <v>1.9813097607966259</v>
      </c>
      <c r="U6089" s="18">
        <f t="shared" si="668"/>
        <v>1.8901534254668348</v>
      </c>
      <c r="V6089" s="30">
        <v>745.97260000000006</v>
      </c>
      <c r="W6089" s="3" t="s">
        <v>47</v>
      </c>
      <c r="X6089" s="3" t="s">
        <v>47</v>
      </c>
      <c r="Y6089" s="3" t="s">
        <v>47</v>
      </c>
      <c r="Z6089" s="3" t="s">
        <v>52</v>
      </c>
      <c r="AA6089" s="3" t="s">
        <v>47</v>
      </c>
      <c r="AB6089" s="12" t="s">
        <v>47</v>
      </c>
      <c r="AC6089" s="3" t="s">
        <v>47</v>
      </c>
      <c r="AD6089" s="3" t="s">
        <v>65</v>
      </c>
      <c r="AF6089" s="3" t="s">
        <v>48</v>
      </c>
      <c r="AG6089" s="3" t="s">
        <v>52</v>
      </c>
      <c r="AU6089" s="3">
        <v>1</v>
      </c>
      <c r="AV6089" s="3">
        <v>6</v>
      </c>
      <c r="AW6089" s="3">
        <v>1</v>
      </c>
      <c r="AX6089" s="3">
        <v>6</v>
      </c>
      <c r="AY6089" s="3">
        <v>100</v>
      </c>
      <c r="AZ6089" s="6" t="str">
        <f t="shared" si="669"/>
        <v>2948.2</v>
      </c>
      <c r="BC6089" s="12" t="s">
        <v>15697</v>
      </c>
      <c r="BJ6089" s="12">
        <f t="shared" si="670"/>
        <v>0</v>
      </c>
      <c r="BK6089" s="12">
        <f t="shared" si="671"/>
        <v>0</v>
      </c>
      <c r="BZ6089" s="3" t="s">
        <v>15775</v>
      </c>
      <c r="CQ6089" s="3" t="str">
        <f>CONCATENATE(baseURL!$A$1,baseURL!$B$1,baseURL!$C$1,".",C6089,".",L6089,".pkl&amp;seq=",BC6089)</f>
        <v>http://proteomics.broadinstitute.org/millscripts/viewfeed.pl?side=xl&amp;cycle=1&amp;fixedMods=iaaC&amp;file=msdataSM/iPRG2012_nd/cpick_in/iPRG2012_nd.2948.2.0.pkl&amp;seq=QGKLEVPGYVDLVKTSSGNEMPPQDAEGWFYKR</v>
      </c>
    </row>
    <row r="6090" spans="1:95" x14ac:dyDescent="0.2">
      <c r="A6090" s="3">
        <v>6740</v>
      </c>
      <c r="B6090" s="2" t="s">
        <v>15776</v>
      </c>
      <c r="C6090" s="2" t="s">
        <v>15764</v>
      </c>
      <c r="D6090" s="3">
        <v>15568</v>
      </c>
      <c r="E6090" s="3">
        <v>15552</v>
      </c>
      <c r="F6090" s="3">
        <v>61912</v>
      </c>
      <c r="G6090" s="3">
        <v>18499</v>
      </c>
      <c r="H6090" s="3">
        <v>54.0047</v>
      </c>
      <c r="I6090" s="30">
        <v>761.73086000000001</v>
      </c>
      <c r="J6090" s="30">
        <v>761.7309841</v>
      </c>
      <c r="K6090" s="30">
        <v>-1.2E-4</v>
      </c>
      <c r="L6090" s="3">
        <v>3</v>
      </c>
      <c r="M6090" s="3">
        <v>3</v>
      </c>
      <c r="N6090" s="10">
        <f t="shared" si="665"/>
        <v>1</v>
      </c>
      <c r="O6090" s="35">
        <v>3</v>
      </c>
      <c r="P6090" s="17"/>
      <c r="Q6090" s="40">
        <v>2283.1801799999998</v>
      </c>
      <c r="R6090" s="40">
        <v>761.73158000000001</v>
      </c>
      <c r="S6090" s="18">
        <f t="shared" si="666"/>
        <v>-0.94521484851811466</v>
      </c>
      <c r="T6090" s="18">
        <f t="shared" si="667"/>
        <v>-0.78229656699743511</v>
      </c>
      <c r="U6090" s="18">
        <f t="shared" si="668"/>
        <v>-1.0239827525115417</v>
      </c>
      <c r="V6090" s="30">
        <v>761.73080000000004</v>
      </c>
      <c r="W6090" s="3" t="s">
        <v>47</v>
      </c>
      <c r="X6090" s="3" t="s">
        <v>47</v>
      </c>
      <c r="Y6090" s="3" t="s">
        <v>47</v>
      </c>
      <c r="Z6090" s="3" t="s">
        <v>47</v>
      </c>
      <c r="AA6090" s="3" t="s">
        <v>47</v>
      </c>
      <c r="AB6090" s="12" t="s">
        <v>47</v>
      </c>
      <c r="AC6090" s="3" t="s">
        <v>47</v>
      </c>
      <c r="AD6090" s="3" t="s">
        <v>47</v>
      </c>
      <c r="AE6090" s="3" t="s">
        <v>47</v>
      </c>
      <c r="AF6090" s="3" t="s">
        <v>47</v>
      </c>
      <c r="AG6090" s="3" t="s">
        <v>47</v>
      </c>
      <c r="AI6090" s="3" t="s">
        <v>48</v>
      </c>
      <c r="AJ6090" s="3" t="s">
        <v>47</v>
      </c>
      <c r="AK6090" s="3" t="s">
        <v>47</v>
      </c>
      <c r="AL6090" s="3" t="s">
        <v>48</v>
      </c>
      <c r="AO6090" s="3" t="s">
        <v>52</v>
      </c>
      <c r="AU6090" s="3">
        <v>0</v>
      </c>
      <c r="AV6090" s="3">
        <v>13</v>
      </c>
      <c r="AW6090" s="3">
        <v>1</v>
      </c>
      <c r="AX6090" s="3">
        <v>13</v>
      </c>
      <c r="AY6090" s="3">
        <v>100</v>
      </c>
      <c r="AZ6090" s="6" t="str">
        <f t="shared" si="669"/>
        <v>2948.3</v>
      </c>
      <c r="BC6090" s="12" t="s">
        <v>15603</v>
      </c>
      <c r="BJ6090" s="12">
        <f t="shared" si="670"/>
        <v>0</v>
      </c>
      <c r="BK6090" s="12">
        <f t="shared" si="671"/>
        <v>0</v>
      </c>
      <c r="CQ6090" s="3" t="str">
        <f>CONCATENATE(baseURL!$A$1,baseURL!$B$1,baseURL!$C$1,".",C6090,".",L6090,".pkl&amp;seq=",BC6090)</f>
        <v>http://proteomics.broadinstitute.org/millscripts/viewfeed.pl?side=xl&amp;cycle=1&amp;fixedMods=iaaC&amp;file=msdataSM/iPRG2012_nd/cpick_in/iPRG2012_nd.2948.3.3.pkl&amp;seq=LLTHPNFNGNTLDNDLMLLK</v>
      </c>
    </row>
    <row r="6091" spans="1:95" x14ac:dyDescent="0.2">
      <c r="A6091" s="3">
        <v>6848</v>
      </c>
      <c r="B6091" s="2" t="s">
        <v>15777</v>
      </c>
      <c r="C6091" s="2" t="s">
        <v>15778</v>
      </c>
      <c r="D6091" s="3">
        <v>15570</v>
      </c>
      <c r="E6091" s="3">
        <v>15554</v>
      </c>
      <c r="F6091" s="3">
        <v>61931</v>
      </c>
      <c r="G6091" s="3">
        <v>18502</v>
      </c>
      <c r="H6091" s="3">
        <v>54.017800000000001</v>
      </c>
      <c r="I6091" s="30">
        <v>568.34142999999995</v>
      </c>
      <c r="J6091" s="30">
        <v>568.34080630000005</v>
      </c>
      <c r="K6091" s="30">
        <v>6.2E-4</v>
      </c>
      <c r="L6091" s="3">
        <v>4</v>
      </c>
      <c r="M6091" s="3">
        <v>4</v>
      </c>
      <c r="N6091" s="10">
        <f t="shared" si="665"/>
        <v>1</v>
      </c>
      <c r="O6091" s="35">
        <v>4</v>
      </c>
      <c r="P6091" s="17"/>
      <c r="Q6091" s="40">
        <v>2270.337</v>
      </c>
      <c r="R6091" s="40">
        <v>568.33970999999997</v>
      </c>
      <c r="S6091" s="18">
        <f t="shared" si="666"/>
        <v>3.0263590062667229</v>
      </c>
      <c r="T6091" s="18">
        <f t="shared" si="667"/>
        <v>1.9289519644609177</v>
      </c>
      <c r="U6091" s="18">
        <f t="shared" si="668"/>
        <v>1.7419159396791064</v>
      </c>
      <c r="V6091" s="30">
        <v>568.34069999999997</v>
      </c>
      <c r="W6091" s="3" t="s">
        <v>47</v>
      </c>
      <c r="X6091" s="3" t="s">
        <v>47</v>
      </c>
      <c r="Y6091" s="3" t="s">
        <v>47</v>
      </c>
      <c r="Z6091" s="3" t="s">
        <v>47</v>
      </c>
      <c r="AA6091" s="3" t="s">
        <v>48</v>
      </c>
      <c r="AB6091" s="12" t="s">
        <v>47</v>
      </c>
      <c r="AC6091" s="3" t="s">
        <v>65</v>
      </c>
      <c r="AD6091" s="3" t="s">
        <v>47</v>
      </c>
      <c r="AE6091" s="3" t="s">
        <v>47</v>
      </c>
      <c r="AF6091" s="3" t="s">
        <v>47</v>
      </c>
      <c r="AG6091" s="3" t="s">
        <v>48</v>
      </c>
      <c r="AI6091" s="3" t="s">
        <v>47</v>
      </c>
      <c r="AJ6091" s="3" t="s">
        <v>47</v>
      </c>
      <c r="AK6091" s="3" t="s">
        <v>47</v>
      </c>
      <c r="AL6091" s="3" t="s">
        <v>47</v>
      </c>
      <c r="AN6091" s="3" t="s">
        <v>47</v>
      </c>
      <c r="AU6091" s="3">
        <v>1</v>
      </c>
      <c r="AV6091" s="3">
        <v>13</v>
      </c>
      <c r="AW6091" s="3">
        <v>1</v>
      </c>
      <c r="AX6091" s="3">
        <v>13</v>
      </c>
      <c r="AY6091" s="3">
        <v>100</v>
      </c>
      <c r="AZ6091" s="6" t="str">
        <f t="shared" si="669"/>
        <v>2949.1</v>
      </c>
      <c r="BC6091" s="12" t="s">
        <v>15700</v>
      </c>
      <c r="BJ6091" s="12">
        <f t="shared" si="670"/>
        <v>0</v>
      </c>
      <c r="BK6091" s="12">
        <f t="shared" si="671"/>
        <v>0</v>
      </c>
      <c r="BY6091" s="3" t="s">
        <v>15779</v>
      </c>
      <c r="CQ6091" s="3" t="str">
        <f>CONCATENATE(baseURL!$A$1,baseURL!$B$1,baseURL!$C$1,".",C6091,".",L6091,".pkl&amp;seq=",BC6091)</f>
        <v>http://proteomics.broadinstitute.org/millscripts/viewfeed.pl?side=xl&amp;cycle=1&amp;fixedMods=iaaC&amp;file=msdataSM/iPRG2012_nd/cpick_in/iPRG2012_nd.2949.1.4.pkl&amp;seq=GLVKSPLKVVGLSTLPELYEK</v>
      </c>
    </row>
    <row r="6092" spans="1:95" x14ac:dyDescent="0.2">
      <c r="A6092" s="3">
        <v>5679</v>
      </c>
      <c r="B6092" s="2" t="s">
        <v>15780</v>
      </c>
      <c r="C6092" s="2" t="s">
        <v>15781</v>
      </c>
      <c r="D6092" s="3">
        <v>15571</v>
      </c>
      <c r="E6092" s="3">
        <v>15555</v>
      </c>
      <c r="F6092" s="3">
        <v>61932</v>
      </c>
      <c r="G6092" s="3">
        <v>18503</v>
      </c>
      <c r="H6092" s="3">
        <v>54.019500000000001</v>
      </c>
      <c r="I6092" s="30">
        <v>597.80651999999998</v>
      </c>
      <c r="J6092" s="30">
        <v>597.8064822</v>
      </c>
      <c r="K6092" s="30">
        <v>4.0000000000000003E-5</v>
      </c>
      <c r="L6092" s="3">
        <v>4</v>
      </c>
      <c r="M6092" s="3">
        <v>4</v>
      </c>
      <c r="N6092" s="10">
        <f t="shared" si="665"/>
        <v>1</v>
      </c>
      <c r="O6092" s="35">
        <v>4</v>
      </c>
      <c r="P6092" s="17"/>
      <c r="Q6092" s="40">
        <v>2388.2016400000002</v>
      </c>
      <c r="R6092" s="40">
        <v>597.80587000000003</v>
      </c>
      <c r="S6092" s="18">
        <f t="shared" si="666"/>
        <v>1.0873094972294659</v>
      </c>
      <c r="T6092" s="18">
        <f t="shared" si="667"/>
        <v>1.0240782680466942</v>
      </c>
      <c r="U6092" s="18">
        <f t="shared" si="668"/>
        <v>1.053853820473557</v>
      </c>
      <c r="V6092" s="30">
        <v>597.80650000000003</v>
      </c>
      <c r="W6092" s="3" t="s">
        <v>47</v>
      </c>
      <c r="X6092" s="3" t="s">
        <v>47</v>
      </c>
      <c r="Y6092" s="3" t="s">
        <v>47</v>
      </c>
      <c r="Z6092" s="3" t="s">
        <v>47</v>
      </c>
      <c r="AA6092" s="3" t="s">
        <v>47</v>
      </c>
      <c r="AB6092" s="12" t="s">
        <v>47</v>
      </c>
      <c r="AC6092" s="3" t="s">
        <v>47</v>
      </c>
      <c r="AD6092" s="3" t="s">
        <v>47</v>
      </c>
      <c r="AE6092" s="3" t="s">
        <v>47</v>
      </c>
      <c r="AF6092" s="3" t="s">
        <v>47</v>
      </c>
      <c r="AG6092" s="3" t="s">
        <v>47</v>
      </c>
      <c r="AI6092" s="3" t="s">
        <v>48</v>
      </c>
      <c r="AJ6092" s="3" t="s">
        <v>47</v>
      </c>
      <c r="AK6092" s="3" t="s">
        <v>47</v>
      </c>
      <c r="AL6092" s="3" t="s">
        <v>47</v>
      </c>
      <c r="AM6092" s="3" t="s">
        <v>48</v>
      </c>
      <c r="AN6092" s="3" t="s">
        <v>47</v>
      </c>
      <c r="AU6092" s="3">
        <v>0</v>
      </c>
      <c r="AV6092" s="3">
        <v>15</v>
      </c>
      <c r="AW6092" s="3">
        <v>1</v>
      </c>
      <c r="AX6092" s="3">
        <v>15</v>
      </c>
      <c r="AY6092" s="3">
        <v>100</v>
      </c>
      <c r="AZ6092" s="6" t="str">
        <f t="shared" si="669"/>
        <v>2949.2</v>
      </c>
      <c r="BC6092" s="12" t="s">
        <v>15782</v>
      </c>
      <c r="BJ6092" s="12">
        <f t="shared" si="670"/>
        <v>0</v>
      </c>
      <c r="BK6092" s="12">
        <f t="shared" si="671"/>
        <v>0</v>
      </c>
      <c r="CQ6092" s="3" t="str">
        <f>CONCATENATE(baseURL!$A$1,baseURL!$B$1,baseURL!$C$1,".",C6092,".",L6092,".pkl&amp;seq=",BC6092)</f>
        <v>http://proteomics.broadinstitute.org/millscripts/viewfeed.pl?side=xl&amp;cycle=1&amp;fixedMods=iaaC&amp;file=msdataSM/iPRG2012_nd/cpick_in/iPRG2012_nd.2949.2.4.pkl&amp;seq=ALLANPSTYELLDPHDFGMKR</v>
      </c>
    </row>
    <row r="6093" spans="1:95" x14ac:dyDescent="0.2">
      <c r="A6093" s="3">
        <v>5349</v>
      </c>
      <c r="B6093" s="2" t="s">
        <v>15783</v>
      </c>
      <c r="C6093" s="2" t="s">
        <v>15777</v>
      </c>
      <c r="D6093" s="3">
        <v>15581</v>
      </c>
      <c r="E6093" s="3">
        <v>15565</v>
      </c>
      <c r="F6093" s="3">
        <v>61953</v>
      </c>
      <c r="G6093" s="3">
        <v>18514</v>
      </c>
      <c r="H6093" s="3">
        <v>54.045000000000002</v>
      </c>
      <c r="I6093" s="30">
        <v>455.91644000000002</v>
      </c>
      <c r="J6093" s="30">
        <v>455.91598959999999</v>
      </c>
      <c r="K6093" s="30">
        <v>4.4999999999999999E-4</v>
      </c>
      <c r="L6093" s="3">
        <v>3</v>
      </c>
      <c r="M6093" s="3">
        <v>3</v>
      </c>
      <c r="N6093" s="10">
        <f t="shared" si="665"/>
        <v>1</v>
      </c>
      <c r="O6093" s="35">
        <v>3</v>
      </c>
      <c r="P6093" s="17"/>
      <c r="Q6093" s="40">
        <v>1365.7313799999999</v>
      </c>
      <c r="R6093" s="40">
        <v>455.91530999999998</v>
      </c>
      <c r="S6093" s="18">
        <f t="shared" si="666"/>
        <v>2.4785304973549556</v>
      </c>
      <c r="T6093" s="18">
        <f t="shared" si="667"/>
        <v>1.4906277220921029</v>
      </c>
      <c r="U6093" s="18">
        <f t="shared" si="668"/>
        <v>1.2940999942405214</v>
      </c>
      <c r="V6093" s="30">
        <v>455.91590000000002</v>
      </c>
      <c r="W6093" s="3" t="s">
        <v>47</v>
      </c>
      <c r="X6093" s="3" t="s">
        <v>47</v>
      </c>
      <c r="Y6093" s="3" t="s">
        <v>47</v>
      </c>
      <c r="Z6093" s="3" t="s">
        <v>47</v>
      </c>
      <c r="AA6093" s="3" t="s">
        <v>48</v>
      </c>
      <c r="AB6093" s="12" t="s">
        <v>47</v>
      </c>
      <c r="AC6093" s="3" t="s">
        <v>47</v>
      </c>
      <c r="AD6093" s="3" t="s">
        <v>47</v>
      </c>
      <c r="AE6093" s="3" t="s">
        <v>47</v>
      </c>
      <c r="AF6093" s="3" t="s">
        <v>47</v>
      </c>
      <c r="AG6093" s="3" t="s">
        <v>47</v>
      </c>
      <c r="AH6093" s="3" t="s">
        <v>47</v>
      </c>
      <c r="AI6093" s="3" t="s">
        <v>47</v>
      </c>
      <c r="AJ6093" s="3" t="s">
        <v>47</v>
      </c>
      <c r="AK6093" s="3" t="s">
        <v>47</v>
      </c>
      <c r="AL6093" s="3" t="s">
        <v>48</v>
      </c>
      <c r="AM6093" s="3" t="s">
        <v>47</v>
      </c>
      <c r="AN6093" s="3" t="s">
        <v>48</v>
      </c>
      <c r="AU6093" s="3">
        <v>0</v>
      </c>
      <c r="AV6093" s="3">
        <v>15</v>
      </c>
      <c r="AW6093" s="3">
        <v>1</v>
      </c>
      <c r="AX6093" s="3">
        <v>15</v>
      </c>
      <c r="AY6093" s="3">
        <v>100</v>
      </c>
      <c r="AZ6093" s="6" t="str">
        <f t="shared" si="669"/>
        <v>2950.2</v>
      </c>
      <c r="BC6093" s="12" t="s">
        <v>15706</v>
      </c>
      <c r="BJ6093" s="12">
        <f t="shared" si="670"/>
        <v>0</v>
      </c>
      <c r="BK6093" s="12">
        <f t="shared" si="671"/>
        <v>0</v>
      </c>
      <c r="CQ6093" s="3" t="str">
        <f>CONCATENATE(baseURL!$A$1,baseURL!$B$1,baseURL!$C$1,".",C6093,".",L6093,".pkl&amp;seq=",BC6093)</f>
        <v>http://proteomics.broadinstitute.org/millscripts/viewfeed.pl?side=xl&amp;cycle=1&amp;fixedMods=iaaC&amp;file=msdataSM/iPRG2012_nd/cpick_in/iPRG2012_nd.2950.2.3.pkl&amp;seq=RGALDWYPLFK</v>
      </c>
    </row>
    <row r="6094" spans="1:95" x14ac:dyDescent="0.2">
      <c r="A6094" s="3">
        <v>2791</v>
      </c>
      <c r="B6094" s="2" t="s">
        <v>15784</v>
      </c>
      <c r="C6094" s="2" t="s">
        <v>15780</v>
      </c>
      <c r="D6094" s="3">
        <v>15582</v>
      </c>
      <c r="E6094" s="3">
        <v>15566</v>
      </c>
      <c r="F6094" s="3">
        <v>61954</v>
      </c>
      <c r="G6094" s="3">
        <v>18515</v>
      </c>
      <c r="H6094" s="3">
        <v>54.047499999999999</v>
      </c>
      <c r="I6094" s="30">
        <v>571.03123000000005</v>
      </c>
      <c r="J6094" s="30">
        <v>571.03123349999998</v>
      </c>
      <c r="K6094" s="30">
        <v>0</v>
      </c>
      <c r="L6094" s="3">
        <v>3</v>
      </c>
      <c r="M6094" s="3">
        <v>0</v>
      </c>
      <c r="N6094" s="10">
        <f t="shared" si="665"/>
        <v>1</v>
      </c>
      <c r="O6094" s="35">
        <v>3</v>
      </c>
      <c r="P6094" s="17"/>
      <c r="Q6094" s="40">
        <v>1711.07412</v>
      </c>
      <c r="R6094" s="40">
        <v>571.02955999999995</v>
      </c>
      <c r="S6094" s="18">
        <f t="shared" si="666"/>
        <v>2.9245421202078492</v>
      </c>
      <c r="T6094" s="18">
        <f t="shared" si="667"/>
        <v>2.9306713999850991</v>
      </c>
      <c r="U6094" s="18">
        <f t="shared" si="668"/>
        <v>3.0471277179428489</v>
      </c>
      <c r="V6094" s="30">
        <v>571.03129999999999</v>
      </c>
      <c r="Z6094" s="3" t="s">
        <v>47</v>
      </c>
      <c r="AB6094" s="12" t="s">
        <v>47</v>
      </c>
      <c r="AC6094" s="3" t="s">
        <v>47</v>
      </c>
      <c r="AD6094" s="3" t="s">
        <v>47</v>
      </c>
      <c r="AF6094" s="3" t="s">
        <v>48</v>
      </c>
      <c r="AG6094" s="3" t="s">
        <v>48</v>
      </c>
      <c r="AH6094" s="3" t="s">
        <v>47</v>
      </c>
      <c r="AI6094" s="3" t="s">
        <v>52</v>
      </c>
      <c r="AL6094" s="3" t="s">
        <v>48</v>
      </c>
      <c r="AU6094" s="3">
        <v>0</v>
      </c>
      <c r="AV6094" s="3">
        <v>5</v>
      </c>
      <c r="AW6094" s="3">
        <v>1</v>
      </c>
      <c r="AX6094" s="3">
        <v>5</v>
      </c>
      <c r="AY6094" s="3">
        <v>100</v>
      </c>
      <c r="AZ6094" s="6" t="str">
        <f t="shared" si="669"/>
        <v>2950.3</v>
      </c>
      <c r="BC6094" s="12" t="s">
        <v>15785</v>
      </c>
      <c r="BJ6094" s="12">
        <f t="shared" si="670"/>
        <v>0</v>
      </c>
      <c r="BK6094" s="12">
        <f t="shared" si="671"/>
        <v>0</v>
      </c>
      <c r="CQ6094" s="3" t="str">
        <f>CONCATENATE(baseURL!$A$1,baseURL!$B$1,baseURL!$C$1,".",C6094,".",L6094,".pkl&amp;seq=",BC6094)</f>
        <v>http://proteomics.broadinstitute.org/millscripts/viewfeed.pl?side=xl&amp;cycle=1&amp;fixedMods=iaaC&amp;file=msdataSM/iPRG2012_nd/cpick_in/iPRG2012_nd.2950.3.3.pkl&amp;seq=LGLKQLPGLLRVTFR</v>
      </c>
    </row>
    <row r="6095" spans="1:95" x14ac:dyDescent="0.2">
      <c r="A6095" s="3">
        <v>6058</v>
      </c>
      <c r="B6095" s="2" t="s">
        <v>15786</v>
      </c>
      <c r="C6095" s="2" t="s">
        <v>15787</v>
      </c>
      <c r="D6095" s="3">
        <v>15584</v>
      </c>
      <c r="E6095" s="3">
        <v>15568</v>
      </c>
      <c r="F6095" s="3">
        <v>61956</v>
      </c>
      <c r="G6095" s="3">
        <v>18517</v>
      </c>
      <c r="H6095" s="3">
        <v>54.0533</v>
      </c>
      <c r="I6095" s="30">
        <v>652.36298999999997</v>
      </c>
      <c r="J6095" s="30">
        <v>652.36287530000004</v>
      </c>
      <c r="K6095" s="30">
        <v>1.1E-4</v>
      </c>
      <c r="L6095" s="3">
        <v>2</v>
      </c>
      <c r="M6095" s="3">
        <v>2</v>
      </c>
      <c r="N6095" s="10">
        <f t="shared" si="665"/>
        <v>1</v>
      </c>
      <c r="O6095" s="35">
        <v>2</v>
      </c>
      <c r="P6095" s="17"/>
      <c r="Q6095" s="40">
        <v>1303.7191</v>
      </c>
      <c r="R6095" s="40">
        <v>652.36319000000003</v>
      </c>
      <c r="S6095" s="18">
        <f t="shared" si="666"/>
        <v>-0.30657769035601584</v>
      </c>
      <c r="T6095" s="18">
        <f t="shared" si="667"/>
        <v>-0.48239999560658542</v>
      </c>
      <c r="U6095" s="18">
        <f t="shared" si="668"/>
        <v>-0.75111534115440226</v>
      </c>
      <c r="V6095" s="30">
        <v>652.36270000000002</v>
      </c>
      <c r="W6095" s="3" t="s">
        <v>47</v>
      </c>
      <c r="X6095" s="3" t="s">
        <v>47</v>
      </c>
      <c r="Y6095" s="3" t="s">
        <v>47</v>
      </c>
      <c r="Z6095" s="3" t="s">
        <v>47</v>
      </c>
      <c r="AA6095" s="3" t="s">
        <v>47</v>
      </c>
      <c r="AB6095" s="12" t="s">
        <v>47</v>
      </c>
      <c r="AC6095" s="3" t="s">
        <v>47</v>
      </c>
      <c r="AD6095" s="3" t="s">
        <v>47</v>
      </c>
      <c r="AE6095" s="3" t="s">
        <v>47</v>
      </c>
      <c r="AF6095" s="3" t="s">
        <v>48</v>
      </c>
      <c r="AG6095" s="3" t="s">
        <v>48</v>
      </c>
      <c r="AH6095" s="3" t="s">
        <v>47</v>
      </c>
      <c r="AI6095" s="3" t="s">
        <v>47</v>
      </c>
      <c r="AL6095" s="3" t="s">
        <v>52</v>
      </c>
      <c r="AU6095" s="3">
        <v>0</v>
      </c>
      <c r="AV6095" s="3">
        <v>11</v>
      </c>
      <c r="AW6095" s="3">
        <v>1</v>
      </c>
      <c r="AX6095" s="3">
        <v>11</v>
      </c>
      <c r="AY6095" s="3">
        <v>100</v>
      </c>
      <c r="AZ6095" s="6" t="str">
        <f t="shared" si="669"/>
        <v>2950.5</v>
      </c>
      <c r="BC6095" s="12" t="s">
        <v>15711</v>
      </c>
      <c r="BJ6095" s="12">
        <f t="shared" si="670"/>
        <v>0</v>
      </c>
      <c r="BK6095" s="12">
        <f t="shared" si="671"/>
        <v>0</v>
      </c>
      <c r="CQ6095" s="3" t="str">
        <f>CONCATENATE(baseURL!$A$1,baseURL!$B$1,baseURL!$C$1,".",C6095,".",L6095,".pkl&amp;seq=",BC6095)</f>
        <v>http://proteomics.broadinstitute.org/millscripts/viewfeed.pl?side=xl&amp;cycle=1&amp;fixedMods=iaaC&amp;file=msdataSM/iPRG2012_nd/cpick_in/iPRG2012_nd.2950.5.2.pkl&amp;seq=QLVNLPSFMVR</v>
      </c>
    </row>
    <row r="6096" spans="1:95" x14ac:dyDescent="0.2">
      <c r="A6096" s="3">
        <v>2906</v>
      </c>
      <c r="B6096" s="2" t="s">
        <v>15788</v>
      </c>
      <c r="C6096" s="2" t="s">
        <v>15789</v>
      </c>
      <c r="D6096" s="3">
        <v>15585</v>
      </c>
      <c r="E6096" s="3">
        <v>15569</v>
      </c>
      <c r="F6096" s="3">
        <v>61957</v>
      </c>
      <c r="G6096" s="3">
        <v>18518</v>
      </c>
      <c r="H6096" s="3">
        <v>54.056600000000003</v>
      </c>
      <c r="I6096" s="30">
        <v>799.42228999999998</v>
      </c>
      <c r="J6096" s="30">
        <v>799.41543379999996</v>
      </c>
      <c r="K6096" s="30">
        <v>6.8599999999999998E-3</v>
      </c>
      <c r="L6096" s="3">
        <v>2</v>
      </c>
      <c r="M6096" s="3">
        <v>2</v>
      </c>
      <c r="N6096" s="10">
        <f t="shared" si="665"/>
        <v>1</v>
      </c>
      <c r="O6096" s="35">
        <v>2</v>
      </c>
      <c r="P6096" s="17"/>
      <c r="Q6096" s="40">
        <v>1597.82205</v>
      </c>
      <c r="R6096" s="40">
        <v>799.41466000000003</v>
      </c>
      <c r="S6096" s="18">
        <f t="shared" si="666"/>
        <v>9.544483459871973</v>
      </c>
      <c r="T6096" s="18">
        <f t="shared" si="667"/>
        <v>0.96795823075541831</v>
      </c>
      <c r="U6096" s="18">
        <f t="shared" si="668"/>
        <v>1.1758603476375473</v>
      </c>
      <c r="V6096" s="30">
        <v>799.41560000000004</v>
      </c>
      <c r="W6096" s="3" t="s">
        <v>47</v>
      </c>
      <c r="Z6096" s="3" t="s">
        <v>47</v>
      </c>
      <c r="AA6096" s="3" t="s">
        <v>47</v>
      </c>
      <c r="AB6096" s="12" t="s">
        <v>47</v>
      </c>
      <c r="AC6096" s="3" t="s">
        <v>47</v>
      </c>
      <c r="AD6096" s="3" t="s">
        <v>47</v>
      </c>
      <c r="AE6096" s="3" t="s">
        <v>47</v>
      </c>
      <c r="AH6096" s="3" t="s">
        <v>47</v>
      </c>
      <c r="AI6096" s="3" t="s">
        <v>47</v>
      </c>
      <c r="AJ6096" s="3" t="s">
        <v>47</v>
      </c>
      <c r="AK6096" s="3" t="s">
        <v>47</v>
      </c>
      <c r="AL6096" s="3" t="s">
        <v>47</v>
      </c>
      <c r="AM6096" s="3" t="s">
        <v>47</v>
      </c>
      <c r="AN6096" s="3" t="s">
        <v>47</v>
      </c>
      <c r="AU6096" s="3">
        <v>0</v>
      </c>
      <c r="AV6096" s="3">
        <v>14</v>
      </c>
      <c r="AW6096" s="3">
        <v>1</v>
      </c>
      <c r="AX6096" s="3">
        <v>14</v>
      </c>
      <c r="AY6096" s="3">
        <v>100</v>
      </c>
      <c r="AZ6096" s="6" t="str">
        <f t="shared" si="669"/>
        <v>2950.6</v>
      </c>
      <c r="BC6096" s="12" t="s">
        <v>15790</v>
      </c>
      <c r="BJ6096" s="12">
        <f t="shared" si="670"/>
        <v>0</v>
      </c>
      <c r="BK6096" s="12">
        <f t="shared" si="671"/>
        <v>0</v>
      </c>
      <c r="CQ6096" s="3" t="str">
        <f>CONCATENATE(baseURL!$A$1,baseURL!$B$1,baseURL!$C$1,".",C6096,".",L6096,".pkl&amp;seq=",BC6096)</f>
        <v>http://proteomics.broadinstitute.org/millscripts/viewfeed.pl?side=xl&amp;cycle=1&amp;fixedMods=iaaC&amp;file=msdataSM/iPRG2012_nd/cpick_in/iPRG2012_nd.2950.6.2.pkl&amp;seq=ALGVSNFSLEYLER</v>
      </c>
    </row>
    <row r="6097" spans="1:95" x14ac:dyDescent="0.2">
      <c r="A6097" s="3">
        <v>4662</v>
      </c>
      <c r="B6097" s="2" t="s">
        <v>15793</v>
      </c>
      <c r="C6097" s="2" t="s">
        <v>15794</v>
      </c>
      <c r="D6097" s="3">
        <v>15595</v>
      </c>
      <c r="E6097" s="3">
        <v>15579</v>
      </c>
      <c r="F6097" s="3">
        <v>61982</v>
      </c>
      <c r="G6097" s="3">
        <v>18529</v>
      </c>
      <c r="H6097" s="3">
        <v>54.078899999999997</v>
      </c>
      <c r="I6097" s="30">
        <v>881.46831999999995</v>
      </c>
      <c r="J6097" s="30">
        <v>881.46452980000004</v>
      </c>
      <c r="K6097" s="30">
        <v>3.79E-3</v>
      </c>
      <c r="L6097" s="3">
        <v>3</v>
      </c>
      <c r="M6097" s="3">
        <v>3</v>
      </c>
      <c r="N6097" s="10">
        <f t="shared" si="665"/>
        <v>1</v>
      </c>
      <c r="O6097" s="35">
        <v>3</v>
      </c>
      <c r="P6097" s="17"/>
      <c r="Q6097" s="40">
        <v>2642.3824399999999</v>
      </c>
      <c r="R6097" s="40">
        <v>881.46567000000005</v>
      </c>
      <c r="S6097" s="18">
        <f t="shared" si="666"/>
        <v>3.0063564471015978</v>
      </c>
      <c r="T6097" s="18">
        <f t="shared" si="667"/>
        <v>-1.2935274042027267</v>
      </c>
      <c r="U6097" s="18">
        <f t="shared" si="668"/>
        <v>-1.3273347332992467</v>
      </c>
      <c r="V6097" s="30">
        <v>881.46450000000004</v>
      </c>
      <c r="W6097" s="3" t="s">
        <v>47</v>
      </c>
      <c r="X6097" s="3" t="s">
        <v>47</v>
      </c>
      <c r="Y6097" s="3" t="s">
        <v>47</v>
      </c>
      <c r="Z6097" s="3" t="s">
        <v>47</v>
      </c>
      <c r="AA6097" s="3" t="s">
        <v>47</v>
      </c>
      <c r="AB6097" s="12" t="s">
        <v>47</v>
      </c>
      <c r="AC6097" s="3" t="s">
        <v>47</v>
      </c>
      <c r="AD6097" s="3" t="s">
        <v>47</v>
      </c>
      <c r="AE6097" s="3" t="s">
        <v>47</v>
      </c>
      <c r="AF6097" s="3" t="s">
        <v>47</v>
      </c>
      <c r="AG6097" s="3" t="s">
        <v>47</v>
      </c>
      <c r="AI6097" s="3" t="s">
        <v>47</v>
      </c>
      <c r="AK6097" s="3" t="s">
        <v>47</v>
      </c>
      <c r="AL6097" s="3" t="s">
        <v>47</v>
      </c>
      <c r="AM6097" s="3" t="s">
        <v>47</v>
      </c>
      <c r="AN6097" s="3" t="s">
        <v>47</v>
      </c>
      <c r="AU6097" s="3">
        <v>0</v>
      </c>
      <c r="AV6097" s="3">
        <v>16</v>
      </c>
      <c r="AW6097" s="3">
        <v>1</v>
      </c>
      <c r="AX6097" s="3">
        <v>16</v>
      </c>
      <c r="AY6097" s="3">
        <v>100</v>
      </c>
      <c r="AZ6097" s="6" t="str">
        <f t="shared" si="669"/>
        <v>2951.10</v>
      </c>
      <c r="BC6097" s="12" t="s">
        <v>15795</v>
      </c>
      <c r="BJ6097" s="12">
        <f t="shared" si="670"/>
        <v>0</v>
      </c>
      <c r="BK6097" s="12">
        <f t="shared" si="671"/>
        <v>0</v>
      </c>
      <c r="CQ6097" s="3" t="str">
        <f>CONCATENATE(baseURL!$A$1,baseURL!$B$1,baseURL!$C$1,".",C6097,".",L6097,".pkl&amp;seq=",BC6097)</f>
        <v>http://proteomics.broadinstitute.org/millscripts/viewfeed.pl?side=xl&amp;cycle=1&amp;fixedMods=iaaC&amp;file=msdataSM/iPRG2012_nd/cpick_in/iPRG2012_nd.2951.10.3.pkl&amp;seq=LQFALPHETLYSGSEVTQVNLPAK</v>
      </c>
    </row>
    <row r="6098" spans="1:95" x14ac:dyDescent="0.2">
      <c r="A6098" s="3">
        <v>1103</v>
      </c>
      <c r="B6098" s="2" t="s">
        <v>15796</v>
      </c>
      <c r="C6098" s="2" t="s">
        <v>15797</v>
      </c>
      <c r="D6098" s="3">
        <v>15596</v>
      </c>
      <c r="E6098" s="3">
        <v>15580</v>
      </c>
      <c r="F6098" s="3">
        <v>61983</v>
      </c>
      <c r="G6098" s="3">
        <v>18530</v>
      </c>
      <c r="H6098" s="3">
        <v>54.080599999999997</v>
      </c>
      <c r="I6098" s="30">
        <v>1204.5189</v>
      </c>
      <c r="J6098" s="30">
        <v>1204.516811</v>
      </c>
      <c r="K6098" s="30">
        <v>2.0899999999999998E-3</v>
      </c>
      <c r="L6098" s="3">
        <v>4</v>
      </c>
      <c r="M6098" s="3">
        <v>4</v>
      </c>
      <c r="N6098" s="10">
        <f t="shared" si="665"/>
        <v>1</v>
      </c>
      <c r="O6098" s="35">
        <v>4</v>
      </c>
      <c r="P6098" s="17"/>
      <c r="Q6098" s="40">
        <v>4815.0411199999999</v>
      </c>
      <c r="R6098" s="40">
        <v>1204.5157400000001</v>
      </c>
      <c r="S6098" s="18">
        <f t="shared" si="666"/>
        <v>2.6234609437148952</v>
      </c>
      <c r="T6098" s="18">
        <f t="shared" si="667"/>
        <v>0.8891540096526942</v>
      </c>
      <c r="U6098" s="18">
        <f t="shared" si="668"/>
        <v>0.38189621330766504</v>
      </c>
      <c r="V6098" s="30">
        <v>1204.5162</v>
      </c>
      <c r="W6098" s="3" t="s">
        <v>47</v>
      </c>
      <c r="Y6098" s="3" t="s">
        <v>48</v>
      </c>
      <c r="Z6098" s="3" t="s">
        <v>52</v>
      </c>
      <c r="AA6098" s="3" t="s">
        <v>47</v>
      </c>
      <c r="AB6098" s="12" t="s">
        <v>52</v>
      </c>
      <c r="AC6098" s="3" t="s">
        <v>47</v>
      </c>
      <c r="AF6098" s="3" t="s">
        <v>47</v>
      </c>
      <c r="AG6098" s="3" t="s">
        <v>52</v>
      </c>
      <c r="AL6098" s="3" t="s">
        <v>52</v>
      </c>
      <c r="AO6098" s="3" t="s">
        <v>47</v>
      </c>
      <c r="AU6098" s="3">
        <v>0</v>
      </c>
      <c r="AV6098" s="3">
        <v>5</v>
      </c>
      <c r="AW6098" s="3">
        <v>2</v>
      </c>
      <c r="AX6098" s="3">
        <v>4</v>
      </c>
      <c r="AY6098" s="3">
        <v>80</v>
      </c>
      <c r="AZ6098" s="6" t="str">
        <f t="shared" si="669"/>
        <v>2951.11</v>
      </c>
      <c r="BC6098" s="12" t="s">
        <v>15758</v>
      </c>
      <c r="BF6098" s="12" t="s">
        <v>1468</v>
      </c>
      <c r="BJ6098" s="12">
        <f t="shared" si="670"/>
        <v>0</v>
      </c>
      <c r="BK6098" s="12">
        <f t="shared" si="671"/>
        <v>0</v>
      </c>
      <c r="CB6098" s="3" t="s">
        <v>15798</v>
      </c>
      <c r="CQ6098" s="3" t="str">
        <f>CONCATENATE(baseURL!$A$1,baseURL!$B$1,baseURL!$C$1,".",C6098,".",L6098,".pkl&amp;seq=",BC6098)</f>
        <v>http://proteomics.broadinstitute.org/millscripts/viewfeed.pl?side=xl&amp;cycle=1&amp;fixedMods=iaaC&amp;file=msdataSM/iPRG2012_nd/cpick_in/iPRG2012_nd.2951.11.4.pkl&amp;seq=KFATVPTGGASSAAAGAAGAAAGGDAAEEEKEEEAKEEsDDDMGFGLFD</v>
      </c>
    </row>
    <row r="6099" spans="1:95" x14ac:dyDescent="0.2">
      <c r="A6099" s="3">
        <v>5049</v>
      </c>
      <c r="B6099" s="2" t="s">
        <v>15799</v>
      </c>
      <c r="C6099" s="2" t="s">
        <v>15783</v>
      </c>
      <c r="D6099" s="3">
        <v>15588</v>
      </c>
      <c r="E6099" s="3">
        <v>15572</v>
      </c>
      <c r="F6099" s="3">
        <v>61975</v>
      </c>
      <c r="G6099" s="3">
        <v>18522</v>
      </c>
      <c r="H6099" s="3">
        <v>54.0672</v>
      </c>
      <c r="I6099" s="30">
        <v>618.34285</v>
      </c>
      <c r="J6099" s="30">
        <v>618.34404930000005</v>
      </c>
      <c r="K6099" s="30">
        <v>-1.1999999999999999E-3</v>
      </c>
      <c r="L6099" s="3">
        <v>3</v>
      </c>
      <c r="M6099" s="3">
        <v>3</v>
      </c>
      <c r="N6099" s="10">
        <f t="shared" si="665"/>
        <v>1</v>
      </c>
      <c r="O6099" s="35">
        <v>3</v>
      </c>
      <c r="P6099" s="17"/>
      <c r="Q6099" s="40">
        <v>1853.0167300000001</v>
      </c>
      <c r="R6099" s="40">
        <v>618.34375999999997</v>
      </c>
      <c r="S6099" s="18">
        <f t="shared" si="666"/>
        <v>-1.4716732970285131</v>
      </c>
      <c r="T6099" s="18">
        <f t="shared" si="667"/>
        <v>0.46786273071917839</v>
      </c>
      <c r="U6099" s="18">
        <f t="shared" si="668"/>
        <v>6.4688936155345933E-2</v>
      </c>
      <c r="V6099" s="30">
        <v>618.34379999999999</v>
      </c>
      <c r="W6099" s="3" t="s">
        <v>47</v>
      </c>
      <c r="X6099" s="3" t="s">
        <v>47</v>
      </c>
      <c r="Y6099" s="3" t="s">
        <v>47</v>
      </c>
      <c r="Z6099" s="3" t="s">
        <v>47</v>
      </c>
      <c r="AA6099" s="3" t="s">
        <v>48</v>
      </c>
      <c r="AB6099" s="12" t="s">
        <v>47</v>
      </c>
      <c r="AC6099" s="3" t="s">
        <v>47</v>
      </c>
      <c r="AD6099" s="3" t="s">
        <v>47</v>
      </c>
      <c r="AE6099" s="3" t="s">
        <v>47</v>
      </c>
      <c r="AF6099" s="3" t="s">
        <v>47</v>
      </c>
      <c r="AG6099" s="3" t="s">
        <v>47</v>
      </c>
      <c r="AH6099" s="3" t="s">
        <v>47</v>
      </c>
      <c r="AI6099" s="3" t="s">
        <v>47</v>
      </c>
      <c r="AJ6099" s="3" t="s">
        <v>47</v>
      </c>
      <c r="AK6099" s="3" t="s">
        <v>47</v>
      </c>
      <c r="AL6099" s="3" t="s">
        <v>47</v>
      </c>
      <c r="AM6099" s="3" t="s">
        <v>47</v>
      </c>
      <c r="AN6099" s="3" t="s">
        <v>47</v>
      </c>
      <c r="AU6099" s="3">
        <v>0</v>
      </c>
      <c r="AV6099" s="3">
        <v>17</v>
      </c>
      <c r="AW6099" s="3">
        <v>1</v>
      </c>
      <c r="AX6099" s="3">
        <v>17</v>
      </c>
      <c r="AY6099" s="3">
        <v>100</v>
      </c>
      <c r="AZ6099" s="6" t="str">
        <f t="shared" si="669"/>
        <v>2951.3</v>
      </c>
      <c r="BC6099" s="12" t="s">
        <v>15721</v>
      </c>
      <c r="BJ6099" s="12">
        <f t="shared" si="670"/>
        <v>0</v>
      </c>
      <c r="BK6099" s="12">
        <f t="shared" si="671"/>
        <v>0</v>
      </c>
      <c r="CQ6099" s="3" t="str">
        <f>CONCATENATE(baseURL!$A$1,baseURL!$B$1,baseURL!$C$1,".",C6099,".",L6099,".pkl&amp;seq=",BC6099)</f>
        <v>http://proteomics.broadinstitute.org/millscripts/viewfeed.pl?side=xl&amp;cycle=1&amp;fixedMods=iaaC&amp;file=msdataSM/iPRG2012_nd/cpick_in/iPRG2012_nd.2951.3.3.pkl&amp;seq=YLAKYEELASLGNLLR</v>
      </c>
    </row>
    <row r="6100" spans="1:95" x14ac:dyDescent="0.2">
      <c r="A6100" s="3">
        <v>6811</v>
      </c>
      <c r="B6100" s="2" t="s">
        <v>15800</v>
      </c>
      <c r="C6100" s="2" t="s">
        <v>15801</v>
      </c>
      <c r="D6100" s="3">
        <v>15590</v>
      </c>
      <c r="E6100" s="3">
        <v>15574</v>
      </c>
      <c r="F6100" s="3">
        <v>61977</v>
      </c>
      <c r="G6100" s="3">
        <v>18524</v>
      </c>
      <c r="H6100" s="3">
        <v>54.070599999999999</v>
      </c>
      <c r="I6100" s="30">
        <v>677.35446000000002</v>
      </c>
      <c r="J6100" s="30">
        <v>677.35648600000002</v>
      </c>
      <c r="K6100" s="30">
        <v>-2.0300000000000001E-3</v>
      </c>
      <c r="L6100" s="3">
        <v>5</v>
      </c>
      <c r="M6100" s="3">
        <v>5</v>
      </c>
      <c r="N6100" s="10">
        <f t="shared" si="665"/>
        <v>1</v>
      </c>
      <c r="O6100" s="35">
        <v>5</v>
      </c>
      <c r="P6100" s="17"/>
      <c r="Q6100" s="40">
        <v>3382.7511</v>
      </c>
      <c r="R6100" s="40">
        <v>677.35604000000001</v>
      </c>
      <c r="S6100" s="18">
        <f t="shared" si="666"/>
        <v>-2.3325989681732562</v>
      </c>
      <c r="T6100" s="18">
        <f t="shared" si="667"/>
        <v>0.65844249356782381</v>
      </c>
      <c r="U6100" s="18">
        <f t="shared" si="668"/>
        <v>0.53147824591714288</v>
      </c>
      <c r="V6100" s="30">
        <v>677.35640000000001</v>
      </c>
      <c r="W6100" s="3" t="s">
        <v>47</v>
      </c>
      <c r="X6100" s="3" t="s">
        <v>47</v>
      </c>
      <c r="Y6100" s="3" t="s">
        <v>47</v>
      </c>
      <c r="Z6100" s="3" t="s">
        <v>47</v>
      </c>
      <c r="AA6100" s="3" t="s">
        <v>47</v>
      </c>
      <c r="AB6100" s="12" t="s">
        <v>47</v>
      </c>
      <c r="AC6100" s="3" t="s">
        <v>47</v>
      </c>
      <c r="AD6100" s="3" t="s">
        <v>47</v>
      </c>
      <c r="AE6100" s="3" t="s">
        <v>47</v>
      </c>
      <c r="AF6100" s="3" t="s">
        <v>48</v>
      </c>
      <c r="AG6100" s="3" t="s">
        <v>48</v>
      </c>
      <c r="AJ6100" s="3" t="s">
        <v>48</v>
      </c>
      <c r="AK6100" s="3" t="s">
        <v>47</v>
      </c>
      <c r="AL6100" s="3" t="s">
        <v>47</v>
      </c>
      <c r="AN6100" s="3" t="s">
        <v>48</v>
      </c>
      <c r="AU6100" s="3">
        <v>0</v>
      </c>
      <c r="AV6100" s="3">
        <v>11</v>
      </c>
      <c r="AW6100" s="3">
        <v>1</v>
      </c>
      <c r="AX6100" s="3">
        <v>11</v>
      </c>
      <c r="AY6100" s="3">
        <v>100</v>
      </c>
      <c r="AZ6100" s="6" t="str">
        <f t="shared" si="669"/>
        <v>2951.5</v>
      </c>
      <c r="BC6100" s="12" t="s">
        <v>15802</v>
      </c>
      <c r="BJ6100" s="12">
        <f t="shared" si="670"/>
        <v>0</v>
      </c>
      <c r="BK6100" s="12">
        <f t="shared" si="671"/>
        <v>0</v>
      </c>
      <c r="CQ6100" s="3" t="str">
        <f>CONCATENATE(baseURL!$A$1,baseURL!$B$1,baseURL!$C$1,".",C6100,".",L6100,".pkl&amp;seq=",BC6100)</f>
        <v>http://proteomics.broadinstitute.org/millscripts/viewfeed.pl?side=xl&amp;cycle=1&amp;fixedMods=iaaC&amp;file=msdataSM/iPRG2012_nd/cpick_in/iPRG2012_nd.2951.5.5.pkl&amp;seq=LLAVDTVSKANSGHPGAPLGMAPAAHVLWSQMR</v>
      </c>
    </row>
    <row r="6101" spans="1:95" x14ac:dyDescent="0.2">
      <c r="A6101" s="3">
        <v>6914</v>
      </c>
      <c r="B6101" s="2" t="s">
        <v>15803</v>
      </c>
      <c r="C6101" s="2" t="s">
        <v>15786</v>
      </c>
      <c r="D6101" s="3">
        <v>15591</v>
      </c>
      <c r="E6101" s="3">
        <v>15575</v>
      </c>
      <c r="F6101" s="3">
        <v>61978</v>
      </c>
      <c r="G6101" s="3">
        <v>18525</v>
      </c>
      <c r="H6101" s="3">
        <v>54.072200000000002</v>
      </c>
      <c r="I6101" s="30">
        <v>722.70181000000002</v>
      </c>
      <c r="J6101" s="30">
        <v>722.70120069999996</v>
      </c>
      <c r="K6101" s="30">
        <v>6.0999999999999997E-4</v>
      </c>
      <c r="L6101" s="3">
        <v>3</v>
      </c>
      <c r="M6101" s="3">
        <v>3</v>
      </c>
      <c r="N6101" s="10">
        <f t="shared" si="665"/>
        <v>1</v>
      </c>
      <c r="O6101" s="35">
        <v>3</v>
      </c>
      <c r="P6101" s="17"/>
      <c r="Q6101" s="40">
        <v>2166.0859399999999</v>
      </c>
      <c r="R6101" s="40">
        <v>722.70016999999996</v>
      </c>
      <c r="S6101" s="18">
        <f t="shared" si="666"/>
        <v>2.2692674889862157</v>
      </c>
      <c r="T6101" s="18">
        <f t="shared" si="667"/>
        <v>1.4261792687846764</v>
      </c>
      <c r="U6101" s="18">
        <f t="shared" si="668"/>
        <v>1.4252106790210071</v>
      </c>
      <c r="V6101" s="30">
        <v>722.70119999999997</v>
      </c>
      <c r="W6101" s="3" t="s">
        <v>47</v>
      </c>
      <c r="X6101" s="3" t="s">
        <v>47</v>
      </c>
      <c r="Y6101" s="3" t="s">
        <v>47</v>
      </c>
      <c r="Z6101" s="3" t="s">
        <v>47</v>
      </c>
      <c r="AA6101" s="3" t="s">
        <v>47</v>
      </c>
      <c r="AB6101" s="12" t="s">
        <v>47</v>
      </c>
      <c r="AC6101" s="3" t="s">
        <v>47</v>
      </c>
      <c r="AD6101" s="3" t="s">
        <v>47</v>
      </c>
      <c r="AE6101" s="3" t="s">
        <v>47</v>
      </c>
      <c r="AF6101" s="3" t="s">
        <v>47</v>
      </c>
      <c r="AG6101" s="3" t="s">
        <v>47</v>
      </c>
      <c r="AH6101" s="3" t="s">
        <v>47</v>
      </c>
      <c r="AI6101" s="3" t="s">
        <v>47</v>
      </c>
      <c r="AJ6101" s="3" t="s">
        <v>47</v>
      </c>
      <c r="AK6101" s="3" t="s">
        <v>47</v>
      </c>
      <c r="AL6101" s="3" t="s">
        <v>47</v>
      </c>
      <c r="AM6101" s="3" t="s">
        <v>47</v>
      </c>
      <c r="AN6101" s="3" t="s">
        <v>47</v>
      </c>
      <c r="AO6101" s="3" t="s">
        <v>47</v>
      </c>
      <c r="AP6101" s="3" t="s">
        <v>48</v>
      </c>
      <c r="AU6101" s="3">
        <v>0</v>
      </c>
      <c r="AV6101" s="3">
        <v>19</v>
      </c>
      <c r="AW6101" s="3">
        <v>1</v>
      </c>
      <c r="AX6101" s="3">
        <v>19</v>
      </c>
      <c r="AY6101" s="3">
        <v>100</v>
      </c>
      <c r="AZ6101" s="6" t="str">
        <f t="shared" si="669"/>
        <v>2951.6</v>
      </c>
      <c r="BC6101" s="12" t="s">
        <v>15804</v>
      </c>
      <c r="BJ6101" s="12">
        <f t="shared" si="670"/>
        <v>1</v>
      </c>
      <c r="BK6101" s="12">
        <f t="shared" si="671"/>
        <v>0</v>
      </c>
      <c r="CQ6101" s="3" t="str">
        <f>CONCATENATE(baseURL!$A$1,baseURL!$B$1,baseURL!$C$1,".",C6101,".",L6101,".pkl&amp;seq=",BC6101)</f>
        <v>http://proteomics.broadinstitute.org/millscripts/viewfeed.pl?side=xl&amp;cycle=1&amp;fixedMods=iaaC&amp;file=msdataSM/iPRG2012_nd/cpick_in/iPRG2012_nd.2951.6.3.pkl&amp;seq=GFNLDSLVVCNTEVKDLSR</v>
      </c>
    </row>
    <row r="6102" spans="1:95" x14ac:dyDescent="0.2">
      <c r="A6102" s="3">
        <v>2839</v>
      </c>
      <c r="B6102" s="2" t="s">
        <v>15805</v>
      </c>
      <c r="C6102" s="2" t="s">
        <v>15788</v>
      </c>
      <c r="D6102" s="3">
        <v>15592</v>
      </c>
      <c r="E6102" s="3">
        <v>15576</v>
      </c>
      <c r="F6102" s="3">
        <v>61979</v>
      </c>
      <c r="G6102" s="3">
        <v>18526</v>
      </c>
      <c r="H6102" s="3">
        <v>54.073900000000002</v>
      </c>
      <c r="I6102" s="30">
        <v>750.39814999999999</v>
      </c>
      <c r="J6102" s="30">
        <v>750.39811429999997</v>
      </c>
      <c r="K6102" s="30">
        <v>4.0000000000000003E-5</v>
      </c>
      <c r="L6102" s="3">
        <v>3</v>
      </c>
      <c r="M6102" s="3">
        <v>3</v>
      </c>
      <c r="N6102" s="10">
        <f t="shared" si="665"/>
        <v>1</v>
      </c>
      <c r="O6102" s="35">
        <v>3</v>
      </c>
      <c r="P6102" s="17"/>
      <c r="Q6102" s="40">
        <v>2249.1772000000001</v>
      </c>
      <c r="R6102" s="40">
        <v>750.39724999999999</v>
      </c>
      <c r="S6102" s="18">
        <f t="shared" si="666"/>
        <v>1.1993647364798514</v>
      </c>
      <c r="T6102" s="18">
        <f t="shared" si="667"/>
        <v>1.1517899352499905</v>
      </c>
      <c r="U6102" s="18">
        <f t="shared" si="668"/>
        <v>0.33315687131173749</v>
      </c>
      <c r="V6102" s="30">
        <v>750.39750000000004</v>
      </c>
      <c r="Y6102" s="3" t="s">
        <v>47</v>
      </c>
      <c r="Z6102" s="3" t="s">
        <v>47</v>
      </c>
      <c r="AA6102" s="3" t="s">
        <v>47</v>
      </c>
      <c r="AB6102" s="12" t="s">
        <v>47</v>
      </c>
      <c r="AC6102" s="3" t="s">
        <v>47</v>
      </c>
      <c r="AE6102" s="3" t="s">
        <v>47</v>
      </c>
      <c r="AF6102" s="3" t="s">
        <v>47</v>
      </c>
      <c r="AI6102" s="3" t="s">
        <v>47</v>
      </c>
      <c r="AK6102" s="3" t="s">
        <v>47</v>
      </c>
      <c r="AL6102" s="3" t="s">
        <v>47</v>
      </c>
      <c r="AU6102" s="3">
        <v>0</v>
      </c>
      <c r="AV6102" s="3">
        <v>10</v>
      </c>
      <c r="AW6102" s="3">
        <v>1</v>
      </c>
      <c r="AX6102" s="3">
        <v>10</v>
      </c>
      <c r="AY6102" s="3">
        <v>100</v>
      </c>
      <c r="AZ6102" s="6" t="str">
        <f t="shared" si="669"/>
        <v>2951.7</v>
      </c>
      <c r="BC6102" s="12" t="s">
        <v>15806</v>
      </c>
      <c r="BJ6102" s="12">
        <f t="shared" si="670"/>
        <v>0</v>
      </c>
      <c r="BK6102" s="12">
        <f t="shared" si="671"/>
        <v>0</v>
      </c>
      <c r="CQ6102" s="3" t="str">
        <f>CONCATENATE(baseURL!$A$1,baseURL!$B$1,baseURL!$C$1,".",C6102,".",L6102,".pkl&amp;seq=",BC6102)</f>
        <v>http://proteomics.broadinstitute.org/millscripts/viewfeed.pl?side=xl&amp;cycle=1&amp;fixedMods=iaaC&amp;file=msdataSM/iPRG2012_nd/cpick_in/iPRG2012_nd.2951.7.3.pkl&amp;seq=KVASANATAAESDVAKQLAALGY</v>
      </c>
    </row>
    <row r="6103" spans="1:95" x14ac:dyDescent="0.2">
      <c r="A6103" s="3">
        <v>439</v>
      </c>
      <c r="B6103" s="2" t="s">
        <v>15807</v>
      </c>
      <c r="C6103" s="2" t="s">
        <v>15808</v>
      </c>
      <c r="D6103" s="3">
        <v>15593</v>
      </c>
      <c r="E6103" s="3">
        <v>15577</v>
      </c>
      <c r="F6103" s="3">
        <v>61980</v>
      </c>
      <c r="G6103" s="3">
        <v>18527</v>
      </c>
      <c r="H6103" s="3">
        <v>54.075600000000001</v>
      </c>
      <c r="I6103" s="30">
        <v>763.43655999999999</v>
      </c>
      <c r="J6103" s="30">
        <v>762.93933389999995</v>
      </c>
      <c r="K6103" s="30">
        <v>0.49723000000000001</v>
      </c>
      <c r="L6103" s="3">
        <v>2</v>
      </c>
      <c r="M6103" s="3">
        <v>2</v>
      </c>
      <c r="N6103" s="10">
        <f t="shared" si="665"/>
        <v>1</v>
      </c>
      <c r="O6103" s="35">
        <v>2</v>
      </c>
      <c r="P6103" s="17"/>
      <c r="Q6103" s="40">
        <v>1525.8624600000001</v>
      </c>
      <c r="R6103" s="40">
        <v>763.43487000000005</v>
      </c>
      <c r="S6103" s="18">
        <f t="shared" si="666"/>
        <v>2.2136793410282309</v>
      </c>
      <c r="T6103" s="18">
        <f t="shared" si="667"/>
        <v>-649.08759014386499</v>
      </c>
      <c r="U6103" s="18">
        <f t="shared" si="668"/>
        <v>-649.13199471756297</v>
      </c>
      <c r="V6103" s="30">
        <v>762.9393</v>
      </c>
      <c r="X6103" s="3" t="s">
        <v>65</v>
      </c>
      <c r="AA6103" s="3" t="s">
        <v>48</v>
      </c>
      <c r="AB6103" s="12" t="s">
        <v>47</v>
      </c>
      <c r="AC6103" s="3" t="s">
        <v>52</v>
      </c>
      <c r="AD6103" s="3" t="s">
        <v>47</v>
      </c>
      <c r="AF6103" s="3" t="s">
        <v>47</v>
      </c>
      <c r="AG6103" s="3" t="s">
        <v>47</v>
      </c>
      <c r="AK6103" s="3" t="s">
        <v>48</v>
      </c>
      <c r="AU6103" s="3">
        <v>1</v>
      </c>
      <c r="AV6103" s="3">
        <v>4</v>
      </c>
      <c r="AW6103" s="3">
        <v>1</v>
      </c>
      <c r="AX6103" s="3">
        <v>4</v>
      </c>
      <c r="AY6103" s="3">
        <v>100</v>
      </c>
      <c r="AZ6103" s="6" t="str">
        <f t="shared" si="669"/>
        <v>2951.8</v>
      </c>
      <c r="BC6103" s="12" t="s">
        <v>15809</v>
      </c>
      <c r="BJ6103" s="12">
        <f t="shared" si="670"/>
        <v>0</v>
      </c>
      <c r="BK6103" s="12">
        <f t="shared" si="671"/>
        <v>0</v>
      </c>
      <c r="BT6103" s="3" t="s">
        <v>15810</v>
      </c>
      <c r="CQ6103" s="3" t="str">
        <f>CONCATENATE(baseURL!$A$1,baseURL!$B$1,baseURL!$C$1,".",C6103,".",L6103,".pkl&amp;seq=",BC6103)</f>
        <v>http://proteomics.broadinstitute.org/millscripts/viewfeed.pl?side=xl&amp;cycle=1&amp;fixedMods=iaaC&amp;file=msdataSM/iPRG2012_nd/cpick_in/iPRG2012_nd.2951.8.2.pkl&amp;seq=LVEDPQVLAPFLGK</v>
      </c>
    </row>
    <row r="6104" spans="1:95" x14ac:dyDescent="0.2">
      <c r="A6104" s="3">
        <v>6689</v>
      </c>
      <c r="B6104" s="2" t="s">
        <v>15791</v>
      </c>
      <c r="C6104" s="2" t="s">
        <v>15792</v>
      </c>
      <c r="D6104" s="3">
        <v>15594</v>
      </c>
      <c r="E6104" s="3">
        <v>15578</v>
      </c>
      <c r="F6104" s="3">
        <v>61981</v>
      </c>
      <c r="G6104" s="3">
        <v>18528</v>
      </c>
      <c r="H6104" s="3">
        <v>54.077199999999998</v>
      </c>
      <c r="I6104" s="30">
        <v>778.03778</v>
      </c>
      <c r="J6104" s="30">
        <v>778.03855650000003</v>
      </c>
      <c r="K6104" s="30">
        <v>-7.7999999999999999E-4</v>
      </c>
      <c r="L6104" s="3">
        <v>3</v>
      </c>
      <c r="M6104" s="3">
        <v>3</v>
      </c>
      <c r="N6104" s="10">
        <f t="shared" si="665"/>
        <v>1</v>
      </c>
      <c r="O6104" s="35">
        <v>3</v>
      </c>
      <c r="P6104" s="17"/>
      <c r="Q6104" s="40">
        <v>2332.0979499999999</v>
      </c>
      <c r="R6104" s="40">
        <v>778.03750000000002</v>
      </c>
      <c r="S6104" s="18">
        <f t="shared" si="666"/>
        <v>0.35987982581198075</v>
      </c>
      <c r="T6104" s="18">
        <f t="shared" si="667"/>
        <v>1.3579037000199021</v>
      </c>
      <c r="U6104" s="18">
        <f t="shared" si="668"/>
        <v>1.2852850922691428</v>
      </c>
      <c r="V6104" s="30">
        <v>778.0385</v>
      </c>
      <c r="W6104" s="3" t="s">
        <v>47</v>
      </c>
      <c r="X6104" s="3" t="s">
        <v>47</v>
      </c>
      <c r="Y6104" s="3" t="s">
        <v>47</v>
      </c>
      <c r="Z6104" s="3" t="s">
        <v>47</v>
      </c>
      <c r="AA6104" s="3" t="s">
        <v>47</v>
      </c>
      <c r="AB6104" s="12" t="s">
        <v>47</v>
      </c>
      <c r="AC6104" s="3" t="s">
        <v>47</v>
      </c>
      <c r="AD6104" s="3" t="s">
        <v>47</v>
      </c>
      <c r="AE6104" s="3" t="s">
        <v>47</v>
      </c>
      <c r="AF6104" s="3" t="s">
        <v>47</v>
      </c>
      <c r="AG6104" s="3" t="s">
        <v>47</v>
      </c>
      <c r="AI6104" s="3" t="s">
        <v>47</v>
      </c>
      <c r="AJ6104" s="3" t="s">
        <v>47</v>
      </c>
      <c r="AK6104" s="3" t="s">
        <v>47</v>
      </c>
      <c r="AL6104" s="3" t="s">
        <v>47</v>
      </c>
      <c r="AU6104" s="3">
        <v>0</v>
      </c>
      <c r="AV6104" s="3">
        <v>15</v>
      </c>
      <c r="AW6104" s="3">
        <v>1</v>
      </c>
      <c r="AX6104" s="3">
        <v>15</v>
      </c>
      <c r="AY6104" s="3">
        <v>100</v>
      </c>
      <c r="AZ6104" s="6" t="str">
        <f t="shared" si="669"/>
        <v>2951.9</v>
      </c>
      <c r="BC6104" s="12" t="s">
        <v>15634</v>
      </c>
      <c r="BJ6104" s="12">
        <f t="shared" si="670"/>
        <v>0</v>
      </c>
      <c r="BK6104" s="12">
        <f t="shared" si="671"/>
        <v>0</v>
      </c>
      <c r="CQ6104" s="3" t="str">
        <f>CONCATENATE(baseURL!$A$1,baseURL!$B$1,baseURL!$C$1,".",C6104,".",L6104,".pkl&amp;seq=",BC6104)</f>
        <v>http://proteomics.broadinstitute.org/millscripts/viewfeed.pl?side=xl&amp;cycle=1&amp;fixedMods=iaaC&amp;file=msdataSM/iPRG2012_nd/cpick_in/iPRG2012_nd.2951.9.3.pkl&amp;seq=TFTVDVSSPTENGVFDPASYAK</v>
      </c>
    </row>
    <row r="6105" spans="1:95" x14ac:dyDescent="0.2">
      <c r="A6105" s="3">
        <v>1046</v>
      </c>
      <c r="B6105" s="2" t="s">
        <v>15811</v>
      </c>
      <c r="C6105" s="2" t="s">
        <v>15812</v>
      </c>
      <c r="D6105" s="3">
        <v>15598</v>
      </c>
      <c r="E6105" s="3">
        <v>15582</v>
      </c>
      <c r="F6105" s="3">
        <v>61995</v>
      </c>
      <c r="G6105" s="3">
        <v>18533</v>
      </c>
      <c r="H6105" s="3">
        <v>54.092199999999998</v>
      </c>
      <c r="I6105" s="30">
        <v>428.23025999999999</v>
      </c>
      <c r="J6105" s="30">
        <v>428.52455220000002</v>
      </c>
      <c r="K6105" s="30">
        <v>-0.29429</v>
      </c>
      <c r="L6105" s="3">
        <v>2</v>
      </c>
      <c r="M6105" s="3">
        <v>4</v>
      </c>
      <c r="N6105" s="10">
        <f t="shared" si="665"/>
        <v>-1</v>
      </c>
      <c r="O6105" s="35">
        <v>4</v>
      </c>
      <c r="P6105" s="17"/>
      <c r="Q6105" s="40">
        <v>1711.07412</v>
      </c>
      <c r="R6105" s="40">
        <v>428.52399000000003</v>
      </c>
      <c r="S6105" s="18">
        <f t="shared" si="666"/>
        <v>-685.44587200366334</v>
      </c>
      <c r="T6105" s="18">
        <f t="shared" si="667"/>
        <v>1.3119452191936751</v>
      </c>
      <c r="U6105" s="18">
        <f t="shared" si="668"/>
        <v>0.49005424406085579</v>
      </c>
      <c r="V6105" s="30">
        <v>428.52420000000001</v>
      </c>
      <c r="W6105" s="3" t="s">
        <v>47</v>
      </c>
      <c r="AA6105" s="3" t="s">
        <v>47</v>
      </c>
      <c r="AB6105" s="12" t="s">
        <v>47</v>
      </c>
      <c r="AC6105" s="3" t="s">
        <v>47</v>
      </c>
      <c r="AE6105" s="3" t="s">
        <v>47</v>
      </c>
      <c r="AF6105" s="3" t="s">
        <v>48</v>
      </c>
      <c r="AH6105" s="3" t="s">
        <v>47</v>
      </c>
      <c r="AK6105" s="3" t="s">
        <v>47</v>
      </c>
      <c r="AL6105" s="3" t="s">
        <v>48</v>
      </c>
      <c r="AU6105" s="3">
        <v>0</v>
      </c>
      <c r="AV6105" s="3">
        <v>7</v>
      </c>
      <c r="AW6105" s="3">
        <v>1</v>
      </c>
      <c r="AX6105" s="3">
        <v>7</v>
      </c>
      <c r="AY6105" s="3">
        <v>100</v>
      </c>
      <c r="AZ6105" s="6" t="str">
        <f t="shared" si="669"/>
        <v>2952.2</v>
      </c>
      <c r="BC6105" s="12" t="s">
        <v>15785</v>
      </c>
      <c r="BJ6105" s="12">
        <f t="shared" si="670"/>
        <v>0</v>
      </c>
      <c r="BK6105" s="12">
        <f t="shared" si="671"/>
        <v>0</v>
      </c>
      <c r="CQ6105" s="3" t="str">
        <f>CONCATENATE(baseURL!$A$1,baseURL!$B$1,baseURL!$C$1,".",C6105,".",L6105,".pkl&amp;seq=",BC6105)</f>
        <v>http://proteomics.broadinstitute.org/millscripts/viewfeed.pl?side=xl&amp;cycle=1&amp;fixedMods=iaaC&amp;file=msdataSM/iPRG2012_nd/cpick_in/iPRG2012_nd.2952.2.2.pkl&amp;seq=LGLKQLPGLLRVTFR</v>
      </c>
    </row>
    <row r="6106" spans="1:95" x14ac:dyDescent="0.2">
      <c r="A6106" s="3">
        <v>1182</v>
      </c>
      <c r="B6106" s="2" t="s">
        <v>15813</v>
      </c>
      <c r="C6106" s="2" t="s">
        <v>15799</v>
      </c>
      <c r="D6106" s="3">
        <v>15600</v>
      </c>
      <c r="E6106" s="3">
        <v>15584</v>
      </c>
      <c r="F6106" s="3">
        <v>61997</v>
      </c>
      <c r="G6106" s="3">
        <v>18535</v>
      </c>
      <c r="H6106" s="3">
        <v>54.097200000000001</v>
      </c>
      <c r="I6106" s="30">
        <v>523.27435000000003</v>
      </c>
      <c r="J6106" s="30">
        <v>523.02183249999996</v>
      </c>
      <c r="K6106" s="30">
        <v>0.25252000000000002</v>
      </c>
      <c r="L6106" s="3">
        <v>4</v>
      </c>
      <c r="M6106" s="3">
        <v>4</v>
      </c>
      <c r="N6106" s="10">
        <f t="shared" si="665"/>
        <v>1</v>
      </c>
      <c r="O6106" s="35">
        <v>4</v>
      </c>
      <c r="P6106" s="17"/>
      <c r="Q6106" s="40">
        <v>2089.0613800000001</v>
      </c>
      <c r="R6106" s="40">
        <v>523.02080000000001</v>
      </c>
      <c r="S6106" s="18">
        <f t="shared" si="666"/>
        <v>484.77995521405336</v>
      </c>
      <c r="T6106" s="18">
        <f t="shared" si="667"/>
        <v>1.9741088689993629</v>
      </c>
      <c r="U6106" s="18">
        <f t="shared" si="668"/>
        <v>1.7207728641030244</v>
      </c>
      <c r="V6106" s="30">
        <v>523.02170000000001</v>
      </c>
      <c r="W6106" s="3" t="s">
        <v>47</v>
      </c>
      <c r="Z6106" s="3" t="s">
        <v>47</v>
      </c>
      <c r="AB6106" s="12" t="s">
        <v>47</v>
      </c>
      <c r="AC6106" s="3" t="s">
        <v>47</v>
      </c>
      <c r="AE6106" s="3" t="s">
        <v>48</v>
      </c>
      <c r="AG6106" s="3" t="s">
        <v>52</v>
      </c>
      <c r="AI6106" s="3" t="s">
        <v>48</v>
      </c>
      <c r="AL6106" s="3" t="s">
        <v>52</v>
      </c>
      <c r="AU6106" s="3">
        <v>0</v>
      </c>
      <c r="AV6106" s="3">
        <v>4</v>
      </c>
      <c r="AW6106" s="3">
        <v>1</v>
      </c>
      <c r="AX6106" s="3">
        <v>4</v>
      </c>
      <c r="AY6106" s="3">
        <v>100</v>
      </c>
      <c r="AZ6106" s="6" t="str">
        <f t="shared" si="669"/>
        <v>2952.4</v>
      </c>
      <c r="BC6106" s="12" t="s">
        <v>15814</v>
      </c>
      <c r="BJ6106" s="12">
        <f t="shared" si="670"/>
        <v>0</v>
      </c>
      <c r="BK6106" s="12">
        <f t="shared" si="671"/>
        <v>0</v>
      </c>
      <c r="BO6106" s="3" t="s">
        <v>114</v>
      </c>
      <c r="BP6106" s="3" t="s">
        <v>54</v>
      </c>
      <c r="BR6106" s="3" t="s">
        <v>54</v>
      </c>
      <c r="CQ6106" s="3" t="str">
        <f>CONCATENATE(baseURL!$A$1,baseURL!$B$1,baseURL!$C$1,".",C6106,".",L6106,".pkl&amp;seq=",BC6106,"&amp;varMods=pyroGlu-Q+Deamidated-N")</f>
        <v>http://proteomics.broadinstitute.org/millscripts/viewfeed.pl?side=xl&amp;cycle=1&amp;fixedMods=iaaC&amp;file=msdataSM/iPRG2012_nd/cpick_in/iPRG2012_nd.2952.4.4.pkl&amp;seq=qLLLHHTLGnGDFTVFHR&amp;varMods=pyroGlu-Q+Deamidated-N</v>
      </c>
    </row>
    <row r="6107" spans="1:95" x14ac:dyDescent="0.2">
      <c r="A6107" s="3">
        <v>6587</v>
      </c>
      <c r="B6107" s="2" t="s">
        <v>15815</v>
      </c>
      <c r="C6107" s="2" t="s">
        <v>15816</v>
      </c>
      <c r="D6107" s="3">
        <v>15604</v>
      </c>
      <c r="E6107" s="3">
        <v>15588</v>
      </c>
      <c r="F6107" s="3">
        <v>62015</v>
      </c>
      <c r="G6107" s="3">
        <v>18540</v>
      </c>
      <c r="H6107" s="3">
        <v>54.117400000000004</v>
      </c>
      <c r="I6107" s="30">
        <v>483.76938999999999</v>
      </c>
      <c r="J6107" s="30">
        <v>483.7686367</v>
      </c>
      <c r="K6107" s="30">
        <v>7.5000000000000002E-4</v>
      </c>
      <c r="L6107" s="3">
        <v>2</v>
      </c>
      <c r="M6107" s="3">
        <v>2</v>
      </c>
      <c r="N6107" s="10">
        <f t="shared" si="665"/>
        <v>1</v>
      </c>
      <c r="O6107" s="35">
        <v>2</v>
      </c>
      <c r="P6107" s="17"/>
      <c r="Q6107" s="40">
        <v>966.52949999999998</v>
      </c>
      <c r="R6107" s="40">
        <v>483.76839000000001</v>
      </c>
      <c r="S6107" s="18">
        <f t="shared" si="666"/>
        <v>2.0671048804498224</v>
      </c>
      <c r="T6107" s="18">
        <f t="shared" si="667"/>
        <v>0.50995477400053213</v>
      </c>
      <c r="U6107" s="18">
        <f t="shared" si="668"/>
        <v>0.43409202486626242</v>
      </c>
      <c r="V6107" s="30">
        <v>483.76859999999999</v>
      </c>
      <c r="W6107" s="3" t="s">
        <v>47</v>
      </c>
      <c r="X6107" s="3" t="s">
        <v>47</v>
      </c>
      <c r="Y6107" s="3" t="s">
        <v>47</v>
      </c>
      <c r="Z6107" s="3" t="s">
        <v>47</v>
      </c>
      <c r="AA6107" s="3" t="s">
        <v>47</v>
      </c>
      <c r="AB6107" s="12" t="s">
        <v>47</v>
      </c>
      <c r="AC6107" s="3" t="s">
        <v>47</v>
      </c>
      <c r="AD6107" s="3" t="s">
        <v>47</v>
      </c>
      <c r="AE6107" s="3" t="s">
        <v>47</v>
      </c>
      <c r="AF6107" s="3" t="s">
        <v>47</v>
      </c>
      <c r="AG6107" s="3" t="s">
        <v>52</v>
      </c>
      <c r="AH6107" s="3" t="s">
        <v>47</v>
      </c>
      <c r="AI6107" s="3" t="s">
        <v>47</v>
      </c>
      <c r="AJ6107" s="3" t="s">
        <v>47</v>
      </c>
      <c r="AK6107" s="3" t="s">
        <v>47</v>
      </c>
      <c r="AL6107" s="3" t="s">
        <v>47</v>
      </c>
      <c r="AU6107" s="3">
        <v>0</v>
      </c>
      <c r="AV6107" s="3">
        <v>15</v>
      </c>
      <c r="AW6107" s="3">
        <v>1</v>
      </c>
      <c r="AX6107" s="3">
        <v>15</v>
      </c>
      <c r="AY6107" s="3">
        <v>100</v>
      </c>
      <c r="AZ6107" s="6" t="str">
        <f t="shared" si="669"/>
        <v>2953.1</v>
      </c>
      <c r="BC6107" s="12" t="s">
        <v>15545</v>
      </c>
      <c r="BJ6107" s="12">
        <f t="shared" si="670"/>
        <v>0</v>
      </c>
      <c r="BK6107" s="12">
        <f t="shared" si="671"/>
        <v>0</v>
      </c>
      <c r="CQ6107" s="3" t="str">
        <f>CONCATENATE(baseURL!$A$1,baseURL!$B$1,baseURL!$C$1,".",C6107,".",L6107,".pkl&amp;seq=",BC6107)</f>
        <v>http://proteomics.broadinstitute.org/millscripts/viewfeed.pl?side=xl&amp;cycle=1&amp;fixedMods=iaaC&amp;file=msdataSM/iPRG2012_nd/cpick_in/iPRG2012_nd.2953.1.2.pkl&amp;seq=LFLYPSNL</v>
      </c>
    </row>
    <row r="6108" spans="1:95" x14ac:dyDescent="0.2">
      <c r="A6108" s="3">
        <v>7013</v>
      </c>
      <c r="B6108" s="2" t="s">
        <v>15817</v>
      </c>
      <c r="C6108" s="2" t="s">
        <v>15818</v>
      </c>
      <c r="D6108" s="3">
        <v>15605</v>
      </c>
      <c r="E6108" s="3">
        <v>15589</v>
      </c>
      <c r="F6108" s="3">
        <v>62016</v>
      </c>
      <c r="G6108" s="3">
        <v>18541</v>
      </c>
      <c r="H6108" s="3">
        <v>54.123199999999997</v>
      </c>
      <c r="I6108" s="30">
        <v>591.33820000000003</v>
      </c>
      <c r="J6108" s="30">
        <v>591.33786840000005</v>
      </c>
      <c r="K6108" s="30">
        <v>3.3E-4</v>
      </c>
      <c r="L6108" s="3">
        <v>4</v>
      </c>
      <c r="M6108" s="3">
        <v>4</v>
      </c>
      <c r="N6108" s="10">
        <f t="shared" si="665"/>
        <v>1</v>
      </c>
      <c r="O6108" s="35">
        <v>4</v>
      </c>
      <c r="P6108" s="17"/>
      <c r="Q6108" s="40">
        <v>2362.3241400000002</v>
      </c>
      <c r="R6108" s="40">
        <v>591.33649000000003</v>
      </c>
      <c r="S6108" s="18">
        <f t="shared" si="666"/>
        <v>2.8917545744602449</v>
      </c>
      <c r="T6108" s="18">
        <f t="shared" si="667"/>
        <v>2.3309909388839323</v>
      </c>
      <c r="U6108" s="18">
        <f t="shared" si="668"/>
        <v>2.0462123012476168</v>
      </c>
      <c r="V6108" s="30">
        <v>591.33770000000004</v>
      </c>
      <c r="W6108" s="3" t="s">
        <v>47</v>
      </c>
      <c r="X6108" s="3" t="s">
        <v>47</v>
      </c>
      <c r="Y6108" s="3" t="s">
        <v>47</v>
      </c>
      <c r="AB6108" s="12" t="s">
        <v>47</v>
      </c>
      <c r="AD6108" s="3" t="s">
        <v>47</v>
      </c>
      <c r="AE6108" s="3" t="s">
        <v>47</v>
      </c>
      <c r="AF6108" s="3" t="s">
        <v>47</v>
      </c>
      <c r="AG6108" s="3" t="s">
        <v>47</v>
      </c>
      <c r="AI6108" s="3" t="s">
        <v>48</v>
      </c>
      <c r="AJ6108" s="3" t="s">
        <v>47</v>
      </c>
      <c r="AL6108" s="3" t="s">
        <v>48</v>
      </c>
      <c r="AM6108" s="3" t="s">
        <v>47</v>
      </c>
      <c r="AU6108" s="3">
        <v>0</v>
      </c>
      <c r="AV6108" s="3">
        <v>10</v>
      </c>
      <c r="AW6108" s="3">
        <v>1</v>
      </c>
      <c r="AX6108" s="3">
        <v>10</v>
      </c>
      <c r="AY6108" s="3">
        <v>100</v>
      </c>
      <c r="AZ6108" s="6" t="str">
        <f t="shared" si="669"/>
        <v>2953.2</v>
      </c>
      <c r="BC6108" s="12" t="s">
        <v>15819</v>
      </c>
      <c r="BJ6108" s="12">
        <f t="shared" si="670"/>
        <v>0</v>
      </c>
      <c r="BK6108" s="12">
        <f t="shared" si="671"/>
        <v>0</v>
      </c>
      <c r="CQ6108" s="3" t="str">
        <f>CONCATENATE(baseURL!$A$1,baseURL!$B$1,baseURL!$C$1,".",C6108,".",L6108,".pkl&amp;seq=",BC6108)</f>
        <v>http://proteomics.broadinstitute.org/millscripts/viewfeed.pl?side=xl&amp;cycle=1&amp;fixedMods=iaaC&amp;file=msdataSM/iPRG2012_nd/cpick_in/iPRG2012_nd.2953.2.4.pkl&amp;seq=TAVLNVADLSHALNRPAPYLVK</v>
      </c>
    </row>
    <row r="6109" spans="1:95" x14ac:dyDescent="0.2">
      <c r="A6109" s="3">
        <v>3638</v>
      </c>
      <c r="B6109" s="2" t="s">
        <v>15820</v>
      </c>
      <c r="C6109" s="2" t="s">
        <v>15811</v>
      </c>
      <c r="D6109" s="3">
        <v>15606</v>
      </c>
      <c r="E6109" s="3">
        <v>15590</v>
      </c>
      <c r="F6109" s="3">
        <v>62017</v>
      </c>
      <c r="G6109" s="3">
        <v>18542</v>
      </c>
      <c r="H6109" s="3">
        <v>54.128999999999998</v>
      </c>
      <c r="I6109" s="30">
        <v>617.66511000000003</v>
      </c>
      <c r="J6109" s="30">
        <v>618.34404930000005</v>
      </c>
      <c r="K6109" s="30">
        <v>-0.67893999999999999</v>
      </c>
      <c r="L6109" s="3">
        <v>3</v>
      </c>
      <c r="M6109" s="3">
        <v>3</v>
      </c>
      <c r="N6109" s="10">
        <f t="shared" si="665"/>
        <v>1</v>
      </c>
      <c r="O6109" s="35">
        <v>3</v>
      </c>
      <c r="P6109" s="17"/>
      <c r="Q6109" s="40">
        <v>1853.0167300000001</v>
      </c>
      <c r="R6109" s="40">
        <v>618.34375999999997</v>
      </c>
      <c r="S6109" s="18">
        <f t="shared" si="666"/>
        <v>-1097.5286626971829</v>
      </c>
      <c r="T6109" s="18">
        <f t="shared" si="667"/>
        <v>0.46786273071917839</v>
      </c>
      <c r="U6109" s="18">
        <f t="shared" si="668"/>
        <v>6.4688936155345933E-2</v>
      </c>
      <c r="V6109" s="30">
        <v>618.34379999999999</v>
      </c>
      <c r="W6109" s="3" t="s">
        <v>47</v>
      </c>
      <c r="X6109" s="3" t="s">
        <v>47</v>
      </c>
      <c r="Y6109" s="3" t="s">
        <v>47</v>
      </c>
      <c r="Z6109" s="3" t="s">
        <v>47</v>
      </c>
      <c r="AA6109" s="3" t="s">
        <v>48</v>
      </c>
      <c r="AB6109" s="12" t="s">
        <v>47</v>
      </c>
      <c r="AC6109" s="3" t="s">
        <v>47</v>
      </c>
      <c r="AD6109" s="3" t="s">
        <v>65</v>
      </c>
      <c r="AE6109" s="3" t="s">
        <v>47</v>
      </c>
      <c r="AF6109" s="3" t="s">
        <v>47</v>
      </c>
      <c r="AG6109" s="3" t="s">
        <v>65</v>
      </c>
      <c r="AH6109" s="3" t="s">
        <v>47</v>
      </c>
      <c r="AI6109" s="3" t="s">
        <v>47</v>
      </c>
      <c r="AJ6109" s="3" t="s">
        <v>65</v>
      </c>
      <c r="AK6109" s="3" t="s">
        <v>52</v>
      </c>
      <c r="AL6109" s="3" t="s">
        <v>47</v>
      </c>
      <c r="AU6109" s="3">
        <v>3</v>
      </c>
      <c r="AV6109" s="3">
        <v>11</v>
      </c>
      <c r="AW6109" s="3">
        <v>1</v>
      </c>
      <c r="AX6109" s="3">
        <v>11</v>
      </c>
      <c r="AY6109" s="3">
        <v>100</v>
      </c>
      <c r="AZ6109" s="6" t="str">
        <f t="shared" si="669"/>
        <v>2953.3</v>
      </c>
      <c r="BC6109" s="12" t="s">
        <v>15721</v>
      </c>
      <c r="BJ6109" s="12">
        <f t="shared" si="670"/>
        <v>0</v>
      </c>
      <c r="BK6109" s="12">
        <f t="shared" si="671"/>
        <v>0</v>
      </c>
      <c r="BZ6109" s="3" t="s">
        <v>15821</v>
      </c>
      <c r="CC6109" s="3" t="s">
        <v>15821</v>
      </c>
      <c r="CF6109" s="3" t="s">
        <v>15821</v>
      </c>
      <c r="CQ6109" s="3" t="str">
        <f>CONCATENATE(baseURL!$A$1,baseURL!$B$1,baseURL!$C$1,".",C6109,".",L6109,".pkl&amp;seq=",BC6109)</f>
        <v>http://proteomics.broadinstitute.org/millscripts/viewfeed.pl?side=xl&amp;cycle=1&amp;fixedMods=iaaC&amp;file=msdataSM/iPRG2012_nd/cpick_in/iPRG2012_nd.2953.3.3.pkl&amp;seq=YLAKYEELASLGNLLR</v>
      </c>
    </row>
    <row r="6110" spans="1:95" x14ac:dyDescent="0.2">
      <c r="A6110" s="3">
        <v>5289</v>
      </c>
      <c r="B6110" s="2" t="s">
        <v>15822</v>
      </c>
      <c r="C6110" s="2" t="s">
        <v>15823</v>
      </c>
      <c r="D6110" s="3">
        <v>15611</v>
      </c>
      <c r="E6110" s="3">
        <v>15595</v>
      </c>
      <c r="F6110" s="3">
        <v>62040</v>
      </c>
      <c r="G6110" s="3">
        <v>18548</v>
      </c>
      <c r="H6110" s="3">
        <v>54.150300000000001</v>
      </c>
      <c r="I6110" s="30">
        <v>706.06570999999997</v>
      </c>
      <c r="J6110" s="30">
        <v>706.06540540000003</v>
      </c>
      <c r="K6110" s="30">
        <v>2.9999999999999997E-4</v>
      </c>
      <c r="L6110" s="3">
        <v>3</v>
      </c>
      <c r="M6110" s="3">
        <v>3</v>
      </c>
      <c r="N6110" s="10">
        <f t="shared" si="665"/>
        <v>1</v>
      </c>
      <c r="O6110" s="35">
        <v>3</v>
      </c>
      <c r="P6110" s="17"/>
      <c r="Q6110" s="40">
        <v>2116.1801</v>
      </c>
      <c r="R6110" s="40">
        <v>706.06488999999999</v>
      </c>
      <c r="S6110" s="18">
        <f t="shared" si="666"/>
        <v>1.1613663440708148</v>
      </c>
      <c r="T6110" s="18">
        <f t="shared" si="667"/>
        <v>0.72996123633940324</v>
      </c>
      <c r="U6110" s="18">
        <f t="shared" si="668"/>
        <v>0.86394325605329814</v>
      </c>
      <c r="V6110" s="30">
        <v>706.06550000000004</v>
      </c>
      <c r="W6110" s="3" t="s">
        <v>47</v>
      </c>
      <c r="X6110" s="3" t="s">
        <v>47</v>
      </c>
      <c r="Y6110" s="3" t="s">
        <v>47</v>
      </c>
      <c r="Z6110" s="3" t="s">
        <v>47</v>
      </c>
      <c r="AA6110" s="3" t="s">
        <v>47</v>
      </c>
      <c r="AB6110" s="12" t="s">
        <v>47</v>
      </c>
      <c r="AC6110" s="3" t="s">
        <v>47</v>
      </c>
      <c r="AD6110" s="3" t="s">
        <v>47</v>
      </c>
      <c r="AE6110" s="3" t="s">
        <v>47</v>
      </c>
      <c r="AF6110" s="3" t="s">
        <v>47</v>
      </c>
      <c r="AG6110" s="3" t="s">
        <v>47</v>
      </c>
      <c r="AH6110" s="3" t="s">
        <v>47</v>
      </c>
      <c r="AI6110" s="3" t="s">
        <v>47</v>
      </c>
      <c r="AJ6110" s="3" t="s">
        <v>47</v>
      </c>
      <c r="AK6110" s="3" t="s">
        <v>47</v>
      </c>
      <c r="AL6110" s="3" t="s">
        <v>47</v>
      </c>
      <c r="AM6110" s="3" t="s">
        <v>47</v>
      </c>
      <c r="AN6110" s="3" t="s">
        <v>47</v>
      </c>
      <c r="AU6110" s="3">
        <v>0</v>
      </c>
      <c r="AV6110" s="3">
        <v>18</v>
      </c>
      <c r="AW6110" s="3">
        <v>1</v>
      </c>
      <c r="AX6110" s="3">
        <v>18</v>
      </c>
      <c r="AY6110" s="3">
        <v>100</v>
      </c>
      <c r="AZ6110" s="6" t="str">
        <f t="shared" si="669"/>
        <v>2954.5</v>
      </c>
      <c r="BC6110" s="12" t="s">
        <v>15824</v>
      </c>
      <c r="BJ6110" s="12">
        <f t="shared" si="670"/>
        <v>0</v>
      </c>
      <c r="BK6110" s="12">
        <f t="shared" si="671"/>
        <v>0</v>
      </c>
      <c r="CQ6110" s="3" t="str">
        <f>CONCATENATE(baseURL!$A$1,baseURL!$B$1,baseURL!$C$1,".",C6110,".",L6110,".pkl&amp;seq=",BC6110)</f>
        <v>http://proteomics.broadinstitute.org/millscripts/viewfeed.pl?side=xl&amp;cycle=1&amp;fixedMods=iaaC&amp;file=msdataSM/iPRG2012_nd/cpick_in/iPRG2012_nd.2954.5.3.pkl&amp;seq=LNNVFVLGEQGKPYLSLPK</v>
      </c>
    </row>
    <row r="6111" spans="1:95" x14ac:dyDescent="0.2">
      <c r="A6111" s="3">
        <v>4388</v>
      </c>
      <c r="B6111" s="2" t="s">
        <v>15825</v>
      </c>
      <c r="C6111" s="2" t="s">
        <v>15826</v>
      </c>
      <c r="D6111" s="3">
        <v>15613</v>
      </c>
      <c r="E6111" s="3">
        <v>15597</v>
      </c>
      <c r="F6111" s="3">
        <v>62057</v>
      </c>
      <c r="G6111" s="3">
        <v>18551</v>
      </c>
      <c r="H6111" s="3">
        <v>54.166800000000002</v>
      </c>
      <c r="I6111" s="30">
        <v>423.74842999999998</v>
      </c>
      <c r="J6111" s="30">
        <v>423.74720810000002</v>
      </c>
      <c r="K6111" s="30">
        <v>1.2199999999999999E-3</v>
      </c>
      <c r="L6111" s="3">
        <v>4</v>
      </c>
      <c r="M6111" s="3">
        <v>4</v>
      </c>
      <c r="N6111" s="10">
        <f t="shared" si="665"/>
        <v>1</v>
      </c>
      <c r="O6111" s="35">
        <v>4</v>
      </c>
      <c r="P6111" s="17"/>
      <c r="Q6111" s="40">
        <v>1691.96317</v>
      </c>
      <c r="R6111" s="40">
        <v>423.74624999999997</v>
      </c>
      <c r="S6111" s="18">
        <f t="shared" si="666"/>
        <v>5.1445883002146706</v>
      </c>
      <c r="T6111" s="18">
        <f t="shared" si="667"/>
        <v>2.261022959018598</v>
      </c>
      <c r="U6111" s="18">
        <f t="shared" si="668"/>
        <v>1.0619563004999517</v>
      </c>
      <c r="V6111" s="30">
        <v>423.74669999999998</v>
      </c>
      <c r="W6111" s="3" t="s">
        <v>47</v>
      </c>
      <c r="X6111" s="3" t="s">
        <v>47</v>
      </c>
      <c r="Y6111" s="3" t="s">
        <v>47</v>
      </c>
      <c r="Z6111" s="3" t="s">
        <v>47</v>
      </c>
      <c r="AA6111" s="3" t="s">
        <v>47</v>
      </c>
      <c r="AB6111" s="12" t="s">
        <v>47</v>
      </c>
      <c r="AC6111" s="3" t="s">
        <v>47</v>
      </c>
      <c r="AD6111" s="3" t="s">
        <v>47</v>
      </c>
      <c r="AE6111" s="3" t="s">
        <v>47</v>
      </c>
      <c r="AF6111" s="3" t="s">
        <v>48</v>
      </c>
      <c r="AG6111" s="3" t="s">
        <v>47</v>
      </c>
      <c r="AH6111" s="3" t="s">
        <v>47</v>
      </c>
      <c r="AK6111" s="3" t="s">
        <v>47</v>
      </c>
      <c r="AL6111" s="3" t="s">
        <v>48</v>
      </c>
      <c r="AM6111" s="3" t="s">
        <v>47</v>
      </c>
      <c r="AU6111" s="3">
        <v>0</v>
      </c>
      <c r="AV6111" s="3">
        <v>13</v>
      </c>
      <c r="AW6111" s="3">
        <v>1</v>
      </c>
      <c r="AX6111" s="3">
        <v>13</v>
      </c>
      <c r="AY6111" s="3">
        <v>100</v>
      </c>
      <c r="AZ6111" s="6" t="str">
        <f t="shared" si="669"/>
        <v>2955.1</v>
      </c>
      <c r="BC6111" s="12" t="s">
        <v>15827</v>
      </c>
      <c r="BJ6111" s="12">
        <f t="shared" si="670"/>
        <v>0</v>
      </c>
      <c r="BK6111" s="12">
        <f t="shared" si="671"/>
        <v>0</v>
      </c>
      <c r="CQ6111" s="3" t="str">
        <f>CONCATENATE(baseURL!$A$1,baseURL!$B$1,baseURL!$C$1,".",C6111,".",L6111,".pkl&amp;seq=",BC6111)</f>
        <v>http://proteomics.broadinstitute.org/millscripts/viewfeed.pl?side=xl&amp;cycle=1&amp;fixedMods=iaaC&amp;file=msdataSM/iPRG2012_nd/cpick_in/iPRG2012_nd.2955.1.4.pkl&amp;seq=FLLLLANHPHFELK</v>
      </c>
    </row>
    <row r="6112" spans="1:95" x14ac:dyDescent="0.2">
      <c r="A6112" s="3">
        <v>5350</v>
      </c>
      <c r="B6112" s="2" t="s">
        <v>15828</v>
      </c>
      <c r="C6112" s="2" t="s">
        <v>15829</v>
      </c>
      <c r="D6112" s="3">
        <v>15614</v>
      </c>
      <c r="E6112" s="3">
        <v>15598</v>
      </c>
      <c r="F6112" s="3">
        <v>62058</v>
      </c>
      <c r="G6112" s="3">
        <v>18552</v>
      </c>
      <c r="H6112" s="3">
        <v>54.172699999999999</v>
      </c>
      <c r="I6112" s="30">
        <v>581.93907000000002</v>
      </c>
      <c r="J6112" s="30">
        <v>581.93811110000001</v>
      </c>
      <c r="K6112" s="30">
        <v>9.6000000000000002E-4</v>
      </c>
      <c r="L6112" s="3">
        <v>3</v>
      </c>
      <c r="M6112" s="3">
        <v>3</v>
      </c>
      <c r="N6112" s="10">
        <f t="shared" si="665"/>
        <v>1</v>
      </c>
      <c r="O6112" s="35">
        <v>3</v>
      </c>
      <c r="P6112" s="17"/>
      <c r="Q6112" s="40">
        <v>1743.7981600000001</v>
      </c>
      <c r="R6112" s="40">
        <v>581.93757000000005</v>
      </c>
      <c r="S6112" s="18">
        <f t="shared" si="666"/>
        <v>2.5775960812506566</v>
      </c>
      <c r="T6112" s="18">
        <f t="shared" si="667"/>
        <v>0.92982482633659447</v>
      </c>
      <c r="U6112" s="18">
        <f t="shared" si="668"/>
        <v>0.39523139911337912</v>
      </c>
      <c r="V6112" s="30">
        <v>581.93780000000004</v>
      </c>
      <c r="W6112" s="3" t="s">
        <v>47</v>
      </c>
      <c r="X6112" s="3" t="s">
        <v>47</v>
      </c>
      <c r="Y6112" s="3" t="s">
        <v>47</v>
      </c>
      <c r="Z6112" s="3" t="s">
        <v>47</v>
      </c>
      <c r="AA6112" s="3" t="s">
        <v>48</v>
      </c>
      <c r="AB6112" s="12" t="s">
        <v>47</v>
      </c>
      <c r="AC6112" s="3" t="s">
        <v>47</v>
      </c>
      <c r="AD6112" s="3" t="s">
        <v>47</v>
      </c>
      <c r="AE6112" s="3" t="s">
        <v>47</v>
      </c>
      <c r="AF6112" s="3" t="s">
        <v>47</v>
      </c>
      <c r="AG6112" s="3" t="s">
        <v>47</v>
      </c>
      <c r="AH6112" s="3" t="s">
        <v>47</v>
      </c>
      <c r="AI6112" s="3" t="s">
        <v>47</v>
      </c>
      <c r="AJ6112" s="3" t="s">
        <v>47</v>
      </c>
      <c r="AK6112" s="3" t="s">
        <v>47</v>
      </c>
      <c r="AL6112" s="3" t="s">
        <v>48</v>
      </c>
      <c r="AM6112" s="3" t="s">
        <v>47</v>
      </c>
      <c r="AN6112" s="3" t="s">
        <v>48</v>
      </c>
      <c r="AO6112" s="3" t="s">
        <v>52</v>
      </c>
      <c r="AU6112" s="3">
        <v>0</v>
      </c>
      <c r="AV6112" s="3">
        <v>15</v>
      </c>
      <c r="AW6112" s="3">
        <v>1</v>
      </c>
      <c r="AX6112" s="3">
        <v>15</v>
      </c>
      <c r="AY6112" s="3">
        <v>100</v>
      </c>
      <c r="AZ6112" s="6" t="str">
        <f t="shared" si="669"/>
        <v>2955.2</v>
      </c>
      <c r="BC6112" s="12" t="s">
        <v>15830</v>
      </c>
      <c r="BJ6112" s="12">
        <f t="shared" si="670"/>
        <v>0</v>
      </c>
      <c r="BK6112" s="12">
        <f t="shared" si="671"/>
        <v>0</v>
      </c>
      <c r="CQ6112" s="3" t="str">
        <f>CONCATENATE(baseURL!$A$1,baseURL!$B$1,baseURL!$C$1,".",C6112,".",L6112,".pkl&amp;seq=",BC6112)</f>
        <v>http://proteomics.broadinstitute.org/millscripts/viewfeed.pl?side=xl&amp;cycle=1&amp;fixedMods=iaaC&amp;file=msdataSM/iPRG2012_nd/cpick_in/iPRG2012_nd.2955.2.3.pkl&amp;seq=MMDRLWGDSFFNPK</v>
      </c>
    </row>
    <row r="6113" spans="1:95" x14ac:dyDescent="0.2">
      <c r="A6113" s="3">
        <v>3783</v>
      </c>
      <c r="B6113" s="2" t="s">
        <v>15831</v>
      </c>
      <c r="C6113" s="2" t="s">
        <v>15832</v>
      </c>
      <c r="D6113" s="3">
        <v>15615</v>
      </c>
      <c r="E6113" s="3">
        <v>15599</v>
      </c>
      <c r="F6113" s="3">
        <v>62059</v>
      </c>
      <c r="G6113" s="3">
        <v>18553</v>
      </c>
      <c r="H6113" s="3">
        <v>54.1785</v>
      </c>
      <c r="I6113" s="30">
        <v>747.40881000000002</v>
      </c>
      <c r="J6113" s="30">
        <v>747.16181400000005</v>
      </c>
      <c r="K6113" s="30">
        <v>0.247</v>
      </c>
      <c r="L6113" s="3">
        <v>0</v>
      </c>
      <c r="M6113" s="3">
        <v>4</v>
      </c>
      <c r="N6113" s="10">
        <f t="shared" si="665"/>
        <v>1</v>
      </c>
      <c r="O6113" s="35">
        <v>4</v>
      </c>
      <c r="P6113" s="17"/>
      <c r="Q6113" s="40">
        <v>2985.6156299999998</v>
      </c>
      <c r="R6113" s="40">
        <v>747.15936999999997</v>
      </c>
      <c r="S6113" s="18">
        <f t="shared" si="666"/>
        <v>333.85113004746182</v>
      </c>
      <c r="T6113" s="18">
        <f t="shared" si="667"/>
        <v>3.2710558124731399</v>
      </c>
      <c r="U6113" s="18">
        <f t="shared" si="668"/>
        <v>3.1184779226271782</v>
      </c>
      <c r="V6113" s="30">
        <v>747.1617</v>
      </c>
      <c r="W6113" s="3" t="s">
        <v>47</v>
      </c>
      <c r="X6113" s="3" t="s">
        <v>47</v>
      </c>
      <c r="Y6113" s="3" t="s">
        <v>47</v>
      </c>
      <c r="Z6113" s="3" t="s">
        <v>47</v>
      </c>
      <c r="AA6113" s="3" t="s">
        <v>47</v>
      </c>
      <c r="AB6113" s="12" t="s">
        <v>48</v>
      </c>
      <c r="AC6113" s="3" t="s">
        <v>47</v>
      </c>
      <c r="AE6113" s="3" t="s">
        <v>47</v>
      </c>
      <c r="AF6113" s="3" t="s">
        <v>48</v>
      </c>
      <c r="AG6113" s="3" t="s">
        <v>52</v>
      </c>
      <c r="AI6113" s="3" t="s">
        <v>48</v>
      </c>
      <c r="AL6113" s="3" t="s">
        <v>47</v>
      </c>
      <c r="AM6113" s="3" t="s">
        <v>47</v>
      </c>
      <c r="AO6113" s="3" t="s">
        <v>52</v>
      </c>
      <c r="AP6113" s="3" t="s">
        <v>52</v>
      </c>
      <c r="AU6113" s="3">
        <v>0</v>
      </c>
      <c r="AV6113" s="3">
        <v>9</v>
      </c>
      <c r="AW6113" s="3">
        <v>1</v>
      </c>
      <c r="AX6113" s="3">
        <v>9</v>
      </c>
      <c r="AY6113" s="3">
        <v>100</v>
      </c>
      <c r="AZ6113" s="6" t="str">
        <f t="shared" si="669"/>
        <v>2955.3</v>
      </c>
      <c r="BC6113" s="12" t="s">
        <v>15833</v>
      </c>
      <c r="BJ6113" s="12">
        <f t="shared" si="670"/>
        <v>0</v>
      </c>
      <c r="BK6113" s="12">
        <f t="shared" si="671"/>
        <v>0</v>
      </c>
      <c r="CQ6113" s="3" t="str">
        <f>CONCATENATE(baseURL!$A$1,baseURL!$B$1,baseURL!$C$1,".",C6113,".",L6113,".pkl&amp;seq=",BC6113)</f>
        <v>http://proteomics.broadinstitute.org/millscripts/viewfeed.pl?side=xl&amp;cycle=1&amp;fixedMods=iaaC&amp;file=msdataSM/iPRG2012_nd/cpick_in/iPRG2012_nd.2955.3.0.pkl&amp;seq=VNNPNVSLLKLEGVATPQEAQFYLGKR</v>
      </c>
    </row>
    <row r="6114" spans="1:95" x14ac:dyDescent="0.2">
      <c r="A6114" s="3">
        <v>435</v>
      </c>
      <c r="B6114" s="2" t="s">
        <v>15834</v>
      </c>
      <c r="C6114" s="2" t="s">
        <v>15828</v>
      </c>
      <c r="D6114" s="3">
        <v>15618</v>
      </c>
      <c r="E6114" s="3">
        <v>15602</v>
      </c>
      <c r="F6114" s="3">
        <v>62080</v>
      </c>
      <c r="G6114" s="3">
        <v>18557</v>
      </c>
      <c r="H6114" s="3">
        <v>54.203499999999998</v>
      </c>
      <c r="I6114" s="30">
        <v>629.67084</v>
      </c>
      <c r="J6114" s="30">
        <v>629.33207990000005</v>
      </c>
      <c r="K6114" s="30">
        <v>0.33876000000000001</v>
      </c>
      <c r="L6114" s="3">
        <v>0</v>
      </c>
      <c r="M6114" s="3">
        <v>3</v>
      </c>
      <c r="N6114" s="10">
        <f t="shared" si="665"/>
        <v>1</v>
      </c>
      <c r="P6114" s="17"/>
      <c r="Q6114" s="40">
        <v>1886.9930300000001</v>
      </c>
      <c r="R6114" s="40">
        <v>629.66918999999996</v>
      </c>
      <c r="S6114" s="18">
        <f t="shared" si="666"/>
        <v>2.6204235910614644</v>
      </c>
      <c r="T6114" s="18">
        <f t="shared" si="667"/>
        <v>-535.37652048674067</v>
      </c>
      <c r="U6114" s="18">
        <f t="shared" si="668"/>
        <v>-535.82103961591952</v>
      </c>
      <c r="V6114" s="30">
        <v>629.33180000000004</v>
      </c>
      <c r="AA6114" s="3" t="s">
        <v>47</v>
      </c>
      <c r="AB6114" s="12" t="s">
        <v>52</v>
      </c>
      <c r="AC6114" s="3" t="s">
        <v>52</v>
      </c>
      <c r="AD6114" s="3" t="s">
        <v>47</v>
      </c>
      <c r="AF6114" s="3" t="s">
        <v>47</v>
      </c>
      <c r="AG6114" s="3" t="s">
        <v>48</v>
      </c>
      <c r="AK6114" s="3" t="s">
        <v>47</v>
      </c>
      <c r="AU6114" s="3">
        <v>0</v>
      </c>
      <c r="AV6114" s="3">
        <v>4</v>
      </c>
      <c r="AW6114" s="3">
        <v>1</v>
      </c>
      <c r="AX6114" s="3">
        <v>4</v>
      </c>
      <c r="AY6114" s="3">
        <v>100</v>
      </c>
      <c r="AZ6114" s="6" t="str">
        <f t="shared" si="669"/>
        <v>2956.3</v>
      </c>
      <c r="BC6114" s="12" t="s">
        <v>15835</v>
      </c>
      <c r="BJ6114" s="12">
        <f t="shared" si="670"/>
        <v>0</v>
      </c>
      <c r="BK6114" s="12">
        <f t="shared" si="671"/>
        <v>0</v>
      </c>
      <c r="CQ6114" s="3" t="str">
        <f>CONCATENATE(baseURL!$A$1,baseURL!$B$1,baseURL!$C$1,".",C6114,".",L6114,".pkl&amp;seq=",BC6114)</f>
        <v>http://proteomics.broadinstitute.org/millscripts/viewfeed.pl?side=xl&amp;cycle=1&amp;fixedMods=iaaC&amp;file=msdataSM/iPRG2012_nd/cpick_in/iPRG2012_nd.2956.3.0.pkl&amp;seq=TRSSVLADALNALNNAEK</v>
      </c>
    </row>
    <row r="6115" spans="1:95" x14ac:dyDescent="0.2">
      <c r="A6115" s="3">
        <v>6694</v>
      </c>
      <c r="B6115" s="2" t="s">
        <v>15836</v>
      </c>
      <c r="C6115" s="2" t="s">
        <v>15837</v>
      </c>
      <c r="D6115" s="3">
        <v>15619</v>
      </c>
      <c r="E6115" s="3">
        <v>15603</v>
      </c>
      <c r="F6115" s="3">
        <v>62099</v>
      </c>
      <c r="G6115" s="3">
        <v>18559</v>
      </c>
      <c r="H6115" s="3">
        <v>54.216099999999997</v>
      </c>
      <c r="I6115" s="30">
        <v>694.67253000000005</v>
      </c>
      <c r="J6115" s="30">
        <v>694.67062510000005</v>
      </c>
      <c r="K6115" s="30">
        <v>1.9E-3</v>
      </c>
      <c r="L6115" s="3">
        <v>3</v>
      </c>
      <c r="M6115" s="3">
        <v>3</v>
      </c>
      <c r="N6115" s="10">
        <f t="shared" si="665"/>
        <v>1</v>
      </c>
      <c r="O6115" s="35">
        <v>3</v>
      </c>
      <c r="P6115" s="17"/>
      <c r="Q6115" s="40">
        <v>2081.9960700000001</v>
      </c>
      <c r="R6115" s="40">
        <v>694.67021</v>
      </c>
      <c r="S6115" s="18">
        <f t="shared" si="666"/>
        <v>3.3397142509598599</v>
      </c>
      <c r="T6115" s="18">
        <f t="shared" si="667"/>
        <v>0.59754973522577792</v>
      </c>
      <c r="U6115" s="18">
        <f t="shared" si="668"/>
        <v>0.4174642812881546</v>
      </c>
      <c r="V6115" s="30">
        <v>694.67049999999995</v>
      </c>
      <c r="W6115" s="3" t="s">
        <v>47</v>
      </c>
      <c r="X6115" s="3" t="s">
        <v>47</v>
      </c>
      <c r="Y6115" s="3" t="s">
        <v>47</v>
      </c>
      <c r="Z6115" s="3" t="s">
        <v>47</v>
      </c>
      <c r="AA6115" s="3" t="s">
        <v>48</v>
      </c>
      <c r="AB6115" s="12" t="s">
        <v>47</v>
      </c>
      <c r="AC6115" s="3" t="s">
        <v>47</v>
      </c>
      <c r="AD6115" s="3" t="s">
        <v>47</v>
      </c>
      <c r="AE6115" s="3" t="s">
        <v>47</v>
      </c>
      <c r="AF6115" s="3" t="s">
        <v>47</v>
      </c>
      <c r="AG6115" s="3" t="s">
        <v>47</v>
      </c>
      <c r="AI6115" s="3" t="s">
        <v>47</v>
      </c>
      <c r="AJ6115" s="3" t="s">
        <v>47</v>
      </c>
      <c r="AK6115" s="3" t="s">
        <v>47</v>
      </c>
      <c r="AL6115" s="3" t="s">
        <v>47</v>
      </c>
      <c r="AU6115" s="3">
        <v>0</v>
      </c>
      <c r="AV6115" s="3">
        <v>14</v>
      </c>
      <c r="AW6115" s="3">
        <v>1</v>
      </c>
      <c r="AX6115" s="3">
        <v>14</v>
      </c>
      <c r="AY6115" s="3">
        <v>100</v>
      </c>
      <c r="AZ6115" s="6" t="str">
        <f t="shared" si="669"/>
        <v>2957.1</v>
      </c>
      <c r="BC6115" s="12" t="s">
        <v>15596</v>
      </c>
      <c r="BJ6115" s="12">
        <f t="shared" si="670"/>
        <v>0</v>
      </c>
      <c r="BK6115" s="12">
        <f t="shared" si="671"/>
        <v>0</v>
      </c>
      <c r="CQ6115" s="3" t="str">
        <f>CONCATENATE(baseURL!$A$1,baseURL!$B$1,baseURL!$C$1,".",C6115,".",L6115,".pkl&amp;seq=",BC6115)</f>
        <v>http://proteomics.broadinstitute.org/millscripts/viewfeed.pl?side=xl&amp;cycle=1&amp;fixedMods=iaaC&amp;file=msdataSM/iPRG2012_nd/cpick_in/iPRG2012_nd.2957.1.3.pkl&amp;seq=VLPDFMLQGGDFTAGNGTGGK</v>
      </c>
    </row>
    <row r="6116" spans="1:95" x14ac:dyDescent="0.2">
      <c r="A6116" s="3">
        <v>5080</v>
      </c>
      <c r="B6116" s="2" t="s">
        <v>15838</v>
      </c>
      <c r="C6116" s="2" t="s">
        <v>15839</v>
      </c>
      <c r="D6116" s="3">
        <v>15620</v>
      </c>
      <c r="E6116" s="3">
        <v>15604</v>
      </c>
      <c r="F6116" s="3">
        <v>62100</v>
      </c>
      <c r="G6116" s="3">
        <v>18560</v>
      </c>
      <c r="H6116" s="3">
        <v>54.220300000000002</v>
      </c>
      <c r="I6116" s="30">
        <v>714.04538000000002</v>
      </c>
      <c r="J6116" s="30">
        <v>714.04192350000005</v>
      </c>
      <c r="K6116" s="30">
        <v>3.46E-3</v>
      </c>
      <c r="L6116" s="3">
        <v>3</v>
      </c>
      <c r="M6116" s="3">
        <v>3</v>
      </c>
      <c r="N6116" s="10">
        <f t="shared" si="665"/>
        <v>1</v>
      </c>
      <c r="O6116" s="35">
        <v>3</v>
      </c>
      <c r="P6116" s="17"/>
      <c r="Q6116" s="40">
        <v>2140.1107000000002</v>
      </c>
      <c r="R6116" s="40">
        <v>714.04174999999998</v>
      </c>
      <c r="S6116" s="18">
        <f t="shared" si="666"/>
        <v>5.0837363502116855</v>
      </c>
      <c r="T6116" s="18">
        <f t="shared" si="667"/>
        <v>0.2429829909435203</v>
      </c>
      <c r="U6116" s="18">
        <f t="shared" si="668"/>
        <v>0.21007175011269827</v>
      </c>
      <c r="V6116" s="30">
        <v>714.04190000000006</v>
      </c>
      <c r="W6116" s="3" t="s">
        <v>47</v>
      </c>
      <c r="X6116" s="3" t="s">
        <v>47</v>
      </c>
      <c r="Y6116" s="3" t="s">
        <v>47</v>
      </c>
      <c r="Z6116" s="3" t="s">
        <v>47</v>
      </c>
      <c r="AA6116" s="3" t="s">
        <v>47</v>
      </c>
      <c r="AB6116" s="12" t="s">
        <v>47</v>
      </c>
      <c r="AC6116" s="3" t="s">
        <v>47</v>
      </c>
      <c r="AD6116" s="3" t="s">
        <v>47</v>
      </c>
      <c r="AE6116" s="3" t="s">
        <v>47</v>
      </c>
      <c r="AF6116" s="3" t="s">
        <v>47</v>
      </c>
      <c r="AG6116" s="3" t="s">
        <v>47</v>
      </c>
      <c r="AH6116" s="3" t="s">
        <v>47</v>
      </c>
      <c r="AI6116" s="3" t="s">
        <v>47</v>
      </c>
      <c r="AJ6116" s="3" t="s">
        <v>47</v>
      </c>
      <c r="AK6116" s="3" t="s">
        <v>47</v>
      </c>
      <c r="AL6116" s="3" t="s">
        <v>47</v>
      </c>
      <c r="AM6116" s="3" t="s">
        <v>47</v>
      </c>
      <c r="AN6116" s="3" t="s">
        <v>47</v>
      </c>
      <c r="AO6116" s="3" t="s">
        <v>52</v>
      </c>
      <c r="AU6116" s="3">
        <v>0</v>
      </c>
      <c r="AV6116" s="3">
        <v>18</v>
      </c>
      <c r="AW6116" s="3">
        <v>1</v>
      </c>
      <c r="AX6116" s="3">
        <v>18</v>
      </c>
      <c r="AY6116" s="3">
        <v>100</v>
      </c>
      <c r="AZ6116" s="6" t="str">
        <f t="shared" si="669"/>
        <v>2957.2</v>
      </c>
      <c r="BC6116" s="12" t="s">
        <v>15840</v>
      </c>
      <c r="BJ6116" s="12">
        <f t="shared" si="670"/>
        <v>0</v>
      </c>
      <c r="BK6116" s="12">
        <f t="shared" si="671"/>
        <v>0</v>
      </c>
      <c r="CQ6116" s="3" t="str">
        <f>CONCATENATE(baseURL!$A$1,baseURL!$B$1,baseURL!$C$1,".",C6116,".",L6116,".pkl&amp;seq=",BC6116)</f>
        <v>http://proteomics.broadinstitute.org/millscripts/viewfeed.pl?side=xl&amp;cycle=1&amp;fixedMods=iaaC&amp;file=msdataSM/iPRG2012_nd/cpick_in/iPRG2012_nd.2957.2.3.pkl&amp;seq=AMLKVLPSDYFNSEVGTLR</v>
      </c>
    </row>
    <row r="6117" spans="1:95" x14ac:dyDescent="0.2">
      <c r="A6117" s="3">
        <v>1697</v>
      </c>
      <c r="B6117" s="2" t="s">
        <v>15841</v>
      </c>
      <c r="C6117" s="2" t="s">
        <v>15842</v>
      </c>
      <c r="D6117" s="3">
        <v>15621</v>
      </c>
      <c r="E6117" s="3">
        <v>15605</v>
      </c>
      <c r="F6117" s="3">
        <v>62101</v>
      </c>
      <c r="G6117" s="3">
        <v>18561</v>
      </c>
      <c r="H6117" s="3">
        <v>54.224499999999999</v>
      </c>
      <c r="I6117" s="30">
        <v>729.60451999999998</v>
      </c>
      <c r="J6117" s="30">
        <v>729.60209850000001</v>
      </c>
      <c r="K6117" s="30">
        <v>2.4199999999999998E-3</v>
      </c>
      <c r="L6117" s="3">
        <v>5</v>
      </c>
      <c r="M6117" s="3">
        <v>5</v>
      </c>
      <c r="N6117" s="10">
        <f t="shared" si="665"/>
        <v>1</v>
      </c>
      <c r="O6117" s="35">
        <v>5</v>
      </c>
      <c r="P6117" s="17"/>
      <c r="Q6117" s="40">
        <v>3643.9766</v>
      </c>
      <c r="R6117" s="40">
        <v>729.60113999999999</v>
      </c>
      <c r="S6117" s="18">
        <f t="shared" si="666"/>
        <v>4.6326682000426054</v>
      </c>
      <c r="T6117" s="18">
        <f t="shared" si="667"/>
        <v>1.3137314999593985</v>
      </c>
      <c r="U6117" s="18">
        <f t="shared" si="668"/>
        <v>1.1787262284002993</v>
      </c>
      <c r="V6117" s="30">
        <v>729.60199999999998</v>
      </c>
      <c r="W6117" s="3" t="s">
        <v>47</v>
      </c>
      <c r="X6117" s="3" t="s">
        <v>47</v>
      </c>
      <c r="Y6117" s="3" t="s">
        <v>47</v>
      </c>
      <c r="AA6117" s="3" t="s">
        <v>47</v>
      </c>
      <c r="AB6117" s="12" t="s">
        <v>47</v>
      </c>
      <c r="AC6117" s="3" t="s">
        <v>47</v>
      </c>
      <c r="AD6117" s="3" t="s">
        <v>47</v>
      </c>
      <c r="AF6117" s="3" t="s">
        <v>48</v>
      </c>
      <c r="AG6117" s="3" t="s">
        <v>48</v>
      </c>
      <c r="AJ6117" s="3" t="s">
        <v>47</v>
      </c>
      <c r="AM6117" s="3" t="s">
        <v>47</v>
      </c>
      <c r="AN6117" s="3" t="s">
        <v>48</v>
      </c>
      <c r="AU6117" s="3">
        <v>0</v>
      </c>
      <c r="AV6117" s="3">
        <v>9</v>
      </c>
      <c r="AW6117" s="3">
        <v>1</v>
      </c>
      <c r="AX6117" s="3">
        <v>9</v>
      </c>
      <c r="AY6117" s="3">
        <v>100</v>
      </c>
      <c r="AZ6117" s="6" t="str">
        <f t="shared" si="669"/>
        <v>2957.3</v>
      </c>
      <c r="BC6117" s="12" t="s">
        <v>15843</v>
      </c>
      <c r="BJ6117" s="12">
        <f t="shared" si="670"/>
        <v>0</v>
      </c>
      <c r="BK6117" s="12">
        <f t="shared" si="671"/>
        <v>0</v>
      </c>
      <c r="CQ6117" s="3" t="str">
        <f>CONCATENATE(baseURL!$A$1,baseURL!$B$1,baseURL!$C$1,".",C6117,".",L6117,".pkl&amp;seq=",BC6117)</f>
        <v>http://proteomics.broadinstitute.org/millscripts/viewfeed.pl?side=xl&amp;cycle=1&amp;fixedMods=iaaC&amp;file=msdataSM/iPRG2012_nd/cpick_in/iPRG2012_nd.2957.3.5.pkl&amp;seq=KASLNVGNVLPLGSVPEGTLVSNVEEKPGDRGALAR</v>
      </c>
    </row>
    <row r="6118" spans="1:95" x14ac:dyDescent="0.2">
      <c r="A6118" s="3">
        <v>5873</v>
      </c>
      <c r="B6118" s="2" t="s">
        <v>15844</v>
      </c>
      <c r="C6118" s="2" t="s">
        <v>15834</v>
      </c>
      <c r="D6118" s="3">
        <v>15622</v>
      </c>
      <c r="E6118" s="3">
        <v>15606</v>
      </c>
      <c r="F6118" s="3">
        <v>62102</v>
      </c>
      <c r="G6118" s="3">
        <v>18562</v>
      </c>
      <c r="H6118" s="3">
        <v>54.228700000000003</v>
      </c>
      <c r="I6118" s="30">
        <v>860.66732999999999</v>
      </c>
      <c r="J6118" s="30">
        <v>860.66518459999998</v>
      </c>
      <c r="K6118" s="30">
        <v>2.15E-3</v>
      </c>
      <c r="L6118" s="3">
        <v>4</v>
      </c>
      <c r="M6118" s="3">
        <v>4</v>
      </c>
      <c r="N6118" s="10">
        <f t="shared" si="665"/>
        <v>1</v>
      </c>
      <c r="O6118" s="35">
        <v>4</v>
      </c>
      <c r="P6118" s="17"/>
      <c r="Q6118" s="40">
        <v>3439.6360500000001</v>
      </c>
      <c r="R6118" s="40">
        <v>860.66447000000005</v>
      </c>
      <c r="S6118" s="18">
        <f t="shared" si="666"/>
        <v>3.3230139033640658</v>
      </c>
      <c r="T6118" s="18">
        <f t="shared" si="667"/>
        <v>0.830288718580248</v>
      </c>
      <c r="U6118" s="18">
        <f t="shared" si="668"/>
        <v>0.84818187042845694</v>
      </c>
      <c r="V6118" s="30">
        <v>860.66520000000003</v>
      </c>
      <c r="W6118" s="3" t="s">
        <v>47</v>
      </c>
      <c r="X6118" s="3" t="s">
        <v>47</v>
      </c>
      <c r="Y6118" s="3" t="s">
        <v>47</v>
      </c>
      <c r="Z6118" s="3" t="s">
        <v>47</v>
      </c>
      <c r="AA6118" s="3" t="s">
        <v>47</v>
      </c>
      <c r="AB6118" s="12" t="s">
        <v>47</v>
      </c>
      <c r="AC6118" s="3" t="s">
        <v>47</v>
      </c>
      <c r="AD6118" s="3" t="s">
        <v>47</v>
      </c>
      <c r="AE6118" s="3" t="s">
        <v>47</v>
      </c>
      <c r="AF6118" s="3" t="s">
        <v>47</v>
      </c>
      <c r="AG6118" s="3" t="s">
        <v>47</v>
      </c>
      <c r="AI6118" s="3" t="s">
        <v>47</v>
      </c>
      <c r="AJ6118" s="3" t="s">
        <v>47</v>
      </c>
      <c r="AK6118" s="3" t="s">
        <v>47</v>
      </c>
      <c r="AL6118" s="3" t="s">
        <v>47</v>
      </c>
      <c r="AM6118" s="3" t="s">
        <v>47</v>
      </c>
      <c r="AN6118" s="3" t="s">
        <v>48</v>
      </c>
      <c r="AU6118" s="3">
        <v>0</v>
      </c>
      <c r="AV6118" s="3">
        <v>16</v>
      </c>
      <c r="AW6118" s="3">
        <v>1</v>
      </c>
      <c r="AX6118" s="3">
        <v>16</v>
      </c>
      <c r="AY6118" s="3">
        <v>100</v>
      </c>
      <c r="AZ6118" s="6" t="str">
        <f t="shared" si="669"/>
        <v>2957.4</v>
      </c>
      <c r="BC6118" s="12" t="s">
        <v>15845</v>
      </c>
      <c r="BJ6118" s="12">
        <f t="shared" si="670"/>
        <v>0</v>
      </c>
      <c r="BK6118" s="12">
        <f t="shared" si="671"/>
        <v>0</v>
      </c>
      <c r="CQ6118" s="3" t="str">
        <f>CONCATENATE(baseURL!$A$1,baseURL!$B$1,baseURL!$C$1,".",C6118,".",L6118,".pkl&amp;seq=",BC6118)</f>
        <v>http://proteomics.broadinstitute.org/millscripts/viewfeed.pl?side=xl&amp;cycle=1&amp;fixedMods=iaaC&amp;file=msdataSM/iPRG2012_nd/cpick_in/iPRG2012_nd.2957.4.4.pkl&amp;seq=ALNGVSTDVQGTDFSEVSYDSVLERVSRGAGSH</v>
      </c>
    </row>
    <row r="6119" spans="1:95" x14ac:dyDescent="0.2">
      <c r="A6119" s="3">
        <v>6356</v>
      </c>
      <c r="B6119" s="2" t="s">
        <v>15846</v>
      </c>
      <c r="C6119" s="2" t="s">
        <v>15838</v>
      </c>
      <c r="D6119" s="3">
        <v>15625</v>
      </c>
      <c r="E6119" s="3">
        <v>15609</v>
      </c>
      <c r="F6119" s="3">
        <v>62122</v>
      </c>
      <c r="G6119" s="3">
        <v>18566</v>
      </c>
      <c r="H6119" s="3">
        <v>54.247100000000003</v>
      </c>
      <c r="I6119" s="30">
        <v>673.38072999999997</v>
      </c>
      <c r="J6119" s="30">
        <v>673.37951529999998</v>
      </c>
      <c r="K6119" s="30">
        <v>1.2099999999999999E-3</v>
      </c>
      <c r="L6119" s="3">
        <v>2</v>
      </c>
      <c r="M6119" s="3">
        <v>2</v>
      </c>
      <c r="N6119" s="10">
        <f t="shared" si="665"/>
        <v>1</v>
      </c>
      <c r="O6119" s="35">
        <v>2</v>
      </c>
      <c r="P6119" s="17"/>
      <c r="Q6119" s="40">
        <v>1345.75145</v>
      </c>
      <c r="R6119" s="40">
        <v>673.37936000000002</v>
      </c>
      <c r="S6119" s="18">
        <f t="shared" si="666"/>
        <v>2.034514393122604</v>
      </c>
      <c r="T6119" s="18">
        <f t="shared" si="667"/>
        <v>0.2306277994031988</v>
      </c>
      <c r="U6119" s="18">
        <f t="shared" si="668"/>
        <v>0.3564112805038937</v>
      </c>
      <c r="V6119" s="30">
        <v>673.37959999999998</v>
      </c>
      <c r="W6119" s="3" t="s">
        <v>47</v>
      </c>
      <c r="X6119" s="3" t="s">
        <v>47</v>
      </c>
      <c r="Y6119" s="3" t="s">
        <v>47</v>
      </c>
      <c r="Z6119" s="3" t="s">
        <v>47</v>
      </c>
      <c r="AA6119" s="3" t="s">
        <v>48</v>
      </c>
      <c r="AB6119" s="12" t="s">
        <v>47</v>
      </c>
      <c r="AC6119" s="3" t="s">
        <v>47</v>
      </c>
      <c r="AD6119" s="3" t="s">
        <v>47</v>
      </c>
      <c r="AE6119" s="3" t="s">
        <v>47</v>
      </c>
      <c r="AF6119" s="3" t="s">
        <v>47</v>
      </c>
      <c r="AG6119" s="3" t="s">
        <v>47</v>
      </c>
      <c r="AH6119" s="3" t="s">
        <v>47</v>
      </c>
      <c r="AI6119" s="3" t="s">
        <v>47</v>
      </c>
      <c r="AJ6119" s="3" t="s">
        <v>47</v>
      </c>
      <c r="AK6119" s="3" t="s">
        <v>48</v>
      </c>
      <c r="AL6119" s="3" t="s">
        <v>48</v>
      </c>
      <c r="AU6119" s="3">
        <v>0</v>
      </c>
      <c r="AV6119" s="3">
        <v>13</v>
      </c>
      <c r="AW6119" s="3">
        <v>1</v>
      </c>
      <c r="AX6119" s="3">
        <v>13</v>
      </c>
      <c r="AY6119" s="3">
        <v>100</v>
      </c>
      <c r="AZ6119" s="6" t="str">
        <f t="shared" si="669"/>
        <v>2958.3</v>
      </c>
      <c r="BC6119" s="12" t="s">
        <v>15683</v>
      </c>
      <c r="BJ6119" s="12">
        <f t="shared" si="670"/>
        <v>0</v>
      </c>
      <c r="BK6119" s="12">
        <f t="shared" si="671"/>
        <v>0</v>
      </c>
      <c r="CQ6119" s="3" t="str">
        <f>CONCATENATE(baseURL!$A$1,baseURL!$B$1,baseURL!$C$1,".",C6119,".",L6119,".pkl&amp;seq=",BC6119)</f>
        <v>http://proteomics.broadinstitute.org/millscripts/viewfeed.pl?side=xl&amp;cycle=1&amp;fixedMods=iaaC&amp;file=msdataSM/iPRG2012_nd/cpick_in/iPRG2012_nd.2958.3.2.pkl&amp;seq=LLPYWQDVLAK</v>
      </c>
    </row>
    <row r="6120" spans="1:95" x14ac:dyDescent="0.2">
      <c r="A6120" s="3">
        <v>4029</v>
      </c>
      <c r="B6120" s="2" t="s">
        <v>15849</v>
      </c>
      <c r="C6120" s="2" t="s">
        <v>15844</v>
      </c>
      <c r="D6120" s="3">
        <v>15627</v>
      </c>
      <c r="E6120" s="3">
        <v>15611</v>
      </c>
      <c r="F6120" s="3">
        <v>62124</v>
      </c>
      <c r="G6120" s="3">
        <v>18568</v>
      </c>
      <c r="H6120" s="3">
        <v>54.253799999999998</v>
      </c>
      <c r="I6120" s="30">
        <v>846.44650000000001</v>
      </c>
      <c r="J6120" s="30">
        <v>846.4436584</v>
      </c>
      <c r="K6120" s="30">
        <v>2.8400000000000001E-3</v>
      </c>
      <c r="L6120" s="3">
        <v>4</v>
      </c>
      <c r="M6120" s="3">
        <v>4</v>
      </c>
      <c r="N6120" s="10">
        <f t="shared" si="665"/>
        <v>1</v>
      </c>
      <c r="O6120" s="35">
        <v>4</v>
      </c>
      <c r="P6120" s="17"/>
      <c r="Q6120" s="40">
        <v>3382.7511</v>
      </c>
      <c r="R6120" s="40">
        <v>846.44322999999997</v>
      </c>
      <c r="S6120" s="18">
        <f t="shared" si="666"/>
        <v>3.8632242354199975</v>
      </c>
      <c r="T6120" s="18">
        <f t="shared" si="667"/>
        <v>0.50611781729593963</v>
      </c>
      <c r="U6120" s="18">
        <f t="shared" si="668"/>
        <v>0.55526464552610255</v>
      </c>
      <c r="V6120" s="30">
        <v>846.44370000000004</v>
      </c>
      <c r="W6120" s="3" t="s">
        <v>47</v>
      </c>
      <c r="X6120" s="3" t="s">
        <v>47</v>
      </c>
      <c r="Y6120" s="3" t="s">
        <v>47</v>
      </c>
      <c r="Z6120" s="3" t="s">
        <v>47</v>
      </c>
      <c r="AA6120" s="3" t="s">
        <v>47</v>
      </c>
      <c r="AB6120" s="12" t="s">
        <v>47</v>
      </c>
      <c r="AC6120" s="3" t="s">
        <v>47</v>
      </c>
      <c r="AD6120" s="3" t="s">
        <v>47</v>
      </c>
      <c r="AG6120" s="3" t="s">
        <v>48</v>
      </c>
      <c r="AI6120" s="3" t="s">
        <v>47</v>
      </c>
      <c r="AL6120" s="3" t="s">
        <v>48</v>
      </c>
      <c r="AM6120" s="3" t="s">
        <v>47</v>
      </c>
      <c r="AU6120" s="3">
        <v>0</v>
      </c>
      <c r="AV6120" s="3">
        <v>10</v>
      </c>
      <c r="AW6120" s="3">
        <v>1</v>
      </c>
      <c r="AX6120" s="3">
        <v>10</v>
      </c>
      <c r="AY6120" s="3">
        <v>100</v>
      </c>
      <c r="AZ6120" s="6" t="str">
        <f t="shared" si="669"/>
        <v>2958.5</v>
      </c>
      <c r="BC6120" s="12" t="s">
        <v>15802</v>
      </c>
      <c r="BJ6120" s="12">
        <f t="shared" si="670"/>
        <v>0</v>
      </c>
      <c r="BK6120" s="12">
        <f t="shared" si="671"/>
        <v>0</v>
      </c>
      <c r="CQ6120" s="3" t="str">
        <f>CONCATENATE(baseURL!$A$1,baseURL!$B$1,baseURL!$C$1,".",C6120,".",L6120,".pkl&amp;seq=",BC6120)</f>
        <v>http://proteomics.broadinstitute.org/millscripts/viewfeed.pl?side=xl&amp;cycle=1&amp;fixedMods=iaaC&amp;file=msdataSM/iPRG2012_nd/cpick_in/iPRG2012_nd.2958.5.4.pkl&amp;seq=LLAVDTVSKANSGHPGAPLGMAPAAHVLWSQMR</v>
      </c>
    </row>
    <row r="6121" spans="1:95" x14ac:dyDescent="0.2">
      <c r="A6121" s="3">
        <v>1064</v>
      </c>
      <c r="B6121" s="2" t="s">
        <v>15850</v>
      </c>
      <c r="C6121" s="2" t="s">
        <v>15851</v>
      </c>
      <c r="D6121" s="3">
        <v>15629</v>
      </c>
      <c r="E6121" s="3">
        <v>15613</v>
      </c>
      <c r="F6121" s="3">
        <v>62142</v>
      </c>
      <c r="G6121" s="3">
        <v>18571</v>
      </c>
      <c r="H6121" s="3">
        <v>54.266500000000001</v>
      </c>
      <c r="I6121" s="30">
        <v>608.33622000000003</v>
      </c>
      <c r="J6121" s="30">
        <v>608.16995789999999</v>
      </c>
      <c r="K6121" s="30">
        <v>0.16625999999999999</v>
      </c>
      <c r="L6121" s="3">
        <v>6</v>
      </c>
      <c r="M6121" s="3">
        <v>6</v>
      </c>
      <c r="N6121" s="10">
        <f t="shared" si="665"/>
        <v>1</v>
      </c>
      <c r="O6121" s="35">
        <v>6</v>
      </c>
      <c r="P6121" s="17"/>
      <c r="Q6121" s="40">
        <v>3643.9766</v>
      </c>
      <c r="R6121" s="40">
        <v>608.16882999999996</v>
      </c>
      <c r="S6121" s="18">
        <f t="shared" si="666"/>
        <v>275.23607219407899</v>
      </c>
      <c r="T6121" s="18">
        <f t="shared" si="667"/>
        <v>1.854583701747101</v>
      </c>
      <c r="U6121" s="18">
        <f t="shared" si="668"/>
        <v>1.7593798748728933</v>
      </c>
      <c r="V6121" s="30">
        <v>608.16989999999998</v>
      </c>
      <c r="W6121" s="3" t="s">
        <v>47</v>
      </c>
      <c r="AA6121" s="3" t="s">
        <v>47</v>
      </c>
      <c r="AB6121" s="12" t="s">
        <v>47</v>
      </c>
      <c r="AC6121" s="3" t="s">
        <v>48</v>
      </c>
      <c r="AG6121" s="3" t="s">
        <v>52</v>
      </c>
      <c r="AU6121" s="3">
        <v>0</v>
      </c>
      <c r="AV6121" s="3">
        <v>3</v>
      </c>
      <c r="AW6121" s="3">
        <v>1</v>
      </c>
      <c r="AX6121" s="3">
        <v>3</v>
      </c>
      <c r="AY6121" s="3">
        <v>100</v>
      </c>
      <c r="AZ6121" s="6" t="str">
        <f t="shared" si="669"/>
        <v>2959.2</v>
      </c>
      <c r="BC6121" s="12" t="s">
        <v>15843</v>
      </c>
      <c r="BJ6121" s="12">
        <f t="shared" si="670"/>
        <v>0</v>
      </c>
      <c r="BK6121" s="12">
        <f t="shared" si="671"/>
        <v>0</v>
      </c>
      <c r="CQ6121" s="3" t="str">
        <f>CONCATENATE(baseURL!$A$1,baseURL!$B$1,baseURL!$C$1,".",C6121,".",L6121,".pkl&amp;seq=",BC6121)</f>
        <v>http://proteomics.broadinstitute.org/millscripts/viewfeed.pl?side=xl&amp;cycle=1&amp;fixedMods=iaaC&amp;file=msdataSM/iPRG2012_nd/cpick_in/iPRG2012_nd.2959.2.6.pkl&amp;seq=KASLNVGNVLPLGSVPEGTLVSNVEEKPGDRGALAR</v>
      </c>
    </row>
    <row r="6122" spans="1:95" x14ac:dyDescent="0.2">
      <c r="A6122" s="3">
        <v>7343</v>
      </c>
      <c r="B6122" s="2" t="s">
        <v>15852</v>
      </c>
      <c r="C6122" s="2" t="s">
        <v>15846</v>
      </c>
      <c r="D6122" s="3">
        <v>15631</v>
      </c>
      <c r="E6122" s="3">
        <v>15615</v>
      </c>
      <c r="F6122" s="3">
        <v>62144</v>
      </c>
      <c r="G6122" s="3">
        <v>18573</v>
      </c>
      <c r="H6122" s="3">
        <v>54.271500000000003</v>
      </c>
      <c r="I6122" s="30">
        <v>745.97135000000003</v>
      </c>
      <c r="J6122" s="30">
        <v>745.97202479999999</v>
      </c>
      <c r="K6122" s="30">
        <v>-6.7000000000000002E-4</v>
      </c>
      <c r="L6122" s="3">
        <v>5</v>
      </c>
      <c r="M6122" s="3">
        <v>5</v>
      </c>
      <c r="N6122" s="10">
        <f t="shared" si="665"/>
        <v>1</v>
      </c>
      <c r="O6122" s="35">
        <v>5</v>
      </c>
      <c r="P6122" s="17"/>
      <c r="Q6122" s="40">
        <v>3725.8268200000002</v>
      </c>
      <c r="R6122" s="40">
        <v>745.97118999999998</v>
      </c>
      <c r="S6122" s="18">
        <f t="shared" si="666"/>
        <v>0.21448549514463983</v>
      </c>
      <c r="T6122" s="18">
        <f t="shared" si="667"/>
        <v>1.1190780705712078</v>
      </c>
      <c r="U6122" s="18">
        <f t="shared" si="668"/>
        <v>1.0858328188268367</v>
      </c>
      <c r="V6122" s="30">
        <v>745.97199999999998</v>
      </c>
      <c r="W6122" s="3" t="s">
        <v>47</v>
      </c>
      <c r="X6122" s="3" t="s">
        <v>47</v>
      </c>
      <c r="Y6122" s="3" t="s">
        <v>47</v>
      </c>
      <c r="AA6122" s="3" t="s">
        <v>47</v>
      </c>
      <c r="AB6122" s="12" t="s">
        <v>47</v>
      </c>
      <c r="AC6122" s="3" t="s">
        <v>47</v>
      </c>
      <c r="AF6122" s="3" t="s">
        <v>48</v>
      </c>
      <c r="AG6122" s="3" t="s">
        <v>47</v>
      </c>
      <c r="AL6122" s="3" t="s">
        <v>52</v>
      </c>
      <c r="AU6122" s="3">
        <v>0</v>
      </c>
      <c r="AV6122" s="3">
        <v>7</v>
      </c>
      <c r="AW6122" s="3">
        <v>1</v>
      </c>
      <c r="AX6122" s="3">
        <v>7</v>
      </c>
      <c r="AY6122" s="3">
        <v>100</v>
      </c>
      <c r="AZ6122" s="6" t="str">
        <f t="shared" si="669"/>
        <v>2959.4</v>
      </c>
      <c r="BC6122" s="12" t="s">
        <v>15697</v>
      </c>
      <c r="BJ6122" s="12">
        <f t="shared" si="670"/>
        <v>0</v>
      </c>
      <c r="BK6122" s="12">
        <f t="shared" si="671"/>
        <v>0</v>
      </c>
      <c r="CQ6122" s="3" t="str">
        <f>CONCATENATE(baseURL!$A$1,baseURL!$B$1,baseURL!$C$1,".",C6122,".",L6122,".pkl&amp;seq=",BC6122)</f>
        <v>http://proteomics.broadinstitute.org/millscripts/viewfeed.pl?side=xl&amp;cycle=1&amp;fixedMods=iaaC&amp;file=msdataSM/iPRG2012_nd/cpick_in/iPRG2012_nd.2959.4.5.pkl&amp;seq=QGKLEVPGYVDLVKTSSGNEMPPQDAEGWFYKR</v>
      </c>
    </row>
    <row r="6123" spans="1:95" x14ac:dyDescent="0.2">
      <c r="A6123" s="3">
        <v>1641</v>
      </c>
      <c r="B6123" s="2" t="s">
        <v>15853</v>
      </c>
      <c r="C6123" s="2" t="s">
        <v>15847</v>
      </c>
      <c r="D6123" s="3">
        <v>15632</v>
      </c>
      <c r="E6123" s="3">
        <v>15616</v>
      </c>
      <c r="F6123" s="3">
        <v>62145</v>
      </c>
      <c r="G6123" s="3">
        <v>18574</v>
      </c>
      <c r="H6123" s="3">
        <v>54.274000000000001</v>
      </c>
      <c r="I6123" s="30">
        <v>791.06520999999998</v>
      </c>
      <c r="J6123" s="30">
        <v>791.74293829999999</v>
      </c>
      <c r="K6123" s="30">
        <v>-0.67773000000000005</v>
      </c>
      <c r="L6123" s="3">
        <v>0</v>
      </c>
      <c r="M6123" s="3">
        <v>3</v>
      </c>
      <c r="N6123" s="10">
        <f t="shared" si="665"/>
        <v>1</v>
      </c>
      <c r="O6123" s="35">
        <v>3</v>
      </c>
      <c r="P6123" s="17"/>
      <c r="Q6123" s="40">
        <v>2371.1784600000001</v>
      </c>
      <c r="R6123" s="40">
        <v>791.06434000000002</v>
      </c>
      <c r="S6123" s="18">
        <f t="shared" si="666"/>
        <v>1.0997841211797148</v>
      </c>
      <c r="T6123" s="18">
        <f t="shared" si="667"/>
        <v>857.82946555267051</v>
      </c>
      <c r="U6123" s="18">
        <f t="shared" si="668"/>
        <v>422.54464409301016</v>
      </c>
      <c r="V6123" s="30">
        <v>791.39859999999999</v>
      </c>
      <c r="X6123" s="3" t="s">
        <v>47</v>
      </c>
      <c r="Y6123" s="3" t="s">
        <v>47</v>
      </c>
      <c r="AA6123" s="3" t="s">
        <v>47</v>
      </c>
      <c r="AB6123" s="12" t="s">
        <v>48</v>
      </c>
      <c r="AD6123" s="3" t="s">
        <v>47</v>
      </c>
      <c r="AF6123" s="3" t="s">
        <v>52</v>
      </c>
      <c r="AG6123" s="3" t="s">
        <v>47</v>
      </c>
      <c r="AK6123" s="3" t="s">
        <v>48</v>
      </c>
      <c r="AU6123" s="3">
        <v>0</v>
      </c>
      <c r="AV6123" s="3">
        <v>5</v>
      </c>
      <c r="AW6123" s="3">
        <v>2</v>
      </c>
      <c r="AX6123" s="3">
        <v>4</v>
      </c>
      <c r="AY6123" s="3">
        <v>80</v>
      </c>
      <c r="AZ6123" s="6" t="str">
        <f t="shared" si="669"/>
        <v>2959.5</v>
      </c>
      <c r="BC6123" s="12" t="s">
        <v>15854</v>
      </c>
      <c r="BJ6123" s="12">
        <f t="shared" si="670"/>
        <v>0</v>
      </c>
      <c r="BK6123" s="12">
        <f t="shared" si="671"/>
        <v>0</v>
      </c>
      <c r="BU6123" s="3" t="s">
        <v>15855</v>
      </c>
      <c r="CQ6123" s="3" t="str">
        <f>CONCATENATE(baseURL!$A$1,baseURL!$B$1,baseURL!$C$1,".",C6123,".",L6123,".pkl&amp;seq=",BC6123)</f>
        <v>http://proteomics.broadinstitute.org/millscripts/viewfeed.pl?side=xl&amp;cycle=1&amp;fixedMods=iaaC&amp;file=msdataSM/iPRG2012_nd/cpick_in/iPRG2012_nd.2959.5.0.pkl&amp;seq=KELYGNLVMSGGTTMFPGLAER</v>
      </c>
    </row>
    <row r="6124" spans="1:95" x14ac:dyDescent="0.2">
      <c r="A6124" s="3">
        <v>6931</v>
      </c>
      <c r="B6124" s="2" t="s">
        <v>15856</v>
      </c>
      <c r="C6124" s="2" t="s">
        <v>15849</v>
      </c>
      <c r="D6124" s="3">
        <v>15633</v>
      </c>
      <c r="E6124" s="3">
        <v>15617</v>
      </c>
      <c r="F6124" s="3">
        <v>62146</v>
      </c>
      <c r="G6124" s="3">
        <v>18575</v>
      </c>
      <c r="H6124" s="3">
        <v>54.276499999999999</v>
      </c>
      <c r="I6124" s="30">
        <v>915.71331999999995</v>
      </c>
      <c r="J6124" s="30">
        <v>915.71091030000002</v>
      </c>
      <c r="K6124" s="30">
        <v>2.4099999999999998E-3</v>
      </c>
      <c r="L6124" s="3">
        <v>4</v>
      </c>
      <c r="M6124" s="3">
        <v>4</v>
      </c>
      <c r="N6124" s="10">
        <f t="shared" si="665"/>
        <v>1</v>
      </c>
      <c r="O6124" s="35">
        <v>4</v>
      </c>
      <c r="P6124" s="17"/>
      <c r="Q6124" s="40">
        <v>3659.81963</v>
      </c>
      <c r="R6124" s="40">
        <v>915.71036000000004</v>
      </c>
      <c r="S6124" s="18">
        <f t="shared" si="666"/>
        <v>3.2324631556165455</v>
      </c>
      <c r="T6124" s="18">
        <f t="shared" si="667"/>
        <v>0.60095421437214791</v>
      </c>
      <c r="U6124" s="18">
        <f t="shared" si="668"/>
        <v>0.37129644349266766</v>
      </c>
      <c r="V6124" s="30">
        <v>915.71069999999997</v>
      </c>
      <c r="W6124" s="3" t="s">
        <v>47</v>
      </c>
      <c r="X6124" s="3" t="s">
        <v>47</v>
      </c>
      <c r="Y6124" s="3" t="s">
        <v>47</v>
      </c>
      <c r="Z6124" s="3" t="s">
        <v>47</v>
      </c>
      <c r="AA6124" s="3" t="s">
        <v>48</v>
      </c>
      <c r="AB6124" s="12" t="s">
        <v>47</v>
      </c>
      <c r="AC6124" s="3" t="s">
        <v>47</v>
      </c>
      <c r="AD6124" s="3" t="s">
        <v>47</v>
      </c>
      <c r="AE6124" s="3" t="s">
        <v>47</v>
      </c>
      <c r="AF6124" s="3" t="s">
        <v>47</v>
      </c>
      <c r="AG6124" s="3" t="s">
        <v>47</v>
      </c>
      <c r="AI6124" s="3" t="s">
        <v>47</v>
      </c>
      <c r="AJ6124" s="3" t="s">
        <v>47</v>
      </c>
      <c r="AK6124" s="3" t="s">
        <v>47</v>
      </c>
      <c r="AL6124" s="3" t="s">
        <v>47</v>
      </c>
      <c r="AM6124" s="3" t="s">
        <v>47</v>
      </c>
      <c r="AN6124" s="3" t="s">
        <v>47</v>
      </c>
      <c r="AO6124" s="3" t="s">
        <v>47</v>
      </c>
      <c r="AP6124" s="3" t="s">
        <v>48</v>
      </c>
      <c r="AU6124" s="3">
        <v>0</v>
      </c>
      <c r="AV6124" s="3">
        <v>17</v>
      </c>
      <c r="AW6124" s="3">
        <v>1</v>
      </c>
      <c r="AX6124" s="3">
        <v>17</v>
      </c>
      <c r="AY6124" s="3">
        <v>100</v>
      </c>
      <c r="AZ6124" s="6" t="str">
        <f t="shared" si="669"/>
        <v>2959.6</v>
      </c>
      <c r="BC6124" s="12" t="s">
        <v>15857</v>
      </c>
      <c r="BJ6124" s="12">
        <f t="shared" si="670"/>
        <v>1</v>
      </c>
      <c r="BK6124" s="12">
        <f t="shared" si="671"/>
        <v>0</v>
      </c>
      <c r="CQ6124" s="3" t="str">
        <f>CONCATENATE(baseURL!$A$1,baseURL!$B$1,baseURL!$C$1,".",C6124,".",L6124,".pkl&amp;seq=",BC6124)</f>
        <v>http://proteomics.broadinstitute.org/millscripts/viewfeed.pl?side=xl&amp;cycle=1&amp;fixedMods=iaaC&amp;file=msdataSM/iPRG2012_nd/cpick_in/iPRG2012_nd.2959.6.4.pkl&amp;seq=ALVKVTNMEFQYPGTSKPQLTDLNFQCSLSSR</v>
      </c>
    </row>
    <row r="6125" spans="1:95" x14ac:dyDescent="0.2">
      <c r="A6125" s="3">
        <v>6695</v>
      </c>
      <c r="B6125" s="2" t="s">
        <v>15858</v>
      </c>
      <c r="C6125" s="2" t="s">
        <v>15859</v>
      </c>
      <c r="D6125" s="3">
        <v>15634</v>
      </c>
      <c r="E6125" s="3">
        <v>15618</v>
      </c>
      <c r="F6125" s="3">
        <v>62147</v>
      </c>
      <c r="G6125" s="3">
        <v>18576</v>
      </c>
      <c r="H6125" s="3">
        <v>54.279000000000003</v>
      </c>
      <c r="I6125" s="30">
        <v>1135.1668999999999</v>
      </c>
      <c r="J6125" s="30">
        <v>1135.1657259999999</v>
      </c>
      <c r="K6125" s="30">
        <v>1.17E-3</v>
      </c>
      <c r="L6125" s="3">
        <v>3</v>
      </c>
      <c r="M6125" s="3">
        <v>3</v>
      </c>
      <c r="N6125" s="10">
        <f t="shared" si="665"/>
        <v>1</v>
      </c>
      <c r="O6125" s="35">
        <v>3</v>
      </c>
      <c r="P6125" s="17"/>
      <c r="Q6125" s="40">
        <v>3403.4819600000001</v>
      </c>
      <c r="R6125" s="40">
        <v>1135.1655000000001</v>
      </c>
      <c r="S6125" s="18">
        <f t="shared" si="666"/>
        <v>1.2333003424398863</v>
      </c>
      <c r="T6125" s="18">
        <f t="shared" si="667"/>
        <v>0.19908991233802664</v>
      </c>
      <c r="U6125" s="18">
        <f t="shared" si="668"/>
        <v>-0.26427864496592568</v>
      </c>
      <c r="V6125" s="30">
        <v>1135.1651999999999</v>
      </c>
      <c r="W6125" s="3" t="s">
        <v>47</v>
      </c>
      <c r="X6125" s="3" t="s">
        <v>47</v>
      </c>
      <c r="Y6125" s="3" t="s">
        <v>47</v>
      </c>
      <c r="Z6125" s="3" t="s">
        <v>47</v>
      </c>
      <c r="AA6125" s="3" t="s">
        <v>48</v>
      </c>
      <c r="AB6125" s="12" t="s">
        <v>47</v>
      </c>
      <c r="AC6125" s="3" t="s">
        <v>47</v>
      </c>
      <c r="AD6125" s="3" t="s">
        <v>47</v>
      </c>
      <c r="AE6125" s="3" t="s">
        <v>47</v>
      </c>
      <c r="AF6125" s="3" t="s">
        <v>47</v>
      </c>
      <c r="AG6125" s="3" t="s">
        <v>47</v>
      </c>
      <c r="AI6125" s="3" t="s">
        <v>47</v>
      </c>
      <c r="AJ6125" s="3" t="s">
        <v>47</v>
      </c>
      <c r="AK6125" s="3" t="s">
        <v>47</v>
      </c>
      <c r="AL6125" s="3" t="s">
        <v>47</v>
      </c>
      <c r="AU6125" s="3">
        <v>0</v>
      </c>
      <c r="AV6125" s="3">
        <v>14</v>
      </c>
      <c r="AW6125" s="3">
        <v>1</v>
      </c>
      <c r="AX6125" s="3">
        <v>14</v>
      </c>
      <c r="AY6125" s="3">
        <v>100</v>
      </c>
      <c r="AZ6125" s="6" t="str">
        <f t="shared" si="669"/>
        <v>2959.7</v>
      </c>
      <c r="BC6125" s="12" t="s">
        <v>15860</v>
      </c>
      <c r="BJ6125" s="12">
        <f t="shared" si="670"/>
        <v>0</v>
      </c>
      <c r="BK6125" s="12">
        <f t="shared" si="671"/>
        <v>0</v>
      </c>
      <c r="CQ6125" s="3" t="str">
        <f>CONCATENATE(baseURL!$A$1,baseURL!$B$1,baseURL!$C$1,".",C6125,".",L6125,".pkl&amp;seq=",BC6125)</f>
        <v>http://proteomics.broadinstitute.org/millscripts/viewfeed.pl?side=xl&amp;cycle=1&amp;fixedMods=iaaC&amp;file=msdataSM/iPRG2012_nd/cpick_in/iPRG2012_nd.2959.7.3.pkl&amp;seq=ALYEEAQEKAAEEADADAELADEEDALHDEL</v>
      </c>
    </row>
    <row r="6126" spans="1:95" x14ac:dyDescent="0.2">
      <c r="A6126" s="3">
        <v>1083</v>
      </c>
      <c r="B6126" s="2" t="s">
        <v>15861</v>
      </c>
      <c r="C6126" s="2" t="s">
        <v>15862</v>
      </c>
      <c r="D6126" s="3">
        <v>15636</v>
      </c>
      <c r="E6126" s="3">
        <v>15620</v>
      </c>
      <c r="F6126" s="3">
        <v>62163</v>
      </c>
      <c r="G6126" s="3">
        <v>18579</v>
      </c>
      <c r="H6126" s="3">
        <v>54.290599999999998</v>
      </c>
      <c r="I6126" s="30">
        <v>533.49761999999998</v>
      </c>
      <c r="J6126" s="30">
        <v>533.49638119999997</v>
      </c>
      <c r="K6126" s="30">
        <v>1.24E-3</v>
      </c>
      <c r="L6126" s="3">
        <v>0</v>
      </c>
      <c r="M6126" s="3">
        <v>5</v>
      </c>
      <c r="N6126" s="10">
        <f t="shared" si="665"/>
        <v>1</v>
      </c>
      <c r="O6126" s="35">
        <v>5</v>
      </c>
      <c r="P6126" s="17"/>
      <c r="Q6126" s="37">
        <v>2663.4475000000002</v>
      </c>
      <c r="R6126" s="37">
        <v>533.49531999999999</v>
      </c>
      <c r="S6126" s="18">
        <f t="shared" si="666"/>
        <v>4.3111905836232767</v>
      </c>
      <c r="T6126" s="18">
        <f t="shared" si="667"/>
        <v>1.9891458466421028</v>
      </c>
      <c r="U6126" s="18">
        <f t="shared" si="668"/>
        <v>1.649499006011806</v>
      </c>
      <c r="V6126" s="30">
        <v>533.49620000000004</v>
      </c>
      <c r="W6126" s="3" t="s">
        <v>47</v>
      </c>
      <c r="X6126" s="3" t="s">
        <v>52</v>
      </c>
      <c r="AA6126" s="3" t="s">
        <v>47</v>
      </c>
      <c r="AB6126" s="12" t="s">
        <v>52</v>
      </c>
      <c r="AF6126" s="3" t="s">
        <v>47</v>
      </c>
      <c r="AO6126" s="3" t="s">
        <v>48</v>
      </c>
      <c r="AU6126" s="3">
        <v>0</v>
      </c>
      <c r="AV6126" s="3">
        <v>3</v>
      </c>
      <c r="AW6126" s="3">
        <v>2</v>
      </c>
      <c r="AX6126" s="3">
        <v>2</v>
      </c>
      <c r="AY6126" s="3">
        <v>66.67</v>
      </c>
      <c r="AZ6126" s="6" t="str">
        <f t="shared" si="669"/>
        <v>2960.2</v>
      </c>
      <c r="BB6126" s="12" t="s">
        <v>79</v>
      </c>
      <c r="BC6126" s="12" t="s">
        <v>15863</v>
      </c>
      <c r="BJ6126" s="12">
        <f t="shared" si="670"/>
        <v>0</v>
      </c>
      <c r="BK6126" s="12">
        <f t="shared" si="671"/>
        <v>0</v>
      </c>
      <c r="CB6126" s="3" t="s">
        <v>15864</v>
      </c>
      <c r="CQ6126" s="3" t="str">
        <f>CONCATENATE(baseURL!$A$1,baseURL!$B$1,"+Acetyl",baseURL!$C$1,".",C6126,".",L6126,".pkl&amp;seq=",BC6126)</f>
        <v>http://proteomics.broadinstitute.org/millscripts/viewfeed.pl?side=xl&amp;cycle=1&amp;fixedMods=iaaC+Acetyl&amp;file=msdataSM/iPRG2012_nd/cpick_in/iPRG2012_nd.2960.2.0.pkl&amp;seq=SQKNGLATLLQAEKEAHELVSKAR</v>
      </c>
    </row>
    <row r="6127" spans="1:95" x14ac:dyDescent="0.2">
      <c r="A6127" s="3">
        <v>3587</v>
      </c>
      <c r="B6127" s="2" t="s">
        <v>15865</v>
      </c>
      <c r="C6127" s="2" t="s">
        <v>15850</v>
      </c>
      <c r="D6127" s="3">
        <v>15637</v>
      </c>
      <c r="E6127" s="3">
        <v>15621</v>
      </c>
      <c r="F6127" s="3">
        <v>62164</v>
      </c>
      <c r="G6127" s="3">
        <v>18580</v>
      </c>
      <c r="H6127" s="3">
        <v>54.292299999999997</v>
      </c>
      <c r="I6127" s="30">
        <v>568.34046000000001</v>
      </c>
      <c r="J6127" s="30">
        <v>568.34059879999995</v>
      </c>
      <c r="K6127" s="30">
        <v>-1.3999999999999999E-4</v>
      </c>
      <c r="L6127" s="3">
        <v>0</v>
      </c>
      <c r="M6127" s="3">
        <v>4</v>
      </c>
      <c r="N6127" s="10">
        <f t="shared" si="665"/>
        <v>1</v>
      </c>
      <c r="O6127" s="35">
        <v>4</v>
      </c>
      <c r="P6127" s="17"/>
      <c r="Q6127" s="40">
        <v>2270.337</v>
      </c>
      <c r="R6127" s="40">
        <v>568.33970999999997</v>
      </c>
      <c r="S6127" s="18">
        <f t="shared" si="666"/>
        <v>1.3196332877023644</v>
      </c>
      <c r="T6127" s="18">
        <f t="shared" si="667"/>
        <v>1.5638534213705704</v>
      </c>
      <c r="U6127" s="18">
        <f t="shared" si="668"/>
        <v>1.3900137297318269</v>
      </c>
      <c r="V6127" s="30">
        <v>568.34050000000002</v>
      </c>
      <c r="W6127" s="3" t="s">
        <v>47</v>
      </c>
      <c r="X6127" s="3" t="s">
        <v>47</v>
      </c>
      <c r="Y6127" s="3" t="s">
        <v>48</v>
      </c>
      <c r="Z6127" s="3" t="s">
        <v>47</v>
      </c>
      <c r="AA6127" s="3" t="s">
        <v>47</v>
      </c>
      <c r="AB6127" s="12" t="s">
        <v>47</v>
      </c>
      <c r="AC6127" s="3" t="s">
        <v>47</v>
      </c>
      <c r="AU6127" s="3">
        <v>0</v>
      </c>
      <c r="AV6127" s="3">
        <v>6</v>
      </c>
      <c r="AW6127" s="3">
        <v>1</v>
      </c>
      <c r="AX6127" s="3">
        <v>6</v>
      </c>
      <c r="AY6127" s="3">
        <v>100</v>
      </c>
      <c r="AZ6127" s="6" t="str">
        <f t="shared" si="669"/>
        <v>2960.3</v>
      </c>
      <c r="BC6127" s="12" t="s">
        <v>15700</v>
      </c>
      <c r="BJ6127" s="12">
        <f t="shared" si="670"/>
        <v>0</v>
      </c>
      <c r="BK6127" s="12">
        <f t="shared" si="671"/>
        <v>0</v>
      </c>
      <c r="CQ6127" s="3" t="str">
        <f>CONCATENATE(baseURL!$A$1,baseURL!$B$1,baseURL!$C$1,".",C6127,".",L6127,".pkl&amp;seq=",BC6127)</f>
        <v>http://proteomics.broadinstitute.org/millscripts/viewfeed.pl?side=xl&amp;cycle=1&amp;fixedMods=iaaC&amp;file=msdataSM/iPRG2012_nd/cpick_in/iPRG2012_nd.2960.3.0.pkl&amp;seq=GLVKSPLKVVGLSTLPELYEK</v>
      </c>
    </row>
    <row r="6128" spans="1:95" x14ac:dyDescent="0.2">
      <c r="A6128" s="3">
        <v>1011</v>
      </c>
      <c r="B6128" s="2" t="s">
        <v>15866</v>
      </c>
      <c r="C6128" s="2" t="s">
        <v>15867</v>
      </c>
      <c r="D6128" s="3">
        <v>15638</v>
      </c>
      <c r="E6128" s="3">
        <v>15622</v>
      </c>
      <c r="F6128" s="3">
        <v>62165</v>
      </c>
      <c r="G6128" s="3">
        <v>18581</v>
      </c>
      <c r="H6128" s="3">
        <v>54.293999999999997</v>
      </c>
      <c r="I6128" s="30">
        <v>597.80631000000005</v>
      </c>
      <c r="J6128" s="30">
        <v>597.80650930000002</v>
      </c>
      <c r="K6128" s="30">
        <v>-2.0000000000000001E-4</v>
      </c>
      <c r="L6128" s="3">
        <v>4</v>
      </c>
      <c r="M6128" s="3">
        <v>4</v>
      </c>
      <c r="N6128" s="10">
        <f t="shared" si="665"/>
        <v>1</v>
      </c>
      <c r="O6128" s="35">
        <v>4</v>
      </c>
      <c r="P6128" s="17"/>
      <c r="Q6128" s="40">
        <v>2388.2016400000002</v>
      </c>
      <c r="R6128" s="40">
        <v>597.80587000000003</v>
      </c>
      <c r="S6128" s="18">
        <f t="shared" si="666"/>
        <v>0.73602489053172926</v>
      </c>
      <c r="T6128" s="18">
        <f t="shared" si="667"/>
        <v>1.069410710184072</v>
      </c>
      <c r="U6128" s="18">
        <f t="shared" si="668"/>
        <v>1.053853820473557</v>
      </c>
      <c r="V6128" s="30">
        <v>597.80650000000003</v>
      </c>
      <c r="W6128" s="3" t="s">
        <v>47</v>
      </c>
      <c r="Z6128" s="3" t="s">
        <v>47</v>
      </c>
      <c r="AA6128" s="3" t="s">
        <v>47</v>
      </c>
      <c r="AB6128" s="12" t="s">
        <v>48</v>
      </c>
      <c r="AE6128" s="3" t="s">
        <v>47</v>
      </c>
      <c r="AF6128" s="3" t="s">
        <v>48</v>
      </c>
      <c r="AG6128" s="3" t="s">
        <v>48</v>
      </c>
      <c r="AH6128" s="3" t="s">
        <v>52</v>
      </c>
      <c r="AI6128" s="3" t="s">
        <v>48</v>
      </c>
      <c r="AL6128" s="3" t="s">
        <v>52</v>
      </c>
      <c r="AU6128" s="3">
        <v>0</v>
      </c>
      <c r="AV6128" s="3">
        <v>4</v>
      </c>
      <c r="AW6128" s="3">
        <v>1</v>
      </c>
      <c r="AX6128" s="3">
        <v>4</v>
      </c>
      <c r="AY6128" s="3">
        <v>100</v>
      </c>
      <c r="AZ6128" s="6" t="str">
        <f t="shared" si="669"/>
        <v>2960.4</v>
      </c>
      <c r="BC6128" s="12" t="s">
        <v>15782</v>
      </c>
      <c r="BJ6128" s="12">
        <f t="shared" si="670"/>
        <v>0</v>
      </c>
      <c r="BK6128" s="12">
        <f t="shared" si="671"/>
        <v>0</v>
      </c>
      <c r="CQ6128" s="3" t="str">
        <f>CONCATENATE(baseURL!$A$1,baseURL!$B$1,baseURL!$C$1,".",C6128,".",L6128,".pkl&amp;seq=",BC6128)</f>
        <v>http://proteomics.broadinstitute.org/millscripts/viewfeed.pl?side=xl&amp;cycle=1&amp;fixedMods=iaaC&amp;file=msdataSM/iPRG2012_nd/cpick_in/iPRG2012_nd.2960.4.4.pkl&amp;seq=ALLANPSTYELLDPHDFGMKR</v>
      </c>
    </row>
    <row r="6129" spans="1:95" x14ac:dyDescent="0.2">
      <c r="A6129" s="3">
        <v>191</v>
      </c>
      <c r="B6129" s="2" t="s">
        <v>15868</v>
      </c>
      <c r="C6129" s="2" t="s">
        <v>15853</v>
      </c>
      <c r="D6129" s="3">
        <v>15640</v>
      </c>
      <c r="E6129" s="3">
        <v>15624</v>
      </c>
      <c r="F6129" s="3">
        <v>62167</v>
      </c>
      <c r="G6129" s="3">
        <v>18583</v>
      </c>
      <c r="H6129" s="3">
        <v>54.298999999999999</v>
      </c>
      <c r="I6129" s="30">
        <v>685.67759999999998</v>
      </c>
      <c r="J6129" s="30">
        <v>685.67853260000004</v>
      </c>
      <c r="K6129" s="30">
        <v>-9.3000000000000005E-4</v>
      </c>
      <c r="L6129" s="3">
        <v>3</v>
      </c>
      <c r="M6129" s="3">
        <v>3</v>
      </c>
      <c r="N6129" s="10">
        <f t="shared" si="665"/>
        <v>1</v>
      </c>
      <c r="O6129" s="35">
        <v>3</v>
      </c>
      <c r="P6129" s="17"/>
      <c r="Q6129" s="37">
        <v>2055.0198399999999</v>
      </c>
      <c r="R6129" s="37">
        <v>685.67813000000001</v>
      </c>
      <c r="S6129" s="18">
        <f t="shared" si="666"/>
        <v>-0.7729574224951884</v>
      </c>
      <c r="T6129" s="18">
        <f t="shared" si="667"/>
        <v>0.58715595906413354</v>
      </c>
      <c r="U6129" s="18">
        <f t="shared" si="668"/>
        <v>0.53961178545294208</v>
      </c>
      <c r="V6129" s="30">
        <v>685.67849999999999</v>
      </c>
      <c r="W6129" s="3" t="s">
        <v>47</v>
      </c>
      <c r="X6129" s="3" t="s">
        <v>65</v>
      </c>
      <c r="Y6129" s="3" t="s">
        <v>65</v>
      </c>
      <c r="Z6129" s="3" t="s">
        <v>48</v>
      </c>
      <c r="AB6129" s="12" t="s">
        <v>52</v>
      </c>
      <c r="AC6129" s="3" t="s">
        <v>52</v>
      </c>
      <c r="AD6129" s="3" t="s">
        <v>65</v>
      </c>
      <c r="AF6129" s="3" t="s">
        <v>52</v>
      </c>
      <c r="AH6129" s="3" t="s">
        <v>65</v>
      </c>
      <c r="AI6129" s="3" t="s">
        <v>52</v>
      </c>
      <c r="AK6129" s="3" t="s">
        <v>47</v>
      </c>
      <c r="AL6129" s="3" t="s">
        <v>52</v>
      </c>
      <c r="AM6129" s="3" t="s">
        <v>47</v>
      </c>
      <c r="AO6129" s="3" t="s">
        <v>52</v>
      </c>
      <c r="AP6129" s="3" t="s">
        <v>48</v>
      </c>
      <c r="AQ6129" s="3" t="s">
        <v>47</v>
      </c>
      <c r="AU6129" s="3">
        <v>4</v>
      </c>
      <c r="AV6129" s="3">
        <v>4</v>
      </c>
      <c r="AW6129" s="3">
        <v>2</v>
      </c>
      <c r="AX6129" s="3">
        <v>3</v>
      </c>
      <c r="AY6129" s="3">
        <v>75</v>
      </c>
      <c r="AZ6129" s="6" t="str">
        <f t="shared" si="669"/>
        <v>2960.6</v>
      </c>
      <c r="BC6129" s="12" t="s">
        <v>15869</v>
      </c>
      <c r="BD6129" s="12" t="s">
        <v>79</v>
      </c>
      <c r="BF6129" s="12" t="s">
        <v>1468</v>
      </c>
      <c r="BJ6129" s="12">
        <f t="shared" si="670"/>
        <v>0</v>
      </c>
      <c r="BK6129" s="12">
        <f t="shared" si="671"/>
        <v>0</v>
      </c>
      <c r="BT6129" s="3" t="s">
        <v>15870</v>
      </c>
      <c r="BU6129" s="3" t="s">
        <v>15871</v>
      </c>
      <c r="BZ6129" s="3" t="s">
        <v>15872</v>
      </c>
      <c r="CD6129" s="3" t="s">
        <v>20283</v>
      </c>
      <c r="CM6129" s="3" t="s">
        <v>15873</v>
      </c>
      <c r="CQ6129" s="3" t="str">
        <f>CONCATENATE(baseURL!$A$1,baseURL!$B$1,baseURL!$C$1,".",C6129,".",L6129,".pkl&amp;seq=",BC6129,"&amp;varMods=Acetyl-K")</f>
        <v>http://proteomics.broadinstitute.org/millscripts/viewfeed.pl?side=xl&amp;cycle=1&amp;fixedMods=iaaC&amp;file=msdataSM/iPRG2012_nd/cpick_in/iPRG2012_nd.2960.6.3.pkl&amp;seq=THLLLFLPKsVSDYDGk&amp;varMods=Acetyl-K</v>
      </c>
    </row>
    <row r="6130" spans="1:95" x14ac:dyDescent="0.2">
      <c r="A6130" s="3">
        <v>2845</v>
      </c>
      <c r="B6130" s="2" t="s">
        <v>15874</v>
      </c>
      <c r="C6130" s="2" t="s">
        <v>15856</v>
      </c>
      <c r="D6130" s="3">
        <v>15641</v>
      </c>
      <c r="E6130" s="3">
        <v>15625</v>
      </c>
      <c r="F6130" s="3">
        <v>62168</v>
      </c>
      <c r="G6130" s="3">
        <v>18584</v>
      </c>
      <c r="H6130" s="3">
        <v>54.301499999999997</v>
      </c>
      <c r="I6130" s="30">
        <v>698.12783000000002</v>
      </c>
      <c r="J6130" s="30">
        <v>698.12638609999999</v>
      </c>
      <c r="K6130" s="30">
        <v>1.4400000000000001E-3</v>
      </c>
      <c r="L6130" s="3">
        <v>0</v>
      </c>
      <c r="M6130" s="3">
        <v>4</v>
      </c>
      <c r="N6130" s="10">
        <f t="shared" si="665"/>
        <v>1</v>
      </c>
      <c r="O6130" s="35">
        <v>4</v>
      </c>
      <c r="P6130" s="17"/>
      <c r="Q6130" s="40">
        <v>2789.4792000000002</v>
      </c>
      <c r="R6130" s="40">
        <v>698.12526000000003</v>
      </c>
      <c r="S6130" s="18">
        <f t="shared" si="666"/>
        <v>3.6812877963927613</v>
      </c>
      <c r="T6130" s="18">
        <f t="shared" si="667"/>
        <v>1.6130343141643888</v>
      </c>
      <c r="U6130" s="18">
        <f t="shared" si="668"/>
        <v>1.3464632407286792</v>
      </c>
      <c r="V6130" s="30">
        <v>698.12620000000004</v>
      </c>
      <c r="W6130" s="3" t="s">
        <v>47</v>
      </c>
      <c r="Z6130" s="3" t="s">
        <v>47</v>
      </c>
      <c r="AA6130" s="3" t="s">
        <v>47</v>
      </c>
      <c r="AB6130" s="12" t="s">
        <v>47</v>
      </c>
      <c r="AC6130" s="3" t="s">
        <v>47</v>
      </c>
      <c r="AE6130" s="3" t="s">
        <v>47</v>
      </c>
      <c r="AF6130" s="3" t="s">
        <v>47</v>
      </c>
      <c r="AI6130" s="3" t="s">
        <v>47</v>
      </c>
      <c r="AU6130" s="3">
        <v>0</v>
      </c>
      <c r="AV6130" s="3">
        <v>8</v>
      </c>
      <c r="AW6130" s="3">
        <v>1</v>
      </c>
      <c r="AX6130" s="3">
        <v>8</v>
      </c>
      <c r="AY6130" s="3">
        <v>100</v>
      </c>
      <c r="AZ6130" s="6" t="str">
        <f t="shared" si="669"/>
        <v>2960.7</v>
      </c>
      <c r="BC6130" s="12" t="s">
        <v>15875</v>
      </c>
      <c r="BJ6130" s="12">
        <f t="shared" si="670"/>
        <v>0</v>
      </c>
      <c r="BK6130" s="12">
        <f t="shared" si="671"/>
        <v>0</v>
      </c>
      <c r="CQ6130" s="3" t="str">
        <f>CONCATENATE(baseURL!$A$1,baseURL!$B$1,baseURL!$C$1,".",C6130,".",L6130,".pkl&amp;seq=",BC6130)</f>
        <v>http://proteomics.broadinstitute.org/millscripts/viewfeed.pl?side=xl&amp;cycle=1&amp;fixedMods=iaaC&amp;file=msdataSM/iPRG2012_nd/cpick_in/iPRG2012_nd.2960.7.0.pkl&amp;seq=GLLVPTQTTDQELQHLRNSLPDSVK</v>
      </c>
    </row>
    <row r="6131" spans="1:95" x14ac:dyDescent="0.2">
      <c r="A6131" s="3">
        <v>1082</v>
      </c>
      <c r="B6131" s="2" t="s">
        <v>15876</v>
      </c>
      <c r="C6131" s="2" t="s">
        <v>15866</v>
      </c>
      <c r="D6131" s="3">
        <v>15647</v>
      </c>
      <c r="E6131" s="3">
        <v>15631</v>
      </c>
      <c r="F6131" s="3">
        <v>62187</v>
      </c>
      <c r="G6131" s="3">
        <v>18591</v>
      </c>
      <c r="H6131" s="3">
        <v>54.328899999999997</v>
      </c>
      <c r="I6131" s="30">
        <v>666.37055999999995</v>
      </c>
      <c r="J6131" s="30">
        <v>666.61859609999999</v>
      </c>
      <c r="K6131" s="30">
        <v>-0.24804000000000001</v>
      </c>
      <c r="L6131" s="3">
        <v>3</v>
      </c>
      <c r="M6131" s="3">
        <v>4</v>
      </c>
      <c r="N6131" s="10">
        <f t="shared" si="665"/>
        <v>-1</v>
      </c>
      <c r="O6131" s="35">
        <v>4</v>
      </c>
      <c r="P6131" s="17"/>
      <c r="Q6131" s="40">
        <v>2663.4475000000002</v>
      </c>
      <c r="R6131" s="40">
        <v>666.61733000000004</v>
      </c>
      <c r="S6131" s="18">
        <f t="shared" si="666"/>
        <v>-370.18239534829252</v>
      </c>
      <c r="T6131" s="18">
        <f t="shared" si="667"/>
        <v>1.8992905569264604</v>
      </c>
      <c r="U6131" s="18">
        <f t="shared" si="668"/>
        <v>1.605118786685769</v>
      </c>
      <c r="V6131" s="30">
        <v>666.61839999999995</v>
      </c>
      <c r="W6131" s="3" t="s">
        <v>47</v>
      </c>
      <c r="AA6131" s="3" t="s">
        <v>47</v>
      </c>
      <c r="AB6131" s="12" t="s">
        <v>52</v>
      </c>
      <c r="AF6131" s="3" t="s">
        <v>47</v>
      </c>
      <c r="AL6131" s="3" t="s">
        <v>52</v>
      </c>
      <c r="AO6131" s="3" t="s">
        <v>47</v>
      </c>
      <c r="AU6131" s="3">
        <v>0</v>
      </c>
      <c r="AV6131" s="3">
        <v>4</v>
      </c>
      <c r="AW6131" s="3">
        <v>2</v>
      </c>
      <c r="AX6131" s="3">
        <v>3</v>
      </c>
      <c r="AY6131" s="3">
        <v>75</v>
      </c>
      <c r="AZ6131" s="6" t="str">
        <f t="shared" si="669"/>
        <v>2961.5</v>
      </c>
      <c r="BB6131" s="12" t="s">
        <v>79</v>
      </c>
      <c r="BC6131" s="12" t="s">
        <v>15863</v>
      </c>
      <c r="BJ6131" s="12">
        <f t="shared" si="670"/>
        <v>0</v>
      </c>
      <c r="BK6131" s="12">
        <f t="shared" si="671"/>
        <v>0</v>
      </c>
      <c r="CB6131" s="3" t="s">
        <v>15864</v>
      </c>
      <c r="CQ6131" s="3" t="str">
        <f>CONCATENATE(baseURL!$A$1,baseURL!$B$1,"+Acetyl",baseURL!$C$1,".",C6131,".",L6131,".pkl&amp;seq=",BC6131)</f>
        <v>http://proteomics.broadinstitute.org/millscripts/viewfeed.pl?side=xl&amp;cycle=1&amp;fixedMods=iaaC+Acetyl&amp;file=msdataSM/iPRG2012_nd/cpick_in/iPRG2012_nd.2961.5.3.pkl&amp;seq=SQKNGLATLLQAEKEAHELVSKAR</v>
      </c>
    </row>
    <row r="6132" spans="1:95" x14ac:dyDescent="0.2">
      <c r="A6132" s="3">
        <v>1374</v>
      </c>
      <c r="B6132" s="2" t="s">
        <v>15877</v>
      </c>
      <c r="C6132" s="2" t="s">
        <v>15878</v>
      </c>
      <c r="D6132" s="3">
        <v>15649</v>
      </c>
      <c r="E6132" s="3">
        <v>15633</v>
      </c>
      <c r="F6132" s="3">
        <v>62205</v>
      </c>
      <c r="G6132" s="3">
        <v>18594</v>
      </c>
      <c r="H6132" s="3">
        <v>54.345500000000001</v>
      </c>
      <c r="I6132" s="30">
        <v>716.35163999999997</v>
      </c>
      <c r="J6132" s="30">
        <v>716.01504690000002</v>
      </c>
      <c r="K6132" s="30">
        <v>0.33659</v>
      </c>
      <c r="L6132" s="3">
        <v>0</v>
      </c>
      <c r="M6132" s="3">
        <v>3</v>
      </c>
      <c r="N6132" s="10">
        <f t="shared" si="665"/>
        <v>1</v>
      </c>
      <c r="O6132" s="35">
        <v>3</v>
      </c>
      <c r="P6132" s="17"/>
      <c r="Q6132" s="40">
        <v>2146.0298699999998</v>
      </c>
      <c r="R6132" s="40">
        <v>716.01481000000001</v>
      </c>
      <c r="S6132" s="18">
        <f t="shared" si="666"/>
        <v>470.42323049150832</v>
      </c>
      <c r="T6132" s="18">
        <f t="shared" si="667"/>
        <v>0.3308590781864208</v>
      </c>
      <c r="U6132" s="18">
        <f t="shared" si="668"/>
        <v>0.40501955532168588</v>
      </c>
      <c r="V6132" s="30">
        <v>716.01509999999996</v>
      </c>
      <c r="X6132" s="3" t="s">
        <v>47</v>
      </c>
      <c r="Y6132" s="3" t="s">
        <v>47</v>
      </c>
      <c r="Z6132" s="3" t="s">
        <v>47</v>
      </c>
      <c r="AA6132" s="3" t="s">
        <v>47</v>
      </c>
      <c r="AG6132" s="3" t="s">
        <v>52</v>
      </c>
      <c r="AH6132" s="3" t="s">
        <v>52</v>
      </c>
      <c r="AL6132" s="3" t="s">
        <v>52</v>
      </c>
      <c r="AM6132" s="3" t="s">
        <v>47</v>
      </c>
      <c r="AU6132" s="3">
        <v>0</v>
      </c>
      <c r="AV6132" s="3">
        <v>5</v>
      </c>
      <c r="AW6132" s="3">
        <v>1</v>
      </c>
      <c r="AX6132" s="3">
        <v>5</v>
      </c>
      <c r="AY6132" s="3">
        <v>100</v>
      </c>
      <c r="AZ6132" s="6" t="str">
        <f t="shared" si="669"/>
        <v>2962.2</v>
      </c>
      <c r="BC6132" s="12" t="s">
        <v>15879</v>
      </c>
      <c r="BJ6132" s="12">
        <f t="shared" si="670"/>
        <v>0</v>
      </c>
      <c r="BK6132" s="12">
        <f t="shared" si="671"/>
        <v>0</v>
      </c>
      <c r="CQ6132" s="3" t="str">
        <f>CONCATENATE(baseURL!$A$1,baseURL!$B$1,baseURL!$C$1,".",C6132,".",L6132,".pkl&amp;seq=",BC6132)</f>
        <v>http://proteomics.broadinstitute.org/millscripts/viewfeed.pl?side=xl&amp;cycle=1&amp;fixedMods=iaaC&amp;file=msdataSM/iPRG2012_nd/cpick_in/iPRG2012_nd.2962.2.0.pkl&amp;seq=VSSASAAASESDVAKQLASFGY</v>
      </c>
    </row>
    <row r="6133" spans="1:95" x14ac:dyDescent="0.2">
      <c r="A6133" s="3">
        <v>5668</v>
      </c>
      <c r="B6133" s="2" t="s">
        <v>15880</v>
      </c>
      <c r="C6133" s="2" t="s">
        <v>15881</v>
      </c>
      <c r="D6133" s="3">
        <v>15650</v>
      </c>
      <c r="E6133" s="3">
        <v>15634</v>
      </c>
      <c r="F6133" s="3">
        <v>62206</v>
      </c>
      <c r="G6133" s="3">
        <v>18595</v>
      </c>
      <c r="H6133" s="3">
        <v>54.349600000000002</v>
      </c>
      <c r="I6133" s="30">
        <v>750.39792999999997</v>
      </c>
      <c r="J6133" s="30">
        <v>750.3980123</v>
      </c>
      <c r="K6133" s="30">
        <v>-8.0000000000000007E-5</v>
      </c>
      <c r="L6133" s="3">
        <v>3</v>
      </c>
      <c r="M6133" s="3">
        <v>3</v>
      </c>
      <c r="N6133" s="10">
        <f t="shared" si="665"/>
        <v>1</v>
      </c>
      <c r="O6133" s="35">
        <v>3</v>
      </c>
      <c r="P6133" s="17"/>
      <c r="Q6133" s="40">
        <v>2249.1772000000001</v>
      </c>
      <c r="R6133" s="40">
        <v>750.39724999999999</v>
      </c>
      <c r="S6133" s="18">
        <f t="shared" si="666"/>
        <v>0.90618668976794303</v>
      </c>
      <c r="T6133" s="18">
        <f t="shared" si="667"/>
        <v>1.0158619318226745</v>
      </c>
      <c r="U6133" s="18">
        <f t="shared" si="668"/>
        <v>0.73294511670401985</v>
      </c>
      <c r="V6133" s="30">
        <v>750.39779999999996</v>
      </c>
      <c r="W6133" s="3" t="s">
        <v>47</v>
      </c>
      <c r="X6133" s="3" t="s">
        <v>47</v>
      </c>
      <c r="Y6133" s="3" t="s">
        <v>47</v>
      </c>
      <c r="Z6133" s="3" t="s">
        <v>47</v>
      </c>
      <c r="AA6133" s="3" t="s">
        <v>47</v>
      </c>
      <c r="AB6133" s="12" t="s">
        <v>47</v>
      </c>
      <c r="AC6133" s="3" t="s">
        <v>47</v>
      </c>
      <c r="AD6133" s="3" t="s">
        <v>47</v>
      </c>
      <c r="AE6133" s="3" t="s">
        <v>47</v>
      </c>
      <c r="AF6133" s="3" t="s">
        <v>47</v>
      </c>
      <c r="AI6133" s="3" t="s">
        <v>47</v>
      </c>
      <c r="AJ6133" s="3" t="s">
        <v>47</v>
      </c>
      <c r="AK6133" s="3" t="s">
        <v>47</v>
      </c>
      <c r="AL6133" s="3" t="s">
        <v>47</v>
      </c>
      <c r="AM6133" s="3" t="s">
        <v>48</v>
      </c>
      <c r="AN6133" s="3" t="s">
        <v>47</v>
      </c>
      <c r="AU6133" s="3">
        <v>0</v>
      </c>
      <c r="AV6133" s="3">
        <v>15</v>
      </c>
      <c r="AW6133" s="3">
        <v>1</v>
      </c>
      <c r="AX6133" s="3">
        <v>15</v>
      </c>
      <c r="AY6133" s="3">
        <v>100</v>
      </c>
      <c r="AZ6133" s="6" t="str">
        <f t="shared" si="669"/>
        <v>2962.3</v>
      </c>
      <c r="BC6133" s="12" t="s">
        <v>15806</v>
      </c>
      <c r="BJ6133" s="12">
        <f t="shared" si="670"/>
        <v>0</v>
      </c>
      <c r="BK6133" s="12">
        <f t="shared" si="671"/>
        <v>0</v>
      </c>
      <c r="CQ6133" s="3" t="str">
        <f>CONCATENATE(baseURL!$A$1,baseURL!$B$1,baseURL!$C$1,".",C6133,".",L6133,".pkl&amp;seq=",BC6133)</f>
        <v>http://proteomics.broadinstitute.org/millscripts/viewfeed.pl?side=xl&amp;cycle=1&amp;fixedMods=iaaC&amp;file=msdataSM/iPRG2012_nd/cpick_in/iPRG2012_nd.2962.3.3.pkl&amp;seq=KVASANATAAESDVAKQLAALGY</v>
      </c>
    </row>
    <row r="6134" spans="1:95" x14ac:dyDescent="0.2">
      <c r="A6134" s="3">
        <v>5045</v>
      </c>
      <c r="B6134" s="2" t="s">
        <v>15882</v>
      </c>
      <c r="C6134" s="2" t="s">
        <v>15883</v>
      </c>
      <c r="D6134" s="3">
        <v>15651</v>
      </c>
      <c r="E6134" s="3">
        <v>15635</v>
      </c>
      <c r="F6134" s="3">
        <v>62207</v>
      </c>
      <c r="G6134" s="3">
        <v>18596</v>
      </c>
      <c r="H6134" s="3">
        <v>54.3538</v>
      </c>
      <c r="I6134" s="30">
        <v>763.43588999999997</v>
      </c>
      <c r="J6134" s="30">
        <v>763.43481569999994</v>
      </c>
      <c r="K6134" s="30">
        <v>1.07E-3</v>
      </c>
      <c r="L6134" s="3">
        <v>2</v>
      </c>
      <c r="M6134" s="3">
        <v>2</v>
      </c>
      <c r="N6134" s="10">
        <f t="shared" si="665"/>
        <v>1</v>
      </c>
      <c r="O6134" s="35">
        <v>2</v>
      </c>
      <c r="P6134" s="17"/>
      <c r="Q6134" s="40">
        <v>1525.8624600000001</v>
      </c>
      <c r="R6134" s="40">
        <v>763.43487000000005</v>
      </c>
      <c r="S6134" s="18">
        <f t="shared" si="666"/>
        <v>1.3360668211629605</v>
      </c>
      <c r="T6134" s="18">
        <f t="shared" si="667"/>
        <v>-7.112591032375562E-2</v>
      </c>
      <c r="U6134" s="18">
        <f t="shared" si="668"/>
        <v>-0.22267780357679837</v>
      </c>
      <c r="V6134" s="30">
        <v>763.43470000000002</v>
      </c>
      <c r="W6134" s="3" t="s">
        <v>47</v>
      </c>
      <c r="X6134" s="3" t="s">
        <v>47</v>
      </c>
      <c r="Y6134" s="3" t="s">
        <v>47</v>
      </c>
      <c r="Z6134" s="3" t="s">
        <v>47</v>
      </c>
      <c r="AA6134" s="3" t="s">
        <v>48</v>
      </c>
      <c r="AB6134" s="12" t="s">
        <v>47</v>
      </c>
      <c r="AC6134" s="3" t="s">
        <v>47</v>
      </c>
      <c r="AD6134" s="3" t="s">
        <v>47</v>
      </c>
      <c r="AE6134" s="3" t="s">
        <v>47</v>
      </c>
      <c r="AF6134" s="3" t="s">
        <v>47</v>
      </c>
      <c r="AG6134" s="3" t="s">
        <v>47</v>
      </c>
      <c r="AH6134" s="3" t="s">
        <v>47</v>
      </c>
      <c r="AI6134" s="3" t="s">
        <v>47</v>
      </c>
      <c r="AJ6134" s="3" t="s">
        <v>47</v>
      </c>
      <c r="AK6134" s="3" t="s">
        <v>47</v>
      </c>
      <c r="AL6134" s="3" t="s">
        <v>47</v>
      </c>
      <c r="AM6134" s="3" t="s">
        <v>47</v>
      </c>
      <c r="AN6134" s="3" t="s">
        <v>47</v>
      </c>
      <c r="AU6134" s="3">
        <v>0</v>
      </c>
      <c r="AV6134" s="3">
        <v>17</v>
      </c>
      <c r="AW6134" s="3">
        <v>1</v>
      </c>
      <c r="AX6134" s="3">
        <v>17</v>
      </c>
      <c r="AY6134" s="3">
        <v>100</v>
      </c>
      <c r="AZ6134" s="6" t="str">
        <f t="shared" si="669"/>
        <v>2962.4</v>
      </c>
      <c r="BC6134" s="12" t="s">
        <v>15809</v>
      </c>
      <c r="BJ6134" s="12">
        <f t="shared" si="670"/>
        <v>0</v>
      </c>
      <c r="BK6134" s="12">
        <f t="shared" si="671"/>
        <v>0</v>
      </c>
      <c r="CQ6134" s="3" t="str">
        <f>CONCATENATE(baseURL!$A$1,baseURL!$B$1,baseURL!$C$1,".",C6134,".",L6134,".pkl&amp;seq=",BC6134)</f>
        <v>http://proteomics.broadinstitute.org/millscripts/viewfeed.pl?side=xl&amp;cycle=1&amp;fixedMods=iaaC&amp;file=msdataSM/iPRG2012_nd/cpick_in/iPRG2012_nd.2962.4.2.pkl&amp;seq=LVEDPQVLAPFLGK</v>
      </c>
    </row>
    <row r="6135" spans="1:95" x14ac:dyDescent="0.2">
      <c r="A6135" s="3">
        <v>6339</v>
      </c>
      <c r="B6135" s="2" t="s">
        <v>15884</v>
      </c>
      <c r="C6135" s="2" t="s">
        <v>15877</v>
      </c>
      <c r="D6135" s="3">
        <v>15654</v>
      </c>
      <c r="E6135" s="3">
        <v>15638</v>
      </c>
      <c r="F6135" s="3">
        <v>62227</v>
      </c>
      <c r="G6135" s="3">
        <v>18600</v>
      </c>
      <c r="H6135" s="3">
        <v>54.378799999999998</v>
      </c>
      <c r="I6135" s="30">
        <v>671.82207000000005</v>
      </c>
      <c r="J6135" s="30">
        <v>671.82060879999995</v>
      </c>
      <c r="K6135" s="30">
        <v>1.4599999999999999E-3</v>
      </c>
      <c r="L6135" s="3">
        <v>2</v>
      </c>
      <c r="M6135" s="3">
        <v>2</v>
      </c>
      <c r="N6135" s="10">
        <f t="shared" si="665"/>
        <v>1</v>
      </c>
      <c r="O6135" s="35">
        <v>2</v>
      </c>
      <c r="P6135" s="17"/>
      <c r="Q6135" s="40">
        <v>1342.6347699999999</v>
      </c>
      <c r="R6135" s="40">
        <v>671.82101999999998</v>
      </c>
      <c r="S6135" s="18">
        <f t="shared" si="666"/>
        <v>1.56291626611726</v>
      </c>
      <c r="T6135" s="18">
        <f t="shared" si="667"/>
        <v>-0.61206777964535275</v>
      </c>
      <c r="U6135" s="18">
        <f t="shared" si="668"/>
        <v>-0.47631733819207611</v>
      </c>
      <c r="V6135" s="30">
        <v>671.82069999999999</v>
      </c>
      <c r="W6135" s="3" t="s">
        <v>47</v>
      </c>
      <c r="X6135" s="3" t="s">
        <v>47</v>
      </c>
      <c r="Y6135" s="3" t="s">
        <v>47</v>
      </c>
      <c r="Z6135" s="3" t="s">
        <v>47</v>
      </c>
      <c r="AA6135" s="3" t="s">
        <v>47</v>
      </c>
      <c r="AB6135" s="12" t="s">
        <v>47</v>
      </c>
      <c r="AC6135" s="3" t="s">
        <v>47</v>
      </c>
      <c r="AD6135" s="3" t="s">
        <v>47</v>
      </c>
      <c r="AE6135" s="3" t="s">
        <v>47</v>
      </c>
      <c r="AF6135" s="3" t="s">
        <v>47</v>
      </c>
      <c r="AG6135" s="3" t="s">
        <v>47</v>
      </c>
      <c r="AH6135" s="3" t="s">
        <v>47</v>
      </c>
      <c r="AI6135" s="3" t="s">
        <v>47</v>
      </c>
      <c r="AJ6135" s="3" t="s">
        <v>47</v>
      </c>
      <c r="AK6135" s="3" t="s">
        <v>48</v>
      </c>
      <c r="AL6135" s="3" t="s">
        <v>48</v>
      </c>
      <c r="AU6135" s="3">
        <v>0</v>
      </c>
      <c r="AV6135" s="3">
        <v>14</v>
      </c>
      <c r="AW6135" s="3">
        <v>1</v>
      </c>
      <c r="AX6135" s="3">
        <v>14</v>
      </c>
      <c r="AY6135" s="3">
        <v>100</v>
      </c>
      <c r="AZ6135" s="6" t="str">
        <f t="shared" si="669"/>
        <v>2963.3</v>
      </c>
      <c r="BC6135" s="12" t="s">
        <v>15885</v>
      </c>
      <c r="BJ6135" s="12">
        <f t="shared" si="670"/>
        <v>0</v>
      </c>
      <c r="BK6135" s="12">
        <f t="shared" si="671"/>
        <v>0</v>
      </c>
      <c r="CQ6135" s="3" t="str">
        <f>CONCATENATE(baseURL!$A$1,baseURL!$B$1,baseURL!$C$1,".",C6135,".",L6135,".pkl&amp;seq=",BC6135)</f>
        <v>http://proteomics.broadinstitute.org/millscripts/viewfeed.pl?side=xl&amp;cycle=1&amp;fixedMods=iaaC&amp;file=msdataSM/iPRG2012_nd/cpick_in/iPRG2012_nd.2963.3.2.pkl&amp;seq=AVMDDFAAFVEK</v>
      </c>
    </row>
    <row r="6136" spans="1:95" x14ac:dyDescent="0.2">
      <c r="A6136" s="3">
        <v>5583</v>
      </c>
      <c r="B6136" s="2" t="s">
        <v>15886</v>
      </c>
      <c r="C6136" s="2" t="s">
        <v>15887</v>
      </c>
      <c r="D6136" s="3">
        <v>15656</v>
      </c>
      <c r="E6136" s="3">
        <v>15640</v>
      </c>
      <c r="F6136" s="3">
        <v>62247</v>
      </c>
      <c r="G6136" s="3">
        <v>18603</v>
      </c>
      <c r="H6136" s="3">
        <v>54.392200000000003</v>
      </c>
      <c r="I6136" s="30">
        <v>617.66615000000002</v>
      </c>
      <c r="J6136" s="30">
        <v>617.66629169999999</v>
      </c>
      <c r="K6136" s="30">
        <v>-1.3999999999999999E-4</v>
      </c>
      <c r="L6136" s="3">
        <v>3</v>
      </c>
      <c r="M6136" s="3">
        <v>3</v>
      </c>
      <c r="N6136" s="10">
        <f t="shared" si="665"/>
        <v>1</v>
      </c>
      <c r="O6136" s="35">
        <v>3</v>
      </c>
      <c r="P6136" s="17"/>
      <c r="Q6136" s="40">
        <v>1850.9799499999999</v>
      </c>
      <c r="R6136" s="40">
        <v>617.66483000000005</v>
      </c>
      <c r="S6136" s="18">
        <f t="shared" si="666"/>
        <v>2.1370813681657066</v>
      </c>
      <c r="T6136" s="18">
        <f t="shared" si="667"/>
        <v>2.3664938149969981</v>
      </c>
      <c r="U6136" s="18">
        <f t="shared" si="668"/>
        <v>2.2180314199720379</v>
      </c>
      <c r="V6136" s="30">
        <v>617.6662</v>
      </c>
      <c r="W6136" s="3" t="s">
        <v>47</v>
      </c>
      <c r="X6136" s="3" t="s">
        <v>47</v>
      </c>
      <c r="Y6136" s="3" t="s">
        <v>47</v>
      </c>
      <c r="Z6136" s="3" t="s">
        <v>47</v>
      </c>
      <c r="AA6136" s="3" t="s">
        <v>48</v>
      </c>
      <c r="AB6136" s="12" t="s">
        <v>47</v>
      </c>
      <c r="AC6136" s="3" t="s">
        <v>47</v>
      </c>
      <c r="AD6136" s="3" t="s">
        <v>47</v>
      </c>
      <c r="AE6136" s="3" t="s">
        <v>47</v>
      </c>
      <c r="AF6136" s="3" t="s">
        <v>47</v>
      </c>
      <c r="AG6136" s="3" t="s">
        <v>47</v>
      </c>
      <c r="AH6136" s="3" t="s">
        <v>47</v>
      </c>
      <c r="AI6136" s="3" t="s">
        <v>47</v>
      </c>
      <c r="AJ6136" s="3" t="s">
        <v>47</v>
      </c>
      <c r="AK6136" s="3" t="s">
        <v>47</v>
      </c>
      <c r="AL6136" s="3" t="s">
        <v>47</v>
      </c>
      <c r="AM6136" s="3" t="s">
        <v>47</v>
      </c>
      <c r="AU6136" s="3">
        <v>0</v>
      </c>
      <c r="AV6136" s="3">
        <v>16</v>
      </c>
      <c r="AW6136" s="3">
        <v>1</v>
      </c>
      <c r="AX6136" s="3">
        <v>16</v>
      </c>
      <c r="AY6136" s="3">
        <v>100</v>
      </c>
      <c r="AZ6136" s="6" t="str">
        <f t="shared" si="669"/>
        <v>2964.2</v>
      </c>
      <c r="BC6136" s="12" t="s">
        <v>15888</v>
      </c>
      <c r="BJ6136" s="12">
        <f t="shared" si="670"/>
        <v>0</v>
      </c>
      <c r="BK6136" s="12">
        <f t="shared" si="671"/>
        <v>0</v>
      </c>
      <c r="CQ6136" s="3" t="str">
        <f>CONCATENATE(baseURL!$A$1,baseURL!$B$1,baseURL!$C$1,".",C6136,".",L6136,".pkl&amp;seq=",BC6136)</f>
        <v>http://proteomics.broadinstitute.org/millscripts/viewfeed.pl?side=xl&amp;cycle=1&amp;fixedMods=iaaC&amp;file=msdataSM/iPRG2012_nd/cpick_in/iPRG2012_nd.2964.2.3.pkl&amp;seq=LVFFTWSPDTAPVRSK</v>
      </c>
    </row>
    <row r="6137" spans="1:95" x14ac:dyDescent="0.2">
      <c r="A6137" s="3">
        <v>6053</v>
      </c>
      <c r="B6137" s="2" t="s">
        <v>15889</v>
      </c>
      <c r="C6137" s="2" t="s">
        <v>15890</v>
      </c>
      <c r="D6137" s="3">
        <v>15657</v>
      </c>
      <c r="E6137" s="3">
        <v>15641</v>
      </c>
      <c r="F6137" s="3">
        <v>62248</v>
      </c>
      <c r="G6137" s="3">
        <v>18604</v>
      </c>
      <c r="H6137" s="3">
        <v>54.3947</v>
      </c>
      <c r="I6137" s="30">
        <v>656.85146999999995</v>
      </c>
      <c r="J6137" s="30">
        <v>656.84963500000003</v>
      </c>
      <c r="K6137" s="30">
        <v>1.8400000000000001E-3</v>
      </c>
      <c r="L6137" s="3">
        <v>2</v>
      </c>
      <c r="M6137" s="3">
        <v>2</v>
      </c>
      <c r="N6137" s="10">
        <f t="shared" si="665"/>
        <v>1</v>
      </c>
      <c r="O6137" s="35">
        <v>2</v>
      </c>
      <c r="P6137" s="17"/>
      <c r="Q6137" s="40">
        <v>1312.6936000000001</v>
      </c>
      <c r="R6137" s="40">
        <v>656.85044000000005</v>
      </c>
      <c r="S6137" s="18">
        <f t="shared" si="666"/>
        <v>1.5680890765645379</v>
      </c>
      <c r="T6137" s="18">
        <f t="shared" si="667"/>
        <v>-1.2255453463865129</v>
      </c>
      <c r="U6137" s="18">
        <f t="shared" si="668"/>
        <v>-1.1265882688064512</v>
      </c>
      <c r="V6137" s="30">
        <v>656.84969999999998</v>
      </c>
      <c r="W6137" s="3" t="s">
        <v>47</v>
      </c>
      <c r="X6137" s="3" t="s">
        <v>47</v>
      </c>
      <c r="Y6137" s="3" t="s">
        <v>47</v>
      </c>
      <c r="Z6137" s="3" t="s">
        <v>47</v>
      </c>
      <c r="AA6137" s="3" t="s">
        <v>47</v>
      </c>
      <c r="AB6137" s="12" t="s">
        <v>47</v>
      </c>
      <c r="AC6137" s="3" t="s">
        <v>47</v>
      </c>
      <c r="AD6137" s="3" t="s">
        <v>47</v>
      </c>
      <c r="AE6137" s="3" t="s">
        <v>47</v>
      </c>
      <c r="AF6137" s="3" t="s">
        <v>48</v>
      </c>
      <c r="AG6137" s="3" t="s">
        <v>47</v>
      </c>
      <c r="AH6137" s="3" t="s">
        <v>47</v>
      </c>
      <c r="AI6137" s="3" t="s">
        <v>48</v>
      </c>
      <c r="AL6137" s="3" t="s">
        <v>48</v>
      </c>
      <c r="AU6137" s="3">
        <v>0</v>
      </c>
      <c r="AV6137" s="3">
        <v>11</v>
      </c>
      <c r="AW6137" s="3">
        <v>1</v>
      </c>
      <c r="AX6137" s="3">
        <v>11</v>
      </c>
      <c r="AY6137" s="3">
        <v>100</v>
      </c>
      <c r="AZ6137" s="6" t="str">
        <f t="shared" si="669"/>
        <v>2964.3</v>
      </c>
      <c r="BC6137" s="12" t="s">
        <v>15891</v>
      </c>
      <c r="BJ6137" s="12">
        <f t="shared" si="670"/>
        <v>0</v>
      </c>
      <c r="BK6137" s="12">
        <f t="shared" si="671"/>
        <v>0</v>
      </c>
      <c r="CQ6137" s="3" t="str">
        <f>CONCATENATE(baseURL!$A$1,baseURL!$B$1,baseURL!$C$1,".",C6137,".",L6137,".pkl&amp;seq=",BC6137)</f>
        <v>http://proteomics.broadinstitute.org/millscripts/viewfeed.pl?side=xl&amp;cycle=1&amp;fixedMods=iaaC&amp;file=msdataSM/iPRG2012_nd/cpick_in/iPRG2012_nd.2964.3.2.pkl&amp;seq=FVLWTEAAFTK</v>
      </c>
    </row>
    <row r="6138" spans="1:95" x14ac:dyDescent="0.2">
      <c r="A6138" s="3">
        <v>2529</v>
      </c>
      <c r="B6138" s="2" t="s">
        <v>15892</v>
      </c>
      <c r="C6138" s="2" t="s">
        <v>15884</v>
      </c>
      <c r="D6138" s="3">
        <v>15658</v>
      </c>
      <c r="E6138" s="3">
        <v>15642</v>
      </c>
      <c r="F6138" s="3">
        <v>62249</v>
      </c>
      <c r="G6138" s="3">
        <v>18605</v>
      </c>
      <c r="H6138" s="3">
        <v>54.397199999999998</v>
      </c>
      <c r="I6138" s="30">
        <v>674.03215</v>
      </c>
      <c r="J6138" s="30">
        <v>673.69850039999994</v>
      </c>
      <c r="K6138" s="30">
        <v>0.33365</v>
      </c>
      <c r="L6138" s="3">
        <v>0</v>
      </c>
      <c r="M6138" s="3">
        <v>3</v>
      </c>
      <c r="N6138" s="10">
        <f t="shared" si="665"/>
        <v>1</v>
      </c>
      <c r="O6138" s="35">
        <v>3</v>
      </c>
      <c r="P6138" s="17"/>
      <c r="Q6138" s="40">
        <v>2019.0757000000001</v>
      </c>
      <c r="R6138" s="40">
        <v>673.69674999999995</v>
      </c>
      <c r="S6138" s="18">
        <f t="shared" si="666"/>
        <v>497.85010837598617</v>
      </c>
      <c r="T6138" s="18">
        <f t="shared" si="667"/>
        <v>2.5982016389298512</v>
      </c>
      <c r="U6138" s="18">
        <f t="shared" si="668"/>
        <v>2.5976079000165306</v>
      </c>
      <c r="V6138" s="30">
        <v>673.69849999999997</v>
      </c>
      <c r="W6138" s="3" t="s">
        <v>47</v>
      </c>
      <c r="Z6138" s="3" t="s">
        <v>47</v>
      </c>
      <c r="AA6138" s="3" t="s">
        <v>47</v>
      </c>
      <c r="AB6138" s="12" t="s">
        <v>47</v>
      </c>
      <c r="AC6138" s="3" t="s">
        <v>47</v>
      </c>
      <c r="AE6138" s="3" t="s">
        <v>47</v>
      </c>
      <c r="AF6138" s="3" t="s">
        <v>47</v>
      </c>
      <c r="AG6138" s="3" t="s">
        <v>47</v>
      </c>
      <c r="AH6138" s="3" t="s">
        <v>47</v>
      </c>
      <c r="AI6138" s="3" t="s">
        <v>47</v>
      </c>
      <c r="AK6138" s="3" t="s">
        <v>47</v>
      </c>
      <c r="AL6138" s="3" t="s">
        <v>47</v>
      </c>
      <c r="AM6138" s="3" t="s">
        <v>48</v>
      </c>
      <c r="AU6138" s="3">
        <v>0</v>
      </c>
      <c r="AV6138" s="3">
        <v>12</v>
      </c>
      <c r="AW6138" s="3">
        <v>1</v>
      </c>
      <c r="AX6138" s="3">
        <v>12</v>
      </c>
      <c r="AY6138" s="3">
        <v>100</v>
      </c>
      <c r="AZ6138" s="6" t="str">
        <f t="shared" si="669"/>
        <v>2964.4</v>
      </c>
      <c r="BC6138" s="12" t="s">
        <v>15893</v>
      </c>
      <c r="BJ6138" s="12">
        <f t="shared" si="670"/>
        <v>0</v>
      </c>
      <c r="BK6138" s="12">
        <f t="shared" si="671"/>
        <v>0</v>
      </c>
      <c r="CQ6138" s="3" t="str">
        <f>CONCATENATE(baseURL!$A$1,baseURL!$B$1,baseURL!$C$1,".",C6138,".",L6138,".pkl&amp;seq=",BC6138)</f>
        <v>http://proteomics.broadinstitute.org/millscripts/viewfeed.pl?side=xl&amp;cycle=1&amp;fixedMods=iaaC&amp;file=msdataSM/iPRG2012_nd/cpick_in/iPRG2012_nd.2964.4.0.pkl&amp;seq=HEAAEALGALASPEVVDVLK</v>
      </c>
    </row>
    <row r="6139" spans="1:95" x14ac:dyDescent="0.2">
      <c r="A6139" s="3">
        <v>7014</v>
      </c>
      <c r="B6139" s="2" t="s">
        <v>15894</v>
      </c>
      <c r="C6139" s="2" t="s">
        <v>15895</v>
      </c>
      <c r="D6139" s="3">
        <v>15659</v>
      </c>
      <c r="E6139" s="3">
        <v>15643</v>
      </c>
      <c r="F6139" s="3">
        <v>62250</v>
      </c>
      <c r="G6139" s="3">
        <v>18606</v>
      </c>
      <c r="H6139" s="3">
        <v>54.400500000000001</v>
      </c>
      <c r="I6139" s="30">
        <v>759.65188999999998</v>
      </c>
      <c r="J6139" s="30">
        <v>759.64956810000001</v>
      </c>
      <c r="K6139" s="30">
        <v>2.32E-3</v>
      </c>
      <c r="L6139" s="3">
        <v>4</v>
      </c>
      <c r="M6139" s="3">
        <v>4</v>
      </c>
      <c r="N6139" s="10">
        <f t="shared" si="665"/>
        <v>1</v>
      </c>
      <c r="O6139" s="35">
        <v>4</v>
      </c>
      <c r="P6139" s="17"/>
      <c r="Q6139" s="40">
        <v>3035.57377</v>
      </c>
      <c r="R6139" s="40">
        <v>759.64890000000003</v>
      </c>
      <c r="S6139" s="18">
        <f t="shared" si="666"/>
        <v>3.9360288680129818</v>
      </c>
      <c r="T6139" s="18">
        <f t="shared" si="667"/>
        <v>0.87948524638738523</v>
      </c>
      <c r="U6139" s="18">
        <f t="shared" si="668"/>
        <v>0.65819880735452463</v>
      </c>
      <c r="V6139" s="30">
        <v>759.64940000000001</v>
      </c>
      <c r="W6139" s="3" t="s">
        <v>47</v>
      </c>
      <c r="X6139" s="3" t="s">
        <v>47</v>
      </c>
      <c r="Y6139" s="3" t="s">
        <v>47</v>
      </c>
      <c r="Z6139" s="3" t="s">
        <v>47</v>
      </c>
      <c r="AB6139" s="12" t="s">
        <v>47</v>
      </c>
      <c r="AC6139" s="3" t="s">
        <v>52</v>
      </c>
      <c r="AD6139" s="3" t="s">
        <v>47</v>
      </c>
      <c r="AE6139" s="3" t="s">
        <v>47</v>
      </c>
      <c r="AF6139" s="3" t="s">
        <v>47</v>
      </c>
      <c r="AG6139" s="3" t="s">
        <v>47</v>
      </c>
      <c r="AI6139" s="3" t="s">
        <v>48</v>
      </c>
      <c r="AJ6139" s="3" t="s">
        <v>47</v>
      </c>
      <c r="AL6139" s="3" t="s">
        <v>47</v>
      </c>
      <c r="AM6139" s="3" t="s">
        <v>47</v>
      </c>
      <c r="AN6139" s="3" t="s">
        <v>48</v>
      </c>
      <c r="AU6139" s="3">
        <v>0</v>
      </c>
      <c r="AV6139" s="3">
        <v>12</v>
      </c>
      <c r="AW6139" s="3">
        <v>1</v>
      </c>
      <c r="AX6139" s="3">
        <v>12</v>
      </c>
      <c r="AY6139" s="3">
        <v>100</v>
      </c>
      <c r="AZ6139" s="6" t="str">
        <f t="shared" si="669"/>
        <v>2964.5</v>
      </c>
      <c r="BC6139" s="12" t="s">
        <v>15896</v>
      </c>
      <c r="BJ6139" s="12">
        <f t="shared" si="670"/>
        <v>0</v>
      </c>
      <c r="BK6139" s="12">
        <f t="shared" si="671"/>
        <v>0</v>
      </c>
      <c r="CQ6139" s="3" t="str">
        <f>CONCATENATE(baseURL!$A$1,baseURL!$B$1,baseURL!$C$1,".",C6139,".",L6139,".pkl&amp;seq=",BC6139)</f>
        <v>http://proteomics.broadinstitute.org/millscripts/viewfeed.pl?side=xl&amp;cycle=1&amp;fixedMods=iaaC&amp;file=msdataSM/iPRG2012_nd/cpick_in/iPRG2012_nd.2964.5.4.pkl&amp;seq=LGPVVAFTHNSTGPFVTQNKYLTTTWR</v>
      </c>
    </row>
    <row r="6140" spans="1:95" x14ac:dyDescent="0.2">
      <c r="A6140" s="3">
        <v>1406</v>
      </c>
      <c r="B6140" s="2" t="s">
        <v>15897</v>
      </c>
      <c r="C6140" s="2" t="s">
        <v>15898</v>
      </c>
      <c r="D6140" s="3">
        <v>15662</v>
      </c>
      <c r="E6140" s="3">
        <v>15646</v>
      </c>
      <c r="F6140" s="3">
        <v>62268</v>
      </c>
      <c r="G6140" s="3">
        <v>18610</v>
      </c>
      <c r="H6140" s="3">
        <v>54.418799999999997</v>
      </c>
      <c r="I6140" s="30">
        <v>621.07164</v>
      </c>
      <c r="J6140" s="30">
        <v>621.07066310000005</v>
      </c>
      <c r="K6140" s="30">
        <v>9.7999999999999997E-4</v>
      </c>
      <c r="L6140" s="3">
        <v>0</v>
      </c>
      <c r="M6140" s="3">
        <v>4</v>
      </c>
      <c r="N6140" s="10">
        <f t="shared" si="665"/>
        <v>1</v>
      </c>
      <c r="O6140" s="35">
        <v>4</v>
      </c>
      <c r="P6140" s="17"/>
      <c r="Q6140" s="40">
        <v>2481.2594899999999</v>
      </c>
      <c r="R6140" s="40">
        <v>621.07033000000001</v>
      </c>
      <c r="S6140" s="18">
        <f t="shared" si="666"/>
        <v>2.1092619252790361</v>
      </c>
      <c r="T6140" s="18">
        <f t="shared" si="667"/>
        <v>0.5363321735791049</v>
      </c>
      <c r="U6140" s="18">
        <f t="shared" si="668"/>
        <v>0.59574573458586322</v>
      </c>
      <c r="V6140" s="30">
        <v>621.07069999999999</v>
      </c>
      <c r="W6140" s="3" t="s">
        <v>47</v>
      </c>
      <c r="X6140" s="3" t="s">
        <v>47</v>
      </c>
      <c r="Y6140" s="3" t="s">
        <v>47</v>
      </c>
      <c r="Z6140" s="3" t="s">
        <v>47</v>
      </c>
      <c r="AA6140" s="3" t="s">
        <v>47</v>
      </c>
      <c r="AF6140" s="3" t="s">
        <v>48</v>
      </c>
      <c r="AK6140" s="3" t="s">
        <v>52</v>
      </c>
      <c r="AL6140" s="3" t="s">
        <v>52</v>
      </c>
      <c r="AM6140" s="3" t="s">
        <v>48</v>
      </c>
      <c r="AU6140" s="3">
        <v>0</v>
      </c>
      <c r="AV6140" s="3">
        <v>5</v>
      </c>
      <c r="AW6140" s="3">
        <v>1</v>
      </c>
      <c r="AX6140" s="3">
        <v>5</v>
      </c>
      <c r="AY6140" s="3">
        <v>100</v>
      </c>
      <c r="AZ6140" s="6" t="str">
        <f t="shared" si="669"/>
        <v>2965.2</v>
      </c>
      <c r="BC6140" s="12" t="s">
        <v>15899</v>
      </c>
      <c r="BJ6140" s="12">
        <f t="shared" si="670"/>
        <v>0</v>
      </c>
      <c r="BK6140" s="12">
        <f t="shared" si="671"/>
        <v>0</v>
      </c>
      <c r="CQ6140" s="3" t="str">
        <f>CONCATENATE(baseURL!$A$1,baseURL!$B$1,baseURL!$C$1,".",C6140,".",L6140,".pkl&amp;seq=",BC6140)</f>
        <v>http://proteomics.broadinstitute.org/millscripts/viewfeed.pl?side=xl&amp;cycle=1&amp;fixedMods=iaaC&amp;file=msdataSM/iPRG2012_nd/cpick_in/iPRG2012_nd.2965.2.0.pkl&amp;seq=WTKGFDLPNLENHDVVPMLQK</v>
      </c>
    </row>
    <row r="6141" spans="1:95" x14ac:dyDescent="0.2">
      <c r="A6141" s="3">
        <v>6573</v>
      </c>
      <c r="B6141" s="2" t="s">
        <v>15900</v>
      </c>
      <c r="C6141" s="2" t="s">
        <v>15889</v>
      </c>
      <c r="D6141" s="3">
        <v>15664</v>
      </c>
      <c r="E6141" s="3">
        <v>15648</v>
      </c>
      <c r="F6141" s="3">
        <v>62270</v>
      </c>
      <c r="G6141" s="3">
        <v>18612</v>
      </c>
      <c r="H6141" s="3">
        <v>54.4255</v>
      </c>
      <c r="I6141" s="30">
        <v>706.06548999999995</v>
      </c>
      <c r="J6141" s="30">
        <v>706.06534429999999</v>
      </c>
      <c r="K6141" s="30">
        <v>1.4999999999999999E-4</v>
      </c>
      <c r="L6141" s="3">
        <v>3</v>
      </c>
      <c r="M6141" s="3">
        <v>3</v>
      </c>
      <c r="N6141" s="10">
        <f t="shared" si="665"/>
        <v>1</v>
      </c>
      <c r="O6141" s="35">
        <v>3</v>
      </c>
      <c r="P6141" s="17"/>
      <c r="Q6141" s="40">
        <v>2116.1801</v>
      </c>
      <c r="R6141" s="40">
        <v>706.06488999999999</v>
      </c>
      <c r="S6141" s="18">
        <f t="shared" si="666"/>
        <v>0.84978025173164262</v>
      </c>
      <c r="T6141" s="18">
        <f t="shared" si="667"/>
        <v>0.6434252806441626</v>
      </c>
      <c r="U6141" s="18">
        <f t="shared" si="668"/>
        <v>0.29742308817853153</v>
      </c>
      <c r="V6141" s="30">
        <v>706.06510000000003</v>
      </c>
      <c r="W6141" s="3" t="s">
        <v>47</v>
      </c>
      <c r="X6141" s="3" t="s">
        <v>47</v>
      </c>
      <c r="Y6141" s="3" t="s">
        <v>47</v>
      </c>
      <c r="Z6141" s="3" t="s">
        <v>47</v>
      </c>
      <c r="AA6141" s="3" t="s">
        <v>47</v>
      </c>
      <c r="AB6141" s="12" t="s">
        <v>47</v>
      </c>
      <c r="AC6141" s="3" t="s">
        <v>47</v>
      </c>
      <c r="AD6141" s="3" t="s">
        <v>47</v>
      </c>
      <c r="AE6141" s="3" t="s">
        <v>47</v>
      </c>
      <c r="AF6141" s="3" t="s">
        <v>48</v>
      </c>
      <c r="AG6141" s="3" t="s">
        <v>47</v>
      </c>
      <c r="AH6141" s="3" t="s">
        <v>47</v>
      </c>
      <c r="AI6141" s="3" t="s">
        <v>47</v>
      </c>
      <c r="AJ6141" s="3" t="s">
        <v>47</v>
      </c>
      <c r="AK6141" s="3" t="s">
        <v>48</v>
      </c>
      <c r="AL6141" s="3" t="s">
        <v>48</v>
      </c>
      <c r="AU6141" s="3">
        <v>0</v>
      </c>
      <c r="AV6141" s="3">
        <v>13</v>
      </c>
      <c r="AW6141" s="3">
        <v>1</v>
      </c>
      <c r="AX6141" s="3">
        <v>13</v>
      </c>
      <c r="AY6141" s="3">
        <v>100</v>
      </c>
      <c r="AZ6141" s="6" t="str">
        <f t="shared" si="669"/>
        <v>2965.4</v>
      </c>
      <c r="BC6141" s="12" t="s">
        <v>15824</v>
      </c>
      <c r="BJ6141" s="12">
        <f t="shared" si="670"/>
        <v>0</v>
      </c>
      <c r="BK6141" s="12">
        <f t="shared" si="671"/>
        <v>0</v>
      </c>
      <c r="CQ6141" s="3" t="str">
        <f>CONCATENATE(baseURL!$A$1,baseURL!$B$1,baseURL!$C$1,".",C6141,".",L6141,".pkl&amp;seq=",BC6141)</f>
        <v>http://proteomics.broadinstitute.org/millscripts/viewfeed.pl?side=xl&amp;cycle=1&amp;fixedMods=iaaC&amp;file=msdataSM/iPRG2012_nd/cpick_in/iPRG2012_nd.2965.4.3.pkl&amp;seq=LNNVFVLGEQGKPYLSLPK</v>
      </c>
    </row>
    <row r="6142" spans="1:95" x14ac:dyDescent="0.2">
      <c r="A6142" s="3">
        <v>3053</v>
      </c>
      <c r="B6142" s="2" t="s">
        <v>15901</v>
      </c>
      <c r="C6142" s="2" t="s">
        <v>15902</v>
      </c>
      <c r="D6142" s="3">
        <v>15666</v>
      </c>
      <c r="E6142" s="3">
        <v>15650</v>
      </c>
      <c r="F6142" s="3">
        <v>62288</v>
      </c>
      <c r="G6142" s="3">
        <v>18615</v>
      </c>
      <c r="H6142" s="3">
        <v>54.442399999999999</v>
      </c>
      <c r="I6142" s="30">
        <v>490.98773999999997</v>
      </c>
      <c r="J6142" s="30">
        <v>490.98655100000002</v>
      </c>
      <c r="K6142" s="30">
        <v>1.1900000000000001E-3</v>
      </c>
      <c r="L6142" s="3">
        <v>2</v>
      </c>
      <c r="M6142" s="3">
        <v>4</v>
      </c>
      <c r="N6142" s="10">
        <f t="shared" si="665"/>
        <v>-1</v>
      </c>
      <c r="O6142" s="35">
        <v>4</v>
      </c>
      <c r="P6142" s="17"/>
      <c r="Q6142" s="40">
        <v>1960.92084</v>
      </c>
      <c r="R6142" s="40">
        <v>490.98567000000003</v>
      </c>
      <c r="S6142" s="18">
        <f t="shared" si="666"/>
        <v>4.2160089925771222</v>
      </c>
      <c r="T6142" s="18">
        <f t="shared" si="667"/>
        <v>1.7943497210266486</v>
      </c>
      <c r="U6142" s="18">
        <f t="shared" si="668"/>
        <v>1.6904770356145313</v>
      </c>
      <c r="V6142" s="30">
        <v>490.98649999999998</v>
      </c>
      <c r="W6142" s="3" t="s">
        <v>48</v>
      </c>
      <c r="X6142" s="3" t="s">
        <v>47</v>
      </c>
      <c r="Y6142" s="3" t="s">
        <v>47</v>
      </c>
      <c r="Z6142" s="3" t="s">
        <v>52</v>
      </c>
      <c r="AA6142" s="3" t="s">
        <v>47</v>
      </c>
      <c r="AB6142" s="12" t="s">
        <v>48</v>
      </c>
      <c r="AC6142" s="3" t="s">
        <v>52</v>
      </c>
      <c r="AF6142" s="3" t="s">
        <v>48</v>
      </c>
      <c r="AH6142" s="3" t="s">
        <v>48</v>
      </c>
      <c r="AL6142" s="3" t="s">
        <v>52</v>
      </c>
      <c r="AM6142" s="3" t="s">
        <v>48</v>
      </c>
      <c r="AU6142" s="3">
        <v>0</v>
      </c>
      <c r="AV6142" s="3">
        <v>3</v>
      </c>
      <c r="AW6142" s="3">
        <v>1</v>
      </c>
      <c r="AX6142" s="3">
        <v>3</v>
      </c>
      <c r="AY6142" s="3">
        <v>100</v>
      </c>
      <c r="AZ6142" s="6" t="str">
        <f t="shared" si="669"/>
        <v>2966.1</v>
      </c>
      <c r="BC6142" s="12" t="s">
        <v>15903</v>
      </c>
      <c r="BJ6142" s="12">
        <f t="shared" si="670"/>
        <v>0</v>
      </c>
      <c r="BK6142" s="12">
        <f t="shared" si="671"/>
        <v>0</v>
      </c>
      <c r="CQ6142" s="3" t="str">
        <f>CONCATENATE(baseURL!$A$1,baseURL!$B$1,baseURL!$C$1,".",C6142,".",L6142,".pkl&amp;seq=",BC6142)</f>
        <v>http://proteomics.broadinstitute.org/millscripts/viewfeed.pl?side=xl&amp;cycle=1&amp;fixedMods=iaaC&amp;file=msdataSM/iPRG2012_nd/cpick_in/iPRG2012_nd.2966.1.2.pkl&amp;seq=SLEDLDKEMADYFEKK</v>
      </c>
    </row>
    <row r="6143" spans="1:95" x14ac:dyDescent="0.2">
      <c r="A6143" s="3">
        <v>2318</v>
      </c>
      <c r="B6143" s="2" t="s">
        <v>15904</v>
      </c>
      <c r="C6143" s="2" t="s">
        <v>15905</v>
      </c>
      <c r="D6143" s="3">
        <v>15667</v>
      </c>
      <c r="E6143" s="3">
        <v>15651</v>
      </c>
      <c r="F6143" s="3">
        <v>62289</v>
      </c>
      <c r="G6143" s="3">
        <v>18616</v>
      </c>
      <c r="H6143" s="3">
        <v>54.4482</v>
      </c>
      <c r="I6143" s="30">
        <v>603.30731000000003</v>
      </c>
      <c r="J6143" s="30">
        <v>603.30506600000001</v>
      </c>
      <c r="K6143" s="30">
        <v>2.2399999999999998E-3</v>
      </c>
      <c r="L6143" s="3">
        <v>3</v>
      </c>
      <c r="M6143" s="3">
        <v>3</v>
      </c>
      <c r="N6143" s="10">
        <f t="shared" si="665"/>
        <v>1</v>
      </c>
      <c r="O6143" s="35">
        <v>3</v>
      </c>
      <c r="P6143" s="17"/>
      <c r="Q6143" s="40">
        <v>1807.89734</v>
      </c>
      <c r="R6143" s="40">
        <v>603.30395999999996</v>
      </c>
      <c r="S6143" s="18">
        <f t="shared" si="666"/>
        <v>5.5527565243705279</v>
      </c>
      <c r="T6143" s="18">
        <f t="shared" si="667"/>
        <v>1.833238422717778</v>
      </c>
      <c r="U6143" s="18">
        <f t="shared" si="668"/>
        <v>1.5580869053373225</v>
      </c>
      <c r="V6143" s="30">
        <v>603.30489999999998</v>
      </c>
      <c r="W6143" s="3" t="s">
        <v>47</v>
      </c>
      <c r="Z6143" s="3" t="s">
        <v>47</v>
      </c>
      <c r="AA6143" s="3" t="s">
        <v>47</v>
      </c>
      <c r="AB6143" s="12" t="s">
        <v>47</v>
      </c>
      <c r="AC6143" s="3" t="s">
        <v>47</v>
      </c>
      <c r="AD6143" s="3" t="s">
        <v>47</v>
      </c>
      <c r="AE6143" s="3" t="s">
        <v>47</v>
      </c>
      <c r="AF6143" s="3" t="s">
        <v>47</v>
      </c>
      <c r="AG6143" s="3" t="s">
        <v>47</v>
      </c>
      <c r="AH6143" s="3" t="s">
        <v>47</v>
      </c>
      <c r="AI6143" s="3" t="s">
        <v>47</v>
      </c>
      <c r="AJ6143" s="3" t="s">
        <v>47</v>
      </c>
      <c r="AK6143" s="3" t="s">
        <v>47</v>
      </c>
      <c r="AL6143" s="3" t="s">
        <v>48</v>
      </c>
      <c r="AM6143" s="3" t="s">
        <v>48</v>
      </c>
      <c r="AN6143" s="3" t="s">
        <v>48</v>
      </c>
      <c r="AO6143" s="3" t="s">
        <v>47</v>
      </c>
      <c r="AP6143" s="3" t="s">
        <v>48</v>
      </c>
      <c r="AQ6143" s="3" t="s">
        <v>47</v>
      </c>
      <c r="AU6143" s="3">
        <v>0</v>
      </c>
      <c r="AV6143" s="3">
        <v>15</v>
      </c>
      <c r="AW6143" s="3">
        <v>1</v>
      </c>
      <c r="AX6143" s="3">
        <v>15</v>
      </c>
      <c r="AY6143" s="3">
        <v>100</v>
      </c>
      <c r="AZ6143" s="6" t="str">
        <f t="shared" si="669"/>
        <v>2966.2</v>
      </c>
      <c r="BB6143" s="12" t="s">
        <v>79</v>
      </c>
      <c r="BC6143" s="12" t="s">
        <v>15906</v>
      </c>
      <c r="BJ6143" s="12">
        <f t="shared" si="670"/>
        <v>0</v>
      </c>
      <c r="BK6143" s="12">
        <f t="shared" si="671"/>
        <v>0</v>
      </c>
      <c r="CQ6143" s="3" t="str">
        <f>CONCATENATE(baseURL!$A$1,baseURL!$B$1,"+Acetyl",baseURL!$C$1,".",C6143,".",L6143,".pkl&amp;seq=",BC6143)</f>
        <v>http://proteomics.broadinstitute.org/millscripts/viewfeed.pl?side=xl&amp;cycle=1&amp;fixedMods=iaaC+Acetyl&amp;file=msdataSM/iPRG2012_nd/cpick_in/iPRG2012_nd.2966.2.3.pkl&amp;seq=SFLGFGGGQPQLSSQQK</v>
      </c>
    </row>
    <row r="6144" spans="1:95" x14ac:dyDescent="0.2">
      <c r="A6144" s="3">
        <v>2137</v>
      </c>
      <c r="B6144" s="2" t="s">
        <v>15907</v>
      </c>
      <c r="C6144" s="2" t="s">
        <v>15897</v>
      </c>
      <c r="D6144" s="3">
        <v>15668</v>
      </c>
      <c r="E6144" s="3">
        <v>15652</v>
      </c>
      <c r="F6144" s="3">
        <v>62290</v>
      </c>
      <c r="G6144" s="3">
        <v>18617</v>
      </c>
      <c r="H6144" s="3">
        <v>54.454099999999997</v>
      </c>
      <c r="I6144" s="30">
        <v>820.86443999999995</v>
      </c>
      <c r="J6144" s="30">
        <v>820.86650250000002</v>
      </c>
      <c r="K6144" s="30">
        <v>-2.0600000000000002E-3</v>
      </c>
      <c r="L6144" s="3">
        <v>2</v>
      </c>
      <c r="M6144" s="3">
        <v>2</v>
      </c>
      <c r="N6144" s="10">
        <f t="shared" si="665"/>
        <v>1</v>
      </c>
      <c r="O6144" s="35">
        <v>2</v>
      </c>
      <c r="P6144" s="17"/>
      <c r="Q6144" s="40">
        <v>1640.7261000000001</v>
      </c>
      <c r="R6144" s="40">
        <v>820.86668999999995</v>
      </c>
      <c r="S6144" s="18">
        <f t="shared" si="666"/>
        <v>-2.7410053634940872</v>
      </c>
      <c r="T6144" s="18">
        <f t="shared" si="667"/>
        <v>-0.22841711353217653</v>
      </c>
      <c r="U6144" s="18">
        <f t="shared" si="668"/>
        <v>-0.10964021453976348</v>
      </c>
      <c r="V6144" s="30">
        <v>820.86659999999995</v>
      </c>
      <c r="W6144" s="3" t="s">
        <v>47</v>
      </c>
      <c r="X6144" s="3" t="s">
        <v>47</v>
      </c>
      <c r="Y6144" s="3" t="s">
        <v>47</v>
      </c>
      <c r="Z6144" s="3" t="s">
        <v>47</v>
      </c>
      <c r="AA6144" s="3" t="s">
        <v>48</v>
      </c>
      <c r="AB6144" s="12" t="s">
        <v>47</v>
      </c>
      <c r="AC6144" s="3" t="s">
        <v>47</v>
      </c>
      <c r="AD6144" s="3" t="s">
        <v>47</v>
      </c>
      <c r="AE6144" s="3" t="s">
        <v>47</v>
      </c>
      <c r="AF6144" s="3" t="s">
        <v>47</v>
      </c>
      <c r="AG6144" s="3" t="s">
        <v>47</v>
      </c>
      <c r="AH6144" s="3" t="s">
        <v>47</v>
      </c>
      <c r="AI6144" s="3" t="s">
        <v>47</v>
      </c>
      <c r="AJ6144" s="3" t="s">
        <v>47</v>
      </c>
      <c r="AK6144" s="3" t="s">
        <v>47</v>
      </c>
      <c r="AL6144" s="3" t="s">
        <v>52</v>
      </c>
      <c r="AO6144" s="3" t="s">
        <v>47</v>
      </c>
      <c r="AQ6144" s="3" t="s">
        <v>47</v>
      </c>
      <c r="AU6144" s="3">
        <v>0</v>
      </c>
      <c r="AV6144" s="3">
        <v>16</v>
      </c>
      <c r="AW6144" s="3">
        <v>2</v>
      </c>
      <c r="AX6144" s="3">
        <v>15</v>
      </c>
      <c r="AY6144" s="3">
        <v>93.75</v>
      </c>
      <c r="AZ6144" s="6" t="str">
        <f t="shared" si="669"/>
        <v>2966.3</v>
      </c>
      <c r="BC6144" s="12" t="s">
        <v>15908</v>
      </c>
      <c r="BJ6144" s="12">
        <f t="shared" si="670"/>
        <v>1</v>
      </c>
      <c r="BK6144" s="12">
        <f t="shared" si="671"/>
        <v>0</v>
      </c>
      <c r="BO6144" s="3" t="s">
        <v>114</v>
      </c>
      <c r="BR6144" s="3" t="s">
        <v>114</v>
      </c>
      <c r="CC6144" s="3" t="s">
        <v>15909</v>
      </c>
      <c r="CQ6144" s="3" t="str">
        <f>CONCATENATE(baseURL!$A$1,baseURL!$B$1,baseURL!$C$1,".",C6144,".",L6144,".pkl&amp;seq=",BC6144,"&amp;varMods=pyroGlu-Q")</f>
        <v>http://proteomics.broadinstitute.org/millscripts/viewfeed.pl?side=xl&amp;cycle=1&amp;fixedMods=iaaC&amp;file=msdataSM/iPRG2012_nd/cpick_in/iPRG2012_nd.2966.3.2.pkl&amp;seq=qNCELFEQLGEYK&amp;varMods=pyroGlu-Q</v>
      </c>
    </row>
    <row r="6145" spans="1:95" x14ac:dyDescent="0.2">
      <c r="A6145" s="3">
        <v>5285</v>
      </c>
      <c r="B6145" s="2" t="s">
        <v>15910</v>
      </c>
      <c r="C6145" s="2" t="s">
        <v>15911</v>
      </c>
      <c r="D6145" s="3">
        <v>15671</v>
      </c>
      <c r="E6145" s="3">
        <v>15655</v>
      </c>
      <c r="F6145" s="3">
        <v>62331</v>
      </c>
      <c r="G6145" s="3">
        <v>18622</v>
      </c>
      <c r="H6145" s="3">
        <v>54.491999999999997</v>
      </c>
      <c r="I6145" s="30">
        <v>517.30834000000004</v>
      </c>
      <c r="J6145" s="30">
        <v>517.30786860000001</v>
      </c>
      <c r="K6145" s="30">
        <v>4.6999999999999999E-4</v>
      </c>
      <c r="L6145" s="3">
        <v>4</v>
      </c>
      <c r="M6145" s="3">
        <v>4</v>
      </c>
      <c r="N6145" s="10">
        <f t="shared" si="665"/>
        <v>1</v>
      </c>
      <c r="O6145" s="35">
        <v>4</v>
      </c>
      <c r="P6145" s="17"/>
      <c r="Q6145" s="40">
        <v>2066.2080500000002</v>
      </c>
      <c r="R6145" s="40">
        <v>517.30746999999997</v>
      </c>
      <c r="S6145" s="18">
        <f t="shared" si="666"/>
        <v>1.6817851094962886</v>
      </c>
      <c r="T6145" s="18">
        <f t="shared" si="667"/>
        <v>0.77052821224396906</v>
      </c>
      <c r="U6145" s="18">
        <f t="shared" si="668"/>
        <v>0.44460985647035028</v>
      </c>
      <c r="V6145" s="30">
        <v>517.30769999999995</v>
      </c>
      <c r="W6145" s="3" t="s">
        <v>47</v>
      </c>
      <c r="X6145" s="3" t="s">
        <v>47</v>
      </c>
      <c r="Y6145" s="3" t="s">
        <v>47</v>
      </c>
      <c r="Z6145" s="3" t="s">
        <v>47</v>
      </c>
      <c r="AA6145" s="3" t="s">
        <v>47</v>
      </c>
      <c r="AB6145" s="12" t="s">
        <v>47</v>
      </c>
      <c r="AC6145" s="3" t="s">
        <v>47</v>
      </c>
      <c r="AD6145" s="3" t="s">
        <v>47</v>
      </c>
      <c r="AE6145" s="3" t="s">
        <v>47</v>
      </c>
      <c r="AF6145" s="3" t="s">
        <v>47</v>
      </c>
      <c r="AG6145" s="3" t="s">
        <v>47</v>
      </c>
      <c r="AH6145" s="3" t="s">
        <v>47</v>
      </c>
      <c r="AI6145" s="3" t="s">
        <v>47</v>
      </c>
      <c r="AJ6145" s="3" t="s">
        <v>47</v>
      </c>
      <c r="AK6145" s="3" t="s">
        <v>47</v>
      </c>
      <c r="AL6145" s="3" t="s">
        <v>47</v>
      </c>
      <c r="AM6145" s="3" t="s">
        <v>47</v>
      </c>
      <c r="AN6145" s="3" t="s">
        <v>47</v>
      </c>
      <c r="AU6145" s="3">
        <v>0</v>
      </c>
      <c r="AV6145" s="3">
        <v>18</v>
      </c>
      <c r="AW6145" s="3">
        <v>1</v>
      </c>
      <c r="AX6145" s="3">
        <v>18</v>
      </c>
      <c r="AY6145" s="3">
        <v>100</v>
      </c>
      <c r="AZ6145" s="6" t="str">
        <f t="shared" si="669"/>
        <v>2968.2</v>
      </c>
      <c r="BC6145" s="12" t="s">
        <v>15912</v>
      </c>
      <c r="BJ6145" s="12">
        <f t="shared" si="670"/>
        <v>0</v>
      </c>
      <c r="BK6145" s="12">
        <f t="shared" si="671"/>
        <v>0</v>
      </c>
      <c r="CQ6145" s="3" t="str">
        <f>CONCATENATE(baseURL!$A$1,baseURL!$B$1,baseURL!$C$1,".",C6145,".",L6145,".pkl&amp;seq=",BC6145)</f>
        <v>http://proteomics.broadinstitute.org/millscripts/viewfeed.pl?side=xl&amp;cycle=1&amp;fixedMods=iaaC&amp;file=msdataSM/iPRG2012_nd/cpick_in/iPRG2012_nd.2968.2.4.pkl&amp;seq=SLGLKLPLSVLNVSAQRDR</v>
      </c>
    </row>
    <row r="6146" spans="1:95" x14ac:dyDescent="0.2">
      <c r="A6146" s="3">
        <v>6574</v>
      </c>
      <c r="B6146" s="2" t="s">
        <v>15913</v>
      </c>
      <c r="C6146" s="2" t="s">
        <v>15914</v>
      </c>
      <c r="D6146" s="3">
        <v>15672</v>
      </c>
      <c r="E6146" s="3">
        <v>15656</v>
      </c>
      <c r="F6146" s="3">
        <v>62332</v>
      </c>
      <c r="G6146" s="3">
        <v>18623</v>
      </c>
      <c r="H6146" s="3">
        <v>54.494500000000002</v>
      </c>
      <c r="I6146" s="30">
        <v>535.30888000000004</v>
      </c>
      <c r="J6146" s="30">
        <v>535.30797329999996</v>
      </c>
      <c r="K6146" s="30">
        <v>9.1E-4</v>
      </c>
      <c r="L6146" s="3">
        <v>3</v>
      </c>
      <c r="M6146" s="3">
        <v>3</v>
      </c>
      <c r="N6146" s="10">
        <f t="shared" ref="N6146:N6209" si="672">IF(AND(M6146&gt;0,L6146&gt;0), IF(M6146=L6146,1,-1), 1)</f>
        <v>1</v>
      </c>
      <c r="O6146" s="35">
        <v>3</v>
      </c>
      <c r="P6146" s="17"/>
      <c r="Q6146" s="40">
        <v>1603.90941</v>
      </c>
      <c r="R6146" s="40">
        <v>535.30799000000002</v>
      </c>
      <c r="S6146" s="18">
        <f t="shared" ref="S6146:S6209" si="673">1000000*(I6146-R6146)/R6146</f>
        <v>1.6625942759171271</v>
      </c>
      <c r="T6146" s="18">
        <f t="shared" ref="T6146:T6209" si="674">1000000*(J6146-R6146)/R6146</f>
        <v>-3.1196993828085225E-2</v>
      </c>
      <c r="U6146" s="18">
        <f t="shared" ref="U6146:U6209" si="675">1000000*(V6146-R6146)/R6146</f>
        <v>-0.16812751104302687</v>
      </c>
      <c r="V6146" s="30">
        <v>535.30790000000002</v>
      </c>
      <c r="W6146" s="3" t="s">
        <v>47</v>
      </c>
      <c r="X6146" s="3" t="s">
        <v>47</v>
      </c>
      <c r="Y6146" s="3" t="s">
        <v>47</v>
      </c>
      <c r="Z6146" s="3" t="s">
        <v>47</v>
      </c>
      <c r="AA6146" s="3" t="s">
        <v>47</v>
      </c>
      <c r="AB6146" s="12" t="s">
        <v>47</v>
      </c>
      <c r="AC6146" s="3" t="s">
        <v>47</v>
      </c>
      <c r="AD6146" s="3" t="s">
        <v>47</v>
      </c>
      <c r="AE6146" s="3" t="s">
        <v>47</v>
      </c>
      <c r="AF6146" s="3" t="s">
        <v>48</v>
      </c>
      <c r="AG6146" s="3" t="s">
        <v>47</v>
      </c>
      <c r="AH6146" s="3" t="s">
        <v>47</v>
      </c>
      <c r="AI6146" s="3" t="s">
        <v>47</v>
      </c>
      <c r="AJ6146" s="3" t="s">
        <v>47</v>
      </c>
      <c r="AK6146" s="3" t="s">
        <v>47</v>
      </c>
      <c r="AL6146" s="3" t="s">
        <v>48</v>
      </c>
      <c r="AU6146" s="3">
        <v>0</v>
      </c>
      <c r="AV6146" s="3">
        <v>14</v>
      </c>
      <c r="AW6146" s="3">
        <v>1</v>
      </c>
      <c r="AX6146" s="3">
        <v>14</v>
      </c>
      <c r="AY6146" s="3">
        <v>100</v>
      </c>
      <c r="AZ6146" s="6" t="str">
        <f t="shared" ref="AZ6146:AZ6209" si="676">HYPERLINK(CQ6146,C6146)</f>
        <v>2968.3</v>
      </c>
      <c r="BC6146" s="12" t="s">
        <v>15915</v>
      </c>
      <c r="BJ6146" s="12">
        <f t="shared" ref="BJ6146:BJ6209" si="677">LEN(BC6146)-LEN(SUBSTITUTE(BC6146,"C",""))</f>
        <v>0</v>
      </c>
      <c r="BK6146" s="12">
        <f t="shared" ref="BK6146:BK6209" si="678">LEN(BC6146)-LEN(SUBSTITUTE(BC6146,"c",""))</f>
        <v>0</v>
      </c>
      <c r="CQ6146" s="3" t="str">
        <f>CONCATENATE(baseURL!$A$1,baseURL!$B$1,baseURL!$C$1,".",C6146,".",L6146,".pkl&amp;seq=",BC6146)</f>
        <v>http://proteomics.broadinstitute.org/millscripts/viewfeed.pl?side=xl&amp;cycle=1&amp;fixedMods=iaaC&amp;file=msdataSM/iPRG2012_nd/cpick_in/iPRG2012_nd.2968.3.3.pkl&amp;seq=FLFLAPPSVEDLKK</v>
      </c>
    </row>
    <row r="6147" spans="1:95" x14ac:dyDescent="0.2">
      <c r="A6147" s="3">
        <v>4774</v>
      </c>
      <c r="B6147" s="2" t="s">
        <v>15916</v>
      </c>
      <c r="C6147" s="2" t="s">
        <v>15917</v>
      </c>
      <c r="D6147" s="3">
        <v>15673</v>
      </c>
      <c r="E6147" s="3">
        <v>15657</v>
      </c>
      <c r="F6147" s="3">
        <v>62333</v>
      </c>
      <c r="G6147" s="3">
        <v>18624</v>
      </c>
      <c r="H6147" s="3">
        <v>54.497</v>
      </c>
      <c r="I6147" s="30">
        <v>612.66661999999997</v>
      </c>
      <c r="J6147" s="30">
        <v>612.66625959999999</v>
      </c>
      <c r="K6147" s="30">
        <v>3.6000000000000002E-4</v>
      </c>
      <c r="L6147" s="3">
        <v>3</v>
      </c>
      <c r="M6147" s="3">
        <v>3</v>
      </c>
      <c r="N6147" s="10">
        <f t="shared" si="672"/>
        <v>1</v>
      </c>
      <c r="O6147" s="35">
        <v>3</v>
      </c>
      <c r="P6147" s="17"/>
      <c r="Q6147" s="40">
        <v>1835.9823100000001</v>
      </c>
      <c r="R6147" s="40">
        <v>612.66561999999999</v>
      </c>
      <c r="S6147" s="18">
        <f t="shared" si="673"/>
        <v>1.6322117111391907</v>
      </c>
      <c r="T6147" s="18">
        <f t="shared" si="674"/>
        <v>1.0439626104685267</v>
      </c>
      <c r="U6147" s="18">
        <f t="shared" si="675"/>
        <v>0.94668279250526521</v>
      </c>
      <c r="V6147" s="30">
        <v>612.6662</v>
      </c>
      <c r="W6147" s="3" t="s">
        <v>47</v>
      </c>
      <c r="X6147" s="3" t="s">
        <v>47</v>
      </c>
      <c r="Y6147" s="3" t="s">
        <v>47</v>
      </c>
      <c r="Z6147" s="3" t="s">
        <v>47</v>
      </c>
      <c r="AA6147" s="3" t="s">
        <v>47</v>
      </c>
      <c r="AB6147" s="12" t="s">
        <v>47</v>
      </c>
      <c r="AC6147" s="3" t="s">
        <v>47</v>
      </c>
      <c r="AD6147" s="3" t="s">
        <v>47</v>
      </c>
      <c r="AE6147" s="3" t="s">
        <v>47</v>
      </c>
      <c r="AF6147" s="3" t="s">
        <v>47</v>
      </c>
      <c r="AG6147" s="3" t="s">
        <v>47</v>
      </c>
      <c r="AH6147" s="3" t="s">
        <v>47</v>
      </c>
      <c r="AI6147" s="3" t="s">
        <v>48</v>
      </c>
      <c r="AJ6147" s="3" t="s">
        <v>47</v>
      </c>
      <c r="AK6147" s="3" t="s">
        <v>47</v>
      </c>
      <c r="AL6147" s="3" t="s">
        <v>48</v>
      </c>
      <c r="AM6147" s="3" t="s">
        <v>47</v>
      </c>
      <c r="AN6147" s="3" t="s">
        <v>47</v>
      </c>
      <c r="AS6147" s="3" t="s">
        <v>65</v>
      </c>
      <c r="AU6147" s="3">
        <v>1</v>
      </c>
      <c r="AV6147" s="3">
        <v>16</v>
      </c>
      <c r="AW6147" s="3">
        <v>1</v>
      </c>
      <c r="AX6147" s="3">
        <v>16</v>
      </c>
      <c r="AY6147" s="3">
        <v>100</v>
      </c>
      <c r="AZ6147" s="6" t="str">
        <f t="shared" si="676"/>
        <v>2968.4</v>
      </c>
      <c r="BC6147" s="12" t="s">
        <v>15918</v>
      </c>
      <c r="BJ6147" s="12">
        <f t="shared" si="677"/>
        <v>0</v>
      </c>
      <c r="BK6147" s="12">
        <f t="shared" si="678"/>
        <v>0</v>
      </c>
      <c r="CO6147" s="3" t="s">
        <v>15919</v>
      </c>
      <c r="CQ6147" s="3" t="str">
        <f>CONCATENATE(baseURL!$A$1,baseURL!$B$1,baseURL!$C$1,".",C6147,".",L6147,".pkl&amp;seq=",BC6147)</f>
        <v>http://proteomics.broadinstitute.org/millscripts/viewfeed.pl?side=xl&amp;cycle=1&amp;fixedMods=iaaC&amp;file=msdataSM/iPRG2012_nd/cpick_in/iPRG2012_nd.2968.4.3.pkl&amp;seq=VVGLSTLPELYEKMEK</v>
      </c>
    </row>
    <row r="6148" spans="1:95" x14ac:dyDescent="0.2">
      <c r="A6148" s="3">
        <v>2093</v>
      </c>
      <c r="B6148" s="2" t="s">
        <v>15920</v>
      </c>
      <c r="C6148" s="2" t="s">
        <v>15921</v>
      </c>
      <c r="D6148" s="3">
        <v>15674</v>
      </c>
      <c r="E6148" s="3">
        <v>15658</v>
      </c>
      <c r="F6148" s="3">
        <v>62334</v>
      </c>
      <c r="G6148" s="3">
        <v>18625</v>
      </c>
      <c r="H6148" s="3">
        <v>54.499499999999998</v>
      </c>
      <c r="I6148" s="30">
        <v>694.99942999999996</v>
      </c>
      <c r="J6148" s="30">
        <v>694.99777140000003</v>
      </c>
      <c r="K6148" s="30">
        <v>1.66E-3</v>
      </c>
      <c r="L6148" s="3">
        <v>3</v>
      </c>
      <c r="M6148" s="3">
        <v>3</v>
      </c>
      <c r="N6148" s="10">
        <f t="shared" si="672"/>
        <v>1</v>
      </c>
      <c r="O6148" s="35">
        <v>3</v>
      </c>
      <c r="P6148" s="17"/>
      <c r="Q6148" s="40">
        <v>2082.9800799999998</v>
      </c>
      <c r="R6148" s="40">
        <v>694.99820999999997</v>
      </c>
      <c r="S6148" s="18">
        <f t="shared" si="673"/>
        <v>1.7554002045405854</v>
      </c>
      <c r="T6148" s="18">
        <f t="shared" si="674"/>
        <v>-0.63108076197571839</v>
      </c>
      <c r="U6148" s="18">
        <f t="shared" si="675"/>
        <v>-0.44604431429130315</v>
      </c>
      <c r="V6148" s="30">
        <v>694.99789999999996</v>
      </c>
      <c r="W6148" s="3" t="s">
        <v>47</v>
      </c>
      <c r="X6148" s="3" t="s">
        <v>47</v>
      </c>
      <c r="Y6148" s="3" t="s">
        <v>47</v>
      </c>
      <c r="Z6148" s="3" t="s">
        <v>47</v>
      </c>
      <c r="AA6148" s="3" t="s">
        <v>48</v>
      </c>
      <c r="AB6148" s="12" t="s">
        <v>47</v>
      </c>
      <c r="AC6148" s="3" t="s">
        <v>47</v>
      </c>
      <c r="AD6148" s="3" t="s">
        <v>47</v>
      </c>
      <c r="AE6148" s="3" t="s">
        <v>47</v>
      </c>
      <c r="AG6148" s="3" t="s">
        <v>47</v>
      </c>
      <c r="AI6148" s="3" t="s">
        <v>47</v>
      </c>
      <c r="AJ6148" s="3" t="s">
        <v>47</v>
      </c>
      <c r="AO6148" s="3" t="s">
        <v>47</v>
      </c>
      <c r="AQ6148" s="3" t="s">
        <v>47</v>
      </c>
      <c r="AU6148" s="3">
        <v>0</v>
      </c>
      <c r="AV6148" s="3">
        <v>13</v>
      </c>
      <c r="AW6148" s="3">
        <v>2</v>
      </c>
      <c r="AX6148" s="3">
        <v>12</v>
      </c>
      <c r="AY6148" s="3">
        <v>92.31</v>
      </c>
      <c r="AZ6148" s="6" t="str">
        <f t="shared" si="676"/>
        <v>2968.5</v>
      </c>
      <c r="BC6148" s="12" t="s">
        <v>15922</v>
      </c>
      <c r="BJ6148" s="12">
        <f t="shared" si="677"/>
        <v>0</v>
      </c>
      <c r="BK6148" s="12">
        <f t="shared" si="678"/>
        <v>0</v>
      </c>
      <c r="BP6148" s="3" t="s">
        <v>54</v>
      </c>
      <c r="BR6148" s="3" t="s">
        <v>54</v>
      </c>
      <c r="BX6148" s="3" t="s">
        <v>15686</v>
      </c>
      <c r="CQ6148" s="3" t="str">
        <f>CONCATENATE(baseURL!$A$1,baseURL!$B$1,baseURL!$C$1,".",C6148,".",L6148,".pkl&amp;seq=",BC6148,"&amp;varMods=Deamidated-N")</f>
        <v>http://proteomics.broadinstitute.org/millscripts/viewfeed.pl?side=xl&amp;cycle=1&amp;fixedMods=iaaC&amp;file=msdataSM/iPRG2012_nd/cpick_in/iPRG2012_nd.2968.5.3.pkl&amp;seq=VLPDFMLQGGDFTAGnGTGGK&amp;varMods=Deamidated-N</v>
      </c>
    </row>
    <row r="6149" spans="1:95" x14ac:dyDescent="0.2">
      <c r="A6149" s="3">
        <v>2026</v>
      </c>
      <c r="B6149" s="2" t="s">
        <v>15923</v>
      </c>
      <c r="C6149" s="2" t="s">
        <v>15924</v>
      </c>
      <c r="D6149" s="3">
        <v>15675</v>
      </c>
      <c r="E6149" s="3">
        <v>15659</v>
      </c>
      <c r="F6149" s="3">
        <v>62335</v>
      </c>
      <c r="G6149" s="3">
        <v>18626</v>
      </c>
      <c r="H6149" s="3">
        <v>54.502000000000002</v>
      </c>
      <c r="I6149" s="30">
        <v>762.06169</v>
      </c>
      <c r="J6149" s="30">
        <v>762.05996149999999</v>
      </c>
      <c r="K6149" s="30">
        <v>1.73E-3</v>
      </c>
      <c r="L6149" s="3">
        <v>3</v>
      </c>
      <c r="M6149" s="3">
        <v>3</v>
      </c>
      <c r="N6149" s="10">
        <f t="shared" si="672"/>
        <v>1</v>
      </c>
      <c r="O6149" s="35">
        <v>3</v>
      </c>
      <c r="P6149" s="17"/>
      <c r="Q6149" s="40">
        <v>2284.16419</v>
      </c>
      <c r="R6149" s="40">
        <v>762.05957999999998</v>
      </c>
      <c r="S6149" s="18">
        <f t="shared" si="673"/>
        <v>2.7688123808062928</v>
      </c>
      <c r="T6149" s="18">
        <f t="shared" si="674"/>
        <v>0.50061702525036589</v>
      </c>
      <c r="U6149" s="18">
        <f t="shared" si="675"/>
        <v>0.41991467384726733</v>
      </c>
      <c r="V6149" s="30">
        <v>762.05989999999997</v>
      </c>
      <c r="W6149" s="3" t="s">
        <v>47</v>
      </c>
      <c r="X6149" s="3" t="s">
        <v>47</v>
      </c>
      <c r="Y6149" s="3" t="s">
        <v>47</v>
      </c>
      <c r="Z6149" s="3" t="s">
        <v>47</v>
      </c>
      <c r="AA6149" s="3" t="s">
        <v>48</v>
      </c>
      <c r="AB6149" s="12" t="s">
        <v>47</v>
      </c>
      <c r="AC6149" s="3" t="s">
        <v>47</v>
      </c>
      <c r="AD6149" s="3" t="s">
        <v>47</v>
      </c>
      <c r="AE6149" s="3" t="s">
        <v>47</v>
      </c>
      <c r="AF6149" s="3" t="s">
        <v>65</v>
      </c>
      <c r="AG6149" s="3" t="s">
        <v>47</v>
      </c>
      <c r="AH6149" s="3" t="s">
        <v>52</v>
      </c>
      <c r="AI6149" s="3" t="s">
        <v>47</v>
      </c>
      <c r="AJ6149" s="3" t="s">
        <v>47</v>
      </c>
      <c r="AK6149" s="3" t="s">
        <v>47</v>
      </c>
      <c r="AO6149" s="3" t="s">
        <v>47</v>
      </c>
      <c r="AQ6149" s="3" t="s">
        <v>65</v>
      </c>
      <c r="AU6149" s="3">
        <v>2</v>
      </c>
      <c r="AV6149" s="3">
        <v>13</v>
      </c>
      <c r="AW6149" s="3">
        <v>4</v>
      </c>
      <c r="AX6149" s="3">
        <v>9</v>
      </c>
      <c r="AY6149" s="3">
        <v>69.23</v>
      </c>
      <c r="AZ6149" s="6" t="str">
        <f t="shared" si="676"/>
        <v>2968.6</v>
      </c>
      <c r="BC6149" s="12" t="s">
        <v>15925</v>
      </c>
      <c r="BJ6149" s="12">
        <f t="shared" si="677"/>
        <v>0</v>
      </c>
      <c r="BK6149" s="12">
        <f t="shared" si="678"/>
        <v>0</v>
      </c>
      <c r="BP6149" s="3" t="s">
        <v>54</v>
      </c>
      <c r="BR6149" s="3" t="s">
        <v>54</v>
      </c>
      <c r="BY6149" s="3" t="s">
        <v>15926</v>
      </c>
      <c r="CA6149" s="3" t="s">
        <v>15926</v>
      </c>
      <c r="CB6149" s="3" t="s">
        <v>15927</v>
      </c>
      <c r="CE6149" s="3" t="s">
        <v>15928</v>
      </c>
      <c r="CG6149" s="3" t="s">
        <v>15929</v>
      </c>
      <c r="CM6149" s="3" t="s">
        <v>15930</v>
      </c>
      <c r="CQ6149" s="3" t="str">
        <f>CONCATENATE(baseURL!$A$1,baseURL!$B$1,baseURL!$C$1,".",C6149,".",L6149,".pkl&amp;seq=",BC6149,"&amp;varMods=Deamidated-N")</f>
        <v>http://proteomics.broadinstitute.org/millscripts/viewfeed.pl?side=xl&amp;cycle=1&amp;fixedMods=iaaC&amp;file=msdataSM/iPRG2012_nd/cpick_in/iPRG2012_nd.2968.6.3.pkl&amp;seq=LLTHPNFNGnTLDNDLMLLK&amp;varMods=Deamidated-N</v>
      </c>
    </row>
    <row r="6150" spans="1:95" x14ac:dyDescent="0.2">
      <c r="A6150" s="3">
        <v>5766</v>
      </c>
      <c r="B6150" s="2" t="s">
        <v>15931</v>
      </c>
      <c r="C6150" s="2" t="s">
        <v>15932</v>
      </c>
      <c r="D6150" s="3">
        <v>15677</v>
      </c>
      <c r="E6150" s="3">
        <v>15661</v>
      </c>
      <c r="F6150" s="3">
        <v>62351</v>
      </c>
      <c r="G6150" s="3">
        <v>18629</v>
      </c>
      <c r="H6150" s="3">
        <v>54.529600000000002</v>
      </c>
      <c r="I6150" s="30">
        <v>1135.1669999999999</v>
      </c>
      <c r="J6150" s="30">
        <v>1135.165643</v>
      </c>
      <c r="K6150" s="30">
        <v>1.3600000000000001E-3</v>
      </c>
      <c r="L6150" s="3">
        <v>3</v>
      </c>
      <c r="M6150" s="3">
        <v>3</v>
      </c>
      <c r="N6150" s="10">
        <f t="shared" si="672"/>
        <v>1</v>
      </c>
      <c r="O6150" s="35">
        <v>3</v>
      </c>
      <c r="P6150" s="17"/>
      <c r="Q6150" s="40">
        <v>3403.4819600000001</v>
      </c>
      <c r="R6150" s="40">
        <v>1135.1655000000001</v>
      </c>
      <c r="S6150" s="18">
        <f t="shared" si="673"/>
        <v>1.3213932240284283</v>
      </c>
      <c r="T6150" s="18">
        <f t="shared" si="674"/>
        <v>0.12597282068563589</v>
      </c>
      <c r="U6150" s="18">
        <f t="shared" si="675"/>
        <v>-0.26427864496592568</v>
      </c>
      <c r="V6150" s="30">
        <v>1135.1651999999999</v>
      </c>
      <c r="W6150" s="3" t="s">
        <v>47</v>
      </c>
      <c r="X6150" s="3" t="s">
        <v>47</v>
      </c>
      <c r="Y6150" s="3" t="s">
        <v>47</v>
      </c>
      <c r="Z6150" s="3" t="s">
        <v>47</v>
      </c>
      <c r="AA6150" s="3" t="s">
        <v>48</v>
      </c>
      <c r="AB6150" s="12" t="s">
        <v>47</v>
      </c>
      <c r="AC6150" s="3" t="s">
        <v>47</v>
      </c>
      <c r="AD6150" s="3" t="s">
        <v>47</v>
      </c>
      <c r="AE6150" s="3" t="s">
        <v>47</v>
      </c>
      <c r="AF6150" s="3" t="s">
        <v>47</v>
      </c>
      <c r="AG6150" s="3" t="s">
        <v>47</v>
      </c>
      <c r="AI6150" s="3" t="s">
        <v>47</v>
      </c>
      <c r="AJ6150" s="3" t="s">
        <v>47</v>
      </c>
      <c r="AK6150" s="3" t="s">
        <v>47</v>
      </c>
      <c r="AL6150" s="3" t="s">
        <v>47</v>
      </c>
      <c r="AM6150" s="3" t="s">
        <v>47</v>
      </c>
      <c r="AN6150" s="3" t="s">
        <v>47</v>
      </c>
      <c r="AU6150" s="3">
        <v>0</v>
      </c>
      <c r="AV6150" s="3">
        <v>16</v>
      </c>
      <c r="AW6150" s="3">
        <v>1</v>
      </c>
      <c r="AX6150" s="3">
        <v>16</v>
      </c>
      <c r="AY6150" s="3">
        <v>100</v>
      </c>
      <c r="AZ6150" s="6" t="str">
        <f t="shared" si="676"/>
        <v>2969.1</v>
      </c>
      <c r="BC6150" s="12" t="s">
        <v>15860</v>
      </c>
      <c r="BJ6150" s="12">
        <f t="shared" si="677"/>
        <v>0</v>
      </c>
      <c r="BK6150" s="12">
        <f t="shared" si="678"/>
        <v>0</v>
      </c>
      <c r="CQ6150" s="3" t="str">
        <f>CONCATENATE(baseURL!$A$1,baseURL!$B$1,baseURL!$C$1,".",C6150,".",L6150,".pkl&amp;seq=",BC6150)</f>
        <v>http://proteomics.broadinstitute.org/millscripts/viewfeed.pl?side=xl&amp;cycle=1&amp;fixedMods=iaaC&amp;file=msdataSM/iPRG2012_nd/cpick_in/iPRG2012_nd.2969.1.3.pkl&amp;seq=ALYEEAQEKAAEEADADAELADEEDALHDEL</v>
      </c>
    </row>
    <row r="6151" spans="1:95" x14ac:dyDescent="0.2">
      <c r="A6151" s="3">
        <v>938</v>
      </c>
      <c r="B6151" s="2" t="s">
        <v>15933</v>
      </c>
      <c r="C6151" s="2" t="s">
        <v>15931</v>
      </c>
      <c r="D6151" s="3">
        <v>15679</v>
      </c>
      <c r="E6151" s="3">
        <v>15663</v>
      </c>
      <c r="F6151" s="3">
        <v>62373</v>
      </c>
      <c r="G6151" s="3">
        <v>18632</v>
      </c>
      <c r="H6151" s="3">
        <v>54.541499999999999</v>
      </c>
      <c r="I6151" s="30">
        <v>624.84726000000001</v>
      </c>
      <c r="J6151" s="30">
        <v>624.84335539999995</v>
      </c>
      <c r="K6151" s="30">
        <v>3.8999999999999998E-3</v>
      </c>
      <c r="L6151" s="3">
        <v>4</v>
      </c>
      <c r="M6151" s="3">
        <v>4</v>
      </c>
      <c r="N6151" s="10">
        <f t="shared" si="672"/>
        <v>1</v>
      </c>
      <c r="O6151" s="35">
        <v>4</v>
      </c>
      <c r="P6151" s="17"/>
      <c r="Q6151" s="40">
        <v>2496.3530599999999</v>
      </c>
      <c r="R6151" s="40">
        <v>624.84371999999996</v>
      </c>
      <c r="S6151" s="18">
        <f t="shared" si="673"/>
        <v>5.6654166261663308</v>
      </c>
      <c r="T6151" s="18">
        <f t="shared" si="674"/>
        <v>-0.58350590450313811</v>
      </c>
      <c r="U6151" s="18">
        <f t="shared" si="675"/>
        <v>-0.83220809186924605</v>
      </c>
      <c r="V6151" s="30">
        <v>624.84320000000002</v>
      </c>
      <c r="W6151" s="3" t="s">
        <v>47</v>
      </c>
      <c r="X6151" s="3" t="s">
        <v>47</v>
      </c>
      <c r="Y6151" s="3" t="s">
        <v>47</v>
      </c>
      <c r="AA6151" s="3" t="s">
        <v>48</v>
      </c>
      <c r="AB6151" s="12" t="s">
        <v>47</v>
      </c>
      <c r="AC6151" s="3" t="s">
        <v>47</v>
      </c>
      <c r="AD6151" s="3" t="s">
        <v>47</v>
      </c>
      <c r="AE6151" s="3" t="s">
        <v>47</v>
      </c>
      <c r="AF6151" s="3" t="s">
        <v>47</v>
      </c>
      <c r="AG6151" s="3" t="s">
        <v>47</v>
      </c>
      <c r="AI6151" s="3" t="s">
        <v>47</v>
      </c>
      <c r="AJ6151" s="3" t="s">
        <v>47</v>
      </c>
      <c r="AK6151" s="3" t="s">
        <v>47</v>
      </c>
      <c r="AN6151" s="3" t="s">
        <v>47</v>
      </c>
      <c r="AO6151" s="3" t="s">
        <v>47</v>
      </c>
      <c r="AP6151" s="3" t="s">
        <v>48</v>
      </c>
      <c r="AR6151" s="3" t="s">
        <v>47</v>
      </c>
      <c r="AU6151" s="3">
        <v>0</v>
      </c>
      <c r="AV6151" s="3">
        <v>15</v>
      </c>
      <c r="AW6151" s="3">
        <v>1</v>
      </c>
      <c r="AX6151" s="3">
        <v>15</v>
      </c>
      <c r="AY6151" s="3">
        <v>100</v>
      </c>
      <c r="AZ6151" s="6" t="str">
        <f t="shared" si="676"/>
        <v>2970.2</v>
      </c>
      <c r="BC6151" s="12" t="s">
        <v>15934</v>
      </c>
      <c r="BJ6151" s="12">
        <f t="shared" si="677"/>
        <v>0</v>
      </c>
      <c r="BK6151" s="12">
        <f t="shared" si="678"/>
        <v>0</v>
      </c>
      <c r="BN6151" s="3" t="s">
        <v>277</v>
      </c>
      <c r="BR6151" s="3" t="s">
        <v>277</v>
      </c>
      <c r="CQ6151" s="3" t="str">
        <f>CONCATENATE(baseURL!$A$1,baseURL!$B$1,baseURL!$C$1,".",C6151,".",L6151,".pkl&amp;seq=",BC6151,"&amp;varMods=Oxidation-M")</f>
        <v>http://proteomics.broadinstitute.org/millscripts/viewfeed.pl?side=xl&amp;cycle=1&amp;fixedMods=iaaC&amp;file=msdataSM/iPRG2012_nd/cpick_in/iPRG2012_nd.2970.2.4.pkl&amp;seq=mKYLAAYLLLNAAGNTPDATKLK&amp;varMods=Oxidation-M</v>
      </c>
    </row>
    <row r="6152" spans="1:95" x14ac:dyDescent="0.2">
      <c r="A6152" s="3">
        <v>4653</v>
      </c>
      <c r="B6152" s="2" t="s">
        <v>15935</v>
      </c>
      <c r="C6152" s="2" t="s">
        <v>15936</v>
      </c>
      <c r="D6152" s="3">
        <v>15680</v>
      </c>
      <c r="E6152" s="3">
        <v>15664</v>
      </c>
      <c r="F6152" s="3">
        <v>62374</v>
      </c>
      <c r="G6152" s="3">
        <v>18633</v>
      </c>
      <c r="H6152" s="3">
        <v>54.543100000000003</v>
      </c>
      <c r="I6152" s="30">
        <v>650.35621000000003</v>
      </c>
      <c r="J6152" s="30">
        <v>650.35473669999999</v>
      </c>
      <c r="K6152" s="30">
        <v>1.47E-3</v>
      </c>
      <c r="L6152" s="3">
        <v>4</v>
      </c>
      <c r="M6152" s="3">
        <v>4</v>
      </c>
      <c r="N6152" s="10">
        <f t="shared" si="672"/>
        <v>1</v>
      </c>
      <c r="O6152" s="35">
        <v>4</v>
      </c>
      <c r="P6152" s="17"/>
      <c r="Q6152" s="40">
        <v>2598.39599</v>
      </c>
      <c r="R6152" s="40">
        <v>650.35445000000004</v>
      </c>
      <c r="S6152" s="18">
        <f t="shared" si="673"/>
        <v>2.7062165869553345</v>
      </c>
      <c r="T6152" s="18">
        <f t="shared" si="674"/>
        <v>0.44083653144359114</v>
      </c>
      <c r="U6152" s="18">
        <f t="shared" si="675"/>
        <v>0.38440576509816277</v>
      </c>
      <c r="V6152" s="30">
        <v>650.35469999999998</v>
      </c>
      <c r="W6152" s="3" t="s">
        <v>47</v>
      </c>
      <c r="X6152" s="3" t="s">
        <v>47</v>
      </c>
      <c r="Y6152" s="3" t="s">
        <v>47</v>
      </c>
      <c r="Z6152" s="3" t="s">
        <v>47</v>
      </c>
      <c r="AA6152" s="3" t="s">
        <v>47</v>
      </c>
      <c r="AB6152" s="12" t="s">
        <v>47</v>
      </c>
      <c r="AC6152" s="3" t="s">
        <v>47</v>
      </c>
      <c r="AD6152" s="3" t="s">
        <v>47</v>
      </c>
      <c r="AE6152" s="3" t="s">
        <v>47</v>
      </c>
      <c r="AF6152" s="3" t="s">
        <v>48</v>
      </c>
      <c r="AG6152" s="3" t="s">
        <v>48</v>
      </c>
      <c r="AI6152" s="3" t="s">
        <v>47</v>
      </c>
      <c r="AK6152" s="3" t="s">
        <v>47</v>
      </c>
      <c r="AL6152" s="3" t="s">
        <v>47</v>
      </c>
      <c r="AM6152" s="3" t="s">
        <v>47</v>
      </c>
      <c r="AN6152" s="3" t="s">
        <v>47</v>
      </c>
      <c r="AU6152" s="3">
        <v>0</v>
      </c>
      <c r="AV6152" s="3">
        <v>14</v>
      </c>
      <c r="AW6152" s="3">
        <v>1</v>
      </c>
      <c r="AX6152" s="3">
        <v>14</v>
      </c>
      <c r="AY6152" s="3">
        <v>100</v>
      </c>
      <c r="AZ6152" s="6" t="str">
        <f t="shared" si="676"/>
        <v>2970.3</v>
      </c>
      <c r="BC6152" s="12" t="s">
        <v>15937</v>
      </c>
      <c r="BJ6152" s="12">
        <f t="shared" si="677"/>
        <v>0</v>
      </c>
      <c r="BK6152" s="12">
        <f t="shared" si="678"/>
        <v>0</v>
      </c>
      <c r="CQ6152" s="3" t="str">
        <f>CONCATENATE(baseURL!$A$1,baseURL!$B$1,baseURL!$C$1,".",C6152,".",L6152,".pkl&amp;seq=",BC6152)</f>
        <v>http://proteomics.broadinstitute.org/millscripts/viewfeed.pl?side=xl&amp;cycle=1&amp;fixedMods=iaaC&amp;file=msdataSM/iPRG2012_nd/cpick_in/iPRG2012_nd.2970.3.4.pkl&amp;seq=TLTAVHDKVLEDMVFPTELVGKR</v>
      </c>
    </row>
    <row r="6153" spans="1:95" x14ac:dyDescent="0.2">
      <c r="A6153" s="3">
        <v>237</v>
      </c>
      <c r="B6153" s="2" t="s">
        <v>15938</v>
      </c>
      <c r="C6153" s="2" t="s">
        <v>15939</v>
      </c>
      <c r="D6153" s="3">
        <v>15682</v>
      </c>
      <c r="E6153" s="3">
        <v>15666</v>
      </c>
      <c r="F6153" s="3">
        <v>62376</v>
      </c>
      <c r="G6153" s="3">
        <v>18635</v>
      </c>
      <c r="H6153" s="3">
        <v>54.5473</v>
      </c>
      <c r="I6153" s="30">
        <v>775.40409999999997</v>
      </c>
      <c r="J6153" s="30">
        <v>775.4039444</v>
      </c>
      <c r="K6153" s="30">
        <v>1.6000000000000001E-4</v>
      </c>
      <c r="L6153" s="3">
        <v>2</v>
      </c>
      <c r="M6153" s="3">
        <v>2</v>
      </c>
      <c r="N6153" s="10">
        <f t="shared" si="672"/>
        <v>1</v>
      </c>
      <c r="O6153" s="35">
        <v>2</v>
      </c>
      <c r="P6153" s="17"/>
      <c r="Q6153" s="40">
        <v>1549.8025700000001</v>
      </c>
      <c r="R6153" s="40">
        <v>775.40491999999995</v>
      </c>
      <c r="S6153" s="18">
        <f t="shared" si="673"/>
        <v>-1.0575119899626921</v>
      </c>
      <c r="T6153" s="18">
        <f t="shared" si="674"/>
        <v>-1.2581813382703424</v>
      </c>
      <c r="U6153" s="18">
        <f t="shared" si="675"/>
        <v>-1.3154417435549133</v>
      </c>
      <c r="V6153" s="30">
        <v>775.40390000000002</v>
      </c>
      <c r="X6153" s="3" t="s">
        <v>47</v>
      </c>
      <c r="Z6153" s="3" t="s">
        <v>52</v>
      </c>
      <c r="AC6153" s="3" t="s">
        <v>48</v>
      </c>
      <c r="AD6153" s="3" t="s">
        <v>47</v>
      </c>
      <c r="AG6153" s="3" t="s">
        <v>48</v>
      </c>
      <c r="AH6153" s="3" t="s">
        <v>47</v>
      </c>
      <c r="AI6153" s="3" t="s">
        <v>52</v>
      </c>
      <c r="AL6153" s="3" t="s">
        <v>52</v>
      </c>
      <c r="AU6153" s="3">
        <v>0</v>
      </c>
      <c r="AV6153" s="3">
        <v>3</v>
      </c>
      <c r="AW6153" s="3">
        <v>2</v>
      </c>
      <c r="AX6153" s="3">
        <v>2</v>
      </c>
      <c r="AY6153" s="3">
        <v>66.67</v>
      </c>
      <c r="AZ6153" s="6" t="str">
        <f t="shared" si="676"/>
        <v>2970.5</v>
      </c>
      <c r="BC6153" s="12" t="s">
        <v>15940</v>
      </c>
      <c r="BF6153" s="12" t="s">
        <v>1468</v>
      </c>
      <c r="BJ6153" s="12">
        <f t="shared" si="677"/>
        <v>0</v>
      </c>
      <c r="BK6153" s="12">
        <f t="shared" si="678"/>
        <v>0</v>
      </c>
      <c r="BT6153" s="3" t="s">
        <v>15941</v>
      </c>
      <c r="CQ6153" s="3" t="str">
        <f>CONCATENATE(baseURL!$A$1,baseURL!$B$1,baseURL!$C$1,".",C6153,".",L6153,".pkl&amp;seq=",BC6153)</f>
        <v>http://proteomics.broadinstitute.org/millscripts/viewfeed.pl?side=xl&amp;cycle=1&amp;fixedMods=iaaC&amp;file=msdataSM/iPRG2012_nd/cpick_in/iPRG2012_nd.2970.5.2.pkl&amp;seq=THLLLFLPKsVSD</v>
      </c>
    </row>
    <row r="6154" spans="1:95" x14ac:dyDescent="0.2">
      <c r="A6154" s="3">
        <v>2023</v>
      </c>
      <c r="B6154" s="2" t="s">
        <v>15942</v>
      </c>
      <c r="C6154" s="2" t="s">
        <v>15943</v>
      </c>
      <c r="D6154" s="3">
        <v>15683</v>
      </c>
      <c r="E6154" s="3">
        <v>15667</v>
      </c>
      <c r="F6154" s="3">
        <v>62377</v>
      </c>
      <c r="G6154" s="3">
        <v>18636</v>
      </c>
      <c r="H6154" s="3">
        <v>54.549799999999998</v>
      </c>
      <c r="I6154" s="30">
        <v>789.91277000000002</v>
      </c>
      <c r="J6154" s="30">
        <v>789.909989</v>
      </c>
      <c r="K6154" s="30">
        <v>2.7799999999999999E-3</v>
      </c>
      <c r="L6154" s="3">
        <v>4</v>
      </c>
      <c r="M6154" s="3">
        <v>4</v>
      </c>
      <c r="N6154" s="10">
        <f t="shared" si="672"/>
        <v>1</v>
      </c>
      <c r="O6154" s="35">
        <v>4</v>
      </c>
      <c r="P6154" s="17"/>
      <c r="Q6154" s="40">
        <v>3156.6211699999999</v>
      </c>
      <c r="R6154" s="40">
        <v>789.91075000000001</v>
      </c>
      <c r="S6154" s="18">
        <f t="shared" si="673"/>
        <v>2.5572509299511341</v>
      </c>
      <c r="T6154" s="18">
        <f t="shared" si="674"/>
        <v>-0.96339997906261676</v>
      </c>
      <c r="U6154" s="18">
        <f t="shared" si="675"/>
        <v>-1.0760709358797893</v>
      </c>
      <c r="V6154" s="30">
        <v>789.90989999999999</v>
      </c>
      <c r="W6154" s="3" t="s">
        <v>47</v>
      </c>
      <c r="X6154" s="3" t="s">
        <v>47</v>
      </c>
      <c r="Y6154" s="3" t="s">
        <v>47</v>
      </c>
      <c r="Z6154" s="3" t="s">
        <v>47</v>
      </c>
      <c r="AA6154" s="3" t="s">
        <v>47</v>
      </c>
      <c r="AB6154" s="12" t="s">
        <v>48</v>
      </c>
      <c r="AC6154" s="3" t="s">
        <v>47</v>
      </c>
      <c r="AD6154" s="3" t="s">
        <v>47</v>
      </c>
      <c r="AE6154" s="3" t="s">
        <v>47</v>
      </c>
      <c r="AG6154" s="3" t="s">
        <v>48</v>
      </c>
      <c r="AI6154" s="3" t="s">
        <v>48</v>
      </c>
      <c r="AJ6154" s="3" t="s">
        <v>47</v>
      </c>
      <c r="AK6154" s="3" t="s">
        <v>52</v>
      </c>
      <c r="AO6154" s="3" t="s">
        <v>48</v>
      </c>
      <c r="AU6154" s="3">
        <v>0</v>
      </c>
      <c r="AV6154" s="3">
        <v>9</v>
      </c>
      <c r="AW6154" s="3">
        <v>2</v>
      </c>
      <c r="AX6154" s="3">
        <v>8</v>
      </c>
      <c r="AY6154" s="3">
        <v>88.89</v>
      </c>
      <c r="AZ6154" s="6" t="str">
        <f t="shared" si="676"/>
        <v>2970.6</v>
      </c>
      <c r="BC6154" s="12" t="s">
        <v>15944</v>
      </c>
      <c r="BJ6154" s="12">
        <f t="shared" si="677"/>
        <v>0</v>
      </c>
      <c r="BK6154" s="12">
        <f t="shared" si="678"/>
        <v>0</v>
      </c>
      <c r="BP6154" s="3" t="s">
        <v>54</v>
      </c>
      <c r="BR6154" s="3" t="s">
        <v>54</v>
      </c>
      <c r="CF6154" s="3" t="s">
        <v>15253</v>
      </c>
      <c r="CQ6154" s="3" t="str">
        <f>CONCATENATE(baseURL!$A$1,baseURL!$B$1,baseURL!$C$1,".",C6154,".",L6154,".pkl&amp;seq=",BC6154,"&amp;varMods=Deamidated-N")</f>
        <v>http://proteomics.broadinstitute.org/millscripts/viewfeed.pl?side=xl&amp;cycle=1&amp;fixedMods=iaaC&amp;file=msdataSM/iPRG2012_nd/cpick_in/iPRG2012_nd.2970.6.4.pkl&amp;seq=nGLGFPLNEQDPSKSKVVVFEDAPAGLAAGK&amp;varMods=Deamidated-N</v>
      </c>
    </row>
    <row r="6155" spans="1:95" x14ac:dyDescent="0.2">
      <c r="A6155" s="3">
        <v>5685</v>
      </c>
      <c r="B6155" s="2" t="s">
        <v>15945</v>
      </c>
      <c r="C6155" s="2" t="s">
        <v>15946</v>
      </c>
      <c r="D6155" s="3">
        <v>15684</v>
      </c>
      <c r="E6155" s="3">
        <v>15668</v>
      </c>
      <c r="F6155" s="3">
        <v>62378</v>
      </c>
      <c r="G6155" s="3">
        <v>18637</v>
      </c>
      <c r="H6155" s="3">
        <v>54.552300000000002</v>
      </c>
      <c r="I6155" s="30">
        <v>815.77218000000005</v>
      </c>
      <c r="J6155" s="30">
        <v>815.7704526</v>
      </c>
      <c r="K6155" s="30">
        <v>1.73E-3</v>
      </c>
      <c r="L6155" s="3">
        <v>3</v>
      </c>
      <c r="M6155" s="3">
        <v>3</v>
      </c>
      <c r="N6155" s="10">
        <f t="shared" si="672"/>
        <v>1</v>
      </c>
      <c r="O6155" s="35">
        <v>3</v>
      </c>
      <c r="P6155" s="17"/>
      <c r="Q6155" s="40">
        <v>2445.2983800000002</v>
      </c>
      <c r="R6155" s="40">
        <v>815.77098000000001</v>
      </c>
      <c r="S6155" s="18">
        <f t="shared" si="673"/>
        <v>1.4710010891044885</v>
      </c>
      <c r="T6155" s="18">
        <f t="shared" si="674"/>
        <v>-0.64650497865215517</v>
      </c>
      <c r="U6155" s="18">
        <f t="shared" si="675"/>
        <v>-0.46581701161246725</v>
      </c>
      <c r="V6155" s="30">
        <v>815.77059999999994</v>
      </c>
      <c r="W6155" s="3" t="s">
        <v>47</v>
      </c>
      <c r="X6155" s="3" t="s">
        <v>47</v>
      </c>
      <c r="Y6155" s="3" t="s">
        <v>47</v>
      </c>
      <c r="Z6155" s="3" t="s">
        <v>47</v>
      </c>
      <c r="AA6155" s="3" t="s">
        <v>47</v>
      </c>
      <c r="AB6155" s="12" t="s">
        <v>47</v>
      </c>
      <c r="AC6155" s="3" t="s">
        <v>47</v>
      </c>
      <c r="AD6155" s="3" t="s">
        <v>47</v>
      </c>
      <c r="AE6155" s="3" t="s">
        <v>47</v>
      </c>
      <c r="AF6155" s="3" t="s">
        <v>47</v>
      </c>
      <c r="AG6155" s="3" t="s">
        <v>47</v>
      </c>
      <c r="AI6155" s="3" t="s">
        <v>47</v>
      </c>
      <c r="AJ6155" s="3" t="s">
        <v>47</v>
      </c>
      <c r="AK6155" s="3" t="s">
        <v>47</v>
      </c>
      <c r="AL6155" s="3" t="s">
        <v>48</v>
      </c>
      <c r="AM6155" s="3" t="s">
        <v>48</v>
      </c>
      <c r="AN6155" s="3" t="s">
        <v>47</v>
      </c>
      <c r="AU6155" s="3">
        <v>0</v>
      </c>
      <c r="AV6155" s="3">
        <v>15</v>
      </c>
      <c r="AW6155" s="3">
        <v>1</v>
      </c>
      <c r="AX6155" s="3">
        <v>15</v>
      </c>
      <c r="AY6155" s="3">
        <v>100</v>
      </c>
      <c r="AZ6155" s="6" t="str">
        <f t="shared" si="676"/>
        <v>2970.7</v>
      </c>
      <c r="BC6155" s="12" t="s">
        <v>15947</v>
      </c>
      <c r="BJ6155" s="12">
        <f t="shared" si="677"/>
        <v>0</v>
      </c>
      <c r="BK6155" s="12">
        <f t="shared" si="678"/>
        <v>0</v>
      </c>
      <c r="CQ6155" s="3" t="str">
        <f>CONCATENATE(baseURL!$A$1,baseURL!$B$1,baseURL!$C$1,".",C6155,".",L6155,".pkl&amp;seq=",BC6155)</f>
        <v>http://proteomics.broadinstitute.org/millscripts/viewfeed.pl?side=xl&amp;cycle=1&amp;fixedMods=iaaC&amp;file=msdataSM/iPRG2012_nd/cpick_in/iPRG2012_nd.2970.7.3.pkl&amp;seq=ALRQLPTLLADNAGFDSSELVSK</v>
      </c>
    </row>
    <row r="6156" spans="1:95" x14ac:dyDescent="0.2">
      <c r="A6156" s="3">
        <v>1669</v>
      </c>
      <c r="B6156" s="2" t="s">
        <v>15948</v>
      </c>
      <c r="C6156" s="2" t="s">
        <v>15949</v>
      </c>
      <c r="D6156" s="3">
        <v>15685</v>
      </c>
      <c r="E6156" s="3">
        <v>15669</v>
      </c>
      <c r="F6156" s="3">
        <v>62379</v>
      </c>
      <c r="G6156" s="3">
        <v>18638</v>
      </c>
      <c r="H6156" s="3">
        <v>54.5548</v>
      </c>
      <c r="I6156" s="30">
        <v>1073.5192</v>
      </c>
      <c r="J6156" s="30">
        <v>1073.517382</v>
      </c>
      <c r="K6156" s="30">
        <v>1.82E-3</v>
      </c>
      <c r="L6156" s="3">
        <v>2</v>
      </c>
      <c r="M6156" s="3">
        <v>2</v>
      </c>
      <c r="N6156" s="10">
        <f t="shared" si="672"/>
        <v>1</v>
      </c>
      <c r="O6156" s="35">
        <v>2</v>
      </c>
      <c r="P6156" s="17"/>
      <c r="Q6156" s="40">
        <v>2146.0298699999998</v>
      </c>
      <c r="R6156" s="40">
        <v>1073.51857</v>
      </c>
      <c r="S6156" s="18">
        <f t="shared" si="673"/>
        <v>0.58685524182503768</v>
      </c>
      <c r="T6156" s="18">
        <f t="shared" si="674"/>
        <v>-1.106641313113425</v>
      </c>
      <c r="U6156" s="18">
        <f t="shared" si="675"/>
        <v>-1.1830256461951931</v>
      </c>
      <c r="V6156" s="30">
        <v>1073.5173</v>
      </c>
      <c r="X6156" s="3" t="s">
        <v>47</v>
      </c>
      <c r="Y6156" s="3" t="s">
        <v>47</v>
      </c>
      <c r="AA6156" s="3" t="s">
        <v>47</v>
      </c>
      <c r="AC6156" s="3" t="s">
        <v>52</v>
      </c>
      <c r="AD6156" s="3" t="s">
        <v>47</v>
      </c>
      <c r="AF6156" s="3" t="s">
        <v>47</v>
      </c>
      <c r="AG6156" s="3" t="s">
        <v>52</v>
      </c>
      <c r="AL6156" s="3" t="s">
        <v>52</v>
      </c>
      <c r="AU6156" s="3">
        <v>0</v>
      </c>
      <c r="AV6156" s="3">
        <v>5</v>
      </c>
      <c r="AW6156" s="3">
        <v>1</v>
      </c>
      <c r="AX6156" s="3">
        <v>5</v>
      </c>
      <c r="AY6156" s="3">
        <v>100</v>
      </c>
      <c r="AZ6156" s="6" t="str">
        <f t="shared" si="676"/>
        <v>2970.8</v>
      </c>
      <c r="BC6156" s="12" t="s">
        <v>15879</v>
      </c>
      <c r="BJ6156" s="12">
        <f t="shared" si="677"/>
        <v>0</v>
      </c>
      <c r="BK6156" s="12">
        <f t="shared" si="678"/>
        <v>0</v>
      </c>
      <c r="CQ6156" s="3" t="str">
        <f>CONCATENATE(baseURL!$A$1,baseURL!$B$1,baseURL!$C$1,".",C6156,".",L6156,".pkl&amp;seq=",BC6156)</f>
        <v>http://proteomics.broadinstitute.org/millscripts/viewfeed.pl?side=xl&amp;cycle=1&amp;fixedMods=iaaC&amp;file=msdataSM/iPRG2012_nd/cpick_in/iPRG2012_nd.2970.8.2.pkl&amp;seq=VSSASAAASESDVAKQLASFGY</v>
      </c>
    </row>
    <row r="6157" spans="1:95" x14ac:dyDescent="0.2">
      <c r="A6157" s="3">
        <v>7733</v>
      </c>
      <c r="B6157" s="2" t="s">
        <v>15950</v>
      </c>
      <c r="C6157" s="2" t="s">
        <v>15933</v>
      </c>
      <c r="D6157" s="3">
        <v>15688</v>
      </c>
      <c r="E6157" s="3">
        <v>15672</v>
      </c>
      <c r="F6157" s="3">
        <v>62395</v>
      </c>
      <c r="G6157" s="3">
        <v>18642</v>
      </c>
      <c r="H6157" s="3">
        <v>54.573399999999999</v>
      </c>
      <c r="I6157" s="30">
        <v>666.85208999999998</v>
      </c>
      <c r="J6157" s="30">
        <v>666.85349650000001</v>
      </c>
      <c r="K6157" s="30">
        <v>-1.41E-3</v>
      </c>
      <c r="L6157" s="3">
        <v>2</v>
      </c>
      <c r="M6157" s="3">
        <v>2</v>
      </c>
      <c r="N6157" s="10">
        <f t="shared" si="672"/>
        <v>1</v>
      </c>
      <c r="O6157" s="35">
        <v>2</v>
      </c>
      <c r="Q6157" s="40">
        <v>1332.69803</v>
      </c>
      <c r="R6157" s="42">
        <v>666.85266000000001</v>
      </c>
      <c r="S6157" s="18">
        <f t="shared" si="673"/>
        <v>-0.85476153013893241</v>
      </c>
      <c r="T6157" s="18">
        <f t="shared" si="674"/>
        <v>1.2544000349211279</v>
      </c>
      <c r="U6157" s="18">
        <f t="shared" si="675"/>
        <v>1.4096067338385541</v>
      </c>
      <c r="V6157" s="30">
        <v>666.85360000000003</v>
      </c>
      <c r="W6157" s="3" t="s">
        <v>47</v>
      </c>
      <c r="X6157" s="3" t="s">
        <v>47</v>
      </c>
      <c r="Y6157" s="3" t="s">
        <v>47</v>
      </c>
      <c r="Z6157" s="3" t="s">
        <v>52</v>
      </c>
      <c r="AA6157" s="3" t="s">
        <v>47</v>
      </c>
      <c r="AB6157" s="12" t="s">
        <v>52</v>
      </c>
      <c r="AC6157" s="3" t="s">
        <v>52</v>
      </c>
      <c r="AD6157" s="3" t="s">
        <v>47</v>
      </c>
      <c r="AF6157" s="3" t="s">
        <v>52</v>
      </c>
      <c r="AH6157" s="3" t="s">
        <v>47</v>
      </c>
      <c r="AI6157" s="3" t="s">
        <v>52</v>
      </c>
      <c r="AJ6157" s="3" t="s">
        <v>47</v>
      </c>
      <c r="AK6157" s="3" t="s">
        <v>47</v>
      </c>
      <c r="AO6157" s="3" t="s">
        <v>48</v>
      </c>
      <c r="AU6157" s="3">
        <v>0</v>
      </c>
      <c r="AV6157" s="3">
        <v>8</v>
      </c>
      <c r="AW6157" s="3">
        <v>2</v>
      </c>
      <c r="AX6157" s="3">
        <v>7</v>
      </c>
      <c r="AY6157" s="3">
        <v>87.5</v>
      </c>
      <c r="AZ6157" s="6" t="str">
        <f t="shared" si="676"/>
        <v>2971.3</v>
      </c>
      <c r="BC6157" s="12" t="s">
        <v>15951</v>
      </c>
      <c r="BI6157" s="12" t="s">
        <v>594</v>
      </c>
      <c r="BJ6157" s="12">
        <f t="shared" si="677"/>
        <v>0</v>
      </c>
      <c r="BK6157" s="12">
        <f t="shared" si="678"/>
        <v>1</v>
      </c>
      <c r="BR6157" s="3" t="s">
        <v>594</v>
      </c>
      <c r="BZ6157" s="3" t="s">
        <v>15952</v>
      </c>
      <c r="CQ6157" s="3" t="str">
        <f>CONCATENATE(baseURL!$A$1,baseURL!$B$1,baseURL!$C$1,".",C6157,".",L6157,".pkl&amp;seq=",BC6157,"&amp;varMods=ReducedCys-C")</f>
        <v>http://proteomics.broadinstitute.org/millscripts/viewfeed.pl?side=xl&amp;cycle=1&amp;fixedMods=iaaC&amp;file=msdataSM/iPRG2012_nd/cpick_in/iPRG2012_nd.2971.3.2.pkl&amp;seq=LVEPFGVLEcAR&amp;varMods=ReducedCys-C</v>
      </c>
    </row>
    <row r="6158" spans="1:95" x14ac:dyDescent="0.2">
      <c r="A6158" s="3">
        <v>6991</v>
      </c>
      <c r="B6158" s="2" t="s">
        <v>15953</v>
      </c>
      <c r="C6158" s="2" t="s">
        <v>15935</v>
      </c>
      <c r="D6158" s="3">
        <v>15689</v>
      </c>
      <c r="E6158" s="3">
        <v>15673</v>
      </c>
      <c r="F6158" s="3">
        <v>62396</v>
      </c>
      <c r="G6158" s="3">
        <v>18643</v>
      </c>
      <c r="H6158" s="3">
        <v>54.576700000000002</v>
      </c>
      <c r="I6158" s="30">
        <v>870.10398999999995</v>
      </c>
      <c r="J6158" s="30">
        <v>870.10088329999996</v>
      </c>
      <c r="K6158" s="30">
        <v>3.1099999999999999E-3</v>
      </c>
      <c r="L6158" s="3">
        <v>3</v>
      </c>
      <c r="M6158" s="3">
        <v>3</v>
      </c>
      <c r="N6158" s="10">
        <f t="shared" si="672"/>
        <v>1</v>
      </c>
      <c r="O6158" s="35">
        <v>3</v>
      </c>
      <c r="P6158" s="17"/>
      <c r="Q6158" s="40">
        <v>2608.2923099999998</v>
      </c>
      <c r="R6158" s="40">
        <v>870.10229000000004</v>
      </c>
      <c r="S6158" s="18">
        <f t="shared" si="673"/>
        <v>1.9537932717247826</v>
      </c>
      <c r="T6158" s="18">
        <f t="shared" si="674"/>
        <v>-1.6167064680119783</v>
      </c>
      <c r="U6158" s="18">
        <f t="shared" si="675"/>
        <v>-1.5975133222725793</v>
      </c>
      <c r="V6158" s="30">
        <v>870.10090000000002</v>
      </c>
      <c r="W6158" s="3" t="s">
        <v>47</v>
      </c>
      <c r="X6158" s="3" t="s">
        <v>47</v>
      </c>
      <c r="Y6158" s="3" t="s">
        <v>47</v>
      </c>
      <c r="Z6158" s="3" t="s">
        <v>47</v>
      </c>
      <c r="AA6158" s="3" t="s">
        <v>48</v>
      </c>
      <c r="AB6158" s="12" t="s">
        <v>47</v>
      </c>
      <c r="AC6158" s="3" t="s">
        <v>47</v>
      </c>
      <c r="AD6158" s="3" t="s">
        <v>47</v>
      </c>
      <c r="AE6158" s="3" t="s">
        <v>47</v>
      </c>
      <c r="AF6158" s="3" t="s">
        <v>47</v>
      </c>
      <c r="AG6158" s="3" t="s">
        <v>47</v>
      </c>
      <c r="AI6158" s="3" t="s">
        <v>47</v>
      </c>
      <c r="AJ6158" s="3" t="s">
        <v>47</v>
      </c>
      <c r="AK6158" s="3" t="s">
        <v>47</v>
      </c>
      <c r="AL6158" s="3" t="s">
        <v>47</v>
      </c>
      <c r="AN6158" s="3" t="s">
        <v>47</v>
      </c>
      <c r="AO6158" s="3" t="s">
        <v>47</v>
      </c>
      <c r="AP6158" s="3" t="s">
        <v>47</v>
      </c>
      <c r="AU6158" s="3">
        <v>0</v>
      </c>
      <c r="AV6158" s="3">
        <v>17</v>
      </c>
      <c r="AW6158" s="3">
        <v>1</v>
      </c>
      <c r="AX6158" s="3">
        <v>17</v>
      </c>
      <c r="AY6158" s="3">
        <v>100</v>
      </c>
      <c r="AZ6158" s="6" t="str">
        <f t="shared" si="676"/>
        <v>2971.4</v>
      </c>
      <c r="BC6158" s="12" t="s">
        <v>15954</v>
      </c>
      <c r="BJ6158" s="12">
        <f t="shared" si="677"/>
        <v>1</v>
      </c>
      <c r="BK6158" s="12">
        <f t="shared" si="678"/>
        <v>0</v>
      </c>
      <c r="CQ6158" s="3" t="str">
        <f>CONCATENATE(baseURL!$A$1,baseURL!$B$1,baseURL!$C$1,".",C6158,".",L6158,".pkl&amp;seq=",BC6158)</f>
        <v>http://proteomics.broadinstitute.org/millscripts/viewfeed.pl?side=xl&amp;cycle=1&amp;fixedMods=iaaC&amp;file=msdataSM/iPRG2012_nd/cpick_in/iPRG2012_nd.2971.4.3.pkl&amp;seq=NCTPKPTSTTETVAASAVAAVFEQK</v>
      </c>
    </row>
    <row r="6159" spans="1:95" x14ac:dyDescent="0.2">
      <c r="A6159" s="3">
        <v>5643</v>
      </c>
      <c r="B6159" s="2" t="s">
        <v>15955</v>
      </c>
      <c r="C6159" s="2" t="s">
        <v>15956</v>
      </c>
      <c r="D6159" s="3">
        <v>15690</v>
      </c>
      <c r="E6159" s="3">
        <v>15674</v>
      </c>
      <c r="F6159" s="3">
        <v>62397</v>
      </c>
      <c r="G6159" s="3">
        <v>18644</v>
      </c>
      <c r="H6159" s="3">
        <v>54.580100000000002</v>
      </c>
      <c r="I6159" s="30">
        <v>1010.8277</v>
      </c>
      <c r="J6159" s="30">
        <v>1010.8249070000001</v>
      </c>
      <c r="K6159" s="30">
        <v>2.7899999999999999E-3</v>
      </c>
      <c r="L6159" s="3">
        <v>3</v>
      </c>
      <c r="M6159" s="3">
        <v>3</v>
      </c>
      <c r="N6159" s="10">
        <f t="shared" si="672"/>
        <v>1</v>
      </c>
      <c r="O6159" s="35">
        <v>3</v>
      </c>
      <c r="P6159" s="17"/>
      <c r="Q6159" s="40">
        <v>3030.46506</v>
      </c>
      <c r="R6159" s="40">
        <v>1010.82654</v>
      </c>
      <c r="S6159" s="18">
        <f t="shared" si="673"/>
        <v>1.1475757255316419</v>
      </c>
      <c r="T6159" s="18">
        <f t="shared" si="674"/>
        <v>-1.6155096204436792</v>
      </c>
      <c r="U6159" s="18">
        <f t="shared" si="675"/>
        <v>-1.7213635882974629</v>
      </c>
      <c r="V6159" s="30">
        <v>1010.8248</v>
      </c>
      <c r="W6159" s="3" t="s">
        <v>47</v>
      </c>
      <c r="X6159" s="3" t="s">
        <v>47</v>
      </c>
      <c r="Y6159" s="3" t="s">
        <v>47</v>
      </c>
      <c r="Z6159" s="3" t="s">
        <v>47</v>
      </c>
      <c r="AA6159" s="3" t="s">
        <v>47</v>
      </c>
      <c r="AB6159" s="12" t="s">
        <v>47</v>
      </c>
      <c r="AC6159" s="3" t="s">
        <v>47</v>
      </c>
      <c r="AD6159" s="3" t="s">
        <v>47</v>
      </c>
      <c r="AE6159" s="3" t="s">
        <v>47</v>
      </c>
      <c r="AF6159" s="3" t="s">
        <v>47</v>
      </c>
      <c r="AG6159" s="3" t="s">
        <v>47</v>
      </c>
      <c r="AI6159" s="3" t="s">
        <v>47</v>
      </c>
      <c r="AJ6159" s="3" t="s">
        <v>47</v>
      </c>
      <c r="AL6159" s="3" t="s">
        <v>47</v>
      </c>
      <c r="AM6159" s="3" t="s">
        <v>48</v>
      </c>
      <c r="AN6159" s="3" t="s">
        <v>47</v>
      </c>
      <c r="AU6159" s="3">
        <v>0</v>
      </c>
      <c r="AV6159" s="3">
        <v>15</v>
      </c>
      <c r="AW6159" s="3">
        <v>1</v>
      </c>
      <c r="AX6159" s="3">
        <v>15</v>
      </c>
      <c r="AY6159" s="3">
        <v>100</v>
      </c>
      <c r="AZ6159" s="6" t="str">
        <f t="shared" si="676"/>
        <v>2971.5</v>
      </c>
      <c r="BC6159" s="12" t="s">
        <v>15957</v>
      </c>
      <c r="BJ6159" s="12">
        <f t="shared" si="677"/>
        <v>0</v>
      </c>
      <c r="BK6159" s="12">
        <f t="shared" si="678"/>
        <v>0</v>
      </c>
      <c r="CQ6159" s="3" t="str">
        <f>CONCATENATE(baseURL!$A$1,baseURL!$B$1,baseURL!$C$1,".",C6159,".",L6159,".pkl&amp;seq=",BC6159)</f>
        <v>http://proteomics.broadinstitute.org/millscripts/viewfeed.pl?side=xl&amp;cycle=1&amp;fixedMods=iaaC&amp;file=msdataSM/iPRG2012_nd/cpick_in/iPRG2012_nd.2971.5.3.pkl&amp;seq=ALNGVSTDVQGTDFSEVSYDSVLERVSR</v>
      </c>
    </row>
    <row r="6160" spans="1:95" x14ac:dyDescent="0.2">
      <c r="A6160" s="3">
        <v>2347</v>
      </c>
      <c r="B6160" s="2" t="s">
        <v>15964</v>
      </c>
      <c r="C6160" s="2" t="s">
        <v>15965</v>
      </c>
      <c r="D6160" s="3">
        <v>15693</v>
      </c>
      <c r="E6160" s="3">
        <v>15677</v>
      </c>
      <c r="F6160" s="3">
        <v>62435</v>
      </c>
      <c r="G6160" s="3">
        <v>18649</v>
      </c>
      <c r="H6160" s="3">
        <v>54.618899999999996</v>
      </c>
      <c r="I6160" s="30">
        <v>525.04663000000005</v>
      </c>
      <c r="J6160" s="30">
        <v>524.79626580000001</v>
      </c>
      <c r="K6160" s="30">
        <v>0.25036000000000003</v>
      </c>
      <c r="L6160" s="3">
        <v>0</v>
      </c>
      <c r="M6160" s="3">
        <v>4</v>
      </c>
      <c r="N6160" s="10">
        <f t="shared" si="672"/>
        <v>1</v>
      </c>
      <c r="O6160" s="35">
        <v>4</v>
      </c>
      <c r="P6160" s="17"/>
      <c r="Q6160" s="40">
        <v>2096.1651200000001</v>
      </c>
      <c r="R6160" s="40">
        <v>524.79674</v>
      </c>
      <c r="S6160" s="18">
        <f t="shared" si="673"/>
        <v>476.16530544768693</v>
      </c>
      <c r="T6160" s="18">
        <f t="shared" si="674"/>
        <v>-0.9035879300338322</v>
      </c>
      <c r="U6160" s="18">
        <f t="shared" si="675"/>
        <v>-1.0289698064833122</v>
      </c>
      <c r="V6160" s="30">
        <v>524.7962</v>
      </c>
      <c r="W6160" s="3" t="s">
        <v>47</v>
      </c>
      <c r="Z6160" s="3" t="s">
        <v>52</v>
      </c>
      <c r="AA6160" s="3" t="s">
        <v>47</v>
      </c>
      <c r="AB6160" s="12" t="s">
        <v>48</v>
      </c>
      <c r="AC6160" s="3" t="s">
        <v>47</v>
      </c>
      <c r="AF6160" s="3" t="s">
        <v>48</v>
      </c>
      <c r="AH6160" s="3" t="s">
        <v>48</v>
      </c>
      <c r="AL6160" s="3" t="s">
        <v>48</v>
      </c>
      <c r="AU6160" s="3">
        <v>0</v>
      </c>
      <c r="AV6160" s="3">
        <v>3</v>
      </c>
      <c r="AW6160" s="3">
        <v>1</v>
      </c>
      <c r="AX6160" s="3">
        <v>3</v>
      </c>
      <c r="AY6160" s="3">
        <v>100</v>
      </c>
      <c r="AZ6160" s="6" t="str">
        <f t="shared" si="676"/>
        <v>2973.1</v>
      </c>
      <c r="BC6160" s="12" t="s">
        <v>15966</v>
      </c>
      <c r="BJ6160" s="12">
        <f t="shared" si="677"/>
        <v>0</v>
      </c>
      <c r="BK6160" s="12">
        <f t="shared" si="678"/>
        <v>0</v>
      </c>
      <c r="CQ6160" s="3" t="str">
        <f>CONCATENATE(baseURL!$A$1,baseURL!$B$1,baseURL!$C$1,".",C6160,".",L6160,".pkl&amp;seq=",BC6160)</f>
        <v>http://proteomics.broadinstitute.org/millscripts/viewfeed.pl?side=xl&amp;cycle=1&amp;fixedMods=iaaC&amp;file=msdataSM/iPRG2012_nd/cpick_in/iPRG2012_nd.2973.1.0.pkl&amp;seq=LFEFPKTTVAALRFTAGAR</v>
      </c>
    </row>
    <row r="6161" spans="1:98" x14ac:dyDescent="0.2">
      <c r="A6161" s="3">
        <v>5043</v>
      </c>
      <c r="B6161" s="2" t="s">
        <v>15967</v>
      </c>
      <c r="C6161" s="2" t="s">
        <v>15958</v>
      </c>
      <c r="D6161" s="3">
        <v>15694</v>
      </c>
      <c r="E6161" s="3">
        <v>15678</v>
      </c>
      <c r="F6161" s="3">
        <v>62436</v>
      </c>
      <c r="G6161" s="3">
        <v>18650</v>
      </c>
      <c r="H6161" s="3">
        <v>54.624699999999997</v>
      </c>
      <c r="I6161" s="30">
        <v>671.82168000000001</v>
      </c>
      <c r="J6161" s="30">
        <v>671.81985980000002</v>
      </c>
      <c r="K6161" s="30">
        <v>1.82E-3</v>
      </c>
      <c r="L6161" s="3">
        <v>2</v>
      </c>
      <c r="M6161" s="3">
        <v>2</v>
      </c>
      <c r="N6161" s="10">
        <f t="shared" si="672"/>
        <v>1</v>
      </c>
      <c r="O6161" s="35">
        <v>2</v>
      </c>
      <c r="P6161" s="17"/>
      <c r="Q6161" s="40">
        <v>1342.6347699999999</v>
      </c>
      <c r="R6161" s="40">
        <v>671.82101999999998</v>
      </c>
      <c r="S6161" s="18">
        <f t="shared" si="673"/>
        <v>0.98240451011634433</v>
      </c>
      <c r="T6161" s="18">
        <f t="shared" si="674"/>
        <v>-1.7269480492861362</v>
      </c>
      <c r="U6161" s="18">
        <f t="shared" si="675"/>
        <v>-2.1136581882167613</v>
      </c>
      <c r="V6161" s="30">
        <v>671.81960000000004</v>
      </c>
      <c r="W6161" s="3" t="s">
        <v>47</v>
      </c>
      <c r="X6161" s="3" t="s">
        <v>47</v>
      </c>
      <c r="Y6161" s="3" t="s">
        <v>47</v>
      </c>
      <c r="Z6161" s="3" t="s">
        <v>47</v>
      </c>
      <c r="AA6161" s="3" t="s">
        <v>48</v>
      </c>
      <c r="AB6161" s="12" t="s">
        <v>47</v>
      </c>
      <c r="AC6161" s="3" t="s">
        <v>47</v>
      </c>
      <c r="AD6161" s="3" t="s">
        <v>47</v>
      </c>
      <c r="AE6161" s="3" t="s">
        <v>47</v>
      </c>
      <c r="AF6161" s="3" t="s">
        <v>47</v>
      </c>
      <c r="AG6161" s="3" t="s">
        <v>47</v>
      </c>
      <c r="AH6161" s="3" t="s">
        <v>47</v>
      </c>
      <c r="AI6161" s="3" t="s">
        <v>47</v>
      </c>
      <c r="AJ6161" s="3" t="s">
        <v>47</v>
      </c>
      <c r="AK6161" s="3" t="s">
        <v>47</v>
      </c>
      <c r="AL6161" s="3" t="s">
        <v>47</v>
      </c>
      <c r="AM6161" s="3" t="s">
        <v>47</v>
      </c>
      <c r="AN6161" s="3" t="s">
        <v>47</v>
      </c>
      <c r="AU6161" s="3">
        <v>0</v>
      </c>
      <c r="AV6161" s="3">
        <v>17</v>
      </c>
      <c r="AW6161" s="3">
        <v>1</v>
      </c>
      <c r="AX6161" s="3">
        <v>17</v>
      </c>
      <c r="AY6161" s="3">
        <v>100</v>
      </c>
      <c r="AZ6161" s="6" t="str">
        <f t="shared" si="676"/>
        <v>2973.2</v>
      </c>
      <c r="BC6161" s="12" t="s">
        <v>15885</v>
      </c>
      <c r="BJ6161" s="12">
        <f t="shared" si="677"/>
        <v>0</v>
      </c>
      <c r="BK6161" s="12">
        <f t="shared" si="678"/>
        <v>0</v>
      </c>
      <c r="CQ6161" s="3" t="str">
        <f>CONCATENATE(baseURL!$A$1,baseURL!$B$1,baseURL!$C$1,".",C6161,".",L6161,".pkl&amp;seq=",BC6161)</f>
        <v>http://proteomics.broadinstitute.org/millscripts/viewfeed.pl?side=xl&amp;cycle=1&amp;fixedMods=iaaC&amp;file=msdataSM/iPRG2012_nd/cpick_in/iPRG2012_nd.2973.2.2.pkl&amp;seq=AVMDDFAAFVEK</v>
      </c>
    </row>
    <row r="6162" spans="1:98" x14ac:dyDescent="0.2">
      <c r="A6162" s="3">
        <v>3828</v>
      </c>
      <c r="B6162" s="2" t="s">
        <v>15968</v>
      </c>
      <c r="C6162" s="2" t="s">
        <v>15964</v>
      </c>
      <c r="D6162" s="3">
        <v>15697</v>
      </c>
      <c r="E6162" s="3">
        <v>15681</v>
      </c>
      <c r="F6162" s="3">
        <v>62457</v>
      </c>
      <c r="G6162" s="3">
        <v>18654</v>
      </c>
      <c r="H6162" s="3">
        <v>54.643999999999998</v>
      </c>
      <c r="I6162" s="30">
        <v>626.69300999999996</v>
      </c>
      <c r="J6162" s="30">
        <v>626.69082719999994</v>
      </c>
      <c r="K6162" s="30">
        <v>2.1800000000000001E-3</v>
      </c>
      <c r="L6162" s="3">
        <v>3</v>
      </c>
      <c r="M6162" s="3">
        <v>3</v>
      </c>
      <c r="N6162" s="10">
        <f t="shared" si="672"/>
        <v>1</v>
      </c>
      <c r="O6162" s="35">
        <v>3</v>
      </c>
      <c r="P6162" s="17"/>
      <c r="Q6162" s="40">
        <v>1878.05826</v>
      </c>
      <c r="R6162" s="40">
        <v>626.69093999999996</v>
      </c>
      <c r="S6162" s="18">
        <f t="shared" si="673"/>
        <v>3.3030635483630051</v>
      </c>
      <c r="T6162" s="18">
        <f t="shared" si="674"/>
        <v>-0.17999302815961113</v>
      </c>
      <c r="U6162" s="18">
        <f t="shared" si="675"/>
        <v>-6.3827314782960984E-2</v>
      </c>
      <c r="V6162" s="30">
        <v>626.69090000000006</v>
      </c>
      <c r="W6162" s="3" t="s">
        <v>47</v>
      </c>
      <c r="X6162" s="3" t="s">
        <v>47</v>
      </c>
      <c r="Y6162" s="3" t="s">
        <v>47</v>
      </c>
      <c r="Z6162" s="3" t="s">
        <v>47</v>
      </c>
      <c r="AA6162" s="3" t="s">
        <v>47</v>
      </c>
      <c r="AB6162" s="12" t="s">
        <v>47</v>
      </c>
      <c r="AD6162" s="3" t="s">
        <v>47</v>
      </c>
      <c r="AE6162" s="3" t="s">
        <v>47</v>
      </c>
      <c r="AF6162" s="3" t="s">
        <v>52</v>
      </c>
      <c r="AG6162" s="3" t="s">
        <v>48</v>
      </c>
      <c r="AH6162" s="3" t="s">
        <v>47</v>
      </c>
      <c r="AJ6162" s="3" t="s">
        <v>48</v>
      </c>
      <c r="AK6162" s="3" t="s">
        <v>52</v>
      </c>
      <c r="AM6162" s="3" t="s">
        <v>47</v>
      </c>
      <c r="AO6162" s="3" t="s">
        <v>48</v>
      </c>
      <c r="AU6162" s="3">
        <v>0</v>
      </c>
      <c r="AV6162" s="3">
        <v>10</v>
      </c>
      <c r="AW6162" s="3">
        <v>2</v>
      </c>
      <c r="AX6162" s="3">
        <v>9</v>
      </c>
      <c r="AY6162" s="3">
        <v>90</v>
      </c>
      <c r="AZ6162" s="6" t="str">
        <f t="shared" si="676"/>
        <v>2974.2</v>
      </c>
      <c r="BC6162" s="12" t="s">
        <v>15969</v>
      </c>
      <c r="BJ6162" s="12">
        <f t="shared" si="677"/>
        <v>0</v>
      </c>
      <c r="BK6162" s="12">
        <f t="shared" si="678"/>
        <v>0</v>
      </c>
      <c r="BO6162" s="3" t="s">
        <v>54</v>
      </c>
      <c r="BP6162" s="3" t="s">
        <v>54</v>
      </c>
      <c r="BR6162" s="3" t="s">
        <v>54</v>
      </c>
      <c r="BX6162" s="3" t="s">
        <v>15970</v>
      </c>
      <c r="CQ6162" s="3" t="str">
        <f>CONCATENATE(baseURL!$A$1,baseURL!$B$1,baseURL!$C$1,".",C6162,".",L6162,".pkl&amp;seq=",BC6162,"&amp;varMods=Deamidated-Q+Deamidated-N")</f>
        <v>http://proteomics.broadinstitute.org/millscripts/viewfeed.pl?side=xl&amp;cycle=1&amp;fixedMods=iaaC&amp;file=msdataSM/iPRG2012_nd/cpick_in/iPRG2012_nd.2974.2.3.pkl&amp;seq=GDLGLELPAPEVLAVqKK&amp;varMods=Deamidated-Q+Deamidated-N</v>
      </c>
    </row>
    <row r="6163" spans="1:98" x14ac:dyDescent="0.2">
      <c r="A6163" s="3">
        <v>4744</v>
      </c>
      <c r="B6163" s="2" t="s">
        <v>15971</v>
      </c>
      <c r="C6163" s="2" t="s">
        <v>15967</v>
      </c>
      <c r="D6163" s="3">
        <v>15698</v>
      </c>
      <c r="E6163" s="3">
        <v>15682</v>
      </c>
      <c r="F6163" s="3">
        <v>62458</v>
      </c>
      <c r="G6163" s="3">
        <v>18655</v>
      </c>
      <c r="H6163" s="3">
        <v>54.646500000000003</v>
      </c>
      <c r="I6163" s="30">
        <v>656.85017000000005</v>
      </c>
      <c r="J6163" s="30">
        <v>656.84938380000006</v>
      </c>
      <c r="K6163" s="30">
        <v>7.9000000000000001E-4</v>
      </c>
      <c r="L6163" s="3">
        <v>2</v>
      </c>
      <c r="M6163" s="3">
        <v>2</v>
      </c>
      <c r="N6163" s="10">
        <f t="shared" si="672"/>
        <v>1</v>
      </c>
      <c r="O6163" s="35">
        <v>2</v>
      </c>
      <c r="P6163" s="17"/>
      <c r="Q6163" s="40">
        <v>1312.6936000000001</v>
      </c>
      <c r="R6163" s="40">
        <v>656.85044000000005</v>
      </c>
      <c r="S6163" s="18">
        <f t="shared" si="673"/>
        <v>-0.41105247642132436</v>
      </c>
      <c r="T6163" s="18">
        <f t="shared" si="674"/>
        <v>-1.6079763910847396</v>
      </c>
      <c r="U6163" s="18">
        <f t="shared" si="675"/>
        <v>-1.8877965584563394</v>
      </c>
      <c r="V6163" s="30">
        <v>656.8492</v>
      </c>
      <c r="W6163" s="3" t="s">
        <v>47</v>
      </c>
      <c r="X6163" s="3" t="s">
        <v>47</v>
      </c>
      <c r="Y6163" s="3" t="s">
        <v>47</v>
      </c>
      <c r="Z6163" s="3" t="s">
        <v>47</v>
      </c>
      <c r="AA6163" s="3" t="s">
        <v>47</v>
      </c>
      <c r="AB6163" s="12" t="s">
        <v>47</v>
      </c>
      <c r="AC6163" s="3" t="s">
        <v>47</v>
      </c>
      <c r="AD6163" s="3" t="s">
        <v>47</v>
      </c>
      <c r="AE6163" s="3" t="s">
        <v>47</v>
      </c>
      <c r="AF6163" s="3" t="s">
        <v>47</v>
      </c>
      <c r="AG6163" s="3" t="s">
        <v>47</v>
      </c>
      <c r="AH6163" s="3" t="s">
        <v>47</v>
      </c>
      <c r="AI6163" s="3" t="s">
        <v>47</v>
      </c>
      <c r="AJ6163" s="3" t="s">
        <v>47</v>
      </c>
      <c r="AK6163" s="3" t="s">
        <v>48</v>
      </c>
      <c r="AL6163" s="3" t="s">
        <v>48</v>
      </c>
      <c r="AM6163" s="3" t="s">
        <v>47</v>
      </c>
      <c r="AN6163" s="3" t="s">
        <v>47</v>
      </c>
      <c r="AU6163" s="3">
        <v>0</v>
      </c>
      <c r="AV6163" s="3">
        <v>16</v>
      </c>
      <c r="AW6163" s="3">
        <v>1</v>
      </c>
      <c r="AX6163" s="3">
        <v>16</v>
      </c>
      <c r="AY6163" s="3">
        <v>100</v>
      </c>
      <c r="AZ6163" s="6" t="str">
        <f t="shared" si="676"/>
        <v>2974.3</v>
      </c>
      <c r="BC6163" s="12" t="s">
        <v>15891</v>
      </c>
      <c r="BJ6163" s="12">
        <f t="shared" si="677"/>
        <v>0</v>
      </c>
      <c r="BK6163" s="12">
        <f t="shared" si="678"/>
        <v>0</v>
      </c>
      <c r="CQ6163" s="3" t="str">
        <f>CONCATENATE(baseURL!$A$1,baseURL!$B$1,baseURL!$C$1,".",C6163,".",L6163,".pkl&amp;seq=",BC6163)</f>
        <v>http://proteomics.broadinstitute.org/millscripts/viewfeed.pl?side=xl&amp;cycle=1&amp;fixedMods=iaaC&amp;file=msdataSM/iPRG2012_nd/cpick_in/iPRG2012_nd.2974.3.2.pkl&amp;seq=FVLWTEAAFTK</v>
      </c>
    </row>
    <row r="6164" spans="1:98" x14ac:dyDescent="0.2">
      <c r="A6164" s="3">
        <v>427</v>
      </c>
      <c r="B6164" s="2" t="s">
        <v>15972</v>
      </c>
      <c r="C6164" s="2" t="s">
        <v>15973</v>
      </c>
      <c r="D6164" s="3">
        <v>15700</v>
      </c>
      <c r="E6164" s="3">
        <v>15684</v>
      </c>
      <c r="F6164" s="3">
        <v>62460</v>
      </c>
      <c r="G6164" s="3">
        <v>18657</v>
      </c>
      <c r="H6164" s="3">
        <v>54.652299999999997</v>
      </c>
      <c r="I6164" s="30">
        <v>752.38788</v>
      </c>
      <c r="J6164" s="30">
        <v>753.05401380000001</v>
      </c>
      <c r="K6164" s="30">
        <v>-0.66613</v>
      </c>
      <c r="L6164" s="3">
        <v>3</v>
      </c>
      <c r="M6164" s="3">
        <v>3</v>
      </c>
      <c r="N6164" s="10">
        <f t="shared" si="672"/>
        <v>1</v>
      </c>
      <c r="O6164" s="35">
        <v>3</v>
      </c>
      <c r="P6164" s="17"/>
      <c r="Q6164" s="40">
        <v>2255.1740300000001</v>
      </c>
      <c r="R6164" s="40">
        <v>752.39619000000005</v>
      </c>
      <c r="S6164" s="18">
        <f t="shared" si="673"/>
        <v>-11.044713025528919</v>
      </c>
      <c r="T6164" s="18">
        <f t="shared" si="674"/>
        <v>874.30506526084355</v>
      </c>
      <c r="U6164" s="18">
        <f t="shared" si="675"/>
        <v>873.88799775820507</v>
      </c>
      <c r="V6164" s="30">
        <v>753.05370000000005</v>
      </c>
      <c r="X6164" s="3" t="s">
        <v>65</v>
      </c>
      <c r="AA6164" s="3" t="s">
        <v>47</v>
      </c>
      <c r="AC6164" s="3" t="s">
        <v>47</v>
      </c>
      <c r="AD6164" s="3" t="s">
        <v>47</v>
      </c>
      <c r="AF6164" s="3" t="s">
        <v>47</v>
      </c>
      <c r="AG6164" s="3" t="s">
        <v>52</v>
      </c>
      <c r="AI6164" s="3" t="s">
        <v>48</v>
      </c>
      <c r="AK6164" s="3" t="s">
        <v>48</v>
      </c>
      <c r="AM6164" s="3" t="s">
        <v>48</v>
      </c>
      <c r="AO6164" s="3" t="s">
        <v>48</v>
      </c>
      <c r="AR6164" s="3" t="s">
        <v>48</v>
      </c>
      <c r="AU6164" s="3">
        <v>1</v>
      </c>
      <c r="AV6164" s="3">
        <v>4</v>
      </c>
      <c r="AW6164" s="3">
        <v>2</v>
      </c>
      <c r="AX6164" s="3">
        <v>2</v>
      </c>
      <c r="AY6164" s="3">
        <v>50</v>
      </c>
      <c r="AZ6164" s="6" t="str">
        <f t="shared" si="676"/>
        <v>2974.5</v>
      </c>
      <c r="BC6164" s="12" t="s">
        <v>15974</v>
      </c>
      <c r="BJ6164" s="12">
        <f t="shared" si="677"/>
        <v>0</v>
      </c>
      <c r="BK6164" s="12">
        <f t="shared" si="678"/>
        <v>0</v>
      </c>
      <c r="BN6164" s="3" t="s">
        <v>277</v>
      </c>
      <c r="BP6164" s="3" t="s">
        <v>54</v>
      </c>
      <c r="BR6164" s="3" t="s">
        <v>54</v>
      </c>
      <c r="BT6164" s="3" t="s">
        <v>15975</v>
      </c>
      <c r="BW6164" s="3" t="s">
        <v>15976</v>
      </c>
      <c r="BY6164" s="3" t="s">
        <v>15976</v>
      </c>
      <c r="CQ6164" s="3" t="str">
        <f>CONCATENATE(baseURL!$A$1,baseURL!$B$1,baseURL!$C$1,".",C6164,".",L6164,".pkl&amp;seq=",BC6164,"&amp;varMods=Oxidation-M+Deamidated-N")</f>
        <v>http://proteomics.broadinstitute.org/millscripts/viewfeed.pl?side=xl&amp;cycle=1&amp;fixedMods=iaaC&amp;file=msdataSM/iPRG2012_nd/cpick_in/iPRG2012_nd.2974.5.3.pkl&amp;seq=mKYLAAYLLLNAAGNTPDATK&amp;varMods=Oxidation-M+Deamidated-N</v>
      </c>
    </row>
    <row r="6165" spans="1:98" x14ac:dyDescent="0.2">
      <c r="A6165" s="3">
        <v>4597</v>
      </c>
      <c r="B6165" s="2" t="s">
        <v>15977</v>
      </c>
      <c r="C6165" s="2" t="s">
        <v>15978</v>
      </c>
      <c r="D6165" s="3">
        <v>15703</v>
      </c>
      <c r="E6165" s="3">
        <v>15687</v>
      </c>
      <c r="F6165" s="3">
        <v>62478</v>
      </c>
      <c r="G6165" s="3">
        <v>18661</v>
      </c>
      <c r="H6165" s="3">
        <v>54.674799999999998</v>
      </c>
      <c r="I6165" s="30">
        <v>569.31885999999997</v>
      </c>
      <c r="J6165" s="30">
        <v>569.31849150000005</v>
      </c>
      <c r="K6165" s="30">
        <v>3.6999999999999999E-4</v>
      </c>
      <c r="L6165" s="3">
        <v>2</v>
      </c>
      <c r="M6165" s="3">
        <v>2</v>
      </c>
      <c r="N6165" s="10">
        <f t="shared" si="672"/>
        <v>1</v>
      </c>
      <c r="O6165" s="35">
        <v>2</v>
      </c>
      <c r="P6165" s="17"/>
      <c r="Q6165" s="40">
        <v>1137.6302700000001</v>
      </c>
      <c r="R6165" s="40">
        <v>569.31876999999997</v>
      </c>
      <c r="S6165" s="18">
        <f t="shared" si="673"/>
        <v>0.15808366901401394</v>
      </c>
      <c r="T6165" s="18">
        <f t="shared" si="674"/>
        <v>-0.48918113120024609</v>
      </c>
      <c r="U6165" s="18">
        <f t="shared" si="675"/>
        <v>-0.12295396467773903</v>
      </c>
      <c r="V6165" s="30">
        <v>569.31870000000004</v>
      </c>
      <c r="W6165" s="3" t="s">
        <v>47</v>
      </c>
      <c r="X6165" s="3" t="s">
        <v>47</v>
      </c>
      <c r="Y6165" s="3" t="s">
        <v>47</v>
      </c>
      <c r="Z6165" s="3" t="s">
        <v>47</v>
      </c>
      <c r="AA6165" s="3" t="s">
        <v>48</v>
      </c>
      <c r="AB6165" s="12" t="s">
        <v>47</v>
      </c>
      <c r="AC6165" s="3" t="s">
        <v>47</v>
      </c>
      <c r="AD6165" s="3" t="s">
        <v>47</v>
      </c>
      <c r="AE6165" s="3" t="s">
        <v>47</v>
      </c>
      <c r="AF6165" s="3" t="s">
        <v>47</v>
      </c>
      <c r="AG6165" s="3" t="s">
        <v>47</v>
      </c>
      <c r="AH6165" s="3" t="s">
        <v>47</v>
      </c>
      <c r="AI6165" s="3" t="s">
        <v>48</v>
      </c>
      <c r="AK6165" s="3" t="s">
        <v>47</v>
      </c>
      <c r="AL6165" s="3" t="s">
        <v>47</v>
      </c>
      <c r="AM6165" s="3" t="s">
        <v>47</v>
      </c>
      <c r="AU6165" s="3">
        <v>0</v>
      </c>
      <c r="AV6165" s="3">
        <v>14</v>
      </c>
      <c r="AW6165" s="3">
        <v>1</v>
      </c>
      <c r="AX6165" s="3">
        <v>14</v>
      </c>
      <c r="AY6165" s="3">
        <v>100</v>
      </c>
      <c r="AZ6165" s="6" t="str">
        <f t="shared" si="676"/>
        <v>2975.2</v>
      </c>
      <c r="BC6165" s="12" t="s">
        <v>15979</v>
      </c>
      <c r="BJ6165" s="12">
        <f t="shared" si="677"/>
        <v>0</v>
      </c>
      <c r="BK6165" s="12">
        <f t="shared" si="678"/>
        <v>0</v>
      </c>
      <c r="CQ6165" s="3" t="str">
        <f>CONCATENATE(baseURL!$A$1,baseURL!$B$1,baseURL!$C$1,".",C6165,".",L6165,".pkl&amp;seq=",BC6165)</f>
        <v>http://proteomics.broadinstitute.org/millscripts/viewfeed.pl?side=xl&amp;cycle=1&amp;fixedMods=iaaC&amp;file=msdataSM/iPRG2012_nd/cpick_in/iPRG2012_nd.2975.2.2.pkl&amp;seq=FLLFGLNDAK</v>
      </c>
    </row>
    <row r="6166" spans="1:98" x14ac:dyDescent="0.2">
      <c r="A6166" s="3">
        <v>2192</v>
      </c>
      <c r="B6166" s="2" t="s">
        <v>15980</v>
      </c>
      <c r="C6166" s="2" t="s">
        <v>15968</v>
      </c>
      <c r="D6166" s="3">
        <v>15704</v>
      </c>
      <c r="E6166" s="3">
        <v>15688</v>
      </c>
      <c r="F6166" s="3">
        <v>62479</v>
      </c>
      <c r="G6166" s="3">
        <v>18662</v>
      </c>
      <c r="H6166" s="3">
        <v>54.680700000000002</v>
      </c>
      <c r="I6166" s="30">
        <v>674.35784000000001</v>
      </c>
      <c r="J6166" s="30">
        <v>674.35593500000004</v>
      </c>
      <c r="K6166" s="30">
        <v>1.91E-3</v>
      </c>
      <c r="L6166" s="3">
        <v>4</v>
      </c>
      <c r="M6166" s="3">
        <v>4</v>
      </c>
      <c r="N6166" s="10">
        <f t="shared" si="672"/>
        <v>1</v>
      </c>
      <c r="O6166" s="35">
        <v>4</v>
      </c>
      <c r="P6166" s="17"/>
      <c r="Q6166" s="40">
        <v>2694.4018599999999</v>
      </c>
      <c r="R6166" s="40">
        <v>674.35591999999997</v>
      </c>
      <c r="S6166" s="18">
        <f t="shared" si="673"/>
        <v>2.8471611846174647</v>
      </c>
      <c r="T6166" s="18">
        <f t="shared" si="674"/>
        <v>2.2243446866775454E-2</v>
      </c>
      <c r="U6166" s="18">
        <f t="shared" si="675"/>
        <v>0.11863171606084973</v>
      </c>
      <c r="V6166" s="30">
        <v>674.35599999999999</v>
      </c>
      <c r="W6166" s="3" t="s">
        <v>47</v>
      </c>
      <c r="Y6166" s="3" t="s">
        <v>47</v>
      </c>
      <c r="Z6166" s="3" t="s">
        <v>47</v>
      </c>
      <c r="AA6166" s="3" t="s">
        <v>47</v>
      </c>
      <c r="AB6166" s="12" t="s">
        <v>48</v>
      </c>
      <c r="AC6166" s="3" t="s">
        <v>47</v>
      </c>
      <c r="AE6166" s="3" t="s">
        <v>48</v>
      </c>
      <c r="AF6166" s="3" t="s">
        <v>52</v>
      </c>
      <c r="AG6166" s="3" t="s">
        <v>47</v>
      </c>
      <c r="AM6166" s="3" t="s">
        <v>48</v>
      </c>
      <c r="AU6166" s="3">
        <v>0</v>
      </c>
      <c r="AV6166" s="3">
        <v>6</v>
      </c>
      <c r="AW6166" s="3">
        <v>1</v>
      </c>
      <c r="AX6166" s="3">
        <v>6</v>
      </c>
      <c r="AY6166" s="3">
        <v>100</v>
      </c>
      <c r="AZ6166" s="6" t="str">
        <f t="shared" si="676"/>
        <v>2975.3</v>
      </c>
      <c r="BC6166" s="12" t="s">
        <v>15981</v>
      </c>
      <c r="BJ6166" s="12">
        <f t="shared" si="677"/>
        <v>0</v>
      </c>
      <c r="BK6166" s="12">
        <f t="shared" si="678"/>
        <v>0</v>
      </c>
      <c r="CQ6166" s="3" t="str">
        <f>CONCATENATE(baseURL!$A$1,baseURL!$B$1,baseURL!$C$1,".",C6166,".",L6166,".pkl&amp;seq=",BC6166)</f>
        <v>http://proteomics.broadinstitute.org/millscripts/viewfeed.pl?side=xl&amp;cycle=1&amp;fixedMods=iaaC&amp;file=msdataSM/iPRG2012_nd/cpick_in/iPRG2012_nd.2975.3.4.pkl&amp;seq=LSHMSPEDAEEELKKLQTLSALPK</v>
      </c>
    </row>
    <row r="6167" spans="1:98" x14ac:dyDescent="0.2">
      <c r="A6167" s="3">
        <v>4553</v>
      </c>
      <c r="B6167" s="2" t="s">
        <v>15982</v>
      </c>
      <c r="C6167" s="2" t="s">
        <v>15983</v>
      </c>
      <c r="D6167" s="3">
        <v>15705</v>
      </c>
      <c r="E6167" s="3">
        <v>15689</v>
      </c>
      <c r="F6167" s="3">
        <v>62498</v>
      </c>
      <c r="G6167" s="3">
        <v>18664</v>
      </c>
      <c r="H6167" s="3">
        <v>54.692399999999999</v>
      </c>
      <c r="I6167" s="30">
        <v>477.28539000000001</v>
      </c>
      <c r="J6167" s="30">
        <v>477.28505310000003</v>
      </c>
      <c r="K6167" s="30">
        <v>3.4000000000000002E-4</v>
      </c>
      <c r="L6167" s="3">
        <v>3</v>
      </c>
      <c r="M6167" s="3">
        <v>3</v>
      </c>
      <c r="N6167" s="10">
        <f t="shared" si="672"/>
        <v>1</v>
      </c>
      <c r="O6167" s="35">
        <v>3</v>
      </c>
      <c r="P6167" s="17"/>
      <c r="Q6167" s="40">
        <v>1429.84133</v>
      </c>
      <c r="R6167" s="40">
        <v>477.28528999999997</v>
      </c>
      <c r="S6167" s="18">
        <f t="shared" si="673"/>
        <v>0.20951829466971708</v>
      </c>
      <c r="T6167" s="18">
        <f t="shared" si="674"/>
        <v>-0.49634883980518618</v>
      </c>
      <c r="U6167" s="18">
        <f t="shared" si="675"/>
        <v>-0.81712134891415322</v>
      </c>
      <c r="V6167" s="30">
        <v>477.28489999999999</v>
      </c>
      <c r="W6167" s="3" t="s">
        <v>47</v>
      </c>
      <c r="X6167" s="3" t="s">
        <v>47</v>
      </c>
      <c r="Y6167" s="3" t="s">
        <v>47</v>
      </c>
      <c r="Z6167" s="3" t="s">
        <v>47</v>
      </c>
      <c r="AA6167" s="3" t="s">
        <v>47</v>
      </c>
      <c r="AB6167" s="12" t="s">
        <v>47</v>
      </c>
      <c r="AC6167" s="3" t="s">
        <v>47</v>
      </c>
      <c r="AD6167" s="3" t="s">
        <v>47</v>
      </c>
      <c r="AE6167" s="3" t="s">
        <v>47</v>
      </c>
      <c r="AF6167" s="3" t="s">
        <v>47</v>
      </c>
      <c r="AG6167" s="3" t="s">
        <v>47</v>
      </c>
      <c r="AH6167" s="3" t="s">
        <v>47</v>
      </c>
      <c r="AI6167" s="3" t="s">
        <v>48</v>
      </c>
      <c r="AK6167" s="3" t="s">
        <v>52</v>
      </c>
      <c r="AL6167" s="3" t="s">
        <v>48</v>
      </c>
      <c r="AM6167" s="3" t="s">
        <v>47</v>
      </c>
      <c r="AP6167" s="3" t="s">
        <v>52</v>
      </c>
      <c r="AU6167" s="3">
        <v>0</v>
      </c>
      <c r="AV6167" s="3">
        <v>13</v>
      </c>
      <c r="AW6167" s="3">
        <v>1</v>
      </c>
      <c r="AX6167" s="3">
        <v>13</v>
      </c>
      <c r="AY6167" s="3">
        <v>100</v>
      </c>
      <c r="AZ6167" s="6" t="str">
        <f t="shared" si="676"/>
        <v>2976.1</v>
      </c>
      <c r="BC6167" s="12" t="s">
        <v>15984</v>
      </c>
      <c r="BJ6167" s="12">
        <f t="shared" si="677"/>
        <v>0</v>
      </c>
      <c r="BK6167" s="12">
        <f t="shared" si="678"/>
        <v>0</v>
      </c>
      <c r="CQ6167" s="3" t="str">
        <f>CONCATENATE(baseURL!$A$1,baseURL!$B$1,baseURL!$C$1,".",C6167,".",L6167,".pkl&amp;seq=",BC6167)</f>
        <v>http://proteomics.broadinstitute.org/millscripts/viewfeed.pl?side=xl&amp;cycle=1&amp;fixedMods=iaaC&amp;file=msdataSM/iPRG2012_nd/cpick_in/iPRG2012_nd.2976.1.3.pkl&amp;seq=VSGVSLLALWKEK</v>
      </c>
    </row>
    <row r="6168" spans="1:98" x14ac:dyDescent="0.2">
      <c r="A6168" s="3">
        <v>7338</v>
      </c>
      <c r="B6168" s="13" t="s">
        <v>15985</v>
      </c>
      <c r="C6168" s="13" t="s">
        <v>15986</v>
      </c>
      <c r="D6168" s="7">
        <v>15706</v>
      </c>
      <c r="E6168" s="7">
        <v>15690</v>
      </c>
      <c r="F6168" s="7">
        <v>62499</v>
      </c>
      <c r="G6168" s="7">
        <v>18665</v>
      </c>
      <c r="H6168" s="7">
        <v>54.695700000000002</v>
      </c>
      <c r="I6168" s="31">
        <v>561.89887999999996</v>
      </c>
      <c r="J6168" s="31">
        <v>561.89873169999998</v>
      </c>
      <c r="K6168" s="31">
        <v>1.4999999999999999E-4</v>
      </c>
      <c r="L6168" s="7">
        <v>5</v>
      </c>
      <c r="M6168" s="7">
        <v>5</v>
      </c>
      <c r="N6168" s="26">
        <f t="shared" si="672"/>
        <v>1</v>
      </c>
      <c r="O6168" s="36">
        <v>5</v>
      </c>
      <c r="P6168" s="16"/>
      <c r="Q6168" s="41">
        <v>2805.46288</v>
      </c>
      <c r="R6168" s="41">
        <v>561.89840000000004</v>
      </c>
      <c r="S6168" s="27">
        <f t="shared" si="673"/>
        <v>0.85424695981512822</v>
      </c>
      <c r="T6168" s="27">
        <f t="shared" si="674"/>
        <v>0.59032024285347162</v>
      </c>
      <c r="U6168" s="27">
        <f t="shared" si="675"/>
        <v>0.35593623322258239</v>
      </c>
      <c r="V6168" s="31">
        <v>561.89859999999999</v>
      </c>
      <c r="W6168" s="7" t="s">
        <v>47</v>
      </c>
      <c r="X6168" s="7" t="s">
        <v>47</v>
      </c>
      <c r="Y6168" s="7" t="s">
        <v>47</v>
      </c>
      <c r="Z6168" s="7"/>
      <c r="AA6168" s="7" t="s">
        <v>47</v>
      </c>
      <c r="AB6168" s="25" t="s">
        <v>47</v>
      </c>
      <c r="AC6168" s="7" t="s">
        <v>47</v>
      </c>
      <c r="AD6168" s="7" t="s">
        <v>65</v>
      </c>
      <c r="AE6168" s="7"/>
      <c r="AF6168" s="7" t="s">
        <v>48</v>
      </c>
      <c r="AG6168" s="7" t="s">
        <v>48</v>
      </c>
      <c r="AH6168" s="7"/>
      <c r="AI6168" s="7"/>
      <c r="AJ6168" s="7"/>
      <c r="AK6168" s="7"/>
      <c r="AL6168" s="7"/>
      <c r="AM6168" s="7"/>
      <c r="AN6168" s="7"/>
      <c r="AO6168" s="7"/>
      <c r="AP6168" s="7"/>
      <c r="AQ6168" s="7"/>
      <c r="AR6168" s="7"/>
      <c r="AS6168" s="7"/>
      <c r="AT6168" s="7"/>
      <c r="AU6168" s="7">
        <v>1</v>
      </c>
      <c r="AV6168" s="7">
        <v>6</v>
      </c>
      <c r="AW6168" s="7">
        <v>1</v>
      </c>
      <c r="AX6168" s="7">
        <v>6</v>
      </c>
      <c r="AY6168" s="7">
        <v>100</v>
      </c>
      <c r="AZ6168" s="14" t="str">
        <f t="shared" si="676"/>
        <v>2976.2</v>
      </c>
      <c r="BA6168" s="15"/>
      <c r="BB6168" s="25"/>
      <c r="BC6168" s="25" t="s">
        <v>15987</v>
      </c>
      <c r="BD6168" s="25"/>
      <c r="BE6168" s="25"/>
      <c r="BF6168" s="25"/>
      <c r="BG6168" s="25"/>
      <c r="BH6168" s="25"/>
      <c r="BI6168" s="25"/>
      <c r="BJ6168" s="25">
        <f t="shared" si="677"/>
        <v>0</v>
      </c>
      <c r="BK6168" s="25">
        <f t="shared" si="678"/>
        <v>0</v>
      </c>
      <c r="BL6168" s="7"/>
      <c r="BM6168" s="7"/>
      <c r="BN6168" s="7"/>
      <c r="BO6168" s="7"/>
      <c r="BP6168" s="7"/>
      <c r="BQ6168" s="7"/>
      <c r="BR6168" s="7"/>
      <c r="BS6168" s="7"/>
      <c r="BT6168" s="7"/>
      <c r="BU6168" s="7"/>
      <c r="BV6168" s="7"/>
      <c r="BW6168" s="7"/>
      <c r="BX6168" s="7"/>
      <c r="BY6168" s="7"/>
      <c r="BZ6168" s="7" t="s">
        <v>15988</v>
      </c>
      <c r="CA6168" s="7"/>
      <c r="CB6168" s="7"/>
      <c r="CC6168" s="7"/>
      <c r="CD6168" s="7"/>
      <c r="CE6168" s="7"/>
      <c r="CF6168" s="7"/>
      <c r="CG6168" s="7"/>
      <c r="CH6168" s="7"/>
      <c r="CI6168" s="7"/>
      <c r="CJ6168" s="7"/>
      <c r="CK6168" s="7"/>
      <c r="CL6168" s="7"/>
      <c r="CM6168" s="7"/>
      <c r="CN6168" s="7"/>
      <c r="CO6168" s="7"/>
      <c r="CP6168" s="7"/>
      <c r="CQ6168" s="7" t="str">
        <f>CONCATENATE(baseURL!$A$1,baseURL!$B$1,baseURL!$C$1,".",C6168,".",L6168,".pkl&amp;seq=",BC6168)</f>
        <v>http://proteomics.broadinstitute.org/millscripts/viewfeed.pl?side=xl&amp;cycle=1&amp;fixedMods=iaaC&amp;file=msdataSM/iPRG2012_nd/cpick_in/iPRG2012_nd.2976.2.5.pkl&amp;seq=ANLDVKDQKAVDDFLLSLDGTANKSK</v>
      </c>
      <c r="CR6168" s="7"/>
      <c r="CS6168" s="7"/>
      <c r="CT6168" s="7"/>
    </row>
    <row r="6169" spans="1:98" x14ac:dyDescent="0.2">
      <c r="A6169" s="3">
        <v>2407</v>
      </c>
      <c r="B6169" s="2" t="s">
        <v>15989</v>
      </c>
      <c r="C6169" s="2" t="s">
        <v>15977</v>
      </c>
      <c r="D6169" s="3">
        <v>15707</v>
      </c>
      <c r="E6169" s="3">
        <v>15691</v>
      </c>
      <c r="F6169" s="3">
        <v>62500</v>
      </c>
      <c r="G6169" s="3">
        <v>18666</v>
      </c>
      <c r="H6169" s="3">
        <v>54.699100000000001</v>
      </c>
      <c r="I6169" s="30">
        <v>589.81421999999998</v>
      </c>
      <c r="J6169" s="30">
        <v>589.81396670000004</v>
      </c>
      <c r="K6169" s="30">
        <v>2.5000000000000001E-4</v>
      </c>
      <c r="L6169" s="3">
        <v>2</v>
      </c>
      <c r="M6169" s="3">
        <v>2</v>
      </c>
      <c r="N6169" s="10">
        <f t="shared" si="672"/>
        <v>1</v>
      </c>
      <c r="O6169" s="35">
        <v>2</v>
      </c>
      <c r="P6169" s="17"/>
      <c r="Q6169" s="40">
        <v>1178.6204399999999</v>
      </c>
      <c r="R6169" s="40">
        <v>589.81385999999998</v>
      </c>
      <c r="S6169" s="18">
        <f t="shared" si="673"/>
        <v>0.61036205558238676</v>
      </c>
      <c r="T6169" s="18">
        <f t="shared" si="674"/>
        <v>0.18090453157594538</v>
      </c>
      <c r="U6169" s="18">
        <f t="shared" si="675"/>
        <v>0.40690803718342478</v>
      </c>
      <c r="V6169" s="30">
        <v>589.81410000000005</v>
      </c>
      <c r="W6169" s="3" t="s">
        <v>47</v>
      </c>
      <c r="Z6169" s="3" t="s">
        <v>47</v>
      </c>
      <c r="AA6169" s="3" t="s">
        <v>47</v>
      </c>
      <c r="AB6169" s="12" t="s">
        <v>47</v>
      </c>
      <c r="AD6169" s="3" t="s">
        <v>47</v>
      </c>
      <c r="AE6169" s="3" t="s">
        <v>47</v>
      </c>
      <c r="AF6169" s="3" t="s">
        <v>48</v>
      </c>
      <c r="AH6169" s="3" t="s">
        <v>47</v>
      </c>
      <c r="AK6169" s="3" t="s">
        <v>52</v>
      </c>
      <c r="AL6169" s="3" t="s">
        <v>48</v>
      </c>
      <c r="AU6169" s="3">
        <v>0</v>
      </c>
      <c r="AV6169" s="3">
        <v>7</v>
      </c>
      <c r="AW6169" s="3">
        <v>1</v>
      </c>
      <c r="AX6169" s="3">
        <v>7</v>
      </c>
      <c r="AY6169" s="3">
        <v>100</v>
      </c>
      <c r="AZ6169" s="6" t="str">
        <f t="shared" si="676"/>
        <v>2976.3</v>
      </c>
      <c r="BC6169" s="12" t="s">
        <v>15990</v>
      </c>
      <c r="BJ6169" s="12">
        <f t="shared" si="677"/>
        <v>0</v>
      </c>
      <c r="BK6169" s="12">
        <f t="shared" si="678"/>
        <v>0</v>
      </c>
      <c r="CQ6169" s="3" t="str">
        <f>CONCATENATE(baseURL!$A$1,baseURL!$B$1,baseURL!$C$1,".",C6169,".",L6169,".pkl&amp;seq=",BC6169)</f>
        <v>http://proteomics.broadinstitute.org/millscripts/viewfeed.pl?side=xl&amp;cycle=1&amp;fixedMods=iaaC&amp;file=msdataSM/iPRG2012_nd/cpick_in/iPRG2012_nd.2976.3.2.pkl&amp;seq=NLFTGWVDVK</v>
      </c>
    </row>
    <row r="6170" spans="1:98" x14ac:dyDescent="0.2">
      <c r="A6170" s="3">
        <v>2142</v>
      </c>
      <c r="B6170" s="2" t="s">
        <v>15991</v>
      </c>
      <c r="C6170" s="2" t="s">
        <v>15992</v>
      </c>
      <c r="D6170" s="3">
        <v>15709</v>
      </c>
      <c r="E6170" s="3">
        <v>15693</v>
      </c>
      <c r="F6170" s="3">
        <v>62502</v>
      </c>
      <c r="G6170" s="3">
        <v>18668</v>
      </c>
      <c r="H6170" s="3">
        <v>54.7057</v>
      </c>
      <c r="I6170" s="30">
        <v>820.86465999999996</v>
      </c>
      <c r="J6170" s="30">
        <v>820.8653812</v>
      </c>
      <c r="K6170" s="30">
        <v>-7.2000000000000005E-4</v>
      </c>
      <c r="L6170" s="3">
        <v>2</v>
      </c>
      <c r="M6170" s="3">
        <v>2</v>
      </c>
      <c r="N6170" s="10">
        <f t="shared" si="672"/>
        <v>1</v>
      </c>
      <c r="O6170" s="35">
        <v>2</v>
      </c>
      <c r="P6170" s="17"/>
      <c r="Q6170" s="40">
        <v>1640.7261000000001</v>
      </c>
      <c r="R6170" s="40">
        <v>820.86668999999995</v>
      </c>
      <c r="S6170" s="18">
        <f t="shared" si="673"/>
        <v>-2.4729959501592766</v>
      </c>
      <c r="T6170" s="18">
        <f t="shared" si="674"/>
        <v>-1.594412364262267</v>
      </c>
      <c r="U6170" s="18">
        <f t="shared" si="675"/>
        <v>-1.8151546629206958</v>
      </c>
      <c r="V6170" s="30">
        <v>820.86519999999996</v>
      </c>
      <c r="W6170" s="3" t="s">
        <v>47</v>
      </c>
      <c r="X6170" s="3" t="s">
        <v>47</v>
      </c>
      <c r="Y6170" s="3" t="s">
        <v>47</v>
      </c>
      <c r="Z6170" s="3" t="s">
        <v>47</v>
      </c>
      <c r="AA6170" s="3" t="s">
        <v>48</v>
      </c>
      <c r="AB6170" s="12" t="s">
        <v>47</v>
      </c>
      <c r="AC6170" s="3" t="s">
        <v>47</v>
      </c>
      <c r="AD6170" s="3" t="s">
        <v>47</v>
      </c>
      <c r="AE6170" s="3" t="s">
        <v>47</v>
      </c>
      <c r="AF6170" s="3" t="s">
        <v>47</v>
      </c>
      <c r="AG6170" s="3" t="s">
        <v>47</v>
      </c>
      <c r="AH6170" s="3" t="s">
        <v>47</v>
      </c>
      <c r="AI6170" s="3" t="s">
        <v>47</v>
      </c>
      <c r="AJ6170" s="3" t="s">
        <v>47</v>
      </c>
      <c r="AK6170" s="3" t="s">
        <v>47</v>
      </c>
      <c r="AN6170" s="3" t="s">
        <v>47</v>
      </c>
      <c r="AO6170" s="3" t="s">
        <v>47</v>
      </c>
      <c r="AQ6170" s="3" t="s">
        <v>47</v>
      </c>
      <c r="AU6170" s="3">
        <v>0</v>
      </c>
      <c r="AV6170" s="3">
        <v>17</v>
      </c>
      <c r="AW6170" s="3">
        <v>3</v>
      </c>
      <c r="AX6170" s="3">
        <v>14</v>
      </c>
      <c r="AY6170" s="3">
        <v>82.35</v>
      </c>
      <c r="AZ6170" s="6" t="str">
        <f t="shared" si="676"/>
        <v>2976.5</v>
      </c>
      <c r="BC6170" s="12" t="s">
        <v>15908</v>
      </c>
      <c r="BJ6170" s="12">
        <f t="shared" si="677"/>
        <v>1</v>
      </c>
      <c r="BK6170" s="12">
        <f t="shared" si="678"/>
        <v>0</v>
      </c>
      <c r="BO6170" s="3" t="s">
        <v>114</v>
      </c>
      <c r="BP6170" s="3" t="s">
        <v>20331</v>
      </c>
      <c r="BR6170" s="3" t="s">
        <v>114</v>
      </c>
      <c r="BT6170" s="3" t="s">
        <v>15993</v>
      </c>
      <c r="BU6170" s="3" t="s">
        <v>15993</v>
      </c>
      <c r="CC6170" s="3" t="s">
        <v>15909</v>
      </c>
      <c r="CQ6170" s="3" t="str">
        <f>CONCATENATE(baseURL!$A$1,baseURL!$B$1,baseURL!$C$1,".",C6170,".",L6170,".pkl&amp;seq=",BC6170,"&amp;varMods=pyroGlu-Q+Succinimide-N")</f>
        <v>http://proteomics.broadinstitute.org/millscripts/viewfeed.pl?side=xl&amp;cycle=1&amp;fixedMods=iaaC&amp;file=msdataSM/iPRG2012_nd/cpick_in/iPRG2012_nd.2976.5.2.pkl&amp;seq=qNCELFEQLGEYK&amp;varMods=pyroGlu-Q+Succinimide-N</v>
      </c>
    </row>
    <row r="6171" spans="1:98" x14ac:dyDescent="0.2">
      <c r="A6171" s="3">
        <v>2886</v>
      </c>
      <c r="B6171" s="2" t="s">
        <v>15994</v>
      </c>
      <c r="C6171" s="2" t="s">
        <v>15995</v>
      </c>
      <c r="D6171" s="3">
        <v>15710</v>
      </c>
      <c r="E6171" s="3">
        <v>15694</v>
      </c>
      <c r="F6171" s="3">
        <v>62519</v>
      </c>
      <c r="G6171" s="3">
        <v>18670</v>
      </c>
      <c r="H6171" s="3">
        <v>54.719099999999997</v>
      </c>
      <c r="I6171" s="30">
        <v>481.762</v>
      </c>
      <c r="J6171" s="30">
        <v>481.76261590000001</v>
      </c>
      <c r="K6171" s="30">
        <v>-6.2E-4</v>
      </c>
      <c r="L6171" s="3">
        <v>2</v>
      </c>
      <c r="M6171" s="3">
        <v>2</v>
      </c>
      <c r="N6171" s="10">
        <f t="shared" si="672"/>
        <v>1</v>
      </c>
      <c r="O6171" s="35">
        <v>2</v>
      </c>
      <c r="P6171" s="17"/>
      <c r="Q6171" s="40">
        <v>962.51931999999999</v>
      </c>
      <c r="R6171" s="40">
        <v>481.76330000000002</v>
      </c>
      <c r="S6171" s="18">
        <f t="shared" si="673"/>
        <v>-2.6984205729550879</v>
      </c>
      <c r="T6171" s="18">
        <f t="shared" si="674"/>
        <v>-1.4199919337999667</v>
      </c>
      <c r="U6171" s="18">
        <f t="shared" si="675"/>
        <v>-1.4529956931024339</v>
      </c>
      <c r="V6171" s="30">
        <v>481.76260000000002</v>
      </c>
      <c r="W6171" s="3" t="s">
        <v>47</v>
      </c>
      <c r="Z6171" s="3" t="s">
        <v>48</v>
      </c>
      <c r="AA6171" s="3" t="s">
        <v>47</v>
      </c>
      <c r="AB6171" s="12" t="s">
        <v>52</v>
      </c>
      <c r="AC6171" s="3" t="s">
        <v>47</v>
      </c>
      <c r="AE6171" s="3" t="s">
        <v>47</v>
      </c>
      <c r="AI6171" s="3" t="s">
        <v>48</v>
      </c>
      <c r="AK6171" s="3" t="s">
        <v>47</v>
      </c>
      <c r="AL6171" s="3" t="s">
        <v>48</v>
      </c>
      <c r="AO6171" s="3" t="s">
        <v>47</v>
      </c>
      <c r="AP6171" s="3" t="s">
        <v>48</v>
      </c>
      <c r="AU6171" s="3">
        <v>0</v>
      </c>
      <c r="AV6171" s="3">
        <v>6</v>
      </c>
      <c r="AW6171" s="3">
        <v>1</v>
      </c>
      <c r="AX6171" s="3">
        <v>6</v>
      </c>
      <c r="AY6171" s="3">
        <v>100</v>
      </c>
      <c r="AZ6171" s="6" t="str">
        <f t="shared" si="676"/>
        <v>2977.1</v>
      </c>
      <c r="BC6171" s="12" t="s">
        <v>15996</v>
      </c>
      <c r="BD6171" s="12" t="s">
        <v>79</v>
      </c>
      <c r="BJ6171" s="12">
        <f t="shared" si="677"/>
        <v>0</v>
      </c>
      <c r="BK6171" s="12">
        <f t="shared" si="678"/>
        <v>0</v>
      </c>
      <c r="CQ6171" s="3" t="str">
        <f>CONCATENATE(baseURL!$A$1,baseURL!$B$1,baseURL!$C$1,".",C6171,".",L6171,".pkl&amp;seq=",BC6171,"&amp;varMods=Acetyl-K")</f>
        <v>http://proteomics.broadinstitute.org/millscripts/viewfeed.pl?side=xl&amp;cycle=1&amp;fixedMods=iaaC&amp;file=msdataSM/iPRG2012_nd/cpick_in/iPRG2012_nd.2977.1.2.pkl&amp;seq=GLFLLDDk&amp;varMods=Acetyl-K</v>
      </c>
    </row>
    <row r="6172" spans="1:98" x14ac:dyDescent="0.2">
      <c r="A6172" s="3">
        <v>6993</v>
      </c>
      <c r="B6172" s="2" t="s">
        <v>15997</v>
      </c>
      <c r="C6172" s="2" t="s">
        <v>15982</v>
      </c>
      <c r="D6172" s="3">
        <v>15711</v>
      </c>
      <c r="E6172" s="3">
        <v>15695</v>
      </c>
      <c r="F6172" s="3">
        <v>62520</v>
      </c>
      <c r="G6172" s="3">
        <v>18671</v>
      </c>
      <c r="H6172" s="3">
        <v>54.724899999999998</v>
      </c>
      <c r="I6172" s="30">
        <v>652.83578999999997</v>
      </c>
      <c r="J6172" s="30">
        <v>652.82830669999998</v>
      </c>
      <c r="K6172" s="30">
        <v>7.4799999999999997E-3</v>
      </c>
      <c r="L6172" s="3">
        <v>4</v>
      </c>
      <c r="M6172" s="3">
        <v>4</v>
      </c>
      <c r="N6172" s="10">
        <f t="shared" si="672"/>
        <v>1</v>
      </c>
      <c r="O6172" s="35">
        <v>4</v>
      </c>
      <c r="P6172" s="17"/>
      <c r="Q6172" s="40">
        <v>2608.2923099999998</v>
      </c>
      <c r="R6172" s="40">
        <v>652.82853</v>
      </c>
      <c r="S6172" s="18">
        <f t="shared" si="673"/>
        <v>11.120837503798805</v>
      </c>
      <c r="T6172" s="18">
        <f t="shared" si="674"/>
        <v>-0.34205000203656016</v>
      </c>
      <c r="U6172" s="18">
        <f t="shared" si="675"/>
        <v>-0.50549261375362675</v>
      </c>
      <c r="V6172" s="30">
        <v>652.82820000000004</v>
      </c>
      <c r="W6172" s="3" t="s">
        <v>47</v>
      </c>
      <c r="Y6172" s="3" t="s">
        <v>47</v>
      </c>
      <c r="Z6172" s="3" t="s">
        <v>47</v>
      </c>
      <c r="AA6172" s="3" t="s">
        <v>48</v>
      </c>
      <c r="AB6172" s="12" t="s">
        <v>47</v>
      </c>
      <c r="AC6172" s="3" t="s">
        <v>47</v>
      </c>
      <c r="AD6172" s="3" t="s">
        <v>47</v>
      </c>
      <c r="AE6172" s="3" t="s">
        <v>47</v>
      </c>
      <c r="AF6172" s="3" t="s">
        <v>47</v>
      </c>
      <c r="AG6172" s="3" t="s">
        <v>52</v>
      </c>
      <c r="AI6172" s="3" t="s">
        <v>47</v>
      </c>
      <c r="AJ6172" s="3" t="s">
        <v>47</v>
      </c>
      <c r="AK6172" s="3" t="s">
        <v>47</v>
      </c>
      <c r="AL6172" s="3" t="s">
        <v>47</v>
      </c>
      <c r="AO6172" s="3" t="s">
        <v>47</v>
      </c>
      <c r="AP6172" s="3" t="s">
        <v>48</v>
      </c>
      <c r="AU6172" s="3">
        <v>0</v>
      </c>
      <c r="AV6172" s="3">
        <v>13</v>
      </c>
      <c r="AW6172" s="3">
        <v>1</v>
      </c>
      <c r="AX6172" s="3">
        <v>13</v>
      </c>
      <c r="AY6172" s="3">
        <v>100</v>
      </c>
      <c r="AZ6172" s="6" t="str">
        <f t="shared" si="676"/>
        <v>2977.2</v>
      </c>
      <c r="BC6172" s="12" t="s">
        <v>15954</v>
      </c>
      <c r="BJ6172" s="12">
        <f t="shared" si="677"/>
        <v>1</v>
      </c>
      <c r="BK6172" s="12">
        <f t="shared" si="678"/>
        <v>0</v>
      </c>
      <c r="CQ6172" s="3" t="str">
        <f>CONCATENATE(baseURL!$A$1,baseURL!$B$1,baseURL!$C$1,".",C6172,".",L6172,".pkl&amp;seq=",BC6172)</f>
        <v>http://proteomics.broadinstitute.org/millscripts/viewfeed.pl?side=xl&amp;cycle=1&amp;fixedMods=iaaC&amp;file=msdataSM/iPRG2012_nd/cpick_in/iPRG2012_nd.2977.2.4.pkl&amp;seq=NCTPKPTSTTETVAASAVAAVFEQK</v>
      </c>
    </row>
    <row r="6173" spans="1:98" x14ac:dyDescent="0.2">
      <c r="A6173" s="3">
        <v>7114</v>
      </c>
      <c r="B6173" s="2" t="s">
        <v>15998</v>
      </c>
      <c r="C6173" s="2" t="s">
        <v>15985</v>
      </c>
      <c r="D6173" s="3">
        <v>15712</v>
      </c>
      <c r="E6173" s="3">
        <v>15696</v>
      </c>
      <c r="F6173" s="3">
        <v>62521</v>
      </c>
      <c r="G6173" s="3">
        <v>18672</v>
      </c>
      <c r="H6173" s="3">
        <v>54.730699999999999</v>
      </c>
      <c r="I6173" s="30">
        <v>759.39800000000002</v>
      </c>
      <c r="J6173" s="30">
        <v>759.14927729999999</v>
      </c>
      <c r="K6173" s="30">
        <v>0.24872</v>
      </c>
      <c r="L6173" s="3">
        <v>4</v>
      </c>
      <c r="M6173" s="3">
        <v>4</v>
      </c>
      <c r="N6173" s="10">
        <f t="shared" si="672"/>
        <v>1</v>
      </c>
      <c r="O6173" s="35">
        <v>4</v>
      </c>
      <c r="P6173" s="17"/>
      <c r="Q6173" s="40">
        <v>3033.5826200000001</v>
      </c>
      <c r="R6173" s="40">
        <v>759.15111000000002</v>
      </c>
      <c r="S6173" s="18">
        <f t="shared" si="673"/>
        <v>325.21851940650868</v>
      </c>
      <c r="T6173" s="18">
        <f t="shared" si="674"/>
        <v>-2.4141438718605954</v>
      </c>
      <c r="U6173" s="18">
        <f t="shared" si="675"/>
        <v>-2.5159681319128251</v>
      </c>
      <c r="V6173" s="30">
        <v>759.14919999999995</v>
      </c>
      <c r="W6173" s="3" t="s">
        <v>47</v>
      </c>
      <c r="Y6173" s="3" t="s">
        <v>47</v>
      </c>
      <c r="AA6173" s="3" t="s">
        <v>47</v>
      </c>
      <c r="AB6173" s="12" t="s">
        <v>48</v>
      </c>
      <c r="AC6173" s="3" t="s">
        <v>47</v>
      </c>
      <c r="AD6173" s="3" t="s">
        <v>47</v>
      </c>
      <c r="AF6173" s="3" t="s">
        <v>52</v>
      </c>
      <c r="AG6173" s="3" t="s">
        <v>47</v>
      </c>
      <c r="AI6173" s="3" t="s">
        <v>48</v>
      </c>
      <c r="AL6173" s="3" t="s">
        <v>52</v>
      </c>
      <c r="AU6173" s="3">
        <v>0</v>
      </c>
      <c r="AV6173" s="3">
        <v>6</v>
      </c>
      <c r="AW6173" s="3">
        <v>1</v>
      </c>
      <c r="AX6173" s="3">
        <v>6</v>
      </c>
      <c r="AY6173" s="3">
        <v>100</v>
      </c>
      <c r="AZ6173" s="6" t="str">
        <f t="shared" si="676"/>
        <v>2977.3</v>
      </c>
      <c r="BC6173" s="12" t="s">
        <v>15999</v>
      </c>
      <c r="BJ6173" s="12">
        <f t="shared" si="677"/>
        <v>0</v>
      </c>
      <c r="BK6173" s="12">
        <f t="shared" si="678"/>
        <v>0</v>
      </c>
      <c r="CQ6173" s="3" t="str">
        <f>CONCATENATE(baseURL!$A$1,baseURL!$B$1,baseURL!$C$1,".",C6173,".",L6173,".pkl&amp;seq=",BC6173)</f>
        <v>http://proteomics.broadinstitute.org/millscripts/viewfeed.pl?side=xl&amp;cycle=1&amp;fixedMods=iaaC&amp;file=msdataSM/iPRG2012_nd/cpick_in/iPRG2012_nd.2977.3.4.pkl&amp;seq=QLLEAMPFALVGSEKKFDNGQGTQVVAR</v>
      </c>
    </row>
    <row r="6174" spans="1:98" x14ac:dyDescent="0.2">
      <c r="A6174" s="3">
        <v>5283</v>
      </c>
      <c r="B6174" s="2" t="s">
        <v>16000</v>
      </c>
      <c r="C6174" s="2" t="s">
        <v>16001</v>
      </c>
      <c r="D6174" s="3">
        <v>15713</v>
      </c>
      <c r="E6174" s="3">
        <v>15697</v>
      </c>
      <c r="F6174" s="3">
        <v>62540</v>
      </c>
      <c r="G6174" s="3">
        <v>18674</v>
      </c>
      <c r="H6174" s="3">
        <v>54.740900000000003</v>
      </c>
      <c r="I6174" s="30">
        <v>535.30793000000006</v>
      </c>
      <c r="J6174" s="30">
        <v>535.30788250000001</v>
      </c>
      <c r="K6174" s="30">
        <v>5.0000000000000002E-5</v>
      </c>
      <c r="L6174" s="3">
        <v>3</v>
      </c>
      <c r="M6174" s="3">
        <v>3</v>
      </c>
      <c r="N6174" s="10">
        <f t="shared" si="672"/>
        <v>1</v>
      </c>
      <c r="O6174" s="35">
        <v>3</v>
      </c>
      <c r="P6174" s="17"/>
      <c r="Q6174" s="40">
        <v>1603.90941</v>
      </c>
      <c r="R6174" s="40">
        <v>535.30799000000002</v>
      </c>
      <c r="S6174" s="18">
        <f t="shared" si="673"/>
        <v>-0.11208500729122574</v>
      </c>
      <c r="T6174" s="18">
        <f t="shared" si="674"/>
        <v>-0.20081897154721282</v>
      </c>
      <c r="U6174" s="18">
        <f t="shared" si="675"/>
        <v>-0.16812751104302687</v>
      </c>
      <c r="V6174" s="30">
        <v>535.30790000000002</v>
      </c>
      <c r="W6174" s="3" t="s">
        <v>47</v>
      </c>
      <c r="X6174" s="3" t="s">
        <v>47</v>
      </c>
      <c r="Y6174" s="3" t="s">
        <v>47</v>
      </c>
      <c r="Z6174" s="3" t="s">
        <v>47</v>
      </c>
      <c r="AA6174" s="3" t="s">
        <v>47</v>
      </c>
      <c r="AB6174" s="12" t="s">
        <v>47</v>
      </c>
      <c r="AC6174" s="3" t="s">
        <v>47</v>
      </c>
      <c r="AD6174" s="3" t="s">
        <v>47</v>
      </c>
      <c r="AE6174" s="3" t="s">
        <v>47</v>
      </c>
      <c r="AF6174" s="3" t="s">
        <v>47</v>
      </c>
      <c r="AG6174" s="3" t="s">
        <v>47</v>
      </c>
      <c r="AH6174" s="3" t="s">
        <v>47</v>
      </c>
      <c r="AI6174" s="3" t="s">
        <v>47</v>
      </c>
      <c r="AJ6174" s="3" t="s">
        <v>47</v>
      </c>
      <c r="AK6174" s="3" t="s">
        <v>47</v>
      </c>
      <c r="AL6174" s="3" t="s">
        <v>47</v>
      </c>
      <c r="AM6174" s="3" t="s">
        <v>47</v>
      </c>
      <c r="AN6174" s="3" t="s">
        <v>47</v>
      </c>
      <c r="AU6174" s="3">
        <v>0</v>
      </c>
      <c r="AV6174" s="3">
        <v>18</v>
      </c>
      <c r="AW6174" s="3">
        <v>1</v>
      </c>
      <c r="AX6174" s="3">
        <v>18</v>
      </c>
      <c r="AY6174" s="3">
        <v>100</v>
      </c>
      <c r="AZ6174" s="6" t="str">
        <f t="shared" si="676"/>
        <v>2978.1</v>
      </c>
      <c r="BC6174" s="12" t="s">
        <v>15915</v>
      </c>
      <c r="BJ6174" s="12">
        <f t="shared" si="677"/>
        <v>0</v>
      </c>
      <c r="BK6174" s="12">
        <f t="shared" si="678"/>
        <v>0</v>
      </c>
      <c r="CQ6174" s="3" t="str">
        <f>CONCATENATE(baseURL!$A$1,baseURL!$B$1,baseURL!$C$1,".",C6174,".",L6174,".pkl&amp;seq=",BC6174)</f>
        <v>http://proteomics.broadinstitute.org/millscripts/viewfeed.pl?side=xl&amp;cycle=1&amp;fixedMods=iaaC&amp;file=msdataSM/iPRG2012_nd/cpick_in/iPRG2012_nd.2978.1.3.pkl&amp;seq=FLFLAPPSVEDLKK</v>
      </c>
    </row>
    <row r="6175" spans="1:98" x14ac:dyDescent="0.2">
      <c r="A6175" s="3">
        <v>1416</v>
      </c>
      <c r="B6175" s="2" t="s">
        <v>16002</v>
      </c>
      <c r="C6175" s="2" t="s">
        <v>15994</v>
      </c>
      <c r="D6175" s="3">
        <v>15714</v>
      </c>
      <c r="E6175" s="3">
        <v>15698</v>
      </c>
      <c r="F6175" s="3">
        <v>62541</v>
      </c>
      <c r="G6175" s="3">
        <v>18675</v>
      </c>
      <c r="H6175" s="3">
        <v>54.743400000000001</v>
      </c>
      <c r="I6175" s="30">
        <v>605.30956000000003</v>
      </c>
      <c r="J6175" s="30">
        <v>605.30955549999999</v>
      </c>
      <c r="K6175" s="30">
        <v>0</v>
      </c>
      <c r="L6175" s="3">
        <v>3</v>
      </c>
      <c r="M6175" s="3">
        <v>3</v>
      </c>
      <c r="N6175" s="10">
        <f t="shared" si="672"/>
        <v>1</v>
      </c>
      <c r="O6175" s="35">
        <v>3</v>
      </c>
      <c r="P6175" s="17"/>
      <c r="Q6175" s="40">
        <v>1813.9152999999999</v>
      </c>
      <c r="R6175" s="40">
        <v>605.30994999999996</v>
      </c>
      <c r="S6175" s="18">
        <f t="shared" si="673"/>
        <v>-0.64429801612354032</v>
      </c>
      <c r="T6175" s="18">
        <f t="shared" si="674"/>
        <v>-0.65173222407845999</v>
      </c>
      <c r="U6175" s="18">
        <f t="shared" si="675"/>
        <v>-0.74342078797932798</v>
      </c>
      <c r="V6175" s="30">
        <v>605.30949999999996</v>
      </c>
      <c r="W6175" s="3" t="s">
        <v>47</v>
      </c>
      <c r="X6175" s="3" t="s">
        <v>47</v>
      </c>
      <c r="Y6175" s="3" t="s">
        <v>47</v>
      </c>
      <c r="Z6175" s="3" t="s">
        <v>47</v>
      </c>
      <c r="AA6175" s="3" t="s">
        <v>47</v>
      </c>
      <c r="AG6175" s="3" t="s">
        <v>47</v>
      </c>
      <c r="AH6175" s="3" t="s">
        <v>48</v>
      </c>
      <c r="AI6175" s="3" t="s">
        <v>48</v>
      </c>
      <c r="AL6175" s="3" t="s">
        <v>48</v>
      </c>
      <c r="AM6175" s="3" t="s">
        <v>47</v>
      </c>
      <c r="AU6175" s="3">
        <v>0</v>
      </c>
      <c r="AV6175" s="3">
        <v>7</v>
      </c>
      <c r="AW6175" s="3">
        <v>1</v>
      </c>
      <c r="AX6175" s="3">
        <v>7</v>
      </c>
      <c r="AY6175" s="3">
        <v>100</v>
      </c>
      <c r="AZ6175" s="6" t="str">
        <f t="shared" si="676"/>
        <v>2978.2</v>
      </c>
      <c r="BC6175" s="12" t="s">
        <v>16003</v>
      </c>
      <c r="BJ6175" s="12">
        <f t="shared" si="677"/>
        <v>0</v>
      </c>
      <c r="BK6175" s="12">
        <f t="shared" si="678"/>
        <v>0</v>
      </c>
      <c r="CQ6175" s="3" t="str">
        <f>CONCATENATE(baseURL!$A$1,baseURL!$B$1,baseURL!$C$1,".",C6175,".",L6175,".pkl&amp;seq=",BC6175)</f>
        <v>http://proteomics.broadinstitute.org/millscripts/viewfeed.pl?side=xl&amp;cycle=1&amp;fixedMods=iaaC&amp;file=msdataSM/iPRG2012_nd/cpick_in/iPRG2012_nd.2978.2.3.pkl&amp;seq=QQFDTLMNYLDLGKK</v>
      </c>
    </row>
    <row r="6176" spans="1:98" x14ac:dyDescent="0.2">
      <c r="A6176" s="3">
        <v>6994</v>
      </c>
      <c r="B6176" s="2" t="s">
        <v>16004</v>
      </c>
      <c r="C6176" s="2" t="s">
        <v>15997</v>
      </c>
      <c r="D6176" s="3">
        <v>15715</v>
      </c>
      <c r="E6176" s="3">
        <v>15699</v>
      </c>
      <c r="F6176" s="3">
        <v>62542</v>
      </c>
      <c r="G6176" s="3">
        <v>18676</v>
      </c>
      <c r="H6176" s="3">
        <v>54.745899999999999</v>
      </c>
      <c r="I6176" s="30">
        <v>652.83686</v>
      </c>
      <c r="J6176" s="30">
        <v>652.82830669999998</v>
      </c>
      <c r="K6176" s="30">
        <v>8.5500000000000003E-3</v>
      </c>
      <c r="L6176" s="3">
        <v>4</v>
      </c>
      <c r="M6176" s="3">
        <v>4</v>
      </c>
      <c r="N6176" s="10">
        <f t="shared" si="672"/>
        <v>1</v>
      </c>
      <c r="O6176" s="35">
        <v>4</v>
      </c>
      <c r="P6176" s="17"/>
      <c r="Q6176" s="40">
        <v>2608.2923099999998</v>
      </c>
      <c r="R6176" s="40">
        <v>652.82853</v>
      </c>
      <c r="S6176" s="18">
        <f t="shared" si="673"/>
        <v>12.759859009226874</v>
      </c>
      <c r="T6176" s="18">
        <f t="shared" si="674"/>
        <v>-0.34205000203656016</v>
      </c>
      <c r="U6176" s="18">
        <f t="shared" si="675"/>
        <v>-0.50549261375362675</v>
      </c>
      <c r="V6176" s="30">
        <v>652.82820000000004</v>
      </c>
      <c r="W6176" s="3" t="s">
        <v>47</v>
      </c>
      <c r="X6176" s="3" t="s">
        <v>47</v>
      </c>
      <c r="Y6176" s="3" t="s">
        <v>47</v>
      </c>
      <c r="Z6176" s="3" t="s">
        <v>47</v>
      </c>
      <c r="AA6176" s="3" t="s">
        <v>48</v>
      </c>
      <c r="AB6176" s="12" t="s">
        <v>47</v>
      </c>
      <c r="AC6176" s="3" t="s">
        <v>47</v>
      </c>
      <c r="AD6176" s="3" t="s">
        <v>47</v>
      </c>
      <c r="AE6176" s="3" t="s">
        <v>47</v>
      </c>
      <c r="AF6176" s="3" t="s">
        <v>47</v>
      </c>
      <c r="AI6176" s="3" t="s">
        <v>47</v>
      </c>
      <c r="AJ6176" s="3" t="s">
        <v>47</v>
      </c>
      <c r="AK6176" s="3" t="s">
        <v>47</v>
      </c>
      <c r="AL6176" s="3" t="s">
        <v>47</v>
      </c>
      <c r="AO6176" s="3" t="s">
        <v>47</v>
      </c>
      <c r="AP6176" s="3" t="s">
        <v>48</v>
      </c>
      <c r="AU6176" s="3">
        <v>0</v>
      </c>
      <c r="AV6176" s="3">
        <v>14</v>
      </c>
      <c r="AW6176" s="3">
        <v>1</v>
      </c>
      <c r="AX6176" s="3">
        <v>14</v>
      </c>
      <c r="AY6176" s="3">
        <v>100</v>
      </c>
      <c r="AZ6176" s="6" t="str">
        <f t="shared" si="676"/>
        <v>2978.3</v>
      </c>
      <c r="BC6176" s="12" t="s">
        <v>15954</v>
      </c>
      <c r="BJ6176" s="12">
        <f t="shared" si="677"/>
        <v>1</v>
      </c>
      <c r="BK6176" s="12">
        <f t="shared" si="678"/>
        <v>0</v>
      </c>
      <c r="CQ6176" s="3" t="str">
        <f>CONCATENATE(baseURL!$A$1,baseURL!$B$1,baseURL!$C$1,".",C6176,".",L6176,".pkl&amp;seq=",BC6176)</f>
        <v>http://proteomics.broadinstitute.org/millscripts/viewfeed.pl?side=xl&amp;cycle=1&amp;fixedMods=iaaC&amp;file=msdataSM/iPRG2012_nd/cpick_in/iPRG2012_nd.2978.3.4.pkl&amp;seq=NCTPKPTSTTETVAASAVAAVFEQK</v>
      </c>
    </row>
    <row r="6177" spans="1:95" x14ac:dyDescent="0.2">
      <c r="A6177" s="3">
        <v>2080</v>
      </c>
      <c r="B6177" s="2" t="s">
        <v>16005</v>
      </c>
      <c r="C6177" s="2" t="s">
        <v>15998</v>
      </c>
      <c r="D6177" s="3">
        <v>15716</v>
      </c>
      <c r="E6177" s="3">
        <v>15700</v>
      </c>
      <c r="F6177" s="3">
        <v>62543</v>
      </c>
      <c r="G6177" s="3">
        <v>18677</v>
      </c>
      <c r="H6177" s="3">
        <v>54.748399999999997</v>
      </c>
      <c r="I6177" s="30">
        <v>694.99788999999998</v>
      </c>
      <c r="J6177" s="30">
        <v>694.99864969999999</v>
      </c>
      <c r="K6177" s="30">
        <v>-7.6000000000000004E-4</v>
      </c>
      <c r="L6177" s="3">
        <v>3</v>
      </c>
      <c r="M6177" s="3">
        <v>3</v>
      </c>
      <c r="N6177" s="10">
        <f t="shared" si="672"/>
        <v>1</v>
      </c>
      <c r="O6177" s="35">
        <v>3</v>
      </c>
      <c r="P6177" s="17"/>
      <c r="Q6177" s="40">
        <v>2082.9800799999998</v>
      </c>
      <c r="R6177" s="40">
        <v>694.99820999999997</v>
      </c>
      <c r="S6177" s="18">
        <f t="shared" si="673"/>
        <v>-0.46043284052182742</v>
      </c>
      <c r="T6177" s="18">
        <f t="shared" si="674"/>
        <v>0.63266349997558113</v>
      </c>
      <c r="U6177" s="18">
        <f t="shared" si="675"/>
        <v>0.41726726183025459</v>
      </c>
      <c r="V6177" s="30">
        <v>694.99850000000004</v>
      </c>
      <c r="W6177" s="3" t="s">
        <v>47</v>
      </c>
      <c r="X6177" s="3" t="s">
        <v>47</v>
      </c>
      <c r="Y6177" s="3" t="s">
        <v>47</v>
      </c>
      <c r="Z6177" s="3" t="s">
        <v>47</v>
      </c>
      <c r="AA6177" s="3" t="s">
        <v>48</v>
      </c>
      <c r="AB6177" s="12" t="s">
        <v>47</v>
      </c>
      <c r="AC6177" s="3" t="s">
        <v>47</v>
      </c>
      <c r="AD6177" s="3" t="s">
        <v>47</v>
      </c>
      <c r="AE6177" s="3" t="s">
        <v>47</v>
      </c>
      <c r="AG6177" s="3" t="s">
        <v>47</v>
      </c>
      <c r="AI6177" s="3" t="s">
        <v>47</v>
      </c>
      <c r="AJ6177" s="3" t="s">
        <v>47</v>
      </c>
      <c r="AL6177" s="3" t="s">
        <v>52</v>
      </c>
      <c r="AM6177" s="3" t="s">
        <v>47</v>
      </c>
      <c r="AO6177" s="3" t="s">
        <v>47</v>
      </c>
      <c r="AQ6177" s="3" t="s">
        <v>47</v>
      </c>
      <c r="AU6177" s="3">
        <v>0</v>
      </c>
      <c r="AV6177" s="3">
        <v>14</v>
      </c>
      <c r="AW6177" s="3">
        <v>2</v>
      </c>
      <c r="AX6177" s="3">
        <v>13</v>
      </c>
      <c r="AY6177" s="3">
        <v>92.86</v>
      </c>
      <c r="AZ6177" s="6" t="str">
        <f t="shared" si="676"/>
        <v>2978.4</v>
      </c>
      <c r="BC6177" s="12" t="s">
        <v>15922</v>
      </c>
      <c r="BJ6177" s="12">
        <f t="shared" si="677"/>
        <v>0</v>
      </c>
      <c r="BK6177" s="12">
        <f t="shared" si="678"/>
        <v>0</v>
      </c>
      <c r="BP6177" s="3" t="s">
        <v>54</v>
      </c>
      <c r="BR6177" s="3" t="s">
        <v>54</v>
      </c>
      <c r="BX6177" s="3" t="s">
        <v>15686</v>
      </c>
      <c r="CQ6177" s="3" t="str">
        <f>CONCATENATE(baseURL!$A$1,baseURL!$B$1,baseURL!$C$1,".",C6177,".",L6177,".pkl&amp;seq=",BC6177,"&amp;varMods=Deamidated-N")</f>
        <v>http://proteomics.broadinstitute.org/millscripts/viewfeed.pl?side=xl&amp;cycle=1&amp;fixedMods=iaaC&amp;file=msdataSM/iPRG2012_nd/cpick_in/iPRG2012_nd.2978.4.3.pkl&amp;seq=VLPDFMLQGGDFTAGnGTGGK&amp;varMods=Deamidated-N</v>
      </c>
    </row>
    <row r="6178" spans="1:95" x14ac:dyDescent="0.2">
      <c r="A6178" s="3">
        <v>3806</v>
      </c>
      <c r="B6178" s="2" t="s">
        <v>16006</v>
      </c>
      <c r="C6178" s="2" t="s">
        <v>16007</v>
      </c>
      <c r="D6178" s="3">
        <v>15717</v>
      </c>
      <c r="E6178" s="3">
        <v>15701</v>
      </c>
      <c r="F6178" s="3">
        <v>62544</v>
      </c>
      <c r="G6178" s="3">
        <v>18678</v>
      </c>
      <c r="H6178" s="3">
        <v>54.750900000000001</v>
      </c>
      <c r="I6178" s="30">
        <v>710.10131000000001</v>
      </c>
      <c r="J6178" s="30">
        <v>710.10119569999995</v>
      </c>
      <c r="K6178" s="30">
        <v>1.1E-4</v>
      </c>
      <c r="L6178" s="3">
        <v>0</v>
      </c>
      <c r="M6178" s="3">
        <v>4</v>
      </c>
      <c r="N6178" s="10">
        <f t="shared" si="672"/>
        <v>1</v>
      </c>
      <c r="O6178" s="35">
        <v>4</v>
      </c>
      <c r="P6178" s="17"/>
      <c r="Q6178" s="40">
        <v>2837.3812800000001</v>
      </c>
      <c r="R6178" s="40">
        <v>710.10077999999999</v>
      </c>
      <c r="S6178" s="18">
        <f t="shared" si="673"/>
        <v>0.74637293036929309</v>
      </c>
      <c r="T6178" s="18">
        <f t="shared" si="674"/>
        <v>0.58540986247370586</v>
      </c>
      <c r="U6178" s="18">
        <f t="shared" si="675"/>
        <v>0.59146534096580416</v>
      </c>
      <c r="V6178" s="30">
        <v>710.10119999999995</v>
      </c>
      <c r="W6178" s="3" t="s">
        <v>47</v>
      </c>
      <c r="X6178" s="3" t="s">
        <v>47</v>
      </c>
      <c r="Y6178" s="3" t="s">
        <v>47</v>
      </c>
      <c r="Z6178" s="3" t="s">
        <v>47</v>
      </c>
      <c r="AA6178" s="3" t="s">
        <v>47</v>
      </c>
      <c r="AB6178" s="12" t="s">
        <v>47</v>
      </c>
      <c r="AC6178" s="3" t="s">
        <v>47</v>
      </c>
      <c r="AE6178" s="3" t="s">
        <v>47</v>
      </c>
      <c r="AF6178" s="3" t="s">
        <v>47</v>
      </c>
      <c r="AI6178" s="3" t="s">
        <v>47</v>
      </c>
      <c r="AK6178" s="3" t="s">
        <v>47</v>
      </c>
      <c r="AL6178" s="3" t="s">
        <v>47</v>
      </c>
      <c r="AM6178" s="3" t="s">
        <v>47</v>
      </c>
      <c r="AN6178" s="3" t="s">
        <v>47</v>
      </c>
      <c r="AU6178" s="3">
        <v>0</v>
      </c>
      <c r="AV6178" s="3">
        <v>14</v>
      </c>
      <c r="AW6178" s="3">
        <v>1</v>
      </c>
      <c r="AX6178" s="3">
        <v>14</v>
      </c>
      <c r="AY6178" s="3">
        <v>100</v>
      </c>
      <c r="AZ6178" s="6" t="str">
        <f t="shared" si="676"/>
        <v>2978.5</v>
      </c>
      <c r="BC6178" s="12" t="s">
        <v>16008</v>
      </c>
      <c r="BJ6178" s="12">
        <f t="shared" si="677"/>
        <v>0</v>
      </c>
      <c r="BK6178" s="12">
        <f t="shared" si="678"/>
        <v>0</v>
      </c>
      <c r="CQ6178" s="3" t="str">
        <f>CONCATENATE(baseURL!$A$1,baseURL!$B$1,baseURL!$C$1,".",C6178,".",L6178,".pkl&amp;seq=",BC6178)</f>
        <v>http://proteomics.broadinstitute.org/millscripts/viewfeed.pl?side=xl&amp;cycle=1&amp;fixedMods=iaaC&amp;file=msdataSM/iPRG2012_nd/cpick_in/iPRG2012_nd.2978.5.0.pkl&amp;seq=GESDDSLNRLAQNDGLLKNVWSYSR</v>
      </c>
    </row>
    <row r="6179" spans="1:95" x14ac:dyDescent="0.2">
      <c r="A6179" s="3">
        <v>2079</v>
      </c>
      <c r="B6179" s="2" t="s">
        <v>16009</v>
      </c>
      <c r="C6179" s="2" t="s">
        <v>16010</v>
      </c>
      <c r="D6179" s="3">
        <v>15719</v>
      </c>
      <c r="E6179" s="3">
        <v>15703</v>
      </c>
      <c r="F6179" s="3">
        <v>62546</v>
      </c>
      <c r="G6179" s="3">
        <v>18680</v>
      </c>
      <c r="H6179" s="3">
        <v>54.755899999999997</v>
      </c>
      <c r="I6179" s="30">
        <v>778.36671999999999</v>
      </c>
      <c r="J6179" s="30">
        <v>778.36603360000004</v>
      </c>
      <c r="K6179" s="30">
        <v>6.8999999999999997E-4</v>
      </c>
      <c r="L6179" s="3">
        <v>3</v>
      </c>
      <c r="M6179" s="3">
        <v>3</v>
      </c>
      <c r="N6179" s="10">
        <f t="shared" si="672"/>
        <v>1</v>
      </c>
      <c r="O6179" s="35">
        <v>3</v>
      </c>
      <c r="P6179" s="17"/>
      <c r="Q6179" s="40">
        <v>2333.08196</v>
      </c>
      <c r="R6179" s="40">
        <v>778.36550999999997</v>
      </c>
      <c r="S6179" s="18">
        <f t="shared" si="673"/>
        <v>1.5545395890095237</v>
      </c>
      <c r="T6179" s="18">
        <f t="shared" si="674"/>
        <v>0.67269167677408592</v>
      </c>
      <c r="U6179" s="18">
        <f t="shared" si="675"/>
        <v>0.37257560405474321</v>
      </c>
      <c r="V6179" s="30">
        <v>778.36580000000004</v>
      </c>
      <c r="W6179" s="3" t="s">
        <v>47</v>
      </c>
      <c r="X6179" s="3" t="s">
        <v>47</v>
      </c>
      <c r="Y6179" s="3" t="s">
        <v>47</v>
      </c>
      <c r="Z6179" s="3" t="s">
        <v>47</v>
      </c>
      <c r="AA6179" s="3" t="s">
        <v>47</v>
      </c>
      <c r="AB6179" s="12" t="s">
        <v>47</v>
      </c>
      <c r="AC6179" s="3" t="s">
        <v>47</v>
      </c>
      <c r="AD6179" s="3" t="s">
        <v>47</v>
      </c>
      <c r="AE6179" s="3" t="s">
        <v>47</v>
      </c>
      <c r="AG6179" s="3" t="s">
        <v>47</v>
      </c>
      <c r="AH6179" s="3" t="s">
        <v>52</v>
      </c>
      <c r="AI6179" s="3" t="s">
        <v>47</v>
      </c>
      <c r="AJ6179" s="3" t="s">
        <v>47</v>
      </c>
      <c r="AM6179" s="3" t="s">
        <v>47</v>
      </c>
      <c r="AO6179" s="3" t="s">
        <v>47</v>
      </c>
      <c r="AQ6179" s="3" t="s">
        <v>47</v>
      </c>
      <c r="AU6179" s="3">
        <v>0</v>
      </c>
      <c r="AV6179" s="3">
        <v>15</v>
      </c>
      <c r="AW6179" s="3">
        <v>1</v>
      </c>
      <c r="AX6179" s="3">
        <v>15</v>
      </c>
      <c r="AY6179" s="3">
        <v>100</v>
      </c>
      <c r="AZ6179" s="6" t="str">
        <f t="shared" si="676"/>
        <v>2978.7</v>
      </c>
      <c r="BC6179" s="12" t="s">
        <v>16011</v>
      </c>
      <c r="BJ6179" s="12">
        <f t="shared" si="677"/>
        <v>0</v>
      </c>
      <c r="BK6179" s="12">
        <f t="shared" si="678"/>
        <v>0</v>
      </c>
      <c r="BP6179" s="3" t="s">
        <v>54</v>
      </c>
      <c r="BR6179" s="3" t="s">
        <v>54</v>
      </c>
      <c r="CQ6179" s="3" t="str">
        <f>CONCATENATE(baseURL!$A$1,baseURL!$B$1,baseURL!$C$1,".",C6179,".",L6179,".pkl&amp;seq=",BC6179,"&amp;varMods=Deamidated-N")</f>
        <v>http://proteomics.broadinstitute.org/millscripts/viewfeed.pl?side=xl&amp;cycle=1&amp;fixedMods=iaaC&amp;file=msdataSM/iPRG2012_nd/cpick_in/iPRG2012_nd.2978.7.3.pkl&amp;seq=TFTVDVSSPTEnGVFDPASYAK&amp;varMods=Deamidated-N</v>
      </c>
    </row>
    <row r="6180" spans="1:95" x14ac:dyDescent="0.2">
      <c r="A6180" s="3">
        <v>1500</v>
      </c>
      <c r="B6180" s="2" t="s">
        <v>16012</v>
      </c>
      <c r="C6180" s="2" t="s">
        <v>16013</v>
      </c>
      <c r="D6180" s="3">
        <v>15720</v>
      </c>
      <c r="E6180" s="3">
        <v>15704</v>
      </c>
      <c r="F6180" s="3">
        <v>62561</v>
      </c>
      <c r="G6180" s="3">
        <v>18682</v>
      </c>
      <c r="H6180" s="3">
        <v>54.767600000000002</v>
      </c>
      <c r="I6180" s="30">
        <v>628.34132999999997</v>
      </c>
      <c r="J6180" s="30">
        <v>628.34043280000003</v>
      </c>
      <c r="K6180" s="30">
        <v>8.9999999999999998E-4</v>
      </c>
      <c r="L6180" s="3">
        <v>3</v>
      </c>
      <c r="M6180" s="3">
        <v>3</v>
      </c>
      <c r="N6180" s="10">
        <f t="shared" si="672"/>
        <v>1</v>
      </c>
      <c r="O6180" s="35">
        <v>3</v>
      </c>
      <c r="P6180" s="17"/>
      <c r="Q6180" s="40">
        <v>1883.00551</v>
      </c>
      <c r="R6180" s="40">
        <v>628.34001999999998</v>
      </c>
      <c r="S6180" s="18">
        <f t="shared" si="673"/>
        <v>2.0848584497124443</v>
      </c>
      <c r="T6180" s="18">
        <f t="shared" si="674"/>
        <v>0.65696913599291962</v>
      </c>
      <c r="U6180" s="18">
        <f t="shared" si="675"/>
        <v>0.76391759996231301</v>
      </c>
      <c r="V6180" s="30">
        <v>628.34050000000002</v>
      </c>
      <c r="W6180" s="3" t="s">
        <v>47</v>
      </c>
      <c r="X6180" s="3" t="s">
        <v>47</v>
      </c>
      <c r="Y6180" s="3" t="s">
        <v>47</v>
      </c>
      <c r="Z6180" s="3" t="s">
        <v>47</v>
      </c>
      <c r="AA6180" s="3" t="s">
        <v>47</v>
      </c>
      <c r="AB6180" s="12" t="s">
        <v>52</v>
      </c>
      <c r="AD6180" s="3" t="s">
        <v>47</v>
      </c>
      <c r="AE6180" s="3" t="s">
        <v>48</v>
      </c>
      <c r="AG6180" s="3" t="s">
        <v>48</v>
      </c>
      <c r="AH6180" s="3" t="s">
        <v>47</v>
      </c>
      <c r="AL6180" s="3" t="s">
        <v>52</v>
      </c>
      <c r="AO6180" s="3" t="s">
        <v>48</v>
      </c>
      <c r="AU6180" s="3">
        <v>0</v>
      </c>
      <c r="AV6180" s="3">
        <v>7</v>
      </c>
      <c r="AW6180" s="3">
        <v>1</v>
      </c>
      <c r="AX6180" s="3">
        <v>7</v>
      </c>
      <c r="AY6180" s="3">
        <v>100</v>
      </c>
      <c r="AZ6180" s="6" t="str">
        <f t="shared" si="676"/>
        <v>2979.1</v>
      </c>
      <c r="BC6180" s="12" t="s">
        <v>16014</v>
      </c>
      <c r="BJ6180" s="12">
        <f t="shared" si="677"/>
        <v>0</v>
      </c>
      <c r="BK6180" s="12">
        <f t="shared" si="678"/>
        <v>0</v>
      </c>
      <c r="BP6180" s="3" t="s">
        <v>54</v>
      </c>
      <c r="BR6180" s="3" t="s">
        <v>54</v>
      </c>
      <c r="CQ6180" s="3" t="str">
        <f>CONCATENATE(baseURL!$A$1,baseURL!$B$1,baseURL!$C$1,".",C6180,".",L6180,".pkl&amp;seq=",BC6180,"&amp;varMods=Deamidated-N")</f>
        <v>http://proteomics.broadinstitute.org/millscripts/viewfeed.pl?side=xl&amp;cycle=1&amp;fixedMods=iaaC&amp;file=msdataSM/iPRG2012_nd/cpick_in/iPRG2012_nd.2979.1.3.pkl&amp;seq=ALKAHnGDLVNALMSLSK&amp;varMods=Deamidated-N</v>
      </c>
    </row>
    <row r="6181" spans="1:95" x14ac:dyDescent="0.2">
      <c r="A6181" s="3">
        <v>6192</v>
      </c>
      <c r="B6181" s="2" t="s">
        <v>16015</v>
      </c>
      <c r="C6181" s="2" t="s">
        <v>16000</v>
      </c>
      <c r="D6181" s="3">
        <v>15721</v>
      </c>
      <c r="E6181" s="3">
        <v>15705</v>
      </c>
      <c r="F6181" s="3">
        <v>62562</v>
      </c>
      <c r="G6181" s="3">
        <v>18683</v>
      </c>
      <c r="H6181" s="3">
        <v>54.770899999999997</v>
      </c>
      <c r="I6181" s="30">
        <v>644.68083999999999</v>
      </c>
      <c r="J6181" s="30">
        <v>644.68258219999996</v>
      </c>
      <c r="K6181" s="30">
        <v>-1.74E-3</v>
      </c>
      <c r="L6181" s="3">
        <v>3</v>
      </c>
      <c r="M6181" s="3">
        <v>3</v>
      </c>
      <c r="N6181" s="10">
        <f t="shared" si="672"/>
        <v>1</v>
      </c>
      <c r="O6181" s="35">
        <v>3</v>
      </c>
      <c r="P6181" s="17"/>
      <c r="Q6181" s="40">
        <v>1932.03244</v>
      </c>
      <c r="R6181" s="40">
        <v>644.68232999999998</v>
      </c>
      <c r="S6181" s="18">
        <f t="shared" si="673"/>
        <v>-2.3112158200299633</v>
      </c>
      <c r="T6181" s="18">
        <f t="shared" si="674"/>
        <v>0.3912004226595836</v>
      </c>
      <c r="U6181" s="18">
        <f t="shared" si="675"/>
        <v>0.26369576474282863</v>
      </c>
      <c r="V6181" s="30">
        <v>644.6825</v>
      </c>
      <c r="W6181" s="3" t="s">
        <v>47</v>
      </c>
      <c r="X6181" s="3" t="s">
        <v>47</v>
      </c>
      <c r="Y6181" s="3" t="s">
        <v>47</v>
      </c>
      <c r="Z6181" s="3" t="s">
        <v>47</v>
      </c>
      <c r="AA6181" s="3" t="s">
        <v>47</v>
      </c>
      <c r="AB6181" s="12" t="s">
        <v>47</v>
      </c>
      <c r="AC6181" s="3" t="s">
        <v>47</v>
      </c>
      <c r="AD6181" s="3" t="s">
        <v>47</v>
      </c>
      <c r="AE6181" s="3" t="s">
        <v>47</v>
      </c>
      <c r="AF6181" s="3" t="s">
        <v>47</v>
      </c>
      <c r="AG6181" s="3" t="s">
        <v>47</v>
      </c>
      <c r="AH6181" s="3" t="s">
        <v>47</v>
      </c>
      <c r="AI6181" s="3" t="s">
        <v>47</v>
      </c>
      <c r="AJ6181" s="3" t="s">
        <v>47</v>
      </c>
      <c r="AK6181" s="3" t="s">
        <v>47</v>
      </c>
      <c r="AL6181" s="3" t="s">
        <v>48</v>
      </c>
      <c r="AN6181" s="3" t="s">
        <v>48</v>
      </c>
      <c r="AU6181" s="3">
        <v>0</v>
      </c>
      <c r="AV6181" s="3">
        <v>15</v>
      </c>
      <c r="AW6181" s="3">
        <v>1</v>
      </c>
      <c r="AX6181" s="3">
        <v>15</v>
      </c>
      <c r="AY6181" s="3">
        <v>100</v>
      </c>
      <c r="AZ6181" s="6" t="str">
        <f t="shared" si="676"/>
        <v>2979.2</v>
      </c>
      <c r="BC6181" s="12" t="s">
        <v>16016</v>
      </c>
      <c r="BJ6181" s="12">
        <f t="shared" si="677"/>
        <v>0</v>
      </c>
      <c r="BK6181" s="12">
        <f t="shared" si="678"/>
        <v>0</v>
      </c>
      <c r="CQ6181" s="3" t="str">
        <f>CONCATENATE(baseURL!$A$1,baseURL!$B$1,baseURL!$C$1,".",C6181,".",L6181,".pkl&amp;seq=",BC6181)</f>
        <v>http://proteomics.broadinstitute.org/millscripts/viewfeed.pl?side=xl&amp;cycle=1&amp;fixedMods=iaaC&amp;file=msdataSM/iPRG2012_nd/cpick_in/iPRG2012_nd.2979.2.3.pkl&amp;seq=TLDTFLKLDGNPDELLK</v>
      </c>
    </row>
    <row r="6182" spans="1:95" x14ac:dyDescent="0.2">
      <c r="A6182" s="3">
        <v>6832</v>
      </c>
      <c r="B6182" s="2" t="s">
        <v>16017</v>
      </c>
      <c r="C6182" s="2" t="s">
        <v>16002</v>
      </c>
      <c r="D6182" s="3">
        <v>15722</v>
      </c>
      <c r="E6182" s="3">
        <v>15706</v>
      </c>
      <c r="F6182" s="3">
        <v>62563</v>
      </c>
      <c r="G6182" s="3">
        <v>18684</v>
      </c>
      <c r="H6182" s="3">
        <v>54.774299999999997</v>
      </c>
      <c r="I6182" s="30">
        <v>652.84042999999997</v>
      </c>
      <c r="J6182" s="30">
        <v>652.82830669999998</v>
      </c>
      <c r="K6182" s="30">
        <v>1.2120000000000001E-2</v>
      </c>
      <c r="L6182" s="3">
        <v>4</v>
      </c>
      <c r="M6182" s="3">
        <v>4</v>
      </c>
      <c r="N6182" s="10">
        <f t="shared" si="672"/>
        <v>1</v>
      </c>
      <c r="O6182" s="35">
        <v>4</v>
      </c>
      <c r="P6182" s="17"/>
      <c r="Q6182" s="40">
        <v>2608.2923099999998</v>
      </c>
      <c r="R6182" s="40">
        <v>652.82853</v>
      </c>
      <c r="S6182" s="18">
        <f t="shared" si="673"/>
        <v>18.228370013131492</v>
      </c>
      <c r="T6182" s="18">
        <f t="shared" si="674"/>
        <v>-0.34205000203656016</v>
      </c>
      <c r="U6182" s="18">
        <f t="shared" si="675"/>
        <v>-0.50549261375362675</v>
      </c>
      <c r="V6182" s="30">
        <v>652.82820000000004</v>
      </c>
      <c r="W6182" s="3" t="s">
        <v>47</v>
      </c>
      <c r="X6182" s="3" t="s">
        <v>47</v>
      </c>
      <c r="Y6182" s="3" t="s">
        <v>47</v>
      </c>
      <c r="Z6182" s="3" t="s">
        <v>47</v>
      </c>
      <c r="AA6182" s="3" t="s">
        <v>48</v>
      </c>
      <c r="AB6182" s="12" t="s">
        <v>47</v>
      </c>
      <c r="AC6182" s="3" t="s">
        <v>47</v>
      </c>
      <c r="AD6182" s="3" t="s">
        <v>47</v>
      </c>
      <c r="AE6182" s="3" t="s">
        <v>47</v>
      </c>
      <c r="AF6182" s="3" t="s">
        <v>47</v>
      </c>
      <c r="AJ6182" s="3" t="s">
        <v>48</v>
      </c>
      <c r="AK6182" s="3" t="s">
        <v>47</v>
      </c>
      <c r="AL6182" s="3" t="s">
        <v>47</v>
      </c>
      <c r="AO6182" s="3" t="s">
        <v>47</v>
      </c>
      <c r="AP6182" s="3" t="s">
        <v>48</v>
      </c>
      <c r="AU6182" s="3">
        <v>0</v>
      </c>
      <c r="AV6182" s="3">
        <v>12</v>
      </c>
      <c r="AW6182" s="3">
        <v>1</v>
      </c>
      <c r="AX6182" s="3">
        <v>12</v>
      </c>
      <c r="AY6182" s="3">
        <v>100</v>
      </c>
      <c r="AZ6182" s="6" t="str">
        <f t="shared" si="676"/>
        <v>2979.3</v>
      </c>
      <c r="BC6182" s="12" t="s">
        <v>15954</v>
      </c>
      <c r="BJ6182" s="12">
        <f t="shared" si="677"/>
        <v>1</v>
      </c>
      <c r="BK6182" s="12">
        <f t="shared" si="678"/>
        <v>0</v>
      </c>
      <c r="CQ6182" s="3" t="str">
        <f>CONCATENATE(baseURL!$A$1,baseURL!$B$1,baseURL!$C$1,".",C6182,".",L6182,".pkl&amp;seq=",BC6182)</f>
        <v>http://proteomics.broadinstitute.org/millscripts/viewfeed.pl?side=xl&amp;cycle=1&amp;fixedMods=iaaC&amp;file=msdataSM/iPRG2012_nd/cpick_in/iPRG2012_nd.2979.3.4.pkl&amp;seq=NCTPKPTSTTETVAASAVAAVFEQK</v>
      </c>
    </row>
    <row r="6183" spans="1:95" x14ac:dyDescent="0.2">
      <c r="A6183" s="3">
        <v>7159</v>
      </c>
      <c r="B6183" s="2" t="s">
        <v>16018</v>
      </c>
      <c r="C6183" s="2" t="s">
        <v>16004</v>
      </c>
      <c r="D6183" s="3">
        <v>15723</v>
      </c>
      <c r="E6183" s="3">
        <v>15707</v>
      </c>
      <c r="F6183" s="3">
        <v>62564</v>
      </c>
      <c r="G6183" s="3">
        <v>18685</v>
      </c>
      <c r="H6183" s="3">
        <v>54.7776</v>
      </c>
      <c r="I6183" s="30">
        <v>833.12211000000002</v>
      </c>
      <c r="J6183" s="30">
        <v>832.78782869999998</v>
      </c>
      <c r="K6183" s="30">
        <v>0.33428000000000002</v>
      </c>
      <c r="L6183" s="3">
        <v>0</v>
      </c>
      <c r="M6183" s="3">
        <v>3</v>
      </c>
      <c r="N6183" s="10">
        <f t="shared" si="672"/>
        <v>1</v>
      </c>
      <c r="O6183" s="35">
        <v>3</v>
      </c>
      <c r="P6183" s="17"/>
      <c r="Q6183" s="40">
        <v>2496.3530599999999</v>
      </c>
      <c r="R6183" s="40">
        <v>832.78920000000005</v>
      </c>
      <c r="S6183" s="18">
        <f t="shared" si="673"/>
        <v>399.753022733688</v>
      </c>
      <c r="T6183" s="18">
        <f t="shared" si="674"/>
        <v>-1.6466351869998566</v>
      </c>
      <c r="U6183" s="18">
        <f t="shared" si="675"/>
        <v>-1.5610192831688183</v>
      </c>
      <c r="V6183" s="30">
        <v>832.78790000000004</v>
      </c>
      <c r="W6183" s="3" t="s">
        <v>47</v>
      </c>
      <c r="X6183" s="3" t="s">
        <v>47</v>
      </c>
      <c r="Y6183" s="3" t="s">
        <v>47</v>
      </c>
      <c r="Z6183" s="3" t="s">
        <v>52</v>
      </c>
      <c r="AA6183" s="3" t="s">
        <v>47</v>
      </c>
      <c r="AB6183" s="12" t="s">
        <v>47</v>
      </c>
      <c r="AC6183" s="3" t="s">
        <v>47</v>
      </c>
      <c r="AD6183" s="3" t="s">
        <v>47</v>
      </c>
      <c r="AF6183" s="3" t="s">
        <v>48</v>
      </c>
      <c r="AG6183" s="3" t="s">
        <v>47</v>
      </c>
      <c r="AI6183" s="3" t="s">
        <v>47</v>
      </c>
      <c r="AO6183" s="3" t="s">
        <v>47</v>
      </c>
      <c r="AP6183" s="3" t="s">
        <v>48</v>
      </c>
      <c r="AU6183" s="3">
        <v>0</v>
      </c>
      <c r="AV6183" s="3">
        <v>10</v>
      </c>
      <c r="AW6183" s="3">
        <v>1</v>
      </c>
      <c r="AX6183" s="3">
        <v>10</v>
      </c>
      <c r="AY6183" s="3">
        <v>100</v>
      </c>
      <c r="AZ6183" s="6" t="str">
        <f t="shared" si="676"/>
        <v>2979.4</v>
      </c>
      <c r="BC6183" s="12" t="s">
        <v>15934</v>
      </c>
      <c r="BJ6183" s="12">
        <f t="shared" si="677"/>
        <v>0</v>
      </c>
      <c r="BK6183" s="12">
        <f t="shared" si="678"/>
        <v>0</v>
      </c>
      <c r="BN6183" s="3" t="s">
        <v>277</v>
      </c>
      <c r="BR6183" s="3" t="s">
        <v>277</v>
      </c>
      <c r="CQ6183" s="3" t="str">
        <f>CONCATENATE(baseURL!$A$1,baseURL!$B$1,baseURL!$C$1,".",C6183,".",L6183,".pkl&amp;seq=",BC6183,"&amp;varMods=Oxidation-M")</f>
        <v>http://proteomics.broadinstitute.org/millscripts/viewfeed.pl?side=xl&amp;cycle=1&amp;fixedMods=iaaC&amp;file=msdataSM/iPRG2012_nd/cpick_in/iPRG2012_nd.2979.4.0.pkl&amp;seq=mKYLAAYLLLNAAGNTPDATKLK&amp;varMods=Oxidation-M</v>
      </c>
    </row>
    <row r="6184" spans="1:95" x14ac:dyDescent="0.2">
      <c r="A6184" s="3">
        <v>6315</v>
      </c>
      <c r="B6184" s="2" t="s">
        <v>16019</v>
      </c>
      <c r="C6184" s="2" t="s">
        <v>16005</v>
      </c>
      <c r="D6184" s="3">
        <v>15724</v>
      </c>
      <c r="E6184" s="3">
        <v>15708</v>
      </c>
      <c r="F6184" s="3">
        <v>62565</v>
      </c>
      <c r="G6184" s="3">
        <v>18686</v>
      </c>
      <c r="H6184" s="3">
        <v>54.780900000000003</v>
      </c>
      <c r="I6184" s="30">
        <v>887.46870999999999</v>
      </c>
      <c r="J6184" s="30">
        <v>887.46558110000001</v>
      </c>
      <c r="K6184" s="30">
        <v>3.13E-3</v>
      </c>
      <c r="L6184" s="3">
        <v>2</v>
      </c>
      <c r="M6184" s="3">
        <v>2</v>
      </c>
      <c r="N6184" s="10">
        <f t="shared" si="672"/>
        <v>1</v>
      </c>
      <c r="O6184" s="35">
        <v>2</v>
      </c>
      <c r="P6184" s="17"/>
      <c r="Q6184" s="40">
        <v>1773.9269099999999</v>
      </c>
      <c r="R6184" s="40">
        <v>887.46708999999998</v>
      </c>
      <c r="S6184" s="18">
        <f t="shared" si="673"/>
        <v>1.8254198023304948</v>
      </c>
      <c r="T6184" s="18">
        <f t="shared" si="674"/>
        <v>-1.7002320615361246</v>
      </c>
      <c r="U6184" s="18">
        <f t="shared" si="675"/>
        <v>-1.6789354971909745</v>
      </c>
      <c r="V6184" s="30">
        <v>887.46559999999999</v>
      </c>
      <c r="W6184" s="3" t="s">
        <v>47</v>
      </c>
      <c r="X6184" s="3" t="s">
        <v>47</v>
      </c>
      <c r="Y6184" s="3" t="s">
        <v>47</v>
      </c>
      <c r="Z6184" s="3" t="s">
        <v>47</v>
      </c>
      <c r="AA6184" s="3" t="s">
        <v>47</v>
      </c>
      <c r="AB6184" s="12" t="s">
        <v>47</v>
      </c>
      <c r="AC6184" s="3" t="s">
        <v>47</v>
      </c>
      <c r="AD6184" s="3" t="s">
        <v>47</v>
      </c>
      <c r="AE6184" s="3" t="s">
        <v>48</v>
      </c>
      <c r="AF6184" s="3" t="s">
        <v>47</v>
      </c>
      <c r="AG6184" s="3" t="s">
        <v>47</v>
      </c>
      <c r="AH6184" s="3" t="s">
        <v>47</v>
      </c>
      <c r="AI6184" s="3" t="s">
        <v>47</v>
      </c>
      <c r="AJ6184" s="3" t="s">
        <v>47</v>
      </c>
      <c r="AL6184" s="3" t="s">
        <v>47</v>
      </c>
      <c r="AU6184" s="3">
        <v>0</v>
      </c>
      <c r="AV6184" s="3">
        <v>14</v>
      </c>
      <c r="AW6184" s="3">
        <v>1</v>
      </c>
      <c r="AX6184" s="3">
        <v>14</v>
      </c>
      <c r="AY6184" s="3">
        <v>100</v>
      </c>
      <c r="AZ6184" s="6" t="str">
        <f t="shared" si="676"/>
        <v>2979.5</v>
      </c>
      <c r="BC6184" s="12" t="s">
        <v>16020</v>
      </c>
      <c r="BJ6184" s="12">
        <f t="shared" si="677"/>
        <v>0</v>
      </c>
      <c r="BK6184" s="12">
        <f t="shared" si="678"/>
        <v>0</v>
      </c>
      <c r="CQ6184" s="3" t="str">
        <f>CONCATENATE(baseURL!$A$1,baseURL!$B$1,baseURL!$C$1,".",C6184,".",L6184,".pkl&amp;seq=",BC6184)</f>
        <v>http://proteomics.broadinstitute.org/millscripts/viewfeed.pl?side=xl&amp;cycle=1&amp;fixedMods=iaaC&amp;file=msdataSM/iPRG2012_nd/cpick_in/iPRG2012_nd.2979.5.2.pkl&amp;seq=GLSELGLYPAVDPLDSK</v>
      </c>
    </row>
    <row r="6185" spans="1:95" x14ac:dyDescent="0.2">
      <c r="A6185" s="3">
        <v>72</v>
      </c>
      <c r="B6185" s="2" t="s">
        <v>16026</v>
      </c>
      <c r="C6185" s="2" t="s">
        <v>16027</v>
      </c>
      <c r="D6185" s="3">
        <v>15734</v>
      </c>
      <c r="E6185" s="3">
        <v>15718</v>
      </c>
      <c r="F6185" s="3">
        <v>62591</v>
      </c>
      <c r="G6185" s="3">
        <v>18697</v>
      </c>
      <c r="H6185" s="3">
        <v>54.802799999999998</v>
      </c>
      <c r="I6185" s="30">
        <v>788.62330999999995</v>
      </c>
      <c r="J6185" s="30">
        <v>788.62373539999999</v>
      </c>
      <c r="K6185" s="30">
        <v>-4.2999999999999999E-4</v>
      </c>
      <c r="L6185" s="3">
        <v>4</v>
      </c>
      <c r="M6185" s="3">
        <v>4</v>
      </c>
      <c r="N6185" s="10">
        <f t="shared" si="672"/>
        <v>1</v>
      </c>
      <c r="O6185" s="35">
        <v>4</v>
      </c>
      <c r="P6185" s="17"/>
      <c r="Q6185" s="40">
        <v>3151.4715500000002</v>
      </c>
      <c r="R6185" s="40">
        <v>788.62333999999998</v>
      </c>
      <c r="S6185" s="18">
        <f t="shared" si="673"/>
        <v>-3.8040974082689617E-2</v>
      </c>
      <c r="T6185" s="18">
        <f t="shared" si="674"/>
        <v>0.50138003777843443</v>
      </c>
      <c r="U6185" s="18">
        <f t="shared" si="675"/>
        <v>0.45649168841564097</v>
      </c>
      <c r="V6185" s="30">
        <v>788.62369999999999</v>
      </c>
      <c r="W6185" s="3" t="s">
        <v>47</v>
      </c>
      <c r="Z6185" s="3" t="s">
        <v>47</v>
      </c>
      <c r="AB6185" s="12" t="s">
        <v>52</v>
      </c>
      <c r="AF6185" s="3" t="s">
        <v>47</v>
      </c>
      <c r="AG6185" s="3" t="s">
        <v>48</v>
      </c>
      <c r="AJ6185" s="3" t="s">
        <v>47</v>
      </c>
      <c r="AL6185" s="3" t="s">
        <v>52</v>
      </c>
      <c r="AU6185" s="3">
        <v>0</v>
      </c>
      <c r="AV6185" s="3">
        <v>4</v>
      </c>
      <c r="AW6185" s="3">
        <v>1</v>
      </c>
      <c r="AX6185" s="3">
        <v>4</v>
      </c>
      <c r="AY6185" s="3">
        <v>100</v>
      </c>
      <c r="AZ6185" s="6" t="str">
        <f t="shared" si="676"/>
        <v>2980.10</v>
      </c>
      <c r="BC6185" s="12" t="s">
        <v>16028</v>
      </c>
      <c r="BJ6185" s="12">
        <f t="shared" si="677"/>
        <v>0</v>
      </c>
      <c r="BK6185" s="12">
        <f t="shared" si="678"/>
        <v>0</v>
      </c>
      <c r="CQ6185" s="3" t="str">
        <f>CONCATENATE(baseURL!$A$1,baseURL!$B$1,baseURL!$C$1,".",C6185,".",L6185,".pkl&amp;seq=",BC6185)</f>
        <v>http://proteomics.broadinstitute.org/millscripts/viewfeed.pl?side=xl&amp;cycle=1&amp;fixedMods=iaaC&amp;file=msdataSM/iPRG2012_nd/cpick_in/iPRG2012_nd.2980.10.4.pkl&amp;seq=TFNLVNDFTPEEEAALRRENEWAEDR</v>
      </c>
    </row>
    <row r="6186" spans="1:95" x14ac:dyDescent="0.2">
      <c r="A6186" s="3">
        <v>2164</v>
      </c>
      <c r="B6186" s="2" t="s">
        <v>16029</v>
      </c>
      <c r="C6186" s="2" t="s">
        <v>16012</v>
      </c>
      <c r="D6186" s="3">
        <v>15726</v>
      </c>
      <c r="E6186" s="3">
        <v>15710</v>
      </c>
      <c r="F6186" s="3">
        <v>62583</v>
      </c>
      <c r="G6186" s="3">
        <v>18689</v>
      </c>
      <c r="H6186" s="3">
        <v>54.791200000000003</v>
      </c>
      <c r="I6186" s="30">
        <v>517.27313000000004</v>
      </c>
      <c r="J6186" s="30">
        <v>517.2722086</v>
      </c>
      <c r="K6186" s="30">
        <v>9.2000000000000003E-4</v>
      </c>
      <c r="L6186" s="3">
        <v>3</v>
      </c>
      <c r="M6186" s="3">
        <v>3</v>
      </c>
      <c r="N6186" s="10">
        <f t="shared" si="672"/>
        <v>1</v>
      </c>
      <c r="O6186" s="35">
        <v>3</v>
      </c>
      <c r="P6186" s="17"/>
      <c r="Q6186" s="40">
        <v>1549.8025700000001</v>
      </c>
      <c r="R6186" s="40">
        <v>517.27238</v>
      </c>
      <c r="S6186" s="18">
        <f t="shared" si="673"/>
        <v>1.4499131000172643</v>
      </c>
      <c r="T6186" s="18">
        <f t="shared" si="674"/>
        <v>-0.33135347377191604</v>
      </c>
      <c r="U6186" s="18">
        <f t="shared" si="675"/>
        <v>1.3919165759462435</v>
      </c>
      <c r="V6186" s="30">
        <v>517.2731</v>
      </c>
      <c r="AB6186" s="12" t="s">
        <v>52</v>
      </c>
      <c r="AC6186" s="3" t="s">
        <v>48</v>
      </c>
      <c r="AD6186" s="3" t="s">
        <v>47</v>
      </c>
      <c r="AE6186" s="3" t="s">
        <v>47</v>
      </c>
      <c r="AH6186" s="3" t="s">
        <v>47</v>
      </c>
      <c r="AK6186" s="3" t="s">
        <v>65</v>
      </c>
      <c r="AO6186" s="3" t="s">
        <v>47</v>
      </c>
      <c r="AU6186" s="3">
        <v>1</v>
      </c>
      <c r="AV6186" s="3">
        <v>4</v>
      </c>
      <c r="AW6186" s="3">
        <v>2</v>
      </c>
      <c r="AX6186" s="3">
        <v>3</v>
      </c>
      <c r="AY6186" s="3">
        <v>75</v>
      </c>
      <c r="AZ6186" s="6" t="str">
        <f t="shared" si="676"/>
        <v>2980.2</v>
      </c>
      <c r="BC6186" s="12" t="s">
        <v>15940</v>
      </c>
      <c r="BF6186" s="12" t="s">
        <v>1468</v>
      </c>
      <c r="BJ6186" s="12">
        <f t="shared" si="677"/>
        <v>0</v>
      </c>
      <c r="BK6186" s="12">
        <f t="shared" si="678"/>
        <v>0</v>
      </c>
      <c r="BZ6186" s="3" t="s">
        <v>16030</v>
      </c>
      <c r="CG6186" s="3" t="s">
        <v>16031</v>
      </c>
      <c r="CQ6186" s="3" t="str">
        <f>CONCATENATE(baseURL!$A$1,baseURL!$B$1,baseURL!$C$1,".",C6186,".",L6186,".pkl&amp;seq=",BC6186)</f>
        <v>http://proteomics.broadinstitute.org/millscripts/viewfeed.pl?side=xl&amp;cycle=1&amp;fixedMods=iaaC&amp;file=msdataSM/iPRG2012_nd/cpick_in/iPRG2012_nd.2980.2.3.pkl&amp;seq=THLLLFLPKsVSD</v>
      </c>
    </row>
    <row r="6187" spans="1:95" x14ac:dyDescent="0.2">
      <c r="A6187" s="3">
        <v>951</v>
      </c>
      <c r="B6187" s="2" t="s">
        <v>16032</v>
      </c>
      <c r="C6187" s="2" t="s">
        <v>16015</v>
      </c>
      <c r="D6187" s="3">
        <v>15727</v>
      </c>
      <c r="E6187" s="3">
        <v>15711</v>
      </c>
      <c r="F6187" s="3">
        <v>62584</v>
      </c>
      <c r="G6187" s="3">
        <v>18690</v>
      </c>
      <c r="H6187" s="3">
        <v>54.792000000000002</v>
      </c>
      <c r="I6187" s="30">
        <v>624.84347000000002</v>
      </c>
      <c r="J6187" s="30">
        <v>624.8434297</v>
      </c>
      <c r="K6187" s="30">
        <v>4.0000000000000003E-5</v>
      </c>
      <c r="L6187" s="3">
        <v>4</v>
      </c>
      <c r="M6187" s="3">
        <v>4</v>
      </c>
      <c r="N6187" s="10">
        <f t="shared" si="672"/>
        <v>1</v>
      </c>
      <c r="O6187" s="35">
        <v>4</v>
      </c>
      <c r="P6187" s="17"/>
      <c r="Q6187" s="40">
        <v>2496.3530599999999</v>
      </c>
      <c r="R6187" s="40">
        <v>624.84371999999996</v>
      </c>
      <c r="S6187" s="18">
        <f t="shared" si="673"/>
        <v>-0.40010004411542277</v>
      </c>
      <c r="T6187" s="18">
        <f t="shared" si="674"/>
        <v>-0.4645961712803206</v>
      </c>
      <c r="U6187" s="18">
        <f t="shared" si="675"/>
        <v>-0.83220809186924605</v>
      </c>
      <c r="V6187" s="30">
        <v>624.84320000000002</v>
      </c>
      <c r="W6187" s="3" t="s">
        <v>47</v>
      </c>
      <c r="X6187" s="3" t="s">
        <v>47</v>
      </c>
      <c r="Y6187" s="3" t="s">
        <v>47</v>
      </c>
      <c r="Z6187" s="3" t="s">
        <v>52</v>
      </c>
      <c r="AA6187" s="3" t="s">
        <v>47</v>
      </c>
      <c r="AB6187" s="12" t="s">
        <v>47</v>
      </c>
      <c r="AC6187" s="3" t="s">
        <v>47</v>
      </c>
      <c r="AD6187" s="3" t="s">
        <v>47</v>
      </c>
      <c r="AE6187" s="3" t="s">
        <v>47</v>
      </c>
      <c r="AF6187" s="3" t="s">
        <v>47</v>
      </c>
      <c r="AG6187" s="3" t="s">
        <v>47</v>
      </c>
      <c r="AI6187" s="3" t="s">
        <v>47</v>
      </c>
      <c r="AK6187" s="3" t="s">
        <v>47</v>
      </c>
      <c r="AL6187" s="3" t="s">
        <v>52</v>
      </c>
      <c r="AM6187" s="3" t="s">
        <v>47</v>
      </c>
      <c r="AO6187" s="3" t="s">
        <v>48</v>
      </c>
      <c r="AP6187" s="3" t="s">
        <v>48</v>
      </c>
      <c r="AR6187" s="3" t="s">
        <v>47</v>
      </c>
      <c r="AU6187" s="3">
        <v>0</v>
      </c>
      <c r="AV6187" s="3">
        <v>14</v>
      </c>
      <c r="AW6187" s="3">
        <v>1</v>
      </c>
      <c r="AX6187" s="3">
        <v>14</v>
      </c>
      <c r="AY6187" s="3">
        <v>100</v>
      </c>
      <c r="AZ6187" s="6" t="str">
        <f t="shared" si="676"/>
        <v>2980.3</v>
      </c>
      <c r="BC6187" s="12" t="s">
        <v>15934</v>
      </c>
      <c r="BJ6187" s="12">
        <f t="shared" si="677"/>
        <v>0</v>
      </c>
      <c r="BK6187" s="12">
        <f t="shared" si="678"/>
        <v>0</v>
      </c>
      <c r="BN6187" s="3" t="s">
        <v>277</v>
      </c>
      <c r="BR6187" s="3" t="s">
        <v>277</v>
      </c>
      <c r="CQ6187" s="3" t="str">
        <f>CONCATENATE(baseURL!$A$1,baseURL!$B$1,baseURL!$C$1,".",C6187,".",L6187,".pkl&amp;seq=",BC6187,"&amp;varMods=Oxidation-M")</f>
        <v>http://proteomics.broadinstitute.org/millscripts/viewfeed.pl?side=xl&amp;cycle=1&amp;fixedMods=iaaC&amp;file=msdataSM/iPRG2012_nd/cpick_in/iPRG2012_nd.2980.3.4.pkl&amp;seq=mKYLAAYLLLNAAGNTPDATKLK&amp;varMods=Oxidation-M</v>
      </c>
    </row>
    <row r="6188" spans="1:95" x14ac:dyDescent="0.2">
      <c r="A6188" s="3">
        <v>1120</v>
      </c>
      <c r="B6188" s="2" t="s">
        <v>16033</v>
      </c>
      <c r="C6188" s="2" t="s">
        <v>16017</v>
      </c>
      <c r="D6188" s="3">
        <v>15728</v>
      </c>
      <c r="E6188" s="3">
        <v>15712</v>
      </c>
      <c r="F6188" s="3">
        <v>62585</v>
      </c>
      <c r="G6188" s="3">
        <v>18691</v>
      </c>
      <c r="H6188" s="3">
        <v>54.792900000000003</v>
      </c>
      <c r="I6188" s="30">
        <v>652.83702000000005</v>
      </c>
      <c r="J6188" s="30">
        <v>652.82830669999998</v>
      </c>
      <c r="K6188" s="30">
        <v>8.7100000000000007E-3</v>
      </c>
      <c r="L6188" s="3">
        <v>4</v>
      </c>
      <c r="M6188" s="3">
        <v>4</v>
      </c>
      <c r="N6188" s="10">
        <f t="shared" si="672"/>
        <v>1</v>
      </c>
      <c r="O6188" s="35">
        <v>4</v>
      </c>
      <c r="P6188" s="17"/>
      <c r="Q6188" s="40">
        <v>2608.2923099999998</v>
      </c>
      <c r="R6188" s="40">
        <v>652.82853</v>
      </c>
      <c r="S6188" s="18">
        <f t="shared" si="673"/>
        <v>13.004946337212964</v>
      </c>
      <c r="T6188" s="18">
        <f t="shared" si="674"/>
        <v>-0.34205000203656016</v>
      </c>
      <c r="U6188" s="18">
        <f t="shared" si="675"/>
        <v>-0.35231303384939383</v>
      </c>
      <c r="V6188" s="30">
        <v>652.82830000000001</v>
      </c>
      <c r="Y6188" s="3" t="s">
        <v>47</v>
      </c>
      <c r="Z6188" s="3" t="s">
        <v>52</v>
      </c>
      <c r="AA6188" s="3" t="s">
        <v>47</v>
      </c>
      <c r="AB6188" s="12" t="s">
        <v>48</v>
      </c>
      <c r="AG6188" s="3" t="s">
        <v>52</v>
      </c>
      <c r="AK6188" s="3" t="s">
        <v>47</v>
      </c>
      <c r="AL6188" s="3" t="s">
        <v>48</v>
      </c>
      <c r="AO6188" s="3" t="s">
        <v>48</v>
      </c>
      <c r="AP6188" s="3" t="s">
        <v>48</v>
      </c>
      <c r="AU6188" s="3">
        <v>0</v>
      </c>
      <c r="AV6188" s="3">
        <v>3</v>
      </c>
      <c r="AW6188" s="3">
        <v>1</v>
      </c>
      <c r="AX6188" s="3">
        <v>3</v>
      </c>
      <c r="AY6188" s="3">
        <v>100</v>
      </c>
      <c r="AZ6188" s="6" t="str">
        <f t="shared" si="676"/>
        <v>2980.4</v>
      </c>
      <c r="BC6188" s="12" t="s">
        <v>15954</v>
      </c>
      <c r="BJ6188" s="12">
        <f t="shared" si="677"/>
        <v>1</v>
      </c>
      <c r="BK6188" s="12">
        <f t="shared" si="678"/>
        <v>0</v>
      </c>
      <c r="CQ6188" s="3" t="str">
        <f>CONCATENATE(baseURL!$A$1,baseURL!$B$1,baseURL!$C$1,".",C6188,".",L6188,".pkl&amp;seq=",BC6188)</f>
        <v>http://proteomics.broadinstitute.org/millscripts/viewfeed.pl?side=xl&amp;cycle=1&amp;fixedMods=iaaC&amp;file=msdataSM/iPRG2012_nd/cpick_in/iPRG2012_nd.2980.4.4.pkl&amp;seq=NCTPKPTSTTETVAASAVAAVFEQK</v>
      </c>
    </row>
    <row r="6189" spans="1:95" x14ac:dyDescent="0.2">
      <c r="A6189" s="3">
        <v>7348</v>
      </c>
      <c r="B6189" s="2" t="s">
        <v>16034</v>
      </c>
      <c r="C6189" s="2" t="s">
        <v>16019</v>
      </c>
      <c r="D6189" s="3">
        <v>15730</v>
      </c>
      <c r="E6189" s="3">
        <v>15714</v>
      </c>
      <c r="F6189" s="3">
        <v>62587</v>
      </c>
      <c r="G6189" s="3">
        <v>18693</v>
      </c>
      <c r="H6189" s="3">
        <v>54.796199999999999</v>
      </c>
      <c r="I6189" s="30">
        <v>702.32442000000003</v>
      </c>
      <c r="J6189" s="30">
        <v>702.12067239999999</v>
      </c>
      <c r="K6189" s="30">
        <v>0.20374999999999999</v>
      </c>
      <c r="L6189" s="3">
        <v>0</v>
      </c>
      <c r="M6189" s="3">
        <v>4</v>
      </c>
      <c r="N6189" s="10">
        <f t="shared" si="672"/>
        <v>1</v>
      </c>
      <c r="O6189" s="35">
        <v>4</v>
      </c>
      <c r="P6189" s="17"/>
      <c r="Q6189" s="40">
        <v>2805.46288</v>
      </c>
      <c r="R6189" s="40">
        <v>702.12117999999998</v>
      </c>
      <c r="S6189" s="18">
        <f t="shared" si="673"/>
        <v>289.46570163294422</v>
      </c>
      <c r="T6189" s="18">
        <f t="shared" si="674"/>
        <v>-0.7229521262864137</v>
      </c>
      <c r="U6189" s="18">
        <f t="shared" si="675"/>
        <v>-0.68364267251556898</v>
      </c>
      <c r="V6189" s="30">
        <v>702.12070000000006</v>
      </c>
      <c r="W6189" s="3" t="s">
        <v>47</v>
      </c>
      <c r="X6189" s="3" t="s">
        <v>47</v>
      </c>
      <c r="Y6189" s="3" t="s">
        <v>47</v>
      </c>
      <c r="AA6189" s="3" t="s">
        <v>47</v>
      </c>
      <c r="AB6189" s="12" t="s">
        <v>47</v>
      </c>
      <c r="AC6189" s="3" t="s">
        <v>48</v>
      </c>
      <c r="AD6189" s="3" t="s">
        <v>52</v>
      </c>
      <c r="AF6189" s="3" t="s">
        <v>47</v>
      </c>
      <c r="AG6189" s="3" t="s">
        <v>52</v>
      </c>
      <c r="AK6189" s="3" t="s">
        <v>52</v>
      </c>
      <c r="AL6189" s="3" t="s">
        <v>52</v>
      </c>
      <c r="AU6189" s="3">
        <v>0</v>
      </c>
      <c r="AV6189" s="3">
        <v>6</v>
      </c>
      <c r="AW6189" s="3">
        <v>1</v>
      </c>
      <c r="AX6189" s="3">
        <v>6</v>
      </c>
      <c r="AY6189" s="3">
        <v>100</v>
      </c>
      <c r="AZ6189" s="6" t="str">
        <f t="shared" si="676"/>
        <v>2980.6</v>
      </c>
      <c r="BC6189" s="12" t="s">
        <v>15987</v>
      </c>
      <c r="BJ6189" s="12">
        <f t="shared" si="677"/>
        <v>0</v>
      </c>
      <c r="BK6189" s="12">
        <f t="shared" si="678"/>
        <v>0</v>
      </c>
      <c r="CQ6189" s="3" t="str">
        <f>CONCATENATE(baseURL!$A$1,baseURL!$B$1,baseURL!$C$1,".",C6189,".",L6189,".pkl&amp;seq=",BC6189)</f>
        <v>http://proteomics.broadinstitute.org/millscripts/viewfeed.pl?side=xl&amp;cycle=1&amp;fixedMods=iaaC&amp;file=msdataSM/iPRG2012_nd/cpick_in/iPRG2012_nd.2980.6.0.pkl&amp;seq=ANLDVKDQKAVDDFLLSLDGTANKSK</v>
      </c>
    </row>
    <row r="6190" spans="1:95" x14ac:dyDescent="0.2">
      <c r="A6190" s="3">
        <v>4016</v>
      </c>
      <c r="B6190" s="2" t="s">
        <v>16035</v>
      </c>
      <c r="C6190" s="2" t="s">
        <v>16036</v>
      </c>
      <c r="D6190" s="3">
        <v>15732</v>
      </c>
      <c r="E6190" s="3">
        <v>15716</v>
      </c>
      <c r="F6190" s="3">
        <v>62589</v>
      </c>
      <c r="G6190" s="3">
        <v>18695</v>
      </c>
      <c r="H6190" s="3">
        <v>54.799500000000002</v>
      </c>
      <c r="I6190" s="30">
        <v>725.38363000000004</v>
      </c>
      <c r="J6190" s="30">
        <v>725.3838634</v>
      </c>
      <c r="K6190" s="30">
        <v>-2.3000000000000001E-4</v>
      </c>
      <c r="L6190" s="3">
        <v>4</v>
      </c>
      <c r="M6190" s="3">
        <v>4</v>
      </c>
      <c r="N6190" s="10">
        <f t="shared" si="672"/>
        <v>1</v>
      </c>
      <c r="O6190" s="35">
        <v>4</v>
      </c>
      <c r="P6190" s="17"/>
      <c r="Q6190" s="40">
        <v>2898.5108300000002</v>
      </c>
      <c r="R6190" s="40">
        <v>725.38316999999995</v>
      </c>
      <c r="S6190" s="18">
        <f t="shared" si="673"/>
        <v>0.63414760517419622</v>
      </c>
      <c r="T6190" s="18">
        <f t="shared" si="674"/>
        <v>0.95590858559013081</v>
      </c>
      <c r="U6190" s="18">
        <f t="shared" si="675"/>
        <v>0.73064832759508425</v>
      </c>
      <c r="V6190" s="30">
        <v>725.38369999999998</v>
      </c>
      <c r="W6190" s="3" t="s">
        <v>47</v>
      </c>
      <c r="X6190" s="3" t="s">
        <v>47</v>
      </c>
      <c r="Y6190" s="3" t="s">
        <v>47</v>
      </c>
      <c r="Z6190" s="3" t="s">
        <v>47</v>
      </c>
      <c r="AA6190" s="3" t="s">
        <v>47</v>
      </c>
      <c r="AB6190" s="12" t="s">
        <v>47</v>
      </c>
      <c r="AC6190" s="3" t="s">
        <v>47</v>
      </c>
      <c r="AD6190" s="3" t="s">
        <v>47</v>
      </c>
      <c r="AE6190" s="3" t="s">
        <v>47</v>
      </c>
      <c r="AF6190" s="3" t="s">
        <v>47</v>
      </c>
      <c r="AG6190" s="3" t="s">
        <v>47</v>
      </c>
      <c r="AI6190" s="3" t="s">
        <v>48</v>
      </c>
      <c r="AL6190" s="3" t="s">
        <v>48</v>
      </c>
      <c r="AM6190" s="3" t="s">
        <v>47</v>
      </c>
      <c r="AU6190" s="3">
        <v>0</v>
      </c>
      <c r="AV6190" s="3">
        <v>12</v>
      </c>
      <c r="AW6190" s="3">
        <v>1</v>
      </c>
      <c r="AX6190" s="3">
        <v>12</v>
      </c>
      <c r="AY6190" s="3">
        <v>100</v>
      </c>
      <c r="AZ6190" s="6" t="str">
        <f t="shared" si="676"/>
        <v>2980.8</v>
      </c>
      <c r="BC6190" s="12" t="s">
        <v>16037</v>
      </c>
      <c r="BJ6190" s="12">
        <f t="shared" si="677"/>
        <v>0</v>
      </c>
      <c r="BK6190" s="12">
        <f t="shared" si="678"/>
        <v>0</v>
      </c>
      <c r="CQ6190" s="3" t="str">
        <f>CONCATENATE(baseURL!$A$1,baseURL!$B$1,baseURL!$C$1,".",C6190,".",L6190,".pkl&amp;seq=",BC6190)</f>
        <v>http://proteomics.broadinstitute.org/millscripts/viewfeed.pl?side=xl&amp;cycle=1&amp;fixedMods=iaaC&amp;file=msdataSM/iPRG2012_nd/cpick_in/iPRG2012_nd.2980.8.4.pkl&amp;seq=GLDVQQVSLVLNYDLPANKENYLHR</v>
      </c>
    </row>
    <row r="6191" spans="1:95" x14ac:dyDescent="0.2">
      <c r="A6191" s="3">
        <v>2098</v>
      </c>
      <c r="B6191" s="2" t="s">
        <v>16021</v>
      </c>
      <c r="C6191" s="2" t="s">
        <v>16022</v>
      </c>
      <c r="D6191" s="3">
        <v>15733</v>
      </c>
      <c r="E6191" s="3">
        <v>15717</v>
      </c>
      <c r="F6191" s="3">
        <v>62590</v>
      </c>
      <c r="G6191" s="3">
        <v>18696</v>
      </c>
      <c r="H6191" s="3">
        <v>54.801200000000001</v>
      </c>
      <c r="I6191" s="30">
        <v>762.06021999999996</v>
      </c>
      <c r="J6191" s="30">
        <v>762.05954110000005</v>
      </c>
      <c r="K6191" s="30">
        <v>6.8000000000000005E-4</v>
      </c>
      <c r="L6191" s="3">
        <v>3</v>
      </c>
      <c r="M6191" s="3">
        <v>3</v>
      </c>
      <c r="N6191" s="10">
        <f t="shared" si="672"/>
        <v>1</v>
      </c>
      <c r="O6191" s="35">
        <v>3</v>
      </c>
      <c r="P6191" s="17"/>
      <c r="Q6191" s="40">
        <v>2284.16419</v>
      </c>
      <c r="R6191" s="40">
        <v>762.05957999999998</v>
      </c>
      <c r="S6191" s="18">
        <f t="shared" si="673"/>
        <v>0.83982934769453466</v>
      </c>
      <c r="T6191" s="18">
        <f t="shared" si="674"/>
        <v>-5.1045877457367564E-2</v>
      </c>
      <c r="U6191" s="18">
        <f t="shared" si="675"/>
        <v>-0.10497866849911275</v>
      </c>
      <c r="V6191" s="30">
        <v>762.05949999999996</v>
      </c>
      <c r="W6191" s="3" t="s">
        <v>47</v>
      </c>
      <c r="X6191" s="3" t="s">
        <v>47</v>
      </c>
      <c r="Y6191" s="3" t="s">
        <v>47</v>
      </c>
      <c r="Z6191" s="3" t="s">
        <v>47</v>
      </c>
      <c r="AA6191" s="3" t="s">
        <v>48</v>
      </c>
      <c r="AB6191" s="12" t="s">
        <v>47</v>
      </c>
      <c r="AC6191" s="3" t="s">
        <v>47</v>
      </c>
      <c r="AD6191" s="3" t="s">
        <v>47</v>
      </c>
      <c r="AE6191" s="3" t="s">
        <v>47</v>
      </c>
      <c r="AF6191" s="3" t="s">
        <v>52</v>
      </c>
      <c r="AG6191" s="3" t="s">
        <v>47</v>
      </c>
      <c r="AH6191" s="3" t="s">
        <v>65</v>
      </c>
      <c r="AI6191" s="3" t="s">
        <v>47</v>
      </c>
      <c r="AJ6191" s="3" t="s">
        <v>47</v>
      </c>
      <c r="AK6191" s="3" t="s">
        <v>48</v>
      </c>
      <c r="AL6191" s="3" t="s">
        <v>52</v>
      </c>
      <c r="AO6191" s="3" t="s">
        <v>47</v>
      </c>
      <c r="AQ6191" s="3" t="s">
        <v>47</v>
      </c>
      <c r="AU6191" s="3">
        <v>1</v>
      </c>
      <c r="AV6191" s="3">
        <v>13</v>
      </c>
      <c r="AW6191" s="3">
        <v>3</v>
      </c>
      <c r="AX6191" s="3">
        <v>6</v>
      </c>
      <c r="AY6191" s="3">
        <v>46.15</v>
      </c>
      <c r="AZ6191" s="6" t="str">
        <f t="shared" si="676"/>
        <v>2980.9</v>
      </c>
      <c r="BC6191" s="12" t="s">
        <v>16023</v>
      </c>
      <c r="BJ6191" s="12">
        <f t="shared" si="677"/>
        <v>0</v>
      </c>
      <c r="BK6191" s="12">
        <f t="shared" si="678"/>
        <v>0</v>
      </c>
      <c r="BP6191" s="3" t="s">
        <v>54</v>
      </c>
      <c r="BR6191" s="3" t="s">
        <v>54</v>
      </c>
      <c r="BS6191" s="3" t="s">
        <v>16024</v>
      </c>
      <c r="BT6191" s="3" t="s">
        <v>16024</v>
      </c>
      <c r="BU6191" s="3" t="s">
        <v>15926</v>
      </c>
      <c r="BV6191" s="3" t="s">
        <v>15926</v>
      </c>
      <c r="BY6191" s="3" t="s">
        <v>16024</v>
      </c>
      <c r="CC6191" s="3" t="s">
        <v>15926</v>
      </c>
      <c r="CD6191" s="3" t="s">
        <v>16025</v>
      </c>
      <c r="CK6191" s="3" t="s">
        <v>16024</v>
      </c>
      <c r="CQ6191" s="3" t="str">
        <f>CONCATENATE(baseURL!$A$1,baseURL!$B$1,baseURL!$C$1,".",C6191,".",L6191,".pkl&amp;seq=",BC6191,"&amp;varMods=Deamidated-N")</f>
        <v>http://proteomics.broadinstitute.org/millscripts/viewfeed.pl?side=xl&amp;cycle=1&amp;fixedMods=iaaC&amp;file=msdataSM/iPRG2012_nd/cpick_in/iPRG2012_nd.2980.9.3.pkl&amp;seq=LLTHPnFNGNTLDNDLMLLK&amp;varMods=Deamidated-N</v>
      </c>
    </row>
    <row r="6192" spans="1:95" x14ac:dyDescent="0.2">
      <c r="A6192" s="3">
        <v>2724</v>
      </c>
      <c r="B6192" s="2" t="s">
        <v>16038</v>
      </c>
      <c r="C6192" s="2" t="s">
        <v>16039</v>
      </c>
      <c r="D6192" s="3">
        <v>15737</v>
      </c>
      <c r="E6192" s="3">
        <v>15721</v>
      </c>
      <c r="F6192" s="3">
        <v>62603</v>
      </c>
      <c r="G6192" s="3">
        <v>18701</v>
      </c>
      <c r="H6192" s="3">
        <v>54.816200000000002</v>
      </c>
      <c r="I6192" s="30">
        <v>547.31572000000006</v>
      </c>
      <c r="J6192" s="30">
        <v>547.31404759999998</v>
      </c>
      <c r="K6192" s="30">
        <v>1.67E-3</v>
      </c>
      <c r="L6192" s="3">
        <v>3</v>
      </c>
      <c r="M6192" s="3">
        <v>3</v>
      </c>
      <c r="N6192" s="10">
        <f t="shared" si="672"/>
        <v>1</v>
      </c>
      <c r="O6192" s="35">
        <v>3</v>
      </c>
      <c r="P6192" s="17"/>
      <c r="Q6192" s="40">
        <v>1639.92651</v>
      </c>
      <c r="R6192" s="40">
        <v>547.31368999999995</v>
      </c>
      <c r="S6192" s="18">
        <f t="shared" si="673"/>
        <v>3.7090247095853521</v>
      </c>
      <c r="T6192" s="18">
        <f t="shared" si="674"/>
        <v>0.65337302275296438</v>
      </c>
      <c r="U6192" s="18">
        <f t="shared" si="675"/>
        <v>0.56640278815816414</v>
      </c>
      <c r="V6192" s="30">
        <v>547.31399999999996</v>
      </c>
      <c r="Z6192" s="3" t="s">
        <v>47</v>
      </c>
      <c r="AA6192" s="3" t="s">
        <v>47</v>
      </c>
      <c r="AB6192" s="12" t="s">
        <v>47</v>
      </c>
      <c r="AC6192" s="3" t="s">
        <v>47</v>
      </c>
      <c r="AD6192" s="3" t="s">
        <v>47</v>
      </c>
      <c r="AE6192" s="3" t="s">
        <v>47</v>
      </c>
      <c r="AF6192" s="3" t="s">
        <v>48</v>
      </c>
      <c r="AH6192" s="3" t="s">
        <v>47</v>
      </c>
      <c r="AI6192" s="3" t="s">
        <v>47</v>
      </c>
      <c r="AK6192" s="3" t="s">
        <v>52</v>
      </c>
      <c r="AL6192" s="3" t="s">
        <v>48</v>
      </c>
      <c r="AM6192" s="3" t="s">
        <v>47</v>
      </c>
      <c r="AN6192" s="3" t="s">
        <v>48</v>
      </c>
      <c r="AU6192" s="3">
        <v>0</v>
      </c>
      <c r="AV6192" s="3">
        <v>9</v>
      </c>
      <c r="AW6192" s="3">
        <v>1</v>
      </c>
      <c r="AX6192" s="3">
        <v>9</v>
      </c>
      <c r="AY6192" s="3">
        <v>100</v>
      </c>
      <c r="AZ6192" s="6" t="str">
        <f t="shared" si="676"/>
        <v>2981.1</v>
      </c>
      <c r="BC6192" s="12" t="s">
        <v>16040</v>
      </c>
      <c r="BJ6192" s="12">
        <f t="shared" si="677"/>
        <v>0</v>
      </c>
      <c r="BK6192" s="12">
        <f t="shared" si="678"/>
        <v>0</v>
      </c>
      <c r="CQ6192" s="3" t="str">
        <f>CONCATENATE(baseURL!$A$1,baseURL!$B$1,baseURL!$C$1,".",C6192,".",L6192,".pkl&amp;seq=",BC6192)</f>
        <v>http://proteomics.broadinstitute.org/millscripts/viewfeed.pl?side=xl&amp;cycle=1&amp;fixedMods=iaaC&amp;file=msdataSM/iPRG2012_nd/cpick_in/iPRG2012_nd.2981.1.3.pkl&amp;seq=SKLDLLEEVEPLVR</v>
      </c>
    </row>
    <row r="6193" spans="1:95" x14ac:dyDescent="0.2">
      <c r="A6193" s="3">
        <v>6617</v>
      </c>
      <c r="B6193" s="2" t="s">
        <v>16041</v>
      </c>
      <c r="C6193" s="2" t="s">
        <v>16029</v>
      </c>
      <c r="D6193" s="3">
        <v>15739</v>
      </c>
      <c r="E6193" s="3">
        <v>15723</v>
      </c>
      <c r="F6193" s="3">
        <v>62605</v>
      </c>
      <c r="G6193" s="3">
        <v>18703</v>
      </c>
      <c r="H6193" s="3">
        <v>54.821100000000001</v>
      </c>
      <c r="I6193" s="30">
        <v>660.34751000000006</v>
      </c>
      <c r="J6193" s="30">
        <v>660.09609420000004</v>
      </c>
      <c r="K6193" s="30">
        <v>0.25141999999999998</v>
      </c>
      <c r="L6193" s="3">
        <v>4</v>
      </c>
      <c r="M6193" s="3">
        <v>4</v>
      </c>
      <c r="N6193" s="10">
        <f t="shared" si="672"/>
        <v>1</v>
      </c>
      <c r="O6193" s="35">
        <v>4</v>
      </c>
      <c r="P6193" s="17"/>
      <c r="Q6193" s="40">
        <v>2637.36177</v>
      </c>
      <c r="R6193" s="40">
        <v>660.09590000000003</v>
      </c>
      <c r="S6193" s="18">
        <f t="shared" si="673"/>
        <v>381.1718872970244</v>
      </c>
      <c r="T6193" s="18">
        <f t="shared" si="674"/>
        <v>0.29419967615298659</v>
      </c>
      <c r="U6193" s="18">
        <f t="shared" si="675"/>
        <v>0</v>
      </c>
      <c r="V6193" s="30">
        <v>660.09590000000003</v>
      </c>
      <c r="W6193" s="3" t="s">
        <v>47</v>
      </c>
      <c r="X6193" s="3" t="s">
        <v>47</v>
      </c>
      <c r="Y6193" s="3" t="s">
        <v>47</v>
      </c>
      <c r="Z6193" s="3" t="s">
        <v>47</v>
      </c>
      <c r="AA6193" s="3" t="s">
        <v>47</v>
      </c>
      <c r="AB6193" s="12" t="s">
        <v>47</v>
      </c>
      <c r="AC6193" s="3" t="s">
        <v>47</v>
      </c>
      <c r="AE6193" s="3" t="s">
        <v>47</v>
      </c>
      <c r="AF6193" s="3" t="s">
        <v>47</v>
      </c>
      <c r="AG6193" s="3" t="s">
        <v>47</v>
      </c>
      <c r="AI6193" s="3" t="s">
        <v>47</v>
      </c>
      <c r="AK6193" s="3" t="s">
        <v>47</v>
      </c>
      <c r="AL6193" s="3" t="s">
        <v>48</v>
      </c>
      <c r="AU6193" s="3">
        <v>0</v>
      </c>
      <c r="AV6193" s="3">
        <v>12</v>
      </c>
      <c r="AW6193" s="3">
        <v>1</v>
      </c>
      <c r="AX6193" s="3">
        <v>12</v>
      </c>
      <c r="AY6193" s="3">
        <v>100</v>
      </c>
      <c r="AZ6193" s="6" t="str">
        <f t="shared" si="676"/>
        <v>2981.3</v>
      </c>
      <c r="BC6193" s="12" t="s">
        <v>16042</v>
      </c>
      <c r="BJ6193" s="12">
        <f t="shared" si="677"/>
        <v>0</v>
      </c>
      <c r="BK6193" s="12">
        <f t="shared" si="678"/>
        <v>0</v>
      </c>
      <c r="CQ6193" s="3" t="str">
        <f>CONCATENATE(baseURL!$A$1,baseURL!$B$1,baseURL!$C$1,".",C6193,".",L6193,".pkl&amp;seq=",BC6193)</f>
        <v>http://proteomics.broadinstitute.org/millscripts/viewfeed.pl?side=xl&amp;cycle=1&amp;fixedMods=iaaC&amp;file=msdataSM/iPRG2012_nd/cpick_in/iPRG2012_nd.2981.3.4.pkl&amp;seq=LLTSHLVDTDPEVDSLLKDELER</v>
      </c>
    </row>
    <row r="6194" spans="1:95" x14ac:dyDescent="0.2">
      <c r="A6194" s="3">
        <v>7802</v>
      </c>
      <c r="B6194" s="2" t="s">
        <v>16043</v>
      </c>
      <c r="C6194" s="2" t="s">
        <v>16033</v>
      </c>
      <c r="D6194" s="3">
        <v>15741</v>
      </c>
      <c r="E6194" s="3">
        <v>15725</v>
      </c>
      <c r="F6194" s="3">
        <v>62607</v>
      </c>
      <c r="G6194" s="3">
        <v>18705</v>
      </c>
      <c r="H6194" s="3">
        <v>54.826099999999997</v>
      </c>
      <c r="I6194" s="30">
        <v>756.05736000000002</v>
      </c>
      <c r="J6194" s="30">
        <v>756.05526699999996</v>
      </c>
      <c r="K6194" s="30">
        <v>2.0899999999999998E-3</v>
      </c>
      <c r="L6194" s="3">
        <v>3</v>
      </c>
      <c r="M6194" s="3">
        <v>3</v>
      </c>
      <c r="N6194" s="10">
        <f t="shared" si="672"/>
        <v>1</v>
      </c>
      <c r="O6194" s="35">
        <v>3</v>
      </c>
      <c r="Q6194" s="40">
        <v>2266.1536299999998</v>
      </c>
      <c r="R6194" s="40">
        <v>756.05606</v>
      </c>
      <c r="S6194" s="18">
        <f t="shared" si="673"/>
        <v>1.7194492165233539</v>
      </c>
      <c r="T6194" s="18">
        <f t="shared" si="674"/>
        <v>-1.0488640221258601</v>
      </c>
      <c r="U6194" s="18">
        <f t="shared" si="675"/>
        <v>-1.1374817893646123</v>
      </c>
      <c r="V6194" s="30">
        <v>756.05520000000001</v>
      </c>
      <c r="X6194" s="3" t="s">
        <v>47</v>
      </c>
      <c r="Y6194" s="3" t="s">
        <v>47</v>
      </c>
      <c r="AA6194" s="3" t="s">
        <v>47</v>
      </c>
      <c r="AG6194" s="3" t="s">
        <v>52</v>
      </c>
      <c r="AJ6194" s="3" t="s">
        <v>47</v>
      </c>
      <c r="AK6194" s="3" t="s">
        <v>52</v>
      </c>
      <c r="AL6194" s="3" t="s">
        <v>52</v>
      </c>
      <c r="AO6194" s="3" t="s">
        <v>48</v>
      </c>
      <c r="AU6194" s="3">
        <v>0</v>
      </c>
      <c r="AV6194" s="3">
        <v>4</v>
      </c>
      <c r="AW6194" s="3">
        <v>2</v>
      </c>
      <c r="AX6194" s="3">
        <v>3</v>
      </c>
      <c r="AY6194" s="3">
        <v>75</v>
      </c>
      <c r="AZ6194" s="6" t="str">
        <f t="shared" si="676"/>
        <v>2981.5</v>
      </c>
      <c r="BA6194" s="20"/>
      <c r="BC6194" s="12" t="s">
        <v>16044</v>
      </c>
      <c r="BJ6194" s="12">
        <f t="shared" si="677"/>
        <v>0</v>
      </c>
      <c r="BK6194" s="12">
        <f t="shared" si="678"/>
        <v>0</v>
      </c>
      <c r="BP6194" s="3" t="s">
        <v>20331</v>
      </c>
      <c r="BR6194" s="3" t="s">
        <v>20331</v>
      </c>
      <c r="CF6194" s="3" t="s">
        <v>15929</v>
      </c>
      <c r="CQ6194" s="3" t="str">
        <f>CONCATENATE(baseURL!$A$1,baseURL!$B$1,baseURL!$C$1,".",C6194,".",L6194,".pkl&amp;seq=",BC6194,"&amp;varMods=Succinimide-N")</f>
        <v>http://proteomics.broadinstitute.org/millscripts/viewfeed.pl?side=xl&amp;cycle=1&amp;fixedMods=iaaC&amp;file=msdataSM/iPRG2012_nd/cpick_in/iPRG2012_nd.2981.5.3.pkl&amp;seq=LLTHPNFNGNTLDnDLMLLK&amp;varMods=Succinimide-N</v>
      </c>
    </row>
    <row r="6195" spans="1:95" x14ac:dyDescent="0.2">
      <c r="A6195" s="3">
        <v>6926</v>
      </c>
      <c r="B6195" s="2" t="s">
        <v>16045</v>
      </c>
      <c r="C6195" s="2" t="s">
        <v>16046</v>
      </c>
      <c r="D6195" s="3">
        <v>15742</v>
      </c>
      <c r="E6195" s="3">
        <v>15726</v>
      </c>
      <c r="F6195" s="3">
        <v>62608</v>
      </c>
      <c r="G6195" s="3">
        <v>18706</v>
      </c>
      <c r="H6195" s="3">
        <v>54.828699999999998</v>
      </c>
      <c r="I6195" s="30">
        <v>870.10222999999996</v>
      </c>
      <c r="J6195" s="30">
        <v>870.10079819999999</v>
      </c>
      <c r="K6195" s="30">
        <v>1.4300000000000001E-3</v>
      </c>
      <c r="L6195" s="3">
        <v>3</v>
      </c>
      <c r="M6195" s="3">
        <v>3</v>
      </c>
      <c r="N6195" s="10">
        <f t="shared" si="672"/>
        <v>1</v>
      </c>
      <c r="O6195" s="35">
        <v>3</v>
      </c>
      <c r="P6195" s="17"/>
      <c r="Q6195" s="40">
        <v>2608.2923099999998</v>
      </c>
      <c r="R6195" s="40">
        <v>870.10229000000004</v>
      </c>
      <c r="S6195" s="18">
        <f t="shared" si="673"/>
        <v>-6.895740968097927E-2</v>
      </c>
      <c r="T6195" s="18">
        <f t="shared" si="674"/>
        <v>-1.7145110605943179</v>
      </c>
      <c r="U6195" s="18">
        <f t="shared" si="675"/>
        <v>-1.5975133222725793</v>
      </c>
      <c r="V6195" s="30">
        <v>870.10090000000002</v>
      </c>
      <c r="W6195" s="3" t="s">
        <v>47</v>
      </c>
      <c r="X6195" s="3" t="s">
        <v>47</v>
      </c>
      <c r="Y6195" s="3" t="s">
        <v>47</v>
      </c>
      <c r="Z6195" s="3" t="s">
        <v>47</v>
      </c>
      <c r="AA6195" s="3" t="s">
        <v>48</v>
      </c>
      <c r="AB6195" s="12" t="s">
        <v>47</v>
      </c>
      <c r="AC6195" s="3" t="s">
        <v>47</v>
      </c>
      <c r="AD6195" s="3" t="s">
        <v>47</v>
      </c>
      <c r="AE6195" s="3" t="s">
        <v>47</v>
      </c>
      <c r="AF6195" s="3" t="s">
        <v>47</v>
      </c>
      <c r="AG6195" s="3" t="s">
        <v>47</v>
      </c>
      <c r="AI6195" s="3" t="s">
        <v>47</v>
      </c>
      <c r="AJ6195" s="3" t="s">
        <v>47</v>
      </c>
      <c r="AK6195" s="3" t="s">
        <v>47</v>
      </c>
      <c r="AL6195" s="3" t="s">
        <v>47</v>
      </c>
      <c r="AM6195" s="3" t="s">
        <v>47</v>
      </c>
      <c r="AO6195" s="3" t="s">
        <v>47</v>
      </c>
      <c r="AP6195" s="3" t="s">
        <v>47</v>
      </c>
      <c r="AU6195" s="3">
        <v>0</v>
      </c>
      <c r="AV6195" s="3">
        <v>17</v>
      </c>
      <c r="AW6195" s="3">
        <v>1</v>
      </c>
      <c r="AX6195" s="3">
        <v>17</v>
      </c>
      <c r="AY6195" s="3">
        <v>100</v>
      </c>
      <c r="AZ6195" s="6" t="str">
        <f t="shared" si="676"/>
        <v>2981.6</v>
      </c>
      <c r="BC6195" s="12" t="s">
        <v>15954</v>
      </c>
      <c r="BJ6195" s="12">
        <f t="shared" si="677"/>
        <v>1</v>
      </c>
      <c r="BK6195" s="12">
        <f t="shared" si="678"/>
        <v>0</v>
      </c>
      <c r="CQ6195" s="3" t="str">
        <f>CONCATENATE(baseURL!$A$1,baseURL!$B$1,baseURL!$C$1,".",C6195,".",L6195,".pkl&amp;seq=",BC6195)</f>
        <v>http://proteomics.broadinstitute.org/millscripts/viewfeed.pl?side=xl&amp;cycle=1&amp;fixedMods=iaaC&amp;file=msdataSM/iPRG2012_nd/cpick_in/iPRG2012_nd.2981.6.3.pkl&amp;seq=NCTPKPTSTTETVAASAVAAVFEQK</v>
      </c>
    </row>
    <row r="6196" spans="1:95" x14ac:dyDescent="0.2">
      <c r="A6196" s="3">
        <v>1900</v>
      </c>
      <c r="B6196" s="2" t="s">
        <v>16047</v>
      </c>
      <c r="C6196" s="2" t="s">
        <v>16034</v>
      </c>
      <c r="D6196" s="3">
        <v>15743</v>
      </c>
      <c r="E6196" s="3">
        <v>15727</v>
      </c>
      <c r="F6196" s="3">
        <v>62609</v>
      </c>
      <c r="G6196" s="3">
        <v>18707</v>
      </c>
      <c r="H6196" s="3">
        <v>54.831200000000003</v>
      </c>
      <c r="I6196" s="30">
        <v>1010.8239</v>
      </c>
      <c r="J6196" s="30">
        <v>1010.8249070000001</v>
      </c>
      <c r="K6196" s="30">
        <v>-1.01E-3</v>
      </c>
      <c r="L6196" s="3">
        <v>3</v>
      </c>
      <c r="M6196" s="3">
        <v>3</v>
      </c>
      <c r="N6196" s="10">
        <f t="shared" si="672"/>
        <v>1</v>
      </c>
      <c r="O6196" s="35">
        <v>3</v>
      </c>
      <c r="P6196" s="17"/>
      <c r="Q6196" s="40">
        <v>3030.46506</v>
      </c>
      <c r="R6196" s="40">
        <v>1010.82654</v>
      </c>
      <c r="S6196" s="18">
        <f t="shared" si="673"/>
        <v>-2.6117240649836559</v>
      </c>
      <c r="T6196" s="18">
        <f t="shared" si="674"/>
        <v>-1.6155096204436792</v>
      </c>
      <c r="U6196" s="18">
        <f t="shared" si="675"/>
        <v>-1.7213635882974629</v>
      </c>
      <c r="V6196" s="30">
        <v>1010.8248</v>
      </c>
      <c r="W6196" s="3" t="s">
        <v>47</v>
      </c>
      <c r="X6196" s="3" t="s">
        <v>47</v>
      </c>
      <c r="Y6196" s="3" t="s">
        <v>47</v>
      </c>
      <c r="AB6196" s="12" t="s">
        <v>47</v>
      </c>
      <c r="AC6196" s="3" t="s">
        <v>47</v>
      </c>
      <c r="AD6196" s="3" t="s">
        <v>47</v>
      </c>
      <c r="AE6196" s="3" t="s">
        <v>47</v>
      </c>
      <c r="AF6196" s="3" t="s">
        <v>48</v>
      </c>
      <c r="AG6196" s="3" t="s">
        <v>48</v>
      </c>
      <c r="AI6196" s="3" t="s">
        <v>48</v>
      </c>
      <c r="AJ6196" s="3" t="s">
        <v>47</v>
      </c>
      <c r="AL6196" s="3" t="s">
        <v>48</v>
      </c>
      <c r="AU6196" s="3">
        <v>0</v>
      </c>
      <c r="AV6196" s="3">
        <v>8</v>
      </c>
      <c r="AW6196" s="3">
        <v>1</v>
      </c>
      <c r="AX6196" s="3">
        <v>8</v>
      </c>
      <c r="AY6196" s="3">
        <v>100</v>
      </c>
      <c r="AZ6196" s="6" t="str">
        <f t="shared" si="676"/>
        <v>2981.7</v>
      </c>
      <c r="BC6196" s="12" t="s">
        <v>15957</v>
      </c>
      <c r="BJ6196" s="12">
        <f t="shared" si="677"/>
        <v>0</v>
      </c>
      <c r="BK6196" s="12">
        <f t="shared" si="678"/>
        <v>0</v>
      </c>
      <c r="CQ6196" s="3" t="str">
        <f>CONCATENATE(baseURL!$A$1,baseURL!$B$1,baseURL!$C$1,".",C6196,".",L6196,".pkl&amp;seq=",BC6196)</f>
        <v>http://proteomics.broadinstitute.org/millscripts/viewfeed.pl?side=xl&amp;cycle=1&amp;fixedMods=iaaC&amp;file=msdataSM/iPRG2012_nd/cpick_in/iPRG2012_nd.2981.7.3.pkl&amp;seq=ALNGVSTDVQGTDFSEVSYDSVLERVSR</v>
      </c>
    </row>
    <row r="6197" spans="1:95" x14ac:dyDescent="0.2">
      <c r="A6197" s="3">
        <v>5765</v>
      </c>
      <c r="B6197" s="2" t="s">
        <v>16048</v>
      </c>
      <c r="C6197" s="2" t="s">
        <v>16049</v>
      </c>
      <c r="D6197" s="3">
        <v>15744</v>
      </c>
      <c r="E6197" s="3">
        <v>15728</v>
      </c>
      <c r="F6197" s="3">
        <v>62624</v>
      </c>
      <c r="G6197" s="3">
        <v>18709</v>
      </c>
      <c r="H6197" s="3">
        <v>54.843499999999999</v>
      </c>
      <c r="I6197" s="30">
        <v>573.32312000000002</v>
      </c>
      <c r="J6197" s="30">
        <v>573.32178339999996</v>
      </c>
      <c r="K6197" s="30">
        <v>1.34E-3</v>
      </c>
      <c r="L6197" s="3">
        <v>4</v>
      </c>
      <c r="M6197" s="3">
        <v>4</v>
      </c>
      <c r="N6197" s="10">
        <f t="shared" si="672"/>
        <v>1</v>
      </c>
      <c r="O6197" s="35">
        <v>4</v>
      </c>
      <c r="P6197" s="17"/>
      <c r="Q6197" s="40">
        <v>2290.2652899999998</v>
      </c>
      <c r="R6197" s="40">
        <v>573.32177999999999</v>
      </c>
      <c r="S6197" s="18">
        <f t="shared" si="673"/>
        <v>2.3372564008076413</v>
      </c>
      <c r="T6197" s="18">
        <f t="shared" si="674"/>
        <v>5.9303520069976367E-3</v>
      </c>
      <c r="U6197" s="18">
        <f t="shared" si="675"/>
        <v>-0.13953769561204024</v>
      </c>
      <c r="V6197" s="30">
        <v>573.32169999999996</v>
      </c>
      <c r="W6197" s="3" t="s">
        <v>47</v>
      </c>
      <c r="X6197" s="3" t="s">
        <v>47</v>
      </c>
      <c r="Y6197" s="3" t="s">
        <v>47</v>
      </c>
      <c r="Z6197" s="3" t="s">
        <v>47</v>
      </c>
      <c r="AA6197" s="3" t="s">
        <v>48</v>
      </c>
      <c r="AB6197" s="12" t="s">
        <v>47</v>
      </c>
      <c r="AC6197" s="3" t="s">
        <v>47</v>
      </c>
      <c r="AD6197" s="3" t="s">
        <v>47</v>
      </c>
      <c r="AE6197" s="3" t="s">
        <v>47</v>
      </c>
      <c r="AF6197" s="3" t="s">
        <v>47</v>
      </c>
      <c r="AG6197" s="3" t="s">
        <v>47</v>
      </c>
      <c r="AI6197" s="3" t="s">
        <v>47</v>
      </c>
      <c r="AJ6197" s="3" t="s">
        <v>47</v>
      </c>
      <c r="AK6197" s="3" t="s">
        <v>47</v>
      </c>
      <c r="AL6197" s="3" t="s">
        <v>47</v>
      </c>
      <c r="AM6197" s="3" t="s">
        <v>47</v>
      </c>
      <c r="AN6197" s="3" t="s">
        <v>47</v>
      </c>
      <c r="AU6197" s="3">
        <v>0</v>
      </c>
      <c r="AV6197" s="3">
        <v>16</v>
      </c>
      <c r="AW6197" s="3">
        <v>1</v>
      </c>
      <c r="AX6197" s="3">
        <v>16</v>
      </c>
      <c r="AY6197" s="3">
        <v>100</v>
      </c>
      <c r="AZ6197" s="6" t="str">
        <f t="shared" si="676"/>
        <v>2982.1</v>
      </c>
      <c r="BC6197" s="12" t="s">
        <v>16050</v>
      </c>
      <c r="BJ6197" s="12">
        <f t="shared" si="677"/>
        <v>0</v>
      </c>
      <c r="BK6197" s="12">
        <f t="shared" si="678"/>
        <v>0</v>
      </c>
      <c r="CQ6197" s="3" t="str">
        <f>CONCATENATE(baseURL!$A$1,baseURL!$B$1,baseURL!$C$1,".",C6197,".",L6197,".pkl&amp;seq=",BC6197)</f>
        <v>http://proteomics.broadinstitute.org/millscripts/viewfeed.pl?side=xl&amp;cycle=1&amp;fixedMods=iaaC&amp;file=msdataSM/iPRG2012_nd/cpick_in/iPRG2012_nd.2982.1.4.pkl&amp;seq=SASKETAPVLDTLAAGYGKLLGK</v>
      </c>
    </row>
    <row r="6198" spans="1:95" x14ac:dyDescent="0.2">
      <c r="A6198" s="3">
        <v>5280</v>
      </c>
      <c r="B6198" s="2" t="s">
        <v>16053</v>
      </c>
      <c r="C6198" s="2" t="s">
        <v>16041</v>
      </c>
      <c r="D6198" s="3">
        <v>15747</v>
      </c>
      <c r="E6198" s="3">
        <v>15731</v>
      </c>
      <c r="F6198" s="3">
        <v>62627</v>
      </c>
      <c r="G6198" s="3">
        <v>18712</v>
      </c>
      <c r="H6198" s="3">
        <v>54.856000000000002</v>
      </c>
      <c r="I6198" s="30">
        <v>748.02903000000003</v>
      </c>
      <c r="J6198" s="30">
        <v>748.02797429999998</v>
      </c>
      <c r="K6198" s="30">
        <v>1.06E-3</v>
      </c>
      <c r="L6198" s="3">
        <v>3</v>
      </c>
      <c r="M6198" s="3">
        <v>3</v>
      </c>
      <c r="N6198" s="10">
        <f t="shared" si="672"/>
        <v>1</v>
      </c>
      <c r="O6198" s="35">
        <v>3</v>
      </c>
      <c r="P6198" s="17"/>
      <c r="Q6198" s="40">
        <v>2242.06963</v>
      </c>
      <c r="R6198" s="40">
        <v>748.02805999999998</v>
      </c>
      <c r="S6198" s="18">
        <f t="shared" si="673"/>
        <v>1.2967427987288282</v>
      </c>
      <c r="T6198" s="18">
        <f t="shared" si="674"/>
        <v>-0.1145678946851717</v>
      </c>
      <c r="U6198" s="18">
        <f t="shared" si="675"/>
        <v>-0.21389571928237472</v>
      </c>
      <c r="V6198" s="30">
        <v>748.02790000000005</v>
      </c>
      <c r="W6198" s="3" t="s">
        <v>47</v>
      </c>
      <c r="X6198" s="3" t="s">
        <v>47</v>
      </c>
      <c r="Y6198" s="3" t="s">
        <v>47</v>
      </c>
      <c r="Z6198" s="3" t="s">
        <v>47</v>
      </c>
      <c r="AA6198" s="3" t="s">
        <v>47</v>
      </c>
      <c r="AB6198" s="12" t="s">
        <v>47</v>
      </c>
      <c r="AC6198" s="3" t="s">
        <v>47</v>
      </c>
      <c r="AD6198" s="3" t="s">
        <v>47</v>
      </c>
      <c r="AE6198" s="3" t="s">
        <v>47</v>
      </c>
      <c r="AF6198" s="3" t="s">
        <v>47</v>
      </c>
      <c r="AG6198" s="3" t="s">
        <v>47</v>
      </c>
      <c r="AH6198" s="3" t="s">
        <v>47</v>
      </c>
      <c r="AI6198" s="3" t="s">
        <v>47</v>
      </c>
      <c r="AJ6198" s="3" t="s">
        <v>47</v>
      </c>
      <c r="AK6198" s="3" t="s">
        <v>47</v>
      </c>
      <c r="AL6198" s="3" t="s">
        <v>47</v>
      </c>
      <c r="AM6198" s="3" t="s">
        <v>47</v>
      </c>
      <c r="AN6198" s="3" t="s">
        <v>47</v>
      </c>
      <c r="AU6198" s="3">
        <v>0</v>
      </c>
      <c r="AV6198" s="3">
        <v>18</v>
      </c>
      <c r="AW6198" s="3">
        <v>1</v>
      </c>
      <c r="AX6198" s="3">
        <v>18</v>
      </c>
      <c r="AY6198" s="3">
        <v>100</v>
      </c>
      <c r="AZ6198" s="6" t="str">
        <f t="shared" si="676"/>
        <v>2982.4</v>
      </c>
      <c r="BC6198" s="12" t="s">
        <v>16054</v>
      </c>
      <c r="BJ6198" s="12">
        <f t="shared" si="677"/>
        <v>0</v>
      </c>
      <c r="BK6198" s="12">
        <f t="shared" si="678"/>
        <v>0</v>
      </c>
      <c r="CQ6198" s="3" t="str">
        <f>CONCATENATE(baseURL!$A$1,baseURL!$B$1,baseURL!$C$1,".",C6198,".",L6198,".pkl&amp;seq=",BC6198)</f>
        <v>http://proteomics.broadinstitute.org/millscripts/viewfeed.pl?side=xl&amp;cycle=1&amp;fixedMods=iaaC&amp;file=msdataSM/iPRG2012_nd/cpick_in/iPRG2012_nd.2982.4.3.pkl&amp;seq=EEVAEFFGTDADSLSLPMRK</v>
      </c>
    </row>
    <row r="6199" spans="1:95" x14ac:dyDescent="0.2">
      <c r="A6199" s="3">
        <v>2883</v>
      </c>
      <c r="B6199" s="2" t="s">
        <v>16055</v>
      </c>
      <c r="C6199" s="2" t="s">
        <v>16048</v>
      </c>
      <c r="D6199" s="3">
        <v>15749</v>
      </c>
      <c r="E6199" s="3">
        <v>15733</v>
      </c>
      <c r="F6199" s="3">
        <v>62646</v>
      </c>
      <c r="G6199" s="3">
        <v>18715</v>
      </c>
      <c r="H6199" s="3">
        <v>54.875300000000003</v>
      </c>
      <c r="I6199" s="30">
        <v>671.82176000000004</v>
      </c>
      <c r="J6199" s="30">
        <v>671.35915190000003</v>
      </c>
      <c r="K6199" s="30">
        <v>0.46261000000000002</v>
      </c>
      <c r="L6199" s="3">
        <v>2</v>
      </c>
      <c r="M6199" s="3">
        <v>3</v>
      </c>
      <c r="N6199" s="10">
        <f t="shared" si="672"/>
        <v>-1</v>
      </c>
      <c r="O6199" s="35">
        <v>3</v>
      </c>
      <c r="P6199" s="17"/>
      <c r="Q6199" s="40">
        <v>2012.05934</v>
      </c>
      <c r="R6199" s="40">
        <v>671.35796000000005</v>
      </c>
      <c r="S6199" s="18">
        <f t="shared" si="673"/>
        <v>690.83861015067419</v>
      </c>
      <c r="T6199" s="18">
        <f t="shared" si="674"/>
        <v>1.7753569198475065</v>
      </c>
      <c r="U6199" s="18">
        <f t="shared" si="675"/>
        <v>1.8470027523600756</v>
      </c>
      <c r="V6199" s="30">
        <v>671.35919999999999</v>
      </c>
      <c r="W6199" s="3" t="s">
        <v>47</v>
      </c>
      <c r="Z6199" s="3" t="s">
        <v>47</v>
      </c>
      <c r="AA6199" s="3" t="s">
        <v>47</v>
      </c>
      <c r="AB6199" s="12" t="s">
        <v>48</v>
      </c>
      <c r="AC6199" s="3" t="s">
        <v>47</v>
      </c>
      <c r="AE6199" s="3" t="s">
        <v>47</v>
      </c>
      <c r="AF6199" s="3" t="s">
        <v>48</v>
      </c>
      <c r="AG6199" s="3" t="s">
        <v>52</v>
      </c>
      <c r="AH6199" s="3" t="s">
        <v>48</v>
      </c>
      <c r="AI6199" s="3" t="s">
        <v>48</v>
      </c>
      <c r="AL6199" s="3" t="s">
        <v>52</v>
      </c>
      <c r="AO6199" s="3" t="s">
        <v>48</v>
      </c>
      <c r="AP6199" s="3" t="s">
        <v>48</v>
      </c>
      <c r="AU6199" s="3">
        <v>0</v>
      </c>
      <c r="AV6199" s="3">
        <v>5</v>
      </c>
      <c r="AW6199" s="3">
        <v>1</v>
      </c>
      <c r="AX6199" s="3">
        <v>5</v>
      </c>
      <c r="AY6199" s="3">
        <v>100</v>
      </c>
      <c r="AZ6199" s="6" t="str">
        <f t="shared" si="676"/>
        <v>2983.2</v>
      </c>
      <c r="BC6199" s="12" t="s">
        <v>16056</v>
      </c>
      <c r="BJ6199" s="12">
        <f t="shared" si="677"/>
        <v>1</v>
      </c>
      <c r="BK6199" s="12">
        <f t="shared" si="678"/>
        <v>0</v>
      </c>
      <c r="CQ6199" s="3" t="str">
        <f>CONCATENATE(baseURL!$A$1,baseURL!$B$1,baseURL!$C$1,".",C6199,".",L6199,".pkl&amp;seq=",BC6199)</f>
        <v>http://proteomics.broadinstitute.org/millscripts/viewfeed.pl?side=xl&amp;cycle=1&amp;fixedMods=iaaC&amp;file=msdataSM/iPRG2012_nd/cpick_in/iPRG2012_nd.2983.2.2.pkl&amp;seq=GCDLLVATPGRLNDLLER</v>
      </c>
    </row>
    <row r="6200" spans="1:95" x14ac:dyDescent="0.2">
      <c r="A6200" s="3">
        <v>3472</v>
      </c>
      <c r="B6200" s="2" t="s">
        <v>16057</v>
      </c>
      <c r="C6200" s="2" t="s">
        <v>16058</v>
      </c>
      <c r="D6200" s="3">
        <v>15752</v>
      </c>
      <c r="E6200" s="3">
        <v>15736</v>
      </c>
      <c r="F6200" s="3">
        <v>62667</v>
      </c>
      <c r="G6200" s="3">
        <v>18719</v>
      </c>
      <c r="H6200" s="3">
        <v>54.893500000000003</v>
      </c>
      <c r="I6200" s="30">
        <v>652.85298999999998</v>
      </c>
      <c r="J6200" s="30">
        <v>652.85462219999999</v>
      </c>
      <c r="K6200" s="30">
        <v>-1.6299999999999999E-3</v>
      </c>
      <c r="L6200" s="3">
        <v>2</v>
      </c>
      <c r="M6200" s="3">
        <v>2</v>
      </c>
      <c r="N6200" s="10">
        <f t="shared" si="672"/>
        <v>1</v>
      </c>
      <c r="O6200" s="35">
        <v>2</v>
      </c>
      <c r="P6200" s="17"/>
      <c r="Q6200" s="40">
        <v>1304.7031199999999</v>
      </c>
      <c r="R6200" s="40">
        <v>652.85519999999997</v>
      </c>
      <c r="S6200" s="18">
        <f t="shared" si="673"/>
        <v>-3.3851304240066429</v>
      </c>
      <c r="T6200" s="18">
        <f t="shared" si="674"/>
        <v>-0.88503545652029647</v>
      </c>
      <c r="U6200" s="18">
        <f t="shared" si="675"/>
        <v>-0.7658666117512376</v>
      </c>
      <c r="V6200" s="30">
        <v>652.85469999999998</v>
      </c>
      <c r="W6200" s="3" t="s">
        <v>47</v>
      </c>
      <c r="X6200" s="3" t="s">
        <v>47</v>
      </c>
      <c r="Y6200" s="3" t="s">
        <v>47</v>
      </c>
      <c r="Z6200" s="3" t="s">
        <v>48</v>
      </c>
      <c r="AA6200" s="3" t="s">
        <v>47</v>
      </c>
      <c r="AB6200" s="12" t="s">
        <v>47</v>
      </c>
      <c r="AC6200" s="3" t="s">
        <v>47</v>
      </c>
      <c r="AE6200" s="3" t="s">
        <v>47</v>
      </c>
      <c r="AG6200" s="3" t="s">
        <v>48</v>
      </c>
      <c r="AH6200" s="3" t="s">
        <v>47</v>
      </c>
      <c r="AI6200" s="3" t="s">
        <v>48</v>
      </c>
      <c r="AK6200" s="3" t="s">
        <v>48</v>
      </c>
      <c r="AL6200" s="3" t="s">
        <v>52</v>
      </c>
      <c r="AM6200" s="3" t="s">
        <v>47</v>
      </c>
      <c r="AO6200" s="3" t="s">
        <v>48</v>
      </c>
      <c r="AU6200" s="3">
        <v>0</v>
      </c>
      <c r="AV6200" s="3">
        <v>9</v>
      </c>
      <c r="AW6200" s="3">
        <v>2</v>
      </c>
      <c r="AX6200" s="3">
        <v>8</v>
      </c>
      <c r="AY6200" s="3">
        <v>88.89</v>
      </c>
      <c r="AZ6200" s="6" t="str">
        <f t="shared" si="676"/>
        <v>2984.2</v>
      </c>
      <c r="BC6200" s="12" t="s">
        <v>16059</v>
      </c>
      <c r="BJ6200" s="12">
        <f t="shared" si="677"/>
        <v>0</v>
      </c>
      <c r="BK6200" s="12">
        <f t="shared" si="678"/>
        <v>0</v>
      </c>
      <c r="BO6200" s="3" t="s">
        <v>54</v>
      </c>
      <c r="BR6200" s="3" t="s">
        <v>54</v>
      </c>
      <c r="BX6200" s="3" t="s">
        <v>16060</v>
      </c>
      <c r="CQ6200" s="3" t="str">
        <f>CONCATENATE(baseURL!$A$1,baseURL!$B$1,baseURL!$C$1,".",C6200,".",L6200,".pkl&amp;seq=",BC6200,"&amp;varMods=Deamidated-Q")</f>
        <v>http://proteomics.broadinstitute.org/millscripts/viewfeed.pl?side=xl&amp;cycle=1&amp;fixedMods=iaaC&amp;file=msdataSM/iPRG2012_nd/cpick_in/iPRG2012_nd.2984.2.2.pkl&amp;seq=qLVNLPSFMVR&amp;varMods=Deamidated-Q</v>
      </c>
    </row>
    <row r="6201" spans="1:95" x14ac:dyDescent="0.2">
      <c r="A6201" s="3">
        <v>1255</v>
      </c>
      <c r="B6201" s="2" t="s">
        <v>16061</v>
      </c>
      <c r="C6201" s="2" t="s">
        <v>16055</v>
      </c>
      <c r="D6201" s="3">
        <v>15753</v>
      </c>
      <c r="E6201" s="3">
        <v>15737</v>
      </c>
      <c r="F6201" s="3">
        <v>62668</v>
      </c>
      <c r="G6201" s="3">
        <v>18720</v>
      </c>
      <c r="H6201" s="3">
        <v>54.896000000000001</v>
      </c>
      <c r="I6201" s="30">
        <v>714.89736000000005</v>
      </c>
      <c r="J6201" s="30">
        <v>715.4226314</v>
      </c>
      <c r="K6201" s="30">
        <v>-0.52527000000000001</v>
      </c>
      <c r="L6201" s="3">
        <v>0</v>
      </c>
      <c r="M6201" s="3">
        <v>2</v>
      </c>
      <c r="N6201" s="10">
        <f t="shared" si="672"/>
        <v>1</v>
      </c>
      <c r="O6201" s="35">
        <v>2</v>
      </c>
      <c r="P6201" s="17"/>
      <c r="Q6201" s="40">
        <v>1428.78856</v>
      </c>
      <c r="R6201" s="40">
        <v>714.89792</v>
      </c>
      <c r="S6201" s="18">
        <f t="shared" si="673"/>
        <v>-0.78332861837166623</v>
      </c>
      <c r="T6201" s="18">
        <f t="shared" si="674"/>
        <v>733.96688578979365</v>
      </c>
      <c r="U6201" s="18">
        <f t="shared" si="675"/>
        <v>-2.9654583412283477</v>
      </c>
      <c r="V6201" s="30">
        <v>714.89580000000001</v>
      </c>
      <c r="X6201" s="3" t="s">
        <v>47</v>
      </c>
      <c r="Y6201" s="3" t="s">
        <v>47</v>
      </c>
      <c r="AA6201" s="3" t="s">
        <v>65</v>
      </c>
      <c r="AF6201" s="3" t="s">
        <v>47</v>
      </c>
      <c r="AG6201" s="3" t="s">
        <v>47</v>
      </c>
      <c r="AK6201" s="3" t="s">
        <v>52</v>
      </c>
      <c r="AM6201" s="3" t="s">
        <v>47</v>
      </c>
      <c r="AU6201" s="3">
        <v>1</v>
      </c>
      <c r="AV6201" s="3">
        <v>5</v>
      </c>
      <c r="AW6201" s="3">
        <v>1</v>
      </c>
      <c r="AX6201" s="3">
        <v>5</v>
      </c>
      <c r="AY6201" s="3">
        <v>100</v>
      </c>
      <c r="AZ6201" s="6" t="str">
        <f t="shared" si="676"/>
        <v>2984.3</v>
      </c>
      <c r="BC6201" s="12" t="s">
        <v>16062</v>
      </c>
      <c r="BJ6201" s="12">
        <f t="shared" si="677"/>
        <v>0</v>
      </c>
      <c r="BK6201" s="12">
        <f t="shared" si="678"/>
        <v>0</v>
      </c>
      <c r="BW6201" s="3" t="s">
        <v>16063</v>
      </c>
      <c r="CQ6201" s="3" t="str">
        <f>CONCATENATE(baseURL!$A$1,baseURL!$B$1,baseURL!$C$1,".",C6201,".",L6201,".pkl&amp;seq=",BC6201)</f>
        <v>http://proteomics.broadinstitute.org/millscripts/viewfeed.pl?side=xl&amp;cycle=1&amp;fixedMods=iaaC&amp;file=msdataSM/iPRG2012_nd/cpick_in/iPRG2012_nd.2984.3.0.pkl&amp;seq=YKFLLFGLNDAK</v>
      </c>
    </row>
    <row r="6202" spans="1:95" x14ac:dyDescent="0.2">
      <c r="A6202" s="3">
        <v>935</v>
      </c>
      <c r="B6202" s="2" t="s">
        <v>16064</v>
      </c>
      <c r="C6202" s="2" t="s">
        <v>16065</v>
      </c>
      <c r="D6202" s="3">
        <v>15754</v>
      </c>
      <c r="E6202" s="3">
        <v>15738</v>
      </c>
      <c r="F6202" s="3">
        <v>62669</v>
      </c>
      <c r="G6202" s="3">
        <v>18721</v>
      </c>
      <c r="H6202" s="3">
        <v>54.898499999999999</v>
      </c>
      <c r="I6202" s="30">
        <v>752.39485999999999</v>
      </c>
      <c r="J6202" s="30">
        <v>752.39537170000006</v>
      </c>
      <c r="K6202" s="30">
        <v>-5.1000000000000004E-4</v>
      </c>
      <c r="L6202" s="3">
        <v>3</v>
      </c>
      <c r="M6202" s="3">
        <v>3</v>
      </c>
      <c r="N6202" s="10">
        <f t="shared" si="672"/>
        <v>1</v>
      </c>
      <c r="O6202" s="35">
        <v>3</v>
      </c>
      <c r="P6202" s="17"/>
      <c r="Q6202" s="40">
        <v>2255.1740300000001</v>
      </c>
      <c r="R6202" s="40">
        <v>752.39619000000005</v>
      </c>
      <c r="S6202" s="18">
        <f t="shared" si="673"/>
        <v>-1.7676857189463941</v>
      </c>
      <c r="T6202" s="18">
        <f t="shared" si="674"/>
        <v>-1.0875918975503089</v>
      </c>
      <c r="U6202" s="18">
        <f t="shared" si="675"/>
        <v>-1.4487048373944922</v>
      </c>
      <c r="V6202" s="30">
        <v>752.39509999999996</v>
      </c>
      <c r="W6202" s="3" t="s">
        <v>47</v>
      </c>
      <c r="X6202" s="3" t="s">
        <v>47</v>
      </c>
      <c r="Y6202" s="3" t="s">
        <v>47</v>
      </c>
      <c r="AA6202" s="3" t="s">
        <v>47</v>
      </c>
      <c r="AB6202" s="12" t="s">
        <v>47</v>
      </c>
      <c r="AC6202" s="3" t="s">
        <v>47</v>
      </c>
      <c r="AD6202" s="3" t="s">
        <v>47</v>
      </c>
      <c r="AE6202" s="3" t="s">
        <v>47</v>
      </c>
      <c r="AF6202" s="3" t="s">
        <v>47</v>
      </c>
      <c r="AG6202" s="3" t="s">
        <v>48</v>
      </c>
      <c r="AI6202" s="3" t="s">
        <v>47</v>
      </c>
      <c r="AJ6202" s="3" t="s">
        <v>47</v>
      </c>
      <c r="AK6202" s="3" t="s">
        <v>47</v>
      </c>
      <c r="AM6202" s="3" t="s">
        <v>47</v>
      </c>
      <c r="AN6202" s="3" t="s">
        <v>48</v>
      </c>
      <c r="AO6202" s="3" t="s">
        <v>47</v>
      </c>
      <c r="AP6202" s="3" t="s">
        <v>48</v>
      </c>
      <c r="AQ6202" s="3" t="s">
        <v>47</v>
      </c>
      <c r="AU6202" s="3">
        <v>0</v>
      </c>
      <c r="AV6202" s="3">
        <v>15</v>
      </c>
      <c r="AW6202" s="3">
        <v>1</v>
      </c>
      <c r="AX6202" s="3">
        <v>15</v>
      </c>
      <c r="AY6202" s="3">
        <v>100</v>
      </c>
      <c r="AZ6202" s="6" t="str">
        <f t="shared" si="676"/>
        <v>2984.4</v>
      </c>
      <c r="BC6202" s="12" t="s">
        <v>15974</v>
      </c>
      <c r="BJ6202" s="12">
        <f t="shared" si="677"/>
        <v>0</v>
      </c>
      <c r="BK6202" s="12">
        <f t="shared" si="678"/>
        <v>0</v>
      </c>
      <c r="BN6202" s="3" t="s">
        <v>277</v>
      </c>
      <c r="BR6202" s="3" t="s">
        <v>277</v>
      </c>
      <c r="CQ6202" s="3" t="str">
        <f>CONCATENATE(baseURL!$A$1,baseURL!$B$1,baseURL!$C$1,".",C6202,".",L6202,".pkl&amp;seq=",BC6202,"&amp;varMods=Oxidation-M")</f>
        <v>http://proteomics.broadinstitute.org/millscripts/viewfeed.pl?side=xl&amp;cycle=1&amp;fixedMods=iaaC&amp;file=msdataSM/iPRG2012_nd/cpick_in/iPRG2012_nd.2984.4.3.pkl&amp;seq=mKYLAAYLLLNAAGNTPDATK&amp;varMods=Oxidation-M</v>
      </c>
    </row>
    <row r="6203" spans="1:95" x14ac:dyDescent="0.2">
      <c r="A6203" s="3">
        <v>343</v>
      </c>
      <c r="B6203" s="2" t="s">
        <v>16066</v>
      </c>
      <c r="C6203" s="2" t="s">
        <v>16067</v>
      </c>
      <c r="D6203" s="3">
        <v>15755</v>
      </c>
      <c r="E6203" s="3">
        <v>15739</v>
      </c>
      <c r="F6203" s="3">
        <v>62670</v>
      </c>
      <c r="G6203" s="3">
        <v>18722</v>
      </c>
      <c r="H6203" s="3">
        <v>54.901000000000003</v>
      </c>
      <c r="I6203" s="30">
        <v>789.73785999999996</v>
      </c>
      <c r="J6203" s="30">
        <v>789.73403229999997</v>
      </c>
      <c r="K6203" s="30">
        <v>3.8300000000000001E-3</v>
      </c>
      <c r="L6203" s="3">
        <v>3</v>
      </c>
      <c r="M6203" s="3">
        <v>3</v>
      </c>
      <c r="N6203" s="10">
        <f t="shared" si="672"/>
        <v>1</v>
      </c>
      <c r="O6203" s="35">
        <v>3</v>
      </c>
      <c r="P6203" s="17"/>
      <c r="Q6203" s="40">
        <v>2367.1867000000002</v>
      </c>
      <c r="R6203" s="40">
        <v>789.73374999999999</v>
      </c>
      <c r="S6203" s="18">
        <f t="shared" si="673"/>
        <v>5.2042856215385882</v>
      </c>
      <c r="T6203" s="18">
        <f t="shared" si="674"/>
        <v>0.3574622459540962</v>
      </c>
      <c r="U6203" s="18">
        <f t="shared" si="675"/>
        <v>0.31656238580525614</v>
      </c>
      <c r="V6203" s="30">
        <v>789.73400000000004</v>
      </c>
      <c r="Z6203" s="3" t="s">
        <v>47</v>
      </c>
      <c r="AB6203" s="12" t="s">
        <v>47</v>
      </c>
      <c r="AC6203" s="3" t="s">
        <v>47</v>
      </c>
      <c r="AD6203" s="3" t="s">
        <v>47</v>
      </c>
      <c r="AE6203" s="3" t="s">
        <v>47</v>
      </c>
      <c r="AG6203" s="3" t="s">
        <v>47</v>
      </c>
      <c r="AI6203" s="3" t="s">
        <v>48</v>
      </c>
      <c r="AK6203" s="3" t="s">
        <v>47</v>
      </c>
      <c r="AL6203" s="3" t="s">
        <v>52</v>
      </c>
      <c r="AM6203" s="3" t="s">
        <v>52</v>
      </c>
      <c r="AU6203" s="3">
        <v>0</v>
      </c>
      <c r="AV6203" s="3">
        <v>7</v>
      </c>
      <c r="AW6203" s="3">
        <v>1</v>
      </c>
      <c r="AX6203" s="3">
        <v>7</v>
      </c>
      <c r="AY6203" s="3">
        <v>100</v>
      </c>
      <c r="AZ6203" s="6" t="str">
        <f t="shared" si="676"/>
        <v>2984.5</v>
      </c>
      <c r="BC6203" s="12" t="s">
        <v>16068</v>
      </c>
      <c r="BJ6203" s="12">
        <f t="shared" si="677"/>
        <v>0</v>
      </c>
      <c r="BK6203" s="12">
        <f t="shared" si="678"/>
        <v>0</v>
      </c>
      <c r="CQ6203" s="3" t="str">
        <f>CONCATENATE(baseURL!$A$1,baseURL!$B$1,baseURL!$C$1,".",C6203,".",L6203,".pkl&amp;seq=",BC6203)</f>
        <v>http://proteomics.broadinstitute.org/millscripts/viewfeed.pl?side=xl&amp;cycle=1&amp;fixedMods=iaaC&amp;file=msdataSM/iPRG2012_nd/cpick_in/iPRG2012_nd.2984.5.3.pkl&amp;seq=TKPFYEVELPESEAPSGFLAR</v>
      </c>
    </row>
    <row r="6204" spans="1:95" x14ac:dyDescent="0.2">
      <c r="A6204" s="3">
        <v>7180</v>
      </c>
      <c r="B6204" s="2" t="s">
        <v>16069</v>
      </c>
      <c r="C6204" s="2" t="s">
        <v>16070</v>
      </c>
      <c r="D6204" s="3">
        <v>15756</v>
      </c>
      <c r="E6204" s="3">
        <v>15740</v>
      </c>
      <c r="F6204" s="3">
        <v>62671</v>
      </c>
      <c r="G6204" s="3">
        <v>18723</v>
      </c>
      <c r="H6204" s="3">
        <v>54.903500000000001</v>
      </c>
      <c r="I6204" s="30">
        <v>794.71086000000003</v>
      </c>
      <c r="J6204" s="30">
        <v>794.71109799999999</v>
      </c>
      <c r="K6204" s="30">
        <v>-2.4000000000000001E-4</v>
      </c>
      <c r="L6204" s="3">
        <v>3</v>
      </c>
      <c r="M6204" s="3">
        <v>3</v>
      </c>
      <c r="N6204" s="10">
        <f t="shared" si="672"/>
        <v>1</v>
      </c>
      <c r="O6204" s="35">
        <v>3</v>
      </c>
      <c r="P6204" s="17"/>
      <c r="Q6204" s="40">
        <v>2382.1183099999998</v>
      </c>
      <c r="R6204" s="40">
        <v>794.71095000000003</v>
      </c>
      <c r="S6204" s="18">
        <f t="shared" si="673"/>
        <v>-0.11324872269615199</v>
      </c>
      <c r="T6204" s="18">
        <f t="shared" si="674"/>
        <v>0.18623123283678983</v>
      </c>
      <c r="U6204" s="18">
        <f t="shared" si="675"/>
        <v>0.18874787111256855</v>
      </c>
      <c r="V6204" s="30">
        <v>794.71109999999999</v>
      </c>
      <c r="W6204" s="3" t="s">
        <v>47</v>
      </c>
      <c r="X6204" s="3" t="s">
        <v>47</v>
      </c>
      <c r="Y6204" s="3" t="s">
        <v>47</v>
      </c>
      <c r="AA6204" s="3" t="s">
        <v>47</v>
      </c>
      <c r="AB6204" s="12" t="s">
        <v>52</v>
      </c>
      <c r="AC6204" s="3" t="s">
        <v>47</v>
      </c>
      <c r="AD6204" s="3" t="s">
        <v>48</v>
      </c>
      <c r="AE6204" s="3" t="s">
        <v>47</v>
      </c>
      <c r="AF6204" s="3" t="s">
        <v>48</v>
      </c>
      <c r="AG6204" s="3" t="s">
        <v>47</v>
      </c>
      <c r="AH6204" s="3" t="s">
        <v>47</v>
      </c>
      <c r="AL6204" s="3" t="s">
        <v>48</v>
      </c>
      <c r="AM6204" s="3" t="s">
        <v>48</v>
      </c>
      <c r="AU6204" s="3">
        <v>0</v>
      </c>
      <c r="AV6204" s="3">
        <v>8</v>
      </c>
      <c r="AW6204" s="3">
        <v>1</v>
      </c>
      <c r="AX6204" s="3">
        <v>8</v>
      </c>
      <c r="AY6204" s="3">
        <v>100</v>
      </c>
      <c r="AZ6204" s="6" t="str">
        <f t="shared" si="676"/>
        <v>2984.6</v>
      </c>
      <c r="BC6204" s="12" t="s">
        <v>16071</v>
      </c>
      <c r="BJ6204" s="12">
        <f t="shared" si="677"/>
        <v>0</v>
      </c>
      <c r="BK6204" s="12">
        <f t="shared" si="678"/>
        <v>0</v>
      </c>
      <c r="CQ6204" s="3" t="str">
        <f>CONCATENATE(baseURL!$A$1,baseURL!$B$1,baseURL!$C$1,".",C6204,".",L6204,".pkl&amp;seq=",BC6204)</f>
        <v>http://proteomics.broadinstitute.org/millscripts/viewfeed.pl?side=xl&amp;cycle=1&amp;fixedMods=iaaC&amp;file=msdataSM/iPRG2012_nd/cpick_in/iPRG2012_nd.2984.6.3.pkl&amp;seq=GLNYVLNYDMPGNLEDYVHR</v>
      </c>
    </row>
    <row r="6205" spans="1:95" x14ac:dyDescent="0.2">
      <c r="A6205" s="3">
        <v>4217</v>
      </c>
      <c r="B6205" s="2" t="s">
        <v>16072</v>
      </c>
      <c r="C6205" s="2" t="s">
        <v>16073</v>
      </c>
      <c r="D6205" s="3">
        <v>15757</v>
      </c>
      <c r="E6205" s="3">
        <v>15741</v>
      </c>
      <c r="F6205" s="3">
        <v>62672</v>
      </c>
      <c r="G6205" s="3">
        <v>18724</v>
      </c>
      <c r="H6205" s="3">
        <v>54.905999999999999</v>
      </c>
      <c r="I6205" s="30">
        <v>879.79336999999998</v>
      </c>
      <c r="J6205" s="30">
        <v>879.79251190000002</v>
      </c>
      <c r="K6205" s="30">
        <v>8.5999999999999998E-4</v>
      </c>
      <c r="L6205" s="3">
        <v>3</v>
      </c>
      <c r="M6205" s="3">
        <v>3</v>
      </c>
      <c r="N6205" s="10">
        <f t="shared" si="672"/>
        <v>1</v>
      </c>
      <c r="O6205" s="35">
        <v>3</v>
      </c>
      <c r="P6205" s="17"/>
      <c r="Q6205" s="40">
        <v>2637.36177</v>
      </c>
      <c r="R6205" s="40">
        <v>879.79210999999998</v>
      </c>
      <c r="S6205" s="18">
        <f t="shared" si="673"/>
        <v>1.4321565125220745</v>
      </c>
      <c r="T6205" s="18">
        <f t="shared" si="674"/>
        <v>0.45681246225609778</v>
      </c>
      <c r="U6205" s="18">
        <f t="shared" si="675"/>
        <v>0.44328653963323927</v>
      </c>
      <c r="V6205" s="30">
        <v>879.79250000000002</v>
      </c>
      <c r="W6205" s="3" t="s">
        <v>47</v>
      </c>
      <c r="X6205" s="3" t="s">
        <v>47</v>
      </c>
      <c r="Y6205" s="3" t="s">
        <v>47</v>
      </c>
      <c r="Z6205" s="3" t="s">
        <v>47</v>
      </c>
      <c r="AA6205" s="3" t="s">
        <v>65</v>
      </c>
      <c r="AB6205" s="12" t="s">
        <v>47</v>
      </c>
      <c r="AC6205" s="3" t="s">
        <v>47</v>
      </c>
      <c r="AD6205" s="3" t="s">
        <v>47</v>
      </c>
      <c r="AE6205" s="3" t="s">
        <v>47</v>
      </c>
      <c r="AF6205" s="3" t="s">
        <v>47</v>
      </c>
      <c r="AG6205" s="3" t="s">
        <v>47</v>
      </c>
      <c r="AI6205" s="3" t="s">
        <v>47</v>
      </c>
      <c r="AJ6205" s="3" t="s">
        <v>47</v>
      </c>
      <c r="AK6205" s="3" t="s">
        <v>47</v>
      </c>
      <c r="AL6205" s="3" t="s">
        <v>47</v>
      </c>
      <c r="AM6205" s="3" t="s">
        <v>47</v>
      </c>
      <c r="AN6205" s="3" t="s">
        <v>47</v>
      </c>
      <c r="AU6205" s="3">
        <v>1</v>
      </c>
      <c r="AV6205" s="3">
        <v>16</v>
      </c>
      <c r="AW6205" s="3">
        <v>1</v>
      </c>
      <c r="AX6205" s="3">
        <v>16</v>
      </c>
      <c r="AY6205" s="3">
        <v>100</v>
      </c>
      <c r="AZ6205" s="6" t="str">
        <f t="shared" si="676"/>
        <v>2984.7</v>
      </c>
      <c r="BC6205" s="12" t="s">
        <v>16042</v>
      </c>
      <c r="BJ6205" s="12">
        <f t="shared" si="677"/>
        <v>0</v>
      </c>
      <c r="BK6205" s="12">
        <f t="shared" si="678"/>
        <v>0</v>
      </c>
      <c r="BW6205" s="3" t="s">
        <v>16074</v>
      </c>
      <c r="CQ6205" s="3" t="str">
        <f>CONCATENATE(baseURL!$A$1,baseURL!$B$1,baseURL!$C$1,".",C6205,".",L6205,".pkl&amp;seq=",BC6205)</f>
        <v>http://proteomics.broadinstitute.org/millscripts/viewfeed.pl?side=xl&amp;cycle=1&amp;fixedMods=iaaC&amp;file=msdataSM/iPRG2012_nd/cpick_in/iPRG2012_nd.2984.7.3.pkl&amp;seq=LLTSHLVDTDPEVDSLLKDELER</v>
      </c>
    </row>
    <row r="6206" spans="1:95" x14ac:dyDescent="0.2">
      <c r="A6206" s="3">
        <v>6285</v>
      </c>
      <c r="B6206" s="2" t="s">
        <v>16075</v>
      </c>
      <c r="C6206" s="2" t="s">
        <v>16076</v>
      </c>
      <c r="D6206" s="3">
        <v>15758</v>
      </c>
      <c r="E6206" s="3">
        <v>15742</v>
      </c>
      <c r="F6206" s="3">
        <v>62687</v>
      </c>
      <c r="G6206" s="3">
        <v>18726</v>
      </c>
      <c r="H6206" s="3">
        <v>54.9178</v>
      </c>
      <c r="I6206" s="30">
        <v>569.31908999999996</v>
      </c>
      <c r="J6206" s="30">
        <v>569.31852739999999</v>
      </c>
      <c r="K6206" s="30">
        <v>5.5999999999999995E-4</v>
      </c>
      <c r="L6206" s="3">
        <v>2</v>
      </c>
      <c r="M6206" s="3">
        <v>2</v>
      </c>
      <c r="N6206" s="10">
        <f t="shared" si="672"/>
        <v>1</v>
      </c>
      <c r="O6206" s="35">
        <v>2</v>
      </c>
      <c r="P6206" s="17"/>
      <c r="Q6206" s="40">
        <v>1137.6302700000001</v>
      </c>
      <c r="R6206" s="40">
        <v>569.31876999999997</v>
      </c>
      <c r="S6206" s="18">
        <f t="shared" si="673"/>
        <v>0.56207526758319515</v>
      </c>
      <c r="T6206" s="18">
        <f t="shared" si="674"/>
        <v>-0.42612331221516803</v>
      </c>
      <c r="U6206" s="18">
        <f t="shared" si="675"/>
        <v>-0.12295396467773903</v>
      </c>
      <c r="V6206" s="30">
        <v>569.31870000000004</v>
      </c>
      <c r="W6206" s="3" t="s">
        <v>47</v>
      </c>
      <c r="X6206" s="3" t="s">
        <v>47</v>
      </c>
      <c r="Y6206" s="3" t="s">
        <v>47</v>
      </c>
      <c r="Z6206" s="3" t="s">
        <v>47</v>
      </c>
      <c r="AA6206" s="3" t="s">
        <v>48</v>
      </c>
      <c r="AB6206" s="12" t="s">
        <v>47</v>
      </c>
      <c r="AC6206" s="3" t="s">
        <v>47</v>
      </c>
      <c r="AD6206" s="3" t="s">
        <v>47</v>
      </c>
      <c r="AE6206" s="3" t="s">
        <v>47</v>
      </c>
      <c r="AF6206" s="3" t="s">
        <v>47</v>
      </c>
      <c r="AG6206" s="3" t="s">
        <v>52</v>
      </c>
      <c r="AH6206" s="3" t="s">
        <v>47</v>
      </c>
      <c r="AI6206" s="3" t="s">
        <v>47</v>
      </c>
      <c r="AJ6206" s="3" t="s">
        <v>47</v>
      </c>
      <c r="AK6206" s="3" t="s">
        <v>47</v>
      </c>
      <c r="AL6206" s="3" t="s">
        <v>47</v>
      </c>
      <c r="AN6206" s="3" t="s">
        <v>47</v>
      </c>
      <c r="AU6206" s="3">
        <v>0</v>
      </c>
      <c r="AV6206" s="3">
        <v>15</v>
      </c>
      <c r="AW6206" s="3">
        <v>1</v>
      </c>
      <c r="AX6206" s="3">
        <v>15</v>
      </c>
      <c r="AY6206" s="3">
        <v>100</v>
      </c>
      <c r="AZ6206" s="6" t="str">
        <f t="shared" si="676"/>
        <v>2985.1</v>
      </c>
      <c r="BC6206" s="12" t="s">
        <v>15979</v>
      </c>
      <c r="BJ6206" s="12">
        <f t="shared" si="677"/>
        <v>0</v>
      </c>
      <c r="BK6206" s="12">
        <f t="shared" si="678"/>
        <v>0</v>
      </c>
      <c r="CQ6206" s="3" t="str">
        <f>CONCATENATE(baseURL!$A$1,baseURL!$B$1,baseURL!$C$1,".",C6206,".",L6206,".pkl&amp;seq=",BC6206)</f>
        <v>http://proteomics.broadinstitute.org/millscripts/viewfeed.pl?side=xl&amp;cycle=1&amp;fixedMods=iaaC&amp;file=msdataSM/iPRG2012_nd/cpick_in/iPRG2012_nd.2985.1.2.pkl&amp;seq=FLLFGLNDAK</v>
      </c>
    </row>
    <row r="6207" spans="1:95" x14ac:dyDescent="0.2">
      <c r="A6207" s="3">
        <v>1835</v>
      </c>
      <c r="B6207" s="2" t="s">
        <v>16077</v>
      </c>
      <c r="C6207" s="2" t="s">
        <v>16057</v>
      </c>
      <c r="D6207" s="3">
        <v>15760</v>
      </c>
      <c r="E6207" s="3">
        <v>15744</v>
      </c>
      <c r="F6207" s="3">
        <v>62689</v>
      </c>
      <c r="G6207" s="3">
        <v>18728</v>
      </c>
      <c r="H6207" s="3">
        <v>54.924500000000002</v>
      </c>
      <c r="I6207" s="30">
        <v>610.32982000000004</v>
      </c>
      <c r="J6207" s="30">
        <v>610.07922919999999</v>
      </c>
      <c r="K6207" s="30">
        <v>0.25058999999999998</v>
      </c>
      <c r="L6207" s="3">
        <v>4</v>
      </c>
      <c r="M6207" s="3">
        <v>4</v>
      </c>
      <c r="N6207" s="10">
        <f t="shared" si="672"/>
        <v>1</v>
      </c>
      <c r="O6207" s="35">
        <v>4</v>
      </c>
      <c r="P6207" s="17"/>
      <c r="Q6207" s="40">
        <v>2437.2932900000001</v>
      </c>
      <c r="R6207" s="40">
        <v>610.07878000000005</v>
      </c>
      <c r="S6207" s="18">
        <f t="shared" si="673"/>
        <v>411.4878409637343</v>
      </c>
      <c r="T6207" s="18">
        <f t="shared" si="674"/>
        <v>0.7362983513941187</v>
      </c>
      <c r="U6207" s="18">
        <f t="shared" si="675"/>
        <v>0.68843568032768399</v>
      </c>
      <c r="V6207" s="30">
        <v>610.07920000000001</v>
      </c>
      <c r="W6207" s="3" t="s">
        <v>47</v>
      </c>
      <c r="Z6207" s="3" t="s">
        <v>48</v>
      </c>
      <c r="AA6207" s="3" t="s">
        <v>47</v>
      </c>
      <c r="AB6207" s="12" t="s">
        <v>48</v>
      </c>
      <c r="AC6207" s="3" t="s">
        <v>47</v>
      </c>
      <c r="AD6207" s="3" t="s">
        <v>47</v>
      </c>
      <c r="AG6207" s="3" t="s">
        <v>47</v>
      </c>
      <c r="AI6207" s="3" t="s">
        <v>48</v>
      </c>
      <c r="AO6207" s="3" t="s">
        <v>48</v>
      </c>
      <c r="AU6207" s="3">
        <v>0</v>
      </c>
      <c r="AV6207" s="3">
        <v>5</v>
      </c>
      <c r="AW6207" s="3">
        <v>4</v>
      </c>
      <c r="AX6207" s="3">
        <v>2</v>
      </c>
      <c r="AY6207" s="3">
        <v>40</v>
      </c>
      <c r="AZ6207" s="6" t="str">
        <f t="shared" si="676"/>
        <v>2985.3</v>
      </c>
      <c r="BB6207" s="12" t="s">
        <v>79</v>
      </c>
      <c r="BC6207" s="12" t="s">
        <v>16078</v>
      </c>
      <c r="BJ6207" s="12">
        <f t="shared" si="677"/>
        <v>0</v>
      </c>
      <c r="BK6207" s="12">
        <f t="shared" si="678"/>
        <v>0</v>
      </c>
      <c r="BP6207" s="3" t="s">
        <v>54</v>
      </c>
      <c r="BR6207" s="3" t="s">
        <v>54</v>
      </c>
      <c r="CQ6207" s="3" t="str">
        <f>CONCATENATE(baseURL!$A$1,baseURL!$B$1,"+Acetyl",baseURL!$C$1,".",C6207,".",L6207,".pkl&amp;seq=",BC6207,"&amp;varMods=Deamidated-N")</f>
        <v>http://proteomics.broadinstitute.org/millscripts/viewfeed.pl?side=xl&amp;cycle=1&amp;fixedMods=iaaC+Acetyl&amp;file=msdataSM/iPRG2012_nd/cpick_in/iPRG2012_nd.2985.3.4.pkl&amp;seq=SQKnGLATLLQAEKEAHELVSK&amp;varMods=Deamidated-N</v>
      </c>
    </row>
    <row r="6208" spans="1:95" x14ac:dyDescent="0.2">
      <c r="A6208" s="3">
        <v>4080</v>
      </c>
      <c r="B6208" s="2" t="s">
        <v>16079</v>
      </c>
      <c r="C6208" s="2" t="s">
        <v>16061</v>
      </c>
      <c r="D6208" s="3">
        <v>15761</v>
      </c>
      <c r="E6208" s="3">
        <v>15745</v>
      </c>
      <c r="F6208" s="3">
        <v>62690</v>
      </c>
      <c r="G6208" s="3">
        <v>18729</v>
      </c>
      <c r="H6208" s="3">
        <v>54.927799999999998</v>
      </c>
      <c r="I6208" s="30">
        <v>658.71785</v>
      </c>
      <c r="J6208" s="30">
        <v>658.71792200000004</v>
      </c>
      <c r="K6208" s="30">
        <v>-6.9999999999999994E-5</v>
      </c>
      <c r="L6208" s="3">
        <v>3</v>
      </c>
      <c r="M6208" s="3">
        <v>3</v>
      </c>
      <c r="N6208" s="10">
        <f t="shared" si="672"/>
        <v>1</v>
      </c>
      <c r="O6208" s="35">
        <v>3</v>
      </c>
      <c r="P6208" s="17"/>
      <c r="Q6208" s="40">
        <v>1974.13824</v>
      </c>
      <c r="R6208" s="40">
        <v>658.71759999999995</v>
      </c>
      <c r="S6208" s="18">
        <f t="shared" si="673"/>
        <v>0.37952530803933543</v>
      </c>
      <c r="T6208" s="18">
        <f t="shared" si="674"/>
        <v>0.48882859680160795</v>
      </c>
      <c r="U6208" s="18">
        <f t="shared" si="675"/>
        <v>0.30362024646598595</v>
      </c>
      <c r="V6208" s="30">
        <v>658.71780000000001</v>
      </c>
      <c r="W6208" s="3" t="s">
        <v>47</v>
      </c>
      <c r="X6208" s="3" t="s">
        <v>47</v>
      </c>
      <c r="Y6208" s="3" t="s">
        <v>47</v>
      </c>
      <c r="Z6208" s="3" t="s">
        <v>47</v>
      </c>
      <c r="AA6208" s="3" t="s">
        <v>48</v>
      </c>
      <c r="AB6208" s="12" t="s">
        <v>47</v>
      </c>
      <c r="AD6208" s="3" t="s">
        <v>47</v>
      </c>
      <c r="AE6208" s="3" t="s">
        <v>47</v>
      </c>
      <c r="AF6208" s="3" t="s">
        <v>47</v>
      </c>
      <c r="AG6208" s="3" t="s">
        <v>47</v>
      </c>
      <c r="AH6208" s="3" t="s">
        <v>47</v>
      </c>
      <c r="AJ6208" s="3" t="s">
        <v>47</v>
      </c>
      <c r="AK6208" s="3" t="s">
        <v>48</v>
      </c>
      <c r="AL6208" s="3" t="s">
        <v>48</v>
      </c>
      <c r="AM6208" s="3" t="s">
        <v>47</v>
      </c>
      <c r="AN6208" s="3" t="s">
        <v>48</v>
      </c>
      <c r="AU6208" s="3">
        <v>0</v>
      </c>
      <c r="AV6208" s="3">
        <v>12</v>
      </c>
      <c r="AW6208" s="3">
        <v>1</v>
      </c>
      <c r="AX6208" s="3">
        <v>12</v>
      </c>
      <c r="AY6208" s="3">
        <v>100</v>
      </c>
      <c r="AZ6208" s="6" t="str">
        <f t="shared" si="676"/>
        <v>2985.4</v>
      </c>
      <c r="BC6208" s="12" t="s">
        <v>16080</v>
      </c>
      <c r="BJ6208" s="12">
        <f t="shared" si="677"/>
        <v>0</v>
      </c>
      <c r="BK6208" s="12">
        <f t="shared" si="678"/>
        <v>0</v>
      </c>
      <c r="CQ6208" s="3" t="str">
        <f>CONCATENATE(baseURL!$A$1,baseURL!$B$1,baseURL!$C$1,".",C6208,".",L6208,".pkl&amp;seq=",BC6208)</f>
        <v>http://proteomics.broadinstitute.org/millscripts/viewfeed.pl?side=xl&amp;cycle=1&amp;fixedMods=iaaC&amp;file=msdataSM/iPRG2012_nd/cpick_in/iPRG2012_nd.2985.4.3.pkl&amp;seq=GSFKDSLLKLLGPTSVVGR</v>
      </c>
    </row>
    <row r="6209" spans="1:99" x14ac:dyDescent="0.2">
      <c r="A6209" s="3">
        <v>5581</v>
      </c>
      <c r="B6209" s="2" t="s">
        <v>16081</v>
      </c>
      <c r="C6209" s="2" t="s">
        <v>16075</v>
      </c>
      <c r="D6209" s="3">
        <v>15764</v>
      </c>
      <c r="E6209" s="3">
        <v>15748</v>
      </c>
      <c r="F6209" s="3">
        <v>62709</v>
      </c>
      <c r="G6209" s="3">
        <v>18733</v>
      </c>
      <c r="H6209" s="3">
        <v>54.946300000000001</v>
      </c>
      <c r="I6209" s="30">
        <v>589.81492000000003</v>
      </c>
      <c r="J6209" s="30">
        <v>589.81402189999994</v>
      </c>
      <c r="K6209" s="30">
        <v>8.9999999999999998E-4</v>
      </c>
      <c r="L6209" s="3">
        <v>2</v>
      </c>
      <c r="M6209" s="3">
        <v>2</v>
      </c>
      <c r="N6209" s="10">
        <f t="shared" si="672"/>
        <v>1</v>
      </c>
      <c r="O6209" s="35">
        <v>2</v>
      </c>
      <c r="P6209" s="17"/>
      <c r="Q6209" s="40">
        <v>1178.6204399999999</v>
      </c>
      <c r="R6209" s="40">
        <v>589.81385999999998</v>
      </c>
      <c r="S6209" s="18">
        <f t="shared" si="673"/>
        <v>1.7971771637449168</v>
      </c>
      <c r="T6209" s="18">
        <f t="shared" si="674"/>
        <v>0.27449337993923772</v>
      </c>
      <c r="U6209" s="18">
        <f t="shared" si="675"/>
        <v>0.40690803718342478</v>
      </c>
      <c r="V6209" s="30">
        <v>589.81410000000005</v>
      </c>
      <c r="W6209" s="3" t="s">
        <v>47</v>
      </c>
      <c r="X6209" s="3" t="s">
        <v>47</v>
      </c>
      <c r="Y6209" s="3" t="s">
        <v>47</v>
      </c>
      <c r="Z6209" s="3" t="s">
        <v>47</v>
      </c>
      <c r="AA6209" s="3" t="s">
        <v>48</v>
      </c>
      <c r="AB6209" s="12" t="s">
        <v>47</v>
      </c>
      <c r="AC6209" s="3" t="s">
        <v>47</v>
      </c>
      <c r="AD6209" s="3" t="s">
        <v>47</v>
      </c>
      <c r="AE6209" s="3" t="s">
        <v>47</v>
      </c>
      <c r="AF6209" s="3" t="s">
        <v>47</v>
      </c>
      <c r="AG6209" s="3" t="s">
        <v>47</v>
      </c>
      <c r="AH6209" s="3" t="s">
        <v>47</v>
      </c>
      <c r="AI6209" s="3" t="s">
        <v>47</v>
      </c>
      <c r="AJ6209" s="3" t="s">
        <v>47</v>
      </c>
      <c r="AK6209" s="3" t="s">
        <v>47</v>
      </c>
      <c r="AL6209" s="3" t="s">
        <v>47</v>
      </c>
      <c r="AM6209" s="3" t="s">
        <v>47</v>
      </c>
      <c r="AU6209" s="3">
        <v>0</v>
      </c>
      <c r="AV6209" s="3">
        <v>16</v>
      </c>
      <c r="AW6209" s="3">
        <v>1</v>
      </c>
      <c r="AX6209" s="3">
        <v>16</v>
      </c>
      <c r="AY6209" s="3">
        <v>100</v>
      </c>
      <c r="AZ6209" s="6" t="str">
        <f t="shared" si="676"/>
        <v>2986.2</v>
      </c>
      <c r="BC6209" s="12" t="s">
        <v>15990</v>
      </c>
      <c r="BJ6209" s="12">
        <f t="shared" si="677"/>
        <v>0</v>
      </c>
      <c r="BK6209" s="12">
        <f t="shared" si="678"/>
        <v>0</v>
      </c>
      <c r="CQ6209" s="3" t="str">
        <f>CONCATENATE(baseURL!$A$1,baseURL!$B$1,baseURL!$C$1,".",C6209,".",L6209,".pkl&amp;seq=",BC6209)</f>
        <v>http://proteomics.broadinstitute.org/millscripts/viewfeed.pl?side=xl&amp;cycle=1&amp;fixedMods=iaaC&amp;file=msdataSM/iPRG2012_nd/cpick_in/iPRG2012_nd.2986.2.2.pkl&amp;seq=NLFTGWVDVK</v>
      </c>
    </row>
    <row r="6210" spans="1:99" x14ac:dyDescent="0.2">
      <c r="A6210" s="3">
        <v>2999</v>
      </c>
      <c r="B6210" s="2" t="s">
        <v>16082</v>
      </c>
      <c r="C6210" s="2" t="s">
        <v>16083</v>
      </c>
      <c r="D6210" s="3">
        <v>15765</v>
      </c>
      <c r="E6210" s="3">
        <v>15749</v>
      </c>
      <c r="F6210" s="3">
        <v>62710</v>
      </c>
      <c r="G6210" s="3">
        <v>18734</v>
      </c>
      <c r="H6210" s="3">
        <v>54.949599999999997</v>
      </c>
      <c r="I6210" s="30">
        <v>639.59795999999994</v>
      </c>
      <c r="J6210" s="30">
        <v>639.34602729999995</v>
      </c>
      <c r="K6210" s="30">
        <v>0.25192999999999999</v>
      </c>
      <c r="L6210" s="3">
        <v>0</v>
      </c>
      <c r="M6210" s="3">
        <v>4</v>
      </c>
      <c r="N6210" s="10">
        <f t="shared" ref="N6210:N6273" si="679">IF(AND(M6210&gt;0,L6210&gt;0), IF(M6210=L6210,1,-1), 1)</f>
        <v>1</v>
      </c>
      <c r="O6210" s="35">
        <v>4</v>
      </c>
      <c r="P6210" s="17"/>
      <c r="Q6210" s="40">
        <v>2554.36238</v>
      </c>
      <c r="R6210" s="40">
        <v>639.34604999999999</v>
      </c>
      <c r="S6210" s="18">
        <f t="shared" ref="S6210:S6273" si="680">1000000*(I6210-R6210)/R6210</f>
        <v>394.01197520490285</v>
      </c>
      <c r="T6210" s="18">
        <f t="shared" ref="T6210:T6273" si="681">1000000*(J6210-R6210)/R6210</f>
        <v>-3.5505028997999073E-2</v>
      </c>
      <c r="U6210" s="18">
        <f t="shared" ref="U6210:U6273" si="682">1000000*(V6210-R6210)/R6210</f>
        <v>-0.23461472853761578</v>
      </c>
      <c r="V6210" s="30">
        <v>639.34590000000003</v>
      </c>
      <c r="W6210" s="3" t="s">
        <v>47</v>
      </c>
      <c r="X6210" s="3" t="s">
        <v>47</v>
      </c>
      <c r="Y6210" s="3" t="s">
        <v>47</v>
      </c>
      <c r="Z6210" s="3" t="s">
        <v>47</v>
      </c>
      <c r="AA6210" s="3" t="s">
        <v>65</v>
      </c>
      <c r="AB6210" s="12" t="s">
        <v>47</v>
      </c>
      <c r="AC6210" s="3" t="s">
        <v>47</v>
      </c>
      <c r="AE6210" s="3" t="s">
        <v>47</v>
      </c>
      <c r="AF6210" s="3" t="s">
        <v>47</v>
      </c>
      <c r="AI6210" s="3" t="s">
        <v>47</v>
      </c>
      <c r="AK6210" s="3" t="s">
        <v>47</v>
      </c>
      <c r="AL6210" s="3" t="s">
        <v>47</v>
      </c>
      <c r="AM6210" s="3" t="s">
        <v>47</v>
      </c>
      <c r="AN6210" s="3" t="s">
        <v>47</v>
      </c>
      <c r="AU6210" s="3">
        <v>1</v>
      </c>
      <c r="AV6210" s="3">
        <v>13</v>
      </c>
      <c r="AW6210" s="3">
        <v>1</v>
      </c>
      <c r="AX6210" s="3">
        <v>13</v>
      </c>
      <c r="AY6210" s="3">
        <v>100</v>
      </c>
      <c r="AZ6210" s="6" t="str">
        <f t="shared" ref="AZ6210:AZ6273" si="683">HYPERLINK(CQ6210,C6210)</f>
        <v>2986.3</v>
      </c>
      <c r="BC6210" s="12" t="s">
        <v>16084</v>
      </c>
      <c r="BJ6210" s="12">
        <f t="shared" ref="BJ6210:BJ6273" si="684">LEN(BC6210)-LEN(SUBSTITUTE(BC6210,"C",""))</f>
        <v>0</v>
      </c>
      <c r="BK6210" s="12">
        <f t="shared" ref="BK6210:BK6273" si="685">LEN(BC6210)-LEN(SUBSTITUTE(BC6210,"c",""))</f>
        <v>0</v>
      </c>
      <c r="BW6210" s="3" t="s">
        <v>16085</v>
      </c>
      <c r="CQ6210" s="3" t="str">
        <f>CONCATENATE(baseURL!$A$1,baseURL!$B$1,baseURL!$C$1,".",C6210,".",L6210,".pkl&amp;seq=",BC6210)</f>
        <v>http://proteomics.broadinstitute.org/millscripts/viewfeed.pl?side=xl&amp;cycle=1&amp;fixedMods=iaaC&amp;file=msdataSM/iPRG2012_nd/cpick_in/iPRG2012_nd.2986.3.0.pkl&amp;seq=EHKFALPALNVTSSSTAVAALEAAR</v>
      </c>
    </row>
    <row r="6211" spans="1:99" x14ac:dyDescent="0.2">
      <c r="A6211" s="3">
        <v>6470</v>
      </c>
      <c r="B6211" s="2" t="s">
        <v>16086</v>
      </c>
      <c r="C6211" s="2" t="s">
        <v>16079</v>
      </c>
      <c r="D6211" s="3">
        <v>15767</v>
      </c>
      <c r="E6211" s="3">
        <v>15751</v>
      </c>
      <c r="F6211" s="3">
        <v>62712</v>
      </c>
      <c r="G6211" s="3">
        <v>18736</v>
      </c>
      <c r="H6211" s="3">
        <v>54.956299999999999</v>
      </c>
      <c r="I6211" s="30">
        <v>954.94501000000002</v>
      </c>
      <c r="J6211" s="30">
        <v>954.94458640000005</v>
      </c>
      <c r="K6211" s="30">
        <v>4.2000000000000002E-4</v>
      </c>
      <c r="L6211" s="3">
        <v>2</v>
      </c>
      <c r="M6211" s="3">
        <v>2</v>
      </c>
      <c r="N6211" s="10">
        <f t="shared" si="679"/>
        <v>1</v>
      </c>
      <c r="O6211" s="35">
        <v>2</v>
      </c>
      <c r="P6211" s="17"/>
      <c r="Q6211" s="40">
        <v>1908.88617</v>
      </c>
      <c r="R6211" s="40">
        <v>954.94672000000003</v>
      </c>
      <c r="S6211" s="18">
        <f t="shared" si="680"/>
        <v>-1.7906758190684866</v>
      </c>
      <c r="T6211" s="18">
        <f t="shared" si="681"/>
        <v>-2.2342607763281248</v>
      </c>
      <c r="U6211" s="18">
        <f t="shared" si="682"/>
        <v>-2.2200191440950716</v>
      </c>
      <c r="V6211" s="30">
        <v>954.94460000000004</v>
      </c>
      <c r="W6211" s="3" t="s">
        <v>47</v>
      </c>
      <c r="X6211" s="3" t="s">
        <v>47</v>
      </c>
      <c r="Y6211" s="3" t="s">
        <v>47</v>
      </c>
      <c r="Z6211" s="3" t="s">
        <v>47</v>
      </c>
      <c r="AA6211" s="3" t="s">
        <v>47</v>
      </c>
      <c r="AB6211" s="12" t="s">
        <v>47</v>
      </c>
      <c r="AC6211" s="3" t="s">
        <v>47</v>
      </c>
      <c r="AD6211" s="3" t="s">
        <v>47</v>
      </c>
      <c r="AE6211" s="3" t="s">
        <v>47</v>
      </c>
      <c r="AF6211" s="3" t="s">
        <v>47</v>
      </c>
      <c r="AG6211" s="3" t="s">
        <v>47</v>
      </c>
      <c r="AH6211" s="3" t="s">
        <v>47</v>
      </c>
      <c r="AI6211" s="3" t="s">
        <v>47</v>
      </c>
      <c r="AJ6211" s="3" t="s">
        <v>47</v>
      </c>
      <c r="AK6211" s="3" t="s">
        <v>47</v>
      </c>
      <c r="AL6211" s="3" t="s">
        <v>47</v>
      </c>
      <c r="AO6211" s="3" t="s">
        <v>52</v>
      </c>
      <c r="AU6211" s="3">
        <v>0</v>
      </c>
      <c r="AV6211" s="3">
        <v>16</v>
      </c>
      <c r="AW6211" s="3">
        <v>1</v>
      </c>
      <c r="AX6211" s="3">
        <v>16</v>
      </c>
      <c r="AY6211" s="3">
        <v>100</v>
      </c>
      <c r="AZ6211" s="6" t="str">
        <f t="shared" si="683"/>
        <v>2986.5</v>
      </c>
      <c r="BC6211" s="12" t="s">
        <v>16087</v>
      </c>
      <c r="BJ6211" s="12">
        <f t="shared" si="684"/>
        <v>0</v>
      </c>
      <c r="BK6211" s="12">
        <f t="shared" si="685"/>
        <v>0</v>
      </c>
      <c r="CQ6211" s="3" t="str">
        <f>CONCATENATE(baseURL!$A$1,baseURL!$B$1,baseURL!$C$1,".",C6211,".",L6211,".pkl&amp;seq=",BC6211)</f>
        <v>http://proteomics.broadinstitute.org/millscripts/viewfeed.pl?side=xl&amp;cycle=1&amp;fixedMods=iaaC&amp;file=msdataSM/iPRG2012_nd/cpick_in/iPRG2012_nd.2986.5.2.pkl&amp;seq=LAEFPEEGLDPSTYLNN</v>
      </c>
    </row>
    <row r="6212" spans="1:99" x14ac:dyDescent="0.2">
      <c r="A6212" s="3">
        <v>1781</v>
      </c>
      <c r="B6212" s="2" t="s">
        <v>16088</v>
      </c>
      <c r="C6212" s="2" t="s">
        <v>16089</v>
      </c>
      <c r="D6212" s="3">
        <v>15768</v>
      </c>
      <c r="E6212" s="3">
        <v>15752</v>
      </c>
      <c r="F6212" s="3">
        <v>62729</v>
      </c>
      <c r="G6212" s="3">
        <v>18738</v>
      </c>
      <c r="H6212" s="3">
        <v>54.968800000000002</v>
      </c>
      <c r="I6212" s="30">
        <v>471.75702999999999</v>
      </c>
      <c r="J6212" s="30">
        <v>471.50787129999998</v>
      </c>
      <c r="K6212" s="30">
        <v>0.24915999999999999</v>
      </c>
      <c r="L6212" s="3">
        <v>0</v>
      </c>
      <c r="M6212" s="3">
        <v>4</v>
      </c>
      <c r="N6212" s="10">
        <f t="shared" si="679"/>
        <v>1</v>
      </c>
      <c r="O6212" s="35">
        <v>4</v>
      </c>
      <c r="P6212" s="17"/>
      <c r="Q6212" s="40">
        <v>1883.00551</v>
      </c>
      <c r="R6212" s="40">
        <v>471.50682999999998</v>
      </c>
      <c r="S6212" s="18">
        <f t="shared" si="680"/>
        <v>530.63918501457692</v>
      </c>
      <c r="T6212" s="18">
        <f t="shared" si="681"/>
        <v>2.2084515721588511</v>
      </c>
      <c r="U6212" s="18">
        <f t="shared" si="682"/>
        <v>1.845148245297644</v>
      </c>
      <c r="V6212" s="30">
        <v>471.5077</v>
      </c>
      <c r="W6212" s="3" t="s">
        <v>47</v>
      </c>
      <c r="X6212" s="3" t="s">
        <v>47</v>
      </c>
      <c r="Y6212" s="3" t="s">
        <v>47</v>
      </c>
      <c r="Z6212" s="3" t="s">
        <v>47</v>
      </c>
      <c r="AA6212" s="3" t="s">
        <v>47</v>
      </c>
      <c r="AB6212" s="12" t="s">
        <v>65</v>
      </c>
      <c r="AC6212" s="3" t="s">
        <v>47</v>
      </c>
      <c r="AE6212" s="3" t="s">
        <v>47</v>
      </c>
      <c r="AH6212" s="3" t="s">
        <v>47</v>
      </c>
      <c r="AI6212" s="3" t="s">
        <v>48</v>
      </c>
      <c r="AK6212" s="3" t="s">
        <v>47</v>
      </c>
      <c r="AL6212" s="3" t="s">
        <v>52</v>
      </c>
      <c r="AM6212" s="3" t="s">
        <v>47</v>
      </c>
      <c r="AO6212" s="3" t="s">
        <v>47</v>
      </c>
      <c r="AU6212" s="3">
        <v>1</v>
      </c>
      <c r="AV6212" s="3">
        <v>11</v>
      </c>
      <c r="AW6212" s="3">
        <v>2</v>
      </c>
      <c r="AX6212" s="3">
        <v>10</v>
      </c>
      <c r="AY6212" s="3">
        <v>90.91</v>
      </c>
      <c r="AZ6212" s="6" t="str">
        <f t="shared" si="683"/>
        <v>2987.1</v>
      </c>
      <c r="BC6212" s="12" t="s">
        <v>16014</v>
      </c>
      <c r="BJ6212" s="12">
        <f t="shared" si="684"/>
        <v>0</v>
      </c>
      <c r="BK6212" s="12">
        <f t="shared" si="685"/>
        <v>0</v>
      </c>
      <c r="BP6212" s="3" t="s">
        <v>54</v>
      </c>
      <c r="BR6212" s="3" t="s">
        <v>54</v>
      </c>
      <c r="BX6212" s="3" t="s">
        <v>16090</v>
      </c>
      <c r="CG6212" s="3" t="s">
        <v>16091</v>
      </c>
      <c r="CQ6212" s="3" t="str">
        <f>CONCATENATE(baseURL!$A$1,baseURL!$B$1,baseURL!$C$1,".",C6212,".",L6212,".pkl&amp;seq=",BC6212,"&amp;varMods=Deamidated-N")</f>
        <v>http://proteomics.broadinstitute.org/millscripts/viewfeed.pl?side=xl&amp;cycle=1&amp;fixedMods=iaaC&amp;file=msdataSM/iPRG2012_nd/cpick_in/iPRG2012_nd.2987.1.0.pkl&amp;seq=ALKAHnGDLVNALMSLSK&amp;varMods=Deamidated-N</v>
      </c>
    </row>
    <row r="6213" spans="1:99" x14ac:dyDescent="0.2">
      <c r="A6213" s="3">
        <v>5764</v>
      </c>
      <c r="B6213" s="2" t="s">
        <v>16092</v>
      </c>
      <c r="C6213" s="2" t="s">
        <v>16093</v>
      </c>
      <c r="D6213" s="3">
        <v>15769</v>
      </c>
      <c r="E6213" s="3">
        <v>15753</v>
      </c>
      <c r="F6213" s="3">
        <v>62730</v>
      </c>
      <c r="G6213" s="3">
        <v>18739</v>
      </c>
      <c r="H6213" s="3">
        <v>54.972999999999999</v>
      </c>
      <c r="I6213" s="30">
        <v>664.87468999999999</v>
      </c>
      <c r="J6213" s="30">
        <v>664.87312910000003</v>
      </c>
      <c r="K6213" s="30">
        <v>1.56E-3</v>
      </c>
      <c r="L6213" s="3">
        <v>4</v>
      </c>
      <c r="M6213" s="3">
        <v>4</v>
      </c>
      <c r="N6213" s="10">
        <f t="shared" si="679"/>
        <v>1</v>
      </c>
      <c r="O6213" s="35">
        <v>4</v>
      </c>
      <c r="P6213" s="17"/>
      <c r="Q6213" s="40">
        <v>2656.47021</v>
      </c>
      <c r="R6213" s="40">
        <v>664.87301000000002</v>
      </c>
      <c r="S6213" s="18">
        <f t="shared" si="680"/>
        <v>2.5267983129061302</v>
      </c>
      <c r="T6213" s="18">
        <f t="shared" si="681"/>
        <v>0.17913195183882688</v>
      </c>
      <c r="U6213" s="18">
        <f t="shared" si="682"/>
        <v>0.28576885678521297</v>
      </c>
      <c r="V6213" s="30">
        <v>664.8732</v>
      </c>
      <c r="W6213" s="3" t="s">
        <v>47</v>
      </c>
      <c r="X6213" s="3" t="s">
        <v>47</v>
      </c>
      <c r="Y6213" s="3" t="s">
        <v>47</v>
      </c>
      <c r="Z6213" s="3" t="s">
        <v>47</v>
      </c>
      <c r="AA6213" s="3" t="s">
        <v>48</v>
      </c>
      <c r="AB6213" s="12" t="s">
        <v>47</v>
      </c>
      <c r="AC6213" s="3" t="s">
        <v>47</v>
      </c>
      <c r="AD6213" s="3" t="s">
        <v>47</v>
      </c>
      <c r="AE6213" s="3" t="s">
        <v>47</v>
      </c>
      <c r="AF6213" s="3" t="s">
        <v>47</v>
      </c>
      <c r="AG6213" s="3" t="s">
        <v>47</v>
      </c>
      <c r="AI6213" s="3" t="s">
        <v>47</v>
      </c>
      <c r="AJ6213" s="3" t="s">
        <v>47</v>
      </c>
      <c r="AK6213" s="3" t="s">
        <v>47</v>
      </c>
      <c r="AL6213" s="3" t="s">
        <v>47</v>
      </c>
      <c r="AM6213" s="3" t="s">
        <v>47</v>
      </c>
      <c r="AN6213" s="3" t="s">
        <v>47</v>
      </c>
      <c r="AU6213" s="3">
        <v>0</v>
      </c>
      <c r="AV6213" s="3">
        <v>16</v>
      </c>
      <c r="AW6213" s="3">
        <v>1</v>
      </c>
      <c r="AX6213" s="3">
        <v>16</v>
      </c>
      <c r="AY6213" s="3">
        <v>100</v>
      </c>
      <c r="AZ6213" s="6" t="str">
        <f t="shared" si="683"/>
        <v>2987.2</v>
      </c>
      <c r="BC6213" s="12" t="s">
        <v>16094</v>
      </c>
      <c r="BJ6213" s="12">
        <f t="shared" si="684"/>
        <v>0</v>
      </c>
      <c r="BK6213" s="12">
        <f t="shared" si="685"/>
        <v>0</v>
      </c>
      <c r="CQ6213" s="3" t="str">
        <f>CONCATENATE(baseURL!$A$1,baseURL!$B$1,baseURL!$C$1,".",C6213,".",L6213,".pkl&amp;seq=",BC6213)</f>
        <v>http://proteomics.broadinstitute.org/millscripts/viewfeed.pl?side=xl&amp;cycle=1&amp;fixedMods=iaaC&amp;file=msdataSM/iPRG2012_nd/cpick_in/iPRG2012_nd.2987.2.4.pkl&amp;seq=VLELRDSGLGMTKAELLNNLGTLAK</v>
      </c>
    </row>
    <row r="6214" spans="1:99" x14ac:dyDescent="0.2">
      <c r="A6214" s="3">
        <v>4020</v>
      </c>
      <c r="B6214" s="2" t="s">
        <v>16095</v>
      </c>
      <c r="C6214" s="2" t="s">
        <v>16081</v>
      </c>
      <c r="D6214" s="3">
        <v>15770</v>
      </c>
      <c r="E6214" s="3">
        <v>15754</v>
      </c>
      <c r="F6214" s="3">
        <v>62731</v>
      </c>
      <c r="G6214" s="3">
        <v>18740</v>
      </c>
      <c r="H6214" s="3">
        <v>54.977200000000003</v>
      </c>
      <c r="I6214" s="30">
        <v>670.99087999999995</v>
      </c>
      <c r="J6214" s="30">
        <v>670.99399300000005</v>
      </c>
      <c r="K6214" s="30">
        <v>-3.1099999999999999E-3</v>
      </c>
      <c r="L6214" s="3">
        <v>0</v>
      </c>
      <c r="M6214" s="3">
        <v>3</v>
      </c>
      <c r="N6214" s="10">
        <f t="shared" si="679"/>
        <v>1</v>
      </c>
      <c r="O6214" s="35">
        <v>3</v>
      </c>
      <c r="P6214" s="17"/>
      <c r="Q6214" s="40">
        <v>2010.96885</v>
      </c>
      <c r="R6214" s="40">
        <v>670.99446999999998</v>
      </c>
      <c r="S6214" s="18">
        <f t="shared" si="680"/>
        <v>-5.3502676408511514</v>
      </c>
      <c r="T6214" s="18">
        <f t="shared" si="681"/>
        <v>-0.7108851432599127</v>
      </c>
      <c r="U6214" s="18">
        <f t="shared" si="682"/>
        <v>-5.9165912350680854</v>
      </c>
      <c r="V6214" s="30">
        <v>670.9905</v>
      </c>
      <c r="W6214" s="3" t="s">
        <v>48</v>
      </c>
      <c r="X6214" s="3" t="s">
        <v>47</v>
      </c>
      <c r="Y6214" s="3" t="s">
        <v>47</v>
      </c>
      <c r="Z6214" s="3" t="s">
        <v>47</v>
      </c>
      <c r="AA6214" s="3" t="s">
        <v>47</v>
      </c>
      <c r="AB6214" s="12" t="s">
        <v>47</v>
      </c>
      <c r="AC6214" s="3" t="s">
        <v>47</v>
      </c>
      <c r="AD6214" s="3" t="s">
        <v>47</v>
      </c>
      <c r="AE6214" s="3" t="s">
        <v>48</v>
      </c>
      <c r="AF6214" s="3" t="s">
        <v>48</v>
      </c>
      <c r="AG6214" s="3" t="s">
        <v>47</v>
      </c>
      <c r="AI6214" s="3" t="s">
        <v>47</v>
      </c>
      <c r="AM6214" s="3" t="s">
        <v>47</v>
      </c>
      <c r="AU6214" s="3">
        <v>0</v>
      </c>
      <c r="AV6214" s="3">
        <v>10</v>
      </c>
      <c r="AW6214" s="3">
        <v>1</v>
      </c>
      <c r="AX6214" s="3">
        <v>10</v>
      </c>
      <c r="AY6214" s="3">
        <v>100</v>
      </c>
      <c r="AZ6214" s="6" t="str">
        <f t="shared" si="683"/>
        <v>2987.3</v>
      </c>
      <c r="BC6214" s="12" t="s">
        <v>16096</v>
      </c>
      <c r="BJ6214" s="12">
        <f t="shared" si="684"/>
        <v>0</v>
      </c>
      <c r="BK6214" s="12">
        <f t="shared" si="685"/>
        <v>0</v>
      </c>
      <c r="CQ6214" s="3" t="str">
        <f>CONCATENATE(baseURL!$A$1,baseURL!$B$1,baseURL!$C$1,".",C6214,".",L6214,".pkl&amp;seq=",BC6214)</f>
        <v>http://proteomics.broadinstitute.org/millscripts/viewfeed.pl?side=xl&amp;cycle=1&amp;fixedMods=iaaC&amp;file=msdataSM/iPRG2012_nd/cpick_in/iPRG2012_nd.2987.3.0.pkl&amp;seq=LSSEELEKMVNQAEEFK</v>
      </c>
      <c r="CU6214" s="7"/>
    </row>
    <row r="6215" spans="1:99" x14ac:dyDescent="0.2">
      <c r="A6215" s="3">
        <v>5763</v>
      </c>
      <c r="B6215" s="2" t="s">
        <v>16097</v>
      </c>
      <c r="C6215" s="2" t="s">
        <v>16082</v>
      </c>
      <c r="D6215" s="3">
        <v>15771</v>
      </c>
      <c r="E6215" s="3">
        <v>15755</v>
      </c>
      <c r="F6215" s="3">
        <v>62732</v>
      </c>
      <c r="G6215" s="3">
        <v>18741</v>
      </c>
      <c r="H6215" s="3">
        <v>54.981299999999997</v>
      </c>
      <c r="I6215" s="30">
        <v>777.43503999999996</v>
      </c>
      <c r="J6215" s="30">
        <v>777.43525490000002</v>
      </c>
      <c r="K6215" s="30">
        <v>-2.1000000000000001E-4</v>
      </c>
      <c r="L6215" s="3">
        <v>3</v>
      </c>
      <c r="M6215" s="3">
        <v>3</v>
      </c>
      <c r="N6215" s="10">
        <f t="shared" si="679"/>
        <v>1</v>
      </c>
      <c r="O6215" s="35">
        <v>3</v>
      </c>
      <c r="P6215" s="17"/>
      <c r="Q6215" s="40">
        <v>2330.2925700000001</v>
      </c>
      <c r="R6215" s="40">
        <v>777.43570999999997</v>
      </c>
      <c r="S6215" s="18">
        <f t="shared" si="680"/>
        <v>-0.8618075956579293</v>
      </c>
      <c r="T6215" s="18">
        <f t="shared" si="681"/>
        <v>-0.58538602497915271</v>
      </c>
      <c r="U6215" s="18">
        <f t="shared" si="682"/>
        <v>-0.6560027966337294</v>
      </c>
      <c r="V6215" s="30">
        <v>777.43520000000001</v>
      </c>
      <c r="W6215" s="3" t="s">
        <v>47</v>
      </c>
      <c r="X6215" s="3" t="s">
        <v>47</v>
      </c>
      <c r="Y6215" s="3" t="s">
        <v>47</v>
      </c>
      <c r="Z6215" s="3" t="s">
        <v>47</v>
      </c>
      <c r="AA6215" s="3" t="s">
        <v>48</v>
      </c>
      <c r="AB6215" s="12" t="s">
        <v>47</v>
      </c>
      <c r="AC6215" s="3" t="s">
        <v>47</v>
      </c>
      <c r="AD6215" s="3" t="s">
        <v>47</v>
      </c>
      <c r="AE6215" s="3" t="s">
        <v>47</v>
      </c>
      <c r="AF6215" s="3" t="s">
        <v>47</v>
      </c>
      <c r="AG6215" s="3" t="s">
        <v>47</v>
      </c>
      <c r="AI6215" s="3" t="s">
        <v>47</v>
      </c>
      <c r="AJ6215" s="3" t="s">
        <v>47</v>
      </c>
      <c r="AK6215" s="3" t="s">
        <v>47</v>
      </c>
      <c r="AL6215" s="3" t="s">
        <v>47</v>
      </c>
      <c r="AM6215" s="3" t="s">
        <v>47</v>
      </c>
      <c r="AN6215" s="3" t="s">
        <v>47</v>
      </c>
      <c r="AU6215" s="3">
        <v>0</v>
      </c>
      <c r="AV6215" s="3">
        <v>16</v>
      </c>
      <c r="AW6215" s="3">
        <v>1</v>
      </c>
      <c r="AX6215" s="3">
        <v>16</v>
      </c>
      <c r="AY6215" s="3">
        <v>100</v>
      </c>
      <c r="AZ6215" s="6" t="str">
        <f t="shared" si="683"/>
        <v>2987.4</v>
      </c>
      <c r="BC6215" s="12" t="s">
        <v>16098</v>
      </c>
      <c r="BJ6215" s="12">
        <f t="shared" si="684"/>
        <v>0</v>
      </c>
      <c r="BK6215" s="12">
        <f t="shared" si="685"/>
        <v>0</v>
      </c>
      <c r="CQ6215" s="3" t="str">
        <f>CONCATENATE(baseURL!$A$1,baseURL!$B$1,baseURL!$C$1,".",C6215,".",L6215,".pkl&amp;seq=",BC6215)</f>
        <v>http://proteomics.broadinstitute.org/millscripts/viewfeed.pl?side=xl&amp;cycle=1&amp;fixedMods=iaaC&amp;file=msdataSM/iPRG2012_nd/cpick_in/iPRG2012_nd.2987.4.3.pkl&amp;seq=VLSELLTREVQNSTLAQLTSK</v>
      </c>
    </row>
    <row r="6216" spans="1:99" x14ac:dyDescent="0.2">
      <c r="A6216" s="3">
        <v>5762</v>
      </c>
      <c r="B6216" s="2" t="s">
        <v>16102</v>
      </c>
      <c r="C6216" s="2" t="s">
        <v>16092</v>
      </c>
      <c r="D6216" s="3">
        <v>15774</v>
      </c>
      <c r="E6216" s="3">
        <v>15758</v>
      </c>
      <c r="F6216" s="3">
        <v>62752</v>
      </c>
      <c r="G6216" s="3">
        <v>18745</v>
      </c>
      <c r="H6216" s="3">
        <v>54.994799999999998</v>
      </c>
      <c r="I6216" s="30">
        <v>616.32602999999995</v>
      </c>
      <c r="J6216" s="30">
        <v>616.3268789</v>
      </c>
      <c r="K6216" s="30">
        <v>-8.4999999999999995E-4</v>
      </c>
      <c r="L6216" s="3">
        <v>4</v>
      </c>
      <c r="M6216" s="3">
        <v>4</v>
      </c>
      <c r="N6216" s="10">
        <f t="shared" si="679"/>
        <v>1</v>
      </c>
      <c r="O6216" s="35">
        <v>4</v>
      </c>
      <c r="P6216" s="17"/>
      <c r="Q6216" s="40">
        <v>2462.2826700000001</v>
      </c>
      <c r="R6216" s="40">
        <v>616.32611999999995</v>
      </c>
      <c r="S6216" s="18">
        <f t="shared" si="680"/>
        <v>-0.14602658735304863</v>
      </c>
      <c r="T6216" s="18">
        <f t="shared" si="681"/>
        <v>1.2313286349939931</v>
      </c>
      <c r="U6216" s="18">
        <f t="shared" si="682"/>
        <v>0.94106022962903102</v>
      </c>
      <c r="V6216" s="30">
        <v>616.32669999999996</v>
      </c>
      <c r="W6216" s="3" t="s">
        <v>47</v>
      </c>
      <c r="X6216" s="3" t="s">
        <v>47</v>
      </c>
      <c r="Y6216" s="3" t="s">
        <v>47</v>
      </c>
      <c r="Z6216" s="3" t="s">
        <v>47</v>
      </c>
      <c r="AA6216" s="3" t="s">
        <v>48</v>
      </c>
      <c r="AB6216" s="12" t="s">
        <v>47</v>
      </c>
      <c r="AC6216" s="3" t="s">
        <v>47</v>
      </c>
      <c r="AD6216" s="3" t="s">
        <v>47</v>
      </c>
      <c r="AE6216" s="3" t="s">
        <v>47</v>
      </c>
      <c r="AF6216" s="3" t="s">
        <v>47</v>
      </c>
      <c r="AG6216" s="3" t="s">
        <v>47</v>
      </c>
      <c r="AI6216" s="3" t="s">
        <v>47</v>
      </c>
      <c r="AJ6216" s="3" t="s">
        <v>47</v>
      </c>
      <c r="AK6216" s="3" t="s">
        <v>47</v>
      </c>
      <c r="AL6216" s="3" t="s">
        <v>47</v>
      </c>
      <c r="AM6216" s="3" t="s">
        <v>47</v>
      </c>
      <c r="AN6216" s="3" t="s">
        <v>47</v>
      </c>
      <c r="AU6216" s="3">
        <v>0</v>
      </c>
      <c r="AV6216" s="3">
        <v>16</v>
      </c>
      <c r="AW6216" s="3">
        <v>1</v>
      </c>
      <c r="AX6216" s="3">
        <v>16</v>
      </c>
      <c r="AY6216" s="3">
        <v>100</v>
      </c>
      <c r="AZ6216" s="6" t="str">
        <f t="shared" si="683"/>
        <v>2988.3</v>
      </c>
      <c r="BC6216" s="12" t="s">
        <v>16103</v>
      </c>
      <c r="BJ6216" s="12">
        <f t="shared" si="684"/>
        <v>0</v>
      </c>
      <c r="BK6216" s="12">
        <f t="shared" si="685"/>
        <v>0</v>
      </c>
      <c r="CQ6216" s="3" t="str">
        <f>CONCATENATE(baseURL!$A$1,baseURL!$B$1,baseURL!$C$1,".",C6216,".",L6216,".pkl&amp;seq=",BC6216)</f>
        <v>http://proteomics.broadinstitute.org/millscripts/viewfeed.pl?side=xl&amp;cycle=1&amp;fixedMods=iaaC&amp;file=msdataSM/iPRG2012_nd/cpick_in/iPRG2012_nd.2988.3.4.pkl&amp;seq=TKVYYFQGGNNELGTAVGKLFR</v>
      </c>
    </row>
    <row r="6217" spans="1:99" x14ac:dyDescent="0.2">
      <c r="A6217" s="3">
        <v>2095</v>
      </c>
      <c r="B6217" s="2" t="s">
        <v>16104</v>
      </c>
      <c r="C6217" s="2" t="s">
        <v>16097</v>
      </c>
      <c r="D6217" s="3">
        <v>15776</v>
      </c>
      <c r="E6217" s="3">
        <v>15760</v>
      </c>
      <c r="F6217" s="3">
        <v>62754</v>
      </c>
      <c r="G6217" s="3">
        <v>18747</v>
      </c>
      <c r="H6217" s="3">
        <v>54.998100000000001</v>
      </c>
      <c r="I6217" s="30">
        <v>694.99895000000004</v>
      </c>
      <c r="J6217" s="30">
        <v>694.99828679999996</v>
      </c>
      <c r="K6217" s="30">
        <v>6.6E-4</v>
      </c>
      <c r="L6217" s="3">
        <v>3</v>
      </c>
      <c r="M6217" s="3">
        <v>3</v>
      </c>
      <c r="N6217" s="10">
        <f t="shared" si="679"/>
        <v>1</v>
      </c>
      <c r="O6217" s="35">
        <v>3</v>
      </c>
      <c r="P6217" s="17"/>
      <c r="Q6217" s="40">
        <v>2082.9800799999998</v>
      </c>
      <c r="R6217" s="40">
        <v>694.99820999999997</v>
      </c>
      <c r="S6217" s="18">
        <f t="shared" si="680"/>
        <v>1.0647509438396336</v>
      </c>
      <c r="T6217" s="18">
        <f t="shared" si="681"/>
        <v>0.11050388171215229</v>
      </c>
      <c r="U6217" s="18">
        <f t="shared" si="682"/>
        <v>-1.4388526230524288E-2</v>
      </c>
      <c r="V6217" s="30">
        <v>694.9982</v>
      </c>
      <c r="W6217" s="3" t="s">
        <v>47</v>
      </c>
      <c r="X6217" s="3" t="s">
        <v>47</v>
      </c>
      <c r="Y6217" s="3" t="s">
        <v>47</v>
      </c>
      <c r="Z6217" s="3" t="s">
        <v>47</v>
      </c>
      <c r="AA6217" s="3" t="s">
        <v>48</v>
      </c>
      <c r="AB6217" s="12" t="s">
        <v>47</v>
      </c>
      <c r="AC6217" s="3" t="s">
        <v>47</v>
      </c>
      <c r="AD6217" s="3" t="s">
        <v>47</v>
      </c>
      <c r="AE6217" s="3" t="s">
        <v>47</v>
      </c>
      <c r="AG6217" s="3" t="s">
        <v>47</v>
      </c>
      <c r="AI6217" s="3" t="s">
        <v>47</v>
      </c>
      <c r="AJ6217" s="3" t="s">
        <v>47</v>
      </c>
      <c r="AK6217" s="3" t="s">
        <v>52</v>
      </c>
      <c r="AL6217" s="3" t="s">
        <v>52</v>
      </c>
      <c r="AO6217" s="3" t="s">
        <v>47</v>
      </c>
      <c r="AQ6217" s="3" t="s">
        <v>47</v>
      </c>
      <c r="AU6217" s="3">
        <v>0</v>
      </c>
      <c r="AV6217" s="3">
        <v>13</v>
      </c>
      <c r="AW6217" s="3">
        <v>2</v>
      </c>
      <c r="AX6217" s="3">
        <v>12</v>
      </c>
      <c r="AY6217" s="3">
        <v>92.31</v>
      </c>
      <c r="AZ6217" s="6" t="str">
        <f t="shared" si="683"/>
        <v>2988.5</v>
      </c>
      <c r="BC6217" s="12" t="s">
        <v>15922</v>
      </c>
      <c r="BJ6217" s="12">
        <f t="shared" si="684"/>
        <v>0</v>
      </c>
      <c r="BK6217" s="12">
        <f t="shared" si="685"/>
        <v>0</v>
      </c>
      <c r="BP6217" s="3" t="s">
        <v>54</v>
      </c>
      <c r="BR6217" s="3" t="s">
        <v>54</v>
      </c>
      <c r="BX6217" s="3" t="s">
        <v>15686</v>
      </c>
      <c r="CQ6217" s="3" t="str">
        <f>CONCATENATE(baseURL!$A$1,baseURL!$B$1,baseURL!$C$1,".",C6217,".",L6217,".pkl&amp;seq=",BC6217,"&amp;varMods=Deamidated-N")</f>
        <v>http://proteomics.broadinstitute.org/millscripts/viewfeed.pl?side=xl&amp;cycle=1&amp;fixedMods=iaaC&amp;file=msdataSM/iPRG2012_nd/cpick_in/iPRG2012_nd.2988.5.3.pkl&amp;seq=VLPDFMLQGGDFTAGnGTGGK&amp;varMods=Deamidated-N</v>
      </c>
    </row>
    <row r="6218" spans="1:99" x14ac:dyDescent="0.2">
      <c r="A6218" s="3">
        <v>3990</v>
      </c>
      <c r="B6218" s="2" t="s">
        <v>16105</v>
      </c>
      <c r="C6218" s="2" t="s">
        <v>16106</v>
      </c>
      <c r="D6218" s="3">
        <v>15777</v>
      </c>
      <c r="E6218" s="3">
        <v>15761</v>
      </c>
      <c r="F6218" s="3">
        <v>62755</v>
      </c>
      <c r="G6218" s="3">
        <v>18748</v>
      </c>
      <c r="H6218" s="3">
        <v>54.9998</v>
      </c>
      <c r="I6218" s="30">
        <v>710.10186999999996</v>
      </c>
      <c r="J6218" s="30">
        <v>710.10119569999995</v>
      </c>
      <c r="K6218" s="30">
        <v>6.7000000000000002E-4</v>
      </c>
      <c r="L6218" s="3">
        <v>4</v>
      </c>
      <c r="M6218" s="3">
        <v>4</v>
      </c>
      <c r="N6218" s="10">
        <f t="shared" si="679"/>
        <v>1</v>
      </c>
      <c r="O6218" s="35">
        <v>4</v>
      </c>
      <c r="P6218" s="17"/>
      <c r="Q6218" s="40">
        <v>2837.3812800000001</v>
      </c>
      <c r="R6218" s="40">
        <v>710.10077999999999</v>
      </c>
      <c r="S6218" s="18">
        <f t="shared" si="680"/>
        <v>1.5349933849903652</v>
      </c>
      <c r="T6218" s="18">
        <f t="shared" si="681"/>
        <v>0.58540986247370586</v>
      </c>
      <c r="U6218" s="18">
        <f t="shared" si="682"/>
        <v>0.59146534096580416</v>
      </c>
      <c r="V6218" s="30">
        <v>710.10119999999995</v>
      </c>
      <c r="W6218" s="3" t="s">
        <v>47</v>
      </c>
      <c r="X6218" s="3" t="s">
        <v>47</v>
      </c>
      <c r="Y6218" s="3" t="s">
        <v>47</v>
      </c>
      <c r="Z6218" s="3" t="s">
        <v>47</v>
      </c>
      <c r="AA6218" s="3" t="s">
        <v>47</v>
      </c>
      <c r="AB6218" s="12" t="s">
        <v>47</v>
      </c>
      <c r="AC6218" s="3" t="s">
        <v>52</v>
      </c>
      <c r="AD6218" s="3" t="s">
        <v>47</v>
      </c>
      <c r="AE6218" s="3" t="s">
        <v>47</v>
      </c>
      <c r="AF6218" s="3" t="s">
        <v>47</v>
      </c>
      <c r="AG6218" s="3" t="s">
        <v>47</v>
      </c>
      <c r="AL6218" s="3" t="s">
        <v>48</v>
      </c>
      <c r="AU6218" s="3">
        <v>0</v>
      </c>
      <c r="AV6218" s="3">
        <v>10</v>
      </c>
      <c r="AW6218" s="3">
        <v>1</v>
      </c>
      <c r="AX6218" s="3">
        <v>10</v>
      </c>
      <c r="AY6218" s="3">
        <v>100</v>
      </c>
      <c r="AZ6218" s="6" t="str">
        <f t="shared" si="683"/>
        <v>2988.6</v>
      </c>
      <c r="BC6218" s="12" t="s">
        <v>16008</v>
      </c>
      <c r="BJ6218" s="12">
        <f t="shared" si="684"/>
        <v>0</v>
      </c>
      <c r="BK6218" s="12">
        <f t="shared" si="685"/>
        <v>0</v>
      </c>
      <c r="CQ6218" s="3" t="str">
        <f>CONCATENATE(baseURL!$A$1,baseURL!$B$1,baseURL!$C$1,".",C6218,".",L6218,".pkl&amp;seq=",BC6218)</f>
        <v>http://proteomics.broadinstitute.org/millscripts/viewfeed.pl?side=xl&amp;cycle=1&amp;fixedMods=iaaC&amp;file=msdataSM/iPRG2012_nd/cpick_in/iPRG2012_nd.2988.6.4.pkl&amp;seq=GESDDSLNRLAQNDGLLKNVWSYSR</v>
      </c>
    </row>
    <row r="6219" spans="1:99" x14ac:dyDescent="0.2">
      <c r="A6219" s="3">
        <v>2099</v>
      </c>
      <c r="B6219" s="2" t="s">
        <v>16107</v>
      </c>
      <c r="C6219" s="2" t="s">
        <v>16108</v>
      </c>
      <c r="D6219" s="3">
        <v>15778</v>
      </c>
      <c r="E6219" s="3">
        <v>15762</v>
      </c>
      <c r="F6219" s="3">
        <v>62756</v>
      </c>
      <c r="G6219" s="3">
        <v>18749</v>
      </c>
      <c r="H6219" s="3">
        <v>55.001399999999997</v>
      </c>
      <c r="I6219" s="30">
        <v>778.36704999999995</v>
      </c>
      <c r="J6219" s="30">
        <v>778.36637240000005</v>
      </c>
      <c r="K6219" s="30">
        <v>6.8000000000000005E-4</v>
      </c>
      <c r="L6219" s="3">
        <v>3</v>
      </c>
      <c r="M6219" s="3">
        <v>3</v>
      </c>
      <c r="N6219" s="10">
        <f t="shared" si="679"/>
        <v>1</v>
      </c>
      <c r="O6219" s="35">
        <v>3</v>
      </c>
      <c r="P6219" s="17"/>
      <c r="Q6219" s="40">
        <v>2333.08196</v>
      </c>
      <c r="R6219" s="40">
        <v>778.36550999999997</v>
      </c>
      <c r="S6219" s="18">
        <f t="shared" si="680"/>
        <v>1.9785049314135543</v>
      </c>
      <c r="T6219" s="18">
        <f t="shared" si="681"/>
        <v>1.1079627617025949</v>
      </c>
      <c r="U6219" s="18">
        <f t="shared" si="682"/>
        <v>0.75799864255074989</v>
      </c>
      <c r="V6219" s="30">
        <v>778.36609999999996</v>
      </c>
      <c r="W6219" s="3" t="s">
        <v>47</v>
      </c>
      <c r="X6219" s="3" t="s">
        <v>47</v>
      </c>
      <c r="Y6219" s="3" t="s">
        <v>47</v>
      </c>
      <c r="Z6219" s="3" t="s">
        <v>47</v>
      </c>
      <c r="AA6219" s="3" t="s">
        <v>47</v>
      </c>
      <c r="AB6219" s="12" t="s">
        <v>47</v>
      </c>
      <c r="AC6219" s="3" t="s">
        <v>47</v>
      </c>
      <c r="AD6219" s="3" t="s">
        <v>47</v>
      </c>
      <c r="AE6219" s="3" t="s">
        <v>47</v>
      </c>
      <c r="AF6219" s="3" t="s">
        <v>52</v>
      </c>
      <c r="AG6219" s="3" t="s">
        <v>47</v>
      </c>
      <c r="AI6219" s="3" t="s">
        <v>47</v>
      </c>
      <c r="AJ6219" s="3" t="s">
        <v>47</v>
      </c>
      <c r="AK6219" s="3" t="s">
        <v>48</v>
      </c>
      <c r="AL6219" s="3" t="s">
        <v>52</v>
      </c>
      <c r="AO6219" s="3" t="s">
        <v>47</v>
      </c>
      <c r="AQ6219" s="3" t="s">
        <v>47</v>
      </c>
      <c r="AU6219" s="3">
        <v>0</v>
      </c>
      <c r="AV6219" s="3">
        <v>14</v>
      </c>
      <c r="AW6219" s="3">
        <v>2</v>
      </c>
      <c r="AX6219" s="3">
        <v>13</v>
      </c>
      <c r="AY6219" s="3">
        <v>92.86</v>
      </c>
      <c r="AZ6219" s="6" t="str">
        <f t="shared" si="683"/>
        <v>2988.7</v>
      </c>
      <c r="BC6219" s="12" t="s">
        <v>16011</v>
      </c>
      <c r="BJ6219" s="12">
        <f t="shared" si="684"/>
        <v>0</v>
      </c>
      <c r="BK6219" s="12">
        <f t="shared" si="685"/>
        <v>0</v>
      </c>
      <c r="BP6219" s="3" t="s">
        <v>54</v>
      </c>
      <c r="BR6219" s="3" t="s">
        <v>54</v>
      </c>
      <c r="BX6219" s="3" t="s">
        <v>15744</v>
      </c>
      <c r="CQ6219" s="3" t="str">
        <f>CONCATENATE(baseURL!$A$1,baseURL!$B$1,baseURL!$C$1,".",C6219,".",L6219,".pkl&amp;seq=",BC6219,"&amp;varMods=Deamidated-N")</f>
        <v>http://proteomics.broadinstitute.org/millscripts/viewfeed.pl?side=xl&amp;cycle=1&amp;fixedMods=iaaC&amp;file=msdataSM/iPRG2012_nd/cpick_in/iPRG2012_nd.2988.7.3.pkl&amp;seq=TFTVDVSSPTEnGVFDPASYAK&amp;varMods=Deamidated-N</v>
      </c>
    </row>
    <row r="6220" spans="1:99" x14ac:dyDescent="0.2">
      <c r="A6220" s="3">
        <v>7644</v>
      </c>
      <c r="B6220" s="2" t="s">
        <v>16109</v>
      </c>
      <c r="C6220" s="2" t="s">
        <v>16110</v>
      </c>
      <c r="D6220" s="3">
        <v>15779</v>
      </c>
      <c r="E6220" s="3">
        <v>15763</v>
      </c>
      <c r="F6220" s="3">
        <v>62757</v>
      </c>
      <c r="G6220" s="3">
        <v>18750</v>
      </c>
      <c r="H6220" s="3">
        <v>55.003999999999998</v>
      </c>
      <c r="I6220" s="30">
        <v>851.09307000000001</v>
      </c>
      <c r="J6220" s="30">
        <v>851.095373</v>
      </c>
      <c r="K6220" s="30">
        <v>-2.3E-3</v>
      </c>
      <c r="L6220" s="3">
        <v>3</v>
      </c>
      <c r="M6220" s="3">
        <v>3</v>
      </c>
      <c r="N6220" s="10">
        <f t="shared" si="679"/>
        <v>1</v>
      </c>
      <c r="O6220" s="35">
        <v>3</v>
      </c>
      <c r="Q6220" s="40">
        <v>2551.2708400000001</v>
      </c>
      <c r="R6220" s="40">
        <v>851.09513000000004</v>
      </c>
      <c r="S6220" s="18">
        <f t="shared" si="680"/>
        <v>-2.4204109827635771</v>
      </c>
      <c r="T6220" s="18">
        <f t="shared" si="681"/>
        <v>0.28551449936614975</v>
      </c>
      <c r="U6220" s="18">
        <f t="shared" si="682"/>
        <v>8.2246975067233469E-2</v>
      </c>
      <c r="V6220" s="30">
        <v>851.09519999999998</v>
      </c>
      <c r="W6220" s="3" t="s">
        <v>47</v>
      </c>
      <c r="X6220" s="3" t="s">
        <v>47</v>
      </c>
      <c r="Y6220" s="3" t="s">
        <v>47</v>
      </c>
      <c r="Z6220" s="3" t="s">
        <v>52</v>
      </c>
      <c r="AA6220" s="3" t="s">
        <v>65</v>
      </c>
      <c r="AD6220" s="3" t="s">
        <v>47</v>
      </c>
      <c r="AG6220" s="3" t="s">
        <v>52</v>
      </c>
      <c r="AK6220" s="3" t="s">
        <v>47</v>
      </c>
      <c r="AL6220" s="3" t="s">
        <v>52</v>
      </c>
      <c r="AO6220" s="3" t="s">
        <v>52</v>
      </c>
      <c r="AU6220" s="3">
        <v>1</v>
      </c>
      <c r="AV6220" s="3">
        <v>5</v>
      </c>
      <c r="AW6220" s="3">
        <v>2</v>
      </c>
      <c r="AX6220" s="3">
        <v>4</v>
      </c>
      <c r="AY6220" s="3">
        <v>80</v>
      </c>
      <c r="AZ6220" s="6" t="str">
        <f t="shared" si="683"/>
        <v>2988.8</v>
      </c>
      <c r="BC6220" s="12" t="s">
        <v>16111</v>
      </c>
      <c r="BI6220" s="12" t="s">
        <v>594</v>
      </c>
      <c r="BJ6220" s="12">
        <f t="shared" si="684"/>
        <v>0</v>
      </c>
      <c r="BK6220" s="12">
        <f t="shared" si="685"/>
        <v>1</v>
      </c>
      <c r="BR6220" s="3" t="s">
        <v>594</v>
      </c>
      <c r="BW6220" s="3" t="s">
        <v>16112</v>
      </c>
      <c r="BZ6220" s="3" t="s">
        <v>16113</v>
      </c>
      <c r="CQ6220" s="3" t="str">
        <f>CONCATENATE(baseURL!$A$1,baseURL!$B$1,baseURL!$C$1,".",C6220,".",L6220,".pkl&amp;seq=",BC6220,"&amp;varMods=ReducedCys-C")</f>
        <v>http://proteomics.broadinstitute.org/millscripts/viewfeed.pl?side=xl&amp;cycle=1&amp;fixedMods=iaaC&amp;file=msdataSM/iPRG2012_nd/cpick_in/iPRG2012_nd.2988.8.3.pkl&amp;seq=NcTPKPTSTTETVAASAVAAVFEQK&amp;varMods=ReducedCys-C</v>
      </c>
    </row>
    <row r="6221" spans="1:99" x14ac:dyDescent="0.2">
      <c r="A6221" s="3">
        <v>7838</v>
      </c>
      <c r="B6221" s="2" t="s">
        <v>16099</v>
      </c>
      <c r="C6221" s="2" t="s">
        <v>16100</v>
      </c>
      <c r="D6221" s="3">
        <v>15780</v>
      </c>
      <c r="E6221" s="3">
        <v>15764</v>
      </c>
      <c r="F6221" s="3">
        <v>62758</v>
      </c>
      <c r="G6221" s="3">
        <v>18751</v>
      </c>
      <c r="H6221" s="3">
        <v>55.006500000000003</v>
      </c>
      <c r="I6221" s="30">
        <v>874.10855000000004</v>
      </c>
      <c r="J6221" s="30">
        <v>874.11215470000002</v>
      </c>
      <c r="K6221" s="30">
        <v>-3.5999999999999999E-3</v>
      </c>
      <c r="L6221" s="3">
        <v>3</v>
      </c>
      <c r="M6221" s="3">
        <v>3</v>
      </c>
      <c r="N6221" s="10">
        <f t="shared" si="679"/>
        <v>1</v>
      </c>
      <c r="O6221" s="35">
        <v>3</v>
      </c>
      <c r="Q6221" s="37">
        <v>2620.3221699999999</v>
      </c>
      <c r="R6221" s="37">
        <v>874.11224000000004</v>
      </c>
      <c r="S6221" s="18">
        <f t="shared" si="680"/>
        <v>-4.2214258434431331</v>
      </c>
      <c r="T6221" s="18">
        <f t="shared" si="681"/>
        <v>-9.7584722098595214E-2</v>
      </c>
      <c r="U6221" s="18">
        <f t="shared" si="682"/>
        <v>-4.5760713764512143E-2</v>
      </c>
      <c r="V6221" s="30">
        <v>874.11220000000003</v>
      </c>
      <c r="W6221" s="3" t="s">
        <v>47</v>
      </c>
      <c r="AB6221" s="12" t="s">
        <v>52</v>
      </c>
      <c r="AG6221" s="3" t="s">
        <v>52</v>
      </c>
      <c r="AJ6221" s="3" t="s">
        <v>65</v>
      </c>
      <c r="AK6221" s="3" t="s">
        <v>47</v>
      </c>
      <c r="AP6221" s="3" t="s">
        <v>47</v>
      </c>
      <c r="AR6221" s="3" t="s">
        <v>47</v>
      </c>
      <c r="AU6221" s="3">
        <v>1</v>
      </c>
      <c r="AV6221" s="3">
        <v>4</v>
      </c>
      <c r="AW6221" s="3">
        <v>3</v>
      </c>
      <c r="AX6221" s="3">
        <v>2</v>
      </c>
      <c r="AY6221" s="3">
        <v>50</v>
      </c>
      <c r="AZ6221" s="6" t="str">
        <f t="shared" si="683"/>
        <v>2988.9</v>
      </c>
      <c r="BC6221" s="12" t="s">
        <v>20240</v>
      </c>
      <c r="BD6221" s="12" t="s">
        <v>258</v>
      </c>
      <c r="BI6221" s="12" t="s">
        <v>594</v>
      </c>
      <c r="BJ6221" s="12">
        <f t="shared" si="684"/>
        <v>0</v>
      </c>
      <c r="BK6221" s="12">
        <f t="shared" si="685"/>
        <v>2</v>
      </c>
      <c r="BR6221" s="3" t="s">
        <v>594</v>
      </c>
      <c r="CF6221" s="3" t="s">
        <v>16101</v>
      </c>
      <c r="CL6221" s="3" t="s">
        <v>20307</v>
      </c>
      <c r="CN6221" s="3" t="s">
        <v>20284</v>
      </c>
      <c r="CQ6221" s="3" t="str">
        <f>CONCATENATE(baseURL!$A$1,baseURL!$B$1,baseURL!$C$1,".",C6221,".",L6221,".pkl&amp;seq=",BC6221,"&amp;varMods=Dimethyl-K+ReducedCys-C")</f>
        <v>http://proteomics.broadinstitute.org/millscripts/viewfeed.pl?side=xl&amp;cycle=1&amp;fixedMods=iaaC&amp;file=msdataSM/iPRG2012_nd/cpick_in/iPRG2012_nd.2988.9.3.pkl&amp;seq=VATVSLPRScAAAGTEcLLSGWGNTk&amp;varMods=Dimethyl-K+ReducedCys-C</v>
      </c>
      <c r="CU6221" s="7"/>
    </row>
    <row r="6222" spans="1:99" x14ac:dyDescent="0.2">
      <c r="A6222" s="3">
        <v>4771</v>
      </c>
      <c r="B6222" s="2" t="s">
        <v>16114</v>
      </c>
      <c r="C6222" s="2" t="s">
        <v>16115</v>
      </c>
      <c r="D6222" s="3">
        <v>15781</v>
      </c>
      <c r="E6222" s="3">
        <v>15765</v>
      </c>
      <c r="F6222" s="3">
        <v>62771</v>
      </c>
      <c r="G6222" s="3">
        <v>18753</v>
      </c>
      <c r="H6222" s="3">
        <v>55.018999999999998</v>
      </c>
      <c r="I6222" s="30">
        <v>536.61846000000003</v>
      </c>
      <c r="J6222" s="30">
        <v>536.61964560000001</v>
      </c>
      <c r="K6222" s="30">
        <v>-1.1900000000000001E-3</v>
      </c>
      <c r="L6222" s="3">
        <v>3</v>
      </c>
      <c r="M6222" s="3">
        <v>3</v>
      </c>
      <c r="N6222" s="10">
        <f t="shared" si="679"/>
        <v>1</v>
      </c>
      <c r="O6222" s="35">
        <v>3</v>
      </c>
      <c r="P6222" s="17"/>
      <c r="Q6222" s="40">
        <v>1607.8427799999999</v>
      </c>
      <c r="R6222" s="40">
        <v>536.61910999999998</v>
      </c>
      <c r="S6222" s="18">
        <f t="shared" si="680"/>
        <v>-1.2112874622570253</v>
      </c>
      <c r="T6222" s="18">
        <f t="shared" si="681"/>
        <v>0.99810086904046236</v>
      </c>
      <c r="U6222" s="18">
        <f t="shared" si="682"/>
        <v>0.72677247748132978</v>
      </c>
      <c r="V6222" s="30">
        <v>536.61950000000002</v>
      </c>
      <c r="W6222" s="3" t="s">
        <v>47</v>
      </c>
      <c r="X6222" s="3" t="s">
        <v>47</v>
      </c>
      <c r="Y6222" s="3" t="s">
        <v>47</v>
      </c>
      <c r="Z6222" s="3" t="s">
        <v>47</v>
      </c>
      <c r="AA6222" s="3" t="s">
        <v>48</v>
      </c>
      <c r="AB6222" s="12" t="s">
        <v>47</v>
      </c>
      <c r="AC6222" s="3" t="s">
        <v>47</v>
      </c>
      <c r="AD6222" s="3" t="s">
        <v>47</v>
      </c>
      <c r="AE6222" s="3" t="s">
        <v>47</v>
      </c>
      <c r="AF6222" s="3" t="s">
        <v>47</v>
      </c>
      <c r="AG6222" s="3" t="s">
        <v>47</v>
      </c>
      <c r="AH6222" s="3" t="s">
        <v>47</v>
      </c>
      <c r="AI6222" s="3" t="s">
        <v>47</v>
      </c>
      <c r="AJ6222" s="3" t="s">
        <v>47</v>
      </c>
      <c r="AK6222" s="3" t="s">
        <v>47</v>
      </c>
      <c r="AL6222" s="3" t="s">
        <v>48</v>
      </c>
      <c r="AM6222" s="3" t="s">
        <v>47</v>
      </c>
      <c r="AN6222" s="3" t="s">
        <v>47</v>
      </c>
      <c r="AU6222" s="3">
        <v>0</v>
      </c>
      <c r="AV6222" s="3">
        <v>16</v>
      </c>
      <c r="AW6222" s="3">
        <v>1</v>
      </c>
      <c r="AX6222" s="3">
        <v>16</v>
      </c>
      <c r="AY6222" s="3">
        <v>100</v>
      </c>
      <c r="AZ6222" s="6" t="str">
        <f t="shared" si="683"/>
        <v>2989.1</v>
      </c>
      <c r="BC6222" s="12" t="s">
        <v>16116</v>
      </c>
      <c r="BJ6222" s="12">
        <f t="shared" si="684"/>
        <v>0</v>
      </c>
      <c r="BK6222" s="12">
        <f t="shared" si="685"/>
        <v>0</v>
      </c>
      <c r="CQ6222" s="3" t="str">
        <f>CONCATENATE(baseURL!$A$1,baseURL!$B$1,baseURL!$C$1,".",C6222,".",L6222,".pkl&amp;seq=",BC6222)</f>
        <v>http://proteomics.broadinstitute.org/millscripts/viewfeed.pl?side=xl&amp;cycle=1&amp;fixedMods=iaaC&amp;file=msdataSM/iPRG2012_nd/cpick_in/iPRG2012_nd.2989.1.3.pkl&amp;seq=ALRGFLSDLPDFEK</v>
      </c>
    </row>
    <row r="6223" spans="1:99" x14ac:dyDescent="0.2">
      <c r="A6223" s="3">
        <v>3742</v>
      </c>
      <c r="B6223" s="2" t="s">
        <v>16117</v>
      </c>
      <c r="C6223" s="2" t="s">
        <v>16118</v>
      </c>
      <c r="D6223" s="3">
        <v>15782</v>
      </c>
      <c r="E6223" s="3">
        <v>15766</v>
      </c>
      <c r="F6223" s="3">
        <v>62772</v>
      </c>
      <c r="G6223" s="3">
        <v>18754</v>
      </c>
      <c r="H6223" s="3">
        <v>55.023099999999999</v>
      </c>
      <c r="I6223" s="30">
        <v>664.35654</v>
      </c>
      <c r="J6223" s="30">
        <v>664.87312910000003</v>
      </c>
      <c r="K6223" s="30">
        <v>-0.51658999999999999</v>
      </c>
      <c r="L6223" s="3">
        <v>0</v>
      </c>
      <c r="M6223" s="3">
        <v>4</v>
      </c>
      <c r="N6223" s="10">
        <f t="shared" si="679"/>
        <v>1</v>
      </c>
      <c r="O6223" s="35">
        <v>4</v>
      </c>
      <c r="P6223" s="17"/>
      <c r="Q6223" s="40">
        <v>2656.47021</v>
      </c>
      <c r="R6223" s="40">
        <v>664.87301000000002</v>
      </c>
      <c r="S6223" s="18">
        <f t="shared" si="680"/>
        <v>-776.79495517501402</v>
      </c>
      <c r="T6223" s="18">
        <f t="shared" si="681"/>
        <v>0.17913195183882688</v>
      </c>
      <c r="U6223" s="18">
        <f t="shared" si="682"/>
        <v>0.28576885678521297</v>
      </c>
      <c r="V6223" s="30">
        <v>664.8732</v>
      </c>
      <c r="W6223" s="3" t="s">
        <v>47</v>
      </c>
      <c r="X6223" s="3" t="s">
        <v>47</v>
      </c>
      <c r="Y6223" s="3" t="s">
        <v>47</v>
      </c>
      <c r="Z6223" s="3" t="s">
        <v>47</v>
      </c>
      <c r="AA6223" s="3" t="s">
        <v>47</v>
      </c>
      <c r="AB6223" s="12" t="s">
        <v>47</v>
      </c>
      <c r="AC6223" s="3" t="s">
        <v>47</v>
      </c>
      <c r="AD6223" s="3" t="s">
        <v>65</v>
      </c>
      <c r="AE6223" s="3" t="s">
        <v>47</v>
      </c>
      <c r="AF6223" s="3" t="s">
        <v>47</v>
      </c>
      <c r="AG6223" s="3" t="s">
        <v>65</v>
      </c>
      <c r="AI6223" s="3" t="s">
        <v>47</v>
      </c>
      <c r="AK6223" s="3" t="s">
        <v>47</v>
      </c>
      <c r="AL6223" s="3" t="s">
        <v>47</v>
      </c>
      <c r="AU6223" s="3">
        <v>2</v>
      </c>
      <c r="AV6223" s="3">
        <v>12</v>
      </c>
      <c r="AW6223" s="3">
        <v>1</v>
      </c>
      <c r="AX6223" s="3">
        <v>12</v>
      </c>
      <c r="AY6223" s="3">
        <v>100</v>
      </c>
      <c r="AZ6223" s="6" t="str">
        <f t="shared" si="683"/>
        <v>2989.2</v>
      </c>
      <c r="BC6223" s="12" t="s">
        <v>16094</v>
      </c>
      <c r="BJ6223" s="12">
        <f t="shared" si="684"/>
        <v>0</v>
      </c>
      <c r="BK6223" s="12">
        <f t="shared" si="685"/>
        <v>0</v>
      </c>
      <c r="BZ6223" s="3" t="s">
        <v>16119</v>
      </c>
      <c r="CC6223" s="3" t="s">
        <v>16119</v>
      </c>
      <c r="CQ6223" s="3" t="str">
        <f>CONCATENATE(baseURL!$A$1,baseURL!$B$1,baseURL!$C$1,".",C6223,".",L6223,".pkl&amp;seq=",BC6223)</f>
        <v>http://proteomics.broadinstitute.org/millscripts/viewfeed.pl?side=xl&amp;cycle=1&amp;fixedMods=iaaC&amp;file=msdataSM/iPRG2012_nd/cpick_in/iPRG2012_nd.2989.2.0.pkl&amp;seq=VLELRDSGLGMTKAELLNNLGTLAK</v>
      </c>
    </row>
    <row r="6224" spans="1:99" x14ac:dyDescent="0.2">
      <c r="A6224" s="3">
        <v>4816</v>
      </c>
      <c r="B6224" s="2" t="s">
        <v>16120</v>
      </c>
      <c r="C6224" s="2" t="s">
        <v>16102</v>
      </c>
      <c r="D6224" s="3">
        <v>15784</v>
      </c>
      <c r="E6224" s="3">
        <v>15768</v>
      </c>
      <c r="F6224" s="3">
        <v>62774</v>
      </c>
      <c r="G6224" s="3">
        <v>18756</v>
      </c>
      <c r="H6224" s="3">
        <v>55.031500000000001</v>
      </c>
      <c r="I6224" s="30">
        <v>887.46502999999996</v>
      </c>
      <c r="J6224" s="30">
        <v>887.46568739999998</v>
      </c>
      <c r="K6224" s="30">
        <v>-6.6E-4</v>
      </c>
      <c r="L6224" s="3">
        <v>2</v>
      </c>
      <c r="M6224" s="3">
        <v>2</v>
      </c>
      <c r="N6224" s="10">
        <f t="shared" si="679"/>
        <v>1</v>
      </c>
      <c r="O6224" s="35">
        <v>2</v>
      </c>
      <c r="P6224" s="17"/>
      <c r="Q6224" s="40">
        <v>1773.9269099999999</v>
      </c>
      <c r="R6224" s="40">
        <v>887.46708999999998</v>
      </c>
      <c r="S6224" s="18">
        <f t="shared" si="680"/>
        <v>-2.3212128350907011</v>
      </c>
      <c r="T6224" s="18">
        <f t="shared" si="681"/>
        <v>-1.5804529720711162</v>
      </c>
      <c r="U6224" s="18">
        <f t="shared" si="682"/>
        <v>-1.6789354971909745</v>
      </c>
      <c r="V6224" s="30">
        <v>887.46559999999999</v>
      </c>
      <c r="W6224" s="3" t="s">
        <v>47</v>
      </c>
      <c r="X6224" s="3" t="s">
        <v>47</v>
      </c>
      <c r="Y6224" s="3" t="s">
        <v>47</v>
      </c>
      <c r="Z6224" s="3" t="s">
        <v>47</v>
      </c>
      <c r="AA6224" s="3" t="s">
        <v>48</v>
      </c>
      <c r="AB6224" s="12" t="s">
        <v>47</v>
      </c>
      <c r="AC6224" s="3" t="s">
        <v>47</v>
      </c>
      <c r="AD6224" s="3" t="s">
        <v>47</v>
      </c>
      <c r="AE6224" s="3" t="s">
        <v>47</v>
      </c>
      <c r="AF6224" s="3" t="s">
        <v>47</v>
      </c>
      <c r="AG6224" s="3" t="s">
        <v>47</v>
      </c>
      <c r="AH6224" s="3" t="s">
        <v>47</v>
      </c>
      <c r="AI6224" s="3" t="s">
        <v>47</v>
      </c>
      <c r="AJ6224" s="3" t="s">
        <v>47</v>
      </c>
      <c r="AK6224" s="3" t="s">
        <v>48</v>
      </c>
      <c r="AL6224" s="3" t="s">
        <v>47</v>
      </c>
      <c r="AM6224" s="3" t="s">
        <v>47</v>
      </c>
      <c r="AN6224" s="3" t="s">
        <v>47</v>
      </c>
      <c r="AU6224" s="3">
        <v>0</v>
      </c>
      <c r="AV6224" s="3">
        <v>16</v>
      </c>
      <c r="AW6224" s="3">
        <v>1</v>
      </c>
      <c r="AX6224" s="3">
        <v>16</v>
      </c>
      <c r="AY6224" s="3">
        <v>100</v>
      </c>
      <c r="AZ6224" s="6" t="str">
        <f t="shared" si="683"/>
        <v>2989.4</v>
      </c>
      <c r="BC6224" s="12" t="s">
        <v>16020</v>
      </c>
      <c r="BJ6224" s="12">
        <f t="shared" si="684"/>
        <v>0</v>
      </c>
      <c r="BK6224" s="12">
        <f t="shared" si="685"/>
        <v>0</v>
      </c>
      <c r="CQ6224" s="3" t="str">
        <f>CONCATENATE(baseURL!$A$1,baseURL!$B$1,baseURL!$C$1,".",C6224,".",L6224,".pkl&amp;seq=",BC6224)</f>
        <v>http://proteomics.broadinstitute.org/millscripts/viewfeed.pl?side=xl&amp;cycle=1&amp;fixedMods=iaaC&amp;file=msdataSM/iPRG2012_nd/cpick_in/iPRG2012_nd.2989.4.2.pkl&amp;seq=GLSELGLYPAVDPLDSK</v>
      </c>
    </row>
    <row r="6225" spans="1:95" x14ac:dyDescent="0.2">
      <c r="A6225" s="3">
        <v>1715</v>
      </c>
      <c r="B6225" s="2" t="s">
        <v>16121</v>
      </c>
      <c r="C6225" s="2" t="s">
        <v>16117</v>
      </c>
      <c r="D6225" s="3">
        <v>15787</v>
      </c>
      <c r="E6225" s="3">
        <v>15771</v>
      </c>
      <c r="F6225" s="3">
        <v>62794</v>
      </c>
      <c r="G6225" s="3">
        <v>18760</v>
      </c>
      <c r="H6225" s="3">
        <v>55.047400000000003</v>
      </c>
      <c r="I6225" s="30">
        <v>617.66780000000006</v>
      </c>
      <c r="J6225" s="30">
        <v>617.33094649999998</v>
      </c>
      <c r="K6225" s="30">
        <v>0.33684999999999998</v>
      </c>
      <c r="L6225" s="3">
        <v>3</v>
      </c>
      <c r="M6225" s="3">
        <v>3</v>
      </c>
      <c r="N6225" s="10">
        <f t="shared" si="679"/>
        <v>1</v>
      </c>
      <c r="O6225" s="35">
        <v>3</v>
      </c>
      <c r="P6225" s="17"/>
      <c r="Q6225" s="40">
        <v>1850.9799499999999</v>
      </c>
      <c r="R6225" s="40">
        <v>617.66483000000005</v>
      </c>
      <c r="S6225" s="18">
        <f t="shared" si="680"/>
        <v>4.808433078510884</v>
      </c>
      <c r="T6225" s="18">
        <f t="shared" si="681"/>
        <v>-540.55773258139038</v>
      </c>
      <c r="U6225" s="18">
        <f t="shared" si="682"/>
        <v>4.808433078510884</v>
      </c>
      <c r="V6225" s="30">
        <v>617.66780000000006</v>
      </c>
      <c r="Z6225" s="3" t="s">
        <v>52</v>
      </c>
      <c r="AA6225" s="3" t="s">
        <v>48</v>
      </c>
      <c r="AC6225" s="3" t="s">
        <v>52</v>
      </c>
      <c r="AD6225" s="3" t="s">
        <v>47</v>
      </c>
      <c r="AF6225" s="3" t="s">
        <v>47</v>
      </c>
      <c r="AG6225" s="3" t="s">
        <v>47</v>
      </c>
      <c r="AJ6225" s="3" t="s">
        <v>47</v>
      </c>
      <c r="AK6225" s="3" t="s">
        <v>47</v>
      </c>
      <c r="AU6225" s="3">
        <v>0</v>
      </c>
      <c r="AV6225" s="3">
        <v>5</v>
      </c>
      <c r="AW6225" s="3">
        <v>1</v>
      </c>
      <c r="AX6225" s="3">
        <v>5</v>
      </c>
      <c r="AY6225" s="3">
        <v>100</v>
      </c>
      <c r="AZ6225" s="6" t="str">
        <f t="shared" si="683"/>
        <v>2990.3</v>
      </c>
      <c r="BC6225" s="12" t="s">
        <v>16122</v>
      </c>
      <c r="BJ6225" s="12">
        <f t="shared" si="684"/>
        <v>0</v>
      </c>
      <c r="BK6225" s="12">
        <f t="shared" si="685"/>
        <v>0</v>
      </c>
      <c r="CQ6225" s="3" t="str">
        <f>CONCATENATE(baseURL!$A$1,baseURL!$B$1,baseURL!$C$1,".",C6225,".",L6225,".pkl&amp;seq=",BC6225)</f>
        <v>http://proteomics.broadinstitute.org/millscripts/viewfeed.pl?side=xl&amp;cycle=1&amp;fixedMods=iaaC&amp;file=msdataSM/iPRG2012_nd/cpick_in/iPRG2012_nd.2990.3.3.pkl&amp;seq=SKLVFFTWSPDTAPVR</v>
      </c>
    </row>
    <row r="6226" spans="1:95" x14ac:dyDescent="0.2">
      <c r="A6226" s="3">
        <v>796</v>
      </c>
      <c r="B6226" s="2" t="s">
        <v>16123</v>
      </c>
      <c r="C6226" s="2" t="s">
        <v>16124</v>
      </c>
      <c r="D6226" s="3">
        <v>15788</v>
      </c>
      <c r="E6226" s="3">
        <v>15772</v>
      </c>
      <c r="F6226" s="3">
        <v>62795</v>
      </c>
      <c r="G6226" s="3">
        <v>18761</v>
      </c>
      <c r="H6226" s="3">
        <v>55.049900000000001</v>
      </c>
      <c r="I6226" s="30">
        <v>702.32709</v>
      </c>
      <c r="J6226" s="30">
        <v>702.32531719999997</v>
      </c>
      <c r="K6226" s="30">
        <v>1.7700000000000001E-3</v>
      </c>
      <c r="L6226" s="3">
        <v>3</v>
      </c>
      <c r="M6226" s="3">
        <v>3</v>
      </c>
      <c r="N6226" s="10">
        <f t="shared" si="679"/>
        <v>1</v>
      </c>
      <c r="O6226" s="35">
        <v>3</v>
      </c>
      <c r="P6226" s="17"/>
      <c r="Q6226" s="40">
        <v>2104.9620300000001</v>
      </c>
      <c r="R6226" s="32">
        <v>702.32552999999996</v>
      </c>
      <c r="S6226" s="18">
        <f t="shared" si="680"/>
        <v>2.2211922155818797</v>
      </c>
      <c r="T6226" s="18">
        <f t="shared" si="681"/>
        <v>-0.30299339963576594</v>
      </c>
      <c r="U6226" s="18">
        <f t="shared" si="682"/>
        <v>-0.61225170034404974</v>
      </c>
      <c r="V6226" s="30">
        <v>702.32510000000002</v>
      </c>
      <c r="W6226" s="3" t="s">
        <v>47</v>
      </c>
      <c r="X6226" s="3" t="s">
        <v>47</v>
      </c>
      <c r="Y6226" s="3" t="s">
        <v>47</v>
      </c>
      <c r="AB6226" s="12" t="s">
        <v>52</v>
      </c>
      <c r="AD6226" s="3" t="s">
        <v>47</v>
      </c>
      <c r="AE6226" s="3" t="s">
        <v>47</v>
      </c>
      <c r="AG6226" s="3" t="s">
        <v>52</v>
      </c>
      <c r="AJ6226" s="3" t="s">
        <v>48</v>
      </c>
      <c r="AU6226" s="3">
        <v>0</v>
      </c>
      <c r="AV6226" s="3">
        <v>5</v>
      </c>
      <c r="AW6226" s="3">
        <v>1</v>
      </c>
      <c r="AX6226" s="3">
        <v>5</v>
      </c>
      <c r="AY6226" s="3">
        <v>100</v>
      </c>
      <c r="AZ6226" s="6" t="str">
        <f t="shared" si="683"/>
        <v>2990.4</v>
      </c>
      <c r="BC6226" s="12" t="s">
        <v>16125</v>
      </c>
      <c r="BJ6226" s="12">
        <f t="shared" si="684"/>
        <v>0</v>
      </c>
      <c r="BK6226" s="12">
        <f t="shared" si="685"/>
        <v>0</v>
      </c>
      <c r="BL6226" s="3" t="s">
        <v>162</v>
      </c>
      <c r="BP6226" s="3" t="s">
        <v>54</v>
      </c>
      <c r="BR6226" s="3" t="s">
        <v>54</v>
      </c>
      <c r="CQ6226" s="3" t="str">
        <f>CONCATENATE(baseURL!$A$1,baseURL!$B$1,baseURL!$C$1,".",C6226,".",L6226,".pkl&amp;seq=",BC6226,"&amp;varMods=Sodiated-D+Deamidated-N")</f>
        <v>http://proteomics.broadinstitute.org/millscripts/viewfeed.pl?side=xl&amp;cycle=1&amp;fixedMods=iaaC&amp;file=msdataSM/iPRG2012_nd/cpick_in/iPRG2012_nd.2990.4.3.pkl&amp;seq=VLPDFMLQGGdFTAGnGTGGK&amp;varMods=Sodiated-D+Deamidated-N</v>
      </c>
    </row>
    <row r="6227" spans="1:95" x14ac:dyDescent="0.2">
      <c r="A6227" s="3">
        <v>2084</v>
      </c>
      <c r="B6227" s="2" t="s">
        <v>16126</v>
      </c>
      <c r="C6227" s="2" t="s">
        <v>16120</v>
      </c>
      <c r="D6227" s="3">
        <v>15789</v>
      </c>
      <c r="E6227" s="3">
        <v>15773</v>
      </c>
      <c r="F6227" s="3">
        <v>62796</v>
      </c>
      <c r="G6227" s="3">
        <v>18762</v>
      </c>
      <c r="H6227" s="3">
        <v>55.053199999999997</v>
      </c>
      <c r="I6227" s="30">
        <v>762.06173999999999</v>
      </c>
      <c r="J6227" s="30">
        <v>762.05952839999998</v>
      </c>
      <c r="K6227" s="30">
        <v>2.2100000000000002E-3</v>
      </c>
      <c r="L6227" s="3">
        <v>3</v>
      </c>
      <c r="M6227" s="3">
        <v>3</v>
      </c>
      <c r="N6227" s="10">
        <f t="shared" si="679"/>
        <v>1</v>
      </c>
      <c r="O6227" s="35">
        <v>3</v>
      </c>
      <c r="P6227" s="17"/>
      <c r="Q6227" s="40">
        <v>2284.16419</v>
      </c>
      <c r="R6227" s="40">
        <v>762.05957999999998</v>
      </c>
      <c r="S6227" s="18">
        <f t="shared" si="680"/>
        <v>2.8344240485809422</v>
      </c>
      <c r="T6227" s="18">
        <f t="shared" si="681"/>
        <v>-6.7711241168501191E-2</v>
      </c>
      <c r="U6227" s="18">
        <f t="shared" si="682"/>
        <v>-0.10497866849911275</v>
      </c>
      <c r="V6227" s="30">
        <v>762.05949999999996</v>
      </c>
      <c r="W6227" s="3" t="s">
        <v>47</v>
      </c>
      <c r="X6227" s="3" t="s">
        <v>47</v>
      </c>
      <c r="Y6227" s="3" t="s">
        <v>47</v>
      </c>
      <c r="Z6227" s="3" t="s">
        <v>47</v>
      </c>
      <c r="AA6227" s="3" t="s">
        <v>48</v>
      </c>
      <c r="AB6227" s="12" t="s">
        <v>47</v>
      </c>
      <c r="AC6227" s="3" t="s">
        <v>47</v>
      </c>
      <c r="AD6227" s="3" t="s">
        <v>47</v>
      </c>
      <c r="AE6227" s="3" t="s">
        <v>47</v>
      </c>
      <c r="AG6227" s="3" t="s">
        <v>47</v>
      </c>
      <c r="AH6227" s="3" t="s">
        <v>52</v>
      </c>
      <c r="AI6227" s="3" t="s">
        <v>47</v>
      </c>
      <c r="AJ6227" s="3" t="s">
        <v>47</v>
      </c>
      <c r="AK6227" s="3" t="s">
        <v>47</v>
      </c>
      <c r="AL6227" s="3" t="s">
        <v>52</v>
      </c>
      <c r="AM6227" s="3" t="s">
        <v>47</v>
      </c>
      <c r="AO6227" s="3" t="s">
        <v>47</v>
      </c>
      <c r="AQ6227" s="3" t="s">
        <v>47</v>
      </c>
      <c r="AU6227" s="3">
        <v>0</v>
      </c>
      <c r="AV6227" s="3">
        <v>15</v>
      </c>
      <c r="AW6227" s="3">
        <v>5</v>
      </c>
      <c r="AX6227" s="3">
        <v>6</v>
      </c>
      <c r="AY6227" s="3">
        <v>40</v>
      </c>
      <c r="AZ6227" s="6" t="str">
        <f t="shared" si="683"/>
        <v>2990.5</v>
      </c>
      <c r="BC6227" s="12" t="s">
        <v>16023</v>
      </c>
      <c r="BJ6227" s="12">
        <f t="shared" si="684"/>
        <v>0</v>
      </c>
      <c r="BK6227" s="12">
        <f t="shared" si="685"/>
        <v>0</v>
      </c>
      <c r="BP6227" s="3" t="s">
        <v>54</v>
      </c>
      <c r="BR6227" s="3" t="s">
        <v>54</v>
      </c>
      <c r="CQ6227" s="3" t="str">
        <f>CONCATENATE(baseURL!$A$1,baseURL!$B$1,baseURL!$C$1,".",C6227,".",L6227,".pkl&amp;seq=",BC6227,"&amp;varMods=Deamidated-N")</f>
        <v>http://proteomics.broadinstitute.org/millscripts/viewfeed.pl?side=xl&amp;cycle=1&amp;fixedMods=iaaC&amp;file=msdataSM/iPRG2012_nd/cpick_in/iPRG2012_nd.2990.5.3.pkl&amp;seq=LLTHPnFNGNTLDNDLMLLK&amp;varMods=Deamidated-N</v>
      </c>
    </row>
    <row r="6228" spans="1:95" x14ac:dyDescent="0.2">
      <c r="A6228" s="3">
        <v>1684</v>
      </c>
      <c r="B6228" s="2" t="s">
        <v>16127</v>
      </c>
      <c r="C6228" s="2" t="s">
        <v>16128</v>
      </c>
      <c r="D6228" s="3">
        <v>15790</v>
      </c>
      <c r="E6228" s="3">
        <v>15774</v>
      </c>
      <c r="F6228" s="3">
        <v>62797</v>
      </c>
      <c r="G6228" s="3">
        <v>18763</v>
      </c>
      <c r="H6228" s="3">
        <v>55.056600000000003</v>
      </c>
      <c r="I6228" s="30">
        <v>788.62539000000004</v>
      </c>
      <c r="J6228" s="30">
        <v>788.62375850000001</v>
      </c>
      <c r="K6228" s="30">
        <v>1.6299999999999999E-3</v>
      </c>
      <c r="L6228" s="3">
        <v>4</v>
      </c>
      <c r="M6228" s="3">
        <v>4</v>
      </c>
      <c r="N6228" s="10">
        <f t="shared" si="679"/>
        <v>1</v>
      </c>
      <c r="O6228" s="35">
        <v>4</v>
      </c>
      <c r="P6228" s="17"/>
      <c r="Q6228" s="40">
        <v>3151.4715500000002</v>
      </c>
      <c r="R6228" s="40">
        <v>788.62333999999998</v>
      </c>
      <c r="S6228" s="18">
        <f t="shared" si="680"/>
        <v>2.5994665590975816</v>
      </c>
      <c r="T6228" s="18">
        <f t="shared" si="681"/>
        <v>0.53067158781201429</v>
      </c>
      <c r="U6228" s="18">
        <f t="shared" si="682"/>
        <v>0.45649168841564097</v>
      </c>
      <c r="V6228" s="30">
        <v>788.62369999999999</v>
      </c>
      <c r="W6228" s="3" t="s">
        <v>47</v>
      </c>
      <c r="X6228" s="3" t="s">
        <v>47</v>
      </c>
      <c r="Y6228" s="3" t="s">
        <v>47</v>
      </c>
      <c r="Z6228" s="3" t="s">
        <v>47</v>
      </c>
      <c r="AB6228" s="12" t="s">
        <v>52</v>
      </c>
      <c r="AC6228" s="3" t="s">
        <v>52</v>
      </c>
      <c r="AD6228" s="3" t="s">
        <v>47</v>
      </c>
      <c r="AF6228" s="3" t="s">
        <v>47</v>
      </c>
      <c r="AG6228" s="3" t="s">
        <v>48</v>
      </c>
      <c r="AJ6228" s="3" t="s">
        <v>47</v>
      </c>
      <c r="AK6228" s="3" t="s">
        <v>52</v>
      </c>
      <c r="AM6228" s="3" t="s">
        <v>47</v>
      </c>
      <c r="AU6228" s="3">
        <v>0</v>
      </c>
      <c r="AV6228" s="3">
        <v>8</v>
      </c>
      <c r="AW6228" s="3">
        <v>1</v>
      </c>
      <c r="AX6228" s="3">
        <v>8</v>
      </c>
      <c r="AY6228" s="3">
        <v>100</v>
      </c>
      <c r="AZ6228" s="6" t="str">
        <f t="shared" si="683"/>
        <v>2990.6</v>
      </c>
      <c r="BC6228" s="12" t="s">
        <v>16028</v>
      </c>
      <c r="BJ6228" s="12">
        <f t="shared" si="684"/>
        <v>0</v>
      </c>
      <c r="BK6228" s="12">
        <f t="shared" si="685"/>
        <v>0</v>
      </c>
      <c r="CQ6228" s="3" t="str">
        <f>CONCATENATE(baseURL!$A$1,baseURL!$B$1,baseURL!$C$1,".",C6228,".",L6228,".pkl&amp;seq=",BC6228)</f>
        <v>http://proteomics.broadinstitute.org/millscripts/viewfeed.pl?side=xl&amp;cycle=1&amp;fixedMods=iaaC&amp;file=msdataSM/iPRG2012_nd/cpick_in/iPRG2012_nd.2990.6.4.pkl&amp;seq=TFNLVNDFTPEEEAALRRENEWAEDR</v>
      </c>
    </row>
    <row r="6229" spans="1:95" x14ac:dyDescent="0.2">
      <c r="A6229" s="3">
        <v>1967</v>
      </c>
      <c r="B6229" s="2" t="s">
        <v>16136</v>
      </c>
      <c r="C6229" s="2" t="s">
        <v>16137</v>
      </c>
      <c r="D6229" s="3">
        <v>15793</v>
      </c>
      <c r="E6229" s="3">
        <v>15777</v>
      </c>
      <c r="F6229" s="3">
        <v>62815</v>
      </c>
      <c r="G6229" s="3">
        <v>18767</v>
      </c>
      <c r="H6229" s="3">
        <v>55.077399999999997</v>
      </c>
      <c r="I6229" s="30">
        <v>761.37815000000001</v>
      </c>
      <c r="J6229" s="30">
        <v>762.05952839999998</v>
      </c>
      <c r="K6229" s="30">
        <v>-0.68137999999999999</v>
      </c>
      <c r="L6229" s="3">
        <v>3</v>
      </c>
      <c r="M6229" s="3">
        <v>3</v>
      </c>
      <c r="N6229" s="10">
        <f t="shared" si="679"/>
        <v>1</v>
      </c>
      <c r="O6229" s="35">
        <v>3</v>
      </c>
      <c r="P6229" s="17"/>
      <c r="Q6229" s="40">
        <v>2284.16419</v>
      </c>
      <c r="R6229" s="40">
        <v>762.05957999999998</v>
      </c>
      <c r="S6229" s="18">
        <f t="shared" si="680"/>
        <v>-894.19517565802084</v>
      </c>
      <c r="T6229" s="18">
        <f t="shared" si="681"/>
        <v>-6.7711241168501191E-2</v>
      </c>
      <c r="U6229" s="18">
        <f t="shared" si="682"/>
        <v>-0.10497866849911275</v>
      </c>
      <c r="V6229" s="30">
        <v>762.05949999999996</v>
      </c>
      <c r="W6229" s="3" t="s">
        <v>47</v>
      </c>
      <c r="X6229" s="3" t="s">
        <v>47</v>
      </c>
      <c r="Y6229" s="3" t="s">
        <v>47</v>
      </c>
      <c r="Z6229" s="3" t="s">
        <v>47</v>
      </c>
      <c r="AA6229" s="3" t="s">
        <v>48</v>
      </c>
      <c r="AB6229" s="12" t="s">
        <v>52</v>
      </c>
      <c r="AC6229" s="3" t="s">
        <v>52</v>
      </c>
      <c r="AD6229" s="3" t="s">
        <v>47</v>
      </c>
      <c r="AE6229" s="3" t="s">
        <v>47</v>
      </c>
      <c r="AF6229" s="3" t="s">
        <v>52</v>
      </c>
      <c r="AI6229" s="3" t="s">
        <v>48</v>
      </c>
      <c r="AJ6229" s="3" t="s">
        <v>48</v>
      </c>
      <c r="AK6229" s="3" t="s">
        <v>52</v>
      </c>
      <c r="AL6229" s="3" t="s">
        <v>52</v>
      </c>
      <c r="AM6229" s="3" t="s">
        <v>48</v>
      </c>
      <c r="AO6229" s="3" t="s">
        <v>47</v>
      </c>
      <c r="AU6229" s="3">
        <v>0</v>
      </c>
      <c r="AV6229" s="3">
        <v>7</v>
      </c>
      <c r="AW6229" s="3">
        <v>2</v>
      </c>
      <c r="AX6229" s="3">
        <v>6</v>
      </c>
      <c r="AY6229" s="3">
        <v>85.71</v>
      </c>
      <c r="AZ6229" s="6" t="str">
        <f t="shared" si="683"/>
        <v>2991.3</v>
      </c>
      <c r="BC6229" s="12" t="s">
        <v>16023</v>
      </c>
      <c r="BJ6229" s="12">
        <f t="shared" si="684"/>
        <v>0</v>
      </c>
      <c r="BK6229" s="12">
        <f t="shared" si="685"/>
        <v>0</v>
      </c>
      <c r="BP6229" s="3" t="s">
        <v>54</v>
      </c>
      <c r="BR6229" s="3" t="s">
        <v>54</v>
      </c>
      <c r="BZ6229" s="3" t="s">
        <v>15929</v>
      </c>
      <c r="CQ6229" s="3" t="str">
        <f>CONCATENATE(baseURL!$A$1,baseURL!$B$1,baseURL!$C$1,".",C6229,".",L6229,".pkl&amp;seq=",BC6229,"&amp;varMods=Deamidated-N")</f>
        <v>http://proteomics.broadinstitute.org/millscripts/viewfeed.pl?side=xl&amp;cycle=1&amp;fixedMods=iaaC&amp;file=msdataSM/iPRG2012_nd/cpick_in/iPRG2012_nd.2991.3.3.pkl&amp;seq=LLTHPnFNGNTLDNDLMLLK&amp;varMods=Deamidated-N</v>
      </c>
    </row>
    <row r="6230" spans="1:95" x14ac:dyDescent="0.2">
      <c r="A6230" s="3">
        <v>5276</v>
      </c>
      <c r="B6230" s="2" t="s">
        <v>16138</v>
      </c>
      <c r="C6230" s="2" t="s">
        <v>16129</v>
      </c>
      <c r="D6230" s="3">
        <v>15796</v>
      </c>
      <c r="E6230" s="3">
        <v>15780</v>
      </c>
      <c r="F6230" s="3">
        <v>62835</v>
      </c>
      <c r="G6230" s="3">
        <v>18771</v>
      </c>
      <c r="H6230" s="3">
        <v>55.094000000000001</v>
      </c>
      <c r="I6230" s="30">
        <v>566.31825000000003</v>
      </c>
      <c r="J6230" s="30">
        <v>566.31848170000001</v>
      </c>
      <c r="K6230" s="30">
        <v>-2.3000000000000001E-4</v>
      </c>
      <c r="L6230" s="3">
        <v>3</v>
      </c>
      <c r="M6230" s="3">
        <v>3</v>
      </c>
      <c r="N6230" s="10">
        <f t="shared" si="679"/>
        <v>1</v>
      </c>
      <c r="O6230" s="35">
        <v>3</v>
      </c>
      <c r="P6230" s="17"/>
      <c r="Q6230" s="40">
        <v>1696.9380799999999</v>
      </c>
      <c r="R6230" s="40">
        <v>566.31754000000001</v>
      </c>
      <c r="S6230" s="18">
        <f t="shared" si="680"/>
        <v>1.2537135968389954</v>
      </c>
      <c r="T6230" s="18">
        <f t="shared" si="681"/>
        <v>1.6628480198555937</v>
      </c>
      <c r="U6230" s="18">
        <f t="shared" si="682"/>
        <v>1.1654239069462033</v>
      </c>
      <c r="V6230" s="30">
        <v>566.31820000000005</v>
      </c>
      <c r="W6230" s="3" t="s">
        <v>47</v>
      </c>
      <c r="X6230" s="3" t="s">
        <v>47</v>
      </c>
      <c r="Y6230" s="3" t="s">
        <v>47</v>
      </c>
      <c r="Z6230" s="3" t="s">
        <v>47</v>
      </c>
      <c r="AA6230" s="3" t="s">
        <v>47</v>
      </c>
      <c r="AB6230" s="12" t="s">
        <v>47</v>
      </c>
      <c r="AC6230" s="3" t="s">
        <v>47</v>
      </c>
      <c r="AD6230" s="3" t="s">
        <v>47</v>
      </c>
      <c r="AE6230" s="3" t="s">
        <v>47</v>
      </c>
      <c r="AF6230" s="3" t="s">
        <v>47</v>
      </c>
      <c r="AG6230" s="3" t="s">
        <v>47</v>
      </c>
      <c r="AH6230" s="3" t="s">
        <v>47</v>
      </c>
      <c r="AI6230" s="3" t="s">
        <v>47</v>
      </c>
      <c r="AJ6230" s="3" t="s">
        <v>47</v>
      </c>
      <c r="AK6230" s="3" t="s">
        <v>47</v>
      </c>
      <c r="AL6230" s="3" t="s">
        <v>47</v>
      </c>
      <c r="AM6230" s="3" t="s">
        <v>47</v>
      </c>
      <c r="AN6230" s="3" t="s">
        <v>47</v>
      </c>
      <c r="AU6230" s="3">
        <v>0</v>
      </c>
      <c r="AV6230" s="3">
        <v>18</v>
      </c>
      <c r="AW6230" s="3">
        <v>1</v>
      </c>
      <c r="AX6230" s="3">
        <v>18</v>
      </c>
      <c r="AY6230" s="3">
        <v>100</v>
      </c>
      <c r="AZ6230" s="6" t="str">
        <f t="shared" si="683"/>
        <v>2992.2</v>
      </c>
      <c r="BC6230" s="12" t="s">
        <v>16139</v>
      </c>
      <c r="BJ6230" s="12">
        <f t="shared" si="684"/>
        <v>0</v>
      </c>
      <c r="BK6230" s="12">
        <f t="shared" si="685"/>
        <v>0</v>
      </c>
      <c r="CQ6230" s="3" t="str">
        <f>CONCATENATE(baseURL!$A$1,baseURL!$B$1,baseURL!$C$1,".",C6230,".",L6230,".pkl&amp;seq=",BC6230)</f>
        <v>http://proteomics.broadinstitute.org/millscripts/viewfeed.pl?side=xl&amp;cycle=1&amp;fixedMods=iaaC&amp;file=msdataSM/iPRG2012_nd/cpick_in/iPRG2012_nd.2992.2.3.pkl&amp;seq=LGDLEKWTANLLPAR</v>
      </c>
    </row>
    <row r="6231" spans="1:95" x14ac:dyDescent="0.2">
      <c r="A6231" s="3">
        <v>6658</v>
      </c>
      <c r="B6231" s="2" t="s">
        <v>16140</v>
      </c>
      <c r="C6231" s="2" t="s">
        <v>16141</v>
      </c>
      <c r="D6231" s="3">
        <v>15797</v>
      </c>
      <c r="E6231" s="3">
        <v>15781</v>
      </c>
      <c r="F6231" s="3">
        <v>62836</v>
      </c>
      <c r="G6231" s="3">
        <v>18772</v>
      </c>
      <c r="H6231" s="3">
        <v>55.096400000000003</v>
      </c>
      <c r="I6231" s="30">
        <v>573.32279000000005</v>
      </c>
      <c r="J6231" s="30">
        <v>573.32167419999996</v>
      </c>
      <c r="K6231" s="30">
        <v>1.1199999999999999E-3</v>
      </c>
      <c r="L6231" s="3">
        <v>4</v>
      </c>
      <c r="M6231" s="3">
        <v>4</v>
      </c>
      <c r="N6231" s="10">
        <f t="shared" si="679"/>
        <v>1</v>
      </c>
      <c r="O6231" s="35">
        <v>4</v>
      </c>
      <c r="P6231" s="17"/>
      <c r="Q6231" s="40">
        <v>2290.2652899999998</v>
      </c>
      <c r="R6231" s="40">
        <v>573.32177999999999</v>
      </c>
      <c r="S6231" s="18">
        <f t="shared" si="680"/>
        <v>1.7616634066558441</v>
      </c>
      <c r="T6231" s="18">
        <f t="shared" si="681"/>
        <v>-0.18453860243799994</v>
      </c>
      <c r="U6231" s="18">
        <f t="shared" si="682"/>
        <v>-0.66280405385974861</v>
      </c>
      <c r="V6231" s="30">
        <v>573.32140000000004</v>
      </c>
      <c r="W6231" s="3" t="s">
        <v>47</v>
      </c>
      <c r="X6231" s="3" t="s">
        <v>47</v>
      </c>
      <c r="Y6231" s="3" t="s">
        <v>47</v>
      </c>
      <c r="Z6231" s="3" t="s">
        <v>47</v>
      </c>
      <c r="AA6231" s="3" t="s">
        <v>47</v>
      </c>
      <c r="AB6231" s="12" t="s">
        <v>47</v>
      </c>
      <c r="AC6231" s="3" t="s">
        <v>47</v>
      </c>
      <c r="AD6231" s="3" t="s">
        <v>47</v>
      </c>
      <c r="AE6231" s="3" t="s">
        <v>47</v>
      </c>
      <c r="AF6231" s="3" t="s">
        <v>47</v>
      </c>
      <c r="AG6231" s="3" t="s">
        <v>47</v>
      </c>
      <c r="AI6231" s="3" t="s">
        <v>47</v>
      </c>
      <c r="AJ6231" s="3" t="s">
        <v>47</v>
      </c>
      <c r="AK6231" s="3" t="s">
        <v>47</v>
      </c>
      <c r="AL6231" s="3" t="s">
        <v>48</v>
      </c>
      <c r="AU6231" s="3">
        <v>0</v>
      </c>
      <c r="AV6231" s="3">
        <v>14</v>
      </c>
      <c r="AW6231" s="3">
        <v>1</v>
      </c>
      <c r="AX6231" s="3">
        <v>14</v>
      </c>
      <c r="AY6231" s="3">
        <v>100</v>
      </c>
      <c r="AZ6231" s="6" t="str">
        <f t="shared" si="683"/>
        <v>2992.3</v>
      </c>
      <c r="BC6231" s="12" t="s">
        <v>16050</v>
      </c>
      <c r="BJ6231" s="12">
        <f t="shared" si="684"/>
        <v>0</v>
      </c>
      <c r="BK6231" s="12">
        <f t="shared" si="685"/>
        <v>0</v>
      </c>
      <c r="CQ6231" s="3" t="str">
        <f>CONCATENATE(baseURL!$A$1,baseURL!$B$1,baseURL!$C$1,".",C6231,".",L6231,".pkl&amp;seq=",BC6231)</f>
        <v>http://proteomics.broadinstitute.org/millscripts/viewfeed.pl?side=xl&amp;cycle=1&amp;fixedMods=iaaC&amp;file=msdataSM/iPRG2012_nd/cpick_in/iPRG2012_nd.2992.3.4.pkl&amp;seq=SASKETAPVLDTLAAGYGKLLGK</v>
      </c>
    </row>
    <row r="6232" spans="1:95" x14ac:dyDescent="0.2">
      <c r="A6232" s="3">
        <v>3778</v>
      </c>
      <c r="B6232" s="2" t="s">
        <v>16142</v>
      </c>
      <c r="C6232" s="2" t="s">
        <v>16143</v>
      </c>
      <c r="D6232" s="3">
        <v>15799</v>
      </c>
      <c r="E6232" s="3">
        <v>15783</v>
      </c>
      <c r="F6232" s="3">
        <v>62838</v>
      </c>
      <c r="G6232" s="3">
        <v>18774</v>
      </c>
      <c r="H6232" s="3">
        <v>55.101500000000001</v>
      </c>
      <c r="I6232" s="30">
        <v>608.07723999999996</v>
      </c>
      <c r="J6232" s="30">
        <v>608.07685839999999</v>
      </c>
      <c r="K6232" s="30">
        <v>3.8000000000000002E-4</v>
      </c>
      <c r="L6232" s="3">
        <v>0</v>
      </c>
      <c r="M6232" s="3">
        <v>4</v>
      </c>
      <c r="N6232" s="10">
        <f t="shared" si="679"/>
        <v>1</v>
      </c>
      <c r="O6232" s="35">
        <v>4</v>
      </c>
      <c r="P6232" s="17"/>
      <c r="Q6232" s="40">
        <v>2429.2823400000002</v>
      </c>
      <c r="R6232" s="40">
        <v>608.07604000000003</v>
      </c>
      <c r="S6232" s="18">
        <f t="shared" si="680"/>
        <v>1.97343740089833</v>
      </c>
      <c r="T6232" s="18">
        <f t="shared" si="681"/>
        <v>1.3458843074253746</v>
      </c>
      <c r="U6232" s="18">
        <f t="shared" si="682"/>
        <v>1.0853905704379931</v>
      </c>
      <c r="V6232" s="30">
        <v>608.07669999999996</v>
      </c>
      <c r="W6232" s="3" t="s">
        <v>47</v>
      </c>
      <c r="X6232" s="3" t="s">
        <v>47</v>
      </c>
      <c r="Y6232" s="3" t="s">
        <v>47</v>
      </c>
      <c r="Z6232" s="3" t="s">
        <v>47</v>
      </c>
      <c r="AA6232" s="3" t="s">
        <v>47</v>
      </c>
      <c r="AB6232" s="12" t="s">
        <v>47</v>
      </c>
      <c r="AC6232" s="3" t="s">
        <v>47</v>
      </c>
      <c r="AE6232" s="3" t="s">
        <v>47</v>
      </c>
      <c r="AF6232" s="3" t="s">
        <v>47</v>
      </c>
      <c r="AI6232" s="3" t="s">
        <v>47</v>
      </c>
      <c r="AL6232" s="3" t="s">
        <v>48</v>
      </c>
      <c r="AM6232" s="3" t="s">
        <v>47</v>
      </c>
      <c r="AU6232" s="3">
        <v>0</v>
      </c>
      <c r="AV6232" s="3">
        <v>11</v>
      </c>
      <c r="AW6232" s="3">
        <v>1</v>
      </c>
      <c r="AX6232" s="3">
        <v>11</v>
      </c>
      <c r="AY6232" s="3">
        <v>100</v>
      </c>
      <c r="AZ6232" s="6" t="str">
        <f t="shared" si="683"/>
        <v>2992.5</v>
      </c>
      <c r="BC6232" s="12" t="s">
        <v>16144</v>
      </c>
      <c r="BJ6232" s="12">
        <f t="shared" si="684"/>
        <v>0</v>
      </c>
      <c r="BK6232" s="12">
        <f t="shared" si="685"/>
        <v>0</v>
      </c>
      <c r="CQ6232" s="3" t="str">
        <f>CONCATENATE(baseURL!$A$1,baseURL!$B$1,baseURL!$C$1,".",C6232,".",L6232,".pkl&amp;seq=",BC6232)</f>
        <v>http://proteomics.broadinstitute.org/millscripts/viewfeed.pl?side=xl&amp;cycle=1&amp;fixedMods=iaaC&amp;file=msdataSM/iPRG2012_nd/cpick_in/iPRG2012_nd.2992.5.0.pkl&amp;seq=AALEDGWVPGKNLFTVEDALKR</v>
      </c>
    </row>
    <row r="6233" spans="1:95" x14ac:dyDescent="0.2">
      <c r="A6233" s="3">
        <v>7790</v>
      </c>
      <c r="B6233" s="2" t="s">
        <v>16147</v>
      </c>
      <c r="C6233" s="2" t="s">
        <v>16148</v>
      </c>
      <c r="D6233" s="3">
        <v>15801</v>
      </c>
      <c r="E6233" s="3">
        <v>15785</v>
      </c>
      <c r="F6233" s="3">
        <v>62840</v>
      </c>
      <c r="G6233" s="3">
        <v>18776</v>
      </c>
      <c r="H6233" s="3">
        <v>55.106499999999997</v>
      </c>
      <c r="I6233" s="30">
        <v>771.06568000000004</v>
      </c>
      <c r="J6233" s="30">
        <v>771.06419840000001</v>
      </c>
      <c r="K6233" s="30">
        <v>1.48E-3</v>
      </c>
      <c r="L6233" s="3">
        <v>3</v>
      </c>
      <c r="M6233" s="3">
        <v>3</v>
      </c>
      <c r="N6233" s="10">
        <f t="shared" si="679"/>
        <v>1</v>
      </c>
      <c r="O6233" s="35">
        <v>3</v>
      </c>
      <c r="P6233" s="11"/>
      <c r="Q6233" s="40">
        <v>2311.1750900000002</v>
      </c>
      <c r="R6233" s="40">
        <v>771.06322</v>
      </c>
      <c r="S6233" s="18">
        <f t="shared" si="680"/>
        <v>3.1903998741398572</v>
      </c>
      <c r="T6233" s="18">
        <f t="shared" si="681"/>
        <v>1.2688972507444338</v>
      </c>
      <c r="U6233" s="18">
        <f t="shared" si="682"/>
        <v>1.2709723075973567</v>
      </c>
      <c r="V6233" s="30">
        <v>771.06420000000003</v>
      </c>
      <c r="W6233" s="3" t="s">
        <v>48</v>
      </c>
      <c r="X6233" s="3" t="s">
        <v>47</v>
      </c>
      <c r="Y6233" s="3" t="s">
        <v>47</v>
      </c>
      <c r="AA6233" s="3" t="s">
        <v>47</v>
      </c>
      <c r="AC6233" s="3" t="s">
        <v>52</v>
      </c>
      <c r="AD6233" s="3" t="s">
        <v>47</v>
      </c>
      <c r="AE6233" s="3" t="s">
        <v>47</v>
      </c>
      <c r="AG6233" s="3" t="s">
        <v>52</v>
      </c>
      <c r="AH6233" s="3" t="s">
        <v>52</v>
      </c>
      <c r="AJ6233" s="3" t="s">
        <v>47</v>
      </c>
      <c r="AL6233" s="3" t="s">
        <v>52</v>
      </c>
      <c r="AO6233" s="3" t="s">
        <v>47</v>
      </c>
      <c r="AS6233" s="3" t="s">
        <v>47</v>
      </c>
      <c r="AU6233" s="3">
        <v>0</v>
      </c>
      <c r="AV6233" s="3">
        <v>8</v>
      </c>
      <c r="AW6233" s="3">
        <v>3</v>
      </c>
      <c r="AX6233" s="3">
        <v>5</v>
      </c>
      <c r="AY6233" s="3">
        <v>62.5</v>
      </c>
      <c r="AZ6233" s="6" t="str">
        <f t="shared" si="683"/>
        <v>2992.7</v>
      </c>
      <c r="BB6233" s="12" t="s">
        <v>3182</v>
      </c>
      <c r="BC6233" s="12" t="s">
        <v>15603</v>
      </c>
      <c r="BJ6233" s="12">
        <f t="shared" si="684"/>
        <v>0</v>
      </c>
      <c r="BK6233" s="12">
        <f t="shared" si="685"/>
        <v>0</v>
      </c>
      <c r="BP6233" s="3" t="s">
        <v>54</v>
      </c>
      <c r="BR6233" s="3" t="s">
        <v>54</v>
      </c>
      <c r="BW6233" s="3" t="s">
        <v>16149</v>
      </c>
      <c r="CK6233" s="3" t="s">
        <v>16149</v>
      </c>
      <c r="CO6233" s="3" t="s">
        <v>16150</v>
      </c>
      <c r="CQ6233" s="3" t="str">
        <f>CONCATENATE(baseURL!$A$1,baseURL!$B$1,"+Formyl",baseURL!$C$1,".",C6233,".",L6233,".pkl&amp;seq=",BC6233,"&amp;varMods=Deamidated-N")</f>
        <v>http://proteomics.broadinstitute.org/millscripts/viewfeed.pl?side=xl&amp;cycle=1&amp;fixedMods=iaaC+Formyl&amp;file=msdataSM/iPRG2012_nd/cpick_in/iPRG2012_nd.2992.7.3.pkl&amp;seq=LLTHPNFNGNTLDNDLMLLK&amp;varMods=Deamidated-N</v>
      </c>
    </row>
    <row r="6234" spans="1:95" x14ac:dyDescent="0.2">
      <c r="A6234" s="3">
        <v>4354</v>
      </c>
      <c r="B6234" s="2" t="s">
        <v>16151</v>
      </c>
      <c r="C6234" s="2" t="s">
        <v>16140</v>
      </c>
      <c r="D6234" s="3">
        <v>15805</v>
      </c>
      <c r="E6234" s="3">
        <v>15789</v>
      </c>
      <c r="F6234" s="3">
        <v>62858</v>
      </c>
      <c r="G6234" s="3">
        <v>18781</v>
      </c>
      <c r="H6234" s="3">
        <v>55.128</v>
      </c>
      <c r="I6234" s="30">
        <v>611.01503000000002</v>
      </c>
      <c r="J6234" s="30">
        <v>611.01485160000004</v>
      </c>
      <c r="K6234" s="30">
        <v>1.8000000000000001E-4</v>
      </c>
      <c r="L6234" s="3">
        <v>0</v>
      </c>
      <c r="M6234" s="3">
        <v>3</v>
      </c>
      <c r="N6234" s="10">
        <f t="shared" si="679"/>
        <v>1</v>
      </c>
      <c r="O6234" s="35">
        <v>3</v>
      </c>
      <c r="P6234" s="17"/>
      <c r="Q6234" s="40">
        <v>1831.02585</v>
      </c>
      <c r="R6234" s="40">
        <v>611.01346999999998</v>
      </c>
      <c r="S6234" s="18">
        <f t="shared" si="680"/>
        <v>2.5531352034520909</v>
      </c>
      <c r="T6234" s="18">
        <f t="shared" si="681"/>
        <v>2.2611612802232082</v>
      </c>
      <c r="U6234" s="18">
        <f t="shared" si="682"/>
        <v>2.176711423485767</v>
      </c>
      <c r="V6234" s="30">
        <v>611.01480000000004</v>
      </c>
      <c r="W6234" s="3" t="s">
        <v>47</v>
      </c>
      <c r="X6234" s="3" t="s">
        <v>47</v>
      </c>
      <c r="Y6234" s="3" t="s">
        <v>47</v>
      </c>
      <c r="Z6234" s="3" t="s">
        <v>47</v>
      </c>
      <c r="AA6234" s="3" t="s">
        <v>47</v>
      </c>
      <c r="AB6234" s="12" t="s">
        <v>47</v>
      </c>
      <c r="AC6234" s="3" t="s">
        <v>47</v>
      </c>
      <c r="AD6234" s="3" t="s">
        <v>47</v>
      </c>
      <c r="AF6234" s="3" t="s">
        <v>47</v>
      </c>
      <c r="AG6234" s="3" t="s">
        <v>47</v>
      </c>
      <c r="AH6234" s="3" t="s">
        <v>47</v>
      </c>
      <c r="AI6234" s="3" t="s">
        <v>47</v>
      </c>
      <c r="AL6234" s="3" t="s">
        <v>47</v>
      </c>
      <c r="AM6234" s="3" t="s">
        <v>47</v>
      </c>
      <c r="AU6234" s="3">
        <v>0</v>
      </c>
      <c r="AV6234" s="3">
        <v>14</v>
      </c>
      <c r="AW6234" s="3">
        <v>1</v>
      </c>
      <c r="AX6234" s="3">
        <v>14</v>
      </c>
      <c r="AY6234" s="3">
        <v>100</v>
      </c>
      <c r="AZ6234" s="6" t="str">
        <f t="shared" si="683"/>
        <v>2993.4</v>
      </c>
      <c r="BC6234" s="12" t="s">
        <v>16152</v>
      </c>
      <c r="BJ6234" s="12">
        <f t="shared" si="684"/>
        <v>0</v>
      </c>
      <c r="BK6234" s="12">
        <f t="shared" si="685"/>
        <v>0</v>
      </c>
      <c r="CQ6234" s="3" t="str">
        <f>CONCATENATE(baseURL!$A$1,baseURL!$B$1,baseURL!$C$1,".",C6234,".",L6234,".pkl&amp;seq=",BC6234)</f>
        <v>http://proteomics.broadinstitute.org/millscripts/viewfeed.pl?side=xl&amp;cycle=1&amp;fixedMods=iaaC&amp;file=msdataSM/iPRG2012_nd/cpick_in/iPRG2012_nd.2993.4.0.pkl&amp;seq=LVAARDPLGVVTLYMGR</v>
      </c>
    </row>
    <row r="6235" spans="1:95" x14ac:dyDescent="0.2">
      <c r="A6235" s="3">
        <v>1315</v>
      </c>
      <c r="B6235" s="2" t="s">
        <v>16156</v>
      </c>
      <c r="C6235" s="2" t="s">
        <v>16157</v>
      </c>
      <c r="D6235" s="3">
        <v>15808</v>
      </c>
      <c r="E6235" s="3">
        <v>15792</v>
      </c>
      <c r="F6235" s="3">
        <v>62877</v>
      </c>
      <c r="G6235" s="3">
        <v>18785</v>
      </c>
      <c r="H6235" s="3">
        <v>55.143000000000001</v>
      </c>
      <c r="I6235" s="30">
        <v>476.93421999999998</v>
      </c>
      <c r="J6235" s="30">
        <v>476.93811410000001</v>
      </c>
      <c r="K6235" s="30">
        <v>-3.8899999999999998E-3</v>
      </c>
      <c r="L6235" s="3">
        <v>3</v>
      </c>
      <c r="M6235" s="3">
        <v>3</v>
      </c>
      <c r="N6235" s="10">
        <f t="shared" si="679"/>
        <v>1</v>
      </c>
      <c r="O6235" s="35">
        <v>3</v>
      </c>
      <c r="P6235" s="17"/>
      <c r="Q6235" s="40">
        <v>1428.78856</v>
      </c>
      <c r="R6235" s="40">
        <v>476.93437</v>
      </c>
      <c r="S6235" s="18">
        <f t="shared" si="680"/>
        <v>-0.31450868181127384</v>
      </c>
      <c r="T6235" s="18">
        <f t="shared" si="681"/>
        <v>7.8503463694717599</v>
      </c>
      <c r="U6235" s="18">
        <f t="shared" si="682"/>
        <v>-0.98546053623075203</v>
      </c>
      <c r="V6235" s="30">
        <v>476.93389999999999</v>
      </c>
      <c r="X6235" s="3" t="s">
        <v>47</v>
      </c>
      <c r="Y6235" s="3" t="s">
        <v>47</v>
      </c>
      <c r="Z6235" s="3" t="s">
        <v>48</v>
      </c>
      <c r="AA6235" s="3" t="s">
        <v>47</v>
      </c>
      <c r="AB6235" s="12" t="s">
        <v>52</v>
      </c>
      <c r="AF6235" s="3" t="s">
        <v>48</v>
      </c>
      <c r="AG6235" s="3" t="s">
        <v>48</v>
      </c>
      <c r="AH6235" s="3" t="s">
        <v>48</v>
      </c>
      <c r="AL6235" s="3" t="s">
        <v>48</v>
      </c>
      <c r="AU6235" s="3">
        <v>0</v>
      </c>
      <c r="AV6235" s="3">
        <v>3</v>
      </c>
      <c r="AW6235" s="3">
        <v>1</v>
      </c>
      <c r="AX6235" s="3">
        <v>3</v>
      </c>
      <c r="AY6235" s="3">
        <v>100</v>
      </c>
      <c r="AZ6235" s="6" t="str">
        <f t="shared" si="683"/>
        <v>2994.2</v>
      </c>
      <c r="BC6235" s="12" t="s">
        <v>16062</v>
      </c>
      <c r="BJ6235" s="12">
        <f t="shared" si="684"/>
        <v>0</v>
      </c>
      <c r="BK6235" s="12">
        <f t="shared" si="685"/>
        <v>0</v>
      </c>
      <c r="CQ6235" s="3" t="str">
        <f>CONCATENATE(baseURL!$A$1,baseURL!$B$1,baseURL!$C$1,".",C6235,".",L6235,".pkl&amp;seq=",BC6235)</f>
        <v>http://proteomics.broadinstitute.org/millscripts/viewfeed.pl?side=xl&amp;cycle=1&amp;fixedMods=iaaC&amp;file=msdataSM/iPRG2012_nd/cpick_in/iPRG2012_nd.2994.2.3.pkl&amp;seq=YKFLLFGLNDAK</v>
      </c>
    </row>
    <row r="6236" spans="1:95" x14ac:dyDescent="0.2">
      <c r="A6236" s="3">
        <v>5894</v>
      </c>
      <c r="B6236" s="2" t="s">
        <v>16153</v>
      </c>
      <c r="C6236" s="2" t="s">
        <v>16154</v>
      </c>
      <c r="D6236" s="3">
        <v>15815</v>
      </c>
      <c r="E6236" s="3">
        <v>15799</v>
      </c>
      <c r="F6236" s="3">
        <v>62884</v>
      </c>
      <c r="G6236" s="3">
        <v>18792</v>
      </c>
      <c r="H6236" s="3">
        <v>55.156300000000002</v>
      </c>
      <c r="I6236" s="30">
        <v>825.67327</v>
      </c>
      <c r="J6236" s="30">
        <v>825.67063900000005</v>
      </c>
      <c r="K6236" s="30">
        <v>2.63E-3</v>
      </c>
      <c r="L6236" s="3">
        <v>4</v>
      </c>
      <c r="M6236" s="3">
        <v>4</v>
      </c>
      <c r="N6236" s="10">
        <f t="shared" si="679"/>
        <v>1</v>
      </c>
      <c r="O6236" s="35">
        <v>4</v>
      </c>
      <c r="P6236" s="17"/>
      <c r="Q6236" s="40">
        <v>3299.6576300000002</v>
      </c>
      <c r="R6236" s="40">
        <v>825.66986999999995</v>
      </c>
      <c r="S6236" s="18">
        <f t="shared" si="680"/>
        <v>4.1178685617485655</v>
      </c>
      <c r="T6236" s="18">
        <f t="shared" si="681"/>
        <v>0.9313649777541535</v>
      </c>
      <c r="U6236" s="18">
        <f t="shared" si="682"/>
        <v>1.0052443842531174</v>
      </c>
      <c r="V6236" s="30">
        <v>825.67070000000001</v>
      </c>
      <c r="W6236" s="3" t="s">
        <v>47</v>
      </c>
      <c r="X6236" s="3" t="s">
        <v>47</v>
      </c>
      <c r="Y6236" s="3" t="s">
        <v>47</v>
      </c>
      <c r="Z6236" s="3" t="s">
        <v>47</v>
      </c>
      <c r="AA6236" s="3" t="s">
        <v>47</v>
      </c>
      <c r="AB6236" s="12" t="s">
        <v>47</v>
      </c>
      <c r="AC6236" s="3" t="s">
        <v>47</v>
      </c>
      <c r="AD6236" s="3" t="s">
        <v>47</v>
      </c>
      <c r="AE6236" s="3" t="s">
        <v>47</v>
      </c>
      <c r="AF6236" s="3" t="s">
        <v>47</v>
      </c>
      <c r="AG6236" s="3" t="s">
        <v>47</v>
      </c>
      <c r="AI6236" s="3" t="s">
        <v>47</v>
      </c>
      <c r="AJ6236" s="3" t="s">
        <v>47</v>
      </c>
      <c r="AK6236" s="3" t="s">
        <v>47</v>
      </c>
      <c r="AL6236" s="3" t="s">
        <v>48</v>
      </c>
      <c r="AM6236" s="3" t="s">
        <v>47</v>
      </c>
      <c r="AU6236" s="3">
        <v>0</v>
      </c>
      <c r="AV6236" s="3">
        <v>15</v>
      </c>
      <c r="AW6236" s="3">
        <v>1</v>
      </c>
      <c r="AX6236" s="3">
        <v>15</v>
      </c>
      <c r="AY6236" s="3">
        <v>100</v>
      </c>
      <c r="AZ6236" s="6" t="str">
        <f t="shared" si="683"/>
        <v>2994.9</v>
      </c>
      <c r="BC6236" s="12" t="s">
        <v>16155</v>
      </c>
      <c r="BJ6236" s="12">
        <f t="shared" si="684"/>
        <v>0</v>
      </c>
      <c r="BK6236" s="12">
        <f t="shared" si="685"/>
        <v>0</v>
      </c>
      <c r="CQ6236" s="3" t="str">
        <f>CONCATENATE(baseURL!$A$1,baseURL!$B$1,baseURL!$C$1,".",C6236,".",L6236,".pkl&amp;seq=",BC6236)</f>
        <v>http://proteomics.broadinstitute.org/millscripts/viewfeed.pl?side=xl&amp;cycle=1&amp;fixedMods=iaaC&amp;file=msdataSM/iPRG2012_nd/cpick_in/iPRG2012_nd.2994.9.4.pkl&amp;seq=SQLGNLYRNESMLTFETSQLQGAKDLVEK</v>
      </c>
    </row>
    <row r="6237" spans="1:95" x14ac:dyDescent="0.2">
      <c r="A6237" s="3">
        <v>7437</v>
      </c>
      <c r="B6237" s="2" t="s">
        <v>16161</v>
      </c>
      <c r="C6237" s="2" t="s">
        <v>16153</v>
      </c>
      <c r="D6237" s="3">
        <v>15825</v>
      </c>
      <c r="E6237" s="3">
        <v>15809</v>
      </c>
      <c r="F6237" s="3">
        <v>62906</v>
      </c>
      <c r="G6237" s="3">
        <v>18803</v>
      </c>
      <c r="H6237" s="3">
        <v>55.177900000000001</v>
      </c>
      <c r="I6237" s="30">
        <v>855.77121</v>
      </c>
      <c r="J6237" s="30">
        <v>855.77034309999999</v>
      </c>
      <c r="K6237" s="30">
        <v>8.7000000000000001E-4</v>
      </c>
      <c r="L6237" s="3">
        <v>3</v>
      </c>
      <c r="M6237" s="3">
        <v>3</v>
      </c>
      <c r="N6237" s="10">
        <f t="shared" si="679"/>
        <v>1</v>
      </c>
      <c r="O6237" s="35">
        <v>3</v>
      </c>
      <c r="P6237" s="17"/>
      <c r="Q6237" s="40">
        <v>2565.2977299999998</v>
      </c>
      <c r="R6237" s="40">
        <v>855.77076</v>
      </c>
      <c r="S6237" s="18">
        <f t="shared" si="680"/>
        <v>0.52584175696856905</v>
      </c>
      <c r="T6237" s="18">
        <f t="shared" si="681"/>
        <v>-0.48716317440515994</v>
      </c>
      <c r="U6237" s="18">
        <f t="shared" si="682"/>
        <v>-0.53752712931612667</v>
      </c>
      <c r="V6237" s="30">
        <v>855.77030000000002</v>
      </c>
      <c r="Y6237" s="3" t="s">
        <v>47</v>
      </c>
      <c r="Z6237" s="3" t="s">
        <v>47</v>
      </c>
      <c r="AB6237" s="12" t="s">
        <v>47</v>
      </c>
      <c r="AC6237" s="3" t="s">
        <v>47</v>
      </c>
      <c r="AE6237" s="3" t="s">
        <v>48</v>
      </c>
      <c r="AG6237" s="3" t="s">
        <v>47</v>
      </c>
      <c r="AI6237" s="3" t="s">
        <v>48</v>
      </c>
      <c r="AJ6237" s="3" t="s">
        <v>47</v>
      </c>
      <c r="AL6237" s="3" t="s">
        <v>48</v>
      </c>
      <c r="AU6237" s="3">
        <v>0</v>
      </c>
      <c r="AV6237" s="3">
        <v>6</v>
      </c>
      <c r="AW6237" s="3">
        <v>1</v>
      </c>
      <c r="AX6237" s="3">
        <v>6</v>
      </c>
      <c r="AY6237" s="3">
        <v>100</v>
      </c>
      <c r="AZ6237" s="6" t="str">
        <f t="shared" si="683"/>
        <v>2995.10</v>
      </c>
      <c r="BC6237" s="12" t="s">
        <v>16162</v>
      </c>
      <c r="BJ6237" s="12">
        <f t="shared" si="684"/>
        <v>0</v>
      </c>
      <c r="BK6237" s="12">
        <f t="shared" si="685"/>
        <v>0</v>
      </c>
      <c r="CQ6237" s="3" t="str">
        <f>CONCATENATE(baseURL!$A$1,baseURL!$B$1,baseURL!$C$1,".",C6237,".",L6237,".pkl&amp;seq=",BC6237)</f>
        <v>http://proteomics.broadinstitute.org/millscripts/viewfeed.pl?side=xl&amp;cycle=1&amp;fixedMods=iaaC&amp;file=msdataSM/iPRG2012_nd/cpick_in/iPRG2012_nd.2995.10.3.pkl&amp;seq=LLPVGDNTVVGLSGDLSDMQHLER</v>
      </c>
    </row>
    <row r="6238" spans="1:95" x14ac:dyDescent="0.2">
      <c r="A6238" s="3">
        <v>4661</v>
      </c>
      <c r="B6238" s="2" t="s">
        <v>16163</v>
      </c>
      <c r="C6238" s="2" t="s">
        <v>16164</v>
      </c>
      <c r="D6238" s="3">
        <v>15826</v>
      </c>
      <c r="E6238" s="3">
        <v>15810</v>
      </c>
      <c r="F6238" s="3">
        <v>62907</v>
      </c>
      <c r="G6238" s="3">
        <v>18804</v>
      </c>
      <c r="H6238" s="3">
        <v>55.179600000000001</v>
      </c>
      <c r="I6238" s="30">
        <v>864.04242999999997</v>
      </c>
      <c r="J6238" s="30">
        <v>864.03948290000005</v>
      </c>
      <c r="K6238" s="30">
        <v>2.9499999999999999E-3</v>
      </c>
      <c r="L6238" s="3">
        <v>3</v>
      </c>
      <c r="M6238" s="3">
        <v>3</v>
      </c>
      <c r="N6238" s="10">
        <f t="shared" si="679"/>
        <v>1</v>
      </c>
      <c r="O6238" s="35">
        <v>3</v>
      </c>
      <c r="P6238" s="17"/>
      <c r="Q6238" s="40">
        <v>2590.1038400000002</v>
      </c>
      <c r="R6238" s="40">
        <v>864.03945999999996</v>
      </c>
      <c r="S6238" s="18">
        <f t="shared" si="680"/>
        <v>3.4373430120943809</v>
      </c>
      <c r="T6238" s="18">
        <f t="shared" si="681"/>
        <v>2.6503419288253279E-2</v>
      </c>
      <c r="U6238" s="18">
        <f t="shared" si="682"/>
        <v>4.6294181995688653E-2</v>
      </c>
      <c r="V6238" s="30">
        <v>864.03949999999998</v>
      </c>
      <c r="W6238" s="3" t="s">
        <v>47</v>
      </c>
      <c r="X6238" s="3" t="s">
        <v>47</v>
      </c>
      <c r="Y6238" s="3" t="s">
        <v>47</v>
      </c>
      <c r="Z6238" s="3" t="s">
        <v>47</v>
      </c>
      <c r="AA6238" s="3" t="s">
        <v>47</v>
      </c>
      <c r="AB6238" s="12" t="s">
        <v>47</v>
      </c>
      <c r="AC6238" s="3" t="s">
        <v>47</v>
      </c>
      <c r="AD6238" s="3" t="s">
        <v>47</v>
      </c>
      <c r="AE6238" s="3" t="s">
        <v>47</v>
      </c>
      <c r="AF6238" s="3" t="s">
        <v>47</v>
      </c>
      <c r="AG6238" s="3" t="s">
        <v>47</v>
      </c>
      <c r="AI6238" s="3" t="s">
        <v>47</v>
      </c>
      <c r="AK6238" s="3" t="s">
        <v>47</v>
      </c>
      <c r="AL6238" s="3" t="s">
        <v>47</v>
      </c>
      <c r="AM6238" s="3" t="s">
        <v>47</v>
      </c>
      <c r="AN6238" s="3" t="s">
        <v>47</v>
      </c>
      <c r="AU6238" s="3">
        <v>0</v>
      </c>
      <c r="AV6238" s="3">
        <v>16</v>
      </c>
      <c r="AW6238" s="3">
        <v>1</v>
      </c>
      <c r="AX6238" s="3">
        <v>16</v>
      </c>
      <c r="AY6238" s="3">
        <v>100</v>
      </c>
      <c r="AZ6238" s="6" t="str">
        <f t="shared" si="683"/>
        <v>2995.11</v>
      </c>
      <c r="BC6238" s="12" t="s">
        <v>16165</v>
      </c>
      <c r="BJ6238" s="12">
        <f t="shared" si="684"/>
        <v>0</v>
      </c>
      <c r="BK6238" s="12">
        <f t="shared" si="685"/>
        <v>0</v>
      </c>
      <c r="CQ6238" s="3" t="str">
        <f>CONCATENATE(baseURL!$A$1,baseURL!$B$1,baseURL!$C$1,".",C6238,".",L6238,".pkl&amp;seq=",BC6238)</f>
        <v>http://proteomics.broadinstitute.org/millscripts/viewfeed.pl?side=xl&amp;cycle=1&amp;fixedMods=iaaC&amp;file=msdataSM/iPRG2012_nd/cpick_in/iPRG2012_nd.2995.11.3.pkl&amp;seq=SYLFGGHVSQYMEELADDDEER</v>
      </c>
    </row>
    <row r="6239" spans="1:95" x14ac:dyDescent="0.2">
      <c r="A6239" s="3">
        <v>4643</v>
      </c>
      <c r="B6239" s="2" t="s">
        <v>16166</v>
      </c>
      <c r="C6239" s="2" t="s">
        <v>16167</v>
      </c>
      <c r="D6239" s="3">
        <v>15827</v>
      </c>
      <c r="E6239" s="3">
        <v>15811</v>
      </c>
      <c r="F6239" s="3">
        <v>62908</v>
      </c>
      <c r="G6239" s="3">
        <v>18805</v>
      </c>
      <c r="H6239" s="3">
        <v>55.1813</v>
      </c>
      <c r="I6239" s="30">
        <v>1207.0494000000001</v>
      </c>
      <c r="J6239" s="30">
        <v>1207.046619</v>
      </c>
      <c r="K6239" s="30">
        <v>2.7799999999999999E-3</v>
      </c>
      <c r="L6239" s="3">
        <v>4</v>
      </c>
      <c r="M6239" s="3">
        <v>4</v>
      </c>
      <c r="N6239" s="10">
        <f t="shared" si="679"/>
        <v>1</v>
      </c>
      <c r="O6239" s="35">
        <v>4</v>
      </c>
      <c r="P6239" s="17"/>
      <c r="Q6239" s="40">
        <v>4825.15877</v>
      </c>
      <c r="R6239" s="40">
        <v>1207.0451499999999</v>
      </c>
      <c r="S6239" s="18">
        <f t="shared" si="680"/>
        <v>3.5209950515800656</v>
      </c>
      <c r="T6239" s="18">
        <f t="shared" si="681"/>
        <v>1.217021583693698</v>
      </c>
      <c r="U6239" s="18">
        <f t="shared" si="682"/>
        <v>0.70419901039136201</v>
      </c>
      <c r="V6239" s="30">
        <v>1207.046</v>
      </c>
      <c r="W6239" s="3" t="s">
        <v>47</v>
      </c>
      <c r="X6239" s="3" t="s">
        <v>47</v>
      </c>
      <c r="Y6239" s="3" t="s">
        <v>47</v>
      </c>
      <c r="Z6239" s="3" t="s">
        <v>47</v>
      </c>
      <c r="AA6239" s="3" t="s">
        <v>47</v>
      </c>
      <c r="AB6239" s="12" t="s">
        <v>47</v>
      </c>
      <c r="AC6239" s="3" t="s">
        <v>47</v>
      </c>
      <c r="AD6239" s="3" t="s">
        <v>47</v>
      </c>
      <c r="AE6239" s="3" t="s">
        <v>47</v>
      </c>
      <c r="AF6239" s="3" t="s">
        <v>47</v>
      </c>
      <c r="AI6239" s="3" t="s">
        <v>47</v>
      </c>
      <c r="AK6239" s="3" t="s">
        <v>47</v>
      </c>
      <c r="AL6239" s="3" t="s">
        <v>47</v>
      </c>
      <c r="AM6239" s="3" t="s">
        <v>47</v>
      </c>
      <c r="AN6239" s="3" t="s">
        <v>47</v>
      </c>
      <c r="AU6239" s="3">
        <v>0</v>
      </c>
      <c r="AV6239" s="3">
        <v>15</v>
      </c>
      <c r="AW6239" s="3">
        <v>1</v>
      </c>
      <c r="AX6239" s="3">
        <v>15</v>
      </c>
      <c r="AY6239" s="3">
        <v>100</v>
      </c>
      <c r="AZ6239" s="6" t="str">
        <f t="shared" si="683"/>
        <v>2995.12</v>
      </c>
      <c r="BC6239" s="12" t="s">
        <v>16168</v>
      </c>
      <c r="BJ6239" s="12">
        <f t="shared" si="684"/>
        <v>0</v>
      </c>
      <c r="BK6239" s="12">
        <f t="shared" si="685"/>
        <v>0</v>
      </c>
      <c r="CQ6239" s="3" t="str">
        <f>CONCATENATE(baseURL!$A$1,baseURL!$B$1,baseURL!$C$1,".",C6239,".",L6239,".pkl&amp;seq=",BC6239)</f>
        <v>http://proteomics.broadinstitute.org/millscripts/viewfeed.pl?side=xl&amp;cycle=1&amp;fixedMods=iaaC&amp;file=msdataSM/iPRG2012_nd/cpick_in/iPRG2012_nd.2995.12.4.pkl&amp;seq=QGPQGFGGPGPQEFGGPGGQGFGGPNPQEFGGPGGQGFGGPNPQEFGGQGR</v>
      </c>
    </row>
    <row r="6240" spans="1:95" x14ac:dyDescent="0.2">
      <c r="A6240" s="3">
        <v>7803</v>
      </c>
      <c r="B6240" s="2" t="s">
        <v>16169</v>
      </c>
      <c r="C6240" s="2" t="s">
        <v>16170</v>
      </c>
      <c r="D6240" s="3">
        <v>15822</v>
      </c>
      <c r="E6240" s="3">
        <v>15806</v>
      </c>
      <c r="F6240" s="3">
        <v>62903</v>
      </c>
      <c r="G6240" s="3">
        <v>18800</v>
      </c>
      <c r="H6240" s="3">
        <v>55.172899999999998</v>
      </c>
      <c r="I6240" s="30">
        <v>756.05886999999996</v>
      </c>
      <c r="J6240" s="30">
        <v>756.05691200000001</v>
      </c>
      <c r="K6240" s="30">
        <v>1.9599999999999999E-3</v>
      </c>
      <c r="L6240" s="3">
        <v>3</v>
      </c>
      <c r="M6240" s="3">
        <v>3</v>
      </c>
      <c r="N6240" s="10">
        <f t="shared" si="679"/>
        <v>1</v>
      </c>
      <c r="O6240" s="35">
        <v>3</v>
      </c>
      <c r="Q6240" s="40">
        <v>2266.1536299999998</v>
      </c>
      <c r="R6240" s="40">
        <v>756.05606</v>
      </c>
      <c r="S6240" s="18">
        <f t="shared" si="680"/>
        <v>3.7166556140744591</v>
      </c>
      <c r="T6240" s="18">
        <f t="shared" si="681"/>
        <v>1.1269005634436111</v>
      </c>
      <c r="U6240" s="18">
        <f t="shared" si="682"/>
        <v>1.1110287245621095</v>
      </c>
      <c r="V6240" s="30">
        <v>756.05690000000004</v>
      </c>
      <c r="X6240" s="3" t="s">
        <v>47</v>
      </c>
      <c r="Y6240" s="3" t="s">
        <v>47</v>
      </c>
      <c r="AA6240" s="3" t="s">
        <v>47</v>
      </c>
      <c r="AD6240" s="3" t="s">
        <v>52</v>
      </c>
      <c r="AJ6240" s="3" t="s">
        <v>48</v>
      </c>
      <c r="AL6240" s="3" t="s">
        <v>52</v>
      </c>
      <c r="AO6240" s="3" t="s">
        <v>48</v>
      </c>
      <c r="AU6240" s="3">
        <v>0</v>
      </c>
      <c r="AV6240" s="3">
        <v>3</v>
      </c>
      <c r="AW6240" s="3">
        <v>1</v>
      </c>
      <c r="AX6240" s="3">
        <v>3</v>
      </c>
      <c r="AY6240" s="3">
        <v>100</v>
      </c>
      <c r="AZ6240" s="6" t="str">
        <f t="shared" si="683"/>
        <v>2995.7</v>
      </c>
      <c r="BA6240" s="20"/>
      <c r="BC6240" s="12" t="s">
        <v>15925</v>
      </c>
      <c r="BJ6240" s="12">
        <f t="shared" si="684"/>
        <v>0</v>
      </c>
      <c r="BK6240" s="12">
        <f t="shared" si="685"/>
        <v>0</v>
      </c>
      <c r="BP6240" s="3" t="s">
        <v>20331</v>
      </c>
      <c r="BR6240" s="3" t="s">
        <v>20331</v>
      </c>
      <c r="CQ6240" s="3" t="str">
        <f>CONCATENATE(baseURL!$A$1,baseURL!$B$1,baseURL!$C$1,".",C6240,".",L6240,".pkl&amp;seq=",BC6240,"&amp;varMods=Succinimide-N")</f>
        <v>http://proteomics.broadinstitute.org/millscripts/viewfeed.pl?side=xl&amp;cycle=1&amp;fixedMods=iaaC&amp;file=msdataSM/iPRG2012_nd/cpick_in/iPRG2012_nd.2995.7.3.pkl&amp;seq=LLTHPNFNGnTLDNDLMLLK&amp;varMods=Succinimide-N</v>
      </c>
    </row>
    <row r="6241" spans="1:95" x14ac:dyDescent="0.2">
      <c r="A6241" s="3">
        <v>7066</v>
      </c>
      <c r="B6241" s="2" t="s">
        <v>16171</v>
      </c>
      <c r="C6241" s="2" t="s">
        <v>16172</v>
      </c>
      <c r="D6241" s="3">
        <v>15823</v>
      </c>
      <c r="E6241" s="3">
        <v>15807</v>
      </c>
      <c r="F6241" s="3">
        <v>62904</v>
      </c>
      <c r="G6241" s="3">
        <v>18801</v>
      </c>
      <c r="H6241" s="3">
        <v>55.174599999999998</v>
      </c>
      <c r="I6241" s="30">
        <v>789.90337999999997</v>
      </c>
      <c r="J6241" s="30">
        <v>789.90382580000005</v>
      </c>
      <c r="K6241" s="30">
        <v>-4.4999999999999999E-4</v>
      </c>
      <c r="L6241" s="3">
        <v>2</v>
      </c>
      <c r="M6241" s="3">
        <v>2</v>
      </c>
      <c r="N6241" s="10">
        <f t="shared" si="679"/>
        <v>1</v>
      </c>
      <c r="O6241" s="35">
        <v>2</v>
      </c>
      <c r="P6241" s="17"/>
      <c r="Q6241" s="40">
        <v>1578.80837</v>
      </c>
      <c r="R6241" s="40">
        <v>789.90782000000002</v>
      </c>
      <c r="S6241" s="18">
        <f t="shared" si="680"/>
        <v>-5.6209090322021051</v>
      </c>
      <c r="T6241" s="18">
        <f t="shared" si="681"/>
        <v>-5.0565393819819775</v>
      </c>
      <c r="U6241" s="18">
        <f t="shared" si="682"/>
        <v>-5.0892014209564405</v>
      </c>
      <c r="V6241" s="30">
        <v>789.90380000000005</v>
      </c>
      <c r="X6241" s="3" t="s">
        <v>47</v>
      </c>
      <c r="Y6241" s="3" t="s">
        <v>47</v>
      </c>
      <c r="Z6241" s="3" t="s">
        <v>52</v>
      </c>
      <c r="AA6241" s="3" t="s">
        <v>47</v>
      </c>
      <c r="AB6241" s="12" t="s">
        <v>47</v>
      </c>
      <c r="AC6241" s="3" t="s">
        <v>47</v>
      </c>
      <c r="AF6241" s="3" t="s">
        <v>48</v>
      </c>
      <c r="AI6241" s="3" t="s">
        <v>48</v>
      </c>
      <c r="AL6241" s="3" t="s">
        <v>48</v>
      </c>
      <c r="AO6241" s="3" t="s">
        <v>48</v>
      </c>
      <c r="AU6241" s="3">
        <v>0</v>
      </c>
      <c r="AV6241" s="3">
        <v>5</v>
      </c>
      <c r="AW6241" s="3">
        <v>1</v>
      </c>
      <c r="AX6241" s="3">
        <v>5</v>
      </c>
      <c r="AY6241" s="3">
        <v>100</v>
      </c>
      <c r="AZ6241" s="6" t="str">
        <f t="shared" si="683"/>
        <v>2995.8</v>
      </c>
      <c r="BC6241" s="12" t="s">
        <v>16173</v>
      </c>
      <c r="BJ6241" s="12">
        <f t="shared" si="684"/>
        <v>1</v>
      </c>
      <c r="BK6241" s="12">
        <f t="shared" si="685"/>
        <v>0</v>
      </c>
      <c r="CQ6241" s="3" t="str">
        <f>CONCATENATE(baseURL!$A$1,baseURL!$B$1,baseURL!$C$1,".",C6241,".",L6241,".pkl&amp;seq=",BC6241)</f>
        <v>http://proteomics.broadinstitute.org/millscripts/viewfeed.pl?side=xl&amp;cycle=1&amp;fixedMods=iaaC&amp;file=msdataSM/iPRG2012_nd/cpick_in/iPRG2012_nd.2995.8.2.pkl&amp;seq=LCLPTFESEELLK</v>
      </c>
    </row>
    <row r="6242" spans="1:95" x14ac:dyDescent="0.2">
      <c r="A6242" s="3">
        <v>3978</v>
      </c>
      <c r="B6242" s="2" t="s">
        <v>16158</v>
      </c>
      <c r="C6242" s="2" t="s">
        <v>16159</v>
      </c>
      <c r="D6242" s="3">
        <v>15824</v>
      </c>
      <c r="E6242" s="3">
        <v>15808</v>
      </c>
      <c r="F6242" s="3">
        <v>62905</v>
      </c>
      <c r="G6242" s="3">
        <v>18802</v>
      </c>
      <c r="H6242" s="3">
        <v>55.176299999999998</v>
      </c>
      <c r="I6242" s="30">
        <v>821.76873999999998</v>
      </c>
      <c r="J6242" s="30">
        <v>821.43262670000001</v>
      </c>
      <c r="K6242" s="30">
        <v>0.33611000000000002</v>
      </c>
      <c r="L6242" s="3">
        <v>0</v>
      </c>
      <c r="M6242" s="3">
        <v>3</v>
      </c>
      <c r="N6242" s="10">
        <f t="shared" si="679"/>
        <v>1</v>
      </c>
      <c r="O6242" s="35">
        <v>3</v>
      </c>
      <c r="P6242" s="17"/>
      <c r="Q6242" s="40">
        <v>2462.2826700000001</v>
      </c>
      <c r="R6242" s="40">
        <v>821.43241</v>
      </c>
      <c r="S6242" s="18">
        <f t="shared" si="680"/>
        <v>409.44330404491268</v>
      </c>
      <c r="T6242" s="18">
        <f t="shared" si="681"/>
        <v>0.26380746288054374</v>
      </c>
      <c r="U6242" s="18">
        <f t="shared" si="682"/>
        <v>0.23130326690548217</v>
      </c>
      <c r="V6242" s="30">
        <v>821.43259999999998</v>
      </c>
      <c r="X6242" s="3" t="s">
        <v>47</v>
      </c>
      <c r="Y6242" s="3" t="s">
        <v>47</v>
      </c>
      <c r="Z6242" s="3" t="s">
        <v>47</v>
      </c>
      <c r="AA6242" s="3" t="s">
        <v>47</v>
      </c>
      <c r="AB6242" s="12" t="s">
        <v>48</v>
      </c>
      <c r="AC6242" s="3" t="s">
        <v>47</v>
      </c>
      <c r="AD6242" s="3" t="s">
        <v>47</v>
      </c>
      <c r="AE6242" s="3" t="s">
        <v>48</v>
      </c>
      <c r="AG6242" s="3" t="s">
        <v>48</v>
      </c>
      <c r="AK6242" s="3" t="s">
        <v>52</v>
      </c>
      <c r="AL6242" s="3" t="s">
        <v>48</v>
      </c>
      <c r="AU6242" s="3">
        <v>0</v>
      </c>
      <c r="AV6242" s="3">
        <v>6</v>
      </c>
      <c r="AW6242" s="3">
        <v>2</v>
      </c>
      <c r="AX6242" s="3">
        <v>5</v>
      </c>
      <c r="AY6242" s="3">
        <v>83.33</v>
      </c>
      <c r="AZ6242" s="6" t="str">
        <f t="shared" si="683"/>
        <v>2995.9</v>
      </c>
      <c r="BC6242" s="12" t="s">
        <v>16103</v>
      </c>
      <c r="BJ6242" s="12">
        <f t="shared" si="684"/>
        <v>0</v>
      </c>
      <c r="BK6242" s="12">
        <f t="shared" si="685"/>
        <v>0</v>
      </c>
      <c r="BZ6242" s="3" t="s">
        <v>16160</v>
      </c>
      <c r="CQ6242" s="3" t="str">
        <f>CONCATENATE(baseURL!$A$1,baseURL!$B$1,baseURL!$C$1,".",C6242,".",L6242,".pkl&amp;seq=",BC6242)</f>
        <v>http://proteomics.broadinstitute.org/millscripts/viewfeed.pl?side=xl&amp;cycle=1&amp;fixedMods=iaaC&amp;file=msdataSM/iPRG2012_nd/cpick_in/iPRG2012_nd.2995.9.0.pkl&amp;seq=TKVYYFQGGNNELGTAVGKLFR</v>
      </c>
    </row>
    <row r="6243" spans="1:95" x14ac:dyDescent="0.2">
      <c r="A6243" s="3">
        <v>6171</v>
      </c>
      <c r="B6243" s="2" t="s">
        <v>16174</v>
      </c>
      <c r="C6243" s="2" t="s">
        <v>16175</v>
      </c>
      <c r="D6243" s="3">
        <v>15829</v>
      </c>
      <c r="E6243" s="3">
        <v>15813</v>
      </c>
      <c r="F6243" s="3">
        <v>62919</v>
      </c>
      <c r="G6243" s="3">
        <v>18808</v>
      </c>
      <c r="H6243" s="3">
        <v>55.196199999999997</v>
      </c>
      <c r="I6243" s="30">
        <v>589.81470999999999</v>
      </c>
      <c r="J6243" s="30">
        <v>589.81399220000003</v>
      </c>
      <c r="K6243" s="30">
        <v>7.2000000000000005E-4</v>
      </c>
      <c r="L6243" s="3">
        <v>2</v>
      </c>
      <c r="M6243" s="3">
        <v>2</v>
      </c>
      <c r="N6243" s="10">
        <f t="shared" si="679"/>
        <v>1</v>
      </c>
      <c r="O6243" s="35">
        <v>2</v>
      </c>
      <c r="P6243" s="17"/>
      <c r="Q6243" s="40">
        <v>1178.6204399999999</v>
      </c>
      <c r="R6243" s="40">
        <v>589.81385999999998</v>
      </c>
      <c r="S6243" s="18">
        <f t="shared" si="680"/>
        <v>1.4411326312576076</v>
      </c>
      <c r="T6243" s="18">
        <f t="shared" si="681"/>
        <v>0.22413851050018108</v>
      </c>
      <c r="U6243" s="18">
        <f t="shared" si="682"/>
        <v>0.40690803718342478</v>
      </c>
      <c r="V6243" s="30">
        <v>589.81410000000005</v>
      </c>
      <c r="W6243" s="3" t="s">
        <v>47</v>
      </c>
      <c r="X6243" s="3" t="s">
        <v>47</v>
      </c>
      <c r="Y6243" s="3" t="s">
        <v>47</v>
      </c>
      <c r="Z6243" s="3" t="s">
        <v>47</v>
      </c>
      <c r="AA6243" s="3" t="s">
        <v>48</v>
      </c>
      <c r="AB6243" s="12" t="s">
        <v>47</v>
      </c>
      <c r="AC6243" s="3" t="s">
        <v>47</v>
      </c>
      <c r="AD6243" s="3" t="s">
        <v>47</v>
      </c>
      <c r="AE6243" s="3" t="s">
        <v>47</v>
      </c>
      <c r="AF6243" s="3" t="s">
        <v>47</v>
      </c>
      <c r="AG6243" s="3" t="s">
        <v>47</v>
      </c>
      <c r="AH6243" s="3" t="s">
        <v>47</v>
      </c>
      <c r="AI6243" s="3" t="s">
        <v>47</v>
      </c>
      <c r="AK6243" s="3" t="s">
        <v>47</v>
      </c>
      <c r="AL6243" s="3" t="s">
        <v>47</v>
      </c>
      <c r="AN6243" s="3" t="s">
        <v>47</v>
      </c>
      <c r="AU6243" s="3">
        <v>0</v>
      </c>
      <c r="AV6243" s="3">
        <v>15</v>
      </c>
      <c r="AW6243" s="3">
        <v>1</v>
      </c>
      <c r="AX6243" s="3">
        <v>15</v>
      </c>
      <c r="AY6243" s="3">
        <v>100</v>
      </c>
      <c r="AZ6243" s="6" t="str">
        <f t="shared" si="683"/>
        <v>2996.2</v>
      </c>
      <c r="BC6243" s="12" t="s">
        <v>15990</v>
      </c>
      <c r="BJ6243" s="12">
        <f t="shared" si="684"/>
        <v>0</v>
      </c>
      <c r="BK6243" s="12">
        <f t="shared" si="685"/>
        <v>0</v>
      </c>
      <c r="CQ6243" s="3" t="str">
        <f>CONCATENATE(baseURL!$A$1,baseURL!$B$1,baseURL!$C$1,".",C6243,".",L6243,".pkl&amp;seq=",BC6243)</f>
        <v>http://proteomics.broadinstitute.org/millscripts/viewfeed.pl?side=xl&amp;cycle=1&amp;fixedMods=iaaC&amp;file=msdataSM/iPRG2012_nd/cpick_in/iPRG2012_nd.2996.2.2.pkl&amp;seq=NLFTGWVDVK</v>
      </c>
    </row>
    <row r="6244" spans="1:95" x14ac:dyDescent="0.2">
      <c r="A6244" s="3">
        <v>5649</v>
      </c>
      <c r="B6244" s="2" t="s">
        <v>16176</v>
      </c>
      <c r="C6244" s="2" t="s">
        <v>16177</v>
      </c>
      <c r="D6244" s="3">
        <v>15830</v>
      </c>
      <c r="E6244" s="3">
        <v>15814</v>
      </c>
      <c r="F6244" s="3">
        <v>62920</v>
      </c>
      <c r="G6244" s="3">
        <v>18809</v>
      </c>
      <c r="H6244" s="3">
        <v>55.199599999999997</v>
      </c>
      <c r="I6244" s="30">
        <v>820.46083999999996</v>
      </c>
      <c r="J6244" s="30">
        <v>820.4603353</v>
      </c>
      <c r="K6244" s="30">
        <v>5.0000000000000001E-4</v>
      </c>
      <c r="L6244" s="3">
        <v>3</v>
      </c>
      <c r="M6244" s="3">
        <v>3</v>
      </c>
      <c r="N6244" s="10">
        <f t="shared" si="679"/>
        <v>1</v>
      </c>
      <c r="O6244" s="35">
        <v>3</v>
      </c>
      <c r="P6244" s="17"/>
      <c r="Q6244" s="40">
        <v>2459.3643299999999</v>
      </c>
      <c r="R6244" s="40">
        <v>820.45962999999995</v>
      </c>
      <c r="S6244" s="18">
        <f t="shared" si="680"/>
        <v>1.4747831042151194</v>
      </c>
      <c r="T6244" s="18">
        <f t="shared" si="681"/>
        <v>0.85964010203603414</v>
      </c>
      <c r="U6244" s="18">
        <f t="shared" si="682"/>
        <v>0.57284963559257551</v>
      </c>
      <c r="V6244" s="30">
        <v>820.46010000000001</v>
      </c>
      <c r="W6244" s="3" t="s">
        <v>47</v>
      </c>
      <c r="X6244" s="3" t="s">
        <v>47</v>
      </c>
      <c r="Y6244" s="3" t="s">
        <v>47</v>
      </c>
      <c r="Z6244" s="3" t="s">
        <v>47</v>
      </c>
      <c r="AA6244" s="3" t="s">
        <v>47</v>
      </c>
      <c r="AB6244" s="12" t="s">
        <v>47</v>
      </c>
      <c r="AC6244" s="3" t="s">
        <v>47</v>
      </c>
      <c r="AD6244" s="3" t="s">
        <v>47</v>
      </c>
      <c r="AE6244" s="3" t="s">
        <v>47</v>
      </c>
      <c r="AF6244" s="3" t="s">
        <v>48</v>
      </c>
      <c r="AG6244" s="3" t="s">
        <v>47</v>
      </c>
      <c r="AI6244" s="3" t="s">
        <v>47</v>
      </c>
      <c r="AJ6244" s="3" t="s">
        <v>47</v>
      </c>
      <c r="AL6244" s="3" t="s">
        <v>48</v>
      </c>
      <c r="AM6244" s="3" t="s">
        <v>47</v>
      </c>
      <c r="AU6244" s="3">
        <v>0</v>
      </c>
      <c r="AV6244" s="3">
        <v>13</v>
      </c>
      <c r="AW6244" s="3">
        <v>1</v>
      </c>
      <c r="AX6244" s="3">
        <v>13</v>
      </c>
      <c r="AY6244" s="3">
        <v>100</v>
      </c>
      <c r="AZ6244" s="6" t="str">
        <f t="shared" si="683"/>
        <v>2996.3</v>
      </c>
      <c r="BC6244" s="12" t="s">
        <v>16178</v>
      </c>
      <c r="BJ6244" s="12">
        <f t="shared" si="684"/>
        <v>0</v>
      </c>
      <c r="BK6244" s="12">
        <f t="shared" si="685"/>
        <v>0</v>
      </c>
      <c r="CQ6244" s="3" t="str">
        <f>CONCATENATE(baseURL!$A$1,baseURL!$B$1,baseURL!$C$1,".",C6244,".",L6244,".pkl&amp;seq=",BC6244)</f>
        <v>http://proteomics.broadinstitute.org/millscripts/viewfeed.pl?side=xl&amp;cycle=1&amp;fixedMods=iaaC&amp;file=msdataSM/iPRG2012_nd/cpick_in/iPRG2012_nd.2996.3.3.pkl&amp;seq=ALPDAVTLLEPKEEEPLLAPSVK</v>
      </c>
    </row>
    <row r="6245" spans="1:95" x14ac:dyDescent="0.2">
      <c r="A6245" s="3">
        <v>3324</v>
      </c>
      <c r="B6245" s="2" t="s">
        <v>16179</v>
      </c>
      <c r="C6245" s="2" t="s">
        <v>16180</v>
      </c>
      <c r="D6245" s="3">
        <v>15831</v>
      </c>
      <c r="E6245" s="3">
        <v>15815</v>
      </c>
      <c r="F6245" s="3">
        <v>62921</v>
      </c>
      <c r="G6245" s="3">
        <v>18810</v>
      </c>
      <c r="H6245" s="3">
        <v>55.2029</v>
      </c>
      <c r="I6245" s="30">
        <v>900.45160999999996</v>
      </c>
      <c r="J6245" s="30">
        <v>900.45210950000001</v>
      </c>
      <c r="K6245" s="30">
        <v>-5.0000000000000001E-4</v>
      </c>
      <c r="L6245" s="3">
        <v>2</v>
      </c>
      <c r="M6245" s="3">
        <v>2</v>
      </c>
      <c r="N6245" s="10">
        <f t="shared" si="679"/>
        <v>1</v>
      </c>
      <c r="O6245" s="35">
        <v>2</v>
      </c>
      <c r="P6245" s="17"/>
      <c r="Q6245" s="40">
        <v>1799.8962799999999</v>
      </c>
      <c r="R6245" s="40">
        <v>900.45177999999999</v>
      </c>
      <c r="S6245" s="18">
        <f t="shared" si="680"/>
        <v>-0.18879411846522043</v>
      </c>
      <c r="T6245" s="18">
        <f t="shared" si="681"/>
        <v>0.3659274236991833</v>
      </c>
      <c r="U6245" s="18">
        <f t="shared" si="682"/>
        <v>-2.8652283856513403</v>
      </c>
      <c r="V6245" s="30">
        <v>900.44920000000002</v>
      </c>
      <c r="W6245" s="3" t="s">
        <v>65</v>
      </c>
      <c r="X6245" s="3" t="s">
        <v>47</v>
      </c>
      <c r="Y6245" s="3" t="s">
        <v>47</v>
      </c>
      <c r="Z6245" s="3" t="s">
        <v>47</v>
      </c>
      <c r="AA6245" s="3" t="s">
        <v>48</v>
      </c>
      <c r="AB6245" s="12" t="s">
        <v>47</v>
      </c>
      <c r="AC6245" s="3" t="s">
        <v>47</v>
      </c>
      <c r="AD6245" s="3" t="s">
        <v>47</v>
      </c>
      <c r="AE6245" s="3" t="s">
        <v>47</v>
      </c>
      <c r="AF6245" s="3" t="s">
        <v>47</v>
      </c>
      <c r="AG6245" s="3" t="s">
        <v>47</v>
      </c>
      <c r="AH6245" s="3" t="s">
        <v>47</v>
      </c>
      <c r="AI6245" s="3" t="s">
        <v>47</v>
      </c>
      <c r="AJ6245" s="3" t="s">
        <v>65</v>
      </c>
      <c r="AK6245" s="3" t="s">
        <v>48</v>
      </c>
      <c r="AL6245" s="3" t="s">
        <v>47</v>
      </c>
      <c r="AM6245" s="3" t="s">
        <v>47</v>
      </c>
      <c r="AU6245" s="3">
        <v>2</v>
      </c>
      <c r="AV6245" s="3">
        <v>13</v>
      </c>
      <c r="AW6245" s="3">
        <v>1</v>
      </c>
      <c r="AX6245" s="3">
        <v>13</v>
      </c>
      <c r="AY6245" s="3">
        <v>100</v>
      </c>
      <c r="AZ6245" s="6" t="str">
        <f t="shared" si="683"/>
        <v>2996.4</v>
      </c>
      <c r="BC6245" s="12" t="s">
        <v>16181</v>
      </c>
      <c r="BJ6245" s="12">
        <f t="shared" si="684"/>
        <v>0</v>
      </c>
      <c r="BK6245" s="12">
        <f t="shared" si="685"/>
        <v>0</v>
      </c>
      <c r="BS6245" s="3" t="s">
        <v>16182</v>
      </c>
      <c r="CF6245" s="3" t="s">
        <v>16182</v>
      </c>
      <c r="CQ6245" s="3" t="str">
        <f>CONCATENATE(baseURL!$A$1,baseURL!$B$1,baseURL!$C$1,".",C6245,".",L6245,".pkl&amp;seq=",BC6245)</f>
        <v>http://proteomics.broadinstitute.org/millscripts/viewfeed.pl?side=xl&amp;cycle=1&amp;fixedMods=iaaC&amp;file=msdataSM/iPRG2012_nd/cpick_in/iPRG2012_nd.2996.4.2.pkl&amp;seq=AYLPVNESFGFTGELR</v>
      </c>
    </row>
    <row r="6246" spans="1:95" x14ac:dyDescent="0.2">
      <c r="A6246" s="3">
        <v>5761</v>
      </c>
      <c r="B6246" s="2" t="s">
        <v>16183</v>
      </c>
      <c r="C6246" s="2" t="s">
        <v>16184</v>
      </c>
      <c r="D6246" s="3">
        <v>15832</v>
      </c>
      <c r="E6246" s="3">
        <v>15816</v>
      </c>
      <c r="F6246" s="3">
        <v>62922</v>
      </c>
      <c r="G6246" s="3">
        <v>18811</v>
      </c>
      <c r="H6246" s="3">
        <v>55.206200000000003</v>
      </c>
      <c r="I6246" s="30">
        <v>935.78057999999999</v>
      </c>
      <c r="J6246" s="30">
        <v>935.78133990000003</v>
      </c>
      <c r="K6246" s="30">
        <v>-7.6000000000000004E-4</v>
      </c>
      <c r="L6246" s="3">
        <v>3</v>
      </c>
      <c r="M6246" s="3">
        <v>3</v>
      </c>
      <c r="N6246" s="10">
        <f t="shared" si="679"/>
        <v>1</v>
      </c>
      <c r="O6246" s="35">
        <v>3</v>
      </c>
      <c r="P6246" s="17"/>
      <c r="Q6246" s="40">
        <v>2805.3253800000002</v>
      </c>
      <c r="R6246" s="40">
        <v>935.77998000000002</v>
      </c>
      <c r="S6246" s="18">
        <f t="shared" si="680"/>
        <v>0.64117635853149424</v>
      </c>
      <c r="T6246" s="18">
        <f t="shared" si="681"/>
        <v>1.4532262167131356</v>
      </c>
      <c r="U6246" s="18">
        <f t="shared" si="682"/>
        <v>1.3037252624162152</v>
      </c>
      <c r="V6246" s="30">
        <v>935.78120000000001</v>
      </c>
      <c r="W6246" s="3" t="s">
        <v>47</v>
      </c>
      <c r="X6246" s="3" t="s">
        <v>47</v>
      </c>
      <c r="Y6246" s="3" t="s">
        <v>47</v>
      </c>
      <c r="Z6246" s="3" t="s">
        <v>47</v>
      </c>
      <c r="AA6246" s="3" t="s">
        <v>48</v>
      </c>
      <c r="AB6246" s="12" t="s">
        <v>47</v>
      </c>
      <c r="AC6246" s="3" t="s">
        <v>47</v>
      </c>
      <c r="AD6246" s="3" t="s">
        <v>47</v>
      </c>
      <c r="AE6246" s="3" t="s">
        <v>47</v>
      </c>
      <c r="AF6246" s="3" t="s">
        <v>47</v>
      </c>
      <c r="AG6246" s="3" t="s">
        <v>47</v>
      </c>
      <c r="AI6246" s="3" t="s">
        <v>47</v>
      </c>
      <c r="AJ6246" s="3" t="s">
        <v>47</v>
      </c>
      <c r="AK6246" s="3" t="s">
        <v>47</v>
      </c>
      <c r="AL6246" s="3" t="s">
        <v>47</v>
      </c>
      <c r="AM6246" s="3" t="s">
        <v>47</v>
      </c>
      <c r="AN6246" s="3" t="s">
        <v>47</v>
      </c>
      <c r="AU6246" s="3">
        <v>0</v>
      </c>
      <c r="AV6246" s="3">
        <v>16</v>
      </c>
      <c r="AW6246" s="3">
        <v>1</v>
      </c>
      <c r="AX6246" s="3">
        <v>16</v>
      </c>
      <c r="AY6246" s="3">
        <v>100</v>
      </c>
      <c r="AZ6246" s="6" t="str">
        <f t="shared" si="683"/>
        <v>2996.5</v>
      </c>
      <c r="BC6246" s="12" t="s">
        <v>16185</v>
      </c>
      <c r="BJ6246" s="12">
        <f t="shared" si="684"/>
        <v>0</v>
      </c>
      <c r="BK6246" s="12">
        <f t="shared" si="685"/>
        <v>0</v>
      </c>
      <c r="CQ6246" s="3" t="str">
        <f>CONCATENATE(baseURL!$A$1,baseURL!$B$1,baseURL!$C$1,".",C6246,".",L6246,".pkl&amp;seq=",BC6246)</f>
        <v>http://proteomics.broadinstitute.org/millscripts/viewfeed.pl?side=xl&amp;cycle=1&amp;fixedMods=iaaC&amp;file=msdataSM/iPRG2012_nd/cpick_in/iPRG2012_nd.2996.5.3.pkl&amp;seq=FSEQYPQADFYKLDVDELGDVAQK</v>
      </c>
    </row>
    <row r="6247" spans="1:95" x14ac:dyDescent="0.2">
      <c r="A6247" s="3">
        <v>5275</v>
      </c>
      <c r="B6247" s="2" t="s">
        <v>16186</v>
      </c>
      <c r="C6247" s="2" t="s">
        <v>16187</v>
      </c>
      <c r="D6247" s="3">
        <v>15834</v>
      </c>
      <c r="E6247" s="3">
        <v>15818</v>
      </c>
      <c r="F6247" s="3">
        <v>62940</v>
      </c>
      <c r="G6247" s="3">
        <v>18814</v>
      </c>
      <c r="H6247" s="3">
        <v>55.218600000000002</v>
      </c>
      <c r="I6247" s="30">
        <v>723.75225999999998</v>
      </c>
      <c r="J6247" s="30">
        <v>723.75203060000001</v>
      </c>
      <c r="K6247" s="30">
        <v>2.3000000000000001E-4</v>
      </c>
      <c r="L6247" s="3">
        <v>3</v>
      </c>
      <c r="M6247" s="3">
        <v>3</v>
      </c>
      <c r="N6247" s="10">
        <f t="shared" si="679"/>
        <v>1</v>
      </c>
      <c r="O6247" s="35">
        <v>3</v>
      </c>
      <c r="P6247" s="17"/>
      <c r="Q6247" s="40">
        <v>2169.2390099999998</v>
      </c>
      <c r="R6247" s="40">
        <v>723.75118999999995</v>
      </c>
      <c r="S6247" s="18">
        <f t="shared" si="680"/>
        <v>1.4784086227574891</v>
      </c>
      <c r="T6247" s="18">
        <f t="shared" si="681"/>
        <v>1.1614488676149552</v>
      </c>
      <c r="U6247" s="18">
        <f t="shared" si="682"/>
        <v>0.84283108405184637</v>
      </c>
      <c r="V6247" s="30">
        <v>723.7518</v>
      </c>
      <c r="W6247" s="3" t="s">
        <v>47</v>
      </c>
      <c r="X6247" s="3" t="s">
        <v>47</v>
      </c>
      <c r="Y6247" s="3" t="s">
        <v>47</v>
      </c>
      <c r="Z6247" s="3" t="s">
        <v>47</v>
      </c>
      <c r="AA6247" s="3" t="s">
        <v>47</v>
      </c>
      <c r="AB6247" s="12" t="s">
        <v>47</v>
      </c>
      <c r="AC6247" s="3" t="s">
        <v>47</v>
      </c>
      <c r="AD6247" s="3" t="s">
        <v>47</v>
      </c>
      <c r="AE6247" s="3" t="s">
        <v>47</v>
      </c>
      <c r="AF6247" s="3" t="s">
        <v>47</v>
      </c>
      <c r="AG6247" s="3" t="s">
        <v>47</v>
      </c>
      <c r="AH6247" s="3" t="s">
        <v>47</v>
      </c>
      <c r="AI6247" s="3" t="s">
        <v>47</v>
      </c>
      <c r="AJ6247" s="3" t="s">
        <v>47</v>
      </c>
      <c r="AK6247" s="3" t="s">
        <v>47</v>
      </c>
      <c r="AL6247" s="3" t="s">
        <v>47</v>
      </c>
      <c r="AM6247" s="3" t="s">
        <v>47</v>
      </c>
      <c r="AN6247" s="3" t="s">
        <v>47</v>
      </c>
      <c r="AU6247" s="3">
        <v>0</v>
      </c>
      <c r="AV6247" s="3">
        <v>18</v>
      </c>
      <c r="AW6247" s="3">
        <v>1</v>
      </c>
      <c r="AX6247" s="3">
        <v>18</v>
      </c>
      <c r="AY6247" s="3">
        <v>100</v>
      </c>
      <c r="AZ6247" s="6" t="str">
        <f t="shared" si="683"/>
        <v>2997.2</v>
      </c>
      <c r="BC6247" s="12" t="s">
        <v>16188</v>
      </c>
      <c r="BJ6247" s="12">
        <f t="shared" si="684"/>
        <v>0</v>
      </c>
      <c r="BK6247" s="12">
        <f t="shared" si="685"/>
        <v>0</v>
      </c>
      <c r="CQ6247" s="3" t="str">
        <f>CONCATENATE(baseURL!$A$1,baseURL!$B$1,baseURL!$C$1,".",C6247,".",L6247,".pkl&amp;seq=",BC6247)</f>
        <v>http://proteomics.broadinstitute.org/millscripts/viewfeed.pl?side=xl&amp;cycle=1&amp;fixedMods=iaaC&amp;file=msdataSM/iPRG2012_nd/cpick_in/iPRG2012_nd.2997.2.3.pkl&amp;seq=NLVVSGPPQSLYGLNLTLRK</v>
      </c>
    </row>
    <row r="6248" spans="1:95" x14ac:dyDescent="0.2">
      <c r="A6248" s="3">
        <v>6688</v>
      </c>
      <c r="B6248" s="2" t="s">
        <v>16189</v>
      </c>
      <c r="C6248" s="2" t="s">
        <v>16176</v>
      </c>
      <c r="D6248" s="3">
        <v>15836</v>
      </c>
      <c r="E6248" s="3">
        <v>15820</v>
      </c>
      <c r="F6248" s="3">
        <v>62942</v>
      </c>
      <c r="G6248" s="3">
        <v>18816</v>
      </c>
      <c r="H6248" s="3">
        <v>55.223599999999998</v>
      </c>
      <c r="I6248" s="30">
        <v>815.40908999999999</v>
      </c>
      <c r="J6248" s="30">
        <v>815.40872109999998</v>
      </c>
      <c r="K6248" s="30">
        <v>3.6999999999999999E-4</v>
      </c>
      <c r="L6248" s="3">
        <v>3</v>
      </c>
      <c r="M6248" s="3">
        <v>3</v>
      </c>
      <c r="N6248" s="10">
        <f t="shared" si="679"/>
        <v>1</v>
      </c>
      <c r="O6248" s="35">
        <v>3</v>
      </c>
      <c r="P6248" s="17"/>
      <c r="Q6248" s="40">
        <v>2444.2092299999999</v>
      </c>
      <c r="R6248" s="40">
        <v>815.40792999999996</v>
      </c>
      <c r="S6248" s="18">
        <f t="shared" si="680"/>
        <v>1.4226008324779713</v>
      </c>
      <c r="T6248" s="18">
        <f t="shared" si="681"/>
        <v>0.9701892401450174</v>
      </c>
      <c r="U6248" s="18">
        <f t="shared" si="682"/>
        <v>1.0669506244281901</v>
      </c>
      <c r="V6248" s="30">
        <v>815.40880000000004</v>
      </c>
      <c r="W6248" s="3" t="s">
        <v>47</v>
      </c>
      <c r="X6248" s="3" t="s">
        <v>47</v>
      </c>
      <c r="Y6248" s="3" t="s">
        <v>47</v>
      </c>
      <c r="Z6248" s="3" t="s">
        <v>47</v>
      </c>
      <c r="AA6248" s="3" t="s">
        <v>47</v>
      </c>
      <c r="AB6248" s="12" t="s">
        <v>47</v>
      </c>
      <c r="AC6248" s="3" t="s">
        <v>47</v>
      </c>
      <c r="AD6248" s="3" t="s">
        <v>47</v>
      </c>
      <c r="AE6248" s="3" t="s">
        <v>47</v>
      </c>
      <c r="AF6248" s="3" t="s">
        <v>47</v>
      </c>
      <c r="AG6248" s="3" t="s">
        <v>47</v>
      </c>
      <c r="AI6248" s="3" t="s">
        <v>47</v>
      </c>
      <c r="AJ6248" s="3" t="s">
        <v>47</v>
      </c>
      <c r="AK6248" s="3" t="s">
        <v>47</v>
      </c>
      <c r="AL6248" s="3" t="s">
        <v>47</v>
      </c>
      <c r="AU6248" s="3">
        <v>0</v>
      </c>
      <c r="AV6248" s="3">
        <v>15</v>
      </c>
      <c r="AW6248" s="3">
        <v>1</v>
      </c>
      <c r="AX6248" s="3">
        <v>15</v>
      </c>
      <c r="AY6248" s="3">
        <v>100</v>
      </c>
      <c r="AZ6248" s="6" t="str">
        <f t="shared" si="683"/>
        <v>2997.4</v>
      </c>
      <c r="BC6248" s="12" t="s">
        <v>16190</v>
      </c>
      <c r="BJ6248" s="12">
        <f t="shared" si="684"/>
        <v>0</v>
      </c>
      <c r="BK6248" s="12">
        <f t="shared" si="685"/>
        <v>0</v>
      </c>
      <c r="CQ6248" s="3" t="str">
        <f>CONCATENATE(baseURL!$A$1,baseURL!$B$1,baseURL!$C$1,".",C6248,".",L6248,".pkl&amp;seq=",BC6248)</f>
        <v>http://proteomics.broadinstitute.org/millscripts/viewfeed.pl?side=xl&amp;cycle=1&amp;fixedMods=iaaC&amp;file=msdataSM/iPRG2012_nd/cpick_in/iPRG2012_nd.2997.4.3.pkl&amp;seq=VDEEGRALPGEYVTYALSGYVR</v>
      </c>
    </row>
    <row r="6249" spans="1:95" x14ac:dyDescent="0.2">
      <c r="A6249" s="3">
        <v>4800</v>
      </c>
      <c r="B6249" s="2" t="s">
        <v>16191</v>
      </c>
      <c r="C6249" s="2" t="s">
        <v>16183</v>
      </c>
      <c r="D6249" s="3">
        <v>15838</v>
      </c>
      <c r="E6249" s="3">
        <v>15822</v>
      </c>
      <c r="F6249" s="3">
        <v>62944</v>
      </c>
      <c r="G6249" s="3">
        <v>18818</v>
      </c>
      <c r="H6249" s="3">
        <v>55.2286</v>
      </c>
      <c r="I6249" s="30">
        <v>954.94615999999996</v>
      </c>
      <c r="J6249" s="30">
        <v>954.94623860000002</v>
      </c>
      <c r="K6249" s="30">
        <v>-8.0000000000000007E-5</v>
      </c>
      <c r="L6249" s="3">
        <v>2</v>
      </c>
      <c r="M6249" s="3">
        <v>2</v>
      </c>
      <c r="N6249" s="10">
        <f t="shared" si="679"/>
        <v>1</v>
      </c>
      <c r="O6249" s="35">
        <v>2</v>
      </c>
      <c r="P6249" s="17"/>
      <c r="Q6249" s="40">
        <v>1908.88617</v>
      </c>
      <c r="R6249" s="40">
        <v>954.94672000000003</v>
      </c>
      <c r="S6249" s="18">
        <f t="shared" si="680"/>
        <v>-0.58642015134002956</v>
      </c>
      <c r="T6249" s="18">
        <f t="shared" si="681"/>
        <v>-0.50411189433940318</v>
      </c>
      <c r="U6249" s="18">
        <f t="shared" si="682"/>
        <v>-0.5445329976643809</v>
      </c>
      <c r="V6249" s="30">
        <v>954.94619999999998</v>
      </c>
      <c r="W6249" s="3" t="s">
        <v>47</v>
      </c>
      <c r="X6249" s="3" t="s">
        <v>47</v>
      </c>
      <c r="Y6249" s="3" t="s">
        <v>47</v>
      </c>
      <c r="Z6249" s="3" t="s">
        <v>47</v>
      </c>
      <c r="AA6249" s="3" t="s">
        <v>47</v>
      </c>
      <c r="AB6249" s="12" t="s">
        <v>47</v>
      </c>
      <c r="AC6249" s="3" t="s">
        <v>47</v>
      </c>
      <c r="AD6249" s="3" t="s">
        <v>47</v>
      </c>
      <c r="AE6249" s="3" t="s">
        <v>47</v>
      </c>
      <c r="AF6249" s="3" t="s">
        <v>47</v>
      </c>
      <c r="AG6249" s="3" t="s">
        <v>48</v>
      </c>
      <c r="AH6249" s="3" t="s">
        <v>47</v>
      </c>
      <c r="AI6249" s="3" t="s">
        <v>47</v>
      </c>
      <c r="AJ6249" s="3" t="s">
        <v>47</v>
      </c>
      <c r="AK6249" s="3" t="s">
        <v>48</v>
      </c>
      <c r="AL6249" s="3" t="s">
        <v>47</v>
      </c>
      <c r="AM6249" s="3" t="s">
        <v>47</v>
      </c>
      <c r="AN6249" s="3" t="s">
        <v>47</v>
      </c>
      <c r="AU6249" s="3">
        <v>0</v>
      </c>
      <c r="AV6249" s="3">
        <v>16</v>
      </c>
      <c r="AW6249" s="3">
        <v>1</v>
      </c>
      <c r="AX6249" s="3">
        <v>16</v>
      </c>
      <c r="AY6249" s="3">
        <v>100</v>
      </c>
      <c r="AZ6249" s="6" t="str">
        <f t="shared" si="683"/>
        <v>2997.6</v>
      </c>
      <c r="BC6249" s="12" t="s">
        <v>16087</v>
      </c>
      <c r="BJ6249" s="12">
        <f t="shared" si="684"/>
        <v>0</v>
      </c>
      <c r="BK6249" s="12">
        <f t="shared" si="685"/>
        <v>0</v>
      </c>
      <c r="CQ6249" s="3" t="str">
        <f>CONCATENATE(baseURL!$A$1,baseURL!$B$1,baseURL!$C$1,".",C6249,".",L6249,".pkl&amp;seq=",BC6249)</f>
        <v>http://proteomics.broadinstitute.org/millscripts/viewfeed.pl?side=xl&amp;cycle=1&amp;fixedMods=iaaC&amp;file=msdataSM/iPRG2012_nd/cpick_in/iPRG2012_nd.2997.6.2.pkl&amp;seq=LAEFPEEGLDPSTYLNN</v>
      </c>
    </row>
    <row r="6250" spans="1:95" x14ac:dyDescent="0.2">
      <c r="A6250" s="3">
        <v>3918</v>
      </c>
      <c r="B6250" s="2" t="s">
        <v>16192</v>
      </c>
      <c r="C6250" s="2" t="s">
        <v>16193</v>
      </c>
      <c r="D6250" s="3">
        <v>15839</v>
      </c>
      <c r="E6250" s="3">
        <v>15823</v>
      </c>
      <c r="F6250" s="3">
        <v>62945</v>
      </c>
      <c r="G6250" s="3">
        <v>18819</v>
      </c>
      <c r="H6250" s="3">
        <v>55.231099999999998</v>
      </c>
      <c r="I6250" s="30">
        <v>1011.1529</v>
      </c>
      <c r="J6250" s="30">
        <v>1011.15624</v>
      </c>
      <c r="K6250" s="30">
        <v>-3.3400000000000001E-3</v>
      </c>
      <c r="L6250" s="3">
        <v>3</v>
      </c>
      <c r="M6250" s="3">
        <v>3</v>
      </c>
      <c r="N6250" s="10">
        <f t="shared" si="679"/>
        <v>1</v>
      </c>
      <c r="O6250" s="35">
        <v>3</v>
      </c>
      <c r="P6250" s="17"/>
      <c r="Q6250" s="40">
        <v>3031.4490799999999</v>
      </c>
      <c r="R6250" s="40">
        <v>1011.15454</v>
      </c>
      <c r="S6250" s="18">
        <f t="shared" si="680"/>
        <v>-1.6219083582932083</v>
      </c>
      <c r="T6250" s="18">
        <f t="shared" si="681"/>
        <v>1.6812464690392552</v>
      </c>
      <c r="U6250" s="18">
        <f t="shared" si="682"/>
        <v>1.2461003240929298</v>
      </c>
      <c r="V6250" s="30">
        <v>1011.1558</v>
      </c>
      <c r="W6250" s="3" t="s">
        <v>47</v>
      </c>
      <c r="X6250" s="3" t="s">
        <v>47</v>
      </c>
      <c r="Y6250" s="3" t="s">
        <v>47</v>
      </c>
      <c r="Z6250" s="3" t="s">
        <v>47</v>
      </c>
      <c r="AA6250" s="3" t="s">
        <v>47</v>
      </c>
      <c r="AB6250" s="12" t="s">
        <v>48</v>
      </c>
      <c r="AC6250" s="3" t="s">
        <v>48</v>
      </c>
      <c r="AD6250" s="3" t="s">
        <v>47</v>
      </c>
      <c r="AE6250" s="3" t="s">
        <v>47</v>
      </c>
      <c r="AG6250" s="3" t="s">
        <v>47</v>
      </c>
      <c r="AI6250" s="3" t="s">
        <v>48</v>
      </c>
      <c r="AJ6250" s="3" t="s">
        <v>47</v>
      </c>
      <c r="AL6250" s="3" t="s">
        <v>52</v>
      </c>
      <c r="AU6250" s="3">
        <v>0</v>
      </c>
      <c r="AV6250" s="3">
        <v>9</v>
      </c>
      <c r="AW6250" s="3">
        <v>3</v>
      </c>
      <c r="AX6250" s="3">
        <v>5</v>
      </c>
      <c r="AY6250" s="3">
        <v>55.56</v>
      </c>
      <c r="AZ6250" s="6" t="str">
        <f t="shared" si="683"/>
        <v>2997.7</v>
      </c>
      <c r="BC6250" s="12" t="s">
        <v>16194</v>
      </c>
      <c r="BJ6250" s="12">
        <f t="shared" si="684"/>
        <v>0</v>
      </c>
      <c r="BK6250" s="12">
        <f t="shared" si="685"/>
        <v>0</v>
      </c>
      <c r="BP6250" s="3" t="s">
        <v>54</v>
      </c>
      <c r="BR6250" s="3" t="s">
        <v>54</v>
      </c>
      <c r="BS6250" s="3" t="s">
        <v>16195</v>
      </c>
      <c r="BV6250" s="3" t="s">
        <v>16195</v>
      </c>
      <c r="CA6250" s="3" t="s">
        <v>16195</v>
      </c>
      <c r="CF6250" s="3" t="s">
        <v>16196</v>
      </c>
      <c r="CQ6250" s="3" t="str">
        <f>CONCATENATE(baseURL!$A$1,baseURL!$B$1,baseURL!$C$1,".",C6250,".",L6250,".pkl&amp;seq=",BC6250,"&amp;varMods=Deamidated-N")</f>
        <v>http://proteomics.broadinstitute.org/millscripts/viewfeed.pl?side=xl&amp;cycle=1&amp;fixedMods=iaaC&amp;file=msdataSM/iPRG2012_nd/cpick_in/iPRG2012_nd.2997.7.3.pkl&amp;seq=ALnGVSTDVQGTDFSEVSYDSVLERVSR&amp;varMods=Deamidated-N</v>
      </c>
    </row>
    <row r="6251" spans="1:95" x14ac:dyDescent="0.2">
      <c r="A6251" s="3">
        <v>3914</v>
      </c>
      <c r="B6251" s="2" t="s">
        <v>16197</v>
      </c>
      <c r="C6251" s="2" t="s">
        <v>16198</v>
      </c>
      <c r="D6251" s="3">
        <v>15840</v>
      </c>
      <c r="E6251" s="3">
        <v>15824</v>
      </c>
      <c r="F6251" s="3">
        <v>62960</v>
      </c>
      <c r="G6251" s="3">
        <v>18821</v>
      </c>
      <c r="H6251" s="3">
        <v>55.242600000000003</v>
      </c>
      <c r="I6251" s="30">
        <v>481.76886000000002</v>
      </c>
      <c r="J6251" s="30">
        <v>481.7683505</v>
      </c>
      <c r="K6251" s="30">
        <v>5.1000000000000004E-4</v>
      </c>
      <c r="L6251" s="3">
        <v>4</v>
      </c>
      <c r="M6251" s="3">
        <v>4</v>
      </c>
      <c r="N6251" s="10">
        <f t="shared" si="679"/>
        <v>1</v>
      </c>
      <c r="O6251" s="35">
        <v>4</v>
      </c>
      <c r="P6251" s="17"/>
      <c r="Q6251" s="40">
        <v>1924.0473099999999</v>
      </c>
      <c r="R6251" s="40">
        <v>481.76729</v>
      </c>
      <c r="S6251" s="18">
        <f t="shared" si="680"/>
        <v>3.2588347789555625</v>
      </c>
      <c r="T6251" s="18">
        <f t="shared" si="681"/>
        <v>2.2012702439680694</v>
      </c>
      <c r="U6251" s="18">
        <f t="shared" si="682"/>
        <v>1.888878757161383</v>
      </c>
      <c r="V6251" s="30">
        <v>481.76819999999998</v>
      </c>
      <c r="W6251" s="3" t="s">
        <v>47</v>
      </c>
      <c r="X6251" s="3" t="s">
        <v>47</v>
      </c>
      <c r="Y6251" s="3" t="s">
        <v>47</v>
      </c>
      <c r="Z6251" s="3" t="s">
        <v>47</v>
      </c>
      <c r="AA6251" s="3" t="s">
        <v>47</v>
      </c>
      <c r="AB6251" s="12" t="s">
        <v>48</v>
      </c>
      <c r="AC6251" s="3" t="s">
        <v>52</v>
      </c>
      <c r="AD6251" s="3" t="s">
        <v>47</v>
      </c>
      <c r="AE6251" s="3" t="s">
        <v>47</v>
      </c>
      <c r="AF6251" s="3" t="s">
        <v>48</v>
      </c>
      <c r="AG6251" s="3" t="s">
        <v>47</v>
      </c>
      <c r="AH6251" s="3" t="s">
        <v>47</v>
      </c>
      <c r="AI6251" s="3" t="s">
        <v>48</v>
      </c>
      <c r="AJ6251" s="3" t="s">
        <v>47</v>
      </c>
      <c r="AL6251" s="3" t="s">
        <v>52</v>
      </c>
      <c r="AM6251" s="3" t="s">
        <v>48</v>
      </c>
      <c r="AU6251" s="3">
        <v>0</v>
      </c>
      <c r="AV6251" s="3">
        <v>10</v>
      </c>
      <c r="AW6251" s="3">
        <v>1</v>
      </c>
      <c r="AX6251" s="3">
        <v>10</v>
      </c>
      <c r="AY6251" s="3">
        <v>100</v>
      </c>
      <c r="AZ6251" s="6" t="str">
        <f t="shared" si="683"/>
        <v>2998.1</v>
      </c>
      <c r="BC6251" s="12" t="s">
        <v>16199</v>
      </c>
      <c r="BJ6251" s="12">
        <f t="shared" si="684"/>
        <v>0</v>
      </c>
      <c r="BK6251" s="12">
        <f t="shared" si="685"/>
        <v>0</v>
      </c>
      <c r="CQ6251" s="3" t="str">
        <f>CONCATENATE(baseURL!$A$1,baseURL!$B$1,baseURL!$C$1,".",C6251,".",L6251,".pkl&amp;seq=",BC6251)</f>
        <v>http://proteomics.broadinstitute.org/millscripts/viewfeed.pl?side=xl&amp;cycle=1&amp;fixedMods=iaaC&amp;file=msdataSM/iPRG2012_nd/cpick_in/iPRG2012_nd.2998.1.4.pkl&amp;seq=AALTDFERFQVMVLRK</v>
      </c>
    </row>
    <row r="6252" spans="1:95" x14ac:dyDescent="0.2">
      <c r="A6252" s="3">
        <v>7428</v>
      </c>
      <c r="B6252" s="2" t="s">
        <v>16200</v>
      </c>
      <c r="C6252" s="2" t="s">
        <v>16186</v>
      </c>
      <c r="D6252" s="3">
        <v>15842</v>
      </c>
      <c r="E6252" s="3">
        <v>15826</v>
      </c>
      <c r="F6252" s="3">
        <v>62962</v>
      </c>
      <c r="G6252" s="3">
        <v>18823</v>
      </c>
      <c r="H6252" s="3">
        <v>55.249200000000002</v>
      </c>
      <c r="I6252" s="30">
        <v>582.33519000000001</v>
      </c>
      <c r="J6252" s="30">
        <v>582.3355037</v>
      </c>
      <c r="K6252" s="30">
        <v>-3.1E-4</v>
      </c>
      <c r="L6252" s="3">
        <v>3</v>
      </c>
      <c r="M6252" s="3">
        <v>3</v>
      </c>
      <c r="N6252" s="10">
        <f t="shared" si="679"/>
        <v>1</v>
      </c>
      <c r="O6252" s="35">
        <v>3</v>
      </c>
      <c r="P6252" s="17"/>
      <c r="Q6252" s="40">
        <v>1744.9843599999999</v>
      </c>
      <c r="R6252" s="40">
        <v>582.33297000000005</v>
      </c>
      <c r="S6252" s="18">
        <f t="shared" si="680"/>
        <v>3.8122519491996028</v>
      </c>
      <c r="T6252" s="18">
        <f t="shared" si="681"/>
        <v>4.3509471908453277</v>
      </c>
      <c r="U6252" s="18">
        <f t="shared" si="682"/>
        <v>4.3445934376321276</v>
      </c>
      <c r="V6252" s="30">
        <v>582.33550000000002</v>
      </c>
      <c r="Y6252" s="3" t="s">
        <v>47</v>
      </c>
      <c r="Z6252" s="3" t="s">
        <v>47</v>
      </c>
      <c r="AA6252" s="3" t="s">
        <v>47</v>
      </c>
      <c r="AB6252" s="12" t="s">
        <v>47</v>
      </c>
      <c r="AC6252" s="3" t="s">
        <v>47</v>
      </c>
      <c r="AD6252" s="3" t="s">
        <v>47</v>
      </c>
      <c r="AE6252" s="3" t="s">
        <v>47</v>
      </c>
      <c r="AF6252" s="3" t="s">
        <v>48</v>
      </c>
      <c r="AG6252" s="3" t="s">
        <v>47</v>
      </c>
      <c r="AH6252" s="3" t="s">
        <v>47</v>
      </c>
      <c r="AI6252" s="3" t="s">
        <v>47</v>
      </c>
      <c r="AJ6252" s="3" t="s">
        <v>47</v>
      </c>
      <c r="AK6252" s="3" t="s">
        <v>48</v>
      </c>
      <c r="AL6252" s="3" t="s">
        <v>48</v>
      </c>
      <c r="AM6252" s="3" t="s">
        <v>47</v>
      </c>
      <c r="AU6252" s="3">
        <v>0</v>
      </c>
      <c r="AV6252" s="3">
        <v>12</v>
      </c>
      <c r="AW6252" s="3">
        <v>1</v>
      </c>
      <c r="AX6252" s="3">
        <v>12</v>
      </c>
      <c r="AY6252" s="3">
        <v>100</v>
      </c>
      <c r="AZ6252" s="6" t="str">
        <f t="shared" si="683"/>
        <v>2998.3</v>
      </c>
      <c r="BC6252" s="12" t="s">
        <v>16201</v>
      </c>
      <c r="BJ6252" s="12">
        <f t="shared" si="684"/>
        <v>0</v>
      </c>
      <c r="BK6252" s="12">
        <f t="shared" si="685"/>
        <v>0</v>
      </c>
      <c r="CQ6252" s="3" t="str">
        <f>CONCATENATE(baseURL!$A$1,baseURL!$B$1,baseURL!$C$1,".",C6252,".",L6252,".pkl&amp;seq=",BC6252)</f>
        <v>http://proteomics.broadinstitute.org/millscripts/viewfeed.pl?side=xl&amp;cycle=1&amp;fixedMods=iaaC&amp;file=msdataSM/iPRG2012_nd/cpick_in/iPRG2012_nd.2998.3.3.pkl&amp;seq=LLDKLAQDLFVVENK</v>
      </c>
    </row>
    <row r="6253" spans="1:95" x14ac:dyDescent="0.2">
      <c r="A6253" s="3">
        <v>4003</v>
      </c>
      <c r="B6253" s="2" t="s">
        <v>16202</v>
      </c>
      <c r="C6253" s="2" t="s">
        <v>16203</v>
      </c>
      <c r="D6253" s="3">
        <v>15843</v>
      </c>
      <c r="E6253" s="3">
        <v>15827</v>
      </c>
      <c r="F6253" s="3">
        <v>62963</v>
      </c>
      <c r="G6253" s="3">
        <v>18824</v>
      </c>
      <c r="H6253" s="3">
        <v>55.252600000000001</v>
      </c>
      <c r="I6253" s="30">
        <v>670.99657000000002</v>
      </c>
      <c r="J6253" s="30">
        <v>670.99399510000001</v>
      </c>
      <c r="K6253" s="30">
        <v>2.5699999999999998E-3</v>
      </c>
      <c r="L6253" s="3">
        <v>3</v>
      </c>
      <c r="M6253" s="3">
        <v>3</v>
      </c>
      <c r="N6253" s="10">
        <f t="shared" si="679"/>
        <v>1</v>
      </c>
      <c r="O6253" s="35">
        <v>3</v>
      </c>
      <c r="P6253" s="17"/>
      <c r="Q6253" s="40">
        <v>2010.96885</v>
      </c>
      <c r="R6253" s="40">
        <v>670.99446999999998</v>
      </c>
      <c r="S6253" s="18">
        <f t="shared" si="680"/>
        <v>3.1296830211451536</v>
      </c>
      <c r="T6253" s="18">
        <f t="shared" si="681"/>
        <v>-0.70775546029755987</v>
      </c>
      <c r="U6253" s="18">
        <f t="shared" si="682"/>
        <v>-0.99851791627092723</v>
      </c>
      <c r="V6253" s="30">
        <v>670.99379999999996</v>
      </c>
      <c r="W6253" s="3" t="s">
        <v>47</v>
      </c>
      <c r="X6253" s="3" t="s">
        <v>47</v>
      </c>
      <c r="Y6253" s="3" t="s">
        <v>47</v>
      </c>
      <c r="Z6253" s="3" t="s">
        <v>47</v>
      </c>
      <c r="AA6253" s="3" t="s">
        <v>47</v>
      </c>
      <c r="AB6253" s="12" t="s">
        <v>47</v>
      </c>
      <c r="AC6253" s="3" t="s">
        <v>47</v>
      </c>
      <c r="AD6253" s="3" t="s">
        <v>47</v>
      </c>
      <c r="AE6253" s="3" t="s">
        <v>47</v>
      </c>
      <c r="AF6253" s="3" t="s">
        <v>48</v>
      </c>
      <c r="AG6253" s="3" t="s">
        <v>47</v>
      </c>
      <c r="AI6253" s="3" t="s">
        <v>48</v>
      </c>
      <c r="AL6253" s="3" t="s">
        <v>48</v>
      </c>
      <c r="AN6253" s="3" t="s">
        <v>48</v>
      </c>
      <c r="AU6253" s="3">
        <v>0</v>
      </c>
      <c r="AV6253" s="3">
        <v>10</v>
      </c>
      <c r="AW6253" s="3">
        <v>1</v>
      </c>
      <c r="AX6253" s="3">
        <v>10</v>
      </c>
      <c r="AY6253" s="3">
        <v>100</v>
      </c>
      <c r="AZ6253" s="6" t="str">
        <f t="shared" si="683"/>
        <v>2998.4</v>
      </c>
      <c r="BC6253" s="12" t="s">
        <v>16096</v>
      </c>
      <c r="BJ6253" s="12">
        <f t="shared" si="684"/>
        <v>0</v>
      </c>
      <c r="BK6253" s="12">
        <f t="shared" si="685"/>
        <v>0</v>
      </c>
      <c r="CQ6253" s="3" t="str">
        <f>CONCATENATE(baseURL!$A$1,baseURL!$B$1,baseURL!$C$1,".",C6253,".",L6253,".pkl&amp;seq=",BC6253)</f>
        <v>http://proteomics.broadinstitute.org/millscripts/viewfeed.pl?side=xl&amp;cycle=1&amp;fixedMods=iaaC&amp;file=msdataSM/iPRG2012_nd/cpick_in/iPRG2012_nd.2998.4.3.pkl&amp;seq=LSSEELEKMVNQAEEFK</v>
      </c>
    </row>
    <row r="6254" spans="1:95" x14ac:dyDescent="0.2">
      <c r="A6254" s="3">
        <v>5867</v>
      </c>
      <c r="B6254" s="2" t="s">
        <v>16204</v>
      </c>
      <c r="C6254" s="2" t="s">
        <v>16189</v>
      </c>
      <c r="D6254" s="3">
        <v>15844</v>
      </c>
      <c r="E6254" s="3">
        <v>15828</v>
      </c>
      <c r="F6254" s="3">
        <v>62964</v>
      </c>
      <c r="G6254" s="3">
        <v>18825</v>
      </c>
      <c r="H6254" s="3">
        <v>55.255899999999997</v>
      </c>
      <c r="I6254" s="30">
        <v>779.73437999999999</v>
      </c>
      <c r="J6254" s="30">
        <v>779.73112449999996</v>
      </c>
      <c r="K6254" s="30">
        <v>3.2599999999999999E-3</v>
      </c>
      <c r="L6254" s="3">
        <v>3</v>
      </c>
      <c r="M6254" s="3">
        <v>3</v>
      </c>
      <c r="N6254" s="10">
        <f t="shared" si="679"/>
        <v>1</v>
      </c>
      <c r="O6254" s="35">
        <v>3</v>
      </c>
      <c r="P6254" s="17"/>
      <c r="Q6254" s="40">
        <v>2337.1754900000001</v>
      </c>
      <c r="R6254" s="40">
        <v>779.73000999999999</v>
      </c>
      <c r="S6254" s="18">
        <f t="shared" si="680"/>
        <v>5.6045040513375062</v>
      </c>
      <c r="T6254" s="18">
        <f t="shared" si="681"/>
        <v>1.4293409073372532</v>
      </c>
      <c r="U6254" s="18">
        <f t="shared" si="682"/>
        <v>1.3979197747903773</v>
      </c>
      <c r="V6254" s="30">
        <v>779.73109999999997</v>
      </c>
      <c r="W6254" s="3" t="s">
        <v>47</v>
      </c>
      <c r="X6254" s="3" t="s">
        <v>47</v>
      </c>
      <c r="Y6254" s="3" t="s">
        <v>47</v>
      </c>
      <c r="Z6254" s="3" t="s">
        <v>47</v>
      </c>
      <c r="AA6254" s="3" t="s">
        <v>47</v>
      </c>
      <c r="AB6254" s="12" t="s">
        <v>47</v>
      </c>
      <c r="AC6254" s="3" t="s">
        <v>47</v>
      </c>
      <c r="AD6254" s="3" t="s">
        <v>47</v>
      </c>
      <c r="AE6254" s="3" t="s">
        <v>47</v>
      </c>
      <c r="AF6254" s="3" t="s">
        <v>47</v>
      </c>
      <c r="AG6254" s="3" t="s">
        <v>47</v>
      </c>
      <c r="AI6254" s="3" t="s">
        <v>47</v>
      </c>
      <c r="AJ6254" s="3" t="s">
        <v>47</v>
      </c>
      <c r="AK6254" s="3" t="s">
        <v>47</v>
      </c>
      <c r="AL6254" s="3" t="s">
        <v>47</v>
      </c>
      <c r="AM6254" s="3" t="s">
        <v>47</v>
      </c>
      <c r="AN6254" s="3" t="s">
        <v>47</v>
      </c>
      <c r="AU6254" s="3">
        <v>0</v>
      </c>
      <c r="AV6254" s="3">
        <v>17</v>
      </c>
      <c r="AW6254" s="3">
        <v>1</v>
      </c>
      <c r="AX6254" s="3">
        <v>17</v>
      </c>
      <c r="AY6254" s="3">
        <v>100</v>
      </c>
      <c r="AZ6254" s="6" t="str">
        <f t="shared" si="683"/>
        <v>2998.5</v>
      </c>
      <c r="BC6254" s="12" t="s">
        <v>16205</v>
      </c>
      <c r="BJ6254" s="12">
        <f t="shared" si="684"/>
        <v>0</v>
      </c>
      <c r="BK6254" s="12">
        <f t="shared" si="685"/>
        <v>0</v>
      </c>
      <c r="CQ6254" s="3" t="str">
        <f>CONCATENATE(baseURL!$A$1,baseURL!$B$1,baseURL!$C$1,".",C6254,".",L6254,".pkl&amp;seq=",BC6254)</f>
        <v>http://proteomics.broadinstitute.org/millscripts/viewfeed.pl?side=xl&amp;cycle=1&amp;fixedMods=iaaC&amp;file=msdataSM/iPRG2012_nd/cpick_in/iPRG2012_nd.2998.5.3.pkl&amp;seq=TTVEFTGESLRLPVSEDMLGR</v>
      </c>
    </row>
    <row r="6255" spans="1:95" x14ac:dyDescent="0.2">
      <c r="A6255" s="3">
        <v>2155</v>
      </c>
      <c r="B6255" s="2" t="s">
        <v>16206</v>
      </c>
      <c r="C6255" s="2" t="s">
        <v>16197</v>
      </c>
      <c r="D6255" s="3">
        <v>15846</v>
      </c>
      <c r="E6255" s="3">
        <v>15830</v>
      </c>
      <c r="F6255" s="3">
        <v>62982</v>
      </c>
      <c r="G6255" s="3">
        <v>18828</v>
      </c>
      <c r="H6255" s="3">
        <v>55.268500000000003</v>
      </c>
      <c r="I6255" s="30">
        <v>596.97748000000001</v>
      </c>
      <c r="J6255" s="30">
        <v>596.97828530000004</v>
      </c>
      <c r="K6255" s="30">
        <v>-8.0999999999999996E-4</v>
      </c>
      <c r="L6255" s="3">
        <v>3</v>
      </c>
      <c r="M6255" s="3">
        <v>3</v>
      </c>
      <c r="N6255" s="10">
        <f t="shared" si="679"/>
        <v>1</v>
      </c>
      <c r="O6255" s="35">
        <v>3</v>
      </c>
      <c r="P6255" s="17"/>
      <c r="Q6255" s="40">
        <v>1788.91833</v>
      </c>
      <c r="R6255" s="40">
        <v>596.97762999999998</v>
      </c>
      <c r="S6255" s="18">
        <f t="shared" si="680"/>
        <v>-0.25126569644217139</v>
      </c>
      <c r="T6255" s="18">
        <f t="shared" si="681"/>
        <v>1.0976960729034315</v>
      </c>
      <c r="U6255" s="18">
        <f t="shared" si="682"/>
        <v>-0.21776360365939018</v>
      </c>
      <c r="V6255" s="30">
        <v>596.97749999999996</v>
      </c>
      <c r="X6255" s="3" t="s">
        <v>47</v>
      </c>
      <c r="AB6255" s="12" t="s">
        <v>52</v>
      </c>
      <c r="AC6255" s="3" t="s">
        <v>48</v>
      </c>
      <c r="AD6255" s="3" t="s">
        <v>47</v>
      </c>
      <c r="AE6255" s="3" t="s">
        <v>47</v>
      </c>
      <c r="AF6255" s="3" t="s">
        <v>52</v>
      </c>
      <c r="AG6255" s="3" t="s">
        <v>47</v>
      </c>
      <c r="AO6255" s="3" t="s">
        <v>48</v>
      </c>
      <c r="AU6255" s="3">
        <v>0</v>
      </c>
      <c r="AV6255" s="3">
        <v>4</v>
      </c>
      <c r="AW6255" s="3">
        <v>1</v>
      </c>
      <c r="AX6255" s="3">
        <v>4</v>
      </c>
      <c r="AY6255" s="3">
        <v>100</v>
      </c>
      <c r="AZ6255" s="6" t="str">
        <f t="shared" si="683"/>
        <v>2999.2</v>
      </c>
      <c r="BC6255" s="12" t="s">
        <v>16207</v>
      </c>
      <c r="BF6255" s="12" t="s">
        <v>1468</v>
      </c>
      <c r="BJ6255" s="12">
        <f t="shared" si="684"/>
        <v>0</v>
      </c>
      <c r="BK6255" s="12">
        <f t="shared" si="685"/>
        <v>0</v>
      </c>
      <c r="CQ6255" s="3" t="str">
        <f>CONCATENATE(baseURL!$A$1,baseURL!$B$1,baseURL!$C$1,".",C6255,".",L6255,".pkl&amp;seq=",BC6255)</f>
        <v>http://proteomics.broadinstitute.org/millscripts/viewfeed.pl?side=xl&amp;cycle=1&amp;fixedMods=iaaC&amp;file=msdataSM/iPRG2012_nd/cpick_in/iPRG2012_nd.2999.2.3.pkl&amp;seq=LLLFLPKsVSDYEGK</v>
      </c>
    </row>
    <row r="6256" spans="1:95" x14ac:dyDescent="0.2">
      <c r="A6256" s="3">
        <v>1065</v>
      </c>
      <c r="B6256" s="2" t="s">
        <v>16208</v>
      </c>
      <c r="C6256" s="2" t="s">
        <v>16200</v>
      </c>
      <c r="D6256" s="3">
        <v>15848</v>
      </c>
      <c r="E6256" s="3">
        <v>15832</v>
      </c>
      <c r="F6256" s="3">
        <v>62984</v>
      </c>
      <c r="G6256" s="3">
        <v>18830</v>
      </c>
      <c r="H6256" s="3">
        <v>55.273499999999999</v>
      </c>
      <c r="I6256" s="30">
        <v>688.99460999999997</v>
      </c>
      <c r="J6256" s="30">
        <v>689.35026110000001</v>
      </c>
      <c r="K6256" s="30">
        <v>-0.35565000000000002</v>
      </c>
      <c r="L6256" s="3">
        <v>3</v>
      </c>
      <c r="M6256" s="3">
        <v>3</v>
      </c>
      <c r="N6256" s="10">
        <f t="shared" si="679"/>
        <v>1</v>
      </c>
      <c r="O6256" s="35">
        <v>3</v>
      </c>
      <c r="P6256" s="17"/>
      <c r="Q6256" s="40">
        <v>2066.0375399999998</v>
      </c>
      <c r="R6256" s="40">
        <v>689.35069999999996</v>
      </c>
      <c r="S6256" s="18">
        <f t="shared" si="680"/>
        <v>-516.55855285269854</v>
      </c>
      <c r="T6256" s="18">
        <f t="shared" si="681"/>
        <v>-0.63668608728354326</v>
      </c>
      <c r="U6256" s="18">
        <f t="shared" si="682"/>
        <v>-0.72532021797929069</v>
      </c>
      <c r="V6256" s="30">
        <v>689.35019999999997</v>
      </c>
      <c r="W6256" s="3" t="s">
        <v>47</v>
      </c>
      <c r="X6256" s="3" t="s">
        <v>52</v>
      </c>
      <c r="Z6256" s="3" t="s">
        <v>52</v>
      </c>
      <c r="AA6256" s="3" t="s">
        <v>47</v>
      </c>
      <c r="AB6256" s="12" t="s">
        <v>47</v>
      </c>
      <c r="AC6256" s="3" t="s">
        <v>47</v>
      </c>
      <c r="AG6256" s="3" t="s">
        <v>52</v>
      </c>
      <c r="AL6256" s="3" t="s">
        <v>52</v>
      </c>
      <c r="AU6256" s="3">
        <v>0</v>
      </c>
      <c r="AV6256" s="3">
        <v>4</v>
      </c>
      <c r="AW6256" s="3">
        <v>1</v>
      </c>
      <c r="AX6256" s="3">
        <v>4</v>
      </c>
      <c r="AY6256" s="3">
        <v>100</v>
      </c>
      <c r="AZ6256" s="6" t="str">
        <f t="shared" si="683"/>
        <v>2999.4</v>
      </c>
      <c r="BC6256" s="12" t="s">
        <v>16209</v>
      </c>
      <c r="BJ6256" s="12">
        <f t="shared" si="684"/>
        <v>0</v>
      </c>
      <c r="BK6256" s="12">
        <f t="shared" si="685"/>
        <v>0</v>
      </c>
      <c r="CQ6256" s="3" t="str">
        <f>CONCATENATE(baseURL!$A$1,baseURL!$B$1,baseURL!$C$1,".",C6256,".",L6256,".pkl&amp;seq=",BC6256)</f>
        <v>http://proteomics.broadinstitute.org/millscripts/viewfeed.pl?side=xl&amp;cycle=1&amp;fixedMods=iaaC&amp;file=msdataSM/iPRG2012_nd/cpick_in/iPRG2012_nd.2999.4.3.pkl&amp;seq=GFDLPNLENHDVVPMLQK</v>
      </c>
    </row>
    <row r="6257" spans="1:95" x14ac:dyDescent="0.2">
      <c r="A6257" s="3">
        <v>2096</v>
      </c>
      <c r="B6257" s="2" t="s">
        <v>16210</v>
      </c>
      <c r="C6257" s="2" t="s">
        <v>16202</v>
      </c>
      <c r="D6257" s="3">
        <v>15849</v>
      </c>
      <c r="E6257" s="3">
        <v>15833</v>
      </c>
      <c r="F6257" s="3">
        <v>62985</v>
      </c>
      <c r="G6257" s="3">
        <v>18831</v>
      </c>
      <c r="H6257" s="3">
        <v>55.276000000000003</v>
      </c>
      <c r="I6257" s="30">
        <v>694.99924999999996</v>
      </c>
      <c r="J6257" s="30">
        <v>694.99837109999999</v>
      </c>
      <c r="K6257" s="30">
        <v>8.8000000000000003E-4</v>
      </c>
      <c r="L6257" s="3">
        <v>3</v>
      </c>
      <c r="M6257" s="3">
        <v>3</v>
      </c>
      <c r="N6257" s="10">
        <f t="shared" si="679"/>
        <v>1</v>
      </c>
      <c r="O6257" s="35">
        <v>3</v>
      </c>
      <c r="P6257" s="17"/>
      <c r="Q6257" s="40">
        <v>2082.9800799999998</v>
      </c>
      <c r="R6257" s="40">
        <v>694.99820999999997</v>
      </c>
      <c r="S6257" s="18">
        <f t="shared" si="680"/>
        <v>1.4964067317368339</v>
      </c>
      <c r="T6257" s="18">
        <f t="shared" si="681"/>
        <v>0.23179915817898711</v>
      </c>
      <c r="U6257" s="18">
        <f t="shared" si="682"/>
        <v>-1.4388526230524288E-2</v>
      </c>
      <c r="V6257" s="30">
        <v>694.9982</v>
      </c>
      <c r="W6257" s="3" t="s">
        <v>47</v>
      </c>
      <c r="X6257" s="3" t="s">
        <v>47</v>
      </c>
      <c r="Y6257" s="3" t="s">
        <v>47</v>
      </c>
      <c r="Z6257" s="3" t="s">
        <v>47</v>
      </c>
      <c r="AA6257" s="3" t="s">
        <v>48</v>
      </c>
      <c r="AB6257" s="12" t="s">
        <v>47</v>
      </c>
      <c r="AC6257" s="3" t="s">
        <v>47</v>
      </c>
      <c r="AD6257" s="3" t="s">
        <v>47</v>
      </c>
      <c r="AE6257" s="3" t="s">
        <v>47</v>
      </c>
      <c r="AG6257" s="3" t="s">
        <v>47</v>
      </c>
      <c r="AI6257" s="3" t="s">
        <v>47</v>
      </c>
      <c r="AJ6257" s="3" t="s">
        <v>47</v>
      </c>
      <c r="AL6257" s="3" t="s">
        <v>52</v>
      </c>
      <c r="AO6257" s="3" t="s">
        <v>47</v>
      </c>
      <c r="AQ6257" s="3" t="s">
        <v>47</v>
      </c>
      <c r="AU6257" s="3">
        <v>0</v>
      </c>
      <c r="AV6257" s="3">
        <v>13</v>
      </c>
      <c r="AW6257" s="3">
        <v>2</v>
      </c>
      <c r="AX6257" s="3">
        <v>12</v>
      </c>
      <c r="AY6257" s="3">
        <v>92.31</v>
      </c>
      <c r="AZ6257" s="6" t="str">
        <f t="shared" si="683"/>
        <v>2999.5</v>
      </c>
      <c r="BC6257" s="12" t="s">
        <v>15922</v>
      </c>
      <c r="BJ6257" s="12">
        <f t="shared" si="684"/>
        <v>0</v>
      </c>
      <c r="BK6257" s="12">
        <f t="shared" si="685"/>
        <v>0</v>
      </c>
      <c r="BP6257" s="3" t="s">
        <v>54</v>
      </c>
      <c r="BR6257" s="3" t="s">
        <v>54</v>
      </c>
      <c r="BX6257" s="3" t="s">
        <v>15686</v>
      </c>
      <c r="CQ6257" s="3" t="str">
        <f>CONCATENATE(baseURL!$A$1,baseURL!$B$1,baseURL!$C$1,".",C6257,".",L6257,".pkl&amp;seq=",BC6257,"&amp;varMods=Deamidated-N")</f>
        <v>http://proteomics.broadinstitute.org/millscripts/viewfeed.pl?side=xl&amp;cycle=1&amp;fixedMods=iaaC&amp;file=msdataSM/iPRG2012_nd/cpick_in/iPRG2012_nd.2999.5.3.pkl&amp;seq=VLPDFMLQGGDFTAGnGTGGK&amp;varMods=Deamidated-N</v>
      </c>
    </row>
    <row r="6258" spans="1:95" x14ac:dyDescent="0.2">
      <c r="A6258" s="3">
        <v>1089</v>
      </c>
      <c r="B6258" s="2" t="s">
        <v>16211</v>
      </c>
      <c r="C6258" s="2" t="s">
        <v>16204</v>
      </c>
      <c r="D6258" s="3">
        <v>15850</v>
      </c>
      <c r="E6258" s="3">
        <v>15834</v>
      </c>
      <c r="F6258" s="3">
        <v>62986</v>
      </c>
      <c r="G6258" s="3">
        <v>18832</v>
      </c>
      <c r="H6258" s="3">
        <v>55.278500000000001</v>
      </c>
      <c r="I6258" s="30">
        <v>754.98794999999996</v>
      </c>
      <c r="J6258" s="30">
        <v>754.98857569999996</v>
      </c>
      <c r="K6258" s="30">
        <v>-6.3000000000000003E-4</v>
      </c>
      <c r="L6258" s="3">
        <v>5</v>
      </c>
      <c r="M6258" s="3">
        <v>5</v>
      </c>
      <c r="N6258" s="10">
        <f t="shared" si="679"/>
        <v>1</v>
      </c>
      <c r="O6258" s="35">
        <v>5</v>
      </c>
      <c r="P6258" s="17"/>
      <c r="Q6258" s="40">
        <v>3770.9042800000002</v>
      </c>
      <c r="R6258" s="40">
        <v>754.98667999999998</v>
      </c>
      <c r="S6258" s="18">
        <f t="shared" si="680"/>
        <v>1.6821488823839776</v>
      </c>
      <c r="T6258" s="18">
        <f t="shared" si="681"/>
        <v>2.5109052254766882</v>
      </c>
      <c r="U6258" s="18">
        <f t="shared" si="682"/>
        <v>2.5430912238623868</v>
      </c>
      <c r="V6258" s="30">
        <v>754.98860000000002</v>
      </c>
      <c r="W6258" s="3" t="s">
        <v>47</v>
      </c>
      <c r="AA6258" s="3" t="s">
        <v>47</v>
      </c>
      <c r="AB6258" s="12" t="s">
        <v>65</v>
      </c>
      <c r="AC6258" s="3" t="s">
        <v>52</v>
      </c>
      <c r="AF6258" s="3" t="s">
        <v>47</v>
      </c>
      <c r="AG6258" s="3" t="s">
        <v>48</v>
      </c>
      <c r="AL6258" s="3" t="s">
        <v>52</v>
      </c>
      <c r="AO6258" s="3" t="s">
        <v>48</v>
      </c>
      <c r="AU6258" s="3">
        <v>1</v>
      </c>
      <c r="AV6258" s="3">
        <v>3</v>
      </c>
      <c r="AW6258" s="3">
        <v>1</v>
      </c>
      <c r="AX6258" s="3">
        <v>3</v>
      </c>
      <c r="AY6258" s="3">
        <v>100</v>
      </c>
      <c r="AZ6258" s="6" t="str">
        <f t="shared" si="683"/>
        <v>2999.6</v>
      </c>
      <c r="BB6258" s="12" t="s">
        <v>79</v>
      </c>
      <c r="BC6258" s="12" t="s">
        <v>16212</v>
      </c>
      <c r="BJ6258" s="12">
        <f t="shared" si="684"/>
        <v>0</v>
      </c>
      <c r="BK6258" s="12">
        <f t="shared" si="685"/>
        <v>0</v>
      </c>
      <c r="BX6258" s="3" t="s">
        <v>16213</v>
      </c>
      <c r="CQ6258" s="3" t="str">
        <f>CONCATENATE(baseURL!$A$1,baseURL!$B$1,"+Acetyl",baseURL!$C$1,".",C6258,".",L6258,".pkl&amp;seq=",BC6258)</f>
        <v>http://proteomics.broadinstitute.org/millscripts/viewfeed.pl?side=xl&amp;cycle=1&amp;fixedMods=iaaC+Acetyl&amp;file=msdataSM/iPRG2012_nd/cpick_in/iPRG2012_nd.2999.6.5.pkl&amp;seq=SELQNKAETAAQDVQQKLEETKESLQNKGQEVK</v>
      </c>
    </row>
    <row r="6259" spans="1:95" x14ac:dyDescent="0.2">
      <c r="A6259" s="3">
        <v>7652</v>
      </c>
      <c r="B6259" s="2" t="s">
        <v>16214</v>
      </c>
      <c r="C6259" s="2" t="s">
        <v>16215</v>
      </c>
      <c r="D6259" s="3">
        <v>15851</v>
      </c>
      <c r="E6259" s="3">
        <v>15835</v>
      </c>
      <c r="F6259" s="3">
        <v>62987</v>
      </c>
      <c r="G6259" s="3">
        <v>18833</v>
      </c>
      <c r="H6259" s="3">
        <v>55.280999999999999</v>
      </c>
      <c r="I6259" s="30">
        <v>851.09650999999997</v>
      </c>
      <c r="J6259" s="30">
        <v>851.09527419999995</v>
      </c>
      <c r="K6259" s="30">
        <v>1.24E-3</v>
      </c>
      <c r="L6259" s="3">
        <v>3</v>
      </c>
      <c r="M6259" s="3">
        <v>3</v>
      </c>
      <c r="N6259" s="10">
        <f t="shared" si="679"/>
        <v>1</v>
      </c>
      <c r="O6259" s="35">
        <v>3</v>
      </c>
      <c r="Q6259" s="40">
        <v>2551.2708400000001</v>
      </c>
      <c r="R6259" s="40">
        <v>851.09513000000004</v>
      </c>
      <c r="S6259" s="18">
        <f t="shared" si="680"/>
        <v>1.6214403669851101</v>
      </c>
      <c r="T6259" s="18">
        <f t="shared" si="681"/>
        <v>0.16942876868391715</v>
      </c>
      <c r="U6259" s="18">
        <f t="shared" si="682"/>
        <v>8.2246975067233469E-2</v>
      </c>
      <c r="V6259" s="30">
        <v>851.09519999999998</v>
      </c>
      <c r="W6259" s="3" t="s">
        <v>47</v>
      </c>
      <c r="X6259" s="3" t="s">
        <v>47</v>
      </c>
      <c r="Y6259" s="3" t="s">
        <v>47</v>
      </c>
      <c r="AA6259" s="3" t="s">
        <v>52</v>
      </c>
      <c r="AD6259" s="3" t="s">
        <v>47</v>
      </c>
      <c r="AF6259" s="3" t="s">
        <v>52</v>
      </c>
      <c r="AG6259" s="3" t="s">
        <v>52</v>
      </c>
      <c r="AJ6259" s="3" t="s">
        <v>47</v>
      </c>
      <c r="AK6259" s="3" t="s">
        <v>47</v>
      </c>
      <c r="AL6259" s="3" t="s">
        <v>52</v>
      </c>
      <c r="AO6259" s="3" t="s">
        <v>65</v>
      </c>
      <c r="AQ6259" s="3" t="s">
        <v>65</v>
      </c>
      <c r="AU6259" s="3">
        <v>2</v>
      </c>
      <c r="AV6259" s="3">
        <v>6</v>
      </c>
      <c r="AW6259" s="3">
        <v>2</v>
      </c>
      <c r="AX6259" s="3">
        <v>5</v>
      </c>
      <c r="AY6259" s="3">
        <v>83.33</v>
      </c>
      <c r="AZ6259" s="6" t="str">
        <f t="shared" si="683"/>
        <v>2999.7</v>
      </c>
      <c r="BC6259" s="12" t="s">
        <v>16111</v>
      </c>
      <c r="BI6259" s="12" t="s">
        <v>594</v>
      </c>
      <c r="BJ6259" s="12">
        <f t="shared" si="684"/>
        <v>0</v>
      </c>
      <c r="BK6259" s="12">
        <f t="shared" si="685"/>
        <v>1</v>
      </c>
      <c r="BR6259" s="3" t="s">
        <v>594</v>
      </c>
      <c r="BZ6259" s="3" t="s">
        <v>16113</v>
      </c>
      <c r="CK6259" s="3" t="s">
        <v>16112</v>
      </c>
      <c r="CM6259" s="3" t="s">
        <v>16216</v>
      </c>
      <c r="CQ6259" s="3" t="str">
        <f>CONCATENATE(baseURL!$A$1,baseURL!$B$1,baseURL!$C$1,".",C6259,".",L6259,".pkl&amp;seq=",BC6259,"&amp;varMods=ReducedCys-C")</f>
        <v>http://proteomics.broadinstitute.org/millscripts/viewfeed.pl?side=xl&amp;cycle=1&amp;fixedMods=iaaC&amp;file=msdataSM/iPRG2012_nd/cpick_in/iPRG2012_nd.2999.7.3.pkl&amp;seq=NcTPKPTSTTETVAASAVAAVFEQK&amp;varMods=ReducedCys-C</v>
      </c>
    </row>
    <row r="6260" spans="1:95" x14ac:dyDescent="0.2">
      <c r="A6260" s="3">
        <v>1124</v>
      </c>
      <c r="B6260" s="2" t="s">
        <v>16217</v>
      </c>
      <c r="C6260" s="2" t="s">
        <v>16218</v>
      </c>
      <c r="D6260" s="3">
        <v>15853</v>
      </c>
      <c r="E6260" s="3">
        <v>15837</v>
      </c>
      <c r="F6260" s="3">
        <v>63003</v>
      </c>
      <c r="G6260" s="3">
        <v>18836</v>
      </c>
      <c r="H6260" s="3">
        <v>55.297600000000003</v>
      </c>
      <c r="I6260" s="30">
        <v>615.84675000000004</v>
      </c>
      <c r="J6260" s="30">
        <v>615.59688389999997</v>
      </c>
      <c r="K6260" s="30">
        <v>0.24987000000000001</v>
      </c>
      <c r="L6260" s="3">
        <v>4</v>
      </c>
      <c r="M6260" s="3">
        <v>4</v>
      </c>
      <c r="N6260" s="10">
        <f t="shared" si="679"/>
        <v>1</v>
      </c>
      <c r="O6260" s="35">
        <v>4</v>
      </c>
      <c r="P6260" s="17"/>
      <c r="Q6260" s="40">
        <v>2459.3643299999999</v>
      </c>
      <c r="R6260" s="40">
        <v>615.59654</v>
      </c>
      <c r="S6260" s="18">
        <f t="shared" si="680"/>
        <v>406.45127732530506</v>
      </c>
      <c r="T6260" s="18">
        <f t="shared" si="681"/>
        <v>0.55864511512954551</v>
      </c>
      <c r="U6260" s="18">
        <f t="shared" si="682"/>
        <v>9.7466434691464321E-2</v>
      </c>
      <c r="V6260" s="30">
        <v>615.59659999999997</v>
      </c>
      <c r="Y6260" s="3" t="s">
        <v>48</v>
      </c>
      <c r="AA6260" s="3" t="s">
        <v>47</v>
      </c>
      <c r="AB6260" s="12" t="s">
        <v>47</v>
      </c>
      <c r="AE6260" s="3" t="s">
        <v>47</v>
      </c>
      <c r="AK6260" s="3" t="s">
        <v>52</v>
      </c>
      <c r="AL6260" s="3" t="s">
        <v>52</v>
      </c>
      <c r="AU6260" s="3">
        <v>0</v>
      </c>
      <c r="AV6260" s="3">
        <v>3</v>
      </c>
      <c r="AW6260" s="3">
        <v>1</v>
      </c>
      <c r="AX6260" s="3">
        <v>3</v>
      </c>
      <c r="AY6260" s="3">
        <v>100</v>
      </c>
      <c r="AZ6260" s="6" t="str">
        <f t="shared" si="683"/>
        <v>3000.2</v>
      </c>
      <c r="BC6260" s="12" t="s">
        <v>16178</v>
      </c>
      <c r="BJ6260" s="12">
        <f t="shared" si="684"/>
        <v>0</v>
      </c>
      <c r="BK6260" s="12">
        <f t="shared" si="685"/>
        <v>0</v>
      </c>
      <c r="CQ6260" s="3" t="str">
        <f>CONCATENATE(baseURL!$A$1,baseURL!$B$1,baseURL!$C$1,".",C6260,".",L6260,".pkl&amp;seq=",BC6260)</f>
        <v>http://proteomics.broadinstitute.org/millscripts/viewfeed.pl?side=xl&amp;cycle=1&amp;fixedMods=iaaC&amp;file=msdataSM/iPRG2012_nd/cpick_in/iPRG2012_nd.3000.2.4.pkl&amp;seq=ALPDAVTLLEPKEEEPLLAPSVK</v>
      </c>
    </row>
    <row r="6261" spans="1:95" x14ac:dyDescent="0.2">
      <c r="A6261" s="3">
        <v>6898</v>
      </c>
      <c r="B6261" s="2" t="s">
        <v>16219</v>
      </c>
      <c r="C6261" s="2" t="s">
        <v>16206</v>
      </c>
      <c r="D6261" s="3">
        <v>15854</v>
      </c>
      <c r="E6261" s="3">
        <v>15838</v>
      </c>
      <c r="F6261" s="3">
        <v>63004</v>
      </c>
      <c r="G6261" s="3">
        <v>18837</v>
      </c>
      <c r="H6261" s="3">
        <v>55.3018</v>
      </c>
      <c r="I6261" s="30">
        <v>664.35823000000005</v>
      </c>
      <c r="J6261" s="30">
        <v>664.35860720000005</v>
      </c>
      <c r="K6261" s="30">
        <v>-3.8000000000000002E-4</v>
      </c>
      <c r="L6261" s="3">
        <v>3</v>
      </c>
      <c r="M6261" s="3">
        <v>3</v>
      </c>
      <c r="N6261" s="10">
        <f t="shared" si="679"/>
        <v>1</v>
      </c>
      <c r="O6261" s="35">
        <v>3</v>
      </c>
      <c r="P6261" s="17"/>
      <c r="Q6261" s="40">
        <v>1991.059</v>
      </c>
      <c r="R6261" s="40">
        <v>664.35784999999998</v>
      </c>
      <c r="S6261" s="18">
        <f t="shared" si="680"/>
        <v>0.57198089864336488</v>
      </c>
      <c r="T6261" s="18">
        <f t="shared" si="681"/>
        <v>1.1397472011001373</v>
      </c>
      <c r="U6261" s="18">
        <f t="shared" si="682"/>
        <v>0.97838837919083865</v>
      </c>
      <c r="V6261" s="30">
        <v>664.35850000000005</v>
      </c>
      <c r="W6261" s="3" t="s">
        <v>47</v>
      </c>
      <c r="X6261" s="3" t="s">
        <v>47</v>
      </c>
      <c r="Y6261" s="3" t="s">
        <v>47</v>
      </c>
      <c r="Z6261" s="3" t="s">
        <v>47</v>
      </c>
      <c r="AA6261" s="3" t="s">
        <v>48</v>
      </c>
      <c r="AB6261" s="12" t="s">
        <v>47</v>
      </c>
      <c r="AC6261" s="3" t="s">
        <v>47</v>
      </c>
      <c r="AD6261" s="3" t="s">
        <v>47</v>
      </c>
      <c r="AE6261" s="3" t="s">
        <v>47</v>
      </c>
      <c r="AF6261" s="3" t="s">
        <v>47</v>
      </c>
      <c r="AG6261" s="3" t="s">
        <v>47</v>
      </c>
      <c r="AH6261" s="3" t="s">
        <v>47</v>
      </c>
      <c r="AI6261" s="3" t="s">
        <v>47</v>
      </c>
      <c r="AJ6261" s="3" t="s">
        <v>47</v>
      </c>
      <c r="AK6261" s="3" t="s">
        <v>47</v>
      </c>
      <c r="AL6261" s="3" t="s">
        <v>47</v>
      </c>
      <c r="AM6261" s="3" t="s">
        <v>47</v>
      </c>
      <c r="AN6261" s="3" t="s">
        <v>47</v>
      </c>
      <c r="AO6261" s="3" t="s">
        <v>47</v>
      </c>
      <c r="AP6261" s="3" t="s">
        <v>47</v>
      </c>
      <c r="AU6261" s="3">
        <v>0</v>
      </c>
      <c r="AV6261" s="3">
        <v>19</v>
      </c>
      <c r="AW6261" s="3">
        <v>1</v>
      </c>
      <c r="AX6261" s="3">
        <v>19</v>
      </c>
      <c r="AY6261" s="3">
        <v>100</v>
      </c>
      <c r="AZ6261" s="6" t="str">
        <f t="shared" si="683"/>
        <v>3000.3</v>
      </c>
      <c r="BC6261" s="12" t="s">
        <v>16220</v>
      </c>
      <c r="BJ6261" s="12">
        <f t="shared" si="684"/>
        <v>1</v>
      </c>
      <c r="BK6261" s="12">
        <f t="shared" si="685"/>
        <v>0</v>
      </c>
      <c r="CQ6261" s="3" t="str">
        <f>CONCATENATE(baseURL!$A$1,baseURL!$B$1,baseURL!$C$1,".",C6261,".",L6261,".pkl&amp;seq=",BC6261)</f>
        <v>http://proteomics.broadinstitute.org/millscripts/viewfeed.pl?side=xl&amp;cycle=1&amp;fixedMods=iaaC&amp;file=msdataSM/iPRG2012_nd/cpick_in/iPRG2012_nd.3000.3.3.pkl&amp;seq=TLASVTKELLGTAQSVGCR</v>
      </c>
    </row>
    <row r="6262" spans="1:95" x14ac:dyDescent="0.2">
      <c r="A6262" s="3">
        <v>5578</v>
      </c>
      <c r="B6262" s="2" t="s">
        <v>16221</v>
      </c>
      <c r="C6262" s="2" t="s">
        <v>16222</v>
      </c>
      <c r="D6262" s="3">
        <v>15861</v>
      </c>
      <c r="E6262" s="3">
        <v>15845</v>
      </c>
      <c r="F6262" s="3">
        <v>63028</v>
      </c>
      <c r="G6262" s="3">
        <v>18845</v>
      </c>
      <c r="H6262" s="3">
        <v>55.325899999999997</v>
      </c>
      <c r="I6262" s="30">
        <v>617.66750999999999</v>
      </c>
      <c r="J6262" s="30">
        <v>617.66641500000003</v>
      </c>
      <c r="K6262" s="30">
        <v>1.09E-3</v>
      </c>
      <c r="L6262" s="3">
        <v>3</v>
      </c>
      <c r="M6262" s="3">
        <v>3</v>
      </c>
      <c r="N6262" s="10">
        <f t="shared" si="679"/>
        <v>1</v>
      </c>
      <c r="O6262" s="35">
        <v>3</v>
      </c>
      <c r="P6262" s="17"/>
      <c r="Q6262" s="40">
        <v>1850.9799499999999</v>
      </c>
      <c r="R6262" s="40">
        <v>617.66483000000005</v>
      </c>
      <c r="S6262" s="18">
        <f t="shared" si="680"/>
        <v>4.3389227778132904</v>
      </c>
      <c r="T6262" s="18">
        <f t="shared" si="681"/>
        <v>2.566116642868105</v>
      </c>
      <c r="U6262" s="18">
        <f t="shared" si="682"/>
        <v>2.2180314199720379</v>
      </c>
      <c r="V6262" s="30">
        <v>617.6662</v>
      </c>
      <c r="W6262" s="3" t="s">
        <v>47</v>
      </c>
      <c r="X6262" s="3" t="s">
        <v>47</v>
      </c>
      <c r="Y6262" s="3" t="s">
        <v>47</v>
      </c>
      <c r="Z6262" s="3" t="s">
        <v>47</v>
      </c>
      <c r="AA6262" s="3" t="s">
        <v>48</v>
      </c>
      <c r="AB6262" s="12" t="s">
        <v>47</v>
      </c>
      <c r="AC6262" s="3" t="s">
        <v>47</v>
      </c>
      <c r="AD6262" s="3" t="s">
        <v>47</v>
      </c>
      <c r="AE6262" s="3" t="s">
        <v>47</v>
      </c>
      <c r="AF6262" s="3" t="s">
        <v>47</v>
      </c>
      <c r="AG6262" s="3" t="s">
        <v>47</v>
      </c>
      <c r="AH6262" s="3" t="s">
        <v>47</v>
      </c>
      <c r="AI6262" s="3" t="s">
        <v>47</v>
      </c>
      <c r="AJ6262" s="3" t="s">
        <v>47</v>
      </c>
      <c r="AK6262" s="3" t="s">
        <v>47</v>
      </c>
      <c r="AL6262" s="3" t="s">
        <v>47</v>
      </c>
      <c r="AM6262" s="3" t="s">
        <v>47</v>
      </c>
      <c r="AU6262" s="3">
        <v>0</v>
      </c>
      <c r="AV6262" s="3">
        <v>16</v>
      </c>
      <c r="AW6262" s="3">
        <v>1</v>
      </c>
      <c r="AX6262" s="3">
        <v>16</v>
      </c>
      <c r="AY6262" s="3">
        <v>100</v>
      </c>
      <c r="AZ6262" s="6" t="str">
        <f t="shared" si="683"/>
        <v>3001.6</v>
      </c>
      <c r="BC6262" s="12" t="s">
        <v>16122</v>
      </c>
      <c r="BJ6262" s="12">
        <f t="shared" si="684"/>
        <v>0</v>
      </c>
      <c r="BK6262" s="12">
        <f t="shared" si="685"/>
        <v>0</v>
      </c>
      <c r="CQ6262" s="3" t="str">
        <f>CONCATENATE(baseURL!$A$1,baseURL!$B$1,baseURL!$C$1,".",C6262,".",L6262,".pkl&amp;seq=",BC6262)</f>
        <v>http://proteomics.broadinstitute.org/millscripts/viewfeed.pl?side=xl&amp;cycle=1&amp;fixedMods=iaaC&amp;file=msdataSM/iPRG2012_nd/cpick_in/iPRG2012_nd.3001.6.3.pkl&amp;seq=SKLVFFTWSPDTAPVR</v>
      </c>
    </row>
    <row r="6263" spans="1:95" x14ac:dyDescent="0.2">
      <c r="A6263" s="3">
        <v>319</v>
      </c>
      <c r="B6263" s="2" t="s">
        <v>16223</v>
      </c>
      <c r="C6263" s="2" t="s">
        <v>16224</v>
      </c>
      <c r="D6263" s="3">
        <v>15868</v>
      </c>
      <c r="E6263" s="3">
        <v>15852</v>
      </c>
      <c r="F6263" s="3">
        <v>63048</v>
      </c>
      <c r="G6263" s="3">
        <v>18853</v>
      </c>
      <c r="H6263" s="3">
        <v>55.348300000000002</v>
      </c>
      <c r="I6263" s="30">
        <v>708.66736000000003</v>
      </c>
      <c r="J6263" s="30">
        <v>709.36442150000005</v>
      </c>
      <c r="K6263" s="30">
        <v>-0.69706000000000001</v>
      </c>
      <c r="L6263" s="3">
        <v>3</v>
      </c>
      <c r="M6263" s="3">
        <v>3</v>
      </c>
      <c r="N6263" s="10">
        <f t="shared" si="679"/>
        <v>1</v>
      </c>
      <c r="O6263" s="35">
        <v>3</v>
      </c>
      <c r="P6263" s="17"/>
      <c r="Q6263" s="40">
        <v>2123.9879999999998</v>
      </c>
      <c r="R6263" s="40">
        <v>708.66751999999997</v>
      </c>
      <c r="S6263" s="18">
        <f t="shared" si="680"/>
        <v>-0.22577583340788548</v>
      </c>
      <c r="T6263" s="18">
        <f t="shared" si="681"/>
        <v>983.39698142237557</v>
      </c>
      <c r="U6263" s="18">
        <f t="shared" si="682"/>
        <v>470.14995127769362</v>
      </c>
      <c r="V6263" s="30">
        <v>709.00070000000005</v>
      </c>
      <c r="X6263" s="3" t="s">
        <v>47</v>
      </c>
      <c r="AB6263" s="12" t="s">
        <v>52</v>
      </c>
      <c r="AC6263" s="3" t="s">
        <v>52</v>
      </c>
      <c r="AD6263" s="3" t="s">
        <v>47</v>
      </c>
      <c r="AF6263" s="3" t="s">
        <v>52</v>
      </c>
      <c r="AG6263" s="3" t="s">
        <v>47</v>
      </c>
      <c r="AK6263" s="3" t="s">
        <v>52</v>
      </c>
      <c r="AL6263" s="3" t="s">
        <v>52</v>
      </c>
      <c r="AU6263" s="3">
        <v>0</v>
      </c>
      <c r="AV6263" s="3">
        <v>3</v>
      </c>
      <c r="AW6263" s="3">
        <v>2</v>
      </c>
      <c r="AX6263" s="3">
        <v>2</v>
      </c>
      <c r="AY6263" s="3">
        <v>66.67</v>
      </c>
      <c r="AZ6263" s="6" t="str">
        <f t="shared" si="683"/>
        <v>3002.5</v>
      </c>
      <c r="BC6263" s="12" t="s">
        <v>16225</v>
      </c>
      <c r="BJ6263" s="12">
        <f t="shared" si="684"/>
        <v>0</v>
      </c>
      <c r="BK6263" s="12">
        <f t="shared" si="685"/>
        <v>0</v>
      </c>
      <c r="BP6263" s="3" t="s">
        <v>54</v>
      </c>
      <c r="BR6263" s="3" t="s">
        <v>54</v>
      </c>
      <c r="BT6263" s="3" t="s">
        <v>16226</v>
      </c>
      <c r="CQ6263" s="3" t="str">
        <f>CONCATENATE(baseURL!$A$1,baseURL!$B$1,baseURL!$C$1,".",C6263,".",L6263,".pkl&amp;seq=",BC6263,"&amp;varMods=Deamidated-N")</f>
        <v>http://proteomics.broadinstitute.org/millscripts/viewfeed.pl?side=xl&amp;cycle=1&amp;fixedMods=iaaC&amp;file=msdataSM/iPRG2012_nd/cpick_in/iPRG2012_nd.3002.5.3.pkl&amp;seq=STnGDTHLGGEDFDLYLLR&amp;varMods=Deamidated-N</v>
      </c>
    </row>
    <row r="6264" spans="1:95" x14ac:dyDescent="0.2">
      <c r="A6264" s="3">
        <v>5884</v>
      </c>
      <c r="B6264" s="2" t="s">
        <v>16227</v>
      </c>
      <c r="C6264" s="2" t="s">
        <v>16228</v>
      </c>
      <c r="D6264" s="3">
        <v>15869</v>
      </c>
      <c r="E6264" s="3">
        <v>15853</v>
      </c>
      <c r="F6264" s="3">
        <v>63049</v>
      </c>
      <c r="G6264" s="3">
        <v>18854</v>
      </c>
      <c r="H6264" s="3">
        <v>55.3508</v>
      </c>
      <c r="I6264" s="30">
        <v>766.70708000000002</v>
      </c>
      <c r="J6264" s="30">
        <v>766.7077749</v>
      </c>
      <c r="K6264" s="30">
        <v>-6.8999999999999997E-4</v>
      </c>
      <c r="L6264" s="3">
        <v>3</v>
      </c>
      <c r="M6264" s="3">
        <v>3</v>
      </c>
      <c r="N6264" s="10">
        <f t="shared" si="679"/>
        <v>1</v>
      </c>
      <c r="O6264" s="35">
        <v>3</v>
      </c>
      <c r="P6264" s="17"/>
      <c r="Q6264" s="40">
        <v>2298.10707</v>
      </c>
      <c r="R6264" s="40">
        <v>766.70721000000003</v>
      </c>
      <c r="S6264" s="18">
        <f t="shared" si="680"/>
        <v>-0.16955625083119025</v>
      </c>
      <c r="T6264" s="18">
        <f t="shared" si="681"/>
        <v>0.73678712369499266</v>
      </c>
      <c r="U6264" s="18">
        <f t="shared" si="682"/>
        <v>0.76952452291184537</v>
      </c>
      <c r="V6264" s="30">
        <v>766.70780000000002</v>
      </c>
      <c r="W6264" s="3" t="s">
        <v>47</v>
      </c>
      <c r="X6264" s="3" t="s">
        <v>47</v>
      </c>
      <c r="Y6264" s="3" t="s">
        <v>47</v>
      </c>
      <c r="Z6264" s="3" t="s">
        <v>47</v>
      </c>
      <c r="AA6264" s="3" t="s">
        <v>47</v>
      </c>
      <c r="AB6264" s="12" t="s">
        <v>47</v>
      </c>
      <c r="AC6264" s="3" t="s">
        <v>47</v>
      </c>
      <c r="AD6264" s="3" t="s">
        <v>47</v>
      </c>
      <c r="AE6264" s="3" t="s">
        <v>47</v>
      </c>
      <c r="AG6264" s="3" t="s">
        <v>47</v>
      </c>
      <c r="AI6264" s="3" t="s">
        <v>47</v>
      </c>
      <c r="AJ6264" s="3" t="s">
        <v>47</v>
      </c>
      <c r="AK6264" s="3" t="s">
        <v>47</v>
      </c>
      <c r="AL6264" s="3" t="s">
        <v>47</v>
      </c>
      <c r="AM6264" s="3" t="s">
        <v>47</v>
      </c>
      <c r="AN6264" s="3" t="s">
        <v>47</v>
      </c>
      <c r="AU6264" s="3">
        <v>0</v>
      </c>
      <c r="AV6264" s="3">
        <v>16</v>
      </c>
      <c r="AW6264" s="3">
        <v>1</v>
      </c>
      <c r="AX6264" s="3">
        <v>16</v>
      </c>
      <c r="AY6264" s="3">
        <v>100</v>
      </c>
      <c r="AZ6264" s="6" t="str">
        <f t="shared" si="683"/>
        <v>3002.6</v>
      </c>
      <c r="BC6264" s="12" t="s">
        <v>16229</v>
      </c>
      <c r="BJ6264" s="12">
        <f t="shared" si="684"/>
        <v>0</v>
      </c>
      <c r="BK6264" s="12">
        <f t="shared" si="685"/>
        <v>0</v>
      </c>
      <c r="CQ6264" s="3" t="str">
        <f>CONCATENATE(baseURL!$A$1,baseURL!$B$1,baseURL!$C$1,".",C6264,".",L6264,".pkl&amp;seq=",BC6264)</f>
        <v>http://proteomics.broadinstitute.org/millscripts/viewfeed.pl?side=xl&amp;cycle=1&amp;fixedMods=iaaC&amp;file=msdataSM/iPRG2012_nd/cpick_in/iPRG2012_nd.3002.6.3.pkl&amp;seq=FLAEGSNMGSTPEALAVFETAR</v>
      </c>
    </row>
    <row r="6265" spans="1:95" x14ac:dyDescent="0.2">
      <c r="A6265" s="3">
        <v>1090</v>
      </c>
      <c r="B6265" s="2" t="s">
        <v>16230</v>
      </c>
      <c r="C6265" s="2" t="s">
        <v>16221</v>
      </c>
      <c r="D6265" s="3">
        <v>15870</v>
      </c>
      <c r="E6265" s="3">
        <v>15854</v>
      </c>
      <c r="F6265" s="3">
        <v>63050</v>
      </c>
      <c r="G6265" s="3">
        <v>18855</v>
      </c>
      <c r="H6265" s="3">
        <v>55.353299999999997</v>
      </c>
      <c r="I6265" s="30">
        <v>827.91440999999998</v>
      </c>
      <c r="J6265" s="30">
        <v>827.91473180000003</v>
      </c>
      <c r="K6265" s="30">
        <v>-3.2000000000000003E-4</v>
      </c>
      <c r="L6265" s="3">
        <v>4</v>
      </c>
      <c r="M6265" s="3">
        <v>4</v>
      </c>
      <c r="N6265" s="10">
        <f t="shared" si="679"/>
        <v>1</v>
      </c>
      <c r="O6265" s="35">
        <v>4</v>
      </c>
      <c r="P6265" s="17"/>
      <c r="Q6265" s="40">
        <v>3308.63213</v>
      </c>
      <c r="R6265" s="40">
        <v>827.91349000000002</v>
      </c>
      <c r="S6265" s="18">
        <f t="shared" si="680"/>
        <v>1.1112272128226344</v>
      </c>
      <c r="T6265" s="18">
        <f t="shared" si="681"/>
        <v>1.4999151662603216</v>
      </c>
      <c r="U6265" s="18">
        <f t="shared" si="682"/>
        <v>1.4615053560905116</v>
      </c>
      <c r="V6265" s="30">
        <v>827.91470000000004</v>
      </c>
      <c r="W6265" s="3" t="s">
        <v>47</v>
      </c>
      <c r="AA6265" s="3" t="s">
        <v>47</v>
      </c>
      <c r="AC6265" s="3" t="s">
        <v>52</v>
      </c>
      <c r="AF6265" s="3" t="s">
        <v>47</v>
      </c>
      <c r="AG6265" s="3" t="s">
        <v>47</v>
      </c>
      <c r="AL6265" s="3" t="s">
        <v>52</v>
      </c>
      <c r="AO6265" s="3" t="s">
        <v>48</v>
      </c>
      <c r="AU6265" s="3">
        <v>0</v>
      </c>
      <c r="AV6265" s="3">
        <v>4</v>
      </c>
      <c r="AW6265" s="3">
        <v>1</v>
      </c>
      <c r="AX6265" s="3">
        <v>4</v>
      </c>
      <c r="AY6265" s="3">
        <v>100</v>
      </c>
      <c r="AZ6265" s="6" t="str">
        <f t="shared" si="683"/>
        <v>3002.7</v>
      </c>
      <c r="BB6265" s="12" t="s">
        <v>79</v>
      </c>
      <c r="BC6265" s="12" t="s">
        <v>16231</v>
      </c>
      <c r="BJ6265" s="12">
        <f t="shared" si="684"/>
        <v>0</v>
      </c>
      <c r="BK6265" s="12">
        <f t="shared" si="685"/>
        <v>0</v>
      </c>
      <c r="CQ6265" s="3" t="str">
        <f>CONCATENATE(baseURL!$A$1,baseURL!$B$1,"+Acetyl",baseURL!$C$1,".",C6265,".",L6265,".pkl&amp;seq=",BC6265)</f>
        <v>http://proteomics.broadinstitute.org/millscripts/viewfeed.pl?side=xl&amp;cycle=1&amp;fixedMods=iaaC+Acetyl&amp;file=msdataSM/iPRG2012_nd/cpick_in/iPRG2012_nd.3002.7.4.pkl&amp;seq=SLTADEYKQQGNAAFTAKDYDKALELFTK</v>
      </c>
    </row>
    <row r="6266" spans="1:95" x14ac:dyDescent="0.2">
      <c r="A6266" s="3">
        <v>1793</v>
      </c>
      <c r="B6266" s="2" t="s">
        <v>16232</v>
      </c>
      <c r="C6266" s="2" t="s">
        <v>16233</v>
      </c>
      <c r="D6266" s="3">
        <v>15872</v>
      </c>
      <c r="E6266" s="3">
        <v>15856</v>
      </c>
      <c r="F6266" s="3">
        <v>63065</v>
      </c>
      <c r="G6266" s="3">
        <v>18858</v>
      </c>
      <c r="H6266" s="3">
        <v>55.367600000000003</v>
      </c>
      <c r="I6266" s="30">
        <v>580.79393000000005</v>
      </c>
      <c r="J6266" s="30">
        <v>580.79189729999996</v>
      </c>
      <c r="K6266" s="30">
        <v>2.0300000000000001E-3</v>
      </c>
      <c r="L6266" s="3">
        <v>2</v>
      </c>
      <c r="M6266" s="3">
        <v>2</v>
      </c>
      <c r="N6266" s="10">
        <f t="shared" si="679"/>
        <v>1</v>
      </c>
      <c r="O6266" s="35">
        <v>2</v>
      </c>
      <c r="P6266" s="17"/>
      <c r="Q6266" s="40">
        <v>1160.5775100000001</v>
      </c>
      <c r="R6266" s="40">
        <v>580.79238999999995</v>
      </c>
      <c r="S6266" s="18">
        <f t="shared" si="680"/>
        <v>2.6515498939146105</v>
      </c>
      <c r="T6266" s="18">
        <f t="shared" si="681"/>
        <v>-0.84832378742985703</v>
      </c>
      <c r="U6266" s="18">
        <f t="shared" si="682"/>
        <v>-1.1880320951919154</v>
      </c>
      <c r="V6266" s="30">
        <v>580.79169999999999</v>
      </c>
      <c r="W6266" s="3" t="s">
        <v>47</v>
      </c>
      <c r="X6266" s="3" t="s">
        <v>47</v>
      </c>
      <c r="Z6266" s="3" t="s">
        <v>47</v>
      </c>
      <c r="AA6266" s="3" t="s">
        <v>47</v>
      </c>
      <c r="AB6266" s="12" t="s">
        <v>47</v>
      </c>
      <c r="AC6266" s="3" t="s">
        <v>47</v>
      </c>
      <c r="AE6266" s="3" t="s">
        <v>48</v>
      </c>
      <c r="AG6266" s="3" t="s">
        <v>47</v>
      </c>
      <c r="AH6266" s="3" t="s">
        <v>47</v>
      </c>
      <c r="AI6266" s="3" t="s">
        <v>48</v>
      </c>
      <c r="AK6266" s="3" t="s">
        <v>48</v>
      </c>
      <c r="AL6266" s="3" t="s">
        <v>48</v>
      </c>
      <c r="AM6266" s="3" t="s">
        <v>47</v>
      </c>
      <c r="AU6266" s="3">
        <v>0</v>
      </c>
      <c r="AV6266" s="3">
        <v>9</v>
      </c>
      <c r="AW6266" s="3">
        <v>1</v>
      </c>
      <c r="AX6266" s="3">
        <v>9</v>
      </c>
      <c r="AY6266" s="3">
        <v>100</v>
      </c>
      <c r="AZ6266" s="6" t="str">
        <f t="shared" si="683"/>
        <v>3003.1</v>
      </c>
      <c r="BC6266" s="12" t="s">
        <v>16234</v>
      </c>
      <c r="BJ6266" s="12">
        <f t="shared" si="684"/>
        <v>0</v>
      </c>
      <c r="BK6266" s="12">
        <f t="shared" si="685"/>
        <v>0</v>
      </c>
      <c r="CQ6266" s="3" t="str">
        <f>CONCATENATE(baseURL!$A$1,baseURL!$B$1,baseURL!$C$1,".",C6266,".",L6266,".pkl&amp;seq=",BC6266)</f>
        <v>http://proteomics.broadinstitute.org/millscripts/viewfeed.pl?side=xl&amp;cycle=1&amp;fixedMods=iaaC&amp;file=msdataSM/iPRG2012_nd/cpick_in/iPRG2012_nd.3003.1.2.pkl&amp;seq=YFFWLQEK</v>
      </c>
    </row>
    <row r="6267" spans="1:95" x14ac:dyDescent="0.2">
      <c r="A6267" s="3">
        <v>1671</v>
      </c>
      <c r="B6267" s="2" t="s">
        <v>16235</v>
      </c>
      <c r="C6267" s="2" t="s">
        <v>16236</v>
      </c>
      <c r="D6267" s="3">
        <v>15873</v>
      </c>
      <c r="E6267" s="3">
        <v>15857</v>
      </c>
      <c r="F6267" s="3">
        <v>63066</v>
      </c>
      <c r="G6267" s="3">
        <v>18859</v>
      </c>
      <c r="H6267" s="3">
        <v>55.371000000000002</v>
      </c>
      <c r="I6267" s="30">
        <v>607.96554000000003</v>
      </c>
      <c r="J6267" s="30">
        <v>607.96473089999995</v>
      </c>
      <c r="K6267" s="30">
        <v>8.0999999999999996E-4</v>
      </c>
      <c r="L6267" s="3">
        <v>3</v>
      </c>
      <c r="M6267" s="3">
        <v>3</v>
      </c>
      <c r="N6267" s="10">
        <f t="shared" si="679"/>
        <v>1</v>
      </c>
      <c r="O6267" s="35">
        <v>3</v>
      </c>
      <c r="P6267" s="17"/>
      <c r="Q6267" s="40">
        <v>1821.8782200000001</v>
      </c>
      <c r="R6267" s="32">
        <v>607.96425999999997</v>
      </c>
      <c r="S6267" s="18">
        <f t="shared" si="680"/>
        <v>2.1053869187396459</v>
      </c>
      <c r="T6267" s="18">
        <f t="shared" si="681"/>
        <v>0.77455210933298324</v>
      </c>
      <c r="U6267" s="18">
        <f t="shared" si="682"/>
        <v>0.72372675332259695</v>
      </c>
      <c r="V6267" s="30">
        <v>607.96469999999999</v>
      </c>
      <c r="W6267" s="3" t="s">
        <v>65</v>
      </c>
      <c r="X6267" s="3" t="s">
        <v>47</v>
      </c>
      <c r="Y6267" s="3" t="s">
        <v>47</v>
      </c>
      <c r="Z6267" s="3" t="s">
        <v>52</v>
      </c>
      <c r="AA6267" s="3" t="s">
        <v>47</v>
      </c>
      <c r="AD6267" s="3" t="s">
        <v>47</v>
      </c>
      <c r="AE6267" s="3" t="s">
        <v>65</v>
      </c>
      <c r="AF6267" s="3" t="s">
        <v>47</v>
      </c>
      <c r="AO6267" s="3" t="s">
        <v>48</v>
      </c>
      <c r="AP6267" s="3" t="s">
        <v>52</v>
      </c>
      <c r="AU6267" s="3">
        <v>2</v>
      </c>
      <c r="AV6267" s="3">
        <v>5</v>
      </c>
      <c r="AW6267" s="3">
        <v>2</v>
      </c>
      <c r="AX6267" s="3">
        <v>4</v>
      </c>
      <c r="AY6267" s="3">
        <v>80</v>
      </c>
      <c r="AZ6267" s="6" t="str">
        <f t="shared" si="683"/>
        <v>3003.2</v>
      </c>
      <c r="BC6267" s="12" t="s">
        <v>16237</v>
      </c>
      <c r="BJ6267" s="12">
        <f t="shared" si="684"/>
        <v>0</v>
      </c>
      <c r="BK6267" s="12">
        <f t="shared" si="685"/>
        <v>0</v>
      </c>
      <c r="BM6267" s="3" t="s">
        <v>162</v>
      </c>
      <c r="BR6267" s="3" t="s">
        <v>162</v>
      </c>
      <c r="BS6267" s="3" t="s">
        <v>16238</v>
      </c>
      <c r="BZ6267" s="3" t="s">
        <v>16239</v>
      </c>
      <c r="CA6267" s="3" t="s">
        <v>16238</v>
      </c>
      <c r="CQ6267" s="3" t="str">
        <f>CONCATENATE(baseURL!$A$1,baseURL!$B$1,baseURL!$C$1,".",C6267,".",L6267,".pkl&amp;seq=",BC6267,"&amp;varMods=Sodiated-E")</f>
        <v>http://proteomics.broadinstitute.org/millscripts/viewfeed.pl?side=xl&amp;cycle=1&amp;fixedMods=iaaC&amp;file=msdataSM/iPRG2012_nd/cpick_in/iPRG2012_nd.3003.2.3.pkl&amp;seq=AYLPVNeSFGFTGELR&amp;varMods=Sodiated-E</v>
      </c>
    </row>
    <row r="6268" spans="1:95" x14ac:dyDescent="0.2">
      <c r="A6268" s="3">
        <v>2105</v>
      </c>
      <c r="B6268" s="2" t="s">
        <v>16242</v>
      </c>
      <c r="C6268" s="2" t="s">
        <v>16243</v>
      </c>
      <c r="D6268" s="3">
        <v>15875</v>
      </c>
      <c r="E6268" s="3">
        <v>15859</v>
      </c>
      <c r="F6268" s="3">
        <v>63068</v>
      </c>
      <c r="G6268" s="3">
        <v>18861</v>
      </c>
      <c r="H6268" s="3">
        <v>55.377600000000001</v>
      </c>
      <c r="I6268" s="30">
        <v>762.06239000000005</v>
      </c>
      <c r="J6268" s="30">
        <v>762.0606133</v>
      </c>
      <c r="K6268" s="30">
        <v>1.7799999999999999E-3</v>
      </c>
      <c r="L6268" s="3">
        <v>3</v>
      </c>
      <c r="M6268" s="3">
        <v>3</v>
      </c>
      <c r="N6268" s="10">
        <f t="shared" si="679"/>
        <v>1</v>
      </c>
      <c r="O6268" s="35">
        <v>3</v>
      </c>
      <c r="P6268" s="17"/>
      <c r="Q6268" s="40">
        <v>2284.16419</v>
      </c>
      <c r="R6268" s="40">
        <v>762.05957999999998</v>
      </c>
      <c r="S6268" s="18">
        <f t="shared" si="680"/>
        <v>3.6873757299497538</v>
      </c>
      <c r="T6268" s="18">
        <f t="shared" si="681"/>
        <v>1.3559307265940208</v>
      </c>
      <c r="U6268" s="18">
        <f t="shared" si="682"/>
        <v>1.2072546874414294</v>
      </c>
      <c r="V6268" s="30">
        <v>762.06050000000005</v>
      </c>
      <c r="W6268" s="3" t="s">
        <v>47</v>
      </c>
      <c r="X6268" s="3" t="s">
        <v>47</v>
      </c>
      <c r="Y6268" s="3" t="s">
        <v>47</v>
      </c>
      <c r="Z6268" s="3" t="s">
        <v>47</v>
      </c>
      <c r="AA6268" s="3" t="s">
        <v>48</v>
      </c>
      <c r="AB6268" s="12" t="s">
        <v>65</v>
      </c>
      <c r="AC6268" s="3" t="s">
        <v>47</v>
      </c>
      <c r="AD6268" s="3" t="s">
        <v>47</v>
      </c>
      <c r="AE6268" s="3" t="s">
        <v>47</v>
      </c>
      <c r="AG6268" s="3" t="s">
        <v>47</v>
      </c>
      <c r="AH6268" s="3" t="s">
        <v>47</v>
      </c>
      <c r="AI6268" s="3" t="s">
        <v>48</v>
      </c>
      <c r="AJ6268" s="3" t="s">
        <v>47</v>
      </c>
      <c r="AK6268" s="3" t="s">
        <v>48</v>
      </c>
      <c r="AL6268" s="3" t="s">
        <v>52</v>
      </c>
      <c r="AM6268" s="3" t="s">
        <v>47</v>
      </c>
      <c r="AO6268" s="3" t="s">
        <v>47</v>
      </c>
      <c r="AQ6268" s="3" t="s">
        <v>47</v>
      </c>
      <c r="AU6268" s="3">
        <v>1</v>
      </c>
      <c r="AV6268" s="3">
        <v>13</v>
      </c>
      <c r="AW6268" s="3">
        <v>2</v>
      </c>
      <c r="AX6268" s="3">
        <v>11</v>
      </c>
      <c r="AY6268" s="3">
        <v>84.62</v>
      </c>
      <c r="AZ6268" s="6" t="str">
        <f t="shared" si="683"/>
        <v>3003.4</v>
      </c>
      <c r="BC6268" s="12" t="s">
        <v>16244</v>
      </c>
      <c r="BJ6268" s="12">
        <f t="shared" si="684"/>
        <v>0</v>
      </c>
      <c r="BK6268" s="12">
        <f t="shared" si="685"/>
        <v>0</v>
      </c>
      <c r="BP6268" s="3" t="s">
        <v>54</v>
      </c>
      <c r="BR6268" s="3" t="s">
        <v>54</v>
      </c>
      <c r="BX6268" s="3" t="s">
        <v>16245</v>
      </c>
      <c r="CC6268" s="3" t="s">
        <v>16024</v>
      </c>
      <c r="CM6268" s="3" t="s">
        <v>16024</v>
      </c>
      <c r="CQ6268" s="3" t="str">
        <f>CONCATENATE(baseURL!$A$1,baseURL!$B$1,baseURL!$C$1,".",C6268,".",L6268,".pkl&amp;seq=",BC6268,"&amp;varMods=Deamidated-N")</f>
        <v>http://proteomics.broadinstitute.org/millscripts/viewfeed.pl?side=xl&amp;cycle=1&amp;fixedMods=iaaC&amp;file=msdataSM/iPRG2012_nd/cpick_in/iPRG2012_nd.3003.4.3.pkl&amp;seq=LLTHPNFnGNTLDNDLMLLK&amp;varMods=Deamidated-N</v>
      </c>
    </row>
    <row r="6269" spans="1:95" x14ac:dyDescent="0.2">
      <c r="A6269" s="3">
        <v>1687</v>
      </c>
      <c r="B6269" s="2" t="s">
        <v>16246</v>
      </c>
      <c r="C6269" s="2" t="s">
        <v>16240</v>
      </c>
      <c r="D6269" s="3">
        <v>15880</v>
      </c>
      <c r="E6269" s="3">
        <v>15864</v>
      </c>
      <c r="F6269" s="3">
        <v>63089</v>
      </c>
      <c r="G6269" s="3">
        <v>18867</v>
      </c>
      <c r="H6269" s="3">
        <v>55.405999999999999</v>
      </c>
      <c r="I6269" s="30">
        <v>1087.0577000000001</v>
      </c>
      <c r="J6269" s="30">
        <v>1087.0576229999999</v>
      </c>
      <c r="K6269" s="30">
        <v>8.0000000000000007E-5</v>
      </c>
      <c r="L6269" s="3">
        <v>4</v>
      </c>
      <c r="M6269" s="3">
        <v>4</v>
      </c>
      <c r="N6269" s="10">
        <f t="shared" si="679"/>
        <v>1</v>
      </c>
      <c r="O6269" s="35">
        <v>4</v>
      </c>
      <c r="P6269" s="17"/>
      <c r="Q6269" s="40">
        <v>4345.1973399999997</v>
      </c>
      <c r="R6269" s="40">
        <v>1087.0547899999999</v>
      </c>
      <c r="S6269" s="18">
        <f t="shared" si="680"/>
        <v>2.6769579849386322</v>
      </c>
      <c r="T6269" s="18">
        <f t="shared" si="681"/>
        <v>2.6061243886424839</v>
      </c>
      <c r="U6269" s="18">
        <f t="shared" si="682"/>
        <v>2.3089912515166988</v>
      </c>
      <c r="V6269" s="30">
        <v>1087.0572999999999</v>
      </c>
      <c r="W6269" s="3" t="s">
        <v>47</v>
      </c>
      <c r="X6269" s="3" t="s">
        <v>47</v>
      </c>
      <c r="Y6269" s="3" t="s">
        <v>47</v>
      </c>
      <c r="AA6269" s="3" t="s">
        <v>47</v>
      </c>
      <c r="AB6269" s="12" t="s">
        <v>47</v>
      </c>
      <c r="AC6269" s="3" t="s">
        <v>47</v>
      </c>
      <c r="AD6269" s="3" t="s">
        <v>47</v>
      </c>
      <c r="AF6269" s="3" t="s">
        <v>47</v>
      </c>
      <c r="AL6269" s="3" t="s">
        <v>52</v>
      </c>
      <c r="AM6269" s="3" t="s">
        <v>47</v>
      </c>
      <c r="AU6269" s="3">
        <v>0</v>
      </c>
      <c r="AV6269" s="3">
        <v>9</v>
      </c>
      <c r="AW6269" s="3">
        <v>1</v>
      </c>
      <c r="AX6269" s="3">
        <v>9</v>
      </c>
      <c r="AY6269" s="3">
        <v>100</v>
      </c>
      <c r="AZ6269" s="6" t="str">
        <f t="shared" si="683"/>
        <v>3004.4</v>
      </c>
      <c r="BC6269" s="12" t="s">
        <v>16247</v>
      </c>
      <c r="BJ6269" s="12">
        <f t="shared" si="684"/>
        <v>0</v>
      </c>
      <c r="BK6269" s="12">
        <f t="shared" si="685"/>
        <v>0</v>
      </c>
      <c r="CQ6269" s="3" t="str">
        <f>CONCATENATE(baseURL!$A$1,baseURL!$B$1,baseURL!$C$1,".",C6269,".",L6269,".pkl&amp;seq=",BC6269)</f>
        <v>http://proteomics.broadinstitute.org/millscripts/viewfeed.pl?side=xl&amp;cycle=1&amp;fixedMods=iaaC&amp;file=msdataSM/iPRG2012_nd/cpick_in/iPRG2012_nd.3004.4.4.pkl&amp;seq=ALPDAVTLLEPKEEEPLLAPSVKDYRPAEETEAQAEPVEA</v>
      </c>
    </row>
    <row r="6270" spans="1:95" x14ac:dyDescent="0.2">
      <c r="A6270" s="3">
        <v>2690</v>
      </c>
      <c r="B6270" s="2" t="s">
        <v>16248</v>
      </c>
      <c r="C6270" s="2" t="s">
        <v>16249</v>
      </c>
      <c r="D6270" s="3">
        <v>15884</v>
      </c>
      <c r="E6270" s="3">
        <v>15868</v>
      </c>
      <c r="F6270" s="3">
        <v>63110</v>
      </c>
      <c r="G6270" s="3">
        <v>18872</v>
      </c>
      <c r="H6270" s="3">
        <v>55.427599999999998</v>
      </c>
      <c r="I6270" s="30">
        <v>764.06412</v>
      </c>
      <c r="J6270" s="30">
        <v>764.06731820000005</v>
      </c>
      <c r="K6270" s="30">
        <v>-3.2000000000000002E-3</v>
      </c>
      <c r="L6270" s="3">
        <v>3</v>
      </c>
      <c r="M6270" s="3">
        <v>3</v>
      </c>
      <c r="N6270" s="10">
        <f t="shared" si="679"/>
        <v>1</v>
      </c>
      <c r="O6270" s="35">
        <v>3</v>
      </c>
      <c r="P6270" s="17"/>
      <c r="Q6270" s="40">
        <v>2290.18262</v>
      </c>
      <c r="R6270" s="40">
        <v>764.06572000000006</v>
      </c>
      <c r="S6270" s="18">
        <f t="shared" si="680"/>
        <v>-2.0940607046905786</v>
      </c>
      <c r="T6270" s="18">
        <f t="shared" si="681"/>
        <v>2.0917048863145529</v>
      </c>
      <c r="U6270" s="18">
        <f t="shared" si="682"/>
        <v>1.9370061516453558</v>
      </c>
      <c r="V6270" s="30">
        <v>764.06719999999996</v>
      </c>
      <c r="W6270" s="3" t="s">
        <v>47</v>
      </c>
      <c r="Z6270" s="3" t="s">
        <v>47</v>
      </c>
      <c r="AA6270" s="3" t="s">
        <v>47</v>
      </c>
      <c r="AB6270" s="12" t="s">
        <v>47</v>
      </c>
      <c r="AC6270" s="3" t="s">
        <v>47</v>
      </c>
      <c r="AD6270" s="3" t="s">
        <v>47</v>
      </c>
      <c r="AE6270" s="3" t="s">
        <v>47</v>
      </c>
      <c r="AF6270" s="3" t="s">
        <v>47</v>
      </c>
      <c r="AG6270" s="3" t="s">
        <v>48</v>
      </c>
      <c r="AI6270" s="3" t="s">
        <v>48</v>
      </c>
      <c r="AJ6270" s="3" t="s">
        <v>47</v>
      </c>
      <c r="AK6270" s="3" t="s">
        <v>47</v>
      </c>
      <c r="AL6270" s="3" t="s">
        <v>47</v>
      </c>
      <c r="AU6270" s="3">
        <v>0</v>
      </c>
      <c r="AV6270" s="3">
        <v>11</v>
      </c>
      <c r="AW6270" s="3">
        <v>1</v>
      </c>
      <c r="AX6270" s="3">
        <v>11</v>
      </c>
      <c r="AY6270" s="3">
        <v>100</v>
      </c>
      <c r="AZ6270" s="6" t="str">
        <f t="shared" si="683"/>
        <v>3005.4</v>
      </c>
      <c r="BC6270" s="12" t="s">
        <v>16250</v>
      </c>
      <c r="BJ6270" s="12">
        <f t="shared" si="684"/>
        <v>0</v>
      </c>
      <c r="BK6270" s="12">
        <f t="shared" si="685"/>
        <v>0</v>
      </c>
      <c r="CQ6270" s="3" t="str">
        <f>CONCATENATE(baseURL!$A$1,baseURL!$B$1,baseURL!$C$1,".",C6270,".",L6270,".pkl&amp;seq=",BC6270)</f>
        <v>http://proteomics.broadinstitute.org/millscripts/viewfeed.pl?side=xl&amp;cycle=1&amp;fixedMods=iaaC&amp;file=msdataSM/iPRG2012_nd/cpick_in/iPRG2012_nd.3005.4.3.pkl&amp;seq=SSLGKWLQNEGLPAVYGVDTR</v>
      </c>
    </row>
    <row r="6271" spans="1:95" x14ac:dyDescent="0.2">
      <c r="A6271" s="3">
        <v>7607</v>
      </c>
      <c r="B6271" s="2" t="s">
        <v>16254</v>
      </c>
      <c r="C6271" s="2" t="s">
        <v>16248</v>
      </c>
      <c r="D6271" s="3">
        <v>15890</v>
      </c>
      <c r="E6271" s="3">
        <v>15874</v>
      </c>
      <c r="F6271" s="3">
        <v>63132</v>
      </c>
      <c r="G6271" s="3">
        <v>18879</v>
      </c>
      <c r="H6271" s="3">
        <v>55.447600000000001</v>
      </c>
      <c r="I6271" s="30">
        <v>622.29922999999997</v>
      </c>
      <c r="J6271" s="30">
        <v>621.79539590000002</v>
      </c>
      <c r="K6271" s="30">
        <v>0.50383</v>
      </c>
      <c r="L6271" s="3">
        <v>0</v>
      </c>
      <c r="M6271" s="3">
        <v>2</v>
      </c>
      <c r="N6271" s="10">
        <f t="shared" si="679"/>
        <v>1</v>
      </c>
      <c r="O6271" s="35">
        <v>2</v>
      </c>
      <c r="Q6271" s="40">
        <v>1242.5823399999999</v>
      </c>
      <c r="R6271" s="42">
        <v>621.79480999999998</v>
      </c>
      <c r="S6271" s="18">
        <f t="shared" si="680"/>
        <v>811.23224556985588</v>
      </c>
      <c r="T6271" s="18">
        <f t="shared" si="681"/>
        <v>0.94227225864554842</v>
      </c>
      <c r="U6271" s="18">
        <f t="shared" si="682"/>
        <v>0.62721655724100722</v>
      </c>
      <c r="V6271" s="30">
        <v>621.79520000000002</v>
      </c>
      <c r="W6271" s="3" t="s">
        <v>47</v>
      </c>
      <c r="X6271" s="3" t="s">
        <v>47</v>
      </c>
      <c r="Y6271" s="3" t="s">
        <v>47</v>
      </c>
      <c r="AB6271" s="12" t="s">
        <v>47</v>
      </c>
      <c r="AH6271" s="3" t="s">
        <v>47</v>
      </c>
      <c r="AI6271" s="3" t="s">
        <v>52</v>
      </c>
      <c r="AK6271" s="3" t="s">
        <v>48</v>
      </c>
      <c r="AL6271" s="3" t="s">
        <v>52</v>
      </c>
      <c r="AU6271" s="3">
        <v>0</v>
      </c>
      <c r="AV6271" s="3">
        <v>5</v>
      </c>
      <c r="AW6271" s="3">
        <v>1</v>
      </c>
      <c r="AX6271" s="3">
        <v>5</v>
      </c>
      <c r="AY6271" s="3">
        <v>100</v>
      </c>
      <c r="AZ6271" s="6" t="str">
        <f t="shared" si="683"/>
        <v>3006.5</v>
      </c>
      <c r="BC6271" s="12" t="s">
        <v>16255</v>
      </c>
      <c r="BI6271" s="12" t="s">
        <v>594</v>
      </c>
      <c r="BJ6271" s="12">
        <f t="shared" si="684"/>
        <v>0</v>
      </c>
      <c r="BK6271" s="12">
        <f t="shared" si="685"/>
        <v>1</v>
      </c>
      <c r="BR6271" s="3" t="s">
        <v>594</v>
      </c>
      <c r="CQ6271" s="3" t="str">
        <f>CONCATENATE(baseURL!$A$1,baseURL!$B$1,baseURL!$C$1,".",C6271,".",L6271,".pkl&amp;seq=",BC6271,"&amp;varMods=ReducedCys-C")</f>
        <v>http://proteomics.broadinstitute.org/millscripts/viewfeed.pl?side=xl&amp;cycle=1&amp;fixedMods=iaaC&amp;file=msdataSM/iPRG2012_nd/cpick_in/iPRG2012_nd.3006.5.0.pkl&amp;seq=FEELcADLFR&amp;varMods=ReducedCys-C</v>
      </c>
    </row>
    <row r="6272" spans="1:95" x14ac:dyDescent="0.2">
      <c r="A6272" s="3">
        <v>3836</v>
      </c>
      <c r="B6272" s="2" t="s">
        <v>16257</v>
      </c>
      <c r="C6272" s="2" t="s">
        <v>16258</v>
      </c>
      <c r="D6272" s="3">
        <v>15891</v>
      </c>
      <c r="E6272" s="3">
        <v>15875</v>
      </c>
      <c r="F6272" s="3">
        <v>63133</v>
      </c>
      <c r="G6272" s="3">
        <v>18880</v>
      </c>
      <c r="H6272" s="3">
        <v>55.449199999999998</v>
      </c>
      <c r="I6272" s="30">
        <v>729.04092000000003</v>
      </c>
      <c r="J6272" s="30">
        <v>729.03804760000003</v>
      </c>
      <c r="K6272" s="30">
        <v>2.8700000000000002E-3</v>
      </c>
      <c r="L6272" s="3">
        <v>3</v>
      </c>
      <c r="M6272" s="3">
        <v>3</v>
      </c>
      <c r="N6272" s="10">
        <f t="shared" si="679"/>
        <v>1</v>
      </c>
      <c r="O6272" s="35">
        <v>3</v>
      </c>
      <c r="P6272" s="17"/>
      <c r="Q6272" s="40">
        <v>2185.1023100000002</v>
      </c>
      <c r="R6272" s="40">
        <v>729.03895</v>
      </c>
      <c r="S6272" s="18">
        <f t="shared" si="680"/>
        <v>2.7021875854897037</v>
      </c>
      <c r="T6272" s="18">
        <f t="shared" si="681"/>
        <v>-1.2377939477344226</v>
      </c>
      <c r="U6272" s="18">
        <f t="shared" si="682"/>
        <v>-1.4402522663073105</v>
      </c>
      <c r="V6272" s="30">
        <v>729.03790000000004</v>
      </c>
      <c r="W6272" s="3" t="s">
        <v>47</v>
      </c>
      <c r="X6272" s="3" t="s">
        <v>47</v>
      </c>
      <c r="Y6272" s="3" t="s">
        <v>47</v>
      </c>
      <c r="Z6272" s="3" t="s">
        <v>47</v>
      </c>
      <c r="AA6272" s="3" t="s">
        <v>47</v>
      </c>
      <c r="AB6272" s="12" t="s">
        <v>47</v>
      </c>
      <c r="AC6272" s="3" t="s">
        <v>52</v>
      </c>
      <c r="AD6272" s="3" t="s">
        <v>47</v>
      </c>
      <c r="AE6272" s="3" t="s">
        <v>48</v>
      </c>
      <c r="AF6272" s="3" t="s">
        <v>48</v>
      </c>
      <c r="AG6272" s="3" t="s">
        <v>47</v>
      </c>
      <c r="AH6272" s="3" t="s">
        <v>48</v>
      </c>
      <c r="AL6272" s="3" t="s">
        <v>48</v>
      </c>
      <c r="AM6272" s="3" t="s">
        <v>47</v>
      </c>
      <c r="AU6272" s="3">
        <v>0</v>
      </c>
      <c r="AV6272" s="3">
        <v>9</v>
      </c>
      <c r="AW6272" s="3">
        <v>1</v>
      </c>
      <c r="AX6272" s="3">
        <v>9</v>
      </c>
      <c r="AY6272" s="3">
        <v>100</v>
      </c>
      <c r="AZ6272" s="6" t="str">
        <f t="shared" si="683"/>
        <v>3006.6</v>
      </c>
      <c r="BC6272" s="12" t="s">
        <v>16259</v>
      </c>
      <c r="BJ6272" s="12">
        <f t="shared" si="684"/>
        <v>0</v>
      </c>
      <c r="BK6272" s="12">
        <f t="shared" si="685"/>
        <v>0</v>
      </c>
      <c r="CQ6272" s="3" t="str">
        <f>CONCATENATE(baseURL!$A$1,baseURL!$B$1,baseURL!$C$1,".",C6272,".",L6272,".pkl&amp;seq=",BC6272)</f>
        <v>http://proteomics.broadinstitute.org/millscripts/viewfeed.pl?side=xl&amp;cycle=1&amp;fixedMods=iaaC&amp;file=msdataSM/iPRG2012_nd/cpick_in/iPRG2012_nd.3006.6.3.pkl&amp;seq=ALYKDLEFSVEELNAATGSK</v>
      </c>
    </row>
    <row r="6273" spans="1:95" x14ac:dyDescent="0.2">
      <c r="A6273" s="3">
        <v>4665</v>
      </c>
      <c r="B6273" s="2" t="s">
        <v>16260</v>
      </c>
      <c r="C6273" s="2" t="s">
        <v>16261</v>
      </c>
      <c r="D6273" s="3">
        <v>15892</v>
      </c>
      <c r="E6273" s="3">
        <v>15876</v>
      </c>
      <c r="F6273" s="3">
        <v>63134</v>
      </c>
      <c r="G6273" s="3">
        <v>18881</v>
      </c>
      <c r="H6273" s="3">
        <v>55.450899999999997</v>
      </c>
      <c r="I6273" s="30">
        <v>768.79633999999999</v>
      </c>
      <c r="J6273" s="30">
        <v>768.79425449999997</v>
      </c>
      <c r="K6273" s="30">
        <v>2.0899999999999998E-3</v>
      </c>
      <c r="L6273" s="3">
        <v>3</v>
      </c>
      <c r="M6273" s="3">
        <v>3</v>
      </c>
      <c r="N6273" s="10">
        <f t="shared" si="679"/>
        <v>1</v>
      </c>
      <c r="O6273" s="35">
        <v>3</v>
      </c>
      <c r="P6273" s="17"/>
      <c r="Q6273" s="40">
        <v>2304.3649399999999</v>
      </c>
      <c r="R6273" s="40">
        <v>768.79317000000003</v>
      </c>
      <c r="S6273" s="18">
        <f t="shared" si="680"/>
        <v>4.1233456847107499</v>
      </c>
      <c r="T6273" s="18">
        <f t="shared" si="681"/>
        <v>1.4106524904917421</v>
      </c>
      <c r="U6273" s="18">
        <f t="shared" si="682"/>
        <v>1.2096881660976677</v>
      </c>
      <c r="V6273" s="30">
        <v>768.79409999999996</v>
      </c>
      <c r="W6273" s="3" t="s">
        <v>47</v>
      </c>
      <c r="X6273" s="3" t="s">
        <v>47</v>
      </c>
      <c r="Y6273" s="3" t="s">
        <v>47</v>
      </c>
      <c r="Z6273" s="3" t="s">
        <v>47</v>
      </c>
      <c r="AA6273" s="3" t="s">
        <v>48</v>
      </c>
      <c r="AB6273" s="12" t="s">
        <v>47</v>
      </c>
      <c r="AC6273" s="3" t="s">
        <v>47</v>
      </c>
      <c r="AD6273" s="3" t="s">
        <v>47</v>
      </c>
      <c r="AE6273" s="3" t="s">
        <v>47</v>
      </c>
      <c r="AF6273" s="3" t="s">
        <v>47</v>
      </c>
      <c r="AG6273" s="3" t="s">
        <v>47</v>
      </c>
      <c r="AI6273" s="3" t="s">
        <v>47</v>
      </c>
      <c r="AK6273" s="3" t="s">
        <v>47</v>
      </c>
      <c r="AL6273" s="3" t="s">
        <v>47</v>
      </c>
      <c r="AM6273" s="3" t="s">
        <v>47</v>
      </c>
      <c r="AN6273" s="3" t="s">
        <v>47</v>
      </c>
      <c r="AU6273" s="3">
        <v>0</v>
      </c>
      <c r="AV6273" s="3">
        <v>15</v>
      </c>
      <c r="AW6273" s="3">
        <v>1</v>
      </c>
      <c r="AX6273" s="3">
        <v>15</v>
      </c>
      <c r="AY6273" s="3">
        <v>100</v>
      </c>
      <c r="AZ6273" s="6" t="str">
        <f t="shared" si="683"/>
        <v>3006.7</v>
      </c>
      <c r="BC6273" s="12" t="s">
        <v>16262</v>
      </c>
      <c r="BJ6273" s="12">
        <f t="shared" si="684"/>
        <v>0</v>
      </c>
      <c r="BK6273" s="12">
        <f t="shared" si="685"/>
        <v>0</v>
      </c>
      <c r="CQ6273" s="3" t="str">
        <f>CONCATENATE(baseURL!$A$1,baseURL!$B$1,baseURL!$C$1,".",C6273,".",L6273,".pkl&amp;seq=",BC6273)</f>
        <v>http://proteomics.broadinstitute.org/millscripts/viewfeed.pl?side=xl&amp;cycle=1&amp;fixedMods=iaaC&amp;file=msdataSM/iPRG2012_nd/cpick_in/iPRG2012_nd.3006.7.3.pkl&amp;seq=AGKGLLKVNGSPLTLVEPELLR</v>
      </c>
    </row>
    <row r="6274" spans="1:95" x14ac:dyDescent="0.2">
      <c r="A6274" s="3">
        <v>4726</v>
      </c>
      <c r="B6274" s="2" t="s">
        <v>16251</v>
      </c>
      <c r="C6274" s="2" t="s">
        <v>16252</v>
      </c>
      <c r="D6274" s="3">
        <v>15894</v>
      </c>
      <c r="E6274" s="3">
        <v>15878</v>
      </c>
      <c r="F6274" s="3">
        <v>63136</v>
      </c>
      <c r="G6274" s="3">
        <v>18883</v>
      </c>
      <c r="H6274" s="3">
        <v>55.4542</v>
      </c>
      <c r="I6274" s="30">
        <v>861.43625999999995</v>
      </c>
      <c r="J6274" s="30">
        <v>861.43498550000004</v>
      </c>
      <c r="K6274" s="30">
        <v>1.2700000000000001E-3</v>
      </c>
      <c r="L6274" s="3">
        <v>2</v>
      </c>
      <c r="M6274" s="3">
        <v>2</v>
      </c>
      <c r="N6274" s="10">
        <f t="shared" ref="N6274:N6337" si="686">IF(AND(M6274&gt;0,L6274&gt;0), IF(M6274=L6274,1,-1), 1)</f>
        <v>1</v>
      </c>
      <c r="O6274" s="35">
        <v>2</v>
      </c>
      <c r="P6274" s="17"/>
      <c r="Q6274" s="40">
        <v>1721.8632399999999</v>
      </c>
      <c r="R6274" s="40">
        <v>861.43525999999997</v>
      </c>
      <c r="S6274" s="18">
        <f t="shared" ref="S6274:S6337" si="687">1000000*(I6274-R6274)/R6274</f>
        <v>1.1608533414064723</v>
      </c>
      <c r="T6274" s="18">
        <f t="shared" ref="T6274:T6337" si="688">1000000*(J6274-R6274)/R6274</f>
        <v>-0.31865424214494276</v>
      </c>
      <c r="U6274" s="18">
        <f t="shared" ref="U6274:U6337" si="689">1000000*(V6274-R6274)/R6274</f>
        <v>-6.9651200442156738E-2</v>
      </c>
      <c r="V6274" s="30">
        <v>861.43520000000001</v>
      </c>
      <c r="W6274" s="3" t="s">
        <v>47</v>
      </c>
      <c r="X6274" s="3" t="s">
        <v>47</v>
      </c>
      <c r="Y6274" s="3" t="s">
        <v>47</v>
      </c>
      <c r="Z6274" s="3" t="s">
        <v>47</v>
      </c>
      <c r="AA6274" s="3" t="s">
        <v>47</v>
      </c>
      <c r="AB6274" s="12" t="s">
        <v>47</v>
      </c>
      <c r="AC6274" s="3" t="s">
        <v>47</v>
      </c>
      <c r="AD6274" s="3" t="s">
        <v>47</v>
      </c>
      <c r="AE6274" s="3" t="s">
        <v>47</v>
      </c>
      <c r="AF6274" s="3" t="s">
        <v>47</v>
      </c>
      <c r="AG6274" s="3" t="s">
        <v>47</v>
      </c>
      <c r="AH6274" s="3" t="s">
        <v>47</v>
      </c>
      <c r="AI6274" s="3" t="s">
        <v>47</v>
      </c>
      <c r="AJ6274" s="3" t="s">
        <v>47</v>
      </c>
      <c r="AL6274" s="3" t="s">
        <v>48</v>
      </c>
      <c r="AM6274" s="3" t="s">
        <v>47</v>
      </c>
      <c r="AN6274" s="3" t="s">
        <v>47</v>
      </c>
      <c r="AU6274" s="3">
        <v>0</v>
      </c>
      <c r="AV6274" s="3">
        <v>16</v>
      </c>
      <c r="AW6274" s="3">
        <v>1</v>
      </c>
      <c r="AX6274" s="3">
        <v>16</v>
      </c>
      <c r="AY6274" s="3">
        <v>100</v>
      </c>
      <c r="AZ6274" s="6" t="str">
        <f t="shared" ref="AZ6274:AZ6337" si="690">HYPERLINK(CQ6274,C6274)</f>
        <v>3006.9</v>
      </c>
      <c r="BC6274" s="12" t="s">
        <v>16253</v>
      </c>
      <c r="BJ6274" s="12">
        <f t="shared" ref="BJ6274:BJ6337" si="691">LEN(BC6274)-LEN(SUBSTITUTE(BC6274,"C",""))</f>
        <v>0</v>
      </c>
      <c r="BK6274" s="12">
        <f t="shared" ref="BK6274:BK6337" si="692">LEN(BC6274)-LEN(SUBSTITUTE(BC6274,"c",""))</f>
        <v>0</v>
      </c>
      <c r="CQ6274" s="3" t="str">
        <f>CONCATENATE(baseURL!$A$1,baseURL!$B$1,baseURL!$C$1,".",C6274,".",L6274,".pkl&amp;seq=",BC6274)</f>
        <v>http://proteomics.broadinstitute.org/millscripts/viewfeed.pl?side=xl&amp;cycle=1&amp;fixedMods=iaaC&amp;file=msdataSM/iPRG2012_nd/cpick_in/iPRG2012_nd.3006.9.2.pkl&amp;seq=ELEDFAFPDTPTLVK</v>
      </c>
    </row>
    <row r="6275" spans="1:95" x14ac:dyDescent="0.2">
      <c r="A6275" s="3">
        <v>4603</v>
      </c>
      <c r="B6275" s="2" t="s">
        <v>16263</v>
      </c>
      <c r="C6275" s="2" t="s">
        <v>16264</v>
      </c>
      <c r="D6275" s="3">
        <v>15896</v>
      </c>
      <c r="E6275" s="3">
        <v>15880</v>
      </c>
      <c r="F6275" s="3">
        <v>63149</v>
      </c>
      <c r="G6275" s="3">
        <v>18886</v>
      </c>
      <c r="H6275" s="3">
        <v>55.467700000000001</v>
      </c>
      <c r="I6275" s="30">
        <v>516.03369999999995</v>
      </c>
      <c r="J6275" s="30">
        <v>516.03299609999999</v>
      </c>
      <c r="K6275" s="30">
        <v>6.9999999999999999E-4</v>
      </c>
      <c r="L6275" s="3">
        <v>4</v>
      </c>
      <c r="M6275" s="3">
        <v>4</v>
      </c>
      <c r="N6275" s="10">
        <f t="shared" si="686"/>
        <v>1</v>
      </c>
      <c r="O6275" s="35">
        <v>4</v>
      </c>
      <c r="P6275" s="17"/>
      <c r="Q6275" s="40">
        <v>2061.1048900000001</v>
      </c>
      <c r="R6275" s="40">
        <v>516.03168000000005</v>
      </c>
      <c r="S6275" s="18">
        <f t="shared" si="687"/>
        <v>3.9144883506032246</v>
      </c>
      <c r="T6275" s="18">
        <f t="shared" si="688"/>
        <v>2.5504248110115624</v>
      </c>
      <c r="U6275" s="18">
        <f t="shared" si="689"/>
        <v>1.9766228304546301</v>
      </c>
      <c r="V6275" s="30">
        <v>516.03269999999998</v>
      </c>
      <c r="W6275" s="3" t="s">
        <v>47</v>
      </c>
      <c r="X6275" s="3" t="s">
        <v>47</v>
      </c>
      <c r="Y6275" s="3" t="s">
        <v>47</v>
      </c>
      <c r="Z6275" s="3" t="s">
        <v>47</v>
      </c>
      <c r="AA6275" s="3" t="s">
        <v>47</v>
      </c>
      <c r="AB6275" s="12" t="s">
        <v>47</v>
      </c>
      <c r="AC6275" s="3" t="s">
        <v>47</v>
      </c>
      <c r="AD6275" s="3" t="s">
        <v>47</v>
      </c>
      <c r="AE6275" s="3" t="s">
        <v>47</v>
      </c>
      <c r="AF6275" s="3" t="s">
        <v>48</v>
      </c>
      <c r="AG6275" s="3" t="s">
        <v>47</v>
      </c>
      <c r="AH6275" s="3" t="s">
        <v>47</v>
      </c>
      <c r="AI6275" s="3" t="s">
        <v>47</v>
      </c>
      <c r="AK6275" s="3" t="s">
        <v>47</v>
      </c>
      <c r="AL6275" s="3" t="s">
        <v>48</v>
      </c>
      <c r="AM6275" s="3" t="s">
        <v>47</v>
      </c>
      <c r="AU6275" s="3">
        <v>0</v>
      </c>
      <c r="AV6275" s="3">
        <v>14</v>
      </c>
      <c r="AW6275" s="3">
        <v>1</v>
      </c>
      <c r="AX6275" s="3">
        <v>14</v>
      </c>
      <c r="AY6275" s="3">
        <v>100</v>
      </c>
      <c r="AZ6275" s="6" t="str">
        <f t="shared" si="690"/>
        <v>3007.1</v>
      </c>
      <c r="BC6275" s="12" t="s">
        <v>16265</v>
      </c>
      <c r="BJ6275" s="12">
        <f t="shared" si="691"/>
        <v>0</v>
      </c>
      <c r="BK6275" s="12">
        <f t="shared" si="692"/>
        <v>0</v>
      </c>
      <c r="CQ6275" s="3" t="str">
        <f>CONCATENATE(baseURL!$A$1,baseURL!$B$1,baseURL!$C$1,".",C6275,".",L6275,".pkl&amp;seq=",BC6275)</f>
        <v>http://proteomics.broadinstitute.org/millscripts/viewfeed.pl?side=xl&amp;cycle=1&amp;fixedMods=iaaC&amp;file=msdataSM/iPRG2012_nd/cpick_in/iPRG2012_nd.3007.1.4.pkl&amp;seq=TFLVANVKDLETLTMHTK</v>
      </c>
    </row>
    <row r="6276" spans="1:95" x14ac:dyDescent="0.2">
      <c r="A6276" s="3">
        <v>1508</v>
      </c>
      <c r="B6276" s="2" t="s">
        <v>16266</v>
      </c>
      <c r="C6276" s="2" t="s">
        <v>16267</v>
      </c>
      <c r="D6276" s="3">
        <v>15897</v>
      </c>
      <c r="E6276" s="3">
        <v>15881</v>
      </c>
      <c r="F6276" s="3">
        <v>63150</v>
      </c>
      <c r="G6276" s="3">
        <v>18887</v>
      </c>
      <c r="H6276" s="3">
        <v>55.470999999999997</v>
      </c>
      <c r="I6276" s="30">
        <v>572.04972999999995</v>
      </c>
      <c r="J6276" s="30">
        <v>571.79812949999996</v>
      </c>
      <c r="K6276" s="30">
        <v>0.25159999999999999</v>
      </c>
      <c r="L6276" s="3">
        <v>4</v>
      </c>
      <c r="M6276" s="3">
        <v>4</v>
      </c>
      <c r="N6276" s="10">
        <f t="shared" si="686"/>
        <v>1</v>
      </c>
      <c r="O6276" s="35">
        <v>4</v>
      </c>
      <c r="P6276" s="17"/>
      <c r="Q6276" s="40">
        <v>2284.16419</v>
      </c>
      <c r="R6276" s="40">
        <v>571.79651000000001</v>
      </c>
      <c r="S6276" s="18">
        <f t="shared" si="687"/>
        <v>442.84985230137562</v>
      </c>
      <c r="T6276" s="18">
        <f t="shared" si="688"/>
        <v>2.8323013023409995</v>
      </c>
      <c r="U6276" s="18">
        <f t="shared" si="689"/>
        <v>2.4309347393793628</v>
      </c>
      <c r="V6276" s="30">
        <v>571.79790000000003</v>
      </c>
      <c r="W6276" s="3" t="s">
        <v>47</v>
      </c>
      <c r="X6276" s="3" t="s">
        <v>47</v>
      </c>
      <c r="Y6276" s="3" t="s">
        <v>47</v>
      </c>
      <c r="Z6276" s="3" t="s">
        <v>47</v>
      </c>
      <c r="AA6276" s="3" t="s">
        <v>47</v>
      </c>
      <c r="AB6276" s="12" t="s">
        <v>65</v>
      </c>
      <c r="AD6276" s="3" t="s">
        <v>47</v>
      </c>
      <c r="AE6276" s="3" t="s">
        <v>47</v>
      </c>
      <c r="AG6276" s="3" t="s">
        <v>47</v>
      </c>
      <c r="AI6276" s="3" t="s">
        <v>48</v>
      </c>
      <c r="AJ6276" s="3" t="s">
        <v>48</v>
      </c>
      <c r="AK6276" s="3" t="s">
        <v>47</v>
      </c>
      <c r="AM6276" s="3" t="s">
        <v>47</v>
      </c>
      <c r="AO6276" s="3" t="s">
        <v>47</v>
      </c>
      <c r="AU6276" s="3">
        <v>1</v>
      </c>
      <c r="AV6276" s="3">
        <v>11</v>
      </c>
      <c r="AW6276" s="3">
        <v>4</v>
      </c>
      <c r="AX6276" s="3">
        <v>5</v>
      </c>
      <c r="AY6276" s="3">
        <v>45.45</v>
      </c>
      <c r="AZ6276" s="6" t="str">
        <f t="shared" si="690"/>
        <v>3007.2</v>
      </c>
      <c r="BC6276" s="12" t="s">
        <v>16044</v>
      </c>
      <c r="BJ6276" s="12">
        <f t="shared" si="691"/>
        <v>0</v>
      </c>
      <c r="BK6276" s="12">
        <f t="shared" si="692"/>
        <v>0</v>
      </c>
      <c r="BP6276" s="3" t="s">
        <v>54</v>
      </c>
      <c r="BR6276" s="3" t="s">
        <v>54</v>
      </c>
      <c r="BS6276" s="3" t="s">
        <v>15926</v>
      </c>
      <c r="BV6276" s="3" t="s">
        <v>16024</v>
      </c>
      <c r="BX6276" s="3" t="s">
        <v>16245</v>
      </c>
      <c r="BZ6276" s="3" t="s">
        <v>15929</v>
      </c>
      <c r="CA6276" s="3" t="s">
        <v>15926</v>
      </c>
      <c r="CC6276" s="3" t="s">
        <v>16024</v>
      </c>
      <c r="CG6276" s="3" t="s">
        <v>15929</v>
      </c>
      <c r="CQ6276" s="3" t="str">
        <f>CONCATENATE(baseURL!$A$1,baseURL!$B$1,baseURL!$C$1,".",C6276,".",L6276,".pkl&amp;seq=",BC6276,"&amp;varMods=Deamidated-N")</f>
        <v>http://proteomics.broadinstitute.org/millscripts/viewfeed.pl?side=xl&amp;cycle=1&amp;fixedMods=iaaC&amp;file=msdataSM/iPRG2012_nd/cpick_in/iPRG2012_nd.3007.2.4.pkl&amp;seq=LLTHPNFNGNTLDnDLMLLK&amp;varMods=Deamidated-N</v>
      </c>
    </row>
    <row r="6277" spans="1:95" x14ac:dyDescent="0.2">
      <c r="A6277" s="3">
        <v>3184</v>
      </c>
      <c r="B6277" s="2" t="s">
        <v>16268</v>
      </c>
      <c r="C6277" s="2" t="s">
        <v>16269</v>
      </c>
      <c r="D6277" s="3">
        <v>15898</v>
      </c>
      <c r="E6277" s="3">
        <v>15882</v>
      </c>
      <c r="F6277" s="3">
        <v>63151</v>
      </c>
      <c r="G6277" s="3">
        <v>18888</v>
      </c>
      <c r="H6277" s="3">
        <v>55.474400000000003</v>
      </c>
      <c r="I6277" s="30">
        <v>673.87354000000005</v>
      </c>
      <c r="J6277" s="30">
        <v>673.87238130000003</v>
      </c>
      <c r="K6277" s="30">
        <v>1.16E-3</v>
      </c>
      <c r="L6277" s="3">
        <v>2</v>
      </c>
      <c r="M6277" s="3">
        <v>2</v>
      </c>
      <c r="N6277" s="10">
        <f t="shared" si="686"/>
        <v>1</v>
      </c>
      <c r="O6277" s="35">
        <v>2</v>
      </c>
      <c r="P6277" s="17"/>
      <c r="Q6277" s="40">
        <v>1346.7354700000001</v>
      </c>
      <c r="R6277" s="40">
        <v>673.87136999999996</v>
      </c>
      <c r="S6277" s="18">
        <f t="shared" si="687"/>
        <v>3.2201991310180338</v>
      </c>
      <c r="T6277" s="18">
        <f t="shared" si="688"/>
        <v>1.5007315121176301</v>
      </c>
      <c r="U6277" s="18">
        <f t="shared" si="689"/>
        <v>1.2316890685896056</v>
      </c>
      <c r="V6277" s="30">
        <v>673.87220000000002</v>
      </c>
      <c r="W6277" s="3" t="s">
        <v>47</v>
      </c>
      <c r="X6277" s="3" t="s">
        <v>47</v>
      </c>
      <c r="Y6277" s="3" t="s">
        <v>47</v>
      </c>
      <c r="Z6277" s="3" t="s">
        <v>47</v>
      </c>
      <c r="AA6277" s="3" t="s">
        <v>47</v>
      </c>
      <c r="AB6277" s="12" t="s">
        <v>52</v>
      </c>
      <c r="AC6277" s="3" t="s">
        <v>47</v>
      </c>
      <c r="AE6277" s="3" t="s">
        <v>47</v>
      </c>
      <c r="AG6277" s="3" t="s">
        <v>52</v>
      </c>
      <c r="AH6277" s="3" t="s">
        <v>47</v>
      </c>
      <c r="AK6277" s="3" t="s">
        <v>52</v>
      </c>
      <c r="AL6277" s="3" t="s">
        <v>52</v>
      </c>
      <c r="AM6277" s="3" t="s">
        <v>47</v>
      </c>
      <c r="AO6277" s="3" t="s">
        <v>48</v>
      </c>
      <c r="AU6277" s="3">
        <v>0</v>
      </c>
      <c r="AV6277" s="3">
        <v>9</v>
      </c>
      <c r="AW6277" s="3">
        <v>1</v>
      </c>
      <c r="AX6277" s="3">
        <v>9</v>
      </c>
      <c r="AY6277" s="3">
        <v>100</v>
      </c>
      <c r="AZ6277" s="6" t="str">
        <f t="shared" si="690"/>
        <v>3007.3</v>
      </c>
      <c r="BC6277" s="12" t="s">
        <v>16270</v>
      </c>
      <c r="BJ6277" s="12">
        <f t="shared" si="691"/>
        <v>0</v>
      </c>
      <c r="BK6277" s="12">
        <f t="shared" si="692"/>
        <v>0</v>
      </c>
      <c r="BO6277" s="3" t="s">
        <v>54</v>
      </c>
      <c r="BP6277" s="3" t="s">
        <v>54</v>
      </c>
      <c r="BR6277" s="3" t="s">
        <v>54</v>
      </c>
      <c r="CQ6277" s="3" t="str">
        <f>CONCATENATE(baseURL!$A$1,baseURL!$B$1,baseURL!$C$1,".",C6277,".",L6277,".pkl&amp;seq=",BC6277,"&amp;varMods=Deamidated-Q+Deamidated-N")</f>
        <v>http://proteomics.broadinstitute.org/millscripts/viewfeed.pl?side=xl&amp;cycle=1&amp;fixedMods=iaaC&amp;file=msdataSM/iPRG2012_nd/cpick_in/iPRG2012_nd.3007.3.2.pkl&amp;seq=LLPYWqDVLAK&amp;varMods=Deamidated-Q+Deamidated-N</v>
      </c>
    </row>
    <row r="6278" spans="1:95" x14ac:dyDescent="0.2">
      <c r="A6278" s="3">
        <v>7757</v>
      </c>
      <c r="B6278" s="2" t="s">
        <v>16271</v>
      </c>
      <c r="C6278" s="2" t="s">
        <v>16272</v>
      </c>
      <c r="D6278" s="3">
        <v>15900</v>
      </c>
      <c r="E6278" s="3">
        <v>15884</v>
      </c>
      <c r="F6278" s="3">
        <v>63153</v>
      </c>
      <c r="G6278" s="3">
        <v>18890</v>
      </c>
      <c r="H6278" s="3">
        <v>55.481000000000002</v>
      </c>
      <c r="I6278" s="30">
        <v>900.45361000000003</v>
      </c>
      <c r="J6278" s="30">
        <v>900.45221230000004</v>
      </c>
      <c r="K6278" s="30">
        <v>1.4E-3</v>
      </c>
      <c r="L6278" s="3">
        <v>2</v>
      </c>
      <c r="M6278" s="3">
        <v>2</v>
      </c>
      <c r="N6278" s="10">
        <f t="shared" si="686"/>
        <v>1</v>
      </c>
      <c r="O6278" s="35">
        <v>2</v>
      </c>
      <c r="P6278" s="17"/>
      <c r="Q6278" s="40">
        <v>1799.8962799999999</v>
      </c>
      <c r="R6278" s="40">
        <v>900.45177999999999</v>
      </c>
      <c r="S6278" s="18">
        <f t="shared" si="687"/>
        <v>2.0323131573362589</v>
      </c>
      <c r="T6278" s="18">
        <f t="shared" si="688"/>
        <v>0.48009233771161458</v>
      </c>
      <c r="U6278" s="18">
        <f t="shared" si="689"/>
        <v>0.35537716410298564</v>
      </c>
      <c r="V6278" s="30">
        <v>900.45209999999997</v>
      </c>
      <c r="W6278" s="3" t="s">
        <v>47</v>
      </c>
      <c r="X6278" s="3" t="s">
        <v>47</v>
      </c>
      <c r="Y6278" s="3" t="s">
        <v>47</v>
      </c>
      <c r="Z6278" s="3" t="s">
        <v>65</v>
      </c>
      <c r="AA6278" s="3" t="s">
        <v>52</v>
      </c>
      <c r="AB6278" s="12" t="s">
        <v>65</v>
      </c>
      <c r="AC6278" s="3" t="s">
        <v>47</v>
      </c>
      <c r="AD6278" s="3" t="s">
        <v>65</v>
      </c>
      <c r="AE6278" s="3" t="s">
        <v>47</v>
      </c>
      <c r="AF6278" s="3" t="s">
        <v>65</v>
      </c>
      <c r="AG6278" s="3" t="s">
        <v>47</v>
      </c>
      <c r="AH6278" s="3" t="s">
        <v>65</v>
      </c>
      <c r="AI6278" s="3" t="s">
        <v>47</v>
      </c>
      <c r="AJ6278" s="3" t="s">
        <v>47</v>
      </c>
      <c r="AK6278" s="3" t="s">
        <v>47</v>
      </c>
      <c r="AL6278" s="3" t="s">
        <v>47</v>
      </c>
      <c r="AM6278" s="3" t="s">
        <v>47</v>
      </c>
      <c r="AU6278" s="3">
        <v>5</v>
      </c>
      <c r="AV6278" s="3">
        <v>11</v>
      </c>
      <c r="AW6278" s="3">
        <v>1</v>
      </c>
      <c r="AX6278" s="3">
        <v>11</v>
      </c>
      <c r="AY6278" s="3">
        <v>100</v>
      </c>
      <c r="AZ6278" s="6" t="str">
        <f t="shared" si="690"/>
        <v>3007.5</v>
      </c>
      <c r="BC6278" s="12" t="s">
        <v>16273</v>
      </c>
      <c r="BJ6278" s="12">
        <f t="shared" si="691"/>
        <v>0</v>
      </c>
      <c r="BK6278" s="12">
        <f t="shared" si="692"/>
        <v>0</v>
      </c>
      <c r="BV6278" s="3" t="s">
        <v>16274</v>
      </c>
      <c r="BX6278" s="3" t="s">
        <v>16274</v>
      </c>
      <c r="BZ6278" s="3" t="s">
        <v>16274</v>
      </c>
      <c r="CB6278" s="3" t="s">
        <v>16274</v>
      </c>
      <c r="CD6278" s="3" t="s">
        <v>16274</v>
      </c>
      <c r="CQ6278" s="3" t="str">
        <f>CONCATENATE(baseURL!$A$1,baseURL!$B$1,baseURL!$C$1,".",C6278,".",L6278,".pkl&amp;seq=",BC6278)</f>
        <v>http://proteomics.broadinstitute.org/millscripts/viewfeed.pl?side=xl&amp;cycle=1&amp;fixedMods=iaaC&amp;file=msdataSM/iPRG2012_nd/cpick_in/iPRG2012_nd.3007.5.2.pkl&amp;seq=AYLPVNESFGFTADLR</v>
      </c>
    </row>
    <row r="6279" spans="1:95" x14ac:dyDescent="0.2">
      <c r="A6279" s="3">
        <v>7703</v>
      </c>
      <c r="B6279" s="2" t="s">
        <v>16275</v>
      </c>
      <c r="C6279" s="2" t="s">
        <v>16276</v>
      </c>
      <c r="D6279" s="3">
        <v>15901</v>
      </c>
      <c r="E6279" s="3">
        <v>15885</v>
      </c>
      <c r="F6279" s="3">
        <v>63170</v>
      </c>
      <c r="G6279" s="3">
        <v>18892</v>
      </c>
      <c r="H6279" s="3">
        <v>55.494399999999999</v>
      </c>
      <c r="I6279" s="30">
        <v>621.79625999999996</v>
      </c>
      <c r="J6279" s="30">
        <v>621.7954201</v>
      </c>
      <c r="K6279" s="30">
        <v>8.4000000000000003E-4</v>
      </c>
      <c r="L6279" s="3">
        <v>2</v>
      </c>
      <c r="M6279" s="3">
        <v>2</v>
      </c>
      <c r="N6279" s="10">
        <f t="shared" si="686"/>
        <v>1</v>
      </c>
      <c r="O6279" s="35">
        <v>2</v>
      </c>
      <c r="Q6279" s="40">
        <v>1242.5823399999999</v>
      </c>
      <c r="R6279" s="42">
        <v>621.79480999999998</v>
      </c>
      <c r="S6279" s="18">
        <f t="shared" si="687"/>
        <v>2.3319589946031889</v>
      </c>
      <c r="T6279" s="18">
        <f t="shared" si="688"/>
        <v>0.98119185011717169</v>
      </c>
      <c r="U6279" s="18">
        <f t="shared" si="689"/>
        <v>0.62721655724100722</v>
      </c>
      <c r="V6279" s="30">
        <v>621.79520000000002</v>
      </c>
      <c r="W6279" s="3" t="s">
        <v>47</v>
      </c>
      <c r="X6279" s="3" t="s">
        <v>47</v>
      </c>
      <c r="Y6279" s="3" t="s">
        <v>47</v>
      </c>
      <c r="AA6279" s="3" t="s">
        <v>47</v>
      </c>
      <c r="AB6279" s="12" t="s">
        <v>47</v>
      </c>
      <c r="AC6279" s="3" t="s">
        <v>52</v>
      </c>
      <c r="AD6279" s="3" t="s">
        <v>47</v>
      </c>
      <c r="AF6279" s="3" t="s">
        <v>52</v>
      </c>
      <c r="AH6279" s="3" t="s">
        <v>47</v>
      </c>
      <c r="AI6279" s="3" t="s">
        <v>52</v>
      </c>
      <c r="AJ6279" s="3" t="s">
        <v>65</v>
      </c>
      <c r="AK6279" s="3" t="s">
        <v>47</v>
      </c>
      <c r="AL6279" s="3" t="s">
        <v>52</v>
      </c>
      <c r="AO6279" s="3" t="s">
        <v>47</v>
      </c>
      <c r="AU6279" s="3">
        <v>1</v>
      </c>
      <c r="AV6279" s="3">
        <v>9</v>
      </c>
      <c r="AW6279" s="3">
        <v>2</v>
      </c>
      <c r="AX6279" s="3">
        <v>8</v>
      </c>
      <c r="AY6279" s="3">
        <v>88.89</v>
      </c>
      <c r="AZ6279" s="6" t="str">
        <f t="shared" si="690"/>
        <v>3008.1</v>
      </c>
      <c r="BC6279" s="12" t="s">
        <v>16255</v>
      </c>
      <c r="BI6279" s="12" t="s">
        <v>594</v>
      </c>
      <c r="BJ6279" s="12">
        <f t="shared" si="691"/>
        <v>0</v>
      </c>
      <c r="BK6279" s="12">
        <f t="shared" si="692"/>
        <v>1</v>
      </c>
      <c r="BR6279" s="3" t="s">
        <v>594</v>
      </c>
      <c r="BZ6279" s="3" t="s">
        <v>16256</v>
      </c>
      <c r="CF6279" s="3" t="s">
        <v>16277</v>
      </c>
      <c r="CQ6279" s="3" t="str">
        <f>CONCATENATE(baseURL!$A$1,baseURL!$B$1,baseURL!$C$1,".",C6279,".",L6279,".pkl&amp;seq=",BC6279,"&amp;varMods=ReducedCys-C")</f>
        <v>http://proteomics.broadinstitute.org/millscripts/viewfeed.pl?side=xl&amp;cycle=1&amp;fixedMods=iaaC&amp;file=msdataSM/iPRG2012_nd/cpick_in/iPRG2012_nd.3008.1.2.pkl&amp;seq=FEELcADLFR&amp;varMods=ReducedCys-C</v>
      </c>
    </row>
    <row r="6280" spans="1:95" x14ac:dyDescent="0.2">
      <c r="A6280" s="3">
        <v>5866</v>
      </c>
      <c r="B6280" s="2" t="s">
        <v>16278</v>
      </c>
      <c r="C6280" s="2" t="s">
        <v>16266</v>
      </c>
      <c r="D6280" s="3">
        <v>15903</v>
      </c>
      <c r="E6280" s="3">
        <v>15887</v>
      </c>
      <c r="F6280" s="3">
        <v>63172</v>
      </c>
      <c r="G6280" s="3">
        <v>18894</v>
      </c>
      <c r="H6280" s="3">
        <v>55.506</v>
      </c>
      <c r="I6280" s="30">
        <v>815.41210000000001</v>
      </c>
      <c r="J6280" s="30">
        <v>815.40907540000001</v>
      </c>
      <c r="K6280" s="30">
        <v>3.0200000000000001E-3</v>
      </c>
      <c r="L6280" s="3">
        <v>3</v>
      </c>
      <c r="M6280" s="3">
        <v>3</v>
      </c>
      <c r="N6280" s="10">
        <f t="shared" si="686"/>
        <v>1</v>
      </c>
      <c r="O6280" s="35">
        <v>3</v>
      </c>
      <c r="P6280" s="17"/>
      <c r="Q6280" s="40">
        <v>2444.2092299999999</v>
      </c>
      <c r="R6280" s="40">
        <v>815.40792999999996</v>
      </c>
      <c r="S6280" s="18">
        <f t="shared" si="687"/>
        <v>5.1140047166878038</v>
      </c>
      <c r="T6280" s="18">
        <f t="shared" si="688"/>
        <v>1.4046956840869373</v>
      </c>
      <c r="U6280" s="18">
        <f t="shared" si="689"/>
        <v>1.0669506244281901</v>
      </c>
      <c r="V6280" s="30">
        <v>815.40880000000004</v>
      </c>
      <c r="W6280" s="3" t="s">
        <v>47</v>
      </c>
      <c r="X6280" s="3" t="s">
        <v>47</v>
      </c>
      <c r="Y6280" s="3" t="s">
        <v>47</v>
      </c>
      <c r="Z6280" s="3" t="s">
        <v>47</v>
      </c>
      <c r="AA6280" s="3" t="s">
        <v>47</v>
      </c>
      <c r="AB6280" s="12" t="s">
        <v>47</v>
      </c>
      <c r="AC6280" s="3" t="s">
        <v>47</v>
      </c>
      <c r="AD6280" s="3" t="s">
        <v>47</v>
      </c>
      <c r="AE6280" s="3" t="s">
        <v>47</v>
      </c>
      <c r="AF6280" s="3" t="s">
        <v>47</v>
      </c>
      <c r="AG6280" s="3" t="s">
        <v>47</v>
      </c>
      <c r="AI6280" s="3" t="s">
        <v>47</v>
      </c>
      <c r="AJ6280" s="3" t="s">
        <v>47</v>
      </c>
      <c r="AK6280" s="3" t="s">
        <v>47</v>
      </c>
      <c r="AL6280" s="3" t="s">
        <v>47</v>
      </c>
      <c r="AM6280" s="3" t="s">
        <v>47</v>
      </c>
      <c r="AN6280" s="3" t="s">
        <v>47</v>
      </c>
      <c r="AU6280" s="3">
        <v>0</v>
      </c>
      <c r="AV6280" s="3">
        <v>17</v>
      </c>
      <c r="AW6280" s="3">
        <v>1</v>
      </c>
      <c r="AX6280" s="3">
        <v>17</v>
      </c>
      <c r="AY6280" s="3">
        <v>100</v>
      </c>
      <c r="AZ6280" s="6" t="str">
        <f t="shared" si="690"/>
        <v>3008.3</v>
      </c>
      <c r="BC6280" s="12" t="s">
        <v>16190</v>
      </c>
      <c r="BJ6280" s="12">
        <f t="shared" si="691"/>
        <v>0</v>
      </c>
      <c r="BK6280" s="12">
        <f t="shared" si="692"/>
        <v>0</v>
      </c>
      <c r="CQ6280" s="3" t="str">
        <f>CONCATENATE(baseURL!$A$1,baseURL!$B$1,baseURL!$C$1,".",C6280,".",L6280,".pkl&amp;seq=",BC6280)</f>
        <v>http://proteomics.broadinstitute.org/millscripts/viewfeed.pl?side=xl&amp;cycle=1&amp;fixedMods=iaaC&amp;file=msdataSM/iPRG2012_nd/cpick_in/iPRG2012_nd.3008.3.3.pkl&amp;seq=VDEEGRALPGEYVTYALSGYVR</v>
      </c>
    </row>
    <row r="6281" spans="1:95" x14ac:dyDescent="0.2">
      <c r="A6281" s="3">
        <v>1100</v>
      </c>
      <c r="B6281" s="2" t="s">
        <v>16279</v>
      </c>
      <c r="C6281" s="2" t="s">
        <v>16280</v>
      </c>
      <c r="D6281" s="3">
        <v>15909</v>
      </c>
      <c r="E6281" s="3">
        <v>15893</v>
      </c>
      <c r="F6281" s="3">
        <v>63196</v>
      </c>
      <c r="G6281" s="3">
        <v>18901</v>
      </c>
      <c r="H6281" s="3">
        <v>55.530700000000003</v>
      </c>
      <c r="I6281" s="30">
        <v>754.98933</v>
      </c>
      <c r="J6281" s="30">
        <v>754.98857569999996</v>
      </c>
      <c r="K6281" s="30">
        <v>7.5000000000000002E-4</v>
      </c>
      <c r="L6281" s="3">
        <v>5</v>
      </c>
      <c r="M6281" s="3">
        <v>5</v>
      </c>
      <c r="N6281" s="10">
        <f t="shared" si="686"/>
        <v>1</v>
      </c>
      <c r="O6281" s="35">
        <v>5</v>
      </c>
      <c r="P6281" s="17"/>
      <c r="Q6281" s="40">
        <v>3770.9042800000002</v>
      </c>
      <c r="R6281" s="40">
        <v>754.98667999999998</v>
      </c>
      <c r="S6281" s="18">
        <f t="shared" si="687"/>
        <v>3.5099956995491848</v>
      </c>
      <c r="T6281" s="18">
        <f t="shared" si="688"/>
        <v>2.5109052254766882</v>
      </c>
      <c r="U6281" s="18">
        <f t="shared" si="689"/>
        <v>2.5430912238623868</v>
      </c>
      <c r="V6281" s="30">
        <v>754.98860000000002</v>
      </c>
      <c r="W6281" s="3" t="s">
        <v>47</v>
      </c>
      <c r="AA6281" s="3" t="s">
        <v>47</v>
      </c>
      <c r="AB6281" s="12" t="s">
        <v>65</v>
      </c>
      <c r="AC6281" s="3" t="s">
        <v>47</v>
      </c>
      <c r="AF6281" s="3" t="s">
        <v>47</v>
      </c>
      <c r="AG6281" s="3" t="s">
        <v>47</v>
      </c>
      <c r="AO6281" s="3" t="s">
        <v>48</v>
      </c>
      <c r="AU6281" s="3">
        <v>1</v>
      </c>
      <c r="AV6281" s="3">
        <v>5</v>
      </c>
      <c r="AW6281" s="3">
        <v>1</v>
      </c>
      <c r="AX6281" s="3">
        <v>5</v>
      </c>
      <c r="AY6281" s="3">
        <v>100</v>
      </c>
      <c r="AZ6281" s="6" t="str">
        <f t="shared" si="690"/>
        <v>3009.6</v>
      </c>
      <c r="BB6281" s="12" t="s">
        <v>79</v>
      </c>
      <c r="BC6281" s="12" t="s">
        <v>16212</v>
      </c>
      <c r="BJ6281" s="12">
        <f t="shared" si="691"/>
        <v>0</v>
      </c>
      <c r="BK6281" s="12">
        <f t="shared" si="692"/>
        <v>0</v>
      </c>
      <c r="BX6281" s="3" t="s">
        <v>16213</v>
      </c>
      <c r="CQ6281" s="3" t="str">
        <f>CONCATENATE(baseURL!$A$1,baseURL!$B$1,"+Acetyl",baseURL!$C$1,".",C6281,".",L6281,".pkl&amp;seq=",BC6281)</f>
        <v>http://proteomics.broadinstitute.org/millscripts/viewfeed.pl?side=xl&amp;cycle=1&amp;fixedMods=iaaC+Acetyl&amp;file=msdataSM/iPRG2012_nd/cpick_in/iPRG2012_nd.3009.6.5.pkl&amp;seq=SELQNKAETAAQDVQQKLEETKESLQNKGQEVK</v>
      </c>
    </row>
    <row r="6282" spans="1:95" x14ac:dyDescent="0.2">
      <c r="A6282" s="3">
        <v>1353</v>
      </c>
      <c r="B6282" s="2" t="s">
        <v>16281</v>
      </c>
      <c r="C6282" s="2" t="s">
        <v>16282</v>
      </c>
      <c r="D6282" s="3">
        <v>15910</v>
      </c>
      <c r="E6282" s="3">
        <v>15894</v>
      </c>
      <c r="F6282" s="3">
        <v>63212</v>
      </c>
      <c r="G6282" s="3">
        <v>18903</v>
      </c>
      <c r="H6282" s="3">
        <v>55.540399999999998</v>
      </c>
      <c r="I6282" s="30">
        <v>454.61101000000002</v>
      </c>
      <c r="J6282" s="30">
        <v>454.61080750000002</v>
      </c>
      <c r="K6282" s="30">
        <v>2.0000000000000001E-4</v>
      </c>
      <c r="L6282" s="3">
        <v>3</v>
      </c>
      <c r="M6282" s="3">
        <v>3</v>
      </c>
      <c r="N6282" s="10">
        <f t="shared" si="686"/>
        <v>1</v>
      </c>
      <c r="O6282" s="35">
        <v>3</v>
      </c>
      <c r="P6282" s="17"/>
      <c r="Q6282" s="40">
        <v>1361.81511</v>
      </c>
      <c r="R6282" s="40">
        <v>454.60989000000001</v>
      </c>
      <c r="S6282" s="18">
        <f t="shared" si="687"/>
        <v>2.4636507578276459</v>
      </c>
      <c r="T6282" s="18">
        <f t="shared" si="688"/>
        <v>2.018213902064725</v>
      </c>
      <c r="U6282" s="18">
        <f t="shared" si="689"/>
        <v>1.3418097877163877</v>
      </c>
      <c r="V6282" s="30">
        <v>454.6105</v>
      </c>
      <c r="X6282" s="3" t="s">
        <v>47</v>
      </c>
      <c r="Y6282" s="3" t="s">
        <v>47</v>
      </c>
      <c r="Z6282" s="3" t="s">
        <v>47</v>
      </c>
      <c r="AA6282" s="3" t="s">
        <v>47</v>
      </c>
      <c r="AD6282" s="3" t="s">
        <v>47</v>
      </c>
      <c r="AE6282" s="3" t="s">
        <v>47</v>
      </c>
      <c r="AF6282" s="3" t="s">
        <v>48</v>
      </c>
      <c r="AG6282" s="3" t="s">
        <v>48</v>
      </c>
      <c r="AH6282" s="3" t="s">
        <v>47</v>
      </c>
      <c r="AL6282" s="3" t="s">
        <v>48</v>
      </c>
      <c r="AM6282" s="3" t="s">
        <v>47</v>
      </c>
      <c r="AU6282" s="3">
        <v>0</v>
      </c>
      <c r="AV6282" s="3">
        <v>8</v>
      </c>
      <c r="AW6282" s="3">
        <v>1</v>
      </c>
      <c r="AX6282" s="3">
        <v>8</v>
      </c>
      <c r="AY6282" s="3">
        <v>100</v>
      </c>
      <c r="AZ6282" s="6" t="str">
        <f t="shared" si="690"/>
        <v>3010.1</v>
      </c>
      <c r="BC6282" s="12" t="s">
        <v>16283</v>
      </c>
      <c r="BJ6282" s="12">
        <f t="shared" si="691"/>
        <v>0</v>
      </c>
      <c r="BK6282" s="12">
        <f t="shared" si="692"/>
        <v>0</v>
      </c>
      <c r="CQ6282" s="3" t="str">
        <f>CONCATENATE(baseURL!$A$1,baseURL!$B$1,baseURL!$C$1,".",C6282,".",L6282,".pkl&amp;seq=",BC6282)</f>
        <v>http://proteomics.broadinstitute.org/millscripts/viewfeed.pl?side=xl&amp;cycle=1&amp;fixedMods=iaaC&amp;file=msdataSM/iPRG2012_nd/cpick_in/iPRG2012_nd.3010.1.3.pkl&amp;seq=AVLKSFLESVLR</v>
      </c>
    </row>
    <row r="6283" spans="1:95" x14ac:dyDescent="0.2">
      <c r="A6283" s="3">
        <v>129</v>
      </c>
      <c r="B6283" s="2" t="s">
        <v>16284</v>
      </c>
      <c r="C6283" s="2" t="s">
        <v>16285</v>
      </c>
      <c r="D6283" s="3">
        <v>15911</v>
      </c>
      <c r="E6283" s="3">
        <v>15895</v>
      </c>
      <c r="F6283" s="3">
        <v>63213</v>
      </c>
      <c r="G6283" s="3">
        <v>18904</v>
      </c>
      <c r="H6283" s="3">
        <v>55.542900000000003</v>
      </c>
      <c r="I6283" s="30">
        <v>575.34106999999995</v>
      </c>
      <c r="J6283" s="30">
        <v>575.34035219999998</v>
      </c>
      <c r="K6283" s="30">
        <v>7.2000000000000005E-4</v>
      </c>
      <c r="L6283" s="3">
        <v>8</v>
      </c>
      <c r="M6283" s="3">
        <v>4</v>
      </c>
      <c r="N6283" s="10">
        <f t="shared" si="686"/>
        <v>-1</v>
      </c>
      <c r="O6283" s="35">
        <v>4</v>
      </c>
      <c r="P6283" s="17"/>
      <c r="Q6283" s="37">
        <v>2298.3319099999999</v>
      </c>
      <c r="R6283" s="37">
        <v>575.33843999999999</v>
      </c>
      <c r="S6283" s="18">
        <f t="shared" si="687"/>
        <v>4.5712224616066415</v>
      </c>
      <c r="T6283" s="18">
        <f t="shared" si="688"/>
        <v>3.3236089700394102</v>
      </c>
      <c r="U6283" s="18">
        <f t="shared" si="689"/>
        <v>3.0590690237735791</v>
      </c>
      <c r="V6283" s="30">
        <v>575.34019999999998</v>
      </c>
      <c r="W6283" s="3" t="s">
        <v>47</v>
      </c>
      <c r="Z6283" s="3" t="s">
        <v>48</v>
      </c>
      <c r="AA6283" s="3" t="s">
        <v>65</v>
      </c>
      <c r="AB6283" s="12" t="s">
        <v>65</v>
      </c>
      <c r="AC6283" s="3" t="s">
        <v>47</v>
      </c>
      <c r="AE6283" s="3" t="s">
        <v>47</v>
      </c>
      <c r="AF6283" s="3" t="s">
        <v>52</v>
      </c>
      <c r="AG6283" s="3" t="s">
        <v>52</v>
      </c>
      <c r="AI6283" s="3" t="s">
        <v>48</v>
      </c>
      <c r="AL6283" s="3" t="s">
        <v>48</v>
      </c>
      <c r="AO6283" s="3" t="s">
        <v>52</v>
      </c>
      <c r="AP6283" s="3" t="s">
        <v>48</v>
      </c>
      <c r="AU6283" s="3">
        <v>2</v>
      </c>
      <c r="AV6283" s="3">
        <v>3</v>
      </c>
      <c r="AW6283" s="3">
        <v>1</v>
      </c>
      <c r="AX6283" s="3">
        <v>3</v>
      </c>
      <c r="AY6283" s="3">
        <v>100</v>
      </c>
      <c r="AZ6283" s="6" t="str">
        <f t="shared" si="690"/>
        <v>3010.2</v>
      </c>
      <c r="BC6283" s="12" t="s">
        <v>16286</v>
      </c>
      <c r="BD6283" s="12" t="s">
        <v>79</v>
      </c>
      <c r="BJ6283" s="12">
        <f t="shared" si="691"/>
        <v>0</v>
      </c>
      <c r="BK6283" s="12">
        <f t="shared" si="692"/>
        <v>0</v>
      </c>
      <c r="BW6283" s="3" t="s">
        <v>16287</v>
      </c>
      <c r="BX6283" s="3" t="s">
        <v>16288</v>
      </c>
      <c r="CQ6283" s="3" t="str">
        <f>CONCATENATE(baseURL!$A$1,baseURL!$B$1,baseURL!$C$1,".",C6283,".",L6283,".pkl&amp;seq=",BC6283,"&amp;varMods=Acetyl-K")</f>
        <v>http://proteomics.broadinstitute.org/millscripts/viewfeed.pl?side=xl&amp;cycle=1&amp;fixedMods=iaaC&amp;file=msdataSM/iPRG2012_nd/cpick_in/iPRG2012_nd.3010.2.8.pkl&amp;seq=GLVKSPLkVVGLSSLPELYEK&amp;varMods=Acetyl-K</v>
      </c>
    </row>
    <row r="6284" spans="1:95" x14ac:dyDescent="0.2">
      <c r="A6284" s="3">
        <v>6141</v>
      </c>
      <c r="B6284" s="2" t="s">
        <v>16289</v>
      </c>
      <c r="C6284" s="2" t="s">
        <v>16290</v>
      </c>
      <c r="D6284" s="3">
        <v>15913</v>
      </c>
      <c r="E6284" s="3">
        <v>15897</v>
      </c>
      <c r="F6284" s="3">
        <v>63215</v>
      </c>
      <c r="G6284" s="3">
        <v>18906</v>
      </c>
      <c r="H6284" s="3">
        <v>55.547899999999998</v>
      </c>
      <c r="I6284" s="30">
        <v>644.02889000000005</v>
      </c>
      <c r="J6284" s="30">
        <v>644.02728590000004</v>
      </c>
      <c r="K6284" s="30">
        <v>1.6000000000000001E-3</v>
      </c>
      <c r="L6284" s="3">
        <v>3</v>
      </c>
      <c r="M6284" s="3">
        <v>3</v>
      </c>
      <c r="N6284" s="10">
        <f t="shared" si="686"/>
        <v>1</v>
      </c>
      <c r="O6284" s="35">
        <v>3</v>
      </c>
      <c r="P6284" s="17"/>
      <c r="Q6284" s="40">
        <v>1930.0644</v>
      </c>
      <c r="R6284" s="40">
        <v>644.02632000000006</v>
      </c>
      <c r="S6284" s="18">
        <f t="shared" si="687"/>
        <v>3.990520138977431</v>
      </c>
      <c r="T6284" s="18">
        <f t="shared" si="688"/>
        <v>1.4997834249737907</v>
      </c>
      <c r="U6284" s="18">
        <f t="shared" si="689"/>
        <v>1.3664037829048097</v>
      </c>
      <c r="V6284" s="30">
        <v>644.02719999999999</v>
      </c>
      <c r="W6284" s="3" t="s">
        <v>47</v>
      </c>
      <c r="X6284" s="3" t="s">
        <v>47</v>
      </c>
      <c r="Y6284" s="3" t="s">
        <v>47</v>
      </c>
      <c r="Z6284" s="3" t="s">
        <v>47</v>
      </c>
      <c r="AA6284" s="3" t="s">
        <v>47</v>
      </c>
      <c r="AB6284" s="12" t="s">
        <v>47</v>
      </c>
      <c r="AC6284" s="3" t="s">
        <v>47</v>
      </c>
      <c r="AD6284" s="3" t="s">
        <v>47</v>
      </c>
      <c r="AE6284" s="3" t="s">
        <v>47</v>
      </c>
      <c r="AF6284" s="3" t="s">
        <v>47</v>
      </c>
      <c r="AG6284" s="3" t="s">
        <v>47</v>
      </c>
      <c r="AH6284" s="3" t="s">
        <v>47</v>
      </c>
      <c r="AI6284" s="3" t="s">
        <v>47</v>
      </c>
      <c r="AK6284" s="3" t="s">
        <v>47</v>
      </c>
      <c r="AL6284" s="3" t="s">
        <v>47</v>
      </c>
      <c r="AU6284" s="3">
        <v>0</v>
      </c>
      <c r="AV6284" s="3">
        <v>15</v>
      </c>
      <c r="AW6284" s="3">
        <v>1</v>
      </c>
      <c r="AX6284" s="3">
        <v>15</v>
      </c>
      <c r="AY6284" s="3">
        <v>100</v>
      </c>
      <c r="AZ6284" s="6" t="str">
        <f t="shared" si="690"/>
        <v>3010.4</v>
      </c>
      <c r="BC6284" s="12" t="s">
        <v>16291</v>
      </c>
      <c r="BJ6284" s="12">
        <f t="shared" si="691"/>
        <v>0</v>
      </c>
      <c r="BK6284" s="12">
        <f t="shared" si="692"/>
        <v>0</v>
      </c>
      <c r="CQ6284" s="3" t="str">
        <f>CONCATENATE(baseURL!$A$1,baseURL!$B$1,baseURL!$C$1,".",C6284,".",L6284,".pkl&amp;seq=",BC6284)</f>
        <v>http://proteomics.broadinstitute.org/millscripts/viewfeed.pl?side=xl&amp;cycle=1&amp;fixedMods=iaaC&amp;file=msdataSM/iPRG2012_nd/cpick_in/iPRG2012_nd.3010.4.3.pkl&amp;seq=LNYNTVSGVNGPLVLLEK</v>
      </c>
    </row>
    <row r="6285" spans="1:95" x14ac:dyDescent="0.2">
      <c r="A6285" s="3">
        <v>317</v>
      </c>
      <c r="B6285" s="2" t="s">
        <v>16292</v>
      </c>
      <c r="C6285" s="2" t="s">
        <v>16293</v>
      </c>
      <c r="D6285" s="3">
        <v>15914</v>
      </c>
      <c r="E6285" s="3">
        <v>15898</v>
      </c>
      <c r="F6285" s="3">
        <v>63216</v>
      </c>
      <c r="G6285" s="3">
        <v>18907</v>
      </c>
      <c r="H6285" s="3">
        <v>55.550400000000003</v>
      </c>
      <c r="I6285" s="30">
        <v>678.39963999999998</v>
      </c>
      <c r="J6285" s="30">
        <v>677.89855390000002</v>
      </c>
      <c r="K6285" s="30">
        <v>0.50109000000000004</v>
      </c>
      <c r="L6285" s="3">
        <v>2</v>
      </c>
      <c r="M6285" s="3">
        <v>2</v>
      </c>
      <c r="N6285" s="10">
        <f t="shared" si="686"/>
        <v>1</v>
      </c>
      <c r="O6285" s="35">
        <v>2</v>
      </c>
      <c r="P6285" s="17"/>
      <c r="Q6285" s="40">
        <v>1355.79331</v>
      </c>
      <c r="R6285" s="40">
        <v>678.40030000000002</v>
      </c>
      <c r="S6285" s="18">
        <f t="shared" si="687"/>
        <v>-0.97287692832530104</v>
      </c>
      <c r="T6285" s="18">
        <f t="shared" si="688"/>
        <v>-739.60182505814214</v>
      </c>
      <c r="U6285" s="18">
        <f t="shared" si="689"/>
        <v>-1481.2788260854552</v>
      </c>
      <c r="V6285" s="30">
        <v>677.3954</v>
      </c>
      <c r="X6285" s="3" t="s">
        <v>47</v>
      </c>
      <c r="Z6285" s="3" t="s">
        <v>52</v>
      </c>
      <c r="AB6285" s="12" t="s">
        <v>52</v>
      </c>
      <c r="AD6285" s="3" t="s">
        <v>47</v>
      </c>
      <c r="AF6285" s="3" t="s">
        <v>47</v>
      </c>
      <c r="AG6285" s="3" t="s">
        <v>47</v>
      </c>
      <c r="AU6285" s="3">
        <v>0</v>
      </c>
      <c r="AV6285" s="3">
        <v>4</v>
      </c>
      <c r="AW6285" s="3">
        <v>1</v>
      </c>
      <c r="AX6285" s="3">
        <v>4</v>
      </c>
      <c r="AY6285" s="3">
        <v>100</v>
      </c>
      <c r="AZ6285" s="6" t="str">
        <f t="shared" si="690"/>
        <v>3010.5</v>
      </c>
      <c r="BC6285" s="12" t="s">
        <v>16294</v>
      </c>
      <c r="BJ6285" s="12">
        <f t="shared" si="691"/>
        <v>0</v>
      </c>
      <c r="BK6285" s="12">
        <f t="shared" si="692"/>
        <v>0</v>
      </c>
      <c r="CQ6285" s="3" t="str">
        <f>CONCATENATE(baseURL!$A$1,baseURL!$B$1,baseURL!$C$1,".",C6285,".",L6285,".pkl&amp;seq=",BC6285)</f>
        <v>http://proteomics.broadinstitute.org/millscripts/viewfeed.pl?side=xl&amp;cycle=1&amp;fixedMods=iaaC&amp;file=msdataSM/iPRG2012_nd/cpick_in/iPRG2012_nd.3010.5.2.pkl&amp;seq=SVLSFPPLVAPTK</v>
      </c>
    </row>
    <row r="6286" spans="1:95" x14ac:dyDescent="0.2">
      <c r="A6286" s="3">
        <v>4651</v>
      </c>
      <c r="B6286" s="2" t="s">
        <v>16295</v>
      </c>
      <c r="C6286" s="2" t="s">
        <v>16296</v>
      </c>
      <c r="D6286" s="3">
        <v>15915</v>
      </c>
      <c r="E6286" s="3">
        <v>15899</v>
      </c>
      <c r="F6286" s="3">
        <v>63217</v>
      </c>
      <c r="G6286" s="3">
        <v>18908</v>
      </c>
      <c r="H6286" s="3">
        <v>55.552900000000001</v>
      </c>
      <c r="I6286" s="30">
        <v>767.87846000000002</v>
      </c>
      <c r="J6286" s="30">
        <v>767.87713310000004</v>
      </c>
      <c r="K6286" s="30">
        <v>1.33E-3</v>
      </c>
      <c r="L6286" s="3">
        <v>4</v>
      </c>
      <c r="M6286" s="3">
        <v>4</v>
      </c>
      <c r="N6286" s="10">
        <f t="shared" si="686"/>
        <v>1</v>
      </c>
      <c r="O6286" s="35">
        <v>4</v>
      </c>
      <c r="P6286" s="17"/>
      <c r="Q6286" s="40">
        <v>3068.4822300000001</v>
      </c>
      <c r="R6286" s="40">
        <v>767.87602000000004</v>
      </c>
      <c r="S6286" s="18">
        <f t="shared" si="687"/>
        <v>3.1775962999582683</v>
      </c>
      <c r="T6286" s="18">
        <f t="shared" si="688"/>
        <v>1.4495829678308714</v>
      </c>
      <c r="U6286" s="18">
        <f t="shared" si="689"/>
        <v>1.5367064073398777</v>
      </c>
      <c r="V6286" s="30">
        <v>767.87720000000002</v>
      </c>
      <c r="W6286" s="3" t="s">
        <v>47</v>
      </c>
      <c r="X6286" s="3" t="s">
        <v>47</v>
      </c>
      <c r="Y6286" s="3" t="s">
        <v>47</v>
      </c>
      <c r="Z6286" s="3" t="s">
        <v>47</v>
      </c>
      <c r="AA6286" s="3" t="s">
        <v>47</v>
      </c>
      <c r="AB6286" s="12" t="s">
        <v>47</v>
      </c>
      <c r="AC6286" s="3" t="s">
        <v>47</v>
      </c>
      <c r="AD6286" s="3" t="s">
        <v>47</v>
      </c>
      <c r="AE6286" s="3" t="s">
        <v>47</v>
      </c>
      <c r="AF6286" s="3" t="s">
        <v>47</v>
      </c>
      <c r="AG6286" s="3" t="s">
        <v>48</v>
      </c>
      <c r="AI6286" s="3" t="s">
        <v>48</v>
      </c>
      <c r="AK6286" s="3" t="s">
        <v>47</v>
      </c>
      <c r="AL6286" s="3" t="s">
        <v>47</v>
      </c>
      <c r="AM6286" s="3" t="s">
        <v>47</v>
      </c>
      <c r="AN6286" s="3" t="s">
        <v>48</v>
      </c>
      <c r="AU6286" s="3">
        <v>0</v>
      </c>
      <c r="AV6286" s="3">
        <v>13</v>
      </c>
      <c r="AW6286" s="3">
        <v>1</v>
      </c>
      <c r="AX6286" s="3">
        <v>13</v>
      </c>
      <c r="AY6286" s="3">
        <v>100</v>
      </c>
      <c r="AZ6286" s="6" t="str">
        <f t="shared" si="690"/>
        <v>3010.6</v>
      </c>
      <c r="BC6286" s="12" t="s">
        <v>16297</v>
      </c>
      <c r="BJ6286" s="12">
        <f t="shared" si="691"/>
        <v>0</v>
      </c>
      <c r="BK6286" s="12">
        <f t="shared" si="692"/>
        <v>0</v>
      </c>
      <c r="CQ6286" s="3" t="str">
        <f>CONCATENATE(baseURL!$A$1,baseURL!$B$1,baseURL!$C$1,".",C6286,".",L6286,".pkl&amp;seq=",BC6286)</f>
        <v>http://proteomics.broadinstitute.org/millscripts/viewfeed.pl?side=xl&amp;cycle=1&amp;fixedMods=iaaC&amp;file=msdataSM/iPRG2012_nd/cpick_in/iPRG2012_nd.3010.6.4.pkl&amp;seq=YFQSMPYHVDHTTGLLDYDNLQVLAK</v>
      </c>
    </row>
    <row r="6287" spans="1:95" x14ac:dyDescent="0.2">
      <c r="A6287" s="3">
        <v>5940</v>
      </c>
      <c r="B6287" s="2" t="s">
        <v>16298</v>
      </c>
      <c r="C6287" s="2" t="s">
        <v>16279</v>
      </c>
      <c r="D6287" s="3">
        <v>15916</v>
      </c>
      <c r="E6287" s="3">
        <v>15900</v>
      </c>
      <c r="F6287" s="3">
        <v>63218</v>
      </c>
      <c r="G6287" s="3">
        <v>18909</v>
      </c>
      <c r="H6287" s="3">
        <v>55.555399999999999</v>
      </c>
      <c r="I6287" s="30">
        <v>835.66819999999996</v>
      </c>
      <c r="J6287" s="30">
        <v>835.66841950000003</v>
      </c>
      <c r="K6287" s="30">
        <v>-2.2000000000000001E-4</v>
      </c>
      <c r="L6287" s="3">
        <v>4</v>
      </c>
      <c r="M6287" s="3">
        <v>4</v>
      </c>
      <c r="N6287" s="10">
        <f t="shared" si="686"/>
        <v>1</v>
      </c>
      <c r="O6287" s="35">
        <v>4</v>
      </c>
      <c r="P6287" s="17"/>
      <c r="Q6287" s="40">
        <v>3339.6426499999998</v>
      </c>
      <c r="R6287" s="40">
        <v>835.66611999999998</v>
      </c>
      <c r="S6287" s="18">
        <f t="shared" si="687"/>
        <v>2.4890323422207179</v>
      </c>
      <c r="T6287" s="18">
        <f t="shared" si="688"/>
        <v>2.7516970534227148</v>
      </c>
      <c r="U6287" s="18">
        <f t="shared" si="689"/>
        <v>2.8480273916291834</v>
      </c>
      <c r="V6287" s="30">
        <v>835.66849999999999</v>
      </c>
      <c r="W6287" s="3" t="s">
        <v>47</v>
      </c>
      <c r="X6287" s="3" t="s">
        <v>47</v>
      </c>
      <c r="Y6287" s="3" t="s">
        <v>47</v>
      </c>
      <c r="Z6287" s="3" t="s">
        <v>47</v>
      </c>
      <c r="AA6287" s="3" t="s">
        <v>47</v>
      </c>
      <c r="AB6287" s="12" t="s">
        <v>47</v>
      </c>
      <c r="AC6287" s="3" t="s">
        <v>47</v>
      </c>
      <c r="AD6287" s="3" t="s">
        <v>47</v>
      </c>
      <c r="AE6287" s="3" t="s">
        <v>47</v>
      </c>
      <c r="AF6287" s="3" t="s">
        <v>47</v>
      </c>
      <c r="AG6287" s="3" t="s">
        <v>47</v>
      </c>
      <c r="AI6287" s="3" t="s">
        <v>47</v>
      </c>
      <c r="AJ6287" s="3" t="s">
        <v>47</v>
      </c>
      <c r="AK6287" s="3" t="s">
        <v>47</v>
      </c>
      <c r="AL6287" s="3" t="s">
        <v>47</v>
      </c>
      <c r="AM6287" s="3" t="s">
        <v>47</v>
      </c>
      <c r="AU6287" s="3">
        <v>0</v>
      </c>
      <c r="AV6287" s="3">
        <v>16</v>
      </c>
      <c r="AW6287" s="3">
        <v>1</v>
      </c>
      <c r="AX6287" s="3">
        <v>16</v>
      </c>
      <c r="AY6287" s="3">
        <v>100</v>
      </c>
      <c r="AZ6287" s="6" t="str">
        <f t="shared" si="690"/>
        <v>3010.7</v>
      </c>
      <c r="BC6287" s="12" t="s">
        <v>16299</v>
      </c>
      <c r="BJ6287" s="12">
        <f t="shared" si="691"/>
        <v>0</v>
      </c>
      <c r="BK6287" s="12">
        <f t="shared" si="692"/>
        <v>0</v>
      </c>
      <c r="CQ6287" s="3" t="str">
        <f>CONCATENATE(baseURL!$A$1,baseURL!$B$1,baseURL!$C$1,".",C6287,".",L6287,".pkl&amp;seq=",BC6287)</f>
        <v>http://proteomics.broadinstitute.org/millscripts/viewfeed.pl?side=xl&amp;cycle=1&amp;fixedMods=iaaC&amp;file=msdataSM/iPRG2012_nd/cpick_in/iPRG2012_nd.3010.7.4.pkl&amp;seq=DMLDENTKYFLQPSGRFVLGGPQGDAGLTGR</v>
      </c>
    </row>
    <row r="6288" spans="1:95" x14ac:dyDescent="0.2">
      <c r="A6288" s="3">
        <v>5603</v>
      </c>
      <c r="B6288" s="2" t="s">
        <v>16300</v>
      </c>
      <c r="C6288" s="2" t="s">
        <v>16301</v>
      </c>
      <c r="D6288" s="3">
        <v>15917</v>
      </c>
      <c r="E6288" s="3">
        <v>15901</v>
      </c>
      <c r="F6288" s="3">
        <v>63233</v>
      </c>
      <c r="G6288" s="3">
        <v>18911</v>
      </c>
      <c r="H6288" s="3">
        <v>55.567599999999999</v>
      </c>
      <c r="I6288" s="30">
        <v>647.04952000000003</v>
      </c>
      <c r="J6288" s="30">
        <v>647.04705439999998</v>
      </c>
      <c r="K6288" s="30">
        <v>2.47E-3</v>
      </c>
      <c r="L6288" s="3">
        <v>3</v>
      </c>
      <c r="M6288" s="3">
        <v>3</v>
      </c>
      <c r="N6288" s="10">
        <f t="shared" si="686"/>
        <v>1</v>
      </c>
      <c r="O6288" s="35">
        <v>3</v>
      </c>
      <c r="P6288" s="17"/>
      <c r="Q6288" s="40">
        <v>1939.1222499999999</v>
      </c>
      <c r="R6288" s="40">
        <v>647.04560000000004</v>
      </c>
      <c r="S6288" s="18">
        <f t="shared" si="687"/>
        <v>6.0583056279089238</v>
      </c>
      <c r="T6288" s="18">
        <f t="shared" si="688"/>
        <v>2.2477550267604545</v>
      </c>
      <c r="U6288" s="18">
        <f t="shared" si="689"/>
        <v>1.8545833553711655</v>
      </c>
      <c r="V6288" s="30">
        <v>647.04679999999996</v>
      </c>
      <c r="W6288" s="3" t="s">
        <v>47</v>
      </c>
      <c r="X6288" s="3" t="s">
        <v>47</v>
      </c>
      <c r="Y6288" s="3" t="s">
        <v>47</v>
      </c>
      <c r="Z6288" s="3" t="s">
        <v>47</v>
      </c>
      <c r="AA6288" s="3" t="s">
        <v>47</v>
      </c>
      <c r="AB6288" s="12" t="s">
        <v>47</v>
      </c>
      <c r="AC6288" s="3" t="s">
        <v>47</v>
      </c>
      <c r="AD6288" s="3" t="s">
        <v>47</v>
      </c>
      <c r="AE6288" s="3" t="s">
        <v>47</v>
      </c>
      <c r="AF6288" s="3" t="s">
        <v>47</v>
      </c>
      <c r="AG6288" s="3" t="s">
        <v>48</v>
      </c>
      <c r="AH6288" s="3" t="s">
        <v>47</v>
      </c>
      <c r="AI6288" s="3" t="s">
        <v>48</v>
      </c>
      <c r="AJ6288" s="3" t="s">
        <v>47</v>
      </c>
      <c r="AK6288" s="3" t="s">
        <v>47</v>
      </c>
      <c r="AL6288" s="3" t="s">
        <v>48</v>
      </c>
      <c r="AM6288" s="3" t="s">
        <v>48</v>
      </c>
      <c r="AU6288" s="3">
        <v>0</v>
      </c>
      <c r="AV6288" s="3">
        <v>13</v>
      </c>
      <c r="AW6288" s="3">
        <v>1</v>
      </c>
      <c r="AX6288" s="3">
        <v>13</v>
      </c>
      <c r="AY6288" s="3">
        <v>100</v>
      </c>
      <c r="AZ6288" s="6" t="str">
        <f t="shared" si="690"/>
        <v>3011.1</v>
      </c>
      <c r="BC6288" s="12" t="s">
        <v>16302</v>
      </c>
      <c r="BJ6288" s="12">
        <f t="shared" si="691"/>
        <v>0</v>
      </c>
      <c r="BK6288" s="12">
        <f t="shared" si="692"/>
        <v>0</v>
      </c>
      <c r="CQ6288" s="3" t="str">
        <f>CONCATENATE(baseURL!$A$1,baseURL!$B$1,baseURL!$C$1,".",C6288,".",L6288,".pkl&amp;seq=",BC6288)</f>
        <v>http://proteomics.broadinstitute.org/millscripts/viewfeed.pl?side=xl&amp;cycle=1&amp;fixedMods=iaaC&amp;file=msdataSM/iPRG2012_nd/cpick_in/iPRG2012_nd.3011.1.3.pkl&amp;seq=SVVLGRSDLVGSPVAELLK</v>
      </c>
    </row>
    <row r="6289" spans="1:95" x14ac:dyDescent="0.2">
      <c r="A6289" s="3">
        <v>5785</v>
      </c>
      <c r="B6289" s="2" t="s">
        <v>16303</v>
      </c>
      <c r="C6289" s="2" t="s">
        <v>16304</v>
      </c>
      <c r="D6289" s="3">
        <v>15920</v>
      </c>
      <c r="E6289" s="3">
        <v>15904</v>
      </c>
      <c r="F6289" s="3">
        <v>63236</v>
      </c>
      <c r="G6289" s="3">
        <v>18914</v>
      </c>
      <c r="H6289" s="3">
        <v>55.580100000000002</v>
      </c>
      <c r="I6289" s="30">
        <v>789.68668000000002</v>
      </c>
      <c r="J6289" s="30">
        <v>789.68673320000005</v>
      </c>
      <c r="K6289" s="30">
        <v>-5.0000000000000002E-5</v>
      </c>
      <c r="L6289" s="3">
        <v>4</v>
      </c>
      <c r="M6289" s="3">
        <v>4</v>
      </c>
      <c r="N6289" s="10">
        <f t="shared" si="686"/>
        <v>1</v>
      </c>
      <c r="O6289" s="35">
        <v>4</v>
      </c>
      <c r="P6289" s="17"/>
      <c r="Q6289" s="40">
        <v>3155.7211600000001</v>
      </c>
      <c r="R6289" s="40">
        <v>789.68574999999998</v>
      </c>
      <c r="S6289" s="18">
        <f t="shared" si="687"/>
        <v>1.1776836545922214</v>
      </c>
      <c r="T6289" s="18">
        <f t="shared" si="688"/>
        <v>1.2450522249695448</v>
      </c>
      <c r="U6289" s="18">
        <f t="shared" si="689"/>
        <v>1.2030101847334895</v>
      </c>
      <c r="V6289" s="30">
        <v>789.68669999999997</v>
      </c>
      <c r="W6289" s="3" t="s">
        <v>47</v>
      </c>
      <c r="X6289" s="3" t="s">
        <v>47</v>
      </c>
      <c r="Y6289" s="3" t="s">
        <v>47</v>
      </c>
      <c r="Z6289" s="3" t="s">
        <v>47</v>
      </c>
      <c r="AA6289" s="3" t="s">
        <v>47</v>
      </c>
      <c r="AB6289" s="12" t="s">
        <v>47</v>
      </c>
      <c r="AC6289" s="3" t="s">
        <v>47</v>
      </c>
      <c r="AD6289" s="3" t="s">
        <v>47</v>
      </c>
      <c r="AE6289" s="3" t="s">
        <v>47</v>
      </c>
      <c r="AF6289" s="3" t="s">
        <v>47</v>
      </c>
      <c r="AG6289" s="3" t="s">
        <v>48</v>
      </c>
      <c r="AI6289" s="3" t="s">
        <v>47</v>
      </c>
      <c r="AJ6289" s="3" t="s">
        <v>47</v>
      </c>
      <c r="AK6289" s="3" t="s">
        <v>47</v>
      </c>
      <c r="AL6289" s="3" t="s">
        <v>47</v>
      </c>
      <c r="AM6289" s="3" t="s">
        <v>47</v>
      </c>
      <c r="AN6289" s="3" t="s">
        <v>47</v>
      </c>
      <c r="AU6289" s="3">
        <v>0</v>
      </c>
      <c r="AV6289" s="3">
        <v>16</v>
      </c>
      <c r="AW6289" s="3">
        <v>1</v>
      </c>
      <c r="AX6289" s="3">
        <v>16</v>
      </c>
      <c r="AY6289" s="3">
        <v>100</v>
      </c>
      <c r="AZ6289" s="6" t="str">
        <f t="shared" si="690"/>
        <v>3011.4</v>
      </c>
      <c r="BC6289" s="12" t="s">
        <v>16305</v>
      </c>
      <c r="BJ6289" s="12">
        <f t="shared" si="691"/>
        <v>0</v>
      </c>
      <c r="BK6289" s="12">
        <f t="shared" si="692"/>
        <v>0</v>
      </c>
      <c r="CQ6289" s="3" t="str">
        <f>CONCATENATE(baseURL!$A$1,baseURL!$B$1,baseURL!$C$1,".",C6289,".",L6289,".pkl&amp;seq=",BC6289)</f>
        <v>http://proteomics.broadinstitute.org/millscripts/viewfeed.pl?side=xl&amp;cycle=1&amp;fixedMods=iaaC&amp;file=msdataSM/iPRG2012_nd/cpick_in/iPRG2012_nd.3011.4.4.pkl&amp;seq=AVEQGFNVKPRLNYNTVSGVNGPLVLLEK</v>
      </c>
    </row>
    <row r="6290" spans="1:95" x14ac:dyDescent="0.2">
      <c r="A6290" s="3">
        <v>3447</v>
      </c>
      <c r="B6290" s="2" t="s">
        <v>16306</v>
      </c>
      <c r="C6290" s="2" t="s">
        <v>16303</v>
      </c>
      <c r="D6290" s="3">
        <v>15925</v>
      </c>
      <c r="E6290" s="3">
        <v>15909</v>
      </c>
      <c r="F6290" s="3">
        <v>63258</v>
      </c>
      <c r="G6290" s="3">
        <v>18920</v>
      </c>
      <c r="H6290" s="3">
        <v>55.6</v>
      </c>
      <c r="I6290" s="30">
        <v>634.31421999999998</v>
      </c>
      <c r="J6290" s="30">
        <v>634.3153585</v>
      </c>
      <c r="K6290" s="30">
        <v>-1.14E-3</v>
      </c>
      <c r="L6290" s="3">
        <v>2</v>
      </c>
      <c r="M6290" s="3">
        <v>2</v>
      </c>
      <c r="N6290" s="10">
        <f t="shared" si="686"/>
        <v>1</v>
      </c>
      <c r="O6290" s="35">
        <v>2</v>
      </c>
      <c r="P6290" s="17"/>
      <c r="Q6290" s="40">
        <v>1267.6205</v>
      </c>
      <c r="R6290" s="40">
        <v>634.31389000000001</v>
      </c>
      <c r="S6290" s="18">
        <f t="shared" si="687"/>
        <v>0.52024716022321049</v>
      </c>
      <c r="T6290" s="18">
        <f t="shared" si="688"/>
        <v>2.3150998632352446</v>
      </c>
      <c r="U6290" s="18">
        <f t="shared" si="689"/>
        <v>2.0652235756487789</v>
      </c>
      <c r="V6290" s="30">
        <v>634.3152</v>
      </c>
      <c r="W6290" s="3" t="s">
        <v>47</v>
      </c>
      <c r="X6290" s="3" t="s">
        <v>47</v>
      </c>
      <c r="Y6290" s="3" t="s">
        <v>47</v>
      </c>
      <c r="Z6290" s="3" t="s">
        <v>47</v>
      </c>
      <c r="AA6290" s="3" t="s">
        <v>47</v>
      </c>
      <c r="AB6290" s="12" t="s">
        <v>47</v>
      </c>
      <c r="AC6290" s="3" t="s">
        <v>47</v>
      </c>
      <c r="AE6290" s="3" t="s">
        <v>47</v>
      </c>
      <c r="AF6290" s="3" t="s">
        <v>48</v>
      </c>
      <c r="AG6290" s="3" t="s">
        <v>47</v>
      </c>
      <c r="AH6290" s="3" t="s">
        <v>47</v>
      </c>
      <c r="AI6290" s="3" t="s">
        <v>47</v>
      </c>
      <c r="AL6290" s="3" t="s">
        <v>47</v>
      </c>
      <c r="AM6290" s="3" t="s">
        <v>47</v>
      </c>
      <c r="AP6290" s="3" t="s">
        <v>52</v>
      </c>
      <c r="AU6290" s="3">
        <v>0</v>
      </c>
      <c r="AV6290" s="3">
        <v>13</v>
      </c>
      <c r="AW6290" s="3">
        <v>1</v>
      </c>
      <c r="AX6290" s="3">
        <v>13</v>
      </c>
      <c r="AY6290" s="3">
        <v>100</v>
      </c>
      <c r="AZ6290" s="6" t="str">
        <f t="shared" si="690"/>
        <v>3012.5</v>
      </c>
      <c r="BC6290" s="12" t="s">
        <v>16307</v>
      </c>
      <c r="BJ6290" s="12">
        <f t="shared" si="691"/>
        <v>0</v>
      </c>
      <c r="BK6290" s="12">
        <f t="shared" si="692"/>
        <v>0</v>
      </c>
      <c r="CQ6290" s="3" t="str">
        <f>CONCATENATE(baseURL!$A$1,baseURL!$B$1,baseURL!$C$1,".",C6290,".",L6290,".pkl&amp;seq=",BC6290)</f>
        <v>http://proteomics.broadinstitute.org/millscripts/viewfeed.pl?side=xl&amp;cycle=1&amp;fixedMods=iaaC&amp;file=msdataSM/iPRG2012_nd/cpick_in/iPRG2012_nd.3012.5.2.pkl&amp;seq=GFLSDLPDFEK</v>
      </c>
    </row>
    <row r="6291" spans="1:95" x14ac:dyDescent="0.2">
      <c r="A6291" s="3">
        <v>6798</v>
      </c>
      <c r="B6291" s="2" t="s">
        <v>16308</v>
      </c>
      <c r="C6291" s="2" t="s">
        <v>16309</v>
      </c>
      <c r="D6291" s="3">
        <v>15926</v>
      </c>
      <c r="E6291" s="3">
        <v>15910</v>
      </c>
      <c r="F6291" s="3">
        <v>63259</v>
      </c>
      <c r="G6291" s="3">
        <v>18921</v>
      </c>
      <c r="H6291" s="3">
        <v>55.602499999999999</v>
      </c>
      <c r="I6291" s="30">
        <v>866.49235999999996</v>
      </c>
      <c r="J6291" s="30">
        <v>866.49018320000005</v>
      </c>
      <c r="K6291" s="30">
        <v>2.1800000000000001E-3</v>
      </c>
      <c r="L6291" s="3">
        <v>3</v>
      </c>
      <c r="M6291" s="3">
        <v>3</v>
      </c>
      <c r="N6291" s="10">
        <f t="shared" si="686"/>
        <v>1</v>
      </c>
      <c r="O6291" s="35">
        <v>3</v>
      </c>
      <c r="P6291" s="17"/>
      <c r="Q6291" s="40">
        <v>2597.4522000000002</v>
      </c>
      <c r="R6291" s="40">
        <v>866.48892000000001</v>
      </c>
      <c r="S6291" s="18">
        <f t="shared" si="687"/>
        <v>3.9700449948685259</v>
      </c>
      <c r="T6291" s="18">
        <f t="shared" si="688"/>
        <v>1.4578374528314024</v>
      </c>
      <c r="U6291" s="18">
        <f t="shared" si="689"/>
        <v>-0.71553136539387741</v>
      </c>
      <c r="V6291" s="30">
        <v>866.48829999999998</v>
      </c>
      <c r="X6291" s="3" t="s">
        <v>47</v>
      </c>
      <c r="Y6291" s="3" t="s">
        <v>47</v>
      </c>
      <c r="Z6291" s="3" t="s">
        <v>47</v>
      </c>
      <c r="AA6291" s="3" t="s">
        <v>47</v>
      </c>
      <c r="AB6291" s="12" t="s">
        <v>48</v>
      </c>
      <c r="AC6291" s="3" t="s">
        <v>48</v>
      </c>
      <c r="AD6291" s="3" t="s">
        <v>47</v>
      </c>
      <c r="AE6291" s="3" t="s">
        <v>47</v>
      </c>
      <c r="AF6291" s="3" t="s">
        <v>48</v>
      </c>
      <c r="AG6291" s="3" t="s">
        <v>48</v>
      </c>
      <c r="AJ6291" s="3" t="s">
        <v>47</v>
      </c>
      <c r="AK6291" s="3" t="s">
        <v>52</v>
      </c>
      <c r="AL6291" s="3" t="s">
        <v>48</v>
      </c>
      <c r="AM6291" s="3" t="s">
        <v>48</v>
      </c>
      <c r="AU6291" s="3">
        <v>0</v>
      </c>
      <c r="AV6291" s="3">
        <v>7</v>
      </c>
      <c r="AW6291" s="3">
        <v>1</v>
      </c>
      <c r="AX6291" s="3">
        <v>7</v>
      </c>
      <c r="AY6291" s="3">
        <v>100</v>
      </c>
      <c r="AZ6291" s="6" t="str">
        <f t="shared" si="690"/>
        <v>3012.6</v>
      </c>
      <c r="BC6291" s="12" t="s">
        <v>16310</v>
      </c>
      <c r="BJ6291" s="12">
        <f t="shared" si="691"/>
        <v>0</v>
      </c>
      <c r="BK6291" s="12">
        <f t="shared" si="692"/>
        <v>0</v>
      </c>
      <c r="CQ6291" s="3" t="str">
        <f>CONCATENATE(baseURL!$A$1,baseURL!$B$1,baseURL!$C$1,".",C6291,".",L6291,".pkl&amp;seq=",BC6291)</f>
        <v>http://proteomics.broadinstitute.org/millscripts/viewfeed.pl?side=xl&amp;cycle=1&amp;fixedMods=iaaC&amp;file=msdataSM/iPRG2012_nd/cpick_in/iPRG2012_nd.3012.6.3.pkl&amp;seq=VGLPAGVVNLVPGPGRTVGAALTNDPR</v>
      </c>
    </row>
    <row r="6292" spans="1:95" x14ac:dyDescent="0.2">
      <c r="A6292" s="3">
        <v>6843</v>
      </c>
      <c r="B6292" s="2" t="s">
        <v>16311</v>
      </c>
      <c r="C6292" s="2" t="s">
        <v>16312</v>
      </c>
      <c r="D6292" s="3">
        <v>15928</v>
      </c>
      <c r="E6292" s="3">
        <v>15912</v>
      </c>
      <c r="F6292" s="3">
        <v>63275</v>
      </c>
      <c r="G6292" s="3">
        <v>18924</v>
      </c>
      <c r="H6292" s="3">
        <v>55.617400000000004</v>
      </c>
      <c r="I6292" s="30">
        <v>541.81979000000001</v>
      </c>
      <c r="J6292" s="30">
        <v>541.82094900000004</v>
      </c>
      <c r="K6292" s="30">
        <v>-1.16E-3</v>
      </c>
      <c r="L6292" s="3">
        <v>4</v>
      </c>
      <c r="M6292" s="3">
        <v>4</v>
      </c>
      <c r="N6292" s="10">
        <f t="shared" si="686"/>
        <v>1</v>
      </c>
      <c r="O6292" s="35">
        <v>4</v>
      </c>
      <c r="P6292" s="17"/>
      <c r="Q6292" s="40">
        <v>2164.2560600000002</v>
      </c>
      <c r="R6292" s="40">
        <v>541.81947000000002</v>
      </c>
      <c r="S6292" s="18">
        <f t="shared" si="687"/>
        <v>0.59060262265563379</v>
      </c>
      <c r="T6292" s="18">
        <f t="shared" si="688"/>
        <v>2.7296914967222379</v>
      </c>
      <c r="U6292" s="18">
        <f t="shared" si="689"/>
        <v>2.639255470143175</v>
      </c>
      <c r="V6292" s="30">
        <v>541.82090000000005</v>
      </c>
      <c r="Y6292" s="3" t="s">
        <v>47</v>
      </c>
      <c r="Z6292" s="3" t="s">
        <v>47</v>
      </c>
      <c r="AB6292" s="12" t="s">
        <v>52</v>
      </c>
      <c r="AC6292" s="3" t="s">
        <v>47</v>
      </c>
      <c r="AD6292" s="3" t="s">
        <v>47</v>
      </c>
      <c r="AE6292" s="3" t="s">
        <v>47</v>
      </c>
      <c r="AF6292" s="3" t="s">
        <v>48</v>
      </c>
      <c r="AG6292" s="3" t="s">
        <v>47</v>
      </c>
      <c r="AI6292" s="3" t="s">
        <v>48</v>
      </c>
      <c r="AJ6292" s="3" t="s">
        <v>47</v>
      </c>
      <c r="AL6292" s="3" t="s">
        <v>52</v>
      </c>
      <c r="AM6292" s="3" t="s">
        <v>48</v>
      </c>
      <c r="AU6292" s="3">
        <v>0</v>
      </c>
      <c r="AV6292" s="3">
        <v>7</v>
      </c>
      <c r="AW6292" s="3">
        <v>1</v>
      </c>
      <c r="AX6292" s="3">
        <v>7</v>
      </c>
      <c r="AY6292" s="3">
        <v>100</v>
      </c>
      <c r="AZ6292" s="6" t="str">
        <f t="shared" si="690"/>
        <v>3013.1</v>
      </c>
      <c r="BC6292" s="12" t="s">
        <v>16313</v>
      </c>
      <c r="BJ6292" s="12">
        <f t="shared" si="691"/>
        <v>0</v>
      </c>
      <c r="BK6292" s="12">
        <f t="shared" si="692"/>
        <v>0</v>
      </c>
      <c r="CQ6292" s="3" t="str">
        <f>CONCATENATE(baseURL!$A$1,baseURL!$B$1,baseURL!$C$1,".",C6292,".",L6292,".pkl&amp;seq=",BC6292)</f>
        <v>http://proteomics.broadinstitute.org/millscripts/viewfeed.pl?side=xl&amp;cycle=1&amp;fixedMods=iaaC&amp;file=msdataSM/iPRG2012_nd/cpick_in/iPRG2012_nd.3013.1.4.pkl&amp;seq=TLLQNAGGDPLRLLSQLRAK</v>
      </c>
    </row>
    <row r="6293" spans="1:95" x14ac:dyDescent="0.2">
      <c r="A6293" s="3">
        <v>5410</v>
      </c>
      <c r="B6293" s="2" t="s">
        <v>16314</v>
      </c>
      <c r="C6293" s="2" t="s">
        <v>16315</v>
      </c>
      <c r="D6293" s="3">
        <v>15929</v>
      </c>
      <c r="E6293" s="3">
        <v>15913</v>
      </c>
      <c r="F6293" s="3">
        <v>63276</v>
      </c>
      <c r="G6293" s="3">
        <v>18925</v>
      </c>
      <c r="H6293" s="3">
        <v>55.621499999999997</v>
      </c>
      <c r="I6293" s="30">
        <v>594.35555999999997</v>
      </c>
      <c r="J6293" s="30">
        <v>594.35406139999998</v>
      </c>
      <c r="K6293" s="30">
        <v>1.5E-3</v>
      </c>
      <c r="L6293" s="3">
        <v>3</v>
      </c>
      <c r="M6293" s="3">
        <v>3</v>
      </c>
      <c r="N6293" s="10">
        <f t="shared" si="686"/>
        <v>1</v>
      </c>
      <c r="O6293" s="35">
        <v>3</v>
      </c>
      <c r="P6293" s="17"/>
      <c r="Q6293" s="40">
        <v>1781.04322</v>
      </c>
      <c r="R6293" s="40">
        <v>594.35258999999996</v>
      </c>
      <c r="S6293" s="18">
        <f t="shared" si="687"/>
        <v>4.9970338313908957</v>
      </c>
      <c r="T6293" s="18">
        <f t="shared" si="688"/>
        <v>2.4756348752749617</v>
      </c>
      <c r="U6293" s="18">
        <f t="shared" si="689"/>
        <v>2.0358285979953217</v>
      </c>
      <c r="V6293" s="30">
        <v>594.35379999999998</v>
      </c>
      <c r="W6293" s="3" t="s">
        <v>47</v>
      </c>
      <c r="X6293" s="3" t="s">
        <v>47</v>
      </c>
      <c r="Y6293" s="3" t="s">
        <v>47</v>
      </c>
      <c r="Z6293" s="3" t="s">
        <v>47</v>
      </c>
      <c r="AA6293" s="3" t="s">
        <v>47</v>
      </c>
      <c r="AB6293" s="12" t="s">
        <v>47</v>
      </c>
      <c r="AC6293" s="3" t="s">
        <v>47</v>
      </c>
      <c r="AD6293" s="3" t="s">
        <v>47</v>
      </c>
      <c r="AE6293" s="3" t="s">
        <v>47</v>
      </c>
      <c r="AF6293" s="3" t="s">
        <v>47</v>
      </c>
      <c r="AG6293" s="3" t="s">
        <v>48</v>
      </c>
      <c r="AH6293" s="3" t="s">
        <v>47</v>
      </c>
      <c r="AI6293" s="3" t="s">
        <v>47</v>
      </c>
      <c r="AJ6293" s="3" t="s">
        <v>47</v>
      </c>
      <c r="AK6293" s="3" t="s">
        <v>52</v>
      </c>
      <c r="AM6293" s="3" t="s">
        <v>48</v>
      </c>
      <c r="AU6293" s="3">
        <v>0</v>
      </c>
      <c r="AV6293" s="3">
        <v>13</v>
      </c>
      <c r="AW6293" s="3">
        <v>1</v>
      </c>
      <c r="AX6293" s="3">
        <v>13</v>
      </c>
      <c r="AY6293" s="3">
        <v>100</v>
      </c>
      <c r="AZ6293" s="6" t="str">
        <f t="shared" si="690"/>
        <v>3013.2</v>
      </c>
      <c r="BC6293" s="12" t="s">
        <v>16316</v>
      </c>
      <c r="BJ6293" s="12">
        <f t="shared" si="691"/>
        <v>0</v>
      </c>
      <c r="BK6293" s="12">
        <f t="shared" si="692"/>
        <v>0</v>
      </c>
      <c r="CQ6293" s="3" t="str">
        <f>CONCATENATE(baseURL!$A$1,baseURL!$B$1,baseURL!$C$1,".",C6293,".",L6293,".pkl&amp;seq=",BC6293)</f>
        <v>http://proteomics.broadinstitute.org/millscripts/viewfeed.pl?side=xl&amp;cycle=1&amp;fixedMods=iaaC&amp;file=msdataSM/iPRG2012_nd/cpick_in/iPRG2012_nd.3013.2.3.pkl&amp;seq=NLLGGTVFREPLVLPR</v>
      </c>
    </row>
    <row r="6294" spans="1:95" x14ac:dyDescent="0.2">
      <c r="A6294" s="3">
        <v>6752</v>
      </c>
      <c r="B6294" s="2" t="s">
        <v>16317</v>
      </c>
      <c r="C6294" s="2" t="s">
        <v>16318</v>
      </c>
      <c r="D6294" s="3">
        <v>15930</v>
      </c>
      <c r="E6294" s="3">
        <v>15914</v>
      </c>
      <c r="F6294" s="3">
        <v>63277</v>
      </c>
      <c r="G6294" s="3">
        <v>18926</v>
      </c>
      <c r="H6294" s="3">
        <v>55.625700000000002</v>
      </c>
      <c r="I6294" s="30">
        <v>863.44284000000005</v>
      </c>
      <c r="J6294" s="30">
        <v>863.44307370000001</v>
      </c>
      <c r="K6294" s="30">
        <v>-2.3000000000000001E-4</v>
      </c>
      <c r="L6294" s="3">
        <v>3</v>
      </c>
      <c r="M6294" s="3">
        <v>3</v>
      </c>
      <c r="N6294" s="10">
        <f t="shared" si="686"/>
        <v>1</v>
      </c>
      <c r="O6294" s="35">
        <v>3</v>
      </c>
      <c r="P6294" s="17"/>
      <c r="Q6294" s="40">
        <v>2588.31034</v>
      </c>
      <c r="R6294" s="40">
        <v>863.44163000000003</v>
      </c>
      <c r="S6294" s="18">
        <f t="shared" si="687"/>
        <v>1.4013686136659733</v>
      </c>
      <c r="T6294" s="18">
        <f t="shared" si="688"/>
        <v>1.6720296425614989</v>
      </c>
      <c r="U6294" s="18">
        <f t="shared" si="689"/>
        <v>1.3550423784893157</v>
      </c>
      <c r="V6294" s="30">
        <v>863.44280000000003</v>
      </c>
      <c r="W6294" s="3" t="s">
        <v>47</v>
      </c>
      <c r="X6294" s="3" t="s">
        <v>47</v>
      </c>
      <c r="Y6294" s="3" t="s">
        <v>47</v>
      </c>
      <c r="Z6294" s="3" t="s">
        <v>47</v>
      </c>
      <c r="AA6294" s="3" t="s">
        <v>47</v>
      </c>
      <c r="AB6294" s="12" t="s">
        <v>47</v>
      </c>
      <c r="AC6294" s="3" t="s">
        <v>47</v>
      </c>
      <c r="AD6294" s="3" t="s">
        <v>47</v>
      </c>
      <c r="AE6294" s="3" t="s">
        <v>47</v>
      </c>
      <c r="AF6294" s="3" t="s">
        <v>47</v>
      </c>
      <c r="AG6294" s="3" t="s">
        <v>47</v>
      </c>
      <c r="AI6294" s="3" t="s">
        <v>47</v>
      </c>
      <c r="AJ6294" s="3" t="s">
        <v>47</v>
      </c>
      <c r="AK6294" s="3" t="s">
        <v>47</v>
      </c>
      <c r="AL6294" s="3" t="s">
        <v>47</v>
      </c>
      <c r="AN6294" s="3" t="s">
        <v>47</v>
      </c>
      <c r="AU6294" s="3">
        <v>0</v>
      </c>
      <c r="AV6294" s="3">
        <v>16</v>
      </c>
      <c r="AW6294" s="3">
        <v>1</v>
      </c>
      <c r="AX6294" s="3">
        <v>16</v>
      </c>
      <c r="AY6294" s="3">
        <v>100</v>
      </c>
      <c r="AZ6294" s="6" t="str">
        <f t="shared" si="690"/>
        <v>3013.3</v>
      </c>
      <c r="BC6294" s="12" t="s">
        <v>16319</v>
      </c>
      <c r="BJ6294" s="12">
        <f t="shared" si="691"/>
        <v>0</v>
      </c>
      <c r="BK6294" s="12">
        <f t="shared" si="692"/>
        <v>0</v>
      </c>
      <c r="CQ6294" s="3" t="str">
        <f>CONCATENATE(baseURL!$A$1,baseURL!$B$1,baseURL!$C$1,".",C6294,".",L6294,".pkl&amp;seq=",BC6294)</f>
        <v>http://proteomics.broadinstitute.org/millscripts/viewfeed.pl?side=xl&amp;cycle=1&amp;fixedMods=iaaC&amp;file=msdataSM/iPRG2012_nd/cpick_in/iPRG2012_nd.3013.3.3.pkl&amp;seq=SGAHLLEFQPSGNVTELYGTALGAR</v>
      </c>
    </row>
    <row r="6295" spans="1:95" x14ac:dyDescent="0.2">
      <c r="A6295" s="3">
        <v>4660</v>
      </c>
      <c r="B6295" s="2" t="s">
        <v>16320</v>
      </c>
      <c r="C6295" s="2" t="s">
        <v>16321</v>
      </c>
      <c r="D6295" s="3">
        <v>15931</v>
      </c>
      <c r="E6295" s="3">
        <v>15915</v>
      </c>
      <c r="F6295" s="3">
        <v>63278</v>
      </c>
      <c r="G6295" s="3">
        <v>18927</v>
      </c>
      <c r="H6295" s="3">
        <v>55.629899999999999</v>
      </c>
      <c r="I6295" s="30">
        <v>951.12342999999998</v>
      </c>
      <c r="J6295" s="30">
        <v>951.12427560000003</v>
      </c>
      <c r="K6295" s="30">
        <v>-8.4999999999999995E-4</v>
      </c>
      <c r="L6295" s="3">
        <v>3</v>
      </c>
      <c r="M6295" s="3">
        <v>3</v>
      </c>
      <c r="N6295" s="10">
        <f t="shared" si="686"/>
        <v>1</v>
      </c>
      <c r="O6295" s="35">
        <v>3</v>
      </c>
      <c r="P6295" s="17"/>
      <c r="Q6295" s="40">
        <v>2851.3533299999999</v>
      </c>
      <c r="R6295" s="40">
        <v>951.12262999999996</v>
      </c>
      <c r="S6295" s="18">
        <f t="shared" si="687"/>
        <v>0.8411113086716876</v>
      </c>
      <c r="T6295" s="18">
        <f t="shared" si="688"/>
        <v>1.7301659619584593</v>
      </c>
      <c r="U6295" s="18">
        <f t="shared" si="689"/>
        <v>1.5455420296752611</v>
      </c>
      <c r="V6295" s="30">
        <v>951.1241</v>
      </c>
      <c r="W6295" s="3" t="s">
        <v>47</v>
      </c>
      <c r="X6295" s="3" t="s">
        <v>47</v>
      </c>
      <c r="Y6295" s="3" t="s">
        <v>47</v>
      </c>
      <c r="Z6295" s="3" t="s">
        <v>47</v>
      </c>
      <c r="AA6295" s="3" t="s">
        <v>47</v>
      </c>
      <c r="AB6295" s="12" t="s">
        <v>47</v>
      </c>
      <c r="AC6295" s="3" t="s">
        <v>47</v>
      </c>
      <c r="AD6295" s="3" t="s">
        <v>47</v>
      </c>
      <c r="AE6295" s="3" t="s">
        <v>47</v>
      </c>
      <c r="AF6295" s="3" t="s">
        <v>47</v>
      </c>
      <c r="AG6295" s="3" t="s">
        <v>47</v>
      </c>
      <c r="AI6295" s="3" t="s">
        <v>47</v>
      </c>
      <c r="AK6295" s="3" t="s">
        <v>47</v>
      </c>
      <c r="AL6295" s="3" t="s">
        <v>47</v>
      </c>
      <c r="AM6295" s="3" t="s">
        <v>47</v>
      </c>
      <c r="AN6295" s="3" t="s">
        <v>47</v>
      </c>
      <c r="AU6295" s="3">
        <v>0</v>
      </c>
      <c r="AV6295" s="3">
        <v>16</v>
      </c>
      <c r="AW6295" s="3">
        <v>1</v>
      </c>
      <c r="AX6295" s="3">
        <v>16</v>
      </c>
      <c r="AY6295" s="3">
        <v>100</v>
      </c>
      <c r="AZ6295" s="6" t="str">
        <f t="shared" si="690"/>
        <v>3013.4</v>
      </c>
      <c r="BC6295" s="12" t="s">
        <v>16322</v>
      </c>
      <c r="BJ6295" s="12">
        <f t="shared" si="691"/>
        <v>0</v>
      </c>
      <c r="BK6295" s="12">
        <f t="shared" si="692"/>
        <v>0</v>
      </c>
      <c r="CQ6295" s="3" t="str">
        <f>CONCATENATE(baseURL!$A$1,baseURL!$B$1,baseURL!$C$1,".",C6295,".",L6295,".pkl&amp;seq=",BC6295)</f>
        <v>http://proteomics.broadinstitute.org/millscripts/viewfeed.pl?side=xl&amp;cycle=1&amp;fixedMods=iaaC&amp;file=msdataSM/iPRG2012_nd/cpick_in/iPRG2012_nd.3013.4.3.pkl&amp;seq=WLEDVEWQVTSEDYGKGLAEVQNR</v>
      </c>
    </row>
    <row r="6296" spans="1:95" x14ac:dyDescent="0.2">
      <c r="A6296" s="3">
        <v>3737</v>
      </c>
      <c r="B6296" s="2" t="s">
        <v>16323</v>
      </c>
      <c r="C6296" s="2" t="s">
        <v>16324</v>
      </c>
      <c r="D6296" s="3">
        <v>15932</v>
      </c>
      <c r="E6296" s="3">
        <v>15916</v>
      </c>
      <c r="F6296" s="3">
        <v>63296</v>
      </c>
      <c r="G6296" s="3">
        <v>18929</v>
      </c>
      <c r="H6296" s="3">
        <v>55.6432</v>
      </c>
      <c r="I6296" s="30">
        <v>577.09951000000001</v>
      </c>
      <c r="J6296" s="30">
        <v>576.84849780000002</v>
      </c>
      <c r="K6296" s="30">
        <v>0.25101000000000001</v>
      </c>
      <c r="L6296" s="3">
        <v>0</v>
      </c>
      <c r="M6296" s="3">
        <v>4</v>
      </c>
      <c r="N6296" s="10">
        <f t="shared" si="686"/>
        <v>1</v>
      </c>
      <c r="O6296" s="35">
        <v>4</v>
      </c>
      <c r="P6296" s="17"/>
      <c r="Q6296" s="40">
        <v>2304.3649399999999</v>
      </c>
      <c r="R6296" s="40">
        <v>576.84668999999997</v>
      </c>
      <c r="S6296" s="18">
        <f t="shared" si="687"/>
        <v>438.27936327422191</v>
      </c>
      <c r="T6296" s="18">
        <f t="shared" si="688"/>
        <v>3.1339349456116832</v>
      </c>
      <c r="U6296" s="18">
        <f t="shared" si="689"/>
        <v>2.9643924974290221</v>
      </c>
      <c r="V6296" s="30">
        <v>576.84839999999997</v>
      </c>
      <c r="W6296" s="3" t="s">
        <v>47</v>
      </c>
      <c r="X6296" s="3" t="s">
        <v>47</v>
      </c>
      <c r="Y6296" s="3" t="s">
        <v>47</v>
      </c>
      <c r="Z6296" s="3" t="s">
        <v>47</v>
      </c>
      <c r="AA6296" s="3" t="s">
        <v>48</v>
      </c>
      <c r="AB6296" s="12" t="s">
        <v>47</v>
      </c>
      <c r="AC6296" s="3" t="s">
        <v>47</v>
      </c>
      <c r="AE6296" s="3" t="s">
        <v>47</v>
      </c>
      <c r="AF6296" s="3" t="s">
        <v>47</v>
      </c>
      <c r="AG6296" s="3" t="s">
        <v>52</v>
      </c>
      <c r="AI6296" s="3" t="s">
        <v>47</v>
      </c>
      <c r="AK6296" s="3" t="s">
        <v>47</v>
      </c>
      <c r="AL6296" s="3" t="s">
        <v>47</v>
      </c>
      <c r="AU6296" s="3">
        <v>0</v>
      </c>
      <c r="AV6296" s="3">
        <v>11</v>
      </c>
      <c r="AW6296" s="3">
        <v>1</v>
      </c>
      <c r="AX6296" s="3">
        <v>11</v>
      </c>
      <c r="AY6296" s="3">
        <v>100</v>
      </c>
      <c r="AZ6296" s="6" t="str">
        <f t="shared" si="690"/>
        <v>3014.1</v>
      </c>
      <c r="BC6296" s="12" t="s">
        <v>16262</v>
      </c>
      <c r="BJ6296" s="12">
        <f t="shared" si="691"/>
        <v>0</v>
      </c>
      <c r="BK6296" s="12">
        <f t="shared" si="692"/>
        <v>0</v>
      </c>
      <c r="CQ6296" s="3" t="str">
        <f>CONCATENATE(baseURL!$A$1,baseURL!$B$1,baseURL!$C$1,".",C6296,".",L6296,".pkl&amp;seq=",BC6296)</f>
        <v>http://proteomics.broadinstitute.org/millscripts/viewfeed.pl?side=xl&amp;cycle=1&amp;fixedMods=iaaC&amp;file=msdataSM/iPRG2012_nd/cpick_in/iPRG2012_nd.3014.1.0.pkl&amp;seq=AGKGLLKVNGSPLTLVEPELLR</v>
      </c>
    </row>
    <row r="6297" spans="1:95" x14ac:dyDescent="0.2">
      <c r="A6297" s="3">
        <v>5270</v>
      </c>
      <c r="B6297" s="2" t="s">
        <v>16325</v>
      </c>
      <c r="C6297" s="2" t="s">
        <v>16311</v>
      </c>
      <c r="D6297" s="3">
        <v>15933</v>
      </c>
      <c r="E6297" s="3">
        <v>15917</v>
      </c>
      <c r="F6297" s="3">
        <v>63297</v>
      </c>
      <c r="G6297" s="3">
        <v>18930</v>
      </c>
      <c r="H6297" s="3">
        <v>55.649000000000001</v>
      </c>
      <c r="I6297" s="30">
        <v>607.68766000000005</v>
      </c>
      <c r="J6297" s="30">
        <v>607.68456160000005</v>
      </c>
      <c r="K6297" s="30">
        <v>3.0999999999999999E-3</v>
      </c>
      <c r="L6297" s="3">
        <v>3</v>
      </c>
      <c r="M6297" s="3">
        <v>3</v>
      </c>
      <c r="N6297" s="10">
        <f t="shared" si="686"/>
        <v>1</v>
      </c>
      <c r="O6297" s="35">
        <v>3</v>
      </c>
      <c r="P6297" s="17"/>
      <c r="Q6297" s="40">
        <v>1821.0367900000001</v>
      </c>
      <c r="R6297" s="40">
        <v>607.68377999999996</v>
      </c>
      <c r="S6297" s="18">
        <f t="shared" si="687"/>
        <v>6.3848997254702056</v>
      </c>
      <c r="T6297" s="18">
        <f t="shared" si="688"/>
        <v>1.2861952644116159</v>
      </c>
      <c r="U6297" s="18">
        <f t="shared" si="689"/>
        <v>1.1848267531530365</v>
      </c>
      <c r="V6297" s="30">
        <v>607.68449999999996</v>
      </c>
      <c r="W6297" s="3" t="s">
        <v>47</v>
      </c>
      <c r="X6297" s="3" t="s">
        <v>47</v>
      </c>
      <c r="Y6297" s="3" t="s">
        <v>47</v>
      </c>
      <c r="Z6297" s="3" t="s">
        <v>47</v>
      </c>
      <c r="AA6297" s="3" t="s">
        <v>47</v>
      </c>
      <c r="AB6297" s="12" t="s">
        <v>47</v>
      </c>
      <c r="AC6297" s="3" t="s">
        <v>47</v>
      </c>
      <c r="AD6297" s="3" t="s">
        <v>47</v>
      </c>
      <c r="AE6297" s="3" t="s">
        <v>47</v>
      </c>
      <c r="AF6297" s="3" t="s">
        <v>47</v>
      </c>
      <c r="AG6297" s="3" t="s">
        <v>47</v>
      </c>
      <c r="AH6297" s="3" t="s">
        <v>47</v>
      </c>
      <c r="AI6297" s="3" t="s">
        <v>47</v>
      </c>
      <c r="AJ6297" s="3" t="s">
        <v>47</v>
      </c>
      <c r="AK6297" s="3" t="s">
        <v>47</v>
      </c>
      <c r="AL6297" s="3" t="s">
        <v>47</v>
      </c>
      <c r="AM6297" s="3" t="s">
        <v>47</v>
      </c>
      <c r="AN6297" s="3" t="s">
        <v>47</v>
      </c>
      <c r="AU6297" s="3">
        <v>0</v>
      </c>
      <c r="AV6297" s="3">
        <v>18</v>
      </c>
      <c r="AW6297" s="3">
        <v>1</v>
      </c>
      <c r="AX6297" s="3">
        <v>18</v>
      </c>
      <c r="AY6297" s="3">
        <v>100</v>
      </c>
      <c r="AZ6297" s="6" t="str">
        <f t="shared" si="690"/>
        <v>3014.2</v>
      </c>
      <c r="BC6297" s="12" t="s">
        <v>16326</v>
      </c>
      <c r="BJ6297" s="12">
        <f t="shared" si="691"/>
        <v>0</v>
      </c>
      <c r="BK6297" s="12">
        <f t="shared" si="692"/>
        <v>0</v>
      </c>
      <c r="CQ6297" s="3" t="str">
        <f>CONCATENATE(baseURL!$A$1,baseURL!$B$1,baseURL!$C$1,".",C6297,".",L6297,".pkl&amp;seq=",BC6297)</f>
        <v>http://proteomics.broadinstitute.org/millscripts/viewfeed.pl?side=xl&amp;cycle=1&amp;fixedMods=iaaC&amp;file=msdataSM/iPRG2012_nd/cpick_in/iPRG2012_nd.3014.2.3.pkl&amp;seq=TALLSVYDKTGLLDLAK</v>
      </c>
    </row>
    <row r="6298" spans="1:95" x14ac:dyDescent="0.2">
      <c r="A6298" s="3">
        <v>7223</v>
      </c>
      <c r="B6298" s="2" t="s">
        <v>16328</v>
      </c>
      <c r="C6298" s="2" t="s">
        <v>16329</v>
      </c>
      <c r="D6298" s="3">
        <v>15935</v>
      </c>
      <c r="E6298" s="3">
        <v>15919</v>
      </c>
      <c r="F6298" s="3">
        <v>63317</v>
      </c>
      <c r="G6298" s="3">
        <v>18933</v>
      </c>
      <c r="H6298" s="3">
        <v>55.668399999999998</v>
      </c>
      <c r="I6298" s="30">
        <v>649.34545000000003</v>
      </c>
      <c r="J6298" s="30">
        <v>649.34613300000001</v>
      </c>
      <c r="K6298" s="30">
        <v>-6.8000000000000005E-4</v>
      </c>
      <c r="L6298" s="3">
        <v>3</v>
      </c>
      <c r="M6298" s="3">
        <v>3</v>
      </c>
      <c r="N6298" s="10">
        <f t="shared" si="686"/>
        <v>1</v>
      </c>
      <c r="O6298" s="35">
        <v>3</v>
      </c>
      <c r="P6298" s="17"/>
      <c r="Q6298" s="40">
        <v>1946.01641</v>
      </c>
      <c r="R6298" s="40">
        <v>649.34365000000003</v>
      </c>
      <c r="S6298" s="18">
        <f t="shared" si="687"/>
        <v>2.7720298797145553</v>
      </c>
      <c r="T6298" s="18">
        <f t="shared" si="688"/>
        <v>3.8238612173751196</v>
      </c>
      <c r="U6298" s="18">
        <f t="shared" si="689"/>
        <v>3.9270423294789003</v>
      </c>
      <c r="V6298" s="30">
        <v>649.34619999999995</v>
      </c>
      <c r="W6298" s="3" t="s">
        <v>47</v>
      </c>
      <c r="X6298" s="3" t="s">
        <v>47</v>
      </c>
      <c r="Y6298" s="3" t="s">
        <v>47</v>
      </c>
      <c r="AA6298" s="3" t="s">
        <v>47</v>
      </c>
      <c r="AB6298" s="12" t="s">
        <v>48</v>
      </c>
      <c r="AC6298" s="3" t="s">
        <v>47</v>
      </c>
      <c r="AD6298" s="3" t="s">
        <v>52</v>
      </c>
      <c r="AG6298" s="3" t="s">
        <v>52</v>
      </c>
      <c r="AH6298" s="3" t="s">
        <v>48</v>
      </c>
      <c r="AL6298" s="3" t="s">
        <v>52</v>
      </c>
      <c r="AM6298" s="3" t="s">
        <v>48</v>
      </c>
      <c r="AO6298" s="3" t="s">
        <v>48</v>
      </c>
      <c r="AU6298" s="3">
        <v>0</v>
      </c>
      <c r="AV6298" s="3">
        <v>5</v>
      </c>
      <c r="AW6298" s="3">
        <v>1</v>
      </c>
      <c r="AX6298" s="3">
        <v>5</v>
      </c>
      <c r="AY6298" s="3">
        <v>100</v>
      </c>
      <c r="AZ6298" s="6" t="str">
        <f t="shared" si="690"/>
        <v>3015.1</v>
      </c>
      <c r="BC6298" s="12" t="s">
        <v>16330</v>
      </c>
      <c r="BJ6298" s="12">
        <f t="shared" si="691"/>
        <v>0</v>
      </c>
      <c r="BK6298" s="12">
        <f t="shared" si="692"/>
        <v>0</v>
      </c>
      <c r="BP6298" s="3" t="s">
        <v>54</v>
      </c>
      <c r="BR6298" s="3" t="s">
        <v>54</v>
      </c>
      <c r="CQ6298" s="3" t="str">
        <f>CONCATENATE(baseURL!$A$1,baseURL!$B$1,baseURL!$C$1,".",C6298,".",L6298,".pkl&amp;seq=",BC6298,"&amp;varMods=Deamidated-N")</f>
        <v>http://proteomics.broadinstitute.org/millscripts/viewfeed.pl?side=xl&amp;cycle=1&amp;fixedMods=iaaC&amp;file=msdataSM/iPRG2012_nd/cpick_in/iPRG2012_nd.3015.1.3.pkl&amp;seq=GVMNAVNNVNnVLAAAFVK&amp;varMods=Deamidated-N</v>
      </c>
    </row>
    <row r="6299" spans="1:95" x14ac:dyDescent="0.2">
      <c r="A6299" s="3">
        <v>2147</v>
      </c>
      <c r="B6299" s="2" t="s">
        <v>16331</v>
      </c>
      <c r="C6299" s="2" t="s">
        <v>16323</v>
      </c>
      <c r="D6299" s="3">
        <v>15936</v>
      </c>
      <c r="E6299" s="3">
        <v>15920</v>
      </c>
      <c r="F6299" s="3">
        <v>63318</v>
      </c>
      <c r="G6299" s="3">
        <v>18934</v>
      </c>
      <c r="H6299" s="3">
        <v>55.674199999999999</v>
      </c>
      <c r="I6299" s="30">
        <v>710.39994000000002</v>
      </c>
      <c r="J6299" s="30">
        <v>710.40146159999995</v>
      </c>
      <c r="K6299" s="30">
        <v>-1.5200000000000001E-3</v>
      </c>
      <c r="L6299" s="3">
        <v>3</v>
      </c>
      <c r="M6299" s="3">
        <v>3</v>
      </c>
      <c r="N6299" s="10">
        <f t="shared" si="686"/>
        <v>1</v>
      </c>
      <c r="O6299" s="35">
        <v>3</v>
      </c>
      <c r="P6299" s="17"/>
      <c r="Q6299" s="40">
        <v>2129.1865899999998</v>
      </c>
      <c r="R6299" s="40">
        <v>710.40038000000004</v>
      </c>
      <c r="S6299" s="18">
        <f t="shared" si="687"/>
        <v>-0.61936903809929711</v>
      </c>
      <c r="T6299" s="18">
        <f t="shared" si="688"/>
        <v>1.5225217079793187</v>
      </c>
      <c r="U6299" s="18">
        <f t="shared" si="689"/>
        <v>1.5765757332709236</v>
      </c>
      <c r="V6299" s="30">
        <v>710.40150000000006</v>
      </c>
      <c r="W6299" s="3" t="s">
        <v>47</v>
      </c>
      <c r="X6299" s="3" t="s">
        <v>65</v>
      </c>
      <c r="Y6299" s="3" t="s">
        <v>47</v>
      </c>
      <c r="Z6299" s="3" t="s">
        <v>47</v>
      </c>
      <c r="AA6299" s="3" t="s">
        <v>48</v>
      </c>
      <c r="AB6299" s="12" t="s">
        <v>47</v>
      </c>
      <c r="AC6299" s="3" t="s">
        <v>47</v>
      </c>
      <c r="AD6299" s="3" t="s">
        <v>47</v>
      </c>
      <c r="AE6299" s="3" t="s">
        <v>47</v>
      </c>
      <c r="AF6299" s="3" t="s">
        <v>47</v>
      </c>
      <c r="AG6299" s="3" t="s">
        <v>47</v>
      </c>
      <c r="AH6299" s="3" t="s">
        <v>47</v>
      </c>
      <c r="AI6299" s="3" t="s">
        <v>47</v>
      </c>
      <c r="AJ6299" s="3" t="s">
        <v>47</v>
      </c>
      <c r="AK6299" s="3" t="s">
        <v>47</v>
      </c>
      <c r="AL6299" s="3" t="s">
        <v>52</v>
      </c>
      <c r="AN6299" s="3" t="s">
        <v>47</v>
      </c>
      <c r="AO6299" s="3" t="s">
        <v>47</v>
      </c>
      <c r="AQ6299" s="3" t="s">
        <v>47</v>
      </c>
      <c r="AU6299" s="3">
        <v>1</v>
      </c>
      <c r="AV6299" s="3">
        <v>16</v>
      </c>
      <c r="AW6299" s="3">
        <v>1</v>
      </c>
      <c r="AX6299" s="3">
        <v>16</v>
      </c>
      <c r="AY6299" s="3">
        <v>100</v>
      </c>
      <c r="AZ6299" s="6" t="str">
        <f t="shared" si="690"/>
        <v>3015.2</v>
      </c>
      <c r="BC6299" s="12" t="s">
        <v>16332</v>
      </c>
      <c r="BJ6299" s="12">
        <f t="shared" si="691"/>
        <v>0</v>
      </c>
      <c r="BK6299" s="12">
        <f t="shared" si="692"/>
        <v>0</v>
      </c>
      <c r="BO6299" s="3" t="s">
        <v>114</v>
      </c>
      <c r="BR6299" s="3" t="s">
        <v>114</v>
      </c>
      <c r="BT6299" s="3" t="s">
        <v>16333</v>
      </c>
      <c r="CQ6299" s="3" t="str">
        <f>CONCATENATE(baseURL!$A$1,baseURL!$B$1,baseURL!$C$1,".",C6299,".",L6299,".pkl&amp;seq=",BC6299,"&amp;varMods=pyroGlu-Q")</f>
        <v>http://proteomics.broadinstitute.org/millscripts/viewfeed.pl?side=xl&amp;cycle=1&amp;fixedMods=iaaC&amp;file=msdataSM/iPRG2012_nd/cpick_in/iPRG2012_nd.3015.2.3.pkl&amp;seq=qLHNKGLYPPLNVLPSLSR&amp;varMods=pyroGlu-Q</v>
      </c>
    </row>
    <row r="6300" spans="1:95" x14ac:dyDescent="0.2">
      <c r="A6300" s="3">
        <v>4815</v>
      </c>
      <c r="B6300" s="2" t="s">
        <v>16334</v>
      </c>
      <c r="C6300" s="2" t="s">
        <v>16325</v>
      </c>
      <c r="D6300" s="3">
        <v>15937</v>
      </c>
      <c r="E6300" s="3">
        <v>15921</v>
      </c>
      <c r="F6300" s="3">
        <v>63319</v>
      </c>
      <c r="G6300" s="3">
        <v>18935</v>
      </c>
      <c r="H6300" s="3">
        <v>55.68</v>
      </c>
      <c r="I6300" s="30">
        <v>881.49310000000003</v>
      </c>
      <c r="J6300" s="30">
        <v>881.49286700000005</v>
      </c>
      <c r="K6300" s="30">
        <v>2.3000000000000001E-4</v>
      </c>
      <c r="L6300" s="3">
        <v>0</v>
      </c>
      <c r="M6300" s="3">
        <v>2</v>
      </c>
      <c r="N6300" s="10">
        <f t="shared" si="686"/>
        <v>1</v>
      </c>
      <c r="O6300" s="35">
        <v>2</v>
      </c>
      <c r="P6300" s="17"/>
      <c r="Q6300" s="40">
        <v>1761.97855</v>
      </c>
      <c r="R6300" s="40">
        <v>881.49291000000005</v>
      </c>
      <c r="S6300" s="18">
        <f t="shared" si="687"/>
        <v>0.21554342391142256</v>
      </c>
      <c r="T6300" s="18">
        <f t="shared" si="688"/>
        <v>-4.8780880160592864E-2</v>
      </c>
      <c r="U6300" s="18">
        <f t="shared" si="689"/>
        <v>-0.23823220545045012</v>
      </c>
      <c r="V6300" s="30">
        <v>881.49270000000001</v>
      </c>
      <c r="W6300" s="3" t="s">
        <v>47</v>
      </c>
      <c r="X6300" s="3" t="s">
        <v>47</v>
      </c>
      <c r="Y6300" s="3" t="s">
        <v>47</v>
      </c>
      <c r="Z6300" s="3" t="s">
        <v>47</v>
      </c>
      <c r="AA6300" s="3" t="s">
        <v>48</v>
      </c>
      <c r="AB6300" s="12" t="s">
        <v>47</v>
      </c>
      <c r="AC6300" s="3" t="s">
        <v>47</v>
      </c>
      <c r="AD6300" s="3" t="s">
        <v>47</v>
      </c>
      <c r="AE6300" s="3" t="s">
        <v>47</v>
      </c>
      <c r="AF6300" s="3" t="s">
        <v>47</v>
      </c>
      <c r="AG6300" s="3" t="s">
        <v>47</v>
      </c>
      <c r="AH6300" s="3" t="s">
        <v>47</v>
      </c>
      <c r="AI6300" s="3" t="s">
        <v>47</v>
      </c>
      <c r="AJ6300" s="3" t="s">
        <v>47</v>
      </c>
      <c r="AK6300" s="3" t="s">
        <v>48</v>
      </c>
      <c r="AL6300" s="3" t="s">
        <v>47</v>
      </c>
      <c r="AM6300" s="3" t="s">
        <v>47</v>
      </c>
      <c r="AN6300" s="3" t="s">
        <v>47</v>
      </c>
      <c r="AU6300" s="3">
        <v>0</v>
      </c>
      <c r="AV6300" s="3">
        <v>16</v>
      </c>
      <c r="AW6300" s="3">
        <v>1</v>
      </c>
      <c r="AX6300" s="3">
        <v>16</v>
      </c>
      <c r="AY6300" s="3">
        <v>100</v>
      </c>
      <c r="AZ6300" s="6" t="str">
        <f t="shared" si="690"/>
        <v>3015.3</v>
      </c>
      <c r="BC6300" s="12" t="s">
        <v>16335</v>
      </c>
      <c r="BJ6300" s="12">
        <f t="shared" si="691"/>
        <v>0</v>
      </c>
      <c r="BK6300" s="12">
        <f t="shared" si="692"/>
        <v>0</v>
      </c>
      <c r="CQ6300" s="3" t="str">
        <f>CONCATENATE(baseURL!$A$1,baseURL!$B$1,baseURL!$C$1,".",C6300,".",L6300,".pkl&amp;seq=",BC6300)</f>
        <v>http://proteomics.broadinstitute.org/millscripts/viewfeed.pl?side=xl&amp;cycle=1&amp;fixedMods=iaaC&amp;file=msdataSM/iPRG2012_nd/cpick_in/iPRG2012_nd.3015.3.0.pkl&amp;seq=GVVLEGYPTLVLYPGGK</v>
      </c>
    </row>
    <row r="6301" spans="1:95" x14ac:dyDescent="0.2">
      <c r="A6301" s="3">
        <v>723</v>
      </c>
      <c r="B6301" s="2" t="s">
        <v>16336</v>
      </c>
      <c r="C6301" s="2" t="s">
        <v>16331</v>
      </c>
      <c r="D6301" s="3">
        <v>15940</v>
      </c>
      <c r="E6301" s="3">
        <v>15924</v>
      </c>
      <c r="F6301" s="3">
        <v>63340</v>
      </c>
      <c r="G6301" s="3">
        <v>18939</v>
      </c>
      <c r="H6301" s="3">
        <v>55.696100000000001</v>
      </c>
      <c r="I6301" s="30">
        <v>576.32056999999998</v>
      </c>
      <c r="J6301" s="30">
        <v>576.84849780000002</v>
      </c>
      <c r="K6301" s="30">
        <v>-0.52793000000000001</v>
      </c>
      <c r="L6301" s="3">
        <v>2</v>
      </c>
      <c r="M6301" s="3">
        <v>4</v>
      </c>
      <c r="N6301" s="10">
        <f t="shared" si="686"/>
        <v>-1</v>
      </c>
      <c r="O6301" s="35">
        <v>4</v>
      </c>
      <c r="P6301" s="17"/>
      <c r="Q6301" s="40">
        <v>2304.3649399999999</v>
      </c>
      <c r="R6301" s="40">
        <v>576.84668999999997</v>
      </c>
      <c r="S6301" s="18">
        <f t="shared" si="687"/>
        <v>-912.06209400281341</v>
      </c>
      <c r="T6301" s="18">
        <f t="shared" si="688"/>
        <v>3.1339349456116832</v>
      </c>
      <c r="U6301" s="18">
        <f t="shared" si="689"/>
        <v>2.9643924974290221</v>
      </c>
      <c r="V6301" s="30">
        <v>576.84839999999997</v>
      </c>
      <c r="W6301" s="3" t="s">
        <v>47</v>
      </c>
      <c r="X6301" s="3" t="s">
        <v>65</v>
      </c>
      <c r="Y6301" s="3" t="s">
        <v>65</v>
      </c>
      <c r="AA6301" s="3" t="s">
        <v>47</v>
      </c>
      <c r="AB6301" s="12" t="s">
        <v>48</v>
      </c>
      <c r="AC6301" s="3" t="s">
        <v>52</v>
      </c>
      <c r="AD6301" s="3" t="s">
        <v>52</v>
      </c>
      <c r="AE6301" s="3" t="s">
        <v>47</v>
      </c>
      <c r="AF6301" s="3" t="s">
        <v>48</v>
      </c>
      <c r="AK6301" s="3" t="s">
        <v>52</v>
      </c>
      <c r="AM6301" s="3" t="s">
        <v>65</v>
      </c>
      <c r="AU6301" s="3">
        <v>3</v>
      </c>
      <c r="AV6301" s="3">
        <v>3</v>
      </c>
      <c r="AW6301" s="3">
        <v>1</v>
      </c>
      <c r="AX6301" s="3">
        <v>3</v>
      </c>
      <c r="AY6301" s="3">
        <v>100</v>
      </c>
      <c r="AZ6301" s="6" t="str">
        <f t="shared" si="690"/>
        <v>3016.3</v>
      </c>
      <c r="BC6301" s="12" t="s">
        <v>16262</v>
      </c>
      <c r="BJ6301" s="12">
        <f t="shared" si="691"/>
        <v>0</v>
      </c>
      <c r="BK6301" s="12">
        <f t="shared" si="692"/>
        <v>0</v>
      </c>
      <c r="BT6301" s="3" t="s">
        <v>16337</v>
      </c>
      <c r="BU6301" s="3" t="s">
        <v>16337</v>
      </c>
      <c r="CI6301" s="3" t="s">
        <v>16337</v>
      </c>
      <c r="CQ6301" s="3" t="str">
        <f>CONCATENATE(baseURL!$A$1,baseURL!$B$1,baseURL!$C$1,".",C6301,".",L6301,".pkl&amp;seq=",BC6301)</f>
        <v>http://proteomics.broadinstitute.org/millscripts/viewfeed.pl?side=xl&amp;cycle=1&amp;fixedMods=iaaC&amp;file=msdataSM/iPRG2012_nd/cpick_in/iPRG2012_nd.3016.3.2.pkl&amp;seq=AGKGLLKVNGSPLTLVEPELLR</v>
      </c>
    </row>
    <row r="6302" spans="1:95" x14ac:dyDescent="0.2">
      <c r="A6302" s="3">
        <v>6140</v>
      </c>
      <c r="B6302" s="2" t="s">
        <v>16338</v>
      </c>
      <c r="C6302" s="2" t="s">
        <v>16334</v>
      </c>
      <c r="D6302" s="3">
        <v>15941</v>
      </c>
      <c r="E6302" s="3">
        <v>15925</v>
      </c>
      <c r="F6302" s="3">
        <v>63341</v>
      </c>
      <c r="G6302" s="3">
        <v>18940</v>
      </c>
      <c r="H6302" s="3">
        <v>55.698500000000003</v>
      </c>
      <c r="I6302" s="30">
        <v>589.00094999999999</v>
      </c>
      <c r="J6302" s="30">
        <v>589.00135539999997</v>
      </c>
      <c r="K6302" s="30">
        <v>-4.0999999999999999E-4</v>
      </c>
      <c r="L6302" s="3">
        <v>3</v>
      </c>
      <c r="M6302" s="3">
        <v>3</v>
      </c>
      <c r="N6302" s="10">
        <f t="shared" si="686"/>
        <v>1</v>
      </c>
      <c r="O6302" s="35">
        <v>3</v>
      </c>
      <c r="P6302" s="17"/>
      <c r="Q6302" s="40">
        <v>1764.98543</v>
      </c>
      <c r="R6302" s="40">
        <v>588.99999000000003</v>
      </c>
      <c r="S6302" s="18">
        <f t="shared" si="687"/>
        <v>1.6298811821094539</v>
      </c>
      <c r="T6302" s="18">
        <f t="shared" si="688"/>
        <v>2.3181664229579426</v>
      </c>
      <c r="U6302" s="18">
        <f t="shared" si="689"/>
        <v>2.0543294067196642</v>
      </c>
      <c r="V6302" s="30">
        <v>589.00120000000004</v>
      </c>
      <c r="W6302" s="3" t="s">
        <v>47</v>
      </c>
      <c r="X6302" s="3" t="s">
        <v>47</v>
      </c>
      <c r="Y6302" s="3" t="s">
        <v>47</v>
      </c>
      <c r="Z6302" s="3" t="s">
        <v>47</v>
      </c>
      <c r="AA6302" s="3" t="s">
        <v>47</v>
      </c>
      <c r="AB6302" s="12" t="s">
        <v>47</v>
      </c>
      <c r="AC6302" s="3" t="s">
        <v>47</v>
      </c>
      <c r="AD6302" s="3" t="s">
        <v>47</v>
      </c>
      <c r="AE6302" s="3" t="s">
        <v>47</v>
      </c>
      <c r="AF6302" s="3" t="s">
        <v>47</v>
      </c>
      <c r="AG6302" s="3" t="s">
        <v>47</v>
      </c>
      <c r="AH6302" s="3" t="s">
        <v>47</v>
      </c>
      <c r="AI6302" s="3" t="s">
        <v>47</v>
      </c>
      <c r="AK6302" s="3" t="s">
        <v>47</v>
      </c>
      <c r="AL6302" s="3" t="s">
        <v>47</v>
      </c>
      <c r="AU6302" s="3">
        <v>0</v>
      </c>
      <c r="AV6302" s="3">
        <v>15</v>
      </c>
      <c r="AW6302" s="3">
        <v>1</v>
      </c>
      <c r="AX6302" s="3">
        <v>15</v>
      </c>
      <c r="AY6302" s="3">
        <v>100</v>
      </c>
      <c r="AZ6302" s="6" t="str">
        <f t="shared" si="690"/>
        <v>3016.4</v>
      </c>
      <c r="BC6302" s="12" t="s">
        <v>16339</v>
      </c>
      <c r="BJ6302" s="12">
        <f t="shared" si="691"/>
        <v>0</v>
      </c>
      <c r="BK6302" s="12">
        <f t="shared" si="692"/>
        <v>0</v>
      </c>
      <c r="CQ6302" s="3" t="str">
        <f>CONCATENATE(baseURL!$A$1,baseURL!$B$1,baseURL!$C$1,".",C6302,".",L6302,".pkl&amp;seq=",BC6302)</f>
        <v>http://proteomics.broadinstitute.org/millscripts/viewfeed.pl?side=xl&amp;cycle=1&amp;fixedMods=iaaC&amp;file=msdataSM/iPRG2012_nd/cpick_in/iPRG2012_nd.3016.4.3.pkl&amp;seq=LLAALPNPEDVVALSSR</v>
      </c>
    </row>
    <row r="6303" spans="1:95" x14ac:dyDescent="0.2">
      <c r="A6303" s="3">
        <v>4396</v>
      </c>
      <c r="B6303" s="2" t="s">
        <v>16340</v>
      </c>
      <c r="C6303" s="2" t="s">
        <v>16341</v>
      </c>
      <c r="D6303" s="3">
        <v>15942</v>
      </c>
      <c r="E6303" s="3">
        <v>15926</v>
      </c>
      <c r="F6303" s="3">
        <v>63342</v>
      </c>
      <c r="G6303" s="3">
        <v>18941</v>
      </c>
      <c r="H6303" s="3">
        <v>55.701900000000002</v>
      </c>
      <c r="I6303" s="30">
        <v>778.39314000000002</v>
      </c>
      <c r="J6303" s="30">
        <v>778.72255619999999</v>
      </c>
      <c r="K6303" s="30">
        <v>-0.32941999999999999</v>
      </c>
      <c r="L6303" s="3">
        <v>3</v>
      </c>
      <c r="M6303" s="3">
        <v>3</v>
      </c>
      <c r="N6303" s="10">
        <f t="shared" si="686"/>
        <v>1</v>
      </c>
      <c r="O6303" s="35">
        <v>3</v>
      </c>
      <c r="P6303" s="17"/>
      <c r="Q6303" s="40">
        <v>2333.1547399999999</v>
      </c>
      <c r="R6303" s="40">
        <v>778.38976000000002</v>
      </c>
      <c r="S6303" s="18">
        <f t="shared" si="687"/>
        <v>4.3422976170611918</v>
      </c>
      <c r="T6303" s="18">
        <f t="shared" si="688"/>
        <v>427.54442196151399</v>
      </c>
      <c r="U6303" s="18">
        <f t="shared" si="689"/>
        <v>427.47222162833219</v>
      </c>
      <c r="V6303" s="30">
        <v>778.72249999999997</v>
      </c>
      <c r="W6303" s="3" t="s">
        <v>47</v>
      </c>
      <c r="X6303" s="3" t="s">
        <v>47</v>
      </c>
      <c r="Y6303" s="3" t="s">
        <v>47</v>
      </c>
      <c r="Z6303" s="3" t="s">
        <v>47</v>
      </c>
      <c r="AA6303" s="3" t="s">
        <v>47</v>
      </c>
      <c r="AC6303" s="3" t="s">
        <v>47</v>
      </c>
      <c r="AD6303" s="3" t="s">
        <v>47</v>
      </c>
      <c r="AE6303" s="3" t="s">
        <v>47</v>
      </c>
      <c r="AF6303" s="3" t="s">
        <v>52</v>
      </c>
      <c r="AG6303" s="3" t="s">
        <v>47</v>
      </c>
      <c r="AH6303" s="3" t="s">
        <v>48</v>
      </c>
      <c r="AK6303" s="3" t="s">
        <v>47</v>
      </c>
      <c r="AL6303" s="3" t="s">
        <v>52</v>
      </c>
      <c r="AM6303" s="3" t="s">
        <v>47</v>
      </c>
      <c r="AU6303" s="3">
        <v>0</v>
      </c>
      <c r="AV6303" s="3">
        <v>11</v>
      </c>
      <c r="AW6303" s="3">
        <v>2</v>
      </c>
      <c r="AX6303" s="3">
        <v>9</v>
      </c>
      <c r="AY6303" s="3">
        <v>81.819999999999993</v>
      </c>
      <c r="AZ6303" s="6" t="str">
        <f t="shared" si="690"/>
        <v>3016.5</v>
      </c>
      <c r="BC6303" s="12" t="s">
        <v>16342</v>
      </c>
      <c r="BJ6303" s="12">
        <f t="shared" si="691"/>
        <v>0</v>
      </c>
      <c r="BK6303" s="12">
        <f t="shared" si="692"/>
        <v>0</v>
      </c>
      <c r="BP6303" s="3" t="s">
        <v>54</v>
      </c>
      <c r="BR6303" s="3" t="s">
        <v>54</v>
      </c>
      <c r="BV6303" s="3" t="s">
        <v>16343</v>
      </c>
      <c r="CA6303" s="3" t="s">
        <v>16343</v>
      </c>
      <c r="CQ6303" s="3" t="str">
        <f>CONCATENATE(baseURL!$A$1,baseURL!$B$1,baseURL!$C$1,".",C6303,".",L6303,".pkl&amp;seq=",BC6303,"&amp;varMods=Deamidated-N")</f>
        <v>http://proteomics.broadinstitute.org/millscripts/viewfeed.pl?side=xl&amp;cycle=1&amp;fixedMods=iaaC&amp;file=msdataSM/iPRG2012_nd/cpick_in/iPRG2012_nd.3016.5.3.pkl&amp;seq=LLYKDLFSNDELLSDAYDAK&amp;varMods=Deamidated-N</v>
      </c>
    </row>
    <row r="6304" spans="1:95" x14ac:dyDescent="0.2">
      <c r="A6304" s="3">
        <v>3123</v>
      </c>
      <c r="B6304" s="2" t="s">
        <v>16344</v>
      </c>
      <c r="C6304" s="2" t="s">
        <v>16345</v>
      </c>
      <c r="D6304" s="3">
        <v>15945</v>
      </c>
      <c r="E6304" s="3">
        <v>15929</v>
      </c>
      <c r="F6304" s="3">
        <v>63360</v>
      </c>
      <c r="G6304" s="3">
        <v>18945</v>
      </c>
      <c r="H6304" s="3">
        <v>55.720399999999998</v>
      </c>
      <c r="I6304" s="30">
        <v>523.28940999999998</v>
      </c>
      <c r="J6304" s="30">
        <v>523.28646349999997</v>
      </c>
      <c r="K6304" s="30">
        <v>2.9499999999999999E-3</v>
      </c>
      <c r="L6304" s="3">
        <v>3</v>
      </c>
      <c r="M6304" s="3">
        <v>3</v>
      </c>
      <c r="N6304" s="10">
        <f t="shared" si="686"/>
        <v>1</v>
      </c>
      <c r="O6304" s="35">
        <v>3</v>
      </c>
      <c r="P6304" s="17"/>
      <c r="Q6304" s="40">
        <v>1567.8413399999999</v>
      </c>
      <c r="R6304" s="40">
        <v>523.28530000000001</v>
      </c>
      <c r="S6304" s="18">
        <f t="shared" si="687"/>
        <v>7.854224072353551</v>
      </c>
      <c r="T6304" s="18">
        <f t="shared" si="688"/>
        <v>2.2234524836861635</v>
      </c>
      <c r="U6304" s="18">
        <f t="shared" si="689"/>
        <v>1.719903081553132</v>
      </c>
      <c r="V6304" s="30">
        <v>523.28620000000001</v>
      </c>
      <c r="W6304" s="3" t="s">
        <v>47</v>
      </c>
      <c r="X6304" s="3" t="s">
        <v>47</v>
      </c>
      <c r="Y6304" s="3" t="s">
        <v>47</v>
      </c>
      <c r="Z6304" s="3" t="s">
        <v>47</v>
      </c>
      <c r="AA6304" s="3" t="s">
        <v>47</v>
      </c>
      <c r="AB6304" s="12" t="s">
        <v>48</v>
      </c>
      <c r="AC6304" s="3" t="s">
        <v>48</v>
      </c>
      <c r="AD6304" s="3" t="s">
        <v>47</v>
      </c>
      <c r="AF6304" s="3" t="s">
        <v>47</v>
      </c>
      <c r="AG6304" s="3" t="s">
        <v>48</v>
      </c>
      <c r="AH6304" s="3" t="s">
        <v>47</v>
      </c>
      <c r="AK6304" s="3" t="s">
        <v>47</v>
      </c>
      <c r="AL6304" s="3" t="s">
        <v>48</v>
      </c>
      <c r="AM6304" s="3" t="s">
        <v>47</v>
      </c>
      <c r="AU6304" s="3">
        <v>0</v>
      </c>
      <c r="AV6304" s="3">
        <v>10</v>
      </c>
      <c r="AW6304" s="3">
        <v>1</v>
      </c>
      <c r="AX6304" s="3">
        <v>10</v>
      </c>
      <c r="AY6304" s="3">
        <v>100</v>
      </c>
      <c r="AZ6304" s="6" t="str">
        <f t="shared" si="690"/>
        <v>3017.2</v>
      </c>
      <c r="BC6304" s="12" t="s">
        <v>16346</v>
      </c>
      <c r="BJ6304" s="12">
        <f t="shared" si="691"/>
        <v>0</v>
      </c>
      <c r="BK6304" s="12">
        <f t="shared" si="692"/>
        <v>0</v>
      </c>
      <c r="CQ6304" s="3" t="str">
        <f>CONCATENATE(baseURL!$A$1,baseURL!$B$1,baseURL!$C$1,".",C6304,".",L6304,".pkl&amp;seq=",BC6304)</f>
        <v>http://proteomics.broadinstitute.org/millscripts/viewfeed.pl?side=xl&amp;cycle=1&amp;fixedMods=iaaC&amp;file=msdataSM/iPRG2012_nd/cpick_in/iPRG2012_nd.3017.2.3.pkl&amp;seq=FLDGRGYMNLLLR</v>
      </c>
    </row>
    <row r="6305" spans="1:95" x14ac:dyDescent="0.2">
      <c r="A6305" s="3">
        <v>2997</v>
      </c>
      <c r="B6305" s="2" t="s">
        <v>16347</v>
      </c>
      <c r="C6305" s="2" t="s">
        <v>16336</v>
      </c>
      <c r="D6305" s="3">
        <v>15947</v>
      </c>
      <c r="E6305" s="3">
        <v>15931</v>
      </c>
      <c r="F6305" s="3">
        <v>63362</v>
      </c>
      <c r="G6305" s="3">
        <v>18947</v>
      </c>
      <c r="H6305" s="3">
        <v>55.726999999999997</v>
      </c>
      <c r="I6305" s="30">
        <v>610.35036000000002</v>
      </c>
      <c r="J6305" s="30">
        <v>610.35075180000001</v>
      </c>
      <c r="K6305" s="30">
        <v>-3.8999999999999999E-4</v>
      </c>
      <c r="L6305" s="3">
        <v>2</v>
      </c>
      <c r="M6305" s="3">
        <v>2</v>
      </c>
      <c r="N6305" s="10">
        <f t="shared" si="686"/>
        <v>1</v>
      </c>
      <c r="O6305" s="35">
        <v>2</v>
      </c>
      <c r="P6305" s="17"/>
      <c r="Q6305" s="40">
        <v>1219.69327</v>
      </c>
      <c r="R6305" s="40">
        <v>610.35027000000002</v>
      </c>
      <c r="S6305" s="18">
        <f t="shared" si="687"/>
        <v>0.14745631225844386</v>
      </c>
      <c r="T6305" s="18">
        <f t="shared" si="688"/>
        <v>0.78938279160366787</v>
      </c>
      <c r="U6305" s="18">
        <f t="shared" si="689"/>
        <v>0.54067314488553919</v>
      </c>
      <c r="V6305" s="30">
        <v>610.35059999999999</v>
      </c>
      <c r="W6305" s="3" t="s">
        <v>47</v>
      </c>
      <c r="X6305" s="3" t="s">
        <v>47</v>
      </c>
      <c r="Y6305" s="3" t="s">
        <v>47</v>
      </c>
      <c r="Z6305" s="3" t="s">
        <v>47</v>
      </c>
      <c r="AA6305" s="3" t="s">
        <v>65</v>
      </c>
      <c r="AB6305" s="12" t="s">
        <v>47</v>
      </c>
      <c r="AC6305" s="3" t="s">
        <v>47</v>
      </c>
      <c r="AE6305" s="3" t="s">
        <v>47</v>
      </c>
      <c r="AF6305" s="3" t="s">
        <v>47</v>
      </c>
      <c r="AH6305" s="3" t="s">
        <v>47</v>
      </c>
      <c r="AI6305" s="3" t="s">
        <v>48</v>
      </c>
      <c r="AK6305" s="3" t="s">
        <v>48</v>
      </c>
      <c r="AL6305" s="3" t="s">
        <v>47</v>
      </c>
      <c r="AM6305" s="3" t="s">
        <v>48</v>
      </c>
      <c r="AN6305" s="3" t="s">
        <v>47</v>
      </c>
      <c r="AO6305" s="3" t="s">
        <v>52</v>
      </c>
      <c r="AU6305" s="3">
        <v>1</v>
      </c>
      <c r="AV6305" s="3">
        <v>11</v>
      </c>
      <c r="AW6305" s="3">
        <v>1</v>
      </c>
      <c r="AX6305" s="3">
        <v>11</v>
      </c>
      <c r="AY6305" s="3">
        <v>100</v>
      </c>
      <c r="AZ6305" s="6" t="str">
        <f t="shared" si="690"/>
        <v>3017.4</v>
      </c>
      <c r="BC6305" s="12" t="s">
        <v>16348</v>
      </c>
      <c r="BJ6305" s="12">
        <f t="shared" si="691"/>
        <v>0</v>
      </c>
      <c r="BK6305" s="12">
        <f t="shared" si="692"/>
        <v>0</v>
      </c>
      <c r="BW6305" s="3" t="s">
        <v>16349</v>
      </c>
      <c r="CQ6305" s="3" t="str">
        <f>CONCATENATE(baseURL!$A$1,baseURL!$B$1,baseURL!$C$1,".",C6305,".",L6305,".pkl&amp;seq=",BC6305)</f>
        <v>http://proteomics.broadinstitute.org/millscripts/viewfeed.pl?side=xl&amp;cycle=1&amp;fixedMods=iaaC&amp;file=msdataSM/iPRG2012_nd/cpick_in/iPRG2012_nd.3017.4.2.pkl&amp;seq=VVDLLEYVAKA</v>
      </c>
    </row>
    <row r="6306" spans="1:95" x14ac:dyDescent="0.2">
      <c r="A6306" s="3">
        <v>762</v>
      </c>
      <c r="B6306" s="2" t="s">
        <v>16350</v>
      </c>
      <c r="C6306" s="2" t="s">
        <v>16351</v>
      </c>
      <c r="D6306" s="3">
        <v>15950</v>
      </c>
      <c r="E6306" s="3">
        <v>15934</v>
      </c>
      <c r="F6306" s="3">
        <v>63381</v>
      </c>
      <c r="G6306" s="3">
        <v>18951</v>
      </c>
      <c r="H6306" s="3">
        <v>55.755499999999998</v>
      </c>
      <c r="I6306" s="30">
        <v>596.33227999999997</v>
      </c>
      <c r="J6306" s="30">
        <v>596.3281849</v>
      </c>
      <c r="K6306" s="30">
        <v>4.1000000000000003E-3</v>
      </c>
      <c r="L6306" s="3">
        <v>3</v>
      </c>
      <c r="M6306" s="3">
        <v>3</v>
      </c>
      <c r="N6306" s="10">
        <f t="shared" si="686"/>
        <v>1</v>
      </c>
      <c r="O6306" s="35">
        <v>3</v>
      </c>
      <c r="P6306" s="17"/>
      <c r="Q6306" s="40">
        <v>1786.9673700000001</v>
      </c>
      <c r="R6306" s="40">
        <v>596.32731000000001</v>
      </c>
      <c r="S6306" s="18">
        <f t="shared" si="687"/>
        <v>8.3343491344669562</v>
      </c>
      <c r="T6306" s="18">
        <f t="shared" si="688"/>
        <v>1.4671472953087554</v>
      </c>
      <c r="U6306" s="18">
        <f t="shared" si="689"/>
        <v>1.4924689597508167</v>
      </c>
      <c r="V6306" s="30">
        <v>596.32820000000004</v>
      </c>
      <c r="W6306" s="3" t="s">
        <v>47</v>
      </c>
      <c r="AC6306" s="3" t="s">
        <v>52</v>
      </c>
      <c r="AD6306" s="3" t="s">
        <v>47</v>
      </c>
      <c r="AE6306" s="3" t="s">
        <v>47</v>
      </c>
      <c r="AF6306" s="3" t="s">
        <v>47</v>
      </c>
      <c r="AG6306" s="3" t="s">
        <v>52</v>
      </c>
      <c r="AJ6306" s="3" t="s">
        <v>47</v>
      </c>
      <c r="AK6306" s="3" t="s">
        <v>52</v>
      </c>
      <c r="AU6306" s="3">
        <v>0</v>
      </c>
      <c r="AV6306" s="3">
        <v>5</v>
      </c>
      <c r="AW6306" s="3">
        <v>4</v>
      </c>
      <c r="AX6306" s="3">
        <v>2</v>
      </c>
      <c r="AY6306" s="3">
        <v>40</v>
      </c>
      <c r="AZ6306" s="6" t="str">
        <f t="shared" si="690"/>
        <v>3018.2</v>
      </c>
      <c r="BC6306" s="12" t="s">
        <v>16352</v>
      </c>
      <c r="BJ6306" s="12">
        <f t="shared" si="691"/>
        <v>0</v>
      </c>
      <c r="BK6306" s="12">
        <f t="shared" si="692"/>
        <v>0</v>
      </c>
      <c r="BL6306" s="3" t="s">
        <v>162</v>
      </c>
      <c r="BM6306" s="3" t="s">
        <v>162</v>
      </c>
      <c r="BR6306" s="3" t="s">
        <v>162</v>
      </c>
      <c r="CQ6306" s="3" t="str">
        <f>CONCATENATE(baseURL!$A$1,baseURL!$B$1,baseURL!$C$1,".",C6306,".",L6306,".pkl&amp;seq=",BC6306,"&amp;varMods=Sodiated-D+Sodiated-E")</f>
        <v>http://proteomics.broadinstitute.org/millscripts/viewfeed.pl?side=xl&amp;cycle=1&amp;fixedMods=iaaC&amp;file=msdataSM/iPRG2012_nd/cpick_in/iPRG2012_nd.3018.2.3.pkl&amp;seq=LLAALPNPeDVVALSSR&amp;varMods=Sodiated-D+Sodiated-E</v>
      </c>
    </row>
    <row r="6307" spans="1:95" x14ac:dyDescent="0.2">
      <c r="A6307" s="3">
        <v>7700</v>
      </c>
      <c r="B6307" s="2" t="s">
        <v>16353</v>
      </c>
      <c r="C6307" s="2" t="s">
        <v>16354</v>
      </c>
      <c r="D6307" s="3">
        <v>15952</v>
      </c>
      <c r="E6307" s="3">
        <v>15936</v>
      </c>
      <c r="F6307" s="3">
        <v>63402</v>
      </c>
      <c r="G6307" s="3">
        <v>18954</v>
      </c>
      <c r="H6307" s="3">
        <v>55.767299999999999</v>
      </c>
      <c r="I6307" s="30">
        <v>621.79560000000004</v>
      </c>
      <c r="J6307" s="30">
        <v>621.79552530000001</v>
      </c>
      <c r="K6307" s="30">
        <v>6.9999999999999994E-5</v>
      </c>
      <c r="L6307" s="3">
        <v>2</v>
      </c>
      <c r="M6307" s="3">
        <v>2</v>
      </c>
      <c r="N6307" s="10">
        <f t="shared" si="686"/>
        <v>1</v>
      </c>
      <c r="O6307" s="35">
        <v>2</v>
      </c>
      <c r="Q6307" s="40">
        <v>1242.5823399999999</v>
      </c>
      <c r="R6307" s="42">
        <v>621.79480999999998</v>
      </c>
      <c r="S6307" s="18">
        <f t="shared" si="687"/>
        <v>1.270515590266514</v>
      </c>
      <c r="T6307" s="18">
        <f t="shared" si="688"/>
        <v>1.1503794958089135</v>
      </c>
      <c r="U6307" s="18">
        <f t="shared" si="689"/>
        <v>1.4313403484771814</v>
      </c>
      <c r="V6307" s="30">
        <v>621.79570000000001</v>
      </c>
      <c r="W6307" s="3" t="s">
        <v>47</v>
      </c>
      <c r="X6307" s="3" t="s">
        <v>47</v>
      </c>
      <c r="Y6307" s="3" t="s">
        <v>47</v>
      </c>
      <c r="Z6307" s="3" t="s">
        <v>52</v>
      </c>
      <c r="AA6307" s="3" t="s">
        <v>47</v>
      </c>
      <c r="AB6307" s="12" t="s">
        <v>47</v>
      </c>
      <c r="AC6307" s="3" t="s">
        <v>52</v>
      </c>
      <c r="AD6307" s="3" t="s">
        <v>47</v>
      </c>
      <c r="AH6307" s="3" t="s">
        <v>47</v>
      </c>
      <c r="AI6307" s="3" t="s">
        <v>52</v>
      </c>
      <c r="AJ6307" s="3" t="s">
        <v>52</v>
      </c>
      <c r="AK6307" s="3" t="s">
        <v>47</v>
      </c>
      <c r="AO6307" s="3" t="s">
        <v>47</v>
      </c>
      <c r="AU6307" s="3">
        <v>0</v>
      </c>
      <c r="AV6307" s="3">
        <v>9</v>
      </c>
      <c r="AW6307" s="3">
        <v>2</v>
      </c>
      <c r="AX6307" s="3">
        <v>8</v>
      </c>
      <c r="AY6307" s="3">
        <v>88.89</v>
      </c>
      <c r="AZ6307" s="6" t="str">
        <f t="shared" si="690"/>
        <v>3019.2</v>
      </c>
      <c r="BC6307" s="12" t="s">
        <v>16255</v>
      </c>
      <c r="BI6307" s="12" t="s">
        <v>594</v>
      </c>
      <c r="BJ6307" s="12">
        <f t="shared" si="691"/>
        <v>0</v>
      </c>
      <c r="BK6307" s="12">
        <f t="shared" si="692"/>
        <v>1</v>
      </c>
      <c r="BR6307" s="3" t="s">
        <v>594</v>
      </c>
      <c r="BZ6307" s="3" t="s">
        <v>16256</v>
      </c>
      <c r="CQ6307" s="3" t="str">
        <f>CONCATENATE(baseURL!$A$1,baseURL!$B$1,baseURL!$C$1,".",C6307,".",L6307,".pkl&amp;seq=",BC6307,"&amp;varMods=ReducedCys-C")</f>
        <v>http://proteomics.broadinstitute.org/millscripts/viewfeed.pl?side=xl&amp;cycle=1&amp;fixedMods=iaaC&amp;file=msdataSM/iPRG2012_nd/cpick_in/iPRG2012_nd.3019.2.2.pkl&amp;seq=FEELcADLFR&amp;varMods=ReducedCys-C</v>
      </c>
    </row>
    <row r="6308" spans="1:95" x14ac:dyDescent="0.2">
      <c r="A6308" s="3">
        <v>4058</v>
      </c>
      <c r="B6308" s="2" t="s">
        <v>16355</v>
      </c>
      <c r="C6308" s="2" t="s">
        <v>16350</v>
      </c>
      <c r="D6308" s="3">
        <v>15953</v>
      </c>
      <c r="E6308" s="3">
        <v>15937</v>
      </c>
      <c r="F6308" s="3">
        <v>63403</v>
      </c>
      <c r="G6308" s="3">
        <v>18955</v>
      </c>
      <c r="H6308" s="3">
        <v>55.768999999999998</v>
      </c>
      <c r="I6308" s="30">
        <v>625.84861000000001</v>
      </c>
      <c r="J6308" s="30">
        <v>625.84923760000004</v>
      </c>
      <c r="K6308" s="30">
        <v>-6.3000000000000003E-4</v>
      </c>
      <c r="L6308" s="3">
        <v>4</v>
      </c>
      <c r="M6308" s="3">
        <v>4</v>
      </c>
      <c r="N6308" s="10">
        <f t="shared" si="686"/>
        <v>1</v>
      </c>
      <c r="O6308" s="35">
        <v>4</v>
      </c>
      <c r="P6308" s="17"/>
      <c r="Q6308" s="40">
        <v>2500.36573</v>
      </c>
      <c r="R6308" s="40">
        <v>625.84689000000003</v>
      </c>
      <c r="S6308" s="18">
        <f t="shared" si="687"/>
        <v>2.7482760199983054</v>
      </c>
      <c r="T6308" s="18">
        <f t="shared" si="688"/>
        <v>3.7510772003793651</v>
      </c>
      <c r="U6308" s="18">
        <f t="shared" si="689"/>
        <v>3.6909986082472011</v>
      </c>
      <c r="V6308" s="30">
        <v>625.8492</v>
      </c>
      <c r="W6308" s="3" t="s">
        <v>47</v>
      </c>
      <c r="X6308" s="3" t="s">
        <v>47</v>
      </c>
      <c r="Y6308" s="3" t="s">
        <v>47</v>
      </c>
      <c r="Z6308" s="3" t="s">
        <v>47</v>
      </c>
      <c r="AA6308" s="3" t="s">
        <v>47</v>
      </c>
      <c r="AB6308" s="12" t="s">
        <v>47</v>
      </c>
      <c r="AC6308" s="3" t="s">
        <v>47</v>
      </c>
      <c r="AE6308" s="3" t="s">
        <v>47</v>
      </c>
      <c r="AF6308" s="3" t="s">
        <v>47</v>
      </c>
      <c r="AG6308" s="3" t="s">
        <v>47</v>
      </c>
      <c r="AI6308" s="3" t="s">
        <v>47</v>
      </c>
      <c r="AJ6308" s="3" t="s">
        <v>47</v>
      </c>
      <c r="AK6308" s="3" t="s">
        <v>47</v>
      </c>
      <c r="AL6308" s="3" t="s">
        <v>48</v>
      </c>
      <c r="AM6308" s="3" t="s">
        <v>47</v>
      </c>
      <c r="AU6308" s="3">
        <v>0</v>
      </c>
      <c r="AV6308" s="3">
        <v>14</v>
      </c>
      <c r="AW6308" s="3">
        <v>1</v>
      </c>
      <c r="AX6308" s="3">
        <v>14</v>
      </c>
      <c r="AY6308" s="3">
        <v>100</v>
      </c>
      <c r="AZ6308" s="6" t="str">
        <f t="shared" si="690"/>
        <v>3019.3</v>
      </c>
      <c r="BC6308" s="12" t="s">
        <v>16356</v>
      </c>
      <c r="BJ6308" s="12">
        <f t="shared" si="691"/>
        <v>0</v>
      </c>
      <c r="BK6308" s="12">
        <f t="shared" si="692"/>
        <v>0</v>
      </c>
      <c r="CQ6308" s="3" t="str">
        <f>CONCATENATE(baseURL!$A$1,baseURL!$B$1,baseURL!$C$1,".",C6308,".",L6308,".pkl&amp;seq=",BC6308)</f>
        <v>http://proteomics.broadinstitute.org/millscripts/viewfeed.pl?side=xl&amp;cycle=1&amp;fixedMods=iaaC&amp;file=msdataSM/iPRG2012_nd/cpick_in/iPRG2012_nd.3019.3.4.pkl&amp;seq=TFLDLESSSPELKADLRPLQLK</v>
      </c>
    </row>
    <row r="6309" spans="1:95" x14ac:dyDescent="0.2">
      <c r="A6309" s="3">
        <v>143</v>
      </c>
      <c r="B6309" s="2" t="s">
        <v>16357</v>
      </c>
      <c r="C6309" s="2" t="s">
        <v>16358</v>
      </c>
      <c r="D6309" s="3">
        <v>15955</v>
      </c>
      <c r="E6309" s="3">
        <v>15939</v>
      </c>
      <c r="F6309" s="3">
        <v>63405</v>
      </c>
      <c r="G6309" s="3">
        <v>18957</v>
      </c>
      <c r="H6309" s="3">
        <v>55.773200000000003</v>
      </c>
      <c r="I6309" s="30">
        <v>692.65062999999998</v>
      </c>
      <c r="J6309" s="30">
        <v>692.65083930000003</v>
      </c>
      <c r="K6309" s="30">
        <v>-2.1000000000000001E-4</v>
      </c>
      <c r="L6309" s="3">
        <v>3</v>
      </c>
      <c r="M6309" s="3">
        <v>3</v>
      </c>
      <c r="N6309" s="10">
        <f t="shared" si="686"/>
        <v>1</v>
      </c>
      <c r="O6309" s="35">
        <v>3</v>
      </c>
      <c r="P6309" s="17"/>
      <c r="Q6309" s="40">
        <v>2075.9347299999999</v>
      </c>
      <c r="R6309" s="40">
        <v>692.64976000000001</v>
      </c>
      <c r="S6309" s="18">
        <f t="shared" si="687"/>
        <v>1.2560460570483862</v>
      </c>
      <c r="T6309" s="18">
        <f t="shared" si="688"/>
        <v>1.5582189763768663</v>
      </c>
      <c r="U6309" s="18">
        <f t="shared" si="689"/>
        <v>1.5014803441050057</v>
      </c>
      <c r="V6309" s="30">
        <v>692.6508</v>
      </c>
      <c r="W6309" s="3" t="s">
        <v>47</v>
      </c>
      <c r="Z6309" s="3" t="s">
        <v>47</v>
      </c>
      <c r="AB6309" s="12" t="s">
        <v>52</v>
      </c>
      <c r="AC6309" s="3" t="s">
        <v>52</v>
      </c>
      <c r="AD6309" s="3" t="s">
        <v>47</v>
      </c>
      <c r="AE6309" s="3" t="s">
        <v>47</v>
      </c>
      <c r="AF6309" s="3" t="s">
        <v>47</v>
      </c>
      <c r="AG6309" s="3" t="s">
        <v>47</v>
      </c>
      <c r="AI6309" s="3" t="s">
        <v>47</v>
      </c>
      <c r="AK6309" s="3" t="s">
        <v>47</v>
      </c>
      <c r="AL6309" s="3" t="s">
        <v>47</v>
      </c>
      <c r="AP6309" s="3" t="s">
        <v>48</v>
      </c>
      <c r="AQ6309" s="3" t="s">
        <v>47</v>
      </c>
      <c r="AU6309" s="3">
        <v>0</v>
      </c>
      <c r="AV6309" s="3">
        <v>10</v>
      </c>
      <c r="AW6309" s="3">
        <v>1</v>
      </c>
      <c r="AX6309" s="3">
        <v>10</v>
      </c>
      <c r="AY6309" s="3">
        <v>100</v>
      </c>
      <c r="AZ6309" s="6" t="str">
        <f t="shared" si="690"/>
        <v>3019.5</v>
      </c>
      <c r="BB6309" s="12" t="s">
        <v>79</v>
      </c>
      <c r="BC6309" s="12" t="s">
        <v>16359</v>
      </c>
      <c r="BJ6309" s="12">
        <f t="shared" si="691"/>
        <v>0</v>
      </c>
      <c r="BK6309" s="12">
        <f t="shared" si="692"/>
        <v>0</v>
      </c>
      <c r="CQ6309" s="3" t="str">
        <f>CONCATENATE(baseURL!$A$1,baseURL!$B$1,"+Acetyl",baseURL!$C$1,".",C6309,".",L6309,".pkl&amp;seq=",BC6309)</f>
        <v>http://proteomics.broadinstitute.org/millscripts/viewfeed.pl?side=xl&amp;cycle=1&amp;fixedMods=iaaC+Acetyl&amp;file=msdataSM/iPRG2012_nd/cpick_in/iPRG2012_nd.3019.5.3.pkl&amp;seq=MDGMFAMPGAAAGAASPQQPK</v>
      </c>
    </row>
    <row r="6310" spans="1:95" x14ac:dyDescent="0.2">
      <c r="A6310" s="3">
        <v>1528</v>
      </c>
      <c r="B6310" s="2" t="s">
        <v>16360</v>
      </c>
      <c r="C6310" s="2" t="s">
        <v>16361</v>
      </c>
      <c r="D6310" s="3">
        <v>15956</v>
      </c>
      <c r="E6310" s="3">
        <v>15940</v>
      </c>
      <c r="F6310" s="3">
        <v>63406</v>
      </c>
      <c r="G6310" s="3">
        <v>18958</v>
      </c>
      <c r="H6310" s="3">
        <v>55.775700000000001</v>
      </c>
      <c r="I6310" s="30">
        <v>717.41682000000003</v>
      </c>
      <c r="J6310" s="30">
        <v>717.41637419999995</v>
      </c>
      <c r="K6310" s="30">
        <v>4.4999999999999999E-4</v>
      </c>
      <c r="L6310" s="3">
        <v>4</v>
      </c>
      <c r="M6310" s="3">
        <v>4</v>
      </c>
      <c r="N6310" s="10">
        <f t="shared" si="686"/>
        <v>1</v>
      </c>
      <c r="O6310" s="35">
        <v>4</v>
      </c>
      <c r="P6310" s="17"/>
      <c r="Q6310" s="40">
        <v>2866.6373699999999</v>
      </c>
      <c r="R6310" s="40">
        <v>717.41480000000001</v>
      </c>
      <c r="S6310" s="18">
        <f t="shared" si="687"/>
        <v>2.8156653584730869</v>
      </c>
      <c r="T6310" s="18">
        <f t="shared" si="688"/>
        <v>2.194267528264477</v>
      </c>
      <c r="U6310" s="18">
        <f t="shared" si="689"/>
        <v>1.5332831159201776</v>
      </c>
      <c r="V6310" s="30">
        <v>717.41589999999997</v>
      </c>
      <c r="X6310" s="3" t="s">
        <v>47</v>
      </c>
      <c r="Y6310" s="3" t="s">
        <v>47</v>
      </c>
      <c r="AB6310" s="12" t="s">
        <v>48</v>
      </c>
      <c r="AG6310" s="3" t="s">
        <v>48</v>
      </c>
      <c r="AJ6310" s="3" t="s">
        <v>47</v>
      </c>
      <c r="AM6310" s="3" t="s">
        <v>48</v>
      </c>
      <c r="AU6310" s="3">
        <v>0</v>
      </c>
      <c r="AV6310" s="3">
        <v>3</v>
      </c>
      <c r="AW6310" s="3">
        <v>1</v>
      </c>
      <c r="AX6310" s="3">
        <v>3</v>
      </c>
      <c r="AY6310" s="3">
        <v>100</v>
      </c>
      <c r="AZ6310" s="6" t="str">
        <f t="shared" si="690"/>
        <v>3019.6</v>
      </c>
      <c r="BC6310" s="12" t="s">
        <v>16362</v>
      </c>
      <c r="BJ6310" s="12">
        <f t="shared" si="691"/>
        <v>0</v>
      </c>
      <c r="BK6310" s="12">
        <f t="shared" si="692"/>
        <v>0</v>
      </c>
      <c r="CQ6310" s="3" t="str">
        <f>CONCATENATE(baseURL!$A$1,baseURL!$B$1,baseURL!$C$1,".",C6310,".",L6310,".pkl&amp;seq=",BC6310)</f>
        <v>http://proteomics.broadinstitute.org/millscripts/viewfeed.pl?side=xl&amp;cycle=1&amp;fixedMods=iaaC&amp;file=msdataSM/iPRG2012_nd/cpick_in/iPRG2012_nd.3019.6.4.pkl&amp;seq=VGLPAGVVNLVPGPGRTVGAALTNDPRLR</v>
      </c>
    </row>
    <row r="6311" spans="1:95" x14ac:dyDescent="0.2">
      <c r="A6311" s="3">
        <v>6687</v>
      </c>
      <c r="B6311" s="2" t="s">
        <v>16363</v>
      </c>
      <c r="C6311" s="2" t="s">
        <v>16364</v>
      </c>
      <c r="D6311" s="3">
        <v>15957</v>
      </c>
      <c r="E6311" s="3">
        <v>15941</v>
      </c>
      <c r="F6311" s="3">
        <v>63407</v>
      </c>
      <c r="G6311" s="3">
        <v>18959</v>
      </c>
      <c r="H6311" s="3">
        <v>55.778199999999998</v>
      </c>
      <c r="I6311" s="30">
        <v>815.40961000000004</v>
      </c>
      <c r="J6311" s="30">
        <v>815.40885609999998</v>
      </c>
      <c r="K6311" s="30">
        <v>7.5000000000000002E-4</v>
      </c>
      <c r="L6311" s="3">
        <v>3</v>
      </c>
      <c r="M6311" s="3">
        <v>3</v>
      </c>
      <c r="N6311" s="10">
        <f t="shared" si="686"/>
        <v>1</v>
      </c>
      <c r="O6311" s="35">
        <v>3</v>
      </c>
      <c r="P6311" s="17"/>
      <c r="Q6311" s="40">
        <v>2444.2092299999999</v>
      </c>
      <c r="R6311" s="40">
        <v>815.40792999999996</v>
      </c>
      <c r="S6311" s="18">
        <f t="shared" si="687"/>
        <v>2.0603184470851388</v>
      </c>
      <c r="T6311" s="18">
        <f t="shared" si="688"/>
        <v>1.1357505439211755</v>
      </c>
      <c r="U6311" s="18">
        <f t="shared" si="689"/>
        <v>1.0669506244281901</v>
      </c>
      <c r="V6311" s="30">
        <v>815.40880000000004</v>
      </c>
      <c r="W6311" s="3" t="s">
        <v>47</v>
      </c>
      <c r="X6311" s="3" t="s">
        <v>47</v>
      </c>
      <c r="Y6311" s="3" t="s">
        <v>47</v>
      </c>
      <c r="Z6311" s="3" t="s">
        <v>47</v>
      </c>
      <c r="AA6311" s="3" t="s">
        <v>47</v>
      </c>
      <c r="AB6311" s="12" t="s">
        <v>47</v>
      </c>
      <c r="AC6311" s="3" t="s">
        <v>47</v>
      </c>
      <c r="AD6311" s="3" t="s">
        <v>47</v>
      </c>
      <c r="AE6311" s="3" t="s">
        <v>47</v>
      </c>
      <c r="AF6311" s="3" t="s">
        <v>47</v>
      </c>
      <c r="AG6311" s="3" t="s">
        <v>47</v>
      </c>
      <c r="AI6311" s="3" t="s">
        <v>47</v>
      </c>
      <c r="AJ6311" s="3" t="s">
        <v>47</v>
      </c>
      <c r="AK6311" s="3" t="s">
        <v>47</v>
      </c>
      <c r="AL6311" s="3" t="s">
        <v>47</v>
      </c>
      <c r="AU6311" s="3">
        <v>0</v>
      </c>
      <c r="AV6311" s="3">
        <v>15</v>
      </c>
      <c r="AW6311" s="3">
        <v>1</v>
      </c>
      <c r="AX6311" s="3">
        <v>15</v>
      </c>
      <c r="AY6311" s="3">
        <v>100</v>
      </c>
      <c r="AZ6311" s="6" t="str">
        <f t="shared" si="690"/>
        <v>3019.7</v>
      </c>
      <c r="BC6311" s="12" t="s">
        <v>16190</v>
      </c>
      <c r="BJ6311" s="12">
        <f t="shared" si="691"/>
        <v>0</v>
      </c>
      <c r="BK6311" s="12">
        <f t="shared" si="692"/>
        <v>0</v>
      </c>
      <c r="CQ6311" s="3" t="str">
        <f>CONCATENATE(baseURL!$A$1,baseURL!$B$1,baseURL!$C$1,".",C6311,".",L6311,".pkl&amp;seq=",BC6311)</f>
        <v>http://proteomics.broadinstitute.org/millscripts/viewfeed.pl?side=xl&amp;cycle=1&amp;fixedMods=iaaC&amp;file=msdataSM/iPRG2012_nd/cpick_in/iPRG2012_nd.3019.7.3.pkl&amp;seq=VDEEGRALPGEYVTYALSGYVR</v>
      </c>
    </row>
    <row r="6312" spans="1:95" x14ac:dyDescent="0.2">
      <c r="A6312" s="3">
        <v>4064</v>
      </c>
      <c r="B6312" s="2" t="s">
        <v>16365</v>
      </c>
      <c r="C6312" s="2" t="s">
        <v>16366</v>
      </c>
      <c r="D6312" s="3">
        <v>15958</v>
      </c>
      <c r="E6312" s="3">
        <v>15942</v>
      </c>
      <c r="F6312" s="3">
        <v>63408</v>
      </c>
      <c r="G6312" s="3">
        <v>18960</v>
      </c>
      <c r="H6312" s="3">
        <v>55.780700000000003</v>
      </c>
      <c r="I6312" s="30">
        <v>999.76147000000003</v>
      </c>
      <c r="J6312" s="30">
        <v>999.76077339999995</v>
      </c>
      <c r="K6312" s="30">
        <v>6.9999999999999999E-4</v>
      </c>
      <c r="L6312" s="3">
        <v>4</v>
      </c>
      <c r="M6312" s="3">
        <v>4</v>
      </c>
      <c r="N6312" s="10">
        <f t="shared" si="686"/>
        <v>1</v>
      </c>
      <c r="O6312" s="35">
        <v>4</v>
      </c>
      <c r="P6312" s="17"/>
      <c r="Q6312" s="40">
        <v>3996.01377</v>
      </c>
      <c r="R6312" s="40">
        <v>999.75890000000004</v>
      </c>
      <c r="S6312" s="18">
        <f t="shared" si="687"/>
        <v>2.5706197764196181</v>
      </c>
      <c r="T6312" s="18">
        <f t="shared" si="688"/>
        <v>1.8738517855740444</v>
      </c>
      <c r="U6312" s="18">
        <f t="shared" si="689"/>
        <v>1.8004340846607221</v>
      </c>
      <c r="V6312" s="30">
        <v>999.76070000000004</v>
      </c>
      <c r="W6312" s="3" t="s">
        <v>47</v>
      </c>
      <c r="X6312" s="3" t="s">
        <v>47</v>
      </c>
      <c r="Y6312" s="3" t="s">
        <v>47</v>
      </c>
      <c r="Z6312" s="3" t="s">
        <v>47</v>
      </c>
      <c r="AA6312" s="3" t="s">
        <v>47</v>
      </c>
      <c r="AB6312" s="12" t="s">
        <v>47</v>
      </c>
      <c r="AC6312" s="3" t="s">
        <v>47</v>
      </c>
      <c r="AE6312" s="3" t="s">
        <v>47</v>
      </c>
      <c r="AG6312" s="3" t="s">
        <v>47</v>
      </c>
      <c r="AI6312" s="3" t="s">
        <v>47</v>
      </c>
      <c r="AJ6312" s="3" t="s">
        <v>47</v>
      </c>
      <c r="AL6312" s="3" t="s">
        <v>47</v>
      </c>
      <c r="AM6312" s="3" t="s">
        <v>48</v>
      </c>
      <c r="AN6312" s="3" t="s">
        <v>47</v>
      </c>
      <c r="AU6312" s="3">
        <v>0</v>
      </c>
      <c r="AV6312" s="3">
        <v>13</v>
      </c>
      <c r="AW6312" s="3">
        <v>1</v>
      </c>
      <c r="AX6312" s="3">
        <v>13</v>
      </c>
      <c r="AY6312" s="3">
        <v>100</v>
      </c>
      <c r="AZ6312" s="6" t="str">
        <f t="shared" si="690"/>
        <v>3019.8</v>
      </c>
      <c r="BC6312" s="12" t="s">
        <v>16367</v>
      </c>
      <c r="BJ6312" s="12">
        <f t="shared" si="691"/>
        <v>0</v>
      </c>
      <c r="BK6312" s="12">
        <f t="shared" si="692"/>
        <v>0</v>
      </c>
      <c r="CQ6312" s="3" t="str">
        <f>CONCATENATE(baseURL!$A$1,baseURL!$B$1,baseURL!$C$1,".",C6312,".",L6312,".pkl&amp;seq=",BC6312)</f>
        <v>http://proteomics.broadinstitute.org/millscripts/viewfeed.pl?side=xl&amp;cycle=1&amp;fixedMods=iaaC&amp;file=msdataSM/iPRG2012_nd/cpick_in/iPRG2012_nd.3019.8.4.pkl&amp;seq=ANNFVYVSGQLPYTPDNKPVQGSLSEKAEQVFQNVK</v>
      </c>
    </row>
    <row r="6313" spans="1:95" x14ac:dyDescent="0.2">
      <c r="A6313" s="3">
        <v>48</v>
      </c>
      <c r="B6313" s="2" t="s">
        <v>16368</v>
      </c>
      <c r="C6313" s="2" t="s">
        <v>16353</v>
      </c>
      <c r="D6313" s="3">
        <v>15961</v>
      </c>
      <c r="E6313" s="3">
        <v>15945</v>
      </c>
      <c r="F6313" s="3">
        <v>63424</v>
      </c>
      <c r="G6313" s="3">
        <v>18964</v>
      </c>
      <c r="H6313" s="3">
        <v>55.799199999999999</v>
      </c>
      <c r="I6313" s="30">
        <v>806.77113999999995</v>
      </c>
      <c r="J6313" s="30">
        <v>806.76923920000002</v>
      </c>
      <c r="K6313" s="30">
        <v>1.9E-3</v>
      </c>
      <c r="L6313" s="3">
        <v>3</v>
      </c>
      <c r="M6313" s="3">
        <v>3</v>
      </c>
      <c r="N6313" s="10">
        <f t="shared" si="686"/>
        <v>1</v>
      </c>
      <c r="O6313" s="35">
        <v>3</v>
      </c>
      <c r="P6313" s="17"/>
      <c r="Q6313" s="40">
        <v>2418.28748</v>
      </c>
      <c r="R6313" s="40">
        <v>806.76733999999999</v>
      </c>
      <c r="S6313" s="18">
        <f t="shared" si="687"/>
        <v>4.71015596634789</v>
      </c>
      <c r="T6313" s="18">
        <f t="shared" si="688"/>
        <v>2.3540863714504145</v>
      </c>
      <c r="U6313" s="18">
        <f t="shared" si="689"/>
        <v>2.3054973940381767</v>
      </c>
      <c r="V6313" s="30">
        <v>806.76919999999996</v>
      </c>
      <c r="W6313" s="3" t="s">
        <v>47</v>
      </c>
      <c r="Y6313" s="3" t="s">
        <v>65</v>
      </c>
      <c r="Z6313" s="3" t="s">
        <v>47</v>
      </c>
      <c r="AB6313" s="12" t="s">
        <v>47</v>
      </c>
      <c r="AC6313" s="3" t="s">
        <v>47</v>
      </c>
      <c r="AD6313" s="3" t="s">
        <v>47</v>
      </c>
      <c r="AE6313" s="3" t="s">
        <v>47</v>
      </c>
      <c r="AF6313" s="3" t="s">
        <v>47</v>
      </c>
      <c r="AG6313" s="3" t="s">
        <v>47</v>
      </c>
      <c r="AH6313" s="3" t="s">
        <v>47</v>
      </c>
      <c r="AI6313" s="3" t="s">
        <v>48</v>
      </c>
      <c r="AK6313" s="3" t="s">
        <v>47</v>
      </c>
      <c r="AL6313" s="3" t="s">
        <v>47</v>
      </c>
      <c r="AM6313" s="3" t="s">
        <v>47</v>
      </c>
      <c r="AP6313" s="3" t="s">
        <v>48</v>
      </c>
      <c r="AQ6313" s="3" t="s">
        <v>47</v>
      </c>
      <c r="AR6313" s="3" t="s">
        <v>47</v>
      </c>
      <c r="AU6313" s="3">
        <v>1</v>
      </c>
      <c r="AV6313" s="3">
        <v>14</v>
      </c>
      <c r="AW6313" s="3">
        <v>2</v>
      </c>
      <c r="AX6313" s="3">
        <v>13</v>
      </c>
      <c r="AY6313" s="3">
        <v>92.86</v>
      </c>
      <c r="AZ6313" s="6" t="str">
        <f t="shared" si="690"/>
        <v>3020.3</v>
      </c>
      <c r="BB6313" s="12" t="s">
        <v>79</v>
      </c>
      <c r="BC6313" s="12" t="s">
        <v>16369</v>
      </c>
      <c r="BJ6313" s="12">
        <f t="shared" si="691"/>
        <v>0</v>
      </c>
      <c r="BK6313" s="12">
        <f t="shared" si="692"/>
        <v>0</v>
      </c>
      <c r="BU6313" s="3" t="s">
        <v>16370</v>
      </c>
      <c r="CN6313" s="3" t="s">
        <v>16371</v>
      </c>
      <c r="CQ6313" s="3" t="str">
        <f>CONCATENATE(baseURL!$A$1,baseURL!$B$1,"+Acetyl",baseURL!$C$1,".",C6313,".",L6313,".pkl&amp;seq=",BC6313)</f>
        <v>http://proteomics.broadinstitute.org/millscripts/viewfeed.pl?side=xl&amp;cycle=1&amp;fixedMods=iaaC+Acetyl&amp;file=msdataSM/iPRG2012_nd/cpick_in/iPRG2012_nd.3020.3.3.pkl&amp;seq=AEASLEKTQLLQKYLELDQR</v>
      </c>
    </row>
    <row r="6314" spans="1:95" x14ac:dyDescent="0.2">
      <c r="A6314" s="3">
        <v>1076</v>
      </c>
      <c r="B6314" s="2" t="s">
        <v>16377</v>
      </c>
      <c r="C6314" s="2" t="s">
        <v>16378</v>
      </c>
      <c r="D6314" s="3">
        <v>15964</v>
      </c>
      <c r="E6314" s="3">
        <v>15948</v>
      </c>
      <c r="F6314" s="3">
        <v>63443</v>
      </c>
      <c r="G6314" s="3">
        <v>18968</v>
      </c>
      <c r="H6314" s="3">
        <v>55.817700000000002</v>
      </c>
      <c r="I6314" s="30">
        <v>519.96880999999996</v>
      </c>
      <c r="J6314" s="30">
        <v>519.96720159999995</v>
      </c>
      <c r="K6314" s="30">
        <v>1.6100000000000001E-3</v>
      </c>
      <c r="L6314" s="3">
        <v>3</v>
      </c>
      <c r="M6314" s="3">
        <v>3</v>
      </c>
      <c r="N6314" s="10">
        <f t="shared" si="686"/>
        <v>1</v>
      </c>
      <c r="O6314" s="35">
        <v>3</v>
      </c>
      <c r="P6314" s="17"/>
      <c r="Q6314" s="40">
        <v>1557.88465</v>
      </c>
      <c r="R6314" s="40">
        <v>519.96640000000002</v>
      </c>
      <c r="S6314" s="18">
        <f t="shared" si="687"/>
        <v>4.6349148713084869</v>
      </c>
      <c r="T6314" s="18">
        <f t="shared" si="688"/>
        <v>1.5416380749440119</v>
      </c>
      <c r="U6314" s="18">
        <f t="shared" si="689"/>
        <v>0.96160059570806222</v>
      </c>
      <c r="V6314" s="30">
        <v>519.96690000000001</v>
      </c>
      <c r="W6314" s="3" t="s">
        <v>47</v>
      </c>
      <c r="AC6314" s="3" t="s">
        <v>47</v>
      </c>
      <c r="AF6314" s="3" t="s">
        <v>48</v>
      </c>
      <c r="AG6314" s="3" t="s">
        <v>47</v>
      </c>
      <c r="AH6314" s="3" t="s">
        <v>52</v>
      </c>
      <c r="AI6314" s="3" t="s">
        <v>52</v>
      </c>
      <c r="AK6314" s="3" t="s">
        <v>52</v>
      </c>
      <c r="AU6314" s="3">
        <v>0</v>
      </c>
      <c r="AV6314" s="3">
        <v>3</v>
      </c>
      <c r="AW6314" s="3">
        <v>1</v>
      </c>
      <c r="AX6314" s="3">
        <v>3</v>
      </c>
      <c r="AY6314" s="3">
        <v>100</v>
      </c>
      <c r="AZ6314" s="6" t="str">
        <f t="shared" si="690"/>
        <v>3021.1</v>
      </c>
      <c r="BC6314" s="12" t="s">
        <v>16379</v>
      </c>
      <c r="BJ6314" s="12">
        <f t="shared" si="691"/>
        <v>0</v>
      </c>
      <c r="BK6314" s="12">
        <f t="shared" si="692"/>
        <v>0</v>
      </c>
      <c r="CQ6314" s="3" t="str">
        <f>CONCATENATE(baseURL!$A$1,baseURL!$B$1,baseURL!$C$1,".",C6314,".",L6314,".pkl&amp;seq=",BC6314)</f>
        <v>http://proteomics.broadinstitute.org/millscripts/viewfeed.pl?side=xl&amp;cycle=1&amp;fixedMods=iaaC&amp;file=msdataSM/iPRG2012_nd/cpick_in/iPRG2012_nd.3021.1.3.pkl&amp;seq=GLSQLSNELKELVK</v>
      </c>
    </row>
    <row r="6315" spans="1:95" x14ac:dyDescent="0.2">
      <c r="A6315" s="3">
        <v>4120</v>
      </c>
      <c r="B6315" s="2" t="s">
        <v>16380</v>
      </c>
      <c r="C6315" s="2" t="s">
        <v>16381</v>
      </c>
      <c r="D6315" s="3">
        <v>15965</v>
      </c>
      <c r="E6315" s="3">
        <v>15949</v>
      </c>
      <c r="F6315" s="3">
        <v>63444</v>
      </c>
      <c r="G6315" s="3">
        <v>18969</v>
      </c>
      <c r="H6315" s="3">
        <v>55.820999999999998</v>
      </c>
      <c r="I6315" s="30">
        <v>604.34014000000002</v>
      </c>
      <c r="J6315" s="30">
        <v>604.33912310000005</v>
      </c>
      <c r="K6315" s="30">
        <v>1.0200000000000001E-3</v>
      </c>
      <c r="L6315" s="3">
        <v>4</v>
      </c>
      <c r="M6315" s="3">
        <v>4</v>
      </c>
      <c r="N6315" s="10">
        <f t="shared" si="686"/>
        <v>1</v>
      </c>
      <c r="O6315" s="35">
        <v>4</v>
      </c>
      <c r="P6315" s="17"/>
      <c r="Q6315" s="40">
        <v>2414.3289500000001</v>
      </c>
      <c r="R6315" s="40">
        <v>604.33770000000004</v>
      </c>
      <c r="S6315" s="18">
        <f t="shared" si="687"/>
        <v>4.0374777214439561</v>
      </c>
      <c r="T6315" s="18">
        <f t="shared" si="688"/>
        <v>2.3548092399512566</v>
      </c>
      <c r="U6315" s="18">
        <f t="shared" si="689"/>
        <v>1.9856447809331585</v>
      </c>
      <c r="V6315" s="30">
        <v>604.33889999999997</v>
      </c>
      <c r="W6315" s="3" t="s">
        <v>47</v>
      </c>
      <c r="Y6315" s="3" t="s">
        <v>47</v>
      </c>
      <c r="Z6315" s="3" t="s">
        <v>47</v>
      </c>
      <c r="AA6315" s="3" t="s">
        <v>48</v>
      </c>
      <c r="AB6315" s="12" t="s">
        <v>47</v>
      </c>
      <c r="AC6315" s="3" t="s">
        <v>47</v>
      </c>
      <c r="AD6315" s="3" t="s">
        <v>47</v>
      </c>
      <c r="AE6315" s="3" t="s">
        <v>47</v>
      </c>
      <c r="AF6315" s="3" t="s">
        <v>47</v>
      </c>
      <c r="AG6315" s="3" t="s">
        <v>47</v>
      </c>
      <c r="AI6315" s="3" t="s">
        <v>47</v>
      </c>
      <c r="AJ6315" s="3" t="s">
        <v>47</v>
      </c>
      <c r="AK6315" s="3" t="s">
        <v>47</v>
      </c>
      <c r="AL6315" s="3" t="s">
        <v>47</v>
      </c>
      <c r="AM6315" s="3" t="s">
        <v>47</v>
      </c>
      <c r="AU6315" s="3">
        <v>0</v>
      </c>
      <c r="AV6315" s="3">
        <v>14</v>
      </c>
      <c r="AW6315" s="3">
        <v>1</v>
      </c>
      <c r="AX6315" s="3">
        <v>14</v>
      </c>
      <c r="AY6315" s="3">
        <v>100</v>
      </c>
      <c r="AZ6315" s="6" t="str">
        <f t="shared" si="690"/>
        <v>3021.2</v>
      </c>
      <c r="BC6315" s="12" t="s">
        <v>16382</v>
      </c>
      <c r="BJ6315" s="12">
        <f t="shared" si="691"/>
        <v>0</v>
      </c>
      <c r="BK6315" s="12">
        <f t="shared" si="692"/>
        <v>0</v>
      </c>
      <c r="CQ6315" s="3" t="str">
        <f>CONCATENATE(baseURL!$A$1,baseURL!$B$1,baseURL!$C$1,".",C6315,".",L6315,".pkl&amp;seq=",BC6315)</f>
        <v>http://proteomics.broadinstitute.org/millscripts/viewfeed.pl?side=xl&amp;cycle=1&amp;fixedMods=iaaC&amp;file=msdataSM/iPRG2012_nd/cpick_in/iPRG2012_nd.3021.2.4.pkl&amp;seq=VLDEVVVDNFDQKLGVDLLRK</v>
      </c>
    </row>
    <row r="6316" spans="1:95" x14ac:dyDescent="0.2">
      <c r="A6316" s="3">
        <v>4515</v>
      </c>
      <c r="B6316" s="2" t="s">
        <v>16383</v>
      </c>
      <c r="C6316" s="2" t="s">
        <v>16384</v>
      </c>
      <c r="D6316" s="3">
        <v>15966</v>
      </c>
      <c r="E6316" s="3">
        <v>15950</v>
      </c>
      <c r="F6316" s="3">
        <v>63445</v>
      </c>
      <c r="G6316" s="3">
        <v>18970</v>
      </c>
      <c r="H6316" s="3">
        <v>55.824399999999997</v>
      </c>
      <c r="I6316" s="30">
        <v>644.02691000000004</v>
      </c>
      <c r="J6316" s="30">
        <v>644.02749029999995</v>
      </c>
      <c r="K6316" s="30">
        <v>-5.8E-4</v>
      </c>
      <c r="L6316" s="3">
        <v>3</v>
      </c>
      <c r="M6316" s="3">
        <v>3</v>
      </c>
      <c r="N6316" s="10">
        <f t="shared" si="686"/>
        <v>1</v>
      </c>
      <c r="O6316" s="35">
        <v>3</v>
      </c>
      <c r="P6316" s="17"/>
      <c r="Q6316" s="40">
        <v>1930.0644</v>
      </c>
      <c r="R6316" s="40">
        <v>644.02632000000006</v>
      </c>
      <c r="S6316" s="18">
        <f t="shared" si="687"/>
        <v>0.91611162722095274</v>
      </c>
      <c r="T6316" s="18">
        <f t="shared" si="688"/>
        <v>1.8171617580766204</v>
      </c>
      <c r="U6316" s="18">
        <f t="shared" si="689"/>
        <v>1.8322232544419055</v>
      </c>
      <c r="V6316" s="30">
        <v>644.02750000000003</v>
      </c>
      <c r="W6316" s="3" t="s">
        <v>47</v>
      </c>
      <c r="X6316" s="3" t="s">
        <v>47</v>
      </c>
      <c r="Y6316" s="3" t="s">
        <v>47</v>
      </c>
      <c r="Z6316" s="3" t="s">
        <v>47</v>
      </c>
      <c r="AA6316" s="3" t="s">
        <v>48</v>
      </c>
      <c r="AB6316" s="12" t="s">
        <v>47</v>
      </c>
      <c r="AC6316" s="3" t="s">
        <v>47</v>
      </c>
      <c r="AD6316" s="3" t="s">
        <v>47</v>
      </c>
      <c r="AE6316" s="3" t="s">
        <v>47</v>
      </c>
      <c r="AF6316" s="3" t="s">
        <v>47</v>
      </c>
      <c r="AG6316" s="3" t="s">
        <v>47</v>
      </c>
      <c r="AH6316" s="3" t="s">
        <v>47</v>
      </c>
      <c r="AI6316" s="3" t="s">
        <v>47</v>
      </c>
      <c r="AK6316" s="3" t="s">
        <v>47</v>
      </c>
      <c r="AL6316" s="3" t="s">
        <v>47</v>
      </c>
      <c r="AM6316" s="3" t="s">
        <v>47</v>
      </c>
      <c r="AN6316" s="3" t="s">
        <v>47</v>
      </c>
      <c r="AU6316" s="3">
        <v>0</v>
      </c>
      <c r="AV6316" s="3">
        <v>16</v>
      </c>
      <c r="AW6316" s="3">
        <v>1</v>
      </c>
      <c r="AX6316" s="3">
        <v>16</v>
      </c>
      <c r="AY6316" s="3">
        <v>100</v>
      </c>
      <c r="AZ6316" s="6" t="str">
        <f t="shared" si="690"/>
        <v>3021.3</v>
      </c>
      <c r="BC6316" s="12" t="s">
        <v>16291</v>
      </c>
      <c r="BJ6316" s="12">
        <f t="shared" si="691"/>
        <v>0</v>
      </c>
      <c r="BK6316" s="12">
        <f t="shared" si="692"/>
        <v>0</v>
      </c>
      <c r="CQ6316" s="3" t="str">
        <f>CONCATENATE(baseURL!$A$1,baseURL!$B$1,baseURL!$C$1,".",C6316,".",L6316,".pkl&amp;seq=",BC6316)</f>
        <v>http://proteomics.broadinstitute.org/millscripts/viewfeed.pl?side=xl&amp;cycle=1&amp;fixedMods=iaaC&amp;file=msdataSM/iPRG2012_nd/cpick_in/iPRG2012_nd.3021.3.3.pkl&amp;seq=LNYNTVSGVNGPLVLLEK</v>
      </c>
    </row>
    <row r="6317" spans="1:95" x14ac:dyDescent="0.2">
      <c r="A6317" s="3">
        <v>1716</v>
      </c>
      <c r="B6317" s="2" t="s">
        <v>16385</v>
      </c>
      <c r="C6317" s="2" t="s">
        <v>16368</v>
      </c>
      <c r="D6317" s="3">
        <v>15967</v>
      </c>
      <c r="E6317" s="3">
        <v>15951</v>
      </c>
      <c r="F6317" s="3">
        <v>63446</v>
      </c>
      <c r="G6317" s="3">
        <v>18971</v>
      </c>
      <c r="H6317" s="3">
        <v>55.8277</v>
      </c>
      <c r="I6317" s="30">
        <v>678.40117999999995</v>
      </c>
      <c r="J6317" s="30">
        <v>677.89902749999999</v>
      </c>
      <c r="K6317" s="30">
        <v>0.50214999999999999</v>
      </c>
      <c r="L6317" s="3">
        <v>2</v>
      </c>
      <c r="M6317" s="3">
        <v>2</v>
      </c>
      <c r="N6317" s="10">
        <f t="shared" si="686"/>
        <v>1</v>
      </c>
      <c r="O6317" s="35">
        <v>2</v>
      </c>
      <c r="P6317" s="17"/>
      <c r="Q6317" s="40">
        <v>1355.79331</v>
      </c>
      <c r="R6317" s="40">
        <v>678.40030000000002</v>
      </c>
      <c r="S6317" s="18">
        <f t="shared" si="687"/>
        <v>1.2971692375994872</v>
      </c>
      <c r="T6317" s="18">
        <f t="shared" si="688"/>
        <v>-738.90371215936557</v>
      </c>
      <c r="U6317" s="18">
        <f t="shared" si="689"/>
        <v>-1479.362553347936</v>
      </c>
      <c r="V6317" s="30">
        <v>677.39670000000001</v>
      </c>
      <c r="X6317" s="3" t="s">
        <v>47</v>
      </c>
      <c r="Z6317" s="3" t="s">
        <v>52</v>
      </c>
      <c r="AA6317" s="3" t="s">
        <v>47</v>
      </c>
      <c r="AC6317" s="3" t="s">
        <v>52</v>
      </c>
      <c r="AD6317" s="3" t="s">
        <v>47</v>
      </c>
      <c r="AF6317" s="3" t="s">
        <v>47</v>
      </c>
      <c r="AG6317" s="3" t="s">
        <v>47</v>
      </c>
      <c r="AJ6317" s="3" t="s">
        <v>47</v>
      </c>
      <c r="AK6317" s="3" t="s">
        <v>47</v>
      </c>
      <c r="AL6317" s="3" t="s">
        <v>52</v>
      </c>
      <c r="AU6317" s="3">
        <v>0</v>
      </c>
      <c r="AV6317" s="3">
        <v>7</v>
      </c>
      <c r="AW6317" s="3">
        <v>1</v>
      </c>
      <c r="AX6317" s="3">
        <v>7</v>
      </c>
      <c r="AY6317" s="3">
        <v>100</v>
      </c>
      <c r="AZ6317" s="6" t="str">
        <f t="shared" si="690"/>
        <v>3021.4</v>
      </c>
      <c r="BC6317" s="12" t="s">
        <v>16294</v>
      </c>
      <c r="BJ6317" s="12">
        <f t="shared" si="691"/>
        <v>0</v>
      </c>
      <c r="BK6317" s="12">
        <f t="shared" si="692"/>
        <v>0</v>
      </c>
      <c r="CQ6317" s="3" t="str">
        <f>CONCATENATE(baseURL!$A$1,baseURL!$B$1,baseURL!$C$1,".",C6317,".",L6317,".pkl&amp;seq=",BC6317)</f>
        <v>http://proteomics.broadinstitute.org/millscripts/viewfeed.pl?side=xl&amp;cycle=1&amp;fixedMods=iaaC&amp;file=msdataSM/iPRG2012_nd/cpick_in/iPRG2012_nd.3021.4.2.pkl&amp;seq=SVLSFPPLVAPTK</v>
      </c>
    </row>
    <row r="6318" spans="1:95" x14ac:dyDescent="0.2">
      <c r="A6318" s="3">
        <v>2036</v>
      </c>
      <c r="B6318" s="2" t="s">
        <v>16386</v>
      </c>
      <c r="C6318" s="2" t="s">
        <v>16377</v>
      </c>
      <c r="D6318" s="3">
        <v>15970</v>
      </c>
      <c r="E6318" s="3">
        <v>15954</v>
      </c>
      <c r="F6318" s="3">
        <v>63465</v>
      </c>
      <c r="G6318" s="3">
        <v>18975</v>
      </c>
      <c r="H6318" s="3">
        <v>55.850499999999997</v>
      </c>
      <c r="I6318" s="30">
        <v>460.23676</v>
      </c>
      <c r="J6318" s="30">
        <v>460.23757999999998</v>
      </c>
      <c r="K6318" s="30">
        <v>-8.1999999999999998E-4</v>
      </c>
      <c r="L6318" s="3">
        <v>3</v>
      </c>
      <c r="M6318" s="3">
        <v>3</v>
      </c>
      <c r="N6318" s="10">
        <f t="shared" si="686"/>
        <v>1</v>
      </c>
      <c r="O6318" s="35">
        <v>3</v>
      </c>
      <c r="P6318" s="17"/>
      <c r="Q6318" s="40">
        <v>1378.69362</v>
      </c>
      <c r="R6318" s="40">
        <v>460.23606000000001</v>
      </c>
      <c r="S6318" s="18">
        <f t="shared" si="687"/>
        <v>1.5209586141399174</v>
      </c>
      <c r="T6318" s="18">
        <f t="shared" si="688"/>
        <v>3.3026529906650035</v>
      </c>
      <c r="U6318" s="18">
        <f t="shared" si="689"/>
        <v>2.4769897429678753</v>
      </c>
      <c r="V6318" s="30">
        <v>460.23719999999997</v>
      </c>
      <c r="W6318" s="3" t="s">
        <v>47</v>
      </c>
      <c r="X6318" s="3" t="s">
        <v>47</v>
      </c>
      <c r="Y6318" s="3" t="s">
        <v>47</v>
      </c>
      <c r="Z6318" s="3" t="s">
        <v>47</v>
      </c>
      <c r="AA6318" s="3" t="s">
        <v>48</v>
      </c>
      <c r="AB6318" s="12" t="s">
        <v>47</v>
      </c>
      <c r="AC6318" s="3" t="s">
        <v>47</v>
      </c>
      <c r="AD6318" s="3" t="s">
        <v>47</v>
      </c>
      <c r="AE6318" s="3" t="s">
        <v>47</v>
      </c>
      <c r="AG6318" s="3" t="s">
        <v>47</v>
      </c>
      <c r="AH6318" s="3" t="s">
        <v>47</v>
      </c>
      <c r="AI6318" s="3" t="s">
        <v>47</v>
      </c>
      <c r="AJ6318" s="3" t="s">
        <v>47</v>
      </c>
      <c r="AK6318" s="3" t="s">
        <v>52</v>
      </c>
      <c r="AL6318" s="3" t="s">
        <v>52</v>
      </c>
      <c r="AO6318" s="3" t="s">
        <v>47</v>
      </c>
      <c r="AP6318" s="3" t="s">
        <v>52</v>
      </c>
      <c r="AU6318" s="3">
        <v>0</v>
      </c>
      <c r="AV6318" s="3">
        <v>13</v>
      </c>
      <c r="AW6318" s="3">
        <v>1</v>
      </c>
      <c r="AX6318" s="3">
        <v>13</v>
      </c>
      <c r="AY6318" s="3">
        <v>100</v>
      </c>
      <c r="AZ6318" s="6" t="str">
        <f t="shared" si="690"/>
        <v>3022.2</v>
      </c>
      <c r="BC6318" s="12" t="s">
        <v>16387</v>
      </c>
      <c r="BJ6318" s="12">
        <f t="shared" si="691"/>
        <v>0</v>
      </c>
      <c r="BK6318" s="12">
        <f t="shared" si="692"/>
        <v>0</v>
      </c>
      <c r="BP6318" s="3" t="s">
        <v>54</v>
      </c>
      <c r="BR6318" s="3" t="s">
        <v>54</v>
      </c>
      <c r="CQ6318" s="3" t="str">
        <f>CONCATENATE(baseURL!$A$1,baseURL!$B$1,baseURL!$C$1,".",C6318,".",L6318,".pkl&amp;seq=",BC6318,"&amp;varMods=Deamidated-N")</f>
        <v>http://proteomics.broadinstitute.org/millscripts/viewfeed.pl?side=xl&amp;cycle=1&amp;fixedMods=iaaC&amp;file=msdataSM/iPRG2012_nd/cpick_in/iPRG2012_nd.3022.2.3.pkl&amp;seq=nGVHMVFASFLR&amp;varMods=Deamidated-N</v>
      </c>
    </row>
    <row r="6319" spans="1:95" x14ac:dyDescent="0.2">
      <c r="A6319" s="3">
        <v>5575</v>
      </c>
      <c r="B6319" s="2" t="s">
        <v>16388</v>
      </c>
      <c r="C6319" s="2" t="s">
        <v>16389</v>
      </c>
      <c r="D6319" s="3">
        <v>15972</v>
      </c>
      <c r="E6319" s="3">
        <v>15956</v>
      </c>
      <c r="F6319" s="3">
        <v>63485</v>
      </c>
      <c r="G6319" s="3">
        <v>18978</v>
      </c>
      <c r="H6319" s="3">
        <v>55.869900000000001</v>
      </c>
      <c r="I6319" s="30">
        <v>630.00323000000003</v>
      </c>
      <c r="J6319" s="30">
        <v>630.00121609999997</v>
      </c>
      <c r="K6319" s="30">
        <v>2.0100000000000001E-3</v>
      </c>
      <c r="L6319" s="3">
        <v>3</v>
      </c>
      <c r="M6319" s="3">
        <v>3</v>
      </c>
      <c r="N6319" s="10">
        <f t="shared" si="686"/>
        <v>1</v>
      </c>
      <c r="O6319" s="35">
        <v>3</v>
      </c>
      <c r="P6319" s="17"/>
      <c r="Q6319" s="40">
        <v>1887.9844399999999</v>
      </c>
      <c r="R6319" s="40">
        <v>629.99965999999995</v>
      </c>
      <c r="S6319" s="18">
        <f t="shared" si="687"/>
        <v>5.666669724998842</v>
      </c>
      <c r="T6319" s="18">
        <f t="shared" si="688"/>
        <v>2.4700013330422408</v>
      </c>
      <c r="U6319" s="18">
        <f t="shared" si="689"/>
        <v>2.4444457638134489</v>
      </c>
      <c r="V6319" s="30">
        <v>630.00120000000004</v>
      </c>
      <c r="W6319" s="3" t="s">
        <v>47</v>
      </c>
      <c r="X6319" s="3" t="s">
        <v>47</v>
      </c>
      <c r="Y6319" s="3" t="s">
        <v>47</v>
      </c>
      <c r="Z6319" s="3" t="s">
        <v>47</v>
      </c>
      <c r="AA6319" s="3" t="s">
        <v>48</v>
      </c>
      <c r="AB6319" s="12" t="s">
        <v>47</v>
      </c>
      <c r="AC6319" s="3" t="s">
        <v>47</v>
      </c>
      <c r="AD6319" s="3" t="s">
        <v>47</v>
      </c>
      <c r="AE6319" s="3" t="s">
        <v>47</v>
      </c>
      <c r="AF6319" s="3" t="s">
        <v>47</v>
      </c>
      <c r="AG6319" s="3" t="s">
        <v>47</v>
      </c>
      <c r="AH6319" s="3" t="s">
        <v>47</v>
      </c>
      <c r="AI6319" s="3" t="s">
        <v>47</v>
      </c>
      <c r="AJ6319" s="3" t="s">
        <v>47</v>
      </c>
      <c r="AK6319" s="3" t="s">
        <v>47</v>
      </c>
      <c r="AL6319" s="3" t="s">
        <v>47</v>
      </c>
      <c r="AM6319" s="3" t="s">
        <v>47</v>
      </c>
      <c r="AU6319" s="3">
        <v>0</v>
      </c>
      <c r="AV6319" s="3">
        <v>16</v>
      </c>
      <c r="AW6319" s="3">
        <v>1</v>
      </c>
      <c r="AX6319" s="3">
        <v>16</v>
      </c>
      <c r="AY6319" s="3">
        <v>100</v>
      </c>
      <c r="AZ6319" s="6" t="str">
        <f t="shared" si="690"/>
        <v>3023.1</v>
      </c>
      <c r="BC6319" s="12" t="s">
        <v>16390</v>
      </c>
      <c r="BJ6319" s="12">
        <f t="shared" si="691"/>
        <v>0</v>
      </c>
      <c r="BK6319" s="12">
        <f t="shared" si="692"/>
        <v>0</v>
      </c>
      <c r="CQ6319" s="3" t="str">
        <f>CONCATENATE(baseURL!$A$1,baseURL!$B$1,baseURL!$C$1,".",C6319,".",L6319,".pkl&amp;seq=",BC6319)</f>
        <v>http://proteomics.broadinstitute.org/millscripts/viewfeed.pl?side=xl&amp;cycle=1&amp;fixedMods=iaaC&amp;file=msdataSM/iPRG2012_nd/cpick_in/iPRG2012_nd.3023.1.3.pkl&amp;seq=SLPRLDGLSVQELMDSK</v>
      </c>
    </row>
    <row r="6320" spans="1:95" x14ac:dyDescent="0.2">
      <c r="A6320" s="3">
        <v>3790</v>
      </c>
      <c r="B6320" s="2" t="s">
        <v>16391</v>
      </c>
      <c r="C6320" s="2" t="s">
        <v>16392</v>
      </c>
      <c r="D6320" s="3">
        <v>15973</v>
      </c>
      <c r="E6320" s="3">
        <v>15957</v>
      </c>
      <c r="F6320" s="3">
        <v>63486</v>
      </c>
      <c r="G6320" s="3">
        <v>18979</v>
      </c>
      <c r="H6320" s="3">
        <v>55.875700000000002</v>
      </c>
      <c r="I6320" s="30">
        <v>724.10136999999997</v>
      </c>
      <c r="J6320" s="30">
        <v>724.10104639999997</v>
      </c>
      <c r="K6320" s="30">
        <v>3.2000000000000003E-4</v>
      </c>
      <c r="L6320" s="3">
        <v>0</v>
      </c>
      <c r="M6320" s="3">
        <v>4</v>
      </c>
      <c r="N6320" s="10">
        <f t="shared" si="686"/>
        <v>1</v>
      </c>
      <c r="O6320" s="35">
        <v>4</v>
      </c>
      <c r="P6320" s="17"/>
      <c r="Q6320" s="40">
        <v>2893.3751299999999</v>
      </c>
      <c r="R6320" s="40">
        <v>724.09924000000001</v>
      </c>
      <c r="S6320" s="18">
        <f t="shared" si="687"/>
        <v>2.9415857417079301</v>
      </c>
      <c r="T6320" s="18">
        <f t="shared" si="688"/>
        <v>2.4946856731461486</v>
      </c>
      <c r="U6320" s="18">
        <f t="shared" si="689"/>
        <v>2.430606058901835</v>
      </c>
      <c r="V6320" s="30">
        <v>724.101</v>
      </c>
      <c r="W6320" s="3" t="s">
        <v>47</v>
      </c>
      <c r="X6320" s="3" t="s">
        <v>47</v>
      </c>
      <c r="Y6320" s="3" t="s">
        <v>47</v>
      </c>
      <c r="Z6320" s="3" t="s">
        <v>47</v>
      </c>
      <c r="AA6320" s="3" t="s">
        <v>47</v>
      </c>
      <c r="AB6320" s="12" t="s">
        <v>48</v>
      </c>
      <c r="AC6320" s="3" t="s">
        <v>47</v>
      </c>
      <c r="AE6320" s="3" t="s">
        <v>47</v>
      </c>
      <c r="AF6320" s="3" t="s">
        <v>48</v>
      </c>
      <c r="AG6320" s="3" t="s">
        <v>52</v>
      </c>
      <c r="AL6320" s="3" t="s">
        <v>52</v>
      </c>
      <c r="AM6320" s="3" t="s">
        <v>48</v>
      </c>
      <c r="AU6320" s="3">
        <v>0</v>
      </c>
      <c r="AV6320" s="3">
        <v>7</v>
      </c>
      <c r="AW6320" s="3">
        <v>1</v>
      </c>
      <c r="AX6320" s="3">
        <v>7</v>
      </c>
      <c r="AY6320" s="3">
        <v>100</v>
      </c>
      <c r="AZ6320" s="6" t="str">
        <f t="shared" si="690"/>
        <v>3023.2</v>
      </c>
      <c r="BC6320" s="12" t="s">
        <v>16393</v>
      </c>
      <c r="BJ6320" s="12">
        <f t="shared" si="691"/>
        <v>0</v>
      </c>
      <c r="BK6320" s="12">
        <f t="shared" si="692"/>
        <v>0</v>
      </c>
      <c r="CQ6320" s="3" t="str">
        <f>CONCATENATE(baseURL!$A$1,baseURL!$B$1,baseURL!$C$1,".",C6320,".",L6320,".pkl&amp;seq=",BC6320)</f>
        <v>http://proteomics.broadinstitute.org/millscripts/viewfeed.pl?side=xl&amp;cycle=1&amp;fixedMods=iaaC&amp;file=msdataSM/iPRG2012_nd/cpick_in/iPRG2012_nd.3023.2.0.pkl&amp;seq=STSGNTHLGGQDFDTNLLEHFKAEFK</v>
      </c>
    </row>
    <row r="6321" spans="1:95" x14ac:dyDescent="0.2">
      <c r="A6321" s="3">
        <v>4000</v>
      </c>
      <c r="B6321" s="2" t="s">
        <v>16394</v>
      </c>
      <c r="C6321" s="2" t="s">
        <v>16386</v>
      </c>
      <c r="D6321" s="3">
        <v>15974</v>
      </c>
      <c r="E6321" s="3">
        <v>15958</v>
      </c>
      <c r="F6321" s="3">
        <v>63487</v>
      </c>
      <c r="G6321" s="3">
        <v>18980</v>
      </c>
      <c r="H6321" s="3">
        <v>55.881500000000003</v>
      </c>
      <c r="I6321" s="30">
        <v>805.78593000000001</v>
      </c>
      <c r="J6321" s="30">
        <v>805.44983979999995</v>
      </c>
      <c r="K6321" s="30">
        <v>0.33609</v>
      </c>
      <c r="L6321" s="3">
        <v>0</v>
      </c>
      <c r="M6321" s="3">
        <v>3</v>
      </c>
      <c r="N6321" s="10">
        <f t="shared" si="686"/>
        <v>1</v>
      </c>
      <c r="O6321" s="35">
        <v>3</v>
      </c>
      <c r="P6321" s="17"/>
      <c r="Q6321" s="40">
        <v>2414.3289500000001</v>
      </c>
      <c r="R6321" s="40">
        <v>805.44782999999995</v>
      </c>
      <c r="S6321" s="18">
        <f t="shared" si="687"/>
        <v>419.7664794752182</v>
      </c>
      <c r="T6321" s="18">
        <f t="shared" si="688"/>
        <v>2.4952578244529828</v>
      </c>
      <c r="U6321" s="18">
        <f t="shared" si="689"/>
        <v>2.4458443199585616</v>
      </c>
      <c r="V6321" s="30">
        <v>805.44979999999998</v>
      </c>
      <c r="W6321" s="3" t="s">
        <v>47</v>
      </c>
      <c r="X6321" s="3" t="s">
        <v>47</v>
      </c>
      <c r="Y6321" s="3" t="s">
        <v>47</v>
      </c>
      <c r="Z6321" s="3" t="s">
        <v>47</v>
      </c>
      <c r="AA6321" s="3" t="s">
        <v>47</v>
      </c>
      <c r="AB6321" s="12" t="s">
        <v>47</v>
      </c>
      <c r="AC6321" s="3" t="s">
        <v>47</v>
      </c>
      <c r="AD6321" s="3" t="s">
        <v>47</v>
      </c>
      <c r="AE6321" s="3" t="s">
        <v>47</v>
      </c>
      <c r="AF6321" s="3" t="s">
        <v>47</v>
      </c>
      <c r="AG6321" s="3" t="s">
        <v>47</v>
      </c>
      <c r="AI6321" s="3" t="s">
        <v>48</v>
      </c>
      <c r="AK6321" s="3" t="s">
        <v>52</v>
      </c>
      <c r="AL6321" s="3" t="s">
        <v>48</v>
      </c>
      <c r="AU6321" s="3">
        <v>0</v>
      </c>
      <c r="AV6321" s="3">
        <v>11</v>
      </c>
      <c r="AW6321" s="3">
        <v>2</v>
      </c>
      <c r="AX6321" s="3">
        <v>10</v>
      </c>
      <c r="AY6321" s="3">
        <v>90.91</v>
      </c>
      <c r="AZ6321" s="6" t="str">
        <f t="shared" si="690"/>
        <v>3023.3</v>
      </c>
      <c r="BC6321" s="12" t="s">
        <v>16382</v>
      </c>
      <c r="BJ6321" s="12">
        <f t="shared" si="691"/>
        <v>0</v>
      </c>
      <c r="BK6321" s="12">
        <f t="shared" si="692"/>
        <v>0</v>
      </c>
      <c r="BZ6321" s="3" t="s">
        <v>16395</v>
      </c>
      <c r="CQ6321" s="3" t="str">
        <f>CONCATENATE(baseURL!$A$1,baseURL!$B$1,baseURL!$C$1,".",C6321,".",L6321,".pkl&amp;seq=",BC6321)</f>
        <v>http://proteomics.broadinstitute.org/millscripts/viewfeed.pl?side=xl&amp;cycle=1&amp;fixedMods=iaaC&amp;file=msdataSM/iPRG2012_nd/cpick_in/iPRG2012_nd.3023.3.0.pkl&amp;seq=VLDEVVVDNFDQKLGVDLLRK</v>
      </c>
    </row>
    <row r="6322" spans="1:95" x14ac:dyDescent="0.2">
      <c r="A6322" s="3">
        <v>6686</v>
      </c>
      <c r="B6322" s="2" t="s">
        <v>16397</v>
      </c>
      <c r="C6322" s="2" t="s">
        <v>16394</v>
      </c>
      <c r="D6322" s="3">
        <v>15978</v>
      </c>
      <c r="E6322" s="3">
        <v>15962</v>
      </c>
      <c r="F6322" s="3">
        <v>63509</v>
      </c>
      <c r="G6322" s="3">
        <v>18985</v>
      </c>
      <c r="H6322" s="3">
        <v>55.903399999999998</v>
      </c>
      <c r="I6322" s="30">
        <v>738.88472000000002</v>
      </c>
      <c r="J6322" s="30">
        <v>738.8831917</v>
      </c>
      <c r="K6322" s="30">
        <v>1.5299999999999999E-3</v>
      </c>
      <c r="L6322" s="3">
        <v>4</v>
      </c>
      <c r="M6322" s="3">
        <v>4</v>
      </c>
      <c r="N6322" s="10">
        <f t="shared" si="686"/>
        <v>1</v>
      </c>
      <c r="O6322" s="35">
        <v>4</v>
      </c>
      <c r="P6322" s="17"/>
      <c r="Q6322" s="40">
        <v>2952.50614</v>
      </c>
      <c r="R6322" s="40">
        <v>738.88198999999997</v>
      </c>
      <c r="S6322" s="18">
        <f t="shared" si="687"/>
        <v>3.694771339659138</v>
      </c>
      <c r="T6322" s="18">
        <f t="shared" si="688"/>
        <v>1.6263760875050901</v>
      </c>
      <c r="U6322" s="18">
        <f t="shared" si="689"/>
        <v>1.6376092750813811</v>
      </c>
      <c r="V6322" s="30">
        <v>738.88319999999999</v>
      </c>
      <c r="W6322" s="3" t="s">
        <v>47</v>
      </c>
      <c r="X6322" s="3" t="s">
        <v>47</v>
      </c>
      <c r="Y6322" s="3" t="s">
        <v>47</v>
      </c>
      <c r="Z6322" s="3" t="s">
        <v>47</v>
      </c>
      <c r="AA6322" s="3" t="s">
        <v>47</v>
      </c>
      <c r="AB6322" s="12" t="s">
        <v>47</v>
      </c>
      <c r="AC6322" s="3" t="s">
        <v>47</v>
      </c>
      <c r="AD6322" s="3" t="s">
        <v>47</v>
      </c>
      <c r="AE6322" s="3" t="s">
        <v>47</v>
      </c>
      <c r="AF6322" s="3" t="s">
        <v>47</v>
      </c>
      <c r="AG6322" s="3" t="s">
        <v>47</v>
      </c>
      <c r="AI6322" s="3" t="s">
        <v>47</v>
      </c>
      <c r="AJ6322" s="3" t="s">
        <v>47</v>
      </c>
      <c r="AK6322" s="3" t="s">
        <v>47</v>
      </c>
      <c r="AL6322" s="3" t="s">
        <v>47</v>
      </c>
      <c r="AU6322" s="3">
        <v>0</v>
      </c>
      <c r="AV6322" s="3">
        <v>15</v>
      </c>
      <c r="AW6322" s="3">
        <v>1</v>
      </c>
      <c r="AX6322" s="3">
        <v>15</v>
      </c>
      <c r="AY6322" s="3">
        <v>100</v>
      </c>
      <c r="AZ6322" s="6" t="str">
        <f t="shared" si="690"/>
        <v>3024.4</v>
      </c>
      <c r="BC6322" s="12" t="s">
        <v>16398</v>
      </c>
      <c r="BJ6322" s="12">
        <f t="shared" si="691"/>
        <v>0</v>
      </c>
      <c r="BK6322" s="12">
        <f t="shared" si="692"/>
        <v>0</v>
      </c>
      <c r="CQ6322" s="3" t="str">
        <f>CONCATENATE(baseURL!$A$1,baseURL!$B$1,baseURL!$C$1,".",C6322,".",L6322,".pkl&amp;seq=",BC6322)</f>
        <v>http://proteomics.broadinstitute.org/millscripts/viewfeed.pl?side=xl&amp;cycle=1&amp;fixedMods=iaaC&amp;file=msdataSM/iPRG2012_nd/cpick_in/iPRG2012_nd.3024.4.4.pkl&amp;seq=NGKAPEAEQVLSAAATFPLAQPATDVEAR</v>
      </c>
    </row>
    <row r="6323" spans="1:95" x14ac:dyDescent="0.2">
      <c r="A6323" s="3">
        <v>5909</v>
      </c>
      <c r="B6323" s="2" t="s">
        <v>16399</v>
      </c>
      <c r="C6323" s="2" t="s">
        <v>16400</v>
      </c>
      <c r="D6323" s="3">
        <v>15979</v>
      </c>
      <c r="E6323" s="3">
        <v>15963</v>
      </c>
      <c r="F6323" s="3">
        <v>63510</v>
      </c>
      <c r="G6323" s="3">
        <v>18986</v>
      </c>
      <c r="H6323" s="3">
        <v>55.906799999999997</v>
      </c>
      <c r="I6323" s="30">
        <v>835.70137</v>
      </c>
      <c r="J6323" s="30">
        <v>835.69923819999997</v>
      </c>
      <c r="K6323" s="30">
        <v>2.1299999999999999E-3</v>
      </c>
      <c r="L6323" s="3">
        <v>4</v>
      </c>
      <c r="M6323" s="3">
        <v>4</v>
      </c>
      <c r="N6323" s="10">
        <f t="shared" si="686"/>
        <v>1</v>
      </c>
      <c r="O6323" s="35">
        <v>4</v>
      </c>
      <c r="P6323" s="17"/>
      <c r="Q6323" s="40">
        <v>3339.7682300000001</v>
      </c>
      <c r="R6323" s="40">
        <v>835.69750999999997</v>
      </c>
      <c r="S6323" s="18">
        <f t="shared" si="687"/>
        <v>4.6188961362724479</v>
      </c>
      <c r="T6323" s="18">
        <f t="shared" si="688"/>
        <v>2.0679731354019339</v>
      </c>
      <c r="U6323" s="18">
        <f t="shared" si="689"/>
        <v>2.0222628161872351</v>
      </c>
      <c r="V6323" s="30">
        <v>835.69920000000002</v>
      </c>
      <c r="W6323" s="3" t="s">
        <v>47</v>
      </c>
      <c r="X6323" s="3" t="s">
        <v>47</v>
      </c>
      <c r="Y6323" s="3" t="s">
        <v>47</v>
      </c>
      <c r="Z6323" s="3" t="s">
        <v>47</v>
      </c>
      <c r="AA6323" s="3" t="s">
        <v>48</v>
      </c>
      <c r="AB6323" s="12" t="s">
        <v>47</v>
      </c>
      <c r="AC6323" s="3" t="s">
        <v>47</v>
      </c>
      <c r="AD6323" s="3" t="s">
        <v>47</v>
      </c>
      <c r="AE6323" s="3" t="s">
        <v>47</v>
      </c>
      <c r="AF6323" s="3" t="s">
        <v>47</v>
      </c>
      <c r="AG6323" s="3" t="s">
        <v>48</v>
      </c>
      <c r="AI6323" s="3" t="s">
        <v>47</v>
      </c>
      <c r="AJ6323" s="3" t="s">
        <v>47</v>
      </c>
      <c r="AK6323" s="3" t="s">
        <v>47</v>
      </c>
      <c r="AL6323" s="3" t="s">
        <v>47</v>
      </c>
      <c r="AM6323" s="3" t="s">
        <v>47</v>
      </c>
      <c r="AU6323" s="3">
        <v>0</v>
      </c>
      <c r="AV6323" s="3">
        <v>14</v>
      </c>
      <c r="AW6323" s="3">
        <v>1</v>
      </c>
      <c r="AX6323" s="3">
        <v>14</v>
      </c>
      <c r="AY6323" s="3">
        <v>100</v>
      </c>
      <c r="AZ6323" s="6" t="str">
        <f t="shared" si="690"/>
        <v>3024.5</v>
      </c>
      <c r="BC6323" s="12" t="s">
        <v>16401</v>
      </c>
      <c r="BJ6323" s="12">
        <f t="shared" si="691"/>
        <v>0</v>
      </c>
      <c r="BK6323" s="12">
        <f t="shared" si="692"/>
        <v>0</v>
      </c>
      <c r="CQ6323" s="3" t="str">
        <f>CONCATENATE(baseURL!$A$1,baseURL!$B$1,baseURL!$C$1,".",C6323,".",L6323,".pkl&amp;seq=",BC6323)</f>
        <v>http://proteomics.broadinstitute.org/millscripts/viewfeed.pl?side=xl&amp;cycle=1&amp;fixedMods=iaaC&amp;file=msdataSM/iPRG2012_nd/cpick_in/iPRG2012_nd.3024.5.4.pkl&amp;seq=LETLKQLNASLADKSYLEGTAVSQADVTVFK</v>
      </c>
    </row>
    <row r="6324" spans="1:95" x14ac:dyDescent="0.2">
      <c r="A6324" s="3">
        <v>2032</v>
      </c>
      <c r="B6324" s="2" t="s">
        <v>16402</v>
      </c>
      <c r="C6324" s="2" t="s">
        <v>16403</v>
      </c>
      <c r="D6324" s="3">
        <v>15980</v>
      </c>
      <c r="E6324" s="3">
        <v>15964</v>
      </c>
      <c r="F6324" s="3">
        <v>63527</v>
      </c>
      <c r="G6324" s="3">
        <v>18988</v>
      </c>
      <c r="H6324" s="3">
        <v>55.920299999999997</v>
      </c>
      <c r="I6324" s="30">
        <v>568.79376000000002</v>
      </c>
      <c r="J6324" s="30">
        <v>568.79129060000002</v>
      </c>
      <c r="K6324" s="30">
        <v>2.47E-3</v>
      </c>
      <c r="L6324" s="3">
        <v>2</v>
      </c>
      <c r="M6324" s="3">
        <v>2</v>
      </c>
      <c r="N6324" s="10">
        <f t="shared" si="686"/>
        <v>1</v>
      </c>
      <c r="O6324" s="35">
        <v>2</v>
      </c>
      <c r="P6324" s="17"/>
      <c r="Q6324" s="40">
        <v>1136.57349</v>
      </c>
      <c r="R6324" s="40">
        <v>568.79038000000003</v>
      </c>
      <c r="S6324" s="18">
        <f t="shared" si="687"/>
        <v>5.9424352430025857</v>
      </c>
      <c r="T6324" s="18">
        <f t="shared" si="688"/>
        <v>1.6009412817379753</v>
      </c>
      <c r="U6324" s="18">
        <f t="shared" si="689"/>
        <v>1.2658441937804294</v>
      </c>
      <c r="V6324" s="30">
        <v>568.79110000000003</v>
      </c>
      <c r="W6324" s="3" t="s">
        <v>47</v>
      </c>
      <c r="X6324" s="3" t="s">
        <v>47</v>
      </c>
      <c r="Y6324" s="3" t="s">
        <v>47</v>
      </c>
      <c r="Z6324" s="3" t="s">
        <v>47</v>
      </c>
      <c r="AA6324" s="3" t="s">
        <v>47</v>
      </c>
      <c r="AB6324" s="12" t="s">
        <v>52</v>
      </c>
      <c r="AC6324" s="3" t="s">
        <v>52</v>
      </c>
      <c r="AD6324" s="3" t="s">
        <v>47</v>
      </c>
      <c r="AE6324" s="3" t="s">
        <v>48</v>
      </c>
      <c r="AG6324" s="3" t="s">
        <v>48</v>
      </c>
      <c r="AH6324" s="3" t="s">
        <v>47</v>
      </c>
      <c r="AI6324" s="3" t="s">
        <v>48</v>
      </c>
      <c r="AJ6324" s="3" t="s">
        <v>47</v>
      </c>
      <c r="AO6324" s="3" t="s">
        <v>48</v>
      </c>
      <c r="AU6324" s="3">
        <v>0</v>
      </c>
      <c r="AV6324" s="3">
        <v>8</v>
      </c>
      <c r="AW6324" s="3">
        <v>1</v>
      </c>
      <c r="AX6324" s="3">
        <v>8</v>
      </c>
      <c r="AY6324" s="3">
        <v>100</v>
      </c>
      <c r="AZ6324" s="6" t="str">
        <f t="shared" si="690"/>
        <v>3025.1</v>
      </c>
      <c r="BC6324" s="12" t="s">
        <v>16404</v>
      </c>
      <c r="BJ6324" s="12">
        <f t="shared" si="691"/>
        <v>0</v>
      </c>
      <c r="BK6324" s="12">
        <f t="shared" si="692"/>
        <v>0</v>
      </c>
      <c r="BP6324" s="3" t="s">
        <v>54</v>
      </c>
      <c r="BR6324" s="3" t="s">
        <v>54</v>
      </c>
      <c r="CQ6324" s="3" t="str">
        <f>CONCATENATE(baseURL!$A$1,baseURL!$B$1,baseURL!$C$1,".",C6324,".",L6324,".pkl&amp;seq=",BC6324,"&amp;varMods=Deamidated-N")</f>
        <v>http://proteomics.broadinstitute.org/millscripts/viewfeed.pl?side=xl&amp;cycle=1&amp;fixedMods=iaaC&amp;file=msdataSM/iPRG2012_nd/cpick_in/iPRG2012_nd.3025.1.2.pkl&amp;seq=nGFLLDGFPR&amp;varMods=Deamidated-N</v>
      </c>
    </row>
    <row r="6325" spans="1:95" x14ac:dyDescent="0.2">
      <c r="A6325" s="3">
        <v>1657</v>
      </c>
      <c r="B6325" s="2" t="s">
        <v>16405</v>
      </c>
      <c r="C6325" s="2" t="s">
        <v>16406</v>
      </c>
      <c r="D6325" s="3">
        <v>15981</v>
      </c>
      <c r="E6325" s="3">
        <v>15965</v>
      </c>
      <c r="F6325" s="3">
        <v>63528</v>
      </c>
      <c r="G6325" s="3">
        <v>18989</v>
      </c>
      <c r="H6325" s="3">
        <v>55.926099999999998</v>
      </c>
      <c r="I6325" s="30">
        <v>575.33843999999999</v>
      </c>
      <c r="J6325" s="30">
        <v>575.33911720000003</v>
      </c>
      <c r="K6325" s="30">
        <v>-6.8000000000000005E-4</v>
      </c>
      <c r="L6325" s="3">
        <v>4</v>
      </c>
      <c r="M6325" s="3">
        <v>4</v>
      </c>
      <c r="N6325" s="10">
        <f t="shared" si="686"/>
        <v>1</v>
      </c>
      <c r="O6325" s="35">
        <v>4</v>
      </c>
      <c r="Q6325" s="40">
        <v>2298.3319099999999</v>
      </c>
      <c r="R6325" s="40">
        <v>575.33843999999999</v>
      </c>
      <c r="S6325" s="18">
        <f t="shared" si="687"/>
        <v>0</v>
      </c>
      <c r="T6325" s="18">
        <f t="shared" si="688"/>
        <v>1.1770463312707069</v>
      </c>
      <c r="U6325" s="18">
        <f t="shared" si="689"/>
        <v>-2.6766853957771817</v>
      </c>
      <c r="V6325" s="30">
        <v>575.33690000000001</v>
      </c>
      <c r="W6325" s="3" t="s">
        <v>65</v>
      </c>
      <c r="X6325" s="3" t="s">
        <v>47</v>
      </c>
      <c r="Y6325" s="3" t="s">
        <v>47</v>
      </c>
      <c r="Z6325" s="3" t="s">
        <v>65</v>
      </c>
      <c r="AA6325" s="3" t="s">
        <v>47</v>
      </c>
      <c r="AB6325" s="12" t="s">
        <v>47</v>
      </c>
      <c r="AC6325" s="3" t="s">
        <v>47</v>
      </c>
      <c r="AD6325" s="3" t="s">
        <v>47</v>
      </c>
      <c r="AF6325" s="3" t="s">
        <v>47</v>
      </c>
      <c r="AG6325" s="3" t="s">
        <v>52</v>
      </c>
      <c r="AI6325" s="3" t="s">
        <v>52</v>
      </c>
      <c r="AK6325" s="3" t="s">
        <v>48</v>
      </c>
      <c r="AL6325" s="3" t="s">
        <v>52</v>
      </c>
      <c r="AO6325" s="3" t="s">
        <v>48</v>
      </c>
      <c r="AP6325" s="3" t="s">
        <v>52</v>
      </c>
      <c r="AS6325" s="3" t="s">
        <v>47</v>
      </c>
      <c r="AU6325" s="3">
        <v>2</v>
      </c>
      <c r="AV6325" s="3">
        <v>8</v>
      </c>
      <c r="AW6325" s="3">
        <v>3</v>
      </c>
      <c r="AX6325" s="3">
        <v>4</v>
      </c>
      <c r="AY6325" s="3">
        <v>50</v>
      </c>
      <c r="AZ6325" s="6" t="str">
        <f t="shared" si="690"/>
        <v>3025.2</v>
      </c>
      <c r="BC6325" s="12" t="s">
        <v>16407</v>
      </c>
      <c r="BD6325" s="12" t="s">
        <v>258</v>
      </c>
      <c r="BF6325" s="12" t="s">
        <v>3182</v>
      </c>
      <c r="BJ6325" s="12">
        <f t="shared" si="691"/>
        <v>0</v>
      </c>
      <c r="BK6325" s="12">
        <f t="shared" si="692"/>
        <v>0</v>
      </c>
      <c r="BS6325" s="3" t="s">
        <v>15779</v>
      </c>
      <c r="BV6325" s="3" t="s">
        <v>15779</v>
      </c>
      <c r="BW6325" s="3" t="s">
        <v>16408</v>
      </c>
      <c r="BX6325" s="3" t="s">
        <v>16409</v>
      </c>
      <c r="BY6325" s="3" t="s">
        <v>16408</v>
      </c>
      <c r="CB6325" s="3" t="s">
        <v>16408</v>
      </c>
      <c r="CQ6325" s="3" t="str">
        <f>CONCATENATE(baseURL!$A$1,baseURL!$B$1,baseURL!$C$1,".",C6325,".",L6325,".pkl&amp;seq=",BC6325,"&amp;varMods=Dimethyl-K+Formyl-STY")</f>
        <v>http://proteomics.broadinstitute.org/millscripts/viewfeed.pl?side=xl&amp;cycle=1&amp;fixedMods=iaaC&amp;file=msdataSM/iPRG2012_nd/cpick_in/iPRG2012_nd.3025.2.4.pkl&amp;seq=GLVKSPLKVVGLsTLPELYEK&amp;varMods=Dimethyl-K+Formyl-STY</v>
      </c>
    </row>
    <row r="6326" spans="1:95" x14ac:dyDescent="0.2">
      <c r="A6326" s="3">
        <v>7321</v>
      </c>
      <c r="B6326" s="2" t="s">
        <v>16410</v>
      </c>
      <c r="C6326" s="2" t="s">
        <v>16396</v>
      </c>
      <c r="D6326" s="3">
        <v>15982</v>
      </c>
      <c r="E6326" s="3">
        <v>15966</v>
      </c>
      <c r="F6326" s="3">
        <v>63529</v>
      </c>
      <c r="G6326" s="3">
        <v>18990</v>
      </c>
      <c r="H6326" s="3">
        <v>55.931899999999999</v>
      </c>
      <c r="I6326" s="30">
        <v>619.10968000000003</v>
      </c>
      <c r="J6326" s="30">
        <v>619.1085415</v>
      </c>
      <c r="K6326" s="30">
        <v>1.14E-3</v>
      </c>
      <c r="L6326" s="3">
        <v>0</v>
      </c>
      <c r="M6326" s="3">
        <v>4</v>
      </c>
      <c r="N6326" s="10">
        <f t="shared" si="686"/>
        <v>1</v>
      </c>
      <c r="O6326" s="35">
        <v>4</v>
      </c>
      <c r="P6326" s="17"/>
      <c r="Q6326" s="40">
        <v>2473.4071600000002</v>
      </c>
      <c r="R6326" s="40">
        <v>619.10725000000002</v>
      </c>
      <c r="S6326" s="18">
        <f t="shared" si="687"/>
        <v>3.9250065315887173</v>
      </c>
      <c r="T6326" s="18">
        <f t="shared" si="688"/>
        <v>2.0860682861965367</v>
      </c>
      <c r="U6326" s="18">
        <f t="shared" si="689"/>
        <v>2.0190362817222458</v>
      </c>
      <c r="V6326" s="30">
        <v>619.10850000000005</v>
      </c>
      <c r="W6326" s="3" t="s">
        <v>47</v>
      </c>
      <c r="X6326" s="3" t="s">
        <v>47</v>
      </c>
      <c r="Y6326" s="3" t="s">
        <v>47</v>
      </c>
      <c r="AA6326" s="3" t="s">
        <v>47</v>
      </c>
      <c r="AB6326" s="12" t="s">
        <v>48</v>
      </c>
      <c r="AC6326" s="3" t="s">
        <v>47</v>
      </c>
      <c r="AF6326" s="3" t="s">
        <v>47</v>
      </c>
      <c r="AG6326" s="3" t="s">
        <v>52</v>
      </c>
      <c r="AI6326" s="3" t="s">
        <v>48</v>
      </c>
      <c r="AK6326" s="3" t="s">
        <v>52</v>
      </c>
      <c r="AU6326" s="3">
        <v>0</v>
      </c>
      <c r="AV6326" s="3">
        <v>6</v>
      </c>
      <c r="AW6326" s="3">
        <v>1</v>
      </c>
      <c r="AX6326" s="3">
        <v>6</v>
      </c>
      <c r="AY6326" s="3">
        <v>100</v>
      </c>
      <c r="AZ6326" s="6" t="str">
        <f t="shared" si="690"/>
        <v>3025.3</v>
      </c>
      <c r="BC6326" s="12" t="s">
        <v>16411</v>
      </c>
      <c r="BJ6326" s="12">
        <f t="shared" si="691"/>
        <v>0</v>
      </c>
      <c r="BK6326" s="12">
        <f t="shared" si="692"/>
        <v>0</v>
      </c>
      <c r="CQ6326" s="3" t="str">
        <f>CONCATENATE(baseURL!$A$1,baseURL!$B$1,baseURL!$C$1,".",C6326,".",L6326,".pkl&amp;seq=",BC6326)</f>
        <v>http://proteomics.broadinstitute.org/millscripts/viewfeed.pl?side=xl&amp;cycle=1&amp;fixedMods=iaaC&amp;file=msdataSM/iPRG2012_nd/cpick_in/iPRG2012_nd.3025.3.0.pkl&amp;seq=GLSAVAQAESMKFKLLNGLALRR</v>
      </c>
    </row>
    <row r="6327" spans="1:95" x14ac:dyDescent="0.2">
      <c r="A6327" s="3">
        <v>6456</v>
      </c>
      <c r="B6327" s="2" t="s">
        <v>16412</v>
      </c>
      <c r="C6327" s="2" t="s">
        <v>16402</v>
      </c>
      <c r="D6327" s="3">
        <v>15984</v>
      </c>
      <c r="E6327" s="3">
        <v>15968</v>
      </c>
      <c r="F6327" s="3">
        <v>63549</v>
      </c>
      <c r="G6327" s="3">
        <v>18993</v>
      </c>
      <c r="H6327" s="3">
        <v>55.944699999999997</v>
      </c>
      <c r="I6327" s="30">
        <v>592.66977999999995</v>
      </c>
      <c r="J6327" s="30">
        <v>592.66916330000004</v>
      </c>
      <c r="K6327" s="30">
        <v>6.2E-4</v>
      </c>
      <c r="L6327" s="3">
        <v>3</v>
      </c>
      <c r="M6327" s="3">
        <v>3</v>
      </c>
      <c r="N6327" s="10">
        <f t="shared" si="686"/>
        <v>1</v>
      </c>
      <c r="O6327" s="35">
        <v>3</v>
      </c>
      <c r="P6327" s="17"/>
      <c r="Q6327" s="40">
        <v>1775.99018</v>
      </c>
      <c r="R6327" s="40">
        <v>592.66823999999997</v>
      </c>
      <c r="S6327" s="18">
        <f t="shared" si="687"/>
        <v>2.5984182988736269</v>
      </c>
      <c r="T6327" s="18">
        <f t="shared" si="688"/>
        <v>1.5578698802346553</v>
      </c>
      <c r="U6327" s="18">
        <f t="shared" si="689"/>
        <v>1.6197932254263254</v>
      </c>
      <c r="V6327" s="30">
        <v>592.66920000000005</v>
      </c>
      <c r="W6327" s="3" t="s">
        <v>47</v>
      </c>
      <c r="X6327" s="3" t="s">
        <v>47</v>
      </c>
      <c r="Y6327" s="3" t="s">
        <v>47</v>
      </c>
      <c r="Z6327" s="3" t="s">
        <v>47</v>
      </c>
      <c r="AA6327" s="3" t="s">
        <v>47</v>
      </c>
      <c r="AB6327" s="12" t="s">
        <v>47</v>
      </c>
      <c r="AC6327" s="3" t="s">
        <v>47</v>
      </c>
      <c r="AD6327" s="3" t="s">
        <v>47</v>
      </c>
      <c r="AE6327" s="3" t="s">
        <v>47</v>
      </c>
      <c r="AF6327" s="3" t="s">
        <v>47</v>
      </c>
      <c r="AG6327" s="3" t="s">
        <v>47</v>
      </c>
      <c r="AH6327" s="3" t="s">
        <v>47</v>
      </c>
      <c r="AI6327" s="3" t="s">
        <v>47</v>
      </c>
      <c r="AJ6327" s="3" t="s">
        <v>47</v>
      </c>
      <c r="AK6327" s="3" t="s">
        <v>47</v>
      </c>
      <c r="AL6327" s="3" t="s">
        <v>47</v>
      </c>
      <c r="AU6327" s="3">
        <v>0</v>
      </c>
      <c r="AV6327" s="3">
        <v>16</v>
      </c>
      <c r="AW6327" s="3">
        <v>1</v>
      </c>
      <c r="AX6327" s="3">
        <v>16</v>
      </c>
      <c r="AY6327" s="3">
        <v>100</v>
      </c>
      <c r="AZ6327" s="6" t="str">
        <f t="shared" si="690"/>
        <v>3026.2</v>
      </c>
      <c r="BC6327" s="12" t="s">
        <v>16413</v>
      </c>
      <c r="BJ6327" s="12">
        <f t="shared" si="691"/>
        <v>0</v>
      </c>
      <c r="BK6327" s="12">
        <f t="shared" si="692"/>
        <v>0</v>
      </c>
      <c r="CQ6327" s="3" t="str">
        <f>CONCATENATE(baseURL!$A$1,baseURL!$B$1,baseURL!$C$1,".",C6327,".",L6327,".pkl&amp;seq=",BC6327)</f>
        <v>http://proteomics.broadinstitute.org/millscripts/viewfeed.pl?side=xl&amp;cycle=1&amp;fixedMods=iaaC&amp;file=msdataSM/iPRG2012_nd/cpick_in/iPRG2012_nd.3026.2.3.pkl&amp;seq=ATLSTLFQELNVPKSK</v>
      </c>
    </row>
    <row r="6328" spans="1:95" x14ac:dyDescent="0.2">
      <c r="A6328" s="3">
        <v>4115</v>
      </c>
      <c r="B6328" s="2" t="s">
        <v>16414</v>
      </c>
      <c r="C6328" s="2" t="s">
        <v>16405</v>
      </c>
      <c r="D6328" s="3">
        <v>15985</v>
      </c>
      <c r="E6328" s="3">
        <v>15969</v>
      </c>
      <c r="F6328" s="3">
        <v>63550</v>
      </c>
      <c r="G6328" s="3">
        <v>18994</v>
      </c>
      <c r="H6328" s="3">
        <v>55.947200000000002</v>
      </c>
      <c r="I6328" s="30">
        <v>642.67579000000001</v>
      </c>
      <c r="J6328" s="30">
        <v>642.67744219999997</v>
      </c>
      <c r="K6328" s="30">
        <v>-1.65E-3</v>
      </c>
      <c r="L6328" s="3">
        <v>3</v>
      </c>
      <c r="M6328" s="3">
        <v>3</v>
      </c>
      <c r="N6328" s="10">
        <f t="shared" si="686"/>
        <v>1</v>
      </c>
      <c r="O6328" s="35">
        <v>3</v>
      </c>
      <c r="P6328" s="17"/>
      <c r="Q6328" s="40">
        <v>1926.01197</v>
      </c>
      <c r="R6328" s="40">
        <v>642.67551000000003</v>
      </c>
      <c r="S6328" s="18">
        <f t="shared" si="687"/>
        <v>0.43567865216334284</v>
      </c>
      <c r="T6328" s="18">
        <f t="shared" si="688"/>
        <v>3.0064938991404633</v>
      </c>
      <c r="U6328" s="18">
        <f t="shared" si="689"/>
        <v>3.096430420972403</v>
      </c>
      <c r="V6328" s="30">
        <v>642.67750000000001</v>
      </c>
      <c r="W6328" s="3" t="s">
        <v>47</v>
      </c>
      <c r="Y6328" s="3" t="s">
        <v>47</v>
      </c>
      <c r="Z6328" s="3" t="s">
        <v>47</v>
      </c>
      <c r="AA6328" s="3" t="s">
        <v>47</v>
      </c>
      <c r="AB6328" s="12" t="s">
        <v>48</v>
      </c>
      <c r="AC6328" s="3" t="s">
        <v>48</v>
      </c>
      <c r="AD6328" s="3" t="s">
        <v>47</v>
      </c>
      <c r="AE6328" s="3" t="s">
        <v>47</v>
      </c>
      <c r="AF6328" s="3" t="s">
        <v>48</v>
      </c>
      <c r="AG6328" s="3" t="s">
        <v>52</v>
      </c>
      <c r="AH6328" s="3" t="s">
        <v>47</v>
      </c>
      <c r="AI6328" s="3" t="s">
        <v>48</v>
      </c>
      <c r="AK6328" s="3" t="s">
        <v>52</v>
      </c>
      <c r="AL6328" s="3" t="s">
        <v>48</v>
      </c>
      <c r="AM6328" s="3" t="s">
        <v>48</v>
      </c>
      <c r="AU6328" s="3">
        <v>0</v>
      </c>
      <c r="AV6328" s="3">
        <v>7</v>
      </c>
      <c r="AW6328" s="3">
        <v>1</v>
      </c>
      <c r="AX6328" s="3">
        <v>7</v>
      </c>
      <c r="AY6328" s="3">
        <v>100</v>
      </c>
      <c r="AZ6328" s="6" t="str">
        <f t="shared" si="690"/>
        <v>3026.3</v>
      </c>
      <c r="BC6328" s="12" t="s">
        <v>16415</v>
      </c>
      <c r="BJ6328" s="12">
        <f t="shared" si="691"/>
        <v>0</v>
      </c>
      <c r="BK6328" s="12">
        <f t="shared" si="692"/>
        <v>0</v>
      </c>
      <c r="CQ6328" s="3" t="str">
        <f>CONCATENATE(baseURL!$A$1,baseURL!$B$1,baseURL!$C$1,".",C6328,".",L6328,".pkl&amp;seq=",BC6328)</f>
        <v>http://proteomics.broadinstitute.org/millscripts/viewfeed.pl?side=xl&amp;cycle=1&amp;fixedMods=iaaC&amp;file=msdataSM/iPRG2012_nd/cpick_in/iPRG2012_nd.3026.3.3.pkl&amp;seq=LHEASFVLPTWAAKELN</v>
      </c>
    </row>
    <row r="6329" spans="1:95" x14ac:dyDescent="0.2">
      <c r="A6329" s="3">
        <v>2700</v>
      </c>
      <c r="B6329" s="2" t="s">
        <v>16416</v>
      </c>
      <c r="C6329" s="2" t="s">
        <v>16410</v>
      </c>
      <c r="D6329" s="3">
        <v>15986</v>
      </c>
      <c r="E6329" s="3">
        <v>15970</v>
      </c>
      <c r="F6329" s="3">
        <v>63551</v>
      </c>
      <c r="G6329" s="3">
        <v>18995</v>
      </c>
      <c r="H6329" s="3">
        <v>55.9497</v>
      </c>
      <c r="I6329" s="30">
        <v>658.36697000000004</v>
      </c>
      <c r="J6329" s="30">
        <v>658.36772810000002</v>
      </c>
      <c r="K6329" s="30">
        <v>-7.6000000000000004E-4</v>
      </c>
      <c r="L6329" s="3">
        <v>3</v>
      </c>
      <c r="M6329" s="3">
        <v>3</v>
      </c>
      <c r="N6329" s="10">
        <f t="shared" si="686"/>
        <v>1</v>
      </c>
      <c r="O6329" s="35">
        <v>3</v>
      </c>
      <c r="P6329" s="17"/>
      <c r="Q6329" s="40">
        <v>1973.08547</v>
      </c>
      <c r="R6329" s="40">
        <v>658.36667999999997</v>
      </c>
      <c r="S6329" s="18">
        <f t="shared" si="687"/>
        <v>0.44048401730116149</v>
      </c>
      <c r="T6329" s="18">
        <f t="shared" si="688"/>
        <v>1.5919699946664676</v>
      </c>
      <c r="U6329" s="18">
        <f t="shared" si="689"/>
        <v>1.8530706930510832</v>
      </c>
      <c r="V6329" s="30">
        <v>658.36789999999996</v>
      </c>
      <c r="W6329" s="3" t="s">
        <v>47</v>
      </c>
      <c r="Z6329" s="3" t="s">
        <v>47</v>
      </c>
      <c r="AA6329" s="3" t="s">
        <v>47</v>
      </c>
      <c r="AB6329" s="12" t="s">
        <v>47</v>
      </c>
      <c r="AC6329" s="3" t="s">
        <v>47</v>
      </c>
      <c r="AD6329" s="3" t="s">
        <v>47</v>
      </c>
      <c r="AE6329" s="3" t="s">
        <v>47</v>
      </c>
      <c r="AF6329" s="3" t="s">
        <v>47</v>
      </c>
      <c r="AG6329" s="3" t="s">
        <v>47</v>
      </c>
      <c r="AH6329" s="3" t="s">
        <v>47</v>
      </c>
      <c r="AI6329" s="3" t="s">
        <v>47</v>
      </c>
      <c r="AJ6329" s="3" t="s">
        <v>47</v>
      </c>
      <c r="AK6329" s="3" t="s">
        <v>47</v>
      </c>
      <c r="AL6329" s="3" t="s">
        <v>47</v>
      </c>
      <c r="AM6329" s="3" t="s">
        <v>47</v>
      </c>
      <c r="AN6329" s="3" t="s">
        <v>47</v>
      </c>
      <c r="AU6329" s="3">
        <v>0</v>
      </c>
      <c r="AV6329" s="3">
        <v>16</v>
      </c>
      <c r="AW6329" s="3">
        <v>1</v>
      </c>
      <c r="AX6329" s="3">
        <v>16</v>
      </c>
      <c r="AY6329" s="3">
        <v>100</v>
      </c>
      <c r="AZ6329" s="6" t="str">
        <f t="shared" si="690"/>
        <v>3026.4</v>
      </c>
      <c r="BC6329" s="12" t="s">
        <v>16417</v>
      </c>
      <c r="BJ6329" s="12">
        <f t="shared" si="691"/>
        <v>0</v>
      </c>
      <c r="BK6329" s="12">
        <f t="shared" si="692"/>
        <v>0</v>
      </c>
      <c r="CQ6329" s="3" t="str">
        <f>CONCATENATE(baseURL!$A$1,baseURL!$B$1,baseURL!$C$1,".",C6329,".",L6329,".pkl&amp;seq=",BC6329)</f>
        <v>http://proteomics.broadinstitute.org/millscripts/viewfeed.pl?side=xl&amp;cycle=1&amp;fixedMods=iaaC&amp;file=msdataSM/iPRG2012_nd/cpick_in/iPRG2012_nd.3026.4.3.pkl&amp;seq=KPFLLPATELSTVQWSR</v>
      </c>
    </row>
    <row r="6330" spans="1:95" x14ac:dyDescent="0.2">
      <c r="A6330" s="3">
        <v>3973</v>
      </c>
      <c r="B6330" s="2" t="s">
        <v>16418</v>
      </c>
      <c r="C6330" s="2" t="s">
        <v>16419</v>
      </c>
      <c r="D6330" s="3">
        <v>15987</v>
      </c>
      <c r="E6330" s="3">
        <v>15971</v>
      </c>
      <c r="F6330" s="3">
        <v>63552</v>
      </c>
      <c r="G6330" s="3">
        <v>18996</v>
      </c>
      <c r="H6330" s="3">
        <v>55.952199999999998</v>
      </c>
      <c r="I6330" s="30">
        <v>876.45311000000004</v>
      </c>
      <c r="J6330" s="30">
        <v>876.45525420000001</v>
      </c>
      <c r="K6330" s="30">
        <v>-2.14E-3</v>
      </c>
      <c r="L6330" s="3">
        <v>3</v>
      </c>
      <c r="M6330" s="3">
        <v>3</v>
      </c>
      <c r="N6330" s="10">
        <f t="shared" si="686"/>
        <v>1</v>
      </c>
      <c r="O6330" s="35">
        <v>3</v>
      </c>
      <c r="P6330" s="17"/>
      <c r="Q6330" s="40">
        <v>2627.3463900000002</v>
      </c>
      <c r="R6330" s="40">
        <v>876.45365000000004</v>
      </c>
      <c r="S6330" s="18">
        <f t="shared" si="687"/>
        <v>-0.61611928936672589</v>
      </c>
      <c r="T6330" s="18">
        <f t="shared" si="688"/>
        <v>1.8303306740456822</v>
      </c>
      <c r="U6330" s="18">
        <f t="shared" si="689"/>
        <v>1.7684905527542485</v>
      </c>
      <c r="V6330" s="30">
        <v>876.45519999999999</v>
      </c>
      <c r="W6330" s="3" t="s">
        <v>47</v>
      </c>
      <c r="X6330" s="3" t="s">
        <v>47</v>
      </c>
      <c r="Y6330" s="3" t="s">
        <v>47</v>
      </c>
      <c r="Z6330" s="3" t="s">
        <v>47</v>
      </c>
      <c r="AA6330" s="3" t="s">
        <v>47</v>
      </c>
      <c r="AB6330" s="12" t="s">
        <v>47</v>
      </c>
      <c r="AC6330" s="3" t="s">
        <v>47</v>
      </c>
      <c r="AD6330" s="3" t="s">
        <v>47</v>
      </c>
      <c r="AE6330" s="3" t="s">
        <v>47</v>
      </c>
      <c r="AF6330" s="3" t="s">
        <v>47</v>
      </c>
      <c r="AG6330" s="3" t="s">
        <v>47</v>
      </c>
      <c r="AI6330" s="3" t="s">
        <v>47</v>
      </c>
      <c r="AL6330" s="3" t="s">
        <v>47</v>
      </c>
      <c r="AO6330" s="3" t="s">
        <v>47</v>
      </c>
      <c r="AP6330" s="3" t="s">
        <v>48</v>
      </c>
      <c r="AQ6330" s="3" t="s">
        <v>47</v>
      </c>
      <c r="AU6330" s="3">
        <v>0</v>
      </c>
      <c r="AV6330" s="3">
        <v>15</v>
      </c>
      <c r="AW6330" s="3">
        <v>1</v>
      </c>
      <c r="AX6330" s="3">
        <v>15</v>
      </c>
      <c r="AY6330" s="3">
        <v>100</v>
      </c>
      <c r="AZ6330" s="6" t="str">
        <f t="shared" si="690"/>
        <v>3026.5</v>
      </c>
      <c r="BB6330" s="12" t="s">
        <v>79</v>
      </c>
      <c r="BC6330" s="12" t="s">
        <v>16420</v>
      </c>
      <c r="BJ6330" s="12">
        <f t="shared" si="691"/>
        <v>0</v>
      </c>
      <c r="BK6330" s="12">
        <f t="shared" si="692"/>
        <v>0</v>
      </c>
      <c r="CQ6330" s="3" t="str">
        <f>CONCATENATE(baseURL!$A$1,baseURL!$B$1,"+Acetyl",baseURL!$C$1,".",C6330,".",L6330,".pkl&amp;seq=",BC6330)</f>
        <v>http://proteomics.broadinstitute.org/millscripts/viewfeed.pl?side=xl&amp;cycle=1&amp;fixedMods=iaaC+Acetyl&amp;file=msdataSM/iPRG2012_nd/cpick_in/iPRG2012_nd.3026.5.3.pkl&amp;seq=SWQAYTDNLLGTGKVDKAVLYSR</v>
      </c>
    </row>
    <row r="6331" spans="1:95" x14ac:dyDescent="0.2">
      <c r="A6331" s="3">
        <v>6455</v>
      </c>
      <c r="B6331" s="2" t="s">
        <v>16421</v>
      </c>
      <c r="C6331" s="2" t="s">
        <v>16422</v>
      </c>
      <c r="D6331" s="3">
        <v>15988</v>
      </c>
      <c r="E6331" s="3">
        <v>15972</v>
      </c>
      <c r="F6331" s="3">
        <v>63553</v>
      </c>
      <c r="G6331" s="3">
        <v>18997</v>
      </c>
      <c r="H6331" s="3">
        <v>55.954700000000003</v>
      </c>
      <c r="I6331" s="30">
        <v>882.99783000000002</v>
      </c>
      <c r="J6331" s="30">
        <v>882.99760160000005</v>
      </c>
      <c r="K6331" s="30">
        <v>2.3000000000000001E-4</v>
      </c>
      <c r="L6331" s="3">
        <v>2</v>
      </c>
      <c r="M6331" s="3">
        <v>2</v>
      </c>
      <c r="N6331" s="10">
        <f t="shared" si="686"/>
        <v>1</v>
      </c>
      <c r="O6331" s="35">
        <v>2</v>
      </c>
      <c r="P6331" s="17"/>
      <c r="Q6331" s="40">
        <v>1764.98543</v>
      </c>
      <c r="R6331" s="40">
        <v>882.99635000000001</v>
      </c>
      <c r="S6331" s="18">
        <f t="shared" si="687"/>
        <v>1.6761111187096356</v>
      </c>
      <c r="T6331" s="18">
        <f t="shared" si="688"/>
        <v>1.4174464028599694</v>
      </c>
      <c r="U6331" s="18">
        <f t="shared" si="689"/>
        <v>1.5288851420531724</v>
      </c>
      <c r="V6331" s="30">
        <v>882.99770000000001</v>
      </c>
      <c r="W6331" s="3" t="s">
        <v>47</v>
      </c>
      <c r="X6331" s="3" t="s">
        <v>47</v>
      </c>
      <c r="Y6331" s="3" t="s">
        <v>47</v>
      </c>
      <c r="Z6331" s="3" t="s">
        <v>47</v>
      </c>
      <c r="AA6331" s="3" t="s">
        <v>47</v>
      </c>
      <c r="AB6331" s="12" t="s">
        <v>47</v>
      </c>
      <c r="AC6331" s="3" t="s">
        <v>47</v>
      </c>
      <c r="AD6331" s="3" t="s">
        <v>47</v>
      </c>
      <c r="AE6331" s="3" t="s">
        <v>47</v>
      </c>
      <c r="AF6331" s="3" t="s">
        <v>47</v>
      </c>
      <c r="AG6331" s="3" t="s">
        <v>47</v>
      </c>
      <c r="AH6331" s="3" t="s">
        <v>47</v>
      </c>
      <c r="AI6331" s="3" t="s">
        <v>47</v>
      </c>
      <c r="AJ6331" s="3" t="s">
        <v>47</v>
      </c>
      <c r="AK6331" s="3" t="s">
        <v>47</v>
      </c>
      <c r="AL6331" s="3" t="s">
        <v>47</v>
      </c>
      <c r="AU6331" s="3">
        <v>0</v>
      </c>
      <c r="AV6331" s="3">
        <v>16</v>
      </c>
      <c r="AW6331" s="3">
        <v>1</v>
      </c>
      <c r="AX6331" s="3">
        <v>16</v>
      </c>
      <c r="AY6331" s="3">
        <v>100</v>
      </c>
      <c r="AZ6331" s="6" t="str">
        <f t="shared" si="690"/>
        <v>3026.6</v>
      </c>
      <c r="BC6331" s="12" t="s">
        <v>16339</v>
      </c>
      <c r="BJ6331" s="12">
        <f t="shared" si="691"/>
        <v>0</v>
      </c>
      <c r="BK6331" s="12">
        <f t="shared" si="692"/>
        <v>0</v>
      </c>
      <c r="CQ6331" s="3" t="str">
        <f>CONCATENATE(baseURL!$A$1,baseURL!$B$1,baseURL!$C$1,".",C6331,".",L6331,".pkl&amp;seq=",BC6331)</f>
        <v>http://proteomics.broadinstitute.org/millscripts/viewfeed.pl?side=xl&amp;cycle=1&amp;fixedMods=iaaC&amp;file=msdataSM/iPRG2012_nd/cpick_in/iPRG2012_nd.3026.6.2.pkl&amp;seq=LLAALPNPEDVVALSSR</v>
      </c>
    </row>
    <row r="6332" spans="1:95" x14ac:dyDescent="0.2">
      <c r="A6332" s="3">
        <v>1860</v>
      </c>
      <c r="B6332" s="2" t="s">
        <v>16423</v>
      </c>
      <c r="C6332" s="2" t="s">
        <v>16424</v>
      </c>
      <c r="D6332" s="3">
        <v>15990</v>
      </c>
      <c r="E6332" s="3">
        <v>15974</v>
      </c>
      <c r="F6332" s="3">
        <v>63569</v>
      </c>
      <c r="G6332" s="3">
        <v>19000</v>
      </c>
      <c r="H6332" s="3">
        <v>55.969799999999999</v>
      </c>
      <c r="I6332" s="30">
        <v>710.40026999999998</v>
      </c>
      <c r="J6332" s="30">
        <v>710.40118940000002</v>
      </c>
      <c r="K6332" s="30">
        <v>-9.2000000000000003E-4</v>
      </c>
      <c r="L6332" s="3">
        <v>3</v>
      </c>
      <c r="M6332" s="3">
        <v>3</v>
      </c>
      <c r="N6332" s="10">
        <f t="shared" si="686"/>
        <v>1</v>
      </c>
      <c r="O6332" s="35">
        <v>3</v>
      </c>
      <c r="P6332" s="17"/>
      <c r="Q6332" s="40">
        <v>2129.1865899999998</v>
      </c>
      <c r="R6332" s="40">
        <v>710.40038000000004</v>
      </c>
      <c r="S6332" s="18">
        <f t="shared" si="687"/>
        <v>-0.1548422596048403</v>
      </c>
      <c r="T6332" s="18">
        <f t="shared" si="688"/>
        <v>1.1393574986264607</v>
      </c>
      <c r="U6332" s="18">
        <f t="shared" si="689"/>
        <v>1.1542786618104879</v>
      </c>
      <c r="V6332" s="30">
        <v>710.40120000000002</v>
      </c>
      <c r="W6332" s="3" t="s">
        <v>47</v>
      </c>
      <c r="Y6332" s="3" t="s">
        <v>47</v>
      </c>
      <c r="Z6332" s="3" t="s">
        <v>47</v>
      </c>
      <c r="AA6332" s="3" t="s">
        <v>47</v>
      </c>
      <c r="AB6332" s="12" t="s">
        <v>47</v>
      </c>
      <c r="AC6332" s="3" t="s">
        <v>47</v>
      </c>
      <c r="AD6332" s="3" t="s">
        <v>47</v>
      </c>
      <c r="AE6332" s="3" t="s">
        <v>47</v>
      </c>
      <c r="AF6332" s="3" t="s">
        <v>47</v>
      </c>
      <c r="AG6332" s="3" t="s">
        <v>47</v>
      </c>
      <c r="AH6332" s="3" t="s">
        <v>48</v>
      </c>
      <c r="AI6332" s="3" t="s">
        <v>47</v>
      </c>
      <c r="AL6332" s="3" t="s">
        <v>52</v>
      </c>
      <c r="AO6332" s="3" t="s">
        <v>47</v>
      </c>
      <c r="AU6332" s="3">
        <v>0</v>
      </c>
      <c r="AV6332" s="3">
        <v>12</v>
      </c>
      <c r="AW6332" s="3">
        <v>2</v>
      </c>
      <c r="AX6332" s="3">
        <v>11</v>
      </c>
      <c r="AY6332" s="3">
        <v>91.67</v>
      </c>
      <c r="AZ6332" s="6" t="str">
        <f t="shared" si="690"/>
        <v>3027.1</v>
      </c>
      <c r="BC6332" s="12" t="s">
        <v>16332</v>
      </c>
      <c r="BJ6332" s="12">
        <f t="shared" si="691"/>
        <v>0</v>
      </c>
      <c r="BK6332" s="12">
        <f t="shared" si="692"/>
        <v>0</v>
      </c>
      <c r="BO6332" s="3" t="s">
        <v>114</v>
      </c>
      <c r="BR6332" s="3" t="s">
        <v>114</v>
      </c>
      <c r="BU6332" s="3" t="s">
        <v>16425</v>
      </c>
      <c r="CQ6332" s="3" t="str">
        <f>CONCATENATE(baseURL!$A$1,baseURL!$B$1,baseURL!$C$1,".",C6332,".",L6332,".pkl&amp;seq=",BC6332,"&amp;varMods=pyroGlu-Q")</f>
        <v>http://proteomics.broadinstitute.org/millscripts/viewfeed.pl?side=xl&amp;cycle=1&amp;fixedMods=iaaC&amp;file=msdataSM/iPRG2012_nd/cpick_in/iPRG2012_nd.3027.1.3.pkl&amp;seq=qLHNKGLYPPLNVLPSLSR&amp;varMods=pyroGlu-Q</v>
      </c>
    </row>
    <row r="6333" spans="1:95" x14ac:dyDescent="0.2">
      <c r="A6333" s="3">
        <v>1463</v>
      </c>
      <c r="B6333" s="2" t="s">
        <v>16426</v>
      </c>
      <c r="C6333" s="2" t="s">
        <v>16427</v>
      </c>
      <c r="D6333" s="3">
        <v>15991</v>
      </c>
      <c r="E6333" s="3">
        <v>15975</v>
      </c>
      <c r="F6333" s="3">
        <v>63570</v>
      </c>
      <c r="G6333" s="3">
        <v>19001</v>
      </c>
      <c r="H6333" s="3">
        <v>55.9739</v>
      </c>
      <c r="I6333" s="30">
        <v>764.64901999999995</v>
      </c>
      <c r="J6333" s="30">
        <v>764.39792460000001</v>
      </c>
      <c r="K6333" s="30">
        <v>0.25109999999999999</v>
      </c>
      <c r="L6333" s="3">
        <v>0</v>
      </c>
      <c r="M6333" s="3">
        <v>4</v>
      </c>
      <c r="N6333" s="10">
        <f t="shared" si="686"/>
        <v>1</v>
      </c>
      <c r="O6333" s="35">
        <v>4</v>
      </c>
      <c r="P6333" s="17"/>
      <c r="Q6333" s="40">
        <v>3054.56432</v>
      </c>
      <c r="R6333" s="40">
        <v>764.39653999999996</v>
      </c>
      <c r="S6333" s="18">
        <f t="shared" si="687"/>
        <v>330.29976823284863</v>
      </c>
      <c r="T6333" s="18">
        <f t="shared" si="688"/>
        <v>1.8113635104251655</v>
      </c>
      <c r="U6333" s="18">
        <f t="shared" si="689"/>
        <v>-0.70643961836990155</v>
      </c>
      <c r="V6333" s="30">
        <v>764.39599999999996</v>
      </c>
      <c r="X6333" s="3" t="s">
        <v>47</v>
      </c>
      <c r="Y6333" s="3" t="s">
        <v>47</v>
      </c>
      <c r="AA6333" s="3" t="s">
        <v>47</v>
      </c>
      <c r="AB6333" s="12" t="s">
        <v>52</v>
      </c>
      <c r="AC6333" s="3" t="s">
        <v>52</v>
      </c>
      <c r="AF6333" s="3" t="s">
        <v>65</v>
      </c>
      <c r="AK6333" s="3" t="s">
        <v>52</v>
      </c>
      <c r="AM6333" s="3" t="s">
        <v>48</v>
      </c>
      <c r="AU6333" s="3">
        <v>1</v>
      </c>
      <c r="AV6333" s="3">
        <v>3</v>
      </c>
      <c r="AW6333" s="3">
        <v>1</v>
      </c>
      <c r="AX6333" s="3">
        <v>3</v>
      </c>
      <c r="AY6333" s="3">
        <v>100</v>
      </c>
      <c r="AZ6333" s="6" t="str">
        <f t="shared" si="690"/>
        <v>3027.2</v>
      </c>
      <c r="BC6333" s="12" t="s">
        <v>16428</v>
      </c>
      <c r="BJ6333" s="12">
        <f t="shared" si="691"/>
        <v>0</v>
      </c>
      <c r="BK6333" s="12">
        <f t="shared" si="692"/>
        <v>0</v>
      </c>
      <c r="CB6333" s="3" t="s">
        <v>16429</v>
      </c>
      <c r="CQ6333" s="3" t="str">
        <f>CONCATENATE(baseURL!$A$1,baseURL!$B$1,baseURL!$C$1,".",C6333,".",L6333,".pkl&amp;seq=",BC6333)</f>
        <v>http://proteomics.broadinstitute.org/millscripts/viewfeed.pl?side=xl&amp;cycle=1&amp;fixedMods=iaaC&amp;file=msdataSM/iPRG2012_nd/cpick_in/iPRG2012_nd.3027.2.0.pkl&amp;seq=ALPSALSYVGEDEYHGGQALQQLLRNPK</v>
      </c>
    </row>
    <row r="6334" spans="1:95" x14ac:dyDescent="0.2">
      <c r="A6334" s="3">
        <v>1792</v>
      </c>
      <c r="B6334" s="2" t="s">
        <v>16430</v>
      </c>
      <c r="C6334" s="2" t="s">
        <v>16412</v>
      </c>
      <c r="D6334" s="3">
        <v>15992</v>
      </c>
      <c r="E6334" s="3">
        <v>15976</v>
      </c>
      <c r="F6334" s="3">
        <v>63571</v>
      </c>
      <c r="G6334" s="3">
        <v>19002</v>
      </c>
      <c r="H6334" s="3">
        <v>55.978099999999998</v>
      </c>
      <c r="I6334" s="30">
        <v>776.41157999999996</v>
      </c>
      <c r="J6334" s="30">
        <v>776.41289689999996</v>
      </c>
      <c r="K6334" s="30">
        <v>-1.32E-3</v>
      </c>
      <c r="L6334" s="3">
        <v>3</v>
      </c>
      <c r="M6334" s="3">
        <v>3</v>
      </c>
      <c r="N6334" s="10">
        <f t="shared" si="686"/>
        <v>1</v>
      </c>
      <c r="O6334" s="35">
        <v>3</v>
      </c>
      <c r="P6334" s="17"/>
      <c r="Q6334" s="40">
        <v>2327.22415</v>
      </c>
      <c r="R6334" s="40">
        <v>776.41290000000004</v>
      </c>
      <c r="S6334" s="18">
        <f t="shared" si="687"/>
        <v>-1.7001263117574752</v>
      </c>
      <c r="T6334" s="18">
        <f t="shared" si="688"/>
        <v>-3.9927209758545213E-3</v>
      </c>
      <c r="U6334" s="18">
        <f t="shared" si="689"/>
        <v>0</v>
      </c>
      <c r="V6334" s="30">
        <v>776.41290000000004</v>
      </c>
      <c r="W6334" s="3" t="s">
        <v>47</v>
      </c>
      <c r="X6334" s="3" t="s">
        <v>47</v>
      </c>
      <c r="Z6334" s="3" t="s">
        <v>47</v>
      </c>
      <c r="AA6334" s="3" t="s">
        <v>47</v>
      </c>
      <c r="AB6334" s="12" t="s">
        <v>47</v>
      </c>
      <c r="AC6334" s="3" t="s">
        <v>47</v>
      </c>
      <c r="AE6334" s="3" t="s">
        <v>47</v>
      </c>
      <c r="AF6334" s="3" t="s">
        <v>47</v>
      </c>
      <c r="AG6334" s="3" t="s">
        <v>48</v>
      </c>
      <c r="AH6334" s="3" t="s">
        <v>52</v>
      </c>
      <c r="AI6334" s="3" t="s">
        <v>47</v>
      </c>
      <c r="AL6334" s="3" t="s">
        <v>48</v>
      </c>
      <c r="AM6334" s="3" t="s">
        <v>47</v>
      </c>
      <c r="AO6334" s="3" t="s">
        <v>48</v>
      </c>
      <c r="AU6334" s="3">
        <v>0</v>
      </c>
      <c r="AV6334" s="3">
        <v>10</v>
      </c>
      <c r="AW6334" s="3">
        <v>2</v>
      </c>
      <c r="AX6334" s="3">
        <v>9</v>
      </c>
      <c r="AY6334" s="3">
        <v>90</v>
      </c>
      <c r="AZ6334" s="6" t="str">
        <f t="shared" si="690"/>
        <v>3027.3</v>
      </c>
      <c r="BB6334" s="12" t="s">
        <v>79</v>
      </c>
      <c r="BC6334" s="12" t="s">
        <v>16431</v>
      </c>
      <c r="BJ6334" s="12">
        <f t="shared" si="691"/>
        <v>0</v>
      </c>
      <c r="BK6334" s="12">
        <f t="shared" si="692"/>
        <v>0</v>
      </c>
      <c r="BY6334" s="3" t="s">
        <v>16432</v>
      </c>
      <c r="CQ6334" s="3" t="str">
        <f>CONCATENATE(baseURL!$A$1,baseURL!$B$1,"+Acetyl",baseURL!$C$1,".",C6334,".",L6334,".pkl&amp;seq=",BC6334)</f>
        <v>http://proteomics.broadinstitute.org/millscripts/viewfeed.pl?side=xl&amp;cycle=1&amp;fixedMods=iaaC+Acetyl&amp;file=msdataSM/iPRG2012_nd/cpick_in/iPRG2012_nd.3027.3.3.pkl&amp;seq=SAPAANGEVPTFKLVLVGDGGTGK</v>
      </c>
    </row>
    <row r="6335" spans="1:95" x14ac:dyDescent="0.2">
      <c r="A6335" s="3">
        <v>824</v>
      </c>
      <c r="B6335" s="2" t="s">
        <v>16433</v>
      </c>
      <c r="C6335" s="2" t="s">
        <v>16434</v>
      </c>
      <c r="D6335" s="3">
        <v>15994</v>
      </c>
      <c r="E6335" s="3">
        <v>15978</v>
      </c>
      <c r="F6335" s="3">
        <v>63590</v>
      </c>
      <c r="G6335" s="3">
        <v>19005</v>
      </c>
      <c r="H6335" s="3">
        <v>55.993200000000002</v>
      </c>
      <c r="I6335" s="30">
        <v>596.32871</v>
      </c>
      <c r="J6335" s="30">
        <v>596.32839079999997</v>
      </c>
      <c r="K6335" s="30">
        <v>3.2000000000000003E-4</v>
      </c>
      <c r="L6335" s="3">
        <v>3</v>
      </c>
      <c r="M6335" s="3">
        <v>3</v>
      </c>
      <c r="N6335" s="10">
        <f t="shared" si="686"/>
        <v>1</v>
      </c>
      <c r="O6335" s="35">
        <v>3</v>
      </c>
      <c r="P6335" s="17"/>
      <c r="Q6335" s="40">
        <v>1786.9673700000001</v>
      </c>
      <c r="R6335" s="32">
        <v>596.32731000000001</v>
      </c>
      <c r="S6335" s="18">
        <f t="shared" si="687"/>
        <v>2.347703981542673</v>
      </c>
      <c r="T6335" s="18">
        <f t="shared" si="688"/>
        <v>1.8124274736876493</v>
      </c>
      <c r="U6335" s="18">
        <f t="shared" si="689"/>
        <v>1.4924689597508167</v>
      </c>
      <c r="V6335" s="30">
        <v>596.32820000000004</v>
      </c>
      <c r="W6335" s="3" t="s">
        <v>47</v>
      </c>
      <c r="X6335" s="3" t="s">
        <v>47</v>
      </c>
      <c r="Y6335" s="3" t="s">
        <v>47</v>
      </c>
      <c r="AA6335" s="3" t="s">
        <v>47</v>
      </c>
      <c r="AB6335" s="12" t="s">
        <v>52</v>
      </c>
      <c r="AC6335" s="3" t="s">
        <v>52</v>
      </c>
      <c r="AD6335" s="3" t="s">
        <v>47</v>
      </c>
      <c r="AE6335" s="3" t="s">
        <v>47</v>
      </c>
      <c r="AF6335" s="3" t="s">
        <v>47</v>
      </c>
      <c r="AH6335" s="3" t="s">
        <v>52</v>
      </c>
      <c r="AJ6335" s="3" t="s">
        <v>47</v>
      </c>
      <c r="AO6335" s="3" t="s">
        <v>47</v>
      </c>
      <c r="AQ6335" s="3" t="s">
        <v>65</v>
      </c>
      <c r="AU6335" s="3">
        <v>1</v>
      </c>
      <c r="AV6335" s="3">
        <v>9</v>
      </c>
      <c r="AW6335" s="3">
        <v>2</v>
      </c>
      <c r="AX6335" s="3">
        <v>8</v>
      </c>
      <c r="AY6335" s="3">
        <v>88.89</v>
      </c>
      <c r="AZ6335" s="6" t="str">
        <f t="shared" si="690"/>
        <v>3028.1</v>
      </c>
      <c r="BC6335" s="12" t="s">
        <v>16352</v>
      </c>
      <c r="BJ6335" s="12">
        <f t="shared" si="691"/>
        <v>0</v>
      </c>
      <c r="BK6335" s="12">
        <f t="shared" si="692"/>
        <v>0</v>
      </c>
      <c r="BM6335" s="3" t="s">
        <v>162</v>
      </c>
      <c r="BR6335" s="3" t="s">
        <v>162</v>
      </c>
      <c r="CF6335" s="3" t="s">
        <v>16435</v>
      </c>
      <c r="CM6335" s="3" t="s">
        <v>16436</v>
      </c>
      <c r="CQ6335" s="3" t="str">
        <f>CONCATENATE(baseURL!$A$1,baseURL!$B$1,baseURL!$C$1,".",C6335,".",L6335,".pkl&amp;seq=",BC6335,"&amp;varMods=Sodiated-E")</f>
        <v>http://proteomics.broadinstitute.org/millscripts/viewfeed.pl?side=xl&amp;cycle=1&amp;fixedMods=iaaC&amp;file=msdataSM/iPRG2012_nd/cpick_in/iPRG2012_nd.3028.1.3.pkl&amp;seq=LLAALPNPeDVVALSSR&amp;varMods=Sodiated-E</v>
      </c>
    </row>
    <row r="6336" spans="1:95" x14ac:dyDescent="0.2">
      <c r="A6336" s="3">
        <v>807</v>
      </c>
      <c r="B6336" s="2" t="s">
        <v>16437</v>
      </c>
      <c r="C6336" s="2" t="s">
        <v>16426</v>
      </c>
      <c r="D6336" s="3">
        <v>15996</v>
      </c>
      <c r="E6336" s="3">
        <v>15980</v>
      </c>
      <c r="F6336" s="3">
        <v>63592</v>
      </c>
      <c r="G6336" s="3">
        <v>19007</v>
      </c>
      <c r="H6336" s="3">
        <v>55.998199999999997</v>
      </c>
      <c r="I6336" s="30">
        <v>744.63117999999997</v>
      </c>
      <c r="J6336" s="30">
        <v>744.37845089999996</v>
      </c>
      <c r="K6336" s="30">
        <v>0.25273000000000001</v>
      </c>
      <c r="L6336" s="3">
        <v>0</v>
      </c>
      <c r="M6336" s="3">
        <v>4</v>
      </c>
      <c r="N6336" s="10">
        <f t="shared" si="686"/>
        <v>1</v>
      </c>
      <c r="O6336" s="35">
        <v>4</v>
      </c>
      <c r="P6336" s="17"/>
      <c r="Q6336" s="40">
        <v>2974.4880899999998</v>
      </c>
      <c r="R6336" s="32">
        <v>744.37747999999999</v>
      </c>
      <c r="S6336" s="18">
        <f t="shared" si="687"/>
        <v>340.82170245126269</v>
      </c>
      <c r="T6336" s="18">
        <f t="shared" si="688"/>
        <v>1.3043113555373045</v>
      </c>
      <c r="U6336" s="18">
        <f t="shared" si="689"/>
        <v>1.2359320704659778</v>
      </c>
      <c r="V6336" s="30">
        <v>744.37840000000006</v>
      </c>
      <c r="W6336" s="3" t="s">
        <v>47</v>
      </c>
      <c r="X6336" s="3" t="s">
        <v>47</v>
      </c>
      <c r="Y6336" s="3" t="s">
        <v>47</v>
      </c>
      <c r="AA6336" s="3" t="s">
        <v>47</v>
      </c>
      <c r="AE6336" s="3" t="s">
        <v>47</v>
      </c>
      <c r="AF6336" s="3" t="s">
        <v>47</v>
      </c>
      <c r="AG6336" s="3" t="s">
        <v>52</v>
      </c>
      <c r="AL6336" s="3" t="s">
        <v>52</v>
      </c>
      <c r="AO6336" s="3" t="s">
        <v>48</v>
      </c>
      <c r="AU6336" s="3">
        <v>0</v>
      </c>
      <c r="AV6336" s="3">
        <v>6</v>
      </c>
      <c r="AW6336" s="3">
        <v>2</v>
      </c>
      <c r="AX6336" s="3">
        <v>4</v>
      </c>
      <c r="AY6336" s="3">
        <v>66.67</v>
      </c>
      <c r="AZ6336" s="6" t="str">
        <f t="shared" si="690"/>
        <v>3028.3</v>
      </c>
      <c r="BC6336" s="12" t="s">
        <v>16438</v>
      </c>
      <c r="BJ6336" s="12">
        <f t="shared" si="691"/>
        <v>0</v>
      </c>
      <c r="BK6336" s="12">
        <f t="shared" si="692"/>
        <v>0</v>
      </c>
      <c r="BL6336" s="3" t="s">
        <v>162</v>
      </c>
      <c r="BM6336" s="3" t="s">
        <v>162</v>
      </c>
      <c r="BR6336" s="3" t="s">
        <v>162</v>
      </c>
      <c r="CA6336" s="3" t="s">
        <v>16439</v>
      </c>
      <c r="CB6336" s="3" t="s">
        <v>16439</v>
      </c>
      <c r="CQ6336" s="3" t="str">
        <f>CONCATENATE(baseURL!$A$1,baseURL!$B$1,baseURL!$C$1,".",C6336,".",L6336,".pkl&amp;seq=",BC6336,"&amp;varMods=Sodiated-D+Sodiated-E")</f>
        <v>http://proteomics.broadinstitute.org/millscripts/viewfeed.pl?side=xl&amp;cycle=1&amp;fixedMods=iaaC&amp;file=msdataSM/iPRG2012_nd/cpick_in/iPRG2012_nd.3028.3.0.pkl&amp;seq=NGKAPEAeQVLSAAATFPLAQPATDVEAR&amp;varMods=Sodiated-D+Sodiated-E</v>
      </c>
    </row>
    <row r="6337" spans="1:95" x14ac:dyDescent="0.2">
      <c r="A6337" s="3">
        <v>7506</v>
      </c>
      <c r="B6337" s="2" t="s">
        <v>16440</v>
      </c>
      <c r="C6337" s="2" t="s">
        <v>16430</v>
      </c>
      <c r="D6337" s="3">
        <v>15997</v>
      </c>
      <c r="E6337" s="3">
        <v>15981</v>
      </c>
      <c r="F6337" s="3">
        <v>63593</v>
      </c>
      <c r="G6337" s="3">
        <v>19008</v>
      </c>
      <c r="H6337" s="3">
        <v>56.000700000000002</v>
      </c>
      <c r="I6337" s="30">
        <v>757.63741000000005</v>
      </c>
      <c r="J6337" s="30">
        <v>757.63741530000004</v>
      </c>
      <c r="K6337" s="30">
        <v>-1.0000000000000001E-5</v>
      </c>
      <c r="L6337" s="3">
        <v>4</v>
      </c>
      <c r="M6337" s="3">
        <v>4</v>
      </c>
      <c r="N6337" s="10">
        <f t="shared" si="686"/>
        <v>1</v>
      </c>
      <c r="O6337" s="35">
        <v>4</v>
      </c>
      <c r="P6337" s="17"/>
      <c r="Q6337" s="40">
        <v>3027.5212799999999</v>
      </c>
      <c r="R6337" s="42">
        <v>757.63577999999995</v>
      </c>
      <c r="S6337" s="18">
        <f t="shared" si="687"/>
        <v>2.1514295432180601</v>
      </c>
      <c r="T6337" s="18">
        <f t="shared" si="688"/>
        <v>2.1584249889690348</v>
      </c>
      <c r="U6337" s="18">
        <f t="shared" si="689"/>
        <v>2.2702201314874597</v>
      </c>
      <c r="V6337" s="30">
        <v>757.63750000000005</v>
      </c>
      <c r="W6337" s="3" t="s">
        <v>47</v>
      </c>
      <c r="X6337" s="3" t="s">
        <v>65</v>
      </c>
      <c r="Z6337" s="3" t="s">
        <v>52</v>
      </c>
      <c r="AB6337" s="12" t="s">
        <v>52</v>
      </c>
      <c r="AD6337" s="3" t="s">
        <v>47</v>
      </c>
      <c r="AF6337" s="3" t="s">
        <v>65</v>
      </c>
      <c r="AG6337" s="3" t="s">
        <v>52</v>
      </c>
      <c r="AK6337" s="3" t="s">
        <v>47</v>
      </c>
      <c r="AL6337" s="3" t="s">
        <v>52</v>
      </c>
      <c r="AU6337" s="3">
        <v>2</v>
      </c>
      <c r="AV6337" s="3">
        <v>3</v>
      </c>
      <c r="AW6337" s="3">
        <v>2</v>
      </c>
      <c r="AX6337" s="3">
        <v>2</v>
      </c>
      <c r="AY6337" s="3">
        <v>66.67</v>
      </c>
      <c r="AZ6337" s="6" t="str">
        <f t="shared" si="690"/>
        <v>3028.4</v>
      </c>
      <c r="BC6337" s="12" t="s">
        <v>20241</v>
      </c>
      <c r="BI6337" s="12" t="s">
        <v>594</v>
      </c>
      <c r="BJ6337" s="12">
        <f t="shared" si="691"/>
        <v>0</v>
      </c>
      <c r="BK6337" s="12">
        <f t="shared" si="692"/>
        <v>2</v>
      </c>
      <c r="BR6337" s="3" t="s">
        <v>594</v>
      </c>
      <c r="BT6337" s="3" t="s">
        <v>16441</v>
      </c>
      <c r="BZ6337" s="3" t="s">
        <v>20285</v>
      </c>
      <c r="CB6337" s="3" t="s">
        <v>16442</v>
      </c>
      <c r="CQ6337" s="3" t="str">
        <f>CONCATENATE(baseURL!$A$1,baseURL!$B$1,baseURL!$C$1,".",C6337,".",L6337,".pkl&amp;seq=",BC6337,"&amp;varMods=ReducedCys-C")</f>
        <v>http://proteomics.broadinstitute.org/millscripts/viewfeed.pl?side=xl&amp;cycle=1&amp;fixedMods=iaaC&amp;file=msdataSM/iPRG2012_nd/cpick_in/iPRG2012_nd.3028.4.4.pkl&amp;seq=YVRANGTTVLVGMPAGAKccSDVFNQVVK&amp;varMods=ReducedCys-C</v>
      </c>
    </row>
    <row r="6338" spans="1:95" x14ac:dyDescent="0.2">
      <c r="A6338" s="3">
        <v>1638</v>
      </c>
      <c r="B6338" s="2" t="s">
        <v>16443</v>
      </c>
      <c r="C6338" s="2" t="s">
        <v>16444</v>
      </c>
      <c r="D6338" s="3">
        <v>15998</v>
      </c>
      <c r="E6338" s="3">
        <v>15982</v>
      </c>
      <c r="F6338" s="3">
        <v>63594</v>
      </c>
      <c r="G6338" s="3">
        <v>19009</v>
      </c>
      <c r="H6338" s="3">
        <v>56.003999999999998</v>
      </c>
      <c r="I6338" s="30">
        <v>789.40527999999995</v>
      </c>
      <c r="J6338" s="30">
        <v>789.40633330000003</v>
      </c>
      <c r="K6338" s="30">
        <v>-1.0499999999999999E-3</v>
      </c>
      <c r="L6338" s="3">
        <v>2</v>
      </c>
      <c r="M6338" s="3">
        <v>2</v>
      </c>
      <c r="N6338" s="10">
        <f t="shared" ref="N6338:N6401" si="693">IF(AND(M6338&gt;0,L6338&gt;0), IF(M6338=L6338,1,-1), 1)</f>
        <v>1</v>
      </c>
      <c r="O6338" s="35">
        <v>2</v>
      </c>
      <c r="P6338" s="17"/>
      <c r="Q6338" s="40">
        <v>1577.80573</v>
      </c>
      <c r="R6338" s="40">
        <v>789.40650000000005</v>
      </c>
      <c r="S6338" s="18">
        <f t="shared" ref="S6338:S6401" si="694">1000000*(I6338-R6338)/R6338</f>
        <v>-1.5454648525227845</v>
      </c>
      <c r="T6338" s="18">
        <f t="shared" ref="T6338:T6401" si="695">1000000*(J6338-R6338)/R6338</f>
        <v>-0.21117130403980916</v>
      </c>
      <c r="U6338" s="18">
        <f t="shared" ref="U6338:U6401" si="696">1000000*(V6338-R6338)/R6338</f>
        <v>-3.4202910667753121</v>
      </c>
      <c r="V6338" s="30">
        <v>789.40380000000005</v>
      </c>
      <c r="W6338" s="3" t="s">
        <v>65</v>
      </c>
      <c r="X6338" s="3" t="s">
        <v>47</v>
      </c>
      <c r="Y6338" s="3" t="s">
        <v>47</v>
      </c>
      <c r="Z6338" s="3" t="s">
        <v>48</v>
      </c>
      <c r="AA6338" s="3" t="s">
        <v>47</v>
      </c>
      <c r="AB6338" s="12" t="s">
        <v>48</v>
      </c>
      <c r="AC6338" s="3" t="s">
        <v>52</v>
      </c>
      <c r="AD6338" s="3" t="s">
        <v>47</v>
      </c>
      <c r="AG6338" s="3" t="s">
        <v>47</v>
      </c>
      <c r="AH6338" s="3" t="s">
        <v>48</v>
      </c>
      <c r="AL6338" s="3" t="s">
        <v>48</v>
      </c>
      <c r="AU6338" s="3">
        <v>1</v>
      </c>
      <c r="AV6338" s="3">
        <v>5</v>
      </c>
      <c r="AW6338" s="3">
        <v>1</v>
      </c>
      <c r="AX6338" s="3">
        <v>5</v>
      </c>
      <c r="AY6338" s="3">
        <v>100</v>
      </c>
      <c r="AZ6338" s="6" t="str">
        <f t="shared" ref="AZ6338:AZ6401" si="697">HYPERLINK(CQ6338,C6338)</f>
        <v>3028.5</v>
      </c>
      <c r="BC6338" s="12" t="s">
        <v>16445</v>
      </c>
      <c r="BJ6338" s="12">
        <f t="shared" ref="BJ6338:BJ6401" si="698">LEN(BC6338)-LEN(SUBSTITUTE(BC6338,"C",""))</f>
        <v>0</v>
      </c>
      <c r="BK6338" s="12">
        <f t="shared" ref="BK6338:BK6401" si="699">LEN(BC6338)-LEN(SUBSTITUTE(BC6338,"c",""))</f>
        <v>0</v>
      </c>
      <c r="BS6338" s="3" t="s">
        <v>16446</v>
      </c>
      <c r="CQ6338" s="3" t="str">
        <f>CONCATENATE(baseURL!$A$1,baseURL!$B$1,baseURL!$C$1,".",C6338,".",L6338,".pkl&amp;seq=",BC6338)</f>
        <v>http://proteomics.broadinstitute.org/millscripts/viewfeed.pl?side=xl&amp;cycle=1&amp;fixedMods=iaaC&amp;file=msdataSM/iPRG2012_nd/cpick_in/iPRG2012_nd.3028.5.2.pkl&amp;seq=ALDEQFGSLDELLK</v>
      </c>
    </row>
    <row r="6339" spans="1:95" x14ac:dyDescent="0.2">
      <c r="A6339" s="3">
        <v>952</v>
      </c>
      <c r="B6339" s="2" t="s">
        <v>16447</v>
      </c>
      <c r="C6339" s="2" t="s">
        <v>16448</v>
      </c>
      <c r="D6339" s="3">
        <v>15999</v>
      </c>
      <c r="E6339" s="3">
        <v>15983</v>
      </c>
      <c r="F6339" s="3">
        <v>63595</v>
      </c>
      <c r="G6339" s="3">
        <v>19010</v>
      </c>
      <c r="H6339" s="3">
        <v>56.007300000000001</v>
      </c>
      <c r="I6339" s="30">
        <v>863.98761000000002</v>
      </c>
      <c r="J6339" s="30">
        <v>863.98713880000003</v>
      </c>
      <c r="K6339" s="30">
        <v>4.6999999999999999E-4</v>
      </c>
      <c r="L6339" s="3">
        <v>4</v>
      </c>
      <c r="M6339" s="3">
        <v>4</v>
      </c>
      <c r="N6339" s="10">
        <f t="shared" si="693"/>
        <v>1</v>
      </c>
      <c r="O6339" s="35">
        <v>4</v>
      </c>
      <c r="P6339" s="17"/>
      <c r="Q6339" s="40">
        <v>3452.9185400000001</v>
      </c>
      <c r="R6339" s="40">
        <v>863.98509000000001</v>
      </c>
      <c r="S6339" s="18">
        <f t="shared" si="694"/>
        <v>2.9167170002946166</v>
      </c>
      <c r="T6339" s="18">
        <f t="shared" si="695"/>
        <v>2.3713372183441233</v>
      </c>
      <c r="U6339" s="18">
        <f t="shared" si="696"/>
        <v>2.4421717740708275</v>
      </c>
      <c r="V6339" s="30">
        <v>863.98720000000003</v>
      </c>
      <c r="W6339" s="3" t="s">
        <v>47</v>
      </c>
      <c r="X6339" s="3" t="s">
        <v>47</v>
      </c>
      <c r="Y6339" s="3" t="s">
        <v>47</v>
      </c>
      <c r="AA6339" s="3" t="s">
        <v>48</v>
      </c>
      <c r="AB6339" s="12" t="s">
        <v>47</v>
      </c>
      <c r="AC6339" s="3" t="s">
        <v>47</v>
      </c>
      <c r="AD6339" s="3" t="s">
        <v>47</v>
      </c>
      <c r="AE6339" s="3" t="s">
        <v>47</v>
      </c>
      <c r="AF6339" s="3" t="s">
        <v>47</v>
      </c>
      <c r="AG6339" s="3" t="s">
        <v>47</v>
      </c>
      <c r="AI6339" s="3" t="s">
        <v>47</v>
      </c>
      <c r="AJ6339" s="3" t="s">
        <v>47</v>
      </c>
      <c r="AK6339" s="3" t="s">
        <v>47</v>
      </c>
      <c r="AL6339" s="3" t="s">
        <v>52</v>
      </c>
      <c r="AM6339" s="3" t="s">
        <v>47</v>
      </c>
      <c r="AO6339" s="3" t="s">
        <v>47</v>
      </c>
      <c r="AP6339" s="3" t="s">
        <v>48</v>
      </c>
      <c r="AR6339" s="3" t="s">
        <v>47</v>
      </c>
      <c r="AU6339" s="3">
        <v>0</v>
      </c>
      <c r="AV6339" s="3">
        <v>15</v>
      </c>
      <c r="AW6339" s="3">
        <v>1</v>
      </c>
      <c r="AX6339" s="3">
        <v>15</v>
      </c>
      <c r="AY6339" s="3">
        <v>100</v>
      </c>
      <c r="AZ6339" s="6" t="str">
        <f t="shared" si="697"/>
        <v>3028.6</v>
      </c>
      <c r="BC6339" s="12" t="s">
        <v>16449</v>
      </c>
      <c r="BJ6339" s="12">
        <f t="shared" si="698"/>
        <v>0</v>
      </c>
      <c r="BK6339" s="12">
        <f t="shared" si="699"/>
        <v>0</v>
      </c>
      <c r="BN6339" s="3" t="s">
        <v>277</v>
      </c>
      <c r="BR6339" s="3" t="s">
        <v>277</v>
      </c>
      <c r="CQ6339" s="3" t="str">
        <f>CONCATENATE(baseURL!$A$1,baseURL!$B$1,baseURL!$C$1,".",C6339,".",L6339,".pkl&amp;seq=",BC6339,"&amp;varMods=Oxidation-M")</f>
        <v>http://proteomics.broadinstitute.org/millscripts/viewfeed.pl?side=xl&amp;cycle=1&amp;fixedMods=iaaC&amp;file=msdataSM/iPRG2012_nd/cpick_in/iPRG2012_nd.3028.6.4.pkl&amp;seq=LGGLGTVPVGRVETGVLKPGmVVTFAPAGVTTEVK&amp;varMods=Oxidation-M</v>
      </c>
    </row>
    <row r="6340" spans="1:95" x14ac:dyDescent="0.2">
      <c r="A6340" s="3">
        <v>7701</v>
      </c>
      <c r="B6340" s="2" t="s">
        <v>16450</v>
      </c>
      <c r="C6340" s="2" t="s">
        <v>16451</v>
      </c>
      <c r="D6340" s="3">
        <v>16000</v>
      </c>
      <c r="E6340" s="3">
        <v>15984</v>
      </c>
      <c r="F6340" s="3">
        <v>63611</v>
      </c>
      <c r="G6340" s="3">
        <v>19012</v>
      </c>
      <c r="H6340" s="3">
        <v>56.018099999999997</v>
      </c>
      <c r="I6340" s="30">
        <v>621.79628000000002</v>
      </c>
      <c r="J6340" s="30">
        <v>621.79550630000006</v>
      </c>
      <c r="K6340" s="30">
        <v>7.6999999999999996E-4</v>
      </c>
      <c r="L6340" s="3">
        <v>2</v>
      </c>
      <c r="M6340" s="3">
        <v>2</v>
      </c>
      <c r="N6340" s="10">
        <f t="shared" si="693"/>
        <v>1</v>
      </c>
      <c r="O6340" s="35">
        <v>2</v>
      </c>
      <c r="Q6340" s="40">
        <v>1242.5823399999999</v>
      </c>
      <c r="R6340" s="42">
        <v>621.79480999999998</v>
      </c>
      <c r="S6340" s="18">
        <f t="shared" si="694"/>
        <v>2.3641239463550243</v>
      </c>
      <c r="T6340" s="18">
        <f t="shared" si="695"/>
        <v>1.1198227918183647</v>
      </c>
      <c r="U6340" s="18">
        <f t="shared" si="696"/>
        <v>1.4313403484771814</v>
      </c>
      <c r="V6340" s="30">
        <v>621.79570000000001</v>
      </c>
      <c r="W6340" s="3" t="s">
        <v>47</v>
      </c>
      <c r="X6340" s="3" t="s">
        <v>47</v>
      </c>
      <c r="Y6340" s="3" t="s">
        <v>47</v>
      </c>
      <c r="Z6340" s="3" t="s">
        <v>52</v>
      </c>
      <c r="AA6340" s="3" t="s">
        <v>47</v>
      </c>
      <c r="AB6340" s="12" t="s">
        <v>47</v>
      </c>
      <c r="AD6340" s="3" t="s">
        <v>47</v>
      </c>
      <c r="AG6340" s="3" t="s">
        <v>52</v>
      </c>
      <c r="AH6340" s="3" t="s">
        <v>47</v>
      </c>
      <c r="AI6340" s="3" t="s">
        <v>52</v>
      </c>
      <c r="AJ6340" s="3" t="s">
        <v>52</v>
      </c>
      <c r="AK6340" s="3" t="s">
        <v>47</v>
      </c>
      <c r="AO6340" s="3" t="s">
        <v>47</v>
      </c>
      <c r="AU6340" s="3">
        <v>0</v>
      </c>
      <c r="AV6340" s="3">
        <v>9</v>
      </c>
      <c r="AW6340" s="3">
        <v>2</v>
      </c>
      <c r="AX6340" s="3">
        <v>8</v>
      </c>
      <c r="AY6340" s="3">
        <v>88.89</v>
      </c>
      <c r="AZ6340" s="6" t="str">
        <f t="shared" si="697"/>
        <v>3029.1</v>
      </c>
      <c r="BC6340" s="12" t="s">
        <v>16255</v>
      </c>
      <c r="BI6340" s="12" t="s">
        <v>594</v>
      </c>
      <c r="BJ6340" s="12">
        <f t="shared" si="698"/>
        <v>0</v>
      </c>
      <c r="BK6340" s="12">
        <f t="shared" si="699"/>
        <v>1</v>
      </c>
      <c r="BR6340" s="3" t="s">
        <v>594</v>
      </c>
      <c r="BZ6340" s="3" t="s">
        <v>16256</v>
      </c>
      <c r="CQ6340" s="3" t="str">
        <f>CONCATENATE(baseURL!$A$1,baseURL!$B$1,baseURL!$C$1,".",C6340,".",L6340,".pkl&amp;seq=",BC6340,"&amp;varMods=ReducedCys-C")</f>
        <v>http://proteomics.broadinstitute.org/millscripts/viewfeed.pl?side=xl&amp;cycle=1&amp;fixedMods=iaaC&amp;file=msdataSM/iPRG2012_nd/cpick_in/iPRG2012_nd.3029.1.2.pkl&amp;seq=FEELcADLFR&amp;varMods=ReducedCys-C</v>
      </c>
    </row>
    <row r="6341" spans="1:95" x14ac:dyDescent="0.2">
      <c r="A6341" s="3">
        <v>3759</v>
      </c>
      <c r="B6341" s="2" t="s">
        <v>16452</v>
      </c>
      <c r="C6341" s="2" t="s">
        <v>16433</v>
      </c>
      <c r="D6341" s="3">
        <v>16001</v>
      </c>
      <c r="E6341" s="3">
        <v>15985</v>
      </c>
      <c r="F6341" s="3">
        <v>63612</v>
      </c>
      <c r="G6341" s="3">
        <v>19013</v>
      </c>
      <c r="H6341" s="3">
        <v>56.020699999999998</v>
      </c>
      <c r="I6341" s="30">
        <v>625.85015999999996</v>
      </c>
      <c r="J6341" s="30">
        <v>625.84921899999995</v>
      </c>
      <c r="K6341" s="30">
        <v>9.3999999999999997E-4</v>
      </c>
      <c r="L6341" s="3">
        <v>4</v>
      </c>
      <c r="M6341" s="3">
        <v>4</v>
      </c>
      <c r="N6341" s="10">
        <f t="shared" si="693"/>
        <v>1</v>
      </c>
      <c r="O6341" s="35">
        <v>4</v>
      </c>
      <c r="P6341" s="17"/>
      <c r="Q6341" s="40">
        <v>2500.36573</v>
      </c>
      <c r="R6341" s="40">
        <v>625.84689000000003</v>
      </c>
      <c r="S6341" s="18">
        <f t="shared" si="694"/>
        <v>5.2249201077431184</v>
      </c>
      <c r="T6341" s="18">
        <f t="shared" si="695"/>
        <v>3.7213574711825586</v>
      </c>
      <c r="U6341" s="18">
        <f t="shared" si="696"/>
        <v>3.6909986082472011</v>
      </c>
      <c r="V6341" s="30">
        <v>625.8492</v>
      </c>
      <c r="W6341" s="3" t="s">
        <v>47</v>
      </c>
      <c r="X6341" s="3" t="s">
        <v>47</v>
      </c>
      <c r="Y6341" s="3" t="s">
        <v>47</v>
      </c>
      <c r="Z6341" s="3" t="s">
        <v>47</v>
      </c>
      <c r="AA6341" s="3" t="s">
        <v>47</v>
      </c>
      <c r="AB6341" s="12" t="s">
        <v>48</v>
      </c>
      <c r="AC6341" s="3" t="s">
        <v>47</v>
      </c>
      <c r="AE6341" s="3" t="s">
        <v>47</v>
      </c>
      <c r="AF6341" s="3" t="s">
        <v>48</v>
      </c>
      <c r="AG6341" s="3" t="s">
        <v>47</v>
      </c>
      <c r="AI6341" s="3" t="s">
        <v>48</v>
      </c>
      <c r="AL6341" s="3" t="s">
        <v>48</v>
      </c>
      <c r="AU6341" s="3">
        <v>0</v>
      </c>
      <c r="AV6341" s="3">
        <v>8</v>
      </c>
      <c r="AW6341" s="3">
        <v>1</v>
      </c>
      <c r="AX6341" s="3">
        <v>8</v>
      </c>
      <c r="AY6341" s="3">
        <v>100</v>
      </c>
      <c r="AZ6341" s="6" t="str">
        <f t="shared" si="697"/>
        <v>3029.2</v>
      </c>
      <c r="BC6341" s="12" t="s">
        <v>16356</v>
      </c>
      <c r="BJ6341" s="12">
        <f t="shared" si="698"/>
        <v>0</v>
      </c>
      <c r="BK6341" s="12">
        <f t="shared" si="699"/>
        <v>0</v>
      </c>
      <c r="CQ6341" s="3" t="str">
        <f>CONCATENATE(baseURL!$A$1,baseURL!$B$1,baseURL!$C$1,".",C6341,".",L6341,".pkl&amp;seq=",BC6341)</f>
        <v>http://proteomics.broadinstitute.org/millscripts/viewfeed.pl?side=xl&amp;cycle=1&amp;fixedMods=iaaC&amp;file=msdataSM/iPRG2012_nd/cpick_in/iPRG2012_nd.3029.2.4.pkl&amp;seq=TFLDLESSSPELKADLRPLQLK</v>
      </c>
    </row>
    <row r="6342" spans="1:95" x14ac:dyDescent="0.2">
      <c r="A6342" s="3">
        <v>148</v>
      </c>
      <c r="B6342" s="2" t="s">
        <v>16453</v>
      </c>
      <c r="C6342" s="2" t="s">
        <v>16454</v>
      </c>
      <c r="D6342" s="3">
        <v>16002</v>
      </c>
      <c r="E6342" s="3">
        <v>15986</v>
      </c>
      <c r="F6342" s="3">
        <v>63613</v>
      </c>
      <c r="G6342" s="3">
        <v>19014</v>
      </c>
      <c r="H6342" s="3">
        <v>56.023200000000003</v>
      </c>
      <c r="I6342" s="30">
        <v>692.65273999999999</v>
      </c>
      <c r="J6342" s="30">
        <v>692.65086810000003</v>
      </c>
      <c r="K6342" s="30">
        <v>1.8699999999999999E-3</v>
      </c>
      <c r="L6342" s="3">
        <v>3</v>
      </c>
      <c r="M6342" s="3">
        <v>3</v>
      </c>
      <c r="N6342" s="10">
        <f t="shared" si="693"/>
        <v>1</v>
      </c>
      <c r="O6342" s="35">
        <v>3</v>
      </c>
      <c r="P6342" s="17"/>
      <c r="Q6342" s="40">
        <v>2075.9347299999999</v>
      </c>
      <c r="R6342" s="40">
        <v>692.64976000000001</v>
      </c>
      <c r="S6342" s="18">
        <f t="shared" si="694"/>
        <v>4.3023186783166638</v>
      </c>
      <c r="T6342" s="18">
        <f t="shared" si="695"/>
        <v>1.599798432053714</v>
      </c>
      <c r="U6342" s="18">
        <f t="shared" si="696"/>
        <v>1.5014803441050057</v>
      </c>
      <c r="V6342" s="30">
        <v>692.6508</v>
      </c>
      <c r="W6342" s="3" t="s">
        <v>47</v>
      </c>
      <c r="Z6342" s="3" t="s">
        <v>47</v>
      </c>
      <c r="AD6342" s="3" t="s">
        <v>47</v>
      </c>
      <c r="AE6342" s="3" t="s">
        <v>47</v>
      </c>
      <c r="AF6342" s="3" t="s">
        <v>47</v>
      </c>
      <c r="AG6342" s="3" t="s">
        <v>47</v>
      </c>
      <c r="AI6342" s="3" t="s">
        <v>47</v>
      </c>
      <c r="AK6342" s="3" t="s">
        <v>47</v>
      </c>
      <c r="AL6342" s="3" t="s">
        <v>47</v>
      </c>
      <c r="AM6342" s="3" t="s">
        <v>47</v>
      </c>
      <c r="AN6342" s="3" t="s">
        <v>47</v>
      </c>
      <c r="AP6342" s="3" t="s">
        <v>47</v>
      </c>
      <c r="AQ6342" s="3" t="s">
        <v>47</v>
      </c>
      <c r="AU6342" s="3">
        <v>0</v>
      </c>
      <c r="AV6342" s="3">
        <v>13</v>
      </c>
      <c r="AW6342" s="3">
        <v>1</v>
      </c>
      <c r="AX6342" s="3">
        <v>13</v>
      </c>
      <c r="AY6342" s="3">
        <v>100</v>
      </c>
      <c r="AZ6342" s="6" t="str">
        <f t="shared" si="697"/>
        <v>3029.3</v>
      </c>
      <c r="BB6342" s="12" t="s">
        <v>79</v>
      </c>
      <c r="BC6342" s="12" t="s">
        <v>16359</v>
      </c>
      <c r="BJ6342" s="12">
        <f t="shared" si="698"/>
        <v>0</v>
      </c>
      <c r="BK6342" s="12">
        <f t="shared" si="699"/>
        <v>0</v>
      </c>
      <c r="CQ6342" s="3" t="str">
        <f>CONCATENATE(baseURL!$A$1,baseURL!$B$1,"+Acetyl",baseURL!$C$1,".",C6342,".",L6342,".pkl&amp;seq=",BC6342)</f>
        <v>http://proteomics.broadinstitute.org/millscripts/viewfeed.pl?side=xl&amp;cycle=1&amp;fixedMods=iaaC+Acetyl&amp;file=msdataSM/iPRG2012_nd/cpick_in/iPRG2012_nd.3029.3.3.pkl&amp;seq=MDGMFAMPGAAAGAASPQQPK</v>
      </c>
    </row>
    <row r="6343" spans="1:95" x14ac:dyDescent="0.2">
      <c r="A6343" s="3">
        <v>5895</v>
      </c>
      <c r="B6343" s="2" t="s">
        <v>16455</v>
      </c>
      <c r="C6343" s="2" t="s">
        <v>16437</v>
      </c>
      <c r="D6343" s="3">
        <v>16003</v>
      </c>
      <c r="E6343" s="3">
        <v>15987</v>
      </c>
      <c r="F6343" s="3">
        <v>63614</v>
      </c>
      <c r="G6343" s="3">
        <v>19015</v>
      </c>
      <c r="H6343" s="3">
        <v>56.025700000000001</v>
      </c>
      <c r="I6343" s="30">
        <v>778.65849000000003</v>
      </c>
      <c r="J6343" s="30">
        <v>778.65677679999999</v>
      </c>
      <c r="K6343" s="30">
        <v>1.7099999999999999E-3</v>
      </c>
      <c r="L6343" s="3">
        <v>4</v>
      </c>
      <c r="M6343" s="3">
        <v>4</v>
      </c>
      <c r="N6343" s="10">
        <f t="shared" si="693"/>
        <v>1</v>
      </c>
      <c r="O6343" s="35">
        <v>4</v>
      </c>
      <c r="P6343" s="17"/>
      <c r="Q6343" s="40">
        <v>3111.59971</v>
      </c>
      <c r="R6343" s="40">
        <v>778.65538000000004</v>
      </c>
      <c r="S6343" s="18">
        <f t="shared" si="694"/>
        <v>3.9940647427266174</v>
      </c>
      <c r="T6343" s="18">
        <f t="shared" si="695"/>
        <v>1.7938616181554363</v>
      </c>
      <c r="U6343" s="18">
        <f t="shared" si="696"/>
        <v>1.6952300515335019</v>
      </c>
      <c r="V6343" s="30">
        <v>778.6567</v>
      </c>
      <c r="W6343" s="3" t="s">
        <v>47</v>
      </c>
      <c r="X6343" s="3" t="s">
        <v>47</v>
      </c>
      <c r="Y6343" s="3" t="s">
        <v>47</v>
      </c>
      <c r="Z6343" s="3" t="s">
        <v>47</v>
      </c>
      <c r="AA6343" s="3" t="s">
        <v>47</v>
      </c>
      <c r="AB6343" s="12" t="s">
        <v>47</v>
      </c>
      <c r="AC6343" s="3" t="s">
        <v>47</v>
      </c>
      <c r="AD6343" s="3" t="s">
        <v>47</v>
      </c>
      <c r="AE6343" s="3" t="s">
        <v>47</v>
      </c>
      <c r="AF6343" s="3" t="s">
        <v>47</v>
      </c>
      <c r="AG6343" s="3" t="s">
        <v>47</v>
      </c>
      <c r="AI6343" s="3" t="s">
        <v>47</v>
      </c>
      <c r="AJ6343" s="3" t="s">
        <v>47</v>
      </c>
      <c r="AK6343" s="3" t="s">
        <v>47</v>
      </c>
      <c r="AL6343" s="3" t="s">
        <v>48</v>
      </c>
      <c r="AM6343" s="3" t="s">
        <v>47</v>
      </c>
      <c r="AU6343" s="3">
        <v>0</v>
      </c>
      <c r="AV6343" s="3">
        <v>15</v>
      </c>
      <c r="AW6343" s="3">
        <v>1</v>
      </c>
      <c r="AX6343" s="3">
        <v>15</v>
      </c>
      <c r="AY6343" s="3">
        <v>100</v>
      </c>
      <c r="AZ6343" s="6" t="str">
        <f t="shared" si="697"/>
        <v>3029.4</v>
      </c>
      <c r="BC6343" s="12" t="s">
        <v>16456</v>
      </c>
      <c r="BJ6343" s="12">
        <f t="shared" si="698"/>
        <v>0</v>
      </c>
      <c r="BK6343" s="12">
        <f t="shared" si="699"/>
        <v>0</v>
      </c>
      <c r="CQ6343" s="3" t="str">
        <f>CONCATENATE(baseURL!$A$1,baseURL!$B$1,baseURL!$C$1,".",C6343,".",L6343,".pkl&amp;seq=",BC6343)</f>
        <v>http://proteomics.broadinstitute.org/millscripts/viewfeed.pl?side=xl&amp;cycle=1&amp;fixedMods=iaaC&amp;file=msdataSM/iPRG2012_nd/cpick_in/iPRG2012_nd.3029.4.4.pkl&amp;seq=NLVEAAAVRDLSEASVYPEYALPKTYNK</v>
      </c>
    </row>
    <row r="6344" spans="1:95" x14ac:dyDescent="0.2">
      <c r="A6344" s="3">
        <v>5872</v>
      </c>
      <c r="B6344" s="2" t="s">
        <v>16457</v>
      </c>
      <c r="C6344" s="2" t="s">
        <v>16443</v>
      </c>
      <c r="D6344" s="3">
        <v>16005</v>
      </c>
      <c r="E6344" s="3">
        <v>15989</v>
      </c>
      <c r="F6344" s="3">
        <v>63616</v>
      </c>
      <c r="G6344" s="3">
        <v>19017</v>
      </c>
      <c r="H6344" s="3">
        <v>56.032299999999999</v>
      </c>
      <c r="I6344" s="30">
        <v>972.15778999999998</v>
      </c>
      <c r="J6344" s="30">
        <v>972.15866040000003</v>
      </c>
      <c r="K6344" s="30">
        <v>-8.7000000000000001E-4</v>
      </c>
      <c r="L6344" s="3">
        <v>3</v>
      </c>
      <c r="M6344" s="3">
        <v>3</v>
      </c>
      <c r="N6344" s="10">
        <f t="shared" si="693"/>
        <v>1</v>
      </c>
      <c r="O6344" s="35">
        <v>3</v>
      </c>
      <c r="P6344" s="17"/>
      <c r="Q6344" s="40">
        <v>2914.45766</v>
      </c>
      <c r="R6344" s="40">
        <v>972.15740000000005</v>
      </c>
      <c r="S6344" s="18">
        <f t="shared" si="694"/>
        <v>0.40116960476239683</v>
      </c>
      <c r="T6344" s="18">
        <f t="shared" si="695"/>
        <v>1.2964978716186184</v>
      </c>
      <c r="U6344" s="18">
        <f t="shared" si="696"/>
        <v>1.1315040136003194</v>
      </c>
      <c r="V6344" s="30">
        <v>972.1585</v>
      </c>
      <c r="W6344" s="3" t="s">
        <v>47</v>
      </c>
      <c r="X6344" s="3" t="s">
        <v>47</v>
      </c>
      <c r="Y6344" s="3" t="s">
        <v>47</v>
      </c>
      <c r="Z6344" s="3" t="s">
        <v>47</v>
      </c>
      <c r="AA6344" s="3" t="s">
        <v>47</v>
      </c>
      <c r="AB6344" s="12" t="s">
        <v>47</v>
      </c>
      <c r="AC6344" s="3" t="s">
        <v>47</v>
      </c>
      <c r="AD6344" s="3" t="s">
        <v>47</v>
      </c>
      <c r="AE6344" s="3" t="s">
        <v>47</v>
      </c>
      <c r="AF6344" s="3" t="s">
        <v>47</v>
      </c>
      <c r="AG6344" s="3" t="s">
        <v>47</v>
      </c>
      <c r="AI6344" s="3" t="s">
        <v>47</v>
      </c>
      <c r="AJ6344" s="3" t="s">
        <v>47</v>
      </c>
      <c r="AK6344" s="3" t="s">
        <v>47</v>
      </c>
      <c r="AL6344" s="3" t="s">
        <v>47</v>
      </c>
      <c r="AM6344" s="3" t="s">
        <v>47</v>
      </c>
      <c r="AN6344" s="3" t="s">
        <v>48</v>
      </c>
      <c r="AU6344" s="3">
        <v>0</v>
      </c>
      <c r="AV6344" s="3">
        <v>16</v>
      </c>
      <c r="AW6344" s="3">
        <v>1</v>
      </c>
      <c r="AX6344" s="3">
        <v>16</v>
      </c>
      <c r="AY6344" s="3">
        <v>100</v>
      </c>
      <c r="AZ6344" s="6" t="str">
        <f t="shared" si="697"/>
        <v>3029.6</v>
      </c>
      <c r="BC6344" s="12" t="s">
        <v>16458</v>
      </c>
      <c r="BJ6344" s="12">
        <f t="shared" si="698"/>
        <v>0</v>
      </c>
      <c r="BK6344" s="12">
        <f t="shared" si="699"/>
        <v>0</v>
      </c>
      <c r="CQ6344" s="3" t="str">
        <f>CONCATENATE(baseURL!$A$1,baseURL!$B$1,baseURL!$C$1,".",C6344,".",L6344,".pkl&amp;seq=",BC6344)</f>
        <v>http://proteomics.broadinstitute.org/millscripts/viewfeed.pl?side=xl&amp;cycle=1&amp;fixedMods=iaaC&amp;file=msdataSM/iPRG2012_nd/cpick_in/iPRG2012_nd.3029.6.3.pkl&amp;seq=VVLTAPSSTAPMFVMGVNEEKYTSDLK</v>
      </c>
    </row>
    <row r="6345" spans="1:95" x14ac:dyDescent="0.2">
      <c r="A6345" s="3">
        <v>1376</v>
      </c>
      <c r="B6345" s="2" t="s">
        <v>16459</v>
      </c>
      <c r="C6345" s="2" t="s">
        <v>16460</v>
      </c>
      <c r="D6345" s="3">
        <v>16006</v>
      </c>
      <c r="E6345" s="3">
        <v>15990</v>
      </c>
      <c r="F6345" s="3">
        <v>63632</v>
      </c>
      <c r="G6345" s="3">
        <v>19019</v>
      </c>
      <c r="H6345" s="3">
        <v>56.049100000000003</v>
      </c>
      <c r="I6345" s="30">
        <v>762.17880000000002</v>
      </c>
      <c r="J6345" s="30">
        <v>762.37798480000004</v>
      </c>
      <c r="K6345" s="30">
        <v>-0.19918</v>
      </c>
      <c r="L6345" s="3">
        <v>0</v>
      </c>
      <c r="M6345" s="3">
        <v>5</v>
      </c>
      <c r="N6345" s="10">
        <f t="shared" si="693"/>
        <v>1</v>
      </c>
      <c r="O6345" s="35">
        <v>5</v>
      </c>
      <c r="P6345" s="17"/>
      <c r="Q6345" s="40">
        <v>3806.8435800000002</v>
      </c>
      <c r="R6345" s="40">
        <v>762.17453999999998</v>
      </c>
      <c r="S6345" s="18">
        <f t="shared" si="694"/>
        <v>5.5892709300481007</v>
      </c>
      <c r="T6345" s="18">
        <f t="shared" si="695"/>
        <v>266.92678556286677</v>
      </c>
      <c r="U6345" s="18">
        <f t="shared" si="696"/>
        <v>-1.7581274756664405</v>
      </c>
      <c r="V6345" s="30">
        <v>762.17319999999995</v>
      </c>
      <c r="X6345" s="3" t="s">
        <v>47</v>
      </c>
      <c r="Y6345" s="3" t="s">
        <v>47</v>
      </c>
      <c r="Z6345" s="3" t="s">
        <v>47</v>
      </c>
      <c r="AA6345" s="3" t="s">
        <v>47</v>
      </c>
      <c r="AB6345" s="12" t="s">
        <v>52</v>
      </c>
      <c r="AG6345" s="3" t="s">
        <v>52</v>
      </c>
      <c r="AK6345" s="3" t="s">
        <v>47</v>
      </c>
      <c r="AL6345" s="3" t="s">
        <v>52</v>
      </c>
      <c r="AM6345" s="3" t="s">
        <v>47</v>
      </c>
      <c r="AO6345" s="3" t="s">
        <v>48</v>
      </c>
      <c r="AU6345" s="3">
        <v>0</v>
      </c>
      <c r="AV6345" s="3">
        <v>6</v>
      </c>
      <c r="AW6345" s="3">
        <v>2</v>
      </c>
      <c r="AX6345" s="3">
        <v>4</v>
      </c>
      <c r="AY6345" s="3">
        <v>66.67</v>
      </c>
      <c r="AZ6345" s="6" t="str">
        <f t="shared" si="697"/>
        <v>3030.1</v>
      </c>
      <c r="BC6345" s="12" t="s">
        <v>16461</v>
      </c>
      <c r="BJ6345" s="12">
        <f t="shared" si="698"/>
        <v>0</v>
      </c>
      <c r="BK6345" s="12">
        <f t="shared" si="699"/>
        <v>0</v>
      </c>
      <c r="BP6345" s="3" t="s">
        <v>54</v>
      </c>
      <c r="BR6345" s="3" t="s">
        <v>54</v>
      </c>
      <c r="BV6345" s="3" t="s">
        <v>16462</v>
      </c>
      <c r="BW6345" s="3" t="s">
        <v>16462</v>
      </c>
      <c r="CQ6345" s="3" t="str">
        <f>CONCATENATE(baseURL!$A$1,baseURL!$B$1,baseURL!$C$1,".",C6345,".",L6345,".pkl&amp;seq=",BC6345,"&amp;varMods=Deamidated-N")</f>
        <v>http://proteomics.broadinstitute.org/millscripts/viewfeed.pl?side=xl&amp;cycle=1&amp;fixedMods=iaaC&amp;file=msdataSM/iPRG2012_nd/cpick_in/iPRG2012_nd.3030.1.0.pkl&amp;seq=FAPDFADEEYVNKLEGELPEKYGEHSLEVPGAVK&amp;varMods=Deamidated-N</v>
      </c>
    </row>
    <row r="6346" spans="1:95" x14ac:dyDescent="0.2">
      <c r="A6346" s="3">
        <v>3823</v>
      </c>
      <c r="B6346" s="2" t="s">
        <v>16463</v>
      </c>
      <c r="C6346" s="2" t="s">
        <v>16450</v>
      </c>
      <c r="D6346" s="3">
        <v>16007</v>
      </c>
      <c r="E6346" s="3">
        <v>15991</v>
      </c>
      <c r="F6346" s="3">
        <v>63633</v>
      </c>
      <c r="G6346" s="3">
        <v>19020</v>
      </c>
      <c r="H6346" s="3">
        <v>56.057400000000001</v>
      </c>
      <c r="I6346" s="30">
        <v>1152.5048999999999</v>
      </c>
      <c r="J6346" s="30">
        <v>1152.5016619999999</v>
      </c>
      <c r="K6346" s="30">
        <v>3.2399999999999998E-3</v>
      </c>
      <c r="L6346" s="3">
        <v>4</v>
      </c>
      <c r="M6346" s="3">
        <v>4</v>
      </c>
      <c r="N6346" s="10">
        <f t="shared" si="693"/>
        <v>1</v>
      </c>
      <c r="O6346" s="35">
        <v>4</v>
      </c>
      <c r="P6346" s="17"/>
      <c r="Q6346" s="40">
        <v>4606.9798300000002</v>
      </c>
      <c r="R6346" s="40">
        <v>1152.5004100000001</v>
      </c>
      <c r="S6346" s="18">
        <f t="shared" si="694"/>
        <v>3.8958771388247486</v>
      </c>
      <c r="T6346" s="18">
        <f t="shared" si="695"/>
        <v>1.0863336697597024</v>
      </c>
      <c r="U6346" s="18">
        <f t="shared" si="696"/>
        <v>0.68546613343454788</v>
      </c>
      <c r="V6346" s="30">
        <v>1152.5011999999999</v>
      </c>
      <c r="W6346" s="3" t="s">
        <v>47</v>
      </c>
      <c r="Y6346" s="3" t="s">
        <v>47</v>
      </c>
      <c r="Z6346" s="3" t="s">
        <v>47</v>
      </c>
      <c r="AA6346" s="3" t="s">
        <v>47</v>
      </c>
      <c r="AB6346" s="12" t="s">
        <v>47</v>
      </c>
      <c r="AC6346" s="3" t="s">
        <v>47</v>
      </c>
      <c r="AD6346" s="3" t="s">
        <v>47</v>
      </c>
      <c r="AE6346" s="3" t="s">
        <v>47</v>
      </c>
      <c r="AF6346" s="3" t="s">
        <v>47</v>
      </c>
      <c r="AI6346" s="3" t="s">
        <v>47</v>
      </c>
      <c r="AK6346" s="3" t="s">
        <v>47</v>
      </c>
      <c r="AL6346" s="3" t="s">
        <v>47</v>
      </c>
      <c r="AN6346" s="3" t="s">
        <v>47</v>
      </c>
      <c r="AU6346" s="3">
        <v>0</v>
      </c>
      <c r="AV6346" s="3">
        <v>13</v>
      </c>
      <c r="AW6346" s="3">
        <v>1</v>
      </c>
      <c r="AX6346" s="3">
        <v>13</v>
      </c>
      <c r="AY6346" s="3">
        <v>100</v>
      </c>
      <c r="AZ6346" s="6" t="str">
        <f t="shared" si="697"/>
        <v>3030.2</v>
      </c>
      <c r="BC6346" s="12" t="s">
        <v>16464</v>
      </c>
      <c r="BJ6346" s="12">
        <f t="shared" si="698"/>
        <v>0</v>
      </c>
      <c r="BK6346" s="12">
        <f t="shared" si="699"/>
        <v>0</v>
      </c>
      <c r="CQ6346" s="3" t="str">
        <f>CONCATENATE(baseURL!$A$1,baseURL!$B$1,baseURL!$C$1,".",C6346,".",L6346,".pkl&amp;seq=",BC6346)</f>
        <v>http://proteomics.broadinstitute.org/millscripts/viewfeed.pl?side=xl&amp;cycle=1&amp;fixedMods=iaaC&amp;file=msdataSM/iPRG2012_nd/cpick_in/iPRG2012_nd.3030.2.4.pkl&amp;seq=FATVPTGGASSAAAGAAGAAAGGDAAEEEKEEEAKEESDDDMGFGLFD</v>
      </c>
    </row>
    <row r="6347" spans="1:95" x14ac:dyDescent="0.2">
      <c r="A6347" s="3">
        <v>4131</v>
      </c>
      <c r="B6347" s="2" t="s">
        <v>16465</v>
      </c>
      <c r="C6347" s="2" t="s">
        <v>16466</v>
      </c>
      <c r="D6347" s="3">
        <v>16008</v>
      </c>
      <c r="E6347" s="3">
        <v>15992</v>
      </c>
      <c r="F6347" s="3">
        <v>63653</v>
      </c>
      <c r="G6347" s="3">
        <v>19022</v>
      </c>
      <c r="H6347" s="3">
        <v>56.068100000000001</v>
      </c>
      <c r="I6347" s="30">
        <v>537.62645999999995</v>
      </c>
      <c r="J6347" s="30">
        <v>537.62720100000001</v>
      </c>
      <c r="K6347" s="30">
        <v>-7.3999999999999999E-4</v>
      </c>
      <c r="L6347" s="3">
        <v>3</v>
      </c>
      <c r="M6347" s="3">
        <v>3</v>
      </c>
      <c r="N6347" s="10">
        <f t="shared" si="693"/>
        <v>1</v>
      </c>
      <c r="O6347" s="35">
        <v>3</v>
      </c>
      <c r="P6347" s="17"/>
      <c r="Q6347" s="40">
        <v>1610.86358</v>
      </c>
      <c r="R6347" s="40">
        <v>537.62603999999999</v>
      </c>
      <c r="S6347" s="18">
        <f t="shared" si="694"/>
        <v>0.78121215996677451</v>
      </c>
      <c r="T6347" s="18">
        <f t="shared" si="695"/>
        <v>2.1594936138595791</v>
      </c>
      <c r="U6347" s="18">
        <f t="shared" si="696"/>
        <v>1.4136220039004448</v>
      </c>
      <c r="V6347" s="30">
        <v>537.6268</v>
      </c>
      <c r="W6347" s="3" t="s">
        <v>47</v>
      </c>
      <c r="Y6347" s="3" t="s">
        <v>47</v>
      </c>
      <c r="Z6347" s="3" t="s">
        <v>47</v>
      </c>
      <c r="AA6347" s="3" t="s">
        <v>47</v>
      </c>
      <c r="AB6347" s="12" t="s">
        <v>47</v>
      </c>
      <c r="AC6347" s="3" t="s">
        <v>47</v>
      </c>
      <c r="AD6347" s="3" t="s">
        <v>47</v>
      </c>
      <c r="AE6347" s="3" t="s">
        <v>47</v>
      </c>
      <c r="AG6347" s="3" t="s">
        <v>47</v>
      </c>
      <c r="AH6347" s="3" t="s">
        <v>47</v>
      </c>
      <c r="AI6347" s="3" t="s">
        <v>47</v>
      </c>
      <c r="AJ6347" s="3" t="s">
        <v>47</v>
      </c>
      <c r="AK6347" s="3" t="s">
        <v>47</v>
      </c>
      <c r="AL6347" s="3" t="s">
        <v>47</v>
      </c>
      <c r="AM6347" s="3" t="s">
        <v>47</v>
      </c>
      <c r="AU6347" s="3">
        <v>0</v>
      </c>
      <c r="AV6347" s="3">
        <v>15</v>
      </c>
      <c r="AW6347" s="3">
        <v>1</v>
      </c>
      <c r="AX6347" s="3">
        <v>15</v>
      </c>
      <c r="AY6347" s="3">
        <v>100</v>
      </c>
      <c r="AZ6347" s="6" t="str">
        <f t="shared" si="697"/>
        <v>3031.1</v>
      </c>
      <c r="BC6347" s="12" t="s">
        <v>16467</v>
      </c>
      <c r="BJ6347" s="12">
        <f t="shared" si="698"/>
        <v>0</v>
      </c>
      <c r="BK6347" s="12">
        <f t="shared" si="699"/>
        <v>0</v>
      </c>
      <c r="CQ6347" s="3" t="str">
        <f>CONCATENATE(baseURL!$A$1,baseURL!$B$1,baseURL!$C$1,".",C6347,".",L6347,".pkl&amp;seq=",BC6347)</f>
        <v>http://proteomics.broadinstitute.org/millscripts/viewfeed.pl?side=xl&amp;cycle=1&amp;fixedMods=iaaC&amp;file=msdataSM/iPRG2012_nd/cpick_in/iPRG2012_nd.3031.1.3.pkl&amp;seq=SAKDSLVSSLFELSK</v>
      </c>
    </row>
    <row r="6348" spans="1:95" x14ac:dyDescent="0.2">
      <c r="A6348" s="3">
        <v>14</v>
      </c>
      <c r="B6348" s="2" t="s">
        <v>16468</v>
      </c>
      <c r="C6348" s="2" t="s">
        <v>16459</v>
      </c>
      <c r="D6348" s="3">
        <v>16009</v>
      </c>
      <c r="E6348" s="3">
        <v>15993</v>
      </c>
      <c r="F6348" s="3">
        <v>63654</v>
      </c>
      <c r="G6348" s="3">
        <v>19023</v>
      </c>
      <c r="H6348" s="3">
        <v>56.070599999999999</v>
      </c>
      <c r="I6348" s="30">
        <v>667.08372999999995</v>
      </c>
      <c r="J6348" s="30">
        <v>667.08026840000002</v>
      </c>
      <c r="K6348" s="30">
        <v>3.46E-3</v>
      </c>
      <c r="L6348" s="3">
        <v>0</v>
      </c>
      <c r="M6348" s="3">
        <v>4</v>
      </c>
      <c r="N6348" s="10">
        <f t="shared" si="693"/>
        <v>1</v>
      </c>
      <c r="O6348" s="35">
        <v>4</v>
      </c>
      <c r="P6348" s="17"/>
      <c r="Q6348" s="40">
        <v>2665.3021600000002</v>
      </c>
      <c r="R6348" s="40">
        <v>667.08100000000002</v>
      </c>
      <c r="S6348" s="18">
        <f t="shared" si="694"/>
        <v>4.0924565381544715</v>
      </c>
      <c r="T6348" s="18">
        <f t="shared" si="695"/>
        <v>-1.0967183895128392</v>
      </c>
      <c r="U6348" s="18">
        <f t="shared" si="696"/>
        <v>-1.0493478304008947</v>
      </c>
      <c r="V6348" s="30">
        <v>667.08029999999997</v>
      </c>
      <c r="X6348" s="3" t="s">
        <v>47</v>
      </c>
      <c r="Z6348" s="3" t="s">
        <v>47</v>
      </c>
      <c r="AB6348" s="12" t="s">
        <v>48</v>
      </c>
      <c r="AC6348" s="3" t="s">
        <v>47</v>
      </c>
      <c r="AF6348" s="3" t="s">
        <v>47</v>
      </c>
      <c r="AL6348" s="3" t="s">
        <v>48</v>
      </c>
      <c r="AM6348" s="3" t="s">
        <v>48</v>
      </c>
      <c r="AN6348" s="3" t="s">
        <v>48</v>
      </c>
      <c r="AO6348" s="3" t="s">
        <v>48</v>
      </c>
      <c r="AP6348" s="3" t="s">
        <v>48</v>
      </c>
      <c r="AS6348" s="3" t="s">
        <v>48</v>
      </c>
      <c r="AU6348" s="3">
        <v>0</v>
      </c>
      <c r="AV6348" s="3">
        <v>4</v>
      </c>
      <c r="AW6348" s="3">
        <v>4</v>
      </c>
      <c r="AX6348" s="3">
        <v>1</v>
      </c>
      <c r="AY6348" s="3">
        <v>25</v>
      </c>
      <c r="AZ6348" s="6" t="str">
        <f t="shared" si="697"/>
        <v>3031.2</v>
      </c>
      <c r="BC6348" s="12" t="s">
        <v>16469</v>
      </c>
      <c r="BF6348" s="12" t="s">
        <v>1468</v>
      </c>
      <c r="BJ6348" s="12">
        <f t="shared" si="698"/>
        <v>0</v>
      </c>
      <c r="BK6348" s="12">
        <f t="shared" si="699"/>
        <v>0</v>
      </c>
      <c r="CQ6348" s="3" t="str">
        <f>CONCATENATE(baseURL!$A$1,baseURL!$B$1,baseURL!$C$1,".",C6348,".",L6348,".pkl&amp;seq=",BC6348)</f>
        <v>http://proteomics.broadinstitute.org/millscripts/viewfeed.pl?side=xl&amp;cycle=1&amp;fixedMods=iaaC&amp;file=msdataSM/iPRG2012_nd/cpick_in/iPRG2012_nd.3031.2.0.pkl&amp;seq=sWQAYTDNLLGTGKVDKAVLYSR</v>
      </c>
    </row>
    <row r="6349" spans="1:95" x14ac:dyDescent="0.2">
      <c r="A6349" s="3">
        <v>89</v>
      </c>
      <c r="B6349" s="2" t="s">
        <v>16470</v>
      </c>
      <c r="C6349" s="2" t="s">
        <v>16463</v>
      </c>
      <c r="D6349" s="3">
        <v>16010</v>
      </c>
      <c r="E6349" s="3">
        <v>15994</v>
      </c>
      <c r="F6349" s="3">
        <v>63655</v>
      </c>
      <c r="G6349" s="3">
        <v>19024</v>
      </c>
      <c r="H6349" s="3">
        <v>56.073099999999997</v>
      </c>
      <c r="I6349" s="30">
        <v>668.66687999999999</v>
      </c>
      <c r="J6349" s="30">
        <v>668.66637860000003</v>
      </c>
      <c r="K6349" s="30">
        <v>5.0000000000000001E-4</v>
      </c>
      <c r="L6349" s="3">
        <v>3</v>
      </c>
      <c r="M6349" s="3">
        <v>3</v>
      </c>
      <c r="N6349" s="10">
        <f t="shared" si="693"/>
        <v>1</v>
      </c>
      <c r="O6349" s="35">
        <v>3</v>
      </c>
      <c r="P6349" s="17"/>
      <c r="Q6349" s="40">
        <v>2003.9814799999999</v>
      </c>
      <c r="R6349" s="40">
        <v>668.66534000000001</v>
      </c>
      <c r="S6349" s="18">
        <f t="shared" si="694"/>
        <v>2.3030952972337797</v>
      </c>
      <c r="T6349" s="18">
        <f t="shared" si="695"/>
        <v>1.553243360894587</v>
      </c>
      <c r="U6349" s="18">
        <f t="shared" si="696"/>
        <v>1.286144127028864</v>
      </c>
      <c r="V6349" s="30">
        <v>668.6662</v>
      </c>
      <c r="W6349" s="3" t="s">
        <v>47</v>
      </c>
      <c r="Z6349" s="3" t="s">
        <v>48</v>
      </c>
      <c r="AD6349" s="3" t="s">
        <v>47</v>
      </c>
      <c r="AE6349" s="3" t="s">
        <v>47</v>
      </c>
      <c r="AF6349" s="3" t="s">
        <v>48</v>
      </c>
      <c r="AG6349" s="3" t="s">
        <v>48</v>
      </c>
      <c r="AH6349" s="3" t="s">
        <v>52</v>
      </c>
      <c r="AL6349" s="3" t="s">
        <v>48</v>
      </c>
      <c r="AP6349" s="3" t="s">
        <v>48</v>
      </c>
      <c r="AU6349" s="3">
        <v>0</v>
      </c>
      <c r="AV6349" s="3">
        <v>3</v>
      </c>
      <c r="AW6349" s="3">
        <v>1</v>
      </c>
      <c r="AX6349" s="3">
        <v>3</v>
      </c>
      <c r="AY6349" s="3">
        <v>100</v>
      </c>
      <c r="AZ6349" s="6" t="str">
        <f t="shared" si="697"/>
        <v>3031.3</v>
      </c>
      <c r="BB6349" s="12" t="s">
        <v>79</v>
      </c>
      <c r="BC6349" s="12" t="s">
        <v>16471</v>
      </c>
      <c r="BJ6349" s="12">
        <f t="shared" si="698"/>
        <v>0</v>
      </c>
      <c r="BK6349" s="12">
        <f t="shared" si="699"/>
        <v>0</v>
      </c>
      <c r="CQ6349" s="3" t="str">
        <f>CONCATENATE(baseURL!$A$1,baseURL!$B$1,"+Acetyl",baseURL!$C$1,".",C6349,".",L6349,".pkl&amp;seq=",BC6349)</f>
        <v>http://proteomics.broadinstitute.org/millscripts/viewfeed.pl?side=xl&amp;cycle=1&amp;fixedMods=iaaC+Acetyl&amp;file=msdataSM/iPRG2012_nd/cpick_in/iPRG2012_nd.3031.3.3.pkl&amp;seq=MNTEGASLSEQLLDAARR</v>
      </c>
    </row>
    <row r="6350" spans="1:95" x14ac:dyDescent="0.2">
      <c r="A6350" s="3">
        <v>4722</v>
      </c>
      <c r="B6350" s="2" t="s">
        <v>16472</v>
      </c>
      <c r="C6350" s="2" t="s">
        <v>16473</v>
      </c>
      <c r="D6350" s="3">
        <v>16011</v>
      </c>
      <c r="E6350" s="3">
        <v>15995</v>
      </c>
      <c r="F6350" s="3">
        <v>63656</v>
      </c>
      <c r="G6350" s="3">
        <v>19025</v>
      </c>
      <c r="H6350" s="3">
        <v>56.075600000000001</v>
      </c>
      <c r="I6350" s="30">
        <v>678.40198999999996</v>
      </c>
      <c r="J6350" s="30">
        <v>678.40100889999997</v>
      </c>
      <c r="K6350" s="30">
        <v>9.7999999999999997E-4</v>
      </c>
      <c r="L6350" s="3">
        <v>2</v>
      </c>
      <c r="M6350" s="3">
        <v>2</v>
      </c>
      <c r="N6350" s="10">
        <f t="shared" si="693"/>
        <v>1</v>
      </c>
      <c r="O6350" s="35">
        <v>2</v>
      </c>
      <c r="P6350" s="17"/>
      <c r="Q6350" s="40">
        <v>1355.79331</v>
      </c>
      <c r="R6350" s="40">
        <v>678.40030000000002</v>
      </c>
      <c r="S6350" s="18">
        <f t="shared" si="694"/>
        <v>2.4911545586574375</v>
      </c>
      <c r="T6350" s="18">
        <f t="shared" si="695"/>
        <v>1.0449582642425248</v>
      </c>
      <c r="U6350" s="18">
        <f t="shared" si="696"/>
        <v>1.3266503567310557</v>
      </c>
      <c r="V6350" s="30">
        <v>678.40120000000002</v>
      </c>
      <c r="W6350" s="3" t="s">
        <v>47</v>
      </c>
      <c r="X6350" s="3" t="s">
        <v>47</v>
      </c>
      <c r="Y6350" s="3" t="s">
        <v>47</v>
      </c>
      <c r="Z6350" s="3" t="s">
        <v>47</v>
      </c>
      <c r="AA6350" s="3" t="s">
        <v>47</v>
      </c>
      <c r="AB6350" s="12" t="s">
        <v>47</v>
      </c>
      <c r="AC6350" s="3" t="s">
        <v>47</v>
      </c>
      <c r="AD6350" s="3" t="s">
        <v>47</v>
      </c>
      <c r="AE6350" s="3" t="s">
        <v>47</v>
      </c>
      <c r="AF6350" s="3" t="s">
        <v>47</v>
      </c>
      <c r="AG6350" s="3" t="s">
        <v>47</v>
      </c>
      <c r="AH6350" s="3" t="s">
        <v>47</v>
      </c>
      <c r="AI6350" s="3" t="s">
        <v>47</v>
      </c>
      <c r="AJ6350" s="3" t="s">
        <v>47</v>
      </c>
      <c r="AK6350" s="3" t="s">
        <v>52</v>
      </c>
      <c r="AL6350" s="3" t="s">
        <v>48</v>
      </c>
      <c r="AM6350" s="3" t="s">
        <v>47</v>
      </c>
      <c r="AN6350" s="3" t="s">
        <v>48</v>
      </c>
      <c r="AU6350" s="3">
        <v>0</v>
      </c>
      <c r="AV6350" s="3">
        <v>15</v>
      </c>
      <c r="AW6350" s="3">
        <v>1</v>
      </c>
      <c r="AX6350" s="3">
        <v>15</v>
      </c>
      <c r="AY6350" s="3">
        <v>100</v>
      </c>
      <c r="AZ6350" s="6" t="str">
        <f t="shared" si="697"/>
        <v>3031.4</v>
      </c>
      <c r="BC6350" s="12" t="s">
        <v>16294</v>
      </c>
      <c r="BJ6350" s="12">
        <f t="shared" si="698"/>
        <v>0</v>
      </c>
      <c r="BK6350" s="12">
        <f t="shared" si="699"/>
        <v>0</v>
      </c>
      <c r="CQ6350" s="3" t="str">
        <f>CONCATENATE(baseURL!$A$1,baseURL!$B$1,baseURL!$C$1,".",C6350,".",L6350,".pkl&amp;seq=",BC6350)</f>
        <v>http://proteomics.broadinstitute.org/millscripts/viewfeed.pl?side=xl&amp;cycle=1&amp;fixedMods=iaaC&amp;file=msdataSM/iPRG2012_nd/cpick_in/iPRG2012_nd.3031.4.2.pkl&amp;seq=SVLSFPPLVAPTK</v>
      </c>
    </row>
    <row r="6351" spans="1:95" x14ac:dyDescent="0.2">
      <c r="A6351" s="3">
        <v>1148</v>
      </c>
      <c r="B6351" s="2" t="s">
        <v>16474</v>
      </c>
      <c r="C6351" s="2" t="s">
        <v>16475</v>
      </c>
      <c r="D6351" s="3">
        <v>16012</v>
      </c>
      <c r="E6351" s="3">
        <v>15996</v>
      </c>
      <c r="F6351" s="3">
        <v>63657</v>
      </c>
      <c r="G6351" s="3">
        <v>19026</v>
      </c>
      <c r="H6351" s="3">
        <v>56.078899999999997</v>
      </c>
      <c r="I6351" s="30">
        <v>774.07997999999998</v>
      </c>
      <c r="J6351" s="30">
        <v>774.07753300000002</v>
      </c>
      <c r="K6351" s="30">
        <v>2.4499999999999999E-3</v>
      </c>
      <c r="L6351" s="3">
        <v>0</v>
      </c>
      <c r="M6351" s="3">
        <v>3</v>
      </c>
      <c r="N6351" s="10">
        <f t="shared" si="693"/>
        <v>1</v>
      </c>
      <c r="O6351" s="35">
        <v>3</v>
      </c>
      <c r="P6351" s="17"/>
      <c r="Q6351" s="40">
        <v>2320.21432</v>
      </c>
      <c r="R6351" s="40">
        <v>774.07628999999997</v>
      </c>
      <c r="S6351" s="18">
        <f t="shared" si="694"/>
        <v>4.7669719996280557</v>
      </c>
      <c r="T6351" s="18">
        <f t="shared" si="695"/>
        <v>1.605784876894961</v>
      </c>
      <c r="U6351" s="18">
        <f t="shared" si="696"/>
        <v>1.5631534199485535</v>
      </c>
      <c r="V6351" s="30">
        <v>774.07749999999999</v>
      </c>
      <c r="W6351" s="3" t="s">
        <v>47</v>
      </c>
      <c r="Y6351" s="3" t="s">
        <v>47</v>
      </c>
      <c r="Z6351" s="3" t="s">
        <v>47</v>
      </c>
      <c r="AA6351" s="3" t="s">
        <v>48</v>
      </c>
      <c r="AB6351" s="12" t="s">
        <v>47</v>
      </c>
      <c r="AC6351" s="3" t="s">
        <v>47</v>
      </c>
      <c r="AD6351" s="3" t="s">
        <v>65</v>
      </c>
      <c r="AE6351" s="3" t="s">
        <v>47</v>
      </c>
      <c r="AF6351" s="3" t="s">
        <v>47</v>
      </c>
      <c r="AG6351" s="3" t="s">
        <v>47</v>
      </c>
      <c r="AI6351" s="3" t="s">
        <v>47</v>
      </c>
      <c r="AK6351" s="3" t="s">
        <v>47</v>
      </c>
      <c r="AL6351" s="3" t="s">
        <v>47</v>
      </c>
      <c r="AM6351" s="3" t="s">
        <v>47</v>
      </c>
      <c r="AN6351" s="3" t="s">
        <v>47</v>
      </c>
      <c r="AO6351" s="3" t="s">
        <v>47</v>
      </c>
      <c r="AP6351" s="3" t="s">
        <v>47</v>
      </c>
      <c r="AQ6351" s="3" t="s">
        <v>47</v>
      </c>
      <c r="AU6351" s="3">
        <v>1</v>
      </c>
      <c r="AV6351" s="3">
        <v>16</v>
      </c>
      <c r="AW6351" s="3">
        <v>2</v>
      </c>
      <c r="AX6351" s="3">
        <v>15</v>
      </c>
      <c r="AY6351" s="3">
        <v>93.75</v>
      </c>
      <c r="AZ6351" s="6" t="str">
        <f t="shared" si="697"/>
        <v>3031.5</v>
      </c>
      <c r="BB6351" s="12" t="s">
        <v>79</v>
      </c>
      <c r="BC6351" s="12" t="s">
        <v>16476</v>
      </c>
      <c r="BJ6351" s="12">
        <f t="shared" si="698"/>
        <v>0</v>
      </c>
      <c r="BK6351" s="12">
        <f t="shared" si="699"/>
        <v>0</v>
      </c>
      <c r="BU6351" s="3" t="s">
        <v>16477</v>
      </c>
      <c r="BZ6351" s="3" t="s">
        <v>16478</v>
      </c>
      <c r="CQ6351" s="3" t="str">
        <f>CONCATENATE(baseURL!$A$1,baseURL!$B$1,"+Acetyl",baseURL!$C$1,".",C6351,".",L6351,".pkl&amp;seq=",BC6351)</f>
        <v>http://proteomics.broadinstitute.org/millscripts/viewfeed.pl?side=xl&amp;cycle=1&amp;fixedMods=iaaC+Acetyl&amp;file=msdataSM/iPRG2012_nd/cpick_in/iPRG2012_nd.3031.5.0.pkl&amp;seq=SRSGVAVADESLTAFNDLKLGK</v>
      </c>
    </row>
    <row r="6352" spans="1:95" x14ac:dyDescent="0.2">
      <c r="A6352" s="3">
        <v>6754</v>
      </c>
      <c r="B6352" s="2" t="s">
        <v>16479</v>
      </c>
      <c r="C6352" s="2" t="s">
        <v>16480</v>
      </c>
      <c r="D6352" s="3">
        <v>16013</v>
      </c>
      <c r="E6352" s="3">
        <v>15997</v>
      </c>
      <c r="F6352" s="3">
        <v>63658</v>
      </c>
      <c r="G6352" s="3">
        <v>19027</v>
      </c>
      <c r="H6352" s="3">
        <v>56.082299999999996</v>
      </c>
      <c r="I6352" s="30">
        <v>969.81439999999998</v>
      </c>
      <c r="J6352" s="30">
        <v>969.81498020000004</v>
      </c>
      <c r="K6352" s="30">
        <v>-5.8E-4</v>
      </c>
      <c r="L6352" s="3">
        <v>3</v>
      </c>
      <c r="M6352" s="3">
        <v>3</v>
      </c>
      <c r="N6352" s="10">
        <f t="shared" si="693"/>
        <v>1</v>
      </c>
      <c r="O6352" s="35">
        <v>3</v>
      </c>
      <c r="P6352" s="17"/>
      <c r="Q6352" s="40">
        <v>2907.4258300000001</v>
      </c>
      <c r="R6352" s="40">
        <v>969.81345999999996</v>
      </c>
      <c r="S6352" s="18">
        <f t="shared" si="694"/>
        <v>0.96925856237770902</v>
      </c>
      <c r="T6352" s="18">
        <f t="shared" si="695"/>
        <v>1.5675179431647517</v>
      </c>
      <c r="U6352" s="18">
        <f t="shared" si="696"/>
        <v>1.3817090144608124</v>
      </c>
      <c r="V6352" s="30">
        <v>969.81479999999999</v>
      </c>
      <c r="W6352" s="3" t="s">
        <v>47</v>
      </c>
      <c r="X6352" s="3" t="s">
        <v>47</v>
      </c>
      <c r="Y6352" s="3" t="s">
        <v>47</v>
      </c>
      <c r="Z6352" s="3" t="s">
        <v>47</v>
      </c>
      <c r="AA6352" s="3" t="s">
        <v>47</v>
      </c>
      <c r="AB6352" s="12" t="s">
        <v>47</v>
      </c>
      <c r="AC6352" s="3" t="s">
        <v>47</v>
      </c>
      <c r="AD6352" s="3" t="s">
        <v>47</v>
      </c>
      <c r="AE6352" s="3" t="s">
        <v>47</v>
      </c>
      <c r="AF6352" s="3" t="s">
        <v>47</v>
      </c>
      <c r="AG6352" s="3" t="s">
        <v>47</v>
      </c>
      <c r="AI6352" s="3" t="s">
        <v>47</v>
      </c>
      <c r="AJ6352" s="3" t="s">
        <v>47</v>
      </c>
      <c r="AK6352" s="3" t="s">
        <v>47</v>
      </c>
      <c r="AL6352" s="3" t="s">
        <v>48</v>
      </c>
      <c r="AN6352" s="3" t="s">
        <v>47</v>
      </c>
      <c r="AU6352" s="3">
        <v>0</v>
      </c>
      <c r="AV6352" s="3">
        <v>15</v>
      </c>
      <c r="AW6352" s="3">
        <v>1</v>
      </c>
      <c r="AX6352" s="3">
        <v>15</v>
      </c>
      <c r="AY6352" s="3">
        <v>100</v>
      </c>
      <c r="AZ6352" s="6" t="str">
        <f t="shared" si="697"/>
        <v>3031.6</v>
      </c>
      <c r="BC6352" s="12" t="s">
        <v>16481</v>
      </c>
      <c r="BJ6352" s="12">
        <f t="shared" si="698"/>
        <v>0</v>
      </c>
      <c r="BK6352" s="12">
        <f t="shared" si="699"/>
        <v>0</v>
      </c>
      <c r="CQ6352" s="3" t="str">
        <f>CONCATENATE(baseURL!$A$1,baseURL!$B$1,baseURL!$C$1,".",C6352,".",L6352,".pkl&amp;seq=",BC6352)</f>
        <v>http://proteomics.broadinstitute.org/millscripts/viewfeed.pl?side=xl&amp;cycle=1&amp;fixedMods=iaaC&amp;file=msdataSM/iPRG2012_nd/cpick_in/iPRG2012_nd.3031.6.3.pkl&amp;seq=ALLELLDDSPVTPGETRPAYDGYEASK</v>
      </c>
    </row>
    <row r="6353" spans="1:95" x14ac:dyDescent="0.2">
      <c r="A6353" s="3">
        <v>786</v>
      </c>
      <c r="B6353" s="2" t="s">
        <v>16482</v>
      </c>
      <c r="C6353" s="2" t="s">
        <v>16465</v>
      </c>
      <c r="D6353" s="3">
        <v>16015</v>
      </c>
      <c r="E6353" s="3">
        <v>15999</v>
      </c>
      <c r="F6353" s="3">
        <v>63675</v>
      </c>
      <c r="G6353" s="3">
        <v>19030</v>
      </c>
      <c r="H6353" s="3">
        <v>56.094700000000003</v>
      </c>
      <c r="I6353" s="30">
        <v>663.08843999999999</v>
      </c>
      <c r="J6353" s="30">
        <v>663.08702470000003</v>
      </c>
      <c r="K6353" s="30">
        <v>1.42E-3</v>
      </c>
      <c r="L6353" s="3">
        <v>4</v>
      </c>
      <c r="M6353" s="3">
        <v>4</v>
      </c>
      <c r="N6353" s="10">
        <f t="shared" si="693"/>
        <v>1</v>
      </c>
      <c r="O6353" s="35">
        <v>4</v>
      </c>
      <c r="Q6353" s="32">
        <v>2649.32834</v>
      </c>
      <c r="R6353" s="32">
        <v>663.08753999999999</v>
      </c>
      <c r="S6353" s="18">
        <f t="shared" si="694"/>
        <v>1.3572868523535448</v>
      </c>
      <c r="T6353" s="18">
        <f t="shared" si="695"/>
        <v>-0.77712212773733691</v>
      </c>
      <c r="U6353" s="18">
        <f t="shared" si="696"/>
        <v>-0.96518176163553171</v>
      </c>
      <c r="V6353" s="30">
        <v>663.08690000000001</v>
      </c>
      <c r="W6353" s="3" t="s">
        <v>47</v>
      </c>
      <c r="X6353" s="3" t="s">
        <v>47</v>
      </c>
      <c r="Y6353" s="3" t="s">
        <v>47</v>
      </c>
      <c r="AC6353" s="3" t="s">
        <v>52</v>
      </c>
      <c r="AD6353" s="3" t="s">
        <v>47</v>
      </c>
      <c r="AE6353" s="3" t="s">
        <v>47</v>
      </c>
      <c r="AF6353" s="3" t="s">
        <v>47</v>
      </c>
      <c r="AG6353" s="3" t="s">
        <v>52</v>
      </c>
      <c r="AL6353" s="3" t="s">
        <v>52</v>
      </c>
      <c r="AU6353" s="3">
        <v>0</v>
      </c>
      <c r="AV6353" s="3">
        <v>6</v>
      </c>
      <c r="AW6353" s="3">
        <v>3</v>
      </c>
      <c r="AX6353" s="3">
        <v>4</v>
      </c>
      <c r="AY6353" s="3">
        <v>66.67</v>
      </c>
      <c r="AZ6353" s="6" t="str">
        <f t="shared" si="697"/>
        <v>3032.2</v>
      </c>
      <c r="BB6353" s="12" t="s">
        <v>79</v>
      </c>
      <c r="BC6353" s="12" t="s">
        <v>16483</v>
      </c>
      <c r="BJ6353" s="12">
        <f t="shared" si="698"/>
        <v>0</v>
      </c>
      <c r="BK6353" s="12">
        <f t="shared" si="699"/>
        <v>0</v>
      </c>
      <c r="BL6353" s="3" t="s">
        <v>162</v>
      </c>
      <c r="BR6353" s="3" t="s">
        <v>162</v>
      </c>
      <c r="BU6353" s="3" t="s">
        <v>16484</v>
      </c>
      <c r="BZ6353" s="3" t="s">
        <v>16485</v>
      </c>
      <c r="CQ6353" s="3" t="str">
        <f>CONCATENATE(baseURL!$A$1,baseURL!$B$1,"+Acetyl",baseURL!$C$1,".",C6353,".",L6353,".pkl&amp;seq=",BC6353,"&amp;varMods=Sodiated-D")</f>
        <v>http://proteomics.broadinstitute.org/millscripts/viewfeed.pl?side=xl&amp;cycle=1&amp;fixedMods=iaaC+Acetyl&amp;file=msdataSM/iPRG2012_nd/cpick_in/iPRG2012_nd.3032.2.4.pkl&amp;seq=SWQAYTdNLLGTGKVDKAVLYSR&amp;varMods=Sodiated-D</v>
      </c>
    </row>
    <row r="6354" spans="1:95" x14ac:dyDescent="0.2">
      <c r="A6354" s="3">
        <v>1069</v>
      </c>
      <c r="B6354" s="2" t="s">
        <v>16486</v>
      </c>
      <c r="C6354" s="2" t="s">
        <v>16468</v>
      </c>
      <c r="D6354" s="3">
        <v>16016</v>
      </c>
      <c r="E6354" s="3">
        <v>16000</v>
      </c>
      <c r="F6354" s="3">
        <v>63676</v>
      </c>
      <c r="G6354" s="3">
        <v>19031</v>
      </c>
      <c r="H6354" s="3">
        <v>56.097200000000001</v>
      </c>
      <c r="I6354" s="30">
        <v>689.12581</v>
      </c>
      <c r="J6354" s="30">
        <v>688.87411750000001</v>
      </c>
      <c r="K6354" s="30">
        <v>0.25169000000000002</v>
      </c>
      <c r="L6354" s="3">
        <v>0</v>
      </c>
      <c r="M6354" s="3">
        <v>4</v>
      </c>
      <c r="N6354" s="10">
        <f t="shared" si="693"/>
        <v>1</v>
      </c>
      <c r="O6354" s="35">
        <v>4</v>
      </c>
      <c r="P6354" s="17"/>
      <c r="Q6354" s="40">
        <v>2752.46684</v>
      </c>
      <c r="R6354" s="40">
        <v>688.87216999999998</v>
      </c>
      <c r="S6354" s="18">
        <f t="shared" si="694"/>
        <v>368.19603265438712</v>
      </c>
      <c r="T6354" s="18">
        <f t="shared" si="695"/>
        <v>2.8270847405962307</v>
      </c>
      <c r="U6354" s="18">
        <f t="shared" si="696"/>
        <v>2.9468457115790443</v>
      </c>
      <c r="V6354" s="30">
        <v>688.87419999999997</v>
      </c>
      <c r="W6354" s="3" t="s">
        <v>47</v>
      </c>
      <c r="AA6354" s="3" t="s">
        <v>47</v>
      </c>
      <c r="AB6354" s="12" t="s">
        <v>47</v>
      </c>
      <c r="AC6354" s="3" t="s">
        <v>48</v>
      </c>
      <c r="AE6354" s="3" t="s">
        <v>47</v>
      </c>
      <c r="AU6354" s="3">
        <v>0</v>
      </c>
      <c r="AV6354" s="3">
        <v>4</v>
      </c>
      <c r="AW6354" s="3">
        <v>1</v>
      </c>
      <c r="AX6354" s="3">
        <v>4</v>
      </c>
      <c r="AY6354" s="3">
        <v>100</v>
      </c>
      <c r="AZ6354" s="6" t="str">
        <f t="shared" si="697"/>
        <v>3032.3</v>
      </c>
      <c r="BC6354" s="12" t="s">
        <v>16487</v>
      </c>
      <c r="BJ6354" s="12">
        <f t="shared" si="698"/>
        <v>0</v>
      </c>
      <c r="BK6354" s="12">
        <f t="shared" si="699"/>
        <v>0</v>
      </c>
      <c r="CQ6354" s="3" t="str">
        <f>CONCATENATE(baseURL!$A$1,baseURL!$B$1,baseURL!$C$1,".",C6354,".",L6354,".pkl&amp;seq=",BC6354)</f>
        <v>http://proteomics.broadinstitute.org/millscripts/viewfeed.pl?side=xl&amp;cycle=1&amp;fixedMods=iaaC&amp;file=msdataSM/iPRG2012_nd/cpick_in/iPRG2012_nd.3032.3.0.pkl&amp;seq=LKVPPTLAQFQYTLDRNTAAETFK</v>
      </c>
    </row>
    <row r="6355" spans="1:95" x14ac:dyDescent="0.2">
      <c r="A6355" s="3">
        <v>4578</v>
      </c>
      <c r="B6355" s="2" t="s">
        <v>16488</v>
      </c>
      <c r="C6355" s="2" t="s">
        <v>16470</v>
      </c>
      <c r="D6355" s="3">
        <v>16017</v>
      </c>
      <c r="E6355" s="3">
        <v>16001</v>
      </c>
      <c r="F6355" s="3">
        <v>63677</v>
      </c>
      <c r="G6355" s="3">
        <v>19032</v>
      </c>
      <c r="H6355" s="3">
        <v>56.099600000000002</v>
      </c>
      <c r="I6355" s="30">
        <v>702.38804000000005</v>
      </c>
      <c r="J6355" s="30">
        <v>702.3865955</v>
      </c>
      <c r="K6355" s="30">
        <v>1.4400000000000001E-3</v>
      </c>
      <c r="L6355" s="3">
        <v>3</v>
      </c>
      <c r="M6355" s="3">
        <v>3</v>
      </c>
      <c r="N6355" s="10">
        <f t="shared" si="693"/>
        <v>1</v>
      </c>
      <c r="O6355" s="35">
        <v>3</v>
      </c>
      <c r="P6355" s="17"/>
      <c r="Q6355" s="40">
        <v>2105.1429899999998</v>
      </c>
      <c r="R6355" s="40">
        <v>702.38585</v>
      </c>
      <c r="S6355" s="18">
        <f t="shared" si="694"/>
        <v>3.1179443606978081</v>
      </c>
      <c r="T6355" s="18">
        <f t="shared" si="695"/>
        <v>1.0613824296056451</v>
      </c>
      <c r="U6355" s="18">
        <f t="shared" si="696"/>
        <v>0.92541727591824852</v>
      </c>
      <c r="V6355" s="30">
        <v>702.38649999999996</v>
      </c>
      <c r="W6355" s="3" t="s">
        <v>47</v>
      </c>
      <c r="X6355" s="3" t="s">
        <v>47</v>
      </c>
      <c r="Y6355" s="3" t="s">
        <v>47</v>
      </c>
      <c r="Z6355" s="3" t="s">
        <v>47</v>
      </c>
      <c r="AA6355" s="3" t="s">
        <v>47</v>
      </c>
      <c r="AB6355" s="12" t="s">
        <v>47</v>
      </c>
      <c r="AC6355" s="3" t="s">
        <v>47</v>
      </c>
      <c r="AD6355" s="3" t="s">
        <v>47</v>
      </c>
      <c r="AE6355" s="3" t="s">
        <v>47</v>
      </c>
      <c r="AF6355" s="3" t="s">
        <v>47</v>
      </c>
      <c r="AG6355" s="3" t="s">
        <v>47</v>
      </c>
      <c r="AH6355" s="3" t="s">
        <v>47</v>
      </c>
      <c r="AI6355" s="3" t="s">
        <v>48</v>
      </c>
      <c r="AK6355" s="3" t="s">
        <v>48</v>
      </c>
      <c r="AL6355" s="3" t="s">
        <v>48</v>
      </c>
      <c r="AM6355" s="3" t="s">
        <v>47</v>
      </c>
      <c r="AU6355" s="3">
        <v>0</v>
      </c>
      <c r="AV6355" s="3">
        <v>13</v>
      </c>
      <c r="AW6355" s="3">
        <v>1</v>
      </c>
      <c r="AX6355" s="3">
        <v>13</v>
      </c>
      <c r="AY6355" s="3">
        <v>100</v>
      </c>
      <c r="AZ6355" s="6" t="str">
        <f t="shared" si="697"/>
        <v>3032.4</v>
      </c>
      <c r="BC6355" s="12" t="s">
        <v>16489</v>
      </c>
      <c r="BJ6355" s="12">
        <f t="shared" si="698"/>
        <v>0</v>
      </c>
      <c r="BK6355" s="12">
        <f t="shared" si="699"/>
        <v>0</v>
      </c>
      <c r="CQ6355" s="3" t="str">
        <f>CONCATENATE(baseURL!$A$1,baseURL!$B$1,baseURL!$C$1,".",C6355,".",L6355,".pkl&amp;seq=",BC6355)</f>
        <v>http://proteomics.broadinstitute.org/millscripts/viewfeed.pl?side=xl&amp;cycle=1&amp;fixedMods=iaaC&amp;file=msdataSM/iPRG2012_nd/cpick_in/iPRG2012_nd.3032.4.3.pkl&amp;seq=WFNTVAASPLVKTPFAEVK</v>
      </c>
    </row>
    <row r="6356" spans="1:95" x14ac:dyDescent="0.2">
      <c r="A6356" s="3">
        <v>4489</v>
      </c>
      <c r="B6356" s="2" t="s">
        <v>16490</v>
      </c>
      <c r="C6356" s="2" t="s">
        <v>16474</v>
      </c>
      <c r="D6356" s="3">
        <v>16019</v>
      </c>
      <c r="E6356" s="3">
        <v>16003</v>
      </c>
      <c r="F6356" s="3">
        <v>63679</v>
      </c>
      <c r="G6356" s="3">
        <v>19034</v>
      </c>
      <c r="H6356" s="3">
        <v>56.104599999999998</v>
      </c>
      <c r="I6356" s="30">
        <v>759.38511000000005</v>
      </c>
      <c r="J6356" s="30">
        <v>759.38259400000004</v>
      </c>
      <c r="K6356" s="30">
        <v>2.5200000000000001E-3</v>
      </c>
      <c r="L6356" s="3">
        <v>3</v>
      </c>
      <c r="M6356" s="3">
        <v>3</v>
      </c>
      <c r="N6356" s="10">
        <f t="shared" si="693"/>
        <v>1</v>
      </c>
      <c r="O6356" s="35">
        <v>3</v>
      </c>
      <c r="P6356" s="17"/>
      <c r="Q6356" s="40">
        <v>2276.1305900000002</v>
      </c>
      <c r="R6356" s="40">
        <v>759.38171</v>
      </c>
      <c r="S6356" s="18">
        <f t="shared" si="694"/>
        <v>4.4773266926010438</v>
      </c>
      <c r="T6356" s="18">
        <f t="shared" si="695"/>
        <v>1.1641049401122017</v>
      </c>
      <c r="U6356" s="18">
        <f t="shared" si="696"/>
        <v>1.0403200256848493</v>
      </c>
      <c r="V6356" s="30">
        <v>759.38250000000005</v>
      </c>
      <c r="W6356" s="3" t="s">
        <v>47</v>
      </c>
      <c r="X6356" s="3" t="s">
        <v>47</v>
      </c>
      <c r="Y6356" s="3" t="s">
        <v>47</v>
      </c>
      <c r="Z6356" s="3" t="s">
        <v>47</v>
      </c>
      <c r="AA6356" s="3" t="s">
        <v>47</v>
      </c>
      <c r="AB6356" s="12" t="s">
        <v>47</v>
      </c>
      <c r="AC6356" s="3" t="s">
        <v>47</v>
      </c>
      <c r="AD6356" s="3" t="s">
        <v>47</v>
      </c>
      <c r="AE6356" s="3" t="s">
        <v>47</v>
      </c>
      <c r="AF6356" s="3" t="s">
        <v>47</v>
      </c>
      <c r="AG6356" s="3" t="s">
        <v>47</v>
      </c>
      <c r="AH6356" s="3" t="s">
        <v>47</v>
      </c>
      <c r="AI6356" s="3" t="s">
        <v>47</v>
      </c>
      <c r="AK6356" s="3" t="s">
        <v>47</v>
      </c>
      <c r="AL6356" s="3" t="s">
        <v>47</v>
      </c>
      <c r="AM6356" s="3" t="s">
        <v>47</v>
      </c>
      <c r="AN6356" s="3" t="s">
        <v>47</v>
      </c>
      <c r="AU6356" s="3">
        <v>0</v>
      </c>
      <c r="AV6356" s="3">
        <v>17</v>
      </c>
      <c r="AW6356" s="3">
        <v>1</v>
      </c>
      <c r="AX6356" s="3">
        <v>17</v>
      </c>
      <c r="AY6356" s="3">
        <v>100</v>
      </c>
      <c r="AZ6356" s="6" t="str">
        <f t="shared" si="697"/>
        <v>3032.6</v>
      </c>
      <c r="BC6356" s="12" t="s">
        <v>16491</v>
      </c>
      <c r="BJ6356" s="12">
        <f t="shared" si="698"/>
        <v>0</v>
      </c>
      <c r="BK6356" s="12">
        <f t="shared" si="699"/>
        <v>0</v>
      </c>
      <c r="CQ6356" s="3" t="str">
        <f>CONCATENATE(baseURL!$A$1,baseURL!$B$1,baseURL!$C$1,".",C6356,".",L6356,".pkl&amp;seq=",BC6356)</f>
        <v>http://proteomics.broadinstitute.org/millscripts/viewfeed.pl?side=xl&amp;cycle=1&amp;fixedMods=iaaC&amp;file=msdataSM/iPRG2012_nd/cpick_in/iPRG2012_nd.3032.6.3.pkl&amp;seq=LNLALNYDLTNEADQYLHR</v>
      </c>
    </row>
    <row r="6357" spans="1:95" x14ac:dyDescent="0.2">
      <c r="A6357" s="3">
        <v>6175</v>
      </c>
      <c r="B6357" s="2" t="s">
        <v>16492</v>
      </c>
      <c r="C6357" s="2" t="s">
        <v>16493</v>
      </c>
      <c r="D6357" s="3">
        <v>16021</v>
      </c>
      <c r="E6357" s="3">
        <v>16005</v>
      </c>
      <c r="F6357" s="3">
        <v>63695</v>
      </c>
      <c r="G6357" s="3">
        <v>19037</v>
      </c>
      <c r="H6357" s="3">
        <v>56.118699999999997</v>
      </c>
      <c r="I6357" s="30">
        <v>517.94222000000002</v>
      </c>
      <c r="J6357" s="30">
        <v>517.94116429999997</v>
      </c>
      <c r="K6357" s="30">
        <v>1.06E-3</v>
      </c>
      <c r="L6357" s="3">
        <v>3</v>
      </c>
      <c r="M6357" s="3">
        <v>3</v>
      </c>
      <c r="N6357" s="10">
        <f t="shared" si="693"/>
        <v>1</v>
      </c>
      <c r="O6357" s="35">
        <v>3</v>
      </c>
      <c r="P6357" s="17"/>
      <c r="Q6357" s="40">
        <v>1551.80871</v>
      </c>
      <c r="R6357" s="40">
        <v>517.94109000000003</v>
      </c>
      <c r="S6357" s="18">
        <f t="shared" si="694"/>
        <v>2.1817152989140043</v>
      </c>
      <c r="T6357" s="18">
        <f t="shared" si="695"/>
        <v>0.14345260758799047</v>
      </c>
      <c r="U6357" s="18">
        <f t="shared" si="696"/>
        <v>-0.36683708561343037</v>
      </c>
      <c r="V6357" s="30">
        <v>517.94090000000006</v>
      </c>
      <c r="W6357" s="3" t="s">
        <v>47</v>
      </c>
      <c r="X6357" s="3" t="s">
        <v>47</v>
      </c>
      <c r="Y6357" s="3" t="s">
        <v>47</v>
      </c>
      <c r="Z6357" s="3" t="s">
        <v>47</v>
      </c>
      <c r="AA6357" s="3" t="s">
        <v>47</v>
      </c>
      <c r="AB6357" s="12" t="s">
        <v>47</v>
      </c>
      <c r="AC6357" s="3" t="s">
        <v>47</v>
      </c>
      <c r="AD6357" s="3" t="s">
        <v>47</v>
      </c>
      <c r="AE6357" s="3" t="s">
        <v>47</v>
      </c>
      <c r="AF6357" s="3" t="s">
        <v>47</v>
      </c>
      <c r="AG6357" s="3" t="s">
        <v>47</v>
      </c>
      <c r="AH6357" s="3" t="s">
        <v>47</v>
      </c>
      <c r="AI6357" s="3" t="s">
        <v>47</v>
      </c>
      <c r="AK6357" s="3" t="s">
        <v>47</v>
      </c>
      <c r="AL6357" s="3" t="s">
        <v>48</v>
      </c>
      <c r="AN6357" s="3" t="s">
        <v>47</v>
      </c>
      <c r="AU6357" s="3">
        <v>0</v>
      </c>
      <c r="AV6357" s="3">
        <v>15</v>
      </c>
      <c r="AW6357" s="3">
        <v>1</v>
      </c>
      <c r="AX6357" s="3">
        <v>15</v>
      </c>
      <c r="AY6357" s="3">
        <v>100</v>
      </c>
      <c r="AZ6357" s="6" t="str">
        <f t="shared" si="697"/>
        <v>3033.1</v>
      </c>
      <c r="BC6357" s="12" t="s">
        <v>16494</v>
      </c>
      <c r="BJ6357" s="12">
        <f t="shared" si="698"/>
        <v>0</v>
      </c>
      <c r="BK6357" s="12">
        <f t="shared" si="699"/>
        <v>0</v>
      </c>
      <c r="CQ6357" s="3" t="str">
        <f>CONCATENATE(baseURL!$A$1,baseURL!$B$1,baseURL!$C$1,".",C6357,".",L6357,".pkl&amp;seq=",BC6357)</f>
        <v>http://proteomics.broadinstitute.org/millscripts/viewfeed.pl?side=xl&amp;cycle=1&amp;fixedMods=iaaC&amp;file=msdataSM/iPRG2012_nd/cpick_in/iPRG2012_nd.3033.1.3.pkl&amp;seq=TFSPQELSAMVLTK</v>
      </c>
    </row>
    <row r="6358" spans="1:95" x14ac:dyDescent="0.2">
      <c r="A6358" s="3">
        <v>5429</v>
      </c>
      <c r="B6358" s="2" t="s">
        <v>16495</v>
      </c>
      <c r="C6358" s="2" t="s">
        <v>16496</v>
      </c>
      <c r="D6358" s="3">
        <v>16022</v>
      </c>
      <c r="E6358" s="3">
        <v>16006</v>
      </c>
      <c r="F6358" s="3">
        <v>63696</v>
      </c>
      <c r="G6358" s="3">
        <v>19038</v>
      </c>
      <c r="H6358" s="3">
        <v>56.122</v>
      </c>
      <c r="I6358" s="30">
        <v>532.96861000000001</v>
      </c>
      <c r="J6358" s="30">
        <v>532.96783730000004</v>
      </c>
      <c r="K6358" s="30">
        <v>7.6999999999999996E-4</v>
      </c>
      <c r="L6358" s="3">
        <v>3</v>
      </c>
      <c r="M6358" s="3">
        <v>3</v>
      </c>
      <c r="N6358" s="10">
        <f t="shared" si="693"/>
        <v>1</v>
      </c>
      <c r="O6358" s="35">
        <v>3</v>
      </c>
      <c r="P6358" s="17"/>
      <c r="Q6358" s="40">
        <v>1596.8843099999999</v>
      </c>
      <c r="R6358" s="40">
        <v>532.96628999999996</v>
      </c>
      <c r="S6358" s="18">
        <f t="shared" si="694"/>
        <v>4.3529957589893327</v>
      </c>
      <c r="T6358" s="18">
        <f t="shared" si="695"/>
        <v>2.9031854905567314</v>
      </c>
      <c r="U6358" s="18">
        <f t="shared" si="696"/>
        <v>2.8331998259270188</v>
      </c>
      <c r="V6358" s="30">
        <v>532.96780000000001</v>
      </c>
      <c r="W6358" s="3" t="s">
        <v>47</v>
      </c>
      <c r="X6358" s="3" t="s">
        <v>47</v>
      </c>
      <c r="Y6358" s="3" t="s">
        <v>47</v>
      </c>
      <c r="Z6358" s="3" t="s">
        <v>47</v>
      </c>
      <c r="AA6358" s="3" t="s">
        <v>47</v>
      </c>
      <c r="AB6358" s="12" t="s">
        <v>47</v>
      </c>
      <c r="AC6358" s="3" t="s">
        <v>47</v>
      </c>
      <c r="AD6358" s="3" t="s">
        <v>47</v>
      </c>
      <c r="AE6358" s="3" t="s">
        <v>47</v>
      </c>
      <c r="AF6358" s="3" t="s">
        <v>47</v>
      </c>
      <c r="AG6358" s="3" t="s">
        <v>47</v>
      </c>
      <c r="AH6358" s="3" t="s">
        <v>47</v>
      </c>
      <c r="AI6358" s="3" t="s">
        <v>48</v>
      </c>
      <c r="AJ6358" s="3" t="s">
        <v>47</v>
      </c>
      <c r="AK6358" s="3" t="s">
        <v>47</v>
      </c>
      <c r="AL6358" s="3" t="s">
        <v>48</v>
      </c>
      <c r="AM6358" s="3" t="s">
        <v>47</v>
      </c>
      <c r="AU6358" s="3">
        <v>0</v>
      </c>
      <c r="AV6358" s="3">
        <v>15</v>
      </c>
      <c r="AW6358" s="3">
        <v>1</v>
      </c>
      <c r="AX6358" s="3">
        <v>15</v>
      </c>
      <c r="AY6358" s="3">
        <v>100</v>
      </c>
      <c r="AZ6358" s="6" t="str">
        <f t="shared" si="697"/>
        <v>3033.2</v>
      </c>
      <c r="BC6358" s="12" t="s">
        <v>16497</v>
      </c>
      <c r="BJ6358" s="12">
        <f t="shared" si="698"/>
        <v>0</v>
      </c>
      <c r="BK6358" s="12">
        <f t="shared" si="699"/>
        <v>0</v>
      </c>
      <c r="CQ6358" s="3" t="str">
        <f>CONCATENATE(baseURL!$A$1,baseURL!$B$1,baseURL!$C$1,".",C6358,".",L6358,".pkl&amp;seq=",BC6358)</f>
        <v>http://proteomics.broadinstitute.org/millscripts/viewfeed.pl?side=xl&amp;cycle=1&amp;fixedMods=iaaC&amp;file=msdataSM/iPRG2012_nd/cpick_in/iPRG2012_nd.3033.2.3.pkl&amp;seq=EELEELVKPLLER</v>
      </c>
    </row>
    <row r="6359" spans="1:95" x14ac:dyDescent="0.2">
      <c r="A6359" s="3">
        <v>5026</v>
      </c>
      <c r="B6359" s="2" t="s">
        <v>16498</v>
      </c>
      <c r="C6359" s="2" t="s">
        <v>16486</v>
      </c>
      <c r="D6359" s="3">
        <v>16024</v>
      </c>
      <c r="E6359" s="3">
        <v>16008</v>
      </c>
      <c r="F6359" s="3">
        <v>63698</v>
      </c>
      <c r="G6359" s="3">
        <v>19040</v>
      </c>
      <c r="H6359" s="3">
        <v>56.128700000000002</v>
      </c>
      <c r="I6359" s="30">
        <v>708.71914000000004</v>
      </c>
      <c r="J6359" s="30">
        <v>708.71675230000005</v>
      </c>
      <c r="K6359" s="30">
        <v>2.3900000000000002E-3</v>
      </c>
      <c r="L6359" s="3">
        <v>3</v>
      </c>
      <c r="M6359" s="3">
        <v>3</v>
      </c>
      <c r="N6359" s="10">
        <f t="shared" si="693"/>
        <v>1</v>
      </c>
      <c r="O6359" s="35">
        <v>3</v>
      </c>
      <c r="P6359" s="17"/>
      <c r="Q6359" s="40">
        <v>2124.13355</v>
      </c>
      <c r="R6359" s="40">
        <v>708.71603000000005</v>
      </c>
      <c r="S6359" s="18">
        <f t="shared" si="694"/>
        <v>4.3882173795227919</v>
      </c>
      <c r="T6359" s="18">
        <f t="shared" si="695"/>
        <v>1.0191670139120825</v>
      </c>
      <c r="U6359" s="18">
        <f t="shared" si="696"/>
        <v>1.2275720643196275</v>
      </c>
      <c r="V6359" s="30">
        <v>708.71690000000001</v>
      </c>
      <c r="W6359" s="3" t="s">
        <v>47</v>
      </c>
      <c r="X6359" s="3" t="s">
        <v>47</v>
      </c>
      <c r="Y6359" s="3" t="s">
        <v>47</v>
      </c>
      <c r="Z6359" s="3" t="s">
        <v>47</v>
      </c>
      <c r="AA6359" s="3" t="s">
        <v>48</v>
      </c>
      <c r="AB6359" s="12" t="s">
        <v>47</v>
      </c>
      <c r="AC6359" s="3" t="s">
        <v>47</v>
      </c>
      <c r="AD6359" s="3" t="s">
        <v>47</v>
      </c>
      <c r="AE6359" s="3" t="s">
        <v>47</v>
      </c>
      <c r="AF6359" s="3" t="s">
        <v>47</v>
      </c>
      <c r="AG6359" s="3" t="s">
        <v>47</v>
      </c>
      <c r="AH6359" s="3" t="s">
        <v>47</v>
      </c>
      <c r="AI6359" s="3" t="s">
        <v>47</v>
      </c>
      <c r="AJ6359" s="3" t="s">
        <v>47</v>
      </c>
      <c r="AK6359" s="3" t="s">
        <v>47</v>
      </c>
      <c r="AL6359" s="3" t="s">
        <v>47</v>
      </c>
      <c r="AM6359" s="3" t="s">
        <v>47</v>
      </c>
      <c r="AN6359" s="3" t="s">
        <v>47</v>
      </c>
      <c r="AU6359" s="3">
        <v>0</v>
      </c>
      <c r="AV6359" s="3">
        <v>17</v>
      </c>
      <c r="AW6359" s="3">
        <v>1</v>
      </c>
      <c r="AX6359" s="3">
        <v>17</v>
      </c>
      <c r="AY6359" s="3">
        <v>100</v>
      </c>
      <c r="AZ6359" s="6" t="str">
        <f t="shared" si="697"/>
        <v>3033.4</v>
      </c>
      <c r="BC6359" s="12" t="s">
        <v>16499</v>
      </c>
      <c r="BJ6359" s="12">
        <f t="shared" si="698"/>
        <v>0</v>
      </c>
      <c r="BK6359" s="12">
        <f t="shared" si="699"/>
        <v>0</v>
      </c>
      <c r="CQ6359" s="3" t="str">
        <f>CONCATENATE(baseURL!$A$1,baseURL!$B$1,baseURL!$C$1,".",C6359,".",L6359,".pkl&amp;seq=",BC6359)</f>
        <v>http://proteomics.broadinstitute.org/millscripts/viewfeed.pl?side=xl&amp;cycle=1&amp;fixedMods=iaaC&amp;file=msdataSM/iPRG2012_nd/cpick_in/iPRG2012_nd.3033.4.3.pkl&amp;seq=ALLELQVSKEDLYQTFAR</v>
      </c>
    </row>
    <row r="6360" spans="1:95" x14ac:dyDescent="0.2">
      <c r="A6360" s="3">
        <v>5865</v>
      </c>
      <c r="B6360" s="2" t="s">
        <v>16500</v>
      </c>
      <c r="C6360" s="2" t="s">
        <v>16492</v>
      </c>
      <c r="D6360" s="3">
        <v>16027</v>
      </c>
      <c r="E6360" s="3">
        <v>16011</v>
      </c>
      <c r="F6360" s="3">
        <v>63717</v>
      </c>
      <c r="G6360" s="3">
        <v>19044</v>
      </c>
      <c r="H6360" s="3">
        <v>56.148499999999999</v>
      </c>
      <c r="I6360" s="30">
        <v>738.88192000000004</v>
      </c>
      <c r="J6360" s="30">
        <v>738.88318690000006</v>
      </c>
      <c r="K6360" s="30">
        <v>-1.2700000000000001E-3</v>
      </c>
      <c r="L6360" s="3">
        <v>4</v>
      </c>
      <c r="M6360" s="3">
        <v>4</v>
      </c>
      <c r="N6360" s="10">
        <f t="shared" si="693"/>
        <v>1</v>
      </c>
      <c r="O6360" s="35">
        <v>4</v>
      </c>
      <c r="P6360" s="17"/>
      <c r="Q6360" s="40">
        <v>2952.50614</v>
      </c>
      <c r="R6360" s="40">
        <v>738.88198999999997</v>
      </c>
      <c r="S6360" s="18">
        <f t="shared" si="694"/>
        <v>-9.4737726571131914E-2</v>
      </c>
      <c r="T6360" s="18">
        <f t="shared" si="695"/>
        <v>1.6198797863265941</v>
      </c>
      <c r="U6360" s="18">
        <f t="shared" si="696"/>
        <v>1.6376092750813811</v>
      </c>
      <c r="V6360" s="30">
        <v>738.88319999999999</v>
      </c>
      <c r="W6360" s="3" t="s">
        <v>47</v>
      </c>
      <c r="X6360" s="3" t="s">
        <v>47</v>
      </c>
      <c r="Y6360" s="3" t="s">
        <v>47</v>
      </c>
      <c r="Z6360" s="3" t="s">
        <v>47</v>
      </c>
      <c r="AA6360" s="3" t="s">
        <v>47</v>
      </c>
      <c r="AB6360" s="12" t="s">
        <v>47</v>
      </c>
      <c r="AC6360" s="3" t="s">
        <v>47</v>
      </c>
      <c r="AD6360" s="3" t="s">
        <v>47</v>
      </c>
      <c r="AE6360" s="3" t="s">
        <v>47</v>
      </c>
      <c r="AF6360" s="3" t="s">
        <v>47</v>
      </c>
      <c r="AG6360" s="3" t="s">
        <v>47</v>
      </c>
      <c r="AI6360" s="3" t="s">
        <v>47</v>
      </c>
      <c r="AJ6360" s="3" t="s">
        <v>47</v>
      </c>
      <c r="AK6360" s="3" t="s">
        <v>47</v>
      </c>
      <c r="AL6360" s="3" t="s">
        <v>47</v>
      </c>
      <c r="AM6360" s="3" t="s">
        <v>47</v>
      </c>
      <c r="AN6360" s="3" t="s">
        <v>47</v>
      </c>
      <c r="AU6360" s="3">
        <v>0</v>
      </c>
      <c r="AV6360" s="3">
        <v>17</v>
      </c>
      <c r="AW6360" s="3">
        <v>1</v>
      </c>
      <c r="AX6360" s="3">
        <v>17</v>
      </c>
      <c r="AY6360" s="3">
        <v>100</v>
      </c>
      <c r="AZ6360" s="6" t="str">
        <f t="shared" si="697"/>
        <v>3034.2</v>
      </c>
      <c r="BC6360" s="12" t="s">
        <v>16398</v>
      </c>
      <c r="BJ6360" s="12">
        <f t="shared" si="698"/>
        <v>0</v>
      </c>
      <c r="BK6360" s="12">
        <f t="shared" si="699"/>
        <v>0</v>
      </c>
      <c r="CQ6360" s="3" t="str">
        <f>CONCATENATE(baseURL!$A$1,baseURL!$B$1,baseURL!$C$1,".",C6360,".",L6360,".pkl&amp;seq=",BC6360)</f>
        <v>http://proteomics.broadinstitute.org/millscripts/viewfeed.pl?side=xl&amp;cycle=1&amp;fixedMods=iaaC&amp;file=msdataSM/iPRG2012_nd/cpick_in/iPRG2012_nd.3034.2.4.pkl&amp;seq=NGKAPEAEQVLSAAATFPLAQPATDVEAR</v>
      </c>
    </row>
    <row r="6361" spans="1:95" x14ac:dyDescent="0.2">
      <c r="A6361" s="3">
        <v>3518</v>
      </c>
      <c r="B6361" s="2" t="s">
        <v>16501</v>
      </c>
      <c r="C6361" s="2" t="s">
        <v>16495</v>
      </c>
      <c r="D6361" s="3">
        <v>16028</v>
      </c>
      <c r="E6361" s="3">
        <v>16012</v>
      </c>
      <c r="F6361" s="3">
        <v>63718</v>
      </c>
      <c r="G6361" s="3">
        <v>19045</v>
      </c>
      <c r="H6361" s="3">
        <v>56.152700000000003</v>
      </c>
      <c r="I6361" s="30">
        <v>775.89754000000005</v>
      </c>
      <c r="J6361" s="30">
        <v>776.40550329999996</v>
      </c>
      <c r="K6361" s="30">
        <v>-0.50795999999999997</v>
      </c>
      <c r="L6361" s="3">
        <v>0</v>
      </c>
      <c r="M6361" s="3">
        <v>2</v>
      </c>
      <c r="N6361" s="10">
        <f t="shared" si="693"/>
        <v>1</v>
      </c>
      <c r="O6361" s="35">
        <v>2</v>
      </c>
      <c r="P6361" s="17"/>
      <c r="Q6361" s="40">
        <v>1551.80871</v>
      </c>
      <c r="R6361" s="40">
        <v>776.40799000000004</v>
      </c>
      <c r="S6361" s="18">
        <f t="shared" si="694"/>
        <v>-657.45073025329327</v>
      </c>
      <c r="T6361" s="18">
        <f t="shared" si="695"/>
        <v>-3.2028263903837209</v>
      </c>
      <c r="U6361" s="18">
        <f t="shared" si="696"/>
        <v>-3.0782784705644675</v>
      </c>
      <c r="V6361" s="30">
        <v>776.40560000000005</v>
      </c>
      <c r="W6361" s="3" t="s">
        <v>47</v>
      </c>
      <c r="X6361" s="3" t="s">
        <v>47</v>
      </c>
      <c r="Y6361" s="3" t="s">
        <v>47</v>
      </c>
      <c r="Z6361" s="3" t="s">
        <v>47</v>
      </c>
      <c r="AA6361" s="3" t="s">
        <v>47</v>
      </c>
      <c r="AB6361" s="12" t="s">
        <v>47</v>
      </c>
      <c r="AC6361" s="3" t="s">
        <v>47</v>
      </c>
      <c r="AD6361" s="3" t="s">
        <v>47</v>
      </c>
      <c r="AE6361" s="3" t="s">
        <v>47</v>
      </c>
      <c r="AF6361" s="3" t="s">
        <v>47</v>
      </c>
      <c r="AG6361" s="3" t="s">
        <v>65</v>
      </c>
      <c r="AH6361" s="3" t="s">
        <v>47</v>
      </c>
      <c r="AI6361" s="3" t="s">
        <v>47</v>
      </c>
      <c r="AJ6361" s="3" t="s">
        <v>65</v>
      </c>
      <c r="AK6361" s="3" t="s">
        <v>48</v>
      </c>
      <c r="AL6361" s="3" t="s">
        <v>47</v>
      </c>
      <c r="AM6361" s="3" t="s">
        <v>47</v>
      </c>
      <c r="AO6361" s="3" t="s">
        <v>52</v>
      </c>
      <c r="AU6361" s="3">
        <v>2</v>
      </c>
      <c r="AV6361" s="3">
        <v>14</v>
      </c>
      <c r="AW6361" s="3">
        <v>1</v>
      </c>
      <c r="AX6361" s="3">
        <v>14</v>
      </c>
      <c r="AY6361" s="3">
        <v>100</v>
      </c>
      <c r="AZ6361" s="6" t="str">
        <f t="shared" si="697"/>
        <v>3034.3</v>
      </c>
      <c r="BC6361" s="12" t="s">
        <v>16494</v>
      </c>
      <c r="BJ6361" s="12">
        <f t="shared" si="698"/>
        <v>0</v>
      </c>
      <c r="BK6361" s="12">
        <f t="shared" si="699"/>
        <v>0</v>
      </c>
      <c r="CC6361" s="3" t="s">
        <v>16502</v>
      </c>
      <c r="CF6361" s="3" t="s">
        <v>16502</v>
      </c>
      <c r="CQ6361" s="3" t="str">
        <f>CONCATENATE(baseURL!$A$1,baseURL!$B$1,baseURL!$C$1,".",C6361,".",L6361,".pkl&amp;seq=",BC6361)</f>
        <v>http://proteomics.broadinstitute.org/millscripts/viewfeed.pl?side=xl&amp;cycle=1&amp;fixedMods=iaaC&amp;file=msdataSM/iPRG2012_nd/cpick_in/iPRG2012_nd.3034.3.0.pkl&amp;seq=TFSPQELSAMVLTK</v>
      </c>
    </row>
    <row r="6362" spans="1:95" x14ac:dyDescent="0.2">
      <c r="A6362" s="3">
        <v>2059</v>
      </c>
      <c r="B6362" s="2" t="s">
        <v>16503</v>
      </c>
      <c r="C6362" s="2" t="s">
        <v>16504</v>
      </c>
      <c r="D6362" s="3">
        <v>16030</v>
      </c>
      <c r="E6362" s="3">
        <v>16014</v>
      </c>
      <c r="F6362" s="3">
        <v>63737</v>
      </c>
      <c r="G6362" s="3">
        <v>19048</v>
      </c>
      <c r="H6362" s="3">
        <v>56.1815</v>
      </c>
      <c r="I6362" s="30">
        <v>568.79105000000004</v>
      </c>
      <c r="J6362" s="30">
        <v>568.79109619999997</v>
      </c>
      <c r="K6362" s="30">
        <v>-5.0000000000000002E-5</v>
      </c>
      <c r="L6362" s="3">
        <v>2</v>
      </c>
      <c r="M6362" s="3">
        <v>2</v>
      </c>
      <c r="N6362" s="10">
        <f t="shared" si="693"/>
        <v>1</v>
      </c>
      <c r="O6362" s="35">
        <v>2</v>
      </c>
      <c r="P6362" s="17"/>
      <c r="Q6362" s="40">
        <v>1136.57349</v>
      </c>
      <c r="R6362" s="40">
        <v>568.79038000000003</v>
      </c>
      <c r="S6362" s="18">
        <f t="shared" si="694"/>
        <v>1.1779383470123301</v>
      </c>
      <c r="T6362" s="18">
        <f t="shared" si="695"/>
        <v>1.2591633493213195</v>
      </c>
      <c r="U6362" s="18">
        <f t="shared" si="696"/>
        <v>1.2658441937804294</v>
      </c>
      <c r="V6362" s="30">
        <v>568.79110000000003</v>
      </c>
      <c r="W6362" s="3" t="s">
        <v>47</v>
      </c>
      <c r="X6362" s="3" t="s">
        <v>47</v>
      </c>
      <c r="Y6362" s="3" t="s">
        <v>47</v>
      </c>
      <c r="Z6362" s="3" t="s">
        <v>47</v>
      </c>
      <c r="AB6362" s="12" t="s">
        <v>47</v>
      </c>
      <c r="AC6362" s="3" t="s">
        <v>47</v>
      </c>
      <c r="AD6362" s="3" t="s">
        <v>47</v>
      </c>
      <c r="AE6362" s="3" t="s">
        <v>47</v>
      </c>
      <c r="AG6362" s="3" t="s">
        <v>47</v>
      </c>
      <c r="AH6362" s="3" t="s">
        <v>47</v>
      </c>
      <c r="AI6362" s="3" t="s">
        <v>47</v>
      </c>
      <c r="AJ6362" s="3" t="s">
        <v>47</v>
      </c>
      <c r="AK6362" s="3" t="s">
        <v>48</v>
      </c>
      <c r="AL6362" s="3" t="s">
        <v>52</v>
      </c>
      <c r="AM6362" s="3" t="s">
        <v>47</v>
      </c>
      <c r="AO6362" s="3" t="s">
        <v>47</v>
      </c>
      <c r="AQ6362" s="3" t="s">
        <v>47</v>
      </c>
      <c r="AU6362" s="3">
        <v>0</v>
      </c>
      <c r="AV6362" s="3">
        <v>15</v>
      </c>
      <c r="AW6362" s="3">
        <v>2</v>
      </c>
      <c r="AX6362" s="3">
        <v>14</v>
      </c>
      <c r="AY6362" s="3">
        <v>93.33</v>
      </c>
      <c r="AZ6362" s="6" t="str">
        <f t="shared" si="697"/>
        <v>3035.1</v>
      </c>
      <c r="BC6362" s="12" t="s">
        <v>16404</v>
      </c>
      <c r="BJ6362" s="12">
        <f t="shared" si="698"/>
        <v>0</v>
      </c>
      <c r="BK6362" s="12">
        <f t="shared" si="699"/>
        <v>0</v>
      </c>
      <c r="BP6362" s="3" t="s">
        <v>54</v>
      </c>
      <c r="BR6362" s="3" t="s">
        <v>54</v>
      </c>
      <c r="BX6362" s="3" t="s">
        <v>16505</v>
      </c>
      <c r="CQ6362" s="3" t="str">
        <f>CONCATENATE(baseURL!$A$1,baseURL!$B$1,baseURL!$C$1,".",C6362,".",L6362,".pkl&amp;seq=",BC6362,"&amp;varMods=Deamidated-N")</f>
        <v>http://proteomics.broadinstitute.org/millscripts/viewfeed.pl?side=xl&amp;cycle=1&amp;fixedMods=iaaC&amp;file=msdataSM/iPRG2012_nd/cpick_in/iPRG2012_nd.3035.1.2.pkl&amp;seq=nGFLLDGFPR&amp;varMods=Deamidated-N</v>
      </c>
    </row>
    <row r="6363" spans="1:95" x14ac:dyDescent="0.2">
      <c r="A6363" s="3">
        <v>5267</v>
      </c>
      <c r="B6363" s="2" t="s">
        <v>16506</v>
      </c>
      <c r="C6363" s="2" t="s">
        <v>16507</v>
      </c>
      <c r="D6363" s="3">
        <v>16032</v>
      </c>
      <c r="E6363" s="3">
        <v>16016</v>
      </c>
      <c r="F6363" s="3">
        <v>63780</v>
      </c>
      <c r="G6363" s="3">
        <v>19052</v>
      </c>
      <c r="H6363" s="3">
        <v>56.201300000000003</v>
      </c>
      <c r="I6363" s="30">
        <v>592.67034000000001</v>
      </c>
      <c r="J6363" s="30">
        <v>592.66913399999999</v>
      </c>
      <c r="K6363" s="30">
        <v>1.2099999999999999E-3</v>
      </c>
      <c r="L6363" s="3">
        <v>3</v>
      </c>
      <c r="M6363" s="3">
        <v>3</v>
      </c>
      <c r="N6363" s="10">
        <f t="shared" si="693"/>
        <v>1</v>
      </c>
      <c r="O6363" s="35">
        <v>3</v>
      </c>
      <c r="P6363" s="17"/>
      <c r="Q6363" s="40">
        <v>1775.99018</v>
      </c>
      <c r="R6363" s="40">
        <v>592.66823999999997</v>
      </c>
      <c r="S6363" s="18">
        <f t="shared" si="694"/>
        <v>3.5432976804042871</v>
      </c>
      <c r="T6363" s="18">
        <f t="shared" si="695"/>
        <v>1.5084324410847523</v>
      </c>
      <c r="U6363" s="18">
        <f t="shared" si="696"/>
        <v>0.94487938153066009</v>
      </c>
      <c r="V6363" s="30">
        <v>592.66880000000003</v>
      </c>
      <c r="W6363" s="3" t="s">
        <v>47</v>
      </c>
      <c r="X6363" s="3" t="s">
        <v>47</v>
      </c>
      <c r="Y6363" s="3" t="s">
        <v>47</v>
      </c>
      <c r="Z6363" s="3" t="s">
        <v>47</v>
      </c>
      <c r="AA6363" s="3" t="s">
        <v>47</v>
      </c>
      <c r="AB6363" s="12" t="s">
        <v>47</v>
      </c>
      <c r="AC6363" s="3" t="s">
        <v>47</v>
      </c>
      <c r="AD6363" s="3" t="s">
        <v>47</v>
      </c>
      <c r="AE6363" s="3" t="s">
        <v>47</v>
      </c>
      <c r="AF6363" s="3" t="s">
        <v>47</v>
      </c>
      <c r="AG6363" s="3" t="s">
        <v>47</v>
      </c>
      <c r="AH6363" s="3" t="s">
        <v>47</v>
      </c>
      <c r="AI6363" s="3" t="s">
        <v>47</v>
      </c>
      <c r="AJ6363" s="3" t="s">
        <v>47</v>
      </c>
      <c r="AK6363" s="3" t="s">
        <v>47</v>
      </c>
      <c r="AL6363" s="3" t="s">
        <v>47</v>
      </c>
      <c r="AM6363" s="3" t="s">
        <v>47</v>
      </c>
      <c r="AN6363" s="3" t="s">
        <v>47</v>
      </c>
      <c r="AU6363" s="3">
        <v>0</v>
      </c>
      <c r="AV6363" s="3">
        <v>18</v>
      </c>
      <c r="AW6363" s="3">
        <v>1</v>
      </c>
      <c r="AX6363" s="3">
        <v>18</v>
      </c>
      <c r="AY6363" s="3">
        <v>100</v>
      </c>
      <c r="AZ6363" s="6" t="str">
        <f t="shared" si="697"/>
        <v>3037.2</v>
      </c>
      <c r="BC6363" s="12" t="s">
        <v>16413</v>
      </c>
      <c r="BJ6363" s="12">
        <f t="shared" si="698"/>
        <v>0</v>
      </c>
      <c r="BK6363" s="12">
        <f t="shared" si="699"/>
        <v>0</v>
      </c>
      <c r="CQ6363" s="3" t="str">
        <f>CONCATENATE(baseURL!$A$1,baseURL!$B$1,baseURL!$C$1,".",C6363,".",L6363,".pkl&amp;seq=",BC6363)</f>
        <v>http://proteomics.broadinstitute.org/millscripts/viewfeed.pl?side=xl&amp;cycle=1&amp;fixedMods=iaaC&amp;file=msdataSM/iPRG2012_nd/cpick_in/iPRG2012_nd.3037.2.3.pkl&amp;seq=ATLSTLFQELNVPKSK</v>
      </c>
    </row>
    <row r="6364" spans="1:95" x14ac:dyDescent="0.2">
      <c r="A6364" s="3">
        <v>7332</v>
      </c>
      <c r="B6364" s="2" t="s">
        <v>16508</v>
      </c>
      <c r="C6364" s="2" t="s">
        <v>16509</v>
      </c>
      <c r="D6364" s="3">
        <v>16033</v>
      </c>
      <c r="E6364" s="3">
        <v>16017</v>
      </c>
      <c r="F6364" s="3">
        <v>63781</v>
      </c>
      <c r="G6364" s="3">
        <v>19053</v>
      </c>
      <c r="H6364" s="3">
        <v>56.203800000000001</v>
      </c>
      <c r="I6364" s="30">
        <v>628.32897000000003</v>
      </c>
      <c r="J6364" s="30">
        <v>628.32876299999998</v>
      </c>
      <c r="K6364" s="30">
        <v>2.1000000000000001E-4</v>
      </c>
      <c r="L6364" s="3">
        <v>5</v>
      </c>
      <c r="M6364" s="3">
        <v>5</v>
      </c>
      <c r="N6364" s="10">
        <f t="shared" si="693"/>
        <v>1</v>
      </c>
      <c r="O6364" s="35">
        <v>5</v>
      </c>
      <c r="P6364" s="17"/>
      <c r="Q6364" s="40">
        <v>3137.6054600000002</v>
      </c>
      <c r="R6364" s="40">
        <v>628.32691</v>
      </c>
      <c r="S6364" s="18">
        <f t="shared" si="694"/>
        <v>3.2785481048847558</v>
      </c>
      <c r="T6364" s="18">
        <f t="shared" si="695"/>
        <v>2.9491017661216916</v>
      </c>
      <c r="U6364" s="18">
        <f t="shared" si="696"/>
        <v>2.6896826686179334</v>
      </c>
      <c r="V6364" s="30">
        <v>628.32860000000005</v>
      </c>
      <c r="W6364" s="3" t="s">
        <v>47</v>
      </c>
      <c r="X6364" s="3" t="s">
        <v>47</v>
      </c>
      <c r="Y6364" s="3" t="s">
        <v>47</v>
      </c>
      <c r="AA6364" s="3" t="s">
        <v>47</v>
      </c>
      <c r="AB6364" s="12" t="s">
        <v>52</v>
      </c>
      <c r="AC6364" s="3" t="s">
        <v>47</v>
      </c>
      <c r="AF6364" s="3" t="s">
        <v>48</v>
      </c>
      <c r="AG6364" s="3" t="s">
        <v>48</v>
      </c>
      <c r="AL6364" s="3" t="s">
        <v>52</v>
      </c>
      <c r="AU6364" s="3">
        <v>0</v>
      </c>
      <c r="AV6364" s="3">
        <v>5</v>
      </c>
      <c r="AW6364" s="3">
        <v>1</v>
      </c>
      <c r="AX6364" s="3">
        <v>5</v>
      </c>
      <c r="AY6364" s="3">
        <v>100</v>
      </c>
      <c r="AZ6364" s="6" t="str">
        <f t="shared" si="697"/>
        <v>3037.3</v>
      </c>
      <c r="BC6364" s="12" t="s">
        <v>16510</v>
      </c>
      <c r="BJ6364" s="12">
        <f t="shared" si="698"/>
        <v>0</v>
      </c>
      <c r="BK6364" s="12">
        <f t="shared" si="699"/>
        <v>0</v>
      </c>
      <c r="CQ6364" s="3" t="str">
        <f>CONCATENATE(baseURL!$A$1,baseURL!$B$1,baseURL!$C$1,".",C6364,".",L6364,".pkl&amp;seq=",BC6364)</f>
        <v>http://proteomics.broadinstitute.org/millscripts/viewfeed.pl?side=xl&amp;cycle=1&amp;fixedMods=iaaC&amp;file=msdataSM/iPRG2012_nd/cpick_in/iPRG2012_nd.3037.3.5.pkl&amp;seq=TQFGGGKSVGFGLVYNSVAEAKKFEPTYR</v>
      </c>
    </row>
    <row r="6365" spans="1:95" x14ac:dyDescent="0.2">
      <c r="A6365" s="3">
        <v>920</v>
      </c>
      <c r="B6365" s="2" t="s">
        <v>16511</v>
      </c>
      <c r="C6365" s="2" t="s">
        <v>16512</v>
      </c>
      <c r="D6365" s="3">
        <v>16035</v>
      </c>
      <c r="E6365" s="3">
        <v>16019</v>
      </c>
      <c r="F6365" s="3">
        <v>63783</v>
      </c>
      <c r="G6365" s="3">
        <v>19055</v>
      </c>
      <c r="H6365" s="3">
        <v>56.209600000000002</v>
      </c>
      <c r="I6365" s="30">
        <v>876.45641999999998</v>
      </c>
      <c r="J6365" s="30">
        <v>876.45499459999996</v>
      </c>
      <c r="K6365" s="30">
        <v>1.4300000000000001E-3</v>
      </c>
      <c r="L6365" s="3">
        <v>3</v>
      </c>
      <c r="M6365" s="3">
        <v>3</v>
      </c>
      <c r="N6365" s="10">
        <f t="shared" si="693"/>
        <v>1</v>
      </c>
      <c r="O6365" s="35">
        <v>3</v>
      </c>
      <c r="P6365" s="17"/>
      <c r="Q6365" s="40">
        <v>2627.3463900000002</v>
      </c>
      <c r="R6365" s="40">
        <v>876.45365000000004</v>
      </c>
      <c r="S6365" s="18">
        <f t="shared" si="694"/>
        <v>3.1604637620498464</v>
      </c>
      <c r="T6365" s="18">
        <f t="shared" si="695"/>
        <v>1.5341370304349431</v>
      </c>
      <c r="U6365" s="18">
        <f t="shared" si="696"/>
        <v>1.4262020586183854</v>
      </c>
      <c r="V6365" s="30">
        <v>876.45489999999995</v>
      </c>
      <c r="W6365" s="3" t="s">
        <v>47</v>
      </c>
      <c r="X6365" s="3" t="s">
        <v>47</v>
      </c>
      <c r="Y6365" s="3" t="s">
        <v>47</v>
      </c>
      <c r="Z6365" s="3" t="s">
        <v>47</v>
      </c>
      <c r="AA6365" s="3" t="s">
        <v>47</v>
      </c>
      <c r="AB6365" s="12" t="s">
        <v>47</v>
      </c>
      <c r="AC6365" s="3" t="s">
        <v>47</v>
      </c>
      <c r="AD6365" s="3" t="s">
        <v>47</v>
      </c>
      <c r="AE6365" s="3" t="s">
        <v>47</v>
      </c>
      <c r="AF6365" s="3" t="s">
        <v>47</v>
      </c>
      <c r="AG6365" s="3" t="s">
        <v>47</v>
      </c>
      <c r="AI6365" s="3" t="s">
        <v>47</v>
      </c>
      <c r="AJ6365" s="3" t="s">
        <v>47</v>
      </c>
      <c r="AK6365" s="3" t="s">
        <v>47</v>
      </c>
      <c r="AL6365" s="3" t="s">
        <v>47</v>
      </c>
      <c r="AM6365" s="3" t="s">
        <v>47</v>
      </c>
      <c r="AN6365" s="3" t="s">
        <v>47</v>
      </c>
      <c r="AO6365" s="3" t="s">
        <v>47</v>
      </c>
      <c r="AP6365" s="3" t="s">
        <v>47</v>
      </c>
      <c r="AQ6365" s="3" t="s">
        <v>47</v>
      </c>
      <c r="AS6365" s="3" t="s">
        <v>47</v>
      </c>
      <c r="AU6365" s="3">
        <v>0</v>
      </c>
      <c r="AV6365" s="3">
        <v>21</v>
      </c>
      <c r="AW6365" s="3">
        <v>2</v>
      </c>
      <c r="AX6365" s="3">
        <v>20</v>
      </c>
      <c r="AY6365" s="3">
        <v>95.24</v>
      </c>
      <c r="AZ6365" s="6" t="str">
        <f t="shared" si="697"/>
        <v>3037.5</v>
      </c>
      <c r="BB6365" s="12" t="s">
        <v>79</v>
      </c>
      <c r="BC6365" s="12" t="s">
        <v>16420</v>
      </c>
      <c r="BJ6365" s="12">
        <f t="shared" si="698"/>
        <v>0</v>
      </c>
      <c r="BK6365" s="12">
        <f t="shared" si="699"/>
        <v>0</v>
      </c>
      <c r="CO6365" s="3" t="s">
        <v>16485</v>
      </c>
      <c r="CQ6365" s="3" t="str">
        <f>CONCATENATE(baseURL!$A$1,baseURL!$B$1,"+Acetyl",baseURL!$C$1,".",C6365,".",L6365,".pkl&amp;seq=",BC6365)</f>
        <v>http://proteomics.broadinstitute.org/millscripts/viewfeed.pl?side=xl&amp;cycle=1&amp;fixedMods=iaaC+Acetyl&amp;file=msdataSM/iPRG2012_nd/cpick_in/iPRG2012_nd.3037.5.3.pkl&amp;seq=SWQAYTDNLLGTGKVDKAVLYSR</v>
      </c>
    </row>
    <row r="6366" spans="1:95" x14ac:dyDescent="0.2">
      <c r="A6366" s="3">
        <v>5266</v>
      </c>
      <c r="B6366" s="2" t="s">
        <v>16513</v>
      </c>
      <c r="C6366" s="2" t="s">
        <v>16514</v>
      </c>
      <c r="D6366" s="3">
        <v>16036</v>
      </c>
      <c r="E6366" s="3">
        <v>16020</v>
      </c>
      <c r="F6366" s="3">
        <v>63784</v>
      </c>
      <c r="G6366" s="3">
        <v>19056</v>
      </c>
      <c r="H6366" s="3">
        <v>56.212899999999998</v>
      </c>
      <c r="I6366" s="30">
        <v>882.99829999999997</v>
      </c>
      <c r="J6366" s="30">
        <v>882.99757179999995</v>
      </c>
      <c r="K6366" s="30">
        <v>7.2999999999999996E-4</v>
      </c>
      <c r="L6366" s="3">
        <v>2</v>
      </c>
      <c r="M6366" s="3">
        <v>2</v>
      </c>
      <c r="N6366" s="10">
        <f t="shared" si="693"/>
        <v>1</v>
      </c>
      <c r="O6366" s="35">
        <v>2</v>
      </c>
      <c r="P6366" s="17"/>
      <c r="Q6366" s="40">
        <v>1764.98543</v>
      </c>
      <c r="R6366" s="40">
        <v>882.99635000000001</v>
      </c>
      <c r="S6366" s="18">
        <f t="shared" si="694"/>
        <v>2.2083896495894431</v>
      </c>
      <c r="T6366" s="18">
        <f t="shared" si="695"/>
        <v>1.3836976788627964</v>
      </c>
      <c r="U6366" s="18">
        <f t="shared" si="696"/>
        <v>1.5288851420531724</v>
      </c>
      <c r="V6366" s="30">
        <v>882.99770000000001</v>
      </c>
      <c r="W6366" s="3" t="s">
        <v>47</v>
      </c>
      <c r="X6366" s="3" t="s">
        <v>47</v>
      </c>
      <c r="Y6366" s="3" t="s">
        <v>47</v>
      </c>
      <c r="Z6366" s="3" t="s">
        <v>47</v>
      </c>
      <c r="AA6366" s="3" t="s">
        <v>47</v>
      </c>
      <c r="AB6366" s="12" t="s">
        <v>47</v>
      </c>
      <c r="AC6366" s="3" t="s">
        <v>47</v>
      </c>
      <c r="AD6366" s="3" t="s">
        <v>47</v>
      </c>
      <c r="AE6366" s="3" t="s">
        <v>47</v>
      </c>
      <c r="AF6366" s="3" t="s">
        <v>47</v>
      </c>
      <c r="AG6366" s="3" t="s">
        <v>47</v>
      </c>
      <c r="AH6366" s="3" t="s">
        <v>47</v>
      </c>
      <c r="AI6366" s="3" t="s">
        <v>47</v>
      </c>
      <c r="AJ6366" s="3" t="s">
        <v>47</v>
      </c>
      <c r="AK6366" s="3" t="s">
        <v>47</v>
      </c>
      <c r="AL6366" s="3" t="s">
        <v>47</v>
      </c>
      <c r="AM6366" s="3" t="s">
        <v>47</v>
      </c>
      <c r="AN6366" s="3" t="s">
        <v>47</v>
      </c>
      <c r="AU6366" s="3">
        <v>0</v>
      </c>
      <c r="AV6366" s="3">
        <v>18</v>
      </c>
      <c r="AW6366" s="3">
        <v>1</v>
      </c>
      <c r="AX6366" s="3">
        <v>18</v>
      </c>
      <c r="AY6366" s="3">
        <v>100</v>
      </c>
      <c r="AZ6366" s="6" t="str">
        <f t="shared" si="697"/>
        <v>3037.6</v>
      </c>
      <c r="BC6366" s="12" t="s">
        <v>16339</v>
      </c>
      <c r="BJ6366" s="12">
        <f t="shared" si="698"/>
        <v>0</v>
      </c>
      <c r="BK6366" s="12">
        <f t="shared" si="699"/>
        <v>0</v>
      </c>
      <c r="CQ6366" s="3" t="str">
        <f>CONCATENATE(baseURL!$A$1,baseURL!$B$1,baseURL!$C$1,".",C6366,".",L6366,".pkl&amp;seq=",BC6366)</f>
        <v>http://proteomics.broadinstitute.org/millscripts/viewfeed.pl?side=xl&amp;cycle=1&amp;fixedMods=iaaC&amp;file=msdataSM/iPRG2012_nd/cpick_in/iPRG2012_nd.3037.6.2.pkl&amp;seq=LLAALPNPEDVVALSSR</v>
      </c>
    </row>
    <row r="6367" spans="1:95" x14ac:dyDescent="0.2">
      <c r="A6367" s="3">
        <v>3713</v>
      </c>
      <c r="B6367" s="2" t="s">
        <v>16515</v>
      </c>
      <c r="C6367" s="2" t="s">
        <v>16516</v>
      </c>
      <c r="D6367" s="3">
        <v>16037</v>
      </c>
      <c r="E6367" s="3">
        <v>16021</v>
      </c>
      <c r="F6367" s="3">
        <v>63800</v>
      </c>
      <c r="G6367" s="3">
        <v>19058</v>
      </c>
      <c r="H6367" s="3">
        <v>56.224800000000002</v>
      </c>
      <c r="I6367" s="30">
        <v>608.35916999999995</v>
      </c>
      <c r="J6367" s="30">
        <v>608.35924409999996</v>
      </c>
      <c r="K6367" s="30">
        <v>-6.9999999999999994E-5</v>
      </c>
      <c r="L6367" s="3">
        <v>0</v>
      </c>
      <c r="M6367" s="3">
        <v>2</v>
      </c>
      <c r="N6367" s="10">
        <f t="shared" si="693"/>
        <v>1</v>
      </c>
      <c r="O6367" s="35">
        <v>2</v>
      </c>
      <c r="P6367" s="17"/>
      <c r="Q6367" s="40">
        <v>1215.7095899999999</v>
      </c>
      <c r="R6367" s="40">
        <v>608.35843</v>
      </c>
      <c r="S6367" s="18">
        <f t="shared" si="694"/>
        <v>1.2163881742391061</v>
      </c>
      <c r="T6367" s="18">
        <f t="shared" si="695"/>
        <v>1.3381913684616027</v>
      </c>
      <c r="U6367" s="18">
        <f t="shared" si="696"/>
        <v>1.2657012083955392</v>
      </c>
      <c r="V6367" s="30">
        <v>608.35919999999999</v>
      </c>
      <c r="W6367" s="3" t="s">
        <v>47</v>
      </c>
      <c r="X6367" s="3" t="s">
        <v>47</v>
      </c>
      <c r="Y6367" s="3" t="s">
        <v>47</v>
      </c>
      <c r="Z6367" s="3" t="s">
        <v>47</v>
      </c>
      <c r="AA6367" s="3" t="s">
        <v>47</v>
      </c>
      <c r="AB6367" s="12" t="s">
        <v>47</v>
      </c>
      <c r="AE6367" s="3" t="s">
        <v>48</v>
      </c>
      <c r="AF6367" s="3" t="s">
        <v>48</v>
      </c>
      <c r="AG6367" s="3" t="s">
        <v>47</v>
      </c>
      <c r="AH6367" s="3" t="s">
        <v>47</v>
      </c>
      <c r="AI6367" s="3" t="s">
        <v>48</v>
      </c>
      <c r="AL6367" s="3" t="s">
        <v>48</v>
      </c>
      <c r="AU6367" s="3">
        <v>0</v>
      </c>
      <c r="AV6367" s="3">
        <v>8</v>
      </c>
      <c r="AW6367" s="3">
        <v>1</v>
      </c>
      <c r="AX6367" s="3">
        <v>8</v>
      </c>
      <c r="AY6367" s="3">
        <v>100</v>
      </c>
      <c r="AZ6367" s="6" t="str">
        <f t="shared" si="697"/>
        <v>3038.1</v>
      </c>
      <c r="BC6367" s="12" t="s">
        <v>16517</v>
      </c>
      <c r="BJ6367" s="12">
        <f t="shared" si="698"/>
        <v>0</v>
      </c>
      <c r="BK6367" s="12">
        <f t="shared" si="699"/>
        <v>0</v>
      </c>
      <c r="CQ6367" s="3" t="str">
        <f>CONCATENATE(baseURL!$A$1,baseURL!$B$1,baseURL!$C$1,".",C6367,".",L6367,".pkl&amp;seq=",BC6367)</f>
        <v>http://proteomics.broadinstitute.org/millscripts/viewfeed.pl?side=xl&amp;cycle=1&amp;fixedMods=iaaC&amp;file=msdataSM/iPRG2012_nd/cpick_in/iPRG2012_nd.3038.1.0.pkl&amp;seq=TLPNLVNGLFK</v>
      </c>
    </row>
    <row r="6368" spans="1:95" x14ac:dyDescent="0.2">
      <c r="A6368" s="3">
        <v>4232</v>
      </c>
      <c r="B6368" s="2" t="s">
        <v>16518</v>
      </c>
      <c r="C6368" s="2" t="s">
        <v>16506</v>
      </c>
      <c r="D6368" s="3">
        <v>16039</v>
      </c>
      <c r="E6368" s="3">
        <v>16023</v>
      </c>
      <c r="F6368" s="3">
        <v>63802</v>
      </c>
      <c r="G6368" s="3">
        <v>19060</v>
      </c>
      <c r="H6368" s="3">
        <v>56.233199999999997</v>
      </c>
      <c r="I6368" s="30">
        <v>631.66904</v>
      </c>
      <c r="J6368" s="30">
        <v>631.66881260000002</v>
      </c>
      <c r="K6368" s="30">
        <v>2.3000000000000001E-4</v>
      </c>
      <c r="L6368" s="3">
        <v>3</v>
      </c>
      <c r="M6368" s="3">
        <v>3</v>
      </c>
      <c r="N6368" s="10">
        <f t="shared" si="693"/>
        <v>1</v>
      </c>
      <c r="O6368" s="35">
        <v>3</v>
      </c>
      <c r="P6368" s="17"/>
      <c r="Q6368" s="40">
        <v>1892.98649</v>
      </c>
      <c r="R6368" s="40">
        <v>631.66701</v>
      </c>
      <c r="S6368" s="18">
        <f t="shared" si="694"/>
        <v>3.2137185698373743</v>
      </c>
      <c r="T6368" s="18">
        <f t="shared" si="695"/>
        <v>2.853718765555104</v>
      </c>
      <c r="U6368" s="18">
        <f t="shared" si="696"/>
        <v>2.8337715468600426</v>
      </c>
      <c r="V6368" s="30">
        <v>631.66880000000003</v>
      </c>
      <c r="W6368" s="3" t="s">
        <v>47</v>
      </c>
      <c r="Y6368" s="3" t="s">
        <v>47</v>
      </c>
      <c r="Z6368" s="3" t="s">
        <v>47</v>
      </c>
      <c r="AA6368" s="3" t="s">
        <v>65</v>
      </c>
      <c r="AB6368" s="12" t="s">
        <v>47</v>
      </c>
      <c r="AC6368" s="3" t="s">
        <v>47</v>
      </c>
      <c r="AD6368" s="3" t="s">
        <v>47</v>
      </c>
      <c r="AE6368" s="3" t="s">
        <v>47</v>
      </c>
      <c r="AF6368" s="3" t="s">
        <v>47</v>
      </c>
      <c r="AG6368" s="3" t="s">
        <v>47</v>
      </c>
      <c r="AH6368" s="3" t="s">
        <v>47</v>
      </c>
      <c r="AI6368" s="3" t="s">
        <v>47</v>
      </c>
      <c r="AJ6368" s="3" t="s">
        <v>47</v>
      </c>
      <c r="AK6368" s="3" t="s">
        <v>47</v>
      </c>
      <c r="AL6368" s="3" t="s">
        <v>47</v>
      </c>
      <c r="AM6368" s="3" t="s">
        <v>47</v>
      </c>
      <c r="AU6368" s="3">
        <v>1</v>
      </c>
      <c r="AV6368" s="3">
        <v>15</v>
      </c>
      <c r="AW6368" s="3">
        <v>1</v>
      </c>
      <c r="AX6368" s="3">
        <v>15</v>
      </c>
      <c r="AY6368" s="3">
        <v>100</v>
      </c>
      <c r="AZ6368" s="6" t="str">
        <f t="shared" si="697"/>
        <v>3038.3</v>
      </c>
      <c r="BC6368" s="12" t="s">
        <v>16519</v>
      </c>
      <c r="BJ6368" s="12">
        <f t="shared" si="698"/>
        <v>0</v>
      </c>
      <c r="BK6368" s="12">
        <f t="shared" si="699"/>
        <v>0</v>
      </c>
      <c r="BW6368" s="3" t="s">
        <v>16520</v>
      </c>
      <c r="CQ6368" s="3" t="str">
        <f>CONCATENATE(baseURL!$A$1,baseURL!$B$1,baseURL!$C$1,".",C6368,".",L6368,".pkl&amp;seq=",BC6368)</f>
        <v>http://proteomics.broadinstitute.org/millscripts/viewfeed.pl?side=xl&amp;cycle=1&amp;fixedMods=iaaC&amp;file=msdataSM/iPRG2012_nd/cpick_in/iPRG2012_nd.3038.3.3.pkl&amp;seq=RNSFAVLEFTPEVLDR</v>
      </c>
    </row>
    <row r="6369" spans="1:95" x14ac:dyDescent="0.2">
      <c r="A6369" s="3">
        <v>6908</v>
      </c>
      <c r="B6369" s="2" t="s">
        <v>16521</v>
      </c>
      <c r="C6369" s="2" t="s">
        <v>16508</v>
      </c>
      <c r="D6369" s="3">
        <v>16040</v>
      </c>
      <c r="E6369" s="3">
        <v>16024</v>
      </c>
      <c r="F6369" s="3">
        <v>63803</v>
      </c>
      <c r="G6369" s="3">
        <v>19061</v>
      </c>
      <c r="H6369" s="3">
        <v>56.237299999999998</v>
      </c>
      <c r="I6369" s="30">
        <v>717.04039999999998</v>
      </c>
      <c r="J6369" s="30">
        <v>717.03873350000003</v>
      </c>
      <c r="K6369" s="30">
        <v>1.67E-3</v>
      </c>
      <c r="L6369" s="3">
        <v>3</v>
      </c>
      <c r="M6369" s="3">
        <v>3</v>
      </c>
      <c r="N6369" s="10">
        <f t="shared" si="693"/>
        <v>1</v>
      </c>
      <c r="O6369" s="35">
        <v>3</v>
      </c>
      <c r="P6369" s="17"/>
      <c r="Q6369" s="40">
        <v>2149.0998</v>
      </c>
      <c r="R6369" s="40">
        <v>717.03812000000005</v>
      </c>
      <c r="S6369" s="18">
        <f t="shared" si="694"/>
        <v>3.179747263545619</v>
      </c>
      <c r="T6369" s="18">
        <f t="shared" si="695"/>
        <v>0.85560304657977415</v>
      </c>
      <c r="U6369" s="18">
        <f t="shared" si="696"/>
        <v>1.0878082743541801</v>
      </c>
      <c r="V6369" s="30">
        <v>717.03890000000001</v>
      </c>
      <c r="W6369" s="3" t="s">
        <v>47</v>
      </c>
      <c r="X6369" s="3" t="s">
        <v>47</v>
      </c>
      <c r="Y6369" s="3" t="s">
        <v>47</v>
      </c>
      <c r="Z6369" s="3" t="s">
        <v>47</v>
      </c>
      <c r="AA6369" s="3" t="s">
        <v>47</v>
      </c>
      <c r="AB6369" s="12" t="s">
        <v>47</v>
      </c>
      <c r="AC6369" s="3" t="s">
        <v>47</v>
      </c>
      <c r="AD6369" s="3" t="s">
        <v>47</v>
      </c>
      <c r="AE6369" s="3" t="s">
        <v>47</v>
      </c>
      <c r="AF6369" s="3" t="s">
        <v>47</v>
      </c>
      <c r="AG6369" s="3" t="s">
        <v>47</v>
      </c>
      <c r="AH6369" s="3" t="s">
        <v>47</v>
      </c>
      <c r="AI6369" s="3" t="s">
        <v>47</v>
      </c>
      <c r="AJ6369" s="3" t="s">
        <v>47</v>
      </c>
      <c r="AK6369" s="3" t="s">
        <v>47</v>
      </c>
      <c r="AL6369" s="3" t="s">
        <v>48</v>
      </c>
      <c r="AM6369" s="3" t="s">
        <v>48</v>
      </c>
      <c r="AN6369" s="3" t="s">
        <v>47</v>
      </c>
      <c r="AO6369" s="3" t="s">
        <v>47</v>
      </c>
      <c r="AP6369" s="3" t="s">
        <v>47</v>
      </c>
      <c r="AU6369" s="3">
        <v>0</v>
      </c>
      <c r="AV6369" s="3">
        <v>18</v>
      </c>
      <c r="AW6369" s="3">
        <v>1</v>
      </c>
      <c r="AX6369" s="3">
        <v>18</v>
      </c>
      <c r="AY6369" s="3">
        <v>100</v>
      </c>
      <c r="AZ6369" s="6" t="str">
        <f t="shared" si="697"/>
        <v>3038.4</v>
      </c>
      <c r="BC6369" s="12" t="s">
        <v>16522</v>
      </c>
      <c r="BJ6369" s="12">
        <f t="shared" si="698"/>
        <v>1</v>
      </c>
      <c r="BK6369" s="12">
        <f t="shared" si="699"/>
        <v>0</v>
      </c>
      <c r="CQ6369" s="3" t="str">
        <f>CONCATENATE(baseURL!$A$1,baseURL!$B$1,baseURL!$C$1,".",C6369,".",L6369,".pkl&amp;seq=",BC6369)</f>
        <v>http://proteomics.broadinstitute.org/millscripts/viewfeed.pl?side=xl&amp;cycle=1&amp;fixedMods=iaaC&amp;file=msdataSM/iPRG2012_nd/cpick_in/iPRG2012_nd.3038.4.3.pkl&amp;seq=VLNNCFSYDLVPAPAVLEK</v>
      </c>
    </row>
    <row r="6370" spans="1:95" x14ac:dyDescent="0.2">
      <c r="A6370" s="3">
        <v>3190</v>
      </c>
      <c r="B6370" s="2" t="s">
        <v>16523</v>
      </c>
      <c r="C6370" s="2" t="s">
        <v>16524</v>
      </c>
      <c r="D6370" s="3">
        <v>16041</v>
      </c>
      <c r="E6370" s="3">
        <v>16025</v>
      </c>
      <c r="F6370" s="3">
        <v>63821</v>
      </c>
      <c r="G6370" s="3">
        <v>19063</v>
      </c>
      <c r="H6370" s="3">
        <v>56.246699999999997</v>
      </c>
      <c r="I6370" s="30">
        <v>566.06881999999996</v>
      </c>
      <c r="J6370" s="30">
        <v>566.06827310000006</v>
      </c>
      <c r="K6370" s="30">
        <v>5.5000000000000003E-4</v>
      </c>
      <c r="L6370" s="3">
        <v>0</v>
      </c>
      <c r="M6370" s="3">
        <v>4</v>
      </c>
      <c r="N6370" s="10">
        <f t="shared" si="693"/>
        <v>1</v>
      </c>
      <c r="O6370" s="35">
        <v>4</v>
      </c>
      <c r="P6370" s="17"/>
      <c r="Q6370" s="40">
        <v>2261.24613</v>
      </c>
      <c r="R6370" s="40">
        <v>566.06699000000003</v>
      </c>
      <c r="S6370" s="18">
        <f t="shared" si="694"/>
        <v>3.2328329195227714</v>
      </c>
      <c r="T6370" s="18">
        <f t="shared" si="695"/>
        <v>2.2666928520656118</v>
      </c>
      <c r="U6370" s="18">
        <f t="shared" si="696"/>
        <v>2.1375561928007643</v>
      </c>
      <c r="V6370" s="30">
        <v>566.06820000000005</v>
      </c>
      <c r="W6370" s="3" t="s">
        <v>47</v>
      </c>
      <c r="X6370" s="3" t="s">
        <v>47</v>
      </c>
      <c r="Y6370" s="3" t="s">
        <v>47</v>
      </c>
      <c r="Z6370" s="3" t="s">
        <v>47</v>
      </c>
      <c r="AA6370" s="3" t="s">
        <v>47</v>
      </c>
      <c r="AB6370" s="12" t="s">
        <v>48</v>
      </c>
      <c r="AE6370" s="3" t="s">
        <v>47</v>
      </c>
      <c r="AF6370" s="3" t="s">
        <v>48</v>
      </c>
      <c r="AG6370" s="3" t="s">
        <v>52</v>
      </c>
      <c r="AH6370" s="3" t="s">
        <v>47</v>
      </c>
      <c r="AK6370" s="3" t="s">
        <v>47</v>
      </c>
      <c r="AL6370" s="3" t="s">
        <v>48</v>
      </c>
      <c r="AM6370" s="3" t="s">
        <v>47</v>
      </c>
      <c r="AU6370" s="3">
        <v>0</v>
      </c>
      <c r="AV6370" s="3">
        <v>9</v>
      </c>
      <c r="AW6370" s="3">
        <v>1</v>
      </c>
      <c r="AX6370" s="3">
        <v>9</v>
      </c>
      <c r="AY6370" s="3">
        <v>100</v>
      </c>
      <c r="AZ6370" s="6" t="str">
        <f t="shared" si="697"/>
        <v>3039.1</v>
      </c>
      <c r="BC6370" s="12" t="s">
        <v>16525</v>
      </c>
      <c r="BJ6370" s="12">
        <f t="shared" si="698"/>
        <v>0</v>
      </c>
      <c r="BK6370" s="12">
        <f t="shared" si="699"/>
        <v>0</v>
      </c>
      <c r="CQ6370" s="3" t="str">
        <f>CONCATENATE(baseURL!$A$1,baseURL!$B$1,baseURL!$C$1,".",C6370,".",L6370,".pkl&amp;seq=",BC6370)</f>
        <v>http://proteomics.broadinstitute.org/millscripts/viewfeed.pl?side=xl&amp;cycle=1&amp;fixedMods=iaaC&amp;file=msdataSM/iPRG2012_nd/cpick_in/iPRG2012_nd.3039.1.0.pkl&amp;seq=SPLKVVGLSTLPELYEKMEK</v>
      </c>
    </row>
    <row r="6371" spans="1:95" x14ac:dyDescent="0.2">
      <c r="A6371" s="3">
        <v>730</v>
      </c>
      <c r="B6371" s="2" t="s">
        <v>16526</v>
      </c>
      <c r="C6371" s="2" t="s">
        <v>16515</v>
      </c>
      <c r="D6371" s="3">
        <v>16042</v>
      </c>
      <c r="E6371" s="3">
        <v>16026</v>
      </c>
      <c r="F6371" s="3">
        <v>63822</v>
      </c>
      <c r="G6371" s="3">
        <v>19064</v>
      </c>
      <c r="H6371" s="3">
        <v>56.249200000000002</v>
      </c>
      <c r="I6371" s="30">
        <v>596.32808999999997</v>
      </c>
      <c r="J6371" s="30">
        <v>596.3286286</v>
      </c>
      <c r="K6371" s="30">
        <v>-5.4000000000000001E-4</v>
      </c>
      <c r="L6371" s="3">
        <v>3</v>
      </c>
      <c r="M6371" s="3">
        <v>3</v>
      </c>
      <c r="N6371" s="10">
        <f t="shared" si="693"/>
        <v>1</v>
      </c>
      <c r="O6371" s="35">
        <v>3</v>
      </c>
      <c r="P6371" s="17"/>
      <c r="Q6371" s="40">
        <v>1786.9673700000001</v>
      </c>
      <c r="R6371" s="32">
        <v>596.32731000000001</v>
      </c>
      <c r="S6371" s="18">
        <f t="shared" si="694"/>
        <v>1.3080065039505997</v>
      </c>
      <c r="T6371" s="18">
        <f t="shared" si="695"/>
        <v>2.2112017643305832</v>
      </c>
      <c r="U6371" s="18">
        <f t="shared" si="696"/>
        <v>1.9955483842445461</v>
      </c>
      <c r="V6371" s="30">
        <v>596.32849999999996</v>
      </c>
      <c r="W6371" s="3" t="s">
        <v>47</v>
      </c>
      <c r="AA6371" s="3" t="s">
        <v>47</v>
      </c>
      <c r="AB6371" s="12" t="s">
        <v>52</v>
      </c>
      <c r="AD6371" s="3" t="s">
        <v>47</v>
      </c>
      <c r="AE6371" s="3" t="s">
        <v>47</v>
      </c>
      <c r="AF6371" s="3" t="s">
        <v>47</v>
      </c>
      <c r="AJ6371" s="3" t="s">
        <v>47</v>
      </c>
      <c r="AK6371" s="3" t="s">
        <v>52</v>
      </c>
      <c r="AO6371" s="3" t="s">
        <v>47</v>
      </c>
      <c r="AU6371" s="3">
        <v>0</v>
      </c>
      <c r="AV6371" s="3">
        <v>7</v>
      </c>
      <c r="AW6371" s="3">
        <v>2</v>
      </c>
      <c r="AX6371" s="3">
        <v>6</v>
      </c>
      <c r="AY6371" s="3">
        <v>85.71</v>
      </c>
      <c r="AZ6371" s="6" t="str">
        <f t="shared" si="697"/>
        <v>3039.2</v>
      </c>
      <c r="BC6371" s="12" t="s">
        <v>16352</v>
      </c>
      <c r="BJ6371" s="12">
        <f t="shared" si="698"/>
        <v>0</v>
      </c>
      <c r="BK6371" s="12">
        <f t="shared" si="699"/>
        <v>0</v>
      </c>
      <c r="BM6371" s="3" t="s">
        <v>162</v>
      </c>
      <c r="BR6371" s="3" t="s">
        <v>162</v>
      </c>
      <c r="CF6371" s="3" t="s">
        <v>16435</v>
      </c>
      <c r="CQ6371" s="3" t="str">
        <f>CONCATENATE(baseURL!$A$1,baseURL!$B$1,baseURL!$C$1,".",C6371,".",L6371,".pkl&amp;seq=",BC6371,"&amp;varMods=Sodiated-E")</f>
        <v>http://proteomics.broadinstitute.org/millscripts/viewfeed.pl?side=xl&amp;cycle=1&amp;fixedMods=iaaC&amp;file=msdataSM/iPRG2012_nd/cpick_in/iPRG2012_nd.3039.2.3.pkl&amp;seq=LLAALPNPeDVVALSSR&amp;varMods=Sodiated-E</v>
      </c>
    </row>
    <row r="6372" spans="1:95" x14ac:dyDescent="0.2">
      <c r="A6372" s="3">
        <v>1172</v>
      </c>
      <c r="B6372" s="2" t="s">
        <v>16527</v>
      </c>
      <c r="C6372" s="2" t="s">
        <v>16528</v>
      </c>
      <c r="D6372" s="3">
        <v>16043</v>
      </c>
      <c r="E6372" s="3">
        <v>16027</v>
      </c>
      <c r="F6372" s="3">
        <v>63823</v>
      </c>
      <c r="G6372" s="3">
        <v>19065</v>
      </c>
      <c r="H6372" s="3">
        <v>56.2517</v>
      </c>
      <c r="I6372" s="30">
        <v>609.66916000000003</v>
      </c>
      <c r="J6372" s="30">
        <v>609.67038409999998</v>
      </c>
      <c r="K6372" s="30">
        <v>-1.2199999999999999E-3</v>
      </c>
      <c r="L6372" s="3">
        <v>3</v>
      </c>
      <c r="M6372" s="3">
        <v>3</v>
      </c>
      <c r="N6372" s="10">
        <f t="shared" si="693"/>
        <v>1</v>
      </c>
      <c r="O6372" s="35">
        <v>3</v>
      </c>
      <c r="P6372" s="17"/>
      <c r="Q6372" s="40">
        <v>1826.99118</v>
      </c>
      <c r="R6372" s="40">
        <v>609.66858000000002</v>
      </c>
      <c r="S6372" s="18">
        <f t="shared" si="694"/>
        <v>0.95133654421484148</v>
      </c>
      <c r="T6372" s="18">
        <f t="shared" si="695"/>
        <v>2.9591487229970959</v>
      </c>
      <c r="U6372" s="18">
        <f t="shared" si="696"/>
        <v>2.657181382059445</v>
      </c>
      <c r="V6372" s="30">
        <v>609.67020000000002</v>
      </c>
      <c r="W6372" s="3" t="s">
        <v>47</v>
      </c>
      <c r="Z6372" s="3" t="s">
        <v>47</v>
      </c>
      <c r="AB6372" s="12" t="s">
        <v>47</v>
      </c>
      <c r="AC6372" s="3" t="s">
        <v>47</v>
      </c>
      <c r="AE6372" s="3" t="s">
        <v>47</v>
      </c>
      <c r="AG6372" s="3" t="s">
        <v>52</v>
      </c>
      <c r="AH6372" s="3" t="s">
        <v>47</v>
      </c>
      <c r="AL6372" s="3" t="s">
        <v>48</v>
      </c>
      <c r="AU6372" s="3">
        <v>0</v>
      </c>
      <c r="AV6372" s="3">
        <v>6</v>
      </c>
      <c r="AW6372" s="3">
        <v>1</v>
      </c>
      <c r="AX6372" s="3">
        <v>6</v>
      </c>
      <c r="AY6372" s="3">
        <v>100</v>
      </c>
      <c r="AZ6372" s="6" t="str">
        <f t="shared" si="697"/>
        <v>3039.3</v>
      </c>
      <c r="BC6372" s="12" t="s">
        <v>16529</v>
      </c>
      <c r="BJ6372" s="12">
        <f t="shared" si="698"/>
        <v>0</v>
      </c>
      <c r="BK6372" s="12">
        <f t="shared" si="699"/>
        <v>0</v>
      </c>
      <c r="CQ6372" s="3" t="str">
        <f>CONCATENATE(baseURL!$A$1,baseURL!$B$1,baseURL!$C$1,".",C6372,".",L6372,".pkl&amp;seq=",BC6372)</f>
        <v>http://proteomics.broadinstitute.org/millscripts/viewfeed.pl?side=xl&amp;cycle=1&amp;fixedMods=iaaC&amp;file=msdataSM/iPRG2012_nd/cpick_in/iPRG2012_nd.3039.3.3.pkl&amp;seq=LVPLELEFWQGRPSR</v>
      </c>
    </row>
    <row r="6373" spans="1:95" x14ac:dyDescent="0.2">
      <c r="A6373" s="3">
        <v>5936</v>
      </c>
      <c r="B6373" s="2" t="s">
        <v>16530</v>
      </c>
      <c r="C6373" s="2" t="s">
        <v>16518</v>
      </c>
      <c r="D6373" s="3">
        <v>16044</v>
      </c>
      <c r="E6373" s="3">
        <v>16028</v>
      </c>
      <c r="F6373" s="3">
        <v>63824</v>
      </c>
      <c r="G6373" s="3">
        <v>19066</v>
      </c>
      <c r="H6373" s="3">
        <v>56.254199999999997</v>
      </c>
      <c r="I6373" s="30">
        <v>641.60798999999997</v>
      </c>
      <c r="J6373" s="30">
        <v>641.60650050000004</v>
      </c>
      <c r="K6373" s="30">
        <v>1.49E-3</v>
      </c>
      <c r="L6373" s="3">
        <v>4</v>
      </c>
      <c r="M6373" s="3">
        <v>4</v>
      </c>
      <c r="N6373" s="10">
        <f t="shared" si="693"/>
        <v>1</v>
      </c>
      <c r="O6373" s="35">
        <v>4</v>
      </c>
      <c r="P6373" s="17"/>
      <c r="Q6373" s="40">
        <v>2563.3977599999998</v>
      </c>
      <c r="R6373" s="40">
        <v>641.60490000000004</v>
      </c>
      <c r="S6373" s="18">
        <f t="shared" si="694"/>
        <v>4.8160480070043183</v>
      </c>
      <c r="T6373" s="18">
        <f t="shared" si="695"/>
        <v>2.4945258366870462</v>
      </c>
      <c r="U6373" s="18">
        <f t="shared" si="696"/>
        <v>2.3378873820392108</v>
      </c>
      <c r="V6373" s="30">
        <v>641.60640000000001</v>
      </c>
      <c r="W6373" s="3" t="s">
        <v>47</v>
      </c>
      <c r="X6373" s="3" t="s">
        <v>47</v>
      </c>
      <c r="Y6373" s="3" t="s">
        <v>47</v>
      </c>
      <c r="Z6373" s="3" t="s">
        <v>47</v>
      </c>
      <c r="AA6373" s="3" t="s">
        <v>47</v>
      </c>
      <c r="AB6373" s="12" t="s">
        <v>47</v>
      </c>
      <c r="AC6373" s="3" t="s">
        <v>47</v>
      </c>
      <c r="AD6373" s="3" t="s">
        <v>47</v>
      </c>
      <c r="AE6373" s="3" t="s">
        <v>47</v>
      </c>
      <c r="AF6373" s="3" t="s">
        <v>47</v>
      </c>
      <c r="AG6373" s="3" t="s">
        <v>47</v>
      </c>
      <c r="AI6373" s="3" t="s">
        <v>47</v>
      </c>
      <c r="AJ6373" s="3" t="s">
        <v>47</v>
      </c>
      <c r="AK6373" s="3" t="s">
        <v>47</v>
      </c>
      <c r="AL6373" s="3" t="s">
        <v>47</v>
      </c>
      <c r="AM6373" s="3" t="s">
        <v>47</v>
      </c>
      <c r="AO6373" s="3" t="s">
        <v>52</v>
      </c>
      <c r="AU6373" s="3">
        <v>0</v>
      </c>
      <c r="AV6373" s="3">
        <v>16</v>
      </c>
      <c r="AW6373" s="3">
        <v>1</v>
      </c>
      <c r="AX6373" s="3">
        <v>16</v>
      </c>
      <c r="AY6373" s="3">
        <v>100</v>
      </c>
      <c r="AZ6373" s="6" t="str">
        <f t="shared" si="697"/>
        <v>3039.4</v>
      </c>
      <c r="BC6373" s="12" t="s">
        <v>16531</v>
      </c>
      <c r="BJ6373" s="12">
        <f t="shared" si="698"/>
        <v>0</v>
      </c>
      <c r="BK6373" s="12">
        <f t="shared" si="699"/>
        <v>0</v>
      </c>
      <c r="CQ6373" s="3" t="str">
        <f>CONCATENATE(baseURL!$A$1,baseURL!$B$1,baseURL!$C$1,".",C6373,".",L6373,".pkl&amp;seq=",BC6373)</f>
        <v>http://proteomics.broadinstitute.org/millscripts/viewfeed.pl?side=xl&amp;cycle=1&amp;fixedMods=iaaC&amp;file=msdataSM/iPRG2012_nd/cpick_in/iPRG2012_nd.3039.4.4.pkl&amp;seq=LESYVASLEQTVTDPVLSSKLKR</v>
      </c>
    </row>
    <row r="6374" spans="1:95" x14ac:dyDescent="0.2">
      <c r="A6374" s="3">
        <v>2793</v>
      </c>
      <c r="B6374" s="2" t="s">
        <v>16532</v>
      </c>
      <c r="C6374" s="2" t="s">
        <v>16521</v>
      </c>
      <c r="D6374" s="3">
        <v>16045</v>
      </c>
      <c r="E6374" s="3">
        <v>16029</v>
      </c>
      <c r="F6374" s="3">
        <v>63825</v>
      </c>
      <c r="G6374" s="3">
        <v>19067</v>
      </c>
      <c r="H6374" s="3">
        <v>56.256700000000002</v>
      </c>
      <c r="I6374" s="30">
        <v>680.35171000000003</v>
      </c>
      <c r="J6374" s="30">
        <v>680.3526938</v>
      </c>
      <c r="K6374" s="30">
        <v>-9.7999999999999997E-4</v>
      </c>
      <c r="L6374" s="3">
        <v>3</v>
      </c>
      <c r="M6374" s="3">
        <v>3</v>
      </c>
      <c r="N6374" s="10">
        <f t="shared" si="693"/>
        <v>1</v>
      </c>
      <c r="O6374" s="35">
        <v>3</v>
      </c>
      <c r="P6374" s="17"/>
      <c r="Q6374" s="40">
        <v>2039.03316</v>
      </c>
      <c r="R6374" s="40">
        <v>680.34924000000001</v>
      </c>
      <c r="S6374" s="18">
        <f t="shared" si="694"/>
        <v>3.6304883650882385</v>
      </c>
      <c r="T6374" s="18">
        <f t="shared" si="695"/>
        <v>5.076510411018325</v>
      </c>
      <c r="U6374" s="18">
        <f t="shared" si="696"/>
        <v>5.0856233778084707</v>
      </c>
      <c r="V6374" s="30">
        <v>680.35270000000003</v>
      </c>
      <c r="Z6374" s="3" t="s">
        <v>47</v>
      </c>
      <c r="AB6374" s="12" t="s">
        <v>48</v>
      </c>
      <c r="AC6374" s="3" t="s">
        <v>52</v>
      </c>
      <c r="AD6374" s="3" t="s">
        <v>47</v>
      </c>
      <c r="AG6374" s="3" t="s">
        <v>47</v>
      </c>
      <c r="AH6374" s="3" t="s">
        <v>47</v>
      </c>
      <c r="AK6374" s="3" t="s">
        <v>48</v>
      </c>
      <c r="AL6374" s="3" t="s">
        <v>47</v>
      </c>
      <c r="AU6374" s="3">
        <v>0</v>
      </c>
      <c r="AV6374" s="3">
        <v>5</v>
      </c>
      <c r="AW6374" s="3">
        <v>1</v>
      </c>
      <c r="AX6374" s="3">
        <v>5</v>
      </c>
      <c r="AY6374" s="3">
        <v>100</v>
      </c>
      <c r="AZ6374" s="6" t="str">
        <f t="shared" si="697"/>
        <v>3039.5</v>
      </c>
      <c r="BC6374" s="12" t="s">
        <v>16533</v>
      </c>
      <c r="BJ6374" s="12">
        <f t="shared" si="698"/>
        <v>0</v>
      </c>
      <c r="BK6374" s="12">
        <f t="shared" si="699"/>
        <v>0</v>
      </c>
      <c r="CQ6374" s="3" t="str">
        <f>CONCATENATE(baseURL!$A$1,baseURL!$B$1,baseURL!$C$1,".",C6374,".",L6374,".pkl&amp;seq=",BC6374)</f>
        <v>http://proteomics.broadinstitute.org/millscripts/viewfeed.pl?side=xl&amp;cycle=1&amp;fixedMods=iaaC&amp;file=msdataSM/iPRG2012_nd/cpick_in/iPRG2012_nd.3039.5.3.pkl&amp;seq=ELFAADDTDLNEFLGLKK</v>
      </c>
    </row>
    <row r="6375" spans="1:95" x14ac:dyDescent="0.2">
      <c r="A6375" s="3">
        <v>755</v>
      </c>
      <c r="B6375" s="2" t="s">
        <v>16534</v>
      </c>
      <c r="C6375" s="2" t="s">
        <v>16535</v>
      </c>
      <c r="D6375" s="3">
        <v>16046</v>
      </c>
      <c r="E6375" s="3">
        <v>16030</v>
      </c>
      <c r="F6375" s="3">
        <v>63826</v>
      </c>
      <c r="G6375" s="3">
        <v>19068</v>
      </c>
      <c r="H6375" s="3">
        <v>56.2592</v>
      </c>
      <c r="I6375" s="30">
        <v>724.36659999999995</v>
      </c>
      <c r="J6375" s="30">
        <v>724.36759810000001</v>
      </c>
      <c r="K6375" s="30">
        <v>-1E-3</v>
      </c>
      <c r="L6375" s="3">
        <v>3</v>
      </c>
      <c r="M6375" s="3">
        <v>3</v>
      </c>
      <c r="N6375" s="10">
        <f t="shared" si="693"/>
        <v>1</v>
      </c>
      <c r="O6375" s="35">
        <v>3</v>
      </c>
      <c r="P6375" s="17"/>
      <c r="Q6375" s="40">
        <v>2171.0817499999998</v>
      </c>
      <c r="R6375" s="32">
        <v>724.36542999999995</v>
      </c>
      <c r="S6375" s="18">
        <f t="shared" si="694"/>
        <v>1.6152068438742195</v>
      </c>
      <c r="T6375" s="18">
        <f t="shared" si="695"/>
        <v>2.993102528460839</v>
      </c>
      <c r="U6375" s="18">
        <f t="shared" si="696"/>
        <v>2.8576736468543884</v>
      </c>
      <c r="V6375" s="30">
        <v>724.36749999999995</v>
      </c>
      <c r="W6375" s="3" t="s">
        <v>47</v>
      </c>
      <c r="Z6375" s="3" t="s">
        <v>52</v>
      </c>
      <c r="AC6375" s="3" t="s">
        <v>52</v>
      </c>
      <c r="AD6375" s="3" t="s">
        <v>52</v>
      </c>
      <c r="AE6375" s="3" t="s">
        <v>47</v>
      </c>
      <c r="AF6375" s="3" t="s">
        <v>47</v>
      </c>
      <c r="AG6375" s="3" t="s">
        <v>52</v>
      </c>
      <c r="AJ6375" s="3" t="s">
        <v>47</v>
      </c>
      <c r="AK6375" s="3" t="s">
        <v>52</v>
      </c>
      <c r="AL6375" s="3" t="s">
        <v>52</v>
      </c>
      <c r="AU6375" s="3">
        <v>0</v>
      </c>
      <c r="AV6375" s="3">
        <v>4</v>
      </c>
      <c r="AW6375" s="3">
        <v>2</v>
      </c>
      <c r="AX6375" s="3">
        <v>3</v>
      </c>
      <c r="AY6375" s="3">
        <v>75</v>
      </c>
      <c r="AZ6375" s="6" t="str">
        <f t="shared" si="697"/>
        <v>3039.6</v>
      </c>
      <c r="BC6375" s="12" t="s">
        <v>16536</v>
      </c>
      <c r="BJ6375" s="12">
        <f t="shared" si="698"/>
        <v>1</v>
      </c>
      <c r="BK6375" s="12">
        <f t="shared" si="699"/>
        <v>0</v>
      </c>
      <c r="BL6375" s="3" t="s">
        <v>162</v>
      </c>
      <c r="BR6375" s="3" t="s">
        <v>162</v>
      </c>
      <c r="CF6375" s="3" t="s">
        <v>16537</v>
      </c>
      <c r="CQ6375" s="3" t="str">
        <f>CONCATENATE(baseURL!$A$1,baseURL!$B$1,baseURL!$C$1,".",C6375,".",L6375,".pkl&amp;seq=",BC6375,"&amp;varMods=Sodiated-D")</f>
        <v>http://proteomics.broadinstitute.org/millscripts/viewfeed.pl?side=xl&amp;cycle=1&amp;fixedMods=iaaC&amp;file=msdataSM/iPRG2012_nd/cpick_in/iPRG2012_nd.3039.6.3.pkl&amp;seq=VLNNCFSYdLVPAPAVLEK&amp;varMods=Sodiated-D</v>
      </c>
    </row>
    <row r="6376" spans="1:95" x14ac:dyDescent="0.2">
      <c r="A6376" s="3">
        <v>2657</v>
      </c>
      <c r="B6376" s="2" t="s">
        <v>16538</v>
      </c>
      <c r="C6376" s="2" t="s">
        <v>16523</v>
      </c>
      <c r="D6376" s="3">
        <v>16049</v>
      </c>
      <c r="E6376" s="3">
        <v>16033</v>
      </c>
      <c r="F6376" s="3">
        <v>63843</v>
      </c>
      <c r="G6376" s="3">
        <v>19072</v>
      </c>
      <c r="H6376" s="3">
        <v>56.276200000000003</v>
      </c>
      <c r="I6376" s="30">
        <v>530.96338000000003</v>
      </c>
      <c r="J6376" s="30">
        <v>530.9627547</v>
      </c>
      <c r="K6376" s="30">
        <v>6.3000000000000003E-4</v>
      </c>
      <c r="L6376" s="3">
        <v>3</v>
      </c>
      <c r="M6376" s="3">
        <v>3</v>
      </c>
      <c r="N6376" s="10">
        <f t="shared" si="693"/>
        <v>1</v>
      </c>
      <c r="O6376" s="35">
        <v>3</v>
      </c>
      <c r="P6376" s="17"/>
      <c r="Q6376" s="40">
        <v>1590.8706</v>
      </c>
      <c r="R6376" s="40">
        <v>530.96172000000001</v>
      </c>
      <c r="S6376" s="18">
        <f t="shared" si="694"/>
        <v>3.1264024080969826</v>
      </c>
      <c r="T6376" s="18">
        <f t="shared" si="695"/>
        <v>1.9487280551808184</v>
      </c>
      <c r="U6376" s="18">
        <f t="shared" si="696"/>
        <v>1.4690324567341042</v>
      </c>
      <c r="V6376" s="30">
        <v>530.96249999999998</v>
      </c>
      <c r="W6376" s="3" t="s">
        <v>47</v>
      </c>
      <c r="Z6376" s="3" t="s">
        <v>47</v>
      </c>
      <c r="AA6376" s="3" t="s">
        <v>48</v>
      </c>
      <c r="AB6376" s="12" t="s">
        <v>47</v>
      </c>
      <c r="AC6376" s="3" t="s">
        <v>47</v>
      </c>
      <c r="AD6376" s="3" t="s">
        <v>47</v>
      </c>
      <c r="AE6376" s="3" t="s">
        <v>47</v>
      </c>
      <c r="AF6376" s="3" t="s">
        <v>47</v>
      </c>
      <c r="AG6376" s="3" t="s">
        <v>47</v>
      </c>
      <c r="AH6376" s="3" t="s">
        <v>47</v>
      </c>
      <c r="AI6376" s="3" t="s">
        <v>47</v>
      </c>
      <c r="AJ6376" s="3" t="s">
        <v>47</v>
      </c>
      <c r="AK6376" s="3" t="s">
        <v>47</v>
      </c>
      <c r="AL6376" s="3" t="s">
        <v>47</v>
      </c>
      <c r="AN6376" s="3" t="s">
        <v>47</v>
      </c>
      <c r="AU6376" s="3">
        <v>0</v>
      </c>
      <c r="AV6376" s="3">
        <v>14</v>
      </c>
      <c r="AW6376" s="3">
        <v>1</v>
      </c>
      <c r="AX6376" s="3">
        <v>14</v>
      </c>
      <c r="AY6376" s="3">
        <v>100</v>
      </c>
      <c r="AZ6376" s="6" t="str">
        <f t="shared" si="697"/>
        <v>3040.2</v>
      </c>
      <c r="BC6376" s="12" t="s">
        <v>16539</v>
      </c>
      <c r="BJ6376" s="12">
        <f t="shared" si="698"/>
        <v>0</v>
      </c>
      <c r="BK6376" s="12">
        <f t="shared" si="699"/>
        <v>0</v>
      </c>
      <c r="CQ6376" s="3" t="str">
        <f>CONCATENATE(baseURL!$A$1,baseURL!$B$1,baseURL!$C$1,".",C6376,".",L6376,".pkl&amp;seq=",BC6376)</f>
        <v>http://proteomics.broadinstitute.org/millscripts/viewfeed.pl?side=xl&amp;cycle=1&amp;fixedMods=iaaC&amp;file=msdataSM/iPRG2012_nd/cpick_in/iPRG2012_nd.3040.2.3.pkl&amp;seq=RVVSQLLTLMDGMK</v>
      </c>
    </row>
    <row r="6377" spans="1:95" x14ac:dyDescent="0.2">
      <c r="A6377" s="3">
        <v>4570</v>
      </c>
      <c r="B6377" s="2" t="s">
        <v>16540</v>
      </c>
      <c r="C6377" s="2" t="s">
        <v>16526</v>
      </c>
      <c r="D6377" s="3">
        <v>16050</v>
      </c>
      <c r="E6377" s="3">
        <v>16034</v>
      </c>
      <c r="F6377" s="3">
        <v>63844</v>
      </c>
      <c r="G6377" s="3">
        <v>19073</v>
      </c>
      <c r="H6377" s="3">
        <v>56.279600000000002</v>
      </c>
      <c r="I6377" s="30">
        <v>660.03276000000005</v>
      </c>
      <c r="J6377" s="30">
        <v>660.03205630000002</v>
      </c>
      <c r="K6377" s="30">
        <v>6.9999999999999999E-4</v>
      </c>
      <c r="L6377" s="3">
        <v>3</v>
      </c>
      <c r="M6377" s="3">
        <v>3</v>
      </c>
      <c r="N6377" s="10">
        <f t="shared" si="693"/>
        <v>1</v>
      </c>
      <c r="O6377" s="35">
        <v>3</v>
      </c>
      <c r="P6377" s="17"/>
      <c r="Q6377" s="40">
        <v>1978.07564</v>
      </c>
      <c r="R6377" s="40">
        <v>660.03006000000005</v>
      </c>
      <c r="S6377" s="18">
        <f t="shared" si="694"/>
        <v>4.0907227770874028</v>
      </c>
      <c r="T6377" s="18">
        <f t="shared" si="695"/>
        <v>3.0245592147324567</v>
      </c>
      <c r="U6377" s="18">
        <f t="shared" si="696"/>
        <v>2.7877518183064569</v>
      </c>
      <c r="V6377" s="30">
        <v>660.03189999999995</v>
      </c>
      <c r="W6377" s="3" t="s">
        <v>47</v>
      </c>
      <c r="X6377" s="3" t="s">
        <v>47</v>
      </c>
      <c r="Y6377" s="3" t="s">
        <v>47</v>
      </c>
      <c r="Z6377" s="3" t="s">
        <v>47</v>
      </c>
      <c r="AA6377" s="3" t="s">
        <v>47</v>
      </c>
      <c r="AB6377" s="12" t="s">
        <v>47</v>
      </c>
      <c r="AC6377" s="3" t="s">
        <v>47</v>
      </c>
      <c r="AD6377" s="3" t="s">
        <v>47</v>
      </c>
      <c r="AE6377" s="3" t="s">
        <v>47</v>
      </c>
      <c r="AF6377" s="3" t="s">
        <v>48</v>
      </c>
      <c r="AG6377" s="3" t="s">
        <v>48</v>
      </c>
      <c r="AH6377" s="3" t="s">
        <v>47</v>
      </c>
      <c r="AI6377" s="3" t="s">
        <v>48</v>
      </c>
      <c r="AK6377" s="3" t="s">
        <v>47</v>
      </c>
      <c r="AL6377" s="3" t="s">
        <v>48</v>
      </c>
      <c r="AM6377" s="3" t="s">
        <v>47</v>
      </c>
      <c r="AU6377" s="3">
        <v>0</v>
      </c>
      <c r="AV6377" s="3">
        <v>12</v>
      </c>
      <c r="AW6377" s="3">
        <v>1</v>
      </c>
      <c r="AX6377" s="3">
        <v>12</v>
      </c>
      <c r="AY6377" s="3">
        <v>100</v>
      </c>
      <c r="AZ6377" s="6" t="str">
        <f t="shared" si="697"/>
        <v>3040.3</v>
      </c>
      <c r="BC6377" s="12" t="s">
        <v>16541</v>
      </c>
      <c r="BJ6377" s="12">
        <f t="shared" si="698"/>
        <v>0</v>
      </c>
      <c r="BK6377" s="12">
        <f t="shared" si="699"/>
        <v>0</v>
      </c>
      <c r="CQ6377" s="3" t="str">
        <f>CONCATENATE(baseURL!$A$1,baseURL!$B$1,baseURL!$C$1,".",C6377,".",L6377,".pkl&amp;seq=",BC6377)</f>
        <v>http://proteomics.broadinstitute.org/millscripts/viewfeed.pl?side=xl&amp;cycle=1&amp;fixedMods=iaaC&amp;file=msdataSM/iPRG2012_nd/cpick_in/iPRG2012_nd.3040.3.3.pkl&amp;seq=LVVVRAEELNLSGEFFR</v>
      </c>
    </row>
    <row r="6378" spans="1:95" x14ac:dyDescent="0.2">
      <c r="A6378" s="3">
        <v>144</v>
      </c>
      <c r="B6378" s="2" t="s">
        <v>16542</v>
      </c>
      <c r="C6378" s="2" t="s">
        <v>16527</v>
      </c>
      <c r="D6378" s="3">
        <v>16051</v>
      </c>
      <c r="E6378" s="3">
        <v>16035</v>
      </c>
      <c r="F6378" s="3">
        <v>63845</v>
      </c>
      <c r="G6378" s="3">
        <v>19074</v>
      </c>
      <c r="H6378" s="3">
        <v>56.282899999999998</v>
      </c>
      <c r="I6378" s="30">
        <v>692.65322000000003</v>
      </c>
      <c r="J6378" s="30">
        <v>692.65068589999998</v>
      </c>
      <c r="K6378" s="30">
        <v>2.5300000000000001E-3</v>
      </c>
      <c r="L6378" s="3">
        <v>3</v>
      </c>
      <c r="M6378" s="3">
        <v>3</v>
      </c>
      <c r="N6378" s="10">
        <f t="shared" si="693"/>
        <v>1</v>
      </c>
      <c r="O6378" s="35">
        <v>3</v>
      </c>
      <c r="P6378" s="17"/>
      <c r="Q6378" s="40">
        <v>2075.9347299999999</v>
      </c>
      <c r="R6378" s="40">
        <v>692.64976000000001</v>
      </c>
      <c r="S6378" s="18">
        <f t="shared" si="694"/>
        <v>4.9953096064282567</v>
      </c>
      <c r="T6378" s="18">
        <f t="shared" si="695"/>
        <v>1.3367506255544939</v>
      </c>
      <c r="U6378" s="18">
        <f t="shared" si="696"/>
        <v>1.0683610140147439</v>
      </c>
      <c r="V6378" s="30">
        <v>692.65049999999997</v>
      </c>
      <c r="W6378" s="3" t="s">
        <v>47</v>
      </c>
      <c r="Z6378" s="3" t="s">
        <v>47</v>
      </c>
      <c r="AB6378" s="12" t="s">
        <v>52</v>
      </c>
      <c r="AD6378" s="3" t="s">
        <v>47</v>
      </c>
      <c r="AE6378" s="3" t="s">
        <v>47</v>
      </c>
      <c r="AF6378" s="3" t="s">
        <v>47</v>
      </c>
      <c r="AG6378" s="3" t="s">
        <v>47</v>
      </c>
      <c r="AI6378" s="3" t="s">
        <v>47</v>
      </c>
      <c r="AK6378" s="3" t="s">
        <v>47</v>
      </c>
      <c r="AL6378" s="3" t="s">
        <v>47</v>
      </c>
      <c r="AP6378" s="3" t="s">
        <v>47</v>
      </c>
      <c r="AQ6378" s="3" t="s">
        <v>47</v>
      </c>
      <c r="AU6378" s="3">
        <v>0</v>
      </c>
      <c r="AV6378" s="3">
        <v>11</v>
      </c>
      <c r="AW6378" s="3">
        <v>1</v>
      </c>
      <c r="AX6378" s="3">
        <v>11</v>
      </c>
      <c r="AY6378" s="3">
        <v>100</v>
      </c>
      <c r="AZ6378" s="6" t="str">
        <f t="shared" si="697"/>
        <v>3040.4</v>
      </c>
      <c r="BB6378" s="12" t="s">
        <v>79</v>
      </c>
      <c r="BC6378" s="12" t="s">
        <v>16359</v>
      </c>
      <c r="BJ6378" s="12">
        <f t="shared" si="698"/>
        <v>0</v>
      </c>
      <c r="BK6378" s="12">
        <f t="shared" si="699"/>
        <v>0</v>
      </c>
      <c r="CQ6378" s="3" t="str">
        <f>CONCATENATE(baseURL!$A$1,baseURL!$B$1,"+Acetyl",baseURL!$C$1,".",C6378,".",L6378,".pkl&amp;seq=",BC6378)</f>
        <v>http://proteomics.broadinstitute.org/millscripts/viewfeed.pl?side=xl&amp;cycle=1&amp;fixedMods=iaaC+Acetyl&amp;file=msdataSM/iPRG2012_nd/cpick_in/iPRG2012_nd.3040.4.3.pkl&amp;seq=MDGMFAMPGAAAGAASPQQPK</v>
      </c>
    </row>
    <row r="6379" spans="1:95" x14ac:dyDescent="0.2">
      <c r="A6379" s="3">
        <v>7368</v>
      </c>
      <c r="B6379" s="2" t="s">
        <v>16543</v>
      </c>
      <c r="C6379" s="2" t="s">
        <v>16530</v>
      </c>
      <c r="D6379" s="3">
        <v>16052</v>
      </c>
      <c r="E6379" s="3">
        <v>16036</v>
      </c>
      <c r="F6379" s="3">
        <v>63846</v>
      </c>
      <c r="G6379" s="3">
        <v>19075</v>
      </c>
      <c r="H6379" s="3">
        <v>56.286200000000001</v>
      </c>
      <c r="I6379" s="30">
        <v>778.65917999999999</v>
      </c>
      <c r="J6379" s="30">
        <v>778.6569184</v>
      </c>
      <c r="K6379" s="30">
        <v>2.2599999999999999E-3</v>
      </c>
      <c r="L6379" s="3">
        <v>4</v>
      </c>
      <c r="M6379" s="3">
        <v>4</v>
      </c>
      <c r="N6379" s="10">
        <f t="shared" si="693"/>
        <v>1</v>
      </c>
      <c r="O6379" s="35">
        <v>4</v>
      </c>
      <c r="P6379" s="17"/>
      <c r="Q6379" s="40">
        <v>3111.59971</v>
      </c>
      <c r="R6379" s="40">
        <v>778.65538000000004</v>
      </c>
      <c r="S6379" s="18">
        <f t="shared" si="694"/>
        <v>4.8802077241868114</v>
      </c>
      <c r="T6379" s="18">
        <f t="shared" si="695"/>
        <v>1.9757135691511287</v>
      </c>
      <c r="U6379" s="18">
        <f t="shared" si="696"/>
        <v>1.952083089587122</v>
      </c>
      <c r="V6379" s="30">
        <v>778.65689999999995</v>
      </c>
      <c r="W6379" s="3" t="s">
        <v>47</v>
      </c>
      <c r="X6379" s="3" t="s">
        <v>47</v>
      </c>
      <c r="Y6379" s="3" t="s">
        <v>47</v>
      </c>
      <c r="Z6379" s="3" t="s">
        <v>47</v>
      </c>
      <c r="AA6379" s="3" t="s">
        <v>47</v>
      </c>
      <c r="AB6379" s="12" t="s">
        <v>47</v>
      </c>
      <c r="AC6379" s="3" t="s">
        <v>47</v>
      </c>
      <c r="AD6379" s="3" t="s">
        <v>52</v>
      </c>
      <c r="AE6379" s="3" t="s">
        <v>47</v>
      </c>
      <c r="AF6379" s="3" t="s">
        <v>48</v>
      </c>
      <c r="AG6379" s="3" t="s">
        <v>48</v>
      </c>
      <c r="AU6379" s="3">
        <v>0</v>
      </c>
      <c r="AV6379" s="3">
        <v>8</v>
      </c>
      <c r="AW6379" s="3">
        <v>1</v>
      </c>
      <c r="AX6379" s="3">
        <v>8</v>
      </c>
      <c r="AY6379" s="3">
        <v>100</v>
      </c>
      <c r="AZ6379" s="6" t="str">
        <f t="shared" si="697"/>
        <v>3040.5</v>
      </c>
      <c r="BC6379" s="12" t="s">
        <v>16456</v>
      </c>
      <c r="BJ6379" s="12">
        <f t="shared" si="698"/>
        <v>0</v>
      </c>
      <c r="BK6379" s="12">
        <f t="shared" si="699"/>
        <v>0</v>
      </c>
      <c r="CQ6379" s="3" t="str">
        <f>CONCATENATE(baseURL!$A$1,baseURL!$B$1,baseURL!$C$1,".",C6379,".",L6379,".pkl&amp;seq=",BC6379)</f>
        <v>http://proteomics.broadinstitute.org/millscripts/viewfeed.pl?side=xl&amp;cycle=1&amp;fixedMods=iaaC&amp;file=msdataSM/iPRG2012_nd/cpick_in/iPRG2012_nd.3040.5.4.pkl&amp;seq=NLVEAAAVRDLSEASVYPEYALPKTYNK</v>
      </c>
    </row>
    <row r="6380" spans="1:95" x14ac:dyDescent="0.2">
      <c r="A6380" s="3">
        <v>6138</v>
      </c>
      <c r="B6380" s="2" t="s">
        <v>16544</v>
      </c>
      <c r="C6380" s="2" t="s">
        <v>16545</v>
      </c>
      <c r="D6380" s="3">
        <v>16054</v>
      </c>
      <c r="E6380" s="3">
        <v>16038</v>
      </c>
      <c r="F6380" s="3">
        <v>63864</v>
      </c>
      <c r="G6380" s="3">
        <v>19078</v>
      </c>
      <c r="H6380" s="3">
        <v>56.305199999999999</v>
      </c>
      <c r="I6380" s="30">
        <v>589.33596999999997</v>
      </c>
      <c r="J6380" s="30">
        <v>589.00151749999998</v>
      </c>
      <c r="K6380" s="30">
        <v>0.33445000000000003</v>
      </c>
      <c r="L6380" s="3">
        <v>0</v>
      </c>
      <c r="M6380" s="3">
        <v>3</v>
      </c>
      <c r="N6380" s="10">
        <f t="shared" si="693"/>
        <v>1</v>
      </c>
      <c r="O6380" s="35">
        <v>3</v>
      </c>
      <c r="P6380" s="17"/>
      <c r="Q6380" s="40">
        <v>1764.98543</v>
      </c>
      <c r="R6380" s="40">
        <v>588.99999000000003</v>
      </c>
      <c r="S6380" s="18">
        <f t="shared" si="694"/>
        <v>570.42445790185752</v>
      </c>
      <c r="T6380" s="18">
        <f t="shared" si="695"/>
        <v>2.5933786517584529</v>
      </c>
      <c r="U6380" s="18">
        <f t="shared" si="696"/>
        <v>2.563667276020297</v>
      </c>
      <c r="V6380" s="30">
        <v>589.00149999999996</v>
      </c>
      <c r="W6380" s="3" t="s">
        <v>47</v>
      </c>
      <c r="X6380" s="3" t="s">
        <v>47</v>
      </c>
      <c r="Y6380" s="3" t="s">
        <v>47</v>
      </c>
      <c r="Z6380" s="3" t="s">
        <v>47</v>
      </c>
      <c r="AA6380" s="3" t="s">
        <v>47</v>
      </c>
      <c r="AB6380" s="12" t="s">
        <v>47</v>
      </c>
      <c r="AC6380" s="3" t="s">
        <v>47</v>
      </c>
      <c r="AD6380" s="3" t="s">
        <v>47</v>
      </c>
      <c r="AE6380" s="3" t="s">
        <v>47</v>
      </c>
      <c r="AF6380" s="3" t="s">
        <v>47</v>
      </c>
      <c r="AG6380" s="3" t="s">
        <v>47</v>
      </c>
      <c r="AH6380" s="3" t="s">
        <v>47</v>
      </c>
      <c r="AI6380" s="3" t="s">
        <v>47</v>
      </c>
      <c r="AK6380" s="3" t="s">
        <v>47</v>
      </c>
      <c r="AL6380" s="3" t="s">
        <v>47</v>
      </c>
      <c r="AU6380" s="3">
        <v>0</v>
      </c>
      <c r="AV6380" s="3">
        <v>15</v>
      </c>
      <c r="AW6380" s="3">
        <v>1</v>
      </c>
      <c r="AX6380" s="3">
        <v>15</v>
      </c>
      <c r="AY6380" s="3">
        <v>100</v>
      </c>
      <c r="AZ6380" s="6" t="str">
        <f t="shared" si="697"/>
        <v>3041.2</v>
      </c>
      <c r="BC6380" s="12" t="s">
        <v>16339</v>
      </c>
      <c r="BJ6380" s="12">
        <f t="shared" si="698"/>
        <v>0</v>
      </c>
      <c r="BK6380" s="12">
        <f t="shared" si="699"/>
        <v>0</v>
      </c>
      <c r="CQ6380" s="3" t="str">
        <f>CONCATENATE(baseURL!$A$1,baseURL!$B$1,baseURL!$C$1,".",C6380,".",L6380,".pkl&amp;seq=",BC6380)</f>
        <v>http://proteomics.broadinstitute.org/millscripts/viewfeed.pl?side=xl&amp;cycle=1&amp;fixedMods=iaaC&amp;file=msdataSM/iPRG2012_nd/cpick_in/iPRG2012_nd.3041.2.0.pkl&amp;seq=LLAALPNPEDVVALSSR</v>
      </c>
    </row>
    <row r="6381" spans="1:95" x14ac:dyDescent="0.2">
      <c r="A6381" s="3">
        <v>4133</v>
      </c>
      <c r="B6381" s="2" t="s">
        <v>16546</v>
      </c>
      <c r="C6381" s="2" t="s">
        <v>16538</v>
      </c>
      <c r="D6381" s="3">
        <v>16055</v>
      </c>
      <c r="E6381" s="3">
        <v>16039</v>
      </c>
      <c r="F6381" s="3">
        <v>63865</v>
      </c>
      <c r="G6381" s="3">
        <v>19079</v>
      </c>
      <c r="H6381" s="3">
        <v>56.311</v>
      </c>
      <c r="I6381" s="30">
        <v>1152.5030999999999</v>
      </c>
      <c r="J6381" s="30">
        <v>1152.502013</v>
      </c>
      <c r="K6381" s="30">
        <v>1.09E-3</v>
      </c>
      <c r="L6381" s="3">
        <v>4</v>
      </c>
      <c r="M6381" s="3">
        <v>4</v>
      </c>
      <c r="N6381" s="10">
        <f t="shared" si="693"/>
        <v>1</v>
      </c>
      <c r="O6381" s="35">
        <v>4</v>
      </c>
      <c r="P6381" s="17"/>
      <c r="Q6381" s="40">
        <v>4606.9798300000002</v>
      </c>
      <c r="R6381" s="40">
        <v>1152.5004100000001</v>
      </c>
      <c r="S6381" s="18">
        <f t="shared" si="694"/>
        <v>2.3340555686242568</v>
      </c>
      <c r="T6381" s="18">
        <f t="shared" si="695"/>
        <v>1.3908888760671705</v>
      </c>
      <c r="U6381" s="18">
        <f t="shared" si="696"/>
        <v>0.94576972859948794</v>
      </c>
      <c r="V6381" s="30">
        <v>1152.5015000000001</v>
      </c>
      <c r="W6381" s="3" t="s">
        <v>47</v>
      </c>
      <c r="Y6381" s="3" t="s">
        <v>47</v>
      </c>
      <c r="Z6381" s="3" t="s">
        <v>47</v>
      </c>
      <c r="AA6381" s="3" t="s">
        <v>47</v>
      </c>
      <c r="AB6381" s="12" t="s">
        <v>47</v>
      </c>
      <c r="AC6381" s="3" t="s">
        <v>47</v>
      </c>
      <c r="AD6381" s="3" t="s">
        <v>47</v>
      </c>
      <c r="AE6381" s="3" t="s">
        <v>47</v>
      </c>
      <c r="AF6381" s="3" t="s">
        <v>47</v>
      </c>
      <c r="AI6381" s="3" t="s">
        <v>47</v>
      </c>
      <c r="AK6381" s="3" t="s">
        <v>47</v>
      </c>
      <c r="AL6381" s="3" t="s">
        <v>47</v>
      </c>
      <c r="AM6381" s="3" t="s">
        <v>47</v>
      </c>
      <c r="AQ6381" s="3" t="s">
        <v>65</v>
      </c>
      <c r="AU6381" s="3">
        <v>1</v>
      </c>
      <c r="AV6381" s="3">
        <v>13</v>
      </c>
      <c r="AW6381" s="3">
        <v>1</v>
      </c>
      <c r="AX6381" s="3">
        <v>13</v>
      </c>
      <c r="AY6381" s="3">
        <v>100</v>
      </c>
      <c r="AZ6381" s="6" t="str">
        <f t="shared" si="697"/>
        <v>3041.3</v>
      </c>
      <c r="BC6381" s="12" t="s">
        <v>16464</v>
      </c>
      <c r="BJ6381" s="12">
        <f t="shared" si="698"/>
        <v>0</v>
      </c>
      <c r="BK6381" s="12">
        <f t="shared" si="699"/>
        <v>0</v>
      </c>
      <c r="CM6381" s="3" t="s">
        <v>16547</v>
      </c>
      <c r="CQ6381" s="3" t="str">
        <f>CONCATENATE(baseURL!$A$1,baseURL!$B$1,baseURL!$C$1,".",C6381,".",L6381,".pkl&amp;seq=",BC6381)</f>
        <v>http://proteomics.broadinstitute.org/millscripts/viewfeed.pl?side=xl&amp;cycle=1&amp;fixedMods=iaaC&amp;file=msdataSM/iPRG2012_nd/cpick_in/iPRG2012_nd.3041.3.4.pkl&amp;seq=FATVPTGGASSAAAGAAGAAAGGDAAEEEKEEEAKEESDDDMGFGLFD</v>
      </c>
    </row>
    <row r="6382" spans="1:95" x14ac:dyDescent="0.2">
      <c r="A6382" s="3">
        <v>199</v>
      </c>
      <c r="B6382" s="2" t="s">
        <v>16548</v>
      </c>
      <c r="C6382" s="2" t="s">
        <v>16549</v>
      </c>
      <c r="D6382" s="3">
        <v>16057</v>
      </c>
      <c r="E6382" s="3">
        <v>16041</v>
      </c>
      <c r="F6382" s="3">
        <v>63885</v>
      </c>
      <c r="G6382" s="3">
        <v>19082</v>
      </c>
      <c r="H6382" s="3">
        <v>56.326000000000001</v>
      </c>
      <c r="I6382" s="30">
        <v>668.66772000000003</v>
      </c>
      <c r="J6382" s="30">
        <v>668.66662840000004</v>
      </c>
      <c r="K6382" s="30">
        <v>1.09E-3</v>
      </c>
      <c r="L6382" s="3">
        <v>3</v>
      </c>
      <c r="M6382" s="3">
        <v>3</v>
      </c>
      <c r="N6382" s="10">
        <f t="shared" si="693"/>
        <v>1</v>
      </c>
      <c r="O6382" s="35">
        <v>3</v>
      </c>
      <c r="P6382" s="17"/>
      <c r="Q6382" s="40">
        <v>2003.9814799999999</v>
      </c>
      <c r="R6382" s="40">
        <v>668.66534000000001</v>
      </c>
      <c r="S6382" s="18">
        <f t="shared" si="694"/>
        <v>3.5593290958022141</v>
      </c>
      <c r="T6382" s="18">
        <f t="shared" si="695"/>
        <v>1.9268233643174679</v>
      </c>
      <c r="U6382" s="18">
        <f t="shared" si="696"/>
        <v>1.7347990551254522</v>
      </c>
      <c r="V6382" s="30">
        <v>668.66650000000004</v>
      </c>
      <c r="W6382" s="3" t="s">
        <v>47</v>
      </c>
      <c r="AC6382" s="3" t="s">
        <v>52</v>
      </c>
      <c r="AD6382" s="3" t="s">
        <v>47</v>
      </c>
      <c r="AE6382" s="3" t="s">
        <v>47</v>
      </c>
      <c r="AF6382" s="3" t="s">
        <v>48</v>
      </c>
      <c r="AG6382" s="3" t="s">
        <v>48</v>
      </c>
      <c r="AJ6382" s="3" t="s">
        <v>47</v>
      </c>
      <c r="AL6382" s="3" t="s">
        <v>48</v>
      </c>
      <c r="AM6382" s="3" t="s">
        <v>48</v>
      </c>
      <c r="AP6382" s="3" t="s">
        <v>48</v>
      </c>
      <c r="AU6382" s="3">
        <v>0</v>
      </c>
      <c r="AV6382" s="3">
        <v>4</v>
      </c>
      <c r="AW6382" s="3">
        <v>1</v>
      </c>
      <c r="AX6382" s="3">
        <v>4</v>
      </c>
      <c r="AY6382" s="3">
        <v>100</v>
      </c>
      <c r="AZ6382" s="6" t="str">
        <f t="shared" si="697"/>
        <v>3042.2</v>
      </c>
      <c r="BB6382" s="12" t="s">
        <v>79</v>
      </c>
      <c r="BC6382" s="12" t="s">
        <v>16471</v>
      </c>
      <c r="BJ6382" s="12">
        <f t="shared" si="698"/>
        <v>0</v>
      </c>
      <c r="BK6382" s="12">
        <f t="shared" si="699"/>
        <v>0</v>
      </c>
      <c r="CQ6382" s="3" t="str">
        <f>CONCATENATE(baseURL!$A$1,baseURL!$B$1,"+Acetyl",baseURL!$C$1,".",C6382,".",L6382,".pkl&amp;seq=",BC6382)</f>
        <v>http://proteomics.broadinstitute.org/millscripts/viewfeed.pl?side=xl&amp;cycle=1&amp;fixedMods=iaaC+Acetyl&amp;file=msdataSM/iPRG2012_nd/cpick_in/iPRG2012_nd.3042.2.3.pkl&amp;seq=MNTEGASLSEQLLDAARR</v>
      </c>
    </row>
    <row r="6383" spans="1:95" x14ac:dyDescent="0.2">
      <c r="A6383" s="3">
        <v>4762</v>
      </c>
      <c r="B6383" s="2" t="s">
        <v>16550</v>
      </c>
      <c r="C6383" s="2" t="s">
        <v>16544</v>
      </c>
      <c r="D6383" s="3">
        <v>16058</v>
      </c>
      <c r="E6383" s="3">
        <v>16042</v>
      </c>
      <c r="F6383" s="3">
        <v>63886</v>
      </c>
      <c r="G6383" s="3">
        <v>19083</v>
      </c>
      <c r="H6383" s="3">
        <v>56.329300000000003</v>
      </c>
      <c r="I6383" s="30">
        <v>670.01770999999997</v>
      </c>
      <c r="J6383" s="30">
        <v>670.01996299999996</v>
      </c>
      <c r="K6383" s="30">
        <v>-2.2499999999999998E-3</v>
      </c>
      <c r="L6383" s="3">
        <v>3</v>
      </c>
      <c r="M6383" s="3">
        <v>3</v>
      </c>
      <c r="N6383" s="10">
        <f t="shared" si="693"/>
        <v>1</v>
      </c>
      <c r="O6383" s="35">
        <v>3</v>
      </c>
      <c r="P6383" s="17"/>
      <c r="Q6383" s="40">
        <v>2008.0432900000001</v>
      </c>
      <c r="R6383" s="40">
        <v>670.01927999999998</v>
      </c>
      <c r="S6383" s="18">
        <f t="shared" si="694"/>
        <v>-2.3432161534443763</v>
      </c>
      <c r="T6383" s="18">
        <f t="shared" si="695"/>
        <v>1.0193736514281997</v>
      </c>
      <c r="U6383" s="18">
        <f t="shared" si="696"/>
        <v>0.77609706999978911</v>
      </c>
      <c r="V6383" s="30">
        <v>670.01980000000003</v>
      </c>
      <c r="W6383" s="3" t="s">
        <v>47</v>
      </c>
      <c r="X6383" s="3" t="s">
        <v>47</v>
      </c>
      <c r="Y6383" s="3" t="s">
        <v>47</v>
      </c>
      <c r="Z6383" s="3" t="s">
        <v>47</v>
      </c>
      <c r="AA6383" s="3" t="s">
        <v>47</v>
      </c>
      <c r="AB6383" s="12" t="s">
        <v>47</v>
      </c>
      <c r="AC6383" s="3" t="s">
        <v>47</v>
      </c>
      <c r="AD6383" s="3" t="s">
        <v>47</v>
      </c>
      <c r="AE6383" s="3" t="s">
        <v>47</v>
      </c>
      <c r="AF6383" s="3" t="s">
        <v>47</v>
      </c>
      <c r="AG6383" s="3" t="s">
        <v>47</v>
      </c>
      <c r="AH6383" s="3" t="s">
        <v>47</v>
      </c>
      <c r="AI6383" s="3" t="s">
        <v>48</v>
      </c>
      <c r="AJ6383" s="3" t="s">
        <v>47</v>
      </c>
      <c r="AK6383" s="3" t="s">
        <v>47</v>
      </c>
      <c r="AL6383" s="3" t="s">
        <v>47</v>
      </c>
      <c r="AM6383" s="3" t="s">
        <v>47</v>
      </c>
      <c r="AN6383" s="3" t="s">
        <v>47</v>
      </c>
      <c r="AU6383" s="3">
        <v>0</v>
      </c>
      <c r="AV6383" s="3">
        <v>17</v>
      </c>
      <c r="AW6383" s="3">
        <v>1</v>
      </c>
      <c r="AX6383" s="3">
        <v>17</v>
      </c>
      <c r="AY6383" s="3">
        <v>100</v>
      </c>
      <c r="AZ6383" s="6" t="str">
        <f t="shared" si="697"/>
        <v>3042.3</v>
      </c>
      <c r="BC6383" s="12" t="s">
        <v>16551</v>
      </c>
      <c r="BJ6383" s="12">
        <f t="shared" si="698"/>
        <v>0</v>
      </c>
      <c r="BK6383" s="12">
        <f t="shared" si="699"/>
        <v>0</v>
      </c>
      <c r="CQ6383" s="3" t="str">
        <f>CONCATENATE(baseURL!$A$1,baseURL!$B$1,baseURL!$C$1,".",C6383,".",L6383,".pkl&amp;seq=",BC6383)</f>
        <v>http://proteomics.broadinstitute.org/millscripts/viewfeed.pl?side=xl&amp;cycle=1&amp;fixedMods=iaaC&amp;file=msdataSM/iPRG2012_nd/cpick_in/iPRG2012_nd.3042.3.3.pkl&amp;seq=GTFLEFRNGMLNVSPLGR</v>
      </c>
    </row>
    <row r="6384" spans="1:95" x14ac:dyDescent="0.2">
      <c r="A6384" s="3">
        <v>2889</v>
      </c>
      <c r="B6384" s="2" t="s">
        <v>16552</v>
      </c>
      <c r="C6384" s="2" t="s">
        <v>16546</v>
      </c>
      <c r="D6384" s="3">
        <v>16059</v>
      </c>
      <c r="E6384" s="3">
        <v>16043</v>
      </c>
      <c r="F6384" s="3">
        <v>63887</v>
      </c>
      <c r="G6384" s="3">
        <v>19084</v>
      </c>
      <c r="H6384" s="3">
        <v>56.332599999999999</v>
      </c>
      <c r="I6384" s="30">
        <v>774.07923000000005</v>
      </c>
      <c r="J6384" s="30">
        <v>774.07748760000004</v>
      </c>
      <c r="K6384" s="30">
        <v>1.74E-3</v>
      </c>
      <c r="L6384" s="3">
        <v>6</v>
      </c>
      <c r="M6384" s="3">
        <v>3</v>
      </c>
      <c r="N6384" s="10">
        <f t="shared" si="693"/>
        <v>-1</v>
      </c>
      <c r="O6384" s="35">
        <v>3</v>
      </c>
      <c r="P6384" s="17"/>
      <c r="Q6384" s="40">
        <v>2320.21432</v>
      </c>
      <c r="R6384" s="40">
        <v>774.07628999999997</v>
      </c>
      <c r="S6384" s="18">
        <f t="shared" si="694"/>
        <v>3.7980752518340859</v>
      </c>
      <c r="T6384" s="18">
        <f t="shared" si="695"/>
        <v>1.5471343271199183</v>
      </c>
      <c r="U6384" s="18">
        <f t="shared" si="696"/>
        <v>1.5631534199485535</v>
      </c>
      <c r="V6384" s="30">
        <v>774.07749999999999</v>
      </c>
      <c r="W6384" s="3" t="s">
        <v>47</v>
      </c>
      <c r="Z6384" s="3" t="s">
        <v>47</v>
      </c>
      <c r="AA6384" s="3" t="s">
        <v>48</v>
      </c>
      <c r="AB6384" s="12" t="s">
        <v>47</v>
      </c>
      <c r="AC6384" s="3" t="s">
        <v>47</v>
      </c>
      <c r="AE6384" s="3" t="s">
        <v>47</v>
      </c>
      <c r="AF6384" s="3" t="s">
        <v>47</v>
      </c>
      <c r="AI6384" s="3" t="s">
        <v>48</v>
      </c>
      <c r="AK6384" s="3" t="s">
        <v>48</v>
      </c>
      <c r="AL6384" s="3" t="s">
        <v>47</v>
      </c>
      <c r="AO6384" s="3" t="s">
        <v>47</v>
      </c>
      <c r="AP6384" s="3" t="s">
        <v>48</v>
      </c>
      <c r="AQ6384" s="3" t="s">
        <v>47</v>
      </c>
      <c r="AU6384" s="3">
        <v>0</v>
      </c>
      <c r="AV6384" s="3">
        <v>9</v>
      </c>
      <c r="AW6384" s="3">
        <v>1</v>
      </c>
      <c r="AX6384" s="3">
        <v>9</v>
      </c>
      <c r="AY6384" s="3">
        <v>100</v>
      </c>
      <c r="AZ6384" s="6" t="str">
        <f t="shared" si="697"/>
        <v>3042.4</v>
      </c>
      <c r="BB6384" s="12" t="s">
        <v>79</v>
      </c>
      <c r="BC6384" s="12" t="s">
        <v>16476</v>
      </c>
      <c r="BJ6384" s="12">
        <f t="shared" si="698"/>
        <v>0</v>
      </c>
      <c r="BK6384" s="12">
        <f t="shared" si="699"/>
        <v>0</v>
      </c>
      <c r="CQ6384" s="3" t="str">
        <f>CONCATENATE(baseURL!$A$1,baseURL!$B$1,"+Acetyl",baseURL!$C$1,".",C6384,".",L6384,".pkl&amp;seq=",BC6384)</f>
        <v>http://proteomics.broadinstitute.org/millscripts/viewfeed.pl?side=xl&amp;cycle=1&amp;fixedMods=iaaC+Acetyl&amp;file=msdataSM/iPRG2012_nd/cpick_in/iPRG2012_nd.3042.4.6.pkl&amp;seq=SRSGVAVADESLTAFNDLKLGK</v>
      </c>
    </row>
    <row r="6385" spans="1:95" x14ac:dyDescent="0.2">
      <c r="A6385" s="3">
        <v>1184</v>
      </c>
      <c r="B6385" s="2" t="s">
        <v>16553</v>
      </c>
      <c r="C6385" s="2" t="s">
        <v>16554</v>
      </c>
      <c r="D6385" s="3">
        <v>16060</v>
      </c>
      <c r="E6385" s="3">
        <v>16044</v>
      </c>
      <c r="F6385" s="3">
        <v>63888</v>
      </c>
      <c r="G6385" s="3">
        <v>19085</v>
      </c>
      <c r="H6385" s="3">
        <v>56.335999999999999</v>
      </c>
      <c r="I6385" s="30">
        <v>791.10011999999995</v>
      </c>
      <c r="J6385" s="30">
        <v>790.76516319999996</v>
      </c>
      <c r="K6385" s="30">
        <v>0.33495999999999998</v>
      </c>
      <c r="L6385" s="3">
        <v>0</v>
      </c>
      <c r="M6385" s="3">
        <v>3</v>
      </c>
      <c r="N6385" s="10">
        <f t="shared" si="693"/>
        <v>1</v>
      </c>
      <c r="O6385" s="35">
        <v>3</v>
      </c>
      <c r="P6385" s="17"/>
      <c r="Q6385" s="40">
        <v>2370.2775900000001</v>
      </c>
      <c r="R6385" s="40">
        <v>790.76405</v>
      </c>
      <c r="S6385" s="18">
        <f t="shared" si="694"/>
        <v>424.99402950848577</v>
      </c>
      <c r="T6385" s="18">
        <f t="shared" si="695"/>
        <v>1.4077524135845567</v>
      </c>
      <c r="U6385" s="18">
        <f t="shared" si="696"/>
        <v>1.4542896835691845</v>
      </c>
      <c r="V6385" s="30">
        <v>790.76520000000005</v>
      </c>
      <c r="W6385" s="3" t="s">
        <v>47</v>
      </c>
      <c r="Y6385" s="3" t="s">
        <v>48</v>
      </c>
      <c r="Z6385" s="3" t="s">
        <v>47</v>
      </c>
      <c r="AA6385" s="3" t="s">
        <v>65</v>
      </c>
      <c r="AB6385" s="12" t="s">
        <v>47</v>
      </c>
      <c r="AC6385" s="3" t="s">
        <v>47</v>
      </c>
      <c r="AE6385" s="3" t="s">
        <v>47</v>
      </c>
      <c r="AI6385" s="3" t="s">
        <v>48</v>
      </c>
      <c r="AL6385" s="3" t="s">
        <v>52</v>
      </c>
      <c r="AO6385" s="3" t="s">
        <v>52</v>
      </c>
      <c r="AU6385" s="3">
        <v>1</v>
      </c>
      <c r="AV6385" s="3">
        <v>5</v>
      </c>
      <c r="AW6385" s="3">
        <v>1</v>
      </c>
      <c r="AX6385" s="3">
        <v>5</v>
      </c>
      <c r="AY6385" s="3">
        <v>100</v>
      </c>
      <c r="AZ6385" s="6" t="str">
        <f t="shared" si="697"/>
        <v>3042.5</v>
      </c>
      <c r="BC6385" s="12" t="s">
        <v>16555</v>
      </c>
      <c r="BJ6385" s="12">
        <f t="shared" si="698"/>
        <v>0</v>
      </c>
      <c r="BK6385" s="12">
        <f t="shared" si="699"/>
        <v>0</v>
      </c>
      <c r="BW6385" s="3" t="s">
        <v>16556</v>
      </c>
      <c r="CQ6385" s="3" t="str">
        <f>CONCATENATE(baseURL!$A$1,baseURL!$B$1,baseURL!$C$1,".",C6385,".",L6385,".pkl&amp;seq=",BC6385)</f>
        <v>http://proteomics.broadinstitute.org/millscripts/viewfeed.pl?side=xl&amp;cycle=1&amp;fixedMods=iaaC&amp;file=msdataSM/iPRG2012_nd/cpick_in/iPRG2012_nd.3042.5.0.pkl&amp;seq=LLAALPNPEDVVALSSRTYGQR</v>
      </c>
    </row>
    <row r="6386" spans="1:95" x14ac:dyDescent="0.2">
      <c r="A6386" s="3">
        <v>6593</v>
      </c>
      <c r="B6386" s="2" t="s">
        <v>16557</v>
      </c>
      <c r="C6386" s="2" t="s">
        <v>16558</v>
      </c>
      <c r="D6386" s="3">
        <v>16061</v>
      </c>
      <c r="E6386" s="3">
        <v>16045</v>
      </c>
      <c r="F6386" s="3">
        <v>63905</v>
      </c>
      <c r="G6386" s="3">
        <v>19087</v>
      </c>
      <c r="H6386" s="3">
        <v>56.348500000000001</v>
      </c>
      <c r="I6386" s="30">
        <v>588.64418999999998</v>
      </c>
      <c r="J6386" s="30">
        <v>589.00134260000004</v>
      </c>
      <c r="K6386" s="30">
        <v>-0.35715000000000002</v>
      </c>
      <c r="L6386" s="3">
        <v>3</v>
      </c>
      <c r="M6386" s="3">
        <v>3</v>
      </c>
      <c r="N6386" s="10">
        <f t="shared" si="693"/>
        <v>1</v>
      </c>
      <c r="O6386" s="35">
        <v>3</v>
      </c>
      <c r="P6386" s="17"/>
      <c r="Q6386" s="40">
        <v>1764.98543</v>
      </c>
      <c r="R6386" s="40">
        <v>588.99999000000003</v>
      </c>
      <c r="S6386" s="18">
        <f t="shared" si="694"/>
        <v>-604.0747131422612</v>
      </c>
      <c r="T6386" s="18">
        <f t="shared" si="695"/>
        <v>2.2964346739944013</v>
      </c>
      <c r="U6386" s="18">
        <f t="shared" si="696"/>
        <v>2.0543294067196642</v>
      </c>
      <c r="V6386" s="30">
        <v>589.00120000000004</v>
      </c>
      <c r="W6386" s="3" t="s">
        <v>47</v>
      </c>
      <c r="X6386" s="3" t="s">
        <v>47</v>
      </c>
      <c r="Y6386" s="3" t="s">
        <v>47</v>
      </c>
      <c r="Z6386" s="3" t="s">
        <v>47</v>
      </c>
      <c r="AA6386" s="3" t="s">
        <v>47</v>
      </c>
      <c r="AB6386" s="12" t="s">
        <v>47</v>
      </c>
      <c r="AC6386" s="3" t="s">
        <v>47</v>
      </c>
      <c r="AD6386" s="3" t="s">
        <v>47</v>
      </c>
      <c r="AE6386" s="3" t="s">
        <v>47</v>
      </c>
      <c r="AF6386" s="3" t="s">
        <v>47</v>
      </c>
      <c r="AH6386" s="3" t="s">
        <v>47</v>
      </c>
      <c r="AI6386" s="3" t="s">
        <v>47</v>
      </c>
      <c r="AJ6386" s="3" t="s">
        <v>48</v>
      </c>
      <c r="AK6386" s="3" t="s">
        <v>47</v>
      </c>
      <c r="AL6386" s="3" t="s">
        <v>47</v>
      </c>
      <c r="AU6386" s="3">
        <v>0</v>
      </c>
      <c r="AV6386" s="3">
        <v>14</v>
      </c>
      <c r="AW6386" s="3">
        <v>1</v>
      </c>
      <c r="AX6386" s="3">
        <v>14</v>
      </c>
      <c r="AY6386" s="3">
        <v>100</v>
      </c>
      <c r="AZ6386" s="6" t="str">
        <f t="shared" si="697"/>
        <v>3043.1</v>
      </c>
      <c r="BC6386" s="12" t="s">
        <v>16339</v>
      </c>
      <c r="BJ6386" s="12">
        <f t="shared" si="698"/>
        <v>0</v>
      </c>
      <c r="BK6386" s="12">
        <f t="shared" si="699"/>
        <v>0</v>
      </c>
      <c r="CQ6386" s="3" t="str">
        <f>CONCATENATE(baseURL!$A$1,baseURL!$B$1,baseURL!$C$1,".",C6386,".",L6386,".pkl&amp;seq=",BC6386)</f>
        <v>http://proteomics.broadinstitute.org/millscripts/viewfeed.pl?side=xl&amp;cycle=1&amp;fixedMods=iaaC&amp;file=msdataSM/iPRG2012_nd/cpick_in/iPRG2012_nd.3043.1.3.pkl&amp;seq=LLAALPNPEDVVALSSR</v>
      </c>
    </row>
    <row r="6387" spans="1:95" x14ac:dyDescent="0.2">
      <c r="A6387" s="3">
        <v>4209</v>
      </c>
      <c r="B6387" s="2" t="s">
        <v>16559</v>
      </c>
      <c r="C6387" s="2" t="s">
        <v>16560</v>
      </c>
      <c r="D6387" s="3">
        <v>16062</v>
      </c>
      <c r="E6387" s="3">
        <v>16046</v>
      </c>
      <c r="F6387" s="3">
        <v>63906</v>
      </c>
      <c r="G6387" s="3">
        <v>19088</v>
      </c>
      <c r="H6387" s="3">
        <v>56.352699999999999</v>
      </c>
      <c r="I6387" s="30">
        <v>617.01936000000001</v>
      </c>
      <c r="J6387" s="30">
        <v>617.01935300000002</v>
      </c>
      <c r="K6387" s="30">
        <v>1.0000000000000001E-5</v>
      </c>
      <c r="L6387" s="3">
        <v>3</v>
      </c>
      <c r="M6387" s="3">
        <v>3</v>
      </c>
      <c r="N6387" s="10">
        <f t="shared" si="693"/>
        <v>1</v>
      </c>
      <c r="O6387" s="35">
        <v>3</v>
      </c>
      <c r="P6387" s="17"/>
      <c r="Q6387" s="40">
        <v>1849.04294</v>
      </c>
      <c r="R6387" s="40">
        <v>617.01916000000006</v>
      </c>
      <c r="S6387" s="18">
        <f t="shared" si="694"/>
        <v>0.32413904286180656</v>
      </c>
      <c r="T6387" s="18">
        <f t="shared" si="695"/>
        <v>0.31279417638743856</v>
      </c>
      <c r="U6387" s="18">
        <f t="shared" si="696"/>
        <v>6.4827808424959943E-2</v>
      </c>
      <c r="V6387" s="30">
        <v>617.01919999999996</v>
      </c>
      <c r="W6387" s="3" t="s">
        <v>47</v>
      </c>
      <c r="X6387" s="3" t="s">
        <v>47</v>
      </c>
      <c r="Y6387" s="3" t="s">
        <v>47</v>
      </c>
      <c r="Z6387" s="3" t="s">
        <v>47</v>
      </c>
      <c r="AA6387" s="3" t="s">
        <v>65</v>
      </c>
      <c r="AB6387" s="12" t="s">
        <v>47</v>
      </c>
      <c r="AC6387" s="3" t="s">
        <v>47</v>
      </c>
      <c r="AD6387" s="3" t="s">
        <v>47</v>
      </c>
      <c r="AE6387" s="3" t="s">
        <v>47</v>
      </c>
      <c r="AF6387" s="3" t="s">
        <v>47</v>
      </c>
      <c r="AG6387" s="3" t="s">
        <v>47</v>
      </c>
      <c r="AH6387" s="3" t="s">
        <v>47</v>
      </c>
      <c r="AI6387" s="3" t="s">
        <v>47</v>
      </c>
      <c r="AJ6387" s="3" t="s">
        <v>47</v>
      </c>
      <c r="AK6387" s="3" t="s">
        <v>47</v>
      </c>
      <c r="AL6387" s="3" t="s">
        <v>47</v>
      </c>
      <c r="AM6387" s="3" t="s">
        <v>47</v>
      </c>
      <c r="AN6387" s="3" t="s">
        <v>47</v>
      </c>
      <c r="AO6387" s="3" t="s">
        <v>65</v>
      </c>
      <c r="AR6387" s="3" t="s">
        <v>65</v>
      </c>
      <c r="AU6387" s="3">
        <v>3</v>
      </c>
      <c r="AV6387" s="3">
        <v>17</v>
      </c>
      <c r="AW6387" s="3">
        <v>1</v>
      </c>
      <c r="AX6387" s="3">
        <v>17</v>
      </c>
      <c r="AY6387" s="3">
        <v>100</v>
      </c>
      <c r="AZ6387" s="6" t="str">
        <f t="shared" si="697"/>
        <v>3043.2</v>
      </c>
      <c r="BC6387" s="12" t="s">
        <v>16561</v>
      </c>
      <c r="BJ6387" s="12">
        <f t="shared" si="698"/>
        <v>0</v>
      </c>
      <c r="BK6387" s="12">
        <f t="shared" si="699"/>
        <v>0</v>
      </c>
      <c r="BW6387" s="3" t="s">
        <v>16562</v>
      </c>
      <c r="CK6387" s="3" t="s">
        <v>16562</v>
      </c>
      <c r="CN6387" s="3" t="s">
        <v>16562</v>
      </c>
      <c r="CQ6387" s="3" t="str">
        <f>CONCATENATE(baseURL!$A$1,baseURL!$B$1,baseURL!$C$1,".",C6387,".",L6387,".pkl&amp;seq=",BC6387)</f>
        <v>http://proteomics.broadinstitute.org/millscripts/viewfeed.pl?side=xl&amp;cycle=1&amp;fixedMods=iaaC&amp;file=msdataSM/iPRG2012_nd/cpick_in/iPRG2012_nd.3043.2.3.pkl&amp;seq=TALLSVYDKTGLLDLAR</v>
      </c>
    </row>
    <row r="6388" spans="1:95" x14ac:dyDescent="0.2">
      <c r="A6388" s="3">
        <v>5261</v>
      </c>
      <c r="B6388" s="2" t="s">
        <v>16563</v>
      </c>
      <c r="C6388" s="2" t="s">
        <v>16557</v>
      </c>
      <c r="D6388" s="3">
        <v>16066</v>
      </c>
      <c r="E6388" s="3">
        <v>16050</v>
      </c>
      <c r="F6388" s="3">
        <v>63927</v>
      </c>
      <c r="G6388" s="3">
        <v>19093</v>
      </c>
      <c r="H6388" s="3">
        <v>56.386099999999999</v>
      </c>
      <c r="I6388" s="30">
        <v>798.96294</v>
      </c>
      <c r="J6388" s="30">
        <v>798.96103170000004</v>
      </c>
      <c r="K6388" s="30">
        <v>1.91E-3</v>
      </c>
      <c r="L6388" s="3">
        <v>2</v>
      </c>
      <c r="M6388" s="3">
        <v>2</v>
      </c>
      <c r="N6388" s="10">
        <f t="shared" si="693"/>
        <v>1</v>
      </c>
      <c r="O6388" s="35">
        <v>2</v>
      </c>
      <c r="P6388" s="17"/>
      <c r="Q6388" s="40">
        <v>1596.91418</v>
      </c>
      <c r="R6388" s="40">
        <v>798.96073000000001</v>
      </c>
      <c r="S6388" s="18">
        <f t="shared" si="694"/>
        <v>2.7660933973450001</v>
      </c>
      <c r="T6388" s="18">
        <f t="shared" si="695"/>
        <v>0.37761555567658489</v>
      </c>
      <c r="U6388" s="18">
        <f t="shared" si="696"/>
        <v>0.58826420661530188</v>
      </c>
      <c r="V6388" s="30">
        <v>798.96119999999996</v>
      </c>
      <c r="W6388" s="3" t="s">
        <v>47</v>
      </c>
      <c r="X6388" s="3" t="s">
        <v>47</v>
      </c>
      <c r="Y6388" s="3" t="s">
        <v>47</v>
      </c>
      <c r="Z6388" s="3" t="s">
        <v>47</v>
      </c>
      <c r="AA6388" s="3" t="s">
        <v>47</v>
      </c>
      <c r="AB6388" s="12" t="s">
        <v>47</v>
      </c>
      <c r="AC6388" s="3" t="s">
        <v>47</v>
      </c>
      <c r="AD6388" s="3" t="s">
        <v>47</v>
      </c>
      <c r="AE6388" s="3" t="s">
        <v>47</v>
      </c>
      <c r="AF6388" s="3" t="s">
        <v>47</v>
      </c>
      <c r="AG6388" s="3" t="s">
        <v>47</v>
      </c>
      <c r="AH6388" s="3" t="s">
        <v>47</v>
      </c>
      <c r="AI6388" s="3" t="s">
        <v>47</v>
      </c>
      <c r="AJ6388" s="3" t="s">
        <v>47</v>
      </c>
      <c r="AK6388" s="3" t="s">
        <v>47</v>
      </c>
      <c r="AL6388" s="3" t="s">
        <v>47</v>
      </c>
      <c r="AM6388" s="3" t="s">
        <v>47</v>
      </c>
      <c r="AN6388" s="3" t="s">
        <v>47</v>
      </c>
      <c r="AU6388" s="3">
        <v>0</v>
      </c>
      <c r="AV6388" s="3">
        <v>18</v>
      </c>
      <c r="AW6388" s="3">
        <v>1</v>
      </c>
      <c r="AX6388" s="3">
        <v>18</v>
      </c>
      <c r="AY6388" s="3">
        <v>100</v>
      </c>
      <c r="AZ6388" s="6" t="str">
        <f t="shared" si="697"/>
        <v>3044.2</v>
      </c>
      <c r="BC6388" s="12" t="s">
        <v>16564</v>
      </c>
      <c r="BJ6388" s="12">
        <f t="shared" si="698"/>
        <v>0</v>
      </c>
      <c r="BK6388" s="12">
        <f t="shared" si="699"/>
        <v>0</v>
      </c>
      <c r="CQ6388" s="3" t="str">
        <f>CONCATENATE(baseURL!$A$1,baseURL!$B$1,baseURL!$C$1,".",C6388,".",L6388,".pkl&amp;seq=",BC6388)</f>
        <v>http://proteomics.broadinstitute.org/millscripts/viewfeed.pl?side=xl&amp;cycle=1&amp;fixedMods=iaaC&amp;file=msdataSM/iPRG2012_nd/cpick_in/iPRG2012_nd.3044.2.2.pkl&amp;seq=MLLSGNNLALLVPGGK</v>
      </c>
    </row>
    <row r="6389" spans="1:95" x14ac:dyDescent="0.2">
      <c r="A6389" s="3">
        <v>5502</v>
      </c>
      <c r="B6389" s="2" t="s">
        <v>16565</v>
      </c>
      <c r="C6389" s="2" t="s">
        <v>16566</v>
      </c>
      <c r="D6389" s="3">
        <v>16067</v>
      </c>
      <c r="E6389" s="3">
        <v>16051</v>
      </c>
      <c r="F6389" s="3">
        <v>63947</v>
      </c>
      <c r="G6389" s="3">
        <v>19095</v>
      </c>
      <c r="H6389" s="3">
        <v>56.3979</v>
      </c>
      <c r="I6389" s="30">
        <v>630.01157000000001</v>
      </c>
      <c r="J6389" s="30">
        <v>630.01268579999999</v>
      </c>
      <c r="K6389" s="30">
        <v>-1.1199999999999999E-3</v>
      </c>
      <c r="L6389" s="3">
        <v>3</v>
      </c>
      <c r="M6389" s="3">
        <v>3</v>
      </c>
      <c r="N6389" s="10">
        <f t="shared" si="693"/>
        <v>1</v>
      </c>
      <c r="O6389" s="35">
        <v>3</v>
      </c>
      <c r="P6389" s="17"/>
      <c r="Q6389" s="40">
        <v>1888.0174500000001</v>
      </c>
      <c r="R6389" s="40">
        <v>630.01067</v>
      </c>
      <c r="S6389" s="18">
        <f t="shared" si="694"/>
        <v>1.4285472339721725</v>
      </c>
      <c r="T6389" s="18">
        <f t="shared" si="695"/>
        <v>3.1996283491214954</v>
      </c>
      <c r="U6389" s="18">
        <f t="shared" si="696"/>
        <v>2.9047127091369016</v>
      </c>
      <c r="V6389" s="30">
        <v>630.01250000000005</v>
      </c>
      <c r="W6389" s="3" t="s">
        <v>47</v>
      </c>
      <c r="X6389" s="3" t="s">
        <v>47</v>
      </c>
      <c r="Y6389" s="3" t="s">
        <v>47</v>
      </c>
      <c r="Z6389" s="3" t="s">
        <v>47</v>
      </c>
      <c r="AA6389" s="3" t="s">
        <v>47</v>
      </c>
      <c r="AB6389" s="12" t="s">
        <v>47</v>
      </c>
      <c r="AC6389" s="3" t="s">
        <v>47</v>
      </c>
      <c r="AD6389" s="3" t="s">
        <v>47</v>
      </c>
      <c r="AE6389" s="3" t="s">
        <v>47</v>
      </c>
      <c r="AF6389" s="3" t="s">
        <v>47</v>
      </c>
      <c r="AG6389" s="3" t="s">
        <v>47</v>
      </c>
      <c r="AH6389" s="3" t="s">
        <v>47</v>
      </c>
      <c r="AI6389" s="3" t="s">
        <v>47</v>
      </c>
      <c r="AJ6389" s="3" t="s">
        <v>47</v>
      </c>
      <c r="AK6389" s="3" t="s">
        <v>47</v>
      </c>
      <c r="AL6389" s="3" t="s">
        <v>47</v>
      </c>
      <c r="AM6389" s="3" t="s">
        <v>47</v>
      </c>
      <c r="AU6389" s="3">
        <v>0</v>
      </c>
      <c r="AV6389" s="3">
        <v>17</v>
      </c>
      <c r="AW6389" s="3">
        <v>1</v>
      </c>
      <c r="AX6389" s="3">
        <v>17</v>
      </c>
      <c r="AY6389" s="3">
        <v>100</v>
      </c>
      <c r="AZ6389" s="6" t="str">
        <f t="shared" si="697"/>
        <v>3045.1</v>
      </c>
      <c r="BC6389" s="12" t="s">
        <v>16567</v>
      </c>
      <c r="BJ6389" s="12">
        <f t="shared" si="698"/>
        <v>0</v>
      </c>
      <c r="BK6389" s="12">
        <f t="shared" si="699"/>
        <v>0</v>
      </c>
      <c r="CQ6389" s="3" t="str">
        <f>CONCATENATE(baseURL!$A$1,baseURL!$B$1,baseURL!$C$1,".",C6389,".",L6389,".pkl&amp;seq=",BC6389)</f>
        <v>http://proteomics.broadinstitute.org/millscripts/viewfeed.pl?side=xl&amp;cycle=1&amp;fixedMods=iaaC&amp;file=msdataSM/iPRG2012_nd/cpick_in/iPRG2012_nd.3045.1.3.pkl&amp;seq=LLDGLFQLAGVKDEDVR</v>
      </c>
    </row>
    <row r="6390" spans="1:95" x14ac:dyDescent="0.2">
      <c r="A6390" s="3">
        <v>1418</v>
      </c>
      <c r="B6390" s="2" t="s">
        <v>16568</v>
      </c>
      <c r="C6390" s="2" t="s">
        <v>16569</v>
      </c>
      <c r="D6390" s="3">
        <v>16068</v>
      </c>
      <c r="E6390" s="3">
        <v>16052</v>
      </c>
      <c r="F6390" s="3">
        <v>63948</v>
      </c>
      <c r="G6390" s="3">
        <v>19096</v>
      </c>
      <c r="H6390" s="3">
        <v>56.401299999999999</v>
      </c>
      <c r="I6390" s="30">
        <v>636.34711000000004</v>
      </c>
      <c r="J6390" s="30">
        <v>636.18227200000001</v>
      </c>
      <c r="K6390" s="30">
        <v>0.16483999999999999</v>
      </c>
      <c r="L6390" s="3">
        <v>0</v>
      </c>
      <c r="M6390" s="3">
        <v>6</v>
      </c>
      <c r="N6390" s="10">
        <f t="shared" si="693"/>
        <v>1</v>
      </c>
      <c r="O6390" s="35">
        <v>6</v>
      </c>
      <c r="P6390" s="17"/>
      <c r="Q6390" s="40">
        <v>3812.0493700000002</v>
      </c>
      <c r="R6390" s="40">
        <v>636.18096000000003</v>
      </c>
      <c r="S6390" s="18">
        <f t="shared" si="694"/>
        <v>261.16782872599015</v>
      </c>
      <c r="T6390" s="18">
        <f t="shared" si="695"/>
        <v>2.0623062972278148</v>
      </c>
      <c r="U6390" s="18">
        <f t="shared" si="696"/>
        <v>1.9491309515752335</v>
      </c>
      <c r="V6390" s="30">
        <v>636.18219999999997</v>
      </c>
      <c r="W6390" s="3" t="s">
        <v>47</v>
      </c>
      <c r="X6390" s="3" t="s">
        <v>47</v>
      </c>
      <c r="Y6390" s="3" t="s">
        <v>47</v>
      </c>
      <c r="Z6390" s="3" t="s">
        <v>47</v>
      </c>
      <c r="AA6390" s="3" t="s">
        <v>47</v>
      </c>
      <c r="AB6390" s="12" t="s">
        <v>48</v>
      </c>
      <c r="AC6390" s="3" t="s">
        <v>52</v>
      </c>
      <c r="AL6390" s="3" t="s">
        <v>48</v>
      </c>
      <c r="AM6390" s="3" t="s">
        <v>47</v>
      </c>
      <c r="AU6390" s="3">
        <v>0</v>
      </c>
      <c r="AV6390" s="3">
        <v>6</v>
      </c>
      <c r="AW6390" s="3">
        <v>1</v>
      </c>
      <c r="AX6390" s="3">
        <v>6</v>
      </c>
      <c r="AY6390" s="3">
        <v>100</v>
      </c>
      <c r="AZ6390" s="6" t="str">
        <f t="shared" si="697"/>
        <v>3045.2</v>
      </c>
      <c r="BC6390" s="12" t="s">
        <v>16570</v>
      </c>
      <c r="BJ6390" s="12">
        <f t="shared" si="698"/>
        <v>0</v>
      </c>
      <c r="BK6390" s="12">
        <f t="shared" si="699"/>
        <v>0</v>
      </c>
      <c r="CQ6390" s="3" t="str">
        <f>CONCATENATE(baseURL!$A$1,baseURL!$B$1,baseURL!$C$1,".",C6390,".",L6390,".pkl&amp;seq=",BC6390)</f>
        <v>http://proteomics.broadinstitute.org/millscripts/viewfeed.pl?side=xl&amp;cycle=1&amp;fixedMods=iaaC&amp;file=msdataSM/iPRG2012_nd/cpick_in/iPRG2012_nd.3045.2.0.pkl&amp;seq=LVGKHDPNVVLVDVREPSEYSLVHLPASLNVPYR</v>
      </c>
    </row>
    <row r="6391" spans="1:95" x14ac:dyDescent="0.2">
      <c r="A6391" s="3">
        <v>5260</v>
      </c>
      <c r="B6391" s="2" t="s">
        <v>16571</v>
      </c>
      <c r="C6391" s="2" t="s">
        <v>16563</v>
      </c>
      <c r="D6391" s="3">
        <v>16069</v>
      </c>
      <c r="E6391" s="3">
        <v>16053</v>
      </c>
      <c r="F6391" s="3">
        <v>63949</v>
      </c>
      <c r="G6391" s="3">
        <v>19097</v>
      </c>
      <c r="H6391" s="3">
        <v>56.404600000000002</v>
      </c>
      <c r="I6391" s="30">
        <v>734.71498999999994</v>
      </c>
      <c r="J6391" s="30">
        <v>734.71301170000004</v>
      </c>
      <c r="K6391" s="30">
        <v>1.98E-3</v>
      </c>
      <c r="L6391" s="3">
        <v>3</v>
      </c>
      <c r="M6391" s="3">
        <v>3</v>
      </c>
      <c r="N6391" s="10">
        <f t="shared" si="693"/>
        <v>1</v>
      </c>
      <c r="O6391" s="35">
        <v>3</v>
      </c>
      <c r="P6391" s="17"/>
      <c r="Q6391" s="40">
        <v>2202.1223300000001</v>
      </c>
      <c r="R6391" s="40">
        <v>734.71229000000005</v>
      </c>
      <c r="S6391" s="18">
        <f t="shared" si="694"/>
        <v>3.6749079015551498</v>
      </c>
      <c r="T6391" s="18">
        <f t="shared" si="695"/>
        <v>0.98228927133572697</v>
      </c>
      <c r="U6391" s="18">
        <f t="shared" si="696"/>
        <v>0.69414927027139961</v>
      </c>
      <c r="V6391" s="30">
        <v>734.71280000000002</v>
      </c>
      <c r="W6391" s="3" t="s">
        <v>47</v>
      </c>
      <c r="X6391" s="3" t="s">
        <v>47</v>
      </c>
      <c r="Y6391" s="3" t="s">
        <v>47</v>
      </c>
      <c r="Z6391" s="3" t="s">
        <v>47</v>
      </c>
      <c r="AA6391" s="3" t="s">
        <v>47</v>
      </c>
      <c r="AB6391" s="12" t="s">
        <v>47</v>
      </c>
      <c r="AC6391" s="3" t="s">
        <v>47</v>
      </c>
      <c r="AD6391" s="3" t="s">
        <v>47</v>
      </c>
      <c r="AE6391" s="3" t="s">
        <v>47</v>
      </c>
      <c r="AF6391" s="3" t="s">
        <v>47</v>
      </c>
      <c r="AG6391" s="3" t="s">
        <v>47</v>
      </c>
      <c r="AH6391" s="3" t="s">
        <v>47</v>
      </c>
      <c r="AI6391" s="3" t="s">
        <v>47</v>
      </c>
      <c r="AJ6391" s="3" t="s">
        <v>47</v>
      </c>
      <c r="AK6391" s="3" t="s">
        <v>47</v>
      </c>
      <c r="AL6391" s="3" t="s">
        <v>47</v>
      </c>
      <c r="AM6391" s="3" t="s">
        <v>47</v>
      </c>
      <c r="AN6391" s="3" t="s">
        <v>47</v>
      </c>
      <c r="AU6391" s="3">
        <v>0</v>
      </c>
      <c r="AV6391" s="3">
        <v>18</v>
      </c>
      <c r="AW6391" s="3">
        <v>1</v>
      </c>
      <c r="AX6391" s="3">
        <v>18</v>
      </c>
      <c r="AY6391" s="3">
        <v>100</v>
      </c>
      <c r="AZ6391" s="6" t="str">
        <f t="shared" si="697"/>
        <v>3045.3</v>
      </c>
      <c r="BC6391" s="12" t="s">
        <v>16572</v>
      </c>
      <c r="BJ6391" s="12">
        <f t="shared" si="698"/>
        <v>0</v>
      </c>
      <c r="BK6391" s="12">
        <f t="shared" si="699"/>
        <v>0</v>
      </c>
      <c r="CQ6391" s="3" t="str">
        <f>CONCATENATE(baseURL!$A$1,baseURL!$B$1,baseURL!$C$1,".",C6391,".",L6391,".pkl&amp;seq=",BC6391)</f>
        <v>http://proteomics.broadinstitute.org/millscripts/viewfeed.pl?side=xl&amp;cycle=1&amp;fixedMods=iaaC&amp;file=msdataSM/iPRG2012_nd/cpick_in/iPRG2012_nd.3045.3.3.pkl&amp;seq=MLDLNQFLEDKGGNPELLR</v>
      </c>
    </row>
    <row r="6392" spans="1:95" x14ac:dyDescent="0.2">
      <c r="A6392" s="3">
        <v>6451</v>
      </c>
      <c r="B6392" s="2" t="s">
        <v>16573</v>
      </c>
      <c r="C6392" s="2" t="s">
        <v>16574</v>
      </c>
      <c r="D6392" s="3">
        <v>16070</v>
      </c>
      <c r="E6392" s="3">
        <v>16054</v>
      </c>
      <c r="F6392" s="3">
        <v>63950</v>
      </c>
      <c r="G6392" s="3">
        <v>19098</v>
      </c>
      <c r="H6392" s="3">
        <v>56.407899999999998</v>
      </c>
      <c r="I6392" s="30">
        <v>775.89963</v>
      </c>
      <c r="J6392" s="30">
        <v>775.89951789999998</v>
      </c>
      <c r="K6392" s="30">
        <v>1.1E-4</v>
      </c>
      <c r="L6392" s="3">
        <v>2</v>
      </c>
      <c r="M6392" s="3">
        <v>2</v>
      </c>
      <c r="N6392" s="10">
        <f t="shared" si="693"/>
        <v>1</v>
      </c>
      <c r="O6392" s="35">
        <v>2</v>
      </c>
      <c r="P6392" s="17"/>
      <c r="Q6392" s="40">
        <v>1550.7883099999999</v>
      </c>
      <c r="R6392" s="40">
        <v>775.89778999999999</v>
      </c>
      <c r="S6392" s="18">
        <f t="shared" si="694"/>
        <v>2.3714463731306763</v>
      </c>
      <c r="T6392" s="18">
        <f t="shared" si="695"/>
        <v>2.2269685804771759</v>
      </c>
      <c r="U6392" s="18">
        <f t="shared" si="696"/>
        <v>2.461664441738193</v>
      </c>
      <c r="V6392" s="30">
        <v>775.89970000000005</v>
      </c>
      <c r="W6392" s="3" t="s">
        <v>47</v>
      </c>
      <c r="X6392" s="3" t="s">
        <v>47</v>
      </c>
      <c r="Y6392" s="3" t="s">
        <v>47</v>
      </c>
      <c r="Z6392" s="3" t="s">
        <v>47</v>
      </c>
      <c r="AA6392" s="3" t="s">
        <v>47</v>
      </c>
      <c r="AB6392" s="12" t="s">
        <v>47</v>
      </c>
      <c r="AC6392" s="3" t="s">
        <v>47</v>
      </c>
      <c r="AD6392" s="3" t="s">
        <v>47</v>
      </c>
      <c r="AE6392" s="3" t="s">
        <v>47</v>
      </c>
      <c r="AF6392" s="3" t="s">
        <v>47</v>
      </c>
      <c r="AG6392" s="3" t="s">
        <v>47</v>
      </c>
      <c r="AH6392" s="3" t="s">
        <v>47</v>
      </c>
      <c r="AI6392" s="3" t="s">
        <v>47</v>
      </c>
      <c r="AJ6392" s="3" t="s">
        <v>47</v>
      </c>
      <c r="AK6392" s="3" t="s">
        <v>47</v>
      </c>
      <c r="AL6392" s="3" t="s">
        <v>47</v>
      </c>
      <c r="AU6392" s="3">
        <v>0</v>
      </c>
      <c r="AV6392" s="3">
        <v>16</v>
      </c>
      <c r="AW6392" s="3">
        <v>1</v>
      </c>
      <c r="AX6392" s="3">
        <v>16</v>
      </c>
      <c r="AY6392" s="3">
        <v>100</v>
      </c>
      <c r="AZ6392" s="6" t="str">
        <f t="shared" si="697"/>
        <v>3045.4</v>
      </c>
      <c r="BC6392" s="12" t="s">
        <v>16575</v>
      </c>
      <c r="BJ6392" s="12">
        <f t="shared" si="698"/>
        <v>0</v>
      </c>
      <c r="BK6392" s="12">
        <f t="shared" si="699"/>
        <v>0</v>
      </c>
      <c r="CQ6392" s="3" t="str">
        <f>CONCATENATE(baseURL!$A$1,baseURL!$B$1,baseURL!$C$1,".",C6392,".",L6392,".pkl&amp;seq=",BC6392)</f>
        <v>http://proteomics.broadinstitute.org/millscripts/viewfeed.pl?side=xl&amp;cycle=1&amp;fixedMods=iaaC&amp;file=msdataSM/iPRG2012_nd/cpick_in/iPRG2012_nd.3045.4.2.pkl&amp;seq=NFTPEQLSSMVLGK</v>
      </c>
    </row>
    <row r="6393" spans="1:95" x14ac:dyDescent="0.2">
      <c r="A6393" s="3">
        <v>2814</v>
      </c>
      <c r="B6393" s="2" t="s">
        <v>16576</v>
      </c>
      <c r="C6393" s="2" t="s">
        <v>16577</v>
      </c>
      <c r="D6393" s="3">
        <v>16071</v>
      </c>
      <c r="E6393" s="3">
        <v>16055</v>
      </c>
      <c r="F6393" s="3">
        <v>63951</v>
      </c>
      <c r="G6393" s="3">
        <v>19099</v>
      </c>
      <c r="H6393" s="3">
        <v>56.411299999999997</v>
      </c>
      <c r="I6393" s="30">
        <v>790.41103999999996</v>
      </c>
      <c r="J6393" s="30">
        <v>790.76452289999997</v>
      </c>
      <c r="K6393" s="30">
        <v>-0.35348000000000002</v>
      </c>
      <c r="L6393" s="3">
        <v>0</v>
      </c>
      <c r="M6393" s="3">
        <v>3</v>
      </c>
      <c r="N6393" s="10">
        <f t="shared" si="693"/>
        <v>1</v>
      </c>
      <c r="O6393" s="35">
        <v>3</v>
      </c>
      <c r="P6393" s="17"/>
      <c r="Q6393" s="40">
        <v>2370.2775900000001</v>
      </c>
      <c r="R6393" s="40">
        <v>790.76405</v>
      </c>
      <c r="S6393" s="18">
        <f t="shared" si="694"/>
        <v>-446.41634884646089</v>
      </c>
      <c r="T6393" s="18">
        <f t="shared" si="695"/>
        <v>0.59802920982183838</v>
      </c>
      <c r="U6393" s="18">
        <f t="shared" si="696"/>
        <v>0.56906987615424298</v>
      </c>
      <c r="V6393" s="30">
        <v>790.7645</v>
      </c>
      <c r="W6393" s="3" t="s">
        <v>47</v>
      </c>
      <c r="Z6393" s="3" t="s">
        <v>47</v>
      </c>
      <c r="AB6393" s="12" t="s">
        <v>47</v>
      </c>
      <c r="AC6393" s="3" t="s">
        <v>47</v>
      </c>
      <c r="AD6393" s="3" t="s">
        <v>47</v>
      </c>
      <c r="AE6393" s="3" t="s">
        <v>47</v>
      </c>
      <c r="AF6393" s="3" t="s">
        <v>47</v>
      </c>
      <c r="AG6393" s="3" t="s">
        <v>52</v>
      </c>
      <c r="AI6393" s="3" t="s">
        <v>47</v>
      </c>
      <c r="AK6393" s="3" t="s">
        <v>47</v>
      </c>
      <c r="AL6393" s="3" t="s">
        <v>47</v>
      </c>
      <c r="AN6393" s="3" t="s">
        <v>47</v>
      </c>
      <c r="AU6393" s="3">
        <v>0</v>
      </c>
      <c r="AV6393" s="3">
        <v>11</v>
      </c>
      <c r="AW6393" s="3">
        <v>1</v>
      </c>
      <c r="AX6393" s="3">
        <v>11</v>
      </c>
      <c r="AY6393" s="3">
        <v>100</v>
      </c>
      <c r="AZ6393" s="6" t="str">
        <f t="shared" si="697"/>
        <v>3045.5</v>
      </c>
      <c r="BC6393" s="12" t="s">
        <v>16555</v>
      </c>
      <c r="BJ6393" s="12">
        <f t="shared" si="698"/>
        <v>0</v>
      </c>
      <c r="BK6393" s="12">
        <f t="shared" si="699"/>
        <v>0</v>
      </c>
      <c r="CQ6393" s="3" t="str">
        <f>CONCATENATE(baseURL!$A$1,baseURL!$B$1,baseURL!$C$1,".",C6393,".",L6393,".pkl&amp;seq=",BC6393)</f>
        <v>http://proteomics.broadinstitute.org/millscripts/viewfeed.pl?side=xl&amp;cycle=1&amp;fixedMods=iaaC&amp;file=msdataSM/iPRG2012_nd/cpick_in/iPRG2012_nd.3045.5.0.pkl&amp;seq=LLAALPNPEDVVALSSRTYGQR</v>
      </c>
    </row>
    <row r="6394" spans="1:95" x14ac:dyDescent="0.2">
      <c r="A6394" s="3">
        <v>4680</v>
      </c>
      <c r="B6394" s="2" t="s">
        <v>16578</v>
      </c>
      <c r="C6394" s="2" t="s">
        <v>16565</v>
      </c>
      <c r="D6394" s="3">
        <v>16073</v>
      </c>
      <c r="E6394" s="3">
        <v>16057</v>
      </c>
      <c r="F6394" s="3">
        <v>63969</v>
      </c>
      <c r="G6394" s="3">
        <v>19102</v>
      </c>
      <c r="H6394" s="3">
        <v>56.426299999999998</v>
      </c>
      <c r="I6394" s="30">
        <v>537.76606000000004</v>
      </c>
      <c r="J6394" s="30">
        <v>537.76738939999996</v>
      </c>
      <c r="K6394" s="30">
        <v>-1.33E-3</v>
      </c>
      <c r="L6394" s="3">
        <v>2</v>
      </c>
      <c r="M6394" s="3">
        <v>2</v>
      </c>
      <c r="N6394" s="10">
        <f t="shared" si="693"/>
        <v>1</v>
      </c>
      <c r="O6394" s="35">
        <v>2</v>
      </c>
      <c r="P6394" s="17"/>
      <c r="Q6394" s="40">
        <v>1074.52547</v>
      </c>
      <c r="R6394" s="40">
        <v>537.76637000000005</v>
      </c>
      <c r="S6394" s="18">
        <f t="shared" si="694"/>
        <v>-0.57645850932094</v>
      </c>
      <c r="T6394" s="18">
        <f t="shared" si="695"/>
        <v>1.8956187236190232</v>
      </c>
      <c r="U6394" s="18">
        <f t="shared" si="696"/>
        <v>1.5434211699605063</v>
      </c>
      <c r="V6394" s="30">
        <v>537.7672</v>
      </c>
      <c r="W6394" s="3" t="s">
        <v>47</v>
      </c>
      <c r="X6394" s="3" t="s">
        <v>47</v>
      </c>
      <c r="Y6394" s="3" t="s">
        <v>47</v>
      </c>
      <c r="Z6394" s="3" t="s">
        <v>47</v>
      </c>
      <c r="AB6394" s="12" t="s">
        <v>47</v>
      </c>
      <c r="AC6394" s="3" t="s">
        <v>47</v>
      </c>
      <c r="AD6394" s="3" t="s">
        <v>47</v>
      </c>
      <c r="AE6394" s="3" t="s">
        <v>47</v>
      </c>
      <c r="AG6394" s="3" t="s">
        <v>47</v>
      </c>
      <c r="AH6394" s="3" t="s">
        <v>47</v>
      </c>
      <c r="AI6394" s="3" t="s">
        <v>47</v>
      </c>
      <c r="AK6394" s="3" t="s">
        <v>47</v>
      </c>
      <c r="AL6394" s="3" t="s">
        <v>47</v>
      </c>
      <c r="AM6394" s="3" t="s">
        <v>47</v>
      </c>
      <c r="AN6394" s="3" t="s">
        <v>47</v>
      </c>
      <c r="AU6394" s="3">
        <v>0</v>
      </c>
      <c r="AV6394" s="3">
        <v>15</v>
      </c>
      <c r="AW6394" s="3">
        <v>1</v>
      </c>
      <c r="AX6394" s="3">
        <v>15</v>
      </c>
      <c r="AY6394" s="3">
        <v>100</v>
      </c>
      <c r="AZ6394" s="6" t="str">
        <f t="shared" si="697"/>
        <v>3046.2</v>
      </c>
      <c r="BC6394" s="12" t="s">
        <v>16579</v>
      </c>
      <c r="BJ6394" s="12">
        <f t="shared" si="698"/>
        <v>0</v>
      </c>
      <c r="BK6394" s="12">
        <f t="shared" si="699"/>
        <v>0</v>
      </c>
      <c r="CQ6394" s="3" t="str">
        <f>CONCATENATE(baseURL!$A$1,baseURL!$B$1,baseURL!$C$1,".",C6394,".",L6394,".pkl&amp;seq=",BC6394)</f>
        <v>http://proteomics.broadinstitute.org/millscripts/viewfeed.pl?side=xl&amp;cycle=1&amp;fixedMods=iaaC&amp;file=msdataSM/iPRG2012_nd/cpick_in/iPRG2012_nd.3046.2.2.pkl&amp;seq=ELTDFFFR</v>
      </c>
    </row>
    <row r="6395" spans="1:95" x14ac:dyDescent="0.2">
      <c r="A6395" s="3">
        <v>4176</v>
      </c>
      <c r="B6395" s="2" t="s">
        <v>16580</v>
      </c>
      <c r="C6395" s="2" t="s">
        <v>16568</v>
      </c>
      <c r="D6395" s="3">
        <v>16074</v>
      </c>
      <c r="E6395" s="3">
        <v>16058</v>
      </c>
      <c r="F6395" s="3">
        <v>63970</v>
      </c>
      <c r="G6395" s="3">
        <v>19103</v>
      </c>
      <c r="H6395" s="3">
        <v>56.429600000000001</v>
      </c>
      <c r="I6395" s="30">
        <v>750.92947000000004</v>
      </c>
      <c r="J6395" s="30">
        <v>750.92966279999996</v>
      </c>
      <c r="K6395" s="30">
        <v>-1.9000000000000001E-4</v>
      </c>
      <c r="L6395" s="3">
        <v>2</v>
      </c>
      <c r="M6395" s="3">
        <v>2</v>
      </c>
      <c r="N6395" s="10">
        <f t="shared" si="693"/>
        <v>1</v>
      </c>
      <c r="O6395" s="35">
        <v>2</v>
      </c>
      <c r="P6395" s="17"/>
      <c r="Q6395" s="40">
        <v>1500.85329</v>
      </c>
      <c r="R6395" s="40">
        <v>750.93028000000004</v>
      </c>
      <c r="S6395" s="18">
        <f t="shared" si="694"/>
        <v>-1.0786620563513694</v>
      </c>
      <c r="T6395" s="18">
        <f t="shared" si="695"/>
        <v>-0.82191385341234369</v>
      </c>
      <c r="U6395" s="18">
        <f t="shared" si="696"/>
        <v>-0.77237529962644424</v>
      </c>
      <c r="V6395" s="30">
        <v>750.92970000000003</v>
      </c>
      <c r="W6395" s="3" t="s">
        <v>47</v>
      </c>
      <c r="X6395" s="3" t="s">
        <v>47</v>
      </c>
      <c r="Y6395" s="3" t="s">
        <v>47</v>
      </c>
      <c r="Z6395" s="3" t="s">
        <v>47</v>
      </c>
      <c r="AB6395" s="12" t="s">
        <v>47</v>
      </c>
      <c r="AC6395" s="3" t="s">
        <v>47</v>
      </c>
      <c r="AD6395" s="3" t="s">
        <v>47</v>
      </c>
      <c r="AE6395" s="3" t="s">
        <v>47</v>
      </c>
      <c r="AF6395" s="3" t="s">
        <v>47</v>
      </c>
      <c r="AG6395" s="3" t="s">
        <v>47</v>
      </c>
      <c r="AH6395" s="3" t="s">
        <v>47</v>
      </c>
      <c r="AI6395" s="3" t="s">
        <v>47</v>
      </c>
      <c r="AJ6395" s="3" t="s">
        <v>52</v>
      </c>
      <c r="AK6395" s="3" t="s">
        <v>47</v>
      </c>
      <c r="AL6395" s="3" t="s">
        <v>47</v>
      </c>
      <c r="AM6395" s="3" t="s">
        <v>47</v>
      </c>
      <c r="AN6395" s="3" t="s">
        <v>47</v>
      </c>
      <c r="AU6395" s="3">
        <v>0</v>
      </c>
      <c r="AV6395" s="3">
        <v>16</v>
      </c>
      <c r="AW6395" s="3">
        <v>1</v>
      </c>
      <c r="AX6395" s="3">
        <v>16</v>
      </c>
      <c r="AY6395" s="3">
        <v>100</v>
      </c>
      <c r="AZ6395" s="6" t="str">
        <f t="shared" si="697"/>
        <v>3046.3</v>
      </c>
      <c r="BC6395" s="12" t="s">
        <v>16581</v>
      </c>
      <c r="BJ6395" s="12">
        <f t="shared" si="698"/>
        <v>0</v>
      </c>
      <c r="BK6395" s="12">
        <f t="shared" si="699"/>
        <v>0</v>
      </c>
      <c r="CQ6395" s="3" t="str">
        <f>CONCATENATE(baseURL!$A$1,baseURL!$B$1,baseURL!$C$1,".",C6395,".",L6395,".pkl&amp;seq=",BC6395)</f>
        <v>http://proteomics.broadinstitute.org/millscripts/viewfeed.pl?side=xl&amp;cycle=1&amp;fixedMods=iaaC&amp;file=msdataSM/iPRG2012_nd/cpick_in/iPRG2012_nd.3046.3.2.pkl&amp;seq=SPLNVGLVGTGLFAR</v>
      </c>
    </row>
    <row r="6396" spans="1:95" x14ac:dyDescent="0.2">
      <c r="A6396" s="3">
        <v>5573</v>
      </c>
      <c r="B6396" s="2" t="s">
        <v>16582</v>
      </c>
      <c r="C6396" s="2" t="s">
        <v>16573</v>
      </c>
      <c r="D6396" s="3">
        <v>16076</v>
      </c>
      <c r="E6396" s="3">
        <v>16060</v>
      </c>
      <c r="F6396" s="3">
        <v>63972</v>
      </c>
      <c r="G6396" s="3">
        <v>19105</v>
      </c>
      <c r="H6396" s="3">
        <v>56.436300000000003</v>
      </c>
      <c r="I6396" s="30">
        <v>900.96606999999995</v>
      </c>
      <c r="J6396" s="30">
        <v>900.96686250000005</v>
      </c>
      <c r="K6396" s="30">
        <v>-7.9000000000000001E-4</v>
      </c>
      <c r="L6396" s="3">
        <v>2</v>
      </c>
      <c r="M6396" s="3">
        <v>2</v>
      </c>
      <c r="N6396" s="10">
        <f t="shared" si="693"/>
        <v>1</v>
      </c>
      <c r="O6396" s="35">
        <v>2</v>
      </c>
      <c r="P6396" s="17"/>
      <c r="Q6396" s="40">
        <v>1800.9279100000001</v>
      </c>
      <c r="R6396" s="40">
        <v>900.96758999999997</v>
      </c>
      <c r="S6396" s="18">
        <f t="shared" si="694"/>
        <v>-1.6870751144641301</v>
      </c>
      <c r="T6396" s="18">
        <f t="shared" si="695"/>
        <v>-0.8074652273844668</v>
      </c>
      <c r="U6396" s="18">
        <f t="shared" si="696"/>
        <v>-0.98782687624390886</v>
      </c>
      <c r="V6396" s="30">
        <v>900.96669999999995</v>
      </c>
      <c r="W6396" s="3" t="s">
        <v>47</v>
      </c>
      <c r="X6396" s="3" t="s">
        <v>47</v>
      </c>
      <c r="Y6396" s="3" t="s">
        <v>47</v>
      </c>
      <c r="Z6396" s="3" t="s">
        <v>47</v>
      </c>
      <c r="AA6396" s="3" t="s">
        <v>48</v>
      </c>
      <c r="AB6396" s="12" t="s">
        <v>47</v>
      </c>
      <c r="AC6396" s="3" t="s">
        <v>47</v>
      </c>
      <c r="AD6396" s="3" t="s">
        <v>47</v>
      </c>
      <c r="AE6396" s="3" t="s">
        <v>47</v>
      </c>
      <c r="AF6396" s="3" t="s">
        <v>47</v>
      </c>
      <c r="AG6396" s="3" t="s">
        <v>47</v>
      </c>
      <c r="AH6396" s="3" t="s">
        <v>47</v>
      </c>
      <c r="AI6396" s="3" t="s">
        <v>47</v>
      </c>
      <c r="AJ6396" s="3" t="s">
        <v>47</v>
      </c>
      <c r="AK6396" s="3" t="s">
        <v>47</v>
      </c>
      <c r="AL6396" s="3" t="s">
        <v>47</v>
      </c>
      <c r="AM6396" s="3" t="s">
        <v>47</v>
      </c>
      <c r="AU6396" s="3">
        <v>0</v>
      </c>
      <c r="AV6396" s="3">
        <v>16</v>
      </c>
      <c r="AW6396" s="3">
        <v>1</v>
      </c>
      <c r="AX6396" s="3">
        <v>16</v>
      </c>
      <c r="AY6396" s="3">
        <v>100</v>
      </c>
      <c r="AZ6396" s="6" t="str">
        <f t="shared" si="697"/>
        <v>3046.5</v>
      </c>
      <c r="BC6396" s="12" t="s">
        <v>16583</v>
      </c>
      <c r="BJ6396" s="12">
        <f t="shared" si="698"/>
        <v>0</v>
      </c>
      <c r="BK6396" s="12">
        <f t="shared" si="699"/>
        <v>0</v>
      </c>
      <c r="CQ6396" s="3" t="str">
        <f>CONCATENATE(baseURL!$A$1,baseURL!$B$1,baseURL!$C$1,".",C6396,".",L6396,".pkl&amp;seq=",BC6396)</f>
        <v>http://proteomics.broadinstitute.org/millscripts/viewfeed.pl?side=xl&amp;cycle=1&amp;fixedMods=iaaC&amp;file=msdataSM/iPRG2012_nd/cpick_in/iPRG2012_nd.3046.5.2.pkl&amp;seq=SAVLNTTFTQPFFTAR</v>
      </c>
    </row>
    <row r="6397" spans="1:95" x14ac:dyDescent="0.2">
      <c r="A6397" s="3">
        <v>292</v>
      </c>
      <c r="B6397" s="2" t="s">
        <v>16584</v>
      </c>
      <c r="C6397" s="2" t="s">
        <v>16585</v>
      </c>
      <c r="D6397" s="3">
        <v>16078</v>
      </c>
      <c r="E6397" s="3">
        <v>16062</v>
      </c>
      <c r="F6397" s="3">
        <v>63990</v>
      </c>
      <c r="G6397" s="3">
        <v>19108</v>
      </c>
      <c r="H6397" s="3">
        <v>56.455500000000001</v>
      </c>
      <c r="I6397" s="30">
        <v>762.71095000000003</v>
      </c>
      <c r="J6397" s="30">
        <v>763.21803169999998</v>
      </c>
      <c r="K6397" s="30">
        <v>-0.50707999999999998</v>
      </c>
      <c r="L6397" s="3">
        <v>3</v>
      </c>
      <c r="M6397" s="3">
        <v>5</v>
      </c>
      <c r="N6397" s="10">
        <f t="shared" si="693"/>
        <v>-1</v>
      </c>
      <c r="O6397" s="35">
        <v>3</v>
      </c>
      <c r="P6397" s="17"/>
      <c r="Q6397" s="40">
        <v>2286.1090600000002</v>
      </c>
      <c r="R6397" s="40">
        <v>762.70786999999996</v>
      </c>
      <c r="S6397" s="18">
        <f t="shared" si="694"/>
        <v>4.0382433710407888</v>
      </c>
      <c r="T6397" s="18">
        <f t="shared" si="695"/>
        <v>668.88217634364526</v>
      </c>
      <c r="U6397" s="18">
        <f t="shared" si="696"/>
        <v>4.1037992699034147</v>
      </c>
      <c r="V6397" s="30">
        <v>762.71100000000001</v>
      </c>
      <c r="Y6397" s="3" t="s">
        <v>52</v>
      </c>
      <c r="AA6397" s="3" t="s">
        <v>65</v>
      </c>
      <c r="AB6397" s="12" t="s">
        <v>52</v>
      </c>
      <c r="AC6397" s="3" t="s">
        <v>52</v>
      </c>
      <c r="AD6397" s="3" t="s">
        <v>47</v>
      </c>
      <c r="AF6397" s="3" t="s">
        <v>47</v>
      </c>
      <c r="AG6397" s="3" t="s">
        <v>47</v>
      </c>
      <c r="AJ6397" s="3" t="s">
        <v>47</v>
      </c>
      <c r="AK6397" s="3" t="s">
        <v>52</v>
      </c>
      <c r="AU6397" s="3">
        <v>1</v>
      </c>
      <c r="AV6397" s="3">
        <v>4</v>
      </c>
      <c r="AW6397" s="3">
        <v>1</v>
      </c>
      <c r="AX6397" s="3">
        <v>4</v>
      </c>
      <c r="AY6397" s="3">
        <v>100</v>
      </c>
      <c r="AZ6397" s="6" t="str">
        <f t="shared" si="697"/>
        <v>3047.2</v>
      </c>
      <c r="BC6397" s="12" t="s">
        <v>16586</v>
      </c>
      <c r="BJ6397" s="12">
        <f t="shared" si="698"/>
        <v>0</v>
      </c>
      <c r="BK6397" s="12">
        <f t="shared" si="699"/>
        <v>0</v>
      </c>
      <c r="BW6397" s="3" t="s">
        <v>16587</v>
      </c>
      <c r="CQ6397" s="3" t="str">
        <f>CONCATENATE(baseURL!$A$1,baseURL!$B$1,baseURL!$C$1,".",C6397,".",L6397,".pkl&amp;seq=",BC6397)</f>
        <v>http://proteomics.broadinstitute.org/millscripts/viewfeed.pl?side=xl&amp;cycle=1&amp;fixedMods=iaaC&amp;file=msdataSM/iPRG2012_nd/cpick_in/iPRG2012_nd.3047.2.3.pkl&amp;seq=AFQSAYPEFSRWFNHLASK</v>
      </c>
    </row>
    <row r="6398" spans="1:95" x14ac:dyDescent="0.2">
      <c r="A6398" s="3">
        <v>6055</v>
      </c>
      <c r="B6398" s="2" t="s">
        <v>16588</v>
      </c>
      <c r="C6398" s="2" t="s">
        <v>16589</v>
      </c>
      <c r="D6398" s="3">
        <v>16081</v>
      </c>
      <c r="E6398" s="3">
        <v>16065</v>
      </c>
      <c r="F6398" s="3">
        <v>64011</v>
      </c>
      <c r="G6398" s="3">
        <v>19112</v>
      </c>
      <c r="H6398" s="3">
        <v>56.476300000000002</v>
      </c>
      <c r="I6398" s="30">
        <v>526.93821000000003</v>
      </c>
      <c r="J6398" s="30">
        <v>526.93826969999998</v>
      </c>
      <c r="K6398" s="30">
        <v>-6.0000000000000002E-5</v>
      </c>
      <c r="L6398" s="3">
        <v>3</v>
      </c>
      <c r="M6398" s="3">
        <v>3</v>
      </c>
      <c r="N6398" s="10">
        <f t="shared" si="693"/>
        <v>1</v>
      </c>
      <c r="O6398" s="35">
        <v>3</v>
      </c>
      <c r="P6398" s="17"/>
      <c r="Q6398" s="40">
        <v>1578.80098</v>
      </c>
      <c r="R6398" s="40">
        <v>526.93850999999995</v>
      </c>
      <c r="S6398" s="18">
        <f t="shared" si="694"/>
        <v>-0.56932639052077227</v>
      </c>
      <c r="T6398" s="18">
        <f t="shared" si="695"/>
        <v>-0.45603043887056899</v>
      </c>
      <c r="U6398" s="18">
        <f t="shared" si="696"/>
        <v>-0.58830393682831472</v>
      </c>
      <c r="V6398" s="30">
        <v>526.93820000000005</v>
      </c>
      <c r="W6398" s="3" t="s">
        <v>47</v>
      </c>
      <c r="X6398" s="3" t="s">
        <v>47</v>
      </c>
      <c r="Y6398" s="3" t="s">
        <v>47</v>
      </c>
      <c r="Z6398" s="3" t="s">
        <v>47</v>
      </c>
      <c r="AA6398" s="3" t="s">
        <v>47</v>
      </c>
      <c r="AB6398" s="12" t="s">
        <v>47</v>
      </c>
      <c r="AC6398" s="3" t="s">
        <v>47</v>
      </c>
      <c r="AD6398" s="3" t="s">
        <v>47</v>
      </c>
      <c r="AE6398" s="3" t="s">
        <v>48</v>
      </c>
      <c r="AF6398" s="3" t="s">
        <v>48</v>
      </c>
      <c r="AG6398" s="3" t="s">
        <v>47</v>
      </c>
      <c r="AH6398" s="3" t="s">
        <v>47</v>
      </c>
      <c r="AI6398" s="3" t="s">
        <v>48</v>
      </c>
      <c r="AL6398" s="3" t="s">
        <v>52</v>
      </c>
      <c r="AU6398" s="3">
        <v>0</v>
      </c>
      <c r="AV6398" s="3">
        <v>10</v>
      </c>
      <c r="AW6398" s="3">
        <v>1</v>
      </c>
      <c r="AX6398" s="3">
        <v>10</v>
      </c>
      <c r="AY6398" s="3">
        <v>100</v>
      </c>
      <c r="AZ6398" s="6" t="str">
        <f t="shared" si="697"/>
        <v>3048.2</v>
      </c>
      <c r="BC6398" s="12" t="s">
        <v>16590</v>
      </c>
      <c r="BJ6398" s="12">
        <f t="shared" si="698"/>
        <v>0</v>
      </c>
      <c r="BK6398" s="12">
        <f t="shared" si="699"/>
        <v>0</v>
      </c>
      <c r="CQ6398" s="3" t="str">
        <f>CONCATENATE(baseURL!$A$1,baseURL!$B$1,baseURL!$C$1,".",C6398,".",L6398,".pkl&amp;seq=",BC6398)</f>
        <v>http://proteomics.broadinstitute.org/millscripts/viewfeed.pl?side=xl&amp;cycle=1&amp;fixedMods=iaaC&amp;file=msdataSM/iPRG2012_nd/cpick_in/iPRG2012_nd.3048.2.3.pkl&amp;seq=AVDDFLLSLDGTANK</v>
      </c>
    </row>
    <row r="6399" spans="1:95" x14ac:dyDescent="0.2">
      <c r="A6399" s="3">
        <v>6910</v>
      </c>
      <c r="B6399" s="2" t="s">
        <v>16591</v>
      </c>
      <c r="C6399" s="2" t="s">
        <v>16584</v>
      </c>
      <c r="D6399" s="3">
        <v>16082</v>
      </c>
      <c r="E6399" s="3">
        <v>16066</v>
      </c>
      <c r="F6399" s="3">
        <v>64012</v>
      </c>
      <c r="G6399" s="3">
        <v>19113</v>
      </c>
      <c r="H6399" s="3">
        <v>56.479599999999998</v>
      </c>
      <c r="I6399" s="30">
        <v>599.80705999999998</v>
      </c>
      <c r="J6399" s="30">
        <v>599.80428419999998</v>
      </c>
      <c r="K6399" s="30">
        <v>2.7799999999999999E-3</v>
      </c>
      <c r="L6399" s="3">
        <v>4</v>
      </c>
      <c r="M6399" s="3">
        <v>4</v>
      </c>
      <c r="N6399" s="10">
        <f t="shared" si="693"/>
        <v>1</v>
      </c>
      <c r="O6399" s="35">
        <v>4</v>
      </c>
      <c r="P6399" s="17"/>
      <c r="Q6399" s="40">
        <v>2396.1914700000002</v>
      </c>
      <c r="R6399" s="40">
        <v>599.80332999999996</v>
      </c>
      <c r="S6399" s="18">
        <f t="shared" si="694"/>
        <v>6.2187050545695755</v>
      </c>
      <c r="T6399" s="18">
        <f t="shared" si="695"/>
        <v>1.5908547890585651</v>
      </c>
      <c r="U6399" s="18">
        <f t="shared" si="696"/>
        <v>1.4504754418038959</v>
      </c>
      <c r="V6399" s="30">
        <v>599.80420000000004</v>
      </c>
      <c r="W6399" s="3" t="s">
        <v>47</v>
      </c>
      <c r="X6399" s="3" t="s">
        <v>47</v>
      </c>
      <c r="Y6399" s="3" t="s">
        <v>47</v>
      </c>
      <c r="Z6399" s="3" t="s">
        <v>47</v>
      </c>
      <c r="AA6399" s="3" t="s">
        <v>47</v>
      </c>
      <c r="AB6399" s="12" t="s">
        <v>47</v>
      </c>
      <c r="AC6399" s="3" t="s">
        <v>47</v>
      </c>
      <c r="AD6399" s="3" t="s">
        <v>47</v>
      </c>
      <c r="AE6399" s="3" t="s">
        <v>47</v>
      </c>
      <c r="AF6399" s="3" t="s">
        <v>47</v>
      </c>
      <c r="AG6399" s="3" t="s">
        <v>47</v>
      </c>
      <c r="AH6399" s="3" t="s">
        <v>47</v>
      </c>
      <c r="AI6399" s="3" t="s">
        <v>47</v>
      </c>
      <c r="AJ6399" s="3" t="s">
        <v>47</v>
      </c>
      <c r="AK6399" s="3" t="s">
        <v>47</v>
      </c>
      <c r="AL6399" s="3" t="s">
        <v>47</v>
      </c>
      <c r="AM6399" s="3" t="s">
        <v>47</v>
      </c>
      <c r="AN6399" s="3" t="s">
        <v>48</v>
      </c>
      <c r="AO6399" s="3" t="s">
        <v>47</v>
      </c>
      <c r="AP6399" s="3" t="s">
        <v>48</v>
      </c>
      <c r="AU6399" s="3">
        <v>0</v>
      </c>
      <c r="AV6399" s="3">
        <v>18</v>
      </c>
      <c r="AW6399" s="3">
        <v>1</v>
      </c>
      <c r="AX6399" s="3">
        <v>18</v>
      </c>
      <c r="AY6399" s="3">
        <v>100</v>
      </c>
      <c r="AZ6399" s="6" t="str">
        <f t="shared" si="697"/>
        <v>3048.3</v>
      </c>
      <c r="BC6399" s="12" t="s">
        <v>16592</v>
      </c>
      <c r="BJ6399" s="12">
        <f t="shared" si="698"/>
        <v>1</v>
      </c>
      <c r="BK6399" s="12">
        <f t="shared" si="699"/>
        <v>0</v>
      </c>
      <c r="CQ6399" s="3" t="str">
        <f>CONCATENATE(baseURL!$A$1,baseURL!$B$1,baseURL!$C$1,".",C6399,".",L6399,".pkl&amp;seq=",BC6399)</f>
        <v>http://proteomics.broadinstitute.org/millscripts/viewfeed.pl?side=xl&amp;cycle=1&amp;fixedMods=iaaC&amp;file=msdataSM/iPRG2012_nd/cpick_in/iPRG2012_nd.3048.3.4.pkl&amp;seq=ARFEELCADLFRSTLDPVEK</v>
      </c>
    </row>
    <row r="6400" spans="1:95" x14ac:dyDescent="0.2">
      <c r="A6400" s="3">
        <v>6235</v>
      </c>
      <c r="B6400" s="2" t="s">
        <v>16593</v>
      </c>
      <c r="C6400" s="2" t="s">
        <v>16594</v>
      </c>
      <c r="D6400" s="3">
        <v>16083</v>
      </c>
      <c r="E6400" s="3">
        <v>16067</v>
      </c>
      <c r="F6400" s="3">
        <v>64013</v>
      </c>
      <c r="G6400" s="3">
        <v>19114</v>
      </c>
      <c r="H6400" s="3">
        <v>56.482999999999997</v>
      </c>
      <c r="I6400" s="30">
        <v>642.66193999999996</v>
      </c>
      <c r="J6400" s="30">
        <v>642.6609545</v>
      </c>
      <c r="K6400" s="30">
        <v>9.8999999999999999E-4</v>
      </c>
      <c r="L6400" s="3">
        <v>3</v>
      </c>
      <c r="M6400" s="3">
        <v>3</v>
      </c>
      <c r="N6400" s="10">
        <f t="shared" si="693"/>
        <v>1</v>
      </c>
      <c r="O6400" s="35">
        <v>3</v>
      </c>
      <c r="P6400" s="17"/>
      <c r="Q6400" s="40">
        <v>1925.9677300000001</v>
      </c>
      <c r="R6400" s="40">
        <v>642.66075999999998</v>
      </c>
      <c r="S6400" s="18">
        <f t="shared" si="694"/>
        <v>1.8361164605361064</v>
      </c>
      <c r="T6400" s="18">
        <f t="shared" si="695"/>
        <v>0.30264800984663431</v>
      </c>
      <c r="U6400" s="18">
        <f t="shared" si="696"/>
        <v>6.2241235971364654E-2</v>
      </c>
      <c r="V6400" s="30">
        <v>642.66079999999999</v>
      </c>
      <c r="W6400" s="3" t="s">
        <v>47</v>
      </c>
      <c r="X6400" s="3" t="s">
        <v>47</v>
      </c>
      <c r="Y6400" s="3" t="s">
        <v>47</v>
      </c>
      <c r="Z6400" s="3" t="s">
        <v>47</v>
      </c>
      <c r="AA6400" s="3" t="s">
        <v>47</v>
      </c>
      <c r="AB6400" s="12" t="s">
        <v>47</v>
      </c>
      <c r="AC6400" s="3" t="s">
        <v>47</v>
      </c>
      <c r="AD6400" s="3" t="s">
        <v>47</v>
      </c>
      <c r="AE6400" s="3" t="s">
        <v>47</v>
      </c>
      <c r="AF6400" s="3" t="s">
        <v>47</v>
      </c>
      <c r="AG6400" s="3" t="s">
        <v>47</v>
      </c>
      <c r="AH6400" s="3" t="s">
        <v>47</v>
      </c>
      <c r="AI6400" s="3" t="s">
        <v>47</v>
      </c>
      <c r="AJ6400" s="3" t="s">
        <v>47</v>
      </c>
      <c r="AK6400" s="3" t="s">
        <v>47</v>
      </c>
      <c r="AL6400" s="3" t="s">
        <v>47</v>
      </c>
      <c r="AN6400" s="3" t="s">
        <v>47</v>
      </c>
      <c r="AU6400" s="3">
        <v>0</v>
      </c>
      <c r="AV6400" s="3">
        <v>17</v>
      </c>
      <c r="AW6400" s="3">
        <v>1</v>
      </c>
      <c r="AX6400" s="3">
        <v>17</v>
      </c>
      <c r="AY6400" s="3">
        <v>100</v>
      </c>
      <c r="AZ6400" s="6" t="str">
        <f t="shared" si="697"/>
        <v>3048.4</v>
      </c>
      <c r="BC6400" s="12" t="s">
        <v>16595</v>
      </c>
      <c r="BJ6400" s="12">
        <f t="shared" si="698"/>
        <v>0</v>
      </c>
      <c r="BK6400" s="12">
        <f t="shared" si="699"/>
        <v>0</v>
      </c>
      <c r="CQ6400" s="3" t="str">
        <f>CONCATENATE(baseURL!$A$1,baseURL!$B$1,baseURL!$C$1,".",C6400,".",L6400,".pkl&amp;seq=",BC6400)</f>
        <v>http://proteomics.broadinstitute.org/millscripts/viewfeed.pl?side=xl&amp;cycle=1&amp;fixedMods=iaaC&amp;file=msdataSM/iPRG2012_nd/cpick_in/iPRG2012_nd.3048.4.3.pkl&amp;seq=LHDLPDEFLTDAMPLAK</v>
      </c>
    </row>
    <row r="6401" spans="1:95" x14ac:dyDescent="0.2">
      <c r="A6401" s="3">
        <v>1735</v>
      </c>
      <c r="B6401" s="2" t="s">
        <v>16596</v>
      </c>
      <c r="C6401" s="2" t="s">
        <v>16597</v>
      </c>
      <c r="D6401" s="3">
        <v>16084</v>
      </c>
      <c r="E6401" s="3">
        <v>16068</v>
      </c>
      <c r="F6401" s="3">
        <v>64014</v>
      </c>
      <c r="G6401" s="3">
        <v>19115</v>
      </c>
      <c r="H6401" s="3">
        <v>56.4863</v>
      </c>
      <c r="I6401" s="30">
        <v>882.99495999999999</v>
      </c>
      <c r="J6401" s="30">
        <v>883.48082929999998</v>
      </c>
      <c r="K6401" s="30">
        <v>-0.48587000000000002</v>
      </c>
      <c r="L6401" s="3">
        <v>2</v>
      </c>
      <c r="M6401" s="3">
        <v>2</v>
      </c>
      <c r="N6401" s="10">
        <f t="shared" si="693"/>
        <v>1</v>
      </c>
      <c r="O6401" s="35">
        <v>2</v>
      </c>
      <c r="P6401" s="17"/>
      <c r="Q6401" s="40">
        <v>1764.98543</v>
      </c>
      <c r="R6401" s="40">
        <v>882.99635000000001</v>
      </c>
      <c r="S6401" s="18">
        <f t="shared" si="694"/>
        <v>-1.5741854425727573</v>
      </c>
      <c r="T6401" s="18">
        <f t="shared" si="695"/>
        <v>548.6764469637676</v>
      </c>
      <c r="U6401" s="18">
        <f t="shared" si="696"/>
        <v>-4.8131569286286906</v>
      </c>
      <c r="V6401" s="30">
        <v>882.99210000000005</v>
      </c>
      <c r="X6401" s="3" t="s">
        <v>47</v>
      </c>
      <c r="Y6401" s="3" t="s">
        <v>47</v>
      </c>
      <c r="Z6401" s="3" t="s">
        <v>47</v>
      </c>
      <c r="AA6401" s="3" t="s">
        <v>47</v>
      </c>
      <c r="AB6401" s="12" t="s">
        <v>47</v>
      </c>
      <c r="AC6401" s="3" t="s">
        <v>48</v>
      </c>
      <c r="AD6401" s="3" t="s">
        <v>47</v>
      </c>
      <c r="AF6401" s="3" t="s">
        <v>47</v>
      </c>
      <c r="AG6401" s="3" t="s">
        <v>47</v>
      </c>
      <c r="AH6401" s="3" t="s">
        <v>52</v>
      </c>
      <c r="AJ6401" s="3" t="s">
        <v>47</v>
      </c>
      <c r="AK6401" s="3" t="s">
        <v>48</v>
      </c>
      <c r="AL6401" s="3" t="s">
        <v>52</v>
      </c>
      <c r="AO6401" s="3" t="s">
        <v>47</v>
      </c>
      <c r="AU6401" s="3">
        <v>0</v>
      </c>
      <c r="AV6401" s="3">
        <v>10</v>
      </c>
      <c r="AW6401" s="3">
        <v>3</v>
      </c>
      <c r="AX6401" s="3">
        <v>7</v>
      </c>
      <c r="AY6401" s="3">
        <v>70</v>
      </c>
      <c r="AZ6401" s="6" t="str">
        <f t="shared" si="697"/>
        <v>3048.5</v>
      </c>
      <c r="BC6401" s="12" t="s">
        <v>16339</v>
      </c>
      <c r="BJ6401" s="12">
        <f t="shared" si="698"/>
        <v>0</v>
      </c>
      <c r="BK6401" s="12">
        <f t="shared" si="699"/>
        <v>0</v>
      </c>
      <c r="BP6401" s="3" t="s">
        <v>54</v>
      </c>
      <c r="BR6401" s="3" t="s">
        <v>54</v>
      </c>
      <c r="BV6401" s="3" t="s">
        <v>16598</v>
      </c>
      <c r="BW6401" s="3" t="s">
        <v>16598</v>
      </c>
      <c r="CK6401" s="3" t="s">
        <v>16599</v>
      </c>
      <c r="CQ6401" s="3" t="str">
        <f>CONCATENATE(baseURL!$A$1,baseURL!$B$1,baseURL!$C$1,".",C6401,".",L6401,".pkl&amp;seq=",BC6401,"&amp;varMods=Deamidated-N")</f>
        <v>http://proteomics.broadinstitute.org/millscripts/viewfeed.pl?side=xl&amp;cycle=1&amp;fixedMods=iaaC&amp;file=msdataSM/iPRG2012_nd/cpick_in/iPRG2012_nd.3048.5.2.pkl&amp;seq=LLAALPNPEDVVALSSR&amp;varMods=Deamidated-N</v>
      </c>
    </row>
    <row r="6402" spans="1:95" x14ac:dyDescent="0.2">
      <c r="A6402" s="3">
        <v>3171</v>
      </c>
      <c r="B6402" s="2" t="s">
        <v>16600</v>
      </c>
      <c r="C6402" s="2" t="s">
        <v>16601</v>
      </c>
      <c r="D6402" s="3">
        <v>16085</v>
      </c>
      <c r="E6402" s="3">
        <v>16069</v>
      </c>
      <c r="F6402" s="3">
        <v>64031</v>
      </c>
      <c r="G6402" s="3">
        <v>19117</v>
      </c>
      <c r="H6402" s="3">
        <v>56.497900000000001</v>
      </c>
      <c r="I6402" s="30">
        <v>608.35976000000005</v>
      </c>
      <c r="J6402" s="30">
        <v>608.35882819999995</v>
      </c>
      <c r="K6402" s="30">
        <v>9.3000000000000005E-4</v>
      </c>
      <c r="L6402" s="3">
        <v>2</v>
      </c>
      <c r="M6402" s="3">
        <v>2</v>
      </c>
      <c r="N6402" s="10">
        <f t="shared" ref="N6402:N6465" si="700">IF(AND(M6402&gt;0,L6402&gt;0), IF(M6402=L6402,1,-1), 1)</f>
        <v>1</v>
      </c>
      <c r="O6402" s="35">
        <v>2</v>
      </c>
      <c r="P6402" s="17"/>
      <c r="Q6402" s="40">
        <v>1215.7095899999999</v>
      </c>
      <c r="R6402" s="40">
        <v>608.35843</v>
      </c>
      <c r="S6402" s="18">
        <f t="shared" ref="S6402:S6465" si="701">1000000*(I6402-R6402)/R6402</f>
        <v>2.18621117825667</v>
      </c>
      <c r="T6402" s="18">
        <f t="shared" ref="T6402:T6465" si="702">1000000*(J6402-R6402)/R6402</f>
        <v>0.65454833912568788</v>
      </c>
      <c r="U6402" s="18">
        <f t="shared" ref="U6402:U6465" si="703">1000000*(V6402-R6402)/R6402</f>
        <v>0.27944052657499724</v>
      </c>
      <c r="V6402" s="30">
        <v>608.35860000000002</v>
      </c>
      <c r="W6402" s="3" t="s">
        <v>47</v>
      </c>
      <c r="X6402" s="3" t="s">
        <v>47</v>
      </c>
      <c r="Y6402" s="3" t="s">
        <v>47</v>
      </c>
      <c r="Z6402" s="3" t="s">
        <v>47</v>
      </c>
      <c r="AA6402" s="3" t="s">
        <v>47</v>
      </c>
      <c r="AB6402" s="12" t="s">
        <v>47</v>
      </c>
      <c r="AC6402" s="3" t="s">
        <v>47</v>
      </c>
      <c r="AE6402" s="3" t="s">
        <v>48</v>
      </c>
      <c r="AF6402" s="3" t="s">
        <v>48</v>
      </c>
      <c r="AG6402" s="3" t="s">
        <v>48</v>
      </c>
      <c r="AH6402" s="3" t="s">
        <v>47</v>
      </c>
      <c r="AM6402" s="3" t="s">
        <v>47</v>
      </c>
      <c r="AP6402" s="3" t="s">
        <v>52</v>
      </c>
      <c r="AU6402" s="3">
        <v>0</v>
      </c>
      <c r="AV6402" s="3">
        <v>9</v>
      </c>
      <c r="AW6402" s="3">
        <v>1</v>
      </c>
      <c r="AX6402" s="3">
        <v>9</v>
      </c>
      <c r="AY6402" s="3">
        <v>100</v>
      </c>
      <c r="AZ6402" s="6" t="str">
        <f t="shared" ref="AZ6402:AZ6465" si="704">HYPERLINK(CQ6402,C6402)</f>
        <v>3049.1</v>
      </c>
      <c r="BC6402" s="12" t="s">
        <v>16517</v>
      </c>
      <c r="BJ6402" s="12">
        <f t="shared" ref="BJ6402:BJ6465" si="705">LEN(BC6402)-LEN(SUBSTITUTE(BC6402,"C",""))</f>
        <v>0</v>
      </c>
      <c r="BK6402" s="12">
        <f t="shared" ref="BK6402:BK6465" si="706">LEN(BC6402)-LEN(SUBSTITUTE(BC6402,"c",""))</f>
        <v>0</v>
      </c>
      <c r="CQ6402" s="3" t="str">
        <f>CONCATENATE(baseURL!$A$1,baseURL!$B$1,baseURL!$C$1,".",C6402,".",L6402,".pkl&amp;seq=",BC6402)</f>
        <v>http://proteomics.broadinstitute.org/millscripts/viewfeed.pl?side=xl&amp;cycle=1&amp;fixedMods=iaaC&amp;file=msdataSM/iPRG2012_nd/cpick_in/iPRG2012_nd.3049.1.2.pkl&amp;seq=TLPNLVNGLFK</v>
      </c>
    </row>
    <row r="6403" spans="1:95" x14ac:dyDescent="0.2">
      <c r="A6403" s="3">
        <v>2699</v>
      </c>
      <c r="B6403" s="2" t="s">
        <v>16602</v>
      </c>
      <c r="C6403" s="2" t="s">
        <v>16603</v>
      </c>
      <c r="D6403" s="3">
        <v>16086</v>
      </c>
      <c r="E6403" s="3">
        <v>16070</v>
      </c>
      <c r="F6403" s="3">
        <v>64032</v>
      </c>
      <c r="G6403" s="3">
        <v>19118</v>
      </c>
      <c r="H6403" s="3">
        <v>56.501199999999997</v>
      </c>
      <c r="I6403" s="30">
        <v>703.05519000000004</v>
      </c>
      <c r="J6403" s="30">
        <v>703.05536710000001</v>
      </c>
      <c r="K6403" s="30">
        <v>-1.8000000000000001E-4</v>
      </c>
      <c r="L6403" s="3">
        <v>3</v>
      </c>
      <c r="M6403" s="3">
        <v>3</v>
      </c>
      <c r="N6403" s="10">
        <f t="shared" si="700"/>
        <v>1</v>
      </c>
      <c r="O6403" s="35">
        <v>3</v>
      </c>
      <c r="P6403" s="17"/>
      <c r="Q6403" s="40">
        <v>2107.14741</v>
      </c>
      <c r="R6403" s="40">
        <v>703.05399</v>
      </c>
      <c r="S6403" s="18">
        <f t="shared" si="701"/>
        <v>1.7068390438120349</v>
      </c>
      <c r="T6403" s="18">
        <f t="shared" si="702"/>
        <v>1.958740039315249</v>
      </c>
      <c r="U6403" s="18">
        <f t="shared" si="703"/>
        <v>1.5788261155301748</v>
      </c>
      <c r="V6403" s="30">
        <v>703.05510000000004</v>
      </c>
      <c r="W6403" s="3" t="s">
        <v>47</v>
      </c>
      <c r="Z6403" s="3" t="s">
        <v>47</v>
      </c>
      <c r="AA6403" s="3" t="s">
        <v>47</v>
      </c>
      <c r="AB6403" s="12" t="s">
        <v>47</v>
      </c>
      <c r="AC6403" s="3" t="s">
        <v>47</v>
      </c>
      <c r="AD6403" s="3" t="s">
        <v>47</v>
      </c>
      <c r="AE6403" s="3" t="s">
        <v>47</v>
      </c>
      <c r="AF6403" s="3" t="s">
        <v>47</v>
      </c>
      <c r="AG6403" s="3" t="s">
        <v>47</v>
      </c>
      <c r="AH6403" s="3" t="s">
        <v>47</v>
      </c>
      <c r="AI6403" s="3" t="s">
        <v>47</v>
      </c>
      <c r="AJ6403" s="3" t="s">
        <v>47</v>
      </c>
      <c r="AK6403" s="3" t="s">
        <v>47</v>
      </c>
      <c r="AL6403" s="3" t="s">
        <v>48</v>
      </c>
      <c r="AM6403" s="3" t="s">
        <v>47</v>
      </c>
      <c r="AN6403" s="3" t="s">
        <v>48</v>
      </c>
      <c r="AU6403" s="3">
        <v>0</v>
      </c>
      <c r="AV6403" s="3">
        <v>14</v>
      </c>
      <c r="AW6403" s="3">
        <v>1</v>
      </c>
      <c r="AX6403" s="3">
        <v>14</v>
      </c>
      <c r="AY6403" s="3">
        <v>100</v>
      </c>
      <c r="AZ6403" s="6" t="str">
        <f t="shared" si="704"/>
        <v>3049.2</v>
      </c>
      <c r="BC6403" s="12" t="s">
        <v>16604</v>
      </c>
      <c r="BJ6403" s="12">
        <f t="shared" si="705"/>
        <v>0</v>
      </c>
      <c r="BK6403" s="12">
        <f t="shared" si="706"/>
        <v>0</v>
      </c>
      <c r="CQ6403" s="3" t="str">
        <f>CONCATENATE(baseURL!$A$1,baseURL!$B$1,baseURL!$C$1,".",C6403,".",L6403,".pkl&amp;seq=",BC6403)</f>
        <v>http://proteomics.broadinstitute.org/millscripts/viewfeed.pl?side=xl&amp;cycle=1&amp;fixedMods=iaaC&amp;file=msdataSM/iPRG2012_nd/cpick_in/iPRG2012_nd.3049.2.3.pkl&amp;seq=LGTFKAPLVLADPTYFPEK</v>
      </c>
    </row>
    <row r="6404" spans="1:95" x14ac:dyDescent="0.2">
      <c r="A6404" s="3">
        <v>1131</v>
      </c>
      <c r="B6404" s="2" t="s">
        <v>16605</v>
      </c>
      <c r="C6404" s="2" t="s">
        <v>16588</v>
      </c>
      <c r="D6404" s="3">
        <v>16087</v>
      </c>
      <c r="E6404" s="3">
        <v>16071</v>
      </c>
      <c r="F6404" s="3">
        <v>64033</v>
      </c>
      <c r="G6404" s="3">
        <v>19119</v>
      </c>
      <c r="H6404" s="3">
        <v>56.504600000000003</v>
      </c>
      <c r="I6404" s="30">
        <v>716.37642000000005</v>
      </c>
      <c r="J6404" s="30">
        <v>716.37559850000002</v>
      </c>
      <c r="K6404" s="30">
        <v>8.1999999999999998E-4</v>
      </c>
      <c r="L6404" s="3">
        <v>4</v>
      </c>
      <c r="M6404" s="3">
        <v>4</v>
      </c>
      <c r="N6404" s="10">
        <f t="shared" si="700"/>
        <v>1</v>
      </c>
      <c r="O6404" s="35">
        <v>4</v>
      </c>
      <c r="P6404" s="17"/>
      <c r="Q6404" s="40">
        <v>2862.4805000000001</v>
      </c>
      <c r="R6404" s="40">
        <v>716.37558000000001</v>
      </c>
      <c r="S6404" s="18">
        <f t="shared" si="701"/>
        <v>1.1725692827765761</v>
      </c>
      <c r="T6404" s="18">
        <f t="shared" si="702"/>
        <v>2.5824442550282645E-2</v>
      </c>
      <c r="U6404" s="18">
        <f t="shared" si="703"/>
        <v>0.16750989758485296</v>
      </c>
      <c r="V6404" s="30">
        <v>716.37570000000005</v>
      </c>
      <c r="W6404" s="3" t="s">
        <v>47</v>
      </c>
      <c r="Y6404" s="3" t="s">
        <v>47</v>
      </c>
      <c r="Z6404" s="3" t="s">
        <v>52</v>
      </c>
      <c r="AA6404" s="3" t="s">
        <v>47</v>
      </c>
      <c r="AC6404" s="3" t="s">
        <v>47</v>
      </c>
      <c r="AE6404" s="3" t="s">
        <v>47</v>
      </c>
      <c r="AF6404" s="3" t="s">
        <v>48</v>
      </c>
      <c r="AO6404" s="3" t="s">
        <v>48</v>
      </c>
      <c r="AP6404" s="3" t="s">
        <v>48</v>
      </c>
      <c r="AU6404" s="3">
        <v>0</v>
      </c>
      <c r="AV6404" s="3">
        <v>5</v>
      </c>
      <c r="AW6404" s="3">
        <v>1</v>
      </c>
      <c r="AX6404" s="3">
        <v>5</v>
      </c>
      <c r="AY6404" s="3">
        <v>100</v>
      </c>
      <c r="AZ6404" s="6" t="str">
        <f t="shared" si="704"/>
        <v>3049.3</v>
      </c>
      <c r="BC6404" s="12" t="s">
        <v>16606</v>
      </c>
      <c r="BJ6404" s="12">
        <f t="shared" si="705"/>
        <v>0</v>
      </c>
      <c r="BK6404" s="12">
        <f t="shared" si="706"/>
        <v>0</v>
      </c>
      <c r="BN6404" s="3" t="s">
        <v>277</v>
      </c>
      <c r="BR6404" s="3" t="s">
        <v>277</v>
      </c>
      <c r="CQ6404" s="3" t="str">
        <f>CONCATENATE(baseURL!$A$1,baseURL!$B$1,baseURL!$C$1,".",C6404,".",L6404,".pkl&amp;seq=",BC6404,"&amp;varMods=Oxidation-M")</f>
        <v>http://proteomics.broadinstitute.org/millscripts/viewfeed.pl?side=xl&amp;cycle=1&amp;fixedMods=iaaC&amp;file=msdataSM/iPRG2012_nd/cpick_in/iPRG2012_nd.3049.3.4.pkl&amp;seq=VLENTELGDSLFDKAGAELVPKLmEK&amp;varMods=Oxidation-M</v>
      </c>
    </row>
    <row r="6405" spans="1:95" x14ac:dyDescent="0.2">
      <c r="A6405" s="3">
        <v>5760</v>
      </c>
      <c r="B6405" s="2" t="s">
        <v>16607</v>
      </c>
      <c r="C6405" s="2" t="s">
        <v>16591</v>
      </c>
      <c r="D6405" s="3">
        <v>16088</v>
      </c>
      <c r="E6405" s="3">
        <v>16072</v>
      </c>
      <c r="F6405" s="3">
        <v>64034</v>
      </c>
      <c r="G6405" s="3">
        <v>19120</v>
      </c>
      <c r="H6405" s="3">
        <v>56.507899999999999</v>
      </c>
      <c r="I6405" s="30">
        <v>751.87634000000003</v>
      </c>
      <c r="J6405" s="30">
        <v>751.87657660000002</v>
      </c>
      <c r="K6405" s="30">
        <v>-2.4000000000000001E-4</v>
      </c>
      <c r="L6405" s="3">
        <v>4</v>
      </c>
      <c r="M6405" s="3">
        <v>4</v>
      </c>
      <c r="N6405" s="10">
        <f t="shared" si="700"/>
        <v>1</v>
      </c>
      <c r="O6405" s="35">
        <v>4</v>
      </c>
      <c r="P6405" s="17"/>
      <c r="Q6405" s="40">
        <v>3004.48261</v>
      </c>
      <c r="R6405" s="40">
        <v>751.87611000000004</v>
      </c>
      <c r="S6405" s="18">
        <f t="shared" si="701"/>
        <v>0.30590146026549508</v>
      </c>
      <c r="T6405" s="18">
        <f t="shared" si="702"/>
        <v>0.62058096244280714</v>
      </c>
      <c r="U6405" s="18">
        <f t="shared" si="703"/>
        <v>0.78470374592474024</v>
      </c>
      <c r="V6405" s="30">
        <v>751.87670000000003</v>
      </c>
      <c r="W6405" s="3" t="s">
        <v>47</v>
      </c>
      <c r="X6405" s="3" t="s">
        <v>47</v>
      </c>
      <c r="Y6405" s="3" t="s">
        <v>47</v>
      </c>
      <c r="Z6405" s="3" t="s">
        <v>47</v>
      </c>
      <c r="AA6405" s="3" t="s">
        <v>48</v>
      </c>
      <c r="AB6405" s="12" t="s">
        <v>47</v>
      </c>
      <c r="AC6405" s="3" t="s">
        <v>47</v>
      </c>
      <c r="AD6405" s="3" t="s">
        <v>47</v>
      </c>
      <c r="AE6405" s="3" t="s">
        <v>47</v>
      </c>
      <c r="AF6405" s="3" t="s">
        <v>47</v>
      </c>
      <c r="AG6405" s="3" t="s">
        <v>47</v>
      </c>
      <c r="AI6405" s="3" t="s">
        <v>47</v>
      </c>
      <c r="AJ6405" s="3" t="s">
        <v>47</v>
      </c>
      <c r="AK6405" s="3" t="s">
        <v>47</v>
      </c>
      <c r="AL6405" s="3" t="s">
        <v>47</v>
      </c>
      <c r="AM6405" s="3" t="s">
        <v>47</v>
      </c>
      <c r="AN6405" s="3" t="s">
        <v>47</v>
      </c>
      <c r="AU6405" s="3">
        <v>0</v>
      </c>
      <c r="AV6405" s="3">
        <v>16</v>
      </c>
      <c r="AW6405" s="3">
        <v>1</v>
      </c>
      <c r="AX6405" s="3">
        <v>16</v>
      </c>
      <c r="AY6405" s="3">
        <v>100</v>
      </c>
      <c r="AZ6405" s="6" t="str">
        <f t="shared" si="704"/>
        <v>3049.4</v>
      </c>
      <c r="BC6405" s="12" t="s">
        <v>16608</v>
      </c>
      <c r="BJ6405" s="12">
        <f t="shared" si="705"/>
        <v>0</v>
      </c>
      <c r="BK6405" s="12">
        <f t="shared" si="706"/>
        <v>0</v>
      </c>
      <c r="CQ6405" s="3" t="str">
        <f>CONCATENATE(baseURL!$A$1,baseURL!$B$1,baseURL!$C$1,".",C6405,".",L6405,".pkl&amp;seq=",BC6405)</f>
        <v>http://proteomics.broadinstitute.org/millscripts/viewfeed.pl?side=xl&amp;cycle=1&amp;fixedMods=iaaC&amp;file=msdataSM/iPRG2012_nd/cpick_in/iPRG2012_nd.3049.4.4.pkl&amp;seq=AYEELSNTDLEFKFPEPGYLEGVKTK</v>
      </c>
    </row>
    <row r="6406" spans="1:95" x14ac:dyDescent="0.2">
      <c r="A6406" s="3">
        <v>2377</v>
      </c>
      <c r="B6406" s="2" t="s">
        <v>16611</v>
      </c>
      <c r="C6406" s="2" t="s">
        <v>16612</v>
      </c>
      <c r="D6406" s="3">
        <v>16090</v>
      </c>
      <c r="E6406" s="3">
        <v>16074</v>
      </c>
      <c r="F6406" s="3">
        <v>64052</v>
      </c>
      <c r="G6406" s="3">
        <v>19123</v>
      </c>
      <c r="H6406" s="3">
        <v>56.527999999999999</v>
      </c>
      <c r="I6406" s="30">
        <v>799.73749999999995</v>
      </c>
      <c r="J6406" s="30">
        <v>799.40032570000005</v>
      </c>
      <c r="K6406" s="30">
        <v>0.33717000000000003</v>
      </c>
      <c r="L6406" s="3">
        <v>0</v>
      </c>
      <c r="M6406" s="3">
        <v>3</v>
      </c>
      <c r="N6406" s="10">
        <f t="shared" si="700"/>
        <v>1</v>
      </c>
      <c r="O6406" s="35">
        <v>3</v>
      </c>
      <c r="P6406" s="17"/>
      <c r="Q6406" s="40">
        <v>2396.1914700000002</v>
      </c>
      <c r="R6406" s="40">
        <v>799.40201000000002</v>
      </c>
      <c r="S6406" s="18">
        <f t="shared" si="701"/>
        <v>419.67620271549742</v>
      </c>
      <c r="T6406" s="18">
        <f t="shared" si="702"/>
        <v>-2.1069499186840086</v>
      </c>
      <c r="U6406" s="18">
        <f t="shared" si="703"/>
        <v>-2.1390989497296422</v>
      </c>
      <c r="V6406" s="30">
        <v>799.40030000000002</v>
      </c>
      <c r="W6406" s="3" t="s">
        <v>48</v>
      </c>
      <c r="Z6406" s="3" t="s">
        <v>47</v>
      </c>
      <c r="AA6406" s="3" t="s">
        <v>47</v>
      </c>
      <c r="AB6406" s="12" t="s">
        <v>47</v>
      </c>
      <c r="AC6406" s="3" t="s">
        <v>47</v>
      </c>
      <c r="AD6406" s="3" t="s">
        <v>52</v>
      </c>
      <c r="AH6406" s="3" t="s">
        <v>48</v>
      </c>
      <c r="AK6406" s="3" t="s">
        <v>52</v>
      </c>
      <c r="AL6406" s="3" t="s">
        <v>52</v>
      </c>
      <c r="AO6406" s="3" t="s">
        <v>48</v>
      </c>
      <c r="AU6406" s="3">
        <v>0</v>
      </c>
      <c r="AV6406" s="3">
        <v>4</v>
      </c>
      <c r="AW6406" s="3">
        <v>1</v>
      </c>
      <c r="AX6406" s="3">
        <v>4</v>
      </c>
      <c r="AY6406" s="3">
        <v>100</v>
      </c>
      <c r="AZ6406" s="6" t="str">
        <f t="shared" si="704"/>
        <v>3050.1</v>
      </c>
      <c r="BC6406" s="12" t="s">
        <v>16592</v>
      </c>
      <c r="BJ6406" s="12">
        <f t="shared" si="705"/>
        <v>1</v>
      </c>
      <c r="BK6406" s="12">
        <f t="shared" si="706"/>
        <v>0</v>
      </c>
      <c r="CQ6406" s="3" t="str">
        <f>CONCATENATE(baseURL!$A$1,baseURL!$B$1,baseURL!$C$1,".",C6406,".",L6406,".pkl&amp;seq=",BC6406)</f>
        <v>http://proteomics.broadinstitute.org/millscripts/viewfeed.pl?side=xl&amp;cycle=1&amp;fixedMods=iaaC&amp;file=msdataSM/iPRG2012_nd/cpick_in/iPRG2012_nd.3050.1.0.pkl&amp;seq=ARFEELCADLFRSTLDPVEK</v>
      </c>
    </row>
    <row r="6407" spans="1:95" x14ac:dyDescent="0.2">
      <c r="A6407" s="3">
        <v>5020</v>
      </c>
      <c r="B6407" s="2" t="s">
        <v>16613</v>
      </c>
      <c r="C6407" s="2" t="s">
        <v>16600</v>
      </c>
      <c r="D6407" s="3">
        <v>16091</v>
      </c>
      <c r="E6407" s="3">
        <v>16075</v>
      </c>
      <c r="F6407" s="3">
        <v>64053</v>
      </c>
      <c r="G6407" s="3">
        <v>19124</v>
      </c>
      <c r="H6407" s="3">
        <v>56.536299999999997</v>
      </c>
      <c r="I6407" s="30">
        <v>818.96731</v>
      </c>
      <c r="J6407" s="30">
        <v>818.96648879999998</v>
      </c>
      <c r="K6407" s="30">
        <v>8.1999999999999998E-4</v>
      </c>
      <c r="L6407" s="3">
        <v>2</v>
      </c>
      <c r="M6407" s="3">
        <v>2</v>
      </c>
      <c r="N6407" s="10">
        <f t="shared" si="700"/>
        <v>1</v>
      </c>
      <c r="O6407" s="35">
        <v>2</v>
      </c>
      <c r="P6407" s="17"/>
      <c r="Q6407" s="40">
        <v>1636.9268500000001</v>
      </c>
      <c r="R6407" s="40">
        <v>818.96705999999995</v>
      </c>
      <c r="S6407" s="18">
        <f t="shared" si="701"/>
        <v>0.30526258290648678</v>
      </c>
      <c r="T6407" s="18">
        <f t="shared" si="702"/>
        <v>-0.69746394924305677</v>
      </c>
      <c r="U6407" s="18">
        <f t="shared" si="703"/>
        <v>-0.43957811929649782</v>
      </c>
      <c r="V6407" s="30">
        <v>818.96669999999995</v>
      </c>
      <c r="W6407" s="3" t="s">
        <v>47</v>
      </c>
      <c r="X6407" s="3" t="s">
        <v>47</v>
      </c>
      <c r="Y6407" s="3" t="s">
        <v>47</v>
      </c>
      <c r="Z6407" s="3" t="s">
        <v>47</v>
      </c>
      <c r="AA6407" s="3" t="s">
        <v>48</v>
      </c>
      <c r="AB6407" s="12" t="s">
        <v>47</v>
      </c>
      <c r="AC6407" s="3" t="s">
        <v>47</v>
      </c>
      <c r="AD6407" s="3" t="s">
        <v>47</v>
      </c>
      <c r="AE6407" s="3" t="s">
        <v>47</v>
      </c>
      <c r="AF6407" s="3" t="s">
        <v>47</v>
      </c>
      <c r="AG6407" s="3" t="s">
        <v>47</v>
      </c>
      <c r="AH6407" s="3" t="s">
        <v>47</v>
      </c>
      <c r="AI6407" s="3" t="s">
        <v>47</v>
      </c>
      <c r="AJ6407" s="3" t="s">
        <v>47</v>
      </c>
      <c r="AK6407" s="3" t="s">
        <v>47</v>
      </c>
      <c r="AL6407" s="3" t="s">
        <v>47</v>
      </c>
      <c r="AM6407" s="3" t="s">
        <v>47</v>
      </c>
      <c r="AN6407" s="3" t="s">
        <v>47</v>
      </c>
      <c r="AU6407" s="3">
        <v>0</v>
      </c>
      <c r="AV6407" s="3">
        <v>17</v>
      </c>
      <c r="AW6407" s="3">
        <v>1</v>
      </c>
      <c r="AX6407" s="3">
        <v>17</v>
      </c>
      <c r="AY6407" s="3">
        <v>100</v>
      </c>
      <c r="AZ6407" s="6" t="str">
        <f t="shared" si="704"/>
        <v>3050.2</v>
      </c>
      <c r="BC6407" s="12" t="s">
        <v>16614</v>
      </c>
      <c r="BJ6407" s="12">
        <f t="shared" si="705"/>
        <v>0</v>
      </c>
      <c r="BK6407" s="12">
        <f t="shared" si="706"/>
        <v>0</v>
      </c>
      <c r="CQ6407" s="3" t="str">
        <f>CONCATENATE(baseURL!$A$1,baseURL!$B$1,baseURL!$C$1,".",C6407,".",L6407,".pkl&amp;seq=",BC6407)</f>
        <v>http://proteomics.broadinstitute.org/millscripts/viewfeed.pl?side=xl&amp;cycle=1&amp;fixedMods=iaaC&amp;file=msdataSM/iPRG2012_nd/cpick_in/iPRG2012_nd.3050.2.2.pkl&amp;seq=VNGSPLTLVEPELLR</v>
      </c>
    </row>
    <row r="6408" spans="1:95" x14ac:dyDescent="0.2">
      <c r="A6408" s="3">
        <v>4729</v>
      </c>
      <c r="B6408" s="2" t="s">
        <v>16615</v>
      </c>
      <c r="C6408" s="2" t="s">
        <v>16611</v>
      </c>
      <c r="D6408" s="3">
        <v>16093</v>
      </c>
      <c r="E6408" s="3">
        <v>16077</v>
      </c>
      <c r="F6408" s="3">
        <v>64074</v>
      </c>
      <c r="G6408" s="3">
        <v>19127</v>
      </c>
      <c r="H6408" s="3">
        <v>56.552900000000001</v>
      </c>
      <c r="I6408" s="30">
        <v>535.96754999999996</v>
      </c>
      <c r="J6408" s="30">
        <v>535.96684730000004</v>
      </c>
      <c r="K6408" s="30">
        <v>6.9999999999999999E-4</v>
      </c>
      <c r="L6408" s="3">
        <v>3</v>
      </c>
      <c r="M6408" s="3">
        <v>3</v>
      </c>
      <c r="N6408" s="10">
        <f t="shared" si="700"/>
        <v>1</v>
      </c>
      <c r="O6408" s="35">
        <v>3</v>
      </c>
      <c r="P6408" s="17"/>
      <c r="Q6408" s="40">
        <v>1605.88465</v>
      </c>
      <c r="R6408" s="40">
        <v>535.96640000000002</v>
      </c>
      <c r="S6408" s="18">
        <f t="shared" si="701"/>
        <v>2.1456568918101957</v>
      </c>
      <c r="T6408" s="18">
        <f t="shared" si="702"/>
        <v>0.83456724156386131</v>
      </c>
      <c r="U6408" s="18">
        <f t="shared" si="703"/>
        <v>0.93289430081470881</v>
      </c>
      <c r="V6408" s="30">
        <v>535.96690000000001</v>
      </c>
      <c r="W6408" s="3" t="s">
        <v>47</v>
      </c>
      <c r="X6408" s="3" t="s">
        <v>47</v>
      </c>
      <c r="Y6408" s="3" t="s">
        <v>47</v>
      </c>
      <c r="Z6408" s="3" t="s">
        <v>47</v>
      </c>
      <c r="AA6408" s="3" t="s">
        <v>47</v>
      </c>
      <c r="AB6408" s="12" t="s">
        <v>47</v>
      </c>
      <c r="AC6408" s="3" t="s">
        <v>47</v>
      </c>
      <c r="AD6408" s="3" t="s">
        <v>47</v>
      </c>
      <c r="AE6408" s="3" t="s">
        <v>47</v>
      </c>
      <c r="AF6408" s="3" t="s">
        <v>47</v>
      </c>
      <c r="AG6408" s="3" t="s">
        <v>47</v>
      </c>
      <c r="AH6408" s="3" t="s">
        <v>47</v>
      </c>
      <c r="AI6408" s="3" t="s">
        <v>48</v>
      </c>
      <c r="AJ6408" s="3" t="s">
        <v>47</v>
      </c>
      <c r="AK6408" s="3" t="s">
        <v>65</v>
      </c>
      <c r="AL6408" s="3" t="s">
        <v>47</v>
      </c>
      <c r="AM6408" s="3" t="s">
        <v>47</v>
      </c>
      <c r="AN6408" s="3" t="s">
        <v>47</v>
      </c>
      <c r="AU6408" s="3">
        <v>1</v>
      </c>
      <c r="AV6408" s="3">
        <v>16</v>
      </c>
      <c r="AW6408" s="3">
        <v>1</v>
      </c>
      <c r="AX6408" s="3">
        <v>16</v>
      </c>
      <c r="AY6408" s="3">
        <v>100</v>
      </c>
      <c r="AZ6408" s="6" t="str">
        <f t="shared" si="704"/>
        <v>3051.2</v>
      </c>
      <c r="BC6408" s="12" t="s">
        <v>16616</v>
      </c>
      <c r="BJ6408" s="12">
        <f t="shared" si="705"/>
        <v>0</v>
      </c>
      <c r="BK6408" s="12">
        <f t="shared" si="706"/>
        <v>0</v>
      </c>
      <c r="CG6408" s="3" t="s">
        <v>16617</v>
      </c>
      <c r="CQ6408" s="3" t="str">
        <f>CONCATENATE(baseURL!$A$1,baseURL!$B$1,baseURL!$C$1,".",C6408,".",L6408,".pkl&amp;seq=",BC6408)</f>
        <v>http://proteomics.broadinstitute.org/millscripts/viewfeed.pl?side=xl&amp;cycle=1&amp;fixedMods=iaaC&amp;file=msdataSM/iPRG2012_nd/cpick_in/iPRG2012_nd.3051.2.3.pkl&amp;seq=ELTDLKQFLELTR</v>
      </c>
    </row>
    <row r="6409" spans="1:95" x14ac:dyDescent="0.2">
      <c r="A6409" s="3">
        <v>5019</v>
      </c>
      <c r="B6409" s="2" t="s">
        <v>16618</v>
      </c>
      <c r="C6409" s="2" t="s">
        <v>16613</v>
      </c>
      <c r="D6409" s="3">
        <v>16094</v>
      </c>
      <c r="E6409" s="3">
        <v>16078</v>
      </c>
      <c r="F6409" s="3">
        <v>64075</v>
      </c>
      <c r="G6409" s="3">
        <v>19128</v>
      </c>
      <c r="H6409" s="3">
        <v>56.557099999999998</v>
      </c>
      <c r="I6409" s="30">
        <v>705.71310000000005</v>
      </c>
      <c r="J6409" s="30">
        <v>705.71108079999999</v>
      </c>
      <c r="K6409" s="30">
        <v>2.0200000000000001E-3</v>
      </c>
      <c r="L6409" s="3">
        <v>3</v>
      </c>
      <c r="M6409" s="3">
        <v>3</v>
      </c>
      <c r="N6409" s="10">
        <f t="shared" si="700"/>
        <v>1</v>
      </c>
      <c r="O6409" s="35">
        <v>3</v>
      </c>
      <c r="P6409" s="17"/>
      <c r="Q6409" s="40">
        <v>2115.11796</v>
      </c>
      <c r="R6409" s="40">
        <v>705.71083999999996</v>
      </c>
      <c r="S6409" s="18">
        <f t="shared" si="701"/>
        <v>3.202444786156434</v>
      </c>
      <c r="T6409" s="18">
        <f t="shared" si="702"/>
        <v>0.34121624095881076</v>
      </c>
      <c r="U6409" s="18">
        <f t="shared" si="703"/>
        <v>-5.6680438708716092E-2</v>
      </c>
      <c r="V6409" s="30">
        <v>705.71079999999995</v>
      </c>
      <c r="W6409" s="3" t="s">
        <v>47</v>
      </c>
      <c r="X6409" s="3" t="s">
        <v>47</v>
      </c>
      <c r="Y6409" s="3" t="s">
        <v>47</v>
      </c>
      <c r="Z6409" s="3" t="s">
        <v>47</v>
      </c>
      <c r="AA6409" s="3" t="s">
        <v>48</v>
      </c>
      <c r="AB6409" s="12" t="s">
        <v>47</v>
      </c>
      <c r="AC6409" s="3" t="s">
        <v>47</v>
      </c>
      <c r="AD6409" s="3" t="s">
        <v>47</v>
      </c>
      <c r="AE6409" s="3" t="s">
        <v>47</v>
      </c>
      <c r="AF6409" s="3" t="s">
        <v>47</v>
      </c>
      <c r="AG6409" s="3" t="s">
        <v>47</v>
      </c>
      <c r="AH6409" s="3" t="s">
        <v>47</v>
      </c>
      <c r="AI6409" s="3" t="s">
        <v>47</v>
      </c>
      <c r="AJ6409" s="3" t="s">
        <v>47</v>
      </c>
      <c r="AK6409" s="3" t="s">
        <v>47</v>
      </c>
      <c r="AL6409" s="3" t="s">
        <v>47</v>
      </c>
      <c r="AM6409" s="3" t="s">
        <v>47</v>
      </c>
      <c r="AN6409" s="3" t="s">
        <v>47</v>
      </c>
      <c r="AU6409" s="3">
        <v>0</v>
      </c>
      <c r="AV6409" s="3">
        <v>17</v>
      </c>
      <c r="AW6409" s="3">
        <v>1</v>
      </c>
      <c r="AX6409" s="3">
        <v>17</v>
      </c>
      <c r="AY6409" s="3">
        <v>100</v>
      </c>
      <c r="AZ6409" s="6" t="str">
        <f t="shared" si="704"/>
        <v>3051.3</v>
      </c>
      <c r="BC6409" s="12" t="s">
        <v>16619</v>
      </c>
      <c r="BJ6409" s="12">
        <f t="shared" si="705"/>
        <v>0</v>
      </c>
      <c r="BK6409" s="12">
        <f t="shared" si="706"/>
        <v>0</v>
      </c>
      <c r="CQ6409" s="3" t="str">
        <f>CONCATENATE(baseURL!$A$1,baseURL!$B$1,baseURL!$C$1,".",C6409,".",L6409,".pkl&amp;seq=",BC6409)</f>
        <v>http://proteomics.broadinstitute.org/millscripts/viewfeed.pl?side=xl&amp;cycle=1&amp;fixedMods=iaaC&amp;file=msdataSM/iPRG2012_nd/cpick_in/iPRG2012_nd.3051.3.3.pkl&amp;seq=ATSPLLESDSLEKLVELDR</v>
      </c>
    </row>
    <row r="6410" spans="1:95" x14ac:dyDescent="0.2">
      <c r="A6410" s="3">
        <v>5605</v>
      </c>
      <c r="B6410" s="2" t="s">
        <v>16620</v>
      </c>
      <c r="C6410" s="2" t="s">
        <v>16621</v>
      </c>
      <c r="D6410" s="3">
        <v>16097</v>
      </c>
      <c r="E6410" s="3">
        <v>16081</v>
      </c>
      <c r="F6410" s="3">
        <v>64095</v>
      </c>
      <c r="G6410" s="3">
        <v>19132</v>
      </c>
      <c r="H6410" s="3">
        <v>56.573700000000002</v>
      </c>
      <c r="I6410" s="30">
        <v>572.28498000000002</v>
      </c>
      <c r="J6410" s="30">
        <v>572.28353589999995</v>
      </c>
      <c r="K6410" s="30">
        <v>1.4400000000000001E-3</v>
      </c>
      <c r="L6410" s="3">
        <v>4</v>
      </c>
      <c r="M6410" s="3">
        <v>4</v>
      </c>
      <c r="N6410" s="10">
        <f t="shared" si="700"/>
        <v>1</v>
      </c>
      <c r="O6410" s="35">
        <v>4</v>
      </c>
      <c r="P6410" s="17"/>
      <c r="Q6410" s="40">
        <v>2286.1090600000002</v>
      </c>
      <c r="R6410" s="40">
        <v>572.28272000000004</v>
      </c>
      <c r="S6410" s="18">
        <f t="shared" si="701"/>
        <v>3.9490970476592238</v>
      </c>
      <c r="T6410" s="18">
        <f t="shared" si="702"/>
        <v>1.4256939295787801</v>
      </c>
      <c r="U6410" s="18">
        <f t="shared" si="703"/>
        <v>1.1882238904373481</v>
      </c>
      <c r="V6410" s="30">
        <v>572.28340000000003</v>
      </c>
      <c r="W6410" s="3" t="s">
        <v>47</v>
      </c>
      <c r="X6410" s="3" t="s">
        <v>47</v>
      </c>
      <c r="Y6410" s="3" t="s">
        <v>47</v>
      </c>
      <c r="Z6410" s="3" t="s">
        <v>47</v>
      </c>
      <c r="AA6410" s="3" t="s">
        <v>47</v>
      </c>
      <c r="AB6410" s="12" t="s">
        <v>47</v>
      </c>
      <c r="AC6410" s="3" t="s">
        <v>47</v>
      </c>
      <c r="AD6410" s="3" t="s">
        <v>47</v>
      </c>
      <c r="AE6410" s="3" t="s">
        <v>47</v>
      </c>
      <c r="AF6410" s="3" t="s">
        <v>47</v>
      </c>
      <c r="AG6410" s="3" t="s">
        <v>47</v>
      </c>
      <c r="AH6410" s="3" t="s">
        <v>47</v>
      </c>
      <c r="AI6410" s="3" t="s">
        <v>47</v>
      </c>
      <c r="AJ6410" s="3" t="s">
        <v>47</v>
      </c>
      <c r="AK6410" s="3" t="s">
        <v>47</v>
      </c>
      <c r="AL6410" s="3" t="s">
        <v>48</v>
      </c>
      <c r="AM6410" s="3" t="s">
        <v>48</v>
      </c>
      <c r="AU6410" s="3">
        <v>0</v>
      </c>
      <c r="AV6410" s="3">
        <v>15</v>
      </c>
      <c r="AW6410" s="3">
        <v>1</v>
      </c>
      <c r="AX6410" s="3">
        <v>15</v>
      </c>
      <c r="AY6410" s="3">
        <v>100</v>
      </c>
      <c r="AZ6410" s="6" t="str">
        <f t="shared" si="704"/>
        <v>3052.2</v>
      </c>
      <c r="BC6410" s="12" t="s">
        <v>16586</v>
      </c>
      <c r="BJ6410" s="12">
        <f t="shared" si="705"/>
        <v>0</v>
      </c>
      <c r="BK6410" s="12">
        <f t="shared" si="706"/>
        <v>0</v>
      </c>
      <c r="CQ6410" s="3" t="str">
        <f>CONCATENATE(baseURL!$A$1,baseURL!$B$1,baseURL!$C$1,".",C6410,".",L6410,".pkl&amp;seq=",BC6410)</f>
        <v>http://proteomics.broadinstitute.org/millscripts/viewfeed.pl?side=xl&amp;cycle=1&amp;fixedMods=iaaC&amp;file=msdataSM/iPRG2012_nd/cpick_in/iPRG2012_nd.3052.2.4.pkl&amp;seq=AFQSAYPEFSRWFNHLASK</v>
      </c>
    </row>
    <row r="6411" spans="1:95" x14ac:dyDescent="0.2">
      <c r="A6411" s="3">
        <v>1144</v>
      </c>
      <c r="B6411" s="2" t="s">
        <v>16623</v>
      </c>
      <c r="C6411" s="2" t="s">
        <v>16618</v>
      </c>
      <c r="D6411" s="3">
        <v>16099</v>
      </c>
      <c r="E6411" s="3">
        <v>16083</v>
      </c>
      <c r="F6411" s="3">
        <v>64097</v>
      </c>
      <c r="G6411" s="3">
        <v>19134</v>
      </c>
      <c r="H6411" s="3">
        <v>56.578699999999998</v>
      </c>
      <c r="I6411" s="30">
        <v>691.35125000000005</v>
      </c>
      <c r="J6411" s="30">
        <v>691.35126079999998</v>
      </c>
      <c r="K6411" s="30">
        <v>-1.0000000000000001E-5</v>
      </c>
      <c r="L6411" s="3">
        <v>4</v>
      </c>
      <c r="M6411" s="3">
        <v>4</v>
      </c>
      <c r="N6411" s="10">
        <f t="shared" si="700"/>
        <v>1</v>
      </c>
      <c r="O6411" s="35">
        <v>4</v>
      </c>
      <c r="P6411" s="17"/>
      <c r="Q6411" s="40">
        <v>2762.3817899999999</v>
      </c>
      <c r="R6411" s="40">
        <v>691.35091</v>
      </c>
      <c r="S6411" s="18">
        <f t="shared" si="701"/>
        <v>0.49179077532577087</v>
      </c>
      <c r="T6411" s="18">
        <f t="shared" si="702"/>
        <v>0.50741236455208416</v>
      </c>
      <c r="U6411" s="18">
        <f t="shared" si="703"/>
        <v>0.13017991109629914</v>
      </c>
      <c r="V6411" s="30">
        <v>691.351</v>
      </c>
      <c r="AA6411" s="3" t="s">
        <v>47</v>
      </c>
      <c r="AB6411" s="12" t="s">
        <v>48</v>
      </c>
      <c r="AC6411" s="3" t="s">
        <v>47</v>
      </c>
      <c r="AE6411" s="3" t="s">
        <v>48</v>
      </c>
      <c r="AF6411" s="3" t="s">
        <v>47</v>
      </c>
      <c r="AG6411" s="3" t="s">
        <v>48</v>
      </c>
      <c r="AI6411" s="3" t="s">
        <v>48</v>
      </c>
      <c r="AL6411" s="3" t="s">
        <v>52</v>
      </c>
      <c r="AO6411" s="3" t="s">
        <v>48</v>
      </c>
      <c r="AU6411" s="3">
        <v>0</v>
      </c>
      <c r="AV6411" s="3">
        <v>3</v>
      </c>
      <c r="AW6411" s="3">
        <v>1</v>
      </c>
      <c r="AX6411" s="3">
        <v>3</v>
      </c>
      <c r="AY6411" s="3">
        <v>100</v>
      </c>
      <c r="AZ6411" s="6" t="str">
        <f t="shared" si="704"/>
        <v>3052.4</v>
      </c>
      <c r="BC6411" s="12" t="s">
        <v>16624</v>
      </c>
      <c r="BJ6411" s="12">
        <f t="shared" si="705"/>
        <v>1</v>
      </c>
      <c r="BK6411" s="12">
        <f t="shared" si="706"/>
        <v>0</v>
      </c>
      <c r="CQ6411" s="3" t="str">
        <f>CONCATENATE(baseURL!$A$1,baseURL!$B$1,baseURL!$C$1,".",C6411,".",L6411,".pkl&amp;seq=",BC6411)</f>
        <v>http://proteomics.broadinstitute.org/millscripts/viewfeed.pl?side=xl&amp;cycle=1&amp;fixedMods=iaaC&amp;file=msdataSM/iPRG2012_nd/cpick_in/iPRG2012_nd.3052.4.4.pkl&amp;seq=VNLDTDCQYAYLTGLRDYVLNKK</v>
      </c>
    </row>
    <row r="6412" spans="1:95" x14ac:dyDescent="0.2">
      <c r="A6412" s="3">
        <v>5864</v>
      </c>
      <c r="B6412" s="2" t="s">
        <v>16625</v>
      </c>
      <c r="C6412" s="2" t="s">
        <v>16626</v>
      </c>
      <c r="D6412" s="3">
        <v>16101</v>
      </c>
      <c r="E6412" s="3">
        <v>16085</v>
      </c>
      <c r="F6412" s="3">
        <v>64099</v>
      </c>
      <c r="G6412" s="3">
        <v>19136</v>
      </c>
      <c r="H6412" s="3">
        <v>56.5837</v>
      </c>
      <c r="I6412" s="30">
        <v>815.07366000000002</v>
      </c>
      <c r="J6412" s="30">
        <v>815.07260080000003</v>
      </c>
      <c r="K6412" s="30">
        <v>1.06E-3</v>
      </c>
      <c r="L6412" s="3">
        <v>3</v>
      </c>
      <c r="M6412" s="3">
        <v>3</v>
      </c>
      <c r="N6412" s="10">
        <f t="shared" si="700"/>
        <v>1</v>
      </c>
      <c r="O6412" s="35">
        <v>3</v>
      </c>
      <c r="P6412" s="17"/>
      <c r="Q6412" s="40">
        <v>2443.2040900000002</v>
      </c>
      <c r="R6412" s="40">
        <v>815.07288000000005</v>
      </c>
      <c r="S6412" s="18">
        <f t="shared" si="701"/>
        <v>0.95696963928350243</v>
      </c>
      <c r="T6412" s="18">
        <f t="shared" si="702"/>
        <v>-0.3425460555412953</v>
      </c>
      <c r="U6412" s="18">
        <f t="shared" si="703"/>
        <v>-0.58890439348033718</v>
      </c>
      <c r="V6412" s="30">
        <v>815.07240000000002</v>
      </c>
      <c r="W6412" s="3" t="s">
        <v>47</v>
      </c>
      <c r="X6412" s="3" t="s">
        <v>47</v>
      </c>
      <c r="Y6412" s="3" t="s">
        <v>47</v>
      </c>
      <c r="Z6412" s="3" t="s">
        <v>47</v>
      </c>
      <c r="AA6412" s="3" t="s">
        <v>47</v>
      </c>
      <c r="AB6412" s="12" t="s">
        <v>47</v>
      </c>
      <c r="AC6412" s="3" t="s">
        <v>47</v>
      </c>
      <c r="AD6412" s="3" t="s">
        <v>47</v>
      </c>
      <c r="AE6412" s="3" t="s">
        <v>47</v>
      </c>
      <c r="AF6412" s="3" t="s">
        <v>47</v>
      </c>
      <c r="AG6412" s="3" t="s">
        <v>47</v>
      </c>
      <c r="AI6412" s="3" t="s">
        <v>47</v>
      </c>
      <c r="AJ6412" s="3" t="s">
        <v>47</v>
      </c>
      <c r="AK6412" s="3" t="s">
        <v>47</v>
      </c>
      <c r="AL6412" s="3" t="s">
        <v>47</v>
      </c>
      <c r="AM6412" s="3" t="s">
        <v>47</v>
      </c>
      <c r="AN6412" s="3" t="s">
        <v>47</v>
      </c>
      <c r="AU6412" s="3">
        <v>0</v>
      </c>
      <c r="AV6412" s="3">
        <v>17</v>
      </c>
      <c r="AW6412" s="3">
        <v>1</v>
      </c>
      <c r="AX6412" s="3">
        <v>17</v>
      </c>
      <c r="AY6412" s="3">
        <v>100</v>
      </c>
      <c r="AZ6412" s="6" t="str">
        <f t="shared" si="704"/>
        <v>3052.6</v>
      </c>
      <c r="BC6412" s="12" t="s">
        <v>16627</v>
      </c>
      <c r="BJ6412" s="12">
        <f t="shared" si="705"/>
        <v>0</v>
      </c>
      <c r="BK6412" s="12">
        <f t="shared" si="706"/>
        <v>0</v>
      </c>
      <c r="CQ6412" s="3" t="str">
        <f>CONCATENATE(baseURL!$A$1,baseURL!$B$1,baseURL!$C$1,".",C6412,".",L6412,".pkl&amp;seq=",BC6412)</f>
        <v>http://proteomics.broadinstitute.org/millscripts/viewfeed.pl?side=xl&amp;cycle=1&amp;fixedMods=iaaC&amp;file=msdataSM/iPRG2012_nd/cpick_in/iPRG2012_nd.3052.6.3.pkl&amp;seq=AGTVWLNTYNDFDSRVPFGGVK</v>
      </c>
    </row>
    <row r="6413" spans="1:95" x14ac:dyDescent="0.2">
      <c r="A6413" s="3">
        <v>942</v>
      </c>
      <c r="B6413" s="2" t="s">
        <v>16628</v>
      </c>
      <c r="C6413" s="2" t="s">
        <v>16629</v>
      </c>
      <c r="D6413" s="3">
        <v>16102</v>
      </c>
      <c r="E6413" s="3">
        <v>16086</v>
      </c>
      <c r="F6413" s="3">
        <v>64100</v>
      </c>
      <c r="G6413" s="3">
        <v>19137</v>
      </c>
      <c r="H6413" s="3">
        <v>56.586199999999998</v>
      </c>
      <c r="I6413" s="30">
        <v>827.40449999999998</v>
      </c>
      <c r="J6413" s="30">
        <v>827.40169700000001</v>
      </c>
      <c r="K6413" s="30">
        <v>2.8E-3</v>
      </c>
      <c r="L6413" s="3">
        <v>3</v>
      </c>
      <c r="M6413" s="3">
        <v>3</v>
      </c>
      <c r="N6413" s="10">
        <f t="shared" si="700"/>
        <v>1</v>
      </c>
      <c r="O6413" s="35">
        <v>3</v>
      </c>
      <c r="P6413" s="17"/>
      <c r="Q6413" s="40">
        <v>2480.19013</v>
      </c>
      <c r="R6413" s="40">
        <v>827.40156000000002</v>
      </c>
      <c r="S6413" s="18">
        <f t="shared" si="701"/>
        <v>3.5532927928814373</v>
      </c>
      <c r="T6413" s="18">
        <f t="shared" si="702"/>
        <v>0.16557860973233934</v>
      </c>
      <c r="U6413" s="18">
        <f t="shared" si="703"/>
        <v>0.29006471774417786</v>
      </c>
      <c r="V6413" s="30">
        <v>827.40179999999998</v>
      </c>
      <c r="W6413" s="3" t="s">
        <v>47</v>
      </c>
      <c r="X6413" s="3" t="s">
        <v>47</v>
      </c>
      <c r="Y6413" s="3" t="s">
        <v>47</v>
      </c>
      <c r="Z6413" s="3" t="s">
        <v>52</v>
      </c>
      <c r="AA6413" s="3" t="s">
        <v>48</v>
      </c>
      <c r="AB6413" s="12" t="s">
        <v>47</v>
      </c>
      <c r="AC6413" s="3" t="s">
        <v>47</v>
      </c>
      <c r="AD6413" s="3" t="s">
        <v>47</v>
      </c>
      <c r="AE6413" s="3" t="s">
        <v>47</v>
      </c>
      <c r="AF6413" s="3" t="s">
        <v>47</v>
      </c>
      <c r="AG6413" s="3" t="s">
        <v>47</v>
      </c>
      <c r="AI6413" s="3" t="s">
        <v>47</v>
      </c>
      <c r="AJ6413" s="3" t="s">
        <v>47</v>
      </c>
      <c r="AK6413" s="3" t="s">
        <v>47</v>
      </c>
      <c r="AO6413" s="3" t="s">
        <v>47</v>
      </c>
      <c r="AP6413" s="3" t="s">
        <v>47</v>
      </c>
      <c r="AQ6413" s="3" t="s">
        <v>47</v>
      </c>
      <c r="AR6413" s="3" t="s">
        <v>47</v>
      </c>
      <c r="AU6413" s="3">
        <v>0</v>
      </c>
      <c r="AV6413" s="3">
        <v>16</v>
      </c>
      <c r="AW6413" s="3">
        <v>1</v>
      </c>
      <c r="AX6413" s="3">
        <v>16</v>
      </c>
      <c r="AY6413" s="3">
        <v>100</v>
      </c>
      <c r="AZ6413" s="6" t="str">
        <f t="shared" si="704"/>
        <v>3052.7</v>
      </c>
      <c r="BC6413" s="12" t="s">
        <v>16630</v>
      </c>
      <c r="BJ6413" s="12">
        <f t="shared" si="705"/>
        <v>0</v>
      </c>
      <c r="BK6413" s="12">
        <f t="shared" si="706"/>
        <v>0</v>
      </c>
      <c r="BN6413" s="3" t="s">
        <v>277</v>
      </c>
      <c r="BR6413" s="3" t="s">
        <v>277</v>
      </c>
      <c r="CQ6413" s="3" t="str">
        <f>CONCATENATE(baseURL!$A$1,baseURL!$B$1,baseURL!$C$1,".",C6413,".",L6413,".pkl&amp;seq=",BC6413,"&amp;varMods=Oxidation-M")</f>
        <v>http://proteomics.broadinstitute.org/millscripts/viewfeed.pl?side=xl&amp;cycle=1&amp;fixedMods=iaaC&amp;file=msdataSM/iPRG2012_nd/cpick_in/iPRG2012_nd.3052.7.3.pkl&amp;seq=mLLYKDLFSNDELLSDAYDAK&amp;varMods=Oxidation-M</v>
      </c>
    </row>
    <row r="6414" spans="1:95" x14ac:dyDescent="0.2">
      <c r="A6414" s="3">
        <v>423</v>
      </c>
      <c r="B6414" s="2" t="s">
        <v>16631</v>
      </c>
      <c r="C6414" s="2" t="s">
        <v>16632</v>
      </c>
      <c r="D6414" s="3">
        <v>16104</v>
      </c>
      <c r="E6414" s="3">
        <v>16088</v>
      </c>
      <c r="F6414" s="3">
        <v>64116</v>
      </c>
      <c r="G6414" s="3">
        <v>19140</v>
      </c>
      <c r="H6414" s="3">
        <v>56.602800000000002</v>
      </c>
      <c r="I6414" s="30">
        <v>518.80055000000004</v>
      </c>
      <c r="J6414" s="30">
        <v>518.80055110000001</v>
      </c>
      <c r="K6414" s="30">
        <v>0</v>
      </c>
      <c r="L6414" s="3">
        <v>4</v>
      </c>
      <c r="M6414" s="3">
        <v>0</v>
      </c>
      <c r="N6414" s="10">
        <f t="shared" si="700"/>
        <v>1</v>
      </c>
      <c r="O6414" s="35">
        <v>4</v>
      </c>
      <c r="P6414" s="17"/>
      <c r="Q6414" s="40">
        <v>2072.1750200000001</v>
      </c>
      <c r="R6414" s="40">
        <v>518.79921000000002</v>
      </c>
      <c r="S6414" s="18">
        <f t="shared" si="701"/>
        <v>2.5828875106178946</v>
      </c>
      <c r="T6414" s="18">
        <f t="shared" si="702"/>
        <v>2.5850077913390557</v>
      </c>
      <c r="U6414" s="18">
        <f t="shared" si="703"/>
        <v>2.1010055122799796</v>
      </c>
      <c r="V6414" s="30">
        <v>518.80029999999999</v>
      </c>
      <c r="W6414" s="3" t="s">
        <v>52</v>
      </c>
      <c r="AA6414" s="3" t="s">
        <v>47</v>
      </c>
      <c r="AB6414" s="12" t="s">
        <v>52</v>
      </c>
      <c r="AD6414" s="3" t="s">
        <v>47</v>
      </c>
      <c r="AF6414" s="3" t="s">
        <v>47</v>
      </c>
      <c r="AG6414" s="3" t="s">
        <v>47</v>
      </c>
      <c r="AH6414" s="3" t="s">
        <v>47</v>
      </c>
      <c r="AU6414" s="3">
        <v>0</v>
      </c>
      <c r="AV6414" s="3">
        <v>5</v>
      </c>
      <c r="AW6414" s="3">
        <v>1</v>
      </c>
      <c r="AX6414" s="3">
        <v>5</v>
      </c>
      <c r="AY6414" s="3">
        <v>100</v>
      </c>
      <c r="AZ6414" s="6" t="str">
        <f t="shared" si="704"/>
        <v>3053.2</v>
      </c>
      <c r="BC6414" s="12" t="s">
        <v>16633</v>
      </c>
      <c r="BJ6414" s="12">
        <f t="shared" si="705"/>
        <v>0</v>
      </c>
      <c r="BK6414" s="12">
        <f t="shared" si="706"/>
        <v>0</v>
      </c>
      <c r="CQ6414" s="3" t="str">
        <f>CONCATENATE(baseURL!$A$1,baseURL!$B$1,baseURL!$C$1,".",C6414,".",L6414,".pkl&amp;seq=",BC6414)</f>
        <v>http://proteomics.broadinstitute.org/millscripts/viewfeed.pl?side=xl&amp;cycle=1&amp;fixedMods=iaaC&amp;file=msdataSM/iPRG2012_nd/cpick_in/iPRG2012_nd.3053.2.4.pkl&amp;seq=LALDYSLGEQLKDKLLPR</v>
      </c>
    </row>
    <row r="6415" spans="1:95" x14ac:dyDescent="0.2">
      <c r="A6415" s="3">
        <v>5863</v>
      </c>
      <c r="B6415" s="2" t="s">
        <v>16634</v>
      </c>
      <c r="C6415" s="2" t="s">
        <v>16635</v>
      </c>
      <c r="D6415" s="3">
        <v>16112</v>
      </c>
      <c r="E6415" s="3">
        <v>16096</v>
      </c>
      <c r="F6415" s="3">
        <v>64141</v>
      </c>
      <c r="G6415" s="3">
        <v>19149</v>
      </c>
      <c r="H6415" s="3">
        <v>56.636200000000002</v>
      </c>
      <c r="I6415" s="30">
        <v>969.14565000000005</v>
      </c>
      <c r="J6415" s="30">
        <v>969.14473299999997</v>
      </c>
      <c r="K6415" s="30">
        <v>9.2000000000000003E-4</v>
      </c>
      <c r="L6415" s="3">
        <v>3</v>
      </c>
      <c r="M6415" s="3">
        <v>3</v>
      </c>
      <c r="N6415" s="10">
        <f t="shared" si="700"/>
        <v>1</v>
      </c>
      <c r="O6415" s="35">
        <v>3</v>
      </c>
      <c r="P6415" s="17"/>
      <c r="Q6415" s="40">
        <v>2905.4214099999999</v>
      </c>
      <c r="R6415" s="40">
        <v>969.14531999999997</v>
      </c>
      <c r="S6415" s="18">
        <f t="shared" si="701"/>
        <v>0.34050621023101552</v>
      </c>
      <c r="T6415" s="18">
        <f t="shared" si="702"/>
        <v>-0.60568831926660527</v>
      </c>
      <c r="U6415" s="18">
        <f t="shared" si="703"/>
        <v>-0.84610634035364496</v>
      </c>
      <c r="V6415" s="30">
        <v>969.14449999999999</v>
      </c>
      <c r="W6415" s="3" t="s">
        <v>47</v>
      </c>
      <c r="X6415" s="3" t="s">
        <v>47</v>
      </c>
      <c r="Y6415" s="3" t="s">
        <v>47</v>
      </c>
      <c r="Z6415" s="3" t="s">
        <v>47</v>
      </c>
      <c r="AA6415" s="3" t="s">
        <v>47</v>
      </c>
      <c r="AB6415" s="12" t="s">
        <v>47</v>
      </c>
      <c r="AC6415" s="3" t="s">
        <v>47</v>
      </c>
      <c r="AD6415" s="3" t="s">
        <v>47</v>
      </c>
      <c r="AE6415" s="3" t="s">
        <v>47</v>
      </c>
      <c r="AF6415" s="3" t="s">
        <v>47</v>
      </c>
      <c r="AG6415" s="3" t="s">
        <v>47</v>
      </c>
      <c r="AI6415" s="3" t="s">
        <v>47</v>
      </c>
      <c r="AJ6415" s="3" t="s">
        <v>47</v>
      </c>
      <c r="AK6415" s="3" t="s">
        <v>47</v>
      </c>
      <c r="AL6415" s="3" t="s">
        <v>47</v>
      </c>
      <c r="AM6415" s="3" t="s">
        <v>47</v>
      </c>
      <c r="AN6415" s="3" t="s">
        <v>47</v>
      </c>
      <c r="AU6415" s="3">
        <v>0</v>
      </c>
      <c r="AV6415" s="3">
        <v>17</v>
      </c>
      <c r="AW6415" s="3">
        <v>1</v>
      </c>
      <c r="AX6415" s="3">
        <v>17</v>
      </c>
      <c r="AY6415" s="3">
        <v>100</v>
      </c>
      <c r="AZ6415" s="6" t="str">
        <f t="shared" si="704"/>
        <v>3054.6</v>
      </c>
      <c r="BC6415" s="12" t="s">
        <v>16636</v>
      </c>
      <c r="BJ6415" s="12">
        <f t="shared" si="705"/>
        <v>0</v>
      </c>
      <c r="BK6415" s="12">
        <f t="shared" si="706"/>
        <v>0</v>
      </c>
      <c r="CQ6415" s="3" t="str">
        <f>CONCATENATE(baseURL!$A$1,baseURL!$B$1,baseURL!$C$1,".",C6415,".",L6415,".pkl&amp;seq=",BC6415)</f>
        <v>http://proteomics.broadinstitute.org/millscripts/viewfeed.pl?side=xl&amp;cycle=1&amp;fixedMods=iaaC&amp;file=msdataSM/iPRG2012_nd/cpick_in/iPRG2012_nd.3054.6.3.pkl&amp;seq=ALLELLDDSPVTPGEARPAYDGYEASR</v>
      </c>
    </row>
    <row r="6416" spans="1:95" x14ac:dyDescent="0.2">
      <c r="A6416" s="3">
        <v>2101</v>
      </c>
      <c r="B6416" s="2" t="s">
        <v>16637</v>
      </c>
      <c r="C6416" s="2" t="s">
        <v>16638</v>
      </c>
      <c r="D6416" s="3">
        <v>16113</v>
      </c>
      <c r="E6416" s="3">
        <v>16097</v>
      </c>
      <c r="F6416" s="3">
        <v>64157</v>
      </c>
      <c r="G6416" s="3">
        <v>19151</v>
      </c>
      <c r="H6416" s="3">
        <v>56.646099999999997</v>
      </c>
      <c r="I6416" s="30">
        <v>524.26963999999998</v>
      </c>
      <c r="J6416" s="30">
        <v>524.26826219999998</v>
      </c>
      <c r="K6416" s="30">
        <v>1.3799999999999999E-3</v>
      </c>
      <c r="L6416" s="3">
        <v>3</v>
      </c>
      <c r="M6416" s="3">
        <v>3</v>
      </c>
      <c r="N6416" s="10">
        <f t="shared" si="700"/>
        <v>1</v>
      </c>
      <c r="O6416" s="35">
        <v>3</v>
      </c>
      <c r="P6416" s="17"/>
      <c r="Q6416" s="40">
        <v>1570.78937</v>
      </c>
      <c r="R6416" s="40">
        <v>524.26796999999999</v>
      </c>
      <c r="S6416" s="18">
        <f t="shared" si="701"/>
        <v>3.1853939121821009</v>
      </c>
      <c r="T6416" s="18">
        <f t="shared" si="702"/>
        <v>0.55734856354062923</v>
      </c>
      <c r="U6416" s="18">
        <f t="shared" si="703"/>
        <v>0.43870694596837573</v>
      </c>
      <c r="V6416" s="30">
        <v>524.26819999999998</v>
      </c>
      <c r="W6416" s="3" t="s">
        <v>47</v>
      </c>
      <c r="X6416" s="3" t="s">
        <v>47</v>
      </c>
      <c r="Y6416" s="3" t="s">
        <v>47</v>
      </c>
      <c r="Z6416" s="3" t="s">
        <v>47</v>
      </c>
      <c r="AA6416" s="3" t="s">
        <v>48</v>
      </c>
      <c r="AB6416" s="12" t="s">
        <v>47</v>
      </c>
      <c r="AC6416" s="3" t="s">
        <v>47</v>
      </c>
      <c r="AD6416" s="3" t="s">
        <v>47</v>
      </c>
      <c r="AE6416" s="3" t="s">
        <v>47</v>
      </c>
      <c r="AG6416" s="3" t="s">
        <v>47</v>
      </c>
      <c r="AH6416" s="3" t="s">
        <v>47</v>
      </c>
      <c r="AI6416" s="3" t="s">
        <v>47</v>
      </c>
      <c r="AJ6416" s="3" t="s">
        <v>47</v>
      </c>
      <c r="AK6416" s="3" t="s">
        <v>52</v>
      </c>
      <c r="AL6416" s="3" t="s">
        <v>52</v>
      </c>
      <c r="AO6416" s="3" t="s">
        <v>47</v>
      </c>
      <c r="AQ6416" s="3" t="s">
        <v>47</v>
      </c>
      <c r="AU6416" s="3">
        <v>0</v>
      </c>
      <c r="AV6416" s="3">
        <v>14</v>
      </c>
      <c r="AW6416" s="3">
        <v>1</v>
      </c>
      <c r="AX6416" s="3">
        <v>14</v>
      </c>
      <c r="AY6416" s="3">
        <v>100</v>
      </c>
      <c r="AZ6416" s="6" t="str">
        <f t="shared" si="704"/>
        <v>3055.1</v>
      </c>
      <c r="BC6416" s="12" t="s">
        <v>16639</v>
      </c>
      <c r="BJ6416" s="12">
        <f t="shared" si="705"/>
        <v>0</v>
      </c>
      <c r="BK6416" s="12">
        <f t="shared" si="706"/>
        <v>0</v>
      </c>
      <c r="BP6416" s="3" t="s">
        <v>54</v>
      </c>
      <c r="BR6416" s="3" t="s">
        <v>54</v>
      </c>
      <c r="CQ6416" s="3" t="str">
        <f>CONCATENATE(baseURL!$A$1,baseURL!$B$1,baseURL!$C$1,".",C6416,".",L6416,".pkl&amp;seq=",BC6416,"&amp;varMods=Deamidated-N")</f>
        <v>http://proteomics.broadinstitute.org/millscripts/viewfeed.pl?side=xl&amp;cycle=1&amp;fixedMods=iaaC&amp;file=msdataSM/iPRG2012_nd/cpick_in/iPRG2012_nd.3055.1.3.pkl&amp;seq=AHnGDLVNALMSLSK&amp;varMods=Deamidated-N</v>
      </c>
    </row>
    <row r="6417" spans="1:95" x14ac:dyDescent="0.2">
      <c r="A6417" s="3">
        <v>6657</v>
      </c>
      <c r="B6417" s="2" t="s">
        <v>16640</v>
      </c>
      <c r="C6417" s="2" t="s">
        <v>16641</v>
      </c>
      <c r="D6417" s="3">
        <v>16116</v>
      </c>
      <c r="E6417" s="3">
        <v>16100</v>
      </c>
      <c r="F6417" s="3">
        <v>64160</v>
      </c>
      <c r="G6417" s="3">
        <v>19154</v>
      </c>
      <c r="H6417" s="3">
        <v>56.6511</v>
      </c>
      <c r="I6417" s="30">
        <v>616.32426999999996</v>
      </c>
      <c r="J6417" s="30">
        <v>616.32406809999998</v>
      </c>
      <c r="K6417" s="30">
        <v>2.0000000000000001E-4</v>
      </c>
      <c r="L6417" s="3">
        <v>4</v>
      </c>
      <c r="M6417" s="3">
        <v>4</v>
      </c>
      <c r="N6417" s="10">
        <f t="shared" si="700"/>
        <v>1</v>
      </c>
      <c r="O6417" s="35">
        <v>4</v>
      </c>
      <c r="P6417" s="17"/>
      <c r="Q6417" s="40">
        <v>2462.27144</v>
      </c>
      <c r="R6417" s="40">
        <v>616.32331999999997</v>
      </c>
      <c r="S6417" s="18">
        <f t="shared" si="701"/>
        <v>1.541398758023474</v>
      </c>
      <c r="T6417" s="18">
        <f t="shared" si="702"/>
        <v>1.2138109588483514</v>
      </c>
      <c r="U6417" s="18">
        <f t="shared" si="703"/>
        <v>0.94106450493155069</v>
      </c>
      <c r="V6417" s="30">
        <v>616.32389999999998</v>
      </c>
      <c r="W6417" s="3" t="s">
        <v>47</v>
      </c>
      <c r="X6417" s="3" t="s">
        <v>47</v>
      </c>
      <c r="Y6417" s="3" t="s">
        <v>47</v>
      </c>
      <c r="Z6417" s="3" t="s">
        <v>47</v>
      </c>
      <c r="AA6417" s="3" t="s">
        <v>47</v>
      </c>
      <c r="AB6417" s="12" t="s">
        <v>47</v>
      </c>
      <c r="AC6417" s="3" t="s">
        <v>47</v>
      </c>
      <c r="AD6417" s="3" t="s">
        <v>47</v>
      </c>
      <c r="AE6417" s="3" t="s">
        <v>47</v>
      </c>
      <c r="AF6417" s="3" t="s">
        <v>47</v>
      </c>
      <c r="AG6417" s="3" t="s">
        <v>47</v>
      </c>
      <c r="AI6417" s="3" t="s">
        <v>47</v>
      </c>
      <c r="AJ6417" s="3" t="s">
        <v>47</v>
      </c>
      <c r="AK6417" s="3" t="s">
        <v>47</v>
      </c>
      <c r="AL6417" s="3" t="s">
        <v>48</v>
      </c>
      <c r="AU6417" s="3">
        <v>0</v>
      </c>
      <c r="AV6417" s="3">
        <v>14</v>
      </c>
      <c r="AW6417" s="3">
        <v>1</v>
      </c>
      <c r="AX6417" s="3">
        <v>14</v>
      </c>
      <c r="AY6417" s="3">
        <v>100</v>
      </c>
      <c r="AZ6417" s="6" t="str">
        <f t="shared" si="704"/>
        <v>3055.4</v>
      </c>
      <c r="BC6417" s="12" t="s">
        <v>16642</v>
      </c>
      <c r="BJ6417" s="12">
        <f t="shared" si="705"/>
        <v>0</v>
      </c>
      <c r="BK6417" s="12">
        <f t="shared" si="706"/>
        <v>0</v>
      </c>
      <c r="CQ6417" s="3" t="str">
        <f>CONCATENATE(baseURL!$A$1,baseURL!$B$1,baseURL!$C$1,".",C6417,".",L6417,".pkl&amp;seq=",BC6417)</f>
        <v>http://proteomics.broadinstitute.org/millscripts/viewfeed.pl?side=xl&amp;cycle=1&amp;fixedMods=iaaC&amp;file=msdataSM/iPRG2012_nd/cpick_in/iPRG2012_nd.3055.4.4.pkl&amp;seq=SVGFGLVYNSVAEAKKFEPTYR</v>
      </c>
    </row>
    <row r="6418" spans="1:95" x14ac:dyDescent="0.2">
      <c r="A6418" s="3">
        <v>5862</v>
      </c>
      <c r="B6418" s="2" t="s">
        <v>16643</v>
      </c>
      <c r="C6418" s="2" t="s">
        <v>16644</v>
      </c>
      <c r="D6418" s="3">
        <v>16117</v>
      </c>
      <c r="E6418" s="3">
        <v>16101</v>
      </c>
      <c r="F6418" s="3">
        <v>64161</v>
      </c>
      <c r="G6418" s="3">
        <v>19155</v>
      </c>
      <c r="H6418" s="3">
        <v>56.652799999999999</v>
      </c>
      <c r="I6418" s="30">
        <v>630.33010999999999</v>
      </c>
      <c r="J6418" s="30">
        <v>630.32942160000005</v>
      </c>
      <c r="K6418" s="30">
        <v>6.8999999999999997E-4</v>
      </c>
      <c r="L6418" s="3">
        <v>4</v>
      </c>
      <c r="M6418" s="3">
        <v>4</v>
      </c>
      <c r="N6418" s="10">
        <f t="shared" si="700"/>
        <v>1</v>
      </c>
      <c r="O6418" s="35">
        <v>4</v>
      </c>
      <c r="P6418" s="17"/>
      <c r="Q6418" s="40">
        <v>2518.2936300000001</v>
      </c>
      <c r="R6418" s="40">
        <v>630.32885999999996</v>
      </c>
      <c r="S6418" s="18">
        <f t="shared" si="701"/>
        <v>1.9830918102453454</v>
      </c>
      <c r="T6418" s="18">
        <f t="shared" si="702"/>
        <v>0.89096348861888153</v>
      </c>
      <c r="U6418" s="18">
        <f t="shared" si="703"/>
        <v>0.53940097245599261</v>
      </c>
      <c r="V6418" s="30">
        <v>630.32920000000001</v>
      </c>
      <c r="W6418" s="3" t="s">
        <v>47</v>
      </c>
      <c r="X6418" s="3" t="s">
        <v>47</v>
      </c>
      <c r="Y6418" s="3" t="s">
        <v>47</v>
      </c>
      <c r="Z6418" s="3" t="s">
        <v>47</v>
      </c>
      <c r="AA6418" s="3" t="s">
        <v>47</v>
      </c>
      <c r="AB6418" s="12" t="s">
        <v>47</v>
      </c>
      <c r="AC6418" s="3" t="s">
        <v>47</v>
      </c>
      <c r="AD6418" s="3" t="s">
        <v>47</v>
      </c>
      <c r="AE6418" s="3" t="s">
        <v>47</v>
      </c>
      <c r="AF6418" s="3" t="s">
        <v>47</v>
      </c>
      <c r="AG6418" s="3" t="s">
        <v>47</v>
      </c>
      <c r="AI6418" s="3" t="s">
        <v>47</v>
      </c>
      <c r="AJ6418" s="3" t="s">
        <v>47</v>
      </c>
      <c r="AK6418" s="3" t="s">
        <v>47</v>
      </c>
      <c r="AL6418" s="3" t="s">
        <v>47</v>
      </c>
      <c r="AM6418" s="3" t="s">
        <v>47</v>
      </c>
      <c r="AN6418" s="3" t="s">
        <v>47</v>
      </c>
      <c r="AU6418" s="3">
        <v>0</v>
      </c>
      <c r="AV6418" s="3">
        <v>17</v>
      </c>
      <c r="AW6418" s="3">
        <v>1</v>
      </c>
      <c r="AX6418" s="3">
        <v>17</v>
      </c>
      <c r="AY6418" s="3">
        <v>100</v>
      </c>
      <c r="AZ6418" s="6" t="str">
        <f t="shared" si="704"/>
        <v>3055.5</v>
      </c>
      <c r="BC6418" s="12" t="s">
        <v>16645</v>
      </c>
      <c r="BJ6418" s="12">
        <f t="shared" si="705"/>
        <v>0</v>
      </c>
      <c r="BK6418" s="12">
        <f t="shared" si="706"/>
        <v>0</v>
      </c>
      <c r="CQ6418" s="3" t="str">
        <f>CONCATENATE(baseURL!$A$1,baseURL!$B$1,baseURL!$C$1,".",C6418,".",L6418,".pkl&amp;seq=",BC6418)</f>
        <v>http://proteomics.broadinstitute.org/millscripts/viewfeed.pl?side=xl&amp;cycle=1&amp;fixedMods=iaaC&amp;file=msdataSM/iPRG2012_nd/cpick_in/iPRG2012_nd.3055.5.4.pkl&amp;seq=AAGANVDNVWADVYAKALEGKDLK</v>
      </c>
    </row>
    <row r="6419" spans="1:95" x14ac:dyDescent="0.2">
      <c r="A6419" s="3">
        <v>5256</v>
      </c>
      <c r="B6419" s="2" t="s">
        <v>16646</v>
      </c>
      <c r="C6419" s="2" t="s">
        <v>16634</v>
      </c>
      <c r="D6419" s="3">
        <v>16119</v>
      </c>
      <c r="E6419" s="3">
        <v>16103</v>
      </c>
      <c r="F6419" s="3">
        <v>64163</v>
      </c>
      <c r="G6419" s="3">
        <v>19157</v>
      </c>
      <c r="H6419" s="3">
        <v>56.656100000000002</v>
      </c>
      <c r="I6419" s="30">
        <v>775.89782000000002</v>
      </c>
      <c r="J6419" s="30">
        <v>775.89922720000004</v>
      </c>
      <c r="K6419" s="30">
        <v>-1.41E-3</v>
      </c>
      <c r="L6419" s="3">
        <v>2</v>
      </c>
      <c r="M6419" s="3">
        <v>2</v>
      </c>
      <c r="N6419" s="10">
        <f t="shared" si="700"/>
        <v>1</v>
      </c>
      <c r="O6419" s="35">
        <v>2</v>
      </c>
      <c r="P6419" s="17"/>
      <c r="Q6419" s="40">
        <v>1550.7883099999999</v>
      </c>
      <c r="R6419" s="40">
        <v>775.89778999999999</v>
      </c>
      <c r="S6419" s="18">
        <f t="shared" si="701"/>
        <v>3.8664886567010483E-2</v>
      </c>
      <c r="T6419" s="18">
        <f t="shared" si="702"/>
        <v>1.8523058301981661</v>
      </c>
      <c r="U6419" s="18">
        <f t="shared" si="703"/>
        <v>1.8172496663051254</v>
      </c>
      <c r="V6419" s="30">
        <v>775.89919999999995</v>
      </c>
      <c r="W6419" s="3" t="s">
        <v>47</v>
      </c>
      <c r="X6419" s="3" t="s">
        <v>47</v>
      </c>
      <c r="Y6419" s="3" t="s">
        <v>47</v>
      </c>
      <c r="Z6419" s="3" t="s">
        <v>47</v>
      </c>
      <c r="AA6419" s="3" t="s">
        <v>47</v>
      </c>
      <c r="AB6419" s="12" t="s">
        <v>47</v>
      </c>
      <c r="AC6419" s="3" t="s">
        <v>47</v>
      </c>
      <c r="AD6419" s="3" t="s">
        <v>47</v>
      </c>
      <c r="AE6419" s="3" t="s">
        <v>47</v>
      </c>
      <c r="AF6419" s="3" t="s">
        <v>47</v>
      </c>
      <c r="AG6419" s="3" t="s">
        <v>47</v>
      </c>
      <c r="AH6419" s="3" t="s">
        <v>47</v>
      </c>
      <c r="AI6419" s="3" t="s">
        <v>47</v>
      </c>
      <c r="AJ6419" s="3" t="s">
        <v>47</v>
      </c>
      <c r="AK6419" s="3" t="s">
        <v>47</v>
      </c>
      <c r="AL6419" s="3" t="s">
        <v>47</v>
      </c>
      <c r="AM6419" s="3" t="s">
        <v>47</v>
      </c>
      <c r="AN6419" s="3" t="s">
        <v>47</v>
      </c>
      <c r="AU6419" s="3">
        <v>0</v>
      </c>
      <c r="AV6419" s="3">
        <v>18</v>
      </c>
      <c r="AW6419" s="3">
        <v>1</v>
      </c>
      <c r="AX6419" s="3">
        <v>18</v>
      </c>
      <c r="AY6419" s="3">
        <v>100</v>
      </c>
      <c r="AZ6419" s="6" t="str">
        <f t="shared" si="704"/>
        <v>3055.7</v>
      </c>
      <c r="BC6419" s="12" t="s">
        <v>16575</v>
      </c>
      <c r="BJ6419" s="12">
        <f t="shared" si="705"/>
        <v>0</v>
      </c>
      <c r="BK6419" s="12">
        <f t="shared" si="706"/>
        <v>0</v>
      </c>
      <c r="CQ6419" s="3" t="str">
        <f>CONCATENATE(baseURL!$A$1,baseURL!$B$1,baseURL!$C$1,".",C6419,".",L6419,".pkl&amp;seq=",BC6419)</f>
        <v>http://proteomics.broadinstitute.org/millscripts/viewfeed.pl?side=xl&amp;cycle=1&amp;fixedMods=iaaC&amp;file=msdataSM/iPRG2012_nd/cpick_in/iPRG2012_nd.3055.7.2.pkl&amp;seq=NFTPEQLSSMVLGK</v>
      </c>
    </row>
    <row r="6420" spans="1:95" x14ac:dyDescent="0.2">
      <c r="A6420" s="3">
        <v>6802</v>
      </c>
      <c r="B6420" s="2" t="s">
        <v>16647</v>
      </c>
      <c r="C6420" s="2" t="s">
        <v>16648</v>
      </c>
      <c r="D6420" s="3">
        <v>16120</v>
      </c>
      <c r="E6420" s="3">
        <v>16104</v>
      </c>
      <c r="F6420" s="3">
        <v>64164</v>
      </c>
      <c r="G6420" s="3">
        <v>19158</v>
      </c>
      <c r="H6420" s="3">
        <v>56.6586</v>
      </c>
      <c r="I6420" s="30">
        <v>855.09497999999996</v>
      </c>
      <c r="J6420" s="30">
        <v>855.09452009999995</v>
      </c>
      <c r="K6420" s="30">
        <v>4.6000000000000001E-4</v>
      </c>
      <c r="L6420" s="3">
        <v>3</v>
      </c>
      <c r="M6420" s="3">
        <v>3</v>
      </c>
      <c r="N6420" s="10">
        <f t="shared" si="700"/>
        <v>1</v>
      </c>
      <c r="O6420" s="35">
        <v>3</v>
      </c>
      <c r="P6420" s="17"/>
      <c r="Q6420" s="40">
        <v>2563.2674699999998</v>
      </c>
      <c r="R6420" s="40">
        <v>855.09401000000003</v>
      </c>
      <c r="S6420" s="18">
        <f t="shared" si="701"/>
        <v>1.1343781953734058</v>
      </c>
      <c r="T6420" s="18">
        <f t="shared" si="702"/>
        <v>0.59654259527390496</v>
      </c>
      <c r="U6420" s="18">
        <f t="shared" si="703"/>
        <v>-0.59642564924132235</v>
      </c>
      <c r="V6420" s="30">
        <v>855.09349999999995</v>
      </c>
      <c r="X6420" s="3" t="s">
        <v>47</v>
      </c>
      <c r="Y6420" s="3" t="s">
        <v>47</v>
      </c>
      <c r="Z6420" s="3" t="s">
        <v>47</v>
      </c>
      <c r="AA6420" s="3" t="s">
        <v>47</v>
      </c>
      <c r="AB6420" s="12" t="s">
        <v>47</v>
      </c>
      <c r="AC6420" s="3" t="s">
        <v>47</v>
      </c>
      <c r="AD6420" s="3" t="s">
        <v>47</v>
      </c>
      <c r="AE6420" s="3" t="s">
        <v>47</v>
      </c>
      <c r="AF6420" s="3" t="s">
        <v>47</v>
      </c>
      <c r="AI6420" s="3" t="s">
        <v>48</v>
      </c>
      <c r="AJ6420" s="3" t="s">
        <v>47</v>
      </c>
      <c r="AK6420" s="3" t="s">
        <v>52</v>
      </c>
      <c r="AM6420" s="3" t="s">
        <v>48</v>
      </c>
      <c r="AU6420" s="3">
        <v>0</v>
      </c>
      <c r="AV6420" s="3">
        <v>10</v>
      </c>
      <c r="AW6420" s="3">
        <v>1</v>
      </c>
      <c r="AX6420" s="3">
        <v>10</v>
      </c>
      <c r="AY6420" s="3">
        <v>100</v>
      </c>
      <c r="AZ6420" s="6" t="str">
        <f t="shared" si="704"/>
        <v>3055.8</v>
      </c>
      <c r="BC6420" s="12" t="s">
        <v>16649</v>
      </c>
      <c r="BJ6420" s="12">
        <f t="shared" si="705"/>
        <v>0</v>
      </c>
      <c r="BK6420" s="12">
        <f t="shared" si="706"/>
        <v>0</v>
      </c>
      <c r="CQ6420" s="3" t="str">
        <f>CONCATENATE(baseURL!$A$1,baseURL!$B$1,baseURL!$C$1,".",C6420,".",L6420,".pkl&amp;seq=",BC6420)</f>
        <v>http://proteomics.broadinstitute.org/millscripts/viewfeed.pl?side=xl&amp;cycle=1&amp;fixedMods=iaaC&amp;file=msdataSM/iPRG2012_nd/cpick_in/iPRG2012_nd.3055.8.3.pkl&amp;seq=VDFKNPHDLLEGLNAGELELPEN</v>
      </c>
    </row>
    <row r="6421" spans="1:95" x14ac:dyDescent="0.2">
      <c r="A6421" s="3">
        <v>5882</v>
      </c>
      <c r="B6421" s="2" t="s">
        <v>16650</v>
      </c>
      <c r="C6421" s="2" t="s">
        <v>16651</v>
      </c>
      <c r="D6421" s="3">
        <v>16122</v>
      </c>
      <c r="E6421" s="3">
        <v>16106</v>
      </c>
      <c r="F6421" s="3">
        <v>64178</v>
      </c>
      <c r="G6421" s="3">
        <v>19161</v>
      </c>
      <c r="H6421" s="3">
        <v>56.674399999999999</v>
      </c>
      <c r="I6421" s="30">
        <v>483.78800999999999</v>
      </c>
      <c r="J6421" s="30">
        <v>483.78649230000002</v>
      </c>
      <c r="K6421" s="30">
        <v>1.5200000000000001E-3</v>
      </c>
      <c r="L6421" s="3">
        <v>2</v>
      </c>
      <c r="M6421" s="3">
        <v>2</v>
      </c>
      <c r="N6421" s="10">
        <f t="shared" si="700"/>
        <v>1</v>
      </c>
      <c r="O6421" s="35">
        <v>2</v>
      </c>
      <c r="P6421" s="17"/>
      <c r="Q6421" s="40">
        <v>966.56587999999999</v>
      </c>
      <c r="R6421" s="40">
        <v>483.78658000000001</v>
      </c>
      <c r="S6421" s="18">
        <f t="shared" si="701"/>
        <v>2.9558488372511955</v>
      </c>
      <c r="T6421" s="18">
        <f t="shared" si="702"/>
        <v>-0.18127828182952857</v>
      </c>
      <c r="U6421" s="18">
        <f t="shared" si="703"/>
        <v>-0.99217303638036358</v>
      </c>
      <c r="V6421" s="30">
        <v>483.78609999999998</v>
      </c>
      <c r="W6421" s="3" t="s">
        <v>47</v>
      </c>
      <c r="X6421" s="3" t="s">
        <v>47</v>
      </c>
      <c r="Y6421" s="3" t="s">
        <v>47</v>
      </c>
      <c r="Z6421" s="3" t="s">
        <v>47</v>
      </c>
      <c r="AA6421" s="3" t="s">
        <v>48</v>
      </c>
      <c r="AB6421" s="12" t="s">
        <v>47</v>
      </c>
      <c r="AC6421" s="3" t="s">
        <v>47</v>
      </c>
      <c r="AD6421" s="3" t="s">
        <v>48</v>
      </c>
      <c r="AE6421" s="3" t="s">
        <v>47</v>
      </c>
      <c r="AF6421" s="3" t="s">
        <v>47</v>
      </c>
      <c r="AG6421" s="3" t="s">
        <v>47</v>
      </c>
      <c r="AI6421" s="3" t="s">
        <v>47</v>
      </c>
      <c r="AJ6421" s="3" t="s">
        <v>47</v>
      </c>
      <c r="AK6421" s="3" t="s">
        <v>47</v>
      </c>
      <c r="AL6421" s="3" t="s">
        <v>48</v>
      </c>
      <c r="AM6421" s="3" t="s">
        <v>47</v>
      </c>
      <c r="AN6421" s="3" t="s">
        <v>47</v>
      </c>
      <c r="AU6421" s="3">
        <v>0</v>
      </c>
      <c r="AV6421" s="3">
        <v>14</v>
      </c>
      <c r="AW6421" s="3">
        <v>1</v>
      </c>
      <c r="AX6421" s="3">
        <v>14</v>
      </c>
      <c r="AY6421" s="3">
        <v>100</v>
      </c>
      <c r="AZ6421" s="6" t="str">
        <f t="shared" si="704"/>
        <v>3056.1</v>
      </c>
      <c r="BC6421" s="12" t="s">
        <v>16652</v>
      </c>
      <c r="BJ6421" s="12">
        <f t="shared" si="705"/>
        <v>0</v>
      </c>
      <c r="BK6421" s="12">
        <f t="shared" si="706"/>
        <v>0</v>
      </c>
      <c r="CQ6421" s="3" t="str">
        <f>CONCATENATE(baseURL!$A$1,baseURL!$B$1,baseURL!$C$1,".",C6421,".",L6421,".pkl&amp;seq=",BC6421)</f>
        <v>http://proteomics.broadinstitute.org/millscripts/viewfeed.pl?side=xl&amp;cycle=1&amp;fixedMods=iaaC&amp;file=msdataSM/iPRG2012_nd/cpick_in/iPRG2012_nd.3056.1.2.pkl&amp;seq=LLEFFGLK</v>
      </c>
    </row>
    <row r="6422" spans="1:95" x14ac:dyDescent="0.2">
      <c r="A6422" s="3">
        <v>238</v>
      </c>
      <c r="B6422" s="2" t="s">
        <v>16653</v>
      </c>
      <c r="C6422" s="2" t="s">
        <v>16637</v>
      </c>
      <c r="D6422" s="3">
        <v>16123</v>
      </c>
      <c r="E6422" s="3">
        <v>16107</v>
      </c>
      <c r="F6422" s="3">
        <v>64179</v>
      </c>
      <c r="G6422" s="3">
        <v>19162</v>
      </c>
      <c r="H6422" s="3">
        <v>56.680199999999999</v>
      </c>
      <c r="I6422" s="30">
        <v>677.37535000000003</v>
      </c>
      <c r="J6422" s="30">
        <v>677.37447229999998</v>
      </c>
      <c r="K6422" s="30">
        <v>8.8000000000000003E-4</v>
      </c>
      <c r="L6422" s="3">
        <v>3</v>
      </c>
      <c r="M6422" s="3">
        <v>3</v>
      </c>
      <c r="N6422" s="10">
        <f t="shared" si="700"/>
        <v>1</v>
      </c>
      <c r="O6422" s="35">
        <v>3</v>
      </c>
      <c r="P6422" s="17"/>
      <c r="Q6422" s="40">
        <v>2030.1069399999999</v>
      </c>
      <c r="R6422" s="40">
        <v>677.37383</v>
      </c>
      <c r="S6422" s="18">
        <f t="shared" si="701"/>
        <v>2.2439603254641849</v>
      </c>
      <c r="T6422" s="18">
        <f t="shared" si="702"/>
        <v>0.94822086643254699</v>
      </c>
      <c r="U6422" s="18">
        <f t="shared" si="703"/>
        <v>0.98911409083181612</v>
      </c>
      <c r="V6422" s="30">
        <v>677.37450000000001</v>
      </c>
      <c r="W6422" s="3" t="s">
        <v>47</v>
      </c>
      <c r="X6422" s="3" t="s">
        <v>47</v>
      </c>
      <c r="AB6422" s="12" t="s">
        <v>48</v>
      </c>
      <c r="AC6422" s="3" t="s">
        <v>52</v>
      </c>
      <c r="AD6422" s="3" t="s">
        <v>47</v>
      </c>
      <c r="AG6422" s="3" t="s">
        <v>47</v>
      </c>
      <c r="AH6422" s="3" t="s">
        <v>47</v>
      </c>
      <c r="AI6422" s="3" t="s">
        <v>48</v>
      </c>
      <c r="AL6422" s="3" t="s">
        <v>48</v>
      </c>
      <c r="AU6422" s="3">
        <v>0</v>
      </c>
      <c r="AV6422" s="3">
        <v>5</v>
      </c>
      <c r="AW6422" s="3">
        <v>1</v>
      </c>
      <c r="AX6422" s="3">
        <v>5</v>
      </c>
      <c r="AY6422" s="3">
        <v>100</v>
      </c>
      <c r="AZ6422" s="6" t="str">
        <f t="shared" si="704"/>
        <v>3056.2</v>
      </c>
      <c r="BC6422" s="12" t="s">
        <v>16654</v>
      </c>
      <c r="BJ6422" s="12">
        <f t="shared" si="705"/>
        <v>0</v>
      </c>
      <c r="BK6422" s="12">
        <f t="shared" si="706"/>
        <v>0</v>
      </c>
      <c r="CQ6422" s="3" t="str">
        <f>CONCATENATE(baseURL!$A$1,baseURL!$B$1,baseURL!$C$1,".",C6422,".",L6422,".pkl&amp;seq=",BC6422)</f>
        <v>http://proteomics.broadinstitute.org/millscripts/viewfeed.pl?side=xl&amp;cycle=1&amp;fixedMods=iaaC&amp;file=msdataSM/iPRG2012_nd/cpick_in/iPRG2012_nd.3056.2.3.pkl&amp;seq=QQQVWLLKFPSNVDLSK</v>
      </c>
    </row>
    <row r="6423" spans="1:95" x14ac:dyDescent="0.2">
      <c r="A6423" s="3">
        <v>5674</v>
      </c>
      <c r="B6423" s="2" t="s">
        <v>16655</v>
      </c>
      <c r="C6423" s="2" t="s">
        <v>16650</v>
      </c>
      <c r="D6423" s="3">
        <v>16126</v>
      </c>
      <c r="E6423" s="3">
        <v>16110</v>
      </c>
      <c r="F6423" s="3">
        <v>64200</v>
      </c>
      <c r="G6423" s="3">
        <v>19166</v>
      </c>
      <c r="H6423" s="3">
        <v>56.701000000000001</v>
      </c>
      <c r="I6423" s="30">
        <v>664.59697000000006</v>
      </c>
      <c r="J6423" s="30">
        <v>664.59632769999996</v>
      </c>
      <c r="K6423" s="30">
        <v>6.4000000000000005E-4</v>
      </c>
      <c r="L6423" s="3">
        <v>4</v>
      </c>
      <c r="M6423" s="3">
        <v>4</v>
      </c>
      <c r="N6423" s="10">
        <f t="shared" si="700"/>
        <v>1</v>
      </c>
      <c r="O6423" s="35">
        <v>4</v>
      </c>
      <c r="P6423" s="17"/>
      <c r="Q6423" s="40">
        <v>2655.3599300000001</v>
      </c>
      <c r="R6423" s="40">
        <v>664.59544000000005</v>
      </c>
      <c r="S6423" s="18">
        <f t="shared" si="701"/>
        <v>2.302152419225858</v>
      </c>
      <c r="T6423" s="18">
        <f t="shared" si="702"/>
        <v>1.3356998054447291</v>
      </c>
      <c r="U6423" s="18">
        <f t="shared" si="703"/>
        <v>1.1435528355418354</v>
      </c>
      <c r="V6423" s="30">
        <v>664.59619999999995</v>
      </c>
      <c r="W6423" s="3" t="s">
        <v>47</v>
      </c>
      <c r="X6423" s="3" t="s">
        <v>47</v>
      </c>
      <c r="Y6423" s="3" t="s">
        <v>47</v>
      </c>
      <c r="Z6423" s="3" t="s">
        <v>47</v>
      </c>
      <c r="AA6423" s="3" t="s">
        <v>47</v>
      </c>
      <c r="AB6423" s="12" t="s">
        <v>47</v>
      </c>
      <c r="AC6423" s="3" t="s">
        <v>47</v>
      </c>
      <c r="AD6423" s="3" t="s">
        <v>47</v>
      </c>
      <c r="AE6423" s="3" t="s">
        <v>47</v>
      </c>
      <c r="AF6423" s="3" t="s">
        <v>47</v>
      </c>
      <c r="AG6423" s="3" t="s">
        <v>47</v>
      </c>
      <c r="AI6423" s="3" t="s">
        <v>47</v>
      </c>
      <c r="AJ6423" s="3" t="s">
        <v>47</v>
      </c>
      <c r="AK6423" s="3" t="s">
        <v>47</v>
      </c>
      <c r="AL6423" s="3" t="s">
        <v>47</v>
      </c>
      <c r="AM6423" s="3" t="s">
        <v>47</v>
      </c>
      <c r="AN6423" s="3" t="s">
        <v>48</v>
      </c>
      <c r="AO6423" s="3" t="s">
        <v>47</v>
      </c>
      <c r="AU6423" s="3">
        <v>0</v>
      </c>
      <c r="AV6423" s="3">
        <v>17</v>
      </c>
      <c r="AW6423" s="3">
        <v>1</v>
      </c>
      <c r="AX6423" s="3">
        <v>17</v>
      </c>
      <c r="AY6423" s="3">
        <v>100</v>
      </c>
      <c r="AZ6423" s="6" t="str">
        <f t="shared" si="704"/>
        <v>3057.2</v>
      </c>
      <c r="BC6423" s="12" t="s">
        <v>16656</v>
      </c>
      <c r="BJ6423" s="12">
        <f t="shared" si="705"/>
        <v>1</v>
      </c>
      <c r="BK6423" s="12">
        <f t="shared" si="706"/>
        <v>0</v>
      </c>
      <c r="CQ6423" s="3" t="str">
        <f>CONCATENATE(baseURL!$A$1,baseURL!$B$1,baseURL!$C$1,".",C6423,".",L6423,".pkl&amp;seq=",BC6423)</f>
        <v>http://proteomics.broadinstitute.org/millscripts/viewfeed.pl?side=xl&amp;cycle=1&amp;fixedMods=iaaC&amp;file=msdataSM/iPRG2012_nd/cpick_in/iPRG2012_nd.3057.2.4.pkl&amp;seq=FGFSGFPVTEDGKCPGKLVGLVTSR</v>
      </c>
    </row>
    <row r="6424" spans="1:95" x14ac:dyDescent="0.2">
      <c r="A6424" s="3">
        <v>208</v>
      </c>
      <c r="B6424" s="2" t="s">
        <v>16657</v>
      </c>
      <c r="C6424" s="2" t="s">
        <v>16653</v>
      </c>
      <c r="D6424" s="3">
        <v>16127</v>
      </c>
      <c r="E6424" s="3">
        <v>16111</v>
      </c>
      <c r="F6424" s="3">
        <v>64201</v>
      </c>
      <c r="G6424" s="3">
        <v>19167</v>
      </c>
      <c r="H6424" s="3">
        <v>56.704300000000003</v>
      </c>
      <c r="I6424" s="30">
        <v>723.68940999999995</v>
      </c>
      <c r="J6424" s="30">
        <v>723.69114950000005</v>
      </c>
      <c r="K6424" s="30">
        <v>-1.74E-3</v>
      </c>
      <c r="L6424" s="3">
        <v>3</v>
      </c>
      <c r="M6424" s="3">
        <v>3</v>
      </c>
      <c r="N6424" s="10">
        <f t="shared" si="700"/>
        <v>1</v>
      </c>
      <c r="O6424" s="35">
        <v>3</v>
      </c>
      <c r="P6424" s="17"/>
      <c r="Q6424" s="40">
        <v>2169.0532499999999</v>
      </c>
      <c r="R6424" s="40">
        <v>723.68926999999996</v>
      </c>
      <c r="S6424" s="18">
        <f t="shared" si="701"/>
        <v>0.19345319295337141</v>
      </c>
      <c r="T6424" s="18">
        <f t="shared" si="702"/>
        <v>2.5971091157485442</v>
      </c>
      <c r="U6424" s="18">
        <f t="shared" si="703"/>
        <v>2.6668904459724163</v>
      </c>
      <c r="V6424" s="30">
        <v>723.69119999999998</v>
      </c>
      <c r="W6424" s="3" t="s">
        <v>47</v>
      </c>
      <c r="X6424" s="3" t="s">
        <v>48</v>
      </c>
      <c r="Y6424" s="3" t="s">
        <v>48</v>
      </c>
      <c r="Z6424" s="3" t="s">
        <v>47</v>
      </c>
      <c r="AA6424" s="3" t="s">
        <v>47</v>
      </c>
      <c r="AB6424" s="12" t="s">
        <v>47</v>
      </c>
      <c r="AD6424" s="3" t="s">
        <v>47</v>
      </c>
      <c r="AE6424" s="3" t="s">
        <v>47</v>
      </c>
      <c r="AF6424" s="3" t="s">
        <v>47</v>
      </c>
      <c r="AG6424" s="3" t="s">
        <v>47</v>
      </c>
      <c r="AH6424" s="3" t="s">
        <v>47</v>
      </c>
      <c r="AJ6424" s="3" t="s">
        <v>47</v>
      </c>
      <c r="AK6424" s="3" t="s">
        <v>47</v>
      </c>
      <c r="AO6424" s="3" t="s">
        <v>48</v>
      </c>
      <c r="AP6424" s="3" t="s">
        <v>48</v>
      </c>
      <c r="AU6424" s="3">
        <v>0</v>
      </c>
      <c r="AV6424" s="3">
        <v>11</v>
      </c>
      <c r="AW6424" s="3">
        <v>1</v>
      </c>
      <c r="AX6424" s="3">
        <v>11</v>
      </c>
      <c r="AY6424" s="3">
        <v>100</v>
      </c>
      <c r="AZ6424" s="6" t="str">
        <f t="shared" si="704"/>
        <v>3057.3</v>
      </c>
      <c r="BC6424" s="12" t="s">
        <v>16658</v>
      </c>
      <c r="BJ6424" s="12">
        <f t="shared" si="705"/>
        <v>1</v>
      </c>
      <c r="BK6424" s="12">
        <f t="shared" si="706"/>
        <v>0</v>
      </c>
      <c r="CQ6424" s="3" t="str">
        <f>CONCATENATE(baseURL!$A$1,baseURL!$B$1,baseURL!$C$1,".",C6424,".",L6424,".pkl&amp;seq=",BC6424)</f>
        <v>http://proteomics.broadinstitute.org/millscripts/viewfeed.pl?side=xl&amp;cycle=1&amp;fixedMods=iaaC&amp;file=msdataSM/iPRG2012_nd/cpick_in/iPRG2012_nd.3057.3.3.pkl&amp;seq=FEELCADLFRSTLDPVEK</v>
      </c>
    </row>
    <row r="6425" spans="1:95" x14ac:dyDescent="0.2">
      <c r="A6425" s="3">
        <v>7374</v>
      </c>
      <c r="B6425" s="2" t="s">
        <v>16659</v>
      </c>
      <c r="C6425" s="2" t="s">
        <v>16660</v>
      </c>
      <c r="D6425" s="3">
        <v>16128</v>
      </c>
      <c r="E6425" s="3">
        <v>16112</v>
      </c>
      <c r="F6425" s="3">
        <v>64202</v>
      </c>
      <c r="G6425" s="3">
        <v>19168</v>
      </c>
      <c r="H6425" s="3">
        <v>56.707700000000003</v>
      </c>
      <c r="I6425" s="30">
        <v>808.16066999999998</v>
      </c>
      <c r="J6425" s="30">
        <v>808.16027450000001</v>
      </c>
      <c r="K6425" s="30">
        <v>4.0000000000000002E-4</v>
      </c>
      <c r="L6425" s="3">
        <v>4</v>
      </c>
      <c r="M6425" s="3">
        <v>4</v>
      </c>
      <c r="N6425" s="10">
        <f t="shared" si="700"/>
        <v>1</v>
      </c>
      <c r="O6425" s="35">
        <v>4</v>
      </c>
      <c r="P6425" s="17"/>
      <c r="Q6425" s="40">
        <v>3229.6182699999999</v>
      </c>
      <c r="R6425" s="40">
        <v>808.16002000000003</v>
      </c>
      <c r="S6425" s="18">
        <f t="shared" si="701"/>
        <v>0.80429615900885998</v>
      </c>
      <c r="T6425" s="18">
        <f t="shared" si="702"/>
        <v>0.3149128807222199</v>
      </c>
      <c r="U6425" s="18">
        <f t="shared" si="703"/>
        <v>0.22272816712745952</v>
      </c>
      <c r="V6425" s="30">
        <v>808.16020000000003</v>
      </c>
      <c r="W6425" s="3" t="s">
        <v>47</v>
      </c>
      <c r="X6425" s="3" t="s">
        <v>47</v>
      </c>
      <c r="Y6425" s="3" t="s">
        <v>47</v>
      </c>
      <c r="AA6425" s="3" t="s">
        <v>47</v>
      </c>
      <c r="AB6425" s="12" t="s">
        <v>48</v>
      </c>
      <c r="AC6425" s="3" t="s">
        <v>47</v>
      </c>
      <c r="AF6425" s="3" t="s">
        <v>47</v>
      </c>
      <c r="AG6425" s="3" t="s">
        <v>47</v>
      </c>
      <c r="AK6425" s="3" t="s">
        <v>52</v>
      </c>
      <c r="AO6425" s="3" t="s">
        <v>47</v>
      </c>
      <c r="AS6425" s="3" t="s">
        <v>47</v>
      </c>
      <c r="AU6425" s="3">
        <v>0</v>
      </c>
      <c r="AV6425" s="3">
        <v>9</v>
      </c>
      <c r="AW6425" s="3">
        <v>3</v>
      </c>
      <c r="AX6425" s="3">
        <v>7</v>
      </c>
      <c r="AY6425" s="3">
        <v>77.78</v>
      </c>
      <c r="AZ6425" s="6" t="str">
        <f t="shared" si="704"/>
        <v>3057.4</v>
      </c>
      <c r="BB6425" s="12" t="s">
        <v>79</v>
      </c>
      <c r="BC6425" s="12" t="s">
        <v>16661</v>
      </c>
      <c r="BJ6425" s="12">
        <f t="shared" si="705"/>
        <v>0</v>
      </c>
      <c r="BK6425" s="12">
        <f t="shared" si="706"/>
        <v>0</v>
      </c>
      <c r="BU6425" s="3" t="s">
        <v>16662</v>
      </c>
      <c r="CO6425" s="3" t="s">
        <v>16663</v>
      </c>
      <c r="CQ6425" s="3" t="str">
        <f>CONCATENATE(baseURL!$A$1,baseURL!$B$1,"+Acetyl",baseURL!$C$1,".",C6425,".",L6425,".pkl&amp;seq=",BC6425)</f>
        <v>http://proteomics.broadinstitute.org/millscripts/viewfeed.pl?side=xl&amp;cycle=1&amp;fixedMods=iaaC+Acetyl&amp;file=msdataSM/iPRG2012_nd/cpick_in/iPRG2012_nd.3057.4.4.pkl&amp;seq=SELQNKAETAAQDVQQKLEETKESLQNK</v>
      </c>
    </row>
    <row r="6426" spans="1:95" x14ac:dyDescent="0.2">
      <c r="A6426" s="3">
        <v>6274</v>
      </c>
      <c r="B6426" s="2" t="s">
        <v>16664</v>
      </c>
      <c r="C6426" s="2" t="s">
        <v>16665</v>
      </c>
      <c r="D6426" s="3">
        <v>16129</v>
      </c>
      <c r="E6426" s="3">
        <v>16113</v>
      </c>
      <c r="F6426" s="3">
        <v>64203</v>
      </c>
      <c r="G6426" s="3">
        <v>19169</v>
      </c>
      <c r="H6426" s="3">
        <v>56.710999999999999</v>
      </c>
      <c r="I6426" s="30">
        <v>900.96695999999997</v>
      </c>
      <c r="J6426" s="30">
        <v>900.96671079999999</v>
      </c>
      <c r="K6426" s="30">
        <v>2.5000000000000001E-4</v>
      </c>
      <c r="L6426" s="3">
        <v>2</v>
      </c>
      <c r="M6426" s="3">
        <v>2</v>
      </c>
      <c r="N6426" s="10">
        <f t="shared" si="700"/>
        <v>1</v>
      </c>
      <c r="O6426" s="35">
        <v>2</v>
      </c>
      <c r="P6426" s="17"/>
      <c r="Q6426" s="40">
        <v>1800.9279100000001</v>
      </c>
      <c r="R6426" s="40">
        <v>900.96758999999997</v>
      </c>
      <c r="S6426" s="18">
        <f t="shared" si="701"/>
        <v>-0.69924823822022131</v>
      </c>
      <c r="T6426" s="18">
        <f t="shared" si="702"/>
        <v>-0.97583976354327917</v>
      </c>
      <c r="U6426" s="18">
        <f t="shared" si="703"/>
        <v>-0.98782687624390886</v>
      </c>
      <c r="V6426" s="30">
        <v>900.96669999999995</v>
      </c>
      <c r="W6426" s="3" t="s">
        <v>47</v>
      </c>
      <c r="X6426" s="3" t="s">
        <v>47</v>
      </c>
      <c r="Y6426" s="3" t="s">
        <v>47</v>
      </c>
      <c r="Z6426" s="3" t="s">
        <v>47</v>
      </c>
      <c r="AA6426" s="3" t="s">
        <v>48</v>
      </c>
      <c r="AB6426" s="12" t="s">
        <v>47</v>
      </c>
      <c r="AC6426" s="3" t="s">
        <v>47</v>
      </c>
      <c r="AD6426" s="3" t="s">
        <v>47</v>
      </c>
      <c r="AE6426" s="3" t="s">
        <v>47</v>
      </c>
      <c r="AF6426" s="3" t="s">
        <v>47</v>
      </c>
      <c r="AG6426" s="3" t="s">
        <v>47</v>
      </c>
      <c r="AH6426" s="3" t="s">
        <v>47</v>
      </c>
      <c r="AI6426" s="3" t="s">
        <v>47</v>
      </c>
      <c r="AJ6426" s="3" t="s">
        <v>47</v>
      </c>
      <c r="AK6426" s="3" t="s">
        <v>47</v>
      </c>
      <c r="AL6426" s="3" t="s">
        <v>47</v>
      </c>
      <c r="AN6426" s="3" t="s">
        <v>47</v>
      </c>
      <c r="AU6426" s="3">
        <v>0</v>
      </c>
      <c r="AV6426" s="3">
        <v>16</v>
      </c>
      <c r="AW6426" s="3">
        <v>1</v>
      </c>
      <c r="AX6426" s="3">
        <v>16</v>
      </c>
      <c r="AY6426" s="3">
        <v>100</v>
      </c>
      <c r="AZ6426" s="6" t="str">
        <f t="shared" si="704"/>
        <v>3057.5</v>
      </c>
      <c r="BC6426" s="12" t="s">
        <v>16583</v>
      </c>
      <c r="BJ6426" s="12">
        <f t="shared" si="705"/>
        <v>0</v>
      </c>
      <c r="BK6426" s="12">
        <f t="shared" si="706"/>
        <v>0</v>
      </c>
      <c r="CQ6426" s="3" t="str">
        <f>CONCATENATE(baseURL!$A$1,baseURL!$B$1,baseURL!$C$1,".",C6426,".",L6426,".pkl&amp;seq=",BC6426)</f>
        <v>http://proteomics.broadinstitute.org/millscripts/viewfeed.pl?side=xl&amp;cycle=1&amp;fixedMods=iaaC&amp;file=msdataSM/iPRG2012_nd/cpick_in/iPRG2012_nd.3057.5.2.pkl&amp;seq=SAVLNTTFTQPFFTAR</v>
      </c>
    </row>
    <row r="6427" spans="1:95" x14ac:dyDescent="0.2">
      <c r="A6427" s="3">
        <v>4031</v>
      </c>
      <c r="B6427" s="2" t="s">
        <v>16666</v>
      </c>
      <c r="C6427" s="2" t="s">
        <v>16667</v>
      </c>
      <c r="D6427" s="3">
        <v>16131</v>
      </c>
      <c r="E6427" s="3">
        <v>16115</v>
      </c>
      <c r="F6427" s="3">
        <v>64221</v>
      </c>
      <c r="G6427" s="3">
        <v>19172</v>
      </c>
      <c r="H6427" s="3">
        <v>56.7301</v>
      </c>
      <c r="I6427" s="30">
        <v>778.40638000000001</v>
      </c>
      <c r="J6427" s="30">
        <v>778.40611490000003</v>
      </c>
      <c r="K6427" s="30">
        <v>2.7E-4</v>
      </c>
      <c r="L6427" s="3">
        <v>0</v>
      </c>
      <c r="M6427" s="3">
        <v>3</v>
      </c>
      <c r="N6427" s="10">
        <f t="shared" si="700"/>
        <v>1</v>
      </c>
      <c r="O6427" s="35">
        <v>3</v>
      </c>
      <c r="P6427" s="17"/>
      <c r="Q6427" s="40">
        <v>2333.2030399999999</v>
      </c>
      <c r="R6427" s="40">
        <v>778.40585999999996</v>
      </c>
      <c r="S6427" s="18">
        <f t="shared" si="701"/>
        <v>0.66803196991781166</v>
      </c>
      <c r="T6427" s="18">
        <f t="shared" si="702"/>
        <v>0.32746413300725469</v>
      </c>
      <c r="U6427" s="18">
        <f t="shared" si="703"/>
        <v>0.43679013419950002</v>
      </c>
      <c r="V6427" s="30">
        <v>778.40620000000001</v>
      </c>
      <c r="W6427" s="3" t="s">
        <v>47</v>
      </c>
      <c r="X6427" s="3" t="s">
        <v>47</v>
      </c>
      <c r="Y6427" s="3" t="s">
        <v>47</v>
      </c>
      <c r="Z6427" s="3" t="s">
        <v>47</v>
      </c>
      <c r="AA6427" s="3" t="s">
        <v>47</v>
      </c>
      <c r="AB6427" s="12" t="s">
        <v>47</v>
      </c>
      <c r="AC6427" s="3" t="s">
        <v>47</v>
      </c>
      <c r="AD6427" s="3" t="s">
        <v>47</v>
      </c>
      <c r="AE6427" s="3" t="s">
        <v>47</v>
      </c>
      <c r="AF6427" s="3" t="s">
        <v>47</v>
      </c>
      <c r="AG6427" s="3" t="s">
        <v>48</v>
      </c>
      <c r="AI6427" s="3" t="s">
        <v>47</v>
      </c>
      <c r="AL6427" s="3" t="s">
        <v>48</v>
      </c>
      <c r="AM6427" s="3" t="s">
        <v>47</v>
      </c>
      <c r="AO6427" s="3" t="s">
        <v>48</v>
      </c>
      <c r="AP6427" s="3" t="s">
        <v>48</v>
      </c>
      <c r="AU6427" s="3">
        <v>0</v>
      </c>
      <c r="AV6427" s="3">
        <v>12</v>
      </c>
      <c r="AW6427" s="3">
        <v>1</v>
      </c>
      <c r="AX6427" s="3">
        <v>12</v>
      </c>
      <c r="AY6427" s="3">
        <v>100</v>
      </c>
      <c r="AZ6427" s="6" t="str">
        <f t="shared" si="704"/>
        <v>3058.2</v>
      </c>
      <c r="BC6427" s="12" t="s">
        <v>16668</v>
      </c>
      <c r="BJ6427" s="12">
        <f t="shared" si="705"/>
        <v>1</v>
      </c>
      <c r="BK6427" s="12">
        <f t="shared" si="706"/>
        <v>0</v>
      </c>
      <c r="CQ6427" s="3" t="str">
        <f>CONCATENATE(baseURL!$A$1,baseURL!$B$1,baseURL!$C$1,".",C6427,".",L6427,".pkl&amp;seq=",BC6427)</f>
        <v>http://proteomics.broadinstitute.org/millscripts/viewfeed.pl?side=xl&amp;cycle=1&amp;fixedMods=iaaC&amp;file=msdataSM/iPRG2012_nd/cpick_in/iPRG2012_nd.3058.2.0.pkl&amp;seq=TLPNLVNGLFKNAGQLCSSGSR</v>
      </c>
    </row>
    <row r="6428" spans="1:95" x14ac:dyDescent="0.2">
      <c r="A6428" s="3">
        <v>5501</v>
      </c>
      <c r="B6428" s="2" t="s">
        <v>16669</v>
      </c>
      <c r="C6428" s="2" t="s">
        <v>16670</v>
      </c>
      <c r="D6428" s="3">
        <v>16134</v>
      </c>
      <c r="E6428" s="3">
        <v>16118</v>
      </c>
      <c r="F6428" s="3">
        <v>64242</v>
      </c>
      <c r="G6428" s="3">
        <v>19176</v>
      </c>
      <c r="H6428" s="3">
        <v>56.752499999999998</v>
      </c>
      <c r="I6428" s="30">
        <v>642.66161</v>
      </c>
      <c r="J6428" s="30">
        <v>642.66099850000001</v>
      </c>
      <c r="K6428" s="30">
        <v>6.0999999999999997E-4</v>
      </c>
      <c r="L6428" s="3">
        <v>3</v>
      </c>
      <c r="M6428" s="3">
        <v>3</v>
      </c>
      <c r="N6428" s="10">
        <f t="shared" si="700"/>
        <v>1</v>
      </c>
      <c r="O6428" s="35">
        <v>3</v>
      </c>
      <c r="P6428" s="17"/>
      <c r="Q6428" s="40">
        <v>1925.9677300000001</v>
      </c>
      <c r="R6428" s="40">
        <v>642.66075999999998</v>
      </c>
      <c r="S6428" s="18">
        <f t="shared" si="701"/>
        <v>1.3226262639934734</v>
      </c>
      <c r="T6428" s="18">
        <f t="shared" si="702"/>
        <v>0.37111336939744538</v>
      </c>
      <c r="U6428" s="18">
        <f t="shared" si="703"/>
        <v>6.2241235971364654E-2</v>
      </c>
      <c r="V6428" s="30">
        <v>642.66079999999999</v>
      </c>
      <c r="W6428" s="3" t="s">
        <v>47</v>
      </c>
      <c r="X6428" s="3" t="s">
        <v>47</v>
      </c>
      <c r="Y6428" s="3" t="s">
        <v>47</v>
      </c>
      <c r="Z6428" s="3" t="s">
        <v>47</v>
      </c>
      <c r="AA6428" s="3" t="s">
        <v>47</v>
      </c>
      <c r="AB6428" s="12" t="s">
        <v>47</v>
      </c>
      <c r="AC6428" s="3" t="s">
        <v>47</v>
      </c>
      <c r="AD6428" s="3" t="s">
        <v>47</v>
      </c>
      <c r="AE6428" s="3" t="s">
        <v>47</v>
      </c>
      <c r="AF6428" s="3" t="s">
        <v>47</v>
      </c>
      <c r="AG6428" s="3" t="s">
        <v>47</v>
      </c>
      <c r="AH6428" s="3" t="s">
        <v>47</v>
      </c>
      <c r="AI6428" s="3" t="s">
        <v>47</v>
      </c>
      <c r="AJ6428" s="3" t="s">
        <v>47</v>
      </c>
      <c r="AK6428" s="3" t="s">
        <v>47</v>
      </c>
      <c r="AL6428" s="3" t="s">
        <v>47</v>
      </c>
      <c r="AM6428" s="3" t="s">
        <v>47</v>
      </c>
      <c r="AU6428" s="3">
        <v>0</v>
      </c>
      <c r="AV6428" s="3">
        <v>17</v>
      </c>
      <c r="AW6428" s="3">
        <v>1</v>
      </c>
      <c r="AX6428" s="3">
        <v>17</v>
      </c>
      <c r="AY6428" s="3">
        <v>100</v>
      </c>
      <c r="AZ6428" s="6" t="str">
        <f t="shared" si="704"/>
        <v>3059.2</v>
      </c>
      <c r="BC6428" s="12" t="s">
        <v>16595</v>
      </c>
      <c r="BJ6428" s="12">
        <f t="shared" si="705"/>
        <v>0</v>
      </c>
      <c r="BK6428" s="12">
        <f t="shared" si="706"/>
        <v>0</v>
      </c>
      <c r="CQ6428" s="3" t="str">
        <f>CONCATENATE(baseURL!$A$1,baseURL!$B$1,baseURL!$C$1,".",C6428,".",L6428,".pkl&amp;seq=",BC6428)</f>
        <v>http://proteomics.broadinstitute.org/millscripts/viewfeed.pl?side=xl&amp;cycle=1&amp;fixedMods=iaaC&amp;file=msdataSM/iPRG2012_nd/cpick_in/iPRG2012_nd.3059.2.3.pkl&amp;seq=LHDLPDEFLTDAMPLAK</v>
      </c>
    </row>
    <row r="6429" spans="1:95" x14ac:dyDescent="0.2">
      <c r="A6429" s="3">
        <v>4272</v>
      </c>
      <c r="B6429" s="2" t="s">
        <v>16671</v>
      </c>
      <c r="C6429" s="2" t="s">
        <v>16666</v>
      </c>
      <c r="D6429" s="3">
        <v>16135</v>
      </c>
      <c r="E6429" s="3">
        <v>16119</v>
      </c>
      <c r="F6429" s="3">
        <v>64243</v>
      </c>
      <c r="G6429" s="3">
        <v>19177</v>
      </c>
      <c r="H6429" s="3">
        <v>56.756700000000002</v>
      </c>
      <c r="I6429" s="30">
        <v>734.62622999999996</v>
      </c>
      <c r="J6429" s="30">
        <v>734.62089809999998</v>
      </c>
      <c r="K6429" s="30">
        <v>5.3299999999999997E-3</v>
      </c>
      <c r="L6429" s="3">
        <v>4</v>
      </c>
      <c r="M6429" s="3">
        <v>4</v>
      </c>
      <c r="N6429" s="10">
        <f t="shared" si="700"/>
        <v>1</v>
      </c>
      <c r="O6429" s="35">
        <v>4</v>
      </c>
      <c r="P6429" s="17"/>
      <c r="Q6429" s="40">
        <v>2935.4586800000002</v>
      </c>
      <c r="R6429" s="40">
        <v>734.62013000000002</v>
      </c>
      <c r="S6429" s="18">
        <f t="shared" si="701"/>
        <v>8.3036112826729962</v>
      </c>
      <c r="T6429" s="18">
        <f t="shared" si="702"/>
        <v>1.0455743976949068</v>
      </c>
      <c r="U6429" s="18">
        <f t="shared" si="703"/>
        <v>1.0481607684622161</v>
      </c>
      <c r="V6429" s="30">
        <v>734.62090000000001</v>
      </c>
      <c r="W6429" s="3" t="s">
        <v>47</v>
      </c>
      <c r="X6429" s="3" t="s">
        <v>48</v>
      </c>
      <c r="Y6429" s="3" t="s">
        <v>47</v>
      </c>
      <c r="Z6429" s="3" t="s">
        <v>47</v>
      </c>
      <c r="AA6429" s="3" t="s">
        <v>65</v>
      </c>
      <c r="AB6429" s="12" t="s">
        <v>47</v>
      </c>
      <c r="AC6429" s="3" t="s">
        <v>47</v>
      </c>
      <c r="AD6429" s="3" t="s">
        <v>47</v>
      </c>
      <c r="AE6429" s="3" t="s">
        <v>47</v>
      </c>
      <c r="AF6429" s="3" t="s">
        <v>47</v>
      </c>
      <c r="AG6429" s="3" t="s">
        <v>47</v>
      </c>
      <c r="AI6429" s="3" t="s">
        <v>47</v>
      </c>
      <c r="AJ6429" s="3" t="s">
        <v>47</v>
      </c>
      <c r="AK6429" s="3" t="s">
        <v>47</v>
      </c>
      <c r="AL6429" s="3" t="s">
        <v>47</v>
      </c>
      <c r="AN6429" s="3" t="s">
        <v>48</v>
      </c>
      <c r="AO6429" s="3" t="s">
        <v>52</v>
      </c>
      <c r="AP6429" s="3" t="s">
        <v>48</v>
      </c>
      <c r="AU6429" s="3">
        <v>1</v>
      </c>
      <c r="AV6429" s="3">
        <v>13</v>
      </c>
      <c r="AW6429" s="3">
        <v>1</v>
      </c>
      <c r="AX6429" s="3">
        <v>13</v>
      </c>
      <c r="AY6429" s="3">
        <v>100</v>
      </c>
      <c r="AZ6429" s="6" t="str">
        <f t="shared" si="704"/>
        <v>3059.3</v>
      </c>
      <c r="BC6429" s="12" t="s">
        <v>16672</v>
      </c>
      <c r="BJ6429" s="12">
        <f t="shared" si="705"/>
        <v>1</v>
      </c>
      <c r="BK6429" s="12">
        <f t="shared" si="706"/>
        <v>0</v>
      </c>
      <c r="BW6429" s="3" t="s">
        <v>16673</v>
      </c>
      <c r="CQ6429" s="3" t="str">
        <f>CONCATENATE(baseURL!$A$1,baseURL!$B$1,baseURL!$C$1,".",C6429,".",L6429,".pkl&amp;seq=",BC6429)</f>
        <v>http://proteomics.broadinstitute.org/millscripts/viewfeed.pl?side=xl&amp;cycle=1&amp;fixedMods=iaaC&amp;file=msdataSM/iPRG2012_nd/cpick_in/iPRG2012_nd.3059.3.4.pkl&amp;seq=SNLAGKPVLCATQMLESMTYNPRPTR</v>
      </c>
    </row>
    <row r="6430" spans="1:95" x14ac:dyDescent="0.2">
      <c r="A6430" s="3">
        <v>5255</v>
      </c>
      <c r="B6430" s="2" t="s">
        <v>16674</v>
      </c>
      <c r="C6430" s="2" t="s">
        <v>16675</v>
      </c>
      <c r="D6430" s="3">
        <v>16136</v>
      </c>
      <c r="E6430" s="3">
        <v>16120</v>
      </c>
      <c r="F6430" s="3">
        <v>64244</v>
      </c>
      <c r="G6430" s="3">
        <v>19178</v>
      </c>
      <c r="H6430" s="3">
        <v>56.760899999999999</v>
      </c>
      <c r="I6430" s="30">
        <v>789.90589999999997</v>
      </c>
      <c r="J6430" s="30">
        <v>789.90351780000003</v>
      </c>
      <c r="K6430" s="30">
        <v>2.3800000000000002E-3</v>
      </c>
      <c r="L6430" s="3">
        <v>2</v>
      </c>
      <c r="M6430" s="3">
        <v>2</v>
      </c>
      <c r="N6430" s="10">
        <f t="shared" si="700"/>
        <v>1</v>
      </c>
      <c r="O6430" s="35">
        <v>2</v>
      </c>
      <c r="P6430" s="17"/>
      <c r="Q6430" s="40">
        <v>1578.80098</v>
      </c>
      <c r="R6430" s="40">
        <v>789.90413000000001</v>
      </c>
      <c r="S6430" s="18">
        <f t="shared" si="701"/>
        <v>2.2407782574386164</v>
      </c>
      <c r="T6430" s="18">
        <f t="shared" si="702"/>
        <v>-0.77503076224927092</v>
      </c>
      <c r="U6430" s="18">
        <f t="shared" si="703"/>
        <v>-0.5443698592273758</v>
      </c>
      <c r="V6430" s="30">
        <v>789.90369999999996</v>
      </c>
      <c r="W6430" s="3" t="s">
        <v>47</v>
      </c>
      <c r="X6430" s="3" t="s">
        <v>47</v>
      </c>
      <c r="Y6430" s="3" t="s">
        <v>47</v>
      </c>
      <c r="Z6430" s="3" t="s">
        <v>47</v>
      </c>
      <c r="AA6430" s="3" t="s">
        <v>47</v>
      </c>
      <c r="AB6430" s="12" t="s">
        <v>47</v>
      </c>
      <c r="AC6430" s="3" t="s">
        <v>47</v>
      </c>
      <c r="AD6430" s="3" t="s">
        <v>47</v>
      </c>
      <c r="AE6430" s="3" t="s">
        <v>47</v>
      </c>
      <c r="AF6430" s="3" t="s">
        <v>47</v>
      </c>
      <c r="AG6430" s="3" t="s">
        <v>47</v>
      </c>
      <c r="AH6430" s="3" t="s">
        <v>47</v>
      </c>
      <c r="AI6430" s="3" t="s">
        <v>47</v>
      </c>
      <c r="AJ6430" s="3" t="s">
        <v>47</v>
      </c>
      <c r="AK6430" s="3" t="s">
        <v>47</v>
      </c>
      <c r="AL6430" s="3" t="s">
        <v>47</v>
      </c>
      <c r="AM6430" s="3" t="s">
        <v>47</v>
      </c>
      <c r="AN6430" s="3" t="s">
        <v>47</v>
      </c>
      <c r="AU6430" s="3">
        <v>0</v>
      </c>
      <c r="AV6430" s="3">
        <v>18</v>
      </c>
      <c r="AW6430" s="3">
        <v>1</v>
      </c>
      <c r="AX6430" s="3">
        <v>18</v>
      </c>
      <c r="AY6430" s="3">
        <v>100</v>
      </c>
      <c r="AZ6430" s="6" t="str">
        <f t="shared" si="704"/>
        <v>3059.4</v>
      </c>
      <c r="BC6430" s="12" t="s">
        <v>16590</v>
      </c>
      <c r="BJ6430" s="12">
        <f t="shared" si="705"/>
        <v>0</v>
      </c>
      <c r="BK6430" s="12">
        <f t="shared" si="706"/>
        <v>0</v>
      </c>
      <c r="CQ6430" s="3" t="str">
        <f>CONCATENATE(baseURL!$A$1,baseURL!$B$1,baseURL!$C$1,".",C6430,".",L6430,".pkl&amp;seq=",BC6430)</f>
        <v>http://proteomics.broadinstitute.org/millscripts/viewfeed.pl?side=xl&amp;cycle=1&amp;fixedMods=iaaC&amp;file=msdataSM/iPRG2012_nd/cpick_in/iPRG2012_nd.3059.4.2.pkl&amp;seq=AVDDFLLSLDGTANK</v>
      </c>
    </row>
    <row r="6431" spans="1:95" x14ac:dyDescent="0.2">
      <c r="A6431" s="3">
        <v>2540</v>
      </c>
      <c r="B6431" s="2" t="s">
        <v>16676</v>
      </c>
      <c r="C6431" s="2" t="s">
        <v>16677</v>
      </c>
      <c r="D6431" s="3">
        <v>16137</v>
      </c>
      <c r="E6431" s="3">
        <v>16121</v>
      </c>
      <c r="F6431" s="3">
        <v>64262</v>
      </c>
      <c r="G6431" s="3">
        <v>19180</v>
      </c>
      <c r="H6431" s="3">
        <v>56.7742</v>
      </c>
      <c r="I6431" s="30">
        <v>546.64964999999995</v>
      </c>
      <c r="J6431" s="30">
        <v>546.31467110000006</v>
      </c>
      <c r="K6431" s="30">
        <v>0.33498</v>
      </c>
      <c r="L6431" s="3">
        <v>0</v>
      </c>
      <c r="M6431" s="3">
        <v>3</v>
      </c>
      <c r="N6431" s="10">
        <f t="shared" si="700"/>
        <v>1</v>
      </c>
      <c r="O6431" s="35">
        <v>3</v>
      </c>
      <c r="P6431" s="17"/>
      <c r="Q6431" s="40">
        <v>1636.9268500000001</v>
      </c>
      <c r="R6431" s="40">
        <v>546.31380000000001</v>
      </c>
      <c r="S6431" s="18">
        <f t="shared" si="701"/>
        <v>614.75657396891063</v>
      </c>
      <c r="T6431" s="18">
        <f t="shared" si="702"/>
        <v>1.5945048432609878</v>
      </c>
      <c r="U6431" s="18">
        <f t="shared" si="703"/>
        <v>1.2813148778924721</v>
      </c>
      <c r="V6431" s="30">
        <v>546.31449999999995</v>
      </c>
      <c r="W6431" s="3" t="s">
        <v>47</v>
      </c>
      <c r="Z6431" s="3" t="s">
        <v>47</v>
      </c>
      <c r="AA6431" s="3" t="s">
        <v>47</v>
      </c>
      <c r="AB6431" s="12" t="s">
        <v>47</v>
      </c>
      <c r="AC6431" s="3" t="s">
        <v>47</v>
      </c>
      <c r="AE6431" s="3" t="s">
        <v>47</v>
      </c>
      <c r="AF6431" s="3" t="s">
        <v>48</v>
      </c>
      <c r="AG6431" s="3" t="s">
        <v>48</v>
      </c>
      <c r="AH6431" s="3" t="s">
        <v>47</v>
      </c>
      <c r="AI6431" s="3" t="s">
        <v>48</v>
      </c>
      <c r="AL6431" s="3" t="s">
        <v>48</v>
      </c>
      <c r="AU6431" s="3">
        <v>0</v>
      </c>
      <c r="AV6431" s="3">
        <v>7</v>
      </c>
      <c r="AW6431" s="3">
        <v>1</v>
      </c>
      <c r="AX6431" s="3">
        <v>7</v>
      </c>
      <c r="AY6431" s="3">
        <v>100</v>
      </c>
      <c r="AZ6431" s="6" t="str">
        <f t="shared" si="704"/>
        <v>3060.1</v>
      </c>
      <c r="BC6431" s="12" t="s">
        <v>16614</v>
      </c>
      <c r="BJ6431" s="12">
        <f t="shared" si="705"/>
        <v>0</v>
      </c>
      <c r="BK6431" s="12">
        <f t="shared" si="706"/>
        <v>0</v>
      </c>
      <c r="CQ6431" s="3" t="str">
        <f>CONCATENATE(baseURL!$A$1,baseURL!$B$1,baseURL!$C$1,".",C6431,".",L6431,".pkl&amp;seq=",BC6431)</f>
        <v>http://proteomics.broadinstitute.org/millscripts/viewfeed.pl?side=xl&amp;cycle=1&amp;fixedMods=iaaC&amp;file=msdataSM/iPRG2012_nd/cpick_in/iPRG2012_nd.3060.1.0.pkl&amp;seq=VNGSPLTLVEPELLR</v>
      </c>
    </row>
    <row r="6432" spans="1:95" x14ac:dyDescent="0.2">
      <c r="A6432" s="3">
        <v>5254</v>
      </c>
      <c r="B6432" s="2" t="s">
        <v>16678</v>
      </c>
      <c r="C6432" s="2" t="s">
        <v>16679</v>
      </c>
      <c r="D6432" s="3">
        <v>16138</v>
      </c>
      <c r="E6432" s="3">
        <v>16122</v>
      </c>
      <c r="F6432" s="3">
        <v>64263</v>
      </c>
      <c r="G6432" s="3">
        <v>19181</v>
      </c>
      <c r="H6432" s="3">
        <v>56.78</v>
      </c>
      <c r="I6432" s="30">
        <v>554.64176999999995</v>
      </c>
      <c r="J6432" s="30">
        <v>554.64095429999998</v>
      </c>
      <c r="K6432" s="30">
        <v>8.1999999999999998E-4</v>
      </c>
      <c r="L6432" s="3">
        <v>3</v>
      </c>
      <c r="M6432" s="3">
        <v>3</v>
      </c>
      <c r="N6432" s="10">
        <f t="shared" si="700"/>
        <v>1</v>
      </c>
      <c r="O6432" s="35">
        <v>3</v>
      </c>
      <c r="P6432" s="17"/>
      <c r="Q6432" s="40">
        <v>1661.90771</v>
      </c>
      <c r="R6432" s="40">
        <v>554.64075000000003</v>
      </c>
      <c r="S6432" s="18">
        <f t="shared" si="701"/>
        <v>1.8390282357108776</v>
      </c>
      <c r="T6432" s="18">
        <f t="shared" si="702"/>
        <v>0.36834653773691911</v>
      </c>
      <c r="U6432" s="18">
        <f t="shared" si="703"/>
        <v>9.0148442910927426E-2</v>
      </c>
      <c r="V6432" s="30">
        <v>554.64080000000001</v>
      </c>
      <c r="W6432" s="3" t="s">
        <v>47</v>
      </c>
      <c r="X6432" s="3" t="s">
        <v>47</v>
      </c>
      <c r="Y6432" s="3" t="s">
        <v>47</v>
      </c>
      <c r="Z6432" s="3" t="s">
        <v>47</v>
      </c>
      <c r="AA6432" s="3" t="s">
        <v>47</v>
      </c>
      <c r="AB6432" s="12" t="s">
        <v>47</v>
      </c>
      <c r="AC6432" s="3" t="s">
        <v>47</v>
      </c>
      <c r="AD6432" s="3" t="s">
        <v>47</v>
      </c>
      <c r="AE6432" s="3" t="s">
        <v>47</v>
      </c>
      <c r="AF6432" s="3" t="s">
        <v>47</v>
      </c>
      <c r="AG6432" s="3" t="s">
        <v>47</v>
      </c>
      <c r="AH6432" s="3" t="s">
        <v>47</v>
      </c>
      <c r="AI6432" s="3" t="s">
        <v>47</v>
      </c>
      <c r="AJ6432" s="3" t="s">
        <v>47</v>
      </c>
      <c r="AK6432" s="3" t="s">
        <v>47</v>
      </c>
      <c r="AL6432" s="3" t="s">
        <v>47</v>
      </c>
      <c r="AM6432" s="3" t="s">
        <v>47</v>
      </c>
      <c r="AN6432" s="3" t="s">
        <v>47</v>
      </c>
      <c r="AU6432" s="3">
        <v>0</v>
      </c>
      <c r="AV6432" s="3">
        <v>18</v>
      </c>
      <c r="AW6432" s="3">
        <v>1</v>
      </c>
      <c r="AX6432" s="3">
        <v>18</v>
      </c>
      <c r="AY6432" s="3">
        <v>100</v>
      </c>
      <c r="AZ6432" s="6" t="str">
        <f t="shared" si="704"/>
        <v>3060.2</v>
      </c>
      <c r="BC6432" s="12" t="s">
        <v>16680</v>
      </c>
      <c r="BJ6432" s="12">
        <f t="shared" si="705"/>
        <v>0</v>
      </c>
      <c r="BK6432" s="12">
        <f t="shared" si="706"/>
        <v>0</v>
      </c>
      <c r="CQ6432" s="3" t="str">
        <f>CONCATENATE(baseURL!$A$1,baseURL!$B$1,baseURL!$C$1,".",C6432,".",L6432,".pkl&amp;seq=",BC6432)</f>
        <v>http://proteomics.broadinstitute.org/millscripts/viewfeed.pl?side=xl&amp;cycle=1&amp;fixedMods=iaaC&amp;file=msdataSM/iPRG2012_nd/cpick_in/iPRG2012_nd.3060.2.3.pkl&amp;seq=VVSQLLTLMDGMKAR</v>
      </c>
    </row>
    <row r="6433" spans="1:95" x14ac:dyDescent="0.2">
      <c r="A6433" s="3">
        <v>7376</v>
      </c>
      <c r="B6433" s="2" t="s">
        <v>16684</v>
      </c>
      <c r="C6433" s="2" t="s">
        <v>16685</v>
      </c>
      <c r="D6433" s="3">
        <v>16140</v>
      </c>
      <c r="E6433" s="3">
        <v>16124</v>
      </c>
      <c r="F6433" s="3">
        <v>64283</v>
      </c>
      <c r="G6433" s="3">
        <v>19184</v>
      </c>
      <c r="H6433" s="3">
        <v>56.796700000000001</v>
      </c>
      <c r="I6433" s="30">
        <v>507.05435999999997</v>
      </c>
      <c r="J6433" s="30">
        <v>507.05386770000001</v>
      </c>
      <c r="K6433" s="30">
        <v>4.8999999999999998E-4</v>
      </c>
      <c r="L6433" s="3">
        <v>4</v>
      </c>
      <c r="M6433" s="3">
        <v>4</v>
      </c>
      <c r="N6433" s="10">
        <f t="shared" si="700"/>
        <v>1</v>
      </c>
      <c r="O6433" s="35">
        <v>4</v>
      </c>
      <c r="P6433" s="17"/>
      <c r="Q6433" s="40">
        <v>2025.1888899999999</v>
      </c>
      <c r="R6433" s="40">
        <v>507.05268000000001</v>
      </c>
      <c r="S6433" s="18">
        <f t="shared" si="701"/>
        <v>3.3132652014871922</v>
      </c>
      <c r="T6433" s="18">
        <f t="shared" si="702"/>
        <v>2.3423601666057228</v>
      </c>
      <c r="U6433" s="18">
        <f t="shared" si="703"/>
        <v>2.0116253009109455</v>
      </c>
      <c r="V6433" s="30">
        <v>507.05369999999999</v>
      </c>
      <c r="W6433" s="3" t="s">
        <v>47</v>
      </c>
      <c r="X6433" s="3" t="s">
        <v>47</v>
      </c>
      <c r="Y6433" s="3" t="s">
        <v>47</v>
      </c>
      <c r="Z6433" s="3" t="s">
        <v>52</v>
      </c>
      <c r="AA6433" s="3" t="s">
        <v>47</v>
      </c>
      <c r="AB6433" s="12" t="s">
        <v>52</v>
      </c>
      <c r="AF6433" s="3" t="s">
        <v>48</v>
      </c>
      <c r="AG6433" s="3" t="s">
        <v>47</v>
      </c>
      <c r="AK6433" s="3" t="s">
        <v>52</v>
      </c>
      <c r="AO6433" s="3" t="s">
        <v>47</v>
      </c>
      <c r="AU6433" s="3">
        <v>0</v>
      </c>
      <c r="AV6433" s="3">
        <v>6</v>
      </c>
      <c r="AW6433" s="3">
        <v>1</v>
      </c>
      <c r="AX6433" s="3">
        <v>6</v>
      </c>
      <c r="AY6433" s="3">
        <v>100</v>
      </c>
      <c r="AZ6433" s="6" t="str">
        <f t="shared" si="704"/>
        <v>3061.1</v>
      </c>
      <c r="BB6433" s="12" t="s">
        <v>79</v>
      </c>
      <c r="BC6433" s="12" t="s">
        <v>16686</v>
      </c>
      <c r="BJ6433" s="12">
        <f t="shared" si="705"/>
        <v>0</v>
      </c>
      <c r="BK6433" s="12">
        <f t="shared" si="706"/>
        <v>0</v>
      </c>
      <c r="CQ6433" s="3" t="str">
        <f>CONCATENATE(baseURL!$A$1,baseURL!$B$1,"+Acetyl",baseURL!$C$1,".",C6433,".",L6433,".pkl&amp;seq=",BC6433)</f>
        <v>http://proteomics.broadinstitute.org/millscripts/viewfeed.pl?side=xl&amp;cycle=1&amp;fixedMods=iaaC+Acetyl&amp;file=msdataSM/iPRG2012_nd/cpick_in/iPRG2012_nd.3061.1.4.pkl&amp;seq=MDNKTPVTLAKVLKVLGR</v>
      </c>
    </row>
    <row r="6434" spans="1:95" x14ac:dyDescent="0.2">
      <c r="A6434" s="3">
        <v>2856</v>
      </c>
      <c r="B6434" s="2" t="s">
        <v>16687</v>
      </c>
      <c r="C6434" s="2" t="s">
        <v>16676</v>
      </c>
      <c r="D6434" s="3">
        <v>16141</v>
      </c>
      <c r="E6434" s="3">
        <v>16125</v>
      </c>
      <c r="F6434" s="3">
        <v>64284</v>
      </c>
      <c r="G6434" s="3">
        <v>19185</v>
      </c>
      <c r="H6434" s="3">
        <v>56.799199999999999</v>
      </c>
      <c r="I6434" s="30">
        <v>546.06597999999997</v>
      </c>
      <c r="J6434" s="30">
        <v>546.06559089999996</v>
      </c>
      <c r="K6434" s="30">
        <v>3.8999999999999999E-4</v>
      </c>
      <c r="L6434" s="3">
        <v>4</v>
      </c>
      <c r="M6434" s="3">
        <v>4</v>
      </c>
      <c r="N6434" s="10">
        <f t="shared" si="700"/>
        <v>1</v>
      </c>
      <c r="O6434" s="35">
        <v>4</v>
      </c>
      <c r="P6434" s="17"/>
      <c r="Q6434" s="40">
        <v>2181.2390099999998</v>
      </c>
      <c r="R6434" s="40">
        <v>546.06520999999998</v>
      </c>
      <c r="S6434" s="18">
        <f t="shared" si="701"/>
        <v>1.4100880002749363</v>
      </c>
      <c r="T6434" s="18">
        <f t="shared" si="702"/>
        <v>0.69753573933399038</v>
      </c>
      <c r="U6434" s="18">
        <f t="shared" si="703"/>
        <v>0.3479437922350766</v>
      </c>
      <c r="V6434" s="30">
        <v>546.06539999999995</v>
      </c>
      <c r="W6434" s="3" t="s">
        <v>47</v>
      </c>
      <c r="Z6434" s="3" t="s">
        <v>47</v>
      </c>
      <c r="AA6434" s="3" t="s">
        <v>47</v>
      </c>
      <c r="AB6434" s="12" t="s">
        <v>52</v>
      </c>
      <c r="AC6434" s="3" t="s">
        <v>52</v>
      </c>
      <c r="AF6434" s="3" t="s">
        <v>48</v>
      </c>
      <c r="AL6434" s="3" t="s">
        <v>48</v>
      </c>
      <c r="AU6434" s="3">
        <v>0</v>
      </c>
      <c r="AV6434" s="3">
        <v>3</v>
      </c>
      <c r="AW6434" s="3">
        <v>1</v>
      </c>
      <c r="AX6434" s="3">
        <v>3</v>
      </c>
      <c r="AY6434" s="3">
        <v>100</v>
      </c>
      <c r="AZ6434" s="6" t="str">
        <f t="shared" si="704"/>
        <v>3061.2</v>
      </c>
      <c r="BC6434" s="12" t="s">
        <v>16688</v>
      </c>
      <c r="BJ6434" s="12">
        <f t="shared" si="705"/>
        <v>0</v>
      </c>
      <c r="BK6434" s="12">
        <f t="shared" si="706"/>
        <v>0</v>
      </c>
      <c r="CQ6434" s="3" t="str">
        <f>CONCATENATE(baseURL!$A$1,baseURL!$B$1,baseURL!$C$1,".",C6434,".",L6434,".pkl&amp;seq=",BC6434)</f>
        <v>http://proteomics.broadinstitute.org/millscripts/viewfeed.pl?side=xl&amp;cycle=1&amp;fixedMods=iaaC&amp;file=msdataSM/iPRG2012_nd/cpick_in/iPRG2012_nd.3061.2.4.pkl&amp;seq=ALENPTRPFLALLGGAKVADK</v>
      </c>
    </row>
    <row r="6435" spans="1:95" x14ac:dyDescent="0.2">
      <c r="A6435" s="3">
        <v>2987</v>
      </c>
      <c r="B6435" s="2" t="s">
        <v>16689</v>
      </c>
      <c r="C6435" s="2" t="s">
        <v>16678</v>
      </c>
      <c r="D6435" s="3">
        <v>16142</v>
      </c>
      <c r="E6435" s="3">
        <v>16126</v>
      </c>
      <c r="F6435" s="3">
        <v>64285</v>
      </c>
      <c r="G6435" s="3">
        <v>19186</v>
      </c>
      <c r="H6435" s="3">
        <v>56.801699999999997</v>
      </c>
      <c r="I6435" s="30">
        <v>661.84420999999998</v>
      </c>
      <c r="J6435" s="30">
        <v>661.84347249999996</v>
      </c>
      <c r="K6435" s="30">
        <v>7.3999999999999999E-4</v>
      </c>
      <c r="L6435" s="3">
        <v>4</v>
      </c>
      <c r="M6435" s="3">
        <v>4</v>
      </c>
      <c r="N6435" s="10">
        <f t="shared" si="700"/>
        <v>1</v>
      </c>
      <c r="O6435" s="35">
        <v>4</v>
      </c>
      <c r="P6435" s="17"/>
      <c r="Q6435" s="40">
        <v>2644.3477899999998</v>
      </c>
      <c r="R6435" s="40">
        <v>661.8424</v>
      </c>
      <c r="S6435" s="18">
        <f t="shared" si="701"/>
        <v>2.7347900345726761</v>
      </c>
      <c r="T6435" s="18">
        <f t="shared" si="702"/>
        <v>1.6204764154787281</v>
      </c>
      <c r="U6435" s="18">
        <f t="shared" si="703"/>
        <v>1.5109337207413021</v>
      </c>
      <c r="V6435" s="30">
        <v>661.84339999999997</v>
      </c>
      <c r="W6435" s="3" t="s">
        <v>47</v>
      </c>
      <c r="X6435" s="3" t="s">
        <v>47</v>
      </c>
      <c r="Y6435" s="3" t="s">
        <v>47</v>
      </c>
      <c r="AA6435" s="3" t="s">
        <v>47</v>
      </c>
      <c r="AC6435" s="3" t="s">
        <v>48</v>
      </c>
      <c r="AD6435" s="3" t="s">
        <v>48</v>
      </c>
      <c r="AE6435" s="3" t="s">
        <v>47</v>
      </c>
      <c r="AF6435" s="3" t="s">
        <v>47</v>
      </c>
      <c r="AG6435" s="3" t="s">
        <v>47</v>
      </c>
      <c r="AH6435" s="3" t="s">
        <v>52</v>
      </c>
      <c r="AJ6435" s="3" t="s">
        <v>47</v>
      </c>
      <c r="AK6435" s="3" t="s">
        <v>52</v>
      </c>
      <c r="AL6435" s="3" t="s">
        <v>52</v>
      </c>
      <c r="AM6435" s="3" t="s">
        <v>47</v>
      </c>
      <c r="AU6435" s="3">
        <v>0</v>
      </c>
      <c r="AV6435" s="3">
        <v>9</v>
      </c>
      <c r="AW6435" s="3">
        <v>1</v>
      </c>
      <c r="AX6435" s="3">
        <v>9</v>
      </c>
      <c r="AY6435" s="3">
        <v>100</v>
      </c>
      <c r="AZ6435" s="6" t="str">
        <f t="shared" si="704"/>
        <v>3061.3</v>
      </c>
      <c r="BC6435" s="12" t="s">
        <v>16690</v>
      </c>
      <c r="BJ6435" s="12">
        <f t="shared" si="705"/>
        <v>0</v>
      </c>
      <c r="BK6435" s="12">
        <f t="shared" si="706"/>
        <v>0</v>
      </c>
      <c r="CQ6435" s="3" t="str">
        <f>CONCATENATE(baseURL!$A$1,baseURL!$B$1,baseURL!$C$1,".",C6435,".",L6435,".pkl&amp;seq=",BC6435)</f>
        <v>http://proteomics.broadinstitute.org/millscripts/viewfeed.pl?side=xl&amp;cycle=1&amp;fixedMods=iaaC&amp;file=msdataSM/iPRG2012_nd/cpick_in/iPRG2012_nd.3061.3.4.pkl&amp;seq=SLSLVGSYVGNRADTREALDFFAR</v>
      </c>
    </row>
    <row r="6436" spans="1:95" x14ac:dyDescent="0.2">
      <c r="A6436" s="3">
        <v>6533</v>
      </c>
      <c r="B6436" s="2" t="s">
        <v>16691</v>
      </c>
      <c r="C6436" s="2" t="s">
        <v>16692</v>
      </c>
      <c r="D6436" s="3">
        <v>16144</v>
      </c>
      <c r="E6436" s="3">
        <v>16128</v>
      </c>
      <c r="F6436" s="3">
        <v>64287</v>
      </c>
      <c r="G6436" s="3">
        <v>19188</v>
      </c>
      <c r="H6436" s="3">
        <v>56.807499999999997</v>
      </c>
      <c r="I6436" s="30">
        <v>818.96730000000002</v>
      </c>
      <c r="J6436" s="30">
        <v>818.96651580000002</v>
      </c>
      <c r="K6436" s="30">
        <v>7.7999999999999999E-4</v>
      </c>
      <c r="L6436" s="3">
        <v>2</v>
      </c>
      <c r="M6436" s="3">
        <v>2</v>
      </c>
      <c r="N6436" s="10">
        <f t="shared" si="700"/>
        <v>1</v>
      </c>
      <c r="O6436" s="35">
        <v>2</v>
      </c>
      <c r="P6436" s="17"/>
      <c r="Q6436" s="40">
        <v>1636.9268500000001</v>
      </c>
      <c r="R6436" s="40">
        <v>818.96705999999995</v>
      </c>
      <c r="S6436" s="18">
        <f t="shared" si="701"/>
        <v>0.29305207962354346</v>
      </c>
      <c r="T6436" s="18">
        <f t="shared" si="702"/>
        <v>-0.66449559024029248</v>
      </c>
      <c r="U6436" s="18">
        <f t="shared" si="703"/>
        <v>-0.43957811929649782</v>
      </c>
      <c r="V6436" s="30">
        <v>818.96669999999995</v>
      </c>
      <c r="W6436" s="3" t="s">
        <v>47</v>
      </c>
      <c r="X6436" s="3" t="s">
        <v>47</v>
      </c>
      <c r="Y6436" s="3" t="s">
        <v>47</v>
      </c>
      <c r="Z6436" s="3" t="s">
        <v>47</v>
      </c>
      <c r="AA6436" s="3" t="s">
        <v>48</v>
      </c>
      <c r="AB6436" s="12" t="s">
        <v>47</v>
      </c>
      <c r="AC6436" s="3" t="s">
        <v>47</v>
      </c>
      <c r="AD6436" s="3" t="s">
        <v>47</v>
      </c>
      <c r="AE6436" s="3" t="s">
        <v>47</v>
      </c>
      <c r="AF6436" s="3" t="s">
        <v>47</v>
      </c>
      <c r="AG6436" s="3" t="s">
        <v>47</v>
      </c>
      <c r="AH6436" s="3" t="s">
        <v>47</v>
      </c>
      <c r="AI6436" s="3" t="s">
        <v>47</v>
      </c>
      <c r="AJ6436" s="3" t="s">
        <v>47</v>
      </c>
      <c r="AK6436" s="3" t="s">
        <v>47</v>
      </c>
      <c r="AL6436" s="3" t="s">
        <v>47</v>
      </c>
      <c r="AU6436" s="3">
        <v>0</v>
      </c>
      <c r="AV6436" s="3">
        <v>15</v>
      </c>
      <c r="AW6436" s="3">
        <v>1</v>
      </c>
      <c r="AX6436" s="3">
        <v>15</v>
      </c>
      <c r="AY6436" s="3">
        <v>100</v>
      </c>
      <c r="AZ6436" s="6" t="str">
        <f t="shared" si="704"/>
        <v>3061.5</v>
      </c>
      <c r="BC6436" s="12" t="s">
        <v>16614</v>
      </c>
      <c r="BJ6436" s="12">
        <f t="shared" si="705"/>
        <v>0</v>
      </c>
      <c r="BK6436" s="12">
        <f t="shared" si="706"/>
        <v>0</v>
      </c>
      <c r="CQ6436" s="3" t="str">
        <f>CONCATENATE(baseURL!$A$1,baseURL!$B$1,baseURL!$C$1,".",C6436,".",L6436,".pkl&amp;seq=",BC6436)</f>
        <v>http://proteomics.broadinstitute.org/millscripts/viewfeed.pl?side=xl&amp;cycle=1&amp;fixedMods=iaaC&amp;file=msdataSM/iPRG2012_nd/cpick_in/iPRG2012_nd.3061.5.2.pkl&amp;seq=VNGSPLTLVEPELLR</v>
      </c>
    </row>
    <row r="6437" spans="1:95" x14ac:dyDescent="0.2">
      <c r="A6437" s="3">
        <v>5861</v>
      </c>
      <c r="B6437" s="2" t="s">
        <v>16693</v>
      </c>
      <c r="C6437" s="2" t="s">
        <v>16694</v>
      </c>
      <c r="D6437" s="3">
        <v>16145</v>
      </c>
      <c r="E6437" s="3">
        <v>16129</v>
      </c>
      <c r="F6437" s="3">
        <v>64288</v>
      </c>
      <c r="G6437" s="3">
        <v>19189</v>
      </c>
      <c r="H6437" s="3">
        <v>56.810899999999997</v>
      </c>
      <c r="I6437" s="30">
        <v>868.08563000000004</v>
      </c>
      <c r="J6437" s="30">
        <v>868.08677790000002</v>
      </c>
      <c r="K6437" s="30">
        <v>-1.15E-3</v>
      </c>
      <c r="L6437" s="3">
        <v>3</v>
      </c>
      <c r="M6437" s="3">
        <v>3</v>
      </c>
      <c r="N6437" s="10">
        <f t="shared" si="700"/>
        <v>1</v>
      </c>
      <c r="O6437" s="35">
        <v>3</v>
      </c>
      <c r="P6437" s="17"/>
      <c r="Q6437" s="40">
        <v>2602.2453599999999</v>
      </c>
      <c r="R6437" s="40">
        <v>868.08663999999999</v>
      </c>
      <c r="S6437" s="18">
        <f t="shared" si="701"/>
        <v>-1.1634783366221435</v>
      </c>
      <c r="T6437" s="18">
        <f t="shared" si="702"/>
        <v>0.15885511154393822</v>
      </c>
      <c r="U6437" s="18">
        <f t="shared" si="703"/>
        <v>0.29950927481810358</v>
      </c>
      <c r="V6437" s="30">
        <v>868.08690000000001</v>
      </c>
      <c r="W6437" s="3" t="s">
        <v>47</v>
      </c>
      <c r="X6437" s="3" t="s">
        <v>47</v>
      </c>
      <c r="Y6437" s="3" t="s">
        <v>47</v>
      </c>
      <c r="Z6437" s="3" t="s">
        <v>47</v>
      </c>
      <c r="AA6437" s="3" t="s">
        <v>47</v>
      </c>
      <c r="AB6437" s="12" t="s">
        <v>47</v>
      </c>
      <c r="AC6437" s="3" t="s">
        <v>47</v>
      </c>
      <c r="AD6437" s="3" t="s">
        <v>47</v>
      </c>
      <c r="AE6437" s="3" t="s">
        <v>47</v>
      </c>
      <c r="AF6437" s="3" t="s">
        <v>47</v>
      </c>
      <c r="AG6437" s="3" t="s">
        <v>47</v>
      </c>
      <c r="AI6437" s="3" t="s">
        <v>47</v>
      </c>
      <c r="AJ6437" s="3" t="s">
        <v>47</v>
      </c>
      <c r="AK6437" s="3" t="s">
        <v>47</v>
      </c>
      <c r="AL6437" s="3" t="s">
        <v>47</v>
      </c>
      <c r="AM6437" s="3" t="s">
        <v>47</v>
      </c>
      <c r="AN6437" s="3" t="s">
        <v>47</v>
      </c>
      <c r="AU6437" s="3">
        <v>0</v>
      </c>
      <c r="AV6437" s="3">
        <v>17</v>
      </c>
      <c r="AW6437" s="3">
        <v>1</v>
      </c>
      <c r="AX6437" s="3">
        <v>17</v>
      </c>
      <c r="AY6437" s="3">
        <v>100</v>
      </c>
      <c r="AZ6437" s="6" t="str">
        <f t="shared" si="704"/>
        <v>3061.6</v>
      </c>
      <c r="BC6437" s="12" t="s">
        <v>16695</v>
      </c>
      <c r="BJ6437" s="12">
        <f t="shared" si="705"/>
        <v>0</v>
      </c>
      <c r="BK6437" s="12">
        <f t="shared" si="706"/>
        <v>0</v>
      </c>
      <c r="CQ6437" s="3" t="str">
        <f>CONCATENATE(baseURL!$A$1,baseURL!$B$1,baseURL!$C$1,".",C6437,".",L6437,".pkl&amp;seq=",BC6437)</f>
        <v>http://proteomics.broadinstitute.org/millscripts/viewfeed.pl?side=xl&amp;cycle=1&amp;fixedMods=iaaC&amp;file=msdataSM/iPRG2012_nd/cpick_in/iPRG2012_nd.3061.6.3.pkl&amp;seq=EAFALFDKDNNGSLSSSELATVMR</v>
      </c>
    </row>
    <row r="6438" spans="1:95" x14ac:dyDescent="0.2">
      <c r="A6438" s="3">
        <v>2595</v>
      </c>
      <c r="B6438" s="2" t="s">
        <v>16696</v>
      </c>
      <c r="C6438" s="2" t="s">
        <v>16697</v>
      </c>
      <c r="D6438" s="3">
        <v>16146</v>
      </c>
      <c r="E6438" s="3">
        <v>16130</v>
      </c>
      <c r="F6438" s="3">
        <v>64304</v>
      </c>
      <c r="G6438" s="3">
        <v>19191</v>
      </c>
      <c r="H6438" s="3">
        <v>56.835799999999999</v>
      </c>
      <c r="I6438" s="30">
        <v>583.34694999999999</v>
      </c>
      <c r="J6438" s="30">
        <v>583.34611480000001</v>
      </c>
      <c r="K6438" s="30">
        <v>8.4000000000000003E-4</v>
      </c>
      <c r="L6438" s="3">
        <v>3</v>
      </c>
      <c r="M6438" s="3">
        <v>3</v>
      </c>
      <c r="N6438" s="10">
        <f t="shared" si="700"/>
        <v>1</v>
      </c>
      <c r="O6438" s="35">
        <v>3</v>
      </c>
      <c r="P6438" s="17"/>
      <c r="Q6438" s="40">
        <v>1748.0204100000001</v>
      </c>
      <c r="R6438" s="40">
        <v>583.34499000000005</v>
      </c>
      <c r="S6438" s="18">
        <f t="shared" si="701"/>
        <v>3.3599328588388313</v>
      </c>
      <c r="T6438" s="18">
        <f t="shared" si="702"/>
        <v>1.9281900406084727</v>
      </c>
      <c r="U6438" s="18">
        <f t="shared" si="703"/>
        <v>1.3885436815036496</v>
      </c>
      <c r="V6438" s="30">
        <v>583.34580000000005</v>
      </c>
      <c r="W6438" s="3" t="s">
        <v>47</v>
      </c>
      <c r="Z6438" s="3" t="s">
        <v>47</v>
      </c>
      <c r="AA6438" s="3" t="s">
        <v>47</v>
      </c>
      <c r="AB6438" s="12" t="s">
        <v>47</v>
      </c>
      <c r="AC6438" s="3" t="s">
        <v>47</v>
      </c>
      <c r="AD6438" s="3" t="s">
        <v>47</v>
      </c>
      <c r="AE6438" s="3" t="s">
        <v>47</v>
      </c>
      <c r="AF6438" s="3" t="s">
        <v>47</v>
      </c>
      <c r="AH6438" s="3" t="s">
        <v>47</v>
      </c>
      <c r="AJ6438" s="3" t="s">
        <v>47</v>
      </c>
      <c r="AK6438" s="3" t="s">
        <v>47</v>
      </c>
      <c r="AL6438" s="3" t="s">
        <v>48</v>
      </c>
      <c r="AU6438" s="3">
        <v>0</v>
      </c>
      <c r="AV6438" s="3">
        <v>11</v>
      </c>
      <c r="AW6438" s="3">
        <v>1</v>
      </c>
      <c r="AX6438" s="3">
        <v>11</v>
      </c>
      <c r="AY6438" s="3">
        <v>100</v>
      </c>
      <c r="AZ6438" s="6" t="str">
        <f t="shared" si="704"/>
        <v>3062.1</v>
      </c>
      <c r="BC6438" s="12" t="s">
        <v>16698</v>
      </c>
      <c r="BJ6438" s="12">
        <f t="shared" si="705"/>
        <v>0</v>
      </c>
      <c r="BK6438" s="12">
        <f t="shared" si="706"/>
        <v>0</v>
      </c>
      <c r="CQ6438" s="3" t="str">
        <f>CONCATENATE(baseURL!$A$1,baseURL!$B$1,baseURL!$C$1,".",C6438,".",L6438,".pkl&amp;seq=",BC6438)</f>
        <v>http://proteomics.broadinstitute.org/millscripts/viewfeed.pl?side=xl&amp;cycle=1&amp;fixedMods=iaaC&amp;file=msdataSM/iPRG2012_nd/cpick_in/iPRG2012_nd.3062.1.3.pkl&amp;seq=TQLYAVKDKLETLLL</v>
      </c>
    </row>
    <row r="6439" spans="1:95" x14ac:dyDescent="0.2">
      <c r="A6439" s="3">
        <v>1521</v>
      </c>
      <c r="B6439" s="2" t="s">
        <v>16699</v>
      </c>
      <c r="C6439" s="2" t="s">
        <v>16700</v>
      </c>
      <c r="D6439" s="3">
        <v>16147</v>
      </c>
      <c r="E6439" s="3">
        <v>16131</v>
      </c>
      <c r="F6439" s="3">
        <v>64325</v>
      </c>
      <c r="G6439" s="3">
        <v>19193</v>
      </c>
      <c r="H6439" s="3">
        <v>56.846899999999998</v>
      </c>
      <c r="I6439" s="30">
        <v>481.76449000000002</v>
      </c>
      <c r="J6439" s="30">
        <v>481.76394979999998</v>
      </c>
      <c r="K6439" s="30">
        <v>5.4000000000000001E-4</v>
      </c>
      <c r="L6439" s="3">
        <v>2</v>
      </c>
      <c r="M6439" s="3">
        <v>2</v>
      </c>
      <c r="N6439" s="10">
        <f t="shared" si="700"/>
        <v>1</v>
      </c>
      <c r="O6439" s="35">
        <v>2</v>
      </c>
      <c r="P6439" s="17"/>
      <c r="Q6439" s="40">
        <v>962.51931999999999</v>
      </c>
      <c r="R6439" s="40">
        <v>481.76330000000002</v>
      </c>
      <c r="S6439" s="18">
        <f t="shared" si="701"/>
        <v>2.4700926783095349</v>
      </c>
      <c r="T6439" s="18">
        <f t="shared" si="702"/>
        <v>1.3487951447575959</v>
      </c>
      <c r="U6439" s="18">
        <f t="shared" si="703"/>
        <v>1.2454248797346632</v>
      </c>
      <c r="V6439" s="30">
        <v>481.76389999999998</v>
      </c>
      <c r="X6439" s="3" t="s">
        <v>47</v>
      </c>
      <c r="Y6439" s="3" t="s">
        <v>47</v>
      </c>
      <c r="AA6439" s="3" t="s">
        <v>47</v>
      </c>
      <c r="AB6439" s="12" t="s">
        <v>52</v>
      </c>
      <c r="AC6439" s="3" t="s">
        <v>52</v>
      </c>
      <c r="AF6439" s="3" t="s">
        <v>47</v>
      </c>
      <c r="AG6439" s="3" t="s">
        <v>47</v>
      </c>
      <c r="AI6439" s="3" t="s">
        <v>47</v>
      </c>
      <c r="AK6439" s="3" t="s">
        <v>52</v>
      </c>
      <c r="AL6439" s="3" t="s">
        <v>52</v>
      </c>
      <c r="AM6439" s="3" t="s">
        <v>47</v>
      </c>
      <c r="AN6439" s="3" t="s">
        <v>47</v>
      </c>
      <c r="AO6439" s="3" t="s">
        <v>47</v>
      </c>
      <c r="AP6439" s="3" t="s">
        <v>47</v>
      </c>
      <c r="AU6439" s="3">
        <v>0</v>
      </c>
      <c r="AV6439" s="3">
        <v>10</v>
      </c>
      <c r="AW6439" s="3">
        <v>1</v>
      </c>
      <c r="AX6439" s="3">
        <v>10</v>
      </c>
      <c r="AY6439" s="3">
        <v>100</v>
      </c>
      <c r="AZ6439" s="6" t="str">
        <f t="shared" si="704"/>
        <v>3063.1</v>
      </c>
      <c r="BB6439" s="12" t="s">
        <v>79</v>
      </c>
      <c r="BC6439" s="12" t="s">
        <v>11501</v>
      </c>
      <c r="BJ6439" s="12">
        <f t="shared" si="705"/>
        <v>0</v>
      </c>
      <c r="BK6439" s="12">
        <f t="shared" si="706"/>
        <v>0</v>
      </c>
      <c r="CQ6439" s="3" t="str">
        <f>CONCATENATE(baseURL!$A$1,baseURL!$B$1,"+Acetyl",baseURL!$C$1,".",C6439,".",L6439,".pkl&amp;seq=",BC6439)</f>
        <v>http://proteomics.broadinstitute.org/millscripts/viewfeed.pl?side=xl&amp;cycle=1&amp;fixedMods=iaaC+Acetyl&amp;file=msdataSM/iPRG2012_nd/cpick_in/iPRG2012_nd.3063.1.2.pkl&amp;seq=GLFLLDDK</v>
      </c>
    </row>
    <row r="6440" spans="1:95" x14ac:dyDescent="0.2">
      <c r="A6440" s="3">
        <v>1229</v>
      </c>
      <c r="B6440" s="2" t="s">
        <v>16701</v>
      </c>
      <c r="C6440" s="2" t="s">
        <v>16702</v>
      </c>
      <c r="D6440" s="3">
        <v>16149</v>
      </c>
      <c r="E6440" s="3">
        <v>16133</v>
      </c>
      <c r="F6440" s="3">
        <v>64327</v>
      </c>
      <c r="G6440" s="3">
        <v>19195</v>
      </c>
      <c r="H6440" s="3">
        <v>56.851900000000001</v>
      </c>
      <c r="I6440" s="30">
        <v>641.82284000000004</v>
      </c>
      <c r="J6440" s="30">
        <v>641.8225324</v>
      </c>
      <c r="K6440" s="30">
        <v>3.1E-4</v>
      </c>
      <c r="L6440" s="3">
        <v>2</v>
      </c>
      <c r="M6440" s="3">
        <v>4</v>
      </c>
      <c r="N6440" s="10">
        <f t="shared" si="700"/>
        <v>-1</v>
      </c>
      <c r="O6440" s="35">
        <v>4</v>
      </c>
      <c r="P6440" s="17"/>
      <c r="Q6440" s="40">
        <v>2564.2514900000001</v>
      </c>
      <c r="R6440" s="40">
        <v>641.81832999999995</v>
      </c>
      <c r="S6440" s="18">
        <f t="shared" si="701"/>
        <v>7.0269105590918786</v>
      </c>
      <c r="T6440" s="18">
        <f t="shared" si="702"/>
        <v>6.5476472135873491</v>
      </c>
      <c r="U6440" s="18">
        <f t="shared" si="703"/>
        <v>6.4971656388259253</v>
      </c>
      <c r="V6440" s="30">
        <v>641.82249999999999</v>
      </c>
      <c r="Z6440" s="3" t="s">
        <v>47</v>
      </c>
      <c r="AA6440" s="3" t="s">
        <v>47</v>
      </c>
      <c r="AC6440" s="3" t="s">
        <v>52</v>
      </c>
      <c r="AD6440" s="3" t="s">
        <v>65</v>
      </c>
      <c r="AE6440" s="3" t="s">
        <v>47</v>
      </c>
      <c r="AO6440" s="3" t="s">
        <v>48</v>
      </c>
      <c r="AU6440" s="3">
        <v>1</v>
      </c>
      <c r="AV6440" s="3">
        <v>3</v>
      </c>
      <c r="AW6440" s="3">
        <v>1</v>
      </c>
      <c r="AX6440" s="3">
        <v>3</v>
      </c>
      <c r="AY6440" s="3">
        <v>100</v>
      </c>
      <c r="AZ6440" s="6" t="str">
        <f t="shared" si="704"/>
        <v>3063.3</v>
      </c>
      <c r="BC6440" s="12" t="s">
        <v>16703</v>
      </c>
      <c r="BJ6440" s="12">
        <f t="shared" si="705"/>
        <v>0</v>
      </c>
      <c r="BK6440" s="12">
        <f t="shared" si="706"/>
        <v>0</v>
      </c>
      <c r="BP6440" s="3" t="s">
        <v>54</v>
      </c>
      <c r="BR6440" s="3" t="s">
        <v>54</v>
      </c>
      <c r="BZ6440" s="3" t="s">
        <v>2782</v>
      </c>
      <c r="CQ6440" s="3" t="str">
        <f>CONCATENATE(baseURL!$A$1,baseURL!$B$1,baseURL!$C$1,".",C6440,".",L6440,".pkl&amp;seq=",BC6440,"&amp;varMods=Deamidated-N")</f>
        <v>http://proteomics.broadinstitute.org/millscripts/viewfeed.pl?side=xl&amp;cycle=1&amp;fixedMods=iaaC&amp;file=msdataSM/iPRG2012_nd/cpick_in/iPRG2012_nd.3063.3.2.pkl&amp;seq=VDFKNPHDLLEGLnAGELELPEN&amp;varMods=Deamidated-N</v>
      </c>
    </row>
    <row r="6441" spans="1:95" x14ac:dyDescent="0.2">
      <c r="A6441" s="3">
        <v>948</v>
      </c>
      <c r="B6441" s="2" t="s">
        <v>16704</v>
      </c>
      <c r="C6441" s="2" t="s">
        <v>16705</v>
      </c>
      <c r="D6441" s="3">
        <v>16150</v>
      </c>
      <c r="E6441" s="3">
        <v>16134</v>
      </c>
      <c r="F6441" s="3">
        <v>64328</v>
      </c>
      <c r="G6441" s="3">
        <v>19196</v>
      </c>
      <c r="H6441" s="3">
        <v>56.854399999999998</v>
      </c>
      <c r="I6441" s="30">
        <v>827.40044</v>
      </c>
      <c r="J6441" s="30">
        <v>827.40174009999998</v>
      </c>
      <c r="K6441" s="30">
        <v>-1.2999999999999999E-3</v>
      </c>
      <c r="L6441" s="3">
        <v>3</v>
      </c>
      <c r="M6441" s="3">
        <v>3</v>
      </c>
      <c r="N6441" s="10">
        <f t="shared" si="700"/>
        <v>1</v>
      </c>
      <c r="O6441" s="35">
        <v>3</v>
      </c>
      <c r="P6441" s="17"/>
      <c r="Q6441" s="40">
        <v>2480.19013</v>
      </c>
      <c r="R6441" s="40">
        <v>827.40156000000002</v>
      </c>
      <c r="S6441" s="18">
        <f t="shared" si="701"/>
        <v>-1.3536353497018336</v>
      </c>
      <c r="T6441" s="18">
        <f t="shared" si="702"/>
        <v>0.21766939860003709</v>
      </c>
      <c r="U6441" s="18">
        <f t="shared" si="703"/>
        <v>0.29006471774417786</v>
      </c>
      <c r="V6441" s="30">
        <v>827.40179999999998</v>
      </c>
      <c r="W6441" s="3" t="s">
        <v>47</v>
      </c>
      <c r="X6441" s="3" t="s">
        <v>47</v>
      </c>
      <c r="Y6441" s="3" t="s">
        <v>47</v>
      </c>
      <c r="AA6441" s="3" t="s">
        <v>48</v>
      </c>
      <c r="AB6441" s="12" t="s">
        <v>47</v>
      </c>
      <c r="AC6441" s="3" t="s">
        <v>47</v>
      </c>
      <c r="AD6441" s="3" t="s">
        <v>47</v>
      </c>
      <c r="AE6441" s="3" t="s">
        <v>47</v>
      </c>
      <c r="AF6441" s="3" t="s">
        <v>47</v>
      </c>
      <c r="AG6441" s="3" t="s">
        <v>47</v>
      </c>
      <c r="AI6441" s="3" t="s">
        <v>47</v>
      </c>
      <c r="AJ6441" s="3" t="s">
        <v>47</v>
      </c>
      <c r="AK6441" s="3" t="s">
        <v>47</v>
      </c>
      <c r="AM6441" s="3" t="s">
        <v>47</v>
      </c>
      <c r="AN6441" s="3" t="s">
        <v>47</v>
      </c>
      <c r="AO6441" s="3" t="s">
        <v>47</v>
      </c>
      <c r="AP6441" s="3" t="s">
        <v>47</v>
      </c>
      <c r="AQ6441" s="3" t="s">
        <v>47</v>
      </c>
      <c r="AR6441" s="3" t="s">
        <v>47</v>
      </c>
      <c r="AU6441" s="3">
        <v>0</v>
      </c>
      <c r="AV6441" s="3">
        <v>18</v>
      </c>
      <c r="AW6441" s="3">
        <v>2</v>
      </c>
      <c r="AX6441" s="3">
        <v>17</v>
      </c>
      <c r="AY6441" s="3">
        <v>94.44</v>
      </c>
      <c r="AZ6441" s="6" t="str">
        <f t="shared" si="704"/>
        <v>3063.4</v>
      </c>
      <c r="BC6441" s="12" t="s">
        <v>16630</v>
      </c>
      <c r="BJ6441" s="12">
        <f t="shared" si="705"/>
        <v>0</v>
      </c>
      <c r="BK6441" s="12">
        <f t="shared" si="706"/>
        <v>0</v>
      </c>
      <c r="BN6441" s="3" t="s">
        <v>277</v>
      </c>
      <c r="BR6441" s="3" t="s">
        <v>277</v>
      </c>
      <c r="CM6441" s="3" t="s">
        <v>16706</v>
      </c>
      <c r="CQ6441" s="3" t="str">
        <f>CONCATENATE(baseURL!$A$1,baseURL!$B$1,baseURL!$C$1,".",C6441,".",L6441,".pkl&amp;seq=",BC6441,"&amp;varMods=Oxidation-M")</f>
        <v>http://proteomics.broadinstitute.org/millscripts/viewfeed.pl?side=xl&amp;cycle=1&amp;fixedMods=iaaC&amp;file=msdataSM/iPRG2012_nd/cpick_in/iPRG2012_nd.3063.4.3.pkl&amp;seq=mLLYKDLFSNDELLSDAYDAK&amp;varMods=Oxidation-M</v>
      </c>
    </row>
    <row r="6442" spans="1:95" x14ac:dyDescent="0.2">
      <c r="A6442" s="3">
        <v>4130</v>
      </c>
      <c r="B6442" s="2" t="s">
        <v>16707</v>
      </c>
      <c r="C6442" s="2" t="s">
        <v>16699</v>
      </c>
      <c r="D6442" s="3">
        <v>16154</v>
      </c>
      <c r="E6442" s="3">
        <v>16138</v>
      </c>
      <c r="F6442" s="3">
        <v>64347</v>
      </c>
      <c r="G6442" s="3">
        <v>19201</v>
      </c>
      <c r="H6442" s="3">
        <v>56.886099999999999</v>
      </c>
      <c r="I6442" s="30">
        <v>513.29588000000001</v>
      </c>
      <c r="J6442" s="30">
        <v>513.29518589999998</v>
      </c>
      <c r="K6442" s="30">
        <v>6.8999999999999997E-4</v>
      </c>
      <c r="L6442" s="3">
        <v>4</v>
      </c>
      <c r="M6442" s="3">
        <v>4</v>
      </c>
      <c r="N6442" s="10">
        <f t="shared" si="700"/>
        <v>1</v>
      </c>
      <c r="O6442" s="35">
        <v>4</v>
      </c>
      <c r="P6442" s="17"/>
      <c r="Q6442" s="40">
        <v>2050.1542800000002</v>
      </c>
      <c r="R6442" s="40">
        <v>513.29403000000002</v>
      </c>
      <c r="S6442" s="18">
        <f t="shared" si="701"/>
        <v>3.6041720570768363</v>
      </c>
      <c r="T6442" s="18">
        <f t="shared" si="702"/>
        <v>2.2519256652135815</v>
      </c>
      <c r="U6442" s="18">
        <f t="shared" si="703"/>
        <v>1.6949349673198246</v>
      </c>
      <c r="V6442" s="30">
        <v>513.29489999999998</v>
      </c>
      <c r="W6442" s="3" t="s">
        <v>47</v>
      </c>
      <c r="Y6442" s="3" t="s">
        <v>47</v>
      </c>
      <c r="Z6442" s="3" t="s">
        <v>47</v>
      </c>
      <c r="AB6442" s="12" t="s">
        <v>47</v>
      </c>
      <c r="AC6442" s="3" t="s">
        <v>47</v>
      </c>
      <c r="AD6442" s="3" t="s">
        <v>47</v>
      </c>
      <c r="AE6442" s="3" t="s">
        <v>47</v>
      </c>
      <c r="AG6442" s="3" t="s">
        <v>47</v>
      </c>
      <c r="AH6442" s="3" t="s">
        <v>47</v>
      </c>
      <c r="AI6442" s="3" t="s">
        <v>47</v>
      </c>
      <c r="AK6442" s="3" t="s">
        <v>47</v>
      </c>
      <c r="AL6442" s="3" t="s">
        <v>47</v>
      </c>
      <c r="AM6442" s="3" t="s">
        <v>47</v>
      </c>
      <c r="AU6442" s="3">
        <v>0</v>
      </c>
      <c r="AV6442" s="3">
        <v>13</v>
      </c>
      <c r="AW6442" s="3">
        <v>1</v>
      </c>
      <c r="AX6442" s="3">
        <v>13</v>
      </c>
      <c r="AY6442" s="3">
        <v>100</v>
      </c>
      <c r="AZ6442" s="6" t="str">
        <f t="shared" si="704"/>
        <v>3064.2</v>
      </c>
      <c r="BC6442" s="12" t="s">
        <v>16708</v>
      </c>
      <c r="BJ6442" s="12">
        <f t="shared" si="705"/>
        <v>0</v>
      </c>
      <c r="BK6442" s="12">
        <f t="shared" si="706"/>
        <v>0</v>
      </c>
      <c r="CQ6442" s="3" t="str">
        <f>CONCATENATE(baseURL!$A$1,baseURL!$B$1,baseURL!$C$1,".",C6442,".",L6442,".pkl&amp;seq=",BC6442)</f>
        <v>http://proteomics.broadinstitute.org/millscripts/viewfeed.pl?side=xl&amp;cycle=1&amp;fixedMods=iaaC&amp;file=msdataSM/iPRG2012_nd/cpick_in/iPRG2012_nd.3064.2.4.pkl&amp;seq=ADYSSLTVVQLKDLLTKR</v>
      </c>
    </row>
    <row r="6443" spans="1:95" x14ac:dyDescent="0.2">
      <c r="A6443" s="3">
        <v>3761</v>
      </c>
      <c r="B6443" s="2" t="s">
        <v>16709</v>
      </c>
      <c r="C6443" s="2" t="s">
        <v>16710</v>
      </c>
      <c r="D6443" s="3">
        <v>16159</v>
      </c>
      <c r="E6443" s="3">
        <v>16143</v>
      </c>
      <c r="F6443" s="3">
        <v>64371</v>
      </c>
      <c r="G6443" s="3">
        <v>19207</v>
      </c>
      <c r="H6443" s="3">
        <v>56.903500000000001</v>
      </c>
      <c r="I6443" s="30">
        <v>625.07371000000001</v>
      </c>
      <c r="J6443" s="30">
        <v>625.07174169999996</v>
      </c>
      <c r="K6443" s="30">
        <v>1.97E-3</v>
      </c>
      <c r="L6443" s="3">
        <v>0</v>
      </c>
      <c r="M6443" s="3">
        <v>4</v>
      </c>
      <c r="N6443" s="10">
        <f t="shared" si="700"/>
        <v>1</v>
      </c>
      <c r="O6443" s="35">
        <v>4</v>
      </c>
      <c r="P6443" s="17"/>
      <c r="Q6443" s="40">
        <v>2497.2618000000002</v>
      </c>
      <c r="R6443" s="40">
        <v>625.07091000000003</v>
      </c>
      <c r="S6443" s="18">
        <f t="shared" si="701"/>
        <v>4.4794917747480261</v>
      </c>
      <c r="T6443" s="18">
        <f t="shared" si="702"/>
        <v>1.3305690388553735</v>
      </c>
      <c r="U6443" s="18">
        <f t="shared" si="703"/>
        <v>1.2638566077856959</v>
      </c>
      <c r="V6443" s="30">
        <v>625.07169999999996</v>
      </c>
      <c r="W6443" s="3" t="s">
        <v>47</v>
      </c>
      <c r="X6443" s="3" t="s">
        <v>47</v>
      </c>
      <c r="Y6443" s="3" t="s">
        <v>47</v>
      </c>
      <c r="Z6443" s="3" t="s">
        <v>47</v>
      </c>
      <c r="AA6443" s="3" t="s">
        <v>47</v>
      </c>
      <c r="AB6443" s="12" t="s">
        <v>47</v>
      </c>
      <c r="AC6443" s="3" t="s">
        <v>47</v>
      </c>
      <c r="AE6443" s="3" t="s">
        <v>47</v>
      </c>
      <c r="AF6443" s="3" t="s">
        <v>47</v>
      </c>
      <c r="AG6443" s="3" t="s">
        <v>52</v>
      </c>
      <c r="AI6443" s="3" t="s">
        <v>47</v>
      </c>
      <c r="AL6443" s="3" t="s">
        <v>52</v>
      </c>
      <c r="AO6443" s="3" t="s">
        <v>52</v>
      </c>
      <c r="AU6443" s="3">
        <v>0</v>
      </c>
      <c r="AV6443" s="3">
        <v>10</v>
      </c>
      <c r="AW6443" s="3">
        <v>1</v>
      </c>
      <c r="AX6443" s="3">
        <v>10</v>
      </c>
      <c r="AY6443" s="3">
        <v>100</v>
      </c>
      <c r="AZ6443" s="6" t="str">
        <f t="shared" si="704"/>
        <v>3065.5</v>
      </c>
      <c r="BC6443" s="12" t="s">
        <v>16711</v>
      </c>
      <c r="BJ6443" s="12">
        <f t="shared" si="705"/>
        <v>0</v>
      </c>
      <c r="BK6443" s="12">
        <f t="shared" si="706"/>
        <v>0</v>
      </c>
      <c r="CQ6443" s="3" t="str">
        <f>CONCATENATE(baseURL!$A$1,baseURL!$B$1,baseURL!$C$1,".",C6443,".",L6443,".pkl&amp;seq=",BC6443)</f>
        <v>http://proteomics.broadinstitute.org/millscripts/viewfeed.pl?side=xl&amp;cycle=1&amp;fixedMods=iaaC&amp;file=msdataSM/iPRG2012_nd/cpick_in/iPRG2012_nd.3065.5.0.pkl&amp;seq=TLTPMGGFVHYGELKNDFLMVK</v>
      </c>
    </row>
    <row r="6444" spans="1:95" x14ac:dyDescent="0.2">
      <c r="A6444" s="3">
        <v>6820</v>
      </c>
      <c r="B6444" s="2" t="s">
        <v>16712</v>
      </c>
      <c r="C6444" s="2" t="s">
        <v>16713</v>
      </c>
      <c r="D6444" s="3">
        <v>16160</v>
      </c>
      <c r="E6444" s="3">
        <v>16144</v>
      </c>
      <c r="F6444" s="3">
        <v>64372</v>
      </c>
      <c r="G6444" s="3">
        <v>19208</v>
      </c>
      <c r="H6444" s="3">
        <v>56.905999999999999</v>
      </c>
      <c r="I6444" s="30">
        <v>696.85625000000005</v>
      </c>
      <c r="J6444" s="30">
        <v>696.85591829999998</v>
      </c>
      <c r="K6444" s="30">
        <v>3.3E-4</v>
      </c>
      <c r="L6444" s="3">
        <v>4</v>
      </c>
      <c r="M6444" s="3">
        <v>4</v>
      </c>
      <c r="N6444" s="10">
        <f t="shared" si="700"/>
        <v>1</v>
      </c>
      <c r="O6444" s="35">
        <v>4</v>
      </c>
      <c r="P6444" s="17"/>
      <c r="Q6444" s="40">
        <v>2784.4000299999998</v>
      </c>
      <c r="R6444" s="40">
        <v>696.85545999999999</v>
      </c>
      <c r="S6444" s="18">
        <f t="shared" si="701"/>
        <v>1.1336640744004571</v>
      </c>
      <c r="T6444" s="18">
        <f t="shared" si="702"/>
        <v>0.65766866487799469</v>
      </c>
      <c r="U6444" s="18">
        <f t="shared" si="703"/>
        <v>0.77490962042669953</v>
      </c>
      <c r="V6444" s="30">
        <v>696.85599999999999</v>
      </c>
      <c r="W6444" s="3" t="s">
        <v>47</v>
      </c>
      <c r="X6444" s="3" t="s">
        <v>47</v>
      </c>
      <c r="Y6444" s="3" t="s">
        <v>47</v>
      </c>
      <c r="Z6444" s="3" t="s">
        <v>47</v>
      </c>
      <c r="AA6444" s="3" t="s">
        <v>47</v>
      </c>
      <c r="AB6444" s="12" t="s">
        <v>47</v>
      </c>
      <c r="AC6444" s="3" t="s">
        <v>47</v>
      </c>
      <c r="AD6444" s="3" t="s">
        <v>47</v>
      </c>
      <c r="AE6444" s="3" t="s">
        <v>47</v>
      </c>
      <c r="AF6444" s="3" t="s">
        <v>47</v>
      </c>
      <c r="AG6444" s="3" t="s">
        <v>47</v>
      </c>
      <c r="AJ6444" s="3" t="s">
        <v>47</v>
      </c>
      <c r="AK6444" s="3" t="s">
        <v>47</v>
      </c>
      <c r="AL6444" s="3" t="s">
        <v>48</v>
      </c>
      <c r="AM6444" s="3" t="s">
        <v>48</v>
      </c>
      <c r="AN6444" s="3" t="s">
        <v>48</v>
      </c>
      <c r="AP6444" s="3" t="s">
        <v>48</v>
      </c>
      <c r="AU6444" s="3">
        <v>0</v>
      </c>
      <c r="AV6444" s="3">
        <v>13</v>
      </c>
      <c r="AW6444" s="3">
        <v>1</v>
      </c>
      <c r="AX6444" s="3">
        <v>13</v>
      </c>
      <c r="AY6444" s="3">
        <v>100</v>
      </c>
      <c r="AZ6444" s="6" t="str">
        <f t="shared" si="704"/>
        <v>3065.6</v>
      </c>
      <c r="BC6444" s="12" t="s">
        <v>16714</v>
      </c>
      <c r="BJ6444" s="12">
        <f t="shared" si="705"/>
        <v>1</v>
      </c>
      <c r="BK6444" s="12">
        <f t="shared" si="706"/>
        <v>0</v>
      </c>
      <c r="CQ6444" s="3" t="str">
        <f>CONCATENATE(baseURL!$A$1,baseURL!$B$1,baseURL!$C$1,".",C6444,".",L6444,".pkl&amp;seq=",BC6444)</f>
        <v>http://proteomics.broadinstitute.org/millscripts/viewfeed.pl?side=xl&amp;cycle=1&amp;fixedMods=iaaC&amp;file=msdataSM/iPRG2012_nd/cpick_in/iPRG2012_nd.3065.6.4.pkl&amp;seq=FVPSKPMCVEAFSEYPPLGRFAVR</v>
      </c>
    </row>
    <row r="6445" spans="1:95" x14ac:dyDescent="0.2">
      <c r="A6445" s="3">
        <v>331</v>
      </c>
      <c r="B6445" s="2" t="s">
        <v>16715</v>
      </c>
      <c r="C6445" s="2" t="s">
        <v>16716</v>
      </c>
      <c r="D6445" s="3">
        <v>16161</v>
      </c>
      <c r="E6445" s="3">
        <v>16145</v>
      </c>
      <c r="F6445" s="3">
        <v>64373</v>
      </c>
      <c r="G6445" s="3">
        <v>19209</v>
      </c>
      <c r="H6445" s="3">
        <v>56.908499999999997</v>
      </c>
      <c r="I6445" s="30">
        <v>780.09270000000004</v>
      </c>
      <c r="J6445" s="30">
        <v>780.09222169999998</v>
      </c>
      <c r="K6445" s="30">
        <v>4.8000000000000001E-4</v>
      </c>
      <c r="L6445" s="3">
        <v>3</v>
      </c>
      <c r="M6445" s="3">
        <v>3</v>
      </c>
      <c r="N6445" s="10">
        <f t="shared" si="700"/>
        <v>1</v>
      </c>
      <c r="O6445" s="35">
        <v>3</v>
      </c>
      <c r="P6445" s="17"/>
      <c r="Q6445" s="40">
        <v>2338.2574300000001</v>
      </c>
      <c r="R6445" s="40">
        <v>780.09065999999996</v>
      </c>
      <c r="S6445" s="18">
        <f t="shared" si="701"/>
        <v>2.6150806626489924</v>
      </c>
      <c r="T6445" s="18">
        <f t="shared" si="702"/>
        <v>2.0019467993947746</v>
      </c>
      <c r="U6445" s="18">
        <f t="shared" si="703"/>
        <v>1.9741295198828726</v>
      </c>
      <c r="V6445" s="30">
        <v>780.09220000000005</v>
      </c>
      <c r="Z6445" s="3" t="s">
        <v>47</v>
      </c>
      <c r="AB6445" s="12" t="s">
        <v>48</v>
      </c>
      <c r="AD6445" s="3" t="s">
        <v>47</v>
      </c>
      <c r="AG6445" s="3" t="s">
        <v>47</v>
      </c>
      <c r="AI6445" s="3" t="s">
        <v>65</v>
      </c>
      <c r="AL6445" s="3" t="s">
        <v>48</v>
      </c>
      <c r="AU6445" s="3">
        <v>1</v>
      </c>
      <c r="AV6445" s="3">
        <v>3</v>
      </c>
      <c r="AW6445" s="3">
        <v>1</v>
      </c>
      <c r="AX6445" s="3">
        <v>3</v>
      </c>
      <c r="AY6445" s="3">
        <v>100</v>
      </c>
      <c r="AZ6445" s="6" t="str">
        <f t="shared" si="704"/>
        <v>3065.7</v>
      </c>
      <c r="BB6445" s="12" t="s">
        <v>79</v>
      </c>
      <c r="BC6445" s="12" t="s">
        <v>16717</v>
      </c>
      <c r="BJ6445" s="12">
        <f t="shared" si="705"/>
        <v>0</v>
      </c>
      <c r="BK6445" s="12">
        <f t="shared" si="706"/>
        <v>0</v>
      </c>
      <c r="CE6445" s="3" t="s">
        <v>16718</v>
      </c>
      <c r="CQ6445" s="3" t="str">
        <f>CONCATENATE(baseURL!$A$1,baseURL!$B$1,"+Acetyl",baseURL!$C$1,".",C6445,".",L6445,".pkl&amp;seq=",BC6445)</f>
        <v>http://proteomics.broadinstitute.org/millscripts/viewfeed.pl?side=xl&amp;cycle=1&amp;fixedMods=iaaC+Acetyl&amp;file=msdataSM/iPRG2012_nd/cpick_in/iPRG2012_nd.3065.7.3.pkl&amp;seq=MEELGLVTPVEKAVEEKPAVK</v>
      </c>
    </row>
    <row r="6446" spans="1:95" x14ac:dyDescent="0.2">
      <c r="A6446" s="3">
        <v>125</v>
      </c>
      <c r="B6446" s="2" t="s">
        <v>16719</v>
      </c>
      <c r="C6446" s="2" t="s">
        <v>16720</v>
      </c>
      <c r="D6446" s="3">
        <v>16162</v>
      </c>
      <c r="E6446" s="3">
        <v>16146</v>
      </c>
      <c r="F6446" s="3">
        <v>64374</v>
      </c>
      <c r="G6446" s="3">
        <v>19210</v>
      </c>
      <c r="H6446" s="3">
        <v>56.911000000000001</v>
      </c>
      <c r="I6446" s="30">
        <v>825.95029999999997</v>
      </c>
      <c r="J6446" s="30">
        <v>825.94594919999997</v>
      </c>
      <c r="K6446" s="30">
        <v>4.3499999999999997E-3</v>
      </c>
      <c r="L6446" s="3">
        <v>4</v>
      </c>
      <c r="M6446" s="3">
        <v>4</v>
      </c>
      <c r="N6446" s="10">
        <f t="shared" si="700"/>
        <v>1</v>
      </c>
      <c r="O6446" s="35">
        <v>4</v>
      </c>
      <c r="P6446" s="17"/>
      <c r="Q6446" s="40">
        <v>3300.7606999999998</v>
      </c>
      <c r="R6446" s="40">
        <v>825.94563000000005</v>
      </c>
      <c r="S6446" s="18">
        <f t="shared" si="701"/>
        <v>5.6541251994022019</v>
      </c>
      <c r="T6446" s="18">
        <f t="shared" si="702"/>
        <v>0.38646611632498523</v>
      </c>
      <c r="U6446" s="18">
        <f t="shared" si="703"/>
        <v>0.32689803080674518</v>
      </c>
      <c r="V6446" s="30">
        <v>825.94590000000005</v>
      </c>
      <c r="W6446" s="3" t="s">
        <v>47</v>
      </c>
      <c r="Z6446" s="3" t="s">
        <v>47</v>
      </c>
      <c r="AB6446" s="12" t="s">
        <v>47</v>
      </c>
      <c r="AC6446" s="3" t="s">
        <v>47</v>
      </c>
      <c r="AE6446" s="3" t="s">
        <v>47</v>
      </c>
      <c r="AF6446" s="3" t="s">
        <v>47</v>
      </c>
      <c r="AG6446" s="3" t="s">
        <v>47</v>
      </c>
      <c r="AI6446" s="3" t="s">
        <v>47</v>
      </c>
      <c r="AL6446" s="3" t="s">
        <v>48</v>
      </c>
      <c r="AM6446" s="3" t="s">
        <v>47</v>
      </c>
      <c r="AU6446" s="3">
        <v>0</v>
      </c>
      <c r="AV6446" s="3">
        <v>9</v>
      </c>
      <c r="AW6446" s="3">
        <v>1</v>
      </c>
      <c r="AX6446" s="3">
        <v>9</v>
      </c>
      <c r="AY6446" s="3">
        <v>100</v>
      </c>
      <c r="AZ6446" s="6" t="str">
        <f t="shared" si="704"/>
        <v>3065.8</v>
      </c>
      <c r="BC6446" s="12" t="s">
        <v>16721</v>
      </c>
      <c r="BJ6446" s="12">
        <f t="shared" si="705"/>
        <v>0</v>
      </c>
      <c r="BK6446" s="12">
        <f t="shared" si="706"/>
        <v>0</v>
      </c>
      <c r="CQ6446" s="3" t="str">
        <f>CONCATENATE(baseURL!$A$1,baseURL!$B$1,baseURL!$C$1,".",C6446,".",L6446,".pkl&amp;seq=",BC6446)</f>
        <v>http://proteomics.broadinstitute.org/millscripts/viewfeed.pl?side=xl&amp;cycle=1&amp;fixedMods=iaaC&amp;file=msdataSM/iPRG2012_nd/cpick_in/iPRG2012_nd.3065.8.4.pkl&amp;seq=MLGGALVESDVQTSLPLLETKKENLEGTLSK</v>
      </c>
    </row>
    <row r="6447" spans="1:95" x14ac:dyDescent="0.2">
      <c r="A6447" s="3">
        <v>2002</v>
      </c>
      <c r="B6447" s="2" t="s">
        <v>16722</v>
      </c>
      <c r="C6447" s="2" t="s">
        <v>16723</v>
      </c>
      <c r="D6447" s="3">
        <v>16163</v>
      </c>
      <c r="E6447" s="3">
        <v>16147</v>
      </c>
      <c r="F6447" s="3">
        <v>64388</v>
      </c>
      <c r="G6447" s="3">
        <v>19212</v>
      </c>
      <c r="H6447" s="3">
        <v>56.920999999999999</v>
      </c>
      <c r="I6447" s="30">
        <v>524.27099999999996</v>
      </c>
      <c r="J6447" s="30">
        <v>524.26845419999995</v>
      </c>
      <c r="K6447" s="30">
        <v>2.5500000000000002E-3</v>
      </c>
      <c r="L6447" s="3">
        <v>3</v>
      </c>
      <c r="M6447" s="3">
        <v>3</v>
      </c>
      <c r="N6447" s="10">
        <f t="shared" si="700"/>
        <v>1</v>
      </c>
      <c r="O6447" s="35">
        <v>3</v>
      </c>
      <c r="P6447" s="17"/>
      <c r="Q6447" s="40">
        <v>1570.78937</v>
      </c>
      <c r="R6447" s="40">
        <v>524.26796999999999</v>
      </c>
      <c r="S6447" s="18">
        <f t="shared" si="701"/>
        <v>5.7794871580024303</v>
      </c>
      <c r="T6447" s="18">
        <f t="shared" si="702"/>
        <v>0.92357349231129959</v>
      </c>
      <c r="U6447" s="18">
        <f t="shared" si="703"/>
        <v>0.43870694596837573</v>
      </c>
      <c r="V6447" s="30">
        <v>524.26819999999998</v>
      </c>
      <c r="W6447" s="3" t="s">
        <v>47</v>
      </c>
      <c r="X6447" s="3" t="s">
        <v>47</v>
      </c>
      <c r="Y6447" s="3" t="s">
        <v>47</v>
      </c>
      <c r="Z6447" s="3" t="s">
        <v>47</v>
      </c>
      <c r="AA6447" s="3" t="s">
        <v>48</v>
      </c>
      <c r="AB6447" s="12" t="s">
        <v>47</v>
      </c>
      <c r="AC6447" s="3" t="s">
        <v>47</v>
      </c>
      <c r="AD6447" s="3" t="s">
        <v>47</v>
      </c>
      <c r="AE6447" s="3" t="s">
        <v>47</v>
      </c>
      <c r="AG6447" s="3" t="s">
        <v>47</v>
      </c>
      <c r="AH6447" s="3" t="s">
        <v>47</v>
      </c>
      <c r="AI6447" s="3" t="s">
        <v>47</v>
      </c>
      <c r="AJ6447" s="3" t="s">
        <v>47</v>
      </c>
      <c r="AK6447" s="3" t="s">
        <v>48</v>
      </c>
      <c r="AM6447" s="3" t="s">
        <v>47</v>
      </c>
      <c r="AO6447" s="3" t="s">
        <v>47</v>
      </c>
      <c r="AU6447" s="3">
        <v>0</v>
      </c>
      <c r="AV6447" s="3">
        <v>14</v>
      </c>
      <c r="AW6447" s="3">
        <v>1</v>
      </c>
      <c r="AX6447" s="3">
        <v>14</v>
      </c>
      <c r="AY6447" s="3">
        <v>100</v>
      </c>
      <c r="AZ6447" s="6" t="str">
        <f t="shared" si="704"/>
        <v>3066.1</v>
      </c>
      <c r="BC6447" s="12" t="s">
        <v>16639</v>
      </c>
      <c r="BJ6447" s="12">
        <f t="shared" si="705"/>
        <v>0</v>
      </c>
      <c r="BK6447" s="12">
        <f t="shared" si="706"/>
        <v>0</v>
      </c>
      <c r="BP6447" s="3" t="s">
        <v>54</v>
      </c>
      <c r="BR6447" s="3" t="s">
        <v>54</v>
      </c>
      <c r="CQ6447" s="3" t="str">
        <f>CONCATENATE(baseURL!$A$1,baseURL!$B$1,baseURL!$C$1,".",C6447,".",L6447,".pkl&amp;seq=",BC6447,"&amp;varMods=Deamidated-N")</f>
        <v>http://proteomics.broadinstitute.org/millscripts/viewfeed.pl?side=xl&amp;cycle=1&amp;fixedMods=iaaC&amp;file=msdataSM/iPRG2012_nd/cpick_in/iPRG2012_nd.3066.1.3.pkl&amp;seq=AHnGDLVNALMSLSK&amp;varMods=Deamidated-N</v>
      </c>
    </row>
    <row r="6448" spans="1:95" x14ac:dyDescent="0.2">
      <c r="A6448" s="3">
        <v>5860</v>
      </c>
      <c r="B6448" s="2" t="s">
        <v>16724</v>
      </c>
      <c r="C6448" s="2" t="s">
        <v>16725</v>
      </c>
      <c r="D6448" s="3">
        <v>16164</v>
      </c>
      <c r="E6448" s="3">
        <v>16148</v>
      </c>
      <c r="F6448" s="3">
        <v>64389</v>
      </c>
      <c r="G6448" s="3">
        <v>19213</v>
      </c>
      <c r="H6448" s="3">
        <v>56.922699999999999</v>
      </c>
      <c r="I6448" s="30">
        <v>616.32465000000002</v>
      </c>
      <c r="J6448" s="30">
        <v>616.32410460000006</v>
      </c>
      <c r="K6448" s="30">
        <v>5.5000000000000003E-4</v>
      </c>
      <c r="L6448" s="3">
        <v>4</v>
      </c>
      <c r="M6448" s="3">
        <v>4</v>
      </c>
      <c r="N6448" s="10">
        <f t="shared" si="700"/>
        <v>1</v>
      </c>
      <c r="O6448" s="35">
        <v>4</v>
      </c>
      <c r="P6448" s="17"/>
      <c r="Q6448" s="40">
        <v>2462.27144</v>
      </c>
      <c r="R6448" s="40">
        <v>616.32331999999997</v>
      </c>
      <c r="S6448" s="18">
        <f t="shared" si="701"/>
        <v>2.1579582613435395</v>
      </c>
      <c r="T6448" s="18">
        <f t="shared" si="702"/>
        <v>1.2730331217844815</v>
      </c>
      <c r="U6448" s="18">
        <f t="shared" si="703"/>
        <v>0.94106450493155069</v>
      </c>
      <c r="V6448" s="30">
        <v>616.32389999999998</v>
      </c>
      <c r="W6448" s="3" t="s">
        <v>47</v>
      </c>
      <c r="X6448" s="3" t="s">
        <v>47</v>
      </c>
      <c r="Y6448" s="3" t="s">
        <v>47</v>
      </c>
      <c r="Z6448" s="3" t="s">
        <v>47</v>
      </c>
      <c r="AA6448" s="3" t="s">
        <v>47</v>
      </c>
      <c r="AB6448" s="12" t="s">
        <v>47</v>
      </c>
      <c r="AC6448" s="3" t="s">
        <v>47</v>
      </c>
      <c r="AD6448" s="3" t="s">
        <v>47</v>
      </c>
      <c r="AE6448" s="3" t="s">
        <v>47</v>
      </c>
      <c r="AF6448" s="3" t="s">
        <v>47</v>
      </c>
      <c r="AG6448" s="3" t="s">
        <v>47</v>
      </c>
      <c r="AI6448" s="3" t="s">
        <v>47</v>
      </c>
      <c r="AJ6448" s="3" t="s">
        <v>47</v>
      </c>
      <c r="AK6448" s="3" t="s">
        <v>47</v>
      </c>
      <c r="AL6448" s="3" t="s">
        <v>47</v>
      </c>
      <c r="AM6448" s="3" t="s">
        <v>47</v>
      </c>
      <c r="AN6448" s="3" t="s">
        <v>47</v>
      </c>
      <c r="AU6448" s="3">
        <v>0</v>
      </c>
      <c r="AV6448" s="3">
        <v>17</v>
      </c>
      <c r="AW6448" s="3">
        <v>1</v>
      </c>
      <c r="AX6448" s="3">
        <v>17</v>
      </c>
      <c r="AY6448" s="3">
        <v>100</v>
      </c>
      <c r="AZ6448" s="6" t="str">
        <f t="shared" si="704"/>
        <v>3066.2</v>
      </c>
      <c r="BC6448" s="12" t="s">
        <v>16642</v>
      </c>
      <c r="BJ6448" s="12">
        <f t="shared" si="705"/>
        <v>0</v>
      </c>
      <c r="BK6448" s="12">
        <f t="shared" si="706"/>
        <v>0</v>
      </c>
      <c r="CQ6448" s="3" t="str">
        <f>CONCATENATE(baseURL!$A$1,baseURL!$B$1,baseURL!$C$1,".",C6448,".",L6448,".pkl&amp;seq=",BC6448)</f>
        <v>http://proteomics.broadinstitute.org/millscripts/viewfeed.pl?side=xl&amp;cycle=1&amp;fixedMods=iaaC&amp;file=msdataSM/iPRG2012_nd/cpick_in/iPRG2012_nd.3066.2.4.pkl&amp;seq=SVGFGLVYNSVAEAKKFEPTYR</v>
      </c>
    </row>
    <row r="6449" spans="1:95" x14ac:dyDescent="0.2">
      <c r="A6449" s="3">
        <v>1538</v>
      </c>
      <c r="B6449" s="13" t="s">
        <v>16726</v>
      </c>
      <c r="C6449" s="13" t="s">
        <v>16727</v>
      </c>
      <c r="D6449" s="7">
        <v>16165</v>
      </c>
      <c r="E6449" s="7">
        <v>16149</v>
      </c>
      <c r="F6449" s="7">
        <v>64390</v>
      </c>
      <c r="G6449" s="7">
        <v>19214</v>
      </c>
      <c r="H6449" s="7">
        <v>56.924300000000002</v>
      </c>
      <c r="I6449" s="31">
        <v>626.99765000000002</v>
      </c>
      <c r="J6449" s="31">
        <v>626.99736150000001</v>
      </c>
      <c r="K6449" s="31">
        <v>2.9E-4</v>
      </c>
      <c r="L6449" s="7">
        <v>3</v>
      </c>
      <c r="M6449" s="7">
        <v>3</v>
      </c>
      <c r="N6449" s="26">
        <f t="shared" si="700"/>
        <v>1</v>
      </c>
      <c r="O6449" s="36">
        <v>3</v>
      </c>
      <c r="P6449" s="25"/>
      <c r="Q6449" s="41">
        <v>1878.97486</v>
      </c>
      <c r="R6449" s="41">
        <v>626.99647000000004</v>
      </c>
      <c r="S6449" s="27">
        <f t="shared" si="701"/>
        <v>1.8819882669780328</v>
      </c>
      <c r="T6449" s="27">
        <f t="shared" si="702"/>
        <v>1.421858084729045</v>
      </c>
      <c r="U6449" s="27">
        <f t="shared" si="703"/>
        <v>1.4832619391393262</v>
      </c>
      <c r="V6449" s="31">
        <v>626.99739999999997</v>
      </c>
      <c r="W6449" s="7"/>
      <c r="X6449" s="7" t="s">
        <v>47</v>
      </c>
      <c r="Y6449" s="7" t="s">
        <v>47</v>
      </c>
      <c r="Z6449" s="7" t="s">
        <v>48</v>
      </c>
      <c r="AA6449" s="7"/>
      <c r="AB6449" s="25" t="s">
        <v>52</v>
      </c>
      <c r="AC6449" s="7"/>
      <c r="AD6449" s="7" t="s">
        <v>47</v>
      </c>
      <c r="AE6449" s="7"/>
      <c r="AF6449" s="7"/>
      <c r="AG6449" s="7"/>
      <c r="AH6449" s="7"/>
      <c r="AI6449" s="7"/>
      <c r="AJ6449" s="7"/>
      <c r="AK6449" s="7"/>
      <c r="AL6449" s="7"/>
      <c r="AM6449" s="7"/>
      <c r="AN6449" s="7" t="s">
        <v>52</v>
      </c>
      <c r="AO6449" s="7"/>
      <c r="AP6449" s="7"/>
      <c r="AQ6449" s="7"/>
      <c r="AR6449" s="7"/>
      <c r="AS6449" s="7" t="s">
        <v>47</v>
      </c>
      <c r="AT6449" s="7"/>
      <c r="AU6449" s="3">
        <v>0</v>
      </c>
      <c r="AV6449" s="3">
        <v>4</v>
      </c>
      <c r="AW6449" s="3">
        <v>1</v>
      </c>
      <c r="AX6449" s="3">
        <v>4</v>
      </c>
      <c r="AY6449" s="3">
        <v>100</v>
      </c>
      <c r="AZ6449" s="14" t="str">
        <f t="shared" si="704"/>
        <v>3066.3</v>
      </c>
      <c r="BA6449" s="15"/>
      <c r="BC6449" s="12" t="s">
        <v>16728</v>
      </c>
      <c r="BF6449" s="12" t="s">
        <v>3182</v>
      </c>
      <c r="BJ6449" s="12">
        <f t="shared" si="705"/>
        <v>0</v>
      </c>
      <c r="BK6449" s="12">
        <f t="shared" si="706"/>
        <v>0</v>
      </c>
      <c r="CQ6449" s="3" t="str">
        <f>CONCATENATE(baseURL!$A$1,baseURL!$B$1,baseURL!$C$1,".",C6449,".",L6449,".pkl&amp;seq=",BC6449,"&amp;varMods=Formyl-STY")</f>
        <v>http://proteomics.broadinstitute.org/millscripts/viewfeed.pl?side=xl&amp;cycle=1&amp;fixedMods=iaaC&amp;file=msdataSM/iPRG2012_nd/cpick_in/iPRG2012_nd.3066.3.3.pkl&amp;seq=SKLVFFTWsPDTAPVR&amp;varMods=Formyl-STY</v>
      </c>
    </row>
    <row r="6450" spans="1:95" x14ac:dyDescent="0.2">
      <c r="A6450" s="3">
        <v>6532</v>
      </c>
      <c r="B6450" s="2" t="s">
        <v>16729</v>
      </c>
      <c r="C6450" s="2" t="s">
        <v>16730</v>
      </c>
      <c r="D6450" s="3">
        <v>16166</v>
      </c>
      <c r="E6450" s="3">
        <v>16150</v>
      </c>
      <c r="F6450" s="3">
        <v>64391</v>
      </c>
      <c r="G6450" s="3">
        <v>19215</v>
      </c>
      <c r="H6450" s="3">
        <v>56.926000000000002</v>
      </c>
      <c r="I6450" s="30">
        <v>629.67836999999997</v>
      </c>
      <c r="J6450" s="30">
        <v>629.67790920000004</v>
      </c>
      <c r="K6450" s="30">
        <v>4.6000000000000001E-4</v>
      </c>
      <c r="L6450" s="3">
        <v>3</v>
      </c>
      <c r="M6450" s="3">
        <v>3</v>
      </c>
      <c r="N6450" s="10">
        <f t="shared" si="700"/>
        <v>1</v>
      </c>
      <c r="O6450" s="35">
        <v>3</v>
      </c>
      <c r="P6450" s="17"/>
      <c r="Q6450" s="40">
        <v>1887.0190500000001</v>
      </c>
      <c r="R6450" s="40">
        <v>629.67786999999998</v>
      </c>
      <c r="S6450" s="18">
        <f t="shared" si="701"/>
        <v>0.79405680874282047</v>
      </c>
      <c r="T6450" s="18">
        <f t="shared" si="702"/>
        <v>6.2254053902499523E-2</v>
      </c>
      <c r="U6450" s="18">
        <f t="shared" si="703"/>
        <v>4.7643408585955421E-2</v>
      </c>
      <c r="V6450" s="30">
        <v>629.67790000000002</v>
      </c>
      <c r="W6450" s="3" t="s">
        <v>47</v>
      </c>
      <c r="X6450" s="3" t="s">
        <v>47</v>
      </c>
      <c r="Y6450" s="3" t="s">
        <v>47</v>
      </c>
      <c r="Z6450" s="3" t="s">
        <v>47</v>
      </c>
      <c r="AA6450" s="3" t="s">
        <v>48</v>
      </c>
      <c r="AB6450" s="12" t="s">
        <v>47</v>
      </c>
      <c r="AC6450" s="3" t="s">
        <v>47</v>
      </c>
      <c r="AD6450" s="3" t="s">
        <v>47</v>
      </c>
      <c r="AE6450" s="3" t="s">
        <v>47</v>
      </c>
      <c r="AF6450" s="3" t="s">
        <v>47</v>
      </c>
      <c r="AG6450" s="3" t="s">
        <v>47</v>
      </c>
      <c r="AH6450" s="3" t="s">
        <v>47</v>
      </c>
      <c r="AI6450" s="3" t="s">
        <v>47</v>
      </c>
      <c r="AJ6450" s="3" t="s">
        <v>47</v>
      </c>
      <c r="AK6450" s="3" t="s">
        <v>47</v>
      </c>
      <c r="AL6450" s="3" t="s">
        <v>47</v>
      </c>
      <c r="AU6450" s="3">
        <v>0</v>
      </c>
      <c r="AV6450" s="3">
        <v>15</v>
      </c>
      <c r="AW6450" s="3">
        <v>1</v>
      </c>
      <c r="AX6450" s="3">
        <v>15</v>
      </c>
      <c r="AY6450" s="3">
        <v>100</v>
      </c>
      <c r="AZ6450" s="6" t="str">
        <f t="shared" si="704"/>
        <v>3066.4</v>
      </c>
      <c r="BC6450" s="12" t="s">
        <v>16731</v>
      </c>
      <c r="BJ6450" s="12">
        <f t="shared" si="705"/>
        <v>0</v>
      </c>
      <c r="BK6450" s="12">
        <f t="shared" si="706"/>
        <v>0</v>
      </c>
      <c r="CQ6450" s="3" t="str">
        <f>CONCATENATE(baseURL!$A$1,baseURL!$B$1,baseURL!$C$1,".",C6450,".",L6450,".pkl&amp;seq=",BC6450)</f>
        <v>http://proteomics.broadinstitute.org/millscripts/viewfeed.pl?side=xl&amp;cycle=1&amp;fixedMods=iaaC&amp;file=msdataSM/iPRG2012_nd/cpick_in/iPRG2012_nd.3066.4.3.pkl&amp;seq=LNRLPAASLGDMVMATVK</v>
      </c>
    </row>
    <row r="6451" spans="1:95" x14ac:dyDescent="0.2">
      <c r="A6451" s="3">
        <v>5955</v>
      </c>
      <c r="B6451" s="2" t="s">
        <v>16737</v>
      </c>
      <c r="C6451" s="2" t="s">
        <v>16709</v>
      </c>
      <c r="D6451" s="3">
        <v>16168</v>
      </c>
      <c r="E6451" s="3">
        <v>16152</v>
      </c>
      <c r="F6451" s="3">
        <v>64393</v>
      </c>
      <c r="G6451" s="3">
        <v>19217</v>
      </c>
      <c r="H6451" s="3">
        <v>56.930999999999997</v>
      </c>
      <c r="I6451" s="30">
        <v>684.64475000000004</v>
      </c>
      <c r="J6451" s="30">
        <v>684.64343989999998</v>
      </c>
      <c r="K6451" s="30">
        <v>1.31E-3</v>
      </c>
      <c r="L6451" s="3">
        <v>4</v>
      </c>
      <c r="M6451" s="3">
        <v>4</v>
      </c>
      <c r="N6451" s="10">
        <f t="shared" si="700"/>
        <v>1</v>
      </c>
      <c r="O6451" s="35">
        <v>4</v>
      </c>
      <c r="P6451" s="17"/>
      <c r="Q6451" s="40">
        <v>2735.5488</v>
      </c>
      <c r="R6451" s="40">
        <v>684.64265999999998</v>
      </c>
      <c r="S6451" s="18">
        <f t="shared" si="701"/>
        <v>3.052687368424484</v>
      </c>
      <c r="T6451" s="18">
        <f t="shared" si="702"/>
        <v>1.1391343916514407</v>
      </c>
      <c r="U6451" s="18">
        <f t="shared" si="703"/>
        <v>1.080855814717061</v>
      </c>
      <c r="V6451" s="30">
        <v>684.64340000000004</v>
      </c>
      <c r="W6451" s="3" t="s">
        <v>47</v>
      </c>
      <c r="X6451" s="3" t="s">
        <v>47</v>
      </c>
      <c r="Y6451" s="3" t="s">
        <v>47</v>
      </c>
      <c r="Z6451" s="3" t="s">
        <v>47</v>
      </c>
      <c r="AA6451" s="3" t="s">
        <v>47</v>
      </c>
      <c r="AB6451" s="12" t="s">
        <v>47</v>
      </c>
      <c r="AC6451" s="3" t="s">
        <v>47</v>
      </c>
      <c r="AD6451" s="3" t="s">
        <v>47</v>
      </c>
      <c r="AE6451" s="3" t="s">
        <v>47</v>
      </c>
      <c r="AF6451" s="3" t="s">
        <v>47</v>
      </c>
      <c r="AG6451" s="3" t="s">
        <v>48</v>
      </c>
      <c r="AI6451" s="3" t="s">
        <v>47</v>
      </c>
      <c r="AJ6451" s="3" t="s">
        <v>47</v>
      </c>
      <c r="AK6451" s="3" t="s">
        <v>47</v>
      </c>
      <c r="AL6451" s="3" t="s">
        <v>48</v>
      </c>
      <c r="AM6451" s="3" t="s">
        <v>48</v>
      </c>
      <c r="AU6451" s="3">
        <v>0</v>
      </c>
      <c r="AV6451" s="3">
        <v>13</v>
      </c>
      <c r="AW6451" s="3">
        <v>1</v>
      </c>
      <c r="AX6451" s="3">
        <v>13</v>
      </c>
      <c r="AY6451" s="3">
        <v>100</v>
      </c>
      <c r="AZ6451" s="6" t="str">
        <f t="shared" si="704"/>
        <v>3066.6</v>
      </c>
      <c r="BC6451" s="12" t="s">
        <v>16738</v>
      </c>
      <c r="BJ6451" s="12">
        <f t="shared" si="705"/>
        <v>0</v>
      </c>
      <c r="BK6451" s="12">
        <f t="shared" si="706"/>
        <v>0</v>
      </c>
      <c r="CQ6451" s="3" t="str">
        <f>CONCATENATE(baseURL!$A$1,baseURL!$B$1,baseURL!$C$1,".",C6451,".",L6451,".pkl&amp;seq=",BC6451)</f>
        <v>http://proteomics.broadinstitute.org/millscripts/viewfeed.pl?side=xl&amp;cycle=1&amp;fixedMods=iaaC&amp;file=msdataSM/iPRG2012_nd/cpick_in/iPRG2012_nd.3066.6.4.pkl&amp;seq=LDTSVKAPQALMLAPTRELALQLQK</v>
      </c>
    </row>
    <row r="6452" spans="1:95" x14ac:dyDescent="0.2">
      <c r="A6452" s="3">
        <v>2706</v>
      </c>
      <c r="B6452" s="2" t="s">
        <v>16739</v>
      </c>
      <c r="C6452" s="2" t="s">
        <v>16712</v>
      </c>
      <c r="D6452" s="3">
        <v>16169</v>
      </c>
      <c r="E6452" s="3">
        <v>16153</v>
      </c>
      <c r="F6452" s="3">
        <v>64394</v>
      </c>
      <c r="G6452" s="3">
        <v>19218</v>
      </c>
      <c r="H6452" s="3">
        <v>56.933500000000002</v>
      </c>
      <c r="I6452" s="30">
        <v>775.89905999999996</v>
      </c>
      <c r="J6452" s="30">
        <v>775.89760079999996</v>
      </c>
      <c r="K6452" s="30">
        <v>1.4599999999999999E-3</v>
      </c>
      <c r="L6452" s="3">
        <v>2</v>
      </c>
      <c r="M6452" s="3">
        <v>2</v>
      </c>
      <c r="N6452" s="10">
        <f t="shared" si="700"/>
        <v>1</v>
      </c>
      <c r="O6452" s="35">
        <v>2</v>
      </c>
      <c r="P6452" s="17"/>
      <c r="Q6452" s="40">
        <v>1550.7883099999999</v>
      </c>
      <c r="R6452" s="40">
        <v>775.89778999999999</v>
      </c>
      <c r="S6452" s="18">
        <f t="shared" si="701"/>
        <v>1.6368135292366146</v>
      </c>
      <c r="T6452" s="18">
        <f t="shared" si="702"/>
        <v>-0.24384655100324235</v>
      </c>
      <c r="U6452" s="18">
        <f t="shared" si="703"/>
        <v>-0.24487761458251281</v>
      </c>
      <c r="V6452" s="30">
        <v>775.89760000000001</v>
      </c>
      <c r="W6452" s="3" t="s">
        <v>47</v>
      </c>
      <c r="Y6452" s="3" t="s">
        <v>48</v>
      </c>
      <c r="Z6452" s="3" t="s">
        <v>48</v>
      </c>
      <c r="AA6452" s="3" t="s">
        <v>47</v>
      </c>
      <c r="AB6452" s="12" t="s">
        <v>47</v>
      </c>
      <c r="AC6452" s="3" t="s">
        <v>52</v>
      </c>
      <c r="AD6452" s="3" t="s">
        <v>47</v>
      </c>
      <c r="AE6452" s="3" t="s">
        <v>47</v>
      </c>
      <c r="AF6452" s="3" t="s">
        <v>48</v>
      </c>
      <c r="AG6452" s="3" t="s">
        <v>47</v>
      </c>
      <c r="AH6452" s="3" t="s">
        <v>47</v>
      </c>
      <c r="AI6452" s="3" t="s">
        <v>47</v>
      </c>
      <c r="AJ6452" s="3" t="s">
        <v>47</v>
      </c>
      <c r="AK6452" s="3" t="s">
        <v>52</v>
      </c>
      <c r="AU6452" s="3">
        <v>0</v>
      </c>
      <c r="AV6452" s="3">
        <v>9</v>
      </c>
      <c r="AW6452" s="3">
        <v>1</v>
      </c>
      <c r="AX6452" s="3">
        <v>9</v>
      </c>
      <c r="AY6452" s="3">
        <v>100</v>
      </c>
      <c r="AZ6452" s="6" t="str">
        <f t="shared" si="704"/>
        <v>3066.7</v>
      </c>
      <c r="BC6452" s="12" t="s">
        <v>16575</v>
      </c>
      <c r="BJ6452" s="12">
        <f t="shared" si="705"/>
        <v>0</v>
      </c>
      <c r="BK6452" s="12">
        <f t="shared" si="706"/>
        <v>0</v>
      </c>
      <c r="CQ6452" s="3" t="str">
        <f>CONCATENATE(baseURL!$A$1,baseURL!$B$1,baseURL!$C$1,".",C6452,".",L6452,".pkl&amp;seq=",BC6452)</f>
        <v>http://proteomics.broadinstitute.org/millscripts/viewfeed.pl?side=xl&amp;cycle=1&amp;fixedMods=iaaC&amp;file=msdataSM/iPRG2012_nd/cpick_in/iPRG2012_nd.3066.7.2.pkl&amp;seq=NFTPEQLSSMVLGK</v>
      </c>
    </row>
    <row r="6453" spans="1:95" x14ac:dyDescent="0.2">
      <c r="A6453" s="3">
        <v>5670</v>
      </c>
      <c r="B6453" s="2" t="s">
        <v>16740</v>
      </c>
      <c r="C6453" s="2" t="s">
        <v>16715</v>
      </c>
      <c r="D6453" s="3">
        <v>16170</v>
      </c>
      <c r="E6453" s="3">
        <v>16154</v>
      </c>
      <c r="F6453" s="3">
        <v>64395</v>
      </c>
      <c r="G6453" s="3">
        <v>19219</v>
      </c>
      <c r="H6453" s="3">
        <v>56.936</v>
      </c>
      <c r="I6453" s="30">
        <v>855.09680000000003</v>
      </c>
      <c r="J6453" s="30">
        <v>855.09491009999999</v>
      </c>
      <c r="K6453" s="30">
        <v>1.89E-3</v>
      </c>
      <c r="L6453" s="3">
        <v>3</v>
      </c>
      <c r="M6453" s="3">
        <v>3</v>
      </c>
      <c r="N6453" s="10">
        <f t="shared" si="700"/>
        <v>1</v>
      </c>
      <c r="O6453" s="35">
        <v>3</v>
      </c>
      <c r="P6453" s="17"/>
      <c r="Q6453" s="40">
        <v>2563.2674699999998</v>
      </c>
      <c r="R6453" s="40">
        <v>855.09401000000003</v>
      </c>
      <c r="S6453" s="18">
        <f t="shared" si="701"/>
        <v>3.262799139482349</v>
      </c>
      <c r="T6453" s="18">
        <f t="shared" si="702"/>
        <v>1.052632797611454</v>
      </c>
      <c r="U6453" s="18">
        <f t="shared" si="703"/>
        <v>0.92387502508422192</v>
      </c>
      <c r="V6453" s="30">
        <v>855.09479999999996</v>
      </c>
      <c r="W6453" s="3" t="s">
        <v>47</v>
      </c>
      <c r="X6453" s="3" t="s">
        <v>47</v>
      </c>
      <c r="Y6453" s="3" t="s">
        <v>47</v>
      </c>
      <c r="Z6453" s="3" t="s">
        <v>47</v>
      </c>
      <c r="AA6453" s="3" t="s">
        <v>47</v>
      </c>
      <c r="AB6453" s="12" t="s">
        <v>47</v>
      </c>
      <c r="AC6453" s="3" t="s">
        <v>47</v>
      </c>
      <c r="AD6453" s="3" t="s">
        <v>47</v>
      </c>
      <c r="AE6453" s="3" t="s">
        <v>47</v>
      </c>
      <c r="AF6453" s="3" t="s">
        <v>47</v>
      </c>
      <c r="AI6453" s="3" t="s">
        <v>47</v>
      </c>
      <c r="AJ6453" s="3" t="s">
        <v>47</v>
      </c>
      <c r="AK6453" s="3" t="s">
        <v>47</v>
      </c>
      <c r="AL6453" s="3" t="s">
        <v>47</v>
      </c>
      <c r="AN6453" s="3" t="s">
        <v>47</v>
      </c>
      <c r="AU6453" s="3">
        <v>0</v>
      </c>
      <c r="AV6453" s="3">
        <v>15</v>
      </c>
      <c r="AW6453" s="3">
        <v>1</v>
      </c>
      <c r="AX6453" s="3">
        <v>15</v>
      </c>
      <c r="AY6453" s="3">
        <v>100</v>
      </c>
      <c r="AZ6453" s="6" t="str">
        <f t="shared" si="704"/>
        <v>3066.8</v>
      </c>
      <c r="BC6453" s="12" t="s">
        <v>16649</v>
      </c>
      <c r="BJ6453" s="12">
        <f t="shared" si="705"/>
        <v>0</v>
      </c>
      <c r="BK6453" s="12">
        <f t="shared" si="706"/>
        <v>0</v>
      </c>
      <c r="CQ6453" s="3" t="str">
        <f>CONCATENATE(baseURL!$A$1,baseURL!$B$1,baseURL!$C$1,".",C6453,".",L6453,".pkl&amp;seq=",BC6453)</f>
        <v>http://proteomics.broadinstitute.org/millscripts/viewfeed.pl?side=xl&amp;cycle=1&amp;fixedMods=iaaC&amp;file=msdataSM/iPRG2012_nd/cpick_in/iPRG2012_nd.3066.8.3.pkl&amp;seq=VDFKNPHDLLEGLNAGELELPEN</v>
      </c>
    </row>
    <row r="6454" spans="1:95" x14ac:dyDescent="0.2">
      <c r="A6454" s="3">
        <v>6633</v>
      </c>
      <c r="B6454" s="2" t="s">
        <v>16741</v>
      </c>
      <c r="C6454" s="2" t="s">
        <v>16722</v>
      </c>
      <c r="D6454" s="3">
        <v>16172</v>
      </c>
      <c r="E6454" s="3">
        <v>16156</v>
      </c>
      <c r="F6454" s="3">
        <v>64410</v>
      </c>
      <c r="G6454" s="3">
        <v>19222</v>
      </c>
      <c r="H6454" s="3">
        <v>56.955100000000002</v>
      </c>
      <c r="I6454" s="30">
        <v>483.78985999999998</v>
      </c>
      <c r="J6454" s="30">
        <v>483.78676000000002</v>
      </c>
      <c r="K6454" s="30">
        <v>3.0999999999999999E-3</v>
      </c>
      <c r="L6454" s="3">
        <v>2</v>
      </c>
      <c r="M6454" s="3">
        <v>2</v>
      </c>
      <c r="N6454" s="10">
        <f t="shared" si="700"/>
        <v>1</v>
      </c>
      <c r="O6454" s="35">
        <v>2</v>
      </c>
      <c r="P6454" s="17"/>
      <c r="Q6454" s="40">
        <v>966.56587999999999</v>
      </c>
      <c r="R6454" s="40">
        <v>483.78658000000001</v>
      </c>
      <c r="S6454" s="18">
        <f t="shared" si="701"/>
        <v>6.7798490813058345</v>
      </c>
      <c r="T6454" s="18">
        <f t="shared" si="702"/>
        <v>0.37206488861326215</v>
      </c>
      <c r="U6454" s="18">
        <f t="shared" si="703"/>
        <v>4.134054319230656E-2</v>
      </c>
      <c r="V6454" s="30">
        <v>483.78660000000002</v>
      </c>
      <c r="W6454" s="3" t="s">
        <v>47</v>
      </c>
      <c r="X6454" s="3" t="s">
        <v>47</v>
      </c>
      <c r="Y6454" s="3" t="s">
        <v>47</v>
      </c>
      <c r="Z6454" s="3" t="s">
        <v>47</v>
      </c>
      <c r="AA6454" s="3" t="s">
        <v>47</v>
      </c>
      <c r="AB6454" s="12" t="s">
        <v>47</v>
      </c>
      <c r="AC6454" s="3" t="s">
        <v>47</v>
      </c>
      <c r="AD6454" s="3" t="s">
        <v>47</v>
      </c>
      <c r="AE6454" s="3" t="s">
        <v>47</v>
      </c>
      <c r="AF6454" s="3" t="s">
        <v>48</v>
      </c>
      <c r="AG6454" s="3" t="s">
        <v>47</v>
      </c>
      <c r="AH6454" s="3" t="s">
        <v>52</v>
      </c>
      <c r="AI6454" s="3" t="s">
        <v>47</v>
      </c>
      <c r="AJ6454" s="3" t="s">
        <v>47</v>
      </c>
      <c r="AK6454" s="3" t="s">
        <v>48</v>
      </c>
      <c r="AL6454" s="3" t="s">
        <v>48</v>
      </c>
      <c r="AU6454" s="3">
        <v>0</v>
      </c>
      <c r="AV6454" s="3">
        <v>12</v>
      </c>
      <c r="AW6454" s="3">
        <v>1</v>
      </c>
      <c r="AX6454" s="3">
        <v>12</v>
      </c>
      <c r="AY6454" s="3">
        <v>100</v>
      </c>
      <c r="AZ6454" s="6" t="str">
        <f t="shared" si="704"/>
        <v>3067.2</v>
      </c>
      <c r="BC6454" s="12" t="s">
        <v>16652</v>
      </c>
      <c r="BJ6454" s="12">
        <f t="shared" si="705"/>
        <v>0</v>
      </c>
      <c r="BK6454" s="12">
        <f t="shared" si="706"/>
        <v>0</v>
      </c>
      <c r="CQ6454" s="3" t="str">
        <f>CONCATENATE(baseURL!$A$1,baseURL!$B$1,baseURL!$C$1,".",C6454,".",L6454,".pkl&amp;seq=",BC6454)</f>
        <v>http://proteomics.broadinstitute.org/millscripts/viewfeed.pl?side=xl&amp;cycle=1&amp;fixedMods=iaaC&amp;file=msdataSM/iPRG2012_nd/cpick_in/iPRG2012_nd.3067.2.2.pkl&amp;seq=LLEFFGLK</v>
      </c>
    </row>
    <row r="6455" spans="1:95" x14ac:dyDescent="0.2">
      <c r="A6455" s="3">
        <v>118</v>
      </c>
      <c r="B6455" s="2" t="s">
        <v>16742</v>
      </c>
      <c r="C6455" s="2" t="s">
        <v>16743</v>
      </c>
      <c r="D6455" s="3">
        <v>16175</v>
      </c>
      <c r="E6455" s="3">
        <v>16159</v>
      </c>
      <c r="F6455" s="3">
        <v>64431</v>
      </c>
      <c r="G6455" s="3">
        <v>19226</v>
      </c>
      <c r="H6455" s="3">
        <v>56.977499999999999</v>
      </c>
      <c r="I6455" s="30">
        <v>567.80425000000002</v>
      </c>
      <c r="J6455" s="30">
        <v>567.80455610000001</v>
      </c>
      <c r="K6455" s="30">
        <v>-3.1E-4</v>
      </c>
      <c r="L6455" s="3">
        <v>2</v>
      </c>
      <c r="M6455" s="3">
        <v>2</v>
      </c>
      <c r="N6455" s="10">
        <f t="shared" si="700"/>
        <v>1</v>
      </c>
      <c r="O6455" s="35">
        <v>2</v>
      </c>
      <c r="P6455" s="17"/>
      <c r="Q6455" s="40">
        <v>1134.60412</v>
      </c>
      <c r="R6455" s="40">
        <v>567.8057</v>
      </c>
      <c r="S6455" s="18">
        <f t="shared" si="701"/>
        <v>-2.553690461326966</v>
      </c>
      <c r="T6455" s="18">
        <f t="shared" si="702"/>
        <v>-2.0145975991227405</v>
      </c>
      <c r="U6455" s="18">
        <f t="shared" si="703"/>
        <v>-1.7611658353840991</v>
      </c>
      <c r="V6455" s="30">
        <v>567.80470000000003</v>
      </c>
      <c r="W6455" s="3" t="s">
        <v>47</v>
      </c>
      <c r="Z6455" s="3" t="s">
        <v>48</v>
      </c>
      <c r="AB6455" s="12" t="s">
        <v>47</v>
      </c>
      <c r="AC6455" s="3" t="s">
        <v>47</v>
      </c>
      <c r="AE6455" s="3" t="s">
        <v>47</v>
      </c>
      <c r="AF6455" s="3" t="s">
        <v>47</v>
      </c>
      <c r="AG6455" s="3" t="s">
        <v>52</v>
      </c>
      <c r="AK6455" s="3" t="s">
        <v>52</v>
      </c>
      <c r="AL6455" s="3" t="s">
        <v>52</v>
      </c>
      <c r="AP6455" s="3" t="s">
        <v>48</v>
      </c>
      <c r="AU6455" s="3">
        <v>0</v>
      </c>
      <c r="AV6455" s="3">
        <v>5</v>
      </c>
      <c r="AW6455" s="3">
        <v>1</v>
      </c>
      <c r="AX6455" s="3">
        <v>5</v>
      </c>
      <c r="AY6455" s="3">
        <v>100</v>
      </c>
      <c r="AZ6455" s="6" t="str">
        <f t="shared" si="704"/>
        <v>3068.2</v>
      </c>
      <c r="BB6455" s="12" t="s">
        <v>79</v>
      </c>
      <c r="BC6455" s="12" t="s">
        <v>16744</v>
      </c>
      <c r="BJ6455" s="12">
        <f t="shared" si="705"/>
        <v>0</v>
      </c>
      <c r="BK6455" s="12">
        <f t="shared" si="706"/>
        <v>0</v>
      </c>
      <c r="CQ6455" s="3" t="str">
        <f>CONCATENATE(baseURL!$A$1,baseURL!$B$1,"+Acetyl",baseURL!$C$1,".",C6455,".",L6455,".pkl&amp;seq=",BC6455)</f>
        <v>http://proteomics.broadinstitute.org/millscripts/viewfeed.pl?side=xl&amp;cycle=1&amp;fixedMods=iaaC+Acetyl&amp;file=msdataSM/iPRG2012_nd/cpick_in/iPRG2012_nd.3068.2.2.pkl&amp;seq=SDFQLELLK</v>
      </c>
    </row>
    <row r="6456" spans="1:95" x14ac:dyDescent="0.2">
      <c r="A6456" s="3">
        <v>3803</v>
      </c>
      <c r="B6456" s="2" t="s">
        <v>16745</v>
      </c>
      <c r="C6456" s="2" t="s">
        <v>16746</v>
      </c>
      <c r="D6456" s="3">
        <v>16177</v>
      </c>
      <c r="E6456" s="3">
        <v>16161</v>
      </c>
      <c r="F6456" s="3">
        <v>64433</v>
      </c>
      <c r="G6456" s="3">
        <v>19228</v>
      </c>
      <c r="H6456" s="3">
        <v>56.985799999999998</v>
      </c>
      <c r="I6456" s="30">
        <v>688.34794999999997</v>
      </c>
      <c r="J6456" s="30">
        <v>688.34607970000002</v>
      </c>
      <c r="K6456" s="30">
        <v>1.8699999999999999E-3</v>
      </c>
      <c r="L6456" s="3">
        <v>0</v>
      </c>
      <c r="M6456" s="3">
        <v>4</v>
      </c>
      <c r="N6456" s="10">
        <f t="shared" si="700"/>
        <v>1</v>
      </c>
      <c r="O6456" s="35">
        <v>4</v>
      </c>
      <c r="P6456" s="17"/>
      <c r="Q6456" s="40">
        <v>2750.3572899999999</v>
      </c>
      <c r="R6456" s="40">
        <v>688.34478000000001</v>
      </c>
      <c r="S6456" s="18">
        <f t="shared" si="701"/>
        <v>4.6052502932536195</v>
      </c>
      <c r="T6456" s="18">
        <f t="shared" si="702"/>
        <v>1.8881526202670158</v>
      </c>
      <c r="U6456" s="18">
        <f t="shared" si="703"/>
        <v>1.6270915863042394</v>
      </c>
      <c r="V6456" s="30">
        <v>688.34590000000003</v>
      </c>
      <c r="W6456" s="3" t="s">
        <v>47</v>
      </c>
      <c r="X6456" s="3" t="s">
        <v>47</v>
      </c>
      <c r="Y6456" s="3" t="s">
        <v>47</v>
      </c>
      <c r="Z6456" s="3" t="s">
        <v>47</v>
      </c>
      <c r="AA6456" s="3" t="s">
        <v>47</v>
      </c>
      <c r="AB6456" s="12" t="s">
        <v>47</v>
      </c>
      <c r="AC6456" s="3" t="s">
        <v>47</v>
      </c>
      <c r="AE6456" s="3" t="s">
        <v>47</v>
      </c>
      <c r="AF6456" s="3" t="s">
        <v>47</v>
      </c>
      <c r="AI6456" s="3" t="s">
        <v>47</v>
      </c>
      <c r="AK6456" s="3" t="s">
        <v>47</v>
      </c>
      <c r="AL6456" s="3" t="s">
        <v>47</v>
      </c>
      <c r="AM6456" s="3" t="s">
        <v>48</v>
      </c>
      <c r="AN6456" s="3" t="s">
        <v>47</v>
      </c>
      <c r="AU6456" s="3">
        <v>0</v>
      </c>
      <c r="AV6456" s="3">
        <v>13</v>
      </c>
      <c r="AW6456" s="3">
        <v>1</v>
      </c>
      <c r="AX6456" s="3">
        <v>13</v>
      </c>
      <c r="AY6456" s="3">
        <v>100</v>
      </c>
      <c r="AZ6456" s="6" t="str">
        <f t="shared" si="704"/>
        <v>3068.4</v>
      </c>
      <c r="BC6456" s="12" t="s">
        <v>16747</v>
      </c>
      <c r="BJ6456" s="12">
        <f t="shared" si="705"/>
        <v>0</v>
      </c>
      <c r="BK6456" s="12">
        <f t="shared" si="706"/>
        <v>0</v>
      </c>
      <c r="CQ6456" s="3" t="str">
        <f>CONCATENATE(baseURL!$A$1,baseURL!$B$1,baseURL!$C$1,".",C6456,".",L6456,".pkl&amp;seq=",BC6456)</f>
        <v>http://proteomics.broadinstitute.org/millscripts/viewfeed.pl?side=xl&amp;cycle=1&amp;fixedMods=iaaC&amp;file=msdataSM/iPRG2012_nd/cpick_in/iPRG2012_nd.3068.4.0.pkl&amp;seq=YTNVLNKFYDSNYPEFPVLRDR</v>
      </c>
    </row>
    <row r="6457" spans="1:95" x14ac:dyDescent="0.2">
      <c r="A6457" s="3">
        <v>4026</v>
      </c>
      <c r="B6457" s="2" t="s">
        <v>16748</v>
      </c>
      <c r="C6457" s="2" t="s">
        <v>16749</v>
      </c>
      <c r="D6457" s="3">
        <v>16178</v>
      </c>
      <c r="E6457" s="3">
        <v>16162</v>
      </c>
      <c r="F6457" s="3">
        <v>64451</v>
      </c>
      <c r="G6457" s="3">
        <v>19230</v>
      </c>
      <c r="H6457" s="3">
        <v>56.997900000000001</v>
      </c>
      <c r="I6457" s="30">
        <v>590.33933999999999</v>
      </c>
      <c r="J6457" s="30">
        <v>590.08982430000003</v>
      </c>
      <c r="K6457" s="30">
        <v>0.24951999999999999</v>
      </c>
      <c r="L6457" s="3">
        <v>4</v>
      </c>
      <c r="M6457" s="3">
        <v>4</v>
      </c>
      <c r="N6457" s="10">
        <f t="shared" si="700"/>
        <v>1</v>
      </c>
      <c r="O6457" s="35">
        <v>4</v>
      </c>
      <c r="P6457" s="17"/>
      <c r="Q6457" s="40">
        <v>2357.3339799999999</v>
      </c>
      <c r="R6457" s="40">
        <v>590.08894999999995</v>
      </c>
      <c r="S6457" s="18">
        <f t="shared" si="701"/>
        <v>424.32585799147495</v>
      </c>
      <c r="T6457" s="18">
        <f t="shared" si="702"/>
        <v>1.4816410306915766</v>
      </c>
      <c r="U6457" s="18">
        <f t="shared" si="703"/>
        <v>1.2709948221181033</v>
      </c>
      <c r="V6457" s="30">
        <v>590.08969999999999</v>
      </c>
      <c r="W6457" s="3" t="s">
        <v>47</v>
      </c>
      <c r="X6457" s="3" t="s">
        <v>47</v>
      </c>
      <c r="Y6457" s="3" t="s">
        <v>47</v>
      </c>
      <c r="Z6457" s="3" t="s">
        <v>47</v>
      </c>
      <c r="AA6457" s="3" t="s">
        <v>47</v>
      </c>
      <c r="AB6457" s="12" t="s">
        <v>47</v>
      </c>
      <c r="AC6457" s="3" t="s">
        <v>47</v>
      </c>
      <c r="AD6457" s="3" t="s">
        <v>47</v>
      </c>
      <c r="AF6457" s="3" t="s">
        <v>48</v>
      </c>
      <c r="AG6457" s="3" t="s">
        <v>47</v>
      </c>
      <c r="AI6457" s="3" t="s">
        <v>47</v>
      </c>
      <c r="AM6457" s="3" t="s">
        <v>47</v>
      </c>
      <c r="AU6457" s="3">
        <v>0</v>
      </c>
      <c r="AV6457" s="3">
        <v>11</v>
      </c>
      <c r="AW6457" s="3">
        <v>2</v>
      </c>
      <c r="AX6457" s="3">
        <v>10</v>
      </c>
      <c r="AY6457" s="3">
        <v>90.91</v>
      </c>
      <c r="AZ6457" s="6" t="str">
        <f t="shared" si="704"/>
        <v>3069.1</v>
      </c>
      <c r="BC6457" s="12" t="s">
        <v>16750</v>
      </c>
      <c r="BJ6457" s="12">
        <f t="shared" si="705"/>
        <v>0</v>
      </c>
      <c r="BK6457" s="12">
        <f t="shared" si="706"/>
        <v>0</v>
      </c>
      <c r="BZ6457" s="3" t="s">
        <v>16751</v>
      </c>
      <c r="CQ6457" s="3" t="str">
        <f>CONCATENATE(baseURL!$A$1,baseURL!$B$1,baseURL!$C$1,".",C6457,".",L6457,".pkl&amp;seq=",BC6457)</f>
        <v>http://proteomics.broadinstitute.org/millscripts/viewfeed.pl?side=xl&amp;cycle=1&amp;fixedMods=iaaC&amp;file=msdataSM/iPRG2012_nd/cpick_in/iPRG2012_nd.3069.1.4.pkl&amp;seq=LSNANFLAKPLPLNKVSDLFR</v>
      </c>
    </row>
    <row r="6458" spans="1:95" x14ac:dyDescent="0.2">
      <c r="A6458" s="3">
        <v>4565</v>
      </c>
      <c r="B6458" s="2" t="s">
        <v>16752</v>
      </c>
      <c r="C6458" s="2" t="s">
        <v>16742</v>
      </c>
      <c r="D6458" s="3">
        <v>16180</v>
      </c>
      <c r="E6458" s="3">
        <v>16164</v>
      </c>
      <c r="F6458" s="3">
        <v>64453</v>
      </c>
      <c r="G6458" s="3">
        <v>19232</v>
      </c>
      <c r="H6458" s="3">
        <v>57.0062</v>
      </c>
      <c r="I6458" s="30">
        <v>654.05763000000002</v>
      </c>
      <c r="J6458" s="30">
        <v>654.05428940000002</v>
      </c>
      <c r="K6458" s="30">
        <v>3.3400000000000001E-3</v>
      </c>
      <c r="L6458" s="3">
        <v>0</v>
      </c>
      <c r="M6458" s="3">
        <v>3</v>
      </c>
      <c r="N6458" s="10">
        <f t="shared" si="700"/>
        <v>1</v>
      </c>
      <c r="O6458" s="35">
        <v>3</v>
      </c>
      <c r="P6458" s="17"/>
      <c r="Q6458" s="40">
        <v>1960.1477400000001</v>
      </c>
      <c r="R6458" s="40">
        <v>654.05409999999995</v>
      </c>
      <c r="S6458" s="18">
        <f t="shared" si="701"/>
        <v>5.3971070589862018</v>
      </c>
      <c r="T6458" s="18">
        <f t="shared" si="702"/>
        <v>0.28957849215761783</v>
      </c>
      <c r="U6458" s="18">
        <f t="shared" si="703"/>
        <v>0</v>
      </c>
      <c r="V6458" s="30">
        <v>654.05409999999995</v>
      </c>
      <c r="W6458" s="3" t="s">
        <v>47</v>
      </c>
      <c r="X6458" s="3" t="s">
        <v>47</v>
      </c>
      <c r="Y6458" s="3" t="s">
        <v>47</v>
      </c>
      <c r="Z6458" s="3" t="s">
        <v>47</v>
      </c>
      <c r="AA6458" s="3" t="s">
        <v>47</v>
      </c>
      <c r="AB6458" s="12" t="s">
        <v>47</v>
      </c>
      <c r="AC6458" s="3" t="s">
        <v>47</v>
      </c>
      <c r="AD6458" s="3" t="s">
        <v>47</v>
      </c>
      <c r="AE6458" s="3" t="s">
        <v>47</v>
      </c>
      <c r="AF6458" s="3" t="s">
        <v>47</v>
      </c>
      <c r="AG6458" s="3" t="s">
        <v>48</v>
      </c>
      <c r="AH6458" s="3" t="s">
        <v>47</v>
      </c>
      <c r="AI6458" s="3" t="s">
        <v>48</v>
      </c>
      <c r="AK6458" s="3" t="s">
        <v>52</v>
      </c>
      <c r="AL6458" s="3" t="s">
        <v>52</v>
      </c>
      <c r="AM6458" s="3" t="s">
        <v>47</v>
      </c>
      <c r="AU6458" s="3">
        <v>0</v>
      </c>
      <c r="AV6458" s="3">
        <v>12</v>
      </c>
      <c r="AW6458" s="3">
        <v>1</v>
      </c>
      <c r="AX6458" s="3">
        <v>12</v>
      </c>
      <c r="AY6458" s="3">
        <v>100</v>
      </c>
      <c r="AZ6458" s="6" t="str">
        <f t="shared" si="704"/>
        <v>3069.3</v>
      </c>
      <c r="BC6458" s="12" t="s">
        <v>16753</v>
      </c>
      <c r="BJ6458" s="12">
        <f t="shared" si="705"/>
        <v>0</v>
      </c>
      <c r="BK6458" s="12">
        <f t="shared" si="706"/>
        <v>0</v>
      </c>
      <c r="CQ6458" s="3" t="str">
        <f>CONCATENATE(baseURL!$A$1,baseURL!$B$1,baseURL!$C$1,".",C6458,".",L6458,".pkl&amp;seq=",BC6458)</f>
        <v>http://proteomics.broadinstitute.org/millscripts/viewfeed.pl?side=xl&amp;cycle=1&amp;fixedMods=iaaC&amp;file=msdataSM/iPRG2012_nd/cpick_in/iPRG2012_nd.3069.3.0.pkl&amp;seq=LLLETVLKPSAEVHLNAL</v>
      </c>
    </row>
    <row r="6459" spans="1:95" x14ac:dyDescent="0.2">
      <c r="A6459" s="3">
        <v>6990</v>
      </c>
      <c r="B6459" s="2" t="s">
        <v>16754</v>
      </c>
      <c r="C6459" s="2" t="s">
        <v>16755</v>
      </c>
      <c r="D6459" s="3">
        <v>16181</v>
      </c>
      <c r="E6459" s="3">
        <v>16165</v>
      </c>
      <c r="F6459" s="3">
        <v>64454</v>
      </c>
      <c r="G6459" s="3">
        <v>19233</v>
      </c>
      <c r="H6459" s="3">
        <v>57.010399999999997</v>
      </c>
      <c r="I6459" s="30">
        <v>778.40669000000003</v>
      </c>
      <c r="J6459" s="30">
        <v>778.40640789999998</v>
      </c>
      <c r="K6459" s="30">
        <v>2.7999999999999998E-4</v>
      </c>
      <c r="L6459" s="3">
        <v>3</v>
      </c>
      <c r="M6459" s="3">
        <v>3</v>
      </c>
      <c r="N6459" s="10">
        <f t="shared" si="700"/>
        <v>1</v>
      </c>
      <c r="O6459" s="35">
        <v>3</v>
      </c>
      <c r="P6459" s="17"/>
      <c r="Q6459" s="40">
        <v>2333.2030399999999</v>
      </c>
      <c r="R6459" s="40">
        <v>778.40585999999996</v>
      </c>
      <c r="S6459" s="18">
        <f t="shared" si="701"/>
        <v>1.0662817981155761</v>
      </c>
      <c r="T6459" s="18">
        <f t="shared" si="702"/>
        <v>0.7038744544074137</v>
      </c>
      <c r="U6459" s="18">
        <f t="shared" si="703"/>
        <v>0.95066088025642037</v>
      </c>
      <c r="V6459" s="30">
        <v>778.40660000000003</v>
      </c>
      <c r="W6459" s="3" t="s">
        <v>47</v>
      </c>
      <c r="X6459" s="3" t="s">
        <v>47</v>
      </c>
      <c r="Y6459" s="3" t="s">
        <v>47</v>
      </c>
      <c r="Z6459" s="3" t="s">
        <v>47</v>
      </c>
      <c r="AA6459" s="3" t="s">
        <v>47</v>
      </c>
      <c r="AB6459" s="12" t="s">
        <v>47</v>
      </c>
      <c r="AC6459" s="3" t="s">
        <v>47</v>
      </c>
      <c r="AD6459" s="3" t="s">
        <v>47</v>
      </c>
      <c r="AE6459" s="3" t="s">
        <v>47</v>
      </c>
      <c r="AF6459" s="3" t="s">
        <v>47</v>
      </c>
      <c r="AG6459" s="3" t="s">
        <v>47</v>
      </c>
      <c r="AI6459" s="3" t="s">
        <v>47</v>
      </c>
      <c r="AJ6459" s="3" t="s">
        <v>47</v>
      </c>
      <c r="AK6459" s="3" t="s">
        <v>47</v>
      </c>
      <c r="AL6459" s="3" t="s">
        <v>47</v>
      </c>
      <c r="AN6459" s="3" t="s">
        <v>47</v>
      </c>
      <c r="AO6459" s="3" t="s">
        <v>47</v>
      </c>
      <c r="AP6459" s="3" t="s">
        <v>48</v>
      </c>
      <c r="AU6459" s="3">
        <v>0</v>
      </c>
      <c r="AV6459" s="3">
        <v>17</v>
      </c>
      <c r="AW6459" s="3">
        <v>1</v>
      </c>
      <c r="AX6459" s="3">
        <v>17</v>
      </c>
      <c r="AY6459" s="3">
        <v>100</v>
      </c>
      <c r="AZ6459" s="6" t="str">
        <f t="shared" si="704"/>
        <v>3069.4</v>
      </c>
      <c r="BC6459" s="12" t="s">
        <v>16668</v>
      </c>
      <c r="BJ6459" s="12">
        <f t="shared" si="705"/>
        <v>1</v>
      </c>
      <c r="BK6459" s="12">
        <f t="shared" si="706"/>
        <v>0</v>
      </c>
      <c r="CQ6459" s="3" t="str">
        <f>CONCATENATE(baseURL!$A$1,baseURL!$B$1,baseURL!$C$1,".",C6459,".",L6459,".pkl&amp;seq=",BC6459)</f>
        <v>http://proteomics.broadinstitute.org/millscripts/viewfeed.pl?side=xl&amp;cycle=1&amp;fixedMods=iaaC&amp;file=msdataSM/iPRG2012_nd/cpick_in/iPRG2012_nd.3069.4.3.pkl&amp;seq=TLPNLVNGLFKNAGQLCSSGSR</v>
      </c>
    </row>
    <row r="6460" spans="1:95" x14ac:dyDescent="0.2">
      <c r="A6460" s="3">
        <v>7192</v>
      </c>
      <c r="B6460" s="2" t="s">
        <v>16756</v>
      </c>
      <c r="C6460" s="2" t="s">
        <v>16757</v>
      </c>
      <c r="D6460" s="3">
        <v>16182</v>
      </c>
      <c r="E6460" s="3">
        <v>16166</v>
      </c>
      <c r="F6460" s="3">
        <v>64472</v>
      </c>
      <c r="G6460" s="3">
        <v>19235</v>
      </c>
      <c r="H6460" s="3">
        <v>57.021500000000003</v>
      </c>
      <c r="I6460" s="30">
        <v>521.26987999999994</v>
      </c>
      <c r="J6460" s="30">
        <v>521.26839510000002</v>
      </c>
      <c r="K6460" s="30">
        <v>1.48E-3</v>
      </c>
      <c r="L6460" s="3">
        <v>4</v>
      </c>
      <c r="M6460" s="3">
        <v>4</v>
      </c>
      <c r="N6460" s="10">
        <f t="shared" si="700"/>
        <v>1</v>
      </c>
      <c r="O6460" s="35">
        <v>4</v>
      </c>
      <c r="P6460" s="17"/>
      <c r="Q6460" s="40">
        <v>2082.0502099999999</v>
      </c>
      <c r="R6460" s="40">
        <v>521.26801</v>
      </c>
      <c r="S6460" s="18">
        <f t="shared" si="701"/>
        <v>3.5874060254337574</v>
      </c>
      <c r="T6460" s="18">
        <f t="shared" si="702"/>
        <v>0.73877543342203456</v>
      </c>
      <c r="U6460" s="18">
        <f t="shared" si="703"/>
        <v>0.36449579933946735</v>
      </c>
      <c r="V6460" s="30">
        <v>521.26819999999998</v>
      </c>
      <c r="W6460" s="3" t="s">
        <v>47</v>
      </c>
      <c r="Y6460" s="3" t="s">
        <v>48</v>
      </c>
      <c r="Z6460" s="3" t="s">
        <v>52</v>
      </c>
      <c r="AA6460" s="3" t="s">
        <v>47</v>
      </c>
      <c r="AB6460" s="12" t="s">
        <v>52</v>
      </c>
      <c r="AC6460" s="3" t="s">
        <v>47</v>
      </c>
      <c r="AE6460" s="3" t="s">
        <v>48</v>
      </c>
      <c r="AF6460" s="3" t="s">
        <v>47</v>
      </c>
      <c r="AG6460" s="3" t="s">
        <v>52</v>
      </c>
      <c r="AH6460" s="3" t="s">
        <v>48</v>
      </c>
      <c r="AI6460" s="3" t="s">
        <v>48</v>
      </c>
      <c r="AL6460" s="3" t="s">
        <v>52</v>
      </c>
      <c r="AU6460" s="3">
        <v>0</v>
      </c>
      <c r="AV6460" s="3">
        <v>4</v>
      </c>
      <c r="AW6460" s="3">
        <v>1</v>
      </c>
      <c r="AX6460" s="3">
        <v>4</v>
      </c>
      <c r="AY6460" s="3">
        <v>100</v>
      </c>
      <c r="AZ6460" s="6" t="str">
        <f t="shared" si="704"/>
        <v>3070.1</v>
      </c>
      <c r="BC6460" s="12" t="s">
        <v>16758</v>
      </c>
      <c r="BJ6460" s="12">
        <f t="shared" si="705"/>
        <v>0</v>
      </c>
      <c r="BK6460" s="12">
        <f t="shared" si="706"/>
        <v>0</v>
      </c>
      <c r="CQ6460" s="3" t="str">
        <f>CONCATENATE(baseURL!$A$1,baseURL!$B$1,baseURL!$C$1,".",C6460,".",L6460,".pkl&amp;seq=",BC6460)</f>
        <v>http://proteomics.broadinstitute.org/millscripts/viewfeed.pl?side=xl&amp;cycle=1&amp;fixedMods=iaaC&amp;file=msdataSM/iPRG2012_nd/cpick_in/iPRG2012_nd.3070.1.4.pkl&amp;seq=SFLESVLRDSVTYTEHAK</v>
      </c>
    </row>
    <row r="6461" spans="1:95" x14ac:dyDescent="0.2">
      <c r="A6461" s="3">
        <v>172</v>
      </c>
      <c r="B6461" s="2" t="s">
        <v>16759</v>
      </c>
      <c r="C6461" s="2" t="s">
        <v>16754</v>
      </c>
      <c r="D6461" s="3">
        <v>16186</v>
      </c>
      <c r="E6461" s="3">
        <v>16170</v>
      </c>
      <c r="F6461" s="3">
        <v>64476</v>
      </c>
      <c r="G6461" s="3">
        <v>19239</v>
      </c>
      <c r="H6461" s="3">
        <v>57.034799999999997</v>
      </c>
      <c r="I6461" s="30">
        <v>798.38648999999998</v>
      </c>
      <c r="J6461" s="30">
        <v>798.3864873</v>
      </c>
      <c r="K6461" s="30">
        <v>0</v>
      </c>
      <c r="L6461" s="3">
        <v>2</v>
      </c>
      <c r="M6461" s="3">
        <v>0</v>
      </c>
      <c r="N6461" s="10">
        <f t="shared" si="700"/>
        <v>1</v>
      </c>
      <c r="O6461" s="35">
        <v>2</v>
      </c>
      <c r="P6461" s="17"/>
      <c r="Q6461" s="40">
        <v>1595.77001</v>
      </c>
      <c r="R6461" s="40">
        <v>798.38864000000001</v>
      </c>
      <c r="S6461" s="18">
        <f t="shared" si="701"/>
        <v>-2.6929240877334375</v>
      </c>
      <c r="T6461" s="18">
        <f t="shared" si="702"/>
        <v>-2.6963058993556754</v>
      </c>
      <c r="U6461" s="18">
        <f t="shared" si="703"/>
        <v>-2.429894293073239</v>
      </c>
      <c r="V6461" s="30">
        <v>798.38670000000002</v>
      </c>
      <c r="W6461" s="3" t="s">
        <v>47</v>
      </c>
      <c r="X6461" s="3" t="s">
        <v>47</v>
      </c>
      <c r="Z6461" s="3" t="s">
        <v>47</v>
      </c>
      <c r="AA6461" s="3" t="s">
        <v>47</v>
      </c>
      <c r="AB6461" s="12" t="s">
        <v>47</v>
      </c>
      <c r="AC6461" s="3" t="s">
        <v>47</v>
      </c>
      <c r="AD6461" s="3" t="s">
        <v>47</v>
      </c>
      <c r="AE6461" s="3" t="s">
        <v>47</v>
      </c>
      <c r="AF6461" s="3" t="s">
        <v>47</v>
      </c>
      <c r="AG6461" s="3" t="s">
        <v>47</v>
      </c>
      <c r="AH6461" s="3" t="s">
        <v>47</v>
      </c>
      <c r="AI6461" s="3" t="s">
        <v>47</v>
      </c>
      <c r="AJ6461" s="3" t="s">
        <v>47</v>
      </c>
      <c r="AK6461" s="3" t="s">
        <v>47</v>
      </c>
      <c r="AL6461" s="3" t="s">
        <v>47</v>
      </c>
      <c r="AO6461" s="3" t="s">
        <v>47</v>
      </c>
      <c r="AQ6461" s="3" t="s">
        <v>47</v>
      </c>
      <c r="AU6461" s="3">
        <v>0</v>
      </c>
      <c r="AV6461" s="3">
        <v>17</v>
      </c>
      <c r="AW6461" s="3">
        <v>1</v>
      </c>
      <c r="AX6461" s="3">
        <v>17</v>
      </c>
      <c r="AY6461" s="3">
        <v>100</v>
      </c>
      <c r="AZ6461" s="6" t="str">
        <f t="shared" si="704"/>
        <v>3070.5</v>
      </c>
      <c r="BB6461" s="12" t="s">
        <v>79</v>
      </c>
      <c r="BC6461" s="12" t="s">
        <v>16760</v>
      </c>
      <c r="BJ6461" s="12">
        <f t="shared" si="705"/>
        <v>0</v>
      </c>
      <c r="BK6461" s="12">
        <f t="shared" si="706"/>
        <v>0</v>
      </c>
      <c r="CQ6461" s="3" t="str">
        <f>CONCATENATE(baseURL!$A$1,baseURL!$B$1,"+Acetyl",baseURL!$C$1,".",C6461,".",L6461,".pkl&amp;seq=",BC6461)</f>
        <v>http://proteomics.broadinstitute.org/millscripts/viewfeed.pl?side=xl&amp;cycle=1&amp;fixedMods=iaaC+Acetyl&amp;file=msdataSM/iPRG2012_nd/cpick_in/iPRG2012_nd.3070.5.2.pkl&amp;seq=SWQAYTDNLLGTGK</v>
      </c>
    </row>
    <row r="6462" spans="1:95" x14ac:dyDescent="0.2">
      <c r="A6462" s="3">
        <v>6346</v>
      </c>
      <c r="B6462" s="2" t="s">
        <v>16761</v>
      </c>
      <c r="C6462" s="2" t="s">
        <v>16762</v>
      </c>
      <c r="D6462" s="3">
        <v>16187</v>
      </c>
      <c r="E6462" s="3">
        <v>16171</v>
      </c>
      <c r="F6462" s="3">
        <v>64493</v>
      </c>
      <c r="G6462" s="3">
        <v>19241</v>
      </c>
      <c r="H6462" s="3">
        <v>57.047400000000003</v>
      </c>
      <c r="I6462" s="30">
        <v>682.37032999999997</v>
      </c>
      <c r="J6462" s="30">
        <v>682.37034649999998</v>
      </c>
      <c r="K6462" s="30">
        <v>-2.0000000000000002E-5</v>
      </c>
      <c r="L6462" s="3">
        <v>3</v>
      </c>
      <c r="M6462" s="3">
        <v>3</v>
      </c>
      <c r="N6462" s="10">
        <f t="shared" si="700"/>
        <v>1</v>
      </c>
      <c r="O6462" s="35">
        <v>3</v>
      </c>
      <c r="P6462" s="17"/>
      <c r="Q6462" s="40">
        <v>2045.09537</v>
      </c>
      <c r="R6462" s="40">
        <v>682.36996999999997</v>
      </c>
      <c r="S6462" s="18">
        <f t="shared" si="701"/>
        <v>0.52757304076640721</v>
      </c>
      <c r="T6462" s="18">
        <f t="shared" si="702"/>
        <v>0.55175347182374834</v>
      </c>
      <c r="U6462" s="18">
        <f t="shared" si="703"/>
        <v>0.33706055380447064</v>
      </c>
      <c r="V6462" s="30">
        <v>682.37019999999995</v>
      </c>
      <c r="W6462" s="3" t="s">
        <v>47</v>
      </c>
      <c r="X6462" s="3" t="s">
        <v>47</v>
      </c>
      <c r="Y6462" s="3" t="s">
        <v>47</v>
      </c>
      <c r="Z6462" s="3" t="s">
        <v>47</v>
      </c>
      <c r="AA6462" s="3" t="s">
        <v>47</v>
      </c>
      <c r="AB6462" s="12" t="s">
        <v>47</v>
      </c>
      <c r="AC6462" s="3" t="s">
        <v>47</v>
      </c>
      <c r="AD6462" s="3" t="s">
        <v>47</v>
      </c>
      <c r="AE6462" s="3" t="s">
        <v>47</v>
      </c>
      <c r="AF6462" s="3" t="s">
        <v>47</v>
      </c>
      <c r="AG6462" s="3" t="s">
        <v>47</v>
      </c>
      <c r="AH6462" s="3" t="s">
        <v>47</v>
      </c>
      <c r="AI6462" s="3" t="s">
        <v>47</v>
      </c>
      <c r="AJ6462" s="3" t="s">
        <v>47</v>
      </c>
      <c r="AK6462" s="3" t="s">
        <v>47</v>
      </c>
      <c r="AL6462" s="3" t="s">
        <v>48</v>
      </c>
      <c r="AU6462" s="3">
        <v>0</v>
      </c>
      <c r="AV6462" s="3">
        <v>15</v>
      </c>
      <c r="AW6462" s="3">
        <v>1</v>
      </c>
      <c r="AX6462" s="3">
        <v>15</v>
      </c>
      <c r="AY6462" s="3">
        <v>100</v>
      </c>
      <c r="AZ6462" s="6" t="str">
        <f t="shared" si="704"/>
        <v>3071.1</v>
      </c>
      <c r="BC6462" s="12" t="s">
        <v>16763</v>
      </c>
      <c r="BJ6462" s="12">
        <f t="shared" si="705"/>
        <v>0</v>
      </c>
      <c r="BK6462" s="12">
        <f t="shared" si="706"/>
        <v>0</v>
      </c>
      <c r="CQ6462" s="3" t="str">
        <f>CONCATENATE(baseURL!$A$1,baseURL!$B$1,baseURL!$C$1,".",C6462,".",L6462,".pkl&amp;seq=",BC6462)</f>
        <v>http://proteomics.broadinstitute.org/millscripts/viewfeed.pl?side=xl&amp;cycle=1&amp;fixedMods=iaaC&amp;file=msdataSM/iPRG2012_nd/cpick_in/iPRG2012_nd.3071.1.3.pkl&amp;seq=VFDEFKPLVEEPQNLLK</v>
      </c>
    </row>
    <row r="6463" spans="1:95" x14ac:dyDescent="0.2">
      <c r="A6463" s="3">
        <v>1777</v>
      </c>
      <c r="B6463" s="2" t="s">
        <v>16764</v>
      </c>
      <c r="C6463" s="2" t="s">
        <v>16765</v>
      </c>
      <c r="D6463" s="3">
        <v>16189</v>
      </c>
      <c r="E6463" s="3">
        <v>16173</v>
      </c>
      <c r="F6463" s="3">
        <v>64495</v>
      </c>
      <c r="G6463" s="3">
        <v>19243</v>
      </c>
      <c r="H6463" s="3">
        <v>57.058999999999997</v>
      </c>
      <c r="I6463" s="30">
        <v>877.20888000000002</v>
      </c>
      <c r="J6463" s="30">
        <v>876.95709969999996</v>
      </c>
      <c r="K6463" s="30">
        <v>0.25178</v>
      </c>
      <c r="L6463" s="3">
        <v>0</v>
      </c>
      <c r="M6463" s="3">
        <v>4</v>
      </c>
      <c r="N6463" s="10">
        <f t="shared" si="700"/>
        <v>1</v>
      </c>
      <c r="O6463" s="35">
        <v>4</v>
      </c>
      <c r="P6463" s="17"/>
      <c r="Q6463" s="40">
        <v>3504.8081400000001</v>
      </c>
      <c r="R6463" s="40">
        <v>876.95749000000001</v>
      </c>
      <c r="S6463" s="18">
        <f t="shared" si="701"/>
        <v>286.66155756308655</v>
      </c>
      <c r="T6463" s="18">
        <f t="shared" si="702"/>
        <v>-0.44506148188452949</v>
      </c>
      <c r="U6463" s="18">
        <f t="shared" si="703"/>
        <v>-0.67278061561264746</v>
      </c>
      <c r="V6463" s="30">
        <v>876.95690000000002</v>
      </c>
      <c r="W6463" s="3" t="s">
        <v>47</v>
      </c>
      <c r="Y6463" s="3" t="s">
        <v>47</v>
      </c>
      <c r="Z6463" s="3" t="s">
        <v>47</v>
      </c>
      <c r="AA6463" s="3" t="s">
        <v>47</v>
      </c>
      <c r="AB6463" s="12" t="s">
        <v>47</v>
      </c>
      <c r="AC6463" s="3" t="s">
        <v>47</v>
      </c>
      <c r="AE6463" s="3" t="s">
        <v>47</v>
      </c>
      <c r="AI6463" s="3" t="s">
        <v>47</v>
      </c>
      <c r="AL6463" s="3" t="s">
        <v>52</v>
      </c>
      <c r="AM6463" s="3" t="s">
        <v>47</v>
      </c>
      <c r="AO6463" s="3" t="s">
        <v>47</v>
      </c>
      <c r="AU6463" s="3">
        <v>0</v>
      </c>
      <c r="AV6463" s="3">
        <v>10</v>
      </c>
      <c r="AW6463" s="3">
        <v>3</v>
      </c>
      <c r="AX6463" s="3">
        <v>4</v>
      </c>
      <c r="AY6463" s="3">
        <v>40</v>
      </c>
      <c r="AZ6463" s="6" t="str">
        <f t="shared" si="704"/>
        <v>3071.3</v>
      </c>
      <c r="BC6463" s="12" t="s">
        <v>16766</v>
      </c>
      <c r="BJ6463" s="12">
        <f t="shared" si="705"/>
        <v>0</v>
      </c>
      <c r="BK6463" s="12">
        <f t="shared" si="706"/>
        <v>0</v>
      </c>
      <c r="BO6463" s="3" t="s">
        <v>54</v>
      </c>
      <c r="BP6463" s="3" t="s">
        <v>54</v>
      </c>
      <c r="BR6463" s="3" t="s">
        <v>54</v>
      </c>
      <c r="CQ6463" s="3" t="str">
        <f>CONCATENATE(baseURL!$A$1,baseURL!$B$1,baseURL!$C$1,".",C6463,".",L6463,".pkl&amp;seq=",BC6463,"&amp;varMods=Deamidated-Q+Deamidated-N")</f>
        <v>http://proteomics.broadinstitute.org/millscripts/viewfeed.pl?side=xl&amp;cycle=1&amp;fixedMods=iaaC&amp;file=msdataSM/iPRG2012_nd/cpick_in/iPRG2012_nd.3071.3.0.pkl&amp;seq=VNDAVVTVPAYFnDSQRQATKDAGTLAGLNVLR&amp;varMods=Deamidated-Q+Deamidated-N</v>
      </c>
    </row>
    <row r="6464" spans="1:95" x14ac:dyDescent="0.2">
      <c r="A6464" s="3">
        <v>7377</v>
      </c>
      <c r="B6464" s="2" t="s">
        <v>16767</v>
      </c>
      <c r="C6464" s="2" t="s">
        <v>16768</v>
      </c>
      <c r="D6464" s="3">
        <v>16190</v>
      </c>
      <c r="E6464" s="3">
        <v>16174</v>
      </c>
      <c r="F6464" s="3">
        <v>64514</v>
      </c>
      <c r="G6464" s="3">
        <v>19245</v>
      </c>
      <c r="H6464" s="3">
        <v>57.0717</v>
      </c>
      <c r="I6464" s="30">
        <v>507.05425000000002</v>
      </c>
      <c r="J6464" s="30">
        <v>507.05384070000002</v>
      </c>
      <c r="K6464" s="30">
        <v>4.0999999999999999E-4</v>
      </c>
      <c r="L6464" s="3">
        <v>4</v>
      </c>
      <c r="M6464" s="3">
        <v>4</v>
      </c>
      <c r="N6464" s="10">
        <f t="shared" si="700"/>
        <v>1</v>
      </c>
      <c r="O6464" s="35">
        <v>4</v>
      </c>
      <c r="P6464" s="17"/>
      <c r="Q6464" s="40">
        <v>2025.1888899999999</v>
      </c>
      <c r="R6464" s="40">
        <v>507.05268000000001</v>
      </c>
      <c r="S6464" s="18">
        <f t="shared" si="701"/>
        <v>3.0963252181512391</v>
      </c>
      <c r="T6464" s="18">
        <f t="shared" si="702"/>
        <v>2.2891112616030416</v>
      </c>
      <c r="U6464" s="18">
        <f t="shared" si="703"/>
        <v>2.0116253009109455</v>
      </c>
      <c r="V6464" s="30">
        <v>507.05369999999999</v>
      </c>
      <c r="W6464" s="3" t="s">
        <v>47</v>
      </c>
      <c r="X6464" s="3" t="s">
        <v>47</v>
      </c>
      <c r="Y6464" s="3" t="s">
        <v>47</v>
      </c>
      <c r="Z6464" s="3" t="s">
        <v>52</v>
      </c>
      <c r="AA6464" s="3" t="s">
        <v>47</v>
      </c>
      <c r="AF6464" s="3" t="s">
        <v>47</v>
      </c>
      <c r="AG6464" s="3" t="s">
        <v>47</v>
      </c>
      <c r="AK6464" s="3" t="s">
        <v>52</v>
      </c>
      <c r="AO6464" s="3" t="s">
        <v>47</v>
      </c>
      <c r="AU6464" s="3">
        <v>0</v>
      </c>
      <c r="AV6464" s="3">
        <v>7</v>
      </c>
      <c r="AW6464" s="3">
        <v>1</v>
      </c>
      <c r="AX6464" s="3">
        <v>7</v>
      </c>
      <c r="AY6464" s="3">
        <v>100</v>
      </c>
      <c r="AZ6464" s="6" t="str">
        <f t="shared" si="704"/>
        <v>3072.1</v>
      </c>
      <c r="BB6464" s="12" t="s">
        <v>79</v>
      </c>
      <c r="BC6464" s="12" t="s">
        <v>16686</v>
      </c>
      <c r="BJ6464" s="12">
        <f t="shared" si="705"/>
        <v>0</v>
      </c>
      <c r="BK6464" s="12">
        <f t="shared" si="706"/>
        <v>0</v>
      </c>
      <c r="CQ6464" s="3" t="str">
        <f>CONCATENATE(baseURL!$A$1,baseURL!$B$1,"+Acetyl",baseURL!$C$1,".",C6464,".",L6464,".pkl&amp;seq=",BC6464)</f>
        <v>http://proteomics.broadinstitute.org/millscripts/viewfeed.pl?side=xl&amp;cycle=1&amp;fixedMods=iaaC+Acetyl&amp;file=msdataSM/iPRG2012_nd/cpick_in/iPRG2012_nd.3072.1.4.pkl&amp;seq=MDNKTPVTLAKVLKVLGR</v>
      </c>
    </row>
    <row r="6465" spans="1:95" x14ac:dyDescent="0.2">
      <c r="A6465" s="3">
        <v>2504</v>
      </c>
      <c r="B6465" s="2" t="s">
        <v>16769</v>
      </c>
      <c r="C6465" s="2" t="s">
        <v>16761</v>
      </c>
      <c r="D6465" s="3">
        <v>16191</v>
      </c>
      <c r="E6465" s="3">
        <v>16175</v>
      </c>
      <c r="F6465" s="3">
        <v>64515</v>
      </c>
      <c r="G6465" s="3">
        <v>19246</v>
      </c>
      <c r="H6465" s="3">
        <v>57.077500000000001</v>
      </c>
      <c r="I6465" s="30">
        <v>685.99857999999995</v>
      </c>
      <c r="J6465" s="30">
        <v>685.99788249999995</v>
      </c>
      <c r="K6465" s="30">
        <v>6.9999999999999999E-4</v>
      </c>
      <c r="L6465" s="3">
        <v>3</v>
      </c>
      <c r="M6465" s="3">
        <v>3</v>
      </c>
      <c r="N6465" s="10">
        <f t="shared" si="700"/>
        <v>1</v>
      </c>
      <c r="O6465" s="35">
        <v>3</v>
      </c>
      <c r="P6465" s="17"/>
      <c r="Q6465" s="40">
        <v>2055.97705</v>
      </c>
      <c r="R6465" s="40">
        <v>685.99720000000002</v>
      </c>
      <c r="S6465" s="18">
        <f t="shared" si="701"/>
        <v>2.011670018370979</v>
      </c>
      <c r="T6465" s="18">
        <f t="shared" si="702"/>
        <v>0.99490201989937022</v>
      </c>
      <c r="U6465" s="18">
        <f t="shared" si="703"/>
        <v>1.020412328123165</v>
      </c>
      <c r="V6465" s="30">
        <v>685.99789999999996</v>
      </c>
      <c r="W6465" s="3" t="s">
        <v>48</v>
      </c>
      <c r="Z6465" s="3" t="s">
        <v>47</v>
      </c>
      <c r="AA6465" s="3" t="s">
        <v>47</v>
      </c>
      <c r="AB6465" s="12" t="s">
        <v>47</v>
      </c>
      <c r="AE6465" s="3" t="s">
        <v>47</v>
      </c>
      <c r="AF6465" s="3" t="s">
        <v>47</v>
      </c>
      <c r="AH6465" s="3" t="s">
        <v>47</v>
      </c>
      <c r="AK6465" s="3" t="s">
        <v>47</v>
      </c>
      <c r="AL6465" s="3" t="s">
        <v>48</v>
      </c>
      <c r="AU6465" s="3">
        <v>0</v>
      </c>
      <c r="AV6465" s="3">
        <v>7</v>
      </c>
      <c r="AW6465" s="3">
        <v>1</v>
      </c>
      <c r="AX6465" s="3">
        <v>7</v>
      </c>
      <c r="AY6465" s="3">
        <v>100</v>
      </c>
      <c r="AZ6465" s="6" t="str">
        <f t="shared" si="704"/>
        <v>3072.2</v>
      </c>
      <c r="BC6465" s="12" t="s">
        <v>16770</v>
      </c>
      <c r="BJ6465" s="12">
        <f t="shared" si="705"/>
        <v>0</v>
      </c>
      <c r="BK6465" s="12">
        <f t="shared" si="706"/>
        <v>0</v>
      </c>
      <c r="CQ6465" s="3" t="str">
        <f>CONCATENATE(baseURL!$A$1,baseURL!$B$1,baseURL!$C$1,".",C6465,".",L6465,".pkl&amp;seq=",BC6465)</f>
        <v>http://proteomics.broadinstitute.org/millscripts/viewfeed.pl?side=xl&amp;cycle=1&amp;fixedMods=iaaC&amp;file=msdataSM/iPRG2012_nd/cpick_in/iPRG2012_nd.3072.2.3.pkl&amp;seq=GSLENNLREFPEYFAAQA</v>
      </c>
    </row>
    <row r="6466" spans="1:95" x14ac:dyDescent="0.2">
      <c r="A6466" s="3">
        <v>4487</v>
      </c>
      <c r="B6466" s="2" t="s">
        <v>16771</v>
      </c>
      <c r="C6466" s="2" t="s">
        <v>16772</v>
      </c>
      <c r="D6466" s="3">
        <v>16192</v>
      </c>
      <c r="E6466" s="3">
        <v>16176</v>
      </c>
      <c r="F6466" s="3">
        <v>64516</v>
      </c>
      <c r="G6466" s="3">
        <v>19247</v>
      </c>
      <c r="H6466" s="3">
        <v>57.083399999999997</v>
      </c>
      <c r="I6466" s="30">
        <v>720.70487000000003</v>
      </c>
      <c r="J6466" s="30">
        <v>720.70755159999999</v>
      </c>
      <c r="K6466" s="30">
        <v>-2.6800000000000001E-3</v>
      </c>
      <c r="L6466" s="3">
        <v>0</v>
      </c>
      <c r="M6466" s="3">
        <v>3</v>
      </c>
      <c r="N6466" s="10">
        <f t="shared" ref="N6466:N6529" si="707">IF(AND(M6466&gt;0,L6466&gt;0), IF(M6466=L6466,1,-1), 1)</f>
        <v>1</v>
      </c>
      <c r="O6466" s="35">
        <v>3</v>
      </c>
      <c r="P6466" s="17"/>
      <c r="Q6466" s="40">
        <v>2160.1070599999998</v>
      </c>
      <c r="R6466" s="40">
        <v>720.70719999999994</v>
      </c>
      <c r="S6466" s="18">
        <f t="shared" ref="S6466:S6529" si="708">1000000*(I6466-R6466)/R6466</f>
        <v>-3.2329356497553299</v>
      </c>
      <c r="T6466" s="18">
        <f t="shared" ref="T6466:T6529" si="709">1000000*(J6466-R6466)/R6466</f>
        <v>0.48785415220567718</v>
      </c>
      <c r="U6466" s="18">
        <f t="shared" ref="U6466:U6529" si="710">1000000*(V6466-R6466)/R6466</f>
        <v>0.41625780904975102</v>
      </c>
      <c r="V6466" s="30">
        <v>720.70749999999998</v>
      </c>
      <c r="W6466" s="3" t="s">
        <v>47</v>
      </c>
      <c r="X6466" s="3" t="s">
        <v>47</v>
      </c>
      <c r="Y6466" s="3" t="s">
        <v>47</v>
      </c>
      <c r="Z6466" s="3" t="s">
        <v>47</v>
      </c>
      <c r="AA6466" s="3" t="s">
        <v>47</v>
      </c>
      <c r="AB6466" s="12" t="s">
        <v>47</v>
      </c>
      <c r="AC6466" s="3" t="s">
        <v>47</v>
      </c>
      <c r="AD6466" s="3" t="s">
        <v>47</v>
      </c>
      <c r="AE6466" s="3" t="s">
        <v>47</v>
      </c>
      <c r="AF6466" s="3" t="s">
        <v>47</v>
      </c>
      <c r="AG6466" s="3" t="s">
        <v>47</v>
      </c>
      <c r="AH6466" s="3" t="s">
        <v>47</v>
      </c>
      <c r="AI6466" s="3" t="s">
        <v>47</v>
      </c>
      <c r="AK6466" s="3" t="s">
        <v>47</v>
      </c>
      <c r="AL6466" s="3" t="s">
        <v>47</v>
      </c>
      <c r="AM6466" s="3" t="s">
        <v>47</v>
      </c>
      <c r="AN6466" s="3" t="s">
        <v>47</v>
      </c>
      <c r="AU6466" s="3">
        <v>0</v>
      </c>
      <c r="AV6466" s="3">
        <v>17</v>
      </c>
      <c r="AW6466" s="3">
        <v>1</v>
      </c>
      <c r="AX6466" s="3">
        <v>17</v>
      </c>
      <c r="AY6466" s="3">
        <v>100</v>
      </c>
      <c r="AZ6466" s="6" t="str">
        <f t="shared" ref="AZ6466:AZ6529" si="711">HYPERLINK(CQ6466,C6466)</f>
        <v>3072.3</v>
      </c>
      <c r="BC6466" s="12" t="s">
        <v>16773</v>
      </c>
      <c r="BJ6466" s="12">
        <f t="shared" ref="BJ6466:BJ6529" si="712">LEN(BC6466)-LEN(SUBSTITUTE(BC6466,"C",""))</f>
        <v>0</v>
      </c>
      <c r="BK6466" s="12">
        <f t="shared" ref="BK6466:BK6529" si="713">LEN(BC6466)-LEN(SUBSTITUTE(BC6466,"c",""))</f>
        <v>0</v>
      </c>
      <c r="CQ6466" s="3" t="str">
        <f>CONCATENATE(baseURL!$A$1,baseURL!$B$1,baseURL!$C$1,".",C6466,".",L6466,".pkl&amp;seq=",BC6466)</f>
        <v>http://proteomics.broadinstitute.org/millscripts/viewfeed.pl?side=xl&amp;cycle=1&amp;fixedMods=iaaC&amp;file=msdataSM/iPRG2012_nd/cpick_in/iPRG2012_nd.3072.3.0.pkl&amp;seq=VLDVDGNPVLEVQYLEETK</v>
      </c>
    </row>
    <row r="6467" spans="1:95" x14ac:dyDescent="0.2">
      <c r="A6467" s="3">
        <v>7815</v>
      </c>
      <c r="B6467" s="2" t="s">
        <v>16774</v>
      </c>
      <c r="C6467" s="2" t="s">
        <v>16775</v>
      </c>
      <c r="D6467" s="3">
        <v>16193</v>
      </c>
      <c r="E6467" s="3">
        <v>16177</v>
      </c>
      <c r="F6467" s="3">
        <v>64556</v>
      </c>
      <c r="G6467" s="3">
        <v>19250</v>
      </c>
      <c r="H6467" s="3">
        <v>57.106099999999998</v>
      </c>
      <c r="I6467" s="30">
        <v>481.76452</v>
      </c>
      <c r="J6467" s="30">
        <v>481.76336600000002</v>
      </c>
      <c r="K6467" s="30">
        <v>1.15E-3</v>
      </c>
      <c r="L6467" s="3">
        <v>2</v>
      </c>
      <c r="M6467" s="3">
        <v>2</v>
      </c>
      <c r="N6467" s="10">
        <f t="shared" si="707"/>
        <v>1</v>
      </c>
      <c r="O6467" s="35">
        <v>2</v>
      </c>
      <c r="P6467" s="17"/>
      <c r="Q6467" s="40">
        <v>962.51931999999999</v>
      </c>
      <c r="R6467" s="40">
        <v>481.76330000000002</v>
      </c>
      <c r="S6467" s="18">
        <f t="shared" si="708"/>
        <v>2.5323639222608709</v>
      </c>
      <c r="T6467" s="18">
        <f t="shared" si="709"/>
        <v>0.1369967367873316</v>
      </c>
      <c r="U6467" s="18">
        <f t="shared" si="710"/>
        <v>0.1369967367873316</v>
      </c>
      <c r="V6467" s="30">
        <v>481.76336600000002</v>
      </c>
      <c r="X6467" s="3" t="s">
        <v>65</v>
      </c>
      <c r="Y6467" s="3" t="s">
        <v>52</v>
      </c>
      <c r="AA6467" s="3" t="s">
        <v>48</v>
      </c>
      <c r="AB6467" s="12" t="s">
        <v>52</v>
      </c>
      <c r="AC6467" s="3" t="s">
        <v>52</v>
      </c>
      <c r="AF6467" s="3" t="s">
        <v>47</v>
      </c>
      <c r="AI6467" s="3" t="s">
        <v>47</v>
      </c>
      <c r="AJ6467" s="3" t="s">
        <v>47</v>
      </c>
      <c r="AL6467" s="3" t="s">
        <v>52</v>
      </c>
      <c r="AO6467" s="3" t="s">
        <v>47</v>
      </c>
      <c r="AP6467" s="3" t="s">
        <v>47</v>
      </c>
      <c r="AS6467" s="3" t="s">
        <v>47</v>
      </c>
      <c r="AU6467" s="3">
        <v>1</v>
      </c>
      <c r="AV6467" s="3">
        <v>6</v>
      </c>
      <c r="AW6467" s="3">
        <v>1</v>
      </c>
      <c r="AX6467" s="3">
        <v>6</v>
      </c>
      <c r="AY6467" s="3">
        <v>100</v>
      </c>
      <c r="AZ6467" s="6" t="str">
        <f t="shared" si="711"/>
        <v>3074.1</v>
      </c>
      <c r="BB6467" s="12" t="s">
        <v>79</v>
      </c>
      <c r="BC6467" s="12" t="s">
        <v>11501</v>
      </c>
      <c r="BJ6467" s="12">
        <f t="shared" si="712"/>
        <v>0</v>
      </c>
      <c r="BK6467" s="12">
        <f t="shared" si="713"/>
        <v>0</v>
      </c>
      <c r="BT6467" s="3" t="s">
        <v>16776</v>
      </c>
      <c r="CQ6467" s="3" t="str">
        <f>CONCATENATE(baseURL!$A$1,baseURL!$B$1,"+Acetyl",baseURL!$C$1,".",C6467,".",L6467,".pkl&amp;seq=",BC6467)</f>
        <v>http://proteomics.broadinstitute.org/millscripts/viewfeed.pl?side=xl&amp;cycle=1&amp;fixedMods=iaaC+Acetyl&amp;file=msdataSM/iPRG2012_nd/cpick_in/iPRG2012_nd.3074.1.2.pkl&amp;seq=GLFLLDDK</v>
      </c>
    </row>
    <row r="6468" spans="1:95" x14ac:dyDescent="0.2">
      <c r="A6468" s="3">
        <v>2131</v>
      </c>
      <c r="B6468" s="2" t="s">
        <v>16777</v>
      </c>
      <c r="C6468" s="2" t="s">
        <v>16778</v>
      </c>
      <c r="D6468" s="3">
        <v>16194</v>
      </c>
      <c r="E6468" s="3">
        <v>16178</v>
      </c>
      <c r="F6468" s="3">
        <v>64557</v>
      </c>
      <c r="G6468" s="3">
        <v>19251</v>
      </c>
      <c r="H6468" s="3">
        <v>57.1145</v>
      </c>
      <c r="I6468" s="30">
        <v>641.81991000000005</v>
      </c>
      <c r="J6468" s="30">
        <v>641.81911319999995</v>
      </c>
      <c r="K6468" s="30">
        <v>8.0000000000000004E-4</v>
      </c>
      <c r="L6468" s="3">
        <v>2</v>
      </c>
      <c r="M6468" s="3">
        <v>2</v>
      </c>
      <c r="N6468" s="10">
        <f t="shared" si="707"/>
        <v>1</v>
      </c>
      <c r="O6468" s="35">
        <v>2</v>
      </c>
      <c r="P6468" s="17"/>
      <c r="Q6468" s="40">
        <v>1282.63139</v>
      </c>
      <c r="R6468" s="40">
        <v>641.81934000000001</v>
      </c>
      <c r="S6468" s="18">
        <f t="shared" si="708"/>
        <v>0.88810038045724393</v>
      </c>
      <c r="T6468" s="18">
        <f t="shared" si="709"/>
        <v>-0.35337046724710935</v>
      </c>
      <c r="U6468" s="18">
        <f t="shared" si="710"/>
        <v>-0.21812991797285899</v>
      </c>
      <c r="V6468" s="30">
        <v>641.81920000000002</v>
      </c>
      <c r="W6468" s="3" t="s">
        <v>47</v>
      </c>
      <c r="X6468" s="3" t="s">
        <v>47</v>
      </c>
      <c r="Y6468" s="3" t="s">
        <v>47</v>
      </c>
      <c r="Z6468" s="3" t="s">
        <v>47</v>
      </c>
      <c r="AA6468" s="3" t="s">
        <v>48</v>
      </c>
      <c r="AB6468" s="12" t="s">
        <v>47</v>
      </c>
      <c r="AC6468" s="3" t="s">
        <v>47</v>
      </c>
      <c r="AD6468" s="3" t="s">
        <v>47</v>
      </c>
      <c r="AE6468" s="3" t="s">
        <v>47</v>
      </c>
      <c r="AF6468" s="3" t="s">
        <v>47</v>
      </c>
      <c r="AG6468" s="3" t="s">
        <v>47</v>
      </c>
      <c r="AH6468" s="3" t="s">
        <v>47</v>
      </c>
      <c r="AI6468" s="3" t="s">
        <v>47</v>
      </c>
      <c r="AJ6468" s="3" t="s">
        <v>47</v>
      </c>
      <c r="AK6468" s="3" t="s">
        <v>47</v>
      </c>
      <c r="AL6468" s="3" t="s">
        <v>52</v>
      </c>
      <c r="AN6468" s="3" t="s">
        <v>47</v>
      </c>
      <c r="AO6468" s="3" t="s">
        <v>47</v>
      </c>
      <c r="AU6468" s="3">
        <v>0</v>
      </c>
      <c r="AV6468" s="3">
        <v>16</v>
      </c>
      <c r="AW6468" s="3">
        <v>1</v>
      </c>
      <c r="AX6468" s="3">
        <v>16</v>
      </c>
      <c r="AY6468" s="3">
        <v>100</v>
      </c>
      <c r="AZ6468" s="6" t="str">
        <f t="shared" si="711"/>
        <v>3074.2</v>
      </c>
      <c r="BC6468" s="12" t="s">
        <v>16779</v>
      </c>
      <c r="BJ6468" s="12">
        <f t="shared" si="712"/>
        <v>0</v>
      </c>
      <c r="BK6468" s="12">
        <f t="shared" si="713"/>
        <v>0</v>
      </c>
      <c r="BO6468" s="3" t="s">
        <v>114</v>
      </c>
      <c r="BR6468" s="3" t="s">
        <v>114</v>
      </c>
      <c r="CQ6468" s="3" t="str">
        <f>CONCATENATE(baseURL!$A$1,baseURL!$B$1,baseURL!$C$1,".",C6468,".",L6468,".pkl&amp;seq=",BC6468,"&amp;varMods=pyroGlu-Q")</f>
        <v>http://proteomics.broadinstitute.org/millscripts/viewfeed.pl?side=xl&amp;cycle=1&amp;fixedMods=iaaC&amp;file=msdataSM/iPRG2012_nd/cpick_in/iPRG2012_nd.3074.2.2.pkl&amp;seq=qLVFELPSETH&amp;varMods=pyroGlu-Q</v>
      </c>
    </row>
    <row r="6469" spans="1:95" x14ac:dyDescent="0.2">
      <c r="A6469" s="3">
        <v>1783</v>
      </c>
      <c r="B6469" s="2" t="s">
        <v>16780</v>
      </c>
      <c r="C6469" s="2" t="s">
        <v>16781</v>
      </c>
      <c r="D6469" s="3">
        <v>16195</v>
      </c>
      <c r="E6469" s="3">
        <v>16179</v>
      </c>
      <c r="F6469" s="3">
        <v>64577</v>
      </c>
      <c r="G6469" s="3">
        <v>19253</v>
      </c>
      <c r="H6469" s="3">
        <v>57.127200000000002</v>
      </c>
      <c r="I6469" s="30">
        <v>577.09556999999995</v>
      </c>
      <c r="J6469" s="30">
        <v>577.09288249999997</v>
      </c>
      <c r="K6469" s="30">
        <v>2.6900000000000001E-3</v>
      </c>
      <c r="L6469" s="3">
        <v>0</v>
      </c>
      <c r="M6469" s="3">
        <v>4</v>
      </c>
      <c r="N6469" s="10">
        <f t="shared" si="707"/>
        <v>1</v>
      </c>
      <c r="O6469" s="35">
        <v>4</v>
      </c>
      <c r="P6469" s="17"/>
      <c r="Q6469" s="40">
        <v>2305.3489599999998</v>
      </c>
      <c r="R6469" s="40">
        <v>577.09270000000004</v>
      </c>
      <c r="S6469" s="18">
        <f t="shared" si="708"/>
        <v>4.9732044780954903</v>
      </c>
      <c r="T6469" s="18">
        <f t="shared" si="709"/>
        <v>0.3162403543436535</v>
      </c>
      <c r="U6469" s="18">
        <f t="shared" si="710"/>
        <v>0</v>
      </c>
      <c r="V6469" s="30">
        <v>577.09270000000004</v>
      </c>
      <c r="W6469" s="3" t="s">
        <v>47</v>
      </c>
      <c r="X6469" s="3" t="s">
        <v>47</v>
      </c>
      <c r="Y6469" s="3" t="s">
        <v>47</v>
      </c>
      <c r="Z6469" s="3" t="s">
        <v>47</v>
      </c>
      <c r="AA6469" s="3" t="s">
        <v>48</v>
      </c>
      <c r="AB6469" s="12" t="s">
        <v>47</v>
      </c>
      <c r="AC6469" s="3" t="s">
        <v>47</v>
      </c>
      <c r="AE6469" s="3" t="s">
        <v>47</v>
      </c>
      <c r="AI6469" s="3" t="s">
        <v>47</v>
      </c>
      <c r="AK6469" s="3" t="s">
        <v>47</v>
      </c>
      <c r="AL6469" s="3" t="s">
        <v>52</v>
      </c>
      <c r="AM6469" s="3" t="s">
        <v>47</v>
      </c>
      <c r="AO6469" s="3" t="s">
        <v>47</v>
      </c>
      <c r="AU6469" s="3">
        <v>0</v>
      </c>
      <c r="AV6469" s="3">
        <v>11</v>
      </c>
      <c r="AW6469" s="3">
        <v>2</v>
      </c>
      <c r="AX6469" s="3">
        <v>9</v>
      </c>
      <c r="AY6469" s="3">
        <v>81.819999999999993</v>
      </c>
      <c r="AZ6469" s="6" t="str">
        <f t="shared" si="711"/>
        <v>3075.1</v>
      </c>
      <c r="BC6469" s="12" t="s">
        <v>16782</v>
      </c>
      <c r="BJ6469" s="12">
        <f t="shared" si="712"/>
        <v>0</v>
      </c>
      <c r="BK6469" s="12">
        <f t="shared" si="713"/>
        <v>0</v>
      </c>
      <c r="BP6469" s="3" t="s">
        <v>54</v>
      </c>
      <c r="BR6469" s="3" t="s">
        <v>54</v>
      </c>
      <c r="BX6469" s="3" t="s">
        <v>16783</v>
      </c>
      <c r="CG6469" s="3" t="s">
        <v>16783</v>
      </c>
      <c r="CQ6469" s="3" t="str">
        <f>CONCATENATE(baseURL!$A$1,baseURL!$B$1,baseURL!$C$1,".",C6469,".",L6469,".pkl&amp;seq=",BC6469,"&amp;varMods=Deamidated-N")</f>
        <v>http://proteomics.broadinstitute.org/millscripts/viewfeed.pl?side=xl&amp;cycle=1&amp;fixedMods=iaaC&amp;file=msdataSM/iPRG2012_nd/cpick_in/iPRG2012_nd.3075.1.0.pkl&amp;seq=AGKGLLKVnGSPLTLVEPELLR&amp;varMods=Deamidated-N</v>
      </c>
    </row>
    <row r="6470" spans="1:95" x14ac:dyDescent="0.2">
      <c r="A6470" s="3">
        <v>3178</v>
      </c>
      <c r="B6470" s="2" t="s">
        <v>16784</v>
      </c>
      <c r="C6470" s="2" t="s">
        <v>16774</v>
      </c>
      <c r="D6470" s="3">
        <v>16196</v>
      </c>
      <c r="E6470" s="3">
        <v>16180</v>
      </c>
      <c r="F6470" s="3">
        <v>64578</v>
      </c>
      <c r="G6470" s="3">
        <v>19254</v>
      </c>
      <c r="H6470" s="3">
        <v>57.131399999999999</v>
      </c>
      <c r="I6470" s="30">
        <v>578.35155999999995</v>
      </c>
      <c r="J6470" s="30">
        <v>578.35031189999995</v>
      </c>
      <c r="K6470" s="30">
        <v>1.25E-3</v>
      </c>
      <c r="L6470" s="3">
        <v>0</v>
      </c>
      <c r="M6470" s="3">
        <v>3</v>
      </c>
      <c r="N6470" s="10">
        <f t="shared" si="707"/>
        <v>1</v>
      </c>
      <c r="O6470" s="35">
        <v>3</v>
      </c>
      <c r="P6470" s="17"/>
      <c r="Q6470" s="40">
        <v>1733.0360000000001</v>
      </c>
      <c r="R6470" s="40">
        <v>578.35019</v>
      </c>
      <c r="S6470" s="18">
        <f t="shared" si="708"/>
        <v>2.3688070370508352</v>
      </c>
      <c r="T6470" s="18">
        <f t="shared" si="709"/>
        <v>0.21077195453797951</v>
      </c>
      <c r="U6470" s="18">
        <f t="shared" si="710"/>
        <v>1.7290562271194944E-2</v>
      </c>
      <c r="V6470" s="30">
        <v>578.35019999999997</v>
      </c>
      <c r="W6470" s="3" t="s">
        <v>47</v>
      </c>
      <c r="X6470" s="3" t="s">
        <v>47</v>
      </c>
      <c r="Y6470" s="3" t="s">
        <v>47</v>
      </c>
      <c r="Z6470" s="3" t="s">
        <v>47</v>
      </c>
      <c r="AA6470" s="3" t="s">
        <v>47</v>
      </c>
      <c r="AB6470" s="12" t="s">
        <v>52</v>
      </c>
      <c r="AC6470" s="3" t="s">
        <v>47</v>
      </c>
      <c r="AE6470" s="3" t="s">
        <v>47</v>
      </c>
      <c r="AF6470" s="3" t="s">
        <v>48</v>
      </c>
      <c r="AG6470" s="3" t="s">
        <v>52</v>
      </c>
      <c r="AH6470" s="3" t="s">
        <v>47</v>
      </c>
      <c r="AK6470" s="3" t="s">
        <v>52</v>
      </c>
      <c r="AM6470" s="3" t="s">
        <v>48</v>
      </c>
      <c r="AU6470" s="3">
        <v>0</v>
      </c>
      <c r="AV6470" s="3">
        <v>8</v>
      </c>
      <c r="AW6470" s="3">
        <v>1</v>
      </c>
      <c r="AX6470" s="3">
        <v>8</v>
      </c>
      <c r="AY6470" s="3">
        <v>100</v>
      </c>
      <c r="AZ6470" s="6" t="str">
        <f t="shared" si="711"/>
        <v>3075.2</v>
      </c>
      <c r="BC6470" s="12" t="s">
        <v>16785</v>
      </c>
      <c r="BJ6470" s="12">
        <f t="shared" si="712"/>
        <v>0</v>
      </c>
      <c r="BK6470" s="12">
        <f t="shared" si="713"/>
        <v>0</v>
      </c>
      <c r="CQ6470" s="3" t="str">
        <f>CONCATENATE(baseURL!$A$1,baseURL!$B$1,baseURL!$C$1,".",C6470,".",L6470,".pkl&amp;seq=",BC6470)</f>
        <v>http://proteomics.broadinstitute.org/millscripts/viewfeed.pl?side=xl&amp;cycle=1&amp;fixedMods=iaaC&amp;file=msdataSM/iPRG2012_nd/cpick_in/iPRG2012_nd.3075.2.0.pkl&amp;seq=FLGLEHKDLLPLLPK</v>
      </c>
    </row>
    <row r="6471" spans="1:95" x14ac:dyDescent="0.2">
      <c r="A6471" s="3">
        <v>7311</v>
      </c>
      <c r="B6471" s="2" t="s">
        <v>16786</v>
      </c>
      <c r="C6471" s="2" t="s">
        <v>16777</v>
      </c>
      <c r="D6471" s="3">
        <v>16197</v>
      </c>
      <c r="E6471" s="3">
        <v>16181</v>
      </c>
      <c r="F6471" s="3">
        <v>64579</v>
      </c>
      <c r="G6471" s="3">
        <v>19255</v>
      </c>
      <c r="H6471" s="3">
        <v>57.1355</v>
      </c>
      <c r="I6471" s="30">
        <v>665.38707999999997</v>
      </c>
      <c r="J6471" s="30">
        <v>665.38434940000002</v>
      </c>
      <c r="K6471" s="30">
        <v>2.7299999999999998E-3</v>
      </c>
      <c r="L6471" s="3">
        <v>4</v>
      </c>
      <c r="M6471" s="3">
        <v>4</v>
      </c>
      <c r="N6471" s="10">
        <f t="shared" si="707"/>
        <v>1</v>
      </c>
      <c r="O6471" s="35">
        <v>4</v>
      </c>
      <c r="P6471" s="17"/>
      <c r="Q6471" s="40">
        <v>2658.5150400000002</v>
      </c>
      <c r="R6471" s="40">
        <v>665.38422000000003</v>
      </c>
      <c r="S6471" s="18">
        <f t="shared" si="708"/>
        <v>4.2982684499813733</v>
      </c>
      <c r="T6471" s="18">
        <f t="shared" si="709"/>
        <v>0.19447410398704609</v>
      </c>
      <c r="U6471" s="18">
        <f t="shared" si="710"/>
        <v>-3.0057821424126486E-2</v>
      </c>
      <c r="V6471" s="30">
        <v>665.38419999999996</v>
      </c>
      <c r="W6471" s="3" t="s">
        <v>47</v>
      </c>
      <c r="X6471" s="3" t="s">
        <v>47</v>
      </c>
      <c r="Y6471" s="3" t="s">
        <v>47</v>
      </c>
      <c r="AA6471" s="3" t="s">
        <v>48</v>
      </c>
      <c r="AB6471" s="12" t="s">
        <v>47</v>
      </c>
      <c r="AC6471" s="3" t="s">
        <v>47</v>
      </c>
      <c r="AF6471" s="3" t="s">
        <v>47</v>
      </c>
      <c r="AG6471" s="3" t="s">
        <v>47</v>
      </c>
      <c r="AI6471" s="3" t="s">
        <v>47</v>
      </c>
      <c r="AL6471" s="3" t="s">
        <v>52</v>
      </c>
      <c r="AM6471" s="3" t="s">
        <v>52</v>
      </c>
      <c r="AS6471" s="3" t="s">
        <v>65</v>
      </c>
      <c r="AU6471" s="3">
        <v>1</v>
      </c>
      <c r="AV6471" s="3">
        <v>8</v>
      </c>
      <c r="AW6471" s="3">
        <v>1</v>
      </c>
      <c r="AX6471" s="3">
        <v>8</v>
      </c>
      <c r="AY6471" s="3">
        <v>100</v>
      </c>
      <c r="AZ6471" s="6" t="str">
        <f t="shared" si="711"/>
        <v>3075.3</v>
      </c>
      <c r="BC6471" s="12" t="s">
        <v>16787</v>
      </c>
      <c r="BJ6471" s="12">
        <f t="shared" si="712"/>
        <v>0</v>
      </c>
      <c r="BK6471" s="12">
        <f t="shared" si="713"/>
        <v>0</v>
      </c>
      <c r="CO6471" s="3" t="s">
        <v>16788</v>
      </c>
      <c r="CQ6471" s="3" t="str">
        <f>CONCATENATE(baseURL!$A$1,baseURL!$B$1,baseURL!$C$1,".",C6471,".",L6471,".pkl&amp;seq=",BC6471)</f>
        <v>http://proteomics.broadinstitute.org/millscripts/viewfeed.pl?side=xl&amp;cycle=1&amp;fixedMods=iaaC&amp;file=msdataSM/iPRG2012_nd/cpick_in/iPRG2012_nd.3075.3.4.pkl&amp;seq=GLVKSPLKVVGLSTLPELYEKMEK</v>
      </c>
    </row>
    <row r="6472" spans="1:95" x14ac:dyDescent="0.2">
      <c r="A6472" s="3">
        <v>1670</v>
      </c>
      <c r="B6472" s="2" t="s">
        <v>16789</v>
      </c>
      <c r="C6472" s="2" t="s">
        <v>16790</v>
      </c>
      <c r="D6472" s="3">
        <v>16198</v>
      </c>
      <c r="E6472" s="3">
        <v>16182</v>
      </c>
      <c r="F6472" s="3">
        <v>64580</v>
      </c>
      <c r="G6472" s="3">
        <v>19256</v>
      </c>
      <c r="H6472" s="3">
        <v>57.139699999999998</v>
      </c>
      <c r="I6472" s="30">
        <v>885.78535999999997</v>
      </c>
      <c r="J6472" s="30">
        <v>885.78532559999996</v>
      </c>
      <c r="K6472" s="30">
        <v>3.0000000000000001E-5</v>
      </c>
      <c r="L6472" s="3">
        <v>3</v>
      </c>
      <c r="M6472" s="3">
        <v>3</v>
      </c>
      <c r="N6472" s="10">
        <f t="shared" si="707"/>
        <v>1</v>
      </c>
      <c r="O6472" s="35">
        <v>3</v>
      </c>
      <c r="Q6472" s="37">
        <v>2655.3413099999998</v>
      </c>
      <c r="R6472" s="37">
        <v>885.78529000000003</v>
      </c>
      <c r="S6472" s="18">
        <f t="shared" si="708"/>
        <v>7.9025922791011602E-2</v>
      </c>
      <c r="T6472" s="18">
        <f t="shared" si="709"/>
        <v>4.0190326408396336E-2</v>
      </c>
      <c r="U6472" s="18">
        <f t="shared" si="710"/>
        <v>-1.0047581621350956</v>
      </c>
      <c r="V6472" s="30">
        <v>885.78440000000001</v>
      </c>
      <c r="X6472" s="3" t="s">
        <v>47</v>
      </c>
      <c r="Y6472" s="3" t="s">
        <v>47</v>
      </c>
      <c r="Z6472" s="3" t="s">
        <v>52</v>
      </c>
      <c r="AA6472" s="3" t="s">
        <v>47</v>
      </c>
      <c r="AB6472" s="12" t="s">
        <v>47</v>
      </c>
      <c r="AD6472" s="3" t="s">
        <v>47</v>
      </c>
      <c r="AF6472" s="3" t="s">
        <v>47</v>
      </c>
      <c r="AG6472" s="3" t="s">
        <v>52</v>
      </c>
      <c r="AL6472" s="3" t="s">
        <v>52</v>
      </c>
      <c r="AO6472" s="3" t="s">
        <v>47</v>
      </c>
      <c r="AU6472" s="3">
        <v>0</v>
      </c>
      <c r="AV6472" s="3">
        <v>7</v>
      </c>
      <c r="AW6472" s="3">
        <v>4</v>
      </c>
      <c r="AX6472" s="3">
        <v>3</v>
      </c>
      <c r="AY6472" s="3">
        <v>42.86</v>
      </c>
      <c r="AZ6472" s="6" t="str">
        <f t="shared" si="711"/>
        <v>3075.4</v>
      </c>
      <c r="BB6472" s="12" t="s">
        <v>79</v>
      </c>
      <c r="BC6472" s="12" t="s">
        <v>16469</v>
      </c>
      <c r="BF6472" s="12" t="s">
        <v>3182</v>
      </c>
      <c r="BJ6472" s="12">
        <f t="shared" si="712"/>
        <v>0</v>
      </c>
      <c r="BK6472" s="12">
        <f t="shared" si="713"/>
        <v>0</v>
      </c>
      <c r="BO6472" s="3" t="s">
        <v>54</v>
      </c>
      <c r="BQ6472" s="3" t="s">
        <v>20309</v>
      </c>
      <c r="BR6472" s="3" t="s">
        <v>54</v>
      </c>
      <c r="CQ6472" s="3" t="str">
        <f>CONCATENATE(baseURL!$A$1,baseURL!$B$1,"+Acetyl",baseURL!$C$1,".",C6472,".",L6472,".pkl&amp;seq=",BC6472,"&amp;varMods=Formyl-STY+Deamidated-Q+FormaldehydeAdduct-W")</f>
        <v>http://proteomics.broadinstitute.org/millscripts/viewfeed.pl?side=xl&amp;cycle=1&amp;fixedMods=iaaC+Acetyl&amp;file=msdataSM/iPRG2012_nd/cpick_in/iPRG2012_nd.3075.4.3.pkl&amp;seq=sWQAYTDNLLGTGKVDKAVLYSR&amp;varMods=Formyl-STY+Deamidated-Q+FormaldehydeAdduct-W</v>
      </c>
    </row>
    <row r="6473" spans="1:95" x14ac:dyDescent="0.2">
      <c r="A6473" s="3">
        <v>5247</v>
      </c>
      <c r="B6473" s="2" t="s">
        <v>16791</v>
      </c>
      <c r="C6473" s="2" t="s">
        <v>16792</v>
      </c>
      <c r="D6473" s="3">
        <v>16199</v>
      </c>
      <c r="E6473" s="3">
        <v>16183</v>
      </c>
      <c r="F6473" s="3">
        <v>64598</v>
      </c>
      <c r="G6473" s="3">
        <v>19258</v>
      </c>
      <c r="H6473" s="3">
        <v>57.151499999999999</v>
      </c>
      <c r="I6473" s="30">
        <v>550.30628000000002</v>
      </c>
      <c r="J6473" s="30">
        <v>550.3042256</v>
      </c>
      <c r="K6473" s="30">
        <v>2.0500000000000002E-3</v>
      </c>
      <c r="L6473" s="3">
        <v>3</v>
      </c>
      <c r="M6473" s="3">
        <v>3</v>
      </c>
      <c r="N6473" s="10">
        <f t="shared" si="707"/>
        <v>1</v>
      </c>
      <c r="O6473" s="35">
        <v>3</v>
      </c>
      <c r="P6473" s="17"/>
      <c r="Q6473" s="40">
        <v>1648.89786</v>
      </c>
      <c r="R6473" s="40">
        <v>550.30413999999996</v>
      </c>
      <c r="S6473" s="18">
        <f t="shared" si="708"/>
        <v>3.8887586781629295</v>
      </c>
      <c r="T6473" s="18">
        <f t="shared" si="709"/>
        <v>0.15555034718436214</v>
      </c>
      <c r="U6473" s="18">
        <f t="shared" si="710"/>
        <v>-7.2687078117741485E-2</v>
      </c>
      <c r="V6473" s="30">
        <v>550.30409999999995</v>
      </c>
      <c r="W6473" s="3" t="s">
        <v>47</v>
      </c>
      <c r="X6473" s="3" t="s">
        <v>47</v>
      </c>
      <c r="Y6473" s="3" t="s">
        <v>47</v>
      </c>
      <c r="Z6473" s="3" t="s">
        <v>47</v>
      </c>
      <c r="AA6473" s="3" t="s">
        <v>47</v>
      </c>
      <c r="AB6473" s="12" t="s">
        <v>47</v>
      </c>
      <c r="AC6473" s="3" t="s">
        <v>47</v>
      </c>
      <c r="AD6473" s="3" t="s">
        <v>47</v>
      </c>
      <c r="AE6473" s="3" t="s">
        <v>47</v>
      </c>
      <c r="AF6473" s="3" t="s">
        <v>47</v>
      </c>
      <c r="AG6473" s="3" t="s">
        <v>47</v>
      </c>
      <c r="AH6473" s="3" t="s">
        <v>47</v>
      </c>
      <c r="AI6473" s="3" t="s">
        <v>47</v>
      </c>
      <c r="AJ6473" s="3" t="s">
        <v>47</v>
      </c>
      <c r="AK6473" s="3" t="s">
        <v>47</v>
      </c>
      <c r="AL6473" s="3" t="s">
        <v>47</v>
      </c>
      <c r="AM6473" s="3" t="s">
        <v>47</v>
      </c>
      <c r="AN6473" s="3" t="s">
        <v>47</v>
      </c>
      <c r="AU6473" s="3">
        <v>0</v>
      </c>
      <c r="AV6473" s="3">
        <v>18</v>
      </c>
      <c r="AW6473" s="3">
        <v>1</v>
      </c>
      <c r="AX6473" s="3">
        <v>18</v>
      </c>
      <c r="AY6473" s="3">
        <v>100</v>
      </c>
      <c r="AZ6473" s="6" t="str">
        <f t="shared" si="711"/>
        <v>3076.1</v>
      </c>
      <c r="BC6473" s="12" t="s">
        <v>16793</v>
      </c>
      <c r="BJ6473" s="12">
        <f t="shared" si="712"/>
        <v>0</v>
      </c>
      <c r="BK6473" s="12">
        <f t="shared" si="713"/>
        <v>0</v>
      </c>
      <c r="CQ6473" s="3" t="str">
        <f>CONCATENATE(baseURL!$A$1,baseURL!$B$1,baseURL!$C$1,".",C6473,".",L6473,".pkl&amp;seq=",BC6473)</f>
        <v>http://proteomics.broadinstitute.org/millscripts/viewfeed.pl?side=xl&amp;cycle=1&amp;fixedMods=iaaC&amp;file=msdataSM/iPRG2012_nd/cpick_in/iPRG2012_nd.3076.1.3.pkl&amp;seq=KVFTPEELSGMLLGK</v>
      </c>
    </row>
    <row r="6474" spans="1:95" x14ac:dyDescent="0.2">
      <c r="A6474" s="3">
        <v>6234</v>
      </c>
      <c r="B6474" s="2" t="s">
        <v>16794</v>
      </c>
      <c r="C6474" s="2" t="s">
        <v>16780</v>
      </c>
      <c r="D6474" s="3">
        <v>16200</v>
      </c>
      <c r="E6474" s="3">
        <v>16184</v>
      </c>
      <c r="F6474" s="3">
        <v>64599</v>
      </c>
      <c r="G6474" s="3">
        <v>19259</v>
      </c>
      <c r="H6474" s="3">
        <v>57.154800000000002</v>
      </c>
      <c r="I6474" s="30">
        <v>615.69353999999998</v>
      </c>
      <c r="J6474" s="30">
        <v>615.6915894</v>
      </c>
      <c r="K6474" s="30">
        <v>1.9499999999999999E-3</v>
      </c>
      <c r="L6474" s="3">
        <v>3</v>
      </c>
      <c r="M6474" s="3">
        <v>3</v>
      </c>
      <c r="N6474" s="10">
        <f t="shared" si="707"/>
        <v>1</v>
      </c>
      <c r="O6474" s="35">
        <v>3</v>
      </c>
      <c r="P6474" s="17"/>
      <c r="Q6474" s="40">
        <v>1845.05926</v>
      </c>
      <c r="R6474" s="40">
        <v>615.69127000000003</v>
      </c>
      <c r="S6474" s="18">
        <f t="shared" si="708"/>
        <v>3.6869127606001992</v>
      </c>
      <c r="T6474" s="18">
        <f t="shared" si="709"/>
        <v>0.51876649147008858</v>
      </c>
      <c r="U6474" s="18">
        <f t="shared" si="710"/>
        <v>0.37356384797812708</v>
      </c>
      <c r="V6474" s="30">
        <v>615.69150000000002</v>
      </c>
      <c r="W6474" s="3" t="s">
        <v>47</v>
      </c>
      <c r="X6474" s="3" t="s">
        <v>47</v>
      </c>
      <c r="Y6474" s="3" t="s">
        <v>47</v>
      </c>
      <c r="Z6474" s="3" t="s">
        <v>47</v>
      </c>
      <c r="AA6474" s="3" t="s">
        <v>47</v>
      </c>
      <c r="AB6474" s="12" t="s">
        <v>47</v>
      </c>
      <c r="AC6474" s="3" t="s">
        <v>47</v>
      </c>
      <c r="AD6474" s="3" t="s">
        <v>47</v>
      </c>
      <c r="AE6474" s="3" t="s">
        <v>47</v>
      </c>
      <c r="AF6474" s="3" t="s">
        <v>47</v>
      </c>
      <c r="AG6474" s="3" t="s">
        <v>47</v>
      </c>
      <c r="AH6474" s="3" t="s">
        <v>47</v>
      </c>
      <c r="AI6474" s="3" t="s">
        <v>47</v>
      </c>
      <c r="AJ6474" s="3" t="s">
        <v>47</v>
      </c>
      <c r="AK6474" s="3" t="s">
        <v>47</v>
      </c>
      <c r="AL6474" s="3" t="s">
        <v>47</v>
      </c>
      <c r="AN6474" s="3" t="s">
        <v>47</v>
      </c>
      <c r="AU6474" s="3">
        <v>0</v>
      </c>
      <c r="AV6474" s="3">
        <v>17</v>
      </c>
      <c r="AW6474" s="3">
        <v>1</v>
      </c>
      <c r="AX6474" s="3">
        <v>17</v>
      </c>
      <c r="AY6474" s="3">
        <v>100</v>
      </c>
      <c r="AZ6474" s="6" t="str">
        <f t="shared" si="711"/>
        <v>3076.2</v>
      </c>
      <c r="BC6474" s="12" t="s">
        <v>16795</v>
      </c>
      <c r="BJ6474" s="12">
        <f t="shared" si="712"/>
        <v>0</v>
      </c>
      <c r="BK6474" s="12">
        <f t="shared" si="713"/>
        <v>0</v>
      </c>
      <c r="CQ6474" s="3" t="str">
        <f>CONCATENATE(baseURL!$A$1,baseURL!$B$1,baseURL!$C$1,".",C6474,".",L6474,".pkl&amp;seq=",BC6474)</f>
        <v>http://proteomics.broadinstitute.org/millscripts/viewfeed.pl?side=xl&amp;cycle=1&amp;fixedMods=iaaC&amp;file=msdataSM/iPRG2012_nd/cpick_in/iPRG2012_nd.3076.2.3.pkl&amp;seq=AAQLGSSFLAQLKALQAK</v>
      </c>
    </row>
    <row r="6475" spans="1:95" x14ac:dyDescent="0.2">
      <c r="A6475" s="3">
        <v>3779</v>
      </c>
      <c r="B6475" s="2" t="s">
        <v>16796</v>
      </c>
      <c r="C6475" s="2" t="s">
        <v>16784</v>
      </c>
      <c r="D6475" s="3">
        <v>16201</v>
      </c>
      <c r="E6475" s="3">
        <v>16185</v>
      </c>
      <c r="F6475" s="3">
        <v>64600</v>
      </c>
      <c r="G6475" s="3">
        <v>19260</v>
      </c>
      <c r="H6475" s="3">
        <v>57.158099999999997</v>
      </c>
      <c r="I6475" s="30">
        <v>625.07304999999997</v>
      </c>
      <c r="J6475" s="30">
        <v>625.07169190000002</v>
      </c>
      <c r="K6475" s="30">
        <v>1.3600000000000001E-3</v>
      </c>
      <c r="L6475" s="3">
        <v>0</v>
      </c>
      <c r="M6475" s="3">
        <v>4</v>
      </c>
      <c r="N6475" s="10">
        <f t="shared" si="707"/>
        <v>1</v>
      </c>
      <c r="O6475" s="35">
        <v>4</v>
      </c>
      <c r="P6475" s="17"/>
      <c r="Q6475" s="40">
        <v>2497.2618000000002</v>
      </c>
      <c r="R6475" s="40">
        <v>625.07091000000003</v>
      </c>
      <c r="S6475" s="18">
        <f t="shared" si="708"/>
        <v>3.4236115706301238</v>
      </c>
      <c r="T6475" s="18">
        <f t="shared" si="709"/>
        <v>1.2508980780959309</v>
      </c>
      <c r="U6475" s="18">
        <f t="shared" si="710"/>
        <v>1.2638566077856959</v>
      </c>
      <c r="V6475" s="30">
        <v>625.07169999999996</v>
      </c>
      <c r="W6475" s="3" t="s">
        <v>47</v>
      </c>
      <c r="X6475" s="3" t="s">
        <v>47</v>
      </c>
      <c r="Y6475" s="3" t="s">
        <v>47</v>
      </c>
      <c r="Z6475" s="3" t="s">
        <v>47</v>
      </c>
      <c r="AA6475" s="3" t="s">
        <v>47</v>
      </c>
      <c r="AB6475" s="12" t="s">
        <v>47</v>
      </c>
      <c r="AC6475" s="3" t="s">
        <v>47</v>
      </c>
      <c r="AE6475" s="3" t="s">
        <v>47</v>
      </c>
      <c r="AF6475" s="3" t="s">
        <v>47</v>
      </c>
      <c r="AI6475" s="3" t="s">
        <v>47</v>
      </c>
      <c r="AL6475" s="3" t="s">
        <v>48</v>
      </c>
      <c r="AM6475" s="3" t="s">
        <v>47</v>
      </c>
      <c r="AU6475" s="3">
        <v>0</v>
      </c>
      <c r="AV6475" s="3">
        <v>11</v>
      </c>
      <c r="AW6475" s="3">
        <v>1</v>
      </c>
      <c r="AX6475" s="3">
        <v>11</v>
      </c>
      <c r="AY6475" s="3">
        <v>100</v>
      </c>
      <c r="AZ6475" s="6" t="str">
        <f t="shared" si="711"/>
        <v>3076.3</v>
      </c>
      <c r="BC6475" s="12" t="s">
        <v>16711</v>
      </c>
      <c r="BJ6475" s="12">
        <f t="shared" si="712"/>
        <v>0</v>
      </c>
      <c r="BK6475" s="12">
        <f t="shared" si="713"/>
        <v>0</v>
      </c>
      <c r="CQ6475" s="3" t="str">
        <f>CONCATENATE(baseURL!$A$1,baseURL!$B$1,baseURL!$C$1,".",C6475,".",L6475,".pkl&amp;seq=",BC6475)</f>
        <v>http://proteomics.broadinstitute.org/millscripts/viewfeed.pl?side=xl&amp;cycle=1&amp;fixedMods=iaaC&amp;file=msdataSM/iPRG2012_nd/cpick_in/iPRG2012_nd.3076.3.0.pkl&amp;seq=TLTPMGGFVHYGELKNDFLMVK</v>
      </c>
    </row>
    <row r="6476" spans="1:95" x14ac:dyDescent="0.2">
      <c r="A6476" s="3">
        <v>6448</v>
      </c>
      <c r="B6476" s="2" t="s">
        <v>16797</v>
      </c>
      <c r="C6476" s="2" t="s">
        <v>16789</v>
      </c>
      <c r="D6476" s="3">
        <v>16203</v>
      </c>
      <c r="E6476" s="3">
        <v>16187</v>
      </c>
      <c r="F6476" s="3">
        <v>64602</v>
      </c>
      <c r="G6476" s="3">
        <v>19262</v>
      </c>
      <c r="H6476" s="3">
        <v>57.1648</v>
      </c>
      <c r="I6476" s="30">
        <v>879.95546999999999</v>
      </c>
      <c r="J6476" s="30">
        <v>879.95582130000003</v>
      </c>
      <c r="K6476" s="30">
        <v>-3.5E-4</v>
      </c>
      <c r="L6476" s="3">
        <v>2</v>
      </c>
      <c r="M6476" s="3">
        <v>2</v>
      </c>
      <c r="N6476" s="10">
        <f t="shared" si="707"/>
        <v>1</v>
      </c>
      <c r="O6476" s="35">
        <v>2</v>
      </c>
      <c r="P6476" s="17"/>
      <c r="Q6476" s="40">
        <v>1758.9061099999999</v>
      </c>
      <c r="R6476" s="40">
        <v>879.95668999999998</v>
      </c>
      <c r="S6476" s="18">
        <f t="shared" si="708"/>
        <v>-1.3864318708564405</v>
      </c>
      <c r="T6476" s="18">
        <f t="shared" si="709"/>
        <v>-0.98720767718173108</v>
      </c>
      <c r="U6476" s="18">
        <f t="shared" si="710"/>
        <v>-1.125055370624662</v>
      </c>
      <c r="V6476" s="30">
        <v>879.95569999999998</v>
      </c>
      <c r="W6476" s="3" t="s">
        <v>47</v>
      </c>
      <c r="X6476" s="3" t="s">
        <v>47</v>
      </c>
      <c r="Y6476" s="3" t="s">
        <v>47</v>
      </c>
      <c r="Z6476" s="3" t="s">
        <v>47</v>
      </c>
      <c r="AA6476" s="3" t="s">
        <v>47</v>
      </c>
      <c r="AB6476" s="12" t="s">
        <v>47</v>
      </c>
      <c r="AC6476" s="3" t="s">
        <v>47</v>
      </c>
      <c r="AD6476" s="3" t="s">
        <v>47</v>
      </c>
      <c r="AE6476" s="3" t="s">
        <v>47</v>
      </c>
      <c r="AF6476" s="3" t="s">
        <v>47</v>
      </c>
      <c r="AG6476" s="3" t="s">
        <v>47</v>
      </c>
      <c r="AH6476" s="3" t="s">
        <v>47</v>
      </c>
      <c r="AI6476" s="3" t="s">
        <v>47</v>
      </c>
      <c r="AJ6476" s="3" t="s">
        <v>47</v>
      </c>
      <c r="AK6476" s="3" t="s">
        <v>47</v>
      </c>
      <c r="AL6476" s="3" t="s">
        <v>47</v>
      </c>
      <c r="AU6476" s="3">
        <v>0</v>
      </c>
      <c r="AV6476" s="3">
        <v>16</v>
      </c>
      <c r="AW6476" s="3">
        <v>1</v>
      </c>
      <c r="AX6476" s="3">
        <v>16</v>
      </c>
      <c r="AY6476" s="3">
        <v>100</v>
      </c>
      <c r="AZ6476" s="6" t="str">
        <f t="shared" si="711"/>
        <v>3076.5</v>
      </c>
      <c r="BC6476" s="12" t="s">
        <v>16798</v>
      </c>
      <c r="BJ6476" s="12">
        <f t="shared" si="712"/>
        <v>0</v>
      </c>
      <c r="BK6476" s="12">
        <f t="shared" si="713"/>
        <v>0</v>
      </c>
      <c r="CQ6476" s="3" t="str">
        <f>CONCATENATE(baseURL!$A$1,baseURL!$B$1,baseURL!$C$1,".",C6476,".",L6476,".pkl&amp;seq=",BC6476)</f>
        <v>http://proteomics.broadinstitute.org/millscripts/viewfeed.pl?side=xl&amp;cycle=1&amp;fixedMods=iaaC&amp;file=msdataSM/iPRG2012_nd/cpick_in/iPRG2012_nd.3076.5.2.pkl&amp;seq=ALPGEYVTYALSGYVR</v>
      </c>
    </row>
    <row r="6477" spans="1:95" x14ac:dyDescent="0.2">
      <c r="A6477" s="3">
        <v>7546</v>
      </c>
      <c r="B6477" s="2" t="s">
        <v>16799</v>
      </c>
      <c r="C6477" s="2" t="s">
        <v>16791</v>
      </c>
      <c r="D6477" s="3">
        <v>16205</v>
      </c>
      <c r="E6477" s="3">
        <v>16189</v>
      </c>
      <c r="F6477" s="3">
        <v>64620</v>
      </c>
      <c r="G6477" s="3">
        <v>19265</v>
      </c>
      <c r="H6477" s="3">
        <v>57.1783</v>
      </c>
      <c r="I6477" s="30">
        <v>496.76756999999998</v>
      </c>
      <c r="J6477" s="30">
        <v>497.26832039999999</v>
      </c>
      <c r="K6477" s="30">
        <v>-0.50075000000000003</v>
      </c>
      <c r="L6477" s="3">
        <v>2</v>
      </c>
      <c r="M6477" s="3">
        <v>2</v>
      </c>
      <c r="N6477" s="10">
        <f t="shared" si="707"/>
        <v>1</v>
      </c>
      <c r="O6477" s="35">
        <v>2</v>
      </c>
      <c r="P6477" s="17"/>
      <c r="Q6477" s="40">
        <v>992.52989000000002</v>
      </c>
      <c r="R6477" s="40">
        <v>496.76857999999999</v>
      </c>
      <c r="S6477" s="18">
        <f t="shared" si="708"/>
        <v>-2.0331398576132753</v>
      </c>
      <c r="T6477" s="18">
        <f t="shared" si="709"/>
        <v>1005.9823026649701</v>
      </c>
      <c r="U6477" s="18">
        <f t="shared" si="710"/>
        <v>1005.5386353138883</v>
      </c>
      <c r="V6477" s="30">
        <v>497.2681</v>
      </c>
      <c r="W6477" s="3" t="s">
        <v>47</v>
      </c>
      <c r="X6477" s="3" t="s">
        <v>47</v>
      </c>
      <c r="Y6477" s="3" t="s">
        <v>47</v>
      </c>
      <c r="AB6477" s="12" t="s">
        <v>52</v>
      </c>
      <c r="AC6477" s="3" t="s">
        <v>52</v>
      </c>
      <c r="AD6477" s="3" t="s">
        <v>48</v>
      </c>
      <c r="AG6477" s="3" t="s">
        <v>47</v>
      </c>
      <c r="AL6477" s="3" t="s">
        <v>52</v>
      </c>
      <c r="AU6477" s="3">
        <v>0</v>
      </c>
      <c r="AV6477" s="3">
        <v>4</v>
      </c>
      <c r="AW6477" s="3">
        <v>1</v>
      </c>
      <c r="AX6477" s="3">
        <v>4</v>
      </c>
      <c r="AY6477" s="3">
        <v>100</v>
      </c>
      <c r="AZ6477" s="6" t="str">
        <f t="shared" si="711"/>
        <v>3077.2</v>
      </c>
      <c r="BC6477" s="12" t="s">
        <v>16800</v>
      </c>
      <c r="BJ6477" s="12">
        <f t="shared" si="712"/>
        <v>0</v>
      </c>
      <c r="BK6477" s="12">
        <f t="shared" si="713"/>
        <v>0</v>
      </c>
      <c r="BP6477" s="3" t="s">
        <v>54</v>
      </c>
      <c r="BR6477" s="3" t="s">
        <v>54</v>
      </c>
      <c r="CQ6477" s="3" t="str">
        <f>CONCATENATE(baseURL!$A$1,baseURL!$B$1,baseURL!$C$1,".",C6477,".",L6477,".pkl&amp;seq=",BC6477,"&amp;varMods=Deamidated-N")</f>
        <v>http://proteomics.broadinstitute.org/millscripts/viewfeed.pl?side=xl&amp;cycle=1&amp;fixedMods=iaaC&amp;file=msdataSM/iPRG2012_nd/cpick_in/iPRG2012_nd.3077.2.2.pkl&amp;seq=EnLLDFLK&amp;varMods=Deamidated-N</v>
      </c>
    </row>
    <row r="6478" spans="1:95" x14ac:dyDescent="0.2">
      <c r="A6478" s="3">
        <v>4781</v>
      </c>
      <c r="B6478" s="2" t="s">
        <v>16801</v>
      </c>
      <c r="C6478" s="2" t="s">
        <v>16794</v>
      </c>
      <c r="D6478" s="3">
        <v>16206</v>
      </c>
      <c r="E6478" s="3">
        <v>16190</v>
      </c>
      <c r="F6478" s="3">
        <v>64621</v>
      </c>
      <c r="G6478" s="3">
        <v>19266</v>
      </c>
      <c r="H6478" s="3">
        <v>57.180799999999998</v>
      </c>
      <c r="I6478" s="30">
        <v>545.32173</v>
      </c>
      <c r="J6478" s="30">
        <v>545.32255620000001</v>
      </c>
      <c r="K6478" s="30">
        <v>-8.3000000000000001E-4</v>
      </c>
      <c r="L6478" s="3">
        <v>3</v>
      </c>
      <c r="M6478" s="3">
        <v>3</v>
      </c>
      <c r="N6478" s="10">
        <f t="shared" si="707"/>
        <v>1</v>
      </c>
      <c r="O6478" s="35">
        <v>3</v>
      </c>
      <c r="P6478" s="17"/>
      <c r="Q6478" s="40">
        <v>1633.9523300000001</v>
      </c>
      <c r="R6478" s="40">
        <v>545.32230000000004</v>
      </c>
      <c r="S6478" s="18">
        <f t="shared" si="708"/>
        <v>-1.0452534217632714</v>
      </c>
      <c r="T6478" s="18">
        <f t="shared" si="709"/>
        <v>0.46981390632120873</v>
      </c>
      <c r="U6478" s="18">
        <f t="shared" si="710"/>
        <v>0.36675558646656459</v>
      </c>
      <c r="V6478" s="30">
        <v>545.32249999999999</v>
      </c>
      <c r="W6478" s="3" t="s">
        <v>47</v>
      </c>
      <c r="X6478" s="3" t="s">
        <v>47</v>
      </c>
      <c r="Y6478" s="3" t="s">
        <v>47</v>
      </c>
      <c r="Z6478" s="3" t="s">
        <v>47</v>
      </c>
      <c r="AA6478" s="3" t="s">
        <v>47</v>
      </c>
      <c r="AB6478" s="12" t="s">
        <v>47</v>
      </c>
      <c r="AC6478" s="3" t="s">
        <v>47</v>
      </c>
      <c r="AD6478" s="3" t="s">
        <v>47</v>
      </c>
      <c r="AE6478" s="3" t="s">
        <v>47</v>
      </c>
      <c r="AF6478" s="3" t="s">
        <v>47</v>
      </c>
      <c r="AG6478" s="3" t="s">
        <v>47</v>
      </c>
      <c r="AH6478" s="3" t="s">
        <v>47</v>
      </c>
      <c r="AI6478" s="3" t="s">
        <v>47</v>
      </c>
      <c r="AJ6478" s="3" t="s">
        <v>47</v>
      </c>
      <c r="AK6478" s="3" t="s">
        <v>47</v>
      </c>
      <c r="AL6478" s="3" t="s">
        <v>48</v>
      </c>
      <c r="AM6478" s="3" t="s">
        <v>47</v>
      </c>
      <c r="AN6478" s="3" t="s">
        <v>47</v>
      </c>
      <c r="AU6478" s="3">
        <v>0</v>
      </c>
      <c r="AV6478" s="3">
        <v>17</v>
      </c>
      <c r="AW6478" s="3">
        <v>1</v>
      </c>
      <c r="AX6478" s="3">
        <v>17</v>
      </c>
      <c r="AY6478" s="3">
        <v>100</v>
      </c>
      <c r="AZ6478" s="6" t="str">
        <f t="shared" si="711"/>
        <v>3077.3</v>
      </c>
      <c r="BC6478" s="12" t="s">
        <v>16802</v>
      </c>
      <c r="BJ6478" s="12">
        <f t="shared" si="712"/>
        <v>0</v>
      </c>
      <c r="BK6478" s="12">
        <f t="shared" si="713"/>
        <v>0</v>
      </c>
      <c r="CQ6478" s="3" t="str">
        <f>CONCATENATE(baseURL!$A$1,baseURL!$B$1,baseURL!$C$1,".",C6478,".",L6478,".pkl&amp;seq=",BC6478)</f>
        <v>http://proteomics.broadinstitute.org/millscripts/viewfeed.pl?side=xl&amp;cycle=1&amp;fixedMods=iaaC&amp;file=msdataSM/iPRG2012_nd/cpick_in/iPRG2012_nd.3077.3.3.pkl&amp;seq=KNLATLLLTDYLQK</v>
      </c>
    </row>
    <row r="6479" spans="1:95" x14ac:dyDescent="0.2">
      <c r="A6479" s="3">
        <v>5012</v>
      </c>
      <c r="B6479" s="2" t="s">
        <v>16803</v>
      </c>
      <c r="C6479" s="2" t="s">
        <v>16796</v>
      </c>
      <c r="D6479" s="3">
        <v>16207</v>
      </c>
      <c r="E6479" s="3">
        <v>16191</v>
      </c>
      <c r="F6479" s="3">
        <v>64622</v>
      </c>
      <c r="G6479" s="3">
        <v>19267</v>
      </c>
      <c r="H6479" s="3">
        <v>57.183300000000003</v>
      </c>
      <c r="I6479" s="30">
        <v>629.67926999999997</v>
      </c>
      <c r="J6479" s="30">
        <v>629.67778190000001</v>
      </c>
      <c r="K6479" s="30">
        <v>1.49E-3</v>
      </c>
      <c r="L6479" s="3">
        <v>3</v>
      </c>
      <c r="M6479" s="3">
        <v>3</v>
      </c>
      <c r="N6479" s="10">
        <f t="shared" si="707"/>
        <v>1</v>
      </c>
      <c r="O6479" s="35">
        <v>3</v>
      </c>
      <c r="P6479" s="17"/>
      <c r="Q6479" s="40">
        <v>1887.0190500000001</v>
      </c>
      <c r="R6479" s="40">
        <v>629.67786999999998</v>
      </c>
      <c r="S6479" s="18">
        <f t="shared" si="708"/>
        <v>2.2233590645160071</v>
      </c>
      <c r="T6479" s="18">
        <f t="shared" si="709"/>
        <v>-0.13991280965747852</v>
      </c>
      <c r="U6479" s="18">
        <f t="shared" si="710"/>
        <v>4.7643408585955421E-2</v>
      </c>
      <c r="V6479" s="30">
        <v>629.67790000000002</v>
      </c>
      <c r="W6479" s="3" t="s">
        <v>47</v>
      </c>
      <c r="X6479" s="3" t="s">
        <v>47</v>
      </c>
      <c r="Y6479" s="3" t="s">
        <v>47</v>
      </c>
      <c r="Z6479" s="3" t="s">
        <v>47</v>
      </c>
      <c r="AA6479" s="3" t="s">
        <v>48</v>
      </c>
      <c r="AB6479" s="12" t="s">
        <v>47</v>
      </c>
      <c r="AC6479" s="3" t="s">
        <v>47</v>
      </c>
      <c r="AD6479" s="3" t="s">
        <v>47</v>
      </c>
      <c r="AE6479" s="3" t="s">
        <v>47</v>
      </c>
      <c r="AF6479" s="3" t="s">
        <v>47</v>
      </c>
      <c r="AG6479" s="3" t="s">
        <v>47</v>
      </c>
      <c r="AH6479" s="3" t="s">
        <v>47</v>
      </c>
      <c r="AI6479" s="3" t="s">
        <v>47</v>
      </c>
      <c r="AJ6479" s="3" t="s">
        <v>47</v>
      </c>
      <c r="AK6479" s="3" t="s">
        <v>47</v>
      </c>
      <c r="AL6479" s="3" t="s">
        <v>47</v>
      </c>
      <c r="AM6479" s="3" t="s">
        <v>47</v>
      </c>
      <c r="AN6479" s="3" t="s">
        <v>47</v>
      </c>
      <c r="AU6479" s="3">
        <v>0</v>
      </c>
      <c r="AV6479" s="3">
        <v>17</v>
      </c>
      <c r="AW6479" s="3">
        <v>1</v>
      </c>
      <c r="AX6479" s="3">
        <v>17</v>
      </c>
      <c r="AY6479" s="3">
        <v>100</v>
      </c>
      <c r="AZ6479" s="6" t="str">
        <f t="shared" si="711"/>
        <v>3077.4</v>
      </c>
      <c r="BC6479" s="12" t="s">
        <v>16731</v>
      </c>
      <c r="BJ6479" s="12">
        <f t="shared" si="712"/>
        <v>0</v>
      </c>
      <c r="BK6479" s="12">
        <f t="shared" si="713"/>
        <v>0</v>
      </c>
      <c r="CQ6479" s="3" t="str">
        <f>CONCATENATE(baseURL!$A$1,baseURL!$B$1,baseURL!$C$1,".",C6479,".",L6479,".pkl&amp;seq=",BC6479)</f>
        <v>http://proteomics.broadinstitute.org/millscripts/viewfeed.pl?side=xl&amp;cycle=1&amp;fixedMods=iaaC&amp;file=msdataSM/iPRG2012_nd/cpick_in/iPRG2012_nd.3077.4.3.pkl&amp;seq=LNRLPAASLGDMVMATVK</v>
      </c>
    </row>
    <row r="6480" spans="1:95" x14ac:dyDescent="0.2">
      <c r="A6480" s="3">
        <v>5650</v>
      </c>
      <c r="B6480" s="2" t="s">
        <v>16804</v>
      </c>
      <c r="C6480" s="2" t="s">
        <v>16797</v>
      </c>
      <c r="D6480" s="3">
        <v>16209</v>
      </c>
      <c r="E6480" s="3">
        <v>16193</v>
      </c>
      <c r="F6480" s="3">
        <v>64624</v>
      </c>
      <c r="G6480" s="3">
        <v>19269</v>
      </c>
      <c r="H6480" s="3">
        <v>57.19</v>
      </c>
      <c r="I6480" s="30">
        <v>872.19215999999994</v>
      </c>
      <c r="J6480" s="30">
        <v>872.19285660000003</v>
      </c>
      <c r="K6480" s="30">
        <v>-6.9999999999999999E-4</v>
      </c>
      <c r="L6480" s="3">
        <v>4</v>
      </c>
      <c r="M6480" s="3">
        <v>4</v>
      </c>
      <c r="N6480" s="10">
        <f t="shared" si="707"/>
        <v>1</v>
      </c>
      <c r="O6480" s="35">
        <v>4</v>
      </c>
      <c r="P6480" s="17"/>
      <c r="Q6480" s="40">
        <v>3485.7448100000001</v>
      </c>
      <c r="R6480" s="40">
        <v>872.19165999999996</v>
      </c>
      <c r="S6480" s="18">
        <f t="shared" si="708"/>
        <v>0.5732684946656984</v>
      </c>
      <c r="T6480" s="18">
        <f t="shared" si="709"/>
        <v>1.3719461615479762</v>
      </c>
      <c r="U6480" s="18">
        <f t="shared" si="710"/>
        <v>1.1923984689202942</v>
      </c>
      <c r="V6480" s="30">
        <v>872.19269999999995</v>
      </c>
      <c r="W6480" s="3" t="s">
        <v>47</v>
      </c>
      <c r="X6480" s="3" t="s">
        <v>47</v>
      </c>
      <c r="Y6480" s="3" t="s">
        <v>47</v>
      </c>
      <c r="Z6480" s="3" t="s">
        <v>47</v>
      </c>
      <c r="AA6480" s="3" t="s">
        <v>47</v>
      </c>
      <c r="AB6480" s="12" t="s">
        <v>47</v>
      </c>
      <c r="AC6480" s="3" t="s">
        <v>47</v>
      </c>
      <c r="AD6480" s="3" t="s">
        <v>47</v>
      </c>
      <c r="AE6480" s="3" t="s">
        <v>47</v>
      </c>
      <c r="AF6480" s="3" t="s">
        <v>48</v>
      </c>
      <c r="AG6480" s="3" t="s">
        <v>47</v>
      </c>
      <c r="AI6480" s="3" t="s">
        <v>48</v>
      </c>
      <c r="AJ6480" s="3" t="s">
        <v>47</v>
      </c>
      <c r="AL6480" s="3" t="s">
        <v>48</v>
      </c>
      <c r="AM6480" s="3" t="s">
        <v>47</v>
      </c>
      <c r="AU6480" s="3">
        <v>0</v>
      </c>
      <c r="AV6480" s="3">
        <v>12</v>
      </c>
      <c r="AW6480" s="3">
        <v>1</v>
      </c>
      <c r="AX6480" s="3">
        <v>12</v>
      </c>
      <c r="AY6480" s="3">
        <v>100</v>
      </c>
      <c r="AZ6480" s="6" t="str">
        <f t="shared" si="711"/>
        <v>3077.6</v>
      </c>
      <c r="BC6480" s="12" t="s">
        <v>16805</v>
      </c>
      <c r="BJ6480" s="12">
        <f t="shared" si="712"/>
        <v>0</v>
      </c>
      <c r="BK6480" s="12">
        <f t="shared" si="713"/>
        <v>0</v>
      </c>
      <c r="CQ6480" s="3" t="str">
        <f>CONCATENATE(baseURL!$A$1,baseURL!$B$1,baseURL!$C$1,".",C6480,".",L6480,".pkl&amp;seq=",BC6480)</f>
        <v>http://proteomics.broadinstitute.org/millscripts/viewfeed.pl?side=xl&amp;cycle=1&amp;fixedMods=iaaC&amp;file=msdataSM/iPRG2012_nd/cpick_in/iPRG2012_nd.3077.6.4.pkl&amp;seq=YLAPVGPWDDYSLTDGRLVTGVNPASAHSTAVR</v>
      </c>
    </row>
    <row r="6481" spans="1:95" x14ac:dyDescent="0.2">
      <c r="A6481" s="3">
        <v>2323</v>
      </c>
      <c r="B6481" s="2" t="s">
        <v>16806</v>
      </c>
      <c r="C6481" s="2" t="s">
        <v>16807</v>
      </c>
      <c r="D6481" s="3">
        <v>16210</v>
      </c>
      <c r="E6481" s="3">
        <v>16194</v>
      </c>
      <c r="F6481" s="3">
        <v>64682</v>
      </c>
      <c r="G6481" s="3">
        <v>19273</v>
      </c>
      <c r="H6481" s="3">
        <v>57.228900000000003</v>
      </c>
      <c r="I6481" s="30">
        <v>749.40295000000003</v>
      </c>
      <c r="J6481" s="30">
        <v>749.40187779999997</v>
      </c>
      <c r="K6481" s="30">
        <v>1.07E-3</v>
      </c>
      <c r="L6481" s="3">
        <v>2</v>
      </c>
      <c r="M6481" s="3">
        <v>2</v>
      </c>
      <c r="N6481" s="10">
        <f t="shared" si="707"/>
        <v>1</v>
      </c>
      <c r="O6481" s="35">
        <v>2</v>
      </c>
      <c r="P6481" s="17"/>
      <c r="Q6481" s="40">
        <v>1497.79477</v>
      </c>
      <c r="R6481" s="40">
        <v>749.40102000000002</v>
      </c>
      <c r="S6481" s="18">
        <f t="shared" si="708"/>
        <v>2.5753901429380925</v>
      </c>
      <c r="T6481" s="18">
        <f t="shared" si="709"/>
        <v>1.1446474945401575</v>
      </c>
      <c r="U6481" s="18">
        <f t="shared" si="710"/>
        <v>1.5745908645502567</v>
      </c>
      <c r="V6481" s="30">
        <v>749.40219999999999</v>
      </c>
      <c r="W6481" s="3" t="s">
        <v>47</v>
      </c>
      <c r="X6481" s="3" t="s">
        <v>65</v>
      </c>
      <c r="Y6481" s="3" t="s">
        <v>65</v>
      </c>
      <c r="Z6481" s="3" t="s">
        <v>47</v>
      </c>
      <c r="AA6481" s="3" t="s">
        <v>48</v>
      </c>
      <c r="AB6481" s="12" t="s">
        <v>47</v>
      </c>
      <c r="AC6481" s="3" t="s">
        <v>47</v>
      </c>
      <c r="AD6481" s="3" t="s">
        <v>47</v>
      </c>
      <c r="AE6481" s="3" t="s">
        <v>47</v>
      </c>
      <c r="AF6481" s="3" t="s">
        <v>47</v>
      </c>
      <c r="AG6481" s="3" t="s">
        <v>47</v>
      </c>
      <c r="AH6481" s="3" t="s">
        <v>47</v>
      </c>
      <c r="AI6481" s="3" t="s">
        <v>47</v>
      </c>
      <c r="AJ6481" s="3" t="s">
        <v>47</v>
      </c>
      <c r="AK6481" s="3" t="s">
        <v>47</v>
      </c>
      <c r="AL6481" s="3" t="s">
        <v>47</v>
      </c>
      <c r="AN6481" s="3" t="s">
        <v>47</v>
      </c>
      <c r="AO6481" s="3" t="s">
        <v>47</v>
      </c>
      <c r="AP6481" s="3" t="s">
        <v>47</v>
      </c>
      <c r="AQ6481" s="3" t="s">
        <v>47</v>
      </c>
      <c r="AU6481" s="3">
        <v>2</v>
      </c>
      <c r="AV6481" s="3">
        <v>17</v>
      </c>
      <c r="AW6481" s="3">
        <v>1</v>
      </c>
      <c r="AX6481" s="3">
        <v>17</v>
      </c>
      <c r="AY6481" s="3">
        <v>100</v>
      </c>
      <c r="AZ6481" s="6" t="str">
        <f t="shared" si="711"/>
        <v>3080.1</v>
      </c>
      <c r="BB6481" s="12" t="s">
        <v>79</v>
      </c>
      <c r="BC6481" s="12" t="s">
        <v>16808</v>
      </c>
      <c r="BJ6481" s="12">
        <f t="shared" si="712"/>
        <v>0</v>
      </c>
      <c r="BK6481" s="12">
        <f t="shared" si="713"/>
        <v>0</v>
      </c>
      <c r="BT6481" s="3" t="s">
        <v>16809</v>
      </c>
      <c r="BU6481" s="3" t="s">
        <v>16809</v>
      </c>
      <c r="CQ6481" s="3" t="str">
        <f>CONCATENATE(baseURL!$A$1,baseURL!$B$1,"+Acetyl",baseURL!$C$1,".",C6481,".",L6481,".pkl&amp;seq=",BC6481)</f>
        <v>http://proteomics.broadinstitute.org/millscripts/viewfeed.pl?side=xl&amp;cycle=1&amp;fixedMods=iaaC+Acetyl&amp;file=msdataSM/iPRG2012_nd/cpick_in/iPRG2012_nd.3080.1.2.pkl&amp;seq=SELTLGKYLFER</v>
      </c>
    </row>
    <row r="6482" spans="1:95" x14ac:dyDescent="0.2">
      <c r="A6482" s="3">
        <v>5439</v>
      </c>
      <c r="B6482" s="2" t="s">
        <v>16810</v>
      </c>
      <c r="C6482" s="2" t="s">
        <v>16811</v>
      </c>
      <c r="D6482" s="3">
        <v>16211</v>
      </c>
      <c r="E6482" s="3">
        <v>16195</v>
      </c>
      <c r="F6482" s="3">
        <v>64703</v>
      </c>
      <c r="G6482" s="3">
        <v>19275</v>
      </c>
      <c r="H6482" s="3">
        <v>57.253999999999998</v>
      </c>
      <c r="I6482" s="30">
        <v>652.00535000000002</v>
      </c>
      <c r="J6482" s="30">
        <v>652.00305960000003</v>
      </c>
      <c r="K6482" s="30">
        <v>2.2899999999999999E-3</v>
      </c>
      <c r="L6482" s="3">
        <v>3</v>
      </c>
      <c r="M6482" s="3">
        <v>3</v>
      </c>
      <c r="N6482" s="10">
        <f t="shared" si="707"/>
        <v>1</v>
      </c>
      <c r="O6482" s="35">
        <v>3</v>
      </c>
      <c r="P6482" s="17"/>
      <c r="Q6482" s="40">
        <v>1953.99566</v>
      </c>
      <c r="R6482" s="40">
        <v>652.00340000000006</v>
      </c>
      <c r="S6482" s="18">
        <f t="shared" si="708"/>
        <v>2.9907819498567907</v>
      </c>
      <c r="T6482" s="18">
        <f t="shared" si="709"/>
        <v>-0.52208316709288616</v>
      </c>
      <c r="U6482" s="18">
        <f t="shared" si="710"/>
        <v>-0.7668671667998409</v>
      </c>
      <c r="V6482" s="30">
        <v>652.00289999999995</v>
      </c>
      <c r="W6482" s="3" t="s">
        <v>47</v>
      </c>
      <c r="X6482" s="3" t="s">
        <v>47</v>
      </c>
      <c r="Y6482" s="3" t="s">
        <v>47</v>
      </c>
      <c r="Z6482" s="3" t="s">
        <v>47</v>
      </c>
      <c r="AA6482" s="3" t="s">
        <v>47</v>
      </c>
      <c r="AB6482" s="12" t="s">
        <v>47</v>
      </c>
      <c r="AC6482" s="3" t="s">
        <v>47</v>
      </c>
      <c r="AD6482" s="3" t="s">
        <v>47</v>
      </c>
      <c r="AE6482" s="3" t="s">
        <v>47</v>
      </c>
      <c r="AF6482" s="3" t="s">
        <v>47</v>
      </c>
      <c r="AG6482" s="3" t="s">
        <v>47</v>
      </c>
      <c r="AH6482" s="3" t="s">
        <v>47</v>
      </c>
      <c r="AI6482" s="3" t="s">
        <v>47</v>
      </c>
      <c r="AJ6482" s="3" t="s">
        <v>47</v>
      </c>
      <c r="AK6482" s="3" t="s">
        <v>47</v>
      </c>
      <c r="AL6482" s="3" t="s">
        <v>48</v>
      </c>
      <c r="AM6482" s="3" t="s">
        <v>47</v>
      </c>
      <c r="AU6482" s="3">
        <v>0</v>
      </c>
      <c r="AV6482" s="3">
        <v>16</v>
      </c>
      <c r="AW6482" s="3">
        <v>1</v>
      </c>
      <c r="AX6482" s="3">
        <v>16</v>
      </c>
      <c r="AY6482" s="3">
        <v>100</v>
      </c>
      <c r="AZ6482" s="6" t="str">
        <f t="shared" si="711"/>
        <v>3081.1</v>
      </c>
      <c r="BC6482" s="12" t="s">
        <v>16812</v>
      </c>
      <c r="BJ6482" s="12">
        <f t="shared" si="712"/>
        <v>0</v>
      </c>
      <c r="BK6482" s="12">
        <f t="shared" si="713"/>
        <v>0</v>
      </c>
      <c r="CQ6482" s="3" t="str">
        <f>CONCATENATE(baseURL!$A$1,baseURL!$B$1,baseURL!$C$1,".",C6482,".",L6482,".pkl&amp;seq=",BC6482)</f>
        <v>http://proteomics.broadinstitute.org/millscripts/viewfeed.pl?side=xl&amp;cycle=1&amp;fixedMods=iaaC&amp;file=msdataSM/iPRG2012_nd/cpick_in/iPRG2012_nd.3081.1.3.pkl&amp;seq=FLDGLYVSHKGFLTEDL</v>
      </c>
    </row>
    <row r="6483" spans="1:95" x14ac:dyDescent="0.2">
      <c r="A6483" s="3">
        <v>3935</v>
      </c>
      <c r="B6483" s="2" t="s">
        <v>16813</v>
      </c>
      <c r="C6483" s="2" t="s">
        <v>16814</v>
      </c>
      <c r="D6483" s="3">
        <v>16212</v>
      </c>
      <c r="E6483" s="3">
        <v>16196</v>
      </c>
      <c r="F6483" s="3">
        <v>64724</v>
      </c>
      <c r="G6483" s="3">
        <v>19277</v>
      </c>
      <c r="H6483" s="3">
        <v>57.271000000000001</v>
      </c>
      <c r="I6483" s="30">
        <v>621.09605999999997</v>
      </c>
      <c r="J6483" s="30">
        <v>621.36727699999994</v>
      </c>
      <c r="K6483" s="30">
        <v>-0.27122000000000002</v>
      </c>
      <c r="L6483" s="3">
        <v>2</v>
      </c>
      <c r="M6483" s="3">
        <v>2</v>
      </c>
      <c r="N6483" s="10">
        <f t="shared" si="707"/>
        <v>1</v>
      </c>
      <c r="O6483" s="35">
        <v>2</v>
      </c>
      <c r="P6483" s="17"/>
      <c r="Q6483" s="40">
        <v>1241.72524</v>
      </c>
      <c r="R6483" s="40">
        <v>621.36626000000001</v>
      </c>
      <c r="S6483" s="18">
        <f t="shared" si="708"/>
        <v>-434.84820048009249</v>
      </c>
      <c r="T6483" s="18">
        <f t="shared" si="709"/>
        <v>1.6367158395974577</v>
      </c>
      <c r="U6483" s="18">
        <f t="shared" si="710"/>
        <v>1.5127953680879804</v>
      </c>
      <c r="V6483" s="30">
        <v>621.36720000000003</v>
      </c>
      <c r="W6483" s="3" t="s">
        <v>47</v>
      </c>
      <c r="X6483" s="3" t="s">
        <v>47</v>
      </c>
      <c r="Y6483" s="3" t="s">
        <v>47</v>
      </c>
      <c r="Z6483" s="3" t="s">
        <v>47</v>
      </c>
      <c r="AA6483" s="3" t="s">
        <v>47</v>
      </c>
      <c r="AB6483" s="12" t="s">
        <v>47</v>
      </c>
      <c r="AC6483" s="3" t="s">
        <v>47</v>
      </c>
      <c r="AD6483" s="3" t="s">
        <v>48</v>
      </c>
      <c r="AE6483" s="3" t="s">
        <v>47</v>
      </c>
      <c r="AH6483" s="3" t="s">
        <v>47</v>
      </c>
      <c r="AI6483" s="3" t="s">
        <v>48</v>
      </c>
      <c r="AK6483" s="3" t="s">
        <v>48</v>
      </c>
      <c r="AL6483" s="3" t="s">
        <v>48</v>
      </c>
      <c r="AU6483" s="3">
        <v>0</v>
      </c>
      <c r="AV6483" s="3">
        <v>9</v>
      </c>
      <c r="AW6483" s="3">
        <v>1</v>
      </c>
      <c r="AX6483" s="3">
        <v>9</v>
      </c>
      <c r="AY6483" s="3">
        <v>100</v>
      </c>
      <c r="AZ6483" s="6" t="str">
        <f t="shared" si="711"/>
        <v>3082.1</v>
      </c>
      <c r="BC6483" s="12" t="s">
        <v>16815</v>
      </c>
      <c r="BJ6483" s="12">
        <f t="shared" si="712"/>
        <v>0</v>
      </c>
      <c r="BK6483" s="12">
        <f t="shared" si="713"/>
        <v>0</v>
      </c>
      <c r="CQ6483" s="3" t="str">
        <f>CONCATENATE(baseURL!$A$1,baseURL!$B$1,baseURL!$C$1,".",C6483,".",L6483,".pkl&amp;seq=",BC6483)</f>
        <v>http://proteomics.broadinstitute.org/millscripts/viewfeed.pl?side=xl&amp;cycle=1&amp;fixedMods=iaaC&amp;file=msdataSM/iPRG2012_nd/cpick_in/iPRG2012_nd.3082.1.2.pkl&amp;seq=LYLPLPDLAAR</v>
      </c>
    </row>
    <row r="6484" spans="1:95" x14ac:dyDescent="0.2">
      <c r="A6484" s="3">
        <v>2812</v>
      </c>
      <c r="B6484" s="2" t="s">
        <v>16816</v>
      </c>
      <c r="C6484" s="2" t="s">
        <v>16810</v>
      </c>
      <c r="D6484" s="3">
        <v>16213</v>
      </c>
      <c r="E6484" s="3">
        <v>16197</v>
      </c>
      <c r="F6484" s="3">
        <v>64725</v>
      </c>
      <c r="G6484" s="3">
        <v>19278</v>
      </c>
      <c r="H6484" s="3">
        <v>57.279299999999999</v>
      </c>
      <c r="I6484" s="30">
        <v>788.17174999999997</v>
      </c>
      <c r="J6484" s="30">
        <v>788.17092839999998</v>
      </c>
      <c r="K6484" s="30">
        <v>8.1999999999999998E-4</v>
      </c>
      <c r="L6484" s="3">
        <v>4</v>
      </c>
      <c r="M6484" s="3">
        <v>4</v>
      </c>
      <c r="N6484" s="10">
        <f t="shared" si="707"/>
        <v>1</v>
      </c>
      <c r="O6484" s="35">
        <v>4</v>
      </c>
      <c r="P6484" s="17"/>
      <c r="Q6484" s="40">
        <v>3149.65895</v>
      </c>
      <c r="R6484" s="40">
        <v>788.17020000000002</v>
      </c>
      <c r="S6484" s="18">
        <f t="shared" si="708"/>
        <v>1.9665803146984986</v>
      </c>
      <c r="T6484" s="18">
        <f t="shared" si="709"/>
        <v>0.92416587173331188</v>
      </c>
      <c r="U6484" s="18">
        <f t="shared" si="710"/>
        <v>1.0150091947482374</v>
      </c>
      <c r="V6484" s="30">
        <v>788.17100000000005</v>
      </c>
      <c r="W6484" s="3" t="s">
        <v>47</v>
      </c>
      <c r="Z6484" s="3" t="s">
        <v>47</v>
      </c>
      <c r="AA6484" s="3" t="s">
        <v>47</v>
      </c>
      <c r="AB6484" s="12" t="s">
        <v>47</v>
      </c>
      <c r="AC6484" s="3" t="s">
        <v>47</v>
      </c>
      <c r="AD6484" s="3" t="s">
        <v>47</v>
      </c>
      <c r="AE6484" s="3" t="s">
        <v>47</v>
      </c>
      <c r="AF6484" s="3" t="s">
        <v>47</v>
      </c>
      <c r="AG6484" s="3" t="s">
        <v>47</v>
      </c>
      <c r="AI6484" s="3" t="s">
        <v>47</v>
      </c>
      <c r="AK6484" s="3" t="s">
        <v>47</v>
      </c>
      <c r="AL6484" s="3" t="s">
        <v>47</v>
      </c>
      <c r="AM6484" s="3" t="s">
        <v>47</v>
      </c>
      <c r="AN6484" s="3" t="s">
        <v>47</v>
      </c>
      <c r="AU6484" s="3">
        <v>0</v>
      </c>
      <c r="AV6484" s="3">
        <v>14</v>
      </c>
      <c r="AW6484" s="3">
        <v>1</v>
      </c>
      <c r="AX6484" s="3">
        <v>14</v>
      </c>
      <c r="AY6484" s="3">
        <v>100</v>
      </c>
      <c r="AZ6484" s="6" t="str">
        <f t="shared" si="711"/>
        <v>3082.2</v>
      </c>
      <c r="BC6484" s="12" t="s">
        <v>16817</v>
      </c>
      <c r="BJ6484" s="12">
        <f t="shared" si="712"/>
        <v>0</v>
      </c>
      <c r="BK6484" s="12">
        <f t="shared" si="713"/>
        <v>0</v>
      </c>
      <c r="CQ6484" s="3" t="str">
        <f>CONCATENATE(baseURL!$A$1,baseURL!$B$1,baseURL!$C$1,".",C6484,".",L6484,".pkl&amp;seq=",BC6484)</f>
        <v>http://proteomics.broadinstitute.org/millscripts/viewfeed.pl?side=xl&amp;cycle=1&amp;fixedMods=iaaC&amp;file=msdataSM/iPRG2012_nd/cpick_in/iPRG2012_nd.3082.2.4.pkl&amp;seq=GGLLKNPLALSPEQLAQQDPETLEEFRR</v>
      </c>
    </row>
    <row r="6485" spans="1:95" x14ac:dyDescent="0.2">
      <c r="A6485" s="3">
        <v>758</v>
      </c>
      <c r="B6485" s="2" t="s">
        <v>16818</v>
      </c>
      <c r="C6485" s="2" t="s">
        <v>16813</v>
      </c>
      <c r="D6485" s="3">
        <v>16215</v>
      </c>
      <c r="E6485" s="3">
        <v>16199</v>
      </c>
      <c r="F6485" s="3">
        <v>64746</v>
      </c>
      <c r="G6485" s="3">
        <v>19281</v>
      </c>
      <c r="H6485" s="3">
        <v>57.292900000000003</v>
      </c>
      <c r="I6485" s="30">
        <v>594.30204000000003</v>
      </c>
      <c r="J6485" s="30">
        <v>594.30109500000003</v>
      </c>
      <c r="K6485" s="30">
        <v>9.5E-4</v>
      </c>
      <c r="L6485" s="3">
        <v>3</v>
      </c>
      <c r="M6485" s="3">
        <v>3</v>
      </c>
      <c r="N6485" s="10">
        <f t="shared" si="707"/>
        <v>1</v>
      </c>
      <c r="O6485" s="35">
        <v>3</v>
      </c>
      <c r="P6485" s="17"/>
      <c r="Q6485" s="40">
        <v>1780.88806</v>
      </c>
      <c r="R6485" s="32">
        <v>594.30087000000003</v>
      </c>
      <c r="S6485" s="18">
        <f t="shared" si="708"/>
        <v>1.9686997934259993</v>
      </c>
      <c r="T6485" s="18">
        <f t="shared" si="709"/>
        <v>0.37859611412038446</v>
      </c>
      <c r="U6485" s="18">
        <f t="shared" si="710"/>
        <v>-0.11778545781136188</v>
      </c>
      <c r="V6485" s="30">
        <v>594.30079999999998</v>
      </c>
      <c r="W6485" s="3" t="s">
        <v>47</v>
      </c>
      <c r="AB6485" s="12" t="s">
        <v>52</v>
      </c>
      <c r="AC6485" s="3" t="s">
        <v>52</v>
      </c>
      <c r="AD6485" s="3" t="s">
        <v>47</v>
      </c>
      <c r="AE6485" s="3" t="s">
        <v>47</v>
      </c>
      <c r="AF6485" s="3" t="s">
        <v>47</v>
      </c>
      <c r="AJ6485" s="3" t="s">
        <v>48</v>
      </c>
      <c r="AL6485" s="3" t="s">
        <v>52</v>
      </c>
      <c r="AU6485" s="3">
        <v>0</v>
      </c>
      <c r="AV6485" s="3">
        <v>4</v>
      </c>
      <c r="AW6485" s="3">
        <v>1</v>
      </c>
      <c r="AX6485" s="3">
        <v>4</v>
      </c>
      <c r="AY6485" s="3">
        <v>100</v>
      </c>
      <c r="AZ6485" s="6" t="str">
        <f t="shared" si="711"/>
        <v>3083.2</v>
      </c>
      <c r="BC6485" s="12" t="s">
        <v>16819</v>
      </c>
      <c r="BJ6485" s="12">
        <f t="shared" si="712"/>
        <v>0</v>
      </c>
      <c r="BK6485" s="12">
        <f t="shared" si="713"/>
        <v>0</v>
      </c>
      <c r="BM6485" s="3" t="s">
        <v>162</v>
      </c>
      <c r="BR6485" s="3" t="s">
        <v>162</v>
      </c>
      <c r="CQ6485" s="3" t="str">
        <f>CONCATENATE(baseURL!$A$1,baseURL!$B$1,baseURL!$C$1,".",C6485,".",L6485,".pkl&amp;seq=",BC6485,"&amp;varMods=Sodiated-E")</f>
        <v>http://proteomics.broadinstitute.org/millscripts/viewfeed.pl?side=xl&amp;cycle=1&amp;fixedMods=iaaC&amp;file=msdataSM/iPRG2012_nd/cpick_in/iPRG2012_nd.3083.2.3.pkl&amp;seq=ALPGeYVTYALSGYVR&amp;varMods=Sodiated-E</v>
      </c>
    </row>
    <row r="6486" spans="1:95" x14ac:dyDescent="0.2">
      <c r="A6486" s="3">
        <v>2317</v>
      </c>
      <c r="B6486" s="2" t="s">
        <v>16820</v>
      </c>
      <c r="C6486" s="2" t="s">
        <v>16821</v>
      </c>
      <c r="D6486" s="3">
        <v>16218</v>
      </c>
      <c r="E6486" s="3">
        <v>16202</v>
      </c>
      <c r="F6486" s="3">
        <v>64749</v>
      </c>
      <c r="G6486" s="3">
        <v>19284</v>
      </c>
      <c r="H6486" s="3">
        <v>57.301200000000001</v>
      </c>
      <c r="I6486" s="30">
        <v>798.38789999999995</v>
      </c>
      <c r="J6486" s="30">
        <v>798.38785210000003</v>
      </c>
      <c r="K6486" s="30">
        <v>5.0000000000000002E-5</v>
      </c>
      <c r="L6486" s="3">
        <v>2</v>
      </c>
      <c r="M6486" s="3">
        <v>2</v>
      </c>
      <c r="N6486" s="10">
        <f t="shared" si="707"/>
        <v>1</v>
      </c>
      <c r="O6486" s="35">
        <v>2</v>
      </c>
      <c r="P6486" s="17"/>
      <c r="Q6486" s="40">
        <v>1595.77001</v>
      </c>
      <c r="R6486" s="40">
        <v>798.38864000000001</v>
      </c>
      <c r="S6486" s="18">
        <f t="shared" si="708"/>
        <v>-0.92686689538112144</v>
      </c>
      <c r="T6486" s="18">
        <f t="shared" si="709"/>
        <v>-0.98686273890060106</v>
      </c>
      <c r="U6486" s="18">
        <f t="shared" si="710"/>
        <v>-1.3026237447329532</v>
      </c>
      <c r="V6486" s="30">
        <v>798.38760000000002</v>
      </c>
      <c r="W6486" s="3" t="s">
        <v>47</v>
      </c>
      <c r="X6486" s="3" t="s">
        <v>65</v>
      </c>
      <c r="Y6486" s="3" t="s">
        <v>65</v>
      </c>
      <c r="Z6486" s="3" t="s">
        <v>47</v>
      </c>
      <c r="AA6486" s="3" t="s">
        <v>47</v>
      </c>
      <c r="AB6486" s="12" t="s">
        <v>47</v>
      </c>
      <c r="AC6486" s="3" t="s">
        <v>47</v>
      </c>
      <c r="AD6486" s="3" t="s">
        <v>47</v>
      </c>
      <c r="AE6486" s="3" t="s">
        <v>47</v>
      </c>
      <c r="AF6486" s="3" t="s">
        <v>47</v>
      </c>
      <c r="AG6486" s="3" t="s">
        <v>47</v>
      </c>
      <c r="AH6486" s="3" t="s">
        <v>47</v>
      </c>
      <c r="AI6486" s="3" t="s">
        <v>47</v>
      </c>
      <c r="AJ6486" s="3" t="s">
        <v>47</v>
      </c>
      <c r="AK6486" s="3" t="s">
        <v>47</v>
      </c>
      <c r="AL6486" s="3" t="s">
        <v>47</v>
      </c>
      <c r="AM6486" s="3" t="s">
        <v>47</v>
      </c>
      <c r="AN6486" s="3" t="s">
        <v>47</v>
      </c>
      <c r="AO6486" s="3" t="s">
        <v>47</v>
      </c>
      <c r="AP6486" s="3" t="s">
        <v>47</v>
      </c>
      <c r="AQ6486" s="3" t="s">
        <v>47</v>
      </c>
      <c r="AU6486" s="3">
        <v>2</v>
      </c>
      <c r="AV6486" s="3">
        <v>19</v>
      </c>
      <c r="AW6486" s="3">
        <v>1</v>
      </c>
      <c r="AX6486" s="3">
        <v>19</v>
      </c>
      <c r="AY6486" s="3">
        <v>100</v>
      </c>
      <c r="AZ6486" s="6" t="str">
        <f t="shared" si="711"/>
        <v>3083.5</v>
      </c>
      <c r="BB6486" s="12" t="s">
        <v>79</v>
      </c>
      <c r="BC6486" s="12" t="s">
        <v>16760</v>
      </c>
      <c r="BJ6486" s="12">
        <f t="shared" si="712"/>
        <v>0</v>
      </c>
      <c r="BK6486" s="12">
        <f t="shared" si="713"/>
        <v>0</v>
      </c>
      <c r="BT6486" s="3" t="s">
        <v>16822</v>
      </c>
      <c r="BU6486" s="3" t="s">
        <v>16822</v>
      </c>
      <c r="CQ6486" s="3" t="str">
        <f>CONCATENATE(baseURL!$A$1,baseURL!$B$1,"+Acetyl",baseURL!$C$1,".",C6486,".",L6486,".pkl&amp;seq=",BC6486)</f>
        <v>http://proteomics.broadinstitute.org/millscripts/viewfeed.pl?side=xl&amp;cycle=1&amp;fixedMods=iaaC+Acetyl&amp;file=msdataSM/iPRG2012_nd/cpick_in/iPRG2012_nd.3083.5.2.pkl&amp;seq=SWQAYTDNLLGTGK</v>
      </c>
    </row>
    <row r="6487" spans="1:95" x14ac:dyDescent="0.2">
      <c r="A6487" s="3">
        <v>5759</v>
      </c>
      <c r="B6487" s="2" t="s">
        <v>16823</v>
      </c>
      <c r="C6487" s="2" t="s">
        <v>16824</v>
      </c>
      <c r="D6487" s="3">
        <v>16219</v>
      </c>
      <c r="E6487" s="3">
        <v>16203</v>
      </c>
      <c r="F6487" s="3">
        <v>64750</v>
      </c>
      <c r="G6487" s="3">
        <v>19285</v>
      </c>
      <c r="H6487" s="3">
        <v>57.304499999999997</v>
      </c>
      <c r="I6487" s="30">
        <v>946.49019999999996</v>
      </c>
      <c r="J6487" s="30">
        <v>946.49026509999999</v>
      </c>
      <c r="K6487" s="30">
        <v>-6.9999999999999994E-5</v>
      </c>
      <c r="L6487" s="3">
        <v>3</v>
      </c>
      <c r="M6487" s="3">
        <v>3</v>
      </c>
      <c r="N6487" s="10">
        <f t="shared" si="707"/>
        <v>1</v>
      </c>
      <c r="O6487" s="35">
        <v>3</v>
      </c>
      <c r="P6487" s="17"/>
      <c r="Q6487" s="40">
        <v>2837.4540499999998</v>
      </c>
      <c r="R6487" s="40">
        <v>946.48952999999995</v>
      </c>
      <c r="S6487" s="18">
        <f t="shared" si="708"/>
        <v>0.70787893450201733</v>
      </c>
      <c r="T6487" s="18">
        <f t="shared" si="709"/>
        <v>0.77665941010739037</v>
      </c>
      <c r="U6487" s="18">
        <f t="shared" si="710"/>
        <v>0.70787893450201733</v>
      </c>
      <c r="V6487" s="30">
        <v>946.49019999999996</v>
      </c>
      <c r="W6487" s="3" t="s">
        <v>47</v>
      </c>
      <c r="X6487" s="3" t="s">
        <v>47</v>
      </c>
      <c r="Y6487" s="3" t="s">
        <v>47</v>
      </c>
      <c r="Z6487" s="3" t="s">
        <v>47</v>
      </c>
      <c r="AA6487" s="3" t="s">
        <v>48</v>
      </c>
      <c r="AB6487" s="12" t="s">
        <v>47</v>
      </c>
      <c r="AC6487" s="3" t="s">
        <v>47</v>
      </c>
      <c r="AD6487" s="3" t="s">
        <v>47</v>
      </c>
      <c r="AE6487" s="3" t="s">
        <v>47</v>
      </c>
      <c r="AF6487" s="3" t="s">
        <v>47</v>
      </c>
      <c r="AG6487" s="3" t="s">
        <v>47</v>
      </c>
      <c r="AI6487" s="3" t="s">
        <v>47</v>
      </c>
      <c r="AJ6487" s="3" t="s">
        <v>47</v>
      </c>
      <c r="AK6487" s="3" t="s">
        <v>47</v>
      </c>
      <c r="AL6487" s="3" t="s">
        <v>47</v>
      </c>
      <c r="AM6487" s="3" t="s">
        <v>47</v>
      </c>
      <c r="AN6487" s="3" t="s">
        <v>47</v>
      </c>
      <c r="AU6487" s="3">
        <v>0</v>
      </c>
      <c r="AV6487" s="3">
        <v>16</v>
      </c>
      <c r="AW6487" s="3">
        <v>1</v>
      </c>
      <c r="AX6487" s="3">
        <v>16</v>
      </c>
      <c r="AY6487" s="3">
        <v>100</v>
      </c>
      <c r="AZ6487" s="6" t="str">
        <f t="shared" si="711"/>
        <v>3083.6</v>
      </c>
      <c r="BC6487" s="12" t="s">
        <v>16825</v>
      </c>
      <c r="BJ6487" s="12">
        <f t="shared" si="712"/>
        <v>0</v>
      </c>
      <c r="BK6487" s="12">
        <f t="shared" si="713"/>
        <v>0</v>
      </c>
      <c r="CQ6487" s="3" t="str">
        <f>CONCATENATE(baseURL!$A$1,baseURL!$B$1,baseURL!$C$1,".",C6487,".",L6487,".pkl&amp;seq=",BC6487)</f>
        <v>http://proteomics.broadinstitute.org/millscripts/viewfeed.pl?side=xl&amp;cycle=1&amp;fixedMods=iaaC&amp;file=msdataSM/iPRG2012_nd/cpick_in/iPRG2012_nd.3083.6.3.pkl&amp;seq=GTLEGHNGWVTSLATSAGQPNLLLSASR</v>
      </c>
    </row>
    <row r="6488" spans="1:95" x14ac:dyDescent="0.2">
      <c r="A6488" s="3">
        <v>5331</v>
      </c>
      <c r="B6488" s="2" t="s">
        <v>16826</v>
      </c>
      <c r="C6488" s="2" t="s">
        <v>16827</v>
      </c>
      <c r="D6488" s="3">
        <v>16221</v>
      </c>
      <c r="E6488" s="3">
        <v>16205</v>
      </c>
      <c r="F6488" s="3">
        <v>64767</v>
      </c>
      <c r="G6488" s="3">
        <v>19288</v>
      </c>
      <c r="H6488" s="3">
        <v>57.323900000000002</v>
      </c>
      <c r="I6488" s="30">
        <v>682.36905999999999</v>
      </c>
      <c r="J6488" s="30">
        <v>682.37029540000003</v>
      </c>
      <c r="K6488" s="30">
        <v>-1.24E-3</v>
      </c>
      <c r="L6488" s="3">
        <v>3</v>
      </c>
      <c r="M6488" s="3">
        <v>3</v>
      </c>
      <c r="N6488" s="10">
        <f t="shared" si="707"/>
        <v>1</v>
      </c>
      <c r="O6488" s="35">
        <v>3</v>
      </c>
      <c r="P6488" s="17"/>
      <c r="Q6488" s="40">
        <v>2045.09537</v>
      </c>
      <c r="R6488" s="40">
        <v>682.36996999999997</v>
      </c>
      <c r="S6488" s="18">
        <f t="shared" si="708"/>
        <v>-1.3335874085669503</v>
      </c>
      <c r="T6488" s="18">
        <f t="shared" si="709"/>
        <v>0.47686740972086056</v>
      </c>
      <c r="U6488" s="18">
        <f t="shared" si="710"/>
        <v>0.33706055380447064</v>
      </c>
      <c r="V6488" s="30">
        <v>682.37019999999995</v>
      </c>
      <c r="W6488" s="3" t="s">
        <v>47</v>
      </c>
      <c r="X6488" s="3" t="s">
        <v>47</v>
      </c>
      <c r="Y6488" s="3" t="s">
        <v>47</v>
      </c>
      <c r="Z6488" s="3" t="s">
        <v>47</v>
      </c>
      <c r="AA6488" s="3" t="s">
        <v>47</v>
      </c>
      <c r="AB6488" s="12" t="s">
        <v>47</v>
      </c>
      <c r="AC6488" s="3" t="s">
        <v>47</v>
      </c>
      <c r="AD6488" s="3" t="s">
        <v>47</v>
      </c>
      <c r="AE6488" s="3" t="s">
        <v>47</v>
      </c>
      <c r="AF6488" s="3" t="s">
        <v>47</v>
      </c>
      <c r="AG6488" s="3" t="s">
        <v>47</v>
      </c>
      <c r="AH6488" s="3" t="s">
        <v>47</v>
      </c>
      <c r="AI6488" s="3" t="s">
        <v>47</v>
      </c>
      <c r="AJ6488" s="3" t="s">
        <v>47</v>
      </c>
      <c r="AK6488" s="3" t="s">
        <v>47</v>
      </c>
      <c r="AL6488" s="3" t="s">
        <v>47</v>
      </c>
      <c r="AM6488" s="3" t="s">
        <v>47</v>
      </c>
      <c r="AN6488" s="3" t="s">
        <v>48</v>
      </c>
      <c r="AU6488" s="3">
        <v>0</v>
      </c>
      <c r="AV6488" s="3">
        <v>17</v>
      </c>
      <c r="AW6488" s="3">
        <v>1</v>
      </c>
      <c r="AX6488" s="3">
        <v>17</v>
      </c>
      <c r="AY6488" s="3">
        <v>100</v>
      </c>
      <c r="AZ6488" s="6" t="str">
        <f t="shared" si="711"/>
        <v>3084.2</v>
      </c>
      <c r="BC6488" s="12" t="s">
        <v>16763</v>
      </c>
      <c r="BJ6488" s="12">
        <f t="shared" si="712"/>
        <v>0</v>
      </c>
      <c r="BK6488" s="12">
        <f t="shared" si="713"/>
        <v>0</v>
      </c>
      <c r="CQ6488" s="3" t="str">
        <f>CONCATENATE(baseURL!$A$1,baseURL!$B$1,baseURL!$C$1,".",C6488,".",L6488,".pkl&amp;seq=",BC6488)</f>
        <v>http://proteomics.broadinstitute.org/millscripts/viewfeed.pl?side=xl&amp;cycle=1&amp;fixedMods=iaaC&amp;file=msdataSM/iPRG2012_nd/cpick_in/iPRG2012_nd.3084.2.3.pkl&amp;seq=VFDEFKPLVEEPQNLLK</v>
      </c>
    </row>
    <row r="6489" spans="1:95" x14ac:dyDescent="0.2">
      <c r="A6489" s="3">
        <v>2438</v>
      </c>
      <c r="B6489" s="2" t="s">
        <v>16828</v>
      </c>
      <c r="C6489" s="2" t="s">
        <v>16829</v>
      </c>
      <c r="D6489" s="3">
        <v>16224</v>
      </c>
      <c r="E6489" s="3">
        <v>16208</v>
      </c>
      <c r="F6489" s="3">
        <v>64788</v>
      </c>
      <c r="G6489" s="3">
        <v>19292</v>
      </c>
      <c r="H6489" s="3">
        <v>57.346400000000003</v>
      </c>
      <c r="I6489" s="30">
        <v>722.87891999999999</v>
      </c>
      <c r="J6489" s="30">
        <v>722.88001810000003</v>
      </c>
      <c r="K6489" s="30">
        <v>-1.1000000000000001E-3</v>
      </c>
      <c r="L6489" s="3">
        <v>2</v>
      </c>
      <c r="M6489" s="3">
        <v>2</v>
      </c>
      <c r="N6489" s="10">
        <f t="shared" si="707"/>
        <v>1</v>
      </c>
      <c r="O6489" s="35">
        <v>2</v>
      </c>
      <c r="P6489" s="17"/>
      <c r="Q6489" s="40">
        <v>1444.75297</v>
      </c>
      <c r="R6489" s="40">
        <v>722.88012000000003</v>
      </c>
      <c r="S6489" s="18">
        <f t="shared" si="708"/>
        <v>-1.6600262849113014</v>
      </c>
      <c r="T6489" s="18">
        <f t="shared" si="709"/>
        <v>-0.14096389869485823</v>
      </c>
      <c r="U6489" s="18">
        <f t="shared" si="710"/>
        <v>0.11066841886827133</v>
      </c>
      <c r="V6489" s="30">
        <v>722.88019999999995</v>
      </c>
      <c r="W6489" s="3" t="s">
        <v>47</v>
      </c>
      <c r="Z6489" s="3" t="s">
        <v>47</v>
      </c>
      <c r="AA6489" s="3" t="s">
        <v>47</v>
      </c>
      <c r="AB6489" s="12" t="s">
        <v>47</v>
      </c>
      <c r="AC6489" s="3" t="s">
        <v>47</v>
      </c>
      <c r="AD6489" s="3" t="s">
        <v>47</v>
      </c>
      <c r="AE6489" s="3" t="s">
        <v>47</v>
      </c>
      <c r="AF6489" s="3" t="s">
        <v>47</v>
      </c>
      <c r="AH6489" s="3" t="s">
        <v>47</v>
      </c>
      <c r="AI6489" s="3" t="s">
        <v>47</v>
      </c>
      <c r="AK6489" s="3" t="s">
        <v>47</v>
      </c>
      <c r="AL6489" s="3" t="s">
        <v>47</v>
      </c>
      <c r="AU6489" s="3">
        <v>0</v>
      </c>
      <c r="AV6489" s="3">
        <v>12</v>
      </c>
      <c r="AW6489" s="3">
        <v>1</v>
      </c>
      <c r="AX6489" s="3">
        <v>12</v>
      </c>
      <c r="AY6489" s="3">
        <v>100</v>
      </c>
      <c r="AZ6489" s="6" t="str">
        <f t="shared" si="711"/>
        <v>3085.2</v>
      </c>
      <c r="BC6489" s="12" t="s">
        <v>16830</v>
      </c>
      <c r="BJ6489" s="12">
        <f t="shared" si="712"/>
        <v>0</v>
      </c>
      <c r="BK6489" s="12">
        <f t="shared" si="713"/>
        <v>0</v>
      </c>
      <c r="CQ6489" s="3" t="str">
        <f>CONCATENATE(baseURL!$A$1,baseURL!$B$1,baseURL!$C$1,".",C6489,".",L6489,".pkl&amp;seq=",BC6489)</f>
        <v>http://proteomics.broadinstitute.org/millscripts/viewfeed.pl?side=xl&amp;cycle=1&amp;fixedMods=iaaC&amp;file=msdataSM/iPRG2012_nd/cpick_in/iPRG2012_nd.3085.2.2.pkl&amp;seq=KELDELAASLENL</v>
      </c>
    </row>
    <row r="6490" spans="1:95" x14ac:dyDescent="0.2">
      <c r="A6490" s="3">
        <v>5956</v>
      </c>
      <c r="B6490" s="2" t="s">
        <v>16831</v>
      </c>
      <c r="C6490" s="2" t="s">
        <v>16826</v>
      </c>
      <c r="D6490" s="3">
        <v>16225</v>
      </c>
      <c r="E6490" s="3">
        <v>16209</v>
      </c>
      <c r="F6490" s="3">
        <v>64789</v>
      </c>
      <c r="G6490" s="3">
        <v>19293</v>
      </c>
      <c r="H6490" s="3">
        <v>57.3506</v>
      </c>
      <c r="I6490" s="30">
        <v>725.86488999999995</v>
      </c>
      <c r="J6490" s="30">
        <v>725.86525229999995</v>
      </c>
      <c r="K6490" s="30">
        <v>-3.6000000000000002E-4</v>
      </c>
      <c r="L6490" s="3">
        <v>4</v>
      </c>
      <c r="M6490" s="3">
        <v>4</v>
      </c>
      <c r="N6490" s="10">
        <f t="shared" si="707"/>
        <v>1</v>
      </c>
      <c r="O6490" s="35">
        <v>4</v>
      </c>
      <c r="P6490" s="17"/>
      <c r="Q6490" s="40">
        <v>2900.4352699999999</v>
      </c>
      <c r="R6490" s="40">
        <v>725.86427000000003</v>
      </c>
      <c r="S6490" s="18">
        <f t="shared" si="708"/>
        <v>0.85415417942059513</v>
      </c>
      <c r="T6490" s="18">
        <f t="shared" si="709"/>
        <v>1.3532833072479558</v>
      </c>
      <c r="U6490" s="18">
        <f t="shared" si="710"/>
        <v>1.281231269209204</v>
      </c>
      <c r="V6490" s="30">
        <v>725.86519999999996</v>
      </c>
      <c r="W6490" s="3" t="s">
        <v>47</v>
      </c>
      <c r="X6490" s="3" t="s">
        <v>47</v>
      </c>
      <c r="Y6490" s="3" t="s">
        <v>47</v>
      </c>
      <c r="Z6490" s="3" t="s">
        <v>47</v>
      </c>
      <c r="AA6490" s="3" t="s">
        <v>47</v>
      </c>
      <c r="AB6490" s="12" t="s">
        <v>47</v>
      </c>
      <c r="AC6490" s="3" t="s">
        <v>47</v>
      </c>
      <c r="AD6490" s="3" t="s">
        <v>47</v>
      </c>
      <c r="AE6490" s="3" t="s">
        <v>47</v>
      </c>
      <c r="AF6490" s="3" t="s">
        <v>52</v>
      </c>
      <c r="AG6490" s="3" t="s">
        <v>47</v>
      </c>
      <c r="AI6490" s="3" t="s">
        <v>47</v>
      </c>
      <c r="AJ6490" s="3" t="s">
        <v>47</v>
      </c>
      <c r="AK6490" s="3" t="s">
        <v>47</v>
      </c>
      <c r="AL6490" s="3" t="s">
        <v>48</v>
      </c>
      <c r="AM6490" s="3" t="s">
        <v>47</v>
      </c>
      <c r="AU6490" s="3">
        <v>0</v>
      </c>
      <c r="AV6490" s="3">
        <v>14</v>
      </c>
      <c r="AW6490" s="3">
        <v>1</v>
      </c>
      <c r="AX6490" s="3">
        <v>14</v>
      </c>
      <c r="AY6490" s="3">
        <v>100</v>
      </c>
      <c r="AZ6490" s="6" t="str">
        <f t="shared" si="711"/>
        <v>3085.3</v>
      </c>
      <c r="BC6490" s="12" t="s">
        <v>16832</v>
      </c>
      <c r="BJ6490" s="12">
        <f t="shared" si="712"/>
        <v>0</v>
      </c>
      <c r="BK6490" s="12">
        <f t="shared" si="713"/>
        <v>0</v>
      </c>
      <c r="CQ6490" s="3" t="str">
        <f>CONCATENATE(baseURL!$A$1,baseURL!$B$1,baseURL!$C$1,".",C6490,".",L6490,".pkl&amp;seq=",BC6490)</f>
        <v>http://proteomics.broadinstitute.org/millscripts/viewfeed.pl?side=xl&amp;cycle=1&amp;fixedMods=iaaC&amp;file=msdataSM/iPRG2012_nd/cpick_in/iPRG2012_nd.3085.3.4.pkl&amp;seq=FAPDFANEEYVNKLEAELPVKYGEK</v>
      </c>
    </row>
    <row r="6491" spans="1:95" x14ac:dyDescent="0.2">
      <c r="A6491" s="3">
        <v>2288</v>
      </c>
      <c r="B6491" s="2" t="s">
        <v>16833</v>
      </c>
      <c r="C6491" s="2" t="s">
        <v>16828</v>
      </c>
      <c r="D6491" s="3">
        <v>16229</v>
      </c>
      <c r="E6491" s="3">
        <v>16213</v>
      </c>
      <c r="F6491" s="3">
        <v>64810</v>
      </c>
      <c r="G6491" s="3">
        <v>19298</v>
      </c>
      <c r="H6491" s="3">
        <v>57.373100000000001</v>
      </c>
      <c r="I6491" s="30">
        <v>641.82011</v>
      </c>
      <c r="J6491" s="30">
        <v>641.81891199999995</v>
      </c>
      <c r="K6491" s="30">
        <v>1.1999999999999999E-3</v>
      </c>
      <c r="L6491" s="3">
        <v>2</v>
      </c>
      <c r="M6491" s="3">
        <v>2</v>
      </c>
      <c r="N6491" s="10">
        <f t="shared" si="707"/>
        <v>1</v>
      </c>
      <c r="O6491" s="35">
        <v>2</v>
      </c>
      <c r="P6491" s="17"/>
      <c r="Q6491" s="40">
        <v>1282.63139</v>
      </c>
      <c r="R6491" s="40">
        <v>641.81934000000001</v>
      </c>
      <c r="S6491" s="18">
        <f t="shared" si="708"/>
        <v>1.1997145489392904</v>
      </c>
      <c r="T6491" s="18">
        <f t="shared" si="709"/>
        <v>-0.66685432080664986</v>
      </c>
      <c r="U6491" s="18">
        <f t="shared" si="710"/>
        <v>-0.99716533935510743</v>
      </c>
      <c r="V6491" s="30">
        <v>641.81870000000004</v>
      </c>
      <c r="W6491" s="3" t="s">
        <v>47</v>
      </c>
      <c r="Z6491" s="3" t="s">
        <v>48</v>
      </c>
      <c r="AA6491" s="3" t="s">
        <v>47</v>
      </c>
      <c r="AB6491" s="12" t="s">
        <v>47</v>
      </c>
      <c r="AC6491" s="3" t="s">
        <v>47</v>
      </c>
      <c r="AD6491" s="3" t="s">
        <v>47</v>
      </c>
      <c r="AE6491" s="3" t="s">
        <v>47</v>
      </c>
      <c r="AF6491" s="3" t="s">
        <v>47</v>
      </c>
      <c r="AG6491" s="3" t="s">
        <v>47</v>
      </c>
      <c r="AH6491" s="3" t="s">
        <v>47</v>
      </c>
      <c r="AI6491" s="3" t="s">
        <v>47</v>
      </c>
      <c r="AJ6491" s="3" t="s">
        <v>47</v>
      </c>
      <c r="AK6491" s="3" t="s">
        <v>47</v>
      </c>
      <c r="AL6491" s="3" t="s">
        <v>52</v>
      </c>
      <c r="AO6491" s="3" t="s">
        <v>47</v>
      </c>
      <c r="AU6491" s="3">
        <v>0</v>
      </c>
      <c r="AV6491" s="3">
        <v>13</v>
      </c>
      <c r="AW6491" s="3">
        <v>1</v>
      </c>
      <c r="AX6491" s="3">
        <v>13</v>
      </c>
      <c r="AY6491" s="3">
        <v>100</v>
      </c>
      <c r="AZ6491" s="6" t="str">
        <f t="shared" si="711"/>
        <v>3086.3</v>
      </c>
      <c r="BC6491" s="12" t="s">
        <v>16779</v>
      </c>
      <c r="BJ6491" s="12">
        <f t="shared" si="712"/>
        <v>0</v>
      </c>
      <c r="BK6491" s="12">
        <f t="shared" si="713"/>
        <v>0</v>
      </c>
      <c r="BO6491" s="3" t="s">
        <v>114</v>
      </c>
      <c r="BR6491" s="3" t="s">
        <v>114</v>
      </c>
      <c r="CQ6491" s="3" t="str">
        <f>CONCATENATE(baseURL!$A$1,baseURL!$B$1,baseURL!$C$1,".",C6491,".",L6491,".pkl&amp;seq=",BC6491,"&amp;varMods=pyroGlu-Q")</f>
        <v>http://proteomics.broadinstitute.org/millscripts/viewfeed.pl?side=xl&amp;cycle=1&amp;fixedMods=iaaC&amp;file=msdataSM/iPRG2012_nd/cpick_in/iPRG2012_nd.3086.3.2.pkl&amp;seq=qLVFELPSETH&amp;varMods=pyroGlu-Q</v>
      </c>
    </row>
    <row r="6492" spans="1:95" x14ac:dyDescent="0.2">
      <c r="A6492" s="3">
        <v>1933</v>
      </c>
      <c r="B6492" s="2" t="s">
        <v>16834</v>
      </c>
      <c r="C6492" s="2" t="s">
        <v>16835</v>
      </c>
      <c r="D6492" s="3">
        <v>16232</v>
      </c>
      <c r="E6492" s="3">
        <v>16216</v>
      </c>
      <c r="F6492" s="3">
        <v>64829</v>
      </c>
      <c r="G6492" s="3">
        <v>19302</v>
      </c>
      <c r="H6492" s="3">
        <v>57.389800000000001</v>
      </c>
      <c r="I6492" s="30">
        <v>577.09463000000005</v>
      </c>
      <c r="J6492" s="30">
        <v>577.09287240000003</v>
      </c>
      <c r="K6492" s="30">
        <v>1.7600000000000001E-3</v>
      </c>
      <c r="L6492" s="3">
        <v>0</v>
      </c>
      <c r="M6492" s="3">
        <v>4</v>
      </c>
      <c r="N6492" s="10">
        <f t="shared" si="707"/>
        <v>1</v>
      </c>
      <c r="O6492" s="35">
        <v>4</v>
      </c>
      <c r="P6492" s="17"/>
      <c r="Q6492" s="40">
        <v>2305.3489599999998</v>
      </c>
      <c r="R6492" s="40">
        <v>577.09270000000004</v>
      </c>
      <c r="S6492" s="18">
        <f t="shared" si="708"/>
        <v>3.3443500498546461</v>
      </c>
      <c r="T6492" s="18">
        <f t="shared" si="709"/>
        <v>0.29873883346079722</v>
      </c>
      <c r="U6492" s="18">
        <f t="shared" si="710"/>
        <v>0</v>
      </c>
      <c r="V6492" s="30">
        <v>577.09270000000004</v>
      </c>
      <c r="W6492" s="3" t="s">
        <v>47</v>
      </c>
      <c r="X6492" s="3" t="s">
        <v>47</v>
      </c>
      <c r="Y6492" s="3" t="s">
        <v>47</v>
      </c>
      <c r="Z6492" s="3" t="s">
        <v>47</v>
      </c>
      <c r="AA6492" s="3" t="s">
        <v>47</v>
      </c>
      <c r="AB6492" s="12" t="s">
        <v>65</v>
      </c>
      <c r="AC6492" s="3" t="s">
        <v>47</v>
      </c>
      <c r="AE6492" s="3" t="s">
        <v>47</v>
      </c>
      <c r="AG6492" s="3" t="s">
        <v>52</v>
      </c>
      <c r="AL6492" s="3" t="s">
        <v>52</v>
      </c>
      <c r="AO6492" s="3" t="s">
        <v>48</v>
      </c>
      <c r="AU6492" s="3">
        <v>1</v>
      </c>
      <c r="AV6492" s="3">
        <v>7</v>
      </c>
      <c r="AW6492" s="3">
        <v>1</v>
      </c>
      <c r="AX6492" s="3">
        <v>7</v>
      </c>
      <c r="AY6492" s="3">
        <v>100</v>
      </c>
      <c r="AZ6492" s="6" t="str">
        <f t="shared" si="711"/>
        <v>3087.1</v>
      </c>
      <c r="BC6492" s="12" t="s">
        <v>16782</v>
      </c>
      <c r="BJ6492" s="12">
        <f t="shared" si="712"/>
        <v>0</v>
      </c>
      <c r="BK6492" s="12">
        <f t="shared" si="713"/>
        <v>0</v>
      </c>
      <c r="BP6492" s="3" t="s">
        <v>54</v>
      </c>
      <c r="BR6492" s="3" t="s">
        <v>54</v>
      </c>
      <c r="BX6492" s="3" t="s">
        <v>16836</v>
      </c>
      <c r="CQ6492" s="3" t="str">
        <f>CONCATENATE(baseURL!$A$1,baseURL!$B$1,baseURL!$C$1,".",C6492,".",L6492,".pkl&amp;seq=",BC6492,"&amp;varMods=Deamidated-N")</f>
        <v>http://proteomics.broadinstitute.org/millscripts/viewfeed.pl?side=xl&amp;cycle=1&amp;fixedMods=iaaC&amp;file=msdataSM/iPRG2012_nd/cpick_in/iPRG2012_nd.3087.1.0.pkl&amp;seq=AGKGLLKVnGSPLTLVEPELLR&amp;varMods=Deamidated-N</v>
      </c>
    </row>
    <row r="6493" spans="1:95" x14ac:dyDescent="0.2">
      <c r="A6493" s="3">
        <v>5348</v>
      </c>
      <c r="B6493" s="2" t="s">
        <v>16837</v>
      </c>
      <c r="C6493" s="2" t="s">
        <v>16838</v>
      </c>
      <c r="D6493" s="3">
        <v>16233</v>
      </c>
      <c r="E6493" s="3">
        <v>16217</v>
      </c>
      <c r="F6493" s="3">
        <v>64830</v>
      </c>
      <c r="G6493" s="3">
        <v>19303</v>
      </c>
      <c r="H6493" s="3">
        <v>57.392299999999999</v>
      </c>
      <c r="I6493" s="30">
        <v>640.69708000000003</v>
      </c>
      <c r="J6493" s="30">
        <v>640.69608129999995</v>
      </c>
      <c r="K6493" s="30">
        <v>1E-3</v>
      </c>
      <c r="L6493" s="3">
        <v>3</v>
      </c>
      <c r="M6493" s="3">
        <v>3</v>
      </c>
      <c r="N6493" s="10">
        <f t="shared" si="707"/>
        <v>1</v>
      </c>
      <c r="O6493" s="35">
        <v>3</v>
      </c>
      <c r="P6493" s="17"/>
      <c r="Q6493" s="40">
        <v>1920.07016</v>
      </c>
      <c r="R6493" s="40">
        <v>640.69489999999996</v>
      </c>
      <c r="S6493" s="18">
        <f t="shared" si="708"/>
        <v>3.4025555690652203</v>
      </c>
      <c r="T6493" s="18">
        <f t="shared" si="709"/>
        <v>1.8437793089733205</v>
      </c>
      <c r="U6493" s="18">
        <f t="shared" si="710"/>
        <v>1.5608053070034427</v>
      </c>
      <c r="V6493" s="30">
        <v>640.69590000000005</v>
      </c>
      <c r="W6493" s="3" t="s">
        <v>47</v>
      </c>
      <c r="X6493" s="3" t="s">
        <v>47</v>
      </c>
      <c r="Y6493" s="3" t="s">
        <v>47</v>
      </c>
      <c r="Z6493" s="3" t="s">
        <v>47</v>
      </c>
      <c r="AA6493" s="3" t="s">
        <v>48</v>
      </c>
      <c r="AB6493" s="12" t="s">
        <v>47</v>
      </c>
      <c r="AC6493" s="3" t="s">
        <v>47</v>
      </c>
      <c r="AD6493" s="3" t="s">
        <v>47</v>
      </c>
      <c r="AE6493" s="3" t="s">
        <v>47</v>
      </c>
      <c r="AF6493" s="3" t="s">
        <v>47</v>
      </c>
      <c r="AG6493" s="3" t="s">
        <v>48</v>
      </c>
      <c r="AH6493" s="3" t="s">
        <v>47</v>
      </c>
      <c r="AI6493" s="3" t="s">
        <v>47</v>
      </c>
      <c r="AJ6493" s="3" t="s">
        <v>47</v>
      </c>
      <c r="AK6493" s="3" t="s">
        <v>47</v>
      </c>
      <c r="AL6493" s="3" t="s">
        <v>48</v>
      </c>
      <c r="AM6493" s="3" t="s">
        <v>47</v>
      </c>
      <c r="AN6493" s="3" t="s">
        <v>47</v>
      </c>
      <c r="AU6493" s="3">
        <v>0</v>
      </c>
      <c r="AV6493" s="3">
        <v>15</v>
      </c>
      <c r="AW6493" s="3">
        <v>1</v>
      </c>
      <c r="AX6493" s="3">
        <v>15</v>
      </c>
      <c r="AY6493" s="3">
        <v>100</v>
      </c>
      <c r="AZ6493" s="6" t="str">
        <f t="shared" si="711"/>
        <v>3087.2</v>
      </c>
      <c r="BC6493" s="12" t="s">
        <v>16839</v>
      </c>
      <c r="BJ6493" s="12">
        <f t="shared" si="712"/>
        <v>0</v>
      </c>
      <c r="BK6493" s="12">
        <f t="shared" si="713"/>
        <v>0</v>
      </c>
      <c r="CQ6493" s="3" t="str">
        <f>CONCATENATE(baseURL!$A$1,baseURL!$B$1,baseURL!$C$1,".",C6493,".",L6493,".pkl&amp;seq=",BC6493)</f>
        <v>http://proteomics.broadinstitute.org/millscripts/viewfeed.pl?side=xl&amp;cycle=1&amp;fixedMods=iaaC&amp;file=msdataSM/iPRG2012_nd/cpick_in/iPRG2012_nd.3087.2.3.pkl&amp;seq=LVVVRAEALNLSGEFFR</v>
      </c>
    </row>
    <row r="6494" spans="1:95" x14ac:dyDescent="0.2">
      <c r="A6494" s="3">
        <v>7309</v>
      </c>
      <c r="B6494" s="2" t="s">
        <v>16840</v>
      </c>
      <c r="C6494" s="2" t="s">
        <v>16841</v>
      </c>
      <c r="D6494" s="3">
        <v>16234</v>
      </c>
      <c r="E6494" s="3">
        <v>16218</v>
      </c>
      <c r="F6494" s="3">
        <v>64831</v>
      </c>
      <c r="G6494" s="3">
        <v>19304</v>
      </c>
      <c r="H6494" s="3">
        <v>57.394799999999996</v>
      </c>
      <c r="I6494" s="30">
        <v>665.38774999999998</v>
      </c>
      <c r="J6494" s="30">
        <v>665.38436469999999</v>
      </c>
      <c r="K6494" s="30">
        <v>3.3899999999999998E-3</v>
      </c>
      <c r="L6494" s="3">
        <v>4</v>
      </c>
      <c r="M6494" s="3">
        <v>4</v>
      </c>
      <c r="N6494" s="10">
        <f t="shared" si="707"/>
        <v>1</v>
      </c>
      <c r="O6494" s="35">
        <v>4</v>
      </c>
      <c r="P6494" s="17"/>
      <c r="Q6494" s="40">
        <v>2658.5150400000002</v>
      </c>
      <c r="R6494" s="40">
        <v>665.38422000000003</v>
      </c>
      <c r="S6494" s="18">
        <f t="shared" si="708"/>
        <v>5.3052054645287203</v>
      </c>
      <c r="T6494" s="18">
        <f t="shared" si="709"/>
        <v>0.21746833726288164</v>
      </c>
      <c r="U6494" s="18">
        <f t="shared" si="710"/>
        <v>-3.0057821424126486E-2</v>
      </c>
      <c r="V6494" s="30">
        <v>665.38419999999996</v>
      </c>
      <c r="W6494" s="3" t="s">
        <v>47</v>
      </c>
      <c r="X6494" s="3" t="s">
        <v>47</v>
      </c>
      <c r="Y6494" s="3" t="s">
        <v>47</v>
      </c>
      <c r="Z6494" s="3" t="s">
        <v>52</v>
      </c>
      <c r="AA6494" s="3" t="s">
        <v>47</v>
      </c>
      <c r="AB6494" s="12" t="s">
        <v>47</v>
      </c>
      <c r="AC6494" s="3" t="s">
        <v>47</v>
      </c>
      <c r="AF6494" s="3" t="s">
        <v>47</v>
      </c>
      <c r="AG6494" s="3" t="s">
        <v>47</v>
      </c>
      <c r="AI6494" s="3" t="s">
        <v>47</v>
      </c>
      <c r="AL6494" s="3" t="s">
        <v>52</v>
      </c>
      <c r="AS6494" s="3" t="s">
        <v>65</v>
      </c>
      <c r="AU6494" s="3">
        <v>1</v>
      </c>
      <c r="AV6494" s="3">
        <v>9</v>
      </c>
      <c r="AW6494" s="3">
        <v>1</v>
      </c>
      <c r="AX6494" s="3">
        <v>9</v>
      </c>
      <c r="AY6494" s="3">
        <v>100</v>
      </c>
      <c r="AZ6494" s="6" t="str">
        <f t="shared" si="711"/>
        <v>3087.3</v>
      </c>
      <c r="BC6494" s="12" t="s">
        <v>16787</v>
      </c>
      <c r="BJ6494" s="12">
        <f t="shared" si="712"/>
        <v>0</v>
      </c>
      <c r="BK6494" s="12">
        <f t="shared" si="713"/>
        <v>0</v>
      </c>
      <c r="CO6494" s="3" t="s">
        <v>16842</v>
      </c>
      <c r="CQ6494" s="3" t="str">
        <f>CONCATENATE(baseURL!$A$1,baseURL!$B$1,baseURL!$C$1,".",C6494,".",L6494,".pkl&amp;seq=",BC6494)</f>
        <v>http://proteomics.broadinstitute.org/millscripts/viewfeed.pl?side=xl&amp;cycle=1&amp;fixedMods=iaaC&amp;file=msdataSM/iPRG2012_nd/cpick_in/iPRG2012_nd.3087.3.4.pkl&amp;seq=GLVKSPLKVVGLSTLPELYEKMEK</v>
      </c>
    </row>
    <row r="6495" spans="1:95" x14ac:dyDescent="0.2">
      <c r="A6495" s="3">
        <v>5758</v>
      </c>
      <c r="B6495" s="2" t="s">
        <v>16843</v>
      </c>
      <c r="C6495" s="2" t="s">
        <v>16833</v>
      </c>
      <c r="D6495" s="3">
        <v>16235</v>
      </c>
      <c r="E6495" s="3">
        <v>16219</v>
      </c>
      <c r="F6495" s="3">
        <v>64832</v>
      </c>
      <c r="G6495" s="3">
        <v>19305</v>
      </c>
      <c r="H6495" s="3">
        <v>57.397300000000001</v>
      </c>
      <c r="I6495" s="30">
        <v>861.08717000000001</v>
      </c>
      <c r="J6495" s="30">
        <v>861.08417340000005</v>
      </c>
      <c r="K6495" s="30">
        <v>3.0000000000000001E-3</v>
      </c>
      <c r="L6495" s="3">
        <v>3</v>
      </c>
      <c r="M6495" s="3">
        <v>3</v>
      </c>
      <c r="N6495" s="10">
        <f t="shared" si="707"/>
        <v>1</v>
      </c>
      <c r="O6495" s="35">
        <v>3</v>
      </c>
      <c r="P6495" s="17"/>
      <c r="Q6495" s="40">
        <v>2581.23578</v>
      </c>
      <c r="R6495" s="40">
        <v>861.08344</v>
      </c>
      <c r="S6495" s="18">
        <f t="shared" si="708"/>
        <v>4.3317521006078836</v>
      </c>
      <c r="T6495" s="18">
        <f t="shared" si="709"/>
        <v>0.85171769190948776</v>
      </c>
      <c r="U6495" s="18">
        <f t="shared" si="710"/>
        <v>0.8826090071060485</v>
      </c>
      <c r="V6495" s="30">
        <v>861.08420000000001</v>
      </c>
      <c r="W6495" s="3" t="s">
        <v>47</v>
      </c>
      <c r="X6495" s="3" t="s">
        <v>47</v>
      </c>
      <c r="Y6495" s="3" t="s">
        <v>47</v>
      </c>
      <c r="Z6495" s="3" t="s">
        <v>47</v>
      </c>
      <c r="AA6495" s="3" t="s">
        <v>48</v>
      </c>
      <c r="AB6495" s="12" t="s">
        <v>47</v>
      </c>
      <c r="AC6495" s="3" t="s">
        <v>47</v>
      </c>
      <c r="AD6495" s="3" t="s">
        <v>47</v>
      </c>
      <c r="AE6495" s="3" t="s">
        <v>47</v>
      </c>
      <c r="AF6495" s="3" t="s">
        <v>47</v>
      </c>
      <c r="AG6495" s="3" t="s">
        <v>47</v>
      </c>
      <c r="AI6495" s="3" t="s">
        <v>47</v>
      </c>
      <c r="AJ6495" s="3" t="s">
        <v>47</v>
      </c>
      <c r="AK6495" s="3" t="s">
        <v>47</v>
      </c>
      <c r="AL6495" s="3" t="s">
        <v>47</v>
      </c>
      <c r="AM6495" s="3" t="s">
        <v>47</v>
      </c>
      <c r="AN6495" s="3" t="s">
        <v>47</v>
      </c>
      <c r="AU6495" s="3">
        <v>0</v>
      </c>
      <c r="AV6495" s="3">
        <v>16</v>
      </c>
      <c r="AW6495" s="3">
        <v>1</v>
      </c>
      <c r="AX6495" s="3">
        <v>16</v>
      </c>
      <c r="AY6495" s="3">
        <v>100</v>
      </c>
      <c r="AZ6495" s="6" t="str">
        <f t="shared" si="711"/>
        <v>3087.4</v>
      </c>
      <c r="BC6495" s="12" t="s">
        <v>16844</v>
      </c>
      <c r="BJ6495" s="12">
        <f t="shared" si="712"/>
        <v>0</v>
      </c>
      <c r="BK6495" s="12">
        <f t="shared" si="713"/>
        <v>0</v>
      </c>
      <c r="CQ6495" s="3" t="str">
        <f>CONCATENATE(baseURL!$A$1,baseURL!$B$1,baseURL!$C$1,".",C6495,".",L6495,".pkl&amp;seq=",BC6495)</f>
        <v>http://proteomics.broadinstitute.org/millscripts/viewfeed.pl?side=xl&amp;cycle=1&amp;fixedMods=iaaC&amp;file=msdataSM/iPRG2012_nd/cpick_in/iPRG2012_nd.3087.4.3.pkl&amp;seq=TELLHDGAYWVSDPFNAQFTAAK</v>
      </c>
    </row>
    <row r="6496" spans="1:95" x14ac:dyDescent="0.2">
      <c r="A6496" s="3">
        <v>1914</v>
      </c>
      <c r="B6496" s="2" t="s">
        <v>16845</v>
      </c>
      <c r="C6496" s="2" t="s">
        <v>16846</v>
      </c>
      <c r="D6496" s="3">
        <v>16236</v>
      </c>
      <c r="E6496" s="3">
        <v>16220</v>
      </c>
      <c r="F6496" s="3">
        <v>64833</v>
      </c>
      <c r="G6496" s="3">
        <v>19306</v>
      </c>
      <c r="H6496" s="3">
        <v>57.399799999999999</v>
      </c>
      <c r="I6496" s="30">
        <v>876.78318000000002</v>
      </c>
      <c r="J6496" s="30">
        <v>876.78330989999995</v>
      </c>
      <c r="K6496" s="30">
        <v>-1.2999999999999999E-4</v>
      </c>
      <c r="L6496" s="3">
        <v>3</v>
      </c>
      <c r="M6496" s="3">
        <v>3</v>
      </c>
      <c r="N6496" s="10">
        <f t="shared" si="707"/>
        <v>1</v>
      </c>
      <c r="O6496" s="35">
        <v>3</v>
      </c>
      <c r="P6496" s="17"/>
      <c r="Q6496" s="40">
        <v>2628.33041</v>
      </c>
      <c r="R6496" s="40">
        <v>876.78165000000001</v>
      </c>
      <c r="S6496" s="18">
        <f t="shared" si="708"/>
        <v>1.7450182722260141</v>
      </c>
      <c r="T6496" s="18">
        <f t="shared" si="709"/>
        <v>1.8931737450663886</v>
      </c>
      <c r="U6496" s="18">
        <f t="shared" si="710"/>
        <v>1.6537754867213299</v>
      </c>
      <c r="V6496" s="30">
        <v>876.78309999999999</v>
      </c>
      <c r="W6496" s="3" t="s">
        <v>47</v>
      </c>
      <c r="X6496" s="3" t="s">
        <v>47</v>
      </c>
      <c r="Y6496" s="3" t="s">
        <v>47</v>
      </c>
      <c r="Z6496" s="3" t="s">
        <v>47</v>
      </c>
      <c r="AA6496" s="3" t="s">
        <v>47</v>
      </c>
      <c r="AB6496" s="12" t="s">
        <v>47</v>
      </c>
      <c r="AC6496" s="3" t="s">
        <v>47</v>
      </c>
      <c r="AD6496" s="3" t="s">
        <v>47</v>
      </c>
      <c r="AE6496" s="3" t="s">
        <v>47</v>
      </c>
      <c r="AF6496" s="3" t="s">
        <v>52</v>
      </c>
      <c r="AG6496" s="3" t="s">
        <v>47</v>
      </c>
      <c r="AI6496" s="3" t="s">
        <v>48</v>
      </c>
      <c r="AJ6496" s="3" t="s">
        <v>52</v>
      </c>
      <c r="AK6496" s="3" t="s">
        <v>52</v>
      </c>
      <c r="AO6496" s="3" t="s">
        <v>47</v>
      </c>
      <c r="AU6496" s="3">
        <v>0</v>
      </c>
      <c r="AV6496" s="3">
        <v>11</v>
      </c>
      <c r="AW6496" s="3">
        <v>2</v>
      </c>
      <c r="AX6496" s="3">
        <v>10</v>
      </c>
      <c r="AY6496" s="3">
        <v>90.91</v>
      </c>
      <c r="AZ6496" s="6" t="str">
        <f t="shared" si="711"/>
        <v>3087.5</v>
      </c>
      <c r="BB6496" s="12" t="s">
        <v>79</v>
      </c>
      <c r="BC6496" s="12" t="s">
        <v>16847</v>
      </c>
      <c r="BJ6496" s="12">
        <f t="shared" si="712"/>
        <v>0</v>
      </c>
      <c r="BK6496" s="12">
        <f t="shared" si="713"/>
        <v>0</v>
      </c>
      <c r="BO6496" s="3" t="s">
        <v>54</v>
      </c>
      <c r="BP6496" s="3" t="s">
        <v>54</v>
      </c>
      <c r="BR6496" s="3" t="s">
        <v>54</v>
      </c>
      <c r="BX6496" s="3" t="s">
        <v>16848</v>
      </c>
      <c r="CQ6496" s="3" t="str">
        <f>CONCATENATE(baseURL!$A$1,baseURL!$B$1,"+Acetyl",baseURL!$C$1,".",C6496,".",L6496,".pkl&amp;seq=",BC6496,"&amp;varMods=Deamidated-Q+Deamidated-N")</f>
        <v>http://proteomics.broadinstitute.org/millscripts/viewfeed.pl?side=xl&amp;cycle=1&amp;fixedMods=iaaC+Acetyl&amp;file=msdataSM/iPRG2012_nd/cpick_in/iPRG2012_nd.3087.5.3.pkl&amp;seq=SWqAYTDNLLGTGKVDKAVLYSR&amp;varMods=Deamidated-Q+Deamidated-N</v>
      </c>
    </row>
    <row r="6497" spans="1:95" x14ac:dyDescent="0.2">
      <c r="A6497" s="3">
        <v>4645</v>
      </c>
      <c r="B6497" s="2" t="s">
        <v>16849</v>
      </c>
      <c r="C6497" s="2" t="s">
        <v>16850</v>
      </c>
      <c r="D6497" s="3">
        <v>16238</v>
      </c>
      <c r="E6497" s="3">
        <v>16222</v>
      </c>
      <c r="F6497" s="3">
        <v>64835</v>
      </c>
      <c r="G6497" s="3">
        <v>19308</v>
      </c>
      <c r="H6497" s="3">
        <v>57.404800000000002</v>
      </c>
      <c r="I6497" s="30">
        <v>1180.7577000000001</v>
      </c>
      <c r="J6497" s="30">
        <v>1180.7558509999999</v>
      </c>
      <c r="K6497" s="30">
        <v>1.8500000000000001E-3</v>
      </c>
      <c r="L6497" s="3">
        <v>4</v>
      </c>
      <c r="M6497" s="3">
        <v>4</v>
      </c>
      <c r="N6497" s="10">
        <f t="shared" si="707"/>
        <v>1</v>
      </c>
      <c r="O6497" s="35">
        <v>4</v>
      </c>
      <c r="P6497" s="17"/>
      <c r="Q6497" s="40">
        <v>4719.9976500000002</v>
      </c>
      <c r="R6497" s="40">
        <v>1180.75487</v>
      </c>
      <c r="S6497" s="18">
        <f t="shared" si="708"/>
        <v>2.3967718211747835</v>
      </c>
      <c r="T6497" s="18">
        <f t="shared" si="709"/>
        <v>0.83082443683728924</v>
      </c>
      <c r="U6497" s="18">
        <f t="shared" si="710"/>
        <v>0.27948222654912686</v>
      </c>
      <c r="V6497" s="30">
        <v>1180.7552000000001</v>
      </c>
      <c r="W6497" s="3" t="s">
        <v>47</v>
      </c>
      <c r="X6497" s="3" t="s">
        <v>47</v>
      </c>
      <c r="Y6497" s="3" t="s">
        <v>47</v>
      </c>
      <c r="Z6497" s="3" t="s">
        <v>47</v>
      </c>
      <c r="AA6497" s="3" t="s">
        <v>48</v>
      </c>
      <c r="AB6497" s="12" t="s">
        <v>47</v>
      </c>
      <c r="AC6497" s="3" t="s">
        <v>47</v>
      </c>
      <c r="AD6497" s="3" t="s">
        <v>47</v>
      </c>
      <c r="AE6497" s="3" t="s">
        <v>47</v>
      </c>
      <c r="AF6497" s="3" t="s">
        <v>47</v>
      </c>
      <c r="AI6497" s="3" t="s">
        <v>47</v>
      </c>
      <c r="AK6497" s="3" t="s">
        <v>47</v>
      </c>
      <c r="AL6497" s="3" t="s">
        <v>47</v>
      </c>
      <c r="AM6497" s="3" t="s">
        <v>47</v>
      </c>
      <c r="AN6497" s="3" t="s">
        <v>48</v>
      </c>
      <c r="AU6497" s="3">
        <v>0</v>
      </c>
      <c r="AV6497" s="3">
        <v>13</v>
      </c>
      <c r="AW6497" s="3">
        <v>1</v>
      </c>
      <c r="AX6497" s="3">
        <v>13</v>
      </c>
      <c r="AY6497" s="3">
        <v>100</v>
      </c>
      <c r="AZ6497" s="6" t="str">
        <f t="shared" si="711"/>
        <v>3087.7</v>
      </c>
      <c r="BC6497" s="12" t="s">
        <v>16851</v>
      </c>
      <c r="BJ6497" s="12">
        <f t="shared" si="712"/>
        <v>0</v>
      </c>
      <c r="BK6497" s="12">
        <f t="shared" si="713"/>
        <v>0</v>
      </c>
      <c r="CQ6497" s="3" t="str">
        <f>CONCATENATE(baseURL!$A$1,baseURL!$B$1,baseURL!$C$1,".",C6497,".",L6497,".pkl&amp;seq=",BC6497)</f>
        <v>http://proteomics.broadinstitute.org/millscripts/viewfeed.pl?side=xl&amp;cycle=1&amp;fixedMods=iaaC&amp;file=msdataSM/iPRG2012_nd/cpick_in/iPRG2012_nd.3087.7.4.pkl&amp;seq=ADEFDSFPAASAAAAEEEEDDDVDLFGSDDEEADAEAEKLKAER</v>
      </c>
    </row>
    <row r="6498" spans="1:95" x14ac:dyDescent="0.2">
      <c r="A6498" s="3">
        <v>7583</v>
      </c>
      <c r="B6498" s="2" t="s">
        <v>16855</v>
      </c>
      <c r="C6498" s="2" t="s">
        <v>16856</v>
      </c>
      <c r="D6498" s="3">
        <v>16239</v>
      </c>
      <c r="E6498" s="3">
        <v>16223</v>
      </c>
      <c r="F6498" s="3">
        <v>64850</v>
      </c>
      <c r="G6498" s="3">
        <v>19310</v>
      </c>
      <c r="H6498" s="3">
        <v>57.414700000000003</v>
      </c>
      <c r="I6498" s="30">
        <v>500.30142999999998</v>
      </c>
      <c r="J6498" s="30">
        <v>500.30054369999999</v>
      </c>
      <c r="K6498" s="30">
        <v>8.8999999999999995E-4</v>
      </c>
      <c r="L6498" s="3">
        <v>0</v>
      </c>
      <c r="M6498" s="3">
        <v>4</v>
      </c>
      <c r="N6498" s="10">
        <f t="shared" si="707"/>
        <v>1</v>
      </c>
      <c r="O6498" s="35">
        <v>4</v>
      </c>
      <c r="P6498" s="17"/>
      <c r="Q6498" s="40">
        <v>1998.1779899999999</v>
      </c>
      <c r="R6498" s="40">
        <v>500.29996</v>
      </c>
      <c r="S6498" s="18">
        <f t="shared" si="708"/>
        <v>2.9382372926502511</v>
      </c>
      <c r="T6498" s="18">
        <f t="shared" si="709"/>
        <v>1.1667000732777579</v>
      </c>
      <c r="U6498" s="18">
        <f t="shared" si="710"/>
        <v>0.4797122110889952</v>
      </c>
      <c r="V6498" s="30">
        <v>500.30020000000002</v>
      </c>
      <c r="W6498" s="3" t="s">
        <v>47</v>
      </c>
      <c r="X6498" s="3" t="s">
        <v>47</v>
      </c>
      <c r="Y6498" s="3" t="s">
        <v>47</v>
      </c>
      <c r="AA6498" s="3" t="s">
        <v>65</v>
      </c>
      <c r="AB6498" s="12" t="s">
        <v>52</v>
      </c>
      <c r="AC6498" s="3" t="s">
        <v>65</v>
      </c>
      <c r="AF6498" s="3" t="s">
        <v>47</v>
      </c>
      <c r="AI6498" s="3" t="s">
        <v>48</v>
      </c>
      <c r="AO6498" s="3" t="s">
        <v>47</v>
      </c>
      <c r="AU6498" s="3">
        <v>2</v>
      </c>
      <c r="AV6498" s="3">
        <v>5</v>
      </c>
      <c r="AW6498" s="3">
        <v>2</v>
      </c>
      <c r="AX6498" s="3">
        <v>4</v>
      </c>
      <c r="AY6498" s="3">
        <v>80</v>
      </c>
      <c r="AZ6498" s="6" t="str">
        <f t="shared" si="711"/>
        <v>3088.1</v>
      </c>
      <c r="BB6498" s="12" t="s">
        <v>79</v>
      </c>
      <c r="BC6498" s="12" t="s">
        <v>16857</v>
      </c>
      <c r="BJ6498" s="12">
        <f t="shared" si="712"/>
        <v>0</v>
      </c>
      <c r="BK6498" s="12">
        <f t="shared" si="713"/>
        <v>0</v>
      </c>
      <c r="BW6498" s="3" t="s">
        <v>16858</v>
      </c>
      <c r="BY6498" s="3" t="s">
        <v>16859</v>
      </c>
      <c r="CB6498" s="3" t="s">
        <v>16860</v>
      </c>
      <c r="CQ6498" s="3" t="str">
        <f>CONCATENATE(baseURL!$A$1,baseURL!$B$1,"+Acetyl",baseURL!$C$1,".",C6498,".",L6498,".pkl&amp;seq=",BC6498)</f>
        <v>http://proteomics.broadinstitute.org/millscripts/viewfeed.pl?side=xl&amp;cycle=1&amp;fixedMods=iaaC+Acetyl&amp;file=msdataSM/iPRG2012_nd/cpick_in/iPRG2012_nd.3088.1.0.pkl&amp;seq=MDSKTPVTLAKVLKVLGR</v>
      </c>
    </row>
    <row r="6499" spans="1:95" x14ac:dyDescent="0.2">
      <c r="A6499" s="3">
        <v>2848</v>
      </c>
      <c r="B6499" s="2" t="s">
        <v>16861</v>
      </c>
      <c r="C6499" s="2" t="s">
        <v>16834</v>
      </c>
      <c r="D6499" s="3">
        <v>16240</v>
      </c>
      <c r="E6499" s="3">
        <v>16224</v>
      </c>
      <c r="F6499" s="3">
        <v>64851</v>
      </c>
      <c r="G6499" s="3">
        <v>19311</v>
      </c>
      <c r="H6499" s="3">
        <v>57.4163</v>
      </c>
      <c r="I6499" s="30">
        <v>550.30678</v>
      </c>
      <c r="J6499" s="30">
        <v>550.30429130000005</v>
      </c>
      <c r="K6499" s="30">
        <v>2.49E-3</v>
      </c>
      <c r="L6499" s="3">
        <v>3</v>
      </c>
      <c r="M6499" s="3">
        <v>3</v>
      </c>
      <c r="N6499" s="10">
        <f t="shared" si="707"/>
        <v>1</v>
      </c>
      <c r="O6499" s="35">
        <v>3</v>
      </c>
      <c r="P6499" s="17"/>
      <c r="Q6499" s="40">
        <v>1648.89786</v>
      </c>
      <c r="R6499" s="40">
        <v>550.30413999999996</v>
      </c>
      <c r="S6499" s="18">
        <f t="shared" si="708"/>
        <v>4.7973471543248145</v>
      </c>
      <c r="T6499" s="18">
        <f t="shared" si="709"/>
        <v>0.27493887304594922</v>
      </c>
      <c r="U6499" s="18">
        <f t="shared" si="710"/>
        <v>0.29074831247096594</v>
      </c>
      <c r="V6499" s="30">
        <v>550.30430000000001</v>
      </c>
      <c r="Z6499" s="3" t="s">
        <v>47</v>
      </c>
      <c r="AA6499" s="3" t="s">
        <v>47</v>
      </c>
      <c r="AB6499" s="12" t="s">
        <v>52</v>
      </c>
      <c r="AC6499" s="3" t="s">
        <v>52</v>
      </c>
      <c r="AE6499" s="3" t="s">
        <v>47</v>
      </c>
      <c r="AF6499" s="3" t="s">
        <v>47</v>
      </c>
      <c r="AG6499" s="3" t="s">
        <v>52</v>
      </c>
      <c r="AI6499" s="3" t="s">
        <v>48</v>
      </c>
      <c r="AU6499" s="3">
        <v>0</v>
      </c>
      <c r="AV6499" s="3">
        <v>4</v>
      </c>
      <c r="AW6499" s="3">
        <v>1</v>
      </c>
      <c r="AX6499" s="3">
        <v>4</v>
      </c>
      <c r="AY6499" s="3">
        <v>100</v>
      </c>
      <c r="AZ6499" s="6" t="str">
        <f t="shared" si="711"/>
        <v>3088.2</v>
      </c>
      <c r="BC6499" s="12" t="s">
        <v>16793</v>
      </c>
      <c r="BJ6499" s="12">
        <f t="shared" si="712"/>
        <v>0</v>
      </c>
      <c r="BK6499" s="12">
        <f t="shared" si="713"/>
        <v>0</v>
      </c>
      <c r="CQ6499" s="3" t="str">
        <f>CONCATENATE(baseURL!$A$1,baseURL!$B$1,baseURL!$C$1,".",C6499,".",L6499,".pkl&amp;seq=",BC6499)</f>
        <v>http://proteomics.broadinstitute.org/millscripts/viewfeed.pl?side=xl&amp;cycle=1&amp;fixedMods=iaaC&amp;file=msdataSM/iPRG2012_nd/cpick_in/iPRG2012_nd.3088.2.3.pkl&amp;seq=KVFTPEELSGMLLGK</v>
      </c>
    </row>
    <row r="6500" spans="1:95" x14ac:dyDescent="0.2">
      <c r="A6500" s="3">
        <v>6447</v>
      </c>
      <c r="B6500" s="2" t="s">
        <v>16862</v>
      </c>
      <c r="C6500" s="2" t="s">
        <v>16837</v>
      </c>
      <c r="D6500" s="3">
        <v>16241</v>
      </c>
      <c r="E6500" s="3">
        <v>16225</v>
      </c>
      <c r="F6500" s="3">
        <v>64852</v>
      </c>
      <c r="G6500" s="3">
        <v>19312</v>
      </c>
      <c r="H6500" s="3">
        <v>57.417999999999999</v>
      </c>
      <c r="I6500" s="30">
        <v>586.97654999999997</v>
      </c>
      <c r="J6500" s="30">
        <v>586.97437720000005</v>
      </c>
      <c r="K6500" s="30">
        <v>2.1700000000000001E-3</v>
      </c>
      <c r="L6500" s="3">
        <v>3</v>
      </c>
      <c r="M6500" s="3">
        <v>3</v>
      </c>
      <c r="N6500" s="10">
        <f t="shared" si="707"/>
        <v>1</v>
      </c>
      <c r="O6500" s="35">
        <v>3</v>
      </c>
      <c r="P6500" s="17"/>
      <c r="Q6500" s="40">
        <v>1758.9061099999999</v>
      </c>
      <c r="R6500" s="40">
        <v>586.97356000000002</v>
      </c>
      <c r="S6500" s="18">
        <f t="shared" si="708"/>
        <v>5.0939262067516413</v>
      </c>
      <c r="T6500" s="18">
        <f t="shared" si="709"/>
        <v>1.3922262529654763</v>
      </c>
      <c r="U6500" s="18">
        <f t="shared" si="710"/>
        <v>1.090338719815201</v>
      </c>
      <c r="V6500" s="30">
        <v>586.9742</v>
      </c>
      <c r="W6500" s="3" t="s">
        <v>47</v>
      </c>
      <c r="X6500" s="3" t="s">
        <v>47</v>
      </c>
      <c r="Y6500" s="3" t="s">
        <v>47</v>
      </c>
      <c r="Z6500" s="3" t="s">
        <v>47</v>
      </c>
      <c r="AA6500" s="3" t="s">
        <v>47</v>
      </c>
      <c r="AB6500" s="12" t="s">
        <v>47</v>
      </c>
      <c r="AC6500" s="3" t="s">
        <v>47</v>
      </c>
      <c r="AD6500" s="3" t="s">
        <v>47</v>
      </c>
      <c r="AE6500" s="3" t="s">
        <v>47</v>
      </c>
      <c r="AF6500" s="3" t="s">
        <v>47</v>
      </c>
      <c r="AG6500" s="3" t="s">
        <v>47</v>
      </c>
      <c r="AH6500" s="3" t="s">
        <v>47</v>
      </c>
      <c r="AI6500" s="3" t="s">
        <v>47</v>
      </c>
      <c r="AJ6500" s="3" t="s">
        <v>47</v>
      </c>
      <c r="AK6500" s="3" t="s">
        <v>47</v>
      </c>
      <c r="AL6500" s="3" t="s">
        <v>47</v>
      </c>
      <c r="AU6500" s="3">
        <v>0</v>
      </c>
      <c r="AV6500" s="3">
        <v>16</v>
      </c>
      <c r="AW6500" s="3">
        <v>1</v>
      </c>
      <c r="AX6500" s="3">
        <v>16</v>
      </c>
      <c r="AY6500" s="3">
        <v>100</v>
      </c>
      <c r="AZ6500" s="6" t="str">
        <f t="shared" si="711"/>
        <v>3088.3</v>
      </c>
      <c r="BC6500" s="12" t="s">
        <v>16798</v>
      </c>
      <c r="BJ6500" s="12">
        <f t="shared" si="712"/>
        <v>0</v>
      </c>
      <c r="BK6500" s="12">
        <f t="shared" si="713"/>
        <v>0</v>
      </c>
      <c r="CQ6500" s="3" t="str">
        <f>CONCATENATE(baseURL!$A$1,baseURL!$B$1,baseURL!$C$1,".",C6500,".",L6500,".pkl&amp;seq=",BC6500)</f>
        <v>http://proteomics.broadinstitute.org/millscripts/viewfeed.pl?side=xl&amp;cycle=1&amp;fixedMods=iaaC&amp;file=msdataSM/iPRG2012_nd/cpick_in/iPRG2012_nd.3088.3.3.pkl&amp;seq=ALPGEYVTYALSGYVR</v>
      </c>
    </row>
    <row r="6501" spans="1:95" x14ac:dyDescent="0.2">
      <c r="A6501" s="3">
        <v>7028</v>
      </c>
      <c r="B6501" s="2" t="s">
        <v>16863</v>
      </c>
      <c r="C6501" s="2" t="s">
        <v>16843</v>
      </c>
      <c r="D6501" s="3">
        <v>16243</v>
      </c>
      <c r="E6501" s="3">
        <v>16227</v>
      </c>
      <c r="F6501" s="3">
        <v>64854</v>
      </c>
      <c r="G6501" s="3">
        <v>19314</v>
      </c>
      <c r="H6501" s="3">
        <v>57.421300000000002</v>
      </c>
      <c r="I6501" s="30">
        <v>666.34418000000005</v>
      </c>
      <c r="J6501" s="30">
        <v>666.34386099999995</v>
      </c>
      <c r="K6501" s="30">
        <v>3.2000000000000003E-4</v>
      </c>
      <c r="L6501" s="3">
        <v>4</v>
      </c>
      <c r="M6501" s="3">
        <v>4</v>
      </c>
      <c r="N6501" s="10">
        <f t="shared" si="707"/>
        <v>1</v>
      </c>
      <c r="O6501" s="35">
        <v>4</v>
      </c>
      <c r="P6501" s="17"/>
      <c r="Q6501" s="40">
        <v>2662.3399100000001</v>
      </c>
      <c r="R6501" s="40">
        <v>666.34042999999997</v>
      </c>
      <c r="S6501" s="18">
        <f t="shared" si="708"/>
        <v>5.6277539696666086</v>
      </c>
      <c r="T6501" s="18">
        <f t="shared" si="709"/>
        <v>5.1490196985011965</v>
      </c>
      <c r="U6501" s="18">
        <f t="shared" si="710"/>
        <v>5.2075483398072944</v>
      </c>
      <c r="V6501" s="30">
        <v>666.34389999999996</v>
      </c>
      <c r="X6501" s="3" t="s">
        <v>47</v>
      </c>
      <c r="Y6501" s="3" t="s">
        <v>47</v>
      </c>
      <c r="Z6501" s="3" t="s">
        <v>47</v>
      </c>
      <c r="AA6501" s="3" t="s">
        <v>47</v>
      </c>
      <c r="AB6501" s="12" t="s">
        <v>47</v>
      </c>
      <c r="AC6501" s="3" t="s">
        <v>52</v>
      </c>
      <c r="AD6501" s="3" t="s">
        <v>47</v>
      </c>
      <c r="AE6501" s="3" t="s">
        <v>47</v>
      </c>
      <c r="AF6501" s="3" t="s">
        <v>47</v>
      </c>
      <c r="AG6501" s="3" t="s">
        <v>47</v>
      </c>
      <c r="AK6501" s="3" t="s">
        <v>48</v>
      </c>
      <c r="AL6501" s="3" t="s">
        <v>48</v>
      </c>
      <c r="AM6501" s="3" t="s">
        <v>47</v>
      </c>
      <c r="AU6501" s="3">
        <v>0</v>
      </c>
      <c r="AV6501" s="3">
        <v>10</v>
      </c>
      <c r="AW6501" s="3">
        <v>1</v>
      </c>
      <c r="AX6501" s="3">
        <v>10</v>
      </c>
      <c r="AY6501" s="3">
        <v>100</v>
      </c>
      <c r="AZ6501" s="6" t="str">
        <f t="shared" si="711"/>
        <v>3088.5</v>
      </c>
      <c r="BC6501" s="12" t="s">
        <v>16864</v>
      </c>
      <c r="BJ6501" s="12">
        <f t="shared" si="712"/>
        <v>0</v>
      </c>
      <c r="BK6501" s="12">
        <f t="shared" si="713"/>
        <v>0</v>
      </c>
      <c r="CQ6501" s="3" t="str">
        <f>CONCATENATE(baseURL!$A$1,baseURL!$B$1,baseURL!$C$1,".",C6501,".",L6501,".pkl&amp;seq=",BC6501)</f>
        <v>http://proteomics.broadinstitute.org/millscripts/viewfeed.pl?side=xl&amp;cycle=1&amp;fixedMods=iaaC&amp;file=msdataSM/iPRG2012_nd/cpick_in/iPRG2012_nd.3088.5.4.pkl&amp;seq=KAFDTTDEPDVKPYLPEELLWR</v>
      </c>
    </row>
    <row r="6502" spans="1:95" x14ac:dyDescent="0.2">
      <c r="A6502" s="3">
        <v>649</v>
      </c>
      <c r="B6502" s="2" t="s">
        <v>16852</v>
      </c>
      <c r="C6502" s="2" t="s">
        <v>16853</v>
      </c>
      <c r="D6502" s="3">
        <v>16247</v>
      </c>
      <c r="E6502" s="3">
        <v>16231</v>
      </c>
      <c r="F6502" s="3">
        <v>64858</v>
      </c>
      <c r="G6502" s="3">
        <v>19318</v>
      </c>
      <c r="H6502" s="3">
        <v>57.429699999999997</v>
      </c>
      <c r="I6502" s="30">
        <v>921.12721999999997</v>
      </c>
      <c r="J6502" s="30">
        <v>921.1247664</v>
      </c>
      <c r="K6502" s="30">
        <v>2.4499999999999999E-3</v>
      </c>
      <c r="L6502" s="3">
        <v>3</v>
      </c>
      <c r="M6502" s="3">
        <v>3</v>
      </c>
      <c r="N6502" s="10">
        <f t="shared" si="707"/>
        <v>1</v>
      </c>
      <c r="O6502" s="35">
        <v>3</v>
      </c>
      <c r="P6502" s="17"/>
      <c r="Q6502" s="40">
        <v>2761.3600499999998</v>
      </c>
      <c r="R6502" s="40">
        <v>921.12486999999999</v>
      </c>
      <c r="S6502" s="18">
        <f t="shared" si="708"/>
        <v>2.5512284778268293</v>
      </c>
      <c r="T6502" s="18">
        <f t="shared" si="709"/>
        <v>-0.11247117884087332</v>
      </c>
      <c r="U6502" s="18">
        <f t="shared" si="710"/>
        <v>3.2568874226514069E-2</v>
      </c>
      <c r="V6502" s="30">
        <v>921.12490000000003</v>
      </c>
      <c r="W6502" s="3" t="s">
        <v>47</v>
      </c>
      <c r="X6502" s="3" t="s">
        <v>47</v>
      </c>
      <c r="Y6502" s="3" t="s">
        <v>47</v>
      </c>
      <c r="Z6502" s="3" t="s">
        <v>48</v>
      </c>
      <c r="AA6502" s="3" t="s">
        <v>48</v>
      </c>
      <c r="AB6502" s="12" t="s">
        <v>47</v>
      </c>
      <c r="AC6502" s="3" t="s">
        <v>47</v>
      </c>
      <c r="AD6502" s="3" t="s">
        <v>47</v>
      </c>
      <c r="AE6502" s="3" t="s">
        <v>47</v>
      </c>
      <c r="AF6502" s="3" t="s">
        <v>47</v>
      </c>
      <c r="AG6502" s="3" t="s">
        <v>47</v>
      </c>
      <c r="AI6502" s="3" t="s">
        <v>47</v>
      </c>
      <c r="AK6502" s="3" t="s">
        <v>47</v>
      </c>
      <c r="AL6502" s="3" t="s">
        <v>52</v>
      </c>
      <c r="AN6502" s="3" t="s">
        <v>47</v>
      </c>
      <c r="AO6502" s="3" t="s">
        <v>47</v>
      </c>
      <c r="AP6502" s="3" t="s">
        <v>47</v>
      </c>
      <c r="AR6502" s="3" t="s">
        <v>47</v>
      </c>
      <c r="AU6502" s="3">
        <v>0</v>
      </c>
      <c r="AV6502" s="3">
        <v>15</v>
      </c>
      <c r="AW6502" s="3">
        <v>1</v>
      </c>
      <c r="AX6502" s="3">
        <v>15</v>
      </c>
      <c r="AY6502" s="3">
        <v>100</v>
      </c>
      <c r="AZ6502" s="6" t="str">
        <f t="shared" si="711"/>
        <v>3088.9</v>
      </c>
      <c r="BC6502" s="12" t="s">
        <v>16854</v>
      </c>
      <c r="BJ6502" s="12">
        <f t="shared" si="712"/>
        <v>0</v>
      </c>
      <c r="BK6502" s="12">
        <f t="shared" si="713"/>
        <v>0</v>
      </c>
      <c r="BN6502" s="3" t="s">
        <v>277</v>
      </c>
      <c r="BR6502" s="3" t="s">
        <v>277</v>
      </c>
      <c r="CQ6502" s="3" t="str">
        <f>CONCATENATE(baseURL!$A$1,baseURL!$B$1,baseURL!$C$1,".",C6502,".",L6502,".pkl&amp;seq=",BC6502,"&amp;varMods=Oxidation-M")</f>
        <v>http://proteomics.broadinstitute.org/millscripts/viewfeed.pl?side=xl&amp;cycle=1&amp;fixedMods=iaaC&amp;file=msdataSM/iPRG2012_nd/cpick_in/iPRG2012_nd.3088.9.3.pkl&amp;seq=SLVTLDVKPWDDETNLEEmVANVK&amp;varMods=Oxidation-M</v>
      </c>
    </row>
    <row r="6503" spans="1:95" x14ac:dyDescent="0.2">
      <c r="A6503" s="3">
        <v>2678</v>
      </c>
      <c r="B6503" s="2" t="s">
        <v>16865</v>
      </c>
      <c r="C6503" s="2" t="s">
        <v>16866</v>
      </c>
      <c r="D6503" s="3">
        <v>16248</v>
      </c>
      <c r="E6503" s="3">
        <v>16232</v>
      </c>
      <c r="F6503" s="3">
        <v>64871</v>
      </c>
      <c r="G6503" s="3">
        <v>19320</v>
      </c>
      <c r="H6503" s="3">
        <v>57.441200000000002</v>
      </c>
      <c r="I6503" s="30">
        <v>611.85162000000003</v>
      </c>
      <c r="J6503" s="30">
        <v>611.85102770000003</v>
      </c>
      <c r="K6503" s="30">
        <v>5.9000000000000003E-4</v>
      </c>
      <c r="L6503" s="3">
        <v>0</v>
      </c>
      <c r="M6503" s="3">
        <v>2</v>
      </c>
      <c r="N6503" s="10">
        <f t="shared" si="707"/>
        <v>1</v>
      </c>
      <c r="O6503" s="35">
        <v>2</v>
      </c>
      <c r="P6503" s="17"/>
      <c r="Q6503" s="40">
        <v>1222.69427</v>
      </c>
      <c r="R6503" s="40">
        <v>611.85077000000001</v>
      </c>
      <c r="S6503" s="18">
        <f t="shared" si="708"/>
        <v>1.3892276379974258</v>
      </c>
      <c r="T6503" s="18">
        <f t="shared" si="709"/>
        <v>0.42118113215763769</v>
      </c>
      <c r="U6503" s="18">
        <f t="shared" si="710"/>
        <v>0.53934720056434338</v>
      </c>
      <c r="V6503" s="30">
        <v>611.85109999999997</v>
      </c>
      <c r="W6503" s="3" t="s">
        <v>47</v>
      </c>
      <c r="Z6503" s="3" t="s">
        <v>47</v>
      </c>
      <c r="AA6503" s="3" t="s">
        <v>47</v>
      </c>
      <c r="AB6503" s="12" t="s">
        <v>47</v>
      </c>
      <c r="AC6503" s="3" t="s">
        <v>47</v>
      </c>
      <c r="AD6503" s="3" t="s">
        <v>47</v>
      </c>
      <c r="AE6503" s="3" t="s">
        <v>47</v>
      </c>
      <c r="AG6503" s="3" t="s">
        <v>47</v>
      </c>
      <c r="AH6503" s="3" t="s">
        <v>47</v>
      </c>
      <c r="AI6503" s="3" t="s">
        <v>47</v>
      </c>
      <c r="AJ6503" s="3" t="s">
        <v>47</v>
      </c>
      <c r="AK6503" s="3" t="s">
        <v>47</v>
      </c>
      <c r="AL6503" s="3" t="s">
        <v>47</v>
      </c>
      <c r="AN6503" s="3" t="s">
        <v>48</v>
      </c>
      <c r="AU6503" s="3">
        <v>0</v>
      </c>
      <c r="AV6503" s="3">
        <v>13</v>
      </c>
      <c r="AW6503" s="3">
        <v>1</v>
      </c>
      <c r="AX6503" s="3">
        <v>13</v>
      </c>
      <c r="AY6503" s="3">
        <v>100</v>
      </c>
      <c r="AZ6503" s="6" t="str">
        <f t="shared" si="711"/>
        <v>3089.1</v>
      </c>
      <c r="BC6503" s="12" t="s">
        <v>16867</v>
      </c>
      <c r="BJ6503" s="12">
        <f t="shared" si="712"/>
        <v>0</v>
      </c>
      <c r="BK6503" s="12">
        <f t="shared" si="713"/>
        <v>0</v>
      </c>
      <c r="CQ6503" s="3" t="str">
        <f>CONCATENATE(baseURL!$A$1,baseURL!$B$1,baseURL!$C$1,".",C6503,".",L6503,".pkl&amp;seq=",BC6503)</f>
        <v>http://proteomics.broadinstitute.org/millscripts/viewfeed.pl?side=xl&amp;cycle=1&amp;fixedMods=iaaC&amp;file=msdataSM/iPRG2012_nd/cpick_in/iPRG2012_nd.3089.1.0.pkl&amp;seq=YLFALNNLVR</v>
      </c>
    </row>
    <row r="6504" spans="1:95" x14ac:dyDescent="0.2">
      <c r="A6504" s="3">
        <v>56</v>
      </c>
      <c r="B6504" s="2" t="s">
        <v>16868</v>
      </c>
      <c r="C6504" s="2" t="s">
        <v>16855</v>
      </c>
      <c r="D6504" s="3">
        <v>16249</v>
      </c>
      <c r="E6504" s="3">
        <v>16233</v>
      </c>
      <c r="F6504" s="3">
        <v>64872</v>
      </c>
      <c r="G6504" s="3">
        <v>19321</v>
      </c>
      <c r="H6504" s="3">
        <v>57.444499999999998</v>
      </c>
      <c r="I6504" s="30">
        <v>679.02612999999997</v>
      </c>
      <c r="J6504" s="30">
        <v>679.02555489999997</v>
      </c>
      <c r="K6504" s="30">
        <v>5.8E-4</v>
      </c>
      <c r="L6504" s="3">
        <v>3</v>
      </c>
      <c r="M6504" s="3">
        <v>3</v>
      </c>
      <c r="N6504" s="10">
        <f t="shared" si="707"/>
        <v>1</v>
      </c>
      <c r="O6504" s="35">
        <v>3</v>
      </c>
      <c r="P6504" s="17"/>
      <c r="Q6504" s="40">
        <v>2035.0607199999999</v>
      </c>
      <c r="R6504" s="40">
        <v>679.02508999999998</v>
      </c>
      <c r="S6504" s="18">
        <f t="shared" si="708"/>
        <v>1.5316076170161101</v>
      </c>
      <c r="T6504" s="18">
        <f t="shared" si="709"/>
        <v>0.68465805880194319</v>
      </c>
      <c r="U6504" s="18">
        <f t="shared" si="710"/>
        <v>0.60380684900469739</v>
      </c>
      <c r="V6504" s="30">
        <v>679.02549999999997</v>
      </c>
      <c r="W6504" s="3" t="s">
        <v>47</v>
      </c>
      <c r="X6504" s="3" t="s">
        <v>65</v>
      </c>
      <c r="Y6504" s="3" t="s">
        <v>65</v>
      </c>
      <c r="Z6504" s="3" t="s">
        <v>47</v>
      </c>
      <c r="AA6504" s="3" t="s">
        <v>47</v>
      </c>
      <c r="AB6504" s="12" t="s">
        <v>47</v>
      </c>
      <c r="AC6504" s="3" t="s">
        <v>47</v>
      </c>
      <c r="AD6504" s="3" t="s">
        <v>47</v>
      </c>
      <c r="AF6504" s="3" t="s">
        <v>47</v>
      </c>
      <c r="AG6504" s="3" t="s">
        <v>47</v>
      </c>
      <c r="AH6504" s="3" t="s">
        <v>47</v>
      </c>
      <c r="AI6504" s="3" t="s">
        <v>47</v>
      </c>
      <c r="AK6504" s="3" t="s">
        <v>47</v>
      </c>
      <c r="AL6504" s="3" t="s">
        <v>47</v>
      </c>
      <c r="AM6504" s="3" t="s">
        <v>47</v>
      </c>
      <c r="AN6504" s="3" t="s">
        <v>47</v>
      </c>
      <c r="AO6504" s="3" t="s">
        <v>47</v>
      </c>
      <c r="AP6504" s="3" t="s">
        <v>47</v>
      </c>
      <c r="AU6504" s="3">
        <v>2</v>
      </c>
      <c r="AV6504" s="3">
        <v>16</v>
      </c>
      <c r="AW6504" s="3">
        <v>2</v>
      </c>
      <c r="AX6504" s="3">
        <v>12</v>
      </c>
      <c r="AY6504" s="3">
        <v>75</v>
      </c>
      <c r="AZ6504" s="6" t="str">
        <f t="shared" si="711"/>
        <v>3089.2</v>
      </c>
      <c r="BB6504" s="12" t="s">
        <v>79</v>
      </c>
      <c r="BC6504" s="12" t="s">
        <v>16869</v>
      </c>
      <c r="BD6504" s="12" t="s">
        <v>79</v>
      </c>
      <c r="BJ6504" s="12">
        <f t="shared" si="712"/>
        <v>0</v>
      </c>
      <c r="BK6504" s="12">
        <f t="shared" si="713"/>
        <v>0</v>
      </c>
      <c r="BT6504" s="3" t="s">
        <v>16870</v>
      </c>
      <c r="BU6504" s="3" t="s">
        <v>16870</v>
      </c>
      <c r="BY6504" s="3" t="s">
        <v>16871</v>
      </c>
      <c r="CB6504" s="3" t="s">
        <v>16871</v>
      </c>
      <c r="CE6504" s="3" t="s">
        <v>16871</v>
      </c>
      <c r="CL6504" s="3" t="s">
        <v>16871</v>
      </c>
      <c r="CQ6504" s="3" t="str">
        <f>CONCATENATE(baseURL!$A$1,baseURL!$B$1,"+Acetyl",baseURL!$C$1,".",C6504,".",L6504,".pkl&amp;seq=",BC6504,"&amp;varMods=Acetyl-K")</f>
        <v>http://proteomics.broadinstitute.org/millscripts/viewfeed.pl?side=xl&amp;cycle=1&amp;fixedMods=iaaC+Acetyl&amp;file=msdataSM/iPRG2012_nd/cpick_in/iPRG2012_nd.3089.2.3.pkl&amp;seq=SAPAQNYKLADLSLAAFGR&amp;varMods=Acetyl-K</v>
      </c>
    </row>
    <row r="6505" spans="1:95" x14ac:dyDescent="0.2">
      <c r="A6505" s="3">
        <v>5245</v>
      </c>
      <c r="B6505" s="2" t="s">
        <v>16872</v>
      </c>
      <c r="C6505" s="2" t="s">
        <v>16861</v>
      </c>
      <c r="D6505" s="3">
        <v>16250</v>
      </c>
      <c r="E6505" s="3">
        <v>16234</v>
      </c>
      <c r="F6505" s="3">
        <v>64873</v>
      </c>
      <c r="G6505" s="3">
        <v>19322</v>
      </c>
      <c r="H6505" s="3">
        <v>57.447899999999997</v>
      </c>
      <c r="I6505" s="30">
        <v>727.73213999999996</v>
      </c>
      <c r="J6505" s="30">
        <v>727.7318209</v>
      </c>
      <c r="K6505" s="30">
        <v>3.2000000000000003E-4</v>
      </c>
      <c r="L6505" s="3">
        <v>3</v>
      </c>
      <c r="M6505" s="3">
        <v>3</v>
      </c>
      <c r="N6505" s="10">
        <f t="shared" si="707"/>
        <v>1</v>
      </c>
      <c r="O6505" s="35">
        <v>3</v>
      </c>
      <c r="P6505" s="17"/>
      <c r="Q6505" s="40">
        <v>2181.1801599999999</v>
      </c>
      <c r="R6505" s="40">
        <v>727.73157000000003</v>
      </c>
      <c r="S6505" s="18">
        <f t="shared" si="708"/>
        <v>0.78325583693604273</v>
      </c>
      <c r="T6505" s="18">
        <f t="shared" si="709"/>
        <v>0.34476998155937993</v>
      </c>
      <c r="U6505" s="18">
        <f t="shared" si="710"/>
        <v>0.31605060089359599</v>
      </c>
      <c r="V6505" s="30">
        <v>727.73180000000002</v>
      </c>
      <c r="W6505" s="3" t="s">
        <v>47</v>
      </c>
      <c r="X6505" s="3" t="s">
        <v>47</v>
      </c>
      <c r="Y6505" s="3" t="s">
        <v>47</v>
      </c>
      <c r="Z6505" s="3" t="s">
        <v>47</v>
      </c>
      <c r="AA6505" s="3" t="s">
        <v>47</v>
      </c>
      <c r="AB6505" s="12" t="s">
        <v>47</v>
      </c>
      <c r="AC6505" s="3" t="s">
        <v>47</v>
      </c>
      <c r="AD6505" s="3" t="s">
        <v>47</v>
      </c>
      <c r="AE6505" s="3" t="s">
        <v>47</v>
      </c>
      <c r="AF6505" s="3" t="s">
        <v>47</v>
      </c>
      <c r="AG6505" s="3" t="s">
        <v>47</v>
      </c>
      <c r="AH6505" s="3" t="s">
        <v>47</v>
      </c>
      <c r="AI6505" s="3" t="s">
        <v>47</v>
      </c>
      <c r="AJ6505" s="3" t="s">
        <v>47</v>
      </c>
      <c r="AK6505" s="3" t="s">
        <v>47</v>
      </c>
      <c r="AL6505" s="3" t="s">
        <v>47</v>
      </c>
      <c r="AM6505" s="3" t="s">
        <v>47</v>
      </c>
      <c r="AN6505" s="3" t="s">
        <v>47</v>
      </c>
      <c r="AU6505" s="3">
        <v>0</v>
      </c>
      <c r="AV6505" s="3">
        <v>18</v>
      </c>
      <c r="AW6505" s="3">
        <v>1</v>
      </c>
      <c r="AX6505" s="3">
        <v>18</v>
      </c>
      <c r="AY6505" s="3">
        <v>100</v>
      </c>
      <c r="AZ6505" s="6" t="str">
        <f t="shared" si="711"/>
        <v>3089.3</v>
      </c>
      <c r="BC6505" s="12" t="s">
        <v>16873</v>
      </c>
      <c r="BJ6505" s="12">
        <f t="shared" si="712"/>
        <v>0</v>
      </c>
      <c r="BK6505" s="12">
        <f t="shared" si="713"/>
        <v>0</v>
      </c>
      <c r="CQ6505" s="3" t="str">
        <f>CONCATENATE(baseURL!$A$1,baseURL!$B$1,baseURL!$C$1,".",C6505,".",L6505,".pkl&amp;seq=",BC6505)</f>
        <v>http://proteomics.broadinstitute.org/millscripts/viewfeed.pl?side=xl&amp;cycle=1&amp;fixedMods=iaaC&amp;file=msdataSM/iPRG2012_nd/cpick_in/iPRG2012_nd.3089.3.3.pkl&amp;seq=LSLLFEDVYVKGTETPTLR</v>
      </c>
    </row>
    <row r="6506" spans="1:95" x14ac:dyDescent="0.2">
      <c r="A6506" s="3">
        <v>5859</v>
      </c>
      <c r="B6506" s="2" t="s">
        <v>16874</v>
      </c>
      <c r="C6506" s="2" t="s">
        <v>16862</v>
      </c>
      <c r="D6506" s="3">
        <v>16251</v>
      </c>
      <c r="E6506" s="3">
        <v>16235</v>
      </c>
      <c r="F6506" s="3">
        <v>64874</v>
      </c>
      <c r="G6506" s="3">
        <v>19323</v>
      </c>
      <c r="H6506" s="3">
        <v>57.4512</v>
      </c>
      <c r="I6506" s="30">
        <v>929.47312999999997</v>
      </c>
      <c r="J6506" s="30">
        <v>929.47407180000005</v>
      </c>
      <c r="K6506" s="30">
        <v>-9.3999999999999997E-4</v>
      </c>
      <c r="L6506" s="3">
        <v>4</v>
      </c>
      <c r="M6506" s="3">
        <v>4</v>
      </c>
      <c r="N6506" s="10">
        <f t="shared" si="707"/>
        <v>1</v>
      </c>
      <c r="O6506" s="35">
        <v>4</v>
      </c>
      <c r="P6506" s="17"/>
      <c r="Q6506" s="40">
        <v>3714.8683500000002</v>
      </c>
      <c r="R6506" s="40">
        <v>929.47254999999996</v>
      </c>
      <c r="S6506" s="18">
        <f t="shared" si="708"/>
        <v>0.62400982149883788</v>
      </c>
      <c r="T6506" s="18">
        <f t="shared" si="709"/>
        <v>1.6372726661926584</v>
      </c>
      <c r="U6506" s="18">
        <f t="shared" si="710"/>
        <v>1.4524366534570416</v>
      </c>
      <c r="V6506" s="30">
        <v>929.47389999999996</v>
      </c>
      <c r="W6506" s="3" t="s">
        <v>47</v>
      </c>
      <c r="X6506" s="3" t="s">
        <v>47</v>
      </c>
      <c r="Y6506" s="3" t="s">
        <v>47</v>
      </c>
      <c r="Z6506" s="3" t="s">
        <v>47</v>
      </c>
      <c r="AA6506" s="3" t="s">
        <v>47</v>
      </c>
      <c r="AB6506" s="12" t="s">
        <v>47</v>
      </c>
      <c r="AC6506" s="3" t="s">
        <v>47</v>
      </c>
      <c r="AD6506" s="3" t="s">
        <v>47</v>
      </c>
      <c r="AE6506" s="3" t="s">
        <v>47</v>
      </c>
      <c r="AF6506" s="3" t="s">
        <v>47</v>
      </c>
      <c r="AG6506" s="3" t="s">
        <v>47</v>
      </c>
      <c r="AI6506" s="3" t="s">
        <v>47</v>
      </c>
      <c r="AJ6506" s="3" t="s">
        <v>47</v>
      </c>
      <c r="AK6506" s="3" t="s">
        <v>47</v>
      </c>
      <c r="AL6506" s="3" t="s">
        <v>47</v>
      </c>
      <c r="AM6506" s="3" t="s">
        <v>47</v>
      </c>
      <c r="AN6506" s="3" t="s">
        <v>47</v>
      </c>
      <c r="AU6506" s="3">
        <v>0</v>
      </c>
      <c r="AV6506" s="3">
        <v>17</v>
      </c>
      <c r="AW6506" s="3">
        <v>1</v>
      </c>
      <c r="AX6506" s="3">
        <v>17</v>
      </c>
      <c r="AY6506" s="3">
        <v>100</v>
      </c>
      <c r="AZ6506" s="6" t="str">
        <f t="shared" si="711"/>
        <v>3089.4</v>
      </c>
      <c r="BC6506" s="12" t="s">
        <v>16875</v>
      </c>
      <c r="BJ6506" s="12">
        <f t="shared" si="712"/>
        <v>0</v>
      </c>
      <c r="BK6506" s="12">
        <f t="shared" si="713"/>
        <v>0</v>
      </c>
      <c r="CQ6506" s="3" t="str">
        <f>CONCATENATE(baseURL!$A$1,baseURL!$B$1,baseURL!$C$1,".",C6506,".",L6506,".pkl&amp;seq=",BC6506)</f>
        <v>http://proteomics.broadinstitute.org/millscripts/viewfeed.pl?side=xl&amp;cycle=1&amp;fixedMods=iaaC&amp;file=msdataSM/iPRG2012_nd/cpick_in/iPRG2012_nd.3089.4.4.pkl&amp;seq=LLVEEGLNHLPVQKQLVETDTNENFEGVSFMGK</v>
      </c>
    </row>
    <row r="6507" spans="1:95" x14ac:dyDescent="0.2">
      <c r="A6507" s="3">
        <v>687</v>
      </c>
      <c r="B6507" s="2" t="s">
        <v>16876</v>
      </c>
      <c r="C6507" s="2" t="s">
        <v>16877</v>
      </c>
      <c r="D6507" s="3">
        <v>16252</v>
      </c>
      <c r="E6507" s="3">
        <v>16236</v>
      </c>
      <c r="F6507" s="3">
        <v>64875</v>
      </c>
      <c r="G6507" s="3">
        <v>19324</v>
      </c>
      <c r="H6507" s="3">
        <v>57.454500000000003</v>
      </c>
      <c r="I6507" s="30">
        <v>1172.4961000000001</v>
      </c>
      <c r="J6507" s="30">
        <v>1172.4921979999999</v>
      </c>
      <c r="K6507" s="30">
        <v>3.8999999999999998E-3</v>
      </c>
      <c r="L6507" s="3">
        <v>4</v>
      </c>
      <c r="M6507" s="3">
        <v>4</v>
      </c>
      <c r="N6507" s="10">
        <f t="shared" si="707"/>
        <v>1</v>
      </c>
      <c r="O6507" s="35">
        <v>4</v>
      </c>
      <c r="P6507" s="17"/>
      <c r="Q6507" s="40">
        <v>4686.9461600000004</v>
      </c>
      <c r="R6507" s="40">
        <v>1172.492</v>
      </c>
      <c r="S6507" s="18">
        <f t="shared" si="708"/>
        <v>3.4968255647865267</v>
      </c>
      <c r="T6507" s="18">
        <f t="shared" si="709"/>
        <v>0.16887108820771946</v>
      </c>
      <c r="U6507" s="18">
        <f t="shared" si="710"/>
        <v>-0.25586528515733487</v>
      </c>
      <c r="V6507" s="30">
        <v>1172.4917</v>
      </c>
      <c r="W6507" s="3" t="s">
        <v>47</v>
      </c>
      <c r="Y6507" s="3" t="s">
        <v>47</v>
      </c>
      <c r="Z6507" s="3" t="s">
        <v>47</v>
      </c>
      <c r="AA6507" s="3" t="s">
        <v>47</v>
      </c>
      <c r="AB6507" s="12" t="s">
        <v>52</v>
      </c>
      <c r="AC6507" s="3" t="s">
        <v>47</v>
      </c>
      <c r="AD6507" s="3" t="s">
        <v>47</v>
      </c>
      <c r="AE6507" s="3" t="s">
        <v>47</v>
      </c>
      <c r="AF6507" s="3" t="s">
        <v>47</v>
      </c>
      <c r="AI6507" s="3" t="s">
        <v>47</v>
      </c>
      <c r="AK6507" s="3" t="s">
        <v>47</v>
      </c>
      <c r="AL6507" s="3" t="s">
        <v>47</v>
      </c>
      <c r="AO6507" s="3" t="s">
        <v>48</v>
      </c>
      <c r="AP6507" s="3" t="s">
        <v>48</v>
      </c>
      <c r="AR6507" s="3" t="s">
        <v>47</v>
      </c>
      <c r="AU6507" s="3">
        <v>0</v>
      </c>
      <c r="AV6507" s="3">
        <v>12</v>
      </c>
      <c r="AW6507" s="3">
        <v>4</v>
      </c>
      <c r="AX6507" s="3">
        <v>9</v>
      </c>
      <c r="AY6507" s="3">
        <v>75</v>
      </c>
      <c r="AZ6507" s="6" t="str">
        <f t="shared" si="711"/>
        <v>3089.5</v>
      </c>
      <c r="BC6507" s="12" t="s">
        <v>16878</v>
      </c>
      <c r="BF6507" s="12" t="s">
        <v>1468</v>
      </c>
      <c r="BJ6507" s="12">
        <f t="shared" si="712"/>
        <v>0</v>
      </c>
      <c r="BK6507" s="12">
        <f t="shared" si="713"/>
        <v>0</v>
      </c>
      <c r="BL6507" s="3" t="s">
        <v>162</v>
      </c>
      <c r="BR6507" s="3" t="s">
        <v>162</v>
      </c>
      <c r="BU6507" s="3" t="s">
        <v>16879</v>
      </c>
      <c r="BZ6507" s="3" t="s">
        <v>16880</v>
      </c>
      <c r="CB6507" s="3" t="s">
        <v>16881</v>
      </c>
      <c r="CQ6507" s="3" t="str">
        <f>CONCATENATE(baseURL!$A$1,baseURL!$B$1,baseURL!$C$1,".",C6507,".",L6507,".pkl&amp;seq=",BC6507,"&amp;varMods=Sodiated-D")</f>
        <v>http://proteomics.broadinstitute.org/millscripts/viewfeed.pl?side=xl&amp;cycle=1&amp;fixedMods=iaaC&amp;file=msdataSM/iPRG2012_nd/cpick_in/iPRG2012_nd.3089.5.4.pkl&amp;seq=FATVPTGGASSAAAGAAGAAAGGDAAEEEKEEEAKEEsDDDMGFGLFD&amp;varMods=Sodiated-D</v>
      </c>
    </row>
    <row r="6508" spans="1:95" x14ac:dyDescent="0.2">
      <c r="A6508" s="3">
        <v>3105</v>
      </c>
      <c r="B6508" s="2" t="s">
        <v>16882</v>
      </c>
      <c r="C6508" s="2" t="s">
        <v>16883</v>
      </c>
      <c r="D6508" s="3">
        <v>16253</v>
      </c>
      <c r="E6508" s="3">
        <v>16237</v>
      </c>
      <c r="F6508" s="3">
        <v>64892</v>
      </c>
      <c r="G6508" s="3">
        <v>19326</v>
      </c>
      <c r="H6508" s="3">
        <v>57.465899999999998</v>
      </c>
      <c r="I6508" s="30">
        <v>657.32862999999998</v>
      </c>
      <c r="J6508" s="30">
        <v>657.32942909999997</v>
      </c>
      <c r="K6508" s="30">
        <v>-8.0000000000000004E-4</v>
      </c>
      <c r="L6508" s="3">
        <v>3</v>
      </c>
      <c r="M6508" s="3">
        <v>3</v>
      </c>
      <c r="N6508" s="10">
        <f t="shared" si="707"/>
        <v>1</v>
      </c>
      <c r="O6508" s="35">
        <v>3</v>
      </c>
      <c r="P6508" s="17"/>
      <c r="Q6508" s="40">
        <v>1969.97281</v>
      </c>
      <c r="R6508" s="40">
        <v>657.32911999999999</v>
      </c>
      <c r="S6508" s="18">
        <f t="shared" si="708"/>
        <v>-0.74544088357659277</v>
      </c>
      <c r="T6508" s="18">
        <f t="shared" si="709"/>
        <v>0.47023627978218785</v>
      </c>
      <c r="U6508" s="18">
        <f t="shared" si="710"/>
        <v>0.57809701183445783</v>
      </c>
      <c r="V6508" s="30">
        <v>657.32950000000005</v>
      </c>
      <c r="W6508" s="3" t="s">
        <v>47</v>
      </c>
      <c r="X6508" s="3" t="s">
        <v>47</v>
      </c>
      <c r="Y6508" s="3" t="s">
        <v>47</v>
      </c>
      <c r="Z6508" s="3" t="s">
        <v>47</v>
      </c>
      <c r="AA6508" s="3" t="s">
        <v>47</v>
      </c>
      <c r="AB6508" s="12" t="s">
        <v>47</v>
      </c>
      <c r="AC6508" s="3" t="s">
        <v>48</v>
      </c>
      <c r="AD6508" s="3" t="s">
        <v>52</v>
      </c>
      <c r="AF6508" s="3" t="s">
        <v>48</v>
      </c>
      <c r="AH6508" s="3" t="s">
        <v>47</v>
      </c>
      <c r="AI6508" s="3" t="s">
        <v>48</v>
      </c>
      <c r="AL6508" s="3" t="s">
        <v>52</v>
      </c>
      <c r="AM6508" s="3" t="s">
        <v>48</v>
      </c>
      <c r="AU6508" s="3">
        <v>0</v>
      </c>
      <c r="AV6508" s="3">
        <v>7</v>
      </c>
      <c r="AW6508" s="3">
        <v>1</v>
      </c>
      <c r="AX6508" s="3">
        <v>7</v>
      </c>
      <c r="AY6508" s="3">
        <v>100</v>
      </c>
      <c r="AZ6508" s="6" t="str">
        <f t="shared" si="711"/>
        <v>3090.1</v>
      </c>
      <c r="BC6508" s="12" t="s">
        <v>16884</v>
      </c>
      <c r="BJ6508" s="12">
        <f t="shared" si="712"/>
        <v>0</v>
      </c>
      <c r="BK6508" s="12">
        <f t="shared" si="713"/>
        <v>0</v>
      </c>
      <c r="CQ6508" s="3" t="str">
        <f>CONCATENATE(baseURL!$A$1,baseURL!$B$1,baseURL!$C$1,".",C6508,".",L6508,".pkl&amp;seq=",BC6508)</f>
        <v>http://proteomics.broadinstitute.org/millscripts/viewfeed.pl?side=xl&amp;cycle=1&amp;fixedMods=iaaC&amp;file=msdataSM/iPRG2012_nd/cpick_in/iPRG2012_nd.3090.1.3.pkl&amp;seq=FLDGLYVSHKGFLVEDM</v>
      </c>
    </row>
    <row r="6509" spans="1:95" x14ac:dyDescent="0.2">
      <c r="A6509" s="3">
        <v>4082</v>
      </c>
      <c r="B6509" s="2" t="s">
        <v>16885</v>
      </c>
      <c r="C6509" s="2" t="s">
        <v>16865</v>
      </c>
      <c r="D6509" s="3">
        <v>16254</v>
      </c>
      <c r="E6509" s="3">
        <v>16238</v>
      </c>
      <c r="F6509" s="3">
        <v>64893</v>
      </c>
      <c r="G6509" s="3">
        <v>19327</v>
      </c>
      <c r="H6509" s="3">
        <v>57.469299999999997</v>
      </c>
      <c r="I6509" s="30">
        <v>745.38756000000001</v>
      </c>
      <c r="J6509" s="30">
        <v>745.38575179999998</v>
      </c>
      <c r="K6509" s="30">
        <v>1.81E-3</v>
      </c>
      <c r="L6509" s="3">
        <v>2</v>
      </c>
      <c r="M6509" s="3">
        <v>2</v>
      </c>
      <c r="N6509" s="10">
        <f t="shared" si="707"/>
        <v>1</v>
      </c>
      <c r="O6509" s="35">
        <v>2</v>
      </c>
      <c r="P6509" s="17"/>
      <c r="Q6509" s="40">
        <v>1489.7645299999999</v>
      </c>
      <c r="R6509" s="40">
        <v>745.38590999999997</v>
      </c>
      <c r="S6509" s="18">
        <f t="shared" si="708"/>
        <v>2.213618446370369</v>
      </c>
      <c r="T6509" s="18">
        <f t="shared" si="709"/>
        <v>-0.21223905344161745</v>
      </c>
      <c r="U6509" s="18">
        <f t="shared" si="710"/>
        <v>-0.28173325670262311</v>
      </c>
      <c r="V6509" s="30">
        <v>745.38570000000004</v>
      </c>
      <c r="W6509" s="3" t="s">
        <v>47</v>
      </c>
      <c r="X6509" s="3" t="s">
        <v>47</v>
      </c>
      <c r="Y6509" s="3" t="s">
        <v>47</v>
      </c>
      <c r="Z6509" s="3" t="s">
        <v>47</v>
      </c>
      <c r="AA6509" s="3" t="s">
        <v>47</v>
      </c>
      <c r="AB6509" s="12" t="s">
        <v>47</v>
      </c>
      <c r="AD6509" s="3" t="s">
        <v>47</v>
      </c>
      <c r="AE6509" s="3" t="s">
        <v>48</v>
      </c>
      <c r="AF6509" s="3" t="s">
        <v>47</v>
      </c>
      <c r="AG6509" s="3" t="s">
        <v>47</v>
      </c>
      <c r="AH6509" s="3" t="s">
        <v>47</v>
      </c>
      <c r="AJ6509" s="3" t="s">
        <v>47</v>
      </c>
      <c r="AK6509" s="3" t="s">
        <v>48</v>
      </c>
      <c r="AL6509" s="3" t="s">
        <v>47</v>
      </c>
      <c r="AM6509" s="3" t="s">
        <v>47</v>
      </c>
      <c r="AN6509" s="3" t="s">
        <v>47</v>
      </c>
      <c r="AO6509" s="3" t="s">
        <v>52</v>
      </c>
      <c r="AU6509" s="3">
        <v>0</v>
      </c>
      <c r="AV6509" s="3">
        <v>14</v>
      </c>
      <c r="AW6509" s="3">
        <v>1</v>
      </c>
      <c r="AX6509" s="3">
        <v>14</v>
      </c>
      <c r="AY6509" s="3">
        <v>100</v>
      </c>
      <c r="AZ6509" s="6" t="str">
        <f t="shared" si="711"/>
        <v>3090.2</v>
      </c>
      <c r="BC6509" s="12" t="s">
        <v>16886</v>
      </c>
      <c r="BJ6509" s="12">
        <f t="shared" si="712"/>
        <v>0</v>
      </c>
      <c r="BK6509" s="12">
        <f t="shared" si="713"/>
        <v>0</v>
      </c>
      <c r="CQ6509" s="3" t="str">
        <f>CONCATENATE(baseURL!$A$1,baseURL!$B$1,baseURL!$C$1,".",C6509,".",L6509,".pkl&amp;seq=",BC6509)</f>
        <v>http://proteomics.broadinstitute.org/millscripts/viewfeed.pl?side=xl&amp;cycle=1&amp;fixedMods=iaaC&amp;file=msdataSM/iPRG2012_nd/cpick_in/iPRG2012_nd.3090.2.2.pkl&amp;seq=QLEDLNLFDNLR</v>
      </c>
    </row>
    <row r="6510" spans="1:95" x14ac:dyDescent="0.2">
      <c r="A6510" s="3">
        <v>163</v>
      </c>
      <c r="B6510" s="2" t="s">
        <v>16887</v>
      </c>
      <c r="C6510" s="2" t="s">
        <v>16868</v>
      </c>
      <c r="D6510" s="3">
        <v>16255</v>
      </c>
      <c r="E6510" s="3">
        <v>16239</v>
      </c>
      <c r="F6510" s="3">
        <v>64894</v>
      </c>
      <c r="G6510" s="3">
        <v>19328</v>
      </c>
      <c r="H6510" s="3">
        <v>57.4726</v>
      </c>
      <c r="I6510" s="30">
        <v>749.40273000000002</v>
      </c>
      <c r="J6510" s="30">
        <v>749.40142100000003</v>
      </c>
      <c r="K6510" s="30">
        <v>1.31E-3</v>
      </c>
      <c r="L6510" s="3">
        <v>2</v>
      </c>
      <c r="M6510" s="3">
        <v>2</v>
      </c>
      <c r="N6510" s="10">
        <f t="shared" si="707"/>
        <v>1</v>
      </c>
      <c r="O6510" s="35">
        <v>2</v>
      </c>
      <c r="P6510" s="17"/>
      <c r="Q6510" s="40">
        <v>1497.79477</v>
      </c>
      <c r="R6510" s="40">
        <v>749.40102000000002</v>
      </c>
      <c r="S6510" s="18">
        <f t="shared" si="708"/>
        <v>2.2818223546089715</v>
      </c>
      <c r="T6510" s="18">
        <f t="shared" si="709"/>
        <v>0.53509401416447744</v>
      </c>
      <c r="U6510" s="18">
        <f t="shared" si="710"/>
        <v>0.90739134567560054</v>
      </c>
      <c r="V6510" s="30">
        <v>749.40170000000001</v>
      </c>
      <c r="W6510" s="3" t="s">
        <v>47</v>
      </c>
      <c r="X6510" s="3" t="s">
        <v>47</v>
      </c>
      <c r="Y6510" s="3" t="s">
        <v>65</v>
      </c>
      <c r="Z6510" s="3" t="s">
        <v>47</v>
      </c>
      <c r="AB6510" s="12" t="s">
        <v>47</v>
      </c>
      <c r="AC6510" s="3" t="s">
        <v>47</v>
      </c>
      <c r="AD6510" s="3" t="s">
        <v>47</v>
      </c>
      <c r="AE6510" s="3" t="s">
        <v>47</v>
      </c>
      <c r="AF6510" s="3" t="s">
        <v>47</v>
      </c>
      <c r="AG6510" s="3" t="s">
        <v>47</v>
      </c>
      <c r="AH6510" s="3" t="s">
        <v>47</v>
      </c>
      <c r="AI6510" s="3" t="s">
        <v>47</v>
      </c>
      <c r="AJ6510" s="3" t="s">
        <v>47</v>
      </c>
      <c r="AK6510" s="3" t="s">
        <v>47</v>
      </c>
      <c r="AL6510" s="3" t="s">
        <v>47</v>
      </c>
      <c r="AM6510" s="3" t="s">
        <v>47</v>
      </c>
      <c r="AO6510" s="3" t="s">
        <v>47</v>
      </c>
      <c r="AP6510" s="3" t="s">
        <v>47</v>
      </c>
      <c r="AQ6510" s="3" t="s">
        <v>47</v>
      </c>
      <c r="AU6510" s="3">
        <v>1</v>
      </c>
      <c r="AV6510" s="3">
        <v>18</v>
      </c>
      <c r="AW6510" s="3">
        <v>1</v>
      </c>
      <c r="AX6510" s="3">
        <v>18</v>
      </c>
      <c r="AY6510" s="3">
        <v>100</v>
      </c>
      <c r="AZ6510" s="6" t="str">
        <f t="shared" si="711"/>
        <v>3090.3</v>
      </c>
      <c r="BB6510" s="12" t="s">
        <v>79</v>
      </c>
      <c r="BC6510" s="12" t="s">
        <v>16808</v>
      </c>
      <c r="BJ6510" s="12">
        <f t="shared" si="712"/>
        <v>0</v>
      </c>
      <c r="BK6510" s="12">
        <f t="shared" si="713"/>
        <v>0</v>
      </c>
      <c r="BU6510" s="3" t="s">
        <v>16809</v>
      </c>
      <c r="CQ6510" s="3" t="str">
        <f>CONCATENATE(baseURL!$A$1,baseURL!$B$1,"+Acetyl",baseURL!$C$1,".",C6510,".",L6510,".pkl&amp;seq=",BC6510)</f>
        <v>http://proteomics.broadinstitute.org/millscripts/viewfeed.pl?side=xl&amp;cycle=1&amp;fixedMods=iaaC+Acetyl&amp;file=msdataSM/iPRG2012_nd/cpick_in/iPRG2012_nd.3090.3.2.pkl&amp;seq=SELTLGKYLFER</v>
      </c>
    </row>
    <row r="6511" spans="1:95" x14ac:dyDescent="0.2">
      <c r="A6511" s="3">
        <v>6736</v>
      </c>
      <c r="B6511" s="2" t="s">
        <v>16888</v>
      </c>
      <c r="C6511" s="2" t="s">
        <v>16872</v>
      </c>
      <c r="D6511" s="3">
        <v>16256</v>
      </c>
      <c r="E6511" s="3">
        <v>16240</v>
      </c>
      <c r="F6511" s="3">
        <v>64895</v>
      </c>
      <c r="G6511" s="3">
        <v>19329</v>
      </c>
      <c r="H6511" s="3">
        <v>57.475900000000003</v>
      </c>
      <c r="I6511" s="30">
        <v>807.73410000000001</v>
      </c>
      <c r="J6511" s="30">
        <v>807.73262050000005</v>
      </c>
      <c r="K6511" s="30">
        <v>1.48E-3</v>
      </c>
      <c r="L6511" s="3">
        <v>3</v>
      </c>
      <c r="M6511" s="3">
        <v>3</v>
      </c>
      <c r="N6511" s="10">
        <f t="shared" si="707"/>
        <v>1</v>
      </c>
      <c r="O6511" s="35">
        <v>3</v>
      </c>
      <c r="P6511" s="17"/>
      <c r="Q6511" s="40">
        <v>2421.1833499999998</v>
      </c>
      <c r="R6511" s="40">
        <v>807.73262999999997</v>
      </c>
      <c r="S6511" s="18">
        <f t="shared" si="708"/>
        <v>1.8199091449856031</v>
      </c>
      <c r="T6511" s="18">
        <f t="shared" si="709"/>
        <v>-1.1761317503257714E-2</v>
      </c>
      <c r="U6511" s="18">
        <f t="shared" si="710"/>
        <v>-0.16094434616667902</v>
      </c>
      <c r="V6511" s="30">
        <v>807.73249999999996</v>
      </c>
      <c r="W6511" s="3" t="s">
        <v>47</v>
      </c>
      <c r="X6511" s="3" t="s">
        <v>47</v>
      </c>
      <c r="Y6511" s="3" t="s">
        <v>47</v>
      </c>
      <c r="Z6511" s="3" t="s">
        <v>47</v>
      </c>
      <c r="AA6511" s="3" t="s">
        <v>48</v>
      </c>
      <c r="AB6511" s="12" t="s">
        <v>47</v>
      </c>
      <c r="AC6511" s="3" t="s">
        <v>47</v>
      </c>
      <c r="AD6511" s="3" t="s">
        <v>47</v>
      </c>
      <c r="AE6511" s="3" t="s">
        <v>47</v>
      </c>
      <c r="AF6511" s="3" t="s">
        <v>47</v>
      </c>
      <c r="AG6511" s="3" t="s">
        <v>47</v>
      </c>
      <c r="AI6511" s="3" t="s">
        <v>47</v>
      </c>
      <c r="AJ6511" s="3" t="s">
        <v>47</v>
      </c>
      <c r="AK6511" s="3" t="s">
        <v>47</v>
      </c>
      <c r="AL6511" s="3" t="s">
        <v>47</v>
      </c>
      <c r="AU6511" s="3">
        <v>0</v>
      </c>
      <c r="AV6511" s="3">
        <v>14</v>
      </c>
      <c r="AW6511" s="3">
        <v>1</v>
      </c>
      <c r="AX6511" s="3">
        <v>14</v>
      </c>
      <c r="AY6511" s="3">
        <v>100</v>
      </c>
      <c r="AZ6511" s="6" t="str">
        <f t="shared" si="711"/>
        <v>3090.4</v>
      </c>
      <c r="BC6511" s="12" t="s">
        <v>16889</v>
      </c>
      <c r="BJ6511" s="12">
        <f t="shared" si="712"/>
        <v>0</v>
      </c>
      <c r="BK6511" s="12">
        <f t="shared" si="713"/>
        <v>0</v>
      </c>
      <c r="CQ6511" s="3" t="str">
        <f>CONCATENATE(baseURL!$A$1,baseURL!$B$1,baseURL!$C$1,".",C6511,".",L6511,".pkl&amp;seq=",BC6511)</f>
        <v>http://proteomics.broadinstitute.org/millscripts/viewfeed.pl?side=xl&amp;cycle=1&amp;fixedMods=iaaC&amp;file=msdataSM/iPRG2012_nd/cpick_in/iPRG2012_nd.3090.4.3.pkl&amp;seq=FADGFLLHSGQPVNDFLDTATR</v>
      </c>
    </row>
    <row r="6512" spans="1:95" x14ac:dyDescent="0.2">
      <c r="A6512" s="3">
        <v>5878</v>
      </c>
      <c r="B6512" s="2" t="s">
        <v>16890</v>
      </c>
      <c r="C6512" s="2" t="s">
        <v>16874</v>
      </c>
      <c r="D6512" s="3">
        <v>16257</v>
      </c>
      <c r="E6512" s="3">
        <v>16241</v>
      </c>
      <c r="F6512" s="3">
        <v>64896</v>
      </c>
      <c r="G6512" s="3">
        <v>19330</v>
      </c>
      <c r="H6512" s="3">
        <v>57.479300000000002</v>
      </c>
      <c r="I6512" s="30">
        <v>868.68398999999999</v>
      </c>
      <c r="J6512" s="30">
        <v>868.68608819999997</v>
      </c>
      <c r="K6512" s="30">
        <v>-2.0999999999999999E-3</v>
      </c>
      <c r="L6512" s="3">
        <v>4</v>
      </c>
      <c r="M6512" s="3">
        <v>4</v>
      </c>
      <c r="N6512" s="10">
        <f t="shared" si="707"/>
        <v>1</v>
      </c>
      <c r="O6512" s="35">
        <v>4</v>
      </c>
      <c r="P6512" s="17"/>
      <c r="Q6512" s="40">
        <v>3471.71659</v>
      </c>
      <c r="R6512" s="40">
        <v>868.68460000000005</v>
      </c>
      <c r="S6512" s="18">
        <f t="shared" si="708"/>
        <v>-0.70221113629908227</v>
      </c>
      <c r="T6512" s="18">
        <f t="shared" si="709"/>
        <v>1.7131649391805837</v>
      </c>
      <c r="U6512" s="18">
        <f t="shared" si="710"/>
        <v>1.496515536134803</v>
      </c>
      <c r="V6512" s="30">
        <v>868.68589999999995</v>
      </c>
      <c r="W6512" s="3" t="s">
        <v>47</v>
      </c>
      <c r="X6512" s="3" t="s">
        <v>47</v>
      </c>
      <c r="Y6512" s="3" t="s">
        <v>47</v>
      </c>
      <c r="Z6512" s="3" t="s">
        <v>47</v>
      </c>
      <c r="AA6512" s="3" t="s">
        <v>47</v>
      </c>
      <c r="AB6512" s="12" t="s">
        <v>47</v>
      </c>
      <c r="AC6512" s="3" t="s">
        <v>47</v>
      </c>
      <c r="AD6512" s="3" t="s">
        <v>47</v>
      </c>
      <c r="AE6512" s="3" t="s">
        <v>47</v>
      </c>
      <c r="AF6512" s="3" t="s">
        <v>47</v>
      </c>
      <c r="AG6512" s="3" t="s">
        <v>47</v>
      </c>
      <c r="AI6512" s="3" t="s">
        <v>47</v>
      </c>
      <c r="AJ6512" s="3" t="s">
        <v>47</v>
      </c>
      <c r="AK6512" s="3" t="s">
        <v>47</v>
      </c>
      <c r="AL6512" s="3" t="s">
        <v>48</v>
      </c>
      <c r="AM6512" s="3" t="s">
        <v>47</v>
      </c>
      <c r="AN6512" s="3" t="s">
        <v>48</v>
      </c>
      <c r="AU6512" s="3">
        <v>0</v>
      </c>
      <c r="AV6512" s="3">
        <v>15</v>
      </c>
      <c r="AW6512" s="3">
        <v>1</v>
      </c>
      <c r="AX6512" s="3">
        <v>15</v>
      </c>
      <c r="AY6512" s="3">
        <v>100</v>
      </c>
      <c r="AZ6512" s="6" t="str">
        <f t="shared" si="711"/>
        <v>3090.5</v>
      </c>
      <c r="BC6512" s="12" t="s">
        <v>16891</v>
      </c>
      <c r="BJ6512" s="12">
        <f t="shared" si="712"/>
        <v>0</v>
      </c>
      <c r="BK6512" s="12">
        <f t="shared" si="713"/>
        <v>0</v>
      </c>
      <c r="CQ6512" s="3" t="str">
        <f>CONCATENATE(baseURL!$A$1,baseURL!$B$1,baseURL!$C$1,".",C6512,".",L6512,".pkl&amp;seq=",BC6512)</f>
        <v>http://proteomics.broadinstitute.org/millscripts/viewfeed.pl?side=xl&amp;cycle=1&amp;fixedMods=iaaC&amp;file=msdataSM/iPRG2012_nd/cpick_in/iPRG2012_nd.3090.5.4.pkl&amp;seq=SLATSGDSLGAVQLLTTDPPYSADAPTKEQYFK</v>
      </c>
    </row>
    <row r="6513" spans="1:95" x14ac:dyDescent="0.2">
      <c r="A6513" s="3">
        <v>3812</v>
      </c>
      <c r="B6513" s="2" t="s">
        <v>16892</v>
      </c>
      <c r="C6513" s="2" t="s">
        <v>16893</v>
      </c>
      <c r="D6513" s="3">
        <v>16258</v>
      </c>
      <c r="E6513" s="3">
        <v>16242</v>
      </c>
      <c r="F6513" s="3">
        <v>64913</v>
      </c>
      <c r="G6513" s="3">
        <v>19332</v>
      </c>
      <c r="H6513" s="3">
        <v>57.495699999999999</v>
      </c>
      <c r="I6513" s="30">
        <v>672.33902</v>
      </c>
      <c r="J6513" s="30">
        <v>672.33694309999998</v>
      </c>
      <c r="K6513" s="30">
        <v>2.0799999999999998E-3</v>
      </c>
      <c r="L6513" s="3">
        <v>0</v>
      </c>
      <c r="M6513" s="3">
        <v>5</v>
      </c>
      <c r="N6513" s="10">
        <f t="shared" si="707"/>
        <v>1</v>
      </c>
      <c r="O6513" s="35">
        <v>5</v>
      </c>
      <c r="P6513" s="17"/>
      <c r="Q6513" s="40">
        <v>3357.6532200000001</v>
      </c>
      <c r="R6513" s="40">
        <v>672.33645999999999</v>
      </c>
      <c r="S6513" s="18">
        <f t="shared" si="708"/>
        <v>3.8076173944467793</v>
      </c>
      <c r="T6513" s="18">
        <f t="shared" si="709"/>
        <v>0.71853904813780134</v>
      </c>
      <c r="U6513" s="18">
        <f t="shared" si="710"/>
        <v>0.65443423970488701</v>
      </c>
      <c r="V6513" s="30">
        <v>672.33690000000001</v>
      </c>
      <c r="W6513" s="3" t="s">
        <v>47</v>
      </c>
      <c r="X6513" s="3" t="s">
        <v>47</v>
      </c>
      <c r="Y6513" s="3" t="s">
        <v>47</v>
      </c>
      <c r="Z6513" s="3" t="s">
        <v>47</v>
      </c>
      <c r="AA6513" s="3" t="s">
        <v>48</v>
      </c>
      <c r="AB6513" s="12" t="s">
        <v>47</v>
      </c>
      <c r="AC6513" s="3" t="s">
        <v>47</v>
      </c>
      <c r="AE6513" s="3" t="s">
        <v>47</v>
      </c>
      <c r="AF6513" s="3" t="s">
        <v>48</v>
      </c>
      <c r="AG6513" s="3" t="s">
        <v>52</v>
      </c>
      <c r="AK6513" s="3" t="s">
        <v>47</v>
      </c>
      <c r="AL6513" s="3" t="s">
        <v>47</v>
      </c>
      <c r="AM6513" s="3" t="s">
        <v>47</v>
      </c>
      <c r="AN6513" s="3" t="s">
        <v>47</v>
      </c>
      <c r="AU6513" s="3">
        <v>0</v>
      </c>
      <c r="AV6513" s="3">
        <v>11</v>
      </c>
      <c r="AW6513" s="3">
        <v>1</v>
      </c>
      <c r="AX6513" s="3">
        <v>11</v>
      </c>
      <c r="AY6513" s="3">
        <v>100</v>
      </c>
      <c r="AZ6513" s="6" t="str">
        <f t="shared" si="711"/>
        <v>3091.1</v>
      </c>
      <c r="BC6513" s="12" t="s">
        <v>16894</v>
      </c>
      <c r="BJ6513" s="12">
        <f t="shared" si="712"/>
        <v>0</v>
      </c>
      <c r="BK6513" s="12">
        <f t="shared" si="713"/>
        <v>0</v>
      </c>
      <c r="CQ6513" s="3" t="str">
        <f>CONCATENATE(baseURL!$A$1,baseURL!$B$1,baseURL!$C$1,".",C6513,".",L6513,".pkl&amp;seq=",BC6513)</f>
        <v>http://proteomics.broadinstitute.org/millscripts/viewfeed.pl?side=xl&amp;cycle=1&amp;fixedMods=iaaC&amp;file=msdataSM/iPRG2012_nd/cpick_in/iPRG2012_nd.3091.1.0.pkl&amp;seq=TVAVDSVFEQNEMLDALAVTKGHGFEGVTHR</v>
      </c>
    </row>
    <row r="6514" spans="1:95" x14ac:dyDescent="0.2">
      <c r="A6514" s="3">
        <v>3936</v>
      </c>
      <c r="B6514" s="2" t="s">
        <v>16896</v>
      </c>
      <c r="C6514" s="2" t="s">
        <v>16897</v>
      </c>
      <c r="D6514" s="3">
        <v>16260</v>
      </c>
      <c r="E6514" s="3">
        <v>16244</v>
      </c>
      <c r="F6514" s="3">
        <v>64934</v>
      </c>
      <c r="G6514" s="3">
        <v>19335</v>
      </c>
      <c r="H6514" s="3">
        <v>57.516100000000002</v>
      </c>
      <c r="I6514" s="30">
        <v>496.96073999999999</v>
      </c>
      <c r="J6514" s="30">
        <v>496.960846</v>
      </c>
      <c r="K6514" s="30">
        <v>-1.1E-4</v>
      </c>
      <c r="L6514" s="3">
        <v>3</v>
      </c>
      <c r="M6514" s="3">
        <v>3</v>
      </c>
      <c r="N6514" s="10">
        <f t="shared" si="707"/>
        <v>1</v>
      </c>
      <c r="O6514" s="35">
        <v>3</v>
      </c>
      <c r="P6514" s="17"/>
      <c r="Q6514" s="40">
        <v>1488.8672099999999</v>
      </c>
      <c r="R6514" s="40">
        <v>496.96059000000002</v>
      </c>
      <c r="S6514" s="18">
        <f t="shared" si="708"/>
        <v>0.30183479933961549</v>
      </c>
      <c r="T6514" s="18">
        <f t="shared" si="709"/>
        <v>0.51513139095987415</v>
      </c>
      <c r="U6514" s="18">
        <f t="shared" si="710"/>
        <v>-0.18110087964952215</v>
      </c>
      <c r="V6514" s="30">
        <v>496.96050000000002</v>
      </c>
      <c r="W6514" s="3" t="s">
        <v>47</v>
      </c>
      <c r="X6514" s="3" t="s">
        <v>47</v>
      </c>
      <c r="Y6514" s="3" t="s">
        <v>47</v>
      </c>
      <c r="Z6514" s="3" t="s">
        <v>47</v>
      </c>
      <c r="AA6514" s="3" t="s">
        <v>47</v>
      </c>
      <c r="AB6514" s="12" t="s">
        <v>47</v>
      </c>
      <c r="AC6514" s="3" t="s">
        <v>47</v>
      </c>
      <c r="AD6514" s="3" t="s">
        <v>47</v>
      </c>
      <c r="AE6514" s="3" t="s">
        <v>47</v>
      </c>
      <c r="AG6514" s="3" t="s">
        <v>47</v>
      </c>
      <c r="AH6514" s="3" t="s">
        <v>47</v>
      </c>
      <c r="AI6514" s="3" t="s">
        <v>47</v>
      </c>
      <c r="AK6514" s="3" t="s">
        <v>47</v>
      </c>
      <c r="AL6514" s="3" t="s">
        <v>48</v>
      </c>
      <c r="AU6514" s="3">
        <v>0</v>
      </c>
      <c r="AV6514" s="3">
        <v>13</v>
      </c>
      <c r="AW6514" s="3">
        <v>1</v>
      </c>
      <c r="AX6514" s="3">
        <v>13</v>
      </c>
      <c r="AY6514" s="3">
        <v>100</v>
      </c>
      <c r="AZ6514" s="6" t="str">
        <f t="shared" si="711"/>
        <v>3092.1</v>
      </c>
      <c r="BC6514" s="12" t="s">
        <v>16898</v>
      </c>
      <c r="BJ6514" s="12">
        <f t="shared" si="712"/>
        <v>0</v>
      </c>
      <c r="BK6514" s="12">
        <f t="shared" si="713"/>
        <v>0</v>
      </c>
      <c r="CQ6514" s="3" t="str">
        <f>CONCATENATE(baseURL!$A$1,baseURL!$B$1,baseURL!$C$1,".",C6514,".",L6514,".pkl&amp;seq=",BC6514)</f>
        <v>http://proteomics.broadinstitute.org/millscripts/viewfeed.pl?side=xl&amp;cycle=1&amp;fixedMods=iaaC&amp;file=msdataSM/iPRG2012_nd/cpick_in/iPRG2012_nd.3092.1.3.pkl&amp;seq=SEFVPKVVETLLK</v>
      </c>
    </row>
    <row r="6515" spans="1:95" x14ac:dyDescent="0.2">
      <c r="A6515" s="3">
        <v>5664</v>
      </c>
      <c r="B6515" s="2" t="s">
        <v>16899</v>
      </c>
      <c r="C6515" s="2" t="s">
        <v>16895</v>
      </c>
      <c r="D6515" s="3">
        <v>16262</v>
      </c>
      <c r="E6515" s="3">
        <v>16246</v>
      </c>
      <c r="F6515" s="3">
        <v>64936</v>
      </c>
      <c r="G6515" s="3">
        <v>19337</v>
      </c>
      <c r="H6515" s="3">
        <v>57.5244</v>
      </c>
      <c r="I6515" s="30">
        <v>648.34087</v>
      </c>
      <c r="J6515" s="30">
        <v>648.34017779999999</v>
      </c>
      <c r="K6515" s="30">
        <v>6.8999999999999997E-4</v>
      </c>
      <c r="L6515" s="3">
        <v>4</v>
      </c>
      <c r="M6515" s="3">
        <v>4</v>
      </c>
      <c r="N6515" s="10">
        <f t="shared" si="707"/>
        <v>1</v>
      </c>
      <c r="O6515" s="35">
        <v>4</v>
      </c>
      <c r="P6515" s="17"/>
      <c r="Q6515" s="40">
        <v>2590.3358899999998</v>
      </c>
      <c r="R6515" s="40">
        <v>648.33942999999999</v>
      </c>
      <c r="S6515" s="18">
        <f t="shared" si="708"/>
        <v>2.2210588055740006</v>
      </c>
      <c r="T6515" s="18">
        <f t="shared" si="709"/>
        <v>1.1534081769470477</v>
      </c>
      <c r="U6515" s="18">
        <f t="shared" si="710"/>
        <v>1.1876495001832807</v>
      </c>
      <c r="V6515" s="30">
        <v>648.34019999999998</v>
      </c>
      <c r="W6515" s="3" t="s">
        <v>47</v>
      </c>
      <c r="X6515" s="3" t="s">
        <v>65</v>
      </c>
      <c r="Y6515" s="3" t="s">
        <v>47</v>
      </c>
      <c r="Z6515" s="3" t="s">
        <v>47</v>
      </c>
      <c r="AA6515" s="3" t="s">
        <v>47</v>
      </c>
      <c r="AB6515" s="12" t="s">
        <v>47</v>
      </c>
      <c r="AC6515" s="3" t="s">
        <v>47</v>
      </c>
      <c r="AD6515" s="3" t="s">
        <v>47</v>
      </c>
      <c r="AE6515" s="3" t="s">
        <v>47</v>
      </c>
      <c r="AF6515" s="3" t="s">
        <v>47</v>
      </c>
      <c r="AI6515" s="3" t="s">
        <v>48</v>
      </c>
      <c r="AJ6515" s="3" t="s">
        <v>47</v>
      </c>
      <c r="AK6515" s="3" t="s">
        <v>47</v>
      </c>
      <c r="AL6515" s="3" t="s">
        <v>47</v>
      </c>
      <c r="AM6515" s="3" t="s">
        <v>47</v>
      </c>
      <c r="AN6515" s="3" t="s">
        <v>47</v>
      </c>
      <c r="AU6515" s="3">
        <v>1</v>
      </c>
      <c r="AV6515" s="3">
        <v>14</v>
      </c>
      <c r="AW6515" s="3">
        <v>1</v>
      </c>
      <c r="AX6515" s="3">
        <v>14</v>
      </c>
      <c r="AY6515" s="3">
        <v>100</v>
      </c>
      <c r="AZ6515" s="6" t="str">
        <f t="shared" si="711"/>
        <v>3092.3</v>
      </c>
      <c r="BC6515" s="12" t="s">
        <v>16900</v>
      </c>
      <c r="BJ6515" s="12">
        <f t="shared" si="712"/>
        <v>0</v>
      </c>
      <c r="BK6515" s="12">
        <f t="shared" si="713"/>
        <v>0</v>
      </c>
      <c r="BT6515" s="3" t="s">
        <v>16901</v>
      </c>
      <c r="CQ6515" s="3" t="str">
        <f>CONCATENATE(baseURL!$A$1,baseURL!$B$1,baseURL!$C$1,".",C6515,".",L6515,".pkl&amp;seq=",BC6515)</f>
        <v>http://proteomics.broadinstitute.org/millscripts/viewfeed.pl?side=xl&amp;cycle=1&amp;fixedMods=iaaC&amp;file=msdataSM/iPRG2012_nd/cpick_in/iPRG2012_nd.3092.3.4.pkl&amp;seq=ANLDVKDQKAVDDFLLSLDGTANK</v>
      </c>
    </row>
    <row r="6516" spans="1:95" x14ac:dyDescent="0.2">
      <c r="A6516" s="3">
        <v>6445</v>
      </c>
      <c r="B6516" s="2" t="s">
        <v>16902</v>
      </c>
      <c r="C6516" s="2" t="s">
        <v>16903</v>
      </c>
      <c r="D6516" s="3">
        <v>16263</v>
      </c>
      <c r="E6516" s="3">
        <v>16247</v>
      </c>
      <c r="F6516" s="3">
        <v>64937</v>
      </c>
      <c r="G6516" s="3">
        <v>19338</v>
      </c>
      <c r="H6516" s="3">
        <v>57.528599999999997</v>
      </c>
      <c r="I6516" s="30">
        <v>695.40426000000002</v>
      </c>
      <c r="J6516" s="30">
        <v>695.40372890000003</v>
      </c>
      <c r="K6516" s="30">
        <v>5.2999999999999998E-4</v>
      </c>
      <c r="L6516" s="3">
        <v>3</v>
      </c>
      <c r="M6516" s="3">
        <v>3</v>
      </c>
      <c r="N6516" s="10">
        <f t="shared" si="707"/>
        <v>1</v>
      </c>
      <c r="O6516" s="35">
        <v>3</v>
      </c>
      <c r="P6516" s="17"/>
      <c r="Q6516" s="40">
        <v>2084.1961500000002</v>
      </c>
      <c r="R6516" s="40">
        <v>695.40356999999995</v>
      </c>
      <c r="S6516" s="18">
        <f t="shared" si="708"/>
        <v>0.99222959133918009</v>
      </c>
      <c r="T6516" s="18">
        <f t="shared" si="709"/>
        <v>0.22850040888871118</v>
      </c>
      <c r="U6516" s="18">
        <f t="shared" si="710"/>
        <v>0.47454458721908033</v>
      </c>
      <c r="V6516" s="30">
        <v>695.40390000000002</v>
      </c>
      <c r="W6516" s="3" t="s">
        <v>47</v>
      </c>
      <c r="X6516" s="3" t="s">
        <v>47</v>
      </c>
      <c r="Y6516" s="3" t="s">
        <v>47</v>
      </c>
      <c r="Z6516" s="3" t="s">
        <v>47</v>
      </c>
      <c r="AA6516" s="3" t="s">
        <v>47</v>
      </c>
      <c r="AB6516" s="12" t="s">
        <v>47</v>
      </c>
      <c r="AC6516" s="3" t="s">
        <v>47</v>
      </c>
      <c r="AD6516" s="3" t="s">
        <v>47</v>
      </c>
      <c r="AE6516" s="3" t="s">
        <v>47</v>
      </c>
      <c r="AF6516" s="3" t="s">
        <v>47</v>
      </c>
      <c r="AG6516" s="3" t="s">
        <v>47</v>
      </c>
      <c r="AH6516" s="3" t="s">
        <v>47</v>
      </c>
      <c r="AI6516" s="3" t="s">
        <v>47</v>
      </c>
      <c r="AJ6516" s="3" t="s">
        <v>47</v>
      </c>
      <c r="AK6516" s="3" t="s">
        <v>47</v>
      </c>
      <c r="AL6516" s="3" t="s">
        <v>47</v>
      </c>
      <c r="AU6516" s="3">
        <v>0</v>
      </c>
      <c r="AV6516" s="3">
        <v>16</v>
      </c>
      <c r="AW6516" s="3">
        <v>1</v>
      </c>
      <c r="AX6516" s="3">
        <v>16</v>
      </c>
      <c r="AY6516" s="3">
        <v>100</v>
      </c>
      <c r="AZ6516" s="6" t="str">
        <f t="shared" si="711"/>
        <v>3092.4</v>
      </c>
      <c r="BC6516" s="12" t="s">
        <v>16904</v>
      </c>
      <c r="BJ6516" s="12">
        <f t="shared" si="712"/>
        <v>0</v>
      </c>
      <c r="BK6516" s="12">
        <f t="shared" si="713"/>
        <v>0</v>
      </c>
      <c r="CQ6516" s="3" t="str">
        <f>CONCATENATE(baseURL!$A$1,baseURL!$B$1,baseURL!$C$1,".",C6516,".",L6516,".pkl&amp;seq=",BC6516)</f>
        <v>http://proteomics.broadinstitute.org/millscripts/viewfeed.pl?side=xl&amp;cycle=1&amp;fixedMods=iaaC&amp;file=msdataSM/iPRG2012_nd/cpick_in/iPRG2012_nd.3092.4.3.pkl&amp;seq=AADALLLKVNQLGTLSESLK</v>
      </c>
    </row>
    <row r="6517" spans="1:95" x14ac:dyDescent="0.2">
      <c r="A6517" s="3">
        <v>7707</v>
      </c>
      <c r="B6517" s="2" t="s">
        <v>16905</v>
      </c>
      <c r="C6517" s="2" t="s">
        <v>16906</v>
      </c>
      <c r="D6517" s="3">
        <v>16264</v>
      </c>
      <c r="E6517" s="3">
        <v>16248</v>
      </c>
      <c r="F6517" s="3">
        <v>64955</v>
      </c>
      <c r="G6517" s="3">
        <v>19340</v>
      </c>
      <c r="H6517" s="3">
        <v>57.5381</v>
      </c>
      <c r="I6517" s="30">
        <v>645.35127999999997</v>
      </c>
      <c r="J6517" s="30">
        <v>645.35072160000004</v>
      </c>
      <c r="K6517" s="30">
        <v>5.5999999999999995E-4</v>
      </c>
      <c r="L6517" s="3">
        <v>3</v>
      </c>
      <c r="M6517" s="3">
        <v>3</v>
      </c>
      <c r="N6517" s="10">
        <f t="shared" si="707"/>
        <v>1</v>
      </c>
      <c r="O6517" s="35">
        <v>3</v>
      </c>
      <c r="Q6517" s="40">
        <v>1934.03754</v>
      </c>
      <c r="R6517" s="40">
        <v>645.35069999999996</v>
      </c>
      <c r="S6517" s="18">
        <f t="shared" si="708"/>
        <v>0.89873614457002948</v>
      </c>
      <c r="T6517" s="18">
        <f t="shared" si="709"/>
        <v>3.3470173785957694E-2</v>
      </c>
      <c r="U6517" s="18">
        <f t="shared" si="710"/>
        <v>0.15495450781812864</v>
      </c>
      <c r="V6517" s="30">
        <v>645.35080000000005</v>
      </c>
      <c r="W6517" s="3" t="s">
        <v>47</v>
      </c>
      <c r="X6517" s="3" t="s">
        <v>47</v>
      </c>
      <c r="Y6517" s="3" t="s">
        <v>47</v>
      </c>
      <c r="AA6517" s="3" t="s">
        <v>47</v>
      </c>
      <c r="AD6517" s="3" t="s">
        <v>47</v>
      </c>
      <c r="AG6517" s="3" t="s">
        <v>52</v>
      </c>
      <c r="AH6517" s="3" t="s">
        <v>47</v>
      </c>
      <c r="AJ6517" s="3" t="s">
        <v>47</v>
      </c>
      <c r="AL6517" s="3" t="s">
        <v>52</v>
      </c>
      <c r="AO6517" s="3" t="s">
        <v>47</v>
      </c>
      <c r="AU6517" s="3">
        <v>0</v>
      </c>
      <c r="AV6517" s="3">
        <v>8</v>
      </c>
      <c r="AW6517" s="3">
        <v>2</v>
      </c>
      <c r="AX6517" s="3">
        <v>7</v>
      </c>
      <c r="AY6517" s="3">
        <v>87.5</v>
      </c>
      <c r="AZ6517" s="6" t="str">
        <f t="shared" si="711"/>
        <v>3093.1</v>
      </c>
      <c r="BC6517" s="12" t="s">
        <v>16907</v>
      </c>
      <c r="BI6517" s="12" t="s">
        <v>594</v>
      </c>
      <c r="BJ6517" s="12">
        <f t="shared" si="712"/>
        <v>0</v>
      </c>
      <c r="BK6517" s="12">
        <f t="shared" si="713"/>
        <v>1</v>
      </c>
      <c r="BR6517" s="3" t="s">
        <v>594</v>
      </c>
      <c r="BZ6517" s="3" t="s">
        <v>16908</v>
      </c>
      <c r="CQ6517" s="3" t="str">
        <f>CONCATENATE(baseURL!$A$1,baseURL!$B$1,baseURL!$C$1,".",C6517,".",L6517,".pkl&amp;seq=",BC6517,"&amp;varMods=ReducedCys-C")</f>
        <v>http://proteomics.broadinstitute.org/millscripts/viewfeed.pl?side=xl&amp;cycle=1&amp;fixedMods=iaaC&amp;file=msdataSM/iPRG2012_nd/cpick_in/iPRG2012_nd.3093.1.3.pkl&amp;seq=TLASVTKELLGTAQSVGcR&amp;varMods=ReducedCys-C</v>
      </c>
    </row>
    <row r="6518" spans="1:95" x14ac:dyDescent="0.2">
      <c r="A6518" s="3">
        <v>3919</v>
      </c>
      <c r="B6518" s="2" t="s">
        <v>16909</v>
      </c>
      <c r="C6518" s="2" t="s">
        <v>16910</v>
      </c>
      <c r="D6518" s="3">
        <v>16266</v>
      </c>
      <c r="E6518" s="3">
        <v>16250</v>
      </c>
      <c r="F6518" s="3">
        <v>64957</v>
      </c>
      <c r="G6518" s="3">
        <v>19342</v>
      </c>
      <c r="H6518" s="3">
        <v>57.541499999999999</v>
      </c>
      <c r="I6518" s="30">
        <v>667.83254999999997</v>
      </c>
      <c r="J6518" s="30">
        <v>667.83110439999996</v>
      </c>
      <c r="K6518" s="30">
        <v>1.4499999999999999E-3</v>
      </c>
      <c r="L6518" s="3">
        <v>4</v>
      </c>
      <c r="M6518" s="3">
        <v>4</v>
      </c>
      <c r="N6518" s="10">
        <f t="shared" si="707"/>
        <v>1</v>
      </c>
      <c r="O6518" s="35">
        <v>4</v>
      </c>
      <c r="P6518" s="17"/>
      <c r="Q6518" s="40">
        <v>2668.3010399999998</v>
      </c>
      <c r="R6518" s="40">
        <v>667.83072000000004</v>
      </c>
      <c r="S6518" s="18">
        <f t="shared" si="708"/>
        <v>2.7402153646468488</v>
      </c>
      <c r="T6518" s="18">
        <f t="shared" si="709"/>
        <v>0.57559496501784257</v>
      </c>
      <c r="U6518" s="18">
        <f t="shared" si="710"/>
        <v>0.71874501359414078</v>
      </c>
      <c r="V6518" s="30">
        <v>667.83119999999997</v>
      </c>
      <c r="W6518" s="3" t="s">
        <v>47</v>
      </c>
      <c r="X6518" s="3" t="s">
        <v>47</v>
      </c>
      <c r="Y6518" s="3" t="s">
        <v>47</v>
      </c>
      <c r="Z6518" s="3" t="s">
        <v>52</v>
      </c>
      <c r="AA6518" s="3" t="s">
        <v>47</v>
      </c>
      <c r="AB6518" s="12" t="s">
        <v>47</v>
      </c>
      <c r="AD6518" s="3" t="s">
        <v>47</v>
      </c>
      <c r="AE6518" s="3" t="s">
        <v>47</v>
      </c>
      <c r="AF6518" s="3" t="s">
        <v>48</v>
      </c>
      <c r="AG6518" s="3" t="s">
        <v>47</v>
      </c>
      <c r="AI6518" s="3" t="s">
        <v>48</v>
      </c>
      <c r="AJ6518" s="3" t="s">
        <v>47</v>
      </c>
      <c r="AL6518" s="3" t="s">
        <v>48</v>
      </c>
      <c r="AU6518" s="3">
        <v>0</v>
      </c>
      <c r="AV6518" s="3">
        <v>9</v>
      </c>
      <c r="AW6518" s="3">
        <v>1</v>
      </c>
      <c r="AX6518" s="3">
        <v>9</v>
      </c>
      <c r="AY6518" s="3">
        <v>100</v>
      </c>
      <c r="AZ6518" s="6" t="str">
        <f t="shared" si="711"/>
        <v>3093.3</v>
      </c>
      <c r="BC6518" s="12" t="s">
        <v>16911</v>
      </c>
      <c r="BJ6518" s="12">
        <f t="shared" si="712"/>
        <v>0</v>
      </c>
      <c r="BK6518" s="12">
        <f t="shared" si="713"/>
        <v>0</v>
      </c>
      <c r="CQ6518" s="3" t="str">
        <f>CONCATENATE(baseURL!$A$1,baseURL!$B$1,baseURL!$C$1,".",C6518,".",L6518,".pkl&amp;seq=",BC6518)</f>
        <v>http://proteomics.broadinstitute.org/millscripts/viewfeed.pl?side=xl&amp;cycle=1&amp;fixedMods=iaaC&amp;file=msdataSM/iPRG2012_nd/cpick_in/iPRG2012_nd.3093.3.4.pkl&amp;seq=WVPMMSVDNAWLPRGELVESHSK</v>
      </c>
    </row>
    <row r="6519" spans="1:95" x14ac:dyDescent="0.2">
      <c r="A6519" s="3">
        <v>7148</v>
      </c>
      <c r="B6519" s="2" t="s">
        <v>16912</v>
      </c>
      <c r="C6519" s="2" t="s">
        <v>16899</v>
      </c>
      <c r="D6519" s="3">
        <v>16267</v>
      </c>
      <c r="E6519" s="3">
        <v>16251</v>
      </c>
      <c r="F6519" s="3">
        <v>64958</v>
      </c>
      <c r="G6519" s="3">
        <v>19343</v>
      </c>
      <c r="H6519" s="3">
        <v>57.543100000000003</v>
      </c>
      <c r="I6519" s="30">
        <v>691.34564999999998</v>
      </c>
      <c r="J6519" s="30">
        <v>691.09606610000003</v>
      </c>
      <c r="K6519" s="30">
        <v>0.24958</v>
      </c>
      <c r="L6519" s="3">
        <v>4</v>
      </c>
      <c r="M6519" s="3">
        <v>4</v>
      </c>
      <c r="N6519" s="10">
        <f t="shared" si="707"/>
        <v>1</v>
      </c>
      <c r="O6519" s="35">
        <v>4</v>
      </c>
      <c r="P6519" s="17"/>
      <c r="Q6519" s="40">
        <v>2761.3600499999998</v>
      </c>
      <c r="R6519" s="40">
        <v>691.09546999999998</v>
      </c>
      <c r="S6519" s="18">
        <f t="shared" si="708"/>
        <v>362.00497740203724</v>
      </c>
      <c r="T6519" s="18">
        <f t="shared" si="709"/>
        <v>0.86254363677496237</v>
      </c>
      <c r="U6519" s="18">
        <f t="shared" si="710"/>
        <v>0.62220057679038576</v>
      </c>
      <c r="V6519" s="30">
        <v>691.09590000000003</v>
      </c>
      <c r="W6519" s="3" t="s">
        <v>47</v>
      </c>
      <c r="X6519" s="3" t="s">
        <v>47</v>
      </c>
      <c r="Y6519" s="3" t="s">
        <v>47</v>
      </c>
      <c r="AA6519" s="3" t="s">
        <v>47</v>
      </c>
      <c r="AB6519" s="12" t="s">
        <v>47</v>
      </c>
      <c r="AC6519" s="3" t="s">
        <v>47</v>
      </c>
      <c r="AD6519" s="3" t="s">
        <v>47</v>
      </c>
      <c r="AE6519" s="3" t="s">
        <v>47</v>
      </c>
      <c r="AF6519" s="3" t="s">
        <v>48</v>
      </c>
      <c r="AG6519" s="3" t="s">
        <v>48</v>
      </c>
      <c r="AI6519" s="3" t="s">
        <v>47</v>
      </c>
      <c r="AK6519" s="3" t="s">
        <v>52</v>
      </c>
      <c r="AL6519" s="3" t="s">
        <v>52</v>
      </c>
      <c r="AO6519" s="3" t="s">
        <v>48</v>
      </c>
      <c r="AP6519" s="3" t="s">
        <v>48</v>
      </c>
      <c r="AU6519" s="3">
        <v>0</v>
      </c>
      <c r="AV6519" s="3">
        <v>9</v>
      </c>
      <c r="AW6519" s="3">
        <v>3</v>
      </c>
      <c r="AX6519" s="3">
        <v>7</v>
      </c>
      <c r="AY6519" s="3">
        <v>77.78</v>
      </c>
      <c r="AZ6519" s="6" t="str">
        <f t="shared" si="711"/>
        <v>3093.4</v>
      </c>
      <c r="BC6519" s="12" t="s">
        <v>16854</v>
      </c>
      <c r="BJ6519" s="12">
        <f t="shared" si="712"/>
        <v>0</v>
      </c>
      <c r="BK6519" s="12">
        <f t="shared" si="713"/>
        <v>0</v>
      </c>
      <c r="BN6519" s="3" t="s">
        <v>277</v>
      </c>
      <c r="BR6519" s="3" t="s">
        <v>277</v>
      </c>
      <c r="BY6519" s="3" t="s">
        <v>16913</v>
      </c>
      <c r="BZ6519" s="3" t="s">
        <v>16914</v>
      </c>
      <c r="CQ6519" s="3" t="str">
        <f>CONCATENATE(baseURL!$A$1,baseURL!$B$1,baseURL!$C$1,".",C6519,".",L6519,".pkl&amp;seq=",BC6519,"&amp;varMods=Oxidation-M")</f>
        <v>http://proteomics.broadinstitute.org/millscripts/viewfeed.pl?side=xl&amp;cycle=1&amp;fixedMods=iaaC&amp;file=msdataSM/iPRG2012_nd/cpick_in/iPRG2012_nd.3093.4.4.pkl&amp;seq=SLVTLDVKPWDDETNLEEmVANVK&amp;varMods=Oxidation-M</v>
      </c>
    </row>
    <row r="6520" spans="1:95" x14ac:dyDescent="0.2">
      <c r="A6520" s="3">
        <v>4630</v>
      </c>
      <c r="B6520" s="2" t="s">
        <v>16915</v>
      </c>
      <c r="C6520" s="2" t="s">
        <v>16916</v>
      </c>
      <c r="D6520" s="3">
        <v>16269</v>
      </c>
      <c r="E6520" s="3">
        <v>16253</v>
      </c>
      <c r="F6520" s="3">
        <v>64960</v>
      </c>
      <c r="G6520" s="3">
        <v>19345</v>
      </c>
      <c r="H6520" s="3">
        <v>57.548099999999998</v>
      </c>
      <c r="I6520" s="30">
        <v>816.74293999999998</v>
      </c>
      <c r="J6520" s="30">
        <v>816.74125330000004</v>
      </c>
      <c r="K6520" s="30">
        <v>1.6900000000000001E-3</v>
      </c>
      <c r="L6520" s="3">
        <v>3</v>
      </c>
      <c r="M6520" s="3">
        <v>3</v>
      </c>
      <c r="N6520" s="10">
        <f t="shared" si="707"/>
        <v>1</v>
      </c>
      <c r="O6520" s="35">
        <v>3</v>
      </c>
      <c r="P6520" s="17"/>
      <c r="Q6520" s="40">
        <v>2448.2081699999999</v>
      </c>
      <c r="R6520" s="40">
        <v>816.74090999999999</v>
      </c>
      <c r="S6520" s="18">
        <f t="shared" si="708"/>
        <v>2.4854883294515644</v>
      </c>
      <c r="T6520" s="18">
        <f t="shared" si="709"/>
        <v>0.42032913479761191</v>
      </c>
      <c r="U6520" s="18">
        <f t="shared" si="710"/>
        <v>0.23263191257928229</v>
      </c>
      <c r="V6520" s="30">
        <v>816.74109999999996</v>
      </c>
      <c r="W6520" s="3" t="s">
        <v>47</v>
      </c>
      <c r="X6520" s="3" t="s">
        <v>47</v>
      </c>
      <c r="Y6520" s="3" t="s">
        <v>47</v>
      </c>
      <c r="Z6520" s="3" t="s">
        <v>47</v>
      </c>
      <c r="AA6520" s="3" t="s">
        <v>47</v>
      </c>
      <c r="AB6520" s="12" t="s">
        <v>47</v>
      </c>
      <c r="AC6520" s="3" t="s">
        <v>47</v>
      </c>
      <c r="AD6520" s="3" t="s">
        <v>47</v>
      </c>
      <c r="AE6520" s="3" t="s">
        <v>47</v>
      </c>
      <c r="AF6520" s="3" t="s">
        <v>48</v>
      </c>
      <c r="AG6520" s="3" t="s">
        <v>47</v>
      </c>
      <c r="AI6520" s="3" t="s">
        <v>47</v>
      </c>
      <c r="AK6520" s="3" t="s">
        <v>48</v>
      </c>
      <c r="AL6520" s="3" t="s">
        <v>48</v>
      </c>
      <c r="AM6520" s="3" t="s">
        <v>48</v>
      </c>
      <c r="AU6520" s="3">
        <v>0</v>
      </c>
      <c r="AV6520" s="3">
        <v>11</v>
      </c>
      <c r="AW6520" s="3">
        <v>1</v>
      </c>
      <c r="AX6520" s="3">
        <v>11</v>
      </c>
      <c r="AY6520" s="3">
        <v>100</v>
      </c>
      <c r="AZ6520" s="6" t="str">
        <f t="shared" si="711"/>
        <v>3093.6</v>
      </c>
      <c r="BC6520" s="12" t="s">
        <v>16917</v>
      </c>
      <c r="BJ6520" s="12">
        <f t="shared" si="712"/>
        <v>0</v>
      </c>
      <c r="BK6520" s="12">
        <f t="shared" si="713"/>
        <v>0</v>
      </c>
      <c r="CQ6520" s="3" t="str">
        <f>CONCATENATE(baseURL!$A$1,baseURL!$B$1,baseURL!$C$1,".",C6520,".",L6520,".pkl&amp;seq=",BC6520)</f>
        <v>http://proteomics.broadinstitute.org/millscripts/viewfeed.pl?side=xl&amp;cycle=1&amp;fixedMods=iaaC&amp;file=msdataSM/iPRG2012_nd/cpick_in/iPRG2012_nd.3093.6.3.pkl&amp;seq=AFDTTGEPDAKPYLPEELLWR</v>
      </c>
    </row>
    <row r="6521" spans="1:95" x14ac:dyDescent="0.2">
      <c r="A6521" s="3">
        <v>732</v>
      </c>
      <c r="B6521" s="2" t="s">
        <v>16918</v>
      </c>
      <c r="C6521" s="2" t="s">
        <v>16919</v>
      </c>
      <c r="D6521" s="3">
        <v>16272</v>
      </c>
      <c r="E6521" s="3">
        <v>16256</v>
      </c>
      <c r="F6521" s="3">
        <v>64976</v>
      </c>
      <c r="G6521" s="3">
        <v>19349</v>
      </c>
      <c r="H6521" s="3">
        <v>57.566000000000003</v>
      </c>
      <c r="I6521" s="30">
        <v>594.30174999999997</v>
      </c>
      <c r="J6521" s="30">
        <v>594.30130140000006</v>
      </c>
      <c r="K6521" s="30">
        <v>4.4999999999999999E-4</v>
      </c>
      <c r="L6521" s="3">
        <v>3</v>
      </c>
      <c r="M6521" s="3">
        <v>3</v>
      </c>
      <c r="N6521" s="10">
        <f t="shared" si="707"/>
        <v>1</v>
      </c>
      <c r="O6521" s="35">
        <v>3</v>
      </c>
      <c r="P6521" s="17"/>
      <c r="Q6521" s="40">
        <v>1780.88806</v>
      </c>
      <c r="R6521" s="32">
        <v>594.30087000000003</v>
      </c>
      <c r="S6521" s="18">
        <f t="shared" si="708"/>
        <v>1.4807314684534509</v>
      </c>
      <c r="T6521" s="18">
        <f t="shared" si="709"/>
        <v>0.72589494951429345</v>
      </c>
      <c r="U6521" s="18">
        <f t="shared" si="710"/>
        <v>0.55527430064613226</v>
      </c>
      <c r="V6521" s="30">
        <v>594.30119999999999</v>
      </c>
      <c r="W6521" s="3" t="s">
        <v>47</v>
      </c>
      <c r="X6521" s="3" t="s">
        <v>48</v>
      </c>
      <c r="Z6521" s="3" t="s">
        <v>52</v>
      </c>
      <c r="AA6521" s="3" t="s">
        <v>47</v>
      </c>
      <c r="AB6521" s="12" t="s">
        <v>52</v>
      </c>
      <c r="AD6521" s="3" t="s">
        <v>47</v>
      </c>
      <c r="AE6521" s="3" t="s">
        <v>47</v>
      </c>
      <c r="AF6521" s="3" t="s">
        <v>48</v>
      </c>
      <c r="AH6521" s="3" t="s">
        <v>52</v>
      </c>
      <c r="AJ6521" s="3" t="s">
        <v>48</v>
      </c>
      <c r="AK6521" s="3" t="s">
        <v>52</v>
      </c>
      <c r="AL6521" s="3" t="s">
        <v>52</v>
      </c>
      <c r="AO6521" s="3" t="s">
        <v>48</v>
      </c>
      <c r="AU6521" s="3">
        <v>0</v>
      </c>
      <c r="AV6521" s="3">
        <v>4</v>
      </c>
      <c r="AW6521" s="3">
        <v>2</v>
      </c>
      <c r="AX6521" s="3">
        <v>3</v>
      </c>
      <c r="AY6521" s="3">
        <v>75</v>
      </c>
      <c r="AZ6521" s="6" t="str">
        <f t="shared" si="711"/>
        <v>3094.1</v>
      </c>
      <c r="BC6521" s="12" t="s">
        <v>16819</v>
      </c>
      <c r="BJ6521" s="12">
        <f t="shared" si="712"/>
        <v>0</v>
      </c>
      <c r="BK6521" s="12">
        <f t="shared" si="713"/>
        <v>0</v>
      </c>
      <c r="BM6521" s="3" t="s">
        <v>162</v>
      </c>
      <c r="BR6521" s="3" t="s">
        <v>162</v>
      </c>
      <c r="BZ6521" s="3" t="s">
        <v>16920</v>
      </c>
      <c r="CQ6521" s="3" t="str">
        <f>CONCATENATE(baseURL!$A$1,baseURL!$B$1,baseURL!$C$1,".",C6521,".",L6521,".pkl&amp;seq=",BC6521,"&amp;varMods=Sodiated-E")</f>
        <v>http://proteomics.broadinstitute.org/millscripts/viewfeed.pl?side=xl&amp;cycle=1&amp;fixedMods=iaaC&amp;file=msdataSM/iPRG2012_nd/cpick_in/iPRG2012_nd.3094.1.3.pkl&amp;seq=ALPGeYVTYALSGYVR&amp;varMods=Sodiated-E</v>
      </c>
    </row>
    <row r="6522" spans="1:95" x14ac:dyDescent="0.2">
      <c r="A6522" s="3">
        <v>1794</v>
      </c>
      <c r="B6522" s="2" t="s">
        <v>16921</v>
      </c>
      <c r="C6522" s="2" t="s">
        <v>16905</v>
      </c>
      <c r="D6522" s="3">
        <v>16273</v>
      </c>
      <c r="E6522" s="3">
        <v>16257</v>
      </c>
      <c r="F6522" s="3">
        <v>64977</v>
      </c>
      <c r="G6522" s="3">
        <v>19350</v>
      </c>
      <c r="H6522" s="3">
        <v>57.571899999999999</v>
      </c>
      <c r="I6522" s="30">
        <v>610.07986000000005</v>
      </c>
      <c r="J6522" s="30">
        <v>610.07967619999999</v>
      </c>
      <c r="K6522" s="30">
        <v>1.8000000000000001E-4</v>
      </c>
      <c r="L6522" s="3">
        <v>4</v>
      </c>
      <c r="M6522" s="3">
        <v>4</v>
      </c>
      <c r="N6522" s="10">
        <f t="shared" si="707"/>
        <v>1</v>
      </c>
      <c r="O6522" s="35">
        <v>4</v>
      </c>
      <c r="P6522" s="17"/>
      <c r="Q6522" s="40">
        <v>2437.2932900000001</v>
      </c>
      <c r="R6522" s="40">
        <v>610.07878000000005</v>
      </c>
      <c r="S6522" s="18">
        <f t="shared" si="708"/>
        <v>1.7702631781451998</v>
      </c>
      <c r="T6522" s="18">
        <f t="shared" si="709"/>
        <v>1.4689906112499718</v>
      </c>
      <c r="U6522" s="18">
        <f t="shared" si="710"/>
        <v>1.5080019664853119</v>
      </c>
      <c r="V6522" s="30">
        <v>610.0797</v>
      </c>
      <c r="W6522" s="3" t="s">
        <v>47</v>
      </c>
      <c r="X6522" s="3" t="s">
        <v>47</v>
      </c>
      <c r="Y6522" s="3" t="s">
        <v>65</v>
      </c>
      <c r="Z6522" s="3" t="s">
        <v>47</v>
      </c>
      <c r="AA6522" s="3" t="s">
        <v>47</v>
      </c>
      <c r="AB6522" s="12" t="s">
        <v>47</v>
      </c>
      <c r="AC6522" s="3" t="s">
        <v>47</v>
      </c>
      <c r="AD6522" s="3" t="s">
        <v>65</v>
      </c>
      <c r="AE6522" s="3" t="s">
        <v>47</v>
      </c>
      <c r="AF6522" s="3" t="s">
        <v>65</v>
      </c>
      <c r="AG6522" s="3" t="s">
        <v>47</v>
      </c>
      <c r="AI6522" s="3" t="s">
        <v>48</v>
      </c>
      <c r="AK6522" s="3" t="s">
        <v>47</v>
      </c>
      <c r="AL6522" s="3" t="s">
        <v>52</v>
      </c>
      <c r="AM6522" s="3" t="s">
        <v>47</v>
      </c>
      <c r="AO6522" s="3" t="s">
        <v>47</v>
      </c>
      <c r="AU6522" s="3">
        <v>3</v>
      </c>
      <c r="AV6522" s="3">
        <v>11</v>
      </c>
      <c r="AW6522" s="3">
        <v>4</v>
      </c>
      <c r="AX6522" s="3">
        <v>7</v>
      </c>
      <c r="AY6522" s="3">
        <v>63.64</v>
      </c>
      <c r="AZ6522" s="6" t="str">
        <f t="shared" si="711"/>
        <v>3094.2</v>
      </c>
      <c r="BB6522" s="12" t="s">
        <v>79</v>
      </c>
      <c r="BC6522" s="12" t="s">
        <v>16078</v>
      </c>
      <c r="BJ6522" s="12">
        <f t="shared" si="712"/>
        <v>0</v>
      </c>
      <c r="BK6522" s="12">
        <f t="shared" si="713"/>
        <v>0</v>
      </c>
      <c r="BP6522" s="3" t="s">
        <v>54</v>
      </c>
      <c r="BR6522" s="3" t="s">
        <v>54</v>
      </c>
      <c r="BU6522" s="3" t="s">
        <v>16922</v>
      </c>
      <c r="BX6522" s="3" t="s">
        <v>16923</v>
      </c>
      <c r="BY6522" s="3" t="s">
        <v>16924</v>
      </c>
      <c r="BZ6522" s="3" t="s">
        <v>16925</v>
      </c>
      <c r="CB6522" s="3" t="s">
        <v>16926</v>
      </c>
      <c r="CG6522" s="3" t="s">
        <v>16927</v>
      </c>
      <c r="CI6522" s="3" t="s">
        <v>16924</v>
      </c>
      <c r="CQ6522" s="3" t="str">
        <f>CONCATENATE(baseURL!$A$1,baseURL!$B$1,"+Acetyl",baseURL!$C$1,".",C6522,".",L6522,".pkl&amp;seq=",BC6522,"&amp;varMods=Deamidated-N")</f>
        <v>http://proteomics.broadinstitute.org/millscripts/viewfeed.pl?side=xl&amp;cycle=1&amp;fixedMods=iaaC+Acetyl&amp;file=msdataSM/iPRG2012_nd/cpick_in/iPRG2012_nd.3094.2.4.pkl&amp;seq=SQKnGLATLLQAEKEAHELVSK&amp;varMods=Deamidated-N</v>
      </c>
    </row>
    <row r="6523" spans="1:95" x14ac:dyDescent="0.2">
      <c r="A6523" s="3">
        <v>5243</v>
      </c>
      <c r="B6523" s="2" t="s">
        <v>16928</v>
      </c>
      <c r="C6523" s="2" t="s">
        <v>16929</v>
      </c>
      <c r="D6523" s="3">
        <v>16274</v>
      </c>
      <c r="E6523" s="3">
        <v>16258</v>
      </c>
      <c r="F6523" s="3">
        <v>64978</v>
      </c>
      <c r="G6523" s="3">
        <v>19351</v>
      </c>
      <c r="H6523" s="3">
        <v>57.5777</v>
      </c>
      <c r="I6523" s="30">
        <v>670.03926999999999</v>
      </c>
      <c r="J6523" s="30">
        <v>670.03916730000003</v>
      </c>
      <c r="K6523" s="30">
        <v>1E-4</v>
      </c>
      <c r="L6523" s="3">
        <v>3</v>
      </c>
      <c r="M6523" s="3">
        <v>3</v>
      </c>
      <c r="N6523" s="10">
        <f t="shared" si="707"/>
        <v>1</v>
      </c>
      <c r="O6523" s="35">
        <v>3</v>
      </c>
      <c r="P6523" s="17"/>
      <c r="Q6523" s="40">
        <v>2008.1001200000001</v>
      </c>
      <c r="R6523" s="40">
        <v>670.03822000000002</v>
      </c>
      <c r="S6523" s="18">
        <f t="shared" si="708"/>
        <v>1.5670747856201428</v>
      </c>
      <c r="T6523" s="18">
        <f t="shared" si="709"/>
        <v>1.4137999471240457</v>
      </c>
      <c r="U6523" s="18">
        <f t="shared" si="710"/>
        <v>1.4626031333359584</v>
      </c>
      <c r="V6523" s="30">
        <v>670.03920000000005</v>
      </c>
      <c r="W6523" s="3" t="s">
        <v>47</v>
      </c>
      <c r="X6523" s="3" t="s">
        <v>47</v>
      </c>
      <c r="Y6523" s="3" t="s">
        <v>47</v>
      </c>
      <c r="Z6523" s="3" t="s">
        <v>47</v>
      </c>
      <c r="AA6523" s="3" t="s">
        <v>47</v>
      </c>
      <c r="AB6523" s="12" t="s">
        <v>47</v>
      </c>
      <c r="AC6523" s="3" t="s">
        <v>47</v>
      </c>
      <c r="AD6523" s="3" t="s">
        <v>47</v>
      </c>
      <c r="AE6523" s="3" t="s">
        <v>47</v>
      </c>
      <c r="AF6523" s="3" t="s">
        <v>47</v>
      </c>
      <c r="AG6523" s="3" t="s">
        <v>47</v>
      </c>
      <c r="AH6523" s="3" t="s">
        <v>47</v>
      </c>
      <c r="AI6523" s="3" t="s">
        <v>47</v>
      </c>
      <c r="AJ6523" s="3" t="s">
        <v>47</v>
      </c>
      <c r="AK6523" s="3" t="s">
        <v>47</v>
      </c>
      <c r="AL6523" s="3" t="s">
        <v>47</v>
      </c>
      <c r="AM6523" s="3" t="s">
        <v>47</v>
      </c>
      <c r="AN6523" s="3" t="s">
        <v>47</v>
      </c>
      <c r="AU6523" s="3">
        <v>0</v>
      </c>
      <c r="AV6523" s="3">
        <v>18</v>
      </c>
      <c r="AW6523" s="3">
        <v>1</v>
      </c>
      <c r="AX6523" s="3">
        <v>18</v>
      </c>
      <c r="AY6523" s="3">
        <v>100</v>
      </c>
      <c r="AZ6523" s="6" t="str">
        <f t="shared" si="711"/>
        <v>3094.3</v>
      </c>
      <c r="BC6523" s="12" t="s">
        <v>16930</v>
      </c>
      <c r="BJ6523" s="12">
        <f t="shared" si="712"/>
        <v>0</v>
      </c>
      <c r="BK6523" s="12">
        <f t="shared" si="713"/>
        <v>0</v>
      </c>
      <c r="CQ6523" s="3" t="str">
        <f>CONCATENATE(baseURL!$A$1,baseURL!$B$1,baseURL!$C$1,".",C6523,".",L6523,".pkl&amp;seq=",BC6523)</f>
        <v>http://proteomics.broadinstitute.org/millscripts/viewfeed.pl?side=xl&amp;cycle=1&amp;fixedMods=iaaC&amp;file=msdataSM/iPRG2012_nd/cpick_in/iPRG2012_nd.3094.3.3.pkl&amp;seq=FYDLLGVPVTATDVELKK</v>
      </c>
    </row>
    <row r="6524" spans="1:95" x14ac:dyDescent="0.2">
      <c r="A6524" s="3">
        <v>7034</v>
      </c>
      <c r="B6524" s="2" t="s">
        <v>16931</v>
      </c>
      <c r="C6524" s="2" t="s">
        <v>16932</v>
      </c>
      <c r="D6524" s="3">
        <v>16279</v>
      </c>
      <c r="E6524" s="3">
        <v>16263</v>
      </c>
      <c r="F6524" s="3">
        <v>65001</v>
      </c>
      <c r="G6524" s="3">
        <v>19357</v>
      </c>
      <c r="H6524" s="3">
        <v>57.594799999999999</v>
      </c>
      <c r="I6524" s="30">
        <v>637.35383000000002</v>
      </c>
      <c r="J6524" s="30">
        <v>637.35589189999996</v>
      </c>
      <c r="K6524" s="30">
        <v>-2.0600000000000002E-3</v>
      </c>
      <c r="L6524" s="3">
        <v>0</v>
      </c>
      <c r="M6524" s="3">
        <v>4</v>
      </c>
      <c r="N6524" s="10">
        <f t="shared" si="707"/>
        <v>1</v>
      </c>
      <c r="O6524" s="35">
        <v>4</v>
      </c>
      <c r="P6524" s="17"/>
      <c r="Q6524" s="40">
        <v>2546.4017199999998</v>
      </c>
      <c r="R6524" s="40">
        <v>637.35589000000004</v>
      </c>
      <c r="S6524" s="18">
        <f t="shared" si="708"/>
        <v>-3.232103181832358</v>
      </c>
      <c r="T6524" s="18">
        <f t="shared" si="709"/>
        <v>2.9810659090671846E-3</v>
      </c>
      <c r="U6524" s="18">
        <f t="shared" si="710"/>
        <v>-2.80847800751972</v>
      </c>
      <c r="V6524" s="30">
        <v>637.35410000000002</v>
      </c>
      <c r="Y6524" s="3" t="s">
        <v>47</v>
      </c>
      <c r="Z6524" s="3" t="s">
        <v>47</v>
      </c>
      <c r="AC6524" s="3" t="s">
        <v>52</v>
      </c>
      <c r="AE6524" s="3" t="s">
        <v>48</v>
      </c>
      <c r="AF6524" s="3" t="s">
        <v>47</v>
      </c>
      <c r="AL6524" s="3" t="s">
        <v>52</v>
      </c>
      <c r="AU6524" s="3">
        <v>0</v>
      </c>
      <c r="AV6524" s="3">
        <v>3</v>
      </c>
      <c r="AW6524" s="3">
        <v>1</v>
      </c>
      <c r="AX6524" s="3">
        <v>3</v>
      </c>
      <c r="AY6524" s="3">
        <v>100</v>
      </c>
      <c r="AZ6524" s="6" t="str">
        <f t="shared" si="711"/>
        <v>3095.5</v>
      </c>
      <c r="BC6524" s="12" t="s">
        <v>16933</v>
      </c>
      <c r="BJ6524" s="12">
        <f t="shared" si="712"/>
        <v>0</v>
      </c>
      <c r="BK6524" s="12">
        <f t="shared" si="713"/>
        <v>0</v>
      </c>
      <c r="CQ6524" s="3" t="str">
        <f>CONCATENATE(baseURL!$A$1,baseURL!$B$1,baseURL!$C$1,".",C6524,".",L6524,".pkl&amp;seq=",BC6524)</f>
        <v>http://proteomics.broadinstitute.org/millscripts/viewfeed.pl?side=xl&amp;cycle=1&amp;fixedMods=iaaC&amp;file=msdataSM/iPRG2012_nd/cpick_in/iPRG2012_nd.3095.5.0.pkl&amp;seq=WFNTVAASPLVKTPFAEVKLAEK</v>
      </c>
    </row>
    <row r="6525" spans="1:95" x14ac:dyDescent="0.2">
      <c r="A6525" s="3">
        <v>5858</v>
      </c>
      <c r="B6525" s="2" t="s">
        <v>16934</v>
      </c>
      <c r="C6525" s="2" t="s">
        <v>16935</v>
      </c>
      <c r="D6525" s="3">
        <v>16281</v>
      </c>
      <c r="E6525" s="3">
        <v>16265</v>
      </c>
      <c r="F6525" s="3">
        <v>65003</v>
      </c>
      <c r="G6525" s="3">
        <v>19359</v>
      </c>
      <c r="H6525" s="3">
        <v>57.599800000000002</v>
      </c>
      <c r="I6525" s="30">
        <v>802.08849999999995</v>
      </c>
      <c r="J6525" s="30">
        <v>802.08709950000002</v>
      </c>
      <c r="K6525" s="30">
        <v>1.4E-3</v>
      </c>
      <c r="L6525" s="3">
        <v>3</v>
      </c>
      <c r="M6525" s="3">
        <v>3</v>
      </c>
      <c r="N6525" s="10">
        <f t="shared" si="707"/>
        <v>1</v>
      </c>
      <c r="O6525" s="35">
        <v>3</v>
      </c>
      <c r="P6525" s="17"/>
      <c r="Q6525" s="40">
        <v>2404.2453399999999</v>
      </c>
      <c r="R6525" s="40">
        <v>802.08663000000001</v>
      </c>
      <c r="S6525" s="18">
        <f t="shared" si="708"/>
        <v>2.3314189889187706</v>
      </c>
      <c r="T6525" s="18">
        <f t="shared" si="709"/>
        <v>0.58534824350374504</v>
      </c>
      <c r="U6525" s="18">
        <f t="shared" si="710"/>
        <v>0.71064642984862769</v>
      </c>
      <c r="V6525" s="30">
        <v>802.08720000000005</v>
      </c>
      <c r="W6525" s="3" t="s">
        <v>47</v>
      </c>
      <c r="X6525" s="3" t="s">
        <v>47</v>
      </c>
      <c r="Y6525" s="3" t="s">
        <v>47</v>
      </c>
      <c r="Z6525" s="3" t="s">
        <v>47</v>
      </c>
      <c r="AA6525" s="3" t="s">
        <v>47</v>
      </c>
      <c r="AB6525" s="12" t="s">
        <v>47</v>
      </c>
      <c r="AC6525" s="3" t="s">
        <v>47</v>
      </c>
      <c r="AD6525" s="3" t="s">
        <v>47</v>
      </c>
      <c r="AE6525" s="3" t="s">
        <v>47</v>
      </c>
      <c r="AF6525" s="3" t="s">
        <v>47</v>
      </c>
      <c r="AG6525" s="3" t="s">
        <v>47</v>
      </c>
      <c r="AI6525" s="3" t="s">
        <v>47</v>
      </c>
      <c r="AJ6525" s="3" t="s">
        <v>47</v>
      </c>
      <c r="AK6525" s="3" t="s">
        <v>47</v>
      </c>
      <c r="AL6525" s="3" t="s">
        <v>47</v>
      </c>
      <c r="AM6525" s="3" t="s">
        <v>47</v>
      </c>
      <c r="AN6525" s="3" t="s">
        <v>47</v>
      </c>
      <c r="AU6525" s="3">
        <v>0</v>
      </c>
      <c r="AV6525" s="3">
        <v>17</v>
      </c>
      <c r="AW6525" s="3">
        <v>1</v>
      </c>
      <c r="AX6525" s="3">
        <v>17</v>
      </c>
      <c r="AY6525" s="3">
        <v>100</v>
      </c>
      <c r="AZ6525" s="6" t="str">
        <f t="shared" si="711"/>
        <v>3095.7</v>
      </c>
      <c r="BC6525" s="12" t="s">
        <v>16936</v>
      </c>
      <c r="BJ6525" s="12">
        <f t="shared" si="712"/>
        <v>0</v>
      </c>
      <c r="BK6525" s="12">
        <f t="shared" si="713"/>
        <v>0</v>
      </c>
      <c r="CQ6525" s="3" t="str">
        <f>CONCATENATE(baseURL!$A$1,baseURL!$B$1,baseURL!$C$1,".",C6525,".",L6525,".pkl&amp;seq=",BC6525)</f>
        <v>http://proteomics.broadinstitute.org/millscripts/viewfeed.pl?side=xl&amp;cycle=1&amp;fixedMods=iaaC&amp;file=msdataSM/iPRG2012_nd/cpick_in/iPRG2012_nd.3095.7.3.pkl&amp;seq=VSSVLSALEGKSVDELLTEGNEK</v>
      </c>
    </row>
    <row r="6526" spans="1:95" x14ac:dyDescent="0.2">
      <c r="A6526" s="3">
        <v>7363</v>
      </c>
      <c r="B6526" s="2" t="s">
        <v>16937</v>
      </c>
      <c r="C6526" s="2" t="s">
        <v>16938</v>
      </c>
      <c r="D6526" s="3">
        <v>16282</v>
      </c>
      <c r="E6526" s="3">
        <v>16266</v>
      </c>
      <c r="F6526" s="3">
        <v>65004</v>
      </c>
      <c r="G6526" s="3">
        <v>19360</v>
      </c>
      <c r="H6526" s="3">
        <v>57.6023</v>
      </c>
      <c r="I6526" s="30">
        <v>946.18757000000005</v>
      </c>
      <c r="J6526" s="30">
        <v>946.49037699999997</v>
      </c>
      <c r="K6526" s="30">
        <v>-0.30281000000000002</v>
      </c>
      <c r="L6526" s="3">
        <v>0</v>
      </c>
      <c r="M6526" s="3">
        <v>3</v>
      </c>
      <c r="N6526" s="10">
        <f t="shared" si="707"/>
        <v>1</v>
      </c>
      <c r="O6526" s="35">
        <v>3</v>
      </c>
      <c r="P6526" s="17"/>
      <c r="Q6526" s="40">
        <v>2837.4540499999998</v>
      </c>
      <c r="R6526" s="40">
        <v>946.48952999999995</v>
      </c>
      <c r="S6526" s="18">
        <f t="shared" si="708"/>
        <v>-319.03152695190886</v>
      </c>
      <c r="T6526" s="18">
        <f t="shared" si="709"/>
        <v>0.89488575750180832</v>
      </c>
      <c r="U6526" s="18">
        <f t="shared" si="710"/>
        <v>0.70787893450201733</v>
      </c>
      <c r="V6526" s="30">
        <v>946.49019999999996</v>
      </c>
      <c r="W6526" s="3" t="s">
        <v>47</v>
      </c>
      <c r="X6526" s="3" t="s">
        <v>47</v>
      </c>
      <c r="Y6526" s="3" t="s">
        <v>47</v>
      </c>
      <c r="AA6526" s="3" t="s">
        <v>47</v>
      </c>
      <c r="AB6526" s="12" t="s">
        <v>47</v>
      </c>
      <c r="AC6526" s="3" t="s">
        <v>47</v>
      </c>
      <c r="AE6526" s="3" t="s">
        <v>47</v>
      </c>
      <c r="AG6526" s="3" t="s">
        <v>52</v>
      </c>
      <c r="AL6526" s="3" t="s">
        <v>52</v>
      </c>
      <c r="AU6526" s="3">
        <v>0</v>
      </c>
      <c r="AV6526" s="3">
        <v>7</v>
      </c>
      <c r="AW6526" s="3">
        <v>1</v>
      </c>
      <c r="AX6526" s="3">
        <v>7</v>
      </c>
      <c r="AY6526" s="3">
        <v>100</v>
      </c>
      <c r="AZ6526" s="6" t="str">
        <f t="shared" si="711"/>
        <v>3095.8</v>
      </c>
      <c r="BC6526" s="12" t="s">
        <v>16825</v>
      </c>
      <c r="BJ6526" s="12">
        <f t="shared" si="712"/>
        <v>0</v>
      </c>
      <c r="BK6526" s="12">
        <f t="shared" si="713"/>
        <v>0</v>
      </c>
      <c r="CQ6526" s="3" t="str">
        <f>CONCATENATE(baseURL!$A$1,baseURL!$B$1,baseURL!$C$1,".",C6526,".",L6526,".pkl&amp;seq=",BC6526)</f>
        <v>http://proteomics.broadinstitute.org/millscripts/viewfeed.pl?side=xl&amp;cycle=1&amp;fixedMods=iaaC&amp;file=msdataSM/iPRG2012_nd/cpick_in/iPRG2012_nd.3095.8.0.pkl&amp;seq=GTLEGHNGWVTSLATSAGQPNLLLSASR</v>
      </c>
    </row>
    <row r="6527" spans="1:95" x14ac:dyDescent="0.2">
      <c r="A6527" s="3">
        <v>3813</v>
      </c>
      <c r="B6527" s="2" t="s">
        <v>16939</v>
      </c>
      <c r="C6527" s="2" t="s">
        <v>16940</v>
      </c>
      <c r="D6527" s="3">
        <v>16285</v>
      </c>
      <c r="E6527" s="3">
        <v>16269</v>
      </c>
      <c r="F6527" s="3">
        <v>65020</v>
      </c>
      <c r="G6527" s="3">
        <v>19364</v>
      </c>
      <c r="H6527" s="3">
        <v>57.616999999999997</v>
      </c>
      <c r="I6527" s="30">
        <v>701.77290000000005</v>
      </c>
      <c r="J6527" s="30">
        <v>701.5713475</v>
      </c>
      <c r="K6527" s="30">
        <v>0.20155000000000001</v>
      </c>
      <c r="L6527" s="3">
        <v>0</v>
      </c>
      <c r="M6527" s="3">
        <v>5</v>
      </c>
      <c r="N6527" s="10">
        <f t="shared" si="707"/>
        <v>1</v>
      </c>
      <c r="O6527" s="35">
        <v>5</v>
      </c>
      <c r="P6527" s="17"/>
      <c r="Q6527" s="40">
        <v>3503.8241200000002</v>
      </c>
      <c r="R6527" s="40">
        <v>701.57065</v>
      </c>
      <c r="S6527" s="18">
        <f t="shared" si="708"/>
        <v>288.28172900341417</v>
      </c>
      <c r="T6527" s="18">
        <f t="shared" si="709"/>
        <v>0.99419780459904894</v>
      </c>
      <c r="U6527" s="18">
        <f t="shared" si="710"/>
        <v>0.78395525807076671</v>
      </c>
      <c r="V6527" s="30">
        <v>701.57119999999998</v>
      </c>
      <c r="W6527" s="3" t="s">
        <v>47</v>
      </c>
      <c r="X6527" s="3" t="s">
        <v>47</v>
      </c>
      <c r="Y6527" s="3" t="s">
        <v>47</v>
      </c>
      <c r="Z6527" s="3" t="s">
        <v>47</v>
      </c>
      <c r="AA6527" s="3" t="s">
        <v>47</v>
      </c>
      <c r="AB6527" s="12" t="s">
        <v>47</v>
      </c>
      <c r="AC6527" s="3" t="s">
        <v>47</v>
      </c>
      <c r="AE6527" s="3" t="s">
        <v>47</v>
      </c>
      <c r="AF6527" s="3" t="s">
        <v>48</v>
      </c>
      <c r="AK6527" s="3" t="s">
        <v>47</v>
      </c>
      <c r="AL6527" s="3" t="s">
        <v>47</v>
      </c>
      <c r="AM6527" s="3" t="s">
        <v>47</v>
      </c>
      <c r="AN6527" s="3" t="s">
        <v>47</v>
      </c>
      <c r="AU6527" s="3">
        <v>0</v>
      </c>
      <c r="AV6527" s="3">
        <v>12</v>
      </c>
      <c r="AW6527" s="3">
        <v>1</v>
      </c>
      <c r="AX6527" s="3">
        <v>12</v>
      </c>
      <c r="AY6527" s="3">
        <v>100</v>
      </c>
      <c r="AZ6527" s="6" t="str">
        <f t="shared" si="711"/>
        <v>3096.3</v>
      </c>
      <c r="BC6527" s="12" t="s">
        <v>16941</v>
      </c>
      <c r="BJ6527" s="12">
        <f t="shared" si="712"/>
        <v>0</v>
      </c>
      <c r="BK6527" s="12">
        <f t="shared" si="713"/>
        <v>0</v>
      </c>
      <c r="CQ6527" s="3" t="str">
        <f>CONCATENATE(baseURL!$A$1,baseURL!$B$1,baseURL!$C$1,".",C6527,".",L6527,".pkl&amp;seq=",BC6527)</f>
        <v>http://proteomics.broadinstitute.org/millscripts/viewfeed.pl?side=xl&amp;cycle=1&amp;fixedMods=iaaC&amp;file=msdataSM/iPRG2012_nd/cpick_in/iPRG2012_nd.3096.3.0.pkl&amp;seq=VNDAVVTVPAYFNDSQRQATKDAGTLAGLNVLR</v>
      </c>
    </row>
    <row r="6528" spans="1:95" x14ac:dyDescent="0.2">
      <c r="A6528" s="3">
        <v>2673</v>
      </c>
      <c r="B6528" s="2" t="s">
        <v>16942</v>
      </c>
      <c r="C6528" s="2" t="s">
        <v>16943</v>
      </c>
      <c r="D6528" s="3">
        <v>16286</v>
      </c>
      <c r="E6528" s="3">
        <v>16270</v>
      </c>
      <c r="F6528" s="3">
        <v>65021</v>
      </c>
      <c r="G6528" s="3">
        <v>19365</v>
      </c>
      <c r="H6528" s="3">
        <v>57.619500000000002</v>
      </c>
      <c r="I6528" s="30">
        <v>722.88121000000001</v>
      </c>
      <c r="J6528" s="30">
        <v>722.87981969999998</v>
      </c>
      <c r="K6528" s="30">
        <v>1.39E-3</v>
      </c>
      <c r="L6528" s="3">
        <v>2</v>
      </c>
      <c r="M6528" s="3">
        <v>2</v>
      </c>
      <c r="N6528" s="10">
        <f t="shared" si="707"/>
        <v>1</v>
      </c>
      <c r="O6528" s="35">
        <v>2</v>
      </c>
      <c r="P6528" s="17"/>
      <c r="Q6528" s="40">
        <v>1444.75297</v>
      </c>
      <c r="R6528" s="40">
        <v>722.88012000000003</v>
      </c>
      <c r="S6528" s="18">
        <f t="shared" si="708"/>
        <v>1.5078572087118658</v>
      </c>
      <c r="T6528" s="18">
        <f t="shared" si="709"/>
        <v>-0.41542157785303591</v>
      </c>
      <c r="U6528" s="18">
        <f t="shared" si="710"/>
        <v>-0.71934472350874479</v>
      </c>
      <c r="V6528" s="30">
        <v>722.87959999999998</v>
      </c>
      <c r="W6528" s="3" t="s">
        <v>47</v>
      </c>
      <c r="Y6528" s="3" t="s">
        <v>48</v>
      </c>
      <c r="Z6528" s="3" t="s">
        <v>47</v>
      </c>
      <c r="AA6528" s="3" t="s">
        <v>47</v>
      </c>
      <c r="AB6528" s="12" t="s">
        <v>47</v>
      </c>
      <c r="AC6528" s="3" t="s">
        <v>47</v>
      </c>
      <c r="AD6528" s="3" t="s">
        <v>47</v>
      </c>
      <c r="AE6528" s="3" t="s">
        <v>47</v>
      </c>
      <c r="AF6528" s="3" t="s">
        <v>47</v>
      </c>
      <c r="AG6528" s="3" t="s">
        <v>52</v>
      </c>
      <c r="AH6528" s="3" t="s">
        <v>47</v>
      </c>
      <c r="AI6528" s="3" t="s">
        <v>47</v>
      </c>
      <c r="AJ6528" s="3" t="s">
        <v>47</v>
      </c>
      <c r="AK6528" s="3" t="s">
        <v>47</v>
      </c>
      <c r="AL6528" s="3" t="s">
        <v>47</v>
      </c>
      <c r="AM6528" s="3" t="s">
        <v>48</v>
      </c>
      <c r="AN6528" s="3" t="s">
        <v>47</v>
      </c>
      <c r="AU6528" s="3">
        <v>0</v>
      </c>
      <c r="AV6528" s="3">
        <v>14</v>
      </c>
      <c r="AW6528" s="3">
        <v>1</v>
      </c>
      <c r="AX6528" s="3">
        <v>14</v>
      </c>
      <c r="AY6528" s="3">
        <v>100</v>
      </c>
      <c r="AZ6528" s="6" t="str">
        <f t="shared" si="711"/>
        <v>3096.4</v>
      </c>
      <c r="BC6528" s="12" t="s">
        <v>16830</v>
      </c>
      <c r="BJ6528" s="12">
        <f t="shared" si="712"/>
        <v>0</v>
      </c>
      <c r="BK6528" s="12">
        <f t="shared" si="713"/>
        <v>0</v>
      </c>
      <c r="CQ6528" s="3" t="str">
        <f>CONCATENATE(baseURL!$A$1,baseURL!$B$1,baseURL!$C$1,".",C6528,".",L6528,".pkl&amp;seq=",BC6528)</f>
        <v>http://proteomics.broadinstitute.org/millscripts/viewfeed.pl?side=xl&amp;cycle=1&amp;fixedMods=iaaC&amp;file=msdataSM/iPRG2012_nd/cpick_in/iPRG2012_nd.3096.4.2.pkl&amp;seq=KELDELAASLENL</v>
      </c>
    </row>
    <row r="6529" spans="1:95" x14ac:dyDescent="0.2">
      <c r="A6529" s="3">
        <v>2711</v>
      </c>
      <c r="B6529" s="2" t="s">
        <v>16944</v>
      </c>
      <c r="C6529" s="2" t="s">
        <v>16931</v>
      </c>
      <c r="D6529" s="3">
        <v>16288</v>
      </c>
      <c r="E6529" s="3">
        <v>16272</v>
      </c>
      <c r="F6529" s="3">
        <v>65023</v>
      </c>
      <c r="G6529" s="3">
        <v>19367</v>
      </c>
      <c r="H6529" s="3">
        <v>57.624499999999998</v>
      </c>
      <c r="I6529" s="30">
        <v>1168.6143</v>
      </c>
      <c r="J6529" s="30">
        <v>1168.6135019999999</v>
      </c>
      <c r="K6529" s="30">
        <v>8.0000000000000004E-4</v>
      </c>
      <c r="L6529" s="3">
        <v>3</v>
      </c>
      <c r="M6529" s="3">
        <v>3</v>
      </c>
      <c r="N6529" s="10">
        <f t="shared" si="707"/>
        <v>1</v>
      </c>
      <c r="O6529" s="35">
        <v>3</v>
      </c>
      <c r="P6529" s="17"/>
      <c r="Q6529" s="40">
        <v>3503.8241200000002</v>
      </c>
      <c r="R6529" s="40">
        <v>1168.6128900000001</v>
      </c>
      <c r="S6529" s="18">
        <f t="shared" si="708"/>
        <v>1.2065586576327232</v>
      </c>
      <c r="T6529" s="18">
        <f t="shared" si="709"/>
        <v>0.5236978002348498</v>
      </c>
      <c r="U6529" s="18">
        <f t="shared" si="710"/>
        <v>-7.7014382410368162E-2</v>
      </c>
      <c r="V6529" s="30">
        <v>1168.6128000000001</v>
      </c>
      <c r="W6529" s="3" t="s">
        <v>47</v>
      </c>
      <c r="Y6529" s="3" t="s">
        <v>47</v>
      </c>
      <c r="Z6529" s="3" t="s">
        <v>47</v>
      </c>
      <c r="AA6529" s="3" t="s">
        <v>47</v>
      </c>
      <c r="AB6529" s="12" t="s">
        <v>47</v>
      </c>
      <c r="AC6529" s="3" t="s">
        <v>47</v>
      </c>
      <c r="AD6529" s="3" t="s">
        <v>52</v>
      </c>
      <c r="AE6529" s="3" t="s">
        <v>47</v>
      </c>
      <c r="AF6529" s="3" t="s">
        <v>47</v>
      </c>
      <c r="AG6529" s="3" t="s">
        <v>48</v>
      </c>
      <c r="AI6529" s="3" t="s">
        <v>47</v>
      </c>
      <c r="AJ6529" s="3" t="s">
        <v>47</v>
      </c>
      <c r="AK6529" s="3" t="s">
        <v>48</v>
      </c>
      <c r="AL6529" s="3" t="s">
        <v>47</v>
      </c>
      <c r="AU6529" s="3">
        <v>0</v>
      </c>
      <c r="AV6529" s="3">
        <v>11</v>
      </c>
      <c r="AW6529" s="3">
        <v>1</v>
      </c>
      <c r="AX6529" s="3">
        <v>11</v>
      </c>
      <c r="AY6529" s="3">
        <v>100</v>
      </c>
      <c r="AZ6529" s="6" t="str">
        <f t="shared" si="711"/>
        <v>3096.6</v>
      </c>
      <c r="BC6529" s="12" t="s">
        <v>16941</v>
      </c>
      <c r="BJ6529" s="12">
        <f t="shared" si="712"/>
        <v>0</v>
      </c>
      <c r="BK6529" s="12">
        <f t="shared" si="713"/>
        <v>0</v>
      </c>
      <c r="CQ6529" s="3" t="str">
        <f>CONCATENATE(baseURL!$A$1,baseURL!$B$1,baseURL!$C$1,".",C6529,".",L6529,".pkl&amp;seq=",BC6529)</f>
        <v>http://proteomics.broadinstitute.org/millscripts/viewfeed.pl?side=xl&amp;cycle=1&amp;fixedMods=iaaC&amp;file=msdataSM/iPRG2012_nd/cpick_in/iPRG2012_nd.3096.6.3.pkl&amp;seq=VNDAVVTVPAYFNDSQRQATKDAGTLAGLNVLR</v>
      </c>
    </row>
    <row r="6530" spans="1:95" x14ac:dyDescent="0.2">
      <c r="A6530" s="3">
        <v>5775</v>
      </c>
      <c r="B6530" s="2" t="s">
        <v>16945</v>
      </c>
      <c r="C6530" s="2" t="s">
        <v>16946</v>
      </c>
      <c r="D6530" s="3">
        <v>16292</v>
      </c>
      <c r="E6530" s="3">
        <v>16276</v>
      </c>
      <c r="F6530" s="3">
        <v>65041</v>
      </c>
      <c r="G6530" s="3">
        <v>19372</v>
      </c>
      <c r="H6530" s="3">
        <v>57.645000000000003</v>
      </c>
      <c r="I6530" s="30">
        <v>688.59600999999998</v>
      </c>
      <c r="J6530" s="30">
        <v>688.59518219999995</v>
      </c>
      <c r="K6530" s="30">
        <v>8.3000000000000001E-4</v>
      </c>
      <c r="L6530" s="3">
        <v>4</v>
      </c>
      <c r="M6530" s="3">
        <v>4</v>
      </c>
      <c r="N6530" s="10">
        <f t="shared" ref="N6530:N6593" si="714">IF(AND(M6530&gt;0,L6530&gt;0), IF(M6530=L6530,1,-1), 1)</f>
        <v>1</v>
      </c>
      <c r="O6530" s="35">
        <v>4</v>
      </c>
      <c r="P6530" s="17"/>
      <c r="Q6530" s="40">
        <v>2751.3559100000002</v>
      </c>
      <c r="R6530" s="40">
        <v>688.59443999999996</v>
      </c>
      <c r="S6530" s="18">
        <f t="shared" ref="S6530:S6593" si="715">1000000*(I6530-R6530)/R6530</f>
        <v>2.2800067918282503</v>
      </c>
      <c r="T6530" s="18">
        <f t="shared" ref="T6530:T6593" si="716">1000000*(J6530-R6530)/R6530</f>
        <v>1.0778477967242799</v>
      </c>
      <c r="U6530" s="18">
        <f t="shared" ref="U6530:U6593" si="717">1000000*(V6530-R6530)/R6530</f>
        <v>1.1036975552893815</v>
      </c>
      <c r="V6530" s="30">
        <v>688.59519999999998</v>
      </c>
      <c r="W6530" s="3" t="s">
        <v>47</v>
      </c>
      <c r="X6530" s="3" t="s">
        <v>47</v>
      </c>
      <c r="Y6530" s="3" t="s">
        <v>47</v>
      </c>
      <c r="Z6530" s="3" t="s">
        <v>47</v>
      </c>
      <c r="AA6530" s="3" t="s">
        <v>48</v>
      </c>
      <c r="AB6530" s="12" t="s">
        <v>47</v>
      </c>
      <c r="AC6530" s="3" t="s">
        <v>47</v>
      </c>
      <c r="AD6530" s="3" t="s">
        <v>47</v>
      </c>
      <c r="AE6530" s="3" t="s">
        <v>47</v>
      </c>
      <c r="AF6530" s="3" t="s">
        <v>47</v>
      </c>
      <c r="AG6530" s="3" t="s">
        <v>48</v>
      </c>
      <c r="AI6530" s="3" t="s">
        <v>47</v>
      </c>
      <c r="AJ6530" s="3" t="s">
        <v>47</v>
      </c>
      <c r="AK6530" s="3" t="s">
        <v>47</v>
      </c>
      <c r="AL6530" s="3" t="s">
        <v>47</v>
      </c>
      <c r="AM6530" s="3" t="s">
        <v>47</v>
      </c>
      <c r="AN6530" s="3" t="s">
        <v>47</v>
      </c>
      <c r="AU6530" s="3">
        <v>0</v>
      </c>
      <c r="AV6530" s="3">
        <v>15</v>
      </c>
      <c r="AW6530" s="3">
        <v>1</v>
      </c>
      <c r="AX6530" s="3">
        <v>15</v>
      </c>
      <c r="AY6530" s="3">
        <v>100</v>
      </c>
      <c r="AZ6530" s="6" t="str">
        <f t="shared" ref="AZ6530:AZ6593" si="718">HYPERLINK(CQ6530,C6530)</f>
        <v>3097.3</v>
      </c>
      <c r="BC6530" s="12" t="s">
        <v>16947</v>
      </c>
      <c r="BJ6530" s="12">
        <f t="shared" ref="BJ6530:BJ6593" si="719">LEN(BC6530)-LEN(SUBSTITUTE(BC6530,"C",""))</f>
        <v>0</v>
      </c>
      <c r="BK6530" s="12">
        <f t="shared" ref="BK6530:BK6593" si="720">LEN(BC6530)-LEN(SUBSTITUTE(BC6530,"c",""))</f>
        <v>0</v>
      </c>
      <c r="CQ6530" s="3" t="str">
        <f>CONCATENATE(baseURL!$A$1,baseURL!$B$1,baseURL!$C$1,".",C6530,".",L6530,".pkl&amp;seq=",BC6530)</f>
        <v>http://proteomics.broadinstitute.org/millscripts/viewfeed.pl?side=xl&amp;cycle=1&amp;fixedMods=iaaC&amp;file=msdataSM/iPRG2012_nd/cpick_in/iPRG2012_nd.3097.3.4.pkl&amp;seq=AMKFADGFLLHSGQPVNDFLDTATR</v>
      </c>
    </row>
    <row r="6531" spans="1:95" x14ac:dyDescent="0.2">
      <c r="A6531" s="3">
        <v>3722</v>
      </c>
      <c r="B6531" s="2" t="s">
        <v>16948</v>
      </c>
      <c r="C6531" s="2" t="s">
        <v>16942</v>
      </c>
      <c r="D6531" s="3">
        <v>16294</v>
      </c>
      <c r="E6531" s="3">
        <v>16278</v>
      </c>
      <c r="F6531" s="3">
        <v>65043</v>
      </c>
      <c r="G6531" s="3">
        <v>19374</v>
      </c>
      <c r="H6531" s="3">
        <v>57.651699999999998</v>
      </c>
      <c r="I6531" s="30">
        <v>744.40585999999996</v>
      </c>
      <c r="J6531" s="30">
        <v>744.93722549999995</v>
      </c>
      <c r="K6531" s="30">
        <v>-0.53137000000000001</v>
      </c>
      <c r="L6531" s="3">
        <v>0</v>
      </c>
      <c r="M6531" s="3">
        <v>2</v>
      </c>
      <c r="N6531" s="10">
        <f t="shared" si="714"/>
        <v>1</v>
      </c>
      <c r="O6531" s="35">
        <v>2</v>
      </c>
      <c r="P6531" s="17"/>
      <c r="Q6531" s="40">
        <v>1488.8672099999999</v>
      </c>
      <c r="R6531" s="40">
        <v>744.93723999999997</v>
      </c>
      <c r="S6531" s="18">
        <f t="shared" si="715"/>
        <v>-713.32183634692876</v>
      </c>
      <c r="T6531" s="18">
        <f t="shared" si="716"/>
        <v>-1.9464727015438828E-2</v>
      </c>
      <c r="U6531" s="18">
        <f t="shared" si="717"/>
        <v>-0.18793529504256559</v>
      </c>
      <c r="V6531" s="30">
        <v>744.93709999999999</v>
      </c>
      <c r="W6531" s="3" t="s">
        <v>47</v>
      </c>
      <c r="X6531" s="3" t="s">
        <v>47</v>
      </c>
      <c r="Y6531" s="3" t="s">
        <v>47</v>
      </c>
      <c r="Z6531" s="3" t="s">
        <v>47</v>
      </c>
      <c r="AA6531" s="3" t="s">
        <v>47</v>
      </c>
      <c r="AB6531" s="12" t="s">
        <v>47</v>
      </c>
      <c r="AC6531" s="3" t="s">
        <v>47</v>
      </c>
      <c r="AE6531" s="3" t="s">
        <v>48</v>
      </c>
      <c r="AH6531" s="3" t="s">
        <v>47</v>
      </c>
      <c r="AI6531" s="3" t="s">
        <v>47</v>
      </c>
      <c r="AM6531" s="3" t="s">
        <v>52</v>
      </c>
      <c r="AU6531" s="3">
        <v>0</v>
      </c>
      <c r="AV6531" s="3">
        <v>9</v>
      </c>
      <c r="AW6531" s="3">
        <v>1</v>
      </c>
      <c r="AX6531" s="3">
        <v>9</v>
      </c>
      <c r="AY6531" s="3">
        <v>100</v>
      </c>
      <c r="AZ6531" s="6" t="str">
        <f t="shared" si="718"/>
        <v>3097.5</v>
      </c>
      <c r="BC6531" s="12" t="s">
        <v>16898</v>
      </c>
      <c r="BJ6531" s="12">
        <f t="shared" si="719"/>
        <v>0</v>
      </c>
      <c r="BK6531" s="12">
        <f t="shared" si="720"/>
        <v>0</v>
      </c>
      <c r="CQ6531" s="3" t="str">
        <f>CONCATENATE(baseURL!$A$1,baseURL!$B$1,baseURL!$C$1,".",C6531,".",L6531,".pkl&amp;seq=",BC6531)</f>
        <v>http://proteomics.broadinstitute.org/millscripts/viewfeed.pl?side=xl&amp;cycle=1&amp;fixedMods=iaaC&amp;file=msdataSM/iPRG2012_nd/cpick_in/iPRG2012_nd.3097.5.0.pkl&amp;seq=SEFVPKVVETLLK</v>
      </c>
    </row>
    <row r="6532" spans="1:95" x14ac:dyDescent="0.2">
      <c r="A6532" s="3">
        <v>2116</v>
      </c>
      <c r="B6532" s="2" t="s">
        <v>16949</v>
      </c>
      <c r="C6532" s="2" t="s">
        <v>16950</v>
      </c>
      <c r="D6532" s="3">
        <v>16296</v>
      </c>
      <c r="E6532" s="3">
        <v>16280</v>
      </c>
      <c r="F6532" s="3">
        <v>65061</v>
      </c>
      <c r="G6532" s="3">
        <v>19377</v>
      </c>
      <c r="H6532" s="3">
        <v>57.668100000000003</v>
      </c>
      <c r="I6532" s="30">
        <v>892.46534999999994</v>
      </c>
      <c r="J6532" s="30">
        <v>892.47143289999997</v>
      </c>
      <c r="K6532" s="30">
        <v>-6.0800000000000003E-3</v>
      </c>
      <c r="L6532" s="3">
        <v>2</v>
      </c>
      <c r="M6532" s="3">
        <v>2</v>
      </c>
      <c r="N6532" s="10">
        <f t="shared" si="714"/>
        <v>1</v>
      </c>
      <c r="O6532" s="35">
        <v>2</v>
      </c>
      <c r="P6532" s="17"/>
      <c r="Q6532" s="40">
        <v>1783.93372</v>
      </c>
      <c r="R6532" s="40">
        <v>892.47050000000002</v>
      </c>
      <c r="S6532" s="18">
        <f t="shared" si="715"/>
        <v>-5.7704988569050588</v>
      </c>
      <c r="T6532" s="18">
        <f t="shared" si="716"/>
        <v>1.045300656943279</v>
      </c>
      <c r="U6532" s="18">
        <f t="shared" si="717"/>
        <v>1.3445822579455968</v>
      </c>
      <c r="V6532" s="30">
        <v>892.47170000000006</v>
      </c>
      <c r="W6532" s="3" t="s">
        <v>47</v>
      </c>
      <c r="X6532" s="3" t="s">
        <v>47</v>
      </c>
      <c r="Z6532" s="3" t="s">
        <v>48</v>
      </c>
      <c r="AA6532" s="3" t="s">
        <v>47</v>
      </c>
      <c r="AB6532" s="12" t="s">
        <v>48</v>
      </c>
      <c r="AC6532" s="3" t="s">
        <v>52</v>
      </c>
      <c r="AD6532" s="3" t="s">
        <v>48</v>
      </c>
      <c r="AG6532" s="3" t="s">
        <v>47</v>
      </c>
      <c r="AM6532" s="3" t="s">
        <v>47</v>
      </c>
      <c r="AO6532" s="3" t="s">
        <v>47</v>
      </c>
      <c r="AQ6532" s="3" t="s">
        <v>47</v>
      </c>
      <c r="AU6532" s="3">
        <v>0</v>
      </c>
      <c r="AV6532" s="3">
        <v>7</v>
      </c>
      <c r="AW6532" s="3">
        <v>1</v>
      </c>
      <c r="AX6532" s="3">
        <v>7</v>
      </c>
      <c r="AY6532" s="3">
        <v>100</v>
      </c>
      <c r="AZ6532" s="6" t="str">
        <f t="shared" si="718"/>
        <v>3098.2</v>
      </c>
      <c r="BB6532" s="12" t="s">
        <v>79</v>
      </c>
      <c r="BC6532" s="12" t="s">
        <v>16951</v>
      </c>
      <c r="BJ6532" s="12">
        <f t="shared" si="719"/>
        <v>0</v>
      </c>
      <c r="BK6532" s="12">
        <f t="shared" si="720"/>
        <v>0</v>
      </c>
      <c r="BO6532" s="3" t="s">
        <v>54</v>
      </c>
      <c r="BR6532" s="3" t="s">
        <v>54</v>
      </c>
      <c r="CQ6532" s="3" t="str">
        <f>CONCATENATE(baseURL!$A$1,baseURL!$B$1,"+Acetyl",baseURL!$C$1,".",C6532,".",L6532,".pkl&amp;seq=",BC6532,"&amp;varMods=Deamidated-Q")</f>
        <v>http://proteomics.broadinstitute.org/millscripts/viewfeed.pl?side=xl&amp;cycle=1&amp;fixedMods=iaaC+Acetyl&amp;file=msdataSM/iPRG2012_nd/cpick_in/iPRG2012_nd.3098.2.2.pkl&amp;seq=SLVVQEqGSFQHLLR&amp;varMods=Deamidated-Q</v>
      </c>
    </row>
    <row r="6533" spans="1:95" x14ac:dyDescent="0.2">
      <c r="A6533" s="3">
        <v>3720</v>
      </c>
      <c r="B6533" s="2" t="s">
        <v>16952</v>
      </c>
      <c r="C6533" s="2" t="s">
        <v>16953</v>
      </c>
      <c r="D6533" s="3">
        <v>16299</v>
      </c>
      <c r="E6533" s="3">
        <v>16283</v>
      </c>
      <c r="F6533" s="3">
        <v>65081</v>
      </c>
      <c r="G6533" s="3">
        <v>19381</v>
      </c>
      <c r="H6533" s="3">
        <v>57.686100000000003</v>
      </c>
      <c r="I6533" s="30">
        <v>577.00148999999999</v>
      </c>
      <c r="J6533" s="30">
        <v>577.00191770000004</v>
      </c>
      <c r="K6533" s="30">
        <v>-4.2999999999999999E-4</v>
      </c>
      <c r="L6533" s="3">
        <v>3</v>
      </c>
      <c r="M6533" s="3">
        <v>3</v>
      </c>
      <c r="N6533" s="10">
        <f t="shared" si="714"/>
        <v>1</v>
      </c>
      <c r="O6533" s="35">
        <v>3</v>
      </c>
      <c r="P6533" s="17"/>
      <c r="Q6533" s="40">
        <v>1728.98945</v>
      </c>
      <c r="R6533" s="40">
        <v>577.00133000000005</v>
      </c>
      <c r="S6533" s="18">
        <f t="shared" si="715"/>
        <v>0.27729572120240925</v>
      </c>
      <c r="T6533" s="18">
        <f t="shared" si="716"/>
        <v>1.0185418463121398</v>
      </c>
      <c r="U6533" s="18">
        <f t="shared" si="717"/>
        <v>0.81455618126605078</v>
      </c>
      <c r="V6533" s="30">
        <v>577.0018</v>
      </c>
      <c r="W6533" s="3" t="s">
        <v>47</v>
      </c>
      <c r="X6533" s="3" t="s">
        <v>47</v>
      </c>
      <c r="Y6533" s="3" t="s">
        <v>47</v>
      </c>
      <c r="Z6533" s="3" t="s">
        <v>47</v>
      </c>
      <c r="AA6533" s="3" t="s">
        <v>47</v>
      </c>
      <c r="AB6533" s="12" t="s">
        <v>47</v>
      </c>
      <c r="AC6533" s="3" t="s">
        <v>47</v>
      </c>
      <c r="AE6533" s="3" t="s">
        <v>47</v>
      </c>
      <c r="AG6533" s="3" t="s">
        <v>48</v>
      </c>
      <c r="AH6533" s="3" t="s">
        <v>48</v>
      </c>
      <c r="AI6533" s="3" t="s">
        <v>48</v>
      </c>
      <c r="AK6533" s="3" t="s">
        <v>52</v>
      </c>
      <c r="AL6533" s="3" t="s">
        <v>48</v>
      </c>
      <c r="AP6533" s="3" t="s">
        <v>52</v>
      </c>
      <c r="AU6533" s="3">
        <v>0</v>
      </c>
      <c r="AV6533" s="3">
        <v>8</v>
      </c>
      <c r="AW6533" s="3">
        <v>1</v>
      </c>
      <c r="AX6533" s="3">
        <v>8</v>
      </c>
      <c r="AY6533" s="3">
        <v>100</v>
      </c>
      <c r="AZ6533" s="6" t="str">
        <f t="shared" si="718"/>
        <v>3099.1</v>
      </c>
      <c r="BC6533" s="12" t="s">
        <v>16954</v>
      </c>
      <c r="BJ6533" s="12">
        <f t="shared" si="719"/>
        <v>0</v>
      </c>
      <c r="BK6533" s="12">
        <f t="shared" si="720"/>
        <v>0</v>
      </c>
      <c r="CQ6533" s="3" t="str">
        <f>CONCATENATE(baseURL!$A$1,baseURL!$B$1,baseURL!$C$1,".",C6533,".",L6533,".pkl&amp;seq=",BC6533)</f>
        <v>http://proteomics.broadinstitute.org/millscripts/viewfeed.pl?side=xl&amp;cycle=1&amp;fixedMods=iaaC&amp;file=msdataSM/iPRG2012_nd/cpick_in/iPRG2012_nd.3099.1.3.pkl&amp;seq=LLEDLVFPTELVGKR</v>
      </c>
    </row>
    <row r="6534" spans="1:95" x14ac:dyDescent="0.2">
      <c r="A6534" s="3">
        <v>7339</v>
      </c>
      <c r="B6534" s="2" t="s">
        <v>16955</v>
      </c>
      <c r="C6534" s="2" t="s">
        <v>16956</v>
      </c>
      <c r="D6534" s="3">
        <v>16302</v>
      </c>
      <c r="E6534" s="3">
        <v>16286</v>
      </c>
      <c r="F6534" s="3">
        <v>65084</v>
      </c>
      <c r="G6534" s="3">
        <v>19384</v>
      </c>
      <c r="H6534" s="3">
        <v>57.691099999999999</v>
      </c>
      <c r="I6534" s="30">
        <v>768.40326000000005</v>
      </c>
      <c r="J6534" s="30">
        <v>768.40518510000004</v>
      </c>
      <c r="K6534" s="30">
        <v>-1.9300000000000001E-3</v>
      </c>
      <c r="L6534" s="3">
        <v>5</v>
      </c>
      <c r="M6534" s="3">
        <v>5</v>
      </c>
      <c r="N6534" s="10">
        <f t="shared" si="714"/>
        <v>1</v>
      </c>
      <c r="O6534" s="35">
        <v>5</v>
      </c>
      <c r="P6534" s="17"/>
      <c r="Q6534" s="40">
        <v>3837.9882299999999</v>
      </c>
      <c r="R6534" s="40">
        <v>768.40346999999997</v>
      </c>
      <c r="S6534" s="18">
        <f t="shared" si="715"/>
        <v>-0.27329392451149176</v>
      </c>
      <c r="T6534" s="18">
        <f t="shared" si="716"/>
        <v>2.2320305243669312</v>
      </c>
      <c r="U6534" s="18">
        <f t="shared" si="717"/>
        <v>2.2514213790132374</v>
      </c>
      <c r="V6534" s="30">
        <v>768.40520000000004</v>
      </c>
      <c r="W6534" s="3" t="s">
        <v>47</v>
      </c>
      <c r="X6534" s="3" t="s">
        <v>47</v>
      </c>
      <c r="Y6534" s="3" t="s">
        <v>47</v>
      </c>
      <c r="AA6534" s="3" t="s">
        <v>48</v>
      </c>
      <c r="AB6534" s="12" t="s">
        <v>47</v>
      </c>
      <c r="AC6534" s="3" t="s">
        <v>47</v>
      </c>
      <c r="AD6534" s="3" t="s">
        <v>52</v>
      </c>
      <c r="AF6534" s="3" t="s">
        <v>48</v>
      </c>
      <c r="AG6534" s="3" t="s">
        <v>47</v>
      </c>
      <c r="AH6534" s="3" t="s">
        <v>52</v>
      </c>
      <c r="AJ6534" s="3" t="s">
        <v>52</v>
      </c>
      <c r="AU6534" s="3">
        <v>0</v>
      </c>
      <c r="AV6534" s="3">
        <v>6</v>
      </c>
      <c r="AW6534" s="3">
        <v>1</v>
      </c>
      <c r="AX6534" s="3">
        <v>6</v>
      </c>
      <c r="AY6534" s="3">
        <v>100</v>
      </c>
      <c r="AZ6534" s="6" t="str">
        <f t="shared" si="718"/>
        <v>3099.4</v>
      </c>
      <c r="BC6534" s="12" t="s">
        <v>16957</v>
      </c>
      <c r="BJ6534" s="12">
        <f t="shared" si="719"/>
        <v>0</v>
      </c>
      <c r="BK6534" s="12">
        <f t="shared" si="720"/>
        <v>0</v>
      </c>
      <c r="CQ6534" s="3" t="str">
        <f>CONCATENATE(baseURL!$A$1,baseURL!$B$1,baseURL!$C$1,".",C6534,".",L6534,".pkl&amp;seq=",BC6534)</f>
        <v>http://proteomics.broadinstitute.org/millscripts/viewfeed.pl?side=xl&amp;cycle=1&amp;fixedMods=iaaC&amp;file=msdataSM/iPRG2012_nd/cpick_in/iPRG2012_nd.3099.4.5.pkl&amp;seq=SGQDKWEVNVAPESTVLQFKEALNKANGLPVANQR</v>
      </c>
    </row>
    <row r="6535" spans="1:95" x14ac:dyDescent="0.2">
      <c r="A6535" s="3">
        <v>5242</v>
      </c>
      <c r="B6535" s="2" t="s">
        <v>16958</v>
      </c>
      <c r="C6535" s="2" t="s">
        <v>16959</v>
      </c>
      <c r="D6535" s="3">
        <v>16303</v>
      </c>
      <c r="E6535" s="3">
        <v>16287</v>
      </c>
      <c r="F6535" s="3">
        <v>65085</v>
      </c>
      <c r="G6535" s="3">
        <v>19385</v>
      </c>
      <c r="H6535" s="3">
        <v>57.692799999999998</v>
      </c>
      <c r="I6535" s="30">
        <v>879.95532000000003</v>
      </c>
      <c r="J6535" s="30">
        <v>879.95645969999998</v>
      </c>
      <c r="K6535" s="30">
        <v>-1.14E-3</v>
      </c>
      <c r="L6535" s="3">
        <v>2</v>
      </c>
      <c r="M6535" s="3">
        <v>2</v>
      </c>
      <c r="N6535" s="10">
        <f t="shared" si="714"/>
        <v>1</v>
      </c>
      <c r="O6535" s="35">
        <v>2</v>
      </c>
      <c r="P6535" s="17"/>
      <c r="Q6535" s="40">
        <v>1758.9061099999999</v>
      </c>
      <c r="R6535" s="40">
        <v>879.95668999999998</v>
      </c>
      <c r="S6535" s="18">
        <f t="shared" si="715"/>
        <v>-1.5568948057565057</v>
      </c>
      <c r="T6535" s="18">
        <f t="shared" si="716"/>
        <v>-0.26171742611372301</v>
      </c>
      <c r="U6535" s="18">
        <f t="shared" si="717"/>
        <v>1.1364195634165162E-2</v>
      </c>
      <c r="V6535" s="30">
        <v>879.95669999999996</v>
      </c>
      <c r="W6535" s="3" t="s">
        <v>47</v>
      </c>
      <c r="X6535" s="3" t="s">
        <v>47</v>
      </c>
      <c r="Y6535" s="3" t="s">
        <v>47</v>
      </c>
      <c r="Z6535" s="3" t="s">
        <v>47</v>
      </c>
      <c r="AA6535" s="3" t="s">
        <v>47</v>
      </c>
      <c r="AB6535" s="12" t="s">
        <v>47</v>
      </c>
      <c r="AC6535" s="3" t="s">
        <v>47</v>
      </c>
      <c r="AD6535" s="3" t="s">
        <v>47</v>
      </c>
      <c r="AE6535" s="3" t="s">
        <v>47</v>
      </c>
      <c r="AF6535" s="3" t="s">
        <v>47</v>
      </c>
      <c r="AG6535" s="3" t="s">
        <v>47</v>
      </c>
      <c r="AH6535" s="3" t="s">
        <v>47</v>
      </c>
      <c r="AI6535" s="3" t="s">
        <v>47</v>
      </c>
      <c r="AJ6535" s="3" t="s">
        <v>47</v>
      </c>
      <c r="AK6535" s="3" t="s">
        <v>47</v>
      </c>
      <c r="AL6535" s="3" t="s">
        <v>47</v>
      </c>
      <c r="AM6535" s="3" t="s">
        <v>47</v>
      </c>
      <c r="AN6535" s="3" t="s">
        <v>47</v>
      </c>
      <c r="AU6535" s="3">
        <v>0</v>
      </c>
      <c r="AV6535" s="3">
        <v>18</v>
      </c>
      <c r="AW6535" s="3">
        <v>1</v>
      </c>
      <c r="AX6535" s="3">
        <v>18</v>
      </c>
      <c r="AY6535" s="3">
        <v>100</v>
      </c>
      <c r="AZ6535" s="6" t="str">
        <f t="shared" si="718"/>
        <v>3099.5</v>
      </c>
      <c r="BC6535" s="12" t="s">
        <v>16798</v>
      </c>
      <c r="BJ6535" s="12">
        <f t="shared" si="719"/>
        <v>0</v>
      </c>
      <c r="BK6535" s="12">
        <f t="shared" si="720"/>
        <v>0</v>
      </c>
      <c r="CQ6535" s="3" t="str">
        <f>CONCATENATE(baseURL!$A$1,baseURL!$B$1,baseURL!$C$1,".",C6535,".",L6535,".pkl&amp;seq=",BC6535)</f>
        <v>http://proteomics.broadinstitute.org/millscripts/viewfeed.pl?side=xl&amp;cycle=1&amp;fixedMods=iaaC&amp;file=msdataSM/iPRG2012_nd/cpick_in/iPRG2012_nd.3099.5.2.pkl&amp;seq=ALPGEYVTYALSGYVR</v>
      </c>
    </row>
    <row r="6536" spans="1:95" x14ac:dyDescent="0.2">
      <c r="A6536" s="3">
        <v>808</v>
      </c>
      <c r="B6536" s="2" t="s">
        <v>16960</v>
      </c>
      <c r="C6536" s="2" t="s">
        <v>16961</v>
      </c>
      <c r="D6536" s="3">
        <v>16304</v>
      </c>
      <c r="E6536" s="3">
        <v>16288</v>
      </c>
      <c r="F6536" s="3">
        <v>65086</v>
      </c>
      <c r="G6536" s="3">
        <v>19386</v>
      </c>
      <c r="H6536" s="3">
        <v>57.694400000000002</v>
      </c>
      <c r="I6536" s="30">
        <v>882.20672000000002</v>
      </c>
      <c r="J6536" s="30">
        <v>882.20621170000004</v>
      </c>
      <c r="K6536" s="30">
        <v>5.1000000000000004E-4</v>
      </c>
      <c r="L6536" s="3">
        <v>4</v>
      </c>
      <c r="M6536" s="3">
        <v>4</v>
      </c>
      <c r="N6536" s="10">
        <f t="shared" si="714"/>
        <v>1</v>
      </c>
      <c r="O6536" s="35">
        <v>4</v>
      </c>
      <c r="P6536" s="17"/>
      <c r="Q6536" s="40">
        <v>3525.8060700000001</v>
      </c>
      <c r="R6536" s="32">
        <v>882.20696999999996</v>
      </c>
      <c r="S6536" s="18">
        <f t="shared" si="715"/>
        <v>-0.28338021398453117</v>
      </c>
      <c r="T6536" s="18">
        <f t="shared" si="716"/>
        <v>-0.85954886517824114</v>
      </c>
      <c r="U6536" s="18">
        <f t="shared" si="717"/>
        <v>-0.8728110592785423</v>
      </c>
      <c r="V6536" s="30">
        <v>882.20619999999997</v>
      </c>
      <c r="W6536" s="3" t="s">
        <v>47</v>
      </c>
      <c r="X6536" s="3" t="s">
        <v>47</v>
      </c>
      <c r="Y6536" s="3" t="s">
        <v>47</v>
      </c>
      <c r="AA6536" s="3" t="s">
        <v>47</v>
      </c>
      <c r="AC6536" s="3" t="s">
        <v>52</v>
      </c>
      <c r="AE6536" s="3" t="s">
        <v>47</v>
      </c>
      <c r="AF6536" s="3" t="s">
        <v>47</v>
      </c>
      <c r="AG6536" s="3" t="s">
        <v>52</v>
      </c>
      <c r="AO6536" s="3" t="s">
        <v>48</v>
      </c>
      <c r="AU6536" s="3">
        <v>0</v>
      </c>
      <c r="AV6536" s="3">
        <v>6</v>
      </c>
      <c r="AW6536" s="3">
        <v>2</v>
      </c>
      <c r="AX6536" s="3">
        <v>4</v>
      </c>
      <c r="AY6536" s="3">
        <v>66.67</v>
      </c>
      <c r="AZ6536" s="6" t="str">
        <f t="shared" si="718"/>
        <v>3099.6</v>
      </c>
      <c r="BC6536" s="12" t="s">
        <v>16962</v>
      </c>
      <c r="BJ6536" s="12">
        <f t="shared" si="719"/>
        <v>0</v>
      </c>
      <c r="BK6536" s="12">
        <f t="shared" si="720"/>
        <v>0</v>
      </c>
      <c r="BL6536" s="3" t="s">
        <v>162</v>
      </c>
      <c r="BR6536" s="3" t="s">
        <v>162</v>
      </c>
      <c r="BS6536" s="3" t="s">
        <v>16963</v>
      </c>
      <c r="BW6536" s="3" t="s">
        <v>16963</v>
      </c>
      <c r="CQ6536" s="3" t="str">
        <f>CONCATENATE(baseURL!$A$1,baseURL!$B$1,baseURL!$C$1,".",C6536,".",L6536,".pkl&amp;seq=",BC6536,"&amp;varMods=Sodiated-D")</f>
        <v>http://proteomics.broadinstitute.org/millscripts/viewfeed.pl?side=xl&amp;cycle=1&amp;fixedMods=iaaC&amp;file=msdataSM/iPRG2012_nd/cpick_in/iPRG2012_nd.3099.6.4.pkl&amp;seq=VNDAVVTVPAYFNdSQRQATKDAGTLAGLNVLR&amp;varMods=Sodiated-D</v>
      </c>
    </row>
    <row r="6537" spans="1:95" x14ac:dyDescent="0.2">
      <c r="A6537" s="3">
        <v>945</v>
      </c>
      <c r="B6537" s="2" t="s">
        <v>16964</v>
      </c>
      <c r="C6537" s="2" t="s">
        <v>16965</v>
      </c>
      <c r="D6537" s="3">
        <v>16305</v>
      </c>
      <c r="E6537" s="3">
        <v>16289</v>
      </c>
      <c r="F6537" s="3">
        <v>65087</v>
      </c>
      <c r="G6537" s="3">
        <v>19387</v>
      </c>
      <c r="H6537" s="3">
        <v>57.696100000000001</v>
      </c>
      <c r="I6537" s="30">
        <v>921.12458000000004</v>
      </c>
      <c r="J6537" s="30">
        <v>921.12468239999998</v>
      </c>
      <c r="K6537" s="30">
        <v>-1E-4</v>
      </c>
      <c r="L6537" s="3">
        <v>3</v>
      </c>
      <c r="M6537" s="3">
        <v>3</v>
      </c>
      <c r="N6537" s="10">
        <f t="shared" si="714"/>
        <v>1</v>
      </c>
      <c r="O6537" s="35">
        <v>3</v>
      </c>
      <c r="P6537" s="17"/>
      <c r="Q6537" s="40">
        <v>2761.3600499999998</v>
      </c>
      <c r="R6537" s="40">
        <v>921.12486999999999</v>
      </c>
      <c r="S6537" s="18">
        <f t="shared" si="715"/>
        <v>-0.31483245040375624</v>
      </c>
      <c r="T6537" s="18">
        <f t="shared" si="716"/>
        <v>-0.20366402657637531</v>
      </c>
      <c r="U6537" s="18">
        <f t="shared" si="717"/>
        <v>-0.40168278159217924</v>
      </c>
      <c r="V6537" s="30">
        <v>921.12450000000001</v>
      </c>
      <c r="W6537" s="3" t="s">
        <v>47</v>
      </c>
      <c r="X6537" s="3" t="s">
        <v>47</v>
      </c>
      <c r="Y6537" s="3" t="s">
        <v>47</v>
      </c>
      <c r="AA6537" s="3" t="s">
        <v>48</v>
      </c>
      <c r="AB6537" s="12" t="s">
        <v>47</v>
      </c>
      <c r="AC6537" s="3" t="s">
        <v>47</v>
      </c>
      <c r="AD6537" s="3" t="s">
        <v>47</v>
      </c>
      <c r="AE6537" s="3" t="s">
        <v>47</v>
      </c>
      <c r="AF6537" s="3" t="s">
        <v>47</v>
      </c>
      <c r="AG6537" s="3" t="s">
        <v>47</v>
      </c>
      <c r="AI6537" s="3" t="s">
        <v>47</v>
      </c>
      <c r="AJ6537" s="3" t="s">
        <v>47</v>
      </c>
      <c r="AK6537" s="3" t="s">
        <v>47</v>
      </c>
      <c r="AM6537" s="3" t="s">
        <v>47</v>
      </c>
      <c r="AO6537" s="3" t="s">
        <v>47</v>
      </c>
      <c r="AP6537" s="3" t="s">
        <v>47</v>
      </c>
      <c r="AQ6537" s="3" t="s">
        <v>47</v>
      </c>
      <c r="AR6537" s="3" t="s">
        <v>47</v>
      </c>
      <c r="AU6537" s="3">
        <v>0</v>
      </c>
      <c r="AV6537" s="3">
        <v>17</v>
      </c>
      <c r="AW6537" s="3">
        <v>1</v>
      </c>
      <c r="AX6537" s="3">
        <v>17</v>
      </c>
      <c r="AY6537" s="3">
        <v>100</v>
      </c>
      <c r="AZ6537" s="6" t="str">
        <f t="shared" si="718"/>
        <v>3099.7</v>
      </c>
      <c r="BC6537" s="12" t="s">
        <v>16854</v>
      </c>
      <c r="BJ6537" s="12">
        <f t="shared" si="719"/>
        <v>0</v>
      </c>
      <c r="BK6537" s="12">
        <f t="shared" si="720"/>
        <v>0</v>
      </c>
      <c r="BN6537" s="3" t="s">
        <v>277</v>
      </c>
      <c r="BR6537" s="3" t="s">
        <v>277</v>
      </c>
      <c r="CQ6537" s="3" t="str">
        <f>CONCATENATE(baseURL!$A$1,baseURL!$B$1,baseURL!$C$1,".",C6537,".",L6537,".pkl&amp;seq=",BC6537,"&amp;varMods=Oxidation-M")</f>
        <v>http://proteomics.broadinstitute.org/millscripts/viewfeed.pl?side=xl&amp;cycle=1&amp;fixedMods=iaaC&amp;file=msdataSM/iPRG2012_nd/cpick_in/iPRG2012_nd.3099.7.3.pkl&amp;seq=SLVTLDVKPWDDETNLEEmVANVK&amp;varMods=Oxidation-M</v>
      </c>
    </row>
    <row r="6538" spans="1:95" x14ac:dyDescent="0.2">
      <c r="A6538" s="3">
        <v>2694</v>
      </c>
      <c r="B6538" s="2" t="s">
        <v>16966</v>
      </c>
      <c r="C6538" s="2" t="s">
        <v>16952</v>
      </c>
      <c r="D6538" s="3">
        <v>16309</v>
      </c>
      <c r="E6538" s="3">
        <v>16293</v>
      </c>
      <c r="F6538" s="3">
        <v>65103</v>
      </c>
      <c r="G6538" s="3">
        <v>19392</v>
      </c>
      <c r="H6538" s="3">
        <v>57.714100000000002</v>
      </c>
      <c r="I6538" s="30">
        <v>789.06226000000004</v>
      </c>
      <c r="J6538" s="30">
        <v>789.06005059999995</v>
      </c>
      <c r="K6538" s="30">
        <v>2.2100000000000002E-3</v>
      </c>
      <c r="L6538" s="3">
        <v>3</v>
      </c>
      <c r="M6538" s="3">
        <v>3</v>
      </c>
      <c r="N6538" s="10">
        <f t="shared" si="714"/>
        <v>1</v>
      </c>
      <c r="O6538" s="35">
        <v>3</v>
      </c>
      <c r="P6538" s="17"/>
      <c r="Q6538" s="40">
        <v>2365.1630100000002</v>
      </c>
      <c r="R6538" s="40">
        <v>789.05918999999994</v>
      </c>
      <c r="S6538" s="18">
        <f t="shared" si="715"/>
        <v>3.8907093903733472</v>
      </c>
      <c r="T6538" s="18">
        <f t="shared" si="716"/>
        <v>1.090665961332991</v>
      </c>
      <c r="U6538" s="18">
        <f t="shared" si="717"/>
        <v>0.89980575478299896</v>
      </c>
      <c r="V6538" s="30">
        <v>789.05989999999997</v>
      </c>
      <c r="W6538" s="3" t="s">
        <v>47</v>
      </c>
      <c r="X6538" s="3" t="s">
        <v>47</v>
      </c>
      <c r="Z6538" s="3" t="s">
        <v>47</v>
      </c>
      <c r="AA6538" s="3" t="s">
        <v>47</v>
      </c>
      <c r="AB6538" s="12" t="s">
        <v>47</v>
      </c>
      <c r="AC6538" s="3" t="s">
        <v>47</v>
      </c>
      <c r="AD6538" s="3" t="s">
        <v>47</v>
      </c>
      <c r="AE6538" s="3" t="s">
        <v>47</v>
      </c>
      <c r="AF6538" s="3" t="s">
        <v>47</v>
      </c>
      <c r="AG6538" s="3" t="s">
        <v>47</v>
      </c>
      <c r="AI6538" s="3" t="s">
        <v>47</v>
      </c>
      <c r="AJ6538" s="3" t="s">
        <v>47</v>
      </c>
      <c r="AK6538" s="3" t="s">
        <v>47</v>
      </c>
      <c r="AL6538" s="3" t="s">
        <v>47</v>
      </c>
      <c r="AN6538" s="3" t="s">
        <v>47</v>
      </c>
      <c r="AU6538" s="3">
        <v>0</v>
      </c>
      <c r="AV6538" s="3">
        <v>15</v>
      </c>
      <c r="AW6538" s="3">
        <v>1</v>
      </c>
      <c r="AX6538" s="3">
        <v>15</v>
      </c>
      <c r="AY6538" s="3">
        <v>100</v>
      </c>
      <c r="AZ6538" s="6" t="str">
        <f t="shared" si="718"/>
        <v>3100.2</v>
      </c>
      <c r="BC6538" s="12" t="s">
        <v>16967</v>
      </c>
      <c r="BJ6538" s="12">
        <f t="shared" si="719"/>
        <v>0</v>
      </c>
      <c r="BK6538" s="12">
        <f t="shared" si="720"/>
        <v>0</v>
      </c>
      <c r="CQ6538" s="3" t="str">
        <f>CONCATENATE(baseURL!$A$1,baseURL!$B$1,baseURL!$C$1,".",C6538,".",L6538,".pkl&amp;seq=",BC6538)</f>
        <v>http://proteomics.broadinstitute.org/millscripts/viewfeed.pl?side=xl&amp;cycle=1&amp;fixedMods=iaaC&amp;file=msdataSM/iPRG2012_nd/cpick_in/iPRG2012_nd.3100.2.3.pkl&amp;seq=SAGSSNTLSLENFQADPLGTLSR</v>
      </c>
    </row>
    <row r="6539" spans="1:95" x14ac:dyDescent="0.2">
      <c r="A6539" s="3">
        <v>937</v>
      </c>
      <c r="B6539" s="2" t="s">
        <v>16968</v>
      </c>
      <c r="C6539" s="2" t="s">
        <v>16969</v>
      </c>
      <c r="D6539" s="3">
        <v>16310</v>
      </c>
      <c r="E6539" s="3">
        <v>16294</v>
      </c>
      <c r="F6539" s="3">
        <v>65104</v>
      </c>
      <c r="G6539" s="3">
        <v>19393</v>
      </c>
      <c r="H6539" s="3">
        <v>57.7166</v>
      </c>
      <c r="I6539" s="30">
        <v>906.13527999999997</v>
      </c>
      <c r="J6539" s="30">
        <v>906.13509839999995</v>
      </c>
      <c r="K6539" s="30">
        <v>1.8000000000000001E-4</v>
      </c>
      <c r="L6539" s="3">
        <v>0</v>
      </c>
      <c r="M6539" s="3">
        <v>3</v>
      </c>
      <c r="N6539" s="10">
        <f t="shared" si="714"/>
        <v>1</v>
      </c>
      <c r="O6539" s="35">
        <v>3</v>
      </c>
      <c r="P6539" s="17"/>
      <c r="Q6539" s="40">
        <v>2716.3875499999999</v>
      </c>
      <c r="R6539" s="40">
        <v>906.13403000000005</v>
      </c>
      <c r="S6539" s="18">
        <f t="shared" si="715"/>
        <v>1.3794868733862671</v>
      </c>
      <c r="T6539" s="18">
        <f t="shared" si="716"/>
        <v>1.1790750203859015</v>
      </c>
      <c r="U6539" s="18">
        <f t="shared" si="717"/>
        <v>0.84976391405211116</v>
      </c>
      <c r="V6539" s="30">
        <v>906.13480000000004</v>
      </c>
      <c r="W6539" s="3" t="s">
        <v>47</v>
      </c>
      <c r="X6539" s="3" t="s">
        <v>47</v>
      </c>
      <c r="Y6539" s="3" t="s">
        <v>47</v>
      </c>
      <c r="AA6539" s="3" t="s">
        <v>48</v>
      </c>
      <c r="AB6539" s="12" t="s">
        <v>47</v>
      </c>
      <c r="AC6539" s="3" t="s">
        <v>47</v>
      </c>
      <c r="AD6539" s="3" t="s">
        <v>47</v>
      </c>
      <c r="AE6539" s="3" t="s">
        <v>47</v>
      </c>
      <c r="AF6539" s="3" t="s">
        <v>47</v>
      </c>
      <c r="AG6539" s="3" t="s">
        <v>47</v>
      </c>
      <c r="AI6539" s="3" t="s">
        <v>47</v>
      </c>
      <c r="AK6539" s="3" t="s">
        <v>48</v>
      </c>
      <c r="AL6539" s="3" t="s">
        <v>52</v>
      </c>
      <c r="AN6539" s="3" t="s">
        <v>47</v>
      </c>
      <c r="AO6539" s="3" t="s">
        <v>47</v>
      </c>
      <c r="AP6539" s="3" t="s">
        <v>48</v>
      </c>
      <c r="AQ6539" s="3" t="s">
        <v>47</v>
      </c>
      <c r="AR6539" s="3" t="s">
        <v>47</v>
      </c>
      <c r="AU6539" s="3">
        <v>0</v>
      </c>
      <c r="AV6539" s="3">
        <v>14</v>
      </c>
      <c r="AW6539" s="3">
        <v>2</v>
      </c>
      <c r="AX6539" s="3">
        <v>13</v>
      </c>
      <c r="AY6539" s="3">
        <v>92.86</v>
      </c>
      <c r="AZ6539" s="6" t="str">
        <f t="shared" si="718"/>
        <v>3100.3</v>
      </c>
      <c r="BC6539" s="12" t="s">
        <v>16970</v>
      </c>
      <c r="BJ6539" s="12">
        <f t="shared" si="719"/>
        <v>0</v>
      </c>
      <c r="BK6539" s="12">
        <f t="shared" si="720"/>
        <v>0</v>
      </c>
      <c r="BN6539" s="3" t="s">
        <v>277</v>
      </c>
      <c r="BR6539" s="3" t="s">
        <v>277</v>
      </c>
      <c r="CM6539" s="3" t="s">
        <v>16971</v>
      </c>
      <c r="CQ6539" s="3" t="str">
        <f>CONCATENATE(baseURL!$A$1,baseURL!$B$1,baseURL!$C$1,".",C6539,".",L6539,".pkl&amp;seq=",BC6539,"&amp;varMods=Oxidation-M")</f>
        <v>http://proteomics.broadinstitute.org/millscripts/viewfeed.pl?side=xl&amp;cycle=1&amp;fixedMods=iaaC&amp;file=msdataSM/iPRG2012_nd/cpick_in/iPRG2012_nd.3100.3.0.pkl&amp;seq=SANLmAGHWVALSGAAGGLGSLAVQYAK&amp;varMods=Oxidation-M</v>
      </c>
    </row>
    <row r="6540" spans="1:95" x14ac:dyDescent="0.2">
      <c r="A6540" s="3">
        <v>7352</v>
      </c>
      <c r="B6540" s="2" t="s">
        <v>16972</v>
      </c>
      <c r="C6540" s="2" t="s">
        <v>16973</v>
      </c>
      <c r="D6540" s="3">
        <v>16311</v>
      </c>
      <c r="E6540" s="3">
        <v>16295</v>
      </c>
      <c r="F6540" s="3">
        <v>65105</v>
      </c>
      <c r="G6540" s="3">
        <v>19394</v>
      </c>
      <c r="H6540" s="3">
        <v>57.719099999999997</v>
      </c>
      <c r="I6540" s="30">
        <v>927.95869000000005</v>
      </c>
      <c r="J6540" s="30">
        <v>927.95633940000005</v>
      </c>
      <c r="K6540" s="30">
        <v>2.3500000000000001E-3</v>
      </c>
      <c r="L6540" s="3">
        <v>4</v>
      </c>
      <c r="M6540" s="3">
        <v>4</v>
      </c>
      <c r="N6540" s="10">
        <f t="shared" si="714"/>
        <v>1</v>
      </c>
      <c r="O6540" s="35">
        <v>4</v>
      </c>
      <c r="P6540" s="17"/>
      <c r="Q6540" s="40">
        <v>3708.8002700000002</v>
      </c>
      <c r="R6540" s="40">
        <v>927.95552999999995</v>
      </c>
      <c r="S6540" s="18">
        <f t="shared" si="715"/>
        <v>3.4053355984564613</v>
      </c>
      <c r="T6540" s="18">
        <f t="shared" si="716"/>
        <v>0.87224007393304082</v>
      </c>
      <c r="U6540" s="18">
        <f t="shared" si="717"/>
        <v>0.72201735789398791</v>
      </c>
      <c r="V6540" s="30">
        <v>927.95619999999997</v>
      </c>
      <c r="W6540" s="3" t="s">
        <v>47</v>
      </c>
      <c r="X6540" s="3" t="s">
        <v>47</v>
      </c>
      <c r="Y6540" s="3" t="s">
        <v>47</v>
      </c>
      <c r="AA6540" s="3" t="s">
        <v>47</v>
      </c>
      <c r="AB6540" s="12" t="s">
        <v>47</v>
      </c>
      <c r="AC6540" s="3" t="s">
        <v>47</v>
      </c>
      <c r="AD6540" s="3" t="s">
        <v>52</v>
      </c>
      <c r="AF6540" s="3" t="s">
        <v>47</v>
      </c>
      <c r="AG6540" s="3" t="s">
        <v>48</v>
      </c>
      <c r="AL6540" s="3" t="s">
        <v>52</v>
      </c>
      <c r="AO6540" s="3" t="s">
        <v>47</v>
      </c>
      <c r="AU6540" s="3">
        <v>0</v>
      </c>
      <c r="AV6540" s="3">
        <v>8</v>
      </c>
      <c r="AW6540" s="3">
        <v>1</v>
      </c>
      <c r="AX6540" s="3">
        <v>8</v>
      </c>
      <c r="AY6540" s="3">
        <v>100</v>
      </c>
      <c r="AZ6540" s="6" t="str">
        <f t="shared" si="718"/>
        <v>3100.4</v>
      </c>
      <c r="BC6540" s="12" t="s">
        <v>16974</v>
      </c>
      <c r="BJ6540" s="12">
        <f t="shared" si="719"/>
        <v>0</v>
      </c>
      <c r="BK6540" s="12">
        <f t="shared" si="720"/>
        <v>0</v>
      </c>
      <c r="BO6540" s="3" t="s">
        <v>114</v>
      </c>
      <c r="BR6540" s="3" t="s">
        <v>114</v>
      </c>
      <c r="CQ6540" s="3" t="str">
        <f>CONCATENATE(baseURL!$A$1,baseURL!$B$1,baseURL!$C$1,".",C6540,".",L6540,".pkl&amp;seq=",BC6540,"&amp;varMods=pyroGlu-Q")</f>
        <v>http://proteomics.broadinstitute.org/millscripts/viewfeed.pl?side=xl&amp;cycle=1&amp;fixedMods=iaaC&amp;file=msdataSM/iPRG2012_nd/cpick_in/iPRG2012_nd.3100.4.4.pkl&amp;seq=qGKLEVPGYVDLVKTSSGNEMPPQDAEGWFYKR&amp;varMods=pyroGlu-Q</v>
      </c>
    </row>
    <row r="6541" spans="1:95" x14ac:dyDescent="0.2">
      <c r="A6541" s="3">
        <v>684</v>
      </c>
      <c r="B6541" s="2" t="s">
        <v>16975</v>
      </c>
      <c r="C6541" s="2" t="s">
        <v>16955</v>
      </c>
      <c r="D6541" s="3">
        <v>16312</v>
      </c>
      <c r="E6541" s="3">
        <v>16296</v>
      </c>
      <c r="F6541" s="3">
        <v>65106</v>
      </c>
      <c r="G6541" s="3">
        <v>19395</v>
      </c>
      <c r="H6541" s="3">
        <v>57.7224</v>
      </c>
      <c r="I6541" s="30">
        <v>1172.4949999999999</v>
      </c>
      <c r="J6541" s="30">
        <v>1172.493678</v>
      </c>
      <c r="K6541" s="30">
        <v>1.32E-3</v>
      </c>
      <c r="L6541" s="3">
        <v>4</v>
      </c>
      <c r="M6541" s="3">
        <v>4</v>
      </c>
      <c r="N6541" s="10">
        <f t="shared" si="714"/>
        <v>1</v>
      </c>
      <c r="O6541" s="35">
        <v>4</v>
      </c>
      <c r="P6541" s="17"/>
      <c r="Q6541" s="40">
        <v>4686.9461600000004</v>
      </c>
      <c r="R6541" s="40">
        <v>1172.492</v>
      </c>
      <c r="S6541" s="18">
        <f t="shared" si="715"/>
        <v>2.5586528521551188</v>
      </c>
      <c r="T6541" s="18">
        <f t="shared" si="716"/>
        <v>1.4311398287438697</v>
      </c>
      <c r="U6541" s="18">
        <f t="shared" si="717"/>
        <v>1.1087495694029645</v>
      </c>
      <c r="V6541" s="30">
        <v>1172.4933000000001</v>
      </c>
      <c r="W6541" s="3" t="s">
        <v>47</v>
      </c>
      <c r="X6541" s="3" t="s">
        <v>47</v>
      </c>
      <c r="Y6541" s="3" t="s">
        <v>47</v>
      </c>
      <c r="Z6541" s="3" t="s">
        <v>47</v>
      </c>
      <c r="AA6541" s="3" t="s">
        <v>47</v>
      </c>
      <c r="AB6541" s="12" t="s">
        <v>47</v>
      </c>
      <c r="AC6541" s="3" t="s">
        <v>47</v>
      </c>
      <c r="AD6541" s="3" t="s">
        <v>47</v>
      </c>
      <c r="AE6541" s="3" t="s">
        <v>47</v>
      </c>
      <c r="AF6541" s="3" t="s">
        <v>47</v>
      </c>
      <c r="AI6541" s="3" t="s">
        <v>47</v>
      </c>
      <c r="AK6541" s="3" t="s">
        <v>47</v>
      </c>
      <c r="AL6541" s="3" t="s">
        <v>47</v>
      </c>
      <c r="AO6541" s="3" t="s">
        <v>47</v>
      </c>
      <c r="AP6541" s="3" t="s">
        <v>48</v>
      </c>
      <c r="AR6541" s="3" t="s">
        <v>47</v>
      </c>
      <c r="AU6541" s="3">
        <v>0</v>
      </c>
      <c r="AV6541" s="3">
        <v>15</v>
      </c>
      <c r="AW6541" s="3">
        <v>4</v>
      </c>
      <c r="AX6541" s="3">
        <v>12</v>
      </c>
      <c r="AY6541" s="3">
        <v>80</v>
      </c>
      <c r="AZ6541" s="6" t="str">
        <f t="shared" si="718"/>
        <v>3100.5</v>
      </c>
      <c r="BC6541" s="12" t="s">
        <v>16878</v>
      </c>
      <c r="BF6541" s="12" t="s">
        <v>1468</v>
      </c>
      <c r="BJ6541" s="12">
        <f t="shared" si="719"/>
        <v>0</v>
      </c>
      <c r="BK6541" s="12">
        <f t="shared" si="720"/>
        <v>0</v>
      </c>
      <c r="BX6541" s="3" t="s">
        <v>16976</v>
      </c>
      <c r="BZ6541" s="3" t="s">
        <v>16880</v>
      </c>
      <c r="CB6541" s="3" t="s">
        <v>16977</v>
      </c>
      <c r="CQ6541" s="3" t="str">
        <f>CONCATENATE(baseURL!$A$1,baseURL!$B$1,baseURL!$C$1,".",C6541,".",L6541,".pkl&amp;seq=",BC6541)</f>
        <v>http://proteomics.broadinstitute.org/millscripts/viewfeed.pl?side=xl&amp;cycle=1&amp;fixedMods=iaaC&amp;file=msdataSM/iPRG2012_nd/cpick_in/iPRG2012_nd.3100.5.4.pkl&amp;seq=FATVPTGGASSAAAGAAGAAAGGDAAEEEKEEEAKEEsDDDMGFGLFD</v>
      </c>
    </row>
    <row r="6542" spans="1:95" x14ac:dyDescent="0.2">
      <c r="A6542" s="3">
        <v>688</v>
      </c>
      <c r="B6542" s="2" t="s">
        <v>16978</v>
      </c>
      <c r="C6542" s="2" t="s">
        <v>16958</v>
      </c>
      <c r="D6542" s="3">
        <v>16313</v>
      </c>
      <c r="E6542" s="3">
        <v>16297</v>
      </c>
      <c r="F6542" s="3">
        <v>65107</v>
      </c>
      <c r="G6542" s="3">
        <v>19396</v>
      </c>
      <c r="H6542" s="3">
        <v>57.725700000000003</v>
      </c>
      <c r="I6542" s="30">
        <v>1200.748</v>
      </c>
      <c r="J6542" s="30">
        <v>1200.7481519999999</v>
      </c>
      <c r="K6542" s="30">
        <v>-1.4999999999999999E-4</v>
      </c>
      <c r="L6542" s="3">
        <v>4</v>
      </c>
      <c r="M6542" s="3">
        <v>4</v>
      </c>
      <c r="N6542" s="10">
        <f t="shared" si="714"/>
        <v>1</v>
      </c>
      <c r="O6542" s="35">
        <v>4</v>
      </c>
      <c r="P6542" s="17"/>
      <c r="Q6542" s="40">
        <v>4799.9639800000004</v>
      </c>
      <c r="R6542" s="40">
        <v>1200.7464500000001</v>
      </c>
      <c r="S6542" s="18">
        <f t="shared" si="715"/>
        <v>1.2908636956219846</v>
      </c>
      <c r="T6542" s="18">
        <f t="shared" si="716"/>
        <v>1.4174516191953672</v>
      </c>
      <c r="U6542" s="18">
        <f t="shared" si="717"/>
        <v>1.1243006381590241</v>
      </c>
      <c r="V6542" s="30">
        <v>1200.7478000000001</v>
      </c>
      <c r="W6542" s="3" t="s">
        <v>47</v>
      </c>
      <c r="Y6542" s="3" t="s">
        <v>47</v>
      </c>
      <c r="Z6542" s="3" t="s">
        <v>47</v>
      </c>
      <c r="AA6542" s="3" t="s">
        <v>48</v>
      </c>
      <c r="AB6542" s="12" t="s">
        <v>48</v>
      </c>
      <c r="AC6542" s="3" t="s">
        <v>47</v>
      </c>
      <c r="AD6542" s="3" t="s">
        <v>47</v>
      </c>
      <c r="AE6542" s="3" t="s">
        <v>47</v>
      </c>
      <c r="AF6542" s="3" t="s">
        <v>47</v>
      </c>
      <c r="AI6542" s="3" t="s">
        <v>48</v>
      </c>
      <c r="AK6542" s="3" t="s">
        <v>47</v>
      </c>
      <c r="AL6542" s="3" t="s">
        <v>47</v>
      </c>
      <c r="AO6542" s="3" t="s">
        <v>47</v>
      </c>
      <c r="AP6542" s="3" t="s">
        <v>47</v>
      </c>
      <c r="AR6542" s="3" t="s">
        <v>47</v>
      </c>
      <c r="AU6542" s="3">
        <v>0</v>
      </c>
      <c r="AV6542" s="3">
        <v>12</v>
      </c>
      <c r="AW6542" s="3">
        <v>2</v>
      </c>
      <c r="AX6542" s="3">
        <v>11</v>
      </c>
      <c r="AY6542" s="3">
        <v>91.67</v>
      </c>
      <c r="AZ6542" s="6" t="str">
        <f t="shared" si="718"/>
        <v>3100.6</v>
      </c>
      <c r="BC6542" s="12" t="s">
        <v>16979</v>
      </c>
      <c r="BF6542" s="12" t="s">
        <v>1468</v>
      </c>
      <c r="BJ6542" s="12">
        <f t="shared" si="719"/>
        <v>0</v>
      </c>
      <c r="BK6542" s="12">
        <f t="shared" si="720"/>
        <v>0</v>
      </c>
      <c r="BU6542" s="3" t="s">
        <v>16980</v>
      </c>
      <c r="CQ6542" s="3" t="str">
        <f>CONCATENATE(baseURL!$A$1,baseURL!$B$1,baseURL!$C$1,".",C6542,".",L6542,".pkl&amp;seq=",BC6542)</f>
        <v>http://proteomics.broadinstitute.org/millscripts/viewfeed.pl?side=xl&amp;cycle=1&amp;fixedMods=iaaC&amp;file=msdataSM/iPRG2012_nd/cpick_in/iPRG2012_nd.3100.6.4.pkl&amp;seq=ADEFDSFPAASAAAAEEEEDDDVDLFGsDDEEADAEAEKLKAER</v>
      </c>
    </row>
    <row r="6543" spans="1:95" x14ac:dyDescent="0.2">
      <c r="A6543" s="3">
        <v>2715</v>
      </c>
      <c r="B6543" s="2" t="s">
        <v>16981</v>
      </c>
      <c r="C6543" s="2" t="s">
        <v>16982</v>
      </c>
      <c r="D6543" s="3">
        <v>16314</v>
      </c>
      <c r="E6543" s="3">
        <v>16298</v>
      </c>
      <c r="F6543" s="3">
        <v>65123</v>
      </c>
      <c r="G6543" s="3">
        <v>19398</v>
      </c>
      <c r="H6543" s="3">
        <v>57.737000000000002</v>
      </c>
      <c r="I6543" s="30">
        <v>585.08489999999995</v>
      </c>
      <c r="J6543" s="30">
        <v>585.08655750000003</v>
      </c>
      <c r="K6543" s="30">
        <v>-1.66E-3</v>
      </c>
      <c r="L6543" s="3">
        <v>4</v>
      </c>
      <c r="M6543" s="3">
        <v>4</v>
      </c>
      <c r="N6543" s="10">
        <f t="shared" si="714"/>
        <v>1</v>
      </c>
      <c r="O6543" s="35">
        <v>4</v>
      </c>
      <c r="P6543" s="17"/>
      <c r="Q6543" s="40">
        <v>2337.3210300000001</v>
      </c>
      <c r="R6543" s="40">
        <v>585.08570999999995</v>
      </c>
      <c r="S6543" s="18">
        <f t="shared" si="715"/>
        <v>-1.3844125504301066</v>
      </c>
      <c r="T6543" s="18">
        <f t="shared" si="716"/>
        <v>1.4485057241906687</v>
      </c>
      <c r="U6543" s="18">
        <f t="shared" si="717"/>
        <v>1.1793143949403702</v>
      </c>
      <c r="V6543" s="30">
        <v>585.08640000000003</v>
      </c>
      <c r="W6543" s="3" t="s">
        <v>47</v>
      </c>
      <c r="Z6543" s="3" t="s">
        <v>47</v>
      </c>
      <c r="AA6543" s="3" t="s">
        <v>47</v>
      </c>
      <c r="AB6543" s="12" t="s">
        <v>47</v>
      </c>
      <c r="AC6543" s="3" t="s">
        <v>47</v>
      </c>
      <c r="AE6543" s="3" t="s">
        <v>47</v>
      </c>
      <c r="AF6543" s="3" t="s">
        <v>47</v>
      </c>
      <c r="AG6543" s="3" t="s">
        <v>52</v>
      </c>
      <c r="AI6543" s="3" t="s">
        <v>48</v>
      </c>
      <c r="AJ6543" s="3" t="s">
        <v>47</v>
      </c>
      <c r="AK6543" s="3" t="s">
        <v>47</v>
      </c>
      <c r="AL6543" s="3" t="s">
        <v>48</v>
      </c>
      <c r="AU6543" s="3">
        <v>0</v>
      </c>
      <c r="AV6543" s="3">
        <v>9</v>
      </c>
      <c r="AW6543" s="3">
        <v>1</v>
      </c>
      <c r="AX6543" s="3">
        <v>9</v>
      </c>
      <c r="AY6543" s="3">
        <v>100</v>
      </c>
      <c r="AZ6543" s="6" t="str">
        <f t="shared" si="718"/>
        <v>3101.1</v>
      </c>
      <c r="BC6543" s="12" t="s">
        <v>16983</v>
      </c>
      <c r="BJ6543" s="12">
        <f t="shared" si="719"/>
        <v>0</v>
      </c>
      <c r="BK6543" s="12">
        <f t="shared" si="720"/>
        <v>0</v>
      </c>
      <c r="CQ6543" s="3" t="str">
        <f>CONCATENATE(baseURL!$A$1,baseURL!$B$1,baseURL!$C$1,".",C6543,".",L6543,".pkl&amp;seq=",BC6543)</f>
        <v>http://proteomics.broadinstitute.org/millscripts/viewfeed.pl?side=xl&amp;cycle=1&amp;fixedMods=iaaC&amp;file=msdataSM/iPRG2012_nd/cpick_in/iPRG2012_nd.3101.1.4.pkl&amp;seq=MLLSGNNLALLVPGGKKTPTEAL</v>
      </c>
    </row>
    <row r="6544" spans="1:95" x14ac:dyDescent="0.2">
      <c r="A6544" s="3">
        <v>3792</v>
      </c>
      <c r="B6544" s="2" t="s">
        <v>16984</v>
      </c>
      <c r="C6544" s="2" t="s">
        <v>16985</v>
      </c>
      <c r="D6544" s="3">
        <v>16315</v>
      </c>
      <c r="E6544" s="3">
        <v>16299</v>
      </c>
      <c r="F6544" s="3">
        <v>65124</v>
      </c>
      <c r="G6544" s="3">
        <v>19399</v>
      </c>
      <c r="H6544" s="3">
        <v>57.740299999999998</v>
      </c>
      <c r="I6544" s="30">
        <v>700.89513999999997</v>
      </c>
      <c r="J6544" s="30">
        <v>701.5713475</v>
      </c>
      <c r="K6544" s="30">
        <v>-0.67620999999999998</v>
      </c>
      <c r="L6544" s="3">
        <v>2</v>
      </c>
      <c r="M6544" s="3">
        <v>5</v>
      </c>
      <c r="N6544" s="10">
        <f t="shared" si="714"/>
        <v>-1</v>
      </c>
      <c r="O6544" s="35">
        <v>5</v>
      </c>
      <c r="P6544" s="17"/>
      <c r="Q6544" s="40">
        <v>3503.8241200000002</v>
      </c>
      <c r="R6544" s="40">
        <v>701.57065</v>
      </c>
      <c r="S6544" s="18">
        <f t="shared" si="715"/>
        <v>-962.85384800523116</v>
      </c>
      <c r="T6544" s="18">
        <f t="shared" si="716"/>
        <v>0.99419780459904894</v>
      </c>
      <c r="U6544" s="18">
        <f t="shared" si="717"/>
        <v>0.78395525807076671</v>
      </c>
      <c r="V6544" s="30">
        <v>701.57119999999998</v>
      </c>
      <c r="W6544" s="3" t="s">
        <v>47</v>
      </c>
      <c r="X6544" s="3" t="s">
        <v>47</v>
      </c>
      <c r="Y6544" s="3" t="s">
        <v>47</v>
      </c>
      <c r="Z6544" s="3" t="s">
        <v>47</v>
      </c>
      <c r="AA6544" s="3" t="s">
        <v>47</v>
      </c>
      <c r="AB6544" s="12" t="s">
        <v>47</v>
      </c>
      <c r="AC6544" s="3" t="s">
        <v>47</v>
      </c>
      <c r="AE6544" s="3" t="s">
        <v>47</v>
      </c>
      <c r="AF6544" s="3" t="s">
        <v>48</v>
      </c>
      <c r="AG6544" s="3" t="s">
        <v>52</v>
      </c>
      <c r="AL6544" s="3" t="s">
        <v>48</v>
      </c>
      <c r="AU6544" s="3">
        <v>0</v>
      </c>
      <c r="AV6544" s="3">
        <v>8</v>
      </c>
      <c r="AW6544" s="3">
        <v>1</v>
      </c>
      <c r="AX6544" s="3">
        <v>8</v>
      </c>
      <c r="AY6544" s="3">
        <v>100</v>
      </c>
      <c r="AZ6544" s="6" t="str">
        <f t="shared" si="718"/>
        <v>3101.2</v>
      </c>
      <c r="BC6544" s="12" t="s">
        <v>16941</v>
      </c>
      <c r="BJ6544" s="12">
        <f t="shared" si="719"/>
        <v>0</v>
      </c>
      <c r="BK6544" s="12">
        <f t="shared" si="720"/>
        <v>0</v>
      </c>
      <c r="CQ6544" s="3" t="str">
        <f>CONCATENATE(baseURL!$A$1,baseURL!$B$1,baseURL!$C$1,".",C6544,".",L6544,".pkl&amp;seq=",BC6544)</f>
        <v>http://proteomics.broadinstitute.org/millscripts/viewfeed.pl?side=xl&amp;cycle=1&amp;fixedMods=iaaC&amp;file=msdataSM/iPRG2012_nd/cpick_in/iPRG2012_nd.3101.2.2.pkl&amp;seq=VNDAVVTVPAYFNDSQRQATKDAGTLAGLNVLR</v>
      </c>
    </row>
    <row r="6545" spans="1:95" x14ac:dyDescent="0.2">
      <c r="A6545" s="3">
        <v>2321</v>
      </c>
      <c r="B6545" s="2" t="s">
        <v>16986</v>
      </c>
      <c r="C6545" s="2" t="s">
        <v>16966</v>
      </c>
      <c r="D6545" s="3">
        <v>16316</v>
      </c>
      <c r="E6545" s="3">
        <v>16300</v>
      </c>
      <c r="F6545" s="3">
        <v>65125</v>
      </c>
      <c r="G6545" s="3">
        <v>19400</v>
      </c>
      <c r="H6545" s="3">
        <v>57.743699999999997</v>
      </c>
      <c r="I6545" s="30">
        <v>749.40184999999997</v>
      </c>
      <c r="J6545" s="30">
        <v>749.40100759999996</v>
      </c>
      <c r="K6545" s="30">
        <v>8.4000000000000003E-4</v>
      </c>
      <c r="L6545" s="3">
        <v>2</v>
      </c>
      <c r="M6545" s="3">
        <v>2</v>
      </c>
      <c r="N6545" s="10">
        <f t="shared" si="714"/>
        <v>1</v>
      </c>
      <c r="O6545" s="35">
        <v>2</v>
      </c>
      <c r="P6545" s="17"/>
      <c r="Q6545" s="40">
        <v>1497.79477</v>
      </c>
      <c r="R6545" s="40">
        <v>749.40102000000002</v>
      </c>
      <c r="S6545" s="18">
        <f t="shared" si="715"/>
        <v>1.1075512012924862</v>
      </c>
      <c r="T6545" s="18">
        <f t="shared" si="716"/>
        <v>-1.6546548148069613E-2</v>
      </c>
      <c r="U6545" s="18">
        <f t="shared" si="717"/>
        <v>0.24019182680094436</v>
      </c>
      <c r="V6545" s="30">
        <v>749.40120000000002</v>
      </c>
      <c r="W6545" s="3" t="s">
        <v>47</v>
      </c>
      <c r="X6545" s="3" t="s">
        <v>65</v>
      </c>
      <c r="Y6545" s="3" t="s">
        <v>65</v>
      </c>
      <c r="Z6545" s="3" t="s">
        <v>47</v>
      </c>
      <c r="AB6545" s="12" t="s">
        <v>47</v>
      </c>
      <c r="AC6545" s="3" t="s">
        <v>47</v>
      </c>
      <c r="AD6545" s="3" t="s">
        <v>47</v>
      </c>
      <c r="AE6545" s="3" t="s">
        <v>47</v>
      </c>
      <c r="AF6545" s="3" t="s">
        <v>47</v>
      </c>
      <c r="AG6545" s="3" t="s">
        <v>47</v>
      </c>
      <c r="AH6545" s="3" t="s">
        <v>47</v>
      </c>
      <c r="AI6545" s="3" t="s">
        <v>47</v>
      </c>
      <c r="AJ6545" s="3" t="s">
        <v>47</v>
      </c>
      <c r="AK6545" s="3" t="s">
        <v>47</v>
      </c>
      <c r="AL6545" s="3" t="s">
        <v>47</v>
      </c>
      <c r="AO6545" s="3" t="s">
        <v>47</v>
      </c>
      <c r="AP6545" s="3" t="s">
        <v>47</v>
      </c>
      <c r="AQ6545" s="3" t="s">
        <v>47</v>
      </c>
      <c r="AU6545" s="3">
        <v>2</v>
      </c>
      <c r="AV6545" s="3">
        <v>16</v>
      </c>
      <c r="AW6545" s="3">
        <v>1</v>
      </c>
      <c r="AX6545" s="3">
        <v>16</v>
      </c>
      <c r="AY6545" s="3">
        <v>100</v>
      </c>
      <c r="AZ6545" s="6" t="str">
        <f t="shared" si="718"/>
        <v>3101.3</v>
      </c>
      <c r="BB6545" s="12" t="s">
        <v>79</v>
      </c>
      <c r="BC6545" s="12" t="s">
        <v>16808</v>
      </c>
      <c r="BJ6545" s="12">
        <f t="shared" si="719"/>
        <v>0</v>
      </c>
      <c r="BK6545" s="12">
        <f t="shared" si="720"/>
        <v>0</v>
      </c>
      <c r="BT6545" s="3" t="s">
        <v>16809</v>
      </c>
      <c r="BU6545" s="3" t="s">
        <v>16809</v>
      </c>
      <c r="CQ6545" s="3" t="str">
        <f>CONCATENATE(baseURL!$A$1,baseURL!$B$1,"+Acetyl",baseURL!$C$1,".",C6545,".",L6545,".pkl&amp;seq=",BC6545)</f>
        <v>http://proteomics.broadinstitute.org/millscripts/viewfeed.pl?side=xl&amp;cycle=1&amp;fixedMods=iaaC+Acetyl&amp;file=msdataSM/iPRG2012_nd/cpick_in/iPRG2012_nd.3101.3.2.pkl&amp;seq=SELTLGKYLFER</v>
      </c>
    </row>
    <row r="6546" spans="1:95" x14ac:dyDescent="0.2">
      <c r="A6546" s="3">
        <v>5757</v>
      </c>
      <c r="B6546" s="2" t="s">
        <v>16987</v>
      </c>
      <c r="C6546" s="2" t="s">
        <v>16968</v>
      </c>
      <c r="D6546" s="3">
        <v>16317</v>
      </c>
      <c r="E6546" s="3">
        <v>16301</v>
      </c>
      <c r="F6546" s="3">
        <v>65126</v>
      </c>
      <c r="G6546" s="3">
        <v>19401</v>
      </c>
      <c r="H6546" s="3">
        <v>57.747</v>
      </c>
      <c r="I6546" s="30">
        <v>807.73508000000004</v>
      </c>
      <c r="J6546" s="30">
        <v>807.73284130000002</v>
      </c>
      <c r="K6546" s="30">
        <v>2.2399999999999998E-3</v>
      </c>
      <c r="L6546" s="3">
        <v>3</v>
      </c>
      <c r="M6546" s="3">
        <v>3</v>
      </c>
      <c r="N6546" s="10">
        <f t="shared" si="714"/>
        <v>1</v>
      </c>
      <c r="O6546" s="35">
        <v>3</v>
      </c>
      <c r="P6546" s="17"/>
      <c r="Q6546" s="40">
        <v>2421.1833499999998</v>
      </c>
      <c r="R6546" s="40">
        <v>807.73262999999997</v>
      </c>
      <c r="S6546" s="18">
        <f t="shared" si="715"/>
        <v>3.0331819083093383</v>
      </c>
      <c r="T6546" s="18">
        <f t="shared" si="716"/>
        <v>0.26159646422396193</v>
      </c>
      <c r="U6546" s="18">
        <f t="shared" si="717"/>
        <v>0.2104656834595609</v>
      </c>
      <c r="V6546" s="30">
        <v>807.7328</v>
      </c>
      <c r="W6546" s="3" t="s">
        <v>47</v>
      </c>
      <c r="X6546" s="3" t="s">
        <v>47</v>
      </c>
      <c r="Y6546" s="3" t="s">
        <v>47</v>
      </c>
      <c r="Z6546" s="3" t="s">
        <v>47</v>
      </c>
      <c r="AA6546" s="3" t="s">
        <v>48</v>
      </c>
      <c r="AB6546" s="12" t="s">
        <v>47</v>
      </c>
      <c r="AC6546" s="3" t="s">
        <v>47</v>
      </c>
      <c r="AD6546" s="3" t="s">
        <v>47</v>
      </c>
      <c r="AE6546" s="3" t="s">
        <v>47</v>
      </c>
      <c r="AF6546" s="3" t="s">
        <v>47</v>
      </c>
      <c r="AG6546" s="3" t="s">
        <v>47</v>
      </c>
      <c r="AI6546" s="3" t="s">
        <v>47</v>
      </c>
      <c r="AJ6546" s="3" t="s">
        <v>47</v>
      </c>
      <c r="AK6546" s="3" t="s">
        <v>47</v>
      </c>
      <c r="AL6546" s="3" t="s">
        <v>47</v>
      </c>
      <c r="AM6546" s="3" t="s">
        <v>47</v>
      </c>
      <c r="AN6546" s="3" t="s">
        <v>47</v>
      </c>
      <c r="AU6546" s="3">
        <v>0</v>
      </c>
      <c r="AV6546" s="3">
        <v>16</v>
      </c>
      <c r="AW6546" s="3">
        <v>1</v>
      </c>
      <c r="AX6546" s="3">
        <v>16</v>
      </c>
      <c r="AY6546" s="3">
        <v>100</v>
      </c>
      <c r="AZ6546" s="6" t="str">
        <f t="shared" si="718"/>
        <v>3101.4</v>
      </c>
      <c r="BC6546" s="12" t="s">
        <v>16889</v>
      </c>
      <c r="BJ6546" s="12">
        <f t="shared" si="719"/>
        <v>0</v>
      </c>
      <c r="BK6546" s="12">
        <f t="shared" si="720"/>
        <v>0</v>
      </c>
      <c r="CQ6546" s="3" t="str">
        <f>CONCATENATE(baseURL!$A$1,baseURL!$B$1,baseURL!$C$1,".",C6546,".",L6546,".pkl&amp;seq=",BC6546)</f>
        <v>http://proteomics.broadinstitute.org/millscripts/viewfeed.pl?side=xl&amp;cycle=1&amp;fixedMods=iaaC&amp;file=msdataSM/iPRG2012_nd/cpick_in/iPRG2012_nd.3101.4.3.pkl&amp;seq=FADGFLLHSGQPVNDFLDTATR</v>
      </c>
    </row>
    <row r="6547" spans="1:95" x14ac:dyDescent="0.2">
      <c r="A6547" s="3">
        <v>5357</v>
      </c>
      <c r="B6547" s="2" t="s">
        <v>16988</v>
      </c>
      <c r="C6547" s="2" t="s">
        <v>16989</v>
      </c>
      <c r="D6547" s="3">
        <v>16319</v>
      </c>
      <c r="E6547" s="3">
        <v>16303</v>
      </c>
      <c r="F6547" s="3">
        <v>65165</v>
      </c>
      <c r="G6547" s="3">
        <v>19405</v>
      </c>
      <c r="H6547" s="3">
        <v>57.767200000000003</v>
      </c>
      <c r="I6547" s="30">
        <v>496.96231</v>
      </c>
      <c r="J6547" s="30">
        <v>496.96087460000001</v>
      </c>
      <c r="K6547" s="30">
        <v>1.4400000000000001E-3</v>
      </c>
      <c r="L6547" s="3">
        <v>3</v>
      </c>
      <c r="M6547" s="3">
        <v>3</v>
      </c>
      <c r="N6547" s="10">
        <f t="shared" si="714"/>
        <v>1</v>
      </c>
      <c r="O6547" s="35">
        <v>3</v>
      </c>
      <c r="P6547" s="17"/>
      <c r="Q6547" s="40">
        <v>1488.8672099999999</v>
      </c>
      <c r="R6547" s="40">
        <v>496.96059000000002</v>
      </c>
      <c r="S6547" s="18">
        <f t="shared" si="715"/>
        <v>3.4610390332511423</v>
      </c>
      <c r="T6547" s="18">
        <f t="shared" si="716"/>
        <v>0.57268122606324268</v>
      </c>
      <c r="U6547" s="18">
        <f t="shared" si="717"/>
        <v>-0.18110087964952215</v>
      </c>
      <c r="V6547" s="30">
        <v>496.96050000000002</v>
      </c>
      <c r="W6547" s="3" t="s">
        <v>47</v>
      </c>
      <c r="X6547" s="3" t="s">
        <v>47</v>
      </c>
      <c r="Y6547" s="3" t="s">
        <v>47</v>
      </c>
      <c r="Z6547" s="3" t="s">
        <v>47</v>
      </c>
      <c r="AA6547" s="3" t="s">
        <v>47</v>
      </c>
      <c r="AB6547" s="12" t="s">
        <v>47</v>
      </c>
      <c r="AC6547" s="3" t="s">
        <v>47</v>
      </c>
      <c r="AD6547" s="3" t="s">
        <v>47</v>
      </c>
      <c r="AE6547" s="3" t="s">
        <v>47</v>
      </c>
      <c r="AG6547" s="3" t="s">
        <v>47</v>
      </c>
      <c r="AH6547" s="3" t="s">
        <v>47</v>
      </c>
      <c r="AI6547" s="3" t="s">
        <v>47</v>
      </c>
      <c r="AJ6547" s="3" t="s">
        <v>47</v>
      </c>
      <c r="AK6547" s="3" t="s">
        <v>47</v>
      </c>
      <c r="AL6547" s="3" t="s">
        <v>47</v>
      </c>
      <c r="AM6547" s="3" t="s">
        <v>47</v>
      </c>
      <c r="AN6547" s="3" t="s">
        <v>47</v>
      </c>
      <c r="AU6547" s="3">
        <v>0</v>
      </c>
      <c r="AV6547" s="3">
        <v>17</v>
      </c>
      <c r="AW6547" s="3">
        <v>1</v>
      </c>
      <c r="AX6547" s="3">
        <v>17</v>
      </c>
      <c r="AY6547" s="3">
        <v>100</v>
      </c>
      <c r="AZ6547" s="6" t="str">
        <f t="shared" si="718"/>
        <v>3103.1</v>
      </c>
      <c r="BC6547" s="12" t="s">
        <v>16898</v>
      </c>
      <c r="BJ6547" s="12">
        <f t="shared" si="719"/>
        <v>0</v>
      </c>
      <c r="BK6547" s="12">
        <f t="shared" si="720"/>
        <v>0</v>
      </c>
      <c r="CQ6547" s="3" t="str">
        <f>CONCATENATE(baseURL!$A$1,baseURL!$B$1,baseURL!$C$1,".",C6547,".",L6547,".pkl&amp;seq=",BC6547)</f>
        <v>http://proteomics.broadinstitute.org/millscripts/viewfeed.pl?side=xl&amp;cycle=1&amp;fixedMods=iaaC&amp;file=msdataSM/iPRG2012_nd/cpick_in/iPRG2012_nd.3103.1.3.pkl&amp;seq=SEFVPKVVETLLK</v>
      </c>
    </row>
    <row r="6548" spans="1:95" x14ac:dyDescent="0.2">
      <c r="A6548" s="3">
        <v>2165</v>
      </c>
      <c r="B6548" s="2" t="s">
        <v>16990</v>
      </c>
      <c r="C6548" s="2" t="s">
        <v>16991</v>
      </c>
      <c r="D6548" s="3">
        <v>16320</v>
      </c>
      <c r="E6548" s="3">
        <v>16304</v>
      </c>
      <c r="F6548" s="3">
        <v>65166</v>
      </c>
      <c r="G6548" s="3">
        <v>19406</v>
      </c>
      <c r="H6548" s="3">
        <v>57.7697</v>
      </c>
      <c r="I6548" s="30">
        <v>633.64882999999998</v>
      </c>
      <c r="J6548" s="30">
        <v>633.64898689999995</v>
      </c>
      <c r="K6548" s="30">
        <v>-1.6000000000000001E-4</v>
      </c>
      <c r="L6548" s="3">
        <v>3</v>
      </c>
      <c r="M6548" s="3">
        <v>3</v>
      </c>
      <c r="N6548" s="10">
        <f t="shared" si="714"/>
        <v>1</v>
      </c>
      <c r="O6548" s="35">
        <v>3</v>
      </c>
      <c r="P6548" s="17"/>
      <c r="Q6548" s="40">
        <v>1898.9299599999999</v>
      </c>
      <c r="R6548" s="40">
        <v>633.64817000000005</v>
      </c>
      <c r="S6548" s="18">
        <f t="shared" si="715"/>
        <v>1.0415874789400494</v>
      </c>
      <c r="T6548" s="18">
        <f t="shared" si="716"/>
        <v>1.2892012296102868</v>
      </c>
      <c r="U6548" s="18">
        <f t="shared" si="717"/>
        <v>0.99424259364785761</v>
      </c>
      <c r="V6548" s="30">
        <v>633.64880000000005</v>
      </c>
      <c r="AB6548" s="12" t="s">
        <v>48</v>
      </c>
      <c r="AC6548" s="3" t="s">
        <v>48</v>
      </c>
      <c r="AD6548" s="3" t="s">
        <v>47</v>
      </c>
      <c r="AE6548" s="3" t="s">
        <v>47</v>
      </c>
      <c r="AH6548" s="3" t="s">
        <v>47</v>
      </c>
      <c r="AJ6548" s="3" t="s">
        <v>52</v>
      </c>
      <c r="AK6548" s="3" t="s">
        <v>52</v>
      </c>
      <c r="AL6548" s="3" t="s">
        <v>52</v>
      </c>
      <c r="AO6548" s="3" t="s">
        <v>48</v>
      </c>
      <c r="AU6548" s="3">
        <v>0</v>
      </c>
      <c r="AV6548" s="3">
        <v>3</v>
      </c>
      <c r="AW6548" s="3">
        <v>2</v>
      </c>
      <c r="AX6548" s="3">
        <v>2</v>
      </c>
      <c r="AY6548" s="3">
        <v>66.67</v>
      </c>
      <c r="AZ6548" s="6" t="str">
        <f t="shared" si="718"/>
        <v>3103.2</v>
      </c>
      <c r="BC6548" s="12" t="s">
        <v>16992</v>
      </c>
      <c r="BF6548" s="12" t="s">
        <v>1468</v>
      </c>
      <c r="BJ6548" s="12">
        <f t="shared" si="719"/>
        <v>0</v>
      </c>
      <c r="BK6548" s="12">
        <f t="shared" si="720"/>
        <v>0</v>
      </c>
      <c r="CD6548" s="3" t="s">
        <v>16993</v>
      </c>
      <c r="CQ6548" s="3" t="str">
        <f>CONCATENATE(baseURL!$A$1,baseURL!$B$1,baseURL!$C$1,".",C6548,".",L6548,".pkl&amp;seq=",BC6548)</f>
        <v>http://proteomics.broadinstitute.org/millscripts/viewfeed.pl?side=xl&amp;cycle=1&amp;fixedMods=iaaC&amp;file=msdataSM/iPRG2012_nd/cpick_in/iPRG2012_nd.3103.2.3.pkl&amp;seq=THLLLFLPKsVSDYEG</v>
      </c>
    </row>
    <row r="6549" spans="1:95" x14ac:dyDescent="0.2">
      <c r="A6549" s="3">
        <v>6643</v>
      </c>
      <c r="B6549" s="2" t="s">
        <v>16994</v>
      </c>
      <c r="C6549" s="2" t="s">
        <v>16995</v>
      </c>
      <c r="D6549" s="3">
        <v>16321</v>
      </c>
      <c r="E6549" s="3">
        <v>16305</v>
      </c>
      <c r="F6549" s="3">
        <v>65167</v>
      </c>
      <c r="G6549" s="3">
        <v>19407</v>
      </c>
      <c r="H6549" s="3">
        <v>57.772199999999998</v>
      </c>
      <c r="I6549" s="30">
        <v>648.34055000000001</v>
      </c>
      <c r="J6549" s="30">
        <v>648.34004489999995</v>
      </c>
      <c r="K6549" s="30">
        <v>5.1000000000000004E-4</v>
      </c>
      <c r="L6549" s="3">
        <v>4</v>
      </c>
      <c r="M6549" s="3">
        <v>4</v>
      </c>
      <c r="N6549" s="10">
        <f t="shared" si="714"/>
        <v>1</v>
      </c>
      <c r="O6549" s="35">
        <v>4</v>
      </c>
      <c r="P6549" s="17"/>
      <c r="Q6549" s="40">
        <v>2590.3358899999998</v>
      </c>
      <c r="R6549" s="40">
        <v>648.33942999999999</v>
      </c>
      <c r="S6549" s="18">
        <f t="shared" si="715"/>
        <v>1.727490182132595</v>
      </c>
      <c r="T6549" s="18">
        <f t="shared" si="716"/>
        <v>0.94842295795515885</v>
      </c>
      <c r="U6549" s="18">
        <f t="shared" si="717"/>
        <v>0.72492891563024708</v>
      </c>
      <c r="V6549" s="30">
        <v>648.33989999999994</v>
      </c>
      <c r="W6549" s="3" t="s">
        <v>47</v>
      </c>
      <c r="X6549" s="3" t="s">
        <v>47</v>
      </c>
      <c r="Y6549" s="3" t="s">
        <v>47</v>
      </c>
      <c r="Z6549" s="3" t="s">
        <v>47</v>
      </c>
      <c r="AA6549" s="3" t="s">
        <v>47</v>
      </c>
      <c r="AB6549" s="12" t="s">
        <v>47</v>
      </c>
      <c r="AC6549" s="3" t="s">
        <v>47</v>
      </c>
      <c r="AD6549" s="3" t="s">
        <v>47</v>
      </c>
      <c r="AE6549" s="3" t="s">
        <v>47</v>
      </c>
      <c r="AF6549" s="3" t="s">
        <v>47</v>
      </c>
      <c r="AG6549" s="3" t="s">
        <v>48</v>
      </c>
      <c r="AI6549" s="3" t="s">
        <v>48</v>
      </c>
      <c r="AJ6549" s="3" t="s">
        <v>47</v>
      </c>
      <c r="AK6549" s="3" t="s">
        <v>47</v>
      </c>
      <c r="AL6549" s="3" t="s">
        <v>47</v>
      </c>
      <c r="AU6549" s="3">
        <v>0</v>
      </c>
      <c r="AV6549" s="3">
        <v>13</v>
      </c>
      <c r="AW6549" s="3">
        <v>1</v>
      </c>
      <c r="AX6549" s="3">
        <v>13</v>
      </c>
      <c r="AY6549" s="3">
        <v>100</v>
      </c>
      <c r="AZ6549" s="6" t="str">
        <f t="shared" si="718"/>
        <v>3103.3</v>
      </c>
      <c r="BC6549" s="12" t="s">
        <v>16900</v>
      </c>
      <c r="BJ6549" s="12">
        <f t="shared" si="719"/>
        <v>0</v>
      </c>
      <c r="BK6549" s="12">
        <f t="shared" si="720"/>
        <v>0</v>
      </c>
      <c r="CQ6549" s="3" t="str">
        <f>CONCATENATE(baseURL!$A$1,baseURL!$B$1,baseURL!$C$1,".",C6549,".",L6549,".pkl&amp;seq=",BC6549)</f>
        <v>http://proteomics.broadinstitute.org/millscripts/viewfeed.pl?side=xl&amp;cycle=1&amp;fixedMods=iaaC&amp;file=msdataSM/iPRG2012_nd/cpick_in/iPRG2012_nd.3103.3.4.pkl&amp;seq=ANLDVKDQKAVDDFLLSLDGTANK</v>
      </c>
    </row>
    <row r="6550" spans="1:95" x14ac:dyDescent="0.2">
      <c r="A6550" s="3">
        <v>5241</v>
      </c>
      <c r="B6550" s="2" t="s">
        <v>16996</v>
      </c>
      <c r="C6550" s="2" t="s">
        <v>16997</v>
      </c>
      <c r="D6550" s="3">
        <v>16322</v>
      </c>
      <c r="E6550" s="3">
        <v>16306</v>
      </c>
      <c r="F6550" s="3">
        <v>65168</v>
      </c>
      <c r="G6550" s="3">
        <v>19408</v>
      </c>
      <c r="H6550" s="3">
        <v>57.774700000000003</v>
      </c>
      <c r="I6550" s="30">
        <v>695.40509999999995</v>
      </c>
      <c r="J6550" s="30">
        <v>695.40369120000003</v>
      </c>
      <c r="K6550" s="30">
        <v>1.41E-3</v>
      </c>
      <c r="L6550" s="3">
        <v>3</v>
      </c>
      <c r="M6550" s="3">
        <v>3</v>
      </c>
      <c r="N6550" s="10">
        <f t="shared" si="714"/>
        <v>1</v>
      </c>
      <c r="O6550" s="35">
        <v>3</v>
      </c>
      <c r="P6550" s="17"/>
      <c r="Q6550" s="40">
        <v>2084.1961500000002</v>
      </c>
      <c r="R6550" s="40">
        <v>695.40356999999995</v>
      </c>
      <c r="S6550" s="18">
        <f t="shared" si="715"/>
        <v>2.2001612675104241</v>
      </c>
      <c r="T6550" s="18">
        <f t="shared" si="716"/>
        <v>0.17428728483596176</v>
      </c>
      <c r="U6550" s="18">
        <f t="shared" si="717"/>
        <v>0.47454458721908033</v>
      </c>
      <c r="V6550" s="30">
        <v>695.40390000000002</v>
      </c>
      <c r="W6550" s="3" t="s">
        <v>47</v>
      </c>
      <c r="X6550" s="3" t="s">
        <v>47</v>
      </c>
      <c r="Y6550" s="3" t="s">
        <v>47</v>
      </c>
      <c r="Z6550" s="3" t="s">
        <v>47</v>
      </c>
      <c r="AA6550" s="3" t="s">
        <v>47</v>
      </c>
      <c r="AB6550" s="12" t="s">
        <v>47</v>
      </c>
      <c r="AC6550" s="3" t="s">
        <v>47</v>
      </c>
      <c r="AD6550" s="3" t="s">
        <v>47</v>
      </c>
      <c r="AE6550" s="3" t="s">
        <v>47</v>
      </c>
      <c r="AF6550" s="3" t="s">
        <v>47</v>
      </c>
      <c r="AG6550" s="3" t="s">
        <v>47</v>
      </c>
      <c r="AH6550" s="3" t="s">
        <v>47</v>
      </c>
      <c r="AI6550" s="3" t="s">
        <v>47</v>
      </c>
      <c r="AJ6550" s="3" t="s">
        <v>47</v>
      </c>
      <c r="AK6550" s="3" t="s">
        <v>47</v>
      </c>
      <c r="AL6550" s="3" t="s">
        <v>47</v>
      </c>
      <c r="AM6550" s="3" t="s">
        <v>47</v>
      </c>
      <c r="AN6550" s="3" t="s">
        <v>47</v>
      </c>
      <c r="AU6550" s="3">
        <v>0</v>
      </c>
      <c r="AV6550" s="3">
        <v>18</v>
      </c>
      <c r="AW6550" s="3">
        <v>1</v>
      </c>
      <c r="AX6550" s="3">
        <v>18</v>
      </c>
      <c r="AY6550" s="3">
        <v>100</v>
      </c>
      <c r="AZ6550" s="6" t="str">
        <f t="shared" si="718"/>
        <v>3103.4</v>
      </c>
      <c r="BC6550" s="12" t="s">
        <v>16904</v>
      </c>
      <c r="BJ6550" s="12">
        <f t="shared" si="719"/>
        <v>0</v>
      </c>
      <c r="BK6550" s="12">
        <f t="shared" si="720"/>
        <v>0</v>
      </c>
      <c r="CQ6550" s="3" t="str">
        <f>CONCATENATE(baseURL!$A$1,baseURL!$B$1,baseURL!$C$1,".",C6550,".",L6550,".pkl&amp;seq=",BC6550)</f>
        <v>http://proteomics.broadinstitute.org/millscripts/viewfeed.pl?side=xl&amp;cycle=1&amp;fixedMods=iaaC&amp;file=msdataSM/iPRG2012_nd/cpick_in/iPRG2012_nd.3103.4.3.pkl&amp;seq=AADALLLKVNQLGTLSESLK</v>
      </c>
    </row>
    <row r="6551" spans="1:95" x14ac:dyDescent="0.2">
      <c r="A6551" s="3">
        <v>7723</v>
      </c>
      <c r="B6551" s="2" t="s">
        <v>16998</v>
      </c>
      <c r="C6551" s="2" t="s">
        <v>16999</v>
      </c>
      <c r="D6551" s="3">
        <v>16325</v>
      </c>
      <c r="E6551" s="3">
        <v>16309</v>
      </c>
      <c r="F6551" s="3">
        <v>65186</v>
      </c>
      <c r="G6551" s="3">
        <v>19412</v>
      </c>
      <c r="H6551" s="3">
        <v>57.7911</v>
      </c>
      <c r="I6551" s="30">
        <v>645.35200999999995</v>
      </c>
      <c r="J6551" s="30">
        <v>645.35069209999995</v>
      </c>
      <c r="K6551" s="30">
        <v>1.32E-3</v>
      </c>
      <c r="L6551" s="3">
        <v>3</v>
      </c>
      <c r="M6551" s="3">
        <v>3</v>
      </c>
      <c r="N6551" s="10">
        <f t="shared" si="714"/>
        <v>1</v>
      </c>
      <c r="O6551" s="35">
        <v>3</v>
      </c>
      <c r="Q6551" s="40">
        <v>1934.03754</v>
      </c>
      <c r="R6551" s="40">
        <v>645.35069999999996</v>
      </c>
      <c r="S6551" s="18">
        <f t="shared" si="715"/>
        <v>2.0299040506030077</v>
      </c>
      <c r="T6551" s="18">
        <f t="shared" si="716"/>
        <v>-1.2241406128730424E-2</v>
      </c>
      <c r="U6551" s="18">
        <f t="shared" si="717"/>
        <v>-0.3099090152839315</v>
      </c>
      <c r="V6551" s="30">
        <v>645.35050000000001</v>
      </c>
      <c r="W6551" s="3" t="s">
        <v>47</v>
      </c>
      <c r="X6551" s="3" t="s">
        <v>47</v>
      </c>
      <c r="Y6551" s="3" t="s">
        <v>47</v>
      </c>
      <c r="AA6551" s="3" t="s">
        <v>48</v>
      </c>
      <c r="AB6551" s="12" t="s">
        <v>52</v>
      </c>
      <c r="AD6551" s="3" t="s">
        <v>47</v>
      </c>
      <c r="AH6551" s="3" t="s">
        <v>47</v>
      </c>
      <c r="AJ6551" s="3" t="s">
        <v>47</v>
      </c>
      <c r="AK6551" s="3" t="s">
        <v>47</v>
      </c>
      <c r="AO6551" s="3" t="s">
        <v>47</v>
      </c>
      <c r="AU6551" s="3">
        <v>0</v>
      </c>
      <c r="AV6551" s="3">
        <v>8</v>
      </c>
      <c r="AW6551" s="3">
        <v>2</v>
      </c>
      <c r="AX6551" s="3">
        <v>7</v>
      </c>
      <c r="AY6551" s="3">
        <v>87.5</v>
      </c>
      <c r="AZ6551" s="6" t="str">
        <f t="shared" si="718"/>
        <v>3104.1</v>
      </c>
      <c r="BC6551" s="12" t="s">
        <v>16907</v>
      </c>
      <c r="BI6551" s="12" t="s">
        <v>594</v>
      </c>
      <c r="BJ6551" s="12">
        <f t="shared" si="719"/>
        <v>0</v>
      </c>
      <c r="BK6551" s="12">
        <f t="shared" si="720"/>
        <v>1</v>
      </c>
      <c r="BR6551" s="3" t="s">
        <v>594</v>
      </c>
      <c r="BZ6551" s="3" t="s">
        <v>16908</v>
      </c>
      <c r="CQ6551" s="3" t="str">
        <f>CONCATENATE(baseURL!$A$1,baseURL!$B$1,baseURL!$C$1,".",C6551,".",L6551,".pkl&amp;seq=",BC6551,"&amp;varMods=ReducedCys-C")</f>
        <v>http://proteomics.broadinstitute.org/millscripts/viewfeed.pl?side=xl&amp;cycle=1&amp;fixedMods=iaaC&amp;file=msdataSM/iPRG2012_nd/cpick_in/iPRG2012_nd.3104.1.3.pkl&amp;seq=TLASVTKELLGTAQSVGcR&amp;varMods=ReducedCys-C</v>
      </c>
    </row>
    <row r="6552" spans="1:95" x14ac:dyDescent="0.2">
      <c r="A6552" s="3">
        <v>5903</v>
      </c>
      <c r="B6552" s="2" t="s">
        <v>17000</v>
      </c>
      <c r="C6552" s="2" t="s">
        <v>16988</v>
      </c>
      <c r="D6552" s="3">
        <v>16326</v>
      </c>
      <c r="E6552" s="3">
        <v>16310</v>
      </c>
      <c r="F6552" s="3">
        <v>65187</v>
      </c>
      <c r="G6552" s="3">
        <v>19413</v>
      </c>
      <c r="H6552" s="3">
        <v>57.793599999999998</v>
      </c>
      <c r="I6552" s="30">
        <v>667.83280000000002</v>
      </c>
      <c r="J6552" s="30">
        <v>667.83110590000001</v>
      </c>
      <c r="K6552" s="30">
        <v>1.6900000000000001E-3</v>
      </c>
      <c r="L6552" s="3">
        <v>4</v>
      </c>
      <c r="M6552" s="3">
        <v>4</v>
      </c>
      <c r="N6552" s="10">
        <f t="shared" si="714"/>
        <v>1</v>
      </c>
      <c r="O6552" s="35">
        <v>4</v>
      </c>
      <c r="P6552" s="17"/>
      <c r="Q6552" s="40">
        <v>2668.3010399999998</v>
      </c>
      <c r="R6552" s="40">
        <v>667.83072000000004</v>
      </c>
      <c r="S6552" s="18">
        <f t="shared" si="715"/>
        <v>3.114561726028565</v>
      </c>
      <c r="T6552" s="18">
        <f t="shared" si="716"/>
        <v>0.57784104326512098</v>
      </c>
      <c r="U6552" s="18">
        <f t="shared" si="717"/>
        <v>0.71874501359414078</v>
      </c>
      <c r="V6552" s="30">
        <v>667.83119999999997</v>
      </c>
      <c r="W6552" s="3" t="s">
        <v>47</v>
      </c>
      <c r="X6552" s="3" t="s">
        <v>47</v>
      </c>
      <c r="Y6552" s="3" t="s">
        <v>47</v>
      </c>
      <c r="Z6552" s="3" t="s">
        <v>47</v>
      </c>
      <c r="AA6552" s="3" t="s">
        <v>47</v>
      </c>
      <c r="AB6552" s="12" t="s">
        <v>47</v>
      </c>
      <c r="AC6552" s="3" t="s">
        <v>47</v>
      </c>
      <c r="AD6552" s="3" t="s">
        <v>47</v>
      </c>
      <c r="AE6552" s="3" t="s">
        <v>47</v>
      </c>
      <c r="AF6552" s="3" t="s">
        <v>47</v>
      </c>
      <c r="AG6552" s="3" t="s">
        <v>47</v>
      </c>
      <c r="AI6552" s="3" t="s">
        <v>47</v>
      </c>
      <c r="AJ6552" s="3" t="s">
        <v>47</v>
      </c>
      <c r="AK6552" s="3" t="s">
        <v>47</v>
      </c>
      <c r="AL6552" s="3" t="s">
        <v>48</v>
      </c>
      <c r="AM6552" s="3" t="s">
        <v>47</v>
      </c>
      <c r="AU6552" s="3">
        <v>0</v>
      </c>
      <c r="AV6552" s="3">
        <v>15</v>
      </c>
      <c r="AW6552" s="3">
        <v>1</v>
      </c>
      <c r="AX6552" s="3">
        <v>15</v>
      </c>
      <c r="AY6552" s="3">
        <v>100</v>
      </c>
      <c r="AZ6552" s="6" t="str">
        <f t="shared" si="718"/>
        <v>3104.2</v>
      </c>
      <c r="BC6552" s="12" t="s">
        <v>16911</v>
      </c>
      <c r="BJ6552" s="12">
        <f t="shared" si="719"/>
        <v>0</v>
      </c>
      <c r="BK6552" s="12">
        <f t="shared" si="720"/>
        <v>0</v>
      </c>
      <c r="CQ6552" s="3" t="str">
        <f>CONCATENATE(baseURL!$A$1,baseURL!$B$1,baseURL!$C$1,".",C6552,".",L6552,".pkl&amp;seq=",BC6552)</f>
        <v>http://proteomics.broadinstitute.org/millscripts/viewfeed.pl?side=xl&amp;cycle=1&amp;fixedMods=iaaC&amp;file=msdataSM/iPRG2012_nd/cpick_in/iPRG2012_nd.3104.2.4.pkl&amp;seq=WVPMMSVDNAWLPRGELVESHSK</v>
      </c>
    </row>
    <row r="6553" spans="1:95" x14ac:dyDescent="0.2">
      <c r="A6553" s="3">
        <v>988</v>
      </c>
      <c r="B6553" s="2" t="s">
        <v>17001</v>
      </c>
      <c r="C6553" s="2" t="s">
        <v>16990</v>
      </c>
      <c r="D6553" s="3">
        <v>16327</v>
      </c>
      <c r="E6553" s="3">
        <v>16311</v>
      </c>
      <c r="F6553" s="3">
        <v>65188</v>
      </c>
      <c r="G6553" s="3">
        <v>19414</v>
      </c>
      <c r="H6553" s="3">
        <v>57.796100000000003</v>
      </c>
      <c r="I6553" s="30">
        <v>672.89940000000001</v>
      </c>
      <c r="J6553" s="30">
        <v>672.89814550000006</v>
      </c>
      <c r="K6553" s="30">
        <v>1.25E-3</v>
      </c>
      <c r="L6553" s="3">
        <v>2</v>
      </c>
      <c r="M6553" s="3">
        <v>2</v>
      </c>
      <c r="N6553" s="10">
        <f t="shared" si="714"/>
        <v>1</v>
      </c>
      <c r="O6553" s="35">
        <v>2</v>
      </c>
      <c r="P6553" s="17"/>
      <c r="Q6553" s="40">
        <v>1344.78856</v>
      </c>
      <c r="R6553" s="40">
        <v>672.89792</v>
      </c>
      <c r="S6553" s="18">
        <f t="shared" si="715"/>
        <v>2.1994420788446258</v>
      </c>
      <c r="T6553" s="18">
        <f t="shared" si="716"/>
        <v>0.33511769520099699</v>
      </c>
      <c r="U6553" s="18">
        <f t="shared" si="717"/>
        <v>0.26749971228963088</v>
      </c>
      <c r="V6553" s="30">
        <v>672.8981</v>
      </c>
      <c r="W6553" s="3" t="s">
        <v>47</v>
      </c>
      <c r="X6553" s="3" t="s">
        <v>65</v>
      </c>
      <c r="Z6553" s="3" t="s">
        <v>48</v>
      </c>
      <c r="AA6553" s="3" t="s">
        <v>47</v>
      </c>
      <c r="AC6553" s="3" t="s">
        <v>52</v>
      </c>
      <c r="AD6553" s="3" t="s">
        <v>65</v>
      </c>
      <c r="AE6553" s="3" t="s">
        <v>48</v>
      </c>
      <c r="AG6553" s="3" t="s">
        <v>52</v>
      </c>
      <c r="AH6553" s="3" t="s">
        <v>47</v>
      </c>
      <c r="AI6553" s="3" t="s">
        <v>52</v>
      </c>
      <c r="AK6553" s="3" t="s">
        <v>52</v>
      </c>
      <c r="AL6553" s="3" t="s">
        <v>52</v>
      </c>
      <c r="AU6553" s="3">
        <v>2</v>
      </c>
      <c r="AV6553" s="3">
        <v>3</v>
      </c>
      <c r="AW6553" s="3">
        <v>1</v>
      </c>
      <c r="AX6553" s="3">
        <v>3</v>
      </c>
      <c r="AY6553" s="3">
        <v>100</v>
      </c>
      <c r="AZ6553" s="6" t="str">
        <f t="shared" si="718"/>
        <v>3104.3</v>
      </c>
      <c r="BC6553" s="12" t="s">
        <v>17002</v>
      </c>
      <c r="BJ6553" s="12">
        <f t="shared" si="719"/>
        <v>0</v>
      </c>
      <c r="BK6553" s="12">
        <f t="shared" si="720"/>
        <v>0</v>
      </c>
      <c r="BT6553" s="3" t="s">
        <v>17003</v>
      </c>
      <c r="BZ6553" s="3" t="s">
        <v>17003</v>
      </c>
      <c r="CQ6553" s="3" t="str">
        <f>CONCATENATE(baseURL!$A$1,baseURL!$B$1,baseURL!$C$1,".",C6553,".",L6553,".pkl&amp;seq=",BC6553)</f>
        <v>http://proteomics.broadinstitute.org/millscripts/viewfeed.pl?side=xl&amp;cycle=1&amp;fixedMods=iaaC&amp;file=msdataSM/iPRG2012_nd/cpick_in/iPRG2012_nd.3104.3.2.pkl&amp;seq=FLLDDLLLNLR</v>
      </c>
    </row>
    <row r="6554" spans="1:95" x14ac:dyDescent="0.2">
      <c r="A6554" s="3">
        <v>7010</v>
      </c>
      <c r="B6554" s="2" t="s">
        <v>17004</v>
      </c>
      <c r="C6554" s="2" t="s">
        <v>17005</v>
      </c>
      <c r="D6554" s="3">
        <v>16330</v>
      </c>
      <c r="E6554" s="3">
        <v>16314</v>
      </c>
      <c r="F6554" s="3">
        <v>65191</v>
      </c>
      <c r="G6554" s="3">
        <v>19417</v>
      </c>
      <c r="H6554" s="3">
        <v>57.803600000000003</v>
      </c>
      <c r="I6554" s="30">
        <v>985.16750999999999</v>
      </c>
      <c r="J6554" s="30">
        <v>985.16917049999995</v>
      </c>
      <c r="K6554" s="30">
        <v>-1.66E-3</v>
      </c>
      <c r="L6554" s="3">
        <v>3</v>
      </c>
      <c r="M6554" s="3">
        <v>3</v>
      </c>
      <c r="N6554" s="10">
        <f t="shared" si="714"/>
        <v>1</v>
      </c>
      <c r="O6554" s="35">
        <v>3</v>
      </c>
      <c r="P6554" s="17"/>
      <c r="Q6554" s="40">
        <v>2953.4901599999998</v>
      </c>
      <c r="R6554" s="40">
        <v>985.16823999999997</v>
      </c>
      <c r="S6554" s="18">
        <f t="shared" si="715"/>
        <v>-0.74099018861582122</v>
      </c>
      <c r="T6554" s="18">
        <f t="shared" si="716"/>
        <v>0.94450872673411956</v>
      </c>
      <c r="U6554" s="18">
        <f t="shared" si="717"/>
        <v>0.56843082970687808</v>
      </c>
      <c r="V6554" s="30">
        <v>985.16880000000003</v>
      </c>
      <c r="W6554" s="3" t="s">
        <v>47</v>
      </c>
      <c r="X6554" s="3" t="s">
        <v>47</v>
      </c>
      <c r="Y6554" s="3" t="s">
        <v>47</v>
      </c>
      <c r="Z6554" s="3" t="s">
        <v>47</v>
      </c>
      <c r="AA6554" s="3" t="s">
        <v>65</v>
      </c>
      <c r="AB6554" s="12" t="s">
        <v>47</v>
      </c>
      <c r="AC6554" s="3" t="s">
        <v>65</v>
      </c>
      <c r="AD6554" s="3" t="s">
        <v>47</v>
      </c>
      <c r="AE6554" s="3" t="s">
        <v>47</v>
      </c>
      <c r="AF6554" s="3" t="s">
        <v>47</v>
      </c>
      <c r="AG6554" s="3" t="s">
        <v>47</v>
      </c>
      <c r="AI6554" s="3" t="s">
        <v>65</v>
      </c>
      <c r="AJ6554" s="3" t="s">
        <v>47</v>
      </c>
      <c r="AK6554" s="3" t="s">
        <v>47</v>
      </c>
      <c r="AL6554" s="3" t="s">
        <v>47</v>
      </c>
      <c r="AO6554" s="3" t="s">
        <v>65</v>
      </c>
      <c r="AU6554" s="3">
        <v>4</v>
      </c>
      <c r="AV6554" s="3">
        <v>12</v>
      </c>
      <c r="AW6554" s="3">
        <v>1</v>
      </c>
      <c r="AX6554" s="3">
        <v>12</v>
      </c>
      <c r="AY6554" s="3">
        <v>100</v>
      </c>
      <c r="AZ6554" s="6" t="str">
        <f t="shared" si="718"/>
        <v>3104.6</v>
      </c>
      <c r="BC6554" s="12" t="s">
        <v>17006</v>
      </c>
      <c r="BJ6554" s="12">
        <f t="shared" si="719"/>
        <v>0</v>
      </c>
      <c r="BK6554" s="12">
        <f t="shared" si="720"/>
        <v>0</v>
      </c>
      <c r="BW6554" s="3" t="s">
        <v>16673</v>
      </c>
      <c r="BY6554" s="3" t="s">
        <v>17007</v>
      </c>
      <c r="CE6554" s="3" t="s">
        <v>16673</v>
      </c>
      <c r="CK6554" s="3" t="s">
        <v>16673</v>
      </c>
      <c r="CQ6554" s="3" t="str">
        <f>CONCATENATE(baseURL!$A$1,baseURL!$B$1,baseURL!$C$1,".",C6554,".",L6554,".pkl&amp;seq=",BC6554)</f>
        <v>http://proteomics.broadinstitute.org/millscripts/viewfeed.pl?side=xl&amp;cycle=1&amp;fixedMods=iaaC&amp;file=msdataSM/iPRG2012_nd/cpick_in/iPRG2012_nd.3104.6.3.pkl&amp;seq=DGKAPEAEQVLSAAATFPLAQPATDVEAR</v>
      </c>
    </row>
    <row r="6555" spans="1:95" x14ac:dyDescent="0.2">
      <c r="A6555" s="3">
        <v>766</v>
      </c>
      <c r="B6555" s="2" t="s">
        <v>17008</v>
      </c>
      <c r="C6555" s="2" t="s">
        <v>17009</v>
      </c>
      <c r="D6555" s="3">
        <v>16332</v>
      </c>
      <c r="E6555" s="3">
        <v>16316</v>
      </c>
      <c r="F6555" s="3">
        <v>65207</v>
      </c>
      <c r="G6555" s="3">
        <v>19420</v>
      </c>
      <c r="H6555" s="3">
        <v>57.818899999999999</v>
      </c>
      <c r="I6555" s="30">
        <v>594.30236000000002</v>
      </c>
      <c r="J6555" s="30">
        <v>594.30174099999999</v>
      </c>
      <c r="K6555" s="30">
        <v>6.2E-4</v>
      </c>
      <c r="L6555" s="3">
        <v>3</v>
      </c>
      <c r="M6555" s="3">
        <v>3</v>
      </c>
      <c r="N6555" s="10">
        <f t="shared" si="714"/>
        <v>1</v>
      </c>
      <c r="O6555" s="35">
        <v>3</v>
      </c>
      <c r="P6555" s="17"/>
      <c r="Q6555" s="40">
        <v>1780.88806</v>
      </c>
      <c r="R6555" s="32">
        <v>594.30087000000003</v>
      </c>
      <c r="S6555" s="18">
        <f t="shared" si="715"/>
        <v>2.5071476001537354</v>
      </c>
      <c r="T6555" s="18">
        <f t="shared" si="716"/>
        <v>1.4655876239268946</v>
      </c>
      <c r="U6555" s="18">
        <f t="shared" si="717"/>
        <v>1.0600691195370766</v>
      </c>
      <c r="V6555" s="30">
        <v>594.30150000000003</v>
      </c>
      <c r="W6555" s="3" t="s">
        <v>47</v>
      </c>
      <c r="X6555" s="3" t="s">
        <v>47</v>
      </c>
      <c r="AB6555" s="12" t="s">
        <v>52</v>
      </c>
      <c r="AC6555" s="3" t="s">
        <v>52</v>
      </c>
      <c r="AD6555" s="3" t="s">
        <v>47</v>
      </c>
      <c r="AE6555" s="3" t="s">
        <v>47</v>
      </c>
      <c r="AF6555" s="3" t="s">
        <v>47</v>
      </c>
      <c r="AH6555" s="3" t="s">
        <v>52</v>
      </c>
      <c r="AJ6555" s="3" t="s">
        <v>47</v>
      </c>
      <c r="AU6555" s="3">
        <v>0</v>
      </c>
      <c r="AV6555" s="3">
        <v>6</v>
      </c>
      <c r="AW6555" s="3">
        <v>3</v>
      </c>
      <c r="AX6555" s="3">
        <v>4</v>
      </c>
      <c r="AY6555" s="3">
        <v>66.67</v>
      </c>
      <c r="AZ6555" s="6" t="str">
        <f t="shared" si="718"/>
        <v>3105.1</v>
      </c>
      <c r="BC6555" s="12" t="s">
        <v>16819</v>
      </c>
      <c r="BJ6555" s="12">
        <f t="shared" si="719"/>
        <v>0</v>
      </c>
      <c r="BK6555" s="12">
        <f t="shared" si="720"/>
        <v>0</v>
      </c>
      <c r="BM6555" s="3" t="s">
        <v>162</v>
      </c>
      <c r="BR6555" s="3" t="s">
        <v>162</v>
      </c>
      <c r="BZ6555" s="3" t="s">
        <v>16920</v>
      </c>
      <c r="CF6555" s="3" t="s">
        <v>17010</v>
      </c>
      <c r="CQ6555" s="3" t="str">
        <f>CONCATENATE(baseURL!$A$1,baseURL!$B$1,baseURL!$C$1,".",C6555,".",L6555,".pkl&amp;seq=",BC6555,"&amp;varMods=Sodiated-E")</f>
        <v>http://proteomics.broadinstitute.org/millscripts/viewfeed.pl?side=xl&amp;cycle=1&amp;fixedMods=iaaC&amp;file=msdataSM/iPRG2012_nd/cpick_in/iPRG2012_nd.3105.1.3.pkl&amp;seq=ALPGeYVTYALSGYVR&amp;varMods=Sodiated-E</v>
      </c>
    </row>
    <row r="6556" spans="1:95" x14ac:dyDescent="0.2">
      <c r="A6556" s="3">
        <v>1359</v>
      </c>
      <c r="B6556" s="2" t="s">
        <v>17011</v>
      </c>
      <c r="C6556" s="2" t="s">
        <v>17000</v>
      </c>
      <c r="D6556" s="3">
        <v>16334</v>
      </c>
      <c r="E6556" s="3">
        <v>16318</v>
      </c>
      <c r="F6556" s="3">
        <v>65209</v>
      </c>
      <c r="G6556" s="3">
        <v>19422</v>
      </c>
      <c r="H6556" s="3">
        <v>57.830599999999997</v>
      </c>
      <c r="I6556" s="30">
        <v>880.46708000000001</v>
      </c>
      <c r="J6556" s="30">
        <v>879.96562949999998</v>
      </c>
      <c r="K6556" s="30">
        <v>0.50144999999999995</v>
      </c>
      <c r="L6556" s="3">
        <v>0</v>
      </c>
      <c r="M6556" s="3">
        <v>2</v>
      </c>
      <c r="N6556" s="10">
        <f t="shared" si="714"/>
        <v>1</v>
      </c>
      <c r="O6556" s="35">
        <v>2</v>
      </c>
      <c r="P6556" s="17"/>
      <c r="Q6556" s="40">
        <v>1758.9061099999999</v>
      </c>
      <c r="R6556" s="40">
        <v>879.95668999999998</v>
      </c>
      <c r="S6556" s="18">
        <f t="shared" si="715"/>
        <v>580.01718243659184</v>
      </c>
      <c r="T6556" s="18">
        <f t="shared" si="716"/>
        <v>10.159022712807342</v>
      </c>
      <c r="U6556" s="18">
        <f t="shared" si="717"/>
        <v>10.125498335621957</v>
      </c>
      <c r="V6556" s="30">
        <v>879.96559999999999</v>
      </c>
      <c r="X6556" s="3" t="s">
        <v>47</v>
      </c>
      <c r="Y6556" s="3" t="s">
        <v>47</v>
      </c>
      <c r="Z6556" s="3" t="s">
        <v>47</v>
      </c>
      <c r="AA6556" s="3" t="s">
        <v>47</v>
      </c>
      <c r="AB6556" s="12" t="s">
        <v>47</v>
      </c>
      <c r="AD6556" s="3" t="s">
        <v>47</v>
      </c>
      <c r="AK6556" s="3" t="s">
        <v>52</v>
      </c>
      <c r="AU6556" s="3">
        <v>0</v>
      </c>
      <c r="AV6556" s="3">
        <v>6</v>
      </c>
      <c r="AW6556" s="3">
        <v>1</v>
      </c>
      <c r="AX6556" s="3">
        <v>6</v>
      </c>
      <c r="AY6556" s="3">
        <v>100</v>
      </c>
      <c r="AZ6556" s="6" t="str">
        <f t="shared" si="718"/>
        <v>3105.3</v>
      </c>
      <c r="BC6556" s="12" t="s">
        <v>16798</v>
      </c>
      <c r="BJ6556" s="12">
        <f t="shared" si="719"/>
        <v>0</v>
      </c>
      <c r="BK6556" s="12">
        <f t="shared" si="720"/>
        <v>0</v>
      </c>
      <c r="CQ6556" s="3" t="str">
        <f>CONCATENATE(baseURL!$A$1,baseURL!$B$1,baseURL!$C$1,".",C6556,".",L6556,".pkl&amp;seq=",BC6556)</f>
        <v>http://proteomics.broadinstitute.org/millscripts/viewfeed.pl?side=xl&amp;cycle=1&amp;fixedMods=iaaC&amp;file=msdataSM/iPRG2012_nd/cpick_in/iPRG2012_nd.3105.3.0.pkl&amp;seq=ALPGEYVTYALSGYVR</v>
      </c>
    </row>
    <row r="6557" spans="1:95" x14ac:dyDescent="0.2">
      <c r="A6557" s="3">
        <v>5941</v>
      </c>
      <c r="B6557" s="2" t="s">
        <v>17012</v>
      </c>
      <c r="C6557" s="2" t="s">
        <v>17013</v>
      </c>
      <c r="D6557" s="3">
        <v>16337</v>
      </c>
      <c r="E6557" s="3">
        <v>16321</v>
      </c>
      <c r="F6557" s="3">
        <v>65230</v>
      </c>
      <c r="G6557" s="3">
        <v>19426</v>
      </c>
      <c r="H6557" s="3">
        <v>57.850900000000003</v>
      </c>
      <c r="I6557" s="30">
        <v>745.64381000000003</v>
      </c>
      <c r="J6557" s="30">
        <v>745.64508239999998</v>
      </c>
      <c r="K6557" s="30">
        <v>-1.2700000000000001E-3</v>
      </c>
      <c r="L6557" s="3">
        <v>4</v>
      </c>
      <c r="M6557" s="3">
        <v>4</v>
      </c>
      <c r="N6557" s="10">
        <f t="shared" si="714"/>
        <v>1</v>
      </c>
      <c r="O6557" s="35">
        <v>4</v>
      </c>
      <c r="P6557" s="17"/>
      <c r="Q6557" s="40">
        <v>2979.5509200000001</v>
      </c>
      <c r="R6557" s="40">
        <v>745.64319</v>
      </c>
      <c r="S6557" s="18">
        <f t="shared" si="715"/>
        <v>0.8314968987060235</v>
      </c>
      <c r="T6557" s="18">
        <f t="shared" si="716"/>
        <v>2.5379431145535696</v>
      </c>
      <c r="U6557" s="18">
        <f t="shared" si="717"/>
        <v>2.6956593005847012</v>
      </c>
      <c r="V6557" s="30">
        <v>745.64520000000005</v>
      </c>
      <c r="W6557" s="3" t="s">
        <v>47</v>
      </c>
      <c r="X6557" s="3" t="s">
        <v>47</v>
      </c>
      <c r="Y6557" s="3" t="s">
        <v>47</v>
      </c>
      <c r="Z6557" s="3" t="s">
        <v>47</v>
      </c>
      <c r="AA6557" s="3" t="s">
        <v>47</v>
      </c>
      <c r="AB6557" s="12" t="s">
        <v>47</v>
      </c>
      <c r="AC6557" s="3" t="s">
        <v>47</v>
      </c>
      <c r="AD6557" s="3" t="s">
        <v>47</v>
      </c>
      <c r="AE6557" s="3" t="s">
        <v>47</v>
      </c>
      <c r="AF6557" s="3" t="s">
        <v>47</v>
      </c>
      <c r="AG6557" s="3" t="s">
        <v>47</v>
      </c>
      <c r="AI6557" s="3" t="s">
        <v>47</v>
      </c>
      <c r="AJ6557" s="3" t="s">
        <v>47</v>
      </c>
      <c r="AK6557" s="3" t="s">
        <v>47</v>
      </c>
      <c r="AL6557" s="3" t="s">
        <v>47</v>
      </c>
      <c r="AM6557" s="3" t="s">
        <v>47</v>
      </c>
      <c r="AU6557" s="3">
        <v>0</v>
      </c>
      <c r="AV6557" s="3">
        <v>16</v>
      </c>
      <c r="AW6557" s="3">
        <v>1</v>
      </c>
      <c r="AX6557" s="3">
        <v>16</v>
      </c>
      <c r="AY6557" s="3">
        <v>100</v>
      </c>
      <c r="AZ6557" s="6" t="str">
        <f t="shared" si="718"/>
        <v>3106.3</v>
      </c>
      <c r="BC6557" s="12" t="s">
        <v>17014</v>
      </c>
      <c r="BJ6557" s="12">
        <f t="shared" si="719"/>
        <v>0</v>
      </c>
      <c r="BK6557" s="12">
        <f t="shared" si="720"/>
        <v>0</v>
      </c>
      <c r="CQ6557" s="3" t="str">
        <f>CONCATENATE(baseURL!$A$1,baseURL!$B$1,baseURL!$C$1,".",C6557,".",L6557,".pkl&amp;seq=",BC6557)</f>
        <v>http://proteomics.broadinstitute.org/millscripts/viewfeed.pl?side=xl&amp;cycle=1&amp;fixedMods=iaaC&amp;file=msdataSM/iPRG2012_nd/cpick_in/iPRG2012_nd.3106.3.4.pkl&amp;seq=VVVSYKLLDAPAALRTGQFGWSANMER</v>
      </c>
    </row>
    <row r="6558" spans="1:95" x14ac:dyDescent="0.2">
      <c r="A6558" s="3">
        <v>2356</v>
      </c>
      <c r="B6558" s="2" t="s">
        <v>17015</v>
      </c>
      <c r="C6558" s="2" t="s">
        <v>17016</v>
      </c>
      <c r="D6558" s="3">
        <v>16339</v>
      </c>
      <c r="E6558" s="3">
        <v>16323</v>
      </c>
      <c r="F6558" s="3">
        <v>65249</v>
      </c>
      <c r="G6558" s="3">
        <v>19429</v>
      </c>
      <c r="H6558" s="3">
        <v>57.867800000000003</v>
      </c>
      <c r="I6558" s="30">
        <v>722.88052000000005</v>
      </c>
      <c r="J6558" s="30">
        <v>722.88014820000001</v>
      </c>
      <c r="K6558" s="30">
        <v>3.6999999999999999E-4</v>
      </c>
      <c r="L6558" s="3">
        <v>2</v>
      </c>
      <c r="M6558" s="3">
        <v>2</v>
      </c>
      <c r="N6558" s="10">
        <f t="shared" si="714"/>
        <v>1</v>
      </c>
      <c r="O6558" s="35">
        <v>2</v>
      </c>
      <c r="P6558" s="17"/>
      <c r="Q6558" s="40">
        <v>1444.75297</v>
      </c>
      <c r="R6558" s="40">
        <v>722.88012000000003</v>
      </c>
      <c r="S6558" s="18">
        <f t="shared" si="715"/>
        <v>0.55334209497043385</v>
      </c>
      <c r="T6558" s="18">
        <f t="shared" si="716"/>
        <v>3.9010617658535938E-2</v>
      </c>
      <c r="U6558" s="18">
        <f t="shared" si="717"/>
        <v>0.11066841886827133</v>
      </c>
      <c r="V6558" s="30">
        <v>722.88019999999995</v>
      </c>
      <c r="W6558" s="3" t="s">
        <v>47</v>
      </c>
      <c r="Z6558" s="3" t="s">
        <v>47</v>
      </c>
      <c r="AA6558" s="3" t="s">
        <v>47</v>
      </c>
      <c r="AB6558" s="12" t="s">
        <v>47</v>
      </c>
      <c r="AC6558" s="3" t="s">
        <v>47</v>
      </c>
      <c r="AD6558" s="3" t="s">
        <v>48</v>
      </c>
      <c r="AF6558" s="3" t="s">
        <v>47</v>
      </c>
      <c r="AG6558" s="3" t="s">
        <v>52</v>
      </c>
      <c r="AH6558" s="3" t="s">
        <v>47</v>
      </c>
      <c r="AI6558" s="3" t="s">
        <v>47</v>
      </c>
      <c r="AJ6558" s="3" t="s">
        <v>47</v>
      </c>
      <c r="AK6558" s="3" t="s">
        <v>52</v>
      </c>
      <c r="AL6558" s="3" t="s">
        <v>47</v>
      </c>
      <c r="AU6558" s="3">
        <v>0</v>
      </c>
      <c r="AV6558" s="3">
        <v>10</v>
      </c>
      <c r="AW6558" s="3">
        <v>1</v>
      </c>
      <c r="AX6558" s="3">
        <v>10</v>
      </c>
      <c r="AY6558" s="3">
        <v>100</v>
      </c>
      <c r="AZ6558" s="6" t="str">
        <f t="shared" si="718"/>
        <v>3107.1</v>
      </c>
      <c r="BC6558" s="12" t="s">
        <v>16830</v>
      </c>
      <c r="BJ6558" s="12">
        <f t="shared" si="719"/>
        <v>0</v>
      </c>
      <c r="BK6558" s="12">
        <f t="shared" si="720"/>
        <v>0</v>
      </c>
      <c r="CQ6558" s="3" t="str">
        <f>CONCATENATE(baseURL!$A$1,baseURL!$B$1,baseURL!$C$1,".",C6558,".",L6558,".pkl&amp;seq=",BC6558)</f>
        <v>http://proteomics.broadinstitute.org/millscripts/viewfeed.pl?side=xl&amp;cycle=1&amp;fixedMods=iaaC&amp;file=msdataSM/iPRG2012_nd/cpick_in/iPRG2012_nd.3107.1.2.pkl&amp;seq=KELDELAASLENL</v>
      </c>
    </row>
    <row r="6559" spans="1:95" x14ac:dyDescent="0.2">
      <c r="A6559" s="3">
        <v>2577</v>
      </c>
      <c r="B6559" s="2" t="s">
        <v>17017</v>
      </c>
      <c r="C6559" s="2" t="s">
        <v>17018</v>
      </c>
      <c r="D6559" s="3">
        <v>16342</v>
      </c>
      <c r="E6559" s="3">
        <v>16326</v>
      </c>
      <c r="F6559" s="3">
        <v>65270</v>
      </c>
      <c r="G6559" s="3">
        <v>19433</v>
      </c>
      <c r="H6559" s="3">
        <v>57.892200000000003</v>
      </c>
      <c r="I6559" s="30">
        <v>610.35342000000003</v>
      </c>
      <c r="J6559" s="30">
        <v>610.35724059999995</v>
      </c>
      <c r="K6559" s="30">
        <v>-3.82E-3</v>
      </c>
      <c r="L6559" s="3">
        <v>2</v>
      </c>
      <c r="M6559" s="3">
        <v>2</v>
      </c>
      <c r="N6559" s="10">
        <f t="shared" si="714"/>
        <v>1</v>
      </c>
      <c r="O6559" s="35">
        <v>2</v>
      </c>
      <c r="P6559" s="17"/>
      <c r="Q6559" s="40">
        <v>1219.7045000000001</v>
      </c>
      <c r="R6559" s="40">
        <v>610.35589000000004</v>
      </c>
      <c r="S6559" s="18">
        <f t="shared" si="715"/>
        <v>-4.0468193073661096</v>
      </c>
      <c r="T6559" s="18">
        <f t="shared" si="716"/>
        <v>2.2128073506585122</v>
      </c>
      <c r="U6559" s="18">
        <f t="shared" si="717"/>
        <v>2.1462887824175598</v>
      </c>
      <c r="V6559" s="30">
        <v>610.35720000000003</v>
      </c>
      <c r="W6559" s="3" t="s">
        <v>47</v>
      </c>
      <c r="Z6559" s="3" t="s">
        <v>47</v>
      </c>
      <c r="AB6559" s="12" t="s">
        <v>47</v>
      </c>
      <c r="AC6559" s="3" t="s">
        <v>47</v>
      </c>
      <c r="AD6559" s="3" t="s">
        <v>47</v>
      </c>
      <c r="AE6559" s="3" t="s">
        <v>47</v>
      </c>
      <c r="AF6559" s="3" t="s">
        <v>48</v>
      </c>
      <c r="AG6559" s="3" t="s">
        <v>47</v>
      </c>
      <c r="AH6559" s="3" t="s">
        <v>47</v>
      </c>
      <c r="AI6559" s="3" t="s">
        <v>47</v>
      </c>
      <c r="AK6559" s="3" t="s">
        <v>52</v>
      </c>
      <c r="AL6559" s="3" t="s">
        <v>47</v>
      </c>
      <c r="AU6559" s="3">
        <v>0</v>
      </c>
      <c r="AV6559" s="3">
        <v>10</v>
      </c>
      <c r="AW6559" s="3">
        <v>1</v>
      </c>
      <c r="AX6559" s="3">
        <v>10</v>
      </c>
      <c r="AY6559" s="3">
        <v>100</v>
      </c>
      <c r="AZ6559" s="6" t="str">
        <f t="shared" si="718"/>
        <v>3108.1</v>
      </c>
      <c r="BC6559" s="12" t="s">
        <v>17019</v>
      </c>
      <c r="BJ6559" s="12">
        <f t="shared" si="719"/>
        <v>0</v>
      </c>
      <c r="BK6559" s="12">
        <f t="shared" si="720"/>
        <v>0</v>
      </c>
      <c r="CQ6559" s="3" t="str">
        <f>CONCATENATE(baseURL!$A$1,baseURL!$B$1,baseURL!$C$1,".",C6559,".",L6559,".pkl&amp;seq=",BC6559)</f>
        <v>http://proteomics.broadinstitute.org/millscripts/viewfeed.pl?side=xl&amp;cycle=1&amp;fixedMods=iaaC&amp;file=msdataSM/iPRG2012_nd/cpick_in/iPRG2012_nd.3108.1.2.pkl&amp;seq=LYNTLVDLLR</v>
      </c>
    </row>
    <row r="6560" spans="1:95" x14ac:dyDescent="0.2">
      <c r="A6560" s="3">
        <v>5634</v>
      </c>
      <c r="B6560" s="2" t="s">
        <v>17020</v>
      </c>
      <c r="C6560" s="2" t="s">
        <v>17015</v>
      </c>
      <c r="D6560" s="3">
        <v>16343</v>
      </c>
      <c r="E6560" s="3">
        <v>16327</v>
      </c>
      <c r="F6560" s="3">
        <v>65271</v>
      </c>
      <c r="G6560" s="3">
        <v>19434</v>
      </c>
      <c r="H6560" s="3">
        <v>57.898000000000003</v>
      </c>
      <c r="I6560" s="30">
        <v>622.63851</v>
      </c>
      <c r="J6560" s="30">
        <v>622.63594220000004</v>
      </c>
      <c r="K6560" s="30">
        <v>2.5699999999999998E-3</v>
      </c>
      <c r="L6560" s="3">
        <v>3</v>
      </c>
      <c r="M6560" s="3">
        <v>3</v>
      </c>
      <c r="N6560" s="10">
        <f t="shared" si="714"/>
        <v>1</v>
      </c>
      <c r="O6560" s="35">
        <v>3</v>
      </c>
      <c r="P6560" s="17"/>
      <c r="Q6560" s="40">
        <v>1865.89311</v>
      </c>
      <c r="R6560" s="40">
        <v>622.63589000000002</v>
      </c>
      <c r="S6560" s="18">
        <f t="shared" si="715"/>
        <v>4.2079167649313831</v>
      </c>
      <c r="T6560" s="18">
        <f t="shared" si="716"/>
        <v>8.3837120323033809E-2</v>
      </c>
      <c r="U6560" s="18">
        <f t="shared" si="717"/>
        <v>-0.14454675910209017</v>
      </c>
      <c r="V6560" s="30">
        <v>622.63580000000002</v>
      </c>
      <c r="W6560" s="3" t="s">
        <v>47</v>
      </c>
      <c r="X6560" s="3" t="s">
        <v>47</v>
      </c>
      <c r="Z6560" s="3" t="s">
        <v>47</v>
      </c>
      <c r="AA6560" s="3" t="s">
        <v>47</v>
      </c>
      <c r="AB6560" s="12" t="s">
        <v>47</v>
      </c>
      <c r="AC6560" s="3" t="s">
        <v>47</v>
      </c>
      <c r="AD6560" s="3" t="s">
        <v>47</v>
      </c>
      <c r="AE6560" s="3" t="s">
        <v>47</v>
      </c>
      <c r="AF6560" s="3" t="s">
        <v>47</v>
      </c>
      <c r="AG6560" s="3" t="s">
        <v>47</v>
      </c>
      <c r="AH6560" s="3" t="s">
        <v>47</v>
      </c>
      <c r="AI6560" s="3" t="s">
        <v>47</v>
      </c>
      <c r="AJ6560" s="3" t="s">
        <v>47</v>
      </c>
      <c r="AK6560" s="3" t="s">
        <v>47</v>
      </c>
      <c r="AL6560" s="3" t="s">
        <v>48</v>
      </c>
      <c r="AM6560" s="3" t="s">
        <v>47</v>
      </c>
      <c r="AU6560" s="3">
        <v>0</v>
      </c>
      <c r="AV6560" s="3">
        <v>15</v>
      </c>
      <c r="AW6560" s="3">
        <v>1</v>
      </c>
      <c r="AX6560" s="3">
        <v>15</v>
      </c>
      <c r="AY6560" s="3">
        <v>100</v>
      </c>
      <c r="AZ6560" s="6" t="str">
        <f t="shared" si="718"/>
        <v>3108.2</v>
      </c>
      <c r="BC6560" s="12" t="s">
        <v>17021</v>
      </c>
      <c r="BJ6560" s="12">
        <f t="shared" si="719"/>
        <v>0</v>
      </c>
      <c r="BK6560" s="12">
        <f t="shared" si="720"/>
        <v>0</v>
      </c>
      <c r="CQ6560" s="3" t="str">
        <f>CONCATENATE(baseURL!$A$1,baseURL!$B$1,baseURL!$C$1,".",C6560,".",L6560,".pkl&amp;seq=",BC6560)</f>
        <v>http://proteomics.broadinstitute.org/millscripts/viewfeed.pl?side=xl&amp;cycle=1&amp;fixedMods=iaaC&amp;file=msdataSM/iPRG2012_nd/cpick_in/iPRG2012_nd.3108.2.3.pkl&amp;seq=TMFADPSYKFTPWFK</v>
      </c>
    </row>
    <row r="6561" spans="1:95" x14ac:dyDescent="0.2">
      <c r="A6561" s="3">
        <v>6613</v>
      </c>
      <c r="B6561" s="2" t="s">
        <v>17022</v>
      </c>
      <c r="C6561" s="2" t="s">
        <v>17023</v>
      </c>
      <c r="D6561" s="3">
        <v>16344</v>
      </c>
      <c r="E6561" s="3">
        <v>16328</v>
      </c>
      <c r="F6561" s="3">
        <v>65272</v>
      </c>
      <c r="G6561" s="3">
        <v>19435</v>
      </c>
      <c r="H6561" s="3">
        <v>57.9039</v>
      </c>
      <c r="I6561" s="30">
        <v>802.09384</v>
      </c>
      <c r="J6561" s="30">
        <v>802.08733410000002</v>
      </c>
      <c r="K6561" s="30">
        <v>6.5100000000000002E-3</v>
      </c>
      <c r="L6561" s="3">
        <v>0</v>
      </c>
      <c r="M6561" s="3">
        <v>3</v>
      </c>
      <c r="N6561" s="10">
        <f t="shared" si="714"/>
        <v>1</v>
      </c>
      <c r="O6561" s="35">
        <v>3</v>
      </c>
      <c r="P6561" s="17"/>
      <c r="Q6561" s="40">
        <v>2404.2453399999999</v>
      </c>
      <c r="R6561" s="40">
        <v>802.08663000000001</v>
      </c>
      <c r="S6561" s="18">
        <f t="shared" si="715"/>
        <v>8.989053962894749</v>
      </c>
      <c r="T6561" s="18">
        <f t="shared" si="716"/>
        <v>0.87783535303063431</v>
      </c>
      <c r="U6561" s="18">
        <f t="shared" si="717"/>
        <v>0.71064642984862769</v>
      </c>
      <c r="V6561" s="30">
        <v>802.08720000000005</v>
      </c>
      <c r="W6561" s="3" t="s">
        <v>47</v>
      </c>
      <c r="X6561" s="3" t="s">
        <v>47</v>
      </c>
      <c r="Y6561" s="3" t="s">
        <v>47</v>
      </c>
      <c r="Z6561" s="3" t="s">
        <v>47</v>
      </c>
      <c r="AA6561" s="3" t="s">
        <v>47</v>
      </c>
      <c r="AB6561" s="12" t="s">
        <v>47</v>
      </c>
      <c r="AC6561" s="3" t="s">
        <v>47</v>
      </c>
      <c r="AD6561" s="3" t="s">
        <v>47</v>
      </c>
      <c r="AE6561" s="3" t="s">
        <v>47</v>
      </c>
      <c r="AF6561" s="3" t="s">
        <v>47</v>
      </c>
      <c r="AG6561" s="3" t="s">
        <v>47</v>
      </c>
      <c r="AI6561" s="3" t="s">
        <v>47</v>
      </c>
      <c r="AK6561" s="3" t="s">
        <v>47</v>
      </c>
      <c r="AL6561" s="3" t="s">
        <v>48</v>
      </c>
      <c r="AU6561" s="3">
        <v>0</v>
      </c>
      <c r="AV6561" s="3">
        <v>13</v>
      </c>
      <c r="AW6561" s="3">
        <v>1</v>
      </c>
      <c r="AX6561" s="3">
        <v>13</v>
      </c>
      <c r="AY6561" s="3">
        <v>100</v>
      </c>
      <c r="AZ6561" s="6" t="str">
        <f t="shared" si="718"/>
        <v>3108.3</v>
      </c>
      <c r="BC6561" s="12" t="s">
        <v>16936</v>
      </c>
      <c r="BJ6561" s="12">
        <f t="shared" si="719"/>
        <v>0</v>
      </c>
      <c r="BK6561" s="12">
        <f t="shared" si="720"/>
        <v>0</v>
      </c>
      <c r="CQ6561" s="3" t="str">
        <f>CONCATENATE(baseURL!$A$1,baseURL!$B$1,baseURL!$C$1,".",C6561,".",L6561,".pkl&amp;seq=",BC6561)</f>
        <v>http://proteomics.broadinstitute.org/millscripts/viewfeed.pl?side=xl&amp;cycle=1&amp;fixedMods=iaaC&amp;file=msdataSM/iPRG2012_nd/cpick_in/iPRG2012_nd.3108.3.0.pkl&amp;seq=VSSVLSALEGKSVDELLTEGNEK</v>
      </c>
    </row>
    <row r="6562" spans="1:95" x14ac:dyDescent="0.2">
      <c r="A6562" s="3">
        <v>1136</v>
      </c>
      <c r="B6562" s="2" t="s">
        <v>17024</v>
      </c>
      <c r="C6562" s="2" t="s">
        <v>17017</v>
      </c>
      <c r="D6562" s="3">
        <v>16346</v>
      </c>
      <c r="E6562" s="3">
        <v>16330</v>
      </c>
      <c r="F6562" s="3">
        <v>65292</v>
      </c>
      <c r="G6562" s="3">
        <v>19438</v>
      </c>
      <c r="H6562" s="3">
        <v>57.914900000000003</v>
      </c>
      <c r="I6562" s="30">
        <v>744.62534000000005</v>
      </c>
      <c r="J6562" s="30">
        <v>744.62392199999999</v>
      </c>
      <c r="K6562" s="30">
        <v>1.42E-3</v>
      </c>
      <c r="L6562" s="3">
        <v>4</v>
      </c>
      <c r="M6562" s="3">
        <v>4</v>
      </c>
      <c r="N6562" s="10">
        <f t="shared" si="714"/>
        <v>1</v>
      </c>
      <c r="O6562" s="35">
        <v>4</v>
      </c>
      <c r="P6562" s="17"/>
      <c r="Q6562" s="40">
        <v>2975.4721</v>
      </c>
      <c r="R6562" s="32">
        <v>744.62347999999997</v>
      </c>
      <c r="S6562" s="18">
        <f t="shared" si="715"/>
        <v>2.4979067274091311</v>
      </c>
      <c r="T6562" s="18">
        <f t="shared" si="716"/>
        <v>0.59358858791415714</v>
      </c>
      <c r="U6562" s="18">
        <f t="shared" si="717"/>
        <v>0.69833951522905013</v>
      </c>
      <c r="V6562" s="30">
        <v>744.62400000000002</v>
      </c>
      <c r="W6562" s="3" t="s">
        <v>47</v>
      </c>
      <c r="Y6562" s="3" t="s">
        <v>47</v>
      </c>
      <c r="AA6562" s="3" t="s">
        <v>47</v>
      </c>
      <c r="AB6562" s="12" t="s">
        <v>52</v>
      </c>
      <c r="AC6562" s="3" t="s">
        <v>52</v>
      </c>
      <c r="AD6562" s="3" t="s">
        <v>47</v>
      </c>
      <c r="AE6562" s="3" t="s">
        <v>65</v>
      </c>
      <c r="AF6562" s="3" t="s">
        <v>47</v>
      </c>
      <c r="AK6562" s="3" t="s">
        <v>52</v>
      </c>
      <c r="AL6562" s="3" t="s">
        <v>52</v>
      </c>
      <c r="AO6562" s="3" t="s">
        <v>48</v>
      </c>
      <c r="AU6562" s="3">
        <v>1</v>
      </c>
      <c r="AV6562" s="3">
        <v>5</v>
      </c>
      <c r="AW6562" s="3">
        <v>4</v>
      </c>
      <c r="AX6562" s="3">
        <v>2</v>
      </c>
      <c r="AY6562" s="3">
        <v>40</v>
      </c>
      <c r="AZ6562" s="6" t="str">
        <f t="shared" si="718"/>
        <v>3109.2</v>
      </c>
      <c r="BC6562" s="12" t="s">
        <v>17025</v>
      </c>
      <c r="BJ6562" s="12">
        <f t="shared" si="719"/>
        <v>0</v>
      </c>
      <c r="BK6562" s="12">
        <f t="shared" si="720"/>
        <v>0</v>
      </c>
      <c r="BM6562" s="3" t="s">
        <v>162</v>
      </c>
      <c r="BR6562" s="3" t="s">
        <v>162</v>
      </c>
      <c r="BU6562" s="3" t="s">
        <v>17026</v>
      </c>
      <c r="BZ6562" s="3" t="s">
        <v>17027</v>
      </c>
      <c r="CA6562" s="3" t="s">
        <v>17028</v>
      </c>
      <c r="CB6562" s="3" t="s">
        <v>17029</v>
      </c>
      <c r="CQ6562" s="3" t="str">
        <f>CONCATENATE(baseURL!$A$1,baseURL!$B$1,baseURL!$C$1,".",C6562,".",L6562,".pkl&amp;seq=",BC6562,"&amp;varMods=Sodiated-E")</f>
        <v>http://proteomics.broadinstitute.org/millscripts/viewfeed.pl?side=xl&amp;cycle=1&amp;fixedMods=iaaC&amp;file=msdataSM/iPRG2012_nd/cpick_in/iPRG2012_nd.3109.2.4.pkl&amp;seq=DGKAPEAeQVLSAAATFPLAQPATDVEAR&amp;varMods=Sodiated-E</v>
      </c>
    </row>
    <row r="6563" spans="1:95" x14ac:dyDescent="0.2">
      <c r="A6563" s="3">
        <v>6995</v>
      </c>
      <c r="B6563" s="2" t="s">
        <v>17030</v>
      </c>
      <c r="C6563" s="2" t="s">
        <v>17022</v>
      </c>
      <c r="D6563" s="3">
        <v>16348</v>
      </c>
      <c r="E6563" s="3">
        <v>16332</v>
      </c>
      <c r="F6563" s="3">
        <v>65294</v>
      </c>
      <c r="G6563" s="3">
        <v>19440</v>
      </c>
      <c r="H6563" s="3">
        <v>57.918199999999999</v>
      </c>
      <c r="I6563" s="30">
        <v>763.89018999999996</v>
      </c>
      <c r="J6563" s="30">
        <v>763.88781180000001</v>
      </c>
      <c r="K6563" s="30">
        <v>2.3800000000000002E-3</v>
      </c>
      <c r="L6563" s="3">
        <v>4</v>
      </c>
      <c r="M6563" s="3">
        <v>4</v>
      </c>
      <c r="N6563" s="10">
        <f t="shared" si="714"/>
        <v>1</v>
      </c>
      <c r="O6563" s="35">
        <v>4</v>
      </c>
      <c r="P6563" s="17"/>
      <c r="Q6563" s="40">
        <v>3052.5270799999998</v>
      </c>
      <c r="R6563" s="40">
        <v>763.88723000000005</v>
      </c>
      <c r="S6563" s="18">
        <f t="shared" si="715"/>
        <v>3.8749175057113634</v>
      </c>
      <c r="T6563" s="18">
        <f t="shared" si="716"/>
        <v>0.76163074484639615</v>
      </c>
      <c r="U6563" s="18">
        <f t="shared" si="717"/>
        <v>0.61527406335910662</v>
      </c>
      <c r="V6563" s="30">
        <v>763.8877</v>
      </c>
      <c r="W6563" s="3" t="s">
        <v>47</v>
      </c>
      <c r="X6563" s="3" t="s">
        <v>47</v>
      </c>
      <c r="Y6563" s="3" t="s">
        <v>47</v>
      </c>
      <c r="Z6563" s="3" t="s">
        <v>47</v>
      </c>
      <c r="AA6563" s="3" t="s">
        <v>48</v>
      </c>
      <c r="AB6563" s="12" t="s">
        <v>47</v>
      </c>
      <c r="AC6563" s="3" t="s">
        <v>47</v>
      </c>
      <c r="AD6563" s="3" t="s">
        <v>47</v>
      </c>
      <c r="AE6563" s="3" t="s">
        <v>47</v>
      </c>
      <c r="AF6563" s="3" t="s">
        <v>47</v>
      </c>
      <c r="AG6563" s="3" t="s">
        <v>48</v>
      </c>
      <c r="AI6563" s="3" t="s">
        <v>47</v>
      </c>
      <c r="AJ6563" s="3" t="s">
        <v>47</v>
      </c>
      <c r="AK6563" s="3" t="s">
        <v>47</v>
      </c>
      <c r="AL6563" s="3" t="s">
        <v>47</v>
      </c>
      <c r="AO6563" s="3" t="s">
        <v>47</v>
      </c>
      <c r="AP6563" s="3" t="s">
        <v>47</v>
      </c>
      <c r="AU6563" s="3">
        <v>0</v>
      </c>
      <c r="AV6563" s="3">
        <v>15</v>
      </c>
      <c r="AW6563" s="3">
        <v>2</v>
      </c>
      <c r="AX6563" s="3">
        <v>14</v>
      </c>
      <c r="AY6563" s="3">
        <v>93.33</v>
      </c>
      <c r="AZ6563" s="6" t="str">
        <f t="shared" si="718"/>
        <v>3109.4</v>
      </c>
      <c r="BC6563" s="12" t="s">
        <v>17031</v>
      </c>
      <c r="BJ6563" s="12">
        <f t="shared" si="719"/>
        <v>1</v>
      </c>
      <c r="BK6563" s="12">
        <f t="shared" si="720"/>
        <v>0</v>
      </c>
      <c r="CG6563" s="3" t="s">
        <v>20286</v>
      </c>
      <c r="CQ6563" s="3" t="str">
        <f>CONCATENATE(baseURL!$A$1,baseURL!$B$1,baseURL!$C$1,".",C6563,".",L6563,".pkl&amp;seq=",BC6563)</f>
        <v>http://proteomics.broadinstitute.org/millscripts/viewfeed.pl?side=xl&amp;cycle=1&amp;fixedMods=iaaC&amp;file=msdataSM/iPRG2012_nd/cpick_in/iPRG2012_nd.3109.4.4.pkl&amp;seq=SGDAALVKFVPSKPMCVEAFSEYPPLGR</v>
      </c>
    </row>
    <row r="6564" spans="1:95" x14ac:dyDescent="0.2">
      <c r="A6564" s="3">
        <v>2837</v>
      </c>
      <c r="B6564" s="2" t="s">
        <v>17032</v>
      </c>
      <c r="C6564" s="2" t="s">
        <v>17033</v>
      </c>
      <c r="D6564" s="3">
        <v>16349</v>
      </c>
      <c r="E6564" s="3">
        <v>16333</v>
      </c>
      <c r="F6564" s="3">
        <v>65295</v>
      </c>
      <c r="G6564" s="3">
        <v>19441</v>
      </c>
      <c r="H6564" s="3">
        <v>57.920699999999997</v>
      </c>
      <c r="I6564" s="30">
        <v>876.47631000000001</v>
      </c>
      <c r="J6564" s="30">
        <v>876.71242619999998</v>
      </c>
      <c r="K6564" s="30">
        <v>-0.23612</v>
      </c>
      <c r="L6564" s="3">
        <v>8</v>
      </c>
      <c r="M6564" s="3">
        <v>4</v>
      </c>
      <c r="N6564" s="10">
        <f t="shared" si="714"/>
        <v>-1</v>
      </c>
      <c r="O6564" s="35">
        <v>4</v>
      </c>
      <c r="P6564" s="17"/>
      <c r="Q6564" s="40">
        <v>3503.8241200000002</v>
      </c>
      <c r="R6564" s="40">
        <v>876.71149000000003</v>
      </c>
      <c r="S6564" s="18">
        <f t="shared" si="715"/>
        <v>-268.25244414215894</v>
      </c>
      <c r="T6564" s="18">
        <f t="shared" si="716"/>
        <v>1.0678541465853648</v>
      </c>
      <c r="U6564" s="18">
        <f t="shared" si="717"/>
        <v>1.0379697430179768</v>
      </c>
      <c r="V6564" s="30">
        <v>876.7124</v>
      </c>
      <c r="Z6564" s="3" t="s">
        <v>47</v>
      </c>
      <c r="AA6564" s="3" t="s">
        <v>47</v>
      </c>
      <c r="AB6564" s="12" t="s">
        <v>47</v>
      </c>
      <c r="AC6564" s="3" t="s">
        <v>47</v>
      </c>
      <c r="AE6564" s="3" t="s">
        <v>47</v>
      </c>
      <c r="AF6564" s="3" t="s">
        <v>48</v>
      </c>
      <c r="AI6564" s="3" t="s">
        <v>48</v>
      </c>
      <c r="AL6564" s="3" t="s">
        <v>48</v>
      </c>
      <c r="AU6564" s="3">
        <v>0</v>
      </c>
      <c r="AV6564" s="3">
        <v>5</v>
      </c>
      <c r="AW6564" s="3">
        <v>1</v>
      </c>
      <c r="AX6564" s="3">
        <v>5</v>
      </c>
      <c r="AY6564" s="3">
        <v>100</v>
      </c>
      <c r="AZ6564" s="6" t="str">
        <f t="shared" si="718"/>
        <v>3109.5</v>
      </c>
      <c r="BC6564" s="12" t="s">
        <v>16941</v>
      </c>
      <c r="BJ6564" s="12">
        <f t="shared" si="719"/>
        <v>0</v>
      </c>
      <c r="BK6564" s="12">
        <f t="shared" si="720"/>
        <v>0</v>
      </c>
      <c r="CQ6564" s="3" t="str">
        <f>CONCATENATE(baseURL!$A$1,baseURL!$B$1,baseURL!$C$1,".",C6564,".",L6564,".pkl&amp;seq=",BC6564)</f>
        <v>http://proteomics.broadinstitute.org/millscripts/viewfeed.pl?side=xl&amp;cycle=1&amp;fixedMods=iaaC&amp;file=msdataSM/iPRG2012_nd/cpick_in/iPRG2012_nd.3109.5.8.pkl&amp;seq=VNDAVVTVPAYFNDSQRQATKDAGTLAGLNVLR</v>
      </c>
    </row>
    <row r="6565" spans="1:95" x14ac:dyDescent="0.2">
      <c r="A6565" s="3">
        <v>675</v>
      </c>
      <c r="B6565" s="2" t="s">
        <v>17034</v>
      </c>
      <c r="C6565" s="2" t="s">
        <v>17035</v>
      </c>
      <c r="D6565" s="3">
        <v>16352</v>
      </c>
      <c r="E6565" s="3">
        <v>16336</v>
      </c>
      <c r="F6565" s="3">
        <v>65298</v>
      </c>
      <c r="G6565" s="3">
        <v>19444</v>
      </c>
      <c r="H6565" s="3">
        <v>57.928199999999997</v>
      </c>
      <c r="I6565" s="30">
        <v>960.80317000000002</v>
      </c>
      <c r="J6565" s="30">
        <v>960.80003869999996</v>
      </c>
      <c r="K6565" s="30">
        <v>3.13E-3</v>
      </c>
      <c r="L6565" s="3">
        <v>5</v>
      </c>
      <c r="M6565" s="3">
        <v>5</v>
      </c>
      <c r="N6565" s="10">
        <f t="shared" si="714"/>
        <v>1</v>
      </c>
      <c r="O6565" s="35">
        <v>5</v>
      </c>
      <c r="P6565" s="17"/>
      <c r="Q6565" s="40">
        <v>4799.9639800000004</v>
      </c>
      <c r="R6565" s="40">
        <v>960.79862000000003</v>
      </c>
      <c r="S6565" s="18">
        <f t="shared" si="715"/>
        <v>4.7356437710065871</v>
      </c>
      <c r="T6565" s="18">
        <f t="shared" si="716"/>
        <v>1.4765841357380904</v>
      </c>
      <c r="U6565" s="18">
        <f t="shared" si="717"/>
        <v>1.3322250608057098</v>
      </c>
      <c r="V6565" s="30">
        <v>960.79989999999998</v>
      </c>
      <c r="W6565" s="3" t="s">
        <v>47</v>
      </c>
      <c r="X6565" s="3" t="s">
        <v>47</v>
      </c>
      <c r="Y6565" s="3" t="s">
        <v>47</v>
      </c>
      <c r="Z6565" s="3" t="s">
        <v>47</v>
      </c>
      <c r="AA6565" s="3" t="s">
        <v>48</v>
      </c>
      <c r="AB6565" s="12" t="s">
        <v>48</v>
      </c>
      <c r="AC6565" s="3" t="s">
        <v>47</v>
      </c>
      <c r="AD6565" s="3" t="s">
        <v>47</v>
      </c>
      <c r="AE6565" s="3" t="s">
        <v>47</v>
      </c>
      <c r="AF6565" s="3" t="s">
        <v>48</v>
      </c>
      <c r="AG6565" s="3" t="s">
        <v>52</v>
      </c>
      <c r="AK6565" s="3" t="s">
        <v>47</v>
      </c>
      <c r="AL6565" s="3" t="s">
        <v>47</v>
      </c>
      <c r="AO6565" s="3" t="s">
        <v>47</v>
      </c>
      <c r="AP6565" s="3" t="s">
        <v>48</v>
      </c>
      <c r="AR6565" s="3" t="s">
        <v>47</v>
      </c>
      <c r="AU6565" s="3">
        <v>0</v>
      </c>
      <c r="AV6565" s="3">
        <v>11</v>
      </c>
      <c r="AW6565" s="3">
        <v>2</v>
      </c>
      <c r="AX6565" s="3">
        <v>10</v>
      </c>
      <c r="AY6565" s="3">
        <v>90.91</v>
      </c>
      <c r="AZ6565" s="6" t="str">
        <f t="shared" si="718"/>
        <v>3109.8</v>
      </c>
      <c r="BC6565" s="12" t="s">
        <v>16979</v>
      </c>
      <c r="BF6565" s="12" t="s">
        <v>1468</v>
      </c>
      <c r="BJ6565" s="12">
        <f t="shared" si="719"/>
        <v>0</v>
      </c>
      <c r="BK6565" s="12">
        <f t="shared" si="720"/>
        <v>0</v>
      </c>
      <c r="BU6565" s="3" t="s">
        <v>17036</v>
      </c>
      <c r="CQ6565" s="3" t="str">
        <f>CONCATENATE(baseURL!$A$1,baseURL!$B$1,baseURL!$C$1,".",C6565,".",L6565,".pkl&amp;seq=",BC6565)</f>
        <v>http://proteomics.broadinstitute.org/millscripts/viewfeed.pl?side=xl&amp;cycle=1&amp;fixedMods=iaaC&amp;file=msdataSM/iPRG2012_nd/cpick_in/iPRG2012_nd.3109.8.5.pkl&amp;seq=ADEFDSFPAASAAAAEEEEDDDVDLFGsDDEEADAEAEKLKAER</v>
      </c>
    </row>
    <row r="6566" spans="1:95" x14ac:dyDescent="0.2">
      <c r="A6566" s="3">
        <v>718</v>
      </c>
      <c r="B6566" s="2" t="s">
        <v>17038</v>
      </c>
      <c r="C6566" s="2" t="s">
        <v>17039</v>
      </c>
      <c r="D6566" s="3">
        <v>16362</v>
      </c>
      <c r="E6566" s="3">
        <v>16346</v>
      </c>
      <c r="F6566" s="3">
        <v>65321</v>
      </c>
      <c r="G6566" s="3">
        <v>19455</v>
      </c>
      <c r="H6566" s="3">
        <v>57.950800000000001</v>
      </c>
      <c r="I6566" s="30">
        <v>965.19588999999996</v>
      </c>
      <c r="J6566" s="30">
        <v>965.19564739999998</v>
      </c>
      <c r="K6566" s="30">
        <v>2.4000000000000001E-4</v>
      </c>
      <c r="L6566" s="3">
        <v>5</v>
      </c>
      <c r="M6566" s="3">
        <v>5</v>
      </c>
      <c r="N6566" s="10">
        <f t="shared" si="714"/>
        <v>1</v>
      </c>
      <c r="O6566" s="35">
        <v>5</v>
      </c>
      <c r="P6566" s="17"/>
      <c r="Q6566" s="40">
        <v>4821.9459200000001</v>
      </c>
      <c r="R6566" s="40">
        <v>965.19501000000002</v>
      </c>
      <c r="S6566" s="18">
        <f t="shared" si="715"/>
        <v>0.91173285276129168</v>
      </c>
      <c r="T6566" s="18">
        <f t="shared" si="716"/>
        <v>0.66038468222043345</v>
      </c>
      <c r="U6566" s="18">
        <f t="shared" si="717"/>
        <v>0.50766942942797033</v>
      </c>
      <c r="V6566" s="30">
        <v>965.19550000000004</v>
      </c>
      <c r="W6566" s="3" t="s">
        <v>47</v>
      </c>
      <c r="Z6566" s="3" t="s">
        <v>52</v>
      </c>
      <c r="AA6566" s="3" t="s">
        <v>48</v>
      </c>
      <c r="AC6566" s="3" t="s">
        <v>52</v>
      </c>
      <c r="AD6566" s="3" t="s">
        <v>47</v>
      </c>
      <c r="AE6566" s="3" t="s">
        <v>47</v>
      </c>
      <c r="AF6566" s="3" t="s">
        <v>48</v>
      </c>
      <c r="AL6566" s="3" t="s">
        <v>52</v>
      </c>
      <c r="AO6566" s="3" t="s">
        <v>65</v>
      </c>
      <c r="AU6566" s="3">
        <v>1</v>
      </c>
      <c r="AV6566" s="3">
        <v>3</v>
      </c>
      <c r="AW6566" s="3">
        <v>2</v>
      </c>
      <c r="AX6566" s="3">
        <v>2</v>
      </c>
      <c r="AY6566" s="3">
        <v>66.67</v>
      </c>
      <c r="AZ6566" s="6" t="str">
        <f t="shared" si="718"/>
        <v>3110.10</v>
      </c>
      <c r="BC6566" s="12" t="s">
        <v>17040</v>
      </c>
      <c r="BF6566" s="12" t="s">
        <v>1468</v>
      </c>
      <c r="BJ6566" s="12">
        <f t="shared" si="719"/>
        <v>0</v>
      </c>
      <c r="BK6566" s="12">
        <f t="shared" si="720"/>
        <v>0</v>
      </c>
      <c r="BM6566" s="3" t="s">
        <v>162</v>
      </c>
      <c r="BR6566" s="3" t="s">
        <v>162</v>
      </c>
      <c r="BZ6566" s="3" t="s">
        <v>17041</v>
      </c>
      <c r="CK6566" s="3" t="s">
        <v>17042</v>
      </c>
      <c r="CQ6566" s="3" t="str">
        <f>CONCATENATE(baseURL!$A$1,baseURL!$B$1,baseURL!$C$1,".",C6566,".",L6566,".pkl&amp;seq=",BC6566,"&amp;varMods=Sodiated-E")</f>
        <v>http://proteomics.broadinstitute.org/millscripts/viewfeed.pl?side=xl&amp;cycle=1&amp;fixedMods=iaaC&amp;file=msdataSM/iPRG2012_nd/cpick_in/iPRG2012_nd.3110.10.5.pkl&amp;seq=ADEFDSFPAASAAAAEEEEDDDVDLFGsDDEeADAEAEKLKAER&amp;varMods=Sodiated-E</v>
      </c>
    </row>
    <row r="6567" spans="1:95" x14ac:dyDescent="0.2">
      <c r="A6567" s="3">
        <v>5438</v>
      </c>
      <c r="B6567" s="2" t="s">
        <v>17043</v>
      </c>
      <c r="C6567" s="2" t="s">
        <v>17044</v>
      </c>
      <c r="D6567" s="3">
        <v>16353</v>
      </c>
      <c r="E6567" s="3">
        <v>16337</v>
      </c>
      <c r="F6567" s="3">
        <v>65312</v>
      </c>
      <c r="G6567" s="3">
        <v>19446</v>
      </c>
      <c r="H6567" s="3">
        <v>57.936700000000002</v>
      </c>
      <c r="I6567" s="30">
        <v>577.00256999999999</v>
      </c>
      <c r="J6567" s="30">
        <v>577.00196200000005</v>
      </c>
      <c r="K6567" s="30">
        <v>6.0999999999999997E-4</v>
      </c>
      <c r="L6567" s="3">
        <v>3</v>
      </c>
      <c r="M6567" s="3">
        <v>3</v>
      </c>
      <c r="N6567" s="10">
        <f t="shared" si="714"/>
        <v>1</v>
      </c>
      <c r="O6567" s="35">
        <v>3</v>
      </c>
      <c r="P6567" s="17"/>
      <c r="Q6567" s="40">
        <v>1728.98945</v>
      </c>
      <c r="R6567" s="40">
        <v>577.00133000000005</v>
      </c>
      <c r="S6567" s="18">
        <f t="shared" si="715"/>
        <v>2.149041840057536</v>
      </c>
      <c r="T6567" s="18">
        <f t="shared" si="716"/>
        <v>1.0953180991731319</v>
      </c>
      <c r="U6567" s="18">
        <f t="shared" si="717"/>
        <v>0.81455618126605078</v>
      </c>
      <c r="V6567" s="30">
        <v>577.0018</v>
      </c>
      <c r="W6567" s="3" t="s">
        <v>47</v>
      </c>
      <c r="X6567" s="3" t="s">
        <v>47</v>
      </c>
      <c r="Y6567" s="3" t="s">
        <v>47</v>
      </c>
      <c r="Z6567" s="3" t="s">
        <v>47</v>
      </c>
      <c r="AA6567" s="3" t="s">
        <v>47</v>
      </c>
      <c r="AB6567" s="12" t="s">
        <v>47</v>
      </c>
      <c r="AC6567" s="3" t="s">
        <v>47</v>
      </c>
      <c r="AD6567" s="3" t="s">
        <v>47</v>
      </c>
      <c r="AE6567" s="3" t="s">
        <v>47</v>
      </c>
      <c r="AF6567" s="3" t="s">
        <v>47</v>
      </c>
      <c r="AG6567" s="3" t="s">
        <v>47</v>
      </c>
      <c r="AH6567" s="3" t="s">
        <v>47</v>
      </c>
      <c r="AI6567" s="3" t="s">
        <v>47</v>
      </c>
      <c r="AJ6567" s="3" t="s">
        <v>47</v>
      </c>
      <c r="AK6567" s="3" t="s">
        <v>47</v>
      </c>
      <c r="AL6567" s="3" t="s">
        <v>48</v>
      </c>
      <c r="AM6567" s="3" t="s">
        <v>47</v>
      </c>
      <c r="AU6567" s="3">
        <v>0</v>
      </c>
      <c r="AV6567" s="3">
        <v>16</v>
      </c>
      <c r="AW6567" s="3">
        <v>1</v>
      </c>
      <c r="AX6567" s="3">
        <v>16</v>
      </c>
      <c r="AY6567" s="3">
        <v>100</v>
      </c>
      <c r="AZ6567" s="6" t="str">
        <f t="shared" si="718"/>
        <v>3110.1</v>
      </c>
      <c r="BC6567" s="12" t="s">
        <v>16954</v>
      </c>
      <c r="BJ6567" s="12">
        <f t="shared" si="719"/>
        <v>0</v>
      </c>
      <c r="BK6567" s="12">
        <f t="shared" si="720"/>
        <v>0</v>
      </c>
      <c r="CQ6567" s="3" t="str">
        <f>CONCATENATE(baseURL!$A$1,baseURL!$B$1,baseURL!$C$1,".",C6567,".",L6567,".pkl&amp;seq=",BC6567)</f>
        <v>http://proteomics.broadinstitute.org/millscripts/viewfeed.pl?side=xl&amp;cycle=1&amp;fixedMods=iaaC&amp;file=msdataSM/iPRG2012_nd/cpick_in/iPRG2012_nd.3110.1.3.pkl&amp;seq=LLEDLVFPTELVGKR</v>
      </c>
    </row>
    <row r="6568" spans="1:95" x14ac:dyDescent="0.2">
      <c r="A6568" s="3">
        <v>6440</v>
      </c>
      <c r="B6568" s="2" t="s">
        <v>17045</v>
      </c>
      <c r="C6568" s="2" t="s">
        <v>17046</v>
      </c>
      <c r="D6568" s="3">
        <v>16354</v>
      </c>
      <c r="E6568" s="3">
        <v>16338</v>
      </c>
      <c r="F6568" s="3">
        <v>65313</v>
      </c>
      <c r="G6568" s="3">
        <v>19447</v>
      </c>
      <c r="H6568" s="3">
        <v>57.9375</v>
      </c>
      <c r="I6568" s="30">
        <v>586.97541999999999</v>
      </c>
      <c r="J6568" s="30">
        <v>586.97431349999999</v>
      </c>
      <c r="K6568" s="30">
        <v>1.1100000000000001E-3</v>
      </c>
      <c r="L6568" s="3">
        <v>3</v>
      </c>
      <c r="M6568" s="3">
        <v>3</v>
      </c>
      <c r="N6568" s="10">
        <f t="shared" si="714"/>
        <v>1</v>
      </c>
      <c r="O6568" s="35">
        <v>3</v>
      </c>
      <c r="P6568" s="17"/>
      <c r="Q6568" s="40">
        <v>1758.9061099999999</v>
      </c>
      <c r="R6568" s="40">
        <v>586.97356000000002</v>
      </c>
      <c r="S6568" s="18">
        <f t="shared" si="715"/>
        <v>3.1687969045234539</v>
      </c>
      <c r="T6568" s="18">
        <f t="shared" si="716"/>
        <v>1.2837034771607569</v>
      </c>
      <c r="U6568" s="18">
        <f t="shared" si="717"/>
        <v>1.090338719815201</v>
      </c>
      <c r="V6568" s="30">
        <v>586.9742</v>
      </c>
      <c r="W6568" s="3" t="s">
        <v>47</v>
      </c>
      <c r="X6568" s="3" t="s">
        <v>47</v>
      </c>
      <c r="Y6568" s="3" t="s">
        <v>47</v>
      </c>
      <c r="Z6568" s="3" t="s">
        <v>47</v>
      </c>
      <c r="AA6568" s="3" t="s">
        <v>47</v>
      </c>
      <c r="AB6568" s="12" t="s">
        <v>47</v>
      </c>
      <c r="AC6568" s="3" t="s">
        <v>47</v>
      </c>
      <c r="AD6568" s="3" t="s">
        <v>47</v>
      </c>
      <c r="AE6568" s="3" t="s">
        <v>47</v>
      </c>
      <c r="AF6568" s="3" t="s">
        <v>47</v>
      </c>
      <c r="AG6568" s="3" t="s">
        <v>47</v>
      </c>
      <c r="AH6568" s="3" t="s">
        <v>47</v>
      </c>
      <c r="AI6568" s="3" t="s">
        <v>47</v>
      </c>
      <c r="AJ6568" s="3" t="s">
        <v>47</v>
      </c>
      <c r="AK6568" s="3" t="s">
        <v>47</v>
      </c>
      <c r="AL6568" s="3" t="s">
        <v>47</v>
      </c>
      <c r="AU6568" s="3">
        <v>0</v>
      </c>
      <c r="AV6568" s="3">
        <v>16</v>
      </c>
      <c r="AW6568" s="3">
        <v>1</v>
      </c>
      <c r="AX6568" s="3">
        <v>16</v>
      </c>
      <c r="AY6568" s="3">
        <v>100</v>
      </c>
      <c r="AZ6568" s="6" t="str">
        <f t="shared" si="718"/>
        <v>3110.2</v>
      </c>
      <c r="BC6568" s="12" t="s">
        <v>16798</v>
      </c>
      <c r="BJ6568" s="12">
        <f t="shared" si="719"/>
        <v>0</v>
      </c>
      <c r="BK6568" s="12">
        <f t="shared" si="720"/>
        <v>0</v>
      </c>
      <c r="CQ6568" s="3" t="str">
        <f>CONCATENATE(baseURL!$A$1,baseURL!$B$1,baseURL!$C$1,".",C6568,".",L6568,".pkl&amp;seq=",BC6568)</f>
        <v>http://proteomics.broadinstitute.org/millscripts/viewfeed.pl?side=xl&amp;cycle=1&amp;fixedMods=iaaC&amp;file=msdataSM/iPRG2012_nd/cpick_in/iPRG2012_nd.3110.2.3.pkl&amp;seq=ALPGEYVTYALSGYVR</v>
      </c>
    </row>
    <row r="6569" spans="1:95" x14ac:dyDescent="0.2">
      <c r="A6569" s="3">
        <v>6735</v>
      </c>
      <c r="B6569" s="2" t="s">
        <v>17047</v>
      </c>
      <c r="C6569" s="2" t="s">
        <v>17024</v>
      </c>
      <c r="D6569" s="3">
        <v>16355</v>
      </c>
      <c r="E6569" s="3">
        <v>16339</v>
      </c>
      <c r="F6569" s="3">
        <v>65314</v>
      </c>
      <c r="G6569" s="3">
        <v>19448</v>
      </c>
      <c r="H6569" s="3">
        <v>57.9392</v>
      </c>
      <c r="I6569" s="30">
        <v>620.84648000000004</v>
      </c>
      <c r="J6569" s="30">
        <v>620.84612879999997</v>
      </c>
      <c r="K6569" s="30">
        <v>3.5E-4</v>
      </c>
      <c r="L6569" s="3">
        <v>4</v>
      </c>
      <c r="M6569" s="3">
        <v>4</v>
      </c>
      <c r="N6569" s="10">
        <f t="shared" si="714"/>
        <v>1</v>
      </c>
      <c r="O6569" s="35">
        <v>4</v>
      </c>
      <c r="P6569" s="17"/>
      <c r="Q6569" s="40">
        <v>2480.3581399999998</v>
      </c>
      <c r="R6569" s="40">
        <v>620.84499000000005</v>
      </c>
      <c r="S6569" s="18">
        <f t="shared" si="715"/>
        <v>2.3999549388161725</v>
      </c>
      <c r="T6569" s="18">
        <f t="shared" si="716"/>
        <v>1.8342742846672606</v>
      </c>
      <c r="U6569" s="18">
        <f t="shared" si="717"/>
        <v>1.4657442914634899</v>
      </c>
      <c r="V6569" s="30">
        <v>620.84590000000003</v>
      </c>
      <c r="W6569" s="3" t="s">
        <v>47</v>
      </c>
      <c r="X6569" s="3" t="s">
        <v>47</v>
      </c>
      <c r="Y6569" s="3" t="s">
        <v>47</v>
      </c>
      <c r="Z6569" s="3" t="s">
        <v>47</v>
      </c>
      <c r="AA6569" s="3" t="s">
        <v>48</v>
      </c>
      <c r="AB6569" s="12" t="s">
        <v>47</v>
      </c>
      <c r="AC6569" s="3" t="s">
        <v>47</v>
      </c>
      <c r="AD6569" s="3" t="s">
        <v>47</v>
      </c>
      <c r="AE6569" s="3" t="s">
        <v>47</v>
      </c>
      <c r="AF6569" s="3" t="s">
        <v>47</v>
      </c>
      <c r="AG6569" s="3" t="s">
        <v>47</v>
      </c>
      <c r="AI6569" s="3" t="s">
        <v>47</v>
      </c>
      <c r="AJ6569" s="3" t="s">
        <v>47</v>
      </c>
      <c r="AK6569" s="3" t="s">
        <v>47</v>
      </c>
      <c r="AL6569" s="3" t="s">
        <v>47</v>
      </c>
      <c r="AU6569" s="3">
        <v>0</v>
      </c>
      <c r="AV6569" s="3">
        <v>14</v>
      </c>
      <c r="AW6569" s="3">
        <v>1</v>
      </c>
      <c r="AX6569" s="3">
        <v>14</v>
      </c>
      <c r="AY6569" s="3">
        <v>100</v>
      </c>
      <c r="AZ6569" s="6" t="str">
        <f t="shared" si="718"/>
        <v>3110.3</v>
      </c>
      <c r="BC6569" s="12" t="s">
        <v>17048</v>
      </c>
      <c r="BJ6569" s="12">
        <f t="shared" si="719"/>
        <v>0</v>
      </c>
      <c r="BK6569" s="12">
        <f t="shared" si="720"/>
        <v>0</v>
      </c>
      <c r="CQ6569" s="3" t="str">
        <f>CONCATENATE(baseURL!$A$1,baseURL!$B$1,baseURL!$C$1,".",C6569,".",L6569,".pkl&amp;seq=",BC6569)</f>
        <v>http://proteomics.broadinstitute.org/millscripts/viewfeed.pl?side=xl&amp;cycle=1&amp;fixedMods=iaaC&amp;file=msdataSM/iPRG2012_nd/cpick_in/iPRG2012_nd.3110.3.4.pkl&amp;seq=MKYLAAYLLLNAAGNTPDATKLK</v>
      </c>
    </row>
    <row r="6570" spans="1:95" x14ac:dyDescent="0.2">
      <c r="A6570" s="3">
        <v>2822</v>
      </c>
      <c r="B6570" s="2" t="s">
        <v>17049</v>
      </c>
      <c r="C6570" s="2" t="s">
        <v>17030</v>
      </c>
      <c r="D6570" s="3">
        <v>16357</v>
      </c>
      <c r="E6570" s="3">
        <v>16341</v>
      </c>
      <c r="F6570" s="3">
        <v>65316</v>
      </c>
      <c r="G6570" s="3">
        <v>19450</v>
      </c>
      <c r="H6570" s="3">
        <v>57.942500000000003</v>
      </c>
      <c r="I6570" s="30">
        <v>647.83585000000005</v>
      </c>
      <c r="J6570" s="30">
        <v>647.83672520000005</v>
      </c>
      <c r="K6570" s="30">
        <v>-8.8000000000000003E-4</v>
      </c>
      <c r="L6570" s="3">
        <v>4</v>
      </c>
      <c r="M6570" s="3">
        <v>4</v>
      </c>
      <c r="N6570" s="10">
        <f t="shared" si="714"/>
        <v>1</v>
      </c>
      <c r="O6570" s="35">
        <v>4</v>
      </c>
      <c r="P6570" s="17"/>
      <c r="Q6570" s="40">
        <v>2588.3215799999998</v>
      </c>
      <c r="R6570" s="40">
        <v>647.83585000000005</v>
      </c>
      <c r="S6570" s="18">
        <f t="shared" si="715"/>
        <v>0</v>
      </c>
      <c r="T6570" s="18">
        <f t="shared" si="716"/>
        <v>1.3509595061709798</v>
      </c>
      <c r="U6570" s="18">
        <f t="shared" si="717"/>
        <v>1.3120607633867736</v>
      </c>
      <c r="V6570" s="30">
        <v>647.83669999999995</v>
      </c>
      <c r="W6570" s="3" t="s">
        <v>47</v>
      </c>
      <c r="Z6570" s="3" t="s">
        <v>47</v>
      </c>
      <c r="AA6570" s="3" t="s">
        <v>47</v>
      </c>
      <c r="AB6570" s="12" t="s">
        <v>47</v>
      </c>
      <c r="AC6570" s="3" t="s">
        <v>47</v>
      </c>
      <c r="AE6570" s="3" t="s">
        <v>47</v>
      </c>
      <c r="AF6570" s="3" t="s">
        <v>48</v>
      </c>
      <c r="AG6570" s="3" t="s">
        <v>48</v>
      </c>
      <c r="AI6570" s="3" t="s">
        <v>48</v>
      </c>
      <c r="AK6570" s="3" t="s">
        <v>47</v>
      </c>
      <c r="AU6570" s="3">
        <v>0</v>
      </c>
      <c r="AV6570" s="3">
        <v>7</v>
      </c>
      <c r="AW6570" s="3">
        <v>1</v>
      </c>
      <c r="AX6570" s="3">
        <v>7</v>
      </c>
      <c r="AY6570" s="3">
        <v>100</v>
      </c>
      <c r="AZ6570" s="6" t="str">
        <f t="shared" si="718"/>
        <v>3110.5</v>
      </c>
      <c r="BC6570" s="12" t="s">
        <v>17050</v>
      </c>
      <c r="BJ6570" s="12">
        <f t="shared" si="719"/>
        <v>0</v>
      </c>
      <c r="BK6570" s="12">
        <f t="shared" si="720"/>
        <v>0</v>
      </c>
      <c r="CQ6570" s="3" t="str">
        <f>CONCATENATE(baseURL!$A$1,baseURL!$B$1,baseURL!$C$1,".",C6570,".",L6570,".pkl&amp;seq=",BC6570)</f>
        <v>http://proteomics.broadinstitute.org/millscripts/viewfeed.pl?side=xl&amp;cycle=1&amp;fixedMods=iaaC&amp;file=msdataSM/iPRG2012_nd/cpick_in/iPRG2012_nd.3110.5.4.pkl&amp;seq=LNLALNYDLTNEADQYLHRVGR</v>
      </c>
    </row>
    <row r="6571" spans="1:95" x14ac:dyDescent="0.2">
      <c r="A6571" s="3">
        <v>1730</v>
      </c>
      <c r="B6571" s="2" t="s">
        <v>17051</v>
      </c>
      <c r="C6571" s="2" t="s">
        <v>17052</v>
      </c>
      <c r="D6571" s="3">
        <v>16359</v>
      </c>
      <c r="E6571" s="3">
        <v>16343</v>
      </c>
      <c r="F6571" s="3">
        <v>65318</v>
      </c>
      <c r="G6571" s="3">
        <v>19452</v>
      </c>
      <c r="H6571" s="3">
        <v>57.945900000000002</v>
      </c>
      <c r="I6571" s="30">
        <v>874.98941000000002</v>
      </c>
      <c r="J6571" s="30">
        <v>874.98940579999999</v>
      </c>
      <c r="K6571" s="30">
        <v>0</v>
      </c>
      <c r="L6571" s="3">
        <v>2</v>
      </c>
      <c r="M6571" s="3">
        <v>0</v>
      </c>
      <c r="N6571" s="10">
        <f t="shared" si="714"/>
        <v>1</v>
      </c>
      <c r="O6571" s="35">
        <v>2</v>
      </c>
      <c r="P6571" s="17"/>
      <c r="Q6571" s="40">
        <v>1748.97928</v>
      </c>
      <c r="R6571" s="40">
        <v>874.99328000000003</v>
      </c>
      <c r="S6571" s="18">
        <f t="shared" si="715"/>
        <v>-4.422891110668024</v>
      </c>
      <c r="T6571" s="18">
        <f t="shared" si="716"/>
        <v>-4.4276911475721592</v>
      </c>
      <c r="U6571" s="18">
        <f t="shared" si="717"/>
        <v>-6.1486186500303477</v>
      </c>
      <c r="V6571" s="30">
        <v>874.98789999999997</v>
      </c>
      <c r="X6571" s="3" t="s">
        <v>47</v>
      </c>
      <c r="Y6571" s="3" t="s">
        <v>47</v>
      </c>
      <c r="Z6571" s="3" t="s">
        <v>47</v>
      </c>
      <c r="AA6571" s="3" t="s">
        <v>47</v>
      </c>
      <c r="AB6571" s="12" t="s">
        <v>47</v>
      </c>
      <c r="AC6571" s="3" t="s">
        <v>47</v>
      </c>
      <c r="AD6571" s="3" t="s">
        <v>47</v>
      </c>
      <c r="AF6571" s="3" t="s">
        <v>48</v>
      </c>
      <c r="AG6571" s="3" t="s">
        <v>48</v>
      </c>
      <c r="AJ6571" s="3" t="s">
        <v>47</v>
      </c>
      <c r="AK6571" s="3" t="s">
        <v>48</v>
      </c>
      <c r="AL6571" s="3" t="s">
        <v>52</v>
      </c>
      <c r="AU6571" s="3">
        <v>0</v>
      </c>
      <c r="AV6571" s="3">
        <v>8</v>
      </c>
      <c r="AW6571" s="3">
        <v>1</v>
      </c>
      <c r="AX6571" s="3">
        <v>8</v>
      </c>
      <c r="AY6571" s="3">
        <v>100</v>
      </c>
      <c r="AZ6571" s="6" t="str">
        <f t="shared" si="718"/>
        <v>3110.7</v>
      </c>
      <c r="BC6571" s="12" t="s">
        <v>17053</v>
      </c>
      <c r="BJ6571" s="12">
        <f t="shared" si="719"/>
        <v>0</v>
      </c>
      <c r="BK6571" s="12">
        <f t="shared" si="720"/>
        <v>0</v>
      </c>
      <c r="CQ6571" s="3" t="str">
        <f>CONCATENATE(baseURL!$A$1,baseURL!$B$1,baseURL!$C$1,".",C6571,".",L6571,".pkl&amp;seq=",BC6571)</f>
        <v>http://proteomics.broadinstitute.org/millscripts/viewfeed.pl?side=xl&amp;cycle=1&amp;fixedMods=iaaC&amp;file=msdataSM/iPRG2012_nd/cpick_in/iPRG2012_nd.3110.7.2.pkl&amp;seq=GDLGLELPAPEVLAVQK</v>
      </c>
    </row>
    <row r="6572" spans="1:95" x14ac:dyDescent="0.2">
      <c r="A6572" s="3">
        <v>1447</v>
      </c>
      <c r="B6572" s="2" t="s">
        <v>17054</v>
      </c>
      <c r="C6572" s="2" t="s">
        <v>17055</v>
      </c>
      <c r="D6572" s="3">
        <v>16360</v>
      </c>
      <c r="E6572" s="3">
        <v>16344</v>
      </c>
      <c r="F6572" s="3">
        <v>65319</v>
      </c>
      <c r="G6572" s="3">
        <v>19453</v>
      </c>
      <c r="H6572" s="3">
        <v>57.947499999999998</v>
      </c>
      <c r="I6572" s="30">
        <v>879.72848999999997</v>
      </c>
      <c r="J6572" s="30">
        <v>879.96562949999998</v>
      </c>
      <c r="K6572" s="30">
        <v>-0.23713999999999999</v>
      </c>
      <c r="L6572" s="3">
        <v>4</v>
      </c>
      <c r="M6572" s="3">
        <v>2</v>
      </c>
      <c r="N6572" s="10">
        <f t="shared" si="714"/>
        <v>-1</v>
      </c>
      <c r="O6572" s="35">
        <v>2</v>
      </c>
      <c r="P6572" s="17"/>
      <c r="Q6572" s="40">
        <v>1758.9061099999999</v>
      </c>
      <c r="R6572" s="40">
        <v>879.95668999999998</v>
      </c>
      <c r="S6572" s="18">
        <f t="shared" si="715"/>
        <v>-259.33094502641404</v>
      </c>
      <c r="T6572" s="18">
        <f t="shared" si="716"/>
        <v>10.159022712807342</v>
      </c>
      <c r="U6572" s="18">
        <f t="shared" si="717"/>
        <v>10.125498335621957</v>
      </c>
      <c r="V6572" s="30">
        <v>879.96559999999999</v>
      </c>
      <c r="X6572" s="3" t="s">
        <v>47</v>
      </c>
      <c r="Y6572" s="3" t="s">
        <v>47</v>
      </c>
      <c r="Z6572" s="3" t="s">
        <v>47</v>
      </c>
      <c r="AA6572" s="3" t="s">
        <v>47</v>
      </c>
      <c r="AB6572" s="12" t="s">
        <v>48</v>
      </c>
      <c r="AD6572" s="3" t="s">
        <v>65</v>
      </c>
      <c r="AF6572" s="3" t="s">
        <v>52</v>
      </c>
      <c r="AG6572" s="3" t="s">
        <v>65</v>
      </c>
      <c r="AJ6572" s="3" t="s">
        <v>65</v>
      </c>
      <c r="AK6572" s="3" t="s">
        <v>48</v>
      </c>
      <c r="AL6572" s="3" t="s">
        <v>52</v>
      </c>
      <c r="AU6572" s="3">
        <v>3</v>
      </c>
      <c r="AV6572" s="3">
        <v>4</v>
      </c>
      <c r="AW6572" s="3">
        <v>1</v>
      </c>
      <c r="AX6572" s="3">
        <v>4</v>
      </c>
      <c r="AY6572" s="3">
        <v>100</v>
      </c>
      <c r="AZ6572" s="6" t="str">
        <f t="shared" si="718"/>
        <v>3110.8</v>
      </c>
      <c r="BC6572" s="12" t="s">
        <v>16798</v>
      </c>
      <c r="BJ6572" s="12">
        <f t="shared" si="719"/>
        <v>0</v>
      </c>
      <c r="BK6572" s="12">
        <f t="shared" si="720"/>
        <v>0</v>
      </c>
      <c r="BZ6572" s="3" t="s">
        <v>17056</v>
      </c>
      <c r="CC6572" s="3" t="s">
        <v>17056</v>
      </c>
      <c r="CF6572" s="3" t="s">
        <v>17056</v>
      </c>
      <c r="CQ6572" s="3" t="str">
        <f>CONCATENATE(baseURL!$A$1,baseURL!$B$1,baseURL!$C$1,".",C6572,".",L6572,".pkl&amp;seq=",BC6572)</f>
        <v>http://proteomics.broadinstitute.org/millscripts/viewfeed.pl?side=xl&amp;cycle=1&amp;fixedMods=iaaC&amp;file=msdataSM/iPRG2012_nd/cpick_in/iPRG2012_nd.3110.8.4.pkl&amp;seq=ALPGEYVTYALSGYVR</v>
      </c>
    </row>
    <row r="6573" spans="1:95" x14ac:dyDescent="0.2">
      <c r="A6573" s="3">
        <v>677</v>
      </c>
      <c r="B6573" s="2" t="s">
        <v>17037</v>
      </c>
      <c r="C6573" s="2" t="s">
        <v>17034</v>
      </c>
      <c r="D6573" s="3">
        <v>16361</v>
      </c>
      <c r="E6573" s="3">
        <v>16345</v>
      </c>
      <c r="F6573" s="3">
        <v>65320</v>
      </c>
      <c r="G6573" s="3">
        <v>19454</v>
      </c>
      <c r="H6573" s="3">
        <v>57.949199999999998</v>
      </c>
      <c r="I6573" s="30">
        <v>960.80267000000003</v>
      </c>
      <c r="J6573" s="30">
        <v>960.80003869999996</v>
      </c>
      <c r="K6573" s="30">
        <v>2.63E-3</v>
      </c>
      <c r="L6573" s="3">
        <v>5</v>
      </c>
      <c r="M6573" s="3">
        <v>5</v>
      </c>
      <c r="N6573" s="10">
        <f t="shared" si="714"/>
        <v>1</v>
      </c>
      <c r="O6573" s="35">
        <v>5</v>
      </c>
      <c r="P6573" s="17"/>
      <c r="Q6573" s="40">
        <v>4799.9639800000004</v>
      </c>
      <c r="R6573" s="40">
        <v>960.79862000000003</v>
      </c>
      <c r="S6573" s="18">
        <f t="shared" si="715"/>
        <v>4.2152433566219614</v>
      </c>
      <c r="T6573" s="18">
        <f t="shared" si="716"/>
        <v>1.4765841357380904</v>
      </c>
      <c r="U6573" s="18">
        <f t="shared" si="717"/>
        <v>1.3322250608057098</v>
      </c>
      <c r="V6573" s="30">
        <v>960.79989999999998</v>
      </c>
      <c r="W6573" s="3" t="s">
        <v>47</v>
      </c>
      <c r="X6573" s="3" t="s">
        <v>47</v>
      </c>
      <c r="Y6573" s="3" t="s">
        <v>47</v>
      </c>
      <c r="Z6573" s="3" t="s">
        <v>47</v>
      </c>
      <c r="AA6573" s="3" t="s">
        <v>47</v>
      </c>
      <c r="AB6573" s="12" t="s">
        <v>48</v>
      </c>
      <c r="AC6573" s="3" t="s">
        <v>47</v>
      </c>
      <c r="AD6573" s="3" t="s">
        <v>47</v>
      </c>
      <c r="AE6573" s="3" t="s">
        <v>47</v>
      </c>
      <c r="AF6573" s="3" t="s">
        <v>48</v>
      </c>
      <c r="AK6573" s="3" t="s">
        <v>47</v>
      </c>
      <c r="AL6573" s="3" t="s">
        <v>47</v>
      </c>
      <c r="AM6573" s="3" t="s">
        <v>47</v>
      </c>
      <c r="AO6573" s="3" t="s">
        <v>47</v>
      </c>
      <c r="AP6573" s="3" t="s">
        <v>48</v>
      </c>
      <c r="AR6573" s="3" t="s">
        <v>47</v>
      </c>
      <c r="AU6573" s="3">
        <v>0</v>
      </c>
      <c r="AV6573" s="3">
        <v>13</v>
      </c>
      <c r="AW6573" s="3">
        <v>1</v>
      </c>
      <c r="AX6573" s="3">
        <v>13</v>
      </c>
      <c r="AY6573" s="3">
        <v>100</v>
      </c>
      <c r="AZ6573" s="6" t="str">
        <f t="shared" si="718"/>
        <v>3110.9</v>
      </c>
      <c r="BC6573" s="12" t="s">
        <v>16979</v>
      </c>
      <c r="BF6573" s="12" t="s">
        <v>1468</v>
      </c>
      <c r="BJ6573" s="12">
        <f t="shared" si="719"/>
        <v>0</v>
      </c>
      <c r="BK6573" s="12">
        <f t="shared" si="720"/>
        <v>0</v>
      </c>
      <c r="CQ6573" s="3" t="str">
        <f>CONCATENATE(baseURL!$A$1,baseURL!$B$1,baseURL!$C$1,".",C6573,".",L6573,".pkl&amp;seq=",BC6573)</f>
        <v>http://proteomics.broadinstitute.org/millscripts/viewfeed.pl?side=xl&amp;cycle=1&amp;fixedMods=iaaC&amp;file=msdataSM/iPRG2012_nd/cpick_in/iPRG2012_nd.3110.9.5.pkl&amp;seq=ADEFDSFPAASAAAAEEEEDDDVDLFGsDDEEADAEAEKLKAER</v>
      </c>
    </row>
    <row r="6574" spans="1:95" x14ac:dyDescent="0.2">
      <c r="A6574" s="3">
        <v>750</v>
      </c>
      <c r="B6574" s="2" t="s">
        <v>17059</v>
      </c>
      <c r="C6574" s="2" t="s">
        <v>17043</v>
      </c>
      <c r="D6574" s="3">
        <v>16365</v>
      </c>
      <c r="E6574" s="3">
        <v>16349</v>
      </c>
      <c r="F6574" s="3">
        <v>65334</v>
      </c>
      <c r="G6574" s="3">
        <v>19459</v>
      </c>
      <c r="H6574" s="3">
        <v>57.9636</v>
      </c>
      <c r="I6574" s="30">
        <v>626.34199999999998</v>
      </c>
      <c r="J6574" s="30">
        <v>626.34045900000001</v>
      </c>
      <c r="K6574" s="30">
        <v>1.5399999999999999E-3</v>
      </c>
      <c r="L6574" s="3">
        <v>4</v>
      </c>
      <c r="M6574" s="3">
        <v>4</v>
      </c>
      <c r="N6574" s="10">
        <f t="shared" si="714"/>
        <v>1</v>
      </c>
      <c r="O6574" s="35">
        <v>4</v>
      </c>
      <c r="P6574" s="17"/>
      <c r="Q6574" s="40">
        <v>2502.3400900000001</v>
      </c>
      <c r="R6574" s="32">
        <v>626.34047999999996</v>
      </c>
      <c r="S6574" s="18">
        <f t="shared" si="715"/>
        <v>2.4267950875979172</v>
      </c>
      <c r="T6574" s="18">
        <f t="shared" si="716"/>
        <v>-3.352808994076209E-2</v>
      </c>
      <c r="U6574" s="18">
        <f t="shared" si="717"/>
        <v>3.1931514410806869E-2</v>
      </c>
      <c r="V6574" s="30">
        <v>626.34050000000002</v>
      </c>
      <c r="W6574" s="3" t="s">
        <v>47</v>
      </c>
      <c r="AB6574" s="12" t="s">
        <v>52</v>
      </c>
      <c r="AC6574" s="3" t="s">
        <v>52</v>
      </c>
      <c r="AD6574" s="3" t="s">
        <v>47</v>
      </c>
      <c r="AE6574" s="3" t="s">
        <v>47</v>
      </c>
      <c r="AF6574" s="3" t="s">
        <v>47</v>
      </c>
      <c r="AK6574" s="3" t="s">
        <v>52</v>
      </c>
      <c r="AO6574" s="3" t="s">
        <v>52</v>
      </c>
      <c r="AU6574" s="3">
        <v>0</v>
      </c>
      <c r="AV6574" s="3">
        <v>4</v>
      </c>
      <c r="AW6574" s="3">
        <v>2</v>
      </c>
      <c r="AX6574" s="3">
        <v>3</v>
      </c>
      <c r="AY6574" s="3">
        <v>75</v>
      </c>
      <c r="AZ6574" s="6" t="str">
        <f t="shared" si="718"/>
        <v>3111.2</v>
      </c>
      <c r="BC6574" s="12" t="s">
        <v>17060</v>
      </c>
      <c r="BJ6574" s="12">
        <f t="shared" si="719"/>
        <v>0</v>
      </c>
      <c r="BK6574" s="12">
        <f t="shared" si="720"/>
        <v>0</v>
      </c>
      <c r="BL6574" s="3" t="s">
        <v>162</v>
      </c>
      <c r="BR6574" s="3" t="s">
        <v>162</v>
      </c>
      <c r="BZ6574" s="3" t="s">
        <v>17061</v>
      </c>
      <c r="CQ6574" s="3" t="str">
        <f>CONCATENATE(baseURL!$A$1,baseURL!$B$1,baseURL!$C$1,".",C6574,".",L6574,".pkl&amp;seq=",BC6574,"&amp;varMods=Sodiated-D")</f>
        <v>http://proteomics.broadinstitute.org/millscripts/viewfeed.pl?side=xl&amp;cycle=1&amp;fixedMods=iaaC&amp;file=msdataSM/iPRG2012_nd/cpick_in/iPRG2012_nd.3111.2.4.pkl&amp;seq=MKYLAAYLLLNAAGNTPdATKLK&amp;varMods=Sodiated-D</v>
      </c>
    </row>
    <row r="6575" spans="1:95" x14ac:dyDescent="0.2">
      <c r="A6575" s="3">
        <v>2022</v>
      </c>
      <c r="B6575" s="2" t="s">
        <v>17062</v>
      </c>
      <c r="C6575" s="2" t="s">
        <v>17047</v>
      </c>
      <c r="D6575" s="3">
        <v>16367</v>
      </c>
      <c r="E6575" s="3">
        <v>16351</v>
      </c>
      <c r="F6575" s="3">
        <v>65336</v>
      </c>
      <c r="G6575" s="3">
        <v>19461</v>
      </c>
      <c r="H6575" s="3">
        <v>57.966900000000003</v>
      </c>
      <c r="I6575" s="30">
        <v>682.69866999999999</v>
      </c>
      <c r="J6575" s="30">
        <v>682.69907920000003</v>
      </c>
      <c r="K6575" s="30">
        <v>-4.0999999999999999E-4</v>
      </c>
      <c r="L6575" s="3">
        <v>3</v>
      </c>
      <c r="M6575" s="3">
        <v>3</v>
      </c>
      <c r="N6575" s="10">
        <f t="shared" si="714"/>
        <v>1</v>
      </c>
      <c r="O6575" s="35">
        <v>3</v>
      </c>
      <c r="P6575" s="17"/>
      <c r="Q6575" s="40">
        <v>2046.0793900000001</v>
      </c>
      <c r="R6575" s="40">
        <v>682.69798000000003</v>
      </c>
      <c r="S6575" s="18">
        <f t="shared" si="715"/>
        <v>1.0106958276970732</v>
      </c>
      <c r="T6575" s="18">
        <f t="shared" si="716"/>
        <v>1.6100823969022811</v>
      </c>
      <c r="U6575" s="18">
        <f t="shared" si="717"/>
        <v>1.347594436929431</v>
      </c>
      <c r="V6575" s="30">
        <v>682.69889999999998</v>
      </c>
      <c r="W6575" s="3" t="s">
        <v>47</v>
      </c>
      <c r="X6575" s="3" t="s">
        <v>47</v>
      </c>
      <c r="Y6575" s="3" t="s">
        <v>47</v>
      </c>
      <c r="Z6575" s="3" t="s">
        <v>47</v>
      </c>
      <c r="AA6575" s="3" t="s">
        <v>48</v>
      </c>
      <c r="AB6575" s="12" t="s">
        <v>47</v>
      </c>
      <c r="AC6575" s="3" t="s">
        <v>47</v>
      </c>
      <c r="AD6575" s="3" t="s">
        <v>47</v>
      </c>
      <c r="AE6575" s="3" t="s">
        <v>47</v>
      </c>
      <c r="AG6575" s="3" t="s">
        <v>47</v>
      </c>
      <c r="AH6575" s="3" t="s">
        <v>52</v>
      </c>
      <c r="AI6575" s="3" t="s">
        <v>47</v>
      </c>
      <c r="AJ6575" s="3" t="s">
        <v>47</v>
      </c>
      <c r="AK6575" s="3" t="s">
        <v>52</v>
      </c>
      <c r="AL6575" s="3" t="s">
        <v>52</v>
      </c>
      <c r="AO6575" s="3" t="s">
        <v>47</v>
      </c>
      <c r="AU6575" s="3">
        <v>0</v>
      </c>
      <c r="AV6575" s="3">
        <v>12</v>
      </c>
      <c r="AW6575" s="3">
        <v>2</v>
      </c>
      <c r="AX6575" s="3">
        <v>8</v>
      </c>
      <c r="AY6575" s="3">
        <v>66.67</v>
      </c>
      <c r="AZ6575" s="6" t="str">
        <f t="shared" si="718"/>
        <v>3111.4</v>
      </c>
      <c r="BC6575" s="12" t="s">
        <v>17063</v>
      </c>
      <c r="BJ6575" s="12">
        <f t="shared" si="719"/>
        <v>0</v>
      </c>
      <c r="BK6575" s="12">
        <f t="shared" si="720"/>
        <v>0</v>
      </c>
      <c r="BO6575" s="3" t="s">
        <v>54</v>
      </c>
      <c r="BP6575" s="3" t="s">
        <v>54</v>
      </c>
      <c r="BR6575" s="3" t="s">
        <v>54</v>
      </c>
      <c r="BZ6575" s="3" t="s">
        <v>17064</v>
      </c>
      <c r="CE6575" s="3" t="s">
        <v>17064</v>
      </c>
      <c r="CF6575" s="3" t="s">
        <v>17064</v>
      </c>
      <c r="CK6575" s="3" t="s">
        <v>17064</v>
      </c>
      <c r="CQ6575" s="3" t="str">
        <f>CONCATENATE(baseURL!$A$1,baseURL!$B$1,baseURL!$C$1,".",C6575,".",L6575,".pkl&amp;seq=",BC6575,"&amp;varMods=Deamidated-Q+Deamidated-N")</f>
        <v>http://proteomics.broadinstitute.org/millscripts/viewfeed.pl?side=xl&amp;cycle=1&amp;fixedMods=iaaC&amp;file=msdataSM/iPRG2012_nd/cpick_in/iPRG2012_nd.3111.4.3.pkl&amp;seq=VFDEFKPLVEEPqNLLK&amp;varMods=Deamidated-Q+Deamidated-N</v>
      </c>
    </row>
    <row r="6576" spans="1:95" x14ac:dyDescent="0.2">
      <c r="A6576" s="3">
        <v>680</v>
      </c>
      <c r="B6576" s="2" t="s">
        <v>17065</v>
      </c>
      <c r="C6576" s="2" t="s">
        <v>17049</v>
      </c>
      <c r="D6576" s="3">
        <v>16369</v>
      </c>
      <c r="E6576" s="3">
        <v>16353</v>
      </c>
      <c r="F6576" s="3">
        <v>65338</v>
      </c>
      <c r="G6576" s="3">
        <v>19463</v>
      </c>
      <c r="H6576" s="3">
        <v>57.970300000000002</v>
      </c>
      <c r="I6576" s="30">
        <v>1172.4926</v>
      </c>
      <c r="J6576" s="30">
        <v>1172.4935210000001</v>
      </c>
      <c r="K6576" s="30">
        <v>-9.2000000000000003E-4</v>
      </c>
      <c r="L6576" s="3">
        <v>4</v>
      </c>
      <c r="M6576" s="3">
        <v>4</v>
      </c>
      <c r="N6576" s="10">
        <f t="shared" si="714"/>
        <v>1</v>
      </c>
      <c r="O6576" s="35">
        <v>4</v>
      </c>
      <c r="P6576" s="17"/>
      <c r="Q6576" s="40">
        <v>4686.9461600000004</v>
      </c>
      <c r="R6576" s="40">
        <v>1172.492</v>
      </c>
      <c r="S6576" s="18">
        <f t="shared" si="715"/>
        <v>0.51173057050859316</v>
      </c>
      <c r="T6576" s="18">
        <f t="shared" si="716"/>
        <v>1.2972369961917722</v>
      </c>
      <c r="U6576" s="18">
        <f t="shared" si="717"/>
        <v>0.85288428405170624</v>
      </c>
      <c r="V6576" s="30">
        <v>1172.4929999999999</v>
      </c>
      <c r="W6576" s="3" t="s">
        <v>47</v>
      </c>
      <c r="X6576" s="3" t="s">
        <v>47</v>
      </c>
      <c r="Y6576" s="3" t="s">
        <v>47</v>
      </c>
      <c r="Z6576" s="3" t="s">
        <v>47</v>
      </c>
      <c r="AA6576" s="3" t="s">
        <v>47</v>
      </c>
      <c r="AB6576" s="12" t="s">
        <v>47</v>
      </c>
      <c r="AC6576" s="3" t="s">
        <v>47</v>
      </c>
      <c r="AD6576" s="3" t="s">
        <v>47</v>
      </c>
      <c r="AE6576" s="3" t="s">
        <v>47</v>
      </c>
      <c r="AF6576" s="3" t="s">
        <v>47</v>
      </c>
      <c r="AI6576" s="3" t="s">
        <v>47</v>
      </c>
      <c r="AK6576" s="3" t="s">
        <v>47</v>
      </c>
      <c r="AL6576" s="3" t="s">
        <v>47</v>
      </c>
      <c r="AM6576" s="3" t="s">
        <v>47</v>
      </c>
      <c r="AO6576" s="3" t="s">
        <v>47</v>
      </c>
      <c r="AP6576" s="3" t="s">
        <v>47</v>
      </c>
      <c r="AR6576" s="3" t="s">
        <v>47</v>
      </c>
      <c r="AU6576" s="3">
        <v>0</v>
      </c>
      <c r="AV6576" s="3">
        <v>17</v>
      </c>
      <c r="AW6576" s="3">
        <v>3</v>
      </c>
      <c r="AX6576" s="3">
        <v>15</v>
      </c>
      <c r="AY6576" s="3">
        <v>88.24</v>
      </c>
      <c r="AZ6576" s="6" t="str">
        <f t="shared" si="718"/>
        <v>3111.6</v>
      </c>
      <c r="BC6576" s="12" t="s">
        <v>16878</v>
      </c>
      <c r="BF6576" s="12" t="s">
        <v>1468</v>
      </c>
      <c r="BJ6576" s="12">
        <f t="shared" si="719"/>
        <v>0</v>
      </c>
      <c r="BK6576" s="12">
        <f t="shared" si="720"/>
        <v>0</v>
      </c>
      <c r="BX6576" s="3" t="s">
        <v>16976</v>
      </c>
      <c r="BZ6576" s="3" t="s">
        <v>16880</v>
      </c>
      <c r="CQ6576" s="3" t="str">
        <f>CONCATENATE(baseURL!$A$1,baseURL!$B$1,baseURL!$C$1,".",C6576,".",L6576,".pkl&amp;seq=",BC6576)</f>
        <v>http://proteomics.broadinstitute.org/millscripts/viewfeed.pl?side=xl&amp;cycle=1&amp;fixedMods=iaaC&amp;file=msdataSM/iPRG2012_nd/cpick_in/iPRG2012_nd.3111.6.4.pkl&amp;seq=FATVPTGGASSAAAGAAGAAAGGDAAEEEKEEEAKEEsDDDMGFGLFD</v>
      </c>
    </row>
    <row r="6577" spans="1:95" x14ac:dyDescent="0.2">
      <c r="A6577" s="3">
        <v>685</v>
      </c>
      <c r="B6577" s="2" t="s">
        <v>17066</v>
      </c>
      <c r="C6577" s="2" t="s">
        <v>17051</v>
      </c>
      <c r="D6577" s="3">
        <v>16371</v>
      </c>
      <c r="E6577" s="3">
        <v>16355</v>
      </c>
      <c r="F6577" s="3">
        <v>65340</v>
      </c>
      <c r="G6577" s="3">
        <v>19465</v>
      </c>
      <c r="H6577" s="3">
        <v>57.974499999999999</v>
      </c>
      <c r="I6577" s="30">
        <v>1200.7489</v>
      </c>
      <c r="J6577" s="30">
        <v>1200.747394</v>
      </c>
      <c r="K6577" s="30">
        <v>1.5100000000000001E-3</v>
      </c>
      <c r="L6577" s="3">
        <v>4</v>
      </c>
      <c r="M6577" s="3">
        <v>4</v>
      </c>
      <c r="N6577" s="10">
        <f t="shared" si="714"/>
        <v>1</v>
      </c>
      <c r="O6577" s="35">
        <v>4</v>
      </c>
      <c r="P6577" s="17"/>
      <c r="Q6577" s="40">
        <v>4799.9639800000004</v>
      </c>
      <c r="R6577" s="40">
        <v>1200.7464500000001</v>
      </c>
      <c r="S6577" s="18">
        <f t="shared" si="715"/>
        <v>2.0403974543946672</v>
      </c>
      <c r="T6577" s="18">
        <f t="shared" si="716"/>
        <v>0.78617763133121554</v>
      </c>
      <c r="U6577" s="18">
        <f t="shared" si="717"/>
        <v>0.20820382173402055</v>
      </c>
      <c r="V6577" s="30">
        <v>1200.7466999999999</v>
      </c>
      <c r="W6577" s="3" t="s">
        <v>47</v>
      </c>
      <c r="X6577" s="3" t="s">
        <v>47</v>
      </c>
      <c r="Y6577" s="3" t="s">
        <v>47</v>
      </c>
      <c r="Z6577" s="3" t="s">
        <v>47</v>
      </c>
      <c r="AA6577" s="3" t="s">
        <v>48</v>
      </c>
      <c r="AB6577" s="12" t="s">
        <v>48</v>
      </c>
      <c r="AC6577" s="3" t="s">
        <v>47</v>
      </c>
      <c r="AD6577" s="3" t="s">
        <v>47</v>
      </c>
      <c r="AE6577" s="3" t="s">
        <v>47</v>
      </c>
      <c r="AF6577" s="3" t="s">
        <v>47</v>
      </c>
      <c r="AI6577" s="3" t="s">
        <v>48</v>
      </c>
      <c r="AK6577" s="3" t="s">
        <v>47</v>
      </c>
      <c r="AL6577" s="3" t="s">
        <v>47</v>
      </c>
      <c r="AO6577" s="3" t="s">
        <v>47</v>
      </c>
      <c r="AP6577" s="3" t="s">
        <v>48</v>
      </c>
      <c r="AR6577" s="3" t="s">
        <v>47</v>
      </c>
      <c r="AU6577" s="3">
        <v>0</v>
      </c>
      <c r="AV6577" s="3">
        <v>12</v>
      </c>
      <c r="AW6577" s="3">
        <v>1</v>
      </c>
      <c r="AX6577" s="3">
        <v>12</v>
      </c>
      <c r="AY6577" s="3">
        <v>100</v>
      </c>
      <c r="AZ6577" s="6" t="str">
        <f t="shared" si="718"/>
        <v>3111.8</v>
      </c>
      <c r="BC6577" s="12" t="s">
        <v>16979</v>
      </c>
      <c r="BF6577" s="12" t="s">
        <v>1468</v>
      </c>
      <c r="BJ6577" s="12">
        <f t="shared" si="719"/>
        <v>0</v>
      </c>
      <c r="BK6577" s="12">
        <f t="shared" si="720"/>
        <v>0</v>
      </c>
      <c r="CQ6577" s="3" t="str">
        <f>CONCATENATE(baseURL!$A$1,baseURL!$B$1,baseURL!$C$1,".",C6577,".",L6577,".pkl&amp;seq=",BC6577)</f>
        <v>http://proteomics.broadinstitute.org/millscripts/viewfeed.pl?side=xl&amp;cycle=1&amp;fixedMods=iaaC&amp;file=msdataSM/iPRG2012_nd/cpick_in/iPRG2012_nd.3111.8.4.pkl&amp;seq=ADEFDSFPAASAAAAEEEEDDDVDLFGsDDEEADAEAEKLKAER</v>
      </c>
    </row>
    <row r="6578" spans="1:95" x14ac:dyDescent="0.2">
      <c r="A6578" s="3">
        <v>771</v>
      </c>
      <c r="B6578" s="2" t="s">
        <v>17057</v>
      </c>
      <c r="C6578" s="2" t="s">
        <v>17054</v>
      </c>
      <c r="D6578" s="3">
        <v>16372</v>
      </c>
      <c r="E6578" s="3">
        <v>16356</v>
      </c>
      <c r="F6578" s="3">
        <v>65341</v>
      </c>
      <c r="G6578" s="3">
        <v>19466</v>
      </c>
      <c r="H6578" s="3">
        <v>57.976999999999997</v>
      </c>
      <c r="I6578" s="30">
        <v>1206.2479000000001</v>
      </c>
      <c r="J6578" s="30">
        <v>1206.241974</v>
      </c>
      <c r="K6578" s="30">
        <v>5.9300000000000004E-3</v>
      </c>
      <c r="L6578" s="3">
        <v>4</v>
      </c>
      <c r="M6578" s="3">
        <v>4</v>
      </c>
      <c r="N6578" s="10">
        <f t="shared" si="714"/>
        <v>1</v>
      </c>
      <c r="O6578" s="35">
        <v>4</v>
      </c>
      <c r="P6578" s="11"/>
      <c r="Q6578" s="40">
        <v>4821.9459200000001</v>
      </c>
      <c r="R6578" s="40">
        <v>1206.2419400000001</v>
      </c>
      <c r="S6578" s="18">
        <f t="shared" si="715"/>
        <v>4.9409656573200467</v>
      </c>
      <c r="T6578" s="18">
        <f t="shared" si="716"/>
        <v>2.8186716766089435E-2</v>
      </c>
      <c r="U6578" s="18">
        <f t="shared" si="717"/>
        <v>4.9409656573200467</v>
      </c>
      <c r="V6578" s="30">
        <v>1206.2479000000001</v>
      </c>
      <c r="Z6578" s="3" t="s">
        <v>52</v>
      </c>
      <c r="AC6578" s="3" t="s">
        <v>52</v>
      </c>
      <c r="AD6578" s="3" t="s">
        <v>47</v>
      </c>
      <c r="AE6578" s="3" t="s">
        <v>47</v>
      </c>
      <c r="AF6578" s="3" t="s">
        <v>47</v>
      </c>
      <c r="AU6578" s="3">
        <v>0</v>
      </c>
      <c r="AV6578" s="3">
        <v>3</v>
      </c>
      <c r="AW6578" s="3">
        <v>3</v>
      </c>
      <c r="AX6578" s="3">
        <v>1</v>
      </c>
      <c r="AY6578" s="3">
        <v>33.33</v>
      </c>
      <c r="AZ6578" s="6" t="str">
        <f t="shared" si="718"/>
        <v>3111.9</v>
      </c>
      <c r="BC6578" s="12" t="s">
        <v>17058</v>
      </c>
      <c r="BF6578" s="12" t="s">
        <v>1468</v>
      </c>
      <c r="BJ6578" s="12">
        <f t="shared" si="719"/>
        <v>0</v>
      </c>
      <c r="BK6578" s="12">
        <f t="shared" si="720"/>
        <v>0</v>
      </c>
      <c r="BM6578" s="3" t="s">
        <v>162</v>
      </c>
      <c r="BR6578" s="3" t="s">
        <v>162</v>
      </c>
      <c r="CQ6578" s="3" t="str">
        <f>CONCATENATE(baseURL!$A$1,baseURL!$B$1,baseURL!$C$1,".",C6578,".",L6578,".pkl&amp;seq=",BC6578,"&amp;varMods=Sodiated-E")</f>
        <v>http://proteomics.broadinstitute.org/millscripts/viewfeed.pl?side=xl&amp;cycle=1&amp;fixedMods=iaaC&amp;file=msdataSM/iPRG2012_nd/cpick_in/iPRG2012_nd.3111.9.4.pkl&amp;seq=ADEFDSFPAASAAAAEEeEDDDVDLFGsDDEEADAEAEKLKAER&amp;varMods=Sodiated-E</v>
      </c>
    </row>
    <row r="6579" spans="1:95" x14ac:dyDescent="0.2">
      <c r="A6579" s="3">
        <v>2035</v>
      </c>
      <c r="B6579" s="2" t="s">
        <v>17067</v>
      </c>
      <c r="C6579" s="2" t="s">
        <v>17068</v>
      </c>
      <c r="D6579" s="3">
        <v>16373</v>
      </c>
      <c r="E6579" s="3">
        <v>16357</v>
      </c>
      <c r="F6579" s="3">
        <v>65354</v>
      </c>
      <c r="G6579" s="3">
        <v>19468</v>
      </c>
      <c r="H6579" s="3">
        <v>57.988100000000003</v>
      </c>
      <c r="I6579" s="30">
        <v>460.23921999999999</v>
      </c>
      <c r="J6579" s="30">
        <v>460.23626289999999</v>
      </c>
      <c r="K6579" s="30">
        <v>2.96E-3</v>
      </c>
      <c r="L6579" s="3">
        <v>3</v>
      </c>
      <c r="M6579" s="3">
        <v>3</v>
      </c>
      <c r="N6579" s="10">
        <f t="shared" si="714"/>
        <v>1</v>
      </c>
      <c r="O6579" s="35">
        <v>3</v>
      </c>
      <c r="P6579" s="17"/>
      <c r="Q6579" s="40">
        <v>1378.69362</v>
      </c>
      <c r="R6579" s="40">
        <v>460.23606000000001</v>
      </c>
      <c r="S6579" s="18">
        <f t="shared" si="715"/>
        <v>6.8660417438386849</v>
      </c>
      <c r="T6579" s="18">
        <f t="shared" si="716"/>
        <v>0.44086071825093442</v>
      </c>
      <c r="U6579" s="18">
        <f t="shared" si="717"/>
        <v>-0.56492748531195958</v>
      </c>
      <c r="V6579" s="30">
        <v>460.23579999999998</v>
      </c>
      <c r="W6579" s="3" t="s">
        <v>47</v>
      </c>
      <c r="X6579" s="3" t="s">
        <v>47</v>
      </c>
      <c r="Y6579" s="3" t="s">
        <v>47</v>
      </c>
      <c r="Z6579" s="3" t="s">
        <v>47</v>
      </c>
      <c r="AA6579" s="3" t="s">
        <v>48</v>
      </c>
      <c r="AB6579" s="12" t="s">
        <v>47</v>
      </c>
      <c r="AC6579" s="3" t="s">
        <v>47</v>
      </c>
      <c r="AD6579" s="3" t="s">
        <v>47</v>
      </c>
      <c r="AE6579" s="3" t="s">
        <v>47</v>
      </c>
      <c r="AG6579" s="3" t="s">
        <v>47</v>
      </c>
      <c r="AH6579" s="3" t="s">
        <v>47</v>
      </c>
      <c r="AI6579" s="3" t="s">
        <v>47</v>
      </c>
      <c r="AJ6579" s="3" t="s">
        <v>48</v>
      </c>
      <c r="AK6579" s="3" t="s">
        <v>65</v>
      </c>
      <c r="AL6579" s="3" t="s">
        <v>52</v>
      </c>
      <c r="AO6579" s="3" t="s">
        <v>47</v>
      </c>
      <c r="AU6579" s="3">
        <v>1</v>
      </c>
      <c r="AV6579" s="3">
        <v>12</v>
      </c>
      <c r="AW6579" s="3">
        <v>1</v>
      </c>
      <c r="AX6579" s="3">
        <v>12</v>
      </c>
      <c r="AY6579" s="3">
        <v>100</v>
      </c>
      <c r="AZ6579" s="6" t="str">
        <f t="shared" si="718"/>
        <v>3112.1</v>
      </c>
      <c r="BC6579" s="12" t="s">
        <v>16387</v>
      </c>
      <c r="BJ6579" s="12">
        <f t="shared" si="719"/>
        <v>0</v>
      </c>
      <c r="BK6579" s="12">
        <f t="shared" si="720"/>
        <v>0</v>
      </c>
      <c r="BP6579" s="3" t="s">
        <v>54</v>
      </c>
      <c r="BR6579" s="3" t="s">
        <v>54</v>
      </c>
      <c r="CG6579" s="3" t="s">
        <v>17069</v>
      </c>
      <c r="CQ6579" s="3" t="str">
        <f>CONCATENATE(baseURL!$A$1,baseURL!$B$1,baseURL!$C$1,".",C6579,".",L6579,".pkl&amp;seq=",BC6579,"&amp;varMods=Deamidated-N")</f>
        <v>http://proteomics.broadinstitute.org/millscripts/viewfeed.pl?side=xl&amp;cycle=1&amp;fixedMods=iaaC&amp;file=msdataSM/iPRG2012_nd/cpick_in/iPRG2012_nd.3112.1.3.pkl&amp;seq=nGVHMVFASFLR&amp;varMods=Deamidated-N</v>
      </c>
    </row>
    <row r="6580" spans="1:95" x14ac:dyDescent="0.2">
      <c r="A6580" s="3">
        <v>5336</v>
      </c>
      <c r="B6580" s="2" t="s">
        <v>17070</v>
      </c>
      <c r="C6580" s="2" t="s">
        <v>17071</v>
      </c>
      <c r="D6580" s="3">
        <v>16376</v>
      </c>
      <c r="E6580" s="3">
        <v>16360</v>
      </c>
      <c r="F6580" s="3">
        <v>65357</v>
      </c>
      <c r="G6580" s="3">
        <v>19471</v>
      </c>
      <c r="H6580" s="3">
        <v>57.998100000000001</v>
      </c>
      <c r="I6580" s="30">
        <v>760.07529</v>
      </c>
      <c r="J6580" s="30">
        <v>760.07189819999996</v>
      </c>
      <c r="K6580" s="30">
        <v>3.3899999999999998E-3</v>
      </c>
      <c r="L6580" s="3">
        <v>3</v>
      </c>
      <c r="M6580" s="3">
        <v>3</v>
      </c>
      <c r="N6580" s="10">
        <f t="shared" si="714"/>
        <v>1</v>
      </c>
      <c r="O6580" s="35">
        <v>3</v>
      </c>
      <c r="P6580" s="17"/>
      <c r="Q6580" s="40">
        <v>2278.20462</v>
      </c>
      <c r="R6580" s="40">
        <v>760.07306000000005</v>
      </c>
      <c r="S6580" s="18">
        <f t="shared" si="715"/>
        <v>2.9339284830598338</v>
      </c>
      <c r="T6580" s="18">
        <f t="shared" si="716"/>
        <v>-1.5285372699445587</v>
      </c>
      <c r="U6580" s="18">
        <f t="shared" si="717"/>
        <v>-1.657735376125602</v>
      </c>
      <c r="V6580" s="30">
        <v>760.07180000000005</v>
      </c>
      <c r="W6580" s="3" t="s">
        <v>47</v>
      </c>
      <c r="X6580" s="3" t="s">
        <v>47</v>
      </c>
      <c r="Y6580" s="3" t="s">
        <v>47</v>
      </c>
      <c r="Z6580" s="3" t="s">
        <v>47</v>
      </c>
      <c r="AA6580" s="3" t="s">
        <v>47</v>
      </c>
      <c r="AB6580" s="12" t="s">
        <v>47</v>
      </c>
      <c r="AC6580" s="3" t="s">
        <v>47</v>
      </c>
      <c r="AD6580" s="3" t="s">
        <v>47</v>
      </c>
      <c r="AE6580" s="3" t="s">
        <v>47</v>
      </c>
      <c r="AF6580" s="3" t="s">
        <v>47</v>
      </c>
      <c r="AG6580" s="3" t="s">
        <v>47</v>
      </c>
      <c r="AH6580" s="3" t="s">
        <v>47</v>
      </c>
      <c r="AI6580" s="3" t="s">
        <v>48</v>
      </c>
      <c r="AJ6580" s="3" t="s">
        <v>47</v>
      </c>
      <c r="AK6580" s="3" t="s">
        <v>47</v>
      </c>
      <c r="AL6580" s="3" t="s">
        <v>48</v>
      </c>
      <c r="AM6580" s="3" t="s">
        <v>47</v>
      </c>
      <c r="AN6580" s="3" t="s">
        <v>48</v>
      </c>
      <c r="AU6580" s="3">
        <v>0</v>
      </c>
      <c r="AV6580" s="3">
        <v>15</v>
      </c>
      <c r="AW6580" s="3">
        <v>1</v>
      </c>
      <c r="AX6580" s="3">
        <v>15</v>
      </c>
      <c r="AY6580" s="3">
        <v>100</v>
      </c>
      <c r="AZ6580" s="6" t="str">
        <f t="shared" si="718"/>
        <v>3112.4</v>
      </c>
      <c r="BC6580" s="12" t="s">
        <v>17072</v>
      </c>
      <c r="BJ6580" s="12">
        <f t="shared" si="719"/>
        <v>0</v>
      </c>
      <c r="BK6580" s="12">
        <f t="shared" si="720"/>
        <v>0</v>
      </c>
      <c r="CQ6580" s="3" t="str">
        <f>CONCATENATE(baseURL!$A$1,baseURL!$B$1,baseURL!$C$1,".",C6580,".",L6580,".pkl&amp;seq=",BC6580)</f>
        <v>http://proteomics.broadinstitute.org/millscripts/viewfeed.pl?side=xl&amp;cycle=1&amp;fixedMods=iaaC&amp;file=msdataSM/iPRG2012_nd/cpick_in/iPRG2012_nd.3112.4.3.pkl&amp;seq=VMTLQPQQSYLSLLQNMRK</v>
      </c>
    </row>
    <row r="6581" spans="1:95" x14ac:dyDescent="0.2">
      <c r="A6581" s="3">
        <v>7492</v>
      </c>
      <c r="B6581" s="2" t="s">
        <v>17073</v>
      </c>
      <c r="C6581" s="2" t="s">
        <v>17067</v>
      </c>
      <c r="D6581" s="3">
        <v>16379</v>
      </c>
      <c r="E6581" s="3">
        <v>16363</v>
      </c>
      <c r="F6581" s="3">
        <v>65376</v>
      </c>
      <c r="G6581" s="3">
        <v>19475</v>
      </c>
      <c r="H6581" s="3">
        <v>58.019300000000001</v>
      </c>
      <c r="I6581" s="30">
        <v>942.59806000000003</v>
      </c>
      <c r="J6581" s="30">
        <v>942.79046979999998</v>
      </c>
      <c r="K6581" s="30">
        <v>-0.19241</v>
      </c>
      <c r="L6581" s="3">
        <v>5</v>
      </c>
      <c r="M6581" s="3">
        <v>5</v>
      </c>
      <c r="N6581" s="10">
        <f t="shared" si="714"/>
        <v>1</v>
      </c>
      <c r="O6581" s="35">
        <v>5</v>
      </c>
      <c r="P6581" s="17"/>
      <c r="Q6581" s="40">
        <v>4708.9281000000001</v>
      </c>
      <c r="R6581" s="32">
        <v>942.59144000000003</v>
      </c>
      <c r="S6581" s="18">
        <f t="shared" si="715"/>
        <v>7.0231912990829537</v>
      </c>
      <c r="T6581" s="18">
        <f t="shared" si="716"/>
        <v>211.15171595442072</v>
      </c>
      <c r="U6581" s="18">
        <f t="shared" si="717"/>
        <v>211.07766478331558</v>
      </c>
      <c r="V6581" s="30">
        <v>942.79039999999998</v>
      </c>
      <c r="W6581" s="3" t="s">
        <v>47</v>
      </c>
      <c r="AB6581" s="12" t="s">
        <v>52</v>
      </c>
      <c r="AC6581" s="3" t="s">
        <v>52</v>
      </c>
      <c r="AD6581" s="3" t="s">
        <v>47</v>
      </c>
      <c r="AF6581" s="3" t="s">
        <v>47</v>
      </c>
      <c r="AK6581" s="3" t="s">
        <v>48</v>
      </c>
      <c r="AU6581" s="3">
        <v>0</v>
      </c>
      <c r="AV6581" s="3">
        <v>3</v>
      </c>
      <c r="AW6581" s="3">
        <v>3</v>
      </c>
      <c r="AX6581" s="3">
        <v>1</v>
      </c>
      <c r="AY6581" s="3">
        <v>33.33</v>
      </c>
      <c r="AZ6581" s="6" t="str">
        <f t="shared" si="718"/>
        <v>3113.2</v>
      </c>
      <c r="BC6581" s="12" t="s">
        <v>17074</v>
      </c>
      <c r="BF6581" s="12" t="s">
        <v>1468</v>
      </c>
      <c r="BJ6581" s="12">
        <f t="shared" si="719"/>
        <v>0</v>
      </c>
      <c r="BK6581" s="12">
        <f t="shared" si="720"/>
        <v>0</v>
      </c>
      <c r="BL6581" s="3" t="s">
        <v>162</v>
      </c>
      <c r="BR6581" s="3" t="s">
        <v>162</v>
      </c>
      <c r="CQ6581" s="3" t="str">
        <f>CONCATENATE(baseURL!$A$1,baseURL!$B$1,baseURL!$C$1,".",C6581,".",L6581,".pkl&amp;seq=",BC6581,"&amp;varMods=Sodiated-D")</f>
        <v>http://proteomics.broadinstitute.org/millscripts/viewfeed.pl?side=xl&amp;cycle=1&amp;fixedMods=iaaC&amp;file=msdataSM/iPRG2012_nd/cpick_in/iPRG2012_nd.3113.2.5.pkl&amp;seq=FATVPTGGASSAAAGAAGAAAGGDAAEEEKEEEAKEEsDDdMGFGLFD&amp;varMods=Sodiated-D</v>
      </c>
    </row>
    <row r="6582" spans="1:95" x14ac:dyDescent="0.2">
      <c r="A6582" s="3">
        <v>1013</v>
      </c>
      <c r="B6582" s="2" t="s">
        <v>17075</v>
      </c>
      <c r="C6582" s="2" t="s">
        <v>17076</v>
      </c>
      <c r="D6582" s="3">
        <v>16381</v>
      </c>
      <c r="E6582" s="3">
        <v>16365</v>
      </c>
      <c r="F6582" s="3">
        <v>65396</v>
      </c>
      <c r="G6582" s="3">
        <v>19478</v>
      </c>
      <c r="H6582" s="3">
        <v>58.033900000000003</v>
      </c>
      <c r="I6582" s="30">
        <v>591.32480999999996</v>
      </c>
      <c r="J6582" s="30">
        <v>591.50480879999998</v>
      </c>
      <c r="K6582" s="30">
        <v>-0.18</v>
      </c>
      <c r="L6582" s="3">
        <v>6</v>
      </c>
      <c r="M6582" s="3">
        <v>5</v>
      </c>
      <c r="N6582" s="10">
        <f t="shared" si="714"/>
        <v>-1</v>
      </c>
      <c r="O6582" s="35">
        <v>5</v>
      </c>
      <c r="P6582" s="17"/>
      <c r="Q6582" s="40">
        <v>2953.4901599999998</v>
      </c>
      <c r="R6582" s="40">
        <v>591.50385000000006</v>
      </c>
      <c r="S6582" s="18">
        <f t="shared" si="715"/>
        <v>-302.68611100350398</v>
      </c>
      <c r="T6582" s="18">
        <f t="shared" si="716"/>
        <v>1.620953101017367</v>
      </c>
      <c r="U6582" s="18">
        <f t="shared" si="717"/>
        <v>1.2679545533396297</v>
      </c>
      <c r="V6582" s="30">
        <v>591.50459999999998</v>
      </c>
      <c r="W6582" s="3" t="s">
        <v>47</v>
      </c>
      <c r="Y6582" s="3" t="s">
        <v>47</v>
      </c>
      <c r="Z6582" s="3" t="s">
        <v>47</v>
      </c>
      <c r="AA6582" s="3" t="s">
        <v>47</v>
      </c>
      <c r="AB6582" s="12" t="s">
        <v>52</v>
      </c>
      <c r="AE6582" s="3" t="s">
        <v>47</v>
      </c>
      <c r="AL6582" s="3" t="s">
        <v>52</v>
      </c>
      <c r="AO6582" s="3" t="s">
        <v>52</v>
      </c>
      <c r="AU6582" s="3">
        <v>0</v>
      </c>
      <c r="AV6582" s="3">
        <v>5</v>
      </c>
      <c r="AW6582" s="3">
        <v>1</v>
      </c>
      <c r="AX6582" s="3">
        <v>5</v>
      </c>
      <c r="AY6582" s="3">
        <v>100</v>
      </c>
      <c r="AZ6582" s="6" t="str">
        <f t="shared" si="718"/>
        <v>3114.1</v>
      </c>
      <c r="BC6582" s="12" t="s">
        <v>17006</v>
      </c>
      <c r="BJ6582" s="12">
        <f t="shared" si="719"/>
        <v>0</v>
      </c>
      <c r="BK6582" s="12">
        <f t="shared" si="720"/>
        <v>0</v>
      </c>
      <c r="CQ6582" s="3" t="str">
        <f>CONCATENATE(baseURL!$A$1,baseURL!$B$1,baseURL!$C$1,".",C6582,".",L6582,".pkl&amp;seq=",BC6582)</f>
        <v>http://proteomics.broadinstitute.org/millscripts/viewfeed.pl?side=xl&amp;cycle=1&amp;fixedMods=iaaC&amp;file=msdataSM/iPRG2012_nd/cpick_in/iPRG2012_nd.3114.1.6.pkl&amp;seq=DGKAPEAEQVLSAAATFPLAQPATDVEAR</v>
      </c>
    </row>
    <row r="6583" spans="1:95" x14ac:dyDescent="0.2">
      <c r="A6583" s="3">
        <v>5857</v>
      </c>
      <c r="B6583" s="2" t="s">
        <v>17077</v>
      </c>
      <c r="C6583" s="2" t="s">
        <v>17078</v>
      </c>
      <c r="D6583" s="3">
        <v>16382</v>
      </c>
      <c r="E6583" s="3">
        <v>16366</v>
      </c>
      <c r="F6583" s="3">
        <v>65397</v>
      </c>
      <c r="G6583" s="3">
        <v>19479</v>
      </c>
      <c r="H6583" s="3">
        <v>58.0364</v>
      </c>
      <c r="I6583" s="30">
        <v>721.36541999999997</v>
      </c>
      <c r="J6583" s="30">
        <v>721.36795310000002</v>
      </c>
      <c r="K6583" s="30">
        <v>-2.5300000000000001E-3</v>
      </c>
      <c r="L6583" s="3">
        <v>3</v>
      </c>
      <c r="M6583" s="3">
        <v>3</v>
      </c>
      <c r="N6583" s="10">
        <f t="shared" si="714"/>
        <v>1</v>
      </c>
      <c r="O6583" s="35">
        <v>3</v>
      </c>
      <c r="P6583" s="17"/>
      <c r="Q6583" s="40">
        <v>2162.0876600000001</v>
      </c>
      <c r="R6583" s="40">
        <v>721.36739999999998</v>
      </c>
      <c r="S6583" s="18">
        <f t="shared" si="715"/>
        <v>-2.7447871916629465</v>
      </c>
      <c r="T6583" s="18">
        <f t="shared" si="716"/>
        <v>0.76673828072543837</v>
      </c>
      <c r="U6583" s="18">
        <f t="shared" si="717"/>
        <v>0.69312807868525328</v>
      </c>
      <c r="V6583" s="30">
        <v>721.36789999999996</v>
      </c>
      <c r="W6583" s="3" t="s">
        <v>47</v>
      </c>
      <c r="X6583" s="3" t="s">
        <v>47</v>
      </c>
      <c r="Y6583" s="3" t="s">
        <v>47</v>
      </c>
      <c r="Z6583" s="3" t="s">
        <v>47</v>
      </c>
      <c r="AA6583" s="3" t="s">
        <v>47</v>
      </c>
      <c r="AB6583" s="12" t="s">
        <v>47</v>
      </c>
      <c r="AC6583" s="3" t="s">
        <v>47</v>
      </c>
      <c r="AD6583" s="3" t="s">
        <v>47</v>
      </c>
      <c r="AE6583" s="3" t="s">
        <v>47</v>
      </c>
      <c r="AF6583" s="3" t="s">
        <v>47</v>
      </c>
      <c r="AG6583" s="3" t="s">
        <v>47</v>
      </c>
      <c r="AI6583" s="3" t="s">
        <v>47</v>
      </c>
      <c r="AJ6583" s="3" t="s">
        <v>47</v>
      </c>
      <c r="AK6583" s="3" t="s">
        <v>47</v>
      </c>
      <c r="AL6583" s="3" t="s">
        <v>47</v>
      </c>
      <c r="AM6583" s="3" t="s">
        <v>47</v>
      </c>
      <c r="AN6583" s="3" t="s">
        <v>47</v>
      </c>
      <c r="AU6583" s="3">
        <v>0</v>
      </c>
      <c r="AV6583" s="3">
        <v>17</v>
      </c>
      <c r="AW6583" s="3">
        <v>1</v>
      </c>
      <c r="AX6583" s="3">
        <v>17</v>
      </c>
      <c r="AY6583" s="3">
        <v>100</v>
      </c>
      <c r="AZ6583" s="6" t="str">
        <f t="shared" si="718"/>
        <v>3114.2</v>
      </c>
      <c r="BC6583" s="12" t="s">
        <v>17079</v>
      </c>
      <c r="BJ6583" s="12">
        <f t="shared" si="719"/>
        <v>0</v>
      </c>
      <c r="BK6583" s="12">
        <f t="shared" si="720"/>
        <v>0</v>
      </c>
      <c r="CQ6583" s="3" t="str">
        <f>CONCATENATE(baseURL!$A$1,baseURL!$B$1,baseURL!$C$1,".",C6583,".",L6583,".pkl&amp;seq=",BC6583)</f>
        <v>http://proteomics.broadinstitute.org/millscripts/viewfeed.pl?side=xl&amp;cycle=1&amp;fixedMods=iaaC&amp;file=msdataSM/iPRG2012_nd/cpick_in/iPRG2012_nd.3114.2.3.pkl&amp;seq=AAGANVDNVWADVYAKALEGK</v>
      </c>
    </row>
    <row r="6584" spans="1:95" x14ac:dyDescent="0.2">
      <c r="A6584" s="3">
        <v>809</v>
      </c>
      <c r="B6584" s="2" t="s">
        <v>17080</v>
      </c>
      <c r="C6584" s="2" t="s">
        <v>17081</v>
      </c>
      <c r="D6584" s="3">
        <v>16384</v>
      </c>
      <c r="E6584" s="3">
        <v>16368</v>
      </c>
      <c r="F6584" s="3">
        <v>65399</v>
      </c>
      <c r="G6584" s="3">
        <v>19481</v>
      </c>
      <c r="H6584" s="3">
        <v>58.041400000000003</v>
      </c>
      <c r="I6584" s="30">
        <v>769.38333999999998</v>
      </c>
      <c r="J6584" s="30">
        <v>769.38421800000003</v>
      </c>
      <c r="K6584" s="30">
        <v>-8.8000000000000003E-4</v>
      </c>
      <c r="L6584" s="3">
        <v>0</v>
      </c>
      <c r="M6584" s="3">
        <v>4</v>
      </c>
      <c r="N6584" s="10">
        <f t="shared" si="714"/>
        <v>1</v>
      </c>
      <c r="O6584" s="35">
        <v>4</v>
      </c>
      <c r="P6584" s="17"/>
      <c r="Q6584" s="40">
        <v>3074.50902</v>
      </c>
      <c r="R6584" s="32">
        <v>769.38270999999997</v>
      </c>
      <c r="S6584" s="18">
        <f t="shared" si="715"/>
        <v>0.8188382606115735</v>
      </c>
      <c r="T6584" s="18">
        <f t="shared" si="716"/>
        <v>1.9600128524567684</v>
      </c>
      <c r="U6584" s="18">
        <f t="shared" si="717"/>
        <v>1.9366174734934938</v>
      </c>
      <c r="V6584" s="30">
        <v>769.38419999999996</v>
      </c>
      <c r="W6584" s="3" t="s">
        <v>47</v>
      </c>
      <c r="X6584" s="3" t="s">
        <v>47</v>
      </c>
      <c r="Y6584" s="3" t="s">
        <v>47</v>
      </c>
      <c r="Z6584" s="3" t="s">
        <v>52</v>
      </c>
      <c r="AA6584" s="3" t="s">
        <v>47</v>
      </c>
      <c r="AC6584" s="3" t="s">
        <v>52</v>
      </c>
      <c r="AE6584" s="3" t="s">
        <v>47</v>
      </c>
      <c r="AF6584" s="3" t="s">
        <v>48</v>
      </c>
      <c r="AK6584" s="3" t="s">
        <v>48</v>
      </c>
      <c r="AL6584" s="3" t="s">
        <v>52</v>
      </c>
      <c r="AO6584" s="3" t="s">
        <v>48</v>
      </c>
      <c r="AU6584" s="3">
        <v>0</v>
      </c>
      <c r="AV6584" s="3">
        <v>5</v>
      </c>
      <c r="AW6584" s="3">
        <v>1</v>
      </c>
      <c r="AX6584" s="3">
        <v>5</v>
      </c>
      <c r="AY6584" s="3">
        <v>100</v>
      </c>
      <c r="AZ6584" s="6" t="str">
        <f t="shared" si="718"/>
        <v>3114.4</v>
      </c>
      <c r="BC6584" s="12" t="s">
        <v>17082</v>
      </c>
      <c r="BJ6584" s="12">
        <f t="shared" si="719"/>
        <v>1</v>
      </c>
      <c r="BK6584" s="12">
        <f t="shared" si="720"/>
        <v>0</v>
      </c>
      <c r="BM6584" s="3" t="s">
        <v>162</v>
      </c>
      <c r="BR6584" s="3" t="s">
        <v>162</v>
      </c>
      <c r="CQ6584" s="3" t="str">
        <f>CONCATENATE(baseURL!$A$1,baseURL!$B$1,baseURL!$C$1,".",C6584,".",L6584,".pkl&amp;seq=",BC6584,"&amp;varMods=Sodiated-E")</f>
        <v>http://proteomics.broadinstitute.org/millscripts/viewfeed.pl?side=xl&amp;cycle=1&amp;fixedMods=iaaC&amp;file=msdataSM/iPRG2012_nd/cpick_in/iPRG2012_nd.3114.4.0.pkl&amp;seq=SGDAALVKFVPSKPMCVeAFSEYPPLGR&amp;varMods=Sodiated-E</v>
      </c>
    </row>
    <row r="6585" spans="1:95" x14ac:dyDescent="0.2">
      <c r="A6585" s="3">
        <v>322</v>
      </c>
      <c r="B6585" s="2" t="s">
        <v>17083</v>
      </c>
      <c r="C6585" s="2" t="s">
        <v>17084</v>
      </c>
      <c r="D6585" s="3">
        <v>16386</v>
      </c>
      <c r="E6585" s="3">
        <v>16370</v>
      </c>
      <c r="F6585" s="3">
        <v>65401</v>
      </c>
      <c r="G6585" s="3">
        <v>19483</v>
      </c>
      <c r="H6585" s="3">
        <v>58.046399999999998</v>
      </c>
      <c r="I6585" s="30">
        <v>960.80629999999996</v>
      </c>
      <c r="J6585" s="30">
        <v>960.80629969999995</v>
      </c>
      <c r="K6585" s="30">
        <v>0</v>
      </c>
      <c r="L6585" s="3">
        <v>5</v>
      </c>
      <c r="M6585" s="3">
        <v>0</v>
      </c>
      <c r="N6585" s="10">
        <f t="shared" si="714"/>
        <v>1</v>
      </c>
      <c r="O6585" s="35">
        <v>5</v>
      </c>
      <c r="P6585" s="17"/>
      <c r="Q6585" s="40">
        <v>4799.9639800000004</v>
      </c>
      <c r="R6585" s="40">
        <v>960.79862000000003</v>
      </c>
      <c r="S6585" s="18">
        <f t="shared" si="715"/>
        <v>7.9933503650709099</v>
      </c>
      <c r="T6585" s="18">
        <f t="shared" si="716"/>
        <v>7.9930381248112274</v>
      </c>
      <c r="U6585" s="18">
        <f t="shared" si="717"/>
        <v>6.6403092876235528</v>
      </c>
      <c r="V6585" s="30">
        <v>960.80499999999995</v>
      </c>
      <c r="X6585" s="3" t="s">
        <v>47</v>
      </c>
      <c r="AB6585" s="12" t="s">
        <v>52</v>
      </c>
      <c r="AC6585" s="3" t="s">
        <v>52</v>
      </c>
      <c r="AD6585" s="3" t="s">
        <v>47</v>
      </c>
      <c r="AF6585" s="3" t="s">
        <v>48</v>
      </c>
      <c r="AG6585" s="3" t="s">
        <v>52</v>
      </c>
      <c r="AL6585" s="3" t="s">
        <v>52</v>
      </c>
      <c r="AR6585" s="3" t="s">
        <v>47</v>
      </c>
      <c r="AU6585" s="3">
        <v>0</v>
      </c>
      <c r="AV6585" s="3">
        <v>3</v>
      </c>
      <c r="AW6585" s="3">
        <v>1</v>
      </c>
      <c r="AX6585" s="3">
        <v>3</v>
      </c>
      <c r="AY6585" s="3">
        <v>100</v>
      </c>
      <c r="AZ6585" s="6" t="str">
        <f t="shared" si="718"/>
        <v>3114.6</v>
      </c>
      <c r="BC6585" s="12" t="s">
        <v>16979</v>
      </c>
      <c r="BF6585" s="12" t="s">
        <v>1468</v>
      </c>
      <c r="BJ6585" s="12">
        <f t="shared" si="719"/>
        <v>0</v>
      </c>
      <c r="BK6585" s="12">
        <f t="shared" si="720"/>
        <v>0</v>
      </c>
      <c r="CQ6585" s="3" t="str">
        <f>CONCATENATE(baseURL!$A$1,baseURL!$B$1,baseURL!$C$1,".",C6585,".",L6585,".pkl&amp;seq=",BC6585)</f>
        <v>http://proteomics.broadinstitute.org/millscripts/viewfeed.pl?side=xl&amp;cycle=1&amp;fixedMods=iaaC&amp;file=msdataSM/iPRG2012_nd/cpick_in/iPRG2012_nd.3114.6.5.pkl&amp;seq=ADEFDSFPAASAAAAEEEEDDDVDLFGsDDEEADAEAEKLKAER</v>
      </c>
    </row>
    <row r="6586" spans="1:95" x14ac:dyDescent="0.2">
      <c r="A6586" s="3">
        <v>4704</v>
      </c>
      <c r="B6586" s="2" t="s">
        <v>17085</v>
      </c>
      <c r="C6586" s="2" t="s">
        <v>17086</v>
      </c>
      <c r="D6586" s="3">
        <v>16388</v>
      </c>
      <c r="E6586" s="3">
        <v>16372</v>
      </c>
      <c r="F6586" s="3">
        <v>65417</v>
      </c>
      <c r="G6586" s="3">
        <v>19486</v>
      </c>
      <c r="H6586" s="3">
        <v>58.0593</v>
      </c>
      <c r="I6586" s="30">
        <v>559.32483000000002</v>
      </c>
      <c r="J6586" s="30">
        <v>559.32636060000004</v>
      </c>
      <c r="K6586" s="30">
        <v>-1.5299999999999999E-3</v>
      </c>
      <c r="L6586" s="3">
        <v>3</v>
      </c>
      <c r="M6586" s="3">
        <v>3</v>
      </c>
      <c r="N6586" s="10">
        <f t="shared" si="714"/>
        <v>1</v>
      </c>
      <c r="O6586" s="35">
        <v>3</v>
      </c>
      <c r="P6586" s="17"/>
      <c r="Q6586" s="40">
        <v>1675.9637700000001</v>
      </c>
      <c r="R6586" s="40">
        <v>559.32610999999997</v>
      </c>
      <c r="S6586" s="18">
        <f t="shared" si="715"/>
        <v>-2.2884681710130468</v>
      </c>
      <c r="T6586" s="18">
        <f t="shared" si="716"/>
        <v>0.44803915925211185</v>
      </c>
      <c r="U6586" s="18">
        <f t="shared" si="717"/>
        <v>0.16090791828070664</v>
      </c>
      <c r="V6586" s="30">
        <v>559.32619999999997</v>
      </c>
      <c r="W6586" s="3" t="s">
        <v>47</v>
      </c>
      <c r="X6586" s="3" t="s">
        <v>47</v>
      </c>
      <c r="Y6586" s="3" t="s">
        <v>47</v>
      </c>
      <c r="Z6586" s="3" t="s">
        <v>47</v>
      </c>
      <c r="AA6586" s="3" t="s">
        <v>47</v>
      </c>
      <c r="AB6586" s="12" t="s">
        <v>47</v>
      </c>
      <c r="AC6586" s="3" t="s">
        <v>47</v>
      </c>
      <c r="AD6586" s="3" t="s">
        <v>47</v>
      </c>
      <c r="AE6586" s="3" t="s">
        <v>47</v>
      </c>
      <c r="AF6586" s="3" t="s">
        <v>47</v>
      </c>
      <c r="AG6586" s="3" t="s">
        <v>47</v>
      </c>
      <c r="AH6586" s="3" t="s">
        <v>47</v>
      </c>
      <c r="AI6586" s="3" t="s">
        <v>47</v>
      </c>
      <c r="AJ6586" s="3" t="s">
        <v>47</v>
      </c>
      <c r="AL6586" s="3" t="s">
        <v>47</v>
      </c>
      <c r="AM6586" s="3" t="s">
        <v>47</v>
      </c>
      <c r="AN6586" s="3" t="s">
        <v>47</v>
      </c>
      <c r="AU6586" s="3">
        <v>0</v>
      </c>
      <c r="AV6586" s="3">
        <v>17</v>
      </c>
      <c r="AW6586" s="3">
        <v>1</v>
      </c>
      <c r="AX6586" s="3">
        <v>17</v>
      </c>
      <c r="AY6586" s="3">
        <v>100</v>
      </c>
      <c r="AZ6586" s="6" t="str">
        <f t="shared" si="718"/>
        <v>3115.1</v>
      </c>
      <c r="BC6586" s="12" t="s">
        <v>17087</v>
      </c>
      <c r="BJ6586" s="12">
        <f t="shared" si="719"/>
        <v>0</v>
      </c>
      <c r="BK6586" s="12">
        <f t="shared" si="720"/>
        <v>0</v>
      </c>
      <c r="CQ6586" s="3" t="str">
        <f>CONCATENATE(baseURL!$A$1,baseURL!$B$1,baseURL!$C$1,".",C6586,".",L6586,".pkl&amp;seq=",BC6586)</f>
        <v>http://proteomics.broadinstitute.org/millscripts/viewfeed.pl?side=xl&amp;cycle=1&amp;fixedMods=iaaC&amp;file=msdataSM/iPRG2012_nd/cpick_in/iPRG2012_nd.3115.1.3.pkl&amp;seq=LTKLVNAAPVMLFMK</v>
      </c>
    </row>
    <row r="6587" spans="1:95" x14ac:dyDescent="0.2">
      <c r="A6587" s="3">
        <v>7503</v>
      </c>
      <c r="B6587" s="2" t="s">
        <v>17088</v>
      </c>
      <c r="C6587" s="2" t="s">
        <v>17075</v>
      </c>
      <c r="D6587" s="3">
        <v>16389</v>
      </c>
      <c r="E6587" s="3">
        <v>16373</v>
      </c>
      <c r="F6587" s="3">
        <v>65418</v>
      </c>
      <c r="G6587" s="3">
        <v>19487</v>
      </c>
      <c r="H6587" s="3">
        <v>58.062600000000003</v>
      </c>
      <c r="I6587" s="30">
        <v>870.43601000000001</v>
      </c>
      <c r="J6587" s="30">
        <v>870.43504470000005</v>
      </c>
      <c r="K6587" s="30">
        <v>9.7000000000000005E-4</v>
      </c>
      <c r="L6587" s="3">
        <v>3</v>
      </c>
      <c r="M6587" s="3">
        <v>3</v>
      </c>
      <c r="N6587" s="10">
        <f t="shared" si="714"/>
        <v>1</v>
      </c>
      <c r="O6587" s="35">
        <v>3</v>
      </c>
      <c r="P6587" s="17"/>
      <c r="Q6587" s="40">
        <v>2609.2884300000001</v>
      </c>
      <c r="R6587" s="40">
        <v>870.43433000000005</v>
      </c>
      <c r="S6587" s="18">
        <f t="shared" si="715"/>
        <v>1.9300709336278368</v>
      </c>
      <c r="T6587" s="18">
        <f t="shared" si="716"/>
        <v>0.82108434303501865</v>
      </c>
      <c r="U6587" s="18">
        <f t="shared" si="717"/>
        <v>0.65484549526571445</v>
      </c>
      <c r="V6587" s="30">
        <v>870.43489999999997</v>
      </c>
      <c r="W6587" s="3" t="s">
        <v>47</v>
      </c>
      <c r="AD6587" s="3" t="s">
        <v>47</v>
      </c>
      <c r="AK6587" s="3" t="s">
        <v>47</v>
      </c>
      <c r="AU6587" s="3">
        <v>0</v>
      </c>
      <c r="AV6587" s="3">
        <v>3</v>
      </c>
      <c r="AW6587" s="3">
        <v>2</v>
      </c>
      <c r="AX6587" s="3">
        <v>2</v>
      </c>
      <c r="AY6587" s="3">
        <v>66.67</v>
      </c>
      <c r="AZ6587" s="6" t="str">
        <f t="shared" si="718"/>
        <v>3115.2</v>
      </c>
      <c r="BC6587" s="12" t="s">
        <v>20242</v>
      </c>
      <c r="BI6587" s="12" t="s">
        <v>594</v>
      </c>
      <c r="BJ6587" s="12">
        <f t="shared" si="719"/>
        <v>0</v>
      </c>
      <c r="BK6587" s="12">
        <f t="shared" si="720"/>
        <v>2</v>
      </c>
      <c r="BR6587" s="3" t="s">
        <v>594</v>
      </c>
      <c r="BZ6587" s="3" t="s">
        <v>20287</v>
      </c>
      <c r="CQ6587" s="3" t="str">
        <f>CONCATENATE(baseURL!$A$1,baseURL!$B$1,baseURL!$C$1,".",C6587,".",L6587,".pkl&amp;seq=",BC6587,"&amp;varMods=ReducedCys-C")</f>
        <v>http://proteomics.broadinstitute.org/millscripts/viewfeed.pl?side=xl&amp;cycle=1&amp;fixedMods=iaaC&amp;file=msdataSM/iPRG2012_nd/cpick_in/iPRG2012_nd.3115.2.3.pkl&amp;seq=ANGTTVLVGMPAGAKccSDVFNQVVK&amp;varMods=ReducedCys-C</v>
      </c>
    </row>
    <row r="6588" spans="1:95" x14ac:dyDescent="0.2">
      <c r="A6588" s="3">
        <v>674</v>
      </c>
      <c r="B6588" s="2" t="s">
        <v>17089</v>
      </c>
      <c r="C6588" s="2" t="s">
        <v>17077</v>
      </c>
      <c r="D6588" s="3">
        <v>16390</v>
      </c>
      <c r="E6588" s="3">
        <v>16374</v>
      </c>
      <c r="F6588" s="3">
        <v>65419</v>
      </c>
      <c r="G6588" s="3">
        <v>19488</v>
      </c>
      <c r="H6588" s="3">
        <v>58.066000000000003</v>
      </c>
      <c r="I6588" s="30">
        <v>938.19821999999999</v>
      </c>
      <c r="J6588" s="30">
        <v>938.19609720000005</v>
      </c>
      <c r="K6588" s="30">
        <v>2.1199999999999999E-3</v>
      </c>
      <c r="L6588" s="3">
        <v>5</v>
      </c>
      <c r="M6588" s="3">
        <v>5</v>
      </c>
      <c r="N6588" s="10">
        <f t="shared" si="714"/>
        <v>1</v>
      </c>
      <c r="O6588" s="35">
        <v>5</v>
      </c>
      <c r="P6588" s="17"/>
      <c r="Q6588" s="40">
        <v>4686.9461600000004</v>
      </c>
      <c r="R6588" s="40">
        <v>938.19505000000004</v>
      </c>
      <c r="S6588" s="18">
        <f t="shared" si="715"/>
        <v>3.3788283150231906</v>
      </c>
      <c r="T6588" s="18">
        <f t="shared" si="716"/>
        <v>1.1161858080751397</v>
      </c>
      <c r="U6588" s="18">
        <f t="shared" si="717"/>
        <v>1.0125826180695625</v>
      </c>
      <c r="V6588" s="30">
        <v>938.19600000000003</v>
      </c>
      <c r="W6588" s="3" t="s">
        <v>47</v>
      </c>
      <c r="X6588" s="3" t="s">
        <v>47</v>
      </c>
      <c r="Y6588" s="3" t="s">
        <v>48</v>
      </c>
      <c r="Z6588" s="3" t="s">
        <v>47</v>
      </c>
      <c r="AA6588" s="3" t="s">
        <v>47</v>
      </c>
      <c r="AC6588" s="3" t="s">
        <v>47</v>
      </c>
      <c r="AD6588" s="3" t="s">
        <v>47</v>
      </c>
      <c r="AE6588" s="3" t="s">
        <v>47</v>
      </c>
      <c r="AF6588" s="3" t="s">
        <v>47</v>
      </c>
      <c r="AK6588" s="3" t="s">
        <v>47</v>
      </c>
      <c r="AL6588" s="3" t="s">
        <v>47</v>
      </c>
      <c r="AO6588" s="3" t="s">
        <v>48</v>
      </c>
      <c r="AP6588" s="3" t="s">
        <v>48</v>
      </c>
      <c r="AR6588" s="3" t="s">
        <v>48</v>
      </c>
      <c r="AU6588" s="3">
        <v>0</v>
      </c>
      <c r="AV6588" s="3">
        <v>10</v>
      </c>
      <c r="AW6588" s="3">
        <v>3</v>
      </c>
      <c r="AX6588" s="3">
        <v>8</v>
      </c>
      <c r="AY6588" s="3">
        <v>80</v>
      </c>
      <c r="AZ6588" s="6" t="str">
        <f t="shared" si="718"/>
        <v>3115.3</v>
      </c>
      <c r="BC6588" s="12" t="s">
        <v>16878</v>
      </c>
      <c r="BF6588" s="12" t="s">
        <v>1468</v>
      </c>
      <c r="BJ6588" s="12">
        <f t="shared" si="719"/>
        <v>0</v>
      </c>
      <c r="BK6588" s="12">
        <f t="shared" si="720"/>
        <v>0</v>
      </c>
      <c r="BZ6588" s="3" t="s">
        <v>16880</v>
      </c>
      <c r="CB6588" s="3" t="s">
        <v>17090</v>
      </c>
      <c r="CQ6588" s="3" t="str">
        <f>CONCATENATE(baseURL!$A$1,baseURL!$B$1,baseURL!$C$1,".",C6588,".",L6588,".pkl&amp;seq=",BC6588)</f>
        <v>http://proteomics.broadinstitute.org/millscripts/viewfeed.pl?side=xl&amp;cycle=1&amp;fixedMods=iaaC&amp;file=msdataSM/iPRG2012_nd/cpick_in/iPRG2012_nd.3115.3.5.pkl&amp;seq=FATVPTGGASSAAAGAAGAAAGGDAAEEEKEEEAKEEsDDDMGFGLFD</v>
      </c>
    </row>
    <row r="6589" spans="1:95" x14ac:dyDescent="0.2">
      <c r="A6589" s="3">
        <v>7575</v>
      </c>
      <c r="B6589" s="2" t="s">
        <v>17091</v>
      </c>
      <c r="C6589" s="2" t="s">
        <v>17092</v>
      </c>
      <c r="D6589" s="3">
        <v>16391</v>
      </c>
      <c r="E6589" s="3">
        <v>16375</v>
      </c>
      <c r="F6589" s="3">
        <v>65420</v>
      </c>
      <c r="G6589" s="3">
        <v>19489</v>
      </c>
      <c r="H6589" s="3">
        <v>58.069299999999998</v>
      </c>
      <c r="I6589" s="30">
        <v>985.16990999999996</v>
      </c>
      <c r="J6589" s="30">
        <v>985.16875389999996</v>
      </c>
      <c r="K6589" s="30">
        <v>1.16E-3</v>
      </c>
      <c r="L6589" s="3">
        <v>3</v>
      </c>
      <c r="M6589" s="3">
        <v>3</v>
      </c>
      <c r="N6589" s="10">
        <f t="shared" si="714"/>
        <v>1</v>
      </c>
      <c r="O6589" s="35">
        <v>3</v>
      </c>
      <c r="P6589" s="17"/>
      <c r="Q6589" s="40">
        <v>2953.4901599999998</v>
      </c>
      <c r="R6589" s="40">
        <v>985.16823999999997</v>
      </c>
      <c r="S6589" s="18">
        <f t="shared" si="715"/>
        <v>1.6951419383861466</v>
      </c>
      <c r="T6589" s="18">
        <f t="shared" si="716"/>
        <v>0.52163679168868504</v>
      </c>
      <c r="U6589" s="18">
        <f t="shared" si="717"/>
        <v>0.26391431378835772</v>
      </c>
      <c r="V6589" s="30">
        <v>985.16849999999999</v>
      </c>
      <c r="W6589" s="3" t="s">
        <v>47</v>
      </c>
      <c r="X6589" s="3" t="s">
        <v>47</v>
      </c>
      <c r="Y6589" s="3" t="s">
        <v>47</v>
      </c>
      <c r="Z6589" s="3" t="s">
        <v>47</v>
      </c>
      <c r="AA6589" s="3" t="s">
        <v>65</v>
      </c>
      <c r="AB6589" s="12" t="s">
        <v>47</v>
      </c>
      <c r="AC6589" s="3" t="s">
        <v>47</v>
      </c>
      <c r="AD6589" s="3" t="s">
        <v>47</v>
      </c>
      <c r="AE6589" s="3" t="s">
        <v>65</v>
      </c>
      <c r="AF6589" s="3" t="s">
        <v>47</v>
      </c>
      <c r="AG6589" s="3" t="s">
        <v>47</v>
      </c>
      <c r="AI6589" s="3" t="s">
        <v>65</v>
      </c>
      <c r="AJ6589" s="3" t="s">
        <v>47</v>
      </c>
      <c r="AK6589" s="3" t="s">
        <v>47</v>
      </c>
      <c r="AL6589" s="3" t="s">
        <v>47</v>
      </c>
      <c r="AM6589" s="3" t="s">
        <v>47</v>
      </c>
      <c r="AN6589" s="3" t="s">
        <v>47</v>
      </c>
      <c r="AO6589" s="3" t="s">
        <v>65</v>
      </c>
      <c r="AU6589" s="3">
        <v>4</v>
      </c>
      <c r="AV6589" s="3">
        <v>14</v>
      </c>
      <c r="AW6589" s="3">
        <v>1</v>
      </c>
      <c r="AX6589" s="3">
        <v>14</v>
      </c>
      <c r="AY6589" s="3">
        <v>100</v>
      </c>
      <c r="AZ6589" s="6" t="str">
        <f t="shared" si="718"/>
        <v>3115.4</v>
      </c>
      <c r="BC6589" s="12" t="s">
        <v>17006</v>
      </c>
      <c r="BJ6589" s="12">
        <f t="shared" si="719"/>
        <v>0</v>
      </c>
      <c r="BK6589" s="12">
        <f t="shared" si="720"/>
        <v>0</v>
      </c>
      <c r="BW6589" s="3" t="s">
        <v>16673</v>
      </c>
      <c r="CA6589" s="3" t="s">
        <v>16673</v>
      </c>
      <c r="CE6589" s="3" t="s">
        <v>16673</v>
      </c>
      <c r="CK6589" s="3" t="s">
        <v>16673</v>
      </c>
      <c r="CQ6589" s="3" t="str">
        <f>CONCATENATE(baseURL!$A$1,baseURL!$B$1,baseURL!$C$1,".",C6589,".",L6589,".pkl&amp;seq=",BC6589)</f>
        <v>http://proteomics.broadinstitute.org/millscripts/viewfeed.pl?side=xl&amp;cycle=1&amp;fixedMods=iaaC&amp;file=msdataSM/iPRG2012_nd/cpick_in/iPRG2012_nd.3115.4.3.pkl&amp;seq=DGKAPEAEQVLSAAATFPLAQPATDVEAR</v>
      </c>
    </row>
    <row r="6590" spans="1:95" x14ac:dyDescent="0.2">
      <c r="A6590" s="3">
        <v>5957</v>
      </c>
      <c r="B6590" s="2" t="s">
        <v>17093</v>
      </c>
      <c r="C6590" s="2" t="s">
        <v>17085</v>
      </c>
      <c r="D6590" s="3">
        <v>16394</v>
      </c>
      <c r="E6590" s="3">
        <v>16378</v>
      </c>
      <c r="F6590" s="3">
        <v>65439</v>
      </c>
      <c r="G6590" s="3">
        <v>19493</v>
      </c>
      <c r="H6590" s="3">
        <v>58.084699999999998</v>
      </c>
      <c r="I6590" s="30">
        <v>862.95191</v>
      </c>
      <c r="J6590" s="30">
        <v>862.95316339999999</v>
      </c>
      <c r="K6590" s="30">
        <v>-1.25E-3</v>
      </c>
      <c r="L6590" s="3">
        <v>4</v>
      </c>
      <c r="M6590" s="3">
        <v>4</v>
      </c>
      <c r="N6590" s="10">
        <f t="shared" si="714"/>
        <v>1</v>
      </c>
      <c r="O6590" s="35">
        <v>4</v>
      </c>
      <c r="P6590" s="17"/>
      <c r="Q6590" s="40">
        <v>3448.7846100000002</v>
      </c>
      <c r="R6590" s="40">
        <v>862.95160999999996</v>
      </c>
      <c r="S6590" s="18">
        <f t="shared" si="715"/>
        <v>0.34764405855663294</v>
      </c>
      <c r="T6590" s="18">
        <f t="shared" si="716"/>
        <v>1.8001009350157469</v>
      </c>
      <c r="U6590" s="18">
        <f t="shared" si="717"/>
        <v>1.8425135102052386</v>
      </c>
      <c r="V6590" s="30">
        <v>862.95320000000004</v>
      </c>
      <c r="W6590" s="3" t="s">
        <v>47</v>
      </c>
      <c r="X6590" s="3" t="s">
        <v>47</v>
      </c>
      <c r="Y6590" s="3" t="s">
        <v>47</v>
      </c>
      <c r="Z6590" s="3" t="s">
        <v>47</v>
      </c>
      <c r="AA6590" s="3" t="s">
        <v>47</v>
      </c>
      <c r="AB6590" s="12" t="s">
        <v>47</v>
      </c>
      <c r="AC6590" s="3" t="s">
        <v>47</v>
      </c>
      <c r="AD6590" s="3" t="s">
        <v>47</v>
      </c>
      <c r="AE6590" s="3" t="s">
        <v>47</v>
      </c>
      <c r="AF6590" s="3" t="s">
        <v>47</v>
      </c>
      <c r="AG6590" s="3" t="s">
        <v>52</v>
      </c>
      <c r="AI6590" s="3" t="s">
        <v>47</v>
      </c>
      <c r="AJ6590" s="3" t="s">
        <v>47</v>
      </c>
      <c r="AK6590" s="3" t="s">
        <v>47</v>
      </c>
      <c r="AL6590" s="3" t="s">
        <v>47</v>
      </c>
      <c r="AM6590" s="3" t="s">
        <v>47</v>
      </c>
      <c r="AU6590" s="3">
        <v>0</v>
      </c>
      <c r="AV6590" s="3">
        <v>15</v>
      </c>
      <c r="AW6590" s="3">
        <v>1</v>
      </c>
      <c r="AX6590" s="3">
        <v>15</v>
      </c>
      <c r="AY6590" s="3">
        <v>100</v>
      </c>
      <c r="AZ6590" s="6" t="str">
        <f t="shared" si="718"/>
        <v>3116.2</v>
      </c>
      <c r="BC6590" s="12" t="s">
        <v>17094</v>
      </c>
      <c r="BJ6590" s="12">
        <f t="shared" si="719"/>
        <v>0</v>
      </c>
      <c r="BK6590" s="12">
        <f t="shared" si="720"/>
        <v>0</v>
      </c>
      <c r="CQ6590" s="3" t="str">
        <f>CONCATENATE(baseURL!$A$1,baseURL!$B$1,baseURL!$C$1,".",C6590,".",L6590,".pkl&amp;seq=",BC6590)</f>
        <v>http://proteomics.broadinstitute.org/millscripts/viewfeed.pl?side=xl&amp;cycle=1&amp;fixedMods=iaaC&amp;file=msdataSM/iPRG2012_nd/cpick_in/iPRG2012_nd.3116.2.4.pkl&amp;seq=LVNSLKKDDDDVLAPLPNADGDLPALSDGVFPK</v>
      </c>
    </row>
    <row r="6591" spans="1:95" x14ac:dyDescent="0.2">
      <c r="A6591" s="3">
        <v>7402</v>
      </c>
      <c r="B6591" s="2" t="s">
        <v>17095</v>
      </c>
      <c r="C6591" s="2" t="s">
        <v>17088</v>
      </c>
      <c r="D6591" s="3">
        <v>16395</v>
      </c>
      <c r="E6591" s="3">
        <v>16379</v>
      </c>
      <c r="F6591" s="3">
        <v>65440</v>
      </c>
      <c r="G6591" s="3">
        <v>19494</v>
      </c>
      <c r="H6591" s="3">
        <v>58.087200000000003</v>
      </c>
      <c r="I6591" s="30">
        <v>927.95333000000005</v>
      </c>
      <c r="J6591" s="30">
        <v>927.95521389999999</v>
      </c>
      <c r="K6591" s="30">
        <v>-1.8799999999999999E-3</v>
      </c>
      <c r="L6591" s="3">
        <v>4</v>
      </c>
      <c r="M6591" s="3">
        <v>4</v>
      </c>
      <c r="N6591" s="10">
        <f t="shared" si="714"/>
        <v>1</v>
      </c>
      <c r="O6591" s="35">
        <v>4</v>
      </c>
      <c r="P6591" s="17"/>
      <c r="Q6591" s="40">
        <v>3708.8002700000002</v>
      </c>
      <c r="R6591" s="40">
        <v>927.95552999999995</v>
      </c>
      <c r="S6591" s="18">
        <f t="shared" si="715"/>
        <v>-2.3708032645729289</v>
      </c>
      <c r="T6591" s="18">
        <f t="shared" si="716"/>
        <v>-0.34064132358112681</v>
      </c>
      <c r="U6591" s="18">
        <f t="shared" si="717"/>
        <v>-0.35562048966143667</v>
      </c>
      <c r="V6591" s="30">
        <v>927.95519999999999</v>
      </c>
      <c r="W6591" s="3" t="s">
        <v>47</v>
      </c>
      <c r="Y6591" s="3" t="s">
        <v>47</v>
      </c>
      <c r="Z6591" s="3" t="s">
        <v>52</v>
      </c>
      <c r="AA6591" s="3" t="s">
        <v>47</v>
      </c>
      <c r="AB6591" s="12" t="s">
        <v>47</v>
      </c>
      <c r="AC6591" s="3" t="s">
        <v>52</v>
      </c>
      <c r="AD6591" s="3" t="s">
        <v>52</v>
      </c>
      <c r="AG6591" s="3" t="s">
        <v>48</v>
      </c>
      <c r="AO6591" s="3" t="s">
        <v>47</v>
      </c>
      <c r="AU6591" s="3">
        <v>0</v>
      </c>
      <c r="AV6591" s="3">
        <v>5</v>
      </c>
      <c r="AW6591" s="3">
        <v>1</v>
      </c>
      <c r="AX6591" s="3">
        <v>5</v>
      </c>
      <c r="AY6591" s="3">
        <v>100</v>
      </c>
      <c r="AZ6591" s="6" t="str">
        <f t="shared" si="718"/>
        <v>3116.3</v>
      </c>
      <c r="BC6591" s="12" t="s">
        <v>16974</v>
      </c>
      <c r="BJ6591" s="12">
        <f t="shared" si="719"/>
        <v>0</v>
      </c>
      <c r="BK6591" s="12">
        <f t="shared" si="720"/>
        <v>0</v>
      </c>
      <c r="BR6591" s="3" t="s">
        <v>114</v>
      </c>
      <c r="CQ6591" s="3" t="str">
        <f>CONCATENATE(baseURL!$A$1,baseURL!$B$1,baseURL!$C$1,".",C6591,".",L6591,".pkl&amp;seq=",BC6591)</f>
        <v>http://proteomics.broadinstitute.org/millscripts/viewfeed.pl?side=xl&amp;cycle=1&amp;fixedMods=iaaC&amp;file=msdataSM/iPRG2012_nd/cpick_in/iPRG2012_nd.3116.3.4.pkl&amp;seq=qGKLEVPGYVDLVKTSSGNEMPPQDAEGWFYKR</v>
      </c>
    </row>
    <row r="6592" spans="1:95" x14ac:dyDescent="0.2">
      <c r="A6592" s="3">
        <v>673</v>
      </c>
      <c r="B6592" s="2" t="s">
        <v>17096</v>
      </c>
      <c r="C6592" s="2" t="s">
        <v>17089</v>
      </c>
      <c r="D6592" s="3">
        <v>16396</v>
      </c>
      <c r="E6592" s="3">
        <v>16380</v>
      </c>
      <c r="F6592" s="3">
        <v>65441</v>
      </c>
      <c r="G6592" s="3">
        <v>19495</v>
      </c>
      <c r="H6592" s="3">
        <v>58.089700000000001</v>
      </c>
      <c r="I6592" s="30">
        <v>938.20070999999996</v>
      </c>
      <c r="J6592" s="30">
        <v>938.19609720000005</v>
      </c>
      <c r="K6592" s="30">
        <v>4.6100000000000004E-3</v>
      </c>
      <c r="L6592" s="3">
        <v>5</v>
      </c>
      <c r="M6592" s="3">
        <v>5</v>
      </c>
      <c r="N6592" s="10">
        <f t="shared" si="714"/>
        <v>1</v>
      </c>
      <c r="O6592" s="35">
        <v>5</v>
      </c>
      <c r="P6592" s="17"/>
      <c r="Q6592" s="40">
        <v>4686.9461600000004</v>
      </c>
      <c r="R6592" s="40">
        <v>938.19505000000004</v>
      </c>
      <c r="S6592" s="18">
        <f t="shared" si="715"/>
        <v>6.0328606508004157</v>
      </c>
      <c r="T6592" s="18">
        <f t="shared" si="716"/>
        <v>1.1161858080751397</v>
      </c>
      <c r="U6592" s="18">
        <f t="shared" si="717"/>
        <v>1.0125826180695625</v>
      </c>
      <c r="V6592" s="30">
        <v>938.19600000000003</v>
      </c>
      <c r="W6592" s="3" t="s">
        <v>47</v>
      </c>
      <c r="X6592" s="3" t="s">
        <v>47</v>
      </c>
      <c r="Y6592" s="3" t="s">
        <v>47</v>
      </c>
      <c r="Z6592" s="3" t="s">
        <v>47</v>
      </c>
      <c r="AA6592" s="3" t="s">
        <v>47</v>
      </c>
      <c r="AB6592" s="12" t="s">
        <v>52</v>
      </c>
      <c r="AC6592" s="3" t="s">
        <v>47</v>
      </c>
      <c r="AD6592" s="3" t="s">
        <v>47</v>
      </c>
      <c r="AE6592" s="3" t="s">
        <v>47</v>
      </c>
      <c r="AF6592" s="3" t="s">
        <v>48</v>
      </c>
      <c r="AK6592" s="3" t="s">
        <v>47</v>
      </c>
      <c r="AL6592" s="3" t="s">
        <v>47</v>
      </c>
      <c r="AO6592" s="3" t="s">
        <v>47</v>
      </c>
      <c r="AP6592" s="3" t="s">
        <v>48</v>
      </c>
      <c r="AU6592" s="3">
        <v>0</v>
      </c>
      <c r="AV6592" s="3">
        <v>11</v>
      </c>
      <c r="AW6592" s="3">
        <v>3</v>
      </c>
      <c r="AX6592" s="3">
        <v>9</v>
      </c>
      <c r="AY6592" s="3">
        <v>81.819999999999993</v>
      </c>
      <c r="AZ6592" s="6" t="str">
        <f t="shared" si="718"/>
        <v>3116.4</v>
      </c>
      <c r="BC6592" s="12" t="s">
        <v>16878</v>
      </c>
      <c r="BF6592" s="12" t="s">
        <v>1468</v>
      </c>
      <c r="BJ6592" s="12">
        <f t="shared" si="719"/>
        <v>0</v>
      </c>
      <c r="BK6592" s="12">
        <f t="shared" si="720"/>
        <v>0</v>
      </c>
      <c r="BU6592" s="3" t="s">
        <v>17097</v>
      </c>
      <c r="BZ6592" s="3" t="s">
        <v>16880</v>
      </c>
      <c r="CQ6592" s="3" t="str">
        <f>CONCATENATE(baseURL!$A$1,baseURL!$B$1,baseURL!$C$1,".",C6592,".",L6592,".pkl&amp;seq=",BC6592)</f>
        <v>http://proteomics.broadinstitute.org/millscripts/viewfeed.pl?side=xl&amp;cycle=1&amp;fixedMods=iaaC&amp;file=msdataSM/iPRG2012_nd/cpick_in/iPRG2012_nd.3116.4.5.pkl&amp;seq=FATVPTGGASSAAAGAAGAAAGGDAAEEEKEEEAKEEsDDDMGFGLFD</v>
      </c>
    </row>
    <row r="6593" spans="1:99" x14ac:dyDescent="0.2">
      <c r="A6593" s="3">
        <v>7508</v>
      </c>
      <c r="B6593" s="2" t="s">
        <v>17098</v>
      </c>
      <c r="C6593" s="2" t="s">
        <v>17091</v>
      </c>
      <c r="D6593" s="3">
        <v>16397</v>
      </c>
      <c r="E6593" s="3">
        <v>16381</v>
      </c>
      <c r="F6593" s="3">
        <v>65442</v>
      </c>
      <c r="G6593" s="3">
        <v>19496</v>
      </c>
      <c r="H6593" s="3">
        <v>58.093000000000004</v>
      </c>
      <c r="I6593" s="30">
        <v>960.80933000000005</v>
      </c>
      <c r="J6593" s="30">
        <v>960.99964820000002</v>
      </c>
      <c r="K6593" s="30">
        <v>-0.19031999999999999</v>
      </c>
      <c r="L6593" s="3">
        <v>5</v>
      </c>
      <c r="M6593" s="3">
        <v>5</v>
      </c>
      <c r="N6593" s="10">
        <f t="shared" si="714"/>
        <v>1</v>
      </c>
      <c r="O6593" s="35">
        <v>5</v>
      </c>
      <c r="P6593" s="17"/>
      <c r="Q6593" s="40">
        <v>4799.9639800000004</v>
      </c>
      <c r="R6593" s="40">
        <v>960.79862000000003</v>
      </c>
      <c r="S6593" s="18">
        <f t="shared" si="715"/>
        <v>11.146976876400297</v>
      </c>
      <c r="T6593" s="18">
        <f t="shared" si="716"/>
        <v>209.23031717093443</v>
      </c>
      <c r="U6593" s="18">
        <f t="shared" si="717"/>
        <v>208.97199040524106</v>
      </c>
      <c r="V6593" s="30">
        <v>960.99940000000004</v>
      </c>
      <c r="W6593" s="3" t="s">
        <v>47</v>
      </c>
      <c r="X6593" s="3" t="s">
        <v>47</v>
      </c>
      <c r="Y6593" s="3" t="s">
        <v>47</v>
      </c>
      <c r="AC6593" s="3" t="s">
        <v>47</v>
      </c>
      <c r="AD6593" s="3" t="s">
        <v>47</v>
      </c>
      <c r="AF6593" s="3" t="s">
        <v>47</v>
      </c>
      <c r="AG6593" s="3" t="s">
        <v>52</v>
      </c>
      <c r="AK6593" s="3" t="s">
        <v>47</v>
      </c>
      <c r="AL6593" s="3" t="s">
        <v>52</v>
      </c>
      <c r="AO6593" s="3" t="s">
        <v>47</v>
      </c>
      <c r="AR6593" s="3" t="s">
        <v>47</v>
      </c>
      <c r="AU6593" s="3">
        <v>0</v>
      </c>
      <c r="AV6593" s="3">
        <v>9</v>
      </c>
      <c r="AW6593" s="3">
        <v>2</v>
      </c>
      <c r="AX6593" s="3">
        <v>8</v>
      </c>
      <c r="AY6593" s="3">
        <v>88.89</v>
      </c>
      <c r="AZ6593" s="6" t="str">
        <f t="shared" si="718"/>
        <v>3116.5</v>
      </c>
      <c r="BC6593" s="12" t="s">
        <v>16979</v>
      </c>
      <c r="BF6593" s="12" t="s">
        <v>1468</v>
      </c>
      <c r="BJ6593" s="12">
        <f t="shared" si="719"/>
        <v>0</v>
      </c>
      <c r="BK6593" s="12">
        <f t="shared" si="720"/>
        <v>0</v>
      </c>
      <c r="CK6593" s="3" t="s">
        <v>17099</v>
      </c>
      <c r="CQ6593" s="3" t="str">
        <f>CONCATENATE(baseURL!$A$1,baseURL!$B$1,baseURL!$C$1,".",C6593,".",L6593,".pkl&amp;seq=",BC6593)</f>
        <v>http://proteomics.broadinstitute.org/millscripts/viewfeed.pl?side=xl&amp;cycle=1&amp;fixedMods=iaaC&amp;file=msdataSM/iPRG2012_nd/cpick_in/iPRG2012_nd.3116.5.5.pkl&amp;seq=ADEFDSFPAASAAAAEEEEDDDVDLFGsDDEEADAEAEKLKAER</v>
      </c>
      <c r="CU6593" s="12"/>
    </row>
    <row r="6594" spans="1:99" x14ac:dyDescent="0.2">
      <c r="A6594" s="3">
        <v>6436</v>
      </c>
      <c r="B6594" s="2" t="s">
        <v>17100</v>
      </c>
      <c r="C6594" s="2" t="s">
        <v>17101</v>
      </c>
      <c r="D6594" s="3">
        <v>16399</v>
      </c>
      <c r="E6594" s="3">
        <v>16383</v>
      </c>
      <c r="F6594" s="3">
        <v>65459</v>
      </c>
      <c r="G6594" s="3">
        <v>19499</v>
      </c>
      <c r="H6594" s="3">
        <v>58.1051</v>
      </c>
      <c r="I6594" s="30">
        <v>503.30031000000002</v>
      </c>
      <c r="J6594" s="30">
        <v>503.29834360000001</v>
      </c>
      <c r="K6594" s="30">
        <v>1.97E-3</v>
      </c>
      <c r="L6594" s="3">
        <v>2</v>
      </c>
      <c r="M6594" s="3">
        <v>2</v>
      </c>
      <c r="N6594" s="10">
        <f t="shared" ref="N6594:N6657" si="721">IF(AND(M6594&gt;0,L6594&gt;0), IF(M6594=L6594,1,-1), 1)</f>
        <v>1</v>
      </c>
      <c r="O6594" s="35">
        <v>2</v>
      </c>
      <c r="P6594" s="17"/>
      <c r="Q6594" s="40">
        <v>1005.5880100000001</v>
      </c>
      <c r="R6594" s="40">
        <v>503.29764</v>
      </c>
      <c r="S6594" s="18">
        <f t="shared" ref="S6594:S6657" si="722">1000000*(I6594-R6594)/R6594</f>
        <v>5.3050119607619557</v>
      </c>
      <c r="T6594" s="18">
        <f t="shared" ref="T6594:T6657" si="723">1000000*(J6594-R6594)/R6594</f>
        <v>1.3979799309380114</v>
      </c>
      <c r="U6594" s="18">
        <f t="shared" ref="U6594:U6657" si="724">1000000*(V6594-R6594)/R6594</f>
        <v>0.91397209805211888</v>
      </c>
      <c r="V6594" s="30">
        <v>503.29809999999998</v>
      </c>
      <c r="W6594" s="3" t="s">
        <v>47</v>
      </c>
      <c r="X6594" s="3" t="s">
        <v>47</v>
      </c>
      <c r="Y6594" s="3" t="s">
        <v>47</v>
      </c>
      <c r="Z6594" s="3" t="s">
        <v>47</v>
      </c>
      <c r="AA6594" s="3" t="s">
        <v>47</v>
      </c>
      <c r="AB6594" s="12" t="s">
        <v>47</v>
      </c>
      <c r="AC6594" s="3" t="s">
        <v>47</v>
      </c>
      <c r="AD6594" s="3" t="s">
        <v>47</v>
      </c>
      <c r="AE6594" s="3" t="s">
        <v>47</v>
      </c>
      <c r="AF6594" s="3" t="s">
        <v>47</v>
      </c>
      <c r="AG6594" s="3" t="s">
        <v>47</v>
      </c>
      <c r="AH6594" s="3" t="s">
        <v>47</v>
      </c>
      <c r="AI6594" s="3" t="s">
        <v>47</v>
      </c>
      <c r="AJ6594" s="3" t="s">
        <v>47</v>
      </c>
      <c r="AK6594" s="3" t="s">
        <v>47</v>
      </c>
      <c r="AL6594" s="3" t="s">
        <v>47</v>
      </c>
      <c r="AU6594" s="3">
        <v>0</v>
      </c>
      <c r="AV6594" s="3">
        <v>16</v>
      </c>
      <c r="AW6594" s="3">
        <v>1</v>
      </c>
      <c r="AX6594" s="3">
        <v>16</v>
      </c>
      <c r="AY6594" s="3">
        <v>100</v>
      </c>
      <c r="AZ6594" s="6" t="str">
        <f t="shared" ref="AZ6594:AZ6657" si="725">HYPERLINK(CQ6594,C6594)</f>
        <v>3117.1</v>
      </c>
      <c r="BC6594" s="12" t="s">
        <v>17102</v>
      </c>
      <c r="BJ6594" s="12">
        <f t="shared" ref="BJ6594:BJ6657" si="726">LEN(BC6594)-LEN(SUBSTITUTE(BC6594,"C",""))</f>
        <v>0</v>
      </c>
      <c r="BK6594" s="12">
        <f t="shared" ref="BK6594:BK6657" si="727">LEN(BC6594)-LEN(SUBSTITUTE(BC6594,"c",""))</f>
        <v>0</v>
      </c>
      <c r="CQ6594" s="3" t="str">
        <f>CONCATENATE(baseURL!$A$1,baseURL!$B$1,baseURL!$C$1,".",C6594,".",L6594,".pkl&amp;seq=",BC6594)</f>
        <v>http://proteomics.broadinstitute.org/millscripts/viewfeed.pl?side=xl&amp;cycle=1&amp;fixedMods=iaaC&amp;file=msdataSM/iPRG2012_nd/cpick_in/iPRG2012_nd.3117.1.2.pkl&amp;seq=LAWTVLFR</v>
      </c>
    </row>
    <row r="6595" spans="1:99" x14ac:dyDescent="0.2">
      <c r="A6595" s="3">
        <v>4646</v>
      </c>
      <c r="B6595" s="2" t="s">
        <v>17103</v>
      </c>
      <c r="C6595" s="2" t="s">
        <v>17096</v>
      </c>
      <c r="D6595" s="3">
        <v>16403</v>
      </c>
      <c r="E6595" s="3">
        <v>16387</v>
      </c>
      <c r="F6595" s="3">
        <v>65463</v>
      </c>
      <c r="G6595" s="3">
        <v>19503</v>
      </c>
      <c r="H6595" s="3">
        <v>58.115099999999998</v>
      </c>
      <c r="I6595" s="30">
        <v>827.06411000000003</v>
      </c>
      <c r="J6595" s="30">
        <v>827.45763499999998</v>
      </c>
      <c r="K6595" s="30">
        <v>-0.39351999999999998</v>
      </c>
      <c r="L6595" s="3">
        <v>0</v>
      </c>
      <c r="M6595" s="3">
        <v>3</v>
      </c>
      <c r="N6595" s="10">
        <f t="shared" si="721"/>
        <v>1</v>
      </c>
      <c r="O6595" s="35">
        <v>3</v>
      </c>
      <c r="P6595" s="17"/>
      <c r="Q6595" s="40">
        <v>2480.3581399999998</v>
      </c>
      <c r="R6595" s="40">
        <v>827.45757000000003</v>
      </c>
      <c r="S6595" s="18">
        <f t="shared" si="722"/>
        <v>-475.50474400760464</v>
      </c>
      <c r="T6595" s="18">
        <f t="shared" si="723"/>
        <v>7.8553876725760821E-2</v>
      </c>
      <c r="U6595" s="18">
        <f t="shared" si="724"/>
        <v>-8.4596482754566688E-2</v>
      </c>
      <c r="V6595" s="30">
        <v>827.45749999999998</v>
      </c>
      <c r="W6595" s="3" t="s">
        <v>47</v>
      </c>
      <c r="X6595" s="3" t="s">
        <v>47</v>
      </c>
      <c r="Y6595" s="3" t="s">
        <v>47</v>
      </c>
      <c r="Z6595" s="3" t="s">
        <v>47</v>
      </c>
      <c r="AA6595" s="3" t="s">
        <v>48</v>
      </c>
      <c r="AB6595" s="12" t="s">
        <v>47</v>
      </c>
      <c r="AC6595" s="3" t="s">
        <v>47</v>
      </c>
      <c r="AD6595" s="3" t="s">
        <v>47</v>
      </c>
      <c r="AE6595" s="3" t="s">
        <v>47</v>
      </c>
      <c r="AF6595" s="3" t="s">
        <v>47</v>
      </c>
      <c r="AI6595" s="3" t="s">
        <v>47</v>
      </c>
      <c r="AK6595" s="3" t="s">
        <v>47</v>
      </c>
      <c r="AL6595" s="3" t="s">
        <v>47</v>
      </c>
      <c r="AM6595" s="3" t="s">
        <v>47</v>
      </c>
      <c r="AN6595" s="3" t="s">
        <v>47</v>
      </c>
      <c r="AU6595" s="3">
        <v>0</v>
      </c>
      <c r="AV6595" s="3">
        <v>14</v>
      </c>
      <c r="AW6595" s="3">
        <v>1</v>
      </c>
      <c r="AX6595" s="3">
        <v>14</v>
      </c>
      <c r="AY6595" s="3">
        <v>100</v>
      </c>
      <c r="AZ6595" s="6" t="str">
        <f t="shared" si="725"/>
        <v>3117.5</v>
      </c>
      <c r="BC6595" s="12" t="s">
        <v>17048</v>
      </c>
      <c r="BJ6595" s="12">
        <f t="shared" si="726"/>
        <v>0</v>
      </c>
      <c r="BK6595" s="12">
        <f t="shared" si="727"/>
        <v>0</v>
      </c>
      <c r="CQ6595" s="3" t="str">
        <f>CONCATENATE(baseURL!$A$1,baseURL!$B$1,baseURL!$C$1,".",C6595,".",L6595,".pkl&amp;seq=",BC6595)</f>
        <v>http://proteomics.broadinstitute.org/millscripts/viewfeed.pl?side=xl&amp;cycle=1&amp;fixedMods=iaaC&amp;file=msdataSM/iPRG2012_nd/cpick_in/iPRG2012_nd.3117.5.0.pkl&amp;seq=MKYLAAYLLLNAAGNTPDATKLK</v>
      </c>
    </row>
    <row r="6596" spans="1:99" x14ac:dyDescent="0.2">
      <c r="A6596" s="3">
        <v>660</v>
      </c>
      <c r="B6596" s="2" t="s">
        <v>17104</v>
      </c>
      <c r="C6596" s="2" t="s">
        <v>17098</v>
      </c>
      <c r="D6596" s="3">
        <v>16404</v>
      </c>
      <c r="E6596" s="3">
        <v>16388</v>
      </c>
      <c r="F6596" s="3">
        <v>65464</v>
      </c>
      <c r="G6596" s="3">
        <v>19504</v>
      </c>
      <c r="H6596" s="3">
        <v>58.117600000000003</v>
      </c>
      <c r="I6596" s="30">
        <v>938.20165999999995</v>
      </c>
      <c r="J6596" s="30">
        <v>938.19609720000005</v>
      </c>
      <c r="K6596" s="30">
        <v>5.5599999999999998E-3</v>
      </c>
      <c r="L6596" s="3">
        <v>5</v>
      </c>
      <c r="M6596" s="3">
        <v>5</v>
      </c>
      <c r="N6596" s="10">
        <f t="shared" si="721"/>
        <v>1</v>
      </c>
      <c r="O6596" s="35">
        <v>5</v>
      </c>
      <c r="P6596" s="17"/>
      <c r="Q6596" s="40">
        <v>4686.9461600000004</v>
      </c>
      <c r="R6596" s="40">
        <v>938.19505000000004</v>
      </c>
      <c r="S6596" s="18">
        <f t="shared" si="722"/>
        <v>7.0454432688699775</v>
      </c>
      <c r="T6596" s="18">
        <f t="shared" si="723"/>
        <v>1.1161858080751397</v>
      </c>
      <c r="U6596" s="18">
        <f t="shared" si="724"/>
        <v>1.0125826180695625</v>
      </c>
      <c r="V6596" s="30">
        <v>938.19600000000003</v>
      </c>
      <c r="W6596" s="3" t="s">
        <v>47</v>
      </c>
      <c r="X6596" s="3" t="s">
        <v>47</v>
      </c>
      <c r="Y6596" s="3" t="s">
        <v>47</v>
      </c>
      <c r="Z6596" s="3" t="s">
        <v>47</v>
      </c>
      <c r="AA6596" s="3" t="s">
        <v>47</v>
      </c>
      <c r="AB6596" s="12" t="s">
        <v>52</v>
      </c>
      <c r="AC6596" s="3" t="s">
        <v>47</v>
      </c>
      <c r="AD6596" s="3" t="s">
        <v>47</v>
      </c>
      <c r="AE6596" s="3" t="s">
        <v>47</v>
      </c>
      <c r="AF6596" s="3" t="s">
        <v>48</v>
      </c>
      <c r="AG6596" s="3" t="s">
        <v>52</v>
      </c>
      <c r="AK6596" s="3" t="s">
        <v>47</v>
      </c>
      <c r="AL6596" s="3" t="s">
        <v>47</v>
      </c>
      <c r="AO6596" s="3" t="s">
        <v>47</v>
      </c>
      <c r="AP6596" s="3" t="s">
        <v>48</v>
      </c>
      <c r="AS6596" s="3" t="s">
        <v>47</v>
      </c>
      <c r="AU6596" s="3">
        <v>0</v>
      </c>
      <c r="AV6596" s="3">
        <v>12</v>
      </c>
      <c r="AW6596" s="3">
        <v>3</v>
      </c>
      <c r="AX6596" s="3">
        <v>10</v>
      </c>
      <c r="AY6596" s="3">
        <v>83.33</v>
      </c>
      <c r="AZ6596" s="6" t="str">
        <f t="shared" si="725"/>
        <v>3117.6</v>
      </c>
      <c r="BC6596" s="12" t="s">
        <v>16878</v>
      </c>
      <c r="BF6596" s="12" t="s">
        <v>1468</v>
      </c>
      <c r="BJ6596" s="12">
        <f t="shared" si="726"/>
        <v>0</v>
      </c>
      <c r="BK6596" s="12">
        <f t="shared" si="727"/>
        <v>0</v>
      </c>
      <c r="CK6596" s="3" t="s">
        <v>17105</v>
      </c>
      <c r="CO6596" s="3" t="s">
        <v>17097</v>
      </c>
      <c r="CQ6596" s="3" t="str">
        <f>CONCATENATE(baseURL!$A$1,baseURL!$B$1,baseURL!$C$1,".",C6596,".",L6596,".pkl&amp;seq=",BC6596)</f>
        <v>http://proteomics.broadinstitute.org/millscripts/viewfeed.pl?side=xl&amp;cycle=1&amp;fixedMods=iaaC&amp;file=msdataSM/iPRG2012_nd/cpick_in/iPRG2012_nd.3117.6.5.pkl&amp;seq=FATVPTGGASSAAAGAAGAAAGGDAAEEEKEEEAKEEsDDDMGFGLFD</v>
      </c>
    </row>
    <row r="6597" spans="1:99" x14ac:dyDescent="0.2">
      <c r="A6597" s="3">
        <v>671</v>
      </c>
      <c r="B6597" s="2" t="s">
        <v>17106</v>
      </c>
      <c r="C6597" s="2" t="s">
        <v>17107</v>
      </c>
      <c r="D6597" s="3">
        <v>16406</v>
      </c>
      <c r="E6597" s="3">
        <v>16390</v>
      </c>
      <c r="F6597" s="3">
        <v>65480</v>
      </c>
      <c r="G6597" s="3">
        <v>19507</v>
      </c>
      <c r="H6597" s="3">
        <v>58.1355</v>
      </c>
      <c r="I6597" s="30">
        <v>938.20131000000003</v>
      </c>
      <c r="J6597" s="30">
        <v>938.19609720000005</v>
      </c>
      <c r="K6597" s="30">
        <v>5.2100000000000002E-3</v>
      </c>
      <c r="L6597" s="3">
        <v>5</v>
      </c>
      <c r="M6597" s="3">
        <v>5</v>
      </c>
      <c r="N6597" s="10">
        <f t="shared" si="721"/>
        <v>1</v>
      </c>
      <c r="O6597" s="35">
        <v>5</v>
      </c>
      <c r="P6597" s="17"/>
      <c r="Q6597" s="40">
        <v>4686.9461600000004</v>
      </c>
      <c r="R6597" s="40">
        <v>938.19505000000004</v>
      </c>
      <c r="S6597" s="18">
        <f t="shared" si="722"/>
        <v>6.6723865149336374</v>
      </c>
      <c r="T6597" s="18">
        <f t="shared" si="723"/>
        <v>1.1161858080751397</v>
      </c>
      <c r="U6597" s="18">
        <f t="shared" si="724"/>
        <v>1.0125826180695625</v>
      </c>
      <c r="V6597" s="30">
        <v>938.19600000000003</v>
      </c>
      <c r="W6597" s="3" t="s">
        <v>47</v>
      </c>
      <c r="Z6597" s="3" t="s">
        <v>47</v>
      </c>
      <c r="AA6597" s="3" t="s">
        <v>47</v>
      </c>
      <c r="AB6597" s="12" t="s">
        <v>48</v>
      </c>
      <c r="AC6597" s="3" t="s">
        <v>47</v>
      </c>
      <c r="AD6597" s="3" t="s">
        <v>47</v>
      </c>
      <c r="AE6597" s="3" t="s">
        <v>47</v>
      </c>
      <c r="AF6597" s="3" t="s">
        <v>47</v>
      </c>
      <c r="AK6597" s="3" t="s">
        <v>47</v>
      </c>
      <c r="AL6597" s="3" t="s">
        <v>47</v>
      </c>
      <c r="AN6597" s="3" t="s">
        <v>47</v>
      </c>
      <c r="AO6597" s="3" t="s">
        <v>48</v>
      </c>
      <c r="AP6597" s="3" t="s">
        <v>47</v>
      </c>
      <c r="AR6597" s="3" t="s">
        <v>47</v>
      </c>
      <c r="AU6597" s="3">
        <v>0</v>
      </c>
      <c r="AV6597" s="3">
        <v>12</v>
      </c>
      <c r="AW6597" s="3">
        <v>3</v>
      </c>
      <c r="AX6597" s="3">
        <v>10</v>
      </c>
      <c r="AY6597" s="3">
        <v>83.33</v>
      </c>
      <c r="AZ6597" s="6" t="str">
        <f t="shared" si="725"/>
        <v>3118.1</v>
      </c>
      <c r="BC6597" s="12" t="s">
        <v>16878</v>
      </c>
      <c r="BF6597" s="12" t="s">
        <v>1468</v>
      </c>
      <c r="BJ6597" s="12">
        <f t="shared" si="726"/>
        <v>0</v>
      </c>
      <c r="BK6597" s="12">
        <f t="shared" si="727"/>
        <v>0</v>
      </c>
      <c r="BZ6597" s="3" t="s">
        <v>16880</v>
      </c>
      <c r="CB6597" s="3" t="s">
        <v>17108</v>
      </c>
      <c r="CQ6597" s="3" t="str">
        <f>CONCATENATE(baseURL!$A$1,baseURL!$B$1,baseURL!$C$1,".",C6597,".",L6597,".pkl&amp;seq=",BC6597)</f>
        <v>http://proteomics.broadinstitute.org/millscripts/viewfeed.pl?side=xl&amp;cycle=1&amp;fixedMods=iaaC&amp;file=msdataSM/iPRG2012_nd/cpick_in/iPRG2012_nd.3118.1.5.pkl&amp;seq=FATVPTGGASSAAAGAAGAAAGGDAAEEEKEEEAKEEsDDDMGFGLFD</v>
      </c>
    </row>
    <row r="6598" spans="1:99" x14ac:dyDescent="0.2">
      <c r="A6598" s="3">
        <v>241</v>
      </c>
      <c r="B6598" s="2" t="s">
        <v>17109</v>
      </c>
      <c r="C6598" s="2" t="s">
        <v>17100</v>
      </c>
      <c r="D6598" s="3">
        <v>16407</v>
      </c>
      <c r="E6598" s="3">
        <v>16391</v>
      </c>
      <c r="F6598" s="3">
        <v>65481</v>
      </c>
      <c r="G6598" s="3">
        <v>19508</v>
      </c>
      <c r="H6598" s="3">
        <v>58.143900000000002</v>
      </c>
      <c r="I6598" s="30">
        <v>960.80544999999995</v>
      </c>
      <c r="J6598" s="30">
        <v>960.80544840000005</v>
      </c>
      <c r="K6598" s="30">
        <v>0</v>
      </c>
      <c r="L6598" s="3">
        <v>5</v>
      </c>
      <c r="M6598" s="3">
        <v>0</v>
      </c>
      <c r="N6598" s="10">
        <f t="shared" si="721"/>
        <v>1</v>
      </c>
      <c r="O6598" s="35">
        <v>5</v>
      </c>
      <c r="P6598" s="17"/>
      <c r="Q6598" s="40">
        <v>4799.9639800000004</v>
      </c>
      <c r="R6598" s="40">
        <v>960.79862000000003</v>
      </c>
      <c r="S6598" s="18">
        <f t="shared" si="722"/>
        <v>7.1086696605815485</v>
      </c>
      <c r="T6598" s="18">
        <f t="shared" si="723"/>
        <v>7.1070043793543425</v>
      </c>
      <c r="U6598" s="18">
        <f t="shared" si="724"/>
        <v>7.0566296191549185</v>
      </c>
      <c r="V6598" s="30">
        <v>960.80539999999996</v>
      </c>
      <c r="AC6598" s="3" t="s">
        <v>52</v>
      </c>
      <c r="AD6598" s="3" t="s">
        <v>47</v>
      </c>
      <c r="AF6598" s="3" t="s">
        <v>47</v>
      </c>
      <c r="AG6598" s="3" t="s">
        <v>52</v>
      </c>
      <c r="AK6598" s="3" t="s">
        <v>52</v>
      </c>
      <c r="AR6598" s="3" t="s">
        <v>47</v>
      </c>
      <c r="AU6598" s="3">
        <v>0</v>
      </c>
      <c r="AV6598" s="3">
        <v>3</v>
      </c>
      <c r="AW6598" s="3">
        <v>1</v>
      </c>
      <c r="AX6598" s="3">
        <v>3</v>
      </c>
      <c r="AY6598" s="3">
        <v>100</v>
      </c>
      <c r="AZ6598" s="6" t="str">
        <f t="shared" si="725"/>
        <v>3118.2</v>
      </c>
      <c r="BC6598" s="12" t="s">
        <v>16979</v>
      </c>
      <c r="BF6598" s="12" t="s">
        <v>1468</v>
      </c>
      <c r="BJ6598" s="12">
        <f t="shared" si="726"/>
        <v>0</v>
      </c>
      <c r="BK6598" s="12">
        <f t="shared" si="727"/>
        <v>0</v>
      </c>
      <c r="CQ6598" s="3" t="str">
        <f>CONCATENATE(baseURL!$A$1,baseURL!$B$1,baseURL!$C$1,".",C6598,".",L6598,".pkl&amp;seq=",BC6598)</f>
        <v>http://proteomics.broadinstitute.org/millscripts/viewfeed.pl?side=xl&amp;cycle=1&amp;fixedMods=iaaC&amp;file=msdataSM/iPRG2012_nd/cpick_in/iPRG2012_nd.3118.2.5.pkl&amp;seq=ADEFDSFPAASAAAAEEEEDDDVDLFGsDDEEADAEAEKLKAER</v>
      </c>
    </row>
    <row r="6599" spans="1:99" x14ac:dyDescent="0.2">
      <c r="A6599" s="3">
        <v>7493</v>
      </c>
      <c r="B6599" s="2" t="s">
        <v>17110</v>
      </c>
      <c r="C6599" s="2" t="s">
        <v>17109</v>
      </c>
      <c r="D6599" s="3">
        <v>16410</v>
      </c>
      <c r="E6599" s="3">
        <v>16394</v>
      </c>
      <c r="F6599" s="3">
        <v>65503</v>
      </c>
      <c r="G6599" s="3">
        <v>19512</v>
      </c>
      <c r="H6599" s="3">
        <v>58.167700000000004</v>
      </c>
      <c r="I6599" s="30">
        <v>938.20366000000001</v>
      </c>
      <c r="J6599" s="30">
        <v>938.39783379999994</v>
      </c>
      <c r="K6599" s="30">
        <v>-0.19417000000000001</v>
      </c>
      <c r="L6599" s="3">
        <v>5</v>
      </c>
      <c r="M6599" s="3">
        <v>5</v>
      </c>
      <c r="N6599" s="10">
        <f t="shared" si="721"/>
        <v>1</v>
      </c>
      <c r="O6599" s="35">
        <v>5</v>
      </c>
      <c r="P6599" s="17"/>
      <c r="Q6599" s="40">
        <v>4686.9461600000004</v>
      </c>
      <c r="R6599" s="40">
        <v>938.19505000000004</v>
      </c>
      <c r="S6599" s="18">
        <f t="shared" si="722"/>
        <v>9.1771961491120901</v>
      </c>
      <c r="T6599" s="18">
        <f t="shared" si="723"/>
        <v>216.1424748509454</v>
      </c>
      <c r="U6599" s="18">
        <f t="shared" si="724"/>
        <v>215.89327293932513</v>
      </c>
      <c r="V6599" s="30">
        <v>938.39760000000001</v>
      </c>
      <c r="W6599" s="3" t="s">
        <v>47</v>
      </c>
      <c r="AC6599" s="3" t="s">
        <v>52</v>
      </c>
      <c r="AD6599" s="3" t="s">
        <v>47</v>
      </c>
      <c r="AF6599" s="3" t="s">
        <v>47</v>
      </c>
      <c r="AK6599" s="3" t="s">
        <v>47</v>
      </c>
      <c r="AR6599" s="3" t="s">
        <v>48</v>
      </c>
      <c r="AU6599" s="3">
        <v>0</v>
      </c>
      <c r="AV6599" s="3">
        <v>4</v>
      </c>
      <c r="AW6599" s="3">
        <v>3</v>
      </c>
      <c r="AX6599" s="3">
        <v>2</v>
      </c>
      <c r="AY6599" s="3">
        <v>50</v>
      </c>
      <c r="AZ6599" s="6" t="str">
        <f t="shared" si="725"/>
        <v>3119.3</v>
      </c>
      <c r="BC6599" s="12" t="s">
        <v>16878</v>
      </c>
      <c r="BF6599" s="12" t="s">
        <v>1468</v>
      </c>
      <c r="BJ6599" s="12">
        <f t="shared" si="726"/>
        <v>0</v>
      </c>
      <c r="BK6599" s="12">
        <f t="shared" si="727"/>
        <v>0</v>
      </c>
      <c r="CQ6599" s="3" t="str">
        <f>CONCATENATE(baseURL!$A$1,baseURL!$B$1,baseURL!$C$1,".",C6599,".",L6599,".pkl&amp;seq=",BC6599)</f>
        <v>http://proteomics.broadinstitute.org/millscripts/viewfeed.pl?side=xl&amp;cycle=1&amp;fixedMods=iaaC&amp;file=msdataSM/iPRG2012_nd/cpick_in/iPRG2012_nd.3119.3.5.pkl&amp;seq=FATVPTGGASSAAAGAAGAAAGGDAAEEEKEEEAKEEsDDDMGFGLFD</v>
      </c>
    </row>
    <row r="6600" spans="1:99" x14ac:dyDescent="0.2">
      <c r="A6600" s="3">
        <v>4591</v>
      </c>
      <c r="B6600" s="2" t="s">
        <v>17111</v>
      </c>
      <c r="C6600" s="2" t="s">
        <v>17112</v>
      </c>
      <c r="D6600" s="3">
        <v>16411</v>
      </c>
      <c r="E6600" s="3">
        <v>16395</v>
      </c>
      <c r="F6600" s="3">
        <v>65522</v>
      </c>
      <c r="G6600" s="3">
        <v>19514</v>
      </c>
      <c r="H6600" s="3">
        <v>58.176600000000001</v>
      </c>
      <c r="I6600" s="30">
        <v>628.33302000000003</v>
      </c>
      <c r="J6600" s="30">
        <v>628.33428519999995</v>
      </c>
      <c r="K6600" s="30">
        <v>-1.2700000000000001E-3</v>
      </c>
      <c r="L6600" s="3">
        <v>3</v>
      </c>
      <c r="M6600" s="3">
        <v>3</v>
      </c>
      <c r="N6600" s="10">
        <f t="shared" si="721"/>
        <v>1</v>
      </c>
      <c r="O6600" s="35">
        <v>3</v>
      </c>
      <c r="P6600" s="17"/>
      <c r="Q6600" s="40">
        <v>1882.9843800000001</v>
      </c>
      <c r="R6600" s="40">
        <v>628.33298000000002</v>
      </c>
      <c r="S6600" s="18">
        <f t="shared" si="722"/>
        <v>6.3660513272272526E-2</v>
      </c>
      <c r="T6600" s="18">
        <f t="shared" si="723"/>
        <v>2.0772425473089013</v>
      </c>
      <c r="U6600" s="18">
        <f t="shared" si="724"/>
        <v>1.9416456541710427</v>
      </c>
      <c r="V6600" s="30">
        <v>628.33420000000001</v>
      </c>
      <c r="W6600" s="3" t="s">
        <v>47</v>
      </c>
      <c r="X6600" s="3" t="s">
        <v>47</v>
      </c>
      <c r="Y6600" s="3" t="s">
        <v>47</v>
      </c>
      <c r="Z6600" s="3" t="s">
        <v>47</v>
      </c>
      <c r="AA6600" s="3" t="s">
        <v>47</v>
      </c>
      <c r="AB6600" s="12" t="s">
        <v>47</v>
      </c>
      <c r="AC6600" s="3" t="s">
        <v>47</v>
      </c>
      <c r="AD6600" s="3" t="s">
        <v>47</v>
      </c>
      <c r="AE6600" s="3" t="s">
        <v>47</v>
      </c>
      <c r="AF6600" s="3" t="s">
        <v>47</v>
      </c>
      <c r="AG6600" s="3" t="s">
        <v>47</v>
      </c>
      <c r="AH6600" s="3" t="s">
        <v>47</v>
      </c>
      <c r="AI6600" s="3" t="s">
        <v>47</v>
      </c>
      <c r="AK6600" s="3" t="s">
        <v>47</v>
      </c>
      <c r="AL6600" s="3" t="s">
        <v>47</v>
      </c>
      <c r="AM6600" s="3" t="s">
        <v>47</v>
      </c>
      <c r="AU6600" s="3">
        <v>0</v>
      </c>
      <c r="AV6600" s="3">
        <v>16</v>
      </c>
      <c r="AW6600" s="3">
        <v>1</v>
      </c>
      <c r="AX6600" s="3">
        <v>16</v>
      </c>
      <c r="AY6600" s="3">
        <v>100</v>
      </c>
      <c r="AZ6600" s="6" t="str">
        <f t="shared" si="725"/>
        <v>3120.1</v>
      </c>
      <c r="BC6600" s="12" t="s">
        <v>17113</v>
      </c>
      <c r="BJ6600" s="12">
        <f t="shared" si="726"/>
        <v>0</v>
      </c>
      <c r="BK6600" s="12">
        <f t="shared" si="727"/>
        <v>0</v>
      </c>
      <c r="CQ6600" s="3" t="str">
        <f>CONCATENATE(baseURL!$A$1,baseURL!$B$1,baseURL!$C$1,".",C6600,".",L6600,".pkl&amp;seq=",BC6600)</f>
        <v>http://proteomics.broadinstitute.org/millscripts/viewfeed.pl?side=xl&amp;cycle=1&amp;fixedMods=iaaC&amp;file=msdataSM/iPRG2012_nd/cpick_in/iPRG2012_nd.3120.1.3.pkl&amp;seq=MAVLSEHLGLSWAELAR</v>
      </c>
    </row>
    <row r="6601" spans="1:99" x14ac:dyDescent="0.2">
      <c r="A6601" s="3">
        <v>5954</v>
      </c>
      <c r="B6601" s="2" t="s">
        <v>17114</v>
      </c>
      <c r="C6601" s="2" t="s">
        <v>17115</v>
      </c>
      <c r="D6601" s="3">
        <v>16412</v>
      </c>
      <c r="E6601" s="3">
        <v>16396</v>
      </c>
      <c r="F6601" s="3">
        <v>65523</v>
      </c>
      <c r="G6601" s="3">
        <v>19515</v>
      </c>
      <c r="H6601" s="3">
        <v>58.178199999999997</v>
      </c>
      <c r="I6601" s="30">
        <v>704.61361999999997</v>
      </c>
      <c r="J6601" s="30">
        <v>704.61335340000005</v>
      </c>
      <c r="K6601" s="30">
        <v>2.7E-4</v>
      </c>
      <c r="L6601" s="3">
        <v>4</v>
      </c>
      <c r="M6601" s="3">
        <v>4</v>
      </c>
      <c r="N6601" s="10">
        <f t="shared" si="721"/>
        <v>1</v>
      </c>
      <c r="O6601" s="35">
        <v>4</v>
      </c>
      <c r="P6601" s="17"/>
      <c r="Q6601" s="40">
        <v>2815.4236000000001</v>
      </c>
      <c r="R6601" s="40">
        <v>704.61135999999999</v>
      </c>
      <c r="S6601" s="18">
        <f t="shared" si="722"/>
        <v>3.2074419009911939</v>
      </c>
      <c r="T6601" s="18">
        <f t="shared" si="723"/>
        <v>2.8290772945532972</v>
      </c>
      <c r="U6601" s="18">
        <f t="shared" si="724"/>
        <v>2.6113686274027814</v>
      </c>
      <c r="V6601" s="30">
        <v>704.61320000000001</v>
      </c>
      <c r="W6601" s="3" t="s">
        <v>47</v>
      </c>
      <c r="X6601" s="3" t="s">
        <v>47</v>
      </c>
      <c r="Y6601" s="3" t="s">
        <v>47</v>
      </c>
      <c r="Z6601" s="3" t="s">
        <v>47</v>
      </c>
      <c r="AA6601" s="3" t="s">
        <v>47</v>
      </c>
      <c r="AB6601" s="12" t="s">
        <v>47</v>
      </c>
      <c r="AC6601" s="3" t="s">
        <v>47</v>
      </c>
      <c r="AD6601" s="3" t="s">
        <v>47</v>
      </c>
      <c r="AE6601" s="3" t="s">
        <v>47</v>
      </c>
      <c r="AF6601" s="3" t="s">
        <v>47</v>
      </c>
      <c r="AG6601" s="3" t="s">
        <v>47</v>
      </c>
      <c r="AI6601" s="3" t="s">
        <v>47</v>
      </c>
      <c r="AJ6601" s="3" t="s">
        <v>47</v>
      </c>
      <c r="AK6601" s="3" t="s">
        <v>47</v>
      </c>
      <c r="AL6601" s="3" t="s">
        <v>47</v>
      </c>
      <c r="AM6601" s="3" t="s">
        <v>47</v>
      </c>
      <c r="AU6601" s="3">
        <v>0</v>
      </c>
      <c r="AV6601" s="3">
        <v>16</v>
      </c>
      <c r="AW6601" s="3">
        <v>1</v>
      </c>
      <c r="AX6601" s="3">
        <v>16</v>
      </c>
      <c r="AY6601" s="3">
        <v>100</v>
      </c>
      <c r="AZ6601" s="6" t="str">
        <f t="shared" si="725"/>
        <v>3120.2</v>
      </c>
      <c r="BC6601" s="12" t="s">
        <v>17116</v>
      </c>
      <c r="BJ6601" s="12">
        <f t="shared" si="726"/>
        <v>0</v>
      </c>
      <c r="BK6601" s="12">
        <f t="shared" si="727"/>
        <v>0</v>
      </c>
      <c r="CQ6601" s="3" t="str">
        <f>CONCATENATE(baseURL!$A$1,baseURL!$B$1,baseURL!$C$1,".",C6601,".",L6601,".pkl&amp;seq=",BC6601)</f>
        <v>http://proteomics.broadinstitute.org/millscripts/viewfeed.pl?side=xl&amp;cycle=1&amp;fixedMods=iaaC&amp;file=msdataSM/iPRG2012_nd/cpick_in/iPRG2012_nd.3120.2.4.pkl&amp;seq=MLKAGTVWLNTYNDFDSRVPFGGVK</v>
      </c>
    </row>
    <row r="6602" spans="1:99" x14ac:dyDescent="0.2">
      <c r="A6602" s="3">
        <v>6685</v>
      </c>
      <c r="B6602" s="2" t="s">
        <v>17117</v>
      </c>
      <c r="C6602" s="2" t="s">
        <v>17118</v>
      </c>
      <c r="D6602" s="3">
        <v>16413</v>
      </c>
      <c r="E6602" s="3">
        <v>16397</v>
      </c>
      <c r="F6602" s="3">
        <v>65524</v>
      </c>
      <c r="G6602" s="3">
        <v>19516</v>
      </c>
      <c r="H6602" s="3">
        <v>58.179900000000004</v>
      </c>
      <c r="I6602" s="30">
        <v>741.08276999999998</v>
      </c>
      <c r="J6602" s="30">
        <v>741.08083980000004</v>
      </c>
      <c r="K6602" s="30">
        <v>1.9300000000000001E-3</v>
      </c>
      <c r="L6602" s="3">
        <v>3</v>
      </c>
      <c r="M6602" s="3">
        <v>3</v>
      </c>
      <c r="N6602" s="10">
        <f t="shared" si="721"/>
        <v>1</v>
      </c>
      <c r="O6602" s="35">
        <v>3</v>
      </c>
      <c r="P6602" s="17"/>
      <c r="Q6602" s="40">
        <v>2221.2226999999998</v>
      </c>
      <c r="R6602" s="40">
        <v>741.07907999999998</v>
      </c>
      <c r="S6602" s="18">
        <f t="shared" si="722"/>
        <v>4.9792256988363057</v>
      </c>
      <c r="T6602" s="18">
        <f t="shared" si="723"/>
        <v>2.3746453618133856</v>
      </c>
      <c r="U6602" s="18">
        <f t="shared" si="724"/>
        <v>2.4558782580478487</v>
      </c>
      <c r="V6602" s="30">
        <v>741.08090000000004</v>
      </c>
      <c r="W6602" s="3" t="s">
        <v>47</v>
      </c>
      <c r="X6602" s="3" t="s">
        <v>47</v>
      </c>
      <c r="Y6602" s="3" t="s">
        <v>47</v>
      </c>
      <c r="Z6602" s="3" t="s">
        <v>47</v>
      </c>
      <c r="AA6602" s="3" t="s">
        <v>47</v>
      </c>
      <c r="AB6602" s="12" t="s">
        <v>47</v>
      </c>
      <c r="AC6602" s="3" t="s">
        <v>47</v>
      </c>
      <c r="AD6602" s="3" t="s">
        <v>47</v>
      </c>
      <c r="AE6602" s="3" t="s">
        <v>47</v>
      </c>
      <c r="AF6602" s="3" t="s">
        <v>47</v>
      </c>
      <c r="AG6602" s="3" t="s">
        <v>47</v>
      </c>
      <c r="AI6602" s="3" t="s">
        <v>47</v>
      </c>
      <c r="AJ6602" s="3" t="s">
        <v>47</v>
      </c>
      <c r="AK6602" s="3" t="s">
        <v>47</v>
      </c>
      <c r="AL6602" s="3" t="s">
        <v>47</v>
      </c>
      <c r="AU6602" s="3">
        <v>0</v>
      </c>
      <c r="AV6602" s="3">
        <v>15</v>
      </c>
      <c r="AW6602" s="3">
        <v>1</v>
      </c>
      <c r="AX6602" s="3">
        <v>15</v>
      </c>
      <c r="AY6602" s="3">
        <v>100</v>
      </c>
      <c r="AZ6602" s="6" t="str">
        <f t="shared" si="725"/>
        <v>3120.3</v>
      </c>
      <c r="BC6602" s="12" t="s">
        <v>17119</v>
      </c>
      <c r="BJ6602" s="12">
        <f t="shared" si="726"/>
        <v>0</v>
      </c>
      <c r="BK6602" s="12">
        <f t="shared" si="727"/>
        <v>0</v>
      </c>
      <c r="CQ6602" s="3" t="str">
        <f>CONCATENATE(baseURL!$A$1,baseURL!$B$1,baseURL!$C$1,".",C6602,".",L6602,".pkl&amp;seq=",BC6602)</f>
        <v>http://proteomics.broadinstitute.org/millscripts/viewfeed.pl?side=xl&amp;cycle=1&amp;fixedMods=iaaC&amp;file=msdataSM/iPRG2012_nd/cpick_in/iPRG2012_nd.3120.3.3.pkl&amp;seq=YLAAYLLLNAAGNTPDATKLK</v>
      </c>
    </row>
    <row r="6603" spans="1:99" x14ac:dyDescent="0.2">
      <c r="A6603" s="3">
        <v>6939</v>
      </c>
      <c r="B6603" s="2" t="s">
        <v>17120</v>
      </c>
      <c r="C6603" s="2" t="s">
        <v>17121</v>
      </c>
      <c r="D6603" s="3">
        <v>16416</v>
      </c>
      <c r="E6603" s="3">
        <v>16400</v>
      </c>
      <c r="F6603" s="3">
        <v>65527</v>
      </c>
      <c r="G6603" s="3">
        <v>19519</v>
      </c>
      <c r="H6603" s="3">
        <v>58.186599999999999</v>
      </c>
      <c r="I6603" s="30">
        <v>763.88972999999999</v>
      </c>
      <c r="J6603" s="30">
        <v>763.88803170000006</v>
      </c>
      <c r="K6603" s="30">
        <v>1.6999999999999999E-3</v>
      </c>
      <c r="L6603" s="3">
        <v>4</v>
      </c>
      <c r="M6603" s="3">
        <v>4</v>
      </c>
      <c r="N6603" s="10">
        <f t="shared" si="721"/>
        <v>1</v>
      </c>
      <c r="O6603" s="35">
        <v>4</v>
      </c>
      <c r="P6603" s="17"/>
      <c r="Q6603" s="40">
        <v>3052.5270799999998</v>
      </c>
      <c r="R6603" s="40">
        <v>763.88723000000005</v>
      </c>
      <c r="S6603" s="18">
        <f t="shared" si="722"/>
        <v>3.2727343798388704</v>
      </c>
      <c r="T6603" s="18">
        <f t="shared" si="723"/>
        <v>1.049500460965811</v>
      </c>
      <c r="U6603" s="18">
        <f t="shared" si="724"/>
        <v>0.87709281368668557</v>
      </c>
      <c r="V6603" s="30">
        <v>763.88789999999995</v>
      </c>
      <c r="W6603" s="3" t="s">
        <v>47</v>
      </c>
      <c r="X6603" s="3" t="s">
        <v>47</v>
      </c>
      <c r="Y6603" s="3" t="s">
        <v>47</v>
      </c>
      <c r="Z6603" s="3" t="s">
        <v>47</v>
      </c>
      <c r="AA6603" s="3" t="s">
        <v>48</v>
      </c>
      <c r="AB6603" s="12" t="s">
        <v>47</v>
      </c>
      <c r="AC6603" s="3" t="s">
        <v>47</v>
      </c>
      <c r="AD6603" s="3" t="s">
        <v>47</v>
      </c>
      <c r="AE6603" s="3" t="s">
        <v>47</v>
      </c>
      <c r="AF6603" s="3" t="s">
        <v>47</v>
      </c>
      <c r="AG6603" s="3" t="s">
        <v>47</v>
      </c>
      <c r="AI6603" s="3" t="s">
        <v>47</v>
      </c>
      <c r="AJ6603" s="3" t="s">
        <v>47</v>
      </c>
      <c r="AK6603" s="3" t="s">
        <v>47</v>
      </c>
      <c r="AL6603" s="3" t="s">
        <v>47</v>
      </c>
      <c r="AM6603" s="3" t="s">
        <v>47</v>
      </c>
      <c r="AN6603" s="3" t="s">
        <v>47</v>
      </c>
      <c r="AO6603" s="3" t="s">
        <v>47</v>
      </c>
      <c r="AP6603" s="3" t="s">
        <v>47</v>
      </c>
      <c r="AU6603" s="3">
        <v>0</v>
      </c>
      <c r="AV6603" s="3">
        <v>18</v>
      </c>
      <c r="AW6603" s="3">
        <v>1</v>
      </c>
      <c r="AX6603" s="3">
        <v>18</v>
      </c>
      <c r="AY6603" s="3">
        <v>100</v>
      </c>
      <c r="AZ6603" s="6" t="str">
        <f t="shared" si="725"/>
        <v>3120.6</v>
      </c>
      <c r="BC6603" s="12" t="s">
        <v>17031</v>
      </c>
      <c r="BJ6603" s="12">
        <f t="shared" si="726"/>
        <v>1</v>
      </c>
      <c r="BK6603" s="12">
        <f t="shared" si="727"/>
        <v>0</v>
      </c>
      <c r="CQ6603" s="3" t="str">
        <f>CONCATENATE(baseURL!$A$1,baseURL!$B$1,baseURL!$C$1,".",C6603,".",L6603,".pkl&amp;seq=",BC6603)</f>
        <v>http://proteomics.broadinstitute.org/millscripts/viewfeed.pl?side=xl&amp;cycle=1&amp;fixedMods=iaaC&amp;file=msdataSM/iPRG2012_nd/cpick_in/iPRG2012_nd.3120.6.4.pkl&amp;seq=SGDAALVKFVPSKPMCVEAFSEYPPLGR</v>
      </c>
    </row>
    <row r="6604" spans="1:99" x14ac:dyDescent="0.2">
      <c r="A6604" s="3">
        <v>7509</v>
      </c>
      <c r="B6604" s="2" t="s">
        <v>17122</v>
      </c>
      <c r="C6604" s="2" t="s">
        <v>17123</v>
      </c>
      <c r="D6604" s="3">
        <v>16417</v>
      </c>
      <c r="E6604" s="3">
        <v>16401</v>
      </c>
      <c r="F6604" s="3">
        <v>65528</v>
      </c>
      <c r="G6604" s="3">
        <v>19520</v>
      </c>
      <c r="H6604" s="3">
        <v>58.189100000000003</v>
      </c>
      <c r="I6604" s="30">
        <v>960.80445999999995</v>
      </c>
      <c r="J6604" s="30">
        <v>960.99964820000002</v>
      </c>
      <c r="K6604" s="30">
        <v>-0.19519</v>
      </c>
      <c r="L6604" s="3">
        <v>5</v>
      </c>
      <c r="M6604" s="3">
        <v>5</v>
      </c>
      <c r="N6604" s="10">
        <f t="shared" si="721"/>
        <v>1</v>
      </c>
      <c r="O6604" s="35">
        <v>5</v>
      </c>
      <c r="P6604" s="17"/>
      <c r="Q6604" s="40">
        <v>4799.9639800000004</v>
      </c>
      <c r="R6604" s="40">
        <v>960.79862000000003</v>
      </c>
      <c r="S6604" s="18">
        <f t="shared" si="722"/>
        <v>6.0782768400739577</v>
      </c>
      <c r="T6604" s="18">
        <f t="shared" si="723"/>
        <v>209.23031717093443</v>
      </c>
      <c r="U6604" s="18">
        <f t="shared" si="724"/>
        <v>208.97199040524106</v>
      </c>
      <c r="V6604" s="30">
        <v>960.99940000000004</v>
      </c>
      <c r="W6604" s="3" t="s">
        <v>47</v>
      </c>
      <c r="Y6604" s="3" t="s">
        <v>47</v>
      </c>
      <c r="AC6604" s="3" t="s">
        <v>47</v>
      </c>
      <c r="AD6604" s="3" t="s">
        <v>47</v>
      </c>
      <c r="AF6604" s="3" t="s">
        <v>47</v>
      </c>
      <c r="AG6604" s="3" t="s">
        <v>52</v>
      </c>
      <c r="AK6604" s="3" t="s">
        <v>47</v>
      </c>
      <c r="AO6604" s="3" t="s">
        <v>47</v>
      </c>
      <c r="AR6604" s="3" t="s">
        <v>47</v>
      </c>
      <c r="AU6604" s="3">
        <v>0</v>
      </c>
      <c r="AV6604" s="3">
        <v>8</v>
      </c>
      <c r="AW6604" s="3">
        <v>3</v>
      </c>
      <c r="AX6604" s="3">
        <v>6</v>
      </c>
      <c r="AY6604" s="3">
        <v>75</v>
      </c>
      <c r="AZ6604" s="6" t="str">
        <f t="shared" si="725"/>
        <v>3120.7</v>
      </c>
      <c r="BC6604" s="12" t="s">
        <v>16979</v>
      </c>
      <c r="BF6604" s="12" t="s">
        <v>1468</v>
      </c>
      <c r="BJ6604" s="12">
        <f t="shared" si="726"/>
        <v>0</v>
      </c>
      <c r="BK6604" s="12">
        <f t="shared" si="727"/>
        <v>0</v>
      </c>
      <c r="BU6604" s="3" t="s">
        <v>17124</v>
      </c>
      <c r="CK6604" s="3" t="s">
        <v>17099</v>
      </c>
      <c r="CQ6604" s="3" t="str">
        <f>CONCATENATE(baseURL!$A$1,baseURL!$B$1,baseURL!$C$1,".",C6604,".",L6604,".pkl&amp;seq=",BC6604)</f>
        <v>http://proteomics.broadinstitute.org/millscripts/viewfeed.pl?side=xl&amp;cycle=1&amp;fixedMods=iaaC&amp;file=msdataSM/iPRG2012_nd/cpick_in/iPRG2012_nd.3120.7.5.pkl&amp;seq=ADEFDSFPAASAAAAEEEEDDDVDLFGsDDEEADAEAEKLKAER</v>
      </c>
    </row>
    <row r="6605" spans="1:99" x14ac:dyDescent="0.2">
      <c r="A6605" s="3">
        <v>1130</v>
      </c>
      <c r="B6605" s="2" t="s">
        <v>17125</v>
      </c>
      <c r="C6605" s="2" t="s">
        <v>17126</v>
      </c>
      <c r="D6605" s="3">
        <v>16418</v>
      </c>
      <c r="E6605" s="3">
        <v>16402</v>
      </c>
      <c r="F6605" s="3">
        <v>65529</v>
      </c>
      <c r="G6605" s="3">
        <v>19521</v>
      </c>
      <c r="H6605" s="3">
        <v>58.191600000000001</v>
      </c>
      <c r="I6605" s="30">
        <v>992.49788000000001</v>
      </c>
      <c r="J6605" s="30">
        <v>992.49536260000002</v>
      </c>
      <c r="K6605" s="30">
        <v>2.5200000000000001E-3</v>
      </c>
      <c r="L6605" s="3">
        <v>3</v>
      </c>
      <c r="M6605" s="3">
        <v>3</v>
      </c>
      <c r="N6605" s="10">
        <f t="shared" si="721"/>
        <v>1</v>
      </c>
      <c r="O6605" s="35">
        <v>3</v>
      </c>
      <c r="P6605" s="17"/>
      <c r="Q6605" s="40">
        <v>2975.4721</v>
      </c>
      <c r="R6605" s="32">
        <v>992.49554999999998</v>
      </c>
      <c r="S6605" s="18">
        <f t="shared" si="722"/>
        <v>2.3476175787680167</v>
      </c>
      <c r="T6605" s="18">
        <f t="shared" si="723"/>
        <v>-0.1888169674502525</v>
      </c>
      <c r="U6605" s="18">
        <f t="shared" si="724"/>
        <v>-0.35264641743313574</v>
      </c>
      <c r="V6605" s="30">
        <v>992.49519999999995</v>
      </c>
      <c r="W6605" s="3" t="s">
        <v>47</v>
      </c>
      <c r="Y6605" s="3" t="s">
        <v>47</v>
      </c>
      <c r="Z6605" s="3" t="s">
        <v>52</v>
      </c>
      <c r="AB6605" s="12" t="s">
        <v>48</v>
      </c>
      <c r="AC6605" s="3" t="s">
        <v>52</v>
      </c>
      <c r="AE6605" s="3" t="s">
        <v>47</v>
      </c>
      <c r="AF6605" s="3" t="s">
        <v>48</v>
      </c>
      <c r="AU6605" s="3">
        <v>0</v>
      </c>
      <c r="AV6605" s="3">
        <v>3</v>
      </c>
      <c r="AW6605" s="3">
        <v>2</v>
      </c>
      <c r="AX6605" s="3">
        <v>2</v>
      </c>
      <c r="AY6605" s="3">
        <v>66.67</v>
      </c>
      <c r="AZ6605" s="6" t="str">
        <f t="shared" si="725"/>
        <v>3120.8</v>
      </c>
      <c r="BC6605" s="12" t="s">
        <v>17127</v>
      </c>
      <c r="BJ6605" s="12">
        <f t="shared" si="726"/>
        <v>0</v>
      </c>
      <c r="BK6605" s="12">
        <f t="shared" si="727"/>
        <v>0</v>
      </c>
      <c r="BM6605" s="3" t="s">
        <v>162</v>
      </c>
      <c r="BR6605" s="3" t="s">
        <v>162</v>
      </c>
      <c r="BU6605" s="3" t="s">
        <v>17128</v>
      </c>
      <c r="CQ6605" s="3" t="str">
        <f>CONCATENATE(baseURL!$A$1,baseURL!$B$1,baseURL!$C$1,".",C6605,".",L6605,".pkl&amp;seq=",BC6605,"&amp;varMods=Sodiated-E")</f>
        <v>http://proteomics.broadinstitute.org/millscripts/viewfeed.pl?side=xl&amp;cycle=1&amp;fixedMods=iaaC&amp;file=msdataSM/iPRG2012_nd/cpick_in/iPRG2012_nd.3120.8.3.pkl&amp;seq=DGKAPeAEQVLSAAATFPLAQPATDVEAR&amp;varMods=Sodiated-E</v>
      </c>
    </row>
    <row r="6606" spans="1:99" x14ac:dyDescent="0.2">
      <c r="A6606" s="3">
        <v>6734</v>
      </c>
      <c r="B6606" s="2" t="s">
        <v>17129</v>
      </c>
      <c r="C6606" s="2" t="s">
        <v>17130</v>
      </c>
      <c r="D6606" s="3">
        <v>16419</v>
      </c>
      <c r="E6606" s="3">
        <v>16403</v>
      </c>
      <c r="F6606" s="3">
        <v>65543</v>
      </c>
      <c r="G6606" s="3">
        <v>19523</v>
      </c>
      <c r="H6606" s="3">
        <v>58.202100000000002</v>
      </c>
      <c r="I6606" s="30">
        <v>620.84631999999999</v>
      </c>
      <c r="J6606" s="30">
        <v>620.84610190000001</v>
      </c>
      <c r="K6606" s="30">
        <v>2.2000000000000001E-4</v>
      </c>
      <c r="L6606" s="3">
        <v>4</v>
      </c>
      <c r="M6606" s="3">
        <v>4</v>
      </c>
      <c r="N6606" s="10">
        <f t="shared" si="721"/>
        <v>1</v>
      </c>
      <c r="O6606" s="35">
        <v>4</v>
      </c>
      <c r="P6606" s="17"/>
      <c r="Q6606" s="40">
        <v>2480.3581399999998</v>
      </c>
      <c r="R6606" s="40">
        <v>620.84499000000005</v>
      </c>
      <c r="S6606" s="18">
        <f t="shared" si="722"/>
        <v>2.1422416567120739</v>
      </c>
      <c r="T6606" s="18">
        <f t="shared" si="723"/>
        <v>1.7909462391817197</v>
      </c>
      <c r="U6606" s="18">
        <f t="shared" si="724"/>
        <v>1.4657442914634899</v>
      </c>
      <c r="V6606" s="30">
        <v>620.84590000000003</v>
      </c>
      <c r="W6606" s="3" t="s">
        <v>47</v>
      </c>
      <c r="X6606" s="3" t="s">
        <v>47</v>
      </c>
      <c r="Y6606" s="3" t="s">
        <v>47</v>
      </c>
      <c r="Z6606" s="3" t="s">
        <v>47</v>
      </c>
      <c r="AA6606" s="3" t="s">
        <v>48</v>
      </c>
      <c r="AB6606" s="12" t="s">
        <v>47</v>
      </c>
      <c r="AC6606" s="3" t="s">
        <v>47</v>
      </c>
      <c r="AD6606" s="3" t="s">
        <v>47</v>
      </c>
      <c r="AE6606" s="3" t="s">
        <v>47</v>
      </c>
      <c r="AF6606" s="3" t="s">
        <v>47</v>
      </c>
      <c r="AG6606" s="3" t="s">
        <v>47</v>
      </c>
      <c r="AI6606" s="3" t="s">
        <v>47</v>
      </c>
      <c r="AJ6606" s="3" t="s">
        <v>47</v>
      </c>
      <c r="AK6606" s="3" t="s">
        <v>47</v>
      </c>
      <c r="AL6606" s="3" t="s">
        <v>47</v>
      </c>
      <c r="AU6606" s="3">
        <v>0</v>
      </c>
      <c r="AV6606" s="3">
        <v>14</v>
      </c>
      <c r="AW6606" s="3">
        <v>1</v>
      </c>
      <c r="AX6606" s="3">
        <v>14</v>
      </c>
      <c r="AY6606" s="3">
        <v>100</v>
      </c>
      <c r="AZ6606" s="6" t="str">
        <f t="shared" si="725"/>
        <v>3121.1</v>
      </c>
      <c r="BC6606" s="12" t="s">
        <v>17048</v>
      </c>
      <c r="BJ6606" s="12">
        <f t="shared" si="726"/>
        <v>0</v>
      </c>
      <c r="BK6606" s="12">
        <f t="shared" si="727"/>
        <v>0</v>
      </c>
      <c r="CQ6606" s="3" t="str">
        <f>CONCATENATE(baseURL!$A$1,baseURL!$B$1,baseURL!$C$1,".",C6606,".",L6606,".pkl&amp;seq=",BC6606)</f>
        <v>http://proteomics.broadinstitute.org/millscripts/viewfeed.pl?side=xl&amp;cycle=1&amp;fixedMods=iaaC&amp;file=msdataSM/iPRG2012_nd/cpick_in/iPRG2012_nd.3121.1.4.pkl&amp;seq=MKYLAAYLLLNAAGNTPDATKLK</v>
      </c>
    </row>
    <row r="6607" spans="1:99" x14ac:dyDescent="0.2">
      <c r="A6607" s="3">
        <v>1078</v>
      </c>
      <c r="B6607" s="2" t="s">
        <v>17131</v>
      </c>
      <c r="C6607" s="2" t="s">
        <v>17114</v>
      </c>
      <c r="D6607" s="3">
        <v>16421</v>
      </c>
      <c r="E6607" s="3">
        <v>16405</v>
      </c>
      <c r="F6607" s="3">
        <v>65545</v>
      </c>
      <c r="G6607" s="3">
        <v>19525</v>
      </c>
      <c r="H6607" s="3">
        <v>58.208799999999997</v>
      </c>
      <c r="I6607" s="30">
        <v>666.86617999999999</v>
      </c>
      <c r="J6607" s="30">
        <v>666.86594560000003</v>
      </c>
      <c r="K6607" s="30">
        <v>2.3000000000000001E-4</v>
      </c>
      <c r="L6607" s="3">
        <v>4</v>
      </c>
      <c r="M6607" s="3">
        <v>4</v>
      </c>
      <c r="N6607" s="10">
        <f t="shared" si="721"/>
        <v>1</v>
      </c>
      <c r="O6607" s="35">
        <v>4</v>
      </c>
      <c r="P6607" s="17"/>
      <c r="Q6607" s="37">
        <v>2664.4427500000002</v>
      </c>
      <c r="R6607" s="37">
        <v>666.86614999999995</v>
      </c>
      <c r="S6607" s="18">
        <f t="shared" si="722"/>
        <v>4.4986538959795937E-2</v>
      </c>
      <c r="T6607" s="18">
        <f t="shared" si="723"/>
        <v>-0.30650828493236554</v>
      </c>
      <c r="U6607" s="18">
        <f t="shared" si="724"/>
        <v>-0.37488782409670202</v>
      </c>
      <c r="V6607" s="30">
        <v>666.86590000000001</v>
      </c>
      <c r="W6607" s="3" t="s">
        <v>47</v>
      </c>
      <c r="X6607" s="3" t="s">
        <v>65</v>
      </c>
      <c r="AA6607" s="3" t="s">
        <v>47</v>
      </c>
      <c r="AC6607" s="3" t="s">
        <v>52</v>
      </c>
      <c r="AD6607" s="3" t="s">
        <v>52</v>
      </c>
      <c r="AG6607" s="3" t="s">
        <v>47</v>
      </c>
      <c r="AL6607" s="3" t="s">
        <v>52</v>
      </c>
      <c r="AO6607" s="3" t="s">
        <v>47</v>
      </c>
      <c r="AU6607" s="3">
        <v>1</v>
      </c>
      <c r="AV6607" s="3">
        <v>4</v>
      </c>
      <c r="AW6607" s="3">
        <v>2</v>
      </c>
      <c r="AX6607" s="3">
        <v>2</v>
      </c>
      <c r="AY6607" s="3">
        <v>50</v>
      </c>
      <c r="AZ6607" s="6" t="str">
        <f t="shared" si="725"/>
        <v>3121.3</v>
      </c>
      <c r="BB6607" s="12" t="s">
        <v>19900</v>
      </c>
      <c r="BC6607" s="12" t="s">
        <v>15863</v>
      </c>
      <c r="BJ6607" s="12">
        <f t="shared" si="726"/>
        <v>0</v>
      </c>
      <c r="BK6607" s="12">
        <f t="shared" si="727"/>
        <v>0</v>
      </c>
      <c r="BP6607" s="3" t="s">
        <v>54</v>
      </c>
      <c r="BR6607" s="3" t="s">
        <v>54</v>
      </c>
      <c r="BS6607" s="3" t="s">
        <v>17132</v>
      </c>
      <c r="BT6607" s="3" t="s">
        <v>17133</v>
      </c>
      <c r="CC6607" s="3" t="s">
        <v>17132</v>
      </c>
      <c r="CQ6607" s="3" t="str">
        <f>CONCATENATE(baseURL!$A$1,baseURL!$B$1,"+Carbamyl",baseURL!$C$1,".",C6607,".",L6607,".pkl&amp;seq=",BC6607,"&amp;varMods=Deamidated-N")</f>
        <v>http://proteomics.broadinstitute.org/millscripts/viewfeed.pl?side=xl&amp;cycle=1&amp;fixedMods=iaaC+Carbamyl&amp;file=msdataSM/iPRG2012_nd/cpick_in/iPRG2012_nd.3121.3.4.pkl&amp;seq=SQKNGLATLLQAEKEAHELVSKAR&amp;varMods=Deamidated-N</v>
      </c>
    </row>
    <row r="6608" spans="1:99" x14ac:dyDescent="0.2">
      <c r="A6608" s="3">
        <v>4996</v>
      </c>
      <c r="B6608" s="2" t="s">
        <v>17134</v>
      </c>
      <c r="C6608" s="2" t="s">
        <v>17117</v>
      </c>
      <c r="D6608" s="3">
        <v>16422</v>
      </c>
      <c r="E6608" s="3">
        <v>16406</v>
      </c>
      <c r="F6608" s="3">
        <v>65546</v>
      </c>
      <c r="G6608" s="3">
        <v>19526</v>
      </c>
      <c r="H6608" s="3">
        <v>58.2121</v>
      </c>
      <c r="I6608" s="30">
        <v>874.99401999999998</v>
      </c>
      <c r="J6608" s="30">
        <v>874.99396990000002</v>
      </c>
      <c r="K6608" s="30">
        <v>5.0000000000000002E-5</v>
      </c>
      <c r="L6608" s="3">
        <v>2</v>
      </c>
      <c r="M6608" s="3">
        <v>2</v>
      </c>
      <c r="N6608" s="10">
        <f t="shared" si="721"/>
        <v>1</v>
      </c>
      <c r="O6608" s="35">
        <v>2</v>
      </c>
      <c r="P6608" s="17"/>
      <c r="Q6608" s="40">
        <v>1748.97928</v>
      </c>
      <c r="R6608" s="40">
        <v>874.99328000000003</v>
      </c>
      <c r="S6608" s="18">
        <f t="shared" si="722"/>
        <v>0.84572078079350388</v>
      </c>
      <c r="T6608" s="18">
        <f t="shared" si="723"/>
        <v>0.78846319825173805</v>
      </c>
      <c r="U6608" s="18">
        <f t="shared" si="724"/>
        <v>0.93715005442791754</v>
      </c>
      <c r="V6608" s="30">
        <v>874.9941</v>
      </c>
      <c r="W6608" s="3" t="s">
        <v>47</v>
      </c>
      <c r="X6608" s="3" t="s">
        <v>47</v>
      </c>
      <c r="Y6608" s="3" t="s">
        <v>47</v>
      </c>
      <c r="Z6608" s="3" t="s">
        <v>47</v>
      </c>
      <c r="AA6608" s="3" t="s">
        <v>48</v>
      </c>
      <c r="AB6608" s="12" t="s">
        <v>47</v>
      </c>
      <c r="AC6608" s="3" t="s">
        <v>47</v>
      </c>
      <c r="AD6608" s="3" t="s">
        <v>47</v>
      </c>
      <c r="AE6608" s="3" t="s">
        <v>47</v>
      </c>
      <c r="AF6608" s="3" t="s">
        <v>47</v>
      </c>
      <c r="AG6608" s="3" t="s">
        <v>47</v>
      </c>
      <c r="AH6608" s="3" t="s">
        <v>47</v>
      </c>
      <c r="AI6608" s="3" t="s">
        <v>47</v>
      </c>
      <c r="AJ6608" s="3" t="s">
        <v>47</v>
      </c>
      <c r="AK6608" s="3" t="s">
        <v>47</v>
      </c>
      <c r="AL6608" s="3" t="s">
        <v>47</v>
      </c>
      <c r="AM6608" s="3" t="s">
        <v>47</v>
      </c>
      <c r="AN6608" s="3" t="s">
        <v>47</v>
      </c>
      <c r="AU6608" s="3">
        <v>0</v>
      </c>
      <c r="AV6608" s="3">
        <v>17</v>
      </c>
      <c r="AW6608" s="3">
        <v>1</v>
      </c>
      <c r="AX6608" s="3">
        <v>17</v>
      </c>
      <c r="AY6608" s="3">
        <v>100</v>
      </c>
      <c r="AZ6608" s="6" t="str">
        <f t="shared" si="725"/>
        <v>3121.4</v>
      </c>
      <c r="BC6608" s="12" t="s">
        <v>17053</v>
      </c>
      <c r="BJ6608" s="12">
        <f t="shared" si="726"/>
        <v>0</v>
      </c>
      <c r="BK6608" s="12">
        <f t="shared" si="727"/>
        <v>0</v>
      </c>
      <c r="CQ6608" s="3" t="str">
        <f>CONCATENATE(baseURL!$A$1,baseURL!$B$1,baseURL!$C$1,".",C6608,".",L6608,".pkl&amp;seq=",BC6608)</f>
        <v>http://proteomics.broadinstitute.org/millscripts/viewfeed.pl?side=xl&amp;cycle=1&amp;fixedMods=iaaC&amp;file=msdataSM/iPRG2012_nd/cpick_in/iPRG2012_nd.3121.4.2.pkl&amp;seq=GDLGLELPAPEVLAVQK</v>
      </c>
    </row>
    <row r="6609" spans="1:95" x14ac:dyDescent="0.2">
      <c r="A6609" s="3">
        <v>6434</v>
      </c>
      <c r="B6609" s="2" t="s">
        <v>17135</v>
      </c>
      <c r="C6609" s="2" t="s">
        <v>17136</v>
      </c>
      <c r="D6609" s="3">
        <v>16423</v>
      </c>
      <c r="E6609" s="3">
        <v>16407</v>
      </c>
      <c r="F6609" s="3">
        <v>65547</v>
      </c>
      <c r="G6609" s="3">
        <v>19527</v>
      </c>
      <c r="H6609" s="3">
        <v>58.215400000000002</v>
      </c>
      <c r="I6609" s="30">
        <v>879.95970999999997</v>
      </c>
      <c r="J6609" s="30">
        <v>879.95646590000001</v>
      </c>
      <c r="K6609" s="30">
        <v>3.2399999999999998E-3</v>
      </c>
      <c r="L6609" s="3">
        <v>2</v>
      </c>
      <c r="M6609" s="3">
        <v>2</v>
      </c>
      <c r="N6609" s="10">
        <f t="shared" si="721"/>
        <v>1</v>
      </c>
      <c r="O6609" s="35">
        <v>2</v>
      </c>
      <c r="P6609" s="17"/>
      <c r="Q6609" s="40">
        <v>1758.9061099999999</v>
      </c>
      <c r="R6609" s="40">
        <v>879.95668999999998</v>
      </c>
      <c r="S6609" s="18">
        <f t="shared" si="722"/>
        <v>3.4319870901740077</v>
      </c>
      <c r="T6609" s="18">
        <f t="shared" si="723"/>
        <v>-0.25467162476886224</v>
      </c>
      <c r="U6609" s="18">
        <f t="shared" si="724"/>
        <v>1.1364195634165162E-2</v>
      </c>
      <c r="V6609" s="30">
        <v>879.95669999999996</v>
      </c>
      <c r="W6609" s="3" t="s">
        <v>47</v>
      </c>
      <c r="X6609" s="3" t="s">
        <v>47</v>
      </c>
      <c r="Y6609" s="3" t="s">
        <v>47</v>
      </c>
      <c r="Z6609" s="3" t="s">
        <v>47</v>
      </c>
      <c r="AA6609" s="3" t="s">
        <v>47</v>
      </c>
      <c r="AB6609" s="12" t="s">
        <v>47</v>
      </c>
      <c r="AC6609" s="3" t="s">
        <v>47</v>
      </c>
      <c r="AD6609" s="3" t="s">
        <v>47</v>
      </c>
      <c r="AE6609" s="3" t="s">
        <v>47</v>
      </c>
      <c r="AF6609" s="3" t="s">
        <v>47</v>
      </c>
      <c r="AG6609" s="3" t="s">
        <v>47</v>
      </c>
      <c r="AH6609" s="3" t="s">
        <v>47</v>
      </c>
      <c r="AI6609" s="3" t="s">
        <v>47</v>
      </c>
      <c r="AJ6609" s="3" t="s">
        <v>47</v>
      </c>
      <c r="AK6609" s="3" t="s">
        <v>47</v>
      </c>
      <c r="AL6609" s="3" t="s">
        <v>47</v>
      </c>
      <c r="AU6609" s="3">
        <v>0</v>
      </c>
      <c r="AV6609" s="3">
        <v>16</v>
      </c>
      <c r="AW6609" s="3">
        <v>1</v>
      </c>
      <c r="AX6609" s="3">
        <v>16</v>
      </c>
      <c r="AY6609" s="3">
        <v>100</v>
      </c>
      <c r="AZ6609" s="6" t="str">
        <f t="shared" si="725"/>
        <v>3121.5</v>
      </c>
      <c r="BC6609" s="12" t="s">
        <v>16798</v>
      </c>
      <c r="BJ6609" s="12">
        <f t="shared" si="726"/>
        <v>0</v>
      </c>
      <c r="BK6609" s="12">
        <f t="shared" si="727"/>
        <v>0</v>
      </c>
      <c r="CQ6609" s="3" t="str">
        <f>CONCATENATE(baseURL!$A$1,baseURL!$B$1,baseURL!$C$1,".",C6609,".",L6609,".pkl&amp;seq=",BC6609)</f>
        <v>http://proteomics.broadinstitute.org/millscripts/viewfeed.pl?side=xl&amp;cycle=1&amp;fixedMods=iaaC&amp;file=msdataSM/iPRG2012_nd/cpick_in/iPRG2012_nd.3121.5.2.pkl&amp;seq=ALPGEYVTYALSGYVR</v>
      </c>
    </row>
    <row r="6610" spans="1:95" x14ac:dyDescent="0.2">
      <c r="A6610" s="3">
        <v>653</v>
      </c>
      <c r="B6610" s="2" t="s">
        <v>17137</v>
      </c>
      <c r="C6610" s="2" t="s">
        <v>17131</v>
      </c>
      <c r="D6610" s="3">
        <v>16427</v>
      </c>
      <c r="E6610" s="3">
        <v>16411</v>
      </c>
      <c r="F6610" s="3">
        <v>65567</v>
      </c>
      <c r="G6610" s="3">
        <v>19532</v>
      </c>
      <c r="H6610" s="3">
        <v>58.2361</v>
      </c>
      <c r="I6610" s="30">
        <v>1172.4963</v>
      </c>
      <c r="J6610" s="30">
        <v>1172.493048</v>
      </c>
      <c r="K6610" s="30">
        <v>3.2499999999999999E-3</v>
      </c>
      <c r="L6610" s="3">
        <v>4</v>
      </c>
      <c r="M6610" s="3">
        <v>4</v>
      </c>
      <c r="N6610" s="10">
        <f t="shared" si="721"/>
        <v>1</v>
      </c>
      <c r="O6610" s="35">
        <v>4</v>
      </c>
      <c r="P6610" s="17"/>
      <c r="Q6610" s="40">
        <v>4686.9461600000004</v>
      </c>
      <c r="R6610" s="40">
        <v>1172.492</v>
      </c>
      <c r="S6610" s="18">
        <f t="shared" si="722"/>
        <v>3.6674024215580832</v>
      </c>
      <c r="T6610" s="18">
        <f t="shared" si="723"/>
        <v>0.89382272977772004</v>
      </c>
      <c r="U6610" s="18">
        <f t="shared" si="724"/>
        <v>0.51173057050859316</v>
      </c>
      <c r="V6610" s="30">
        <v>1172.4926</v>
      </c>
      <c r="W6610" s="3" t="s">
        <v>47</v>
      </c>
      <c r="X6610" s="3" t="s">
        <v>47</v>
      </c>
      <c r="Y6610" s="3" t="s">
        <v>47</v>
      </c>
      <c r="Z6610" s="3" t="s">
        <v>47</v>
      </c>
      <c r="AA6610" s="3" t="s">
        <v>47</v>
      </c>
      <c r="AB6610" s="12" t="s">
        <v>52</v>
      </c>
      <c r="AC6610" s="3" t="s">
        <v>47</v>
      </c>
      <c r="AD6610" s="3" t="s">
        <v>47</v>
      </c>
      <c r="AE6610" s="3" t="s">
        <v>47</v>
      </c>
      <c r="AF6610" s="3" t="s">
        <v>47</v>
      </c>
      <c r="AI6610" s="3" t="s">
        <v>47</v>
      </c>
      <c r="AK6610" s="3" t="s">
        <v>47</v>
      </c>
      <c r="AL6610" s="3" t="s">
        <v>47</v>
      </c>
      <c r="AO6610" s="3" t="s">
        <v>47</v>
      </c>
      <c r="AP6610" s="3" t="s">
        <v>48</v>
      </c>
      <c r="AU6610" s="3">
        <v>0</v>
      </c>
      <c r="AV6610" s="3">
        <v>13</v>
      </c>
      <c r="AW6610" s="3">
        <v>4</v>
      </c>
      <c r="AX6610" s="3">
        <v>10</v>
      </c>
      <c r="AY6610" s="3">
        <v>76.92</v>
      </c>
      <c r="AZ6610" s="6" t="str">
        <f t="shared" si="725"/>
        <v>3122.4</v>
      </c>
      <c r="BC6610" s="12" t="s">
        <v>16878</v>
      </c>
      <c r="BF6610" s="12" t="s">
        <v>1468</v>
      </c>
      <c r="BJ6610" s="12">
        <f t="shared" si="726"/>
        <v>0</v>
      </c>
      <c r="BK6610" s="12">
        <f t="shared" si="727"/>
        <v>0</v>
      </c>
      <c r="BZ6610" s="3" t="s">
        <v>16880</v>
      </c>
      <c r="CB6610" s="3" t="s">
        <v>17138</v>
      </c>
      <c r="CK6610" s="3" t="s">
        <v>17139</v>
      </c>
      <c r="CQ6610" s="3" t="str">
        <f>CONCATENATE(baseURL!$A$1,baseURL!$B$1,baseURL!$C$1,".",C6610,".",L6610,".pkl&amp;seq=",BC6610)</f>
        <v>http://proteomics.broadinstitute.org/millscripts/viewfeed.pl?side=xl&amp;cycle=1&amp;fixedMods=iaaC&amp;file=msdataSM/iPRG2012_nd/cpick_in/iPRG2012_nd.3122.4.4.pkl&amp;seq=FATVPTGGASSAAAGAAGAAAGGDAAEEEKEEEAKEEsDDDMGFGLFD</v>
      </c>
    </row>
    <row r="6611" spans="1:95" x14ac:dyDescent="0.2">
      <c r="A6611" s="3">
        <v>683</v>
      </c>
      <c r="B6611" s="2" t="s">
        <v>17140</v>
      </c>
      <c r="C6611" s="2" t="s">
        <v>17134</v>
      </c>
      <c r="D6611" s="3">
        <v>16428</v>
      </c>
      <c r="E6611" s="3">
        <v>16412</v>
      </c>
      <c r="F6611" s="3">
        <v>65568</v>
      </c>
      <c r="G6611" s="3">
        <v>19533</v>
      </c>
      <c r="H6611" s="3">
        <v>58.239400000000003</v>
      </c>
      <c r="I6611" s="30">
        <v>1200.7516000000001</v>
      </c>
      <c r="J6611" s="30">
        <v>1200.7468349999999</v>
      </c>
      <c r="K6611" s="30">
        <v>4.7699999999999999E-3</v>
      </c>
      <c r="L6611" s="3">
        <v>4</v>
      </c>
      <c r="M6611" s="3">
        <v>4</v>
      </c>
      <c r="N6611" s="10">
        <f t="shared" si="721"/>
        <v>1</v>
      </c>
      <c r="O6611" s="35">
        <v>4</v>
      </c>
      <c r="P6611" s="17"/>
      <c r="Q6611" s="40">
        <v>4799.9639800000004</v>
      </c>
      <c r="R6611" s="40">
        <v>1200.7464500000001</v>
      </c>
      <c r="S6611" s="18">
        <f t="shared" si="722"/>
        <v>4.2889987307127155</v>
      </c>
      <c r="T6611" s="18">
        <f t="shared" si="723"/>
        <v>0.32063388554992295</v>
      </c>
      <c r="U6611" s="18">
        <f t="shared" si="724"/>
        <v>-0.2082038219233808</v>
      </c>
      <c r="V6611" s="30">
        <v>1200.7462</v>
      </c>
      <c r="W6611" s="3" t="s">
        <v>47</v>
      </c>
      <c r="X6611" s="3" t="s">
        <v>47</v>
      </c>
      <c r="Y6611" s="3" t="s">
        <v>47</v>
      </c>
      <c r="Z6611" s="3" t="s">
        <v>47</v>
      </c>
      <c r="AA6611" s="3" t="s">
        <v>47</v>
      </c>
      <c r="AB6611" s="12" t="s">
        <v>48</v>
      </c>
      <c r="AC6611" s="3" t="s">
        <v>47</v>
      </c>
      <c r="AD6611" s="3" t="s">
        <v>47</v>
      </c>
      <c r="AE6611" s="3" t="s">
        <v>47</v>
      </c>
      <c r="AF6611" s="3" t="s">
        <v>47</v>
      </c>
      <c r="AI6611" s="3" t="s">
        <v>48</v>
      </c>
      <c r="AK6611" s="3" t="s">
        <v>47</v>
      </c>
      <c r="AL6611" s="3" t="s">
        <v>47</v>
      </c>
      <c r="AN6611" s="3" t="s">
        <v>47</v>
      </c>
      <c r="AO6611" s="3" t="s">
        <v>47</v>
      </c>
      <c r="AP6611" s="3" t="s">
        <v>48</v>
      </c>
      <c r="AR6611" s="3" t="s">
        <v>47</v>
      </c>
      <c r="AU6611" s="3">
        <v>0</v>
      </c>
      <c r="AV6611" s="3">
        <v>14</v>
      </c>
      <c r="AW6611" s="3">
        <v>2</v>
      </c>
      <c r="AX6611" s="3">
        <v>13</v>
      </c>
      <c r="AY6611" s="3">
        <v>92.86</v>
      </c>
      <c r="AZ6611" s="6" t="str">
        <f t="shared" si="725"/>
        <v>3122.5</v>
      </c>
      <c r="BC6611" s="12" t="s">
        <v>16979</v>
      </c>
      <c r="BF6611" s="12" t="s">
        <v>1468</v>
      </c>
      <c r="BJ6611" s="12">
        <f t="shared" si="726"/>
        <v>0</v>
      </c>
      <c r="BK6611" s="12">
        <f t="shared" si="727"/>
        <v>0</v>
      </c>
      <c r="BU6611" s="3" t="s">
        <v>17141</v>
      </c>
      <c r="CQ6611" s="3" t="str">
        <f>CONCATENATE(baseURL!$A$1,baseURL!$B$1,baseURL!$C$1,".",C6611,".",L6611,".pkl&amp;seq=",BC6611)</f>
        <v>http://proteomics.broadinstitute.org/millscripts/viewfeed.pl?side=xl&amp;cycle=1&amp;fixedMods=iaaC&amp;file=msdataSM/iPRG2012_nd/cpick_in/iPRG2012_nd.3122.5.4.pkl&amp;seq=ADEFDSFPAASAAAAEEEEDDDVDLFGsDDEEADAEAEKLKAER</v>
      </c>
    </row>
    <row r="6612" spans="1:95" x14ac:dyDescent="0.2">
      <c r="A6612" s="3">
        <v>2003</v>
      </c>
      <c r="B6612" s="2" t="s">
        <v>17142</v>
      </c>
      <c r="C6612" s="2" t="s">
        <v>17143</v>
      </c>
      <c r="D6612" s="3">
        <v>16429</v>
      </c>
      <c r="E6612" s="3">
        <v>16413</v>
      </c>
      <c r="F6612" s="3">
        <v>65585</v>
      </c>
      <c r="G6612" s="3">
        <v>19535</v>
      </c>
      <c r="H6612" s="3">
        <v>58.249400000000001</v>
      </c>
      <c r="I6612" s="30">
        <v>460.23899</v>
      </c>
      <c r="J6612" s="30">
        <v>460.2363398</v>
      </c>
      <c r="K6612" s="30">
        <v>2.65E-3</v>
      </c>
      <c r="L6612" s="3">
        <v>3</v>
      </c>
      <c r="M6612" s="3">
        <v>3</v>
      </c>
      <c r="N6612" s="10">
        <f t="shared" si="721"/>
        <v>1</v>
      </c>
      <c r="O6612" s="35">
        <v>3</v>
      </c>
      <c r="P6612" s="17"/>
      <c r="Q6612" s="40">
        <v>1378.69362</v>
      </c>
      <c r="R6612" s="40">
        <v>460.23606000000001</v>
      </c>
      <c r="S6612" s="18">
        <f t="shared" si="722"/>
        <v>6.3662981992156489</v>
      </c>
      <c r="T6612" s="18">
        <f t="shared" si="723"/>
        <v>0.60794888602831909</v>
      </c>
      <c r="U6612" s="18">
        <f t="shared" si="724"/>
        <v>-0.56492748531195958</v>
      </c>
      <c r="V6612" s="30">
        <v>460.23579999999998</v>
      </c>
      <c r="W6612" s="3" t="s">
        <v>47</v>
      </c>
      <c r="X6612" s="3" t="s">
        <v>47</v>
      </c>
      <c r="Y6612" s="3" t="s">
        <v>47</v>
      </c>
      <c r="Z6612" s="3" t="s">
        <v>47</v>
      </c>
      <c r="AA6612" s="3" t="s">
        <v>48</v>
      </c>
      <c r="AB6612" s="12" t="s">
        <v>47</v>
      </c>
      <c r="AC6612" s="3" t="s">
        <v>47</v>
      </c>
      <c r="AD6612" s="3" t="s">
        <v>47</v>
      </c>
      <c r="AE6612" s="3" t="s">
        <v>47</v>
      </c>
      <c r="AG6612" s="3" t="s">
        <v>47</v>
      </c>
      <c r="AH6612" s="3" t="s">
        <v>47</v>
      </c>
      <c r="AI6612" s="3" t="s">
        <v>47</v>
      </c>
      <c r="AJ6612" s="3" t="s">
        <v>47</v>
      </c>
      <c r="AK6612" s="3" t="s">
        <v>48</v>
      </c>
      <c r="AL6612" s="3" t="s">
        <v>52</v>
      </c>
      <c r="AM6612" s="3" t="s">
        <v>47</v>
      </c>
      <c r="AO6612" s="3" t="s">
        <v>47</v>
      </c>
      <c r="AP6612" s="3" t="s">
        <v>52</v>
      </c>
      <c r="AU6612" s="3">
        <v>0</v>
      </c>
      <c r="AV6612" s="3">
        <v>14</v>
      </c>
      <c r="AW6612" s="3">
        <v>1</v>
      </c>
      <c r="AX6612" s="3">
        <v>14</v>
      </c>
      <c r="AY6612" s="3">
        <v>100</v>
      </c>
      <c r="AZ6612" s="6" t="str">
        <f t="shared" si="725"/>
        <v>3123.1</v>
      </c>
      <c r="BC6612" s="12" t="s">
        <v>16387</v>
      </c>
      <c r="BJ6612" s="12">
        <f t="shared" si="726"/>
        <v>0</v>
      </c>
      <c r="BK6612" s="12">
        <f t="shared" si="727"/>
        <v>0</v>
      </c>
      <c r="BP6612" s="3" t="s">
        <v>54</v>
      </c>
      <c r="BR6612" s="3" t="s">
        <v>54</v>
      </c>
      <c r="CQ6612" s="3" t="str">
        <f>CONCATENATE(baseURL!$A$1,baseURL!$B$1,baseURL!$C$1,".",C6612,".",L6612,".pkl&amp;seq=",BC6612,"&amp;varMods=Deamidated-N")</f>
        <v>http://proteomics.broadinstitute.org/millscripts/viewfeed.pl?side=xl&amp;cycle=1&amp;fixedMods=iaaC&amp;file=msdataSM/iPRG2012_nd/cpick_in/iPRG2012_nd.3123.1.3.pkl&amp;seq=nGVHMVFASFLR&amp;varMods=Deamidated-N</v>
      </c>
    </row>
    <row r="6613" spans="1:95" x14ac:dyDescent="0.2">
      <c r="A6613" s="3">
        <v>3738</v>
      </c>
      <c r="B6613" s="2" t="s">
        <v>17144</v>
      </c>
      <c r="C6613" s="2" t="s">
        <v>17145</v>
      </c>
      <c r="D6613" s="3">
        <v>16431</v>
      </c>
      <c r="E6613" s="3">
        <v>16415</v>
      </c>
      <c r="F6613" s="3">
        <v>65587</v>
      </c>
      <c r="G6613" s="3">
        <v>19537</v>
      </c>
      <c r="H6613" s="3">
        <v>58.254399999999997</v>
      </c>
      <c r="I6613" s="30">
        <v>556.31457999999998</v>
      </c>
      <c r="J6613" s="30">
        <v>556.06259739999996</v>
      </c>
      <c r="K6613" s="30">
        <v>0.25197999999999998</v>
      </c>
      <c r="L6613" s="3">
        <v>0</v>
      </c>
      <c r="M6613" s="3">
        <v>4</v>
      </c>
      <c r="N6613" s="10">
        <f t="shared" si="721"/>
        <v>1</v>
      </c>
      <c r="O6613" s="35">
        <v>4</v>
      </c>
      <c r="P6613" s="17"/>
      <c r="Q6613" s="40">
        <v>2221.2226999999998</v>
      </c>
      <c r="R6613" s="40">
        <v>556.06113000000005</v>
      </c>
      <c r="S6613" s="18">
        <f t="shared" si="722"/>
        <v>455.79521086095298</v>
      </c>
      <c r="T6613" s="18">
        <f t="shared" si="723"/>
        <v>2.6389184942857136</v>
      </c>
      <c r="U6613" s="18">
        <f t="shared" si="724"/>
        <v>2.2839215536910298</v>
      </c>
      <c r="V6613" s="30">
        <v>556.06240000000003</v>
      </c>
      <c r="W6613" s="3" t="s">
        <v>47</v>
      </c>
      <c r="X6613" s="3" t="s">
        <v>47</v>
      </c>
      <c r="Y6613" s="3" t="s">
        <v>47</v>
      </c>
      <c r="Z6613" s="3" t="s">
        <v>47</v>
      </c>
      <c r="AA6613" s="3" t="s">
        <v>48</v>
      </c>
      <c r="AB6613" s="12" t="s">
        <v>47</v>
      </c>
      <c r="AC6613" s="3" t="s">
        <v>47</v>
      </c>
      <c r="AE6613" s="3" t="s">
        <v>47</v>
      </c>
      <c r="AF6613" s="3" t="s">
        <v>47</v>
      </c>
      <c r="AI6613" s="3" t="s">
        <v>47</v>
      </c>
      <c r="AK6613" s="3" t="s">
        <v>47</v>
      </c>
      <c r="AL6613" s="3" t="s">
        <v>47</v>
      </c>
      <c r="AU6613" s="3">
        <v>0</v>
      </c>
      <c r="AV6613" s="3">
        <v>11</v>
      </c>
      <c r="AW6613" s="3">
        <v>1</v>
      </c>
      <c r="AX6613" s="3">
        <v>11</v>
      </c>
      <c r="AY6613" s="3">
        <v>100</v>
      </c>
      <c r="AZ6613" s="6" t="str">
        <f t="shared" si="725"/>
        <v>3123.3</v>
      </c>
      <c r="BC6613" s="12" t="s">
        <v>17119</v>
      </c>
      <c r="BJ6613" s="12">
        <f t="shared" si="726"/>
        <v>0</v>
      </c>
      <c r="BK6613" s="12">
        <f t="shared" si="727"/>
        <v>0</v>
      </c>
      <c r="CQ6613" s="3" t="str">
        <f>CONCATENATE(baseURL!$A$1,baseURL!$B$1,baseURL!$C$1,".",C6613,".",L6613,".pkl&amp;seq=",BC6613)</f>
        <v>http://proteomics.broadinstitute.org/millscripts/viewfeed.pl?side=xl&amp;cycle=1&amp;fixedMods=iaaC&amp;file=msdataSM/iPRG2012_nd/cpick_in/iPRG2012_nd.3123.3.0.pkl&amp;seq=YLAAYLLLNAAGNTPDATKLK</v>
      </c>
    </row>
    <row r="6614" spans="1:95" x14ac:dyDescent="0.2">
      <c r="A6614" s="3">
        <v>2078</v>
      </c>
      <c r="B6614" s="2" t="s">
        <v>17146</v>
      </c>
      <c r="C6614" s="2" t="s">
        <v>17137</v>
      </c>
      <c r="D6614" s="3">
        <v>16433</v>
      </c>
      <c r="E6614" s="3">
        <v>16417</v>
      </c>
      <c r="F6614" s="3">
        <v>65589</v>
      </c>
      <c r="G6614" s="3">
        <v>19539</v>
      </c>
      <c r="H6614" s="3">
        <v>58.260199999999998</v>
      </c>
      <c r="I6614" s="30">
        <v>733.02120000000002</v>
      </c>
      <c r="J6614" s="30">
        <v>733.02382060000002</v>
      </c>
      <c r="K6614" s="30">
        <v>-2.6199999999999999E-3</v>
      </c>
      <c r="L6614" s="3">
        <v>3</v>
      </c>
      <c r="M6614" s="3">
        <v>3</v>
      </c>
      <c r="N6614" s="10">
        <f t="shared" si="721"/>
        <v>1</v>
      </c>
      <c r="O6614" s="35">
        <v>3</v>
      </c>
      <c r="P6614" s="17"/>
      <c r="Q6614" s="40">
        <v>2197.0481599999998</v>
      </c>
      <c r="R6614" s="40">
        <v>733.02089999999998</v>
      </c>
      <c r="S6614" s="18">
        <f t="shared" si="722"/>
        <v>0.4092652747532583</v>
      </c>
      <c r="T6614" s="18">
        <f t="shared" si="723"/>
        <v>3.9843338710241083</v>
      </c>
      <c r="U6614" s="18">
        <f t="shared" si="724"/>
        <v>3.9562309888679139</v>
      </c>
      <c r="V6614" s="30">
        <v>733.02380000000005</v>
      </c>
      <c r="W6614" s="3" t="s">
        <v>47</v>
      </c>
      <c r="X6614" s="3" t="s">
        <v>47</v>
      </c>
      <c r="Y6614" s="3" t="s">
        <v>47</v>
      </c>
      <c r="Z6614" s="3" t="s">
        <v>47</v>
      </c>
      <c r="AA6614" s="3" t="s">
        <v>47</v>
      </c>
      <c r="AB6614" s="12" t="s">
        <v>47</v>
      </c>
      <c r="AC6614" s="3" t="s">
        <v>47</v>
      </c>
      <c r="AD6614" s="3" t="s">
        <v>47</v>
      </c>
      <c r="AE6614" s="3" t="s">
        <v>47</v>
      </c>
      <c r="AG6614" s="3" t="s">
        <v>47</v>
      </c>
      <c r="AI6614" s="3" t="s">
        <v>47</v>
      </c>
      <c r="AJ6614" s="3" t="s">
        <v>47</v>
      </c>
      <c r="AM6614" s="3" t="s">
        <v>47</v>
      </c>
      <c r="AO6614" s="3" t="s">
        <v>47</v>
      </c>
      <c r="AQ6614" s="3" t="s">
        <v>47</v>
      </c>
      <c r="AU6614" s="3">
        <v>0</v>
      </c>
      <c r="AV6614" s="3">
        <v>15</v>
      </c>
      <c r="AW6614" s="3">
        <v>2</v>
      </c>
      <c r="AX6614" s="3">
        <v>14</v>
      </c>
      <c r="AY6614" s="3">
        <v>93.33</v>
      </c>
      <c r="AZ6614" s="6" t="str">
        <f t="shared" si="725"/>
        <v>3123.5</v>
      </c>
      <c r="BC6614" s="12" t="s">
        <v>17147</v>
      </c>
      <c r="BJ6614" s="12">
        <f t="shared" si="726"/>
        <v>0</v>
      </c>
      <c r="BK6614" s="12">
        <f t="shared" si="727"/>
        <v>0</v>
      </c>
      <c r="BP6614" s="3" t="s">
        <v>54</v>
      </c>
      <c r="BR6614" s="3" t="s">
        <v>54</v>
      </c>
      <c r="BX6614" s="3" t="s">
        <v>17148</v>
      </c>
      <c r="CQ6614" s="3" t="str">
        <f>CONCATENATE(baseURL!$A$1,baseURL!$B$1,baseURL!$C$1,".",C6614,".",L6614,".pkl&amp;seq=",BC6614,"&amp;varMods=Deamidated-N")</f>
        <v>http://proteomics.broadinstitute.org/millscripts/viewfeed.pl?side=xl&amp;cycle=1&amp;fixedMods=iaaC&amp;file=msdataSM/iPRG2012_nd/cpick_in/iPRG2012_nd.3123.5.3.pkl&amp;seq=LLPDFMLQGGDTDLTnGFGGK&amp;varMods=Deamidated-N</v>
      </c>
    </row>
    <row r="6615" spans="1:95" x14ac:dyDescent="0.2">
      <c r="A6615" s="3">
        <v>3208</v>
      </c>
      <c r="B6615" s="2" t="s">
        <v>17149</v>
      </c>
      <c r="C6615" s="2" t="s">
        <v>17150</v>
      </c>
      <c r="D6615" s="3">
        <v>16435</v>
      </c>
      <c r="E6615" s="3">
        <v>16419</v>
      </c>
      <c r="F6615" s="3">
        <v>65606</v>
      </c>
      <c r="G6615" s="3">
        <v>19542</v>
      </c>
      <c r="H6615" s="3">
        <v>58.274500000000003</v>
      </c>
      <c r="I6615" s="30">
        <v>544.30110000000002</v>
      </c>
      <c r="J6615" s="30">
        <v>544.30110420000005</v>
      </c>
      <c r="K6615" s="30">
        <v>0</v>
      </c>
      <c r="L6615" s="3">
        <v>2</v>
      </c>
      <c r="M6615" s="3">
        <v>0</v>
      </c>
      <c r="N6615" s="10">
        <f t="shared" si="721"/>
        <v>1</v>
      </c>
      <c r="O6615" s="35">
        <v>2</v>
      </c>
      <c r="P6615" s="17"/>
      <c r="Q6615" s="40">
        <v>1087.59349</v>
      </c>
      <c r="R6615" s="40">
        <v>544.30038000000002</v>
      </c>
      <c r="S6615" s="18">
        <f t="shared" si="722"/>
        <v>1.3227990030085301</v>
      </c>
      <c r="T6615" s="18">
        <f t="shared" si="723"/>
        <v>1.3305153305901327</v>
      </c>
      <c r="U6615" s="18">
        <f t="shared" si="724"/>
        <v>1.3227990030085301</v>
      </c>
      <c r="V6615" s="30">
        <v>544.30110000000002</v>
      </c>
      <c r="W6615" s="3" t="s">
        <v>47</v>
      </c>
      <c r="X6615" s="3" t="s">
        <v>47</v>
      </c>
      <c r="Y6615" s="3" t="s">
        <v>47</v>
      </c>
      <c r="Z6615" s="3" t="s">
        <v>48</v>
      </c>
      <c r="AA6615" s="3" t="s">
        <v>47</v>
      </c>
      <c r="AE6615" s="3" t="s">
        <v>48</v>
      </c>
      <c r="AF6615" s="3" t="s">
        <v>47</v>
      </c>
      <c r="AG6615" s="3" t="s">
        <v>47</v>
      </c>
      <c r="AH6615" s="3" t="s">
        <v>48</v>
      </c>
      <c r="AL6615" s="3" t="s">
        <v>52</v>
      </c>
      <c r="AM6615" s="3" t="s">
        <v>47</v>
      </c>
      <c r="AU6615" s="3">
        <v>0</v>
      </c>
      <c r="AV6615" s="3">
        <v>7</v>
      </c>
      <c r="AW6615" s="3">
        <v>1</v>
      </c>
      <c r="AX6615" s="3">
        <v>7</v>
      </c>
      <c r="AY6615" s="3">
        <v>100</v>
      </c>
      <c r="AZ6615" s="6" t="str">
        <f t="shared" si="725"/>
        <v>3124.1</v>
      </c>
      <c r="BC6615" s="12" t="s">
        <v>17151</v>
      </c>
      <c r="BJ6615" s="12">
        <f t="shared" si="726"/>
        <v>0</v>
      </c>
      <c r="BK6615" s="12">
        <f t="shared" si="727"/>
        <v>0</v>
      </c>
      <c r="CQ6615" s="3" t="str">
        <f>CONCATENATE(baseURL!$A$1,baseURL!$B$1,baseURL!$C$1,".",C6615,".",L6615,".pkl&amp;seq=",BC6615)</f>
        <v>http://proteomics.broadinstitute.org/millscripts/viewfeed.pl?side=xl&amp;cycle=1&amp;fixedMods=iaaC&amp;file=msdataSM/iPRG2012_nd/cpick_in/iPRG2012_nd.3124.1.2.pkl&amp;seq=YLTVAAFFR</v>
      </c>
    </row>
    <row r="6616" spans="1:95" x14ac:dyDescent="0.2">
      <c r="A6616" s="3">
        <v>1275</v>
      </c>
      <c r="B6616" s="2" t="s">
        <v>17152</v>
      </c>
      <c r="C6616" s="2" t="s">
        <v>17142</v>
      </c>
      <c r="D6616" s="3">
        <v>16436</v>
      </c>
      <c r="E6616" s="3">
        <v>16420</v>
      </c>
      <c r="F6616" s="3">
        <v>65607</v>
      </c>
      <c r="G6616" s="3">
        <v>19543</v>
      </c>
      <c r="H6616" s="3">
        <v>58.277799999999999</v>
      </c>
      <c r="I6616" s="30">
        <v>700.39642000000003</v>
      </c>
      <c r="J6616" s="30">
        <v>700.39686740000002</v>
      </c>
      <c r="K6616" s="30">
        <v>-4.4999999999999999E-4</v>
      </c>
      <c r="L6616" s="3">
        <v>3</v>
      </c>
      <c r="M6616" s="3">
        <v>3</v>
      </c>
      <c r="N6616" s="10">
        <f t="shared" si="721"/>
        <v>1</v>
      </c>
      <c r="O6616" s="35">
        <v>3</v>
      </c>
      <c r="P6616" s="17"/>
      <c r="Q6616" s="40">
        <v>2099.1746800000001</v>
      </c>
      <c r="R6616" s="40">
        <v>700.39640999999995</v>
      </c>
      <c r="S6616" s="18">
        <f t="shared" si="722"/>
        <v>1.4277628990758627E-2</v>
      </c>
      <c r="T6616" s="18">
        <f t="shared" si="723"/>
        <v>0.65305874436591405</v>
      </c>
      <c r="U6616" s="18">
        <f t="shared" si="724"/>
        <v>0.69960381437909447</v>
      </c>
      <c r="V6616" s="30">
        <v>700.39689999999996</v>
      </c>
      <c r="X6616" s="3" t="s">
        <v>47</v>
      </c>
      <c r="Y6616" s="3" t="s">
        <v>47</v>
      </c>
      <c r="Z6616" s="3" t="s">
        <v>47</v>
      </c>
      <c r="AB6616" s="12" t="s">
        <v>48</v>
      </c>
      <c r="AC6616" s="3" t="s">
        <v>52</v>
      </c>
      <c r="AE6616" s="3" t="s">
        <v>47</v>
      </c>
      <c r="AF6616" s="3" t="s">
        <v>48</v>
      </c>
      <c r="AG6616" s="3" t="s">
        <v>48</v>
      </c>
      <c r="AH6616" s="3" t="s">
        <v>47</v>
      </c>
      <c r="AL6616" s="3" t="s">
        <v>48</v>
      </c>
      <c r="AU6616" s="3">
        <v>0</v>
      </c>
      <c r="AV6616" s="3">
        <v>5</v>
      </c>
      <c r="AW6616" s="3">
        <v>1</v>
      </c>
      <c r="AX6616" s="3">
        <v>5</v>
      </c>
      <c r="AY6616" s="3">
        <v>100</v>
      </c>
      <c r="AZ6616" s="6" t="str">
        <f t="shared" si="725"/>
        <v>3124.2</v>
      </c>
      <c r="BC6616" s="12" t="s">
        <v>17153</v>
      </c>
      <c r="BJ6616" s="12">
        <f t="shared" si="726"/>
        <v>0</v>
      </c>
      <c r="BK6616" s="12">
        <f t="shared" si="727"/>
        <v>0</v>
      </c>
      <c r="CQ6616" s="3" t="str">
        <f>CONCATENATE(baseURL!$A$1,baseURL!$B$1,baseURL!$C$1,".",C6616,".",L6616,".pkl&amp;seq=",BC6616)</f>
        <v>http://proteomics.broadinstitute.org/millscripts/viewfeed.pl?side=xl&amp;cycle=1&amp;fixedMods=iaaC&amp;file=msdataSM/iPRG2012_nd/cpick_in/iPRG2012_nd.3124.2.3.pkl&amp;seq=LLSEEALPALRLELYGPSK</v>
      </c>
    </row>
    <row r="6617" spans="1:95" x14ac:dyDescent="0.2">
      <c r="A6617" s="3">
        <v>6806</v>
      </c>
      <c r="B6617" s="2" t="s">
        <v>17154</v>
      </c>
      <c r="C6617" s="2" t="s">
        <v>17155</v>
      </c>
      <c r="D6617" s="3">
        <v>16437</v>
      </c>
      <c r="E6617" s="3">
        <v>16421</v>
      </c>
      <c r="F6617" s="3">
        <v>65608</v>
      </c>
      <c r="G6617" s="3">
        <v>19544</v>
      </c>
      <c r="H6617" s="3">
        <v>58.281100000000002</v>
      </c>
      <c r="I6617" s="30">
        <v>711.62910999999997</v>
      </c>
      <c r="J6617" s="30">
        <v>711.62795919999996</v>
      </c>
      <c r="K6617" s="30">
        <v>1.15E-3</v>
      </c>
      <c r="L6617" s="3">
        <v>4</v>
      </c>
      <c r="M6617" s="3">
        <v>4</v>
      </c>
      <c r="N6617" s="10">
        <f t="shared" si="721"/>
        <v>1</v>
      </c>
      <c r="O6617" s="35">
        <v>4</v>
      </c>
      <c r="P6617" s="17"/>
      <c r="Q6617" s="40">
        <v>2843.4825500000002</v>
      </c>
      <c r="R6617" s="40">
        <v>711.62609999999995</v>
      </c>
      <c r="S6617" s="18">
        <f t="shared" si="722"/>
        <v>4.2297493023618706</v>
      </c>
      <c r="T6617" s="18">
        <f t="shared" si="723"/>
        <v>2.6126079411823238</v>
      </c>
      <c r="U6617" s="18">
        <f t="shared" si="724"/>
        <v>2.5294181874483108</v>
      </c>
      <c r="V6617" s="30">
        <v>711.62789999999995</v>
      </c>
      <c r="W6617" s="3" t="s">
        <v>47</v>
      </c>
      <c r="X6617" s="3" t="s">
        <v>47</v>
      </c>
      <c r="Y6617" s="3" t="s">
        <v>47</v>
      </c>
      <c r="Z6617" s="3" t="s">
        <v>47</v>
      </c>
      <c r="AA6617" s="3" t="s">
        <v>47</v>
      </c>
      <c r="AB6617" s="12" t="s">
        <v>48</v>
      </c>
      <c r="AD6617" s="3" t="s">
        <v>47</v>
      </c>
      <c r="AE6617" s="3" t="s">
        <v>47</v>
      </c>
      <c r="AF6617" s="3" t="s">
        <v>47</v>
      </c>
      <c r="AG6617" s="3" t="s">
        <v>47</v>
      </c>
      <c r="AJ6617" s="3" t="s">
        <v>47</v>
      </c>
      <c r="AK6617" s="3" t="s">
        <v>47</v>
      </c>
      <c r="AL6617" s="3" t="s">
        <v>47</v>
      </c>
      <c r="AM6617" s="3" t="s">
        <v>47</v>
      </c>
      <c r="AU6617" s="3">
        <v>0</v>
      </c>
      <c r="AV6617" s="3">
        <v>13</v>
      </c>
      <c r="AW6617" s="3">
        <v>1</v>
      </c>
      <c r="AX6617" s="3">
        <v>13</v>
      </c>
      <c r="AY6617" s="3">
        <v>100</v>
      </c>
      <c r="AZ6617" s="6" t="str">
        <f t="shared" si="725"/>
        <v>3124.3</v>
      </c>
      <c r="BC6617" s="12" t="s">
        <v>17156</v>
      </c>
      <c r="BJ6617" s="12">
        <f t="shared" si="726"/>
        <v>0</v>
      </c>
      <c r="BK6617" s="12">
        <f t="shared" si="727"/>
        <v>0</v>
      </c>
      <c r="CQ6617" s="3" t="str">
        <f>CONCATENATE(baseURL!$A$1,baseURL!$B$1,baseURL!$C$1,".",C6617,".",L6617,".pkl&amp;seq=",BC6617)</f>
        <v>http://proteomics.broadinstitute.org/millscripts/viewfeed.pl?side=xl&amp;cycle=1&amp;fixedMods=iaaC&amp;file=msdataSM/iPRG2012_nd/cpick_in/iPRG2012_nd.3124.3.4.pkl&amp;seq=VLLDSKDVQQLDYKLESFQAVYNK</v>
      </c>
    </row>
    <row r="6618" spans="1:95" x14ac:dyDescent="0.2">
      <c r="A6618" s="3">
        <v>1459</v>
      </c>
      <c r="B6618" s="2" t="s">
        <v>17157</v>
      </c>
      <c r="C6618" s="2" t="s">
        <v>17144</v>
      </c>
      <c r="D6618" s="3">
        <v>16438</v>
      </c>
      <c r="E6618" s="3">
        <v>16422</v>
      </c>
      <c r="F6618" s="3">
        <v>65609</v>
      </c>
      <c r="G6618" s="3">
        <v>19545</v>
      </c>
      <c r="H6618" s="3">
        <v>58.284500000000001</v>
      </c>
      <c r="I6618" s="30">
        <v>720.61982999999998</v>
      </c>
      <c r="J6618" s="30">
        <v>721.36791730000004</v>
      </c>
      <c r="K6618" s="30">
        <v>-0.74809000000000003</v>
      </c>
      <c r="L6618" s="3">
        <v>0</v>
      </c>
      <c r="M6618" s="3">
        <v>3</v>
      </c>
      <c r="N6618" s="10">
        <f t="shared" si="721"/>
        <v>1</v>
      </c>
      <c r="O6618" s="35">
        <v>3</v>
      </c>
      <c r="P6618" s="17"/>
      <c r="Q6618" s="40">
        <v>2162.0876600000001</v>
      </c>
      <c r="R6618" s="40">
        <v>721.36739999999998</v>
      </c>
      <c r="S6618" s="18">
        <f t="shared" si="722"/>
        <v>-1036.3235155899699</v>
      </c>
      <c r="T6618" s="18">
        <f t="shared" si="723"/>
        <v>0.71711031032113981</v>
      </c>
      <c r="U6618" s="18">
        <f t="shared" si="724"/>
        <v>0.69312807868525328</v>
      </c>
      <c r="V6618" s="30">
        <v>721.36789999999996</v>
      </c>
      <c r="X6618" s="3" t="s">
        <v>47</v>
      </c>
      <c r="Y6618" s="3" t="s">
        <v>47</v>
      </c>
      <c r="AA6618" s="3" t="s">
        <v>47</v>
      </c>
      <c r="AC6618" s="3" t="s">
        <v>52</v>
      </c>
      <c r="AK6618" s="3" t="s">
        <v>52</v>
      </c>
      <c r="AU6618" s="3">
        <v>0</v>
      </c>
      <c r="AV6618" s="3">
        <v>3</v>
      </c>
      <c r="AW6618" s="3">
        <v>1</v>
      </c>
      <c r="AX6618" s="3">
        <v>3</v>
      </c>
      <c r="AY6618" s="3">
        <v>100</v>
      </c>
      <c r="AZ6618" s="6" t="str">
        <f t="shared" si="725"/>
        <v>3124.4</v>
      </c>
      <c r="BC6618" s="12" t="s">
        <v>17079</v>
      </c>
      <c r="BJ6618" s="12">
        <f t="shared" si="726"/>
        <v>0</v>
      </c>
      <c r="BK6618" s="12">
        <f t="shared" si="727"/>
        <v>0</v>
      </c>
      <c r="CQ6618" s="3" t="str">
        <f>CONCATENATE(baseURL!$A$1,baseURL!$B$1,baseURL!$C$1,".",C6618,".",L6618,".pkl&amp;seq=",BC6618)</f>
        <v>http://proteomics.broadinstitute.org/millscripts/viewfeed.pl?side=xl&amp;cycle=1&amp;fixedMods=iaaC&amp;file=msdataSM/iPRG2012_nd/cpick_in/iPRG2012_nd.3124.4.0.pkl&amp;seq=AAGANVDNVWADVYAKALEGK</v>
      </c>
    </row>
    <row r="6619" spans="1:95" x14ac:dyDescent="0.2">
      <c r="A6619" s="3">
        <v>7277</v>
      </c>
      <c r="B6619" s="2" t="s">
        <v>17158</v>
      </c>
      <c r="C6619" s="2" t="s">
        <v>17159</v>
      </c>
      <c r="D6619" s="3">
        <v>16439</v>
      </c>
      <c r="E6619" s="3">
        <v>16423</v>
      </c>
      <c r="F6619" s="3">
        <v>65610</v>
      </c>
      <c r="G6619" s="3">
        <v>19546</v>
      </c>
      <c r="H6619" s="3">
        <v>58.287799999999997</v>
      </c>
      <c r="I6619" s="30">
        <v>765.72895000000005</v>
      </c>
      <c r="J6619" s="30">
        <v>765.39544269999999</v>
      </c>
      <c r="K6619" s="30">
        <v>0.33350999999999997</v>
      </c>
      <c r="L6619" s="3">
        <v>0</v>
      </c>
      <c r="M6619" s="3">
        <v>3</v>
      </c>
      <c r="N6619" s="10">
        <f t="shared" si="721"/>
        <v>1</v>
      </c>
      <c r="O6619" s="35">
        <v>3</v>
      </c>
      <c r="P6619" s="17"/>
      <c r="Q6619" s="40">
        <v>2294.1696700000002</v>
      </c>
      <c r="R6619" s="40">
        <v>765.39473999999996</v>
      </c>
      <c r="S6619" s="18">
        <f t="shared" si="722"/>
        <v>436.65050533284079</v>
      </c>
      <c r="T6619" s="18">
        <f t="shared" si="723"/>
        <v>0.9180883579543202</v>
      </c>
      <c r="U6619" s="18">
        <f t="shared" si="724"/>
        <v>1.123603227255989</v>
      </c>
      <c r="V6619" s="30">
        <v>765.39559999999994</v>
      </c>
      <c r="W6619" s="3" t="s">
        <v>47</v>
      </c>
      <c r="X6619" s="3" t="s">
        <v>47</v>
      </c>
      <c r="Y6619" s="3" t="s">
        <v>47</v>
      </c>
      <c r="Z6619" s="3" t="s">
        <v>52</v>
      </c>
      <c r="AA6619" s="3" t="s">
        <v>47</v>
      </c>
      <c r="AB6619" s="12" t="s">
        <v>48</v>
      </c>
      <c r="AG6619" s="3" t="s">
        <v>48</v>
      </c>
      <c r="AU6619" s="3">
        <v>0</v>
      </c>
      <c r="AV6619" s="3">
        <v>4</v>
      </c>
      <c r="AW6619" s="3">
        <v>1</v>
      </c>
      <c r="AX6619" s="3">
        <v>4</v>
      </c>
      <c r="AY6619" s="3">
        <v>100</v>
      </c>
      <c r="AZ6619" s="6" t="str">
        <f t="shared" si="725"/>
        <v>3124.5</v>
      </c>
      <c r="BC6619" s="12" t="s">
        <v>17160</v>
      </c>
      <c r="BJ6619" s="12">
        <f t="shared" si="726"/>
        <v>0</v>
      </c>
      <c r="BK6619" s="12">
        <f t="shared" si="727"/>
        <v>0</v>
      </c>
      <c r="CQ6619" s="3" t="str">
        <f>CONCATENATE(baseURL!$A$1,baseURL!$B$1,baseURL!$C$1,".",C6619,".",L6619,".pkl&amp;seq=",BC6619)</f>
        <v>http://proteomics.broadinstitute.org/millscripts/viewfeed.pl?side=xl&amp;cycle=1&amp;fixedMods=iaaC&amp;file=msdataSM/iPRG2012_nd/cpick_in/iPRG2012_nd.3124.5.0.pkl&amp;seq=FANLLESATLNTVQQDGLMTK</v>
      </c>
    </row>
    <row r="6620" spans="1:95" x14ac:dyDescent="0.2">
      <c r="A6620" s="3">
        <v>7698</v>
      </c>
      <c r="B6620" s="2" t="s">
        <v>17161</v>
      </c>
      <c r="C6620" s="2" t="s">
        <v>17162</v>
      </c>
      <c r="D6620" s="3">
        <v>16440</v>
      </c>
      <c r="E6620" s="3">
        <v>16424</v>
      </c>
      <c r="F6620" s="3">
        <v>65627</v>
      </c>
      <c r="G6620" s="3">
        <v>19548</v>
      </c>
      <c r="H6620" s="3">
        <v>58.298000000000002</v>
      </c>
      <c r="I6620" s="30">
        <v>490.58067</v>
      </c>
      <c r="J6620" s="30">
        <v>490.57938419999999</v>
      </c>
      <c r="K6620" s="30">
        <v>1.2899999999999999E-3</v>
      </c>
      <c r="L6620" s="3">
        <v>3</v>
      </c>
      <c r="M6620" s="3">
        <v>3</v>
      </c>
      <c r="N6620" s="10">
        <f t="shared" si="721"/>
        <v>1</v>
      </c>
      <c r="O6620" s="35">
        <v>3</v>
      </c>
      <c r="Q6620" s="40">
        <v>1469.72056</v>
      </c>
      <c r="R6620" s="40">
        <v>490.57837000000001</v>
      </c>
      <c r="S6620" s="18">
        <f t="shared" si="722"/>
        <v>4.6883436788929096</v>
      </c>
      <c r="T6620" s="18">
        <f t="shared" si="723"/>
        <v>2.0673557213416816</v>
      </c>
      <c r="U6620" s="18">
        <f t="shared" si="724"/>
        <v>1.6918805450139556</v>
      </c>
      <c r="V6620" s="30">
        <v>490.57920000000001</v>
      </c>
      <c r="W6620" s="3" t="s">
        <v>47</v>
      </c>
      <c r="X6620" s="3" t="s">
        <v>47</v>
      </c>
      <c r="Y6620" s="3" t="s">
        <v>47</v>
      </c>
      <c r="AA6620" s="3" t="s">
        <v>47</v>
      </c>
      <c r="AB6620" s="12" t="s">
        <v>47</v>
      </c>
      <c r="AC6620" s="3" t="s">
        <v>65</v>
      </c>
      <c r="AD6620" s="3" t="s">
        <v>47</v>
      </c>
      <c r="AH6620" s="3" t="s">
        <v>47</v>
      </c>
      <c r="AJ6620" s="3" t="s">
        <v>52</v>
      </c>
      <c r="AK6620" s="3" t="s">
        <v>47</v>
      </c>
      <c r="AO6620" s="3" t="s">
        <v>47</v>
      </c>
      <c r="AU6620" s="3">
        <v>1</v>
      </c>
      <c r="AV6620" s="3">
        <v>9</v>
      </c>
      <c r="AW6620" s="3">
        <v>2</v>
      </c>
      <c r="AX6620" s="3">
        <v>8</v>
      </c>
      <c r="AY6620" s="3">
        <v>88.89</v>
      </c>
      <c r="AZ6620" s="6" t="str">
        <f t="shared" si="725"/>
        <v>3125.1</v>
      </c>
      <c r="BC6620" s="12" t="s">
        <v>17163</v>
      </c>
      <c r="BI6620" s="12" t="s">
        <v>594</v>
      </c>
      <c r="BJ6620" s="12">
        <f t="shared" si="726"/>
        <v>0</v>
      </c>
      <c r="BK6620" s="12">
        <f t="shared" si="727"/>
        <v>1</v>
      </c>
      <c r="BR6620" s="3" t="s">
        <v>594</v>
      </c>
      <c r="BY6620" s="3" t="s">
        <v>17165</v>
      </c>
      <c r="BZ6620" s="3" t="s">
        <v>17164</v>
      </c>
      <c r="CQ6620" s="3" t="str">
        <f>CONCATENATE(baseURL!$A$1,baseURL!$B$1,baseURL!$C$1,".",C6620,".",L6620,".pkl&amp;seq=",BC6620,"&amp;varMods=ReducedCys-C")</f>
        <v>http://proteomics.broadinstitute.org/millscripts/viewfeed.pl?side=xl&amp;cycle=1&amp;fixedMods=iaaC&amp;file=msdataSM/iPRG2012_nd/cpick_in/iPRG2012_nd.3125.1.3.pkl&amp;seq=ARFEELcADLFR&amp;varMods=ReducedCys-C</v>
      </c>
    </row>
    <row r="6621" spans="1:95" x14ac:dyDescent="0.2">
      <c r="A6621" s="3">
        <v>3752</v>
      </c>
      <c r="B6621" s="2" t="s">
        <v>17166</v>
      </c>
      <c r="C6621" s="2" t="s">
        <v>17154</v>
      </c>
      <c r="D6621" s="3">
        <v>16443</v>
      </c>
      <c r="E6621" s="3">
        <v>16427</v>
      </c>
      <c r="F6621" s="3">
        <v>65630</v>
      </c>
      <c r="G6621" s="3">
        <v>19551</v>
      </c>
      <c r="H6621" s="3">
        <v>58.305500000000002</v>
      </c>
      <c r="I6621" s="30">
        <v>647.10969</v>
      </c>
      <c r="J6621" s="30">
        <v>647.10810230000004</v>
      </c>
      <c r="K6621" s="30">
        <v>1.5900000000000001E-3</v>
      </c>
      <c r="L6621" s="3">
        <v>0</v>
      </c>
      <c r="M6621" s="3">
        <v>4</v>
      </c>
      <c r="N6621" s="10">
        <f t="shared" si="721"/>
        <v>1</v>
      </c>
      <c r="O6621" s="35">
        <v>4</v>
      </c>
      <c r="P6621" s="17"/>
      <c r="Q6621" s="40">
        <v>2585.4032400000001</v>
      </c>
      <c r="R6621" s="40">
        <v>647.10626999999999</v>
      </c>
      <c r="S6621" s="18">
        <f t="shared" si="722"/>
        <v>5.2850670107176212</v>
      </c>
      <c r="T6621" s="18">
        <f t="shared" si="723"/>
        <v>2.8315287380022083</v>
      </c>
      <c r="U6621" s="18">
        <f t="shared" si="724"/>
        <v>2.5189062068234507</v>
      </c>
      <c r="V6621" s="30">
        <v>647.10789999999997</v>
      </c>
      <c r="W6621" s="3" t="s">
        <v>47</v>
      </c>
      <c r="X6621" s="3" t="s">
        <v>47</v>
      </c>
      <c r="Y6621" s="3" t="s">
        <v>47</v>
      </c>
      <c r="Z6621" s="3" t="s">
        <v>47</v>
      </c>
      <c r="AA6621" s="3" t="s">
        <v>47</v>
      </c>
      <c r="AB6621" s="12" t="s">
        <v>47</v>
      </c>
      <c r="AC6621" s="3" t="s">
        <v>47</v>
      </c>
      <c r="AE6621" s="3" t="s">
        <v>47</v>
      </c>
      <c r="AF6621" s="3" t="s">
        <v>47</v>
      </c>
      <c r="AG6621" s="3" t="s">
        <v>52</v>
      </c>
      <c r="AI6621" s="3" t="s">
        <v>48</v>
      </c>
      <c r="AK6621" s="3" t="s">
        <v>47</v>
      </c>
      <c r="AL6621" s="3" t="s">
        <v>48</v>
      </c>
      <c r="AM6621" s="3" t="s">
        <v>47</v>
      </c>
      <c r="AU6621" s="3">
        <v>0</v>
      </c>
      <c r="AV6621" s="3">
        <v>11</v>
      </c>
      <c r="AW6621" s="3">
        <v>1</v>
      </c>
      <c r="AX6621" s="3">
        <v>11</v>
      </c>
      <c r="AY6621" s="3">
        <v>100</v>
      </c>
      <c r="AZ6621" s="6" t="str">
        <f t="shared" si="725"/>
        <v>3125.4</v>
      </c>
      <c r="BC6621" s="12" t="s">
        <v>17167</v>
      </c>
      <c r="BJ6621" s="12">
        <f t="shared" si="726"/>
        <v>0</v>
      </c>
      <c r="BK6621" s="12">
        <f t="shared" si="727"/>
        <v>0</v>
      </c>
      <c r="CQ6621" s="3" t="str">
        <f>CONCATENATE(baseURL!$A$1,baseURL!$B$1,baseURL!$C$1,".",C6621,".",L6621,".pkl&amp;seq=",BC6621)</f>
        <v>http://proteomics.broadinstitute.org/millscripts/viewfeed.pl?side=xl&amp;cycle=1&amp;fixedMods=iaaC&amp;file=msdataSM/iPRG2012_nd/cpick_in/iPRG2012_nd.3125.4.0.pkl&amp;seq=LNELLSSLEGKGSLEELLAEGQKK</v>
      </c>
    </row>
    <row r="6622" spans="1:95" x14ac:dyDescent="0.2">
      <c r="A6622" s="3">
        <v>6969</v>
      </c>
      <c r="B6622" s="2" t="s">
        <v>17168</v>
      </c>
      <c r="C6622" s="2" t="s">
        <v>17157</v>
      </c>
      <c r="D6622" s="3">
        <v>16444</v>
      </c>
      <c r="E6622" s="3">
        <v>16428</v>
      </c>
      <c r="F6622" s="3">
        <v>65631</v>
      </c>
      <c r="G6622" s="3">
        <v>19552</v>
      </c>
      <c r="H6622" s="3">
        <v>58.308900000000001</v>
      </c>
      <c r="I6622" s="30">
        <v>672.67364999999995</v>
      </c>
      <c r="J6622" s="30">
        <v>672.67251109999995</v>
      </c>
      <c r="K6622" s="30">
        <v>1.14E-3</v>
      </c>
      <c r="L6622" s="3">
        <v>3</v>
      </c>
      <c r="M6622" s="3">
        <v>3</v>
      </c>
      <c r="N6622" s="10">
        <f t="shared" si="721"/>
        <v>1</v>
      </c>
      <c r="O6622" s="35">
        <v>3</v>
      </c>
      <c r="P6622" s="17"/>
      <c r="Q6622" s="40">
        <v>2016.0001099999999</v>
      </c>
      <c r="R6622" s="40">
        <v>672.67155000000002</v>
      </c>
      <c r="S6622" s="18">
        <f t="shared" si="722"/>
        <v>3.1218802102268248</v>
      </c>
      <c r="T6622" s="18">
        <f t="shared" si="723"/>
        <v>1.4287805094875401</v>
      </c>
      <c r="U6622" s="18">
        <f t="shared" si="724"/>
        <v>1.4122791427538508</v>
      </c>
      <c r="V6622" s="30">
        <v>672.67250000000001</v>
      </c>
      <c r="W6622" s="3" t="s">
        <v>47</v>
      </c>
      <c r="X6622" s="3" t="s">
        <v>47</v>
      </c>
      <c r="Y6622" s="3" t="s">
        <v>47</v>
      </c>
      <c r="Z6622" s="3" t="s">
        <v>47</v>
      </c>
      <c r="AA6622" s="3" t="s">
        <v>48</v>
      </c>
      <c r="AB6622" s="12" t="s">
        <v>47</v>
      </c>
      <c r="AC6622" s="3" t="s">
        <v>47</v>
      </c>
      <c r="AD6622" s="3" t="s">
        <v>47</v>
      </c>
      <c r="AE6622" s="3" t="s">
        <v>47</v>
      </c>
      <c r="AF6622" s="3" t="s">
        <v>47</v>
      </c>
      <c r="AG6622" s="3" t="s">
        <v>47</v>
      </c>
      <c r="AH6622" s="3" t="s">
        <v>47</v>
      </c>
      <c r="AI6622" s="3" t="s">
        <v>47</v>
      </c>
      <c r="AJ6622" s="3" t="s">
        <v>47</v>
      </c>
      <c r="AK6622" s="3" t="s">
        <v>47</v>
      </c>
      <c r="AL6622" s="3" t="s">
        <v>47</v>
      </c>
      <c r="AO6622" s="3" t="s">
        <v>47</v>
      </c>
      <c r="AP6622" s="3" t="s">
        <v>47</v>
      </c>
      <c r="AU6622" s="3">
        <v>0</v>
      </c>
      <c r="AV6622" s="3">
        <v>17</v>
      </c>
      <c r="AW6622" s="3">
        <v>1</v>
      </c>
      <c r="AX6622" s="3">
        <v>17</v>
      </c>
      <c r="AY6622" s="3">
        <v>100</v>
      </c>
      <c r="AZ6622" s="6" t="str">
        <f t="shared" si="725"/>
        <v>3125.5</v>
      </c>
      <c r="BC6622" s="12" t="s">
        <v>17169</v>
      </c>
      <c r="BJ6622" s="12">
        <f t="shared" si="726"/>
        <v>1</v>
      </c>
      <c r="BK6622" s="12">
        <f t="shared" si="727"/>
        <v>0</v>
      </c>
      <c r="CQ6622" s="3" t="str">
        <f>CONCATENATE(baseURL!$A$1,baseURL!$B$1,baseURL!$C$1,".",C6622,".",L6622,".pkl&amp;seq=",BC6622)</f>
        <v>http://proteomics.broadinstitute.org/millscripts/viewfeed.pl?side=xl&amp;cycle=1&amp;fixedMods=iaaC&amp;file=msdataSM/iPRG2012_nd/cpick_in/iPRG2012_nd.3125.5.3.pkl&amp;seq=LSLGLPVGALMNCADNSGAR</v>
      </c>
    </row>
    <row r="6623" spans="1:95" x14ac:dyDescent="0.2">
      <c r="A6623" s="3">
        <v>7108</v>
      </c>
      <c r="B6623" s="2" t="s">
        <v>17170</v>
      </c>
      <c r="C6623" s="2" t="s">
        <v>17158</v>
      </c>
      <c r="D6623" s="3">
        <v>16445</v>
      </c>
      <c r="E6623" s="3">
        <v>16429</v>
      </c>
      <c r="F6623" s="3">
        <v>65632</v>
      </c>
      <c r="G6623" s="3">
        <v>19553</v>
      </c>
      <c r="H6623" s="3">
        <v>58.312199999999997</v>
      </c>
      <c r="I6623" s="30">
        <v>721.70321000000001</v>
      </c>
      <c r="J6623" s="30">
        <v>721.36805370000002</v>
      </c>
      <c r="K6623" s="30">
        <v>0.33516000000000001</v>
      </c>
      <c r="L6623" s="3">
        <v>0</v>
      </c>
      <c r="M6623" s="3">
        <v>3</v>
      </c>
      <c r="N6623" s="10">
        <f t="shared" si="721"/>
        <v>1</v>
      </c>
      <c r="O6623" s="35">
        <v>3</v>
      </c>
      <c r="P6623" s="17"/>
      <c r="Q6623" s="40">
        <v>2162.0876600000001</v>
      </c>
      <c r="R6623" s="40">
        <v>721.36739999999998</v>
      </c>
      <c r="S6623" s="18">
        <f t="shared" si="722"/>
        <v>465.51868021765017</v>
      </c>
      <c r="T6623" s="18">
        <f t="shared" si="723"/>
        <v>0.90619565015483106</v>
      </c>
      <c r="U6623" s="18">
        <f t="shared" si="724"/>
        <v>0.83175369454838322</v>
      </c>
      <c r="V6623" s="30">
        <v>721.36800000000005</v>
      </c>
      <c r="X6623" s="3" t="s">
        <v>48</v>
      </c>
      <c r="Y6623" s="3" t="s">
        <v>47</v>
      </c>
      <c r="Z6623" s="3" t="s">
        <v>52</v>
      </c>
      <c r="AA6623" s="3" t="s">
        <v>47</v>
      </c>
      <c r="AB6623" s="12" t="s">
        <v>47</v>
      </c>
      <c r="AC6623" s="3" t="s">
        <v>47</v>
      </c>
      <c r="AD6623" s="3" t="s">
        <v>47</v>
      </c>
      <c r="AE6623" s="3" t="s">
        <v>48</v>
      </c>
      <c r="AG6623" s="3" t="s">
        <v>48</v>
      </c>
      <c r="AI6623" s="3" t="s">
        <v>47</v>
      </c>
      <c r="AK6623" s="3" t="s">
        <v>52</v>
      </c>
      <c r="AU6623" s="3">
        <v>0</v>
      </c>
      <c r="AV6623" s="3">
        <v>6</v>
      </c>
      <c r="AW6623" s="3">
        <v>2</v>
      </c>
      <c r="AX6623" s="3">
        <v>5</v>
      </c>
      <c r="AY6623" s="3">
        <v>83.33</v>
      </c>
      <c r="AZ6623" s="6" t="str">
        <f t="shared" si="725"/>
        <v>3125.6</v>
      </c>
      <c r="BC6623" s="12" t="s">
        <v>17079</v>
      </c>
      <c r="BJ6623" s="12">
        <f t="shared" si="726"/>
        <v>0</v>
      </c>
      <c r="BK6623" s="12">
        <f t="shared" si="727"/>
        <v>0</v>
      </c>
      <c r="BZ6623" s="3" t="s">
        <v>17171</v>
      </c>
      <c r="CQ6623" s="3" t="str">
        <f>CONCATENATE(baseURL!$A$1,baseURL!$B$1,baseURL!$C$1,".",C6623,".",L6623,".pkl&amp;seq=",BC6623)</f>
        <v>http://proteomics.broadinstitute.org/millscripts/viewfeed.pl?side=xl&amp;cycle=1&amp;fixedMods=iaaC&amp;file=msdataSM/iPRG2012_nd/cpick_in/iPRG2012_nd.3125.6.0.pkl&amp;seq=AAGANVDNVWADVYAKALEGK</v>
      </c>
    </row>
    <row r="6624" spans="1:95" x14ac:dyDescent="0.2">
      <c r="A6624" s="3">
        <v>7576</v>
      </c>
      <c r="B6624" s="2" t="s">
        <v>17172</v>
      </c>
      <c r="C6624" s="2" t="s">
        <v>17173</v>
      </c>
      <c r="D6624" s="3">
        <v>16449</v>
      </c>
      <c r="E6624" s="3">
        <v>16433</v>
      </c>
      <c r="F6624" s="3">
        <v>65651</v>
      </c>
      <c r="G6624" s="3">
        <v>19558</v>
      </c>
      <c r="H6624" s="3">
        <v>58.3369</v>
      </c>
      <c r="I6624" s="30">
        <v>985.17215999999996</v>
      </c>
      <c r="J6624" s="30">
        <v>985.16870570000003</v>
      </c>
      <c r="K6624" s="30">
        <v>3.4499999999999999E-3</v>
      </c>
      <c r="L6624" s="3">
        <v>3</v>
      </c>
      <c r="M6624" s="3">
        <v>3</v>
      </c>
      <c r="N6624" s="10">
        <f t="shared" si="721"/>
        <v>1</v>
      </c>
      <c r="O6624" s="35">
        <v>3</v>
      </c>
      <c r="P6624" s="17"/>
      <c r="Q6624" s="40">
        <v>2953.4901599999998</v>
      </c>
      <c r="R6624" s="40">
        <v>985.16823999999997</v>
      </c>
      <c r="S6624" s="18">
        <f t="shared" si="722"/>
        <v>3.9790158074865531</v>
      </c>
      <c r="T6624" s="18">
        <f t="shared" si="723"/>
        <v>0.47271113821473487</v>
      </c>
      <c r="U6624" s="18">
        <f t="shared" si="724"/>
        <v>0.26391431378835772</v>
      </c>
      <c r="V6624" s="30">
        <v>985.16849999999999</v>
      </c>
      <c r="W6624" s="3" t="s">
        <v>47</v>
      </c>
      <c r="X6624" s="3" t="s">
        <v>47</v>
      </c>
      <c r="Y6624" s="3" t="s">
        <v>47</v>
      </c>
      <c r="Z6624" s="3" t="s">
        <v>47</v>
      </c>
      <c r="AA6624" s="3" t="s">
        <v>65</v>
      </c>
      <c r="AB6624" s="12" t="s">
        <v>47</v>
      </c>
      <c r="AC6624" s="3" t="s">
        <v>47</v>
      </c>
      <c r="AD6624" s="3" t="s">
        <v>47</v>
      </c>
      <c r="AE6624" s="3" t="s">
        <v>65</v>
      </c>
      <c r="AF6624" s="3" t="s">
        <v>47</v>
      </c>
      <c r="AG6624" s="3" t="s">
        <v>47</v>
      </c>
      <c r="AI6624" s="3" t="s">
        <v>65</v>
      </c>
      <c r="AJ6624" s="3" t="s">
        <v>47</v>
      </c>
      <c r="AK6624" s="3" t="s">
        <v>47</v>
      </c>
      <c r="AL6624" s="3" t="s">
        <v>47</v>
      </c>
      <c r="AO6624" s="3" t="s">
        <v>65</v>
      </c>
      <c r="AU6624" s="3">
        <v>4</v>
      </c>
      <c r="AV6624" s="3">
        <v>12</v>
      </c>
      <c r="AW6624" s="3">
        <v>1</v>
      </c>
      <c r="AX6624" s="3">
        <v>12</v>
      </c>
      <c r="AY6624" s="3">
        <v>100</v>
      </c>
      <c r="AZ6624" s="6" t="str">
        <f t="shared" si="725"/>
        <v>3126.4</v>
      </c>
      <c r="BC6624" s="12" t="s">
        <v>17006</v>
      </c>
      <c r="BJ6624" s="12">
        <f t="shared" si="726"/>
        <v>0</v>
      </c>
      <c r="BK6624" s="12">
        <f t="shared" si="727"/>
        <v>0</v>
      </c>
      <c r="BW6624" s="3" t="s">
        <v>16673</v>
      </c>
      <c r="CA6624" s="3" t="s">
        <v>16673</v>
      </c>
      <c r="CE6624" s="3" t="s">
        <v>16673</v>
      </c>
      <c r="CK6624" s="3" t="s">
        <v>16673</v>
      </c>
      <c r="CQ6624" s="3" t="str">
        <f>CONCATENATE(baseURL!$A$1,baseURL!$B$1,baseURL!$C$1,".",C6624,".",L6624,".pkl&amp;seq=",BC6624)</f>
        <v>http://proteomics.broadinstitute.org/millscripts/viewfeed.pl?side=xl&amp;cycle=1&amp;fixedMods=iaaC&amp;file=msdataSM/iPRG2012_nd/cpick_in/iPRG2012_nd.3126.4.3.pkl&amp;seq=DGKAPEAEQVLSAAATFPLAQPATDVEAR</v>
      </c>
    </row>
    <row r="6625" spans="1:95" x14ac:dyDescent="0.2">
      <c r="A6625" s="3">
        <v>2546</v>
      </c>
      <c r="B6625" s="2" t="s">
        <v>17174</v>
      </c>
      <c r="C6625" s="2" t="s">
        <v>17175</v>
      </c>
      <c r="D6625" s="3">
        <v>16451</v>
      </c>
      <c r="E6625" s="3">
        <v>16435</v>
      </c>
      <c r="F6625" s="3">
        <v>65670</v>
      </c>
      <c r="G6625" s="3">
        <v>19561</v>
      </c>
      <c r="H6625" s="3">
        <v>58.353400000000001</v>
      </c>
      <c r="I6625" s="30">
        <v>667.87400000000002</v>
      </c>
      <c r="J6625" s="30">
        <v>667.37208629999998</v>
      </c>
      <c r="K6625" s="30">
        <v>0.50190999999999997</v>
      </c>
      <c r="L6625" s="3">
        <v>0</v>
      </c>
      <c r="M6625" s="3">
        <v>2</v>
      </c>
      <c r="N6625" s="10">
        <f t="shared" si="721"/>
        <v>1</v>
      </c>
      <c r="O6625" s="35">
        <v>2</v>
      </c>
      <c r="P6625" s="17"/>
      <c r="Q6625" s="40">
        <v>1333.7370599999999</v>
      </c>
      <c r="R6625" s="40">
        <v>667.37216999999998</v>
      </c>
      <c r="S6625" s="18">
        <f t="shared" si="722"/>
        <v>751.94924595078771</v>
      </c>
      <c r="T6625" s="18">
        <f t="shared" si="723"/>
        <v>-0.12541727654703194</v>
      </c>
      <c r="U6625" s="18">
        <f t="shared" si="724"/>
        <v>4.4952428924244954E-2</v>
      </c>
      <c r="V6625" s="30">
        <v>667.37220000000002</v>
      </c>
      <c r="W6625" s="3" t="s">
        <v>47</v>
      </c>
      <c r="Z6625" s="3" t="s">
        <v>47</v>
      </c>
      <c r="AA6625" s="3" t="s">
        <v>47</v>
      </c>
      <c r="AB6625" s="12" t="s">
        <v>47</v>
      </c>
      <c r="AC6625" s="3" t="s">
        <v>47</v>
      </c>
      <c r="AD6625" s="3" t="s">
        <v>52</v>
      </c>
      <c r="AE6625" s="3" t="s">
        <v>47</v>
      </c>
      <c r="AG6625" s="3" t="s">
        <v>47</v>
      </c>
      <c r="AH6625" s="3" t="s">
        <v>47</v>
      </c>
      <c r="AI6625" s="3" t="s">
        <v>47</v>
      </c>
      <c r="AL6625" s="3" t="s">
        <v>52</v>
      </c>
      <c r="AU6625" s="3">
        <v>0</v>
      </c>
      <c r="AV6625" s="3">
        <v>9</v>
      </c>
      <c r="AW6625" s="3">
        <v>1</v>
      </c>
      <c r="AX6625" s="3">
        <v>9</v>
      </c>
      <c r="AY6625" s="3">
        <v>100</v>
      </c>
      <c r="AZ6625" s="6" t="str">
        <f t="shared" si="725"/>
        <v>3127.2</v>
      </c>
      <c r="BC6625" s="12" t="s">
        <v>17176</v>
      </c>
      <c r="BJ6625" s="12">
        <f t="shared" si="726"/>
        <v>0</v>
      </c>
      <c r="BK6625" s="12">
        <f t="shared" si="727"/>
        <v>0</v>
      </c>
      <c r="CQ6625" s="3" t="str">
        <f>CONCATENATE(baseURL!$A$1,baseURL!$B$1,baseURL!$C$1,".",C6625,".",L6625,".pkl&amp;seq=",BC6625)</f>
        <v>http://proteomics.broadinstitute.org/millscripts/viewfeed.pl?side=xl&amp;cycle=1&amp;fixedMods=iaaC&amp;file=msdataSM/iPRG2012_nd/cpick_in/iPRG2012_nd.3127.2.0.pkl&amp;seq=LVNAAPVMLFMK</v>
      </c>
    </row>
    <row r="6626" spans="1:95" x14ac:dyDescent="0.2">
      <c r="A6626" s="3">
        <v>5915</v>
      </c>
      <c r="B6626" s="2" t="s">
        <v>17177</v>
      </c>
      <c r="C6626" s="2" t="s">
        <v>17178</v>
      </c>
      <c r="D6626" s="3">
        <v>16453</v>
      </c>
      <c r="E6626" s="3">
        <v>16437</v>
      </c>
      <c r="F6626" s="3">
        <v>65672</v>
      </c>
      <c r="G6626" s="3">
        <v>19563</v>
      </c>
      <c r="H6626" s="3">
        <v>58.361699999999999</v>
      </c>
      <c r="I6626" s="30">
        <v>869.12405000000001</v>
      </c>
      <c r="J6626" s="30">
        <v>869.1227351</v>
      </c>
      <c r="K6626" s="30">
        <v>1.31E-3</v>
      </c>
      <c r="L6626" s="3">
        <v>3</v>
      </c>
      <c r="M6626" s="3">
        <v>3</v>
      </c>
      <c r="N6626" s="10">
        <f t="shared" si="721"/>
        <v>1</v>
      </c>
      <c r="O6626" s="35">
        <v>3</v>
      </c>
      <c r="P6626" s="17"/>
      <c r="Q6626" s="40">
        <v>2605.3508099999999</v>
      </c>
      <c r="R6626" s="40">
        <v>869.12179000000003</v>
      </c>
      <c r="S6626" s="18">
        <f t="shared" si="722"/>
        <v>2.6003260141232798</v>
      </c>
      <c r="T6626" s="18">
        <f t="shared" si="723"/>
        <v>1.0874195203035577</v>
      </c>
      <c r="U6626" s="18">
        <f t="shared" si="724"/>
        <v>1.2771512723504532</v>
      </c>
      <c r="V6626" s="30">
        <v>869.12289999999996</v>
      </c>
      <c r="W6626" s="3" t="s">
        <v>47</v>
      </c>
      <c r="X6626" s="3" t="s">
        <v>47</v>
      </c>
      <c r="Y6626" s="3" t="s">
        <v>47</v>
      </c>
      <c r="Z6626" s="3" t="s">
        <v>47</v>
      </c>
      <c r="AA6626" s="3" t="s">
        <v>48</v>
      </c>
      <c r="AB6626" s="12" t="s">
        <v>47</v>
      </c>
      <c r="AC6626" s="3" t="s">
        <v>47</v>
      </c>
      <c r="AD6626" s="3" t="s">
        <v>47</v>
      </c>
      <c r="AE6626" s="3" t="s">
        <v>47</v>
      </c>
      <c r="AF6626" s="3" t="s">
        <v>47</v>
      </c>
      <c r="AG6626" s="3" t="s">
        <v>47</v>
      </c>
      <c r="AI6626" s="3" t="s">
        <v>47</v>
      </c>
      <c r="AJ6626" s="3" t="s">
        <v>47</v>
      </c>
      <c r="AK6626" s="3" t="s">
        <v>47</v>
      </c>
      <c r="AL6626" s="3" t="s">
        <v>47</v>
      </c>
      <c r="AM6626" s="3" t="s">
        <v>47</v>
      </c>
      <c r="AU6626" s="3">
        <v>0</v>
      </c>
      <c r="AV6626" s="3">
        <v>15</v>
      </c>
      <c r="AW6626" s="3">
        <v>1</v>
      </c>
      <c r="AX6626" s="3">
        <v>15</v>
      </c>
      <c r="AY6626" s="3">
        <v>100</v>
      </c>
      <c r="AZ6626" s="6" t="str">
        <f t="shared" si="725"/>
        <v>3127.4</v>
      </c>
      <c r="BC6626" s="12" t="s">
        <v>17179</v>
      </c>
      <c r="BJ6626" s="12">
        <f t="shared" si="726"/>
        <v>0</v>
      </c>
      <c r="BK6626" s="12">
        <f t="shared" si="727"/>
        <v>0</v>
      </c>
      <c r="CQ6626" s="3" t="str">
        <f>CONCATENATE(baseURL!$A$1,baseURL!$B$1,baseURL!$C$1,".",C6626,".",L6626,".pkl&amp;seq=",BC6626)</f>
        <v>http://proteomics.broadinstitute.org/millscripts/viewfeed.pl?side=xl&amp;cycle=1&amp;fixedMods=iaaC&amp;file=msdataSM/iPRG2012_nd/cpick_in/iPRG2012_nd.3127.4.3.pkl&amp;seq=NLVEAAAVRDLSEASVYPEYALPK</v>
      </c>
    </row>
    <row r="6627" spans="1:95" x14ac:dyDescent="0.2">
      <c r="A6627" s="3">
        <v>5239</v>
      </c>
      <c r="B6627" s="2" t="s">
        <v>17180</v>
      </c>
      <c r="C6627" s="2" t="s">
        <v>17181</v>
      </c>
      <c r="D6627" s="3">
        <v>16454</v>
      </c>
      <c r="E6627" s="3">
        <v>16438</v>
      </c>
      <c r="F6627" s="3">
        <v>65690</v>
      </c>
      <c r="G6627" s="3">
        <v>19565</v>
      </c>
      <c r="H6627" s="3">
        <v>58.3733</v>
      </c>
      <c r="I6627" s="30">
        <v>503.29876000000002</v>
      </c>
      <c r="J6627" s="30">
        <v>503.29833660000003</v>
      </c>
      <c r="K6627" s="30">
        <v>4.2000000000000002E-4</v>
      </c>
      <c r="L6627" s="3">
        <v>2</v>
      </c>
      <c r="M6627" s="3">
        <v>2</v>
      </c>
      <c r="N6627" s="10">
        <f t="shared" si="721"/>
        <v>1</v>
      </c>
      <c r="O6627" s="35">
        <v>2</v>
      </c>
      <c r="P6627" s="17"/>
      <c r="Q6627" s="40">
        <v>1005.5880100000001</v>
      </c>
      <c r="R6627" s="40">
        <v>503.29764</v>
      </c>
      <c r="S6627" s="18">
        <f t="shared" si="722"/>
        <v>2.2253233693176919</v>
      </c>
      <c r="T6627" s="18">
        <f t="shared" si="723"/>
        <v>1.3840716599150702</v>
      </c>
      <c r="U6627" s="18">
        <f t="shared" si="724"/>
        <v>0.91397209805211888</v>
      </c>
      <c r="V6627" s="30">
        <v>503.29809999999998</v>
      </c>
      <c r="W6627" s="3" t="s">
        <v>47</v>
      </c>
      <c r="X6627" s="3" t="s">
        <v>47</v>
      </c>
      <c r="Y6627" s="3" t="s">
        <v>47</v>
      </c>
      <c r="Z6627" s="3" t="s">
        <v>47</v>
      </c>
      <c r="AA6627" s="3" t="s">
        <v>47</v>
      </c>
      <c r="AB6627" s="12" t="s">
        <v>47</v>
      </c>
      <c r="AC6627" s="3" t="s">
        <v>47</v>
      </c>
      <c r="AD6627" s="3" t="s">
        <v>47</v>
      </c>
      <c r="AE6627" s="3" t="s">
        <v>47</v>
      </c>
      <c r="AF6627" s="3" t="s">
        <v>47</v>
      </c>
      <c r="AG6627" s="3" t="s">
        <v>47</v>
      </c>
      <c r="AH6627" s="3" t="s">
        <v>47</v>
      </c>
      <c r="AI6627" s="3" t="s">
        <v>47</v>
      </c>
      <c r="AJ6627" s="3" t="s">
        <v>47</v>
      </c>
      <c r="AK6627" s="3" t="s">
        <v>47</v>
      </c>
      <c r="AL6627" s="3" t="s">
        <v>47</v>
      </c>
      <c r="AM6627" s="3" t="s">
        <v>47</v>
      </c>
      <c r="AN6627" s="3" t="s">
        <v>47</v>
      </c>
      <c r="AU6627" s="3">
        <v>0</v>
      </c>
      <c r="AV6627" s="3">
        <v>18</v>
      </c>
      <c r="AW6627" s="3">
        <v>1</v>
      </c>
      <c r="AX6627" s="3">
        <v>18</v>
      </c>
      <c r="AY6627" s="3">
        <v>100</v>
      </c>
      <c r="AZ6627" s="6" t="str">
        <f t="shared" si="725"/>
        <v>3128.1</v>
      </c>
      <c r="BC6627" s="12" t="s">
        <v>17102</v>
      </c>
      <c r="BJ6627" s="12">
        <f t="shared" si="726"/>
        <v>0</v>
      </c>
      <c r="BK6627" s="12">
        <f t="shared" si="727"/>
        <v>0</v>
      </c>
      <c r="CQ6627" s="3" t="str">
        <f>CONCATENATE(baseURL!$A$1,baseURL!$B$1,baseURL!$C$1,".",C6627,".",L6627,".pkl&amp;seq=",BC6627)</f>
        <v>http://proteomics.broadinstitute.org/millscripts/viewfeed.pl?side=xl&amp;cycle=1&amp;fixedMods=iaaC&amp;file=msdataSM/iPRG2012_nd/cpick_in/iPRG2012_nd.3128.1.2.pkl&amp;seq=LAWTVLFR</v>
      </c>
    </row>
    <row r="6628" spans="1:95" x14ac:dyDescent="0.2">
      <c r="A6628" s="3">
        <v>744</v>
      </c>
      <c r="B6628" s="2" t="s">
        <v>17182</v>
      </c>
      <c r="C6628" s="2" t="s">
        <v>17183</v>
      </c>
      <c r="D6628" s="3">
        <v>16455</v>
      </c>
      <c r="E6628" s="3">
        <v>16439</v>
      </c>
      <c r="F6628" s="3">
        <v>65691</v>
      </c>
      <c r="G6628" s="3">
        <v>19566</v>
      </c>
      <c r="H6628" s="3">
        <v>58.3767</v>
      </c>
      <c r="I6628" s="30">
        <v>561.55885999999998</v>
      </c>
      <c r="J6628" s="30">
        <v>561.55758189999995</v>
      </c>
      <c r="K6628" s="30">
        <v>1.2800000000000001E-3</v>
      </c>
      <c r="L6628" s="3">
        <v>4</v>
      </c>
      <c r="M6628" s="3">
        <v>4</v>
      </c>
      <c r="N6628" s="10">
        <f t="shared" si="721"/>
        <v>1</v>
      </c>
      <c r="O6628" s="35">
        <v>4</v>
      </c>
      <c r="P6628" s="17"/>
      <c r="Q6628" s="40">
        <v>2243.2046399999999</v>
      </c>
      <c r="R6628" s="40">
        <v>561.55661999999995</v>
      </c>
      <c r="S6628" s="18">
        <f t="shared" si="722"/>
        <v>3.9889121065457047</v>
      </c>
      <c r="T6628" s="18">
        <f t="shared" si="723"/>
        <v>1.7129172121467746</v>
      </c>
      <c r="U6628" s="18">
        <f t="shared" si="724"/>
        <v>1.38899618007718</v>
      </c>
      <c r="V6628" s="30">
        <v>561.55740000000003</v>
      </c>
      <c r="W6628" s="3" t="s">
        <v>47</v>
      </c>
      <c r="AB6628" s="12" t="s">
        <v>52</v>
      </c>
      <c r="AD6628" s="3" t="s">
        <v>47</v>
      </c>
      <c r="AE6628" s="3" t="s">
        <v>47</v>
      </c>
      <c r="AF6628" s="3" t="s">
        <v>48</v>
      </c>
      <c r="AG6628" s="3" t="s">
        <v>52</v>
      </c>
      <c r="AK6628" s="3" t="s">
        <v>52</v>
      </c>
      <c r="AL6628" s="3" t="s">
        <v>52</v>
      </c>
      <c r="AU6628" s="3">
        <v>0</v>
      </c>
      <c r="AV6628" s="3">
        <v>3</v>
      </c>
      <c r="AW6628" s="3">
        <v>2</v>
      </c>
      <c r="AX6628" s="3">
        <v>2</v>
      </c>
      <c r="AY6628" s="3">
        <v>66.67</v>
      </c>
      <c r="AZ6628" s="6" t="str">
        <f t="shared" si="725"/>
        <v>3128.2</v>
      </c>
      <c r="BC6628" s="12" t="s">
        <v>17184</v>
      </c>
      <c r="BJ6628" s="12">
        <f t="shared" si="726"/>
        <v>0</v>
      </c>
      <c r="BK6628" s="12">
        <f t="shared" si="727"/>
        <v>0</v>
      </c>
      <c r="BL6628" s="3" t="s">
        <v>162</v>
      </c>
      <c r="BR6628" s="3" t="s">
        <v>162</v>
      </c>
      <c r="BZ6628" s="3" t="s">
        <v>17185</v>
      </c>
      <c r="CQ6628" s="3" t="str">
        <f>CONCATENATE(baseURL!$A$1,baseURL!$B$1,baseURL!$C$1,".",C6628,".",L6628,".pkl&amp;seq=",BC6628,"&amp;varMods=Sodiated-D")</f>
        <v>http://proteomics.broadinstitute.org/millscripts/viewfeed.pl?side=xl&amp;cycle=1&amp;fixedMods=iaaC&amp;file=msdataSM/iPRG2012_nd/cpick_in/iPRG2012_nd.3128.2.4.pkl&amp;seq=YLAAYLLLNAAGNTPdATKLK&amp;varMods=Sodiated-D</v>
      </c>
    </row>
    <row r="6629" spans="1:95" x14ac:dyDescent="0.2">
      <c r="A6629" s="3">
        <v>749</v>
      </c>
      <c r="B6629" s="2" t="s">
        <v>17186</v>
      </c>
      <c r="C6629" s="2" t="s">
        <v>17174</v>
      </c>
      <c r="D6629" s="3">
        <v>16456</v>
      </c>
      <c r="E6629" s="3">
        <v>16440</v>
      </c>
      <c r="F6629" s="3">
        <v>65692</v>
      </c>
      <c r="G6629" s="3">
        <v>19567</v>
      </c>
      <c r="H6629" s="3">
        <v>58.38</v>
      </c>
      <c r="I6629" s="30">
        <v>680.00161000000003</v>
      </c>
      <c r="J6629" s="30">
        <v>679.99942950000002</v>
      </c>
      <c r="K6629" s="30">
        <v>2.1800000000000001E-3</v>
      </c>
      <c r="L6629" s="3">
        <v>3</v>
      </c>
      <c r="M6629" s="3">
        <v>3</v>
      </c>
      <c r="N6629" s="10">
        <f t="shared" si="721"/>
        <v>1</v>
      </c>
      <c r="O6629" s="35">
        <v>3</v>
      </c>
      <c r="P6629" s="17"/>
      <c r="Q6629" s="40">
        <v>2037.9820500000001</v>
      </c>
      <c r="R6629" s="32">
        <v>679.99887000000001</v>
      </c>
      <c r="S6629" s="18">
        <f t="shared" si="722"/>
        <v>4.0294184606763572</v>
      </c>
      <c r="T6629" s="18">
        <f t="shared" si="723"/>
        <v>0.82279548495203203</v>
      </c>
      <c r="U6629" s="18">
        <f t="shared" si="724"/>
        <v>0.92647212781547506</v>
      </c>
      <c r="V6629" s="30">
        <v>679.99950000000001</v>
      </c>
      <c r="W6629" s="3" t="s">
        <v>47</v>
      </c>
      <c r="AC6629" s="3" t="s">
        <v>52</v>
      </c>
      <c r="AD6629" s="3" t="s">
        <v>47</v>
      </c>
      <c r="AE6629" s="3" t="s">
        <v>47</v>
      </c>
      <c r="AF6629" s="3" t="s">
        <v>47</v>
      </c>
      <c r="AK6629" s="3" t="s">
        <v>52</v>
      </c>
      <c r="AL6629" s="3" t="s">
        <v>52</v>
      </c>
      <c r="AU6629" s="3">
        <v>0</v>
      </c>
      <c r="AV6629" s="3">
        <v>4</v>
      </c>
      <c r="AW6629" s="3">
        <v>2</v>
      </c>
      <c r="AX6629" s="3">
        <v>3</v>
      </c>
      <c r="AY6629" s="3">
        <v>75</v>
      </c>
      <c r="AZ6629" s="6" t="str">
        <f t="shared" si="725"/>
        <v>3128.3</v>
      </c>
      <c r="BC6629" s="12" t="s">
        <v>17187</v>
      </c>
      <c r="BJ6629" s="12">
        <f t="shared" si="726"/>
        <v>1</v>
      </c>
      <c r="BK6629" s="12">
        <f t="shared" si="727"/>
        <v>0</v>
      </c>
      <c r="BL6629" s="3" t="s">
        <v>162</v>
      </c>
      <c r="BR6629" s="3" t="s">
        <v>162</v>
      </c>
      <c r="BZ6629" s="3" t="s">
        <v>17188</v>
      </c>
      <c r="CQ6629" s="3" t="str">
        <f>CONCATENATE(baseURL!$A$1,baseURL!$B$1,baseURL!$C$1,".",C6629,".",L6629,".pkl&amp;seq=",BC6629,"&amp;varMods=Sodiated-D")</f>
        <v>http://proteomics.broadinstitute.org/millscripts/viewfeed.pl?side=xl&amp;cycle=1&amp;fixedMods=iaaC&amp;file=msdataSM/iPRG2012_nd/cpick_in/iPRG2012_nd.3128.3.3.pkl&amp;seq=LSLGLPVGALMNCAdNSGAR&amp;varMods=Sodiated-D</v>
      </c>
    </row>
    <row r="6630" spans="1:95" x14ac:dyDescent="0.2">
      <c r="A6630" s="3">
        <v>6103</v>
      </c>
      <c r="B6630" s="2" t="s">
        <v>17189</v>
      </c>
      <c r="C6630" s="2" t="s">
        <v>17190</v>
      </c>
      <c r="D6630" s="3">
        <v>16457</v>
      </c>
      <c r="E6630" s="3">
        <v>16441</v>
      </c>
      <c r="F6630" s="3">
        <v>65693</v>
      </c>
      <c r="G6630" s="3">
        <v>19568</v>
      </c>
      <c r="H6630" s="3">
        <v>58.383299999999998</v>
      </c>
      <c r="I6630" s="30">
        <v>696.34819000000005</v>
      </c>
      <c r="J6630" s="30">
        <v>696.34737989999996</v>
      </c>
      <c r="K6630" s="30">
        <v>8.0999999999999996E-4</v>
      </c>
      <c r="L6630" s="3">
        <v>2</v>
      </c>
      <c r="M6630" s="3">
        <v>2</v>
      </c>
      <c r="N6630" s="10">
        <f t="shared" si="721"/>
        <v>1</v>
      </c>
      <c r="O6630" s="35">
        <v>2</v>
      </c>
      <c r="P6630" s="17"/>
      <c r="Q6630" s="40">
        <v>1391.68416</v>
      </c>
      <c r="R6630" s="40">
        <v>696.34572000000003</v>
      </c>
      <c r="S6630" s="18">
        <f t="shared" si="722"/>
        <v>3.5470886501846031</v>
      </c>
      <c r="T6630" s="18">
        <f t="shared" si="723"/>
        <v>2.3837297369128478</v>
      </c>
      <c r="U6630" s="18">
        <f t="shared" si="724"/>
        <v>2.1253810535591784</v>
      </c>
      <c r="V6630" s="30">
        <v>696.34720000000004</v>
      </c>
      <c r="W6630" s="3" t="s">
        <v>47</v>
      </c>
      <c r="X6630" s="3" t="s">
        <v>47</v>
      </c>
      <c r="Y6630" s="3" t="s">
        <v>47</v>
      </c>
      <c r="Z6630" s="3" t="s">
        <v>47</v>
      </c>
      <c r="AA6630" s="3" t="s">
        <v>47</v>
      </c>
      <c r="AB6630" s="12" t="s">
        <v>47</v>
      </c>
      <c r="AC6630" s="3" t="s">
        <v>47</v>
      </c>
      <c r="AD6630" s="3" t="s">
        <v>47</v>
      </c>
      <c r="AE6630" s="3" t="s">
        <v>47</v>
      </c>
      <c r="AF6630" s="3" t="s">
        <v>47</v>
      </c>
      <c r="AG6630" s="3" t="s">
        <v>47</v>
      </c>
      <c r="AH6630" s="3" t="s">
        <v>47</v>
      </c>
      <c r="AI6630" s="3" t="s">
        <v>47</v>
      </c>
      <c r="AK6630" s="3" t="s">
        <v>48</v>
      </c>
      <c r="AL6630" s="3" t="s">
        <v>47</v>
      </c>
      <c r="AU6630" s="3">
        <v>0</v>
      </c>
      <c r="AV6630" s="3">
        <v>14</v>
      </c>
      <c r="AW6630" s="3">
        <v>1</v>
      </c>
      <c r="AX6630" s="3">
        <v>14</v>
      </c>
      <c r="AY6630" s="3">
        <v>100</v>
      </c>
      <c r="AZ6630" s="6" t="str">
        <f t="shared" si="725"/>
        <v>3128.4</v>
      </c>
      <c r="BC6630" s="12" t="s">
        <v>17191</v>
      </c>
      <c r="BJ6630" s="12">
        <f t="shared" si="726"/>
        <v>0</v>
      </c>
      <c r="BK6630" s="12">
        <f t="shared" si="727"/>
        <v>0</v>
      </c>
      <c r="CQ6630" s="3" t="str">
        <f>CONCATENATE(baseURL!$A$1,baseURL!$B$1,baseURL!$C$1,".",C6630,".",L6630,".pkl&amp;seq=",BC6630)</f>
        <v>http://proteomics.broadinstitute.org/millscripts/viewfeed.pl?side=xl&amp;cycle=1&amp;fixedMods=iaaC&amp;file=msdataSM/iPRG2012_nd/cpick_in/iPRG2012_nd.3128.4.2.pkl&amp;seq=LSWSLDDEWLK</v>
      </c>
    </row>
    <row r="6631" spans="1:95" x14ac:dyDescent="0.2">
      <c r="A6631" s="3">
        <v>7063</v>
      </c>
      <c r="B6631" s="2" t="s">
        <v>17192</v>
      </c>
      <c r="C6631" s="2" t="s">
        <v>17177</v>
      </c>
      <c r="D6631" s="3">
        <v>16458</v>
      </c>
      <c r="E6631" s="3">
        <v>16442</v>
      </c>
      <c r="F6631" s="3">
        <v>65694</v>
      </c>
      <c r="G6631" s="3">
        <v>19569</v>
      </c>
      <c r="H6631" s="3">
        <v>58.386699999999998</v>
      </c>
      <c r="I6631" s="30">
        <v>880.46181000000001</v>
      </c>
      <c r="J6631" s="30">
        <v>879.95835199999999</v>
      </c>
      <c r="K6631" s="30">
        <v>0.50346000000000002</v>
      </c>
      <c r="L6631" s="3">
        <v>0</v>
      </c>
      <c r="M6631" s="3">
        <v>2</v>
      </c>
      <c r="N6631" s="10">
        <f t="shared" si="721"/>
        <v>1</v>
      </c>
      <c r="O6631" s="35">
        <v>2</v>
      </c>
      <c r="P6631" s="17"/>
      <c r="Q6631" s="40">
        <v>1758.9061099999999</v>
      </c>
      <c r="R6631" s="40">
        <v>879.95668999999998</v>
      </c>
      <c r="S6631" s="18">
        <f t="shared" si="722"/>
        <v>574.02825132227076</v>
      </c>
      <c r="T6631" s="18">
        <f t="shared" si="723"/>
        <v>1.8887293191785</v>
      </c>
      <c r="U6631" s="18">
        <f t="shared" si="724"/>
        <v>0.35229006556349168</v>
      </c>
      <c r="V6631" s="30">
        <v>879.95699999999999</v>
      </c>
      <c r="X6631" s="3" t="s">
        <v>47</v>
      </c>
      <c r="Y6631" s="3" t="s">
        <v>47</v>
      </c>
      <c r="AA6631" s="3" t="s">
        <v>47</v>
      </c>
      <c r="AB6631" s="12" t="s">
        <v>47</v>
      </c>
      <c r="AC6631" s="3" t="s">
        <v>47</v>
      </c>
      <c r="AF6631" s="3" t="s">
        <v>48</v>
      </c>
      <c r="AG6631" s="3" t="s">
        <v>47</v>
      </c>
      <c r="AH6631" s="3" t="s">
        <v>47</v>
      </c>
      <c r="AI6631" s="3" t="s">
        <v>47</v>
      </c>
      <c r="AK6631" s="3" t="s">
        <v>52</v>
      </c>
      <c r="AL6631" s="3" t="s">
        <v>48</v>
      </c>
      <c r="AU6631" s="3">
        <v>0</v>
      </c>
      <c r="AV6631" s="3">
        <v>8</v>
      </c>
      <c r="AW6631" s="3">
        <v>1</v>
      </c>
      <c r="AX6631" s="3">
        <v>8</v>
      </c>
      <c r="AY6631" s="3">
        <v>100</v>
      </c>
      <c r="AZ6631" s="6" t="str">
        <f t="shared" si="725"/>
        <v>3128.5</v>
      </c>
      <c r="BC6631" s="12" t="s">
        <v>16798</v>
      </c>
      <c r="BJ6631" s="12">
        <f t="shared" si="726"/>
        <v>0</v>
      </c>
      <c r="BK6631" s="12">
        <f t="shared" si="727"/>
        <v>0</v>
      </c>
      <c r="CQ6631" s="3" t="str">
        <f>CONCATENATE(baseURL!$A$1,baseURL!$B$1,baseURL!$C$1,".",C6631,".",L6631,".pkl&amp;seq=",BC6631)</f>
        <v>http://proteomics.broadinstitute.org/millscripts/viewfeed.pl?side=xl&amp;cycle=1&amp;fixedMods=iaaC&amp;file=msdataSM/iPRG2012_nd/cpick_in/iPRG2012_nd.3128.5.0.pkl&amp;seq=ALPGEYVTYALSGYVR</v>
      </c>
    </row>
    <row r="6632" spans="1:95" x14ac:dyDescent="0.2">
      <c r="A6632" s="3">
        <v>5238</v>
      </c>
      <c r="B6632" s="2" t="s">
        <v>17193</v>
      </c>
      <c r="C6632" s="2" t="s">
        <v>17194</v>
      </c>
      <c r="D6632" s="3">
        <v>16459</v>
      </c>
      <c r="E6632" s="3">
        <v>16443</v>
      </c>
      <c r="F6632" s="3">
        <v>65711</v>
      </c>
      <c r="G6632" s="3">
        <v>19571</v>
      </c>
      <c r="H6632" s="3">
        <v>58.4116</v>
      </c>
      <c r="I6632" s="30">
        <v>667.37258999999995</v>
      </c>
      <c r="J6632" s="30">
        <v>667.37208629999998</v>
      </c>
      <c r="K6632" s="30">
        <v>5.0000000000000001E-4</v>
      </c>
      <c r="L6632" s="3">
        <v>2</v>
      </c>
      <c r="M6632" s="3">
        <v>2</v>
      </c>
      <c r="N6632" s="10">
        <f t="shared" si="721"/>
        <v>1</v>
      </c>
      <c r="O6632" s="35">
        <v>2</v>
      </c>
      <c r="P6632" s="17"/>
      <c r="Q6632" s="40">
        <v>1333.7370599999999</v>
      </c>
      <c r="R6632" s="40">
        <v>667.37216999999998</v>
      </c>
      <c r="S6632" s="18">
        <f t="shared" si="722"/>
        <v>0.62933400408767948</v>
      </c>
      <c r="T6632" s="18">
        <f t="shared" si="723"/>
        <v>-0.12541727654703194</v>
      </c>
      <c r="U6632" s="18">
        <f t="shared" si="724"/>
        <v>4.4952428924244954E-2</v>
      </c>
      <c r="V6632" s="30">
        <v>667.37220000000002</v>
      </c>
      <c r="W6632" s="3" t="s">
        <v>47</v>
      </c>
      <c r="X6632" s="3" t="s">
        <v>47</v>
      </c>
      <c r="Y6632" s="3" t="s">
        <v>47</v>
      </c>
      <c r="Z6632" s="3" t="s">
        <v>47</v>
      </c>
      <c r="AA6632" s="3" t="s">
        <v>47</v>
      </c>
      <c r="AB6632" s="12" t="s">
        <v>47</v>
      </c>
      <c r="AC6632" s="3" t="s">
        <v>47</v>
      </c>
      <c r="AD6632" s="3" t="s">
        <v>47</v>
      </c>
      <c r="AE6632" s="3" t="s">
        <v>47</v>
      </c>
      <c r="AF6632" s="3" t="s">
        <v>47</v>
      </c>
      <c r="AG6632" s="3" t="s">
        <v>47</v>
      </c>
      <c r="AH6632" s="3" t="s">
        <v>47</v>
      </c>
      <c r="AI6632" s="3" t="s">
        <v>47</v>
      </c>
      <c r="AJ6632" s="3" t="s">
        <v>47</v>
      </c>
      <c r="AK6632" s="3" t="s">
        <v>47</v>
      </c>
      <c r="AL6632" s="3" t="s">
        <v>47</v>
      </c>
      <c r="AM6632" s="3" t="s">
        <v>47</v>
      </c>
      <c r="AN6632" s="3" t="s">
        <v>47</v>
      </c>
      <c r="AU6632" s="3">
        <v>0</v>
      </c>
      <c r="AV6632" s="3">
        <v>18</v>
      </c>
      <c r="AW6632" s="3">
        <v>1</v>
      </c>
      <c r="AX6632" s="3">
        <v>18</v>
      </c>
      <c r="AY6632" s="3">
        <v>100</v>
      </c>
      <c r="AZ6632" s="6" t="str">
        <f t="shared" si="725"/>
        <v>3129.1</v>
      </c>
      <c r="BC6632" s="12" t="s">
        <v>17176</v>
      </c>
      <c r="BJ6632" s="12">
        <f t="shared" si="726"/>
        <v>0</v>
      </c>
      <c r="BK6632" s="12">
        <f t="shared" si="727"/>
        <v>0</v>
      </c>
      <c r="CQ6632" s="3" t="str">
        <f>CONCATENATE(baseURL!$A$1,baseURL!$B$1,baseURL!$C$1,".",C6632,".",L6632,".pkl&amp;seq=",BC6632)</f>
        <v>http://proteomics.broadinstitute.org/millscripts/viewfeed.pl?side=xl&amp;cycle=1&amp;fixedMods=iaaC&amp;file=msdataSM/iPRG2012_nd/cpick_in/iPRG2012_nd.3129.1.2.pkl&amp;seq=LVNAAPVMLFMK</v>
      </c>
    </row>
    <row r="6633" spans="1:95" x14ac:dyDescent="0.2">
      <c r="A6633" s="3">
        <v>5570</v>
      </c>
      <c r="B6633" s="2" t="s">
        <v>17195</v>
      </c>
      <c r="C6633" s="2" t="s">
        <v>17193</v>
      </c>
      <c r="D6633" s="3">
        <v>16461</v>
      </c>
      <c r="E6633" s="3">
        <v>16445</v>
      </c>
      <c r="F6633" s="3">
        <v>65733</v>
      </c>
      <c r="G6633" s="3">
        <v>19574</v>
      </c>
      <c r="H6633" s="3">
        <v>58.430599999999998</v>
      </c>
      <c r="I6633" s="30">
        <v>599.03282999999999</v>
      </c>
      <c r="J6633" s="30">
        <v>599.03298080000002</v>
      </c>
      <c r="K6633" s="30">
        <v>-1.4999999999999999E-4</v>
      </c>
      <c r="L6633" s="3">
        <v>3</v>
      </c>
      <c r="M6633" s="3">
        <v>3</v>
      </c>
      <c r="N6633" s="10">
        <f t="shared" si="721"/>
        <v>1</v>
      </c>
      <c r="O6633" s="35">
        <v>3</v>
      </c>
      <c r="P6633" s="17"/>
      <c r="Q6633" s="40">
        <v>1795.07999</v>
      </c>
      <c r="R6633" s="40">
        <v>599.03152</v>
      </c>
      <c r="S6633" s="18">
        <f t="shared" si="722"/>
        <v>2.1868632221381041</v>
      </c>
      <c r="T6633" s="18">
        <f t="shared" si="723"/>
        <v>2.4386028969193898</v>
      </c>
      <c r="U6633" s="18">
        <f t="shared" si="724"/>
        <v>2.1367823849261591</v>
      </c>
      <c r="V6633" s="30">
        <v>599.03279999999995</v>
      </c>
      <c r="W6633" s="3" t="s">
        <v>47</v>
      </c>
      <c r="X6633" s="3" t="s">
        <v>47</v>
      </c>
      <c r="Y6633" s="3" t="s">
        <v>47</v>
      </c>
      <c r="Z6633" s="3" t="s">
        <v>47</v>
      </c>
      <c r="AA6633" s="3" t="s">
        <v>48</v>
      </c>
      <c r="AB6633" s="12" t="s">
        <v>47</v>
      </c>
      <c r="AC6633" s="3" t="s">
        <v>47</v>
      </c>
      <c r="AD6633" s="3" t="s">
        <v>47</v>
      </c>
      <c r="AE6633" s="3" t="s">
        <v>47</v>
      </c>
      <c r="AF6633" s="3" t="s">
        <v>47</v>
      </c>
      <c r="AG6633" s="3" t="s">
        <v>47</v>
      </c>
      <c r="AH6633" s="3" t="s">
        <v>47</v>
      </c>
      <c r="AI6633" s="3" t="s">
        <v>47</v>
      </c>
      <c r="AJ6633" s="3" t="s">
        <v>47</v>
      </c>
      <c r="AK6633" s="3" t="s">
        <v>47</v>
      </c>
      <c r="AL6633" s="3" t="s">
        <v>47</v>
      </c>
      <c r="AM6633" s="3" t="s">
        <v>47</v>
      </c>
      <c r="AU6633" s="3">
        <v>0</v>
      </c>
      <c r="AV6633" s="3">
        <v>16</v>
      </c>
      <c r="AW6633" s="3">
        <v>1</v>
      </c>
      <c r="AX6633" s="3">
        <v>16</v>
      </c>
      <c r="AY6633" s="3">
        <v>100</v>
      </c>
      <c r="AZ6633" s="6" t="str">
        <f t="shared" si="725"/>
        <v>3130.2</v>
      </c>
      <c r="BC6633" s="12" t="s">
        <v>17196</v>
      </c>
      <c r="BJ6633" s="12">
        <f t="shared" si="726"/>
        <v>0</v>
      </c>
      <c r="BK6633" s="12">
        <f t="shared" si="727"/>
        <v>0</v>
      </c>
      <c r="CQ6633" s="3" t="str">
        <f>CONCATENATE(baseURL!$A$1,baseURL!$B$1,baseURL!$C$1,".",C6633,".",L6633,".pkl&amp;seq=",BC6633)</f>
        <v>http://proteomics.broadinstitute.org/millscripts/viewfeed.pl?side=xl&amp;cycle=1&amp;fixedMods=iaaC&amp;file=msdataSM/iPRG2012_nd/cpick_in/iPRG2012_nd.3130.2.3.pkl&amp;seq=SLGLKLPLSVLNVSAQR</v>
      </c>
    </row>
    <row r="6634" spans="1:95" x14ac:dyDescent="0.2">
      <c r="A6634" s="3">
        <v>5237</v>
      </c>
      <c r="B6634" s="2" t="s">
        <v>17197</v>
      </c>
      <c r="C6634" s="2" t="s">
        <v>17198</v>
      </c>
      <c r="D6634" s="3">
        <v>16462</v>
      </c>
      <c r="E6634" s="3">
        <v>16446</v>
      </c>
      <c r="F6634" s="3">
        <v>65734</v>
      </c>
      <c r="G6634" s="3">
        <v>19575</v>
      </c>
      <c r="H6634" s="3">
        <v>58.436399999999999</v>
      </c>
      <c r="I6634" s="30">
        <v>604.01634999999999</v>
      </c>
      <c r="J6634" s="30">
        <v>604.01465370000005</v>
      </c>
      <c r="K6634" s="30">
        <v>1.6999999999999999E-3</v>
      </c>
      <c r="L6634" s="3">
        <v>3</v>
      </c>
      <c r="M6634" s="3">
        <v>3</v>
      </c>
      <c r="N6634" s="10">
        <f t="shared" si="721"/>
        <v>1</v>
      </c>
      <c r="O6634" s="35">
        <v>3</v>
      </c>
      <c r="P6634" s="17"/>
      <c r="Q6634" s="40">
        <v>1810.0261700000001</v>
      </c>
      <c r="R6634" s="40">
        <v>604.01356999999996</v>
      </c>
      <c r="S6634" s="18">
        <f t="shared" si="722"/>
        <v>4.6025456017979183</v>
      </c>
      <c r="T6634" s="18">
        <f t="shared" si="723"/>
        <v>1.7941649888672582</v>
      </c>
      <c r="U6634" s="18">
        <f t="shared" si="724"/>
        <v>1.5397005071250294</v>
      </c>
      <c r="V6634" s="30">
        <v>604.0145</v>
      </c>
      <c r="W6634" s="3" t="s">
        <v>47</v>
      </c>
      <c r="X6634" s="3" t="s">
        <v>47</v>
      </c>
      <c r="Y6634" s="3" t="s">
        <v>47</v>
      </c>
      <c r="Z6634" s="3" t="s">
        <v>47</v>
      </c>
      <c r="AA6634" s="3" t="s">
        <v>47</v>
      </c>
      <c r="AB6634" s="12" t="s">
        <v>47</v>
      </c>
      <c r="AC6634" s="3" t="s">
        <v>47</v>
      </c>
      <c r="AD6634" s="3" t="s">
        <v>47</v>
      </c>
      <c r="AE6634" s="3" t="s">
        <v>47</v>
      </c>
      <c r="AF6634" s="3" t="s">
        <v>47</v>
      </c>
      <c r="AG6634" s="3" t="s">
        <v>47</v>
      </c>
      <c r="AH6634" s="3" t="s">
        <v>47</v>
      </c>
      <c r="AI6634" s="3" t="s">
        <v>47</v>
      </c>
      <c r="AJ6634" s="3" t="s">
        <v>47</v>
      </c>
      <c r="AK6634" s="3" t="s">
        <v>47</v>
      </c>
      <c r="AL6634" s="3" t="s">
        <v>47</v>
      </c>
      <c r="AM6634" s="3" t="s">
        <v>47</v>
      </c>
      <c r="AN6634" s="3" t="s">
        <v>47</v>
      </c>
      <c r="AU6634" s="3">
        <v>0</v>
      </c>
      <c r="AV6634" s="3">
        <v>18</v>
      </c>
      <c r="AW6634" s="3">
        <v>1</v>
      </c>
      <c r="AX6634" s="3">
        <v>18</v>
      </c>
      <c r="AY6634" s="3">
        <v>100</v>
      </c>
      <c r="AZ6634" s="6" t="str">
        <f t="shared" si="725"/>
        <v>3130.3</v>
      </c>
      <c r="BC6634" s="12" t="s">
        <v>17199</v>
      </c>
      <c r="BJ6634" s="12">
        <f t="shared" si="726"/>
        <v>0</v>
      </c>
      <c r="BK6634" s="12">
        <f t="shared" si="727"/>
        <v>0</v>
      </c>
      <c r="CQ6634" s="3" t="str">
        <f>CONCATENATE(baseURL!$A$1,baseURL!$B$1,baseURL!$C$1,".",C6634,".",L6634,".pkl&amp;seq=",BC6634)</f>
        <v>http://proteomics.broadinstitute.org/millscripts/viewfeed.pl?side=xl&amp;cycle=1&amp;fixedMods=iaaC&amp;file=msdataSM/iPRG2012_nd/cpick_in/iPRG2012_nd.3130.3.3.pkl&amp;seq=LVLLAHEPLLPFYER</v>
      </c>
    </row>
    <row r="6635" spans="1:95" x14ac:dyDescent="0.2">
      <c r="A6635" s="3">
        <v>6799</v>
      </c>
      <c r="B6635" s="2" t="s">
        <v>17200</v>
      </c>
      <c r="C6635" s="2" t="s">
        <v>17201</v>
      </c>
      <c r="D6635" s="3">
        <v>16463</v>
      </c>
      <c r="E6635" s="3">
        <v>16447</v>
      </c>
      <c r="F6635" s="3">
        <v>65753</v>
      </c>
      <c r="G6635" s="3">
        <v>19577</v>
      </c>
      <c r="H6635" s="3">
        <v>58.446800000000003</v>
      </c>
      <c r="I6635" s="30">
        <v>606.35317999999995</v>
      </c>
      <c r="J6635" s="30">
        <v>606.35492710000005</v>
      </c>
      <c r="K6635" s="30">
        <v>-1.75E-3</v>
      </c>
      <c r="L6635" s="3">
        <v>3</v>
      </c>
      <c r="M6635" s="3">
        <v>3</v>
      </c>
      <c r="N6635" s="10">
        <f t="shared" si="721"/>
        <v>1</v>
      </c>
      <c r="O6635" s="35">
        <v>3</v>
      </c>
      <c r="P6635" s="17"/>
      <c r="Q6635" s="40">
        <v>1817.0353500000001</v>
      </c>
      <c r="R6635" s="40">
        <v>606.34996999999998</v>
      </c>
      <c r="S6635" s="18">
        <f t="shared" si="722"/>
        <v>5.2939723901813576</v>
      </c>
      <c r="T6635" s="18">
        <f t="shared" si="723"/>
        <v>8.1753116934592391</v>
      </c>
      <c r="U6635" s="18">
        <f t="shared" si="724"/>
        <v>3.5128228009404343</v>
      </c>
      <c r="V6635" s="30">
        <v>606.35209999999995</v>
      </c>
      <c r="X6635" s="3" t="s">
        <v>47</v>
      </c>
      <c r="Y6635" s="3" t="s">
        <v>47</v>
      </c>
      <c r="Z6635" s="3" t="s">
        <v>47</v>
      </c>
      <c r="AA6635" s="3" t="s">
        <v>47</v>
      </c>
      <c r="AB6635" s="12" t="s">
        <v>47</v>
      </c>
      <c r="AC6635" s="3" t="s">
        <v>48</v>
      </c>
      <c r="AD6635" s="3" t="s">
        <v>47</v>
      </c>
      <c r="AE6635" s="3" t="s">
        <v>47</v>
      </c>
      <c r="AF6635" s="3" t="s">
        <v>47</v>
      </c>
      <c r="AG6635" s="3" t="s">
        <v>47</v>
      </c>
      <c r="AJ6635" s="3" t="s">
        <v>47</v>
      </c>
      <c r="AK6635" s="3" t="s">
        <v>48</v>
      </c>
      <c r="AL6635" s="3" t="s">
        <v>47</v>
      </c>
      <c r="AM6635" s="3" t="s">
        <v>47</v>
      </c>
      <c r="AU6635" s="3">
        <v>0</v>
      </c>
      <c r="AV6635" s="3">
        <v>12</v>
      </c>
      <c r="AW6635" s="3">
        <v>1</v>
      </c>
      <c r="AX6635" s="3">
        <v>12</v>
      </c>
      <c r="AY6635" s="3">
        <v>100</v>
      </c>
      <c r="AZ6635" s="6" t="str">
        <f t="shared" si="725"/>
        <v>3131.1</v>
      </c>
      <c r="BC6635" s="12" t="s">
        <v>17202</v>
      </c>
      <c r="BJ6635" s="12">
        <f t="shared" si="726"/>
        <v>0</v>
      </c>
      <c r="BK6635" s="12">
        <f t="shared" si="727"/>
        <v>0</v>
      </c>
      <c r="CQ6635" s="3" t="str">
        <f>CONCATENATE(baseURL!$A$1,baseURL!$B$1,baseURL!$C$1,".",C6635,".",L6635,".pkl&amp;seq=",BC6635)</f>
        <v>http://proteomics.broadinstitute.org/millscripts/viewfeed.pl?side=xl&amp;cycle=1&amp;fixedMods=iaaC&amp;file=msdataSM/iPRG2012_nd/cpick_in/iPRG2012_nd.3131.1.3.pkl&amp;seq=SMGAPLGSVLVGNLKFVK</v>
      </c>
    </row>
    <row r="6636" spans="1:95" x14ac:dyDescent="0.2">
      <c r="A6636" s="3">
        <v>6431</v>
      </c>
      <c r="B6636" s="2" t="s">
        <v>17203</v>
      </c>
      <c r="C6636" s="2" t="s">
        <v>17195</v>
      </c>
      <c r="D6636" s="3">
        <v>16465</v>
      </c>
      <c r="E6636" s="3">
        <v>16449</v>
      </c>
      <c r="F6636" s="3">
        <v>65755</v>
      </c>
      <c r="G6636" s="3">
        <v>19579</v>
      </c>
      <c r="H6636" s="3">
        <v>58.451799999999999</v>
      </c>
      <c r="I6636" s="30">
        <v>618.08798999999999</v>
      </c>
      <c r="J6636" s="30">
        <v>618.08690300000001</v>
      </c>
      <c r="K6636" s="30">
        <v>1.09E-3</v>
      </c>
      <c r="L6636" s="3">
        <v>4</v>
      </c>
      <c r="M6636" s="3">
        <v>4</v>
      </c>
      <c r="N6636" s="10">
        <f t="shared" si="721"/>
        <v>1</v>
      </c>
      <c r="O6636" s="35">
        <v>4</v>
      </c>
      <c r="P6636" s="17"/>
      <c r="Q6636" s="40">
        <v>2469.3223699999999</v>
      </c>
      <c r="R6636" s="40">
        <v>618.08605</v>
      </c>
      <c r="S6636" s="18">
        <f t="shared" si="722"/>
        <v>3.138721542074125</v>
      </c>
      <c r="T6636" s="18">
        <f t="shared" si="723"/>
        <v>1.3800667399085158</v>
      </c>
      <c r="U6636" s="18">
        <f t="shared" si="724"/>
        <v>1.0516335062901412</v>
      </c>
      <c r="V6636" s="30">
        <v>618.08669999999995</v>
      </c>
      <c r="W6636" s="3" t="s">
        <v>47</v>
      </c>
      <c r="X6636" s="3" t="s">
        <v>47</v>
      </c>
      <c r="Y6636" s="3" t="s">
        <v>47</v>
      </c>
      <c r="Z6636" s="3" t="s">
        <v>47</v>
      </c>
      <c r="AA6636" s="3" t="s">
        <v>47</v>
      </c>
      <c r="AB6636" s="12" t="s">
        <v>47</v>
      </c>
      <c r="AC6636" s="3" t="s">
        <v>47</v>
      </c>
      <c r="AD6636" s="3" t="s">
        <v>47</v>
      </c>
      <c r="AE6636" s="3" t="s">
        <v>47</v>
      </c>
      <c r="AF6636" s="3" t="s">
        <v>47</v>
      </c>
      <c r="AG6636" s="3" t="s">
        <v>47</v>
      </c>
      <c r="AH6636" s="3" t="s">
        <v>47</v>
      </c>
      <c r="AI6636" s="3" t="s">
        <v>47</v>
      </c>
      <c r="AJ6636" s="3" t="s">
        <v>47</v>
      </c>
      <c r="AK6636" s="3" t="s">
        <v>47</v>
      </c>
      <c r="AL6636" s="3" t="s">
        <v>47</v>
      </c>
      <c r="AU6636" s="3">
        <v>0</v>
      </c>
      <c r="AV6636" s="3">
        <v>16</v>
      </c>
      <c r="AW6636" s="3">
        <v>1</v>
      </c>
      <c r="AX6636" s="3">
        <v>16</v>
      </c>
      <c r="AY6636" s="3">
        <v>100</v>
      </c>
      <c r="AZ6636" s="6" t="str">
        <f t="shared" si="725"/>
        <v>3131.3</v>
      </c>
      <c r="BC6636" s="12" t="s">
        <v>17204</v>
      </c>
      <c r="BJ6636" s="12">
        <f t="shared" si="726"/>
        <v>0</v>
      </c>
      <c r="BK6636" s="12">
        <f t="shared" si="727"/>
        <v>0</v>
      </c>
      <c r="CQ6636" s="3" t="str">
        <f>CONCATENATE(baseURL!$A$1,baseURL!$B$1,baseURL!$C$1,".",C6636,".",L6636,".pkl&amp;seq=",BC6636)</f>
        <v>http://proteomics.broadinstitute.org/millscripts/viewfeed.pl?side=xl&amp;cycle=1&amp;fixedMods=iaaC&amp;file=msdataSM/iPRG2012_nd/cpick_in/iPRG2012_nd.3131.3.4.pkl&amp;seq=LVQLMQNPTHYKLPAWFLNR</v>
      </c>
    </row>
    <row r="6637" spans="1:95" x14ac:dyDescent="0.2">
      <c r="A6637" s="3">
        <v>5980</v>
      </c>
      <c r="B6637" s="2" t="s">
        <v>17205</v>
      </c>
      <c r="C6637" s="2" t="s">
        <v>17197</v>
      </c>
      <c r="D6637" s="3">
        <v>16466</v>
      </c>
      <c r="E6637" s="3">
        <v>16450</v>
      </c>
      <c r="F6637" s="3">
        <v>65756</v>
      </c>
      <c r="G6637" s="3">
        <v>19580</v>
      </c>
      <c r="H6637" s="3">
        <v>58.454300000000003</v>
      </c>
      <c r="I6637" s="30">
        <v>725.40116999999998</v>
      </c>
      <c r="J6637" s="30">
        <v>725.40279999999996</v>
      </c>
      <c r="K6637" s="30">
        <v>-1.6299999999999999E-3</v>
      </c>
      <c r="L6637" s="3">
        <v>2</v>
      </c>
      <c r="M6637" s="3">
        <v>2</v>
      </c>
      <c r="N6637" s="10">
        <f t="shared" si="721"/>
        <v>1</v>
      </c>
      <c r="O6637" s="35">
        <v>2</v>
      </c>
      <c r="P6637" s="17"/>
      <c r="Q6637" s="40">
        <v>1449.7987900000001</v>
      </c>
      <c r="R6637" s="40">
        <v>725.40304000000003</v>
      </c>
      <c r="S6637" s="18">
        <f t="shared" si="722"/>
        <v>-2.5778772584872969</v>
      </c>
      <c r="T6637" s="18">
        <f t="shared" si="723"/>
        <v>-0.33085055733455332</v>
      </c>
      <c r="U6637" s="18">
        <f t="shared" si="724"/>
        <v>-0.60655935495662539</v>
      </c>
      <c r="V6637" s="30">
        <v>725.40260000000001</v>
      </c>
      <c r="W6637" s="3" t="s">
        <v>47</v>
      </c>
      <c r="X6637" s="3" t="s">
        <v>47</v>
      </c>
      <c r="Y6637" s="3" t="s">
        <v>47</v>
      </c>
      <c r="Z6637" s="3" t="s">
        <v>47</v>
      </c>
      <c r="AA6637" s="3" t="s">
        <v>47</v>
      </c>
      <c r="AB6637" s="12" t="s">
        <v>47</v>
      </c>
      <c r="AC6637" s="3" t="s">
        <v>47</v>
      </c>
      <c r="AD6637" s="3" t="s">
        <v>47</v>
      </c>
      <c r="AF6637" s="3" t="s">
        <v>47</v>
      </c>
      <c r="AG6637" s="3" t="s">
        <v>47</v>
      </c>
      <c r="AH6637" s="3" t="s">
        <v>47</v>
      </c>
      <c r="AI6637" s="3" t="s">
        <v>47</v>
      </c>
      <c r="AK6637" s="3" t="s">
        <v>47</v>
      </c>
      <c r="AL6637" s="3" t="s">
        <v>47</v>
      </c>
      <c r="AU6637" s="3">
        <v>0</v>
      </c>
      <c r="AV6637" s="3">
        <v>14</v>
      </c>
      <c r="AW6637" s="3">
        <v>1</v>
      </c>
      <c r="AX6637" s="3">
        <v>14</v>
      </c>
      <c r="AY6637" s="3">
        <v>100</v>
      </c>
      <c r="AZ6637" s="6" t="str">
        <f t="shared" si="725"/>
        <v>3131.4</v>
      </c>
      <c r="BC6637" s="12" t="s">
        <v>17206</v>
      </c>
      <c r="BJ6637" s="12">
        <f t="shared" si="726"/>
        <v>0</v>
      </c>
      <c r="BK6637" s="12">
        <f t="shared" si="727"/>
        <v>0</v>
      </c>
      <c r="CQ6637" s="3" t="str">
        <f>CONCATENATE(baseURL!$A$1,baseURL!$B$1,baseURL!$C$1,".",C6637,".",L6637,".pkl&amp;seq=",BC6637)</f>
        <v>http://proteomics.broadinstitute.org/millscripts/viewfeed.pl?side=xl&amp;cycle=1&amp;fixedMods=iaaC&amp;file=msdataSM/iPRG2012_nd/cpick_in/iPRG2012_nd.3131.4.2.pkl&amp;seq=LVFELYNDLVPK</v>
      </c>
    </row>
    <row r="6638" spans="1:95" x14ac:dyDescent="0.2">
      <c r="A6638" s="3">
        <v>5916</v>
      </c>
      <c r="B6638" s="2" t="s">
        <v>17207</v>
      </c>
      <c r="C6638" s="2" t="s">
        <v>17208</v>
      </c>
      <c r="D6638" s="3">
        <v>16467</v>
      </c>
      <c r="E6638" s="3">
        <v>16451</v>
      </c>
      <c r="F6638" s="3">
        <v>65757</v>
      </c>
      <c r="G6638" s="3">
        <v>19581</v>
      </c>
      <c r="H6638" s="3">
        <v>58.457700000000003</v>
      </c>
      <c r="I6638" s="30">
        <v>741.08085000000005</v>
      </c>
      <c r="J6638" s="30">
        <v>741.08073430000002</v>
      </c>
      <c r="K6638" s="30">
        <v>1.2E-4</v>
      </c>
      <c r="L6638" s="3">
        <v>3</v>
      </c>
      <c r="M6638" s="3">
        <v>3</v>
      </c>
      <c r="N6638" s="10">
        <f t="shared" si="721"/>
        <v>1</v>
      </c>
      <c r="O6638" s="35">
        <v>3</v>
      </c>
      <c r="P6638" s="17"/>
      <c r="Q6638" s="40">
        <v>2221.2226999999998</v>
      </c>
      <c r="R6638" s="40">
        <v>741.07907999999998</v>
      </c>
      <c r="S6638" s="18">
        <f t="shared" si="722"/>
        <v>2.3884090751538327</v>
      </c>
      <c r="T6638" s="18">
        <f t="shared" si="723"/>
        <v>2.2322853858471836</v>
      </c>
      <c r="U6638" s="18">
        <f t="shared" si="724"/>
        <v>2.4558782580478487</v>
      </c>
      <c r="V6638" s="30">
        <v>741.08090000000004</v>
      </c>
      <c r="W6638" s="3" t="s">
        <v>47</v>
      </c>
      <c r="X6638" s="3" t="s">
        <v>47</v>
      </c>
      <c r="Y6638" s="3" t="s">
        <v>47</v>
      </c>
      <c r="Z6638" s="3" t="s">
        <v>47</v>
      </c>
      <c r="AA6638" s="3" t="s">
        <v>48</v>
      </c>
      <c r="AB6638" s="12" t="s">
        <v>47</v>
      </c>
      <c r="AC6638" s="3" t="s">
        <v>47</v>
      </c>
      <c r="AD6638" s="3" t="s">
        <v>47</v>
      </c>
      <c r="AE6638" s="3" t="s">
        <v>47</v>
      </c>
      <c r="AF6638" s="3" t="s">
        <v>47</v>
      </c>
      <c r="AG6638" s="3" t="s">
        <v>47</v>
      </c>
      <c r="AI6638" s="3" t="s">
        <v>47</v>
      </c>
      <c r="AJ6638" s="3" t="s">
        <v>47</v>
      </c>
      <c r="AK6638" s="3" t="s">
        <v>47</v>
      </c>
      <c r="AL6638" s="3" t="s">
        <v>47</v>
      </c>
      <c r="AM6638" s="3" t="s">
        <v>47</v>
      </c>
      <c r="AU6638" s="3">
        <v>0</v>
      </c>
      <c r="AV6638" s="3">
        <v>15</v>
      </c>
      <c r="AW6638" s="3">
        <v>1</v>
      </c>
      <c r="AX6638" s="3">
        <v>15</v>
      </c>
      <c r="AY6638" s="3">
        <v>100</v>
      </c>
      <c r="AZ6638" s="6" t="str">
        <f t="shared" si="725"/>
        <v>3131.5</v>
      </c>
      <c r="BC6638" s="12" t="s">
        <v>17119</v>
      </c>
      <c r="BJ6638" s="12">
        <f t="shared" si="726"/>
        <v>0</v>
      </c>
      <c r="BK6638" s="12">
        <f t="shared" si="727"/>
        <v>0</v>
      </c>
      <c r="CQ6638" s="3" t="str">
        <f>CONCATENATE(baseURL!$A$1,baseURL!$B$1,baseURL!$C$1,".",C6638,".",L6638,".pkl&amp;seq=",BC6638)</f>
        <v>http://proteomics.broadinstitute.org/millscripts/viewfeed.pl?side=xl&amp;cycle=1&amp;fixedMods=iaaC&amp;file=msdataSM/iPRG2012_nd/cpick_in/iPRG2012_nd.3131.5.3.pkl&amp;seq=YLAAYLLLNAAGNTPDATKLK</v>
      </c>
    </row>
    <row r="6639" spans="1:95" x14ac:dyDescent="0.2">
      <c r="A6639" s="3">
        <v>57</v>
      </c>
      <c r="B6639" s="2" t="s">
        <v>17209</v>
      </c>
      <c r="C6639" s="2" t="s">
        <v>17210</v>
      </c>
      <c r="D6639" s="3">
        <v>16469</v>
      </c>
      <c r="E6639" s="3">
        <v>16453</v>
      </c>
      <c r="F6639" s="3">
        <v>65774</v>
      </c>
      <c r="G6639" s="3">
        <v>19584</v>
      </c>
      <c r="H6639" s="3">
        <v>58.473199999999999</v>
      </c>
      <c r="I6639" s="30">
        <v>601.01562999999999</v>
      </c>
      <c r="J6639" s="30">
        <v>601.0133065</v>
      </c>
      <c r="K6639" s="30">
        <v>2.32E-3</v>
      </c>
      <c r="L6639" s="3">
        <v>3</v>
      </c>
      <c r="M6639" s="3">
        <v>3</v>
      </c>
      <c r="N6639" s="10">
        <f t="shared" si="721"/>
        <v>1</v>
      </c>
      <c r="O6639" s="35">
        <v>3</v>
      </c>
      <c r="P6639" s="17"/>
      <c r="Q6639" s="40">
        <v>1801.0251800000001</v>
      </c>
      <c r="R6639" s="40">
        <v>601.01324</v>
      </c>
      <c r="S6639" s="18">
        <f t="shared" si="722"/>
        <v>3.976617886140466</v>
      </c>
      <c r="T6639" s="18">
        <f t="shared" si="723"/>
        <v>0.11064648093714857</v>
      </c>
      <c r="U6639" s="18">
        <f t="shared" si="724"/>
        <v>-6.6554274266398109E-2</v>
      </c>
      <c r="V6639" s="30">
        <v>601.01319999999998</v>
      </c>
      <c r="W6639" s="3" t="s">
        <v>47</v>
      </c>
      <c r="Z6639" s="3" t="s">
        <v>47</v>
      </c>
      <c r="AA6639" s="3" t="s">
        <v>47</v>
      </c>
      <c r="AB6639" s="12" t="s">
        <v>47</v>
      </c>
      <c r="AC6639" s="3" t="s">
        <v>47</v>
      </c>
      <c r="AE6639" s="3" t="s">
        <v>47</v>
      </c>
      <c r="AF6639" s="3" t="s">
        <v>47</v>
      </c>
      <c r="AG6639" s="3" t="s">
        <v>48</v>
      </c>
      <c r="AH6639" s="3" t="s">
        <v>47</v>
      </c>
      <c r="AI6639" s="3" t="s">
        <v>48</v>
      </c>
      <c r="AK6639" s="3" t="s">
        <v>48</v>
      </c>
      <c r="AL6639" s="3" t="s">
        <v>48</v>
      </c>
      <c r="AM6639" s="3" t="s">
        <v>47</v>
      </c>
      <c r="AN6639" s="3" t="s">
        <v>48</v>
      </c>
      <c r="AO6639" s="3" t="s">
        <v>48</v>
      </c>
      <c r="AP6639" s="3" t="s">
        <v>48</v>
      </c>
      <c r="AU6639" s="3">
        <v>0</v>
      </c>
      <c r="AV6639" s="3">
        <v>9</v>
      </c>
      <c r="AW6639" s="3">
        <v>1</v>
      </c>
      <c r="AX6639" s="3">
        <v>9</v>
      </c>
      <c r="AY6639" s="3">
        <v>100</v>
      </c>
      <c r="AZ6639" s="6" t="str">
        <f t="shared" si="725"/>
        <v>3132.1</v>
      </c>
      <c r="BB6639" s="12" t="s">
        <v>79</v>
      </c>
      <c r="BC6639" s="12" t="s">
        <v>17211</v>
      </c>
      <c r="BJ6639" s="12">
        <f t="shared" si="726"/>
        <v>0</v>
      </c>
      <c r="BK6639" s="12">
        <f t="shared" si="727"/>
        <v>0</v>
      </c>
      <c r="CQ6639" s="3" t="str">
        <f>CONCATENATE(baseURL!$A$1,baseURL!$B$1,"+Acetyl",baseURL!$C$1,".",C6639,".",L6639,".pkl&amp;seq=",BC6639)</f>
        <v>http://proteomics.broadinstitute.org/millscripts/viewfeed.pl?side=xl&amp;cycle=1&amp;fixedMods=iaaC+Acetyl&amp;file=msdataSM/iPRG2012_nd/cpick_in/iPRG2012_nd.3132.1.3.pkl&amp;seq=STLLKSAKSLVPLMDR</v>
      </c>
    </row>
    <row r="6640" spans="1:95" x14ac:dyDescent="0.2">
      <c r="A6640" s="3">
        <v>6733</v>
      </c>
      <c r="B6640" s="2" t="s">
        <v>17212</v>
      </c>
      <c r="C6640" s="2" t="s">
        <v>17200</v>
      </c>
      <c r="D6640" s="3">
        <v>16470</v>
      </c>
      <c r="E6640" s="3">
        <v>16454</v>
      </c>
      <c r="F6640" s="3">
        <v>65775</v>
      </c>
      <c r="G6640" s="3">
        <v>19585</v>
      </c>
      <c r="H6640" s="3">
        <v>58.477400000000003</v>
      </c>
      <c r="I6640" s="30">
        <v>620.84742000000006</v>
      </c>
      <c r="J6640" s="30">
        <v>620.84621089999996</v>
      </c>
      <c r="K6640" s="30">
        <v>1.2099999999999999E-3</v>
      </c>
      <c r="L6640" s="3">
        <v>4</v>
      </c>
      <c r="M6640" s="3">
        <v>4</v>
      </c>
      <c r="N6640" s="10">
        <f t="shared" si="721"/>
        <v>1</v>
      </c>
      <c r="O6640" s="35">
        <v>4</v>
      </c>
      <c r="P6640" s="17"/>
      <c r="Q6640" s="40">
        <v>2480.3581399999998</v>
      </c>
      <c r="R6640" s="40">
        <v>620.84499000000005</v>
      </c>
      <c r="S6640" s="18">
        <f t="shared" si="722"/>
        <v>3.9140204707199597</v>
      </c>
      <c r="T6640" s="18">
        <f t="shared" si="723"/>
        <v>1.9665134124823775</v>
      </c>
      <c r="U6640" s="18">
        <f t="shared" si="724"/>
        <v>1.9489566951340001</v>
      </c>
      <c r="V6640" s="30">
        <v>620.84619999999995</v>
      </c>
      <c r="W6640" s="3" t="s">
        <v>47</v>
      </c>
      <c r="X6640" s="3" t="s">
        <v>47</v>
      </c>
      <c r="Y6640" s="3" t="s">
        <v>47</v>
      </c>
      <c r="Z6640" s="3" t="s">
        <v>47</v>
      </c>
      <c r="AA6640" s="3" t="s">
        <v>48</v>
      </c>
      <c r="AB6640" s="12" t="s">
        <v>47</v>
      </c>
      <c r="AC6640" s="3" t="s">
        <v>47</v>
      </c>
      <c r="AD6640" s="3" t="s">
        <v>47</v>
      </c>
      <c r="AE6640" s="3" t="s">
        <v>47</v>
      </c>
      <c r="AF6640" s="3" t="s">
        <v>47</v>
      </c>
      <c r="AG6640" s="3" t="s">
        <v>47</v>
      </c>
      <c r="AI6640" s="3" t="s">
        <v>47</v>
      </c>
      <c r="AJ6640" s="3" t="s">
        <v>47</v>
      </c>
      <c r="AK6640" s="3" t="s">
        <v>47</v>
      </c>
      <c r="AL6640" s="3" t="s">
        <v>47</v>
      </c>
      <c r="AU6640" s="3">
        <v>0</v>
      </c>
      <c r="AV6640" s="3">
        <v>14</v>
      </c>
      <c r="AW6640" s="3">
        <v>1</v>
      </c>
      <c r="AX6640" s="3">
        <v>14</v>
      </c>
      <c r="AY6640" s="3">
        <v>100</v>
      </c>
      <c r="AZ6640" s="6" t="str">
        <f t="shared" si="725"/>
        <v>3132.2</v>
      </c>
      <c r="BC6640" s="12" t="s">
        <v>17048</v>
      </c>
      <c r="BJ6640" s="12">
        <f t="shared" si="726"/>
        <v>0</v>
      </c>
      <c r="BK6640" s="12">
        <f t="shared" si="727"/>
        <v>0</v>
      </c>
      <c r="CQ6640" s="3" t="str">
        <f>CONCATENATE(baseURL!$A$1,baseURL!$B$1,baseURL!$C$1,".",C6640,".",L6640,".pkl&amp;seq=",BC6640)</f>
        <v>http://proteomics.broadinstitute.org/millscripts/viewfeed.pl?side=xl&amp;cycle=1&amp;fixedMods=iaaC&amp;file=msdataSM/iPRG2012_nd/cpick_in/iPRG2012_nd.3132.2.4.pkl&amp;seq=MKYLAAYLLLNAAGNTPDATKLK</v>
      </c>
    </row>
    <row r="6641" spans="1:95" x14ac:dyDescent="0.2">
      <c r="A6641" s="3">
        <v>1132</v>
      </c>
      <c r="B6641" s="2" t="s">
        <v>17213</v>
      </c>
      <c r="C6641" s="2" t="s">
        <v>17214</v>
      </c>
      <c r="D6641" s="3">
        <v>16471</v>
      </c>
      <c r="E6641" s="3">
        <v>16455</v>
      </c>
      <c r="F6641" s="3">
        <v>65776</v>
      </c>
      <c r="G6641" s="3">
        <v>19586</v>
      </c>
      <c r="H6641" s="3">
        <v>58.481499999999997</v>
      </c>
      <c r="I6641" s="30">
        <v>763.44056999999998</v>
      </c>
      <c r="J6641" s="30">
        <v>763.88899530000003</v>
      </c>
      <c r="K6641" s="30">
        <v>-0.44843</v>
      </c>
      <c r="L6641" s="3">
        <v>2</v>
      </c>
      <c r="M6641" s="3">
        <v>4</v>
      </c>
      <c r="N6641" s="10">
        <f t="shared" si="721"/>
        <v>-1</v>
      </c>
      <c r="O6641" s="35">
        <v>4</v>
      </c>
      <c r="P6641" s="17"/>
      <c r="Q6641" s="40">
        <v>3052.5270799999998</v>
      </c>
      <c r="R6641" s="40">
        <v>763.88723000000005</v>
      </c>
      <c r="S6641" s="18">
        <f t="shared" si="722"/>
        <v>-584.71981525344427</v>
      </c>
      <c r="T6641" s="18">
        <f t="shared" si="723"/>
        <v>2.3109432003310242</v>
      </c>
      <c r="U6641" s="18">
        <f t="shared" si="724"/>
        <v>2.1861865657710604</v>
      </c>
      <c r="V6641" s="30">
        <v>763.88890000000004</v>
      </c>
      <c r="W6641" s="3" t="s">
        <v>47</v>
      </c>
      <c r="X6641" s="3" t="s">
        <v>65</v>
      </c>
      <c r="Y6641" s="3" t="s">
        <v>47</v>
      </c>
      <c r="Z6641" s="3" t="s">
        <v>47</v>
      </c>
      <c r="AA6641" s="3" t="s">
        <v>47</v>
      </c>
      <c r="AB6641" s="12" t="s">
        <v>65</v>
      </c>
      <c r="AC6641" s="3" t="s">
        <v>47</v>
      </c>
      <c r="AD6641" s="3" t="s">
        <v>65</v>
      </c>
      <c r="AE6641" s="3" t="s">
        <v>47</v>
      </c>
      <c r="AF6641" s="3" t="s">
        <v>48</v>
      </c>
      <c r="AG6641" s="3" t="s">
        <v>52</v>
      </c>
      <c r="AI6641" s="3" t="s">
        <v>48</v>
      </c>
      <c r="AL6641" s="3" t="s">
        <v>48</v>
      </c>
      <c r="AO6641" s="3" t="s">
        <v>48</v>
      </c>
      <c r="AP6641" s="3" t="s">
        <v>48</v>
      </c>
      <c r="AU6641" s="3">
        <v>3</v>
      </c>
      <c r="AV6641" s="3">
        <v>6</v>
      </c>
      <c r="AW6641" s="3">
        <v>1</v>
      </c>
      <c r="AX6641" s="3">
        <v>6</v>
      </c>
      <c r="AY6641" s="3">
        <v>100</v>
      </c>
      <c r="AZ6641" s="6" t="str">
        <f t="shared" si="725"/>
        <v>3132.3</v>
      </c>
      <c r="BC6641" s="12" t="s">
        <v>17031</v>
      </c>
      <c r="BJ6641" s="12">
        <f t="shared" si="726"/>
        <v>1</v>
      </c>
      <c r="BK6641" s="12">
        <f t="shared" si="727"/>
        <v>0</v>
      </c>
      <c r="BT6641" s="3" t="s">
        <v>17215</v>
      </c>
      <c r="BX6641" s="3" t="s">
        <v>17216</v>
      </c>
      <c r="BZ6641" s="3" t="s">
        <v>17215</v>
      </c>
      <c r="CQ6641" s="3" t="str">
        <f>CONCATENATE(baseURL!$A$1,baseURL!$B$1,baseURL!$C$1,".",C6641,".",L6641,".pkl&amp;seq=",BC6641)</f>
        <v>http://proteomics.broadinstitute.org/millscripts/viewfeed.pl?side=xl&amp;cycle=1&amp;fixedMods=iaaC&amp;file=msdataSM/iPRG2012_nd/cpick_in/iPRG2012_nd.3132.3.2.pkl&amp;seq=SGDAALVKFVPSKPMCVEAFSEYPPLGR</v>
      </c>
    </row>
    <row r="6642" spans="1:95" x14ac:dyDescent="0.2">
      <c r="A6642" s="3">
        <v>6583</v>
      </c>
      <c r="B6642" s="2" t="s">
        <v>17217</v>
      </c>
      <c r="C6642" s="2" t="s">
        <v>17203</v>
      </c>
      <c r="D6642" s="3">
        <v>16472</v>
      </c>
      <c r="E6642" s="3">
        <v>16456</v>
      </c>
      <c r="F6642" s="3">
        <v>65777</v>
      </c>
      <c r="G6642" s="3">
        <v>19587</v>
      </c>
      <c r="H6642" s="3">
        <v>58.485700000000001</v>
      </c>
      <c r="I6642" s="30">
        <v>874.99749999999995</v>
      </c>
      <c r="J6642" s="30">
        <v>874.99447510000005</v>
      </c>
      <c r="K6642" s="30">
        <v>3.0200000000000001E-3</v>
      </c>
      <c r="L6642" s="3">
        <v>2</v>
      </c>
      <c r="M6642" s="3">
        <v>2</v>
      </c>
      <c r="N6642" s="10">
        <f t="shared" si="721"/>
        <v>1</v>
      </c>
      <c r="O6642" s="35">
        <v>2</v>
      </c>
      <c r="P6642" s="17"/>
      <c r="Q6642" s="40">
        <v>1748.97928</v>
      </c>
      <c r="R6642" s="40">
        <v>874.99328000000003</v>
      </c>
      <c r="S6642" s="18">
        <f t="shared" si="722"/>
        <v>4.8228941825912077</v>
      </c>
      <c r="T6642" s="18">
        <f t="shared" si="723"/>
        <v>1.3658390610932476</v>
      </c>
      <c r="U6642" s="18">
        <f t="shared" si="724"/>
        <v>1.6228696064261621</v>
      </c>
      <c r="V6642" s="30">
        <v>874.99469999999997</v>
      </c>
      <c r="W6642" s="3" t="s">
        <v>47</v>
      </c>
      <c r="X6642" s="3" t="s">
        <v>47</v>
      </c>
      <c r="Y6642" s="3" t="s">
        <v>47</v>
      </c>
      <c r="Z6642" s="3" t="s">
        <v>47</v>
      </c>
      <c r="AA6642" s="3" t="s">
        <v>48</v>
      </c>
      <c r="AB6642" s="12" t="s">
        <v>47</v>
      </c>
      <c r="AC6642" s="3" t="s">
        <v>47</v>
      </c>
      <c r="AD6642" s="3" t="s">
        <v>47</v>
      </c>
      <c r="AE6642" s="3" t="s">
        <v>47</v>
      </c>
      <c r="AF6642" s="3" t="s">
        <v>47</v>
      </c>
      <c r="AG6642" s="3" t="s">
        <v>52</v>
      </c>
      <c r="AH6642" s="3" t="s">
        <v>47</v>
      </c>
      <c r="AI6642" s="3" t="s">
        <v>47</v>
      </c>
      <c r="AJ6642" s="3" t="s">
        <v>47</v>
      </c>
      <c r="AK6642" s="3" t="s">
        <v>47</v>
      </c>
      <c r="AL6642" s="3" t="s">
        <v>48</v>
      </c>
      <c r="AU6642" s="3">
        <v>0</v>
      </c>
      <c r="AV6642" s="3">
        <v>13</v>
      </c>
      <c r="AW6642" s="3">
        <v>1</v>
      </c>
      <c r="AX6642" s="3">
        <v>13</v>
      </c>
      <c r="AY6642" s="3">
        <v>100</v>
      </c>
      <c r="AZ6642" s="6" t="str">
        <f t="shared" si="725"/>
        <v>3132.4</v>
      </c>
      <c r="BC6642" s="12" t="s">
        <v>17053</v>
      </c>
      <c r="BJ6642" s="12">
        <f t="shared" si="726"/>
        <v>0</v>
      </c>
      <c r="BK6642" s="12">
        <f t="shared" si="727"/>
        <v>0</v>
      </c>
      <c r="CQ6642" s="3" t="str">
        <f>CONCATENATE(baseURL!$A$1,baseURL!$B$1,baseURL!$C$1,".",C6642,".",L6642,".pkl&amp;seq=",BC6642)</f>
        <v>http://proteomics.broadinstitute.org/millscripts/viewfeed.pl?side=xl&amp;cycle=1&amp;fixedMods=iaaC&amp;file=msdataSM/iPRG2012_nd/cpick_in/iPRG2012_nd.3132.4.2.pkl&amp;seq=GDLGLELPAPEVLAVQK</v>
      </c>
    </row>
    <row r="6643" spans="1:95" x14ac:dyDescent="0.2">
      <c r="A6643" s="3">
        <v>2158</v>
      </c>
      <c r="B6643" s="2" t="s">
        <v>17218</v>
      </c>
      <c r="C6643" s="2" t="s">
        <v>17209</v>
      </c>
      <c r="D6643" s="3">
        <v>16474</v>
      </c>
      <c r="E6643" s="3">
        <v>16458</v>
      </c>
      <c r="F6643" s="3">
        <v>65796</v>
      </c>
      <c r="G6643" s="3">
        <v>19590</v>
      </c>
      <c r="H6643" s="3">
        <v>58.5047</v>
      </c>
      <c r="I6643" s="30">
        <v>614.64494999999999</v>
      </c>
      <c r="J6643" s="30">
        <v>614.64117650000003</v>
      </c>
      <c r="K6643" s="30">
        <v>3.7699999999999999E-3</v>
      </c>
      <c r="L6643" s="3">
        <v>3</v>
      </c>
      <c r="M6643" s="3">
        <v>3</v>
      </c>
      <c r="N6643" s="10">
        <f t="shared" si="721"/>
        <v>1</v>
      </c>
      <c r="O6643" s="35">
        <v>3</v>
      </c>
      <c r="P6643" s="17"/>
      <c r="Q6643" s="40">
        <v>1841.90849</v>
      </c>
      <c r="R6643" s="40">
        <v>614.64102000000003</v>
      </c>
      <c r="S6643" s="18">
        <f t="shared" si="722"/>
        <v>6.3939761130301038</v>
      </c>
      <c r="T6643" s="18">
        <f t="shared" si="723"/>
        <v>0.25462016837532159</v>
      </c>
      <c r="U6643" s="18">
        <f t="shared" si="724"/>
        <v>0.29285386777519506</v>
      </c>
      <c r="V6643" s="30">
        <v>614.64120000000003</v>
      </c>
      <c r="X6643" s="3" t="s">
        <v>47</v>
      </c>
      <c r="AB6643" s="12" t="s">
        <v>48</v>
      </c>
      <c r="AC6643" s="3" t="s">
        <v>48</v>
      </c>
      <c r="AD6643" s="3" t="s">
        <v>47</v>
      </c>
      <c r="AE6643" s="3" t="s">
        <v>47</v>
      </c>
      <c r="AF6643" s="3" t="s">
        <v>65</v>
      </c>
      <c r="AG6643" s="3" t="s">
        <v>52</v>
      </c>
      <c r="AK6643" s="3" t="s">
        <v>52</v>
      </c>
      <c r="AL6643" s="3" t="s">
        <v>52</v>
      </c>
      <c r="AO6643" s="3" t="s">
        <v>47</v>
      </c>
      <c r="AU6643" s="3">
        <v>1</v>
      </c>
      <c r="AV6643" s="3">
        <v>4</v>
      </c>
      <c r="AW6643" s="3">
        <v>2</v>
      </c>
      <c r="AX6643" s="3">
        <v>3</v>
      </c>
      <c r="AY6643" s="3">
        <v>75</v>
      </c>
      <c r="AZ6643" s="6" t="str">
        <f t="shared" si="725"/>
        <v>3133.2</v>
      </c>
      <c r="BC6643" s="12" t="s">
        <v>17219</v>
      </c>
      <c r="BF6643" s="12" t="s">
        <v>1468</v>
      </c>
      <c r="BJ6643" s="12">
        <f t="shared" si="726"/>
        <v>0</v>
      </c>
      <c r="BK6643" s="12">
        <f t="shared" si="727"/>
        <v>0</v>
      </c>
      <c r="CB6643" s="3" t="s">
        <v>17220</v>
      </c>
      <c r="CK6643" s="3" t="s">
        <v>17221</v>
      </c>
      <c r="CQ6643" s="3" t="str">
        <f>CONCATENATE(baseURL!$A$1,baseURL!$B$1,baseURL!$C$1,".",C6643,".",L6643,".pkl&amp;seq=",BC6643)</f>
        <v>http://proteomics.broadinstitute.org/millscripts/viewfeed.pl?side=xl&amp;cycle=1&amp;fixedMods=iaaC&amp;file=msdataSM/iPRG2012_nd/cpick_in/iPRG2012_nd.3133.2.3.pkl&amp;seq=THLLLFLPKsVSDYE</v>
      </c>
    </row>
    <row r="6644" spans="1:95" x14ac:dyDescent="0.2">
      <c r="A6644" s="3">
        <v>943</v>
      </c>
      <c r="B6644" s="2" t="s">
        <v>17222</v>
      </c>
      <c r="C6644" s="2" t="s">
        <v>17212</v>
      </c>
      <c r="D6644" s="3">
        <v>16475</v>
      </c>
      <c r="E6644" s="3">
        <v>16459</v>
      </c>
      <c r="F6644" s="3">
        <v>65797</v>
      </c>
      <c r="G6644" s="3">
        <v>19591</v>
      </c>
      <c r="H6644" s="3">
        <v>58.510599999999997</v>
      </c>
      <c r="I6644" s="30">
        <v>832.18836999999996</v>
      </c>
      <c r="J6644" s="30">
        <v>832.18737739999995</v>
      </c>
      <c r="K6644" s="30">
        <v>9.8999999999999999E-4</v>
      </c>
      <c r="L6644" s="3">
        <v>4</v>
      </c>
      <c r="M6644" s="3">
        <v>4</v>
      </c>
      <c r="N6644" s="10">
        <f t="shared" si="721"/>
        <v>1</v>
      </c>
      <c r="O6644" s="35">
        <v>4</v>
      </c>
      <c r="P6644" s="17"/>
      <c r="Q6644" s="40">
        <v>3325.7208999999998</v>
      </c>
      <c r="R6644" s="40">
        <v>832.18568000000005</v>
      </c>
      <c r="S6644" s="18">
        <f t="shared" si="722"/>
        <v>3.2324516806344543</v>
      </c>
      <c r="T6644" s="18">
        <f t="shared" si="723"/>
        <v>2.0396890269707026</v>
      </c>
      <c r="U6644" s="18">
        <f t="shared" si="724"/>
        <v>1.8265154477472316</v>
      </c>
      <c r="V6644" s="30">
        <v>832.18719999999996</v>
      </c>
      <c r="W6644" s="3" t="s">
        <v>47</v>
      </c>
      <c r="X6644" s="3" t="s">
        <v>47</v>
      </c>
      <c r="Y6644" s="3" t="s">
        <v>47</v>
      </c>
      <c r="Z6644" s="3" t="s">
        <v>48</v>
      </c>
      <c r="AA6644" s="3" t="s">
        <v>48</v>
      </c>
      <c r="AB6644" s="12" t="s">
        <v>47</v>
      </c>
      <c r="AC6644" s="3" t="s">
        <v>47</v>
      </c>
      <c r="AD6644" s="3" t="s">
        <v>47</v>
      </c>
      <c r="AE6644" s="3" t="s">
        <v>47</v>
      </c>
      <c r="AF6644" s="3" t="s">
        <v>47</v>
      </c>
      <c r="AG6644" s="3" t="s">
        <v>47</v>
      </c>
      <c r="AI6644" s="3" t="s">
        <v>47</v>
      </c>
      <c r="AJ6644" s="3" t="s">
        <v>47</v>
      </c>
      <c r="AK6644" s="3" t="s">
        <v>47</v>
      </c>
      <c r="AO6644" s="3" t="s">
        <v>47</v>
      </c>
      <c r="AP6644" s="3" t="s">
        <v>48</v>
      </c>
      <c r="AR6644" s="3" t="s">
        <v>47</v>
      </c>
      <c r="AU6644" s="3">
        <v>0</v>
      </c>
      <c r="AV6644" s="3">
        <v>14</v>
      </c>
      <c r="AW6644" s="3">
        <v>1</v>
      </c>
      <c r="AX6644" s="3">
        <v>14</v>
      </c>
      <c r="AY6644" s="3">
        <v>100</v>
      </c>
      <c r="AZ6644" s="6" t="str">
        <f t="shared" si="725"/>
        <v>3133.3</v>
      </c>
      <c r="BC6644" s="12" t="s">
        <v>17223</v>
      </c>
      <c r="BJ6644" s="12">
        <f t="shared" si="726"/>
        <v>0</v>
      </c>
      <c r="BK6644" s="12">
        <f t="shared" si="727"/>
        <v>0</v>
      </c>
      <c r="BN6644" s="3" t="s">
        <v>277</v>
      </c>
      <c r="BR6644" s="3" t="s">
        <v>277</v>
      </c>
      <c r="CQ6644" s="3" t="str">
        <f>CONCATENATE(baseURL!$A$1,baseURL!$B$1,baseURL!$C$1,".",C6644,".",L6644,".pkl&amp;seq=",BC6644,"&amp;varMods=Oxidation-M")</f>
        <v>http://proteomics.broadinstitute.org/millscripts/viewfeed.pl?side=xl&amp;cycle=1&amp;fixedMods=iaaC&amp;file=msdataSM/iPRG2012_nd/cpick_in/iPRG2012_nd.3133.3.4.pkl&amp;seq=LLTHPNFNGNTLDNDLmLLKLSSPATLNSR&amp;varMods=Oxidation-M</v>
      </c>
    </row>
    <row r="6645" spans="1:95" x14ac:dyDescent="0.2">
      <c r="A6645" s="3">
        <v>2097</v>
      </c>
      <c r="B6645" s="2" t="s">
        <v>17224</v>
      </c>
      <c r="C6645" s="2" t="s">
        <v>17225</v>
      </c>
      <c r="D6645" s="3">
        <v>16476</v>
      </c>
      <c r="E6645" s="3">
        <v>16460</v>
      </c>
      <c r="F6645" s="3">
        <v>65816</v>
      </c>
      <c r="G6645" s="3">
        <v>19593</v>
      </c>
      <c r="H6645" s="3">
        <v>58.523699999999998</v>
      </c>
      <c r="I6645" s="30">
        <v>733.02144999999996</v>
      </c>
      <c r="J6645" s="30">
        <v>733.02260790000003</v>
      </c>
      <c r="K6645" s="30">
        <v>-1.16E-3</v>
      </c>
      <c r="L6645" s="3">
        <v>3</v>
      </c>
      <c r="M6645" s="3">
        <v>3</v>
      </c>
      <c r="N6645" s="10">
        <f t="shared" si="721"/>
        <v>1</v>
      </c>
      <c r="O6645" s="35">
        <v>3</v>
      </c>
      <c r="P6645" s="17"/>
      <c r="Q6645" s="40">
        <v>2197.0481599999998</v>
      </c>
      <c r="R6645" s="40">
        <v>733.02089999999998</v>
      </c>
      <c r="S6645" s="18">
        <f t="shared" si="722"/>
        <v>0.75031967025172897</v>
      </c>
      <c r="T6645" s="18">
        <f t="shared" si="723"/>
        <v>2.3299472089297493</v>
      </c>
      <c r="U6645" s="18">
        <f t="shared" si="724"/>
        <v>2.1827481318105861</v>
      </c>
      <c r="V6645" s="30">
        <v>733.02250000000004</v>
      </c>
      <c r="W6645" s="3" t="s">
        <v>47</v>
      </c>
      <c r="X6645" s="3" t="s">
        <v>47</v>
      </c>
      <c r="Y6645" s="3" t="s">
        <v>47</v>
      </c>
      <c r="Z6645" s="3" t="s">
        <v>47</v>
      </c>
      <c r="AA6645" s="3" t="s">
        <v>47</v>
      </c>
      <c r="AB6645" s="12" t="s">
        <v>47</v>
      </c>
      <c r="AC6645" s="3" t="s">
        <v>47</v>
      </c>
      <c r="AD6645" s="3" t="s">
        <v>47</v>
      </c>
      <c r="AE6645" s="3" t="s">
        <v>47</v>
      </c>
      <c r="AF6645" s="3" t="s">
        <v>52</v>
      </c>
      <c r="AG6645" s="3" t="s">
        <v>47</v>
      </c>
      <c r="AI6645" s="3" t="s">
        <v>47</v>
      </c>
      <c r="AJ6645" s="3" t="s">
        <v>47</v>
      </c>
      <c r="AL6645" s="3" t="s">
        <v>52</v>
      </c>
      <c r="AO6645" s="3" t="s">
        <v>47</v>
      </c>
      <c r="AQ6645" s="3" t="s">
        <v>47</v>
      </c>
      <c r="AU6645" s="3">
        <v>0</v>
      </c>
      <c r="AV6645" s="3">
        <v>14</v>
      </c>
      <c r="AW6645" s="3">
        <v>1</v>
      </c>
      <c r="AX6645" s="3">
        <v>14</v>
      </c>
      <c r="AY6645" s="3">
        <v>100</v>
      </c>
      <c r="AZ6645" s="6" t="str">
        <f t="shared" si="725"/>
        <v>3134.1</v>
      </c>
      <c r="BC6645" s="12" t="s">
        <v>17147</v>
      </c>
      <c r="BJ6645" s="12">
        <f t="shared" si="726"/>
        <v>0</v>
      </c>
      <c r="BK6645" s="12">
        <f t="shared" si="727"/>
        <v>0</v>
      </c>
      <c r="BP6645" s="3" t="s">
        <v>54</v>
      </c>
      <c r="BR6645" s="3" t="s">
        <v>54</v>
      </c>
      <c r="CQ6645" s="3" t="str">
        <f>CONCATENATE(baseURL!$A$1,baseURL!$B$1,baseURL!$C$1,".",C6645,".",L6645,".pkl&amp;seq=",BC6645,"&amp;varMods=Deamidated-N")</f>
        <v>http://proteomics.broadinstitute.org/millscripts/viewfeed.pl?side=xl&amp;cycle=1&amp;fixedMods=iaaC&amp;file=msdataSM/iPRG2012_nd/cpick_in/iPRG2012_nd.3134.1.3.pkl&amp;seq=LLPDFMLQGGDTDLTnGFGGK&amp;varMods=Deamidated-N</v>
      </c>
    </row>
    <row r="6646" spans="1:95" x14ac:dyDescent="0.2">
      <c r="A6646" s="3">
        <v>6732</v>
      </c>
      <c r="B6646" s="2" t="s">
        <v>17226</v>
      </c>
      <c r="C6646" s="2" t="s">
        <v>17227</v>
      </c>
      <c r="D6646" s="3">
        <v>16477</v>
      </c>
      <c r="E6646" s="3">
        <v>16461</v>
      </c>
      <c r="F6646" s="3">
        <v>65817</v>
      </c>
      <c r="G6646" s="3">
        <v>19594</v>
      </c>
      <c r="H6646" s="3">
        <v>58.529600000000002</v>
      </c>
      <c r="I6646" s="30">
        <v>747.06659999999999</v>
      </c>
      <c r="J6646" s="30">
        <v>747.06500989999995</v>
      </c>
      <c r="K6646" s="30">
        <v>1.5900000000000001E-3</v>
      </c>
      <c r="L6646" s="3">
        <v>3</v>
      </c>
      <c r="M6646" s="3">
        <v>3</v>
      </c>
      <c r="N6646" s="10">
        <f t="shared" si="721"/>
        <v>1</v>
      </c>
      <c r="O6646" s="35">
        <v>3</v>
      </c>
      <c r="P6646" s="17"/>
      <c r="Q6646" s="40">
        <v>2239.1791199999998</v>
      </c>
      <c r="R6646" s="40">
        <v>747.06456000000003</v>
      </c>
      <c r="S6646" s="18">
        <f t="shared" si="722"/>
        <v>2.7306876931297648</v>
      </c>
      <c r="T6646" s="18">
        <f t="shared" si="723"/>
        <v>0.60222372203200114</v>
      </c>
      <c r="U6646" s="18">
        <f t="shared" si="724"/>
        <v>0.32125737561756701</v>
      </c>
      <c r="V6646" s="30">
        <v>747.06479999999999</v>
      </c>
      <c r="W6646" s="3" t="s">
        <v>47</v>
      </c>
      <c r="X6646" s="3" t="s">
        <v>47</v>
      </c>
      <c r="Y6646" s="3" t="s">
        <v>47</v>
      </c>
      <c r="Z6646" s="3" t="s">
        <v>47</v>
      </c>
      <c r="AA6646" s="3" t="s">
        <v>48</v>
      </c>
      <c r="AB6646" s="12" t="s">
        <v>47</v>
      </c>
      <c r="AC6646" s="3" t="s">
        <v>47</v>
      </c>
      <c r="AD6646" s="3" t="s">
        <v>47</v>
      </c>
      <c r="AE6646" s="3" t="s">
        <v>47</v>
      </c>
      <c r="AF6646" s="3" t="s">
        <v>47</v>
      </c>
      <c r="AG6646" s="3" t="s">
        <v>47</v>
      </c>
      <c r="AI6646" s="3" t="s">
        <v>47</v>
      </c>
      <c r="AJ6646" s="3" t="s">
        <v>47</v>
      </c>
      <c r="AK6646" s="3" t="s">
        <v>47</v>
      </c>
      <c r="AL6646" s="3" t="s">
        <v>47</v>
      </c>
      <c r="AU6646" s="3">
        <v>0</v>
      </c>
      <c r="AV6646" s="3">
        <v>14</v>
      </c>
      <c r="AW6646" s="3">
        <v>1</v>
      </c>
      <c r="AX6646" s="3">
        <v>14</v>
      </c>
      <c r="AY6646" s="3">
        <v>100</v>
      </c>
      <c r="AZ6646" s="6" t="str">
        <f t="shared" si="725"/>
        <v>3134.2</v>
      </c>
      <c r="BC6646" s="12" t="s">
        <v>17228</v>
      </c>
      <c r="BJ6646" s="12">
        <f t="shared" si="726"/>
        <v>0</v>
      </c>
      <c r="BK6646" s="12">
        <f t="shared" si="727"/>
        <v>0</v>
      </c>
      <c r="CQ6646" s="3" t="str">
        <f>CONCATENATE(baseURL!$A$1,baseURL!$B$1,baseURL!$C$1,".",C6646,".",L6646,".pkl&amp;seq=",BC6646)</f>
        <v>http://proteomics.broadinstitute.org/millscripts/viewfeed.pl?side=xl&amp;cycle=1&amp;fixedMods=iaaC&amp;file=msdataSM/iPRG2012_nd/cpick_in/iPRG2012_nd.3134.2.3.pkl&amp;seq=MKYLAAYLLLNAAGNTPDATK</v>
      </c>
    </row>
    <row r="6647" spans="1:95" x14ac:dyDescent="0.2">
      <c r="A6647" s="3">
        <v>50</v>
      </c>
      <c r="B6647" s="2" t="s">
        <v>17229</v>
      </c>
      <c r="C6647" s="2" t="s">
        <v>17218</v>
      </c>
      <c r="D6647" s="3">
        <v>16478</v>
      </c>
      <c r="E6647" s="3">
        <v>16462</v>
      </c>
      <c r="F6647" s="3">
        <v>65818</v>
      </c>
      <c r="G6647" s="3">
        <v>19595</v>
      </c>
      <c r="H6647" s="3">
        <v>58.535400000000003</v>
      </c>
      <c r="I6647" s="30">
        <v>906.45826</v>
      </c>
      <c r="J6647" s="30">
        <v>906.4579056</v>
      </c>
      <c r="K6647" s="30">
        <v>3.5E-4</v>
      </c>
      <c r="L6647" s="3">
        <v>2</v>
      </c>
      <c r="M6647" s="3">
        <v>2</v>
      </c>
      <c r="N6647" s="10">
        <f t="shared" si="721"/>
        <v>1</v>
      </c>
      <c r="O6647" s="35">
        <v>2</v>
      </c>
      <c r="P6647" s="17"/>
      <c r="Q6647" s="40">
        <v>1811.90751</v>
      </c>
      <c r="R6647" s="40">
        <v>906.45739000000003</v>
      </c>
      <c r="S6647" s="18">
        <f t="shared" si="722"/>
        <v>0.95978035985068311</v>
      </c>
      <c r="T6647" s="18">
        <f t="shared" si="723"/>
        <v>0.56880776268096589</v>
      </c>
      <c r="U6647" s="18">
        <f t="shared" si="724"/>
        <v>0.23167112126974695</v>
      </c>
      <c r="V6647" s="30">
        <v>906.45759999999996</v>
      </c>
      <c r="W6647" s="3" t="s">
        <v>47</v>
      </c>
      <c r="Z6647" s="3" t="s">
        <v>47</v>
      </c>
      <c r="AA6647" s="3" t="s">
        <v>47</v>
      </c>
      <c r="AB6647" s="12" t="s">
        <v>47</v>
      </c>
      <c r="AC6647" s="3" t="s">
        <v>47</v>
      </c>
      <c r="AD6647" s="3" t="s">
        <v>47</v>
      </c>
      <c r="AE6647" s="3" t="s">
        <v>47</v>
      </c>
      <c r="AF6647" s="3" t="s">
        <v>47</v>
      </c>
      <c r="AG6647" s="3" t="s">
        <v>47</v>
      </c>
      <c r="AH6647" s="3" t="s">
        <v>47</v>
      </c>
      <c r="AL6647" s="3" t="s">
        <v>47</v>
      </c>
      <c r="AM6647" s="3" t="s">
        <v>47</v>
      </c>
      <c r="AN6647" s="3" t="s">
        <v>47</v>
      </c>
      <c r="AO6647" s="3" t="s">
        <v>47</v>
      </c>
      <c r="AP6647" s="3" t="s">
        <v>47</v>
      </c>
      <c r="AQ6647" s="3" t="s">
        <v>47</v>
      </c>
      <c r="AU6647" s="3">
        <v>0</v>
      </c>
      <c r="AV6647" s="3">
        <v>16</v>
      </c>
      <c r="AW6647" s="3">
        <v>1</v>
      </c>
      <c r="AX6647" s="3">
        <v>16</v>
      </c>
      <c r="AY6647" s="3">
        <v>100</v>
      </c>
      <c r="AZ6647" s="6" t="str">
        <f t="shared" si="725"/>
        <v>3134.3</v>
      </c>
      <c r="BB6647" s="12" t="s">
        <v>79</v>
      </c>
      <c r="BC6647" s="12" t="s">
        <v>17230</v>
      </c>
      <c r="BJ6647" s="12">
        <f t="shared" si="726"/>
        <v>0</v>
      </c>
      <c r="BK6647" s="12">
        <f t="shared" si="727"/>
        <v>0</v>
      </c>
      <c r="CQ6647" s="3" t="str">
        <f>CONCATENATE(baseURL!$A$1,baseURL!$B$1,"+Acetyl",baseURL!$C$1,".",C6647,".",L6647,".pkl&amp;seq=",BC6647)</f>
        <v>http://proteomics.broadinstitute.org/millscripts/viewfeed.pl?side=xl&amp;cycle=1&amp;fixedMods=iaaC+Acetyl&amp;file=msdataSM/iPRG2012_nd/cpick_in/iPRG2012_nd.3134.3.2.pkl&amp;seq=AQELTHPTLVDGWFR</v>
      </c>
    </row>
    <row r="6648" spans="1:95" x14ac:dyDescent="0.2">
      <c r="A6648" s="3">
        <v>412</v>
      </c>
      <c r="B6648" s="2" t="s">
        <v>17231</v>
      </c>
      <c r="C6648" s="2" t="s">
        <v>17232</v>
      </c>
      <c r="D6648" s="3">
        <v>16483</v>
      </c>
      <c r="E6648" s="3">
        <v>16467</v>
      </c>
      <c r="F6648" s="3">
        <v>65841</v>
      </c>
      <c r="G6648" s="3">
        <v>19601</v>
      </c>
      <c r="H6648" s="3">
        <v>58.560099999999998</v>
      </c>
      <c r="I6648" s="30">
        <v>959.48365000000001</v>
      </c>
      <c r="J6648" s="30">
        <v>959.48071549999997</v>
      </c>
      <c r="K6648" s="30">
        <v>2.9299999999999999E-3</v>
      </c>
      <c r="L6648" s="3">
        <v>4</v>
      </c>
      <c r="M6648" s="3">
        <v>4</v>
      </c>
      <c r="N6648" s="10">
        <f t="shared" si="721"/>
        <v>1</v>
      </c>
      <c r="O6648" s="35">
        <v>4</v>
      </c>
      <c r="P6648" s="17"/>
      <c r="Q6648" s="40">
        <v>3834.89669</v>
      </c>
      <c r="R6648" s="40">
        <v>959.47963000000004</v>
      </c>
      <c r="S6648" s="18">
        <f t="shared" si="722"/>
        <v>4.1897710741067051</v>
      </c>
      <c r="T6648" s="18">
        <f t="shared" si="723"/>
        <v>1.1313424131067968</v>
      </c>
      <c r="U6648" s="18">
        <f t="shared" si="724"/>
        <v>1.1151878231258614</v>
      </c>
      <c r="V6648" s="30">
        <v>959.48069999999996</v>
      </c>
      <c r="Y6648" s="3" t="s">
        <v>47</v>
      </c>
      <c r="Z6648" s="3" t="s">
        <v>47</v>
      </c>
      <c r="AA6648" s="3" t="s">
        <v>47</v>
      </c>
      <c r="AB6648" s="12" t="s">
        <v>47</v>
      </c>
      <c r="AC6648" s="3" t="s">
        <v>47</v>
      </c>
      <c r="AD6648" s="3" t="s">
        <v>47</v>
      </c>
      <c r="AF6648" s="3" t="s">
        <v>48</v>
      </c>
      <c r="AI6648" s="3" t="s">
        <v>48</v>
      </c>
      <c r="AJ6648" s="3" t="s">
        <v>47</v>
      </c>
      <c r="AL6648" s="3" t="s">
        <v>52</v>
      </c>
      <c r="AM6648" s="3" t="s">
        <v>48</v>
      </c>
      <c r="AO6648" s="3" t="s">
        <v>48</v>
      </c>
      <c r="AP6648" s="3" t="s">
        <v>48</v>
      </c>
      <c r="AU6648" s="3">
        <v>0</v>
      </c>
      <c r="AV6648" s="3">
        <v>7</v>
      </c>
      <c r="AW6648" s="3">
        <v>1</v>
      </c>
      <c r="AX6648" s="3">
        <v>7</v>
      </c>
      <c r="AY6648" s="3">
        <v>100</v>
      </c>
      <c r="AZ6648" s="6" t="str">
        <f t="shared" si="725"/>
        <v>3135.5</v>
      </c>
      <c r="BC6648" s="12" t="s">
        <v>17233</v>
      </c>
      <c r="BJ6648" s="12">
        <f t="shared" si="726"/>
        <v>1</v>
      </c>
      <c r="BK6648" s="12">
        <f t="shared" si="727"/>
        <v>0</v>
      </c>
      <c r="CQ6648" s="3" t="str">
        <f>CONCATENATE(baseURL!$A$1,baseURL!$B$1,baseURL!$C$1,".",C6648,".",L6648,".pkl&amp;seq=",BC6648)</f>
        <v>http://proteomics.broadinstitute.org/millscripts/viewfeed.pl?side=xl&amp;cycle=1&amp;fixedMods=iaaC&amp;file=msdataSM/iPRG2012_nd/cpick_in/iPRG2012_nd.3135.5.4.pkl&amp;seq=ELLGTAQSVGCRVDFKNPHDLLEGLNAGELELPEN</v>
      </c>
    </row>
    <row r="6649" spans="1:95" x14ac:dyDescent="0.2">
      <c r="A6649" s="3">
        <v>7699</v>
      </c>
      <c r="B6649" s="2" t="s">
        <v>17234</v>
      </c>
      <c r="C6649" s="2" t="s">
        <v>17235</v>
      </c>
      <c r="D6649" s="3">
        <v>16484</v>
      </c>
      <c r="E6649" s="3">
        <v>16468</v>
      </c>
      <c r="F6649" s="3">
        <v>65858</v>
      </c>
      <c r="G6649" s="3">
        <v>19603</v>
      </c>
      <c r="H6649" s="3">
        <v>58.569699999999997</v>
      </c>
      <c r="I6649" s="30">
        <v>490.57992999999999</v>
      </c>
      <c r="J6649" s="30">
        <v>490.57964399999997</v>
      </c>
      <c r="K6649" s="30">
        <v>2.9E-4</v>
      </c>
      <c r="L6649" s="3">
        <v>3</v>
      </c>
      <c r="M6649" s="3">
        <v>3</v>
      </c>
      <c r="N6649" s="10">
        <f t="shared" si="721"/>
        <v>1</v>
      </c>
      <c r="O6649" s="35">
        <v>3</v>
      </c>
      <c r="Q6649" s="40">
        <v>1469.72056</v>
      </c>
      <c r="R6649" s="40">
        <v>490.57837000000001</v>
      </c>
      <c r="S6649" s="18">
        <f t="shared" si="722"/>
        <v>3.1799200604453364</v>
      </c>
      <c r="T6649" s="18">
        <f t="shared" si="723"/>
        <v>2.5969347159898035</v>
      </c>
      <c r="U6649" s="18">
        <f t="shared" si="724"/>
        <v>2.3034036335299399</v>
      </c>
      <c r="V6649" s="30">
        <v>490.5795</v>
      </c>
      <c r="W6649" s="3" t="s">
        <v>47</v>
      </c>
      <c r="X6649" s="3" t="s">
        <v>47</v>
      </c>
      <c r="Y6649" s="3" t="s">
        <v>47</v>
      </c>
      <c r="AA6649" s="3" t="s">
        <v>47</v>
      </c>
      <c r="AB6649" s="12" t="s">
        <v>47</v>
      </c>
      <c r="AD6649" s="3" t="s">
        <v>48</v>
      </c>
      <c r="AH6649" s="3" t="s">
        <v>47</v>
      </c>
      <c r="AJ6649" s="3" t="s">
        <v>52</v>
      </c>
      <c r="AK6649" s="3" t="s">
        <v>47</v>
      </c>
      <c r="AM6649" s="3" t="s">
        <v>52</v>
      </c>
      <c r="AO6649" s="3" t="s">
        <v>47</v>
      </c>
      <c r="AU6649" s="3">
        <v>0</v>
      </c>
      <c r="AV6649" s="3">
        <v>8</v>
      </c>
      <c r="AW6649" s="3">
        <v>1</v>
      </c>
      <c r="AX6649" s="3">
        <v>8</v>
      </c>
      <c r="AY6649" s="3">
        <v>100</v>
      </c>
      <c r="AZ6649" s="6" t="str">
        <f t="shared" si="725"/>
        <v>3136.1</v>
      </c>
      <c r="BC6649" s="12" t="s">
        <v>17163</v>
      </c>
      <c r="BI6649" s="12" t="s">
        <v>594</v>
      </c>
      <c r="BJ6649" s="12">
        <f t="shared" si="726"/>
        <v>0</v>
      </c>
      <c r="BK6649" s="12">
        <f t="shared" si="727"/>
        <v>1</v>
      </c>
      <c r="BR6649" s="3" t="s">
        <v>594</v>
      </c>
      <c r="CQ6649" s="3" t="str">
        <f>CONCATENATE(baseURL!$A$1,baseURL!$B$1,baseURL!$C$1,".",C6649,".",L6649,".pkl&amp;seq=",BC6649,"&amp;varMods=ReducedCys-C")</f>
        <v>http://proteomics.broadinstitute.org/millscripts/viewfeed.pl?side=xl&amp;cycle=1&amp;fixedMods=iaaC&amp;file=msdataSM/iPRG2012_nd/cpick_in/iPRG2012_nd.3136.1.3.pkl&amp;seq=ARFEELcADLFR&amp;varMods=ReducedCys-C</v>
      </c>
    </row>
    <row r="6650" spans="1:95" x14ac:dyDescent="0.2">
      <c r="A6650" s="3">
        <v>3253</v>
      </c>
      <c r="B6650" s="2" t="s">
        <v>17236</v>
      </c>
      <c r="C6650" s="2" t="s">
        <v>17237</v>
      </c>
      <c r="D6650" s="3">
        <v>16487</v>
      </c>
      <c r="E6650" s="3">
        <v>16471</v>
      </c>
      <c r="F6650" s="3">
        <v>65861</v>
      </c>
      <c r="G6650" s="3">
        <v>19606</v>
      </c>
      <c r="H6650" s="3">
        <v>58.5747</v>
      </c>
      <c r="I6650" s="30">
        <v>647.10663999999997</v>
      </c>
      <c r="J6650" s="30">
        <v>647.10808110000005</v>
      </c>
      <c r="K6650" s="30">
        <v>-1.4400000000000001E-3</v>
      </c>
      <c r="L6650" s="3">
        <v>0</v>
      </c>
      <c r="M6650" s="3">
        <v>4</v>
      </c>
      <c r="N6650" s="10">
        <f t="shared" si="721"/>
        <v>1</v>
      </c>
      <c r="O6650" s="35">
        <v>4</v>
      </c>
      <c r="P6650" s="17"/>
      <c r="Q6650" s="40">
        <v>2585.4032400000001</v>
      </c>
      <c r="R6650" s="40">
        <v>647.10626999999999</v>
      </c>
      <c r="S6650" s="18">
        <f t="shared" si="722"/>
        <v>0.57177625550643252</v>
      </c>
      <c r="T6650" s="18">
        <f t="shared" si="723"/>
        <v>2.7987675039131772</v>
      </c>
      <c r="U6650" s="18">
        <f t="shared" si="724"/>
        <v>2.5189062068234507</v>
      </c>
      <c r="V6650" s="30">
        <v>647.10789999999997</v>
      </c>
      <c r="W6650" s="3" t="s">
        <v>47</v>
      </c>
      <c r="X6650" s="3" t="s">
        <v>47</v>
      </c>
      <c r="Y6650" s="3" t="s">
        <v>47</v>
      </c>
      <c r="Z6650" s="3" t="s">
        <v>47</v>
      </c>
      <c r="AA6650" s="3" t="s">
        <v>47</v>
      </c>
      <c r="AB6650" s="12" t="s">
        <v>48</v>
      </c>
      <c r="AE6650" s="3" t="s">
        <v>47</v>
      </c>
      <c r="AF6650" s="3" t="s">
        <v>48</v>
      </c>
      <c r="AG6650" s="3" t="s">
        <v>52</v>
      </c>
      <c r="AL6650" s="3" t="s">
        <v>48</v>
      </c>
      <c r="AU6650" s="3">
        <v>0</v>
      </c>
      <c r="AV6650" s="3">
        <v>6</v>
      </c>
      <c r="AW6650" s="3">
        <v>1</v>
      </c>
      <c r="AX6650" s="3">
        <v>6</v>
      </c>
      <c r="AY6650" s="3">
        <v>100</v>
      </c>
      <c r="AZ6650" s="6" t="str">
        <f t="shared" si="725"/>
        <v>3136.4</v>
      </c>
      <c r="BC6650" s="12" t="s">
        <v>17167</v>
      </c>
      <c r="BJ6650" s="12">
        <f t="shared" si="726"/>
        <v>0</v>
      </c>
      <c r="BK6650" s="12">
        <f t="shared" si="727"/>
        <v>0</v>
      </c>
      <c r="CQ6650" s="3" t="str">
        <f>CONCATENATE(baseURL!$A$1,baseURL!$B$1,baseURL!$C$1,".",C6650,".",L6650,".pkl&amp;seq=",BC6650)</f>
        <v>http://proteomics.broadinstitute.org/millscripts/viewfeed.pl?side=xl&amp;cycle=1&amp;fixedMods=iaaC&amp;file=msdataSM/iPRG2012_nd/cpick_in/iPRG2012_nd.3136.4.0.pkl&amp;seq=LNELLSSLEGKGSLEELLAEGQKK</v>
      </c>
    </row>
    <row r="6651" spans="1:95" x14ac:dyDescent="0.2">
      <c r="A6651" s="3">
        <v>6897</v>
      </c>
      <c r="B6651" s="2" t="s">
        <v>17238</v>
      </c>
      <c r="C6651" s="2" t="s">
        <v>17231</v>
      </c>
      <c r="D6651" s="3">
        <v>16489</v>
      </c>
      <c r="E6651" s="3">
        <v>16473</v>
      </c>
      <c r="F6651" s="3">
        <v>65863</v>
      </c>
      <c r="G6651" s="3">
        <v>19608</v>
      </c>
      <c r="H6651" s="3">
        <v>58.579700000000003</v>
      </c>
      <c r="I6651" s="30">
        <v>672.67309</v>
      </c>
      <c r="J6651" s="30">
        <v>672.67217389999996</v>
      </c>
      <c r="K6651" s="30">
        <v>9.2000000000000003E-4</v>
      </c>
      <c r="L6651" s="3">
        <v>3</v>
      </c>
      <c r="M6651" s="3">
        <v>3</v>
      </c>
      <c r="N6651" s="10">
        <f t="shared" si="721"/>
        <v>1</v>
      </c>
      <c r="O6651" s="35">
        <v>3</v>
      </c>
      <c r="P6651" s="17"/>
      <c r="Q6651" s="40">
        <v>2016.0001099999999</v>
      </c>
      <c r="R6651" s="40">
        <v>672.67155000000002</v>
      </c>
      <c r="S6651" s="18">
        <f t="shared" si="722"/>
        <v>2.2893788208780737</v>
      </c>
      <c r="T6651" s="18">
        <f t="shared" si="723"/>
        <v>0.92749574430022919</v>
      </c>
      <c r="U6651" s="18">
        <f t="shared" si="724"/>
        <v>0.96629625550615816</v>
      </c>
      <c r="V6651" s="30">
        <v>672.67219999999998</v>
      </c>
      <c r="W6651" s="3" t="s">
        <v>47</v>
      </c>
      <c r="X6651" s="3" t="s">
        <v>47</v>
      </c>
      <c r="Y6651" s="3" t="s">
        <v>47</v>
      </c>
      <c r="Z6651" s="3" t="s">
        <v>47</v>
      </c>
      <c r="AA6651" s="3" t="s">
        <v>48</v>
      </c>
      <c r="AB6651" s="12" t="s">
        <v>47</v>
      </c>
      <c r="AC6651" s="3" t="s">
        <v>47</v>
      </c>
      <c r="AD6651" s="3" t="s">
        <v>47</v>
      </c>
      <c r="AE6651" s="3" t="s">
        <v>47</v>
      </c>
      <c r="AF6651" s="3" t="s">
        <v>47</v>
      </c>
      <c r="AG6651" s="3" t="s">
        <v>47</v>
      </c>
      <c r="AH6651" s="3" t="s">
        <v>47</v>
      </c>
      <c r="AI6651" s="3" t="s">
        <v>47</v>
      </c>
      <c r="AJ6651" s="3" t="s">
        <v>47</v>
      </c>
      <c r="AK6651" s="3" t="s">
        <v>47</v>
      </c>
      <c r="AL6651" s="3" t="s">
        <v>47</v>
      </c>
      <c r="AM6651" s="3" t="s">
        <v>47</v>
      </c>
      <c r="AN6651" s="3" t="s">
        <v>47</v>
      </c>
      <c r="AO6651" s="3" t="s">
        <v>47</v>
      </c>
      <c r="AP6651" s="3" t="s">
        <v>47</v>
      </c>
      <c r="AU6651" s="3">
        <v>0</v>
      </c>
      <c r="AV6651" s="3">
        <v>19</v>
      </c>
      <c r="AW6651" s="3">
        <v>1</v>
      </c>
      <c r="AX6651" s="3">
        <v>19</v>
      </c>
      <c r="AY6651" s="3">
        <v>100</v>
      </c>
      <c r="AZ6651" s="6" t="str">
        <f t="shared" si="725"/>
        <v>3136.6</v>
      </c>
      <c r="BC6651" s="12" t="s">
        <v>17169</v>
      </c>
      <c r="BJ6651" s="12">
        <f t="shared" si="726"/>
        <v>1</v>
      </c>
      <c r="BK6651" s="12">
        <f t="shared" si="727"/>
        <v>0</v>
      </c>
      <c r="CQ6651" s="3" t="str">
        <f>CONCATENATE(baseURL!$A$1,baseURL!$B$1,baseURL!$C$1,".",C6651,".",L6651,".pkl&amp;seq=",BC6651)</f>
        <v>http://proteomics.broadinstitute.org/millscripts/viewfeed.pl?side=xl&amp;cycle=1&amp;fixedMods=iaaC&amp;file=msdataSM/iPRG2012_nd/cpick_in/iPRG2012_nd.3136.6.3.pkl&amp;seq=LSLGLPVGALMNCADNSGAR</v>
      </c>
    </row>
    <row r="6652" spans="1:95" x14ac:dyDescent="0.2">
      <c r="A6652" s="3">
        <v>6612</v>
      </c>
      <c r="B6652" s="2" t="s">
        <v>17239</v>
      </c>
      <c r="C6652" s="2" t="s">
        <v>17240</v>
      </c>
      <c r="D6652" s="3">
        <v>16492</v>
      </c>
      <c r="E6652" s="3">
        <v>16476</v>
      </c>
      <c r="F6652" s="3">
        <v>65879</v>
      </c>
      <c r="G6652" s="3">
        <v>19612</v>
      </c>
      <c r="H6652" s="3">
        <v>58.5959</v>
      </c>
      <c r="I6652" s="30">
        <v>560.80124000000001</v>
      </c>
      <c r="J6652" s="30">
        <v>560.55164130000003</v>
      </c>
      <c r="K6652" s="30">
        <v>0.24959999999999999</v>
      </c>
      <c r="L6652" s="3">
        <v>4</v>
      </c>
      <c r="M6652" s="3">
        <v>4</v>
      </c>
      <c r="N6652" s="10">
        <f t="shared" si="721"/>
        <v>1</v>
      </c>
      <c r="O6652" s="35">
        <v>4</v>
      </c>
      <c r="P6652" s="17"/>
      <c r="Q6652" s="40">
        <v>2239.1791199999998</v>
      </c>
      <c r="R6652" s="40">
        <v>560.55024000000003</v>
      </c>
      <c r="S6652" s="18">
        <f t="shared" si="722"/>
        <v>447.77431546541902</v>
      </c>
      <c r="T6652" s="18">
        <f t="shared" si="723"/>
        <v>2.4998651325128649</v>
      </c>
      <c r="U6652" s="18">
        <f t="shared" si="724"/>
        <v>2.2477913844119257</v>
      </c>
      <c r="V6652" s="30">
        <v>560.55150000000003</v>
      </c>
      <c r="W6652" s="3" t="s">
        <v>47</v>
      </c>
      <c r="X6652" s="3" t="s">
        <v>47</v>
      </c>
      <c r="Y6652" s="3" t="s">
        <v>47</v>
      </c>
      <c r="Z6652" s="3" t="s">
        <v>47</v>
      </c>
      <c r="AA6652" s="3" t="s">
        <v>47</v>
      </c>
      <c r="AB6652" s="12" t="s">
        <v>47</v>
      </c>
      <c r="AC6652" s="3" t="s">
        <v>47</v>
      </c>
      <c r="AD6652" s="3" t="s">
        <v>47</v>
      </c>
      <c r="AE6652" s="3" t="s">
        <v>47</v>
      </c>
      <c r="AF6652" s="3" t="s">
        <v>47</v>
      </c>
      <c r="AG6652" s="3" t="s">
        <v>47</v>
      </c>
      <c r="AI6652" s="3" t="s">
        <v>47</v>
      </c>
      <c r="AK6652" s="3" t="s">
        <v>47</v>
      </c>
      <c r="AL6652" s="3" t="s">
        <v>48</v>
      </c>
      <c r="AU6652" s="3">
        <v>0</v>
      </c>
      <c r="AV6652" s="3">
        <v>13</v>
      </c>
      <c r="AW6652" s="3">
        <v>1</v>
      </c>
      <c r="AX6652" s="3">
        <v>13</v>
      </c>
      <c r="AY6652" s="3">
        <v>100</v>
      </c>
      <c r="AZ6652" s="6" t="str">
        <f t="shared" si="725"/>
        <v>3137.1</v>
      </c>
      <c r="BC6652" s="12" t="s">
        <v>17228</v>
      </c>
      <c r="BJ6652" s="12">
        <f t="shared" si="726"/>
        <v>0</v>
      </c>
      <c r="BK6652" s="12">
        <f t="shared" si="727"/>
        <v>0</v>
      </c>
      <c r="CQ6652" s="3" t="str">
        <f>CONCATENATE(baseURL!$A$1,baseURL!$B$1,baseURL!$C$1,".",C6652,".",L6652,".pkl&amp;seq=",BC6652)</f>
        <v>http://proteomics.broadinstitute.org/millscripts/viewfeed.pl?side=xl&amp;cycle=1&amp;fixedMods=iaaC&amp;file=msdataSM/iPRG2012_nd/cpick_in/iPRG2012_nd.3137.1.4.pkl&amp;seq=MKYLAAYLLLNAAGNTPDATK</v>
      </c>
    </row>
    <row r="6653" spans="1:95" x14ac:dyDescent="0.2">
      <c r="A6653" s="3">
        <v>1662</v>
      </c>
      <c r="B6653" s="2" t="s">
        <v>17241</v>
      </c>
      <c r="C6653" s="2" t="s">
        <v>17234</v>
      </c>
      <c r="D6653" s="3">
        <v>16493</v>
      </c>
      <c r="E6653" s="3">
        <v>16477</v>
      </c>
      <c r="F6653" s="3">
        <v>65880</v>
      </c>
      <c r="G6653" s="3">
        <v>19613</v>
      </c>
      <c r="H6653" s="3">
        <v>58.599200000000003</v>
      </c>
      <c r="I6653" s="30">
        <v>704.34366</v>
      </c>
      <c r="J6653" s="30">
        <v>704.3435207</v>
      </c>
      <c r="K6653" s="30">
        <v>1.3999999999999999E-4</v>
      </c>
      <c r="L6653" s="3">
        <v>4</v>
      </c>
      <c r="M6653" s="3">
        <v>4</v>
      </c>
      <c r="N6653" s="10">
        <f t="shared" si="721"/>
        <v>1</v>
      </c>
      <c r="O6653" s="35">
        <v>4</v>
      </c>
      <c r="P6653" s="17"/>
      <c r="Q6653" s="40">
        <v>2814.3502199999998</v>
      </c>
      <c r="R6653" s="40">
        <v>704.34301000000005</v>
      </c>
      <c r="S6653" s="18">
        <f t="shared" si="722"/>
        <v>0.92284581620327777</v>
      </c>
      <c r="T6653" s="18">
        <f t="shared" si="723"/>
        <v>0.72507285896085338</v>
      </c>
      <c r="U6653" s="18">
        <f t="shared" si="724"/>
        <v>0.69568376904846019</v>
      </c>
      <c r="V6653" s="30">
        <v>704.34349999999995</v>
      </c>
      <c r="X6653" s="3" t="s">
        <v>47</v>
      </c>
      <c r="Y6653" s="3" t="s">
        <v>47</v>
      </c>
      <c r="Z6653" s="3" t="s">
        <v>52</v>
      </c>
      <c r="AA6653" s="3" t="s">
        <v>47</v>
      </c>
      <c r="AB6653" s="12" t="s">
        <v>52</v>
      </c>
      <c r="AD6653" s="3" t="s">
        <v>47</v>
      </c>
      <c r="AF6653" s="3" t="s">
        <v>48</v>
      </c>
      <c r="AG6653" s="3" t="s">
        <v>47</v>
      </c>
      <c r="AL6653" s="3" t="s">
        <v>52</v>
      </c>
      <c r="AU6653" s="3">
        <v>0</v>
      </c>
      <c r="AV6653" s="3">
        <v>5</v>
      </c>
      <c r="AW6653" s="3">
        <v>1</v>
      </c>
      <c r="AX6653" s="3">
        <v>5</v>
      </c>
      <c r="AY6653" s="3">
        <v>100</v>
      </c>
      <c r="AZ6653" s="6" t="str">
        <f t="shared" si="725"/>
        <v>3137.2</v>
      </c>
      <c r="BC6653" s="12" t="s">
        <v>17242</v>
      </c>
      <c r="BJ6653" s="12">
        <f t="shared" si="726"/>
        <v>0</v>
      </c>
      <c r="BK6653" s="12">
        <f t="shared" si="727"/>
        <v>0</v>
      </c>
      <c r="CQ6653" s="3" t="str">
        <f>CONCATENATE(baseURL!$A$1,baseURL!$B$1,baseURL!$C$1,".",C6653,".",L6653,".pkl&amp;seq=",BC6653)</f>
        <v>http://proteomics.broadinstitute.org/millscripts/viewfeed.pl?side=xl&amp;cycle=1&amp;fixedMods=iaaC&amp;file=msdataSM/iPRG2012_nd/cpick_in/iPRG2012_nd.3137.2.4.pkl&amp;seq=LSSEELEKMVNQAEEFKAADEAFAK</v>
      </c>
    </row>
    <row r="6654" spans="1:95" x14ac:dyDescent="0.2">
      <c r="A6654" s="3">
        <v>4264</v>
      </c>
      <c r="B6654" s="2" t="s">
        <v>17243</v>
      </c>
      <c r="C6654" s="2" t="s">
        <v>17236</v>
      </c>
      <c r="D6654" s="3">
        <v>16496</v>
      </c>
      <c r="E6654" s="3">
        <v>16480</v>
      </c>
      <c r="F6654" s="3">
        <v>65883</v>
      </c>
      <c r="G6654" s="3">
        <v>19616</v>
      </c>
      <c r="H6654" s="3">
        <v>58.609200000000001</v>
      </c>
      <c r="I6654" s="30">
        <v>860.43809999999996</v>
      </c>
      <c r="J6654" s="30">
        <v>860.43810359999998</v>
      </c>
      <c r="K6654" s="30">
        <v>0</v>
      </c>
      <c r="L6654" s="3">
        <v>2</v>
      </c>
      <c r="M6654" s="3">
        <v>0</v>
      </c>
      <c r="N6654" s="10">
        <f t="shared" si="721"/>
        <v>1</v>
      </c>
      <c r="O6654" s="35">
        <v>2</v>
      </c>
      <c r="P6654" s="17"/>
      <c r="Q6654" s="40">
        <v>1719.87408</v>
      </c>
      <c r="R6654" s="40">
        <v>860.44068000000004</v>
      </c>
      <c r="S6654" s="18">
        <f t="shared" si="722"/>
        <v>-2.9984635315940231</v>
      </c>
      <c r="T6654" s="18">
        <f t="shared" si="723"/>
        <v>-2.9942796289760665</v>
      </c>
      <c r="U6654" s="18">
        <f t="shared" si="724"/>
        <v>-2.8822440147662216</v>
      </c>
      <c r="V6654" s="30">
        <v>860.43820000000005</v>
      </c>
      <c r="W6654" s="3" t="s">
        <v>47</v>
      </c>
      <c r="X6654" s="3" t="s">
        <v>47</v>
      </c>
      <c r="Y6654" s="3" t="s">
        <v>47</v>
      </c>
      <c r="Z6654" s="3" t="s">
        <v>47</v>
      </c>
      <c r="AB6654" s="12" t="s">
        <v>47</v>
      </c>
      <c r="AC6654" s="3" t="s">
        <v>47</v>
      </c>
      <c r="AD6654" s="3" t="s">
        <v>47</v>
      </c>
      <c r="AE6654" s="3" t="s">
        <v>47</v>
      </c>
      <c r="AF6654" s="3" t="s">
        <v>47</v>
      </c>
      <c r="AG6654" s="3" t="s">
        <v>47</v>
      </c>
      <c r="AH6654" s="3" t="s">
        <v>47</v>
      </c>
      <c r="AI6654" s="3" t="s">
        <v>47</v>
      </c>
      <c r="AJ6654" s="3" t="s">
        <v>47</v>
      </c>
      <c r="AK6654" s="3" t="s">
        <v>48</v>
      </c>
      <c r="AL6654" s="3" t="s">
        <v>47</v>
      </c>
      <c r="AU6654" s="3">
        <v>0</v>
      </c>
      <c r="AV6654" s="3">
        <v>14</v>
      </c>
      <c r="AW6654" s="3">
        <v>1</v>
      </c>
      <c r="AX6654" s="3">
        <v>14</v>
      </c>
      <c r="AY6654" s="3">
        <v>100</v>
      </c>
      <c r="AZ6654" s="6" t="str">
        <f t="shared" si="725"/>
        <v>3137.5</v>
      </c>
      <c r="BC6654" s="12" t="s">
        <v>17244</v>
      </c>
      <c r="BJ6654" s="12">
        <f t="shared" si="726"/>
        <v>0</v>
      </c>
      <c r="BK6654" s="12">
        <f t="shared" si="727"/>
        <v>0</v>
      </c>
      <c r="CQ6654" s="3" t="str">
        <f>CONCATENATE(baseURL!$A$1,baseURL!$B$1,baseURL!$C$1,".",C6654,".",L6654,".pkl&amp;seq=",BC6654)</f>
        <v>http://proteomics.broadinstitute.org/millscripts/viewfeed.pl?side=xl&amp;cycle=1&amp;fixedMods=iaaC&amp;file=msdataSM/iPRG2012_nd/cpick_in/iPRG2012_nd.3137.5.2.pkl&amp;seq=TLVWNGPPGVFEFEK</v>
      </c>
    </row>
    <row r="6655" spans="1:95" x14ac:dyDescent="0.2">
      <c r="A6655" s="3">
        <v>5568</v>
      </c>
      <c r="B6655" s="2" t="s">
        <v>17245</v>
      </c>
      <c r="C6655" s="2" t="s">
        <v>17239</v>
      </c>
      <c r="D6655" s="3">
        <v>16498</v>
      </c>
      <c r="E6655" s="3">
        <v>16482</v>
      </c>
      <c r="F6655" s="3">
        <v>65901</v>
      </c>
      <c r="G6655" s="3">
        <v>19619</v>
      </c>
      <c r="H6655" s="3">
        <v>58.625300000000003</v>
      </c>
      <c r="I6655" s="30">
        <v>590.00918000000001</v>
      </c>
      <c r="J6655" s="30">
        <v>590.00949089999995</v>
      </c>
      <c r="K6655" s="30">
        <v>-3.1E-4</v>
      </c>
      <c r="L6655" s="3">
        <v>3</v>
      </c>
      <c r="M6655" s="3">
        <v>3</v>
      </c>
      <c r="N6655" s="10">
        <f t="shared" si="721"/>
        <v>1</v>
      </c>
      <c r="O6655" s="35">
        <v>3</v>
      </c>
      <c r="P6655" s="17"/>
      <c r="Q6655" s="40">
        <v>1768.0115800000001</v>
      </c>
      <c r="R6655" s="40">
        <v>590.00870999999995</v>
      </c>
      <c r="S6655" s="18">
        <f t="shared" si="722"/>
        <v>0.79659840964706996</v>
      </c>
      <c r="T6655" s="18">
        <f t="shared" si="723"/>
        <v>1.3235397829893043</v>
      </c>
      <c r="U6655" s="18">
        <f t="shared" si="724"/>
        <v>1.3389632842061008</v>
      </c>
      <c r="V6655" s="30">
        <v>590.0095</v>
      </c>
      <c r="W6655" s="3" t="s">
        <v>47</v>
      </c>
      <c r="X6655" s="3" t="s">
        <v>47</v>
      </c>
      <c r="Y6655" s="3" t="s">
        <v>47</v>
      </c>
      <c r="Z6655" s="3" t="s">
        <v>47</v>
      </c>
      <c r="AA6655" s="3" t="s">
        <v>48</v>
      </c>
      <c r="AB6655" s="12" t="s">
        <v>47</v>
      </c>
      <c r="AC6655" s="3" t="s">
        <v>47</v>
      </c>
      <c r="AD6655" s="3" t="s">
        <v>47</v>
      </c>
      <c r="AE6655" s="3" t="s">
        <v>47</v>
      </c>
      <c r="AF6655" s="3" t="s">
        <v>47</v>
      </c>
      <c r="AG6655" s="3" t="s">
        <v>47</v>
      </c>
      <c r="AH6655" s="3" t="s">
        <v>47</v>
      </c>
      <c r="AI6655" s="3" t="s">
        <v>47</v>
      </c>
      <c r="AJ6655" s="3" t="s">
        <v>47</v>
      </c>
      <c r="AK6655" s="3" t="s">
        <v>47</v>
      </c>
      <c r="AL6655" s="3" t="s">
        <v>47</v>
      </c>
      <c r="AM6655" s="3" t="s">
        <v>47</v>
      </c>
      <c r="AU6655" s="3">
        <v>0</v>
      </c>
      <c r="AV6655" s="3">
        <v>16</v>
      </c>
      <c r="AW6655" s="3">
        <v>1</v>
      </c>
      <c r="AX6655" s="3">
        <v>16</v>
      </c>
      <c r="AY6655" s="3">
        <v>100</v>
      </c>
      <c r="AZ6655" s="6" t="str">
        <f t="shared" si="725"/>
        <v>3138.2</v>
      </c>
      <c r="BC6655" s="12" t="s">
        <v>17246</v>
      </c>
      <c r="BJ6655" s="12">
        <f t="shared" si="726"/>
        <v>0</v>
      </c>
      <c r="BK6655" s="12">
        <f t="shared" si="727"/>
        <v>0</v>
      </c>
      <c r="CQ6655" s="3" t="str">
        <f>CONCATENATE(baseURL!$A$1,baseURL!$B$1,baseURL!$C$1,".",C6655,".",L6655,".pkl&amp;seq=",BC6655)</f>
        <v>http://proteomics.broadinstitute.org/millscripts/viewfeed.pl?side=xl&amp;cycle=1&amp;fixedMods=iaaC&amp;file=msdataSM/iPRG2012_nd/cpick_in/iPRG2012_nd.3138.2.3.pkl&amp;seq=ALENPTRPFLALLGGAK</v>
      </c>
    </row>
    <row r="6656" spans="1:95" x14ac:dyDescent="0.2">
      <c r="A6656" s="3">
        <v>6773</v>
      </c>
      <c r="B6656" s="2" t="s">
        <v>17247</v>
      </c>
      <c r="C6656" s="2" t="s">
        <v>17248</v>
      </c>
      <c r="D6656" s="3">
        <v>16500</v>
      </c>
      <c r="E6656" s="3">
        <v>16484</v>
      </c>
      <c r="F6656" s="3">
        <v>65903</v>
      </c>
      <c r="G6656" s="3">
        <v>19621</v>
      </c>
      <c r="H6656" s="3">
        <v>58.633699999999997</v>
      </c>
      <c r="I6656" s="30">
        <v>869.12323000000004</v>
      </c>
      <c r="J6656" s="30">
        <v>869.1223377</v>
      </c>
      <c r="K6656" s="30">
        <v>8.8999999999999995E-4</v>
      </c>
      <c r="L6656" s="3">
        <v>3</v>
      </c>
      <c r="M6656" s="3">
        <v>3</v>
      </c>
      <c r="N6656" s="10">
        <f t="shared" si="721"/>
        <v>1</v>
      </c>
      <c r="O6656" s="35">
        <v>3</v>
      </c>
      <c r="P6656" s="17"/>
      <c r="Q6656" s="40">
        <v>2605.3508099999999</v>
      </c>
      <c r="R6656" s="40">
        <v>869.12179000000003</v>
      </c>
      <c r="S6656" s="18">
        <f t="shared" si="722"/>
        <v>1.6568448939731775</v>
      </c>
      <c r="T6656" s="18">
        <f t="shared" si="723"/>
        <v>0.63017635304030728</v>
      </c>
      <c r="U6656" s="18">
        <f t="shared" si="724"/>
        <v>0.47174056007505122</v>
      </c>
      <c r="V6656" s="30">
        <v>869.12220000000002</v>
      </c>
      <c r="W6656" s="3" t="s">
        <v>47</v>
      </c>
      <c r="X6656" s="3" t="s">
        <v>47</v>
      </c>
      <c r="Y6656" s="3" t="s">
        <v>47</v>
      </c>
      <c r="Z6656" s="3" t="s">
        <v>47</v>
      </c>
      <c r="AA6656" s="3" t="s">
        <v>48</v>
      </c>
      <c r="AB6656" s="12" t="s">
        <v>47</v>
      </c>
      <c r="AC6656" s="3" t="s">
        <v>47</v>
      </c>
      <c r="AD6656" s="3" t="s">
        <v>47</v>
      </c>
      <c r="AE6656" s="3" t="s">
        <v>47</v>
      </c>
      <c r="AF6656" s="3" t="s">
        <v>47</v>
      </c>
      <c r="AG6656" s="3" t="s">
        <v>47</v>
      </c>
      <c r="AI6656" s="3" t="s">
        <v>47</v>
      </c>
      <c r="AJ6656" s="3" t="s">
        <v>47</v>
      </c>
      <c r="AK6656" s="3" t="s">
        <v>47</v>
      </c>
      <c r="AL6656" s="3" t="s">
        <v>47</v>
      </c>
      <c r="AN6656" s="3" t="s">
        <v>47</v>
      </c>
      <c r="AU6656" s="3">
        <v>0</v>
      </c>
      <c r="AV6656" s="3">
        <v>15</v>
      </c>
      <c r="AW6656" s="3">
        <v>1</v>
      </c>
      <c r="AX6656" s="3">
        <v>15</v>
      </c>
      <c r="AY6656" s="3">
        <v>100</v>
      </c>
      <c r="AZ6656" s="6" t="str">
        <f t="shared" si="725"/>
        <v>3138.4</v>
      </c>
      <c r="BC6656" s="12" t="s">
        <v>17179</v>
      </c>
      <c r="BJ6656" s="12">
        <f t="shared" si="726"/>
        <v>0</v>
      </c>
      <c r="BK6656" s="12">
        <f t="shared" si="727"/>
        <v>0</v>
      </c>
      <c r="CQ6656" s="3" t="str">
        <f>CONCATENATE(baseURL!$A$1,baseURL!$B$1,baseURL!$C$1,".",C6656,".",L6656,".pkl&amp;seq=",BC6656)</f>
        <v>http://proteomics.broadinstitute.org/millscripts/viewfeed.pl?side=xl&amp;cycle=1&amp;fixedMods=iaaC&amp;file=msdataSM/iPRG2012_nd/cpick_in/iPRG2012_nd.3138.4.3.pkl&amp;seq=NLVEAAAVRDLSEASVYPEYALPK</v>
      </c>
    </row>
    <row r="6657" spans="1:101" x14ac:dyDescent="0.2">
      <c r="A6657" s="3">
        <v>792</v>
      </c>
      <c r="B6657" s="2" t="s">
        <v>17249</v>
      </c>
      <c r="C6657" s="2" t="s">
        <v>17250</v>
      </c>
      <c r="D6657" s="3">
        <v>16501</v>
      </c>
      <c r="E6657" s="3">
        <v>16485</v>
      </c>
      <c r="F6657" s="3">
        <v>65921</v>
      </c>
      <c r="G6657" s="3">
        <v>19623</v>
      </c>
      <c r="H6657" s="3">
        <v>58.658299999999997</v>
      </c>
      <c r="I6657" s="30">
        <v>679.99900000000002</v>
      </c>
      <c r="J6657" s="30">
        <v>679.99927649999995</v>
      </c>
      <c r="K6657" s="30">
        <v>-2.7999999999999998E-4</v>
      </c>
      <c r="L6657" s="3">
        <v>3</v>
      </c>
      <c r="M6657" s="3">
        <v>3</v>
      </c>
      <c r="N6657" s="10">
        <f t="shared" si="721"/>
        <v>1</v>
      </c>
      <c r="O6657" s="35">
        <v>3</v>
      </c>
      <c r="P6657" s="17"/>
      <c r="Q6657" s="40">
        <v>2037.9820500000001</v>
      </c>
      <c r="R6657" s="32">
        <v>679.99887000000001</v>
      </c>
      <c r="S6657" s="18">
        <f t="shared" si="722"/>
        <v>0.19117678829796006</v>
      </c>
      <c r="T6657" s="18">
        <f t="shared" si="723"/>
        <v>0.59779511095367599</v>
      </c>
      <c r="U6657" s="18">
        <f t="shared" si="724"/>
        <v>0.48529492403809132</v>
      </c>
      <c r="V6657" s="30">
        <v>679.99919999999997</v>
      </c>
      <c r="W6657" s="3" t="s">
        <v>47</v>
      </c>
      <c r="X6657" s="3" t="s">
        <v>47</v>
      </c>
      <c r="Y6657" s="3" t="s">
        <v>47</v>
      </c>
      <c r="AB6657" s="12" t="s">
        <v>52</v>
      </c>
      <c r="AC6657" s="3" t="s">
        <v>52</v>
      </c>
      <c r="AD6657" s="3" t="s">
        <v>47</v>
      </c>
      <c r="AE6657" s="3" t="s">
        <v>47</v>
      </c>
      <c r="AF6657" s="3" t="s">
        <v>47</v>
      </c>
      <c r="AJ6657" s="3" t="s">
        <v>47</v>
      </c>
      <c r="AK6657" s="3" t="s">
        <v>52</v>
      </c>
      <c r="AU6657" s="3">
        <v>0</v>
      </c>
      <c r="AV6657" s="3">
        <v>7</v>
      </c>
      <c r="AW6657" s="3">
        <v>3</v>
      </c>
      <c r="AX6657" s="3">
        <v>5</v>
      </c>
      <c r="AY6657" s="3">
        <v>71.430000000000007</v>
      </c>
      <c r="AZ6657" s="6" t="str">
        <f t="shared" si="725"/>
        <v>3139.1</v>
      </c>
      <c r="BC6657" s="12" t="s">
        <v>17187</v>
      </c>
      <c r="BJ6657" s="12">
        <f t="shared" si="726"/>
        <v>1</v>
      </c>
      <c r="BK6657" s="12">
        <f t="shared" si="727"/>
        <v>0</v>
      </c>
      <c r="BL6657" s="3" t="s">
        <v>162</v>
      </c>
      <c r="BR6657" s="3" t="s">
        <v>162</v>
      </c>
      <c r="BZ6657" s="3" t="s">
        <v>17188</v>
      </c>
      <c r="CF6657" s="3" t="s">
        <v>17251</v>
      </c>
      <c r="CQ6657" s="3" t="str">
        <f>CONCATENATE(baseURL!$A$1,baseURL!$B$1,baseURL!$C$1,".",C6657,".",L6657,".pkl&amp;seq=",BC6657,"&amp;varMods=Sodiated-D")</f>
        <v>http://proteomics.broadinstitute.org/millscripts/viewfeed.pl?side=xl&amp;cycle=1&amp;fixedMods=iaaC&amp;file=msdataSM/iPRG2012_nd/cpick_in/iPRG2012_nd.3139.1.3.pkl&amp;seq=LSLGLPVGALMNCAdNSGAR&amp;varMods=Sodiated-D</v>
      </c>
    </row>
    <row r="6658" spans="1:101" x14ac:dyDescent="0.2">
      <c r="A6658" s="3">
        <v>4021</v>
      </c>
      <c r="B6658" s="2" t="s">
        <v>17252</v>
      </c>
      <c r="C6658" s="2" t="s">
        <v>17253</v>
      </c>
      <c r="D6658" s="3">
        <v>16502</v>
      </c>
      <c r="E6658" s="3">
        <v>16486</v>
      </c>
      <c r="F6658" s="3">
        <v>65942</v>
      </c>
      <c r="G6658" s="3">
        <v>19625</v>
      </c>
      <c r="H6658" s="3">
        <v>58.683199999999999</v>
      </c>
      <c r="I6658" s="30">
        <v>939.12261999999998</v>
      </c>
      <c r="J6658" s="30">
        <v>938.78985690000002</v>
      </c>
      <c r="K6658" s="30">
        <v>0.33276</v>
      </c>
      <c r="L6658" s="3">
        <v>0</v>
      </c>
      <c r="M6658" s="3">
        <v>3</v>
      </c>
      <c r="N6658" s="10">
        <f t="shared" ref="N6658:N6721" si="728">IF(AND(M6658&gt;0,L6658&gt;0), IF(M6658=L6658,1,-1), 1)</f>
        <v>1</v>
      </c>
      <c r="O6658" s="35">
        <v>3</v>
      </c>
      <c r="P6658" s="17"/>
      <c r="Q6658" s="40">
        <v>2814.3502199999998</v>
      </c>
      <c r="R6658" s="40">
        <v>938.78826000000004</v>
      </c>
      <c r="S6658" s="18">
        <f t="shared" ref="S6658:S6721" si="729">1000000*(I6658-R6658)/R6658</f>
        <v>356.16124982213444</v>
      </c>
      <c r="T6658" s="18">
        <f t="shared" ref="T6658:T6721" si="730">1000000*(J6658-R6658)/R6658</f>
        <v>1.701022550049103</v>
      </c>
      <c r="U6658" s="18">
        <f t="shared" ref="U6658:U6721" si="731">1000000*(V6658-R6658)/R6658</f>
        <v>1.7469327960621537</v>
      </c>
      <c r="V6658" s="30">
        <v>938.78989999999999</v>
      </c>
      <c r="W6658" s="3" t="s">
        <v>47</v>
      </c>
      <c r="X6658" s="3" t="s">
        <v>47</v>
      </c>
      <c r="Y6658" s="3" t="s">
        <v>47</v>
      </c>
      <c r="Z6658" s="3" t="s">
        <v>47</v>
      </c>
      <c r="AA6658" s="3" t="s">
        <v>47</v>
      </c>
      <c r="AB6658" s="12" t="s">
        <v>47</v>
      </c>
      <c r="AC6658" s="3" t="s">
        <v>47</v>
      </c>
      <c r="AD6658" s="3" t="s">
        <v>47</v>
      </c>
      <c r="AE6658" s="3" t="s">
        <v>47</v>
      </c>
      <c r="AG6658" s="3" t="s">
        <v>47</v>
      </c>
      <c r="AI6658" s="3" t="s">
        <v>48</v>
      </c>
      <c r="AM6658" s="3" t="s">
        <v>47</v>
      </c>
      <c r="AP6658" s="3" t="s">
        <v>52</v>
      </c>
      <c r="AU6658" s="3">
        <v>0</v>
      </c>
      <c r="AV6658" s="3">
        <v>11</v>
      </c>
      <c r="AW6658" s="3">
        <v>2</v>
      </c>
      <c r="AX6658" s="3">
        <v>10</v>
      </c>
      <c r="AY6658" s="3">
        <v>90.91</v>
      </c>
      <c r="AZ6658" s="6" t="str">
        <f t="shared" ref="AZ6658:AZ6721" si="732">HYPERLINK(CQ6658,C6658)</f>
        <v>3140.1</v>
      </c>
      <c r="BC6658" s="12" t="s">
        <v>17242</v>
      </c>
      <c r="BJ6658" s="12">
        <f t="shared" ref="BJ6658:BJ6721" si="733">LEN(BC6658)-LEN(SUBSTITUTE(BC6658,"C",""))</f>
        <v>0</v>
      </c>
      <c r="BK6658" s="12">
        <f t="shared" ref="BK6658:BK6721" si="734">LEN(BC6658)-LEN(SUBSTITUTE(BC6658,"c",""))</f>
        <v>0</v>
      </c>
      <c r="CC6658" s="3" t="s">
        <v>17254</v>
      </c>
      <c r="CQ6658" s="3" t="str">
        <f>CONCATENATE(baseURL!$A$1,baseURL!$B$1,baseURL!$C$1,".",C6658,".",L6658,".pkl&amp;seq=",BC6658)</f>
        <v>http://proteomics.broadinstitute.org/millscripts/viewfeed.pl?side=xl&amp;cycle=1&amp;fixedMods=iaaC&amp;file=msdataSM/iPRG2012_nd/cpick_in/iPRG2012_nd.3140.1.0.pkl&amp;seq=LSSEELEKMVNQAEEFKAADEAFAK</v>
      </c>
    </row>
    <row r="6659" spans="1:101" x14ac:dyDescent="0.2">
      <c r="A6659" s="3">
        <v>6531</v>
      </c>
      <c r="B6659" s="2" t="s">
        <v>17255</v>
      </c>
      <c r="C6659" s="2" t="s">
        <v>17256</v>
      </c>
      <c r="D6659" s="3">
        <v>16503</v>
      </c>
      <c r="E6659" s="3">
        <v>16487</v>
      </c>
      <c r="F6659" s="3">
        <v>65963</v>
      </c>
      <c r="G6659" s="3">
        <v>19627</v>
      </c>
      <c r="H6659" s="3">
        <v>58.694899999999997</v>
      </c>
      <c r="I6659" s="30">
        <v>599.03215999999998</v>
      </c>
      <c r="J6659" s="30">
        <v>599.03297129999999</v>
      </c>
      <c r="K6659" s="30">
        <v>-8.0999999999999996E-4</v>
      </c>
      <c r="L6659" s="3">
        <v>3</v>
      </c>
      <c r="M6659" s="3">
        <v>3</v>
      </c>
      <c r="N6659" s="10">
        <f t="shared" si="728"/>
        <v>1</v>
      </c>
      <c r="O6659" s="35">
        <v>3</v>
      </c>
      <c r="P6659" s="17"/>
      <c r="Q6659" s="40">
        <v>1795.07999</v>
      </c>
      <c r="R6659" s="40">
        <v>599.03152</v>
      </c>
      <c r="S6659" s="18">
        <f t="shared" si="729"/>
        <v>1.0683911924630796</v>
      </c>
      <c r="T6659" s="18">
        <f t="shared" si="730"/>
        <v>2.4227439651008136</v>
      </c>
      <c r="U6659" s="18">
        <f t="shared" si="731"/>
        <v>2.1367823849261591</v>
      </c>
      <c r="V6659" s="30">
        <v>599.03279999999995</v>
      </c>
      <c r="W6659" s="3" t="s">
        <v>47</v>
      </c>
      <c r="X6659" s="3" t="s">
        <v>47</v>
      </c>
      <c r="Y6659" s="3" t="s">
        <v>47</v>
      </c>
      <c r="Z6659" s="3" t="s">
        <v>47</v>
      </c>
      <c r="AA6659" s="3" t="s">
        <v>48</v>
      </c>
      <c r="AB6659" s="12" t="s">
        <v>47</v>
      </c>
      <c r="AC6659" s="3" t="s">
        <v>47</v>
      </c>
      <c r="AD6659" s="3" t="s">
        <v>47</v>
      </c>
      <c r="AE6659" s="3" t="s">
        <v>47</v>
      </c>
      <c r="AF6659" s="3" t="s">
        <v>47</v>
      </c>
      <c r="AG6659" s="3" t="s">
        <v>47</v>
      </c>
      <c r="AH6659" s="3" t="s">
        <v>47</v>
      </c>
      <c r="AI6659" s="3" t="s">
        <v>47</v>
      </c>
      <c r="AJ6659" s="3" t="s">
        <v>47</v>
      </c>
      <c r="AK6659" s="3" t="s">
        <v>47</v>
      </c>
      <c r="AL6659" s="3" t="s">
        <v>47</v>
      </c>
      <c r="AU6659" s="3">
        <v>0</v>
      </c>
      <c r="AV6659" s="3">
        <v>15</v>
      </c>
      <c r="AW6659" s="3">
        <v>1</v>
      </c>
      <c r="AX6659" s="3">
        <v>15</v>
      </c>
      <c r="AY6659" s="3">
        <v>100</v>
      </c>
      <c r="AZ6659" s="6" t="str">
        <f t="shared" si="732"/>
        <v>3141.1</v>
      </c>
      <c r="BC6659" s="12" t="s">
        <v>17196</v>
      </c>
      <c r="BJ6659" s="12">
        <f t="shared" si="733"/>
        <v>0</v>
      </c>
      <c r="BK6659" s="12">
        <f t="shared" si="734"/>
        <v>0</v>
      </c>
      <c r="CQ6659" s="3" t="str">
        <f>CONCATENATE(baseURL!$A$1,baseURL!$B$1,baseURL!$C$1,".",C6659,".",L6659,".pkl&amp;seq=",BC6659)</f>
        <v>http://proteomics.broadinstitute.org/millscripts/viewfeed.pl?side=xl&amp;cycle=1&amp;fixedMods=iaaC&amp;file=msdataSM/iPRG2012_nd/cpick_in/iPRG2012_nd.3141.1.3.pkl&amp;seq=SLGLKLPLSVLNVSAQR</v>
      </c>
    </row>
    <row r="6660" spans="1:101" x14ac:dyDescent="0.2">
      <c r="A6660" s="3">
        <v>2944</v>
      </c>
      <c r="B6660" s="13" t="s">
        <v>17257</v>
      </c>
      <c r="C6660" s="13" t="s">
        <v>17252</v>
      </c>
      <c r="D6660" s="7">
        <v>16504</v>
      </c>
      <c r="E6660" s="7">
        <v>16488</v>
      </c>
      <c r="F6660" s="7">
        <v>65964</v>
      </c>
      <c r="G6660" s="7">
        <v>19628</v>
      </c>
      <c r="H6660" s="7">
        <v>58.6982</v>
      </c>
      <c r="I6660" s="31">
        <v>603.98126000000002</v>
      </c>
      <c r="J6660" s="31">
        <v>604.64345719999994</v>
      </c>
      <c r="K6660" s="31">
        <v>-0.66220000000000001</v>
      </c>
      <c r="L6660" s="7">
        <v>3</v>
      </c>
      <c r="M6660" s="7">
        <v>3</v>
      </c>
      <c r="N6660" s="26">
        <f t="shared" si="728"/>
        <v>1</v>
      </c>
      <c r="O6660" s="36">
        <v>3</v>
      </c>
      <c r="P6660" s="16"/>
      <c r="Q6660" s="41">
        <v>1811.90751</v>
      </c>
      <c r="R6660" s="41">
        <v>604.64068999999995</v>
      </c>
      <c r="S6660" s="27">
        <f t="shared" si="729"/>
        <v>-1090.6146590960152</v>
      </c>
      <c r="T6660" s="27">
        <f t="shared" si="730"/>
        <v>4.5766023454257825</v>
      </c>
      <c r="U6660" s="27">
        <f t="shared" si="731"/>
        <v>4.4820007070526549</v>
      </c>
      <c r="V6660" s="31">
        <v>604.64340000000004</v>
      </c>
      <c r="W6660" s="7" t="s">
        <v>65</v>
      </c>
      <c r="X6660" s="7"/>
      <c r="Y6660" s="7"/>
      <c r="Z6660" s="7" t="s">
        <v>47</v>
      </c>
      <c r="AA6660" s="7"/>
      <c r="AB6660" s="25" t="s">
        <v>47</v>
      </c>
      <c r="AC6660" s="7" t="s">
        <v>52</v>
      </c>
      <c r="AD6660" s="7" t="s">
        <v>65</v>
      </c>
      <c r="AE6660" s="7"/>
      <c r="AF6660" s="7" t="s">
        <v>47</v>
      </c>
      <c r="AG6660" s="7" t="s">
        <v>52</v>
      </c>
      <c r="AH6660" s="7" t="s">
        <v>47</v>
      </c>
      <c r="AI6660" s="7"/>
      <c r="AJ6660" s="7"/>
      <c r="AK6660" s="7"/>
      <c r="AL6660" s="7" t="s">
        <v>52</v>
      </c>
      <c r="AM6660" s="7"/>
      <c r="AN6660" s="7"/>
      <c r="AO6660" s="7"/>
      <c r="AP6660" s="7"/>
      <c r="AQ6660" s="7"/>
      <c r="AR6660" s="7"/>
      <c r="AS6660" s="7"/>
      <c r="AT6660" s="7"/>
      <c r="AU6660" s="7">
        <v>2</v>
      </c>
      <c r="AV6660" s="7">
        <v>4</v>
      </c>
      <c r="AW6660" s="7">
        <v>1</v>
      </c>
      <c r="AX6660" s="7">
        <v>4</v>
      </c>
      <c r="AY6660" s="7">
        <v>100</v>
      </c>
      <c r="AZ6660" s="14" t="str">
        <f t="shared" si="732"/>
        <v>3141.2</v>
      </c>
      <c r="BA6660" s="15"/>
      <c r="BB6660" s="25" t="s">
        <v>79</v>
      </c>
      <c r="BC6660" s="25" t="s">
        <v>17230</v>
      </c>
      <c r="BD6660" s="25"/>
      <c r="BE6660" s="25"/>
      <c r="BF6660" s="25"/>
      <c r="BG6660" s="25"/>
      <c r="BH6660" s="25"/>
      <c r="BI6660" s="25"/>
      <c r="BJ6660" s="25">
        <f t="shared" si="733"/>
        <v>0</v>
      </c>
      <c r="BK6660" s="25">
        <f t="shared" si="734"/>
        <v>0</v>
      </c>
      <c r="BL6660" s="7"/>
      <c r="BM6660" s="7"/>
      <c r="BN6660" s="7"/>
      <c r="BO6660" s="7"/>
      <c r="BP6660" s="7"/>
      <c r="BQ6660" s="7"/>
      <c r="BR6660" s="7"/>
      <c r="BS6660" s="7" t="s">
        <v>17258</v>
      </c>
      <c r="BT6660" s="7"/>
      <c r="BU6660" s="7"/>
      <c r="BV6660" s="7"/>
      <c r="BW6660" s="7"/>
      <c r="BX6660" s="7"/>
      <c r="BY6660" s="7"/>
      <c r="BZ6660" s="7" t="s">
        <v>17259</v>
      </c>
      <c r="CA6660" s="7"/>
      <c r="CB6660" s="7"/>
      <c r="CC6660" s="7"/>
      <c r="CD6660" s="7"/>
      <c r="CE6660" s="7"/>
      <c r="CF6660" s="7"/>
      <c r="CG6660" s="7"/>
      <c r="CH6660" s="7"/>
      <c r="CI6660" s="7"/>
      <c r="CJ6660" s="7"/>
      <c r="CK6660" s="7"/>
      <c r="CL6660" s="7"/>
      <c r="CM6660" s="7"/>
      <c r="CN6660" s="7"/>
      <c r="CO6660" s="7"/>
      <c r="CP6660" s="7"/>
      <c r="CQ6660" s="7" t="str">
        <f>CONCATENATE(baseURL!$A$1,baseURL!$B$1,"+Acetyl",baseURL!$C$1,".",C6660,".",L6660,".pkl&amp;seq=",BC6660)</f>
        <v>http://proteomics.broadinstitute.org/millscripts/viewfeed.pl?side=xl&amp;cycle=1&amp;fixedMods=iaaC+Acetyl&amp;file=msdataSM/iPRG2012_nd/cpick_in/iPRG2012_nd.3141.2.3.pkl&amp;seq=AQELTHPTLVDGWFR</v>
      </c>
      <c r="CR6660" s="7"/>
      <c r="CS6660" s="7"/>
      <c r="CT6660" s="7"/>
      <c r="CU6660" s="7"/>
      <c r="CV6660" s="7"/>
      <c r="CW6660" s="7"/>
    </row>
    <row r="6661" spans="1:101" x14ac:dyDescent="0.2">
      <c r="A6661" s="3">
        <v>2863</v>
      </c>
      <c r="B6661" s="2" t="s">
        <v>17260</v>
      </c>
      <c r="C6661" s="2" t="s">
        <v>17261</v>
      </c>
      <c r="D6661" s="3">
        <v>16505</v>
      </c>
      <c r="E6661" s="3">
        <v>16489</v>
      </c>
      <c r="F6661" s="3">
        <v>65965</v>
      </c>
      <c r="G6661" s="3">
        <v>19629</v>
      </c>
      <c r="H6661" s="3">
        <v>58.701500000000003</v>
      </c>
      <c r="I6661" s="30">
        <v>653.82384999999999</v>
      </c>
      <c r="J6661" s="30">
        <v>653.57317899999998</v>
      </c>
      <c r="K6661" s="30">
        <v>0.25067</v>
      </c>
      <c r="L6661" s="3">
        <v>0</v>
      </c>
      <c r="M6661" s="3">
        <v>4</v>
      </c>
      <c r="N6661" s="10">
        <f t="shared" si="728"/>
        <v>1</v>
      </c>
      <c r="O6661" s="35">
        <v>4</v>
      </c>
      <c r="P6661" s="17"/>
      <c r="Q6661" s="40">
        <v>2611.2615999999998</v>
      </c>
      <c r="R6661" s="40">
        <v>653.57086000000004</v>
      </c>
      <c r="S6661" s="18">
        <f t="shared" si="729"/>
        <v>387.08886133625094</v>
      </c>
      <c r="T6661" s="18">
        <f t="shared" si="730"/>
        <v>3.5481998079643828</v>
      </c>
      <c r="U6661" s="18">
        <f t="shared" si="731"/>
        <v>3.580330983550557</v>
      </c>
      <c r="V6661" s="30">
        <v>653.57320000000004</v>
      </c>
      <c r="W6661" s="3" t="s">
        <v>47</v>
      </c>
      <c r="Y6661" s="3" t="s">
        <v>47</v>
      </c>
      <c r="Z6661" s="3" t="s">
        <v>47</v>
      </c>
      <c r="AA6661" s="3" t="s">
        <v>47</v>
      </c>
      <c r="AB6661" s="12" t="s">
        <v>48</v>
      </c>
      <c r="AC6661" s="3" t="s">
        <v>47</v>
      </c>
      <c r="AE6661" s="3" t="s">
        <v>47</v>
      </c>
      <c r="AF6661" s="3" t="s">
        <v>48</v>
      </c>
      <c r="AK6661" s="3" t="s">
        <v>47</v>
      </c>
      <c r="AL6661" s="3" t="s">
        <v>48</v>
      </c>
      <c r="AU6661" s="3">
        <v>0</v>
      </c>
      <c r="AV6661" s="3">
        <v>7</v>
      </c>
      <c r="AW6661" s="3">
        <v>1</v>
      </c>
      <c r="AX6661" s="3">
        <v>7</v>
      </c>
      <c r="AY6661" s="3">
        <v>100</v>
      </c>
      <c r="AZ6661" s="6" t="str">
        <f t="shared" si="732"/>
        <v>3141.3</v>
      </c>
      <c r="BC6661" s="12" t="s">
        <v>17262</v>
      </c>
      <c r="BJ6661" s="12">
        <f t="shared" si="733"/>
        <v>0</v>
      </c>
      <c r="BK6661" s="12">
        <f t="shared" si="734"/>
        <v>0</v>
      </c>
      <c r="CQ6661" s="3" t="str">
        <f>CONCATENATE(baseURL!$A$1,baseURL!$B$1,baseURL!$C$1,".",C6661,".",L6661,".pkl&amp;seq=",BC6661)</f>
        <v>http://proteomics.broadinstitute.org/millscripts/viewfeed.pl?side=xl&amp;cycle=1&amp;fixedMods=iaaC&amp;file=msdataSM/iPRG2012_nd/cpick_in/iPRG2012_nd.3141.3.0.pkl&amp;seq=TVPDKWYAYPWESTDLVFHTR</v>
      </c>
    </row>
    <row r="6662" spans="1:101" x14ac:dyDescent="0.2">
      <c r="A6662" s="3">
        <v>7278</v>
      </c>
      <c r="B6662" s="2" t="s">
        <v>17263</v>
      </c>
      <c r="C6662" s="2" t="s">
        <v>17264</v>
      </c>
      <c r="D6662" s="3">
        <v>16506</v>
      </c>
      <c r="E6662" s="3">
        <v>16490</v>
      </c>
      <c r="F6662" s="3">
        <v>65966</v>
      </c>
      <c r="G6662" s="3">
        <v>19630</v>
      </c>
      <c r="H6662" s="3">
        <v>58.704900000000002</v>
      </c>
      <c r="I6662" s="30">
        <v>666.36598000000004</v>
      </c>
      <c r="J6662" s="30">
        <v>666.19785669999999</v>
      </c>
      <c r="K6662" s="30">
        <v>0.16811999999999999</v>
      </c>
      <c r="L6662" s="3">
        <v>6</v>
      </c>
      <c r="M6662" s="3">
        <v>6</v>
      </c>
      <c r="N6662" s="10">
        <f t="shared" si="728"/>
        <v>1</v>
      </c>
      <c r="O6662" s="35">
        <v>6</v>
      </c>
      <c r="P6662" s="17"/>
      <c r="Q6662" s="40">
        <v>3992.1464599999999</v>
      </c>
      <c r="R6662" s="40">
        <v>666.19713999999999</v>
      </c>
      <c r="S6662" s="18">
        <f t="shared" si="729"/>
        <v>253.43849419714655</v>
      </c>
      <c r="T6662" s="18">
        <f t="shared" si="730"/>
        <v>1.0758076805885526</v>
      </c>
      <c r="U6662" s="18">
        <f t="shared" si="731"/>
        <v>0.84059202065032101</v>
      </c>
      <c r="V6662" s="30">
        <v>666.19770000000005</v>
      </c>
      <c r="W6662" s="3" t="s">
        <v>47</v>
      </c>
      <c r="X6662" s="3" t="s">
        <v>47</v>
      </c>
      <c r="Y6662" s="3" t="s">
        <v>47</v>
      </c>
      <c r="AA6662" s="3" t="s">
        <v>47</v>
      </c>
      <c r="AG6662" s="3" t="s">
        <v>48</v>
      </c>
      <c r="AU6662" s="3">
        <v>0</v>
      </c>
      <c r="AV6662" s="3">
        <v>4</v>
      </c>
      <c r="AW6662" s="3">
        <v>1</v>
      </c>
      <c r="AX6662" s="3">
        <v>4</v>
      </c>
      <c r="AY6662" s="3">
        <v>100</v>
      </c>
      <c r="AZ6662" s="6" t="str">
        <f t="shared" si="732"/>
        <v>3141.4</v>
      </c>
      <c r="BC6662" s="12" t="s">
        <v>17265</v>
      </c>
      <c r="BJ6662" s="12">
        <f t="shared" si="733"/>
        <v>0</v>
      </c>
      <c r="BK6662" s="12">
        <f t="shared" si="734"/>
        <v>0</v>
      </c>
      <c r="CQ6662" s="3" t="str">
        <f>CONCATENATE(baseURL!$A$1,baseURL!$B$1,baseURL!$C$1,".",C6662,".",L6662,".pkl&amp;seq=",BC6662)</f>
        <v>http://proteomics.broadinstitute.org/millscripts/viewfeed.pl?side=xl&amp;cycle=1&amp;fixedMods=iaaC&amp;file=msdataSM/iPRG2012_nd/cpick_in/iPRG2012_nd.3141.4.6.pkl&amp;seq=FVQGLLQNAAANAEAKGLDATKLYVSHLQVNQAPKQR</v>
      </c>
    </row>
    <row r="6663" spans="1:101" x14ac:dyDescent="0.2">
      <c r="A6663" s="3">
        <v>7399</v>
      </c>
      <c r="B6663" s="2" t="s">
        <v>17266</v>
      </c>
      <c r="C6663" s="2" t="s">
        <v>17267</v>
      </c>
      <c r="D6663" s="3">
        <v>16507</v>
      </c>
      <c r="E6663" s="3">
        <v>16491</v>
      </c>
      <c r="F6663" s="3">
        <v>65967</v>
      </c>
      <c r="G6663" s="3">
        <v>19631</v>
      </c>
      <c r="H6663" s="3">
        <v>58.708199999999998</v>
      </c>
      <c r="I6663" s="30">
        <v>666.86780999999996</v>
      </c>
      <c r="J6663" s="30">
        <v>666.36465180000005</v>
      </c>
      <c r="K6663" s="30">
        <v>0.50316000000000005</v>
      </c>
      <c r="L6663" s="3">
        <v>0</v>
      </c>
      <c r="M6663" s="3">
        <v>6</v>
      </c>
      <c r="N6663" s="10">
        <f t="shared" si="728"/>
        <v>1</v>
      </c>
      <c r="O6663" s="35">
        <v>6</v>
      </c>
      <c r="P6663" s="17"/>
      <c r="Q6663" s="40">
        <v>3993.1304700000001</v>
      </c>
      <c r="R6663" s="40">
        <v>666.36113999999998</v>
      </c>
      <c r="S6663" s="18">
        <f t="shared" si="729"/>
        <v>760.35346238825616</v>
      </c>
      <c r="T6663" s="18">
        <f t="shared" si="730"/>
        <v>5.270115241217912</v>
      </c>
      <c r="U6663" s="18">
        <f t="shared" si="731"/>
        <v>5.1923796156814106</v>
      </c>
      <c r="V6663" s="30">
        <v>666.3646</v>
      </c>
      <c r="W6663" s="3" t="s">
        <v>47</v>
      </c>
      <c r="Y6663" s="3" t="s">
        <v>47</v>
      </c>
      <c r="AA6663" s="3" t="s">
        <v>47</v>
      </c>
      <c r="AC6663" s="3" t="s">
        <v>48</v>
      </c>
      <c r="AO6663" s="3" t="s">
        <v>48</v>
      </c>
      <c r="AU6663" s="3">
        <v>0</v>
      </c>
      <c r="AV6663" s="3">
        <v>3</v>
      </c>
      <c r="AW6663" s="3">
        <v>3</v>
      </c>
      <c r="AX6663" s="3">
        <v>1</v>
      </c>
      <c r="AY6663" s="3">
        <v>33.33</v>
      </c>
      <c r="AZ6663" s="6" t="str">
        <f t="shared" si="732"/>
        <v>3141.5</v>
      </c>
      <c r="BC6663" s="12" t="s">
        <v>17268</v>
      </c>
      <c r="BJ6663" s="12">
        <f t="shared" si="733"/>
        <v>0</v>
      </c>
      <c r="BK6663" s="12">
        <f t="shared" si="734"/>
        <v>0</v>
      </c>
      <c r="BR6663" s="3" t="s">
        <v>54</v>
      </c>
      <c r="CQ6663" s="3" t="str">
        <f>CONCATENATE(baseURL!$A$1,baseURL!$B$1,baseURL!$C$1,".",C6663,".",L6663,".pkl&amp;seq=",BC6663)</f>
        <v>http://proteomics.broadinstitute.org/millscripts/viewfeed.pl?side=xl&amp;cycle=1&amp;fixedMods=iaaC&amp;file=msdataSM/iPRG2012_nd/cpick_in/iPRG2012_nd.3141.5.0.pkl&amp;seq=FVQGLLQNAAAnAEAKGLDATKLYVSHLQVNQAPKQR</v>
      </c>
    </row>
    <row r="6664" spans="1:101" x14ac:dyDescent="0.2">
      <c r="A6664" s="3">
        <v>4986</v>
      </c>
      <c r="B6664" s="2" t="s">
        <v>17269</v>
      </c>
      <c r="C6664" s="2" t="s">
        <v>17255</v>
      </c>
      <c r="D6664" s="3">
        <v>16509</v>
      </c>
      <c r="E6664" s="3">
        <v>16493</v>
      </c>
      <c r="F6664" s="3">
        <v>65985</v>
      </c>
      <c r="G6664" s="3">
        <v>19634</v>
      </c>
      <c r="H6664" s="3">
        <v>58.724800000000002</v>
      </c>
      <c r="I6664" s="30">
        <v>618.08947999999998</v>
      </c>
      <c r="J6664" s="30">
        <v>618.08690209999997</v>
      </c>
      <c r="K6664" s="30">
        <v>2.5799999999999998E-3</v>
      </c>
      <c r="L6664" s="3">
        <v>4</v>
      </c>
      <c r="M6664" s="3">
        <v>4</v>
      </c>
      <c r="N6664" s="10">
        <f t="shared" si="728"/>
        <v>1</v>
      </c>
      <c r="O6664" s="35">
        <v>4</v>
      </c>
      <c r="P6664" s="17"/>
      <c r="Q6664" s="40">
        <v>2469.3223699999999</v>
      </c>
      <c r="R6664" s="40">
        <v>618.08605</v>
      </c>
      <c r="S6664" s="18">
        <f t="shared" si="729"/>
        <v>5.5493891181984809</v>
      </c>
      <c r="T6664" s="18">
        <f t="shared" si="730"/>
        <v>1.378610631925115</v>
      </c>
      <c r="U6664" s="18">
        <f t="shared" si="731"/>
        <v>1.0516335062901412</v>
      </c>
      <c r="V6664" s="30">
        <v>618.08669999999995</v>
      </c>
      <c r="W6664" s="3" t="s">
        <v>47</v>
      </c>
      <c r="X6664" s="3" t="s">
        <v>47</v>
      </c>
      <c r="Y6664" s="3" t="s">
        <v>47</v>
      </c>
      <c r="Z6664" s="3" t="s">
        <v>47</v>
      </c>
      <c r="AA6664" s="3" t="s">
        <v>48</v>
      </c>
      <c r="AB6664" s="12" t="s">
        <v>47</v>
      </c>
      <c r="AC6664" s="3" t="s">
        <v>47</v>
      </c>
      <c r="AD6664" s="3" t="s">
        <v>47</v>
      </c>
      <c r="AE6664" s="3" t="s">
        <v>47</v>
      </c>
      <c r="AF6664" s="3" t="s">
        <v>47</v>
      </c>
      <c r="AG6664" s="3" t="s">
        <v>47</v>
      </c>
      <c r="AH6664" s="3" t="s">
        <v>47</v>
      </c>
      <c r="AI6664" s="3" t="s">
        <v>47</v>
      </c>
      <c r="AJ6664" s="3" t="s">
        <v>47</v>
      </c>
      <c r="AK6664" s="3" t="s">
        <v>47</v>
      </c>
      <c r="AL6664" s="3" t="s">
        <v>47</v>
      </c>
      <c r="AM6664" s="3" t="s">
        <v>47</v>
      </c>
      <c r="AN6664" s="3" t="s">
        <v>47</v>
      </c>
      <c r="AU6664" s="3">
        <v>0</v>
      </c>
      <c r="AV6664" s="3">
        <v>17</v>
      </c>
      <c r="AW6664" s="3">
        <v>1</v>
      </c>
      <c r="AX6664" s="3">
        <v>17</v>
      </c>
      <c r="AY6664" s="3">
        <v>100</v>
      </c>
      <c r="AZ6664" s="6" t="str">
        <f t="shared" si="732"/>
        <v>3142.2</v>
      </c>
      <c r="BC6664" s="12" t="s">
        <v>17204</v>
      </c>
      <c r="BJ6664" s="12">
        <f t="shared" si="733"/>
        <v>0</v>
      </c>
      <c r="BK6664" s="12">
        <f t="shared" si="734"/>
        <v>0</v>
      </c>
      <c r="CQ6664" s="3" t="str">
        <f>CONCATENATE(baseURL!$A$1,baseURL!$B$1,baseURL!$C$1,".",C6664,".",L6664,".pkl&amp;seq=",BC6664)</f>
        <v>http://proteomics.broadinstitute.org/millscripts/viewfeed.pl?side=xl&amp;cycle=1&amp;fixedMods=iaaC&amp;file=msdataSM/iPRG2012_nd/cpick_in/iPRG2012_nd.3142.2.4.pkl&amp;seq=LVQLMQNPTHYKLPAWFLNR</v>
      </c>
    </row>
    <row r="6665" spans="1:101" x14ac:dyDescent="0.2">
      <c r="A6665" s="3">
        <v>5236</v>
      </c>
      <c r="B6665" s="2" t="s">
        <v>17270</v>
      </c>
      <c r="C6665" s="2" t="s">
        <v>17257</v>
      </c>
      <c r="D6665" s="3">
        <v>16510</v>
      </c>
      <c r="E6665" s="3">
        <v>16494</v>
      </c>
      <c r="F6665" s="3">
        <v>65986</v>
      </c>
      <c r="G6665" s="3">
        <v>19635</v>
      </c>
      <c r="H6665" s="3">
        <v>58.728999999999999</v>
      </c>
      <c r="I6665" s="30">
        <v>725.40494000000001</v>
      </c>
      <c r="J6665" s="30">
        <v>725.40325859999996</v>
      </c>
      <c r="K6665" s="30">
        <v>1.6800000000000001E-3</v>
      </c>
      <c r="L6665" s="3">
        <v>2</v>
      </c>
      <c r="M6665" s="3">
        <v>2</v>
      </c>
      <c r="N6665" s="10">
        <f t="shared" si="728"/>
        <v>1</v>
      </c>
      <c r="O6665" s="35">
        <v>2</v>
      </c>
      <c r="P6665" s="17"/>
      <c r="Q6665" s="40">
        <v>1449.7987900000001</v>
      </c>
      <c r="R6665" s="40">
        <v>725.40304000000003</v>
      </c>
      <c r="S6665" s="18">
        <f t="shared" si="729"/>
        <v>2.6192335780365745</v>
      </c>
      <c r="T6665" s="18">
        <f t="shared" si="730"/>
        <v>0.30134971577396857</v>
      </c>
      <c r="U6665" s="18">
        <f t="shared" si="731"/>
        <v>8.2712639255277179E-2</v>
      </c>
      <c r="V6665" s="30">
        <v>725.40309999999999</v>
      </c>
      <c r="W6665" s="3" t="s">
        <v>47</v>
      </c>
      <c r="X6665" s="3" t="s">
        <v>47</v>
      </c>
      <c r="Y6665" s="3" t="s">
        <v>47</v>
      </c>
      <c r="Z6665" s="3" t="s">
        <v>47</v>
      </c>
      <c r="AA6665" s="3" t="s">
        <v>47</v>
      </c>
      <c r="AB6665" s="12" t="s">
        <v>47</v>
      </c>
      <c r="AC6665" s="3" t="s">
        <v>47</v>
      </c>
      <c r="AD6665" s="3" t="s">
        <v>47</v>
      </c>
      <c r="AE6665" s="3" t="s">
        <v>47</v>
      </c>
      <c r="AF6665" s="3" t="s">
        <v>47</v>
      </c>
      <c r="AG6665" s="3" t="s">
        <v>47</v>
      </c>
      <c r="AH6665" s="3" t="s">
        <v>47</v>
      </c>
      <c r="AI6665" s="3" t="s">
        <v>47</v>
      </c>
      <c r="AJ6665" s="3" t="s">
        <v>47</v>
      </c>
      <c r="AK6665" s="3" t="s">
        <v>47</v>
      </c>
      <c r="AL6665" s="3" t="s">
        <v>47</v>
      </c>
      <c r="AM6665" s="3" t="s">
        <v>47</v>
      </c>
      <c r="AN6665" s="3" t="s">
        <v>47</v>
      </c>
      <c r="AU6665" s="3">
        <v>0</v>
      </c>
      <c r="AV6665" s="3">
        <v>18</v>
      </c>
      <c r="AW6665" s="3">
        <v>1</v>
      </c>
      <c r="AX6665" s="3">
        <v>18</v>
      </c>
      <c r="AY6665" s="3">
        <v>100</v>
      </c>
      <c r="AZ6665" s="6" t="str">
        <f t="shared" si="732"/>
        <v>3142.3</v>
      </c>
      <c r="BC6665" s="12" t="s">
        <v>17206</v>
      </c>
      <c r="BJ6665" s="12">
        <f t="shared" si="733"/>
        <v>0</v>
      </c>
      <c r="BK6665" s="12">
        <f t="shared" si="734"/>
        <v>0</v>
      </c>
      <c r="CQ6665" s="3" t="str">
        <f>CONCATENATE(baseURL!$A$1,baseURL!$B$1,baseURL!$C$1,".",C6665,".",L6665,".pkl&amp;seq=",BC6665)</f>
        <v>http://proteomics.broadinstitute.org/millscripts/viewfeed.pl?side=xl&amp;cycle=1&amp;fixedMods=iaaC&amp;file=msdataSM/iPRG2012_nd/cpick_in/iPRG2012_nd.3142.3.2.pkl&amp;seq=LVFELYNDLVPK</v>
      </c>
    </row>
    <row r="6666" spans="1:101" x14ac:dyDescent="0.2">
      <c r="A6666" s="3">
        <v>2107</v>
      </c>
      <c r="B6666" s="2" t="s">
        <v>17271</v>
      </c>
      <c r="C6666" s="2" t="s">
        <v>17260</v>
      </c>
      <c r="D6666" s="3">
        <v>16511</v>
      </c>
      <c r="E6666" s="3">
        <v>16495</v>
      </c>
      <c r="F6666" s="3">
        <v>65987</v>
      </c>
      <c r="G6666" s="3">
        <v>19636</v>
      </c>
      <c r="H6666" s="3">
        <v>58.7331</v>
      </c>
      <c r="I6666" s="30">
        <v>780.10959000000003</v>
      </c>
      <c r="J6666" s="30">
        <v>780.10680660000003</v>
      </c>
      <c r="K6666" s="30">
        <v>2.7799999999999999E-3</v>
      </c>
      <c r="L6666" s="3">
        <v>3</v>
      </c>
      <c r="M6666" s="3">
        <v>3</v>
      </c>
      <c r="N6666" s="10">
        <f t="shared" si="728"/>
        <v>1</v>
      </c>
      <c r="O6666" s="35">
        <v>3</v>
      </c>
      <c r="P6666" s="17"/>
      <c r="Q6666" s="40">
        <v>2338.3050499999999</v>
      </c>
      <c r="R6666" s="40">
        <v>780.10653000000002</v>
      </c>
      <c r="S6666" s="18">
        <f t="shared" si="729"/>
        <v>3.922541194476282</v>
      </c>
      <c r="T6666" s="18">
        <f t="shared" si="730"/>
        <v>0.35456695895945201</v>
      </c>
      <c r="U6666" s="18">
        <f t="shared" si="731"/>
        <v>0.34610657598320138</v>
      </c>
      <c r="V6666" s="30">
        <v>780.10680000000002</v>
      </c>
      <c r="W6666" s="3" t="s">
        <v>47</v>
      </c>
      <c r="X6666" s="3" t="s">
        <v>47</v>
      </c>
      <c r="Y6666" s="3" t="s">
        <v>47</v>
      </c>
      <c r="Z6666" s="3" t="s">
        <v>47</v>
      </c>
      <c r="AA6666" s="3" t="s">
        <v>47</v>
      </c>
      <c r="AB6666" s="12" t="s">
        <v>65</v>
      </c>
      <c r="AC6666" s="3" t="s">
        <v>47</v>
      </c>
      <c r="AD6666" s="3" t="s">
        <v>47</v>
      </c>
      <c r="AE6666" s="3" t="s">
        <v>47</v>
      </c>
      <c r="AG6666" s="3" t="s">
        <v>47</v>
      </c>
      <c r="AI6666" s="3" t="s">
        <v>48</v>
      </c>
      <c r="AJ6666" s="3" t="s">
        <v>47</v>
      </c>
      <c r="AK6666" s="3" t="s">
        <v>52</v>
      </c>
      <c r="AM6666" s="3" t="s">
        <v>48</v>
      </c>
      <c r="AO6666" s="3" t="s">
        <v>48</v>
      </c>
      <c r="AQ6666" s="3" t="s">
        <v>47</v>
      </c>
      <c r="AU6666" s="3">
        <v>1</v>
      </c>
      <c r="AV6666" s="3">
        <v>11</v>
      </c>
      <c r="AW6666" s="3">
        <v>2</v>
      </c>
      <c r="AX6666" s="3">
        <v>8</v>
      </c>
      <c r="AY6666" s="3">
        <v>72.73</v>
      </c>
      <c r="AZ6666" s="6" t="str">
        <f t="shared" si="732"/>
        <v>3142.4</v>
      </c>
      <c r="BC6666" s="12" t="s">
        <v>17272</v>
      </c>
      <c r="BJ6666" s="12">
        <f t="shared" si="733"/>
        <v>0</v>
      </c>
      <c r="BK6666" s="12">
        <f t="shared" si="734"/>
        <v>0</v>
      </c>
      <c r="BP6666" s="3" t="s">
        <v>54</v>
      </c>
      <c r="BR6666" s="3" t="s">
        <v>54</v>
      </c>
      <c r="BU6666" s="3" t="s">
        <v>17273</v>
      </c>
      <c r="BV6666" s="3" t="s">
        <v>17273</v>
      </c>
      <c r="BW6666" s="3" t="s">
        <v>17273</v>
      </c>
      <c r="BX6666" s="3" t="s">
        <v>17274</v>
      </c>
      <c r="CQ6666" s="3" t="str">
        <f>CONCATENATE(baseURL!$A$1,baseURL!$B$1,baseURL!$C$1,".",C6666,".",L6666,".pkl&amp;seq=",BC6666,"&amp;varMods=Deamidated-N")</f>
        <v>http://proteomics.broadinstitute.org/millscripts/viewfeed.pl?side=xl&amp;cycle=1&amp;fixedMods=iaaC&amp;file=msdataSM/iPRG2012_nd/cpick_in/iPRG2012_nd.3142.4.3.pkl&amp;seq=MLLSGnNLALLVPGGKKTPTEAL&amp;varMods=Deamidated-N</v>
      </c>
    </row>
    <row r="6667" spans="1:101" x14ac:dyDescent="0.2">
      <c r="A6667" s="3">
        <v>2712</v>
      </c>
      <c r="B6667" s="2" t="s">
        <v>17275</v>
      </c>
      <c r="C6667" s="2" t="s">
        <v>17276</v>
      </c>
      <c r="D6667" s="3">
        <v>16513</v>
      </c>
      <c r="E6667" s="3">
        <v>16497</v>
      </c>
      <c r="F6667" s="3">
        <v>66006</v>
      </c>
      <c r="G6667" s="3">
        <v>19639</v>
      </c>
      <c r="H6667" s="3">
        <v>58.749699999999997</v>
      </c>
      <c r="I6667" s="30">
        <v>620.84811999999999</v>
      </c>
      <c r="J6667" s="30">
        <v>620.84550750000005</v>
      </c>
      <c r="K6667" s="30">
        <v>2.6099999999999999E-3</v>
      </c>
      <c r="L6667" s="3">
        <v>4</v>
      </c>
      <c r="M6667" s="3">
        <v>4</v>
      </c>
      <c r="N6667" s="10">
        <f t="shared" si="728"/>
        <v>1</v>
      </c>
      <c r="O6667" s="35">
        <v>4</v>
      </c>
      <c r="P6667" s="17"/>
      <c r="Q6667" s="40">
        <v>2480.3581399999998</v>
      </c>
      <c r="R6667" s="40">
        <v>620.84499000000005</v>
      </c>
      <c r="S6667" s="18">
        <f t="shared" si="729"/>
        <v>5.0415160794676002</v>
      </c>
      <c r="T6667" s="18">
        <f t="shared" si="730"/>
        <v>0.83354139654221371</v>
      </c>
      <c r="U6667" s="18">
        <f t="shared" si="731"/>
        <v>0.82146108638636028</v>
      </c>
      <c r="V6667" s="30">
        <v>620.84550000000002</v>
      </c>
      <c r="W6667" s="3" t="s">
        <v>47</v>
      </c>
      <c r="Y6667" s="3" t="s">
        <v>48</v>
      </c>
      <c r="Z6667" s="3" t="s">
        <v>47</v>
      </c>
      <c r="AA6667" s="3" t="s">
        <v>47</v>
      </c>
      <c r="AB6667" s="12" t="s">
        <v>47</v>
      </c>
      <c r="AC6667" s="3" t="s">
        <v>47</v>
      </c>
      <c r="AD6667" s="3" t="s">
        <v>47</v>
      </c>
      <c r="AE6667" s="3" t="s">
        <v>47</v>
      </c>
      <c r="AF6667" s="3" t="s">
        <v>47</v>
      </c>
      <c r="AG6667" s="3" t="s">
        <v>47</v>
      </c>
      <c r="AI6667" s="3" t="s">
        <v>47</v>
      </c>
      <c r="AJ6667" s="3" t="s">
        <v>47</v>
      </c>
      <c r="AL6667" s="3" t="s">
        <v>52</v>
      </c>
      <c r="AU6667" s="3">
        <v>0</v>
      </c>
      <c r="AV6667" s="3">
        <v>11</v>
      </c>
      <c r="AW6667" s="3">
        <v>1</v>
      </c>
      <c r="AX6667" s="3">
        <v>11</v>
      </c>
      <c r="AY6667" s="3">
        <v>100</v>
      </c>
      <c r="AZ6667" s="6" t="str">
        <f t="shared" si="732"/>
        <v>3143.2</v>
      </c>
      <c r="BC6667" s="12" t="s">
        <v>17048</v>
      </c>
      <c r="BJ6667" s="12">
        <f t="shared" si="733"/>
        <v>0</v>
      </c>
      <c r="BK6667" s="12">
        <f t="shared" si="734"/>
        <v>0</v>
      </c>
      <c r="CQ6667" s="3" t="str">
        <f>CONCATENATE(baseURL!$A$1,baseURL!$B$1,baseURL!$C$1,".",C6667,".",L6667,".pkl&amp;seq=",BC6667)</f>
        <v>http://proteomics.broadinstitute.org/millscripts/viewfeed.pl?side=xl&amp;cycle=1&amp;fixedMods=iaaC&amp;file=msdataSM/iPRG2012_nd/cpick_in/iPRG2012_nd.3143.2.4.pkl&amp;seq=MKYLAAYLLLNAAGNTPDATKLK</v>
      </c>
    </row>
    <row r="6668" spans="1:101" x14ac:dyDescent="0.2">
      <c r="A6668" s="3">
        <v>5856</v>
      </c>
      <c r="B6668" s="2" t="s">
        <v>17277</v>
      </c>
      <c r="C6668" s="2" t="s">
        <v>17270</v>
      </c>
      <c r="D6668" s="3">
        <v>16515</v>
      </c>
      <c r="E6668" s="3">
        <v>16499</v>
      </c>
      <c r="F6668" s="3">
        <v>66008</v>
      </c>
      <c r="G6668" s="3">
        <v>19641</v>
      </c>
      <c r="H6668" s="3">
        <v>58.758099999999999</v>
      </c>
      <c r="I6668" s="30">
        <v>812.11261000000002</v>
      </c>
      <c r="J6668" s="30">
        <v>812.10829179999996</v>
      </c>
      <c r="K6668" s="30">
        <v>4.3200000000000001E-3</v>
      </c>
      <c r="L6668" s="3">
        <v>3</v>
      </c>
      <c r="M6668" s="3">
        <v>3</v>
      </c>
      <c r="N6668" s="10">
        <f t="shared" si="728"/>
        <v>1</v>
      </c>
      <c r="O6668" s="35">
        <v>3</v>
      </c>
      <c r="P6668" s="17"/>
      <c r="Q6668" s="40">
        <v>2434.30755</v>
      </c>
      <c r="R6668" s="40">
        <v>812.10736999999995</v>
      </c>
      <c r="S6668" s="18">
        <f t="shared" si="729"/>
        <v>6.4523487824912023</v>
      </c>
      <c r="T6668" s="18">
        <f t="shared" si="730"/>
        <v>1.135071585441501</v>
      </c>
      <c r="U6668" s="18">
        <f t="shared" si="731"/>
        <v>1.0220323453837161</v>
      </c>
      <c r="V6668" s="30">
        <v>812.10820000000001</v>
      </c>
      <c r="W6668" s="3" t="s">
        <v>47</v>
      </c>
      <c r="X6668" s="3" t="s">
        <v>47</v>
      </c>
      <c r="Y6668" s="3" t="s">
        <v>47</v>
      </c>
      <c r="Z6668" s="3" t="s">
        <v>47</v>
      </c>
      <c r="AA6668" s="3" t="s">
        <v>47</v>
      </c>
      <c r="AB6668" s="12" t="s">
        <v>47</v>
      </c>
      <c r="AC6668" s="3" t="s">
        <v>47</v>
      </c>
      <c r="AD6668" s="3" t="s">
        <v>47</v>
      </c>
      <c r="AE6668" s="3" t="s">
        <v>47</v>
      </c>
      <c r="AF6668" s="3" t="s">
        <v>47</v>
      </c>
      <c r="AG6668" s="3" t="s">
        <v>47</v>
      </c>
      <c r="AI6668" s="3" t="s">
        <v>47</v>
      </c>
      <c r="AJ6668" s="3" t="s">
        <v>47</v>
      </c>
      <c r="AK6668" s="3" t="s">
        <v>47</v>
      </c>
      <c r="AL6668" s="3" t="s">
        <v>47</v>
      </c>
      <c r="AM6668" s="3" t="s">
        <v>47</v>
      </c>
      <c r="AN6668" s="3" t="s">
        <v>47</v>
      </c>
      <c r="AU6668" s="3">
        <v>0</v>
      </c>
      <c r="AV6668" s="3">
        <v>17</v>
      </c>
      <c r="AW6668" s="3">
        <v>1</v>
      </c>
      <c r="AX6668" s="3">
        <v>17</v>
      </c>
      <c r="AY6668" s="3">
        <v>100</v>
      </c>
      <c r="AZ6668" s="6" t="str">
        <f t="shared" si="732"/>
        <v>3143.4</v>
      </c>
      <c r="BC6668" s="12" t="s">
        <v>17278</v>
      </c>
      <c r="BJ6668" s="12">
        <f t="shared" si="733"/>
        <v>0</v>
      </c>
      <c r="BK6668" s="12">
        <f t="shared" si="734"/>
        <v>0</v>
      </c>
      <c r="CQ6668" s="3" t="str">
        <f>CONCATENATE(baseURL!$A$1,baseURL!$B$1,baseURL!$C$1,".",C6668,".",L6668,".pkl&amp;seq=",BC6668)</f>
        <v>http://proteomics.broadinstitute.org/millscripts/viewfeed.pl?side=xl&amp;cycle=1&amp;fixedMods=iaaC&amp;file=msdataSM/iPRG2012_nd/cpick_in/iPRG2012_nd.3143.4.3.pkl&amp;seq=VLALDLNDPLAPKLNDLEDVEK</v>
      </c>
    </row>
    <row r="6669" spans="1:101" x14ac:dyDescent="0.2">
      <c r="A6669" s="3">
        <v>2159</v>
      </c>
      <c r="B6669" s="2" t="s">
        <v>17279</v>
      </c>
      <c r="C6669" s="2" t="s">
        <v>17280</v>
      </c>
      <c r="D6669" s="3">
        <v>16517</v>
      </c>
      <c r="E6669" s="3">
        <v>16501</v>
      </c>
      <c r="F6669" s="3">
        <v>66027</v>
      </c>
      <c r="G6669" s="3">
        <v>19644</v>
      </c>
      <c r="H6669" s="3">
        <v>58.7746</v>
      </c>
      <c r="I6669" s="30">
        <v>614.64290000000005</v>
      </c>
      <c r="J6669" s="30">
        <v>614.64162099999999</v>
      </c>
      <c r="K6669" s="30">
        <v>1.2800000000000001E-3</v>
      </c>
      <c r="L6669" s="3">
        <v>3</v>
      </c>
      <c r="M6669" s="3">
        <v>3</v>
      </c>
      <c r="N6669" s="10">
        <f t="shared" si="728"/>
        <v>1</v>
      </c>
      <c r="O6669" s="35">
        <v>3</v>
      </c>
      <c r="P6669" s="17"/>
      <c r="Q6669" s="40">
        <v>1841.90849</v>
      </c>
      <c r="R6669" s="40">
        <v>614.64102000000003</v>
      </c>
      <c r="S6669" s="18">
        <f t="shared" si="729"/>
        <v>3.0586959523598072</v>
      </c>
      <c r="T6669" s="18">
        <f t="shared" si="730"/>
        <v>0.97780652511696942</v>
      </c>
      <c r="U6669" s="18">
        <f t="shared" si="731"/>
        <v>0.94364024062951357</v>
      </c>
      <c r="V6669" s="30">
        <v>614.64160000000004</v>
      </c>
      <c r="X6669" s="3" t="s">
        <v>47</v>
      </c>
      <c r="Z6669" s="3" t="s">
        <v>52</v>
      </c>
      <c r="AB6669" s="12" t="s">
        <v>52</v>
      </c>
      <c r="AC6669" s="3" t="s">
        <v>48</v>
      </c>
      <c r="AD6669" s="3" t="s">
        <v>47</v>
      </c>
      <c r="AE6669" s="3" t="s">
        <v>47</v>
      </c>
      <c r="AF6669" s="3" t="s">
        <v>65</v>
      </c>
      <c r="AG6669" s="3" t="s">
        <v>48</v>
      </c>
      <c r="AH6669" s="3" t="s">
        <v>47</v>
      </c>
      <c r="AI6669" s="3" t="s">
        <v>52</v>
      </c>
      <c r="AK6669" s="3" t="s">
        <v>52</v>
      </c>
      <c r="AL6669" s="3" t="s">
        <v>52</v>
      </c>
      <c r="AO6669" s="3" t="s">
        <v>47</v>
      </c>
      <c r="AU6669" s="3">
        <v>1</v>
      </c>
      <c r="AV6669" s="3">
        <v>5</v>
      </c>
      <c r="AW6669" s="3">
        <v>2</v>
      </c>
      <c r="AX6669" s="3">
        <v>4</v>
      </c>
      <c r="AY6669" s="3">
        <v>80</v>
      </c>
      <c r="AZ6669" s="6" t="str">
        <f t="shared" si="732"/>
        <v>3144.2</v>
      </c>
      <c r="BC6669" s="12" t="s">
        <v>17219</v>
      </c>
      <c r="BF6669" s="12" t="s">
        <v>1468</v>
      </c>
      <c r="BJ6669" s="12">
        <f t="shared" si="733"/>
        <v>0</v>
      </c>
      <c r="BK6669" s="12">
        <f t="shared" si="734"/>
        <v>0</v>
      </c>
      <c r="CB6669" s="3" t="s">
        <v>17220</v>
      </c>
      <c r="CK6669" s="3" t="s">
        <v>17221</v>
      </c>
      <c r="CQ6669" s="3" t="str">
        <f>CONCATENATE(baseURL!$A$1,baseURL!$B$1,baseURL!$C$1,".",C6669,".",L6669,".pkl&amp;seq=",BC6669)</f>
        <v>http://proteomics.broadinstitute.org/millscripts/viewfeed.pl?side=xl&amp;cycle=1&amp;fixedMods=iaaC&amp;file=msdataSM/iPRG2012_nd/cpick_in/iPRG2012_nd.3144.2.3.pkl&amp;seq=THLLLFLPKsVSDYE</v>
      </c>
    </row>
    <row r="6670" spans="1:101" x14ac:dyDescent="0.2">
      <c r="A6670" s="3">
        <v>7341</v>
      </c>
      <c r="B6670" s="2" t="s">
        <v>17281</v>
      </c>
      <c r="C6670" s="2" t="s">
        <v>17275</v>
      </c>
      <c r="D6670" s="3">
        <v>16518</v>
      </c>
      <c r="E6670" s="3">
        <v>16502</v>
      </c>
      <c r="F6670" s="3">
        <v>66028</v>
      </c>
      <c r="G6670" s="3">
        <v>19645</v>
      </c>
      <c r="H6670" s="3">
        <v>58.778700000000001</v>
      </c>
      <c r="I6670" s="30">
        <v>799.23608000000002</v>
      </c>
      <c r="J6670" s="30">
        <v>799.23493559999997</v>
      </c>
      <c r="K6670" s="30">
        <v>1.14E-3</v>
      </c>
      <c r="L6670" s="3">
        <v>5</v>
      </c>
      <c r="M6670" s="3">
        <v>5</v>
      </c>
      <c r="N6670" s="10">
        <f t="shared" si="728"/>
        <v>1</v>
      </c>
      <c r="O6670" s="35">
        <v>5</v>
      </c>
      <c r="P6670" s="17"/>
      <c r="Q6670" s="40">
        <v>3992.1464599999999</v>
      </c>
      <c r="R6670" s="40">
        <v>799.23510999999996</v>
      </c>
      <c r="S6670" s="18">
        <f t="shared" si="729"/>
        <v>1.2136603959404335</v>
      </c>
      <c r="T6670" s="18">
        <f t="shared" si="730"/>
        <v>-0.21820863199026919</v>
      </c>
      <c r="U6670" s="18">
        <f t="shared" si="731"/>
        <v>-0.38787084818274953</v>
      </c>
      <c r="V6670" s="30">
        <v>799.23479999999995</v>
      </c>
      <c r="W6670" s="3" t="s">
        <v>47</v>
      </c>
      <c r="X6670" s="3" t="s">
        <v>47</v>
      </c>
      <c r="Y6670" s="3" t="s">
        <v>47</v>
      </c>
      <c r="AA6670" s="3" t="s">
        <v>47</v>
      </c>
      <c r="AB6670" s="12" t="s">
        <v>47</v>
      </c>
      <c r="AC6670" s="3" t="s">
        <v>47</v>
      </c>
      <c r="AD6670" s="3" t="s">
        <v>52</v>
      </c>
      <c r="AF6670" s="3" t="s">
        <v>48</v>
      </c>
      <c r="AG6670" s="3" t="s">
        <v>47</v>
      </c>
      <c r="AU6670" s="3">
        <v>0</v>
      </c>
      <c r="AV6670" s="3">
        <v>7</v>
      </c>
      <c r="AW6670" s="3">
        <v>1</v>
      </c>
      <c r="AX6670" s="3">
        <v>7</v>
      </c>
      <c r="AY6670" s="3">
        <v>100</v>
      </c>
      <c r="AZ6670" s="6" t="str">
        <f t="shared" si="732"/>
        <v>3144.3</v>
      </c>
      <c r="BC6670" s="12" t="s">
        <v>17265</v>
      </c>
      <c r="BJ6670" s="12">
        <f t="shared" si="733"/>
        <v>0</v>
      </c>
      <c r="BK6670" s="12">
        <f t="shared" si="734"/>
        <v>0</v>
      </c>
      <c r="CQ6670" s="3" t="str">
        <f>CONCATENATE(baseURL!$A$1,baseURL!$B$1,baseURL!$C$1,".",C6670,".",L6670,".pkl&amp;seq=",BC6670)</f>
        <v>http://proteomics.broadinstitute.org/millscripts/viewfeed.pl?side=xl&amp;cycle=1&amp;fixedMods=iaaC&amp;file=msdataSM/iPRG2012_nd/cpick_in/iPRG2012_nd.3144.3.5.pkl&amp;seq=FVQGLLQNAAANAEAKGLDATKLYVSHLQVNQAPKQR</v>
      </c>
    </row>
    <row r="6671" spans="1:101" x14ac:dyDescent="0.2">
      <c r="A6671" s="3">
        <v>5855</v>
      </c>
      <c r="B6671" s="2" t="s">
        <v>17282</v>
      </c>
      <c r="C6671" s="2" t="s">
        <v>17283</v>
      </c>
      <c r="D6671" s="3">
        <v>16519</v>
      </c>
      <c r="E6671" s="3">
        <v>16503</v>
      </c>
      <c r="F6671" s="3">
        <v>66029</v>
      </c>
      <c r="G6671" s="3">
        <v>19646</v>
      </c>
      <c r="H6671" s="3">
        <v>58.782899999999998</v>
      </c>
      <c r="I6671" s="30">
        <v>821.18921999999998</v>
      </c>
      <c r="J6671" s="30">
        <v>821.1886538</v>
      </c>
      <c r="K6671" s="30">
        <v>5.6999999999999998E-4</v>
      </c>
      <c r="L6671" s="3">
        <v>4</v>
      </c>
      <c r="M6671" s="3">
        <v>4</v>
      </c>
      <c r="N6671" s="10">
        <f t="shared" si="728"/>
        <v>1</v>
      </c>
      <c r="O6671" s="35">
        <v>4</v>
      </c>
      <c r="P6671" s="17"/>
      <c r="Q6671" s="40">
        <v>3281.7310699999998</v>
      </c>
      <c r="R6671" s="40">
        <v>821.18822999999998</v>
      </c>
      <c r="S6671" s="18">
        <f t="shared" si="729"/>
        <v>1.2055701285460469</v>
      </c>
      <c r="T6671" s="18">
        <f t="shared" si="730"/>
        <v>0.51608143485130265</v>
      </c>
      <c r="U6671" s="18">
        <f t="shared" si="731"/>
        <v>0.57234137423513642</v>
      </c>
      <c r="V6671" s="30">
        <v>821.18870000000004</v>
      </c>
      <c r="W6671" s="3" t="s">
        <v>47</v>
      </c>
      <c r="X6671" s="3" t="s">
        <v>47</v>
      </c>
      <c r="Y6671" s="3" t="s">
        <v>47</v>
      </c>
      <c r="Z6671" s="3" t="s">
        <v>47</v>
      </c>
      <c r="AA6671" s="3" t="s">
        <v>47</v>
      </c>
      <c r="AB6671" s="12" t="s">
        <v>47</v>
      </c>
      <c r="AC6671" s="3" t="s">
        <v>47</v>
      </c>
      <c r="AD6671" s="3" t="s">
        <v>47</v>
      </c>
      <c r="AE6671" s="3" t="s">
        <v>47</v>
      </c>
      <c r="AF6671" s="3" t="s">
        <v>47</v>
      </c>
      <c r="AG6671" s="3" t="s">
        <v>47</v>
      </c>
      <c r="AI6671" s="3" t="s">
        <v>47</v>
      </c>
      <c r="AJ6671" s="3" t="s">
        <v>47</v>
      </c>
      <c r="AK6671" s="3" t="s">
        <v>47</v>
      </c>
      <c r="AL6671" s="3" t="s">
        <v>47</v>
      </c>
      <c r="AM6671" s="3" t="s">
        <v>47</v>
      </c>
      <c r="AN6671" s="3" t="s">
        <v>47</v>
      </c>
      <c r="AU6671" s="3">
        <v>0</v>
      </c>
      <c r="AV6671" s="3">
        <v>17</v>
      </c>
      <c r="AW6671" s="3">
        <v>1</v>
      </c>
      <c r="AX6671" s="3">
        <v>17</v>
      </c>
      <c r="AY6671" s="3">
        <v>100</v>
      </c>
      <c r="AZ6671" s="6" t="str">
        <f t="shared" si="732"/>
        <v>3144.4</v>
      </c>
      <c r="BC6671" s="12" t="s">
        <v>17284</v>
      </c>
      <c r="BJ6671" s="12">
        <f t="shared" si="733"/>
        <v>0</v>
      </c>
      <c r="BK6671" s="12">
        <f t="shared" si="734"/>
        <v>0</v>
      </c>
      <c r="CQ6671" s="3" t="str">
        <f>CONCATENATE(baseURL!$A$1,baseURL!$B$1,baseURL!$C$1,".",C6671,".",L6671,".pkl&amp;seq=",BC6671)</f>
        <v>http://proteomics.broadinstitute.org/millscripts/viewfeed.pl?side=xl&amp;cycle=1&amp;fixedMods=iaaC&amp;file=msdataSM/iPRG2012_nd/cpick_in/iPRG2012_nd.3144.4.4.pkl&amp;seq=ALMPLLEGHDVLAQAQSGTGKTGTFSLAALQR</v>
      </c>
    </row>
    <row r="6672" spans="1:101" x14ac:dyDescent="0.2">
      <c r="A6672" s="3">
        <v>4216</v>
      </c>
      <c r="B6672" s="2" t="s">
        <v>17285</v>
      </c>
      <c r="C6672" s="2" t="s">
        <v>17286</v>
      </c>
      <c r="D6672" s="3">
        <v>16520</v>
      </c>
      <c r="E6672" s="3">
        <v>16504</v>
      </c>
      <c r="F6672" s="3">
        <v>66047</v>
      </c>
      <c r="G6672" s="3">
        <v>19648</v>
      </c>
      <c r="H6672" s="3">
        <v>58.806399999999996</v>
      </c>
      <c r="I6672" s="30">
        <v>747.06696999999997</v>
      </c>
      <c r="J6672" s="30">
        <v>747.06519270000001</v>
      </c>
      <c r="K6672" s="30">
        <v>1.7799999999999999E-3</v>
      </c>
      <c r="L6672" s="3">
        <v>3</v>
      </c>
      <c r="M6672" s="3">
        <v>3</v>
      </c>
      <c r="N6672" s="10">
        <f t="shared" si="728"/>
        <v>1</v>
      </c>
      <c r="O6672" s="35">
        <v>3</v>
      </c>
      <c r="P6672" s="17"/>
      <c r="Q6672" s="40">
        <v>2239.1791199999998</v>
      </c>
      <c r="R6672" s="40">
        <v>747.06456000000003</v>
      </c>
      <c r="S6672" s="18">
        <f t="shared" si="729"/>
        <v>3.2259594805845659</v>
      </c>
      <c r="T6672" s="18">
        <f t="shared" si="730"/>
        <v>0.84691475658118898</v>
      </c>
      <c r="U6672" s="18">
        <f t="shared" si="731"/>
        <v>0.72282909525365935</v>
      </c>
      <c r="V6672" s="30">
        <v>747.06510000000003</v>
      </c>
      <c r="W6672" s="3" t="s">
        <v>47</v>
      </c>
      <c r="X6672" s="3" t="s">
        <v>47</v>
      </c>
      <c r="Y6672" s="3" t="s">
        <v>47</v>
      </c>
      <c r="Z6672" s="3" t="s">
        <v>47</v>
      </c>
      <c r="AA6672" s="3" t="s">
        <v>65</v>
      </c>
      <c r="AB6672" s="12" t="s">
        <v>47</v>
      </c>
      <c r="AC6672" s="3" t="s">
        <v>47</v>
      </c>
      <c r="AD6672" s="3" t="s">
        <v>47</v>
      </c>
      <c r="AE6672" s="3" t="s">
        <v>47</v>
      </c>
      <c r="AF6672" s="3" t="s">
        <v>47</v>
      </c>
      <c r="AG6672" s="3" t="s">
        <v>47</v>
      </c>
      <c r="AI6672" s="3" t="s">
        <v>47</v>
      </c>
      <c r="AJ6672" s="3" t="s">
        <v>47</v>
      </c>
      <c r="AK6672" s="3" t="s">
        <v>47</v>
      </c>
      <c r="AL6672" s="3" t="s">
        <v>47</v>
      </c>
      <c r="AM6672" s="3" t="s">
        <v>47</v>
      </c>
      <c r="AN6672" s="3" t="s">
        <v>47</v>
      </c>
      <c r="AU6672" s="3">
        <v>1</v>
      </c>
      <c r="AV6672" s="3">
        <v>16</v>
      </c>
      <c r="AW6672" s="3">
        <v>1</v>
      </c>
      <c r="AX6672" s="3">
        <v>16</v>
      </c>
      <c r="AY6672" s="3">
        <v>100</v>
      </c>
      <c r="AZ6672" s="6" t="str">
        <f t="shared" si="732"/>
        <v>3145.1</v>
      </c>
      <c r="BC6672" s="12" t="s">
        <v>17228</v>
      </c>
      <c r="BJ6672" s="12">
        <f t="shared" si="733"/>
        <v>0</v>
      </c>
      <c r="BK6672" s="12">
        <f t="shared" si="734"/>
        <v>0</v>
      </c>
      <c r="BW6672" s="3" t="s">
        <v>17287</v>
      </c>
      <c r="CQ6672" s="3" t="str">
        <f>CONCATENATE(baseURL!$A$1,baseURL!$B$1,baseURL!$C$1,".",C6672,".",L6672,".pkl&amp;seq=",BC6672)</f>
        <v>http://proteomics.broadinstitute.org/millscripts/viewfeed.pl?side=xl&amp;cycle=1&amp;fixedMods=iaaC&amp;file=msdataSM/iPRG2012_nd/cpick_in/iPRG2012_nd.3145.1.3.pkl&amp;seq=MKYLAAYLLLNAAGNTPDATK</v>
      </c>
    </row>
    <row r="6673" spans="1:95" x14ac:dyDescent="0.2">
      <c r="A6673" s="3">
        <v>105</v>
      </c>
      <c r="B6673" s="2" t="s">
        <v>17288</v>
      </c>
      <c r="C6673" s="2" t="s">
        <v>17289</v>
      </c>
      <c r="D6673" s="3">
        <v>16521</v>
      </c>
      <c r="E6673" s="3">
        <v>16505</v>
      </c>
      <c r="F6673" s="3">
        <v>66068</v>
      </c>
      <c r="G6673" s="3">
        <v>19650</v>
      </c>
      <c r="H6673" s="3">
        <v>58.8217</v>
      </c>
      <c r="I6673" s="30">
        <v>906.46460999999999</v>
      </c>
      <c r="J6673" s="30">
        <v>906.95745539999996</v>
      </c>
      <c r="K6673" s="30">
        <v>-0.49285000000000001</v>
      </c>
      <c r="L6673" s="3">
        <v>2</v>
      </c>
      <c r="M6673" s="3">
        <v>2</v>
      </c>
      <c r="N6673" s="10">
        <f t="shared" si="728"/>
        <v>1</v>
      </c>
      <c r="O6673" s="35">
        <v>2</v>
      </c>
      <c r="P6673" s="17"/>
      <c r="Q6673" s="40">
        <v>1811.90751</v>
      </c>
      <c r="R6673" s="40">
        <v>906.45739000000003</v>
      </c>
      <c r="S6673" s="18">
        <f t="shared" si="729"/>
        <v>7.9650737912359526</v>
      </c>
      <c r="T6673" s="18">
        <f t="shared" si="730"/>
        <v>551.67005698957985</v>
      </c>
      <c r="U6673" s="18">
        <f t="shared" si="731"/>
        <v>551.82957910456719</v>
      </c>
      <c r="V6673" s="30">
        <v>906.95759999999996</v>
      </c>
      <c r="W6673" s="3" t="s">
        <v>47</v>
      </c>
      <c r="Z6673" s="3" t="s">
        <v>47</v>
      </c>
      <c r="AB6673" s="12" t="s">
        <v>47</v>
      </c>
      <c r="AC6673" s="3" t="s">
        <v>48</v>
      </c>
      <c r="AD6673" s="3" t="s">
        <v>47</v>
      </c>
      <c r="AE6673" s="3" t="s">
        <v>48</v>
      </c>
      <c r="AF6673" s="3" t="s">
        <v>47</v>
      </c>
      <c r="AG6673" s="3" t="s">
        <v>47</v>
      </c>
      <c r="AH6673" s="3" t="s">
        <v>52</v>
      </c>
      <c r="AK6673" s="3" t="s">
        <v>48</v>
      </c>
      <c r="AM6673" s="3" t="s">
        <v>47</v>
      </c>
      <c r="AP6673" s="3" t="s">
        <v>52</v>
      </c>
      <c r="AU6673" s="3">
        <v>0</v>
      </c>
      <c r="AV6673" s="3">
        <v>7</v>
      </c>
      <c r="AW6673" s="3">
        <v>2</v>
      </c>
      <c r="AX6673" s="3">
        <v>5</v>
      </c>
      <c r="AY6673" s="3">
        <v>71.430000000000007</v>
      </c>
      <c r="AZ6673" s="6" t="str">
        <f t="shared" si="732"/>
        <v>3146.1</v>
      </c>
      <c r="BB6673" s="12" t="s">
        <v>79</v>
      </c>
      <c r="BC6673" s="12" t="s">
        <v>17230</v>
      </c>
      <c r="BJ6673" s="12">
        <f t="shared" si="733"/>
        <v>0</v>
      </c>
      <c r="BK6673" s="12">
        <f t="shared" si="734"/>
        <v>0</v>
      </c>
      <c r="BV6673" s="3" t="s">
        <v>17290</v>
      </c>
      <c r="CI6673" s="3" t="s">
        <v>17290</v>
      </c>
      <c r="CQ6673" s="3" t="str">
        <f>CONCATENATE(baseURL!$A$1,baseURL!$B$1,"+Acetyl",baseURL!$C$1,".",C6673,".",L6673,".pkl&amp;seq=",BC6673)</f>
        <v>http://proteomics.broadinstitute.org/millscripts/viewfeed.pl?side=xl&amp;cycle=1&amp;fixedMods=iaaC+Acetyl&amp;file=msdataSM/iPRG2012_nd/cpick_in/iPRG2012_nd.3146.1.2.pkl&amp;seq=AQELTHPTLVDGWFR</v>
      </c>
    </row>
    <row r="6674" spans="1:95" x14ac:dyDescent="0.2">
      <c r="A6674" s="3">
        <v>7106</v>
      </c>
      <c r="B6674" s="2" t="s">
        <v>17291</v>
      </c>
      <c r="C6674" s="2" t="s">
        <v>17285</v>
      </c>
      <c r="D6674" s="3">
        <v>16522</v>
      </c>
      <c r="E6674" s="3">
        <v>16506</v>
      </c>
      <c r="F6674" s="3">
        <v>66069</v>
      </c>
      <c r="G6674" s="3">
        <v>19651</v>
      </c>
      <c r="H6674" s="3">
        <v>58.83</v>
      </c>
      <c r="I6674" s="30">
        <v>1058.8692000000001</v>
      </c>
      <c r="J6674" s="30">
        <v>1058.8691690000001</v>
      </c>
      <c r="K6674" s="30">
        <v>3.0000000000000001E-5</v>
      </c>
      <c r="L6674" s="3">
        <v>3</v>
      </c>
      <c r="M6674" s="3">
        <v>0</v>
      </c>
      <c r="N6674" s="10">
        <f t="shared" si="728"/>
        <v>1</v>
      </c>
      <c r="O6674" s="35">
        <v>3</v>
      </c>
      <c r="P6674" s="17"/>
      <c r="Q6674" s="40">
        <v>3174.59872</v>
      </c>
      <c r="R6674" s="40">
        <v>1058.8710900000001</v>
      </c>
      <c r="S6674" s="18">
        <f t="shared" si="729"/>
        <v>-1.7849198243792412</v>
      </c>
      <c r="T6674" s="18">
        <f t="shared" si="730"/>
        <v>-1.8141962871405575</v>
      </c>
      <c r="U6674" s="18">
        <f t="shared" si="731"/>
        <v>-1.8793600269182222</v>
      </c>
      <c r="V6674" s="30">
        <v>1058.8690999999999</v>
      </c>
      <c r="X6674" s="3" t="s">
        <v>47</v>
      </c>
      <c r="Y6674" s="3" t="s">
        <v>47</v>
      </c>
      <c r="Z6674" s="3" t="s">
        <v>52</v>
      </c>
      <c r="AA6674" s="3" t="s">
        <v>47</v>
      </c>
      <c r="AB6674" s="12" t="s">
        <v>47</v>
      </c>
      <c r="AC6674" s="3" t="s">
        <v>47</v>
      </c>
      <c r="AD6674" s="3" t="s">
        <v>47</v>
      </c>
      <c r="AF6674" s="3" t="s">
        <v>52</v>
      </c>
      <c r="AG6674" s="3" t="s">
        <v>47</v>
      </c>
      <c r="AI6674" s="3" t="s">
        <v>47</v>
      </c>
      <c r="AJ6674" s="3" t="s">
        <v>65</v>
      </c>
      <c r="AU6674" s="3">
        <v>1</v>
      </c>
      <c r="AV6674" s="3">
        <v>8</v>
      </c>
      <c r="AW6674" s="3">
        <v>1</v>
      </c>
      <c r="AX6674" s="3">
        <v>8</v>
      </c>
      <c r="AY6674" s="3">
        <v>100</v>
      </c>
      <c r="AZ6674" s="6" t="str">
        <f t="shared" si="732"/>
        <v>3146.2</v>
      </c>
      <c r="BC6674" s="12" t="s">
        <v>17292</v>
      </c>
      <c r="BJ6674" s="12">
        <f t="shared" si="733"/>
        <v>0</v>
      </c>
      <c r="BK6674" s="12">
        <f t="shared" si="734"/>
        <v>0</v>
      </c>
      <c r="CF6674" s="3" t="s">
        <v>17293</v>
      </c>
      <c r="CQ6674" s="3" t="str">
        <f>CONCATENATE(baseURL!$A$1,baseURL!$B$1,baseURL!$C$1,".",C6674,".",L6674,".pkl&amp;seq=",BC6674)</f>
        <v>http://proteomics.broadinstitute.org/millscripts/viewfeed.pl?side=xl&amp;cycle=1&amp;fixedMods=iaaC&amp;file=msdataSM/iPRG2012_nd/cpick_in/iPRG2012_nd.3146.2.3.pkl&amp;seq=LLTSGAQSLVSKPVSEGDPEMFDLLQQER</v>
      </c>
    </row>
    <row r="6675" spans="1:95" x14ac:dyDescent="0.2">
      <c r="A6675" s="3">
        <v>3766</v>
      </c>
      <c r="B6675" s="2" t="s">
        <v>17294</v>
      </c>
      <c r="C6675" s="2" t="s">
        <v>17295</v>
      </c>
      <c r="D6675" s="3">
        <v>16523</v>
      </c>
      <c r="E6675" s="3">
        <v>16507</v>
      </c>
      <c r="F6675" s="3">
        <v>66089</v>
      </c>
      <c r="G6675" s="3">
        <v>19653</v>
      </c>
      <c r="H6675" s="3">
        <v>58.845199999999998</v>
      </c>
      <c r="I6675" s="30">
        <v>762.90549999999996</v>
      </c>
      <c r="J6675" s="30">
        <v>762.65635910000003</v>
      </c>
      <c r="K6675" s="30">
        <v>0.24914</v>
      </c>
      <c r="L6675" s="3">
        <v>2</v>
      </c>
      <c r="M6675" s="3">
        <v>4</v>
      </c>
      <c r="N6675" s="10">
        <f t="shared" si="728"/>
        <v>-1</v>
      </c>
      <c r="O6675" s="35">
        <v>4</v>
      </c>
      <c r="P6675" s="17"/>
      <c r="Q6675" s="40">
        <v>3047.60077</v>
      </c>
      <c r="R6675" s="40">
        <v>762.65565000000004</v>
      </c>
      <c r="S6675" s="18">
        <f t="shared" si="729"/>
        <v>327.60525671044849</v>
      </c>
      <c r="T6675" s="18">
        <f t="shared" si="730"/>
        <v>0.9297774165766397</v>
      </c>
      <c r="U6675" s="18">
        <f t="shared" si="731"/>
        <v>0.72116426328923877</v>
      </c>
      <c r="V6675" s="30">
        <v>762.65620000000001</v>
      </c>
      <c r="W6675" s="3" t="s">
        <v>47</v>
      </c>
      <c r="X6675" s="3" t="s">
        <v>47</v>
      </c>
      <c r="Y6675" s="3" t="s">
        <v>47</v>
      </c>
      <c r="Z6675" s="3" t="s">
        <v>47</v>
      </c>
      <c r="AA6675" s="3" t="s">
        <v>48</v>
      </c>
      <c r="AB6675" s="12" t="s">
        <v>47</v>
      </c>
      <c r="AC6675" s="3" t="s">
        <v>47</v>
      </c>
      <c r="AE6675" s="3" t="s">
        <v>47</v>
      </c>
      <c r="AF6675" s="3" t="s">
        <v>47</v>
      </c>
      <c r="AI6675" s="3" t="s">
        <v>48</v>
      </c>
      <c r="AL6675" s="3" t="s">
        <v>47</v>
      </c>
      <c r="AN6675" s="3" t="s">
        <v>48</v>
      </c>
      <c r="AU6675" s="3">
        <v>0</v>
      </c>
      <c r="AV6675" s="3">
        <v>9</v>
      </c>
      <c r="AW6675" s="3">
        <v>1</v>
      </c>
      <c r="AX6675" s="3">
        <v>9</v>
      </c>
      <c r="AY6675" s="3">
        <v>100</v>
      </c>
      <c r="AZ6675" s="6" t="str">
        <f t="shared" si="732"/>
        <v>3147.1</v>
      </c>
      <c r="BC6675" s="12" t="s">
        <v>17296</v>
      </c>
      <c r="BJ6675" s="12">
        <f t="shared" si="733"/>
        <v>0</v>
      </c>
      <c r="BK6675" s="12">
        <f t="shared" si="734"/>
        <v>0</v>
      </c>
      <c r="CQ6675" s="3" t="str">
        <f>CONCATENATE(baseURL!$A$1,baseURL!$B$1,baseURL!$C$1,".",C6675,".",L6675,".pkl&amp;seq=",BC6675)</f>
        <v>http://proteomics.broadinstitute.org/millscripts/viewfeed.pl?side=xl&amp;cycle=1&amp;fixedMods=iaaC&amp;file=msdataSM/iPRG2012_nd/cpick_in/iPRG2012_nd.3147.1.2.pkl&amp;seq=ASLNVGNVLPLGSVPEGTLVSNVEEKPGDR</v>
      </c>
    </row>
    <row r="6676" spans="1:95" x14ac:dyDescent="0.2">
      <c r="A6676" s="3">
        <v>6933</v>
      </c>
      <c r="B6676" s="2" t="s">
        <v>17297</v>
      </c>
      <c r="C6676" s="2" t="s">
        <v>17298</v>
      </c>
      <c r="D6676" s="3">
        <v>16525</v>
      </c>
      <c r="E6676" s="3">
        <v>16509</v>
      </c>
      <c r="F6676" s="3">
        <v>66110</v>
      </c>
      <c r="G6676" s="3">
        <v>19656</v>
      </c>
      <c r="H6676" s="3">
        <v>58.864699999999999</v>
      </c>
      <c r="I6676" s="30">
        <v>802.15110000000004</v>
      </c>
      <c r="J6676" s="30">
        <v>802.15081220000002</v>
      </c>
      <c r="K6676" s="30">
        <v>2.9E-4</v>
      </c>
      <c r="L6676" s="3">
        <v>4</v>
      </c>
      <c r="M6676" s="3">
        <v>4</v>
      </c>
      <c r="N6676" s="10">
        <f t="shared" si="728"/>
        <v>1</v>
      </c>
      <c r="O6676" s="35">
        <v>4</v>
      </c>
      <c r="P6676" s="17"/>
      <c r="Q6676" s="40">
        <v>3205.5808999999999</v>
      </c>
      <c r="R6676" s="40">
        <v>802.15067999999997</v>
      </c>
      <c r="S6676" s="18">
        <f t="shared" si="729"/>
        <v>0.52359240046579569</v>
      </c>
      <c r="T6676" s="18">
        <f t="shared" si="730"/>
        <v>0.16480694132524121</v>
      </c>
      <c r="U6676" s="18">
        <f t="shared" si="731"/>
        <v>2.4932971524990407E-2</v>
      </c>
      <c r="V6676" s="30">
        <v>802.15070000000003</v>
      </c>
      <c r="W6676" s="3" t="s">
        <v>47</v>
      </c>
      <c r="X6676" s="3" t="s">
        <v>47</v>
      </c>
      <c r="Y6676" s="3" t="s">
        <v>47</v>
      </c>
      <c r="Z6676" s="3" t="s">
        <v>47</v>
      </c>
      <c r="AA6676" s="3" t="s">
        <v>47</v>
      </c>
      <c r="AB6676" s="12" t="s">
        <v>47</v>
      </c>
      <c r="AC6676" s="3" t="s">
        <v>47</v>
      </c>
      <c r="AD6676" s="3" t="s">
        <v>47</v>
      </c>
      <c r="AE6676" s="3" t="s">
        <v>47</v>
      </c>
      <c r="AF6676" s="3" t="s">
        <v>47</v>
      </c>
      <c r="AG6676" s="3" t="s">
        <v>47</v>
      </c>
      <c r="AI6676" s="3" t="s">
        <v>47</v>
      </c>
      <c r="AJ6676" s="3" t="s">
        <v>47</v>
      </c>
      <c r="AK6676" s="3" t="s">
        <v>47</v>
      </c>
      <c r="AL6676" s="3" t="s">
        <v>47</v>
      </c>
      <c r="AM6676" s="3" t="s">
        <v>47</v>
      </c>
      <c r="AN6676" s="3" t="s">
        <v>47</v>
      </c>
      <c r="AO6676" s="3" t="s">
        <v>47</v>
      </c>
      <c r="AP6676" s="3" t="s">
        <v>48</v>
      </c>
      <c r="AU6676" s="3">
        <v>0</v>
      </c>
      <c r="AV6676" s="3">
        <v>18</v>
      </c>
      <c r="AW6676" s="3">
        <v>1</v>
      </c>
      <c r="AX6676" s="3">
        <v>18</v>
      </c>
      <c r="AY6676" s="3">
        <v>100</v>
      </c>
      <c r="AZ6676" s="6" t="str">
        <f t="shared" si="732"/>
        <v>3148.1</v>
      </c>
      <c r="BC6676" s="12" t="s">
        <v>17299</v>
      </c>
      <c r="BJ6676" s="12">
        <f t="shared" si="733"/>
        <v>1</v>
      </c>
      <c r="BK6676" s="12">
        <f t="shared" si="734"/>
        <v>0</v>
      </c>
      <c r="CQ6676" s="3" t="str">
        <f>CONCATENATE(baseURL!$A$1,baseURL!$B$1,baseURL!$C$1,".",C6676,".",L6676,".pkl&amp;seq=",BC6676)</f>
        <v>http://proteomics.broadinstitute.org/millscripts/viewfeed.pl?side=xl&amp;cycle=1&amp;fixedMods=iaaC&amp;file=msdataSM/iPRG2012_nd/cpick_in/iPRG2012_nd.3148.1.4.pkl&amp;seq=YVLMKNPDVEFCGYSLPHPSENLLNLR</v>
      </c>
    </row>
    <row r="6677" spans="1:95" x14ac:dyDescent="0.2">
      <c r="A6677" s="3">
        <v>6530</v>
      </c>
      <c r="B6677" s="2" t="s">
        <v>17300</v>
      </c>
      <c r="C6677" s="2" t="s">
        <v>17301</v>
      </c>
      <c r="D6677" s="3">
        <v>16527</v>
      </c>
      <c r="E6677" s="3">
        <v>16511</v>
      </c>
      <c r="F6677" s="3">
        <v>66112</v>
      </c>
      <c r="G6677" s="3">
        <v>19658</v>
      </c>
      <c r="H6677" s="3">
        <v>58.873100000000001</v>
      </c>
      <c r="I6677" s="30">
        <v>860.44200000000001</v>
      </c>
      <c r="J6677" s="30">
        <v>860.43985190000001</v>
      </c>
      <c r="K6677" s="30">
        <v>2.15E-3</v>
      </c>
      <c r="L6677" s="3">
        <v>2</v>
      </c>
      <c r="M6677" s="3">
        <v>2</v>
      </c>
      <c r="N6677" s="10">
        <f t="shared" si="728"/>
        <v>1</v>
      </c>
      <c r="O6677" s="35">
        <v>2</v>
      </c>
      <c r="P6677" s="17"/>
      <c r="Q6677" s="40">
        <v>1719.87408</v>
      </c>
      <c r="R6677" s="40">
        <v>860.44068000000004</v>
      </c>
      <c r="S6677" s="18">
        <f t="shared" si="729"/>
        <v>1.5340976207264383</v>
      </c>
      <c r="T6677" s="18">
        <f t="shared" si="730"/>
        <v>-0.96241381803937065</v>
      </c>
      <c r="U6677" s="18">
        <f t="shared" si="731"/>
        <v>-1.2551707806303929</v>
      </c>
      <c r="V6677" s="30">
        <v>860.43960000000004</v>
      </c>
      <c r="W6677" s="3" t="s">
        <v>47</v>
      </c>
      <c r="X6677" s="3" t="s">
        <v>47</v>
      </c>
      <c r="Y6677" s="3" t="s">
        <v>47</v>
      </c>
      <c r="Z6677" s="3" t="s">
        <v>47</v>
      </c>
      <c r="AA6677" s="3" t="s">
        <v>48</v>
      </c>
      <c r="AB6677" s="12" t="s">
        <v>47</v>
      </c>
      <c r="AC6677" s="3" t="s">
        <v>47</v>
      </c>
      <c r="AD6677" s="3" t="s">
        <v>47</v>
      </c>
      <c r="AE6677" s="3" t="s">
        <v>47</v>
      </c>
      <c r="AF6677" s="3" t="s">
        <v>47</v>
      </c>
      <c r="AG6677" s="3" t="s">
        <v>47</v>
      </c>
      <c r="AH6677" s="3" t="s">
        <v>47</v>
      </c>
      <c r="AI6677" s="3" t="s">
        <v>47</v>
      </c>
      <c r="AJ6677" s="3" t="s">
        <v>47</v>
      </c>
      <c r="AK6677" s="3" t="s">
        <v>47</v>
      </c>
      <c r="AL6677" s="3" t="s">
        <v>47</v>
      </c>
      <c r="AU6677" s="3">
        <v>0</v>
      </c>
      <c r="AV6677" s="3">
        <v>15</v>
      </c>
      <c r="AW6677" s="3">
        <v>1</v>
      </c>
      <c r="AX6677" s="3">
        <v>15</v>
      </c>
      <c r="AY6677" s="3">
        <v>100</v>
      </c>
      <c r="AZ6677" s="6" t="str">
        <f t="shared" si="732"/>
        <v>3148.3</v>
      </c>
      <c r="BC6677" s="12" t="s">
        <v>17244</v>
      </c>
      <c r="BJ6677" s="12">
        <f t="shared" si="733"/>
        <v>0</v>
      </c>
      <c r="BK6677" s="12">
        <f t="shared" si="734"/>
        <v>0</v>
      </c>
      <c r="CQ6677" s="3" t="str">
        <f>CONCATENATE(baseURL!$A$1,baseURL!$B$1,baseURL!$C$1,".",C6677,".",L6677,".pkl&amp;seq=",BC6677)</f>
        <v>http://proteomics.broadinstitute.org/millscripts/viewfeed.pl?side=xl&amp;cycle=1&amp;fixedMods=iaaC&amp;file=msdataSM/iPRG2012_nd/cpick_in/iPRG2012_nd.3148.3.2.pkl&amp;seq=TLVWNGPPGVFEFEK</v>
      </c>
    </row>
    <row r="6678" spans="1:95" x14ac:dyDescent="0.2">
      <c r="A6678" s="3">
        <v>1629</v>
      </c>
      <c r="B6678" s="2" t="s">
        <v>17302</v>
      </c>
      <c r="C6678" s="2" t="s">
        <v>17303</v>
      </c>
      <c r="D6678" s="3">
        <v>16528</v>
      </c>
      <c r="E6678" s="3">
        <v>16512</v>
      </c>
      <c r="F6678" s="3">
        <v>66113</v>
      </c>
      <c r="G6678" s="3">
        <v>19659</v>
      </c>
      <c r="H6678" s="3">
        <v>58.877200000000002</v>
      </c>
      <c r="I6678" s="30">
        <v>1016.5456</v>
      </c>
      <c r="J6678" s="30">
        <v>1016.5456370000001</v>
      </c>
      <c r="K6678" s="30">
        <v>-4.0000000000000003E-5</v>
      </c>
      <c r="L6678" s="3">
        <v>3</v>
      </c>
      <c r="M6678" s="3">
        <v>0</v>
      </c>
      <c r="N6678" s="10">
        <f t="shared" si="728"/>
        <v>1</v>
      </c>
      <c r="O6678" s="35">
        <v>3</v>
      </c>
      <c r="P6678" s="17"/>
      <c r="Q6678" s="40">
        <v>3047.60077</v>
      </c>
      <c r="R6678" s="40">
        <v>1016.53844</v>
      </c>
      <c r="S6678" s="18">
        <f t="shared" si="729"/>
        <v>7.0435113107960232</v>
      </c>
      <c r="T6678" s="18">
        <f t="shared" si="730"/>
        <v>7.0799093441259489</v>
      </c>
      <c r="U6678" s="18">
        <f t="shared" si="731"/>
        <v>7.1418843737712887</v>
      </c>
      <c r="V6678" s="30">
        <v>1016.5457</v>
      </c>
      <c r="X6678" s="3" t="s">
        <v>47</v>
      </c>
      <c r="Y6678" s="3" t="s">
        <v>47</v>
      </c>
      <c r="Z6678" s="3" t="s">
        <v>47</v>
      </c>
      <c r="AA6678" s="3" t="s">
        <v>47</v>
      </c>
      <c r="AB6678" s="12" t="s">
        <v>47</v>
      </c>
      <c r="AC6678" s="3" t="s">
        <v>48</v>
      </c>
      <c r="AD6678" s="3" t="s">
        <v>47</v>
      </c>
      <c r="AG6678" s="3" t="s">
        <v>47</v>
      </c>
      <c r="AL6678" s="3" t="s">
        <v>47</v>
      </c>
      <c r="AM6678" s="3" t="s">
        <v>47</v>
      </c>
      <c r="AU6678" s="3">
        <v>0</v>
      </c>
      <c r="AV6678" s="3">
        <v>9</v>
      </c>
      <c r="AW6678" s="3">
        <v>1</v>
      </c>
      <c r="AX6678" s="3">
        <v>9</v>
      </c>
      <c r="AY6678" s="3">
        <v>100</v>
      </c>
      <c r="AZ6678" s="6" t="str">
        <f t="shared" si="732"/>
        <v>3148.4</v>
      </c>
      <c r="BC6678" s="12" t="s">
        <v>17296</v>
      </c>
      <c r="BJ6678" s="12">
        <f t="shared" si="733"/>
        <v>0</v>
      </c>
      <c r="BK6678" s="12">
        <f t="shared" si="734"/>
        <v>0</v>
      </c>
      <c r="CQ6678" s="3" t="str">
        <f>CONCATENATE(baseURL!$A$1,baseURL!$B$1,baseURL!$C$1,".",C6678,".",L6678,".pkl&amp;seq=",BC6678)</f>
        <v>http://proteomics.broadinstitute.org/millscripts/viewfeed.pl?side=xl&amp;cycle=1&amp;fixedMods=iaaC&amp;file=msdataSM/iPRG2012_nd/cpick_in/iPRG2012_nd.3148.4.3.pkl&amp;seq=ASLNVGNVLPLGSVPEGTLVSNVEEKPGDR</v>
      </c>
    </row>
    <row r="6679" spans="1:95" x14ac:dyDescent="0.2">
      <c r="A6679" s="3">
        <v>6559</v>
      </c>
      <c r="B6679" s="2" t="s">
        <v>17304</v>
      </c>
      <c r="C6679" s="2" t="s">
        <v>17305</v>
      </c>
      <c r="D6679" s="3">
        <v>16529</v>
      </c>
      <c r="E6679" s="3">
        <v>16513</v>
      </c>
      <c r="F6679" s="3">
        <v>66131</v>
      </c>
      <c r="G6679" s="3">
        <v>19661</v>
      </c>
      <c r="H6679" s="3">
        <v>58.888500000000001</v>
      </c>
      <c r="I6679" s="30">
        <v>590.01077999999995</v>
      </c>
      <c r="J6679" s="30">
        <v>590.0093167</v>
      </c>
      <c r="K6679" s="30">
        <v>1.4599999999999999E-3</v>
      </c>
      <c r="L6679" s="3">
        <v>3</v>
      </c>
      <c r="M6679" s="3">
        <v>3</v>
      </c>
      <c r="N6679" s="10">
        <f t="shared" si="728"/>
        <v>1</v>
      </c>
      <c r="O6679" s="35">
        <v>3</v>
      </c>
      <c r="P6679" s="17"/>
      <c r="Q6679" s="40">
        <v>1768.0115800000001</v>
      </c>
      <c r="R6679" s="40">
        <v>590.00870999999995</v>
      </c>
      <c r="S6679" s="18">
        <f t="shared" si="729"/>
        <v>3.5084227824422238</v>
      </c>
      <c r="T6679" s="18">
        <f t="shared" si="730"/>
        <v>1.028289904480354</v>
      </c>
      <c r="U6679" s="18">
        <f t="shared" si="731"/>
        <v>0.83049621422270903</v>
      </c>
      <c r="V6679" s="30">
        <v>590.00919999999996</v>
      </c>
      <c r="W6679" s="3" t="s">
        <v>47</v>
      </c>
      <c r="X6679" s="3" t="s">
        <v>47</v>
      </c>
      <c r="Y6679" s="3" t="s">
        <v>47</v>
      </c>
      <c r="Z6679" s="3" t="s">
        <v>47</v>
      </c>
      <c r="AA6679" s="3" t="s">
        <v>48</v>
      </c>
      <c r="AB6679" s="12" t="s">
        <v>47</v>
      </c>
      <c r="AC6679" s="3" t="s">
        <v>47</v>
      </c>
      <c r="AD6679" s="3" t="s">
        <v>47</v>
      </c>
      <c r="AE6679" s="3" t="s">
        <v>47</v>
      </c>
      <c r="AF6679" s="3" t="s">
        <v>47</v>
      </c>
      <c r="AG6679" s="3" t="s">
        <v>47</v>
      </c>
      <c r="AH6679" s="3" t="s">
        <v>47</v>
      </c>
      <c r="AI6679" s="3" t="s">
        <v>47</v>
      </c>
      <c r="AJ6679" s="3" t="s">
        <v>47</v>
      </c>
      <c r="AK6679" s="3" t="s">
        <v>47</v>
      </c>
      <c r="AL6679" s="3" t="s">
        <v>47</v>
      </c>
      <c r="AO6679" s="3" t="s">
        <v>52</v>
      </c>
      <c r="AU6679" s="3">
        <v>0</v>
      </c>
      <c r="AV6679" s="3">
        <v>15</v>
      </c>
      <c r="AW6679" s="3">
        <v>1</v>
      </c>
      <c r="AX6679" s="3">
        <v>15</v>
      </c>
      <c r="AY6679" s="3">
        <v>100</v>
      </c>
      <c r="AZ6679" s="6" t="str">
        <f t="shared" si="732"/>
        <v>3149.1</v>
      </c>
      <c r="BC6679" s="12" t="s">
        <v>17246</v>
      </c>
      <c r="BJ6679" s="12">
        <f t="shared" si="733"/>
        <v>0</v>
      </c>
      <c r="BK6679" s="12">
        <f t="shared" si="734"/>
        <v>0</v>
      </c>
      <c r="CQ6679" s="3" t="str">
        <f>CONCATENATE(baseURL!$A$1,baseURL!$B$1,baseURL!$C$1,".",C6679,".",L6679,".pkl&amp;seq=",BC6679)</f>
        <v>http://proteomics.broadinstitute.org/millscripts/viewfeed.pl?side=xl&amp;cycle=1&amp;fixedMods=iaaC&amp;file=msdataSM/iPRG2012_nd/cpick_in/iPRG2012_nd.3149.1.3.pkl&amp;seq=ALENPTRPFLALLGGAK</v>
      </c>
    </row>
    <row r="6680" spans="1:95" x14ac:dyDescent="0.2">
      <c r="A6680" s="3">
        <v>7144</v>
      </c>
      <c r="B6680" s="2" t="s">
        <v>17306</v>
      </c>
      <c r="C6680" s="2" t="s">
        <v>17297</v>
      </c>
      <c r="D6680" s="3">
        <v>16530</v>
      </c>
      <c r="E6680" s="3">
        <v>16514</v>
      </c>
      <c r="F6680" s="3">
        <v>66132</v>
      </c>
      <c r="G6680" s="3">
        <v>19662</v>
      </c>
      <c r="H6680" s="3">
        <v>58.892699999999998</v>
      </c>
      <c r="I6680" s="30">
        <v>654.34526000000005</v>
      </c>
      <c r="J6680" s="30">
        <v>654.34714029999998</v>
      </c>
      <c r="K6680" s="30">
        <v>-1.8799999999999999E-3</v>
      </c>
      <c r="L6680" s="3">
        <v>3</v>
      </c>
      <c r="M6680" s="3">
        <v>3</v>
      </c>
      <c r="N6680" s="10">
        <f t="shared" si="728"/>
        <v>1</v>
      </c>
      <c r="O6680" s="35">
        <v>3</v>
      </c>
      <c r="P6680" s="17"/>
      <c r="Q6680" s="40">
        <v>1961.0273099999999</v>
      </c>
      <c r="R6680" s="40">
        <v>654.34729000000004</v>
      </c>
      <c r="S6680" s="18">
        <f t="shared" si="729"/>
        <v>-3.1023281230226387</v>
      </c>
      <c r="T6680" s="18">
        <f t="shared" si="730"/>
        <v>-0.22877759616827095</v>
      </c>
      <c r="U6680" s="18">
        <f t="shared" si="731"/>
        <v>-0.13754164092304183</v>
      </c>
      <c r="V6680" s="30">
        <v>654.34720000000004</v>
      </c>
      <c r="W6680" s="3" t="s">
        <v>47</v>
      </c>
      <c r="X6680" s="3" t="s">
        <v>47</v>
      </c>
      <c r="Y6680" s="3" t="s">
        <v>47</v>
      </c>
      <c r="AA6680" s="3" t="s">
        <v>47</v>
      </c>
      <c r="AB6680" s="12" t="s">
        <v>47</v>
      </c>
      <c r="AC6680" s="3" t="s">
        <v>47</v>
      </c>
      <c r="AE6680" s="3" t="s">
        <v>47</v>
      </c>
      <c r="AF6680" s="3" t="s">
        <v>47</v>
      </c>
      <c r="AG6680" s="3" t="s">
        <v>47</v>
      </c>
      <c r="AH6680" s="3" t="s">
        <v>47</v>
      </c>
      <c r="AI6680" s="3" t="s">
        <v>48</v>
      </c>
      <c r="AK6680" s="3" t="s">
        <v>52</v>
      </c>
      <c r="AL6680" s="3" t="s">
        <v>52</v>
      </c>
      <c r="AO6680" s="3" t="s">
        <v>48</v>
      </c>
      <c r="AP6680" s="3" t="s">
        <v>48</v>
      </c>
      <c r="AU6680" s="3">
        <v>0</v>
      </c>
      <c r="AV6680" s="3">
        <v>10</v>
      </c>
      <c r="AW6680" s="3">
        <v>1</v>
      </c>
      <c r="AX6680" s="3">
        <v>10</v>
      </c>
      <c r="AY6680" s="3">
        <v>100</v>
      </c>
      <c r="AZ6680" s="6" t="str">
        <f t="shared" si="732"/>
        <v>3149.2</v>
      </c>
      <c r="BC6680" s="12" t="s">
        <v>17307</v>
      </c>
      <c r="BJ6680" s="12">
        <f t="shared" si="733"/>
        <v>0</v>
      </c>
      <c r="BK6680" s="12">
        <f t="shared" si="734"/>
        <v>0</v>
      </c>
      <c r="BN6680" s="3" t="s">
        <v>277</v>
      </c>
      <c r="BR6680" s="3" t="s">
        <v>277</v>
      </c>
      <c r="CQ6680" s="3" t="str">
        <f>CONCATENATE(baseURL!$A$1,baseURL!$B$1,baseURL!$C$1,".",C6680,".",L6680,".pkl&amp;seq=",BC6680,"&amp;varMods=Oxidation-M")</f>
        <v>http://proteomics.broadinstitute.org/millscripts/viewfeed.pl?side=xl&amp;cycle=1&amp;fixedMods=iaaC&amp;file=msdataSM/iPRG2012_nd/cpick_in/iPRG2012_nd.3149.2.3.pkl&amp;seq=GVmNAVNNVNNVLAAAFVK&amp;varMods=Oxidation-M</v>
      </c>
    </row>
    <row r="6681" spans="1:95" x14ac:dyDescent="0.2">
      <c r="A6681" s="3">
        <v>1111</v>
      </c>
      <c r="B6681" s="2" t="s">
        <v>17308</v>
      </c>
      <c r="C6681" s="2" t="s">
        <v>17309</v>
      </c>
      <c r="D6681" s="3">
        <v>16531</v>
      </c>
      <c r="E6681" s="3">
        <v>16515</v>
      </c>
      <c r="F6681" s="3">
        <v>66133</v>
      </c>
      <c r="G6681" s="3">
        <v>19663</v>
      </c>
      <c r="H6681" s="3">
        <v>58.896799999999999</v>
      </c>
      <c r="I6681" s="30">
        <v>661.35465999999997</v>
      </c>
      <c r="J6681" s="30">
        <v>661.020667</v>
      </c>
      <c r="K6681" s="30">
        <v>0.33399000000000001</v>
      </c>
      <c r="L6681" s="3">
        <v>5</v>
      </c>
      <c r="M6681" s="3">
        <v>3</v>
      </c>
      <c r="N6681" s="10">
        <f t="shared" si="728"/>
        <v>-1</v>
      </c>
      <c r="O6681" s="35">
        <v>3</v>
      </c>
      <c r="P6681" s="17"/>
      <c r="Q6681" s="40">
        <v>1981.0276799999999</v>
      </c>
      <c r="R6681" s="40">
        <v>661.01408000000004</v>
      </c>
      <c r="S6681" s="18">
        <f t="shared" si="729"/>
        <v>515.23864665625842</v>
      </c>
      <c r="T6681" s="18">
        <f t="shared" si="730"/>
        <v>9.9649919710752624</v>
      </c>
      <c r="U6681" s="18">
        <f t="shared" si="731"/>
        <v>9.7123498487877722</v>
      </c>
      <c r="V6681" s="30">
        <v>661.02049999999997</v>
      </c>
      <c r="W6681" s="3" t="s">
        <v>47</v>
      </c>
      <c r="X6681" s="3" t="s">
        <v>47</v>
      </c>
      <c r="AA6681" s="3" t="s">
        <v>47</v>
      </c>
      <c r="AB6681" s="12" t="s">
        <v>52</v>
      </c>
      <c r="AD6681" s="3" t="s">
        <v>65</v>
      </c>
      <c r="AL6681" s="3" t="s">
        <v>52</v>
      </c>
      <c r="AM6681" s="3" t="s">
        <v>48</v>
      </c>
      <c r="AO6681" s="3" t="s">
        <v>48</v>
      </c>
      <c r="AU6681" s="3">
        <v>1</v>
      </c>
      <c r="AV6681" s="3">
        <v>3</v>
      </c>
      <c r="AW6681" s="3">
        <v>2</v>
      </c>
      <c r="AX6681" s="3">
        <v>2</v>
      </c>
      <c r="AY6681" s="3">
        <v>66.67</v>
      </c>
      <c r="AZ6681" s="6" t="str">
        <f t="shared" si="732"/>
        <v>3149.3</v>
      </c>
      <c r="BC6681" s="12" t="s">
        <v>17310</v>
      </c>
      <c r="BJ6681" s="12">
        <f t="shared" si="733"/>
        <v>0</v>
      </c>
      <c r="BK6681" s="12">
        <f t="shared" si="734"/>
        <v>0</v>
      </c>
      <c r="BP6681" s="3" t="s">
        <v>54</v>
      </c>
      <c r="BR6681" s="3" t="s">
        <v>54</v>
      </c>
      <c r="BS6681" s="3" t="s">
        <v>17311</v>
      </c>
      <c r="BZ6681" s="3" t="s">
        <v>17312</v>
      </c>
      <c r="CQ6681" s="3" t="str">
        <f>CONCATENATE(baseURL!$A$1,baseURL!$B$1,baseURL!$C$1,".",C6681,".",L6681,".pkl&amp;seq=",BC6681,"&amp;varMods=Deamidated-N")</f>
        <v>http://proteomics.broadinstitute.org/millscripts/viewfeed.pl?side=xl&amp;cycle=1&amp;fixedMods=iaaC&amp;file=msdataSM/iPRG2012_nd/cpick_in/iPRG2012_nd.3149.3.5.pkl&amp;seq=YLAAYLLLnAAGNTPDATK&amp;varMods=Deamidated-N</v>
      </c>
    </row>
    <row r="6682" spans="1:95" x14ac:dyDescent="0.2">
      <c r="A6682" s="3">
        <v>4198</v>
      </c>
      <c r="B6682" s="2" t="s">
        <v>17313</v>
      </c>
      <c r="C6682" s="2" t="s">
        <v>17304</v>
      </c>
      <c r="D6682" s="3">
        <v>16534</v>
      </c>
      <c r="E6682" s="3">
        <v>16518</v>
      </c>
      <c r="F6682" s="3">
        <v>66153</v>
      </c>
      <c r="G6682" s="3">
        <v>19667</v>
      </c>
      <c r="H6682" s="3">
        <v>58.918900000000001</v>
      </c>
      <c r="I6682" s="30">
        <v>660.68888000000004</v>
      </c>
      <c r="J6682" s="30">
        <v>660.68591760000004</v>
      </c>
      <c r="K6682" s="30">
        <v>2.96E-3</v>
      </c>
      <c r="L6682" s="3">
        <v>3</v>
      </c>
      <c r="M6682" s="3">
        <v>3</v>
      </c>
      <c r="N6682" s="10">
        <f t="shared" si="728"/>
        <v>1</v>
      </c>
      <c r="O6682" s="35">
        <v>3</v>
      </c>
      <c r="P6682" s="17"/>
      <c r="Q6682" s="40">
        <v>1980.04367</v>
      </c>
      <c r="R6682" s="40">
        <v>660.68606999999997</v>
      </c>
      <c r="S6682" s="18">
        <f t="shared" si="729"/>
        <v>4.2531546034680323</v>
      </c>
      <c r="T6682" s="18">
        <f t="shared" si="730"/>
        <v>-0.23066931006060132</v>
      </c>
      <c r="U6682" s="18">
        <f t="shared" si="731"/>
        <v>-0.2573082856515177</v>
      </c>
      <c r="V6682" s="30">
        <v>660.68589999999995</v>
      </c>
      <c r="W6682" s="3" t="s">
        <v>47</v>
      </c>
      <c r="X6682" s="3" t="s">
        <v>47</v>
      </c>
      <c r="Y6682" s="3" t="s">
        <v>47</v>
      </c>
      <c r="Z6682" s="3" t="s">
        <v>47</v>
      </c>
      <c r="AA6682" s="3" t="s">
        <v>65</v>
      </c>
      <c r="AB6682" s="12" t="s">
        <v>47</v>
      </c>
      <c r="AC6682" s="3" t="s">
        <v>47</v>
      </c>
      <c r="AD6682" s="3" t="s">
        <v>47</v>
      </c>
      <c r="AE6682" s="3" t="s">
        <v>47</v>
      </c>
      <c r="AF6682" s="3" t="s">
        <v>47</v>
      </c>
      <c r="AG6682" s="3" t="s">
        <v>47</v>
      </c>
      <c r="AH6682" s="3" t="s">
        <v>47</v>
      </c>
      <c r="AI6682" s="3" t="s">
        <v>47</v>
      </c>
      <c r="AJ6682" s="3" t="s">
        <v>47</v>
      </c>
      <c r="AK6682" s="3" t="s">
        <v>47</v>
      </c>
      <c r="AL6682" s="3" t="s">
        <v>47</v>
      </c>
      <c r="AM6682" s="3" t="s">
        <v>47</v>
      </c>
      <c r="AN6682" s="3" t="s">
        <v>47</v>
      </c>
      <c r="AU6682" s="3">
        <v>1</v>
      </c>
      <c r="AV6682" s="3">
        <v>17</v>
      </c>
      <c r="AW6682" s="3">
        <v>1</v>
      </c>
      <c r="AX6682" s="3">
        <v>17</v>
      </c>
      <c r="AY6682" s="3">
        <v>100</v>
      </c>
      <c r="AZ6682" s="6" t="str">
        <f t="shared" si="732"/>
        <v>3150.2</v>
      </c>
      <c r="BC6682" s="12" t="s">
        <v>17314</v>
      </c>
      <c r="BJ6682" s="12">
        <f t="shared" si="733"/>
        <v>0</v>
      </c>
      <c r="BK6682" s="12">
        <f t="shared" si="734"/>
        <v>0</v>
      </c>
      <c r="BW6682" s="3" t="s">
        <v>17315</v>
      </c>
      <c r="CQ6682" s="3" t="str">
        <f>CONCATENATE(baseURL!$A$1,baseURL!$B$1,baseURL!$C$1,".",C6682,".",L6682,".pkl&amp;seq=",BC6682)</f>
        <v>http://proteomics.broadinstitute.org/millscripts/viewfeed.pl?side=xl&amp;cycle=1&amp;fixedMods=iaaC&amp;file=msdataSM/iPRG2012_nd/cpick_in/iPRG2012_nd.3150.2.3.pkl&amp;seq=YLAAYLLLNAAGNTPDATK</v>
      </c>
    </row>
    <row r="6683" spans="1:95" x14ac:dyDescent="0.2">
      <c r="A6683" s="3">
        <v>5235</v>
      </c>
      <c r="B6683" s="2" t="s">
        <v>17316</v>
      </c>
      <c r="C6683" s="2" t="s">
        <v>17306</v>
      </c>
      <c r="D6683" s="3">
        <v>16535</v>
      </c>
      <c r="E6683" s="3">
        <v>16519</v>
      </c>
      <c r="F6683" s="3">
        <v>66154</v>
      </c>
      <c r="G6683" s="3">
        <v>19668</v>
      </c>
      <c r="H6683" s="3">
        <v>58.924700000000001</v>
      </c>
      <c r="I6683" s="30">
        <v>718.71897000000001</v>
      </c>
      <c r="J6683" s="30">
        <v>718.72092950000001</v>
      </c>
      <c r="K6683" s="30">
        <v>-1.9599999999999999E-3</v>
      </c>
      <c r="L6683" s="3">
        <v>3</v>
      </c>
      <c r="M6683" s="3">
        <v>3</v>
      </c>
      <c r="N6683" s="10">
        <f t="shared" si="728"/>
        <v>1</v>
      </c>
      <c r="O6683" s="35">
        <v>3</v>
      </c>
      <c r="P6683" s="17"/>
      <c r="Q6683" s="40">
        <v>2154.1488199999999</v>
      </c>
      <c r="R6683" s="40">
        <v>718.72112000000004</v>
      </c>
      <c r="S6683" s="18">
        <f t="shared" si="729"/>
        <v>-2.9914245459055659</v>
      </c>
      <c r="T6683" s="18">
        <f t="shared" si="730"/>
        <v>-0.26505412840883885</v>
      </c>
      <c r="U6683" s="18">
        <f t="shared" si="731"/>
        <v>-0.44523528122825373</v>
      </c>
      <c r="V6683" s="30">
        <v>718.72080000000005</v>
      </c>
      <c r="W6683" s="3" t="s">
        <v>47</v>
      </c>
      <c r="X6683" s="3" t="s">
        <v>47</v>
      </c>
      <c r="Y6683" s="3" t="s">
        <v>47</v>
      </c>
      <c r="Z6683" s="3" t="s">
        <v>47</v>
      </c>
      <c r="AA6683" s="3" t="s">
        <v>47</v>
      </c>
      <c r="AB6683" s="12" t="s">
        <v>47</v>
      </c>
      <c r="AC6683" s="3" t="s">
        <v>47</v>
      </c>
      <c r="AD6683" s="3" t="s">
        <v>47</v>
      </c>
      <c r="AE6683" s="3" t="s">
        <v>47</v>
      </c>
      <c r="AF6683" s="3" t="s">
        <v>47</v>
      </c>
      <c r="AG6683" s="3" t="s">
        <v>47</v>
      </c>
      <c r="AH6683" s="3" t="s">
        <v>47</v>
      </c>
      <c r="AI6683" s="3" t="s">
        <v>47</v>
      </c>
      <c r="AJ6683" s="3" t="s">
        <v>47</v>
      </c>
      <c r="AK6683" s="3" t="s">
        <v>47</v>
      </c>
      <c r="AL6683" s="3" t="s">
        <v>47</v>
      </c>
      <c r="AM6683" s="3" t="s">
        <v>47</v>
      </c>
      <c r="AN6683" s="3" t="s">
        <v>47</v>
      </c>
      <c r="AU6683" s="3">
        <v>0</v>
      </c>
      <c r="AV6683" s="3">
        <v>18</v>
      </c>
      <c r="AW6683" s="3">
        <v>1</v>
      </c>
      <c r="AX6683" s="3">
        <v>18</v>
      </c>
      <c r="AY6683" s="3">
        <v>100</v>
      </c>
      <c r="AZ6683" s="6" t="str">
        <f t="shared" si="732"/>
        <v>3150.3</v>
      </c>
      <c r="BC6683" s="12" t="s">
        <v>17317</v>
      </c>
      <c r="BJ6683" s="12">
        <f t="shared" si="733"/>
        <v>0</v>
      </c>
      <c r="BK6683" s="12">
        <f t="shared" si="734"/>
        <v>0</v>
      </c>
      <c r="CQ6683" s="3" t="str">
        <f>CONCATENATE(baseURL!$A$1,baseURL!$B$1,baseURL!$C$1,".",C6683,".",L6683,".pkl&amp;seq=",BC6683)</f>
        <v>http://proteomics.broadinstitute.org/millscripts/viewfeed.pl?side=xl&amp;cycle=1&amp;fixedMods=iaaC&amp;file=msdataSM/iPRG2012_nd/cpick_in/iPRG2012_nd.3150.3.3.pkl&amp;seq=GMSVPQGQKQGGVLLAWLER</v>
      </c>
    </row>
    <row r="6684" spans="1:95" x14ac:dyDescent="0.2">
      <c r="A6684" s="3">
        <v>6810</v>
      </c>
      <c r="B6684" s="2" t="s">
        <v>17318</v>
      </c>
      <c r="C6684" s="2" t="s">
        <v>17319</v>
      </c>
      <c r="D6684" s="3">
        <v>16537</v>
      </c>
      <c r="E6684" s="3">
        <v>16521</v>
      </c>
      <c r="F6684" s="3">
        <v>66174</v>
      </c>
      <c r="G6684" s="3">
        <v>19671</v>
      </c>
      <c r="H6684" s="3">
        <v>58.935200000000002</v>
      </c>
      <c r="I6684" s="30">
        <v>657.15668000000005</v>
      </c>
      <c r="J6684" s="30">
        <v>657.15289199999995</v>
      </c>
      <c r="K6684" s="30">
        <v>3.79E-3</v>
      </c>
      <c r="L6684" s="3">
        <v>5</v>
      </c>
      <c r="M6684" s="3">
        <v>5</v>
      </c>
      <c r="N6684" s="10">
        <f t="shared" si="728"/>
        <v>1</v>
      </c>
      <c r="O6684" s="35">
        <v>5</v>
      </c>
      <c r="P6684" s="17"/>
      <c r="Q6684" s="40">
        <v>3281.7310699999998</v>
      </c>
      <c r="R6684" s="40">
        <v>657.15204000000006</v>
      </c>
      <c r="S6684" s="18">
        <f t="shared" si="729"/>
        <v>7.060770898611028</v>
      </c>
      <c r="T6684" s="18">
        <f t="shared" si="730"/>
        <v>1.2965036217421919</v>
      </c>
      <c r="U6684" s="18">
        <f t="shared" si="731"/>
        <v>1.1565055780701432</v>
      </c>
      <c r="V6684" s="30">
        <v>657.15279999999996</v>
      </c>
      <c r="W6684" s="3" t="s">
        <v>47</v>
      </c>
      <c r="X6684" s="3" t="s">
        <v>47</v>
      </c>
      <c r="Y6684" s="3" t="s">
        <v>47</v>
      </c>
      <c r="Z6684" s="3" t="s">
        <v>47</v>
      </c>
      <c r="AA6684" s="3" t="s">
        <v>47</v>
      </c>
      <c r="AB6684" s="12" t="s">
        <v>47</v>
      </c>
      <c r="AC6684" s="3" t="s">
        <v>47</v>
      </c>
      <c r="AD6684" s="3" t="s">
        <v>47</v>
      </c>
      <c r="AE6684" s="3" t="s">
        <v>47</v>
      </c>
      <c r="AF6684" s="3" t="s">
        <v>48</v>
      </c>
      <c r="AG6684" s="3" t="s">
        <v>48</v>
      </c>
      <c r="AK6684" s="3" t="s">
        <v>47</v>
      </c>
      <c r="AL6684" s="3" t="s">
        <v>47</v>
      </c>
      <c r="AU6684" s="3">
        <v>0</v>
      </c>
      <c r="AV6684" s="3">
        <v>11</v>
      </c>
      <c r="AW6684" s="3">
        <v>1</v>
      </c>
      <c r="AX6684" s="3">
        <v>11</v>
      </c>
      <c r="AY6684" s="3">
        <v>100</v>
      </c>
      <c r="AZ6684" s="6" t="str">
        <f t="shared" si="732"/>
        <v>3151.2</v>
      </c>
      <c r="BC6684" s="12" t="s">
        <v>17284</v>
      </c>
      <c r="BJ6684" s="12">
        <f t="shared" si="733"/>
        <v>0</v>
      </c>
      <c r="BK6684" s="12">
        <f t="shared" si="734"/>
        <v>0</v>
      </c>
      <c r="CQ6684" s="3" t="str">
        <f>CONCATENATE(baseURL!$A$1,baseURL!$B$1,baseURL!$C$1,".",C6684,".",L6684,".pkl&amp;seq=",BC6684)</f>
        <v>http://proteomics.broadinstitute.org/millscripts/viewfeed.pl?side=xl&amp;cycle=1&amp;fixedMods=iaaC&amp;file=msdataSM/iPRG2012_nd/cpick_in/iPRG2012_nd.3151.2.5.pkl&amp;seq=ALMPLLEGHDVLAQAQSGTGKTGTFSLAALQR</v>
      </c>
    </row>
    <row r="6685" spans="1:95" x14ac:dyDescent="0.2">
      <c r="A6685" s="3">
        <v>1045</v>
      </c>
      <c r="B6685" s="2" t="s">
        <v>17320</v>
      </c>
      <c r="C6685" s="2" t="s">
        <v>17313</v>
      </c>
      <c r="D6685" s="3">
        <v>16538</v>
      </c>
      <c r="E6685" s="3">
        <v>16522</v>
      </c>
      <c r="F6685" s="3">
        <v>66175</v>
      </c>
      <c r="G6685" s="3">
        <v>19672</v>
      </c>
      <c r="H6685" s="3">
        <v>58.936900000000001</v>
      </c>
      <c r="I6685" s="30">
        <v>704.35550000000001</v>
      </c>
      <c r="J6685" s="30">
        <v>704.72610659999998</v>
      </c>
      <c r="K6685" s="30">
        <v>-0.37060999999999999</v>
      </c>
      <c r="L6685" s="3">
        <v>3</v>
      </c>
      <c r="M6685" s="3">
        <v>3</v>
      </c>
      <c r="N6685" s="10">
        <f t="shared" si="728"/>
        <v>1</v>
      </c>
      <c r="O6685" s="35">
        <v>3</v>
      </c>
      <c r="P6685" s="17"/>
      <c r="Q6685" s="40">
        <v>2112.1659100000002</v>
      </c>
      <c r="R6685" s="40">
        <v>704.72681999999998</v>
      </c>
      <c r="S6685" s="18">
        <f t="shared" si="729"/>
        <v>-526.89920329691552</v>
      </c>
      <c r="T6685" s="18">
        <f t="shared" si="730"/>
        <v>-1.0123071518621787</v>
      </c>
      <c r="U6685" s="18">
        <f t="shared" si="731"/>
        <v>-0.8797735270331648</v>
      </c>
      <c r="V6685" s="30">
        <v>704.72619999999995</v>
      </c>
      <c r="W6685" s="3" t="s">
        <v>47</v>
      </c>
      <c r="Y6685" s="3" t="s">
        <v>65</v>
      </c>
      <c r="AA6685" s="3" t="s">
        <v>47</v>
      </c>
      <c r="AB6685" s="12" t="s">
        <v>47</v>
      </c>
      <c r="AC6685" s="3" t="s">
        <v>47</v>
      </c>
      <c r="AE6685" s="3" t="s">
        <v>47</v>
      </c>
      <c r="AF6685" s="3" t="s">
        <v>47</v>
      </c>
      <c r="AG6685" s="3" t="s">
        <v>52</v>
      </c>
      <c r="AH6685" s="3" t="s">
        <v>47</v>
      </c>
      <c r="AI6685" s="3" t="s">
        <v>47</v>
      </c>
      <c r="AK6685" s="3" t="s">
        <v>47</v>
      </c>
      <c r="AL6685" s="3" t="s">
        <v>48</v>
      </c>
      <c r="AU6685" s="3">
        <v>1</v>
      </c>
      <c r="AV6685" s="3">
        <v>9</v>
      </c>
      <c r="AW6685" s="3">
        <v>1</v>
      </c>
      <c r="AX6685" s="3">
        <v>9</v>
      </c>
      <c r="AY6685" s="3">
        <v>100</v>
      </c>
      <c r="AZ6685" s="6" t="str">
        <f t="shared" si="732"/>
        <v>3151.3</v>
      </c>
      <c r="BC6685" s="12" t="s">
        <v>17321</v>
      </c>
      <c r="BJ6685" s="12">
        <f t="shared" si="733"/>
        <v>0</v>
      </c>
      <c r="BK6685" s="12">
        <f t="shared" si="734"/>
        <v>0</v>
      </c>
      <c r="BU6685" s="3" t="s">
        <v>17322</v>
      </c>
      <c r="CQ6685" s="3" t="str">
        <f>CONCATENATE(baseURL!$A$1,baseURL!$B$1,baseURL!$C$1,".",C6685,".",L6685,".pkl&amp;seq=",BC6685)</f>
        <v>http://proteomics.broadinstitute.org/millscripts/viewfeed.pl?side=xl&amp;cycle=1&amp;fixedMods=iaaC&amp;file=msdataSM/iPRG2012_nd/cpick_in/iPRG2012_nd.3151.3.3.pkl&amp;seq=KLSSLQDLLPALELSNQSR</v>
      </c>
    </row>
    <row r="6686" spans="1:95" x14ac:dyDescent="0.2">
      <c r="A6686" s="3">
        <v>1643</v>
      </c>
      <c r="B6686" s="2" t="s">
        <v>17323</v>
      </c>
      <c r="C6686" s="2" t="s">
        <v>17316</v>
      </c>
      <c r="D6686" s="3">
        <v>16539</v>
      </c>
      <c r="E6686" s="3">
        <v>16523</v>
      </c>
      <c r="F6686" s="3">
        <v>66176</v>
      </c>
      <c r="G6686" s="3">
        <v>19673</v>
      </c>
      <c r="H6686" s="3">
        <v>58.938499999999998</v>
      </c>
      <c r="I6686" s="30">
        <v>794.40998000000002</v>
      </c>
      <c r="J6686" s="30">
        <v>794.40705530000002</v>
      </c>
      <c r="K6686" s="30">
        <v>2.9199999999999999E-3</v>
      </c>
      <c r="L6686" s="3">
        <v>4</v>
      </c>
      <c r="M6686" s="3">
        <v>4</v>
      </c>
      <c r="N6686" s="10">
        <f t="shared" si="728"/>
        <v>1</v>
      </c>
      <c r="O6686" s="35">
        <v>4</v>
      </c>
      <c r="P6686" s="17"/>
      <c r="Q6686" s="40">
        <v>3174.59872</v>
      </c>
      <c r="R6686" s="40">
        <v>794.40513999999996</v>
      </c>
      <c r="S6686" s="18">
        <f t="shared" si="729"/>
        <v>6.0926091188915938</v>
      </c>
      <c r="T6686" s="18">
        <f t="shared" si="730"/>
        <v>2.4109864143933346</v>
      </c>
      <c r="U6686" s="18">
        <f t="shared" si="731"/>
        <v>2.3413745788185594</v>
      </c>
      <c r="V6686" s="30">
        <v>794.40700000000004</v>
      </c>
      <c r="X6686" s="3" t="s">
        <v>47</v>
      </c>
      <c r="Y6686" s="3" t="s">
        <v>47</v>
      </c>
      <c r="Z6686" s="3" t="s">
        <v>52</v>
      </c>
      <c r="AA6686" s="3" t="s">
        <v>47</v>
      </c>
      <c r="AB6686" s="12" t="s">
        <v>48</v>
      </c>
      <c r="AC6686" s="3" t="s">
        <v>48</v>
      </c>
      <c r="AD6686" s="3" t="s">
        <v>47</v>
      </c>
      <c r="AG6686" s="3" t="s">
        <v>52</v>
      </c>
      <c r="AK6686" s="3" t="s">
        <v>52</v>
      </c>
      <c r="AL6686" s="3" t="s">
        <v>52</v>
      </c>
      <c r="AP6686" s="3" t="s">
        <v>52</v>
      </c>
      <c r="AU6686" s="3">
        <v>0</v>
      </c>
      <c r="AV6686" s="3">
        <v>4</v>
      </c>
      <c r="AW6686" s="3">
        <v>1</v>
      </c>
      <c r="AX6686" s="3">
        <v>4</v>
      </c>
      <c r="AY6686" s="3">
        <v>100</v>
      </c>
      <c r="AZ6686" s="6" t="str">
        <f t="shared" si="732"/>
        <v>3151.4</v>
      </c>
      <c r="BC6686" s="12" t="s">
        <v>17292</v>
      </c>
      <c r="BJ6686" s="12">
        <f t="shared" si="733"/>
        <v>0</v>
      </c>
      <c r="BK6686" s="12">
        <f t="shared" si="734"/>
        <v>0</v>
      </c>
      <c r="CQ6686" s="3" t="str">
        <f>CONCATENATE(baseURL!$A$1,baseURL!$B$1,baseURL!$C$1,".",C6686,".",L6686,".pkl&amp;seq=",BC6686)</f>
        <v>http://proteomics.broadinstitute.org/millscripts/viewfeed.pl?side=xl&amp;cycle=1&amp;fixedMods=iaaC&amp;file=msdataSM/iPRG2012_nd/cpick_in/iPRG2012_nd.3151.4.4.pkl&amp;seq=LLTSGAQSLVSKPVSEGDPEMFDLLQQER</v>
      </c>
    </row>
    <row r="6687" spans="1:95" x14ac:dyDescent="0.2">
      <c r="A6687" s="3">
        <v>3767</v>
      </c>
      <c r="B6687" s="2" t="s">
        <v>17324</v>
      </c>
      <c r="C6687" s="2" t="s">
        <v>17325</v>
      </c>
      <c r="D6687" s="3">
        <v>16542</v>
      </c>
      <c r="E6687" s="3">
        <v>16526</v>
      </c>
      <c r="F6687" s="3">
        <v>66179</v>
      </c>
      <c r="G6687" s="3">
        <v>19676</v>
      </c>
      <c r="H6687" s="3">
        <v>58.946100000000001</v>
      </c>
      <c r="I6687" s="30">
        <v>864.44457</v>
      </c>
      <c r="J6687" s="30">
        <v>864.44343300000003</v>
      </c>
      <c r="K6687" s="30">
        <v>1.14E-3</v>
      </c>
      <c r="L6687" s="3">
        <v>0</v>
      </c>
      <c r="M6687" s="3">
        <v>4</v>
      </c>
      <c r="N6687" s="10">
        <f t="shared" si="728"/>
        <v>1</v>
      </c>
      <c r="O6687" s="35">
        <v>4</v>
      </c>
      <c r="P6687" s="17"/>
      <c r="Q6687" s="40">
        <v>3454.7488899999998</v>
      </c>
      <c r="R6687" s="40">
        <v>864.44268</v>
      </c>
      <c r="S6687" s="18">
        <f t="shared" si="729"/>
        <v>2.1863797840280816</v>
      </c>
      <c r="T6687" s="18">
        <f t="shared" si="730"/>
        <v>0.87108146954467125</v>
      </c>
      <c r="U6687" s="18">
        <f t="shared" si="731"/>
        <v>0.83290658439165011</v>
      </c>
      <c r="V6687" s="30">
        <v>864.4434</v>
      </c>
      <c r="W6687" s="3" t="s">
        <v>47</v>
      </c>
      <c r="X6687" s="3" t="s">
        <v>47</v>
      </c>
      <c r="Y6687" s="3" t="s">
        <v>47</v>
      </c>
      <c r="Z6687" s="3" t="s">
        <v>47</v>
      </c>
      <c r="AA6687" s="3" t="s">
        <v>48</v>
      </c>
      <c r="AB6687" s="12" t="s">
        <v>47</v>
      </c>
      <c r="AC6687" s="3" t="s">
        <v>47</v>
      </c>
      <c r="AE6687" s="3" t="s">
        <v>47</v>
      </c>
      <c r="AF6687" s="3" t="s">
        <v>47</v>
      </c>
      <c r="AI6687" s="3" t="s">
        <v>47</v>
      </c>
      <c r="AK6687" s="3" t="s">
        <v>65</v>
      </c>
      <c r="AL6687" s="3" t="s">
        <v>47</v>
      </c>
      <c r="AU6687" s="3">
        <v>1</v>
      </c>
      <c r="AV6687" s="3">
        <v>10</v>
      </c>
      <c r="AW6687" s="3">
        <v>1</v>
      </c>
      <c r="AX6687" s="3">
        <v>10</v>
      </c>
      <c r="AY6687" s="3">
        <v>100</v>
      </c>
      <c r="AZ6687" s="6" t="str">
        <f t="shared" si="732"/>
        <v>3151.7</v>
      </c>
      <c r="BC6687" s="12" t="s">
        <v>17326</v>
      </c>
      <c r="BJ6687" s="12">
        <f t="shared" si="733"/>
        <v>0</v>
      </c>
      <c r="BK6687" s="12">
        <f t="shared" si="734"/>
        <v>0</v>
      </c>
      <c r="CG6687" s="3" t="s">
        <v>17327</v>
      </c>
      <c r="CQ6687" s="3" t="str">
        <f>CONCATENATE(baseURL!$A$1,baseURL!$B$1,baseURL!$C$1,".",C6687,".",L6687,".pkl&amp;seq=",BC6687)</f>
        <v>http://proteomics.broadinstitute.org/millscripts/viewfeed.pl?side=xl&amp;cycle=1&amp;fixedMods=iaaC&amp;file=msdataSM/iPRG2012_nd/cpick_in/iPRG2012_nd.3151.7.0.pkl&amp;seq=NSTLPTKKSEVFSTYADNQPGVLLQVFEGER</v>
      </c>
    </row>
    <row r="6688" spans="1:95" x14ac:dyDescent="0.2">
      <c r="A6688" s="3">
        <v>1024</v>
      </c>
      <c r="B6688" s="2" t="s">
        <v>17328</v>
      </c>
      <c r="C6688" s="2" t="s">
        <v>17329</v>
      </c>
      <c r="D6688" s="3">
        <v>16543</v>
      </c>
      <c r="E6688" s="3">
        <v>16527</v>
      </c>
      <c r="F6688" s="3">
        <v>66180</v>
      </c>
      <c r="G6688" s="3">
        <v>19677</v>
      </c>
      <c r="H6688" s="3">
        <v>58.948500000000003</v>
      </c>
      <c r="I6688" s="30">
        <v>985.49710000000005</v>
      </c>
      <c r="J6688" s="30">
        <v>985.49771280000004</v>
      </c>
      <c r="K6688" s="30">
        <v>-6.0999999999999997E-4</v>
      </c>
      <c r="L6688" s="3">
        <v>3</v>
      </c>
      <c r="M6688" s="3">
        <v>3</v>
      </c>
      <c r="N6688" s="10">
        <f t="shared" si="728"/>
        <v>1</v>
      </c>
      <c r="O6688" s="35">
        <v>3</v>
      </c>
      <c r="P6688" s="17"/>
      <c r="Q6688" s="40">
        <v>2954.47417</v>
      </c>
      <c r="R6688" s="40">
        <v>985.49623999999994</v>
      </c>
      <c r="S6688" s="18">
        <f t="shared" si="729"/>
        <v>0.87265680496401032</v>
      </c>
      <c r="T6688" s="18">
        <f t="shared" si="730"/>
        <v>1.4944755142865034</v>
      </c>
      <c r="U6688" s="18">
        <f t="shared" si="731"/>
        <v>1.2785436908435464</v>
      </c>
      <c r="V6688" s="30">
        <v>985.49749999999995</v>
      </c>
      <c r="W6688" s="3" t="s">
        <v>47</v>
      </c>
      <c r="Y6688" s="3" t="s">
        <v>48</v>
      </c>
      <c r="Z6688" s="3" t="s">
        <v>47</v>
      </c>
      <c r="AA6688" s="3" t="s">
        <v>47</v>
      </c>
      <c r="AB6688" s="12" t="s">
        <v>47</v>
      </c>
      <c r="AC6688" s="3" t="s">
        <v>47</v>
      </c>
      <c r="AE6688" s="3" t="s">
        <v>48</v>
      </c>
      <c r="AG6688" s="3" t="s">
        <v>52</v>
      </c>
      <c r="AI6688" s="3" t="s">
        <v>52</v>
      </c>
      <c r="AJ6688" s="3" t="s">
        <v>48</v>
      </c>
      <c r="AL6688" s="3" t="s">
        <v>52</v>
      </c>
      <c r="AO6688" s="3" t="s">
        <v>48</v>
      </c>
      <c r="AU6688" s="3">
        <v>0</v>
      </c>
      <c r="AV6688" s="3">
        <v>5</v>
      </c>
      <c r="AW6688" s="3">
        <v>3</v>
      </c>
      <c r="AX6688" s="3">
        <v>3</v>
      </c>
      <c r="AY6688" s="3">
        <v>60</v>
      </c>
      <c r="AZ6688" s="6" t="str">
        <f t="shared" si="732"/>
        <v>3151.8</v>
      </c>
      <c r="BC6688" s="12" t="s">
        <v>17330</v>
      </c>
      <c r="BJ6688" s="12">
        <f t="shared" si="733"/>
        <v>0</v>
      </c>
      <c r="BK6688" s="12">
        <f t="shared" si="734"/>
        <v>0</v>
      </c>
      <c r="BO6688" s="3" t="s">
        <v>54</v>
      </c>
      <c r="BR6688" s="3" t="s">
        <v>54</v>
      </c>
      <c r="BW6688" s="3" t="s">
        <v>17331</v>
      </c>
      <c r="BX6688" s="3" t="s">
        <v>17332</v>
      </c>
      <c r="CQ6688" s="3" t="str">
        <f>CONCATENATE(baseURL!$A$1,baseURL!$B$1,baseURL!$C$1,".",C6688,".",L6688,".pkl&amp;seq=",BC6688,"&amp;varMods=Deamidated-Q")</f>
        <v>http://proteomics.broadinstitute.org/millscripts/viewfeed.pl?side=xl&amp;cycle=1&amp;fixedMods=iaaC&amp;file=msdataSM/iPRG2012_nd/cpick_in/iPRG2012_nd.3151.8.3.pkl&amp;seq=DGKAPEAEqVLSAAATFPLAQPATDVEAR&amp;varMods=Deamidated-Q</v>
      </c>
    </row>
    <row r="6689" spans="1:95" x14ac:dyDescent="0.2">
      <c r="A6689" s="3">
        <v>2065</v>
      </c>
      <c r="B6689" s="2" t="s">
        <v>17333</v>
      </c>
      <c r="C6689" s="2" t="s">
        <v>17318</v>
      </c>
      <c r="D6689" s="3">
        <v>16546</v>
      </c>
      <c r="E6689" s="3">
        <v>16530</v>
      </c>
      <c r="F6689" s="3">
        <v>66196</v>
      </c>
      <c r="G6689" s="3">
        <v>19681</v>
      </c>
      <c r="H6689" s="3">
        <v>58.968200000000003</v>
      </c>
      <c r="I6689" s="30">
        <v>682.69718999999998</v>
      </c>
      <c r="J6689" s="30">
        <v>682.69779540000002</v>
      </c>
      <c r="K6689" s="30">
        <v>-6.0999999999999997E-4</v>
      </c>
      <c r="L6689" s="3">
        <v>3</v>
      </c>
      <c r="M6689" s="3">
        <v>3</v>
      </c>
      <c r="N6689" s="10">
        <f t="shared" si="728"/>
        <v>1</v>
      </c>
      <c r="O6689" s="35">
        <v>3</v>
      </c>
      <c r="P6689" s="17"/>
      <c r="Q6689" s="40">
        <v>2046.0793900000001</v>
      </c>
      <c r="R6689" s="40">
        <v>682.69798000000003</v>
      </c>
      <c r="S6689" s="18">
        <f t="shared" si="729"/>
        <v>-1.1571734840226198</v>
      </c>
      <c r="T6689" s="18">
        <f t="shared" si="730"/>
        <v>-0.27039775335414717</v>
      </c>
      <c r="U6689" s="18">
        <f t="shared" si="731"/>
        <v>-0.26365978115284744</v>
      </c>
      <c r="V6689" s="30">
        <v>682.69780000000003</v>
      </c>
      <c r="W6689" s="3" t="s">
        <v>47</v>
      </c>
      <c r="X6689" s="3" t="s">
        <v>47</v>
      </c>
      <c r="Y6689" s="3" t="s">
        <v>47</v>
      </c>
      <c r="Z6689" s="3" t="s">
        <v>47</v>
      </c>
      <c r="AA6689" s="3" t="s">
        <v>48</v>
      </c>
      <c r="AB6689" s="12" t="s">
        <v>47</v>
      </c>
      <c r="AC6689" s="3" t="s">
        <v>47</v>
      </c>
      <c r="AD6689" s="3" t="s">
        <v>47</v>
      </c>
      <c r="AE6689" s="3" t="s">
        <v>47</v>
      </c>
      <c r="AG6689" s="3" t="s">
        <v>47</v>
      </c>
      <c r="AH6689" s="3" t="s">
        <v>47</v>
      </c>
      <c r="AI6689" s="3" t="s">
        <v>47</v>
      </c>
      <c r="AJ6689" s="3" t="s">
        <v>47</v>
      </c>
      <c r="AK6689" s="3" t="s">
        <v>52</v>
      </c>
      <c r="AL6689" s="3" t="s">
        <v>52</v>
      </c>
      <c r="AM6689" s="3" t="s">
        <v>47</v>
      </c>
      <c r="AO6689" s="3" t="s">
        <v>47</v>
      </c>
      <c r="AQ6689" s="3" t="s">
        <v>47</v>
      </c>
      <c r="AU6689" s="3">
        <v>0</v>
      </c>
      <c r="AV6689" s="3">
        <v>15</v>
      </c>
      <c r="AW6689" s="3">
        <v>3</v>
      </c>
      <c r="AX6689" s="3">
        <v>9</v>
      </c>
      <c r="AY6689" s="3">
        <v>60</v>
      </c>
      <c r="AZ6689" s="6" t="str">
        <f t="shared" si="732"/>
        <v>3152.3</v>
      </c>
      <c r="BC6689" s="12" t="s">
        <v>17063</v>
      </c>
      <c r="BJ6689" s="12">
        <f t="shared" si="733"/>
        <v>0</v>
      </c>
      <c r="BK6689" s="12">
        <f t="shared" si="734"/>
        <v>0</v>
      </c>
      <c r="BO6689" s="3" t="s">
        <v>54</v>
      </c>
      <c r="BP6689" s="3" t="s">
        <v>54</v>
      </c>
      <c r="BR6689" s="3" t="s">
        <v>54</v>
      </c>
      <c r="BT6689" s="3" t="s">
        <v>17064</v>
      </c>
      <c r="BU6689" s="3" t="s">
        <v>17064</v>
      </c>
      <c r="BX6689" s="3" t="s">
        <v>17334</v>
      </c>
      <c r="CE6689" s="3" t="s">
        <v>17064</v>
      </c>
      <c r="CF6689" s="3" t="s">
        <v>17064</v>
      </c>
      <c r="CM6689" s="3" t="s">
        <v>17064</v>
      </c>
      <c r="CQ6689" s="3" t="str">
        <f>CONCATENATE(baseURL!$A$1,baseURL!$B$1,baseURL!$C$1,".",C6689,".",L6689,".pkl&amp;seq=",BC6689,"&amp;varMods=Deamidated-Q+Deamidated-N")</f>
        <v>http://proteomics.broadinstitute.org/millscripts/viewfeed.pl?side=xl&amp;cycle=1&amp;fixedMods=iaaC&amp;file=msdataSM/iPRG2012_nd/cpick_in/iPRG2012_nd.3152.3.3.pkl&amp;seq=VFDEFKPLVEEPqNLLK&amp;varMods=Deamidated-Q+Deamidated-N</v>
      </c>
    </row>
    <row r="6690" spans="1:95" x14ac:dyDescent="0.2">
      <c r="A6690" s="3">
        <v>1190</v>
      </c>
      <c r="B6690" s="2" t="s">
        <v>17335</v>
      </c>
      <c r="C6690" s="2" t="s">
        <v>17320</v>
      </c>
      <c r="D6690" s="3">
        <v>16547</v>
      </c>
      <c r="E6690" s="3">
        <v>16531</v>
      </c>
      <c r="F6690" s="3">
        <v>66197</v>
      </c>
      <c r="G6690" s="3">
        <v>19682</v>
      </c>
      <c r="H6690" s="3">
        <v>58.9724</v>
      </c>
      <c r="I6690" s="30">
        <v>800.37239999999997</v>
      </c>
      <c r="J6690" s="30">
        <v>800.37381340000002</v>
      </c>
      <c r="K6690" s="30">
        <v>-1.41E-3</v>
      </c>
      <c r="L6690" s="3">
        <v>0</v>
      </c>
      <c r="M6690" s="3">
        <v>4</v>
      </c>
      <c r="N6690" s="10">
        <f t="shared" si="728"/>
        <v>1</v>
      </c>
      <c r="O6690" s="35">
        <v>4</v>
      </c>
      <c r="P6690" s="17"/>
      <c r="Q6690" s="40">
        <v>3198.4720200000002</v>
      </c>
      <c r="R6690" s="40">
        <v>800.37346000000002</v>
      </c>
      <c r="S6690" s="18">
        <f t="shared" si="729"/>
        <v>-1.324381745556932</v>
      </c>
      <c r="T6690" s="18">
        <f t="shared" si="730"/>
        <v>0.44154387627309394</v>
      </c>
      <c r="U6690" s="18">
        <f t="shared" si="731"/>
        <v>0.42480169187192984</v>
      </c>
      <c r="V6690" s="30">
        <v>800.37379999999996</v>
      </c>
      <c r="Z6690" s="3" t="s">
        <v>47</v>
      </c>
      <c r="AB6690" s="12" t="s">
        <v>47</v>
      </c>
      <c r="AC6690" s="3" t="s">
        <v>47</v>
      </c>
      <c r="AF6690" s="3" t="s">
        <v>52</v>
      </c>
      <c r="AI6690" s="3" t="s">
        <v>47</v>
      </c>
      <c r="AK6690" s="3" t="s">
        <v>47</v>
      </c>
      <c r="AL6690" s="3" t="s">
        <v>47</v>
      </c>
      <c r="AN6690" s="3" t="s">
        <v>48</v>
      </c>
      <c r="AU6690" s="3">
        <v>0</v>
      </c>
      <c r="AV6690" s="3">
        <v>6</v>
      </c>
      <c r="AW6690" s="3">
        <v>1</v>
      </c>
      <c r="AX6690" s="3">
        <v>6</v>
      </c>
      <c r="AY6690" s="3">
        <v>100</v>
      </c>
      <c r="AZ6690" s="6" t="str">
        <f t="shared" si="732"/>
        <v>3152.4</v>
      </c>
      <c r="BC6690" s="12" t="s">
        <v>17336</v>
      </c>
      <c r="BJ6690" s="12">
        <f t="shared" si="733"/>
        <v>1</v>
      </c>
      <c r="BK6690" s="12">
        <f t="shared" si="734"/>
        <v>0</v>
      </c>
      <c r="CQ6690" s="3" t="str">
        <f>CONCATENATE(baseURL!$A$1,baseURL!$B$1,baseURL!$C$1,".",C6690,".",L6690,".pkl&amp;seq=",BC6690)</f>
        <v>http://proteomics.broadinstitute.org/millscripts/viewfeed.pl?side=xl&amp;cycle=1&amp;fixedMods=iaaC&amp;file=msdataSM/iPRG2012_nd/cpick_in/iPRG2012_nd.3152.4.0.pkl&amp;seq=KVTGMNNLSCMELDPSAALKDMNDMAVSR</v>
      </c>
    </row>
    <row r="6691" spans="1:95" x14ac:dyDescent="0.2">
      <c r="A6691" s="3">
        <v>5780</v>
      </c>
      <c r="B6691" s="2" t="s">
        <v>17337</v>
      </c>
      <c r="C6691" s="2" t="s">
        <v>17338</v>
      </c>
      <c r="D6691" s="3">
        <v>16549</v>
      </c>
      <c r="E6691" s="3">
        <v>16533</v>
      </c>
      <c r="F6691" s="3">
        <v>66216</v>
      </c>
      <c r="G6691" s="3">
        <v>19685</v>
      </c>
      <c r="H6691" s="3">
        <v>58.990600000000001</v>
      </c>
      <c r="I6691" s="30">
        <v>612.33605999999997</v>
      </c>
      <c r="J6691" s="30">
        <v>612.33998159999999</v>
      </c>
      <c r="K6691" s="30">
        <v>-3.9199999999999999E-3</v>
      </c>
      <c r="L6691" s="3">
        <v>4</v>
      </c>
      <c r="M6691" s="3">
        <v>4</v>
      </c>
      <c r="N6691" s="10">
        <f t="shared" si="728"/>
        <v>1</v>
      </c>
      <c r="O6691" s="35">
        <v>4</v>
      </c>
      <c r="P6691" s="17"/>
      <c r="Q6691" s="40">
        <v>2446.3374100000001</v>
      </c>
      <c r="R6691" s="40">
        <v>612.33981000000006</v>
      </c>
      <c r="S6691" s="18">
        <f t="shared" si="729"/>
        <v>-6.1240506314326586</v>
      </c>
      <c r="T6691" s="18">
        <f t="shared" si="730"/>
        <v>0.28023655677482329</v>
      </c>
      <c r="U6691" s="18">
        <f t="shared" si="731"/>
        <v>0.14697721496575353</v>
      </c>
      <c r="V6691" s="30">
        <v>612.33989999999994</v>
      </c>
      <c r="W6691" s="3" t="s">
        <v>47</v>
      </c>
      <c r="X6691" s="3" t="s">
        <v>47</v>
      </c>
      <c r="Y6691" s="3" t="s">
        <v>47</v>
      </c>
      <c r="Z6691" s="3" t="s">
        <v>47</v>
      </c>
      <c r="AA6691" s="3" t="s">
        <v>48</v>
      </c>
      <c r="AB6691" s="12" t="s">
        <v>47</v>
      </c>
      <c r="AC6691" s="3" t="s">
        <v>47</v>
      </c>
      <c r="AD6691" s="3" t="s">
        <v>47</v>
      </c>
      <c r="AE6691" s="3" t="s">
        <v>47</v>
      </c>
      <c r="AF6691" s="3" t="s">
        <v>47</v>
      </c>
      <c r="AG6691" s="3" t="s">
        <v>47</v>
      </c>
      <c r="AI6691" s="3" t="s">
        <v>47</v>
      </c>
      <c r="AJ6691" s="3" t="s">
        <v>47</v>
      </c>
      <c r="AK6691" s="3" t="s">
        <v>47</v>
      </c>
      <c r="AL6691" s="3" t="s">
        <v>47</v>
      </c>
      <c r="AM6691" s="3" t="s">
        <v>47</v>
      </c>
      <c r="AN6691" s="3" t="s">
        <v>48</v>
      </c>
      <c r="AU6691" s="3">
        <v>0</v>
      </c>
      <c r="AV6691" s="3">
        <v>15</v>
      </c>
      <c r="AW6691" s="3">
        <v>1</v>
      </c>
      <c r="AX6691" s="3">
        <v>15</v>
      </c>
      <c r="AY6691" s="3">
        <v>100</v>
      </c>
      <c r="AZ6691" s="6" t="str">
        <f t="shared" si="732"/>
        <v>3153.2</v>
      </c>
      <c r="BC6691" s="12" t="s">
        <v>17339</v>
      </c>
      <c r="BJ6691" s="12">
        <f t="shared" si="733"/>
        <v>0</v>
      </c>
      <c r="BK6691" s="12">
        <f t="shared" si="734"/>
        <v>0</v>
      </c>
      <c r="CQ6691" s="3" t="str">
        <f>CONCATENATE(baseURL!$A$1,baseURL!$B$1,baseURL!$C$1,".",C6691,".",L6691,".pkl&amp;seq=",BC6691)</f>
        <v>http://proteomics.broadinstitute.org/millscripts/viewfeed.pl?side=xl&amp;cycle=1&amp;fixedMods=iaaC&amp;file=msdataSM/iPRG2012_nd/cpick_in/iPRG2012_nd.3153.2.4.pkl&amp;seq=VVGLSTLPELYEKMEKGQLVGR</v>
      </c>
    </row>
    <row r="6692" spans="1:95" x14ac:dyDescent="0.2">
      <c r="A6692" s="3">
        <v>6177</v>
      </c>
      <c r="B6692" s="2" t="s">
        <v>17340</v>
      </c>
      <c r="C6692" s="2" t="s">
        <v>17341</v>
      </c>
      <c r="D6692" s="3">
        <v>16550</v>
      </c>
      <c r="E6692" s="3">
        <v>16534</v>
      </c>
      <c r="F6692" s="3">
        <v>66217</v>
      </c>
      <c r="G6692" s="3">
        <v>19686</v>
      </c>
      <c r="H6692" s="3">
        <v>58.996400000000001</v>
      </c>
      <c r="I6692" s="30">
        <v>715.34915000000001</v>
      </c>
      <c r="J6692" s="30">
        <v>715.34940429999995</v>
      </c>
      <c r="K6692" s="30">
        <v>-2.5000000000000001E-4</v>
      </c>
      <c r="L6692" s="3">
        <v>2</v>
      </c>
      <c r="M6692" s="3">
        <v>2</v>
      </c>
      <c r="N6692" s="10">
        <f t="shared" si="728"/>
        <v>1</v>
      </c>
      <c r="O6692" s="35">
        <v>2</v>
      </c>
      <c r="P6692" s="17"/>
      <c r="Q6692" s="40">
        <v>1429.68857</v>
      </c>
      <c r="R6692" s="40">
        <v>715.34793000000002</v>
      </c>
      <c r="S6692" s="18">
        <f t="shared" si="729"/>
        <v>1.7054638013551542</v>
      </c>
      <c r="T6692" s="18">
        <f t="shared" si="730"/>
        <v>2.0609551493733935</v>
      </c>
      <c r="U6692" s="18">
        <f t="shared" si="731"/>
        <v>2.4743204330862691</v>
      </c>
      <c r="V6692" s="30">
        <v>715.34969999999998</v>
      </c>
      <c r="W6692" s="3" t="s">
        <v>47</v>
      </c>
      <c r="X6692" s="3" t="s">
        <v>47</v>
      </c>
      <c r="Z6692" s="3" t="s">
        <v>47</v>
      </c>
      <c r="AA6692" s="3" t="s">
        <v>47</v>
      </c>
      <c r="AB6692" s="12" t="s">
        <v>47</v>
      </c>
      <c r="AC6692" s="3" t="s">
        <v>47</v>
      </c>
      <c r="AD6692" s="3" t="s">
        <v>47</v>
      </c>
      <c r="AE6692" s="3" t="s">
        <v>47</v>
      </c>
      <c r="AF6692" s="3" t="s">
        <v>47</v>
      </c>
      <c r="AG6692" s="3" t="s">
        <v>48</v>
      </c>
      <c r="AH6692" s="3" t="s">
        <v>47</v>
      </c>
      <c r="AI6692" s="3" t="s">
        <v>47</v>
      </c>
      <c r="AK6692" s="3" t="s">
        <v>48</v>
      </c>
      <c r="AL6692" s="3" t="s">
        <v>48</v>
      </c>
      <c r="AU6692" s="3">
        <v>0</v>
      </c>
      <c r="AV6692" s="3">
        <v>11</v>
      </c>
      <c r="AW6692" s="3">
        <v>1</v>
      </c>
      <c r="AX6692" s="3">
        <v>11</v>
      </c>
      <c r="AY6692" s="3">
        <v>100</v>
      </c>
      <c r="AZ6692" s="6" t="str">
        <f t="shared" si="732"/>
        <v>3153.3</v>
      </c>
      <c r="BC6692" s="12" t="s">
        <v>17342</v>
      </c>
      <c r="BJ6692" s="12">
        <f t="shared" si="733"/>
        <v>0</v>
      </c>
      <c r="BK6692" s="12">
        <f t="shared" si="734"/>
        <v>0</v>
      </c>
      <c r="CQ6692" s="3" t="str">
        <f>CONCATENATE(baseURL!$A$1,baseURL!$B$1,baseURL!$C$1,".",C6692,".",L6692,".pkl&amp;seq=",BC6692)</f>
        <v>http://proteomics.broadinstitute.org/millscripts/viewfeed.pl?side=xl&amp;cycle=1&amp;fixedMods=iaaC&amp;file=msdataSM/iPRG2012_nd/cpick_in/iPRG2012_nd.3153.3.2.pkl&amp;seq=LLFYPDEYEQL</v>
      </c>
    </row>
    <row r="6693" spans="1:95" x14ac:dyDescent="0.2">
      <c r="A6693" s="3">
        <v>6176</v>
      </c>
      <c r="B6693" s="2" t="s">
        <v>17346</v>
      </c>
      <c r="C6693" s="2" t="s">
        <v>17347</v>
      </c>
      <c r="D6693" s="3">
        <v>16552</v>
      </c>
      <c r="E6693" s="3">
        <v>16536</v>
      </c>
      <c r="F6693" s="3">
        <v>66237</v>
      </c>
      <c r="G6693" s="3">
        <v>19689</v>
      </c>
      <c r="H6693" s="3">
        <v>59.007199999999997</v>
      </c>
      <c r="I6693" s="30">
        <v>580.3107</v>
      </c>
      <c r="J6693" s="30">
        <v>580.30949969999995</v>
      </c>
      <c r="K6693" s="30">
        <v>1.1999999999999999E-3</v>
      </c>
      <c r="L6693" s="3">
        <v>3</v>
      </c>
      <c r="M6693" s="3">
        <v>3</v>
      </c>
      <c r="N6693" s="10">
        <f t="shared" si="728"/>
        <v>1</v>
      </c>
      <c r="O6693" s="35">
        <v>3</v>
      </c>
      <c r="P6693" s="17"/>
      <c r="Q6693" s="40">
        <v>1738.9122600000001</v>
      </c>
      <c r="R6693" s="40">
        <v>580.30894000000001</v>
      </c>
      <c r="S6693" s="18">
        <f t="shared" si="729"/>
        <v>3.0328672861566011</v>
      </c>
      <c r="T6693" s="18">
        <f t="shared" si="730"/>
        <v>0.96448626130034587</v>
      </c>
      <c r="U6693" s="18">
        <f t="shared" si="731"/>
        <v>0.96500322733332</v>
      </c>
      <c r="V6693" s="30">
        <v>580.30949999999996</v>
      </c>
      <c r="W6693" s="3" t="s">
        <v>47</v>
      </c>
      <c r="X6693" s="3" t="s">
        <v>47</v>
      </c>
      <c r="Y6693" s="3" t="s">
        <v>47</v>
      </c>
      <c r="Z6693" s="3" t="s">
        <v>47</v>
      </c>
      <c r="AA6693" s="3" t="s">
        <v>48</v>
      </c>
      <c r="AB6693" s="12" t="s">
        <v>47</v>
      </c>
      <c r="AC6693" s="3" t="s">
        <v>47</v>
      </c>
      <c r="AD6693" s="3" t="s">
        <v>47</v>
      </c>
      <c r="AE6693" s="3" t="s">
        <v>47</v>
      </c>
      <c r="AF6693" s="3" t="s">
        <v>48</v>
      </c>
      <c r="AG6693" s="3" t="s">
        <v>48</v>
      </c>
      <c r="AH6693" s="3" t="s">
        <v>47</v>
      </c>
      <c r="AI6693" s="3" t="s">
        <v>47</v>
      </c>
      <c r="AK6693" s="3" t="s">
        <v>47</v>
      </c>
      <c r="AL6693" s="3" t="s">
        <v>48</v>
      </c>
      <c r="AN6693" s="3" t="s">
        <v>47</v>
      </c>
      <c r="AU6693" s="3">
        <v>0</v>
      </c>
      <c r="AV6693" s="3">
        <v>12</v>
      </c>
      <c r="AW6693" s="3">
        <v>1</v>
      </c>
      <c r="AX6693" s="3">
        <v>12</v>
      </c>
      <c r="AY6693" s="3">
        <v>100</v>
      </c>
      <c r="AZ6693" s="6" t="str">
        <f t="shared" si="732"/>
        <v>3154.2</v>
      </c>
      <c r="BC6693" s="12" t="s">
        <v>17348</v>
      </c>
      <c r="BJ6693" s="12">
        <f t="shared" si="733"/>
        <v>0</v>
      </c>
      <c r="BK6693" s="12">
        <f t="shared" si="734"/>
        <v>0</v>
      </c>
      <c r="CQ6693" s="3" t="str">
        <f>CONCATENATE(baseURL!$A$1,baseURL!$B$1,baseURL!$C$1,".",C6693,".",L6693,".pkl&amp;seq=",BC6693)</f>
        <v>http://proteomics.broadinstitute.org/millscripts/viewfeed.pl?side=xl&amp;cycle=1&amp;fixedMods=iaaC&amp;file=msdataSM/iPRG2012_nd/cpick_in/iPRG2012_nd.3154.2.3.pkl&amp;seq=ATQGFSGADLLYLVQR</v>
      </c>
    </row>
    <row r="6694" spans="1:95" x14ac:dyDescent="0.2">
      <c r="A6694" s="3">
        <v>6615</v>
      </c>
      <c r="B6694" s="2" t="s">
        <v>17349</v>
      </c>
      <c r="C6694" s="2" t="s">
        <v>17337</v>
      </c>
      <c r="D6694" s="3">
        <v>16553</v>
      </c>
      <c r="E6694" s="3">
        <v>16537</v>
      </c>
      <c r="F6694" s="3">
        <v>66238</v>
      </c>
      <c r="G6694" s="3">
        <v>19690</v>
      </c>
      <c r="H6694" s="3">
        <v>59.008899999999997</v>
      </c>
      <c r="I6694" s="30">
        <v>620.84452999999996</v>
      </c>
      <c r="J6694" s="30">
        <v>620.8456036</v>
      </c>
      <c r="K6694" s="30">
        <v>-1.07E-3</v>
      </c>
      <c r="L6694" s="3">
        <v>4</v>
      </c>
      <c r="M6694" s="3">
        <v>4</v>
      </c>
      <c r="N6694" s="10">
        <f t="shared" si="728"/>
        <v>1</v>
      </c>
      <c r="O6694" s="35">
        <v>4</v>
      </c>
      <c r="P6694" s="17"/>
      <c r="Q6694" s="40">
        <v>2480.3581399999998</v>
      </c>
      <c r="R6694" s="40">
        <v>620.84499000000005</v>
      </c>
      <c r="S6694" s="18">
        <f t="shared" si="729"/>
        <v>-0.7409256859577249</v>
      </c>
      <c r="T6694" s="18">
        <f t="shared" si="730"/>
        <v>0.98833043647734864</v>
      </c>
      <c r="U6694" s="18">
        <f t="shared" si="731"/>
        <v>0.82146108638636028</v>
      </c>
      <c r="V6694" s="30">
        <v>620.84550000000002</v>
      </c>
      <c r="W6694" s="3" t="s">
        <v>47</v>
      </c>
      <c r="X6694" s="3" t="s">
        <v>47</v>
      </c>
      <c r="Y6694" s="3" t="s">
        <v>47</v>
      </c>
      <c r="Z6694" s="3" t="s">
        <v>47</v>
      </c>
      <c r="AA6694" s="3" t="s">
        <v>47</v>
      </c>
      <c r="AB6694" s="12" t="s">
        <v>47</v>
      </c>
      <c r="AC6694" s="3" t="s">
        <v>47</v>
      </c>
      <c r="AD6694" s="3" t="s">
        <v>47</v>
      </c>
      <c r="AE6694" s="3" t="s">
        <v>47</v>
      </c>
      <c r="AF6694" s="3" t="s">
        <v>48</v>
      </c>
      <c r="AG6694" s="3" t="s">
        <v>48</v>
      </c>
      <c r="AI6694" s="3" t="s">
        <v>47</v>
      </c>
      <c r="AK6694" s="3" t="s">
        <v>47</v>
      </c>
      <c r="AL6694" s="3" t="s">
        <v>52</v>
      </c>
      <c r="AU6694" s="3">
        <v>0</v>
      </c>
      <c r="AV6694" s="3">
        <v>11</v>
      </c>
      <c r="AW6694" s="3">
        <v>1</v>
      </c>
      <c r="AX6694" s="3">
        <v>11</v>
      </c>
      <c r="AY6694" s="3">
        <v>100</v>
      </c>
      <c r="AZ6694" s="6" t="str">
        <f t="shared" si="732"/>
        <v>3154.3</v>
      </c>
      <c r="BC6694" s="12" t="s">
        <v>17048</v>
      </c>
      <c r="BJ6694" s="12">
        <f t="shared" si="733"/>
        <v>0</v>
      </c>
      <c r="BK6694" s="12">
        <f t="shared" si="734"/>
        <v>0</v>
      </c>
      <c r="CQ6694" s="3" t="str">
        <f>CONCATENATE(baseURL!$A$1,baseURL!$B$1,baseURL!$C$1,".",C6694,".",L6694,".pkl&amp;seq=",BC6694)</f>
        <v>http://proteomics.broadinstitute.org/millscripts/viewfeed.pl?side=xl&amp;cycle=1&amp;fixedMods=iaaC&amp;file=msdataSM/iPRG2012_nd/cpick_in/iPRG2012_nd.3154.3.4.pkl&amp;seq=MKYLAAYLLLNAAGNTPDATKLK</v>
      </c>
    </row>
    <row r="6695" spans="1:95" x14ac:dyDescent="0.2">
      <c r="A6695" s="3">
        <v>4215</v>
      </c>
      <c r="B6695" s="2" t="s">
        <v>17350</v>
      </c>
      <c r="C6695" s="2" t="s">
        <v>17351</v>
      </c>
      <c r="D6695" s="3">
        <v>16556</v>
      </c>
      <c r="E6695" s="3">
        <v>16540</v>
      </c>
      <c r="F6695" s="3">
        <v>66241</v>
      </c>
      <c r="G6695" s="3">
        <v>19693</v>
      </c>
      <c r="H6695" s="3">
        <v>59.0139</v>
      </c>
      <c r="I6695" s="30">
        <v>732.13977999999997</v>
      </c>
      <c r="J6695" s="30">
        <v>732.13812380000002</v>
      </c>
      <c r="K6695" s="30">
        <v>1.66E-3</v>
      </c>
      <c r="L6695" s="3">
        <v>4</v>
      </c>
      <c r="M6695" s="3">
        <v>4</v>
      </c>
      <c r="N6695" s="10">
        <f t="shared" si="728"/>
        <v>1</v>
      </c>
      <c r="O6695" s="35">
        <v>4</v>
      </c>
      <c r="P6695" s="17"/>
      <c r="Q6695" s="40">
        <v>2925.5291299999999</v>
      </c>
      <c r="R6695" s="40">
        <v>732.13774000000001</v>
      </c>
      <c r="S6695" s="18">
        <f t="shared" si="729"/>
        <v>2.7863609379915353</v>
      </c>
      <c r="T6695" s="18">
        <f t="shared" si="730"/>
        <v>0.52421829806056019</v>
      </c>
      <c r="U6695" s="18">
        <f t="shared" si="731"/>
        <v>0.6282970742301579</v>
      </c>
      <c r="V6695" s="30">
        <v>732.13819999999998</v>
      </c>
      <c r="W6695" s="3" t="s">
        <v>47</v>
      </c>
      <c r="X6695" s="3" t="s">
        <v>47</v>
      </c>
      <c r="Y6695" s="3" t="s">
        <v>47</v>
      </c>
      <c r="Z6695" s="3" t="s">
        <v>47</v>
      </c>
      <c r="AA6695" s="3" t="s">
        <v>65</v>
      </c>
      <c r="AB6695" s="12" t="s">
        <v>47</v>
      </c>
      <c r="AC6695" s="3" t="s">
        <v>47</v>
      </c>
      <c r="AD6695" s="3" t="s">
        <v>47</v>
      </c>
      <c r="AE6695" s="3" t="s">
        <v>47</v>
      </c>
      <c r="AF6695" s="3" t="s">
        <v>47</v>
      </c>
      <c r="AG6695" s="3" t="s">
        <v>47</v>
      </c>
      <c r="AI6695" s="3" t="s">
        <v>47</v>
      </c>
      <c r="AJ6695" s="3" t="s">
        <v>47</v>
      </c>
      <c r="AK6695" s="3" t="s">
        <v>47</v>
      </c>
      <c r="AL6695" s="3" t="s">
        <v>47</v>
      </c>
      <c r="AM6695" s="3" t="s">
        <v>47</v>
      </c>
      <c r="AN6695" s="3" t="s">
        <v>47</v>
      </c>
      <c r="AU6695" s="3">
        <v>1</v>
      </c>
      <c r="AV6695" s="3">
        <v>16</v>
      </c>
      <c r="AW6695" s="3">
        <v>1</v>
      </c>
      <c r="AX6695" s="3">
        <v>16</v>
      </c>
      <c r="AY6695" s="3">
        <v>100</v>
      </c>
      <c r="AZ6695" s="6" t="str">
        <f t="shared" si="732"/>
        <v>3154.6</v>
      </c>
      <c r="BC6695" s="12" t="s">
        <v>17352</v>
      </c>
      <c r="BJ6695" s="12">
        <f t="shared" si="733"/>
        <v>0</v>
      </c>
      <c r="BK6695" s="12">
        <f t="shared" si="734"/>
        <v>0</v>
      </c>
      <c r="BW6695" s="3" t="s">
        <v>17353</v>
      </c>
      <c r="CQ6695" s="3" t="str">
        <f>CONCATENATE(baseURL!$A$1,baseURL!$B$1,baseURL!$C$1,".",C6695,".",L6695,".pkl&amp;seq=",BC6695)</f>
        <v>http://proteomics.broadinstitute.org/millscripts/viewfeed.pl?side=xl&amp;cycle=1&amp;fixedMods=iaaC&amp;file=msdataSM/iPRG2012_nd/cpick_in/iPRG2012_nd.3154.6.4.pkl&amp;seq=KLLDLTQFPAFVTPMGKGSLDEQHPR</v>
      </c>
    </row>
    <row r="6696" spans="1:95" x14ac:dyDescent="0.2">
      <c r="A6696" s="3">
        <v>5776</v>
      </c>
      <c r="B6696" s="2" t="s">
        <v>17354</v>
      </c>
      <c r="C6696" s="2" t="s">
        <v>17355</v>
      </c>
      <c r="D6696" s="3">
        <v>16558</v>
      </c>
      <c r="E6696" s="3">
        <v>16542</v>
      </c>
      <c r="F6696" s="3">
        <v>66243</v>
      </c>
      <c r="G6696" s="3">
        <v>19695</v>
      </c>
      <c r="H6696" s="3">
        <v>59.018099999999997</v>
      </c>
      <c r="I6696" s="30">
        <v>787.08815000000004</v>
      </c>
      <c r="J6696" s="30">
        <v>787.08467440000004</v>
      </c>
      <c r="K6696" s="30">
        <v>3.48E-3</v>
      </c>
      <c r="L6696" s="3">
        <v>3</v>
      </c>
      <c r="M6696" s="3">
        <v>3</v>
      </c>
      <c r="N6696" s="10">
        <f t="shared" si="728"/>
        <v>1</v>
      </c>
      <c r="O6696" s="35">
        <v>3</v>
      </c>
      <c r="P6696" s="17"/>
      <c r="Q6696" s="40">
        <v>2359.2391299999999</v>
      </c>
      <c r="R6696" s="40">
        <v>787.08456000000001</v>
      </c>
      <c r="S6696" s="18">
        <f t="shared" si="729"/>
        <v>4.5611363536734455</v>
      </c>
      <c r="T6696" s="18">
        <f t="shared" si="730"/>
        <v>0.145346517824579</v>
      </c>
      <c r="U6696" s="18">
        <f t="shared" si="731"/>
        <v>-7.6230691099062345E-2</v>
      </c>
      <c r="V6696" s="30">
        <v>787.08450000000005</v>
      </c>
      <c r="W6696" s="3" t="s">
        <v>47</v>
      </c>
      <c r="X6696" s="3" t="s">
        <v>47</v>
      </c>
      <c r="Y6696" s="3" t="s">
        <v>47</v>
      </c>
      <c r="Z6696" s="3" t="s">
        <v>47</v>
      </c>
      <c r="AA6696" s="3" t="s">
        <v>48</v>
      </c>
      <c r="AB6696" s="12" t="s">
        <v>47</v>
      </c>
      <c r="AC6696" s="3" t="s">
        <v>47</v>
      </c>
      <c r="AD6696" s="3" t="s">
        <v>47</v>
      </c>
      <c r="AE6696" s="3" t="s">
        <v>47</v>
      </c>
      <c r="AF6696" s="3" t="s">
        <v>47</v>
      </c>
      <c r="AG6696" s="3" t="s">
        <v>48</v>
      </c>
      <c r="AI6696" s="3" t="s">
        <v>47</v>
      </c>
      <c r="AJ6696" s="3" t="s">
        <v>47</v>
      </c>
      <c r="AK6696" s="3" t="s">
        <v>47</v>
      </c>
      <c r="AL6696" s="3" t="s">
        <v>47</v>
      </c>
      <c r="AM6696" s="3" t="s">
        <v>47</v>
      </c>
      <c r="AN6696" s="3" t="s">
        <v>47</v>
      </c>
      <c r="AU6696" s="3">
        <v>0</v>
      </c>
      <c r="AV6696" s="3">
        <v>15</v>
      </c>
      <c r="AW6696" s="3">
        <v>1</v>
      </c>
      <c r="AX6696" s="3">
        <v>15</v>
      </c>
      <c r="AY6696" s="3">
        <v>100</v>
      </c>
      <c r="AZ6696" s="6" t="str">
        <f t="shared" si="732"/>
        <v>3154.8</v>
      </c>
      <c r="BC6696" s="12" t="s">
        <v>17356</v>
      </c>
      <c r="BJ6696" s="12">
        <f t="shared" si="733"/>
        <v>0</v>
      </c>
      <c r="BK6696" s="12">
        <f t="shared" si="734"/>
        <v>0</v>
      </c>
      <c r="CQ6696" s="3" t="str">
        <f>CONCATENATE(baseURL!$A$1,baseURL!$B$1,baseURL!$C$1,".",C6696,".",L6696,".pkl&amp;seq=",BC6696)</f>
        <v>http://proteomics.broadinstitute.org/millscripts/viewfeed.pl?side=xl&amp;cycle=1&amp;fixedMods=iaaC&amp;file=msdataSM/iPRG2012_nd/cpick_in/iPRG2012_nd.3154.8.3.pkl&amp;seq=LTTNLEYTLPESVELLGPQNK</v>
      </c>
    </row>
    <row r="6697" spans="1:95" x14ac:dyDescent="0.2">
      <c r="A6697" s="3">
        <v>6772</v>
      </c>
      <c r="B6697" s="2" t="s">
        <v>17343</v>
      </c>
      <c r="C6697" s="2" t="s">
        <v>17344</v>
      </c>
      <c r="D6697" s="3">
        <v>16559</v>
      </c>
      <c r="E6697" s="3">
        <v>16543</v>
      </c>
      <c r="F6697" s="3">
        <v>66244</v>
      </c>
      <c r="G6697" s="3">
        <v>19696</v>
      </c>
      <c r="H6697" s="3">
        <v>59.020600000000002</v>
      </c>
      <c r="I6697" s="30">
        <v>850.07315000000006</v>
      </c>
      <c r="J6697" s="30">
        <v>850.06889690000003</v>
      </c>
      <c r="K6697" s="30">
        <v>4.2500000000000003E-3</v>
      </c>
      <c r="L6697" s="3">
        <v>3</v>
      </c>
      <c r="M6697" s="3">
        <v>3</v>
      </c>
      <c r="N6697" s="10">
        <f t="shared" si="728"/>
        <v>1</v>
      </c>
      <c r="O6697" s="35">
        <v>3</v>
      </c>
      <c r="P6697" s="17"/>
      <c r="Q6697" s="40">
        <v>2548.1918799999999</v>
      </c>
      <c r="R6697" s="40">
        <v>850.06880999999998</v>
      </c>
      <c r="S6697" s="18">
        <f t="shared" si="729"/>
        <v>5.1054690502880309</v>
      </c>
      <c r="T6697" s="18">
        <f t="shared" si="730"/>
        <v>0.10222701858932845</v>
      </c>
      <c r="U6697" s="18">
        <f t="shared" si="731"/>
        <v>-1.1763753542201398E-2</v>
      </c>
      <c r="V6697" s="30">
        <v>850.06880000000001</v>
      </c>
      <c r="W6697" s="3" t="s">
        <v>47</v>
      </c>
      <c r="X6697" s="3" t="s">
        <v>47</v>
      </c>
      <c r="Y6697" s="3" t="s">
        <v>47</v>
      </c>
      <c r="Z6697" s="3" t="s">
        <v>47</v>
      </c>
      <c r="AA6697" s="3" t="s">
        <v>48</v>
      </c>
      <c r="AB6697" s="12" t="s">
        <v>47</v>
      </c>
      <c r="AC6697" s="3" t="s">
        <v>47</v>
      </c>
      <c r="AD6697" s="3" t="s">
        <v>47</v>
      </c>
      <c r="AE6697" s="3" t="s">
        <v>47</v>
      </c>
      <c r="AF6697" s="3" t="s">
        <v>47</v>
      </c>
      <c r="AG6697" s="3" t="s">
        <v>47</v>
      </c>
      <c r="AI6697" s="3" t="s">
        <v>47</v>
      </c>
      <c r="AJ6697" s="3" t="s">
        <v>47</v>
      </c>
      <c r="AK6697" s="3" t="s">
        <v>47</v>
      </c>
      <c r="AL6697" s="3" t="s">
        <v>47</v>
      </c>
      <c r="AN6697" s="3" t="s">
        <v>47</v>
      </c>
      <c r="AU6697" s="3">
        <v>0</v>
      </c>
      <c r="AV6697" s="3">
        <v>15</v>
      </c>
      <c r="AW6697" s="3">
        <v>1</v>
      </c>
      <c r="AX6697" s="3">
        <v>15</v>
      </c>
      <c r="AY6697" s="3">
        <v>100</v>
      </c>
      <c r="AZ6697" s="6" t="str">
        <f t="shared" si="732"/>
        <v>3154.9</v>
      </c>
      <c r="BC6697" s="12" t="s">
        <v>17345</v>
      </c>
      <c r="BJ6697" s="12">
        <f t="shared" si="733"/>
        <v>0</v>
      </c>
      <c r="BK6697" s="12">
        <f t="shared" si="734"/>
        <v>0</v>
      </c>
      <c r="CQ6697" s="3" t="str">
        <f>CONCATENATE(baseURL!$A$1,baseURL!$B$1,baseURL!$C$1,".",C6697,".",L6697,".pkl&amp;seq=",BC6697)</f>
        <v>http://proteomics.broadinstitute.org/millscripts/viewfeed.pl?side=xl&amp;cycle=1&amp;fixedMods=iaaC&amp;file=msdataSM/iPRG2012_nd/cpick_in/iPRG2012_nd.3154.9.3.pkl&amp;seq=QMAEGFASGGGTPNLSDLMNNPALR</v>
      </c>
    </row>
    <row r="6698" spans="1:95" x14ac:dyDescent="0.2">
      <c r="A6698" s="3">
        <v>2710</v>
      </c>
      <c r="B6698" s="2" t="s">
        <v>17357</v>
      </c>
      <c r="C6698" s="2" t="s">
        <v>17358</v>
      </c>
      <c r="D6698" s="3">
        <v>16560</v>
      </c>
      <c r="E6698" s="3">
        <v>16544</v>
      </c>
      <c r="F6698" s="3">
        <v>66257</v>
      </c>
      <c r="G6698" s="3">
        <v>19698</v>
      </c>
      <c r="H6698" s="3">
        <v>59.033200000000001</v>
      </c>
      <c r="I6698" s="30">
        <v>569.29850999999996</v>
      </c>
      <c r="J6698" s="30">
        <v>569.29882210000005</v>
      </c>
      <c r="K6698" s="30">
        <v>-3.1E-4</v>
      </c>
      <c r="L6698" s="3">
        <v>4</v>
      </c>
      <c r="M6698" s="3">
        <v>4</v>
      </c>
      <c r="N6698" s="10">
        <f t="shared" si="728"/>
        <v>1</v>
      </c>
      <c r="O6698" s="35">
        <v>4</v>
      </c>
      <c r="P6698" s="17"/>
      <c r="Q6698" s="40">
        <v>2274.16995</v>
      </c>
      <c r="R6698" s="40">
        <v>569.29794000000004</v>
      </c>
      <c r="S6698" s="18">
        <f t="shared" si="729"/>
        <v>1.0012332029958344</v>
      </c>
      <c r="T6698" s="18">
        <f t="shared" si="730"/>
        <v>1.5494522955985792</v>
      </c>
      <c r="U6698" s="18">
        <f t="shared" si="731"/>
        <v>1.3349776041941424</v>
      </c>
      <c r="V6698" s="30">
        <v>569.29870000000005</v>
      </c>
      <c r="W6698" s="3" t="s">
        <v>47</v>
      </c>
      <c r="Y6698" s="3" t="s">
        <v>47</v>
      </c>
      <c r="Z6698" s="3" t="s">
        <v>47</v>
      </c>
      <c r="AA6698" s="3" t="s">
        <v>47</v>
      </c>
      <c r="AB6698" s="12" t="s">
        <v>47</v>
      </c>
      <c r="AC6698" s="3" t="s">
        <v>47</v>
      </c>
      <c r="AD6698" s="3" t="s">
        <v>47</v>
      </c>
      <c r="AE6698" s="3" t="s">
        <v>47</v>
      </c>
      <c r="AF6698" s="3" t="s">
        <v>48</v>
      </c>
      <c r="AG6698" s="3" t="s">
        <v>47</v>
      </c>
      <c r="AI6698" s="3" t="s">
        <v>48</v>
      </c>
      <c r="AJ6698" s="3" t="s">
        <v>47</v>
      </c>
      <c r="AK6698" s="3" t="s">
        <v>47</v>
      </c>
      <c r="AL6698" s="3" t="s">
        <v>48</v>
      </c>
      <c r="AN6698" s="3" t="s">
        <v>48</v>
      </c>
      <c r="AU6698" s="3">
        <v>0</v>
      </c>
      <c r="AV6698" s="3">
        <v>11</v>
      </c>
      <c r="AW6698" s="3">
        <v>1</v>
      </c>
      <c r="AX6698" s="3">
        <v>11</v>
      </c>
      <c r="AY6698" s="3">
        <v>100</v>
      </c>
      <c r="AZ6698" s="6" t="str">
        <f t="shared" si="732"/>
        <v>3155.1</v>
      </c>
      <c r="BC6698" s="12" t="s">
        <v>17359</v>
      </c>
      <c r="BJ6698" s="12">
        <f t="shared" si="733"/>
        <v>0</v>
      </c>
      <c r="BK6698" s="12">
        <f t="shared" si="734"/>
        <v>0</v>
      </c>
      <c r="CQ6698" s="3" t="str">
        <f>CONCATENATE(baseURL!$A$1,baseURL!$B$1,baseURL!$C$1,".",C6698,".",L6698,".pkl&amp;seq=",BC6698)</f>
        <v>http://proteomics.broadinstitute.org/millscripts/viewfeed.pl?side=xl&amp;cycle=1&amp;fixedMods=iaaC&amp;file=msdataSM/iPRG2012_nd/cpick_in/iPRG2012_nd.3155.1.4.pkl&amp;seq=AHSSMVGFDLPQRAAGFLLEK</v>
      </c>
    </row>
    <row r="6699" spans="1:95" x14ac:dyDescent="0.2">
      <c r="A6699" s="3">
        <v>1479</v>
      </c>
      <c r="B6699" s="2" t="s">
        <v>17360</v>
      </c>
      <c r="C6699" s="2" t="s">
        <v>17361</v>
      </c>
      <c r="D6699" s="3">
        <v>16561</v>
      </c>
      <c r="E6699" s="3">
        <v>16545</v>
      </c>
      <c r="F6699" s="3">
        <v>66258</v>
      </c>
      <c r="G6699" s="3">
        <v>19699</v>
      </c>
      <c r="H6699" s="3">
        <v>59.039099999999998</v>
      </c>
      <c r="I6699" s="30">
        <v>572.59164999999996</v>
      </c>
      <c r="J6699" s="30">
        <v>572.59019339999998</v>
      </c>
      <c r="K6699" s="30">
        <v>1.4599999999999999E-3</v>
      </c>
      <c r="L6699" s="3">
        <v>0</v>
      </c>
      <c r="M6699" s="3">
        <v>4</v>
      </c>
      <c r="N6699" s="10">
        <f t="shared" si="728"/>
        <v>1</v>
      </c>
      <c r="O6699" s="35">
        <v>4</v>
      </c>
      <c r="Q6699" s="40">
        <v>2287.3383899999999</v>
      </c>
      <c r="R6699" s="40">
        <v>572.59005999999999</v>
      </c>
      <c r="S6699" s="18">
        <f t="shared" si="729"/>
        <v>2.7768557490583667</v>
      </c>
      <c r="T6699" s="18">
        <f t="shared" si="730"/>
        <v>0.23297645086874286</v>
      </c>
      <c r="U6699" s="18">
        <f t="shared" si="731"/>
        <v>-0.4540770407814696</v>
      </c>
      <c r="V6699" s="30">
        <v>572.58979999999997</v>
      </c>
      <c r="X6699" s="3" t="s">
        <v>47</v>
      </c>
      <c r="Y6699" s="3" t="s">
        <v>47</v>
      </c>
      <c r="Z6699" s="3" t="s">
        <v>52</v>
      </c>
      <c r="AA6699" s="3" t="s">
        <v>48</v>
      </c>
      <c r="AB6699" s="12" t="s">
        <v>52</v>
      </c>
      <c r="AC6699" s="3" t="s">
        <v>52</v>
      </c>
      <c r="AO6699" s="3" t="s">
        <v>47</v>
      </c>
      <c r="AU6699" s="3">
        <v>0</v>
      </c>
      <c r="AV6699" s="3">
        <v>3</v>
      </c>
      <c r="AW6699" s="3">
        <v>2</v>
      </c>
      <c r="AX6699" s="3">
        <v>2</v>
      </c>
      <c r="AY6699" s="3">
        <v>66.67</v>
      </c>
      <c r="AZ6699" s="6" t="str">
        <f t="shared" si="732"/>
        <v>3155.2</v>
      </c>
      <c r="BA6699" s="20"/>
      <c r="BC6699" s="12" t="s">
        <v>16782</v>
      </c>
      <c r="BJ6699" s="12">
        <f t="shared" si="733"/>
        <v>0</v>
      </c>
      <c r="BK6699" s="12">
        <f t="shared" si="734"/>
        <v>0</v>
      </c>
      <c r="BP6699" s="3" t="s">
        <v>20331</v>
      </c>
      <c r="BR6699" s="3" t="s">
        <v>20331</v>
      </c>
      <c r="CK6699" s="3" t="s">
        <v>17362</v>
      </c>
      <c r="CQ6699" s="3" t="str">
        <f>CONCATENATE(baseURL!$A$1,baseURL!$B$1,baseURL!$C$1,".",C6699,".",L6699,".pkl&amp;seq=",BC6699,"&amp;varMods=Succinimide-N")</f>
        <v>http://proteomics.broadinstitute.org/millscripts/viewfeed.pl?side=xl&amp;cycle=1&amp;fixedMods=iaaC&amp;file=msdataSM/iPRG2012_nd/cpick_in/iPRG2012_nd.3155.2.0.pkl&amp;seq=AGKGLLKVnGSPLTLVEPELLR&amp;varMods=Succinimide-N</v>
      </c>
    </row>
    <row r="6700" spans="1:95" x14ac:dyDescent="0.2">
      <c r="A6700" s="3">
        <v>7572</v>
      </c>
      <c r="B6700" s="2" t="s">
        <v>17363</v>
      </c>
      <c r="C6700" s="2" t="s">
        <v>17346</v>
      </c>
      <c r="D6700" s="3">
        <v>16562</v>
      </c>
      <c r="E6700" s="3">
        <v>16546</v>
      </c>
      <c r="F6700" s="3">
        <v>66259</v>
      </c>
      <c r="G6700" s="3">
        <v>19700</v>
      </c>
      <c r="H6700" s="3">
        <v>59.044899999999998</v>
      </c>
      <c r="I6700" s="30">
        <v>739.38106000000005</v>
      </c>
      <c r="J6700" s="30">
        <v>739.37553390000005</v>
      </c>
      <c r="K6700" s="30">
        <v>5.5300000000000002E-3</v>
      </c>
      <c r="L6700" s="3">
        <v>4</v>
      </c>
      <c r="M6700" s="3">
        <v>4</v>
      </c>
      <c r="N6700" s="10">
        <f t="shared" si="728"/>
        <v>1</v>
      </c>
      <c r="O6700" s="35">
        <v>4</v>
      </c>
      <c r="P6700" s="17"/>
      <c r="Q6700" s="40">
        <v>2954.47417</v>
      </c>
      <c r="R6700" s="40">
        <v>739.37400000000002</v>
      </c>
      <c r="S6700" s="18">
        <f t="shared" si="729"/>
        <v>9.5486181553909759</v>
      </c>
      <c r="T6700" s="18">
        <f t="shared" si="730"/>
        <v>2.0745928312690647</v>
      </c>
      <c r="U6700" s="18">
        <f t="shared" si="731"/>
        <v>1.8934936851845368</v>
      </c>
      <c r="V6700" s="30">
        <v>739.37540000000001</v>
      </c>
      <c r="W6700" s="3" t="s">
        <v>47</v>
      </c>
      <c r="X6700" s="3" t="s">
        <v>47</v>
      </c>
      <c r="Y6700" s="3" t="s">
        <v>47</v>
      </c>
      <c r="Z6700" s="3" t="s">
        <v>47</v>
      </c>
      <c r="AA6700" s="3" t="s">
        <v>65</v>
      </c>
      <c r="AB6700" s="12" t="s">
        <v>47</v>
      </c>
      <c r="AC6700" s="3" t="s">
        <v>47</v>
      </c>
      <c r="AD6700" s="3" t="s">
        <v>47</v>
      </c>
      <c r="AE6700" s="3" t="s">
        <v>65</v>
      </c>
      <c r="AK6700" s="3" t="s">
        <v>47</v>
      </c>
      <c r="AM6700" s="3" t="s">
        <v>65</v>
      </c>
      <c r="AO6700" s="3" t="s">
        <v>47</v>
      </c>
      <c r="AU6700" s="3">
        <v>3</v>
      </c>
      <c r="AV6700" s="3">
        <v>9</v>
      </c>
      <c r="AW6700" s="3">
        <v>3</v>
      </c>
      <c r="AX6700" s="3">
        <v>6</v>
      </c>
      <c r="AY6700" s="3">
        <v>66.67</v>
      </c>
      <c r="AZ6700" s="6" t="str">
        <f t="shared" si="732"/>
        <v>3155.3</v>
      </c>
      <c r="BC6700" s="12" t="s">
        <v>17364</v>
      </c>
      <c r="BJ6700" s="12">
        <f t="shared" si="733"/>
        <v>0</v>
      </c>
      <c r="BK6700" s="12">
        <f t="shared" si="734"/>
        <v>0</v>
      </c>
      <c r="BO6700" s="3" t="s">
        <v>54</v>
      </c>
      <c r="BR6700" s="3" t="s">
        <v>54</v>
      </c>
      <c r="BW6700" s="3" t="s">
        <v>17365</v>
      </c>
      <c r="BX6700" s="3" t="s">
        <v>17366</v>
      </c>
      <c r="BZ6700" s="3" t="s">
        <v>17332</v>
      </c>
      <c r="CA6700" s="3" t="s">
        <v>17365</v>
      </c>
      <c r="CG6700" s="3" t="s">
        <v>17332</v>
      </c>
      <c r="CI6700" s="3" t="s">
        <v>17365</v>
      </c>
      <c r="CQ6700" s="3" t="str">
        <f>CONCATENATE(baseURL!$A$1,baseURL!$B$1,baseURL!$C$1,".",C6700,".",L6700,".pkl&amp;seq=",BC6700,"&amp;varMods=Deamidated-Q")</f>
        <v>http://proteomics.broadinstitute.org/millscripts/viewfeed.pl?side=xl&amp;cycle=1&amp;fixedMods=iaaC&amp;file=msdataSM/iPRG2012_nd/cpick_in/iPRG2012_nd.3155.3.4.pkl&amp;seq=DGKAPEAEQVLSAAATFPLAqPATDVEAR&amp;varMods=Deamidated-Q</v>
      </c>
    </row>
    <row r="6701" spans="1:95" x14ac:dyDescent="0.2">
      <c r="A6701" s="3">
        <v>4268</v>
      </c>
      <c r="B6701" s="2" t="s">
        <v>17367</v>
      </c>
      <c r="C6701" s="2" t="s">
        <v>17357</v>
      </c>
      <c r="D6701" s="3">
        <v>16564</v>
      </c>
      <c r="E6701" s="3">
        <v>16548</v>
      </c>
      <c r="F6701" s="3">
        <v>66279</v>
      </c>
      <c r="G6701" s="3">
        <v>19703</v>
      </c>
      <c r="H6701" s="3">
        <v>59.061199999999999</v>
      </c>
      <c r="I6701" s="30">
        <v>747.06565999999998</v>
      </c>
      <c r="J6701" s="30">
        <v>747.06411500000002</v>
      </c>
      <c r="K6701" s="30">
        <v>1.5399999999999999E-3</v>
      </c>
      <c r="L6701" s="3">
        <v>3</v>
      </c>
      <c r="M6701" s="3">
        <v>3</v>
      </c>
      <c r="N6701" s="10">
        <f t="shared" si="728"/>
        <v>1</v>
      </c>
      <c r="O6701" s="35">
        <v>3</v>
      </c>
      <c r="P6701" s="17"/>
      <c r="Q6701" s="40">
        <v>2239.1791199999998</v>
      </c>
      <c r="R6701" s="40">
        <v>747.06456000000003</v>
      </c>
      <c r="S6701" s="18">
        <f t="shared" si="729"/>
        <v>1.4724296384120417</v>
      </c>
      <c r="T6701" s="18">
        <f t="shared" si="730"/>
        <v>-0.59566471740186866</v>
      </c>
      <c r="U6701" s="18">
        <f t="shared" si="731"/>
        <v>-0.61574330333041094</v>
      </c>
      <c r="V6701" s="30">
        <v>747.06410000000005</v>
      </c>
      <c r="W6701" s="3" t="s">
        <v>47</v>
      </c>
      <c r="X6701" s="3" t="s">
        <v>47</v>
      </c>
      <c r="Y6701" s="3" t="s">
        <v>47</v>
      </c>
      <c r="Z6701" s="3" t="s">
        <v>47</v>
      </c>
      <c r="AA6701" s="3" t="s">
        <v>65</v>
      </c>
      <c r="AB6701" s="12" t="s">
        <v>47</v>
      </c>
      <c r="AC6701" s="3" t="s">
        <v>47</v>
      </c>
      <c r="AD6701" s="3" t="s">
        <v>47</v>
      </c>
      <c r="AE6701" s="3" t="s">
        <v>47</v>
      </c>
      <c r="AF6701" s="3" t="s">
        <v>47</v>
      </c>
      <c r="AG6701" s="3" t="s">
        <v>47</v>
      </c>
      <c r="AI6701" s="3" t="s">
        <v>47</v>
      </c>
      <c r="AJ6701" s="3" t="s">
        <v>47</v>
      </c>
      <c r="AK6701" s="3" t="s">
        <v>47</v>
      </c>
      <c r="AL6701" s="3" t="s">
        <v>47</v>
      </c>
      <c r="AU6701" s="3">
        <v>1</v>
      </c>
      <c r="AV6701" s="3">
        <v>14</v>
      </c>
      <c r="AW6701" s="3">
        <v>1</v>
      </c>
      <c r="AX6701" s="3">
        <v>14</v>
      </c>
      <c r="AY6701" s="3">
        <v>100</v>
      </c>
      <c r="AZ6701" s="6" t="str">
        <f t="shared" si="732"/>
        <v>3156.2</v>
      </c>
      <c r="BC6701" s="12" t="s">
        <v>17228</v>
      </c>
      <c r="BJ6701" s="12">
        <f t="shared" si="733"/>
        <v>0</v>
      </c>
      <c r="BK6701" s="12">
        <f t="shared" si="734"/>
        <v>0</v>
      </c>
      <c r="BW6701" s="3" t="s">
        <v>17287</v>
      </c>
      <c r="CQ6701" s="3" t="str">
        <f>CONCATENATE(baseURL!$A$1,baseURL!$B$1,baseURL!$C$1,".",C6701,".",L6701,".pkl&amp;seq=",BC6701)</f>
        <v>http://proteomics.broadinstitute.org/millscripts/viewfeed.pl?side=xl&amp;cycle=1&amp;fixedMods=iaaC&amp;file=msdataSM/iPRG2012_nd/cpick_in/iPRG2012_nd.3156.2.3.pkl&amp;seq=MKYLAAYLLLNAAGNTPDATK</v>
      </c>
    </row>
    <row r="6702" spans="1:95" x14ac:dyDescent="0.2">
      <c r="A6702" s="3">
        <v>947</v>
      </c>
      <c r="B6702" s="2" t="s">
        <v>17368</v>
      </c>
      <c r="C6702" s="2" t="s">
        <v>17360</v>
      </c>
      <c r="D6702" s="3">
        <v>16565</v>
      </c>
      <c r="E6702" s="3">
        <v>16549</v>
      </c>
      <c r="F6702" s="3">
        <v>66280</v>
      </c>
      <c r="G6702" s="3">
        <v>19704</v>
      </c>
      <c r="H6702" s="3">
        <v>59.065399999999997</v>
      </c>
      <c r="I6702" s="30">
        <v>832.11915999999997</v>
      </c>
      <c r="J6702" s="30">
        <v>832.11689330000002</v>
      </c>
      <c r="K6702" s="30">
        <v>2.2699999999999999E-3</v>
      </c>
      <c r="L6702" s="3">
        <v>3</v>
      </c>
      <c r="M6702" s="3">
        <v>3</v>
      </c>
      <c r="N6702" s="10">
        <f t="shared" si="728"/>
        <v>1</v>
      </c>
      <c r="O6702" s="35">
        <v>3</v>
      </c>
      <c r="P6702" s="17"/>
      <c r="Q6702" s="40">
        <v>2494.3374100000001</v>
      </c>
      <c r="R6702" s="40">
        <v>832.11731999999995</v>
      </c>
      <c r="S6702" s="18">
        <f t="shared" si="729"/>
        <v>2.211226657336741</v>
      </c>
      <c r="T6702" s="18">
        <f t="shared" si="730"/>
        <v>-0.51278826876779704</v>
      </c>
      <c r="U6702" s="18">
        <f t="shared" si="731"/>
        <v>-0.62491188134106068</v>
      </c>
      <c r="V6702" s="30">
        <v>832.11680000000001</v>
      </c>
      <c r="W6702" s="3" t="s">
        <v>47</v>
      </c>
      <c r="X6702" s="3" t="s">
        <v>47</v>
      </c>
      <c r="Y6702" s="3" t="s">
        <v>47</v>
      </c>
      <c r="Z6702" s="3" t="s">
        <v>47</v>
      </c>
      <c r="AA6702" s="3" t="s">
        <v>48</v>
      </c>
      <c r="AB6702" s="12" t="s">
        <v>47</v>
      </c>
      <c r="AC6702" s="3" t="s">
        <v>47</v>
      </c>
      <c r="AD6702" s="3" t="s">
        <v>47</v>
      </c>
      <c r="AE6702" s="3" t="s">
        <v>47</v>
      </c>
      <c r="AF6702" s="3" t="s">
        <v>47</v>
      </c>
      <c r="AG6702" s="3" t="s">
        <v>47</v>
      </c>
      <c r="AI6702" s="3" t="s">
        <v>47</v>
      </c>
      <c r="AJ6702" s="3" t="s">
        <v>47</v>
      </c>
      <c r="AK6702" s="3" t="s">
        <v>47</v>
      </c>
      <c r="AM6702" s="3" t="s">
        <v>47</v>
      </c>
      <c r="AN6702" s="3" t="s">
        <v>47</v>
      </c>
      <c r="AO6702" s="3" t="s">
        <v>47</v>
      </c>
      <c r="AP6702" s="3" t="s">
        <v>47</v>
      </c>
      <c r="AQ6702" s="3" t="s">
        <v>47</v>
      </c>
      <c r="AR6702" s="3" t="s">
        <v>47</v>
      </c>
      <c r="AU6702" s="3">
        <v>0</v>
      </c>
      <c r="AV6702" s="3">
        <v>19</v>
      </c>
      <c r="AW6702" s="3">
        <v>3</v>
      </c>
      <c r="AX6702" s="3">
        <v>17</v>
      </c>
      <c r="AY6702" s="3">
        <v>89.47</v>
      </c>
      <c r="AZ6702" s="6" t="str">
        <f t="shared" si="732"/>
        <v>3156.3</v>
      </c>
      <c r="BC6702" s="12" t="s">
        <v>17369</v>
      </c>
      <c r="BJ6702" s="12">
        <f t="shared" si="733"/>
        <v>0</v>
      </c>
      <c r="BK6702" s="12">
        <f t="shared" si="734"/>
        <v>0</v>
      </c>
      <c r="BN6702" s="3" t="s">
        <v>277</v>
      </c>
      <c r="BR6702" s="3" t="s">
        <v>277</v>
      </c>
      <c r="BV6702" s="3" t="s">
        <v>17370</v>
      </c>
      <c r="CM6702" s="3" t="s">
        <v>17371</v>
      </c>
      <c r="CQ6702" s="3" t="str">
        <f>CONCATENATE(baseURL!$A$1,baseURL!$B$1,baseURL!$C$1,".",C6702,".",L6702,".pkl&amp;seq=",BC6702,"&amp;varMods=Oxidation-M")</f>
        <v>http://proteomics.broadinstitute.org/millscripts/viewfeed.pl?side=xl&amp;cycle=1&amp;fixedMods=iaaC&amp;file=msdataSM/iPRG2012_nd/cpick_in/iPRG2012_nd.3156.3.3.pkl&amp;seq=mKYLAAYLLLVQGGNAAPSAADLK&amp;varMods=Oxidation-M</v>
      </c>
    </row>
    <row r="6703" spans="1:95" x14ac:dyDescent="0.2">
      <c r="A6703" s="3">
        <v>4672</v>
      </c>
      <c r="B6703" s="2" t="s">
        <v>17372</v>
      </c>
      <c r="C6703" s="2" t="s">
        <v>17363</v>
      </c>
      <c r="D6703" s="3">
        <v>16566</v>
      </c>
      <c r="E6703" s="3">
        <v>16550</v>
      </c>
      <c r="F6703" s="3">
        <v>66281</v>
      </c>
      <c r="G6703" s="3">
        <v>19705</v>
      </c>
      <c r="H6703" s="3">
        <v>59.069600000000001</v>
      </c>
      <c r="I6703" s="30">
        <v>1053.0450000000001</v>
      </c>
      <c r="J6703" s="30">
        <v>1053.041966</v>
      </c>
      <c r="K6703" s="30">
        <v>3.0300000000000001E-3</v>
      </c>
      <c r="L6703" s="3">
        <v>4</v>
      </c>
      <c r="M6703" s="3">
        <v>4</v>
      </c>
      <c r="N6703" s="10">
        <f t="shared" si="728"/>
        <v>1</v>
      </c>
      <c r="O6703" s="35">
        <v>4</v>
      </c>
      <c r="P6703" s="17"/>
      <c r="Q6703" s="40">
        <v>4209.1422199999997</v>
      </c>
      <c r="R6703" s="40">
        <v>1053.0410099999999</v>
      </c>
      <c r="S6703" s="18">
        <f t="shared" si="729"/>
        <v>3.7890262224051789</v>
      </c>
      <c r="T6703" s="18">
        <f t="shared" si="730"/>
        <v>0.90784688441283268</v>
      </c>
      <c r="U6703" s="18">
        <f t="shared" si="731"/>
        <v>0.65524513625248737</v>
      </c>
      <c r="V6703" s="30">
        <v>1053.0417</v>
      </c>
      <c r="W6703" s="3" t="s">
        <v>47</v>
      </c>
      <c r="X6703" s="3" t="s">
        <v>47</v>
      </c>
      <c r="Y6703" s="3" t="s">
        <v>47</v>
      </c>
      <c r="Z6703" s="3" t="s">
        <v>47</v>
      </c>
      <c r="AA6703" s="3" t="s">
        <v>48</v>
      </c>
      <c r="AB6703" s="12" t="s">
        <v>47</v>
      </c>
      <c r="AC6703" s="3" t="s">
        <v>47</v>
      </c>
      <c r="AD6703" s="3" t="s">
        <v>47</v>
      </c>
      <c r="AE6703" s="3" t="s">
        <v>47</v>
      </c>
      <c r="AF6703" s="3" t="s">
        <v>47</v>
      </c>
      <c r="AG6703" s="3" t="s">
        <v>47</v>
      </c>
      <c r="AI6703" s="3" t="s">
        <v>47</v>
      </c>
      <c r="AK6703" s="3" t="s">
        <v>47</v>
      </c>
      <c r="AL6703" s="3" t="s">
        <v>47</v>
      </c>
      <c r="AM6703" s="3" t="s">
        <v>47</v>
      </c>
      <c r="AN6703" s="3" t="s">
        <v>47</v>
      </c>
      <c r="AU6703" s="3">
        <v>0</v>
      </c>
      <c r="AV6703" s="3">
        <v>15</v>
      </c>
      <c r="AW6703" s="3">
        <v>1</v>
      </c>
      <c r="AX6703" s="3">
        <v>15</v>
      </c>
      <c r="AY6703" s="3">
        <v>100</v>
      </c>
      <c r="AZ6703" s="6" t="str">
        <f t="shared" si="732"/>
        <v>3156.4</v>
      </c>
      <c r="BC6703" s="12" t="s">
        <v>17373</v>
      </c>
      <c r="BJ6703" s="12">
        <f t="shared" si="733"/>
        <v>0</v>
      </c>
      <c r="BK6703" s="12">
        <f t="shared" si="734"/>
        <v>0</v>
      </c>
      <c r="CQ6703" s="3" t="str">
        <f>CONCATENATE(baseURL!$A$1,baseURL!$B$1,baseURL!$C$1,".",C6703,".",L6703,".pkl&amp;seq=",BC6703)</f>
        <v>http://proteomics.broadinstitute.org/millscripts/viewfeed.pl?side=xl&amp;cycle=1&amp;fixedMods=iaaC&amp;file=msdataSM/iPRG2012_nd/cpick_in/iPRG2012_nd.3156.4.4.pkl&amp;seq=LTTNLEYTLPESVELLGPQNKNASNNPNELAASGAALQAR</v>
      </c>
    </row>
    <row r="6704" spans="1:95" x14ac:dyDescent="0.2">
      <c r="A6704" s="3">
        <v>3467</v>
      </c>
      <c r="B6704" s="2" t="s">
        <v>17377</v>
      </c>
      <c r="C6704" s="2" t="s">
        <v>17378</v>
      </c>
      <c r="D6704" s="3">
        <v>16567</v>
      </c>
      <c r="E6704" s="3">
        <v>16551</v>
      </c>
      <c r="F6704" s="3">
        <v>66299</v>
      </c>
      <c r="G6704" s="3">
        <v>19707</v>
      </c>
      <c r="H6704" s="3">
        <v>59.0794</v>
      </c>
      <c r="I6704" s="30">
        <v>526.64688999999998</v>
      </c>
      <c r="J6704" s="30">
        <v>526.64685710000003</v>
      </c>
      <c r="K6704" s="30">
        <v>3.0000000000000001E-5</v>
      </c>
      <c r="L6704" s="3">
        <v>3</v>
      </c>
      <c r="M6704" s="3">
        <v>3</v>
      </c>
      <c r="N6704" s="10">
        <f t="shared" si="728"/>
        <v>1</v>
      </c>
      <c r="O6704" s="35">
        <v>3</v>
      </c>
      <c r="P6704" s="17"/>
      <c r="Q6704" s="40">
        <v>1577.9261200000001</v>
      </c>
      <c r="R6704" s="40">
        <v>526.64688999999998</v>
      </c>
      <c r="S6704" s="18">
        <f t="shared" si="729"/>
        <v>0</v>
      </c>
      <c r="T6704" s="18">
        <f t="shared" si="730"/>
        <v>-6.2470700151749756E-2</v>
      </c>
      <c r="U6704" s="18">
        <f t="shared" si="731"/>
        <v>1.8988054737686624E-2</v>
      </c>
      <c r="V6704" s="30">
        <v>526.64689999999996</v>
      </c>
      <c r="W6704" s="3" t="s">
        <v>47</v>
      </c>
      <c r="X6704" s="3" t="s">
        <v>47</v>
      </c>
      <c r="Y6704" s="3" t="s">
        <v>47</v>
      </c>
      <c r="Z6704" s="3" t="s">
        <v>47</v>
      </c>
      <c r="AA6704" s="3" t="s">
        <v>47</v>
      </c>
      <c r="AB6704" s="12" t="s">
        <v>47</v>
      </c>
      <c r="AC6704" s="3" t="s">
        <v>47</v>
      </c>
      <c r="AE6704" s="3" t="s">
        <v>47</v>
      </c>
      <c r="AF6704" s="3" t="s">
        <v>48</v>
      </c>
      <c r="AG6704" s="3" t="s">
        <v>48</v>
      </c>
      <c r="AH6704" s="3" t="s">
        <v>47</v>
      </c>
      <c r="AI6704" s="3" t="s">
        <v>48</v>
      </c>
      <c r="AK6704" s="3" t="s">
        <v>52</v>
      </c>
      <c r="AL6704" s="3" t="s">
        <v>48</v>
      </c>
      <c r="AM6704" s="3" t="s">
        <v>47</v>
      </c>
      <c r="AU6704" s="3">
        <v>0</v>
      </c>
      <c r="AV6704" s="3">
        <v>10</v>
      </c>
      <c r="AW6704" s="3">
        <v>1</v>
      </c>
      <c r="AX6704" s="3">
        <v>10</v>
      </c>
      <c r="AY6704" s="3">
        <v>100</v>
      </c>
      <c r="AZ6704" s="6" t="str">
        <f t="shared" si="732"/>
        <v>3157.1</v>
      </c>
      <c r="BC6704" s="12" t="s">
        <v>17379</v>
      </c>
      <c r="BJ6704" s="12">
        <f t="shared" si="733"/>
        <v>0</v>
      </c>
      <c r="BK6704" s="12">
        <f t="shared" si="734"/>
        <v>0</v>
      </c>
      <c r="CQ6704" s="3" t="str">
        <f>CONCATENATE(baseURL!$A$1,baseURL!$B$1,baseURL!$C$1,".",C6704,".",L6704,".pkl&amp;seq=",BC6704)</f>
        <v>http://proteomics.broadinstitute.org/millscripts/viewfeed.pl?side=xl&amp;cycle=1&amp;fixedMods=iaaC&amp;file=msdataSM/iPRG2012_nd/cpick_in/iPRG2012_nd.3157.1.3.pkl&amp;seq=NLYVLKALQSLTSK</v>
      </c>
    </row>
    <row r="6705" spans="1:95" x14ac:dyDescent="0.2">
      <c r="A6705" s="3">
        <v>4078</v>
      </c>
      <c r="B6705" s="2" t="s">
        <v>17380</v>
      </c>
      <c r="C6705" s="2" t="s">
        <v>17381</v>
      </c>
      <c r="D6705" s="3">
        <v>16568</v>
      </c>
      <c r="E6705" s="3">
        <v>16552</v>
      </c>
      <c r="F6705" s="3">
        <v>66300</v>
      </c>
      <c r="G6705" s="3">
        <v>19708</v>
      </c>
      <c r="H6705" s="3">
        <v>59.081099999999999</v>
      </c>
      <c r="I6705" s="30">
        <v>582.32556</v>
      </c>
      <c r="J6705" s="30">
        <v>582.32613849999996</v>
      </c>
      <c r="K6705" s="30">
        <v>-5.8E-4</v>
      </c>
      <c r="L6705" s="3">
        <v>3</v>
      </c>
      <c r="M6705" s="3">
        <v>3</v>
      </c>
      <c r="N6705" s="10">
        <f t="shared" si="728"/>
        <v>1</v>
      </c>
      <c r="O6705" s="35">
        <v>3</v>
      </c>
      <c r="P6705" s="17"/>
      <c r="Q6705" s="40">
        <v>1744.9632300000001</v>
      </c>
      <c r="R6705" s="40">
        <v>582.32592999999997</v>
      </c>
      <c r="S6705" s="18">
        <f t="shared" si="729"/>
        <v>-0.63538300617204957</v>
      </c>
      <c r="T6705" s="18">
        <f t="shared" si="730"/>
        <v>0.35804691023320717</v>
      </c>
      <c r="U6705" s="18">
        <f t="shared" si="731"/>
        <v>-5.1517540914342047E-2</v>
      </c>
      <c r="V6705" s="30">
        <v>582.32590000000005</v>
      </c>
      <c r="W6705" s="3" t="s">
        <v>47</v>
      </c>
      <c r="X6705" s="3" t="s">
        <v>47</v>
      </c>
      <c r="Y6705" s="3" t="s">
        <v>47</v>
      </c>
      <c r="Z6705" s="3" t="s">
        <v>47</v>
      </c>
      <c r="AA6705" s="3" t="s">
        <v>48</v>
      </c>
      <c r="AB6705" s="12" t="s">
        <v>47</v>
      </c>
      <c r="AC6705" s="3" t="s">
        <v>65</v>
      </c>
      <c r="AE6705" s="3" t="s">
        <v>47</v>
      </c>
      <c r="AF6705" s="3" t="s">
        <v>48</v>
      </c>
      <c r="AG6705" s="3" t="s">
        <v>47</v>
      </c>
      <c r="AH6705" s="3" t="s">
        <v>47</v>
      </c>
      <c r="AI6705" s="3" t="s">
        <v>48</v>
      </c>
      <c r="AJ6705" s="3" t="s">
        <v>47</v>
      </c>
      <c r="AK6705" s="3" t="s">
        <v>47</v>
      </c>
      <c r="AL6705" s="3" t="s">
        <v>47</v>
      </c>
      <c r="AM6705" s="3" t="s">
        <v>48</v>
      </c>
      <c r="AN6705" s="3" t="s">
        <v>47</v>
      </c>
      <c r="AU6705" s="3">
        <v>1</v>
      </c>
      <c r="AV6705" s="3">
        <v>12</v>
      </c>
      <c r="AW6705" s="3">
        <v>1</v>
      </c>
      <c r="AX6705" s="3">
        <v>12</v>
      </c>
      <c r="AY6705" s="3">
        <v>100</v>
      </c>
      <c r="AZ6705" s="6" t="str">
        <f t="shared" si="732"/>
        <v>3157.2</v>
      </c>
      <c r="BC6705" s="12" t="s">
        <v>17382</v>
      </c>
      <c r="BJ6705" s="12">
        <f t="shared" si="733"/>
        <v>0</v>
      </c>
      <c r="BK6705" s="12">
        <f t="shared" si="734"/>
        <v>0</v>
      </c>
      <c r="BY6705" s="3" t="s">
        <v>17383</v>
      </c>
      <c r="CQ6705" s="3" t="str">
        <f>CONCATENATE(baseURL!$A$1,baseURL!$B$1,baseURL!$C$1,".",C6705,".",L6705,".pkl&amp;seq=",BC6705)</f>
        <v>http://proteomics.broadinstitute.org/millscripts/viewfeed.pl?side=xl&amp;cycle=1&amp;fixedMods=iaaC&amp;file=msdataSM/iPRG2012_nd/cpick_in/iPRG2012_nd.3157.2.3.pkl&amp;seq=HSEFVAYPLQLLVTK</v>
      </c>
    </row>
    <row r="6706" spans="1:95" x14ac:dyDescent="0.2">
      <c r="A6706" s="3">
        <v>4633</v>
      </c>
      <c r="B6706" s="2" t="s">
        <v>17384</v>
      </c>
      <c r="C6706" s="2" t="s">
        <v>17368</v>
      </c>
      <c r="D6706" s="3">
        <v>16570</v>
      </c>
      <c r="E6706" s="3">
        <v>16554</v>
      </c>
      <c r="F6706" s="3">
        <v>66302</v>
      </c>
      <c r="G6706" s="3">
        <v>19710</v>
      </c>
      <c r="H6706" s="3">
        <v>59.084400000000002</v>
      </c>
      <c r="I6706" s="30">
        <v>758.40107999999998</v>
      </c>
      <c r="J6706" s="30">
        <v>758.39746349999996</v>
      </c>
      <c r="K6706" s="30">
        <v>3.62E-3</v>
      </c>
      <c r="L6706" s="3">
        <v>3</v>
      </c>
      <c r="M6706" s="3">
        <v>3</v>
      </c>
      <c r="N6706" s="10">
        <f t="shared" si="728"/>
        <v>1</v>
      </c>
      <c r="O6706" s="35">
        <v>3</v>
      </c>
      <c r="P6706" s="17"/>
      <c r="Q6706" s="40">
        <v>2273.1812300000001</v>
      </c>
      <c r="R6706" s="40">
        <v>758.39859000000001</v>
      </c>
      <c r="S6706" s="18">
        <f t="shared" si="729"/>
        <v>3.2832339521703626</v>
      </c>
      <c r="T6706" s="18">
        <f t="shared" si="730"/>
        <v>-1.4853666856828878</v>
      </c>
      <c r="U6706" s="18">
        <f t="shared" si="731"/>
        <v>-1.4372389589707684</v>
      </c>
      <c r="V6706" s="30">
        <v>758.39750000000004</v>
      </c>
      <c r="W6706" s="3" t="s">
        <v>47</v>
      </c>
      <c r="X6706" s="3" t="s">
        <v>47</v>
      </c>
      <c r="Y6706" s="3" t="s">
        <v>47</v>
      </c>
      <c r="Z6706" s="3" t="s">
        <v>47</v>
      </c>
      <c r="AA6706" s="3" t="s">
        <v>47</v>
      </c>
      <c r="AB6706" s="12" t="s">
        <v>47</v>
      </c>
      <c r="AC6706" s="3" t="s">
        <v>47</v>
      </c>
      <c r="AD6706" s="3" t="s">
        <v>47</v>
      </c>
      <c r="AE6706" s="3" t="s">
        <v>47</v>
      </c>
      <c r="AF6706" s="3" t="s">
        <v>47</v>
      </c>
      <c r="AG6706" s="3" t="s">
        <v>47</v>
      </c>
      <c r="AI6706" s="3" t="s">
        <v>48</v>
      </c>
      <c r="AK6706" s="3" t="s">
        <v>47</v>
      </c>
      <c r="AL6706" s="3" t="s">
        <v>48</v>
      </c>
      <c r="AM6706" s="3" t="s">
        <v>47</v>
      </c>
      <c r="AU6706" s="3">
        <v>0</v>
      </c>
      <c r="AV6706" s="3">
        <v>13</v>
      </c>
      <c r="AW6706" s="3">
        <v>1</v>
      </c>
      <c r="AX6706" s="3">
        <v>13</v>
      </c>
      <c r="AY6706" s="3">
        <v>100</v>
      </c>
      <c r="AZ6706" s="6" t="str">
        <f t="shared" si="732"/>
        <v>3157.4</v>
      </c>
      <c r="BC6706" s="12" t="s">
        <v>17385</v>
      </c>
      <c r="BJ6706" s="12">
        <f t="shared" si="733"/>
        <v>0</v>
      </c>
      <c r="BK6706" s="12">
        <f t="shared" si="734"/>
        <v>0</v>
      </c>
      <c r="CQ6706" s="3" t="str">
        <f>CONCATENATE(baseURL!$A$1,baseURL!$B$1,baseURL!$C$1,".",C6706,".",L6706,".pkl&amp;seq=",BC6706)</f>
        <v>http://proteomics.broadinstitute.org/millscripts/viewfeed.pl?side=xl&amp;cycle=1&amp;fixedMods=iaaC&amp;file=msdataSM/iPRG2012_nd/cpick_in/iPRG2012_nd.3157.4.3.pkl&amp;seq=AALEDGWVPGKNLFTVEDALK</v>
      </c>
    </row>
    <row r="6707" spans="1:95" x14ac:dyDescent="0.2">
      <c r="A6707" s="3">
        <v>7441</v>
      </c>
      <c r="B6707" s="2" t="s">
        <v>17386</v>
      </c>
      <c r="C6707" s="2" t="s">
        <v>17372</v>
      </c>
      <c r="D6707" s="3">
        <v>16571</v>
      </c>
      <c r="E6707" s="3">
        <v>16555</v>
      </c>
      <c r="F6707" s="3">
        <v>66303</v>
      </c>
      <c r="G6707" s="3">
        <v>19711</v>
      </c>
      <c r="H6707" s="3">
        <v>59.086100000000002</v>
      </c>
      <c r="I6707" s="30">
        <v>827.75842999999998</v>
      </c>
      <c r="J6707" s="30">
        <v>827.75886219999995</v>
      </c>
      <c r="K6707" s="30">
        <v>-4.2999999999999999E-4</v>
      </c>
      <c r="L6707" s="3">
        <v>6</v>
      </c>
      <c r="M6707" s="3">
        <v>6</v>
      </c>
      <c r="N6707" s="10">
        <f t="shared" si="728"/>
        <v>1</v>
      </c>
      <c r="O6707" s="35">
        <v>6</v>
      </c>
      <c r="P6707" s="17"/>
      <c r="Q6707" s="40">
        <v>4961.5175799999997</v>
      </c>
      <c r="R6707" s="40">
        <v>827.75899000000004</v>
      </c>
      <c r="S6707" s="18">
        <f t="shared" si="729"/>
        <v>-0.67652542204834865</v>
      </c>
      <c r="T6707" s="18">
        <f t="shared" si="730"/>
        <v>-0.15439276604728705</v>
      </c>
      <c r="U6707" s="18">
        <f t="shared" si="731"/>
        <v>-0.10872729995979327</v>
      </c>
      <c r="V6707" s="30">
        <v>827.75890000000004</v>
      </c>
      <c r="Y6707" s="3" t="s">
        <v>47</v>
      </c>
      <c r="Z6707" s="3" t="s">
        <v>47</v>
      </c>
      <c r="AA6707" s="3" t="s">
        <v>48</v>
      </c>
      <c r="AB6707" s="12" t="s">
        <v>47</v>
      </c>
      <c r="AC6707" s="3" t="s">
        <v>52</v>
      </c>
      <c r="AD6707" s="3" t="s">
        <v>47</v>
      </c>
      <c r="AK6707" s="3" t="s">
        <v>47</v>
      </c>
      <c r="AL6707" s="3" t="s">
        <v>47</v>
      </c>
      <c r="AN6707" s="3" t="s">
        <v>47</v>
      </c>
      <c r="AU6707" s="3">
        <v>0</v>
      </c>
      <c r="AV6707" s="3">
        <v>7</v>
      </c>
      <c r="AW6707" s="3">
        <v>1</v>
      </c>
      <c r="AX6707" s="3">
        <v>7</v>
      </c>
      <c r="AY6707" s="3">
        <v>100</v>
      </c>
      <c r="AZ6707" s="6" t="str">
        <f t="shared" si="732"/>
        <v>3157.5</v>
      </c>
      <c r="BC6707" s="12" t="s">
        <v>17387</v>
      </c>
      <c r="BJ6707" s="12">
        <f t="shared" si="733"/>
        <v>0</v>
      </c>
      <c r="BK6707" s="12">
        <f t="shared" si="734"/>
        <v>0</v>
      </c>
      <c r="CQ6707" s="3" t="str">
        <f>CONCATENATE(baseURL!$A$1,baseURL!$B$1,baseURL!$C$1,".",C6707,".",L6707,".pkl&amp;seq=",BC6707)</f>
        <v>http://proteomics.broadinstitute.org/millscripts/viewfeed.pl?side=xl&amp;cycle=1&amp;fixedMods=iaaC&amp;file=msdataSM/iPRG2012_nd/cpick_in/iPRG2012_nd.3157.5.6.pkl&amp;seq=VETGVLKPGMVVTFAPAGVTTEVKSVEMHHEQLEQGVPGDNVGFNVK</v>
      </c>
    </row>
    <row r="6708" spans="1:95" x14ac:dyDescent="0.2">
      <c r="A6708" s="3">
        <v>3278</v>
      </c>
      <c r="B6708" s="2" t="s">
        <v>17388</v>
      </c>
      <c r="C6708" s="2" t="s">
        <v>17389</v>
      </c>
      <c r="D6708" s="3">
        <v>16573</v>
      </c>
      <c r="E6708" s="3">
        <v>16557</v>
      </c>
      <c r="F6708" s="3">
        <v>66305</v>
      </c>
      <c r="G6708" s="3">
        <v>19713</v>
      </c>
      <c r="H6708" s="3">
        <v>59.089399999999998</v>
      </c>
      <c r="I6708" s="30">
        <v>866.44815000000006</v>
      </c>
      <c r="J6708" s="30">
        <v>865.94695049999996</v>
      </c>
      <c r="K6708" s="30">
        <v>0.50119999999999998</v>
      </c>
      <c r="L6708" s="3">
        <v>0</v>
      </c>
      <c r="M6708" s="3">
        <v>2</v>
      </c>
      <c r="N6708" s="10">
        <f t="shared" si="728"/>
        <v>1</v>
      </c>
      <c r="O6708" s="35">
        <v>2</v>
      </c>
      <c r="P6708" s="17"/>
      <c r="Q6708" s="40">
        <v>1730.8860500000001</v>
      </c>
      <c r="R6708" s="40">
        <v>865.94665999999995</v>
      </c>
      <c r="S6708" s="18">
        <f t="shared" si="729"/>
        <v>579.12343007374557</v>
      </c>
      <c r="T6708" s="18">
        <f t="shared" si="730"/>
        <v>0.33547100927154389</v>
      </c>
      <c r="U6708" s="18">
        <f t="shared" si="731"/>
        <v>0.50811443747121232</v>
      </c>
      <c r="V6708" s="30">
        <v>865.94709999999998</v>
      </c>
      <c r="W6708" s="3" t="s">
        <v>47</v>
      </c>
      <c r="Y6708" s="3" t="s">
        <v>47</v>
      </c>
      <c r="Z6708" s="3" t="s">
        <v>47</v>
      </c>
      <c r="AA6708" s="3" t="s">
        <v>47</v>
      </c>
      <c r="AB6708" s="12" t="s">
        <v>47</v>
      </c>
      <c r="AC6708" s="3" t="s">
        <v>52</v>
      </c>
      <c r="AE6708" s="3" t="s">
        <v>48</v>
      </c>
      <c r="AF6708" s="3" t="s">
        <v>48</v>
      </c>
      <c r="AG6708" s="3" t="s">
        <v>48</v>
      </c>
      <c r="AH6708" s="3" t="s">
        <v>47</v>
      </c>
      <c r="AL6708" s="3" t="s">
        <v>48</v>
      </c>
      <c r="AM6708" s="3" t="s">
        <v>47</v>
      </c>
      <c r="AU6708" s="3">
        <v>0</v>
      </c>
      <c r="AV6708" s="3">
        <v>7</v>
      </c>
      <c r="AW6708" s="3">
        <v>1</v>
      </c>
      <c r="AX6708" s="3">
        <v>7</v>
      </c>
      <c r="AY6708" s="3">
        <v>100</v>
      </c>
      <c r="AZ6708" s="6" t="str">
        <f t="shared" si="732"/>
        <v>3157.7</v>
      </c>
      <c r="BC6708" s="12" t="s">
        <v>17390</v>
      </c>
      <c r="BJ6708" s="12">
        <f t="shared" si="733"/>
        <v>0</v>
      </c>
      <c r="BK6708" s="12">
        <f t="shared" si="734"/>
        <v>0</v>
      </c>
      <c r="CQ6708" s="3" t="str">
        <f>CONCATENATE(baseURL!$A$1,baseURL!$B$1,baseURL!$C$1,".",C6708,".",L6708,".pkl&amp;seq=",BC6708)</f>
        <v>http://proteomics.broadinstitute.org/millscripts/viewfeed.pl?side=xl&amp;cycle=1&amp;fixedMods=iaaC&amp;file=msdataSM/iPRG2012_nd/cpick_in/iPRG2012_nd.3157.7.0.pkl&amp;seq=VLNWDLTPDVANFAR</v>
      </c>
    </row>
    <row r="6709" spans="1:95" x14ac:dyDescent="0.2">
      <c r="A6709" s="3">
        <v>5756</v>
      </c>
      <c r="B6709" s="2" t="s">
        <v>17374</v>
      </c>
      <c r="C6709" s="2" t="s">
        <v>17375</v>
      </c>
      <c r="D6709" s="3">
        <v>16575</v>
      </c>
      <c r="E6709" s="3">
        <v>16559</v>
      </c>
      <c r="F6709" s="3">
        <v>66307</v>
      </c>
      <c r="G6709" s="3">
        <v>19715</v>
      </c>
      <c r="H6709" s="3">
        <v>59.0944</v>
      </c>
      <c r="I6709" s="30">
        <v>902.70312000000001</v>
      </c>
      <c r="J6709" s="30">
        <v>902.70158509999999</v>
      </c>
      <c r="K6709" s="30">
        <v>1.5299999999999999E-3</v>
      </c>
      <c r="L6709" s="3">
        <v>4</v>
      </c>
      <c r="M6709" s="3">
        <v>4</v>
      </c>
      <c r="N6709" s="10">
        <f t="shared" si="728"/>
        <v>1</v>
      </c>
      <c r="O6709" s="35">
        <v>4</v>
      </c>
      <c r="P6709" s="17"/>
      <c r="Q6709" s="40">
        <v>3607.7815900000001</v>
      </c>
      <c r="R6709" s="40">
        <v>902.70084999999995</v>
      </c>
      <c r="S6709" s="18">
        <f t="shared" si="729"/>
        <v>2.5146758198652739</v>
      </c>
      <c r="T6709" s="18">
        <f t="shared" si="730"/>
        <v>0.8143340067117707</v>
      </c>
      <c r="U6709" s="18">
        <f t="shared" si="731"/>
        <v>0.60928268771355698</v>
      </c>
      <c r="V6709" s="30">
        <v>902.70140000000004</v>
      </c>
      <c r="W6709" s="3" t="s">
        <v>47</v>
      </c>
      <c r="X6709" s="3" t="s">
        <v>47</v>
      </c>
      <c r="Y6709" s="3" t="s">
        <v>47</v>
      </c>
      <c r="Z6709" s="3" t="s">
        <v>47</v>
      </c>
      <c r="AA6709" s="3" t="s">
        <v>48</v>
      </c>
      <c r="AB6709" s="12" t="s">
        <v>47</v>
      </c>
      <c r="AC6709" s="3" t="s">
        <v>47</v>
      </c>
      <c r="AD6709" s="3" t="s">
        <v>47</v>
      </c>
      <c r="AE6709" s="3" t="s">
        <v>47</v>
      </c>
      <c r="AF6709" s="3" t="s">
        <v>47</v>
      </c>
      <c r="AG6709" s="3" t="s">
        <v>47</v>
      </c>
      <c r="AI6709" s="3" t="s">
        <v>47</v>
      </c>
      <c r="AJ6709" s="3" t="s">
        <v>47</v>
      </c>
      <c r="AK6709" s="3" t="s">
        <v>47</v>
      </c>
      <c r="AL6709" s="3" t="s">
        <v>47</v>
      </c>
      <c r="AM6709" s="3" t="s">
        <v>47</v>
      </c>
      <c r="AN6709" s="3" t="s">
        <v>47</v>
      </c>
      <c r="AU6709" s="3">
        <v>0</v>
      </c>
      <c r="AV6709" s="3">
        <v>16</v>
      </c>
      <c r="AW6709" s="3">
        <v>1</v>
      </c>
      <c r="AX6709" s="3">
        <v>16</v>
      </c>
      <c r="AY6709" s="3">
        <v>100</v>
      </c>
      <c r="AZ6709" s="6" t="str">
        <f t="shared" si="732"/>
        <v>3157.9</v>
      </c>
      <c r="BC6709" s="12" t="s">
        <v>17376</v>
      </c>
      <c r="BJ6709" s="12">
        <f t="shared" si="733"/>
        <v>0</v>
      </c>
      <c r="BK6709" s="12">
        <f t="shared" si="734"/>
        <v>0</v>
      </c>
      <c r="CQ6709" s="3" t="str">
        <f>CONCATENATE(baseURL!$A$1,baseURL!$B$1,baseURL!$C$1,".",C6709,".",L6709,".pkl&amp;seq=",BC6709)</f>
        <v>http://proteomics.broadinstitute.org/millscripts/viewfeed.pl?side=xl&amp;cycle=1&amp;fixedMods=iaaC&amp;file=msdataSM/iPRG2012_nd/cpick_in/iPRG2012_nd.3157.9.4.pkl&amp;seq=LFDGSGRPLDNGPKVFAEDYLDLNGSPLNPYAR</v>
      </c>
    </row>
    <row r="6710" spans="1:95" x14ac:dyDescent="0.2">
      <c r="A6710" s="3">
        <v>4123</v>
      </c>
      <c r="B6710" s="2" t="s">
        <v>17391</v>
      </c>
      <c r="C6710" s="2" t="s">
        <v>17392</v>
      </c>
      <c r="D6710" s="3">
        <v>16576</v>
      </c>
      <c r="E6710" s="3">
        <v>16560</v>
      </c>
      <c r="F6710" s="3">
        <v>66320</v>
      </c>
      <c r="G6710" s="3">
        <v>19717</v>
      </c>
      <c r="H6710" s="3">
        <v>59.107700000000001</v>
      </c>
      <c r="I6710" s="30">
        <v>522.95929000000001</v>
      </c>
      <c r="J6710" s="30">
        <v>522.95733719999998</v>
      </c>
      <c r="K6710" s="30">
        <v>1.9499999999999999E-3</v>
      </c>
      <c r="L6710" s="3">
        <v>3</v>
      </c>
      <c r="M6710" s="3">
        <v>3</v>
      </c>
      <c r="N6710" s="10">
        <f t="shared" si="728"/>
        <v>1</v>
      </c>
      <c r="O6710" s="35">
        <v>3</v>
      </c>
      <c r="P6710" s="17"/>
      <c r="Q6710" s="40">
        <v>1566.85599</v>
      </c>
      <c r="R6710" s="40">
        <v>522.95685000000003</v>
      </c>
      <c r="S6710" s="18">
        <f t="shared" si="729"/>
        <v>4.6657769182652089</v>
      </c>
      <c r="T6710" s="18">
        <f t="shared" si="730"/>
        <v>0.93162562064591248</v>
      </c>
      <c r="U6710" s="18">
        <f t="shared" si="731"/>
        <v>0.66927127909720041</v>
      </c>
      <c r="V6710" s="30">
        <v>522.95719999999994</v>
      </c>
      <c r="W6710" s="3" t="s">
        <v>47</v>
      </c>
      <c r="Y6710" s="3" t="s">
        <v>47</v>
      </c>
      <c r="Z6710" s="3" t="s">
        <v>47</v>
      </c>
      <c r="AA6710" s="3" t="s">
        <v>47</v>
      </c>
      <c r="AB6710" s="12" t="s">
        <v>47</v>
      </c>
      <c r="AC6710" s="3" t="s">
        <v>47</v>
      </c>
      <c r="AD6710" s="3" t="s">
        <v>47</v>
      </c>
      <c r="AE6710" s="3" t="s">
        <v>47</v>
      </c>
      <c r="AG6710" s="3" t="s">
        <v>47</v>
      </c>
      <c r="AH6710" s="3" t="s">
        <v>47</v>
      </c>
      <c r="AI6710" s="3" t="s">
        <v>47</v>
      </c>
      <c r="AJ6710" s="3" t="s">
        <v>47</v>
      </c>
      <c r="AK6710" s="3" t="s">
        <v>47</v>
      </c>
      <c r="AL6710" s="3" t="s">
        <v>47</v>
      </c>
      <c r="AM6710" s="3" t="s">
        <v>47</v>
      </c>
      <c r="AN6710" s="3" t="s">
        <v>47</v>
      </c>
      <c r="AU6710" s="3">
        <v>0</v>
      </c>
      <c r="AV6710" s="3">
        <v>16</v>
      </c>
      <c r="AW6710" s="3">
        <v>1</v>
      </c>
      <c r="AX6710" s="3">
        <v>16</v>
      </c>
      <c r="AY6710" s="3">
        <v>100</v>
      </c>
      <c r="AZ6710" s="6" t="str">
        <f t="shared" si="732"/>
        <v>3158.1</v>
      </c>
      <c r="BC6710" s="12" t="s">
        <v>17393</v>
      </c>
      <c r="BJ6710" s="12">
        <f t="shared" si="733"/>
        <v>0</v>
      </c>
      <c r="BK6710" s="12">
        <f t="shared" si="734"/>
        <v>0</v>
      </c>
      <c r="CQ6710" s="3" t="str">
        <f>CONCATENATE(baseURL!$A$1,baseURL!$B$1,baseURL!$C$1,".",C6710,".",L6710,".pkl&amp;seq=",BC6710)</f>
        <v>http://proteomics.broadinstitute.org/millscripts/viewfeed.pl?side=xl&amp;cycle=1&amp;fixedMods=iaaC&amp;file=msdataSM/iPRG2012_nd/cpick_in/iPRG2012_nd.3158.1.3.pkl&amp;seq=AYTMETLLLDLRK</v>
      </c>
    </row>
    <row r="6711" spans="1:95" x14ac:dyDescent="0.2">
      <c r="A6711" s="3">
        <v>4134</v>
      </c>
      <c r="B6711" s="2" t="s">
        <v>17394</v>
      </c>
      <c r="C6711" s="2" t="s">
        <v>17380</v>
      </c>
      <c r="D6711" s="3">
        <v>16578</v>
      </c>
      <c r="E6711" s="3">
        <v>16562</v>
      </c>
      <c r="F6711" s="3">
        <v>66322</v>
      </c>
      <c r="G6711" s="3">
        <v>19719</v>
      </c>
      <c r="H6711" s="3">
        <v>59.119399999999999</v>
      </c>
      <c r="I6711" s="30">
        <v>993.11240999999995</v>
      </c>
      <c r="J6711" s="30">
        <v>993.11069640000005</v>
      </c>
      <c r="K6711" s="30">
        <v>1.7099999999999999E-3</v>
      </c>
      <c r="L6711" s="3">
        <v>5</v>
      </c>
      <c r="M6711" s="3">
        <v>5</v>
      </c>
      <c r="N6711" s="10">
        <f t="shared" si="728"/>
        <v>1</v>
      </c>
      <c r="O6711" s="35">
        <v>5</v>
      </c>
      <c r="P6711" s="17"/>
      <c r="Q6711" s="40">
        <v>4961.5175799999997</v>
      </c>
      <c r="R6711" s="40">
        <v>993.10933999999997</v>
      </c>
      <c r="S6711" s="18">
        <f t="shared" si="729"/>
        <v>3.0913011048508516</v>
      </c>
      <c r="T6711" s="18">
        <f t="shared" si="730"/>
        <v>1.3658113416564723</v>
      </c>
      <c r="U6711" s="18">
        <f t="shared" si="731"/>
        <v>1.0673547789332456</v>
      </c>
      <c r="V6711" s="30">
        <v>993.11040000000003</v>
      </c>
      <c r="W6711" s="3" t="s">
        <v>47</v>
      </c>
      <c r="Y6711" s="3" t="s">
        <v>47</v>
      </c>
      <c r="Z6711" s="3" t="s">
        <v>47</v>
      </c>
      <c r="AA6711" s="3" t="s">
        <v>48</v>
      </c>
      <c r="AB6711" s="12" t="s">
        <v>47</v>
      </c>
      <c r="AC6711" s="3" t="s">
        <v>47</v>
      </c>
      <c r="AD6711" s="3" t="s">
        <v>47</v>
      </c>
      <c r="AE6711" s="3" t="s">
        <v>47</v>
      </c>
      <c r="AF6711" s="3" t="s">
        <v>48</v>
      </c>
      <c r="AK6711" s="3" t="s">
        <v>47</v>
      </c>
      <c r="AL6711" s="3" t="s">
        <v>48</v>
      </c>
      <c r="AM6711" s="3" t="s">
        <v>47</v>
      </c>
      <c r="AU6711" s="3">
        <v>0</v>
      </c>
      <c r="AV6711" s="3">
        <v>9</v>
      </c>
      <c r="AW6711" s="3">
        <v>1</v>
      </c>
      <c r="AX6711" s="3">
        <v>9</v>
      </c>
      <c r="AY6711" s="3">
        <v>100</v>
      </c>
      <c r="AZ6711" s="6" t="str">
        <f t="shared" si="732"/>
        <v>3158.3</v>
      </c>
      <c r="BC6711" s="12" t="s">
        <v>17387</v>
      </c>
      <c r="BJ6711" s="12">
        <f t="shared" si="733"/>
        <v>0</v>
      </c>
      <c r="BK6711" s="12">
        <f t="shared" si="734"/>
        <v>0</v>
      </c>
      <c r="CQ6711" s="3" t="str">
        <f>CONCATENATE(baseURL!$A$1,baseURL!$B$1,baseURL!$C$1,".",C6711,".",L6711,".pkl&amp;seq=",BC6711)</f>
        <v>http://proteomics.broadinstitute.org/millscripts/viewfeed.pl?side=xl&amp;cycle=1&amp;fixedMods=iaaC&amp;file=msdataSM/iPRG2012_nd/cpick_in/iPRG2012_nd.3158.3.5.pkl&amp;seq=VETGVLKPGMVVTFAPAGVTTEVKSVEMHHEQLEQGVPGDNVGFNVK</v>
      </c>
    </row>
    <row r="6712" spans="1:95" x14ac:dyDescent="0.2">
      <c r="A6712" s="3">
        <v>1510</v>
      </c>
      <c r="B6712" s="2" t="s">
        <v>17395</v>
      </c>
      <c r="C6712" s="2" t="s">
        <v>17396</v>
      </c>
      <c r="D6712" s="3">
        <v>16579</v>
      </c>
      <c r="E6712" s="3">
        <v>16563</v>
      </c>
      <c r="F6712" s="3">
        <v>66341</v>
      </c>
      <c r="G6712" s="3">
        <v>19721</v>
      </c>
      <c r="H6712" s="3">
        <v>59.136099999999999</v>
      </c>
      <c r="I6712" s="30">
        <v>619.11023999999998</v>
      </c>
      <c r="J6712" s="30">
        <v>619.10966629999996</v>
      </c>
      <c r="K6712" s="30">
        <v>5.6999999999999998E-4</v>
      </c>
      <c r="L6712" s="3">
        <v>4</v>
      </c>
      <c r="M6712" s="3">
        <v>4</v>
      </c>
      <c r="N6712" s="10">
        <f t="shared" si="728"/>
        <v>1</v>
      </c>
      <c r="O6712" s="35">
        <v>4</v>
      </c>
      <c r="P6712" s="17"/>
      <c r="Q6712" s="40">
        <v>2473.4136800000001</v>
      </c>
      <c r="R6712" s="40">
        <v>619.10888</v>
      </c>
      <c r="S6712" s="18">
        <f t="shared" si="729"/>
        <v>2.1967056908906479</v>
      </c>
      <c r="T6712" s="18">
        <f t="shared" si="730"/>
        <v>1.2700512387398293</v>
      </c>
      <c r="U6712" s="18">
        <f t="shared" si="731"/>
        <v>1.324484313609041</v>
      </c>
      <c r="V6712" s="30">
        <v>619.10969999999998</v>
      </c>
      <c r="W6712" s="3" t="s">
        <v>47</v>
      </c>
      <c r="X6712" s="3" t="s">
        <v>47</v>
      </c>
      <c r="Y6712" s="3" t="s">
        <v>47</v>
      </c>
      <c r="Z6712" s="3" t="s">
        <v>47</v>
      </c>
      <c r="AA6712" s="3" t="s">
        <v>47</v>
      </c>
      <c r="AB6712" s="12" t="s">
        <v>52</v>
      </c>
      <c r="AD6712" s="3" t="s">
        <v>47</v>
      </c>
      <c r="AE6712" s="3" t="s">
        <v>47</v>
      </c>
      <c r="AF6712" s="3" t="s">
        <v>47</v>
      </c>
      <c r="AG6712" s="3" t="s">
        <v>47</v>
      </c>
      <c r="AI6712" s="3" t="s">
        <v>47</v>
      </c>
      <c r="AK6712" s="3" t="s">
        <v>47</v>
      </c>
      <c r="AL6712" s="3" t="s">
        <v>48</v>
      </c>
      <c r="AM6712" s="3" t="s">
        <v>47</v>
      </c>
      <c r="AO6712" s="3" t="s">
        <v>48</v>
      </c>
      <c r="AU6712" s="3">
        <v>0</v>
      </c>
      <c r="AV6712" s="3">
        <v>12</v>
      </c>
      <c r="AW6712" s="3">
        <v>2</v>
      </c>
      <c r="AX6712" s="3">
        <v>11</v>
      </c>
      <c r="AY6712" s="3">
        <v>91.67</v>
      </c>
      <c r="AZ6712" s="6" t="str">
        <f t="shared" si="732"/>
        <v>3159.1</v>
      </c>
      <c r="BB6712" s="12" t="s">
        <v>79</v>
      </c>
      <c r="BC6712" s="12" t="s">
        <v>17397</v>
      </c>
      <c r="BJ6712" s="12">
        <f t="shared" si="733"/>
        <v>0</v>
      </c>
      <c r="BK6712" s="12">
        <f t="shared" si="734"/>
        <v>0</v>
      </c>
      <c r="BU6712" s="3" t="s">
        <v>17398</v>
      </c>
      <c r="CQ6712" s="3" t="str">
        <f>CONCATENATE(baseURL!$A$1,baseURL!$B$1,"+Acetyl",baseURL!$C$1,".",C6712,".",L6712,".pkl&amp;seq=",BC6712)</f>
        <v>http://proteomics.broadinstitute.org/millscripts/viewfeed.pl?side=xl&amp;cycle=1&amp;fixedMods=iaaC+Acetyl&amp;file=msdataSM/iPRG2012_nd/cpick_in/iPRG2012_nd.3159.1.4.pkl&amp;seq=SQPVVVLDAKDHLLGRLASTLAK</v>
      </c>
    </row>
    <row r="6713" spans="1:95" x14ac:dyDescent="0.2">
      <c r="A6713" s="3">
        <v>4978</v>
      </c>
      <c r="B6713" s="2" t="s">
        <v>17399</v>
      </c>
      <c r="C6713" s="2" t="s">
        <v>17391</v>
      </c>
      <c r="D6713" s="3">
        <v>16580</v>
      </c>
      <c r="E6713" s="3">
        <v>16564</v>
      </c>
      <c r="F6713" s="3">
        <v>66342</v>
      </c>
      <c r="G6713" s="3">
        <v>19722</v>
      </c>
      <c r="H6713" s="3">
        <v>59.144399999999997</v>
      </c>
      <c r="I6713" s="30">
        <v>860.44077000000004</v>
      </c>
      <c r="J6713" s="30">
        <v>860.43990819999999</v>
      </c>
      <c r="K6713" s="30">
        <v>8.5999999999999998E-4</v>
      </c>
      <c r="L6713" s="3">
        <v>2</v>
      </c>
      <c r="M6713" s="3">
        <v>2</v>
      </c>
      <c r="N6713" s="10">
        <f t="shared" si="728"/>
        <v>1</v>
      </c>
      <c r="O6713" s="35">
        <v>2</v>
      </c>
      <c r="P6713" s="17"/>
      <c r="Q6713" s="40">
        <v>1719.87408</v>
      </c>
      <c r="R6713" s="40">
        <v>860.44068000000004</v>
      </c>
      <c r="S6713" s="18">
        <f t="shared" si="729"/>
        <v>0.10459756505253275</v>
      </c>
      <c r="T6713" s="18">
        <f t="shared" si="730"/>
        <v>-0.89698223014314082</v>
      </c>
      <c r="U6713" s="18">
        <f t="shared" si="731"/>
        <v>-0.55785368032421678</v>
      </c>
      <c r="V6713" s="30">
        <v>860.4402</v>
      </c>
      <c r="W6713" s="3" t="s">
        <v>47</v>
      </c>
      <c r="X6713" s="3" t="s">
        <v>47</v>
      </c>
      <c r="Y6713" s="3" t="s">
        <v>47</v>
      </c>
      <c r="Z6713" s="3" t="s">
        <v>47</v>
      </c>
      <c r="AA6713" s="3" t="s">
        <v>48</v>
      </c>
      <c r="AB6713" s="12" t="s">
        <v>47</v>
      </c>
      <c r="AC6713" s="3" t="s">
        <v>47</v>
      </c>
      <c r="AD6713" s="3" t="s">
        <v>47</v>
      </c>
      <c r="AE6713" s="3" t="s">
        <v>47</v>
      </c>
      <c r="AF6713" s="3" t="s">
        <v>47</v>
      </c>
      <c r="AG6713" s="3" t="s">
        <v>47</v>
      </c>
      <c r="AH6713" s="3" t="s">
        <v>47</v>
      </c>
      <c r="AI6713" s="3" t="s">
        <v>47</v>
      </c>
      <c r="AJ6713" s="3" t="s">
        <v>47</v>
      </c>
      <c r="AK6713" s="3" t="s">
        <v>47</v>
      </c>
      <c r="AL6713" s="3" t="s">
        <v>47</v>
      </c>
      <c r="AM6713" s="3" t="s">
        <v>47</v>
      </c>
      <c r="AN6713" s="3" t="s">
        <v>47</v>
      </c>
      <c r="AU6713" s="3">
        <v>0</v>
      </c>
      <c r="AV6713" s="3">
        <v>17</v>
      </c>
      <c r="AW6713" s="3">
        <v>1</v>
      </c>
      <c r="AX6713" s="3">
        <v>17</v>
      </c>
      <c r="AY6713" s="3">
        <v>100</v>
      </c>
      <c r="AZ6713" s="6" t="str">
        <f t="shared" si="732"/>
        <v>3159.2</v>
      </c>
      <c r="BC6713" s="12" t="s">
        <v>17244</v>
      </c>
      <c r="BJ6713" s="12">
        <f t="shared" si="733"/>
        <v>0</v>
      </c>
      <c r="BK6713" s="12">
        <f t="shared" si="734"/>
        <v>0</v>
      </c>
      <c r="CQ6713" s="3" t="str">
        <f>CONCATENATE(baseURL!$A$1,baseURL!$B$1,baseURL!$C$1,".",C6713,".",L6713,".pkl&amp;seq=",BC6713)</f>
        <v>http://proteomics.broadinstitute.org/millscripts/viewfeed.pl?side=xl&amp;cycle=1&amp;fixedMods=iaaC&amp;file=msdataSM/iPRG2012_nd/cpick_in/iPRG2012_nd.3159.2.2.pkl&amp;seq=TLVWNGPPGVFEFEK</v>
      </c>
    </row>
    <row r="6714" spans="1:95" x14ac:dyDescent="0.2">
      <c r="A6714" s="3">
        <v>6273</v>
      </c>
      <c r="B6714" s="2" t="s">
        <v>17400</v>
      </c>
      <c r="C6714" s="2" t="s">
        <v>17401</v>
      </c>
      <c r="D6714" s="3">
        <v>16581</v>
      </c>
      <c r="E6714" s="3">
        <v>16565</v>
      </c>
      <c r="F6714" s="3">
        <v>66362</v>
      </c>
      <c r="G6714" s="3">
        <v>19724</v>
      </c>
      <c r="H6714" s="3">
        <v>59.1569</v>
      </c>
      <c r="I6714" s="30">
        <v>590.00984000000005</v>
      </c>
      <c r="J6714" s="30">
        <v>590.00938510000003</v>
      </c>
      <c r="K6714" s="30">
        <v>4.4999999999999999E-4</v>
      </c>
      <c r="L6714" s="3">
        <v>3</v>
      </c>
      <c r="M6714" s="3">
        <v>3</v>
      </c>
      <c r="N6714" s="10">
        <f t="shared" si="728"/>
        <v>1</v>
      </c>
      <c r="O6714" s="35">
        <v>3</v>
      </c>
      <c r="P6714" s="17"/>
      <c r="Q6714" s="40">
        <v>1768.0115800000001</v>
      </c>
      <c r="R6714" s="40">
        <v>590.00870999999995</v>
      </c>
      <c r="S6714" s="18">
        <f t="shared" si="729"/>
        <v>1.9152259635334572</v>
      </c>
      <c r="T6714" s="18">
        <f t="shared" si="730"/>
        <v>1.1442203964758753</v>
      </c>
      <c r="U6714" s="18">
        <f t="shared" si="731"/>
        <v>0.83049621422270903</v>
      </c>
      <c r="V6714" s="30">
        <v>590.00919999999996</v>
      </c>
      <c r="W6714" s="3" t="s">
        <v>47</v>
      </c>
      <c r="X6714" s="3" t="s">
        <v>47</v>
      </c>
      <c r="Y6714" s="3" t="s">
        <v>47</v>
      </c>
      <c r="Z6714" s="3" t="s">
        <v>47</v>
      </c>
      <c r="AA6714" s="3" t="s">
        <v>48</v>
      </c>
      <c r="AB6714" s="12" t="s">
        <v>47</v>
      </c>
      <c r="AC6714" s="3" t="s">
        <v>47</v>
      </c>
      <c r="AD6714" s="3" t="s">
        <v>47</v>
      </c>
      <c r="AE6714" s="3" t="s">
        <v>47</v>
      </c>
      <c r="AF6714" s="3" t="s">
        <v>47</v>
      </c>
      <c r="AG6714" s="3" t="s">
        <v>47</v>
      </c>
      <c r="AH6714" s="3" t="s">
        <v>47</v>
      </c>
      <c r="AI6714" s="3" t="s">
        <v>47</v>
      </c>
      <c r="AJ6714" s="3" t="s">
        <v>47</v>
      </c>
      <c r="AK6714" s="3" t="s">
        <v>47</v>
      </c>
      <c r="AL6714" s="3" t="s">
        <v>47</v>
      </c>
      <c r="AN6714" s="3" t="s">
        <v>47</v>
      </c>
      <c r="AU6714" s="3">
        <v>0</v>
      </c>
      <c r="AV6714" s="3">
        <v>16</v>
      </c>
      <c r="AW6714" s="3">
        <v>1</v>
      </c>
      <c r="AX6714" s="3">
        <v>16</v>
      </c>
      <c r="AY6714" s="3">
        <v>100</v>
      </c>
      <c r="AZ6714" s="6" t="str">
        <f t="shared" si="732"/>
        <v>3160.1</v>
      </c>
      <c r="BC6714" s="12" t="s">
        <v>17246</v>
      </c>
      <c r="BJ6714" s="12">
        <f t="shared" si="733"/>
        <v>0</v>
      </c>
      <c r="BK6714" s="12">
        <f t="shared" si="734"/>
        <v>0</v>
      </c>
      <c r="CQ6714" s="3" t="str">
        <f>CONCATENATE(baseURL!$A$1,baseURL!$B$1,baseURL!$C$1,".",C6714,".",L6714,".pkl&amp;seq=",BC6714)</f>
        <v>http://proteomics.broadinstitute.org/millscripts/viewfeed.pl?side=xl&amp;cycle=1&amp;fixedMods=iaaC&amp;file=msdataSM/iPRG2012_nd/cpick_in/iPRG2012_nd.3160.1.3.pkl&amp;seq=ALENPTRPFLALLGGAK</v>
      </c>
    </row>
    <row r="6715" spans="1:95" x14ac:dyDescent="0.2">
      <c r="A6715" s="3">
        <v>3328</v>
      </c>
      <c r="B6715" s="2" t="s">
        <v>17402</v>
      </c>
      <c r="C6715" s="2" t="s">
        <v>17395</v>
      </c>
      <c r="D6715" s="3">
        <v>16582</v>
      </c>
      <c r="E6715" s="3">
        <v>16566</v>
      </c>
      <c r="F6715" s="3">
        <v>66363</v>
      </c>
      <c r="G6715" s="3">
        <v>19725</v>
      </c>
      <c r="H6715" s="3">
        <v>59.161000000000001</v>
      </c>
      <c r="I6715" s="30">
        <v>638.70150999999998</v>
      </c>
      <c r="J6715" s="30">
        <v>638.70277799999997</v>
      </c>
      <c r="K6715" s="30">
        <v>-1.2700000000000001E-3</v>
      </c>
      <c r="L6715" s="3">
        <v>3</v>
      </c>
      <c r="M6715" s="3">
        <v>3</v>
      </c>
      <c r="N6715" s="10">
        <f t="shared" si="728"/>
        <v>1</v>
      </c>
      <c r="O6715" s="35">
        <v>3</v>
      </c>
      <c r="P6715" s="17"/>
      <c r="Q6715" s="40">
        <v>1914.09196</v>
      </c>
      <c r="R6715" s="40">
        <v>638.70217000000002</v>
      </c>
      <c r="S6715" s="18">
        <f t="shared" si="729"/>
        <v>-1.0333454793788515</v>
      </c>
      <c r="T6715" s="18">
        <f t="shared" si="730"/>
        <v>0.95193038085791448</v>
      </c>
      <c r="U6715" s="18">
        <f t="shared" si="731"/>
        <v>-1.831839713339148</v>
      </c>
      <c r="V6715" s="30">
        <v>638.70100000000002</v>
      </c>
      <c r="X6715" s="3" t="s">
        <v>47</v>
      </c>
      <c r="Y6715" s="3" t="s">
        <v>47</v>
      </c>
      <c r="Z6715" s="3" t="s">
        <v>47</v>
      </c>
      <c r="AA6715" s="3" t="s">
        <v>47</v>
      </c>
      <c r="AB6715" s="12" t="s">
        <v>47</v>
      </c>
      <c r="AC6715" s="3" t="s">
        <v>47</v>
      </c>
      <c r="AD6715" s="3" t="s">
        <v>47</v>
      </c>
      <c r="AE6715" s="3" t="s">
        <v>47</v>
      </c>
      <c r="AF6715" s="3" t="s">
        <v>47</v>
      </c>
      <c r="AG6715" s="3" t="s">
        <v>48</v>
      </c>
      <c r="AH6715" s="3" t="s">
        <v>47</v>
      </c>
      <c r="AI6715" s="3" t="s">
        <v>48</v>
      </c>
      <c r="AK6715" s="3" t="s">
        <v>47</v>
      </c>
      <c r="AL6715" s="3" t="s">
        <v>47</v>
      </c>
      <c r="AM6715" s="3" t="s">
        <v>48</v>
      </c>
      <c r="AN6715" s="3" t="s">
        <v>47</v>
      </c>
      <c r="AU6715" s="3">
        <v>0</v>
      </c>
      <c r="AV6715" s="3">
        <v>13</v>
      </c>
      <c r="AW6715" s="3">
        <v>1</v>
      </c>
      <c r="AX6715" s="3">
        <v>13</v>
      </c>
      <c r="AY6715" s="3">
        <v>100</v>
      </c>
      <c r="AZ6715" s="6" t="str">
        <f t="shared" si="732"/>
        <v>3160.2</v>
      </c>
      <c r="BC6715" s="12" t="s">
        <v>17403</v>
      </c>
      <c r="BJ6715" s="12">
        <f t="shared" si="733"/>
        <v>0</v>
      </c>
      <c r="BK6715" s="12">
        <f t="shared" si="734"/>
        <v>0</v>
      </c>
      <c r="CQ6715" s="3" t="str">
        <f>CONCATENATE(baseURL!$A$1,baseURL!$B$1,baseURL!$C$1,".",C6715,".",L6715,".pkl&amp;seq=",BC6715)</f>
        <v>http://proteomics.broadinstitute.org/millscripts/viewfeed.pl?side=xl&amp;cycle=1&amp;fixedMods=iaaC&amp;file=msdataSM/iPRG2012_nd/cpick_in/iPRG2012_nd.3160.2.3.pkl&amp;seq=VNQALALLTLGAREAAFR</v>
      </c>
    </row>
    <row r="6716" spans="1:95" x14ac:dyDescent="0.2">
      <c r="A6716" s="3">
        <v>7520</v>
      </c>
      <c r="B6716" s="2" t="s">
        <v>17404</v>
      </c>
      <c r="C6716" s="2" t="s">
        <v>17399</v>
      </c>
      <c r="D6716" s="3">
        <v>16583</v>
      </c>
      <c r="E6716" s="3">
        <v>16567</v>
      </c>
      <c r="F6716" s="3">
        <v>66364</v>
      </c>
      <c r="G6716" s="3">
        <v>19726</v>
      </c>
      <c r="H6716" s="3">
        <v>59.165199999999999</v>
      </c>
      <c r="I6716" s="30">
        <v>639.69797000000005</v>
      </c>
      <c r="J6716" s="30">
        <v>639.69562429999996</v>
      </c>
      <c r="K6716" s="30">
        <v>2.3500000000000001E-3</v>
      </c>
      <c r="L6716" s="3">
        <v>3</v>
      </c>
      <c r="M6716" s="3">
        <v>3</v>
      </c>
      <c r="N6716" s="10">
        <f t="shared" si="728"/>
        <v>1</v>
      </c>
      <c r="O6716" s="35">
        <v>3</v>
      </c>
      <c r="P6716" s="17"/>
      <c r="Q6716" s="40">
        <v>1917.06916</v>
      </c>
      <c r="R6716" s="40">
        <v>639.69457</v>
      </c>
      <c r="S6716" s="18">
        <f t="shared" si="729"/>
        <v>5.3150365182184132</v>
      </c>
      <c r="T6716" s="18">
        <f t="shared" si="730"/>
        <v>1.6481302943751959</v>
      </c>
      <c r="U6716" s="18">
        <f t="shared" si="731"/>
        <v>1.4538188123738478</v>
      </c>
      <c r="V6716" s="30">
        <v>639.69550000000004</v>
      </c>
      <c r="W6716" s="3" t="s">
        <v>47</v>
      </c>
      <c r="X6716" s="3" t="s">
        <v>47</v>
      </c>
      <c r="Y6716" s="3" t="s">
        <v>47</v>
      </c>
      <c r="AB6716" s="12" t="s">
        <v>48</v>
      </c>
      <c r="AE6716" s="3" t="s">
        <v>48</v>
      </c>
      <c r="AF6716" s="3" t="s">
        <v>48</v>
      </c>
      <c r="AG6716" s="3" t="s">
        <v>48</v>
      </c>
      <c r="AL6716" s="3" t="s">
        <v>52</v>
      </c>
      <c r="AM6716" s="3" t="s">
        <v>48</v>
      </c>
      <c r="AU6716" s="3">
        <v>0</v>
      </c>
      <c r="AV6716" s="3">
        <v>3</v>
      </c>
      <c r="AW6716" s="3">
        <v>1</v>
      </c>
      <c r="AX6716" s="3">
        <v>3</v>
      </c>
      <c r="AY6716" s="3">
        <v>100</v>
      </c>
      <c r="AZ6716" s="6" t="str">
        <f t="shared" si="732"/>
        <v>3160.3</v>
      </c>
      <c r="BC6716" s="12" t="s">
        <v>17405</v>
      </c>
      <c r="BJ6716" s="12">
        <f t="shared" si="733"/>
        <v>0</v>
      </c>
      <c r="BK6716" s="12">
        <f t="shared" si="734"/>
        <v>0</v>
      </c>
      <c r="CQ6716" s="3" t="str">
        <f>CONCATENATE(baseURL!$A$1,baseURL!$B$1,baseURL!$C$1,".",C6716,".",L6716,".pkl&amp;seq=",BC6716)</f>
        <v>http://proteomics.broadinstitute.org/millscripts/viewfeed.pl?side=xl&amp;cycle=1&amp;fixedMods=iaaC&amp;file=msdataSM/iPRG2012_nd/cpick_in/iPRG2012_nd.3160.3.3.pkl&amp;seq=ETAPVLDTLAAGYGKLLGK</v>
      </c>
    </row>
    <row r="6717" spans="1:95" x14ac:dyDescent="0.2">
      <c r="A6717" s="3">
        <v>6430</v>
      </c>
      <c r="B6717" s="2" t="s">
        <v>17406</v>
      </c>
      <c r="C6717" s="2" t="s">
        <v>17407</v>
      </c>
      <c r="D6717" s="3">
        <v>16585</v>
      </c>
      <c r="E6717" s="3">
        <v>16569</v>
      </c>
      <c r="F6717" s="3">
        <v>66383</v>
      </c>
      <c r="G6717" s="3">
        <v>19729</v>
      </c>
      <c r="H6717" s="3">
        <v>59.180999999999997</v>
      </c>
      <c r="I6717" s="30">
        <v>595.64224000000002</v>
      </c>
      <c r="J6717" s="30">
        <v>595.64298780000001</v>
      </c>
      <c r="K6717" s="30">
        <v>-7.5000000000000002E-4</v>
      </c>
      <c r="L6717" s="3">
        <v>3</v>
      </c>
      <c r="M6717" s="3">
        <v>3</v>
      </c>
      <c r="N6717" s="10">
        <f t="shared" si="728"/>
        <v>1</v>
      </c>
      <c r="O6717" s="35">
        <v>3</v>
      </c>
      <c r="P6717" s="17"/>
      <c r="Q6717" s="40">
        <v>1784.9118699999999</v>
      </c>
      <c r="R6717" s="40">
        <v>595.64214000000004</v>
      </c>
      <c r="S6717" s="18">
        <f t="shared" si="729"/>
        <v>0.16788603971991964</v>
      </c>
      <c r="T6717" s="18">
        <f t="shared" si="730"/>
        <v>1.4233378450592598</v>
      </c>
      <c r="U6717" s="18">
        <f t="shared" si="731"/>
        <v>1.1080478623041612</v>
      </c>
      <c r="V6717" s="30">
        <v>595.64279999999997</v>
      </c>
      <c r="W6717" s="3" t="s">
        <v>47</v>
      </c>
      <c r="X6717" s="3" t="s">
        <v>47</v>
      </c>
      <c r="Y6717" s="3" t="s">
        <v>47</v>
      </c>
      <c r="Z6717" s="3" t="s">
        <v>47</v>
      </c>
      <c r="AA6717" s="3" t="s">
        <v>47</v>
      </c>
      <c r="AB6717" s="12" t="s">
        <v>47</v>
      </c>
      <c r="AC6717" s="3" t="s">
        <v>47</v>
      </c>
      <c r="AD6717" s="3" t="s">
        <v>47</v>
      </c>
      <c r="AE6717" s="3" t="s">
        <v>47</v>
      </c>
      <c r="AF6717" s="3" t="s">
        <v>47</v>
      </c>
      <c r="AG6717" s="3" t="s">
        <v>47</v>
      </c>
      <c r="AH6717" s="3" t="s">
        <v>47</v>
      </c>
      <c r="AI6717" s="3" t="s">
        <v>47</v>
      </c>
      <c r="AJ6717" s="3" t="s">
        <v>47</v>
      </c>
      <c r="AK6717" s="3" t="s">
        <v>47</v>
      </c>
      <c r="AL6717" s="3" t="s">
        <v>47</v>
      </c>
      <c r="AU6717" s="3">
        <v>0</v>
      </c>
      <c r="AV6717" s="3">
        <v>16</v>
      </c>
      <c r="AW6717" s="3">
        <v>1</v>
      </c>
      <c r="AX6717" s="3">
        <v>16</v>
      </c>
      <c r="AY6717" s="3">
        <v>100</v>
      </c>
      <c r="AZ6717" s="6" t="str">
        <f t="shared" si="732"/>
        <v>3161.1</v>
      </c>
      <c r="BC6717" s="12" t="s">
        <v>17408</v>
      </c>
      <c r="BJ6717" s="12">
        <f t="shared" si="733"/>
        <v>0</v>
      </c>
      <c r="BK6717" s="12">
        <f t="shared" si="734"/>
        <v>0</v>
      </c>
      <c r="CQ6717" s="3" t="str">
        <f>CONCATENATE(baseURL!$A$1,baseURL!$B$1,baseURL!$C$1,".",C6717,".",L6717,".pkl&amp;seq=",BC6717)</f>
        <v>http://proteomics.broadinstitute.org/millscripts/viewfeed.pl?side=xl&amp;cycle=1&amp;fixedMods=iaaC&amp;file=msdataSM/iPRG2012_nd/cpick_in/iPRG2012_nd.3161.1.3.pkl&amp;seq=SNYNFEKPFLWLAR</v>
      </c>
    </row>
    <row r="6718" spans="1:95" x14ac:dyDescent="0.2">
      <c r="A6718" s="3">
        <v>2370</v>
      </c>
      <c r="B6718" s="2" t="s">
        <v>17409</v>
      </c>
      <c r="C6718" s="2" t="s">
        <v>17400</v>
      </c>
      <c r="D6718" s="3">
        <v>16586</v>
      </c>
      <c r="E6718" s="3">
        <v>16570</v>
      </c>
      <c r="F6718" s="3">
        <v>66384</v>
      </c>
      <c r="G6718" s="3">
        <v>19730</v>
      </c>
      <c r="H6718" s="3">
        <v>59.1843</v>
      </c>
      <c r="I6718" s="30">
        <v>602.34618999999998</v>
      </c>
      <c r="J6718" s="30">
        <v>602.34427319999998</v>
      </c>
      <c r="K6718" s="30">
        <v>1.92E-3</v>
      </c>
      <c r="L6718" s="3">
        <v>3</v>
      </c>
      <c r="M6718" s="3">
        <v>3</v>
      </c>
      <c r="N6718" s="10">
        <f t="shared" si="728"/>
        <v>1</v>
      </c>
      <c r="O6718" s="35">
        <v>3</v>
      </c>
      <c r="P6718" s="17"/>
      <c r="Q6718" s="40">
        <v>1805.0167300000001</v>
      </c>
      <c r="R6718" s="40">
        <v>602.34375999999997</v>
      </c>
      <c r="S6718" s="18">
        <f t="shared" si="729"/>
        <v>4.0342411781669805</v>
      </c>
      <c r="T6718" s="18">
        <f t="shared" si="730"/>
        <v>0.85200517392315067</v>
      </c>
      <c r="U6718" s="18">
        <f t="shared" si="731"/>
        <v>0.73047988415448217</v>
      </c>
      <c r="V6718" s="30">
        <v>602.3442</v>
      </c>
      <c r="W6718" s="3" t="s">
        <v>47</v>
      </c>
      <c r="Z6718" s="3" t="s">
        <v>47</v>
      </c>
      <c r="AA6718" s="3" t="s">
        <v>47</v>
      </c>
      <c r="AB6718" s="12" t="s">
        <v>48</v>
      </c>
      <c r="AF6718" s="3" t="s">
        <v>48</v>
      </c>
      <c r="AG6718" s="3" t="s">
        <v>48</v>
      </c>
      <c r="AH6718" s="3" t="s">
        <v>47</v>
      </c>
      <c r="AL6718" s="3" t="s">
        <v>48</v>
      </c>
      <c r="AU6718" s="3">
        <v>0</v>
      </c>
      <c r="AV6718" s="3">
        <v>4</v>
      </c>
      <c r="AW6718" s="3">
        <v>1</v>
      </c>
      <c r="AX6718" s="3">
        <v>4</v>
      </c>
      <c r="AY6718" s="3">
        <v>100</v>
      </c>
      <c r="AZ6718" s="6" t="str">
        <f t="shared" si="732"/>
        <v>3161.2</v>
      </c>
      <c r="BC6718" s="12" t="s">
        <v>17410</v>
      </c>
      <c r="BJ6718" s="12">
        <f t="shared" si="733"/>
        <v>0</v>
      </c>
      <c r="BK6718" s="12">
        <f t="shared" si="734"/>
        <v>0</v>
      </c>
      <c r="CQ6718" s="3" t="str">
        <f>CONCATENATE(baseURL!$A$1,baseURL!$B$1,baseURL!$C$1,".",C6718,".",L6718,".pkl&amp;seq=",BC6718)</f>
        <v>http://proteomics.broadinstitute.org/millscripts/viewfeed.pl?side=xl&amp;cycle=1&amp;fixedMods=iaaC&amp;file=msdataSM/iPRG2012_nd/cpick_in/iPRG2012_nd.3161.2.3.pkl&amp;seq=DLDSRLDALKALLYAK</v>
      </c>
    </row>
    <row r="6719" spans="1:95" x14ac:dyDescent="0.2">
      <c r="A6719" s="3">
        <v>7152</v>
      </c>
      <c r="B6719" s="2" t="s">
        <v>17411</v>
      </c>
      <c r="C6719" s="2" t="s">
        <v>17402</v>
      </c>
      <c r="D6719" s="3">
        <v>16587</v>
      </c>
      <c r="E6719" s="3">
        <v>16571</v>
      </c>
      <c r="F6719" s="3">
        <v>66385</v>
      </c>
      <c r="G6719" s="3">
        <v>19731</v>
      </c>
      <c r="H6719" s="3">
        <v>59.187600000000003</v>
      </c>
      <c r="I6719" s="30">
        <v>654.34925999999996</v>
      </c>
      <c r="J6719" s="30">
        <v>654.34736610000004</v>
      </c>
      <c r="K6719" s="30">
        <v>1.89E-3</v>
      </c>
      <c r="L6719" s="3">
        <v>3</v>
      </c>
      <c r="M6719" s="3">
        <v>3</v>
      </c>
      <c r="N6719" s="10">
        <f t="shared" si="728"/>
        <v>1</v>
      </c>
      <c r="O6719" s="35">
        <v>3</v>
      </c>
      <c r="P6719" s="17"/>
      <c r="Q6719" s="40">
        <v>1961.0273099999999</v>
      </c>
      <c r="R6719" s="40">
        <v>654.34729000000004</v>
      </c>
      <c r="S6719" s="18">
        <f t="shared" si="729"/>
        <v>3.0106336956247834</v>
      </c>
      <c r="T6719" s="18">
        <f t="shared" si="730"/>
        <v>0.11629909860424972</v>
      </c>
      <c r="U6719" s="18">
        <f t="shared" si="731"/>
        <v>-0.13754164092304183</v>
      </c>
      <c r="V6719" s="30">
        <v>654.34720000000004</v>
      </c>
      <c r="W6719" s="3" t="s">
        <v>47</v>
      </c>
      <c r="X6719" s="3" t="s">
        <v>47</v>
      </c>
      <c r="Y6719" s="3" t="s">
        <v>47</v>
      </c>
      <c r="Z6719" s="3" t="s">
        <v>52</v>
      </c>
      <c r="AA6719" s="3" t="s">
        <v>47</v>
      </c>
      <c r="AB6719" s="12" t="s">
        <v>47</v>
      </c>
      <c r="AC6719" s="3" t="s">
        <v>47</v>
      </c>
      <c r="AD6719" s="3" t="s">
        <v>47</v>
      </c>
      <c r="AE6719" s="3" t="s">
        <v>47</v>
      </c>
      <c r="AF6719" s="3" t="s">
        <v>47</v>
      </c>
      <c r="AG6719" s="3" t="s">
        <v>48</v>
      </c>
      <c r="AH6719" s="3" t="s">
        <v>47</v>
      </c>
      <c r="AI6719" s="3" t="s">
        <v>52</v>
      </c>
      <c r="AK6719" s="3" t="s">
        <v>47</v>
      </c>
      <c r="AM6719" s="3" t="s">
        <v>47</v>
      </c>
      <c r="AN6719" s="3" t="s">
        <v>48</v>
      </c>
      <c r="AO6719" s="3" t="s">
        <v>47</v>
      </c>
      <c r="AP6719" s="3" t="s">
        <v>48</v>
      </c>
      <c r="AQ6719" s="3" t="s">
        <v>47</v>
      </c>
      <c r="AU6719" s="3">
        <v>0</v>
      </c>
      <c r="AV6719" s="3">
        <v>14</v>
      </c>
      <c r="AW6719" s="3">
        <v>1</v>
      </c>
      <c r="AX6719" s="3">
        <v>14</v>
      </c>
      <c r="AY6719" s="3">
        <v>100</v>
      </c>
      <c r="AZ6719" s="6" t="str">
        <f t="shared" si="732"/>
        <v>3161.3</v>
      </c>
      <c r="BC6719" s="12" t="s">
        <v>17307</v>
      </c>
      <c r="BJ6719" s="12">
        <f t="shared" si="733"/>
        <v>0</v>
      </c>
      <c r="BK6719" s="12">
        <f t="shared" si="734"/>
        <v>0</v>
      </c>
      <c r="BN6719" s="3" t="s">
        <v>277</v>
      </c>
      <c r="BR6719" s="3" t="s">
        <v>277</v>
      </c>
      <c r="CQ6719" s="3" t="str">
        <f>CONCATENATE(baseURL!$A$1,baseURL!$B$1,baseURL!$C$1,".",C6719,".",L6719,".pkl&amp;seq=",BC6719,"&amp;varMods=Oxidation-M")</f>
        <v>http://proteomics.broadinstitute.org/millscripts/viewfeed.pl?side=xl&amp;cycle=1&amp;fixedMods=iaaC&amp;file=msdataSM/iPRG2012_nd/cpick_in/iPRG2012_nd.3161.3.3.pkl&amp;seq=GVmNAVNNVNNVLAAAFVK&amp;varMods=Oxidation-M</v>
      </c>
    </row>
    <row r="6720" spans="1:95" x14ac:dyDescent="0.2">
      <c r="A6720" s="3">
        <v>6529</v>
      </c>
      <c r="B6720" s="2" t="s">
        <v>17412</v>
      </c>
      <c r="C6720" s="2" t="s">
        <v>17404</v>
      </c>
      <c r="D6720" s="3">
        <v>16588</v>
      </c>
      <c r="E6720" s="3">
        <v>16572</v>
      </c>
      <c r="F6720" s="3">
        <v>66386</v>
      </c>
      <c r="G6720" s="3">
        <v>19732</v>
      </c>
      <c r="H6720" s="3">
        <v>59.191000000000003</v>
      </c>
      <c r="I6720" s="30">
        <v>660.68724999999995</v>
      </c>
      <c r="J6720" s="30">
        <v>660.68588209999996</v>
      </c>
      <c r="K6720" s="30">
        <v>1.3699999999999999E-3</v>
      </c>
      <c r="L6720" s="3">
        <v>3</v>
      </c>
      <c r="M6720" s="3">
        <v>3</v>
      </c>
      <c r="N6720" s="10">
        <f t="shared" si="728"/>
        <v>1</v>
      </c>
      <c r="O6720" s="35">
        <v>3</v>
      </c>
      <c r="P6720" s="17"/>
      <c r="Q6720" s="40">
        <v>1980.04367</v>
      </c>
      <c r="R6720" s="40">
        <v>660.68606999999997</v>
      </c>
      <c r="S6720" s="18">
        <f t="shared" si="729"/>
        <v>1.7860222177480511</v>
      </c>
      <c r="T6720" s="18">
        <f t="shared" si="730"/>
        <v>-0.28440133453162031</v>
      </c>
      <c r="U6720" s="18">
        <f t="shared" si="731"/>
        <v>-0.2573082856515177</v>
      </c>
      <c r="V6720" s="30">
        <v>660.68589999999995</v>
      </c>
      <c r="W6720" s="3" t="s">
        <v>47</v>
      </c>
      <c r="X6720" s="3" t="s">
        <v>47</v>
      </c>
      <c r="Y6720" s="3" t="s">
        <v>47</v>
      </c>
      <c r="Z6720" s="3" t="s">
        <v>47</v>
      </c>
      <c r="AA6720" s="3" t="s">
        <v>48</v>
      </c>
      <c r="AB6720" s="12" t="s">
        <v>47</v>
      </c>
      <c r="AC6720" s="3" t="s">
        <v>47</v>
      </c>
      <c r="AD6720" s="3" t="s">
        <v>47</v>
      </c>
      <c r="AE6720" s="3" t="s">
        <v>47</v>
      </c>
      <c r="AF6720" s="3" t="s">
        <v>47</v>
      </c>
      <c r="AG6720" s="3" t="s">
        <v>47</v>
      </c>
      <c r="AH6720" s="3" t="s">
        <v>47</v>
      </c>
      <c r="AI6720" s="3" t="s">
        <v>47</v>
      </c>
      <c r="AJ6720" s="3" t="s">
        <v>47</v>
      </c>
      <c r="AK6720" s="3" t="s">
        <v>47</v>
      </c>
      <c r="AL6720" s="3" t="s">
        <v>47</v>
      </c>
      <c r="AU6720" s="3">
        <v>0</v>
      </c>
      <c r="AV6720" s="3">
        <v>15</v>
      </c>
      <c r="AW6720" s="3">
        <v>1</v>
      </c>
      <c r="AX6720" s="3">
        <v>15</v>
      </c>
      <c r="AY6720" s="3">
        <v>100</v>
      </c>
      <c r="AZ6720" s="6" t="str">
        <f t="shared" si="732"/>
        <v>3161.4</v>
      </c>
      <c r="BC6720" s="12" t="s">
        <v>17314</v>
      </c>
      <c r="BJ6720" s="12">
        <f t="shared" si="733"/>
        <v>0</v>
      </c>
      <c r="BK6720" s="12">
        <f t="shared" si="734"/>
        <v>0</v>
      </c>
      <c r="CQ6720" s="3" t="str">
        <f>CONCATENATE(baseURL!$A$1,baseURL!$B$1,baseURL!$C$1,".",C6720,".",L6720,".pkl&amp;seq=",BC6720)</f>
        <v>http://proteomics.broadinstitute.org/millscripts/viewfeed.pl?side=xl&amp;cycle=1&amp;fixedMods=iaaC&amp;file=msdataSM/iPRG2012_nd/cpick_in/iPRG2012_nd.3161.4.3.pkl&amp;seq=YLAAYLLLNAAGNTPDATK</v>
      </c>
    </row>
    <row r="6721" spans="1:95" x14ac:dyDescent="0.2">
      <c r="A6721" s="3">
        <v>1135</v>
      </c>
      <c r="B6721" s="2" t="s">
        <v>17413</v>
      </c>
      <c r="C6721" s="2" t="s">
        <v>17414</v>
      </c>
      <c r="D6721" s="3">
        <v>16589</v>
      </c>
      <c r="E6721" s="3">
        <v>16573</v>
      </c>
      <c r="F6721" s="3">
        <v>66387</v>
      </c>
      <c r="G6721" s="3">
        <v>19733</v>
      </c>
      <c r="H6721" s="3">
        <v>59.194299999999998</v>
      </c>
      <c r="I6721" s="30">
        <v>946.07119</v>
      </c>
      <c r="J6721" s="30">
        <v>946.06896129999996</v>
      </c>
      <c r="K6721" s="30">
        <v>2.2300000000000002E-3</v>
      </c>
      <c r="L6721" s="3">
        <v>5</v>
      </c>
      <c r="M6721" s="3">
        <v>5</v>
      </c>
      <c r="N6721" s="10">
        <f t="shared" si="728"/>
        <v>1</v>
      </c>
      <c r="O6721" s="35">
        <v>5</v>
      </c>
      <c r="P6721" s="17"/>
      <c r="Q6721" s="40">
        <v>4726.3133900000003</v>
      </c>
      <c r="R6721" s="40">
        <v>946.06849999999997</v>
      </c>
      <c r="S6721" s="18">
        <f t="shared" si="729"/>
        <v>2.8433459099733405</v>
      </c>
      <c r="T6721" s="18">
        <f t="shared" si="730"/>
        <v>0.48759682833068274</v>
      </c>
      <c r="U6721" s="18">
        <f t="shared" si="731"/>
        <v>0.31710177438354697</v>
      </c>
      <c r="V6721" s="30">
        <v>946.06880000000001</v>
      </c>
      <c r="W6721" s="3" t="s">
        <v>47</v>
      </c>
      <c r="Y6721" s="3" t="s">
        <v>48</v>
      </c>
      <c r="AA6721" s="3" t="s">
        <v>47</v>
      </c>
      <c r="AB6721" s="12" t="s">
        <v>47</v>
      </c>
      <c r="AC6721" s="3" t="s">
        <v>47</v>
      </c>
      <c r="AD6721" s="3" t="s">
        <v>47</v>
      </c>
      <c r="AF6721" s="3" t="s">
        <v>48</v>
      </c>
      <c r="AG6721" s="3" t="s">
        <v>52</v>
      </c>
      <c r="AL6721" s="3" t="s">
        <v>52</v>
      </c>
      <c r="AO6721" s="3" t="s">
        <v>48</v>
      </c>
      <c r="AP6721" s="3" t="s">
        <v>48</v>
      </c>
      <c r="AU6721" s="3">
        <v>0</v>
      </c>
      <c r="AV6721" s="3">
        <v>5</v>
      </c>
      <c r="AW6721" s="3">
        <v>1</v>
      </c>
      <c r="AX6721" s="3">
        <v>5</v>
      </c>
      <c r="AY6721" s="3">
        <v>100</v>
      </c>
      <c r="AZ6721" s="6" t="str">
        <f t="shared" si="732"/>
        <v>3161.5</v>
      </c>
      <c r="BC6721" s="12" t="s">
        <v>17415</v>
      </c>
      <c r="BJ6721" s="12">
        <f t="shared" si="733"/>
        <v>1</v>
      </c>
      <c r="BK6721" s="12">
        <f t="shared" si="734"/>
        <v>0</v>
      </c>
      <c r="CQ6721" s="3" t="str">
        <f>CONCATENATE(baseURL!$A$1,baseURL!$B$1,baseURL!$C$1,".",C6721,".",L6721,".pkl&amp;seq=",BC6721)</f>
        <v>http://proteomics.broadinstitute.org/millscripts/viewfeed.pl?side=xl&amp;cycle=1&amp;fixedMods=iaaC&amp;file=msdataSM/iPRG2012_nd/cpick_in/iPRG2012_nd.3161.5.5.pkl&amp;seq=LVEAFQWTDKNGTVLPCNWTPGAATLKPTVEDSKEYFEAANK</v>
      </c>
    </row>
    <row r="6722" spans="1:95" x14ac:dyDescent="0.2">
      <c r="A6722" s="3">
        <v>4218</v>
      </c>
      <c r="B6722" s="2" t="s">
        <v>17416</v>
      </c>
      <c r="C6722" s="2" t="s">
        <v>17417</v>
      </c>
      <c r="D6722" s="3">
        <v>16590</v>
      </c>
      <c r="E6722" s="3">
        <v>16574</v>
      </c>
      <c r="F6722" s="3">
        <v>66404</v>
      </c>
      <c r="G6722" s="3">
        <v>19735</v>
      </c>
      <c r="H6722" s="3">
        <v>59.2194</v>
      </c>
      <c r="I6722" s="30">
        <v>864.44493</v>
      </c>
      <c r="J6722" s="30">
        <v>864.44331169999998</v>
      </c>
      <c r="K6722" s="30">
        <v>1.6199999999999999E-3</v>
      </c>
      <c r="L6722" s="3">
        <v>4</v>
      </c>
      <c r="M6722" s="3">
        <v>4</v>
      </c>
      <c r="N6722" s="10">
        <f t="shared" ref="N6722:N6785" si="735">IF(AND(M6722&gt;0,L6722&gt;0), IF(M6722=L6722,1,-1), 1)</f>
        <v>1</v>
      </c>
      <c r="O6722" s="35">
        <v>4</v>
      </c>
      <c r="P6722" s="17"/>
      <c r="Q6722" s="40">
        <v>3454.7488899999998</v>
      </c>
      <c r="R6722" s="40">
        <v>864.44268</v>
      </c>
      <c r="S6722" s="18">
        <f t="shared" ref="S6722:S6785" si="736">1000000*(I6722-R6722)/R6722</f>
        <v>2.6028330762239063</v>
      </c>
      <c r="T6722" s="18">
        <f t="shared" ref="T6722:T6785" si="737">1000000*(J6722-R6722)/R6722</f>
        <v>0.73075984631549873</v>
      </c>
      <c r="U6722" s="18">
        <f t="shared" ref="U6722:U6785" si="738">1000000*(V6722-R6722)/R6722</f>
        <v>0.60154364434130936</v>
      </c>
      <c r="V6722" s="30">
        <v>864.44320000000005</v>
      </c>
      <c r="W6722" s="3" t="s">
        <v>47</v>
      </c>
      <c r="X6722" s="3" t="s">
        <v>47</v>
      </c>
      <c r="Y6722" s="3" t="s">
        <v>47</v>
      </c>
      <c r="Z6722" s="3" t="s">
        <v>47</v>
      </c>
      <c r="AA6722" s="3" t="s">
        <v>65</v>
      </c>
      <c r="AB6722" s="12" t="s">
        <v>47</v>
      </c>
      <c r="AC6722" s="3" t="s">
        <v>47</v>
      </c>
      <c r="AD6722" s="3" t="s">
        <v>47</v>
      </c>
      <c r="AE6722" s="3" t="s">
        <v>47</v>
      </c>
      <c r="AF6722" s="3" t="s">
        <v>47</v>
      </c>
      <c r="AG6722" s="3" t="s">
        <v>48</v>
      </c>
      <c r="AI6722" s="3" t="s">
        <v>47</v>
      </c>
      <c r="AJ6722" s="3" t="s">
        <v>47</v>
      </c>
      <c r="AK6722" s="3" t="s">
        <v>47</v>
      </c>
      <c r="AL6722" s="3" t="s">
        <v>47</v>
      </c>
      <c r="AM6722" s="3" t="s">
        <v>47</v>
      </c>
      <c r="AN6722" s="3" t="s">
        <v>47</v>
      </c>
      <c r="AO6722" s="3" t="s">
        <v>52</v>
      </c>
      <c r="AU6722" s="3">
        <v>1</v>
      </c>
      <c r="AV6722" s="3">
        <v>15</v>
      </c>
      <c r="AW6722" s="3">
        <v>1</v>
      </c>
      <c r="AX6722" s="3">
        <v>15</v>
      </c>
      <c r="AY6722" s="3">
        <v>100</v>
      </c>
      <c r="AZ6722" s="6" t="str">
        <f t="shared" ref="AZ6722:AZ6785" si="739">HYPERLINK(CQ6722,C6722)</f>
        <v>3162.1</v>
      </c>
      <c r="BC6722" s="12" t="s">
        <v>17326</v>
      </c>
      <c r="BJ6722" s="12">
        <f t="shared" ref="BJ6722:BJ6785" si="740">LEN(BC6722)-LEN(SUBSTITUTE(BC6722,"C",""))</f>
        <v>0</v>
      </c>
      <c r="BK6722" s="12">
        <f t="shared" ref="BK6722:BK6785" si="741">LEN(BC6722)-LEN(SUBSTITUTE(BC6722,"c",""))</f>
        <v>0</v>
      </c>
      <c r="BW6722" s="3" t="s">
        <v>17418</v>
      </c>
      <c r="CQ6722" s="3" t="str">
        <f>CONCATENATE(baseURL!$A$1,baseURL!$B$1,baseURL!$C$1,".",C6722,".",L6722,".pkl&amp;seq=",BC6722)</f>
        <v>http://proteomics.broadinstitute.org/millscripts/viewfeed.pl?side=xl&amp;cycle=1&amp;fixedMods=iaaC&amp;file=msdataSM/iPRG2012_nd/cpick_in/iPRG2012_nd.3162.1.4.pkl&amp;seq=NSTLPTKKSEVFSTYADNQPGVLLQVFEGER</v>
      </c>
    </row>
    <row r="6723" spans="1:95" x14ac:dyDescent="0.2">
      <c r="A6723" s="3">
        <v>7648</v>
      </c>
      <c r="B6723" s="2" t="s">
        <v>17419</v>
      </c>
      <c r="C6723" s="2" t="s">
        <v>17420</v>
      </c>
      <c r="D6723" s="3">
        <v>16591</v>
      </c>
      <c r="E6723" s="3">
        <v>16575</v>
      </c>
      <c r="F6723" s="3">
        <v>66425</v>
      </c>
      <c r="G6723" s="3">
        <v>19737</v>
      </c>
      <c r="H6723" s="3">
        <v>59.2361</v>
      </c>
      <c r="I6723" s="30">
        <v>682.60221000000001</v>
      </c>
      <c r="J6723" s="30">
        <v>682.60053010000001</v>
      </c>
      <c r="K6723" s="30">
        <v>1.6800000000000001E-3</v>
      </c>
      <c r="L6723" s="3">
        <v>4</v>
      </c>
      <c r="M6723" s="3">
        <v>4</v>
      </c>
      <c r="N6723" s="10">
        <f t="shared" si="735"/>
        <v>1</v>
      </c>
      <c r="O6723" s="35">
        <v>4</v>
      </c>
      <c r="Q6723" s="40">
        <v>2727.3785600000001</v>
      </c>
      <c r="R6723" s="40">
        <v>682.6001</v>
      </c>
      <c r="S6723" s="18">
        <f t="shared" si="736"/>
        <v>3.0911217270786269</v>
      </c>
      <c r="T6723" s="18">
        <f t="shared" si="737"/>
        <v>0.63009073689978101</v>
      </c>
      <c r="U6723" s="18">
        <f t="shared" si="738"/>
        <v>0.43949598020624475</v>
      </c>
      <c r="V6723" s="30">
        <v>682.60040000000004</v>
      </c>
      <c r="W6723" s="3" t="s">
        <v>47</v>
      </c>
      <c r="X6723" s="3" t="s">
        <v>47</v>
      </c>
      <c r="Y6723" s="3" t="s">
        <v>47</v>
      </c>
      <c r="AC6723" s="3" t="s">
        <v>52</v>
      </c>
      <c r="AD6723" s="3" t="s">
        <v>47</v>
      </c>
      <c r="AK6723" s="3" t="s">
        <v>47</v>
      </c>
      <c r="AU6723" s="3">
        <v>0</v>
      </c>
      <c r="AV6723" s="3">
        <v>5</v>
      </c>
      <c r="AW6723" s="3">
        <v>2</v>
      </c>
      <c r="AX6723" s="3">
        <v>4</v>
      </c>
      <c r="AY6723" s="3">
        <v>80</v>
      </c>
      <c r="AZ6723" s="6" t="str">
        <f t="shared" si="739"/>
        <v>3163.1</v>
      </c>
      <c r="BC6723" s="12" t="s">
        <v>17421</v>
      </c>
      <c r="BI6723" s="12" t="s">
        <v>594</v>
      </c>
      <c r="BJ6723" s="12">
        <f t="shared" si="740"/>
        <v>0</v>
      </c>
      <c r="BK6723" s="12">
        <f t="shared" si="741"/>
        <v>1</v>
      </c>
      <c r="BR6723" s="3" t="s">
        <v>594</v>
      </c>
      <c r="BZ6723" s="3" t="s">
        <v>17422</v>
      </c>
      <c r="CQ6723" s="3" t="str">
        <f>CONCATENATE(baseURL!$A$1,baseURL!$B$1,baseURL!$C$1,".",C6723,".",L6723,".pkl&amp;seq=",BC6723,"&amp;varMods=ReducedCys-C")</f>
        <v>http://proteomics.broadinstitute.org/millscripts/viewfeed.pl?side=xl&amp;cycle=1&amp;fixedMods=iaaC&amp;file=msdataSM/iPRG2012_nd/cpick_in/iPRG2012_nd.3163.1.4.pkl&amp;seq=FVPSKPMcVEAFSEYPPLGRFAVR&amp;varMods=ReducedCys-C</v>
      </c>
    </row>
    <row r="6724" spans="1:95" x14ac:dyDescent="0.2">
      <c r="A6724" s="3">
        <v>6179</v>
      </c>
      <c r="B6724" s="2" t="s">
        <v>17423</v>
      </c>
      <c r="C6724" s="2" t="s">
        <v>17416</v>
      </c>
      <c r="D6724" s="3">
        <v>16592</v>
      </c>
      <c r="E6724" s="3">
        <v>16576</v>
      </c>
      <c r="F6724" s="3">
        <v>66426</v>
      </c>
      <c r="G6724" s="3">
        <v>19738</v>
      </c>
      <c r="H6724" s="3">
        <v>59.244399999999999</v>
      </c>
      <c r="I6724" s="30">
        <v>715.85089000000005</v>
      </c>
      <c r="J6724" s="30">
        <v>715.34901939999997</v>
      </c>
      <c r="K6724" s="30">
        <v>0.50187000000000004</v>
      </c>
      <c r="L6724" s="3">
        <v>0</v>
      </c>
      <c r="M6724" s="3">
        <v>2</v>
      </c>
      <c r="N6724" s="10">
        <f t="shared" si="735"/>
        <v>1</v>
      </c>
      <c r="O6724" s="35">
        <v>2</v>
      </c>
      <c r="P6724" s="17"/>
      <c r="Q6724" s="40">
        <v>1429.68857</v>
      </c>
      <c r="R6724" s="40">
        <v>715.34793000000002</v>
      </c>
      <c r="S6724" s="18">
        <f t="shared" si="736"/>
        <v>703.09842093207715</v>
      </c>
      <c r="T6724" s="18">
        <f t="shared" si="737"/>
        <v>1.5228952992920188</v>
      </c>
      <c r="U6724" s="18">
        <f t="shared" si="738"/>
        <v>1.7753598587708077</v>
      </c>
      <c r="V6724" s="30">
        <v>715.3492</v>
      </c>
      <c r="W6724" s="3" t="s">
        <v>47</v>
      </c>
      <c r="X6724" s="3" t="s">
        <v>47</v>
      </c>
      <c r="Z6724" s="3" t="s">
        <v>47</v>
      </c>
      <c r="AA6724" s="3" t="s">
        <v>47</v>
      </c>
      <c r="AB6724" s="12" t="s">
        <v>47</v>
      </c>
      <c r="AC6724" s="3" t="s">
        <v>47</v>
      </c>
      <c r="AD6724" s="3" t="s">
        <v>47</v>
      </c>
      <c r="AE6724" s="3" t="s">
        <v>47</v>
      </c>
      <c r="AF6724" s="3" t="s">
        <v>47</v>
      </c>
      <c r="AG6724" s="3" t="s">
        <v>52</v>
      </c>
      <c r="AH6724" s="3" t="s">
        <v>52</v>
      </c>
      <c r="AI6724" s="3" t="s">
        <v>47</v>
      </c>
      <c r="AL6724" s="3" t="s">
        <v>48</v>
      </c>
      <c r="AU6724" s="3">
        <v>0</v>
      </c>
      <c r="AV6724" s="3">
        <v>10</v>
      </c>
      <c r="AW6724" s="3">
        <v>1</v>
      </c>
      <c r="AX6724" s="3">
        <v>10</v>
      </c>
      <c r="AY6724" s="3">
        <v>100</v>
      </c>
      <c r="AZ6724" s="6" t="str">
        <f t="shared" si="739"/>
        <v>3163.2</v>
      </c>
      <c r="BC6724" s="12" t="s">
        <v>17342</v>
      </c>
      <c r="BJ6724" s="12">
        <f t="shared" si="740"/>
        <v>0</v>
      </c>
      <c r="BK6724" s="12">
        <f t="shared" si="741"/>
        <v>0</v>
      </c>
      <c r="CQ6724" s="3" t="str">
        <f>CONCATENATE(baseURL!$A$1,baseURL!$B$1,baseURL!$C$1,".",C6724,".",L6724,".pkl&amp;seq=",BC6724)</f>
        <v>http://proteomics.broadinstitute.org/millscripts/viewfeed.pl?side=xl&amp;cycle=1&amp;fixedMods=iaaC&amp;file=msdataSM/iPRG2012_nd/cpick_in/iPRG2012_nd.3163.2.0.pkl&amp;seq=LLFYPDEYEQL</v>
      </c>
    </row>
    <row r="6725" spans="1:95" x14ac:dyDescent="0.2">
      <c r="A6725" s="3">
        <v>2102</v>
      </c>
      <c r="B6725" s="2" t="s">
        <v>17424</v>
      </c>
      <c r="C6725" s="2" t="s">
        <v>17425</v>
      </c>
      <c r="D6725" s="3">
        <v>16593</v>
      </c>
      <c r="E6725" s="3">
        <v>16577</v>
      </c>
      <c r="F6725" s="3">
        <v>66446</v>
      </c>
      <c r="G6725" s="3">
        <v>19740</v>
      </c>
      <c r="H6725" s="3">
        <v>59.257899999999999</v>
      </c>
      <c r="I6725" s="30">
        <v>599.36252999999999</v>
      </c>
      <c r="J6725" s="30">
        <v>599.36007529999995</v>
      </c>
      <c r="K6725" s="30">
        <v>2.4499999999999999E-3</v>
      </c>
      <c r="L6725" s="3">
        <v>3</v>
      </c>
      <c r="M6725" s="3">
        <v>3</v>
      </c>
      <c r="N6725" s="10">
        <f t="shared" si="735"/>
        <v>1</v>
      </c>
      <c r="O6725" s="35">
        <v>3</v>
      </c>
      <c r="P6725" s="17"/>
      <c r="Q6725" s="40">
        <v>1796.0640100000001</v>
      </c>
      <c r="R6725" s="40">
        <v>599.35951999999997</v>
      </c>
      <c r="S6725" s="18">
        <f t="shared" si="736"/>
        <v>5.0220275136657522</v>
      </c>
      <c r="T6725" s="18">
        <f t="shared" si="737"/>
        <v>0.9264889960763667</v>
      </c>
      <c r="U6725" s="18">
        <f t="shared" si="738"/>
        <v>0.46716535006433035</v>
      </c>
      <c r="V6725" s="30">
        <v>599.35979999999995</v>
      </c>
      <c r="W6725" s="3" t="s">
        <v>47</v>
      </c>
      <c r="X6725" s="3" t="s">
        <v>47</v>
      </c>
      <c r="Y6725" s="3" t="s">
        <v>47</v>
      </c>
      <c r="Z6725" s="3" t="s">
        <v>47</v>
      </c>
      <c r="AA6725" s="3" t="s">
        <v>48</v>
      </c>
      <c r="AB6725" s="12" t="s">
        <v>47</v>
      </c>
      <c r="AC6725" s="3" t="s">
        <v>47</v>
      </c>
      <c r="AD6725" s="3" t="s">
        <v>47</v>
      </c>
      <c r="AE6725" s="3" t="s">
        <v>47</v>
      </c>
      <c r="AG6725" s="3" t="s">
        <v>47</v>
      </c>
      <c r="AH6725" s="3" t="s">
        <v>47</v>
      </c>
      <c r="AI6725" s="3" t="s">
        <v>47</v>
      </c>
      <c r="AJ6725" s="3" t="s">
        <v>47</v>
      </c>
      <c r="AK6725" s="3" t="s">
        <v>52</v>
      </c>
      <c r="AO6725" s="3" t="s">
        <v>47</v>
      </c>
      <c r="AQ6725" s="3" t="s">
        <v>47</v>
      </c>
      <c r="AU6725" s="3">
        <v>0</v>
      </c>
      <c r="AV6725" s="3">
        <v>14</v>
      </c>
      <c r="AW6725" s="3">
        <v>3</v>
      </c>
      <c r="AX6725" s="3">
        <v>11</v>
      </c>
      <c r="AY6725" s="3">
        <v>78.569999999999993</v>
      </c>
      <c r="AZ6725" s="6" t="str">
        <f t="shared" si="739"/>
        <v>3164.1</v>
      </c>
      <c r="BC6725" s="12" t="s">
        <v>17426</v>
      </c>
      <c r="BJ6725" s="12">
        <f t="shared" si="740"/>
        <v>0</v>
      </c>
      <c r="BK6725" s="12">
        <f t="shared" si="741"/>
        <v>0</v>
      </c>
      <c r="BO6725" s="3" t="s">
        <v>54</v>
      </c>
      <c r="BP6725" s="3" t="s">
        <v>54</v>
      </c>
      <c r="BR6725" s="3" t="s">
        <v>54</v>
      </c>
      <c r="BX6725" s="3" t="s">
        <v>17427</v>
      </c>
      <c r="CE6725" s="3" t="s">
        <v>17428</v>
      </c>
      <c r="CF6725" s="3" t="s">
        <v>17427</v>
      </c>
      <c r="CQ6725" s="3" t="str">
        <f>CONCATENATE(baseURL!$A$1,baseURL!$B$1,baseURL!$C$1,".",C6725,".",L6725,".pkl&amp;seq=",BC6725,"&amp;varMods=Deamidated-Q+Deamidated-N")</f>
        <v>http://proteomics.broadinstitute.org/millscripts/viewfeed.pl?side=xl&amp;cycle=1&amp;fixedMods=iaaC&amp;file=msdataSM/iPRG2012_nd/cpick_in/iPRG2012_nd.3164.1.3.pkl&amp;seq=SLGLKLPLSVLNVSAqR&amp;varMods=Deamidated-Q+Deamidated-N</v>
      </c>
    </row>
    <row r="6726" spans="1:95" x14ac:dyDescent="0.2">
      <c r="A6726" s="3">
        <v>1718</v>
      </c>
      <c r="B6726" s="2" t="s">
        <v>17429</v>
      </c>
      <c r="C6726" s="2" t="s">
        <v>17419</v>
      </c>
      <c r="D6726" s="3">
        <v>16594</v>
      </c>
      <c r="E6726" s="3">
        <v>16578</v>
      </c>
      <c r="F6726" s="3">
        <v>66447</v>
      </c>
      <c r="G6726" s="3">
        <v>19741</v>
      </c>
      <c r="H6726" s="3">
        <v>59.2637</v>
      </c>
      <c r="I6726" s="30">
        <v>714.03914999999995</v>
      </c>
      <c r="J6726" s="30">
        <v>714.0363701</v>
      </c>
      <c r="K6726" s="30">
        <v>2.7799999999999999E-3</v>
      </c>
      <c r="L6726" s="3">
        <v>3</v>
      </c>
      <c r="M6726" s="3">
        <v>3</v>
      </c>
      <c r="N6726" s="10">
        <f t="shared" si="735"/>
        <v>1</v>
      </c>
      <c r="O6726" s="35">
        <v>3</v>
      </c>
      <c r="P6726" s="17"/>
      <c r="Q6726" s="40">
        <v>2140.0920799999999</v>
      </c>
      <c r="R6726" s="40">
        <v>714.03553999999997</v>
      </c>
      <c r="S6726" s="18">
        <f t="shared" si="736"/>
        <v>5.0557707533445368</v>
      </c>
      <c r="T6726" s="18">
        <f t="shared" si="737"/>
        <v>1.162547175215036</v>
      </c>
      <c r="U6726" s="18">
        <f t="shared" si="738"/>
        <v>1.2044218415077192</v>
      </c>
      <c r="V6726" s="30">
        <v>714.03639999999996</v>
      </c>
      <c r="X6726" s="3" t="s">
        <v>47</v>
      </c>
      <c r="Y6726" s="3" t="s">
        <v>47</v>
      </c>
      <c r="Z6726" s="3" t="s">
        <v>47</v>
      </c>
      <c r="AB6726" s="12" t="s">
        <v>48</v>
      </c>
      <c r="AD6726" s="3" t="s">
        <v>47</v>
      </c>
      <c r="AF6726" s="3" t="s">
        <v>47</v>
      </c>
      <c r="AG6726" s="3" t="s">
        <v>47</v>
      </c>
      <c r="AH6726" s="3" t="s">
        <v>47</v>
      </c>
      <c r="AJ6726" s="3" t="s">
        <v>47</v>
      </c>
      <c r="AK6726" s="3" t="s">
        <v>48</v>
      </c>
      <c r="AL6726" s="3" t="s">
        <v>52</v>
      </c>
      <c r="AM6726" s="3" t="s">
        <v>48</v>
      </c>
      <c r="AU6726" s="3">
        <v>0</v>
      </c>
      <c r="AV6726" s="3">
        <v>8</v>
      </c>
      <c r="AW6726" s="3">
        <v>1</v>
      </c>
      <c r="AX6726" s="3">
        <v>8</v>
      </c>
      <c r="AY6726" s="3">
        <v>100</v>
      </c>
      <c r="AZ6726" s="6" t="str">
        <f t="shared" si="739"/>
        <v>3164.2</v>
      </c>
      <c r="BC6726" s="12" t="s">
        <v>17430</v>
      </c>
      <c r="BJ6726" s="12">
        <f t="shared" si="740"/>
        <v>0</v>
      </c>
      <c r="BK6726" s="12">
        <f t="shared" si="741"/>
        <v>0</v>
      </c>
      <c r="CQ6726" s="3" t="str">
        <f>CONCATENATE(baseURL!$A$1,baseURL!$B$1,baseURL!$C$1,".",C6726,".",L6726,".pkl&amp;seq=",BC6726)</f>
        <v>http://proteomics.broadinstitute.org/millscripts/viewfeed.pl?side=xl&amp;cycle=1&amp;fixedMods=iaaC&amp;file=msdataSM/iPRG2012_nd/cpick_in/iPRG2012_nd.3164.2.3.pkl&amp;seq=TTPSFVAFTDTERLLGDAAK</v>
      </c>
    </row>
    <row r="6727" spans="1:95" x14ac:dyDescent="0.2">
      <c r="A6727" s="3">
        <v>6471</v>
      </c>
      <c r="B6727" s="2" t="s">
        <v>17431</v>
      </c>
      <c r="C6727" s="2" t="s">
        <v>17423</v>
      </c>
      <c r="D6727" s="3">
        <v>16595</v>
      </c>
      <c r="E6727" s="3">
        <v>16579</v>
      </c>
      <c r="F6727" s="3">
        <v>66448</v>
      </c>
      <c r="G6727" s="3">
        <v>19742</v>
      </c>
      <c r="H6727" s="3">
        <v>59.269599999999997</v>
      </c>
      <c r="I6727" s="30">
        <v>722.71081000000004</v>
      </c>
      <c r="J6727" s="30">
        <v>722.7109385</v>
      </c>
      <c r="K6727" s="30">
        <v>-1.2999999999999999E-4</v>
      </c>
      <c r="L6727" s="3">
        <v>3</v>
      </c>
      <c r="M6727" s="3">
        <v>3</v>
      </c>
      <c r="N6727" s="10">
        <f t="shared" si="735"/>
        <v>1</v>
      </c>
      <c r="O6727" s="35">
        <v>3</v>
      </c>
      <c r="P6727" s="17"/>
      <c r="Q6727" s="40">
        <v>2166.11762</v>
      </c>
      <c r="R6727" s="40">
        <v>722.71072000000004</v>
      </c>
      <c r="S6727" s="18">
        <f t="shared" si="736"/>
        <v>0.12453115404202876</v>
      </c>
      <c r="T6727" s="18">
        <f t="shared" si="737"/>
        <v>0.30233396836832765</v>
      </c>
      <c r="U6727" s="18">
        <f t="shared" si="738"/>
        <v>0.11069435902612078</v>
      </c>
      <c r="V6727" s="30">
        <v>722.71079999999995</v>
      </c>
      <c r="W6727" s="3" t="s">
        <v>47</v>
      </c>
      <c r="X6727" s="3" t="s">
        <v>47</v>
      </c>
      <c r="Y6727" s="3" t="s">
        <v>47</v>
      </c>
      <c r="Z6727" s="3" t="s">
        <v>47</v>
      </c>
      <c r="AA6727" s="3" t="s">
        <v>47</v>
      </c>
      <c r="AB6727" s="12" t="s">
        <v>47</v>
      </c>
      <c r="AC6727" s="3" t="s">
        <v>47</v>
      </c>
      <c r="AD6727" s="3" t="s">
        <v>47</v>
      </c>
      <c r="AE6727" s="3" t="s">
        <v>47</v>
      </c>
      <c r="AF6727" s="3" t="s">
        <v>47</v>
      </c>
      <c r="AG6727" s="3" t="s">
        <v>47</v>
      </c>
      <c r="AH6727" s="3" t="s">
        <v>47</v>
      </c>
      <c r="AI6727" s="3" t="s">
        <v>47</v>
      </c>
      <c r="AJ6727" s="3" t="s">
        <v>47</v>
      </c>
      <c r="AK6727" s="3" t="s">
        <v>47</v>
      </c>
      <c r="AL6727" s="3" t="s">
        <v>47</v>
      </c>
      <c r="AO6727" s="3" t="s">
        <v>52</v>
      </c>
      <c r="AU6727" s="3">
        <v>0</v>
      </c>
      <c r="AV6727" s="3">
        <v>16</v>
      </c>
      <c r="AW6727" s="3">
        <v>1</v>
      </c>
      <c r="AX6727" s="3">
        <v>16</v>
      </c>
      <c r="AY6727" s="3">
        <v>100</v>
      </c>
      <c r="AZ6727" s="6" t="str">
        <f t="shared" si="739"/>
        <v>3164.3</v>
      </c>
      <c r="BC6727" s="12" t="s">
        <v>17432</v>
      </c>
      <c r="BJ6727" s="12">
        <f t="shared" si="740"/>
        <v>0</v>
      </c>
      <c r="BK6727" s="12">
        <f t="shared" si="741"/>
        <v>0</v>
      </c>
      <c r="CQ6727" s="3" t="str">
        <f>CONCATENATE(baseURL!$A$1,baseURL!$B$1,baseURL!$C$1,".",C6727,".",L6727,".pkl&amp;seq=",BC6727)</f>
        <v>http://proteomics.broadinstitute.org/millscripts/viewfeed.pl?side=xl&amp;cycle=1&amp;fixedMods=iaaC&amp;file=msdataSM/iPRG2012_nd/cpick_in/iPRG2012_nd.3164.3.3.pkl&amp;seq=LESYVASLEQTVTDPVLSSK</v>
      </c>
    </row>
    <row r="6728" spans="1:95" x14ac:dyDescent="0.2">
      <c r="A6728" s="3">
        <v>5407</v>
      </c>
      <c r="B6728" s="2" t="s">
        <v>17433</v>
      </c>
      <c r="C6728" s="2" t="s">
        <v>17424</v>
      </c>
      <c r="D6728" s="3">
        <v>16597</v>
      </c>
      <c r="E6728" s="3">
        <v>16581</v>
      </c>
      <c r="F6728" s="3">
        <v>66468</v>
      </c>
      <c r="G6728" s="3">
        <v>19745</v>
      </c>
      <c r="H6728" s="3">
        <v>59.281500000000001</v>
      </c>
      <c r="I6728" s="30">
        <v>580.31095000000005</v>
      </c>
      <c r="J6728" s="30">
        <v>580.30957839999996</v>
      </c>
      <c r="K6728" s="30">
        <v>1.3699999999999999E-3</v>
      </c>
      <c r="L6728" s="3">
        <v>3</v>
      </c>
      <c r="M6728" s="3">
        <v>3</v>
      </c>
      <c r="N6728" s="10">
        <f t="shared" si="735"/>
        <v>1</v>
      </c>
      <c r="O6728" s="35">
        <v>3</v>
      </c>
      <c r="P6728" s="17"/>
      <c r="Q6728" s="40">
        <v>1738.9122600000001</v>
      </c>
      <c r="R6728" s="40">
        <v>580.30894000000001</v>
      </c>
      <c r="S6728" s="18">
        <f t="shared" si="736"/>
        <v>3.4636722984849166</v>
      </c>
      <c r="T6728" s="18">
        <f t="shared" si="737"/>
        <v>1.1001036791834937</v>
      </c>
      <c r="U6728" s="18">
        <f t="shared" si="738"/>
        <v>0.96500322733332</v>
      </c>
      <c r="V6728" s="30">
        <v>580.30949999999996</v>
      </c>
      <c r="W6728" s="3" t="s">
        <v>47</v>
      </c>
      <c r="X6728" s="3" t="s">
        <v>47</v>
      </c>
      <c r="Y6728" s="3" t="s">
        <v>47</v>
      </c>
      <c r="Z6728" s="3" t="s">
        <v>47</v>
      </c>
      <c r="AA6728" s="3" t="s">
        <v>48</v>
      </c>
      <c r="AB6728" s="12" t="s">
        <v>47</v>
      </c>
      <c r="AC6728" s="3" t="s">
        <v>47</v>
      </c>
      <c r="AD6728" s="3" t="s">
        <v>47</v>
      </c>
      <c r="AE6728" s="3" t="s">
        <v>47</v>
      </c>
      <c r="AF6728" s="3" t="s">
        <v>47</v>
      </c>
      <c r="AG6728" s="3" t="s">
        <v>52</v>
      </c>
      <c r="AH6728" s="3" t="s">
        <v>47</v>
      </c>
      <c r="AI6728" s="3" t="s">
        <v>48</v>
      </c>
      <c r="AJ6728" s="3" t="s">
        <v>47</v>
      </c>
      <c r="AL6728" s="3" t="s">
        <v>48</v>
      </c>
      <c r="AM6728" s="3" t="s">
        <v>47</v>
      </c>
      <c r="AU6728" s="3">
        <v>0</v>
      </c>
      <c r="AV6728" s="3">
        <v>12</v>
      </c>
      <c r="AW6728" s="3">
        <v>1</v>
      </c>
      <c r="AX6728" s="3">
        <v>12</v>
      </c>
      <c r="AY6728" s="3">
        <v>100</v>
      </c>
      <c r="AZ6728" s="6" t="str">
        <f t="shared" si="739"/>
        <v>3165.2</v>
      </c>
      <c r="BC6728" s="12" t="s">
        <v>17348</v>
      </c>
      <c r="BJ6728" s="12">
        <f t="shared" si="740"/>
        <v>0</v>
      </c>
      <c r="BK6728" s="12">
        <f t="shared" si="741"/>
        <v>0</v>
      </c>
      <c r="CQ6728" s="3" t="str">
        <f>CONCATENATE(baseURL!$A$1,baseURL!$B$1,baseURL!$C$1,".",C6728,".",L6728,".pkl&amp;seq=",BC6728)</f>
        <v>http://proteomics.broadinstitute.org/millscripts/viewfeed.pl?side=xl&amp;cycle=1&amp;fixedMods=iaaC&amp;file=msdataSM/iPRG2012_nd/cpick_in/iPRG2012_nd.3165.2.3.pkl&amp;seq=ATQGFSGADLLYLVQR</v>
      </c>
    </row>
    <row r="6729" spans="1:95" x14ac:dyDescent="0.2">
      <c r="A6729" s="3">
        <v>216</v>
      </c>
      <c r="B6729" s="2" t="s">
        <v>17434</v>
      </c>
      <c r="C6729" s="2" t="s">
        <v>17429</v>
      </c>
      <c r="D6729" s="3">
        <v>16598</v>
      </c>
      <c r="E6729" s="3">
        <v>16582</v>
      </c>
      <c r="F6729" s="3">
        <v>66469</v>
      </c>
      <c r="G6729" s="3">
        <v>19746</v>
      </c>
      <c r="H6729" s="3">
        <v>59.283099999999997</v>
      </c>
      <c r="I6729" s="30">
        <v>680.62387000000001</v>
      </c>
      <c r="J6729" s="30">
        <v>680.62077799999997</v>
      </c>
      <c r="K6729" s="30">
        <v>3.0899999999999999E-3</v>
      </c>
      <c r="L6729" s="3">
        <v>4</v>
      </c>
      <c r="M6729" s="3">
        <v>4</v>
      </c>
      <c r="N6729" s="10">
        <f t="shared" si="735"/>
        <v>1</v>
      </c>
      <c r="O6729" s="35">
        <v>4</v>
      </c>
      <c r="P6729" s="17"/>
      <c r="Q6729" s="40">
        <v>2719.4665100000002</v>
      </c>
      <c r="R6729" s="40">
        <v>680.62207999999998</v>
      </c>
      <c r="S6729" s="18">
        <f t="shared" si="736"/>
        <v>2.6299470038176809</v>
      </c>
      <c r="T6729" s="18">
        <f t="shared" si="737"/>
        <v>-1.912955865330852</v>
      </c>
      <c r="U6729" s="18">
        <f t="shared" si="738"/>
        <v>-2.0275569078312006</v>
      </c>
      <c r="V6729" s="30">
        <v>680.62070000000006</v>
      </c>
      <c r="W6729" s="3" t="s">
        <v>47</v>
      </c>
      <c r="Z6729" s="3" t="s">
        <v>47</v>
      </c>
      <c r="AB6729" s="12" t="s">
        <v>48</v>
      </c>
      <c r="AD6729" s="3" t="s">
        <v>47</v>
      </c>
      <c r="AE6729" s="3" t="s">
        <v>47</v>
      </c>
      <c r="AF6729" s="3" t="s">
        <v>52</v>
      </c>
      <c r="AG6729" s="3" t="s">
        <v>47</v>
      </c>
      <c r="AJ6729" s="3" t="s">
        <v>47</v>
      </c>
      <c r="AL6729" s="3" t="s">
        <v>48</v>
      </c>
      <c r="AU6729" s="3">
        <v>0</v>
      </c>
      <c r="AV6729" s="3">
        <v>6</v>
      </c>
      <c r="AW6729" s="3">
        <v>1</v>
      </c>
      <c r="AX6729" s="3">
        <v>6</v>
      </c>
      <c r="AY6729" s="3">
        <v>100</v>
      </c>
      <c r="AZ6729" s="6" t="str">
        <f t="shared" si="739"/>
        <v>3165.3</v>
      </c>
      <c r="BC6729" s="12" t="s">
        <v>17435</v>
      </c>
      <c r="BJ6729" s="12">
        <f t="shared" si="740"/>
        <v>0</v>
      </c>
      <c r="BK6729" s="12">
        <f t="shared" si="741"/>
        <v>0</v>
      </c>
      <c r="CQ6729" s="3" t="str">
        <f>CONCATENATE(baseURL!$A$1,baseURL!$B$1,baseURL!$C$1,".",C6729,".",L6729,".pkl&amp;seq=",BC6729)</f>
        <v>http://proteomics.broadinstitute.org/millscripts/viewfeed.pl?side=xl&amp;cycle=1&amp;fixedMods=iaaC&amp;file=msdataSM/iPRG2012_nd/cpick_in/iPRG2012_nd.3165.3.4.pkl&amp;seq=SVAVPVDLLDHDNNYELKVVVPGVK</v>
      </c>
    </row>
    <row r="6730" spans="1:95" x14ac:dyDescent="0.2">
      <c r="A6730" s="3">
        <v>7579</v>
      </c>
      <c r="B6730" s="2" t="s">
        <v>17436</v>
      </c>
      <c r="C6730" s="2" t="s">
        <v>17437</v>
      </c>
      <c r="D6730" s="3">
        <v>16601</v>
      </c>
      <c r="E6730" s="3">
        <v>16585</v>
      </c>
      <c r="F6730" s="3">
        <v>66472</v>
      </c>
      <c r="G6730" s="3">
        <v>19749</v>
      </c>
      <c r="H6730" s="3">
        <v>59.2898</v>
      </c>
      <c r="I6730" s="30">
        <v>739.12779</v>
      </c>
      <c r="J6730" s="30">
        <v>739.12840730000005</v>
      </c>
      <c r="K6730" s="30">
        <v>-6.2E-4</v>
      </c>
      <c r="L6730" s="3">
        <v>0</v>
      </c>
      <c r="M6730" s="3">
        <v>4</v>
      </c>
      <c r="N6730" s="10">
        <f t="shared" si="735"/>
        <v>1</v>
      </c>
      <c r="O6730" s="35">
        <v>4</v>
      </c>
      <c r="P6730" s="17"/>
      <c r="Q6730" s="40">
        <v>2953.4901599999998</v>
      </c>
      <c r="R6730" s="40">
        <v>739.12800000000004</v>
      </c>
      <c r="S6730" s="18">
        <f t="shared" si="736"/>
        <v>-0.28411858303059168</v>
      </c>
      <c r="T6730" s="18">
        <f t="shared" si="737"/>
        <v>0.55105475642407886</v>
      </c>
      <c r="U6730" s="18">
        <f t="shared" si="738"/>
        <v>0.54117825331103486</v>
      </c>
      <c r="V6730" s="30">
        <v>739.12840000000006</v>
      </c>
      <c r="W6730" s="3" t="s">
        <v>47</v>
      </c>
      <c r="X6730" s="3" t="s">
        <v>47</v>
      </c>
      <c r="Y6730" s="3" t="s">
        <v>47</v>
      </c>
      <c r="Z6730" s="3" t="s">
        <v>47</v>
      </c>
      <c r="AA6730" s="3" t="s">
        <v>65</v>
      </c>
      <c r="AB6730" s="12" t="s">
        <v>47</v>
      </c>
      <c r="AC6730" s="3" t="s">
        <v>47</v>
      </c>
      <c r="AE6730" s="3" t="s">
        <v>65</v>
      </c>
      <c r="AF6730" s="3" t="s">
        <v>47</v>
      </c>
      <c r="AG6730" s="3" t="s">
        <v>52</v>
      </c>
      <c r="AI6730" s="3" t="s">
        <v>65</v>
      </c>
      <c r="AK6730" s="3" t="s">
        <v>47</v>
      </c>
      <c r="AL6730" s="3" t="s">
        <v>47</v>
      </c>
      <c r="AO6730" s="3" t="s">
        <v>65</v>
      </c>
      <c r="AU6730" s="3">
        <v>4</v>
      </c>
      <c r="AV6730" s="3">
        <v>9</v>
      </c>
      <c r="AW6730" s="3">
        <v>1</v>
      </c>
      <c r="AX6730" s="3">
        <v>9</v>
      </c>
      <c r="AY6730" s="3">
        <v>100</v>
      </c>
      <c r="AZ6730" s="6" t="str">
        <f t="shared" si="739"/>
        <v>3165.6</v>
      </c>
      <c r="BC6730" s="12" t="s">
        <v>17006</v>
      </c>
      <c r="BJ6730" s="12">
        <f t="shared" si="740"/>
        <v>0</v>
      </c>
      <c r="BK6730" s="12">
        <f t="shared" si="741"/>
        <v>0</v>
      </c>
      <c r="BW6730" s="3" t="s">
        <v>16673</v>
      </c>
      <c r="CA6730" s="3" t="s">
        <v>16673</v>
      </c>
      <c r="CE6730" s="3" t="s">
        <v>16673</v>
      </c>
      <c r="CK6730" s="3" t="s">
        <v>16673</v>
      </c>
      <c r="CQ6730" s="3" t="str">
        <f>CONCATENATE(baseURL!$A$1,baseURL!$B$1,baseURL!$C$1,".",C6730,".",L6730,".pkl&amp;seq=",BC6730)</f>
        <v>http://proteomics.broadinstitute.org/millscripts/viewfeed.pl?side=xl&amp;cycle=1&amp;fixedMods=iaaC&amp;file=msdataSM/iPRG2012_nd/cpick_in/iPRG2012_nd.3165.6.0.pkl&amp;seq=DGKAPEAEQVLSAAATFPLAQPATDVEAR</v>
      </c>
    </row>
    <row r="6731" spans="1:95" x14ac:dyDescent="0.2">
      <c r="A6731" s="3">
        <v>4595</v>
      </c>
      <c r="B6731" s="2" t="s">
        <v>17438</v>
      </c>
      <c r="C6731" s="2" t="s">
        <v>17439</v>
      </c>
      <c r="D6731" s="3">
        <v>16602</v>
      </c>
      <c r="E6731" s="3">
        <v>16586</v>
      </c>
      <c r="F6731" s="3">
        <v>66473</v>
      </c>
      <c r="G6731" s="3">
        <v>19750</v>
      </c>
      <c r="H6731" s="3">
        <v>59.292299999999997</v>
      </c>
      <c r="I6731" s="30">
        <v>745.05155000000002</v>
      </c>
      <c r="J6731" s="30">
        <v>745.05199809999999</v>
      </c>
      <c r="K6731" s="30">
        <v>-4.4999999999999999E-4</v>
      </c>
      <c r="L6731" s="3">
        <v>0</v>
      </c>
      <c r="M6731" s="3">
        <v>3</v>
      </c>
      <c r="N6731" s="10">
        <f t="shared" si="735"/>
        <v>1</v>
      </c>
      <c r="O6731" s="35">
        <v>3</v>
      </c>
      <c r="P6731" s="17"/>
      <c r="Q6731" s="40">
        <v>2233.14003</v>
      </c>
      <c r="R6731" s="40">
        <v>745.05152999999996</v>
      </c>
      <c r="S6731" s="18">
        <f t="shared" si="736"/>
        <v>2.6843780943838467E-2</v>
      </c>
      <c r="T6731" s="18">
        <f t="shared" si="737"/>
        <v>0.62827869105189316</v>
      </c>
      <c r="U6731" s="18">
        <f t="shared" si="738"/>
        <v>0.49660994601141395</v>
      </c>
      <c r="V6731" s="30">
        <v>745.05190000000005</v>
      </c>
      <c r="W6731" s="3" t="s">
        <v>47</v>
      </c>
      <c r="X6731" s="3" t="s">
        <v>47</v>
      </c>
      <c r="Y6731" s="3" t="s">
        <v>47</v>
      </c>
      <c r="Z6731" s="3" t="s">
        <v>47</v>
      </c>
      <c r="AA6731" s="3" t="s">
        <v>48</v>
      </c>
      <c r="AB6731" s="12" t="s">
        <v>47</v>
      </c>
      <c r="AC6731" s="3" t="s">
        <v>47</v>
      </c>
      <c r="AD6731" s="3" t="s">
        <v>47</v>
      </c>
      <c r="AE6731" s="3" t="s">
        <v>47</v>
      </c>
      <c r="AF6731" s="3" t="s">
        <v>47</v>
      </c>
      <c r="AG6731" s="3" t="s">
        <v>47</v>
      </c>
      <c r="AH6731" s="3" t="s">
        <v>47</v>
      </c>
      <c r="AI6731" s="3" t="s">
        <v>47</v>
      </c>
      <c r="AK6731" s="3" t="s">
        <v>47</v>
      </c>
      <c r="AL6731" s="3" t="s">
        <v>47</v>
      </c>
      <c r="AM6731" s="3" t="s">
        <v>47</v>
      </c>
      <c r="AU6731" s="3">
        <v>0</v>
      </c>
      <c r="AV6731" s="3">
        <v>15</v>
      </c>
      <c r="AW6731" s="3">
        <v>1</v>
      </c>
      <c r="AX6731" s="3">
        <v>15</v>
      </c>
      <c r="AY6731" s="3">
        <v>100</v>
      </c>
      <c r="AZ6731" s="6" t="str">
        <f t="shared" si="739"/>
        <v>3165.7</v>
      </c>
      <c r="BC6731" s="12" t="s">
        <v>17440</v>
      </c>
      <c r="BJ6731" s="12">
        <f t="shared" si="740"/>
        <v>0</v>
      </c>
      <c r="BK6731" s="12">
        <f t="shared" si="741"/>
        <v>0</v>
      </c>
      <c r="CQ6731" s="3" t="str">
        <f>CONCATENATE(baseURL!$A$1,baseURL!$B$1,baseURL!$C$1,".",C6731,".",L6731,".pkl&amp;seq=",BC6731)</f>
        <v>http://proteomics.broadinstitute.org/millscripts/viewfeed.pl?side=xl&amp;cycle=1&amp;fixedMods=iaaC&amp;file=msdataSM/iPRG2012_nd/cpick_in/iPRG2012_nd.3165.7.0.pkl&amp;seq=VYYFQGGNNELGTAVGKLFR</v>
      </c>
    </row>
    <row r="6732" spans="1:95" x14ac:dyDescent="0.2">
      <c r="A6732" s="3">
        <v>5935</v>
      </c>
      <c r="B6732" s="2" t="s">
        <v>17441</v>
      </c>
      <c r="C6732" s="2" t="s">
        <v>17442</v>
      </c>
      <c r="D6732" s="3">
        <v>16603</v>
      </c>
      <c r="E6732" s="3">
        <v>16587</v>
      </c>
      <c r="F6732" s="3">
        <v>66474</v>
      </c>
      <c r="G6732" s="3">
        <v>19751</v>
      </c>
      <c r="H6732" s="3">
        <v>59.294800000000002</v>
      </c>
      <c r="I6732" s="30">
        <v>850.06957999999997</v>
      </c>
      <c r="J6732" s="30">
        <v>850.06881550000003</v>
      </c>
      <c r="K6732" s="30">
        <v>7.6000000000000004E-4</v>
      </c>
      <c r="L6732" s="3">
        <v>3</v>
      </c>
      <c r="M6732" s="3">
        <v>3</v>
      </c>
      <c r="N6732" s="10">
        <f t="shared" si="735"/>
        <v>1</v>
      </c>
      <c r="O6732" s="35">
        <v>3</v>
      </c>
      <c r="P6732" s="17"/>
      <c r="Q6732" s="40">
        <v>2548.1918799999999</v>
      </c>
      <c r="R6732" s="40">
        <v>850.06880999999998</v>
      </c>
      <c r="S6732" s="18">
        <f t="shared" si="736"/>
        <v>0.90580902502306038</v>
      </c>
      <c r="T6732" s="18">
        <f t="shared" si="737"/>
        <v>6.4700645150799659E-3</v>
      </c>
      <c r="U6732" s="18">
        <f t="shared" si="738"/>
        <v>-1.1763753542201398E-2</v>
      </c>
      <c r="V6732" s="30">
        <v>850.06880000000001</v>
      </c>
      <c r="W6732" s="3" t="s">
        <v>47</v>
      </c>
      <c r="X6732" s="3" t="s">
        <v>47</v>
      </c>
      <c r="Y6732" s="3" t="s">
        <v>47</v>
      </c>
      <c r="Z6732" s="3" t="s">
        <v>47</v>
      </c>
      <c r="AA6732" s="3" t="s">
        <v>48</v>
      </c>
      <c r="AB6732" s="12" t="s">
        <v>47</v>
      </c>
      <c r="AC6732" s="3" t="s">
        <v>47</v>
      </c>
      <c r="AD6732" s="3" t="s">
        <v>47</v>
      </c>
      <c r="AE6732" s="3" t="s">
        <v>47</v>
      </c>
      <c r="AF6732" s="3" t="s">
        <v>47</v>
      </c>
      <c r="AG6732" s="3" t="s">
        <v>47</v>
      </c>
      <c r="AI6732" s="3" t="s">
        <v>47</v>
      </c>
      <c r="AJ6732" s="3" t="s">
        <v>47</v>
      </c>
      <c r="AK6732" s="3" t="s">
        <v>47</v>
      </c>
      <c r="AL6732" s="3" t="s">
        <v>47</v>
      </c>
      <c r="AM6732" s="3" t="s">
        <v>47</v>
      </c>
      <c r="AU6732" s="3">
        <v>0</v>
      </c>
      <c r="AV6732" s="3">
        <v>15</v>
      </c>
      <c r="AW6732" s="3">
        <v>1</v>
      </c>
      <c r="AX6732" s="3">
        <v>15</v>
      </c>
      <c r="AY6732" s="3">
        <v>100</v>
      </c>
      <c r="AZ6732" s="6" t="str">
        <f t="shared" si="739"/>
        <v>3165.8</v>
      </c>
      <c r="BC6732" s="12" t="s">
        <v>17345</v>
      </c>
      <c r="BJ6732" s="12">
        <f t="shared" si="740"/>
        <v>0</v>
      </c>
      <c r="BK6732" s="12">
        <f t="shared" si="741"/>
        <v>0</v>
      </c>
      <c r="CQ6732" s="3" t="str">
        <f>CONCATENATE(baseURL!$A$1,baseURL!$B$1,baseURL!$C$1,".",C6732,".",L6732,".pkl&amp;seq=",BC6732)</f>
        <v>http://proteomics.broadinstitute.org/millscripts/viewfeed.pl?side=xl&amp;cycle=1&amp;fixedMods=iaaC&amp;file=msdataSM/iPRG2012_nd/cpick_in/iPRG2012_nd.3165.8.3.pkl&amp;seq=QMAEGFASGGGTPNLSDLMNNPALR</v>
      </c>
    </row>
    <row r="6733" spans="1:95" x14ac:dyDescent="0.2">
      <c r="A6733" s="3">
        <v>1074</v>
      </c>
      <c r="B6733" s="2" t="s">
        <v>17443</v>
      </c>
      <c r="C6733" s="2" t="s">
        <v>17444</v>
      </c>
      <c r="D6733" s="3">
        <v>16604</v>
      </c>
      <c r="E6733" s="3">
        <v>16588</v>
      </c>
      <c r="F6733" s="3">
        <v>66488</v>
      </c>
      <c r="G6733" s="3">
        <v>19753</v>
      </c>
      <c r="H6733" s="3">
        <v>59.306699999999999</v>
      </c>
      <c r="I6733" s="30">
        <v>566.91290000000004</v>
      </c>
      <c r="J6733" s="30">
        <v>566.91168110000001</v>
      </c>
      <c r="K6733" s="30">
        <v>1.2199999999999999E-3</v>
      </c>
      <c r="L6733" s="3">
        <v>5</v>
      </c>
      <c r="M6733" s="3">
        <v>5</v>
      </c>
      <c r="N6733" s="10">
        <f t="shared" si="735"/>
        <v>1</v>
      </c>
      <c r="O6733" s="35">
        <v>5</v>
      </c>
      <c r="P6733" s="17"/>
      <c r="Q6733" s="40">
        <v>2830.5250299999998</v>
      </c>
      <c r="R6733" s="40">
        <v>566.91083000000003</v>
      </c>
      <c r="S6733" s="18">
        <f t="shared" si="736"/>
        <v>3.6513678879681075</v>
      </c>
      <c r="T6733" s="18">
        <f t="shared" si="737"/>
        <v>1.5012943040391782</v>
      </c>
      <c r="U6733" s="18">
        <f t="shared" si="738"/>
        <v>1.0054491284372364</v>
      </c>
      <c r="V6733" s="30">
        <v>566.91139999999996</v>
      </c>
      <c r="W6733" s="3" t="s">
        <v>47</v>
      </c>
      <c r="AB6733" s="12" t="s">
        <v>48</v>
      </c>
      <c r="AC6733" s="3" t="s">
        <v>47</v>
      </c>
      <c r="AF6733" s="3" t="s">
        <v>48</v>
      </c>
      <c r="AG6733" s="3" t="s">
        <v>47</v>
      </c>
      <c r="AU6733" s="3">
        <v>0</v>
      </c>
      <c r="AV6733" s="3">
        <v>3</v>
      </c>
      <c r="AW6733" s="3">
        <v>1</v>
      </c>
      <c r="AX6733" s="3">
        <v>3</v>
      </c>
      <c r="AY6733" s="3">
        <v>100</v>
      </c>
      <c r="AZ6733" s="6" t="str">
        <f t="shared" si="739"/>
        <v>3166.1</v>
      </c>
      <c r="BC6733" s="12" t="s">
        <v>17445</v>
      </c>
      <c r="BJ6733" s="12">
        <f t="shared" si="740"/>
        <v>0</v>
      </c>
      <c r="BK6733" s="12">
        <f t="shared" si="741"/>
        <v>0</v>
      </c>
      <c r="CQ6733" s="3" t="str">
        <f>CONCATENATE(baseURL!$A$1,baseURL!$B$1,baseURL!$C$1,".",C6733,".",L6733,".pkl&amp;seq=",BC6733)</f>
        <v>http://proteomics.broadinstitute.org/millscripts/viewfeed.pl?side=xl&amp;cycle=1&amp;fixedMods=iaaC&amp;file=msdataSM/iPRG2012_nd/cpick_in/iPRG2012_nd.3166.1.5.pkl&amp;seq=SVGFGLVYNSVAEAKKFEPTYRLVR</v>
      </c>
    </row>
    <row r="6734" spans="1:95" x14ac:dyDescent="0.2">
      <c r="A6734" s="3">
        <v>2692</v>
      </c>
      <c r="B6734" s="2" t="s">
        <v>17446</v>
      </c>
      <c r="C6734" s="2" t="s">
        <v>17447</v>
      </c>
      <c r="D6734" s="3">
        <v>16605</v>
      </c>
      <c r="E6734" s="3">
        <v>16589</v>
      </c>
      <c r="F6734" s="3">
        <v>66489</v>
      </c>
      <c r="G6734" s="3">
        <v>19754</v>
      </c>
      <c r="H6734" s="3">
        <v>59.31</v>
      </c>
      <c r="I6734" s="30">
        <v>569.29947000000004</v>
      </c>
      <c r="J6734" s="30">
        <v>569.29866800000002</v>
      </c>
      <c r="K6734" s="30">
        <v>8.0000000000000004E-4</v>
      </c>
      <c r="L6734" s="3">
        <v>4</v>
      </c>
      <c r="M6734" s="3">
        <v>4</v>
      </c>
      <c r="N6734" s="10">
        <f t="shared" si="735"/>
        <v>1</v>
      </c>
      <c r="O6734" s="35">
        <v>4</v>
      </c>
      <c r="P6734" s="17"/>
      <c r="Q6734" s="40">
        <v>2274.16995</v>
      </c>
      <c r="R6734" s="40">
        <v>569.29794000000004</v>
      </c>
      <c r="S6734" s="18">
        <f t="shared" si="736"/>
        <v>2.6875207031356441</v>
      </c>
      <c r="T6734" s="18">
        <f t="shared" si="737"/>
        <v>1.2787680208028964</v>
      </c>
      <c r="U6734" s="18">
        <f t="shared" si="738"/>
        <v>0.98366770824847516</v>
      </c>
      <c r="V6734" s="30">
        <v>569.29849999999999</v>
      </c>
      <c r="W6734" s="3" t="s">
        <v>47</v>
      </c>
      <c r="Z6734" s="3" t="s">
        <v>47</v>
      </c>
      <c r="AA6734" s="3" t="s">
        <v>47</v>
      </c>
      <c r="AB6734" s="12" t="s">
        <v>47</v>
      </c>
      <c r="AC6734" s="3" t="s">
        <v>47</v>
      </c>
      <c r="AD6734" s="3" t="s">
        <v>47</v>
      </c>
      <c r="AE6734" s="3" t="s">
        <v>47</v>
      </c>
      <c r="AF6734" s="3" t="s">
        <v>47</v>
      </c>
      <c r="AG6734" s="3" t="s">
        <v>47</v>
      </c>
      <c r="AI6734" s="3" t="s">
        <v>48</v>
      </c>
      <c r="AJ6734" s="3" t="s">
        <v>47</v>
      </c>
      <c r="AK6734" s="3" t="s">
        <v>47</v>
      </c>
      <c r="AL6734" s="3" t="s">
        <v>48</v>
      </c>
      <c r="AU6734" s="3">
        <v>0</v>
      </c>
      <c r="AV6734" s="3">
        <v>11</v>
      </c>
      <c r="AW6734" s="3">
        <v>1</v>
      </c>
      <c r="AX6734" s="3">
        <v>11</v>
      </c>
      <c r="AY6734" s="3">
        <v>100</v>
      </c>
      <c r="AZ6734" s="6" t="str">
        <f t="shared" si="739"/>
        <v>3166.2</v>
      </c>
      <c r="BC6734" s="12" t="s">
        <v>17359</v>
      </c>
      <c r="BJ6734" s="12">
        <f t="shared" si="740"/>
        <v>0</v>
      </c>
      <c r="BK6734" s="12">
        <f t="shared" si="741"/>
        <v>0</v>
      </c>
      <c r="CQ6734" s="3" t="str">
        <f>CONCATENATE(baseURL!$A$1,baseURL!$B$1,baseURL!$C$1,".",C6734,".",L6734,".pkl&amp;seq=",BC6734)</f>
        <v>http://proteomics.broadinstitute.org/millscripts/viewfeed.pl?side=xl&amp;cycle=1&amp;fixedMods=iaaC&amp;file=msdataSM/iPRG2012_nd/cpick_in/iPRG2012_nd.3166.2.4.pkl&amp;seq=AHSSMVGFDLPQRAAGFLLEK</v>
      </c>
    </row>
    <row r="6735" spans="1:95" x14ac:dyDescent="0.2">
      <c r="A6735" s="3">
        <v>4650</v>
      </c>
      <c r="B6735" s="2" t="s">
        <v>17448</v>
      </c>
      <c r="C6735" s="2" t="s">
        <v>17433</v>
      </c>
      <c r="D6735" s="3">
        <v>16606</v>
      </c>
      <c r="E6735" s="3">
        <v>16590</v>
      </c>
      <c r="F6735" s="3">
        <v>66490</v>
      </c>
      <c r="G6735" s="3">
        <v>19755</v>
      </c>
      <c r="H6735" s="3">
        <v>59.313400000000001</v>
      </c>
      <c r="I6735" s="30">
        <v>669.35096999999996</v>
      </c>
      <c r="J6735" s="30">
        <v>669.34953810000002</v>
      </c>
      <c r="K6735" s="30">
        <v>1.4300000000000001E-3</v>
      </c>
      <c r="L6735" s="3">
        <v>4</v>
      </c>
      <c r="M6735" s="3">
        <v>4</v>
      </c>
      <c r="N6735" s="10">
        <f t="shared" si="735"/>
        <v>1</v>
      </c>
      <c r="O6735" s="35">
        <v>4</v>
      </c>
      <c r="P6735" s="17"/>
      <c r="Q6735" s="40">
        <v>2674.37815</v>
      </c>
      <c r="R6735" s="40">
        <v>669.34999000000005</v>
      </c>
      <c r="S6735" s="18">
        <f t="shared" si="736"/>
        <v>1.4641069911917999</v>
      </c>
      <c r="T6735" s="18">
        <f t="shared" si="737"/>
        <v>-0.6751326014512028</v>
      </c>
      <c r="U6735" s="18">
        <f t="shared" si="738"/>
        <v>-0.88145216839699791</v>
      </c>
      <c r="V6735" s="30">
        <v>669.34939999999995</v>
      </c>
      <c r="W6735" s="3" t="s">
        <v>47</v>
      </c>
      <c r="X6735" s="3" t="s">
        <v>47</v>
      </c>
      <c r="Y6735" s="3" t="s">
        <v>47</v>
      </c>
      <c r="Z6735" s="3" t="s">
        <v>47</v>
      </c>
      <c r="AA6735" s="3" t="s">
        <v>47</v>
      </c>
      <c r="AB6735" s="12" t="s">
        <v>47</v>
      </c>
      <c r="AC6735" s="3" t="s">
        <v>47</v>
      </c>
      <c r="AD6735" s="3" t="s">
        <v>47</v>
      </c>
      <c r="AE6735" s="3" t="s">
        <v>47</v>
      </c>
      <c r="AF6735" s="3" t="s">
        <v>47</v>
      </c>
      <c r="AG6735" s="3" t="s">
        <v>47</v>
      </c>
      <c r="AI6735" s="3" t="s">
        <v>48</v>
      </c>
      <c r="AK6735" s="3" t="s">
        <v>47</v>
      </c>
      <c r="AL6735" s="3" t="s">
        <v>47</v>
      </c>
      <c r="AM6735" s="3" t="s">
        <v>47</v>
      </c>
      <c r="AN6735" s="3" t="s">
        <v>48</v>
      </c>
      <c r="AU6735" s="3">
        <v>0</v>
      </c>
      <c r="AV6735" s="3">
        <v>14</v>
      </c>
      <c r="AW6735" s="3">
        <v>1</v>
      </c>
      <c r="AX6735" s="3">
        <v>14</v>
      </c>
      <c r="AY6735" s="3">
        <v>100</v>
      </c>
      <c r="AZ6735" s="6" t="str">
        <f t="shared" si="739"/>
        <v>3166.3</v>
      </c>
      <c r="BC6735" s="12" t="s">
        <v>17449</v>
      </c>
      <c r="BJ6735" s="12">
        <f t="shared" si="740"/>
        <v>0</v>
      </c>
      <c r="BK6735" s="12">
        <f t="shared" si="741"/>
        <v>0</v>
      </c>
      <c r="CQ6735" s="3" t="str">
        <f>CONCATENATE(baseURL!$A$1,baseURL!$B$1,baseURL!$C$1,".",C6735,".",L6735,".pkl&amp;seq=",BC6735)</f>
        <v>http://proteomics.broadinstitute.org/millscripts/viewfeed.pl?side=xl&amp;cycle=1&amp;fixedMods=iaaC&amp;file=msdataSM/iPRG2012_nd/cpick_in/iPRG2012_nd.3166.3.4.pkl&amp;seq=SLTVKNQQLEDELEKLEAGLSDSK</v>
      </c>
    </row>
    <row r="6736" spans="1:95" x14ac:dyDescent="0.2">
      <c r="A6736" s="3">
        <v>301</v>
      </c>
      <c r="B6736" s="2" t="s">
        <v>17450</v>
      </c>
      <c r="C6736" s="2" t="s">
        <v>17434</v>
      </c>
      <c r="D6736" s="3">
        <v>16607</v>
      </c>
      <c r="E6736" s="3">
        <v>16591</v>
      </c>
      <c r="F6736" s="3">
        <v>66491</v>
      </c>
      <c r="G6736" s="3">
        <v>19756</v>
      </c>
      <c r="H6736" s="3">
        <v>59.316699999999997</v>
      </c>
      <c r="I6736" s="30">
        <v>709.63567999999998</v>
      </c>
      <c r="J6736" s="30">
        <v>709.38270599999998</v>
      </c>
      <c r="K6736" s="30">
        <v>0.25296999999999997</v>
      </c>
      <c r="L6736" s="3">
        <v>4</v>
      </c>
      <c r="M6736" s="3">
        <v>4</v>
      </c>
      <c r="N6736" s="10">
        <f t="shared" si="735"/>
        <v>1</v>
      </c>
      <c r="O6736" s="35">
        <v>4</v>
      </c>
      <c r="P6736" s="17"/>
      <c r="Q6736" s="40">
        <v>2835.5073299999999</v>
      </c>
      <c r="R6736" s="40">
        <v>709.63229000000001</v>
      </c>
      <c r="S6736" s="18">
        <f t="shared" si="736"/>
        <v>4.7771219654725483</v>
      </c>
      <c r="T6736" s="18">
        <f t="shared" si="737"/>
        <v>-351.70891110384383</v>
      </c>
      <c r="U6736" s="18">
        <f t="shared" si="738"/>
        <v>4.8053055759776342</v>
      </c>
      <c r="V6736" s="30">
        <v>709.63570000000004</v>
      </c>
      <c r="AC6736" s="3" t="s">
        <v>52</v>
      </c>
      <c r="AD6736" s="3" t="s">
        <v>47</v>
      </c>
      <c r="AF6736" s="3" t="s">
        <v>47</v>
      </c>
      <c r="AG6736" s="3" t="s">
        <v>47</v>
      </c>
      <c r="AJ6736" s="3" t="s">
        <v>47</v>
      </c>
      <c r="AK6736" s="3" t="s">
        <v>48</v>
      </c>
      <c r="AL6736" s="3" t="s">
        <v>52</v>
      </c>
      <c r="AU6736" s="3">
        <v>0</v>
      </c>
      <c r="AV6736" s="3">
        <v>4</v>
      </c>
      <c r="AW6736" s="3">
        <v>1</v>
      </c>
      <c r="AX6736" s="3">
        <v>4</v>
      </c>
      <c r="AY6736" s="3">
        <v>100</v>
      </c>
      <c r="AZ6736" s="6" t="str">
        <f t="shared" si="739"/>
        <v>3166.4</v>
      </c>
      <c r="BC6736" s="12" t="s">
        <v>17451</v>
      </c>
      <c r="BJ6736" s="12">
        <f t="shared" si="740"/>
        <v>1</v>
      </c>
      <c r="BK6736" s="12">
        <f t="shared" si="741"/>
        <v>0</v>
      </c>
      <c r="CQ6736" s="3" t="str">
        <f>CONCATENATE(baseURL!$A$1,baseURL!$B$1,baseURL!$C$1,".",C6736,".",L6736,".pkl&amp;seq=",BC6736)</f>
        <v>http://proteomics.broadinstitute.org/millscripts/viewfeed.pl?side=xl&amp;cycle=1&amp;fixedMods=iaaC&amp;file=msdataSM/iPRG2012_nd/cpick_in/iPRG2012_nd.3166.4.4.pkl&amp;seq=VSPPGSDVEKLLLLGWCPDSAPLKTR</v>
      </c>
    </row>
    <row r="6737" spans="1:95" x14ac:dyDescent="0.2">
      <c r="A6737" s="3">
        <v>6684</v>
      </c>
      <c r="B6737" s="2" t="s">
        <v>17452</v>
      </c>
      <c r="C6737" s="2" t="s">
        <v>17453</v>
      </c>
      <c r="D6737" s="3">
        <v>16608</v>
      </c>
      <c r="E6737" s="3">
        <v>16592</v>
      </c>
      <c r="F6737" s="3">
        <v>66492</v>
      </c>
      <c r="G6737" s="3">
        <v>19757</v>
      </c>
      <c r="H6737" s="3">
        <v>59.32</v>
      </c>
      <c r="I6737" s="30">
        <v>732.69428000000005</v>
      </c>
      <c r="J6737" s="30">
        <v>732.69292350000001</v>
      </c>
      <c r="K6737" s="30">
        <v>1.3600000000000001E-3</v>
      </c>
      <c r="L6737" s="3">
        <v>3</v>
      </c>
      <c r="M6737" s="3">
        <v>3</v>
      </c>
      <c r="N6737" s="10">
        <f t="shared" si="735"/>
        <v>1</v>
      </c>
      <c r="O6737" s="35">
        <v>3</v>
      </c>
      <c r="P6737" s="17"/>
      <c r="Q6737" s="40">
        <v>2196.0641500000002</v>
      </c>
      <c r="R6737" s="40">
        <v>732.69290000000001</v>
      </c>
      <c r="S6737" s="18">
        <f t="shared" si="736"/>
        <v>1.8834630443943525</v>
      </c>
      <c r="T6737" s="18">
        <f t="shared" si="737"/>
        <v>3.2073464882096746E-2</v>
      </c>
      <c r="U6737" s="18">
        <f t="shared" si="738"/>
        <v>-0.13648282926571001</v>
      </c>
      <c r="V6737" s="30">
        <v>732.69280000000003</v>
      </c>
      <c r="W6737" s="3" t="s">
        <v>47</v>
      </c>
      <c r="X6737" s="3" t="s">
        <v>47</v>
      </c>
      <c r="Y6737" s="3" t="s">
        <v>47</v>
      </c>
      <c r="Z6737" s="3" t="s">
        <v>47</v>
      </c>
      <c r="AA6737" s="3" t="s">
        <v>47</v>
      </c>
      <c r="AB6737" s="12" t="s">
        <v>47</v>
      </c>
      <c r="AC6737" s="3" t="s">
        <v>47</v>
      </c>
      <c r="AD6737" s="3" t="s">
        <v>47</v>
      </c>
      <c r="AE6737" s="3" t="s">
        <v>47</v>
      </c>
      <c r="AF6737" s="3" t="s">
        <v>47</v>
      </c>
      <c r="AG6737" s="3" t="s">
        <v>47</v>
      </c>
      <c r="AI6737" s="3" t="s">
        <v>47</v>
      </c>
      <c r="AJ6737" s="3" t="s">
        <v>47</v>
      </c>
      <c r="AK6737" s="3" t="s">
        <v>47</v>
      </c>
      <c r="AL6737" s="3" t="s">
        <v>47</v>
      </c>
      <c r="AU6737" s="3">
        <v>0</v>
      </c>
      <c r="AV6737" s="3">
        <v>15</v>
      </c>
      <c r="AW6737" s="3">
        <v>1</v>
      </c>
      <c r="AX6737" s="3">
        <v>15</v>
      </c>
      <c r="AY6737" s="3">
        <v>100</v>
      </c>
      <c r="AZ6737" s="6" t="str">
        <f t="shared" si="739"/>
        <v>3166.5</v>
      </c>
      <c r="BC6737" s="12" t="s">
        <v>17454</v>
      </c>
      <c r="BJ6737" s="12">
        <f t="shared" si="740"/>
        <v>0</v>
      </c>
      <c r="BK6737" s="12">
        <f t="shared" si="741"/>
        <v>0</v>
      </c>
      <c r="CQ6737" s="3" t="str">
        <f>CONCATENATE(baseURL!$A$1,baseURL!$B$1,baseURL!$C$1,".",C6737,".",L6737,".pkl&amp;seq=",BC6737)</f>
        <v>http://proteomics.broadinstitute.org/millscripts/viewfeed.pl?side=xl&amp;cycle=1&amp;fixedMods=iaaC&amp;file=msdataSM/iPRG2012_nd/cpick_in/iPRG2012_nd.3166.5.3.pkl&amp;seq=LLPDFMLQGGDTDLTNGFGGK</v>
      </c>
    </row>
    <row r="6738" spans="1:95" x14ac:dyDescent="0.2">
      <c r="A6738" s="3">
        <v>4056</v>
      </c>
      <c r="B6738" s="2" t="s">
        <v>17455</v>
      </c>
      <c r="C6738" s="2" t="s">
        <v>17446</v>
      </c>
      <c r="D6738" s="3">
        <v>16611</v>
      </c>
      <c r="E6738" s="3">
        <v>16595</v>
      </c>
      <c r="F6738" s="3">
        <v>66511</v>
      </c>
      <c r="G6738" s="3">
        <v>19761</v>
      </c>
      <c r="H6738" s="3">
        <v>59.3352</v>
      </c>
      <c r="I6738" s="30">
        <v>620.84307000000001</v>
      </c>
      <c r="J6738" s="30">
        <v>620.84378960000004</v>
      </c>
      <c r="K6738" s="30">
        <v>-7.2000000000000005E-4</v>
      </c>
      <c r="L6738" s="3">
        <v>4</v>
      </c>
      <c r="M6738" s="3">
        <v>4</v>
      </c>
      <c r="N6738" s="10">
        <f t="shared" si="735"/>
        <v>1</v>
      </c>
      <c r="O6738" s="35">
        <v>4</v>
      </c>
      <c r="P6738" s="17"/>
      <c r="Q6738" s="40">
        <v>2480.3581399999998</v>
      </c>
      <c r="R6738" s="40">
        <v>620.84499000000005</v>
      </c>
      <c r="S6738" s="18">
        <f t="shared" si="736"/>
        <v>-3.0925593843335997</v>
      </c>
      <c r="T6738" s="18">
        <f t="shared" si="737"/>
        <v>-1.9334938983981951</v>
      </c>
      <c r="U6738" s="18">
        <f t="shared" si="738"/>
        <v>-2.0778133363691658</v>
      </c>
      <c r="V6738" s="30">
        <v>620.84370000000001</v>
      </c>
      <c r="W6738" s="3" t="s">
        <v>47</v>
      </c>
      <c r="X6738" s="3" t="s">
        <v>47</v>
      </c>
      <c r="Y6738" s="3" t="s">
        <v>47</v>
      </c>
      <c r="Z6738" s="3" t="s">
        <v>47</v>
      </c>
      <c r="AA6738" s="3" t="s">
        <v>47</v>
      </c>
      <c r="AB6738" s="12" t="s">
        <v>52</v>
      </c>
      <c r="AC6738" s="3" t="s">
        <v>52</v>
      </c>
      <c r="AE6738" s="3" t="s">
        <v>47</v>
      </c>
      <c r="AF6738" s="3" t="s">
        <v>48</v>
      </c>
      <c r="AG6738" s="3" t="s">
        <v>47</v>
      </c>
      <c r="AI6738" s="3" t="s">
        <v>48</v>
      </c>
      <c r="AJ6738" s="3" t="s">
        <v>47</v>
      </c>
      <c r="AL6738" s="3" t="s">
        <v>52</v>
      </c>
      <c r="AU6738" s="3">
        <v>0</v>
      </c>
      <c r="AV6738" s="3">
        <v>8</v>
      </c>
      <c r="AW6738" s="3">
        <v>1</v>
      </c>
      <c r="AX6738" s="3">
        <v>8</v>
      </c>
      <c r="AY6738" s="3">
        <v>100</v>
      </c>
      <c r="AZ6738" s="6" t="str">
        <f t="shared" si="739"/>
        <v>3167.3</v>
      </c>
      <c r="BC6738" s="12" t="s">
        <v>17048</v>
      </c>
      <c r="BJ6738" s="12">
        <f t="shared" si="740"/>
        <v>0</v>
      </c>
      <c r="BK6738" s="12">
        <f t="shared" si="741"/>
        <v>0</v>
      </c>
      <c r="CQ6738" s="3" t="str">
        <f>CONCATENATE(baseURL!$A$1,baseURL!$B$1,baseURL!$C$1,".",C6738,".",L6738,".pkl&amp;seq=",BC6738)</f>
        <v>http://proteomics.broadinstitute.org/millscripts/viewfeed.pl?side=xl&amp;cycle=1&amp;fixedMods=iaaC&amp;file=msdataSM/iPRG2012_nd/cpick_in/iPRG2012_nd.3167.3.4.pkl&amp;seq=MKYLAAYLLLNAAGNTPDATKLK</v>
      </c>
    </row>
    <row r="6739" spans="1:95" x14ac:dyDescent="0.2">
      <c r="A6739" s="3">
        <v>5669</v>
      </c>
      <c r="B6739" s="2" t="s">
        <v>17456</v>
      </c>
      <c r="C6739" s="2" t="s">
        <v>17448</v>
      </c>
      <c r="D6739" s="3">
        <v>16612</v>
      </c>
      <c r="E6739" s="3">
        <v>16596</v>
      </c>
      <c r="F6739" s="3">
        <v>66512</v>
      </c>
      <c r="G6739" s="3">
        <v>19762</v>
      </c>
      <c r="H6739" s="3">
        <v>59.337800000000001</v>
      </c>
      <c r="I6739" s="30">
        <v>707.70030999999994</v>
      </c>
      <c r="J6739" s="30">
        <v>707.69915230000004</v>
      </c>
      <c r="K6739" s="30">
        <v>1.16E-3</v>
      </c>
      <c r="L6739" s="3">
        <v>3</v>
      </c>
      <c r="M6739" s="3">
        <v>3</v>
      </c>
      <c r="N6739" s="10">
        <f t="shared" si="735"/>
        <v>1</v>
      </c>
      <c r="O6739" s="35">
        <v>3</v>
      </c>
      <c r="P6739" s="17"/>
      <c r="Q6739" s="40">
        <v>2121.0822400000002</v>
      </c>
      <c r="R6739" s="40">
        <v>707.69893000000002</v>
      </c>
      <c r="S6739" s="18">
        <f t="shared" si="736"/>
        <v>1.9499817527298509</v>
      </c>
      <c r="T6739" s="18">
        <f t="shared" si="737"/>
        <v>0.31411662586313266</v>
      </c>
      <c r="U6739" s="18">
        <f t="shared" si="738"/>
        <v>0.38151816903331554</v>
      </c>
      <c r="V6739" s="30">
        <v>707.69920000000002</v>
      </c>
      <c r="W6739" s="3" t="s">
        <v>47</v>
      </c>
      <c r="X6739" s="3" t="s">
        <v>47</v>
      </c>
      <c r="Y6739" s="3" t="s">
        <v>47</v>
      </c>
      <c r="Z6739" s="3" t="s">
        <v>47</v>
      </c>
      <c r="AA6739" s="3" t="s">
        <v>47</v>
      </c>
      <c r="AB6739" s="12" t="s">
        <v>47</v>
      </c>
      <c r="AC6739" s="3" t="s">
        <v>47</v>
      </c>
      <c r="AD6739" s="3" t="s">
        <v>47</v>
      </c>
      <c r="AE6739" s="3" t="s">
        <v>47</v>
      </c>
      <c r="AF6739" s="3" t="s">
        <v>47</v>
      </c>
      <c r="AI6739" s="3" t="s">
        <v>47</v>
      </c>
      <c r="AJ6739" s="3" t="s">
        <v>47</v>
      </c>
      <c r="AK6739" s="3" t="s">
        <v>47</v>
      </c>
      <c r="AL6739" s="3" t="s">
        <v>48</v>
      </c>
      <c r="AM6739" s="3" t="s">
        <v>48</v>
      </c>
      <c r="AN6739" s="3" t="s">
        <v>48</v>
      </c>
      <c r="AU6739" s="3">
        <v>0</v>
      </c>
      <c r="AV6739" s="3">
        <v>13</v>
      </c>
      <c r="AW6739" s="3">
        <v>1</v>
      </c>
      <c r="AX6739" s="3">
        <v>13</v>
      </c>
      <c r="AY6739" s="3">
        <v>100</v>
      </c>
      <c r="AZ6739" s="6" t="str">
        <f t="shared" si="739"/>
        <v>3167.4</v>
      </c>
      <c r="BC6739" s="12" t="s">
        <v>17457</v>
      </c>
      <c r="BJ6739" s="12">
        <f t="shared" si="740"/>
        <v>0</v>
      </c>
      <c r="BK6739" s="12">
        <f t="shared" si="741"/>
        <v>0</v>
      </c>
      <c r="CQ6739" s="3" t="str">
        <f>CONCATENATE(baseURL!$A$1,baseURL!$B$1,baseURL!$C$1,".",C6739,".",L6739,".pkl&amp;seq=",BC6739)</f>
        <v>http://proteomics.broadinstitute.org/millscripts/viewfeed.pl?side=xl&amp;cycle=1&amp;fixedMods=iaaC&amp;file=msdataSM/iPRG2012_nd/cpick_in/iPRG2012_nd.3167.4.3.pkl&amp;seq=VASANATAAESDVAKQLAALGY</v>
      </c>
    </row>
    <row r="6740" spans="1:95" x14ac:dyDescent="0.2">
      <c r="A6740" s="3">
        <v>4658</v>
      </c>
      <c r="B6740" s="2" t="s">
        <v>17458</v>
      </c>
      <c r="C6740" s="2" t="s">
        <v>17450</v>
      </c>
      <c r="D6740" s="3">
        <v>16613</v>
      </c>
      <c r="E6740" s="3">
        <v>16597</v>
      </c>
      <c r="F6740" s="3">
        <v>66513</v>
      </c>
      <c r="G6740" s="3">
        <v>19763</v>
      </c>
      <c r="H6740" s="3">
        <v>59.340200000000003</v>
      </c>
      <c r="I6740" s="30">
        <v>759.68678999999997</v>
      </c>
      <c r="J6740" s="30">
        <v>759.68506219999995</v>
      </c>
      <c r="K6740" s="30">
        <v>1.73E-3</v>
      </c>
      <c r="L6740" s="3">
        <v>3</v>
      </c>
      <c r="M6740" s="3">
        <v>3</v>
      </c>
      <c r="N6740" s="10">
        <f t="shared" si="735"/>
        <v>1</v>
      </c>
      <c r="O6740" s="35">
        <v>3</v>
      </c>
      <c r="P6740" s="17"/>
      <c r="Q6740" s="40">
        <v>2277.0379899999998</v>
      </c>
      <c r="R6740" s="40">
        <v>759.68417999999997</v>
      </c>
      <c r="S6740" s="18">
        <f t="shared" si="736"/>
        <v>3.435638214822665</v>
      </c>
      <c r="T6740" s="18">
        <f t="shared" si="737"/>
        <v>1.1612720433090811</v>
      </c>
      <c r="U6740" s="18">
        <f t="shared" si="738"/>
        <v>0.94776226615797654</v>
      </c>
      <c r="V6740" s="30">
        <v>759.68489999999997</v>
      </c>
      <c r="W6740" s="3" t="s">
        <v>47</v>
      </c>
      <c r="X6740" s="3" t="s">
        <v>47</v>
      </c>
      <c r="Y6740" s="3" t="s">
        <v>47</v>
      </c>
      <c r="Z6740" s="3" t="s">
        <v>47</v>
      </c>
      <c r="AA6740" s="3" t="s">
        <v>47</v>
      </c>
      <c r="AB6740" s="12" t="s">
        <v>47</v>
      </c>
      <c r="AC6740" s="3" t="s">
        <v>47</v>
      </c>
      <c r="AD6740" s="3" t="s">
        <v>47</v>
      </c>
      <c r="AE6740" s="3" t="s">
        <v>47</v>
      </c>
      <c r="AF6740" s="3" t="s">
        <v>47</v>
      </c>
      <c r="AG6740" s="3" t="s">
        <v>47</v>
      </c>
      <c r="AI6740" s="3" t="s">
        <v>47</v>
      </c>
      <c r="AK6740" s="3" t="s">
        <v>47</v>
      </c>
      <c r="AL6740" s="3" t="s">
        <v>47</v>
      </c>
      <c r="AM6740" s="3" t="s">
        <v>47</v>
      </c>
      <c r="AN6740" s="3" t="s">
        <v>47</v>
      </c>
      <c r="AU6740" s="3">
        <v>0</v>
      </c>
      <c r="AV6740" s="3">
        <v>16</v>
      </c>
      <c r="AW6740" s="3">
        <v>1</v>
      </c>
      <c r="AX6740" s="3">
        <v>16</v>
      </c>
      <c r="AY6740" s="3">
        <v>100</v>
      </c>
      <c r="AZ6740" s="6" t="str">
        <f t="shared" si="739"/>
        <v>3167.5</v>
      </c>
      <c r="BC6740" s="12" t="s">
        <v>17459</v>
      </c>
      <c r="BJ6740" s="12">
        <f t="shared" si="740"/>
        <v>0</v>
      </c>
      <c r="BK6740" s="12">
        <f t="shared" si="741"/>
        <v>0</v>
      </c>
      <c r="CQ6740" s="3" t="str">
        <f>CONCATENATE(baseURL!$A$1,baseURL!$B$1,baseURL!$C$1,".",C6740,".",L6740,".pkl&amp;seq=",BC6740)</f>
        <v>http://proteomics.broadinstitute.org/millscripts/viewfeed.pl?side=xl&amp;cycle=1&amp;fixedMods=iaaC&amp;file=msdataSM/iPRG2012_nd/cpick_in/iPRG2012_nd.3167.5.3.pkl&amp;seq=WGDAGAEYVVESTGVFTTMEK</v>
      </c>
    </row>
    <row r="6741" spans="1:95" x14ac:dyDescent="0.2">
      <c r="A6741" s="3">
        <v>4634</v>
      </c>
      <c r="B6741" s="2" t="s">
        <v>17460</v>
      </c>
      <c r="C6741" s="2" t="s">
        <v>17452</v>
      </c>
      <c r="D6741" s="3">
        <v>16614</v>
      </c>
      <c r="E6741" s="3">
        <v>16598</v>
      </c>
      <c r="F6741" s="3">
        <v>66514</v>
      </c>
      <c r="G6741" s="3">
        <v>19764</v>
      </c>
      <c r="H6741" s="3">
        <v>59.342799999999997</v>
      </c>
      <c r="I6741" s="30">
        <v>840.08</v>
      </c>
      <c r="J6741" s="30">
        <v>840.07749879999994</v>
      </c>
      <c r="K6741" s="30">
        <v>2.5000000000000001E-3</v>
      </c>
      <c r="L6741" s="3">
        <v>0</v>
      </c>
      <c r="M6741" s="3">
        <v>3</v>
      </c>
      <c r="N6741" s="10">
        <f t="shared" si="735"/>
        <v>1</v>
      </c>
      <c r="O6741" s="35">
        <v>3</v>
      </c>
      <c r="P6741" s="17"/>
      <c r="Q6741" s="40">
        <v>2518.21702</v>
      </c>
      <c r="R6741" s="40">
        <v>840.07718999999997</v>
      </c>
      <c r="S6741" s="18">
        <f t="shared" si="736"/>
        <v>3.3449307200778811</v>
      </c>
      <c r="T6741" s="18">
        <f t="shared" si="737"/>
        <v>0.36758526912352912</v>
      </c>
      <c r="U6741" s="18">
        <f t="shared" si="738"/>
        <v>0.36901370933917765</v>
      </c>
      <c r="V6741" s="30">
        <v>840.07749999999999</v>
      </c>
      <c r="W6741" s="3" t="s">
        <v>47</v>
      </c>
      <c r="X6741" s="3" t="s">
        <v>47</v>
      </c>
      <c r="Y6741" s="3" t="s">
        <v>47</v>
      </c>
      <c r="Z6741" s="3" t="s">
        <v>47</v>
      </c>
      <c r="AA6741" s="3" t="s">
        <v>47</v>
      </c>
      <c r="AB6741" s="12" t="s">
        <v>47</v>
      </c>
      <c r="AC6741" s="3" t="s">
        <v>47</v>
      </c>
      <c r="AD6741" s="3" t="s">
        <v>47</v>
      </c>
      <c r="AE6741" s="3" t="s">
        <v>47</v>
      </c>
      <c r="AF6741" s="3" t="s">
        <v>47</v>
      </c>
      <c r="AG6741" s="3" t="s">
        <v>47</v>
      </c>
      <c r="AI6741" s="3" t="s">
        <v>48</v>
      </c>
      <c r="AK6741" s="3" t="s">
        <v>48</v>
      </c>
      <c r="AL6741" s="3" t="s">
        <v>48</v>
      </c>
      <c r="AM6741" s="3" t="s">
        <v>47</v>
      </c>
      <c r="AU6741" s="3">
        <v>0</v>
      </c>
      <c r="AV6741" s="3">
        <v>12</v>
      </c>
      <c r="AW6741" s="3">
        <v>1</v>
      </c>
      <c r="AX6741" s="3">
        <v>12</v>
      </c>
      <c r="AY6741" s="3">
        <v>100</v>
      </c>
      <c r="AZ6741" s="6" t="str">
        <f t="shared" si="739"/>
        <v>3167.6</v>
      </c>
      <c r="BC6741" s="12" t="s">
        <v>17461</v>
      </c>
      <c r="BJ6741" s="12">
        <f t="shared" si="740"/>
        <v>0</v>
      </c>
      <c r="BK6741" s="12">
        <f t="shared" si="741"/>
        <v>0</v>
      </c>
      <c r="CQ6741" s="3" t="str">
        <f>CONCATENATE(baseURL!$A$1,baseURL!$B$1,baseURL!$C$1,".",C6741,".",L6741,".pkl&amp;seq=",BC6741)</f>
        <v>http://proteomics.broadinstitute.org/millscripts/viewfeed.pl?side=xl&amp;cycle=1&amp;fixedMods=iaaC&amp;file=msdataSM/iPRG2012_nd/cpick_in/iPRG2012_nd.3167.6.0.pkl&amp;seq=LKWGDAGAEYVVESTGVFTTMEK</v>
      </c>
    </row>
    <row r="6742" spans="1:95" x14ac:dyDescent="0.2">
      <c r="A6742" s="3">
        <v>819</v>
      </c>
      <c r="B6742" s="2" t="s">
        <v>17462</v>
      </c>
      <c r="C6742" s="2" t="s">
        <v>17463</v>
      </c>
      <c r="D6742" s="3">
        <v>16616</v>
      </c>
      <c r="E6742" s="3">
        <v>16600</v>
      </c>
      <c r="F6742" s="3">
        <v>66551</v>
      </c>
      <c r="G6742" s="3">
        <v>19768</v>
      </c>
      <c r="H6742" s="3">
        <v>59.377400000000002</v>
      </c>
      <c r="I6742" s="30">
        <v>752.37996999999996</v>
      </c>
      <c r="J6742" s="30">
        <v>752.37789510000005</v>
      </c>
      <c r="K6742" s="30">
        <v>2.0699999999999998E-3</v>
      </c>
      <c r="L6742" s="3">
        <v>3</v>
      </c>
      <c r="M6742" s="3">
        <v>3</v>
      </c>
      <c r="N6742" s="10">
        <f t="shared" si="735"/>
        <v>1</v>
      </c>
      <c r="O6742" s="35">
        <v>3</v>
      </c>
      <c r="P6742" s="17"/>
      <c r="Q6742" s="40">
        <v>2255.1219700000001</v>
      </c>
      <c r="R6742" s="32">
        <v>752.37883999999997</v>
      </c>
      <c r="S6742" s="18">
        <f t="shared" si="736"/>
        <v>1.5019029508979749</v>
      </c>
      <c r="T6742" s="18">
        <f t="shared" si="737"/>
        <v>-1.2558832727435552</v>
      </c>
      <c r="U6742" s="18">
        <f t="shared" si="738"/>
        <v>-1.3822823618870643</v>
      </c>
      <c r="V6742" s="30">
        <v>752.37779999999998</v>
      </c>
      <c r="W6742" s="3" t="s">
        <v>47</v>
      </c>
      <c r="X6742" s="3" t="s">
        <v>47</v>
      </c>
      <c r="Y6742" s="3" t="s">
        <v>47</v>
      </c>
      <c r="AA6742" s="3" t="s">
        <v>47</v>
      </c>
      <c r="AB6742" s="12" t="s">
        <v>52</v>
      </c>
      <c r="AD6742" s="3" t="s">
        <v>47</v>
      </c>
      <c r="AE6742" s="3" t="s">
        <v>47</v>
      </c>
      <c r="AF6742" s="3" t="s">
        <v>47</v>
      </c>
      <c r="AJ6742" s="3" t="s">
        <v>48</v>
      </c>
      <c r="AO6742" s="3" t="s">
        <v>48</v>
      </c>
      <c r="AU6742" s="3">
        <v>0</v>
      </c>
      <c r="AV6742" s="3">
        <v>7</v>
      </c>
      <c r="AW6742" s="3">
        <v>1</v>
      </c>
      <c r="AX6742" s="3">
        <v>7</v>
      </c>
      <c r="AY6742" s="3">
        <v>100</v>
      </c>
      <c r="AZ6742" s="6" t="str">
        <f t="shared" si="739"/>
        <v>3169.1</v>
      </c>
      <c r="BC6742" s="12" t="s">
        <v>17464</v>
      </c>
      <c r="BJ6742" s="12">
        <f t="shared" si="740"/>
        <v>0</v>
      </c>
      <c r="BK6742" s="12">
        <f t="shared" si="741"/>
        <v>0</v>
      </c>
      <c r="BM6742" s="3" t="s">
        <v>162</v>
      </c>
      <c r="BR6742" s="3" t="s">
        <v>162</v>
      </c>
      <c r="CQ6742" s="3" t="str">
        <f>CONCATENATE(baseURL!$A$1,baseURL!$B$1,baseURL!$C$1,".",C6742,".",L6742,".pkl&amp;seq=",BC6742,"&amp;varMods=Sodiated-E")</f>
        <v>http://proteomics.broadinstitute.org/millscripts/viewfeed.pl?side=xl&amp;cycle=1&amp;fixedMods=iaaC&amp;file=msdataSM/iPRG2012_nd/cpick_in/iPRG2012_nd.3169.1.3.pkl&amp;seq=VYYFQGGNNeLGTAVGKLFR&amp;varMods=Sodiated-E</v>
      </c>
    </row>
    <row r="6743" spans="1:95" x14ac:dyDescent="0.2">
      <c r="A6743" s="3">
        <v>7565</v>
      </c>
      <c r="B6743" s="2" t="s">
        <v>17465</v>
      </c>
      <c r="C6743" s="2" t="s">
        <v>17466</v>
      </c>
      <c r="D6743" s="3">
        <v>16617</v>
      </c>
      <c r="E6743" s="3">
        <v>16601</v>
      </c>
      <c r="F6743" s="3">
        <v>66572</v>
      </c>
      <c r="G6743" s="3">
        <v>19770</v>
      </c>
      <c r="H6743" s="3">
        <v>59.3902</v>
      </c>
      <c r="I6743" s="30">
        <v>535.29087000000004</v>
      </c>
      <c r="J6743" s="30">
        <v>535.29011500000001</v>
      </c>
      <c r="K6743" s="30">
        <v>7.6000000000000004E-4</v>
      </c>
      <c r="L6743" s="3">
        <v>2</v>
      </c>
      <c r="M6743" s="3">
        <v>2</v>
      </c>
      <c r="N6743" s="10">
        <f t="shared" si="735"/>
        <v>1</v>
      </c>
      <c r="O6743" s="35">
        <v>2</v>
      </c>
      <c r="P6743" s="17"/>
      <c r="Q6743" s="40">
        <v>1069.57169</v>
      </c>
      <c r="R6743" s="40">
        <v>535.28949</v>
      </c>
      <c r="S6743" s="18">
        <f t="shared" si="736"/>
        <v>2.5780442654312656</v>
      </c>
      <c r="T6743" s="18">
        <f t="shared" si="737"/>
        <v>1.1675925115093189</v>
      </c>
      <c r="U6743" s="18">
        <f t="shared" si="738"/>
        <v>1.326385093094975</v>
      </c>
      <c r="V6743" s="30">
        <v>535.29020000000003</v>
      </c>
      <c r="W6743" s="3" t="s">
        <v>47</v>
      </c>
      <c r="X6743" s="3" t="s">
        <v>47</v>
      </c>
      <c r="Y6743" s="3" t="s">
        <v>47</v>
      </c>
      <c r="Z6743" s="3" t="s">
        <v>52</v>
      </c>
      <c r="AA6743" s="3" t="s">
        <v>65</v>
      </c>
      <c r="AB6743" s="12" t="s">
        <v>47</v>
      </c>
      <c r="AC6743" s="3" t="s">
        <v>47</v>
      </c>
      <c r="AF6743" s="3" t="s">
        <v>52</v>
      </c>
      <c r="AG6743" s="3" t="s">
        <v>52</v>
      </c>
      <c r="AH6743" s="3" t="s">
        <v>47</v>
      </c>
      <c r="AL6743" s="3" t="s">
        <v>48</v>
      </c>
      <c r="AM6743" s="3" t="s">
        <v>48</v>
      </c>
      <c r="AP6743" s="3" t="s">
        <v>52</v>
      </c>
      <c r="AU6743" s="3">
        <v>1</v>
      </c>
      <c r="AV6743" s="3">
        <v>6</v>
      </c>
      <c r="AW6743" s="3">
        <v>1</v>
      </c>
      <c r="AX6743" s="3">
        <v>6</v>
      </c>
      <c r="AY6743" s="3">
        <v>100</v>
      </c>
      <c r="AZ6743" s="6" t="str">
        <f t="shared" si="739"/>
        <v>3170.1</v>
      </c>
      <c r="BC6743" s="12" t="s">
        <v>17467</v>
      </c>
      <c r="BJ6743" s="12">
        <f t="shared" si="740"/>
        <v>0</v>
      </c>
      <c r="BK6743" s="12">
        <f t="shared" si="741"/>
        <v>0</v>
      </c>
      <c r="BW6743" s="3" t="s">
        <v>17468</v>
      </c>
      <c r="CQ6743" s="3" t="str">
        <f>CONCATENATE(baseURL!$A$1,baseURL!$B$1,baseURL!$C$1,".",C6743,".",L6743,".pkl&amp;seq=",BC6743)</f>
        <v>http://proteomics.broadinstitute.org/millscripts/viewfeed.pl?side=xl&amp;cycle=1&amp;fixedMods=iaaC&amp;file=msdataSM/iPRG2012_nd/cpick_in/iPRG2012_nd.3170.1.2.pkl&amp;seq=GVFPFVFEK</v>
      </c>
    </row>
    <row r="6744" spans="1:95" x14ac:dyDescent="0.2">
      <c r="A6744" s="3">
        <v>6178</v>
      </c>
      <c r="B6744" s="2" t="s">
        <v>17469</v>
      </c>
      <c r="C6744" s="2" t="s">
        <v>17462</v>
      </c>
      <c r="D6744" s="3">
        <v>16618</v>
      </c>
      <c r="E6744" s="3">
        <v>16602</v>
      </c>
      <c r="F6744" s="3">
        <v>66573</v>
      </c>
      <c r="G6744" s="3">
        <v>19771</v>
      </c>
      <c r="H6744" s="3">
        <v>59.394300000000001</v>
      </c>
      <c r="I6744" s="30">
        <v>715.02931999999998</v>
      </c>
      <c r="J6744" s="30">
        <v>715.34942139999998</v>
      </c>
      <c r="K6744" s="30">
        <v>-0.3201</v>
      </c>
      <c r="L6744" s="3">
        <v>0</v>
      </c>
      <c r="M6744" s="3">
        <v>2</v>
      </c>
      <c r="N6744" s="10">
        <f t="shared" si="735"/>
        <v>1</v>
      </c>
      <c r="O6744" s="35">
        <v>2</v>
      </c>
      <c r="P6744" s="17"/>
      <c r="Q6744" s="40">
        <v>1429.68857</v>
      </c>
      <c r="R6744" s="40">
        <v>715.34793000000002</v>
      </c>
      <c r="S6744" s="18">
        <f t="shared" si="736"/>
        <v>-445.39165717587963</v>
      </c>
      <c r="T6744" s="18">
        <f t="shared" si="737"/>
        <v>2.0848596010664422</v>
      </c>
      <c r="U6744" s="18">
        <f t="shared" si="738"/>
        <v>2.4743204330862691</v>
      </c>
      <c r="V6744" s="30">
        <v>715.34969999999998</v>
      </c>
      <c r="W6744" s="3" t="s">
        <v>47</v>
      </c>
      <c r="X6744" s="3" t="s">
        <v>47</v>
      </c>
      <c r="Z6744" s="3" t="s">
        <v>47</v>
      </c>
      <c r="AA6744" s="3" t="s">
        <v>47</v>
      </c>
      <c r="AB6744" s="12" t="s">
        <v>47</v>
      </c>
      <c r="AC6744" s="3" t="s">
        <v>47</v>
      </c>
      <c r="AD6744" s="3" t="s">
        <v>47</v>
      </c>
      <c r="AE6744" s="3" t="s">
        <v>47</v>
      </c>
      <c r="AF6744" s="3" t="s">
        <v>47</v>
      </c>
      <c r="AH6744" s="3" t="s">
        <v>47</v>
      </c>
      <c r="AI6744" s="3" t="s">
        <v>47</v>
      </c>
      <c r="AK6744" s="3" t="s">
        <v>47</v>
      </c>
      <c r="AL6744" s="3" t="s">
        <v>47</v>
      </c>
      <c r="AU6744" s="3">
        <v>0</v>
      </c>
      <c r="AV6744" s="3">
        <v>13</v>
      </c>
      <c r="AW6744" s="3">
        <v>1</v>
      </c>
      <c r="AX6744" s="3">
        <v>13</v>
      </c>
      <c r="AY6744" s="3">
        <v>100</v>
      </c>
      <c r="AZ6744" s="6" t="str">
        <f t="shared" si="739"/>
        <v>3170.2</v>
      </c>
      <c r="BC6744" s="12" t="s">
        <v>17342</v>
      </c>
      <c r="BJ6744" s="12">
        <f t="shared" si="740"/>
        <v>0</v>
      </c>
      <c r="BK6744" s="12">
        <f t="shared" si="741"/>
        <v>0</v>
      </c>
      <c r="CQ6744" s="3" t="str">
        <f>CONCATENATE(baseURL!$A$1,baseURL!$B$1,baseURL!$C$1,".",C6744,".",L6744,".pkl&amp;seq=",BC6744)</f>
        <v>http://proteomics.broadinstitute.org/millscripts/viewfeed.pl?side=xl&amp;cycle=1&amp;fixedMods=iaaC&amp;file=msdataSM/iPRG2012_nd/cpick_in/iPRG2012_nd.3170.2.0.pkl&amp;seq=LLFYPDEYEQL</v>
      </c>
    </row>
    <row r="6745" spans="1:95" x14ac:dyDescent="0.2">
      <c r="A6745" s="3">
        <v>6528</v>
      </c>
      <c r="B6745" s="2" t="s">
        <v>17470</v>
      </c>
      <c r="C6745" s="2" t="s">
        <v>17471</v>
      </c>
      <c r="D6745" s="3">
        <v>16619</v>
      </c>
      <c r="E6745" s="3">
        <v>16603</v>
      </c>
      <c r="F6745" s="3">
        <v>66574</v>
      </c>
      <c r="G6745" s="3">
        <v>19772</v>
      </c>
      <c r="H6745" s="3">
        <v>59.398499999999999</v>
      </c>
      <c r="I6745" s="30">
        <v>860.44460000000004</v>
      </c>
      <c r="J6745" s="30">
        <v>860.44048220000002</v>
      </c>
      <c r="K6745" s="30">
        <v>4.1200000000000004E-3</v>
      </c>
      <c r="L6745" s="3">
        <v>2</v>
      </c>
      <c r="M6745" s="3">
        <v>2</v>
      </c>
      <c r="N6745" s="10">
        <f t="shared" si="735"/>
        <v>1</v>
      </c>
      <c r="O6745" s="35">
        <v>2</v>
      </c>
      <c r="P6745" s="17"/>
      <c r="Q6745" s="40">
        <v>1719.87408</v>
      </c>
      <c r="R6745" s="40">
        <v>860.44068000000004</v>
      </c>
      <c r="S6745" s="18">
        <f t="shared" si="736"/>
        <v>4.5558050556067453</v>
      </c>
      <c r="T6745" s="18">
        <f t="shared" si="737"/>
        <v>-0.22988220410913446</v>
      </c>
      <c r="U6745" s="18">
        <f t="shared" si="738"/>
        <v>2.3243903286284482E-2</v>
      </c>
      <c r="V6745" s="30">
        <v>860.44069999999999</v>
      </c>
      <c r="W6745" s="3" t="s">
        <v>47</v>
      </c>
      <c r="X6745" s="3" t="s">
        <v>47</v>
      </c>
      <c r="Y6745" s="3" t="s">
        <v>47</v>
      </c>
      <c r="Z6745" s="3" t="s">
        <v>47</v>
      </c>
      <c r="AA6745" s="3" t="s">
        <v>48</v>
      </c>
      <c r="AB6745" s="12" t="s">
        <v>47</v>
      </c>
      <c r="AC6745" s="3" t="s">
        <v>47</v>
      </c>
      <c r="AD6745" s="3" t="s">
        <v>47</v>
      </c>
      <c r="AE6745" s="3" t="s">
        <v>47</v>
      </c>
      <c r="AF6745" s="3" t="s">
        <v>47</v>
      </c>
      <c r="AG6745" s="3" t="s">
        <v>47</v>
      </c>
      <c r="AH6745" s="3" t="s">
        <v>47</v>
      </c>
      <c r="AI6745" s="3" t="s">
        <v>47</v>
      </c>
      <c r="AJ6745" s="3" t="s">
        <v>47</v>
      </c>
      <c r="AK6745" s="3" t="s">
        <v>47</v>
      </c>
      <c r="AL6745" s="3" t="s">
        <v>47</v>
      </c>
      <c r="AU6745" s="3">
        <v>0</v>
      </c>
      <c r="AV6745" s="3">
        <v>15</v>
      </c>
      <c r="AW6745" s="3">
        <v>1</v>
      </c>
      <c r="AX6745" s="3">
        <v>15</v>
      </c>
      <c r="AY6745" s="3">
        <v>100</v>
      </c>
      <c r="AZ6745" s="6" t="str">
        <f t="shared" si="739"/>
        <v>3170.3</v>
      </c>
      <c r="BC6745" s="12" t="s">
        <v>17244</v>
      </c>
      <c r="BJ6745" s="12">
        <f t="shared" si="740"/>
        <v>0</v>
      </c>
      <c r="BK6745" s="12">
        <f t="shared" si="741"/>
        <v>0</v>
      </c>
      <c r="CQ6745" s="3" t="str">
        <f>CONCATENATE(baseURL!$A$1,baseURL!$B$1,baseURL!$C$1,".",C6745,".",L6745,".pkl&amp;seq=",BC6745)</f>
        <v>http://proteomics.broadinstitute.org/millscripts/viewfeed.pl?side=xl&amp;cycle=1&amp;fixedMods=iaaC&amp;file=msdataSM/iPRG2012_nd/cpick_in/iPRG2012_nd.3170.3.2.pkl&amp;seq=TLVWNGPPGVFEFEK</v>
      </c>
    </row>
    <row r="6746" spans="1:95" x14ac:dyDescent="0.2">
      <c r="A6746" s="3">
        <v>1992</v>
      </c>
      <c r="B6746" s="2" t="s">
        <v>17472</v>
      </c>
      <c r="C6746" s="2" t="s">
        <v>17465</v>
      </c>
      <c r="D6746" s="3">
        <v>16622</v>
      </c>
      <c r="E6746" s="3">
        <v>16606</v>
      </c>
      <c r="F6746" s="3">
        <v>66594</v>
      </c>
      <c r="G6746" s="3">
        <v>19776</v>
      </c>
      <c r="H6746" s="3">
        <v>59.419400000000003</v>
      </c>
      <c r="I6746" s="30">
        <v>649.34574999999995</v>
      </c>
      <c r="J6746" s="30">
        <v>649.34482990000004</v>
      </c>
      <c r="K6746" s="30">
        <v>9.2000000000000003E-4</v>
      </c>
      <c r="L6746" s="3">
        <v>3</v>
      </c>
      <c r="M6746" s="3">
        <v>3</v>
      </c>
      <c r="N6746" s="10">
        <f t="shared" si="735"/>
        <v>1</v>
      </c>
      <c r="O6746" s="35">
        <v>3</v>
      </c>
      <c r="P6746" s="17"/>
      <c r="Q6746" s="40">
        <v>1946.01641</v>
      </c>
      <c r="R6746" s="40">
        <v>649.34365000000003</v>
      </c>
      <c r="S6746" s="18">
        <f t="shared" si="736"/>
        <v>3.2340348595502615</v>
      </c>
      <c r="T6746" s="18">
        <f t="shared" si="737"/>
        <v>1.8170655861668974</v>
      </c>
      <c r="U6746" s="18">
        <f t="shared" si="738"/>
        <v>1.7710190897203661</v>
      </c>
      <c r="V6746" s="30">
        <v>649.34479999999996</v>
      </c>
      <c r="W6746" s="3" t="s">
        <v>47</v>
      </c>
      <c r="X6746" s="3" t="s">
        <v>47</v>
      </c>
      <c r="Y6746" s="3" t="s">
        <v>47</v>
      </c>
      <c r="Z6746" s="3" t="s">
        <v>47</v>
      </c>
      <c r="AA6746" s="3" t="s">
        <v>47</v>
      </c>
      <c r="AC6746" s="3" t="s">
        <v>47</v>
      </c>
      <c r="AD6746" s="3" t="s">
        <v>47</v>
      </c>
      <c r="AE6746" s="3" t="s">
        <v>47</v>
      </c>
      <c r="AG6746" s="3" t="s">
        <v>47</v>
      </c>
      <c r="AH6746" s="3" t="s">
        <v>47</v>
      </c>
      <c r="AI6746" s="3" t="s">
        <v>48</v>
      </c>
      <c r="AJ6746" s="3" t="s">
        <v>47</v>
      </c>
      <c r="AK6746" s="3" t="s">
        <v>52</v>
      </c>
      <c r="AM6746" s="3" t="s">
        <v>47</v>
      </c>
      <c r="AO6746" s="3" t="s">
        <v>47</v>
      </c>
      <c r="AU6746" s="3">
        <v>0</v>
      </c>
      <c r="AV6746" s="3">
        <v>13</v>
      </c>
      <c r="AW6746" s="3">
        <v>3</v>
      </c>
      <c r="AX6746" s="3">
        <v>6</v>
      </c>
      <c r="AY6746" s="3">
        <v>46.15</v>
      </c>
      <c r="AZ6746" s="6" t="str">
        <f t="shared" si="739"/>
        <v>3171.2</v>
      </c>
      <c r="BC6746" s="12" t="s">
        <v>17473</v>
      </c>
      <c r="BJ6746" s="12">
        <f t="shared" si="740"/>
        <v>0</v>
      </c>
      <c r="BK6746" s="12">
        <f t="shared" si="741"/>
        <v>0</v>
      </c>
      <c r="BP6746" s="3" t="s">
        <v>54</v>
      </c>
      <c r="BR6746" s="3" t="s">
        <v>54</v>
      </c>
      <c r="CQ6746" s="3" t="str">
        <f>CONCATENATE(baseURL!$A$1,baseURL!$B$1,baseURL!$C$1,".",C6746,".",L6746,".pkl&amp;seq=",BC6746,"&amp;varMods=Deamidated-N")</f>
        <v>http://proteomics.broadinstitute.org/millscripts/viewfeed.pl?side=xl&amp;cycle=1&amp;fixedMods=iaaC&amp;file=msdataSM/iPRG2012_nd/cpick_in/iPRG2012_nd.3171.2.3.pkl&amp;seq=GVMNAVnNVNNVLAAAFVK&amp;varMods=Deamidated-N</v>
      </c>
    </row>
    <row r="6747" spans="1:95" x14ac:dyDescent="0.2">
      <c r="A6747" s="3">
        <v>5229</v>
      </c>
      <c r="B6747" s="2" t="s">
        <v>17474</v>
      </c>
      <c r="C6747" s="2" t="s">
        <v>17469</v>
      </c>
      <c r="D6747" s="3">
        <v>16623</v>
      </c>
      <c r="E6747" s="3">
        <v>16607</v>
      </c>
      <c r="F6747" s="3">
        <v>66595</v>
      </c>
      <c r="G6747" s="3">
        <v>19777</v>
      </c>
      <c r="H6747" s="3">
        <v>59.423499999999997</v>
      </c>
      <c r="I6747" s="30">
        <v>655.71496000000002</v>
      </c>
      <c r="J6747" s="30">
        <v>655.71295869999994</v>
      </c>
      <c r="K6747" s="30">
        <v>2E-3</v>
      </c>
      <c r="L6747" s="3">
        <v>3</v>
      </c>
      <c r="M6747" s="3">
        <v>3</v>
      </c>
      <c r="N6747" s="10">
        <f t="shared" si="735"/>
        <v>1</v>
      </c>
      <c r="O6747" s="35">
        <v>3</v>
      </c>
      <c r="P6747" s="17"/>
      <c r="Q6747" s="40">
        <v>1965.1239800000001</v>
      </c>
      <c r="R6747" s="40">
        <v>655.71285</v>
      </c>
      <c r="S6747" s="18">
        <f t="shared" si="736"/>
        <v>3.2178719694391278</v>
      </c>
      <c r="T6747" s="18">
        <f t="shared" si="737"/>
        <v>0.1657737833589259</v>
      </c>
      <c r="U6747" s="18">
        <f t="shared" si="738"/>
        <v>-7.6252890251348543E-2</v>
      </c>
      <c r="V6747" s="30">
        <v>655.71280000000002</v>
      </c>
      <c r="W6747" s="3" t="s">
        <v>47</v>
      </c>
      <c r="X6747" s="3" t="s">
        <v>47</v>
      </c>
      <c r="Y6747" s="3" t="s">
        <v>47</v>
      </c>
      <c r="Z6747" s="3" t="s">
        <v>47</v>
      </c>
      <c r="AA6747" s="3" t="s">
        <v>47</v>
      </c>
      <c r="AB6747" s="12" t="s">
        <v>47</v>
      </c>
      <c r="AC6747" s="3" t="s">
        <v>47</v>
      </c>
      <c r="AD6747" s="3" t="s">
        <v>47</v>
      </c>
      <c r="AE6747" s="3" t="s">
        <v>47</v>
      </c>
      <c r="AF6747" s="3" t="s">
        <v>47</v>
      </c>
      <c r="AG6747" s="3" t="s">
        <v>47</v>
      </c>
      <c r="AH6747" s="3" t="s">
        <v>47</v>
      </c>
      <c r="AI6747" s="3" t="s">
        <v>47</v>
      </c>
      <c r="AJ6747" s="3" t="s">
        <v>47</v>
      </c>
      <c r="AK6747" s="3" t="s">
        <v>47</v>
      </c>
      <c r="AL6747" s="3" t="s">
        <v>47</v>
      </c>
      <c r="AM6747" s="3" t="s">
        <v>47</v>
      </c>
      <c r="AN6747" s="3" t="s">
        <v>47</v>
      </c>
      <c r="AU6747" s="3">
        <v>0</v>
      </c>
      <c r="AV6747" s="3">
        <v>18</v>
      </c>
      <c r="AW6747" s="3">
        <v>1</v>
      </c>
      <c r="AX6747" s="3">
        <v>18</v>
      </c>
      <c r="AY6747" s="3">
        <v>100</v>
      </c>
      <c r="AZ6747" s="6" t="str">
        <f t="shared" si="739"/>
        <v>3171.3</v>
      </c>
      <c r="BC6747" s="12" t="s">
        <v>17475</v>
      </c>
      <c r="BJ6747" s="12">
        <f t="shared" si="740"/>
        <v>0</v>
      </c>
      <c r="BK6747" s="12">
        <f t="shared" si="741"/>
        <v>0</v>
      </c>
      <c r="CQ6747" s="3" t="str">
        <f>CONCATENATE(baseURL!$A$1,baseURL!$B$1,baseURL!$C$1,".",C6747,".",L6747,".pkl&amp;seq=",BC6747)</f>
        <v>http://proteomics.broadinstitute.org/millscripts/viewfeed.pl?side=xl&amp;cycle=1&amp;fixedMods=iaaC&amp;file=msdataSM/iPRG2012_nd/cpick_in/iPRG2012_nd.3171.3.3.pkl&amp;seq=TLLQNAGGDPLRLLSQLR</v>
      </c>
    </row>
    <row r="6748" spans="1:95" x14ac:dyDescent="0.2">
      <c r="A6748" s="3">
        <v>2087</v>
      </c>
      <c r="B6748" s="2" t="s">
        <v>17476</v>
      </c>
      <c r="C6748" s="2" t="s">
        <v>17470</v>
      </c>
      <c r="D6748" s="3">
        <v>16624</v>
      </c>
      <c r="E6748" s="3">
        <v>16608</v>
      </c>
      <c r="F6748" s="3">
        <v>66596</v>
      </c>
      <c r="G6748" s="3">
        <v>19778</v>
      </c>
      <c r="H6748" s="3">
        <v>59.427700000000002</v>
      </c>
      <c r="I6748" s="30">
        <v>946.82340999999997</v>
      </c>
      <c r="J6748" s="30">
        <v>946.81786590000002</v>
      </c>
      <c r="K6748" s="30">
        <v>5.5399999999999998E-3</v>
      </c>
      <c r="L6748" s="3">
        <v>3</v>
      </c>
      <c r="M6748" s="3">
        <v>3</v>
      </c>
      <c r="N6748" s="10">
        <f t="shared" si="735"/>
        <v>1</v>
      </c>
      <c r="O6748" s="35">
        <v>3</v>
      </c>
      <c r="P6748" s="17"/>
      <c r="Q6748" s="40">
        <v>2838.43806</v>
      </c>
      <c r="R6748" s="40">
        <v>946.81754000000001</v>
      </c>
      <c r="S6748" s="18">
        <f t="shared" si="736"/>
        <v>6.1997161564613217</v>
      </c>
      <c r="T6748" s="18">
        <f t="shared" si="737"/>
        <v>0.34420570620934582</v>
      </c>
      <c r="U6748" s="18">
        <f t="shared" si="738"/>
        <v>0.2746041228024611</v>
      </c>
      <c r="V6748" s="30">
        <v>946.81780000000003</v>
      </c>
      <c r="W6748" s="3" t="s">
        <v>47</v>
      </c>
      <c r="X6748" s="3" t="s">
        <v>47</v>
      </c>
      <c r="Y6748" s="3" t="s">
        <v>47</v>
      </c>
      <c r="Z6748" s="3" t="s">
        <v>47</v>
      </c>
      <c r="AA6748" s="3" t="s">
        <v>48</v>
      </c>
      <c r="AB6748" s="12" t="s">
        <v>47</v>
      </c>
      <c r="AC6748" s="3" t="s">
        <v>47</v>
      </c>
      <c r="AD6748" s="3" t="s">
        <v>47</v>
      </c>
      <c r="AE6748" s="3" t="s">
        <v>47</v>
      </c>
      <c r="AF6748" s="3" t="s">
        <v>52</v>
      </c>
      <c r="AG6748" s="3" t="s">
        <v>47</v>
      </c>
      <c r="AI6748" s="3" t="s">
        <v>47</v>
      </c>
      <c r="AJ6748" s="3" t="s">
        <v>47</v>
      </c>
      <c r="AK6748" s="3" t="s">
        <v>48</v>
      </c>
      <c r="AM6748" s="3" t="s">
        <v>47</v>
      </c>
      <c r="AO6748" s="3" t="s">
        <v>47</v>
      </c>
      <c r="AQ6748" s="3" t="s">
        <v>47</v>
      </c>
      <c r="AU6748" s="3">
        <v>0</v>
      </c>
      <c r="AV6748" s="3">
        <v>14</v>
      </c>
      <c r="AW6748" s="3">
        <v>1</v>
      </c>
      <c r="AX6748" s="3">
        <v>14</v>
      </c>
      <c r="AY6748" s="3">
        <v>100</v>
      </c>
      <c r="AZ6748" s="6" t="str">
        <f t="shared" si="739"/>
        <v>3171.4</v>
      </c>
      <c r="BC6748" s="12" t="s">
        <v>17477</v>
      </c>
      <c r="BJ6748" s="12">
        <f t="shared" si="740"/>
        <v>0</v>
      </c>
      <c r="BK6748" s="12">
        <f t="shared" si="741"/>
        <v>0</v>
      </c>
      <c r="BP6748" s="3" t="s">
        <v>54</v>
      </c>
      <c r="BR6748" s="3" t="s">
        <v>54</v>
      </c>
      <c r="CQ6748" s="3" t="str">
        <f>CONCATENATE(baseURL!$A$1,baseURL!$B$1,baseURL!$C$1,".",C6748,".",L6748,".pkl&amp;seq=",BC6748,"&amp;varMods=Deamidated-N")</f>
        <v>http://proteomics.broadinstitute.org/millscripts/viewfeed.pl?side=xl&amp;cycle=1&amp;fixedMods=iaaC&amp;file=msdataSM/iPRG2012_nd/cpick_in/iPRG2012_nd.3171.4.3.pkl&amp;seq=GTLEGHnGWVTSLATSAGQPNLLLSASR&amp;varMods=Deamidated-N</v>
      </c>
    </row>
    <row r="6749" spans="1:95" x14ac:dyDescent="0.2">
      <c r="A6749" s="3">
        <v>6089</v>
      </c>
      <c r="B6749" s="2" t="s">
        <v>17478</v>
      </c>
      <c r="C6749" s="2" t="s">
        <v>17479</v>
      </c>
      <c r="D6749" s="3">
        <v>16625</v>
      </c>
      <c r="E6749" s="3">
        <v>16609</v>
      </c>
      <c r="F6749" s="3">
        <v>66614</v>
      </c>
      <c r="G6749" s="3">
        <v>19780</v>
      </c>
      <c r="H6749" s="3">
        <v>59.438499999999998</v>
      </c>
      <c r="I6749" s="30">
        <v>559.29155000000003</v>
      </c>
      <c r="J6749" s="30">
        <v>559.0413178</v>
      </c>
      <c r="K6749" s="30">
        <v>0.25023000000000001</v>
      </c>
      <c r="L6749" s="3">
        <v>4</v>
      </c>
      <c r="M6749" s="3">
        <v>4</v>
      </c>
      <c r="N6749" s="10">
        <f t="shared" si="735"/>
        <v>1</v>
      </c>
      <c r="O6749" s="35">
        <v>4</v>
      </c>
      <c r="P6749" s="17"/>
      <c r="Q6749" s="40">
        <v>2233.14003</v>
      </c>
      <c r="R6749" s="40">
        <v>559.04046000000005</v>
      </c>
      <c r="S6749" s="18">
        <f t="shared" si="736"/>
        <v>449.14459321956133</v>
      </c>
      <c r="T6749" s="18">
        <f t="shared" si="737"/>
        <v>1.5344148792894852</v>
      </c>
      <c r="U6749" s="18">
        <f t="shared" si="738"/>
        <v>1.3236966783239068</v>
      </c>
      <c r="V6749" s="30">
        <v>559.0412</v>
      </c>
      <c r="W6749" s="3" t="s">
        <v>47</v>
      </c>
      <c r="X6749" s="3" t="s">
        <v>47</v>
      </c>
      <c r="Y6749" s="3" t="s">
        <v>47</v>
      </c>
      <c r="Z6749" s="3" t="s">
        <v>47</v>
      </c>
      <c r="AA6749" s="3" t="s">
        <v>47</v>
      </c>
      <c r="AB6749" s="12" t="s">
        <v>47</v>
      </c>
      <c r="AC6749" s="3" t="s">
        <v>47</v>
      </c>
      <c r="AD6749" s="3" t="s">
        <v>47</v>
      </c>
      <c r="AE6749" s="3" t="s">
        <v>47</v>
      </c>
      <c r="AF6749" s="3" t="s">
        <v>48</v>
      </c>
      <c r="AG6749" s="3" t="s">
        <v>47</v>
      </c>
      <c r="AH6749" s="3" t="s">
        <v>47</v>
      </c>
      <c r="AI6749" s="3" t="s">
        <v>47</v>
      </c>
      <c r="AK6749" s="3" t="s">
        <v>47</v>
      </c>
      <c r="AL6749" s="3" t="s">
        <v>48</v>
      </c>
      <c r="AU6749" s="3">
        <v>0</v>
      </c>
      <c r="AV6749" s="3">
        <v>13</v>
      </c>
      <c r="AW6749" s="3">
        <v>1</v>
      </c>
      <c r="AX6749" s="3">
        <v>13</v>
      </c>
      <c r="AY6749" s="3">
        <v>100</v>
      </c>
      <c r="AZ6749" s="6" t="str">
        <f t="shared" si="739"/>
        <v>3172.1</v>
      </c>
      <c r="BC6749" s="12" t="s">
        <v>17440</v>
      </c>
      <c r="BJ6749" s="12">
        <f t="shared" si="740"/>
        <v>0</v>
      </c>
      <c r="BK6749" s="12">
        <f t="shared" si="741"/>
        <v>0</v>
      </c>
      <c r="CQ6749" s="3" t="str">
        <f>CONCATENATE(baseURL!$A$1,baseURL!$B$1,baseURL!$C$1,".",C6749,".",L6749,".pkl&amp;seq=",BC6749)</f>
        <v>http://proteomics.broadinstitute.org/millscripts/viewfeed.pl?side=xl&amp;cycle=1&amp;fixedMods=iaaC&amp;file=msdataSM/iPRG2012_nd/cpick_in/iPRG2012_nd.3172.1.4.pkl&amp;seq=VYYFQGGNNELGTAVGKLFR</v>
      </c>
    </row>
    <row r="6750" spans="1:95" x14ac:dyDescent="0.2">
      <c r="A6750" s="3">
        <v>5228</v>
      </c>
      <c r="B6750" s="2" t="s">
        <v>17480</v>
      </c>
      <c r="C6750" s="2" t="s">
        <v>17481</v>
      </c>
      <c r="D6750" s="3">
        <v>16626</v>
      </c>
      <c r="E6750" s="3">
        <v>16610</v>
      </c>
      <c r="F6750" s="3">
        <v>66615</v>
      </c>
      <c r="G6750" s="3">
        <v>19781</v>
      </c>
      <c r="H6750" s="3">
        <v>59.441000000000003</v>
      </c>
      <c r="I6750" s="30">
        <v>574.65335000000005</v>
      </c>
      <c r="J6750" s="30">
        <v>574.65328959999999</v>
      </c>
      <c r="K6750" s="30">
        <v>6.0000000000000002E-5</v>
      </c>
      <c r="L6750" s="3">
        <v>3</v>
      </c>
      <c r="M6750" s="3">
        <v>3</v>
      </c>
      <c r="N6750" s="10">
        <f t="shared" si="735"/>
        <v>1</v>
      </c>
      <c r="O6750" s="35">
        <v>3</v>
      </c>
      <c r="P6750" s="17"/>
      <c r="Q6750" s="40">
        <v>1721.9432300000001</v>
      </c>
      <c r="R6750" s="40">
        <v>574.65259000000003</v>
      </c>
      <c r="S6750" s="18">
        <f t="shared" si="736"/>
        <v>1.3225381965369036</v>
      </c>
      <c r="T6750" s="18">
        <f t="shared" si="737"/>
        <v>1.2174312134601528</v>
      </c>
      <c r="U6750" s="18">
        <f t="shared" si="738"/>
        <v>0.88749273706906806</v>
      </c>
      <c r="V6750" s="30">
        <v>574.65309999999999</v>
      </c>
      <c r="W6750" s="3" t="s">
        <v>47</v>
      </c>
      <c r="X6750" s="3" t="s">
        <v>47</v>
      </c>
      <c r="Y6750" s="3" t="s">
        <v>47</v>
      </c>
      <c r="Z6750" s="3" t="s">
        <v>47</v>
      </c>
      <c r="AA6750" s="3" t="s">
        <v>47</v>
      </c>
      <c r="AB6750" s="12" t="s">
        <v>47</v>
      </c>
      <c r="AC6750" s="3" t="s">
        <v>47</v>
      </c>
      <c r="AD6750" s="3" t="s">
        <v>47</v>
      </c>
      <c r="AE6750" s="3" t="s">
        <v>47</v>
      </c>
      <c r="AF6750" s="3" t="s">
        <v>47</v>
      </c>
      <c r="AG6750" s="3" t="s">
        <v>47</v>
      </c>
      <c r="AH6750" s="3" t="s">
        <v>47</v>
      </c>
      <c r="AI6750" s="3" t="s">
        <v>47</v>
      </c>
      <c r="AJ6750" s="3" t="s">
        <v>47</v>
      </c>
      <c r="AK6750" s="3" t="s">
        <v>47</v>
      </c>
      <c r="AL6750" s="3" t="s">
        <v>47</v>
      </c>
      <c r="AM6750" s="3" t="s">
        <v>47</v>
      </c>
      <c r="AN6750" s="3" t="s">
        <v>47</v>
      </c>
      <c r="AU6750" s="3">
        <v>0</v>
      </c>
      <c r="AV6750" s="3">
        <v>18</v>
      </c>
      <c r="AW6750" s="3">
        <v>1</v>
      </c>
      <c r="AX6750" s="3">
        <v>18</v>
      </c>
      <c r="AY6750" s="3">
        <v>100</v>
      </c>
      <c r="AZ6750" s="6" t="str">
        <f t="shared" si="739"/>
        <v>3172.2</v>
      </c>
      <c r="BC6750" s="12" t="s">
        <v>17482</v>
      </c>
      <c r="BJ6750" s="12">
        <f t="shared" si="740"/>
        <v>0</v>
      </c>
      <c r="BK6750" s="12">
        <f t="shared" si="741"/>
        <v>0</v>
      </c>
      <c r="CQ6750" s="3" t="str">
        <f>CONCATENATE(baseURL!$A$1,baseURL!$B$1,baseURL!$C$1,".",C6750,".",L6750,".pkl&amp;seq=",BC6750)</f>
        <v>http://proteomics.broadinstitute.org/millscripts/viewfeed.pl?side=xl&amp;cycle=1&amp;fixedMods=iaaC&amp;file=msdataSM/iPRG2012_nd/cpick_in/iPRG2012_nd.3172.2.3.pkl&amp;seq=LSSESVLEQLVKYAR</v>
      </c>
    </row>
    <row r="6751" spans="1:95" x14ac:dyDescent="0.2">
      <c r="A6751" s="3">
        <v>5227</v>
      </c>
      <c r="B6751" s="2" t="s">
        <v>17483</v>
      </c>
      <c r="C6751" s="2" t="s">
        <v>17472</v>
      </c>
      <c r="D6751" s="3">
        <v>16627</v>
      </c>
      <c r="E6751" s="3">
        <v>16611</v>
      </c>
      <c r="F6751" s="3">
        <v>66616</v>
      </c>
      <c r="G6751" s="3">
        <v>19782</v>
      </c>
      <c r="H6751" s="3">
        <v>59.4435</v>
      </c>
      <c r="I6751" s="30">
        <v>595.64395999999999</v>
      </c>
      <c r="J6751" s="30">
        <v>595.64300149999997</v>
      </c>
      <c r="K6751" s="30">
        <v>9.6000000000000002E-4</v>
      </c>
      <c r="L6751" s="3">
        <v>3</v>
      </c>
      <c r="M6751" s="3">
        <v>3</v>
      </c>
      <c r="N6751" s="10">
        <f t="shared" si="735"/>
        <v>1</v>
      </c>
      <c r="O6751" s="35">
        <v>3</v>
      </c>
      <c r="P6751" s="17"/>
      <c r="Q6751" s="40">
        <v>1784.9118699999999</v>
      </c>
      <c r="R6751" s="40">
        <v>595.64214000000004</v>
      </c>
      <c r="S6751" s="18">
        <f t="shared" si="736"/>
        <v>3.055525923589649</v>
      </c>
      <c r="T6751" s="18">
        <f t="shared" si="737"/>
        <v>1.4463382324295055</v>
      </c>
      <c r="U6751" s="18">
        <f t="shared" si="738"/>
        <v>1.1080478623041612</v>
      </c>
      <c r="V6751" s="30">
        <v>595.64279999999997</v>
      </c>
      <c r="W6751" s="3" t="s">
        <v>47</v>
      </c>
      <c r="X6751" s="3" t="s">
        <v>47</v>
      </c>
      <c r="Y6751" s="3" t="s">
        <v>47</v>
      </c>
      <c r="Z6751" s="3" t="s">
        <v>47</v>
      </c>
      <c r="AA6751" s="3" t="s">
        <v>47</v>
      </c>
      <c r="AB6751" s="12" t="s">
        <v>47</v>
      </c>
      <c r="AC6751" s="3" t="s">
        <v>47</v>
      </c>
      <c r="AD6751" s="3" t="s">
        <v>47</v>
      </c>
      <c r="AE6751" s="3" t="s">
        <v>47</v>
      </c>
      <c r="AF6751" s="3" t="s">
        <v>47</v>
      </c>
      <c r="AG6751" s="3" t="s">
        <v>47</v>
      </c>
      <c r="AH6751" s="3" t="s">
        <v>47</v>
      </c>
      <c r="AI6751" s="3" t="s">
        <v>47</v>
      </c>
      <c r="AJ6751" s="3" t="s">
        <v>47</v>
      </c>
      <c r="AK6751" s="3" t="s">
        <v>47</v>
      </c>
      <c r="AL6751" s="3" t="s">
        <v>47</v>
      </c>
      <c r="AM6751" s="3" t="s">
        <v>47</v>
      </c>
      <c r="AN6751" s="3" t="s">
        <v>47</v>
      </c>
      <c r="AU6751" s="3">
        <v>0</v>
      </c>
      <c r="AV6751" s="3">
        <v>18</v>
      </c>
      <c r="AW6751" s="3">
        <v>1</v>
      </c>
      <c r="AX6751" s="3">
        <v>18</v>
      </c>
      <c r="AY6751" s="3">
        <v>100</v>
      </c>
      <c r="AZ6751" s="6" t="str">
        <f t="shared" si="739"/>
        <v>3172.3</v>
      </c>
      <c r="BC6751" s="12" t="s">
        <v>17408</v>
      </c>
      <c r="BJ6751" s="12">
        <f t="shared" si="740"/>
        <v>0</v>
      </c>
      <c r="BK6751" s="12">
        <f t="shared" si="741"/>
        <v>0</v>
      </c>
      <c r="CQ6751" s="3" t="str">
        <f>CONCATENATE(baseURL!$A$1,baseURL!$B$1,baseURL!$C$1,".",C6751,".",L6751,".pkl&amp;seq=",BC6751)</f>
        <v>http://proteomics.broadinstitute.org/millscripts/viewfeed.pl?side=xl&amp;cycle=1&amp;fixedMods=iaaC&amp;file=msdataSM/iPRG2012_nd/cpick_in/iPRG2012_nd.3172.3.3.pkl&amp;seq=SNYNFEKPFLWLAR</v>
      </c>
    </row>
    <row r="6752" spans="1:95" x14ac:dyDescent="0.2">
      <c r="A6752" s="3">
        <v>2121</v>
      </c>
      <c r="B6752" s="2" t="s">
        <v>17484</v>
      </c>
      <c r="C6752" s="2" t="s">
        <v>17474</v>
      </c>
      <c r="D6752" s="3">
        <v>16628</v>
      </c>
      <c r="E6752" s="3">
        <v>16612</v>
      </c>
      <c r="F6752" s="3">
        <v>66617</v>
      </c>
      <c r="G6752" s="3">
        <v>19783</v>
      </c>
      <c r="H6752" s="3">
        <v>59.445999999999998</v>
      </c>
      <c r="I6752" s="30">
        <v>618.33767999999998</v>
      </c>
      <c r="J6752" s="30">
        <v>618.33324930000003</v>
      </c>
      <c r="K6752" s="30">
        <v>4.4299999999999999E-3</v>
      </c>
      <c r="L6752" s="3">
        <v>4</v>
      </c>
      <c r="M6752" s="3">
        <v>4</v>
      </c>
      <c r="N6752" s="10">
        <f t="shared" si="735"/>
        <v>1</v>
      </c>
      <c r="O6752" s="35">
        <v>4</v>
      </c>
      <c r="P6752" s="17"/>
      <c r="Q6752" s="40">
        <v>2470.30638</v>
      </c>
      <c r="R6752" s="40">
        <v>618.33204999999998</v>
      </c>
      <c r="S6752" s="18">
        <f t="shared" si="736"/>
        <v>9.1051401912556074</v>
      </c>
      <c r="T6752" s="18">
        <f t="shared" si="737"/>
        <v>1.939572758767675</v>
      </c>
      <c r="U6752" s="18">
        <f t="shared" si="738"/>
        <v>1.8598421350670515</v>
      </c>
      <c r="V6752" s="30">
        <v>618.33320000000003</v>
      </c>
      <c r="W6752" s="3" t="s">
        <v>47</v>
      </c>
      <c r="X6752" s="3" t="s">
        <v>47</v>
      </c>
      <c r="Y6752" s="3" t="s">
        <v>47</v>
      </c>
      <c r="Z6752" s="3" t="s">
        <v>47</v>
      </c>
      <c r="AA6752" s="3" t="s">
        <v>47</v>
      </c>
      <c r="AB6752" s="12" t="s">
        <v>48</v>
      </c>
      <c r="AC6752" s="3" t="s">
        <v>47</v>
      </c>
      <c r="AD6752" s="3" t="s">
        <v>47</v>
      </c>
      <c r="AE6752" s="3" t="s">
        <v>47</v>
      </c>
      <c r="AH6752" s="3" t="s">
        <v>48</v>
      </c>
      <c r="AI6752" s="3" t="s">
        <v>47</v>
      </c>
      <c r="AJ6752" s="3" t="s">
        <v>47</v>
      </c>
      <c r="AK6752" s="3" t="s">
        <v>47</v>
      </c>
      <c r="AL6752" s="3" t="s">
        <v>52</v>
      </c>
      <c r="AO6752" s="3" t="s">
        <v>48</v>
      </c>
      <c r="AU6752" s="3">
        <v>0</v>
      </c>
      <c r="AV6752" s="3">
        <v>11</v>
      </c>
      <c r="AW6752" s="3">
        <v>4</v>
      </c>
      <c r="AX6752" s="3">
        <v>6</v>
      </c>
      <c r="AY6752" s="3">
        <v>54.55</v>
      </c>
      <c r="AZ6752" s="6" t="str">
        <f t="shared" si="739"/>
        <v>3172.4</v>
      </c>
      <c r="BC6752" s="12" t="s">
        <v>17485</v>
      </c>
      <c r="BJ6752" s="12">
        <f t="shared" si="740"/>
        <v>0</v>
      </c>
      <c r="BK6752" s="12">
        <f t="shared" si="741"/>
        <v>0</v>
      </c>
      <c r="BO6752" s="3" t="s">
        <v>54</v>
      </c>
      <c r="BP6752" s="3" t="s">
        <v>54</v>
      </c>
      <c r="BR6752" s="3" t="s">
        <v>54</v>
      </c>
      <c r="BT6752" s="3" t="s">
        <v>17486</v>
      </c>
      <c r="BU6752" s="3" t="s">
        <v>17486</v>
      </c>
      <c r="BZ6752" s="3" t="s">
        <v>17487</v>
      </c>
      <c r="CA6752" s="3" t="s">
        <v>17488</v>
      </c>
      <c r="CG6752" s="3" t="s">
        <v>17487</v>
      </c>
      <c r="CQ6752" s="3" t="str">
        <f>CONCATENATE(baseURL!$A$1,baseURL!$B$1,baseURL!$C$1,".",C6752,".",L6752,".pkl&amp;seq=",BC6752,"&amp;varMods=Deamidated-Q+Deamidated-N")</f>
        <v>http://proteomics.broadinstitute.org/millscripts/viewfeed.pl?side=xl&amp;cycle=1&amp;fixedMods=iaaC&amp;file=msdataSM/iPRG2012_nd/cpick_in/iPRG2012_nd.3172.4.4.pkl&amp;seq=LVQLMQnPTHYKLPAWFLNR&amp;varMods=Deamidated-Q+Deamidated-N</v>
      </c>
    </row>
    <row r="6753" spans="1:95" x14ac:dyDescent="0.2">
      <c r="A6753" s="3">
        <v>5226</v>
      </c>
      <c r="B6753" s="2" t="s">
        <v>17489</v>
      </c>
      <c r="C6753" s="2" t="s">
        <v>17476</v>
      </c>
      <c r="D6753" s="3">
        <v>16629</v>
      </c>
      <c r="E6753" s="3">
        <v>16613</v>
      </c>
      <c r="F6753" s="3">
        <v>66618</v>
      </c>
      <c r="G6753" s="3">
        <v>19784</v>
      </c>
      <c r="H6753" s="3">
        <v>59.449300000000001</v>
      </c>
      <c r="I6753" s="30">
        <v>648.38753999999994</v>
      </c>
      <c r="J6753" s="30">
        <v>648.38649099999998</v>
      </c>
      <c r="K6753" s="30">
        <v>1.0499999999999999E-3</v>
      </c>
      <c r="L6753" s="3">
        <v>3</v>
      </c>
      <c r="M6753" s="3">
        <v>3</v>
      </c>
      <c r="N6753" s="10">
        <f t="shared" si="735"/>
        <v>1</v>
      </c>
      <c r="O6753" s="35">
        <v>3</v>
      </c>
      <c r="P6753" s="17"/>
      <c r="Q6753" s="40">
        <v>1943.14366</v>
      </c>
      <c r="R6753" s="40">
        <v>648.38607000000002</v>
      </c>
      <c r="S6753" s="18">
        <f t="shared" si="736"/>
        <v>2.2671677692375245</v>
      </c>
      <c r="T6753" s="18">
        <f t="shared" si="737"/>
        <v>0.64930451075276607</v>
      </c>
      <c r="U6753" s="18">
        <f t="shared" si="738"/>
        <v>0.66318512971374588</v>
      </c>
      <c r="V6753" s="30">
        <v>648.38649999999996</v>
      </c>
      <c r="W6753" s="3" t="s">
        <v>47</v>
      </c>
      <c r="X6753" s="3" t="s">
        <v>47</v>
      </c>
      <c r="Y6753" s="3" t="s">
        <v>47</v>
      </c>
      <c r="Z6753" s="3" t="s">
        <v>47</v>
      </c>
      <c r="AA6753" s="3" t="s">
        <v>47</v>
      </c>
      <c r="AB6753" s="12" t="s">
        <v>47</v>
      </c>
      <c r="AC6753" s="3" t="s">
        <v>47</v>
      </c>
      <c r="AD6753" s="3" t="s">
        <v>47</v>
      </c>
      <c r="AE6753" s="3" t="s">
        <v>47</v>
      </c>
      <c r="AF6753" s="3" t="s">
        <v>47</v>
      </c>
      <c r="AG6753" s="3" t="s">
        <v>47</v>
      </c>
      <c r="AH6753" s="3" t="s">
        <v>47</v>
      </c>
      <c r="AI6753" s="3" t="s">
        <v>47</v>
      </c>
      <c r="AJ6753" s="3" t="s">
        <v>47</v>
      </c>
      <c r="AK6753" s="3" t="s">
        <v>47</v>
      </c>
      <c r="AL6753" s="3" t="s">
        <v>47</v>
      </c>
      <c r="AM6753" s="3" t="s">
        <v>47</v>
      </c>
      <c r="AN6753" s="3" t="s">
        <v>47</v>
      </c>
      <c r="AU6753" s="3">
        <v>0</v>
      </c>
      <c r="AV6753" s="3">
        <v>18</v>
      </c>
      <c r="AW6753" s="3">
        <v>1</v>
      </c>
      <c r="AX6753" s="3">
        <v>18</v>
      </c>
      <c r="AY6753" s="3">
        <v>100</v>
      </c>
      <c r="AZ6753" s="6" t="str">
        <f t="shared" si="739"/>
        <v>3172.5</v>
      </c>
      <c r="BC6753" s="12" t="s">
        <v>17490</v>
      </c>
      <c r="BJ6753" s="12">
        <f t="shared" si="740"/>
        <v>0</v>
      </c>
      <c r="BK6753" s="12">
        <f t="shared" si="741"/>
        <v>0</v>
      </c>
      <c r="CQ6753" s="3" t="str">
        <f>CONCATENATE(baseURL!$A$1,baseURL!$B$1,baseURL!$C$1,".",C6753,".",L6753,".pkl&amp;seq=",BC6753)</f>
        <v>http://proteomics.broadinstitute.org/millscripts/viewfeed.pl?side=xl&amp;cycle=1&amp;fixedMods=iaaC&amp;file=msdataSM/iPRG2012_nd/cpick_in/iPRG2012_nd.3172.5.3.pkl&amp;seq=LLLGLAHLTGGGLVENLPR</v>
      </c>
    </row>
    <row r="6754" spans="1:95" x14ac:dyDescent="0.2">
      <c r="A6754" s="3">
        <v>5343</v>
      </c>
      <c r="B6754" s="2" t="s">
        <v>17491</v>
      </c>
      <c r="C6754" s="2" t="s">
        <v>17492</v>
      </c>
      <c r="D6754" s="3">
        <v>16631</v>
      </c>
      <c r="E6754" s="3">
        <v>16615</v>
      </c>
      <c r="F6754" s="3">
        <v>66656</v>
      </c>
      <c r="G6754" s="3">
        <v>19788</v>
      </c>
      <c r="H6754" s="3">
        <v>59.484699999999997</v>
      </c>
      <c r="I6754" s="30">
        <v>530.64721999999995</v>
      </c>
      <c r="J6754" s="30">
        <v>530.64706220000005</v>
      </c>
      <c r="K6754" s="30">
        <v>1.6000000000000001E-4</v>
      </c>
      <c r="L6754" s="3">
        <v>3</v>
      </c>
      <c r="M6754" s="3">
        <v>3</v>
      </c>
      <c r="N6754" s="10">
        <f t="shared" si="735"/>
        <v>1</v>
      </c>
      <c r="O6754" s="35">
        <v>3</v>
      </c>
      <c r="P6754" s="17"/>
      <c r="Q6754" s="40">
        <v>1589.9261200000001</v>
      </c>
      <c r="R6754" s="40">
        <v>530.64688999999998</v>
      </c>
      <c r="S6754" s="18">
        <f t="shared" si="736"/>
        <v>0.62188247247173722</v>
      </c>
      <c r="T6754" s="18">
        <f t="shared" si="737"/>
        <v>0.3245095812498946</v>
      </c>
      <c r="U6754" s="18">
        <f t="shared" si="738"/>
        <v>1.8844923362789194E-2</v>
      </c>
      <c r="V6754" s="30">
        <v>530.64689999999996</v>
      </c>
      <c r="W6754" s="3" t="s">
        <v>47</v>
      </c>
      <c r="X6754" s="3" t="s">
        <v>47</v>
      </c>
      <c r="Y6754" s="3" t="s">
        <v>47</v>
      </c>
      <c r="Z6754" s="3" t="s">
        <v>47</v>
      </c>
      <c r="AA6754" s="3" t="s">
        <v>47</v>
      </c>
      <c r="AB6754" s="12" t="s">
        <v>47</v>
      </c>
      <c r="AC6754" s="3" t="s">
        <v>47</v>
      </c>
      <c r="AD6754" s="3" t="s">
        <v>47</v>
      </c>
      <c r="AE6754" s="3" t="s">
        <v>47</v>
      </c>
      <c r="AF6754" s="3" t="s">
        <v>47</v>
      </c>
      <c r="AG6754" s="3" t="s">
        <v>47</v>
      </c>
      <c r="AH6754" s="3" t="s">
        <v>47</v>
      </c>
      <c r="AI6754" s="3" t="s">
        <v>47</v>
      </c>
      <c r="AJ6754" s="3" t="s">
        <v>47</v>
      </c>
      <c r="AK6754" s="3" t="s">
        <v>47</v>
      </c>
      <c r="AL6754" s="3" t="s">
        <v>48</v>
      </c>
      <c r="AM6754" s="3" t="s">
        <v>47</v>
      </c>
      <c r="AN6754" s="3" t="s">
        <v>48</v>
      </c>
      <c r="AU6754" s="3">
        <v>0</v>
      </c>
      <c r="AV6754" s="3">
        <v>16</v>
      </c>
      <c r="AW6754" s="3">
        <v>1</v>
      </c>
      <c r="AX6754" s="3">
        <v>16</v>
      </c>
      <c r="AY6754" s="3">
        <v>100</v>
      </c>
      <c r="AZ6754" s="6" t="str">
        <f t="shared" si="739"/>
        <v>3174.1</v>
      </c>
      <c r="BC6754" s="12" t="s">
        <v>17493</v>
      </c>
      <c r="BJ6754" s="12">
        <f t="shared" si="740"/>
        <v>0</v>
      </c>
      <c r="BK6754" s="12">
        <f t="shared" si="741"/>
        <v>0</v>
      </c>
      <c r="CQ6754" s="3" t="str">
        <f>CONCATENATE(baseURL!$A$1,baseURL!$B$1,baseURL!$C$1,".",C6754,".",L6754,".pkl&amp;seq=",BC6754)</f>
        <v>http://proteomics.broadinstitute.org/millscripts/viewfeed.pl?side=xl&amp;cycle=1&amp;fixedMods=iaaC&amp;file=msdataSM/iPRG2012_nd/cpick_in/iPRG2012_nd.3174.1.3.pkl&amp;seq=LSGLLYEEVRAVLK</v>
      </c>
    </row>
    <row r="6755" spans="1:95" x14ac:dyDescent="0.2">
      <c r="A6755" s="3">
        <v>5225</v>
      </c>
      <c r="B6755" s="2" t="s">
        <v>17494</v>
      </c>
      <c r="C6755" s="2" t="s">
        <v>17495</v>
      </c>
      <c r="D6755" s="3">
        <v>16632</v>
      </c>
      <c r="E6755" s="3">
        <v>16616</v>
      </c>
      <c r="F6755" s="3">
        <v>66677</v>
      </c>
      <c r="G6755" s="3">
        <v>19790</v>
      </c>
      <c r="H6755" s="3">
        <v>59.5015</v>
      </c>
      <c r="I6755" s="30">
        <v>616.00699999999995</v>
      </c>
      <c r="J6755" s="30">
        <v>616.00791279999999</v>
      </c>
      <c r="K6755" s="30">
        <v>-9.1E-4</v>
      </c>
      <c r="L6755" s="3">
        <v>3</v>
      </c>
      <c r="M6755" s="3">
        <v>3</v>
      </c>
      <c r="N6755" s="10">
        <f t="shared" si="735"/>
        <v>1</v>
      </c>
      <c r="O6755" s="35">
        <v>3</v>
      </c>
      <c r="P6755" s="17"/>
      <c r="Q6755" s="40">
        <v>1846.0068900000001</v>
      </c>
      <c r="R6755" s="40">
        <v>616.00715000000002</v>
      </c>
      <c r="S6755" s="18">
        <f t="shared" si="736"/>
        <v>-0.24350366724807293</v>
      </c>
      <c r="T6755" s="18">
        <f t="shared" si="737"/>
        <v>1.238297315155054</v>
      </c>
      <c r="U6755" s="18">
        <f t="shared" si="738"/>
        <v>1.2175183355021471</v>
      </c>
      <c r="V6755" s="30">
        <v>616.00789999999995</v>
      </c>
      <c r="W6755" s="3" t="s">
        <v>47</v>
      </c>
      <c r="X6755" s="3" t="s">
        <v>47</v>
      </c>
      <c r="Y6755" s="3" t="s">
        <v>47</v>
      </c>
      <c r="Z6755" s="3" t="s">
        <v>47</v>
      </c>
      <c r="AA6755" s="3" t="s">
        <v>47</v>
      </c>
      <c r="AB6755" s="12" t="s">
        <v>47</v>
      </c>
      <c r="AC6755" s="3" t="s">
        <v>47</v>
      </c>
      <c r="AD6755" s="3" t="s">
        <v>47</v>
      </c>
      <c r="AE6755" s="3" t="s">
        <v>47</v>
      </c>
      <c r="AF6755" s="3" t="s">
        <v>47</v>
      </c>
      <c r="AG6755" s="3" t="s">
        <v>47</v>
      </c>
      <c r="AH6755" s="3" t="s">
        <v>47</v>
      </c>
      <c r="AI6755" s="3" t="s">
        <v>47</v>
      </c>
      <c r="AJ6755" s="3" t="s">
        <v>47</v>
      </c>
      <c r="AK6755" s="3" t="s">
        <v>47</v>
      </c>
      <c r="AL6755" s="3" t="s">
        <v>47</v>
      </c>
      <c r="AM6755" s="3" t="s">
        <v>47</v>
      </c>
      <c r="AN6755" s="3" t="s">
        <v>47</v>
      </c>
      <c r="AU6755" s="3">
        <v>0</v>
      </c>
      <c r="AV6755" s="3">
        <v>18</v>
      </c>
      <c r="AW6755" s="3">
        <v>1</v>
      </c>
      <c r="AX6755" s="3">
        <v>18</v>
      </c>
      <c r="AY6755" s="3">
        <v>100</v>
      </c>
      <c r="AZ6755" s="6" t="str">
        <f t="shared" si="739"/>
        <v>3175.1</v>
      </c>
      <c r="BC6755" s="12" t="s">
        <v>17496</v>
      </c>
      <c r="BJ6755" s="12">
        <f t="shared" si="740"/>
        <v>0</v>
      </c>
      <c r="BK6755" s="12">
        <f t="shared" si="741"/>
        <v>0</v>
      </c>
      <c r="CQ6755" s="3" t="str">
        <f>CONCATENATE(baseURL!$A$1,baseURL!$B$1,baseURL!$C$1,".",C6755,".",L6755,".pkl&amp;seq=",BC6755)</f>
        <v>http://proteomics.broadinstitute.org/millscripts/viewfeed.pl?side=xl&amp;cycle=1&amp;fixedMods=iaaC&amp;file=msdataSM/iPRG2012_nd/cpick_in/iPRG2012_nd.3175.1.3.pkl&amp;seq=LALATNENDLLDRFLK</v>
      </c>
    </row>
    <row r="6756" spans="1:95" x14ac:dyDescent="0.2">
      <c r="A6756" s="3">
        <v>7649</v>
      </c>
      <c r="B6756" s="2" t="s">
        <v>17497</v>
      </c>
      <c r="C6756" s="2" t="s">
        <v>17491</v>
      </c>
      <c r="D6756" s="3">
        <v>16633</v>
      </c>
      <c r="E6756" s="3">
        <v>16617</v>
      </c>
      <c r="F6756" s="3">
        <v>66678</v>
      </c>
      <c r="G6756" s="3">
        <v>19791</v>
      </c>
      <c r="H6756" s="3">
        <v>59.509900000000002</v>
      </c>
      <c r="I6756" s="30">
        <v>682.60199</v>
      </c>
      <c r="J6756" s="30">
        <v>682.60057800000004</v>
      </c>
      <c r="K6756" s="30">
        <v>1.41E-3</v>
      </c>
      <c r="L6756" s="3">
        <v>4</v>
      </c>
      <c r="M6756" s="3">
        <v>4</v>
      </c>
      <c r="N6756" s="10">
        <f t="shared" si="735"/>
        <v>1</v>
      </c>
      <c r="O6756" s="35">
        <v>4</v>
      </c>
      <c r="Q6756" s="40">
        <v>2727.3785600000001</v>
      </c>
      <c r="R6756" s="40">
        <v>682.6001</v>
      </c>
      <c r="S6756" s="18">
        <f t="shared" si="736"/>
        <v>2.7688246749495873</v>
      </c>
      <c r="T6756" s="18">
        <f t="shared" si="737"/>
        <v>0.70026359510307901</v>
      </c>
      <c r="U6756" s="18">
        <f t="shared" si="738"/>
        <v>0.43949598020624475</v>
      </c>
      <c r="V6756" s="30">
        <v>682.60040000000004</v>
      </c>
      <c r="W6756" s="3" t="s">
        <v>47</v>
      </c>
      <c r="X6756" s="3" t="s">
        <v>47</v>
      </c>
      <c r="Y6756" s="3" t="s">
        <v>47</v>
      </c>
      <c r="AC6756" s="3" t="s">
        <v>52</v>
      </c>
      <c r="AD6756" s="3" t="s">
        <v>47</v>
      </c>
      <c r="AG6756" s="3" t="s">
        <v>52</v>
      </c>
      <c r="AK6756" s="3" t="s">
        <v>47</v>
      </c>
      <c r="AU6756" s="3">
        <v>0</v>
      </c>
      <c r="AV6756" s="3">
        <v>5</v>
      </c>
      <c r="AW6756" s="3">
        <v>2</v>
      </c>
      <c r="AX6756" s="3">
        <v>4</v>
      </c>
      <c r="AY6756" s="3">
        <v>80</v>
      </c>
      <c r="AZ6756" s="6" t="str">
        <f t="shared" si="739"/>
        <v>3175.2</v>
      </c>
      <c r="BC6756" s="12" t="s">
        <v>17421</v>
      </c>
      <c r="BI6756" s="12" t="s">
        <v>594</v>
      </c>
      <c r="BJ6756" s="12">
        <f t="shared" si="740"/>
        <v>0</v>
      </c>
      <c r="BK6756" s="12">
        <f t="shared" si="741"/>
        <v>1</v>
      </c>
      <c r="BR6756" s="3" t="s">
        <v>594</v>
      </c>
      <c r="BZ6756" s="3" t="s">
        <v>17422</v>
      </c>
      <c r="CQ6756" s="3" t="str">
        <f>CONCATENATE(baseURL!$A$1,baseURL!$B$1,baseURL!$C$1,".",C6756,".",L6756,".pkl&amp;seq=",BC6756,"&amp;varMods=ReducedCys-C")</f>
        <v>http://proteomics.broadinstitute.org/millscripts/viewfeed.pl?side=xl&amp;cycle=1&amp;fixedMods=iaaC&amp;file=msdataSM/iPRG2012_nd/cpick_in/iPRG2012_nd.3175.2.4.pkl&amp;seq=FVPSKPMcVEAFSEYPPLGRFAVR&amp;varMods=ReducedCys-C</v>
      </c>
    </row>
    <row r="6757" spans="1:95" x14ac:dyDescent="0.2">
      <c r="A6757" s="3">
        <v>5224</v>
      </c>
      <c r="B6757" s="2" t="s">
        <v>17498</v>
      </c>
      <c r="C6757" s="2" t="s">
        <v>17499</v>
      </c>
      <c r="D6757" s="3">
        <v>16634</v>
      </c>
      <c r="E6757" s="3">
        <v>16618</v>
      </c>
      <c r="F6757" s="3">
        <v>66698</v>
      </c>
      <c r="G6757" s="3">
        <v>19793</v>
      </c>
      <c r="H6757" s="3">
        <v>59.534999999999997</v>
      </c>
      <c r="I6757" s="30">
        <v>722.71112000000005</v>
      </c>
      <c r="J6757" s="30">
        <v>722.71094270000003</v>
      </c>
      <c r="K6757" s="30">
        <v>1.8000000000000001E-4</v>
      </c>
      <c r="L6757" s="3">
        <v>3</v>
      </c>
      <c r="M6757" s="3">
        <v>3</v>
      </c>
      <c r="N6757" s="10">
        <f t="shared" si="735"/>
        <v>1</v>
      </c>
      <c r="O6757" s="35">
        <v>3</v>
      </c>
      <c r="P6757" s="17"/>
      <c r="Q6757" s="40">
        <v>2166.11762</v>
      </c>
      <c r="R6757" s="40">
        <v>722.71072000000004</v>
      </c>
      <c r="S6757" s="18">
        <f t="shared" si="736"/>
        <v>0.55347179575982852</v>
      </c>
      <c r="T6757" s="18">
        <f t="shared" si="737"/>
        <v>0.30814542227186287</v>
      </c>
      <c r="U6757" s="18">
        <f t="shared" si="738"/>
        <v>0.11069435902612078</v>
      </c>
      <c r="V6757" s="30">
        <v>722.71079999999995</v>
      </c>
      <c r="W6757" s="3" t="s">
        <v>47</v>
      </c>
      <c r="X6757" s="3" t="s">
        <v>47</v>
      </c>
      <c r="Y6757" s="3" t="s">
        <v>47</v>
      </c>
      <c r="Z6757" s="3" t="s">
        <v>47</v>
      </c>
      <c r="AA6757" s="3" t="s">
        <v>47</v>
      </c>
      <c r="AB6757" s="12" t="s">
        <v>47</v>
      </c>
      <c r="AC6757" s="3" t="s">
        <v>47</v>
      </c>
      <c r="AD6757" s="3" t="s">
        <v>47</v>
      </c>
      <c r="AE6757" s="3" t="s">
        <v>47</v>
      </c>
      <c r="AF6757" s="3" t="s">
        <v>47</v>
      </c>
      <c r="AG6757" s="3" t="s">
        <v>47</v>
      </c>
      <c r="AH6757" s="3" t="s">
        <v>47</v>
      </c>
      <c r="AI6757" s="3" t="s">
        <v>47</v>
      </c>
      <c r="AJ6757" s="3" t="s">
        <v>47</v>
      </c>
      <c r="AK6757" s="3" t="s">
        <v>47</v>
      </c>
      <c r="AL6757" s="3" t="s">
        <v>47</v>
      </c>
      <c r="AM6757" s="3" t="s">
        <v>47</v>
      </c>
      <c r="AN6757" s="3" t="s">
        <v>47</v>
      </c>
      <c r="AU6757" s="3">
        <v>0</v>
      </c>
      <c r="AV6757" s="3">
        <v>18</v>
      </c>
      <c r="AW6757" s="3">
        <v>1</v>
      </c>
      <c r="AX6757" s="3">
        <v>18</v>
      </c>
      <c r="AY6757" s="3">
        <v>100</v>
      </c>
      <c r="AZ6757" s="6" t="str">
        <f t="shared" si="739"/>
        <v>3176.1</v>
      </c>
      <c r="BC6757" s="12" t="s">
        <v>17432</v>
      </c>
      <c r="BJ6757" s="12">
        <f t="shared" si="740"/>
        <v>0</v>
      </c>
      <c r="BK6757" s="12">
        <f t="shared" si="741"/>
        <v>0</v>
      </c>
      <c r="CQ6757" s="3" t="str">
        <f>CONCATENATE(baseURL!$A$1,baseURL!$B$1,baseURL!$C$1,".",C6757,".",L6757,".pkl&amp;seq=",BC6757)</f>
        <v>http://proteomics.broadinstitute.org/millscripts/viewfeed.pl?side=xl&amp;cycle=1&amp;fixedMods=iaaC&amp;file=msdataSM/iPRG2012_nd/cpick_in/iPRG2012_nd.3176.1.3.pkl&amp;seq=LESYVASLEQTVTDPVLSSK</v>
      </c>
    </row>
    <row r="6758" spans="1:95" x14ac:dyDescent="0.2">
      <c r="A6758" s="3">
        <v>5755</v>
      </c>
      <c r="B6758" s="2" t="s">
        <v>17500</v>
      </c>
      <c r="C6758" s="2" t="s">
        <v>17501</v>
      </c>
      <c r="D6758" s="3">
        <v>16635</v>
      </c>
      <c r="E6758" s="3">
        <v>16619</v>
      </c>
      <c r="F6758" s="3">
        <v>66719</v>
      </c>
      <c r="G6758" s="3">
        <v>19795</v>
      </c>
      <c r="H6758" s="3">
        <v>59.551900000000003</v>
      </c>
      <c r="I6758" s="30">
        <v>624.33695999999998</v>
      </c>
      <c r="J6758" s="30">
        <v>624.33454700000004</v>
      </c>
      <c r="K6758" s="30">
        <v>2.4099999999999998E-3</v>
      </c>
      <c r="L6758" s="3">
        <v>4</v>
      </c>
      <c r="M6758" s="3">
        <v>4</v>
      </c>
      <c r="N6758" s="10">
        <f t="shared" si="735"/>
        <v>1</v>
      </c>
      <c r="O6758" s="35">
        <v>4</v>
      </c>
      <c r="P6758" s="17"/>
      <c r="Q6758" s="40">
        <v>2494.3129100000001</v>
      </c>
      <c r="R6758" s="40">
        <v>624.33367999999996</v>
      </c>
      <c r="S6758" s="18">
        <f t="shared" si="736"/>
        <v>5.2536009270202042</v>
      </c>
      <c r="T6758" s="18">
        <f t="shared" si="737"/>
        <v>1.3886804890691982</v>
      </c>
      <c r="U6758" s="18">
        <f t="shared" si="738"/>
        <v>1.1532294717804816</v>
      </c>
      <c r="V6758" s="30">
        <v>624.33439999999996</v>
      </c>
      <c r="W6758" s="3" t="s">
        <v>47</v>
      </c>
      <c r="X6758" s="3" t="s">
        <v>47</v>
      </c>
      <c r="Y6758" s="3" t="s">
        <v>47</v>
      </c>
      <c r="Z6758" s="3" t="s">
        <v>47</v>
      </c>
      <c r="AA6758" s="3" t="s">
        <v>48</v>
      </c>
      <c r="AB6758" s="12" t="s">
        <v>47</v>
      </c>
      <c r="AC6758" s="3" t="s">
        <v>47</v>
      </c>
      <c r="AD6758" s="3" t="s">
        <v>47</v>
      </c>
      <c r="AE6758" s="3" t="s">
        <v>47</v>
      </c>
      <c r="AF6758" s="3" t="s">
        <v>47</v>
      </c>
      <c r="AG6758" s="3" t="s">
        <v>47</v>
      </c>
      <c r="AI6758" s="3" t="s">
        <v>47</v>
      </c>
      <c r="AJ6758" s="3" t="s">
        <v>47</v>
      </c>
      <c r="AK6758" s="3" t="s">
        <v>47</v>
      </c>
      <c r="AL6758" s="3" t="s">
        <v>47</v>
      </c>
      <c r="AM6758" s="3" t="s">
        <v>47</v>
      </c>
      <c r="AN6758" s="3" t="s">
        <v>47</v>
      </c>
      <c r="AU6758" s="3">
        <v>0</v>
      </c>
      <c r="AV6758" s="3">
        <v>16</v>
      </c>
      <c r="AW6758" s="3">
        <v>1</v>
      </c>
      <c r="AX6758" s="3">
        <v>16</v>
      </c>
      <c r="AY6758" s="3">
        <v>100</v>
      </c>
      <c r="AZ6758" s="6" t="str">
        <f t="shared" si="739"/>
        <v>3177.1</v>
      </c>
      <c r="BC6758" s="12" t="s">
        <v>17502</v>
      </c>
      <c r="BJ6758" s="12">
        <f t="shared" si="740"/>
        <v>0</v>
      </c>
      <c r="BK6758" s="12">
        <f t="shared" si="741"/>
        <v>0</v>
      </c>
      <c r="CQ6758" s="3" t="str">
        <f>CONCATENATE(baseURL!$A$1,baseURL!$B$1,baseURL!$C$1,".",C6758,".",L6758,".pkl&amp;seq=",BC6758)</f>
        <v>http://proteomics.broadinstitute.org/millscripts/viewfeed.pl?side=xl&amp;cycle=1&amp;fixedMods=iaaC&amp;file=msdataSM/iPRG2012_nd/cpick_in/iPRG2012_nd.3177.1.4.pkl&amp;seq=AKTLVWNGPPGVFEFEKFAAGTK</v>
      </c>
    </row>
    <row r="6759" spans="1:95" x14ac:dyDescent="0.2">
      <c r="A6759" s="3">
        <v>6272</v>
      </c>
      <c r="B6759" s="2" t="s">
        <v>17503</v>
      </c>
      <c r="C6759" s="2" t="s">
        <v>17498</v>
      </c>
      <c r="D6759" s="3">
        <v>16636</v>
      </c>
      <c r="E6759" s="3">
        <v>16620</v>
      </c>
      <c r="F6759" s="3">
        <v>66720</v>
      </c>
      <c r="G6759" s="3">
        <v>19796</v>
      </c>
      <c r="H6759" s="3">
        <v>59.560200000000002</v>
      </c>
      <c r="I6759" s="30">
        <v>745.05493000000001</v>
      </c>
      <c r="J6759" s="30">
        <v>745.05199189999996</v>
      </c>
      <c r="K6759" s="30">
        <v>2.9399999999999999E-3</v>
      </c>
      <c r="L6759" s="3">
        <v>3</v>
      </c>
      <c r="M6759" s="3">
        <v>3</v>
      </c>
      <c r="N6759" s="10">
        <f t="shared" si="735"/>
        <v>1</v>
      </c>
      <c r="O6759" s="35">
        <v>3</v>
      </c>
      <c r="P6759" s="17"/>
      <c r="Q6759" s="40">
        <v>2233.14003</v>
      </c>
      <c r="R6759" s="40">
        <v>745.05152999999996</v>
      </c>
      <c r="S6759" s="18">
        <f t="shared" si="736"/>
        <v>4.5634427461091516</v>
      </c>
      <c r="T6759" s="18">
        <f t="shared" si="737"/>
        <v>0.61995711894557015</v>
      </c>
      <c r="U6759" s="18">
        <f t="shared" si="738"/>
        <v>0.49660994601141395</v>
      </c>
      <c r="V6759" s="30">
        <v>745.05190000000005</v>
      </c>
      <c r="W6759" s="3" t="s">
        <v>47</v>
      </c>
      <c r="X6759" s="3" t="s">
        <v>47</v>
      </c>
      <c r="Y6759" s="3" t="s">
        <v>47</v>
      </c>
      <c r="Z6759" s="3" t="s">
        <v>47</v>
      </c>
      <c r="AA6759" s="3" t="s">
        <v>48</v>
      </c>
      <c r="AB6759" s="12" t="s">
        <v>47</v>
      </c>
      <c r="AC6759" s="3" t="s">
        <v>47</v>
      </c>
      <c r="AD6759" s="3" t="s">
        <v>47</v>
      </c>
      <c r="AE6759" s="3" t="s">
        <v>47</v>
      </c>
      <c r="AF6759" s="3" t="s">
        <v>47</v>
      </c>
      <c r="AG6759" s="3" t="s">
        <v>47</v>
      </c>
      <c r="AH6759" s="3" t="s">
        <v>47</v>
      </c>
      <c r="AI6759" s="3" t="s">
        <v>47</v>
      </c>
      <c r="AJ6759" s="3" t="s">
        <v>47</v>
      </c>
      <c r="AK6759" s="3" t="s">
        <v>47</v>
      </c>
      <c r="AL6759" s="3" t="s">
        <v>47</v>
      </c>
      <c r="AN6759" s="3" t="s">
        <v>47</v>
      </c>
      <c r="AU6759" s="3">
        <v>0</v>
      </c>
      <c r="AV6759" s="3">
        <v>16</v>
      </c>
      <c r="AW6759" s="3">
        <v>1</v>
      </c>
      <c r="AX6759" s="3">
        <v>16</v>
      </c>
      <c r="AY6759" s="3">
        <v>100</v>
      </c>
      <c r="AZ6759" s="6" t="str">
        <f t="shared" si="739"/>
        <v>3177.2</v>
      </c>
      <c r="BC6759" s="12" t="s">
        <v>17440</v>
      </c>
      <c r="BJ6759" s="12">
        <f t="shared" si="740"/>
        <v>0</v>
      </c>
      <c r="BK6759" s="12">
        <f t="shared" si="741"/>
        <v>0</v>
      </c>
      <c r="CQ6759" s="3" t="str">
        <f>CONCATENATE(baseURL!$A$1,baseURL!$B$1,baseURL!$C$1,".",C6759,".",L6759,".pkl&amp;seq=",BC6759)</f>
        <v>http://proteomics.broadinstitute.org/millscripts/viewfeed.pl?side=xl&amp;cycle=1&amp;fixedMods=iaaC&amp;file=msdataSM/iPRG2012_nd/cpick_in/iPRG2012_nd.3177.2.3.pkl&amp;seq=VYYFQGGNNELGTAVGKLFR</v>
      </c>
    </row>
    <row r="6760" spans="1:95" x14ac:dyDescent="0.2">
      <c r="A6760" s="3">
        <v>932</v>
      </c>
      <c r="B6760" s="2" t="s">
        <v>17504</v>
      </c>
      <c r="C6760" s="2" t="s">
        <v>17505</v>
      </c>
      <c r="D6760" s="3">
        <v>16637</v>
      </c>
      <c r="E6760" s="3">
        <v>16621</v>
      </c>
      <c r="F6760" s="3">
        <v>66740</v>
      </c>
      <c r="G6760" s="3">
        <v>19798</v>
      </c>
      <c r="H6760" s="3">
        <v>59.577300000000001</v>
      </c>
      <c r="I6760" s="30">
        <v>641.35539000000006</v>
      </c>
      <c r="J6760" s="30">
        <v>641.35387390000005</v>
      </c>
      <c r="K6760" s="30">
        <v>1.5200000000000001E-3</v>
      </c>
      <c r="L6760" s="3">
        <v>3</v>
      </c>
      <c r="M6760" s="3">
        <v>3</v>
      </c>
      <c r="N6760" s="10">
        <f t="shared" si="735"/>
        <v>1</v>
      </c>
      <c r="O6760" s="35">
        <v>3</v>
      </c>
      <c r="P6760" s="17"/>
      <c r="Q6760" s="40">
        <v>1922.04558</v>
      </c>
      <c r="R6760" s="40">
        <v>641.35338000000002</v>
      </c>
      <c r="S6760" s="18">
        <f t="shared" si="736"/>
        <v>3.1339976722990772</v>
      </c>
      <c r="T6760" s="18">
        <f t="shared" si="737"/>
        <v>0.77009027384822326</v>
      </c>
      <c r="U6760" s="18">
        <f t="shared" si="738"/>
        <v>0.65486518518509007</v>
      </c>
      <c r="V6760" s="30">
        <v>641.35379999999998</v>
      </c>
      <c r="W6760" s="3" t="s">
        <v>47</v>
      </c>
      <c r="X6760" s="3" t="s">
        <v>47</v>
      </c>
      <c r="Y6760" s="3" t="s">
        <v>47</v>
      </c>
      <c r="AA6760" s="3" t="s">
        <v>48</v>
      </c>
      <c r="AB6760" s="12" t="s">
        <v>47</v>
      </c>
      <c r="AC6760" s="3" t="s">
        <v>47</v>
      </c>
      <c r="AD6760" s="3" t="s">
        <v>47</v>
      </c>
      <c r="AE6760" s="3" t="s">
        <v>47</v>
      </c>
      <c r="AF6760" s="3" t="s">
        <v>47</v>
      </c>
      <c r="AG6760" s="3" t="s">
        <v>47</v>
      </c>
      <c r="AH6760" s="3" t="s">
        <v>47</v>
      </c>
      <c r="AI6760" s="3" t="s">
        <v>47</v>
      </c>
      <c r="AJ6760" s="3" t="s">
        <v>47</v>
      </c>
      <c r="AK6760" s="3" t="s">
        <v>47</v>
      </c>
      <c r="AM6760" s="3" t="s">
        <v>47</v>
      </c>
      <c r="AN6760" s="3" t="s">
        <v>47</v>
      </c>
      <c r="AO6760" s="3" t="s">
        <v>47</v>
      </c>
      <c r="AP6760" s="3" t="s">
        <v>47</v>
      </c>
      <c r="AQ6760" s="3" t="s">
        <v>47</v>
      </c>
      <c r="AR6760" s="3" t="s">
        <v>47</v>
      </c>
      <c r="AU6760" s="3">
        <v>0</v>
      </c>
      <c r="AV6760" s="3">
        <v>19</v>
      </c>
      <c r="AW6760" s="3">
        <v>1</v>
      </c>
      <c r="AX6760" s="3">
        <v>19</v>
      </c>
      <c r="AY6760" s="3">
        <v>100</v>
      </c>
      <c r="AZ6760" s="6" t="str">
        <f t="shared" si="739"/>
        <v>3178.1</v>
      </c>
      <c r="BC6760" s="12" t="s">
        <v>17506</v>
      </c>
      <c r="BJ6760" s="12">
        <f t="shared" si="740"/>
        <v>0</v>
      </c>
      <c r="BK6760" s="12">
        <f t="shared" si="741"/>
        <v>0</v>
      </c>
      <c r="BN6760" s="3" t="s">
        <v>277</v>
      </c>
      <c r="BR6760" s="3" t="s">
        <v>277</v>
      </c>
      <c r="CQ6760" s="3" t="str">
        <f>CONCATENATE(baseURL!$A$1,baseURL!$B$1,baseURL!$C$1,".",C6760,".",L6760,".pkl&amp;seq=",BC6760,"&amp;varMods=Oxidation-M")</f>
        <v>http://proteomics.broadinstitute.org/millscripts/viewfeed.pl?side=xl&amp;cycle=1&amp;fixedMods=iaaC&amp;file=msdataSM/iPRG2012_nd/cpick_in/iPRG2012_nd.3178.1.3.pkl&amp;seq=KLLDLTQFPAFVTPmGK&amp;varMods=Oxidation-M</v>
      </c>
    </row>
    <row r="6761" spans="1:95" x14ac:dyDescent="0.2">
      <c r="A6761" s="3">
        <v>5854</v>
      </c>
      <c r="B6761" s="2" t="s">
        <v>17507</v>
      </c>
      <c r="C6761" s="2" t="s">
        <v>17500</v>
      </c>
      <c r="D6761" s="3">
        <v>16638</v>
      </c>
      <c r="E6761" s="3">
        <v>16622</v>
      </c>
      <c r="F6761" s="3">
        <v>66741</v>
      </c>
      <c r="G6761" s="3">
        <v>19799</v>
      </c>
      <c r="H6761" s="3">
        <v>59.585599999999999</v>
      </c>
      <c r="I6761" s="30">
        <v>732.69619999999998</v>
      </c>
      <c r="J6761" s="30">
        <v>732.69323410000004</v>
      </c>
      <c r="K6761" s="30">
        <v>2.97E-3</v>
      </c>
      <c r="L6761" s="3">
        <v>3</v>
      </c>
      <c r="M6761" s="3">
        <v>3</v>
      </c>
      <c r="N6761" s="10">
        <f t="shared" si="735"/>
        <v>1</v>
      </c>
      <c r="O6761" s="35">
        <v>3</v>
      </c>
      <c r="P6761" s="17"/>
      <c r="Q6761" s="40">
        <v>2196.0641500000002</v>
      </c>
      <c r="R6761" s="40">
        <v>732.69290000000001</v>
      </c>
      <c r="S6761" s="18">
        <f t="shared" si="736"/>
        <v>4.5039333668545716</v>
      </c>
      <c r="T6761" s="18">
        <f t="shared" si="737"/>
        <v>0.4559891327346931</v>
      </c>
      <c r="U6761" s="18">
        <f t="shared" si="738"/>
        <v>0.40944848795229305</v>
      </c>
      <c r="V6761" s="30">
        <v>732.69320000000005</v>
      </c>
      <c r="W6761" s="3" t="s">
        <v>47</v>
      </c>
      <c r="X6761" s="3" t="s">
        <v>47</v>
      </c>
      <c r="Y6761" s="3" t="s">
        <v>47</v>
      </c>
      <c r="Z6761" s="3" t="s">
        <v>47</v>
      </c>
      <c r="AA6761" s="3" t="s">
        <v>47</v>
      </c>
      <c r="AB6761" s="12" t="s">
        <v>47</v>
      </c>
      <c r="AC6761" s="3" t="s">
        <v>47</v>
      </c>
      <c r="AD6761" s="3" t="s">
        <v>47</v>
      </c>
      <c r="AE6761" s="3" t="s">
        <v>47</v>
      </c>
      <c r="AF6761" s="3" t="s">
        <v>47</v>
      </c>
      <c r="AG6761" s="3" t="s">
        <v>47</v>
      </c>
      <c r="AI6761" s="3" t="s">
        <v>47</v>
      </c>
      <c r="AJ6761" s="3" t="s">
        <v>47</v>
      </c>
      <c r="AK6761" s="3" t="s">
        <v>47</v>
      </c>
      <c r="AL6761" s="3" t="s">
        <v>47</v>
      </c>
      <c r="AM6761" s="3" t="s">
        <v>47</v>
      </c>
      <c r="AN6761" s="3" t="s">
        <v>47</v>
      </c>
      <c r="AU6761" s="3">
        <v>0</v>
      </c>
      <c r="AV6761" s="3">
        <v>17</v>
      </c>
      <c r="AW6761" s="3">
        <v>1</v>
      </c>
      <c r="AX6761" s="3">
        <v>17</v>
      </c>
      <c r="AY6761" s="3">
        <v>100</v>
      </c>
      <c r="AZ6761" s="6" t="str">
        <f t="shared" si="739"/>
        <v>3178.2</v>
      </c>
      <c r="BC6761" s="12" t="s">
        <v>17454</v>
      </c>
      <c r="BJ6761" s="12">
        <f t="shared" si="740"/>
        <v>0</v>
      </c>
      <c r="BK6761" s="12">
        <f t="shared" si="741"/>
        <v>0</v>
      </c>
      <c r="CQ6761" s="3" t="str">
        <f>CONCATENATE(baseURL!$A$1,baseURL!$B$1,baseURL!$C$1,".",C6761,".",L6761,".pkl&amp;seq=",BC6761)</f>
        <v>http://proteomics.broadinstitute.org/millscripts/viewfeed.pl?side=xl&amp;cycle=1&amp;fixedMods=iaaC&amp;file=msdataSM/iPRG2012_nd/cpick_in/iPRG2012_nd.3178.2.3.pkl&amp;seq=LLPDFMLQGGDTDLTNGFGGK</v>
      </c>
    </row>
    <row r="6762" spans="1:95" x14ac:dyDescent="0.2">
      <c r="A6762" s="3">
        <v>6683</v>
      </c>
      <c r="B6762" s="2" t="s">
        <v>17508</v>
      </c>
      <c r="C6762" s="2" t="s">
        <v>17509</v>
      </c>
      <c r="D6762" s="3">
        <v>16639</v>
      </c>
      <c r="E6762" s="3">
        <v>16623</v>
      </c>
      <c r="F6762" s="3">
        <v>66761</v>
      </c>
      <c r="G6762" s="3">
        <v>19801</v>
      </c>
      <c r="H6762" s="3">
        <v>59.599400000000003</v>
      </c>
      <c r="I6762" s="30">
        <v>576.35077000000001</v>
      </c>
      <c r="J6762" s="30">
        <v>576.34934659999999</v>
      </c>
      <c r="K6762" s="30">
        <v>1.42E-3</v>
      </c>
      <c r="L6762" s="3">
        <v>4</v>
      </c>
      <c r="M6762" s="3">
        <v>4</v>
      </c>
      <c r="N6762" s="10">
        <f t="shared" si="735"/>
        <v>1</v>
      </c>
      <c r="O6762" s="35">
        <v>4</v>
      </c>
      <c r="P6762" s="17"/>
      <c r="Q6762" s="40">
        <v>2302.3744499999998</v>
      </c>
      <c r="R6762" s="40">
        <v>576.34906999999998</v>
      </c>
      <c r="S6762" s="18">
        <f t="shared" si="736"/>
        <v>2.9496013588223757</v>
      </c>
      <c r="T6762" s="18">
        <f t="shared" si="737"/>
        <v>0.47991749168001702</v>
      </c>
      <c r="U6762" s="18">
        <f t="shared" si="738"/>
        <v>0.22555775098733494</v>
      </c>
      <c r="V6762" s="30">
        <v>576.3492</v>
      </c>
      <c r="W6762" s="3" t="s">
        <v>47</v>
      </c>
      <c r="X6762" s="3" t="s">
        <v>47</v>
      </c>
      <c r="Y6762" s="3" t="s">
        <v>47</v>
      </c>
      <c r="Z6762" s="3" t="s">
        <v>47</v>
      </c>
      <c r="AA6762" s="3" t="s">
        <v>47</v>
      </c>
      <c r="AB6762" s="12" t="s">
        <v>47</v>
      </c>
      <c r="AC6762" s="3" t="s">
        <v>47</v>
      </c>
      <c r="AD6762" s="3" t="s">
        <v>47</v>
      </c>
      <c r="AE6762" s="3" t="s">
        <v>47</v>
      </c>
      <c r="AF6762" s="3" t="s">
        <v>47</v>
      </c>
      <c r="AG6762" s="3" t="s">
        <v>47</v>
      </c>
      <c r="AI6762" s="3" t="s">
        <v>47</v>
      </c>
      <c r="AJ6762" s="3" t="s">
        <v>47</v>
      </c>
      <c r="AK6762" s="3" t="s">
        <v>47</v>
      </c>
      <c r="AL6762" s="3" t="s">
        <v>47</v>
      </c>
      <c r="AU6762" s="3">
        <v>0</v>
      </c>
      <c r="AV6762" s="3">
        <v>15</v>
      </c>
      <c r="AW6762" s="3">
        <v>1</v>
      </c>
      <c r="AX6762" s="3">
        <v>15</v>
      </c>
      <c r="AY6762" s="3">
        <v>100</v>
      </c>
      <c r="AZ6762" s="6" t="str">
        <f t="shared" si="739"/>
        <v>3179.1</v>
      </c>
      <c r="BC6762" s="12" t="s">
        <v>17510</v>
      </c>
      <c r="BJ6762" s="12">
        <f t="shared" si="740"/>
        <v>0</v>
      </c>
      <c r="BK6762" s="12">
        <f t="shared" si="741"/>
        <v>0</v>
      </c>
      <c r="CQ6762" s="3" t="str">
        <f>CONCATENATE(baseURL!$A$1,baseURL!$B$1,baseURL!$C$1,".",C6762,".",L6762,".pkl&amp;seq=",BC6762)</f>
        <v>http://proteomics.broadinstitute.org/millscripts/viewfeed.pl?side=xl&amp;cycle=1&amp;fixedMods=iaaC&amp;file=msdataSM/iPRG2012_nd/cpick_in/iPRG2012_nd.3179.1.4.pkl&amp;seq=GDLGLELPAPEVLAVQKKLLAK</v>
      </c>
    </row>
    <row r="6763" spans="1:95" x14ac:dyDescent="0.2">
      <c r="A6763" s="3">
        <v>7646</v>
      </c>
      <c r="B6763" s="2" t="s">
        <v>17520</v>
      </c>
      <c r="C6763" s="2" t="s">
        <v>17507</v>
      </c>
      <c r="D6763" s="3">
        <v>16641</v>
      </c>
      <c r="E6763" s="3">
        <v>16625</v>
      </c>
      <c r="F6763" s="3">
        <v>66763</v>
      </c>
      <c r="G6763" s="3">
        <v>19803</v>
      </c>
      <c r="H6763" s="3">
        <v>59.610999999999997</v>
      </c>
      <c r="I6763" s="30">
        <v>652.83010999999999</v>
      </c>
      <c r="J6763" s="30">
        <v>652.82816960000002</v>
      </c>
      <c r="K6763" s="30">
        <v>1.9400000000000001E-3</v>
      </c>
      <c r="L6763" s="3">
        <v>4</v>
      </c>
      <c r="M6763" s="3">
        <v>4</v>
      </c>
      <c r="N6763" s="10">
        <f t="shared" si="735"/>
        <v>1</v>
      </c>
      <c r="O6763" s="35">
        <v>4</v>
      </c>
      <c r="Q6763" s="40">
        <v>2608.2898100000002</v>
      </c>
      <c r="R6763" s="40">
        <v>652.82790999999997</v>
      </c>
      <c r="S6763" s="18">
        <f t="shared" si="736"/>
        <v>3.3699539592542682</v>
      </c>
      <c r="T6763" s="18">
        <f t="shared" si="737"/>
        <v>0.39765456726479637</v>
      </c>
      <c r="U6763" s="18">
        <f t="shared" si="738"/>
        <v>0.44422120381407754</v>
      </c>
      <c r="V6763" s="30">
        <v>652.82820000000004</v>
      </c>
      <c r="W6763" s="3" t="s">
        <v>47</v>
      </c>
      <c r="X6763" s="3" t="s">
        <v>47</v>
      </c>
      <c r="Y6763" s="3" t="s">
        <v>47</v>
      </c>
      <c r="Z6763" s="3" t="s">
        <v>52</v>
      </c>
      <c r="AD6763" s="3" t="s">
        <v>47</v>
      </c>
      <c r="AK6763" s="3" t="s">
        <v>47</v>
      </c>
      <c r="AL6763" s="3" t="s">
        <v>52</v>
      </c>
      <c r="AU6763" s="3">
        <v>0</v>
      </c>
      <c r="AV6763" s="3">
        <v>5</v>
      </c>
      <c r="AW6763" s="3">
        <v>2</v>
      </c>
      <c r="AX6763" s="3">
        <v>4</v>
      </c>
      <c r="AY6763" s="3">
        <v>80</v>
      </c>
      <c r="AZ6763" s="6" t="str">
        <f t="shared" si="739"/>
        <v>3179.3</v>
      </c>
      <c r="BC6763" s="12" t="s">
        <v>17521</v>
      </c>
      <c r="BI6763" s="12" t="s">
        <v>594</v>
      </c>
      <c r="BJ6763" s="12">
        <f t="shared" si="740"/>
        <v>0</v>
      </c>
      <c r="BK6763" s="12">
        <f t="shared" si="741"/>
        <v>1</v>
      </c>
      <c r="BR6763" s="3" t="s">
        <v>594</v>
      </c>
      <c r="BZ6763" s="3" t="s">
        <v>14552</v>
      </c>
      <c r="CQ6763" s="3" t="str">
        <f>CONCATENATE(baseURL!$A$1,baseURL!$B$1,baseURL!$C$1,".",C6763,".",L6763,".pkl&amp;seq=",BC6763,"&amp;varMods=ReducedCys-C")</f>
        <v>http://proteomics.broadinstitute.org/millscripts/viewfeed.pl?side=xl&amp;cycle=1&amp;fixedMods=iaaC&amp;file=msdataSM/iPRG2012_nd/cpick_in/iPRG2012_nd.3179.3.4.pkl&amp;seq=LMSFPEALADcNKALEKDPNFVR&amp;varMods=ReducedCys-C</v>
      </c>
    </row>
    <row r="6764" spans="1:95" x14ac:dyDescent="0.2">
      <c r="A6764" s="3">
        <v>5777</v>
      </c>
      <c r="B6764" s="2" t="s">
        <v>17522</v>
      </c>
      <c r="C6764" s="2" t="s">
        <v>17523</v>
      </c>
      <c r="D6764" s="3">
        <v>16642</v>
      </c>
      <c r="E6764" s="3">
        <v>16626</v>
      </c>
      <c r="F6764" s="3">
        <v>66782</v>
      </c>
      <c r="G6764" s="3">
        <v>19805</v>
      </c>
      <c r="H6764" s="3">
        <v>59.627800000000001</v>
      </c>
      <c r="I6764" s="30">
        <v>773.74683000000005</v>
      </c>
      <c r="J6764" s="30">
        <v>773.74602619999996</v>
      </c>
      <c r="K6764" s="30">
        <v>8.0000000000000004E-4</v>
      </c>
      <c r="L6764" s="3">
        <v>3</v>
      </c>
      <c r="M6764" s="3">
        <v>3</v>
      </c>
      <c r="N6764" s="10">
        <f t="shared" si="735"/>
        <v>1</v>
      </c>
      <c r="O6764" s="35">
        <v>3</v>
      </c>
      <c r="P6764" s="17"/>
      <c r="Q6764" s="40">
        <v>2319.22244</v>
      </c>
      <c r="R6764" s="40">
        <v>773.74566000000004</v>
      </c>
      <c r="S6764" s="18">
        <f t="shared" si="736"/>
        <v>1.5121247982210222</v>
      </c>
      <c r="T6764" s="18">
        <f t="shared" si="737"/>
        <v>0.47328213759120336</v>
      </c>
      <c r="U6764" s="18">
        <f t="shared" si="738"/>
        <v>0.18093801002721552</v>
      </c>
      <c r="V6764" s="30">
        <v>773.74580000000003</v>
      </c>
      <c r="W6764" s="3" t="s">
        <v>47</v>
      </c>
      <c r="X6764" s="3" t="s">
        <v>47</v>
      </c>
      <c r="Y6764" s="3" t="s">
        <v>47</v>
      </c>
      <c r="Z6764" s="3" t="s">
        <v>47</v>
      </c>
      <c r="AA6764" s="3" t="s">
        <v>48</v>
      </c>
      <c r="AB6764" s="12" t="s">
        <v>47</v>
      </c>
      <c r="AC6764" s="3" t="s">
        <v>47</v>
      </c>
      <c r="AD6764" s="3" t="s">
        <v>47</v>
      </c>
      <c r="AE6764" s="3" t="s">
        <v>47</v>
      </c>
      <c r="AF6764" s="3" t="s">
        <v>47</v>
      </c>
      <c r="AG6764" s="3" t="s">
        <v>48</v>
      </c>
      <c r="AI6764" s="3" t="s">
        <v>47</v>
      </c>
      <c r="AJ6764" s="3" t="s">
        <v>47</v>
      </c>
      <c r="AK6764" s="3" t="s">
        <v>47</v>
      </c>
      <c r="AL6764" s="3" t="s">
        <v>47</v>
      </c>
      <c r="AM6764" s="3" t="s">
        <v>47</v>
      </c>
      <c r="AN6764" s="3" t="s">
        <v>47</v>
      </c>
      <c r="AU6764" s="3">
        <v>0</v>
      </c>
      <c r="AV6764" s="3">
        <v>15</v>
      </c>
      <c r="AW6764" s="3">
        <v>1</v>
      </c>
      <c r="AX6764" s="3">
        <v>15</v>
      </c>
      <c r="AY6764" s="3">
        <v>100</v>
      </c>
      <c r="AZ6764" s="6" t="str">
        <f t="shared" si="739"/>
        <v>3180.1</v>
      </c>
      <c r="BC6764" s="12" t="s">
        <v>17524</v>
      </c>
      <c r="BJ6764" s="12">
        <f t="shared" si="740"/>
        <v>0</v>
      </c>
      <c r="BK6764" s="12">
        <f t="shared" si="741"/>
        <v>0</v>
      </c>
      <c r="CQ6764" s="3" t="str">
        <f>CONCATENATE(baseURL!$A$1,baseURL!$B$1,baseURL!$C$1,".",C6764,".",L6764,".pkl&amp;seq=",BC6764)</f>
        <v>http://proteomics.broadinstitute.org/millscripts/viewfeed.pl?side=xl&amp;cycle=1&amp;fixedMods=iaaC&amp;file=msdataSM/iPRG2012_nd/cpick_in/iPRG2012_nd.3180.1.3.pkl&amp;seq=ALKDAGLSTSDLSEVLLVGGMSR</v>
      </c>
    </row>
    <row r="6765" spans="1:95" x14ac:dyDescent="0.2">
      <c r="A6765" s="3">
        <v>3879</v>
      </c>
      <c r="B6765" s="2" t="s">
        <v>17525</v>
      </c>
      <c r="C6765" s="2" t="s">
        <v>17508</v>
      </c>
      <c r="D6765" s="3">
        <v>16643</v>
      </c>
      <c r="E6765" s="3">
        <v>16627</v>
      </c>
      <c r="F6765" s="3">
        <v>66783</v>
      </c>
      <c r="G6765" s="3">
        <v>19806</v>
      </c>
      <c r="H6765" s="3">
        <v>59.636200000000002</v>
      </c>
      <c r="I6765" s="30">
        <v>875.48677999999995</v>
      </c>
      <c r="J6765" s="30">
        <v>875.48492239999996</v>
      </c>
      <c r="K6765" s="30">
        <v>1.8600000000000001E-3</v>
      </c>
      <c r="L6765" s="3">
        <v>2</v>
      </c>
      <c r="M6765" s="3">
        <v>2</v>
      </c>
      <c r="N6765" s="10">
        <f t="shared" si="735"/>
        <v>1</v>
      </c>
      <c r="O6765" s="35">
        <v>2</v>
      </c>
      <c r="P6765" s="17"/>
      <c r="Q6765" s="40">
        <v>1749.9632899999999</v>
      </c>
      <c r="R6765" s="40">
        <v>875.48527999999999</v>
      </c>
      <c r="S6765" s="18">
        <f t="shared" si="736"/>
        <v>1.7133354885927148</v>
      </c>
      <c r="T6765" s="18">
        <f t="shared" si="737"/>
        <v>-0.40845918052371921</v>
      </c>
      <c r="U6765" s="18">
        <f t="shared" si="738"/>
        <v>-9.1377892756110177E-2</v>
      </c>
      <c r="V6765" s="30">
        <v>875.48519999999996</v>
      </c>
      <c r="W6765" s="3" t="s">
        <v>47</v>
      </c>
      <c r="X6765" s="3" t="s">
        <v>47</v>
      </c>
      <c r="Y6765" s="3" t="s">
        <v>47</v>
      </c>
      <c r="Z6765" s="3" t="s">
        <v>47</v>
      </c>
      <c r="AA6765" s="3" t="s">
        <v>47</v>
      </c>
      <c r="AB6765" s="12" t="s">
        <v>48</v>
      </c>
      <c r="AC6765" s="3" t="s">
        <v>47</v>
      </c>
      <c r="AD6765" s="3" t="s">
        <v>47</v>
      </c>
      <c r="AE6765" s="3" t="s">
        <v>47</v>
      </c>
      <c r="AF6765" s="3" t="s">
        <v>52</v>
      </c>
      <c r="AG6765" s="3" t="s">
        <v>48</v>
      </c>
      <c r="AH6765" s="3" t="s">
        <v>47</v>
      </c>
      <c r="AI6765" s="3" t="s">
        <v>52</v>
      </c>
      <c r="AJ6765" s="3" t="s">
        <v>47</v>
      </c>
      <c r="AK6765" s="3" t="s">
        <v>52</v>
      </c>
      <c r="AL6765" s="3" t="s">
        <v>52</v>
      </c>
      <c r="AM6765" s="3" t="s">
        <v>48</v>
      </c>
      <c r="AO6765" s="3" t="s">
        <v>47</v>
      </c>
      <c r="AU6765" s="3">
        <v>0</v>
      </c>
      <c r="AV6765" s="3">
        <v>11</v>
      </c>
      <c r="AW6765" s="3">
        <v>2</v>
      </c>
      <c r="AX6765" s="3">
        <v>10</v>
      </c>
      <c r="AY6765" s="3">
        <v>90.91</v>
      </c>
      <c r="AZ6765" s="6" t="str">
        <f t="shared" si="739"/>
        <v>3180.2</v>
      </c>
      <c r="BC6765" s="12" t="s">
        <v>17526</v>
      </c>
      <c r="BJ6765" s="12">
        <f t="shared" si="740"/>
        <v>0</v>
      </c>
      <c r="BK6765" s="12">
        <f t="shared" si="741"/>
        <v>0</v>
      </c>
      <c r="BO6765" s="3" t="s">
        <v>54</v>
      </c>
      <c r="BP6765" s="3" t="s">
        <v>54</v>
      </c>
      <c r="BR6765" s="3" t="s">
        <v>54</v>
      </c>
      <c r="CF6765" s="3" t="s">
        <v>17527</v>
      </c>
      <c r="CQ6765" s="3" t="str">
        <f>CONCATENATE(baseURL!$A$1,baseURL!$B$1,baseURL!$C$1,".",C6765,".",L6765,".pkl&amp;seq=",BC6765,"&amp;varMods=Deamidated-Q+Deamidated-N")</f>
        <v>http://proteomics.broadinstitute.org/millscripts/viewfeed.pl?side=xl&amp;cycle=1&amp;fixedMods=iaaC&amp;file=msdataSM/iPRG2012_nd/cpick_in/iPRG2012_nd.3180.2.2.pkl&amp;seq=GDLGLELPAPEVLAVqK&amp;varMods=Deamidated-Q+Deamidated-N</v>
      </c>
    </row>
    <row r="6766" spans="1:95" x14ac:dyDescent="0.2">
      <c r="A6766" s="3">
        <v>3318</v>
      </c>
      <c r="B6766" s="2" t="s">
        <v>17528</v>
      </c>
      <c r="C6766" s="2" t="s">
        <v>17522</v>
      </c>
      <c r="D6766" s="3">
        <v>16645</v>
      </c>
      <c r="E6766" s="3">
        <v>16629</v>
      </c>
      <c r="F6766" s="3">
        <v>66804</v>
      </c>
      <c r="G6766" s="3">
        <v>19809</v>
      </c>
      <c r="H6766" s="3">
        <v>59.6494</v>
      </c>
      <c r="I6766" s="30">
        <v>535.29151999999999</v>
      </c>
      <c r="J6766" s="30">
        <v>535.29122759999996</v>
      </c>
      <c r="K6766" s="30">
        <v>2.9E-4</v>
      </c>
      <c r="L6766" s="3">
        <v>2</v>
      </c>
      <c r="M6766" s="3">
        <v>2</v>
      </c>
      <c r="N6766" s="10">
        <f t="shared" si="735"/>
        <v>1</v>
      </c>
      <c r="O6766" s="35">
        <v>2</v>
      </c>
      <c r="P6766" s="17"/>
      <c r="Q6766" s="40">
        <v>1069.5750700000001</v>
      </c>
      <c r="R6766" s="40">
        <v>535.29116999999997</v>
      </c>
      <c r="S6766" s="18">
        <f t="shared" si="736"/>
        <v>0.65384975437915349</v>
      </c>
      <c r="T6766" s="18">
        <f t="shared" si="737"/>
        <v>0.10760498812449716</v>
      </c>
      <c r="U6766" s="18">
        <f t="shared" si="738"/>
        <v>5.6044264727819294E-2</v>
      </c>
      <c r="V6766" s="30">
        <v>535.2912</v>
      </c>
      <c r="W6766" s="3" t="s">
        <v>65</v>
      </c>
      <c r="X6766" s="3" t="s">
        <v>47</v>
      </c>
      <c r="Y6766" s="3" t="s">
        <v>47</v>
      </c>
      <c r="Z6766" s="3" t="s">
        <v>47</v>
      </c>
      <c r="AA6766" s="3" t="s">
        <v>47</v>
      </c>
      <c r="AB6766" s="12" t="s">
        <v>47</v>
      </c>
      <c r="AC6766" s="3" t="s">
        <v>47</v>
      </c>
      <c r="AD6766" s="3" t="s">
        <v>52</v>
      </c>
      <c r="AE6766" s="3" t="s">
        <v>47</v>
      </c>
      <c r="AF6766" s="3" t="s">
        <v>47</v>
      </c>
      <c r="AG6766" s="3" t="s">
        <v>47</v>
      </c>
      <c r="AH6766" s="3" t="s">
        <v>47</v>
      </c>
      <c r="AI6766" s="3" t="s">
        <v>47</v>
      </c>
      <c r="AK6766" s="3" t="s">
        <v>47</v>
      </c>
      <c r="AL6766" s="3" t="s">
        <v>47</v>
      </c>
      <c r="AM6766" s="3" t="s">
        <v>47</v>
      </c>
      <c r="AN6766" s="3" t="s">
        <v>47</v>
      </c>
      <c r="AU6766" s="3">
        <v>1</v>
      </c>
      <c r="AV6766" s="3">
        <v>15</v>
      </c>
      <c r="AW6766" s="3">
        <v>1</v>
      </c>
      <c r="AX6766" s="3">
        <v>15</v>
      </c>
      <c r="AY6766" s="3">
        <v>100</v>
      </c>
      <c r="AZ6766" s="6" t="str">
        <f t="shared" si="739"/>
        <v>3181.2</v>
      </c>
      <c r="BC6766" s="12" t="s">
        <v>17529</v>
      </c>
      <c r="BJ6766" s="12">
        <f t="shared" si="740"/>
        <v>0</v>
      </c>
      <c r="BK6766" s="12">
        <f t="shared" si="741"/>
        <v>0</v>
      </c>
      <c r="BS6766" s="3" t="s">
        <v>17530</v>
      </c>
      <c r="CQ6766" s="3" t="str">
        <f>CONCATENATE(baseURL!$A$1,baseURL!$B$1,baseURL!$C$1,".",C6766,".",L6766,".pkl&amp;seq=",BC6766)</f>
        <v>http://proteomics.broadinstitute.org/millscripts/viewfeed.pl?side=xl&amp;cycle=1&amp;fixedMods=iaaC&amp;file=msdataSM/iPRG2012_nd/cpick_in/iPRG2012_nd.3181.2.2.pkl&amp;seq=VGDLFLFMK</v>
      </c>
    </row>
    <row r="6767" spans="1:95" x14ac:dyDescent="0.2">
      <c r="A6767" s="3">
        <v>7370</v>
      </c>
      <c r="B6767" s="2" t="s">
        <v>17531</v>
      </c>
      <c r="C6767" s="2" t="s">
        <v>17525</v>
      </c>
      <c r="D6767" s="3">
        <v>16646</v>
      </c>
      <c r="E6767" s="3">
        <v>16630</v>
      </c>
      <c r="F6767" s="3">
        <v>66805</v>
      </c>
      <c r="G6767" s="3">
        <v>19810</v>
      </c>
      <c r="H6767" s="3">
        <v>59.651899999999998</v>
      </c>
      <c r="I6767" s="30">
        <v>614.08533</v>
      </c>
      <c r="J6767" s="30">
        <v>614.08601180000005</v>
      </c>
      <c r="K6767" s="30">
        <v>-6.8000000000000005E-4</v>
      </c>
      <c r="L6767" s="3">
        <v>0</v>
      </c>
      <c r="M6767" s="3">
        <v>4</v>
      </c>
      <c r="N6767" s="10">
        <f t="shared" si="735"/>
        <v>1</v>
      </c>
      <c r="O6767" s="35">
        <v>4</v>
      </c>
      <c r="P6767" s="17"/>
      <c r="Q6767" s="40">
        <v>2453.3187200000002</v>
      </c>
      <c r="R6767" s="40">
        <v>614.08514000000002</v>
      </c>
      <c r="S6767" s="18">
        <f t="shared" si="736"/>
        <v>0.30940335077159409</v>
      </c>
      <c r="T6767" s="18">
        <f t="shared" si="737"/>
        <v>1.4196728486658683</v>
      </c>
      <c r="U6767" s="18">
        <f t="shared" si="738"/>
        <v>1.2376134032715083</v>
      </c>
      <c r="V6767" s="30">
        <v>614.08590000000004</v>
      </c>
      <c r="W6767" s="3" t="s">
        <v>47</v>
      </c>
      <c r="X6767" s="3" t="s">
        <v>47</v>
      </c>
      <c r="Y6767" s="3" t="s">
        <v>47</v>
      </c>
      <c r="Z6767" s="3" t="s">
        <v>52</v>
      </c>
      <c r="AA6767" s="3" t="s">
        <v>47</v>
      </c>
      <c r="AB6767" s="12" t="s">
        <v>52</v>
      </c>
      <c r="AC6767" s="3" t="s">
        <v>47</v>
      </c>
      <c r="AE6767" s="3" t="s">
        <v>47</v>
      </c>
      <c r="AF6767" s="3" t="s">
        <v>48</v>
      </c>
      <c r="AG6767" s="3" t="s">
        <v>52</v>
      </c>
      <c r="AK6767" s="3" t="s">
        <v>52</v>
      </c>
      <c r="AU6767" s="3">
        <v>0</v>
      </c>
      <c r="AV6767" s="3">
        <v>6</v>
      </c>
      <c r="AW6767" s="3">
        <v>1</v>
      </c>
      <c r="AX6767" s="3">
        <v>6</v>
      </c>
      <c r="AY6767" s="3">
        <v>100</v>
      </c>
      <c r="AZ6767" s="6" t="str">
        <f t="shared" si="739"/>
        <v>3181.3</v>
      </c>
      <c r="BC6767" s="12" t="s">
        <v>17532</v>
      </c>
      <c r="BJ6767" s="12">
        <f t="shared" si="740"/>
        <v>0</v>
      </c>
      <c r="BK6767" s="12">
        <f t="shared" si="741"/>
        <v>0</v>
      </c>
      <c r="CQ6767" s="3" t="str">
        <f>CONCATENATE(baseURL!$A$1,baseURL!$B$1,baseURL!$C$1,".",C6767,".",L6767,".pkl&amp;seq=",BC6767)</f>
        <v>http://proteomics.broadinstitute.org/millscripts/viewfeed.pl?side=xl&amp;cycle=1&amp;fixedMods=iaaC&amp;file=msdataSM/iPRG2012_nd/cpick_in/iPRG2012_nd.3181.3.0.pkl&amp;seq=TLLGYGRFFLSNPDLVDRLEK</v>
      </c>
    </row>
    <row r="6768" spans="1:95" x14ac:dyDescent="0.2">
      <c r="A6768" s="3">
        <v>4607</v>
      </c>
      <c r="B6768" s="2" t="s">
        <v>17533</v>
      </c>
      <c r="C6768" s="2" t="s">
        <v>17534</v>
      </c>
      <c r="D6768" s="3">
        <v>16648</v>
      </c>
      <c r="E6768" s="3">
        <v>16632</v>
      </c>
      <c r="F6768" s="3">
        <v>66807</v>
      </c>
      <c r="G6768" s="3">
        <v>19812</v>
      </c>
      <c r="H6768" s="3">
        <v>59.657800000000002</v>
      </c>
      <c r="I6768" s="30">
        <v>672.03431</v>
      </c>
      <c r="J6768" s="30">
        <v>672.03152699999998</v>
      </c>
      <c r="K6768" s="30">
        <v>2.7799999999999999E-3</v>
      </c>
      <c r="L6768" s="3">
        <v>0</v>
      </c>
      <c r="M6768" s="3">
        <v>3</v>
      </c>
      <c r="N6768" s="10">
        <f t="shared" si="735"/>
        <v>1</v>
      </c>
      <c r="O6768" s="35">
        <v>3</v>
      </c>
      <c r="P6768" s="17"/>
      <c r="Q6768" s="40">
        <v>2014.0776699999999</v>
      </c>
      <c r="R6768" s="40">
        <v>672.03074000000004</v>
      </c>
      <c r="S6768" s="18">
        <f t="shared" si="736"/>
        <v>5.3122569958152157</v>
      </c>
      <c r="T6768" s="18">
        <f t="shared" si="737"/>
        <v>1.1710773824805873</v>
      </c>
      <c r="U6768" s="18">
        <f t="shared" si="738"/>
        <v>1.1309006489998668</v>
      </c>
      <c r="V6768" s="30">
        <v>672.03150000000005</v>
      </c>
      <c r="W6768" s="3" t="s">
        <v>47</v>
      </c>
      <c r="X6768" s="3" t="s">
        <v>47</v>
      </c>
      <c r="Y6768" s="3" t="s">
        <v>47</v>
      </c>
      <c r="Z6768" s="3" t="s">
        <v>47</v>
      </c>
      <c r="AA6768" s="3" t="s">
        <v>47</v>
      </c>
      <c r="AB6768" s="12" t="s">
        <v>47</v>
      </c>
      <c r="AC6768" s="3" t="s">
        <v>47</v>
      </c>
      <c r="AD6768" s="3" t="s">
        <v>47</v>
      </c>
      <c r="AE6768" s="3" t="s">
        <v>47</v>
      </c>
      <c r="AF6768" s="3" t="s">
        <v>47</v>
      </c>
      <c r="AG6768" s="3" t="s">
        <v>47</v>
      </c>
      <c r="AH6768" s="3" t="s">
        <v>47</v>
      </c>
      <c r="AI6768" s="3" t="s">
        <v>47</v>
      </c>
      <c r="AK6768" s="3" t="s">
        <v>47</v>
      </c>
      <c r="AL6768" s="3" t="s">
        <v>48</v>
      </c>
      <c r="AM6768" s="3" t="s">
        <v>47</v>
      </c>
      <c r="AU6768" s="3">
        <v>0</v>
      </c>
      <c r="AV6768" s="3">
        <v>15</v>
      </c>
      <c r="AW6768" s="3">
        <v>1</v>
      </c>
      <c r="AX6768" s="3">
        <v>15</v>
      </c>
      <c r="AY6768" s="3">
        <v>100</v>
      </c>
      <c r="AZ6768" s="6" t="str">
        <f t="shared" si="739"/>
        <v>3181.5</v>
      </c>
      <c r="BC6768" s="12" t="s">
        <v>17535</v>
      </c>
      <c r="BJ6768" s="12">
        <f t="shared" si="740"/>
        <v>0</v>
      </c>
      <c r="BK6768" s="12">
        <f t="shared" si="741"/>
        <v>0</v>
      </c>
      <c r="CQ6768" s="3" t="str">
        <f>CONCATENATE(baseURL!$A$1,baseURL!$B$1,baseURL!$C$1,".",C6768,".",L6768,".pkl&amp;seq=",BC6768)</f>
        <v>http://proteomics.broadinstitute.org/millscripts/viewfeed.pl?side=xl&amp;cycle=1&amp;fixedMods=iaaC&amp;file=msdataSM/iPRG2012_nd/cpick_in/iPRG2012_nd.3181.5.0.pkl&amp;seq=LLLDGLDEMVAPLTEKEK</v>
      </c>
    </row>
    <row r="6769" spans="1:95" x14ac:dyDescent="0.2">
      <c r="A6769" s="3">
        <v>3997</v>
      </c>
      <c r="B6769" s="2" t="s">
        <v>17536</v>
      </c>
      <c r="C6769" s="2" t="s">
        <v>17537</v>
      </c>
      <c r="D6769" s="3">
        <v>16649</v>
      </c>
      <c r="E6769" s="3">
        <v>16633</v>
      </c>
      <c r="F6769" s="3">
        <v>66808</v>
      </c>
      <c r="G6769" s="3">
        <v>19813</v>
      </c>
      <c r="H6769" s="3">
        <v>59.661099999999998</v>
      </c>
      <c r="I6769" s="30">
        <v>830.77968999999996</v>
      </c>
      <c r="J6769" s="30">
        <v>830.7776083</v>
      </c>
      <c r="K6769" s="30">
        <v>2.0799999999999998E-3</v>
      </c>
      <c r="L6769" s="3">
        <v>0</v>
      </c>
      <c r="M6769" s="3">
        <v>3</v>
      </c>
      <c r="N6769" s="10">
        <f t="shared" si="735"/>
        <v>1</v>
      </c>
      <c r="O6769" s="35">
        <v>3</v>
      </c>
      <c r="P6769" s="17"/>
      <c r="Q6769" s="40">
        <v>2490.3198400000001</v>
      </c>
      <c r="R6769" s="40">
        <v>830.77813000000003</v>
      </c>
      <c r="S6769" s="18">
        <f t="shared" si="736"/>
        <v>1.8777576630799502</v>
      </c>
      <c r="T6769" s="18">
        <f t="shared" si="737"/>
        <v>-0.62796549547555791</v>
      </c>
      <c r="U6769" s="18">
        <f t="shared" si="738"/>
        <v>-0.75832521012682241</v>
      </c>
      <c r="V6769" s="30">
        <v>830.77750000000003</v>
      </c>
      <c r="W6769" s="3" t="s">
        <v>47</v>
      </c>
      <c r="X6769" s="3" t="s">
        <v>47</v>
      </c>
      <c r="Y6769" s="3" t="s">
        <v>47</v>
      </c>
      <c r="Z6769" s="3" t="s">
        <v>47</v>
      </c>
      <c r="AA6769" s="3" t="s">
        <v>48</v>
      </c>
      <c r="AB6769" s="12" t="s">
        <v>47</v>
      </c>
      <c r="AC6769" s="3" t="s">
        <v>47</v>
      </c>
      <c r="AD6769" s="3" t="s">
        <v>47</v>
      </c>
      <c r="AE6769" s="3" t="s">
        <v>47</v>
      </c>
      <c r="AF6769" s="3" t="s">
        <v>47</v>
      </c>
      <c r="AG6769" s="3" t="s">
        <v>47</v>
      </c>
      <c r="AI6769" s="3" t="s">
        <v>47</v>
      </c>
      <c r="AL6769" s="3" t="s">
        <v>48</v>
      </c>
      <c r="AU6769" s="3">
        <v>0</v>
      </c>
      <c r="AV6769" s="3">
        <v>11</v>
      </c>
      <c r="AW6769" s="3">
        <v>1</v>
      </c>
      <c r="AX6769" s="3">
        <v>11</v>
      </c>
      <c r="AY6769" s="3">
        <v>100</v>
      </c>
      <c r="AZ6769" s="6" t="str">
        <f t="shared" si="739"/>
        <v>3181.6</v>
      </c>
      <c r="BC6769" s="12" t="s">
        <v>17538</v>
      </c>
      <c r="BJ6769" s="12">
        <f t="shared" si="740"/>
        <v>0</v>
      </c>
      <c r="BK6769" s="12">
        <f t="shared" si="741"/>
        <v>0</v>
      </c>
      <c r="CQ6769" s="3" t="str">
        <f>CONCATENATE(baseURL!$A$1,baseURL!$B$1,baseURL!$C$1,".",C6769,".",L6769,".pkl&amp;seq=",BC6769)</f>
        <v>http://proteomics.broadinstitute.org/millscripts/viewfeed.pl?side=xl&amp;cycle=1&amp;fixedMods=iaaC&amp;file=msdataSM/iPRG2012_nd/cpick_in/iPRG2012_nd.3181.6.0.pkl&amp;seq=FALPALNVTSSSTAVAALEAARDSK</v>
      </c>
    </row>
    <row r="6770" spans="1:95" x14ac:dyDescent="0.2">
      <c r="A6770" s="3">
        <v>5853</v>
      </c>
      <c r="B6770" s="2" t="s">
        <v>17539</v>
      </c>
      <c r="C6770" s="2" t="s">
        <v>17540</v>
      </c>
      <c r="D6770" s="3">
        <v>16650</v>
      </c>
      <c r="E6770" s="3">
        <v>16634</v>
      </c>
      <c r="F6770" s="3">
        <v>66824</v>
      </c>
      <c r="G6770" s="3">
        <v>19815</v>
      </c>
      <c r="H6770" s="3">
        <v>59.684899999999999</v>
      </c>
      <c r="I6770" s="30">
        <v>782.93588</v>
      </c>
      <c r="J6770" s="30">
        <v>782.93421780000006</v>
      </c>
      <c r="K6770" s="30">
        <v>1.66E-3</v>
      </c>
      <c r="L6770" s="3">
        <v>4</v>
      </c>
      <c r="M6770" s="3">
        <v>4</v>
      </c>
      <c r="N6770" s="10">
        <f t="shared" si="735"/>
        <v>1</v>
      </c>
      <c r="O6770" s="35">
        <v>4</v>
      </c>
      <c r="P6770" s="17"/>
      <c r="Q6770" s="40">
        <v>3128.7142800000001</v>
      </c>
      <c r="R6770" s="40">
        <v>782.93403000000001</v>
      </c>
      <c r="S6770" s="18">
        <f t="shared" si="736"/>
        <v>2.3629066167814412</v>
      </c>
      <c r="T6770" s="18">
        <f t="shared" si="737"/>
        <v>0.23986695283740578</v>
      </c>
      <c r="U6770" s="18">
        <f t="shared" si="738"/>
        <v>0.21713195941366684</v>
      </c>
      <c r="V6770" s="30">
        <v>782.93420000000003</v>
      </c>
      <c r="W6770" s="3" t="s">
        <v>47</v>
      </c>
      <c r="X6770" s="3" t="s">
        <v>47</v>
      </c>
      <c r="Y6770" s="3" t="s">
        <v>47</v>
      </c>
      <c r="Z6770" s="3" t="s">
        <v>47</v>
      </c>
      <c r="AA6770" s="3" t="s">
        <v>47</v>
      </c>
      <c r="AB6770" s="12" t="s">
        <v>47</v>
      </c>
      <c r="AC6770" s="3" t="s">
        <v>47</v>
      </c>
      <c r="AD6770" s="3" t="s">
        <v>47</v>
      </c>
      <c r="AE6770" s="3" t="s">
        <v>47</v>
      </c>
      <c r="AF6770" s="3" t="s">
        <v>47</v>
      </c>
      <c r="AG6770" s="3" t="s">
        <v>47</v>
      </c>
      <c r="AI6770" s="3" t="s">
        <v>47</v>
      </c>
      <c r="AJ6770" s="3" t="s">
        <v>47</v>
      </c>
      <c r="AK6770" s="3" t="s">
        <v>47</v>
      </c>
      <c r="AL6770" s="3" t="s">
        <v>47</v>
      </c>
      <c r="AM6770" s="3" t="s">
        <v>47</v>
      </c>
      <c r="AN6770" s="3" t="s">
        <v>47</v>
      </c>
      <c r="AU6770" s="3">
        <v>0</v>
      </c>
      <c r="AV6770" s="3">
        <v>17</v>
      </c>
      <c r="AW6770" s="3">
        <v>1</v>
      </c>
      <c r="AX6770" s="3">
        <v>17</v>
      </c>
      <c r="AY6770" s="3">
        <v>100</v>
      </c>
      <c r="AZ6770" s="6" t="str">
        <f t="shared" si="739"/>
        <v>3182.1</v>
      </c>
      <c r="BC6770" s="12" t="s">
        <v>17541</v>
      </c>
      <c r="BJ6770" s="12">
        <f t="shared" si="740"/>
        <v>0</v>
      </c>
      <c r="BK6770" s="12">
        <f t="shared" si="741"/>
        <v>0</v>
      </c>
      <c r="CQ6770" s="3" t="str">
        <f>CONCATENATE(baseURL!$A$1,baseURL!$B$1,baseURL!$C$1,".",C6770,".",L6770,".pkl&amp;seq=",BC6770)</f>
        <v>http://proteomics.broadinstitute.org/millscripts/viewfeed.pl?side=xl&amp;cycle=1&amp;fixedMods=iaaC&amp;file=msdataSM/iPRG2012_nd/cpick_in/iPRG2012_nd.3182.1.4.pkl&amp;seq=RLVLPAPYAYGKQALPGLPANSELTFDVK</v>
      </c>
    </row>
    <row r="6771" spans="1:95" x14ac:dyDescent="0.2">
      <c r="A6771" s="3">
        <v>7553</v>
      </c>
      <c r="B6771" s="2" t="s">
        <v>17542</v>
      </c>
      <c r="C6771" s="2" t="s">
        <v>17539</v>
      </c>
      <c r="D6771" s="3">
        <v>16652</v>
      </c>
      <c r="E6771" s="3">
        <v>16636</v>
      </c>
      <c r="F6771" s="3">
        <v>66846</v>
      </c>
      <c r="G6771" s="3">
        <v>19818</v>
      </c>
      <c r="H6771" s="3">
        <v>59.698900000000002</v>
      </c>
      <c r="I6771" s="30">
        <v>655.35362999999995</v>
      </c>
      <c r="J6771" s="30">
        <v>655.35728129999995</v>
      </c>
      <c r="K6771" s="30">
        <v>-3.65E-3</v>
      </c>
      <c r="L6771" s="3">
        <v>4</v>
      </c>
      <c r="M6771" s="3">
        <v>4</v>
      </c>
      <c r="N6771" s="10">
        <f t="shared" si="735"/>
        <v>1</v>
      </c>
      <c r="O6771" s="35">
        <v>4</v>
      </c>
      <c r="P6771" s="17"/>
      <c r="Q6771" s="40">
        <v>2618.4082800000001</v>
      </c>
      <c r="R6771" s="40">
        <v>655.35753</v>
      </c>
      <c r="S6771" s="18">
        <f t="shared" si="736"/>
        <v>-5.9509501631028812</v>
      </c>
      <c r="T6771" s="18">
        <f t="shared" si="737"/>
        <v>-0.37948751430817496</v>
      </c>
      <c r="U6771" s="18">
        <f t="shared" si="738"/>
        <v>-0.50354193681521897</v>
      </c>
      <c r="V6771" s="30">
        <v>655.35720000000003</v>
      </c>
      <c r="W6771" s="3" t="s">
        <v>47</v>
      </c>
      <c r="X6771" s="3" t="s">
        <v>47</v>
      </c>
      <c r="Y6771" s="3" t="s">
        <v>47</v>
      </c>
      <c r="AB6771" s="12" t="s">
        <v>48</v>
      </c>
      <c r="AC6771" s="3" t="s">
        <v>48</v>
      </c>
      <c r="AE6771" s="3" t="s">
        <v>48</v>
      </c>
      <c r="AF6771" s="3" t="s">
        <v>48</v>
      </c>
      <c r="AG6771" s="3" t="s">
        <v>48</v>
      </c>
      <c r="AI6771" s="3" t="s">
        <v>48</v>
      </c>
      <c r="AU6771" s="3">
        <v>0</v>
      </c>
      <c r="AV6771" s="3">
        <v>3</v>
      </c>
      <c r="AW6771" s="3">
        <v>1</v>
      </c>
      <c r="AX6771" s="3">
        <v>3</v>
      </c>
      <c r="AY6771" s="3">
        <v>100</v>
      </c>
      <c r="AZ6771" s="6" t="str">
        <f t="shared" si="739"/>
        <v>3183.2</v>
      </c>
      <c r="BC6771" s="12" t="s">
        <v>17543</v>
      </c>
      <c r="BJ6771" s="12">
        <f t="shared" si="740"/>
        <v>1</v>
      </c>
      <c r="BK6771" s="12">
        <f t="shared" si="741"/>
        <v>0</v>
      </c>
      <c r="CQ6771" s="3" t="str">
        <f>CONCATENATE(baseURL!$A$1,baseURL!$B$1,baseURL!$C$1,".",C6771,".",L6771,".pkl&amp;seq=",BC6771)</f>
        <v>http://proteomics.broadinstitute.org/millscripts/viewfeed.pl?side=xl&amp;cycle=1&amp;fixedMods=iaaC&amp;file=msdataSM/iPRG2012_nd/cpick_in/iPRG2012_nd.3183.2.4.pkl&amp;seq=SLACVLTVLNEQQREAVRQLYK</v>
      </c>
    </row>
    <row r="6772" spans="1:95" x14ac:dyDescent="0.2">
      <c r="A6772" s="3">
        <v>6702</v>
      </c>
      <c r="B6772" s="2" t="s">
        <v>17544</v>
      </c>
      <c r="C6772" s="2" t="s">
        <v>17545</v>
      </c>
      <c r="D6772" s="3">
        <v>16654</v>
      </c>
      <c r="E6772" s="3">
        <v>16638</v>
      </c>
      <c r="F6772" s="3">
        <v>66848</v>
      </c>
      <c r="G6772" s="3">
        <v>19820</v>
      </c>
      <c r="H6772" s="3">
        <v>59.705599999999997</v>
      </c>
      <c r="I6772" s="30">
        <v>859.98788999999999</v>
      </c>
      <c r="J6772" s="30">
        <v>859.98656100000005</v>
      </c>
      <c r="K6772" s="30">
        <v>1.33E-3</v>
      </c>
      <c r="L6772" s="3">
        <v>4</v>
      </c>
      <c r="M6772" s="3">
        <v>4</v>
      </c>
      <c r="N6772" s="10">
        <f t="shared" si="735"/>
        <v>1</v>
      </c>
      <c r="O6772" s="35">
        <v>4</v>
      </c>
      <c r="P6772" s="17"/>
      <c r="Q6772" s="40">
        <v>3436.92362</v>
      </c>
      <c r="R6772" s="40">
        <v>859.98635999999999</v>
      </c>
      <c r="S6772" s="18">
        <f t="shared" si="736"/>
        <v>1.7790979847662629</v>
      </c>
      <c r="T6772" s="18">
        <f t="shared" si="737"/>
        <v>0.23372463728489598</v>
      </c>
      <c r="U6772" s="18">
        <f t="shared" si="738"/>
        <v>0.16279327963712645</v>
      </c>
      <c r="V6772" s="30">
        <v>859.98649999999998</v>
      </c>
      <c r="W6772" s="3" t="s">
        <v>47</v>
      </c>
      <c r="X6772" s="3" t="s">
        <v>47</v>
      </c>
      <c r="Y6772" s="3" t="s">
        <v>47</v>
      </c>
      <c r="Z6772" s="3" t="s">
        <v>47</v>
      </c>
      <c r="AA6772" s="3" t="s">
        <v>48</v>
      </c>
      <c r="AB6772" s="12" t="s">
        <v>47</v>
      </c>
      <c r="AC6772" s="3" t="s">
        <v>47</v>
      </c>
      <c r="AD6772" s="3" t="s">
        <v>47</v>
      </c>
      <c r="AE6772" s="3" t="s">
        <v>47</v>
      </c>
      <c r="AF6772" s="3" t="s">
        <v>47</v>
      </c>
      <c r="AG6772" s="3" t="s">
        <v>47</v>
      </c>
      <c r="AI6772" s="3" t="s">
        <v>47</v>
      </c>
      <c r="AJ6772" s="3" t="s">
        <v>47</v>
      </c>
      <c r="AK6772" s="3" t="s">
        <v>47</v>
      </c>
      <c r="AL6772" s="3" t="s">
        <v>47</v>
      </c>
      <c r="AU6772" s="3">
        <v>0</v>
      </c>
      <c r="AV6772" s="3">
        <v>14</v>
      </c>
      <c r="AW6772" s="3">
        <v>1</v>
      </c>
      <c r="AX6772" s="3">
        <v>14</v>
      </c>
      <c r="AY6772" s="3">
        <v>100</v>
      </c>
      <c r="AZ6772" s="6" t="str">
        <f t="shared" si="739"/>
        <v>3183.4</v>
      </c>
      <c r="BC6772" s="12" t="s">
        <v>17546</v>
      </c>
      <c r="BJ6772" s="12">
        <f t="shared" si="740"/>
        <v>0</v>
      </c>
      <c r="BK6772" s="12">
        <f t="shared" si="741"/>
        <v>0</v>
      </c>
      <c r="CQ6772" s="3" t="str">
        <f>CONCATENATE(baseURL!$A$1,baseURL!$B$1,baseURL!$C$1,".",C6772,".",L6772,".pkl&amp;seq=",BC6772)</f>
        <v>http://proteomics.broadinstitute.org/millscripts/viewfeed.pl?side=xl&amp;cycle=1&amp;fixedMods=iaaC&amp;file=msdataSM/iPRG2012_nd/cpick_in/iPRG2012_nd.3183.4.4.pkl&amp;seq=LGGLGTVPVGRVETGVLKPGMVVTFAPAGVTTEVK</v>
      </c>
    </row>
    <row r="6773" spans="1:95" x14ac:dyDescent="0.2">
      <c r="A6773" s="3">
        <v>3986</v>
      </c>
      <c r="B6773" s="2" t="s">
        <v>17547</v>
      </c>
      <c r="C6773" s="2" t="s">
        <v>17548</v>
      </c>
      <c r="D6773" s="3">
        <v>16655</v>
      </c>
      <c r="E6773" s="3">
        <v>16639</v>
      </c>
      <c r="F6773" s="3">
        <v>66849</v>
      </c>
      <c r="G6773" s="3">
        <v>19821</v>
      </c>
      <c r="H6773" s="3">
        <v>59.7089</v>
      </c>
      <c r="I6773" s="30">
        <v>1045.5129999999999</v>
      </c>
      <c r="J6773" s="30">
        <v>1045.5135640000001</v>
      </c>
      <c r="K6773" s="30">
        <v>-5.5999999999999995E-4</v>
      </c>
      <c r="L6773" s="3">
        <v>4</v>
      </c>
      <c r="M6773" s="3">
        <v>4</v>
      </c>
      <c r="N6773" s="10">
        <f t="shared" si="735"/>
        <v>1</v>
      </c>
      <c r="O6773" s="35">
        <v>4</v>
      </c>
      <c r="P6773" s="17"/>
      <c r="Q6773" s="40">
        <v>4179.0339199999999</v>
      </c>
      <c r="R6773" s="40">
        <v>1045.51394</v>
      </c>
      <c r="S6773" s="18">
        <f t="shared" si="736"/>
        <v>-0.89907935625213997</v>
      </c>
      <c r="T6773" s="18">
        <f t="shared" si="737"/>
        <v>-0.35963174241386581</v>
      </c>
      <c r="U6773" s="18">
        <f t="shared" si="738"/>
        <v>-0.70778587605505194</v>
      </c>
      <c r="V6773" s="30">
        <v>1045.5132000000001</v>
      </c>
      <c r="W6773" s="3" t="s">
        <v>47</v>
      </c>
      <c r="X6773" s="3" t="s">
        <v>47</v>
      </c>
      <c r="Y6773" s="3" t="s">
        <v>47</v>
      </c>
      <c r="Z6773" s="3" t="s">
        <v>47</v>
      </c>
      <c r="AA6773" s="3" t="s">
        <v>47</v>
      </c>
      <c r="AB6773" s="12" t="s">
        <v>48</v>
      </c>
      <c r="AC6773" s="3" t="s">
        <v>47</v>
      </c>
      <c r="AD6773" s="3" t="s">
        <v>47</v>
      </c>
      <c r="AE6773" s="3" t="s">
        <v>48</v>
      </c>
      <c r="AF6773" s="3" t="s">
        <v>48</v>
      </c>
      <c r="AG6773" s="3" t="s">
        <v>47</v>
      </c>
      <c r="AI6773" s="3" t="s">
        <v>48</v>
      </c>
      <c r="AK6773" s="3" t="s">
        <v>52</v>
      </c>
      <c r="AL6773" s="3" t="s">
        <v>48</v>
      </c>
      <c r="AM6773" s="3" t="s">
        <v>48</v>
      </c>
      <c r="AO6773" s="3" t="s">
        <v>48</v>
      </c>
      <c r="AU6773" s="3">
        <v>0</v>
      </c>
      <c r="AV6773" s="3">
        <v>8</v>
      </c>
      <c r="AW6773" s="3">
        <v>1</v>
      </c>
      <c r="AX6773" s="3">
        <v>8</v>
      </c>
      <c r="AY6773" s="3">
        <v>100</v>
      </c>
      <c r="AZ6773" s="6" t="str">
        <f t="shared" si="739"/>
        <v>3183.5</v>
      </c>
      <c r="BC6773" s="12" t="s">
        <v>17549</v>
      </c>
      <c r="BJ6773" s="12">
        <f t="shared" si="740"/>
        <v>1</v>
      </c>
      <c r="BK6773" s="12">
        <f t="shared" si="741"/>
        <v>0</v>
      </c>
      <c r="CQ6773" s="3" t="str">
        <f>CONCATENATE(baseURL!$A$1,baseURL!$B$1,baseURL!$C$1,".",C6773,".",L6773,".pkl&amp;seq=",BC6773)</f>
        <v>http://proteomics.broadinstitute.org/millscripts/viewfeed.pl?side=xl&amp;cycle=1&amp;fixedMods=iaaC&amp;file=msdataSM/iPRG2012_nd/cpick_in/iPRG2012_nd.3183.5.4.pkl&amp;seq=TFTTVSDNQTTVQFPVYQGERVNCKENTLLGEFDLK</v>
      </c>
    </row>
    <row r="6774" spans="1:95" x14ac:dyDescent="0.2">
      <c r="A6774" s="3">
        <v>1063</v>
      </c>
      <c r="B6774" s="2" t="s">
        <v>17550</v>
      </c>
      <c r="C6774" s="2" t="s">
        <v>17551</v>
      </c>
      <c r="D6774" s="3">
        <v>16656</v>
      </c>
      <c r="E6774" s="3">
        <v>16640</v>
      </c>
      <c r="F6774" s="3">
        <v>66866</v>
      </c>
      <c r="G6774" s="3">
        <v>19823</v>
      </c>
      <c r="H6774" s="3">
        <v>59.718800000000002</v>
      </c>
      <c r="I6774" s="30">
        <v>609.92827999999997</v>
      </c>
      <c r="J6774" s="30">
        <v>609.92980690000002</v>
      </c>
      <c r="K6774" s="30">
        <v>-1.5299999999999999E-3</v>
      </c>
      <c r="L6774" s="3">
        <v>5</v>
      </c>
      <c r="M6774" s="3">
        <v>5</v>
      </c>
      <c r="N6774" s="10">
        <f t="shared" si="735"/>
        <v>1</v>
      </c>
      <c r="O6774" s="35">
        <v>5</v>
      </c>
      <c r="P6774" s="17"/>
      <c r="Q6774" s="40">
        <v>3045.6176700000001</v>
      </c>
      <c r="R6774" s="40">
        <v>609.92935</v>
      </c>
      <c r="S6774" s="18">
        <f t="shared" si="736"/>
        <v>-1.7543015433295575</v>
      </c>
      <c r="T6774" s="18">
        <f t="shared" si="737"/>
        <v>0.74910315435289809</v>
      </c>
      <c r="U6774" s="18">
        <f t="shared" si="738"/>
        <v>0.40988353823427531</v>
      </c>
      <c r="V6774" s="30">
        <v>609.92960000000005</v>
      </c>
      <c r="W6774" s="3" t="s">
        <v>47</v>
      </c>
      <c r="Z6774" s="3" t="s">
        <v>52</v>
      </c>
      <c r="AA6774" s="3" t="s">
        <v>47</v>
      </c>
      <c r="AB6774" s="12" t="s">
        <v>47</v>
      </c>
      <c r="AC6774" s="3" t="s">
        <v>47</v>
      </c>
      <c r="AF6774" s="3" t="s">
        <v>48</v>
      </c>
      <c r="AG6774" s="3" t="s">
        <v>47</v>
      </c>
      <c r="AL6774" s="3" t="s">
        <v>52</v>
      </c>
      <c r="AU6774" s="3">
        <v>0</v>
      </c>
      <c r="AV6774" s="3">
        <v>5</v>
      </c>
      <c r="AW6774" s="3">
        <v>1</v>
      </c>
      <c r="AX6774" s="3">
        <v>5</v>
      </c>
      <c r="AY6774" s="3">
        <v>100</v>
      </c>
      <c r="AZ6774" s="6" t="str">
        <f t="shared" si="739"/>
        <v>3184.1</v>
      </c>
      <c r="BC6774" s="12" t="s">
        <v>17552</v>
      </c>
      <c r="BJ6774" s="12">
        <f t="shared" si="740"/>
        <v>0</v>
      </c>
      <c r="BK6774" s="12">
        <f t="shared" si="741"/>
        <v>0</v>
      </c>
      <c r="CQ6774" s="3" t="str">
        <f>CONCATENATE(baseURL!$A$1,baseURL!$B$1,baseURL!$C$1,".",C6774,".",L6774,".pkl&amp;seq=",BC6774)</f>
        <v>http://proteomics.broadinstitute.org/millscripts/viewfeed.pl?side=xl&amp;cycle=1&amp;fixedMods=iaaC&amp;file=msdataSM/iPRG2012_nd/cpick_in/iPRG2012_nd.3184.1.5.pkl&amp;seq=VLENTELGDSLFDKAGAELVPKLMEKAK</v>
      </c>
    </row>
    <row r="6775" spans="1:95" x14ac:dyDescent="0.2">
      <c r="A6775" s="3">
        <v>7465</v>
      </c>
      <c r="B6775" s="2" t="s">
        <v>17553</v>
      </c>
      <c r="C6775" s="2" t="s">
        <v>17542</v>
      </c>
      <c r="D6775" s="3">
        <v>16658</v>
      </c>
      <c r="E6775" s="3">
        <v>16642</v>
      </c>
      <c r="F6775" s="3">
        <v>66868</v>
      </c>
      <c r="G6775" s="3">
        <v>19825</v>
      </c>
      <c r="H6775" s="3">
        <v>59.723799999999997</v>
      </c>
      <c r="I6775" s="30">
        <v>698.03278</v>
      </c>
      <c r="J6775" s="30">
        <v>698.03064540000003</v>
      </c>
      <c r="K6775" s="30">
        <v>2.1299999999999999E-3</v>
      </c>
      <c r="L6775" s="3">
        <v>3</v>
      </c>
      <c r="M6775" s="3">
        <v>3</v>
      </c>
      <c r="N6775" s="10">
        <f t="shared" si="735"/>
        <v>1</v>
      </c>
      <c r="O6775" s="35">
        <v>3</v>
      </c>
      <c r="Q6775" s="40">
        <v>2149.0998</v>
      </c>
      <c r="R6775" s="32">
        <v>698.03096000000005</v>
      </c>
      <c r="S6775" s="18">
        <f t="shared" si="736"/>
        <v>2.6073342075721326</v>
      </c>
      <c r="T6775" s="18">
        <f t="shared" si="737"/>
        <v>-0.45069634164114519</v>
      </c>
      <c r="U6775" s="18">
        <f t="shared" si="738"/>
        <v>-0.65899655810276214</v>
      </c>
      <c r="V6775" s="30">
        <v>698.03049999999996</v>
      </c>
      <c r="W6775" s="3" t="s">
        <v>47</v>
      </c>
      <c r="AB6775" s="12" t="s">
        <v>47</v>
      </c>
      <c r="AD6775" s="3" t="s">
        <v>47</v>
      </c>
      <c r="AG6775" s="3" t="s">
        <v>52</v>
      </c>
      <c r="AH6775" s="3" t="s">
        <v>47</v>
      </c>
      <c r="AJ6775" s="3" t="s">
        <v>47</v>
      </c>
      <c r="AK6775" s="3" t="s">
        <v>52</v>
      </c>
      <c r="AL6775" s="3" t="s">
        <v>52</v>
      </c>
      <c r="AU6775" s="3">
        <v>0</v>
      </c>
      <c r="AV6775" s="3">
        <v>5</v>
      </c>
      <c r="AW6775" s="3">
        <v>2</v>
      </c>
      <c r="AX6775" s="3">
        <v>4</v>
      </c>
      <c r="AY6775" s="3">
        <v>80</v>
      </c>
      <c r="AZ6775" s="6" t="str">
        <f t="shared" si="739"/>
        <v>3184.3</v>
      </c>
      <c r="BC6775" s="12" t="s">
        <v>17568</v>
      </c>
      <c r="BI6775" s="12" t="s">
        <v>594</v>
      </c>
      <c r="BJ6775" s="12">
        <f t="shared" si="740"/>
        <v>0</v>
      </c>
      <c r="BK6775" s="12">
        <f t="shared" si="741"/>
        <v>1</v>
      </c>
      <c r="BR6775" s="3" t="s">
        <v>594</v>
      </c>
      <c r="BZ6775" s="3" t="s">
        <v>16537</v>
      </c>
      <c r="CQ6775" s="3" t="str">
        <f>CONCATENATE(baseURL!$A$1,baseURL!$B$1,baseURL!$C$1,".",C6775,".",L6775,".pkl&amp;seq=",BC6775,"&amp;varMods=ReducedCys-C")</f>
        <v>http://proteomics.broadinstitute.org/millscripts/viewfeed.pl?side=xl&amp;cycle=1&amp;fixedMods=iaaC&amp;file=msdataSM/iPRG2012_nd/cpick_in/iPRG2012_nd.3184.3.3.pkl&amp;seq=VLNNcFSYDLVPAPAVLEK&amp;varMods=ReducedCys-C</v>
      </c>
    </row>
    <row r="6776" spans="1:95" x14ac:dyDescent="0.2">
      <c r="A6776" s="3">
        <v>7197</v>
      </c>
      <c r="B6776" s="2" t="s">
        <v>17554</v>
      </c>
      <c r="C6776" s="2" t="s">
        <v>17555</v>
      </c>
      <c r="D6776" s="3">
        <v>16659</v>
      </c>
      <c r="E6776" s="3">
        <v>16643</v>
      </c>
      <c r="F6776" s="3">
        <v>66869</v>
      </c>
      <c r="G6776" s="3">
        <v>19826</v>
      </c>
      <c r="H6776" s="3">
        <v>59.726300000000002</v>
      </c>
      <c r="I6776" s="30">
        <v>762.16052000000002</v>
      </c>
      <c r="J6776" s="30">
        <v>762.15941599999996</v>
      </c>
      <c r="K6776" s="30">
        <v>1.1000000000000001E-3</v>
      </c>
      <c r="L6776" s="3">
        <v>4</v>
      </c>
      <c r="M6776" s="3">
        <v>4</v>
      </c>
      <c r="N6776" s="10">
        <f t="shared" si="735"/>
        <v>1</v>
      </c>
      <c r="O6776" s="35">
        <v>4</v>
      </c>
      <c r="P6776" s="17"/>
      <c r="Q6776" s="40">
        <v>3045.6176700000001</v>
      </c>
      <c r="R6776" s="40">
        <v>762.15986999999996</v>
      </c>
      <c r="S6776" s="18">
        <f t="shared" si="736"/>
        <v>0.8528394443861369</v>
      </c>
      <c r="T6776" s="18">
        <f t="shared" si="737"/>
        <v>-0.59567555031548514</v>
      </c>
      <c r="U6776" s="18">
        <f t="shared" si="738"/>
        <v>-0.61666852119914484</v>
      </c>
      <c r="V6776" s="30">
        <v>762.15940000000001</v>
      </c>
      <c r="W6776" s="3" t="s">
        <v>47</v>
      </c>
      <c r="Y6776" s="3" t="s">
        <v>47</v>
      </c>
      <c r="AA6776" s="3" t="s">
        <v>47</v>
      </c>
      <c r="AB6776" s="12" t="s">
        <v>47</v>
      </c>
      <c r="AC6776" s="3" t="s">
        <v>47</v>
      </c>
      <c r="AF6776" s="3" t="s">
        <v>47</v>
      </c>
      <c r="AG6776" s="3" t="s">
        <v>48</v>
      </c>
      <c r="AI6776" s="3" t="s">
        <v>48</v>
      </c>
      <c r="AL6776" s="3" t="s">
        <v>52</v>
      </c>
      <c r="AU6776" s="3">
        <v>0</v>
      </c>
      <c r="AV6776" s="3">
        <v>6</v>
      </c>
      <c r="AW6776" s="3">
        <v>1</v>
      </c>
      <c r="AX6776" s="3">
        <v>6</v>
      </c>
      <c r="AY6776" s="3">
        <v>100</v>
      </c>
      <c r="AZ6776" s="6" t="str">
        <f t="shared" si="739"/>
        <v>3184.4</v>
      </c>
      <c r="BC6776" s="12" t="s">
        <v>17552</v>
      </c>
      <c r="BJ6776" s="12">
        <f t="shared" si="740"/>
        <v>0</v>
      </c>
      <c r="BK6776" s="12">
        <f t="shared" si="741"/>
        <v>0</v>
      </c>
      <c r="CQ6776" s="3" t="str">
        <f>CONCATENATE(baseURL!$A$1,baseURL!$B$1,baseURL!$C$1,".",C6776,".",L6776,".pkl&amp;seq=",BC6776)</f>
        <v>http://proteomics.broadinstitute.org/millscripts/viewfeed.pl?side=xl&amp;cycle=1&amp;fixedMods=iaaC&amp;file=msdataSM/iPRG2012_nd/cpick_in/iPRG2012_nd.3184.4.4.pkl&amp;seq=VLENTELGDSLFDKAGAELVPKLMEKAK</v>
      </c>
    </row>
    <row r="6777" spans="1:95" x14ac:dyDescent="0.2">
      <c r="A6777" s="3">
        <v>752</v>
      </c>
      <c r="B6777" s="2" t="s">
        <v>17556</v>
      </c>
      <c r="C6777" s="2" t="s">
        <v>17544</v>
      </c>
      <c r="D6777" s="3">
        <v>16660</v>
      </c>
      <c r="E6777" s="3">
        <v>16644</v>
      </c>
      <c r="F6777" s="3">
        <v>66870</v>
      </c>
      <c r="G6777" s="3">
        <v>19827</v>
      </c>
      <c r="H6777" s="3">
        <v>59.729700000000001</v>
      </c>
      <c r="I6777" s="30">
        <v>865.47961999999995</v>
      </c>
      <c r="J6777" s="30">
        <v>865.48123239999995</v>
      </c>
      <c r="K6777" s="30">
        <v>-1.6100000000000001E-3</v>
      </c>
      <c r="L6777" s="3">
        <v>4</v>
      </c>
      <c r="M6777" s="3">
        <v>4</v>
      </c>
      <c r="N6777" s="10">
        <f t="shared" si="735"/>
        <v>1</v>
      </c>
      <c r="O6777" s="35">
        <v>4</v>
      </c>
      <c r="P6777" s="17"/>
      <c r="Q6777" s="40">
        <v>3458.9055699999999</v>
      </c>
      <c r="R6777" s="32">
        <v>865.48185000000001</v>
      </c>
      <c r="S6777" s="18">
        <f t="shared" si="736"/>
        <v>-2.5765993822448539</v>
      </c>
      <c r="T6777" s="18">
        <f t="shared" si="737"/>
        <v>-0.71359093209760893</v>
      </c>
      <c r="U6777" s="18">
        <f t="shared" si="738"/>
        <v>-0.75102672582239627</v>
      </c>
      <c r="V6777" s="30">
        <v>865.48119999999994</v>
      </c>
      <c r="W6777" s="3" t="s">
        <v>47</v>
      </c>
      <c r="Y6777" s="3" t="s">
        <v>47</v>
      </c>
      <c r="Z6777" s="3" t="s">
        <v>52</v>
      </c>
      <c r="AB6777" s="12" t="s">
        <v>52</v>
      </c>
      <c r="AC6777" s="3" t="s">
        <v>52</v>
      </c>
      <c r="AD6777" s="3" t="s">
        <v>47</v>
      </c>
      <c r="AE6777" s="3" t="s">
        <v>47</v>
      </c>
      <c r="AF6777" s="3" t="s">
        <v>47</v>
      </c>
      <c r="AU6777" s="3">
        <v>0</v>
      </c>
      <c r="AV6777" s="3">
        <v>5</v>
      </c>
      <c r="AW6777" s="3">
        <v>1</v>
      </c>
      <c r="AX6777" s="3">
        <v>5</v>
      </c>
      <c r="AY6777" s="3">
        <v>100</v>
      </c>
      <c r="AZ6777" s="6" t="str">
        <f t="shared" si="739"/>
        <v>3184.5</v>
      </c>
      <c r="BC6777" s="12" t="s">
        <v>17557</v>
      </c>
      <c r="BJ6777" s="12">
        <f t="shared" si="740"/>
        <v>0</v>
      </c>
      <c r="BK6777" s="12">
        <f t="shared" si="741"/>
        <v>0</v>
      </c>
      <c r="BM6777" s="3" t="s">
        <v>162</v>
      </c>
      <c r="BR6777" s="3" t="s">
        <v>162</v>
      </c>
      <c r="CQ6777" s="3" t="str">
        <f>CONCATENATE(baseURL!$A$1,baseURL!$B$1,baseURL!$C$1,".",C6777,".",L6777,".pkl&amp;seq=",BC6777,"&amp;varMods=Sodiated-E")</f>
        <v>http://proteomics.broadinstitute.org/millscripts/viewfeed.pl?side=xl&amp;cycle=1&amp;fixedMods=iaaC&amp;file=msdataSM/iPRG2012_nd/cpick_in/iPRG2012_nd.3184.5.4.pkl&amp;seq=LGGLGTVPVGRVeTGVLKPGMVVTFAPAGVTTEVK&amp;varMods=Sodiated-E</v>
      </c>
    </row>
    <row r="6778" spans="1:95" x14ac:dyDescent="0.2">
      <c r="A6778" s="3">
        <v>4671</v>
      </c>
      <c r="B6778" s="2" t="s">
        <v>17558</v>
      </c>
      <c r="C6778" s="2" t="s">
        <v>17547</v>
      </c>
      <c r="D6778" s="3">
        <v>16661</v>
      </c>
      <c r="E6778" s="3">
        <v>16645</v>
      </c>
      <c r="F6778" s="3">
        <v>66871</v>
      </c>
      <c r="G6778" s="3">
        <v>19828</v>
      </c>
      <c r="H6778" s="3">
        <v>59.732999999999997</v>
      </c>
      <c r="I6778" s="30">
        <v>867.45160999999996</v>
      </c>
      <c r="J6778" s="30">
        <v>867.44956890000003</v>
      </c>
      <c r="K6778" s="30">
        <v>2.0400000000000001E-3</v>
      </c>
      <c r="L6778" s="3">
        <v>3</v>
      </c>
      <c r="M6778" s="3">
        <v>3</v>
      </c>
      <c r="N6778" s="10">
        <f t="shared" si="735"/>
        <v>1</v>
      </c>
      <c r="O6778" s="35">
        <v>3</v>
      </c>
      <c r="P6778" s="17"/>
      <c r="Q6778" s="40">
        <v>2600.3354899999999</v>
      </c>
      <c r="R6778" s="40">
        <v>867.45001999999999</v>
      </c>
      <c r="S6778" s="18">
        <f t="shared" si="736"/>
        <v>1.8329586296679954</v>
      </c>
      <c r="T6778" s="18">
        <f t="shared" si="737"/>
        <v>-0.52002996087756659</v>
      </c>
      <c r="U6778" s="18">
        <f t="shared" si="738"/>
        <v>-0.59945816826584231</v>
      </c>
      <c r="V6778" s="30">
        <v>867.44949999999994</v>
      </c>
      <c r="W6778" s="3" t="s">
        <v>47</v>
      </c>
      <c r="X6778" s="3" t="s">
        <v>47</v>
      </c>
      <c r="Y6778" s="3" t="s">
        <v>47</v>
      </c>
      <c r="Z6778" s="3" t="s">
        <v>47</v>
      </c>
      <c r="AA6778" s="3" t="s">
        <v>48</v>
      </c>
      <c r="AB6778" s="12" t="s">
        <v>47</v>
      </c>
      <c r="AC6778" s="3" t="s">
        <v>47</v>
      </c>
      <c r="AD6778" s="3" t="s">
        <v>47</v>
      </c>
      <c r="AE6778" s="3" t="s">
        <v>47</v>
      </c>
      <c r="AF6778" s="3" t="s">
        <v>47</v>
      </c>
      <c r="AG6778" s="3" t="s">
        <v>47</v>
      </c>
      <c r="AI6778" s="3" t="s">
        <v>47</v>
      </c>
      <c r="AK6778" s="3" t="s">
        <v>47</v>
      </c>
      <c r="AL6778" s="3" t="s">
        <v>47</v>
      </c>
      <c r="AM6778" s="3" t="s">
        <v>47</v>
      </c>
      <c r="AN6778" s="3" t="s">
        <v>47</v>
      </c>
      <c r="AU6778" s="3">
        <v>0</v>
      </c>
      <c r="AV6778" s="3">
        <v>15</v>
      </c>
      <c r="AW6778" s="3">
        <v>1</v>
      </c>
      <c r="AX6778" s="3">
        <v>15</v>
      </c>
      <c r="AY6778" s="3">
        <v>100</v>
      </c>
      <c r="AZ6778" s="6" t="str">
        <f t="shared" si="739"/>
        <v>3184.6</v>
      </c>
      <c r="BC6778" s="12" t="s">
        <v>17559</v>
      </c>
      <c r="BJ6778" s="12">
        <f t="shared" si="740"/>
        <v>0</v>
      </c>
      <c r="BK6778" s="12">
        <f t="shared" si="741"/>
        <v>0</v>
      </c>
      <c r="CQ6778" s="3" t="str">
        <f>CONCATENATE(baseURL!$A$1,baseURL!$B$1,baseURL!$C$1,".",C6778,".",L6778,".pkl&amp;seq=",BC6778)</f>
        <v>http://proteomics.broadinstitute.org/millscripts/viewfeed.pl?side=xl&amp;cycle=1&amp;fixedMods=iaaC&amp;file=msdataSM/iPRG2012_nd/cpick_in/iPRG2012_nd.3184.6.3.pkl&amp;seq=EKEVDQVLVVTVDNPFANQAWAK</v>
      </c>
    </row>
    <row r="6779" spans="1:95" x14ac:dyDescent="0.2">
      <c r="A6779" s="3">
        <v>861</v>
      </c>
      <c r="B6779" s="2" t="s">
        <v>17560</v>
      </c>
      <c r="C6779" s="2" t="s">
        <v>17561</v>
      </c>
      <c r="D6779" s="3">
        <v>16662</v>
      </c>
      <c r="E6779" s="3">
        <v>16646</v>
      </c>
      <c r="F6779" s="3">
        <v>66887</v>
      </c>
      <c r="G6779" s="3">
        <v>19830</v>
      </c>
      <c r="H6779" s="3">
        <v>59.745600000000003</v>
      </c>
      <c r="I6779" s="30">
        <v>692.58767999999998</v>
      </c>
      <c r="J6779" s="30">
        <v>692.58651220000002</v>
      </c>
      <c r="K6779" s="30">
        <v>1.17E-3</v>
      </c>
      <c r="L6779" s="3">
        <v>5</v>
      </c>
      <c r="M6779" s="3">
        <v>5</v>
      </c>
      <c r="N6779" s="10">
        <f t="shared" si="735"/>
        <v>1</v>
      </c>
      <c r="O6779" s="35">
        <v>5</v>
      </c>
      <c r="P6779" s="17"/>
      <c r="Q6779" s="40">
        <v>3458.9055699999999</v>
      </c>
      <c r="R6779" s="32">
        <v>692.58693000000005</v>
      </c>
      <c r="S6779" s="18">
        <f t="shared" si="736"/>
        <v>1.0828965541198148</v>
      </c>
      <c r="T6779" s="18">
        <f t="shared" si="737"/>
        <v>-0.60324557386110367</v>
      </c>
      <c r="U6779" s="18">
        <f t="shared" si="738"/>
        <v>-0.76524689835847848</v>
      </c>
      <c r="V6779" s="30">
        <v>692.58640000000003</v>
      </c>
      <c r="W6779" s="3" t="s">
        <v>47</v>
      </c>
      <c r="X6779" s="3" t="s">
        <v>47</v>
      </c>
      <c r="Y6779" s="3" t="s">
        <v>47</v>
      </c>
      <c r="AA6779" s="3" t="s">
        <v>47</v>
      </c>
      <c r="AC6779" s="3" t="s">
        <v>52</v>
      </c>
      <c r="AD6779" s="3" t="s">
        <v>47</v>
      </c>
      <c r="AE6779" s="3" t="s">
        <v>47</v>
      </c>
      <c r="AF6779" s="3" t="s">
        <v>48</v>
      </c>
      <c r="AO6779" s="3" t="s">
        <v>48</v>
      </c>
      <c r="AU6779" s="3">
        <v>0</v>
      </c>
      <c r="AV6779" s="3">
        <v>6</v>
      </c>
      <c r="AW6779" s="3">
        <v>2</v>
      </c>
      <c r="AX6779" s="3">
        <v>5</v>
      </c>
      <c r="AY6779" s="3">
        <v>83.33</v>
      </c>
      <c r="AZ6779" s="6" t="str">
        <f t="shared" si="739"/>
        <v>3185.1</v>
      </c>
      <c r="BC6779" s="12" t="s">
        <v>17562</v>
      </c>
      <c r="BJ6779" s="12">
        <f t="shared" si="740"/>
        <v>0</v>
      </c>
      <c r="BK6779" s="12">
        <f t="shared" si="741"/>
        <v>0</v>
      </c>
      <c r="BM6779" s="3" t="s">
        <v>162</v>
      </c>
      <c r="BR6779" s="3" t="s">
        <v>162</v>
      </c>
      <c r="BZ6779" s="3" t="s">
        <v>17563</v>
      </c>
      <c r="CQ6779" s="3" t="str">
        <f>CONCATENATE(baseURL!$A$1,baseURL!$B$1,baseURL!$C$1,".",C6779,".",L6779,".pkl&amp;seq=",BC6779,"&amp;varMods=Sodiated-E")</f>
        <v>http://proteomics.broadinstitute.org/millscripts/viewfeed.pl?side=xl&amp;cycle=1&amp;fixedMods=iaaC&amp;file=msdataSM/iPRG2012_nd/cpick_in/iPRG2012_nd.3185.1.5.pkl&amp;seq=LGGLGTVPVGRVETGVLKPGMVVTFAPAGVTTeVK&amp;varMods=Sodiated-E</v>
      </c>
    </row>
    <row r="6780" spans="1:95" x14ac:dyDescent="0.2">
      <c r="A6780" s="3">
        <v>1592</v>
      </c>
      <c r="B6780" s="2" t="s">
        <v>17564</v>
      </c>
      <c r="C6780" s="2" t="s">
        <v>17550</v>
      </c>
      <c r="D6780" s="3">
        <v>16663</v>
      </c>
      <c r="E6780" s="3">
        <v>16647</v>
      </c>
      <c r="F6780" s="3">
        <v>66888</v>
      </c>
      <c r="G6780" s="3">
        <v>19831</v>
      </c>
      <c r="H6780" s="3">
        <v>59.751399999999997</v>
      </c>
      <c r="I6780" s="30">
        <v>695.77952000000005</v>
      </c>
      <c r="J6780" s="30">
        <v>695.78035839999995</v>
      </c>
      <c r="K6780" s="30">
        <v>-8.4000000000000003E-4</v>
      </c>
      <c r="L6780" s="3">
        <v>5</v>
      </c>
      <c r="M6780" s="3">
        <v>5</v>
      </c>
      <c r="N6780" s="10">
        <f t="shared" si="735"/>
        <v>1</v>
      </c>
      <c r="O6780" s="35">
        <v>5</v>
      </c>
      <c r="P6780" s="11"/>
      <c r="Q6780" s="37">
        <v>3474.8795100000002</v>
      </c>
      <c r="R6780" s="37">
        <v>695.78171999999995</v>
      </c>
      <c r="S6780" s="18">
        <f t="shared" si="736"/>
        <v>-3.1619111808549705</v>
      </c>
      <c r="T6780" s="18">
        <f t="shared" si="737"/>
        <v>-1.9569355745586894</v>
      </c>
      <c r="U6780" s="18">
        <f t="shared" si="738"/>
        <v>-5.6339508315822187</v>
      </c>
      <c r="V6780" s="30">
        <v>695.77779999999996</v>
      </c>
      <c r="X6780" s="3" t="s">
        <v>47</v>
      </c>
      <c r="Y6780" s="3" t="s">
        <v>47</v>
      </c>
      <c r="AD6780" s="3" t="s">
        <v>47</v>
      </c>
      <c r="AF6780" s="3" t="s">
        <v>48</v>
      </c>
      <c r="AG6780" s="3" t="s">
        <v>52</v>
      </c>
      <c r="AL6780" s="3" t="s">
        <v>52</v>
      </c>
      <c r="AU6780" s="3">
        <v>0</v>
      </c>
      <c r="AV6780" s="3">
        <v>3</v>
      </c>
      <c r="AW6780" s="3">
        <v>2</v>
      </c>
      <c r="AX6780" s="3">
        <v>2</v>
      </c>
      <c r="AY6780" s="3">
        <v>66.67</v>
      </c>
      <c r="AZ6780" s="6" t="str">
        <f t="shared" si="739"/>
        <v>3185.2</v>
      </c>
      <c r="BC6780" s="12" t="s">
        <v>17557</v>
      </c>
      <c r="BJ6780" s="12">
        <f t="shared" si="740"/>
        <v>0</v>
      </c>
      <c r="BK6780" s="12">
        <f t="shared" si="741"/>
        <v>0</v>
      </c>
      <c r="BM6780" s="3" t="s">
        <v>10280</v>
      </c>
      <c r="BR6780" s="3" t="s">
        <v>10280</v>
      </c>
      <c r="BZ6780" s="3" t="s">
        <v>17565</v>
      </c>
      <c r="CQ6780" s="3" t="str">
        <f>CONCATENATE(baseURL!$A$1,baseURL!$B$1,baseURL!$C$1,".",C6780,".",L6780,".pkl&amp;seq=",BC6780,"&amp;varMods=Potassiated-E")</f>
        <v>http://proteomics.broadinstitute.org/millscripts/viewfeed.pl?side=xl&amp;cycle=1&amp;fixedMods=iaaC&amp;file=msdataSM/iPRG2012_nd/cpick_in/iPRG2012_nd.3185.2.5.pkl&amp;seq=LGGLGTVPVGRVeTGVLKPGMVVTFAPAGVTTEVK&amp;varMods=Potassiated-E</v>
      </c>
    </row>
    <row r="6781" spans="1:95" x14ac:dyDescent="0.2">
      <c r="A6781" s="3">
        <v>7598</v>
      </c>
      <c r="B6781" s="2" t="s">
        <v>17566</v>
      </c>
      <c r="C6781" s="2" t="s">
        <v>17567</v>
      </c>
      <c r="D6781" s="3">
        <v>16664</v>
      </c>
      <c r="E6781" s="3">
        <v>16648</v>
      </c>
      <c r="F6781" s="3">
        <v>66889</v>
      </c>
      <c r="G6781" s="3">
        <v>19832</v>
      </c>
      <c r="H6781" s="3">
        <v>59.757199999999997</v>
      </c>
      <c r="I6781" s="30">
        <v>1047.0420999999999</v>
      </c>
      <c r="J6781" s="30">
        <v>1046.5403289999999</v>
      </c>
      <c r="K6781" s="30">
        <v>0.50177000000000005</v>
      </c>
      <c r="L6781" s="3">
        <v>0</v>
      </c>
      <c r="M6781" s="3">
        <v>2</v>
      </c>
      <c r="N6781" s="10">
        <f t="shared" si="735"/>
        <v>1</v>
      </c>
      <c r="O6781" s="35">
        <v>2</v>
      </c>
      <c r="Q6781" s="40">
        <v>2092.07834</v>
      </c>
      <c r="R6781" s="42">
        <v>1046.5428099999999</v>
      </c>
      <c r="S6781" s="18">
        <f t="shared" si="736"/>
        <v>477.08511799911332</v>
      </c>
      <c r="T6781" s="18">
        <f t="shared" si="737"/>
        <v>-2.3706626965301623</v>
      </c>
      <c r="U6781" s="18">
        <f t="shared" si="738"/>
        <v>-2.4939256904399545</v>
      </c>
      <c r="V6781" s="30">
        <v>1046.5401999999999</v>
      </c>
      <c r="W6781" s="3" t="s">
        <v>47</v>
      </c>
      <c r="X6781" s="3" t="s">
        <v>47</v>
      </c>
      <c r="Y6781" s="3" t="s">
        <v>47</v>
      </c>
      <c r="AB6781" s="12" t="s">
        <v>52</v>
      </c>
      <c r="AH6781" s="3" t="s">
        <v>47</v>
      </c>
      <c r="AL6781" s="3" t="s">
        <v>52</v>
      </c>
      <c r="AU6781" s="3">
        <v>0</v>
      </c>
      <c r="AV6781" s="3">
        <v>4</v>
      </c>
      <c r="AW6781" s="3">
        <v>1</v>
      </c>
      <c r="AX6781" s="3">
        <v>4</v>
      </c>
      <c r="AY6781" s="3">
        <v>100</v>
      </c>
      <c r="AZ6781" s="6" t="str">
        <f t="shared" si="739"/>
        <v>3185.3</v>
      </c>
      <c r="BC6781" s="12" t="s">
        <v>17568</v>
      </c>
      <c r="BI6781" s="12" t="s">
        <v>594</v>
      </c>
      <c r="BJ6781" s="12">
        <f t="shared" si="740"/>
        <v>0</v>
      </c>
      <c r="BK6781" s="12">
        <f t="shared" si="741"/>
        <v>1</v>
      </c>
      <c r="BR6781" s="3" t="s">
        <v>594</v>
      </c>
      <c r="CQ6781" s="3" t="str">
        <f>CONCATENATE(baseURL!$A$1,baseURL!$B$1,baseURL!$C$1,".",C6781,".",L6781,".pkl&amp;seq=",BC6781,"&amp;varMods=ReducedCys-C")</f>
        <v>http://proteomics.broadinstitute.org/millscripts/viewfeed.pl?side=xl&amp;cycle=1&amp;fixedMods=iaaC&amp;file=msdataSM/iPRG2012_nd/cpick_in/iPRG2012_nd.3185.3.0.pkl&amp;seq=VLNNcFSYDLVPAPAVLEK&amp;varMods=ReducedCys-C</v>
      </c>
    </row>
    <row r="6782" spans="1:95" x14ac:dyDescent="0.2">
      <c r="A6782" s="3">
        <v>862</v>
      </c>
      <c r="B6782" s="2" t="s">
        <v>17569</v>
      </c>
      <c r="C6782" s="2" t="s">
        <v>17570</v>
      </c>
      <c r="D6782" s="3">
        <v>16665</v>
      </c>
      <c r="E6782" s="3">
        <v>16649</v>
      </c>
      <c r="F6782" s="3">
        <v>66908</v>
      </c>
      <c r="G6782" s="3">
        <v>19834</v>
      </c>
      <c r="H6782" s="3">
        <v>59.773000000000003</v>
      </c>
      <c r="I6782" s="30">
        <v>692.58965000000001</v>
      </c>
      <c r="J6782" s="30">
        <v>692.58651220000002</v>
      </c>
      <c r="K6782" s="30">
        <v>3.14E-3</v>
      </c>
      <c r="L6782" s="3">
        <v>5</v>
      </c>
      <c r="M6782" s="3">
        <v>5</v>
      </c>
      <c r="N6782" s="10">
        <f t="shared" si="735"/>
        <v>1</v>
      </c>
      <c r="O6782" s="35">
        <v>5</v>
      </c>
      <c r="P6782" s="17"/>
      <c r="Q6782" s="40">
        <v>3458.9055699999999</v>
      </c>
      <c r="R6782" s="32">
        <v>692.58693000000005</v>
      </c>
      <c r="S6782" s="18">
        <f t="shared" si="736"/>
        <v>3.9273048365984473</v>
      </c>
      <c r="T6782" s="18">
        <f t="shared" si="737"/>
        <v>-0.60324557386110367</v>
      </c>
      <c r="U6782" s="18">
        <f t="shared" si="738"/>
        <v>-0.76524689835847848</v>
      </c>
      <c r="V6782" s="30">
        <v>692.58640000000003</v>
      </c>
      <c r="W6782" s="3" t="s">
        <v>47</v>
      </c>
      <c r="X6782" s="3" t="s">
        <v>47</v>
      </c>
      <c r="Y6782" s="3" t="s">
        <v>47</v>
      </c>
      <c r="AA6782" s="3" t="s">
        <v>47</v>
      </c>
      <c r="AB6782" s="12" t="s">
        <v>52</v>
      </c>
      <c r="AC6782" s="3" t="s">
        <v>52</v>
      </c>
      <c r="AD6782" s="3" t="s">
        <v>47</v>
      </c>
      <c r="AE6782" s="3" t="s">
        <v>47</v>
      </c>
      <c r="AF6782" s="3" t="s">
        <v>48</v>
      </c>
      <c r="AK6782" s="3" t="s">
        <v>52</v>
      </c>
      <c r="AL6782" s="3" t="s">
        <v>52</v>
      </c>
      <c r="AO6782" s="3" t="s">
        <v>48</v>
      </c>
      <c r="AU6782" s="3">
        <v>0</v>
      </c>
      <c r="AV6782" s="3">
        <v>6</v>
      </c>
      <c r="AW6782" s="3">
        <v>3</v>
      </c>
      <c r="AX6782" s="3">
        <v>4</v>
      </c>
      <c r="AY6782" s="3">
        <v>66.67</v>
      </c>
      <c r="AZ6782" s="6" t="str">
        <f t="shared" si="739"/>
        <v>3186.1</v>
      </c>
      <c r="BC6782" s="12" t="s">
        <v>17562</v>
      </c>
      <c r="BJ6782" s="12">
        <f t="shared" si="740"/>
        <v>0</v>
      </c>
      <c r="BK6782" s="12">
        <f t="shared" si="741"/>
        <v>0</v>
      </c>
      <c r="BM6782" s="3" t="s">
        <v>162</v>
      </c>
      <c r="BR6782" s="3" t="s">
        <v>162</v>
      </c>
      <c r="BW6782" s="3" t="s">
        <v>17571</v>
      </c>
      <c r="BZ6782" s="3" t="s">
        <v>17563</v>
      </c>
      <c r="CQ6782" s="3" t="str">
        <f>CONCATENATE(baseURL!$A$1,baseURL!$B$1,baseURL!$C$1,".",C6782,".",L6782,".pkl&amp;seq=",BC6782,"&amp;varMods=Sodiated-E")</f>
        <v>http://proteomics.broadinstitute.org/millscripts/viewfeed.pl?side=xl&amp;cycle=1&amp;fixedMods=iaaC&amp;file=msdataSM/iPRG2012_nd/cpick_in/iPRG2012_nd.3186.1.5.pkl&amp;seq=LGGLGTVPVGRVETGVLKPGMVVTFAPAGVTTeVK&amp;varMods=Sodiated-E</v>
      </c>
    </row>
    <row r="6783" spans="1:95" x14ac:dyDescent="0.2">
      <c r="A6783" s="3">
        <v>7146</v>
      </c>
      <c r="B6783" s="2" t="s">
        <v>17574</v>
      </c>
      <c r="C6783" s="2" t="s">
        <v>17575</v>
      </c>
      <c r="D6783" s="3">
        <v>16667</v>
      </c>
      <c r="E6783" s="3">
        <v>16651</v>
      </c>
      <c r="F6783" s="3">
        <v>66929</v>
      </c>
      <c r="G6783" s="3">
        <v>19837</v>
      </c>
      <c r="H6783" s="3">
        <v>59.793599999999998</v>
      </c>
      <c r="I6783" s="30">
        <v>640.59324000000004</v>
      </c>
      <c r="J6783" s="30">
        <v>640.59119269999997</v>
      </c>
      <c r="K6783" s="30">
        <v>2.0500000000000002E-3</v>
      </c>
      <c r="L6783" s="3">
        <v>4</v>
      </c>
      <c r="M6783" s="3">
        <v>4</v>
      </c>
      <c r="N6783" s="10">
        <f t="shared" si="735"/>
        <v>1</v>
      </c>
      <c r="O6783" s="35">
        <v>4</v>
      </c>
      <c r="P6783" s="17"/>
      <c r="Q6783" s="40">
        <v>2559.34283</v>
      </c>
      <c r="R6783" s="40">
        <v>640.59115999999995</v>
      </c>
      <c r="S6783" s="18">
        <f t="shared" si="736"/>
        <v>3.2470007861048011</v>
      </c>
      <c r="T6783" s="18">
        <f t="shared" si="737"/>
        <v>5.1046598925527778E-2</v>
      </c>
      <c r="U6783" s="18">
        <f t="shared" si="738"/>
        <v>6.2442322826772305E-2</v>
      </c>
      <c r="V6783" s="30">
        <v>640.59119999999996</v>
      </c>
      <c r="W6783" s="3" t="s">
        <v>47</v>
      </c>
      <c r="X6783" s="3" t="s">
        <v>47</v>
      </c>
      <c r="Y6783" s="3" t="s">
        <v>47</v>
      </c>
      <c r="AA6783" s="3" t="s">
        <v>47</v>
      </c>
      <c r="AB6783" s="12" t="s">
        <v>48</v>
      </c>
      <c r="AC6783" s="3" t="s">
        <v>52</v>
      </c>
      <c r="AE6783" s="3" t="s">
        <v>47</v>
      </c>
      <c r="AF6783" s="3" t="s">
        <v>47</v>
      </c>
      <c r="AG6783" s="3" t="s">
        <v>47</v>
      </c>
      <c r="AI6783" s="3" t="s">
        <v>52</v>
      </c>
      <c r="AO6783" s="3" t="s">
        <v>48</v>
      </c>
      <c r="AP6783" s="3" t="s">
        <v>48</v>
      </c>
      <c r="AU6783" s="3">
        <v>0</v>
      </c>
      <c r="AV6783" s="3">
        <v>7</v>
      </c>
      <c r="AW6783" s="3">
        <v>1</v>
      </c>
      <c r="AX6783" s="3">
        <v>7</v>
      </c>
      <c r="AY6783" s="3">
        <v>100</v>
      </c>
      <c r="AZ6783" s="6" t="str">
        <f t="shared" si="739"/>
        <v>3187.1</v>
      </c>
      <c r="BC6783" s="12" t="s">
        <v>17576</v>
      </c>
      <c r="BJ6783" s="12">
        <f t="shared" si="740"/>
        <v>0</v>
      </c>
      <c r="BK6783" s="12">
        <f t="shared" si="741"/>
        <v>0</v>
      </c>
      <c r="BN6783" s="3" t="s">
        <v>277</v>
      </c>
      <c r="BR6783" s="3" t="s">
        <v>277</v>
      </c>
      <c r="CQ6783" s="3" t="str">
        <f>CONCATENATE(baseURL!$A$1,baseURL!$B$1,baseURL!$C$1,".",C6783,".",L6783,".pkl&amp;seq=",BC6783,"&amp;varMods=Oxidation-M")</f>
        <v>http://proteomics.broadinstitute.org/millscripts/viewfeed.pl?side=xl&amp;cycle=1&amp;fixedMods=iaaC&amp;file=msdataSM/iPRG2012_nd/cpick_in/iPRG2012_nd.3187.1.4.pkl&amp;seq=ALEmEGLTWGAHQFLPLGFGLKK&amp;varMods=Oxidation-M</v>
      </c>
    </row>
    <row r="6784" spans="1:95" x14ac:dyDescent="0.2">
      <c r="A6784" s="3">
        <v>812</v>
      </c>
      <c r="B6784" s="2" t="s">
        <v>17577</v>
      </c>
      <c r="C6784" s="2" t="s">
        <v>17569</v>
      </c>
      <c r="D6784" s="3">
        <v>16668</v>
      </c>
      <c r="E6784" s="3">
        <v>16652</v>
      </c>
      <c r="F6784" s="3">
        <v>66930</v>
      </c>
      <c r="G6784" s="3">
        <v>19838</v>
      </c>
      <c r="H6784" s="3">
        <v>59.799399999999999</v>
      </c>
      <c r="I6784" s="30">
        <v>692.58964000000003</v>
      </c>
      <c r="J6784" s="30">
        <v>692.58651220000002</v>
      </c>
      <c r="K6784" s="30">
        <v>3.13E-3</v>
      </c>
      <c r="L6784" s="3">
        <v>5</v>
      </c>
      <c r="M6784" s="3">
        <v>5</v>
      </c>
      <c r="N6784" s="10">
        <f t="shared" si="735"/>
        <v>1</v>
      </c>
      <c r="O6784" s="35">
        <v>5</v>
      </c>
      <c r="P6784" s="17"/>
      <c r="Q6784" s="40">
        <v>3458.9055699999999</v>
      </c>
      <c r="R6784" s="32">
        <v>692.58693000000005</v>
      </c>
      <c r="S6784" s="18">
        <f t="shared" si="736"/>
        <v>3.9128662159118681</v>
      </c>
      <c r="T6784" s="18">
        <f t="shared" si="737"/>
        <v>-0.60324557386110367</v>
      </c>
      <c r="U6784" s="18">
        <f t="shared" si="738"/>
        <v>-0.76524689835847848</v>
      </c>
      <c r="V6784" s="30">
        <v>692.58640000000003</v>
      </c>
      <c r="W6784" s="3" t="s">
        <v>47</v>
      </c>
      <c r="Y6784" s="3" t="s">
        <v>47</v>
      </c>
      <c r="AA6784" s="3" t="s">
        <v>47</v>
      </c>
      <c r="AC6784" s="3" t="s">
        <v>52</v>
      </c>
      <c r="AD6784" s="3" t="s">
        <v>47</v>
      </c>
      <c r="AE6784" s="3" t="s">
        <v>48</v>
      </c>
      <c r="AF6784" s="3" t="s">
        <v>48</v>
      </c>
      <c r="AL6784" s="3" t="s">
        <v>52</v>
      </c>
      <c r="AO6784" s="3" t="s">
        <v>48</v>
      </c>
      <c r="AU6784" s="3">
        <v>0</v>
      </c>
      <c r="AV6784" s="3">
        <v>4</v>
      </c>
      <c r="AW6784" s="3">
        <v>2</v>
      </c>
      <c r="AX6784" s="3">
        <v>3</v>
      </c>
      <c r="AY6784" s="3">
        <v>75</v>
      </c>
      <c r="AZ6784" s="6" t="str">
        <f t="shared" si="739"/>
        <v>3187.2</v>
      </c>
      <c r="BC6784" s="12" t="s">
        <v>17557</v>
      </c>
      <c r="BJ6784" s="12">
        <f t="shared" si="740"/>
        <v>0</v>
      </c>
      <c r="BK6784" s="12">
        <f t="shared" si="741"/>
        <v>0</v>
      </c>
      <c r="BM6784" s="3" t="s">
        <v>162</v>
      </c>
      <c r="BR6784" s="3" t="s">
        <v>162</v>
      </c>
      <c r="BZ6784" s="3" t="s">
        <v>17565</v>
      </c>
      <c r="CQ6784" s="3" t="str">
        <f>CONCATENATE(baseURL!$A$1,baseURL!$B$1,baseURL!$C$1,".",C6784,".",L6784,".pkl&amp;seq=",BC6784,"&amp;varMods=Sodiated-E")</f>
        <v>http://proteomics.broadinstitute.org/millscripts/viewfeed.pl?side=xl&amp;cycle=1&amp;fixedMods=iaaC&amp;file=msdataSM/iPRG2012_nd/cpick_in/iPRG2012_nd.3187.2.5.pkl&amp;seq=LGGLGTVPVGRVeTGVLKPGMVVTFAPAGVTTEVK&amp;varMods=Sodiated-E</v>
      </c>
    </row>
    <row r="6785" spans="1:95" x14ac:dyDescent="0.2">
      <c r="A6785" s="3">
        <v>7486</v>
      </c>
      <c r="B6785" s="2" t="s">
        <v>17578</v>
      </c>
      <c r="C6785" s="2" t="s">
        <v>17572</v>
      </c>
      <c r="D6785" s="3">
        <v>16669</v>
      </c>
      <c r="E6785" s="3">
        <v>16653</v>
      </c>
      <c r="F6785" s="3">
        <v>66931</v>
      </c>
      <c r="G6785" s="3">
        <v>19839</v>
      </c>
      <c r="H6785" s="3">
        <v>59.805199999999999</v>
      </c>
      <c r="I6785" s="30">
        <v>1046.0151000000001</v>
      </c>
      <c r="J6785" s="30">
        <v>1046.5403289999999</v>
      </c>
      <c r="K6785" s="30">
        <v>-0.52522999999999997</v>
      </c>
      <c r="L6785" s="3">
        <v>0</v>
      </c>
      <c r="M6785" s="3">
        <v>2</v>
      </c>
      <c r="N6785" s="10">
        <f t="shared" si="735"/>
        <v>1</v>
      </c>
      <c r="O6785" s="35">
        <v>2</v>
      </c>
      <c r="Q6785" s="40">
        <v>2092.07834</v>
      </c>
      <c r="R6785" s="42">
        <v>1046.5428099999999</v>
      </c>
      <c r="S6785" s="18">
        <f t="shared" si="736"/>
        <v>-504.24119773929056</v>
      </c>
      <c r="T6785" s="18">
        <f t="shared" si="737"/>
        <v>-2.3706626965301623</v>
      </c>
      <c r="U6785" s="18">
        <f t="shared" si="738"/>
        <v>-2.4939256904399545</v>
      </c>
      <c r="V6785" s="30">
        <v>1046.5401999999999</v>
      </c>
      <c r="W6785" s="3" t="s">
        <v>47</v>
      </c>
      <c r="Z6785" s="3" t="s">
        <v>52</v>
      </c>
      <c r="AA6785" s="3" t="s">
        <v>47</v>
      </c>
      <c r="AB6785" s="12" t="s">
        <v>52</v>
      </c>
      <c r="AG6785" s="3" t="s">
        <v>52</v>
      </c>
      <c r="AH6785" s="3" t="s">
        <v>47</v>
      </c>
      <c r="AL6785" s="3" t="s">
        <v>52</v>
      </c>
      <c r="AO6785" s="3" t="s">
        <v>47</v>
      </c>
      <c r="AU6785" s="3">
        <v>0</v>
      </c>
      <c r="AV6785" s="3">
        <v>4</v>
      </c>
      <c r="AW6785" s="3">
        <v>1</v>
      </c>
      <c r="AX6785" s="3">
        <v>4</v>
      </c>
      <c r="AY6785" s="3">
        <v>100</v>
      </c>
      <c r="AZ6785" s="6" t="str">
        <f t="shared" si="739"/>
        <v>3187.3</v>
      </c>
      <c r="BC6785" s="12" t="s">
        <v>17568</v>
      </c>
      <c r="BI6785" s="12" t="s">
        <v>594</v>
      </c>
      <c r="BJ6785" s="12">
        <f t="shared" si="740"/>
        <v>0</v>
      </c>
      <c r="BK6785" s="12">
        <f t="shared" si="741"/>
        <v>1</v>
      </c>
      <c r="BR6785" s="3" t="s">
        <v>594</v>
      </c>
      <c r="CQ6785" s="3" t="str">
        <f>CONCATENATE(baseURL!$A$1,baseURL!$B$1,baseURL!$C$1,".",C6785,".",L6785,".pkl&amp;seq=",BC6785,"&amp;varMods=ReducedCys-C")</f>
        <v>http://proteomics.broadinstitute.org/millscripts/viewfeed.pl?side=xl&amp;cycle=1&amp;fixedMods=iaaC&amp;file=msdataSM/iPRG2012_nd/cpick_in/iPRG2012_nd.3187.3.0.pkl&amp;seq=VLNNcFSYDLVPAPAVLEK&amp;varMods=ReducedCys-C</v>
      </c>
    </row>
    <row r="6786" spans="1:95" x14ac:dyDescent="0.2">
      <c r="A6786" s="3">
        <v>6703</v>
      </c>
      <c r="B6786" s="2" t="s">
        <v>17579</v>
      </c>
      <c r="C6786" s="2" t="s">
        <v>17580</v>
      </c>
      <c r="D6786" s="3">
        <v>16670</v>
      </c>
      <c r="E6786" s="3">
        <v>16654</v>
      </c>
      <c r="F6786" s="3">
        <v>66950</v>
      </c>
      <c r="G6786" s="3">
        <v>19841</v>
      </c>
      <c r="H6786" s="3">
        <v>59.816600000000001</v>
      </c>
      <c r="I6786" s="30">
        <v>624.33389</v>
      </c>
      <c r="J6786" s="30">
        <v>624.33444280000003</v>
      </c>
      <c r="K6786" s="30">
        <v>-5.5000000000000003E-4</v>
      </c>
      <c r="L6786" s="3">
        <v>4</v>
      </c>
      <c r="M6786" s="3">
        <v>4</v>
      </c>
      <c r="N6786" s="10">
        <f t="shared" ref="N6786:N6849" si="742">IF(AND(M6786&gt;0,L6786&gt;0), IF(M6786=L6786,1,-1), 1)</f>
        <v>1</v>
      </c>
      <c r="O6786" s="35">
        <v>4</v>
      </c>
      <c r="P6786" s="17"/>
      <c r="Q6786" s="40">
        <v>2494.3129100000001</v>
      </c>
      <c r="R6786" s="40">
        <v>624.33367999999996</v>
      </c>
      <c r="S6786" s="18">
        <f t="shared" ref="S6786:S6849" si="743">1000000*(I6786-R6786)/R6786</f>
        <v>0.33635859599667145</v>
      </c>
      <c r="T6786" s="18">
        <f t="shared" ref="T6786:T6849" si="744">1000000*(J6786-R6786)/R6786</f>
        <v>1.2217825571655905</v>
      </c>
      <c r="U6786" s="18">
        <f t="shared" ref="U6786:U6849" si="745">1000000*(V6786-R6786)/R6786</f>
        <v>1.1532294717804816</v>
      </c>
      <c r="V6786" s="30">
        <v>624.33439999999996</v>
      </c>
      <c r="W6786" s="3" t="s">
        <v>47</v>
      </c>
      <c r="X6786" s="3" t="s">
        <v>47</v>
      </c>
      <c r="Y6786" s="3" t="s">
        <v>47</v>
      </c>
      <c r="Z6786" s="3" t="s">
        <v>47</v>
      </c>
      <c r="AA6786" s="3" t="s">
        <v>48</v>
      </c>
      <c r="AB6786" s="12" t="s">
        <v>47</v>
      </c>
      <c r="AC6786" s="3" t="s">
        <v>47</v>
      </c>
      <c r="AD6786" s="3" t="s">
        <v>47</v>
      </c>
      <c r="AE6786" s="3" t="s">
        <v>47</v>
      </c>
      <c r="AF6786" s="3" t="s">
        <v>47</v>
      </c>
      <c r="AG6786" s="3" t="s">
        <v>47</v>
      </c>
      <c r="AI6786" s="3" t="s">
        <v>47</v>
      </c>
      <c r="AJ6786" s="3" t="s">
        <v>47</v>
      </c>
      <c r="AK6786" s="3" t="s">
        <v>47</v>
      </c>
      <c r="AL6786" s="3" t="s">
        <v>47</v>
      </c>
      <c r="AU6786" s="3">
        <v>0</v>
      </c>
      <c r="AV6786" s="3">
        <v>14</v>
      </c>
      <c r="AW6786" s="3">
        <v>1</v>
      </c>
      <c r="AX6786" s="3">
        <v>14</v>
      </c>
      <c r="AY6786" s="3">
        <v>100</v>
      </c>
      <c r="AZ6786" s="6" t="str">
        <f t="shared" ref="AZ6786:AZ6849" si="746">HYPERLINK(CQ6786,C6786)</f>
        <v>3188.1</v>
      </c>
      <c r="BC6786" s="12" t="s">
        <v>17502</v>
      </c>
      <c r="BJ6786" s="12">
        <f t="shared" ref="BJ6786:BJ6849" si="747">LEN(BC6786)-LEN(SUBSTITUTE(BC6786,"C",""))</f>
        <v>0</v>
      </c>
      <c r="BK6786" s="12">
        <f t="shared" ref="BK6786:BK6849" si="748">LEN(BC6786)-LEN(SUBSTITUTE(BC6786,"c",""))</f>
        <v>0</v>
      </c>
      <c r="CQ6786" s="3" t="str">
        <f>CONCATENATE(baseURL!$A$1,baseURL!$B$1,baseURL!$C$1,".",C6786,".",L6786,".pkl&amp;seq=",BC6786)</f>
        <v>http://proteomics.broadinstitute.org/millscripts/viewfeed.pl?side=xl&amp;cycle=1&amp;fixedMods=iaaC&amp;file=msdataSM/iPRG2012_nd/cpick_in/iPRG2012_nd.3188.1.4.pkl&amp;seq=AKTLVWNGPPGVFEFEKFAAGTK</v>
      </c>
    </row>
    <row r="6787" spans="1:95" x14ac:dyDescent="0.2">
      <c r="A6787" s="3">
        <v>1955</v>
      </c>
      <c r="B6787" s="2" t="s">
        <v>17581</v>
      </c>
      <c r="C6787" s="2" t="s">
        <v>17574</v>
      </c>
      <c r="D6787" s="3">
        <v>16671</v>
      </c>
      <c r="E6787" s="3">
        <v>16655</v>
      </c>
      <c r="F6787" s="3">
        <v>66951</v>
      </c>
      <c r="G6787" s="3">
        <v>19842</v>
      </c>
      <c r="H6787" s="3">
        <v>59.820799999999998</v>
      </c>
      <c r="I6787" s="30">
        <v>683.02619000000004</v>
      </c>
      <c r="J6787" s="30">
        <v>683.02571450000005</v>
      </c>
      <c r="K6787" s="30">
        <v>4.8000000000000001E-4</v>
      </c>
      <c r="L6787" s="3">
        <v>3</v>
      </c>
      <c r="M6787" s="3">
        <v>3</v>
      </c>
      <c r="N6787" s="10">
        <f t="shared" si="742"/>
        <v>1</v>
      </c>
      <c r="O6787" s="35">
        <v>3</v>
      </c>
      <c r="P6787" s="17"/>
      <c r="Q6787" s="40">
        <v>2047.0634</v>
      </c>
      <c r="R6787" s="40">
        <v>683.02598</v>
      </c>
      <c r="S6787" s="18">
        <f t="shared" si="743"/>
        <v>0.30745536214923358</v>
      </c>
      <c r="T6787" s="18">
        <f t="shared" si="744"/>
        <v>-0.38871142200909331</v>
      </c>
      <c r="U6787" s="18">
        <f t="shared" si="745"/>
        <v>-0.26353316750892997</v>
      </c>
      <c r="V6787" s="30">
        <v>683.0258</v>
      </c>
      <c r="W6787" s="3" t="s">
        <v>47</v>
      </c>
      <c r="X6787" s="3" t="s">
        <v>47</v>
      </c>
      <c r="Y6787" s="3" t="s">
        <v>47</v>
      </c>
      <c r="Z6787" s="3" t="s">
        <v>47</v>
      </c>
      <c r="AA6787" s="3" t="s">
        <v>47</v>
      </c>
      <c r="AB6787" s="12" t="s">
        <v>47</v>
      </c>
      <c r="AC6787" s="3" t="s">
        <v>47</v>
      </c>
      <c r="AD6787" s="3" t="s">
        <v>47</v>
      </c>
      <c r="AE6787" s="3" t="s">
        <v>47</v>
      </c>
      <c r="AG6787" s="3" t="s">
        <v>47</v>
      </c>
      <c r="AJ6787" s="3" t="s">
        <v>48</v>
      </c>
      <c r="AL6787" s="3" t="s">
        <v>52</v>
      </c>
      <c r="AM6787" s="3" t="s">
        <v>47</v>
      </c>
      <c r="AO6787" s="3" t="s">
        <v>47</v>
      </c>
      <c r="AU6787" s="3">
        <v>0</v>
      </c>
      <c r="AV6787" s="3">
        <v>12</v>
      </c>
      <c r="AW6787" s="3">
        <v>2</v>
      </c>
      <c r="AX6787" s="3">
        <v>11</v>
      </c>
      <c r="AY6787" s="3">
        <v>91.67</v>
      </c>
      <c r="AZ6787" s="6" t="str">
        <f t="shared" si="746"/>
        <v>3188.2</v>
      </c>
      <c r="BC6787" s="12" t="s">
        <v>17582</v>
      </c>
      <c r="BJ6787" s="12">
        <f t="shared" si="747"/>
        <v>0</v>
      </c>
      <c r="BK6787" s="12">
        <f t="shared" si="748"/>
        <v>0</v>
      </c>
      <c r="BO6787" s="3" t="s">
        <v>54</v>
      </c>
      <c r="BP6787" s="3" t="s">
        <v>54</v>
      </c>
      <c r="BR6787" s="3" t="s">
        <v>54</v>
      </c>
      <c r="BX6787" s="3" t="s">
        <v>17334</v>
      </c>
      <c r="CQ6787" s="3" t="str">
        <f>CONCATENATE(baseURL!$A$1,baseURL!$B$1,baseURL!$C$1,".",C6787,".",L6787,".pkl&amp;seq=",BC6787,"&amp;varMods=Deamidated-Q+Deamidated-N")</f>
        <v>http://proteomics.broadinstitute.org/millscripts/viewfeed.pl?side=xl&amp;cycle=1&amp;fixedMods=iaaC&amp;file=msdataSM/iPRG2012_nd/cpick_in/iPRG2012_nd.3188.2.3.pkl&amp;seq=VFDEFKPLVEEPqnLLK&amp;varMods=Deamidated-Q+Deamidated-N</v>
      </c>
    </row>
    <row r="6788" spans="1:95" x14ac:dyDescent="0.2">
      <c r="A6788" s="3">
        <v>863</v>
      </c>
      <c r="B6788" s="2" t="s">
        <v>17583</v>
      </c>
      <c r="C6788" s="2" t="s">
        <v>17577</v>
      </c>
      <c r="D6788" s="3">
        <v>16672</v>
      </c>
      <c r="E6788" s="3">
        <v>16656</v>
      </c>
      <c r="F6788" s="3">
        <v>66952</v>
      </c>
      <c r="G6788" s="3">
        <v>19843</v>
      </c>
      <c r="H6788" s="3">
        <v>59.825000000000003</v>
      </c>
      <c r="I6788" s="30">
        <v>692.58843999999999</v>
      </c>
      <c r="J6788" s="30">
        <v>692.58651220000002</v>
      </c>
      <c r="K6788" s="30">
        <v>1.9300000000000001E-3</v>
      </c>
      <c r="L6788" s="3">
        <v>5</v>
      </c>
      <c r="M6788" s="3">
        <v>5</v>
      </c>
      <c r="N6788" s="10">
        <f t="shared" si="742"/>
        <v>1</v>
      </c>
      <c r="O6788" s="35">
        <v>5</v>
      </c>
      <c r="P6788" s="17"/>
      <c r="Q6788" s="40">
        <v>3458.9055699999999</v>
      </c>
      <c r="R6788" s="32">
        <v>692.58693000000005</v>
      </c>
      <c r="S6788" s="18">
        <f t="shared" si="743"/>
        <v>2.180231729090357</v>
      </c>
      <c r="T6788" s="18">
        <f t="shared" si="744"/>
        <v>-0.60324557386110367</v>
      </c>
      <c r="U6788" s="18">
        <f t="shared" si="745"/>
        <v>-0.76524689835847848</v>
      </c>
      <c r="V6788" s="30">
        <v>692.58640000000003</v>
      </c>
      <c r="W6788" s="3" t="s">
        <v>47</v>
      </c>
      <c r="X6788" s="3" t="s">
        <v>47</v>
      </c>
      <c r="Y6788" s="3" t="s">
        <v>47</v>
      </c>
      <c r="AA6788" s="3" t="s">
        <v>47</v>
      </c>
      <c r="AB6788" s="12" t="s">
        <v>52</v>
      </c>
      <c r="AC6788" s="3" t="s">
        <v>52</v>
      </c>
      <c r="AD6788" s="3" t="s">
        <v>47</v>
      </c>
      <c r="AE6788" s="3" t="s">
        <v>47</v>
      </c>
      <c r="AF6788" s="3" t="s">
        <v>48</v>
      </c>
      <c r="AK6788" s="3" t="s">
        <v>52</v>
      </c>
      <c r="AO6788" s="3" t="s">
        <v>48</v>
      </c>
      <c r="AU6788" s="3">
        <v>0</v>
      </c>
      <c r="AV6788" s="3">
        <v>6</v>
      </c>
      <c r="AW6788" s="3">
        <v>2</v>
      </c>
      <c r="AX6788" s="3">
        <v>5</v>
      </c>
      <c r="AY6788" s="3">
        <v>83.33</v>
      </c>
      <c r="AZ6788" s="6" t="str">
        <f t="shared" si="746"/>
        <v>3188.3</v>
      </c>
      <c r="BC6788" s="12" t="s">
        <v>17562</v>
      </c>
      <c r="BJ6788" s="12">
        <f t="shared" si="747"/>
        <v>0</v>
      </c>
      <c r="BK6788" s="12">
        <f t="shared" si="748"/>
        <v>0</v>
      </c>
      <c r="BM6788" s="3" t="s">
        <v>162</v>
      </c>
      <c r="BR6788" s="3" t="s">
        <v>162</v>
      </c>
      <c r="BZ6788" s="3" t="s">
        <v>17563</v>
      </c>
      <c r="CQ6788" s="3" t="str">
        <f>CONCATENATE(baseURL!$A$1,baseURL!$B$1,baseURL!$C$1,".",C6788,".",L6788,".pkl&amp;seq=",BC6788,"&amp;varMods=Sodiated-E")</f>
        <v>http://proteomics.broadinstitute.org/millscripts/viewfeed.pl?side=xl&amp;cycle=1&amp;fixedMods=iaaC&amp;file=msdataSM/iPRG2012_nd/cpick_in/iPRG2012_nd.3188.3.5.pkl&amp;seq=LGGLGTVPVGRVETGVLKPGMVVTFAPAGVTTeVK&amp;varMods=Sodiated-E</v>
      </c>
    </row>
    <row r="6789" spans="1:95" x14ac:dyDescent="0.2">
      <c r="A6789" s="3">
        <v>1489</v>
      </c>
      <c r="B6789" s="2" t="s">
        <v>17584</v>
      </c>
      <c r="C6789" s="2" t="s">
        <v>17578</v>
      </c>
      <c r="D6789" s="3">
        <v>16673</v>
      </c>
      <c r="E6789" s="3">
        <v>16657</v>
      </c>
      <c r="F6789" s="3">
        <v>66953</v>
      </c>
      <c r="G6789" s="3">
        <v>19844</v>
      </c>
      <c r="H6789" s="3">
        <v>59.829099999999997</v>
      </c>
      <c r="I6789" s="30">
        <v>832.44406000000004</v>
      </c>
      <c r="J6789" s="30">
        <v>832.10903989999997</v>
      </c>
      <c r="K6789" s="30">
        <v>0.33501999999999998</v>
      </c>
      <c r="L6789" s="3">
        <v>3</v>
      </c>
      <c r="M6789" s="3">
        <v>3</v>
      </c>
      <c r="N6789" s="10">
        <f t="shared" si="742"/>
        <v>1</v>
      </c>
      <c r="O6789" s="35">
        <v>3</v>
      </c>
      <c r="P6789" s="17"/>
      <c r="Q6789" s="40">
        <v>2494.3129100000001</v>
      </c>
      <c r="R6789" s="40">
        <v>832.10915</v>
      </c>
      <c r="S6789" s="18">
        <f t="shared" si="743"/>
        <v>402.48325595270308</v>
      </c>
      <c r="T6789" s="18">
        <f t="shared" si="744"/>
        <v>-0.13231437249425593</v>
      </c>
      <c r="U6789" s="18">
        <f t="shared" si="745"/>
        <v>-6.0088270856592518E-2</v>
      </c>
      <c r="V6789" s="30">
        <v>832.10910000000001</v>
      </c>
      <c r="X6789" s="3" t="s">
        <v>47</v>
      </c>
      <c r="Y6789" s="3" t="s">
        <v>47</v>
      </c>
      <c r="Z6789" s="3" t="s">
        <v>52</v>
      </c>
      <c r="AA6789" s="3" t="s">
        <v>47</v>
      </c>
      <c r="AC6789" s="3" t="s">
        <v>52</v>
      </c>
      <c r="AG6789" s="3" t="s">
        <v>47</v>
      </c>
      <c r="AU6789" s="3">
        <v>0</v>
      </c>
      <c r="AV6789" s="3">
        <v>4</v>
      </c>
      <c r="AW6789" s="3">
        <v>1</v>
      </c>
      <c r="AX6789" s="3">
        <v>4</v>
      </c>
      <c r="AY6789" s="3">
        <v>100</v>
      </c>
      <c r="AZ6789" s="6" t="str">
        <f t="shared" si="746"/>
        <v>3188.4</v>
      </c>
      <c r="BC6789" s="12" t="s">
        <v>17502</v>
      </c>
      <c r="BJ6789" s="12">
        <f t="shared" si="747"/>
        <v>0</v>
      </c>
      <c r="BK6789" s="12">
        <f t="shared" si="748"/>
        <v>0</v>
      </c>
      <c r="CQ6789" s="3" t="str">
        <f>CONCATENATE(baseURL!$A$1,baseURL!$B$1,baseURL!$C$1,".",C6789,".",L6789,".pkl&amp;seq=",BC6789)</f>
        <v>http://proteomics.broadinstitute.org/millscripts/viewfeed.pl?side=xl&amp;cycle=1&amp;fixedMods=iaaC&amp;file=msdataSM/iPRG2012_nd/cpick_in/iPRG2012_nd.3188.4.3.pkl&amp;seq=AKTLVWNGPPGVFEFEKFAAGTK</v>
      </c>
    </row>
    <row r="6790" spans="1:95" x14ac:dyDescent="0.2">
      <c r="A6790" s="3">
        <v>6816</v>
      </c>
      <c r="B6790" s="2" t="s">
        <v>17585</v>
      </c>
      <c r="C6790" s="2" t="s">
        <v>17586</v>
      </c>
      <c r="D6790" s="3">
        <v>16674</v>
      </c>
      <c r="E6790" s="3">
        <v>16658</v>
      </c>
      <c r="F6790" s="3">
        <v>66971</v>
      </c>
      <c r="G6790" s="3">
        <v>19846</v>
      </c>
      <c r="H6790" s="3">
        <v>59.840400000000002</v>
      </c>
      <c r="I6790" s="30">
        <v>688.19420000000002</v>
      </c>
      <c r="J6790" s="30">
        <v>688.19055030000004</v>
      </c>
      <c r="K6790" s="30">
        <v>3.65E-3</v>
      </c>
      <c r="L6790" s="3">
        <v>5</v>
      </c>
      <c r="M6790" s="3">
        <v>5</v>
      </c>
      <c r="N6790" s="10">
        <f t="shared" si="742"/>
        <v>1</v>
      </c>
      <c r="O6790" s="35">
        <v>5</v>
      </c>
      <c r="P6790" s="17"/>
      <c r="Q6790" s="40">
        <v>3436.92362</v>
      </c>
      <c r="R6790" s="40">
        <v>688.19055000000003</v>
      </c>
      <c r="S6790" s="18">
        <f t="shared" si="743"/>
        <v>5.303763616041036</v>
      </c>
      <c r="T6790" s="18">
        <f t="shared" si="744"/>
        <v>4.3592579208077845E-4</v>
      </c>
      <c r="U6790" s="18">
        <f t="shared" si="745"/>
        <v>-0.21796288844133904</v>
      </c>
      <c r="V6790" s="30">
        <v>688.19039999999995</v>
      </c>
      <c r="W6790" s="3" t="s">
        <v>47</v>
      </c>
      <c r="X6790" s="3" t="s">
        <v>47</v>
      </c>
      <c r="Y6790" s="3" t="s">
        <v>47</v>
      </c>
      <c r="Z6790" s="3" t="s">
        <v>47</v>
      </c>
      <c r="AA6790" s="3" t="s">
        <v>48</v>
      </c>
      <c r="AB6790" s="12" t="s">
        <v>47</v>
      </c>
      <c r="AC6790" s="3" t="s">
        <v>47</v>
      </c>
      <c r="AD6790" s="3" t="s">
        <v>47</v>
      </c>
      <c r="AE6790" s="3" t="s">
        <v>47</v>
      </c>
      <c r="AF6790" s="3" t="s">
        <v>48</v>
      </c>
      <c r="AG6790" s="3" t="s">
        <v>48</v>
      </c>
      <c r="AJ6790" s="3" t="s">
        <v>47</v>
      </c>
      <c r="AK6790" s="3" t="s">
        <v>47</v>
      </c>
      <c r="AL6790" s="3" t="s">
        <v>48</v>
      </c>
      <c r="AU6790" s="3">
        <v>0</v>
      </c>
      <c r="AV6790" s="3">
        <v>10</v>
      </c>
      <c r="AW6790" s="3">
        <v>1</v>
      </c>
      <c r="AX6790" s="3">
        <v>10</v>
      </c>
      <c r="AY6790" s="3">
        <v>100</v>
      </c>
      <c r="AZ6790" s="6" t="str">
        <f t="shared" si="746"/>
        <v>3189.1</v>
      </c>
      <c r="BC6790" s="12" t="s">
        <v>17546</v>
      </c>
      <c r="BJ6790" s="12">
        <f t="shared" si="747"/>
        <v>0</v>
      </c>
      <c r="BK6790" s="12">
        <f t="shared" si="748"/>
        <v>0</v>
      </c>
      <c r="CQ6790" s="3" t="str">
        <f>CONCATENATE(baseURL!$A$1,baseURL!$B$1,baseURL!$C$1,".",C6790,".",L6790,".pkl&amp;seq=",BC6790)</f>
        <v>http://proteomics.broadinstitute.org/millscripts/viewfeed.pl?side=xl&amp;cycle=1&amp;fixedMods=iaaC&amp;file=msdataSM/iPRG2012_nd/cpick_in/iPRG2012_nd.3189.1.5.pkl&amp;seq=LGGLGTVPVGRVETGVLKPGMVVTFAPAGVTTEVK</v>
      </c>
    </row>
    <row r="6791" spans="1:95" x14ac:dyDescent="0.2">
      <c r="A6791" s="3">
        <v>814</v>
      </c>
      <c r="B6791" s="2" t="s">
        <v>17587</v>
      </c>
      <c r="C6791" s="2" t="s">
        <v>17579</v>
      </c>
      <c r="D6791" s="3">
        <v>16675</v>
      </c>
      <c r="E6791" s="3">
        <v>16659</v>
      </c>
      <c r="F6791" s="3">
        <v>66972</v>
      </c>
      <c r="G6791" s="3">
        <v>19847</v>
      </c>
      <c r="H6791" s="3">
        <v>59.8446</v>
      </c>
      <c r="I6791" s="30">
        <v>692.58898999999997</v>
      </c>
      <c r="J6791" s="30">
        <v>692.58651220000002</v>
      </c>
      <c r="K6791" s="30">
        <v>2.48E-3</v>
      </c>
      <c r="L6791" s="3">
        <v>5</v>
      </c>
      <c r="M6791" s="3">
        <v>5</v>
      </c>
      <c r="N6791" s="10">
        <f t="shared" si="742"/>
        <v>1</v>
      </c>
      <c r="O6791" s="35">
        <v>5</v>
      </c>
      <c r="P6791" s="17"/>
      <c r="Q6791" s="40">
        <v>3458.9055699999999</v>
      </c>
      <c r="R6791" s="32">
        <v>692.58693000000005</v>
      </c>
      <c r="S6791" s="18">
        <f t="shared" si="743"/>
        <v>2.974355868821994</v>
      </c>
      <c r="T6791" s="18">
        <f t="shared" si="744"/>
        <v>-0.60324557386110367</v>
      </c>
      <c r="U6791" s="18">
        <f t="shared" si="745"/>
        <v>-0.76524689835847848</v>
      </c>
      <c r="V6791" s="30">
        <v>692.58640000000003</v>
      </c>
      <c r="W6791" s="3" t="s">
        <v>47</v>
      </c>
      <c r="Y6791" s="3" t="s">
        <v>47</v>
      </c>
      <c r="AA6791" s="3" t="s">
        <v>47</v>
      </c>
      <c r="AE6791" s="3" t="s">
        <v>48</v>
      </c>
      <c r="AF6791" s="3" t="s">
        <v>48</v>
      </c>
      <c r="AO6791" s="3" t="s">
        <v>48</v>
      </c>
      <c r="AU6791" s="3">
        <v>0</v>
      </c>
      <c r="AV6791" s="3">
        <v>3</v>
      </c>
      <c r="AW6791" s="3">
        <v>2</v>
      </c>
      <c r="AX6791" s="3">
        <v>2</v>
      </c>
      <c r="AY6791" s="3">
        <v>66.67</v>
      </c>
      <c r="AZ6791" s="6" t="str">
        <f t="shared" si="746"/>
        <v>3189.2</v>
      </c>
      <c r="BC6791" s="12" t="s">
        <v>17562</v>
      </c>
      <c r="BJ6791" s="12">
        <f t="shared" si="747"/>
        <v>0</v>
      </c>
      <c r="BK6791" s="12">
        <f t="shared" si="748"/>
        <v>0</v>
      </c>
      <c r="BM6791" s="3" t="s">
        <v>162</v>
      </c>
      <c r="BR6791" s="3" t="s">
        <v>162</v>
      </c>
      <c r="BS6791" s="3" t="s">
        <v>17571</v>
      </c>
      <c r="CQ6791" s="3" t="str">
        <f>CONCATENATE(baseURL!$A$1,baseURL!$B$1,baseURL!$C$1,".",C6791,".",L6791,".pkl&amp;seq=",BC6791,"&amp;varMods=Sodiated-E")</f>
        <v>http://proteomics.broadinstitute.org/millscripts/viewfeed.pl?side=xl&amp;cycle=1&amp;fixedMods=iaaC&amp;file=msdataSM/iPRG2012_nd/cpick_in/iPRG2012_nd.3189.2.5.pkl&amp;seq=LGGLGTVPVGRVETGVLKPGMVVTFAPAGVTTeVK&amp;varMods=Sodiated-E</v>
      </c>
    </row>
    <row r="6792" spans="1:95" x14ac:dyDescent="0.2">
      <c r="A6792" s="3">
        <v>6704</v>
      </c>
      <c r="B6792" s="2" t="s">
        <v>17588</v>
      </c>
      <c r="C6792" s="2" t="s">
        <v>17581</v>
      </c>
      <c r="D6792" s="3">
        <v>16676</v>
      </c>
      <c r="E6792" s="3">
        <v>16660</v>
      </c>
      <c r="F6792" s="3">
        <v>66973</v>
      </c>
      <c r="G6792" s="3">
        <v>19848</v>
      </c>
      <c r="H6792" s="3">
        <v>59.848700000000001</v>
      </c>
      <c r="I6792" s="30">
        <v>822.06964000000005</v>
      </c>
      <c r="J6792" s="30">
        <v>822.07058949999998</v>
      </c>
      <c r="K6792" s="30">
        <v>-9.5E-4</v>
      </c>
      <c r="L6792" s="3">
        <v>3</v>
      </c>
      <c r="M6792" s="3">
        <v>3</v>
      </c>
      <c r="N6792" s="10">
        <f t="shared" si="742"/>
        <v>1</v>
      </c>
      <c r="O6792" s="35">
        <v>3</v>
      </c>
      <c r="P6792" s="17"/>
      <c r="Q6792" s="40">
        <v>2464.1952200000001</v>
      </c>
      <c r="R6792" s="40">
        <v>822.06992000000002</v>
      </c>
      <c r="S6792" s="18">
        <f t="shared" si="743"/>
        <v>-0.34060363134949517</v>
      </c>
      <c r="T6792" s="18">
        <f t="shared" si="744"/>
        <v>0.81440761140869156</v>
      </c>
      <c r="U6792" s="18">
        <f t="shared" si="745"/>
        <v>0.70553609358869329</v>
      </c>
      <c r="V6792" s="30">
        <v>822.07050000000004</v>
      </c>
      <c r="W6792" s="3" t="s">
        <v>47</v>
      </c>
      <c r="X6792" s="3" t="s">
        <v>47</v>
      </c>
      <c r="Y6792" s="3" t="s">
        <v>47</v>
      </c>
      <c r="Z6792" s="3" t="s">
        <v>47</v>
      </c>
      <c r="AA6792" s="3" t="s">
        <v>48</v>
      </c>
      <c r="AB6792" s="12" t="s">
        <v>47</v>
      </c>
      <c r="AC6792" s="3" t="s">
        <v>47</v>
      </c>
      <c r="AD6792" s="3" t="s">
        <v>47</v>
      </c>
      <c r="AE6792" s="3" t="s">
        <v>47</v>
      </c>
      <c r="AF6792" s="3" t="s">
        <v>47</v>
      </c>
      <c r="AG6792" s="3" t="s">
        <v>47</v>
      </c>
      <c r="AI6792" s="3" t="s">
        <v>47</v>
      </c>
      <c r="AJ6792" s="3" t="s">
        <v>47</v>
      </c>
      <c r="AK6792" s="3" t="s">
        <v>47</v>
      </c>
      <c r="AL6792" s="3" t="s">
        <v>47</v>
      </c>
      <c r="AU6792" s="3">
        <v>0</v>
      </c>
      <c r="AV6792" s="3">
        <v>14</v>
      </c>
      <c r="AW6792" s="3">
        <v>1</v>
      </c>
      <c r="AX6792" s="3">
        <v>14</v>
      </c>
      <c r="AY6792" s="3">
        <v>100</v>
      </c>
      <c r="AZ6792" s="6" t="str">
        <f t="shared" si="746"/>
        <v>3189.3</v>
      </c>
      <c r="BC6792" s="12" t="s">
        <v>17589</v>
      </c>
      <c r="BJ6792" s="12">
        <f t="shared" si="747"/>
        <v>0</v>
      </c>
      <c r="BK6792" s="12">
        <f t="shared" si="748"/>
        <v>0</v>
      </c>
      <c r="CQ6792" s="3" t="str">
        <f>CONCATENATE(baseURL!$A$1,baseURL!$B$1,baseURL!$C$1,".",C6792,".",L6792,".pkl&amp;seq=",BC6792)</f>
        <v>http://proteomics.broadinstitute.org/millscripts/viewfeed.pl?side=xl&amp;cycle=1&amp;fixedMods=iaaC&amp;file=msdataSM/iPRG2012_nd/cpick_in/iPRG2012_nd.3189.3.3.pkl&amp;seq=MLLYKDLFSNDELLSDAYDAK</v>
      </c>
    </row>
    <row r="6793" spans="1:95" x14ac:dyDescent="0.2">
      <c r="A6793" s="3">
        <v>5754</v>
      </c>
      <c r="B6793" s="2" t="s">
        <v>17590</v>
      </c>
      <c r="C6793" s="2" t="s">
        <v>17591</v>
      </c>
      <c r="D6793" s="3">
        <v>16678</v>
      </c>
      <c r="E6793" s="3">
        <v>16662</v>
      </c>
      <c r="F6793" s="3">
        <v>66992</v>
      </c>
      <c r="G6793" s="3">
        <v>19851</v>
      </c>
      <c r="H6793" s="3">
        <v>59.865099999999998</v>
      </c>
      <c r="I6793" s="30">
        <v>576.35094000000004</v>
      </c>
      <c r="J6793" s="30">
        <v>576.34937769999999</v>
      </c>
      <c r="K6793" s="30">
        <v>1.56E-3</v>
      </c>
      <c r="L6793" s="3">
        <v>4</v>
      </c>
      <c r="M6793" s="3">
        <v>4</v>
      </c>
      <c r="N6793" s="10">
        <f t="shared" si="742"/>
        <v>1</v>
      </c>
      <c r="O6793" s="35">
        <v>4</v>
      </c>
      <c r="P6793" s="17"/>
      <c r="Q6793" s="40">
        <v>2302.3744499999998</v>
      </c>
      <c r="R6793" s="40">
        <v>576.34906999999998</v>
      </c>
      <c r="S6793" s="18">
        <f t="shared" si="743"/>
        <v>3.244561494744064</v>
      </c>
      <c r="T6793" s="18">
        <f t="shared" si="744"/>
        <v>0.53387784595118959</v>
      </c>
      <c r="U6793" s="18">
        <f t="shared" si="745"/>
        <v>0.22555775098733494</v>
      </c>
      <c r="V6793" s="30">
        <v>576.3492</v>
      </c>
      <c r="W6793" s="3" t="s">
        <v>47</v>
      </c>
      <c r="X6793" s="3" t="s">
        <v>47</v>
      </c>
      <c r="Y6793" s="3" t="s">
        <v>47</v>
      </c>
      <c r="Z6793" s="3" t="s">
        <v>47</v>
      </c>
      <c r="AA6793" s="3" t="s">
        <v>48</v>
      </c>
      <c r="AB6793" s="12" t="s">
        <v>47</v>
      </c>
      <c r="AC6793" s="3" t="s">
        <v>47</v>
      </c>
      <c r="AD6793" s="3" t="s">
        <v>47</v>
      </c>
      <c r="AE6793" s="3" t="s">
        <v>47</v>
      </c>
      <c r="AF6793" s="3" t="s">
        <v>47</v>
      </c>
      <c r="AG6793" s="3" t="s">
        <v>47</v>
      </c>
      <c r="AI6793" s="3" t="s">
        <v>47</v>
      </c>
      <c r="AJ6793" s="3" t="s">
        <v>47</v>
      </c>
      <c r="AK6793" s="3" t="s">
        <v>47</v>
      </c>
      <c r="AL6793" s="3" t="s">
        <v>47</v>
      </c>
      <c r="AM6793" s="3" t="s">
        <v>47</v>
      </c>
      <c r="AN6793" s="3" t="s">
        <v>47</v>
      </c>
      <c r="AU6793" s="3">
        <v>0</v>
      </c>
      <c r="AV6793" s="3">
        <v>16</v>
      </c>
      <c r="AW6793" s="3">
        <v>1</v>
      </c>
      <c r="AX6793" s="3">
        <v>16</v>
      </c>
      <c r="AY6793" s="3">
        <v>100</v>
      </c>
      <c r="AZ6793" s="6" t="str">
        <f t="shared" si="746"/>
        <v>3190.1</v>
      </c>
      <c r="BC6793" s="12" t="s">
        <v>17510</v>
      </c>
      <c r="BJ6793" s="12">
        <f t="shared" si="747"/>
        <v>0</v>
      </c>
      <c r="BK6793" s="12">
        <f t="shared" si="748"/>
        <v>0</v>
      </c>
      <c r="CQ6793" s="3" t="str">
        <f>CONCATENATE(baseURL!$A$1,baseURL!$B$1,baseURL!$C$1,".",C6793,".",L6793,".pkl&amp;seq=",BC6793)</f>
        <v>http://proteomics.broadinstitute.org/millscripts/viewfeed.pl?side=xl&amp;cycle=1&amp;fixedMods=iaaC&amp;file=msdataSM/iPRG2012_nd/cpick_in/iPRG2012_nd.3190.1.4.pkl&amp;seq=GDLGLELPAPEVLAVQKKLLAK</v>
      </c>
    </row>
    <row r="6794" spans="1:95" x14ac:dyDescent="0.2">
      <c r="A6794" s="3">
        <v>7650</v>
      </c>
      <c r="B6794" s="2" t="s">
        <v>17592</v>
      </c>
      <c r="C6794" s="2" t="s">
        <v>17585</v>
      </c>
      <c r="D6794" s="3">
        <v>16679</v>
      </c>
      <c r="E6794" s="3">
        <v>16663</v>
      </c>
      <c r="F6794" s="3">
        <v>66993</v>
      </c>
      <c r="G6794" s="3">
        <v>19852</v>
      </c>
      <c r="H6794" s="3">
        <v>59.870899999999999</v>
      </c>
      <c r="I6794" s="30">
        <v>652.83168000000001</v>
      </c>
      <c r="J6794" s="30">
        <v>652.82830349999995</v>
      </c>
      <c r="K6794" s="30">
        <v>3.3800000000000002E-3</v>
      </c>
      <c r="L6794" s="3">
        <v>4</v>
      </c>
      <c r="M6794" s="3">
        <v>4</v>
      </c>
      <c r="N6794" s="10">
        <f t="shared" si="742"/>
        <v>1</v>
      </c>
      <c r="O6794" s="35">
        <v>4</v>
      </c>
      <c r="Q6794" s="40">
        <v>2608.2898100000002</v>
      </c>
      <c r="R6794" s="40">
        <v>652.82790999999997</v>
      </c>
      <c r="S6794" s="18">
        <f t="shared" si="743"/>
        <v>5.7748756483639916</v>
      </c>
      <c r="T6794" s="18">
        <f t="shared" si="744"/>
        <v>0.60276221948422237</v>
      </c>
      <c r="U6794" s="18">
        <f t="shared" si="745"/>
        <v>0.44422120381407754</v>
      </c>
      <c r="V6794" s="30">
        <v>652.82820000000004</v>
      </c>
      <c r="W6794" s="3" t="s">
        <v>47</v>
      </c>
      <c r="X6794" s="3" t="s">
        <v>47</v>
      </c>
      <c r="Y6794" s="3" t="s">
        <v>47</v>
      </c>
      <c r="AB6794" s="12" t="s">
        <v>52</v>
      </c>
      <c r="AC6794" s="3" t="s">
        <v>52</v>
      </c>
      <c r="AD6794" s="3" t="s">
        <v>47</v>
      </c>
      <c r="AK6794" s="3" t="s">
        <v>47</v>
      </c>
      <c r="AL6794" s="3" t="s">
        <v>52</v>
      </c>
      <c r="AU6794" s="3">
        <v>0</v>
      </c>
      <c r="AV6794" s="3">
        <v>5</v>
      </c>
      <c r="AW6794" s="3">
        <v>2</v>
      </c>
      <c r="AX6794" s="3">
        <v>4</v>
      </c>
      <c r="AY6794" s="3">
        <v>80</v>
      </c>
      <c r="AZ6794" s="6" t="str">
        <f t="shared" si="746"/>
        <v>3190.2</v>
      </c>
      <c r="BC6794" s="12" t="s">
        <v>17521</v>
      </c>
      <c r="BI6794" s="12" t="s">
        <v>594</v>
      </c>
      <c r="BJ6794" s="12">
        <f t="shared" si="747"/>
        <v>0</v>
      </c>
      <c r="BK6794" s="12">
        <f t="shared" si="748"/>
        <v>1</v>
      </c>
      <c r="BR6794" s="3" t="s">
        <v>594</v>
      </c>
      <c r="BZ6794" s="3" t="s">
        <v>14552</v>
      </c>
      <c r="CQ6794" s="3" t="str">
        <f>CONCATENATE(baseURL!$A$1,baseURL!$B$1,baseURL!$C$1,".",C6794,".",L6794,".pkl&amp;seq=",BC6794,"&amp;varMods=ReducedCys-C")</f>
        <v>http://proteomics.broadinstitute.org/millscripts/viewfeed.pl?side=xl&amp;cycle=1&amp;fixedMods=iaaC&amp;file=msdataSM/iPRG2012_nd/cpick_in/iPRG2012_nd.3190.2.4.pkl&amp;seq=LMSFPEALADcNKALEKDPNFVR&amp;varMods=ReducedCys-C</v>
      </c>
    </row>
    <row r="6795" spans="1:95" x14ac:dyDescent="0.2">
      <c r="A6795" s="3">
        <v>5772</v>
      </c>
      <c r="B6795" s="2" t="s">
        <v>17593</v>
      </c>
      <c r="C6795" s="2" t="s">
        <v>17587</v>
      </c>
      <c r="D6795" s="3">
        <v>16680</v>
      </c>
      <c r="E6795" s="3">
        <v>16664</v>
      </c>
      <c r="F6795" s="3">
        <v>66994</v>
      </c>
      <c r="G6795" s="3">
        <v>19853</v>
      </c>
      <c r="H6795" s="3">
        <v>59.876800000000003</v>
      </c>
      <c r="I6795" s="30">
        <v>870.76804000000004</v>
      </c>
      <c r="J6795" s="30">
        <v>870.76322679999998</v>
      </c>
      <c r="K6795" s="30">
        <v>4.81E-3</v>
      </c>
      <c r="L6795" s="3">
        <v>3</v>
      </c>
      <c r="M6795" s="3">
        <v>3</v>
      </c>
      <c r="N6795" s="10">
        <f t="shared" si="742"/>
        <v>1</v>
      </c>
      <c r="O6795" s="35">
        <v>3</v>
      </c>
      <c r="P6795" s="17"/>
      <c r="Q6795" s="40">
        <v>2610.2789699999998</v>
      </c>
      <c r="R6795" s="40">
        <v>870.76450999999997</v>
      </c>
      <c r="S6795" s="18">
        <f t="shared" si="743"/>
        <v>4.0539089036470575</v>
      </c>
      <c r="T6795" s="18">
        <f t="shared" si="744"/>
        <v>-1.4736475651596523</v>
      </c>
      <c r="U6795" s="18">
        <f t="shared" si="745"/>
        <v>-1.6192667291463041</v>
      </c>
      <c r="V6795" s="30">
        <v>870.76310000000001</v>
      </c>
      <c r="W6795" s="3" t="s">
        <v>47</v>
      </c>
      <c r="X6795" s="3" t="s">
        <v>47</v>
      </c>
      <c r="Y6795" s="3" t="s">
        <v>47</v>
      </c>
      <c r="Z6795" s="3" t="s">
        <v>47</v>
      </c>
      <c r="AA6795" s="3" t="s">
        <v>48</v>
      </c>
      <c r="AB6795" s="12" t="s">
        <v>47</v>
      </c>
      <c r="AC6795" s="3" t="s">
        <v>47</v>
      </c>
      <c r="AD6795" s="3" t="s">
        <v>47</v>
      </c>
      <c r="AE6795" s="3" t="s">
        <v>47</v>
      </c>
      <c r="AF6795" s="3" t="s">
        <v>47</v>
      </c>
      <c r="AG6795" s="3" t="s">
        <v>47</v>
      </c>
      <c r="AI6795" s="3" t="s">
        <v>47</v>
      </c>
      <c r="AJ6795" s="3" t="s">
        <v>47</v>
      </c>
      <c r="AK6795" s="3" t="s">
        <v>47</v>
      </c>
      <c r="AL6795" s="3" t="s">
        <v>47</v>
      </c>
      <c r="AM6795" s="3" t="s">
        <v>47</v>
      </c>
      <c r="AN6795" s="3" t="s">
        <v>47</v>
      </c>
      <c r="AO6795" s="3" t="s">
        <v>52</v>
      </c>
      <c r="AU6795" s="3">
        <v>0</v>
      </c>
      <c r="AV6795" s="3">
        <v>16</v>
      </c>
      <c r="AW6795" s="3">
        <v>1</v>
      </c>
      <c r="AX6795" s="3">
        <v>16</v>
      </c>
      <c r="AY6795" s="3">
        <v>100</v>
      </c>
      <c r="AZ6795" s="6" t="str">
        <f t="shared" si="746"/>
        <v>3190.3</v>
      </c>
      <c r="BC6795" s="12" t="s">
        <v>17594</v>
      </c>
      <c r="BJ6795" s="12">
        <f t="shared" si="747"/>
        <v>0</v>
      </c>
      <c r="BK6795" s="12">
        <f t="shared" si="748"/>
        <v>0</v>
      </c>
      <c r="CQ6795" s="3" t="str">
        <f>CONCATENATE(baseURL!$A$1,baseURL!$B$1,baseURL!$C$1,".",C6795,".",L6795,".pkl&amp;seq=",BC6795)</f>
        <v>http://proteomics.broadinstitute.org/millscripts/viewfeed.pl?side=xl&amp;cycle=1&amp;fixedMods=iaaC&amp;file=msdataSM/iPRG2012_nd/cpick_in/iPRG2012_nd.3190.3.3.pkl&amp;seq=MKLGEGVNVEQVEGLMSLEQYEK</v>
      </c>
    </row>
    <row r="6796" spans="1:95" x14ac:dyDescent="0.2">
      <c r="A6796" s="3">
        <v>7310</v>
      </c>
      <c r="B6796" s="2" t="s">
        <v>17595</v>
      </c>
      <c r="C6796" s="2" t="s">
        <v>17590</v>
      </c>
      <c r="D6796" s="3">
        <v>16682</v>
      </c>
      <c r="E6796" s="3">
        <v>16666</v>
      </c>
      <c r="F6796" s="3">
        <v>67014</v>
      </c>
      <c r="G6796" s="3">
        <v>19856</v>
      </c>
      <c r="H6796" s="3">
        <v>59.890900000000002</v>
      </c>
      <c r="I6796" s="30">
        <v>718.65643</v>
      </c>
      <c r="J6796" s="30">
        <v>718.65648320000003</v>
      </c>
      <c r="K6796" s="30">
        <v>-5.0000000000000002E-5</v>
      </c>
      <c r="L6796" s="3">
        <v>4</v>
      </c>
      <c r="M6796" s="3">
        <v>4</v>
      </c>
      <c r="N6796" s="10">
        <f t="shared" si="742"/>
        <v>1</v>
      </c>
      <c r="O6796" s="35">
        <v>4</v>
      </c>
      <c r="P6796" s="17"/>
      <c r="Q6796" s="40">
        <v>2871.6012300000002</v>
      </c>
      <c r="R6796" s="40">
        <v>718.65575999999999</v>
      </c>
      <c r="S6796" s="18">
        <f t="shared" si="743"/>
        <v>0.93229615249130571</v>
      </c>
      <c r="T6796" s="18">
        <f t="shared" si="744"/>
        <v>1.0063232500057604</v>
      </c>
      <c r="U6796" s="18">
        <f t="shared" si="745"/>
        <v>0.89055154859646724</v>
      </c>
      <c r="V6796" s="30">
        <v>718.65639999999996</v>
      </c>
      <c r="W6796" s="3" t="s">
        <v>47</v>
      </c>
      <c r="X6796" s="3" t="s">
        <v>47</v>
      </c>
      <c r="Y6796" s="3" t="s">
        <v>47</v>
      </c>
      <c r="Z6796" s="3" t="s">
        <v>52</v>
      </c>
      <c r="AA6796" s="3" t="s">
        <v>48</v>
      </c>
      <c r="AB6796" s="12" t="s">
        <v>48</v>
      </c>
      <c r="AC6796" s="3" t="s">
        <v>47</v>
      </c>
      <c r="AF6796" s="3" t="s">
        <v>47</v>
      </c>
      <c r="AG6796" s="3" t="s">
        <v>47</v>
      </c>
      <c r="AI6796" s="3" t="s">
        <v>47</v>
      </c>
      <c r="AL6796" s="3" t="s">
        <v>52</v>
      </c>
      <c r="AU6796" s="3">
        <v>0</v>
      </c>
      <c r="AV6796" s="3">
        <v>7</v>
      </c>
      <c r="AW6796" s="3">
        <v>1</v>
      </c>
      <c r="AX6796" s="3">
        <v>7</v>
      </c>
      <c r="AY6796" s="3">
        <v>100</v>
      </c>
      <c r="AZ6796" s="6" t="str">
        <f t="shared" si="746"/>
        <v>3191.2</v>
      </c>
      <c r="BC6796" s="12" t="s">
        <v>17596</v>
      </c>
      <c r="BJ6796" s="12">
        <f t="shared" si="747"/>
        <v>0</v>
      </c>
      <c r="BK6796" s="12">
        <f t="shared" si="748"/>
        <v>0</v>
      </c>
      <c r="CQ6796" s="3" t="str">
        <f>CONCATENATE(baseURL!$A$1,baseURL!$B$1,baseURL!$C$1,".",C6796,".",L6796,".pkl&amp;seq=",BC6796)</f>
        <v>http://proteomics.broadinstitute.org/millscripts/viewfeed.pl?side=xl&amp;cycle=1&amp;fixedMods=iaaC&amp;file=msdataSM/iPRG2012_nd/cpick_in/iPRG2012_nd.3191.2.4.pkl&amp;seq=SPLKVVGLSTLPELYEKMEKGQLVGR</v>
      </c>
    </row>
    <row r="6797" spans="1:95" x14ac:dyDescent="0.2">
      <c r="A6797" s="3">
        <v>5943</v>
      </c>
      <c r="B6797" s="2" t="s">
        <v>17597</v>
      </c>
      <c r="C6797" s="2" t="s">
        <v>17592</v>
      </c>
      <c r="D6797" s="3">
        <v>16683</v>
      </c>
      <c r="E6797" s="3">
        <v>16667</v>
      </c>
      <c r="F6797" s="3">
        <v>67015</v>
      </c>
      <c r="G6797" s="3">
        <v>19857</v>
      </c>
      <c r="H6797" s="3">
        <v>59.894199999999998</v>
      </c>
      <c r="I6797" s="30">
        <v>733.65693999999996</v>
      </c>
      <c r="J6797" s="30">
        <v>733.65280140000004</v>
      </c>
      <c r="K6797" s="30">
        <v>4.1399999999999996E-3</v>
      </c>
      <c r="L6797" s="3">
        <v>4</v>
      </c>
      <c r="M6797" s="3">
        <v>4</v>
      </c>
      <c r="N6797" s="10">
        <f t="shared" si="742"/>
        <v>1</v>
      </c>
      <c r="O6797" s="35">
        <v>4</v>
      </c>
      <c r="P6797" s="17"/>
      <c r="Q6797" s="40">
        <v>2931.58662</v>
      </c>
      <c r="R6797" s="40">
        <v>733.65210999999999</v>
      </c>
      <c r="S6797" s="18">
        <f t="shared" si="743"/>
        <v>6.5835018180073304</v>
      </c>
      <c r="T6797" s="18">
        <f t="shared" si="744"/>
        <v>0.94240852118674456</v>
      </c>
      <c r="U6797" s="18">
        <f t="shared" si="745"/>
        <v>0.80419587423843453</v>
      </c>
      <c r="V6797" s="30">
        <v>733.65269999999998</v>
      </c>
      <c r="W6797" s="3" t="s">
        <v>47</v>
      </c>
      <c r="X6797" s="3" t="s">
        <v>47</v>
      </c>
      <c r="Y6797" s="3" t="s">
        <v>47</v>
      </c>
      <c r="Z6797" s="3" t="s">
        <v>47</v>
      </c>
      <c r="AA6797" s="3" t="s">
        <v>47</v>
      </c>
      <c r="AB6797" s="12" t="s">
        <v>47</v>
      </c>
      <c r="AC6797" s="3" t="s">
        <v>47</v>
      </c>
      <c r="AD6797" s="3" t="s">
        <v>47</v>
      </c>
      <c r="AE6797" s="3" t="s">
        <v>47</v>
      </c>
      <c r="AF6797" s="3" t="s">
        <v>47</v>
      </c>
      <c r="AG6797" s="3" t="s">
        <v>47</v>
      </c>
      <c r="AI6797" s="3" t="s">
        <v>47</v>
      </c>
      <c r="AJ6797" s="3" t="s">
        <v>47</v>
      </c>
      <c r="AK6797" s="3" t="s">
        <v>47</v>
      </c>
      <c r="AL6797" s="3" t="s">
        <v>47</v>
      </c>
      <c r="AM6797" s="3" t="s">
        <v>47</v>
      </c>
      <c r="AU6797" s="3">
        <v>0</v>
      </c>
      <c r="AV6797" s="3">
        <v>16</v>
      </c>
      <c r="AW6797" s="3">
        <v>1</v>
      </c>
      <c r="AX6797" s="3">
        <v>16</v>
      </c>
      <c r="AY6797" s="3">
        <v>100</v>
      </c>
      <c r="AZ6797" s="6" t="str">
        <f t="shared" si="746"/>
        <v>3191.3</v>
      </c>
      <c r="BC6797" s="12" t="s">
        <v>17598</v>
      </c>
      <c r="BJ6797" s="12">
        <f t="shared" si="747"/>
        <v>0</v>
      </c>
      <c r="BK6797" s="12">
        <f t="shared" si="748"/>
        <v>0</v>
      </c>
      <c r="CQ6797" s="3" t="str">
        <f>CONCATENATE(baseURL!$A$1,baseURL!$B$1,baseURL!$C$1,".",C6797,".",L6797,".pkl&amp;seq=",BC6797)</f>
        <v>http://proteomics.broadinstitute.org/millscripts/viewfeed.pl?side=xl&amp;cycle=1&amp;fixedMods=iaaC&amp;file=msdataSM/iPRG2012_nd/cpick_in/iPRG2012_nd.3191.3.4.pkl&amp;seq=LLETKYSYAFLDLQPTAEGHALLLPK</v>
      </c>
    </row>
    <row r="6798" spans="1:95" x14ac:dyDescent="0.2">
      <c r="A6798" s="3">
        <v>6705</v>
      </c>
      <c r="B6798" s="2" t="s">
        <v>17599</v>
      </c>
      <c r="C6798" s="2" t="s">
        <v>17593</v>
      </c>
      <c r="D6798" s="3">
        <v>16684</v>
      </c>
      <c r="E6798" s="3">
        <v>16668</v>
      </c>
      <c r="F6798" s="3">
        <v>67016</v>
      </c>
      <c r="G6798" s="3">
        <v>19858</v>
      </c>
      <c r="H6798" s="3">
        <v>59.897500000000001</v>
      </c>
      <c r="I6798" s="30">
        <v>820.08050000000003</v>
      </c>
      <c r="J6798" s="30">
        <v>820.07897439999999</v>
      </c>
      <c r="K6798" s="30">
        <v>1.5299999999999999E-3</v>
      </c>
      <c r="L6798" s="3">
        <v>3</v>
      </c>
      <c r="M6798" s="3">
        <v>3</v>
      </c>
      <c r="N6798" s="10">
        <f t="shared" si="742"/>
        <v>1</v>
      </c>
      <c r="O6798" s="35">
        <v>3</v>
      </c>
      <c r="P6798" s="17"/>
      <c r="Q6798" s="40">
        <v>2458.2248800000002</v>
      </c>
      <c r="R6798" s="40">
        <v>820.07980999999995</v>
      </c>
      <c r="S6798" s="18">
        <f t="shared" si="743"/>
        <v>0.84138152367988051</v>
      </c>
      <c r="T6798" s="18">
        <f t="shared" si="744"/>
        <v>-1.0189252189484013</v>
      </c>
      <c r="U6798" s="18">
        <f t="shared" si="745"/>
        <v>-1.231587447508439</v>
      </c>
      <c r="V6798" s="30">
        <v>820.0788</v>
      </c>
      <c r="W6798" s="3" t="s">
        <v>47</v>
      </c>
      <c r="X6798" s="3" t="s">
        <v>47</v>
      </c>
      <c r="Y6798" s="3" t="s">
        <v>47</v>
      </c>
      <c r="Z6798" s="3" t="s">
        <v>47</v>
      </c>
      <c r="AA6798" s="3" t="s">
        <v>48</v>
      </c>
      <c r="AB6798" s="12" t="s">
        <v>47</v>
      </c>
      <c r="AC6798" s="3" t="s">
        <v>47</v>
      </c>
      <c r="AD6798" s="3" t="s">
        <v>47</v>
      </c>
      <c r="AE6798" s="3" t="s">
        <v>47</v>
      </c>
      <c r="AF6798" s="3" t="s">
        <v>47</v>
      </c>
      <c r="AG6798" s="3" t="s">
        <v>47</v>
      </c>
      <c r="AI6798" s="3" t="s">
        <v>47</v>
      </c>
      <c r="AJ6798" s="3" t="s">
        <v>47</v>
      </c>
      <c r="AK6798" s="3" t="s">
        <v>47</v>
      </c>
      <c r="AL6798" s="3" t="s">
        <v>47</v>
      </c>
      <c r="AU6798" s="3">
        <v>0</v>
      </c>
      <c r="AV6798" s="3">
        <v>14</v>
      </c>
      <c r="AW6798" s="3">
        <v>1</v>
      </c>
      <c r="AX6798" s="3">
        <v>14</v>
      </c>
      <c r="AY6798" s="3">
        <v>100</v>
      </c>
      <c r="AZ6798" s="6" t="str">
        <f t="shared" si="746"/>
        <v>3191.4</v>
      </c>
      <c r="BC6798" s="12" t="s">
        <v>17600</v>
      </c>
      <c r="BJ6798" s="12">
        <f t="shared" si="747"/>
        <v>0</v>
      </c>
      <c r="BK6798" s="12">
        <f t="shared" si="748"/>
        <v>0</v>
      </c>
      <c r="CQ6798" s="3" t="str">
        <f>CONCATENATE(baseURL!$A$1,baseURL!$B$1,baseURL!$C$1,".",C6798,".",L6798,".pkl&amp;seq=",BC6798)</f>
        <v>http://proteomics.broadinstitute.org/millscripts/viewfeed.pl?side=xl&amp;cycle=1&amp;fixedMods=iaaC&amp;file=msdataSM/iPRG2012_nd/cpick_in/iPRG2012_nd.3191.4.3.pkl&amp;seq=VDEEGRALPGEYLTYALSGYVR</v>
      </c>
    </row>
    <row r="6799" spans="1:95" x14ac:dyDescent="0.2">
      <c r="A6799" s="3">
        <v>865</v>
      </c>
      <c r="B6799" s="2" t="s">
        <v>17601</v>
      </c>
      <c r="C6799" s="2" t="s">
        <v>17602</v>
      </c>
      <c r="D6799" s="3">
        <v>16685</v>
      </c>
      <c r="E6799" s="3">
        <v>16669</v>
      </c>
      <c r="F6799" s="3">
        <v>67017</v>
      </c>
      <c r="G6799" s="3">
        <v>19859</v>
      </c>
      <c r="H6799" s="3">
        <v>59.900799999999997</v>
      </c>
      <c r="I6799" s="30">
        <v>829.39639999999997</v>
      </c>
      <c r="J6799" s="30">
        <v>829.39625020000005</v>
      </c>
      <c r="K6799" s="30">
        <v>1.4999999999999999E-4</v>
      </c>
      <c r="L6799" s="3">
        <v>3</v>
      </c>
      <c r="M6799" s="3">
        <v>3</v>
      </c>
      <c r="N6799" s="10">
        <f t="shared" si="742"/>
        <v>1</v>
      </c>
      <c r="O6799" s="35">
        <v>3</v>
      </c>
      <c r="P6799" s="17"/>
      <c r="Q6799" s="40">
        <v>2486.1771699999999</v>
      </c>
      <c r="R6799" s="32">
        <v>829.39724000000001</v>
      </c>
      <c r="S6799" s="18">
        <f t="shared" si="743"/>
        <v>-1.0127836934196379</v>
      </c>
      <c r="T6799" s="18">
        <f t="shared" si="744"/>
        <v>-1.1933967853047485</v>
      </c>
      <c r="U6799" s="18">
        <f t="shared" si="745"/>
        <v>-1.2539226679715616</v>
      </c>
      <c r="V6799" s="30">
        <v>829.39620000000002</v>
      </c>
      <c r="W6799" s="3" t="s">
        <v>47</v>
      </c>
      <c r="X6799" s="3" t="s">
        <v>47</v>
      </c>
      <c r="Y6799" s="3" t="s">
        <v>47</v>
      </c>
      <c r="AA6799" s="3" t="s">
        <v>47</v>
      </c>
      <c r="AC6799" s="3" t="s">
        <v>52</v>
      </c>
      <c r="AD6799" s="3" t="s">
        <v>48</v>
      </c>
      <c r="AE6799" s="3" t="s">
        <v>47</v>
      </c>
      <c r="AF6799" s="3" t="s">
        <v>47</v>
      </c>
      <c r="AI6799" s="3" t="s">
        <v>52</v>
      </c>
      <c r="AL6799" s="3" t="s">
        <v>52</v>
      </c>
      <c r="AO6799" s="3" t="s">
        <v>48</v>
      </c>
      <c r="AU6799" s="3">
        <v>0</v>
      </c>
      <c r="AV6799" s="3">
        <v>6</v>
      </c>
      <c r="AW6799" s="3">
        <v>2</v>
      </c>
      <c r="AX6799" s="3">
        <v>4</v>
      </c>
      <c r="AY6799" s="3">
        <v>66.67</v>
      </c>
      <c r="AZ6799" s="6" t="str">
        <f t="shared" si="746"/>
        <v>3191.5</v>
      </c>
      <c r="BC6799" s="12" t="s">
        <v>17603</v>
      </c>
      <c r="BJ6799" s="12">
        <f t="shared" si="747"/>
        <v>0</v>
      </c>
      <c r="BK6799" s="12">
        <f t="shared" si="748"/>
        <v>0</v>
      </c>
      <c r="BL6799" s="3" t="s">
        <v>162</v>
      </c>
      <c r="BR6799" s="3" t="s">
        <v>162</v>
      </c>
      <c r="BT6799" s="3" t="s">
        <v>16706</v>
      </c>
      <c r="BW6799" s="3" t="s">
        <v>16706</v>
      </c>
      <c r="CQ6799" s="3" t="str">
        <f>CONCATENATE(baseURL!$A$1,baseURL!$B$1,baseURL!$C$1,".",C6799,".",L6799,".pkl&amp;seq=",BC6799,"&amp;varMods=Sodiated-D")</f>
        <v>http://proteomics.broadinstitute.org/millscripts/viewfeed.pl?side=xl&amp;cycle=1&amp;fixedMods=iaaC&amp;file=msdataSM/iPRG2012_nd/cpick_in/iPRG2012_nd.3191.5.3.pkl&amp;seq=MLLYKdLFSNDELLSDAYDAK&amp;varMods=Sodiated-D</v>
      </c>
    </row>
    <row r="6800" spans="1:95" x14ac:dyDescent="0.2">
      <c r="A6800" s="3">
        <v>5753</v>
      </c>
      <c r="B6800" s="2" t="s">
        <v>17604</v>
      </c>
      <c r="C6800" s="2" t="s">
        <v>17605</v>
      </c>
      <c r="D6800" s="3">
        <v>16686</v>
      </c>
      <c r="E6800" s="3">
        <v>16670</v>
      </c>
      <c r="F6800" s="3">
        <v>67034</v>
      </c>
      <c r="G6800" s="3">
        <v>19861</v>
      </c>
      <c r="H6800" s="3">
        <v>59.924999999999997</v>
      </c>
      <c r="I6800" s="30">
        <v>830.77648999999997</v>
      </c>
      <c r="J6800" s="30">
        <v>830.77739069999996</v>
      </c>
      <c r="K6800" s="30">
        <v>-8.9999999999999998E-4</v>
      </c>
      <c r="L6800" s="3">
        <v>3</v>
      </c>
      <c r="M6800" s="3">
        <v>3</v>
      </c>
      <c r="N6800" s="10">
        <f t="shared" si="742"/>
        <v>1</v>
      </c>
      <c r="O6800" s="35">
        <v>3</v>
      </c>
      <c r="P6800" s="17"/>
      <c r="Q6800" s="40">
        <v>2490.3198400000001</v>
      </c>
      <c r="R6800" s="40">
        <v>830.77813000000003</v>
      </c>
      <c r="S6800" s="18">
        <f t="shared" si="743"/>
        <v>-1.9740529280252128</v>
      </c>
      <c r="T6800" s="18">
        <f t="shared" si="744"/>
        <v>-0.88988861572161493</v>
      </c>
      <c r="U6800" s="18">
        <f t="shared" si="745"/>
        <v>-0.75832521012682241</v>
      </c>
      <c r="V6800" s="30">
        <v>830.77750000000003</v>
      </c>
      <c r="W6800" s="3" t="s">
        <v>47</v>
      </c>
      <c r="X6800" s="3" t="s">
        <v>47</v>
      </c>
      <c r="Y6800" s="3" t="s">
        <v>47</v>
      </c>
      <c r="Z6800" s="3" t="s">
        <v>47</v>
      </c>
      <c r="AA6800" s="3" t="s">
        <v>48</v>
      </c>
      <c r="AB6800" s="12" t="s">
        <v>47</v>
      </c>
      <c r="AC6800" s="3" t="s">
        <v>47</v>
      </c>
      <c r="AD6800" s="3" t="s">
        <v>47</v>
      </c>
      <c r="AE6800" s="3" t="s">
        <v>47</v>
      </c>
      <c r="AF6800" s="3" t="s">
        <v>47</v>
      </c>
      <c r="AG6800" s="3" t="s">
        <v>47</v>
      </c>
      <c r="AI6800" s="3" t="s">
        <v>47</v>
      </c>
      <c r="AJ6800" s="3" t="s">
        <v>47</v>
      </c>
      <c r="AK6800" s="3" t="s">
        <v>47</v>
      </c>
      <c r="AL6800" s="3" t="s">
        <v>47</v>
      </c>
      <c r="AM6800" s="3" t="s">
        <v>47</v>
      </c>
      <c r="AN6800" s="3" t="s">
        <v>47</v>
      </c>
      <c r="AU6800" s="3">
        <v>0</v>
      </c>
      <c r="AV6800" s="3">
        <v>16</v>
      </c>
      <c r="AW6800" s="3">
        <v>1</v>
      </c>
      <c r="AX6800" s="3">
        <v>16</v>
      </c>
      <c r="AY6800" s="3">
        <v>100</v>
      </c>
      <c r="AZ6800" s="6" t="str">
        <f t="shared" si="746"/>
        <v>3192.1</v>
      </c>
      <c r="BC6800" s="12" t="s">
        <v>17538</v>
      </c>
      <c r="BJ6800" s="12">
        <f t="shared" si="747"/>
        <v>0</v>
      </c>
      <c r="BK6800" s="12">
        <f t="shared" si="748"/>
        <v>0</v>
      </c>
      <c r="CQ6800" s="3" t="str">
        <f>CONCATENATE(baseURL!$A$1,baseURL!$B$1,baseURL!$C$1,".",C6800,".",L6800,".pkl&amp;seq=",BC6800)</f>
        <v>http://proteomics.broadinstitute.org/millscripts/viewfeed.pl?side=xl&amp;cycle=1&amp;fixedMods=iaaC&amp;file=msdataSM/iPRG2012_nd/cpick_in/iPRG2012_nd.3192.1.3.pkl&amp;seq=FALPALNVTSSSTAVAALEAARDSK</v>
      </c>
    </row>
    <row r="6801" spans="1:95" x14ac:dyDescent="0.2">
      <c r="A6801" s="3">
        <v>7269</v>
      </c>
      <c r="B6801" s="2" t="s">
        <v>17606</v>
      </c>
      <c r="C6801" s="2" t="s">
        <v>17607</v>
      </c>
      <c r="D6801" s="3">
        <v>16687</v>
      </c>
      <c r="E6801" s="3">
        <v>16671</v>
      </c>
      <c r="F6801" s="3">
        <v>67055</v>
      </c>
      <c r="G6801" s="3">
        <v>19863</v>
      </c>
      <c r="H6801" s="3">
        <v>59.935699999999997</v>
      </c>
      <c r="I6801" s="30">
        <v>508.29496</v>
      </c>
      <c r="J6801" s="30">
        <v>508.29416650000002</v>
      </c>
      <c r="K6801" s="30">
        <v>7.9000000000000001E-4</v>
      </c>
      <c r="L6801" s="3">
        <v>4</v>
      </c>
      <c r="M6801" s="3">
        <v>4</v>
      </c>
      <c r="N6801" s="10">
        <f t="shared" si="742"/>
        <v>1</v>
      </c>
      <c r="O6801" s="35">
        <v>4</v>
      </c>
      <c r="P6801" s="17"/>
      <c r="Q6801" s="40">
        <v>2030.1532199999999</v>
      </c>
      <c r="R6801" s="40">
        <v>508.29376000000002</v>
      </c>
      <c r="S6801" s="18">
        <f t="shared" si="743"/>
        <v>2.3608395270935305</v>
      </c>
      <c r="T6801" s="18">
        <f t="shared" si="744"/>
        <v>0.79973438980810563</v>
      </c>
      <c r="U6801" s="18">
        <f t="shared" si="745"/>
        <v>0.47216790535160696</v>
      </c>
      <c r="V6801" s="30">
        <v>508.29399999999998</v>
      </c>
      <c r="W6801" s="3" t="s">
        <v>47</v>
      </c>
      <c r="X6801" s="3" t="s">
        <v>47</v>
      </c>
      <c r="Y6801" s="3" t="s">
        <v>47</v>
      </c>
      <c r="Z6801" s="3" t="s">
        <v>52</v>
      </c>
      <c r="AA6801" s="3" t="s">
        <v>47</v>
      </c>
      <c r="AB6801" s="12" t="s">
        <v>52</v>
      </c>
      <c r="AC6801" s="3" t="s">
        <v>52</v>
      </c>
      <c r="AF6801" s="3" t="s">
        <v>48</v>
      </c>
      <c r="AG6801" s="3" t="s">
        <v>47</v>
      </c>
      <c r="AL6801" s="3" t="s">
        <v>52</v>
      </c>
      <c r="AM6801" s="3" t="s">
        <v>48</v>
      </c>
      <c r="AU6801" s="3">
        <v>0</v>
      </c>
      <c r="AV6801" s="3">
        <v>5</v>
      </c>
      <c r="AW6801" s="3">
        <v>1</v>
      </c>
      <c r="AX6801" s="3">
        <v>5</v>
      </c>
      <c r="AY6801" s="3">
        <v>100</v>
      </c>
      <c r="AZ6801" s="6" t="str">
        <f t="shared" si="746"/>
        <v>3193.1</v>
      </c>
      <c r="BC6801" s="12" t="s">
        <v>17608</v>
      </c>
      <c r="BJ6801" s="12">
        <f t="shared" si="747"/>
        <v>0</v>
      </c>
      <c r="BK6801" s="12">
        <f t="shared" si="748"/>
        <v>0</v>
      </c>
      <c r="CQ6801" s="3" t="str">
        <f>CONCATENATE(baseURL!$A$1,baseURL!$B$1,baseURL!$C$1,".",C6801,".",L6801,".pkl&amp;seq=",BC6801)</f>
        <v>http://proteomics.broadinstitute.org/millscripts/viewfeed.pl?side=xl&amp;cycle=1&amp;fixedMods=iaaC&amp;file=msdataSM/iPRG2012_nd/cpick_in/iPRG2012_nd.3193.1.4.pkl&amp;seq=ALESLVKDFLKGDASPLVK</v>
      </c>
    </row>
    <row r="6802" spans="1:95" x14ac:dyDescent="0.2">
      <c r="A6802" s="3">
        <v>5752</v>
      </c>
      <c r="B6802" s="2" t="s">
        <v>17609</v>
      </c>
      <c r="C6802" s="2" t="s">
        <v>17604</v>
      </c>
      <c r="D6802" s="3">
        <v>16688</v>
      </c>
      <c r="E6802" s="3">
        <v>16672</v>
      </c>
      <c r="F6802" s="3">
        <v>67056</v>
      </c>
      <c r="G6802" s="3">
        <v>19864</v>
      </c>
      <c r="H6802" s="3">
        <v>59.939100000000003</v>
      </c>
      <c r="I6802" s="30">
        <v>643.87663999999995</v>
      </c>
      <c r="J6802" s="30">
        <v>643.87625869999999</v>
      </c>
      <c r="K6802" s="30">
        <v>3.8000000000000002E-4</v>
      </c>
      <c r="L6802" s="3">
        <v>4</v>
      </c>
      <c r="M6802" s="3">
        <v>4</v>
      </c>
      <c r="N6802" s="10">
        <f t="shared" si="742"/>
        <v>1</v>
      </c>
      <c r="O6802" s="35">
        <v>4</v>
      </c>
      <c r="P6802" s="17"/>
      <c r="Q6802" s="40">
        <v>2572.4821000000002</v>
      </c>
      <c r="R6802" s="40">
        <v>643.87598000000003</v>
      </c>
      <c r="S6802" s="18">
        <f t="shared" si="743"/>
        <v>1.0250421205730891</v>
      </c>
      <c r="T6802" s="18">
        <f t="shared" si="744"/>
        <v>0.43284733182173135</v>
      </c>
      <c r="U6802" s="18">
        <f t="shared" si="745"/>
        <v>0.34168070691655184</v>
      </c>
      <c r="V6802" s="30">
        <v>643.87620000000004</v>
      </c>
      <c r="W6802" s="3" t="s">
        <v>47</v>
      </c>
      <c r="X6802" s="3" t="s">
        <v>47</v>
      </c>
      <c r="Y6802" s="3" t="s">
        <v>47</v>
      </c>
      <c r="Z6802" s="3" t="s">
        <v>47</v>
      </c>
      <c r="AA6802" s="3" t="s">
        <v>48</v>
      </c>
      <c r="AB6802" s="12" t="s">
        <v>47</v>
      </c>
      <c r="AC6802" s="3" t="s">
        <v>47</v>
      </c>
      <c r="AD6802" s="3" t="s">
        <v>47</v>
      </c>
      <c r="AE6802" s="3" t="s">
        <v>47</v>
      </c>
      <c r="AF6802" s="3" t="s">
        <v>47</v>
      </c>
      <c r="AG6802" s="3" t="s">
        <v>47</v>
      </c>
      <c r="AI6802" s="3" t="s">
        <v>47</v>
      </c>
      <c r="AJ6802" s="3" t="s">
        <v>47</v>
      </c>
      <c r="AK6802" s="3" t="s">
        <v>47</v>
      </c>
      <c r="AL6802" s="3" t="s">
        <v>47</v>
      </c>
      <c r="AM6802" s="3" t="s">
        <v>47</v>
      </c>
      <c r="AN6802" s="3" t="s">
        <v>47</v>
      </c>
      <c r="AU6802" s="3">
        <v>0</v>
      </c>
      <c r="AV6802" s="3">
        <v>16</v>
      </c>
      <c r="AW6802" s="3">
        <v>1</v>
      </c>
      <c r="AX6802" s="3">
        <v>16</v>
      </c>
      <c r="AY6802" s="3">
        <v>100</v>
      </c>
      <c r="AZ6802" s="6" t="str">
        <f t="shared" si="746"/>
        <v>3193.2</v>
      </c>
      <c r="BC6802" s="12" t="s">
        <v>17610</v>
      </c>
      <c r="BJ6802" s="12">
        <f t="shared" si="747"/>
        <v>0</v>
      </c>
      <c r="BK6802" s="12">
        <f t="shared" si="748"/>
        <v>0</v>
      </c>
      <c r="CQ6802" s="3" t="str">
        <f>CONCATENATE(baseURL!$A$1,baseURL!$B$1,baseURL!$C$1,".",C6802,".",L6802,".pkl&amp;seq=",BC6802)</f>
        <v>http://proteomics.broadinstitute.org/millscripts/viewfeed.pl?side=xl&amp;cycle=1&amp;fixedMods=iaaC&amp;file=msdataSM/iPRG2012_nd/cpick_in/iPRG2012_nd.3193.2.4.pkl&amp;seq=LLNTNVDGNLKLVYALTTLKGVGR</v>
      </c>
    </row>
    <row r="6803" spans="1:95" x14ac:dyDescent="0.2">
      <c r="A6803" s="3">
        <v>5902</v>
      </c>
      <c r="B6803" s="2" t="s">
        <v>17611</v>
      </c>
      <c r="C6803" s="2" t="s">
        <v>17612</v>
      </c>
      <c r="D6803" s="3">
        <v>16690</v>
      </c>
      <c r="E6803" s="3">
        <v>16674</v>
      </c>
      <c r="F6803" s="3">
        <v>67058</v>
      </c>
      <c r="G6803" s="3">
        <v>19866</v>
      </c>
      <c r="H6803" s="3">
        <v>59.945700000000002</v>
      </c>
      <c r="I6803" s="30">
        <v>783.08437000000004</v>
      </c>
      <c r="J6803" s="30">
        <v>783.08295539999995</v>
      </c>
      <c r="K6803" s="30">
        <v>1.41E-3</v>
      </c>
      <c r="L6803" s="3">
        <v>3</v>
      </c>
      <c r="M6803" s="3">
        <v>3</v>
      </c>
      <c r="N6803" s="10">
        <f t="shared" si="742"/>
        <v>1</v>
      </c>
      <c r="O6803" s="35">
        <v>3</v>
      </c>
      <c r="P6803" s="17"/>
      <c r="Q6803" s="40">
        <v>2347.23326</v>
      </c>
      <c r="R6803" s="40">
        <v>783.08259999999996</v>
      </c>
      <c r="S6803" s="18">
        <f t="shared" si="743"/>
        <v>2.2602979558971854</v>
      </c>
      <c r="T6803" s="18">
        <f t="shared" si="744"/>
        <v>0.45384739743860814</v>
      </c>
      <c r="U6803" s="18">
        <f t="shared" si="745"/>
        <v>0.25540089904115193</v>
      </c>
      <c r="V6803" s="30">
        <v>783.08280000000002</v>
      </c>
      <c r="W6803" s="3" t="s">
        <v>47</v>
      </c>
      <c r="X6803" s="3" t="s">
        <v>47</v>
      </c>
      <c r="Y6803" s="3" t="s">
        <v>47</v>
      </c>
      <c r="Z6803" s="3" t="s">
        <v>47</v>
      </c>
      <c r="AA6803" s="3" t="s">
        <v>47</v>
      </c>
      <c r="AB6803" s="12" t="s">
        <v>47</v>
      </c>
      <c r="AC6803" s="3" t="s">
        <v>47</v>
      </c>
      <c r="AD6803" s="3" t="s">
        <v>47</v>
      </c>
      <c r="AE6803" s="3" t="s">
        <v>47</v>
      </c>
      <c r="AF6803" s="3" t="s">
        <v>47</v>
      </c>
      <c r="AG6803" s="3" t="s">
        <v>47</v>
      </c>
      <c r="AI6803" s="3" t="s">
        <v>47</v>
      </c>
      <c r="AJ6803" s="3" t="s">
        <v>47</v>
      </c>
      <c r="AK6803" s="3" t="s">
        <v>47</v>
      </c>
      <c r="AL6803" s="3" t="s">
        <v>48</v>
      </c>
      <c r="AM6803" s="3" t="s">
        <v>47</v>
      </c>
      <c r="AU6803" s="3">
        <v>0</v>
      </c>
      <c r="AV6803" s="3">
        <v>15</v>
      </c>
      <c r="AW6803" s="3">
        <v>1</v>
      </c>
      <c r="AX6803" s="3">
        <v>15</v>
      </c>
      <c r="AY6803" s="3">
        <v>100</v>
      </c>
      <c r="AZ6803" s="6" t="str">
        <f t="shared" si="746"/>
        <v>3193.4</v>
      </c>
      <c r="BC6803" s="12" t="s">
        <v>17613</v>
      </c>
      <c r="BJ6803" s="12">
        <f t="shared" si="747"/>
        <v>0</v>
      </c>
      <c r="BK6803" s="12">
        <f t="shared" si="748"/>
        <v>0</v>
      </c>
      <c r="CQ6803" s="3" t="str">
        <f>CONCATENATE(baseURL!$A$1,baseURL!$B$1,baseURL!$C$1,".",C6803,".",L6803,".pkl&amp;seq=",BC6803)</f>
        <v>http://proteomics.broadinstitute.org/millscripts/viewfeed.pl?side=xl&amp;cycle=1&amp;fixedMods=iaaC&amp;file=msdataSM/iPRG2012_nd/cpick_in/iPRG2012_nd.3193.4.3.pkl&amp;seq=YSYAFLDLQPTAEGHALLLPK</v>
      </c>
    </row>
    <row r="6804" spans="1:95" x14ac:dyDescent="0.2">
      <c r="A6804" s="3">
        <v>2474</v>
      </c>
      <c r="B6804" s="2" t="s">
        <v>17614</v>
      </c>
      <c r="C6804" s="2" t="s">
        <v>17615</v>
      </c>
      <c r="D6804" s="3">
        <v>16692</v>
      </c>
      <c r="E6804" s="3">
        <v>16676</v>
      </c>
      <c r="F6804" s="3">
        <v>67076</v>
      </c>
      <c r="G6804" s="3">
        <v>19869</v>
      </c>
      <c r="H6804" s="3">
        <v>59.961599999999997</v>
      </c>
      <c r="I6804" s="30">
        <v>580.65995999999996</v>
      </c>
      <c r="J6804" s="30">
        <v>580.65973959999997</v>
      </c>
      <c r="K6804" s="30">
        <v>2.2000000000000001E-4</v>
      </c>
      <c r="L6804" s="3">
        <v>3</v>
      </c>
      <c r="M6804" s="3">
        <v>3</v>
      </c>
      <c r="N6804" s="10">
        <f t="shared" si="742"/>
        <v>1</v>
      </c>
      <c r="O6804" s="35">
        <v>3</v>
      </c>
      <c r="P6804" s="17"/>
      <c r="Q6804" s="40">
        <v>1739.9650200000001</v>
      </c>
      <c r="R6804" s="40">
        <v>580.65985999999998</v>
      </c>
      <c r="S6804" s="18">
        <f t="shared" si="743"/>
        <v>0.1722178625794763</v>
      </c>
      <c r="T6804" s="18">
        <f t="shared" si="744"/>
        <v>-0.20735030662243878</v>
      </c>
      <c r="U6804" s="18">
        <f t="shared" si="745"/>
        <v>-0.61998430544274596</v>
      </c>
      <c r="V6804" s="30">
        <v>580.65949999999998</v>
      </c>
      <c r="W6804" s="3" t="s">
        <v>47</v>
      </c>
      <c r="Z6804" s="3" t="s">
        <v>47</v>
      </c>
      <c r="AA6804" s="3" t="s">
        <v>47</v>
      </c>
      <c r="AB6804" s="12" t="s">
        <v>47</v>
      </c>
      <c r="AC6804" s="3" t="s">
        <v>47</v>
      </c>
      <c r="AD6804" s="3" t="s">
        <v>47</v>
      </c>
      <c r="AE6804" s="3" t="s">
        <v>47</v>
      </c>
      <c r="AF6804" s="3" t="s">
        <v>47</v>
      </c>
      <c r="AG6804" s="3" t="s">
        <v>47</v>
      </c>
      <c r="AH6804" s="3" t="s">
        <v>47</v>
      </c>
      <c r="AI6804" s="3" t="s">
        <v>47</v>
      </c>
      <c r="AK6804" s="3" t="s">
        <v>47</v>
      </c>
      <c r="AL6804" s="3" t="s">
        <v>47</v>
      </c>
      <c r="AN6804" s="3" t="s">
        <v>47</v>
      </c>
      <c r="AU6804" s="3">
        <v>0</v>
      </c>
      <c r="AV6804" s="3">
        <v>14</v>
      </c>
      <c r="AW6804" s="3">
        <v>1</v>
      </c>
      <c r="AX6804" s="3">
        <v>14</v>
      </c>
      <c r="AY6804" s="3">
        <v>100</v>
      </c>
      <c r="AZ6804" s="6" t="str">
        <f t="shared" si="746"/>
        <v>3194.1</v>
      </c>
      <c r="BC6804" s="12" t="s">
        <v>17616</v>
      </c>
      <c r="BJ6804" s="12">
        <f t="shared" si="747"/>
        <v>0</v>
      </c>
      <c r="BK6804" s="12">
        <f t="shared" si="748"/>
        <v>0</v>
      </c>
      <c r="CQ6804" s="3" t="str">
        <f>CONCATENATE(baseURL!$A$1,baseURL!$B$1,baseURL!$C$1,".",C6804,".",L6804,".pkl&amp;seq=",BC6804)</f>
        <v>http://proteomics.broadinstitute.org/millscripts/viewfeed.pl?side=xl&amp;cycle=1&amp;fixedMods=iaaC&amp;file=msdataSM/iPRG2012_nd/cpick_in/iPRG2012_nd.3194.1.3.pkl&amp;seq=GVETLAEAVAATLGPKGR</v>
      </c>
    </row>
    <row r="6805" spans="1:95" x14ac:dyDescent="0.2">
      <c r="A6805" s="3">
        <v>5751</v>
      </c>
      <c r="B6805" s="2" t="s">
        <v>17617</v>
      </c>
      <c r="C6805" s="2" t="s">
        <v>17609</v>
      </c>
      <c r="D6805" s="3">
        <v>16694</v>
      </c>
      <c r="E6805" s="3">
        <v>16678</v>
      </c>
      <c r="F6805" s="3">
        <v>67078</v>
      </c>
      <c r="G6805" s="3">
        <v>19871</v>
      </c>
      <c r="H6805" s="3">
        <v>59.973300000000002</v>
      </c>
      <c r="I6805" s="30">
        <v>859.98884999999996</v>
      </c>
      <c r="J6805" s="30">
        <v>859.98658490000003</v>
      </c>
      <c r="K6805" s="30">
        <v>2.2699999999999999E-3</v>
      </c>
      <c r="L6805" s="3">
        <v>4</v>
      </c>
      <c r="M6805" s="3">
        <v>4</v>
      </c>
      <c r="N6805" s="10">
        <f t="shared" si="742"/>
        <v>1</v>
      </c>
      <c r="O6805" s="35">
        <v>4</v>
      </c>
      <c r="P6805" s="17"/>
      <c r="Q6805" s="40">
        <v>3436.92362</v>
      </c>
      <c r="R6805" s="40">
        <v>859.98635999999999</v>
      </c>
      <c r="S6805" s="18">
        <f t="shared" si="743"/>
        <v>2.8953947594774996</v>
      </c>
      <c r="T6805" s="18">
        <f t="shared" si="744"/>
        <v>0.26151577570918955</v>
      </c>
      <c r="U6805" s="18">
        <f t="shared" si="745"/>
        <v>0.16279327963712645</v>
      </c>
      <c r="V6805" s="30">
        <v>859.98649999999998</v>
      </c>
      <c r="W6805" s="3" t="s">
        <v>47</v>
      </c>
      <c r="X6805" s="3" t="s">
        <v>47</v>
      </c>
      <c r="Y6805" s="3" t="s">
        <v>47</v>
      </c>
      <c r="Z6805" s="3" t="s">
        <v>47</v>
      </c>
      <c r="AA6805" s="3" t="s">
        <v>48</v>
      </c>
      <c r="AB6805" s="12" t="s">
        <v>47</v>
      </c>
      <c r="AC6805" s="3" t="s">
        <v>47</v>
      </c>
      <c r="AD6805" s="3" t="s">
        <v>47</v>
      </c>
      <c r="AE6805" s="3" t="s">
        <v>47</v>
      </c>
      <c r="AF6805" s="3" t="s">
        <v>47</v>
      </c>
      <c r="AG6805" s="3" t="s">
        <v>47</v>
      </c>
      <c r="AI6805" s="3" t="s">
        <v>47</v>
      </c>
      <c r="AJ6805" s="3" t="s">
        <v>47</v>
      </c>
      <c r="AK6805" s="3" t="s">
        <v>47</v>
      </c>
      <c r="AL6805" s="3" t="s">
        <v>47</v>
      </c>
      <c r="AM6805" s="3" t="s">
        <v>47</v>
      </c>
      <c r="AN6805" s="3" t="s">
        <v>47</v>
      </c>
      <c r="AU6805" s="3">
        <v>0</v>
      </c>
      <c r="AV6805" s="3">
        <v>16</v>
      </c>
      <c r="AW6805" s="3">
        <v>1</v>
      </c>
      <c r="AX6805" s="3">
        <v>16</v>
      </c>
      <c r="AY6805" s="3">
        <v>100</v>
      </c>
      <c r="AZ6805" s="6" t="str">
        <f t="shared" si="746"/>
        <v>3194.3</v>
      </c>
      <c r="BC6805" s="12" t="s">
        <v>17546</v>
      </c>
      <c r="BJ6805" s="12">
        <f t="shared" si="747"/>
        <v>0</v>
      </c>
      <c r="BK6805" s="12">
        <f t="shared" si="748"/>
        <v>0</v>
      </c>
      <c r="CQ6805" s="3" t="str">
        <f>CONCATENATE(baseURL!$A$1,baseURL!$B$1,baseURL!$C$1,".",C6805,".",L6805,".pkl&amp;seq=",BC6805)</f>
        <v>http://proteomics.broadinstitute.org/millscripts/viewfeed.pl?side=xl&amp;cycle=1&amp;fixedMods=iaaC&amp;file=msdataSM/iPRG2012_nd/cpick_in/iPRG2012_nd.3194.3.4.pkl&amp;seq=LGGLGTVPVGRVETGVLKPGMVVTFAPAGVTTEVK</v>
      </c>
    </row>
    <row r="6806" spans="1:95" x14ac:dyDescent="0.2">
      <c r="A6806" s="3">
        <v>7704</v>
      </c>
      <c r="B6806" s="2" t="s">
        <v>17618</v>
      </c>
      <c r="C6806" s="2" t="s">
        <v>17619</v>
      </c>
      <c r="D6806" s="3">
        <v>16695</v>
      </c>
      <c r="E6806" s="3">
        <v>16679</v>
      </c>
      <c r="F6806" s="3">
        <v>67097</v>
      </c>
      <c r="G6806" s="3">
        <v>19873</v>
      </c>
      <c r="H6806" s="3">
        <v>59.997500000000002</v>
      </c>
      <c r="I6806" s="30">
        <v>698.03330000000005</v>
      </c>
      <c r="J6806" s="30">
        <v>698.03064259999996</v>
      </c>
      <c r="K6806" s="30">
        <v>2.66E-3</v>
      </c>
      <c r="L6806" s="3">
        <v>3</v>
      </c>
      <c r="M6806" s="3">
        <v>3</v>
      </c>
      <c r="N6806" s="10">
        <f t="shared" si="742"/>
        <v>1</v>
      </c>
      <c r="O6806" s="35">
        <v>3</v>
      </c>
      <c r="Q6806" s="40">
        <v>2092.07834</v>
      </c>
      <c r="R6806" s="40">
        <v>698.03096000000005</v>
      </c>
      <c r="S6806" s="18">
        <f t="shared" si="743"/>
        <v>3.352286838400095</v>
      </c>
      <c r="T6806" s="18">
        <f t="shared" si="744"/>
        <v>-0.45470762512510815</v>
      </c>
      <c r="U6806" s="18">
        <f t="shared" si="745"/>
        <v>-0.65899655810276214</v>
      </c>
      <c r="V6806" s="30">
        <v>698.03049999999996</v>
      </c>
      <c r="W6806" s="3" t="s">
        <v>47</v>
      </c>
      <c r="X6806" s="3" t="s">
        <v>47</v>
      </c>
      <c r="Y6806" s="3" t="s">
        <v>48</v>
      </c>
      <c r="Z6806" s="3" t="s">
        <v>52</v>
      </c>
      <c r="AA6806" s="3" t="s">
        <v>47</v>
      </c>
      <c r="AB6806" s="12" t="s">
        <v>48</v>
      </c>
      <c r="AD6806" s="3" t="s">
        <v>47</v>
      </c>
      <c r="AH6806" s="3" t="s">
        <v>47</v>
      </c>
      <c r="AI6806" s="3" t="s">
        <v>52</v>
      </c>
      <c r="AJ6806" s="3" t="s">
        <v>65</v>
      </c>
      <c r="AK6806" s="3" t="s">
        <v>47</v>
      </c>
      <c r="AL6806" s="3" t="s">
        <v>52</v>
      </c>
      <c r="AO6806" s="3" t="s">
        <v>47</v>
      </c>
      <c r="AU6806" s="3">
        <v>1</v>
      </c>
      <c r="AV6806" s="3">
        <v>7</v>
      </c>
      <c r="AW6806" s="3">
        <v>2</v>
      </c>
      <c r="AX6806" s="3">
        <v>6</v>
      </c>
      <c r="AY6806" s="3">
        <v>85.71</v>
      </c>
      <c r="AZ6806" s="6" t="str">
        <f t="shared" si="746"/>
        <v>3195.1</v>
      </c>
      <c r="BC6806" s="12" t="s">
        <v>17568</v>
      </c>
      <c r="BI6806" s="12" t="s">
        <v>594</v>
      </c>
      <c r="BJ6806" s="12">
        <f t="shared" si="747"/>
        <v>0</v>
      </c>
      <c r="BK6806" s="12">
        <f t="shared" si="748"/>
        <v>1</v>
      </c>
      <c r="BR6806" s="3" t="s">
        <v>594</v>
      </c>
      <c r="BZ6806" s="3" t="s">
        <v>16537</v>
      </c>
      <c r="CF6806" s="3" t="s">
        <v>17620</v>
      </c>
      <c r="CQ6806" s="3" t="str">
        <f>CONCATENATE(baseURL!$A$1,baseURL!$B$1,baseURL!$C$1,".",C6806,".",L6806,".pkl&amp;seq=",BC6806,"&amp;varMods=ReducedCys-C")</f>
        <v>http://proteomics.broadinstitute.org/millscripts/viewfeed.pl?side=xl&amp;cycle=1&amp;fixedMods=iaaC&amp;file=msdataSM/iPRG2012_nd/cpick_in/iPRG2012_nd.3195.1.3.pkl&amp;seq=VLNNcFSYDLVPAPAVLEK&amp;varMods=ReducedCys-C</v>
      </c>
    </row>
    <row r="6807" spans="1:95" x14ac:dyDescent="0.2">
      <c r="A6807" s="3">
        <v>4608</v>
      </c>
      <c r="B6807" s="2" t="s">
        <v>17627</v>
      </c>
      <c r="C6807" s="2" t="s">
        <v>17628</v>
      </c>
      <c r="D6807" s="3">
        <v>16698</v>
      </c>
      <c r="E6807" s="3">
        <v>16682</v>
      </c>
      <c r="F6807" s="3">
        <v>67244</v>
      </c>
      <c r="G6807" s="3">
        <v>19883</v>
      </c>
      <c r="H6807" s="3">
        <v>60.063099999999999</v>
      </c>
      <c r="I6807" s="30">
        <v>553.29188999999997</v>
      </c>
      <c r="J6807" s="30">
        <v>553.29193910000004</v>
      </c>
      <c r="K6807" s="30">
        <v>-5.0000000000000002E-5</v>
      </c>
      <c r="L6807" s="3">
        <v>4</v>
      </c>
      <c r="M6807" s="3">
        <v>4</v>
      </c>
      <c r="N6807" s="10">
        <f t="shared" si="742"/>
        <v>1</v>
      </c>
      <c r="O6807" s="35">
        <v>4</v>
      </c>
      <c r="P6807" s="17"/>
      <c r="Q6807" s="40">
        <v>2210.1420199999998</v>
      </c>
      <c r="R6807" s="40">
        <v>553.29096000000004</v>
      </c>
      <c r="S6807" s="18">
        <f t="shared" si="743"/>
        <v>1.6808516082129958</v>
      </c>
      <c r="T6807" s="18">
        <f t="shared" si="744"/>
        <v>1.7695933437897022</v>
      </c>
      <c r="U6807" s="18">
        <f t="shared" si="745"/>
        <v>1.3374518173054353</v>
      </c>
      <c r="V6807" s="30">
        <v>553.29169999999999</v>
      </c>
      <c r="W6807" s="3" t="s">
        <v>47</v>
      </c>
      <c r="X6807" s="3" t="s">
        <v>47</v>
      </c>
      <c r="Y6807" s="3" t="s">
        <v>47</v>
      </c>
      <c r="Z6807" s="3" t="s">
        <v>47</v>
      </c>
      <c r="AA6807" s="3" t="s">
        <v>47</v>
      </c>
      <c r="AB6807" s="12" t="s">
        <v>48</v>
      </c>
      <c r="AC6807" s="3" t="s">
        <v>47</v>
      </c>
      <c r="AD6807" s="3" t="s">
        <v>47</v>
      </c>
      <c r="AE6807" s="3" t="s">
        <v>47</v>
      </c>
      <c r="AF6807" s="3" t="s">
        <v>47</v>
      </c>
      <c r="AG6807" s="3" t="s">
        <v>47</v>
      </c>
      <c r="AH6807" s="3" t="s">
        <v>47</v>
      </c>
      <c r="AI6807" s="3" t="s">
        <v>47</v>
      </c>
      <c r="AK6807" s="3" t="s">
        <v>47</v>
      </c>
      <c r="AL6807" s="3" t="s">
        <v>48</v>
      </c>
      <c r="AM6807" s="3" t="s">
        <v>47</v>
      </c>
      <c r="AU6807" s="3">
        <v>0</v>
      </c>
      <c r="AV6807" s="3">
        <v>14</v>
      </c>
      <c r="AW6807" s="3">
        <v>1</v>
      </c>
      <c r="AX6807" s="3">
        <v>14</v>
      </c>
      <c r="AY6807" s="3">
        <v>100</v>
      </c>
      <c r="AZ6807" s="6" t="str">
        <f t="shared" si="746"/>
        <v>3202.1</v>
      </c>
      <c r="BC6807" s="12" t="s">
        <v>17629</v>
      </c>
      <c r="BJ6807" s="12">
        <f t="shared" si="747"/>
        <v>0</v>
      </c>
      <c r="BK6807" s="12">
        <f t="shared" si="748"/>
        <v>0</v>
      </c>
      <c r="CQ6807" s="3" t="str">
        <f>CONCATENATE(baseURL!$A$1,baseURL!$B$1,baseURL!$C$1,".",C6807,".",L6807,".pkl&amp;seq=",BC6807)</f>
        <v>http://proteomics.broadinstitute.org/millscripts/viewfeed.pl?side=xl&amp;cycle=1&amp;fixedMods=iaaC&amp;file=msdataSM/iPRG2012_nd/cpick_in/iPRG2012_nd.3202.1.4.pkl&amp;seq=VAFTVDQMRSLMDKVTNVR</v>
      </c>
    </row>
    <row r="6808" spans="1:95" x14ac:dyDescent="0.2">
      <c r="A6808" s="3">
        <v>1467</v>
      </c>
      <c r="B6808" s="2" t="s">
        <v>17630</v>
      </c>
      <c r="C6808" s="2" t="s">
        <v>17621</v>
      </c>
      <c r="D6808" s="3">
        <v>16699</v>
      </c>
      <c r="E6808" s="3">
        <v>16683</v>
      </c>
      <c r="F6808" s="3">
        <v>67245</v>
      </c>
      <c r="G6808" s="3">
        <v>19884</v>
      </c>
      <c r="H6808" s="3">
        <v>60.069000000000003</v>
      </c>
      <c r="I6808" s="30">
        <v>827.40859999999998</v>
      </c>
      <c r="J6808" s="30">
        <v>827.40503390000003</v>
      </c>
      <c r="K6808" s="30">
        <v>3.5699999999999998E-3</v>
      </c>
      <c r="L6808" s="3">
        <v>6</v>
      </c>
      <c r="M6808" s="3">
        <v>3</v>
      </c>
      <c r="N6808" s="10">
        <f t="shared" si="742"/>
        <v>-1</v>
      </c>
      <c r="O6808" s="35">
        <v>3</v>
      </c>
      <c r="P6808" s="17"/>
      <c r="Q6808" s="40">
        <v>2480.19013</v>
      </c>
      <c r="R6808" s="40">
        <v>827.40156000000002</v>
      </c>
      <c r="S6808" s="18">
        <f t="shared" si="743"/>
        <v>8.5085650551116387</v>
      </c>
      <c r="T6808" s="18">
        <f t="shared" si="744"/>
        <v>4.1985659297249063</v>
      </c>
      <c r="U6808" s="18">
        <f t="shared" si="745"/>
        <v>4.1575942882619588</v>
      </c>
      <c r="V6808" s="30">
        <v>827.40499999999997</v>
      </c>
      <c r="X6808" s="3" t="s">
        <v>47</v>
      </c>
      <c r="Y6808" s="3" t="s">
        <v>47</v>
      </c>
      <c r="Z6808" s="3" t="s">
        <v>52</v>
      </c>
      <c r="AA6808" s="3" t="s">
        <v>47</v>
      </c>
      <c r="AB6808" s="12" t="s">
        <v>48</v>
      </c>
      <c r="AF6808" s="3" t="s">
        <v>48</v>
      </c>
      <c r="AL6808" s="3" t="s">
        <v>52</v>
      </c>
      <c r="AO6808" s="3" t="s">
        <v>48</v>
      </c>
      <c r="AU6808" s="3">
        <v>0</v>
      </c>
      <c r="AV6808" s="3">
        <v>3</v>
      </c>
      <c r="AW6808" s="3">
        <v>1</v>
      </c>
      <c r="AX6808" s="3">
        <v>3</v>
      </c>
      <c r="AY6808" s="3">
        <v>100</v>
      </c>
      <c r="AZ6808" s="6" t="str">
        <f t="shared" si="746"/>
        <v>3202.2</v>
      </c>
      <c r="BC6808" s="12" t="s">
        <v>16630</v>
      </c>
      <c r="BJ6808" s="12">
        <f t="shared" si="747"/>
        <v>0</v>
      </c>
      <c r="BK6808" s="12">
        <f t="shared" si="748"/>
        <v>0</v>
      </c>
      <c r="BN6808" s="3" t="s">
        <v>277</v>
      </c>
      <c r="BR6808" s="3" t="s">
        <v>277</v>
      </c>
      <c r="CQ6808" s="3" t="str">
        <f>CONCATENATE(baseURL!$A$1,baseURL!$B$1,baseURL!$C$1,".",C6808,".",L6808,".pkl&amp;seq=",BC6808,"&amp;varMods=Oxidation-M")</f>
        <v>http://proteomics.broadinstitute.org/millscripts/viewfeed.pl?side=xl&amp;cycle=1&amp;fixedMods=iaaC&amp;file=msdataSM/iPRG2012_nd/cpick_in/iPRG2012_nd.3202.2.6.pkl&amp;seq=mLLYKDLFSNDELLSDAYDAK&amp;varMods=Oxidation-M</v>
      </c>
    </row>
    <row r="6809" spans="1:95" x14ac:dyDescent="0.2">
      <c r="A6809" s="3">
        <v>891</v>
      </c>
      <c r="B6809" s="2" t="s">
        <v>17631</v>
      </c>
      <c r="C6809" s="2" t="s">
        <v>17632</v>
      </c>
      <c r="D6809" s="3">
        <v>16700</v>
      </c>
      <c r="E6809" s="3">
        <v>16684</v>
      </c>
      <c r="F6809" s="3">
        <v>67246</v>
      </c>
      <c r="G6809" s="3">
        <v>19885</v>
      </c>
      <c r="H6809" s="3">
        <v>60.074800000000003</v>
      </c>
      <c r="I6809" s="30">
        <v>924.44359999999995</v>
      </c>
      <c r="J6809" s="30">
        <v>924.94688880000001</v>
      </c>
      <c r="K6809" s="30">
        <v>-0.50329000000000002</v>
      </c>
      <c r="L6809" s="3">
        <v>2</v>
      </c>
      <c r="M6809" s="3">
        <v>2</v>
      </c>
      <c r="N6809" s="10">
        <f t="shared" si="742"/>
        <v>1</v>
      </c>
      <c r="O6809" s="35">
        <v>2</v>
      </c>
      <c r="P6809" s="17"/>
      <c r="Q6809" s="40">
        <v>1847.8803700000001</v>
      </c>
      <c r="R6809" s="40">
        <v>924.44381999999996</v>
      </c>
      <c r="S6809" s="18">
        <f t="shared" si="743"/>
        <v>-0.23798092999635997</v>
      </c>
      <c r="T6809" s="18">
        <f t="shared" si="744"/>
        <v>544.1853675868058</v>
      </c>
      <c r="U6809" s="18">
        <f t="shared" si="745"/>
        <v>543.98113667957091</v>
      </c>
      <c r="V6809" s="30">
        <v>924.94669999999996</v>
      </c>
      <c r="W6809" s="3" t="s">
        <v>47</v>
      </c>
      <c r="X6809" s="3" t="s">
        <v>47</v>
      </c>
      <c r="Y6809" s="3" t="s">
        <v>47</v>
      </c>
      <c r="Z6809" s="3" t="s">
        <v>47</v>
      </c>
      <c r="AA6809" s="3" t="s">
        <v>47</v>
      </c>
      <c r="AB6809" s="12" t="s">
        <v>48</v>
      </c>
      <c r="AD6809" s="3" t="s">
        <v>47</v>
      </c>
      <c r="AE6809" s="3" t="s">
        <v>47</v>
      </c>
      <c r="AF6809" s="3" t="s">
        <v>47</v>
      </c>
      <c r="AG6809" s="3" t="s">
        <v>47</v>
      </c>
      <c r="AJ6809" s="3" t="s">
        <v>47</v>
      </c>
      <c r="AK6809" s="3" t="s">
        <v>47</v>
      </c>
      <c r="AM6809" s="3" t="s">
        <v>47</v>
      </c>
      <c r="AO6809" s="3" t="s">
        <v>47</v>
      </c>
      <c r="AQ6809" s="3" t="s">
        <v>47</v>
      </c>
      <c r="AU6809" s="3">
        <v>0</v>
      </c>
      <c r="AV6809" s="3">
        <v>14</v>
      </c>
      <c r="AW6809" s="3">
        <v>3</v>
      </c>
      <c r="AX6809" s="3">
        <v>10</v>
      </c>
      <c r="AY6809" s="3">
        <v>71.430000000000007</v>
      </c>
      <c r="AZ6809" s="6" t="str">
        <f t="shared" si="746"/>
        <v>3202.3</v>
      </c>
      <c r="BB6809" s="12" t="s">
        <v>79</v>
      </c>
      <c r="BC6809" s="12" t="s">
        <v>17633</v>
      </c>
      <c r="BJ6809" s="12">
        <f t="shared" si="747"/>
        <v>0</v>
      </c>
      <c r="BK6809" s="12">
        <f t="shared" si="748"/>
        <v>0</v>
      </c>
      <c r="BO6809" s="3" t="s">
        <v>54</v>
      </c>
      <c r="BP6809" s="3" t="s">
        <v>54</v>
      </c>
      <c r="BR6809" s="3" t="s">
        <v>54</v>
      </c>
      <c r="BV6809" s="3" t="s">
        <v>17634</v>
      </c>
      <c r="BW6809" s="3" t="s">
        <v>17635</v>
      </c>
      <c r="CA6809" s="3" t="s">
        <v>17634</v>
      </c>
      <c r="CK6809" s="3" t="s">
        <v>17635</v>
      </c>
      <c r="CQ6809" s="3" t="str">
        <f>CONCATENATE(baseURL!$A$1,baseURL!$B$1,"+Acetyl",baseURL!$C$1,".",C6809,".",L6809,".pkl&amp;seq=",BC6809,"&amp;varMods=Deamidated-Q+Deamidated-N")</f>
        <v>http://proteomics.broadinstitute.org/millscripts/viewfeed.pl?side=xl&amp;cycle=1&amp;fixedMods=iaaC+Acetyl&amp;file=msdataSM/iPRG2012_nd/cpick_in/iPRG2012_nd.3202.3.2.pkl&amp;seq=MNTEGASLSEQLLDAAR&amp;varMods=Deamidated-Q+Deamidated-N</v>
      </c>
    </row>
    <row r="6810" spans="1:95" x14ac:dyDescent="0.2">
      <c r="A6810" s="3">
        <v>3819</v>
      </c>
      <c r="B6810" s="2" t="s">
        <v>17636</v>
      </c>
      <c r="C6810" s="2" t="s">
        <v>17637</v>
      </c>
      <c r="D6810" s="3">
        <v>16701</v>
      </c>
      <c r="E6810" s="3">
        <v>16685</v>
      </c>
      <c r="F6810" s="3">
        <v>67265</v>
      </c>
      <c r="G6810" s="3">
        <v>19887</v>
      </c>
      <c r="H6810" s="3">
        <v>60.087200000000003</v>
      </c>
      <c r="I6810" s="30">
        <v>566.57064000000003</v>
      </c>
      <c r="J6810" s="30">
        <v>566.57109100000002</v>
      </c>
      <c r="K6810" s="30">
        <v>-4.4999999999999999E-4</v>
      </c>
      <c r="L6810" s="3">
        <v>0</v>
      </c>
      <c r="M6810" s="3">
        <v>4</v>
      </c>
      <c r="N6810" s="10">
        <f t="shared" si="742"/>
        <v>1</v>
      </c>
      <c r="O6810" s="35">
        <v>4</v>
      </c>
      <c r="P6810" s="17"/>
      <c r="Q6810" s="40">
        <v>2263.2597500000002</v>
      </c>
      <c r="R6810" s="40">
        <v>566.57038999999997</v>
      </c>
      <c r="S6810" s="18">
        <f t="shared" si="743"/>
        <v>0.44125143929765148</v>
      </c>
      <c r="T6810" s="18">
        <f t="shared" si="744"/>
        <v>1.2372690356252725</v>
      </c>
      <c r="U6810" s="18">
        <f t="shared" si="745"/>
        <v>0.90015293611905112</v>
      </c>
      <c r="V6810" s="30">
        <v>566.57090000000005</v>
      </c>
      <c r="W6810" s="3" t="s">
        <v>47</v>
      </c>
      <c r="Y6810" s="3" t="s">
        <v>47</v>
      </c>
      <c r="Z6810" s="3" t="s">
        <v>47</v>
      </c>
      <c r="AA6810" s="3" t="s">
        <v>47</v>
      </c>
      <c r="AB6810" s="12" t="s">
        <v>47</v>
      </c>
      <c r="AC6810" s="3" t="s">
        <v>47</v>
      </c>
      <c r="AD6810" s="3" t="s">
        <v>52</v>
      </c>
      <c r="AE6810" s="3" t="s">
        <v>47</v>
      </c>
      <c r="AF6810" s="3" t="s">
        <v>47</v>
      </c>
      <c r="AI6810" s="3" t="s">
        <v>47</v>
      </c>
      <c r="AK6810" s="3" t="s">
        <v>47</v>
      </c>
      <c r="AL6810" s="3" t="s">
        <v>47</v>
      </c>
      <c r="AM6810" s="3" t="s">
        <v>47</v>
      </c>
      <c r="AN6810" s="3" t="s">
        <v>48</v>
      </c>
      <c r="AU6810" s="3">
        <v>0</v>
      </c>
      <c r="AV6810" s="3">
        <v>12</v>
      </c>
      <c r="AW6810" s="3">
        <v>1</v>
      </c>
      <c r="AX6810" s="3">
        <v>12</v>
      </c>
      <c r="AY6810" s="3">
        <v>100</v>
      </c>
      <c r="AZ6810" s="6" t="str">
        <f t="shared" si="746"/>
        <v>3203.1</v>
      </c>
      <c r="BC6810" s="12" t="s">
        <v>17638</v>
      </c>
      <c r="BJ6810" s="12">
        <f t="shared" si="747"/>
        <v>0</v>
      </c>
      <c r="BK6810" s="12">
        <f t="shared" si="748"/>
        <v>0</v>
      </c>
      <c r="CQ6810" s="3" t="str">
        <f>CONCATENATE(baseURL!$A$1,baseURL!$B$1,baseURL!$C$1,".",C6810,".",L6810,".pkl&amp;seq=",BC6810)</f>
        <v>http://proteomics.broadinstitute.org/millscripts/viewfeed.pl?side=xl&amp;cycle=1&amp;fixedMods=iaaC&amp;file=msdataSM/iPRG2012_nd/cpick_in/iPRG2012_nd.3203.1.0.pkl&amp;seq=YFGKALENPTRPFLALLGGAK</v>
      </c>
    </row>
    <row r="6811" spans="1:95" x14ac:dyDescent="0.2">
      <c r="A6811" s="3">
        <v>4969</v>
      </c>
      <c r="B6811" s="2" t="s">
        <v>17639</v>
      </c>
      <c r="C6811" s="2" t="s">
        <v>17627</v>
      </c>
      <c r="D6811" s="3">
        <v>16702</v>
      </c>
      <c r="E6811" s="3">
        <v>16686</v>
      </c>
      <c r="F6811" s="3">
        <v>67266</v>
      </c>
      <c r="G6811" s="3">
        <v>19888</v>
      </c>
      <c r="H6811" s="3">
        <v>60.093000000000004</v>
      </c>
      <c r="I6811" s="30">
        <v>621.01331000000005</v>
      </c>
      <c r="J6811" s="30">
        <v>621.00946999999996</v>
      </c>
      <c r="K6811" s="30">
        <v>3.8400000000000001E-3</v>
      </c>
      <c r="L6811" s="3">
        <v>3</v>
      </c>
      <c r="M6811" s="3">
        <v>3</v>
      </c>
      <c r="N6811" s="10">
        <f t="shared" si="742"/>
        <v>1</v>
      </c>
      <c r="O6811" s="35">
        <v>3</v>
      </c>
      <c r="P6811" s="17"/>
      <c r="Q6811" s="40">
        <v>1861.01395</v>
      </c>
      <c r="R6811" s="40">
        <v>621.0095</v>
      </c>
      <c r="S6811" s="18">
        <f t="shared" si="743"/>
        <v>6.1351718452681574</v>
      </c>
      <c r="T6811" s="18">
        <f t="shared" si="744"/>
        <v>-4.8308439787063027E-2</v>
      </c>
      <c r="U6811" s="18">
        <f t="shared" si="745"/>
        <v>0</v>
      </c>
      <c r="V6811" s="30">
        <v>621.0095</v>
      </c>
      <c r="W6811" s="3" t="s">
        <v>47</v>
      </c>
      <c r="X6811" s="3" t="s">
        <v>47</v>
      </c>
      <c r="Y6811" s="3" t="s">
        <v>47</v>
      </c>
      <c r="Z6811" s="3" t="s">
        <v>47</v>
      </c>
      <c r="AA6811" s="3" t="s">
        <v>48</v>
      </c>
      <c r="AB6811" s="12" t="s">
        <v>47</v>
      </c>
      <c r="AC6811" s="3" t="s">
        <v>47</v>
      </c>
      <c r="AD6811" s="3" t="s">
        <v>47</v>
      </c>
      <c r="AE6811" s="3" t="s">
        <v>47</v>
      </c>
      <c r="AF6811" s="3" t="s">
        <v>47</v>
      </c>
      <c r="AG6811" s="3" t="s">
        <v>47</v>
      </c>
      <c r="AH6811" s="3" t="s">
        <v>47</v>
      </c>
      <c r="AI6811" s="3" t="s">
        <v>47</v>
      </c>
      <c r="AJ6811" s="3" t="s">
        <v>47</v>
      </c>
      <c r="AK6811" s="3" t="s">
        <v>47</v>
      </c>
      <c r="AL6811" s="3" t="s">
        <v>47</v>
      </c>
      <c r="AM6811" s="3" t="s">
        <v>47</v>
      </c>
      <c r="AN6811" s="3" t="s">
        <v>47</v>
      </c>
      <c r="AU6811" s="3">
        <v>0</v>
      </c>
      <c r="AV6811" s="3">
        <v>17</v>
      </c>
      <c r="AW6811" s="3">
        <v>1</v>
      </c>
      <c r="AX6811" s="3">
        <v>17</v>
      </c>
      <c r="AY6811" s="3">
        <v>100</v>
      </c>
      <c r="AZ6811" s="6" t="str">
        <f t="shared" si="746"/>
        <v>3203.2</v>
      </c>
      <c r="BC6811" s="12" t="s">
        <v>17640</v>
      </c>
      <c r="BJ6811" s="12">
        <f t="shared" si="747"/>
        <v>0</v>
      </c>
      <c r="BK6811" s="12">
        <f t="shared" si="748"/>
        <v>0</v>
      </c>
      <c r="CQ6811" s="3" t="str">
        <f>CONCATENATE(baseURL!$A$1,baseURL!$B$1,baseURL!$C$1,".",C6811,".",L6811,".pkl&amp;seq=",BC6811)</f>
        <v>http://proteomics.broadinstitute.org/millscripts/viewfeed.pl?side=xl&amp;cycle=1&amp;fixedMods=iaaC&amp;file=msdataSM/iPRG2012_nd/cpick_in/iPRG2012_nd.3203.2.3.pkl&amp;seq=KALEDALESAPVVLFMK</v>
      </c>
    </row>
    <row r="6812" spans="1:95" x14ac:dyDescent="0.2">
      <c r="A6812" s="3">
        <v>3808</v>
      </c>
      <c r="B6812" s="2" t="s">
        <v>17641</v>
      </c>
      <c r="C6812" s="2" t="s">
        <v>17630</v>
      </c>
      <c r="D6812" s="3">
        <v>16703</v>
      </c>
      <c r="E6812" s="3">
        <v>16687</v>
      </c>
      <c r="F6812" s="3">
        <v>67267</v>
      </c>
      <c r="G6812" s="3">
        <v>19889</v>
      </c>
      <c r="H6812" s="3">
        <v>60.098799999999997</v>
      </c>
      <c r="I6812" s="30">
        <v>624.12719000000004</v>
      </c>
      <c r="J6812" s="30">
        <v>624.12376080000001</v>
      </c>
      <c r="K6812" s="30">
        <v>3.4299999999999999E-3</v>
      </c>
      <c r="L6812" s="3">
        <v>0</v>
      </c>
      <c r="M6812" s="3">
        <v>4</v>
      </c>
      <c r="N6812" s="10">
        <f t="shared" si="742"/>
        <v>1</v>
      </c>
      <c r="O6812" s="35">
        <v>4</v>
      </c>
      <c r="P6812" s="17"/>
      <c r="Q6812" s="40">
        <v>2493.4704099999999</v>
      </c>
      <c r="R6812" s="40">
        <v>624.12306000000001</v>
      </c>
      <c r="S6812" s="18">
        <f t="shared" si="743"/>
        <v>6.6172847387371672</v>
      </c>
      <c r="T6812" s="18">
        <f t="shared" si="744"/>
        <v>1.1228554830263198</v>
      </c>
      <c r="U6812" s="18">
        <f t="shared" si="745"/>
        <v>1.0254387972393955</v>
      </c>
      <c r="V6812" s="30">
        <v>624.12369999999999</v>
      </c>
      <c r="W6812" s="3" t="s">
        <v>47</v>
      </c>
      <c r="X6812" s="3" t="s">
        <v>47</v>
      </c>
      <c r="Y6812" s="3" t="s">
        <v>47</v>
      </c>
      <c r="Z6812" s="3" t="s">
        <v>47</v>
      </c>
      <c r="AA6812" s="3" t="s">
        <v>48</v>
      </c>
      <c r="AB6812" s="12" t="s">
        <v>47</v>
      </c>
      <c r="AC6812" s="3" t="s">
        <v>47</v>
      </c>
      <c r="AE6812" s="3" t="s">
        <v>47</v>
      </c>
      <c r="AF6812" s="3" t="s">
        <v>47</v>
      </c>
      <c r="AI6812" s="3" t="s">
        <v>47</v>
      </c>
      <c r="AK6812" s="3" t="s">
        <v>47</v>
      </c>
      <c r="AL6812" s="3" t="s">
        <v>48</v>
      </c>
      <c r="AM6812" s="3" t="s">
        <v>47</v>
      </c>
      <c r="AN6812" s="3" t="s">
        <v>47</v>
      </c>
      <c r="AU6812" s="3">
        <v>0</v>
      </c>
      <c r="AV6812" s="3">
        <v>12</v>
      </c>
      <c r="AW6812" s="3">
        <v>1</v>
      </c>
      <c r="AX6812" s="3">
        <v>12</v>
      </c>
      <c r="AY6812" s="3">
        <v>100</v>
      </c>
      <c r="AZ6812" s="6" t="str">
        <f t="shared" si="746"/>
        <v>3203.3</v>
      </c>
      <c r="BC6812" s="12" t="s">
        <v>17642</v>
      </c>
      <c r="BJ6812" s="12">
        <f t="shared" si="747"/>
        <v>0</v>
      </c>
      <c r="BK6812" s="12">
        <f t="shared" si="748"/>
        <v>0</v>
      </c>
      <c r="CQ6812" s="3" t="str">
        <f>CONCATENATE(baseURL!$A$1,baseURL!$B$1,baseURL!$C$1,".",C6812,".",L6812,".pkl&amp;seq=",BC6812)</f>
        <v>http://proteomics.broadinstitute.org/millscripts/viewfeed.pl?side=xl&amp;cycle=1&amp;fixedMods=iaaC&amp;file=msdataSM/iPRG2012_nd/cpick_in/iPRG2012_nd.3203.3.0.pkl&amp;seq=ALALFVPVPSLAGFHKVQTKLTR</v>
      </c>
    </row>
    <row r="6813" spans="1:95" x14ac:dyDescent="0.2">
      <c r="A6813" s="3">
        <v>5750</v>
      </c>
      <c r="B6813" s="2" t="s">
        <v>17643</v>
      </c>
      <c r="C6813" s="2" t="s">
        <v>17636</v>
      </c>
      <c r="D6813" s="3">
        <v>16705</v>
      </c>
      <c r="E6813" s="3">
        <v>16689</v>
      </c>
      <c r="F6813" s="3">
        <v>67287</v>
      </c>
      <c r="G6813" s="3">
        <v>19892</v>
      </c>
      <c r="H6813" s="3">
        <v>60.122900000000001</v>
      </c>
      <c r="I6813" s="30">
        <v>822.07258000000002</v>
      </c>
      <c r="J6813" s="30">
        <v>822.07046339999999</v>
      </c>
      <c r="K6813" s="30">
        <v>2.1199999999999999E-3</v>
      </c>
      <c r="L6813" s="3">
        <v>3</v>
      </c>
      <c r="M6813" s="3">
        <v>3</v>
      </c>
      <c r="N6813" s="10">
        <f t="shared" si="742"/>
        <v>1</v>
      </c>
      <c r="O6813" s="35">
        <v>3</v>
      </c>
      <c r="P6813" s="17"/>
      <c r="Q6813" s="40">
        <v>2464.1952200000001</v>
      </c>
      <c r="R6813" s="40">
        <v>822.06992000000002</v>
      </c>
      <c r="S6813" s="18">
        <f t="shared" si="743"/>
        <v>3.2357344980967908</v>
      </c>
      <c r="T6813" s="18">
        <f t="shared" si="744"/>
        <v>0.66101433314766167</v>
      </c>
      <c r="U6813" s="18">
        <f t="shared" si="745"/>
        <v>0.70553609358869329</v>
      </c>
      <c r="V6813" s="30">
        <v>822.07050000000004</v>
      </c>
      <c r="W6813" s="3" t="s">
        <v>47</v>
      </c>
      <c r="X6813" s="3" t="s">
        <v>47</v>
      </c>
      <c r="Y6813" s="3" t="s">
        <v>47</v>
      </c>
      <c r="Z6813" s="3" t="s">
        <v>47</v>
      </c>
      <c r="AA6813" s="3" t="s">
        <v>48</v>
      </c>
      <c r="AB6813" s="12" t="s">
        <v>47</v>
      </c>
      <c r="AC6813" s="3" t="s">
        <v>47</v>
      </c>
      <c r="AD6813" s="3" t="s">
        <v>47</v>
      </c>
      <c r="AE6813" s="3" t="s">
        <v>47</v>
      </c>
      <c r="AF6813" s="3" t="s">
        <v>47</v>
      </c>
      <c r="AG6813" s="3" t="s">
        <v>47</v>
      </c>
      <c r="AI6813" s="3" t="s">
        <v>47</v>
      </c>
      <c r="AJ6813" s="3" t="s">
        <v>47</v>
      </c>
      <c r="AK6813" s="3" t="s">
        <v>47</v>
      </c>
      <c r="AL6813" s="3" t="s">
        <v>47</v>
      </c>
      <c r="AM6813" s="3" t="s">
        <v>47</v>
      </c>
      <c r="AN6813" s="3" t="s">
        <v>47</v>
      </c>
      <c r="AU6813" s="3">
        <v>0</v>
      </c>
      <c r="AV6813" s="3">
        <v>16</v>
      </c>
      <c r="AW6813" s="3">
        <v>1</v>
      </c>
      <c r="AX6813" s="3">
        <v>16</v>
      </c>
      <c r="AY6813" s="3">
        <v>100</v>
      </c>
      <c r="AZ6813" s="6" t="str">
        <f t="shared" si="746"/>
        <v>3204.2</v>
      </c>
      <c r="BC6813" s="12" t="s">
        <v>17589</v>
      </c>
      <c r="BJ6813" s="12">
        <f t="shared" si="747"/>
        <v>0</v>
      </c>
      <c r="BK6813" s="12">
        <f t="shared" si="748"/>
        <v>0</v>
      </c>
      <c r="CQ6813" s="3" t="str">
        <f>CONCATENATE(baseURL!$A$1,baseURL!$B$1,baseURL!$C$1,".",C6813,".",L6813,".pkl&amp;seq=",BC6813)</f>
        <v>http://proteomics.broadinstitute.org/millscripts/viewfeed.pl?side=xl&amp;cycle=1&amp;fixedMods=iaaC&amp;file=msdataSM/iPRG2012_nd/cpick_in/iPRG2012_nd.3204.2.3.pkl&amp;seq=MLLYKDLFSNDELLSDAYDAK</v>
      </c>
    </row>
    <row r="6814" spans="1:95" x14ac:dyDescent="0.2">
      <c r="A6814" s="3">
        <v>5489</v>
      </c>
      <c r="B6814" s="2" t="s">
        <v>17644</v>
      </c>
      <c r="C6814" s="2" t="s">
        <v>17645</v>
      </c>
      <c r="D6814" s="3">
        <v>16706</v>
      </c>
      <c r="E6814" s="3">
        <v>16690</v>
      </c>
      <c r="F6814" s="3">
        <v>67307</v>
      </c>
      <c r="G6814" s="3">
        <v>19894</v>
      </c>
      <c r="H6814" s="3">
        <v>60.1355</v>
      </c>
      <c r="I6814" s="30">
        <v>677.69833000000006</v>
      </c>
      <c r="J6814" s="30">
        <v>677.69832910000002</v>
      </c>
      <c r="K6814" s="30">
        <v>0</v>
      </c>
      <c r="L6814" s="3">
        <v>3</v>
      </c>
      <c r="M6814" s="3">
        <v>3</v>
      </c>
      <c r="N6814" s="10">
        <f t="shared" si="742"/>
        <v>1</v>
      </c>
      <c r="O6814" s="35">
        <v>3</v>
      </c>
      <c r="P6814" s="17"/>
      <c r="Q6814" s="40">
        <v>2031.0757000000001</v>
      </c>
      <c r="R6814" s="40">
        <v>677.69674999999995</v>
      </c>
      <c r="S6814" s="18">
        <f t="shared" si="743"/>
        <v>2.331426261234999</v>
      </c>
      <c r="T6814" s="18">
        <f t="shared" si="744"/>
        <v>2.3300982335709532</v>
      </c>
      <c r="U6814" s="18">
        <f t="shared" si="745"/>
        <v>2.1396000498611918</v>
      </c>
      <c r="V6814" s="30">
        <v>677.69820000000004</v>
      </c>
      <c r="W6814" s="3" t="s">
        <v>47</v>
      </c>
      <c r="X6814" s="3" t="s">
        <v>47</v>
      </c>
      <c r="Y6814" s="3" t="s">
        <v>47</v>
      </c>
      <c r="Z6814" s="3" t="s">
        <v>47</v>
      </c>
      <c r="AA6814" s="3" t="s">
        <v>47</v>
      </c>
      <c r="AB6814" s="12" t="s">
        <v>47</v>
      </c>
      <c r="AC6814" s="3" t="s">
        <v>47</v>
      </c>
      <c r="AD6814" s="3" t="s">
        <v>47</v>
      </c>
      <c r="AE6814" s="3" t="s">
        <v>47</v>
      </c>
      <c r="AF6814" s="3" t="s">
        <v>47</v>
      </c>
      <c r="AG6814" s="3" t="s">
        <v>47</v>
      </c>
      <c r="AH6814" s="3" t="s">
        <v>47</v>
      </c>
      <c r="AI6814" s="3" t="s">
        <v>47</v>
      </c>
      <c r="AJ6814" s="3" t="s">
        <v>47</v>
      </c>
      <c r="AK6814" s="3" t="s">
        <v>47</v>
      </c>
      <c r="AL6814" s="3" t="s">
        <v>47</v>
      </c>
      <c r="AM6814" s="3" t="s">
        <v>47</v>
      </c>
      <c r="AU6814" s="3">
        <v>0</v>
      </c>
      <c r="AV6814" s="3">
        <v>17</v>
      </c>
      <c r="AW6814" s="3">
        <v>1</v>
      </c>
      <c r="AX6814" s="3">
        <v>17</v>
      </c>
      <c r="AY6814" s="3">
        <v>100</v>
      </c>
      <c r="AZ6814" s="6" t="str">
        <f t="shared" si="746"/>
        <v>3205.1</v>
      </c>
      <c r="BC6814" s="12" t="s">
        <v>17646</v>
      </c>
      <c r="BJ6814" s="12">
        <f t="shared" si="747"/>
        <v>0</v>
      </c>
      <c r="BK6814" s="12">
        <f t="shared" si="748"/>
        <v>0</v>
      </c>
      <c r="CQ6814" s="3" t="str">
        <f>CONCATENATE(baseURL!$A$1,baseURL!$B$1,baseURL!$C$1,".",C6814,".",L6814,".pkl&amp;seq=",BC6814)</f>
        <v>http://proteomics.broadinstitute.org/millscripts/viewfeed.pl?side=xl&amp;cycle=1&amp;fixedMods=iaaC&amp;file=msdataSM/iPRG2012_nd/cpick_in/iPRG2012_nd.3205.1.3.pkl&amp;seq=LGNDDEVLLFRDAELLAK</v>
      </c>
    </row>
    <row r="6815" spans="1:95" x14ac:dyDescent="0.2">
      <c r="A6815" s="3">
        <v>4256</v>
      </c>
      <c r="B6815" s="2" t="s">
        <v>17647</v>
      </c>
      <c r="C6815" s="2" t="s">
        <v>17648</v>
      </c>
      <c r="D6815" s="3">
        <v>16707</v>
      </c>
      <c r="E6815" s="3">
        <v>16691</v>
      </c>
      <c r="F6815" s="3">
        <v>67308</v>
      </c>
      <c r="G6815" s="3">
        <v>19895</v>
      </c>
      <c r="H6815" s="3">
        <v>60.141399999999997</v>
      </c>
      <c r="I6815" s="30">
        <v>818.43442000000005</v>
      </c>
      <c r="J6815" s="30">
        <v>818.43005949999997</v>
      </c>
      <c r="K6815" s="30">
        <v>4.3600000000000002E-3</v>
      </c>
      <c r="L6815" s="3">
        <v>0</v>
      </c>
      <c r="M6815" s="3">
        <v>2</v>
      </c>
      <c r="N6815" s="10">
        <f t="shared" si="742"/>
        <v>1</v>
      </c>
      <c r="O6815" s="35">
        <v>2</v>
      </c>
      <c r="P6815" s="17"/>
      <c r="Q6815" s="40">
        <v>1635.85295</v>
      </c>
      <c r="R6815" s="40">
        <v>818.43011999999999</v>
      </c>
      <c r="S6815" s="18">
        <f t="shared" si="743"/>
        <v>5.2539610835161836</v>
      </c>
      <c r="T6815" s="18">
        <f t="shared" si="744"/>
        <v>-7.3922010614397279E-2</v>
      </c>
      <c r="U6815" s="18">
        <f t="shared" si="745"/>
        <v>9.7748113211416382E-2</v>
      </c>
      <c r="V6815" s="30">
        <v>818.43020000000001</v>
      </c>
      <c r="W6815" s="3" t="s">
        <v>47</v>
      </c>
      <c r="X6815" s="3" t="s">
        <v>47</v>
      </c>
      <c r="Y6815" s="3" t="s">
        <v>47</v>
      </c>
      <c r="Z6815" s="3" t="s">
        <v>47</v>
      </c>
      <c r="AA6815" s="3" t="s">
        <v>65</v>
      </c>
      <c r="AB6815" s="12" t="s">
        <v>47</v>
      </c>
      <c r="AC6815" s="3" t="s">
        <v>47</v>
      </c>
      <c r="AD6815" s="3" t="s">
        <v>47</v>
      </c>
      <c r="AE6815" s="3" t="s">
        <v>47</v>
      </c>
      <c r="AF6815" s="3" t="s">
        <v>47</v>
      </c>
      <c r="AG6815" s="3" t="s">
        <v>47</v>
      </c>
      <c r="AH6815" s="3" t="s">
        <v>47</v>
      </c>
      <c r="AI6815" s="3" t="s">
        <v>47</v>
      </c>
      <c r="AJ6815" s="3" t="s">
        <v>47</v>
      </c>
      <c r="AK6815" s="3" t="s">
        <v>47</v>
      </c>
      <c r="AL6815" s="3" t="s">
        <v>47</v>
      </c>
      <c r="AU6815" s="3">
        <v>1</v>
      </c>
      <c r="AV6815" s="3">
        <v>15</v>
      </c>
      <c r="AW6815" s="3">
        <v>1</v>
      </c>
      <c r="AX6815" s="3">
        <v>15</v>
      </c>
      <c r="AY6815" s="3">
        <v>100</v>
      </c>
      <c r="AZ6815" s="6" t="str">
        <f t="shared" si="746"/>
        <v>3205.2</v>
      </c>
      <c r="BC6815" s="12" t="s">
        <v>17649</v>
      </c>
      <c r="BJ6815" s="12">
        <f t="shared" si="747"/>
        <v>0</v>
      </c>
      <c r="BK6815" s="12">
        <f t="shared" si="748"/>
        <v>0</v>
      </c>
      <c r="BW6815" s="3" t="s">
        <v>17650</v>
      </c>
      <c r="CQ6815" s="3" t="str">
        <f>CONCATENATE(baseURL!$A$1,baseURL!$B$1,baseURL!$C$1,".",C6815,".",L6815,".pkl&amp;seq=",BC6815)</f>
        <v>http://proteomics.broadinstitute.org/millscripts/viewfeed.pl?side=xl&amp;cycle=1&amp;fixedMods=iaaC&amp;file=msdataSM/iPRG2012_nd/cpick_in/iPRG2012_nd.3205.2.0.pkl&amp;seq=LVFFTWSPDTAPVR</v>
      </c>
    </row>
    <row r="6816" spans="1:95" x14ac:dyDescent="0.2">
      <c r="A6816" s="3">
        <v>6731</v>
      </c>
      <c r="B6816" s="2" t="s">
        <v>17651</v>
      </c>
      <c r="C6816" s="2" t="s">
        <v>17643</v>
      </c>
      <c r="D6816" s="3">
        <v>16708</v>
      </c>
      <c r="E6816" s="3">
        <v>16692</v>
      </c>
      <c r="F6816" s="3">
        <v>67309</v>
      </c>
      <c r="G6816" s="3">
        <v>19896</v>
      </c>
      <c r="H6816" s="3">
        <v>60.147199999999998</v>
      </c>
      <c r="I6816" s="30">
        <v>870.76486</v>
      </c>
      <c r="J6816" s="30">
        <v>870.7630656</v>
      </c>
      <c r="K6816" s="30">
        <v>1.7899999999999999E-3</v>
      </c>
      <c r="L6816" s="3">
        <v>3</v>
      </c>
      <c r="M6816" s="3">
        <v>3</v>
      </c>
      <c r="N6816" s="10">
        <f t="shared" si="742"/>
        <v>1</v>
      </c>
      <c r="O6816" s="35">
        <v>3</v>
      </c>
      <c r="P6816" s="17"/>
      <c r="Q6816" s="40">
        <v>2610.2789699999998</v>
      </c>
      <c r="R6816" s="40">
        <v>870.76450999999997</v>
      </c>
      <c r="S6816" s="18">
        <f t="shared" si="743"/>
        <v>0.40194564202648736</v>
      </c>
      <c r="T6816" s="18">
        <f t="shared" si="744"/>
        <v>-1.658772243678698</v>
      </c>
      <c r="U6816" s="18">
        <f t="shared" si="745"/>
        <v>-1.963791565187659</v>
      </c>
      <c r="V6816" s="30">
        <v>870.76279999999997</v>
      </c>
      <c r="W6816" s="3" t="s">
        <v>47</v>
      </c>
      <c r="X6816" s="3" t="s">
        <v>47</v>
      </c>
      <c r="Y6816" s="3" t="s">
        <v>47</v>
      </c>
      <c r="Z6816" s="3" t="s">
        <v>47</v>
      </c>
      <c r="AA6816" s="3" t="s">
        <v>48</v>
      </c>
      <c r="AB6816" s="12" t="s">
        <v>47</v>
      </c>
      <c r="AC6816" s="3" t="s">
        <v>47</v>
      </c>
      <c r="AD6816" s="3" t="s">
        <v>47</v>
      </c>
      <c r="AE6816" s="3" t="s">
        <v>47</v>
      </c>
      <c r="AF6816" s="3" t="s">
        <v>47</v>
      </c>
      <c r="AG6816" s="3" t="s">
        <v>47</v>
      </c>
      <c r="AI6816" s="3" t="s">
        <v>47</v>
      </c>
      <c r="AJ6816" s="3" t="s">
        <v>47</v>
      </c>
      <c r="AK6816" s="3" t="s">
        <v>47</v>
      </c>
      <c r="AL6816" s="3" t="s">
        <v>47</v>
      </c>
      <c r="AU6816" s="3">
        <v>0</v>
      </c>
      <c r="AV6816" s="3">
        <v>14</v>
      </c>
      <c r="AW6816" s="3">
        <v>1</v>
      </c>
      <c r="AX6816" s="3">
        <v>14</v>
      </c>
      <c r="AY6816" s="3">
        <v>100</v>
      </c>
      <c r="AZ6816" s="6" t="str">
        <f t="shared" si="746"/>
        <v>3205.3</v>
      </c>
      <c r="BC6816" s="12" t="s">
        <v>17594</v>
      </c>
      <c r="BJ6816" s="12">
        <f t="shared" si="747"/>
        <v>0</v>
      </c>
      <c r="BK6816" s="12">
        <f t="shared" si="748"/>
        <v>0</v>
      </c>
      <c r="CQ6816" s="3" t="str">
        <f>CONCATENATE(baseURL!$A$1,baseURL!$B$1,baseURL!$C$1,".",C6816,".",L6816,".pkl&amp;seq=",BC6816)</f>
        <v>http://proteomics.broadinstitute.org/millscripts/viewfeed.pl?side=xl&amp;cycle=1&amp;fixedMods=iaaC&amp;file=msdataSM/iPRG2012_nd/cpick_in/iPRG2012_nd.3205.3.3.pkl&amp;seq=MKLGEGVNVEQVEGLMSLEQYEK</v>
      </c>
    </row>
    <row r="6817" spans="1:95" x14ac:dyDescent="0.2">
      <c r="A6817" s="3">
        <v>5217</v>
      </c>
      <c r="B6817" s="2" t="s">
        <v>17652</v>
      </c>
      <c r="C6817" s="2" t="s">
        <v>17644</v>
      </c>
      <c r="D6817" s="3">
        <v>16710</v>
      </c>
      <c r="E6817" s="3">
        <v>16694</v>
      </c>
      <c r="F6817" s="3">
        <v>67329</v>
      </c>
      <c r="G6817" s="3">
        <v>19899</v>
      </c>
      <c r="H6817" s="3">
        <v>60.163200000000003</v>
      </c>
      <c r="I6817" s="30">
        <v>519.97028</v>
      </c>
      <c r="J6817" s="30">
        <v>519.96886549999999</v>
      </c>
      <c r="K6817" s="30">
        <v>1.41E-3</v>
      </c>
      <c r="L6817" s="3">
        <v>3</v>
      </c>
      <c r="M6817" s="3">
        <v>3</v>
      </c>
      <c r="N6817" s="10">
        <f t="shared" si="742"/>
        <v>1</v>
      </c>
      <c r="O6817" s="35">
        <v>3</v>
      </c>
      <c r="P6817" s="17"/>
      <c r="Q6817" s="40">
        <v>1557.8900100000001</v>
      </c>
      <c r="R6817" s="40">
        <v>519.96819000000005</v>
      </c>
      <c r="S6817" s="18">
        <f t="shared" si="743"/>
        <v>4.0194766528945776</v>
      </c>
      <c r="T6817" s="18">
        <f t="shared" si="744"/>
        <v>1.2991179324700335</v>
      </c>
      <c r="U6817" s="18">
        <f t="shared" si="745"/>
        <v>1.173148688072297</v>
      </c>
      <c r="V6817" s="30">
        <v>519.96879999999999</v>
      </c>
      <c r="W6817" s="3" t="s">
        <v>47</v>
      </c>
      <c r="X6817" s="3" t="s">
        <v>47</v>
      </c>
      <c r="Y6817" s="3" t="s">
        <v>47</v>
      </c>
      <c r="Z6817" s="3" t="s">
        <v>47</v>
      </c>
      <c r="AA6817" s="3" t="s">
        <v>47</v>
      </c>
      <c r="AB6817" s="12" t="s">
        <v>47</v>
      </c>
      <c r="AC6817" s="3" t="s">
        <v>47</v>
      </c>
      <c r="AD6817" s="3" t="s">
        <v>47</v>
      </c>
      <c r="AE6817" s="3" t="s">
        <v>47</v>
      </c>
      <c r="AF6817" s="3" t="s">
        <v>47</v>
      </c>
      <c r="AG6817" s="3" t="s">
        <v>47</v>
      </c>
      <c r="AH6817" s="3" t="s">
        <v>47</v>
      </c>
      <c r="AI6817" s="3" t="s">
        <v>47</v>
      </c>
      <c r="AJ6817" s="3" t="s">
        <v>47</v>
      </c>
      <c r="AK6817" s="3" t="s">
        <v>47</v>
      </c>
      <c r="AL6817" s="3" t="s">
        <v>47</v>
      </c>
      <c r="AM6817" s="3" t="s">
        <v>47</v>
      </c>
      <c r="AN6817" s="3" t="s">
        <v>47</v>
      </c>
      <c r="AU6817" s="3">
        <v>0</v>
      </c>
      <c r="AV6817" s="3">
        <v>18</v>
      </c>
      <c r="AW6817" s="3">
        <v>1</v>
      </c>
      <c r="AX6817" s="3">
        <v>18</v>
      </c>
      <c r="AY6817" s="3">
        <v>100</v>
      </c>
      <c r="AZ6817" s="6" t="str">
        <f t="shared" si="746"/>
        <v>3206.2</v>
      </c>
      <c r="BC6817" s="12" t="s">
        <v>17653</v>
      </c>
      <c r="BJ6817" s="12">
        <f t="shared" si="747"/>
        <v>0</v>
      </c>
      <c r="BK6817" s="12">
        <f t="shared" si="748"/>
        <v>0</v>
      </c>
      <c r="CQ6817" s="3" t="str">
        <f>CONCATENATE(baseURL!$A$1,baseURL!$B$1,baseURL!$C$1,".",C6817,".",L6817,".pkl&amp;seq=",BC6817)</f>
        <v>http://proteomics.broadinstitute.org/millscripts/viewfeed.pl?side=xl&amp;cycle=1&amp;fixedMods=iaaC&amp;file=msdataSM/iPRG2012_nd/cpick_in/iPRG2012_nd.3206.2.3.pkl&amp;seq=GATVFVNHLLLFAR</v>
      </c>
    </row>
    <row r="6818" spans="1:95" x14ac:dyDescent="0.2">
      <c r="A6818" s="3">
        <v>5749</v>
      </c>
      <c r="B6818" s="2" t="s">
        <v>17654</v>
      </c>
      <c r="C6818" s="2" t="s">
        <v>17647</v>
      </c>
      <c r="D6818" s="3">
        <v>16711</v>
      </c>
      <c r="E6818" s="3">
        <v>16695</v>
      </c>
      <c r="F6818" s="3">
        <v>67330</v>
      </c>
      <c r="G6818" s="3">
        <v>19900</v>
      </c>
      <c r="H6818" s="3">
        <v>60.167400000000001</v>
      </c>
      <c r="I6818" s="30">
        <v>820.08130000000006</v>
      </c>
      <c r="J6818" s="30">
        <v>820.07987390000005</v>
      </c>
      <c r="K6818" s="30">
        <v>1.4300000000000001E-3</v>
      </c>
      <c r="L6818" s="3">
        <v>3</v>
      </c>
      <c r="M6818" s="3">
        <v>3</v>
      </c>
      <c r="N6818" s="10">
        <f t="shared" si="742"/>
        <v>1</v>
      </c>
      <c r="O6818" s="35">
        <v>3</v>
      </c>
      <c r="P6818" s="17"/>
      <c r="Q6818" s="40">
        <v>2458.2248800000002</v>
      </c>
      <c r="R6818" s="40">
        <v>820.07980999999995</v>
      </c>
      <c r="S6818" s="18">
        <f t="shared" si="743"/>
        <v>1.8168963336671637</v>
      </c>
      <c r="T6818" s="18">
        <f t="shared" si="744"/>
        <v>7.7919245567267093E-2</v>
      </c>
      <c r="U6818" s="18">
        <f t="shared" si="745"/>
        <v>0.10974541612010363</v>
      </c>
      <c r="V6818" s="30">
        <v>820.07989999999995</v>
      </c>
      <c r="W6818" s="3" t="s">
        <v>47</v>
      </c>
      <c r="X6818" s="3" t="s">
        <v>47</v>
      </c>
      <c r="Y6818" s="3" t="s">
        <v>47</v>
      </c>
      <c r="Z6818" s="3" t="s">
        <v>47</v>
      </c>
      <c r="AA6818" s="3" t="s">
        <v>48</v>
      </c>
      <c r="AB6818" s="12" t="s">
        <v>47</v>
      </c>
      <c r="AC6818" s="3" t="s">
        <v>47</v>
      </c>
      <c r="AD6818" s="3" t="s">
        <v>47</v>
      </c>
      <c r="AE6818" s="3" t="s">
        <v>47</v>
      </c>
      <c r="AF6818" s="3" t="s">
        <v>47</v>
      </c>
      <c r="AG6818" s="3" t="s">
        <v>47</v>
      </c>
      <c r="AI6818" s="3" t="s">
        <v>47</v>
      </c>
      <c r="AJ6818" s="3" t="s">
        <v>47</v>
      </c>
      <c r="AK6818" s="3" t="s">
        <v>47</v>
      </c>
      <c r="AL6818" s="3" t="s">
        <v>47</v>
      </c>
      <c r="AM6818" s="3" t="s">
        <v>47</v>
      </c>
      <c r="AN6818" s="3" t="s">
        <v>47</v>
      </c>
      <c r="AU6818" s="3">
        <v>0</v>
      </c>
      <c r="AV6818" s="3">
        <v>16</v>
      </c>
      <c r="AW6818" s="3">
        <v>1</v>
      </c>
      <c r="AX6818" s="3">
        <v>16</v>
      </c>
      <c r="AY6818" s="3">
        <v>100</v>
      </c>
      <c r="AZ6818" s="6" t="str">
        <f t="shared" si="746"/>
        <v>3206.3</v>
      </c>
      <c r="BC6818" s="12" t="s">
        <v>17600</v>
      </c>
      <c r="BJ6818" s="12">
        <f t="shared" si="747"/>
        <v>0</v>
      </c>
      <c r="BK6818" s="12">
        <f t="shared" si="748"/>
        <v>0</v>
      </c>
      <c r="CQ6818" s="3" t="str">
        <f>CONCATENATE(baseURL!$A$1,baseURL!$B$1,baseURL!$C$1,".",C6818,".",L6818,".pkl&amp;seq=",BC6818)</f>
        <v>http://proteomics.broadinstitute.org/millscripts/viewfeed.pl?side=xl&amp;cycle=1&amp;fixedMods=iaaC&amp;file=msdataSM/iPRG2012_nd/cpick_in/iPRG2012_nd.3206.3.3.pkl&amp;seq=VDEEGRALPGEYLTYALSGYVR</v>
      </c>
    </row>
    <row r="6819" spans="1:95" x14ac:dyDescent="0.2">
      <c r="A6819" s="3">
        <v>881</v>
      </c>
      <c r="B6819" s="2" t="s">
        <v>17655</v>
      </c>
      <c r="C6819" s="2" t="s">
        <v>17651</v>
      </c>
      <c r="D6819" s="3">
        <v>16712</v>
      </c>
      <c r="E6819" s="3">
        <v>16696</v>
      </c>
      <c r="F6819" s="3">
        <v>67331</v>
      </c>
      <c r="G6819" s="3">
        <v>19901</v>
      </c>
      <c r="H6819" s="3">
        <v>60.171500000000002</v>
      </c>
      <c r="I6819" s="30">
        <v>829.39931999999999</v>
      </c>
      <c r="J6819" s="30">
        <v>829.3963301</v>
      </c>
      <c r="K6819" s="30">
        <v>2.99E-3</v>
      </c>
      <c r="L6819" s="3">
        <v>3</v>
      </c>
      <c r="M6819" s="3">
        <v>3</v>
      </c>
      <c r="N6819" s="10">
        <f t="shared" si="742"/>
        <v>1</v>
      </c>
      <c r="O6819" s="35">
        <v>3</v>
      </c>
      <c r="P6819" s="17"/>
      <c r="Q6819" s="40">
        <v>2486.1771699999999</v>
      </c>
      <c r="R6819" s="32">
        <v>829.39724000000001</v>
      </c>
      <c r="S6819" s="18">
        <f t="shared" si="743"/>
        <v>2.5078453359431232</v>
      </c>
      <c r="T6819" s="18">
        <f t="shared" si="744"/>
        <v>-1.0970617650121022</v>
      </c>
      <c r="U6819" s="18">
        <f t="shared" si="745"/>
        <v>-1.2539226679715616</v>
      </c>
      <c r="V6819" s="30">
        <v>829.39620000000002</v>
      </c>
      <c r="W6819" s="3" t="s">
        <v>47</v>
      </c>
      <c r="X6819" s="3" t="s">
        <v>47</v>
      </c>
      <c r="Y6819" s="3" t="s">
        <v>47</v>
      </c>
      <c r="Z6819" s="3" t="s">
        <v>52</v>
      </c>
      <c r="AA6819" s="3" t="s">
        <v>47</v>
      </c>
      <c r="AB6819" s="12" t="s">
        <v>52</v>
      </c>
      <c r="AD6819" s="3" t="s">
        <v>47</v>
      </c>
      <c r="AE6819" s="3" t="s">
        <v>48</v>
      </c>
      <c r="AF6819" s="3" t="s">
        <v>47</v>
      </c>
      <c r="AI6819" s="3" t="s">
        <v>52</v>
      </c>
      <c r="AO6819" s="3" t="s">
        <v>48</v>
      </c>
      <c r="AQ6819" s="3" t="s">
        <v>47</v>
      </c>
      <c r="AU6819" s="3">
        <v>0</v>
      </c>
      <c r="AV6819" s="3">
        <v>7</v>
      </c>
      <c r="AW6819" s="3">
        <v>4</v>
      </c>
      <c r="AX6819" s="3">
        <v>4</v>
      </c>
      <c r="AY6819" s="3">
        <v>57.14</v>
      </c>
      <c r="AZ6819" s="6" t="str">
        <f t="shared" si="746"/>
        <v>3206.4</v>
      </c>
      <c r="BC6819" s="12" t="s">
        <v>17656</v>
      </c>
      <c r="BJ6819" s="12">
        <f t="shared" si="747"/>
        <v>0</v>
      </c>
      <c r="BK6819" s="12">
        <f t="shared" si="748"/>
        <v>0</v>
      </c>
      <c r="BL6819" s="3" t="s">
        <v>162</v>
      </c>
      <c r="BR6819" s="3" t="s">
        <v>162</v>
      </c>
      <c r="BT6819" s="3" t="s">
        <v>17624</v>
      </c>
      <c r="BZ6819" s="3" t="s">
        <v>17657</v>
      </c>
      <c r="CM6819" s="3" t="s">
        <v>17658</v>
      </c>
      <c r="CQ6819" s="3" t="str">
        <f>CONCATENATE(baseURL!$A$1,baseURL!$B$1,baseURL!$C$1,".",C6819,".",L6819,".pkl&amp;seq=",BC6819,"&amp;varMods=Sodiated-D")</f>
        <v>http://proteomics.broadinstitute.org/millscripts/viewfeed.pl?side=xl&amp;cycle=1&amp;fixedMods=iaaC&amp;file=msdataSM/iPRG2012_nd/cpick_in/iPRG2012_nd.3206.4.3.pkl&amp;seq=MLLYKDLFSNdELLSDAYDAK&amp;varMods=Sodiated-D</v>
      </c>
    </row>
    <row r="6820" spans="1:95" x14ac:dyDescent="0.2">
      <c r="A6820" s="3">
        <v>7747</v>
      </c>
      <c r="B6820" s="2" t="s">
        <v>17659</v>
      </c>
      <c r="C6820" s="2" t="s">
        <v>17660</v>
      </c>
      <c r="D6820" s="3">
        <v>16713</v>
      </c>
      <c r="E6820" s="3">
        <v>16697</v>
      </c>
      <c r="F6820" s="3">
        <v>67349</v>
      </c>
      <c r="G6820" s="3">
        <v>19903</v>
      </c>
      <c r="H6820" s="3">
        <v>60.187600000000003</v>
      </c>
      <c r="I6820" s="30">
        <v>749.63143000000002</v>
      </c>
      <c r="J6820" s="30">
        <v>749.63217250000002</v>
      </c>
      <c r="K6820" s="30">
        <v>-7.3999999999999999E-4</v>
      </c>
      <c r="L6820" s="3">
        <v>4</v>
      </c>
      <c r="M6820" s="3">
        <v>4</v>
      </c>
      <c r="N6820" s="10">
        <f t="shared" si="742"/>
        <v>1</v>
      </c>
      <c r="O6820" s="35">
        <v>4</v>
      </c>
      <c r="Q6820" s="40">
        <v>2995.5056100000002</v>
      </c>
      <c r="R6820" s="40">
        <v>749.63185999999996</v>
      </c>
      <c r="S6820" s="18">
        <f t="shared" si="743"/>
        <v>-0.57361489403283361</v>
      </c>
      <c r="T6820" s="18">
        <f t="shared" si="744"/>
        <v>0.41687128941353246</v>
      </c>
      <c r="U6820" s="18">
        <f t="shared" si="745"/>
        <v>0.4535559628576582</v>
      </c>
      <c r="V6820" s="30">
        <v>749.63220000000001</v>
      </c>
      <c r="W6820" s="3" t="s">
        <v>47</v>
      </c>
      <c r="X6820" s="3" t="s">
        <v>47</v>
      </c>
      <c r="Y6820" s="3" t="s">
        <v>47</v>
      </c>
      <c r="Z6820" s="3" t="s">
        <v>52</v>
      </c>
      <c r="AA6820" s="3" t="s">
        <v>48</v>
      </c>
      <c r="AB6820" s="12" t="s">
        <v>65</v>
      </c>
      <c r="AC6820" s="3" t="s">
        <v>65</v>
      </c>
      <c r="AD6820" s="3" t="s">
        <v>47</v>
      </c>
      <c r="AG6820" s="3" t="s">
        <v>52</v>
      </c>
      <c r="AK6820" s="3" t="s">
        <v>47</v>
      </c>
      <c r="AO6820" s="3" t="s">
        <v>47</v>
      </c>
      <c r="AU6820" s="3">
        <v>2</v>
      </c>
      <c r="AV6820" s="3">
        <v>6</v>
      </c>
      <c r="AW6820" s="3">
        <v>2</v>
      </c>
      <c r="AX6820" s="3">
        <v>5</v>
      </c>
      <c r="AY6820" s="3">
        <v>83.33</v>
      </c>
      <c r="AZ6820" s="6" t="str">
        <f t="shared" si="746"/>
        <v>3207.1</v>
      </c>
      <c r="BC6820" s="12" t="s">
        <v>17661</v>
      </c>
      <c r="BI6820" s="12" t="s">
        <v>594</v>
      </c>
      <c r="BJ6820" s="12">
        <f t="shared" si="747"/>
        <v>0</v>
      </c>
      <c r="BK6820" s="12">
        <f t="shared" si="748"/>
        <v>1</v>
      </c>
      <c r="BR6820" s="3" t="s">
        <v>594</v>
      </c>
      <c r="BX6820" s="3" t="s">
        <v>17662</v>
      </c>
      <c r="BY6820" s="3" t="s">
        <v>17663</v>
      </c>
      <c r="BZ6820" s="3" t="s">
        <v>17664</v>
      </c>
      <c r="CQ6820" s="3" t="str">
        <f>CONCATENATE(baseURL!$A$1,baseURL!$B$1,baseURL!$C$1,".",C6820,".",L6820,".pkl&amp;seq=",BC6820,"&amp;varMods=ReducedCys-C")</f>
        <v>http://proteomics.broadinstitute.org/millscripts/viewfeed.pl?side=xl&amp;cycle=1&amp;fixedMods=iaaC&amp;file=msdataSM/iPRG2012_nd/cpick_in/iPRG2012_nd.3207.1.4.pkl&amp;seq=SGDAALVKFVPSKPMcVEAFSEYPPLGR&amp;varMods=ReducedCys-C</v>
      </c>
    </row>
    <row r="6821" spans="1:95" x14ac:dyDescent="0.2">
      <c r="A6821" s="3">
        <v>3809</v>
      </c>
      <c r="B6821" s="2" t="s">
        <v>17665</v>
      </c>
      <c r="C6821" s="2" t="s">
        <v>17666</v>
      </c>
      <c r="D6821" s="3">
        <v>16715</v>
      </c>
      <c r="E6821" s="3">
        <v>16699</v>
      </c>
      <c r="F6821" s="3">
        <v>67370</v>
      </c>
      <c r="G6821" s="3">
        <v>19906</v>
      </c>
      <c r="H6821" s="3">
        <v>60.208399999999997</v>
      </c>
      <c r="I6821" s="30">
        <v>580.08407999999997</v>
      </c>
      <c r="J6821" s="30">
        <v>580.08226920000004</v>
      </c>
      <c r="K6821" s="30">
        <v>1.81E-3</v>
      </c>
      <c r="L6821" s="3">
        <v>0</v>
      </c>
      <c r="M6821" s="3">
        <v>4</v>
      </c>
      <c r="N6821" s="10">
        <f t="shared" si="742"/>
        <v>1</v>
      </c>
      <c r="O6821" s="35">
        <v>4</v>
      </c>
      <c r="P6821" s="17"/>
      <c r="Q6821" s="40">
        <v>2317.3060500000001</v>
      </c>
      <c r="R6821" s="40">
        <v>580.08196999999996</v>
      </c>
      <c r="S6821" s="18">
        <f t="shared" si="743"/>
        <v>3.6374169671504246</v>
      </c>
      <c r="T6821" s="18">
        <f t="shared" si="744"/>
        <v>0.51578917387464263</v>
      </c>
      <c r="U6821" s="18">
        <f t="shared" si="745"/>
        <v>0.39649568833821885</v>
      </c>
      <c r="V6821" s="30">
        <v>580.08219999999994</v>
      </c>
      <c r="W6821" s="3" t="s">
        <v>47</v>
      </c>
      <c r="X6821" s="3" t="s">
        <v>47</v>
      </c>
      <c r="Y6821" s="3" t="s">
        <v>47</v>
      </c>
      <c r="Z6821" s="3" t="s">
        <v>47</v>
      </c>
      <c r="AA6821" s="3" t="s">
        <v>48</v>
      </c>
      <c r="AB6821" s="12" t="s">
        <v>47</v>
      </c>
      <c r="AC6821" s="3" t="s">
        <v>47</v>
      </c>
      <c r="AE6821" s="3" t="s">
        <v>47</v>
      </c>
      <c r="AF6821" s="3" t="s">
        <v>47</v>
      </c>
      <c r="AI6821" s="3" t="s">
        <v>47</v>
      </c>
      <c r="AK6821" s="3" t="s">
        <v>47</v>
      </c>
      <c r="AL6821" s="3" t="s">
        <v>47</v>
      </c>
      <c r="AM6821" s="3" t="s">
        <v>47</v>
      </c>
      <c r="AN6821" s="3" t="s">
        <v>47</v>
      </c>
      <c r="AU6821" s="3">
        <v>0</v>
      </c>
      <c r="AV6821" s="3">
        <v>13</v>
      </c>
      <c r="AW6821" s="3">
        <v>1</v>
      </c>
      <c r="AX6821" s="3">
        <v>13</v>
      </c>
      <c r="AY6821" s="3">
        <v>100</v>
      </c>
      <c r="AZ6821" s="6" t="str">
        <f t="shared" si="746"/>
        <v>3208.1</v>
      </c>
      <c r="BC6821" s="12" t="s">
        <v>17667</v>
      </c>
      <c r="BJ6821" s="12">
        <f t="shared" si="747"/>
        <v>0</v>
      </c>
      <c r="BK6821" s="12">
        <f t="shared" si="748"/>
        <v>0</v>
      </c>
      <c r="CQ6821" s="3" t="str">
        <f>CONCATENATE(baseURL!$A$1,baseURL!$B$1,baseURL!$C$1,".",C6821,".",L6821,".pkl&amp;seq=",BC6821)</f>
        <v>http://proteomics.broadinstitute.org/millscripts/viewfeed.pl?side=xl&amp;cycle=1&amp;fixedMods=iaaC&amp;file=msdataSM/iPRG2012_nd/cpick_in/iPRG2012_nd.3208.1.0.pkl&amp;seq=GLSAVAQAESMKFKLLNGLALR</v>
      </c>
    </row>
    <row r="6822" spans="1:95" x14ac:dyDescent="0.2">
      <c r="A6822" s="3">
        <v>7182</v>
      </c>
      <c r="B6822" s="2" t="s">
        <v>17668</v>
      </c>
      <c r="C6822" s="2" t="s">
        <v>17659</v>
      </c>
      <c r="D6822" s="3">
        <v>16716</v>
      </c>
      <c r="E6822" s="3">
        <v>16700</v>
      </c>
      <c r="F6822" s="3">
        <v>67371</v>
      </c>
      <c r="G6822" s="3">
        <v>19907</v>
      </c>
      <c r="H6822" s="3">
        <v>60.212499999999999</v>
      </c>
      <c r="I6822" s="30">
        <v>588.85428000000002</v>
      </c>
      <c r="J6822" s="30">
        <v>588.85246170000005</v>
      </c>
      <c r="K6822" s="30">
        <v>1.82E-3</v>
      </c>
      <c r="L6822" s="3">
        <v>2</v>
      </c>
      <c r="M6822" s="3">
        <v>2</v>
      </c>
      <c r="N6822" s="10">
        <f t="shared" si="742"/>
        <v>1</v>
      </c>
      <c r="O6822" s="35">
        <v>2</v>
      </c>
      <c r="P6822" s="17"/>
      <c r="Q6822" s="40">
        <v>1176.6986899999999</v>
      </c>
      <c r="R6822" s="40">
        <v>588.85298</v>
      </c>
      <c r="S6822" s="18">
        <f t="shared" si="743"/>
        <v>2.2076817884401874</v>
      </c>
      <c r="T6822" s="18">
        <f t="shared" si="744"/>
        <v>-0.8801857467942884</v>
      </c>
      <c r="U6822" s="18">
        <f t="shared" si="745"/>
        <v>-1.3246090729868865</v>
      </c>
      <c r="V6822" s="30">
        <v>588.85220000000004</v>
      </c>
      <c r="W6822" s="3" t="s">
        <v>47</v>
      </c>
      <c r="X6822" s="3" t="s">
        <v>47</v>
      </c>
      <c r="Y6822" s="3" t="s">
        <v>47</v>
      </c>
      <c r="AA6822" s="3" t="s">
        <v>47</v>
      </c>
      <c r="AB6822" s="12" t="s">
        <v>47</v>
      </c>
      <c r="AC6822" s="3" t="s">
        <v>47</v>
      </c>
      <c r="AD6822" s="3" t="s">
        <v>47</v>
      </c>
      <c r="AE6822" s="3" t="s">
        <v>47</v>
      </c>
      <c r="AF6822" s="3" t="s">
        <v>48</v>
      </c>
      <c r="AG6822" s="3" t="s">
        <v>47</v>
      </c>
      <c r="AH6822" s="3" t="s">
        <v>47</v>
      </c>
      <c r="AI6822" s="3" t="s">
        <v>47</v>
      </c>
      <c r="AL6822" s="3" t="s">
        <v>48</v>
      </c>
      <c r="AM6822" s="3" t="s">
        <v>47</v>
      </c>
      <c r="AN6822" s="3" t="s">
        <v>47</v>
      </c>
      <c r="AU6822" s="3">
        <v>0</v>
      </c>
      <c r="AV6822" s="3">
        <v>13</v>
      </c>
      <c r="AW6822" s="3">
        <v>1</v>
      </c>
      <c r="AX6822" s="3">
        <v>13</v>
      </c>
      <c r="AY6822" s="3">
        <v>100</v>
      </c>
      <c r="AZ6822" s="6" t="str">
        <f t="shared" si="746"/>
        <v>3208.2</v>
      </c>
      <c r="BC6822" s="12" t="s">
        <v>17669</v>
      </c>
      <c r="BJ6822" s="12">
        <f t="shared" si="747"/>
        <v>0</v>
      </c>
      <c r="BK6822" s="12">
        <f t="shared" si="748"/>
        <v>0</v>
      </c>
      <c r="CQ6822" s="3" t="str">
        <f>CONCATENATE(baseURL!$A$1,baseURL!$B$1,baseURL!$C$1,".",C6822,".",L6822,".pkl&amp;seq=",BC6822)</f>
        <v>http://proteomics.broadinstitute.org/millscripts/viewfeed.pl?side=xl&amp;cycle=1&amp;fixedMods=iaaC&amp;file=msdataSM/iPRG2012_nd/cpick_in/iPRG2012_nd.3208.2.2.pkl&amp;seq=AALLGSLGSLFK</v>
      </c>
    </row>
    <row r="6823" spans="1:95" x14ac:dyDescent="0.2">
      <c r="A6823" s="3">
        <v>3709</v>
      </c>
      <c r="B6823" s="2" t="s">
        <v>17670</v>
      </c>
      <c r="C6823" s="2" t="s">
        <v>17671</v>
      </c>
      <c r="D6823" s="3">
        <v>16717</v>
      </c>
      <c r="E6823" s="3">
        <v>16701</v>
      </c>
      <c r="F6823" s="3">
        <v>67372</v>
      </c>
      <c r="G6823" s="3">
        <v>19908</v>
      </c>
      <c r="H6823" s="3">
        <v>60.216700000000003</v>
      </c>
      <c r="I6823" s="30">
        <v>605.31997999999999</v>
      </c>
      <c r="J6823" s="30">
        <v>605.31838479999999</v>
      </c>
      <c r="K6823" s="30">
        <v>1.6000000000000001E-3</v>
      </c>
      <c r="L6823" s="3">
        <v>2</v>
      </c>
      <c r="M6823" s="3">
        <v>2</v>
      </c>
      <c r="N6823" s="10">
        <f t="shared" si="742"/>
        <v>1</v>
      </c>
      <c r="O6823" s="35">
        <v>2</v>
      </c>
      <c r="P6823" s="17"/>
      <c r="Q6823" s="40">
        <v>1209.6302700000001</v>
      </c>
      <c r="R6823" s="40">
        <v>605.31876999999997</v>
      </c>
      <c r="S6823" s="18">
        <f t="shared" si="743"/>
        <v>1.9989467698392838</v>
      </c>
      <c r="T6823" s="18">
        <f t="shared" si="744"/>
        <v>-0.63635892206420919</v>
      </c>
      <c r="U6823" s="18">
        <f t="shared" si="745"/>
        <v>-0.94165261045040849</v>
      </c>
      <c r="V6823" s="30">
        <v>605.31820000000005</v>
      </c>
      <c r="W6823" s="3" t="s">
        <v>47</v>
      </c>
      <c r="X6823" s="3" t="s">
        <v>47</v>
      </c>
      <c r="Y6823" s="3" t="s">
        <v>47</v>
      </c>
      <c r="Z6823" s="3" t="s">
        <v>47</v>
      </c>
      <c r="AA6823" s="3" t="s">
        <v>47</v>
      </c>
      <c r="AB6823" s="12" t="s">
        <v>47</v>
      </c>
      <c r="AC6823" s="3" t="s">
        <v>47</v>
      </c>
      <c r="AE6823" s="3" t="s">
        <v>47</v>
      </c>
      <c r="AF6823" s="3" t="s">
        <v>47</v>
      </c>
      <c r="AG6823" s="3" t="s">
        <v>47</v>
      </c>
      <c r="AH6823" s="3" t="s">
        <v>47</v>
      </c>
      <c r="AI6823" s="3" t="s">
        <v>47</v>
      </c>
      <c r="AK6823" s="3" t="s">
        <v>47</v>
      </c>
      <c r="AL6823" s="3" t="s">
        <v>47</v>
      </c>
      <c r="AU6823" s="3">
        <v>0</v>
      </c>
      <c r="AV6823" s="3">
        <v>14</v>
      </c>
      <c r="AW6823" s="3">
        <v>1</v>
      </c>
      <c r="AX6823" s="3">
        <v>14</v>
      </c>
      <c r="AY6823" s="3">
        <v>100</v>
      </c>
      <c r="AZ6823" s="6" t="str">
        <f t="shared" si="746"/>
        <v>3208.3</v>
      </c>
      <c r="BC6823" s="12" t="s">
        <v>17672</v>
      </c>
      <c r="BJ6823" s="12">
        <f t="shared" si="747"/>
        <v>0</v>
      </c>
      <c r="BK6823" s="12">
        <f t="shared" si="748"/>
        <v>0</v>
      </c>
      <c r="CQ6823" s="3" t="str">
        <f>CONCATENATE(baseURL!$A$1,baseURL!$B$1,baseURL!$C$1,".",C6823,".",L6823,".pkl&amp;seq=",BC6823)</f>
        <v>http://proteomics.broadinstitute.org/millscripts/viewfeed.pl?side=xl&amp;cycle=1&amp;fixedMods=iaaC&amp;file=msdataSM/iPRG2012_nd/cpick_in/iPRG2012_nd.3208.3.2.pkl&amp;seq=GALDWYPLFK</v>
      </c>
    </row>
    <row r="6824" spans="1:95" x14ac:dyDescent="0.2">
      <c r="A6824" s="3">
        <v>4690</v>
      </c>
      <c r="B6824" s="2" t="s">
        <v>17673</v>
      </c>
      <c r="C6824" s="2" t="s">
        <v>17674</v>
      </c>
      <c r="D6824" s="3">
        <v>16719</v>
      </c>
      <c r="E6824" s="3">
        <v>16703</v>
      </c>
      <c r="F6824" s="3">
        <v>67391</v>
      </c>
      <c r="G6824" s="3">
        <v>19911</v>
      </c>
      <c r="H6824" s="3">
        <v>60.245800000000003</v>
      </c>
      <c r="I6824" s="30">
        <v>459.60255999999998</v>
      </c>
      <c r="J6824" s="30">
        <v>459.60212580000001</v>
      </c>
      <c r="K6824" s="30">
        <v>4.2999999999999999E-4</v>
      </c>
      <c r="L6824" s="3">
        <v>3</v>
      </c>
      <c r="M6824" s="3">
        <v>3</v>
      </c>
      <c r="N6824" s="10">
        <f t="shared" si="742"/>
        <v>1</v>
      </c>
      <c r="O6824" s="35">
        <v>3</v>
      </c>
      <c r="P6824" s="17"/>
      <c r="Q6824" s="40">
        <v>1376.78963</v>
      </c>
      <c r="R6824" s="40">
        <v>459.60138999999998</v>
      </c>
      <c r="S6824" s="18">
        <f t="shared" si="743"/>
        <v>2.5456842069208969</v>
      </c>
      <c r="T6824" s="18">
        <f t="shared" si="744"/>
        <v>1.6009525124140402</v>
      </c>
      <c r="U6824" s="18">
        <f t="shared" si="745"/>
        <v>1.1096572184426432</v>
      </c>
      <c r="V6824" s="30">
        <v>459.6019</v>
      </c>
      <c r="W6824" s="3" t="s">
        <v>47</v>
      </c>
      <c r="X6824" s="3" t="s">
        <v>47</v>
      </c>
      <c r="Y6824" s="3" t="s">
        <v>47</v>
      </c>
      <c r="Z6824" s="3" t="s">
        <v>47</v>
      </c>
      <c r="AA6824" s="3" t="s">
        <v>47</v>
      </c>
      <c r="AB6824" s="12" t="s">
        <v>47</v>
      </c>
      <c r="AC6824" s="3" t="s">
        <v>47</v>
      </c>
      <c r="AD6824" s="3" t="s">
        <v>47</v>
      </c>
      <c r="AE6824" s="3" t="s">
        <v>47</v>
      </c>
      <c r="AF6824" s="3" t="s">
        <v>47</v>
      </c>
      <c r="AG6824" s="3" t="s">
        <v>47</v>
      </c>
      <c r="AH6824" s="3" t="s">
        <v>47</v>
      </c>
      <c r="AJ6824" s="3" t="s">
        <v>47</v>
      </c>
      <c r="AK6824" s="3" t="s">
        <v>47</v>
      </c>
      <c r="AL6824" s="3" t="s">
        <v>48</v>
      </c>
      <c r="AM6824" s="3" t="s">
        <v>47</v>
      </c>
      <c r="AN6824" s="3" t="s">
        <v>48</v>
      </c>
      <c r="AU6824" s="3">
        <v>0</v>
      </c>
      <c r="AV6824" s="3">
        <v>15</v>
      </c>
      <c r="AW6824" s="3">
        <v>1</v>
      </c>
      <c r="AX6824" s="3">
        <v>15</v>
      </c>
      <c r="AY6824" s="3">
        <v>100</v>
      </c>
      <c r="AZ6824" s="6" t="str">
        <f t="shared" si="746"/>
        <v>3209.1</v>
      </c>
      <c r="BC6824" s="12" t="s">
        <v>17675</v>
      </c>
      <c r="BJ6824" s="12">
        <f t="shared" si="747"/>
        <v>0</v>
      </c>
      <c r="BK6824" s="12">
        <f t="shared" si="748"/>
        <v>0</v>
      </c>
      <c r="CQ6824" s="3" t="str">
        <f>CONCATENATE(baseURL!$A$1,baseURL!$B$1,baseURL!$C$1,".",C6824,".",L6824,".pkl&amp;seq=",BC6824)</f>
        <v>http://proteomics.broadinstitute.org/millscripts/viewfeed.pl?side=xl&amp;cycle=1&amp;fixedMods=iaaC&amp;file=msdataSM/iPRG2012_nd/cpick_in/iPRG2012_nd.3209.1.3.pkl&amp;seq=GLVSQLLSRFEK</v>
      </c>
    </row>
    <row r="6825" spans="1:95" x14ac:dyDescent="0.2">
      <c r="A6825" s="3">
        <v>2709</v>
      </c>
      <c r="B6825" s="2" t="s">
        <v>17676</v>
      </c>
      <c r="C6825" s="2" t="s">
        <v>17673</v>
      </c>
      <c r="D6825" s="3">
        <v>16721</v>
      </c>
      <c r="E6825" s="3">
        <v>16705</v>
      </c>
      <c r="F6825" s="3">
        <v>67413</v>
      </c>
      <c r="G6825" s="3">
        <v>19914</v>
      </c>
      <c r="H6825" s="3">
        <v>60.270699999999998</v>
      </c>
      <c r="I6825" s="30">
        <v>611.86382000000003</v>
      </c>
      <c r="J6825" s="30">
        <v>611.86267580000003</v>
      </c>
      <c r="K6825" s="30">
        <v>1.14E-3</v>
      </c>
      <c r="L6825" s="3">
        <v>2</v>
      </c>
      <c r="M6825" s="3">
        <v>2</v>
      </c>
      <c r="N6825" s="10">
        <f t="shared" si="742"/>
        <v>1</v>
      </c>
      <c r="O6825" s="35">
        <v>2</v>
      </c>
      <c r="P6825" s="17"/>
      <c r="Q6825" s="40">
        <v>1222.7194199999999</v>
      </c>
      <c r="R6825" s="40">
        <v>611.86334999999997</v>
      </c>
      <c r="S6825" s="18">
        <f t="shared" si="743"/>
        <v>0.76814537112562686</v>
      </c>
      <c r="T6825" s="18">
        <f t="shared" si="744"/>
        <v>-1.1018800193456579</v>
      </c>
      <c r="U6825" s="18">
        <f t="shared" si="745"/>
        <v>-1.0623287045228702</v>
      </c>
      <c r="V6825" s="30">
        <v>611.86270000000002</v>
      </c>
      <c r="W6825" s="3" t="s">
        <v>47</v>
      </c>
      <c r="Y6825" s="3" t="s">
        <v>47</v>
      </c>
      <c r="Z6825" s="3" t="s">
        <v>47</v>
      </c>
      <c r="AA6825" s="3" t="s">
        <v>47</v>
      </c>
      <c r="AB6825" s="12" t="s">
        <v>47</v>
      </c>
      <c r="AC6825" s="3" t="s">
        <v>47</v>
      </c>
      <c r="AD6825" s="3" t="s">
        <v>47</v>
      </c>
      <c r="AE6825" s="3" t="s">
        <v>47</v>
      </c>
      <c r="AF6825" s="3" t="s">
        <v>52</v>
      </c>
      <c r="AG6825" s="3" t="s">
        <v>47</v>
      </c>
      <c r="AH6825" s="3" t="s">
        <v>47</v>
      </c>
      <c r="AI6825" s="3" t="s">
        <v>47</v>
      </c>
      <c r="AJ6825" s="3" t="s">
        <v>47</v>
      </c>
      <c r="AK6825" s="3" t="s">
        <v>47</v>
      </c>
      <c r="AL6825" s="3" t="s">
        <v>48</v>
      </c>
      <c r="AN6825" s="3" t="s">
        <v>47</v>
      </c>
      <c r="AU6825" s="3">
        <v>0</v>
      </c>
      <c r="AV6825" s="3">
        <v>14</v>
      </c>
      <c r="AW6825" s="3">
        <v>1</v>
      </c>
      <c r="AX6825" s="3">
        <v>14</v>
      </c>
      <c r="AY6825" s="3">
        <v>100</v>
      </c>
      <c r="AZ6825" s="6" t="str">
        <f t="shared" si="746"/>
        <v>3210.2</v>
      </c>
      <c r="BC6825" s="12" t="s">
        <v>17677</v>
      </c>
      <c r="BJ6825" s="12">
        <f t="shared" si="747"/>
        <v>0</v>
      </c>
      <c r="BK6825" s="12">
        <f t="shared" si="748"/>
        <v>0</v>
      </c>
      <c r="CQ6825" s="3" t="str">
        <f>CONCATENATE(baseURL!$A$1,baseURL!$B$1,baseURL!$C$1,".",C6825,".",L6825,".pkl&amp;seq=",BC6825)</f>
        <v>http://proteomics.broadinstitute.org/millscripts/viewfeed.pl?side=xl&amp;cycle=1&amp;fixedMods=iaaC&amp;file=msdataSM/iPRG2012_nd/cpick_in/iPRG2012_nd.3210.2.2.pkl&amp;seq=LLLTSLPYFR</v>
      </c>
    </row>
    <row r="6826" spans="1:95" x14ac:dyDescent="0.2">
      <c r="A6826" s="3">
        <v>7371</v>
      </c>
      <c r="B6826" s="2" t="s">
        <v>17678</v>
      </c>
      <c r="C6826" s="2" t="s">
        <v>17679</v>
      </c>
      <c r="D6826" s="3">
        <v>16722</v>
      </c>
      <c r="E6826" s="3">
        <v>16706</v>
      </c>
      <c r="F6826" s="3">
        <v>67433</v>
      </c>
      <c r="G6826" s="3">
        <v>19916</v>
      </c>
      <c r="H6826" s="3">
        <v>60.287300000000002</v>
      </c>
      <c r="I6826" s="30">
        <v>755.38386000000003</v>
      </c>
      <c r="J6826" s="30">
        <v>755.09169310000004</v>
      </c>
      <c r="K6826" s="30">
        <v>0.29216999999999999</v>
      </c>
      <c r="L6826" s="3">
        <v>4</v>
      </c>
      <c r="M6826" s="3">
        <v>3</v>
      </c>
      <c r="N6826" s="10">
        <f t="shared" si="742"/>
        <v>-1</v>
      </c>
      <c r="O6826" s="35">
        <v>3</v>
      </c>
      <c r="P6826" s="17"/>
      <c r="Q6826" s="40">
        <v>2263.2597500000002</v>
      </c>
      <c r="R6826" s="40">
        <v>755.09142999999995</v>
      </c>
      <c r="S6826" s="18">
        <f t="shared" si="743"/>
        <v>387.27760424996649</v>
      </c>
      <c r="T6826" s="18">
        <f t="shared" si="744"/>
        <v>0.34843462611863862</v>
      </c>
      <c r="U6826" s="18">
        <f t="shared" si="745"/>
        <v>0.62244117916146835</v>
      </c>
      <c r="V6826" s="30">
        <v>755.09190000000001</v>
      </c>
      <c r="W6826" s="3" t="s">
        <v>47</v>
      </c>
      <c r="X6826" s="3" t="s">
        <v>47</v>
      </c>
      <c r="Y6826" s="3" t="s">
        <v>47</v>
      </c>
      <c r="Z6826" s="3" t="s">
        <v>47</v>
      </c>
      <c r="AA6826" s="3" t="s">
        <v>47</v>
      </c>
      <c r="AC6826" s="3" t="s">
        <v>47</v>
      </c>
      <c r="AE6826" s="3" t="s">
        <v>47</v>
      </c>
      <c r="AF6826" s="3" t="s">
        <v>47</v>
      </c>
      <c r="AG6826" s="3" t="s">
        <v>52</v>
      </c>
      <c r="AI6826" s="3" t="s">
        <v>48</v>
      </c>
      <c r="AU6826" s="3">
        <v>0</v>
      </c>
      <c r="AV6826" s="3">
        <v>8</v>
      </c>
      <c r="AW6826" s="3">
        <v>1</v>
      </c>
      <c r="AX6826" s="3">
        <v>8</v>
      </c>
      <c r="AY6826" s="3">
        <v>100</v>
      </c>
      <c r="AZ6826" s="6" t="str">
        <f t="shared" si="746"/>
        <v>3211.1</v>
      </c>
      <c r="BC6826" s="12" t="s">
        <v>17638</v>
      </c>
      <c r="BJ6826" s="12">
        <f t="shared" si="747"/>
        <v>0</v>
      </c>
      <c r="BK6826" s="12">
        <f t="shared" si="748"/>
        <v>0</v>
      </c>
      <c r="CQ6826" s="3" t="str">
        <f>CONCATENATE(baseURL!$A$1,baseURL!$B$1,baseURL!$C$1,".",C6826,".",L6826,".pkl&amp;seq=",BC6826)</f>
        <v>http://proteomics.broadinstitute.org/millscripts/viewfeed.pl?side=xl&amp;cycle=1&amp;fixedMods=iaaC&amp;file=msdataSM/iPRG2012_nd/cpick_in/iPRG2012_nd.3211.1.4.pkl&amp;seq=YFGKALENPTRPFLALLGGAK</v>
      </c>
    </row>
    <row r="6827" spans="1:95" x14ac:dyDescent="0.2">
      <c r="A6827" s="3">
        <v>5852</v>
      </c>
      <c r="B6827" s="2" t="s">
        <v>17680</v>
      </c>
      <c r="C6827" s="2" t="s">
        <v>17681</v>
      </c>
      <c r="D6827" s="3">
        <v>16723</v>
      </c>
      <c r="E6827" s="3">
        <v>16707</v>
      </c>
      <c r="F6827" s="3">
        <v>67434</v>
      </c>
      <c r="G6827" s="3">
        <v>19917</v>
      </c>
      <c r="H6827" s="3">
        <v>60.2956</v>
      </c>
      <c r="I6827" s="30">
        <v>803.10694999999998</v>
      </c>
      <c r="J6827" s="30">
        <v>803.10363580000001</v>
      </c>
      <c r="K6827" s="30">
        <v>3.31E-3</v>
      </c>
      <c r="L6827" s="3">
        <v>3</v>
      </c>
      <c r="M6827" s="3">
        <v>3</v>
      </c>
      <c r="N6827" s="10">
        <f t="shared" si="742"/>
        <v>1</v>
      </c>
      <c r="O6827" s="35">
        <v>3</v>
      </c>
      <c r="P6827" s="17"/>
      <c r="Q6827" s="40">
        <v>2407.2966500000002</v>
      </c>
      <c r="R6827" s="40">
        <v>803.10373000000004</v>
      </c>
      <c r="S6827" s="18">
        <f t="shared" si="743"/>
        <v>4.0094447076494673</v>
      </c>
      <c r="T6827" s="18">
        <f t="shared" si="744"/>
        <v>-0.11729493528191716</v>
      </c>
      <c r="U6827" s="18">
        <f t="shared" si="745"/>
        <v>-0.28638890767913627</v>
      </c>
      <c r="V6827" s="30">
        <v>803.10350000000005</v>
      </c>
      <c r="W6827" s="3" t="s">
        <v>47</v>
      </c>
      <c r="X6827" s="3" t="s">
        <v>47</v>
      </c>
      <c r="Y6827" s="3" t="s">
        <v>47</v>
      </c>
      <c r="Z6827" s="3" t="s">
        <v>47</v>
      </c>
      <c r="AA6827" s="3" t="s">
        <v>47</v>
      </c>
      <c r="AB6827" s="12" t="s">
        <v>47</v>
      </c>
      <c r="AC6827" s="3" t="s">
        <v>47</v>
      </c>
      <c r="AD6827" s="3" t="s">
        <v>47</v>
      </c>
      <c r="AE6827" s="3" t="s">
        <v>47</v>
      </c>
      <c r="AF6827" s="3" t="s">
        <v>47</v>
      </c>
      <c r="AG6827" s="3" t="s">
        <v>47</v>
      </c>
      <c r="AI6827" s="3" t="s">
        <v>47</v>
      </c>
      <c r="AJ6827" s="3" t="s">
        <v>47</v>
      </c>
      <c r="AK6827" s="3" t="s">
        <v>47</v>
      </c>
      <c r="AL6827" s="3" t="s">
        <v>47</v>
      </c>
      <c r="AM6827" s="3" t="s">
        <v>47</v>
      </c>
      <c r="AN6827" s="3" t="s">
        <v>47</v>
      </c>
      <c r="AU6827" s="3">
        <v>0</v>
      </c>
      <c r="AV6827" s="3">
        <v>17</v>
      </c>
      <c r="AW6827" s="3">
        <v>1</v>
      </c>
      <c r="AX6827" s="3">
        <v>17</v>
      </c>
      <c r="AY6827" s="3">
        <v>100</v>
      </c>
      <c r="AZ6827" s="6" t="str">
        <f t="shared" si="746"/>
        <v>3211.2</v>
      </c>
      <c r="BC6827" s="12" t="s">
        <v>17682</v>
      </c>
      <c r="BJ6827" s="12">
        <f t="shared" si="747"/>
        <v>0</v>
      </c>
      <c r="BK6827" s="12">
        <f t="shared" si="748"/>
        <v>0</v>
      </c>
      <c r="CQ6827" s="3" t="str">
        <f>CONCATENATE(baseURL!$A$1,baseURL!$B$1,baseURL!$C$1,".",C6827,".",L6827,".pkl&amp;seq=",BC6827)</f>
        <v>http://proteomics.broadinstitute.org/millscripts/viewfeed.pl?side=xl&amp;cycle=1&amp;fixedMods=iaaC&amp;file=msdataSM/iPRG2012_nd/cpick_in/iPRG2012_nd.3211.2.3.pkl&amp;seq=LESYVASLEQTVTDPVLSSKLK</v>
      </c>
    </row>
    <row r="6828" spans="1:95" x14ac:dyDescent="0.2">
      <c r="A6828" s="3">
        <v>5883</v>
      </c>
      <c r="B6828" s="2" t="s">
        <v>17683</v>
      </c>
      <c r="C6828" s="2" t="s">
        <v>17678</v>
      </c>
      <c r="D6828" s="3">
        <v>16725</v>
      </c>
      <c r="E6828" s="3">
        <v>16709</v>
      </c>
      <c r="F6828" s="3">
        <v>67455</v>
      </c>
      <c r="G6828" s="3">
        <v>19920</v>
      </c>
      <c r="H6828" s="3">
        <v>60.314700000000002</v>
      </c>
      <c r="I6828" s="30">
        <v>717.35772999999995</v>
      </c>
      <c r="J6828" s="30">
        <v>717.35595599999999</v>
      </c>
      <c r="K6828" s="30">
        <v>1.7700000000000001E-3</v>
      </c>
      <c r="L6828" s="3">
        <v>4</v>
      </c>
      <c r="M6828" s="3">
        <v>4</v>
      </c>
      <c r="N6828" s="10">
        <f t="shared" si="742"/>
        <v>1</v>
      </c>
      <c r="O6828" s="35">
        <v>4</v>
      </c>
      <c r="P6828" s="17"/>
      <c r="Q6828" s="40">
        <v>2866.4006100000001</v>
      </c>
      <c r="R6828" s="40">
        <v>717.35560999999996</v>
      </c>
      <c r="S6828" s="18">
        <f t="shared" si="743"/>
        <v>2.9552985582573141</v>
      </c>
      <c r="T6828" s="18">
        <f t="shared" si="744"/>
        <v>0.48232702889983492</v>
      </c>
      <c r="U6828" s="18">
        <f t="shared" si="745"/>
        <v>0.54366341407510033</v>
      </c>
      <c r="V6828" s="30">
        <v>717.35599999999999</v>
      </c>
      <c r="W6828" s="3" t="s">
        <v>47</v>
      </c>
      <c r="X6828" s="3" t="s">
        <v>47</v>
      </c>
      <c r="Y6828" s="3" t="s">
        <v>47</v>
      </c>
      <c r="Z6828" s="3" t="s">
        <v>47</v>
      </c>
      <c r="AA6828" s="3" t="s">
        <v>48</v>
      </c>
      <c r="AB6828" s="12" t="s">
        <v>47</v>
      </c>
      <c r="AC6828" s="3" t="s">
        <v>47</v>
      </c>
      <c r="AD6828" s="3" t="s">
        <v>47</v>
      </c>
      <c r="AE6828" s="3" t="s">
        <v>47</v>
      </c>
      <c r="AF6828" s="3" t="s">
        <v>48</v>
      </c>
      <c r="AG6828" s="3" t="s">
        <v>47</v>
      </c>
      <c r="AI6828" s="3" t="s">
        <v>47</v>
      </c>
      <c r="AJ6828" s="3" t="s">
        <v>47</v>
      </c>
      <c r="AK6828" s="3" t="s">
        <v>47</v>
      </c>
      <c r="AL6828" s="3" t="s">
        <v>48</v>
      </c>
      <c r="AM6828" s="3" t="s">
        <v>47</v>
      </c>
      <c r="AN6828" s="3" t="s">
        <v>47</v>
      </c>
      <c r="AU6828" s="3">
        <v>0</v>
      </c>
      <c r="AV6828" s="3">
        <v>14</v>
      </c>
      <c r="AW6828" s="3">
        <v>1</v>
      </c>
      <c r="AX6828" s="3">
        <v>14</v>
      </c>
      <c r="AY6828" s="3">
        <v>100</v>
      </c>
      <c r="AZ6828" s="6" t="str">
        <f t="shared" si="746"/>
        <v>3212.2</v>
      </c>
      <c r="BC6828" s="12" t="s">
        <v>17684</v>
      </c>
      <c r="BJ6828" s="12">
        <f t="shared" si="747"/>
        <v>0</v>
      </c>
      <c r="BK6828" s="12">
        <f t="shared" si="748"/>
        <v>0</v>
      </c>
      <c r="CQ6828" s="3" t="str">
        <f>CONCATENATE(baseURL!$A$1,baseURL!$B$1,baseURL!$C$1,".",C6828,".",L6828,".pkl&amp;seq=",BC6828)</f>
        <v>http://proteomics.broadinstitute.org/millscripts/viewfeed.pl?side=xl&amp;cycle=1&amp;fixedMods=iaaC&amp;file=msdataSM/iPRG2012_nd/cpick_in/iPRG2012_nd.3212.2.4.pkl&amp;seq=GLDLPNVTHVLNYDLPSDVDDYVHR</v>
      </c>
    </row>
    <row r="6829" spans="1:95" x14ac:dyDescent="0.2">
      <c r="A6829" s="3">
        <v>5851</v>
      </c>
      <c r="B6829" s="2" t="s">
        <v>17685</v>
      </c>
      <c r="C6829" s="2" t="s">
        <v>17680</v>
      </c>
      <c r="D6829" s="3">
        <v>16726</v>
      </c>
      <c r="E6829" s="3">
        <v>16710</v>
      </c>
      <c r="F6829" s="3">
        <v>67456</v>
      </c>
      <c r="G6829" s="3">
        <v>19921</v>
      </c>
      <c r="H6829" s="3">
        <v>60.320500000000003</v>
      </c>
      <c r="I6829" s="30">
        <v>758.36838</v>
      </c>
      <c r="J6829" s="30">
        <v>758.36714440000003</v>
      </c>
      <c r="K6829" s="30">
        <v>1.24E-3</v>
      </c>
      <c r="L6829" s="3">
        <v>3</v>
      </c>
      <c r="M6829" s="3">
        <v>3</v>
      </c>
      <c r="N6829" s="10">
        <f t="shared" si="742"/>
        <v>1</v>
      </c>
      <c r="O6829" s="35">
        <v>3</v>
      </c>
      <c r="P6829" s="17"/>
      <c r="Q6829" s="40">
        <v>2273.0866700000001</v>
      </c>
      <c r="R6829" s="40">
        <v>758.36707999999999</v>
      </c>
      <c r="S6829" s="18">
        <f t="shared" si="743"/>
        <v>1.7142094301017574</v>
      </c>
      <c r="T6829" s="18">
        <f t="shared" si="744"/>
        <v>8.4919297976438976E-2</v>
      </c>
      <c r="U6829" s="18">
        <f t="shared" si="745"/>
        <v>2.6372452853823364E-2</v>
      </c>
      <c r="V6829" s="30">
        <v>758.36710000000005</v>
      </c>
      <c r="W6829" s="3" t="s">
        <v>47</v>
      </c>
      <c r="X6829" s="3" t="s">
        <v>47</v>
      </c>
      <c r="Y6829" s="3" t="s">
        <v>47</v>
      </c>
      <c r="Z6829" s="3" t="s">
        <v>47</v>
      </c>
      <c r="AA6829" s="3" t="s">
        <v>47</v>
      </c>
      <c r="AB6829" s="12" t="s">
        <v>47</v>
      </c>
      <c r="AC6829" s="3" t="s">
        <v>47</v>
      </c>
      <c r="AD6829" s="3" t="s">
        <v>47</v>
      </c>
      <c r="AE6829" s="3" t="s">
        <v>47</v>
      </c>
      <c r="AF6829" s="3" t="s">
        <v>47</v>
      </c>
      <c r="AG6829" s="3" t="s">
        <v>47</v>
      </c>
      <c r="AI6829" s="3" t="s">
        <v>47</v>
      </c>
      <c r="AJ6829" s="3" t="s">
        <v>47</v>
      </c>
      <c r="AK6829" s="3" t="s">
        <v>47</v>
      </c>
      <c r="AL6829" s="3" t="s">
        <v>47</v>
      </c>
      <c r="AM6829" s="3" t="s">
        <v>47</v>
      </c>
      <c r="AN6829" s="3" t="s">
        <v>47</v>
      </c>
      <c r="AU6829" s="3">
        <v>0</v>
      </c>
      <c r="AV6829" s="3">
        <v>17</v>
      </c>
      <c r="AW6829" s="3">
        <v>1</v>
      </c>
      <c r="AX6829" s="3">
        <v>17</v>
      </c>
      <c r="AY6829" s="3">
        <v>100</v>
      </c>
      <c r="AZ6829" s="6" t="str">
        <f t="shared" si="746"/>
        <v>3212.3</v>
      </c>
      <c r="BC6829" s="12" t="s">
        <v>17686</v>
      </c>
      <c r="BJ6829" s="12">
        <f t="shared" si="747"/>
        <v>0</v>
      </c>
      <c r="BK6829" s="12">
        <f t="shared" si="748"/>
        <v>0</v>
      </c>
      <c r="CQ6829" s="3" t="str">
        <f>CONCATENATE(baseURL!$A$1,baseURL!$B$1,baseURL!$C$1,".",C6829,".",L6829,".pkl&amp;seq=",BC6829)</f>
        <v>http://proteomics.broadinstitute.org/millscripts/viewfeed.pl?side=xl&amp;cycle=1&amp;fixedMods=iaaC&amp;file=msdataSM/iPRG2012_nd/cpick_in/iPRG2012_nd.3212.3.3.pkl&amp;seq=STGNFMTLEQTVEKFGADAAR</v>
      </c>
    </row>
    <row r="6830" spans="1:95" x14ac:dyDescent="0.2">
      <c r="A6830" s="3">
        <v>739</v>
      </c>
      <c r="B6830" s="2" t="s">
        <v>17687</v>
      </c>
      <c r="C6830" s="2" t="s">
        <v>17688</v>
      </c>
      <c r="D6830" s="3">
        <v>16728</v>
      </c>
      <c r="E6830" s="3">
        <v>16712</v>
      </c>
      <c r="F6830" s="3">
        <v>67476</v>
      </c>
      <c r="G6830" s="3">
        <v>19924</v>
      </c>
      <c r="H6830" s="3">
        <v>60.335299999999997</v>
      </c>
      <c r="I6830" s="30">
        <v>553.28372999999999</v>
      </c>
      <c r="J6830" s="30">
        <v>553.28313990000004</v>
      </c>
      <c r="K6830" s="30">
        <v>5.9000000000000003E-4</v>
      </c>
      <c r="L6830" s="3">
        <v>3</v>
      </c>
      <c r="M6830" s="3">
        <v>3</v>
      </c>
      <c r="N6830" s="10">
        <f t="shared" si="742"/>
        <v>1</v>
      </c>
      <c r="O6830" s="35">
        <v>3</v>
      </c>
      <c r="P6830" s="17"/>
      <c r="Q6830" s="40">
        <v>1657.8349000000001</v>
      </c>
      <c r="R6830" s="32">
        <v>553.28314999999998</v>
      </c>
      <c r="S6830" s="18">
        <f t="shared" si="743"/>
        <v>1.0482878432382581</v>
      </c>
      <c r="T6830" s="18">
        <f t="shared" si="744"/>
        <v>-1.8254667506852323E-2</v>
      </c>
      <c r="U6830" s="18">
        <f t="shared" si="745"/>
        <v>-0.632587491641178</v>
      </c>
      <c r="V6830" s="30">
        <v>553.28279999999995</v>
      </c>
      <c r="W6830" s="3" t="s">
        <v>47</v>
      </c>
      <c r="Z6830" s="3" t="s">
        <v>52</v>
      </c>
      <c r="AB6830" s="12" t="s">
        <v>52</v>
      </c>
      <c r="AD6830" s="3" t="s">
        <v>47</v>
      </c>
      <c r="AE6830" s="3" t="s">
        <v>47</v>
      </c>
      <c r="AF6830" s="3" t="s">
        <v>47</v>
      </c>
      <c r="AJ6830" s="3" t="s">
        <v>65</v>
      </c>
      <c r="AL6830" s="3" t="s">
        <v>52</v>
      </c>
      <c r="AU6830" s="3">
        <v>1</v>
      </c>
      <c r="AV6830" s="3">
        <v>4</v>
      </c>
      <c r="AW6830" s="3">
        <v>2</v>
      </c>
      <c r="AX6830" s="3">
        <v>3</v>
      </c>
      <c r="AY6830" s="3">
        <v>75</v>
      </c>
      <c r="AZ6830" s="6" t="str">
        <f t="shared" si="746"/>
        <v>3213.2</v>
      </c>
      <c r="BC6830" s="12" t="s">
        <v>17689</v>
      </c>
      <c r="BJ6830" s="12">
        <f t="shared" si="747"/>
        <v>0</v>
      </c>
      <c r="BK6830" s="12">
        <f t="shared" si="748"/>
        <v>0</v>
      </c>
      <c r="BL6830" s="3" t="s">
        <v>162</v>
      </c>
      <c r="BR6830" s="3" t="s">
        <v>162</v>
      </c>
      <c r="BZ6830" s="3" t="s">
        <v>17690</v>
      </c>
      <c r="CF6830" s="3" t="s">
        <v>17691</v>
      </c>
      <c r="CQ6830" s="3" t="str">
        <f>CONCATENATE(baseURL!$A$1,baseURL!$B$1,baseURL!$C$1,".",C6830,".",L6830,".pkl&amp;seq=",BC6830,"&amp;varMods=Sodiated-D")</f>
        <v>http://proteomics.broadinstitute.org/millscripts/viewfeed.pl?side=xl&amp;cycle=1&amp;fixedMods=iaaC&amp;file=msdataSM/iPRG2012_nd/cpick_in/iPRG2012_nd.3213.2.3.pkl&amp;seq=LVFFTWSPdTAPVR&amp;varMods=Sodiated-D</v>
      </c>
    </row>
    <row r="6831" spans="1:95" x14ac:dyDescent="0.2">
      <c r="A6831" s="3">
        <v>3782</v>
      </c>
      <c r="B6831" s="2" t="s">
        <v>17692</v>
      </c>
      <c r="C6831" s="2" t="s">
        <v>17683</v>
      </c>
      <c r="D6831" s="3">
        <v>16729</v>
      </c>
      <c r="E6831" s="3">
        <v>16713</v>
      </c>
      <c r="F6831" s="3">
        <v>67477</v>
      </c>
      <c r="G6831" s="3">
        <v>19925</v>
      </c>
      <c r="H6831" s="3">
        <v>60.338700000000003</v>
      </c>
      <c r="I6831" s="30">
        <v>578.33713</v>
      </c>
      <c r="J6831" s="30">
        <v>578.33814150000001</v>
      </c>
      <c r="K6831" s="30">
        <v>-1.01E-3</v>
      </c>
      <c r="L6831" s="3">
        <v>0</v>
      </c>
      <c r="M6831" s="3">
        <v>4</v>
      </c>
      <c r="N6831" s="10">
        <f t="shared" si="742"/>
        <v>1</v>
      </c>
      <c r="O6831" s="35">
        <v>4</v>
      </c>
      <c r="P6831" s="17"/>
      <c r="Q6831" s="40">
        <v>2310.3292299999998</v>
      </c>
      <c r="R6831" s="40">
        <v>578.33776</v>
      </c>
      <c r="S6831" s="18">
        <f t="shared" si="743"/>
        <v>-1.0893288378767083</v>
      </c>
      <c r="T6831" s="18">
        <f t="shared" si="744"/>
        <v>0.65964912960748612</v>
      </c>
      <c r="U6831" s="18">
        <f t="shared" si="745"/>
        <v>0.41498241436369715</v>
      </c>
      <c r="V6831" s="30">
        <v>578.33799999999997</v>
      </c>
      <c r="W6831" s="3" t="s">
        <v>47</v>
      </c>
      <c r="X6831" s="3" t="s">
        <v>47</v>
      </c>
      <c r="Y6831" s="3" t="s">
        <v>47</v>
      </c>
      <c r="Z6831" s="3" t="s">
        <v>47</v>
      </c>
      <c r="AA6831" s="3" t="s">
        <v>47</v>
      </c>
      <c r="AB6831" s="12" t="s">
        <v>47</v>
      </c>
      <c r="AC6831" s="3" t="s">
        <v>47</v>
      </c>
      <c r="AE6831" s="3" t="s">
        <v>47</v>
      </c>
      <c r="AF6831" s="3" t="s">
        <v>48</v>
      </c>
      <c r="AG6831" s="3" t="s">
        <v>52</v>
      </c>
      <c r="AI6831" s="3" t="s">
        <v>47</v>
      </c>
      <c r="AK6831" s="3" t="s">
        <v>52</v>
      </c>
      <c r="AL6831" s="3" t="s">
        <v>48</v>
      </c>
      <c r="AM6831" s="3" t="s">
        <v>47</v>
      </c>
      <c r="AU6831" s="3">
        <v>0</v>
      </c>
      <c r="AV6831" s="3">
        <v>10</v>
      </c>
      <c r="AW6831" s="3">
        <v>1</v>
      </c>
      <c r="AX6831" s="3">
        <v>10</v>
      </c>
      <c r="AY6831" s="3">
        <v>100</v>
      </c>
      <c r="AZ6831" s="6" t="str">
        <f t="shared" si="746"/>
        <v>3213.3</v>
      </c>
      <c r="BC6831" s="12" t="s">
        <v>17693</v>
      </c>
      <c r="BJ6831" s="12">
        <f t="shared" si="747"/>
        <v>0</v>
      </c>
      <c r="BK6831" s="12">
        <f t="shared" si="748"/>
        <v>0</v>
      </c>
      <c r="CQ6831" s="3" t="str">
        <f>CONCATENATE(baseURL!$A$1,baseURL!$B$1,baseURL!$C$1,".",C6831,".",L6831,".pkl&amp;seq=",BC6831)</f>
        <v>http://proteomics.broadinstitute.org/millscripts/viewfeed.pl?side=xl&amp;cycle=1&amp;fixedMods=iaaC&amp;file=msdataSM/iPRG2012_nd/cpick_in/iPRG2012_nd.3213.3.0.pkl&amp;seq=SLENLTGALFQRPPLLSAVKR</v>
      </c>
    </row>
    <row r="6832" spans="1:95" x14ac:dyDescent="0.2">
      <c r="A6832" s="3">
        <v>6611</v>
      </c>
      <c r="B6832" s="2" t="s">
        <v>17694</v>
      </c>
      <c r="C6832" s="2" t="s">
        <v>17695</v>
      </c>
      <c r="D6832" s="3">
        <v>16732</v>
      </c>
      <c r="E6832" s="3">
        <v>16716</v>
      </c>
      <c r="F6832" s="3">
        <v>67496</v>
      </c>
      <c r="G6832" s="3">
        <v>19929</v>
      </c>
      <c r="H6832" s="3">
        <v>60.3583</v>
      </c>
      <c r="I6832" s="30">
        <v>566.57176000000004</v>
      </c>
      <c r="J6832" s="30">
        <v>566.57112510000002</v>
      </c>
      <c r="K6832" s="30">
        <v>6.3000000000000003E-4</v>
      </c>
      <c r="L6832" s="3">
        <v>4</v>
      </c>
      <c r="M6832" s="3">
        <v>4</v>
      </c>
      <c r="N6832" s="10">
        <f t="shared" si="742"/>
        <v>1</v>
      </c>
      <c r="O6832" s="35">
        <v>4</v>
      </c>
      <c r="P6832" s="17"/>
      <c r="Q6832" s="40">
        <v>2263.2597500000002</v>
      </c>
      <c r="R6832" s="40">
        <v>566.57038999999997</v>
      </c>
      <c r="S6832" s="18">
        <f t="shared" si="743"/>
        <v>2.4180578869738931</v>
      </c>
      <c r="T6832" s="18">
        <f t="shared" si="744"/>
        <v>1.2974557319217144</v>
      </c>
      <c r="U6832" s="18">
        <f t="shared" si="745"/>
        <v>0.90015293611905112</v>
      </c>
      <c r="V6832" s="30">
        <v>566.57090000000005</v>
      </c>
      <c r="W6832" s="3" t="s">
        <v>47</v>
      </c>
      <c r="X6832" s="3" t="s">
        <v>47</v>
      </c>
      <c r="Y6832" s="3" t="s">
        <v>47</v>
      </c>
      <c r="Z6832" s="3" t="s">
        <v>47</v>
      </c>
      <c r="AA6832" s="3" t="s">
        <v>47</v>
      </c>
      <c r="AB6832" s="12" t="s">
        <v>47</v>
      </c>
      <c r="AC6832" s="3" t="s">
        <v>47</v>
      </c>
      <c r="AD6832" s="3" t="s">
        <v>47</v>
      </c>
      <c r="AE6832" s="3" t="s">
        <v>47</v>
      </c>
      <c r="AF6832" s="3" t="s">
        <v>47</v>
      </c>
      <c r="AG6832" s="3" t="s">
        <v>47</v>
      </c>
      <c r="AI6832" s="3" t="s">
        <v>47</v>
      </c>
      <c r="AK6832" s="3" t="s">
        <v>47</v>
      </c>
      <c r="AL6832" s="3" t="s">
        <v>48</v>
      </c>
      <c r="AU6832" s="3">
        <v>0</v>
      </c>
      <c r="AV6832" s="3">
        <v>13</v>
      </c>
      <c r="AW6832" s="3">
        <v>1</v>
      </c>
      <c r="AX6832" s="3">
        <v>13</v>
      </c>
      <c r="AY6832" s="3">
        <v>100</v>
      </c>
      <c r="AZ6832" s="6" t="str">
        <f t="shared" si="746"/>
        <v>3214.1</v>
      </c>
      <c r="BC6832" s="12" t="s">
        <v>17638</v>
      </c>
      <c r="BJ6832" s="12">
        <f t="shared" si="747"/>
        <v>0</v>
      </c>
      <c r="BK6832" s="12">
        <f t="shared" si="748"/>
        <v>0</v>
      </c>
      <c r="CQ6832" s="3" t="str">
        <f>CONCATENATE(baseURL!$A$1,baseURL!$B$1,baseURL!$C$1,".",C6832,".",L6832,".pkl&amp;seq=",BC6832)</f>
        <v>http://proteomics.broadinstitute.org/millscripts/viewfeed.pl?side=xl&amp;cycle=1&amp;fixedMods=iaaC&amp;file=msdataSM/iPRG2012_nd/cpick_in/iPRG2012_nd.3214.1.4.pkl&amp;seq=YFGKALENPTRPFLALLGGAK</v>
      </c>
    </row>
    <row r="6833" spans="1:95" x14ac:dyDescent="0.2">
      <c r="A6833" s="3">
        <v>6846</v>
      </c>
      <c r="B6833" s="2" t="s">
        <v>17696</v>
      </c>
      <c r="C6833" s="2" t="s">
        <v>17687</v>
      </c>
      <c r="D6833" s="3">
        <v>16734</v>
      </c>
      <c r="E6833" s="3">
        <v>16718</v>
      </c>
      <c r="F6833" s="3">
        <v>67498</v>
      </c>
      <c r="G6833" s="3">
        <v>19931</v>
      </c>
      <c r="H6833" s="3">
        <v>60.369900000000001</v>
      </c>
      <c r="I6833" s="30">
        <v>786.43807000000004</v>
      </c>
      <c r="J6833" s="30">
        <v>786.43824040000004</v>
      </c>
      <c r="K6833" s="30">
        <v>-1.7000000000000001E-4</v>
      </c>
      <c r="L6833" s="3">
        <v>4</v>
      </c>
      <c r="M6833" s="3">
        <v>4</v>
      </c>
      <c r="N6833" s="10">
        <f t="shared" si="742"/>
        <v>1</v>
      </c>
      <c r="O6833" s="35">
        <v>4</v>
      </c>
      <c r="P6833" s="17"/>
      <c r="Q6833" s="40">
        <v>3142.72993</v>
      </c>
      <c r="R6833" s="40">
        <v>786.43794000000003</v>
      </c>
      <c r="S6833" s="18">
        <f t="shared" si="743"/>
        <v>0.16530229964851653</v>
      </c>
      <c r="T6833" s="18">
        <f t="shared" si="744"/>
        <v>0.38197546778406111</v>
      </c>
      <c r="U6833" s="18">
        <f t="shared" si="745"/>
        <v>0.33060459929703306</v>
      </c>
      <c r="V6833" s="30">
        <v>786.43820000000005</v>
      </c>
      <c r="W6833" s="3" t="s">
        <v>47</v>
      </c>
      <c r="X6833" s="3" t="s">
        <v>47</v>
      </c>
      <c r="Y6833" s="3" t="s">
        <v>47</v>
      </c>
      <c r="Z6833" s="3" t="s">
        <v>47</v>
      </c>
      <c r="AA6833" s="3" t="s">
        <v>65</v>
      </c>
      <c r="AB6833" s="12" t="s">
        <v>47</v>
      </c>
      <c r="AC6833" s="3" t="s">
        <v>47</v>
      </c>
      <c r="AD6833" s="3" t="s">
        <v>47</v>
      </c>
      <c r="AE6833" s="3" t="s">
        <v>47</v>
      </c>
      <c r="AF6833" s="3" t="s">
        <v>47</v>
      </c>
      <c r="AG6833" s="3" t="s">
        <v>47</v>
      </c>
      <c r="AI6833" s="3" t="s">
        <v>47</v>
      </c>
      <c r="AJ6833" s="3" t="s">
        <v>47</v>
      </c>
      <c r="AK6833" s="3" t="s">
        <v>47</v>
      </c>
      <c r="AL6833" s="3" t="s">
        <v>65</v>
      </c>
      <c r="AM6833" s="3" t="s">
        <v>47</v>
      </c>
      <c r="AN6833" s="3" t="s">
        <v>47</v>
      </c>
      <c r="AO6833" s="3" t="s">
        <v>52</v>
      </c>
      <c r="AR6833" s="3" t="s">
        <v>65</v>
      </c>
      <c r="AS6833" s="3" t="s">
        <v>65</v>
      </c>
      <c r="AU6833" s="3">
        <v>4</v>
      </c>
      <c r="AV6833" s="3">
        <v>15</v>
      </c>
      <c r="AW6833" s="3">
        <v>1</v>
      </c>
      <c r="AX6833" s="3">
        <v>15</v>
      </c>
      <c r="AY6833" s="3">
        <v>100</v>
      </c>
      <c r="AZ6833" s="6" t="str">
        <f t="shared" si="746"/>
        <v>3214.3</v>
      </c>
      <c r="BC6833" s="12" t="s">
        <v>17697</v>
      </c>
      <c r="BJ6833" s="12">
        <f t="shared" si="747"/>
        <v>0</v>
      </c>
      <c r="BK6833" s="12">
        <f t="shared" si="748"/>
        <v>0</v>
      </c>
      <c r="BW6833" s="3" t="s">
        <v>17698</v>
      </c>
      <c r="CH6833" s="3" t="s">
        <v>17698</v>
      </c>
      <c r="CN6833" s="3" t="s">
        <v>17698</v>
      </c>
      <c r="CO6833" s="3" t="s">
        <v>17698</v>
      </c>
      <c r="CQ6833" s="3" t="str">
        <f>CONCATENATE(baseURL!$A$1,baseURL!$B$1,baseURL!$C$1,".",C6833,".",L6833,".pkl&amp;seq=",BC6833)</f>
        <v>http://proteomics.broadinstitute.org/millscripts/viewfeed.pl?side=xl&amp;cycle=1&amp;fixedMods=iaaC&amp;file=msdataSM/iPRG2012_nd/cpick_in/iPRG2012_nd.3214.3.4.pkl&amp;seq=RLLLPAPYAYGKQALPGLPANSELTFDVK</v>
      </c>
    </row>
    <row r="6834" spans="1:95" x14ac:dyDescent="0.2">
      <c r="A6834" s="3">
        <v>4147</v>
      </c>
      <c r="B6834" s="2" t="s">
        <v>17699</v>
      </c>
      <c r="C6834" s="2" t="s">
        <v>17700</v>
      </c>
      <c r="D6834" s="3">
        <v>16737</v>
      </c>
      <c r="E6834" s="3">
        <v>16721</v>
      </c>
      <c r="F6834" s="3">
        <v>67519</v>
      </c>
      <c r="G6834" s="3">
        <v>19935</v>
      </c>
      <c r="H6834" s="3">
        <v>60.384500000000003</v>
      </c>
      <c r="I6834" s="30">
        <v>702.01487999999995</v>
      </c>
      <c r="J6834" s="30">
        <v>702.01001080000003</v>
      </c>
      <c r="K6834" s="30">
        <v>4.8700000000000002E-3</v>
      </c>
      <c r="L6834" s="3">
        <v>3</v>
      </c>
      <c r="M6834" s="3">
        <v>3</v>
      </c>
      <c r="N6834" s="10">
        <f t="shared" si="742"/>
        <v>1</v>
      </c>
      <c r="O6834" s="35">
        <v>3</v>
      </c>
      <c r="P6834" s="17"/>
      <c r="Q6834" s="40">
        <v>2104.0167999999999</v>
      </c>
      <c r="R6834" s="40">
        <v>702.01044999999999</v>
      </c>
      <c r="S6834" s="18">
        <f t="shared" si="743"/>
        <v>6.3104473729082455</v>
      </c>
      <c r="T6834" s="18">
        <f t="shared" si="744"/>
        <v>-0.62563171240511151</v>
      </c>
      <c r="U6834" s="18">
        <f t="shared" si="745"/>
        <v>-0.92591214269035949</v>
      </c>
      <c r="V6834" s="30">
        <v>702.00980000000004</v>
      </c>
      <c r="W6834" s="3" t="s">
        <v>47</v>
      </c>
      <c r="X6834" s="3" t="s">
        <v>47</v>
      </c>
      <c r="Y6834" s="3" t="s">
        <v>47</v>
      </c>
      <c r="Z6834" s="3" t="s">
        <v>47</v>
      </c>
      <c r="AB6834" s="12" t="s">
        <v>47</v>
      </c>
      <c r="AC6834" s="3" t="s">
        <v>47</v>
      </c>
      <c r="AD6834" s="3" t="s">
        <v>47</v>
      </c>
      <c r="AE6834" s="3" t="s">
        <v>47</v>
      </c>
      <c r="AF6834" s="3" t="s">
        <v>48</v>
      </c>
      <c r="AG6834" s="3" t="s">
        <v>48</v>
      </c>
      <c r="AH6834" s="3" t="s">
        <v>47</v>
      </c>
      <c r="AI6834" s="3" t="s">
        <v>48</v>
      </c>
      <c r="AK6834" s="3" t="s">
        <v>48</v>
      </c>
      <c r="AL6834" s="3" t="s">
        <v>48</v>
      </c>
      <c r="AM6834" s="3" t="s">
        <v>48</v>
      </c>
      <c r="AP6834" s="3" t="s">
        <v>48</v>
      </c>
      <c r="AU6834" s="3">
        <v>0</v>
      </c>
      <c r="AV6834" s="3">
        <v>9</v>
      </c>
      <c r="AW6834" s="3">
        <v>1</v>
      </c>
      <c r="AX6834" s="3">
        <v>9</v>
      </c>
      <c r="AY6834" s="3">
        <v>100</v>
      </c>
      <c r="AZ6834" s="6" t="str">
        <f t="shared" si="746"/>
        <v>3215.3</v>
      </c>
      <c r="BC6834" s="12" t="s">
        <v>17701</v>
      </c>
      <c r="BJ6834" s="12">
        <f t="shared" si="747"/>
        <v>1</v>
      </c>
      <c r="BK6834" s="12">
        <f t="shared" si="748"/>
        <v>0</v>
      </c>
      <c r="CQ6834" s="3" t="str">
        <f>CONCATENATE(baseURL!$A$1,baseURL!$B$1,baseURL!$C$1,".",C6834,".",L6834,".pkl&amp;seq=",BC6834)</f>
        <v>http://proteomics.broadinstitute.org/millscripts/viewfeed.pl?side=xl&amp;cycle=1&amp;fixedMods=iaaC&amp;file=msdataSM/iPRG2012_nd/cpick_in/iPRG2012_nd.3215.3.3.pkl&amp;seq=CDGYLLEGEELAFYLRR</v>
      </c>
    </row>
    <row r="6835" spans="1:95" x14ac:dyDescent="0.2">
      <c r="A6835" s="3">
        <v>7273</v>
      </c>
      <c r="B6835" s="2" t="s">
        <v>17702</v>
      </c>
      <c r="C6835" s="2" t="s">
        <v>17696</v>
      </c>
      <c r="D6835" s="3">
        <v>16738</v>
      </c>
      <c r="E6835" s="3">
        <v>16722</v>
      </c>
      <c r="F6835" s="3">
        <v>67520</v>
      </c>
      <c r="G6835" s="3">
        <v>19936</v>
      </c>
      <c r="H6835" s="3">
        <v>60.387</v>
      </c>
      <c r="I6835" s="30">
        <v>742.79758000000004</v>
      </c>
      <c r="J6835" s="30">
        <v>742.79400480000004</v>
      </c>
      <c r="K6835" s="30">
        <v>3.5799999999999998E-3</v>
      </c>
      <c r="L6835" s="3">
        <v>5</v>
      </c>
      <c r="M6835" s="3">
        <v>5</v>
      </c>
      <c r="N6835" s="10">
        <f t="shared" si="742"/>
        <v>1</v>
      </c>
      <c r="O6835" s="35">
        <v>5</v>
      </c>
      <c r="P6835" s="17"/>
      <c r="Q6835" s="40">
        <v>3709.9395500000001</v>
      </c>
      <c r="R6835" s="40">
        <v>742.79372999999998</v>
      </c>
      <c r="S6835" s="18">
        <f t="shared" si="743"/>
        <v>5.183134758093277</v>
      </c>
      <c r="T6835" s="18">
        <f t="shared" si="744"/>
        <v>0.36995465760936058</v>
      </c>
      <c r="U6835" s="18">
        <f t="shared" si="745"/>
        <v>0.36349256744592684</v>
      </c>
      <c r="V6835" s="30">
        <v>742.79399999999998</v>
      </c>
      <c r="W6835" s="3" t="s">
        <v>47</v>
      </c>
      <c r="X6835" s="3" t="s">
        <v>47</v>
      </c>
      <c r="Y6835" s="3" t="s">
        <v>47</v>
      </c>
      <c r="AA6835" s="3" t="s">
        <v>47</v>
      </c>
      <c r="AB6835" s="12" t="s">
        <v>48</v>
      </c>
      <c r="AC6835" s="3" t="s">
        <v>52</v>
      </c>
      <c r="AF6835" s="3" t="s">
        <v>48</v>
      </c>
      <c r="AG6835" s="3" t="s">
        <v>47</v>
      </c>
      <c r="AU6835" s="3">
        <v>0</v>
      </c>
      <c r="AV6835" s="3">
        <v>5</v>
      </c>
      <c r="AW6835" s="3">
        <v>1</v>
      </c>
      <c r="AX6835" s="3">
        <v>5</v>
      </c>
      <c r="AY6835" s="3">
        <v>100</v>
      </c>
      <c r="AZ6835" s="6" t="str">
        <f t="shared" si="746"/>
        <v>3215.4</v>
      </c>
      <c r="BC6835" s="12" t="s">
        <v>17703</v>
      </c>
      <c r="BJ6835" s="12">
        <f t="shared" si="747"/>
        <v>0</v>
      </c>
      <c r="BK6835" s="12">
        <f t="shared" si="748"/>
        <v>0</v>
      </c>
      <c r="CQ6835" s="3" t="str">
        <f>CONCATENATE(baseURL!$A$1,baseURL!$B$1,baseURL!$C$1,".",C6835,".",L6835,".pkl&amp;seq=",BC6835)</f>
        <v>http://proteomics.broadinstitute.org/millscripts/viewfeed.pl?side=xl&amp;cycle=1&amp;fixedMods=iaaC&amp;file=msdataSM/iPRG2012_nd/cpick_in/iPRG2012_nd.3215.4.5.pkl&amp;seq=LKESTVAGFLVGSEALYRNDLTASQLSDKLNDVR</v>
      </c>
    </row>
    <row r="6836" spans="1:95" x14ac:dyDescent="0.2">
      <c r="A6836" s="3">
        <v>6751</v>
      </c>
      <c r="B6836" s="2" t="s">
        <v>17704</v>
      </c>
      <c r="C6836" s="2" t="s">
        <v>17705</v>
      </c>
      <c r="D6836" s="3">
        <v>16739</v>
      </c>
      <c r="E6836" s="3">
        <v>16723</v>
      </c>
      <c r="F6836" s="3">
        <v>67521</v>
      </c>
      <c r="G6836" s="3">
        <v>19937</v>
      </c>
      <c r="H6836" s="3">
        <v>60.389499999999998</v>
      </c>
      <c r="I6836" s="30">
        <v>753.90974000000006</v>
      </c>
      <c r="J6836" s="30">
        <v>753.90642760000003</v>
      </c>
      <c r="K6836" s="30">
        <v>3.31E-3</v>
      </c>
      <c r="L6836" s="3">
        <v>4</v>
      </c>
      <c r="M6836" s="3">
        <v>4</v>
      </c>
      <c r="N6836" s="10">
        <f t="shared" si="742"/>
        <v>1</v>
      </c>
      <c r="O6836" s="35">
        <v>4</v>
      </c>
      <c r="P6836" s="17"/>
      <c r="Q6836" s="40">
        <v>3012.6087699999998</v>
      </c>
      <c r="R6836" s="40">
        <v>753.90764999999999</v>
      </c>
      <c r="S6836" s="18">
        <f t="shared" si="743"/>
        <v>2.7722228313594361</v>
      </c>
      <c r="T6836" s="18">
        <f t="shared" si="744"/>
        <v>-1.6214187506394768</v>
      </c>
      <c r="U6836" s="18">
        <f t="shared" si="745"/>
        <v>-1.6580280091696706</v>
      </c>
      <c r="V6836" s="30">
        <v>753.90639999999996</v>
      </c>
      <c r="W6836" s="3" t="s">
        <v>47</v>
      </c>
      <c r="X6836" s="3" t="s">
        <v>47</v>
      </c>
      <c r="Y6836" s="3" t="s">
        <v>47</v>
      </c>
      <c r="Z6836" s="3" t="s">
        <v>47</v>
      </c>
      <c r="AA6836" s="3" t="s">
        <v>47</v>
      </c>
      <c r="AB6836" s="12" t="s">
        <v>47</v>
      </c>
      <c r="AC6836" s="3" t="s">
        <v>47</v>
      </c>
      <c r="AD6836" s="3" t="s">
        <v>47</v>
      </c>
      <c r="AE6836" s="3" t="s">
        <v>47</v>
      </c>
      <c r="AF6836" s="3" t="s">
        <v>47</v>
      </c>
      <c r="AG6836" s="3" t="s">
        <v>47</v>
      </c>
      <c r="AI6836" s="3" t="s">
        <v>47</v>
      </c>
      <c r="AJ6836" s="3" t="s">
        <v>47</v>
      </c>
      <c r="AK6836" s="3" t="s">
        <v>47</v>
      </c>
      <c r="AL6836" s="3" t="s">
        <v>47</v>
      </c>
      <c r="AN6836" s="3" t="s">
        <v>47</v>
      </c>
      <c r="AU6836" s="3">
        <v>0</v>
      </c>
      <c r="AV6836" s="3">
        <v>16</v>
      </c>
      <c r="AW6836" s="3">
        <v>1</v>
      </c>
      <c r="AX6836" s="3">
        <v>16</v>
      </c>
      <c r="AY6836" s="3">
        <v>100</v>
      </c>
      <c r="AZ6836" s="6" t="str">
        <f t="shared" si="746"/>
        <v>3215.5</v>
      </c>
      <c r="BC6836" s="12" t="s">
        <v>17706</v>
      </c>
      <c r="BJ6836" s="12">
        <f t="shared" si="747"/>
        <v>0</v>
      </c>
      <c r="BK6836" s="12">
        <f t="shared" si="748"/>
        <v>0</v>
      </c>
      <c r="CQ6836" s="3" t="str">
        <f>CONCATENATE(baseURL!$A$1,baseURL!$B$1,baseURL!$C$1,".",C6836,".",L6836,".pkl&amp;seq=",BC6836)</f>
        <v>http://proteomics.broadinstitute.org/millscripts/viewfeed.pl?side=xl&amp;cycle=1&amp;fixedMods=iaaC&amp;file=msdataSM/iPRG2012_nd/cpick_in/iPRG2012_nd.3215.5.4.pkl&amp;seq=ALKSANLMAGHWVALSGAAGGLGSLAVQYAK</v>
      </c>
    </row>
    <row r="6837" spans="1:95" x14ac:dyDescent="0.2">
      <c r="A6837" s="3">
        <v>6707</v>
      </c>
      <c r="B6837" s="2" t="s">
        <v>17707</v>
      </c>
      <c r="C6837" s="2" t="s">
        <v>17708</v>
      </c>
      <c r="D6837" s="3">
        <v>16740</v>
      </c>
      <c r="E6837" s="3">
        <v>16724</v>
      </c>
      <c r="F6837" s="3">
        <v>67522</v>
      </c>
      <c r="G6837" s="3">
        <v>19938</v>
      </c>
      <c r="H6837" s="3">
        <v>60.392000000000003</v>
      </c>
      <c r="I6837" s="30">
        <v>822.07091000000003</v>
      </c>
      <c r="J6837" s="30">
        <v>822.0704303</v>
      </c>
      <c r="K6837" s="30">
        <v>4.8000000000000001E-4</v>
      </c>
      <c r="L6837" s="3">
        <v>3</v>
      </c>
      <c r="M6837" s="3">
        <v>3</v>
      </c>
      <c r="N6837" s="10">
        <f t="shared" si="742"/>
        <v>1</v>
      </c>
      <c r="O6837" s="35">
        <v>3</v>
      </c>
      <c r="P6837" s="17"/>
      <c r="Q6837" s="40">
        <v>2464.1952200000001</v>
      </c>
      <c r="R6837" s="40">
        <v>822.06992000000002</v>
      </c>
      <c r="S6837" s="18">
        <f t="shared" si="743"/>
        <v>1.2042771252372313</v>
      </c>
      <c r="T6837" s="18">
        <f t="shared" si="744"/>
        <v>0.62075011815727332</v>
      </c>
      <c r="U6837" s="18">
        <f t="shared" si="745"/>
        <v>0.70553609358869329</v>
      </c>
      <c r="V6837" s="30">
        <v>822.07050000000004</v>
      </c>
      <c r="W6837" s="3" t="s">
        <v>47</v>
      </c>
      <c r="X6837" s="3" t="s">
        <v>47</v>
      </c>
      <c r="Y6837" s="3" t="s">
        <v>47</v>
      </c>
      <c r="Z6837" s="3" t="s">
        <v>47</v>
      </c>
      <c r="AA6837" s="3" t="s">
        <v>48</v>
      </c>
      <c r="AB6837" s="12" t="s">
        <v>47</v>
      </c>
      <c r="AC6837" s="3" t="s">
        <v>47</v>
      </c>
      <c r="AD6837" s="3" t="s">
        <v>47</v>
      </c>
      <c r="AE6837" s="3" t="s">
        <v>47</v>
      </c>
      <c r="AF6837" s="3" t="s">
        <v>47</v>
      </c>
      <c r="AG6837" s="3" t="s">
        <v>47</v>
      </c>
      <c r="AI6837" s="3" t="s">
        <v>47</v>
      </c>
      <c r="AJ6837" s="3" t="s">
        <v>47</v>
      </c>
      <c r="AK6837" s="3" t="s">
        <v>47</v>
      </c>
      <c r="AL6837" s="3" t="s">
        <v>47</v>
      </c>
      <c r="AU6837" s="3">
        <v>0</v>
      </c>
      <c r="AV6837" s="3">
        <v>14</v>
      </c>
      <c r="AW6837" s="3">
        <v>1</v>
      </c>
      <c r="AX6837" s="3">
        <v>14</v>
      </c>
      <c r="AY6837" s="3">
        <v>100</v>
      </c>
      <c r="AZ6837" s="6" t="str">
        <f t="shared" si="746"/>
        <v>3215.6</v>
      </c>
      <c r="BC6837" s="12" t="s">
        <v>17589</v>
      </c>
      <c r="BJ6837" s="12">
        <f t="shared" si="747"/>
        <v>0</v>
      </c>
      <c r="BK6837" s="12">
        <f t="shared" si="748"/>
        <v>0</v>
      </c>
      <c r="CQ6837" s="3" t="str">
        <f>CONCATENATE(baseURL!$A$1,baseURL!$B$1,baseURL!$C$1,".",C6837,".",L6837,".pkl&amp;seq=",BC6837)</f>
        <v>http://proteomics.broadinstitute.org/millscripts/viewfeed.pl?side=xl&amp;cycle=1&amp;fixedMods=iaaC&amp;file=msdataSM/iPRG2012_nd/cpick_in/iPRG2012_nd.3215.6.3.pkl&amp;seq=MLLYKDLFSNDELLSDAYDAK</v>
      </c>
    </row>
    <row r="6838" spans="1:95" x14ac:dyDescent="0.2">
      <c r="A6838" s="3">
        <v>5901</v>
      </c>
      <c r="B6838" s="2" t="s">
        <v>17709</v>
      </c>
      <c r="C6838" s="2" t="s">
        <v>17710</v>
      </c>
      <c r="D6838" s="3">
        <v>16741</v>
      </c>
      <c r="E6838" s="3">
        <v>16725</v>
      </c>
      <c r="F6838" s="3">
        <v>67523</v>
      </c>
      <c r="G6838" s="3">
        <v>19939</v>
      </c>
      <c r="H6838" s="3">
        <v>60.394500000000001</v>
      </c>
      <c r="I6838" s="30">
        <v>861.93582000000004</v>
      </c>
      <c r="J6838" s="30">
        <v>861.93593729999998</v>
      </c>
      <c r="K6838" s="30">
        <v>-1.2E-4</v>
      </c>
      <c r="L6838" s="3">
        <v>4</v>
      </c>
      <c r="M6838" s="3">
        <v>4</v>
      </c>
      <c r="N6838" s="10">
        <f t="shared" si="742"/>
        <v>1</v>
      </c>
      <c r="O6838" s="35">
        <v>4</v>
      </c>
      <c r="P6838" s="17"/>
      <c r="Q6838" s="40">
        <v>3444.72228</v>
      </c>
      <c r="R6838" s="40">
        <v>861.93602999999996</v>
      </c>
      <c r="S6838" s="18">
        <f t="shared" si="743"/>
        <v>-0.24363757009269973</v>
      </c>
      <c r="T6838" s="18">
        <f t="shared" si="744"/>
        <v>-0.10754858453006078</v>
      </c>
      <c r="U6838" s="18">
        <f t="shared" si="745"/>
        <v>-0.1508232577455221</v>
      </c>
      <c r="V6838" s="30">
        <v>861.93589999999995</v>
      </c>
      <c r="W6838" s="3" t="s">
        <v>47</v>
      </c>
      <c r="X6838" s="3" t="s">
        <v>47</v>
      </c>
      <c r="Y6838" s="3" t="s">
        <v>47</v>
      </c>
      <c r="Z6838" s="3" t="s">
        <v>47</v>
      </c>
      <c r="AA6838" s="3" t="s">
        <v>47</v>
      </c>
      <c r="AB6838" s="12" t="s">
        <v>47</v>
      </c>
      <c r="AC6838" s="3" t="s">
        <v>47</v>
      </c>
      <c r="AD6838" s="3" t="s">
        <v>47</v>
      </c>
      <c r="AE6838" s="3" t="s">
        <v>47</v>
      </c>
      <c r="AF6838" s="3" t="s">
        <v>47</v>
      </c>
      <c r="AG6838" s="3" t="s">
        <v>47</v>
      </c>
      <c r="AI6838" s="3" t="s">
        <v>47</v>
      </c>
      <c r="AJ6838" s="3" t="s">
        <v>47</v>
      </c>
      <c r="AK6838" s="3" t="s">
        <v>47</v>
      </c>
      <c r="AL6838" s="3" t="s">
        <v>48</v>
      </c>
      <c r="AM6838" s="3" t="s">
        <v>47</v>
      </c>
      <c r="AU6838" s="3">
        <v>0</v>
      </c>
      <c r="AV6838" s="3">
        <v>15</v>
      </c>
      <c r="AW6838" s="3">
        <v>1</v>
      </c>
      <c r="AX6838" s="3">
        <v>15</v>
      </c>
      <c r="AY6838" s="3">
        <v>100</v>
      </c>
      <c r="AZ6838" s="6" t="str">
        <f t="shared" si="746"/>
        <v>3215.7</v>
      </c>
      <c r="BC6838" s="12" t="s">
        <v>17711</v>
      </c>
      <c r="BJ6838" s="12">
        <f t="shared" si="747"/>
        <v>0</v>
      </c>
      <c r="BK6838" s="12">
        <f t="shared" si="748"/>
        <v>0</v>
      </c>
      <c r="CQ6838" s="3" t="str">
        <f>CONCATENATE(baseURL!$A$1,baseURL!$B$1,baseURL!$C$1,".",C6838,".",L6838,".pkl&amp;seq=",BC6838)</f>
        <v>http://proteomics.broadinstitute.org/millscripts/viewfeed.pl?side=xl&amp;cycle=1&amp;fixedMods=iaaC&amp;file=msdataSM/iPRG2012_nd/cpick_in/iPRG2012_nd.3215.7.4.pkl&amp;seq=VTNPFLTEGEGEYNGGSNKFAYSLWKGPLLR</v>
      </c>
    </row>
    <row r="6839" spans="1:95" x14ac:dyDescent="0.2">
      <c r="A6839" s="3">
        <v>4612</v>
      </c>
      <c r="B6839" s="2" t="s">
        <v>17712</v>
      </c>
      <c r="C6839" s="2" t="s">
        <v>17713</v>
      </c>
      <c r="D6839" s="3">
        <v>16743</v>
      </c>
      <c r="E6839" s="3">
        <v>16727</v>
      </c>
      <c r="F6839" s="3">
        <v>67539</v>
      </c>
      <c r="G6839" s="3">
        <v>19942</v>
      </c>
      <c r="H6839" s="3">
        <v>60.410600000000002</v>
      </c>
      <c r="I6839" s="30">
        <v>510.30137999999999</v>
      </c>
      <c r="J6839" s="30">
        <v>510.30135660000002</v>
      </c>
      <c r="K6839" s="30">
        <v>2.0000000000000002E-5</v>
      </c>
      <c r="L6839" s="3">
        <v>2</v>
      </c>
      <c r="M6839" s="3">
        <v>2</v>
      </c>
      <c r="N6839" s="10">
        <f t="shared" si="742"/>
        <v>1</v>
      </c>
      <c r="O6839" s="35">
        <v>2</v>
      </c>
      <c r="P6839" s="17"/>
      <c r="Q6839" s="40">
        <v>1019.5958000000001</v>
      </c>
      <c r="R6839" s="40">
        <v>510.30153999999999</v>
      </c>
      <c r="S6839" s="18">
        <f t="shared" si="743"/>
        <v>-0.3135401080583507</v>
      </c>
      <c r="T6839" s="18">
        <f t="shared" si="744"/>
        <v>-0.35939534881468221</v>
      </c>
      <c r="U6839" s="18">
        <f t="shared" si="745"/>
        <v>-0.86223529713261648</v>
      </c>
      <c r="V6839" s="30">
        <v>510.30110000000002</v>
      </c>
      <c r="W6839" s="3" t="s">
        <v>47</v>
      </c>
      <c r="X6839" s="3" t="s">
        <v>47</v>
      </c>
      <c r="Y6839" s="3" t="s">
        <v>47</v>
      </c>
      <c r="Z6839" s="3" t="s">
        <v>47</v>
      </c>
      <c r="AA6839" s="3" t="s">
        <v>47</v>
      </c>
      <c r="AB6839" s="12" t="s">
        <v>47</v>
      </c>
      <c r="AC6839" s="3" t="s">
        <v>47</v>
      </c>
      <c r="AD6839" s="3" t="s">
        <v>47</v>
      </c>
      <c r="AE6839" s="3" t="s">
        <v>47</v>
      </c>
      <c r="AF6839" s="3" t="s">
        <v>48</v>
      </c>
      <c r="AG6839" s="3" t="s">
        <v>48</v>
      </c>
      <c r="AH6839" s="3" t="s">
        <v>47</v>
      </c>
      <c r="AI6839" s="3" t="s">
        <v>47</v>
      </c>
      <c r="AK6839" s="3" t="s">
        <v>52</v>
      </c>
      <c r="AL6839" s="3" t="s">
        <v>48</v>
      </c>
      <c r="AM6839" s="3" t="s">
        <v>47</v>
      </c>
      <c r="AU6839" s="3">
        <v>0</v>
      </c>
      <c r="AV6839" s="3">
        <v>12</v>
      </c>
      <c r="AW6839" s="3">
        <v>1</v>
      </c>
      <c r="AX6839" s="3">
        <v>12</v>
      </c>
      <c r="AY6839" s="3">
        <v>100</v>
      </c>
      <c r="AZ6839" s="6" t="str">
        <f t="shared" si="746"/>
        <v>3216.2</v>
      </c>
      <c r="BC6839" s="12" t="s">
        <v>17714</v>
      </c>
      <c r="BJ6839" s="12">
        <f t="shared" si="747"/>
        <v>0</v>
      </c>
      <c r="BK6839" s="12">
        <f t="shared" si="748"/>
        <v>0</v>
      </c>
      <c r="CQ6839" s="3" t="str">
        <f>CONCATENATE(baseURL!$A$1,baseURL!$B$1,baseURL!$C$1,".",C6839,".",L6839,".pkl&amp;seq=",BC6839)</f>
        <v>http://proteomics.broadinstitute.org/millscripts/viewfeed.pl?side=xl&amp;cycle=1&amp;fixedMods=iaaC&amp;file=msdataSM/iPRG2012_nd/cpick_in/iPRG2012_nd.3216.2.2.pkl&amp;seq=AMPFLSLLK</v>
      </c>
    </row>
    <row r="6840" spans="1:95" x14ac:dyDescent="0.2">
      <c r="A6840" s="3">
        <v>722</v>
      </c>
      <c r="B6840" s="2" t="s">
        <v>17715</v>
      </c>
      <c r="C6840" s="2" t="s">
        <v>17716</v>
      </c>
      <c r="D6840" s="3">
        <v>16744</v>
      </c>
      <c r="E6840" s="3">
        <v>16728</v>
      </c>
      <c r="F6840" s="3">
        <v>67540</v>
      </c>
      <c r="G6840" s="3">
        <v>19943</v>
      </c>
      <c r="H6840" s="3">
        <v>60.4148</v>
      </c>
      <c r="I6840" s="30">
        <v>678.13504</v>
      </c>
      <c r="J6840" s="30">
        <v>678.13455820000001</v>
      </c>
      <c r="K6840" s="30">
        <v>4.8000000000000001E-4</v>
      </c>
      <c r="L6840" s="3">
        <v>0</v>
      </c>
      <c r="M6840" s="3">
        <v>4</v>
      </c>
      <c r="N6840" s="10">
        <f t="shared" si="742"/>
        <v>1</v>
      </c>
      <c r="O6840" s="35">
        <v>4</v>
      </c>
      <c r="P6840" s="17"/>
      <c r="Q6840" s="40">
        <v>2709.5145200000002</v>
      </c>
      <c r="R6840" s="40">
        <v>678.13409000000001</v>
      </c>
      <c r="S6840" s="18">
        <f t="shared" si="743"/>
        <v>1.4009028804154413</v>
      </c>
      <c r="T6840" s="18">
        <f t="shared" si="744"/>
        <v>0.69042392486160331</v>
      </c>
      <c r="U6840" s="18">
        <f t="shared" si="745"/>
        <v>0.60460019048449698</v>
      </c>
      <c r="V6840" s="30">
        <v>678.1345</v>
      </c>
      <c r="W6840" s="3" t="s">
        <v>47</v>
      </c>
      <c r="Z6840" s="3" t="s">
        <v>52</v>
      </c>
      <c r="AA6840" s="3" t="s">
        <v>47</v>
      </c>
      <c r="AB6840" s="12" t="s">
        <v>48</v>
      </c>
      <c r="AC6840" s="3" t="s">
        <v>65</v>
      </c>
      <c r="AE6840" s="3" t="s">
        <v>47</v>
      </c>
      <c r="AF6840" s="3" t="s">
        <v>47</v>
      </c>
      <c r="AK6840" s="3" t="s">
        <v>52</v>
      </c>
      <c r="AU6840" s="3">
        <v>1</v>
      </c>
      <c r="AV6840" s="3">
        <v>4</v>
      </c>
      <c r="AW6840" s="3">
        <v>1</v>
      </c>
      <c r="AX6840" s="3">
        <v>4</v>
      </c>
      <c r="AY6840" s="3">
        <v>100</v>
      </c>
      <c r="AZ6840" s="6" t="str">
        <f t="shared" si="746"/>
        <v>3216.3</v>
      </c>
      <c r="BC6840" s="12" t="s">
        <v>17717</v>
      </c>
      <c r="BJ6840" s="12">
        <f t="shared" si="747"/>
        <v>0</v>
      </c>
      <c r="BK6840" s="12">
        <f t="shared" si="748"/>
        <v>0</v>
      </c>
      <c r="BY6840" s="3" t="s">
        <v>17718</v>
      </c>
      <c r="CQ6840" s="3" t="str">
        <f>CONCATENATE(baseURL!$A$1,baseURL!$B$1,baseURL!$C$1,".",C6840,".",L6840,".pkl&amp;seq=",BC6840)</f>
        <v>http://proteomics.broadinstitute.org/millscripts/viewfeed.pl?side=xl&amp;cycle=1&amp;fixedMods=iaaC&amp;file=msdataSM/iPRG2012_nd/cpick_in/iPRG2012_nd.3216.3.0.pkl&amp;seq=TAGLQLVADDLTVTNPARLATALEKK</v>
      </c>
    </row>
    <row r="6841" spans="1:95" x14ac:dyDescent="0.2">
      <c r="A6841" s="3">
        <v>4206</v>
      </c>
      <c r="B6841" s="2" t="s">
        <v>17719</v>
      </c>
      <c r="C6841" s="2" t="s">
        <v>17699</v>
      </c>
      <c r="D6841" s="3">
        <v>16745</v>
      </c>
      <c r="E6841" s="3">
        <v>16729</v>
      </c>
      <c r="F6841" s="3">
        <v>67541</v>
      </c>
      <c r="G6841" s="3">
        <v>19944</v>
      </c>
      <c r="H6841" s="3">
        <v>60.418900000000001</v>
      </c>
      <c r="I6841" s="30">
        <v>818.43062999999995</v>
      </c>
      <c r="J6841" s="30">
        <v>818.42998009999997</v>
      </c>
      <c r="K6841" s="30">
        <v>6.4999999999999997E-4</v>
      </c>
      <c r="L6841" s="3">
        <v>2</v>
      </c>
      <c r="M6841" s="3">
        <v>2</v>
      </c>
      <c r="N6841" s="10">
        <f t="shared" si="742"/>
        <v>1</v>
      </c>
      <c r="O6841" s="35">
        <v>2</v>
      </c>
      <c r="P6841" s="17"/>
      <c r="Q6841" s="40">
        <v>1635.85295</v>
      </c>
      <c r="R6841" s="40">
        <v>818.43011999999999</v>
      </c>
      <c r="S6841" s="18">
        <f t="shared" si="743"/>
        <v>0.62314422147968973</v>
      </c>
      <c r="T6841" s="18">
        <f t="shared" si="744"/>
        <v>-0.17093701295102998</v>
      </c>
      <c r="U6841" s="18">
        <f t="shared" si="745"/>
        <v>9.7748113211416382E-2</v>
      </c>
      <c r="V6841" s="30">
        <v>818.43020000000001</v>
      </c>
      <c r="W6841" s="3" t="s">
        <v>47</v>
      </c>
      <c r="X6841" s="3" t="s">
        <v>47</v>
      </c>
      <c r="Y6841" s="3" t="s">
        <v>47</v>
      </c>
      <c r="Z6841" s="3" t="s">
        <v>47</v>
      </c>
      <c r="AB6841" s="12" t="s">
        <v>47</v>
      </c>
      <c r="AC6841" s="3" t="s">
        <v>47</v>
      </c>
      <c r="AD6841" s="3" t="s">
        <v>47</v>
      </c>
      <c r="AE6841" s="3" t="s">
        <v>47</v>
      </c>
      <c r="AF6841" s="3" t="s">
        <v>47</v>
      </c>
      <c r="AG6841" s="3" t="s">
        <v>47</v>
      </c>
      <c r="AH6841" s="3" t="s">
        <v>47</v>
      </c>
      <c r="AI6841" s="3" t="s">
        <v>47</v>
      </c>
      <c r="AJ6841" s="3" t="s">
        <v>47</v>
      </c>
      <c r="AK6841" s="3" t="s">
        <v>47</v>
      </c>
      <c r="AL6841" s="3" t="s">
        <v>47</v>
      </c>
      <c r="AM6841" s="3" t="s">
        <v>47</v>
      </c>
      <c r="AN6841" s="3" t="s">
        <v>47</v>
      </c>
      <c r="AU6841" s="3">
        <v>0</v>
      </c>
      <c r="AV6841" s="3">
        <v>17</v>
      </c>
      <c r="AW6841" s="3">
        <v>1</v>
      </c>
      <c r="AX6841" s="3">
        <v>17</v>
      </c>
      <c r="AY6841" s="3">
        <v>100</v>
      </c>
      <c r="AZ6841" s="6" t="str">
        <f t="shared" si="746"/>
        <v>3216.4</v>
      </c>
      <c r="BC6841" s="12" t="s">
        <v>17649</v>
      </c>
      <c r="BJ6841" s="12">
        <f t="shared" si="747"/>
        <v>0</v>
      </c>
      <c r="BK6841" s="12">
        <f t="shared" si="748"/>
        <v>0</v>
      </c>
      <c r="CQ6841" s="3" t="str">
        <f>CONCATENATE(baseURL!$A$1,baseURL!$B$1,baseURL!$C$1,".",C6841,".",L6841,".pkl&amp;seq=",BC6841)</f>
        <v>http://proteomics.broadinstitute.org/millscripts/viewfeed.pl?side=xl&amp;cycle=1&amp;fixedMods=iaaC&amp;file=msdataSM/iPRG2012_nd/cpick_in/iPRG2012_nd.3216.4.2.pkl&amp;seq=LVFFTWSPDTAPVR</v>
      </c>
    </row>
    <row r="6842" spans="1:95" x14ac:dyDescent="0.2">
      <c r="A6842" s="3">
        <v>4659</v>
      </c>
      <c r="B6842" s="2" t="s">
        <v>17720</v>
      </c>
      <c r="C6842" s="2" t="s">
        <v>17721</v>
      </c>
      <c r="D6842" s="3">
        <v>16746</v>
      </c>
      <c r="E6842" s="3">
        <v>16730</v>
      </c>
      <c r="F6842" s="3">
        <v>67559</v>
      </c>
      <c r="G6842" s="3">
        <v>19946</v>
      </c>
      <c r="H6842" s="3">
        <v>60.435000000000002</v>
      </c>
      <c r="I6842" s="30">
        <v>792.09113000000002</v>
      </c>
      <c r="J6842" s="30">
        <v>792.09114150000005</v>
      </c>
      <c r="K6842" s="30">
        <v>-1.0000000000000001E-5</v>
      </c>
      <c r="L6842" s="3">
        <v>0</v>
      </c>
      <c r="M6842" s="3">
        <v>3</v>
      </c>
      <c r="N6842" s="10">
        <f t="shared" si="742"/>
        <v>1</v>
      </c>
      <c r="O6842" s="35">
        <v>3</v>
      </c>
      <c r="P6842" s="17"/>
      <c r="Q6842" s="40">
        <v>2374.26127</v>
      </c>
      <c r="R6842" s="40">
        <v>792.09194000000002</v>
      </c>
      <c r="S6842" s="18">
        <f t="shared" si="743"/>
        <v>-1.0226085623359702</v>
      </c>
      <c r="T6842" s="18">
        <f t="shared" si="744"/>
        <v>-1.0080900456751283</v>
      </c>
      <c r="U6842" s="18">
        <f t="shared" si="745"/>
        <v>-0.93423498295457452</v>
      </c>
      <c r="V6842" s="30">
        <v>792.09119999999996</v>
      </c>
      <c r="W6842" s="3" t="s">
        <v>47</v>
      </c>
      <c r="X6842" s="3" t="s">
        <v>47</v>
      </c>
      <c r="Y6842" s="3" t="s">
        <v>47</v>
      </c>
      <c r="Z6842" s="3" t="s">
        <v>47</v>
      </c>
      <c r="AA6842" s="3" t="s">
        <v>47</v>
      </c>
      <c r="AB6842" s="12" t="s">
        <v>47</v>
      </c>
      <c r="AC6842" s="3" t="s">
        <v>47</v>
      </c>
      <c r="AD6842" s="3" t="s">
        <v>47</v>
      </c>
      <c r="AE6842" s="3" t="s">
        <v>47</v>
      </c>
      <c r="AF6842" s="3" t="s">
        <v>47</v>
      </c>
      <c r="AG6842" s="3" t="s">
        <v>47</v>
      </c>
      <c r="AI6842" s="3" t="s">
        <v>47</v>
      </c>
      <c r="AK6842" s="3" t="s">
        <v>47</v>
      </c>
      <c r="AL6842" s="3" t="s">
        <v>47</v>
      </c>
      <c r="AM6842" s="3" t="s">
        <v>47</v>
      </c>
      <c r="AN6842" s="3" t="s">
        <v>47</v>
      </c>
      <c r="AU6842" s="3">
        <v>0</v>
      </c>
      <c r="AV6842" s="3">
        <v>16</v>
      </c>
      <c r="AW6842" s="3">
        <v>1</v>
      </c>
      <c r="AX6842" s="3">
        <v>16</v>
      </c>
      <c r="AY6842" s="3">
        <v>100</v>
      </c>
      <c r="AZ6842" s="6" t="str">
        <f t="shared" si="746"/>
        <v>3217.1</v>
      </c>
      <c r="BC6842" s="12" t="s">
        <v>17722</v>
      </c>
      <c r="BJ6842" s="12">
        <f t="shared" si="747"/>
        <v>0</v>
      </c>
      <c r="BK6842" s="12">
        <f t="shared" si="748"/>
        <v>0</v>
      </c>
      <c r="CQ6842" s="3" t="str">
        <f>CONCATENATE(baseURL!$A$1,baseURL!$B$1,baseURL!$C$1,".",C6842,".",L6842,".pkl&amp;seq=",BC6842)</f>
        <v>http://proteomics.broadinstitute.org/millscripts/viewfeed.pl?side=xl&amp;cycle=1&amp;fixedMods=iaaC&amp;file=msdataSM/iPRG2012_nd/cpick_in/iPRG2012_nd.3217.1.0.pkl&amp;seq=QLPTLLADNAGFDSSELVSKLR</v>
      </c>
    </row>
    <row r="6843" spans="1:95" x14ac:dyDescent="0.2">
      <c r="A6843" s="3">
        <v>3963</v>
      </c>
      <c r="B6843" s="2" t="s">
        <v>17723</v>
      </c>
      <c r="C6843" s="2" t="s">
        <v>17724</v>
      </c>
      <c r="D6843" s="3">
        <v>16747</v>
      </c>
      <c r="E6843" s="3">
        <v>16731</v>
      </c>
      <c r="F6843" s="3">
        <v>67560</v>
      </c>
      <c r="G6843" s="3">
        <v>19947</v>
      </c>
      <c r="H6843" s="3">
        <v>60.443300000000001</v>
      </c>
      <c r="I6843" s="30">
        <v>905.50252999999998</v>
      </c>
      <c r="J6843" s="30">
        <v>905.49824950000004</v>
      </c>
      <c r="K6843" s="30">
        <v>4.28E-3</v>
      </c>
      <c r="L6843" s="3">
        <v>3</v>
      </c>
      <c r="M6843" s="3">
        <v>3</v>
      </c>
      <c r="N6843" s="10">
        <f t="shared" si="742"/>
        <v>1</v>
      </c>
      <c r="O6843" s="35">
        <v>3</v>
      </c>
      <c r="P6843" s="17"/>
      <c r="Q6843" s="40">
        <v>2714.4835600000001</v>
      </c>
      <c r="R6843" s="40">
        <v>905.49937</v>
      </c>
      <c r="S6843" s="18">
        <f t="shared" si="743"/>
        <v>3.4897870773558304</v>
      </c>
      <c r="T6843" s="18">
        <f t="shared" si="744"/>
        <v>-1.2374387405220801</v>
      </c>
      <c r="U6843" s="18">
        <f t="shared" si="745"/>
        <v>-1.292104709031318</v>
      </c>
      <c r="V6843" s="30">
        <v>905.4982</v>
      </c>
      <c r="W6843" s="3" t="s">
        <v>47</v>
      </c>
      <c r="X6843" s="3" t="s">
        <v>47</v>
      </c>
      <c r="Y6843" s="3" t="s">
        <v>47</v>
      </c>
      <c r="Z6843" s="3" t="s">
        <v>47</v>
      </c>
      <c r="AA6843" s="3" t="s">
        <v>47</v>
      </c>
      <c r="AB6843" s="12" t="s">
        <v>47</v>
      </c>
      <c r="AC6843" s="3" t="s">
        <v>47</v>
      </c>
      <c r="AD6843" s="3" t="s">
        <v>47</v>
      </c>
      <c r="AF6843" s="3" t="s">
        <v>47</v>
      </c>
      <c r="AG6843" s="3" t="s">
        <v>47</v>
      </c>
      <c r="AI6843" s="3" t="s">
        <v>47</v>
      </c>
      <c r="AL6843" s="3" t="s">
        <v>47</v>
      </c>
      <c r="AM6843" s="3" t="s">
        <v>47</v>
      </c>
      <c r="AN6843" s="3" t="s">
        <v>47</v>
      </c>
      <c r="AU6843" s="3">
        <v>0</v>
      </c>
      <c r="AV6843" s="3">
        <v>14</v>
      </c>
      <c r="AW6843" s="3">
        <v>1</v>
      </c>
      <c r="AX6843" s="3">
        <v>14</v>
      </c>
      <c r="AY6843" s="3">
        <v>100</v>
      </c>
      <c r="AZ6843" s="6" t="str">
        <f t="shared" si="746"/>
        <v>3217.2</v>
      </c>
      <c r="BC6843" s="12" t="s">
        <v>17725</v>
      </c>
      <c r="BJ6843" s="12">
        <f t="shared" si="747"/>
        <v>0</v>
      </c>
      <c r="BK6843" s="12">
        <f t="shared" si="748"/>
        <v>0</v>
      </c>
      <c r="CQ6843" s="3" t="str">
        <f>CONCATENATE(baseURL!$A$1,baseURL!$B$1,baseURL!$C$1,".",C6843,".",L6843,".pkl&amp;seq=",BC6843)</f>
        <v>http://proteomics.broadinstitute.org/millscripts/viewfeed.pl?side=xl&amp;cycle=1&amp;fixedMods=iaaC&amp;file=msdataSM/iPRG2012_nd/cpick_in/iPRG2012_nd.3217.2.3.pkl&amp;seq=ALRQLPTLLADNAGFDSSELVSKLR</v>
      </c>
    </row>
    <row r="6844" spans="1:95" x14ac:dyDescent="0.2">
      <c r="A6844" s="3">
        <v>6527</v>
      </c>
      <c r="B6844" s="2" t="s">
        <v>17726</v>
      </c>
      <c r="C6844" s="2" t="s">
        <v>17727</v>
      </c>
      <c r="D6844" s="3">
        <v>16748</v>
      </c>
      <c r="E6844" s="3">
        <v>16732</v>
      </c>
      <c r="F6844" s="3">
        <v>67580</v>
      </c>
      <c r="G6844" s="3">
        <v>19949</v>
      </c>
      <c r="H6844" s="3">
        <v>60.459400000000002</v>
      </c>
      <c r="I6844" s="30">
        <v>531.56610999999998</v>
      </c>
      <c r="J6844" s="30">
        <v>531.56552820000002</v>
      </c>
      <c r="K6844" s="30">
        <v>5.8E-4</v>
      </c>
      <c r="L6844" s="3">
        <v>4</v>
      </c>
      <c r="M6844" s="3">
        <v>4</v>
      </c>
      <c r="N6844" s="10">
        <f t="shared" si="742"/>
        <v>1</v>
      </c>
      <c r="O6844" s="35">
        <v>4</v>
      </c>
      <c r="P6844" s="17"/>
      <c r="Q6844" s="40">
        <v>2123.23756</v>
      </c>
      <c r="R6844" s="40">
        <v>531.56484999999998</v>
      </c>
      <c r="S6844" s="18">
        <f t="shared" si="743"/>
        <v>2.3703598911817387</v>
      </c>
      <c r="T6844" s="18">
        <f t="shared" si="744"/>
        <v>1.2758556176889555</v>
      </c>
      <c r="U6844" s="18">
        <f t="shared" si="745"/>
        <v>0.65843330315356563</v>
      </c>
      <c r="V6844" s="30">
        <v>531.5652</v>
      </c>
      <c r="W6844" s="3" t="s">
        <v>47</v>
      </c>
      <c r="X6844" s="3" t="s">
        <v>47</v>
      </c>
      <c r="Y6844" s="3" t="s">
        <v>47</v>
      </c>
      <c r="Z6844" s="3" t="s">
        <v>47</v>
      </c>
      <c r="AA6844" s="3" t="s">
        <v>48</v>
      </c>
      <c r="AB6844" s="12" t="s">
        <v>47</v>
      </c>
      <c r="AC6844" s="3" t="s">
        <v>47</v>
      </c>
      <c r="AD6844" s="3" t="s">
        <v>47</v>
      </c>
      <c r="AE6844" s="3" t="s">
        <v>47</v>
      </c>
      <c r="AF6844" s="3" t="s">
        <v>47</v>
      </c>
      <c r="AG6844" s="3" t="s">
        <v>47</v>
      </c>
      <c r="AH6844" s="3" t="s">
        <v>47</v>
      </c>
      <c r="AI6844" s="3" t="s">
        <v>47</v>
      </c>
      <c r="AJ6844" s="3" t="s">
        <v>47</v>
      </c>
      <c r="AK6844" s="3" t="s">
        <v>47</v>
      </c>
      <c r="AL6844" s="3" t="s">
        <v>47</v>
      </c>
      <c r="AU6844" s="3">
        <v>0</v>
      </c>
      <c r="AV6844" s="3">
        <v>15</v>
      </c>
      <c r="AW6844" s="3">
        <v>1</v>
      </c>
      <c r="AX6844" s="3">
        <v>15</v>
      </c>
      <c r="AY6844" s="3">
        <v>100</v>
      </c>
      <c r="AZ6844" s="6" t="str">
        <f t="shared" si="746"/>
        <v>3218.1</v>
      </c>
      <c r="BC6844" s="12" t="s">
        <v>17728</v>
      </c>
      <c r="BJ6844" s="12">
        <f t="shared" si="747"/>
        <v>0</v>
      </c>
      <c r="BK6844" s="12">
        <f t="shared" si="748"/>
        <v>0</v>
      </c>
      <c r="CQ6844" s="3" t="str">
        <f>CONCATENATE(baseURL!$A$1,baseURL!$B$1,baseURL!$C$1,".",C6844,".",L6844,".pkl&amp;seq=",BC6844)</f>
        <v>http://proteomics.broadinstitute.org/millscripts/viewfeed.pl?side=xl&amp;cycle=1&amp;fixedMods=iaaC&amp;file=msdataSM/iPRG2012_nd/cpick_in/iPRG2012_nd.3218.1.4.pkl&amp;seq=ALALFVPVPSLAGFHKVQTK</v>
      </c>
    </row>
    <row r="6845" spans="1:95" x14ac:dyDescent="0.2">
      <c r="A6845" s="3">
        <v>7748</v>
      </c>
      <c r="B6845" s="2" t="s">
        <v>17729</v>
      </c>
      <c r="C6845" s="2" t="s">
        <v>17720</v>
      </c>
      <c r="D6845" s="3">
        <v>16749</v>
      </c>
      <c r="E6845" s="3">
        <v>16733</v>
      </c>
      <c r="F6845" s="3">
        <v>67581</v>
      </c>
      <c r="G6845" s="3">
        <v>19950</v>
      </c>
      <c r="H6845" s="3">
        <v>60.467700000000001</v>
      </c>
      <c r="I6845" s="30">
        <v>749.63287000000003</v>
      </c>
      <c r="J6845" s="30">
        <v>749.63201040000001</v>
      </c>
      <c r="K6845" s="30">
        <v>8.5999999999999998E-4</v>
      </c>
      <c r="L6845" s="3">
        <v>4</v>
      </c>
      <c r="M6845" s="3">
        <v>4</v>
      </c>
      <c r="N6845" s="10">
        <f t="shared" si="742"/>
        <v>1</v>
      </c>
      <c r="O6845" s="35">
        <v>4</v>
      </c>
      <c r="Q6845" s="40">
        <v>2995.5056100000002</v>
      </c>
      <c r="R6845" s="40">
        <v>749.63185999999996</v>
      </c>
      <c r="S6845" s="18">
        <f t="shared" si="743"/>
        <v>1.3473280071964824</v>
      </c>
      <c r="T6845" s="18">
        <f t="shared" si="744"/>
        <v>0.20063181419782036</v>
      </c>
      <c r="U6845" s="18">
        <f t="shared" si="745"/>
        <v>0.18675833760266605</v>
      </c>
      <c r="V6845" s="30">
        <v>749.63199999999995</v>
      </c>
      <c r="W6845" s="3" t="s">
        <v>47</v>
      </c>
      <c r="X6845" s="3" t="s">
        <v>47</v>
      </c>
      <c r="Y6845" s="3" t="s">
        <v>47</v>
      </c>
      <c r="Z6845" s="3" t="s">
        <v>52</v>
      </c>
      <c r="AA6845" s="3" t="s">
        <v>48</v>
      </c>
      <c r="AB6845" s="12" t="s">
        <v>65</v>
      </c>
      <c r="AC6845" s="3" t="s">
        <v>65</v>
      </c>
      <c r="AD6845" s="3" t="s">
        <v>47</v>
      </c>
      <c r="AG6845" s="3" t="s">
        <v>52</v>
      </c>
      <c r="AJ6845" s="3" t="s">
        <v>52</v>
      </c>
      <c r="AK6845" s="3" t="s">
        <v>47</v>
      </c>
      <c r="AL6845" s="3" t="s">
        <v>52</v>
      </c>
      <c r="AO6845" s="3" t="s">
        <v>47</v>
      </c>
      <c r="AU6845" s="3">
        <v>2</v>
      </c>
      <c r="AV6845" s="3">
        <v>6</v>
      </c>
      <c r="AW6845" s="3">
        <v>2</v>
      </c>
      <c r="AX6845" s="3">
        <v>5</v>
      </c>
      <c r="AY6845" s="3">
        <v>83.33</v>
      </c>
      <c r="AZ6845" s="6" t="str">
        <f t="shared" si="746"/>
        <v>3218.2</v>
      </c>
      <c r="BC6845" s="12" t="s">
        <v>17661</v>
      </c>
      <c r="BI6845" s="12" t="s">
        <v>594</v>
      </c>
      <c r="BJ6845" s="12">
        <f t="shared" si="747"/>
        <v>0</v>
      </c>
      <c r="BK6845" s="12">
        <f t="shared" si="748"/>
        <v>1</v>
      </c>
      <c r="BR6845" s="3" t="s">
        <v>594</v>
      </c>
      <c r="BX6845" s="3" t="s">
        <v>17662</v>
      </c>
      <c r="BY6845" s="3" t="s">
        <v>17663</v>
      </c>
      <c r="BZ6845" s="3" t="s">
        <v>17664</v>
      </c>
      <c r="CQ6845" s="3" t="str">
        <f>CONCATENATE(baseURL!$A$1,baseURL!$B$1,baseURL!$C$1,".",C6845,".",L6845,".pkl&amp;seq=",BC6845,"&amp;varMods=ReducedCys-C")</f>
        <v>http://proteomics.broadinstitute.org/millscripts/viewfeed.pl?side=xl&amp;cycle=1&amp;fixedMods=iaaC&amp;file=msdataSM/iPRG2012_nd/cpick_in/iPRG2012_nd.3218.2.4.pkl&amp;seq=SGDAALVKFVPSKPMcVEAFSEYPPLGR&amp;varMods=ReducedCys-C</v>
      </c>
    </row>
    <row r="6846" spans="1:95" x14ac:dyDescent="0.2">
      <c r="A6846" s="3">
        <v>5778</v>
      </c>
      <c r="B6846" s="2" t="s">
        <v>17730</v>
      </c>
      <c r="C6846" s="2" t="s">
        <v>17731</v>
      </c>
      <c r="D6846" s="3">
        <v>16750</v>
      </c>
      <c r="E6846" s="3">
        <v>16734</v>
      </c>
      <c r="F6846" s="3">
        <v>67601</v>
      </c>
      <c r="G6846" s="3">
        <v>19952</v>
      </c>
      <c r="H6846" s="3">
        <v>60.480600000000003</v>
      </c>
      <c r="I6846" s="30">
        <v>584.57606999999996</v>
      </c>
      <c r="J6846" s="30">
        <v>584.57360200000005</v>
      </c>
      <c r="K6846" s="30">
        <v>2.47E-3</v>
      </c>
      <c r="L6846" s="3">
        <v>4</v>
      </c>
      <c r="M6846" s="3">
        <v>4</v>
      </c>
      <c r="N6846" s="10">
        <f t="shared" si="742"/>
        <v>1</v>
      </c>
      <c r="O6846" s="35">
        <v>4</v>
      </c>
      <c r="P6846" s="17"/>
      <c r="Q6846" s="40">
        <v>2335.2730200000001</v>
      </c>
      <c r="R6846" s="40">
        <v>584.57371000000001</v>
      </c>
      <c r="S6846" s="18">
        <f t="shared" si="743"/>
        <v>4.0371298941125637</v>
      </c>
      <c r="T6846" s="18">
        <f t="shared" si="744"/>
        <v>-0.18475001202962049</v>
      </c>
      <c r="U6846" s="18">
        <f t="shared" si="745"/>
        <v>-0.53030096070029065</v>
      </c>
      <c r="V6846" s="30">
        <v>584.57339999999999</v>
      </c>
      <c r="W6846" s="3" t="s">
        <v>47</v>
      </c>
      <c r="X6846" s="3" t="s">
        <v>47</v>
      </c>
      <c r="Y6846" s="3" t="s">
        <v>47</v>
      </c>
      <c r="Z6846" s="3" t="s">
        <v>47</v>
      </c>
      <c r="AA6846" s="3" t="s">
        <v>48</v>
      </c>
      <c r="AB6846" s="12" t="s">
        <v>47</v>
      </c>
      <c r="AC6846" s="3" t="s">
        <v>47</v>
      </c>
      <c r="AD6846" s="3" t="s">
        <v>47</v>
      </c>
      <c r="AE6846" s="3" t="s">
        <v>47</v>
      </c>
      <c r="AF6846" s="3" t="s">
        <v>47</v>
      </c>
      <c r="AG6846" s="3" t="s">
        <v>48</v>
      </c>
      <c r="AI6846" s="3" t="s">
        <v>47</v>
      </c>
      <c r="AJ6846" s="3" t="s">
        <v>47</v>
      </c>
      <c r="AK6846" s="3" t="s">
        <v>47</v>
      </c>
      <c r="AL6846" s="3" t="s">
        <v>47</v>
      </c>
      <c r="AM6846" s="3" t="s">
        <v>47</v>
      </c>
      <c r="AN6846" s="3" t="s">
        <v>47</v>
      </c>
      <c r="AU6846" s="3">
        <v>0</v>
      </c>
      <c r="AV6846" s="3">
        <v>15</v>
      </c>
      <c r="AW6846" s="3">
        <v>1</v>
      </c>
      <c r="AX6846" s="3">
        <v>15</v>
      </c>
      <c r="AY6846" s="3">
        <v>100</v>
      </c>
      <c r="AZ6846" s="6" t="str">
        <f t="shared" si="746"/>
        <v>3219.1</v>
      </c>
      <c r="BC6846" s="12" t="s">
        <v>17732</v>
      </c>
      <c r="BJ6846" s="12">
        <f t="shared" si="747"/>
        <v>0</v>
      </c>
      <c r="BK6846" s="12">
        <f t="shared" si="748"/>
        <v>0</v>
      </c>
      <c r="CQ6846" s="3" t="str">
        <f>CONCATENATE(baseURL!$A$1,baseURL!$B$1,baseURL!$C$1,".",C6846,".",L6846,".pkl&amp;seq=",BC6846)</f>
        <v>http://proteomics.broadinstitute.org/millscripts/viewfeed.pl?side=xl&amp;cycle=1&amp;fixedMods=iaaC&amp;file=msdataSM/iPRG2012_nd/cpick_in/iPRG2012_nd.3219.1.4.pkl&amp;seq=AETKKLLDLTQFPAFVTPMGK</v>
      </c>
    </row>
    <row r="6847" spans="1:95" x14ac:dyDescent="0.2">
      <c r="A6847" s="3">
        <v>4965</v>
      </c>
      <c r="B6847" s="2" t="s">
        <v>17733</v>
      </c>
      <c r="C6847" s="2" t="s">
        <v>17726</v>
      </c>
      <c r="D6847" s="3">
        <v>16751</v>
      </c>
      <c r="E6847" s="3">
        <v>16735</v>
      </c>
      <c r="F6847" s="3">
        <v>67602</v>
      </c>
      <c r="G6847" s="3">
        <v>19953</v>
      </c>
      <c r="H6847" s="3">
        <v>60.486400000000003</v>
      </c>
      <c r="I6847" s="30">
        <v>605.32009000000005</v>
      </c>
      <c r="J6847" s="30">
        <v>605.31826290000004</v>
      </c>
      <c r="K6847" s="30">
        <v>1.83E-3</v>
      </c>
      <c r="L6847" s="3">
        <v>2</v>
      </c>
      <c r="M6847" s="3">
        <v>2</v>
      </c>
      <c r="N6847" s="10">
        <f t="shared" si="742"/>
        <v>1</v>
      </c>
      <c r="O6847" s="35">
        <v>2</v>
      </c>
      <c r="P6847" s="17"/>
      <c r="Q6847" s="40">
        <v>1209.6302700000001</v>
      </c>
      <c r="R6847" s="40">
        <v>605.31876999999997</v>
      </c>
      <c r="S6847" s="18">
        <f t="shared" si="743"/>
        <v>2.1806692035634803</v>
      </c>
      <c r="T6847" s="18">
        <f t="shared" si="744"/>
        <v>-0.83774041888069117</v>
      </c>
      <c r="U6847" s="18">
        <f t="shared" si="745"/>
        <v>-0.94165261045040849</v>
      </c>
      <c r="V6847" s="30">
        <v>605.31820000000005</v>
      </c>
      <c r="W6847" s="3" t="s">
        <v>47</v>
      </c>
      <c r="X6847" s="3" t="s">
        <v>47</v>
      </c>
      <c r="Y6847" s="3" t="s">
        <v>47</v>
      </c>
      <c r="Z6847" s="3" t="s">
        <v>47</v>
      </c>
      <c r="AA6847" s="3" t="s">
        <v>48</v>
      </c>
      <c r="AB6847" s="12" t="s">
        <v>47</v>
      </c>
      <c r="AC6847" s="3" t="s">
        <v>47</v>
      </c>
      <c r="AD6847" s="3" t="s">
        <v>47</v>
      </c>
      <c r="AE6847" s="3" t="s">
        <v>47</v>
      </c>
      <c r="AF6847" s="3" t="s">
        <v>47</v>
      </c>
      <c r="AG6847" s="3" t="s">
        <v>47</v>
      </c>
      <c r="AH6847" s="3" t="s">
        <v>47</v>
      </c>
      <c r="AI6847" s="3" t="s">
        <v>47</v>
      </c>
      <c r="AJ6847" s="3" t="s">
        <v>47</v>
      </c>
      <c r="AK6847" s="3" t="s">
        <v>47</v>
      </c>
      <c r="AL6847" s="3" t="s">
        <v>47</v>
      </c>
      <c r="AM6847" s="3" t="s">
        <v>47</v>
      </c>
      <c r="AN6847" s="3" t="s">
        <v>47</v>
      </c>
      <c r="AU6847" s="3">
        <v>0</v>
      </c>
      <c r="AV6847" s="3">
        <v>17</v>
      </c>
      <c r="AW6847" s="3">
        <v>1</v>
      </c>
      <c r="AX6847" s="3">
        <v>17</v>
      </c>
      <c r="AY6847" s="3">
        <v>100</v>
      </c>
      <c r="AZ6847" s="6" t="str">
        <f t="shared" si="746"/>
        <v>3219.2</v>
      </c>
      <c r="BC6847" s="12" t="s">
        <v>17672</v>
      </c>
      <c r="BJ6847" s="12">
        <f t="shared" si="747"/>
        <v>0</v>
      </c>
      <c r="BK6847" s="12">
        <f t="shared" si="748"/>
        <v>0</v>
      </c>
      <c r="CQ6847" s="3" t="str">
        <f>CONCATENATE(baseURL!$A$1,baseURL!$B$1,baseURL!$C$1,".",C6847,".",L6847,".pkl&amp;seq=",BC6847)</f>
        <v>http://proteomics.broadinstitute.org/millscripts/viewfeed.pl?side=xl&amp;cycle=1&amp;fixedMods=iaaC&amp;file=msdataSM/iPRG2012_nd/cpick_in/iPRG2012_nd.3219.2.2.pkl&amp;seq=GALDWYPLFK</v>
      </c>
    </row>
    <row r="6848" spans="1:95" x14ac:dyDescent="0.2">
      <c r="A6848" s="3">
        <v>6656</v>
      </c>
      <c r="B6848" s="2" t="s">
        <v>17734</v>
      </c>
      <c r="C6848" s="2" t="s">
        <v>17729</v>
      </c>
      <c r="D6848" s="3">
        <v>16752</v>
      </c>
      <c r="E6848" s="3">
        <v>16736</v>
      </c>
      <c r="F6848" s="3">
        <v>67603</v>
      </c>
      <c r="G6848" s="3">
        <v>19954</v>
      </c>
      <c r="H6848" s="3">
        <v>60.492199999999997</v>
      </c>
      <c r="I6848" s="30">
        <v>613.32291999999995</v>
      </c>
      <c r="J6848" s="30">
        <v>613.32510560000003</v>
      </c>
      <c r="K6848" s="30">
        <v>-2.1900000000000001E-3</v>
      </c>
      <c r="L6848" s="3">
        <v>4</v>
      </c>
      <c r="M6848" s="3">
        <v>4</v>
      </c>
      <c r="N6848" s="10">
        <f t="shared" si="742"/>
        <v>1</v>
      </c>
      <c r="O6848" s="35">
        <v>4</v>
      </c>
      <c r="P6848" s="17"/>
      <c r="Q6848" s="40">
        <v>2450.2773099999999</v>
      </c>
      <c r="R6848" s="40">
        <v>613.32478000000003</v>
      </c>
      <c r="S6848" s="18">
        <f t="shared" si="743"/>
        <v>-3.0326509880764942</v>
      </c>
      <c r="T6848" s="18">
        <f t="shared" si="744"/>
        <v>0.53087696863721079</v>
      </c>
      <c r="U6848" s="18">
        <f t="shared" si="745"/>
        <v>0.35870065450965077</v>
      </c>
      <c r="V6848" s="30">
        <v>613.32500000000005</v>
      </c>
      <c r="W6848" s="3" t="s">
        <v>47</v>
      </c>
      <c r="X6848" s="3" t="s">
        <v>47</v>
      </c>
      <c r="Y6848" s="3" t="s">
        <v>47</v>
      </c>
      <c r="Z6848" s="3" t="s">
        <v>47</v>
      </c>
      <c r="AA6848" s="3" t="s">
        <v>47</v>
      </c>
      <c r="AB6848" s="12" t="s">
        <v>47</v>
      </c>
      <c r="AC6848" s="3" t="s">
        <v>47</v>
      </c>
      <c r="AD6848" s="3" t="s">
        <v>47</v>
      </c>
      <c r="AE6848" s="3" t="s">
        <v>47</v>
      </c>
      <c r="AF6848" s="3" t="s">
        <v>47</v>
      </c>
      <c r="AG6848" s="3" t="s">
        <v>47</v>
      </c>
      <c r="AI6848" s="3" t="s">
        <v>47</v>
      </c>
      <c r="AJ6848" s="3" t="s">
        <v>47</v>
      </c>
      <c r="AK6848" s="3" t="s">
        <v>47</v>
      </c>
      <c r="AL6848" s="3" t="s">
        <v>48</v>
      </c>
      <c r="AU6848" s="3">
        <v>0</v>
      </c>
      <c r="AV6848" s="3">
        <v>14</v>
      </c>
      <c r="AW6848" s="3">
        <v>1</v>
      </c>
      <c r="AX6848" s="3">
        <v>14</v>
      </c>
      <c r="AY6848" s="3">
        <v>100</v>
      </c>
      <c r="AZ6848" s="6" t="str">
        <f t="shared" si="746"/>
        <v>3219.3</v>
      </c>
      <c r="BC6848" s="12" t="s">
        <v>17735</v>
      </c>
      <c r="BJ6848" s="12">
        <f t="shared" si="747"/>
        <v>0</v>
      </c>
      <c r="BK6848" s="12">
        <f t="shared" si="748"/>
        <v>0</v>
      </c>
      <c r="CQ6848" s="3" t="str">
        <f>CONCATENATE(baseURL!$A$1,baseURL!$B$1,baseURL!$C$1,".",C6848,".",L6848,".pkl&amp;seq=",BC6848)</f>
        <v>http://proteomics.broadinstitute.org/millscripts/viewfeed.pl?side=xl&amp;cycle=1&amp;fixedMods=iaaC&amp;file=msdataSM/iPRG2012_nd/cpick_in/iPRG2012_nd.3219.3.4.pkl&amp;seq=QRLESYVASLEQTVTDPVLSSK</v>
      </c>
    </row>
    <row r="6849" spans="1:95" x14ac:dyDescent="0.2">
      <c r="A6849" s="3">
        <v>727</v>
      </c>
      <c r="B6849" s="2" t="s">
        <v>17741</v>
      </c>
      <c r="C6849" s="2" t="s">
        <v>17730</v>
      </c>
      <c r="D6849" s="3">
        <v>16754</v>
      </c>
      <c r="E6849" s="3">
        <v>16738</v>
      </c>
      <c r="F6849" s="3">
        <v>67623</v>
      </c>
      <c r="G6849" s="3">
        <v>19957</v>
      </c>
      <c r="H6849" s="3">
        <v>60.516599999999997</v>
      </c>
      <c r="I6849" s="30">
        <v>824.75783999999999</v>
      </c>
      <c r="J6849" s="30">
        <v>824.75827230000004</v>
      </c>
      <c r="K6849" s="30">
        <v>-4.2999999999999999E-4</v>
      </c>
      <c r="L6849" s="3">
        <v>3</v>
      </c>
      <c r="M6849" s="3">
        <v>3</v>
      </c>
      <c r="N6849" s="10">
        <f t="shared" si="742"/>
        <v>1</v>
      </c>
      <c r="O6849" s="35">
        <v>3</v>
      </c>
      <c r="P6849" s="17"/>
      <c r="Q6849" s="40">
        <v>2472.2592599999998</v>
      </c>
      <c r="R6849" s="40">
        <v>824.75793999999996</v>
      </c>
      <c r="S6849" s="18">
        <f t="shared" si="743"/>
        <v>-0.12124769599053263</v>
      </c>
      <c r="T6849" s="18">
        <f t="shared" si="744"/>
        <v>0.4029060939769632</v>
      </c>
      <c r="U6849" s="18">
        <f t="shared" si="745"/>
        <v>0.31524400968565897</v>
      </c>
      <c r="V6849" s="30">
        <v>824.75819999999999</v>
      </c>
      <c r="W6849" s="3" t="s">
        <v>47</v>
      </c>
      <c r="Z6849" s="3" t="s">
        <v>52</v>
      </c>
      <c r="AA6849" s="3" t="s">
        <v>47</v>
      </c>
      <c r="AC6849" s="3" t="s">
        <v>52</v>
      </c>
      <c r="AD6849" s="3" t="s">
        <v>48</v>
      </c>
      <c r="AE6849" s="3" t="s">
        <v>47</v>
      </c>
      <c r="AF6849" s="3" t="s">
        <v>48</v>
      </c>
      <c r="AL6849" s="3" t="s">
        <v>52</v>
      </c>
      <c r="AO6849" s="3" t="s">
        <v>48</v>
      </c>
      <c r="AU6849" s="3">
        <v>0</v>
      </c>
      <c r="AV6849" s="3">
        <v>3</v>
      </c>
      <c r="AW6849" s="3">
        <v>2</v>
      </c>
      <c r="AX6849" s="3">
        <v>2</v>
      </c>
      <c r="AY6849" s="3">
        <v>66.67</v>
      </c>
      <c r="AZ6849" s="6" t="str">
        <f t="shared" si="746"/>
        <v>3220.2</v>
      </c>
      <c r="BC6849" s="12" t="s">
        <v>17742</v>
      </c>
      <c r="BJ6849" s="12">
        <f t="shared" si="747"/>
        <v>0</v>
      </c>
      <c r="BK6849" s="12">
        <f t="shared" si="748"/>
        <v>0</v>
      </c>
      <c r="BL6849" s="3" t="s">
        <v>162</v>
      </c>
      <c r="BR6849" s="3" t="s">
        <v>162</v>
      </c>
      <c r="BW6849" s="3" t="s">
        <v>17743</v>
      </c>
      <c r="CQ6849" s="3" t="str">
        <f>CONCATENATE(baseURL!$A$1,baseURL!$B$1,baseURL!$C$1,".",C6849,".",L6849,".pkl&amp;seq=",BC6849,"&amp;varMods=Sodiated-D")</f>
        <v>http://proteomics.broadinstitute.org/millscripts/viewfeed.pl?side=xl&amp;cycle=1&amp;fixedMods=iaaC&amp;file=msdataSM/iPRG2012_nd/cpick_in/iPRG2012_nd.3220.2.3.pkl&amp;seq=QRLESYVASLEQTVTdPVLSSK&amp;varMods=Sodiated-D</v>
      </c>
    </row>
    <row r="6850" spans="1:95" x14ac:dyDescent="0.2">
      <c r="A6850" s="3">
        <v>306</v>
      </c>
      <c r="B6850" s="2" t="s">
        <v>17744</v>
      </c>
      <c r="C6850" s="2" t="s">
        <v>17736</v>
      </c>
      <c r="D6850" s="3">
        <v>16756</v>
      </c>
      <c r="E6850" s="3">
        <v>16740</v>
      </c>
      <c r="F6850" s="3">
        <v>67644</v>
      </c>
      <c r="G6850" s="3">
        <v>19960</v>
      </c>
      <c r="H6850" s="3">
        <v>60.532899999999998</v>
      </c>
      <c r="I6850" s="30">
        <v>689.34015999999997</v>
      </c>
      <c r="J6850" s="30">
        <v>689.74928450000004</v>
      </c>
      <c r="K6850" s="30">
        <v>-0.40911999999999998</v>
      </c>
      <c r="L6850" s="3">
        <v>3</v>
      </c>
      <c r="M6850" s="3">
        <v>5</v>
      </c>
      <c r="N6850" s="10">
        <f t="shared" ref="N6850:N6913" si="749">IF(AND(M6850&gt;0,L6850&gt;0), IF(M6850=L6850,1,-1), 1)</f>
        <v>-1</v>
      </c>
      <c r="O6850" s="35">
        <v>3</v>
      </c>
      <c r="P6850" s="17"/>
      <c r="Q6850" s="40">
        <v>2066.0070300000002</v>
      </c>
      <c r="R6850" s="40">
        <v>689.34052999999994</v>
      </c>
      <c r="S6850" s="18">
        <f t="shared" ref="S6850:S6913" si="750">1000000*(I6850-R6850)/R6850</f>
        <v>-0.53674487988590269</v>
      </c>
      <c r="T6850" s="18">
        <f t="shared" ref="T6850:T6913" si="751">1000000*(J6850-R6850)/R6850</f>
        <v>592.96455410811268</v>
      </c>
      <c r="U6850" s="18">
        <f t="shared" ref="U6850:U6913" si="752">1000000*(V6850-R6850)/R6850</f>
        <v>-0.4787184063624374</v>
      </c>
      <c r="V6850" s="30">
        <v>689.34019999999998</v>
      </c>
      <c r="W6850" s="3" t="s">
        <v>65</v>
      </c>
      <c r="Z6850" s="3" t="s">
        <v>65</v>
      </c>
      <c r="AA6850" s="3" t="s">
        <v>65</v>
      </c>
      <c r="AC6850" s="3" t="s">
        <v>52</v>
      </c>
      <c r="AD6850" s="3" t="s">
        <v>47</v>
      </c>
      <c r="AE6850" s="3" t="s">
        <v>65</v>
      </c>
      <c r="AF6850" s="3" t="s">
        <v>47</v>
      </c>
      <c r="AG6850" s="3" t="s">
        <v>47</v>
      </c>
      <c r="AH6850" s="3" t="s">
        <v>52</v>
      </c>
      <c r="AJ6850" s="3" t="s">
        <v>47</v>
      </c>
      <c r="AU6850" s="3">
        <v>4</v>
      </c>
      <c r="AV6850" s="3">
        <v>4</v>
      </c>
      <c r="AW6850" s="3">
        <v>1</v>
      </c>
      <c r="AX6850" s="3">
        <v>4</v>
      </c>
      <c r="AY6850" s="3">
        <v>100</v>
      </c>
      <c r="AZ6850" s="6" t="str">
        <f t="shared" ref="AZ6850:AZ6913" si="753">HYPERLINK(CQ6850,C6850)</f>
        <v>3221.2</v>
      </c>
      <c r="BC6850" s="12" t="s">
        <v>17745</v>
      </c>
      <c r="BJ6850" s="12">
        <f t="shared" ref="BJ6850:BJ6913" si="754">LEN(BC6850)-LEN(SUBSTITUTE(BC6850,"C",""))</f>
        <v>0</v>
      </c>
      <c r="BK6850" s="12">
        <f t="shared" ref="BK6850:BK6913" si="755">LEN(BC6850)-LEN(SUBSTITUTE(BC6850,"c",""))</f>
        <v>0</v>
      </c>
      <c r="BS6850" s="3" t="s">
        <v>17746</v>
      </c>
      <c r="BV6850" s="3" t="s">
        <v>17746</v>
      </c>
      <c r="BW6850" s="3" t="s">
        <v>17746</v>
      </c>
      <c r="CA6850" s="3" t="s">
        <v>17746</v>
      </c>
      <c r="CQ6850" s="3" t="str">
        <f>CONCATENATE(baseURL!$A$1,baseURL!$B$1,baseURL!$C$1,".",C6850,".",L6850,".pkl&amp;seq=",BC6850)</f>
        <v>http://proteomics.broadinstitute.org/millscripts/viewfeed.pl?side=xl&amp;cycle=1&amp;fixedMods=iaaC&amp;file=msdataSM/iPRG2012_nd/cpick_in/iPRG2012_nd.3221.2.3.pkl&amp;seq=MGTTGVQSSVASDLDELLSR</v>
      </c>
    </row>
    <row r="6851" spans="1:95" x14ac:dyDescent="0.2">
      <c r="A6851" s="3">
        <v>4152</v>
      </c>
      <c r="B6851" s="2" t="s">
        <v>17748</v>
      </c>
      <c r="C6851" s="2" t="s">
        <v>17749</v>
      </c>
      <c r="D6851" s="3">
        <v>16759</v>
      </c>
      <c r="E6851" s="3">
        <v>16743</v>
      </c>
      <c r="F6851" s="3">
        <v>67664</v>
      </c>
      <c r="G6851" s="3">
        <v>19964</v>
      </c>
      <c r="H6851" s="3">
        <v>60.565899999999999</v>
      </c>
      <c r="I6851" s="30">
        <v>818.93295999999998</v>
      </c>
      <c r="J6851" s="30">
        <v>818.42997790000004</v>
      </c>
      <c r="K6851" s="30">
        <v>0.50297999999999998</v>
      </c>
      <c r="L6851" s="3">
        <v>0</v>
      </c>
      <c r="M6851" s="3">
        <v>2</v>
      </c>
      <c r="N6851" s="10">
        <f t="shared" si="749"/>
        <v>1</v>
      </c>
      <c r="O6851" s="35">
        <v>2</v>
      </c>
      <c r="P6851" s="17"/>
      <c r="Q6851" s="40">
        <v>1635.85295</v>
      </c>
      <c r="R6851" s="40">
        <v>818.43011999999999</v>
      </c>
      <c r="S6851" s="18">
        <f t="shared" si="750"/>
        <v>614.39576539533027</v>
      </c>
      <c r="T6851" s="18">
        <f t="shared" si="751"/>
        <v>-0.17362508597335891</v>
      </c>
      <c r="U6851" s="18">
        <f t="shared" si="752"/>
        <v>9.7748113211416382E-2</v>
      </c>
      <c r="V6851" s="30">
        <v>818.43020000000001</v>
      </c>
      <c r="W6851" s="3" t="s">
        <v>47</v>
      </c>
      <c r="X6851" s="3" t="s">
        <v>47</v>
      </c>
      <c r="Y6851" s="3" t="s">
        <v>47</v>
      </c>
      <c r="Z6851" s="3" t="s">
        <v>47</v>
      </c>
      <c r="AA6851" s="3" t="s">
        <v>65</v>
      </c>
      <c r="AB6851" s="12" t="s">
        <v>47</v>
      </c>
      <c r="AC6851" s="3" t="s">
        <v>47</v>
      </c>
      <c r="AD6851" s="3" t="s">
        <v>47</v>
      </c>
      <c r="AE6851" s="3" t="s">
        <v>47</v>
      </c>
      <c r="AG6851" s="3" t="s">
        <v>47</v>
      </c>
      <c r="AH6851" s="3" t="s">
        <v>47</v>
      </c>
      <c r="AI6851" s="3" t="s">
        <v>47</v>
      </c>
      <c r="AK6851" s="3" t="s">
        <v>47</v>
      </c>
      <c r="AL6851" s="3" t="s">
        <v>47</v>
      </c>
      <c r="AU6851" s="3">
        <v>1</v>
      </c>
      <c r="AV6851" s="3">
        <v>13</v>
      </c>
      <c r="AW6851" s="3">
        <v>1</v>
      </c>
      <c r="AX6851" s="3">
        <v>13</v>
      </c>
      <c r="AY6851" s="3">
        <v>100</v>
      </c>
      <c r="AZ6851" s="6" t="str">
        <f t="shared" si="753"/>
        <v>3222.1</v>
      </c>
      <c r="BC6851" s="12" t="s">
        <v>17649</v>
      </c>
      <c r="BJ6851" s="12">
        <f t="shared" si="754"/>
        <v>0</v>
      </c>
      <c r="BK6851" s="12">
        <f t="shared" si="755"/>
        <v>0</v>
      </c>
      <c r="BW6851" s="3" t="s">
        <v>17650</v>
      </c>
      <c r="CQ6851" s="3" t="str">
        <f>CONCATENATE(baseURL!$A$1,baseURL!$B$1,baseURL!$C$1,".",C6851,".",L6851,".pkl&amp;seq=",BC6851)</f>
        <v>http://proteomics.broadinstitute.org/millscripts/viewfeed.pl?side=xl&amp;cycle=1&amp;fixedMods=iaaC&amp;file=msdataSM/iPRG2012_nd/cpick_in/iPRG2012_nd.3222.1.0.pkl&amp;seq=LVFFTWSPDTAPVR</v>
      </c>
    </row>
    <row r="6852" spans="1:95" x14ac:dyDescent="0.2">
      <c r="A6852" s="3">
        <v>759</v>
      </c>
      <c r="B6852" s="2" t="s">
        <v>17750</v>
      </c>
      <c r="C6852" s="2" t="s">
        <v>17751</v>
      </c>
      <c r="D6852" s="3">
        <v>16760</v>
      </c>
      <c r="E6852" s="3">
        <v>16744</v>
      </c>
      <c r="F6852" s="3">
        <v>67706</v>
      </c>
      <c r="G6852" s="3">
        <v>19967</v>
      </c>
      <c r="H6852" s="3">
        <v>60.597200000000001</v>
      </c>
      <c r="I6852" s="30">
        <v>553.28408000000002</v>
      </c>
      <c r="J6852" s="30">
        <v>553.28297629999997</v>
      </c>
      <c r="K6852" s="30">
        <v>1.1000000000000001E-3</v>
      </c>
      <c r="L6852" s="3">
        <v>3</v>
      </c>
      <c r="M6852" s="3">
        <v>3</v>
      </c>
      <c r="N6852" s="10">
        <f t="shared" si="749"/>
        <v>1</v>
      </c>
      <c r="O6852" s="35">
        <v>3</v>
      </c>
      <c r="P6852" s="17"/>
      <c r="Q6852" s="40">
        <v>1657.8349000000001</v>
      </c>
      <c r="R6852" s="32">
        <v>553.28314999999998</v>
      </c>
      <c r="S6852" s="18">
        <f t="shared" si="750"/>
        <v>1.6808753348794363</v>
      </c>
      <c r="T6852" s="18">
        <f t="shared" si="751"/>
        <v>-0.31394413512290831</v>
      </c>
      <c r="U6852" s="18">
        <f t="shared" si="752"/>
        <v>-0.632587491641178</v>
      </c>
      <c r="V6852" s="30">
        <v>553.28279999999995</v>
      </c>
      <c r="W6852" s="3" t="s">
        <v>47</v>
      </c>
      <c r="AB6852" s="12" t="s">
        <v>52</v>
      </c>
      <c r="AC6852" s="3" t="s">
        <v>52</v>
      </c>
      <c r="AD6852" s="3" t="s">
        <v>47</v>
      </c>
      <c r="AE6852" s="3" t="s">
        <v>47</v>
      </c>
      <c r="AF6852" s="3" t="s">
        <v>47</v>
      </c>
      <c r="AJ6852" s="3" t="s">
        <v>48</v>
      </c>
      <c r="AK6852" s="3" t="s">
        <v>52</v>
      </c>
      <c r="AU6852" s="3">
        <v>0</v>
      </c>
      <c r="AV6852" s="3">
        <v>4</v>
      </c>
      <c r="AW6852" s="3">
        <v>2</v>
      </c>
      <c r="AX6852" s="3">
        <v>3</v>
      </c>
      <c r="AY6852" s="3">
        <v>75</v>
      </c>
      <c r="AZ6852" s="6" t="str">
        <f t="shared" si="753"/>
        <v>3224.1</v>
      </c>
      <c r="BC6852" s="12" t="s">
        <v>17689</v>
      </c>
      <c r="BJ6852" s="12">
        <f t="shared" si="754"/>
        <v>0</v>
      </c>
      <c r="BK6852" s="12">
        <f t="shared" si="755"/>
        <v>0</v>
      </c>
      <c r="BL6852" s="3" t="s">
        <v>162</v>
      </c>
      <c r="BR6852" s="3" t="s">
        <v>162</v>
      </c>
      <c r="BZ6852" s="3" t="s">
        <v>17752</v>
      </c>
      <c r="CQ6852" s="3" t="str">
        <f>CONCATENATE(baseURL!$A$1,baseURL!$B$1,baseURL!$C$1,".",C6852,".",L6852,".pkl&amp;seq=",BC6852,"&amp;varMods=Sodiated-D")</f>
        <v>http://proteomics.broadinstitute.org/millscripts/viewfeed.pl?side=xl&amp;cycle=1&amp;fixedMods=iaaC&amp;file=msdataSM/iPRG2012_nd/cpick_in/iPRG2012_nd.3224.1.3.pkl&amp;seq=LVFFTWSPdTAPVR&amp;varMods=Sodiated-D</v>
      </c>
    </row>
    <row r="6853" spans="1:95" x14ac:dyDescent="0.2">
      <c r="A6853" s="3">
        <v>1788</v>
      </c>
      <c r="B6853" s="2" t="s">
        <v>17753</v>
      </c>
      <c r="C6853" s="2" t="s">
        <v>17754</v>
      </c>
      <c r="D6853" s="3">
        <v>16761</v>
      </c>
      <c r="E6853" s="3">
        <v>16745</v>
      </c>
      <c r="F6853" s="3">
        <v>67748</v>
      </c>
      <c r="G6853" s="3">
        <v>19970</v>
      </c>
      <c r="H6853" s="3">
        <v>60.628599999999999</v>
      </c>
      <c r="I6853" s="30">
        <v>1114.0449000000001</v>
      </c>
      <c r="J6853" s="30">
        <v>1114.044118</v>
      </c>
      <c r="K6853" s="30">
        <v>7.7999999999999999E-4</v>
      </c>
      <c r="L6853" s="3">
        <v>0</v>
      </c>
      <c r="M6853" s="3">
        <v>4</v>
      </c>
      <c r="N6853" s="10">
        <f t="shared" si="749"/>
        <v>1</v>
      </c>
      <c r="O6853" s="35">
        <v>4</v>
      </c>
      <c r="P6853" s="17"/>
      <c r="Q6853" s="40">
        <v>4453.1363000000001</v>
      </c>
      <c r="R6853" s="40">
        <v>1114.03953</v>
      </c>
      <c r="S6853" s="18">
        <f t="shared" si="750"/>
        <v>4.820295739491824</v>
      </c>
      <c r="T6853" s="18">
        <f t="shared" si="751"/>
        <v>4.1183457825885865</v>
      </c>
      <c r="U6853" s="18">
        <f t="shared" si="752"/>
        <v>3.743134680266643</v>
      </c>
      <c r="V6853" s="30">
        <v>1114.0436999999999</v>
      </c>
      <c r="W6853" s="3" t="s">
        <v>47</v>
      </c>
      <c r="X6853" s="3" t="s">
        <v>65</v>
      </c>
      <c r="Y6853" s="3" t="s">
        <v>47</v>
      </c>
      <c r="Z6853" s="3" t="s">
        <v>47</v>
      </c>
      <c r="AA6853" s="3" t="s">
        <v>47</v>
      </c>
      <c r="AC6853" s="3" t="s">
        <v>48</v>
      </c>
      <c r="AE6853" s="3" t="s">
        <v>47</v>
      </c>
      <c r="AF6853" s="3" t="s">
        <v>65</v>
      </c>
      <c r="AG6853" s="3" t="s">
        <v>52</v>
      </c>
      <c r="AK6853" s="3" t="s">
        <v>47</v>
      </c>
      <c r="AL6853" s="3" t="s">
        <v>52</v>
      </c>
      <c r="AM6853" s="3" t="s">
        <v>47</v>
      </c>
      <c r="AO6853" s="3" t="s">
        <v>47</v>
      </c>
      <c r="AU6853" s="3">
        <v>2</v>
      </c>
      <c r="AV6853" s="3">
        <v>8</v>
      </c>
      <c r="AW6853" s="3">
        <v>6</v>
      </c>
      <c r="AX6853" s="3">
        <v>2</v>
      </c>
      <c r="AY6853" s="3">
        <v>25</v>
      </c>
      <c r="AZ6853" s="6" t="str">
        <f t="shared" si="753"/>
        <v>3226.1</v>
      </c>
      <c r="BC6853" s="12" t="s">
        <v>17755</v>
      </c>
      <c r="BJ6853" s="12">
        <f t="shared" si="754"/>
        <v>0</v>
      </c>
      <c r="BK6853" s="12">
        <f t="shared" si="755"/>
        <v>0</v>
      </c>
      <c r="BO6853" s="3" t="s">
        <v>54</v>
      </c>
      <c r="BP6853" s="3" t="s">
        <v>54</v>
      </c>
      <c r="BR6853" s="3" t="s">
        <v>54</v>
      </c>
      <c r="BS6853" s="3" t="s">
        <v>17756</v>
      </c>
      <c r="BT6853" s="3" t="s">
        <v>17757</v>
      </c>
      <c r="BU6853" s="3" t="s">
        <v>17758</v>
      </c>
      <c r="BV6853" s="3" t="s">
        <v>17759</v>
      </c>
      <c r="CA6853" s="3" t="s">
        <v>17760</v>
      </c>
      <c r="CB6853" s="3" t="s">
        <v>17761</v>
      </c>
      <c r="CG6853" s="3" t="s">
        <v>17762</v>
      </c>
      <c r="CI6853" s="3" t="s">
        <v>17758</v>
      </c>
      <c r="CQ6853" s="3" t="str">
        <f>CONCATENATE(baseURL!$A$1,baseURL!$B$1,baseURL!$C$1,".",C6853,".",L6853,".pkl&amp;seq=",BC6853,"&amp;varMods=Deamidated-Q+Deamidated-N")</f>
        <v>http://proteomics.broadinstitute.org/millscripts/viewfeed.pl?side=xl&amp;cycle=1&amp;fixedMods=iaaC&amp;file=msdataSM/iPRG2012_nd/cpick_in/iPRG2012_nd.3226.1.0.pkl&amp;seq=LAQLKNnSGGTNGDRNSGANNGGGEnSAPVGAALANFLEPQALER&amp;varMods=Deamidated-Q+Deamidated-N</v>
      </c>
    </row>
    <row r="6854" spans="1:95" x14ac:dyDescent="0.2">
      <c r="A6854" s="3">
        <v>5850</v>
      </c>
      <c r="B6854" s="2" t="s">
        <v>17763</v>
      </c>
      <c r="C6854" s="2" t="s">
        <v>17764</v>
      </c>
      <c r="D6854" s="3">
        <v>16762</v>
      </c>
      <c r="E6854" s="3">
        <v>16746</v>
      </c>
      <c r="F6854" s="3">
        <v>67790</v>
      </c>
      <c r="G6854" s="3">
        <v>19973</v>
      </c>
      <c r="H6854" s="3">
        <v>60.66</v>
      </c>
      <c r="I6854" s="30">
        <v>838.89769999999999</v>
      </c>
      <c r="J6854" s="30">
        <v>838.89625490000003</v>
      </c>
      <c r="K6854" s="30">
        <v>1.4499999999999999E-3</v>
      </c>
      <c r="L6854" s="3">
        <v>4</v>
      </c>
      <c r="M6854" s="3">
        <v>4</v>
      </c>
      <c r="N6854" s="10">
        <f t="shared" si="749"/>
        <v>1</v>
      </c>
      <c r="O6854" s="35">
        <v>4</v>
      </c>
      <c r="P6854" s="17"/>
      <c r="Q6854" s="40">
        <v>3352.5579200000002</v>
      </c>
      <c r="R6854" s="40">
        <v>838.89494000000002</v>
      </c>
      <c r="S6854" s="18">
        <f t="shared" si="750"/>
        <v>3.2900424932430359</v>
      </c>
      <c r="T6854" s="18">
        <f t="shared" si="751"/>
        <v>1.567419157411083</v>
      </c>
      <c r="U6854" s="18">
        <f t="shared" si="752"/>
        <v>1.5019759208489649</v>
      </c>
      <c r="V6854" s="30">
        <v>838.89620000000002</v>
      </c>
      <c r="W6854" s="3" t="s">
        <v>47</v>
      </c>
      <c r="X6854" s="3" t="s">
        <v>47</v>
      </c>
      <c r="Y6854" s="3" t="s">
        <v>47</v>
      </c>
      <c r="Z6854" s="3" t="s">
        <v>47</v>
      </c>
      <c r="AA6854" s="3" t="s">
        <v>47</v>
      </c>
      <c r="AB6854" s="12" t="s">
        <v>47</v>
      </c>
      <c r="AC6854" s="3" t="s">
        <v>47</v>
      </c>
      <c r="AD6854" s="3" t="s">
        <v>47</v>
      </c>
      <c r="AE6854" s="3" t="s">
        <v>47</v>
      </c>
      <c r="AF6854" s="3" t="s">
        <v>47</v>
      </c>
      <c r="AG6854" s="3" t="s">
        <v>47</v>
      </c>
      <c r="AI6854" s="3" t="s">
        <v>47</v>
      </c>
      <c r="AJ6854" s="3" t="s">
        <v>47</v>
      </c>
      <c r="AK6854" s="3" t="s">
        <v>47</v>
      </c>
      <c r="AL6854" s="3" t="s">
        <v>47</v>
      </c>
      <c r="AM6854" s="3" t="s">
        <v>47</v>
      </c>
      <c r="AN6854" s="3" t="s">
        <v>47</v>
      </c>
      <c r="AU6854" s="3">
        <v>0</v>
      </c>
      <c r="AV6854" s="3">
        <v>17</v>
      </c>
      <c r="AW6854" s="3">
        <v>1</v>
      </c>
      <c r="AX6854" s="3">
        <v>17</v>
      </c>
      <c r="AY6854" s="3">
        <v>100</v>
      </c>
      <c r="AZ6854" s="6" t="str">
        <f t="shared" si="753"/>
        <v>3228.1</v>
      </c>
      <c r="BC6854" s="12" t="s">
        <v>17765</v>
      </c>
      <c r="BJ6854" s="12">
        <f t="shared" si="754"/>
        <v>0</v>
      </c>
      <c r="BK6854" s="12">
        <f t="shared" si="755"/>
        <v>0</v>
      </c>
      <c r="CQ6854" s="3" t="str">
        <f>CONCATENATE(baseURL!$A$1,baseURL!$B$1,baseURL!$C$1,".",C6854,".",L6854,".pkl&amp;seq=",BC6854)</f>
        <v>http://proteomics.broadinstitute.org/millscripts/viewfeed.pl?side=xl&amp;cycle=1&amp;fixedMods=iaaC&amp;file=msdataSM/iPRG2012_nd/cpick_in/iPRG2012_nd.3228.1.4.pkl&amp;seq=NVEVVALNDPFLSNDYSAYMFKYDSTHGR</v>
      </c>
    </row>
    <row r="6855" spans="1:95" x14ac:dyDescent="0.2">
      <c r="A6855" s="3">
        <v>4035</v>
      </c>
      <c r="B6855" s="2" t="s">
        <v>17766</v>
      </c>
      <c r="C6855" s="2" t="s">
        <v>17767</v>
      </c>
      <c r="D6855" s="3">
        <v>16763</v>
      </c>
      <c r="E6855" s="3">
        <v>16747</v>
      </c>
      <c r="F6855" s="3">
        <v>67811</v>
      </c>
      <c r="G6855" s="3">
        <v>19975</v>
      </c>
      <c r="H6855" s="3">
        <v>60.673299999999998</v>
      </c>
      <c r="I6855" s="30">
        <v>510.30155000000002</v>
      </c>
      <c r="J6855" s="30">
        <v>510.30132600000002</v>
      </c>
      <c r="K6855" s="30">
        <v>2.2000000000000001E-4</v>
      </c>
      <c r="L6855" s="3">
        <v>2</v>
      </c>
      <c r="M6855" s="3">
        <v>2</v>
      </c>
      <c r="N6855" s="10">
        <f t="shared" si="749"/>
        <v>1</v>
      </c>
      <c r="O6855" s="35">
        <v>2</v>
      </c>
      <c r="P6855" s="17"/>
      <c r="Q6855" s="40">
        <v>1019.5958000000001</v>
      </c>
      <c r="R6855" s="40">
        <v>510.30153999999999</v>
      </c>
      <c r="S6855" s="18">
        <f t="shared" si="750"/>
        <v>1.9596256816304818E-2</v>
      </c>
      <c r="T6855" s="18">
        <f t="shared" si="751"/>
        <v>-0.41935989448766453</v>
      </c>
      <c r="U6855" s="18">
        <f t="shared" si="752"/>
        <v>-0.86223529713261648</v>
      </c>
      <c r="V6855" s="30">
        <v>510.30110000000002</v>
      </c>
      <c r="W6855" s="3" t="s">
        <v>47</v>
      </c>
      <c r="X6855" s="3" t="s">
        <v>47</v>
      </c>
      <c r="Y6855" s="3" t="s">
        <v>47</v>
      </c>
      <c r="Z6855" s="3" t="s">
        <v>47</v>
      </c>
      <c r="AA6855" s="3" t="s">
        <v>47</v>
      </c>
      <c r="AC6855" s="3" t="s">
        <v>47</v>
      </c>
      <c r="AD6855" s="3" t="s">
        <v>47</v>
      </c>
      <c r="AE6855" s="3" t="s">
        <v>48</v>
      </c>
      <c r="AF6855" s="3" t="s">
        <v>48</v>
      </c>
      <c r="AG6855" s="3" t="s">
        <v>47</v>
      </c>
      <c r="AH6855" s="3" t="s">
        <v>52</v>
      </c>
      <c r="AI6855" s="3" t="s">
        <v>47</v>
      </c>
      <c r="AK6855" s="3" t="s">
        <v>52</v>
      </c>
      <c r="AN6855" s="3" t="s">
        <v>48</v>
      </c>
      <c r="AU6855" s="3">
        <v>0</v>
      </c>
      <c r="AV6855" s="3">
        <v>9</v>
      </c>
      <c r="AW6855" s="3">
        <v>1</v>
      </c>
      <c r="AX6855" s="3">
        <v>9</v>
      </c>
      <c r="AY6855" s="3">
        <v>100</v>
      </c>
      <c r="AZ6855" s="6" t="str">
        <f t="shared" si="753"/>
        <v>3229.1</v>
      </c>
      <c r="BC6855" s="12" t="s">
        <v>17714</v>
      </c>
      <c r="BJ6855" s="12">
        <f t="shared" si="754"/>
        <v>0</v>
      </c>
      <c r="BK6855" s="12">
        <f t="shared" si="755"/>
        <v>0</v>
      </c>
      <c r="CQ6855" s="3" t="str">
        <f>CONCATENATE(baseURL!$A$1,baseURL!$B$1,baseURL!$C$1,".",C6855,".",L6855,".pkl&amp;seq=",BC6855)</f>
        <v>http://proteomics.broadinstitute.org/millscripts/viewfeed.pl?side=xl&amp;cycle=1&amp;fixedMods=iaaC&amp;file=msdataSM/iPRG2012_nd/cpick_in/iPRG2012_nd.3229.1.2.pkl&amp;seq=AMPFLSLLK</v>
      </c>
    </row>
    <row r="6856" spans="1:95" x14ac:dyDescent="0.2">
      <c r="A6856" s="3">
        <v>6526</v>
      </c>
      <c r="B6856" s="2" t="s">
        <v>17768</v>
      </c>
      <c r="C6856" s="2" t="s">
        <v>17763</v>
      </c>
      <c r="D6856" s="3">
        <v>16764</v>
      </c>
      <c r="E6856" s="3">
        <v>16748</v>
      </c>
      <c r="F6856" s="3">
        <v>67812</v>
      </c>
      <c r="G6856" s="3">
        <v>19976</v>
      </c>
      <c r="H6856" s="3">
        <v>60.679200000000002</v>
      </c>
      <c r="I6856" s="30">
        <v>545.95797000000005</v>
      </c>
      <c r="J6856" s="30">
        <v>545.95601429999999</v>
      </c>
      <c r="K6856" s="30">
        <v>1.9599999999999999E-3</v>
      </c>
      <c r="L6856" s="3">
        <v>3</v>
      </c>
      <c r="M6856" s="3">
        <v>3</v>
      </c>
      <c r="N6856" s="10">
        <f t="shared" si="749"/>
        <v>1</v>
      </c>
      <c r="O6856" s="35">
        <v>3</v>
      </c>
      <c r="P6856" s="17"/>
      <c r="Q6856" s="40">
        <v>1635.85295</v>
      </c>
      <c r="R6856" s="40">
        <v>545.95583999999997</v>
      </c>
      <c r="S6856" s="18">
        <f t="shared" si="750"/>
        <v>3.901414444214454</v>
      </c>
      <c r="T6856" s="18">
        <f t="shared" si="751"/>
        <v>0.31925659047085353</v>
      </c>
      <c r="U6856" s="18">
        <f t="shared" si="752"/>
        <v>0.10989899856348866</v>
      </c>
      <c r="V6856" s="30">
        <v>545.95590000000004</v>
      </c>
      <c r="W6856" s="3" t="s">
        <v>47</v>
      </c>
      <c r="X6856" s="3" t="s">
        <v>47</v>
      </c>
      <c r="Y6856" s="3" t="s">
        <v>47</v>
      </c>
      <c r="Z6856" s="3" t="s">
        <v>47</v>
      </c>
      <c r="AA6856" s="3" t="s">
        <v>48</v>
      </c>
      <c r="AB6856" s="12" t="s">
        <v>47</v>
      </c>
      <c r="AC6856" s="3" t="s">
        <v>47</v>
      </c>
      <c r="AD6856" s="3" t="s">
        <v>47</v>
      </c>
      <c r="AE6856" s="3" t="s">
        <v>47</v>
      </c>
      <c r="AF6856" s="3" t="s">
        <v>47</v>
      </c>
      <c r="AG6856" s="3" t="s">
        <v>47</v>
      </c>
      <c r="AH6856" s="3" t="s">
        <v>47</v>
      </c>
      <c r="AI6856" s="3" t="s">
        <v>47</v>
      </c>
      <c r="AJ6856" s="3" t="s">
        <v>47</v>
      </c>
      <c r="AK6856" s="3" t="s">
        <v>47</v>
      </c>
      <c r="AL6856" s="3" t="s">
        <v>47</v>
      </c>
      <c r="AU6856" s="3">
        <v>0</v>
      </c>
      <c r="AV6856" s="3">
        <v>15</v>
      </c>
      <c r="AW6856" s="3">
        <v>1</v>
      </c>
      <c r="AX6856" s="3">
        <v>15</v>
      </c>
      <c r="AY6856" s="3">
        <v>100</v>
      </c>
      <c r="AZ6856" s="6" t="str">
        <f t="shared" si="753"/>
        <v>3229.2</v>
      </c>
      <c r="BC6856" s="12" t="s">
        <v>17649</v>
      </c>
      <c r="BJ6856" s="12">
        <f t="shared" si="754"/>
        <v>0</v>
      </c>
      <c r="BK6856" s="12">
        <f t="shared" si="755"/>
        <v>0</v>
      </c>
      <c r="CQ6856" s="3" t="str">
        <f>CONCATENATE(baseURL!$A$1,baseURL!$B$1,baseURL!$C$1,".",C6856,".",L6856,".pkl&amp;seq=",BC6856)</f>
        <v>http://proteomics.broadinstitute.org/millscripts/viewfeed.pl?side=xl&amp;cycle=1&amp;fixedMods=iaaC&amp;file=msdataSM/iPRG2012_nd/cpick_in/iPRG2012_nd.3229.2.3.pkl&amp;seq=LVFFTWSPDTAPVR</v>
      </c>
    </row>
    <row r="6857" spans="1:95" x14ac:dyDescent="0.2">
      <c r="A6857" s="3">
        <v>6943</v>
      </c>
      <c r="B6857" s="2" t="s">
        <v>17769</v>
      </c>
      <c r="C6857" s="2" t="s">
        <v>17770</v>
      </c>
      <c r="D6857" s="3">
        <v>16765</v>
      </c>
      <c r="E6857" s="3">
        <v>16749</v>
      </c>
      <c r="F6857" s="3">
        <v>67813</v>
      </c>
      <c r="G6857" s="3">
        <v>19977</v>
      </c>
      <c r="H6857" s="3">
        <v>60.685000000000002</v>
      </c>
      <c r="I6857" s="30">
        <v>793.69034999999997</v>
      </c>
      <c r="J6857" s="30">
        <v>793.68985229999998</v>
      </c>
      <c r="K6857" s="30">
        <v>5.0000000000000001E-4</v>
      </c>
      <c r="L6857" s="3">
        <v>4</v>
      </c>
      <c r="M6857" s="3">
        <v>4</v>
      </c>
      <c r="N6857" s="10">
        <f t="shared" si="749"/>
        <v>1</v>
      </c>
      <c r="O6857" s="35">
        <v>4</v>
      </c>
      <c r="P6857" s="17"/>
      <c r="Q6857" s="40">
        <v>3171.7347</v>
      </c>
      <c r="R6857" s="40">
        <v>793.68912999999998</v>
      </c>
      <c r="S6857" s="18">
        <f t="shared" si="750"/>
        <v>1.5371257509717196</v>
      </c>
      <c r="T6857" s="18">
        <f t="shared" si="751"/>
        <v>0.9100540409400919</v>
      </c>
      <c r="U6857" s="18">
        <f t="shared" si="752"/>
        <v>0.71816530993541172</v>
      </c>
      <c r="V6857" s="30">
        <v>793.68970000000002</v>
      </c>
      <c r="W6857" s="3" t="s">
        <v>47</v>
      </c>
      <c r="X6857" s="3" t="s">
        <v>47</v>
      </c>
      <c r="Y6857" s="3" t="s">
        <v>47</v>
      </c>
      <c r="Z6857" s="3" t="s">
        <v>47</v>
      </c>
      <c r="AA6857" s="3" t="s">
        <v>48</v>
      </c>
      <c r="AB6857" s="12" t="s">
        <v>47</v>
      </c>
      <c r="AC6857" s="3" t="s">
        <v>47</v>
      </c>
      <c r="AD6857" s="3" t="s">
        <v>47</v>
      </c>
      <c r="AE6857" s="3" t="s">
        <v>47</v>
      </c>
      <c r="AF6857" s="3" t="s">
        <v>47</v>
      </c>
      <c r="AG6857" s="3" t="s">
        <v>48</v>
      </c>
      <c r="AI6857" s="3" t="s">
        <v>47</v>
      </c>
      <c r="AJ6857" s="3" t="s">
        <v>47</v>
      </c>
      <c r="AK6857" s="3" t="s">
        <v>47</v>
      </c>
      <c r="AL6857" s="3" t="s">
        <v>47</v>
      </c>
      <c r="AM6857" s="3" t="s">
        <v>47</v>
      </c>
      <c r="AN6857" s="3" t="s">
        <v>47</v>
      </c>
      <c r="AO6857" s="3" t="s">
        <v>47</v>
      </c>
      <c r="AP6857" s="3" t="s">
        <v>47</v>
      </c>
      <c r="AU6857" s="3">
        <v>0</v>
      </c>
      <c r="AV6857" s="3">
        <v>17</v>
      </c>
      <c r="AW6857" s="3">
        <v>2</v>
      </c>
      <c r="AX6857" s="3">
        <v>16</v>
      </c>
      <c r="AY6857" s="3">
        <v>94.12</v>
      </c>
      <c r="AZ6857" s="6" t="str">
        <f t="shared" si="753"/>
        <v>3229.3</v>
      </c>
      <c r="BC6857" s="12" t="s">
        <v>17771</v>
      </c>
      <c r="BJ6857" s="12">
        <f t="shared" si="754"/>
        <v>1</v>
      </c>
      <c r="BK6857" s="12">
        <f t="shared" si="755"/>
        <v>0</v>
      </c>
      <c r="CL6857" s="3" t="s">
        <v>17772</v>
      </c>
      <c r="CQ6857" s="3" t="str">
        <f>CONCATENATE(baseURL!$A$1,baseURL!$B$1,baseURL!$C$1,".",C6857,".",L6857,".pkl&amp;seq=",BC6857)</f>
        <v>http://proteomics.broadinstitute.org/millscripts/viewfeed.pl?side=xl&amp;cycle=1&amp;fixedMods=iaaC&amp;file=msdataSM/iPRG2012_nd/cpick_in/iPRG2012_nd.3229.3.4.pkl&amp;seq=CLRTTYVTQRPVYLGLPANLVDLNVPAK</v>
      </c>
    </row>
    <row r="6858" spans="1:95" x14ac:dyDescent="0.2">
      <c r="A6858" s="3">
        <v>6606</v>
      </c>
      <c r="B6858" s="2" t="s">
        <v>17773</v>
      </c>
      <c r="C6858" s="2" t="s">
        <v>17774</v>
      </c>
      <c r="D6858" s="3">
        <v>16766</v>
      </c>
      <c r="E6858" s="3">
        <v>16750</v>
      </c>
      <c r="F6858" s="3">
        <v>67832</v>
      </c>
      <c r="G6858" s="3">
        <v>19979</v>
      </c>
      <c r="H6858" s="3">
        <v>60.709899999999998</v>
      </c>
      <c r="I6858" s="30">
        <v>822.40452000000005</v>
      </c>
      <c r="J6858" s="30">
        <v>822.07014270000002</v>
      </c>
      <c r="K6858" s="30">
        <v>0.33438000000000001</v>
      </c>
      <c r="L6858" s="3">
        <v>0</v>
      </c>
      <c r="M6858" s="3">
        <v>3</v>
      </c>
      <c r="N6858" s="10">
        <f t="shared" si="749"/>
        <v>1</v>
      </c>
      <c r="O6858" s="35">
        <v>3</v>
      </c>
      <c r="P6858" s="17"/>
      <c r="Q6858" s="40">
        <v>2464.1952200000001</v>
      </c>
      <c r="R6858" s="40">
        <v>822.06992000000002</v>
      </c>
      <c r="S6858" s="18">
        <f t="shared" si="750"/>
        <v>407.02133949874127</v>
      </c>
      <c r="T6858" s="18">
        <f t="shared" si="751"/>
        <v>0.27090153109458381</v>
      </c>
      <c r="U6858" s="18">
        <f t="shared" si="752"/>
        <v>0.34060363134949517</v>
      </c>
      <c r="V6858" s="30">
        <v>822.0702</v>
      </c>
      <c r="W6858" s="3" t="s">
        <v>47</v>
      </c>
      <c r="X6858" s="3" t="s">
        <v>47</v>
      </c>
      <c r="Y6858" s="3" t="s">
        <v>47</v>
      </c>
      <c r="Z6858" s="3" t="s">
        <v>47</v>
      </c>
      <c r="AA6858" s="3" t="s">
        <v>48</v>
      </c>
      <c r="AB6858" s="12" t="s">
        <v>47</v>
      </c>
      <c r="AC6858" s="3" t="s">
        <v>47</v>
      </c>
      <c r="AD6858" s="3" t="s">
        <v>47</v>
      </c>
      <c r="AE6858" s="3" t="s">
        <v>47</v>
      </c>
      <c r="AF6858" s="3" t="s">
        <v>47</v>
      </c>
      <c r="AG6858" s="3" t="s">
        <v>47</v>
      </c>
      <c r="AI6858" s="3" t="s">
        <v>47</v>
      </c>
      <c r="AK6858" s="3" t="s">
        <v>47</v>
      </c>
      <c r="AL6858" s="3" t="s">
        <v>47</v>
      </c>
      <c r="AU6858" s="3">
        <v>0</v>
      </c>
      <c r="AV6858" s="3">
        <v>13</v>
      </c>
      <c r="AW6858" s="3">
        <v>2</v>
      </c>
      <c r="AX6858" s="3">
        <v>11</v>
      </c>
      <c r="AY6858" s="3">
        <v>84.62</v>
      </c>
      <c r="AZ6858" s="6" t="str">
        <f t="shared" si="753"/>
        <v>3230.1</v>
      </c>
      <c r="BC6858" s="12" t="s">
        <v>17589</v>
      </c>
      <c r="BJ6858" s="12">
        <f t="shared" si="754"/>
        <v>0</v>
      </c>
      <c r="BK6858" s="12">
        <f t="shared" si="755"/>
        <v>0</v>
      </c>
      <c r="BP6858" s="3" t="s">
        <v>54</v>
      </c>
      <c r="BR6858" s="3" t="s">
        <v>54</v>
      </c>
      <c r="BZ6858" s="3" t="s">
        <v>17775</v>
      </c>
      <c r="CC6858" s="3" t="s">
        <v>17775</v>
      </c>
      <c r="CQ6858" s="3" t="str">
        <f>CONCATENATE(baseURL!$A$1,baseURL!$B$1,baseURL!$C$1,".",C6858,".",L6858,".pkl&amp;seq=",BC6858,"&amp;varMods=Deamidated-N")</f>
        <v>http://proteomics.broadinstitute.org/millscripts/viewfeed.pl?side=xl&amp;cycle=1&amp;fixedMods=iaaC&amp;file=msdataSM/iPRG2012_nd/cpick_in/iPRG2012_nd.3230.1.0.pkl&amp;seq=MLLYKDLFSNDELLSDAYDAK&amp;varMods=Deamidated-N</v>
      </c>
    </row>
    <row r="6859" spans="1:95" x14ac:dyDescent="0.2">
      <c r="A6859" s="3">
        <v>4962</v>
      </c>
      <c r="B6859" s="2" t="s">
        <v>17776</v>
      </c>
      <c r="C6859" s="2" t="s">
        <v>17777</v>
      </c>
      <c r="D6859" s="3">
        <v>16767</v>
      </c>
      <c r="E6859" s="3">
        <v>16751</v>
      </c>
      <c r="F6859" s="3">
        <v>67853</v>
      </c>
      <c r="G6859" s="3">
        <v>19981</v>
      </c>
      <c r="H6859" s="3">
        <v>60.722799999999999</v>
      </c>
      <c r="I6859" s="30">
        <v>531.56944999999996</v>
      </c>
      <c r="J6859" s="30">
        <v>531.56573639999999</v>
      </c>
      <c r="K6859" s="30">
        <v>3.7100000000000002E-3</v>
      </c>
      <c r="L6859" s="3">
        <v>4</v>
      </c>
      <c r="M6859" s="3">
        <v>4</v>
      </c>
      <c r="N6859" s="10">
        <f t="shared" si="749"/>
        <v>1</v>
      </c>
      <c r="O6859" s="35">
        <v>4</v>
      </c>
      <c r="P6859" s="17"/>
      <c r="Q6859" s="40">
        <v>2123.23756</v>
      </c>
      <c r="R6859" s="40">
        <v>531.56484999999998</v>
      </c>
      <c r="S6859" s="18">
        <f t="shared" si="750"/>
        <v>8.6536948407746941</v>
      </c>
      <c r="T6859" s="18">
        <f t="shared" si="751"/>
        <v>1.6675293710881269</v>
      </c>
      <c r="U6859" s="18">
        <f t="shared" si="752"/>
        <v>1.599052307567</v>
      </c>
      <c r="V6859" s="30">
        <v>531.56569999999999</v>
      </c>
      <c r="W6859" s="3" t="s">
        <v>47</v>
      </c>
      <c r="X6859" s="3" t="s">
        <v>47</v>
      </c>
      <c r="Y6859" s="3" t="s">
        <v>47</v>
      </c>
      <c r="Z6859" s="3" t="s">
        <v>47</v>
      </c>
      <c r="AA6859" s="3" t="s">
        <v>48</v>
      </c>
      <c r="AB6859" s="12" t="s">
        <v>47</v>
      </c>
      <c r="AC6859" s="3" t="s">
        <v>47</v>
      </c>
      <c r="AD6859" s="3" t="s">
        <v>47</v>
      </c>
      <c r="AE6859" s="3" t="s">
        <v>47</v>
      </c>
      <c r="AF6859" s="3" t="s">
        <v>47</v>
      </c>
      <c r="AG6859" s="3" t="s">
        <v>47</v>
      </c>
      <c r="AH6859" s="3" t="s">
        <v>47</v>
      </c>
      <c r="AI6859" s="3" t="s">
        <v>47</v>
      </c>
      <c r="AJ6859" s="3" t="s">
        <v>47</v>
      </c>
      <c r="AK6859" s="3" t="s">
        <v>47</v>
      </c>
      <c r="AL6859" s="3" t="s">
        <v>47</v>
      </c>
      <c r="AM6859" s="3" t="s">
        <v>47</v>
      </c>
      <c r="AN6859" s="3" t="s">
        <v>47</v>
      </c>
      <c r="AU6859" s="3">
        <v>0</v>
      </c>
      <c r="AV6859" s="3">
        <v>17</v>
      </c>
      <c r="AW6859" s="3">
        <v>1</v>
      </c>
      <c r="AX6859" s="3">
        <v>17</v>
      </c>
      <c r="AY6859" s="3">
        <v>100</v>
      </c>
      <c r="AZ6859" s="6" t="str">
        <f t="shared" si="753"/>
        <v>3231.1</v>
      </c>
      <c r="BC6859" s="12" t="s">
        <v>17728</v>
      </c>
      <c r="BJ6859" s="12">
        <f t="shared" si="754"/>
        <v>0</v>
      </c>
      <c r="BK6859" s="12">
        <f t="shared" si="755"/>
        <v>0</v>
      </c>
      <c r="CQ6859" s="3" t="str">
        <f>CONCATENATE(baseURL!$A$1,baseURL!$B$1,baseURL!$C$1,".",C6859,".",L6859,".pkl&amp;seq=",BC6859)</f>
        <v>http://proteomics.broadinstitute.org/millscripts/viewfeed.pl?side=xl&amp;cycle=1&amp;fixedMods=iaaC&amp;file=msdataSM/iPRG2012_nd/cpick_in/iPRG2012_nd.3231.1.4.pkl&amp;seq=ALALFVPVPSLAGFHKVQTK</v>
      </c>
    </row>
    <row r="6860" spans="1:95" x14ac:dyDescent="0.2">
      <c r="A6860" s="3">
        <v>6935</v>
      </c>
      <c r="B6860" s="2" t="s">
        <v>17778</v>
      </c>
      <c r="C6860" s="2" t="s">
        <v>17773</v>
      </c>
      <c r="D6860" s="3">
        <v>16768</v>
      </c>
      <c r="E6860" s="3">
        <v>16752</v>
      </c>
      <c r="F6860" s="3">
        <v>67854</v>
      </c>
      <c r="G6860" s="3">
        <v>19982</v>
      </c>
      <c r="H6860" s="3">
        <v>60.726999999999997</v>
      </c>
      <c r="I6860" s="30">
        <v>671.10825</v>
      </c>
      <c r="J6860" s="30">
        <v>671.10610750000001</v>
      </c>
      <c r="K6860" s="30">
        <v>2.14E-3</v>
      </c>
      <c r="L6860" s="3">
        <v>4</v>
      </c>
      <c r="M6860" s="3">
        <v>4</v>
      </c>
      <c r="N6860" s="10">
        <f t="shared" si="749"/>
        <v>1</v>
      </c>
      <c r="O6860" s="35">
        <v>4</v>
      </c>
      <c r="P6860" s="17"/>
      <c r="Q6860" s="40">
        <v>2681.3980499999998</v>
      </c>
      <c r="R6860" s="40">
        <v>671.10496999999998</v>
      </c>
      <c r="S6860" s="18">
        <f t="shared" si="750"/>
        <v>4.887461942083271</v>
      </c>
      <c r="T6860" s="18">
        <f t="shared" si="751"/>
        <v>1.6949658412261541</v>
      </c>
      <c r="U6860" s="18">
        <f t="shared" si="752"/>
        <v>1.8327982282177007</v>
      </c>
      <c r="V6860" s="30">
        <v>671.10619999999994</v>
      </c>
      <c r="W6860" s="3" t="s">
        <v>47</v>
      </c>
      <c r="X6860" s="3" t="s">
        <v>47</v>
      </c>
      <c r="Y6860" s="3" t="s">
        <v>47</v>
      </c>
      <c r="Z6860" s="3" t="s">
        <v>47</v>
      </c>
      <c r="AA6860" s="3" t="s">
        <v>47</v>
      </c>
      <c r="AB6860" s="12" t="s">
        <v>47</v>
      </c>
      <c r="AC6860" s="3" t="s">
        <v>47</v>
      </c>
      <c r="AD6860" s="3" t="s">
        <v>47</v>
      </c>
      <c r="AE6860" s="3" t="s">
        <v>47</v>
      </c>
      <c r="AF6860" s="3" t="s">
        <v>47</v>
      </c>
      <c r="AG6860" s="3" t="s">
        <v>47</v>
      </c>
      <c r="AI6860" s="3" t="s">
        <v>47</v>
      </c>
      <c r="AJ6860" s="3" t="s">
        <v>47</v>
      </c>
      <c r="AK6860" s="3" t="s">
        <v>47</v>
      </c>
      <c r="AL6860" s="3" t="s">
        <v>47</v>
      </c>
      <c r="AM6860" s="3" t="s">
        <v>47</v>
      </c>
      <c r="AN6860" s="3" t="s">
        <v>47</v>
      </c>
      <c r="AO6860" s="3" t="s">
        <v>47</v>
      </c>
      <c r="AP6860" s="3" t="s">
        <v>47</v>
      </c>
      <c r="AU6860" s="3">
        <v>0</v>
      </c>
      <c r="AV6860" s="3">
        <v>19</v>
      </c>
      <c r="AW6860" s="3">
        <v>1</v>
      </c>
      <c r="AX6860" s="3">
        <v>19</v>
      </c>
      <c r="AY6860" s="3">
        <v>100</v>
      </c>
      <c r="AZ6860" s="6" t="str">
        <f t="shared" si="753"/>
        <v>3231.2</v>
      </c>
      <c r="BC6860" s="12" t="s">
        <v>17779</v>
      </c>
      <c r="BJ6860" s="12">
        <f t="shared" si="754"/>
        <v>1</v>
      </c>
      <c r="BK6860" s="12">
        <f t="shared" si="755"/>
        <v>0</v>
      </c>
      <c r="CQ6860" s="3" t="str">
        <f>CONCATENATE(baseURL!$A$1,baseURL!$B$1,baseURL!$C$1,".",C6860,".",L6860,".pkl&amp;seq=",BC6860)</f>
        <v>http://proteomics.broadinstitute.org/millscripts/viewfeed.pl?side=xl&amp;cycle=1&amp;fixedMods=iaaC&amp;file=msdataSM/iPRG2012_nd/cpick_in/iPRG2012_nd.3231.2.4.pkl&amp;seq=VWTLKGQCLATLLGHNDWVSQVR</v>
      </c>
    </row>
    <row r="6861" spans="1:95" x14ac:dyDescent="0.2">
      <c r="A6861" s="3">
        <v>6823</v>
      </c>
      <c r="B6861" s="2" t="s">
        <v>17780</v>
      </c>
      <c r="C6861" s="2" t="s">
        <v>17781</v>
      </c>
      <c r="D6861" s="3">
        <v>16769</v>
      </c>
      <c r="E6861" s="3">
        <v>16753</v>
      </c>
      <c r="F6861" s="3">
        <v>67855</v>
      </c>
      <c r="G6861" s="3">
        <v>19983</v>
      </c>
      <c r="H6861" s="3">
        <v>60.731099999999998</v>
      </c>
      <c r="I6861" s="30">
        <v>742.40884000000005</v>
      </c>
      <c r="J6861" s="30">
        <v>742.40457360000005</v>
      </c>
      <c r="K6861" s="30">
        <v>4.2700000000000004E-3</v>
      </c>
      <c r="L6861" s="3">
        <v>5</v>
      </c>
      <c r="M6861" s="3">
        <v>5</v>
      </c>
      <c r="N6861" s="10">
        <f t="shared" si="749"/>
        <v>1</v>
      </c>
      <c r="O6861" s="35">
        <v>5</v>
      </c>
      <c r="P6861" s="17"/>
      <c r="Q6861" s="40">
        <v>3707.98677</v>
      </c>
      <c r="R6861" s="40">
        <v>742.40318000000002</v>
      </c>
      <c r="S6861" s="18">
        <f t="shared" si="750"/>
        <v>7.6238897576306384</v>
      </c>
      <c r="T6861" s="18">
        <f t="shared" si="751"/>
        <v>1.8771471318704851</v>
      </c>
      <c r="U6861" s="18">
        <f t="shared" si="752"/>
        <v>1.6433119265320775</v>
      </c>
      <c r="V6861" s="30">
        <v>742.40440000000001</v>
      </c>
      <c r="W6861" s="3" t="s">
        <v>47</v>
      </c>
      <c r="X6861" s="3" t="s">
        <v>47</v>
      </c>
      <c r="Y6861" s="3" t="s">
        <v>47</v>
      </c>
      <c r="Z6861" s="3" t="s">
        <v>47</v>
      </c>
      <c r="AA6861" s="3" t="s">
        <v>48</v>
      </c>
      <c r="AB6861" s="12" t="s">
        <v>47</v>
      </c>
      <c r="AC6861" s="3" t="s">
        <v>47</v>
      </c>
      <c r="AD6861" s="3" t="s">
        <v>47</v>
      </c>
      <c r="AE6861" s="3" t="s">
        <v>47</v>
      </c>
      <c r="AF6861" s="3" t="s">
        <v>48</v>
      </c>
      <c r="AG6861" s="3" t="s">
        <v>47</v>
      </c>
      <c r="AJ6861" s="3" t="s">
        <v>47</v>
      </c>
      <c r="AK6861" s="3" t="s">
        <v>47</v>
      </c>
      <c r="AL6861" s="3" t="s">
        <v>48</v>
      </c>
      <c r="AM6861" s="3" t="s">
        <v>47</v>
      </c>
      <c r="AU6861" s="3">
        <v>0</v>
      </c>
      <c r="AV6861" s="3">
        <v>12</v>
      </c>
      <c r="AW6861" s="3">
        <v>1</v>
      </c>
      <c r="AX6861" s="3">
        <v>12</v>
      </c>
      <c r="AY6861" s="3">
        <v>100</v>
      </c>
      <c r="AZ6861" s="6" t="str">
        <f t="shared" si="753"/>
        <v>3231.3</v>
      </c>
      <c r="BC6861" s="12" t="s">
        <v>17782</v>
      </c>
      <c r="BJ6861" s="12">
        <f t="shared" si="754"/>
        <v>0</v>
      </c>
      <c r="BK6861" s="12">
        <f t="shared" si="755"/>
        <v>0</v>
      </c>
      <c r="CQ6861" s="3" t="str">
        <f>CONCATENATE(baseURL!$A$1,baseURL!$B$1,baseURL!$C$1,".",C6861,".",L6861,".pkl&amp;seq=",BC6861)</f>
        <v>http://proteomics.broadinstitute.org/millscripts/viewfeed.pl?side=xl&amp;cycle=1&amp;fixedMods=iaaC&amp;file=msdataSM/iPRG2012_nd/cpick_in/iPRG2012_nd.3231.3.5.pkl&amp;seq=FVQGLLQNAAANAEAKGLDATKLYVSHLQVNQAPK</v>
      </c>
    </row>
    <row r="6862" spans="1:95" x14ac:dyDescent="0.2">
      <c r="A6862" s="3">
        <v>1497</v>
      </c>
      <c r="B6862" s="2" t="s">
        <v>17783</v>
      </c>
      <c r="C6862" s="2" t="s">
        <v>17784</v>
      </c>
      <c r="D6862" s="3">
        <v>16770</v>
      </c>
      <c r="E6862" s="3">
        <v>16754</v>
      </c>
      <c r="F6862" s="3">
        <v>67856</v>
      </c>
      <c r="G6862" s="3">
        <v>19984</v>
      </c>
      <c r="H6862" s="3">
        <v>60.735300000000002</v>
      </c>
      <c r="I6862" s="30">
        <v>749.63477999999998</v>
      </c>
      <c r="J6862" s="30">
        <v>749.63198160000002</v>
      </c>
      <c r="K6862" s="30">
        <v>2.8E-3</v>
      </c>
      <c r="L6862" s="3">
        <v>0</v>
      </c>
      <c r="M6862" s="3">
        <v>4</v>
      </c>
      <c r="N6862" s="10">
        <f t="shared" si="749"/>
        <v>1</v>
      </c>
      <c r="O6862" s="35">
        <v>4</v>
      </c>
      <c r="Q6862" s="40">
        <v>2995.5056100000002</v>
      </c>
      <c r="R6862" s="40">
        <v>749.63185999999996</v>
      </c>
      <c r="S6862" s="18">
        <f t="shared" si="750"/>
        <v>3.8952453275096302</v>
      </c>
      <c r="T6862" s="18">
        <f t="shared" si="751"/>
        <v>0.16221295617930034</v>
      </c>
      <c r="U6862" s="18">
        <f t="shared" si="752"/>
        <v>0.18675833760266605</v>
      </c>
      <c r="V6862" s="30">
        <v>749.63199999999995</v>
      </c>
      <c r="W6862" s="3" t="s">
        <v>47</v>
      </c>
      <c r="X6862" s="3" t="s">
        <v>47</v>
      </c>
      <c r="Y6862" s="3" t="s">
        <v>47</v>
      </c>
      <c r="Z6862" s="3" t="s">
        <v>52</v>
      </c>
      <c r="AA6862" s="3" t="s">
        <v>47</v>
      </c>
      <c r="AB6862" s="12" t="s">
        <v>65</v>
      </c>
      <c r="AC6862" s="3" t="s">
        <v>52</v>
      </c>
      <c r="AK6862" s="3" t="s">
        <v>65</v>
      </c>
      <c r="AL6862" s="3" t="s">
        <v>52</v>
      </c>
      <c r="AO6862" s="3" t="s">
        <v>48</v>
      </c>
      <c r="AU6862" s="3">
        <v>2</v>
      </c>
      <c r="AV6862" s="3">
        <v>4</v>
      </c>
      <c r="AW6862" s="3">
        <v>1</v>
      </c>
      <c r="AX6862" s="3">
        <v>4</v>
      </c>
      <c r="AY6862" s="3">
        <v>100</v>
      </c>
      <c r="AZ6862" s="6" t="str">
        <f t="shared" si="753"/>
        <v>3231.4</v>
      </c>
      <c r="BC6862" s="12" t="s">
        <v>17661</v>
      </c>
      <c r="BI6862" s="12" t="s">
        <v>594</v>
      </c>
      <c r="BJ6862" s="12">
        <f t="shared" si="754"/>
        <v>0</v>
      </c>
      <c r="BK6862" s="12">
        <f t="shared" si="755"/>
        <v>1</v>
      </c>
      <c r="BR6862" s="3" t="s">
        <v>594</v>
      </c>
      <c r="BX6862" s="3" t="s">
        <v>17662</v>
      </c>
      <c r="CG6862" s="3" t="s">
        <v>20288</v>
      </c>
      <c r="CQ6862" s="3" t="str">
        <f>CONCATENATE(baseURL!$A$1,baseURL!$B$1,baseURL!$C$1,".",C6862,".",L6862,".pkl&amp;seq=",BC6862,"&amp;varMods=ReducedCys-C")</f>
        <v>http://proteomics.broadinstitute.org/millscripts/viewfeed.pl?side=xl&amp;cycle=1&amp;fixedMods=iaaC&amp;file=msdataSM/iPRG2012_nd/cpick_in/iPRG2012_nd.3231.4.0.pkl&amp;seq=SGDAALVKFVPSKPMcVEAFSEYPPLGR&amp;varMods=ReducedCys-C</v>
      </c>
    </row>
    <row r="6863" spans="1:95" x14ac:dyDescent="0.2">
      <c r="A6863" s="3">
        <v>6771</v>
      </c>
      <c r="B6863" s="2" t="s">
        <v>17785</v>
      </c>
      <c r="C6863" s="2" t="s">
        <v>17786</v>
      </c>
      <c r="D6863" s="3">
        <v>16771</v>
      </c>
      <c r="E6863" s="3">
        <v>16755</v>
      </c>
      <c r="F6863" s="3">
        <v>67874</v>
      </c>
      <c r="G6863" s="3">
        <v>19986</v>
      </c>
      <c r="H6863" s="3">
        <v>60.752299999999998</v>
      </c>
      <c r="I6863" s="30">
        <v>784.38845000000003</v>
      </c>
      <c r="J6863" s="30">
        <v>784.38667220000002</v>
      </c>
      <c r="K6863" s="30">
        <v>1.7799999999999999E-3</v>
      </c>
      <c r="L6863" s="3">
        <v>3</v>
      </c>
      <c r="M6863" s="3">
        <v>3</v>
      </c>
      <c r="N6863" s="10">
        <f t="shared" si="749"/>
        <v>1</v>
      </c>
      <c r="O6863" s="35">
        <v>3</v>
      </c>
      <c r="P6863" s="17"/>
      <c r="Q6863" s="40">
        <v>2351.1435200000001</v>
      </c>
      <c r="R6863" s="40">
        <v>784.38602000000003</v>
      </c>
      <c r="S6863" s="18">
        <f t="shared" si="750"/>
        <v>3.0979644435834399</v>
      </c>
      <c r="T6863" s="18">
        <f t="shared" si="751"/>
        <v>0.83147835805442294</v>
      </c>
      <c r="U6863" s="18">
        <f t="shared" si="752"/>
        <v>0.61194359369763485</v>
      </c>
      <c r="V6863" s="30">
        <v>784.38649999999996</v>
      </c>
      <c r="W6863" s="3" t="s">
        <v>47</v>
      </c>
      <c r="X6863" s="3" t="s">
        <v>47</v>
      </c>
      <c r="Y6863" s="3" t="s">
        <v>47</v>
      </c>
      <c r="Z6863" s="3" t="s">
        <v>47</v>
      </c>
      <c r="AA6863" s="3" t="s">
        <v>48</v>
      </c>
      <c r="AB6863" s="12" t="s">
        <v>47</v>
      </c>
      <c r="AC6863" s="3" t="s">
        <v>47</v>
      </c>
      <c r="AD6863" s="3" t="s">
        <v>47</v>
      </c>
      <c r="AE6863" s="3" t="s">
        <v>47</v>
      </c>
      <c r="AF6863" s="3" t="s">
        <v>47</v>
      </c>
      <c r="AG6863" s="3" t="s">
        <v>47</v>
      </c>
      <c r="AI6863" s="3" t="s">
        <v>47</v>
      </c>
      <c r="AJ6863" s="3" t="s">
        <v>47</v>
      </c>
      <c r="AK6863" s="3" t="s">
        <v>47</v>
      </c>
      <c r="AL6863" s="3" t="s">
        <v>47</v>
      </c>
      <c r="AN6863" s="3" t="s">
        <v>47</v>
      </c>
      <c r="AU6863" s="3">
        <v>0</v>
      </c>
      <c r="AV6863" s="3">
        <v>15</v>
      </c>
      <c r="AW6863" s="3">
        <v>1</v>
      </c>
      <c r="AX6863" s="3">
        <v>15</v>
      </c>
      <c r="AY6863" s="3">
        <v>100</v>
      </c>
      <c r="AZ6863" s="6" t="str">
        <f t="shared" si="753"/>
        <v>3232.1</v>
      </c>
      <c r="BC6863" s="12" t="s">
        <v>17787</v>
      </c>
      <c r="BJ6863" s="12">
        <f t="shared" si="754"/>
        <v>0</v>
      </c>
      <c r="BK6863" s="12">
        <f t="shared" si="755"/>
        <v>0</v>
      </c>
      <c r="CQ6863" s="3" t="str">
        <f>CONCATENATE(baseURL!$A$1,baseURL!$B$1,baseURL!$C$1,".",C6863,".",L6863,".pkl&amp;seq=",BC6863)</f>
        <v>http://proteomics.broadinstitute.org/millscripts/viewfeed.pl?side=xl&amp;cycle=1&amp;fixedMods=iaaC&amp;file=msdataSM/iPRG2012_nd/cpick_in/iPRG2012_nd.3232.1.3.pkl&amp;seq=LGEGVNVEQVEGLMSLEQYEK</v>
      </c>
    </row>
    <row r="6864" spans="1:95" x14ac:dyDescent="0.2">
      <c r="A6864" s="3">
        <v>5849</v>
      </c>
      <c r="B6864" s="2" t="s">
        <v>17788</v>
      </c>
      <c r="C6864" s="2" t="s">
        <v>17776</v>
      </c>
      <c r="D6864" s="3">
        <v>16772</v>
      </c>
      <c r="E6864" s="3">
        <v>16756</v>
      </c>
      <c r="F6864" s="3">
        <v>67875</v>
      </c>
      <c r="G6864" s="3">
        <v>19987</v>
      </c>
      <c r="H6864" s="3">
        <v>60.760599999999997</v>
      </c>
      <c r="I6864" s="30">
        <v>817.43308000000002</v>
      </c>
      <c r="J6864" s="30">
        <v>817.43122970000002</v>
      </c>
      <c r="K6864" s="30">
        <v>1.8500000000000001E-3</v>
      </c>
      <c r="L6864" s="3">
        <v>3</v>
      </c>
      <c r="M6864" s="3">
        <v>3</v>
      </c>
      <c r="N6864" s="10">
        <f t="shared" si="749"/>
        <v>1</v>
      </c>
      <c r="O6864" s="35">
        <v>3</v>
      </c>
      <c r="P6864" s="17"/>
      <c r="Q6864" s="40">
        <v>2450.2773099999999</v>
      </c>
      <c r="R6864" s="40">
        <v>817.43061999999998</v>
      </c>
      <c r="S6864" s="18">
        <f t="shared" si="750"/>
        <v>3.0094297177684304</v>
      </c>
      <c r="T6864" s="18">
        <f t="shared" si="751"/>
        <v>0.74587369878669652</v>
      </c>
      <c r="U6864" s="18">
        <f t="shared" si="752"/>
        <v>0.70954033996618537</v>
      </c>
      <c r="V6864" s="30">
        <v>817.43119999999999</v>
      </c>
      <c r="W6864" s="3" t="s">
        <v>47</v>
      </c>
      <c r="X6864" s="3" t="s">
        <v>47</v>
      </c>
      <c r="Y6864" s="3" t="s">
        <v>47</v>
      </c>
      <c r="Z6864" s="3" t="s">
        <v>47</v>
      </c>
      <c r="AA6864" s="3" t="s">
        <v>47</v>
      </c>
      <c r="AB6864" s="12" t="s">
        <v>47</v>
      </c>
      <c r="AC6864" s="3" t="s">
        <v>47</v>
      </c>
      <c r="AD6864" s="3" t="s">
        <v>47</v>
      </c>
      <c r="AE6864" s="3" t="s">
        <v>47</v>
      </c>
      <c r="AF6864" s="3" t="s">
        <v>47</v>
      </c>
      <c r="AG6864" s="3" t="s">
        <v>47</v>
      </c>
      <c r="AI6864" s="3" t="s">
        <v>47</v>
      </c>
      <c r="AJ6864" s="3" t="s">
        <v>47</v>
      </c>
      <c r="AK6864" s="3" t="s">
        <v>47</v>
      </c>
      <c r="AL6864" s="3" t="s">
        <v>47</v>
      </c>
      <c r="AM6864" s="3" t="s">
        <v>47</v>
      </c>
      <c r="AN6864" s="3" t="s">
        <v>47</v>
      </c>
      <c r="AU6864" s="3">
        <v>0</v>
      </c>
      <c r="AV6864" s="3">
        <v>17</v>
      </c>
      <c r="AW6864" s="3">
        <v>1</v>
      </c>
      <c r="AX6864" s="3">
        <v>17</v>
      </c>
      <c r="AY6864" s="3">
        <v>100</v>
      </c>
      <c r="AZ6864" s="6" t="str">
        <f t="shared" si="753"/>
        <v>3232.2</v>
      </c>
      <c r="BC6864" s="12" t="s">
        <v>17735</v>
      </c>
      <c r="BJ6864" s="12">
        <f t="shared" si="754"/>
        <v>0</v>
      </c>
      <c r="BK6864" s="12">
        <f t="shared" si="755"/>
        <v>0</v>
      </c>
      <c r="CQ6864" s="3" t="str">
        <f>CONCATENATE(baseURL!$A$1,baseURL!$B$1,baseURL!$C$1,".",C6864,".",L6864,".pkl&amp;seq=",BC6864)</f>
        <v>http://proteomics.broadinstitute.org/millscripts/viewfeed.pl?side=xl&amp;cycle=1&amp;fixedMods=iaaC&amp;file=msdataSM/iPRG2012_nd/cpick_in/iPRG2012_nd.3232.2.3.pkl&amp;seq=QRLESYVASLEQTVTDPVLSSK</v>
      </c>
    </row>
    <row r="6865" spans="1:95" x14ac:dyDescent="0.2">
      <c r="A6865" s="3">
        <v>4960</v>
      </c>
      <c r="B6865" s="2" t="s">
        <v>17791</v>
      </c>
      <c r="C6865" s="2" t="s">
        <v>17785</v>
      </c>
      <c r="D6865" s="3">
        <v>16774</v>
      </c>
      <c r="E6865" s="3">
        <v>16758</v>
      </c>
      <c r="F6865" s="3">
        <v>67896</v>
      </c>
      <c r="G6865" s="3">
        <v>19990</v>
      </c>
      <c r="H6865" s="3">
        <v>60.786099999999998</v>
      </c>
      <c r="I6865" s="30">
        <v>762.75103999999999</v>
      </c>
      <c r="J6865" s="30">
        <v>762.75013750000005</v>
      </c>
      <c r="K6865" s="30">
        <v>8.9999999999999998E-4</v>
      </c>
      <c r="L6865" s="3">
        <v>3</v>
      </c>
      <c r="M6865" s="3">
        <v>3</v>
      </c>
      <c r="N6865" s="10">
        <f t="shared" si="749"/>
        <v>1</v>
      </c>
      <c r="O6865" s="35">
        <v>3</v>
      </c>
      <c r="P6865" s="17"/>
      <c r="Q6865" s="40">
        <v>2286.2339900000002</v>
      </c>
      <c r="R6865" s="40">
        <v>762.74950999999999</v>
      </c>
      <c r="S6865" s="18">
        <f t="shared" si="750"/>
        <v>2.0059009936335115</v>
      </c>
      <c r="T6865" s="18">
        <f t="shared" si="751"/>
        <v>0.82268161675275797</v>
      </c>
      <c r="U6865" s="18">
        <f t="shared" si="752"/>
        <v>0.90462201668699871</v>
      </c>
      <c r="V6865" s="30">
        <v>762.75019999999995</v>
      </c>
      <c r="W6865" s="3" t="s">
        <v>47</v>
      </c>
      <c r="X6865" s="3" t="s">
        <v>47</v>
      </c>
      <c r="Y6865" s="3" t="s">
        <v>47</v>
      </c>
      <c r="Z6865" s="3" t="s">
        <v>47</v>
      </c>
      <c r="AA6865" s="3" t="s">
        <v>48</v>
      </c>
      <c r="AB6865" s="12" t="s">
        <v>47</v>
      </c>
      <c r="AC6865" s="3" t="s">
        <v>47</v>
      </c>
      <c r="AD6865" s="3" t="s">
        <v>47</v>
      </c>
      <c r="AE6865" s="3" t="s">
        <v>47</v>
      </c>
      <c r="AF6865" s="3" t="s">
        <v>47</v>
      </c>
      <c r="AG6865" s="3" t="s">
        <v>47</v>
      </c>
      <c r="AH6865" s="3" t="s">
        <v>47</v>
      </c>
      <c r="AI6865" s="3" t="s">
        <v>47</v>
      </c>
      <c r="AJ6865" s="3" t="s">
        <v>47</v>
      </c>
      <c r="AK6865" s="3" t="s">
        <v>47</v>
      </c>
      <c r="AL6865" s="3" t="s">
        <v>47</v>
      </c>
      <c r="AM6865" s="3" t="s">
        <v>47</v>
      </c>
      <c r="AN6865" s="3" t="s">
        <v>47</v>
      </c>
      <c r="AU6865" s="3">
        <v>0</v>
      </c>
      <c r="AV6865" s="3">
        <v>17</v>
      </c>
      <c r="AW6865" s="3">
        <v>1</v>
      </c>
      <c r="AX6865" s="3">
        <v>17</v>
      </c>
      <c r="AY6865" s="3">
        <v>100</v>
      </c>
      <c r="AZ6865" s="6" t="str">
        <f t="shared" si="753"/>
        <v>3233.2</v>
      </c>
      <c r="BC6865" s="12" t="s">
        <v>17792</v>
      </c>
      <c r="BJ6865" s="12">
        <f t="shared" si="754"/>
        <v>0</v>
      </c>
      <c r="BK6865" s="12">
        <f t="shared" si="755"/>
        <v>0</v>
      </c>
      <c r="CQ6865" s="3" t="str">
        <f>CONCATENATE(baseURL!$A$1,baseURL!$B$1,baseURL!$C$1,".",C6865,".",L6865,".pkl&amp;seq=",BC6865)</f>
        <v>http://proteomics.broadinstitute.org/millscripts/viewfeed.pl?side=xl&amp;cycle=1&amp;fixedMods=iaaC&amp;file=msdataSM/iPRG2012_nd/cpick_in/iPRG2012_nd.3233.2.3.pkl&amp;seq=VLDEVVVDNFDQKLGVDLLR</v>
      </c>
    </row>
    <row r="6866" spans="1:95" x14ac:dyDescent="0.2">
      <c r="A6866" s="3">
        <v>747</v>
      </c>
      <c r="B6866" s="2" t="s">
        <v>17793</v>
      </c>
      <c r="C6866" s="2" t="s">
        <v>17794</v>
      </c>
      <c r="D6866" s="3">
        <v>16775</v>
      </c>
      <c r="E6866" s="3">
        <v>16759</v>
      </c>
      <c r="F6866" s="3">
        <v>67916</v>
      </c>
      <c r="G6866" s="3">
        <v>19992</v>
      </c>
      <c r="H6866" s="3">
        <v>60.811399999999999</v>
      </c>
      <c r="I6866" s="30">
        <v>791.39818000000002</v>
      </c>
      <c r="J6866" s="30">
        <v>791.71358439999995</v>
      </c>
      <c r="K6866" s="30">
        <v>-0.31540000000000001</v>
      </c>
      <c r="L6866" s="3">
        <v>0</v>
      </c>
      <c r="M6866" s="3">
        <v>3</v>
      </c>
      <c r="N6866" s="10">
        <f t="shared" si="749"/>
        <v>1</v>
      </c>
      <c r="O6866" s="35">
        <v>3</v>
      </c>
      <c r="P6866" s="17"/>
      <c r="Q6866" s="40">
        <v>2373.1254600000002</v>
      </c>
      <c r="R6866" s="32">
        <v>791.71334000000002</v>
      </c>
      <c r="S6866" s="18">
        <f t="shared" si="750"/>
        <v>-398.07337337525684</v>
      </c>
      <c r="T6866" s="18">
        <f t="shared" si="751"/>
        <v>0.30869758987343338</v>
      </c>
      <c r="U6866" s="18">
        <f t="shared" si="752"/>
        <v>0.20209334850553276</v>
      </c>
      <c r="V6866" s="30">
        <v>791.71349999999995</v>
      </c>
      <c r="W6866" s="3" t="s">
        <v>47</v>
      </c>
      <c r="Y6866" s="3" t="s">
        <v>65</v>
      </c>
      <c r="AD6866" s="3" t="s">
        <v>47</v>
      </c>
      <c r="AE6866" s="3" t="s">
        <v>47</v>
      </c>
      <c r="AF6866" s="3" t="s">
        <v>47</v>
      </c>
      <c r="AG6866" s="3" t="s">
        <v>52</v>
      </c>
      <c r="AQ6866" s="3" t="s">
        <v>65</v>
      </c>
      <c r="AU6866" s="3">
        <v>2</v>
      </c>
      <c r="AV6866" s="3">
        <v>4</v>
      </c>
      <c r="AW6866" s="3">
        <v>2</v>
      </c>
      <c r="AX6866" s="3">
        <v>3</v>
      </c>
      <c r="AY6866" s="3">
        <v>75</v>
      </c>
      <c r="AZ6866" s="6" t="str">
        <f t="shared" si="753"/>
        <v>3234.1</v>
      </c>
      <c r="BC6866" s="12" t="s">
        <v>17795</v>
      </c>
      <c r="BJ6866" s="12">
        <f t="shared" si="754"/>
        <v>0</v>
      </c>
      <c r="BK6866" s="12">
        <f t="shared" si="755"/>
        <v>0</v>
      </c>
      <c r="BM6866" s="3" t="s">
        <v>162</v>
      </c>
      <c r="BR6866" s="3" t="s">
        <v>162</v>
      </c>
      <c r="BU6866" s="3" t="s">
        <v>17796</v>
      </c>
      <c r="BZ6866" s="3" t="s">
        <v>17797</v>
      </c>
      <c r="CM6866" s="3" t="s">
        <v>17798</v>
      </c>
      <c r="CQ6866" s="3" t="str">
        <f>CONCATENATE(baseURL!$A$1,baseURL!$B$1,baseURL!$C$1,".",C6866,".",L6866,".pkl&amp;seq=",BC6866,"&amp;varMods=Sodiated-E")</f>
        <v>http://proteomics.broadinstitute.org/millscripts/viewfeed.pl?side=xl&amp;cycle=1&amp;fixedMods=iaaC&amp;file=msdataSM/iPRG2012_nd/cpick_in/iPRG2012_nd.3234.1.0.pkl&amp;seq=LGEGVNVeQVEGLMSLEQYEK&amp;varMods=Sodiated-E</v>
      </c>
    </row>
    <row r="6867" spans="1:95" x14ac:dyDescent="0.2">
      <c r="A6867" s="3">
        <v>5211</v>
      </c>
      <c r="B6867" s="2" t="s">
        <v>17799</v>
      </c>
      <c r="C6867" s="2" t="s">
        <v>17800</v>
      </c>
      <c r="D6867" s="3">
        <v>16776</v>
      </c>
      <c r="E6867" s="3">
        <v>16760</v>
      </c>
      <c r="F6867" s="3">
        <v>67958</v>
      </c>
      <c r="G6867" s="3">
        <v>19995</v>
      </c>
      <c r="H6867" s="3">
        <v>60.835500000000003</v>
      </c>
      <c r="I6867" s="30">
        <v>500.31927000000002</v>
      </c>
      <c r="J6867" s="30">
        <v>500.31750950000003</v>
      </c>
      <c r="K6867" s="30">
        <v>1.7600000000000001E-3</v>
      </c>
      <c r="L6867" s="3">
        <v>3</v>
      </c>
      <c r="M6867" s="3">
        <v>3</v>
      </c>
      <c r="N6867" s="10">
        <f t="shared" si="749"/>
        <v>1</v>
      </c>
      <c r="O6867" s="35">
        <v>3</v>
      </c>
      <c r="P6867" s="17"/>
      <c r="Q6867" s="40">
        <v>1498.9355599999999</v>
      </c>
      <c r="R6867" s="40">
        <v>500.31670000000003</v>
      </c>
      <c r="S6867" s="18">
        <f t="shared" si="750"/>
        <v>5.1367463848229002</v>
      </c>
      <c r="T6867" s="18">
        <f t="shared" si="751"/>
        <v>1.6179751745295969</v>
      </c>
      <c r="U6867" s="18">
        <f t="shared" si="752"/>
        <v>0.99936700091797159</v>
      </c>
      <c r="V6867" s="30">
        <v>500.31720000000001</v>
      </c>
      <c r="W6867" s="3" t="s">
        <v>47</v>
      </c>
      <c r="X6867" s="3" t="s">
        <v>47</v>
      </c>
      <c r="Y6867" s="3" t="s">
        <v>47</v>
      </c>
      <c r="Z6867" s="3" t="s">
        <v>47</v>
      </c>
      <c r="AA6867" s="3" t="s">
        <v>47</v>
      </c>
      <c r="AB6867" s="12" t="s">
        <v>47</v>
      </c>
      <c r="AC6867" s="3" t="s">
        <v>47</v>
      </c>
      <c r="AD6867" s="3" t="s">
        <v>47</v>
      </c>
      <c r="AE6867" s="3" t="s">
        <v>47</v>
      </c>
      <c r="AF6867" s="3" t="s">
        <v>47</v>
      </c>
      <c r="AG6867" s="3" t="s">
        <v>47</v>
      </c>
      <c r="AH6867" s="3" t="s">
        <v>47</v>
      </c>
      <c r="AI6867" s="3" t="s">
        <v>47</v>
      </c>
      <c r="AJ6867" s="3" t="s">
        <v>47</v>
      </c>
      <c r="AK6867" s="3" t="s">
        <v>47</v>
      </c>
      <c r="AL6867" s="3" t="s">
        <v>47</v>
      </c>
      <c r="AM6867" s="3" t="s">
        <v>47</v>
      </c>
      <c r="AN6867" s="3" t="s">
        <v>47</v>
      </c>
      <c r="AU6867" s="3">
        <v>0</v>
      </c>
      <c r="AV6867" s="3">
        <v>18</v>
      </c>
      <c r="AW6867" s="3">
        <v>1</v>
      </c>
      <c r="AX6867" s="3">
        <v>18</v>
      </c>
      <c r="AY6867" s="3">
        <v>100</v>
      </c>
      <c r="AZ6867" s="6" t="str">
        <f t="shared" si="753"/>
        <v>3236.1</v>
      </c>
      <c r="BC6867" s="12" t="s">
        <v>17801</v>
      </c>
      <c r="BJ6867" s="12">
        <f t="shared" si="754"/>
        <v>0</v>
      </c>
      <c r="BK6867" s="12">
        <f t="shared" si="755"/>
        <v>0</v>
      </c>
      <c r="CQ6867" s="3" t="str">
        <f>CONCATENATE(baseURL!$A$1,baseURL!$B$1,baseURL!$C$1,".",C6867,".",L6867,".pkl&amp;seq=",BC6867)</f>
        <v>http://proteomics.broadinstitute.org/millscripts/viewfeed.pl?side=xl&amp;cycle=1&amp;fixedMods=iaaC&amp;file=msdataSM/iPRG2012_nd/cpick_in/iPRG2012_nd.3236.1.3.pkl&amp;seq=VVKVSGVSLLALWK</v>
      </c>
    </row>
    <row r="6868" spans="1:95" x14ac:dyDescent="0.2">
      <c r="A6868" s="3">
        <v>5748</v>
      </c>
      <c r="B6868" s="2" t="s">
        <v>17802</v>
      </c>
      <c r="C6868" s="2" t="s">
        <v>17803</v>
      </c>
      <c r="D6868" s="3">
        <v>16777</v>
      </c>
      <c r="E6868" s="3">
        <v>16761</v>
      </c>
      <c r="F6868" s="3">
        <v>67959</v>
      </c>
      <c r="G6868" s="3">
        <v>19996</v>
      </c>
      <c r="H6868" s="3">
        <v>60.843800000000002</v>
      </c>
      <c r="I6868" s="30">
        <v>760.72265000000004</v>
      </c>
      <c r="J6868" s="30">
        <v>760.72001420000004</v>
      </c>
      <c r="K6868" s="30">
        <v>2.64E-3</v>
      </c>
      <c r="L6868" s="3">
        <v>3</v>
      </c>
      <c r="M6868" s="3">
        <v>3</v>
      </c>
      <c r="N6868" s="10">
        <f t="shared" si="749"/>
        <v>1</v>
      </c>
      <c r="O6868" s="35">
        <v>3</v>
      </c>
      <c r="P6868" s="17"/>
      <c r="Q6868" s="40">
        <v>2280.1427899999999</v>
      </c>
      <c r="R6868" s="40">
        <v>760.71911</v>
      </c>
      <c r="S6868" s="18">
        <f t="shared" si="750"/>
        <v>4.6534916153790578</v>
      </c>
      <c r="T6868" s="18">
        <f t="shared" si="751"/>
        <v>1.1886121804358589</v>
      </c>
      <c r="U6868" s="18">
        <f t="shared" si="752"/>
        <v>0.90703650124317248</v>
      </c>
      <c r="V6868" s="30">
        <v>760.71979999999996</v>
      </c>
      <c r="W6868" s="3" t="s">
        <v>47</v>
      </c>
      <c r="X6868" s="3" t="s">
        <v>47</v>
      </c>
      <c r="Y6868" s="3" t="s">
        <v>47</v>
      </c>
      <c r="Z6868" s="3" t="s">
        <v>47</v>
      </c>
      <c r="AA6868" s="3" t="s">
        <v>48</v>
      </c>
      <c r="AB6868" s="12" t="s">
        <v>47</v>
      </c>
      <c r="AC6868" s="3" t="s">
        <v>47</v>
      </c>
      <c r="AD6868" s="3" t="s">
        <v>47</v>
      </c>
      <c r="AE6868" s="3" t="s">
        <v>47</v>
      </c>
      <c r="AF6868" s="3" t="s">
        <v>47</v>
      </c>
      <c r="AG6868" s="3" t="s">
        <v>47</v>
      </c>
      <c r="AI6868" s="3" t="s">
        <v>47</v>
      </c>
      <c r="AJ6868" s="3" t="s">
        <v>47</v>
      </c>
      <c r="AK6868" s="3" t="s">
        <v>47</v>
      </c>
      <c r="AL6868" s="3" t="s">
        <v>47</v>
      </c>
      <c r="AM6868" s="3" t="s">
        <v>47</v>
      </c>
      <c r="AN6868" s="3" t="s">
        <v>47</v>
      </c>
      <c r="AU6868" s="3">
        <v>0</v>
      </c>
      <c r="AV6868" s="3">
        <v>16</v>
      </c>
      <c r="AW6868" s="3">
        <v>1</v>
      </c>
      <c r="AX6868" s="3">
        <v>16</v>
      </c>
      <c r="AY6868" s="3">
        <v>100</v>
      </c>
      <c r="AZ6868" s="6" t="str">
        <f t="shared" si="753"/>
        <v>3236.2</v>
      </c>
      <c r="BC6868" s="12" t="s">
        <v>17804</v>
      </c>
      <c r="BJ6868" s="12">
        <f t="shared" si="754"/>
        <v>0</v>
      </c>
      <c r="BK6868" s="12">
        <f t="shared" si="755"/>
        <v>0</v>
      </c>
      <c r="CQ6868" s="3" t="str">
        <f>CONCATENATE(baseURL!$A$1,baseURL!$B$1,baseURL!$C$1,".",C6868,".",L6868,".pkl&amp;seq=",BC6868)</f>
        <v>http://proteomics.broadinstitute.org/millscripts/viewfeed.pl?side=xl&amp;cycle=1&amp;fixedMods=iaaC&amp;file=msdataSM/iPRG2012_nd/cpick_in/iPRG2012_nd.3236.2.3.pkl&amp;seq=TVAVDSVFEQNEMLDALAVTK</v>
      </c>
    </row>
    <row r="6869" spans="1:95" x14ac:dyDescent="0.2">
      <c r="A6869" s="3">
        <v>5848</v>
      </c>
      <c r="B6869" s="2" t="s">
        <v>17805</v>
      </c>
      <c r="C6869" s="2" t="s">
        <v>17806</v>
      </c>
      <c r="D6869" s="3">
        <v>16778</v>
      </c>
      <c r="E6869" s="3">
        <v>16762</v>
      </c>
      <c r="F6869" s="3">
        <v>67979</v>
      </c>
      <c r="G6869" s="3">
        <v>19998</v>
      </c>
      <c r="H6869" s="3">
        <v>60.860999999999997</v>
      </c>
      <c r="I6869" s="30">
        <v>825.3732</v>
      </c>
      <c r="J6869" s="30">
        <v>825.37124040000003</v>
      </c>
      <c r="K6869" s="30">
        <v>1.9599999999999999E-3</v>
      </c>
      <c r="L6869" s="3">
        <v>3</v>
      </c>
      <c r="M6869" s="3">
        <v>3</v>
      </c>
      <c r="N6869" s="10">
        <f t="shared" si="749"/>
        <v>1</v>
      </c>
      <c r="O6869" s="35">
        <v>3</v>
      </c>
      <c r="P6869" s="17"/>
      <c r="Q6869" s="40">
        <v>2474.0969</v>
      </c>
      <c r="R6869" s="40">
        <v>825.37049000000002</v>
      </c>
      <c r="S6869" s="18">
        <f t="shared" si="750"/>
        <v>3.2833739912110476</v>
      </c>
      <c r="T6869" s="18">
        <f t="shared" si="751"/>
        <v>0.90916746976907425</v>
      </c>
      <c r="U6869" s="18">
        <f t="shared" si="752"/>
        <v>0.86021975419355212</v>
      </c>
      <c r="V6869" s="30">
        <v>825.37120000000004</v>
      </c>
      <c r="W6869" s="3" t="s">
        <v>47</v>
      </c>
      <c r="X6869" s="3" t="s">
        <v>47</v>
      </c>
      <c r="Y6869" s="3" t="s">
        <v>47</v>
      </c>
      <c r="Z6869" s="3" t="s">
        <v>47</v>
      </c>
      <c r="AA6869" s="3" t="s">
        <v>47</v>
      </c>
      <c r="AB6869" s="12" t="s">
        <v>47</v>
      </c>
      <c r="AC6869" s="3" t="s">
        <v>47</v>
      </c>
      <c r="AD6869" s="3" t="s">
        <v>47</v>
      </c>
      <c r="AE6869" s="3" t="s">
        <v>47</v>
      </c>
      <c r="AF6869" s="3" t="s">
        <v>47</v>
      </c>
      <c r="AG6869" s="3" t="s">
        <v>47</v>
      </c>
      <c r="AI6869" s="3" t="s">
        <v>47</v>
      </c>
      <c r="AJ6869" s="3" t="s">
        <v>47</v>
      </c>
      <c r="AK6869" s="3" t="s">
        <v>47</v>
      </c>
      <c r="AL6869" s="3" t="s">
        <v>47</v>
      </c>
      <c r="AM6869" s="3" t="s">
        <v>47</v>
      </c>
      <c r="AN6869" s="3" t="s">
        <v>47</v>
      </c>
      <c r="AU6869" s="3">
        <v>0</v>
      </c>
      <c r="AV6869" s="3">
        <v>17</v>
      </c>
      <c r="AW6869" s="3">
        <v>1</v>
      </c>
      <c r="AX6869" s="3">
        <v>17</v>
      </c>
      <c r="AY6869" s="3">
        <v>100</v>
      </c>
      <c r="AZ6869" s="6" t="str">
        <f t="shared" si="753"/>
        <v>3237.1</v>
      </c>
      <c r="BC6869" s="12" t="s">
        <v>17807</v>
      </c>
      <c r="BJ6869" s="12">
        <f t="shared" si="754"/>
        <v>0</v>
      </c>
      <c r="BK6869" s="12">
        <f t="shared" si="755"/>
        <v>0</v>
      </c>
      <c r="CQ6869" s="3" t="str">
        <f>CONCATENATE(baseURL!$A$1,baseURL!$B$1,baseURL!$C$1,".",C6869,".",L6869,".pkl&amp;seq=",BC6869)</f>
        <v>http://proteomics.broadinstitute.org/millscripts/viewfeed.pl?side=xl&amp;cycle=1&amp;fixedMods=iaaC&amp;file=msdataSM/iPRG2012_nd/cpick_in/iPRG2012_nd.3237.1.3.pkl&amp;seq=YSYGQDLVSFYQDGPGYDMLR</v>
      </c>
    </row>
    <row r="6870" spans="1:95" x14ac:dyDescent="0.2">
      <c r="A6870" s="3">
        <v>7022</v>
      </c>
      <c r="B6870" s="2" t="s">
        <v>17808</v>
      </c>
      <c r="C6870" s="2" t="s">
        <v>17799</v>
      </c>
      <c r="D6870" s="3">
        <v>16779</v>
      </c>
      <c r="E6870" s="3">
        <v>16763</v>
      </c>
      <c r="F6870" s="3">
        <v>67980</v>
      </c>
      <c r="G6870" s="3">
        <v>19999</v>
      </c>
      <c r="H6870" s="3">
        <v>60.869300000000003</v>
      </c>
      <c r="I6870" s="30">
        <v>867.94919000000004</v>
      </c>
      <c r="J6870" s="30">
        <v>867.94759190000002</v>
      </c>
      <c r="K6870" s="30">
        <v>1.6000000000000001E-3</v>
      </c>
      <c r="L6870" s="3">
        <v>4</v>
      </c>
      <c r="M6870" s="3">
        <v>4</v>
      </c>
      <c r="N6870" s="10">
        <f t="shared" si="749"/>
        <v>1</v>
      </c>
      <c r="O6870" s="35">
        <v>4</v>
      </c>
      <c r="P6870" s="17"/>
      <c r="Q6870" s="40">
        <v>3468.7645400000001</v>
      </c>
      <c r="R6870" s="40">
        <v>867.94659000000001</v>
      </c>
      <c r="S6870" s="18">
        <f t="shared" si="750"/>
        <v>2.9955760296603824</v>
      </c>
      <c r="T6870" s="18">
        <f t="shared" si="751"/>
        <v>1.1543337015768012</v>
      </c>
      <c r="U6870" s="18">
        <f t="shared" si="752"/>
        <v>0.93323714769282018</v>
      </c>
      <c r="V6870" s="30">
        <v>867.94740000000002</v>
      </c>
      <c r="W6870" s="3" t="s">
        <v>47</v>
      </c>
      <c r="X6870" s="3" t="s">
        <v>47</v>
      </c>
      <c r="Y6870" s="3" t="s">
        <v>47</v>
      </c>
      <c r="Z6870" s="3" t="s">
        <v>47</v>
      </c>
      <c r="AA6870" s="3" t="s">
        <v>47</v>
      </c>
      <c r="AB6870" s="12" t="s">
        <v>47</v>
      </c>
      <c r="AC6870" s="3" t="s">
        <v>65</v>
      </c>
      <c r="AD6870" s="3" t="s">
        <v>47</v>
      </c>
      <c r="AE6870" s="3" t="s">
        <v>47</v>
      </c>
      <c r="AF6870" s="3" t="s">
        <v>65</v>
      </c>
      <c r="AG6870" s="3" t="s">
        <v>52</v>
      </c>
      <c r="AI6870" s="3" t="s">
        <v>47</v>
      </c>
      <c r="AJ6870" s="3" t="s">
        <v>47</v>
      </c>
      <c r="AK6870" s="3" t="s">
        <v>47</v>
      </c>
      <c r="AL6870" s="3" t="s">
        <v>47</v>
      </c>
      <c r="AM6870" s="3" t="s">
        <v>47</v>
      </c>
      <c r="AN6870" s="3" t="s">
        <v>47</v>
      </c>
      <c r="AO6870" s="3" t="s">
        <v>52</v>
      </c>
      <c r="AR6870" s="3" t="s">
        <v>65</v>
      </c>
      <c r="AU6870" s="3">
        <v>3</v>
      </c>
      <c r="AV6870" s="3">
        <v>14</v>
      </c>
      <c r="AW6870" s="3">
        <v>1</v>
      </c>
      <c r="AX6870" s="3">
        <v>14</v>
      </c>
      <c r="AY6870" s="3">
        <v>100</v>
      </c>
      <c r="AZ6870" s="6" t="str">
        <f t="shared" si="753"/>
        <v>3237.2</v>
      </c>
      <c r="BC6870" s="12" t="s">
        <v>17809</v>
      </c>
      <c r="BJ6870" s="12">
        <f t="shared" si="754"/>
        <v>0</v>
      </c>
      <c r="BK6870" s="12">
        <f t="shared" si="755"/>
        <v>0</v>
      </c>
      <c r="BY6870" s="3" t="s">
        <v>17810</v>
      </c>
      <c r="CB6870" s="3" t="s">
        <v>17810</v>
      </c>
      <c r="CN6870" s="3" t="s">
        <v>17811</v>
      </c>
      <c r="CQ6870" s="3" t="str">
        <f>CONCATENATE(baseURL!$A$1,baseURL!$B$1,baseURL!$C$1,".",C6870,".",L6870,".pkl&amp;seq=",BC6870)</f>
        <v>http://proteomics.broadinstitute.org/millscripts/viewfeed.pl?side=xl&amp;cycle=1&amp;fixedMods=iaaC&amp;file=msdataSM/iPRG2012_nd/cpick_in/iPRG2012_nd.3237.2.4.pkl&amp;seq=NSTLPTKKSELFSTYADNQPGVLLQVFEGER</v>
      </c>
    </row>
    <row r="6871" spans="1:95" x14ac:dyDescent="0.2">
      <c r="A6871" s="3">
        <v>2864</v>
      </c>
      <c r="B6871" s="2" t="s">
        <v>17812</v>
      </c>
      <c r="C6871" s="2" t="s">
        <v>17813</v>
      </c>
      <c r="D6871" s="3">
        <v>16780</v>
      </c>
      <c r="E6871" s="3">
        <v>16764</v>
      </c>
      <c r="F6871" s="3">
        <v>68000</v>
      </c>
      <c r="G6871" s="3">
        <v>20001</v>
      </c>
      <c r="H6871" s="3">
        <v>60.894599999999997</v>
      </c>
      <c r="I6871" s="30">
        <v>529.30362000000002</v>
      </c>
      <c r="J6871" s="30">
        <v>529.68592479999995</v>
      </c>
      <c r="K6871" s="30">
        <v>-0.38229999999999997</v>
      </c>
      <c r="L6871" s="3">
        <v>3</v>
      </c>
      <c r="M6871" s="3">
        <v>5</v>
      </c>
      <c r="N6871" s="10">
        <f t="shared" si="749"/>
        <v>-1</v>
      </c>
      <c r="O6871" s="35">
        <v>5</v>
      </c>
      <c r="P6871" s="17"/>
      <c r="Q6871" s="40">
        <v>2644.3915699999998</v>
      </c>
      <c r="R6871" s="40">
        <v>529.68412999999998</v>
      </c>
      <c r="S6871" s="18">
        <f t="shared" si="750"/>
        <v>-718.37153210529152</v>
      </c>
      <c r="T6871" s="18">
        <f t="shared" si="751"/>
        <v>3.3884345373356086</v>
      </c>
      <c r="U6871" s="18">
        <f t="shared" si="752"/>
        <v>2.7752388957552352</v>
      </c>
      <c r="V6871" s="30">
        <v>529.68560000000002</v>
      </c>
      <c r="W6871" s="3" t="s">
        <v>47</v>
      </c>
      <c r="Y6871" s="3" t="s">
        <v>48</v>
      </c>
      <c r="Z6871" s="3" t="s">
        <v>47</v>
      </c>
      <c r="AA6871" s="3" t="s">
        <v>47</v>
      </c>
      <c r="AC6871" s="3" t="s">
        <v>52</v>
      </c>
      <c r="AE6871" s="3" t="s">
        <v>48</v>
      </c>
      <c r="AF6871" s="3" t="s">
        <v>48</v>
      </c>
      <c r="AK6871" s="3" t="s">
        <v>52</v>
      </c>
      <c r="AL6871" s="3" t="s">
        <v>52</v>
      </c>
      <c r="AU6871" s="3">
        <v>0</v>
      </c>
      <c r="AV6871" s="3">
        <v>3</v>
      </c>
      <c r="AW6871" s="3">
        <v>1</v>
      </c>
      <c r="AX6871" s="3">
        <v>3</v>
      </c>
      <c r="AY6871" s="3">
        <v>100</v>
      </c>
      <c r="AZ6871" s="6" t="str">
        <f t="shared" si="753"/>
        <v>3238.1</v>
      </c>
      <c r="BC6871" s="12" t="s">
        <v>17814</v>
      </c>
      <c r="BJ6871" s="12">
        <f t="shared" si="754"/>
        <v>0</v>
      </c>
      <c r="BK6871" s="12">
        <f t="shared" si="755"/>
        <v>0</v>
      </c>
      <c r="CQ6871" s="3" t="str">
        <f>CONCATENATE(baseURL!$A$1,baseURL!$B$1,baseURL!$C$1,".",C6871,".",L6871,".pkl&amp;seq=",BC6871)</f>
        <v>http://proteomics.broadinstitute.org/millscripts/viewfeed.pl?side=xl&amp;cycle=1&amp;fixedMods=iaaC&amp;file=msdataSM/iPRG2012_nd/cpick_in/iPRG2012_nd.3238.1.3.pkl&amp;seq=AHSSMVGFDLPQRAAGFLLEKELK</v>
      </c>
    </row>
    <row r="6872" spans="1:95" x14ac:dyDescent="0.2">
      <c r="A6872" s="3">
        <v>5747</v>
      </c>
      <c r="B6872" s="2" t="s">
        <v>17815</v>
      </c>
      <c r="C6872" s="2" t="s">
        <v>17812</v>
      </c>
      <c r="D6872" s="3">
        <v>16782</v>
      </c>
      <c r="E6872" s="3">
        <v>16766</v>
      </c>
      <c r="F6872" s="3">
        <v>68022</v>
      </c>
      <c r="G6872" s="3">
        <v>20004</v>
      </c>
      <c r="H6872" s="3">
        <v>60.911799999999999</v>
      </c>
      <c r="I6872" s="30">
        <v>828.18953999999997</v>
      </c>
      <c r="J6872" s="30">
        <v>828.18809839999994</v>
      </c>
      <c r="K6872" s="30">
        <v>1.4400000000000001E-3</v>
      </c>
      <c r="L6872" s="3">
        <v>4</v>
      </c>
      <c r="M6872" s="3">
        <v>4</v>
      </c>
      <c r="N6872" s="10">
        <f t="shared" si="749"/>
        <v>1</v>
      </c>
      <c r="O6872" s="35">
        <v>4</v>
      </c>
      <c r="P6872" s="17"/>
      <c r="Q6872" s="40">
        <v>3309.7259899999999</v>
      </c>
      <c r="R6872" s="40">
        <v>828.18695000000002</v>
      </c>
      <c r="S6872" s="18">
        <f t="shared" si="750"/>
        <v>3.1273132231086573</v>
      </c>
      <c r="T6872" s="18">
        <f t="shared" si="751"/>
        <v>1.3866434383202999</v>
      </c>
      <c r="U6872" s="18">
        <f t="shared" si="752"/>
        <v>1.5093210536911803</v>
      </c>
      <c r="V6872" s="30">
        <v>828.18820000000005</v>
      </c>
      <c r="W6872" s="3" t="s">
        <v>47</v>
      </c>
      <c r="X6872" s="3" t="s">
        <v>47</v>
      </c>
      <c r="Y6872" s="3" t="s">
        <v>47</v>
      </c>
      <c r="Z6872" s="3" t="s">
        <v>47</v>
      </c>
      <c r="AA6872" s="3" t="s">
        <v>48</v>
      </c>
      <c r="AB6872" s="12" t="s">
        <v>47</v>
      </c>
      <c r="AC6872" s="3" t="s">
        <v>47</v>
      </c>
      <c r="AD6872" s="3" t="s">
        <v>47</v>
      </c>
      <c r="AE6872" s="3" t="s">
        <v>47</v>
      </c>
      <c r="AF6872" s="3" t="s">
        <v>47</v>
      </c>
      <c r="AG6872" s="3" t="s">
        <v>47</v>
      </c>
      <c r="AI6872" s="3" t="s">
        <v>47</v>
      </c>
      <c r="AJ6872" s="3" t="s">
        <v>47</v>
      </c>
      <c r="AK6872" s="3" t="s">
        <v>47</v>
      </c>
      <c r="AL6872" s="3" t="s">
        <v>47</v>
      </c>
      <c r="AM6872" s="3" t="s">
        <v>47</v>
      </c>
      <c r="AN6872" s="3" t="s">
        <v>47</v>
      </c>
      <c r="AU6872" s="3">
        <v>0</v>
      </c>
      <c r="AV6872" s="3">
        <v>16</v>
      </c>
      <c r="AW6872" s="3">
        <v>1</v>
      </c>
      <c r="AX6872" s="3">
        <v>16</v>
      </c>
      <c r="AY6872" s="3">
        <v>100</v>
      </c>
      <c r="AZ6872" s="6" t="str">
        <f t="shared" si="753"/>
        <v>3239.2</v>
      </c>
      <c r="BC6872" s="12" t="s">
        <v>17816</v>
      </c>
      <c r="BJ6872" s="12">
        <f t="shared" si="754"/>
        <v>0</v>
      </c>
      <c r="BK6872" s="12">
        <f t="shared" si="755"/>
        <v>0</v>
      </c>
      <c r="CQ6872" s="3" t="str">
        <f>CONCATENATE(baseURL!$A$1,baseURL!$B$1,baseURL!$C$1,".",C6872,".",L6872,".pkl&amp;seq=",BC6872)</f>
        <v>http://proteomics.broadinstitute.org/millscripts/viewfeed.pl?side=xl&amp;cycle=1&amp;fixedMods=iaaC&amp;file=msdataSM/iPRG2012_nd/cpick_in/iPRG2012_nd.3239.2.4.pkl&amp;seq=LLTHPNFNGNTLDNDLMLLKLSSPATLNSR</v>
      </c>
    </row>
    <row r="6873" spans="1:95" x14ac:dyDescent="0.2">
      <c r="A6873" s="3">
        <v>908</v>
      </c>
      <c r="B6873" s="2" t="s">
        <v>17817</v>
      </c>
      <c r="C6873" s="2" t="s">
        <v>17818</v>
      </c>
      <c r="D6873" s="3">
        <v>16784</v>
      </c>
      <c r="E6873" s="3">
        <v>16768</v>
      </c>
      <c r="F6873" s="3">
        <v>68024</v>
      </c>
      <c r="G6873" s="3">
        <v>20006</v>
      </c>
      <c r="H6873" s="3">
        <v>60.920099999999998</v>
      </c>
      <c r="I6873" s="30">
        <v>856.11527999999998</v>
      </c>
      <c r="J6873" s="30">
        <v>856.11520280000002</v>
      </c>
      <c r="K6873" s="30">
        <v>8.0000000000000007E-5</v>
      </c>
      <c r="L6873" s="3">
        <v>3</v>
      </c>
      <c r="M6873" s="3">
        <v>3</v>
      </c>
      <c r="N6873" s="10">
        <f t="shared" si="749"/>
        <v>1</v>
      </c>
      <c r="O6873" s="35">
        <v>3</v>
      </c>
      <c r="P6873" s="17"/>
      <c r="Q6873" s="40">
        <v>2566.3300100000001</v>
      </c>
      <c r="R6873" s="40">
        <v>856.11486000000002</v>
      </c>
      <c r="S6873" s="18">
        <f t="shared" si="750"/>
        <v>0.4905883773151461</v>
      </c>
      <c r="T6873" s="18">
        <f t="shared" si="751"/>
        <v>0.40041356132812966</v>
      </c>
      <c r="U6873" s="18">
        <f t="shared" si="752"/>
        <v>0.39714297207431998</v>
      </c>
      <c r="V6873" s="30">
        <v>856.11519999999996</v>
      </c>
      <c r="W6873" s="3" t="s">
        <v>47</v>
      </c>
      <c r="X6873" s="3" t="s">
        <v>47</v>
      </c>
      <c r="Y6873" s="3" t="s">
        <v>47</v>
      </c>
      <c r="Z6873" s="3" t="s">
        <v>47</v>
      </c>
      <c r="AA6873" s="3" t="s">
        <v>47</v>
      </c>
      <c r="AB6873" s="12" t="s">
        <v>47</v>
      </c>
      <c r="AC6873" s="3" t="s">
        <v>47</v>
      </c>
      <c r="AD6873" s="3" t="s">
        <v>47</v>
      </c>
      <c r="AE6873" s="3" t="s">
        <v>47</v>
      </c>
      <c r="AF6873" s="3" t="s">
        <v>47</v>
      </c>
      <c r="AG6873" s="3" t="s">
        <v>47</v>
      </c>
      <c r="AI6873" s="3" t="s">
        <v>47</v>
      </c>
      <c r="AJ6873" s="3" t="s">
        <v>47</v>
      </c>
      <c r="AK6873" s="3" t="s">
        <v>47</v>
      </c>
      <c r="AL6873" s="3" t="s">
        <v>47</v>
      </c>
      <c r="AM6873" s="3" t="s">
        <v>47</v>
      </c>
      <c r="AN6873" s="3" t="s">
        <v>47</v>
      </c>
      <c r="AO6873" s="3" t="s">
        <v>47</v>
      </c>
      <c r="AP6873" s="3" t="s">
        <v>48</v>
      </c>
      <c r="AQ6873" s="3" t="s">
        <v>47</v>
      </c>
      <c r="AR6873" s="3" t="s">
        <v>47</v>
      </c>
      <c r="AU6873" s="3">
        <v>0</v>
      </c>
      <c r="AV6873" s="3">
        <v>20</v>
      </c>
      <c r="AW6873" s="3">
        <v>3</v>
      </c>
      <c r="AX6873" s="3">
        <v>17</v>
      </c>
      <c r="AY6873" s="3">
        <v>85</v>
      </c>
      <c r="AZ6873" s="6" t="str">
        <f t="shared" si="753"/>
        <v>3239.4</v>
      </c>
      <c r="BB6873" s="12" t="s">
        <v>79</v>
      </c>
      <c r="BC6873" s="12" t="s">
        <v>17819</v>
      </c>
      <c r="BD6873" s="12" t="s">
        <v>79</v>
      </c>
      <c r="BJ6873" s="12">
        <f t="shared" si="754"/>
        <v>0</v>
      </c>
      <c r="BK6873" s="12">
        <f t="shared" si="755"/>
        <v>0</v>
      </c>
      <c r="BU6873" s="3" t="s">
        <v>17820</v>
      </c>
      <c r="CE6873" s="3" t="s">
        <v>17821</v>
      </c>
      <c r="CN6873" s="3" t="s">
        <v>17821</v>
      </c>
      <c r="CQ6873" s="3" t="str">
        <f>CONCATENATE(baseURL!$A$1,baseURL!$B$1,"+Acetyl",baseURL!$C$1,".",C6873,".",L6873,".pkl&amp;seq=",BC6873,"&amp;varMods=Acetyl-K")</f>
        <v>http://proteomics.broadinstitute.org/millscripts/viewfeed.pl?side=xl&amp;cycle=1&amp;fixedMods=iaaC+Acetyl&amp;file=msdataSM/iPRG2012_nd/cpick_in/iPRG2012_nd.3239.4.3.pkl&amp;seq=SNNSFTNFKLATELPAWSKLQK&amp;varMods=Acetyl-K</v>
      </c>
    </row>
    <row r="6874" spans="1:95" x14ac:dyDescent="0.2">
      <c r="A6874" s="3">
        <v>850</v>
      </c>
      <c r="B6874" s="2" t="s">
        <v>17822</v>
      </c>
      <c r="C6874" s="2" t="s">
        <v>17823</v>
      </c>
      <c r="D6874" s="3">
        <v>16785</v>
      </c>
      <c r="E6874" s="3">
        <v>16769</v>
      </c>
      <c r="F6874" s="3">
        <v>68063</v>
      </c>
      <c r="G6874" s="3">
        <v>20009</v>
      </c>
      <c r="H6874" s="3">
        <v>60.952399999999997</v>
      </c>
      <c r="I6874" s="30">
        <v>833.6866</v>
      </c>
      <c r="J6874" s="30">
        <v>833.68284010000002</v>
      </c>
      <c r="K6874" s="30">
        <v>3.7599999999999999E-3</v>
      </c>
      <c r="L6874" s="3">
        <v>4</v>
      </c>
      <c r="M6874" s="3">
        <v>4</v>
      </c>
      <c r="N6874" s="10">
        <f t="shared" si="749"/>
        <v>1</v>
      </c>
      <c r="O6874" s="35">
        <v>4</v>
      </c>
      <c r="P6874" s="17"/>
      <c r="Q6874" s="40">
        <v>3331.70793</v>
      </c>
      <c r="R6874" s="32">
        <v>833.68244000000004</v>
      </c>
      <c r="S6874" s="18">
        <f t="shared" si="750"/>
        <v>4.9899095871039316</v>
      </c>
      <c r="T6874" s="18">
        <f t="shared" si="751"/>
        <v>0.47991894848945132</v>
      </c>
      <c r="U6874" s="18">
        <f t="shared" si="752"/>
        <v>0.31186934909172043</v>
      </c>
      <c r="V6874" s="30">
        <v>833.68269999999995</v>
      </c>
      <c r="W6874" s="3" t="s">
        <v>47</v>
      </c>
      <c r="X6874" s="3" t="s">
        <v>47</v>
      </c>
      <c r="Y6874" s="3" t="s">
        <v>47</v>
      </c>
      <c r="Z6874" s="3" t="s">
        <v>52</v>
      </c>
      <c r="AA6874" s="3" t="s">
        <v>47</v>
      </c>
      <c r="AC6874" s="3" t="s">
        <v>52</v>
      </c>
      <c r="AD6874" s="3" t="s">
        <v>47</v>
      </c>
      <c r="AE6874" s="3" t="s">
        <v>47</v>
      </c>
      <c r="AF6874" s="3" t="s">
        <v>47</v>
      </c>
      <c r="AK6874" s="3" t="s">
        <v>52</v>
      </c>
      <c r="AO6874" s="3" t="s">
        <v>47</v>
      </c>
      <c r="AU6874" s="3">
        <v>0</v>
      </c>
      <c r="AV6874" s="3">
        <v>8</v>
      </c>
      <c r="AW6874" s="3">
        <v>3</v>
      </c>
      <c r="AX6874" s="3">
        <v>4</v>
      </c>
      <c r="AY6874" s="3">
        <v>50</v>
      </c>
      <c r="AZ6874" s="6" t="str">
        <f t="shared" si="753"/>
        <v>3241.1</v>
      </c>
      <c r="BC6874" s="12" t="s">
        <v>17824</v>
      </c>
      <c r="BJ6874" s="12">
        <f t="shared" si="754"/>
        <v>0</v>
      </c>
      <c r="BK6874" s="12">
        <f t="shared" si="755"/>
        <v>0</v>
      </c>
      <c r="BL6874" s="3" t="s">
        <v>162</v>
      </c>
      <c r="BR6874" s="3" t="s">
        <v>162</v>
      </c>
      <c r="CQ6874" s="3" t="str">
        <f>CONCATENATE(baseURL!$A$1,baseURL!$B$1,baseURL!$C$1,".",C6874,".",L6874,".pkl&amp;seq=",BC6874,"&amp;varMods=Sodiated-D")</f>
        <v>http://proteomics.broadinstitute.org/millscripts/viewfeed.pl?side=xl&amp;cycle=1&amp;fixedMods=iaaC&amp;file=msdataSM/iPRG2012_nd/cpick_in/iPRG2012_nd.3241.1.4.pkl&amp;seq=LLTHPNFNGNTLDNdLMLLKLSSPATLNSR&amp;varMods=Sodiated-D</v>
      </c>
    </row>
    <row r="6875" spans="1:95" x14ac:dyDescent="0.2">
      <c r="A6875" s="3">
        <v>3656</v>
      </c>
      <c r="B6875" s="2" t="s">
        <v>17825</v>
      </c>
      <c r="C6875" s="2" t="s">
        <v>17826</v>
      </c>
      <c r="D6875" s="3">
        <v>16786</v>
      </c>
      <c r="E6875" s="3">
        <v>16770</v>
      </c>
      <c r="F6875" s="3">
        <v>68084</v>
      </c>
      <c r="G6875" s="3">
        <v>20011</v>
      </c>
      <c r="H6875" s="3">
        <v>60.965600000000002</v>
      </c>
      <c r="I6875" s="30">
        <v>546.07673999999997</v>
      </c>
      <c r="J6875" s="30">
        <v>546.07666449999999</v>
      </c>
      <c r="K6875" s="30">
        <v>8.0000000000000007E-5</v>
      </c>
      <c r="L6875" s="3">
        <v>0</v>
      </c>
      <c r="M6875" s="3">
        <v>4</v>
      </c>
      <c r="N6875" s="10">
        <f t="shared" si="749"/>
        <v>1</v>
      </c>
      <c r="O6875" s="35">
        <v>4</v>
      </c>
      <c r="P6875" s="17"/>
      <c r="Q6875" s="40">
        <v>2181.2794199999998</v>
      </c>
      <c r="R6875" s="40">
        <v>546.07530999999994</v>
      </c>
      <c r="S6875" s="18">
        <f t="shared" si="750"/>
        <v>2.6186864226247035</v>
      </c>
      <c r="T6875" s="18">
        <f t="shared" si="751"/>
        <v>2.4804271045465596</v>
      </c>
      <c r="U6875" s="18">
        <f t="shared" si="752"/>
        <v>1.9960616789105254</v>
      </c>
      <c r="V6875" s="30">
        <v>546.07640000000004</v>
      </c>
      <c r="W6875" s="3" t="s">
        <v>47</v>
      </c>
      <c r="X6875" s="3" t="s">
        <v>47</v>
      </c>
      <c r="Y6875" s="3" t="s">
        <v>47</v>
      </c>
      <c r="Z6875" s="3" t="s">
        <v>47</v>
      </c>
      <c r="AA6875" s="3" t="s">
        <v>48</v>
      </c>
      <c r="AB6875" s="12" t="s">
        <v>47</v>
      </c>
      <c r="AC6875" s="3" t="s">
        <v>47</v>
      </c>
      <c r="AD6875" s="3" t="s">
        <v>52</v>
      </c>
      <c r="AE6875" s="3" t="s">
        <v>47</v>
      </c>
      <c r="AF6875" s="3" t="s">
        <v>47</v>
      </c>
      <c r="AH6875" s="3" t="s">
        <v>47</v>
      </c>
      <c r="AI6875" s="3" t="s">
        <v>47</v>
      </c>
      <c r="AK6875" s="3" t="s">
        <v>47</v>
      </c>
      <c r="AL6875" s="3" t="s">
        <v>47</v>
      </c>
      <c r="AU6875" s="3">
        <v>0</v>
      </c>
      <c r="AV6875" s="3">
        <v>12</v>
      </c>
      <c r="AW6875" s="3">
        <v>1</v>
      </c>
      <c r="AX6875" s="3">
        <v>12</v>
      </c>
      <c r="AY6875" s="3">
        <v>100</v>
      </c>
      <c r="AZ6875" s="6" t="str">
        <f t="shared" si="753"/>
        <v>3242.1</v>
      </c>
      <c r="BC6875" s="12" t="s">
        <v>17827</v>
      </c>
      <c r="BJ6875" s="12">
        <f t="shared" si="754"/>
        <v>0</v>
      </c>
      <c r="BK6875" s="12">
        <f t="shared" si="755"/>
        <v>0</v>
      </c>
      <c r="CQ6875" s="3" t="str">
        <f>CONCATENATE(baseURL!$A$1,baseURL!$B$1,baseURL!$C$1,".",C6875,".",L6875,".pkl&amp;seq=",BC6875)</f>
        <v>http://proteomics.broadinstitute.org/millscripts/viewfeed.pl?side=xl&amp;cycle=1&amp;fixedMods=iaaC&amp;file=msdataSM/iPRG2012_nd/cpick_in/iPRG2012_nd.3242.1.0.pkl&amp;seq=ALVLFVPVPALSAYHKVQTK</v>
      </c>
    </row>
    <row r="6876" spans="1:95" x14ac:dyDescent="0.2">
      <c r="A6876" s="3">
        <v>2806</v>
      </c>
      <c r="B6876" s="2" t="s">
        <v>17828</v>
      </c>
      <c r="C6876" s="2" t="s">
        <v>17822</v>
      </c>
      <c r="D6876" s="3">
        <v>16787</v>
      </c>
      <c r="E6876" s="3">
        <v>16771</v>
      </c>
      <c r="F6876" s="3">
        <v>68085</v>
      </c>
      <c r="G6876" s="3">
        <v>20012</v>
      </c>
      <c r="H6876" s="3">
        <v>60.971499999999999</v>
      </c>
      <c r="I6876" s="30">
        <v>627.0788</v>
      </c>
      <c r="J6876" s="30">
        <v>627.07801559999996</v>
      </c>
      <c r="K6876" s="30">
        <v>7.7999999999999999E-4</v>
      </c>
      <c r="L6876" s="3">
        <v>0</v>
      </c>
      <c r="M6876" s="3">
        <v>4</v>
      </c>
      <c r="N6876" s="10">
        <f t="shared" si="749"/>
        <v>1</v>
      </c>
      <c r="O6876" s="35">
        <v>4</v>
      </c>
      <c r="P6876" s="17"/>
      <c r="Q6876" s="40">
        <v>2505.2884800000002</v>
      </c>
      <c r="R6876" s="40">
        <v>627.07758000000001</v>
      </c>
      <c r="S6876" s="18">
        <f t="shared" si="750"/>
        <v>1.9455327999277867</v>
      </c>
      <c r="T6876" s="18">
        <f t="shared" si="751"/>
        <v>0.69465089143537018</v>
      </c>
      <c r="U6876" s="18">
        <f t="shared" si="752"/>
        <v>0.51030368521210012</v>
      </c>
      <c r="V6876" s="30">
        <v>627.0779</v>
      </c>
      <c r="W6876" s="3" t="s">
        <v>47</v>
      </c>
      <c r="X6876" s="3" t="s">
        <v>47</v>
      </c>
      <c r="Z6876" s="3" t="s">
        <v>47</v>
      </c>
      <c r="AA6876" s="3" t="s">
        <v>47</v>
      </c>
      <c r="AB6876" s="12" t="s">
        <v>47</v>
      </c>
      <c r="AC6876" s="3" t="s">
        <v>47</v>
      </c>
      <c r="AE6876" s="3" t="s">
        <v>47</v>
      </c>
      <c r="AF6876" s="3" t="s">
        <v>47</v>
      </c>
      <c r="AI6876" s="3" t="s">
        <v>47</v>
      </c>
      <c r="AK6876" s="3" t="s">
        <v>47</v>
      </c>
      <c r="AL6876" s="3" t="s">
        <v>47</v>
      </c>
      <c r="AN6876" s="3" t="s">
        <v>47</v>
      </c>
      <c r="AU6876" s="3">
        <v>0</v>
      </c>
      <c r="AV6876" s="3">
        <v>12</v>
      </c>
      <c r="AW6876" s="3">
        <v>1</v>
      </c>
      <c r="AX6876" s="3">
        <v>12</v>
      </c>
      <c r="AY6876" s="3">
        <v>100</v>
      </c>
      <c r="AZ6876" s="6" t="str">
        <f t="shared" si="753"/>
        <v>3242.2</v>
      </c>
      <c r="BC6876" s="12" t="s">
        <v>17829</v>
      </c>
      <c r="BJ6876" s="12">
        <f t="shared" si="754"/>
        <v>0</v>
      </c>
      <c r="BK6876" s="12">
        <f t="shared" si="755"/>
        <v>0</v>
      </c>
      <c r="CQ6876" s="3" t="str">
        <f>CONCATENATE(baseURL!$A$1,baseURL!$B$1,baseURL!$C$1,".",C6876,".",L6876,".pkl&amp;seq=",BC6876)</f>
        <v>http://proteomics.broadinstitute.org/millscripts/viewfeed.pl?side=xl&amp;cycle=1&amp;fixedMods=iaaC&amp;file=msdataSM/iPRG2012_nd/cpick_in/iPRG2012_nd.3242.2.0.pkl&amp;seq=ALQYGFSAGQPELLNFLRDHTK</v>
      </c>
    </row>
    <row r="6877" spans="1:95" x14ac:dyDescent="0.2">
      <c r="A6877" s="3">
        <v>873</v>
      </c>
      <c r="B6877" s="13" t="s">
        <v>17830</v>
      </c>
      <c r="C6877" s="13" t="s">
        <v>17831</v>
      </c>
      <c r="D6877" s="7">
        <v>16788</v>
      </c>
      <c r="E6877" s="7">
        <v>16772</v>
      </c>
      <c r="F6877" s="7">
        <v>68086</v>
      </c>
      <c r="G6877" s="7">
        <v>20013</v>
      </c>
      <c r="H6877" s="7">
        <v>60.9773</v>
      </c>
      <c r="I6877" s="31">
        <v>670.34248000000002</v>
      </c>
      <c r="J6877" s="31">
        <v>670.34146190000001</v>
      </c>
      <c r="K6877" s="31">
        <v>1.0200000000000001E-3</v>
      </c>
      <c r="L6877" s="7">
        <v>5</v>
      </c>
      <c r="M6877" s="7">
        <v>5</v>
      </c>
      <c r="N6877" s="26">
        <f t="shared" si="749"/>
        <v>1</v>
      </c>
      <c r="O6877" s="36">
        <v>5</v>
      </c>
      <c r="P6877" s="16"/>
      <c r="Q6877" s="41">
        <v>3347.6818699999999</v>
      </c>
      <c r="R6877" s="39">
        <v>670.34218999999996</v>
      </c>
      <c r="S6877" s="27">
        <f t="shared" si="750"/>
        <v>0.43261487101629137</v>
      </c>
      <c r="T6877" s="27">
        <f t="shared" si="751"/>
        <v>-1.086161681016389</v>
      </c>
      <c r="U6877" s="27">
        <f t="shared" si="752"/>
        <v>-1.0293250376546046</v>
      </c>
      <c r="V6877" s="31">
        <v>670.3415</v>
      </c>
      <c r="W6877" s="7"/>
      <c r="X6877" s="7" t="s">
        <v>47</v>
      </c>
      <c r="Y6877" s="7" t="s">
        <v>47</v>
      </c>
      <c r="Z6877" s="7"/>
      <c r="AA6877" s="7" t="s">
        <v>47</v>
      </c>
      <c r="AB6877" s="25"/>
      <c r="AC6877" s="7"/>
      <c r="AD6877" s="7" t="s">
        <v>47</v>
      </c>
      <c r="AE6877" s="7" t="s">
        <v>47</v>
      </c>
      <c r="AF6877" s="7" t="s">
        <v>48</v>
      </c>
      <c r="AG6877" s="7"/>
      <c r="AH6877" s="7"/>
      <c r="AI6877" s="7"/>
      <c r="AJ6877" s="7"/>
      <c r="AK6877" s="7"/>
      <c r="AL6877" s="7"/>
      <c r="AM6877" s="7"/>
      <c r="AN6877" s="7"/>
      <c r="AO6877" s="7" t="s">
        <v>48</v>
      </c>
      <c r="AP6877" s="7"/>
      <c r="AQ6877" s="7"/>
      <c r="AR6877" s="7"/>
      <c r="AS6877" s="7"/>
      <c r="AT6877" s="7"/>
      <c r="AU6877" s="3">
        <v>0</v>
      </c>
      <c r="AV6877" s="3">
        <v>5</v>
      </c>
      <c r="AW6877" s="3">
        <v>3</v>
      </c>
      <c r="AX6877" s="3">
        <v>3</v>
      </c>
      <c r="AY6877" s="3">
        <v>60</v>
      </c>
      <c r="AZ6877" s="14" t="str">
        <f t="shared" si="753"/>
        <v>3242.3</v>
      </c>
      <c r="BC6877" s="12" t="s">
        <v>17824</v>
      </c>
      <c r="BJ6877" s="12">
        <f t="shared" si="754"/>
        <v>0</v>
      </c>
      <c r="BK6877" s="12">
        <f t="shared" si="755"/>
        <v>0</v>
      </c>
      <c r="BL6877" s="3" t="s">
        <v>10280</v>
      </c>
      <c r="BR6877" s="3" t="s">
        <v>10280</v>
      </c>
      <c r="BZ6877" s="3" t="s">
        <v>17832</v>
      </c>
      <c r="CA6877" s="3" t="s">
        <v>17833</v>
      </c>
      <c r="CQ6877" s="3" t="str">
        <f>CONCATENATE(baseURL!$A$1,baseURL!$B$1,baseURL!$C$1,".",C6877,".",L6877,".pkl&amp;seq=",BC6877,"&amp;varMods=Potassiated-D")</f>
        <v>http://proteomics.broadinstitute.org/millscripts/viewfeed.pl?side=xl&amp;cycle=1&amp;fixedMods=iaaC&amp;file=msdataSM/iPRG2012_nd/cpick_in/iPRG2012_nd.3242.3.5.pkl&amp;seq=LLTHPNFNGNTLDNdLMLLKLSSPATLNSR&amp;varMods=Potassiated-D</v>
      </c>
    </row>
    <row r="6878" spans="1:95" x14ac:dyDescent="0.2">
      <c r="A6878" s="3">
        <v>7008</v>
      </c>
      <c r="B6878" s="2" t="s">
        <v>17838</v>
      </c>
      <c r="C6878" s="2" t="s">
        <v>17828</v>
      </c>
      <c r="D6878" s="3">
        <v>16791</v>
      </c>
      <c r="E6878" s="3">
        <v>16775</v>
      </c>
      <c r="F6878" s="3">
        <v>68107</v>
      </c>
      <c r="G6878" s="3">
        <v>20017</v>
      </c>
      <c r="H6878" s="3">
        <v>60.991999999999997</v>
      </c>
      <c r="I6878" s="30">
        <v>818.43385999999998</v>
      </c>
      <c r="J6878" s="30">
        <v>818.43385550000005</v>
      </c>
      <c r="K6878" s="30">
        <v>0</v>
      </c>
      <c r="L6878" s="3">
        <v>3</v>
      </c>
      <c r="M6878" s="3">
        <v>0</v>
      </c>
      <c r="N6878" s="10">
        <f t="shared" si="749"/>
        <v>1</v>
      </c>
      <c r="O6878" s="35">
        <v>3</v>
      </c>
      <c r="P6878" s="17"/>
      <c r="Q6878" s="40">
        <v>2453.2857100000001</v>
      </c>
      <c r="R6878" s="40">
        <v>818.43341999999996</v>
      </c>
      <c r="S6878" s="18">
        <f t="shared" si="750"/>
        <v>0.53761245481150466</v>
      </c>
      <c r="T6878" s="18">
        <f t="shared" si="751"/>
        <v>0.53211414569822924</v>
      </c>
      <c r="U6878" s="18">
        <f t="shared" si="752"/>
        <v>0.58648631435245124</v>
      </c>
      <c r="V6878" s="30">
        <v>818.43389999999999</v>
      </c>
      <c r="W6878" s="3" t="s">
        <v>47</v>
      </c>
      <c r="X6878" s="3" t="s">
        <v>47</v>
      </c>
      <c r="Y6878" s="3" t="s">
        <v>47</v>
      </c>
      <c r="Z6878" s="3" t="s">
        <v>47</v>
      </c>
      <c r="AA6878" s="3" t="s">
        <v>65</v>
      </c>
      <c r="AB6878" s="12" t="s">
        <v>47</v>
      </c>
      <c r="AC6878" s="3" t="s">
        <v>47</v>
      </c>
      <c r="AD6878" s="3" t="s">
        <v>47</v>
      </c>
      <c r="AF6878" s="3" t="s">
        <v>47</v>
      </c>
      <c r="AG6878" s="3" t="s">
        <v>47</v>
      </c>
      <c r="AH6878" s="3" t="s">
        <v>52</v>
      </c>
      <c r="AI6878" s="3" t="s">
        <v>47</v>
      </c>
      <c r="AL6878" s="3" t="s">
        <v>48</v>
      </c>
      <c r="AM6878" s="3" t="s">
        <v>47</v>
      </c>
      <c r="AO6878" s="3" t="s">
        <v>48</v>
      </c>
      <c r="AU6878" s="3">
        <v>1</v>
      </c>
      <c r="AV6878" s="3">
        <v>11</v>
      </c>
      <c r="AW6878" s="3">
        <v>1</v>
      </c>
      <c r="AX6878" s="3">
        <v>11</v>
      </c>
      <c r="AY6878" s="3">
        <v>100</v>
      </c>
      <c r="AZ6878" s="6" t="str">
        <f t="shared" si="753"/>
        <v>3243.3</v>
      </c>
      <c r="BC6878" s="12" t="s">
        <v>17839</v>
      </c>
      <c r="BJ6878" s="12">
        <f t="shared" si="754"/>
        <v>1</v>
      </c>
      <c r="BK6878" s="12">
        <f t="shared" si="755"/>
        <v>0</v>
      </c>
      <c r="BW6878" s="3" t="s">
        <v>17840</v>
      </c>
      <c r="CQ6878" s="3" t="str">
        <f>CONCATENATE(baseURL!$A$1,baseURL!$B$1,baseURL!$C$1,".",C6878,".",L6878,".pkl&amp;seq=",BC6878)</f>
        <v>http://proteomics.broadinstitute.org/millscripts/viewfeed.pl?side=xl&amp;cycle=1&amp;fixedMods=iaaC&amp;file=msdataSM/iPRG2012_nd/cpick_in/iPRG2012_nd.3243.3.3.pkl&amp;seq=VLVLVGPCSLHDLEAAQEYALR</v>
      </c>
    </row>
    <row r="6879" spans="1:95" x14ac:dyDescent="0.2">
      <c r="A6879" s="3">
        <v>4673</v>
      </c>
      <c r="B6879" s="2" t="s">
        <v>17841</v>
      </c>
      <c r="C6879" s="2" t="s">
        <v>17830</v>
      </c>
      <c r="D6879" s="3">
        <v>16792</v>
      </c>
      <c r="E6879" s="3">
        <v>16776</v>
      </c>
      <c r="F6879" s="3">
        <v>68108</v>
      </c>
      <c r="G6879" s="3">
        <v>20018</v>
      </c>
      <c r="H6879" s="3">
        <v>60.994500000000002</v>
      </c>
      <c r="I6879" s="30">
        <v>883.12415999999996</v>
      </c>
      <c r="J6879" s="30">
        <v>883.12680339999997</v>
      </c>
      <c r="K6879" s="30">
        <v>-2.64E-3</v>
      </c>
      <c r="L6879" s="3">
        <v>0</v>
      </c>
      <c r="M6879" s="3">
        <v>3</v>
      </c>
      <c r="N6879" s="10">
        <f t="shared" si="749"/>
        <v>1</v>
      </c>
      <c r="O6879" s="35">
        <v>3</v>
      </c>
      <c r="P6879" s="17"/>
      <c r="Q6879" s="40">
        <v>2647.3613700000001</v>
      </c>
      <c r="R6879" s="40">
        <v>883.12531000000001</v>
      </c>
      <c r="S6879" s="18">
        <f t="shared" si="750"/>
        <v>-1.3021934566141999</v>
      </c>
      <c r="T6879" s="18">
        <f t="shared" si="751"/>
        <v>1.6910397460564863</v>
      </c>
      <c r="U6879" s="18">
        <f t="shared" si="752"/>
        <v>1.6871897828290952</v>
      </c>
      <c r="V6879" s="30">
        <v>883.1268</v>
      </c>
      <c r="W6879" s="3" t="s">
        <v>47</v>
      </c>
      <c r="X6879" s="3" t="s">
        <v>47</v>
      </c>
      <c r="Y6879" s="3" t="s">
        <v>47</v>
      </c>
      <c r="Z6879" s="3" t="s">
        <v>47</v>
      </c>
      <c r="AA6879" s="3" t="s">
        <v>48</v>
      </c>
      <c r="AB6879" s="12" t="s">
        <v>47</v>
      </c>
      <c r="AC6879" s="3" t="s">
        <v>47</v>
      </c>
      <c r="AD6879" s="3" t="s">
        <v>47</v>
      </c>
      <c r="AE6879" s="3" t="s">
        <v>47</v>
      </c>
      <c r="AF6879" s="3" t="s">
        <v>47</v>
      </c>
      <c r="AG6879" s="3" t="s">
        <v>48</v>
      </c>
      <c r="AI6879" s="3" t="s">
        <v>47</v>
      </c>
      <c r="AK6879" s="3" t="s">
        <v>47</v>
      </c>
      <c r="AL6879" s="3" t="s">
        <v>47</v>
      </c>
      <c r="AM6879" s="3" t="s">
        <v>47</v>
      </c>
      <c r="AN6879" s="3" t="s">
        <v>48</v>
      </c>
      <c r="AU6879" s="3">
        <v>0</v>
      </c>
      <c r="AV6879" s="3">
        <v>13</v>
      </c>
      <c r="AW6879" s="3">
        <v>1</v>
      </c>
      <c r="AX6879" s="3">
        <v>13</v>
      </c>
      <c r="AY6879" s="3">
        <v>100</v>
      </c>
      <c r="AZ6879" s="6" t="str">
        <f t="shared" si="753"/>
        <v>3243.4</v>
      </c>
      <c r="BC6879" s="12" t="s">
        <v>17842</v>
      </c>
      <c r="BJ6879" s="12">
        <f t="shared" si="754"/>
        <v>0</v>
      </c>
      <c r="BK6879" s="12">
        <f t="shared" si="755"/>
        <v>0</v>
      </c>
      <c r="CQ6879" s="3" t="str">
        <f>CONCATENATE(baseURL!$A$1,baseURL!$B$1,baseURL!$C$1,".",C6879,".",L6879,".pkl&amp;seq=",BC6879)</f>
        <v>http://proteomics.broadinstitute.org/millscripts/viewfeed.pl?side=xl&amp;cycle=1&amp;fixedMods=iaaC&amp;file=msdataSM/iPRG2012_nd/cpick_in/iPRG2012_nd.3243.4.0.pkl&amp;seq=ESRLVSTEGNVPQTLAPVPYETFL</v>
      </c>
    </row>
    <row r="6880" spans="1:95" x14ac:dyDescent="0.2">
      <c r="A6880" s="3">
        <v>2797</v>
      </c>
      <c r="B6880" s="2" t="s">
        <v>17843</v>
      </c>
      <c r="C6880" s="2" t="s">
        <v>17844</v>
      </c>
      <c r="D6880" s="3">
        <v>16793</v>
      </c>
      <c r="E6880" s="3">
        <v>16777</v>
      </c>
      <c r="F6880" s="3">
        <v>68109</v>
      </c>
      <c r="G6880" s="3">
        <v>20019</v>
      </c>
      <c r="H6880" s="3">
        <v>60.997900000000001</v>
      </c>
      <c r="I6880" s="30">
        <v>1092.9758999999999</v>
      </c>
      <c r="J6880" s="30">
        <v>1092.7303959999999</v>
      </c>
      <c r="K6880" s="30">
        <v>0.2455</v>
      </c>
      <c r="L6880" s="3">
        <v>0</v>
      </c>
      <c r="M6880" s="3">
        <v>4</v>
      </c>
      <c r="N6880" s="10">
        <f t="shared" si="749"/>
        <v>1</v>
      </c>
      <c r="O6880" s="35">
        <v>4</v>
      </c>
      <c r="P6880" s="17"/>
      <c r="Q6880" s="40">
        <v>4367.88922</v>
      </c>
      <c r="R6880" s="40">
        <v>1092.72776</v>
      </c>
      <c r="S6880" s="18">
        <f t="shared" si="750"/>
        <v>227.08309341378973</v>
      </c>
      <c r="T6880" s="18">
        <f t="shared" si="751"/>
        <v>2.4123117362174238</v>
      </c>
      <c r="U6880" s="18">
        <f t="shared" si="752"/>
        <v>2.3244581980360595</v>
      </c>
      <c r="V6880" s="30">
        <v>1092.7302999999999</v>
      </c>
      <c r="Y6880" s="3" t="s">
        <v>48</v>
      </c>
      <c r="Z6880" s="3" t="s">
        <v>47</v>
      </c>
      <c r="AA6880" s="3" t="s">
        <v>47</v>
      </c>
      <c r="AB6880" s="12" t="s">
        <v>47</v>
      </c>
      <c r="AC6880" s="3" t="s">
        <v>52</v>
      </c>
      <c r="AE6880" s="3" t="s">
        <v>47</v>
      </c>
      <c r="AF6880" s="3" t="s">
        <v>48</v>
      </c>
      <c r="AG6880" s="3" t="s">
        <v>52</v>
      </c>
      <c r="AM6880" s="3" t="s">
        <v>48</v>
      </c>
      <c r="AU6880" s="3">
        <v>0</v>
      </c>
      <c r="AV6880" s="3">
        <v>4</v>
      </c>
      <c r="AW6880" s="3">
        <v>1</v>
      </c>
      <c r="AX6880" s="3">
        <v>4</v>
      </c>
      <c r="AY6880" s="3">
        <v>100</v>
      </c>
      <c r="AZ6880" s="6" t="str">
        <f t="shared" si="753"/>
        <v>3243.5</v>
      </c>
      <c r="BC6880" s="12" t="s">
        <v>17845</v>
      </c>
      <c r="BJ6880" s="12">
        <f t="shared" si="754"/>
        <v>0</v>
      </c>
      <c r="BK6880" s="12">
        <f t="shared" si="755"/>
        <v>0</v>
      </c>
      <c r="CQ6880" s="3" t="str">
        <f>CONCATENATE(baseURL!$A$1,baseURL!$B$1,baseURL!$C$1,".",C6880,".",L6880,".pkl&amp;seq=",BC6880)</f>
        <v>http://proteomics.broadinstitute.org/millscripts/viewfeed.pl?side=xl&amp;cycle=1&amp;fixedMods=iaaC&amp;file=msdataSM/iPRG2012_nd/cpick_in/iPRG2012_nd.3243.5.0.pkl&amp;seq=LAAVPAAGPASAGGAAAASGDAAAEEEKEEEAAEESDDDMGFGLFD</v>
      </c>
    </row>
    <row r="6881" spans="1:101" x14ac:dyDescent="0.2">
      <c r="A6881" s="3">
        <v>5934</v>
      </c>
      <c r="B6881" s="2" t="s">
        <v>17846</v>
      </c>
      <c r="C6881" s="2" t="s">
        <v>17834</v>
      </c>
      <c r="D6881" s="3">
        <v>16796</v>
      </c>
      <c r="E6881" s="3">
        <v>16780</v>
      </c>
      <c r="F6881" s="3">
        <v>68127</v>
      </c>
      <c r="G6881" s="3">
        <v>20023</v>
      </c>
      <c r="H6881" s="3">
        <v>61.0167</v>
      </c>
      <c r="I6881" s="30">
        <v>784.39</v>
      </c>
      <c r="J6881" s="30">
        <v>784.38679869999999</v>
      </c>
      <c r="K6881" s="30">
        <v>3.2000000000000002E-3</v>
      </c>
      <c r="L6881" s="3">
        <v>3</v>
      </c>
      <c r="M6881" s="3">
        <v>3</v>
      </c>
      <c r="N6881" s="10">
        <f t="shared" si="749"/>
        <v>1</v>
      </c>
      <c r="O6881" s="35">
        <v>3</v>
      </c>
      <c r="P6881" s="17"/>
      <c r="Q6881" s="40">
        <v>2351.1435200000001</v>
      </c>
      <c r="R6881" s="40">
        <v>784.38602000000003</v>
      </c>
      <c r="S6881" s="18">
        <f t="shared" si="750"/>
        <v>5.0740322984796533</v>
      </c>
      <c r="T6881" s="18">
        <f t="shared" si="751"/>
        <v>0.99275099262386013</v>
      </c>
      <c r="U6881" s="18">
        <f t="shared" si="752"/>
        <v>0.99440833986735955</v>
      </c>
      <c r="V6881" s="30">
        <v>784.38679999999999</v>
      </c>
      <c r="W6881" s="3" t="s">
        <v>47</v>
      </c>
      <c r="X6881" s="3" t="s">
        <v>47</v>
      </c>
      <c r="Y6881" s="3" t="s">
        <v>47</v>
      </c>
      <c r="Z6881" s="3" t="s">
        <v>47</v>
      </c>
      <c r="AA6881" s="3" t="s">
        <v>48</v>
      </c>
      <c r="AB6881" s="12" t="s">
        <v>47</v>
      </c>
      <c r="AC6881" s="3" t="s">
        <v>47</v>
      </c>
      <c r="AD6881" s="3" t="s">
        <v>47</v>
      </c>
      <c r="AE6881" s="3" t="s">
        <v>47</v>
      </c>
      <c r="AF6881" s="3" t="s">
        <v>47</v>
      </c>
      <c r="AG6881" s="3" t="s">
        <v>47</v>
      </c>
      <c r="AI6881" s="3" t="s">
        <v>47</v>
      </c>
      <c r="AJ6881" s="3" t="s">
        <v>47</v>
      </c>
      <c r="AK6881" s="3" t="s">
        <v>47</v>
      </c>
      <c r="AL6881" s="3" t="s">
        <v>47</v>
      </c>
      <c r="AM6881" s="3" t="s">
        <v>47</v>
      </c>
      <c r="AU6881" s="3">
        <v>0</v>
      </c>
      <c r="AV6881" s="3">
        <v>15</v>
      </c>
      <c r="AW6881" s="3">
        <v>1</v>
      </c>
      <c r="AX6881" s="3">
        <v>15</v>
      </c>
      <c r="AY6881" s="3">
        <v>100</v>
      </c>
      <c r="AZ6881" s="6" t="str">
        <f t="shared" si="753"/>
        <v>3244.2</v>
      </c>
      <c r="BC6881" s="12" t="s">
        <v>17787</v>
      </c>
      <c r="BJ6881" s="12">
        <f t="shared" si="754"/>
        <v>0</v>
      </c>
      <c r="BK6881" s="12">
        <f t="shared" si="755"/>
        <v>0</v>
      </c>
      <c r="CQ6881" s="3" t="str">
        <f>CONCATENATE(baseURL!$A$1,baseURL!$B$1,baseURL!$C$1,".",C6881,".",L6881,".pkl&amp;seq=",BC6881)</f>
        <v>http://proteomics.broadinstitute.org/millscripts/viewfeed.pl?side=xl&amp;cycle=1&amp;fixedMods=iaaC&amp;file=msdataSM/iPRG2012_nd/cpick_in/iPRG2012_nd.3244.2.3.pkl&amp;seq=LGEGVNVEQVEGLMSLEQYEK</v>
      </c>
    </row>
    <row r="6882" spans="1:101" x14ac:dyDescent="0.2">
      <c r="A6882" s="3">
        <v>1946</v>
      </c>
      <c r="B6882" s="2" t="s">
        <v>17859</v>
      </c>
      <c r="C6882" s="2" t="s">
        <v>17860</v>
      </c>
      <c r="D6882" s="3">
        <v>16805</v>
      </c>
      <c r="E6882" s="3">
        <v>16789</v>
      </c>
      <c r="F6882" s="3">
        <v>68191</v>
      </c>
      <c r="G6882" s="3">
        <v>20035</v>
      </c>
      <c r="H6882" s="3">
        <v>61.092199999999998</v>
      </c>
      <c r="I6882" s="30">
        <v>816.75424999999996</v>
      </c>
      <c r="J6882" s="30">
        <v>816.75778230000003</v>
      </c>
      <c r="K6882" s="30">
        <v>-3.5300000000000002E-3</v>
      </c>
      <c r="L6882" s="3">
        <v>0</v>
      </c>
      <c r="M6882" s="3">
        <v>3</v>
      </c>
      <c r="N6882" s="10">
        <f t="shared" si="749"/>
        <v>1</v>
      </c>
      <c r="O6882" s="35">
        <v>3</v>
      </c>
      <c r="P6882" s="17"/>
      <c r="Q6882" s="40">
        <v>2448.25263</v>
      </c>
      <c r="R6882" s="40">
        <v>816.75572999999997</v>
      </c>
      <c r="S6882" s="18">
        <f t="shared" si="750"/>
        <v>-1.8120472812783632</v>
      </c>
      <c r="T6882" s="18">
        <f t="shared" si="751"/>
        <v>2.5127463752955905</v>
      </c>
      <c r="U6882" s="18">
        <f t="shared" si="752"/>
        <v>2.6568531083072351</v>
      </c>
      <c r="V6882" s="30">
        <v>816.75789999999995</v>
      </c>
      <c r="W6882" s="3" t="s">
        <v>47</v>
      </c>
      <c r="X6882" s="3" t="s">
        <v>47</v>
      </c>
      <c r="Y6882" s="3" t="s">
        <v>47</v>
      </c>
      <c r="Z6882" s="3" t="s">
        <v>47</v>
      </c>
      <c r="AA6882" s="3" t="s">
        <v>47</v>
      </c>
      <c r="AB6882" s="12" t="s">
        <v>47</v>
      </c>
      <c r="AC6882" s="3" t="s">
        <v>47</v>
      </c>
      <c r="AD6882" s="3" t="s">
        <v>47</v>
      </c>
      <c r="AE6882" s="3" t="s">
        <v>47</v>
      </c>
      <c r="AG6882" s="3" t="s">
        <v>48</v>
      </c>
      <c r="AL6882" s="3" t="s">
        <v>52</v>
      </c>
      <c r="AM6882" s="3" t="s">
        <v>47</v>
      </c>
      <c r="AO6882" s="3" t="s">
        <v>47</v>
      </c>
      <c r="AU6882" s="3">
        <v>0</v>
      </c>
      <c r="AV6882" s="3">
        <v>11</v>
      </c>
      <c r="AW6882" s="3">
        <v>3</v>
      </c>
      <c r="AX6882" s="3">
        <v>8</v>
      </c>
      <c r="AY6882" s="3">
        <v>72.73</v>
      </c>
      <c r="AZ6882" s="6" t="str">
        <f t="shared" si="753"/>
        <v>3247.3</v>
      </c>
      <c r="BC6882" s="12" t="s">
        <v>17861</v>
      </c>
      <c r="BJ6882" s="12">
        <f t="shared" si="754"/>
        <v>0</v>
      </c>
      <c r="BK6882" s="12">
        <f t="shared" si="755"/>
        <v>0</v>
      </c>
      <c r="BP6882" s="3" t="s">
        <v>54</v>
      </c>
      <c r="BR6882" s="3" t="s">
        <v>54</v>
      </c>
      <c r="BW6882" s="3" t="s">
        <v>17862</v>
      </c>
      <c r="BX6882" s="3" t="s">
        <v>17863</v>
      </c>
      <c r="CK6882" s="3" t="s">
        <v>17862</v>
      </c>
      <c r="CQ6882" s="3" t="str">
        <f>CONCATENATE(baseURL!$A$1,baseURL!$B$1,baseURL!$C$1,".",C6882,".",L6882,".pkl&amp;seq=",BC6882,"&amp;varMods=Deamidated-N")</f>
        <v>http://proteomics.broadinstitute.org/millscripts/viewfeed.pl?side=xl&amp;cycle=1&amp;fixedMods=iaaC&amp;file=msdataSM/iPRG2012_nd/cpick_in/iPRG2012_nd.3247.3.0.pkl&amp;seq=WMGKGVMNAVnNVNNVLAAAFVK&amp;varMods=Deamidated-N</v>
      </c>
      <c r="CV6882" s="7"/>
      <c r="CW6882" s="7"/>
    </row>
    <row r="6883" spans="1:101" x14ac:dyDescent="0.2">
      <c r="A6883" s="3">
        <v>2100</v>
      </c>
      <c r="B6883" s="2" t="s">
        <v>17864</v>
      </c>
      <c r="C6883" s="2" t="s">
        <v>17865</v>
      </c>
      <c r="D6883" s="3">
        <v>16806</v>
      </c>
      <c r="E6883" s="3">
        <v>16790</v>
      </c>
      <c r="F6883" s="3">
        <v>68192</v>
      </c>
      <c r="G6883" s="3">
        <v>20036</v>
      </c>
      <c r="H6883" s="3">
        <v>61.096400000000003</v>
      </c>
      <c r="I6883" s="30">
        <v>822.40099999999995</v>
      </c>
      <c r="J6883" s="30">
        <v>822.39994079999997</v>
      </c>
      <c r="K6883" s="30">
        <v>1.06E-3</v>
      </c>
      <c r="L6883" s="3">
        <v>3</v>
      </c>
      <c r="M6883" s="3">
        <v>3</v>
      </c>
      <c r="N6883" s="10">
        <f t="shared" si="749"/>
        <v>1</v>
      </c>
      <c r="O6883" s="35">
        <v>3</v>
      </c>
      <c r="P6883" s="17"/>
      <c r="Q6883" s="40">
        <v>2465.1792399999999</v>
      </c>
      <c r="R6883" s="40">
        <v>822.39792999999997</v>
      </c>
      <c r="S6883" s="18">
        <f t="shared" si="750"/>
        <v>3.732986049684853</v>
      </c>
      <c r="T6883" s="18">
        <f t="shared" si="751"/>
        <v>2.4450450647336273</v>
      </c>
      <c r="U6883" s="18">
        <f t="shared" si="752"/>
        <v>2.2738384081943774</v>
      </c>
      <c r="V6883" s="30">
        <v>822.39980000000003</v>
      </c>
      <c r="W6883" s="3" t="s">
        <v>47</v>
      </c>
      <c r="X6883" s="3" t="s">
        <v>47</v>
      </c>
      <c r="Y6883" s="3" t="s">
        <v>47</v>
      </c>
      <c r="Z6883" s="3" t="s">
        <v>47</v>
      </c>
      <c r="AA6883" s="3" t="s">
        <v>48</v>
      </c>
      <c r="AB6883" s="12" t="s">
        <v>47</v>
      </c>
      <c r="AC6883" s="3" t="s">
        <v>47</v>
      </c>
      <c r="AD6883" s="3" t="s">
        <v>47</v>
      </c>
      <c r="AE6883" s="3" t="s">
        <v>47</v>
      </c>
      <c r="AF6883" s="3" t="s">
        <v>52</v>
      </c>
      <c r="AG6883" s="3" t="s">
        <v>47</v>
      </c>
      <c r="AI6883" s="3" t="s">
        <v>47</v>
      </c>
      <c r="AJ6883" s="3" t="s">
        <v>47</v>
      </c>
      <c r="AK6883" s="3" t="s">
        <v>47</v>
      </c>
      <c r="AO6883" s="3" t="s">
        <v>47</v>
      </c>
      <c r="AQ6883" s="3" t="s">
        <v>47</v>
      </c>
      <c r="AU6883" s="3">
        <v>0</v>
      </c>
      <c r="AV6883" s="3">
        <v>14</v>
      </c>
      <c r="AW6883" s="3">
        <v>2</v>
      </c>
      <c r="AX6883" s="3">
        <v>12</v>
      </c>
      <c r="AY6883" s="3">
        <v>85.71</v>
      </c>
      <c r="AZ6883" s="6" t="str">
        <f t="shared" si="753"/>
        <v>3247.4</v>
      </c>
      <c r="BC6883" s="12" t="s">
        <v>17866</v>
      </c>
      <c r="BJ6883" s="12">
        <f t="shared" si="754"/>
        <v>0</v>
      </c>
      <c r="BK6883" s="12">
        <f t="shared" si="755"/>
        <v>0</v>
      </c>
      <c r="BP6883" s="3" t="s">
        <v>54</v>
      </c>
      <c r="BR6883" s="3" t="s">
        <v>54</v>
      </c>
      <c r="BX6883" s="3" t="s">
        <v>17867</v>
      </c>
      <c r="CG6883" s="3" t="s">
        <v>17867</v>
      </c>
      <c r="CQ6883" s="3" t="str">
        <f>CONCATENATE(baseURL!$A$1,baseURL!$B$1,baseURL!$C$1,".",C6883,".",L6883,".pkl&amp;seq=",BC6883,"&amp;varMods=Deamidated-N")</f>
        <v>http://proteomics.broadinstitute.org/millscripts/viewfeed.pl?side=xl&amp;cycle=1&amp;fixedMods=iaaC&amp;file=msdataSM/iPRG2012_nd/cpick_in/iPRG2012_nd.3247.4.3.pkl&amp;seq=MLLYKDLFSnDELLSDAYDAK&amp;varMods=Deamidated-N</v>
      </c>
    </row>
    <row r="6884" spans="1:101" x14ac:dyDescent="0.2">
      <c r="A6884" s="3">
        <v>1724</v>
      </c>
      <c r="B6884" s="2" t="s">
        <v>17868</v>
      </c>
      <c r="C6884" s="2" t="s">
        <v>17869</v>
      </c>
      <c r="D6884" s="3">
        <v>16807</v>
      </c>
      <c r="E6884" s="3">
        <v>16791</v>
      </c>
      <c r="F6884" s="3">
        <v>68210</v>
      </c>
      <c r="G6884" s="3">
        <v>20038</v>
      </c>
      <c r="H6884" s="3">
        <v>61.108400000000003</v>
      </c>
      <c r="I6884" s="30">
        <v>684.06326000000001</v>
      </c>
      <c r="J6884" s="30">
        <v>684.06326439999998</v>
      </c>
      <c r="K6884" s="30">
        <v>0</v>
      </c>
      <c r="L6884" s="3">
        <v>3</v>
      </c>
      <c r="M6884" s="3">
        <v>0</v>
      </c>
      <c r="N6884" s="10">
        <f t="shared" si="749"/>
        <v>1</v>
      </c>
      <c r="O6884" s="35">
        <v>3</v>
      </c>
      <c r="P6884" s="17"/>
      <c r="Q6884" s="40">
        <v>2050.1443899999999</v>
      </c>
      <c r="R6884" s="40">
        <v>684.05298000000005</v>
      </c>
      <c r="S6884" s="18">
        <f t="shared" si="750"/>
        <v>15.02807574928786</v>
      </c>
      <c r="T6884" s="18">
        <f t="shared" si="751"/>
        <v>15.034507999559109</v>
      </c>
      <c r="U6884" s="18">
        <f t="shared" si="752"/>
        <v>15.086550752222131</v>
      </c>
      <c r="V6884" s="30">
        <v>684.06330000000003</v>
      </c>
      <c r="X6884" s="3" t="s">
        <v>47</v>
      </c>
      <c r="Y6884" s="3" t="s">
        <v>47</v>
      </c>
      <c r="Z6884" s="3" t="s">
        <v>47</v>
      </c>
      <c r="AA6884" s="3" t="s">
        <v>48</v>
      </c>
      <c r="AB6884" s="12" t="s">
        <v>47</v>
      </c>
      <c r="AD6884" s="3" t="s">
        <v>47</v>
      </c>
      <c r="AF6884" s="3" t="s">
        <v>52</v>
      </c>
      <c r="AG6884" s="3" t="s">
        <v>52</v>
      </c>
      <c r="AJ6884" s="3" t="s">
        <v>47</v>
      </c>
      <c r="AK6884" s="3" t="s">
        <v>52</v>
      </c>
      <c r="AL6884" s="3" t="s">
        <v>52</v>
      </c>
      <c r="AM6884" s="3" t="s">
        <v>47</v>
      </c>
      <c r="AU6884" s="3">
        <v>0</v>
      </c>
      <c r="AV6884" s="3">
        <v>7</v>
      </c>
      <c r="AW6884" s="3">
        <v>1</v>
      </c>
      <c r="AX6884" s="3">
        <v>7</v>
      </c>
      <c r="AY6884" s="3">
        <v>100</v>
      </c>
      <c r="AZ6884" s="6" t="str">
        <f t="shared" si="753"/>
        <v>3248.1</v>
      </c>
      <c r="BC6884" s="12" t="s">
        <v>17870</v>
      </c>
      <c r="BJ6884" s="12">
        <f t="shared" si="754"/>
        <v>0</v>
      </c>
      <c r="BK6884" s="12">
        <f t="shared" si="755"/>
        <v>0</v>
      </c>
      <c r="CQ6884" s="3" t="str">
        <f>CONCATENATE(baseURL!$A$1,baseURL!$B$1,baseURL!$C$1,".",C6884,".",L6884,".pkl&amp;seq=",BC6884)</f>
        <v>http://proteomics.broadinstitute.org/millscripts/viewfeed.pl?side=xl&amp;cycle=1&amp;fixedMods=iaaC&amp;file=msdataSM/iPRG2012_nd/cpick_in/iPRG2012_nd.3248.1.3.pkl&amp;seq=AGLVGLANVGKSTFFQALTR</v>
      </c>
    </row>
    <row r="6885" spans="1:101" x14ac:dyDescent="0.2">
      <c r="A6885" s="3">
        <v>872</v>
      </c>
      <c r="B6885" s="2" t="s">
        <v>17871</v>
      </c>
      <c r="C6885" s="2" t="s">
        <v>17872</v>
      </c>
      <c r="D6885" s="3">
        <v>16808</v>
      </c>
      <c r="E6885" s="3">
        <v>16792</v>
      </c>
      <c r="F6885" s="3">
        <v>68211</v>
      </c>
      <c r="G6885" s="3">
        <v>20039</v>
      </c>
      <c r="H6885" s="3">
        <v>61.114199999999997</v>
      </c>
      <c r="I6885" s="30">
        <v>890.45122000000003</v>
      </c>
      <c r="J6885" s="30">
        <v>890.4526429</v>
      </c>
      <c r="K6885" s="30">
        <v>-1.42E-3</v>
      </c>
      <c r="L6885" s="3">
        <v>3</v>
      </c>
      <c r="M6885" s="3">
        <v>3</v>
      </c>
      <c r="N6885" s="10">
        <f t="shared" si="749"/>
        <v>1</v>
      </c>
      <c r="O6885" s="35">
        <v>3</v>
      </c>
      <c r="P6885" s="17"/>
      <c r="Q6885" s="40">
        <v>2669.3433199999999</v>
      </c>
      <c r="R6885" s="32">
        <v>890.45262000000002</v>
      </c>
      <c r="S6885" s="18">
        <f t="shared" si="750"/>
        <v>-1.5722341296380618</v>
      </c>
      <c r="T6885" s="18">
        <f t="shared" si="751"/>
        <v>2.5717258236927987E-2</v>
      </c>
      <c r="U6885" s="18">
        <f t="shared" si="752"/>
        <v>-0.92087999019651612</v>
      </c>
      <c r="V6885" s="30">
        <v>890.45180000000005</v>
      </c>
      <c r="X6885" s="3" t="s">
        <v>47</v>
      </c>
      <c r="Y6885" s="3" t="s">
        <v>47</v>
      </c>
      <c r="Z6885" s="3" t="s">
        <v>52</v>
      </c>
      <c r="AA6885" s="3" t="s">
        <v>47</v>
      </c>
      <c r="AC6885" s="3" t="s">
        <v>52</v>
      </c>
      <c r="AD6885" s="3" t="s">
        <v>47</v>
      </c>
      <c r="AE6885" s="3" t="s">
        <v>47</v>
      </c>
      <c r="AF6885" s="3" t="s">
        <v>47</v>
      </c>
      <c r="AJ6885" s="3" t="s">
        <v>48</v>
      </c>
      <c r="AK6885" s="3" t="s">
        <v>52</v>
      </c>
      <c r="AL6885" s="3" t="s">
        <v>52</v>
      </c>
      <c r="AO6885" s="3" t="s">
        <v>48</v>
      </c>
      <c r="AU6885" s="3">
        <v>0</v>
      </c>
      <c r="AV6885" s="3">
        <v>6</v>
      </c>
      <c r="AW6885" s="3">
        <v>1</v>
      </c>
      <c r="AX6885" s="3">
        <v>6</v>
      </c>
      <c r="AY6885" s="3">
        <v>100</v>
      </c>
      <c r="AZ6885" s="6" t="str">
        <f t="shared" si="753"/>
        <v>3248.2</v>
      </c>
      <c r="BC6885" s="12" t="s">
        <v>17873</v>
      </c>
      <c r="BJ6885" s="12">
        <f t="shared" si="754"/>
        <v>0</v>
      </c>
      <c r="BK6885" s="12">
        <f t="shared" si="755"/>
        <v>0</v>
      </c>
      <c r="BM6885" s="3" t="s">
        <v>162</v>
      </c>
      <c r="BR6885" s="3" t="s">
        <v>162</v>
      </c>
      <c r="CQ6885" s="3" t="str">
        <f>CONCATENATE(baseURL!$A$1,baseURL!$B$1,baseURL!$C$1,".",C6885,".",L6885,".pkl&amp;seq=",BC6885,"&amp;varMods=Sodiated-E")</f>
        <v>http://proteomics.broadinstitute.org/millscripts/viewfeed.pl?side=xl&amp;cycle=1&amp;fixedMods=iaaC&amp;file=msdataSM/iPRG2012_nd/cpick_in/iPRG2012_nd.3248.2.3.pkl&amp;seq=ESRLVSTEGNVPQTLAPVPYeTFL&amp;varMods=Sodiated-E</v>
      </c>
    </row>
    <row r="6886" spans="1:101" x14ac:dyDescent="0.2">
      <c r="A6886" s="3">
        <v>6525</v>
      </c>
      <c r="B6886" s="2" t="s">
        <v>17877</v>
      </c>
      <c r="C6886" s="2" t="s">
        <v>17878</v>
      </c>
      <c r="D6886" s="3">
        <v>16810</v>
      </c>
      <c r="E6886" s="3">
        <v>16794</v>
      </c>
      <c r="F6886" s="3">
        <v>68231</v>
      </c>
      <c r="G6886" s="3">
        <v>20042</v>
      </c>
      <c r="H6886" s="3">
        <v>61.1355</v>
      </c>
      <c r="I6886" s="30">
        <v>683.41051000000004</v>
      </c>
      <c r="J6886" s="30">
        <v>683.40944239999999</v>
      </c>
      <c r="K6886" s="30">
        <v>1.07E-3</v>
      </c>
      <c r="L6886" s="3">
        <v>3</v>
      </c>
      <c r="M6886" s="3">
        <v>3</v>
      </c>
      <c r="N6886" s="10">
        <f t="shared" si="749"/>
        <v>1</v>
      </c>
      <c r="O6886" s="35">
        <v>3</v>
      </c>
      <c r="P6886" s="17"/>
      <c r="Q6886" s="40">
        <v>2048.2114000000001</v>
      </c>
      <c r="R6886" s="40">
        <v>683.40864999999997</v>
      </c>
      <c r="S6886" s="18">
        <f t="shared" si="750"/>
        <v>2.7216512405554112</v>
      </c>
      <c r="T6886" s="18">
        <f t="shared" si="751"/>
        <v>1.159481958595356</v>
      </c>
      <c r="U6886" s="18">
        <f t="shared" si="752"/>
        <v>1.2437653518345229</v>
      </c>
      <c r="V6886" s="30">
        <v>683.40949999999998</v>
      </c>
      <c r="W6886" s="3" t="s">
        <v>47</v>
      </c>
      <c r="X6886" s="3" t="s">
        <v>47</v>
      </c>
      <c r="Y6886" s="3" t="s">
        <v>47</v>
      </c>
      <c r="Z6886" s="3" t="s">
        <v>47</v>
      </c>
      <c r="AA6886" s="3" t="s">
        <v>48</v>
      </c>
      <c r="AB6886" s="12" t="s">
        <v>47</v>
      </c>
      <c r="AC6886" s="3" t="s">
        <v>47</v>
      </c>
      <c r="AD6886" s="3" t="s">
        <v>47</v>
      </c>
      <c r="AE6886" s="3" t="s">
        <v>47</v>
      </c>
      <c r="AF6886" s="3" t="s">
        <v>47</v>
      </c>
      <c r="AG6886" s="3" t="s">
        <v>47</v>
      </c>
      <c r="AH6886" s="3" t="s">
        <v>47</v>
      </c>
      <c r="AI6886" s="3" t="s">
        <v>47</v>
      </c>
      <c r="AJ6886" s="3" t="s">
        <v>47</v>
      </c>
      <c r="AK6886" s="3" t="s">
        <v>47</v>
      </c>
      <c r="AL6886" s="3" t="s">
        <v>47</v>
      </c>
      <c r="AU6886" s="3">
        <v>0</v>
      </c>
      <c r="AV6886" s="3">
        <v>15</v>
      </c>
      <c r="AW6886" s="3">
        <v>1</v>
      </c>
      <c r="AX6886" s="3">
        <v>15</v>
      </c>
      <c r="AY6886" s="3">
        <v>100</v>
      </c>
      <c r="AZ6886" s="6" t="str">
        <f t="shared" si="753"/>
        <v>3249.1</v>
      </c>
      <c r="BC6886" s="12" t="s">
        <v>17879</v>
      </c>
      <c r="BJ6886" s="12">
        <f t="shared" si="754"/>
        <v>0</v>
      </c>
      <c r="BK6886" s="12">
        <f t="shared" si="755"/>
        <v>0</v>
      </c>
      <c r="CQ6886" s="3" t="str">
        <f>CONCATENATE(baseURL!$A$1,baseURL!$B$1,baseURL!$C$1,".",C6886,".",L6886,".pkl&amp;seq=",BC6886)</f>
        <v>http://proteomics.broadinstitute.org/millscripts/viewfeed.pl?side=xl&amp;cycle=1&amp;fixedMods=iaaC&amp;file=msdataSM/iPRG2012_nd/cpick_in/iPRG2012_nd.3249.1.3.pkl&amp;seq=GLLKVNGSPLTLVEPELLR</v>
      </c>
    </row>
    <row r="6887" spans="1:101" x14ac:dyDescent="0.2">
      <c r="A6887" s="3">
        <v>5437</v>
      </c>
      <c r="B6887" s="2" t="s">
        <v>17880</v>
      </c>
      <c r="C6887" s="2" t="s">
        <v>17881</v>
      </c>
      <c r="D6887" s="3">
        <v>16812</v>
      </c>
      <c r="E6887" s="3">
        <v>16796</v>
      </c>
      <c r="F6887" s="3">
        <v>68252</v>
      </c>
      <c r="G6887" s="3">
        <v>20045</v>
      </c>
      <c r="H6887" s="3">
        <v>61.154299999999999</v>
      </c>
      <c r="I6887" s="30">
        <v>599.32221000000004</v>
      </c>
      <c r="J6887" s="30">
        <v>599.32270430000005</v>
      </c>
      <c r="K6887" s="30">
        <v>-4.8999999999999998E-4</v>
      </c>
      <c r="L6887" s="3">
        <v>3</v>
      </c>
      <c r="M6887" s="3">
        <v>3</v>
      </c>
      <c r="N6887" s="10">
        <f t="shared" si="749"/>
        <v>1</v>
      </c>
      <c r="O6887" s="35">
        <v>3</v>
      </c>
      <c r="P6887" s="17"/>
      <c r="Q6887" s="40">
        <v>1795.95235</v>
      </c>
      <c r="R6887" s="40">
        <v>599.32230000000004</v>
      </c>
      <c r="S6887" s="18">
        <f t="shared" si="750"/>
        <v>-0.15016961658217209</v>
      </c>
      <c r="T6887" s="18">
        <f t="shared" si="751"/>
        <v>0.67459528873494412</v>
      </c>
      <c r="U6887" s="18">
        <f t="shared" si="752"/>
        <v>0.33371025898718581</v>
      </c>
      <c r="V6887" s="30">
        <v>599.32249999999999</v>
      </c>
      <c r="W6887" s="3" t="s">
        <v>47</v>
      </c>
      <c r="X6887" s="3" t="s">
        <v>47</v>
      </c>
      <c r="Y6887" s="3" t="s">
        <v>47</v>
      </c>
      <c r="Z6887" s="3" t="s">
        <v>47</v>
      </c>
      <c r="AA6887" s="3" t="s">
        <v>47</v>
      </c>
      <c r="AB6887" s="12" t="s">
        <v>47</v>
      </c>
      <c r="AC6887" s="3" t="s">
        <v>47</v>
      </c>
      <c r="AD6887" s="3" t="s">
        <v>47</v>
      </c>
      <c r="AE6887" s="3" t="s">
        <v>47</v>
      </c>
      <c r="AF6887" s="3" t="s">
        <v>47</v>
      </c>
      <c r="AG6887" s="3" t="s">
        <v>47</v>
      </c>
      <c r="AH6887" s="3" t="s">
        <v>47</v>
      </c>
      <c r="AI6887" s="3" t="s">
        <v>47</v>
      </c>
      <c r="AJ6887" s="3" t="s">
        <v>47</v>
      </c>
      <c r="AK6887" s="3" t="s">
        <v>47</v>
      </c>
      <c r="AL6887" s="3" t="s">
        <v>48</v>
      </c>
      <c r="AM6887" s="3" t="s">
        <v>47</v>
      </c>
      <c r="AU6887" s="3">
        <v>0</v>
      </c>
      <c r="AV6887" s="3">
        <v>16</v>
      </c>
      <c r="AW6887" s="3">
        <v>1</v>
      </c>
      <c r="AX6887" s="3">
        <v>16</v>
      </c>
      <c r="AY6887" s="3">
        <v>100</v>
      </c>
      <c r="AZ6887" s="6" t="str">
        <f t="shared" si="753"/>
        <v>3250.1</v>
      </c>
      <c r="BC6887" s="12" t="s">
        <v>17882</v>
      </c>
      <c r="BJ6887" s="12">
        <f t="shared" si="754"/>
        <v>0</v>
      </c>
      <c r="BK6887" s="12">
        <f t="shared" si="755"/>
        <v>0</v>
      </c>
      <c r="CQ6887" s="3" t="str">
        <f>CONCATENATE(baseURL!$A$1,baseURL!$B$1,baseURL!$C$1,".",C6887,".",L6887,".pkl&amp;seq=",BC6887)</f>
        <v>http://proteomics.broadinstitute.org/millscripts/viewfeed.pl?side=xl&amp;cycle=1&amp;fixedMods=iaaC&amp;file=msdataSM/iPRG2012_nd/cpick_in/iPRG2012_nd.3250.1.3.pkl&amp;seq=AALTDFERFQVMVLR</v>
      </c>
    </row>
    <row r="6888" spans="1:101" x14ac:dyDescent="0.2">
      <c r="A6888" s="3">
        <v>6815</v>
      </c>
      <c r="B6888" s="2" t="s">
        <v>17883</v>
      </c>
      <c r="C6888" s="2" t="s">
        <v>17877</v>
      </c>
      <c r="D6888" s="3">
        <v>16813</v>
      </c>
      <c r="E6888" s="3">
        <v>16797</v>
      </c>
      <c r="F6888" s="3">
        <v>68253</v>
      </c>
      <c r="G6888" s="3">
        <v>20046</v>
      </c>
      <c r="H6888" s="3">
        <v>61.157600000000002</v>
      </c>
      <c r="I6888" s="30">
        <v>662.75671999999997</v>
      </c>
      <c r="J6888" s="30">
        <v>662.7520012</v>
      </c>
      <c r="K6888" s="30">
        <v>4.7200000000000002E-3</v>
      </c>
      <c r="L6888" s="3">
        <v>5</v>
      </c>
      <c r="M6888" s="3">
        <v>5</v>
      </c>
      <c r="N6888" s="10">
        <f t="shared" si="749"/>
        <v>1</v>
      </c>
      <c r="O6888" s="35">
        <v>5</v>
      </c>
      <c r="P6888" s="17"/>
      <c r="Q6888" s="40">
        <v>3309.7259899999999</v>
      </c>
      <c r="R6888" s="40">
        <v>662.75102000000004</v>
      </c>
      <c r="S6888" s="18">
        <f t="shared" si="750"/>
        <v>8.6005148659498474</v>
      </c>
      <c r="T6888" s="18">
        <f t="shared" si="751"/>
        <v>1.4804956466994292</v>
      </c>
      <c r="U6888" s="18">
        <f t="shared" si="752"/>
        <v>1.1769125605621331</v>
      </c>
      <c r="V6888" s="30">
        <v>662.7518</v>
      </c>
      <c r="W6888" s="3" t="s">
        <v>47</v>
      </c>
      <c r="X6888" s="3" t="s">
        <v>47</v>
      </c>
      <c r="Y6888" s="3" t="s">
        <v>47</v>
      </c>
      <c r="Z6888" s="3" t="s">
        <v>47</v>
      </c>
      <c r="AA6888" s="3" t="s">
        <v>48</v>
      </c>
      <c r="AB6888" s="12" t="s">
        <v>47</v>
      </c>
      <c r="AC6888" s="3" t="s">
        <v>47</v>
      </c>
      <c r="AD6888" s="3" t="s">
        <v>47</v>
      </c>
      <c r="AE6888" s="3" t="s">
        <v>47</v>
      </c>
      <c r="AF6888" s="3" t="s">
        <v>47</v>
      </c>
      <c r="AG6888" s="3" t="s">
        <v>47</v>
      </c>
      <c r="AJ6888" s="3" t="s">
        <v>47</v>
      </c>
      <c r="AK6888" s="3" t="s">
        <v>47</v>
      </c>
      <c r="AL6888" s="3" t="s">
        <v>47</v>
      </c>
      <c r="AU6888" s="3">
        <v>0</v>
      </c>
      <c r="AV6888" s="3">
        <v>13</v>
      </c>
      <c r="AW6888" s="3">
        <v>1</v>
      </c>
      <c r="AX6888" s="3">
        <v>13</v>
      </c>
      <c r="AY6888" s="3">
        <v>100</v>
      </c>
      <c r="AZ6888" s="6" t="str">
        <f t="shared" si="753"/>
        <v>3250.2</v>
      </c>
      <c r="BC6888" s="12" t="s">
        <v>17816</v>
      </c>
      <c r="BJ6888" s="12">
        <f t="shared" si="754"/>
        <v>0</v>
      </c>
      <c r="BK6888" s="12">
        <f t="shared" si="755"/>
        <v>0</v>
      </c>
      <c r="CQ6888" s="3" t="str">
        <f>CONCATENATE(baseURL!$A$1,baseURL!$B$1,baseURL!$C$1,".",C6888,".",L6888,".pkl&amp;seq=",BC6888)</f>
        <v>http://proteomics.broadinstitute.org/millscripts/viewfeed.pl?side=xl&amp;cycle=1&amp;fixedMods=iaaC&amp;file=msdataSM/iPRG2012_nd/cpick_in/iPRG2012_nd.3250.2.5.pkl&amp;seq=LLTHPNFNGNTLDNDLMLLKLSSPATLNSR</v>
      </c>
    </row>
    <row r="6889" spans="1:101" x14ac:dyDescent="0.2">
      <c r="A6889" s="3">
        <v>2684</v>
      </c>
      <c r="B6889" s="2" t="s">
        <v>17884</v>
      </c>
      <c r="C6889" s="2" t="s">
        <v>17885</v>
      </c>
      <c r="D6889" s="3">
        <v>16814</v>
      </c>
      <c r="E6889" s="3">
        <v>16798</v>
      </c>
      <c r="F6889" s="3">
        <v>68254</v>
      </c>
      <c r="G6889" s="3">
        <v>20047</v>
      </c>
      <c r="H6889" s="3">
        <v>61.160899999999998</v>
      </c>
      <c r="I6889" s="30">
        <v>758.41791999999998</v>
      </c>
      <c r="J6889" s="30">
        <v>758.41521560000001</v>
      </c>
      <c r="K6889" s="30">
        <v>2.7000000000000001E-3</v>
      </c>
      <c r="L6889" s="3">
        <v>3</v>
      </c>
      <c r="M6889" s="3">
        <v>3</v>
      </c>
      <c r="N6889" s="10">
        <f t="shared" si="749"/>
        <v>1</v>
      </c>
      <c r="O6889" s="35">
        <v>3</v>
      </c>
      <c r="P6889" s="17"/>
      <c r="Q6889" s="40">
        <v>2273.2288400000002</v>
      </c>
      <c r="R6889" s="40">
        <v>758.41447000000005</v>
      </c>
      <c r="S6889" s="18">
        <f t="shared" si="750"/>
        <v>4.5489638402202255</v>
      </c>
      <c r="T6889" s="18">
        <f t="shared" si="751"/>
        <v>0.98310360555128606</v>
      </c>
      <c r="U6889" s="18">
        <f t="shared" si="752"/>
        <v>0.96253437777356299</v>
      </c>
      <c r="V6889" s="30">
        <v>758.41520000000003</v>
      </c>
      <c r="W6889" s="3" t="s">
        <v>47</v>
      </c>
      <c r="X6889" s="3" t="s">
        <v>65</v>
      </c>
      <c r="Z6889" s="3" t="s">
        <v>47</v>
      </c>
      <c r="AA6889" s="3" t="s">
        <v>47</v>
      </c>
      <c r="AB6889" s="12" t="s">
        <v>47</v>
      </c>
      <c r="AC6889" s="3" t="s">
        <v>47</v>
      </c>
      <c r="AD6889" s="3" t="s">
        <v>47</v>
      </c>
      <c r="AE6889" s="3" t="s">
        <v>47</v>
      </c>
      <c r="AF6889" s="3" t="s">
        <v>47</v>
      </c>
      <c r="AG6889" s="3" t="s">
        <v>47</v>
      </c>
      <c r="AI6889" s="3" t="s">
        <v>47</v>
      </c>
      <c r="AJ6889" s="3" t="s">
        <v>47</v>
      </c>
      <c r="AK6889" s="3" t="s">
        <v>48</v>
      </c>
      <c r="AL6889" s="3" t="s">
        <v>47</v>
      </c>
      <c r="AN6889" s="3" t="s">
        <v>48</v>
      </c>
      <c r="AU6889" s="3">
        <v>1</v>
      </c>
      <c r="AV6889" s="3">
        <v>12</v>
      </c>
      <c r="AW6889" s="3">
        <v>1</v>
      </c>
      <c r="AX6889" s="3">
        <v>12</v>
      </c>
      <c r="AY6889" s="3">
        <v>100</v>
      </c>
      <c r="AZ6889" s="6" t="str">
        <f t="shared" si="753"/>
        <v>3250.3</v>
      </c>
      <c r="BC6889" s="12" t="s">
        <v>17886</v>
      </c>
      <c r="BJ6889" s="12">
        <f t="shared" si="754"/>
        <v>0</v>
      </c>
      <c r="BK6889" s="12">
        <f t="shared" si="755"/>
        <v>0</v>
      </c>
      <c r="BT6889" s="3" t="s">
        <v>17887</v>
      </c>
      <c r="CQ6889" s="3" t="str">
        <f>CONCATENATE(baseURL!$A$1,baseURL!$B$1,baseURL!$C$1,".",C6889,".",L6889,".pkl&amp;seq=",BC6889)</f>
        <v>http://proteomics.broadinstitute.org/millscripts/viewfeed.pl?side=xl&amp;cycle=1&amp;fixedMods=iaaC&amp;file=msdataSM/iPRG2012_nd/cpick_in/iPRG2012_nd.3250.3.3.pkl&amp;seq=GLPLESPADTNFVFLNLKAAR</v>
      </c>
    </row>
    <row r="6890" spans="1:101" x14ac:dyDescent="0.2">
      <c r="A6890" s="3">
        <v>2702</v>
      </c>
      <c r="B6890" s="2" t="s">
        <v>17888</v>
      </c>
      <c r="C6890" s="2" t="s">
        <v>17889</v>
      </c>
      <c r="D6890" s="3">
        <v>16815</v>
      </c>
      <c r="E6890" s="3">
        <v>16799</v>
      </c>
      <c r="F6890" s="3">
        <v>68255</v>
      </c>
      <c r="G6890" s="3">
        <v>20048</v>
      </c>
      <c r="H6890" s="3">
        <v>61.164299999999997</v>
      </c>
      <c r="I6890" s="30">
        <v>768.39263000000005</v>
      </c>
      <c r="J6890" s="30">
        <v>768.39563390000001</v>
      </c>
      <c r="K6890" s="30">
        <v>-3.0000000000000001E-3</v>
      </c>
      <c r="L6890" s="3">
        <v>3</v>
      </c>
      <c r="M6890" s="3">
        <v>3</v>
      </c>
      <c r="N6890" s="10">
        <f t="shared" si="749"/>
        <v>1</v>
      </c>
      <c r="O6890" s="35">
        <v>3</v>
      </c>
      <c r="P6890" s="17"/>
      <c r="Q6890" s="40">
        <v>2303.1700099999998</v>
      </c>
      <c r="R6890" s="40">
        <v>768.39485000000002</v>
      </c>
      <c r="S6890" s="18">
        <f t="shared" si="750"/>
        <v>-2.8891396135277243</v>
      </c>
      <c r="T6890" s="18">
        <f t="shared" si="751"/>
        <v>1.0201786229926255</v>
      </c>
      <c r="U6890" s="18">
        <f t="shared" si="752"/>
        <v>0.97606068016387848</v>
      </c>
      <c r="V6890" s="30">
        <v>768.39559999999994</v>
      </c>
      <c r="W6890" s="3" t="s">
        <v>47</v>
      </c>
      <c r="Z6890" s="3" t="s">
        <v>47</v>
      </c>
      <c r="AA6890" s="3" t="s">
        <v>47</v>
      </c>
      <c r="AB6890" s="12" t="s">
        <v>47</v>
      </c>
      <c r="AC6890" s="3" t="s">
        <v>47</v>
      </c>
      <c r="AD6890" s="3" t="s">
        <v>47</v>
      </c>
      <c r="AE6890" s="3" t="s">
        <v>47</v>
      </c>
      <c r="AG6890" s="3" t="s">
        <v>47</v>
      </c>
      <c r="AH6890" s="3" t="s">
        <v>47</v>
      </c>
      <c r="AI6890" s="3" t="s">
        <v>47</v>
      </c>
      <c r="AK6890" s="3" t="s">
        <v>47</v>
      </c>
      <c r="AL6890" s="3" t="s">
        <v>47</v>
      </c>
      <c r="AM6890" s="3" t="s">
        <v>47</v>
      </c>
      <c r="AN6890" s="3" t="s">
        <v>47</v>
      </c>
      <c r="AU6890" s="3">
        <v>0</v>
      </c>
      <c r="AV6890" s="3">
        <v>14</v>
      </c>
      <c r="AW6890" s="3">
        <v>1</v>
      </c>
      <c r="AX6890" s="3">
        <v>14</v>
      </c>
      <c r="AY6890" s="3">
        <v>100</v>
      </c>
      <c r="AZ6890" s="6" t="str">
        <f t="shared" si="753"/>
        <v>3250.4</v>
      </c>
      <c r="BC6890" s="12" t="s">
        <v>17890</v>
      </c>
      <c r="BJ6890" s="12">
        <f t="shared" si="754"/>
        <v>0</v>
      </c>
      <c r="BK6890" s="12">
        <f t="shared" si="755"/>
        <v>0</v>
      </c>
      <c r="CQ6890" s="3" t="str">
        <f>CONCATENATE(baseURL!$A$1,baseURL!$B$1,baseURL!$C$1,".",C6890,".",L6890,".pkl&amp;seq=",BC6890)</f>
        <v>http://proteomics.broadinstitute.org/millscripts/viewfeed.pl?side=xl&amp;cycle=1&amp;fixedMods=iaaC&amp;file=msdataSM/iPRG2012_nd/cpick_in/iPRG2012_nd.3250.4.3.pkl&amp;seq=LLLQAFSPLDDEQMSALQQR</v>
      </c>
      <c r="CV6890" s="7"/>
      <c r="CW6890" s="7"/>
    </row>
    <row r="6891" spans="1:101" x14ac:dyDescent="0.2">
      <c r="A6891" s="3">
        <v>7737</v>
      </c>
      <c r="B6891" s="2" t="s">
        <v>17891</v>
      </c>
      <c r="C6891" s="2" t="s">
        <v>17892</v>
      </c>
      <c r="D6891" s="3">
        <v>16816</v>
      </c>
      <c r="E6891" s="3">
        <v>16800</v>
      </c>
      <c r="F6891" s="3">
        <v>68256</v>
      </c>
      <c r="G6891" s="3">
        <v>20049</v>
      </c>
      <c r="H6891" s="3">
        <v>61.1676</v>
      </c>
      <c r="I6891" s="30">
        <v>1050.1935000000001</v>
      </c>
      <c r="J6891" s="30">
        <v>1050.193383</v>
      </c>
      <c r="K6891" s="30">
        <v>1.2E-4</v>
      </c>
      <c r="L6891" s="3">
        <v>3</v>
      </c>
      <c r="M6891" s="3">
        <v>3</v>
      </c>
      <c r="N6891" s="10">
        <f t="shared" si="749"/>
        <v>1</v>
      </c>
      <c r="O6891" s="35">
        <v>3</v>
      </c>
      <c r="Q6891" s="40">
        <v>3148.55944</v>
      </c>
      <c r="R6891" s="40">
        <v>1050.1913300000001</v>
      </c>
      <c r="S6891" s="18">
        <f t="shared" si="750"/>
        <v>2.0662901492228514</v>
      </c>
      <c r="T6891" s="18">
        <f t="shared" si="751"/>
        <v>1.9548818784597857</v>
      </c>
      <c r="U6891" s="18">
        <f t="shared" si="752"/>
        <v>1.6854071722828632</v>
      </c>
      <c r="V6891" s="30">
        <v>1050.1931</v>
      </c>
      <c r="W6891" s="3" t="s">
        <v>47</v>
      </c>
      <c r="X6891" s="3" t="s">
        <v>47</v>
      </c>
      <c r="Y6891" s="3" t="s">
        <v>47</v>
      </c>
      <c r="Z6891" s="3" t="s">
        <v>52</v>
      </c>
      <c r="AA6891" s="3" t="s">
        <v>47</v>
      </c>
      <c r="AD6891" s="3" t="s">
        <v>47</v>
      </c>
      <c r="AJ6891" s="3" t="s">
        <v>47</v>
      </c>
      <c r="AO6891" s="3" t="s">
        <v>47</v>
      </c>
      <c r="AU6891" s="3">
        <v>0</v>
      </c>
      <c r="AV6891" s="3">
        <v>7</v>
      </c>
      <c r="AW6891" s="3">
        <v>2</v>
      </c>
      <c r="AX6891" s="3">
        <v>6</v>
      </c>
      <c r="AY6891" s="3">
        <v>85.71</v>
      </c>
      <c r="AZ6891" s="6" t="str">
        <f t="shared" si="753"/>
        <v>3250.5</v>
      </c>
      <c r="BC6891" s="12" t="s">
        <v>17893</v>
      </c>
      <c r="BI6891" s="12" t="s">
        <v>594</v>
      </c>
      <c r="BJ6891" s="12">
        <f t="shared" si="754"/>
        <v>0</v>
      </c>
      <c r="BK6891" s="12">
        <f t="shared" si="755"/>
        <v>1</v>
      </c>
      <c r="BR6891" s="3" t="s">
        <v>594</v>
      </c>
      <c r="BZ6891" s="3" t="s">
        <v>17894</v>
      </c>
      <c r="CQ6891" s="3" t="str">
        <f>CONCATENATE(baseURL!$A$1,baseURL!$B$1,baseURL!$C$1,".",C6891,".",L6891,".pkl&amp;seq=",BC6891,"&amp;varMods=ReducedCys-C")</f>
        <v>http://proteomics.broadinstitute.org/millscripts/viewfeed.pl?side=xl&amp;cycle=1&amp;fixedMods=iaaC&amp;file=msdataSM/iPRG2012_nd/cpick_in/iPRG2012_nd.3250.5.3.pkl&amp;seq=YVLMKNPDVEFcGYSLPHPSENLLNLR&amp;varMods=ReducedCys-C</v>
      </c>
    </row>
    <row r="6892" spans="1:101" x14ac:dyDescent="0.2">
      <c r="A6892" s="3">
        <v>7468</v>
      </c>
      <c r="B6892" s="2" t="s">
        <v>17895</v>
      </c>
      <c r="C6892" s="2" t="s">
        <v>17896</v>
      </c>
      <c r="D6892" s="3">
        <v>16817</v>
      </c>
      <c r="E6892" s="3">
        <v>16801</v>
      </c>
      <c r="F6892" s="3">
        <v>68273</v>
      </c>
      <c r="G6892" s="3">
        <v>20051</v>
      </c>
      <c r="H6892" s="3">
        <v>61.179000000000002</v>
      </c>
      <c r="I6892" s="30">
        <v>587.31622000000004</v>
      </c>
      <c r="J6892" s="30">
        <v>587.31402539999999</v>
      </c>
      <c r="K6892" s="30">
        <v>2.1900000000000001E-3</v>
      </c>
      <c r="L6892" s="3">
        <v>3</v>
      </c>
      <c r="M6892" s="3">
        <v>3</v>
      </c>
      <c r="N6892" s="10">
        <f t="shared" si="749"/>
        <v>1</v>
      </c>
      <c r="O6892" s="35">
        <v>3</v>
      </c>
      <c r="P6892" s="17"/>
      <c r="Q6892" s="40">
        <v>1759.9224899999999</v>
      </c>
      <c r="R6892" s="40">
        <v>587.31235000000004</v>
      </c>
      <c r="S6892" s="18">
        <f t="shared" si="750"/>
        <v>6.5893387053860817</v>
      </c>
      <c r="T6892" s="18">
        <f t="shared" si="751"/>
        <v>2.8526558311836916</v>
      </c>
      <c r="U6892" s="18">
        <f t="shared" si="752"/>
        <v>2.4688736751016398</v>
      </c>
      <c r="V6892" s="30">
        <v>587.31380000000001</v>
      </c>
      <c r="W6892" s="3" t="s">
        <v>47</v>
      </c>
      <c r="Z6892" s="3" t="s">
        <v>52</v>
      </c>
      <c r="AB6892" s="12" t="s">
        <v>47</v>
      </c>
      <c r="AD6892" s="3" t="s">
        <v>52</v>
      </c>
      <c r="AG6892" s="3" t="s">
        <v>48</v>
      </c>
      <c r="AH6892" s="3" t="s">
        <v>47</v>
      </c>
      <c r="AK6892" s="3" t="s">
        <v>47</v>
      </c>
      <c r="AL6892" s="3" t="s">
        <v>47</v>
      </c>
      <c r="AU6892" s="3">
        <v>0</v>
      </c>
      <c r="AV6892" s="3">
        <v>5</v>
      </c>
      <c r="AW6892" s="3">
        <v>1</v>
      </c>
      <c r="AX6892" s="3">
        <v>5</v>
      </c>
      <c r="AY6892" s="3">
        <v>100</v>
      </c>
      <c r="AZ6892" s="6" t="str">
        <f t="shared" si="753"/>
        <v>3251.1</v>
      </c>
      <c r="BC6892" s="12" t="s">
        <v>17897</v>
      </c>
      <c r="BJ6892" s="12">
        <f t="shared" si="754"/>
        <v>0</v>
      </c>
      <c r="BK6892" s="12">
        <f t="shared" si="755"/>
        <v>0</v>
      </c>
      <c r="CQ6892" s="3" t="str">
        <f>CONCATENATE(baseURL!$A$1,baseURL!$B$1,baseURL!$C$1,".",C6892,".",L6892,".pkl&amp;seq=",BC6892)</f>
        <v>http://proteomics.broadinstitute.org/millscripts/viewfeed.pl?side=xl&amp;cycle=1&amp;fixedMods=iaaC&amp;file=msdataSM/iPRG2012_nd/cpick_in/iPRG2012_nd.3251.1.3.pkl&amp;seq=SLDDVDELLWTLGRK</v>
      </c>
    </row>
    <row r="6893" spans="1:101" x14ac:dyDescent="0.2">
      <c r="A6893" s="3">
        <v>5209</v>
      </c>
      <c r="B6893" s="2" t="s">
        <v>17898</v>
      </c>
      <c r="C6893" s="2" t="s">
        <v>17880</v>
      </c>
      <c r="D6893" s="3">
        <v>16818</v>
      </c>
      <c r="E6893" s="3">
        <v>16802</v>
      </c>
      <c r="F6893" s="3">
        <v>68274</v>
      </c>
      <c r="G6893" s="3">
        <v>20052</v>
      </c>
      <c r="H6893" s="3">
        <v>61.183100000000003</v>
      </c>
      <c r="I6893" s="30">
        <v>651.86325999999997</v>
      </c>
      <c r="J6893" s="30">
        <v>651.86151359999997</v>
      </c>
      <c r="K6893" s="30">
        <v>1.75E-3</v>
      </c>
      <c r="L6893" s="3">
        <v>2</v>
      </c>
      <c r="M6893" s="3">
        <v>2</v>
      </c>
      <c r="N6893" s="10">
        <f t="shared" si="749"/>
        <v>1</v>
      </c>
      <c r="O6893" s="35">
        <v>2</v>
      </c>
      <c r="P6893" s="17"/>
      <c r="Q6893" s="40">
        <v>1302.7151200000001</v>
      </c>
      <c r="R6893" s="40">
        <v>651.86120000000005</v>
      </c>
      <c r="S6893" s="18">
        <f t="shared" si="750"/>
        <v>3.1601819527146384</v>
      </c>
      <c r="T6893" s="18">
        <f t="shared" si="751"/>
        <v>0.48108400977553883</v>
      </c>
      <c r="U6893" s="18">
        <f t="shared" si="752"/>
        <v>0.6136275635052244</v>
      </c>
      <c r="V6893" s="30">
        <v>651.86159999999995</v>
      </c>
      <c r="W6893" s="3" t="s">
        <v>47</v>
      </c>
      <c r="X6893" s="3" t="s">
        <v>47</v>
      </c>
      <c r="Y6893" s="3" t="s">
        <v>47</v>
      </c>
      <c r="Z6893" s="3" t="s">
        <v>47</v>
      </c>
      <c r="AA6893" s="3" t="s">
        <v>47</v>
      </c>
      <c r="AB6893" s="12" t="s">
        <v>47</v>
      </c>
      <c r="AC6893" s="3" t="s">
        <v>47</v>
      </c>
      <c r="AD6893" s="3" t="s">
        <v>47</v>
      </c>
      <c r="AE6893" s="3" t="s">
        <v>47</v>
      </c>
      <c r="AF6893" s="3" t="s">
        <v>47</v>
      </c>
      <c r="AG6893" s="3" t="s">
        <v>47</v>
      </c>
      <c r="AH6893" s="3" t="s">
        <v>47</v>
      </c>
      <c r="AI6893" s="3" t="s">
        <v>47</v>
      </c>
      <c r="AJ6893" s="3" t="s">
        <v>47</v>
      </c>
      <c r="AK6893" s="3" t="s">
        <v>47</v>
      </c>
      <c r="AL6893" s="3" t="s">
        <v>47</v>
      </c>
      <c r="AM6893" s="3" t="s">
        <v>47</v>
      </c>
      <c r="AN6893" s="3" t="s">
        <v>47</v>
      </c>
      <c r="AU6893" s="3">
        <v>0</v>
      </c>
      <c r="AV6893" s="3">
        <v>18</v>
      </c>
      <c r="AW6893" s="3">
        <v>1</v>
      </c>
      <c r="AX6893" s="3">
        <v>18</v>
      </c>
      <c r="AY6893" s="3">
        <v>100</v>
      </c>
      <c r="AZ6893" s="6" t="str">
        <f t="shared" si="753"/>
        <v>3251.2</v>
      </c>
      <c r="BC6893" s="12" t="s">
        <v>17899</v>
      </c>
      <c r="BJ6893" s="12">
        <f t="shared" si="754"/>
        <v>0</v>
      </c>
      <c r="BK6893" s="12">
        <f t="shared" si="755"/>
        <v>0</v>
      </c>
      <c r="CQ6893" s="3" t="str">
        <f>CONCATENATE(baseURL!$A$1,baseURL!$B$1,baseURL!$C$1,".",C6893,".",L6893,".pkl&amp;seq=",BC6893)</f>
        <v>http://proteomics.broadinstitute.org/millscripts/viewfeed.pl?side=xl&amp;cycle=1&amp;fixedMods=iaaC&amp;file=msdataSM/iPRG2012_nd/cpick_in/iPRG2012_nd.3251.2.2.pkl&amp;seq=SLDLDSLLAEVK</v>
      </c>
    </row>
    <row r="6894" spans="1:101" x14ac:dyDescent="0.2">
      <c r="A6894" s="3">
        <v>6770</v>
      </c>
      <c r="B6894" s="2" t="s">
        <v>17900</v>
      </c>
      <c r="C6894" s="2" t="s">
        <v>17883</v>
      </c>
      <c r="D6894" s="3">
        <v>16819</v>
      </c>
      <c r="E6894" s="3">
        <v>16803</v>
      </c>
      <c r="F6894" s="3">
        <v>68275</v>
      </c>
      <c r="G6894" s="3">
        <v>20053</v>
      </c>
      <c r="H6894" s="3">
        <v>61.1873</v>
      </c>
      <c r="I6894" s="30">
        <v>812.09860000000003</v>
      </c>
      <c r="J6894" s="30">
        <v>812.10061729999995</v>
      </c>
      <c r="K6894" s="30">
        <v>-2.0200000000000001E-3</v>
      </c>
      <c r="L6894" s="3">
        <v>3</v>
      </c>
      <c r="M6894" s="3">
        <v>3</v>
      </c>
      <c r="N6894" s="10">
        <f t="shared" si="749"/>
        <v>1</v>
      </c>
      <c r="O6894" s="35">
        <v>3</v>
      </c>
      <c r="P6894" s="17"/>
      <c r="Q6894" s="40">
        <v>2434.2864199999999</v>
      </c>
      <c r="R6894" s="40">
        <v>812.10032000000001</v>
      </c>
      <c r="S6894" s="18">
        <f t="shared" si="750"/>
        <v>-2.1179649331717014</v>
      </c>
      <c r="T6894" s="18">
        <f t="shared" si="751"/>
        <v>0.36608777588325464</v>
      </c>
      <c r="U6894" s="18">
        <f t="shared" si="752"/>
        <v>0.22164749300959644</v>
      </c>
      <c r="V6894" s="30">
        <v>812.10050000000001</v>
      </c>
      <c r="W6894" s="3" t="s">
        <v>47</v>
      </c>
      <c r="X6894" s="3" t="s">
        <v>47</v>
      </c>
      <c r="Y6894" s="3" t="s">
        <v>47</v>
      </c>
      <c r="Z6894" s="3" t="s">
        <v>47</v>
      </c>
      <c r="AA6894" s="3" t="s">
        <v>48</v>
      </c>
      <c r="AB6894" s="12" t="s">
        <v>47</v>
      </c>
      <c r="AC6894" s="3" t="s">
        <v>47</v>
      </c>
      <c r="AD6894" s="3" t="s">
        <v>47</v>
      </c>
      <c r="AE6894" s="3" t="s">
        <v>47</v>
      </c>
      <c r="AF6894" s="3" t="s">
        <v>47</v>
      </c>
      <c r="AG6894" s="3" t="s">
        <v>47</v>
      </c>
      <c r="AI6894" s="3" t="s">
        <v>47</v>
      </c>
      <c r="AJ6894" s="3" t="s">
        <v>47</v>
      </c>
      <c r="AK6894" s="3" t="s">
        <v>47</v>
      </c>
      <c r="AL6894" s="3" t="s">
        <v>47</v>
      </c>
      <c r="AN6894" s="3" t="s">
        <v>47</v>
      </c>
      <c r="AU6894" s="3">
        <v>0</v>
      </c>
      <c r="AV6894" s="3">
        <v>15</v>
      </c>
      <c r="AW6894" s="3">
        <v>1</v>
      </c>
      <c r="AX6894" s="3">
        <v>15</v>
      </c>
      <c r="AY6894" s="3">
        <v>100</v>
      </c>
      <c r="AZ6894" s="6" t="str">
        <f t="shared" si="753"/>
        <v>3251.3</v>
      </c>
      <c r="BC6894" s="12" t="s">
        <v>17901</v>
      </c>
      <c r="BJ6894" s="12">
        <f t="shared" si="754"/>
        <v>0</v>
      </c>
      <c r="BK6894" s="12">
        <f t="shared" si="755"/>
        <v>0</v>
      </c>
      <c r="CQ6894" s="3" t="str">
        <f>CONCATENATE(baseURL!$A$1,baseURL!$B$1,baseURL!$C$1,".",C6894,".",L6894,".pkl&amp;seq=",BC6894)</f>
        <v>http://proteomics.broadinstitute.org/millscripts/viewfeed.pl?side=xl&amp;cycle=1&amp;fixedMods=iaaC&amp;file=msdataSM/iPRG2012_nd/cpick_in/iPRG2012_nd.3251.3.3.pkl&amp;seq=YKYVDPNVLPETESLALVLDR</v>
      </c>
    </row>
    <row r="6895" spans="1:101" x14ac:dyDescent="0.2">
      <c r="A6895" s="3">
        <v>6708</v>
      </c>
      <c r="B6895" s="2" t="s">
        <v>17902</v>
      </c>
      <c r="C6895" s="2" t="s">
        <v>17884</v>
      </c>
      <c r="D6895" s="3">
        <v>16820</v>
      </c>
      <c r="E6895" s="3">
        <v>16804</v>
      </c>
      <c r="F6895" s="3">
        <v>68276</v>
      </c>
      <c r="G6895" s="3">
        <v>20054</v>
      </c>
      <c r="H6895" s="3">
        <v>61.191499999999998</v>
      </c>
      <c r="I6895" s="30">
        <v>828.18988999999999</v>
      </c>
      <c r="J6895" s="30">
        <v>828.18812379999997</v>
      </c>
      <c r="K6895" s="30">
        <v>1.7700000000000001E-3</v>
      </c>
      <c r="L6895" s="3">
        <v>4</v>
      </c>
      <c r="M6895" s="3">
        <v>4</v>
      </c>
      <c r="N6895" s="10">
        <f t="shared" si="749"/>
        <v>1</v>
      </c>
      <c r="O6895" s="35">
        <v>4</v>
      </c>
      <c r="P6895" s="17"/>
      <c r="Q6895" s="40">
        <v>3309.7259899999999</v>
      </c>
      <c r="R6895" s="40">
        <v>828.18695000000002</v>
      </c>
      <c r="S6895" s="18">
        <f t="shared" si="750"/>
        <v>3.5499231181641511</v>
      </c>
      <c r="T6895" s="18">
        <f t="shared" si="751"/>
        <v>1.4173128421630199</v>
      </c>
      <c r="U6895" s="18">
        <f t="shared" si="752"/>
        <v>1.5093210536911803</v>
      </c>
      <c r="V6895" s="30">
        <v>828.18820000000005</v>
      </c>
      <c r="W6895" s="3" t="s">
        <v>47</v>
      </c>
      <c r="X6895" s="3" t="s">
        <v>47</v>
      </c>
      <c r="Y6895" s="3" t="s">
        <v>47</v>
      </c>
      <c r="Z6895" s="3" t="s">
        <v>47</v>
      </c>
      <c r="AA6895" s="3" t="s">
        <v>48</v>
      </c>
      <c r="AB6895" s="12" t="s">
        <v>47</v>
      </c>
      <c r="AC6895" s="3" t="s">
        <v>47</v>
      </c>
      <c r="AD6895" s="3" t="s">
        <v>47</v>
      </c>
      <c r="AE6895" s="3" t="s">
        <v>47</v>
      </c>
      <c r="AF6895" s="3" t="s">
        <v>47</v>
      </c>
      <c r="AG6895" s="3" t="s">
        <v>47</v>
      </c>
      <c r="AI6895" s="3" t="s">
        <v>47</v>
      </c>
      <c r="AJ6895" s="3" t="s">
        <v>47</v>
      </c>
      <c r="AK6895" s="3" t="s">
        <v>47</v>
      </c>
      <c r="AL6895" s="3" t="s">
        <v>47</v>
      </c>
      <c r="AU6895" s="3">
        <v>0</v>
      </c>
      <c r="AV6895" s="3">
        <v>14</v>
      </c>
      <c r="AW6895" s="3">
        <v>1</v>
      </c>
      <c r="AX6895" s="3">
        <v>14</v>
      </c>
      <c r="AY6895" s="3">
        <v>100</v>
      </c>
      <c r="AZ6895" s="6" t="str">
        <f t="shared" si="753"/>
        <v>3251.4</v>
      </c>
      <c r="BC6895" s="12" t="s">
        <v>17816</v>
      </c>
      <c r="BJ6895" s="12">
        <f t="shared" si="754"/>
        <v>0</v>
      </c>
      <c r="BK6895" s="12">
        <f t="shared" si="755"/>
        <v>0</v>
      </c>
      <c r="CQ6895" s="3" t="str">
        <f>CONCATENATE(baseURL!$A$1,baseURL!$B$1,baseURL!$C$1,".",C6895,".",L6895,".pkl&amp;seq=",BC6895)</f>
        <v>http://proteomics.broadinstitute.org/millscripts/viewfeed.pl?side=xl&amp;cycle=1&amp;fixedMods=iaaC&amp;file=msdataSM/iPRG2012_nd/cpick_in/iPRG2012_nd.3251.4.4.pkl&amp;seq=LLTHPNFNGNTLDNDLMLLKLSSPATLNSR</v>
      </c>
    </row>
    <row r="6896" spans="1:101" x14ac:dyDescent="0.2">
      <c r="A6896" s="3">
        <v>3000</v>
      </c>
      <c r="B6896" s="2" t="s">
        <v>17903</v>
      </c>
      <c r="C6896" s="2" t="s">
        <v>17904</v>
      </c>
      <c r="D6896" s="3">
        <v>16821</v>
      </c>
      <c r="E6896" s="3">
        <v>16805</v>
      </c>
      <c r="F6896" s="3">
        <v>68294</v>
      </c>
      <c r="G6896" s="3">
        <v>20056</v>
      </c>
      <c r="H6896" s="3">
        <v>61.203800000000001</v>
      </c>
      <c r="I6896" s="30">
        <v>649.36992999999995</v>
      </c>
      <c r="J6896" s="30">
        <v>649.36959200000001</v>
      </c>
      <c r="K6896" s="30">
        <v>3.4000000000000002E-4</v>
      </c>
      <c r="L6896" s="3">
        <v>0</v>
      </c>
      <c r="M6896" s="3">
        <v>4</v>
      </c>
      <c r="N6896" s="10">
        <f t="shared" si="749"/>
        <v>1</v>
      </c>
      <c r="O6896" s="35">
        <v>4</v>
      </c>
      <c r="P6896" s="17"/>
      <c r="Q6896" s="40">
        <v>2594.4552199999998</v>
      </c>
      <c r="R6896" s="40">
        <v>649.36926000000005</v>
      </c>
      <c r="S6896" s="18">
        <f t="shared" si="750"/>
        <v>1.0317704288928433</v>
      </c>
      <c r="T6896" s="18">
        <f t="shared" si="751"/>
        <v>0.51126534686533887</v>
      </c>
      <c r="U6896" s="18">
        <f t="shared" si="752"/>
        <v>0.21559382097574881</v>
      </c>
      <c r="V6896" s="30">
        <v>649.36940000000004</v>
      </c>
      <c r="W6896" s="3" t="s">
        <v>47</v>
      </c>
      <c r="X6896" s="3" t="s">
        <v>47</v>
      </c>
      <c r="Y6896" s="3" t="s">
        <v>47</v>
      </c>
      <c r="Z6896" s="3" t="s">
        <v>47</v>
      </c>
      <c r="AA6896" s="3" t="s">
        <v>65</v>
      </c>
      <c r="AB6896" s="12" t="s">
        <v>47</v>
      </c>
      <c r="AC6896" s="3" t="s">
        <v>47</v>
      </c>
      <c r="AE6896" s="3" t="s">
        <v>47</v>
      </c>
      <c r="AG6896" s="3" t="s">
        <v>65</v>
      </c>
      <c r="AI6896" s="3" t="s">
        <v>47</v>
      </c>
      <c r="AK6896" s="3" t="s">
        <v>47</v>
      </c>
      <c r="AL6896" s="3" t="s">
        <v>47</v>
      </c>
      <c r="AM6896" s="3" t="s">
        <v>47</v>
      </c>
      <c r="AN6896" s="3" t="s">
        <v>47</v>
      </c>
      <c r="AO6896" s="3" t="s">
        <v>52</v>
      </c>
      <c r="AU6896" s="3">
        <v>2</v>
      </c>
      <c r="AV6896" s="3">
        <v>12</v>
      </c>
      <c r="AW6896" s="3">
        <v>1</v>
      </c>
      <c r="AX6896" s="3">
        <v>12</v>
      </c>
      <c r="AY6896" s="3">
        <v>100</v>
      </c>
      <c r="AZ6896" s="6" t="str">
        <f t="shared" si="753"/>
        <v>3252.1</v>
      </c>
      <c r="BC6896" s="12" t="s">
        <v>17905</v>
      </c>
      <c r="BJ6896" s="12">
        <f t="shared" si="754"/>
        <v>0</v>
      </c>
      <c r="BK6896" s="12">
        <f t="shared" si="755"/>
        <v>0</v>
      </c>
      <c r="BW6896" s="3" t="s">
        <v>17906</v>
      </c>
      <c r="CC6896" s="3" t="s">
        <v>17907</v>
      </c>
      <c r="CQ6896" s="3" t="str">
        <f>CONCATENATE(baseURL!$A$1,baseURL!$B$1,baseURL!$C$1,".",C6896,".",L6896,".pkl&amp;seq=",BC6896)</f>
        <v>http://proteomics.broadinstitute.org/millscripts/viewfeed.pl?side=xl&amp;cycle=1&amp;fixedMods=iaaC&amp;file=msdataSM/iPRG2012_nd/cpick_in/iPRG2012_nd.3252.1.0.pkl&amp;seq=TLTAVHDKLLEDLVFPTELVGKR</v>
      </c>
    </row>
    <row r="6897" spans="1:95" x14ac:dyDescent="0.2">
      <c r="A6897" s="3">
        <v>763</v>
      </c>
      <c r="B6897" s="2" t="s">
        <v>17908</v>
      </c>
      <c r="C6897" s="2" t="s">
        <v>17895</v>
      </c>
      <c r="D6897" s="3">
        <v>16822</v>
      </c>
      <c r="E6897" s="3">
        <v>16806</v>
      </c>
      <c r="F6897" s="3">
        <v>68295</v>
      </c>
      <c r="G6897" s="3">
        <v>20057</v>
      </c>
      <c r="H6897" s="3">
        <v>61.209600000000002</v>
      </c>
      <c r="I6897" s="30">
        <v>690.73567000000003</v>
      </c>
      <c r="J6897" s="30">
        <v>690.73540230000003</v>
      </c>
      <c r="K6897" s="30">
        <v>2.7E-4</v>
      </c>
      <c r="L6897" s="3">
        <v>3</v>
      </c>
      <c r="M6897" s="3">
        <v>3</v>
      </c>
      <c r="N6897" s="10">
        <f t="shared" si="749"/>
        <v>1</v>
      </c>
      <c r="O6897" s="35">
        <v>3</v>
      </c>
      <c r="P6897" s="17"/>
      <c r="Q6897" s="40">
        <v>2070.19335</v>
      </c>
      <c r="R6897" s="40">
        <v>690.73596999999995</v>
      </c>
      <c r="S6897" s="18">
        <f t="shared" si="750"/>
        <v>-0.4343193534929039</v>
      </c>
      <c r="T6897" s="18">
        <f t="shared" si="751"/>
        <v>-0.82187699001627013</v>
      </c>
      <c r="U6897" s="18">
        <f t="shared" si="752"/>
        <v>-0.68043365390430222</v>
      </c>
      <c r="V6897" s="30">
        <v>690.7355</v>
      </c>
      <c r="W6897" s="3" t="s">
        <v>47</v>
      </c>
      <c r="Y6897" s="3" t="s">
        <v>65</v>
      </c>
      <c r="Z6897" s="3" t="s">
        <v>52</v>
      </c>
      <c r="AD6897" s="3" t="s">
        <v>47</v>
      </c>
      <c r="AE6897" s="3" t="s">
        <v>47</v>
      </c>
      <c r="AF6897" s="3" t="s">
        <v>48</v>
      </c>
      <c r="AJ6897" s="3" t="s">
        <v>48</v>
      </c>
      <c r="AU6897" s="3">
        <v>1</v>
      </c>
      <c r="AV6897" s="3">
        <v>3</v>
      </c>
      <c r="AW6897" s="3">
        <v>2</v>
      </c>
      <c r="AX6897" s="3">
        <v>2</v>
      </c>
      <c r="AY6897" s="3">
        <v>66.67</v>
      </c>
      <c r="AZ6897" s="6" t="str">
        <f t="shared" si="753"/>
        <v>3252.2</v>
      </c>
      <c r="BC6897" s="12" t="s">
        <v>17909</v>
      </c>
      <c r="BJ6897" s="12">
        <f t="shared" si="754"/>
        <v>0</v>
      </c>
      <c r="BK6897" s="12">
        <f t="shared" si="755"/>
        <v>0</v>
      </c>
      <c r="BM6897" s="3" t="s">
        <v>162</v>
      </c>
      <c r="BR6897" s="3" t="s">
        <v>162</v>
      </c>
      <c r="BU6897" s="3" t="s">
        <v>17910</v>
      </c>
      <c r="BZ6897" s="3" t="s">
        <v>17911</v>
      </c>
      <c r="CQ6897" s="3" t="str">
        <f>CONCATENATE(baseURL!$A$1,baseURL!$B$1,baseURL!$C$1,".",C6897,".",L6897,".pkl&amp;seq=",BC6897,"&amp;varMods=Sodiated-E")</f>
        <v>http://proteomics.broadinstitute.org/millscripts/viewfeed.pl?side=xl&amp;cycle=1&amp;fixedMods=iaaC&amp;file=msdataSM/iPRG2012_nd/cpick_in/iPRG2012_nd.3252.2.3.pkl&amp;seq=GLLKVNGSPLTLVePELLR&amp;varMods=Sodiated-E</v>
      </c>
    </row>
    <row r="6898" spans="1:95" x14ac:dyDescent="0.2">
      <c r="A6898" s="3">
        <v>187</v>
      </c>
      <c r="B6898" s="2" t="s">
        <v>17912</v>
      </c>
      <c r="C6898" s="2" t="s">
        <v>17898</v>
      </c>
      <c r="D6898" s="3">
        <v>16823</v>
      </c>
      <c r="E6898" s="3">
        <v>16807</v>
      </c>
      <c r="F6898" s="3">
        <v>68296</v>
      </c>
      <c r="G6898" s="3">
        <v>20058</v>
      </c>
      <c r="H6898" s="3">
        <v>61.215400000000002</v>
      </c>
      <c r="I6898" s="30">
        <v>733.03995999999995</v>
      </c>
      <c r="J6898" s="30">
        <v>733.03578789999995</v>
      </c>
      <c r="K6898" s="30">
        <v>4.1700000000000001E-3</v>
      </c>
      <c r="L6898" s="3">
        <v>0</v>
      </c>
      <c r="M6898" s="3">
        <v>3</v>
      </c>
      <c r="N6898" s="10">
        <f t="shared" si="749"/>
        <v>1</v>
      </c>
      <c r="O6898" s="35">
        <v>3</v>
      </c>
      <c r="P6898" s="17"/>
      <c r="Q6898" s="40">
        <v>2197.0924100000002</v>
      </c>
      <c r="R6898" s="40">
        <v>733.03565000000003</v>
      </c>
      <c r="S6898" s="18">
        <f t="shared" si="750"/>
        <v>5.8796594680197964</v>
      </c>
      <c r="T6898" s="18">
        <f t="shared" si="751"/>
        <v>0.18812181905929909</v>
      </c>
      <c r="U6898" s="18">
        <f t="shared" si="752"/>
        <v>0.20462851972117169</v>
      </c>
      <c r="V6898" s="30">
        <v>733.03579999999999</v>
      </c>
      <c r="W6898" s="3" t="s">
        <v>47</v>
      </c>
      <c r="X6898" s="3" t="s">
        <v>47</v>
      </c>
      <c r="Y6898" s="3" t="s">
        <v>65</v>
      </c>
      <c r="Z6898" s="3" t="s">
        <v>47</v>
      </c>
      <c r="AA6898" s="3" t="s">
        <v>47</v>
      </c>
      <c r="AB6898" s="12" t="s">
        <v>47</v>
      </c>
      <c r="AC6898" s="3" t="s">
        <v>47</v>
      </c>
      <c r="AD6898" s="3" t="s">
        <v>47</v>
      </c>
      <c r="AE6898" s="3" t="s">
        <v>47</v>
      </c>
      <c r="AF6898" s="3" t="s">
        <v>47</v>
      </c>
      <c r="AG6898" s="3" t="s">
        <v>47</v>
      </c>
      <c r="AH6898" s="3" t="s">
        <v>47</v>
      </c>
      <c r="AI6898" s="3" t="s">
        <v>47</v>
      </c>
      <c r="AK6898" s="3" t="s">
        <v>47</v>
      </c>
      <c r="AL6898" s="3" t="s">
        <v>47</v>
      </c>
      <c r="AM6898" s="3" t="s">
        <v>47</v>
      </c>
      <c r="AN6898" s="3" t="s">
        <v>47</v>
      </c>
      <c r="AO6898" s="3" t="s">
        <v>47</v>
      </c>
      <c r="AP6898" s="3" t="s">
        <v>47</v>
      </c>
      <c r="AQ6898" s="3" t="s">
        <v>47</v>
      </c>
      <c r="AR6898" s="3" t="s">
        <v>48</v>
      </c>
      <c r="AS6898" s="3" t="s">
        <v>47</v>
      </c>
      <c r="AU6898" s="3">
        <v>1</v>
      </c>
      <c r="AV6898" s="3">
        <v>20</v>
      </c>
      <c r="AW6898" s="3">
        <v>4</v>
      </c>
      <c r="AX6898" s="3">
        <v>17</v>
      </c>
      <c r="AY6898" s="3">
        <v>85</v>
      </c>
      <c r="AZ6898" s="6" t="str">
        <f t="shared" si="753"/>
        <v>3252.3</v>
      </c>
      <c r="BB6898" s="12" t="s">
        <v>79</v>
      </c>
      <c r="BC6898" s="12" t="s">
        <v>17913</v>
      </c>
      <c r="BJ6898" s="12">
        <f t="shared" si="754"/>
        <v>0</v>
      </c>
      <c r="BK6898" s="12">
        <f t="shared" si="755"/>
        <v>0</v>
      </c>
      <c r="BU6898" s="3" t="s">
        <v>17914</v>
      </c>
      <c r="CE6898" s="3" t="s">
        <v>17915</v>
      </c>
      <c r="CM6898" s="3" t="s">
        <v>17916</v>
      </c>
      <c r="CO6898" s="3" t="s">
        <v>17917</v>
      </c>
      <c r="CQ6898" s="3" t="str">
        <f>CONCATENATE(baseURL!$A$1,baseURL!$B$1,"+Acetyl",baseURL!$C$1,".",C6898,".",L6898,".pkl&amp;seq=",BC6898)</f>
        <v>http://proteomics.broadinstitute.org/millscripts/viewfeed.pl?side=xl&amp;cycle=1&amp;fixedMods=iaaC+Acetyl&amp;file=msdataSM/iPRG2012_nd/cpick_in/iPRG2012_nd.3252.3.0.pkl&amp;seq=SNNSFTNFKLATELPAWSK</v>
      </c>
    </row>
    <row r="6899" spans="1:95" x14ac:dyDescent="0.2">
      <c r="A6899" s="3">
        <v>788</v>
      </c>
      <c r="B6899" s="2" t="s">
        <v>17918</v>
      </c>
      <c r="C6899" s="2" t="s">
        <v>17919</v>
      </c>
      <c r="D6899" s="3">
        <v>16824</v>
      </c>
      <c r="E6899" s="3">
        <v>16808</v>
      </c>
      <c r="F6899" s="3">
        <v>68315</v>
      </c>
      <c r="G6899" s="3">
        <v>20060</v>
      </c>
      <c r="H6899" s="3">
        <v>61.228000000000002</v>
      </c>
      <c r="I6899" s="30">
        <v>518.30376000000001</v>
      </c>
      <c r="J6899" s="30">
        <v>518.30379440000002</v>
      </c>
      <c r="K6899" s="30">
        <v>-3.0000000000000001E-5</v>
      </c>
      <c r="L6899" s="3">
        <v>4</v>
      </c>
      <c r="M6899" s="3">
        <v>4</v>
      </c>
      <c r="N6899" s="10">
        <f t="shared" si="749"/>
        <v>1</v>
      </c>
      <c r="O6899" s="35">
        <v>4</v>
      </c>
      <c r="P6899" s="17"/>
      <c r="Q6899" s="40">
        <v>2070.19335</v>
      </c>
      <c r="R6899" s="32">
        <v>518.30379000000005</v>
      </c>
      <c r="S6899" s="18">
        <f t="shared" si="750"/>
        <v>-5.7881112615333408E-2</v>
      </c>
      <c r="T6899" s="18">
        <f t="shared" si="751"/>
        <v>8.4892297742096383E-3</v>
      </c>
      <c r="U6899" s="18">
        <f t="shared" si="752"/>
        <v>-0.17364333762665621</v>
      </c>
      <c r="V6899" s="30">
        <v>518.30370000000005</v>
      </c>
      <c r="W6899" s="3" t="s">
        <v>47</v>
      </c>
      <c r="X6899" s="3" t="s">
        <v>47</v>
      </c>
      <c r="Y6899" s="3" t="s">
        <v>47</v>
      </c>
      <c r="AB6899" s="12" t="s">
        <v>52</v>
      </c>
      <c r="AD6899" s="3" t="s">
        <v>47</v>
      </c>
      <c r="AE6899" s="3" t="s">
        <v>47</v>
      </c>
      <c r="AF6899" s="3" t="s">
        <v>47</v>
      </c>
      <c r="AG6899" s="3" t="s">
        <v>52</v>
      </c>
      <c r="AU6899" s="3">
        <v>0</v>
      </c>
      <c r="AV6899" s="3">
        <v>6</v>
      </c>
      <c r="AW6899" s="3">
        <v>1</v>
      </c>
      <c r="AX6899" s="3">
        <v>6</v>
      </c>
      <c r="AY6899" s="3">
        <v>100</v>
      </c>
      <c r="AZ6899" s="6" t="str">
        <f t="shared" si="753"/>
        <v>3253.1</v>
      </c>
      <c r="BC6899" s="12" t="s">
        <v>17909</v>
      </c>
      <c r="BJ6899" s="12">
        <f t="shared" si="754"/>
        <v>0</v>
      </c>
      <c r="BK6899" s="12">
        <f t="shared" si="755"/>
        <v>0</v>
      </c>
      <c r="BM6899" s="3" t="s">
        <v>162</v>
      </c>
      <c r="BR6899" s="3" t="s">
        <v>162</v>
      </c>
      <c r="CQ6899" s="3" t="str">
        <f>CONCATENATE(baseURL!$A$1,baseURL!$B$1,baseURL!$C$1,".",C6899,".",L6899,".pkl&amp;seq=",BC6899,"&amp;varMods=Sodiated-E")</f>
        <v>http://proteomics.broadinstitute.org/millscripts/viewfeed.pl?side=xl&amp;cycle=1&amp;fixedMods=iaaC&amp;file=msdataSM/iPRG2012_nd/cpick_in/iPRG2012_nd.3253.1.4.pkl&amp;seq=GLLKVNGSPLTLVePELLR&amp;varMods=Sodiated-E</v>
      </c>
    </row>
    <row r="6900" spans="1:95" x14ac:dyDescent="0.2">
      <c r="A6900" s="3">
        <v>3492</v>
      </c>
      <c r="B6900" s="2" t="s">
        <v>17920</v>
      </c>
      <c r="C6900" s="2" t="s">
        <v>17903</v>
      </c>
      <c r="D6900" s="3">
        <v>16825</v>
      </c>
      <c r="E6900" s="3">
        <v>16809</v>
      </c>
      <c r="F6900" s="3">
        <v>68316</v>
      </c>
      <c r="G6900" s="3">
        <v>20061</v>
      </c>
      <c r="H6900" s="3">
        <v>61.233800000000002</v>
      </c>
      <c r="I6900" s="30">
        <v>546.07628999999997</v>
      </c>
      <c r="J6900" s="30">
        <v>546.07661340000004</v>
      </c>
      <c r="K6900" s="30">
        <v>-3.2000000000000003E-4</v>
      </c>
      <c r="L6900" s="3">
        <v>0</v>
      </c>
      <c r="M6900" s="3">
        <v>4</v>
      </c>
      <c r="N6900" s="10">
        <f t="shared" si="749"/>
        <v>1</v>
      </c>
      <c r="O6900" s="35">
        <v>4</v>
      </c>
      <c r="P6900" s="17"/>
      <c r="Q6900" s="40">
        <v>2181.2794199999998</v>
      </c>
      <c r="R6900" s="40">
        <v>546.07530999999994</v>
      </c>
      <c r="S6900" s="18">
        <f t="shared" si="750"/>
        <v>1.7946242616734465</v>
      </c>
      <c r="T6900" s="18">
        <f t="shared" si="751"/>
        <v>2.3868502681381059</v>
      </c>
      <c r="U6900" s="18">
        <f t="shared" si="752"/>
        <v>1.9960616789105254</v>
      </c>
      <c r="V6900" s="30">
        <v>546.07640000000004</v>
      </c>
      <c r="W6900" s="3" t="s">
        <v>47</v>
      </c>
      <c r="X6900" s="3" t="s">
        <v>47</v>
      </c>
      <c r="Y6900" s="3" t="s">
        <v>47</v>
      </c>
      <c r="Z6900" s="3" t="s">
        <v>47</v>
      </c>
      <c r="AA6900" s="3" t="s">
        <v>48</v>
      </c>
      <c r="AB6900" s="12" t="s">
        <v>47</v>
      </c>
      <c r="AC6900" s="3" t="s">
        <v>47</v>
      </c>
      <c r="AE6900" s="3" t="s">
        <v>47</v>
      </c>
      <c r="AF6900" s="3" t="s">
        <v>47</v>
      </c>
      <c r="AH6900" s="3" t="s">
        <v>47</v>
      </c>
      <c r="AI6900" s="3" t="s">
        <v>47</v>
      </c>
      <c r="AK6900" s="3" t="s">
        <v>47</v>
      </c>
      <c r="AL6900" s="3" t="s">
        <v>47</v>
      </c>
      <c r="AM6900" s="3" t="s">
        <v>47</v>
      </c>
      <c r="AU6900" s="3">
        <v>0</v>
      </c>
      <c r="AV6900" s="3">
        <v>13</v>
      </c>
      <c r="AW6900" s="3">
        <v>1</v>
      </c>
      <c r="AX6900" s="3">
        <v>13</v>
      </c>
      <c r="AY6900" s="3">
        <v>100</v>
      </c>
      <c r="AZ6900" s="6" t="str">
        <f t="shared" si="753"/>
        <v>3253.2</v>
      </c>
      <c r="BC6900" s="12" t="s">
        <v>17827</v>
      </c>
      <c r="BJ6900" s="12">
        <f t="shared" si="754"/>
        <v>0</v>
      </c>
      <c r="BK6900" s="12">
        <f t="shared" si="755"/>
        <v>0</v>
      </c>
      <c r="CQ6900" s="3" t="str">
        <f>CONCATENATE(baseURL!$A$1,baseURL!$B$1,baseURL!$C$1,".",C6900,".",L6900,".pkl&amp;seq=",BC6900)</f>
        <v>http://proteomics.broadinstitute.org/millscripts/viewfeed.pl?side=xl&amp;cycle=1&amp;fixedMods=iaaC&amp;file=msdataSM/iPRG2012_nd/cpick_in/iPRG2012_nd.3253.2.0.pkl&amp;seq=ALVLFVPVPALSAYHKVQTK</v>
      </c>
    </row>
    <row r="6901" spans="1:95" x14ac:dyDescent="0.2">
      <c r="A6901" s="3">
        <v>5900</v>
      </c>
      <c r="B6901" s="2" t="s">
        <v>17924</v>
      </c>
      <c r="C6901" s="2" t="s">
        <v>17921</v>
      </c>
      <c r="D6901" s="3">
        <v>16830</v>
      </c>
      <c r="E6901" s="3">
        <v>16814</v>
      </c>
      <c r="F6901" s="3">
        <v>68339</v>
      </c>
      <c r="G6901" s="3">
        <v>20067</v>
      </c>
      <c r="H6901" s="3">
        <v>61.2607</v>
      </c>
      <c r="I6901" s="30">
        <v>845.42627000000005</v>
      </c>
      <c r="J6901" s="30">
        <v>845.42158840000002</v>
      </c>
      <c r="K6901" s="30">
        <v>4.6800000000000001E-3</v>
      </c>
      <c r="L6901" s="3">
        <v>3</v>
      </c>
      <c r="M6901" s="3">
        <v>3</v>
      </c>
      <c r="N6901" s="10">
        <f t="shared" si="749"/>
        <v>1</v>
      </c>
      <c r="O6901" s="35">
        <v>3</v>
      </c>
      <c r="P6901" s="17"/>
      <c r="Q6901" s="40">
        <v>2534.2449499999998</v>
      </c>
      <c r="R6901" s="40">
        <v>845.41983000000005</v>
      </c>
      <c r="S6901" s="18">
        <f t="shared" si="750"/>
        <v>7.6175170861532555</v>
      </c>
      <c r="T6901" s="18">
        <f t="shared" si="751"/>
        <v>2.0799133608819136</v>
      </c>
      <c r="U6901" s="18">
        <f t="shared" si="752"/>
        <v>1.97534992760942</v>
      </c>
      <c r="V6901" s="30">
        <v>845.42150000000004</v>
      </c>
      <c r="W6901" s="3" t="s">
        <v>47</v>
      </c>
      <c r="X6901" s="3" t="s">
        <v>47</v>
      </c>
      <c r="Y6901" s="3" t="s">
        <v>47</v>
      </c>
      <c r="Z6901" s="3" t="s">
        <v>47</v>
      </c>
      <c r="AA6901" s="3" t="s">
        <v>47</v>
      </c>
      <c r="AB6901" s="12" t="s">
        <v>47</v>
      </c>
      <c r="AC6901" s="3" t="s">
        <v>47</v>
      </c>
      <c r="AD6901" s="3" t="s">
        <v>47</v>
      </c>
      <c r="AE6901" s="3" t="s">
        <v>47</v>
      </c>
      <c r="AF6901" s="3" t="s">
        <v>47</v>
      </c>
      <c r="AG6901" s="3" t="s">
        <v>47</v>
      </c>
      <c r="AI6901" s="3" t="s">
        <v>47</v>
      </c>
      <c r="AJ6901" s="3" t="s">
        <v>47</v>
      </c>
      <c r="AK6901" s="3" t="s">
        <v>47</v>
      </c>
      <c r="AL6901" s="3" t="s">
        <v>48</v>
      </c>
      <c r="AM6901" s="3" t="s">
        <v>47</v>
      </c>
      <c r="AU6901" s="3">
        <v>0</v>
      </c>
      <c r="AV6901" s="3">
        <v>15</v>
      </c>
      <c r="AW6901" s="3">
        <v>1</v>
      </c>
      <c r="AX6901" s="3">
        <v>15</v>
      </c>
      <c r="AY6901" s="3">
        <v>100</v>
      </c>
      <c r="AZ6901" s="6" t="str">
        <f t="shared" si="753"/>
        <v>3254.4</v>
      </c>
      <c r="BC6901" s="12" t="s">
        <v>17925</v>
      </c>
      <c r="BJ6901" s="12">
        <f t="shared" si="754"/>
        <v>0</v>
      </c>
      <c r="BK6901" s="12">
        <f t="shared" si="755"/>
        <v>0</v>
      </c>
      <c r="CQ6901" s="3" t="str">
        <f>CONCATENATE(baseURL!$A$1,baseURL!$B$1,baseURL!$C$1,".",C6901,".",L6901,".pkl&amp;seq=",BC6901)</f>
        <v>http://proteomics.broadinstitute.org/millscripts/viewfeed.pl?side=xl&amp;cycle=1&amp;fixedMods=iaaC&amp;file=msdataSM/iPRG2012_nd/cpick_in/iPRG2012_nd.3254.4.3.pkl&amp;seq=AFDTTDEPDVKPYLPEELLWR</v>
      </c>
    </row>
    <row r="6902" spans="1:95" x14ac:dyDescent="0.2">
      <c r="A6902" s="3">
        <v>6655</v>
      </c>
      <c r="B6902" s="2" t="s">
        <v>17926</v>
      </c>
      <c r="C6902" s="2" t="s">
        <v>17927</v>
      </c>
      <c r="D6902" s="3">
        <v>16831</v>
      </c>
      <c r="E6902" s="3">
        <v>16815</v>
      </c>
      <c r="F6902" s="3">
        <v>68340</v>
      </c>
      <c r="G6902" s="3">
        <v>20068</v>
      </c>
      <c r="H6902" s="3">
        <v>61.264000000000003</v>
      </c>
      <c r="I6902" s="30">
        <v>883.12719000000004</v>
      </c>
      <c r="J6902" s="30">
        <v>883.12655640000003</v>
      </c>
      <c r="K6902" s="30">
        <v>6.3000000000000003E-4</v>
      </c>
      <c r="L6902" s="3">
        <v>3</v>
      </c>
      <c r="M6902" s="3">
        <v>3</v>
      </c>
      <c r="N6902" s="10">
        <f t="shared" si="749"/>
        <v>1</v>
      </c>
      <c r="O6902" s="35">
        <v>3</v>
      </c>
      <c r="P6902" s="17"/>
      <c r="Q6902" s="40">
        <v>2647.3613700000001</v>
      </c>
      <c r="R6902" s="40">
        <v>883.12531000000001</v>
      </c>
      <c r="S6902" s="18">
        <f t="shared" si="750"/>
        <v>2.1288032159652444</v>
      </c>
      <c r="T6902" s="18">
        <f t="shared" si="751"/>
        <v>1.4113512384937044</v>
      </c>
      <c r="U6902" s="18">
        <f t="shared" si="752"/>
        <v>1.3474871419452314</v>
      </c>
      <c r="V6902" s="30">
        <v>883.12649999999996</v>
      </c>
      <c r="W6902" s="3" t="s">
        <v>47</v>
      </c>
      <c r="X6902" s="3" t="s">
        <v>47</v>
      </c>
      <c r="Y6902" s="3" t="s">
        <v>47</v>
      </c>
      <c r="Z6902" s="3" t="s">
        <v>47</v>
      </c>
      <c r="AA6902" s="3" t="s">
        <v>47</v>
      </c>
      <c r="AB6902" s="12" t="s">
        <v>47</v>
      </c>
      <c r="AC6902" s="3" t="s">
        <v>47</v>
      </c>
      <c r="AD6902" s="3" t="s">
        <v>47</v>
      </c>
      <c r="AE6902" s="3" t="s">
        <v>47</v>
      </c>
      <c r="AF6902" s="3" t="s">
        <v>47</v>
      </c>
      <c r="AG6902" s="3" t="s">
        <v>47</v>
      </c>
      <c r="AI6902" s="3" t="s">
        <v>47</v>
      </c>
      <c r="AJ6902" s="3" t="s">
        <v>47</v>
      </c>
      <c r="AK6902" s="3" t="s">
        <v>47</v>
      </c>
      <c r="AL6902" s="3" t="s">
        <v>48</v>
      </c>
      <c r="AU6902" s="3">
        <v>0</v>
      </c>
      <c r="AV6902" s="3">
        <v>14</v>
      </c>
      <c r="AW6902" s="3">
        <v>1</v>
      </c>
      <c r="AX6902" s="3">
        <v>14</v>
      </c>
      <c r="AY6902" s="3">
        <v>100</v>
      </c>
      <c r="AZ6902" s="6" t="str">
        <f t="shared" si="753"/>
        <v>3254.5</v>
      </c>
      <c r="BC6902" s="12" t="s">
        <v>17842</v>
      </c>
      <c r="BJ6902" s="12">
        <f t="shared" si="754"/>
        <v>0</v>
      </c>
      <c r="BK6902" s="12">
        <f t="shared" si="755"/>
        <v>0</v>
      </c>
      <c r="CQ6902" s="3" t="str">
        <f>CONCATENATE(baseURL!$A$1,baseURL!$B$1,baseURL!$C$1,".",C6902,".",L6902,".pkl&amp;seq=",BC6902)</f>
        <v>http://proteomics.broadinstitute.org/millscripts/viewfeed.pl?side=xl&amp;cycle=1&amp;fixedMods=iaaC&amp;file=msdataSM/iPRG2012_nd/cpick_in/iPRG2012_nd.3254.5.3.pkl&amp;seq=ESRLVSTEGNVPQTLAPVPYETFL</v>
      </c>
    </row>
    <row r="6903" spans="1:95" x14ac:dyDescent="0.2">
      <c r="A6903" s="3">
        <v>6271</v>
      </c>
      <c r="B6903" s="2" t="s">
        <v>17931</v>
      </c>
      <c r="C6903" s="2" t="s">
        <v>17932</v>
      </c>
      <c r="D6903" s="3">
        <v>16840</v>
      </c>
      <c r="E6903" s="3">
        <v>16824</v>
      </c>
      <c r="F6903" s="3">
        <v>68382</v>
      </c>
      <c r="G6903" s="3">
        <v>20079</v>
      </c>
      <c r="H6903" s="3">
        <v>61.310200000000002</v>
      </c>
      <c r="I6903" s="30">
        <v>623.86239</v>
      </c>
      <c r="J6903" s="30">
        <v>623.86097050000001</v>
      </c>
      <c r="K6903" s="30">
        <v>1.42E-3</v>
      </c>
      <c r="L6903" s="3">
        <v>2</v>
      </c>
      <c r="M6903" s="3">
        <v>2</v>
      </c>
      <c r="N6903" s="10">
        <f t="shared" si="749"/>
        <v>1</v>
      </c>
      <c r="O6903" s="35">
        <v>2</v>
      </c>
      <c r="P6903" s="17"/>
      <c r="Q6903" s="40">
        <v>1246.7154</v>
      </c>
      <c r="R6903" s="40">
        <v>623.86134000000004</v>
      </c>
      <c r="S6903" s="18">
        <f t="shared" si="750"/>
        <v>1.6830663043871288</v>
      </c>
      <c r="T6903" s="18">
        <f t="shared" si="751"/>
        <v>-0.59227904718930058</v>
      </c>
      <c r="U6903" s="18">
        <f t="shared" si="752"/>
        <v>-0.3847008697095724</v>
      </c>
      <c r="V6903" s="30">
        <v>623.86109999999996</v>
      </c>
      <c r="W6903" s="3" t="s">
        <v>47</v>
      </c>
      <c r="X6903" s="3" t="s">
        <v>47</v>
      </c>
      <c r="Y6903" s="3" t="s">
        <v>47</v>
      </c>
      <c r="Z6903" s="3" t="s">
        <v>47</v>
      </c>
      <c r="AA6903" s="3" t="s">
        <v>48</v>
      </c>
      <c r="AB6903" s="12" t="s">
        <v>47</v>
      </c>
      <c r="AC6903" s="3" t="s">
        <v>47</v>
      </c>
      <c r="AD6903" s="3" t="s">
        <v>47</v>
      </c>
      <c r="AE6903" s="3" t="s">
        <v>47</v>
      </c>
      <c r="AF6903" s="3" t="s">
        <v>47</v>
      </c>
      <c r="AG6903" s="3" t="s">
        <v>47</v>
      </c>
      <c r="AH6903" s="3" t="s">
        <v>47</v>
      </c>
      <c r="AI6903" s="3" t="s">
        <v>47</v>
      </c>
      <c r="AJ6903" s="3" t="s">
        <v>47</v>
      </c>
      <c r="AK6903" s="3" t="s">
        <v>47</v>
      </c>
      <c r="AL6903" s="3" t="s">
        <v>47</v>
      </c>
      <c r="AN6903" s="3" t="s">
        <v>47</v>
      </c>
      <c r="AU6903" s="3">
        <v>0</v>
      </c>
      <c r="AV6903" s="3">
        <v>16</v>
      </c>
      <c r="AW6903" s="3">
        <v>1</v>
      </c>
      <c r="AX6903" s="3">
        <v>16</v>
      </c>
      <c r="AY6903" s="3">
        <v>100</v>
      </c>
      <c r="AZ6903" s="6" t="str">
        <f t="shared" si="753"/>
        <v>3256.5</v>
      </c>
      <c r="BC6903" s="12" t="s">
        <v>17933</v>
      </c>
      <c r="BJ6903" s="12">
        <f t="shared" si="754"/>
        <v>0</v>
      </c>
      <c r="BK6903" s="12">
        <f t="shared" si="755"/>
        <v>0</v>
      </c>
      <c r="CQ6903" s="3" t="str">
        <f>CONCATENATE(baseURL!$A$1,baseURL!$B$1,baseURL!$C$1,".",C6903,".",L6903,".pkl&amp;seq=",BC6903)</f>
        <v>http://proteomics.broadinstitute.org/millscripts/viewfeed.pl?side=xl&amp;cycle=1&amp;fixedMods=iaaC&amp;file=msdataSM/iPRG2012_nd/cpick_in/iPRG2012_nd.3256.5.2.pkl&amp;seq=VDLGQLLFSVR</v>
      </c>
    </row>
    <row r="6904" spans="1:95" x14ac:dyDescent="0.2">
      <c r="A6904" s="3">
        <v>3112</v>
      </c>
      <c r="B6904" s="2" t="s">
        <v>17934</v>
      </c>
      <c r="C6904" s="2" t="s">
        <v>17935</v>
      </c>
      <c r="D6904" s="3">
        <v>16843</v>
      </c>
      <c r="E6904" s="3">
        <v>16827</v>
      </c>
      <c r="F6904" s="3">
        <v>68400</v>
      </c>
      <c r="G6904" s="3">
        <v>20083</v>
      </c>
      <c r="H6904" s="3">
        <v>61.324800000000003</v>
      </c>
      <c r="I6904" s="30">
        <v>621.35298999999998</v>
      </c>
      <c r="J6904" s="30">
        <v>621.35266130000002</v>
      </c>
      <c r="K6904" s="30">
        <v>3.3E-4</v>
      </c>
      <c r="L6904" s="3">
        <v>2</v>
      </c>
      <c r="M6904" s="3">
        <v>2</v>
      </c>
      <c r="N6904" s="10">
        <f t="shared" si="749"/>
        <v>1</v>
      </c>
      <c r="O6904" s="35">
        <v>2</v>
      </c>
      <c r="P6904" s="17"/>
      <c r="Q6904" s="40">
        <v>1241.7000800000001</v>
      </c>
      <c r="R6904" s="40">
        <v>621.35368000000005</v>
      </c>
      <c r="S6904" s="18">
        <f t="shared" si="750"/>
        <v>-1.1104786569814904</v>
      </c>
      <c r="T6904" s="18">
        <f t="shared" si="751"/>
        <v>-1.6394849388056385</v>
      </c>
      <c r="U6904" s="18">
        <f t="shared" si="752"/>
        <v>-1.5772015706527209</v>
      </c>
      <c r="V6904" s="30">
        <v>621.35270000000003</v>
      </c>
      <c r="W6904" s="3" t="s">
        <v>47</v>
      </c>
      <c r="X6904" s="3" t="s">
        <v>47</v>
      </c>
      <c r="Y6904" s="3" t="s">
        <v>47</v>
      </c>
      <c r="Z6904" s="3" t="s">
        <v>47</v>
      </c>
      <c r="AA6904" s="3" t="s">
        <v>47</v>
      </c>
      <c r="AB6904" s="12" t="s">
        <v>47</v>
      </c>
      <c r="AC6904" s="3" t="s">
        <v>47</v>
      </c>
      <c r="AF6904" s="3" t="s">
        <v>48</v>
      </c>
      <c r="AG6904" s="3" t="s">
        <v>48</v>
      </c>
      <c r="AH6904" s="3" t="s">
        <v>47</v>
      </c>
      <c r="AK6904" s="3" t="s">
        <v>52</v>
      </c>
      <c r="AM6904" s="3" t="s">
        <v>48</v>
      </c>
      <c r="AU6904" s="3">
        <v>0</v>
      </c>
      <c r="AV6904" s="3">
        <v>8</v>
      </c>
      <c r="AW6904" s="3">
        <v>1</v>
      </c>
      <c r="AX6904" s="3">
        <v>8</v>
      </c>
      <c r="AY6904" s="3">
        <v>100</v>
      </c>
      <c r="AZ6904" s="6" t="str">
        <f t="shared" si="753"/>
        <v>3257.2</v>
      </c>
      <c r="BC6904" s="12" t="s">
        <v>17936</v>
      </c>
      <c r="BJ6904" s="12">
        <f t="shared" si="754"/>
        <v>0</v>
      </c>
      <c r="BK6904" s="12">
        <f t="shared" si="755"/>
        <v>0</v>
      </c>
      <c r="CQ6904" s="3" t="str">
        <f>CONCATENATE(baseURL!$A$1,baseURL!$B$1,baseURL!$C$1,".",C6904,".",L6904,".pkl&amp;seq=",BC6904)</f>
        <v>http://proteomics.broadinstitute.org/millscripts/viewfeed.pl?side=xl&amp;cycle=1&amp;fixedMods=iaaC&amp;file=msdataSM/iPRG2012_nd/cpick_in/iPRG2012_nd.3257.2.2.pkl&amp;seq=QGGVLLAWLER</v>
      </c>
    </row>
    <row r="6905" spans="1:95" x14ac:dyDescent="0.2">
      <c r="A6905" s="3">
        <v>5599</v>
      </c>
      <c r="B6905" s="2" t="s">
        <v>17937</v>
      </c>
      <c r="C6905" s="2" t="s">
        <v>17938</v>
      </c>
      <c r="D6905" s="3">
        <v>16848</v>
      </c>
      <c r="E6905" s="3">
        <v>16832</v>
      </c>
      <c r="F6905" s="3">
        <v>68405</v>
      </c>
      <c r="G6905" s="3">
        <v>20088</v>
      </c>
      <c r="H6905" s="3">
        <v>61.335599999999999</v>
      </c>
      <c r="I6905" s="30">
        <v>879.97384999999997</v>
      </c>
      <c r="J6905" s="30">
        <v>879.97244699999999</v>
      </c>
      <c r="K6905" s="30">
        <v>1.4E-3</v>
      </c>
      <c r="L6905" s="3">
        <v>2</v>
      </c>
      <c r="M6905" s="3">
        <v>2</v>
      </c>
      <c r="N6905" s="10">
        <f t="shared" si="749"/>
        <v>1</v>
      </c>
      <c r="O6905" s="35">
        <v>2</v>
      </c>
      <c r="P6905" s="17"/>
      <c r="Q6905" s="40">
        <v>1758.9418499999999</v>
      </c>
      <c r="R6905" s="40">
        <v>879.97456</v>
      </c>
      <c r="S6905" s="18">
        <f t="shared" si="750"/>
        <v>-0.80684150690266743</v>
      </c>
      <c r="T6905" s="18">
        <f t="shared" si="751"/>
        <v>-2.4012057803221825</v>
      </c>
      <c r="U6905" s="18">
        <f t="shared" si="752"/>
        <v>-2.113697468668994</v>
      </c>
      <c r="V6905" s="30">
        <v>879.97270000000003</v>
      </c>
      <c r="W6905" s="3" t="s">
        <v>47</v>
      </c>
      <c r="X6905" s="3" t="s">
        <v>47</v>
      </c>
      <c r="Y6905" s="3" t="s">
        <v>47</v>
      </c>
      <c r="Z6905" s="3" t="s">
        <v>47</v>
      </c>
      <c r="AA6905" s="3" t="s">
        <v>47</v>
      </c>
      <c r="AB6905" s="12" t="s">
        <v>47</v>
      </c>
      <c r="AC6905" s="3" t="s">
        <v>47</v>
      </c>
      <c r="AD6905" s="3" t="s">
        <v>47</v>
      </c>
      <c r="AE6905" s="3" t="s">
        <v>47</v>
      </c>
      <c r="AF6905" s="3" t="s">
        <v>47</v>
      </c>
      <c r="AG6905" s="3" t="s">
        <v>47</v>
      </c>
      <c r="AH6905" s="3" t="s">
        <v>47</v>
      </c>
      <c r="AI6905" s="3" t="s">
        <v>47</v>
      </c>
      <c r="AJ6905" s="3" t="s">
        <v>47</v>
      </c>
      <c r="AK6905" s="3" t="s">
        <v>48</v>
      </c>
      <c r="AL6905" s="3" t="s">
        <v>47</v>
      </c>
      <c r="AM6905" s="3" t="s">
        <v>47</v>
      </c>
      <c r="AU6905" s="3">
        <v>0</v>
      </c>
      <c r="AV6905" s="3">
        <v>16</v>
      </c>
      <c r="AW6905" s="3">
        <v>1</v>
      </c>
      <c r="AX6905" s="3">
        <v>16</v>
      </c>
      <c r="AY6905" s="3">
        <v>100</v>
      </c>
      <c r="AZ6905" s="6" t="str">
        <f t="shared" si="753"/>
        <v>3257.7</v>
      </c>
      <c r="BC6905" s="12" t="s">
        <v>17939</v>
      </c>
      <c r="BJ6905" s="12">
        <f t="shared" si="754"/>
        <v>0</v>
      </c>
      <c r="BK6905" s="12">
        <f t="shared" si="755"/>
        <v>0</v>
      </c>
      <c r="CQ6905" s="3" t="str">
        <f>CONCATENATE(baseURL!$A$1,baseURL!$B$1,baseURL!$C$1,".",C6905,".",L6905,".pkl&amp;seq=",BC6905)</f>
        <v>http://proteomics.broadinstitute.org/millscripts/viewfeed.pl?side=xl&amp;cycle=1&amp;fixedMods=iaaC&amp;file=msdataSM/iPRG2012_nd/cpick_in/iPRG2012_nd.3257.7.2.pkl&amp;seq=LLLVDDNGNLVSMLSR</v>
      </c>
    </row>
    <row r="6906" spans="1:95" x14ac:dyDescent="0.2">
      <c r="A6906" s="3">
        <v>5746</v>
      </c>
      <c r="B6906" s="2" t="s">
        <v>17940</v>
      </c>
      <c r="C6906" s="2" t="s">
        <v>17941</v>
      </c>
      <c r="D6906" s="3">
        <v>16849</v>
      </c>
      <c r="E6906" s="3">
        <v>16833</v>
      </c>
      <c r="F6906" s="3">
        <v>68406</v>
      </c>
      <c r="G6906" s="3">
        <v>20089</v>
      </c>
      <c r="H6906" s="3">
        <v>61.338099999999997</v>
      </c>
      <c r="I6906" s="30">
        <v>1153.8439000000001</v>
      </c>
      <c r="J6906" s="30">
        <v>1153.8450459999999</v>
      </c>
      <c r="K6906" s="30">
        <v>-1.15E-3</v>
      </c>
      <c r="L6906" s="3">
        <v>3</v>
      </c>
      <c r="M6906" s="3">
        <v>3</v>
      </c>
      <c r="N6906" s="10">
        <f t="shared" si="749"/>
        <v>1</v>
      </c>
      <c r="O6906" s="35">
        <v>3</v>
      </c>
      <c r="P6906" s="17"/>
      <c r="Q6906" s="40">
        <v>3459.5216099999998</v>
      </c>
      <c r="R6906" s="40">
        <v>1153.84539</v>
      </c>
      <c r="S6906" s="18">
        <f t="shared" si="750"/>
        <v>-1.2913341880891775</v>
      </c>
      <c r="T6906" s="18">
        <f t="shared" si="751"/>
        <v>-0.29813353073324511</v>
      </c>
      <c r="U6906" s="18">
        <f t="shared" si="752"/>
        <v>-0.77133384397948046</v>
      </c>
      <c r="V6906" s="30">
        <v>1153.8444999999999</v>
      </c>
      <c r="W6906" s="3" t="s">
        <v>47</v>
      </c>
      <c r="X6906" s="3" t="s">
        <v>47</v>
      </c>
      <c r="Y6906" s="3" t="s">
        <v>47</v>
      </c>
      <c r="Z6906" s="3" t="s">
        <v>47</v>
      </c>
      <c r="AA6906" s="3" t="s">
        <v>48</v>
      </c>
      <c r="AB6906" s="12" t="s">
        <v>47</v>
      </c>
      <c r="AC6906" s="3" t="s">
        <v>47</v>
      </c>
      <c r="AD6906" s="3" t="s">
        <v>47</v>
      </c>
      <c r="AE6906" s="3" t="s">
        <v>47</v>
      </c>
      <c r="AF6906" s="3" t="s">
        <v>47</v>
      </c>
      <c r="AG6906" s="3" t="s">
        <v>47</v>
      </c>
      <c r="AI6906" s="3" t="s">
        <v>47</v>
      </c>
      <c r="AJ6906" s="3" t="s">
        <v>47</v>
      </c>
      <c r="AK6906" s="3" t="s">
        <v>47</v>
      </c>
      <c r="AL6906" s="3" t="s">
        <v>47</v>
      </c>
      <c r="AM6906" s="3" t="s">
        <v>47</v>
      </c>
      <c r="AN6906" s="3" t="s">
        <v>47</v>
      </c>
      <c r="AU6906" s="3">
        <v>0</v>
      </c>
      <c r="AV6906" s="3">
        <v>16</v>
      </c>
      <c r="AW6906" s="3">
        <v>1</v>
      </c>
      <c r="AX6906" s="3">
        <v>16</v>
      </c>
      <c r="AY6906" s="3">
        <v>100</v>
      </c>
      <c r="AZ6906" s="6" t="str">
        <f t="shared" si="753"/>
        <v>3257.8</v>
      </c>
      <c r="BC6906" s="12" t="s">
        <v>17942</v>
      </c>
      <c r="BJ6906" s="12">
        <f t="shared" si="754"/>
        <v>0</v>
      </c>
      <c r="BK6906" s="12">
        <f t="shared" si="755"/>
        <v>0</v>
      </c>
      <c r="CQ6906" s="3" t="str">
        <f>CONCATENATE(baseURL!$A$1,baseURL!$B$1,baseURL!$C$1,".",C6906,".",L6906,".pkl&amp;seq=",BC6906)</f>
        <v>http://proteomics.broadinstitute.org/millscripts/viewfeed.pl?side=xl&amp;cycle=1&amp;fixedMods=iaaC&amp;file=msdataSM/iPRG2012_nd/cpick_in/iPRG2012_nd.3257.8.3.pkl&amp;seq=YAGYLNMPSADMFGPDGGALNNDSNNQDELLR</v>
      </c>
    </row>
    <row r="6907" spans="1:95" x14ac:dyDescent="0.2">
      <c r="A6907" s="3">
        <v>7369</v>
      </c>
      <c r="B6907" s="2" t="s">
        <v>17943</v>
      </c>
      <c r="C6907" s="2" t="s">
        <v>17944</v>
      </c>
      <c r="D6907" s="3">
        <v>16853</v>
      </c>
      <c r="E6907" s="3">
        <v>16837</v>
      </c>
      <c r="F6907" s="3">
        <v>68423</v>
      </c>
      <c r="G6907" s="3">
        <v>20094</v>
      </c>
      <c r="H6907" s="3">
        <v>61.355200000000004</v>
      </c>
      <c r="I6907" s="30">
        <v>865.64031999999997</v>
      </c>
      <c r="J6907" s="30">
        <v>865.88653520000003</v>
      </c>
      <c r="K6907" s="30">
        <v>-0.24621999999999999</v>
      </c>
      <c r="L6907" s="3">
        <v>4</v>
      </c>
      <c r="M6907" s="3">
        <v>4</v>
      </c>
      <c r="N6907" s="10">
        <f t="shared" si="749"/>
        <v>1</v>
      </c>
      <c r="O6907" s="35">
        <v>4</v>
      </c>
      <c r="P6907" s="17"/>
      <c r="Q6907" s="40">
        <v>3459.5216099999998</v>
      </c>
      <c r="R6907" s="40">
        <v>865.63585999999998</v>
      </c>
      <c r="S6907" s="18">
        <f t="shared" si="750"/>
        <v>5.1522819306429604</v>
      </c>
      <c r="T6907" s="18">
        <f t="shared" si="751"/>
        <v>289.58504561034022</v>
      </c>
      <c r="U6907" s="18">
        <f t="shared" si="752"/>
        <v>289.4288598441392</v>
      </c>
      <c r="V6907" s="30">
        <v>865.88639999999998</v>
      </c>
      <c r="W6907" s="3" t="s">
        <v>47</v>
      </c>
      <c r="X6907" s="3" t="s">
        <v>47</v>
      </c>
      <c r="Y6907" s="3" t="s">
        <v>47</v>
      </c>
      <c r="Z6907" s="3" t="s">
        <v>47</v>
      </c>
      <c r="AA6907" s="3" t="s">
        <v>47</v>
      </c>
      <c r="AB6907" s="12" t="s">
        <v>47</v>
      </c>
      <c r="AC6907" s="3" t="s">
        <v>47</v>
      </c>
      <c r="AD6907" s="3" t="s">
        <v>47</v>
      </c>
      <c r="AE6907" s="3" t="s">
        <v>47</v>
      </c>
      <c r="AF6907" s="3" t="s">
        <v>47</v>
      </c>
      <c r="AG6907" s="3" t="s">
        <v>47</v>
      </c>
      <c r="AI6907" s="3" t="s">
        <v>52</v>
      </c>
      <c r="AK6907" s="3" t="s">
        <v>47</v>
      </c>
      <c r="AO6907" s="3" t="s">
        <v>48</v>
      </c>
      <c r="AU6907" s="3">
        <v>0</v>
      </c>
      <c r="AV6907" s="3">
        <v>12</v>
      </c>
      <c r="AW6907" s="3">
        <v>3</v>
      </c>
      <c r="AX6907" s="3">
        <v>8</v>
      </c>
      <c r="AY6907" s="3">
        <v>66.67</v>
      </c>
      <c r="AZ6907" s="6" t="str">
        <f t="shared" si="753"/>
        <v>3258.4</v>
      </c>
      <c r="BC6907" s="12" t="s">
        <v>17942</v>
      </c>
      <c r="BJ6907" s="12">
        <f t="shared" si="754"/>
        <v>0</v>
      </c>
      <c r="BK6907" s="12">
        <f t="shared" si="755"/>
        <v>0</v>
      </c>
      <c r="BP6907" s="3" t="s">
        <v>54</v>
      </c>
      <c r="BR6907" s="3" t="s">
        <v>54</v>
      </c>
      <c r="BV6907" s="3" t="s">
        <v>17945</v>
      </c>
      <c r="BW6907" s="3" t="s">
        <v>17946</v>
      </c>
      <c r="BX6907" s="3" t="s">
        <v>17946</v>
      </c>
      <c r="CA6907" s="3" t="s">
        <v>17945</v>
      </c>
      <c r="CQ6907" s="3" t="str">
        <f>CONCATENATE(baseURL!$A$1,baseURL!$B$1,baseURL!$C$1,".",C6907,".",L6907,".pkl&amp;seq=",BC6907,"&amp;varMods=Deamidated-N")</f>
        <v>http://proteomics.broadinstitute.org/millscripts/viewfeed.pl?side=xl&amp;cycle=1&amp;fixedMods=iaaC&amp;file=msdataSM/iPRG2012_nd/cpick_in/iPRG2012_nd.3258.4.4.pkl&amp;seq=YAGYLNMPSADMFGPDGGALNNDSNNQDELLR&amp;varMods=Deamidated-N</v>
      </c>
    </row>
    <row r="6908" spans="1:95" x14ac:dyDescent="0.2">
      <c r="A6908" s="3">
        <v>7636</v>
      </c>
      <c r="B6908" s="2" t="s">
        <v>17947</v>
      </c>
      <c r="C6908" s="2" t="s">
        <v>17948</v>
      </c>
      <c r="D6908" s="3">
        <v>16854</v>
      </c>
      <c r="E6908" s="3">
        <v>16838</v>
      </c>
      <c r="F6908" s="3">
        <v>68424</v>
      </c>
      <c r="G6908" s="3">
        <v>20095</v>
      </c>
      <c r="H6908" s="3">
        <v>61.358600000000003</v>
      </c>
      <c r="I6908" s="30">
        <v>934.66773000000001</v>
      </c>
      <c r="J6908" s="30">
        <v>934.66535859999999</v>
      </c>
      <c r="K6908" s="30">
        <v>2.3700000000000001E-3</v>
      </c>
      <c r="L6908" s="3">
        <v>5</v>
      </c>
      <c r="M6908" s="3">
        <v>5</v>
      </c>
      <c r="N6908" s="10">
        <f t="shared" si="749"/>
        <v>1</v>
      </c>
      <c r="O6908" s="35">
        <v>5</v>
      </c>
      <c r="Q6908" s="40">
        <v>4669.2919199999997</v>
      </c>
      <c r="R6908" s="37">
        <v>524.45997999999997</v>
      </c>
      <c r="S6908" s="18">
        <f t="shared" si="750"/>
        <v>782152.62487711664</v>
      </c>
      <c r="T6908" s="18">
        <f t="shared" si="751"/>
        <v>782148.10327377135</v>
      </c>
      <c r="U6908" s="18">
        <f t="shared" si="752"/>
        <v>782147.80086747534</v>
      </c>
      <c r="V6908" s="30">
        <v>934.66520000000003</v>
      </c>
      <c r="W6908" s="3" t="s">
        <v>47</v>
      </c>
      <c r="X6908" s="3" t="s">
        <v>47</v>
      </c>
      <c r="Y6908" s="3" t="s">
        <v>47</v>
      </c>
      <c r="AB6908" s="12" t="s">
        <v>52</v>
      </c>
      <c r="AD6908" s="3" t="s">
        <v>47</v>
      </c>
      <c r="AF6908" s="3" t="s">
        <v>52</v>
      </c>
      <c r="AU6908" s="3">
        <v>0</v>
      </c>
      <c r="AV6908" s="3">
        <v>4</v>
      </c>
      <c r="AW6908" s="3">
        <v>2</v>
      </c>
      <c r="AX6908" s="3">
        <v>3</v>
      </c>
      <c r="AY6908" s="3">
        <v>75</v>
      </c>
      <c r="AZ6908" s="6" t="str">
        <f t="shared" si="753"/>
        <v>3258.5</v>
      </c>
      <c r="BC6908" s="12" t="s">
        <v>17949</v>
      </c>
      <c r="BI6908" s="12" t="s">
        <v>594</v>
      </c>
      <c r="BJ6908" s="12">
        <f t="shared" si="754"/>
        <v>0</v>
      </c>
      <c r="BK6908" s="12">
        <f t="shared" si="755"/>
        <v>1</v>
      </c>
      <c r="BR6908" s="3" t="s">
        <v>594</v>
      </c>
      <c r="BZ6908" s="3" t="s">
        <v>17950</v>
      </c>
      <c r="CQ6908" s="3" t="str">
        <f>CONCATENATE(baseURL!$A$1,baseURL!$B$1,baseURL!$C$1,".",C6908,".",L6908,".pkl&amp;seq=",BC6908,"&amp;varMods=ReducedCys-C")</f>
        <v>http://proteomics.broadinstitute.org/millscripts/viewfeed.pl?side=xl&amp;cycle=1&amp;fixedMods=iaaC&amp;file=msdataSM/iPRG2012_nd/cpick_in/iPRG2012_nd.3258.5.5.pkl&amp;seq=LVEAFQWTDKNGTVLPcNWTPGAATLKPTVEDSKEYFEAANK&amp;varMods=ReducedCys-C</v>
      </c>
    </row>
    <row r="6909" spans="1:95" x14ac:dyDescent="0.2">
      <c r="A6909" s="3">
        <v>5899</v>
      </c>
      <c r="B6909" s="2" t="s">
        <v>17951</v>
      </c>
      <c r="C6909" s="2" t="s">
        <v>17952</v>
      </c>
      <c r="D6909" s="3">
        <v>16856</v>
      </c>
      <c r="E6909" s="3">
        <v>16840</v>
      </c>
      <c r="F6909" s="3">
        <v>68441</v>
      </c>
      <c r="G6909" s="3">
        <v>20098</v>
      </c>
      <c r="H6909" s="3">
        <v>61.377400000000002</v>
      </c>
      <c r="I6909" s="30">
        <v>684.89151000000004</v>
      </c>
      <c r="J6909" s="30">
        <v>684.89003019999996</v>
      </c>
      <c r="K6909" s="30">
        <v>1.48E-3</v>
      </c>
      <c r="L6909" s="3">
        <v>4</v>
      </c>
      <c r="M6909" s="3">
        <v>4</v>
      </c>
      <c r="N6909" s="10">
        <f t="shared" si="749"/>
        <v>1</v>
      </c>
      <c r="O6909" s="35">
        <v>4</v>
      </c>
      <c r="P6909" s="17"/>
      <c r="Q6909" s="40">
        <v>2736.5368400000002</v>
      </c>
      <c r="R6909" s="40">
        <v>684.88967000000002</v>
      </c>
      <c r="S6909" s="18">
        <f t="shared" si="750"/>
        <v>2.6865641001938414</v>
      </c>
      <c r="T6909" s="18">
        <f t="shared" si="751"/>
        <v>0.52592412429269819</v>
      </c>
      <c r="U6909" s="18">
        <f t="shared" si="752"/>
        <v>0.48182943095438707</v>
      </c>
      <c r="V6909" s="30">
        <v>684.89</v>
      </c>
      <c r="W6909" s="3" t="s">
        <v>47</v>
      </c>
      <c r="X6909" s="3" t="s">
        <v>47</v>
      </c>
      <c r="Y6909" s="3" t="s">
        <v>47</v>
      </c>
      <c r="Z6909" s="3" t="s">
        <v>47</v>
      </c>
      <c r="AA6909" s="3" t="s">
        <v>47</v>
      </c>
      <c r="AB6909" s="12" t="s">
        <v>47</v>
      </c>
      <c r="AC6909" s="3" t="s">
        <v>47</v>
      </c>
      <c r="AD6909" s="3" t="s">
        <v>47</v>
      </c>
      <c r="AE6909" s="3" t="s">
        <v>47</v>
      </c>
      <c r="AF6909" s="3" t="s">
        <v>47</v>
      </c>
      <c r="AG6909" s="3" t="s">
        <v>47</v>
      </c>
      <c r="AI6909" s="3" t="s">
        <v>47</v>
      </c>
      <c r="AJ6909" s="3" t="s">
        <v>47</v>
      </c>
      <c r="AK6909" s="3" t="s">
        <v>47</v>
      </c>
      <c r="AL6909" s="3" t="s">
        <v>48</v>
      </c>
      <c r="AM6909" s="3" t="s">
        <v>47</v>
      </c>
      <c r="AU6909" s="3">
        <v>0</v>
      </c>
      <c r="AV6909" s="3">
        <v>15</v>
      </c>
      <c r="AW6909" s="3">
        <v>1</v>
      </c>
      <c r="AX6909" s="3">
        <v>15</v>
      </c>
      <c r="AY6909" s="3">
        <v>100</v>
      </c>
      <c r="AZ6909" s="6" t="str">
        <f t="shared" si="753"/>
        <v>3259.1</v>
      </c>
      <c r="BC6909" s="12" t="s">
        <v>17953</v>
      </c>
      <c r="BJ6909" s="12">
        <f t="shared" si="754"/>
        <v>0</v>
      </c>
      <c r="BK6909" s="12">
        <f t="shared" si="755"/>
        <v>0</v>
      </c>
      <c r="CQ6909" s="3" t="str">
        <f>CONCATENATE(baseURL!$A$1,baseURL!$B$1,baseURL!$C$1,".",C6909,".",L6909,".pkl&amp;seq=",BC6909)</f>
        <v>http://proteomics.broadinstitute.org/millscripts/viewfeed.pl?side=xl&amp;cycle=1&amp;fixedMods=iaaC&amp;file=msdataSM/iPRG2012_nd/cpick_in/iPRG2012_nd.3259.1.4.pkl&amp;seq=LLLLAANTPVLRKSELEYYAMLSK</v>
      </c>
    </row>
    <row r="6910" spans="1:95" x14ac:dyDescent="0.2">
      <c r="A6910" s="3">
        <v>3302</v>
      </c>
      <c r="B6910" s="2" t="s">
        <v>17954</v>
      </c>
      <c r="C6910" s="2" t="s">
        <v>17955</v>
      </c>
      <c r="D6910" s="3">
        <v>16857</v>
      </c>
      <c r="E6910" s="3">
        <v>16841</v>
      </c>
      <c r="F6910" s="3">
        <v>68442</v>
      </c>
      <c r="G6910" s="3">
        <v>20099</v>
      </c>
      <c r="H6910" s="3">
        <v>61.3857</v>
      </c>
      <c r="I6910" s="30">
        <v>868.94970000000001</v>
      </c>
      <c r="J6910" s="30">
        <v>868.94970420000004</v>
      </c>
      <c r="K6910" s="30">
        <v>0</v>
      </c>
      <c r="L6910" s="3">
        <v>4</v>
      </c>
      <c r="M6910" s="3">
        <v>0</v>
      </c>
      <c r="N6910" s="10">
        <f t="shared" si="749"/>
        <v>1</v>
      </c>
      <c r="O6910" s="35">
        <v>2</v>
      </c>
      <c r="P6910" s="11"/>
      <c r="Q6910" s="40">
        <v>1736.8853799999999</v>
      </c>
      <c r="R6910" s="40">
        <v>868.94632999999999</v>
      </c>
      <c r="S6910" s="18">
        <f t="shared" si="750"/>
        <v>3.8782602373360398</v>
      </c>
      <c r="T6910" s="18">
        <f t="shared" si="751"/>
        <v>3.883093677434545</v>
      </c>
      <c r="U6910" s="18">
        <f t="shared" si="752"/>
        <v>3.7631783312131404</v>
      </c>
      <c r="V6910" s="30">
        <v>868.94960000000003</v>
      </c>
      <c r="W6910" s="3" t="s">
        <v>47</v>
      </c>
      <c r="Y6910" s="3" t="s">
        <v>47</v>
      </c>
      <c r="Z6910" s="3" t="s">
        <v>47</v>
      </c>
      <c r="AA6910" s="3" t="s">
        <v>48</v>
      </c>
      <c r="AB6910" s="12" t="s">
        <v>47</v>
      </c>
      <c r="AC6910" s="3" t="s">
        <v>47</v>
      </c>
      <c r="AE6910" s="3" t="s">
        <v>47</v>
      </c>
      <c r="AF6910" s="3" t="s">
        <v>52</v>
      </c>
      <c r="AG6910" s="3" t="s">
        <v>52</v>
      </c>
      <c r="AH6910" s="3" t="s">
        <v>47</v>
      </c>
      <c r="AI6910" s="3" t="s">
        <v>47</v>
      </c>
      <c r="AK6910" s="3" t="s">
        <v>47</v>
      </c>
      <c r="AL6910" s="3" t="s">
        <v>47</v>
      </c>
      <c r="AM6910" s="3" t="s">
        <v>47</v>
      </c>
      <c r="AU6910" s="3">
        <v>0</v>
      </c>
      <c r="AV6910" s="3">
        <v>11</v>
      </c>
      <c r="AW6910" s="3">
        <v>1</v>
      </c>
      <c r="AX6910" s="3">
        <v>11</v>
      </c>
      <c r="AY6910" s="3">
        <v>100</v>
      </c>
      <c r="AZ6910" s="6" t="str">
        <f t="shared" si="753"/>
        <v>3259.2</v>
      </c>
      <c r="BC6910" s="12" t="s">
        <v>17956</v>
      </c>
      <c r="BJ6910" s="12">
        <f t="shared" si="754"/>
        <v>0</v>
      </c>
      <c r="BK6910" s="12">
        <f t="shared" si="755"/>
        <v>0</v>
      </c>
      <c r="CQ6910" s="3" t="str">
        <f>CONCATENATE(baseURL!$A$1,baseURL!$B$1,baseURL!$C$1,".",C6910,".",L6910,".pkl&amp;seq=",BC6910)</f>
        <v>http://proteomics.broadinstitute.org/millscripts/viewfeed.pl?side=xl&amp;cycle=1&amp;fixedMods=iaaC&amp;file=msdataSM/iPRG2012_nd/cpick_in/iPRG2012_nd.3259.2.4.pkl&amp;seq=NSFAVLEFTPEVLDR</v>
      </c>
    </row>
    <row r="6911" spans="1:95" x14ac:dyDescent="0.2">
      <c r="A6911" s="3">
        <v>4952</v>
      </c>
      <c r="B6911" s="2" t="s">
        <v>17957</v>
      </c>
      <c r="C6911" s="2" t="s">
        <v>17954</v>
      </c>
      <c r="D6911" s="3">
        <v>16860</v>
      </c>
      <c r="E6911" s="3">
        <v>16844</v>
      </c>
      <c r="F6911" s="3">
        <v>68464</v>
      </c>
      <c r="G6911" s="3">
        <v>20103</v>
      </c>
      <c r="H6911" s="3">
        <v>61.402900000000002</v>
      </c>
      <c r="I6911" s="30">
        <v>683.40957000000003</v>
      </c>
      <c r="J6911" s="30">
        <v>683.40935439999998</v>
      </c>
      <c r="K6911" s="30">
        <v>2.2000000000000001E-4</v>
      </c>
      <c r="L6911" s="3">
        <v>3</v>
      </c>
      <c r="M6911" s="3">
        <v>3</v>
      </c>
      <c r="N6911" s="10">
        <f t="shared" si="749"/>
        <v>1</v>
      </c>
      <c r="O6911" s="35">
        <v>3</v>
      </c>
      <c r="P6911" s="17"/>
      <c r="Q6911" s="40">
        <v>2048.2114000000001</v>
      </c>
      <c r="R6911" s="40">
        <v>683.40864999999997</v>
      </c>
      <c r="S6911" s="18">
        <f t="shared" si="750"/>
        <v>1.3461930867638958</v>
      </c>
      <c r="T6911" s="18">
        <f t="shared" si="751"/>
        <v>1.0307156633411254</v>
      </c>
      <c r="U6911" s="18">
        <f t="shared" si="752"/>
        <v>0.65846400978496189</v>
      </c>
      <c r="V6911" s="30">
        <v>683.40909999999997</v>
      </c>
      <c r="W6911" s="3" t="s">
        <v>47</v>
      </c>
      <c r="X6911" s="3" t="s">
        <v>47</v>
      </c>
      <c r="Y6911" s="3" t="s">
        <v>47</v>
      </c>
      <c r="Z6911" s="3" t="s">
        <v>47</v>
      </c>
      <c r="AA6911" s="3" t="s">
        <v>48</v>
      </c>
      <c r="AB6911" s="12" t="s">
        <v>47</v>
      </c>
      <c r="AC6911" s="3" t="s">
        <v>47</v>
      </c>
      <c r="AD6911" s="3" t="s">
        <v>47</v>
      </c>
      <c r="AE6911" s="3" t="s">
        <v>47</v>
      </c>
      <c r="AF6911" s="3" t="s">
        <v>47</v>
      </c>
      <c r="AG6911" s="3" t="s">
        <v>47</v>
      </c>
      <c r="AH6911" s="3" t="s">
        <v>47</v>
      </c>
      <c r="AI6911" s="3" t="s">
        <v>47</v>
      </c>
      <c r="AJ6911" s="3" t="s">
        <v>47</v>
      </c>
      <c r="AK6911" s="3" t="s">
        <v>47</v>
      </c>
      <c r="AL6911" s="3" t="s">
        <v>47</v>
      </c>
      <c r="AM6911" s="3" t="s">
        <v>47</v>
      </c>
      <c r="AN6911" s="3" t="s">
        <v>47</v>
      </c>
      <c r="AU6911" s="3">
        <v>0</v>
      </c>
      <c r="AV6911" s="3">
        <v>17</v>
      </c>
      <c r="AW6911" s="3">
        <v>1</v>
      </c>
      <c r="AX6911" s="3">
        <v>17</v>
      </c>
      <c r="AY6911" s="3">
        <v>100</v>
      </c>
      <c r="AZ6911" s="6" t="str">
        <f t="shared" si="753"/>
        <v>3260.3</v>
      </c>
      <c r="BC6911" s="12" t="s">
        <v>17879</v>
      </c>
      <c r="BJ6911" s="12">
        <f t="shared" si="754"/>
        <v>0</v>
      </c>
      <c r="BK6911" s="12">
        <f t="shared" si="755"/>
        <v>0</v>
      </c>
      <c r="CQ6911" s="3" t="str">
        <f>CONCATENATE(baseURL!$A$1,baseURL!$B$1,baseURL!$C$1,".",C6911,".",L6911,".pkl&amp;seq=",BC6911)</f>
        <v>http://proteomics.broadinstitute.org/millscripts/viewfeed.pl?side=xl&amp;cycle=1&amp;fixedMods=iaaC&amp;file=msdataSM/iPRG2012_nd/cpick_in/iPRG2012_nd.3260.3.3.pkl&amp;seq=GLLKVNGSPLTLVEPELLR</v>
      </c>
    </row>
    <row r="6912" spans="1:95" x14ac:dyDescent="0.2">
      <c r="A6912" s="3">
        <v>4196</v>
      </c>
      <c r="B6912" s="2" t="s">
        <v>17958</v>
      </c>
      <c r="C6912" s="2" t="s">
        <v>17959</v>
      </c>
      <c r="D6912" s="3">
        <v>16863</v>
      </c>
      <c r="E6912" s="3">
        <v>16847</v>
      </c>
      <c r="F6912" s="3">
        <v>68504</v>
      </c>
      <c r="G6912" s="3">
        <v>20108</v>
      </c>
      <c r="H6912" s="3">
        <v>61.430799999999998</v>
      </c>
      <c r="I6912" s="30">
        <v>717.88849000000005</v>
      </c>
      <c r="J6912" s="30">
        <v>717.8883045</v>
      </c>
      <c r="K6912" s="30">
        <v>1.9000000000000001E-4</v>
      </c>
      <c r="L6912" s="3">
        <v>2</v>
      </c>
      <c r="M6912" s="3">
        <v>2</v>
      </c>
      <c r="N6912" s="10">
        <f t="shared" si="749"/>
        <v>1</v>
      </c>
      <c r="O6912" s="35">
        <v>2</v>
      </c>
      <c r="P6912" s="17"/>
      <c r="Q6912" s="40">
        <v>1434.7694799999999</v>
      </c>
      <c r="R6912" s="40">
        <v>717.88837999999998</v>
      </c>
      <c r="S6912" s="18">
        <f t="shared" si="750"/>
        <v>0.15322716334165656</v>
      </c>
      <c r="T6912" s="18">
        <f t="shared" si="751"/>
        <v>-0.10516955293232505</v>
      </c>
      <c r="U6912" s="18">
        <f t="shared" si="752"/>
        <v>-0.25073535805147179</v>
      </c>
      <c r="V6912" s="30">
        <v>717.88819999999998</v>
      </c>
      <c r="W6912" s="3" t="s">
        <v>47</v>
      </c>
      <c r="X6912" s="3" t="s">
        <v>47</v>
      </c>
      <c r="Y6912" s="3" t="s">
        <v>47</v>
      </c>
      <c r="Z6912" s="3" t="s">
        <v>47</v>
      </c>
      <c r="AA6912" s="3" t="s">
        <v>65</v>
      </c>
      <c r="AB6912" s="12" t="s">
        <v>47</v>
      </c>
      <c r="AC6912" s="3" t="s">
        <v>47</v>
      </c>
      <c r="AD6912" s="3" t="s">
        <v>47</v>
      </c>
      <c r="AE6912" s="3" t="s">
        <v>47</v>
      </c>
      <c r="AF6912" s="3" t="s">
        <v>47</v>
      </c>
      <c r="AG6912" s="3" t="s">
        <v>47</v>
      </c>
      <c r="AH6912" s="3" t="s">
        <v>47</v>
      </c>
      <c r="AI6912" s="3" t="s">
        <v>47</v>
      </c>
      <c r="AJ6912" s="3" t="s">
        <v>47</v>
      </c>
      <c r="AK6912" s="3" t="s">
        <v>47</v>
      </c>
      <c r="AL6912" s="3" t="s">
        <v>47</v>
      </c>
      <c r="AM6912" s="3" t="s">
        <v>47</v>
      </c>
      <c r="AN6912" s="3" t="s">
        <v>47</v>
      </c>
      <c r="AU6912" s="3">
        <v>1</v>
      </c>
      <c r="AV6912" s="3">
        <v>17</v>
      </c>
      <c r="AW6912" s="3">
        <v>1</v>
      </c>
      <c r="AX6912" s="3">
        <v>17</v>
      </c>
      <c r="AY6912" s="3">
        <v>100</v>
      </c>
      <c r="AZ6912" s="6" t="str">
        <f t="shared" si="753"/>
        <v>3262.1</v>
      </c>
      <c r="BC6912" s="12" t="s">
        <v>17960</v>
      </c>
      <c r="BJ6912" s="12">
        <f t="shared" si="754"/>
        <v>0</v>
      </c>
      <c r="BK6912" s="12">
        <f t="shared" si="755"/>
        <v>0</v>
      </c>
      <c r="BW6912" s="3" t="s">
        <v>17961</v>
      </c>
      <c r="CQ6912" s="3" t="str">
        <f>CONCATENATE(baseURL!$A$1,baseURL!$B$1,baseURL!$C$1,".",C6912,".",L6912,".pkl&amp;seq=",BC6912)</f>
        <v>http://proteomics.broadinstitute.org/millscripts/viewfeed.pl?side=xl&amp;cycle=1&amp;fixedMods=iaaC&amp;file=msdataSM/iPRG2012_nd/cpick_in/iPRG2012_nd.3262.1.2.pkl&amp;seq=VVSQLLTLMDGMK</v>
      </c>
    </row>
    <row r="6913" spans="1:95" x14ac:dyDescent="0.2">
      <c r="A6913" s="3">
        <v>442</v>
      </c>
      <c r="B6913" s="2" t="s">
        <v>17962</v>
      </c>
      <c r="C6913" s="2" t="s">
        <v>17963</v>
      </c>
      <c r="D6913" s="3">
        <v>16864</v>
      </c>
      <c r="E6913" s="3">
        <v>16848</v>
      </c>
      <c r="F6913" s="3">
        <v>68505</v>
      </c>
      <c r="G6913" s="3">
        <v>20109</v>
      </c>
      <c r="H6913" s="3">
        <v>61.4392</v>
      </c>
      <c r="I6913" s="30">
        <v>1092.7344000000001</v>
      </c>
      <c r="J6913" s="30">
        <v>1092.9762969999999</v>
      </c>
      <c r="K6913" s="30">
        <v>-0.2419</v>
      </c>
      <c r="L6913" s="3">
        <v>4</v>
      </c>
      <c r="M6913" s="3">
        <v>2</v>
      </c>
      <c r="N6913" s="10">
        <f t="shared" si="749"/>
        <v>-1</v>
      </c>
      <c r="O6913" s="35">
        <v>4</v>
      </c>
      <c r="P6913" s="17"/>
      <c r="Q6913" s="40">
        <v>4367.88922</v>
      </c>
      <c r="R6913" s="40">
        <v>1092.72776</v>
      </c>
      <c r="S6913" s="18">
        <f t="shared" si="750"/>
        <v>6.0765363918834305</v>
      </c>
      <c r="T6913" s="18">
        <f t="shared" si="751"/>
        <v>227.44640439988643</v>
      </c>
      <c r="U6913" s="18">
        <f t="shared" si="752"/>
        <v>227.17460751626137</v>
      </c>
      <c r="V6913" s="30">
        <v>1092.9760000000001</v>
      </c>
      <c r="AA6913" s="3" t="s">
        <v>47</v>
      </c>
      <c r="AB6913" s="12" t="s">
        <v>52</v>
      </c>
      <c r="AD6913" s="3" t="s">
        <v>47</v>
      </c>
      <c r="AF6913" s="3" t="s">
        <v>47</v>
      </c>
      <c r="AG6913" s="3" t="s">
        <v>52</v>
      </c>
      <c r="AK6913" s="3" t="s">
        <v>52</v>
      </c>
      <c r="AU6913" s="3">
        <v>0</v>
      </c>
      <c r="AV6913" s="3">
        <v>3</v>
      </c>
      <c r="AW6913" s="3">
        <v>1</v>
      </c>
      <c r="AX6913" s="3">
        <v>3</v>
      </c>
      <c r="AY6913" s="3">
        <v>100</v>
      </c>
      <c r="AZ6913" s="6" t="str">
        <f t="shared" si="753"/>
        <v>3262.2</v>
      </c>
      <c r="BC6913" s="12" t="s">
        <v>17845</v>
      </c>
      <c r="BJ6913" s="12">
        <f t="shared" si="754"/>
        <v>0</v>
      </c>
      <c r="BK6913" s="12">
        <f t="shared" si="755"/>
        <v>0</v>
      </c>
      <c r="CQ6913" s="3" t="str">
        <f>CONCATENATE(baseURL!$A$1,baseURL!$B$1,baseURL!$C$1,".",C6913,".",L6913,".pkl&amp;seq=",BC6913)</f>
        <v>http://proteomics.broadinstitute.org/millscripts/viewfeed.pl?side=xl&amp;cycle=1&amp;fixedMods=iaaC&amp;file=msdataSM/iPRG2012_nd/cpick_in/iPRG2012_nd.3262.2.4.pkl&amp;seq=LAAVPAAGPASAGGAAAASGDAAAEEEKEEEAAEESDDDMGFGLFD</v>
      </c>
    </row>
    <row r="6914" spans="1:95" x14ac:dyDescent="0.2">
      <c r="A6914" s="3">
        <v>644</v>
      </c>
      <c r="B6914" s="2" t="s">
        <v>17964</v>
      </c>
      <c r="C6914" s="2" t="s">
        <v>17958</v>
      </c>
      <c r="D6914" s="3">
        <v>16866</v>
      </c>
      <c r="E6914" s="3">
        <v>16850</v>
      </c>
      <c r="F6914" s="3">
        <v>68526</v>
      </c>
      <c r="G6914" s="3">
        <v>20112</v>
      </c>
      <c r="H6914" s="3">
        <v>61.4514</v>
      </c>
      <c r="I6914" s="30">
        <v>665.55415000000005</v>
      </c>
      <c r="J6914" s="30">
        <v>665.55462980000004</v>
      </c>
      <c r="K6914" s="30">
        <v>-4.8000000000000001E-4</v>
      </c>
      <c r="L6914" s="3">
        <v>5</v>
      </c>
      <c r="M6914" s="3">
        <v>5</v>
      </c>
      <c r="N6914" s="10">
        <f t="shared" ref="N6914:N6977" si="756">IF(AND(M6914&gt;0,L6914&gt;0), IF(M6914=L6914,1,-1), 1)</f>
        <v>1</v>
      </c>
      <c r="O6914" s="35">
        <v>5</v>
      </c>
      <c r="P6914" s="17"/>
      <c r="Q6914" s="40">
        <v>3323.7416400000002</v>
      </c>
      <c r="R6914" s="42">
        <v>665.55415000000005</v>
      </c>
      <c r="S6914" s="18">
        <f t="shared" ref="S6914:S6977" si="757">1000000*(I6914-R6914)/R6914</f>
        <v>0</v>
      </c>
      <c r="T6914" s="18">
        <f t="shared" ref="T6914:T6977" si="758">1000000*(J6914-R6914)/R6914</f>
        <v>0.72090302493599046</v>
      </c>
      <c r="U6914" s="18">
        <f t="shared" ref="U6914:U6977" si="759">1000000*(V6914-R6914)/R6914</f>
        <v>0.67612830601496143</v>
      </c>
      <c r="V6914" s="30">
        <v>665.55460000000005</v>
      </c>
      <c r="W6914" s="3" t="s">
        <v>47</v>
      </c>
      <c r="Y6914" s="3" t="s">
        <v>47</v>
      </c>
      <c r="Z6914" s="3" t="s">
        <v>47</v>
      </c>
      <c r="AA6914" s="3" t="s">
        <v>47</v>
      </c>
      <c r="AB6914" s="12" t="s">
        <v>48</v>
      </c>
      <c r="AC6914" s="3" t="s">
        <v>47</v>
      </c>
      <c r="AD6914" s="3" t="s">
        <v>47</v>
      </c>
      <c r="AE6914" s="3" t="s">
        <v>47</v>
      </c>
      <c r="AF6914" s="3" t="s">
        <v>48</v>
      </c>
      <c r="AG6914" s="3" t="s">
        <v>47</v>
      </c>
      <c r="AK6914" s="3" t="s">
        <v>47</v>
      </c>
      <c r="AL6914" s="3" t="s">
        <v>47</v>
      </c>
      <c r="AN6914" s="3" t="s">
        <v>48</v>
      </c>
      <c r="AO6914" s="3" t="s">
        <v>48</v>
      </c>
      <c r="AP6914" s="3" t="s">
        <v>48</v>
      </c>
      <c r="AR6914" s="3" t="s">
        <v>47</v>
      </c>
      <c r="AS6914" s="3" t="s">
        <v>47</v>
      </c>
      <c r="AU6914" s="3">
        <v>0</v>
      </c>
      <c r="AV6914" s="3">
        <v>12</v>
      </c>
      <c r="AW6914" s="3">
        <v>3</v>
      </c>
      <c r="AX6914" s="3">
        <v>10</v>
      </c>
      <c r="AY6914" s="3">
        <v>83.33</v>
      </c>
      <c r="AZ6914" s="6" t="str">
        <f t="shared" ref="AZ6914:AZ6977" si="760">HYPERLINK(CQ6914,C6914)</f>
        <v>3263.2</v>
      </c>
      <c r="BC6914" s="12" t="s">
        <v>17965</v>
      </c>
      <c r="BD6914" s="12" t="s">
        <v>243</v>
      </c>
      <c r="BJ6914" s="12">
        <f t="shared" ref="BJ6914:BJ6977" si="761">LEN(BC6914)-LEN(SUBSTITUTE(BC6914,"C",""))</f>
        <v>0</v>
      </c>
      <c r="BK6914" s="12">
        <f t="shared" ref="BK6914:BK6977" si="762">LEN(BC6914)-LEN(SUBSTITUTE(BC6914,"c",""))</f>
        <v>0</v>
      </c>
      <c r="BW6914" s="3" t="s">
        <v>17966</v>
      </c>
      <c r="CG6914" s="3" t="s">
        <v>17967</v>
      </c>
      <c r="CQ6914" s="3" t="str">
        <f>CONCATENATE(baseURL!$A$1,baseURL!$B$1,baseURL!$C$1,".",C6914,".",L6914,".pkl&amp;seq=",BC6914,"&amp;varMods=Methyl-K")</f>
        <v>http://proteomics.broadinstitute.org/millscripts/viewfeed.pl?side=xl&amp;cycle=1&amp;fixedMods=iaaC&amp;file=msdataSM/iPRG2012_nd/cpick_in/iPRG2012_nd.3263.2.5.pkl&amp;seq=LLTHPNFNGNTLDNDLMLLkLSSPATLNSR&amp;varMods=Methyl-K</v>
      </c>
    </row>
    <row r="6915" spans="1:95" x14ac:dyDescent="0.2">
      <c r="A6915" s="3">
        <v>5933</v>
      </c>
      <c r="B6915" s="2" t="s">
        <v>17968</v>
      </c>
      <c r="C6915" s="2" t="s">
        <v>17962</v>
      </c>
      <c r="D6915" s="3">
        <v>16867</v>
      </c>
      <c r="E6915" s="3">
        <v>16851</v>
      </c>
      <c r="F6915" s="3">
        <v>68527</v>
      </c>
      <c r="G6915" s="3">
        <v>20113</v>
      </c>
      <c r="H6915" s="3">
        <v>61.453899999999997</v>
      </c>
      <c r="I6915" s="30">
        <v>812.10144000000003</v>
      </c>
      <c r="J6915" s="30">
        <v>812.09975829999996</v>
      </c>
      <c r="K6915" s="30">
        <v>1.6800000000000001E-3</v>
      </c>
      <c r="L6915" s="3">
        <v>3</v>
      </c>
      <c r="M6915" s="3">
        <v>3</v>
      </c>
      <c r="N6915" s="10">
        <f t="shared" si="756"/>
        <v>1</v>
      </c>
      <c r="O6915" s="35">
        <v>3</v>
      </c>
      <c r="P6915" s="17"/>
      <c r="Q6915" s="40">
        <v>2434.2864199999999</v>
      </c>
      <c r="R6915" s="40">
        <v>812.10032000000001</v>
      </c>
      <c r="S6915" s="18">
        <f t="shared" si="757"/>
        <v>1.3791399565197102</v>
      </c>
      <c r="T6915" s="18">
        <f t="shared" si="758"/>
        <v>-0.69166331574454254</v>
      </c>
      <c r="U6915" s="18">
        <f t="shared" si="759"/>
        <v>-0.64031497986771913</v>
      </c>
      <c r="V6915" s="30">
        <v>812.09979999999996</v>
      </c>
      <c r="W6915" s="3" t="s">
        <v>47</v>
      </c>
      <c r="X6915" s="3" t="s">
        <v>47</v>
      </c>
      <c r="Y6915" s="3" t="s">
        <v>47</v>
      </c>
      <c r="Z6915" s="3" t="s">
        <v>47</v>
      </c>
      <c r="AA6915" s="3" t="s">
        <v>48</v>
      </c>
      <c r="AB6915" s="12" t="s">
        <v>47</v>
      </c>
      <c r="AC6915" s="3" t="s">
        <v>47</v>
      </c>
      <c r="AD6915" s="3" t="s">
        <v>47</v>
      </c>
      <c r="AE6915" s="3" t="s">
        <v>47</v>
      </c>
      <c r="AF6915" s="3" t="s">
        <v>47</v>
      </c>
      <c r="AG6915" s="3" t="s">
        <v>47</v>
      </c>
      <c r="AI6915" s="3" t="s">
        <v>47</v>
      </c>
      <c r="AJ6915" s="3" t="s">
        <v>47</v>
      </c>
      <c r="AK6915" s="3" t="s">
        <v>47</v>
      </c>
      <c r="AL6915" s="3" t="s">
        <v>47</v>
      </c>
      <c r="AM6915" s="3" t="s">
        <v>47</v>
      </c>
      <c r="AU6915" s="3">
        <v>0</v>
      </c>
      <c r="AV6915" s="3">
        <v>15</v>
      </c>
      <c r="AW6915" s="3">
        <v>1</v>
      </c>
      <c r="AX6915" s="3">
        <v>15</v>
      </c>
      <c r="AY6915" s="3">
        <v>100</v>
      </c>
      <c r="AZ6915" s="6" t="str">
        <f t="shared" si="760"/>
        <v>3263.3</v>
      </c>
      <c r="BC6915" s="12" t="s">
        <v>17901</v>
      </c>
      <c r="BJ6915" s="12">
        <f t="shared" si="761"/>
        <v>0</v>
      </c>
      <c r="BK6915" s="12">
        <f t="shared" si="762"/>
        <v>0</v>
      </c>
      <c r="CQ6915" s="3" t="str">
        <f>CONCATENATE(baseURL!$A$1,baseURL!$B$1,baseURL!$C$1,".",C6915,".",L6915,".pkl&amp;seq=",BC6915)</f>
        <v>http://proteomics.broadinstitute.org/millscripts/viewfeed.pl?side=xl&amp;cycle=1&amp;fixedMods=iaaC&amp;file=msdataSM/iPRG2012_nd/cpick_in/iPRG2012_nd.3263.3.3.pkl&amp;seq=YKYVDPNVLPETESLALVLDR</v>
      </c>
    </row>
    <row r="6916" spans="1:95" x14ac:dyDescent="0.2">
      <c r="A6916" s="3">
        <v>6833</v>
      </c>
      <c r="B6916" s="2" t="s">
        <v>17969</v>
      </c>
      <c r="C6916" s="2" t="s">
        <v>17970</v>
      </c>
      <c r="D6916" s="3">
        <v>16868</v>
      </c>
      <c r="E6916" s="3">
        <v>16852</v>
      </c>
      <c r="F6916" s="3">
        <v>68528</v>
      </c>
      <c r="G6916" s="3">
        <v>20114</v>
      </c>
      <c r="H6916" s="3">
        <v>61.456400000000002</v>
      </c>
      <c r="I6916" s="30">
        <v>865.64251000000002</v>
      </c>
      <c r="J6916" s="30">
        <v>865.88653520000003</v>
      </c>
      <c r="K6916" s="30">
        <v>-0.24403</v>
      </c>
      <c r="L6916" s="3">
        <v>4</v>
      </c>
      <c r="M6916" s="3">
        <v>4</v>
      </c>
      <c r="N6916" s="10">
        <f t="shared" si="756"/>
        <v>1</v>
      </c>
      <c r="O6916" s="35">
        <v>4</v>
      </c>
      <c r="P6916" s="17"/>
      <c r="Q6916" s="40">
        <v>3459.5216099999998</v>
      </c>
      <c r="R6916" s="40">
        <v>865.63585999999998</v>
      </c>
      <c r="S6916" s="18">
        <f t="shared" si="757"/>
        <v>7.6822140894625326</v>
      </c>
      <c r="T6916" s="18">
        <f t="shared" si="758"/>
        <v>289.58504561034022</v>
      </c>
      <c r="U6916" s="18">
        <f t="shared" si="759"/>
        <v>289.4288598441392</v>
      </c>
      <c r="V6916" s="30">
        <v>865.88639999999998</v>
      </c>
      <c r="W6916" s="3" t="s">
        <v>47</v>
      </c>
      <c r="X6916" s="3" t="s">
        <v>47</v>
      </c>
      <c r="Y6916" s="3" t="s">
        <v>47</v>
      </c>
      <c r="Z6916" s="3" t="s">
        <v>47</v>
      </c>
      <c r="AA6916" s="3" t="s">
        <v>48</v>
      </c>
      <c r="AB6916" s="12" t="s">
        <v>47</v>
      </c>
      <c r="AC6916" s="3" t="s">
        <v>47</v>
      </c>
      <c r="AD6916" s="3" t="s">
        <v>47</v>
      </c>
      <c r="AE6916" s="3" t="s">
        <v>47</v>
      </c>
      <c r="AF6916" s="3" t="s">
        <v>47</v>
      </c>
      <c r="AG6916" s="3" t="s">
        <v>47</v>
      </c>
      <c r="AJ6916" s="3" t="s">
        <v>47</v>
      </c>
      <c r="AK6916" s="3" t="s">
        <v>47</v>
      </c>
      <c r="AL6916" s="3" t="s">
        <v>52</v>
      </c>
      <c r="AO6916" s="3" t="s">
        <v>47</v>
      </c>
      <c r="AU6916" s="3">
        <v>0</v>
      </c>
      <c r="AV6916" s="3">
        <v>13</v>
      </c>
      <c r="AW6916" s="3">
        <v>3</v>
      </c>
      <c r="AX6916" s="3">
        <v>10</v>
      </c>
      <c r="AY6916" s="3">
        <v>76.92</v>
      </c>
      <c r="AZ6916" s="6" t="str">
        <f t="shared" si="760"/>
        <v>3263.4</v>
      </c>
      <c r="BC6916" s="12" t="s">
        <v>17942</v>
      </c>
      <c r="BJ6916" s="12">
        <f t="shared" si="761"/>
        <v>0</v>
      </c>
      <c r="BK6916" s="12">
        <f t="shared" si="762"/>
        <v>0</v>
      </c>
      <c r="BP6916" s="3" t="s">
        <v>54</v>
      </c>
      <c r="BR6916" s="3" t="s">
        <v>54</v>
      </c>
      <c r="BV6916" s="3" t="s">
        <v>17971</v>
      </c>
      <c r="CA6916" s="3" t="s">
        <v>17945</v>
      </c>
      <c r="CK6916" s="3" t="s">
        <v>17971</v>
      </c>
      <c r="CQ6916" s="3" t="str">
        <f>CONCATENATE(baseURL!$A$1,baseURL!$B$1,baseURL!$C$1,".",C6916,".",L6916,".pkl&amp;seq=",BC6916,"&amp;varMods=Deamidated-N")</f>
        <v>http://proteomics.broadinstitute.org/millscripts/viewfeed.pl?side=xl&amp;cycle=1&amp;fixedMods=iaaC&amp;file=msdataSM/iPRG2012_nd/cpick_in/iPRG2012_nd.3263.4.4.pkl&amp;seq=YAGYLNMPSADMFGPDGGALNNDSNNQDELLR&amp;varMods=Deamidated-N</v>
      </c>
    </row>
    <row r="6917" spans="1:95" x14ac:dyDescent="0.2">
      <c r="A6917" s="3">
        <v>5745</v>
      </c>
      <c r="B6917" s="2" t="s">
        <v>17972</v>
      </c>
      <c r="C6917" s="2" t="s">
        <v>17973</v>
      </c>
      <c r="D6917" s="3">
        <v>16870</v>
      </c>
      <c r="E6917" s="3">
        <v>16854</v>
      </c>
      <c r="F6917" s="3">
        <v>68530</v>
      </c>
      <c r="G6917" s="3">
        <v>20116</v>
      </c>
      <c r="H6917" s="3">
        <v>61.463099999999997</v>
      </c>
      <c r="I6917" s="30">
        <v>987.49158</v>
      </c>
      <c r="J6917" s="30">
        <v>987.48961989999998</v>
      </c>
      <c r="K6917" s="30">
        <v>1.9599999999999999E-3</v>
      </c>
      <c r="L6917" s="3">
        <v>3</v>
      </c>
      <c r="M6917" s="3">
        <v>3</v>
      </c>
      <c r="N6917" s="10">
        <f t="shared" si="756"/>
        <v>1</v>
      </c>
      <c r="O6917" s="35">
        <v>3</v>
      </c>
      <c r="P6917" s="17"/>
      <c r="Q6917" s="40">
        <v>2960.4537099999998</v>
      </c>
      <c r="R6917" s="40">
        <v>987.48942</v>
      </c>
      <c r="S6917" s="18">
        <f t="shared" si="757"/>
        <v>2.1873652074201386</v>
      </c>
      <c r="T6917" s="18">
        <f t="shared" si="758"/>
        <v>0.20243254857774012</v>
      </c>
      <c r="U6917" s="18">
        <f t="shared" si="759"/>
        <v>0.18228043395167823</v>
      </c>
      <c r="V6917" s="30">
        <v>987.4896</v>
      </c>
      <c r="W6917" s="3" t="s">
        <v>47</v>
      </c>
      <c r="X6917" s="3" t="s">
        <v>47</v>
      </c>
      <c r="Y6917" s="3" t="s">
        <v>47</v>
      </c>
      <c r="Z6917" s="3" t="s">
        <v>47</v>
      </c>
      <c r="AA6917" s="3" t="s">
        <v>48</v>
      </c>
      <c r="AB6917" s="12" t="s">
        <v>47</v>
      </c>
      <c r="AC6917" s="3" t="s">
        <v>47</v>
      </c>
      <c r="AD6917" s="3" t="s">
        <v>47</v>
      </c>
      <c r="AE6917" s="3" t="s">
        <v>47</v>
      </c>
      <c r="AF6917" s="3" t="s">
        <v>47</v>
      </c>
      <c r="AG6917" s="3" t="s">
        <v>47</v>
      </c>
      <c r="AI6917" s="3" t="s">
        <v>47</v>
      </c>
      <c r="AJ6917" s="3" t="s">
        <v>47</v>
      </c>
      <c r="AK6917" s="3" t="s">
        <v>47</v>
      </c>
      <c r="AL6917" s="3" t="s">
        <v>47</v>
      </c>
      <c r="AM6917" s="3" t="s">
        <v>47</v>
      </c>
      <c r="AN6917" s="3" t="s">
        <v>47</v>
      </c>
      <c r="AU6917" s="3">
        <v>0</v>
      </c>
      <c r="AV6917" s="3">
        <v>16</v>
      </c>
      <c r="AW6917" s="3">
        <v>1</v>
      </c>
      <c r="AX6917" s="3">
        <v>16</v>
      </c>
      <c r="AY6917" s="3">
        <v>100</v>
      </c>
      <c r="AZ6917" s="6" t="str">
        <f t="shared" si="760"/>
        <v>3263.6</v>
      </c>
      <c r="BC6917" s="12" t="s">
        <v>17974</v>
      </c>
      <c r="BJ6917" s="12">
        <f t="shared" si="761"/>
        <v>0</v>
      </c>
      <c r="BK6917" s="12">
        <f t="shared" si="762"/>
        <v>0</v>
      </c>
      <c r="CQ6917" s="3" t="str">
        <f>CONCATENATE(baseURL!$A$1,baseURL!$B$1,baseURL!$C$1,".",C6917,".",L6917,".pkl&amp;seq=",BC6917)</f>
        <v>http://proteomics.broadinstitute.org/millscripts/viewfeed.pl?side=xl&amp;cycle=1&amp;fixedMods=iaaC&amp;file=msdataSM/iPRG2012_nd/cpick_in/iPRG2012_nd.3263.6.3.pkl&amp;seq=AAEPHAVSLAWSADGQTLFAGYTDNVLR</v>
      </c>
    </row>
    <row r="6918" spans="1:95" x14ac:dyDescent="0.2">
      <c r="A6918" s="3">
        <v>2880</v>
      </c>
      <c r="B6918" s="2" t="s">
        <v>17975</v>
      </c>
      <c r="C6918" s="2" t="s">
        <v>17976</v>
      </c>
      <c r="D6918" s="3">
        <v>16871</v>
      </c>
      <c r="E6918" s="3">
        <v>16855</v>
      </c>
      <c r="F6918" s="3">
        <v>68546</v>
      </c>
      <c r="G6918" s="3">
        <v>20118</v>
      </c>
      <c r="H6918" s="3">
        <v>61.474499999999999</v>
      </c>
      <c r="I6918" s="30">
        <v>733.03418999999997</v>
      </c>
      <c r="J6918" s="30">
        <v>733.03573849999998</v>
      </c>
      <c r="K6918" s="30">
        <v>-1.5499999999999999E-3</v>
      </c>
      <c r="L6918" s="3">
        <v>0</v>
      </c>
      <c r="M6918" s="3">
        <v>3</v>
      </c>
      <c r="N6918" s="10">
        <f t="shared" si="756"/>
        <v>1</v>
      </c>
      <c r="O6918" s="35">
        <v>3</v>
      </c>
      <c r="P6918" s="17"/>
      <c r="Q6918" s="40">
        <v>2197.0924100000002</v>
      </c>
      <c r="R6918" s="40">
        <v>733.03565000000003</v>
      </c>
      <c r="S6918" s="18">
        <f t="shared" si="757"/>
        <v>-1.9917175925420816</v>
      </c>
      <c r="T6918" s="18">
        <f t="shared" si="758"/>
        <v>0.12073082659361688</v>
      </c>
      <c r="U6918" s="18">
        <f t="shared" si="759"/>
        <v>0.20462851972117169</v>
      </c>
      <c r="V6918" s="30">
        <v>733.03579999999999</v>
      </c>
      <c r="W6918" s="3" t="s">
        <v>47</v>
      </c>
      <c r="Z6918" s="3" t="s">
        <v>47</v>
      </c>
      <c r="AA6918" s="3" t="s">
        <v>47</v>
      </c>
      <c r="AB6918" s="12" t="s">
        <v>47</v>
      </c>
      <c r="AC6918" s="3" t="s">
        <v>47</v>
      </c>
      <c r="AE6918" s="3" t="s">
        <v>47</v>
      </c>
      <c r="AF6918" s="3" t="s">
        <v>47</v>
      </c>
      <c r="AG6918" s="3" t="s">
        <v>48</v>
      </c>
      <c r="AH6918" s="3" t="s">
        <v>47</v>
      </c>
      <c r="AL6918" s="3" t="s">
        <v>48</v>
      </c>
      <c r="AO6918" s="3" t="s">
        <v>48</v>
      </c>
      <c r="AP6918" s="3" t="s">
        <v>48</v>
      </c>
      <c r="AU6918" s="3">
        <v>0</v>
      </c>
      <c r="AV6918" s="3">
        <v>8</v>
      </c>
      <c r="AW6918" s="3">
        <v>1</v>
      </c>
      <c r="AX6918" s="3">
        <v>8</v>
      </c>
      <c r="AY6918" s="3">
        <v>100</v>
      </c>
      <c r="AZ6918" s="6" t="str">
        <f t="shared" si="760"/>
        <v>3264.1</v>
      </c>
      <c r="BB6918" s="12" t="s">
        <v>79</v>
      </c>
      <c r="BC6918" s="12" t="s">
        <v>17913</v>
      </c>
      <c r="BJ6918" s="12">
        <f t="shared" si="761"/>
        <v>0</v>
      </c>
      <c r="BK6918" s="12">
        <f t="shared" si="762"/>
        <v>0</v>
      </c>
      <c r="CQ6918" s="3" t="str">
        <f>CONCATENATE(baseURL!$A$1,baseURL!$B$1,"+Acetyl",baseURL!$C$1,".",C6918,".",L6918,".pkl&amp;seq=",BC6918)</f>
        <v>http://proteomics.broadinstitute.org/millscripts/viewfeed.pl?side=xl&amp;cycle=1&amp;fixedMods=iaaC+Acetyl&amp;file=msdataSM/iPRG2012_nd/cpick_in/iPRG2012_nd.3264.1.0.pkl&amp;seq=SNNSFTNFKLATELPAWSK</v>
      </c>
    </row>
    <row r="6919" spans="1:95" x14ac:dyDescent="0.2">
      <c r="A6919" s="3">
        <v>6682</v>
      </c>
      <c r="B6919" s="2" t="s">
        <v>17977</v>
      </c>
      <c r="C6919" s="2" t="s">
        <v>17978</v>
      </c>
      <c r="D6919" s="3">
        <v>16872</v>
      </c>
      <c r="E6919" s="3">
        <v>16856</v>
      </c>
      <c r="F6919" s="3">
        <v>68547</v>
      </c>
      <c r="G6919" s="3">
        <v>20119</v>
      </c>
      <c r="H6919" s="3">
        <v>61.478700000000003</v>
      </c>
      <c r="I6919" s="30">
        <v>790.6798</v>
      </c>
      <c r="J6919" s="30">
        <v>790.67872120000004</v>
      </c>
      <c r="K6919" s="30">
        <v>1.08E-3</v>
      </c>
      <c r="L6919" s="3">
        <v>4</v>
      </c>
      <c r="M6919" s="3">
        <v>4</v>
      </c>
      <c r="N6919" s="10">
        <f t="shared" si="756"/>
        <v>1</v>
      </c>
      <c r="O6919" s="35">
        <v>4</v>
      </c>
      <c r="P6919" s="17"/>
      <c r="Q6919" s="40">
        <v>3159.69092</v>
      </c>
      <c r="R6919" s="40">
        <v>790.67818999999997</v>
      </c>
      <c r="S6919" s="18">
        <f t="shared" si="757"/>
        <v>2.0362266474403032</v>
      </c>
      <c r="T6919" s="18">
        <f t="shared" si="758"/>
        <v>0.67182832002557924</v>
      </c>
      <c r="U6919" s="18">
        <f t="shared" si="759"/>
        <v>0.64501589461651376</v>
      </c>
      <c r="V6919" s="30">
        <v>790.67870000000005</v>
      </c>
      <c r="W6919" s="3" t="s">
        <v>47</v>
      </c>
      <c r="X6919" s="3" t="s">
        <v>47</v>
      </c>
      <c r="Y6919" s="3" t="s">
        <v>47</v>
      </c>
      <c r="Z6919" s="3" t="s">
        <v>47</v>
      </c>
      <c r="AA6919" s="3" t="s">
        <v>47</v>
      </c>
      <c r="AB6919" s="12" t="s">
        <v>47</v>
      </c>
      <c r="AC6919" s="3" t="s">
        <v>47</v>
      </c>
      <c r="AD6919" s="3" t="s">
        <v>47</v>
      </c>
      <c r="AE6919" s="3" t="s">
        <v>47</v>
      </c>
      <c r="AF6919" s="3" t="s">
        <v>47</v>
      </c>
      <c r="AG6919" s="3" t="s">
        <v>47</v>
      </c>
      <c r="AI6919" s="3" t="s">
        <v>47</v>
      </c>
      <c r="AJ6919" s="3" t="s">
        <v>47</v>
      </c>
      <c r="AK6919" s="3" t="s">
        <v>47</v>
      </c>
      <c r="AL6919" s="3" t="s">
        <v>47</v>
      </c>
      <c r="AU6919" s="3">
        <v>0</v>
      </c>
      <c r="AV6919" s="3">
        <v>15</v>
      </c>
      <c r="AW6919" s="3">
        <v>1</v>
      </c>
      <c r="AX6919" s="3">
        <v>15</v>
      </c>
      <c r="AY6919" s="3">
        <v>100</v>
      </c>
      <c r="AZ6919" s="6" t="str">
        <f t="shared" si="760"/>
        <v>3264.2</v>
      </c>
      <c r="BC6919" s="12" t="s">
        <v>17979</v>
      </c>
      <c r="BJ6919" s="12">
        <f t="shared" si="761"/>
        <v>0</v>
      </c>
      <c r="BK6919" s="12">
        <f t="shared" si="762"/>
        <v>0</v>
      </c>
      <c r="CQ6919" s="3" t="str">
        <f>CONCATENATE(baseURL!$A$1,baseURL!$B$1,baseURL!$C$1,".",C6919,".",L6919,".pkl&amp;seq=",BC6919)</f>
        <v>http://proteomics.broadinstitute.org/millscripts/viewfeed.pl?side=xl&amp;cycle=1&amp;fixedMods=iaaC&amp;file=msdataSM/iPRG2012_nd/cpick_in/iPRG2012_nd.3264.2.4.pkl&amp;seq=AVLTVPAYFNDAQRQATKDAGALSGLNVLR</v>
      </c>
    </row>
    <row r="6920" spans="1:95" x14ac:dyDescent="0.2">
      <c r="A6920" s="3">
        <v>7353</v>
      </c>
      <c r="B6920" s="2" t="s">
        <v>17980</v>
      </c>
      <c r="C6920" s="2" t="s">
        <v>17968</v>
      </c>
      <c r="D6920" s="3">
        <v>16874</v>
      </c>
      <c r="E6920" s="3">
        <v>16858</v>
      </c>
      <c r="F6920" s="3">
        <v>68549</v>
      </c>
      <c r="G6920" s="3">
        <v>20121</v>
      </c>
      <c r="H6920" s="3">
        <v>61.487000000000002</v>
      </c>
      <c r="I6920" s="30">
        <v>969.49351000000001</v>
      </c>
      <c r="J6920" s="30">
        <v>969.49261179999996</v>
      </c>
      <c r="K6920" s="30">
        <v>8.9999999999999998E-4</v>
      </c>
      <c r="L6920" s="3">
        <v>5</v>
      </c>
      <c r="M6920" s="3">
        <v>5</v>
      </c>
      <c r="N6920" s="10">
        <f t="shared" si="756"/>
        <v>1</v>
      </c>
      <c r="O6920" s="35">
        <v>5</v>
      </c>
      <c r="P6920" s="17"/>
      <c r="Q6920" s="40">
        <v>4843.4388600000002</v>
      </c>
      <c r="R6920" s="40">
        <v>969.49359000000004</v>
      </c>
      <c r="S6920" s="18">
        <f t="shared" si="757"/>
        <v>-8.2517306819319028E-2</v>
      </c>
      <c r="T6920" s="18">
        <f t="shared" si="758"/>
        <v>-1.0089803688922456</v>
      </c>
      <c r="U6920" s="18">
        <f t="shared" si="759"/>
        <v>-1.2274449386148942</v>
      </c>
      <c r="V6920" s="30">
        <v>969.49239999999998</v>
      </c>
      <c r="W6920" s="3" t="s">
        <v>47</v>
      </c>
      <c r="X6920" s="3" t="s">
        <v>47</v>
      </c>
      <c r="Y6920" s="3" t="s">
        <v>47</v>
      </c>
      <c r="AA6920" s="3" t="s">
        <v>47</v>
      </c>
      <c r="AB6920" s="12" t="s">
        <v>47</v>
      </c>
      <c r="AC6920" s="3" t="s">
        <v>47</v>
      </c>
      <c r="AD6920" s="3" t="s">
        <v>52</v>
      </c>
      <c r="AF6920" s="3" t="s">
        <v>48</v>
      </c>
      <c r="AG6920" s="3" t="s">
        <v>52</v>
      </c>
      <c r="AL6920" s="3" t="s">
        <v>52</v>
      </c>
      <c r="AN6920" s="3" t="s">
        <v>65</v>
      </c>
      <c r="AO6920" s="3" t="s">
        <v>47</v>
      </c>
      <c r="AU6920" s="3">
        <v>1</v>
      </c>
      <c r="AV6920" s="3">
        <v>7</v>
      </c>
      <c r="AW6920" s="3">
        <v>1</v>
      </c>
      <c r="AX6920" s="3">
        <v>7</v>
      </c>
      <c r="AY6920" s="3">
        <v>100</v>
      </c>
      <c r="AZ6920" s="6" t="str">
        <f t="shared" si="760"/>
        <v>3264.4</v>
      </c>
      <c r="BC6920" s="12" t="s">
        <v>17981</v>
      </c>
      <c r="BJ6920" s="12">
        <f t="shared" si="761"/>
        <v>2</v>
      </c>
      <c r="BK6920" s="12">
        <f t="shared" si="762"/>
        <v>0</v>
      </c>
      <c r="CJ6920" s="3" t="s">
        <v>17982</v>
      </c>
      <c r="CQ6920" s="3" t="str">
        <f>CONCATENATE(baseURL!$A$1,baseURL!$B$1,baseURL!$C$1,".",C6920,".",L6920,".pkl&amp;seq=",BC6920)</f>
        <v>http://proteomics.broadinstitute.org/millscripts/viewfeed.pl?side=xl&amp;cycle=1&amp;fixedMods=iaaC&amp;file=msdataSM/iPRG2012_nd/cpick_in/iPRG2012_nd.3264.4.5.pkl&amp;seq=KVVLTAPSSTAPMFVMGVNEEKYTSDLKLVSNASCTTNCLAPLAK</v>
      </c>
    </row>
    <row r="6921" spans="1:95" x14ac:dyDescent="0.2">
      <c r="A6921" s="3">
        <v>5744</v>
      </c>
      <c r="B6921" s="2" t="s">
        <v>17986</v>
      </c>
      <c r="C6921" s="2" t="s">
        <v>17987</v>
      </c>
      <c r="D6921" s="3">
        <v>16877</v>
      </c>
      <c r="E6921" s="3">
        <v>16861</v>
      </c>
      <c r="F6921" s="3">
        <v>68589</v>
      </c>
      <c r="G6921" s="3">
        <v>20126</v>
      </c>
      <c r="H6921" s="3">
        <v>61.524999999999999</v>
      </c>
      <c r="I6921" s="30">
        <v>644.58285999999998</v>
      </c>
      <c r="J6921" s="30">
        <v>644.58104130000004</v>
      </c>
      <c r="K6921" s="30">
        <v>1.82E-3</v>
      </c>
      <c r="L6921" s="3">
        <v>4</v>
      </c>
      <c r="M6921" s="3">
        <v>4</v>
      </c>
      <c r="N6921" s="10">
        <f t="shared" si="756"/>
        <v>1</v>
      </c>
      <c r="O6921" s="35">
        <v>4</v>
      </c>
      <c r="P6921" s="17"/>
      <c r="Q6921" s="40">
        <v>2575.29799</v>
      </c>
      <c r="R6921" s="40">
        <v>644.57995000000005</v>
      </c>
      <c r="S6921" s="18">
        <f t="shared" si="757"/>
        <v>4.5145679755147734</v>
      </c>
      <c r="T6921" s="18">
        <f t="shared" si="758"/>
        <v>1.6930405607319698</v>
      </c>
      <c r="U6921" s="18">
        <f t="shared" si="759"/>
        <v>1.4738280332624434</v>
      </c>
      <c r="V6921" s="30">
        <v>644.58090000000004</v>
      </c>
      <c r="W6921" s="3" t="s">
        <v>47</v>
      </c>
      <c r="X6921" s="3" t="s">
        <v>47</v>
      </c>
      <c r="Y6921" s="3" t="s">
        <v>47</v>
      </c>
      <c r="Z6921" s="3" t="s">
        <v>47</v>
      </c>
      <c r="AA6921" s="3" t="s">
        <v>48</v>
      </c>
      <c r="AB6921" s="12" t="s">
        <v>47</v>
      </c>
      <c r="AC6921" s="3" t="s">
        <v>47</v>
      </c>
      <c r="AD6921" s="3" t="s">
        <v>47</v>
      </c>
      <c r="AE6921" s="3" t="s">
        <v>47</v>
      </c>
      <c r="AF6921" s="3" t="s">
        <v>47</v>
      </c>
      <c r="AG6921" s="3" t="s">
        <v>47</v>
      </c>
      <c r="AI6921" s="3" t="s">
        <v>47</v>
      </c>
      <c r="AJ6921" s="3" t="s">
        <v>47</v>
      </c>
      <c r="AK6921" s="3" t="s">
        <v>47</v>
      </c>
      <c r="AL6921" s="3" t="s">
        <v>47</v>
      </c>
      <c r="AM6921" s="3" t="s">
        <v>47</v>
      </c>
      <c r="AN6921" s="3" t="s">
        <v>47</v>
      </c>
      <c r="AU6921" s="3">
        <v>0</v>
      </c>
      <c r="AV6921" s="3">
        <v>16</v>
      </c>
      <c r="AW6921" s="3">
        <v>1</v>
      </c>
      <c r="AX6921" s="3">
        <v>16</v>
      </c>
      <c r="AY6921" s="3">
        <v>100</v>
      </c>
      <c r="AZ6921" s="6" t="str">
        <f t="shared" si="760"/>
        <v>3266.2</v>
      </c>
      <c r="BC6921" s="12" t="s">
        <v>17988</v>
      </c>
      <c r="BJ6921" s="12">
        <f t="shared" si="761"/>
        <v>0</v>
      </c>
      <c r="BK6921" s="12">
        <f t="shared" si="762"/>
        <v>0</v>
      </c>
      <c r="CQ6921" s="3" t="str">
        <f>CONCATENATE(baseURL!$A$1,baseURL!$B$1,baseURL!$C$1,".",C6921,".",L6921,".pkl&amp;seq=",BC6921)</f>
        <v>http://proteomics.broadinstitute.org/millscripts/viewfeed.pl?side=xl&amp;cycle=1&amp;fixedMods=iaaC&amp;file=msdataSM/iPRG2012_nd/cpick_in/iPRG2012_nd.3266.2.4.pkl&amp;seq=FGASGKAPEVFKFFGFTPEGVAER</v>
      </c>
    </row>
    <row r="6922" spans="1:95" x14ac:dyDescent="0.2">
      <c r="A6922" s="3">
        <v>4951</v>
      </c>
      <c r="B6922" s="2" t="s">
        <v>17991</v>
      </c>
      <c r="C6922" s="2" t="s">
        <v>17992</v>
      </c>
      <c r="D6922" s="3">
        <v>16879</v>
      </c>
      <c r="E6922" s="3">
        <v>16863</v>
      </c>
      <c r="F6922" s="3">
        <v>68591</v>
      </c>
      <c r="G6922" s="3">
        <v>20128</v>
      </c>
      <c r="H6922" s="3">
        <v>61.531599999999997</v>
      </c>
      <c r="I6922" s="30">
        <v>738.40880000000004</v>
      </c>
      <c r="J6922" s="30">
        <v>738.41048409999996</v>
      </c>
      <c r="K6922" s="30">
        <v>-1.6800000000000001E-3</v>
      </c>
      <c r="L6922" s="3">
        <v>2</v>
      </c>
      <c r="M6922" s="3">
        <v>2</v>
      </c>
      <c r="N6922" s="10">
        <f t="shared" si="756"/>
        <v>1</v>
      </c>
      <c r="O6922" s="35">
        <v>2</v>
      </c>
      <c r="P6922" s="17"/>
      <c r="Q6922" s="40">
        <v>1475.8144400000001</v>
      </c>
      <c r="R6922" s="40">
        <v>738.41085999999996</v>
      </c>
      <c r="S6922" s="18">
        <f t="shared" si="757"/>
        <v>-2.7897747873249155</v>
      </c>
      <c r="T6922" s="18">
        <f t="shared" si="758"/>
        <v>-0.50906618572016193</v>
      </c>
      <c r="U6922" s="18">
        <f t="shared" si="759"/>
        <v>-0.35210749732472424</v>
      </c>
      <c r="V6922" s="30">
        <v>738.41060000000004</v>
      </c>
      <c r="W6922" s="3" t="s">
        <v>47</v>
      </c>
      <c r="X6922" s="3" t="s">
        <v>47</v>
      </c>
      <c r="Y6922" s="3" t="s">
        <v>47</v>
      </c>
      <c r="Z6922" s="3" t="s">
        <v>47</v>
      </c>
      <c r="AA6922" s="3" t="s">
        <v>48</v>
      </c>
      <c r="AB6922" s="12" t="s">
        <v>47</v>
      </c>
      <c r="AC6922" s="3" t="s">
        <v>47</v>
      </c>
      <c r="AD6922" s="3" t="s">
        <v>47</v>
      </c>
      <c r="AE6922" s="3" t="s">
        <v>47</v>
      </c>
      <c r="AF6922" s="3" t="s">
        <v>47</v>
      </c>
      <c r="AG6922" s="3" t="s">
        <v>47</v>
      </c>
      <c r="AH6922" s="3" t="s">
        <v>47</v>
      </c>
      <c r="AI6922" s="3" t="s">
        <v>47</v>
      </c>
      <c r="AJ6922" s="3" t="s">
        <v>47</v>
      </c>
      <c r="AK6922" s="3" t="s">
        <v>47</v>
      </c>
      <c r="AL6922" s="3" t="s">
        <v>47</v>
      </c>
      <c r="AM6922" s="3" t="s">
        <v>47</v>
      </c>
      <c r="AN6922" s="3" t="s">
        <v>47</v>
      </c>
      <c r="AU6922" s="3">
        <v>0</v>
      </c>
      <c r="AV6922" s="3">
        <v>17</v>
      </c>
      <c r="AW6922" s="3">
        <v>1</v>
      </c>
      <c r="AX6922" s="3">
        <v>17</v>
      </c>
      <c r="AY6922" s="3">
        <v>100</v>
      </c>
      <c r="AZ6922" s="6" t="str">
        <f t="shared" si="760"/>
        <v>3266.4</v>
      </c>
      <c r="BC6922" s="12" t="s">
        <v>17993</v>
      </c>
      <c r="BJ6922" s="12">
        <f t="shared" si="761"/>
        <v>0</v>
      </c>
      <c r="BK6922" s="12">
        <f t="shared" si="762"/>
        <v>0</v>
      </c>
      <c r="CQ6922" s="3" t="str">
        <f>CONCATENATE(baseURL!$A$1,baseURL!$B$1,baseURL!$C$1,".",C6922,".",L6922,".pkl&amp;seq=",BC6922)</f>
        <v>http://proteomics.broadinstitute.org/millscripts/viewfeed.pl?side=xl&amp;cycle=1&amp;fixedMods=iaaC&amp;file=msdataSM/iPRG2012_nd/cpick_in/iPRG2012_nd.3266.4.2.pkl&amp;seq=FLFLAPPSVEDLK</v>
      </c>
    </row>
    <row r="6923" spans="1:95" x14ac:dyDescent="0.2">
      <c r="A6923" s="3">
        <v>2729</v>
      </c>
      <c r="B6923" s="2" t="s">
        <v>17994</v>
      </c>
      <c r="C6923" s="2" t="s">
        <v>17983</v>
      </c>
      <c r="D6923" s="3">
        <v>16882</v>
      </c>
      <c r="E6923" s="3">
        <v>16866</v>
      </c>
      <c r="F6923" s="3">
        <v>68610</v>
      </c>
      <c r="G6923" s="3">
        <v>20132</v>
      </c>
      <c r="H6923" s="3">
        <v>61.553199999999997</v>
      </c>
      <c r="I6923" s="30">
        <v>799.37860999999998</v>
      </c>
      <c r="J6923" s="30">
        <v>799.37956780000002</v>
      </c>
      <c r="K6923" s="30">
        <v>-9.6000000000000002E-4</v>
      </c>
      <c r="L6923" s="3">
        <v>3</v>
      </c>
      <c r="M6923" s="3">
        <v>3</v>
      </c>
      <c r="N6923" s="10">
        <f t="shared" si="756"/>
        <v>1</v>
      </c>
      <c r="O6923" s="35">
        <v>3</v>
      </c>
      <c r="P6923" s="17"/>
      <c r="Q6923" s="40">
        <v>2396.1227199999998</v>
      </c>
      <c r="R6923" s="40">
        <v>799.37909000000002</v>
      </c>
      <c r="S6923" s="18">
        <f t="shared" si="757"/>
        <v>-0.60046604426276862</v>
      </c>
      <c r="T6923" s="18">
        <f t="shared" si="758"/>
        <v>0.59771390817684689</v>
      </c>
      <c r="U6923" s="18">
        <f t="shared" si="759"/>
        <v>0.63799517193141619</v>
      </c>
      <c r="V6923" s="30">
        <v>799.37959999999998</v>
      </c>
      <c r="Z6923" s="3" t="s">
        <v>47</v>
      </c>
      <c r="AB6923" s="12" t="s">
        <v>47</v>
      </c>
      <c r="AC6923" s="3" t="s">
        <v>47</v>
      </c>
      <c r="AD6923" s="3" t="s">
        <v>47</v>
      </c>
      <c r="AE6923" s="3" t="s">
        <v>47</v>
      </c>
      <c r="AF6923" s="3" t="s">
        <v>48</v>
      </c>
      <c r="AH6923" s="3" t="s">
        <v>47</v>
      </c>
      <c r="AI6923" s="3" t="s">
        <v>48</v>
      </c>
      <c r="AL6923" s="3" t="s">
        <v>48</v>
      </c>
      <c r="AU6923" s="3">
        <v>0</v>
      </c>
      <c r="AV6923" s="3">
        <v>6</v>
      </c>
      <c r="AW6923" s="3">
        <v>1</v>
      </c>
      <c r="AX6923" s="3">
        <v>6</v>
      </c>
      <c r="AY6923" s="3">
        <v>100</v>
      </c>
      <c r="AZ6923" s="6" t="str">
        <f t="shared" si="760"/>
        <v>3267.2</v>
      </c>
      <c r="BC6923" s="12" t="s">
        <v>17995</v>
      </c>
      <c r="BJ6923" s="12">
        <f t="shared" si="761"/>
        <v>0</v>
      </c>
      <c r="BK6923" s="12">
        <f t="shared" si="762"/>
        <v>0</v>
      </c>
      <c r="CQ6923" s="3" t="str">
        <f>CONCATENATE(baseURL!$A$1,baseURL!$B$1,baseURL!$C$1,".",C6923,".",L6923,".pkl&amp;seq=",BC6923)</f>
        <v>http://proteomics.broadinstitute.org/millscripts/viewfeed.pl?side=xl&amp;cycle=1&amp;fixedMods=iaaC&amp;file=msdataSM/iPRG2012_nd/cpick_in/iPRG2012_nd.3267.2.3.pkl&amp;seq=LMKQFLDERPQDWFEDLGE</v>
      </c>
    </row>
    <row r="6924" spans="1:95" x14ac:dyDescent="0.2">
      <c r="A6924" s="3">
        <v>1774</v>
      </c>
      <c r="B6924" s="2" t="s">
        <v>17996</v>
      </c>
      <c r="C6924" s="2" t="s">
        <v>17986</v>
      </c>
      <c r="D6924" s="3">
        <v>16883</v>
      </c>
      <c r="E6924" s="3">
        <v>16867</v>
      </c>
      <c r="F6924" s="3">
        <v>68611</v>
      </c>
      <c r="G6924" s="3">
        <v>20133</v>
      </c>
      <c r="H6924" s="3">
        <v>61.558999999999997</v>
      </c>
      <c r="I6924" s="30">
        <v>831.94159000000002</v>
      </c>
      <c r="J6924" s="30">
        <v>831.69032159999995</v>
      </c>
      <c r="K6924" s="30">
        <v>0.25126999999999999</v>
      </c>
      <c r="L6924" s="3">
        <v>0</v>
      </c>
      <c r="M6924" s="3">
        <v>4</v>
      </c>
      <c r="N6924" s="10">
        <f t="shared" si="756"/>
        <v>1</v>
      </c>
      <c r="O6924" s="35">
        <v>4</v>
      </c>
      <c r="P6924" s="11"/>
      <c r="Q6924" s="37">
        <v>3323.7416400000002</v>
      </c>
      <c r="R6924" s="37">
        <v>831.69087000000002</v>
      </c>
      <c r="S6924" s="18">
        <f t="shared" si="757"/>
        <v>301.45816077072141</v>
      </c>
      <c r="T6924" s="18">
        <f t="shared" si="758"/>
        <v>-0.65937960827995457</v>
      </c>
      <c r="U6924" s="18">
        <f t="shared" si="759"/>
        <v>-0.80558777808119397</v>
      </c>
      <c r="V6924" s="30">
        <v>831.6902</v>
      </c>
      <c r="W6924" s="3" t="s">
        <v>47</v>
      </c>
      <c r="X6924" s="3" t="s">
        <v>47</v>
      </c>
      <c r="Y6924" s="3" t="s">
        <v>47</v>
      </c>
      <c r="Z6924" s="3" t="s">
        <v>47</v>
      </c>
      <c r="AA6924" s="3" t="s">
        <v>47</v>
      </c>
      <c r="AB6924" s="12" t="s">
        <v>47</v>
      </c>
      <c r="AC6924" s="3" t="s">
        <v>47</v>
      </c>
      <c r="AE6924" s="3" t="s">
        <v>47</v>
      </c>
      <c r="AF6924" s="3" t="s">
        <v>47</v>
      </c>
      <c r="AG6924" s="3" t="s">
        <v>52</v>
      </c>
      <c r="AI6924" s="3" t="s">
        <v>47</v>
      </c>
      <c r="AK6924" s="3" t="s">
        <v>48</v>
      </c>
      <c r="AL6924" s="3" t="s">
        <v>48</v>
      </c>
      <c r="AO6924" s="3" t="s">
        <v>48</v>
      </c>
      <c r="AP6924" s="3" t="s">
        <v>48</v>
      </c>
      <c r="AS6924" s="3" t="s">
        <v>47</v>
      </c>
      <c r="AU6924" s="3">
        <v>0</v>
      </c>
      <c r="AV6924" s="3">
        <v>11</v>
      </c>
      <c r="AW6924" s="3">
        <v>2</v>
      </c>
      <c r="AX6924" s="3">
        <v>10</v>
      </c>
      <c r="AY6924" s="3">
        <v>90.91</v>
      </c>
      <c r="AZ6924" s="6" t="str">
        <f t="shared" si="760"/>
        <v>3267.3</v>
      </c>
      <c r="BC6924" s="12" t="s">
        <v>17965</v>
      </c>
      <c r="BD6924" s="12" t="s">
        <v>243</v>
      </c>
      <c r="BJ6924" s="12">
        <f t="shared" si="761"/>
        <v>0</v>
      </c>
      <c r="BK6924" s="12">
        <f t="shared" si="762"/>
        <v>0</v>
      </c>
      <c r="CO6924" s="3" t="s">
        <v>17997</v>
      </c>
      <c r="CQ6924" s="3" t="str">
        <f>CONCATENATE(baseURL!$A$1,baseURL!$B$1,baseURL!$C$1,".",C6924,".",L6924,".pkl&amp;seq=",BC6924,"&amp;varMods=Methyl-K")</f>
        <v>http://proteomics.broadinstitute.org/millscripts/viewfeed.pl?side=xl&amp;cycle=1&amp;fixedMods=iaaC&amp;file=msdataSM/iPRG2012_nd/cpick_in/iPRG2012_nd.3267.3.0.pkl&amp;seq=LLTHPNFNGNTLDNDLMLLkLSSPATLNSR&amp;varMods=Methyl-K</v>
      </c>
    </row>
    <row r="6925" spans="1:95" x14ac:dyDescent="0.2">
      <c r="A6925" s="3">
        <v>5567</v>
      </c>
      <c r="B6925" s="2" t="s">
        <v>17998</v>
      </c>
      <c r="C6925" s="2" t="s">
        <v>17999</v>
      </c>
      <c r="D6925" s="3">
        <v>16889</v>
      </c>
      <c r="E6925" s="3">
        <v>16873</v>
      </c>
      <c r="F6925" s="3">
        <v>68635</v>
      </c>
      <c r="G6925" s="3">
        <v>20140</v>
      </c>
      <c r="H6925" s="3">
        <v>61.578200000000002</v>
      </c>
      <c r="I6925" s="30">
        <v>623.86211000000003</v>
      </c>
      <c r="J6925" s="30">
        <v>623.86124940000002</v>
      </c>
      <c r="K6925" s="30">
        <v>8.5999999999999998E-4</v>
      </c>
      <c r="L6925" s="3">
        <v>2</v>
      </c>
      <c r="M6925" s="3">
        <v>2</v>
      </c>
      <c r="N6925" s="10">
        <f t="shared" si="756"/>
        <v>1</v>
      </c>
      <c r="O6925" s="35">
        <v>2</v>
      </c>
      <c r="P6925" s="17"/>
      <c r="Q6925" s="40">
        <v>1246.7154</v>
      </c>
      <c r="R6925" s="40">
        <v>623.86134000000004</v>
      </c>
      <c r="S6925" s="18">
        <f t="shared" si="757"/>
        <v>1.2342486232415253</v>
      </c>
      <c r="T6925" s="18">
        <f t="shared" si="758"/>
        <v>-0.14522457830351856</v>
      </c>
      <c r="U6925" s="18">
        <f t="shared" si="759"/>
        <v>-0.3847008697095724</v>
      </c>
      <c r="V6925" s="30">
        <v>623.86109999999996</v>
      </c>
      <c r="W6925" s="3" t="s">
        <v>47</v>
      </c>
      <c r="X6925" s="3" t="s">
        <v>47</v>
      </c>
      <c r="Y6925" s="3" t="s">
        <v>47</v>
      </c>
      <c r="Z6925" s="3" t="s">
        <v>47</v>
      </c>
      <c r="AA6925" s="3" t="s">
        <v>48</v>
      </c>
      <c r="AB6925" s="12" t="s">
        <v>47</v>
      </c>
      <c r="AC6925" s="3" t="s">
        <v>47</v>
      </c>
      <c r="AD6925" s="3" t="s">
        <v>47</v>
      </c>
      <c r="AE6925" s="3" t="s">
        <v>47</v>
      </c>
      <c r="AF6925" s="3" t="s">
        <v>47</v>
      </c>
      <c r="AG6925" s="3" t="s">
        <v>47</v>
      </c>
      <c r="AH6925" s="3" t="s">
        <v>47</v>
      </c>
      <c r="AI6925" s="3" t="s">
        <v>47</v>
      </c>
      <c r="AJ6925" s="3" t="s">
        <v>47</v>
      </c>
      <c r="AK6925" s="3" t="s">
        <v>47</v>
      </c>
      <c r="AL6925" s="3" t="s">
        <v>47</v>
      </c>
      <c r="AM6925" s="3" t="s">
        <v>47</v>
      </c>
      <c r="AU6925" s="3">
        <v>0</v>
      </c>
      <c r="AV6925" s="3">
        <v>16</v>
      </c>
      <c r="AW6925" s="3">
        <v>1</v>
      </c>
      <c r="AX6925" s="3">
        <v>16</v>
      </c>
      <c r="AY6925" s="3">
        <v>100</v>
      </c>
      <c r="AZ6925" s="6" t="str">
        <f t="shared" si="760"/>
        <v>3268.6</v>
      </c>
      <c r="BC6925" s="12" t="s">
        <v>17933</v>
      </c>
      <c r="BJ6925" s="12">
        <f t="shared" si="761"/>
        <v>0</v>
      </c>
      <c r="BK6925" s="12">
        <f t="shared" si="762"/>
        <v>0</v>
      </c>
      <c r="CQ6925" s="3" t="str">
        <f>CONCATENATE(baseURL!$A$1,baseURL!$B$1,baseURL!$C$1,".",C6925,".",L6925,".pkl&amp;seq=",BC6925)</f>
        <v>http://proteomics.broadinstitute.org/millscripts/viewfeed.pl?side=xl&amp;cycle=1&amp;fixedMods=iaaC&amp;file=msdataSM/iPRG2012_nd/cpick_in/iPRG2012_nd.3268.6.2.pkl&amp;seq=VDLGQLLFSVR</v>
      </c>
    </row>
    <row r="6926" spans="1:95" x14ac:dyDescent="0.2">
      <c r="A6926" s="3">
        <v>648</v>
      </c>
      <c r="B6926" s="2" t="s">
        <v>18000</v>
      </c>
      <c r="C6926" s="2" t="s">
        <v>18001</v>
      </c>
      <c r="D6926" s="3">
        <v>16890</v>
      </c>
      <c r="E6926" s="3">
        <v>16874</v>
      </c>
      <c r="F6926" s="3">
        <v>68636</v>
      </c>
      <c r="G6926" s="3">
        <v>20141</v>
      </c>
      <c r="H6926" s="3">
        <v>61.5807</v>
      </c>
      <c r="I6926" s="30">
        <v>668.35830999999996</v>
      </c>
      <c r="J6926" s="30">
        <v>668.35832449999998</v>
      </c>
      <c r="K6926" s="30">
        <v>-1.0000000000000001E-5</v>
      </c>
      <c r="L6926" s="3">
        <v>5</v>
      </c>
      <c r="M6926" s="3">
        <v>5</v>
      </c>
      <c r="N6926" s="10">
        <f t="shared" si="756"/>
        <v>1</v>
      </c>
      <c r="O6926" s="35">
        <v>5</v>
      </c>
      <c r="P6926" s="17"/>
      <c r="Q6926" s="40">
        <v>3337.75729</v>
      </c>
      <c r="R6926" s="42">
        <v>668.35727999999995</v>
      </c>
      <c r="S6926" s="18">
        <f t="shared" si="757"/>
        <v>1.5410919142143515</v>
      </c>
      <c r="T6926" s="18">
        <f t="shared" si="758"/>
        <v>1.5627868975026826</v>
      </c>
      <c r="U6926" s="18">
        <f t="shared" si="759"/>
        <v>1.3765092826768446</v>
      </c>
      <c r="V6926" s="30">
        <v>668.35820000000001</v>
      </c>
      <c r="W6926" s="3" t="s">
        <v>47</v>
      </c>
      <c r="X6926" s="3" t="s">
        <v>47</v>
      </c>
      <c r="Y6926" s="3" t="s">
        <v>47</v>
      </c>
      <c r="Z6926" s="3" t="s">
        <v>47</v>
      </c>
      <c r="AA6926" s="3" t="s">
        <v>48</v>
      </c>
      <c r="AB6926" s="12" t="s">
        <v>47</v>
      </c>
      <c r="AC6926" s="3" t="s">
        <v>47</v>
      </c>
      <c r="AD6926" s="3" t="s">
        <v>47</v>
      </c>
      <c r="AE6926" s="3" t="s">
        <v>47</v>
      </c>
      <c r="AF6926" s="3" t="s">
        <v>47</v>
      </c>
      <c r="AG6926" s="3" t="s">
        <v>47</v>
      </c>
      <c r="AK6926" s="3" t="s">
        <v>47</v>
      </c>
      <c r="AL6926" s="3" t="s">
        <v>47</v>
      </c>
      <c r="AN6926" s="3" t="s">
        <v>47</v>
      </c>
      <c r="AO6926" s="3" t="s">
        <v>47</v>
      </c>
      <c r="AP6926" s="3" t="s">
        <v>48</v>
      </c>
      <c r="AR6926" s="3" t="s">
        <v>47</v>
      </c>
      <c r="AU6926" s="3">
        <v>0</v>
      </c>
      <c r="AV6926" s="3">
        <v>15</v>
      </c>
      <c r="AW6926" s="3">
        <v>1</v>
      </c>
      <c r="AX6926" s="3">
        <v>15</v>
      </c>
      <c r="AY6926" s="3">
        <v>100</v>
      </c>
      <c r="AZ6926" s="6" t="str">
        <f t="shared" si="760"/>
        <v>3268.7</v>
      </c>
      <c r="BC6926" s="12" t="s">
        <v>17965</v>
      </c>
      <c r="BD6926" s="12" t="s">
        <v>258</v>
      </c>
      <c r="BJ6926" s="12">
        <f t="shared" si="761"/>
        <v>0</v>
      </c>
      <c r="BK6926" s="12">
        <f t="shared" si="762"/>
        <v>0</v>
      </c>
      <c r="CQ6926" s="3" t="str">
        <f>CONCATENATE(baseURL!$A$1,baseURL!$B$1,baseURL!$C$1,".",C6926,".",L6926,".pkl&amp;seq=",BC6926,"&amp;varMods=Dimethyl-K")</f>
        <v>http://proteomics.broadinstitute.org/millscripts/viewfeed.pl?side=xl&amp;cycle=1&amp;fixedMods=iaaC&amp;file=msdataSM/iPRG2012_nd/cpick_in/iPRG2012_nd.3268.7.5.pkl&amp;seq=LLTHPNFNGNTLDNDLMLLkLSSPATLNSR&amp;varMods=Dimethyl-K</v>
      </c>
    </row>
    <row r="6927" spans="1:95" x14ac:dyDescent="0.2">
      <c r="A6927" s="3">
        <v>7833</v>
      </c>
      <c r="B6927" s="2" t="s">
        <v>18002</v>
      </c>
      <c r="C6927" s="2" t="s">
        <v>18003</v>
      </c>
      <c r="D6927" s="3">
        <v>16892</v>
      </c>
      <c r="E6927" s="3">
        <v>16876</v>
      </c>
      <c r="F6927" s="3">
        <v>68651</v>
      </c>
      <c r="G6927" s="3">
        <v>20144</v>
      </c>
      <c r="H6927" s="3">
        <v>61.599200000000003</v>
      </c>
      <c r="I6927" s="30">
        <v>829.08234000000004</v>
      </c>
      <c r="J6927" s="30">
        <v>829.08189649999997</v>
      </c>
      <c r="K6927" s="30">
        <v>4.4000000000000002E-4</v>
      </c>
      <c r="L6927" s="3">
        <v>3</v>
      </c>
      <c r="M6927" s="3">
        <v>3</v>
      </c>
      <c r="N6927" s="10">
        <f t="shared" si="756"/>
        <v>1</v>
      </c>
      <c r="O6927" s="35">
        <v>3</v>
      </c>
      <c r="P6927" s="17"/>
      <c r="Q6927" s="40">
        <v>2485.2312900000002</v>
      </c>
      <c r="R6927" s="40">
        <v>829.08195000000001</v>
      </c>
      <c r="S6927" s="18">
        <f t="shared" si="757"/>
        <v>0.47039981999189129</v>
      </c>
      <c r="T6927" s="18">
        <f t="shared" si="758"/>
        <v>-6.4529206112201268E-2</v>
      </c>
      <c r="U6927" s="18">
        <f t="shared" si="759"/>
        <v>-0.18092300762590105</v>
      </c>
      <c r="V6927" s="30">
        <v>829.08180000000004</v>
      </c>
      <c r="W6927" s="3" t="s">
        <v>47</v>
      </c>
      <c r="AB6927" s="12" t="s">
        <v>52</v>
      </c>
      <c r="AC6927" s="3" t="s">
        <v>52</v>
      </c>
      <c r="AD6927" s="3" t="s">
        <v>47</v>
      </c>
      <c r="AE6927" s="3" t="s">
        <v>47</v>
      </c>
      <c r="AG6927" s="3" t="s">
        <v>52</v>
      </c>
      <c r="AJ6927" s="3" t="s">
        <v>48</v>
      </c>
      <c r="AK6927" s="3" t="s">
        <v>47</v>
      </c>
      <c r="AL6927" s="3" t="s">
        <v>52</v>
      </c>
      <c r="AP6927" s="3" t="s">
        <v>47</v>
      </c>
      <c r="AR6927" s="3" t="s">
        <v>47</v>
      </c>
      <c r="AU6927" s="3">
        <v>0</v>
      </c>
      <c r="AV6927" s="3">
        <v>6</v>
      </c>
      <c r="AW6927" s="3">
        <v>2</v>
      </c>
      <c r="AX6927" s="3">
        <v>3</v>
      </c>
      <c r="AY6927" s="3">
        <v>50</v>
      </c>
      <c r="AZ6927" s="6" t="str">
        <f t="shared" si="760"/>
        <v>3269.1</v>
      </c>
      <c r="BC6927" s="12" t="s">
        <v>20243</v>
      </c>
      <c r="BD6927" s="12" t="s">
        <v>258</v>
      </c>
      <c r="BI6927" s="12" t="s">
        <v>594</v>
      </c>
      <c r="BJ6927" s="12">
        <f t="shared" si="761"/>
        <v>0</v>
      </c>
      <c r="BK6927" s="12">
        <f t="shared" si="762"/>
        <v>2</v>
      </c>
      <c r="BR6927" s="3" t="s">
        <v>594</v>
      </c>
      <c r="CQ6927" s="3" t="str">
        <f>CONCATENATE(baseURL!$A$1,baseURL!$B$1,baseURL!$C$1,".",C6927,".",L6927,".pkl&amp;seq=",BC6927,"&amp;varMods=Dimethyl-K+ReducedCys-C")</f>
        <v>http://proteomics.broadinstitute.org/millscripts/viewfeed.pl?side=xl&amp;cycle=1&amp;fixedMods=iaaC&amp;file=msdataSM/iPRG2012_nd/cpick_in/iPRG2012_nd.3269.1.3.pkl&amp;seq=SSGSSYPSLLQcLkAPVLSDSScK&amp;varMods=Dimethyl-K+ReducedCys-C</v>
      </c>
    </row>
    <row r="6928" spans="1:95" x14ac:dyDescent="0.2">
      <c r="A6928" s="3">
        <v>797</v>
      </c>
      <c r="B6928" s="2" t="s">
        <v>18004</v>
      </c>
      <c r="C6928" s="2" t="s">
        <v>18005</v>
      </c>
      <c r="D6928" s="3">
        <v>16893</v>
      </c>
      <c r="E6928" s="3">
        <v>16877</v>
      </c>
      <c r="F6928" s="3">
        <v>68652</v>
      </c>
      <c r="G6928" s="3">
        <v>20145</v>
      </c>
      <c r="H6928" s="3">
        <v>61.607500000000002</v>
      </c>
      <c r="I6928" s="30">
        <v>840.69037000000003</v>
      </c>
      <c r="J6928" s="30">
        <v>840.6906391</v>
      </c>
      <c r="K6928" s="30">
        <v>-2.7E-4</v>
      </c>
      <c r="L6928" s="3">
        <v>4</v>
      </c>
      <c r="M6928" s="3">
        <v>4</v>
      </c>
      <c r="N6928" s="10">
        <f t="shared" si="756"/>
        <v>1</v>
      </c>
      <c r="O6928" s="35">
        <v>4</v>
      </c>
      <c r="P6928" s="11"/>
      <c r="Q6928" s="40">
        <v>3359.7392300000001</v>
      </c>
      <c r="R6928" s="40">
        <v>840.69027000000006</v>
      </c>
      <c r="S6928" s="18">
        <f t="shared" si="757"/>
        <v>0.11894987196045215</v>
      </c>
      <c r="T6928" s="18">
        <f t="shared" si="758"/>
        <v>0.43904397744903212</v>
      </c>
      <c r="U6928" s="18">
        <f t="shared" si="759"/>
        <v>-4.4844101740720266</v>
      </c>
      <c r="V6928" s="30">
        <v>840.68650000000002</v>
      </c>
      <c r="X6928" s="3" t="s">
        <v>47</v>
      </c>
      <c r="Y6928" s="3" t="s">
        <v>47</v>
      </c>
      <c r="AB6928" s="12" t="s">
        <v>52</v>
      </c>
      <c r="AD6928" s="3" t="s">
        <v>47</v>
      </c>
      <c r="AE6928" s="3" t="s">
        <v>47</v>
      </c>
      <c r="AF6928" s="3" t="s">
        <v>47</v>
      </c>
      <c r="AG6928" s="3" t="s">
        <v>52</v>
      </c>
      <c r="AH6928" s="3" t="s">
        <v>52</v>
      </c>
      <c r="AL6928" s="3" t="s">
        <v>52</v>
      </c>
      <c r="AU6928" s="3">
        <v>0</v>
      </c>
      <c r="AV6928" s="3">
        <v>5</v>
      </c>
      <c r="AW6928" s="3">
        <v>4</v>
      </c>
      <c r="AX6928" s="3">
        <v>2</v>
      </c>
      <c r="AY6928" s="3">
        <v>40</v>
      </c>
      <c r="AZ6928" s="6" t="str">
        <f t="shared" si="760"/>
        <v>3269.2</v>
      </c>
      <c r="BC6928" s="12" t="s">
        <v>18006</v>
      </c>
      <c r="BD6928" s="12" t="s">
        <v>258</v>
      </c>
      <c r="BJ6928" s="12">
        <f t="shared" si="761"/>
        <v>0</v>
      </c>
      <c r="BK6928" s="12">
        <f t="shared" si="762"/>
        <v>0</v>
      </c>
      <c r="BL6928" s="3" t="s">
        <v>162</v>
      </c>
      <c r="BR6928" s="3" t="s">
        <v>162</v>
      </c>
      <c r="CQ6928" s="3" t="str">
        <f>CONCATENATE(baseURL!$A$1,baseURL!$B$1,baseURL!$C$1,".",C6928,".",L6928,".pkl&amp;seq=",BC6928,"&amp;varMods=Dimethyl-K+Sodiated-D")</f>
        <v>http://proteomics.broadinstitute.org/millscripts/viewfeed.pl?side=xl&amp;cycle=1&amp;fixedMods=iaaC&amp;file=msdataSM/iPRG2012_nd/cpick_in/iPRG2012_nd.3269.2.4.pkl&amp;seq=LLTHPNFNGNTLdNDLMLLkLSSPATLNSR&amp;varMods=Dimethyl-K+Sodiated-D</v>
      </c>
    </row>
    <row r="6929" spans="1:95" x14ac:dyDescent="0.2">
      <c r="A6929" s="3">
        <v>799</v>
      </c>
      <c r="B6929" s="2" t="s">
        <v>18007</v>
      </c>
      <c r="C6929" s="2" t="s">
        <v>18004</v>
      </c>
      <c r="D6929" s="3">
        <v>16896</v>
      </c>
      <c r="E6929" s="3">
        <v>16880</v>
      </c>
      <c r="F6929" s="3">
        <v>68674</v>
      </c>
      <c r="G6929" s="3">
        <v>20149</v>
      </c>
      <c r="H6929" s="3">
        <v>61.620199999999997</v>
      </c>
      <c r="I6929" s="30">
        <v>672.75693999999999</v>
      </c>
      <c r="J6929" s="30">
        <v>672.75424980000003</v>
      </c>
      <c r="K6929" s="30">
        <v>2.6900000000000001E-3</v>
      </c>
      <c r="L6929" s="3">
        <v>5</v>
      </c>
      <c r="M6929" s="3">
        <v>5</v>
      </c>
      <c r="N6929" s="10">
        <f t="shared" si="756"/>
        <v>1</v>
      </c>
      <c r="O6929" s="35">
        <v>5</v>
      </c>
      <c r="P6929" s="11"/>
      <c r="Q6929" s="40">
        <v>3359.7392300000001</v>
      </c>
      <c r="R6929" s="37">
        <v>672.75367000000006</v>
      </c>
      <c r="S6929" s="18">
        <f t="shared" si="757"/>
        <v>4.8606200839149576</v>
      </c>
      <c r="T6929" s="18">
        <f t="shared" si="758"/>
        <v>0.86183104726667614</v>
      </c>
      <c r="U6929" s="18">
        <f t="shared" si="759"/>
        <v>0.93644974079046162</v>
      </c>
      <c r="V6929" s="30">
        <v>672.75429999999994</v>
      </c>
      <c r="X6929" s="3" t="s">
        <v>47</v>
      </c>
      <c r="Y6929" s="3" t="s">
        <v>47</v>
      </c>
      <c r="AB6929" s="12" t="s">
        <v>52</v>
      </c>
      <c r="AC6929" s="3" t="s">
        <v>52</v>
      </c>
      <c r="AD6929" s="3" t="s">
        <v>47</v>
      </c>
      <c r="AE6929" s="3" t="s">
        <v>47</v>
      </c>
      <c r="AF6929" s="3" t="s">
        <v>48</v>
      </c>
      <c r="AU6929" s="3">
        <v>0</v>
      </c>
      <c r="AV6929" s="3">
        <v>4</v>
      </c>
      <c r="AW6929" s="3">
        <v>3</v>
      </c>
      <c r="AX6929" s="3">
        <v>2</v>
      </c>
      <c r="AY6929" s="3">
        <v>50</v>
      </c>
      <c r="AZ6929" s="6" t="str">
        <f t="shared" si="760"/>
        <v>3270.3</v>
      </c>
      <c r="BC6929" s="12" t="s">
        <v>18006</v>
      </c>
      <c r="BD6929" s="12" t="s">
        <v>258</v>
      </c>
      <c r="BJ6929" s="12">
        <f t="shared" si="761"/>
        <v>0</v>
      </c>
      <c r="BK6929" s="12">
        <f t="shared" si="762"/>
        <v>0</v>
      </c>
      <c r="BL6929" s="3" t="s">
        <v>162</v>
      </c>
      <c r="BR6929" s="3" t="s">
        <v>162</v>
      </c>
      <c r="CQ6929" s="3" t="str">
        <f>CONCATENATE(baseURL!$A$1,baseURL!$B$1,baseURL!$C$1,".",C6929,".",L6929,".pkl&amp;seq=",BC6929,"&amp;varMods=Dimethyl-K+Sodiated-D")</f>
        <v>http://proteomics.broadinstitute.org/millscripts/viewfeed.pl?side=xl&amp;cycle=1&amp;fixedMods=iaaC&amp;file=msdataSM/iPRG2012_nd/cpick_in/iPRG2012_nd.3270.3.5.pkl&amp;seq=LLTHPNFNGNTLdNDLMLLkLSSPATLNSR&amp;varMods=Dimethyl-K+Sodiated-D</v>
      </c>
    </row>
    <row r="6930" spans="1:95" x14ac:dyDescent="0.2">
      <c r="A6930" s="3">
        <v>2086</v>
      </c>
      <c r="B6930" s="2" t="s">
        <v>18008</v>
      </c>
      <c r="C6930" s="2" t="s">
        <v>18009</v>
      </c>
      <c r="D6930" s="3">
        <v>16899</v>
      </c>
      <c r="E6930" s="3">
        <v>16883</v>
      </c>
      <c r="F6930" s="3">
        <v>68677</v>
      </c>
      <c r="G6930" s="3">
        <v>20152</v>
      </c>
      <c r="H6930" s="3">
        <v>61.626899999999999</v>
      </c>
      <c r="I6930" s="30">
        <v>822.39742999999999</v>
      </c>
      <c r="J6930" s="30">
        <v>822.40041889999998</v>
      </c>
      <c r="K6930" s="30">
        <v>-2.99E-3</v>
      </c>
      <c r="L6930" s="3">
        <v>3</v>
      </c>
      <c r="M6930" s="3">
        <v>3</v>
      </c>
      <c r="N6930" s="10">
        <f t="shared" si="756"/>
        <v>1</v>
      </c>
      <c r="O6930" s="35">
        <v>3</v>
      </c>
      <c r="P6930" s="17"/>
      <c r="Q6930" s="40">
        <v>2465.1792399999999</v>
      </c>
      <c r="R6930" s="40">
        <v>822.39792999999997</v>
      </c>
      <c r="S6930" s="18">
        <f t="shared" si="757"/>
        <v>-0.60797818397740444</v>
      </c>
      <c r="T6930" s="18">
        <f t="shared" si="758"/>
        <v>3.0263938042779532</v>
      </c>
      <c r="U6930" s="18">
        <f t="shared" si="759"/>
        <v>3.1250078657074485</v>
      </c>
      <c r="V6930" s="30">
        <v>822.40049999999997</v>
      </c>
      <c r="W6930" s="3" t="s">
        <v>47</v>
      </c>
      <c r="X6930" s="3" t="s">
        <v>47</v>
      </c>
      <c r="Y6930" s="3" t="s">
        <v>47</v>
      </c>
      <c r="Z6930" s="3" t="s">
        <v>47</v>
      </c>
      <c r="AA6930" s="3" t="s">
        <v>48</v>
      </c>
      <c r="AB6930" s="12" t="s">
        <v>47</v>
      </c>
      <c r="AC6930" s="3" t="s">
        <v>47</v>
      </c>
      <c r="AD6930" s="3" t="s">
        <v>47</v>
      </c>
      <c r="AE6930" s="3" t="s">
        <v>47</v>
      </c>
      <c r="AF6930" s="3" t="s">
        <v>52</v>
      </c>
      <c r="AG6930" s="3" t="s">
        <v>47</v>
      </c>
      <c r="AI6930" s="3" t="s">
        <v>47</v>
      </c>
      <c r="AJ6930" s="3" t="s">
        <v>47</v>
      </c>
      <c r="AK6930" s="3" t="s">
        <v>47</v>
      </c>
      <c r="AM6930" s="3" t="s">
        <v>47</v>
      </c>
      <c r="AO6930" s="3" t="s">
        <v>47</v>
      </c>
      <c r="AQ6930" s="3" t="s">
        <v>47</v>
      </c>
      <c r="AU6930" s="3">
        <v>0</v>
      </c>
      <c r="AV6930" s="3">
        <v>15</v>
      </c>
      <c r="AW6930" s="3">
        <v>2</v>
      </c>
      <c r="AX6930" s="3">
        <v>13</v>
      </c>
      <c r="AY6930" s="3">
        <v>86.67</v>
      </c>
      <c r="AZ6930" s="6" t="str">
        <f t="shared" si="760"/>
        <v>3270.6</v>
      </c>
      <c r="BC6930" s="12" t="s">
        <v>17866</v>
      </c>
      <c r="BJ6930" s="12">
        <f t="shared" si="761"/>
        <v>0</v>
      </c>
      <c r="BK6930" s="12">
        <f t="shared" si="762"/>
        <v>0</v>
      </c>
      <c r="BP6930" s="3" t="s">
        <v>54</v>
      </c>
      <c r="BR6930" s="3" t="s">
        <v>54</v>
      </c>
      <c r="BX6930" s="3" t="s">
        <v>17867</v>
      </c>
      <c r="CG6930" s="3" t="s">
        <v>17867</v>
      </c>
      <c r="CQ6930" s="3" t="str">
        <f>CONCATENATE(baseURL!$A$1,baseURL!$B$1,baseURL!$C$1,".",C6930,".",L6930,".pkl&amp;seq=",BC6930,"&amp;varMods=Deamidated-N")</f>
        <v>http://proteomics.broadinstitute.org/millscripts/viewfeed.pl?side=xl&amp;cycle=1&amp;fixedMods=iaaC&amp;file=msdataSM/iPRG2012_nd/cpick_in/iPRG2012_nd.3270.6.3.pkl&amp;seq=MLLYKDLFSnDELLSDAYDAK&amp;varMods=Deamidated-N</v>
      </c>
    </row>
    <row r="6931" spans="1:95" x14ac:dyDescent="0.2">
      <c r="A6931" s="3">
        <v>798</v>
      </c>
      <c r="B6931" s="2" t="s">
        <v>18010</v>
      </c>
      <c r="C6931" s="2" t="s">
        <v>18011</v>
      </c>
      <c r="D6931" s="3">
        <v>16902</v>
      </c>
      <c r="E6931" s="3">
        <v>16886</v>
      </c>
      <c r="F6931" s="3">
        <v>68693</v>
      </c>
      <c r="G6931" s="3">
        <v>20156</v>
      </c>
      <c r="H6931" s="3">
        <v>61.642699999999998</v>
      </c>
      <c r="I6931" s="30">
        <v>672.75626999999997</v>
      </c>
      <c r="J6931" s="30">
        <v>672.75424980000003</v>
      </c>
      <c r="K6931" s="30">
        <v>2.0200000000000001E-3</v>
      </c>
      <c r="L6931" s="3">
        <v>5</v>
      </c>
      <c r="M6931" s="3">
        <v>5</v>
      </c>
      <c r="N6931" s="10">
        <f t="shared" si="756"/>
        <v>1</v>
      </c>
      <c r="O6931" s="35">
        <v>5</v>
      </c>
      <c r="P6931" s="11"/>
      <c r="Q6931" s="40">
        <v>3359.7392300000001</v>
      </c>
      <c r="R6931" s="37">
        <v>672.75367000000006</v>
      </c>
      <c r="S6931" s="18">
        <f t="shared" si="757"/>
        <v>3.8647132165266087</v>
      </c>
      <c r="T6931" s="18">
        <f t="shared" si="758"/>
        <v>0.86183104726667614</v>
      </c>
      <c r="U6931" s="18">
        <f t="shared" si="759"/>
        <v>0.93644974079046162</v>
      </c>
      <c r="V6931" s="30">
        <v>672.75429999999994</v>
      </c>
      <c r="X6931" s="3" t="s">
        <v>47</v>
      </c>
      <c r="Y6931" s="3" t="s">
        <v>47</v>
      </c>
      <c r="AD6931" s="3" t="s">
        <v>47</v>
      </c>
      <c r="AE6931" s="3" t="s">
        <v>47</v>
      </c>
      <c r="AF6931" s="3" t="s">
        <v>48</v>
      </c>
      <c r="AU6931" s="3">
        <v>0</v>
      </c>
      <c r="AV6931" s="3">
        <v>4</v>
      </c>
      <c r="AW6931" s="3">
        <v>3</v>
      </c>
      <c r="AX6931" s="3">
        <v>2</v>
      </c>
      <c r="AY6931" s="3">
        <v>50</v>
      </c>
      <c r="AZ6931" s="6" t="str">
        <f t="shared" si="760"/>
        <v>3271.1</v>
      </c>
      <c r="BC6931" s="12" t="s">
        <v>18012</v>
      </c>
      <c r="BD6931" s="12" t="s">
        <v>258</v>
      </c>
      <c r="BJ6931" s="12">
        <f t="shared" si="761"/>
        <v>0</v>
      </c>
      <c r="BK6931" s="12">
        <f t="shared" si="762"/>
        <v>0</v>
      </c>
      <c r="BL6931" s="3" t="s">
        <v>162</v>
      </c>
      <c r="BR6931" s="3" t="s">
        <v>162</v>
      </c>
      <c r="CQ6931" s="3" t="str">
        <f>CONCATENATE(baseURL!$A$1,baseURL!$B$1,baseURL!$C$1,".",C6931,".",L6931,".pkl&amp;seq=",BC6931,"&amp;varMods=Dimethyl-K+Sodiated-D")</f>
        <v>http://proteomics.broadinstitute.org/millscripts/viewfeed.pl?side=xl&amp;cycle=1&amp;fixedMods=iaaC&amp;file=msdataSM/iPRG2012_nd/cpick_in/iPRG2012_nd.3271.1.5.pkl&amp;seq=LLTHPNFNGNTLDNdLMLLkLSSPATLNSR&amp;varMods=Dimethyl-K+Sodiated-D</v>
      </c>
    </row>
    <row r="6932" spans="1:95" x14ac:dyDescent="0.2">
      <c r="A6932" s="3">
        <v>7342</v>
      </c>
      <c r="B6932" s="2" t="s">
        <v>18013</v>
      </c>
      <c r="C6932" s="2" t="s">
        <v>18014</v>
      </c>
      <c r="D6932" s="3">
        <v>16904</v>
      </c>
      <c r="E6932" s="3">
        <v>16888</v>
      </c>
      <c r="F6932" s="3">
        <v>68695</v>
      </c>
      <c r="G6932" s="3">
        <v>20158</v>
      </c>
      <c r="H6932" s="3">
        <v>61.6494</v>
      </c>
      <c r="I6932" s="30">
        <v>717.38143000000002</v>
      </c>
      <c r="J6932" s="30">
        <v>717.37844199999995</v>
      </c>
      <c r="K6932" s="30">
        <v>2.99E-3</v>
      </c>
      <c r="L6932" s="3">
        <v>5</v>
      </c>
      <c r="M6932" s="3">
        <v>5</v>
      </c>
      <c r="N6932" s="10">
        <f t="shared" si="756"/>
        <v>1</v>
      </c>
      <c r="O6932" s="35">
        <v>5</v>
      </c>
      <c r="P6932" s="17"/>
      <c r="Q6932" s="40">
        <v>3582.8624799999998</v>
      </c>
      <c r="R6932" s="40">
        <v>717.37832000000003</v>
      </c>
      <c r="S6932" s="18">
        <f t="shared" si="757"/>
        <v>4.3352299801761456</v>
      </c>
      <c r="T6932" s="18">
        <f t="shared" si="758"/>
        <v>0.17006368399780089</v>
      </c>
      <c r="U6932" s="18">
        <f t="shared" si="759"/>
        <v>0.11151716994373775</v>
      </c>
      <c r="V6932" s="30">
        <v>717.37840000000006</v>
      </c>
      <c r="W6932" s="3" t="s">
        <v>47</v>
      </c>
      <c r="X6932" s="3" t="s">
        <v>47</v>
      </c>
      <c r="Y6932" s="3" t="s">
        <v>47</v>
      </c>
      <c r="AA6932" s="3" t="s">
        <v>47</v>
      </c>
      <c r="AB6932" s="12" t="s">
        <v>47</v>
      </c>
      <c r="AC6932" s="3" t="s">
        <v>47</v>
      </c>
      <c r="AD6932" s="3" t="s">
        <v>52</v>
      </c>
      <c r="AF6932" s="3" t="s">
        <v>48</v>
      </c>
      <c r="AG6932" s="3" t="s">
        <v>47</v>
      </c>
      <c r="AU6932" s="3">
        <v>0</v>
      </c>
      <c r="AV6932" s="3">
        <v>7</v>
      </c>
      <c r="AW6932" s="3">
        <v>1</v>
      </c>
      <c r="AX6932" s="3">
        <v>7</v>
      </c>
      <c r="AY6932" s="3">
        <v>100</v>
      </c>
      <c r="AZ6932" s="6" t="str">
        <f t="shared" si="760"/>
        <v>3271.3</v>
      </c>
      <c r="BC6932" s="12" t="s">
        <v>18015</v>
      </c>
      <c r="BJ6932" s="12">
        <f t="shared" si="761"/>
        <v>0</v>
      </c>
      <c r="BK6932" s="12">
        <f t="shared" si="762"/>
        <v>0</v>
      </c>
      <c r="CQ6932" s="3" t="str">
        <f>CONCATENATE(baseURL!$A$1,baseURL!$B$1,baseURL!$C$1,".",C6932,".",L6932,".pkl&amp;seq=",BC6932)</f>
        <v>http://proteomics.broadinstitute.org/millscripts/viewfeed.pl?side=xl&amp;cycle=1&amp;fixedMods=iaaC&amp;file=msdataSM/iPRG2012_nd/cpick_in/iPRG2012_nd.3271.3.5.pkl&amp;seq=MALRNLVEAAAVRDLSEASVYPEYALPKTYNK</v>
      </c>
    </row>
    <row r="6933" spans="1:95" x14ac:dyDescent="0.2">
      <c r="A6933" s="3">
        <v>436</v>
      </c>
      <c r="B6933" s="2" t="s">
        <v>18016</v>
      </c>
      <c r="C6933" s="2" t="s">
        <v>18007</v>
      </c>
      <c r="D6933" s="3">
        <v>16905</v>
      </c>
      <c r="E6933" s="3">
        <v>16889</v>
      </c>
      <c r="F6933" s="3">
        <v>68696</v>
      </c>
      <c r="G6933" s="3">
        <v>20159</v>
      </c>
      <c r="H6933" s="3">
        <v>61.652700000000003</v>
      </c>
      <c r="I6933" s="30">
        <v>730.38225999999997</v>
      </c>
      <c r="J6933" s="30">
        <v>730.04959150000002</v>
      </c>
      <c r="K6933" s="30">
        <v>0.33267000000000002</v>
      </c>
      <c r="L6933" s="3">
        <v>3</v>
      </c>
      <c r="M6933" s="3">
        <v>3</v>
      </c>
      <c r="N6933" s="10">
        <f t="shared" si="756"/>
        <v>1</v>
      </c>
      <c r="O6933" s="35">
        <v>3</v>
      </c>
      <c r="P6933" s="17"/>
      <c r="Q6933" s="40">
        <v>2189.1230599999999</v>
      </c>
      <c r="R6933" s="40">
        <v>730.37919999999997</v>
      </c>
      <c r="S6933" s="18">
        <f t="shared" si="757"/>
        <v>4.1896045232462091</v>
      </c>
      <c r="T6933" s="18">
        <f t="shared" si="758"/>
        <v>-451.28407271174945</v>
      </c>
      <c r="U6933" s="18">
        <f t="shared" si="759"/>
        <v>-451.68318046290523</v>
      </c>
      <c r="V6933" s="30">
        <v>730.04930000000002</v>
      </c>
      <c r="X6933" s="3" t="s">
        <v>65</v>
      </c>
      <c r="Z6933" s="3" t="s">
        <v>52</v>
      </c>
      <c r="AA6933" s="3" t="s">
        <v>47</v>
      </c>
      <c r="AB6933" s="12" t="s">
        <v>52</v>
      </c>
      <c r="AD6933" s="3" t="s">
        <v>47</v>
      </c>
      <c r="AE6933" s="3" t="s">
        <v>52</v>
      </c>
      <c r="AF6933" s="3" t="s">
        <v>47</v>
      </c>
      <c r="AG6933" s="3" t="s">
        <v>47</v>
      </c>
      <c r="AH6933" s="3" t="s">
        <v>52</v>
      </c>
      <c r="AK6933" s="3" t="s">
        <v>47</v>
      </c>
      <c r="AU6933" s="3">
        <v>1</v>
      </c>
      <c r="AV6933" s="3">
        <v>5</v>
      </c>
      <c r="AW6933" s="3">
        <v>1</v>
      </c>
      <c r="AX6933" s="3">
        <v>5</v>
      </c>
      <c r="AY6933" s="3">
        <v>100</v>
      </c>
      <c r="AZ6933" s="6" t="str">
        <f t="shared" si="760"/>
        <v>3271.4</v>
      </c>
      <c r="BC6933" s="12" t="s">
        <v>18017</v>
      </c>
      <c r="BJ6933" s="12">
        <f t="shared" si="761"/>
        <v>0</v>
      </c>
      <c r="BK6933" s="12">
        <f t="shared" si="762"/>
        <v>0</v>
      </c>
      <c r="BT6933" s="3" t="s">
        <v>18018</v>
      </c>
      <c r="CQ6933" s="3" t="str">
        <f>CONCATENATE(baseURL!$A$1,baseURL!$B$1,baseURL!$C$1,".",C6933,".",L6933,".pkl&amp;seq=",BC6933)</f>
        <v>http://proteomics.broadinstitute.org/millscripts/viewfeed.pl?side=xl&amp;cycle=1&amp;fixedMods=iaaC&amp;file=msdataSM/iPRG2012_nd/cpick_in/iPRG2012_nd.3271.4.3.pkl&amp;seq=DLSSEVVGQMDALKAVSNAVR</v>
      </c>
    </row>
    <row r="6934" spans="1:95" x14ac:dyDescent="0.2">
      <c r="A6934" s="3">
        <v>874</v>
      </c>
      <c r="B6934" s="2" t="s">
        <v>18019</v>
      </c>
      <c r="C6934" s="2" t="s">
        <v>18020</v>
      </c>
      <c r="D6934" s="3">
        <v>16909</v>
      </c>
      <c r="E6934" s="3">
        <v>16893</v>
      </c>
      <c r="F6934" s="3">
        <v>68716</v>
      </c>
      <c r="G6934" s="3">
        <v>20164</v>
      </c>
      <c r="H6934" s="3">
        <v>61.671100000000003</v>
      </c>
      <c r="I6934" s="30">
        <v>672.75645999999995</v>
      </c>
      <c r="J6934" s="30">
        <v>672.75424980000003</v>
      </c>
      <c r="K6934" s="30">
        <v>2.2100000000000002E-3</v>
      </c>
      <c r="L6934" s="3">
        <v>5</v>
      </c>
      <c r="M6934" s="3">
        <v>5</v>
      </c>
      <c r="N6934" s="10">
        <f t="shared" si="756"/>
        <v>1</v>
      </c>
      <c r="O6934" s="35">
        <v>5</v>
      </c>
      <c r="P6934" s="11"/>
      <c r="Q6934" s="40">
        <v>3359.7392300000001</v>
      </c>
      <c r="R6934" s="37">
        <v>672.75367000000006</v>
      </c>
      <c r="S6934" s="18">
        <f t="shared" si="757"/>
        <v>4.1471345669371438</v>
      </c>
      <c r="T6934" s="18">
        <f t="shared" si="758"/>
        <v>0.86183104726667614</v>
      </c>
      <c r="U6934" s="18">
        <f t="shared" si="759"/>
        <v>0.93644974079046162</v>
      </c>
      <c r="V6934" s="30">
        <v>672.75429999999994</v>
      </c>
      <c r="X6934" s="3" t="s">
        <v>47</v>
      </c>
      <c r="Y6934" s="3" t="s">
        <v>47</v>
      </c>
      <c r="Z6934" s="3" t="s">
        <v>52</v>
      </c>
      <c r="AA6934" s="3" t="s">
        <v>47</v>
      </c>
      <c r="AD6934" s="3" t="s">
        <v>47</v>
      </c>
      <c r="AE6934" s="3" t="s">
        <v>47</v>
      </c>
      <c r="AF6934" s="3" t="s">
        <v>48</v>
      </c>
      <c r="AO6934" s="3" t="s">
        <v>48</v>
      </c>
      <c r="AU6934" s="3">
        <v>0</v>
      </c>
      <c r="AV6934" s="3">
        <v>5</v>
      </c>
      <c r="AW6934" s="3">
        <v>4</v>
      </c>
      <c r="AX6934" s="3">
        <v>2</v>
      </c>
      <c r="AY6934" s="3">
        <v>40</v>
      </c>
      <c r="AZ6934" s="6" t="str">
        <f t="shared" si="760"/>
        <v>3272.3</v>
      </c>
      <c r="BC6934" s="12" t="s">
        <v>18012</v>
      </c>
      <c r="BD6934" s="12" t="s">
        <v>258</v>
      </c>
      <c r="BJ6934" s="12">
        <f t="shared" si="761"/>
        <v>0</v>
      </c>
      <c r="BK6934" s="12">
        <f t="shared" si="762"/>
        <v>0</v>
      </c>
      <c r="BL6934" s="3" t="s">
        <v>162</v>
      </c>
      <c r="BR6934" s="3" t="s">
        <v>162</v>
      </c>
      <c r="CQ6934" s="3" t="str">
        <f>CONCATENATE(baseURL!$A$1,baseURL!$B$1,baseURL!$C$1,".",C6934,".",L6934,".pkl&amp;seq=",BC6934,"&amp;varMods=Dimethyl-K+Sodiated-D")</f>
        <v>http://proteomics.broadinstitute.org/millscripts/viewfeed.pl?side=xl&amp;cycle=1&amp;fixedMods=iaaC&amp;file=msdataSM/iPRG2012_nd/cpick_in/iPRG2012_nd.3272.3.5.pkl&amp;seq=LLTHPNFNGNTLDNdLMLLkLSSPATLNSR&amp;varMods=Dimethyl-K+Sodiated-D</v>
      </c>
    </row>
    <row r="6935" spans="1:95" x14ac:dyDescent="0.2">
      <c r="A6935" s="3">
        <v>3960</v>
      </c>
      <c r="B6935" s="2" t="s">
        <v>18021</v>
      </c>
      <c r="C6935" s="2" t="s">
        <v>18016</v>
      </c>
      <c r="D6935" s="3">
        <v>16911</v>
      </c>
      <c r="E6935" s="3">
        <v>16895</v>
      </c>
      <c r="F6935" s="3">
        <v>68718</v>
      </c>
      <c r="G6935" s="3">
        <v>20166</v>
      </c>
      <c r="H6935" s="3">
        <v>61.676900000000003</v>
      </c>
      <c r="I6935" s="30">
        <v>949.49918000000002</v>
      </c>
      <c r="J6935" s="30">
        <v>949.49993789999996</v>
      </c>
      <c r="K6935" s="30">
        <v>-7.6000000000000004E-4</v>
      </c>
      <c r="L6935" s="3">
        <v>3</v>
      </c>
      <c r="M6935" s="3">
        <v>3</v>
      </c>
      <c r="N6935" s="10">
        <f t="shared" si="756"/>
        <v>1</v>
      </c>
      <c r="O6935" s="35">
        <v>3</v>
      </c>
      <c r="P6935" s="17"/>
      <c r="Q6935" s="40">
        <v>2846.4855899999998</v>
      </c>
      <c r="R6935" s="40">
        <v>949.50004999999999</v>
      </c>
      <c r="S6935" s="18">
        <f t="shared" si="757"/>
        <v>-0.9162716736702764</v>
      </c>
      <c r="T6935" s="18">
        <f t="shared" si="758"/>
        <v>-0.11806213177548455</v>
      </c>
      <c r="U6935" s="18">
        <f t="shared" si="759"/>
        <v>-0.15797787473770741</v>
      </c>
      <c r="V6935" s="30">
        <v>949.49990000000003</v>
      </c>
      <c r="W6935" s="3" t="s">
        <v>47</v>
      </c>
      <c r="X6935" s="3" t="s">
        <v>47</v>
      </c>
      <c r="Y6935" s="3" t="s">
        <v>47</v>
      </c>
      <c r="Z6935" s="3" t="s">
        <v>47</v>
      </c>
      <c r="AA6935" s="3" t="s">
        <v>47</v>
      </c>
      <c r="AB6935" s="12" t="s">
        <v>47</v>
      </c>
      <c r="AC6935" s="3" t="s">
        <v>47</v>
      </c>
      <c r="AD6935" s="3" t="s">
        <v>47</v>
      </c>
      <c r="AF6935" s="3" t="s">
        <v>47</v>
      </c>
      <c r="AG6935" s="3" t="s">
        <v>47</v>
      </c>
      <c r="AI6935" s="3" t="s">
        <v>47</v>
      </c>
      <c r="AJ6935" s="3" t="s">
        <v>47</v>
      </c>
      <c r="AL6935" s="3" t="s">
        <v>47</v>
      </c>
      <c r="AM6935" s="3" t="s">
        <v>47</v>
      </c>
      <c r="AN6935" s="3" t="s">
        <v>47</v>
      </c>
      <c r="AU6935" s="3">
        <v>0</v>
      </c>
      <c r="AV6935" s="3">
        <v>15</v>
      </c>
      <c r="AW6935" s="3">
        <v>1</v>
      </c>
      <c r="AX6935" s="3">
        <v>15</v>
      </c>
      <c r="AY6935" s="3">
        <v>100</v>
      </c>
      <c r="AZ6935" s="6" t="str">
        <f t="shared" si="760"/>
        <v>3272.5</v>
      </c>
      <c r="BC6935" s="12" t="s">
        <v>18022</v>
      </c>
      <c r="BJ6935" s="12">
        <f t="shared" si="761"/>
        <v>0</v>
      </c>
      <c r="BK6935" s="12">
        <f t="shared" si="762"/>
        <v>0</v>
      </c>
      <c r="CQ6935" s="3" t="str">
        <f>CONCATENATE(baseURL!$A$1,baseURL!$B$1,baseURL!$C$1,".",C6935,".",L6935,".pkl&amp;seq=",BC6935)</f>
        <v>http://proteomics.broadinstitute.org/millscripts/viewfeed.pl?side=xl&amp;cycle=1&amp;fixedMods=iaaC&amp;file=msdataSM/iPRG2012_nd/cpick_in/iPRG2012_nd.3272.5.3.pkl&amp;seq=VLENTELGDSLFDKAGAELVPKLMEK</v>
      </c>
    </row>
    <row r="6936" spans="1:95" x14ac:dyDescent="0.2">
      <c r="A6936" s="3">
        <v>7132</v>
      </c>
      <c r="B6936" s="2" t="s">
        <v>18023</v>
      </c>
      <c r="C6936" s="2" t="s">
        <v>18024</v>
      </c>
      <c r="D6936" s="3">
        <v>16912</v>
      </c>
      <c r="E6936" s="3">
        <v>16896</v>
      </c>
      <c r="F6936" s="3">
        <v>68719</v>
      </c>
      <c r="G6936" s="3">
        <v>20167</v>
      </c>
      <c r="H6936" s="3">
        <v>61.680199999999999</v>
      </c>
      <c r="I6936" s="30">
        <v>996.16417000000001</v>
      </c>
      <c r="J6936" s="30">
        <v>996.16428069999995</v>
      </c>
      <c r="K6936" s="30">
        <v>-1.1E-4</v>
      </c>
      <c r="L6936" s="3">
        <v>3</v>
      </c>
      <c r="M6936" s="3">
        <v>3</v>
      </c>
      <c r="N6936" s="10">
        <f t="shared" si="756"/>
        <v>1</v>
      </c>
      <c r="O6936" s="35">
        <v>3</v>
      </c>
      <c r="P6936" s="17"/>
      <c r="Q6936" s="40">
        <v>2986.4801299999999</v>
      </c>
      <c r="R6936" s="40">
        <v>996.16489000000001</v>
      </c>
      <c r="S6936" s="18">
        <f t="shared" si="757"/>
        <v>-0.72277190978008088</v>
      </c>
      <c r="T6936" s="18">
        <f t="shared" si="758"/>
        <v>-0.61164572871530309</v>
      </c>
      <c r="U6936" s="18">
        <f t="shared" si="759"/>
        <v>-0.79304140105942178</v>
      </c>
      <c r="V6936" s="30">
        <v>996.16409999999996</v>
      </c>
      <c r="AA6936" s="3" t="s">
        <v>47</v>
      </c>
      <c r="AB6936" s="12" t="s">
        <v>47</v>
      </c>
      <c r="AC6936" s="3" t="s">
        <v>47</v>
      </c>
      <c r="AD6936" s="3" t="s">
        <v>47</v>
      </c>
      <c r="AE6936" s="3" t="s">
        <v>52</v>
      </c>
      <c r="AF6936" s="3" t="s">
        <v>52</v>
      </c>
      <c r="AG6936" s="3" t="s">
        <v>47</v>
      </c>
      <c r="AI6936" s="3" t="s">
        <v>48</v>
      </c>
      <c r="AL6936" s="3" t="s">
        <v>52</v>
      </c>
      <c r="AU6936" s="3">
        <v>0</v>
      </c>
      <c r="AV6936" s="3">
        <v>5</v>
      </c>
      <c r="AW6936" s="3">
        <v>1</v>
      </c>
      <c r="AX6936" s="3">
        <v>5</v>
      </c>
      <c r="AY6936" s="3">
        <v>100</v>
      </c>
      <c r="AZ6936" s="6" t="str">
        <f t="shared" si="760"/>
        <v>3272.6</v>
      </c>
      <c r="BC6936" s="12" t="s">
        <v>18025</v>
      </c>
      <c r="BJ6936" s="12">
        <f t="shared" si="761"/>
        <v>0</v>
      </c>
      <c r="BK6936" s="12">
        <f t="shared" si="762"/>
        <v>0</v>
      </c>
      <c r="CQ6936" s="3" t="str">
        <f>CONCATENATE(baseURL!$A$1,baseURL!$B$1,baseURL!$C$1,".",C6936,".",L6936,".pkl&amp;seq=",BC6936)</f>
        <v>http://proteomics.broadinstitute.org/millscripts/viewfeed.pl?side=xl&amp;cycle=1&amp;fixedMods=iaaC&amp;file=msdataSM/iPRG2012_nd/cpick_in/iPRG2012_nd.3272.6.3.pkl&amp;seq=ASYPEHTLLGMPALSPTMTQGNLAAWTK</v>
      </c>
    </row>
    <row r="6937" spans="1:95" x14ac:dyDescent="0.2">
      <c r="A6937" s="3">
        <v>6957</v>
      </c>
      <c r="B6937" s="2" t="s">
        <v>18026</v>
      </c>
      <c r="C6937" s="2" t="s">
        <v>18027</v>
      </c>
      <c r="D6937" s="3">
        <v>16913</v>
      </c>
      <c r="E6937" s="3">
        <v>16897</v>
      </c>
      <c r="F6937" s="3">
        <v>68735</v>
      </c>
      <c r="G6937" s="3">
        <v>20169</v>
      </c>
      <c r="H6937" s="3">
        <v>61.7044</v>
      </c>
      <c r="I6937" s="30">
        <v>970.43606999999997</v>
      </c>
      <c r="J6937" s="30">
        <v>969.93292810000003</v>
      </c>
      <c r="K6937" s="30">
        <v>0.50314000000000003</v>
      </c>
      <c r="L6937" s="3">
        <v>0</v>
      </c>
      <c r="M6937" s="3">
        <v>2</v>
      </c>
      <c r="N6937" s="10">
        <f t="shared" si="756"/>
        <v>1</v>
      </c>
      <c r="O6937" s="35">
        <v>2</v>
      </c>
      <c r="P6937" s="17"/>
      <c r="Q6937" s="40">
        <v>1938.8605600000001</v>
      </c>
      <c r="R6937" s="40">
        <v>969.93391999999994</v>
      </c>
      <c r="S6937" s="18">
        <f t="shared" si="757"/>
        <v>517.71568108477823</v>
      </c>
      <c r="T6937" s="18">
        <f t="shared" si="758"/>
        <v>-1.0226469860103695</v>
      </c>
      <c r="U6937" s="18">
        <f t="shared" si="759"/>
        <v>-1.2578176459581296</v>
      </c>
      <c r="V6937" s="30">
        <v>969.93269999999995</v>
      </c>
      <c r="W6937" s="3" t="s">
        <v>47</v>
      </c>
      <c r="X6937" s="3" t="s">
        <v>47</v>
      </c>
      <c r="Y6937" s="3" t="s">
        <v>47</v>
      </c>
      <c r="Z6937" s="3" t="s">
        <v>47</v>
      </c>
      <c r="AA6937" s="3" t="s">
        <v>48</v>
      </c>
      <c r="AB6937" s="12" t="s">
        <v>47</v>
      </c>
      <c r="AD6937" s="3" t="s">
        <v>47</v>
      </c>
      <c r="AE6937" s="3" t="s">
        <v>47</v>
      </c>
      <c r="AF6937" s="3" t="s">
        <v>47</v>
      </c>
      <c r="AG6937" s="3" t="s">
        <v>47</v>
      </c>
      <c r="AH6937" s="3" t="s">
        <v>47</v>
      </c>
      <c r="AI6937" s="3" t="s">
        <v>47</v>
      </c>
      <c r="AK6937" s="3" t="s">
        <v>47</v>
      </c>
      <c r="AL6937" s="3" t="s">
        <v>47</v>
      </c>
      <c r="AO6937" s="3" t="s">
        <v>47</v>
      </c>
      <c r="AP6937" s="3" t="s">
        <v>47</v>
      </c>
      <c r="AQ6937" s="3" t="s">
        <v>47</v>
      </c>
      <c r="AU6937" s="3">
        <v>0</v>
      </c>
      <c r="AV6937" s="3">
        <v>16</v>
      </c>
      <c r="AW6937" s="3">
        <v>3</v>
      </c>
      <c r="AX6937" s="3">
        <v>13</v>
      </c>
      <c r="AY6937" s="3">
        <v>81.25</v>
      </c>
      <c r="AZ6937" s="6" t="str">
        <f t="shared" si="760"/>
        <v>3273.1</v>
      </c>
      <c r="BB6937" s="12" t="s">
        <v>79</v>
      </c>
      <c r="BC6937" s="12" t="s">
        <v>18028</v>
      </c>
      <c r="BJ6937" s="12">
        <f t="shared" si="761"/>
        <v>1</v>
      </c>
      <c r="BK6937" s="12">
        <f t="shared" si="762"/>
        <v>0</v>
      </c>
      <c r="BT6937" s="3" t="s">
        <v>18029</v>
      </c>
      <c r="BU6937" s="3" t="s">
        <v>18029</v>
      </c>
      <c r="CC6937" s="3" t="s">
        <v>18030</v>
      </c>
      <c r="CQ6937" s="3" t="str">
        <f>CONCATENATE(baseURL!$A$1,baseURL!$B$1,"+Acetyl",baseURL!$C$1,".",C6937,".",L6937,".pkl&amp;seq=",BC6937)</f>
        <v>http://proteomics.broadinstitute.org/millscripts/viewfeed.pl?side=xl&amp;cycle=1&amp;fixedMods=iaaC+Acetyl&amp;file=msdataSM/iPRG2012_nd/cpick_in/iPRG2012_nd.3273.1.0.pkl&amp;seq=MDSEVAALVLDNGSGMCK</v>
      </c>
    </row>
    <row r="6938" spans="1:95" x14ac:dyDescent="0.2">
      <c r="A6938" s="3">
        <v>3824</v>
      </c>
      <c r="B6938" s="2" t="s">
        <v>18031</v>
      </c>
      <c r="C6938" s="2" t="s">
        <v>18032</v>
      </c>
      <c r="D6938" s="3">
        <v>16914</v>
      </c>
      <c r="E6938" s="3">
        <v>16898</v>
      </c>
      <c r="F6938" s="3">
        <v>68756</v>
      </c>
      <c r="G6938" s="3">
        <v>20171</v>
      </c>
      <c r="H6938" s="3">
        <v>61.716900000000003</v>
      </c>
      <c r="I6938" s="30">
        <v>673.35794999999996</v>
      </c>
      <c r="J6938" s="30">
        <v>673.62060750000001</v>
      </c>
      <c r="K6938" s="30">
        <v>-0.26266</v>
      </c>
      <c r="L6938" s="3">
        <v>0</v>
      </c>
      <c r="M6938" s="3">
        <v>4</v>
      </c>
      <c r="N6938" s="10">
        <f t="shared" si="756"/>
        <v>1</v>
      </c>
      <c r="O6938" s="35">
        <v>4</v>
      </c>
      <c r="P6938" s="17"/>
      <c r="Q6938" s="40">
        <v>2691.4563400000002</v>
      </c>
      <c r="R6938" s="40">
        <v>673.61954000000003</v>
      </c>
      <c r="S6938" s="18">
        <f t="shared" si="757"/>
        <v>-388.33493458350279</v>
      </c>
      <c r="T6938" s="18">
        <f t="shared" si="758"/>
        <v>1.5847224383907601</v>
      </c>
      <c r="U6938" s="18">
        <f t="shared" si="759"/>
        <v>1.7220403078377733</v>
      </c>
      <c r="V6938" s="30">
        <v>673.62070000000006</v>
      </c>
      <c r="W6938" s="3" t="s">
        <v>47</v>
      </c>
      <c r="X6938" s="3" t="s">
        <v>65</v>
      </c>
      <c r="Y6938" s="3" t="s">
        <v>47</v>
      </c>
      <c r="Z6938" s="3" t="s">
        <v>47</v>
      </c>
      <c r="AA6938" s="3" t="s">
        <v>47</v>
      </c>
      <c r="AB6938" s="12" t="s">
        <v>47</v>
      </c>
      <c r="AC6938" s="3" t="s">
        <v>47</v>
      </c>
      <c r="AD6938" s="3" t="s">
        <v>52</v>
      </c>
      <c r="AE6938" s="3" t="s">
        <v>47</v>
      </c>
      <c r="AF6938" s="3" t="s">
        <v>47</v>
      </c>
      <c r="AI6938" s="3" t="s">
        <v>47</v>
      </c>
      <c r="AK6938" s="3" t="s">
        <v>47</v>
      </c>
      <c r="AL6938" s="3" t="s">
        <v>47</v>
      </c>
      <c r="AN6938" s="3" t="s">
        <v>47</v>
      </c>
      <c r="AU6938" s="3">
        <v>1</v>
      </c>
      <c r="AV6938" s="3">
        <v>12</v>
      </c>
      <c r="AW6938" s="3">
        <v>2</v>
      </c>
      <c r="AX6938" s="3">
        <v>11</v>
      </c>
      <c r="AY6938" s="3">
        <v>91.67</v>
      </c>
      <c r="AZ6938" s="6" t="str">
        <f t="shared" si="760"/>
        <v>3274.1</v>
      </c>
      <c r="BC6938" s="12" t="s">
        <v>18033</v>
      </c>
      <c r="BJ6938" s="12">
        <f t="shared" si="761"/>
        <v>0</v>
      </c>
      <c r="BK6938" s="12">
        <f t="shared" si="762"/>
        <v>0</v>
      </c>
      <c r="BT6938" s="3" t="s">
        <v>18034</v>
      </c>
      <c r="BU6938" s="3" t="s">
        <v>18035</v>
      </c>
      <c r="CQ6938" s="3" t="str">
        <f>CONCATENATE(baseURL!$A$1,baseURL!$B$1,baseURL!$C$1,".",C6938,".",L6938,".pkl&amp;seq=",BC6938)</f>
        <v>http://proteomics.broadinstitute.org/millscripts/viewfeed.pl?side=xl&amp;cycle=1&amp;fixedMods=iaaC&amp;file=msdataSM/iPRG2012_nd/cpick_in/iPRG2012_nd.3274.1.0.pkl&amp;seq=QRLESYVASLEQTVTDPVLSSKLK</v>
      </c>
    </row>
    <row r="6939" spans="1:95" x14ac:dyDescent="0.2">
      <c r="A6939" s="3">
        <v>7640</v>
      </c>
      <c r="B6939" s="2" t="s">
        <v>18036</v>
      </c>
      <c r="C6939" s="2" t="s">
        <v>18026</v>
      </c>
      <c r="D6939" s="3">
        <v>16915</v>
      </c>
      <c r="E6939" s="3">
        <v>16899</v>
      </c>
      <c r="F6939" s="3">
        <v>68757</v>
      </c>
      <c r="G6939" s="3">
        <v>20172</v>
      </c>
      <c r="H6939" s="3">
        <v>61.722700000000003</v>
      </c>
      <c r="I6939" s="30">
        <v>695.38059999999996</v>
      </c>
      <c r="J6939" s="30">
        <v>695.37780999999995</v>
      </c>
      <c r="K6939" s="30">
        <v>2.7899999999999999E-3</v>
      </c>
      <c r="L6939" s="3">
        <v>4</v>
      </c>
      <c r="M6939" s="3">
        <v>4</v>
      </c>
      <c r="N6939" s="10">
        <f t="shared" si="756"/>
        <v>1</v>
      </c>
      <c r="O6939" s="35">
        <v>4</v>
      </c>
      <c r="Q6939" s="40">
        <v>2778.4858599999998</v>
      </c>
      <c r="R6939" s="40">
        <v>695.37692000000004</v>
      </c>
      <c r="S6939" s="18">
        <f t="shared" si="757"/>
        <v>5.2920939623902488</v>
      </c>
      <c r="T6939" s="18">
        <f t="shared" si="758"/>
        <v>1.2798814201555839</v>
      </c>
      <c r="U6939" s="18">
        <f t="shared" si="759"/>
        <v>1.1216938289573453</v>
      </c>
      <c r="V6939" s="30">
        <v>695.3777</v>
      </c>
      <c r="W6939" s="3" t="s">
        <v>47</v>
      </c>
      <c r="X6939" s="3" t="s">
        <v>47</v>
      </c>
      <c r="Y6939" s="3" t="s">
        <v>47</v>
      </c>
      <c r="AD6939" s="3" t="s">
        <v>47</v>
      </c>
      <c r="AF6939" s="3" t="s">
        <v>52</v>
      </c>
      <c r="AK6939" s="3" t="s">
        <v>52</v>
      </c>
      <c r="AL6939" s="3" t="s">
        <v>52</v>
      </c>
      <c r="AU6939" s="3">
        <v>0</v>
      </c>
      <c r="AV6939" s="3">
        <v>4</v>
      </c>
      <c r="AW6939" s="3">
        <v>2</v>
      </c>
      <c r="AX6939" s="3">
        <v>3</v>
      </c>
      <c r="AY6939" s="3">
        <v>75</v>
      </c>
      <c r="AZ6939" s="6" t="str">
        <f t="shared" si="760"/>
        <v>3274.2</v>
      </c>
      <c r="BC6939" s="12" t="s">
        <v>18037</v>
      </c>
      <c r="BI6939" s="12" t="s">
        <v>594</v>
      </c>
      <c r="BJ6939" s="12">
        <f t="shared" si="761"/>
        <v>0</v>
      </c>
      <c r="BK6939" s="12">
        <f t="shared" si="762"/>
        <v>1</v>
      </c>
      <c r="BR6939" s="3" t="s">
        <v>594</v>
      </c>
      <c r="BZ6939" s="3" t="s">
        <v>18038</v>
      </c>
      <c r="CQ6939" s="3" t="str">
        <f>CONCATENATE(baseURL!$A$1,baseURL!$B$1,baseURL!$C$1,".",C6939,".",L6939,".pkl&amp;seq=",BC6939,"&amp;varMods=ReducedCys-C")</f>
        <v>http://proteomics.broadinstitute.org/millscripts/viewfeed.pl?side=xl&amp;cycle=1&amp;fixedMods=iaaC&amp;file=msdataSM/iPRG2012_nd/cpick_in/iPRG2012_nd.3274.2.4.pkl&amp;seq=VSPPGSDVEKLLLLGWcPDSAPLKTR&amp;varMods=ReducedCys-C</v>
      </c>
    </row>
    <row r="6940" spans="1:95" x14ac:dyDescent="0.2">
      <c r="A6940" s="3">
        <v>4948</v>
      </c>
      <c r="B6940" s="2" t="s">
        <v>18043</v>
      </c>
      <c r="C6940" s="2" t="s">
        <v>18044</v>
      </c>
      <c r="D6940" s="3">
        <v>16917</v>
      </c>
      <c r="E6940" s="3">
        <v>16901</v>
      </c>
      <c r="F6940" s="3">
        <v>68777</v>
      </c>
      <c r="G6940" s="3">
        <v>20175</v>
      </c>
      <c r="H6940" s="3">
        <v>61.740299999999998</v>
      </c>
      <c r="I6940" s="30">
        <v>568.96783000000005</v>
      </c>
      <c r="J6940" s="30">
        <v>568.9667326</v>
      </c>
      <c r="K6940" s="30">
        <v>1.1000000000000001E-3</v>
      </c>
      <c r="L6940" s="3">
        <v>3</v>
      </c>
      <c r="M6940" s="3">
        <v>3</v>
      </c>
      <c r="N6940" s="10">
        <f t="shared" si="756"/>
        <v>1</v>
      </c>
      <c r="O6940" s="35">
        <v>3</v>
      </c>
      <c r="P6940" s="17"/>
      <c r="Q6940" s="40">
        <v>1704.88518</v>
      </c>
      <c r="R6940" s="40">
        <v>568.96658000000002</v>
      </c>
      <c r="S6940" s="18">
        <f t="shared" si="757"/>
        <v>2.1969655933522225</v>
      </c>
      <c r="T6940" s="18">
        <f t="shared" si="758"/>
        <v>0.26820555959283215</v>
      </c>
      <c r="U6940" s="18">
        <f t="shared" si="759"/>
        <v>-0.14060579801610332</v>
      </c>
      <c r="V6940" s="30">
        <v>568.9665</v>
      </c>
      <c r="W6940" s="3" t="s">
        <v>47</v>
      </c>
      <c r="X6940" s="3" t="s">
        <v>47</v>
      </c>
      <c r="Y6940" s="3" t="s">
        <v>47</v>
      </c>
      <c r="Z6940" s="3" t="s">
        <v>47</v>
      </c>
      <c r="AA6940" s="3" t="s">
        <v>48</v>
      </c>
      <c r="AB6940" s="12" t="s">
        <v>47</v>
      </c>
      <c r="AC6940" s="3" t="s">
        <v>47</v>
      </c>
      <c r="AD6940" s="3" t="s">
        <v>47</v>
      </c>
      <c r="AE6940" s="3" t="s">
        <v>47</v>
      </c>
      <c r="AF6940" s="3" t="s">
        <v>47</v>
      </c>
      <c r="AG6940" s="3" t="s">
        <v>47</v>
      </c>
      <c r="AH6940" s="3" t="s">
        <v>47</v>
      </c>
      <c r="AI6940" s="3" t="s">
        <v>47</v>
      </c>
      <c r="AJ6940" s="3" t="s">
        <v>47</v>
      </c>
      <c r="AK6940" s="3" t="s">
        <v>47</v>
      </c>
      <c r="AL6940" s="3" t="s">
        <v>47</v>
      </c>
      <c r="AM6940" s="3" t="s">
        <v>47</v>
      </c>
      <c r="AN6940" s="3" t="s">
        <v>47</v>
      </c>
      <c r="AU6940" s="3">
        <v>0</v>
      </c>
      <c r="AV6940" s="3">
        <v>17</v>
      </c>
      <c r="AW6940" s="3">
        <v>1</v>
      </c>
      <c r="AX6940" s="3">
        <v>17</v>
      </c>
      <c r="AY6940" s="3">
        <v>100</v>
      </c>
      <c r="AZ6940" s="6" t="str">
        <f t="shared" si="760"/>
        <v>3275.1</v>
      </c>
      <c r="BC6940" s="12" t="s">
        <v>18045</v>
      </c>
      <c r="BJ6940" s="12">
        <f t="shared" si="761"/>
        <v>0</v>
      </c>
      <c r="BK6940" s="12">
        <f t="shared" si="762"/>
        <v>0</v>
      </c>
      <c r="CQ6940" s="3" t="str">
        <f>CONCATENATE(baseURL!$A$1,baseURL!$B$1,baseURL!$C$1,".",C6940,".",L6940,".pkl&amp;seq=",BC6940)</f>
        <v>http://proteomics.broadinstitute.org/millscripts/viewfeed.pl?side=xl&amp;cycle=1&amp;fixedMods=iaaC&amp;file=msdataSM/iPRG2012_nd/cpick_in/iPRG2012_nd.3275.1.3.pkl&amp;seq=LALMDMYKQGFLFK</v>
      </c>
    </row>
    <row r="6941" spans="1:95" x14ac:dyDescent="0.2">
      <c r="A6941" s="3">
        <v>5847</v>
      </c>
      <c r="B6941" s="2" t="s">
        <v>18046</v>
      </c>
      <c r="C6941" s="2" t="s">
        <v>18031</v>
      </c>
      <c r="D6941" s="3">
        <v>16918</v>
      </c>
      <c r="E6941" s="3">
        <v>16902</v>
      </c>
      <c r="F6941" s="3">
        <v>68778</v>
      </c>
      <c r="G6941" s="3">
        <v>20176</v>
      </c>
      <c r="H6941" s="3">
        <v>61.744500000000002</v>
      </c>
      <c r="I6941" s="30">
        <v>790.68113000000005</v>
      </c>
      <c r="J6941" s="30">
        <v>790.67882740000005</v>
      </c>
      <c r="K6941" s="30">
        <v>2.3E-3</v>
      </c>
      <c r="L6941" s="3">
        <v>4</v>
      </c>
      <c r="M6941" s="3">
        <v>4</v>
      </c>
      <c r="N6941" s="10">
        <f t="shared" si="756"/>
        <v>1</v>
      </c>
      <c r="O6941" s="35">
        <v>4</v>
      </c>
      <c r="P6941" s="17"/>
      <c r="Q6941" s="40">
        <v>3159.69092</v>
      </c>
      <c r="R6941" s="40">
        <v>790.67818999999997</v>
      </c>
      <c r="S6941" s="18">
        <f t="shared" si="757"/>
        <v>3.7183269214502364</v>
      </c>
      <c r="T6941" s="18">
        <f t="shared" si="758"/>
        <v>0.80614339453739692</v>
      </c>
      <c r="U6941" s="18">
        <f t="shared" si="759"/>
        <v>0.64501589461651376</v>
      </c>
      <c r="V6941" s="30">
        <v>790.67870000000005</v>
      </c>
      <c r="W6941" s="3" t="s">
        <v>47</v>
      </c>
      <c r="X6941" s="3" t="s">
        <v>47</v>
      </c>
      <c r="Y6941" s="3" t="s">
        <v>47</v>
      </c>
      <c r="Z6941" s="3" t="s">
        <v>47</v>
      </c>
      <c r="AA6941" s="3" t="s">
        <v>47</v>
      </c>
      <c r="AB6941" s="12" t="s">
        <v>47</v>
      </c>
      <c r="AC6941" s="3" t="s">
        <v>47</v>
      </c>
      <c r="AD6941" s="3" t="s">
        <v>47</v>
      </c>
      <c r="AE6941" s="3" t="s">
        <v>47</v>
      </c>
      <c r="AF6941" s="3" t="s">
        <v>47</v>
      </c>
      <c r="AG6941" s="3" t="s">
        <v>47</v>
      </c>
      <c r="AI6941" s="3" t="s">
        <v>47</v>
      </c>
      <c r="AJ6941" s="3" t="s">
        <v>47</v>
      </c>
      <c r="AK6941" s="3" t="s">
        <v>47</v>
      </c>
      <c r="AL6941" s="3" t="s">
        <v>47</v>
      </c>
      <c r="AM6941" s="3" t="s">
        <v>47</v>
      </c>
      <c r="AN6941" s="3" t="s">
        <v>47</v>
      </c>
      <c r="AU6941" s="3">
        <v>0</v>
      </c>
      <c r="AV6941" s="3">
        <v>17</v>
      </c>
      <c r="AW6941" s="3">
        <v>1</v>
      </c>
      <c r="AX6941" s="3">
        <v>17</v>
      </c>
      <c r="AY6941" s="3">
        <v>100</v>
      </c>
      <c r="AZ6941" s="6" t="str">
        <f t="shared" si="760"/>
        <v>3275.2</v>
      </c>
      <c r="BC6941" s="12" t="s">
        <v>17979</v>
      </c>
      <c r="BJ6941" s="12">
        <f t="shared" si="761"/>
        <v>0</v>
      </c>
      <c r="BK6941" s="12">
        <f t="shared" si="762"/>
        <v>0</v>
      </c>
      <c r="CQ6941" s="3" t="str">
        <f>CONCATENATE(baseURL!$A$1,baseURL!$B$1,baseURL!$C$1,".",C6941,".",L6941,".pkl&amp;seq=",BC6941)</f>
        <v>http://proteomics.broadinstitute.org/millscripts/viewfeed.pl?side=xl&amp;cycle=1&amp;fixedMods=iaaC&amp;file=msdataSM/iPRG2012_nd/cpick_in/iPRG2012_nd.3275.2.4.pkl&amp;seq=AVLTVPAYFNDAQRQATKDAGALSGLNVLR</v>
      </c>
    </row>
    <row r="6942" spans="1:95" x14ac:dyDescent="0.2">
      <c r="A6942" s="3">
        <v>6923</v>
      </c>
      <c r="B6942" s="2" t="s">
        <v>18047</v>
      </c>
      <c r="C6942" s="2" t="s">
        <v>18039</v>
      </c>
      <c r="D6942" s="3">
        <v>16920</v>
      </c>
      <c r="E6942" s="3">
        <v>16904</v>
      </c>
      <c r="F6942" s="3">
        <v>68780</v>
      </c>
      <c r="G6942" s="3">
        <v>20178</v>
      </c>
      <c r="H6942" s="3">
        <v>61.752800000000001</v>
      </c>
      <c r="I6942" s="30">
        <v>969.93398000000002</v>
      </c>
      <c r="J6942" s="30">
        <v>969.93292810000003</v>
      </c>
      <c r="K6942" s="30">
        <v>1.0499999999999999E-3</v>
      </c>
      <c r="L6942" s="3">
        <v>2</v>
      </c>
      <c r="M6942" s="3">
        <v>2</v>
      </c>
      <c r="N6942" s="10">
        <f t="shared" si="756"/>
        <v>1</v>
      </c>
      <c r="O6942" s="35">
        <v>2</v>
      </c>
      <c r="P6942" s="17"/>
      <c r="Q6942" s="40">
        <v>1938.8605600000001</v>
      </c>
      <c r="R6942" s="40">
        <v>969.93391999999994</v>
      </c>
      <c r="S6942" s="18">
        <f t="shared" si="757"/>
        <v>6.1859884306230101E-2</v>
      </c>
      <c r="T6942" s="18">
        <f t="shared" si="758"/>
        <v>-1.0226469860103695</v>
      </c>
      <c r="U6942" s="18">
        <f t="shared" si="759"/>
        <v>-1.2578176459581296</v>
      </c>
      <c r="V6942" s="30">
        <v>969.93269999999995</v>
      </c>
      <c r="W6942" s="3" t="s">
        <v>47</v>
      </c>
      <c r="X6942" s="3" t="s">
        <v>47</v>
      </c>
      <c r="Y6942" s="3" t="s">
        <v>47</v>
      </c>
      <c r="Z6942" s="3" t="s">
        <v>47</v>
      </c>
      <c r="AA6942" s="3" t="s">
        <v>48</v>
      </c>
      <c r="AB6942" s="12" t="s">
        <v>47</v>
      </c>
      <c r="AC6942" s="3" t="s">
        <v>52</v>
      </c>
      <c r="AD6942" s="3" t="s">
        <v>47</v>
      </c>
      <c r="AE6942" s="3" t="s">
        <v>47</v>
      </c>
      <c r="AF6942" s="3" t="s">
        <v>47</v>
      </c>
      <c r="AG6942" s="3" t="s">
        <v>47</v>
      </c>
      <c r="AH6942" s="3" t="s">
        <v>47</v>
      </c>
      <c r="AI6942" s="3" t="s">
        <v>47</v>
      </c>
      <c r="AJ6942" s="3" t="s">
        <v>47</v>
      </c>
      <c r="AK6942" s="3" t="s">
        <v>47</v>
      </c>
      <c r="AL6942" s="3" t="s">
        <v>47</v>
      </c>
      <c r="AM6942" s="3" t="s">
        <v>47</v>
      </c>
      <c r="AO6942" s="3" t="s">
        <v>47</v>
      </c>
      <c r="AP6942" s="3" t="s">
        <v>47</v>
      </c>
      <c r="AU6942" s="3">
        <v>0</v>
      </c>
      <c r="AV6942" s="3">
        <v>17</v>
      </c>
      <c r="AW6942" s="3">
        <v>2</v>
      </c>
      <c r="AX6942" s="3">
        <v>16</v>
      </c>
      <c r="AY6942" s="3">
        <v>94.12</v>
      </c>
      <c r="AZ6942" s="6" t="str">
        <f t="shared" si="760"/>
        <v>3275.4</v>
      </c>
      <c r="BB6942" s="12" t="s">
        <v>79</v>
      </c>
      <c r="BC6942" s="12" t="s">
        <v>18028</v>
      </c>
      <c r="BJ6942" s="12">
        <f t="shared" si="761"/>
        <v>1</v>
      </c>
      <c r="BK6942" s="12">
        <f t="shared" si="762"/>
        <v>0</v>
      </c>
      <c r="CC6942" s="3" t="s">
        <v>18030</v>
      </c>
      <c r="CQ6942" s="3" t="str">
        <f>CONCATENATE(baseURL!$A$1,baseURL!$B$1,"+Acetyl",baseURL!$C$1,".",C6942,".",L6942,".pkl&amp;seq=",BC6942)</f>
        <v>http://proteomics.broadinstitute.org/millscripts/viewfeed.pl?side=xl&amp;cycle=1&amp;fixedMods=iaaC+Acetyl&amp;file=msdataSM/iPRG2012_nd/cpick_in/iPRG2012_nd.3275.4.2.pkl&amp;seq=MDSEVAALVLDNGSGMCK</v>
      </c>
    </row>
    <row r="6943" spans="1:95" x14ac:dyDescent="0.2">
      <c r="A6943" s="3">
        <v>270</v>
      </c>
      <c r="B6943" s="2" t="s">
        <v>18048</v>
      </c>
      <c r="C6943" s="2" t="s">
        <v>18049</v>
      </c>
      <c r="D6943" s="3">
        <v>16921</v>
      </c>
      <c r="E6943" s="3">
        <v>16905</v>
      </c>
      <c r="F6943" s="3">
        <v>68798</v>
      </c>
      <c r="G6943" s="3">
        <v>20180</v>
      </c>
      <c r="H6943" s="3">
        <v>61.777099999999997</v>
      </c>
      <c r="I6943" s="30">
        <v>829.97893999999997</v>
      </c>
      <c r="J6943" s="30">
        <v>829.74949179999999</v>
      </c>
      <c r="K6943" s="30">
        <v>0.22944999999999999</v>
      </c>
      <c r="L6943" s="3">
        <v>2</v>
      </c>
      <c r="M6943" s="3">
        <v>3</v>
      </c>
      <c r="N6943" s="10">
        <f t="shared" si="756"/>
        <v>-1</v>
      </c>
      <c r="O6943" s="35">
        <v>2</v>
      </c>
      <c r="P6943" s="17"/>
      <c r="Q6943" s="40">
        <v>1658.9509499999999</v>
      </c>
      <c r="R6943" s="40">
        <v>829.97911999999997</v>
      </c>
      <c r="S6943" s="18">
        <f t="shared" si="757"/>
        <v>-0.21687292567105909</v>
      </c>
      <c r="T6943" s="18">
        <f t="shared" si="758"/>
        <v>-276.66744194718922</v>
      </c>
      <c r="U6943" s="18">
        <f t="shared" si="759"/>
        <v>-0.26506690916873621</v>
      </c>
      <c r="V6943" s="30">
        <v>829.97889999999995</v>
      </c>
      <c r="AC6943" s="3" t="s">
        <v>52</v>
      </c>
      <c r="AD6943" s="3" t="s">
        <v>47</v>
      </c>
      <c r="AF6943" s="3" t="s">
        <v>47</v>
      </c>
      <c r="AG6943" s="3" t="s">
        <v>47</v>
      </c>
      <c r="AL6943" s="3" t="s">
        <v>52</v>
      </c>
      <c r="AU6943" s="3">
        <v>0</v>
      </c>
      <c r="AV6943" s="3">
        <v>3</v>
      </c>
      <c r="AW6943" s="3">
        <v>1</v>
      </c>
      <c r="AX6943" s="3">
        <v>3</v>
      </c>
      <c r="AY6943" s="3">
        <v>100</v>
      </c>
      <c r="AZ6943" s="6" t="str">
        <f t="shared" si="760"/>
        <v>3276.1</v>
      </c>
      <c r="BC6943" s="12" t="s">
        <v>18050</v>
      </c>
      <c r="BJ6943" s="12">
        <f t="shared" si="761"/>
        <v>0</v>
      </c>
      <c r="BK6943" s="12">
        <f t="shared" si="762"/>
        <v>0</v>
      </c>
      <c r="CQ6943" s="3" t="str">
        <f>CONCATENATE(baseURL!$A$1,baseURL!$B$1,baseURL!$C$1,".",C6943,".",L6943,".pkl&amp;seq=",BC6943)</f>
        <v>http://proteomics.broadinstitute.org/millscripts/viewfeed.pl?side=xl&amp;cycle=1&amp;fixedMods=iaaC&amp;file=msdataSM/iPRG2012_nd/cpick_in/iPRG2012_nd.3276.1.2.pkl&amp;seq=VGLVGLGGLGSMGTLLSK</v>
      </c>
    </row>
    <row r="6944" spans="1:95" x14ac:dyDescent="0.2">
      <c r="A6944" s="3">
        <v>304</v>
      </c>
      <c r="B6944" s="2" t="s">
        <v>18056</v>
      </c>
      <c r="C6944" s="2" t="s">
        <v>18048</v>
      </c>
      <c r="D6944" s="3">
        <v>16923</v>
      </c>
      <c r="E6944" s="3">
        <v>16907</v>
      </c>
      <c r="F6944" s="3">
        <v>68820</v>
      </c>
      <c r="G6944" s="3">
        <v>20183</v>
      </c>
      <c r="H6944" s="3">
        <v>61.793100000000003</v>
      </c>
      <c r="I6944" s="30">
        <v>799.91947000000005</v>
      </c>
      <c r="J6944" s="30">
        <v>799.37944990000005</v>
      </c>
      <c r="K6944" s="30">
        <v>0.54001999999999994</v>
      </c>
      <c r="L6944" s="3">
        <v>4</v>
      </c>
      <c r="M6944" s="3">
        <v>3</v>
      </c>
      <c r="N6944" s="10">
        <f t="shared" si="756"/>
        <v>-1</v>
      </c>
      <c r="O6944" s="35">
        <v>4</v>
      </c>
      <c r="P6944" s="17"/>
      <c r="Q6944" s="40">
        <v>3196.6484500000001</v>
      </c>
      <c r="R6944" s="40">
        <v>799.91756999999996</v>
      </c>
      <c r="S6944" s="18">
        <f t="shared" si="757"/>
        <v>2.3752447393942044</v>
      </c>
      <c r="T6944" s="18">
        <f t="shared" si="758"/>
        <v>-672.71944032920908</v>
      </c>
      <c r="U6944" s="18">
        <f t="shared" si="759"/>
        <v>2.4127486036039345</v>
      </c>
      <c r="V6944" s="30">
        <v>799.91949999999997</v>
      </c>
      <c r="AA6944" s="3" t="s">
        <v>65</v>
      </c>
      <c r="AB6944" s="12" t="s">
        <v>65</v>
      </c>
      <c r="AD6944" s="3" t="s">
        <v>47</v>
      </c>
      <c r="AF6944" s="3" t="s">
        <v>47</v>
      </c>
      <c r="AG6944" s="3" t="s">
        <v>48</v>
      </c>
      <c r="AJ6944" s="3" t="s">
        <v>47</v>
      </c>
      <c r="AK6944" s="3" t="s">
        <v>52</v>
      </c>
      <c r="AL6944" s="3" t="s">
        <v>52</v>
      </c>
      <c r="AU6944" s="3">
        <v>2</v>
      </c>
      <c r="AV6944" s="3">
        <v>3</v>
      </c>
      <c r="AW6944" s="3">
        <v>1</v>
      </c>
      <c r="AX6944" s="3">
        <v>3</v>
      </c>
      <c r="AY6944" s="3">
        <v>100</v>
      </c>
      <c r="AZ6944" s="6" t="str">
        <f t="shared" si="760"/>
        <v>3277.2</v>
      </c>
      <c r="BC6944" s="12" t="s">
        <v>18057</v>
      </c>
      <c r="BJ6944" s="12">
        <f t="shared" si="761"/>
        <v>0</v>
      </c>
      <c r="BK6944" s="12">
        <f t="shared" si="762"/>
        <v>0</v>
      </c>
      <c r="BW6944" s="3" t="s">
        <v>18058</v>
      </c>
      <c r="BX6944" s="3" t="s">
        <v>18059</v>
      </c>
      <c r="CQ6944" s="3" t="str">
        <f>CONCATENATE(baseURL!$A$1,baseURL!$B$1,baseURL!$C$1,".",C6944,".",L6944,".pkl&amp;seq=",BC6944)</f>
        <v>http://proteomics.broadinstitute.org/millscripts/viewfeed.pl?side=xl&amp;cycle=1&amp;fixedMods=iaaC&amp;file=msdataSM/iPRG2012_nd/cpick_in/iPRG2012_nd.3277.2.4.pkl&amp;seq=SLTNLRTELDFLKGSNVLSNDVYDQLNK</v>
      </c>
    </row>
    <row r="6945" spans="1:95" x14ac:dyDescent="0.2">
      <c r="A6945" s="3">
        <v>2672</v>
      </c>
      <c r="B6945" s="2" t="s">
        <v>18060</v>
      </c>
      <c r="C6945" s="2" t="s">
        <v>18061</v>
      </c>
      <c r="D6945" s="3">
        <v>16926</v>
      </c>
      <c r="E6945" s="3">
        <v>16910</v>
      </c>
      <c r="F6945" s="3">
        <v>68840</v>
      </c>
      <c r="G6945" s="3">
        <v>20187</v>
      </c>
      <c r="H6945" s="3">
        <v>61.825800000000001</v>
      </c>
      <c r="I6945" s="30">
        <v>799.38106000000005</v>
      </c>
      <c r="J6945" s="30">
        <v>799.37950760000001</v>
      </c>
      <c r="K6945" s="30">
        <v>1.5499999999999999E-3</v>
      </c>
      <c r="L6945" s="3">
        <v>3</v>
      </c>
      <c r="M6945" s="3">
        <v>3</v>
      </c>
      <c r="N6945" s="10">
        <f t="shared" si="756"/>
        <v>1</v>
      </c>
      <c r="O6945" s="35">
        <v>3</v>
      </c>
      <c r="P6945" s="17"/>
      <c r="Q6945" s="40">
        <v>2396.1227199999998</v>
      </c>
      <c r="R6945" s="40">
        <v>799.37909000000002</v>
      </c>
      <c r="S6945" s="18">
        <f t="shared" si="757"/>
        <v>2.4644127231654869</v>
      </c>
      <c r="T6945" s="18">
        <f t="shared" si="758"/>
        <v>0.52240545845598774</v>
      </c>
      <c r="U6945" s="18">
        <f t="shared" si="759"/>
        <v>0.51289807941815324</v>
      </c>
      <c r="V6945" s="30">
        <v>799.37950000000001</v>
      </c>
      <c r="W6945" s="3" t="s">
        <v>47</v>
      </c>
      <c r="Z6945" s="3" t="s">
        <v>47</v>
      </c>
      <c r="AA6945" s="3" t="s">
        <v>47</v>
      </c>
      <c r="AB6945" s="12" t="s">
        <v>47</v>
      </c>
      <c r="AC6945" s="3" t="s">
        <v>47</v>
      </c>
      <c r="AD6945" s="3" t="s">
        <v>47</v>
      </c>
      <c r="AE6945" s="3" t="s">
        <v>47</v>
      </c>
      <c r="AF6945" s="3" t="s">
        <v>47</v>
      </c>
      <c r="AH6945" s="3" t="s">
        <v>47</v>
      </c>
      <c r="AI6945" s="3" t="s">
        <v>47</v>
      </c>
      <c r="AJ6945" s="3" t="s">
        <v>47</v>
      </c>
      <c r="AK6945" s="3" t="s">
        <v>47</v>
      </c>
      <c r="AL6945" s="3" t="s">
        <v>47</v>
      </c>
      <c r="AN6945" s="3" t="s">
        <v>47</v>
      </c>
      <c r="AU6945" s="3">
        <v>0</v>
      </c>
      <c r="AV6945" s="3">
        <v>14</v>
      </c>
      <c r="AW6945" s="3">
        <v>1</v>
      </c>
      <c r="AX6945" s="3">
        <v>14</v>
      </c>
      <c r="AY6945" s="3">
        <v>100</v>
      </c>
      <c r="AZ6945" s="6" t="str">
        <f t="shared" si="760"/>
        <v>3278.1</v>
      </c>
      <c r="BC6945" s="12" t="s">
        <v>17995</v>
      </c>
      <c r="BJ6945" s="12">
        <f t="shared" si="761"/>
        <v>0</v>
      </c>
      <c r="BK6945" s="12">
        <f t="shared" si="762"/>
        <v>0</v>
      </c>
      <c r="CQ6945" s="3" t="str">
        <f>CONCATENATE(baseURL!$A$1,baseURL!$B$1,baseURL!$C$1,".",C6945,".",L6945,".pkl&amp;seq=",BC6945)</f>
        <v>http://proteomics.broadinstitute.org/millscripts/viewfeed.pl?side=xl&amp;cycle=1&amp;fixedMods=iaaC&amp;file=msdataSM/iPRG2012_nd/cpick_in/iPRG2012_nd.3278.1.3.pkl&amp;seq=LMKQFLDERPQDWFEDLGE</v>
      </c>
    </row>
    <row r="6946" spans="1:95" x14ac:dyDescent="0.2">
      <c r="A6946" s="3">
        <v>7123</v>
      </c>
      <c r="B6946" s="2" t="s">
        <v>18062</v>
      </c>
      <c r="C6946" s="2" t="s">
        <v>18063</v>
      </c>
      <c r="D6946" s="3">
        <v>16927</v>
      </c>
      <c r="E6946" s="3">
        <v>16911</v>
      </c>
      <c r="F6946" s="3">
        <v>68861</v>
      </c>
      <c r="G6946" s="3">
        <v>20189</v>
      </c>
      <c r="H6946" s="3">
        <v>61.837000000000003</v>
      </c>
      <c r="I6946" s="30">
        <v>428.76882000000001</v>
      </c>
      <c r="J6946" s="30">
        <v>428.7685151</v>
      </c>
      <c r="K6946" s="30">
        <v>2.9999999999999997E-4</v>
      </c>
      <c r="L6946" s="3">
        <v>2</v>
      </c>
      <c r="M6946" s="3">
        <v>2</v>
      </c>
      <c r="N6946" s="10">
        <f t="shared" si="756"/>
        <v>1</v>
      </c>
      <c r="O6946" s="35">
        <v>2</v>
      </c>
      <c r="P6946" s="17"/>
      <c r="Q6946" s="40">
        <v>856.52909999999997</v>
      </c>
      <c r="R6946" s="40">
        <v>428.76819</v>
      </c>
      <c r="S6946" s="18">
        <f t="shared" si="757"/>
        <v>1.4693254180097144</v>
      </c>
      <c r="T6946" s="18">
        <f t="shared" si="758"/>
        <v>0.75821856093789664</v>
      </c>
      <c r="U6946" s="18">
        <f t="shared" si="759"/>
        <v>2.33226256237722E-2</v>
      </c>
      <c r="V6946" s="30">
        <v>428.76819999999998</v>
      </c>
      <c r="AA6946" s="3" t="s">
        <v>47</v>
      </c>
      <c r="AB6946" s="12" t="s">
        <v>52</v>
      </c>
      <c r="AC6946" s="3" t="s">
        <v>47</v>
      </c>
      <c r="AI6946" s="3" t="s">
        <v>47</v>
      </c>
      <c r="AU6946" s="3">
        <v>0</v>
      </c>
      <c r="AV6946" s="3">
        <v>3</v>
      </c>
      <c r="AW6946" s="3">
        <v>1</v>
      </c>
      <c r="AX6946" s="3">
        <v>3</v>
      </c>
      <c r="AY6946" s="3">
        <v>100</v>
      </c>
      <c r="AZ6946" s="6" t="str">
        <f t="shared" si="760"/>
        <v>3279.1</v>
      </c>
      <c r="BC6946" s="12" t="s">
        <v>18064</v>
      </c>
      <c r="BJ6946" s="12">
        <f t="shared" si="761"/>
        <v>0</v>
      </c>
      <c r="BK6946" s="12">
        <f t="shared" si="762"/>
        <v>0</v>
      </c>
      <c r="CQ6946" s="3" t="str">
        <f>CONCATENATE(baseURL!$A$1,baseURL!$B$1,baseURL!$C$1,".",C6946,".",L6946,".pkl&amp;seq=",BC6946)</f>
        <v>http://proteomics.broadinstitute.org/millscripts/viewfeed.pl?side=xl&amp;cycle=1&amp;fixedMods=iaaC&amp;file=msdataSM/iPRG2012_nd/cpick_in/iPRG2012_nd.3279.1.2.pkl&amp;seq=THLLLFL</v>
      </c>
    </row>
    <row r="6947" spans="1:95" x14ac:dyDescent="0.2">
      <c r="A6947" s="3">
        <v>6524</v>
      </c>
      <c r="B6947" s="2" t="s">
        <v>18066</v>
      </c>
      <c r="C6947" s="2" t="s">
        <v>18067</v>
      </c>
      <c r="D6947" s="3">
        <v>16929</v>
      </c>
      <c r="E6947" s="3">
        <v>16913</v>
      </c>
      <c r="F6947" s="3">
        <v>68863</v>
      </c>
      <c r="G6947" s="3">
        <v>20191</v>
      </c>
      <c r="H6947" s="3">
        <v>61.843699999999998</v>
      </c>
      <c r="I6947" s="30">
        <v>623.86138000000005</v>
      </c>
      <c r="J6947" s="30">
        <v>623.86158850000004</v>
      </c>
      <c r="K6947" s="30">
        <v>-2.1000000000000001E-4</v>
      </c>
      <c r="L6947" s="3">
        <v>2</v>
      </c>
      <c r="M6947" s="3">
        <v>2</v>
      </c>
      <c r="N6947" s="10">
        <f t="shared" si="756"/>
        <v>1</v>
      </c>
      <c r="O6947" s="35">
        <v>2</v>
      </c>
      <c r="P6947" s="17"/>
      <c r="Q6947" s="40">
        <v>1246.7154</v>
      </c>
      <c r="R6947" s="40">
        <v>623.86134000000004</v>
      </c>
      <c r="S6947" s="18">
        <f t="shared" si="757"/>
        <v>6.4116811618262076E-2</v>
      </c>
      <c r="T6947" s="18">
        <f t="shared" si="758"/>
        <v>0.39832569204861357</v>
      </c>
      <c r="U6947" s="18">
        <f t="shared" si="759"/>
        <v>0.41675927524535705</v>
      </c>
      <c r="V6947" s="30">
        <v>623.86159999999995</v>
      </c>
      <c r="W6947" s="3" t="s">
        <v>47</v>
      </c>
      <c r="X6947" s="3" t="s">
        <v>47</v>
      </c>
      <c r="Y6947" s="3" t="s">
        <v>47</v>
      </c>
      <c r="Z6947" s="3" t="s">
        <v>47</v>
      </c>
      <c r="AA6947" s="3" t="s">
        <v>48</v>
      </c>
      <c r="AB6947" s="12" t="s">
        <v>47</v>
      </c>
      <c r="AC6947" s="3" t="s">
        <v>47</v>
      </c>
      <c r="AD6947" s="3" t="s">
        <v>47</v>
      </c>
      <c r="AE6947" s="3" t="s">
        <v>47</v>
      </c>
      <c r="AF6947" s="3" t="s">
        <v>47</v>
      </c>
      <c r="AG6947" s="3" t="s">
        <v>47</v>
      </c>
      <c r="AH6947" s="3" t="s">
        <v>47</v>
      </c>
      <c r="AI6947" s="3" t="s">
        <v>47</v>
      </c>
      <c r="AJ6947" s="3" t="s">
        <v>47</v>
      </c>
      <c r="AK6947" s="3" t="s">
        <v>47</v>
      </c>
      <c r="AL6947" s="3" t="s">
        <v>47</v>
      </c>
      <c r="AU6947" s="3">
        <v>0</v>
      </c>
      <c r="AV6947" s="3">
        <v>15</v>
      </c>
      <c r="AW6947" s="3">
        <v>1</v>
      </c>
      <c r="AX6947" s="3">
        <v>15</v>
      </c>
      <c r="AY6947" s="3">
        <v>100</v>
      </c>
      <c r="AZ6947" s="6" t="str">
        <f t="shared" si="760"/>
        <v>3279.3</v>
      </c>
      <c r="BC6947" s="12" t="s">
        <v>17933</v>
      </c>
      <c r="BJ6947" s="12">
        <f t="shared" si="761"/>
        <v>0</v>
      </c>
      <c r="BK6947" s="12">
        <f t="shared" si="762"/>
        <v>0</v>
      </c>
      <c r="CQ6947" s="3" t="str">
        <f>CONCATENATE(baseURL!$A$1,baseURL!$B$1,baseURL!$C$1,".",C6947,".",L6947,".pkl&amp;seq=",BC6947)</f>
        <v>http://proteomics.broadinstitute.org/millscripts/viewfeed.pl?side=xl&amp;cycle=1&amp;fixedMods=iaaC&amp;file=msdataSM/iPRG2012_nd/cpick_in/iPRG2012_nd.3279.3.2.pkl&amp;seq=VDLGQLLFSVR</v>
      </c>
    </row>
    <row r="6948" spans="1:95" x14ac:dyDescent="0.2">
      <c r="A6948" s="3">
        <v>2072</v>
      </c>
      <c r="B6948" s="2" t="s">
        <v>18068</v>
      </c>
      <c r="C6948" s="2" t="s">
        <v>18069</v>
      </c>
      <c r="D6948" s="3">
        <v>16931</v>
      </c>
      <c r="E6948" s="3">
        <v>16915</v>
      </c>
      <c r="F6948" s="3">
        <v>68865</v>
      </c>
      <c r="G6948" s="3">
        <v>20193</v>
      </c>
      <c r="H6948" s="3">
        <v>61.8504</v>
      </c>
      <c r="I6948" s="30">
        <v>862.18413999999996</v>
      </c>
      <c r="J6948" s="30">
        <v>862.18313069999999</v>
      </c>
      <c r="K6948" s="30">
        <v>1.01E-3</v>
      </c>
      <c r="L6948" s="3">
        <v>4</v>
      </c>
      <c r="M6948" s="3">
        <v>4</v>
      </c>
      <c r="N6948" s="10">
        <f t="shared" si="756"/>
        <v>1</v>
      </c>
      <c r="O6948" s="35">
        <v>4</v>
      </c>
      <c r="P6948" s="17"/>
      <c r="Q6948" s="40">
        <v>3445.7062999999998</v>
      </c>
      <c r="R6948" s="40">
        <v>862.18203000000005</v>
      </c>
      <c r="S6948" s="18">
        <f t="shared" si="757"/>
        <v>2.4472790274953384</v>
      </c>
      <c r="T6948" s="18">
        <f t="shared" si="758"/>
        <v>1.2766445618660307</v>
      </c>
      <c r="U6948" s="18">
        <f t="shared" si="759"/>
        <v>1.3570220200505589</v>
      </c>
      <c r="V6948" s="30">
        <v>862.18320000000006</v>
      </c>
      <c r="W6948" s="3" t="s">
        <v>47</v>
      </c>
      <c r="X6948" s="3" t="s">
        <v>47</v>
      </c>
      <c r="Y6948" s="3" t="s">
        <v>47</v>
      </c>
      <c r="Z6948" s="3" t="s">
        <v>47</v>
      </c>
      <c r="AA6948" s="3" t="s">
        <v>47</v>
      </c>
      <c r="AB6948" s="12" t="s">
        <v>47</v>
      </c>
      <c r="AC6948" s="3" t="s">
        <v>47</v>
      </c>
      <c r="AD6948" s="3" t="s">
        <v>47</v>
      </c>
      <c r="AE6948" s="3" t="s">
        <v>47</v>
      </c>
      <c r="AG6948" s="3" t="s">
        <v>47</v>
      </c>
      <c r="AI6948" s="3" t="s">
        <v>48</v>
      </c>
      <c r="AJ6948" s="3" t="s">
        <v>47</v>
      </c>
      <c r="AM6948" s="3" t="s">
        <v>47</v>
      </c>
      <c r="AO6948" s="3" t="s">
        <v>47</v>
      </c>
      <c r="AU6948" s="3">
        <v>0</v>
      </c>
      <c r="AV6948" s="3">
        <v>13</v>
      </c>
      <c r="AW6948" s="3">
        <v>3</v>
      </c>
      <c r="AX6948" s="3">
        <v>10</v>
      </c>
      <c r="AY6948" s="3">
        <v>76.92</v>
      </c>
      <c r="AZ6948" s="6" t="str">
        <f t="shared" si="760"/>
        <v>3279.5</v>
      </c>
      <c r="BC6948" s="12" t="s">
        <v>18070</v>
      </c>
      <c r="BJ6948" s="12">
        <f t="shared" si="761"/>
        <v>0</v>
      </c>
      <c r="BK6948" s="12">
        <f t="shared" si="762"/>
        <v>0</v>
      </c>
      <c r="BP6948" s="3" t="s">
        <v>54</v>
      </c>
      <c r="BR6948" s="3" t="s">
        <v>54</v>
      </c>
      <c r="BT6948" s="3" t="s">
        <v>18071</v>
      </c>
      <c r="BU6948" s="3" t="s">
        <v>18071</v>
      </c>
      <c r="BX6948" s="3" t="s">
        <v>18072</v>
      </c>
      <c r="CQ6948" s="3" t="str">
        <f>CONCATENATE(baseURL!$A$1,baseURL!$B$1,baseURL!$C$1,".",C6948,".",L6948,".pkl&amp;seq=",BC6948,"&amp;varMods=Deamidated-N")</f>
        <v>http://proteomics.broadinstitute.org/millscripts/viewfeed.pl?side=xl&amp;cycle=1&amp;fixedMods=iaaC&amp;file=msdataSM/iPRG2012_nd/cpick_in/iPRG2012_nd.3279.5.4.pkl&amp;seq=VTNPFLTEGEGEYNGGSnKFAYSLWKGPLLR&amp;varMods=Deamidated-N</v>
      </c>
    </row>
    <row r="6949" spans="1:95" x14ac:dyDescent="0.2">
      <c r="A6949" s="3">
        <v>1696</v>
      </c>
      <c r="B6949" s="2" t="s">
        <v>18073</v>
      </c>
      <c r="C6949" s="2" t="s">
        <v>18074</v>
      </c>
      <c r="D6949" s="3">
        <v>16932</v>
      </c>
      <c r="E6949" s="3">
        <v>16916</v>
      </c>
      <c r="F6949" s="3">
        <v>68882</v>
      </c>
      <c r="G6949" s="3">
        <v>20195</v>
      </c>
      <c r="H6949" s="3">
        <v>61.875300000000003</v>
      </c>
      <c r="I6949" s="30">
        <v>664.77318000000002</v>
      </c>
      <c r="J6949" s="30">
        <v>664.7726093</v>
      </c>
      <c r="K6949" s="30">
        <v>5.6999999999999998E-4</v>
      </c>
      <c r="L6949" s="3">
        <v>5</v>
      </c>
      <c r="M6949" s="3">
        <v>5</v>
      </c>
      <c r="N6949" s="10">
        <f t="shared" si="756"/>
        <v>1</v>
      </c>
      <c r="O6949" s="35">
        <v>5</v>
      </c>
      <c r="P6949" s="17"/>
      <c r="Q6949" s="40">
        <v>3319.82602</v>
      </c>
      <c r="R6949" s="40">
        <v>664.77102000000002</v>
      </c>
      <c r="S6949" s="18">
        <f t="shared" si="757"/>
        <v>3.2492391139485779</v>
      </c>
      <c r="T6949" s="18">
        <f t="shared" si="758"/>
        <v>2.3907480202398279</v>
      </c>
      <c r="U6949" s="18">
        <f t="shared" si="759"/>
        <v>2.3767582407396803</v>
      </c>
      <c r="V6949" s="30">
        <v>664.77260000000001</v>
      </c>
      <c r="W6949" s="3" t="s">
        <v>47</v>
      </c>
      <c r="X6949" s="3" t="s">
        <v>47</v>
      </c>
      <c r="Y6949" s="3" t="s">
        <v>47</v>
      </c>
      <c r="Z6949" s="3" t="s">
        <v>52</v>
      </c>
      <c r="AA6949" s="3" t="s">
        <v>47</v>
      </c>
      <c r="AB6949" s="12" t="s">
        <v>47</v>
      </c>
      <c r="AC6949" s="3" t="s">
        <v>47</v>
      </c>
      <c r="AD6949" s="3" t="s">
        <v>47</v>
      </c>
      <c r="AF6949" s="3" t="s">
        <v>47</v>
      </c>
      <c r="AG6949" s="3" t="s">
        <v>47</v>
      </c>
      <c r="AJ6949" s="3" t="s">
        <v>47</v>
      </c>
      <c r="AU6949" s="3">
        <v>0</v>
      </c>
      <c r="AV6949" s="3">
        <v>10</v>
      </c>
      <c r="AW6949" s="3">
        <v>1</v>
      </c>
      <c r="AX6949" s="3">
        <v>10</v>
      </c>
      <c r="AY6949" s="3">
        <v>100</v>
      </c>
      <c r="AZ6949" s="6" t="str">
        <f t="shared" si="760"/>
        <v>3280.1</v>
      </c>
      <c r="BC6949" s="12" t="s">
        <v>18075</v>
      </c>
      <c r="BJ6949" s="12">
        <f t="shared" si="761"/>
        <v>0</v>
      </c>
      <c r="BK6949" s="12">
        <f t="shared" si="762"/>
        <v>0</v>
      </c>
      <c r="CQ6949" s="3" t="str">
        <f>CONCATENATE(baseURL!$A$1,baseURL!$B$1,baseURL!$C$1,".",C6949,".",L6949,".pkl&amp;seq=",BC6949)</f>
        <v>http://proteomics.broadinstitute.org/millscripts/viewfeed.pl?side=xl&amp;cycle=1&amp;fixedMods=iaaC&amp;file=msdataSM/iPRG2012_nd/cpick_in/iPRG2012_nd.3280.1.5.pkl&amp;seq=TLLEALDALEQPSRPTDKPLRLPLQDVYK</v>
      </c>
    </row>
    <row r="6950" spans="1:95" x14ac:dyDescent="0.2">
      <c r="A6950" s="3">
        <v>54</v>
      </c>
      <c r="B6950" s="2" t="s">
        <v>18076</v>
      </c>
      <c r="C6950" s="2" t="s">
        <v>18073</v>
      </c>
      <c r="D6950" s="3">
        <v>16934</v>
      </c>
      <c r="E6950" s="3">
        <v>16918</v>
      </c>
      <c r="F6950" s="3">
        <v>68904</v>
      </c>
      <c r="G6950" s="3">
        <v>20198</v>
      </c>
      <c r="H6950" s="3">
        <v>61.8889</v>
      </c>
      <c r="I6950" s="30">
        <v>580.33032000000003</v>
      </c>
      <c r="J6950" s="30">
        <v>580.33022940000001</v>
      </c>
      <c r="K6950" s="30">
        <v>9.0000000000000006E-5</v>
      </c>
      <c r="L6950" s="3">
        <v>3</v>
      </c>
      <c r="M6950" s="3">
        <v>3</v>
      </c>
      <c r="N6950" s="10">
        <f t="shared" si="756"/>
        <v>1</v>
      </c>
      <c r="O6950" s="35">
        <v>3</v>
      </c>
      <c r="P6950" s="17"/>
      <c r="Q6950" s="40">
        <v>1738.9738</v>
      </c>
      <c r="R6950" s="40">
        <v>580.32944999999995</v>
      </c>
      <c r="S6950" s="18">
        <f t="shared" si="757"/>
        <v>1.4991484579615906</v>
      </c>
      <c r="T6950" s="18">
        <f t="shared" si="758"/>
        <v>1.3430302392129676</v>
      </c>
      <c r="U6950" s="18">
        <f t="shared" si="759"/>
        <v>1.120053445614746</v>
      </c>
      <c r="V6950" s="30">
        <v>580.33010000000002</v>
      </c>
      <c r="W6950" s="3" t="s">
        <v>47</v>
      </c>
      <c r="Z6950" s="3" t="s">
        <v>47</v>
      </c>
      <c r="AA6950" s="3" t="s">
        <v>47</v>
      </c>
      <c r="AB6950" s="12" t="s">
        <v>47</v>
      </c>
      <c r="AC6950" s="3" t="s">
        <v>47</v>
      </c>
      <c r="AD6950" s="3" t="s">
        <v>47</v>
      </c>
      <c r="AE6950" s="3" t="s">
        <v>47</v>
      </c>
      <c r="AF6950" s="3" t="s">
        <v>47</v>
      </c>
      <c r="AG6950" s="3" t="s">
        <v>47</v>
      </c>
      <c r="AH6950" s="3" t="s">
        <v>47</v>
      </c>
      <c r="AI6950" s="3" t="s">
        <v>48</v>
      </c>
      <c r="AK6950" s="3" t="s">
        <v>48</v>
      </c>
      <c r="AL6950" s="3" t="s">
        <v>48</v>
      </c>
      <c r="AM6950" s="3" t="s">
        <v>47</v>
      </c>
      <c r="AN6950" s="3" t="s">
        <v>47</v>
      </c>
      <c r="AO6950" s="3" t="s">
        <v>48</v>
      </c>
      <c r="AP6950" s="3" t="s">
        <v>48</v>
      </c>
      <c r="AU6950" s="3">
        <v>0</v>
      </c>
      <c r="AV6950" s="3">
        <v>12</v>
      </c>
      <c r="AW6950" s="3">
        <v>1</v>
      </c>
      <c r="AX6950" s="3">
        <v>12</v>
      </c>
      <c r="AY6950" s="3">
        <v>100</v>
      </c>
      <c r="AZ6950" s="6" t="str">
        <f t="shared" si="760"/>
        <v>3281.2</v>
      </c>
      <c r="BB6950" s="12" t="s">
        <v>79</v>
      </c>
      <c r="BC6950" s="12" t="s">
        <v>18077</v>
      </c>
      <c r="BJ6950" s="12">
        <f t="shared" si="761"/>
        <v>0</v>
      </c>
      <c r="BK6950" s="12">
        <f t="shared" si="762"/>
        <v>0</v>
      </c>
      <c r="CQ6950" s="3" t="str">
        <f>CONCATENATE(baseURL!$A$1,baseURL!$B$1,"+Acetyl",baseURL!$C$1,".",C6950,".",L6950,".pkl&amp;seq=",BC6950)</f>
        <v>http://proteomics.broadinstitute.org/millscripts/viewfeed.pl?side=xl&amp;cycle=1&amp;fixedMods=iaaC+Acetyl&amp;file=msdataSM/iPRG2012_nd/cpick_in/iPRG2012_nd.3281.2.3.pkl&amp;seq=SELTLGKYLFERLK</v>
      </c>
    </row>
    <row r="6951" spans="1:95" x14ac:dyDescent="0.2">
      <c r="A6951" s="3">
        <v>7834</v>
      </c>
      <c r="B6951" s="2" t="s">
        <v>18078</v>
      </c>
      <c r="C6951" s="2" t="s">
        <v>18079</v>
      </c>
      <c r="D6951" s="3">
        <v>16936</v>
      </c>
      <c r="E6951" s="3">
        <v>16920</v>
      </c>
      <c r="F6951" s="3">
        <v>68906</v>
      </c>
      <c r="G6951" s="3">
        <v>20200</v>
      </c>
      <c r="H6951" s="3">
        <v>61.893900000000002</v>
      </c>
      <c r="I6951" s="30">
        <v>829.08424000000002</v>
      </c>
      <c r="J6951" s="30">
        <v>829.08209720000002</v>
      </c>
      <c r="K6951" s="30">
        <v>2.14E-3</v>
      </c>
      <c r="L6951" s="3">
        <v>3</v>
      </c>
      <c r="M6951" s="3">
        <v>3</v>
      </c>
      <c r="N6951" s="10">
        <f t="shared" si="756"/>
        <v>1</v>
      </c>
      <c r="O6951" s="35">
        <v>3</v>
      </c>
      <c r="P6951" s="17"/>
      <c r="Q6951" s="40">
        <v>2485.2312900000002</v>
      </c>
      <c r="R6951" s="40">
        <v>829.08195000000001</v>
      </c>
      <c r="S6951" s="18">
        <f t="shared" si="757"/>
        <v>2.7620912504684663</v>
      </c>
      <c r="T6951" s="18">
        <f t="shared" si="758"/>
        <v>0.177545778212746</v>
      </c>
      <c r="U6951" s="18">
        <f t="shared" si="759"/>
        <v>0.30153834604316843</v>
      </c>
      <c r="V6951" s="30">
        <v>829.08219999999994</v>
      </c>
      <c r="W6951" s="3" t="s">
        <v>47</v>
      </c>
      <c r="AD6951" s="3" t="s">
        <v>47</v>
      </c>
      <c r="AJ6951" s="3" t="s">
        <v>48</v>
      </c>
      <c r="AK6951" s="3" t="s">
        <v>47</v>
      </c>
      <c r="AP6951" s="3" t="s">
        <v>48</v>
      </c>
      <c r="AR6951" s="3" t="s">
        <v>47</v>
      </c>
      <c r="AU6951" s="3">
        <v>0</v>
      </c>
      <c r="AV6951" s="3">
        <v>4</v>
      </c>
      <c r="AW6951" s="3">
        <v>2</v>
      </c>
      <c r="AX6951" s="3">
        <v>2</v>
      </c>
      <c r="AY6951" s="3">
        <v>50</v>
      </c>
      <c r="AZ6951" s="6" t="str">
        <f t="shared" si="760"/>
        <v>3281.4</v>
      </c>
      <c r="BC6951" s="12" t="s">
        <v>20243</v>
      </c>
      <c r="BD6951" s="12" t="s">
        <v>258</v>
      </c>
      <c r="BI6951" s="12" t="s">
        <v>594</v>
      </c>
      <c r="BJ6951" s="12">
        <f t="shared" si="761"/>
        <v>0</v>
      </c>
      <c r="BK6951" s="12">
        <f t="shared" si="762"/>
        <v>2</v>
      </c>
      <c r="BR6951" s="3" t="s">
        <v>594</v>
      </c>
      <c r="CQ6951" s="3" t="str">
        <f>CONCATENATE(baseURL!$A$1,baseURL!$B$1,baseURL!$C$1,".",C6951,".",L6951,".pkl&amp;seq=",BC6951,"&amp;varMods=Dimethyl-K+ReducedCys-C")</f>
        <v>http://proteomics.broadinstitute.org/millscripts/viewfeed.pl?side=xl&amp;cycle=1&amp;fixedMods=iaaC&amp;file=msdataSM/iPRG2012_nd/cpick_in/iPRG2012_nd.3281.4.3.pkl&amp;seq=SSGSSYPSLLQcLkAPVLSDSScK&amp;varMods=Dimethyl-K+ReducedCys-C</v>
      </c>
    </row>
    <row r="6952" spans="1:95" x14ac:dyDescent="0.2">
      <c r="A6952" s="3">
        <v>2831</v>
      </c>
      <c r="B6952" s="2" t="s">
        <v>18080</v>
      </c>
      <c r="C6952" s="2" t="s">
        <v>18081</v>
      </c>
      <c r="D6952" s="3">
        <v>16938</v>
      </c>
      <c r="E6952" s="3">
        <v>16922</v>
      </c>
      <c r="F6952" s="3">
        <v>68908</v>
      </c>
      <c r="G6952" s="3">
        <v>20202</v>
      </c>
      <c r="H6952" s="3">
        <v>61.900500000000001</v>
      </c>
      <c r="I6952" s="30">
        <v>917.10509000000002</v>
      </c>
      <c r="J6952" s="30">
        <v>916.77016490000005</v>
      </c>
      <c r="K6952" s="30">
        <v>0.33493000000000001</v>
      </c>
      <c r="L6952" s="3">
        <v>0</v>
      </c>
      <c r="M6952" s="3">
        <v>3</v>
      </c>
      <c r="N6952" s="10">
        <f t="shared" si="756"/>
        <v>1</v>
      </c>
      <c r="O6952" s="35">
        <v>3</v>
      </c>
      <c r="P6952" s="17"/>
      <c r="Q6952" s="40">
        <v>2748.2940199999998</v>
      </c>
      <c r="R6952" s="40">
        <v>916.76953000000003</v>
      </c>
      <c r="S6952" s="18">
        <f t="shared" si="757"/>
        <v>366.0243812858688</v>
      </c>
      <c r="T6952" s="18">
        <f t="shared" si="758"/>
        <v>0.69254046872909636</v>
      </c>
      <c r="U6952" s="18">
        <f t="shared" si="759"/>
        <v>0.62174841252100777</v>
      </c>
      <c r="V6952" s="30">
        <v>916.77009999999996</v>
      </c>
      <c r="W6952" s="3" t="s">
        <v>47</v>
      </c>
      <c r="Y6952" s="3" t="s">
        <v>47</v>
      </c>
      <c r="Z6952" s="3" t="s">
        <v>47</v>
      </c>
      <c r="AA6952" s="3" t="s">
        <v>47</v>
      </c>
      <c r="AB6952" s="12" t="s">
        <v>47</v>
      </c>
      <c r="AC6952" s="3" t="s">
        <v>47</v>
      </c>
      <c r="AD6952" s="3" t="s">
        <v>47</v>
      </c>
      <c r="AE6952" s="3" t="s">
        <v>47</v>
      </c>
      <c r="AF6952" s="3" t="s">
        <v>52</v>
      </c>
      <c r="AG6952" s="3" t="s">
        <v>47</v>
      </c>
      <c r="AI6952" s="3" t="s">
        <v>47</v>
      </c>
      <c r="AK6952" s="3" t="s">
        <v>47</v>
      </c>
      <c r="AL6952" s="3" t="s">
        <v>48</v>
      </c>
      <c r="AU6952" s="3">
        <v>0</v>
      </c>
      <c r="AV6952" s="3">
        <v>11</v>
      </c>
      <c r="AW6952" s="3">
        <v>1</v>
      </c>
      <c r="AX6952" s="3">
        <v>11</v>
      </c>
      <c r="AY6952" s="3">
        <v>100</v>
      </c>
      <c r="AZ6952" s="6" t="str">
        <f t="shared" si="760"/>
        <v>3281.6</v>
      </c>
      <c r="BC6952" s="12" t="s">
        <v>18082</v>
      </c>
      <c r="BJ6952" s="12">
        <f t="shared" si="761"/>
        <v>0</v>
      </c>
      <c r="BK6952" s="12">
        <f t="shared" si="762"/>
        <v>0</v>
      </c>
      <c r="CQ6952" s="3" t="str">
        <f>CONCATENATE(baseURL!$A$1,baseURL!$B$1,baseURL!$C$1,".",C6952,".",L6952,".pkl&amp;seq=",BC6952)</f>
        <v>http://proteomics.broadinstitute.org/millscripts/viewfeed.pl?side=xl&amp;cycle=1&amp;fixedMods=iaaC&amp;file=msdataSM/iPRG2012_nd/cpick_in/iPRG2012_nd.3281.6.0.pkl&amp;seq=SFEYAVSGDPVWAQQLETPTYGFR</v>
      </c>
    </row>
    <row r="6953" spans="1:95" x14ac:dyDescent="0.2">
      <c r="A6953" s="3">
        <v>1693</v>
      </c>
      <c r="B6953" s="2" t="s">
        <v>18083</v>
      </c>
      <c r="C6953" s="2" t="s">
        <v>18084</v>
      </c>
      <c r="D6953" s="3">
        <v>16939</v>
      </c>
      <c r="E6953" s="3">
        <v>16923</v>
      </c>
      <c r="F6953" s="3">
        <v>68924</v>
      </c>
      <c r="G6953" s="3">
        <v>20204</v>
      </c>
      <c r="H6953" s="3">
        <v>61.9255</v>
      </c>
      <c r="I6953" s="30">
        <v>554.31303000000003</v>
      </c>
      <c r="J6953" s="30">
        <v>554.14528419999999</v>
      </c>
      <c r="K6953" s="30">
        <v>0.16775000000000001</v>
      </c>
      <c r="L6953" s="3">
        <v>6</v>
      </c>
      <c r="M6953" s="3">
        <v>6</v>
      </c>
      <c r="N6953" s="10">
        <f t="shared" si="756"/>
        <v>1</v>
      </c>
      <c r="O6953" s="35">
        <v>6</v>
      </c>
      <c r="P6953" s="17"/>
      <c r="Q6953" s="40">
        <v>3319.82602</v>
      </c>
      <c r="R6953" s="40">
        <v>554.14373000000001</v>
      </c>
      <c r="S6953" s="18">
        <f t="shared" si="757"/>
        <v>305.516404561721</v>
      </c>
      <c r="T6953" s="18">
        <f t="shared" si="758"/>
        <v>2.8046875130877136</v>
      </c>
      <c r="U6953" s="18">
        <f t="shared" si="759"/>
        <v>2.4722827775235996</v>
      </c>
      <c r="V6953" s="30">
        <v>554.14509999999996</v>
      </c>
      <c r="W6953" s="3" t="s">
        <v>47</v>
      </c>
      <c r="X6953" s="3" t="s">
        <v>47</v>
      </c>
      <c r="Y6953" s="3" t="s">
        <v>47</v>
      </c>
      <c r="AA6953" s="3" t="s">
        <v>47</v>
      </c>
      <c r="AB6953" s="12" t="s">
        <v>48</v>
      </c>
      <c r="AC6953" s="3" t="s">
        <v>47</v>
      </c>
      <c r="AD6953" s="3" t="s">
        <v>47</v>
      </c>
      <c r="AG6953" s="3" t="s">
        <v>47</v>
      </c>
      <c r="AK6953" s="3" t="s">
        <v>52</v>
      </c>
      <c r="AU6953" s="3">
        <v>0</v>
      </c>
      <c r="AV6953" s="3">
        <v>7</v>
      </c>
      <c r="AW6953" s="3">
        <v>1</v>
      </c>
      <c r="AX6953" s="3">
        <v>7</v>
      </c>
      <c r="AY6953" s="3">
        <v>100</v>
      </c>
      <c r="AZ6953" s="6" t="str">
        <f t="shared" si="760"/>
        <v>3282.1</v>
      </c>
      <c r="BC6953" s="12" t="s">
        <v>18075</v>
      </c>
      <c r="BJ6953" s="12">
        <f t="shared" si="761"/>
        <v>0</v>
      </c>
      <c r="BK6953" s="12">
        <f t="shared" si="762"/>
        <v>0</v>
      </c>
      <c r="CQ6953" s="3" t="str">
        <f>CONCATENATE(baseURL!$A$1,baseURL!$B$1,baseURL!$C$1,".",C6953,".",L6953,".pkl&amp;seq=",BC6953)</f>
        <v>http://proteomics.broadinstitute.org/millscripts/viewfeed.pl?side=xl&amp;cycle=1&amp;fixedMods=iaaC&amp;file=msdataSM/iPRG2012_nd/cpick_in/iPRG2012_nd.3282.1.6.pkl&amp;seq=TLLEALDALEQPSRPTDKPLRLPLQDVYK</v>
      </c>
    </row>
    <row r="6954" spans="1:95" x14ac:dyDescent="0.2">
      <c r="A6954" s="3">
        <v>2001</v>
      </c>
      <c r="B6954" s="2" t="s">
        <v>18085</v>
      </c>
      <c r="C6954" s="2" t="s">
        <v>18086</v>
      </c>
      <c r="D6954" s="3">
        <v>16940</v>
      </c>
      <c r="E6954" s="3">
        <v>16924</v>
      </c>
      <c r="F6954" s="3">
        <v>68966</v>
      </c>
      <c r="G6954" s="3">
        <v>20207</v>
      </c>
      <c r="H6954" s="3">
        <v>61.948599999999999</v>
      </c>
      <c r="I6954" s="30">
        <v>590.33766000000003</v>
      </c>
      <c r="J6954" s="30">
        <v>590.33795129999999</v>
      </c>
      <c r="K6954" s="30">
        <v>-2.9E-4</v>
      </c>
      <c r="L6954" s="3">
        <v>3</v>
      </c>
      <c r="M6954" s="3">
        <v>3</v>
      </c>
      <c r="N6954" s="10">
        <f t="shared" si="756"/>
        <v>1</v>
      </c>
      <c r="O6954" s="35">
        <v>3</v>
      </c>
      <c r="P6954" s="17"/>
      <c r="Q6954" s="40">
        <v>1768.9956</v>
      </c>
      <c r="R6954" s="40">
        <v>590.33672000000001</v>
      </c>
      <c r="S6954" s="18">
        <f t="shared" si="757"/>
        <v>1.5923115878919945</v>
      </c>
      <c r="T6954" s="18">
        <f t="shared" si="758"/>
        <v>2.0857587852102095</v>
      </c>
      <c r="U6954" s="18">
        <f t="shared" si="759"/>
        <v>1.8294643775534516</v>
      </c>
      <c r="V6954" s="30">
        <v>590.33780000000002</v>
      </c>
      <c r="W6954" s="3" t="s">
        <v>47</v>
      </c>
      <c r="X6954" s="3" t="s">
        <v>47</v>
      </c>
      <c r="Y6954" s="3" t="s">
        <v>47</v>
      </c>
      <c r="Z6954" s="3" t="s">
        <v>47</v>
      </c>
      <c r="AA6954" s="3" t="s">
        <v>47</v>
      </c>
      <c r="AB6954" s="12" t="s">
        <v>47</v>
      </c>
      <c r="AC6954" s="3" t="s">
        <v>47</v>
      </c>
      <c r="AD6954" s="3" t="s">
        <v>47</v>
      </c>
      <c r="AE6954" s="3" t="s">
        <v>47</v>
      </c>
      <c r="AF6954" s="3" t="s">
        <v>52</v>
      </c>
      <c r="AG6954" s="3" t="s">
        <v>47</v>
      </c>
      <c r="AH6954" s="3" t="s">
        <v>47</v>
      </c>
      <c r="AI6954" s="3" t="s">
        <v>47</v>
      </c>
      <c r="AJ6954" s="3" t="s">
        <v>47</v>
      </c>
      <c r="AK6954" s="3" t="s">
        <v>52</v>
      </c>
      <c r="AL6954" s="3" t="s">
        <v>52</v>
      </c>
      <c r="AM6954" s="3" t="s">
        <v>47</v>
      </c>
      <c r="AO6954" s="3" t="s">
        <v>47</v>
      </c>
      <c r="AU6954" s="3">
        <v>0</v>
      </c>
      <c r="AV6954" s="3">
        <v>15</v>
      </c>
      <c r="AW6954" s="3">
        <v>2</v>
      </c>
      <c r="AX6954" s="3">
        <v>14</v>
      </c>
      <c r="AY6954" s="3">
        <v>93.33</v>
      </c>
      <c r="AZ6954" s="6" t="str">
        <f t="shared" si="760"/>
        <v>3284.1</v>
      </c>
      <c r="BC6954" s="12" t="s">
        <v>18087</v>
      </c>
      <c r="BJ6954" s="12">
        <f t="shared" si="761"/>
        <v>0</v>
      </c>
      <c r="BK6954" s="12">
        <f t="shared" si="762"/>
        <v>0</v>
      </c>
      <c r="BP6954" s="3" t="s">
        <v>54</v>
      </c>
      <c r="BR6954" s="3" t="s">
        <v>54</v>
      </c>
      <c r="BX6954" s="3" t="s">
        <v>18088</v>
      </c>
      <c r="CQ6954" s="3" t="str">
        <f>CONCATENATE(baseURL!$A$1,baseURL!$B$1,baseURL!$C$1,".",C6954,".",L6954,".pkl&amp;seq=",BC6954,"&amp;varMods=Deamidated-N")</f>
        <v>http://proteomics.broadinstitute.org/millscripts/viewfeed.pl?side=xl&amp;cycle=1&amp;fixedMods=iaaC&amp;file=msdataSM/iPRG2012_nd/cpick_in/iPRG2012_nd.3284.1.3.pkl&amp;seq=ALEnPTRPFLALLGGAK&amp;varMods=Deamidated-N</v>
      </c>
    </row>
    <row r="6955" spans="1:95" x14ac:dyDescent="0.2">
      <c r="A6955" s="3">
        <v>5846</v>
      </c>
      <c r="B6955" s="2" t="s">
        <v>18089</v>
      </c>
      <c r="C6955" s="2" t="s">
        <v>18090</v>
      </c>
      <c r="D6955" s="3">
        <v>16942</v>
      </c>
      <c r="E6955" s="3">
        <v>16926</v>
      </c>
      <c r="F6955" s="3">
        <v>68987</v>
      </c>
      <c r="G6955" s="3">
        <v>20210</v>
      </c>
      <c r="H6955" s="3">
        <v>61.981499999999997</v>
      </c>
      <c r="I6955" s="30">
        <v>738.67057999999997</v>
      </c>
      <c r="J6955" s="30">
        <v>738.66967079999995</v>
      </c>
      <c r="K6955" s="30">
        <v>9.1E-4</v>
      </c>
      <c r="L6955" s="3">
        <v>4</v>
      </c>
      <c r="M6955" s="3">
        <v>4</v>
      </c>
      <c r="N6955" s="10">
        <f t="shared" si="756"/>
        <v>1</v>
      </c>
      <c r="O6955" s="35">
        <v>4</v>
      </c>
      <c r="P6955" s="17"/>
      <c r="Q6955" s="40">
        <v>2951.6537499999999</v>
      </c>
      <c r="R6955" s="40">
        <v>738.66889000000003</v>
      </c>
      <c r="S6955" s="18">
        <f t="shared" si="757"/>
        <v>2.2878992506907569</v>
      </c>
      <c r="T6955" s="18">
        <f t="shared" si="758"/>
        <v>1.0570365294738093</v>
      </c>
      <c r="U6955" s="18">
        <f t="shared" si="759"/>
        <v>1.0965670965259002</v>
      </c>
      <c r="V6955" s="30">
        <v>738.66970000000003</v>
      </c>
      <c r="W6955" s="3" t="s">
        <v>47</v>
      </c>
      <c r="X6955" s="3" t="s">
        <v>47</v>
      </c>
      <c r="Y6955" s="3" t="s">
        <v>47</v>
      </c>
      <c r="Z6955" s="3" t="s">
        <v>47</v>
      </c>
      <c r="AA6955" s="3" t="s">
        <v>47</v>
      </c>
      <c r="AB6955" s="12" t="s">
        <v>47</v>
      </c>
      <c r="AC6955" s="3" t="s">
        <v>47</v>
      </c>
      <c r="AD6955" s="3" t="s">
        <v>47</v>
      </c>
      <c r="AE6955" s="3" t="s">
        <v>47</v>
      </c>
      <c r="AF6955" s="3" t="s">
        <v>47</v>
      </c>
      <c r="AG6955" s="3" t="s">
        <v>47</v>
      </c>
      <c r="AI6955" s="3" t="s">
        <v>47</v>
      </c>
      <c r="AJ6955" s="3" t="s">
        <v>47</v>
      </c>
      <c r="AK6955" s="3" t="s">
        <v>47</v>
      </c>
      <c r="AL6955" s="3" t="s">
        <v>47</v>
      </c>
      <c r="AM6955" s="3" t="s">
        <v>47</v>
      </c>
      <c r="AN6955" s="3" t="s">
        <v>47</v>
      </c>
      <c r="AU6955" s="3">
        <v>0</v>
      </c>
      <c r="AV6955" s="3">
        <v>17</v>
      </c>
      <c r="AW6955" s="3">
        <v>1</v>
      </c>
      <c r="AX6955" s="3">
        <v>17</v>
      </c>
      <c r="AY6955" s="3">
        <v>100</v>
      </c>
      <c r="AZ6955" s="6" t="str">
        <f t="shared" si="760"/>
        <v>3285.1</v>
      </c>
      <c r="BC6955" s="12" t="s">
        <v>18091</v>
      </c>
      <c r="BJ6955" s="12">
        <f t="shared" si="761"/>
        <v>0</v>
      </c>
      <c r="BK6955" s="12">
        <f t="shared" si="762"/>
        <v>0</v>
      </c>
      <c r="CQ6955" s="3" t="str">
        <f>CONCATENATE(baseURL!$A$1,baseURL!$B$1,baseURL!$C$1,".",C6955,".",L6955,".pkl&amp;seq=",BC6955)</f>
        <v>http://proteomics.broadinstitute.org/millscripts/viewfeed.pl?side=xl&amp;cycle=1&amp;fixedMods=iaaC&amp;file=msdataSM/iPRG2012_nd/cpick_in/iPRG2012_nd.3285.1.4.pkl&amp;seq=ALRNVPGVETANVASLNLLQLAPGAHLGR</v>
      </c>
    </row>
    <row r="6956" spans="1:95" x14ac:dyDescent="0.2">
      <c r="A6956" s="3">
        <v>3260</v>
      </c>
      <c r="B6956" s="2" t="s">
        <v>18092</v>
      </c>
      <c r="C6956" s="2" t="s">
        <v>18093</v>
      </c>
      <c r="D6956" s="3">
        <v>16943</v>
      </c>
      <c r="E6956" s="3">
        <v>16927</v>
      </c>
      <c r="F6956" s="3">
        <v>69008</v>
      </c>
      <c r="G6956" s="3">
        <v>20212</v>
      </c>
      <c r="H6956" s="3">
        <v>61.994399999999999</v>
      </c>
      <c r="I6956" s="30">
        <v>568.96522000000004</v>
      </c>
      <c r="J6956" s="30">
        <v>568.96673069999997</v>
      </c>
      <c r="K6956" s="30">
        <v>-1.5100000000000001E-3</v>
      </c>
      <c r="L6956" s="3">
        <v>3</v>
      </c>
      <c r="M6956" s="3">
        <v>3</v>
      </c>
      <c r="N6956" s="10">
        <f t="shared" si="756"/>
        <v>1</v>
      </c>
      <c r="O6956" s="35">
        <v>3</v>
      </c>
      <c r="P6956" s="17"/>
      <c r="Q6956" s="40">
        <v>1704.88518</v>
      </c>
      <c r="R6956" s="40">
        <v>568.96658000000002</v>
      </c>
      <c r="S6956" s="18">
        <f t="shared" si="757"/>
        <v>-2.390298565474505</v>
      </c>
      <c r="T6956" s="18">
        <f t="shared" si="758"/>
        <v>0.26486617183949696</v>
      </c>
      <c r="U6956" s="18">
        <f t="shared" si="759"/>
        <v>-0.14060579801610332</v>
      </c>
      <c r="V6956" s="30">
        <v>568.9665</v>
      </c>
      <c r="W6956" s="3" t="s">
        <v>47</v>
      </c>
      <c r="X6956" s="3" t="s">
        <v>47</v>
      </c>
      <c r="Y6956" s="3" t="s">
        <v>47</v>
      </c>
      <c r="Z6956" s="3" t="s">
        <v>47</v>
      </c>
      <c r="AA6956" s="3" t="s">
        <v>47</v>
      </c>
      <c r="AB6956" s="12" t="s">
        <v>47</v>
      </c>
      <c r="AC6956" s="3" t="s">
        <v>52</v>
      </c>
      <c r="AE6956" s="3" t="s">
        <v>47</v>
      </c>
      <c r="AF6956" s="3" t="s">
        <v>48</v>
      </c>
      <c r="AG6956" s="3" t="s">
        <v>47</v>
      </c>
      <c r="AH6956" s="3" t="s">
        <v>47</v>
      </c>
      <c r="AJ6956" s="3" t="s">
        <v>47</v>
      </c>
      <c r="AK6956" s="3" t="s">
        <v>48</v>
      </c>
      <c r="AL6956" s="3" t="s">
        <v>48</v>
      </c>
      <c r="AU6956" s="3">
        <v>0</v>
      </c>
      <c r="AV6956" s="3">
        <v>10</v>
      </c>
      <c r="AW6956" s="3">
        <v>1</v>
      </c>
      <c r="AX6956" s="3">
        <v>10</v>
      </c>
      <c r="AY6956" s="3">
        <v>100</v>
      </c>
      <c r="AZ6956" s="6" t="str">
        <f t="shared" si="760"/>
        <v>3286.1</v>
      </c>
      <c r="BC6956" s="12" t="s">
        <v>18045</v>
      </c>
      <c r="BJ6956" s="12">
        <f t="shared" si="761"/>
        <v>0</v>
      </c>
      <c r="BK6956" s="12">
        <f t="shared" si="762"/>
        <v>0</v>
      </c>
      <c r="CQ6956" s="3" t="str">
        <f>CONCATENATE(baseURL!$A$1,baseURL!$B$1,baseURL!$C$1,".",C6956,".",L6956,".pkl&amp;seq=",BC6956)</f>
        <v>http://proteomics.broadinstitute.org/millscripts/viewfeed.pl?side=xl&amp;cycle=1&amp;fixedMods=iaaC&amp;file=msdataSM/iPRG2012_nd/cpick_in/iPRG2012_nd.3286.1.3.pkl&amp;seq=LALMDMYKQGFLFK</v>
      </c>
    </row>
    <row r="6957" spans="1:95" x14ac:dyDescent="0.2">
      <c r="A6957" s="3">
        <v>6986</v>
      </c>
      <c r="B6957" s="2" t="s">
        <v>18094</v>
      </c>
      <c r="C6957" s="2" t="s">
        <v>18095</v>
      </c>
      <c r="D6957" s="3">
        <v>16945</v>
      </c>
      <c r="E6957" s="3">
        <v>16929</v>
      </c>
      <c r="F6957" s="3">
        <v>69010</v>
      </c>
      <c r="G6957" s="3">
        <v>20214</v>
      </c>
      <c r="H6957" s="3">
        <v>62.006</v>
      </c>
      <c r="I6957" s="30">
        <v>969.93579</v>
      </c>
      <c r="J6957" s="30">
        <v>969.93295709999995</v>
      </c>
      <c r="K6957" s="30">
        <v>2.8300000000000001E-3</v>
      </c>
      <c r="L6957" s="3">
        <v>2</v>
      </c>
      <c r="M6957" s="3">
        <v>2</v>
      </c>
      <c r="N6957" s="10">
        <f t="shared" si="756"/>
        <v>1</v>
      </c>
      <c r="O6957" s="35">
        <v>2</v>
      </c>
      <c r="P6957" s="17"/>
      <c r="Q6957" s="40">
        <v>1938.8605600000001</v>
      </c>
      <c r="R6957" s="40">
        <v>969.93391999999994</v>
      </c>
      <c r="S6957" s="18">
        <f t="shared" si="757"/>
        <v>1.9279663918275496</v>
      </c>
      <c r="T6957" s="18">
        <f t="shared" si="758"/>
        <v>-0.99274804204232892</v>
      </c>
      <c r="U6957" s="18">
        <f t="shared" si="759"/>
        <v>-1.2578176459581296</v>
      </c>
      <c r="V6957" s="30">
        <v>969.93269999999995</v>
      </c>
      <c r="W6957" s="3" t="s">
        <v>47</v>
      </c>
      <c r="X6957" s="3" t="s">
        <v>47</v>
      </c>
      <c r="Y6957" s="3" t="s">
        <v>47</v>
      </c>
      <c r="Z6957" s="3" t="s">
        <v>47</v>
      </c>
      <c r="AA6957" s="3" t="s">
        <v>48</v>
      </c>
      <c r="AB6957" s="12" t="s">
        <v>47</v>
      </c>
      <c r="AC6957" s="3" t="s">
        <v>52</v>
      </c>
      <c r="AD6957" s="3" t="s">
        <v>47</v>
      </c>
      <c r="AE6957" s="3" t="s">
        <v>47</v>
      </c>
      <c r="AF6957" s="3" t="s">
        <v>47</v>
      </c>
      <c r="AG6957" s="3" t="s">
        <v>47</v>
      </c>
      <c r="AH6957" s="3" t="s">
        <v>47</v>
      </c>
      <c r="AI6957" s="3" t="s">
        <v>47</v>
      </c>
      <c r="AJ6957" s="3" t="s">
        <v>47</v>
      </c>
      <c r="AK6957" s="3" t="s">
        <v>47</v>
      </c>
      <c r="AL6957" s="3" t="s">
        <v>47</v>
      </c>
      <c r="AN6957" s="3" t="s">
        <v>47</v>
      </c>
      <c r="AO6957" s="3" t="s">
        <v>47</v>
      </c>
      <c r="AP6957" s="3" t="s">
        <v>47</v>
      </c>
      <c r="AQ6957" s="3" t="s">
        <v>47</v>
      </c>
      <c r="AU6957" s="3">
        <v>0</v>
      </c>
      <c r="AV6957" s="3">
        <v>18</v>
      </c>
      <c r="AW6957" s="3">
        <v>2</v>
      </c>
      <c r="AX6957" s="3">
        <v>17</v>
      </c>
      <c r="AY6957" s="3">
        <v>94.44</v>
      </c>
      <c r="AZ6957" s="6" t="str">
        <f t="shared" si="760"/>
        <v>3286.3</v>
      </c>
      <c r="BB6957" s="12" t="s">
        <v>79</v>
      </c>
      <c r="BC6957" s="12" t="s">
        <v>18028</v>
      </c>
      <c r="BJ6957" s="12">
        <f t="shared" si="761"/>
        <v>1</v>
      </c>
      <c r="BK6957" s="12">
        <f t="shared" si="762"/>
        <v>0</v>
      </c>
      <c r="CC6957" s="3" t="s">
        <v>18030</v>
      </c>
      <c r="CQ6957" s="3" t="str">
        <f>CONCATENATE(baseURL!$A$1,baseURL!$B$1,"+Acetyl",baseURL!$C$1,".",C6957,".",L6957,".pkl&amp;seq=",BC6957)</f>
        <v>http://proteomics.broadinstitute.org/millscripts/viewfeed.pl?side=xl&amp;cycle=1&amp;fixedMods=iaaC+Acetyl&amp;file=msdataSM/iPRG2012_nd/cpick_in/iPRG2012_nd.3286.3.2.pkl&amp;seq=MDSEVAALVLDNGSGMCK</v>
      </c>
    </row>
    <row r="6958" spans="1:95" x14ac:dyDescent="0.2">
      <c r="A6958" s="3">
        <v>6224</v>
      </c>
      <c r="B6958" s="2" t="s">
        <v>18096</v>
      </c>
      <c r="C6958" s="2" t="s">
        <v>18097</v>
      </c>
      <c r="D6958" s="3">
        <v>16946</v>
      </c>
      <c r="E6958" s="3">
        <v>16930</v>
      </c>
      <c r="F6958" s="3">
        <v>69029</v>
      </c>
      <c r="G6958" s="3">
        <v>20216</v>
      </c>
      <c r="H6958" s="3">
        <v>62.022100000000002</v>
      </c>
      <c r="I6958" s="30">
        <v>627.32389000000001</v>
      </c>
      <c r="J6958" s="30">
        <v>627.32375750000006</v>
      </c>
      <c r="K6958" s="30">
        <v>1.2999999999999999E-4</v>
      </c>
      <c r="L6958" s="3">
        <v>3</v>
      </c>
      <c r="M6958" s="3">
        <v>3</v>
      </c>
      <c r="N6958" s="10">
        <f t="shared" si="756"/>
        <v>1</v>
      </c>
      <c r="O6958" s="35">
        <v>3</v>
      </c>
      <c r="P6958" s="17"/>
      <c r="Q6958" s="40">
        <v>1879.9548500000001</v>
      </c>
      <c r="R6958" s="40">
        <v>627.32313999999997</v>
      </c>
      <c r="S6958" s="18">
        <f t="shared" si="757"/>
        <v>1.1955560893849833</v>
      </c>
      <c r="T6958" s="18">
        <f t="shared" si="758"/>
        <v>0.98434118035151952</v>
      </c>
      <c r="U6958" s="18">
        <f t="shared" si="759"/>
        <v>1.2114968372023718</v>
      </c>
      <c r="V6958" s="30">
        <v>627.32389999999998</v>
      </c>
      <c r="W6958" s="3" t="s">
        <v>47</v>
      </c>
      <c r="X6958" s="3" t="s">
        <v>47</v>
      </c>
      <c r="Y6958" s="3" t="s">
        <v>47</v>
      </c>
      <c r="Z6958" s="3" t="s">
        <v>47</v>
      </c>
      <c r="AA6958" s="3" t="s">
        <v>47</v>
      </c>
      <c r="AB6958" s="12" t="s">
        <v>47</v>
      </c>
      <c r="AC6958" s="3" t="s">
        <v>47</v>
      </c>
      <c r="AD6958" s="3" t="s">
        <v>47</v>
      </c>
      <c r="AE6958" s="3" t="s">
        <v>47</v>
      </c>
      <c r="AF6958" s="3" t="s">
        <v>47</v>
      </c>
      <c r="AG6958" s="3" t="s">
        <v>47</v>
      </c>
      <c r="AH6958" s="3" t="s">
        <v>47</v>
      </c>
      <c r="AI6958" s="3" t="s">
        <v>47</v>
      </c>
      <c r="AJ6958" s="3" t="s">
        <v>47</v>
      </c>
      <c r="AK6958" s="3" t="s">
        <v>47</v>
      </c>
      <c r="AL6958" s="3" t="s">
        <v>47</v>
      </c>
      <c r="AN6958" s="3" t="s">
        <v>47</v>
      </c>
      <c r="AU6958" s="3">
        <v>0</v>
      </c>
      <c r="AV6958" s="3">
        <v>17</v>
      </c>
      <c r="AW6958" s="3">
        <v>1</v>
      </c>
      <c r="AX6958" s="3">
        <v>17</v>
      </c>
      <c r="AY6958" s="3">
        <v>100</v>
      </c>
      <c r="AZ6958" s="6" t="str">
        <f t="shared" si="760"/>
        <v>3287.1</v>
      </c>
      <c r="BC6958" s="12" t="s">
        <v>18098</v>
      </c>
      <c r="BJ6958" s="12">
        <f t="shared" si="761"/>
        <v>0</v>
      </c>
      <c r="BK6958" s="12">
        <f t="shared" si="762"/>
        <v>0</v>
      </c>
      <c r="CQ6958" s="3" t="str">
        <f>CONCATENATE(baseURL!$A$1,baseURL!$B$1,baseURL!$C$1,".",C6958,".",L6958,".pkl&amp;seq=",BC6958)</f>
        <v>http://proteomics.broadinstitute.org/millscripts/viewfeed.pl?side=xl&amp;cycle=1&amp;fixedMods=iaaC&amp;file=msdataSM/iPRG2012_nd/cpick_in/iPRG2012_nd.3287.1.3.pkl&amp;seq=YQQLQNELEEFLVAR</v>
      </c>
    </row>
    <row r="6959" spans="1:95" x14ac:dyDescent="0.2">
      <c r="A6959" s="3">
        <v>1784</v>
      </c>
      <c r="B6959" s="2" t="s">
        <v>18101</v>
      </c>
      <c r="C6959" s="2" t="s">
        <v>18096</v>
      </c>
      <c r="D6959" s="3">
        <v>16949</v>
      </c>
      <c r="E6959" s="3">
        <v>16933</v>
      </c>
      <c r="F6959" s="3">
        <v>69051</v>
      </c>
      <c r="G6959" s="3">
        <v>20220</v>
      </c>
      <c r="H6959" s="3">
        <v>62.054699999999997</v>
      </c>
      <c r="I6959" s="30">
        <v>828.43438000000003</v>
      </c>
      <c r="J6959" s="30">
        <v>828.43320570000003</v>
      </c>
      <c r="K6959" s="30">
        <v>1.17E-3</v>
      </c>
      <c r="L6959" s="3">
        <v>0</v>
      </c>
      <c r="M6959" s="3">
        <v>4</v>
      </c>
      <c r="N6959" s="10">
        <f t="shared" si="756"/>
        <v>1</v>
      </c>
      <c r="O6959" s="35">
        <v>4</v>
      </c>
      <c r="P6959" s="17"/>
      <c r="Q6959" s="40">
        <v>3310.71</v>
      </c>
      <c r="R6959" s="40">
        <v>828.43295999999998</v>
      </c>
      <c r="S6959" s="18">
        <f t="shared" si="757"/>
        <v>1.7140795557588915</v>
      </c>
      <c r="T6959" s="18">
        <f t="shared" si="758"/>
        <v>0.29658404712726483</v>
      </c>
      <c r="U6959" s="18">
        <f t="shared" si="759"/>
        <v>0.28970358697000576</v>
      </c>
      <c r="V6959" s="30">
        <v>828.43320000000006</v>
      </c>
      <c r="W6959" s="3" t="s">
        <v>47</v>
      </c>
      <c r="X6959" s="3" t="s">
        <v>47</v>
      </c>
      <c r="Y6959" s="3" t="s">
        <v>47</v>
      </c>
      <c r="Z6959" s="3" t="s">
        <v>47</v>
      </c>
      <c r="AA6959" s="3" t="s">
        <v>48</v>
      </c>
      <c r="AB6959" s="12" t="s">
        <v>47</v>
      </c>
      <c r="AC6959" s="3" t="s">
        <v>47</v>
      </c>
      <c r="AE6959" s="3" t="s">
        <v>47</v>
      </c>
      <c r="AG6959" s="3" t="s">
        <v>52</v>
      </c>
      <c r="AI6959" s="3" t="s">
        <v>47</v>
      </c>
      <c r="AK6959" s="3" t="s">
        <v>47</v>
      </c>
      <c r="AL6959" s="3" t="s">
        <v>52</v>
      </c>
      <c r="AM6959" s="3" t="s">
        <v>47</v>
      </c>
      <c r="AO6959" s="3" t="s">
        <v>47</v>
      </c>
      <c r="AU6959" s="3">
        <v>0</v>
      </c>
      <c r="AV6959" s="3">
        <v>11</v>
      </c>
      <c r="AW6959" s="3">
        <v>5</v>
      </c>
      <c r="AX6959" s="3">
        <v>5</v>
      </c>
      <c r="AY6959" s="3">
        <v>45.45</v>
      </c>
      <c r="AZ6959" s="6" t="str">
        <f t="shared" si="760"/>
        <v>3288.2</v>
      </c>
      <c r="BC6959" s="12" t="s">
        <v>18102</v>
      </c>
      <c r="BJ6959" s="12">
        <f t="shared" si="761"/>
        <v>0</v>
      </c>
      <c r="BK6959" s="12">
        <f t="shared" si="762"/>
        <v>0</v>
      </c>
      <c r="BP6959" s="3" t="s">
        <v>54</v>
      </c>
      <c r="BR6959" s="3" t="s">
        <v>54</v>
      </c>
      <c r="CQ6959" s="3" t="str">
        <f>CONCATENATE(baseURL!$A$1,baseURL!$B$1,baseURL!$C$1,".",C6959,".",L6959,".pkl&amp;seq=",BC6959,"&amp;varMods=Deamidated-N")</f>
        <v>http://proteomics.broadinstitute.org/millscripts/viewfeed.pl?side=xl&amp;cycle=1&amp;fixedMods=iaaC&amp;file=msdataSM/iPRG2012_nd/cpick_in/iPRG2012_nd.3288.2.0.pkl&amp;seq=LLTHPNFnGNTLDNDLMLLKLSSPATLNSR&amp;varMods=Deamidated-N</v>
      </c>
    </row>
    <row r="6960" spans="1:95" x14ac:dyDescent="0.2">
      <c r="A6960" s="3">
        <v>854</v>
      </c>
      <c r="B6960" s="2" t="s">
        <v>18103</v>
      </c>
      <c r="C6960" s="2" t="s">
        <v>18104</v>
      </c>
      <c r="D6960" s="3">
        <v>16950</v>
      </c>
      <c r="E6960" s="3">
        <v>16934</v>
      </c>
      <c r="F6960" s="3">
        <v>69071</v>
      </c>
      <c r="G6960" s="3">
        <v>20222</v>
      </c>
      <c r="H6960" s="3">
        <v>62.067399999999999</v>
      </c>
      <c r="I6960" s="30">
        <v>744.16678999999999</v>
      </c>
      <c r="J6960" s="30">
        <v>744.16516139999999</v>
      </c>
      <c r="K6960" s="30">
        <v>1.6299999999999999E-3</v>
      </c>
      <c r="L6960" s="3">
        <v>4</v>
      </c>
      <c r="M6960" s="3">
        <v>4</v>
      </c>
      <c r="N6960" s="10">
        <f t="shared" si="756"/>
        <v>1</v>
      </c>
      <c r="O6960" s="35">
        <v>4</v>
      </c>
      <c r="P6960" s="17"/>
      <c r="Q6960" s="40">
        <v>2973.6356900000001</v>
      </c>
      <c r="R6960" s="32">
        <v>744.16438000000005</v>
      </c>
      <c r="S6960" s="18">
        <f t="shared" si="757"/>
        <v>3.2385317877492836</v>
      </c>
      <c r="T6960" s="18">
        <f t="shared" si="758"/>
        <v>1.0500368210812421</v>
      </c>
      <c r="U6960" s="18">
        <f t="shared" si="759"/>
        <v>1.1019070813038137</v>
      </c>
      <c r="V6960" s="30">
        <v>744.16520000000003</v>
      </c>
      <c r="W6960" s="3" t="s">
        <v>47</v>
      </c>
      <c r="X6960" s="3" t="s">
        <v>47</v>
      </c>
      <c r="Y6960" s="3" t="s">
        <v>48</v>
      </c>
      <c r="AA6960" s="3" t="s">
        <v>47</v>
      </c>
      <c r="AD6960" s="3" t="s">
        <v>47</v>
      </c>
      <c r="AE6960" s="3" t="s">
        <v>47</v>
      </c>
      <c r="AF6960" s="3" t="s">
        <v>47</v>
      </c>
      <c r="AG6960" s="3" t="s">
        <v>52</v>
      </c>
      <c r="AL6960" s="3" t="s">
        <v>52</v>
      </c>
      <c r="AO6960" s="3" t="s">
        <v>48</v>
      </c>
      <c r="AU6960" s="3">
        <v>0</v>
      </c>
      <c r="AV6960" s="3">
        <v>6</v>
      </c>
      <c r="AW6960" s="3">
        <v>2</v>
      </c>
      <c r="AX6960" s="3">
        <v>5</v>
      </c>
      <c r="AY6960" s="3">
        <v>83.33</v>
      </c>
      <c r="AZ6960" s="6" t="str">
        <f t="shared" si="760"/>
        <v>3289.1</v>
      </c>
      <c r="BC6960" s="12" t="s">
        <v>18105</v>
      </c>
      <c r="BJ6960" s="12">
        <f t="shared" si="761"/>
        <v>0</v>
      </c>
      <c r="BK6960" s="12">
        <f t="shared" si="762"/>
        <v>0</v>
      </c>
      <c r="BM6960" s="3" t="s">
        <v>162</v>
      </c>
      <c r="BR6960" s="3" t="s">
        <v>162</v>
      </c>
      <c r="BZ6960" s="3" t="s">
        <v>18106</v>
      </c>
      <c r="CQ6960" s="3" t="str">
        <f>CONCATENATE(baseURL!$A$1,baseURL!$B$1,baseURL!$C$1,".",C6960,".",L6960,".pkl&amp;seq=",BC6960,"&amp;varMods=Sodiated-E")</f>
        <v>http://proteomics.broadinstitute.org/millscripts/viewfeed.pl?side=xl&amp;cycle=1&amp;fixedMods=iaaC&amp;file=msdataSM/iPRG2012_nd/cpick_in/iPRG2012_nd.3289.1.4.pkl&amp;seq=ALRNVPGVeTANVASLNLLQLAPGAHLGR&amp;varMods=Sodiated-E</v>
      </c>
    </row>
    <row r="6961" spans="1:95" x14ac:dyDescent="0.2">
      <c r="A6961" s="3">
        <v>7740</v>
      </c>
      <c r="B6961" s="2" t="s">
        <v>18107</v>
      </c>
      <c r="C6961" s="2" t="s">
        <v>18099</v>
      </c>
      <c r="D6961" s="3">
        <v>16951</v>
      </c>
      <c r="E6961" s="3">
        <v>16935</v>
      </c>
      <c r="F6961" s="3">
        <v>69072</v>
      </c>
      <c r="G6961" s="3">
        <v>20223</v>
      </c>
      <c r="H6961" s="3">
        <v>62.0732</v>
      </c>
      <c r="I6961" s="30">
        <v>759.39836000000003</v>
      </c>
      <c r="J6961" s="30">
        <v>759.39843359999998</v>
      </c>
      <c r="K6961" s="30">
        <v>-6.9999999999999994E-5</v>
      </c>
      <c r="L6961" s="3">
        <v>3</v>
      </c>
      <c r="M6961" s="3">
        <v>3</v>
      </c>
      <c r="N6961" s="10">
        <f t="shared" si="756"/>
        <v>1</v>
      </c>
      <c r="O6961" s="35">
        <v>3</v>
      </c>
      <c r="Q6961" s="40">
        <v>2276.1815799999999</v>
      </c>
      <c r="R6961" s="40">
        <v>759.39871000000005</v>
      </c>
      <c r="S6961" s="18">
        <f t="shared" si="757"/>
        <v>-0.46089095940896402</v>
      </c>
      <c r="T6961" s="18">
        <f t="shared" si="758"/>
        <v>-0.36397217487402311</v>
      </c>
      <c r="U6961" s="18">
        <f t="shared" si="759"/>
        <v>-0.27653457567531969</v>
      </c>
      <c r="V6961" s="30">
        <v>759.39850000000001</v>
      </c>
      <c r="W6961" s="3" t="s">
        <v>47</v>
      </c>
      <c r="X6961" s="3" t="s">
        <v>47</v>
      </c>
      <c r="Y6961" s="3" t="s">
        <v>47</v>
      </c>
      <c r="AA6961" s="3" t="s">
        <v>47</v>
      </c>
      <c r="AB6961" s="12" t="s">
        <v>52</v>
      </c>
      <c r="AC6961" s="3" t="s">
        <v>52</v>
      </c>
      <c r="AD6961" s="3" t="s">
        <v>47</v>
      </c>
      <c r="AJ6961" s="3" t="s">
        <v>47</v>
      </c>
      <c r="AK6961" s="3" t="s">
        <v>47</v>
      </c>
      <c r="AL6961" s="3" t="s">
        <v>52</v>
      </c>
      <c r="AO6961" s="3" t="s">
        <v>47</v>
      </c>
      <c r="AU6961" s="3">
        <v>0</v>
      </c>
      <c r="AV6961" s="3">
        <v>8</v>
      </c>
      <c r="AW6961" s="3">
        <v>2</v>
      </c>
      <c r="AX6961" s="3">
        <v>7</v>
      </c>
      <c r="AY6961" s="3">
        <v>87.5</v>
      </c>
      <c r="AZ6961" s="6" t="str">
        <f t="shared" si="760"/>
        <v>3289.2</v>
      </c>
      <c r="BC6961" s="12" t="s">
        <v>18108</v>
      </c>
      <c r="BI6961" s="12" t="s">
        <v>594</v>
      </c>
      <c r="BJ6961" s="12">
        <f t="shared" si="761"/>
        <v>0</v>
      </c>
      <c r="BK6961" s="12">
        <f t="shared" si="762"/>
        <v>1</v>
      </c>
      <c r="BR6961" s="3" t="s">
        <v>594</v>
      </c>
      <c r="BZ6961" s="3" t="s">
        <v>18109</v>
      </c>
      <c r="CQ6961" s="3" t="str">
        <f>CONCATENATE(baseURL!$A$1,baseURL!$B$1,baseURL!$C$1,".",C6961,".",L6961,".pkl&amp;seq=",BC6961,"&amp;varMods=ReducedCys-C")</f>
        <v>http://proteomics.broadinstitute.org/millscripts/viewfeed.pl?side=xl&amp;cycle=1&amp;fixedMods=iaaC&amp;file=msdataSM/iPRG2012_nd/cpick_in/iPRG2012_nd.3289.2.3.pkl&amp;seq=TLPNLVNGLFKNAGQLcSSGSR&amp;varMods=ReducedCys-C</v>
      </c>
    </row>
    <row r="6962" spans="1:95" x14ac:dyDescent="0.2">
      <c r="A6962" s="3">
        <v>7263</v>
      </c>
      <c r="B6962" s="2" t="s">
        <v>18110</v>
      </c>
      <c r="C6962" s="2" t="s">
        <v>18101</v>
      </c>
      <c r="D6962" s="3">
        <v>16952</v>
      </c>
      <c r="E6962" s="3">
        <v>16936</v>
      </c>
      <c r="F6962" s="3">
        <v>69073</v>
      </c>
      <c r="G6962" s="3">
        <v>20224</v>
      </c>
      <c r="H6962" s="3">
        <v>62.079099999999997</v>
      </c>
      <c r="I6962" s="30">
        <v>771.79052000000001</v>
      </c>
      <c r="J6962" s="30">
        <v>771.78939230000003</v>
      </c>
      <c r="K6962" s="30">
        <v>1.1299999999999999E-3</v>
      </c>
      <c r="L6962" s="3">
        <v>5</v>
      </c>
      <c r="M6962" s="3">
        <v>5</v>
      </c>
      <c r="N6962" s="10">
        <f t="shared" si="756"/>
        <v>1</v>
      </c>
      <c r="O6962" s="35">
        <v>5</v>
      </c>
      <c r="P6962" s="17"/>
      <c r="Q6962" s="40">
        <v>3854.9130100000002</v>
      </c>
      <c r="R6962" s="40">
        <v>771.78841999999997</v>
      </c>
      <c r="S6962" s="18">
        <f t="shared" si="757"/>
        <v>2.7209529783321846</v>
      </c>
      <c r="T6962" s="18">
        <f t="shared" si="758"/>
        <v>1.2598012290177374</v>
      </c>
      <c r="U6962" s="18">
        <f t="shared" si="759"/>
        <v>1.2697780565648398</v>
      </c>
      <c r="V6962" s="30">
        <v>771.7894</v>
      </c>
      <c r="W6962" s="3" t="s">
        <v>47</v>
      </c>
      <c r="X6962" s="3" t="s">
        <v>47</v>
      </c>
      <c r="Y6962" s="3" t="s">
        <v>47</v>
      </c>
      <c r="AA6962" s="3" t="s">
        <v>47</v>
      </c>
      <c r="AC6962" s="3" t="s">
        <v>47</v>
      </c>
      <c r="AD6962" s="3" t="s">
        <v>52</v>
      </c>
      <c r="AF6962" s="3" t="s">
        <v>48</v>
      </c>
      <c r="AG6962" s="3" t="s">
        <v>48</v>
      </c>
      <c r="AJ6962" s="3" t="s">
        <v>52</v>
      </c>
      <c r="AL6962" s="3" t="s">
        <v>52</v>
      </c>
      <c r="AU6962" s="3">
        <v>0</v>
      </c>
      <c r="AV6962" s="3">
        <v>5</v>
      </c>
      <c r="AW6962" s="3">
        <v>1</v>
      </c>
      <c r="AX6962" s="3">
        <v>5</v>
      </c>
      <c r="AY6962" s="3">
        <v>100</v>
      </c>
      <c r="AZ6962" s="6" t="str">
        <f t="shared" si="760"/>
        <v>3289.3</v>
      </c>
      <c r="BC6962" s="12" t="s">
        <v>18111</v>
      </c>
      <c r="BJ6962" s="12">
        <f t="shared" si="761"/>
        <v>0</v>
      </c>
      <c r="BK6962" s="12">
        <f t="shared" si="762"/>
        <v>0</v>
      </c>
      <c r="CQ6962" s="3" t="str">
        <f>CONCATENATE(baseURL!$A$1,baseURL!$B$1,baseURL!$C$1,".",C6962,".",L6962,".pkl&amp;seq=",BC6962)</f>
        <v>http://proteomics.broadinstitute.org/millscripts/viewfeed.pl?side=xl&amp;cycle=1&amp;fixedMods=iaaC&amp;file=msdataSM/iPRG2012_nd/cpick_in/iPRG2012_nd.3289.3.5.pkl&amp;seq=TTPSFVGFTDTERLLGDAAKNQAAMNPANTVFDAKR</v>
      </c>
    </row>
    <row r="6963" spans="1:95" x14ac:dyDescent="0.2">
      <c r="A6963" s="3">
        <v>6523</v>
      </c>
      <c r="B6963" s="2" t="s">
        <v>18112</v>
      </c>
      <c r="C6963" s="2" t="s">
        <v>18113</v>
      </c>
      <c r="D6963" s="3">
        <v>16953</v>
      </c>
      <c r="E6963" s="3">
        <v>16937</v>
      </c>
      <c r="F6963" s="3">
        <v>69092</v>
      </c>
      <c r="G6963" s="3">
        <v>20226</v>
      </c>
      <c r="H6963" s="3">
        <v>62.095199999999998</v>
      </c>
      <c r="I6963" s="30">
        <v>623.86152000000004</v>
      </c>
      <c r="J6963" s="30">
        <v>623.86155310000004</v>
      </c>
      <c r="K6963" s="30">
        <v>-3.0000000000000001E-5</v>
      </c>
      <c r="L6963" s="3">
        <v>2</v>
      </c>
      <c r="M6963" s="3">
        <v>2</v>
      </c>
      <c r="N6963" s="10">
        <f t="shared" si="756"/>
        <v>1</v>
      </c>
      <c r="O6963" s="35">
        <v>2</v>
      </c>
      <c r="P6963" s="17"/>
      <c r="Q6963" s="40">
        <v>1246.7154</v>
      </c>
      <c r="R6963" s="40">
        <v>623.86134000000004</v>
      </c>
      <c r="S6963" s="18">
        <f t="shared" si="757"/>
        <v>0.28852565219106385</v>
      </c>
      <c r="T6963" s="18">
        <f t="shared" si="758"/>
        <v>0.34158231378194126</v>
      </c>
      <c r="U6963" s="18">
        <f t="shared" si="759"/>
        <v>0.41675927524535705</v>
      </c>
      <c r="V6963" s="30">
        <v>623.86159999999995</v>
      </c>
      <c r="W6963" s="3" t="s">
        <v>47</v>
      </c>
      <c r="X6963" s="3" t="s">
        <v>47</v>
      </c>
      <c r="Y6963" s="3" t="s">
        <v>47</v>
      </c>
      <c r="Z6963" s="3" t="s">
        <v>47</v>
      </c>
      <c r="AA6963" s="3" t="s">
        <v>48</v>
      </c>
      <c r="AB6963" s="12" t="s">
        <v>47</v>
      </c>
      <c r="AC6963" s="3" t="s">
        <v>47</v>
      </c>
      <c r="AD6963" s="3" t="s">
        <v>47</v>
      </c>
      <c r="AE6963" s="3" t="s">
        <v>47</v>
      </c>
      <c r="AF6963" s="3" t="s">
        <v>47</v>
      </c>
      <c r="AG6963" s="3" t="s">
        <v>47</v>
      </c>
      <c r="AH6963" s="3" t="s">
        <v>47</v>
      </c>
      <c r="AI6963" s="3" t="s">
        <v>47</v>
      </c>
      <c r="AJ6963" s="3" t="s">
        <v>47</v>
      </c>
      <c r="AK6963" s="3" t="s">
        <v>47</v>
      </c>
      <c r="AL6963" s="3" t="s">
        <v>47</v>
      </c>
      <c r="AU6963" s="3">
        <v>0</v>
      </c>
      <c r="AV6963" s="3">
        <v>15</v>
      </c>
      <c r="AW6963" s="3">
        <v>1</v>
      </c>
      <c r="AX6963" s="3">
        <v>15</v>
      </c>
      <c r="AY6963" s="3">
        <v>100</v>
      </c>
      <c r="AZ6963" s="6" t="str">
        <f t="shared" si="760"/>
        <v>3290.1</v>
      </c>
      <c r="BC6963" s="12" t="s">
        <v>17933</v>
      </c>
      <c r="BJ6963" s="12">
        <f t="shared" si="761"/>
        <v>0</v>
      </c>
      <c r="BK6963" s="12">
        <f t="shared" si="762"/>
        <v>0</v>
      </c>
      <c r="CQ6963" s="3" t="str">
        <f>CONCATENATE(baseURL!$A$1,baseURL!$B$1,baseURL!$C$1,".",C6963,".",L6963,".pkl&amp;seq=",BC6963)</f>
        <v>http://proteomics.broadinstitute.org/millscripts/viewfeed.pl?side=xl&amp;cycle=1&amp;fixedMods=iaaC&amp;file=msdataSM/iPRG2012_nd/cpick_in/iPRG2012_nd.3290.1.2.pkl&amp;seq=VDLGQLLFSVR</v>
      </c>
    </row>
    <row r="6964" spans="1:95" x14ac:dyDescent="0.2">
      <c r="A6964" s="3">
        <v>642</v>
      </c>
      <c r="B6964" s="2" t="s">
        <v>18114</v>
      </c>
      <c r="C6964" s="2" t="s">
        <v>18103</v>
      </c>
      <c r="D6964" s="3">
        <v>16954</v>
      </c>
      <c r="E6964" s="3">
        <v>16938</v>
      </c>
      <c r="F6964" s="3">
        <v>69093</v>
      </c>
      <c r="G6964" s="3">
        <v>20227</v>
      </c>
      <c r="H6964" s="3">
        <v>62.1036</v>
      </c>
      <c r="I6964" s="30">
        <v>735.63556000000005</v>
      </c>
      <c r="J6964" s="30">
        <v>735.6338336</v>
      </c>
      <c r="K6964" s="30">
        <v>1.73E-3</v>
      </c>
      <c r="L6964" s="3">
        <v>4</v>
      </c>
      <c r="M6964" s="3">
        <v>4</v>
      </c>
      <c r="N6964" s="10">
        <f t="shared" si="756"/>
        <v>1</v>
      </c>
      <c r="O6964" s="35">
        <v>4</v>
      </c>
      <c r="P6964" s="17"/>
      <c r="Q6964" s="40">
        <v>2939.51089</v>
      </c>
      <c r="R6964" s="40">
        <v>735.63318000000004</v>
      </c>
      <c r="S6964" s="18">
        <f t="shared" si="757"/>
        <v>3.2353081192130024</v>
      </c>
      <c r="T6964" s="18">
        <f t="shared" si="758"/>
        <v>0.88848629688531955</v>
      </c>
      <c r="U6964" s="18">
        <f t="shared" si="759"/>
        <v>0.70687404276365207</v>
      </c>
      <c r="V6964" s="30">
        <v>735.63369999999998</v>
      </c>
      <c r="W6964" s="3" t="s">
        <v>47</v>
      </c>
      <c r="X6964" s="3" t="s">
        <v>65</v>
      </c>
      <c r="Y6964" s="3" t="s">
        <v>47</v>
      </c>
      <c r="Z6964" s="3" t="s">
        <v>47</v>
      </c>
      <c r="AA6964" s="3" t="s">
        <v>65</v>
      </c>
      <c r="AB6964" s="12" t="s">
        <v>47</v>
      </c>
      <c r="AC6964" s="3" t="s">
        <v>47</v>
      </c>
      <c r="AD6964" s="3" t="s">
        <v>47</v>
      </c>
      <c r="AE6964" s="3" t="s">
        <v>47</v>
      </c>
      <c r="AF6964" s="3" t="s">
        <v>47</v>
      </c>
      <c r="AG6964" s="3" t="s">
        <v>47</v>
      </c>
      <c r="AI6964" s="3" t="s">
        <v>48</v>
      </c>
      <c r="AK6964" s="3" t="s">
        <v>47</v>
      </c>
      <c r="AL6964" s="3" t="s">
        <v>48</v>
      </c>
      <c r="AN6964" s="3" t="s">
        <v>47</v>
      </c>
      <c r="AO6964" s="3" t="s">
        <v>52</v>
      </c>
      <c r="AP6964" s="3" t="s">
        <v>48</v>
      </c>
      <c r="AR6964" s="3" t="s">
        <v>47</v>
      </c>
      <c r="AU6964" s="3">
        <v>2</v>
      </c>
      <c r="AV6964" s="3">
        <v>12</v>
      </c>
      <c r="AW6964" s="3">
        <v>2</v>
      </c>
      <c r="AX6964" s="3">
        <v>9</v>
      </c>
      <c r="AY6964" s="3">
        <v>75</v>
      </c>
      <c r="AZ6964" s="6" t="str">
        <f t="shared" si="760"/>
        <v>3290.2</v>
      </c>
      <c r="BC6964" s="12" t="s">
        <v>18115</v>
      </c>
      <c r="BD6964" s="12" t="s">
        <v>258</v>
      </c>
      <c r="BE6964" s="12" t="s">
        <v>258</v>
      </c>
      <c r="BJ6964" s="12">
        <f t="shared" si="761"/>
        <v>0</v>
      </c>
      <c r="BK6964" s="12">
        <f t="shared" si="762"/>
        <v>0</v>
      </c>
      <c r="BT6964" s="3" t="s">
        <v>18116</v>
      </c>
      <c r="BW6964" s="3" t="s">
        <v>18117</v>
      </c>
      <c r="BX6964" s="3" t="s">
        <v>18118</v>
      </c>
      <c r="BY6964" s="3" t="s">
        <v>18118</v>
      </c>
      <c r="CN6964" s="3" t="s">
        <v>18118</v>
      </c>
      <c r="CQ6964" s="3" t="str">
        <f>CONCATENATE(baseURL!$A$1,baseURL!$B$1,baseURL!$C$1,".",C6964,".",L6964,".pkl&amp;seq=",BC6964,"&amp;varMods=Dimethyl-K+Dimethyl-R")</f>
        <v>http://proteomics.broadinstitute.org/millscripts/viewfeed.pl?side=xl&amp;cycle=1&amp;fixedMods=iaaC&amp;file=msdataSM/iPRG2012_nd/cpick_in/iPRG2012_nd.3290.2.4.pkl&amp;seq=AEPLDEEVSLALENGLLNPRDDFkAR&amp;varMods=Dimethyl-K+Dimethyl-R</v>
      </c>
    </row>
    <row r="6965" spans="1:95" x14ac:dyDescent="0.2">
      <c r="A6965" s="3">
        <v>1699</v>
      </c>
      <c r="B6965" s="2" t="s">
        <v>18119</v>
      </c>
      <c r="C6965" s="2" t="s">
        <v>18120</v>
      </c>
      <c r="D6965" s="3">
        <v>16955</v>
      </c>
      <c r="E6965" s="3">
        <v>16939</v>
      </c>
      <c r="F6965" s="3">
        <v>69113</v>
      </c>
      <c r="G6965" s="3">
        <v>20229</v>
      </c>
      <c r="H6965" s="3">
        <v>62.128</v>
      </c>
      <c r="I6965" s="30">
        <v>664.77107999999998</v>
      </c>
      <c r="J6965" s="30">
        <v>664.77254170000003</v>
      </c>
      <c r="K6965" s="30">
        <v>-1.4599999999999999E-3</v>
      </c>
      <c r="L6965" s="3">
        <v>5</v>
      </c>
      <c r="M6965" s="3">
        <v>5</v>
      </c>
      <c r="N6965" s="10">
        <f t="shared" si="756"/>
        <v>1</v>
      </c>
      <c r="O6965" s="35">
        <v>5</v>
      </c>
      <c r="P6965" s="17"/>
      <c r="Q6965" s="40">
        <v>3319.82602</v>
      </c>
      <c r="R6965" s="40">
        <v>664.77102000000002</v>
      </c>
      <c r="S6965" s="18">
        <f t="shared" si="757"/>
        <v>9.0256641997121648E-2</v>
      </c>
      <c r="T6965" s="18">
        <f t="shared" si="758"/>
        <v>2.289058870243863</v>
      </c>
      <c r="U6965" s="18">
        <f t="shared" si="759"/>
        <v>2.0759027671309136</v>
      </c>
      <c r="V6965" s="30">
        <v>664.77239999999995</v>
      </c>
      <c r="W6965" s="3" t="s">
        <v>47</v>
      </c>
      <c r="X6965" s="3" t="s">
        <v>47</v>
      </c>
      <c r="Y6965" s="3" t="s">
        <v>47</v>
      </c>
      <c r="AA6965" s="3" t="s">
        <v>47</v>
      </c>
      <c r="AB6965" s="12" t="s">
        <v>47</v>
      </c>
      <c r="AC6965" s="3" t="s">
        <v>47</v>
      </c>
      <c r="AD6965" s="3" t="s">
        <v>47</v>
      </c>
      <c r="AF6965" s="3" t="s">
        <v>48</v>
      </c>
      <c r="AG6965" s="3" t="s">
        <v>47</v>
      </c>
      <c r="AJ6965" s="3" t="s">
        <v>47</v>
      </c>
      <c r="AM6965" s="3" t="s">
        <v>47</v>
      </c>
      <c r="AU6965" s="3">
        <v>0</v>
      </c>
      <c r="AV6965" s="3">
        <v>10</v>
      </c>
      <c r="AW6965" s="3">
        <v>1</v>
      </c>
      <c r="AX6965" s="3">
        <v>10</v>
      </c>
      <c r="AY6965" s="3">
        <v>100</v>
      </c>
      <c r="AZ6965" s="6" t="str">
        <f t="shared" si="760"/>
        <v>3291.1</v>
      </c>
      <c r="BC6965" s="12" t="s">
        <v>18075</v>
      </c>
      <c r="BJ6965" s="12">
        <f t="shared" si="761"/>
        <v>0</v>
      </c>
      <c r="BK6965" s="12">
        <f t="shared" si="762"/>
        <v>0</v>
      </c>
      <c r="CQ6965" s="3" t="str">
        <f>CONCATENATE(baseURL!$A$1,baseURL!$B$1,baseURL!$C$1,".",C6965,".",L6965,".pkl&amp;seq=",BC6965)</f>
        <v>http://proteomics.broadinstitute.org/millscripts/viewfeed.pl?side=xl&amp;cycle=1&amp;fixedMods=iaaC&amp;file=msdataSM/iPRG2012_nd/cpick_in/iPRG2012_nd.3291.1.5.pkl&amp;seq=TLLEALDALEQPSRPTDKPLRLPLQDVYK</v>
      </c>
    </row>
    <row r="6966" spans="1:95" x14ac:dyDescent="0.2">
      <c r="A6966" s="3">
        <v>1630</v>
      </c>
      <c r="B6966" s="2" t="s">
        <v>18123</v>
      </c>
      <c r="C6966" s="2" t="s">
        <v>18119</v>
      </c>
      <c r="D6966" s="3">
        <v>16957</v>
      </c>
      <c r="E6966" s="3">
        <v>16941</v>
      </c>
      <c r="F6966" s="3">
        <v>69135</v>
      </c>
      <c r="G6966" s="3">
        <v>20232</v>
      </c>
      <c r="H6966" s="3">
        <v>62.152700000000003</v>
      </c>
      <c r="I6966" s="30">
        <v>921.78381000000002</v>
      </c>
      <c r="J6966" s="30">
        <v>921.77970440000001</v>
      </c>
      <c r="K6966" s="30">
        <v>4.1099999999999999E-3</v>
      </c>
      <c r="L6966" s="3">
        <v>3</v>
      </c>
      <c r="M6966" s="3">
        <v>3</v>
      </c>
      <c r="N6966" s="10">
        <f t="shared" si="756"/>
        <v>1</v>
      </c>
      <c r="O6966" s="35">
        <v>3</v>
      </c>
      <c r="P6966" s="17"/>
      <c r="Q6966" s="40">
        <v>2763.3036200000001</v>
      </c>
      <c r="R6966" s="40">
        <v>921.77272000000005</v>
      </c>
      <c r="S6966" s="18">
        <f t="shared" si="757"/>
        <v>12.031165339724312</v>
      </c>
      <c r="T6966" s="18">
        <f t="shared" si="758"/>
        <v>7.5771389719201139</v>
      </c>
      <c r="U6966" s="18">
        <f t="shared" si="759"/>
        <v>7.5723655610014733</v>
      </c>
      <c r="V6966" s="30">
        <v>921.77970000000005</v>
      </c>
      <c r="X6966" s="3" t="s">
        <v>47</v>
      </c>
      <c r="Y6966" s="3" t="s">
        <v>47</v>
      </c>
      <c r="Z6966" s="3" t="s">
        <v>47</v>
      </c>
      <c r="AA6966" s="3" t="s">
        <v>47</v>
      </c>
      <c r="AB6966" s="12" t="s">
        <v>48</v>
      </c>
      <c r="AC6966" s="3" t="s">
        <v>48</v>
      </c>
      <c r="AD6966" s="3" t="s">
        <v>47</v>
      </c>
      <c r="AF6966" s="3" t="s">
        <v>65</v>
      </c>
      <c r="AG6966" s="3" t="s">
        <v>52</v>
      </c>
      <c r="AK6966" s="3" t="s">
        <v>52</v>
      </c>
      <c r="AL6966" s="3" t="s">
        <v>52</v>
      </c>
      <c r="AM6966" s="3" t="s">
        <v>47</v>
      </c>
      <c r="AU6966" s="3">
        <v>1</v>
      </c>
      <c r="AV6966" s="3">
        <v>6</v>
      </c>
      <c r="AW6966" s="3">
        <v>1</v>
      </c>
      <c r="AX6966" s="3">
        <v>6</v>
      </c>
      <c r="AY6966" s="3">
        <v>100</v>
      </c>
      <c r="AZ6966" s="6" t="str">
        <f t="shared" si="760"/>
        <v>3292.2</v>
      </c>
      <c r="BC6966" s="12" t="s">
        <v>18124</v>
      </c>
      <c r="BJ6966" s="12">
        <f t="shared" si="761"/>
        <v>0</v>
      </c>
      <c r="BK6966" s="12">
        <f t="shared" si="762"/>
        <v>0</v>
      </c>
      <c r="CB6966" s="3" t="s">
        <v>18125</v>
      </c>
      <c r="CQ6966" s="3" t="str">
        <f>CONCATENATE(baseURL!$A$1,baseURL!$B$1,baseURL!$C$1,".",C6966,".",L6966,".pkl&amp;seq=",BC6966)</f>
        <v>http://proteomics.broadinstitute.org/millscripts/viewfeed.pl?side=xl&amp;cycle=1&amp;fixedMods=iaaC&amp;file=msdataSM/iPRG2012_nd/cpick_in/iPRG2012_nd.3292.2.3.pkl&amp;seq=GGSLGDAGGASDRVVNQLLTEMDGMNAK</v>
      </c>
    </row>
    <row r="6967" spans="1:95" x14ac:dyDescent="0.2">
      <c r="A6967" s="3">
        <v>823</v>
      </c>
      <c r="B6967" s="2" t="s">
        <v>18126</v>
      </c>
      <c r="C6967" s="2" t="s">
        <v>18127</v>
      </c>
      <c r="D6967" s="3">
        <v>16958</v>
      </c>
      <c r="E6967" s="3">
        <v>16942</v>
      </c>
      <c r="F6967" s="3">
        <v>69155</v>
      </c>
      <c r="G6967" s="3">
        <v>20234</v>
      </c>
      <c r="H6967" s="3">
        <v>62.169400000000003</v>
      </c>
      <c r="I6967" s="30">
        <v>634.65030999999999</v>
      </c>
      <c r="J6967" s="30">
        <v>634.65015519999997</v>
      </c>
      <c r="K6967" s="30">
        <v>1.4999999999999999E-4</v>
      </c>
      <c r="L6967" s="3">
        <v>3</v>
      </c>
      <c r="M6967" s="3">
        <v>3</v>
      </c>
      <c r="N6967" s="10">
        <f t="shared" si="756"/>
        <v>1</v>
      </c>
      <c r="O6967" s="35">
        <v>3</v>
      </c>
      <c r="P6967" s="17"/>
      <c r="Q6967" s="40">
        <v>1901.9367999999999</v>
      </c>
      <c r="R6967" s="32">
        <v>634.65044999999998</v>
      </c>
      <c r="S6967" s="18">
        <f t="shared" si="757"/>
        <v>-0.2205938717723977</v>
      </c>
      <c r="T6967" s="18">
        <f t="shared" si="758"/>
        <v>-0.46450766718283221</v>
      </c>
      <c r="U6967" s="18">
        <f t="shared" si="759"/>
        <v>-0.39391762810101982</v>
      </c>
      <c r="V6967" s="30">
        <v>634.65020000000004</v>
      </c>
      <c r="W6967" s="3" t="s">
        <v>47</v>
      </c>
      <c r="X6967" s="3" t="s">
        <v>47</v>
      </c>
      <c r="Y6967" s="3" t="s">
        <v>47</v>
      </c>
      <c r="AA6967" s="3" t="s">
        <v>47</v>
      </c>
      <c r="AB6967" s="12" t="s">
        <v>52</v>
      </c>
      <c r="AC6967" s="3" t="s">
        <v>52</v>
      </c>
      <c r="AD6967" s="3" t="s">
        <v>47</v>
      </c>
      <c r="AE6967" s="3" t="s">
        <v>47</v>
      </c>
      <c r="AF6967" s="3" t="s">
        <v>47</v>
      </c>
      <c r="AJ6967" s="3" t="s">
        <v>47</v>
      </c>
      <c r="AO6967" s="3" t="s">
        <v>47</v>
      </c>
      <c r="AU6967" s="3">
        <v>0</v>
      </c>
      <c r="AV6967" s="3">
        <v>9</v>
      </c>
      <c r="AW6967" s="3">
        <v>3</v>
      </c>
      <c r="AX6967" s="3">
        <v>6</v>
      </c>
      <c r="AY6967" s="3">
        <v>66.67</v>
      </c>
      <c r="AZ6967" s="6" t="str">
        <f t="shared" si="760"/>
        <v>3293.1</v>
      </c>
      <c r="BC6967" s="12" t="s">
        <v>18128</v>
      </c>
      <c r="BJ6967" s="12">
        <f t="shared" si="761"/>
        <v>0</v>
      </c>
      <c r="BK6967" s="12">
        <f t="shared" si="762"/>
        <v>0</v>
      </c>
      <c r="BM6967" s="3" t="s">
        <v>162</v>
      </c>
      <c r="BR6967" s="3" t="s">
        <v>162</v>
      </c>
      <c r="BW6967" s="3" t="s">
        <v>18129</v>
      </c>
      <c r="CF6967" s="3" t="s">
        <v>18130</v>
      </c>
      <c r="CK6967" s="3" t="s">
        <v>18129</v>
      </c>
      <c r="CQ6967" s="3" t="str">
        <f>CONCATENATE(baseURL!$A$1,baseURL!$B$1,baseURL!$C$1,".",C6967,".",L6967,".pkl&amp;seq=",BC6967,"&amp;varMods=Sodiated-E")</f>
        <v>http://proteomics.broadinstitute.org/millscripts/viewfeed.pl?side=xl&amp;cycle=1&amp;fixedMods=iaaC&amp;file=msdataSM/iPRG2012_nd/cpick_in/iPRG2012_nd.3293.1.3.pkl&amp;seq=YQQLQNeLEEFLVAR&amp;varMods=Sodiated-E</v>
      </c>
    </row>
    <row r="6968" spans="1:95" x14ac:dyDescent="0.2">
      <c r="A6968" s="3">
        <v>5932</v>
      </c>
      <c r="B6968" s="2" t="s">
        <v>18131</v>
      </c>
      <c r="C6968" s="2" t="s">
        <v>18121</v>
      </c>
      <c r="D6968" s="3">
        <v>16959</v>
      </c>
      <c r="E6968" s="3">
        <v>16943</v>
      </c>
      <c r="F6968" s="3">
        <v>69156</v>
      </c>
      <c r="G6968" s="3">
        <v>20235</v>
      </c>
      <c r="H6968" s="3">
        <v>62.177700000000002</v>
      </c>
      <c r="I6968" s="30">
        <v>700.11373000000003</v>
      </c>
      <c r="J6968" s="30">
        <v>700.11566240000002</v>
      </c>
      <c r="K6968" s="30">
        <v>-1.9300000000000001E-3</v>
      </c>
      <c r="L6968" s="3">
        <v>4</v>
      </c>
      <c r="M6968" s="3">
        <v>4</v>
      </c>
      <c r="N6968" s="10">
        <f t="shared" si="756"/>
        <v>1</v>
      </c>
      <c r="O6968" s="35">
        <v>4</v>
      </c>
      <c r="P6968" s="17"/>
      <c r="Q6968" s="40">
        <v>2797.4341599999998</v>
      </c>
      <c r="R6968" s="40">
        <v>700.11400000000003</v>
      </c>
      <c r="S6968" s="18">
        <f t="shared" si="757"/>
        <v>-0.38565147961680035</v>
      </c>
      <c r="T6968" s="18">
        <f t="shared" si="758"/>
        <v>2.3744704433656789</v>
      </c>
      <c r="U6968" s="18">
        <f t="shared" si="759"/>
        <v>2.4281759826461484</v>
      </c>
      <c r="V6968" s="30">
        <v>700.11569999999995</v>
      </c>
      <c r="W6968" s="3" t="s">
        <v>47</v>
      </c>
      <c r="X6968" s="3" t="s">
        <v>47</v>
      </c>
      <c r="Y6968" s="3" t="s">
        <v>47</v>
      </c>
      <c r="Z6968" s="3" t="s">
        <v>47</v>
      </c>
      <c r="AA6968" s="3" t="s">
        <v>48</v>
      </c>
      <c r="AB6968" s="12" t="s">
        <v>47</v>
      </c>
      <c r="AC6968" s="3" t="s">
        <v>47</v>
      </c>
      <c r="AD6968" s="3" t="s">
        <v>47</v>
      </c>
      <c r="AE6968" s="3" t="s">
        <v>47</v>
      </c>
      <c r="AF6968" s="3" t="s">
        <v>47</v>
      </c>
      <c r="AG6968" s="3" t="s">
        <v>47</v>
      </c>
      <c r="AI6968" s="3" t="s">
        <v>47</v>
      </c>
      <c r="AJ6968" s="3" t="s">
        <v>47</v>
      </c>
      <c r="AK6968" s="3" t="s">
        <v>47</v>
      </c>
      <c r="AL6968" s="3" t="s">
        <v>47</v>
      </c>
      <c r="AM6968" s="3" t="s">
        <v>47</v>
      </c>
      <c r="AU6968" s="3">
        <v>0</v>
      </c>
      <c r="AV6968" s="3">
        <v>15</v>
      </c>
      <c r="AW6968" s="3">
        <v>1</v>
      </c>
      <c r="AX6968" s="3">
        <v>15</v>
      </c>
      <c r="AY6968" s="3">
        <v>100</v>
      </c>
      <c r="AZ6968" s="6" t="str">
        <f t="shared" si="760"/>
        <v>3293.2</v>
      </c>
      <c r="BC6968" s="12" t="s">
        <v>18132</v>
      </c>
      <c r="BJ6968" s="12">
        <f t="shared" si="761"/>
        <v>0</v>
      </c>
      <c r="BK6968" s="12">
        <f t="shared" si="762"/>
        <v>0</v>
      </c>
      <c r="CQ6968" s="3" t="str">
        <f>CONCATENATE(baseURL!$A$1,baseURL!$B$1,baseURL!$C$1,".",C6968,".",L6968,".pkl&amp;seq=",BC6968)</f>
        <v>http://proteomics.broadinstitute.org/millscripts/viewfeed.pl?side=xl&amp;cycle=1&amp;fixedMods=iaaC&amp;file=msdataSM/iPRG2012_nd/cpick_in/iPRG2012_nd.3293.2.4.pkl&amp;seq=LLDLTQFPAFVTPMGKGSLDEQHPR</v>
      </c>
    </row>
    <row r="6969" spans="1:95" x14ac:dyDescent="0.2">
      <c r="A6969" s="3">
        <v>5904</v>
      </c>
      <c r="B6969" s="2" t="s">
        <v>18133</v>
      </c>
      <c r="C6969" s="2" t="s">
        <v>18134</v>
      </c>
      <c r="D6969" s="3">
        <v>16960</v>
      </c>
      <c r="E6969" s="3">
        <v>16944</v>
      </c>
      <c r="F6969" s="3">
        <v>69176</v>
      </c>
      <c r="G6969" s="3">
        <v>20237</v>
      </c>
      <c r="H6969" s="3">
        <v>62.191299999999998</v>
      </c>
      <c r="I6969" s="30">
        <v>605.09934999999996</v>
      </c>
      <c r="J6969" s="30">
        <v>605.09891660000005</v>
      </c>
      <c r="K6969" s="30">
        <v>4.2999999999999999E-4</v>
      </c>
      <c r="L6969" s="3">
        <v>4</v>
      </c>
      <c r="M6969" s="3">
        <v>4</v>
      </c>
      <c r="N6969" s="10">
        <f t="shared" si="756"/>
        <v>1</v>
      </c>
      <c r="O6969" s="35">
        <v>4</v>
      </c>
      <c r="P6969" s="17"/>
      <c r="Q6969" s="40">
        <v>2417.3690299999998</v>
      </c>
      <c r="R6969" s="40">
        <v>605.09771000000001</v>
      </c>
      <c r="S6969" s="18">
        <f t="shared" si="757"/>
        <v>2.7103060759428823</v>
      </c>
      <c r="T6969" s="18">
        <f t="shared" si="758"/>
        <v>1.9940581167393772</v>
      </c>
      <c r="U6969" s="18">
        <f t="shared" si="759"/>
        <v>1.636099399552513</v>
      </c>
      <c r="V6969" s="30">
        <v>605.09870000000001</v>
      </c>
      <c r="W6969" s="3" t="s">
        <v>47</v>
      </c>
      <c r="X6969" s="3" t="s">
        <v>47</v>
      </c>
      <c r="Y6969" s="3" t="s">
        <v>47</v>
      </c>
      <c r="Z6969" s="3" t="s">
        <v>47</v>
      </c>
      <c r="AA6969" s="3" t="s">
        <v>47</v>
      </c>
      <c r="AB6969" s="12" t="s">
        <v>47</v>
      </c>
      <c r="AC6969" s="3" t="s">
        <v>47</v>
      </c>
      <c r="AD6969" s="3" t="s">
        <v>47</v>
      </c>
      <c r="AE6969" s="3" t="s">
        <v>47</v>
      </c>
      <c r="AF6969" s="3" t="s">
        <v>47</v>
      </c>
      <c r="AG6969" s="3" t="s">
        <v>47</v>
      </c>
      <c r="AI6969" s="3" t="s">
        <v>47</v>
      </c>
      <c r="AJ6969" s="3" t="s">
        <v>47</v>
      </c>
      <c r="AK6969" s="3" t="s">
        <v>47</v>
      </c>
      <c r="AL6969" s="3" t="s">
        <v>48</v>
      </c>
      <c r="AM6969" s="3" t="s">
        <v>47</v>
      </c>
      <c r="AO6969" s="3" t="s">
        <v>52</v>
      </c>
      <c r="AU6969" s="3">
        <v>0</v>
      </c>
      <c r="AV6969" s="3">
        <v>15</v>
      </c>
      <c r="AW6969" s="3">
        <v>1</v>
      </c>
      <c r="AX6969" s="3">
        <v>15</v>
      </c>
      <c r="AY6969" s="3">
        <v>100</v>
      </c>
      <c r="AZ6969" s="6" t="str">
        <f t="shared" si="760"/>
        <v>3294.1</v>
      </c>
      <c r="BC6969" s="12" t="s">
        <v>18135</v>
      </c>
      <c r="BJ6969" s="12">
        <f t="shared" si="761"/>
        <v>0</v>
      </c>
      <c r="BK6969" s="12">
        <f t="shared" si="762"/>
        <v>0</v>
      </c>
      <c r="CQ6969" s="3" t="str">
        <f>CONCATENATE(baseURL!$A$1,baseURL!$B$1,baseURL!$C$1,".",C6969,".",L6969,".pkl&amp;seq=",BC6969)</f>
        <v>http://proteomics.broadinstitute.org/millscripts/viewfeed.pl?side=xl&amp;cycle=1&amp;fixedMods=iaaC&amp;file=msdataSM/iPRG2012_nd/cpick_in/iPRG2012_nd.3294.1.4.pkl&amp;seq=LLKSNGLAPELPEDLYYLLKK</v>
      </c>
    </row>
    <row r="6970" spans="1:95" x14ac:dyDescent="0.2">
      <c r="A6970" s="3">
        <v>1480</v>
      </c>
      <c r="B6970" s="2" t="s">
        <v>18136</v>
      </c>
      <c r="C6970" s="2" t="s">
        <v>18126</v>
      </c>
      <c r="D6970" s="3">
        <v>16961</v>
      </c>
      <c r="E6970" s="3">
        <v>16945</v>
      </c>
      <c r="F6970" s="3">
        <v>69177</v>
      </c>
      <c r="G6970" s="3">
        <v>20238</v>
      </c>
      <c r="H6970" s="3">
        <v>62.197200000000002</v>
      </c>
      <c r="I6970" s="30">
        <v>823.93285000000003</v>
      </c>
      <c r="J6970" s="30">
        <v>823.93182149999996</v>
      </c>
      <c r="K6970" s="30">
        <v>1.0300000000000001E-3</v>
      </c>
      <c r="L6970" s="3">
        <v>4</v>
      </c>
      <c r="M6970" s="3">
        <v>4</v>
      </c>
      <c r="N6970" s="10">
        <f t="shared" si="756"/>
        <v>1</v>
      </c>
      <c r="O6970" s="35">
        <v>4</v>
      </c>
      <c r="Q6970" s="40">
        <v>3292.6994399999999</v>
      </c>
      <c r="R6970" s="40">
        <v>823.93032000000005</v>
      </c>
      <c r="S6970" s="18">
        <f t="shared" si="757"/>
        <v>3.070648013024726</v>
      </c>
      <c r="T6970" s="18">
        <f t="shared" si="758"/>
        <v>1.8223628424111145</v>
      </c>
      <c r="U6970" s="18">
        <f t="shared" si="759"/>
        <v>1.7962684027714115</v>
      </c>
      <c r="V6970" s="30">
        <v>823.93179999999995</v>
      </c>
      <c r="X6970" s="3" t="s">
        <v>47</v>
      </c>
      <c r="Y6970" s="3" t="s">
        <v>47</v>
      </c>
      <c r="AA6970" s="3" t="s">
        <v>48</v>
      </c>
      <c r="AC6970" s="3" t="s">
        <v>52</v>
      </c>
      <c r="AD6970" s="3" t="s">
        <v>52</v>
      </c>
      <c r="AL6970" s="3" t="s">
        <v>52</v>
      </c>
      <c r="AO6970" s="3" t="s">
        <v>47</v>
      </c>
      <c r="AU6970" s="3">
        <v>0</v>
      </c>
      <c r="AV6970" s="3">
        <v>3</v>
      </c>
      <c r="AW6970" s="3">
        <v>1</v>
      </c>
      <c r="AX6970" s="3">
        <v>3</v>
      </c>
      <c r="AY6970" s="3">
        <v>100</v>
      </c>
      <c r="AZ6970" s="6" t="str">
        <f t="shared" si="760"/>
        <v>3294.2</v>
      </c>
      <c r="BA6970" s="20"/>
      <c r="BC6970" s="12" t="s">
        <v>18137</v>
      </c>
      <c r="BJ6970" s="12">
        <f t="shared" si="761"/>
        <v>0</v>
      </c>
      <c r="BK6970" s="12">
        <f t="shared" si="762"/>
        <v>0</v>
      </c>
      <c r="BP6970" s="3" t="s">
        <v>20331</v>
      </c>
      <c r="BR6970" s="3" t="s">
        <v>20331</v>
      </c>
      <c r="CQ6970" s="3" t="str">
        <f>CONCATENATE(baseURL!$A$1,baseURL!$B$1,baseURL!$C$1,".",C6970,".",L6970,".pkl&amp;seq=",BC6970,"&amp;varMods=Succinimide-N")</f>
        <v>http://proteomics.broadinstitute.org/millscripts/viewfeed.pl?side=xl&amp;cycle=1&amp;fixedMods=iaaC&amp;file=msdataSM/iPRG2012_nd/cpick_in/iPRG2012_nd.3294.2.4.pkl&amp;seq=LLTHPNFNGnTLDNDLMLLKLSSPATLNSR&amp;varMods=Succinimide-N</v>
      </c>
    </row>
    <row r="6971" spans="1:95" x14ac:dyDescent="0.2">
      <c r="A6971" s="3">
        <v>5566</v>
      </c>
      <c r="B6971" s="2" t="s">
        <v>18139</v>
      </c>
      <c r="C6971" s="2" t="s">
        <v>18140</v>
      </c>
      <c r="D6971" s="3">
        <v>16963</v>
      </c>
      <c r="E6971" s="3">
        <v>16947</v>
      </c>
      <c r="F6971" s="3">
        <v>69197</v>
      </c>
      <c r="G6971" s="3">
        <v>20241</v>
      </c>
      <c r="H6971" s="3">
        <v>62.216799999999999</v>
      </c>
      <c r="I6971" s="30">
        <v>786.95142999999996</v>
      </c>
      <c r="J6971" s="30">
        <v>786.94860670000003</v>
      </c>
      <c r="K6971" s="30">
        <v>2.82E-3</v>
      </c>
      <c r="L6971" s="3">
        <v>2</v>
      </c>
      <c r="M6971" s="3">
        <v>2</v>
      </c>
      <c r="N6971" s="10">
        <f t="shared" si="756"/>
        <v>1</v>
      </c>
      <c r="O6971" s="35">
        <v>2</v>
      </c>
      <c r="P6971" s="17"/>
      <c r="Q6971" s="40">
        <v>1572.88834</v>
      </c>
      <c r="R6971" s="40">
        <v>786.94781</v>
      </c>
      <c r="S6971" s="18">
        <f t="shared" si="757"/>
        <v>4.6000509232693911</v>
      </c>
      <c r="T6971" s="18">
        <f t="shared" si="758"/>
        <v>1.0123924228514216</v>
      </c>
      <c r="U6971" s="18">
        <f t="shared" si="759"/>
        <v>1.1309517463765517</v>
      </c>
      <c r="V6971" s="30">
        <v>786.94870000000003</v>
      </c>
      <c r="W6971" s="3" t="s">
        <v>47</v>
      </c>
      <c r="X6971" s="3" t="s">
        <v>47</v>
      </c>
      <c r="Y6971" s="3" t="s">
        <v>47</v>
      </c>
      <c r="Z6971" s="3" t="s">
        <v>47</v>
      </c>
      <c r="AA6971" s="3" t="s">
        <v>48</v>
      </c>
      <c r="AB6971" s="12" t="s">
        <v>47</v>
      </c>
      <c r="AC6971" s="3" t="s">
        <v>47</v>
      </c>
      <c r="AD6971" s="3" t="s">
        <v>47</v>
      </c>
      <c r="AE6971" s="3" t="s">
        <v>47</v>
      </c>
      <c r="AF6971" s="3" t="s">
        <v>47</v>
      </c>
      <c r="AG6971" s="3" t="s">
        <v>47</v>
      </c>
      <c r="AH6971" s="3" t="s">
        <v>47</v>
      </c>
      <c r="AI6971" s="3" t="s">
        <v>47</v>
      </c>
      <c r="AJ6971" s="3" t="s">
        <v>47</v>
      </c>
      <c r="AK6971" s="3" t="s">
        <v>47</v>
      </c>
      <c r="AL6971" s="3" t="s">
        <v>47</v>
      </c>
      <c r="AM6971" s="3" t="s">
        <v>47</v>
      </c>
      <c r="AU6971" s="3">
        <v>0</v>
      </c>
      <c r="AV6971" s="3">
        <v>16</v>
      </c>
      <c r="AW6971" s="3">
        <v>1</v>
      </c>
      <c r="AX6971" s="3">
        <v>16</v>
      </c>
      <c r="AY6971" s="3">
        <v>100</v>
      </c>
      <c r="AZ6971" s="6" t="str">
        <f t="shared" si="760"/>
        <v>3295.1</v>
      </c>
      <c r="BC6971" s="12" t="s">
        <v>18141</v>
      </c>
      <c r="BJ6971" s="12">
        <f t="shared" si="761"/>
        <v>0</v>
      </c>
      <c r="BK6971" s="12">
        <f t="shared" si="762"/>
        <v>0</v>
      </c>
      <c r="CQ6971" s="3" t="str">
        <f>CONCATENATE(baseURL!$A$1,baseURL!$B$1,baseURL!$C$1,".",C6971,".",L6971,".pkl&amp;seq=",BC6971)</f>
        <v>http://proteomics.broadinstitute.org/millscripts/viewfeed.pl?side=xl&amp;cycle=1&amp;fixedMods=iaaC&amp;file=msdataSM/iPRG2012_nd/cpick_in/iPRG2012_nd.3295.1.2.pkl&amp;seq=LLEDLVFPTELVGK</v>
      </c>
    </row>
    <row r="6972" spans="1:95" x14ac:dyDescent="0.2">
      <c r="A6972" s="3">
        <v>7074</v>
      </c>
      <c r="B6972" s="2" t="s">
        <v>18142</v>
      </c>
      <c r="C6972" s="2" t="s">
        <v>18133</v>
      </c>
      <c r="D6972" s="3">
        <v>16964</v>
      </c>
      <c r="E6972" s="3">
        <v>16948</v>
      </c>
      <c r="F6972" s="3">
        <v>69198</v>
      </c>
      <c r="G6972" s="3">
        <v>20242</v>
      </c>
      <c r="H6972" s="3">
        <v>62.2226</v>
      </c>
      <c r="I6972" s="30">
        <v>830.96402999999998</v>
      </c>
      <c r="J6972" s="30">
        <v>830.71283649999998</v>
      </c>
      <c r="K6972" s="30">
        <v>0.25119000000000002</v>
      </c>
      <c r="L6972" s="3">
        <v>0</v>
      </c>
      <c r="M6972" s="3">
        <v>4</v>
      </c>
      <c r="N6972" s="10">
        <f t="shared" si="756"/>
        <v>1</v>
      </c>
      <c r="O6972" s="35">
        <v>4</v>
      </c>
      <c r="P6972" s="17"/>
      <c r="Q6972" s="40">
        <v>3319.82602</v>
      </c>
      <c r="R6972" s="40">
        <v>830.71195999999998</v>
      </c>
      <c r="S6972" s="18">
        <f t="shared" si="757"/>
        <v>303.4385107444503</v>
      </c>
      <c r="T6972" s="18">
        <f t="shared" si="758"/>
        <v>1.0551190330809053</v>
      </c>
      <c r="U6972" s="18">
        <f t="shared" si="759"/>
        <v>1.0111808189679294</v>
      </c>
      <c r="V6972" s="30">
        <v>830.71280000000002</v>
      </c>
      <c r="X6972" s="3" t="s">
        <v>47</v>
      </c>
      <c r="Y6972" s="3" t="s">
        <v>47</v>
      </c>
      <c r="AA6972" s="3" t="s">
        <v>47</v>
      </c>
      <c r="AB6972" s="12" t="s">
        <v>47</v>
      </c>
      <c r="AC6972" s="3" t="s">
        <v>47</v>
      </c>
      <c r="AF6972" s="3" t="s">
        <v>52</v>
      </c>
      <c r="AG6972" s="3" t="s">
        <v>52</v>
      </c>
      <c r="AI6972" s="3" t="s">
        <v>47</v>
      </c>
      <c r="AU6972" s="3">
        <v>0</v>
      </c>
      <c r="AV6972" s="3">
        <v>6</v>
      </c>
      <c r="AW6972" s="3">
        <v>1</v>
      </c>
      <c r="AX6972" s="3">
        <v>6</v>
      </c>
      <c r="AY6972" s="3">
        <v>100</v>
      </c>
      <c r="AZ6972" s="6" t="str">
        <f t="shared" si="760"/>
        <v>3295.2</v>
      </c>
      <c r="BC6972" s="12" t="s">
        <v>18075</v>
      </c>
      <c r="BJ6972" s="12">
        <f t="shared" si="761"/>
        <v>0</v>
      </c>
      <c r="BK6972" s="12">
        <f t="shared" si="762"/>
        <v>0</v>
      </c>
      <c r="CQ6972" s="3" t="str">
        <f>CONCATENATE(baseURL!$A$1,baseURL!$B$1,baseURL!$C$1,".",C6972,".",L6972,".pkl&amp;seq=",BC6972)</f>
        <v>http://proteomics.broadinstitute.org/millscripts/viewfeed.pl?side=xl&amp;cycle=1&amp;fixedMods=iaaC&amp;file=msdataSM/iPRG2012_nd/cpick_in/iPRG2012_nd.3295.2.0.pkl&amp;seq=TLLEALDALEQPSRPTDKPLRLPLQDVYK</v>
      </c>
    </row>
    <row r="6973" spans="1:95" x14ac:dyDescent="0.2">
      <c r="A6973" s="3">
        <v>689</v>
      </c>
      <c r="B6973" s="2" t="s">
        <v>18143</v>
      </c>
      <c r="C6973" s="2" t="s">
        <v>18136</v>
      </c>
      <c r="D6973" s="3">
        <v>16965</v>
      </c>
      <c r="E6973" s="3">
        <v>16949</v>
      </c>
      <c r="F6973" s="3">
        <v>69199</v>
      </c>
      <c r="G6973" s="3">
        <v>20243</v>
      </c>
      <c r="H6973" s="3">
        <v>62.228400000000001</v>
      </c>
      <c r="I6973" s="30">
        <v>1112.7217000000001</v>
      </c>
      <c r="J6973" s="30">
        <v>1112.7206610000001</v>
      </c>
      <c r="K6973" s="30">
        <v>1.0399999999999999E-3</v>
      </c>
      <c r="L6973" s="3">
        <v>4</v>
      </c>
      <c r="M6973" s="3">
        <v>4</v>
      </c>
      <c r="N6973" s="10">
        <f t="shared" si="756"/>
        <v>1</v>
      </c>
      <c r="O6973" s="35">
        <v>4</v>
      </c>
      <c r="P6973" s="17"/>
      <c r="Q6973" s="40">
        <v>4447.8555500000002</v>
      </c>
      <c r="R6973" s="40">
        <v>1112.7193500000001</v>
      </c>
      <c r="S6973" s="18">
        <f t="shared" si="757"/>
        <v>2.1119431417980965</v>
      </c>
      <c r="T6973" s="18">
        <f t="shared" si="758"/>
        <v>1.1781946633595985</v>
      </c>
      <c r="U6973" s="18">
        <f t="shared" si="759"/>
        <v>0.7638943278018121</v>
      </c>
      <c r="V6973" s="30">
        <v>1112.7202</v>
      </c>
      <c r="W6973" s="3" t="s">
        <v>47</v>
      </c>
      <c r="Y6973" s="3" t="s">
        <v>47</v>
      </c>
      <c r="Z6973" s="3" t="s">
        <v>47</v>
      </c>
      <c r="AA6973" s="3" t="s">
        <v>48</v>
      </c>
      <c r="AB6973" s="12" t="s">
        <v>47</v>
      </c>
      <c r="AC6973" s="3" t="s">
        <v>47</v>
      </c>
      <c r="AD6973" s="3" t="s">
        <v>47</v>
      </c>
      <c r="AE6973" s="3" t="s">
        <v>47</v>
      </c>
      <c r="AF6973" s="3" t="s">
        <v>47</v>
      </c>
      <c r="AG6973" s="3" t="s">
        <v>52</v>
      </c>
      <c r="AI6973" s="3" t="s">
        <v>48</v>
      </c>
      <c r="AK6973" s="3" t="s">
        <v>47</v>
      </c>
      <c r="AL6973" s="3" t="s">
        <v>47</v>
      </c>
      <c r="AO6973" s="3" t="s">
        <v>47</v>
      </c>
      <c r="AP6973" s="3" t="s">
        <v>48</v>
      </c>
      <c r="AR6973" s="3" t="s">
        <v>48</v>
      </c>
      <c r="AU6973" s="3">
        <v>0</v>
      </c>
      <c r="AV6973" s="3">
        <v>11</v>
      </c>
      <c r="AW6973" s="3">
        <v>2</v>
      </c>
      <c r="AX6973" s="3">
        <v>10</v>
      </c>
      <c r="AY6973" s="3">
        <v>90.91</v>
      </c>
      <c r="AZ6973" s="6" t="str">
        <f t="shared" si="760"/>
        <v>3295.3</v>
      </c>
      <c r="BC6973" s="12" t="s">
        <v>18144</v>
      </c>
      <c r="BF6973" s="12" t="s">
        <v>1468</v>
      </c>
      <c r="BJ6973" s="12">
        <f t="shared" si="761"/>
        <v>0</v>
      </c>
      <c r="BK6973" s="12">
        <f t="shared" si="762"/>
        <v>0</v>
      </c>
      <c r="BX6973" s="3" t="s">
        <v>18145</v>
      </c>
      <c r="CQ6973" s="3" t="str">
        <f>CONCATENATE(baseURL!$A$1,baseURL!$B$1,baseURL!$C$1,".",C6973,".",L6973,".pkl&amp;seq=",BC6973)</f>
        <v>http://proteomics.broadinstitute.org/millscripts/viewfeed.pl?side=xl&amp;cycle=1&amp;fixedMods=iaaC&amp;file=msdataSM/iPRG2012_nd/cpick_in/iPRG2012_nd.3295.3.4.pkl&amp;seq=LAAVPAAGPASAGGAAAASGDAAAEEEKEEEAAEEsDDDMGFGLFD</v>
      </c>
    </row>
    <row r="6974" spans="1:95" x14ac:dyDescent="0.2">
      <c r="A6974" s="3">
        <v>5845</v>
      </c>
      <c r="B6974" s="2" t="s">
        <v>18146</v>
      </c>
      <c r="C6974" s="2" t="s">
        <v>18147</v>
      </c>
      <c r="D6974" s="3">
        <v>16966</v>
      </c>
      <c r="E6974" s="3">
        <v>16950</v>
      </c>
      <c r="F6974" s="3">
        <v>69218</v>
      </c>
      <c r="G6974" s="3">
        <v>20245</v>
      </c>
      <c r="H6974" s="3">
        <v>62.253700000000002</v>
      </c>
      <c r="I6974" s="30">
        <v>888.77589999999998</v>
      </c>
      <c r="J6974" s="30">
        <v>888.7729885</v>
      </c>
      <c r="K6974" s="30">
        <v>2.9099999999999998E-3</v>
      </c>
      <c r="L6974" s="3">
        <v>3</v>
      </c>
      <c r="M6974" s="3">
        <v>3</v>
      </c>
      <c r="N6974" s="10">
        <f t="shared" si="756"/>
        <v>1</v>
      </c>
      <c r="O6974" s="35">
        <v>3</v>
      </c>
      <c r="P6974" s="17"/>
      <c r="Q6974" s="40">
        <v>2664.3014199999998</v>
      </c>
      <c r="R6974" s="40">
        <v>888.77198999999996</v>
      </c>
      <c r="S6974" s="18">
        <f t="shared" si="757"/>
        <v>4.3993285612195701</v>
      </c>
      <c r="T6974" s="18">
        <f t="shared" si="758"/>
        <v>1.1234602477031075</v>
      </c>
      <c r="U6974" s="18">
        <f t="shared" si="759"/>
        <v>0.91136985539036808</v>
      </c>
      <c r="V6974" s="30">
        <v>888.77279999999996</v>
      </c>
      <c r="W6974" s="3" t="s">
        <v>47</v>
      </c>
      <c r="X6974" s="3" t="s">
        <v>47</v>
      </c>
      <c r="Y6974" s="3" t="s">
        <v>47</v>
      </c>
      <c r="Z6974" s="3" t="s">
        <v>47</v>
      </c>
      <c r="AA6974" s="3" t="s">
        <v>47</v>
      </c>
      <c r="AB6974" s="12" t="s">
        <v>47</v>
      </c>
      <c r="AC6974" s="3" t="s">
        <v>47</v>
      </c>
      <c r="AD6974" s="3" t="s">
        <v>47</v>
      </c>
      <c r="AE6974" s="3" t="s">
        <v>47</v>
      </c>
      <c r="AF6974" s="3" t="s">
        <v>47</v>
      </c>
      <c r="AG6974" s="3" t="s">
        <v>47</v>
      </c>
      <c r="AI6974" s="3" t="s">
        <v>47</v>
      </c>
      <c r="AJ6974" s="3" t="s">
        <v>47</v>
      </c>
      <c r="AK6974" s="3" t="s">
        <v>47</v>
      </c>
      <c r="AL6974" s="3" t="s">
        <v>47</v>
      </c>
      <c r="AM6974" s="3" t="s">
        <v>47</v>
      </c>
      <c r="AN6974" s="3" t="s">
        <v>47</v>
      </c>
      <c r="AU6974" s="3">
        <v>0</v>
      </c>
      <c r="AV6974" s="3">
        <v>17</v>
      </c>
      <c r="AW6974" s="3">
        <v>1</v>
      </c>
      <c r="AX6974" s="3">
        <v>17</v>
      </c>
      <c r="AY6974" s="3">
        <v>100</v>
      </c>
      <c r="AZ6974" s="6" t="str">
        <f t="shared" si="760"/>
        <v>3296.1</v>
      </c>
      <c r="BC6974" s="12" t="s">
        <v>18148</v>
      </c>
      <c r="BJ6974" s="12">
        <f t="shared" si="761"/>
        <v>0</v>
      </c>
      <c r="BK6974" s="12">
        <f t="shared" si="762"/>
        <v>0</v>
      </c>
      <c r="CQ6974" s="3" t="str">
        <f>CONCATENATE(baseURL!$A$1,baseURL!$B$1,baseURL!$C$1,".",C6974,".",L6974,".pkl&amp;seq=",BC6974)</f>
        <v>http://proteomics.broadinstitute.org/millscripts/viewfeed.pl?side=xl&amp;cycle=1&amp;fixedMods=iaaC&amp;file=msdataSM/iPRG2012_nd/cpick_in/iPRG2012_nd.3296.1.3.pkl&amp;seq=KNVEVVALNDPFLSNDYSAYMFK</v>
      </c>
    </row>
    <row r="6975" spans="1:95" x14ac:dyDescent="0.2">
      <c r="A6975" s="3">
        <v>6817</v>
      </c>
      <c r="B6975" s="2" t="s">
        <v>18149</v>
      </c>
      <c r="C6975" s="2" t="s">
        <v>18150</v>
      </c>
      <c r="D6975" s="3">
        <v>16967</v>
      </c>
      <c r="E6975" s="3">
        <v>16951</v>
      </c>
      <c r="F6975" s="3">
        <v>69239</v>
      </c>
      <c r="G6975" s="3">
        <v>20247</v>
      </c>
      <c r="H6975" s="3">
        <v>62.270499999999998</v>
      </c>
      <c r="I6975" s="30">
        <v>560.29692999999997</v>
      </c>
      <c r="J6975" s="30">
        <v>560.29467480000005</v>
      </c>
      <c r="K6975" s="30">
        <v>2.2599999999999999E-3</v>
      </c>
      <c r="L6975" s="3">
        <v>5</v>
      </c>
      <c r="M6975" s="3">
        <v>5</v>
      </c>
      <c r="N6975" s="10">
        <f t="shared" si="756"/>
        <v>1</v>
      </c>
      <c r="O6975" s="35">
        <v>5</v>
      </c>
      <c r="P6975" s="17"/>
      <c r="Q6975" s="40">
        <v>2797.4341599999998</v>
      </c>
      <c r="R6975" s="40">
        <v>560.29264999999998</v>
      </c>
      <c r="S6975" s="18">
        <f t="shared" si="757"/>
        <v>7.6388651537625716</v>
      </c>
      <c r="T6975" s="18">
        <f t="shared" si="758"/>
        <v>3.6138257392310811</v>
      </c>
      <c r="U6975" s="18">
        <f t="shared" si="759"/>
        <v>3.1233677615001043</v>
      </c>
      <c r="V6975" s="30">
        <v>560.2944</v>
      </c>
      <c r="W6975" s="3" t="s">
        <v>47</v>
      </c>
      <c r="X6975" s="3" t="s">
        <v>47</v>
      </c>
      <c r="Y6975" s="3" t="s">
        <v>47</v>
      </c>
      <c r="Z6975" s="3" t="s">
        <v>47</v>
      </c>
      <c r="AA6975" s="3" t="s">
        <v>47</v>
      </c>
      <c r="AB6975" s="12" t="s">
        <v>47</v>
      </c>
      <c r="AC6975" s="3" t="s">
        <v>47</v>
      </c>
      <c r="AD6975" s="3" t="s">
        <v>47</v>
      </c>
      <c r="AE6975" s="3" t="s">
        <v>47</v>
      </c>
      <c r="AF6975" s="3" t="s">
        <v>48</v>
      </c>
      <c r="AG6975" s="3" t="s">
        <v>47</v>
      </c>
      <c r="AJ6975" s="3" t="s">
        <v>47</v>
      </c>
      <c r="AK6975" s="3" t="s">
        <v>47</v>
      </c>
      <c r="AL6975" s="3" t="s">
        <v>47</v>
      </c>
      <c r="AU6975" s="3">
        <v>0</v>
      </c>
      <c r="AV6975" s="3">
        <v>13</v>
      </c>
      <c r="AW6975" s="3">
        <v>1</v>
      </c>
      <c r="AX6975" s="3">
        <v>13</v>
      </c>
      <c r="AY6975" s="3">
        <v>100</v>
      </c>
      <c r="AZ6975" s="6" t="str">
        <f t="shared" si="760"/>
        <v>3297.1</v>
      </c>
      <c r="BC6975" s="12" t="s">
        <v>18132</v>
      </c>
      <c r="BJ6975" s="12">
        <f t="shared" si="761"/>
        <v>0</v>
      </c>
      <c r="BK6975" s="12">
        <f t="shared" si="762"/>
        <v>0</v>
      </c>
      <c r="CQ6975" s="3" t="str">
        <f>CONCATENATE(baseURL!$A$1,baseURL!$B$1,baseURL!$C$1,".",C6975,".",L6975,".pkl&amp;seq=",BC6975)</f>
        <v>http://proteomics.broadinstitute.org/millscripts/viewfeed.pl?side=xl&amp;cycle=1&amp;fixedMods=iaaC&amp;file=msdataSM/iPRG2012_nd/cpick_in/iPRG2012_nd.3297.1.5.pkl&amp;seq=LLDLTQFPAFVTPMGKGSLDEQHPR</v>
      </c>
    </row>
    <row r="6976" spans="1:95" x14ac:dyDescent="0.2">
      <c r="A6976" s="3">
        <v>5910</v>
      </c>
      <c r="B6976" s="2" t="s">
        <v>18151</v>
      </c>
      <c r="C6976" s="2" t="s">
        <v>18146</v>
      </c>
      <c r="D6976" s="3">
        <v>16968</v>
      </c>
      <c r="E6976" s="3">
        <v>16952</v>
      </c>
      <c r="F6976" s="3">
        <v>69240</v>
      </c>
      <c r="G6976" s="3">
        <v>20248</v>
      </c>
      <c r="H6976" s="3">
        <v>62.278799999999997</v>
      </c>
      <c r="I6976" s="30">
        <v>720.38340000000005</v>
      </c>
      <c r="J6976" s="30">
        <v>720.38194510000005</v>
      </c>
      <c r="K6976" s="30">
        <v>1.4499999999999999E-3</v>
      </c>
      <c r="L6976" s="3">
        <v>4</v>
      </c>
      <c r="M6976" s="3">
        <v>4</v>
      </c>
      <c r="N6976" s="10">
        <f t="shared" si="756"/>
        <v>1</v>
      </c>
      <c r="O6976" s="35">
        <v>4</v>
      </c>
      <c r="P6976" s="17"/>
      <c r="Q6976" s="40">
        <v>2878.49854</v>
      </c>
      <c r="R6976" s="40">
        <v>720.38009</v>
      </c>
      <c r="S6976" s="18">
        <f t="shared" si="757"/>
        <v>4.5947966164027099</v>
      </c>
      <c r="T6976" s="18">
        <f t="shared" si="758"/>
        <v>2.5751683393374516</v>
      </c>
      <c r="U6976" s="18">
        <f t="shared" si="759"/>
        <v>2.6513781078438199</v>
      </c>
      <c r="V6976" s="30">
        <v>720.38199999999995</v>
      </c>
      <c r="W6976" s="3" t="s">
        <v>47</v>
      </c>
      <c r="X6976" s="3" t="s">
        <v>47</v>
      </c>
      <c r="Y6976" s="3" t="s">
        <v>47</v>
      </c>
      <c r="Z6976" s="3" t="s">
        <v>47</v>
      </c>
      <c r="AA6976" s="3" t="s">
        <v>48</v>
      </c>
      <c r="AB6976" s="12" t="s">
        <v>47</v>
      </c>
      <c r="AC6976" s="3" t="s">
        <v>47</v>
      </c>
      <c r="AD6976" s="3" t="s">
        <v>47</v>
      </c>
      <c r="AE6976" s="3" t="s">
        <v>47</v>
      </c>
      <c r="AF6976" s="3" t="s">
        <v>47</v>
      </c>
      <c r="AG6976" s="3" t="s">
        <v>48</v>
      </c>
      <c r="AI6976" s="3" t="s">
        <v>47</v>
      </c>
      <c r="AJ6976" s="3" t="s">
        <v>47</v>
      </c>
      <c r="AK6976" s="3" t="s">
        <v>47</v>
      </c>
      <c r="AL6976" s="3" t="s">
        <v>47</v>
      </c>
      <c r="AM6976" s="3" t="s">
        <v>47</v>
      </c>
      <c r="AU6976" s="3">
        <v>0</v>
      </c>
      <c r="AV6976" s="3">
        <v>14</v>
      </c>
      <c r="AW6976" s="3">
        <v>1</v>
      </c>
      <c r="AX6976" s="3">
        <v>14</v>
      </c>
      <c r="AY6976" s="3">
        <v>100</v>
      </c>
      <c r="AZ6976" s="6" t="str">
        <f t="shared" si="760"/>
        <v>3297.2</v>
      </c>
      <c r="BC6976" s="12" t="s">
        <v>18152</v>
      </c>
      <c r="BJ6976" s="12">
        <f t="shared" si="761"/>
        <v>0</v>
      </c>
      <c r="BK6976" s="12">
        <f t="shared" si="762"/>
        <v>0</v>
      </c>
      <c r="CQ6976" s="3" t="str">
        <f>CONCATENATE(baseURL!$A$1,baseURL!$B$1,baseURL!$C$1,".",C6976,".",L6976,".pkl&amp;seq=",BC6976)</f>
        <v>http://proteomics.broadinstitute.org/millscripts/viewfeed.pl?side=xl&amp;cycle=1&amp;fixedMods=iaaC&amp;file=msdataSM/iPRG2012_nd/cpick_in/iPRG2012_nd.3297.2.4.pkl&amp;seq=LESFQAVYNKLTGKQLVFELPSETH</v>
      </c>
    </row>
    <row r="6977" spans="1:95" x14ac:dyDescent="0.2">
      <c r="A6977" s="3">
        <v>5488</v>
      </c>
      <c r="B6977" s="2" t="s">
        <v>18153</v>
      </c>
      <c r="C6977" s="2" t="s">
        <v>18154</v>
      </c>
      <c r="D6977" s="3">
        <v>16969</v>
      </c>
      <c r="E6977" s="3">
        <v>16953</v>
      </c>
      <c r="F6977" s="3">
        <v>69260</v>
      </c>
      <c r="G6977" s="3">
        <v>20250</v>
      </c>
      <c r="H6977" s="3">
        <v>62.292099999999998</v>
      </c>
      <c r="I6977" s="30">
        <v>627.32407999999998</v>
      </c>
      <c r="J6977" s="30">
        <v>627.3238824</v>
      </c>
      <c r="K6977" s="30">
        <v>2.0000000000000001E-4</v>
      </c>
      <c r="L6977" s="3">
        <v>3</v>
      </c>
      <c r="M6977" s="3">
        <v>3</v>
      </c>
      <c r="N6977" s="10">
        <f t="shared" si="756"/>
        <v>1</v>
      </c>
      <c r="O6977" s="35">
        <v>3</v>
      </c>
      <c r="P6977" s="17"/>
      <c r="Q6977" s="40">
        <v>1879.9548500000001</v>
      </c>
      <c r="R6977" s="40">
        <v>627.32313999999997</v>
      </c>
      <c r="S6977" s="18">
        <f t="shared" si="757"/>
        <v>1.4984302986402698</v>
      </c>
      <c r="T6977" s="18">
        <f t="shared" si="758"/>
        <v>1.1834411210075226</v>
      </c>
      <c r="U6977" s="18">
        <f t="shared" si="759"/>
        <v>1.2114968372023718</v>
      </c>
      <c r="V6977" s="30">
        <v>627.32389999999998</v>
      </c>
      <c r="W6977" s="3" t="s">
        <v>47</v>
      </c>
      <c r="X6977" s="3" t="s">
        <v>47</v>
      </c>
      <c r="Y6977" s="3" t="s">
        <v>47</v>
      </c>
      <c r="Z6977" s="3" t="s">
        <v>47</v>
      </c>
      <c r="AA6977" s="3" t="s">
        <v>47</v>
      </c>
      <c r="AB6977" s="12" t="s">
        <v>47</v>
      </c>
      <c r="AC6977" s="3" t="s">
        <v>47</v>
      </c>
      <c r="AD6977" s="3" t="s">
        <v>47</v>
      </c>
      <c r="AE6977" s="3" t="s">
        <v>47</v>
      </c>
      <c r="AF6977" s="3" t="s">
        <v>47</v>
      </c>
      <c r="AG6977" s="3" t="s">
        <v>47</v>
      </c>
      <c r="AH6977" s="3" t="s">
        <v>47</v>
      </c>
      <c r="AI6977" s="3" t="s">
        <v>47</v>
      </c>
      <c r="AJ6977" s="3" t="s">
        <v>47</v>
      </c>
      <c r="AK6977" s="3" t="s">
        <v>47</v>
      </c>
      <c r="AL6977" s="3" t="s">
        <v>47</v>
      </c>
      <c r="AM6977" s="3" t="s">
        <v>47</v>
      </c>
      <c r="AU6977" s="3">
        <v>0</v>
      </c>
      <c r="AV6977" s="3">
        <v>17</v>
      </c>
      <c r="AW6977" s="3">
        <v>1</v>
      </c>
      <c r="AX6977" s="3">
        <v>17</v>
      </c>
      <c r="AY6977" s="3">
        <v>100</v>
      </c>
      <c r="AZ6977" s="6" t="str">
        <f t="shared" si="760"/>
        <v>3298.1</v>
      </c>
      <c r="BC6977" s="12" t="s">
        <v>18098</v>
      </c>
      <c r="BJ6977" s="12">
        <f t="shared" si="761"/>
        <v>0</v>
      </c>
      <c r="BK6977" s="12">
        <f t="shared" si="762"/>
        <v>0</v>
      </c>
      <c r="CQ6977" s="3" t="str">
        <f>CONCATENATE(baseURL!$A$1,baseURL!$B$1,baseURL!$C$1,".",C6977,".",L6977,".pkl&amp;seq=",BC6977)</f>
        <v>http://proteomics.broadinstitute.org/millscripts/viewfeed.pl?side=xl&amp;cycle=1&amp;fixedMods=iaaC&amp;file=msdataSM/iPRG2012_nd/cpick_in/iPRG2012_nd.3298.1.3.pkl&amp;seq=YQQLQNELEEFLVAR</v>
      </c>
    </row>
    <row r="6978" spans="1:95" x14ac:dyDescent="0.2">
      <c r="A6978" s="3">
        <v>2826</v>
      </c>
      <c r="B6978" s="2" t="s">
        <v>18155</v>
      </c>
      <c r="C6978" s="2" t="s">
        <v>18149</v>
      </c>
      <c r="D6978" s="3">
        <v>16970</v>
      </c>
      <c r="E6978" s="3">
        <v>16954</v>
      </c>
      <c r="F6978" s="3">
        <v>69261</v>
      </c>
      <c r="G6978" s="3">
        <v>20251</v>
      </c>
      <c r="H6978" s="3">
        <v>62.297899999999998</v>
      </c>
      <c r="I6978" s="30">
        <v>836.78377</v>
      </c>
      <c r="J6978" s="30">
        <v>836.44841899999994</v>
      </c>
      <c r="K6978" s="30">
        <v>0.33534999999999998</v>
      </c>
      <c r="L6978" s="3">
        <v>0</v>
      </c>
      <c r="M6978" s="3">
        <v>3</v>
      </c>
      <c r="N6978" s="10">
        <f t="shared" ref="N6978:N7041" si="763">IF(AND(M6978&gt;0,L6978&gt;0), IF(M6978=L6978,1,-1), 1)</f>
        <v>1</v>
      </c>
      <c r="O6978" s="35">
        <v>3</v>
      </c>
      <c r="P6978" s="17"/>
      <c r="Q6978" s="40">
        <v>2507.3279499999999</v>
      </c>
      <c r="R6978" s="40">
        <v>836.44749999999999</v>
      </c>
      <c r="S6978" s="18">
        <f t="shared" ref="S6978:S7041" si="764">1000000*(I6978-R6978)/R6978</f>
        <v>402.0216451122314</v>
      </c>
      <c r="T6978" s="18">
        <f t="shared" ref="T6978:T7041" si="765">1000000*(J6978-R6978)/R6978</f>
        <v>1.0986941797942904</v>
      </c>
      <c r="U6978" s="18">
        <f t="shared" ref="U6978:U7041" si="766">1000000*(V6978-R6978)/R6978</f>
        <v>1.1955322957822854</v>
      </c>
      <c r="V6978" s="30">
        <v>836.44849999999997</v>
      </c>
      <c r="W6978" s="3" t="s">
        <v>47</v>
      </c>
      <c r="Z6978" s="3" t="s">
        <v>47</v>
      </c>
      <c r="AA6978" s="3" t="s">
        <v>47</v>
      </c>
      <c r="AB6978" s="12" t="s">
        <v>47</v>
      </c>
      <c r="AC6978" s="3" t="s">
        <v>47</v>
      </c>
      <c r="AD6978" s="3" t="s">
        <v>47</v>
      </c>
      <c r="AE6978" s="3" t="s">
        <v>47</v>
      </c>
      <c r="AF6978" s="3" t="s">
        <v>47</v>
      </c>
      <c r="AG6978" s="3" t="s">
        <v>47</v>
      </c>
      <c r="AI6978" s="3" t="s">
        <v>47</v>
      </c>
      <c r="AK6978" s="3" t="s">
        <v>52</v>
      </c>
      <c r="AL6978" s="3" t="s">
        <v>48</v>
      </c>
      <c r="AU6978" s="3">
        <v>0</v>
      </c>
      <c r="AV6978" s="3">
        <v>10</v>
      </c>
      <c r="AW6978" s="3">
        <v>1</v>
      </c>
      <c r="AX6978" s="3">
        <v>10</v>
      </c>
      <c r="AY6978" s="3">
        <v>100</v>
      </c>
      <c r="AZ6978" s="6" t="str">
        <f t="shared" ref="AZ6978:AZ7041" si="767">HYPERLINK(CQ6978,C6978)</f>
        <v>3298.2</v>
      </c>
      <c r="BC6978" s="12" t="s">
        <v>18156</v>
      </c>
      <c r="BJ6978" s="12">
        <f t="shared" ref="BJ6978:BJ7041" si="768">LEN(BC6978)-LEN(SUBSTITUTE(BC6978,"C",""))</f>
        <v>0</v>
      </c>
      <c r="BK6978" s="12">
        <f t="shared" ref="BK6978:BK7041" si="769">LEN(BC6978)-LEN(SUBSTITUTE(BC6978,"c",""))</f>
        <v>0</v>
      </c>
      <c r="CQ6978" s="3" t="str">
        <f>CONCATENATE(baseURL!$A$1,baseURL!$B$1,baseURL!$C$1,".",C6978,".",L6978,".pkl&amp;seq=",BC6978)</f>
        <v>http://proteomics.broadinstitute.org/millscripts/viewfeed.pl?side=xl&amp;cycle=1&amp;fixedMods=iaaC&amp;file=msdataSM/iPRG2012_nd/cpick_in/iPRG2012_nd.3298.2.0.pkl&amp;seq=AVNELPTKPSTDELLELYALYK</v>
      </c>
    </row>
    <row r="6979" spans="1:95" x14ac:dyDescent="0.2">
      <c r="A6979" s="3">
        <v>5743</v>
      </c>
      <c r="B6979" s="2" t="s">
        <v>18157</v>
      </c>
      <c r="C6979" s="2" t="s">
        <v>18151</v>
      </c>
      <c r="D6979" s="3">
        <v>16971</v>
      </c>
      <c r="E6979" s="3">
        <v>16955</v>
      </c>
      <c r="F6979" s="3">
        <v>69262</v>
      </c>
      <c r="G6979" s="3">
        <v>20252</v>
      </c>
      <c r="H6979" s="3">
        <v>62.303699999999999</v>
      </c>
      <c r="I6979" s="30">
        <v>928.80161999999996</v>
      </c>
      <c r="J6979" s="30">
        <v>928.80025669999998</v>
      </c>
      <c r="K6979" s="30">
        <v>1.3600000000000001E-3</v>
      </c>
      <c r="L6979" s="3">
        <v>3</v>
      </c>
      <c r="M6979" s="3">
        <v>3</v>
      </c>
      <c r="N6979" s="10">
        <f t="shared" si="763"/>
        <v>1</v>
      </c>
      <c r="O6979" s="35">
        <v>3</v>
      </c>
      <c r="P6979" s="17"/>
      <c r="Q6979" s="40">
        <v>2784.3838999999998</v>
      </c>
      <c r="R6979" s="40">
        <v>928.79948000000002</v>
      </c>
      <c r="S6979" s="18">
        <f t="shared" si="764"/>
        <v>2.3040495241667243</v>
      </c>
      <c r="T6979" s="18">
        <f t="shared" si="765"/>
        <v>0.83624077821439835</v>
      </c>
      <c r="U6979" s="18">
        <f t="shared" si="766"/>
        <v>0.77519423245280472</v>
      </c>
      <c r="V6979" s="30">
        <v>928.80020000000002</v>
      </c>
      <c r="W6979" s="3" t="s">
        <v>47</v>
      </c>
      <c r="X6979" s="3" t="s">
        <v>47</v>
      </c>
      <c r="Y6979" s="3" t="s">
        <v>47</v>
      </c>
      <c r="Z6979" s="3" t="s">
        <v>47</v>
      </c>
      <c r="AA6979" s="3" t="s">
        <v>48</v>
      </c>
      <c r="AB6979" s="12" t="s">
        <v>47</v>
      </c>
      <c r="AC6979" s="3" t="s">
        <v>47</v>
      </c>
      <c r="AD6979" s="3" t="s">
        <v>47</v>
      </c>
      <c r="AE6979" s="3" t="s">
        <v>47</v>
      </c>
      <c r="AF6979" s="3" t="s">
        <v>47</v>
      </c>
      <c r="AG6979" s="3" t="s">
        <v>47</v>
      </c>
      <c r="AI6979" s="3" t="s">
        <v>47</v>
      </c>
      <c r="AJ6979" s="3" t="s">
        <v>47</v>
      </c>
      <c r="AK6979" s="3" t="s">
        <v>47</v>
      </c>
      <c r="AL6979" s="3" t="s">
        <v>47</v>
      </c>
      <c r="AM6979" s="3" t="s">
        <v>47</v>
      </c>
      <c r="AN6979" s="3" t="s">
        <v>47</v>
      </c>
      <c r="AU6979" s="3">
        <v>0</v>
      </c>
      <c r="AV6979" s="3">
        <v>16</v>
      </c>
      <c r="AW6979" s="3">
        <v>1</v>
      </c>
      <c r="AX6979" s="3">
        <v>16</v>
      </c>
      <c r="AY6979" s="3">
        <v>100</v>
      </c>
      <c r="AZ6979" s="6" t="str">
        <f t="shared" si="767"/>
        <v>3298.3</v>
      </c>
      <c r="BC6979" s="12" t="s">
        <v>18158</v>
      </c>
      <c r="BJ6979" s="12">
        <f t="shared" si="768"/>
        <v>0</v>
      </c>
      <c r="BK6979" s="12">
        <f t="shared" si="769"/>
        <v>0</v>
      </c>
      <c r="CQ6979" s="3" t="str">
        <f>CONCATENATE(baseURL!$A$1,baseURL!$B$1,baseURL!$C$1,".",C6979,".",L6979,".pkl&amp;seq=",BC6979)</f>
        <v>http://proteomics.broadinstitute.org/millscripts/viewfeed.pl?side=xl&amp;cycle=1&amp;fixedMods=iaaC&amp;file=msdataSM/iPRG2012_nd/cpick_in/iPRG2012_nd.3298.3.3.pkl&amp;seq=SEVFSTYADNQPGVLLQVFEGERAK</v>
      </c>
    </row>
    <row r="6980" spans="1:95" x14ac:dyDescent="0.2">
      <c r="A6980" s="3">
        <v>4261</v>
      </c>
      <c r="B6980" s="2" t="s">
        <v>18159</v>
      </c>
      <c r="C6980" s="2" t="s">
        <v>18160</v>
      </c>
      <c r="D6980" s="3">
        <v>16972</v>
      </c>
      <c r="E6980" s="3">
        <v>16956</v>
      </c>
      <c r="F6980" s="3">
        <v>69281</v>
      </c>
      <c r="G6980" s="3">
        <v>20254</v>
      </c>
      <c r="H6980" s="3">
        <v>62.315399999999997</v>
      </c>
      <c r="I6980" s="30">
        <v>591.64715999999999</v>
      </c>
      <c r="J6980" s="30">
        <v>591.64674019999995</v>
      </c>
      <c r="K6980" s="30">
        <v>4.2000000000000002E-4</v>
      </c>
      <c r="L6980" s="3">
        <v>3</v>
      </c>
      <c r="M6980" s="3">
        <v>3</v>
      </c>
      <c r="N6980" s="10">
        <f t="shared" si="763"/>
        <v>1</v>
      </c>
      <c r="O6980" s="35">
        <v>3</v>
      </c>
      <c r="P6980" s="17"/>
      <c r="Q6980" s="40">
        <v>1772.9217599999999</v>
      </c>
      <c r="R6980" s="40">
        <v>591.64544000000001</v>
      </c>
      <c r="S6980" s="18">
        <f t="shared" si="764"/>
        <v>2.9071465504365541</v>
      </c>
      <c r="T6980" s="18">
        <f t="shared" si="765"/>
        <v>2.1975999678895803</v>
      </c>
      <c r="U6980" s="18">
        <f t="shared" si="766"/>
        <v>1.7916135717002306</v>
      </c>
      <c r="V6980" s="30">
        <v>591.64649999999995</v>
      </c>
      <c r="W6980" s="3" t="s">
        <v>47</v>
      </c>
      <c r="X6980" s="3" t="s">
        <v>47</v>
      </c>
      <c r="Y6980" s="3" t="s">
        <v>47</v>
      </c>
      <c r="Z6980" s="3" t="s">
        <v>47</v>
      </c>
      <c r="AA6980" s="3" t="s">
        <v>65</v>
      </c>
      <c r="AB6980" s="12" t="s">
        <v>47</v>
      </c>
      <c r="AC6980" s="3" t="s">
        <v>47</v>
      </c>
      <c r="AD6980" s="3" t="s">
        <v>47</v>
      </c>
      <c r="AE6980" s="3" t="s">
        <v>47</v>
      </c>
      <c r="AF6980" s="3" t="s">
        <v>47</v>
      </c>
      <c r="AG6980" s="3" t="s">
        <v>47</v>
      </c>
      <c r="AH6980" s="3" t="s">
        <v>47</v>
      </c>
      <c r="AI6980" s="3" t="s">
        <v>47</v>
      </c>
      <c r="AJ6980" s="3" t="s">
        <v>47</v>
      </c>
      <c r="AK6980" s="3" t="s">
        <v>47</v>
      </c>
      <c r="AL6980" s="3" t="s">
        <v>47</v>
      </c>
      <c r="AO6980" s="3" t="s">
        <v>52</v>
      </c>
      <c r="AU6980" s="3">
        <v>1</v>
      </c>
      <c r="AV6980" s="3">
        <v>15</v>
      </c>
      <c r="AW6980" s="3">
        <v>1</v>
      </c>
      <c r="AX6980" s="3">
        <v>15</v>
      </c>
      <c r="AY6980" s="3">
        <v>100</v>
      </c>
      <c r="AZ6980" s="6" t="str">
        <f t="shared" si="767"/>
        <v>3299.1</v>
      </c>
      <c r="BC6980" s="12" t="s">
        <v>18161</v>
      </c>
      <c r="BJ6980" s="12">
        <f t="shared" si="768"/>
        <v>0</v>
      </c>
      <c r="BK6980" s="12">
        <f t="shared" si="769"/>
        <v>0</v>
      </c>
      <c r="BW6980" s="3" t="s">
        <v>18162</v>
      </c>
      <c r="CQ6980" s="3" t="str">
        <f>CONCATENATE(baseURL!$A$1,baseURL!$B$1,baseURL!$C$1,".",C6980,".",L6980,".pkl&amp;seq=",BC6980)</f>
        <v>http://proteomics.broadinstitute.org/millscripts/viewfeed.pl?side=xl&amp;cycle=1&amp;fixedMods=iaaC&amp;file=msdataSM/iPRG2012_nd/cpick_in/iPRG2012_nd.3299.1.3.pkl&amp;seq=ALPGEYLTYALSGYVR</v>
      </c>
    </row>
    <row r="6981" spans="1:95" x14ac:dyDescent="0.2">
      <c r="A6981" s="3">
        <v>5906</v>
      </c>
      <c r="B6981" s="2" t="s">
        <v>18163</v>
      </c>
      <c r="C6981" s="2" t="s">
        <v>18153</v>
      </c>
      <c r="D6981" s="3">
        <v>16973</v>
      </c>
      <c r="E6981" s="3">
        <v>16957</v>
      </c>
      <c r="F6981" s="3">
        <v>69282</v>
      </c>
      <c r="G6981" s="3">
        <v>20255</v>
      </c>
      <c r="H6981" s="3">
        <v>62.3187</v>
      </c>
      <c r="I6981" s="30">
        <v>748.40524000000005</v>
      </c>
      <c r="J6981" s="30">
        <v>748.40399249999996</v>
      </c>
      <c r="K6981" s="30">
        <v>1.25E-3</v>
      </c>
      <c r="L6981" s="3">
        <v>4</v>
      </c>
      <c r="M6981" s="3">
        <v>4</v>
      </c>
      <c r="N6981" s="10">
        <f t="shared" si="763"/>
        <v>1</v>
      </c>
      <c r="O6981" s="35">
        <v>4</v>
      </c>
      <c r="P6981" s="17"/>
      <c r="Q6981" s="40">
        <v>2990.5905400000001</v>
      </c>
      <c r="R6981" s="40">
        <v>748.40309000000002</v>
      </c>
      <c r="S6981" s="18">
        <f t="shared" si="764"/>
        <v>2.8727834354996316</v>
      </c>
      <c r="T6981" s="18">
        <f t="shared" si="765"/>
        <v>1.2059009536402368</v>
      </c>
      <c r="U6981" s="18">
        <f t="shared" si="766"/>
        <v>1.0823044570824922</v>
      </c>
      <c r="V6981" s="30">
        <v>748.40390000000002</v>
      </c>
      <c r="W6981" s="3" t="s">
        <v>47</v>
      </c>
      <c r="X6981" s="3" t="s">
        <v>47</v>
      </c>
      <c r="Y6981" s="3" t="s">
        <v>47</v>
      </c>
      <c r="Z6981" s="3" t="s">
        <v>47</v>
      </c>
      <c r="AA6981" s="3" t="s">
        <v>48</v>
      </c>
      <c r="AB6981" s="12" t="s">
        <v>47</v>
      </c>
      <c r="AC6981" s="3" t="s">
        <v>47</v>
      </c>
      <c r="AD6981" s="3" t="s">
        <v>47</v>
      </c>
      <c r="AE6981" s="3" t="s">
        <v>47</v>
      </c>
      <c r="AF6981" s="3" t="s">
        <v>47</v>
      </c>
      <c r="AG6981" s="3" t="s">
        <v>47</v>
      </c>
      <c r="AI6981" s="3" t="s">
        <v>47</v>
      </c>
      <c r="AJ6981" s="3" t="s">
        <v>47</v>
      </c>
      <c r="AK6981" s="3" t="s">
        <v>47</v>
      </c>
      <c r="AL6981" s="3" t="s">
        <v>48</v>
      </c>
      <c r="AM6981" s="3" t="s">
        <v>47</v>
      </c>
      <c r="AU6981" s="3">
        <v>0</v>
      </c>
      <c r="AV6981" s="3">
        <v>14</v>
      </c>
      <c r="AW6981" s="3">
        <v>1</v>
      </c>
      <c r="AX6981" s="3">
        <v>14</v>
      </c>
      <c r="AY6981" s="3">
        <v>100</v>
      </c>
      <c r="AZ6981" s="6" t="str">
        <f t="shared" si="767"/>
        <v>3299.2</v>
      </c>
      <c r="BC6981" s="12" t="s">
        <v>18164</v>
      </c>
      <c r="BJ6981" s="12">
        <f t="shared" si="768"/>
        <v>0</v>
      </c>
      <c r="BK6981" s="12">
        <f t="shared" si="769"/>
        <v>0</v>
      </c>
      <c r="CQ6981" s="3" t="str">
        <f>CONCATENATE(baseURL!$A$1,baseURL!$B$1,baseURL!$C$1,".",C6981,".",L6981,".pkl&amp;seq=",BC6981)</f>
        <v>http://proteomics.broadinstitute.org/millscripts/viewfeed.pl?side=xl&amp;cycle=1&amp;fixedMods=iaaC&amp;file=msdataSM/iPRG2012_nd/cpick_in/iPRG2012_nd.3299.2.4.pkl&amp;seq=TVASSGQELSVEERNLLSVAYKNVLGAR</v>
      </c>
    </row>
    <row r="6982" spans="1:95" x14ac:dyDescent="0.2">
      <c r="A6982" s="3">
        <v>6940</v>
      </c>
      <c r="B6982" s="2" t="s">
        <v>18165</v>
      </c>
      <c r="C6982" s="2" t="s">
        <v>18155</v>
      </c>
      <c r="D6982" s="3">
        <v>16974</v>
      </c>
      <c r="E6982" s="3">
        <v>16958</v>
      </c>
      <c r="F6982" s="3">
        <v>69283</v>
      </c>
      <c r="G6982" s="3">
        <v>20256</v>
      </c>
      <c r="H6982" s="3">
        <v>62.322000000000003</v>
      </c>
      <c r="I6982" s="30">
        <v>773.73143000000005</v>
      </c>
      <c r="J6982" s="30">
        <v>773.72874409999997</v>
      </c>
      <c r="K6982" s="30">
        <v>2.6900000000000001E-3</v>
      </c>
      <c r="L6982" s="3">
        <v>3</v>
      </c>
      <c r="M6982" s="3">
        <v>3</v>
      </c>
      <c r="N6982" s="10">
        <f t="shared" si="763"/>
        <v>1</v>
      </c>
      <c r="O6982" s="35">
        <v>3</v>
      </c>
      <c r="P6982" s="17"/>
      <c r="Q6982" s="40">
        <v>2319.1696299999999</v>
      </c>
      <c r="R6982" s="40">
        <v>773.72806000000003</v>
      </c>
      <c r="S6982" s="18">
        <f t="shared" si="764"/>
        <v>4.3555354577913077</v>
      </c>
      <c r="T6982" s="18">
        <f t="shared" si="765"/>
        <v>0.88416077341696775</v>
      </c>
      <c r="U6982" s="18">
        <f t="shared" si="766"/>
        <v>1.0856527549557489</v>
      </c>
      <c r="V6982" s="30">
        <v>773.72889999999995</v>
      </c>
      <c r="W6982" s="3" t="s">
        <v>47</v>
      </c>
      <c r="X6982" s="3" t="s">
        <v>47</v>
      </c>
      <c r="Y6982" s="3" t="s">
        <v>47</v>
      </c>
      <c r="Z6982" s="3" t="s">
        <v>47</v>
      </c>
      <c r="AA6982" s="3" t="s">
        <v>48</v>
      </c>
      <c r="AB6982" s="12" t="s">
        <v>47</v>
      </c>
      <c r="AC6982" s="3" t="s">
        <v>47</v>
      </c>
      <c r="AD6982" s="3" t="s">
        <v>47</v>
      </c>
      <c r="AE6982" s="3" t="s">
        <v>47</v>
      </c>
      <c r="AF6982" s="3" t="s">
        <v>47</v>
      </c>
      <c r="AG6982" s="3" t="s">
        <v>47</v>
      </c>
      <c r="AI6982" s="3" t="s">
        <v>47</v>
      </c>
      <c r="AJ6982" s="3" t="s">
        <v>47</v>
      </c>
      <c r="AK6982" s="3" t="s">
        <v>47</v>
      </c>
      <c r="AL6982" s="3" t="s">
        <v>47</v>
      </c>
      <c r="AM6982" s="3" t="s">
        <v>47</v>
      </c>
      <c r="AN6982" s="3" t="s">
        <v>47</v>
      </c>
      <c r="AO6982" s="3" t="s">
        <v>47</v>
      </c>
      <c r="AP6982" s="3" t="s">
        <v>47</v>
      </c>
      <c r="AU6982" s="3">
        <v>0</v>
      </c>
      <c r="AV6982" s="3">
        <v>18</v>
      </c>
      <c r="AW6982" s="3">
        <v>1</v>
      </c>
      <c r="AX6982" s="3">
        <v>18</v>
      </c>
      <c r="AY6982" s="3">
        <v>100</v>
      </c>
      <c r="AZ6982" s="6" t="str">
        <f t="shared" si="767"/>
        <v>3299.3</v>
      </c>
      <c r="BC6982" s="12" t="s">
        <v>18166</v>
      </c>
      <c r="BJ6982" s="12">
        <f t="shared" si="768"/>
        <v>1</v>
      </c>
      <c r="BK6982" s="12">
        <f t="shared" si="769"/>
        <v>0</v>
      </c>
      <c r="CQ6982" s="3" t="str">
        <f>CONCATENATE(baseURL!$A$1,baseURL!$B$1,baseURL!$C$1,".",C6982,".",L6982,".pkl&amp;seq=",BC6982)</f>
        <v>http://proteomics.broadinstitute.org/millscripts/viewfeed.pl?side=xl&amp;cycle=1&amp;fixedMods=iaaC&amp;file=msdataSM/iPRG2012_nd/cpick_in/iPRG2012_nd.3299.3.3.pkl&amp;seq=FRLSLGLPVGALMNCADNSGAR</v>
      </c>
    </row>
    <row r="6983" spans="1:95" x14ac:dyDescent="0.2">
      <c r="A6983" s="3">
        <v>2025</v>
      </c>
      <c r="B6983" s="2" t="s">
        <v>18167</v>
      </c>
      <c r="C6983" s="2" t="s">
        <v>18157</v>
      </c>
      <c r="D6983" s="3">
        <v>16975</v>
      </c>
      <c r="E6983" s="3">
        <v>16959</v>
      </c>
      <c r="F6983" s="3">
        <v>69284</v>
      </c>
      <c r="G6983" s="3">
        <v>20257</v>
      </c>
      <c r="H6983" s="3">
        <v>62.325400000000002</v>
      </c>
      <c r="I6983" s="30">
        <v>828.43481999999995</v>
      </c>
      <c r="J6983" s="30">
        <v>828.43316419999996</v>
      </c>
      <c r="K6983" s="30">
        <v>1.66E-3</v>
      </c>
      <c r="L6983" s="3">
        <v>4</v>
      </c>
      <c r="M6983" s="3">
        <v>4</v>
      </c>
      <c r="N6983" s="10">
        <f t="shared" si="763"/>
        <v>1</v>
      </c>
      <c r="O6983" s="35">
        <v>4</v>
      </c>
      <c r="P6983" s="17"/>
      <c r="Q6983" s="40">
        <v>3310.71</v>
      </c>
      <c r="R6983" s="40">
        <v>828.43295999999998</v>
      </c>
      <c r="S6983" s="18">
        <f t="shared" si="764"/>
        <v>2.2452027982627731</v>
      </c>
      <c r="T6983" s="18">
        <f t="shared" si="765"/>
        <v>0.24648946848356523</v>
      </c>
      <c r="U6983" s="18">
        <f t="shared" si="766"/>
        <v>0.28970358697000576</v>
      </c>
      <c r="V6983" s="30">
        <v>828.43320000000006</v>
      </c>
      <c r="W6983" s="3" t="s">
        <v>47</v>
      </c>
      <c r="X6983" s="3" t="s">
        <v>47</v>
      </c>
      <c r="Y6983" s="3" t="s">
        <v>47</v>
      </c>
      <c r="Z6983" s="3" t="s">
        <v>47</v>
      </c>
      <c r="AA6983" s="3" t="s">
        <v>48</v>
      </c>
      <c r="AB6983" s="12" t="s">
        <v>47</v>
      </c>
      <c r="AC6983" s="3" t="s">
        <v>47</v>
      </c>
      <c r="AD6983" s="3" t="s">
        <v>47</v>
      </c>
      <c r="AE6983" s="3" t="s">
        <v>47</v>
      </c>
      <c r="AF6983" s="3" t="s">
        <v>52</v>
      </c>
      <c r="AG6983" s="3" t="s">
        <v>47</v>
      </c>
      <c r="AI6983" s="3" t="s">
        <v>47</v>
      </c>
      <c r="AJ6983" s="3" t="s">
        <v>47</v>
      </c>
      <c r="AK6983" s="3" t="s">
        <v>47</v>
      </c>
      <c r="AL6983" s="3" t="s">
        <v>52</v>
      </c>
      <c r="AO6983" s="3" t="s">
        <v>47</v>
      </c>
      <c r="AU6983" s="3">
        <v>0</v>
      </c>
      <c r="AV6983" s="3">
        <v>13</v>
      </c>
      <c r="AW6983" s="3">
        <v>4</v>
      </c>
      <c r="AX6983" s="3">
        <v>9</v>
      </c>
      <c r="AY6983" s="3">
        <v>69.23</v>
      </c>
      <c r="AZ6983" s="6" t="str">
        <f t="shared" si="767"/>
        <v>3299.4</v>
      </c>
      <c r="BC6983" s="12" t="s">
        <v>18168</v>
      </c>
      <c r="BJ6983" s="12">
        <f t="shared" si="768"/>
        <v>0</v>
      </c>
      <c r="BK6983" s="12">
        <f t="shared" si="769"/>
        <v>0</v>
      </c>
      <c r="BP6983" s="3" t="s">
        <v>54</v>
      </c>
      <c r="BR6983" s="3" t="s">
        <v>54</v>
      </c>
      <c r="BU6983" s="3" t="s">
        <v>18169</v>
      </c>
      <c r="BX6983" s="3" t="s">
        <v>18170</v>
      </c>
      <c r="CC6983" s="3" t="s">
        <v>18169</v>
      </c>
      <c r="CG6983" s="3" t="s">
        <v>18171</v>
      </c>
      <c r="CQ6983" s="3" t="str">
        <f>CONCATENATE(baseURL!$A$1,baseURL!$B$1,baseURL!$C$1,".",C6983,".",L6983,".pkl&amp;seq=",BC6983,"&amp;varMods=Deamidated-N")</f>
        <v>http://proteomics.broadinstitute.org/millscripts/viewfeed.pl?side=xl&amp;cycle=1&amp;fixedMods=iaaC&amp;file=msdataSM/iPRG2012_nd/cpick_in/iPRG2012_nd.3299.4.4.pkl&amp;seq=LLTHPnFNGNTLDNDLMLLKLSSPATLNSR&amp;varMods=Deamidated-N</v>
      </c>
    </row>
    <row r="6984" spans="1:95" x14ac:dyDescent="0.2">
      <c r="A6984" s="3">
        <v>1540</v>
      </c>
      <c r="B6984" s="2" t="s">
        <v>18172</v>
      </c>
      <c r="C6984" s="2" t="s">
        <v>18173</v>
      </c>
      <c r="D6984" s="3">
        <v>16976</v>
      </c>
      <c r="E6984" s="3">
        <v>16960</v>
      </c>
      <c r="F6984" s="3">
        <v>69285</v>
      </c>
      <c r="G6984" s="3">
        <v>20258</v>
      </c>
      <c r="H6984" s="3">
        <v>62.328699999999998</v>
      </c>
      <c r="I6984" s="30">
        <v>832.41857000000005</v>
      </c>
      <c r="J6984" s="30">
        <v>832.42795609999996</v>
      </c>
      <c r="K6984" s="30">
        <v>-9.3900000000000008E-3</v>
      </c>
      <c r="L6984" s="3">
        <v>2</v>
      </c>
      <c r="M6984" s="3">
        <v>2</v>
      </c>
      <c r="N6984" s="10">
        <f t="shared" si="763"/>
        <v>1</v>
      </c>
      <c r="O6984" s="35">
        <v>2</v>
      </c>
      <c r="Q6984" s="40">
        <v>1663.8478700000001</v>
      </c>
      <c r="R6984" s="40">
        <v>832.42756999999995</v>
      </c>
      <c r="S6984" s="18">
        <f t="shared" si="764"/>
        <v>-10.811751465536954</v>
      </c>
      <c r="T6984" s="18">
        <f t="shared" si="765"/>
        <v>0.46382413789378302</v>
      </c>
      <c r="U6984" s="18">
        <f t="shared" si="766"/>
        <v>0.51656145897621186</v>
      </c>
      <c r="V6984" s="30">
        <v>832.428</v>
      </c>
      <c r="X6984" s="3" t="s">
        <v>47</v>
      </c>
      <c r="Y6984" s="3" t="s">
        <v>47</v>
      </c>
      <c r="AB6984" s="12" t="s">
        <v>48</v>
      </c>
      <c r="AD6984" s="3" t="s">
        <v>48</v>
      </c>
      <c r="AK6984" s="3" t="s">
        <v>52</v>
      </c>
      <c r="AL6984" s="3" t="s">
        <v>52</v>
      </c>
      <c r="AM6984" s="3" t="s">
        <v>52</v>
      </c>
      <c r="AS6984" s="3" t="s">
        <v>47</v>
      </c>
      <c r="AU6984" s="3">
        <v>0</v>
      </c>
      <c r="AV6984" s="3">
        <v>3</v>
      </c>
      <c r="AW6984" s="3">
        <v>1</v>
      </c>
      <c r="AX6984" s="3">
        <v>3</v>
      </c>
      <c r="AY6984" s="3">
        <v>100</v>
      </c>
      <c r="AZ6984" s="6" t="str">
        <f t="shared" si="767"/>
        <v>3299.5</v>
      </c>
      <c r="BC6984" s="12" t="s">
        <v>18174</v>
      </c>
      <c r="BF6984" s="12" t="s">
        <v>3182</v>
      </c>
      <c r="BJ6984" s="12">
        <f t="shared" si="768"/>
        <v>0</v>
      </c>
      <c r="BK6984" s="12">
        <f t="shared" si="769"/>
        <v>0</v>
      </c>
      <c r="CQ6984" s="3" t="str">
        <f>CONCATENATE(baseURL!$A$1,baseURL!$B$1,baseURL!$C$1,".",C6984,".",L6984,".pkl&amp;seq=",BC6984,"&amp;varMods=Formyl-STY")</f>
        <v>http://proteomics.broadinstitute.org/millscripts/viewfeed.pl?side=xl&amp;cycle=1&amp;fixedMods=iaaC&amp;file=msdataSM/iPRG2012_nd/cpick_in/iPRG2012_nd.3299.5.2.pkl&amp;seq=LVFFTWsPDTAPVR&amp;varMods=Formyl-STY</v>
      </c>
    </row>
    <row r="6985" spans="1:95" x14ac:dyDescent="0.2">
      <c r="A6985" s="3">
        <v>6429</v>
      </c>
      <c r="B6985" s="2" t="s">
        <v>18175</v>
      </c>
      <c r="C6985" s="2" t="s">
        <v>18176</v>
      </c>
      <c r="D6985" s="3">
        <v>16977</v>
      </c>
      <c r="E6985" s="3">
        <v>16961</v>
      </c>
      <c r="F6985" s="3">
        <v>69302</v>
      </c>
      <c r="G6985" s="3">
        <v>20260</v>
      </c>
      <c r="H6985" s="3">
        <v>62.342100000000002</v>
      </c>
      <c r="I6985" s="30">
        <v>586.85568000000001</v>
      </c>
      <c r="J6985" s="30">
        <v>586.85638059999997</v>
      </c>
      <c r="K6985" s="30">
        <v>-6.9999999999999999E-4</v>
      </c>
      <c r="L6985" s="3">
        <v>2</v>
      </c>
      <c r="M6985" s="3">
        <v>2</v>
      </c>
      <c r="N6985" s="10">
        <f t="shared" si="763"/>
        <v>1</v>
      </c>
      <c r="O6985" s="35">
        <v>2</v>
      </c>
      <c r="P6985" s="17"/>
      <c r="Q6985" s="40">
        <v>1172.7037700000001</v>
      </c>
      <c r="R6985" s="40">
        <v>586.85551999999996</v>
      </c>
      <c r="S6985" s="18">
        <f t="shared" si="764"/>
        <v>0.27263950767777767</v>
      </c>
      <c r="T6985" s="18">
        <f t="shared" si="765"/>
        <v>1.4664597514733801</v>
      </c>
      <c r="U6985" s="18">
        <f t="shared" si="766"/>
        <v>0.98831821504136097</v>
      </c>
      <c r="V6985" s="30">
        <v>586.85609999999997</v>
      </c>
      <c r="W6985" s="3" t="s">
        <v>47</v>
      </c>
      <c r="X6985" s="3" t="s">
        <v>47</v>
      </c>
      <c r="Y6985" s="3" t="s">
        <v>47</v>
      </c>
      <c r="Z6985" s="3" t="s">
        <v>47</v>
      </c>
      <c r="AA6985" s="3" t="s">
        <v>47</v>
      </c>
      <c r="AB6985" s="12" t="s">
        <v>47</v>
      </c>
      <c r="AC6985" s="3" t="s">
        <v>47</v>
      </c>
      <c r="AD6985" s="3" t="s">
        <v>47</v>
      </c>
      <c r="AE6985" s="3" t="s">
        <v>47</v>
      </c>
      <c r="AF6985" s="3" t="s">
        <v>47</v>
      </c>
      <c r="AG6985" s="3" t="s">
        <v>47</v>
      </c>
      <c r="AH6985" s="3" t="s">
        <v>47</v>
      </c>
      <c r="AI6985" s="3" t="s">
        <v>47</v>
      </c>
      <c r="AJ6985" s="3" t="s">
        <v>47</v>
      </c>
      <c r="AK6985" s="3" t="s">
        <v>47</v>
      </c>
      <c r="AL6985" s="3" t="s">
        <v>47</v>
      </c>
      <c r="AU6985" s="3">
        <v>0</v>
      </c>
      <c r="AV6985" s="3">
        <v>16</v>
      </c>
      <c r="AW6985" s="3">
        <v>1</v>
      </c>
      <c r="AX6985" s="3">
        <v>16</v>
      </c>
      <c r="AY6985" s="3">
        <v>100</v>
      </c>
      <c r="AZ6985" s="6" t="str">
        <f t="shared" si="767"/>
        <v>3300.1</v>
      </c>
      <c r="BC6985" s="12" t="s">
        <v>18177</v>
      </c>
      <c r="BJ6985" s="12">
        <f t="shared" si="768"/>
        <v>0</v>
      </c>
      <c r="BK6985" s="12">
        <f t="shared" si="769"/>
        <v>0</v>
      </c>
      <c r="CQ6985" s="3" t="str">
        <f>CONCATENATE(baseURL!$A$1,baseURL!$B$1,baseURL!$C$1,".",C6985,".",L6985,".pkl&amp;seq=",BC6985)</f>
        <v>http://proteomics.broadinstitute.org/millscripts/viewfeed.pl?side=xl&amp;cycle=1&amp;fixedMods=iaaC&amp;file=msdataSM/iPRG2012_nd/cpick_in/iPRG2012_nd.3300.1.2.pkl&amp;seq=VSGVSLLALWK</v>
      </c>
    </row>
    <row r="6986" spans="1:95" x14ac:dyDescent="0.2">
      <c r="A6986" s="3">
        <v>3205</v>
      </c>
      <c r="B6986" s="2" t="s">
        <v>18178</v>
      </c>
      <c r="C6986" s="2" t="s">
        <v>18159</v>
      </c>
      <c r="D6986" s="3">
        <v>16978</v>
      </c>
      <c r="E6986" s="3">
        <v>16962</v>
      </c>
      <c r="F6986" s="3">
        <v>69303</v>
      </c>
      <c r="G6986" s="3">
        <v>20261</v>
      </c>
      <c r="H6986" s="3">
        <v>62.347900000000003</v>
      </c>
      <c r="I6986" s="30">
        <v>647.59275000000002</v>
      </c>
      <c r="J6986" s="30">
        <v>647.59239879999996</v>
      </c>
      <c r="K6986" s="30">
        <v>3.5E-4</v>
      </c>
      <c r="L6986" s="3">
        <v>0</v>
      </c>
      <c r="M6986" s="3">
        <v>4</v>
      </c>
      <c r="N6986" s="10">
        <f t="shared" si="763"/>
        <v>1</v>
      </c>
      <c r="O6986" s="35">
        <v>4</v>
      </c>
      <c r="P6986" s="17"/>
      <c r="Q6986" s="40">
        <v>2587.3402500000002</v>
      </c>
      <c r="R6986" s="40">
        <v>647.59051999999997</v>
      </c>
      <c r="S6986" s="18">
        <f t="shared" si="764"/>
        <v>3.4435340406992574</v>
      </c>
      <c r="T6986" s="18">
        <f t="shared" si="765"/>
        <v>2.9012160338385722</v>
      </c>
      <c r="U6986" s="18">
        <f t="shared" si="766"/>
        <v>2.5942319230962609</v>
      </c>
      <c r="V6986" s="30">
        <v>647.59220000000005</v>
      </c>
      <c r="W6986" s="3" t="s">
        <v>47</v>
      </c>
      <c r="X6986" s="3" t="s">
        <v>47</v>
      </c>
      <c r="Y6986" s="3" t="s">
        <v>47</v>
      </c>
      <c r="Z6986" s="3" t="s">
        <v>47</v>
      </c>
      <c r="AA6986" s="3" t="s">
        <v>47</v>
      </c>
      <c r="AB6986" s="12" t="s">
        <v>48</v>
      </c>
      <c r="AC6986" s="3" t="s">
        <v>52</v>
      </c>
      <c r="AE6986" s="3" t="s">
        <v>47</v>
      </c>
      <c r="AF6986" s="3" t="s">
        <v>48</v>
      </c>
      <c r="AG6986" s="3" t="s">
        <v>52</v>
      </c>
      <c r="AL6986" s="3" t="s">
        <v>48</v>
      </c>
      <c r="AM6986" s="3" t="s">
        <v>47</v>
      </c>
      <c r="AU6986" s="3">
        <v>0</v>
      </c>
      <c r="AV6986" s="3">
        <v>7</v>
      </c>
      <c r="AW6986" s="3">
        <v>1</v>
      </c>
      <c r="AX6986" s="3">
        <v>7</v>
      </c>
      <c r="AY6986" s="3">
        <v>100</v>
      </c>
      <c r="AZ6986" s="6" t="str">
        <f t="shared" si="767"/>
        <v>3300.2</v>
      </c>
      <c r="BC6986" s="12" t="s">
        <v>18179</v>
      </c>
      <c r="BJ6986" s="12">
        <f t="shared" si="768"/>
        <v>0</v>
      </c>
      <c r="BK6986" s="12">
        <f t="shared" si="769"/>
        <v>0</v>
      </c>
      <c r="CQ6986" s="3" t="str">
        <f>CONCATENATE(baseURL!$A$1,baseURL!$B$1,baseURL!$C$1,".",C6986,".",L6986,".pkl&amp;seq=",BC6986)</f>
        <v>http://proteomics.broadinstitute.org/millscripts/viewfeed.pl?side=xl&amp;cycle=1&amp;fixedMods=iaaC&amp;file=msdataSM/iPRG2012_nd/cpick_in/iPRG2012_nd.3300.2.0.pkl&amp;seq=DVQQLDYKLESFQAVYNKLTGK</v>
      </c>
    </row>
    <row r="6987" spans="1:95" x14ac:dyDescent="0.2">
      <c r="A6987" s="3">
        <v>5742</v>
      </c>
      <c r="B6987" s="2" t="s">
        <v>18180</v>
      </c>
      <c r="C6987" s="2" t="s">
        <v>18163</v>
      </c>
      <c r="D6987" s="3">
        <v>16979</v>
      </c>
      <c r="E6987" s="3">
        <v>16963</v>
      </c>
      <c r="F6987" s="3">
        <v>69304</v>
      </c>
      <c r="G6987" s="3">
        <v>20262</v>
      </c>
      <c r="H6987" s="3">
        <v>62.353700000000003</v>
      </c>
      <c r="I6987" s="30">
        <v>900.80453999999997</v>
      </c>
      <c r="J6987" s="30">
        <v>900.80319469999995</v>
      </c>
      <c r="K6987" s="30">
        <v>1.3500000000000001E-3</v>
      </c>
      <c r="L6987" s="3">
        <v>3</v>
      </c>
      <c r="M6987" s="3">
        <v>3</v>
      </c>
      <c r="N6987" s="10">
        <f t="shared" si="763"/>
        <v>1</v>
      </c>
      <c r="O6987" s="35">
        <v>3</v>
      </c>
      <c r="P6987" s="17"/>
      <c r="Q6987" s="40">
        <v>2700.3926299999998</v>
      </c>
      <c r="R6987" s="40">
        <v>900.80238999999995</v>
      </c>
      <c r="S6987" s="18">
        <f t="shared" si="764"/>
        <v>2.386760985424051</v>
      </c>
      <c r="T6987" s="18">
        <f t="shared" si="765"/>
        <v>0.89331468137348335</v>
      </c>
      <c r="U6987" s="18">
        <f t="shared" si="766"/>
        <v>0.89919832473058792</v>
      </c>
      <c r="V6987" s="30">
        <v>900.80319999999995</v>
      </c>
      <c r="W6987" s="3" t="s">
        <v>47</v>
      </c>
      <c r="X6987" s="3" t="s">
        <v>47</v>
      </c>
      <c r="Y6987" s="3" t="s">
        <v>47</v>
      </c>
      <c r="Z6987" s="3" t="s">
        <v>47</v>
      </c>
      <c r="AA6987" s="3" t="s">
        <v>48</v>
      </c>
      <c r="AB6987" s="12" t="s">
        <v>47</v>
      </c>
      <c r="AC6987" s="3" t="s">
        <v>47</v>
      </c>
      <c r="AD6987" s="3" t="s">
        <v>47</v>
      </c>
      <c r="AE6987" s="3" t="s">
        <v>47</v>
      </c>
      <c r="AF6987" s="3" t="s">
        <v>47</v>
      </c>
      <c r="AG6987" s="3" t="s">
        <v>47</v>
      </c>
      <c r="AI6987" s="3" t="s">
        <v>47</v>
      </c>
      <c r="AJ6987" s="3" t="s">
        <v>47</v>
      </c>
      <c r="AK6987" s="3" t="s">
        <v>47</v>
      </c>
      <c r="AL6987" s="3" t="s">
        <v>47</v>
      </c>
      <c r="AM6987" s="3" t="s">
        <v>47</v>
      </c>
      <c r="AN6987" s="3" t="s">
        <v>47</v>
      </c>
      <c r="AU6987" s="3">
        <v>0</v>
      </c>
      <c r="AV6987" s="3">
        <v>16</v>
      </c>
      <c r="AW6987" s="3">
        <v>1</v>
      </c>
      <c r="AX6987" s="3">
        <v>16</v>
      </c>
      <c r="AY6987" s="3">
        <v>100</v>
      </c>
      <c r="AZ6987" s="6" t="str">
        <f t="shared" si="767"/>
        <v>3300.3</v>
      </c>
      <c r="BC6987" s="12" t="s">
        <v>18181</v>
      </c>
      <c r="BJ6987" s="12">
        <f t="shared" si="768"/>
        <v>0</v>
      </c>
      <c r="BK6987" s="12">
        <f t="shared" si="769"/>
        <v>0</v>
      </c>
      <c r="CQ6987" s="3" t="str">
        <f>CONCATENATE(baseURL!$A$1,baseURL!$B$1,baseURL!$C$1,".",C6987,".",L6987,".pkl&amp;seq=",BC6987)</f>
        <v>http://proteomics.broadinstitute.org/millscripts/viewfeed.pl?side=xl&amp;cycle=1&amp;fixedMods=iaaC&amp;file=msdataSM/iPRG2012_nd/cpick_in/iPRG2012_nd.3300.3.3.pkl&amp;seq=SANLMAGHWVALSGAAGGLGSLAVQYAK</v>
      </c>
    </row>
    <row r="6988" spans="1:95" x14ac:dyDescent="0.2">
      <c r="A6988" s="3">
        <v>841</v>
      </c>
      <c r="B6988" s="2" t="s">
        <v>18182</v>
      </c>
      <c r="C6988" s="2" t="s">
        <v>18183</v>
      </c>
      <c r="D6988" s="3">
        <v>16980</v>
      </c>
      <c r="E6988" s="3">
        <v>16964</v>
      </c>
      <c r="F6988" s="3">
        <v>69323</v>
      </c>
      <c r="G6988" s="3">
        <v>20264</v>
      </c>
      <c r="H6988" s="3">
        <v>62.378799999999998</v>
      </c>
      <c r="I6988" s="30">
        <v>598.97605999999996</v>
      </c>
      <c r="J6988" s="30">
        <v>598.97349559999998</v>
      </c>
      <c r="K6988" s="30">
        <v>2.5600000000000002E-3</v>
      </c>
      <c r="L6988" s="3">
        <v>3</v>
      </c>
      <c r="M6988" s="3">
        <v>3</v>
      </c>
      <c r="N6988" s="10">
        <f t="shared" si="763"/>
        <v>1</v>
      </c>
      <c r="O6988" s="35">
        <v>3</v>
      </c>
      <c r="P6988" s="17"/>
      <c r="Q6988" s="40">
        <v>1794.90371</v>
      </c>
      <c r="R6988" s="32">
        <v>598.97275000000002</v>
      </c>
      <c r="S6988" s="18">
        <f t="shared" si="764"/>
        <v>5.5261278579738269</v>
      </c>
      <c r="T6988" s="18">
        <f t="shared" si="765"/>
        <v>1.2447978642755746</v>
      </c>
      <c r="U6988" s="18">
        <f t="shared" si="766"/>
        <v>1.2521437743627259</v>
      </c>
      <c r="V6988" s="30">
        <v>598.97349999999994</v>
      </c>
      <c r="W6988" s="3" t="s">
        <v>47</v>
      </c>
      <c r="X6988" s="3" t="s">
        <v>47</v>
      </c>
      <c r="Y6988" s="3" t="s">
        <v>47</v>
      </c>
      <c r="AA6988" s="3" t="s">
        <v>47</v>
      </c>
      <c r="AD6988" s="3" t="s">
        <v>47</v>
      </c>
      <c r="AE6988" s="3" t="s">
        <v>47</v>
      </c>
      <c r="AF6988" s="3" t="s">
        <v>47</v>
      </c>
      <c r="AG6988" s="3" t="s">
        <v>52</v>
      </c>
      <c r="AH6988" s="3" t="s">
        <v>52</v>
      </c>
      <c r="AJ6988" s="3" t="s">
        <v>48</v>
      </c>
      <c r="AK6988" s="3" t="s">
        <v>52</v>
      </c>
      <c r="AO6988" s="3" t="s">
        <v>48</v>
      </c>
      <c r="AU6988" s="3">
        <v>0</v>
      </c>
      <c r="AV6988" s="3">
        <v>7</v>
      </c>
      <c r="AW6988" s="3">
        <v>2</v>
      </c>
      <c r="AX6988" s="3">
        <v>6</v>
      </c>
      <c r="AY6988" s="3">
        <v>85.71</v>
      </c>
      <c r="AZ6988" s="6" t="str">
        <f t="shared" si="767"/>
        <v>3301.1</v>
      </c>
      <c r="BC6988" s="12" t="s">
        <v>18184</v>
      </c>
      <c r="BJ6988" s="12">
        <f t="shared" si="768"/>
        <v>0</v>
      </c>
      <c r="BK6988" s="12">
        <f t="shared" si="769"/>
        <v>0</v>
      </c>
      <c r="BM6988" s="3" t="s">
        <v>162</v>
      </c>
      <c r="BR6988" s="3" t="s">
        <v>162</v>
      </c>
      <c r="BZ6988" s="3" t="s">
        <v>18185</v>
      </c>
      <c r="CQ6988" s="3" t="str">
        <f>CONCATENATE(baseURL!$A$1,baseURL!$B$1,baseURL!$C$1,".",C6988,".",L6988,".pkl&amp;seq=",BC6988,"&amp;varMods=Sodiated-E")</f>
        <v>http://proteomics.broadinstitute.org/millscripts/viewfeed.pl?side=xl&amp;cycle=1&amp;fixedMods=iaaC&amp;file=msdataSM/iPRG2012_nd/cpick_in/iPRG2012_nd.3301.1.3.pkl&amp;seq=ALPGeYLTYALSGYVR&amp;varMods=Sodiated-E</v>
      </c>
    </row>
    <row r="6989" spans="1:95" x14ac:dyDescent="0.2">
      <c r="A6989" s="3">
        <v>4941</v>
      </c>
      <c r="B6989" s="2" t="s">
        <v>18190</v>
      </c>
      <c r="C6989" s="2" t="s">
        <v>18182</v>
      </c>
      <c r="D6989" s="3">
        <v>16982</v>
      </c>
      <c r="E6989" s="3">
        <v>16966</v>
      </c>
      <c r="F6989" s="3">
        <v>69345</v>
      </c>
      <c r="G6989" s="3">
        <v>20267</v>
      </c>
      <c r="H6989" s="3">
        <v>62.3979</v>
      </c>
      <c r="I6989" s="30">
        <v>851.41708000000006</v>
      </c>
      <c r="J6989" s="30">
        <v>851.41650049999998</v>
      </c>
      <c r="K6989" s="30">
        <v>5.8E-4</v>
      </c>
      <c r="L6989" s="3">
        <v>2</v>
      </c>
      <c r="M6989" s="3">
        <v>2</v>
      </c>
      <c r="N6989" s="10">
        <f t="shared" si="763"/>
        <v>1</v>
      </c>
      <c r="O6989" s="35">
        <v>2</v>
      </c>
      <c r="P6989" s="17"/>
      <c r="Q6989" s="40">
        <v>1701.8239799999999</v>
      </c>
      <c r="R6989" s="40">
        <v>851.41562999999996</v>
      </c>
      <c r="S6989" s="18">
        <f t="shared" si="764"/>
        <v>1.7030460200628073</v>
      </c>
      <c r="T6989" s="18">
        <f t="shared" si="765"/>
        <v>1.0224148692444044</v>
      </c>
      <c r="U6989" s="18">
        <f t="shared" si="766"/>
        <v>1.2567305113097276</v>
      </c>
      <c r="V6989" s="30">
        <v>851.41669999999999</v>
      </c>
      <c r="W6989" s="3" t="s">
        <v>47</v>
      </c>
      <c r="X6989" s="3" t="s">
        <v>47</v>
      </c>
      <c r="Y6989" s="3" t="s">
        <v>47</v>
      </c>
      <c r="Z6989" s="3" t="s">
        <v>47</v>
      </c>
      <c r="AA6989" s="3" t="s">
        <v>48</v>
      </c>
      <c r="AB6989" s="12" t="s">
        <v>47</v>
      </c>
      <c r="AC6989" s="3" t="s">
        <v>47</v>
      </c>
      <c r="AD6989" s="3" t="s">
        <v>47</v>
      </c>
      <c r="AE6989" s="3" t="s">
        <v>47</v>
      </c>
      <c r="AF6989" s="3" t="s">
        <v>47</v>
      </c>
      <c r="AG6989" s="3" t="s">
        <v>47</v>
      </c>
      <c r="AH6989" s="3" t="s">
        <v>47</v>
      </c>
      <c r="AI6989" s="3" t="s">
        <v>47</v>
      </c>
      <c r="AJ6989" s="3" t="s">
        <v>47</v>
      </c>
      <c r="AK6989" s="3" t="s">
        <v>47</v>
      </c>
      <c r="AL6989" s="3" t="s">
        <v>47</v>
      </c>
      <c r="AM6989" s="3" t="s">
        <v>47</v>
      </c>
      <c r="AN6989" s="3" t="s">
        <v>47</v>
      </c>
      <c r="AU6989" s="3">
        <v>0</v>
      </c>
      <c r="AV6989" s="3">
        <v>17</v>
      </c>
      <c r="AW6989" s="3">
        <v>1</v>
      </c>
      <c r="AX6989" s="3">
        <v>17</v>
      </c>
      <c r="AY6989" s="3">
        <v>100</v>
      </c>
      <c r="AZ6989" s="6" t="str">
        <f t="shared" si="767"/>
        <v>3302.2</v>
      </c>
      <c r="BC6989" s="12" t="s">
        <v>18191</v>
      </c>
      <c r="BJ6989" s="12">
        <f t="shared" si="768"/>
        <v>0</v>
      </c>
      <c r="BK6989" s="12">
        <f t="shared" si="769"/>
        <v>0</v>
      </c>
      <c r="CQ6989" s="3" t="str">
        <f>CONCATENATE(baseURL!$A$1,baseURL!$B$1,baseURL!$C$1,".",C6989,".",L6989,".pkl&amp;seq=",BC6989)</f>
        <v>http://proteomics.broadinstitute.org/millscripts/viewfeed.pl?side=xl&amp;cycle=1&amp;fixedMods=iaaC&amp;file=msdataSM/iPRG2012_nd/cpick_in/iPRG2012_nd.3302.2.2.pkl&amp;seq=WVPMMSVDNAWLPR</v>
      </c>
    </row>
    <row r="6990" spans="1:95" x14ac:dyDescent="0.2">
      <c r="A6990" s="3">
        <v>668</v>
      </c>
      <c r="B6990" s="2" t="s">
        <v>18192</v>
      </c>
      <c r="C6990" s="2" t="s">
        <v>18193</v>
      </c>
      <c r="D6990" s="3">
        <v>16983</v>
      </c>
      <c r="E6990" s="3">
        <v>16967</v>
      </c>
      <c r="F6990" s="3">
        <v>69346</v>
      </c>
      <c r="G6990" s="3">
        <v>20268</v>
      </c>
      <c r="H6990" s="3">
        <v>62.403700000000001</v>
      </c>
      <c r="I6990" s="30">
        <v>890.38246000000004</v>
      </c>
      <c r="J6990" s="30">
        <v>890.37817340000004</v>
      </c>
      <c r="K6990" s="30">
        <v>4.2900000000000004E-3</v>
      </c>
      <c r="L6990" s="3">
        <v>5</v>
      </c>
      <c r="M6990" s="3">
        <v>5</v>
      </c>
      <c r="N6990" s="10">
        <f t="shared" si="763"/>
        <v>1</v>
      </c>
      <c r="O6990" s="35">
        <v>5</v>
      </c>
      <c r="P6990" s="17"/>
      <c r="Q6990" s="40">
        <v>4447.8555500000002</v>
      </c>
      <c r="R6990" s="40">
        <v>890.37693000000002</v>
      </c>
      <c r="S6990" s="18">
        <f t="shared" si="764"/>
        <v>6.2108527452767373</v>
      </c>
      <c r="T6990" s="18">
        <f t="shared" si="765"/>
        <v>1.3964872158370174</v>
      </c>
      <c r="U6990" s="18">
        <f t="shared" si="766"/>
        <v>1.2017382346451786</v>
      </c>
      <c r="V6990" s="30">
        <v>890.37800000000004</v>
      </c>
      <c r="W6990" s="3" t="s">
        <v>47</v>
      </c>
      <c r="X6990" s="3" t="s">
        <v>47</v>
      </c>
      <c r="Z6990" s="3" t="s">
        <v>47</v>
      </c>
      <c r="AA6990" s="3" t="s">
        <v>47</v>
      </c>
      <c r="AB6990" s="12" t="s">
        <v>52</v>
      </c>
      <c r="AC6990" s="3" t="s">
        <v>47</v>
      </c>
      <c r="AD6990" s="3" t="s">
        <v>47</v>
      </c>
      <c r="AE6990" s="3" t="s">
        <v>47</v>
      </c>
      <c r="AF6990" s="3" t="s">
        <v>48</v>
      </c>
      <c r="AG6990" s="3" t="s">
        <v>52</v>
      </c>
      <c r="AK6990" s="3" t="s">
        <v>47</v>
      </c>
      <c r="AL6990" s="3" t="s">
        <v>47</v>
      </c>
      <c r="AO6990" s="3" t="s">
        <v>47</v>
      </c>
      <c r="AP6990" s="3" t="s">
        <v>48</v>
      </c>
      <c r="AR6990" s="3" t="s">
        <v>48</v>
      </c>
      <c r="AU6990" s="3">
        <v>0</v>
      </c>
      <c r="AV6990" s="3">
        <v>10</v>
      </c>
      <c r="AW6990" s="3">
        <v>2</v>
      </c>
      <c r="AX6990" s="3">
        <v>9</v>
      </c>
      <c r="AY6990" s="3">
        <v>90</v>
      </c>
      <c r="AZ6990" s="6" t="str">
        <f t="shared" si="767"/>
        <v>3302.3</v>
      </c>
      <c r="BC6990" s="12" t="s">
        <v>18144</v>
      </c>
      <c r="BF6990" s="12" t="s">
        <v>1468</v>
      </c>
      <c r="BJ6990" s="12">
        <f t="shared" si="768"/>
        <v>0</v>
      </c>
      <c r="BK6990" s="12">
        <f t="shared" si="769"/>
        <v>0</v>
      </c>
      <c r="BZ6990" s="3" t="s">
        <v>18194</v>
      </c>
      <c r="CQ6990" s="3" t="str">
        <f>CONCATENATE(baseURL!$A$1,baseURL!$B$1,baseURL!$C$1,".",C6990,".",L6990,".pkl&amp;seq=",BC6990)</f>
        <v>http://proteomics.broadinstitute.org/millscripts/viewfeed.pl?side=xl&amp;cycle=1&amp;fixedMods=iaaC&amp;file=msdataSM/iPRG2012_nd/cpick_in/iPRG2012_nd.3302.3.5.pkl&amp;seq=LAAVPAAGPASAGGAAAASGDAAAEEEKEEEAAEEsDDDMGFGLFD</v>
      </c>
    </row>
    <row r="6991" spans="1:95" x14ac:dyDescent="0.2">
      <c r="A6991" s="3">
        <v>5593</v>
      </c>
      <c r="B6991" s="2" t="s">
        <v>18195</v>
      </c>
      <c r="C6991" s="2" t="s">
        <v>18196</v>
      </c>
      <c r="D6991" s="3">
        <v>16984</v>
      </c>
      <c r="E6991" s="3">
        <v>16968</v>
      </c>
      <c r="F6991" s="3">
        <v>69365</v>
      </c>
      <c r="G6991" s="3">
        <v>20270</v>
      </c>
      <c r="H6991" s="3">
        <v>62.428899999999999</v>
      </c>
      <c r="I6991" s="30">
        <v>693.35946000000001</v>
      </c>
      <c r="J6991" s="30">
        <v>693.35940660000006</v>
      </c>
      <c r="K6991" s="30">
        <v>5.0000000000000002E-5</v>
      </c>
      <c r="L6991" s="3">
        <v>2</v>
      </c>
      <c r="M6991" s="3">
        <v>2</v>
      </c>
      <c r="N6991" s="10">
        <f t="shared" si="763"/>
        <v>1</v>
      </c>
      <c r="O6991" s="35">
        <v>2</v>
      </c>
      <c r="P6991" s="17"/>
      <c r="Q6991" s="40">
        <v>1385.7099800000001</v>
      </c>
      <c r="R6991" s="40">
        <v>693.35862999999995</v>
      </c>
      <c r="S6991" s="18">
        <f t="shared" si="764"/>
        <v>1.1970717088564995</v>
      </c>
      <c r="T6991" s="18">
        <f t="shared" si="765"/>
        <v>1.1200552881390891</v>
      </c>
      <c r="U6991" s="18">
        <f t="shared" si="766"/>
        <v>1.5432129257942515</v>
      </c>
      <c r="V6991" s="30">
        <v>693.35969999999998</v>
      </c>
      <c r="W6991" s="3" t="s">
        <v>47</v>
      </c>
      <c r="X6991" s="3" t="s">
        <v>47</v>
      </c>
      <c r="Y6991" s="3" t="s">
        <v>47</v>
      </c>
      <c r="Z6991" s="3" t="s">
        <v>47</v>
      </c>
      <c r="AA6991" s="3" t="s">
        <v>48</v>
      </c>
      <c r="AB6991" s="12" t="s">
        <v>47</v>
      </c>
      <c r="AC6991" s="3" t="s">
        <v>47</v>
      </c>
      <c r="AD6991" s="3" t="s">
        <v>47</v>
      </c>
      <c r="AE6991" s="3" t="s">
        <v>47</v>
      </c>
      <c r="AF6991" s="3" t="s">
        <v>47</v>
      </c>
      <c r="AG6991" s="3" t="s">
        <v>48</v>
      </c>
      <c r="AH6991" s="3" t="s">
        <v>47</v>
      </c>
      <c r="AI6991" s="3" t="s">
        <v>47</v>
      </c>
      <c r="AJ6991" s="3" t="s">
        <v>47</v>
      </c>
      <c r="AK6991" s="3" t="s">
        <v>47</v>
      </c>
      <c r="AL6991" s="3" t="s">
        <v>47</v>
      </c>
      <c r="AM6991" s="3" t="s">
        <v>47</v>
      </c>
      <c r="AU6991" s="3">
        <v>0</v>
      </c>
      <c r="AV6991" s="3">
        <v>15</v>
      </c>
      <c r="AW6991" s="3">
        <v>1</v>
      </c>
      <c r="AX6991" s="3">
        <v>15</v>
      </c>
      <c r="AY6991" s="3">
        <v>100</v>
      </c>
      <c r="AZ6991" s="6" t="str">
        <f t="shared" si="767"/>
        <v>3303.1</v>
      </c>
      <c r="BC6991" s="12" t="s">
        <v>18197</v>
      </c>
      <c r="BJ6991" s="12">
        <f t="shared" si="768"/>
        <v>0</v>
      </c>
      <c r="BK6991" s="12">
        <f t="shared" si="769"/>
        <v>0</v>
      </c>
      <c r="CQ6991" s="3" t="str">
        <f>CONCATENATE(baseURL!$A$1,baseURL!$B$1,baseURL!$C$1,".",C6991,".",L6991,".pkl&amp;seq=",BC6991)</f>
        <v>http://proteomics.broadinstitute.org/millscripts/viewfeed.pl?side=xl&amp;cycle=1&amp;fixedMods=iaaC&amp;file=msdataSM/iPRG2012_nd/cpick_in/iPRG2012_nd.3303.1.2.pkl&amp;seq=SLDKWFFLSGSV</v>
      </c>
    </row>
    <row r="6992" spans="1:95" x14ac:dyDescent="0.2">
      <c r="A6992" s="3">
        <v>7344</v>
      </c>
      <c r="B6992" s="2" t="s">
        <v>18200</v>
      </c>
      <c r="C6992" s="2" t="s">
        <v>18201</v>
      </c>
      <c r="D6992" s="3">
        <v>16987</v>
      </c>
      <c r="E6992" s="3">
        <v>16971</v>
      </c>
      <c r="F6992" s="3">
        <v>69388</v>
      </c>
      <c r="G6992" s="3">
        <v>20274</v>
      </c>
      <c r="H6992" s="3">
        <v>62.447200000000002</v>
      </c>
      <c r="I6992" s="30">
        <v>735.43584999999996</v>
      </c>
      <c r="J6992" s="30">
        <v>735.4361298</v>
      </c>
      <c r="K6992" s="30">
        <v>-2.7999999999999998E-4</v>
      </c>
      <c r="L6992" s="3">
        <v>4</v>
      </c>
      <c r="M6992" s="3">
        <v>4</v>
      </c>
      <c r="N6992" s="10">
        <f t="shared" si="763"/>
        <v>1</v>
      </c>
      <c r="O6992" s="35">
        <v>4</v>
      </c>
      <c r="P6992" s="17"/>
      <c r="Q6992" s="40">
        <v>2938.7186999999999</v>
      </c>
      <c r="R6992" s="40">
        <v>735.43512999999996</v>
      </c>
      <c r="S6992" s="18">
        <f t="shared" si="764"/>
        <v>0.97901224816546928</v>
      </c>
      <c r="T6992" s="18">
        <f t="shared" si="765"/>
        <v>1.3594672857755248</v>
      </c>
      <c r="U6992" s="18">
        <f t="shared" si="766"/>
        <v>1.4549209799469245</v>
      </c>
      <c r="V6992" s="30">
        <v>735.43619999999999</v>
      </c>
      <c r="W6992" s="3" t="s">
        <v>47</v>
      </c>
      <c r="X6992" s="3" t="s">
        <v>47</v>
      </c>
      <c r="Y6992" s="3" t="s">
        <v>47</v>
      </c>
      <c r="AA6992" s="3" t="s">
        <v>47</v>
      </c>
      <c r="AB6992" s="12" t="s">
        <v>47</v>
      </c>
      <c r="AC6992" s="3" t="s">
        <v>47</v>
      </c>
      <c r="AF6992" s="3" t="s">
        <v>47</v>
      </c>
      <c r="AG6992" s="3" t="s">
        <v>47</v>
      </c>
      <c r="AL6992" s="3" t="s">
        <v>52</v>
      </c>
      <c r="AU6992" s="3">
        <v>0</v>
      </c>
      <c r="AV6992" s="3">
        <v>8</v>
      </c>
      <c r="AW6992" s="3">
        <v>1</v>
      </c>
      <c r="AX6992" s="3">
        <v>8</v>
      </c>
      <c r="AY6992" s="3">
        <v>100</v>
      </c>
      <c r="AZ6992" s="6" t="str">
        <f t="shared" si="767"/>
        <v>3304.3</v>
      </c>
      <c r="BC6992" s="12" t="s">
        <v>18202</v>
      </c>
      <c r="BJ6992" s="12">
        <f t="shared" si="768"/>
        <v>0</v>
      </c>
      <c r="BK6992" s="12">
        <f t="shared" si="769"/>
        <v>0</v>
      </c>
      <c r="CQ6992" s="3" t="str">
        <f>CONCATENATE(baseURL!$A$1,baseURL!$B$1,baseURL!$C$1,".",C6992,".",L6992,".pkl&amp;seq=",BC6992)</f>
        <v>http://proteomics.broadinstitute.org/millscripts/viewfeed.pl?side=xl&amp;cycle=1&amp;fixedMods=iaaC&amp;file=msdataSM/iPRG2012_nd/cpick_in/iPRG2012_nd.3304.3.4.pkl&amp;seq=LATALEKKAADALLLKVNQLGTLSESLK</v>
      </c>
    </row>
    <row r="6993" spans="1:95" x14ac:dyDescent="0.2">
      <c r="A6993" s="3">
        <v>3916</v>
      </c>
      <c r="B6993" s="2" t="s">
        <v>18203</v>
      </c>
      <c r="C6993" s="2" t="s">
        <v>18204</v>
      </c>
      <c r="D6993" s="3">
        <v>16988</v>
      </c>
      <c r="E6993" s="3">
        <v>16972</v>
      </c>
      <c r="F6993" s="3">
        <v>69389</v>
      </c>
      <c r="G6993" s="3">
        <v>20275</v>
      </c>
      <c r="H6993" s="3">
        <v>62.450499999999998</v>
      </c>
      <c r="I6993" s="30">
        <v>946.46276</v>
      </c>
      <c r="J6993" s="30">
        <v>946.46098649999999</v>
      </c>
      <c r="K6993" s="30">
        <v>1.7700000000000001E-3</v>
      </c>
      <c r="L6993" s="3">
        <v>4</v>
      </c>
      <c r="M6993" s="3">
        <v>4</v>
      </c>
      <c r="N6993" s="10">
        <f t="shared" si="763"/>
        <v>1</v>
      </c>
      <c r="O6993" s="35">
        <v>4</v>
      </c>
      <c r="P6993" s="17"/>
      <c r="Q6993" s="40">
        <v>3782.81592</v>
      </c>
      <c r="R6993" s="40">
        <v>946.45943999999997</v>
      </c>
      <c r="S6993" s="18">
        <f t="shared" si="764"/>
        <v>3.5078101181289205</v>
      </c>
      <c r="T6993" s="18">
        <f t="shared" si="765"/>
        <v>1.6339844420777914</v>
      </c>
      <c r="U6993" s="18">
        <f t="shared" si="766"/>
        <v>1.5425911965815673</v>
      </c>
      <c r="V6993" s="30">
        <v>946.46090000000004</v>
      </c>
      <c r="W6993" s="3" t="s">
        <v>47</v>
      </c>
      <c r="X6993" s="3" t="s">
        <v>47</v>
      </c>
      <c r="Y6993" s="3" t="s">
        <v>47</v>
      </c>
      <c r="Z6993" s="3" t="s">
        <v>47</v>
      </c>
      <c r="AA6993" s="3" t="s">
        <v>47</v>
      </c>
      <c r="AB6993" s="12" t="s">
        <v>48</v>
      </c>
      <c r="AD6993" s="3" t="s">
        <v>47</v>
      </c>
      <c r="AE6993" s="3" t="s">
        <v>48</v>
      </c>
      <c r="AF6993" s="3" t="s">
        <v>47</v>
      </c>
      <c r="AG6993" s="3" t="s">
        <v>47</v>
      </c>
      <c r="AJ6993" s="3" t="s">
        <v>47</v>
      </c>
      <c r="AM6993" s="3" t="s">
        <v>48</v>
      </c>
      <c r="AO6993" s="3" t="s">
        <v>48</v>
      </c>
      <c r="AU6993" s="3">
        <v>0</v>
      </c>
      <c r="AV6993" s="3">
        <v>9</v>
      </c>
      <c r="AW6993" s="3">
        <v>3</v>
      </c>
      <c r="AX6993" s="3">
        <v>7</v>
      </c>
      <c r="AY6993" s="3">
        <v>77.78</v>
      </c>
      <c r="AZ6993" s="6" t="str">
        <f t="shared" si="767"/>
        <v>3304.4</v>
      </c>
      <c r="BC6993" s="12" t="s">
        <v>18205</v>
      </c>
      <c r="BJ6993" s="12">
        <f t="shared" si="768"/>
        <v>0</v>
      </c>
      <c r="BK6993" s="12">
        <f t="shared" si="769"/>
        <v>0</v>
      </c>
      <c r="BN6993" s="3" t="s">
        <v>277</v>
      </c>
      <c r="BR6993" s="3" t="s">
        <v>277</v>
      </c>
      <c r="BV6993" s="3" t="s">
        <v>18206</v>
      </c>
      <c r="BZ6993" s="3" t="s">
        <v>18207</v>
      </c>
      <c r="CQ6993" s="3" t="str">
        <f>CONCATENATE(baseURL!$A$1,baseURL!$B$1,baseURL!$C$1,".",C6993,".",L6993,".pkl&amp;seq=",BC6993,"&amp;varMods=Oxidation-M")</f>
        <v>http://proteomics.broadinstitute.org/millscripts/viewfeed.pl?side=xl&amp;cycle=1&amp;fixedMods=iaaC&amp;file=msdataSM/iPRG2012_nd/cpick_in/iPRG2012_nd.3304.4.4.pkl&amp;seq=TVPFVPLSGWNGDNmLEATTNAPWYKGWEKETK&amp;varMods=Oxidation-M</v>
      </c>
    </row>
    <row r="6994" spans="1:95" x14ac:dyDescent="0.2">
      <c r="A6994" s="3">
        <v>913</v>
      </c>
      <c r="B6994" s="2" t="s">
        <v>18208</v>
      </c>
      <c r="C6994" s="2" t="s">
        <v>18209</v>
      </c>
      <c r="D6994" s="3">
        <v>16989</v>
      </c>
      <c r="E6994" s="3">
        <v>16973</v>
      </c>
      <c r="F6994" s="3">
        <v>69390</v>
      </c>
      <c r="G6994" s="3">
        <v>20276</v>
      </c>
      <c r="H6994" s="3">
        <v>62.453899999999997</v>
      </c>
      <c r="I6994" s="30">
        <v>966.10334</v>
      </c>
      <c r="J6994" s="30">
        <v>966.10217339999997</v>
      </c>
      <c r="K6994" s="30">
        <v>1.17E-3</v>
      </c>
      <c r="L6994" s="3">
        <v>3</v>
      </c>
      <c r="M6994" s="3">
        <v>3</v>
      </c>
      <c r="N6994" s="10">
        <f t="shared" si="763"/>
        <v>1</v>
      </c>
      <c r="O6994" s="35">
        <v>3</v>
      </c>
      <c r="P6994" s="17"/>
      <c r="Q6994" s="40">
        <v>2896.2910000000002</v>
      </c>
      <c r="R6994" s="40">
        <v>966.10185000000001</v>
      </c>
      <c r="S6994" s="18">
        <f t="shared" si="764"/>
        <v>1.5422804541672053</v>
      </c>
      <c r="T6994" s="18">
        <f t="shared" si="765"/>
        <v>0.33474731464033941</v>
      </c>
      <c r="U6994" s="18">
        <f t="shared" si="766"/>
        <v>5.1754377643981296E-2</v>
      </c>
      <c r="V6994" s="30">
        <v>966.1019</v>
      </c>
      <c r="W6994" s="3" t="s">
        <v>47</v>
      </c>
      <c r="X6994" s="3" t="s">
        <v>47</v>
      </c>
      <c r="Y6994" s="3" t="s">
        <v>47</v>
      </c>
      <c r="Z6994" s="3" t="s">
        <v>47</v>
      </c>
      <c r="AA6994" s="3" t="s">
        <v>48</v>
      </c>
      <c r="AB6994" s="12" t="s">
        <v>52</v>
      </c>
      <c r="AC6994" s="3" t="s">
        <v>52</v>
      </c>
      <c r="AD6994" s="3" t="s">
        <v>47</v>
      </c>
      <c r="AE6994" s="3" t="s">
        <v>47</v>
      </c>
      <c r="AF6994" s="3" t="s">
        <v>47</v>
      </c>
      <c r="AG6994" s="3" t="s">
        <v>47</v>
      </c>
      <c r="AI6994" s="3" t="s">
        <v>47</v>
      </c>
      <c r="AJ6994" s="3" t="s">
        <v>47</v>
      </c>
      <c r="AK6994" s="3" t="s">
        <v>47</v>
      </c>
      <c r="AL6994" s="3" t="s">
        <v>47</v>
      </c>
      <c r="AM6994" s="3" t="s">
        <v>47</v>
      </c>
      <c r="AN6994" s="3" t="s">
        <v>47</v>
      </c>
      <c r="AO6994" s="3" t="s">
        <v>47</v>
      </c>
      <c r="AP6994" s="3" t="s">
        <v>47</v>
      </c>
      <c r="AQ6994" s="3" t="s">
        <v>47</v>
      </c>
      <c r="AU6994" s="3">
        <v>0</v>
      </c>
      <c r="AV6994" s="3">
        <v>17</v>
      </c>
      <c r="AW6994" s="3">
        <v>2</v>
      </c>
      <c r="AX6994" s="3">
        <v>16</v>
      </c>
      <c r="AY6994" s="3">
        <v>94.12</v>
      </c>
      <c r="AZ6994" s="6" t="str">
        <f t="shared" si="767"/>
        <v>3304.5</v>
      </c>
      <c r="BB6994" s="12" t="s">
        <v>79</v>
      </c>
      <c r="BC6994" s="12" t="s">
        <v>18210</v>
      </c>
      <c r="BJ6994" s="12">
        <f t="shared" si="768"/>
        <v>1</v>
      </c>
      <c r="BK6994" s="12">
        <f t="shared" si="769"/>
        <v>0</v>
      </c>
      <c r="CC6994" s="3" t="s">
        <v>18211</v>
      </c>
      <c r="CQ6994" s="3" t="str">
        <f>CONCATENATE(baseURL!$A$1,baseURL!$B$1,"+Acetyl",baseURL!$C$1,".",C6994,".",L6994,".pkl&amp;seq=",BC6994)</f>
        <v>http://proteomics.broadinstitute.org/millscripts/viewfeed.pl?side=xl&amp;cycle=1&amp;fixedMods=iaaC+Acetyl&amp;file=msdataSM/iPRG2012_nd/cpick_in/iPRG2012_nd.3304.5.3.pkl&amp;seq=MDSEVAALVLDNGSGMCKAGFAGDDAPR</v>
      </c>
    </row>
    <row r="6995" spans="1:95" x14ac:dyDescent="0.2">
      <c r="A6995" s="3">
        <v>2038</v>
      </c>
      <c r="B6995" s="2" t="s">
        <v>18212</v>
      </c>
      <c r="C6995" s="2" t="s">
        <v>18213</v>
      </c>
      <c r="D6995" s="3">
        <v>16990</v>
      </c>
      <c r="E6995" s="3">
        <v>16974</v>
      </c>
      <c r="F6995" s="3">
        <v>69407</v>
      </c>
      <c r="G6995" s="3">
        <v>20278</v>
      </c>
      <c r="H6995" s="3">
        <v>62.464100000000002</v>
      </c>
      <c r="I6995" s="30">
        <v>683.73973999999998</v>
      </c>
      <c r="J6995" s="30">
        <v>683.73838360000002</v>
      </c>
      <c r="K6995" s="30">
        <v>1.3600000000000001E-3</v>
      </c>
      <c r="L6995" s="3">
        <v>3</v>
      </c>
      <c r="M6995" s="3">
        <v>3</v>
      </c>
      <c r="N6995" s="10">
        <f t="shared" si="763"/>
        <v>1</v>
      </c>
      <c r="O6995" s="35">
        <v>3</v>
      </c>
      <c r="P6995" s="17"/>
      <c r="Q6995" s="40">
        <v>2049.19542</v>
      </c>
      <c r="R6995" s="40">
        <v>683.73666000000003</v>
      </c>
      <c r="S6995" s="18">
        <f t="shared" si="764"/>
        <v>4.504658269975538</v>
      </c>
      <c r="T6995" s="18">
        <f t="shared" si="765"/>
        <v>2.520853569547032</v>
      </c>
      <c r="U6995" s="18">
        <f t="shared" si="766"/>
        <v>2.252329134987769</v>
      </c>
      <c r="V6995" s="30">
        <v>683.73820000000001</v>
      </c>
      <c r="W6995" s="3" t="s">
        <v>47</v>
      </c>
      <c r="X6995" s="3" t="s">
        <v>47</v>
      </c>
      <c r="Y6995" s="3" t="s">
        <v>47</v>
      </c>
      <c r="Z6995" s="3" t="s">
        <v>47</v>
      </c>
      <c r="AA6995" s="3" t="s">
        <v>47</v>
      </c>
      <c r="AB6995" s="12" t="s">
        <v>47</v>
      </c>
      <c r="AC6995" s="3" t="s">
        <v>47</v>
      </c>
      <c r="AD6995" s="3" t="s">
        <v>47</v>
      </c>
      <c r="AE6995" s="3" t="s">
        <v>47</v>
      </c>
      <c r="AG6995" s="3" t="s">
        <v>47</v>
      </c>
      <c r="AH6995" s="3" t="s">
        <v>47</v>
      </c>
      <c r="AI6995" s="3" t="s">
        <v>47</v>
      </c>
      <c r="AJ6995" s="3" t="s">
        <v>47</v>
      </c>
      <c r="AK6995" s="3" t="s">
        <v>52</v>
      </c>
      <c r="AL6995" s="3" t="s">
        <v>52</v>
      </c>
      <c r="AO6995" s="3" t="s">
        <v>48</v>
      </c>
      <c r="AU6995" s="3">
        <v>0</v>
      </c>
      <c r="AV6995" s="3">
        <v>13</v>
      </c>
      <c r="AW6995" s="3">
        <v>1</v>
      </c>
      <c r="AX6995" s="3">
        <v>13</v>
      </c>
      <c r="AY6995" s="3">
        <v>100</v>
      </c>
      <c r="AZ6995" s="6" t="str">
        <f t="shared" si="767"/>
        <v>3305.1</v>
      </c>
      <c r="BC6995" s="12" t="s">
        <v>18214</v>
      </c>
      <c r="BJ6995" s="12">
        <f t="shared" si="768"/>
        <v>0</v>
      </c>
      <c r="BK6995" s="12">
        <f t="shared" si="769"/>
        <v>0</v>
      </c>
      <c r="BP6995" s="3" t="s">
        <v>54</v>
      </c>
      <c r="BR6995" s="3" t="s">
        <v>54</v>
      </c>
      <c r="CQ6995" s="3" t="str">
        <f>CONCATENATE(baseURL!$A$1,baseURL!$B$1,baseURL!$C$1,".",C6995,".",L6995,".pkl&amp;seq=",BC6995,"&amp;varMods=Deamidated-N")</f>
        <v>http://proteomics.broadinstitute.org/millscripts/viewfeed.pl?side=xl&amp;cycle=1&amp;fixedMods=iaaC&amp;file=msdataSM/iPRG2012_nd/cpick_in/iPRG2012_nd.3305.1.3.pkl&amp;seq=GLLKVnGSPLTLVEPELLR&amp;varMods=Deamidated-N</v>
      </c>
    </row>
    <row r="6996" spans="1:95" x14ac:dyDescent="0.2">
      <c r="A6996" s="3">
        <v>5403</v>
      </c>
      <c r="B6996" s="2" t="s">
        <v>18215</v>
      </c>
      <c r="C6996" s="2" t="s">
        <v>18216</v>
      </c>
      <c r="D6996" s="3">
        <v>16991</v>
      </c>
      <c r="E6996" s="3">
        <v>16975</v>
      </c>
      <c r="F6996" s="3">
        <v>69408</v>
      </c>
      <c r="G6996" s="3">
        <v>20279</v>
      </c>
      <c r="H6996" s="3">
        <v>62.4666</v>
      </c>
      <c r="I6996" s="30">
        <v>704.07611999999995</v>
      </c>
      <c r="J6996" s="30">
        <v>704.07234540000002</v>
      </c>
      <c r="K6996" s="30">
        <v>3.7699999999999999E-3</v>
      </c>
      <c r="L6996" s="3">
        <v>3</v>
      </c>
      <c r="M6996" s="3">
        <v>3</v>
      </c>
      <c r="N6996" s="10">
        <f t="shared" si="763"/>
        <v>1</v>
      </c>
      <c r="O6996" s="35">
        <v>3</v>
      </c>
      <c r="P6996" s="17"/>
      <c r="Q6996" s="40">
        <v>2110.2005600000002</v>
      </c>
      <c r="R6996" s="40">
        <v>704.07171000000005</v>
      </c>
      <c r="S6996" s="18">
        <f t="shared" si="764"/>
        <v>6.2635665334337087</v>
      </c>
      <c r="T6996" s="18">
        <f t="shared" si="765"/>
        <v>0.9024648923397981</v>
      </c>
      <c r="U6996" s="18">
        <f t="shared" si="766"/>
        <v>0.55392084980213074</v>
      </c>
      <c r="V6996" s="30">
        <v>704.07209999999998</v>
      </c>
      <c r="W6996" s="3" t="s">
        <v>47</v>
      </c>
      <c r="X6996" s="3" t="s">
        <v>47</v>
      </c>
      <c r="Y6996" s="3" t="s">
        <v>47</v>
      </c>
      <c r="Z6996" s="3" t="s">
        <v>47</v>
      </c>
      <c r="AA6996" s="3" t="s">
        <v>47</v>
      </c>
      <c r="AB6996" s="12" t="s">
        <v>47</v>
      </c>
      <c r="AC6996" s="3" t="s">
        <v>47</v>
      </c>
      <c r="AD6996" s="3" t="s">
        <v>47</v>
      </c>
      <c r="AE6996" s="3" t="s">
        <v>47</v>
      </c>
      <c r="AF6996" s="3" t="s">
        <v>48</v>
      </c>
      <c r="AG6996" s="3" t="s">
        <v>47</v>
      </c>
      <c r="AH6996" s="3" t="s">
        <v>47</v>
      </c>
      <c r="AI6996" s="3" t="s">
        <v>47</v>
      </c>
      <c r="AJ6996" s="3" t="s">
        <v>47</v>
      </c>
      <c r="AL6996" s="3" t="s">
        <v>48</v>
      </c>
      <c r="AM6996" s="3" t="s">
        <v>47</v>
      </c>
      <c r="AU6996" s="3">
        <v>0</v>
      </c>
      <c r="AV6996" s="3">
        <v>14</v>
      </c>
      <c r="AW6996" s="3">
        <v>1</v>
      </c>
      <c r="AX6996" s="3">
        <v>14</v>
      </c>
      <c r="AY6996" s="3">
        <v>100</v>
      </c>
      <c r="AZ6996" s="6" t="str">
        <f t="shared" si="767"/>
        <v>3305.2</v>
      </c>
      <c r="BC6996" s="12" t="s">
        <v>18217</v>
      </c>
      <c r="BJ6996" s="12">
        <f t="shared" si="768"/>
        <v>0</v>
      </c>
      <c r="BK6996" s="12">
        <f t="shared" si="769"/>
        <v>0</v>
      </c>
      <c r="CQ6996" s="3" t="str">
        <f>CONCATENATE(baseURL!$A$1,baseURL!$B$1,baseURL!$C$1,".",C6996,".",L6996,".pkl&amp;seq=",BC6996)</f>
        <v>http://proteomics.broadinstitute.org/millscripts/viewfeed.pl?side=xl&amp;cycle=1&amp;fixedMods=iaaC&amp;file=msdataSM/iPRG2012_nd/cpick_in/iPRG2012_nd.3305.2.3.pkl&amp;seq=LPELPLVVSTDLESLQKTK</v>
      </c>
    </row>
    <row r="6997" spans="1:95" x14ac:dyDescent="0.2">
      <c r="A6997" s="3">
        <v>6824</v>
      </c>
      <c r="B6997" s="2" t="s">
        <v>18218</v>
      </c>
      <c r="C6997" s="2" t="s">
        <v>18198</v>
      </c>
      <c r="D6997" s="3">
        <v>16992</v>
      </c>
      <c r="E6997" s="3">
        <v>16976</v>
      </c>
      <c r="F6997" s="3">
        <v>69409</v>
      </c>
      <c r="G6997" s="3">
        <v>20280</v>
      </c>
      <c r="H6997" s="3">
        <v>62.469099999999997</v>
      </c>
      <c r="I6997" s="30">
        <v>733.20196999999996</v>
      </c>
      <c r="J6997" s="30">
        <v>733.20165029999998</v>
      </c>
      <c r="K6997" s="30">
        <v>3.2000000000000003E-4</v>
      </c>
      <c r="L6997" s="3">
        <v>5</v>
      </c>
      <c r="M6997" s="3">
        <v>5</v>
      </c>
      <c r="N6997" s="10">
        <f t="shared" si="763"/>
        <v>1</v>
      </c>
      <c r="O6997" s="35">
        <v>5</v>
      </c>
      <c r="P6997" s="17"/>
      <c r="Q6997" s="40">
        <v>3661.9700600000001</v>
      </c>
      <c r="R6997" s="40">
        <v>733.19983000000002</v>
      </c>
      <c r="S6997" s="18">
        <f t="shared" si="764"/>
        <v>2.9187131698329782</v>
      </c>
      <c r="T6997" s="18">
        <f t="shared" si="765"/>
        <v>2.4826792444333035</v>
      </c>
      <c r="U6997" s="18">
        <f t="shared" si="766"/>
        <v>2.414075846096372</v>
      </c>
      <c r="V6997" s="30">
        <v>733.20159999999998</v>
      </c>
      <c r="W6997" s="3" t="s">
        <v>47</v>
      </c>
      <c r="X6997" s="3" t="s">
        <v>47</v>
      </c>
      <c r="Y6997" s="3" t="s">
        <v>47</v>
      </c>
      <c r="Z6997" s="3" t="s">
        <v>47</v>
      </c>
      <c r="AA6997" s="3" t="s">
        <v>47</v>
      </c>
      <c r="AB6997" s="12" t="s">
        <v>47</v>
      </c>
      <c r="AC6997" s="3" t="s">
        <v>47</v>
      </c>
      <c r="AD6997" s="3" t="s">
        <v>47</v>
      </c>
      <c r="AE6997" s="3" t="s">
        <v>47</v>
      </c>
      <c r="AF6997" s="3" t="s">
        <v>48</v>
      </c>
      <c r="AG6997" s="3" t="s">
        <v>47</v>
      </c>
      <c r="AJ6997" s="3" t="s">
        <v>47</v>
      </c>
      <c r="AK6997" s="3" t="s">
        <v>47</v>
      </c>
      <c r="AL6997" s="3" t="s">
        <v>48</v>
      </c>
      <c r="AM6997" s="3" t="s">
        <v>47</v>
      </c>
      <c r="AU6997" s="3">
        <v>0</v>
      </c>
      <c r="AV6997" s="3">
        <v>13</v>
      </c>
      <c r="AW6997" s="3">
        <v>1</v>
      </c>
      <c r="AX6997" s="3">
        <v>13</v>
      </c>
      <c r="AY6997" s="3">
        <v>100</v>
      </c>
      <c r="AZ6997" s="6" t="str">
        <f t="shared" si="767"/>
        <v>3305.3</v>
      </c>
      <c r="BC6997" s="12" t="s">
        <v>18219</v>
      </c>
      <c r="BJ6997" s="12">
        <f t="shared" si="768"/>
        <v>0</v>
      </c>
      <c r="BK6997" s="12">
        <f t="shared" si="769"/>
        <v>0</v>
      </c>
      <c r="CQ6997" s="3" t="str">
        <f>CONCATENATE(baseURL!$A$1,baseURL!$B$1,baseURL!$C$1,".",C6997,".",L6997,".pkl&amp;seq=",BC6997)</f>
        <v>http://proteomics.broadinstitute.org/millscripts/viewfeed.pl?side=xl&amp;cycle=1&amp;fixedMods=iaaC&amp;file=msdataSM/iPRG2012_nd/cpick_in/iPRG2012_nd.3305.3.5.pkl&amp;seq=LVLAAGTWQRPHLLVLDEPTNYLDRDSLGALSK</v>
      </c>
    </row>
    <row r="6998" spans="1:95" x14ac:dyDescent="0.2">
      <c r="A6998" s="3">
        <v>6270</v>
      </c>
      <c r="B6998" s="2" t="s">
        <v>18220</v>
      </c>
      <c r="C6998" s="2" t="s">
        <v>18200</v>
      </c>
      <c r="D6998" s="3">
        <v>16993</v>
      </c>
      <c r="E6998" s="3">
        <v>16977</v>
      </c>
      <c r="F6998" s="3">
        <v>69410</v>
      </c>
      <c r="G6998" s="3">
        <v>20281</v>
      </c>
      <c r="H6998" s="3">
        <v>62.471600000000002</v>
      </c>
      <c r="I6998" s="30">
        <v>786.94889999999998</v>
      </c>
      <c r="J6998" s="30">
        <v>786.94854999999995</v>
      </c>
      <c r="K6998" s="30">
        <v>3.5E-4</v>
      </c>
      <c r="L6998" s="3">
        <v>2</v>
      </c>
      <c r="M6998" s="3">
        <v>2</v>
      </c>
      <c r="N6998" s="10">
        <f t="shared" si="763"/>
        <v>1</v>
      </c>
      <c r="O6998" s="35">
        <v>2</v>
      </c>
      <c r="P6998" s="17"/>
      <c r="Q6998" s="40">
        <v>1572.88834</v>
      </c>
      <c r="R6998" s="40">
        <v>786.94781</v>
      </c>
      <c r="S6998" s="18">
        <f t="shared" si="764"/>
        <v>1.3850982061650297</v>
      </c>
      <c r="T6998" s="18">
        <f t="shared" si="765"/>
        <v>0.9403419013907276</v>
      </c>
      <c r="U6998" s="18">
        <f t="shared" si="766"/>
        <v>1.1309517463765517</v>
      </c>
      <c r="V6998" s="30">
        <v>786.94870000000003</v>
      </c>
      <c r="W6998" s="3" t="s">
        <v>47</v>
      </c>
      <c r="X6998" s="3" t="s">
        <v>47</v>
      </c>
      <c r="Y6998" s="3" t="s">
        <v>47</v>
      </c>
      <c r="Z6998" s="3" t="s">
        <v>47</v>
      </c>
      <c r="AA6998" s="3" t="s">
        <v>48</v>
      </c>
      <c r="AB6998" s="12" t="s">
        <v>47</v>
      </c>
      <c r="AC6998" s="3" t="s">
        <v>47</v>
      </c>
      <c r="AD6998" s="3" t="s">
        <v>47</v>
      </c>
      <c r="AE6998" s="3" t="s">
        <v>47</v>
      </c>
      <c r="AF6998" s="3" t="s">
        <v>47</v>
      </c>
      <c r="AG6998" s="3" t="s">
        <v>47</v>
      </c>
      <c r="AH6998" s="3" t="s">
        <v>47</v>
      </c>
      <c r="AI6998" s="3" t="s">
        <v>47</v>
      </c>
      <c r="AJ6998" s="3" t="s">
        <v>47</v>
      </c>
      <c r="AK6998" s="3" t="s">
        <v>47</v>
      </c>
      <c r="AL6998" s="3" t="s">
        <v>47</v>
      </c>
      <c r="AN6998" s="3" t="s">
        <v>47</v>
      </c>
      <c r="AU6998" s="3">
        <v>0</v>
      </c>
      <c r="AV6998" s="3">
        <v>16</v>
      </c>
      <c r="AW6998" s="3">
        <v>1</v>
      </c>
      <c r="AX6998" s="3">
        <v>16</v>
      </c>
      <c r="AY6998" s="3">
        <v>100</v>
      </c>
      <c r="AZ6998" s="6" t="str">
        <f t="shared" si="767"/>
        <v>3305.4</v>
      </c>
      <c r="BC6998" s="12" t="s">
        <v>18141</v>
      </c>
      <c r="BJ6998" s="12">
        <f t="shared" si="768"/>
        <v>0</v>
      </c>
      <c r="BK6998" s="12">
        <f t="shared" si="769"/>
        <v>0</v>
      </c>
      <c r="CQ6998" s="3" t="str">
        <f>CONCATENATE(baseURL!$A$1,baseURL!$B$1,baseURL!$C$1,".",C6998,".",L6998,".pkl&amp;seq=",BC6998)</f>
        <v>http://proteomics.broadinstitute.org/millscripts/viewfeed.pl?side=xl&amp;cycle=1&amp;fixedMods=iaaC&amp;file=msdataSM/iPRG2012_nd/cpick_in/iPRG2012_nd.3305.4.2.pkl&amp;seq=LLEDLVFPTELVGK</v>
      </c>
    </row>
    <row r="6999" spans="1:95" x14ac:dyDescent="0.2">
      <c r="A6999" s="3">
        <v>6711</v>
      </c>
      <c r="B6999" s="2" t="s">
        <v>18221</v>
      </c>
      <c r="C6999" s="2" t="s">
        <v>18208</v>
      </c>
      <c r="D6999" s="3">
        <v>16995</v>
      </c>
      <c r="E6999" s="3">
        <v>16979</v>
      </c>
      <c r="F6999" s="3">
        <v>69412</v>
      </c>
      <c r="G6999" s="3">
        <v>20283</v>
      </c>
      <c r="H6999" s="3">
        <v>62.476599999999998</v>
      </c>
      <c r="I6999" s="30">
        <v>914.84825000000001</v>
      </c>
      <c r="J6999" s="30">
        <v>914.84531800000002</v>
      </c>
      <c r="K6999" s="30">
        <v>2.9299999999999999E-3</v>
      </c>
      <c r="L6999" s="3">
        <v>3</v>
      </c>
      <c r="M6999" s="3">
        <v>3</v>
      </c>
      <c r="N6999" s="10">
        <f t="shared" si="763"/>
        <v>1</v>
      </c>
      <c r="O6999" s="35">
        <v>3</v>
      </c>
      <c r="P6999" s="17"/>
      <c r="Q6999" s="40">
        <v>2742.5188800000001</v>
      </c>
      <c r="R6999" s="40">
        <v>914.84447999999998</v>
      </c>
      <c r="S6999" s="18">
        <f t="shared" si="764"/>
        <v>4.1209190003872127</v>
      </c>
      <c r="T6999" s="18">
        <f t="shared" si="765"/>
        <v>0.91600268500751447</v>
      </c>
      <c r="U6999" s="18">
        <f t="shared" si="766"/>
        <v>0.78701901333127589</v>
      </c>
      <c r="V6999" s="30">
        <v>914.84519999999998</v>
      </c>
      <c r="W6999" s="3" t="s">
        <v>47</v>
      </c>
      <c r="X6999" s="3" t="s">
        <v>47</v>
      </c>
      <c r="Y6999" s="3" t="s">
        <v>47</v>
      </c>
      <c r="Z6999" s="3" t="s">
        <v>47</v>
      </c>
      <c r="AA6999" s="3" t="s">
        <v>48</v>
      </c>
      <c r="AB6999" s="12" t="s">
        <v>47</v>
      </c>
      <c r="AC6999" s="3" t="s">
        <v>47</v>
      </c>
      <c r="AD6999" s="3" t="s">
        <v>47</v>
      </c>
      <c r="AE6999" s="3" t="s">
        <v>47</v>
      </c>
      <c r="AF6999" s="3" t="s">
        <v>47</v>
      </c>
      <c r="AG6999" s="3" t="s">
        <v>47</v>
      </c>
      <c r="AI6999" s="3" t="s">
        <v>47</v>
      </c>
      <c r="AJ6999" s="3" t="s">
        <v>47</v>
      </c>
      <c r="AK6999" s="3" t="s">
        <v>47</v>
      </c>
      <c r="AL6999" s="3" t="s">
        <v>47</v>
      </c>
      <c r="AU6999" s="3">
        <v>0</v>
      </c>
      <c r="AV6999" s="3">
        <v>14</v>
      </c>
      <c r="AW6999" s="3">
        <v>1</v>
      </c>
      <c r="AX6999" s="3">
        <v>14</v>
      </c>
      <c r="AY6999" s="3">
        <v>100</v>
      </c>
      <c r="AZ6999" s="6" t="str">
        <f t="shared" si="767"/>
        <v>3305.6</v>
      </c>
      <c r="BC6999" s="12" t="s">
        <v>18222</v>
      </c>
      <c r="BJ6999" s="12">
        <f t="shared" si="768"/>
        <v>0</v>
      </c>
      <c r="BK6999" s="12">
        <f t="shared" si="769"/>
        <v>0</v>
      </c>
      <c r="CQ6999" s="3" t="str">
        <f>CONCATENATE(baseURL!$A$1,baseURL!$B$1,baseURL!$C$1,".",C6999,".",L6999,".pkl&amp;seq=",BC6999)</f>
        <v>http://proteomics.broadinstitute.org/millscripts/viewfeed.pl?side=xl&amp;cycle=1&amp;fixedMods=iaaC&amp;file=msdataSM/iPRG2012_nd/cpick_in/iPRG2012_nd.3305.6.3.pkl&amp;seq=TTYVTQRPVYLGLPANLVDLNVPAK</v>
      </c>
    </row>
    <row r="7000" spans="1:95" x14ac:dyDescent="0.2">
      <c r="A7000" s="3">
        <v>690</v>
      </c>
      <c r="B7000" s="2" t="s">
        <v>18223</v>
      </c>
      <c r="C7000" s="2" t="s">
        <v>18224</v>
      </c>
      <c r="D7000" s="3">
        <v>16996</v>
      </c>
      <c r="E7000" s="3">
        <v>16980</v>
      </c>
      <c r="F7000" s="3">
        <v>69413</v>
      </c>
      <c r="G7000" s="3">
        <v>20284</v>
      </c>
      <c r="H7000" s="3">
        <v>62.479100000000003</v>
      </c>
      <c r="I7000" s="30">
        <v>1112.7179000000001</v>
      </c>
      <c r="J7000" s="30">
        <v>1112.720896</v>
      </c>
      <c r="K7000" s="30">
        <v>-3.0000000000000001E-3</v>
      </c>
      <c r="L7000" s="3">
        <v>4</v>
      </c>
      <c r="M7000" s="3">
        <v>4</v>
      </c>
      <c r="N7000" s="10">
        <f t="shared" si="763"/>
        <v>1</v>
      </c>
      <c r="O7000" s="35">
        <v>4</v>
      </c>
      <c r="P7000" s="17"/>
      <c r="Q7000" s="40">
        <v>4447.8555500000002</v>
      </c>
      <c r="R7000" s="40">
        <v>1112.7193500000001</v>
      </c>
      <c r="S7000" s="18">
        <f t="shared" si="764"/>
        <v>-1.3031138534411939</v>
      </c>
      <c r="T7000" s="18">
        <f t="shared" si="765"/>
        <v>1.3893889775189743</v>
      </c>
      <c r="U7000" s="18">
        <f t="shared" si="766"/>
        <v>1.0335040905193329</v>
      </c>
      <c r="V7000" s="30">
        <v>1112.7204999999999</v>
      </c>
      <c r="W7000" s="3" t="s">
        <v>47</v>
      </c>
      <c r="Y7000" s="3" t="s">
        <v>47</v>
      </c>
      <c r="Z7000" s="3" t="s">
        <v>47</v>
      </c>
      <c r="AA7000" s="3" t="s">
        <v>48</v>
      </c>
      <c r="AB7000" s="12" t="s">
        <v>47</v>
      </c>
      <c r="AC7000" s="3" t="s">
        <v>47</v>
      </c>
      <c r="AD7000" s="3" t="s">
        <v>47</v>
      </c>
      <c r="AE7000" s="3" t="s">
        <v>47</v>
      </c>
      <c r="AF7000" s="3" t="s">
        <v>47</v>
      </c>
      <c r="AI7000" s="3" t="s">
        <v>48</v>
      </c>
      <c r="AK7000" s="3" t="s">
        <v>47</v>
      </c>
      <c r="AL7000" s="3" t="s">
        <v>47</v>
      </c>
      <c r="AO7000" s="3" t="s">
        <v>47</v>
      </c>
      <c r="AP7000" s="3" t="s">
        <v>48</v>
      </c>
      <c r="AR7000" s="3" t="s">
        <v>47</v>
      </c>
      <c r="AU7000" s="3">
        <v>0</v>
      </c>
      <c r="AV7000" s="3">
        <v>12</v>
      </c>
      <c r="AW7000" s="3">
        <v>2</v>
      </c>
      <c r="AX7000" s="3">
        <v>11</v>
      </c>
      <c r="AY7000" s="3">
        <v>91.67</v>
      </c>
      <c r="AZ7000" s="6" t="str">
        <f t="shared" si="767"/>
        <v>3305.7</v>
      </c>
      <c r="BC7000" s="12" t="s">
        <v>18144</v>
      </c>
      <c r="BF7000" s="12" t="s">
        <v>1468</v>
      </c>
      <c r="BJ7000" s="12">
        <f t="shared" si="768"/>
        <v>0</v>
      </c>
      <c r="BK7000" s="12">
        <f t="shared" si="769"/>
        <v>0</v>
      </c>
      <c r="BZ7000" s="3" t="s">
        <v>18194</v>
      </c>
      <c r="CQ7000" s="3" t="str">
        <f>CONCATENATE(baseURL!$A$1,baseURL!$B$1,baseURL!$C$1,".",C7000,".",L7000,".pkl&amp;seq=",BC7000)</f>
        <v>http://proteomics.broadinstitute.org/millscripts/viewfeed.pl?side=xl&amp;cycle=1&amp;fixedMods=iaaC&amp;file=msdataSM/iPRG2012_nd/cpick_in/iPRG2012_nd.3305.7.4.pkl&amp;seq=LAAVPAAGPASAGGAAAASGDAAAEEEKEEEAAEEsDDDMGFGLFD</v>
      </c>
    </row>
    <row r="7001" spans="1:95" x14ac:dyDescent="0.2">
      <c r="A7001" s="3">
        <v>7346</v>
      </c>
      <c r="B7001" s="2" t="s">
        <v>18225</v>
      </c>
      <c r="C7001" s="2" t="s">
        <v>18226</v>
      </c>
      <c r="D7001" s="3">
        <v>16997</v>
      </c>
      <c r="E7001" s="3">
        <v>16981</v>
      </c>
      <c r="F7001" s="3">
        <v>69428</v>
      </c>
      <c r="G7001" s="3">
        <v>20286</v>
      </c>
      <c r="H7001" s="3">
        <v>62.490699999999997</v>
      </c>
      <c r="I7001" s="30">
        <v>588.55254000000002</v>
      </c>
      <c r="J7001" s="30">
        <v>588.55118770000001</v>
      </c>
      <c r="K7001" s="30">
        <v>1.3500000000000001E-3</v>
      </c>
      <c r="L7001" s="3">
        <v>2</v>
      </c>
      <c r="M7001" s="3">
        <v>5</v>
      </c>
      <c r="N7001" s="10">
        <f t="shared" si="763"/>
        <v>-1</v>
      </c>
      <c r="O7001" s="35">
        <v>5</v>
      </c>
      <c r="P7001" s="17"/>
      <c r="Q7001" s="40">
        <v>2938.7186999999999</v>
      </c>
      <c r="R7001" s="40">
        <v>588.54956000000004</v>
      </c>
      <c r="S7001" s="18">
        <f t="shared" si="764"/>
        <v>5.0632949245252252</v>
      </c>
      <c r="T7001" s="18">
        <f t="shared" si="765"/>
        <v>2.7656124659609125</v>
      </c>
      <c r="U7001" s="18">
        <f t="shared" si="766"/>
        <v>2.4466928494557507</v>
      </c>
      <c r="V7001" s="30">
        <v>588.55100000000004</v>
      </c>
      <c r="W7001" s="3" t="s">
        <v>47</v>
      </c>
      <c r="X7001" s="3" t="s">
        <v>47</v>
      </c>
      <c r="Y7001" s="3" t="s">
        <v>47</v>
      </c>
      <c r="AA7001" s="3" t="s">
        <v>47</v>
      </c>
      <c r="AB7001" s="12" t="s">
        <v>47</v>
      </c>
      <c r="AC7001" s="3" t="s">
        <v>47</v>
      </c>
      <c r="AF7001" s="3" t="s">
        <v>48</v>
      </c>
      <c r="AK7001" s="3" t="s">
        <v>52</v>
      </c>
      <c r="AU7001" s="3">
        <v>0</v>
      </c>
      <c r="AV7001" s="3">
        <v>6</v>
      </c>
      <c r="AW7001" s="3">
        <v>1</v>
      </c>
      <c r="AX7001" s="3">
        <v>6</v>
      </c>
      <c r="AY7001" s="3">
        <v>100</v>
      </c>
      <c r="AZ7001" s="6" t="str">
        <f t="shared" si="767"/>
        <v>3306.1</v>
      </c>
      <c r="BC7001" s="12" t="s">
        <v>18202</v>
      </c>
      <c r="BJ7001" s="12">
        <f t="shared" si="768"/>
        <v>0</v>
      </c>
      <c r="BK7001" s="12">
        <f t="shared" si="769"/>
        <v>0</v>
      </c>
      <c r="CQ7001" s="3" t="str">
        <f>CONCATENATE(baseURL!$A$1,baseURL!$B$1,baseURL!$C$1,".",C7001,".",L7001,".pkl&amp;seq=",BC7001)</f>
        <v>http://proteomics.broadinstitute.org/millscripts/viewfeed.pl?side=xl&amp;cycle=1&amp;fixedMods=iaaC&amp;file=msdataSM/iPRG2012_nd/cpick_in/iPRG2012_nd.3306.1.2.pkl&amp;seq=LATALEKKAADALLLKVNQLGTLSESLK</v>
      </c>
    </row>
    <row r="7002" spans="1:95" x14ac:dyDescent="0.2">
      <c r="A7002" s="3">
        <v>7359</v>
      </c>
      <c r="B7002" s="2" t="s">
        <v>18227</v>
      </c>
      <c r="C7002" s="2" t="s">
        <v>18215</v>
      </c>
      <c r="D7002" s="3">
        <v>16999</v>
      </c>
      <c r="E7002" s="3">
        <v>16983</v>
      </c>
      <c r="F7002" s="3">
        <v>69430</v>
      </c>
      <c r="G7002" s="3">
        <v>20288</v>
      </c>
      <c r="H7002" s="3">
        <v>62.497399999999999</v>
      </c>
      <c r="I7002" s="30">
        <v>716.15413000000001</v>
      </c>
      <c r="J7002" s="30">
        <v>716.15122689999998</v>
      </c>
      <c r="K7002" s="30">
        <v>2.8999999999999998E-3</v>
      </c>
      <c r="L7002" s="3">
        <v>4</v>
      </c>
      <c r="M7002" s="3">
        <v>4</v>
      </c>
      <c r="N7002" s="10">
        <f t="shared" si="763"/>
        <v>1</v>
      </c>
      <c r="O7002" s="35">
        <v>4</v>
      </c>
      <c r="P7002" s="17"/>
      <c r="Q7002" s="40">
        <v>2861.5804899999998</v>
      </c>
      <c r="R7002" s="40">
        <v>716.15057999999999</v>
      </c>
      <c r="S7002" s="18">
        <f t="shared" si="764"/>
        <v>4.9570580533752722</v>
      </c>
      <c r="T7002" s="18">
        <f t="shared" si="765"/>
        <v>0.90330164920407707</v>
      </c>
      <c r="U7002" s="18">
        <f t="shared" si="766"/>
        <v>0.86573971639632852</v>
      </c>
      <c r="V7002" s="30">
        <v>716.15120000000002</v>
      </c>
      <c r="W7002" s="3" t="s">
        <v>47</v>
      </c>
      <c r="X7002" s="3" t="s">
        <v>47</v>
      </c>
      <c r="Y7002" s="3" t="s">
        <v>47</v>
      </c>
      <c r="AA7002" s="3" t="s">
        <v>47</v>
      </c>
      <c r="AB7002" s="12" t="s">
        <v>47</v>
      </c>
      <c r="AC7002" s="3" t="s">
        <v>47</v>
      </c>
      <c r="AF7002" s="3" t="s">
        <v>47</v>
      </c>
      <c r="AG7002" s="3" t="s">
        <v>47</v>
      </c>
      <c r="AI7002" s="3" t="s">
        <v>47</v>
      </c>
      <c r="AK7002" s="3" t="s">
        <v>52</v>
      </c>
      <c r="AO7002" s="3" t="s">
        <v>47</v>
      </c>
      <c r="AU7002" s="3">
        <v>0</v>
      </c>
      <c r="AV7002" s="3">
        <v>10</v>
      </c>
      <c r="AW7002" s="3">
        <v>1</v>
      </c>
      <c r="AX7002" s="3">
        <v>10</v>
      </c>
      <c r="AY7002" s="3">
        <v>100</v>
      </c>
      <c r="AZ7002" s="6" t="str">
        <f t="shared" si="767"/>
        <v>3306.3</v>
      </c>
      <c r="BC7002" s="12" t="s">
        <v>18228</v>
      </c>
      <c r="BJ7002" s="12">
        <f t="shared" si="768"/>
        <v>1</v>
      </c>
      <c r="BK7002" s="12">
        <f t="shared" si="769"/>
        <v>0</v>
      </c>
      <c r="CQ7002" s="3" t="str">
        <f>CONCATENATE(baseURL!$A$1,baseURL!$B$1,baseURL!$C$1,".",C7002,".",L7002,".pkl&amp;seq=",BC7002)</f>
        <v>http://proteomics.broadinstitute.org/millscripts/viewfeed.pl?side=xl&amp;cycle=1&amp;fixedMods=iaaC&amp;file=msdataSM/iPRG2012_nd/cpick_in/iPRG2012_nd.3306.3.4.pkl&amp;seq=AKDLEGVDLLLGVCSSGLLVYKDKLR</v>
      </c>
    </row>
    <row r="7003" spans="1:95" x14ac:dyDescent="0.2">
      <c r="A7003" s="3">
        <v>678</v>
      </c>
      <c r="B7003" s="2" t="s">
        <v>18229</v>
      </c>
      <c r="C7003" s="2" t="s">
        <v>18218</v>
      </c>
      <c r="D7003" s="3">
        <v>17000</v>
      </c>
      <c r="E7003" s="3">
        <v>16984</v>
      </c>
      <c r="F7003" s="3">
        <v>69431</v>
      </c>
      <c r="G7003" s="3">
        <v>20289</v>
      </c>
      <c r="H7003" s="3">
        <v>62.500700000000002</v>
      </c>
      <c r="I7003" s="30">
        <v>890.37928999999997</v>
      </c>
      <c r="J7003" s="30">
        <v>890.37843290000001</v>
      </c>
      <c r="K7003" s="30">
        <v>8.5999999999999998E-4</v>
      </c>
      <c r="L7003" s="3">
        <v>5</v>
      </c>
      <c r="M7003" s="3">
        <v>5</v>
      </c>
      <c r="N7003" s="10">
        <f t="shared" si="763"/>
        <v>1</v>
      </c>
      <c r="O7003" s="35">
        <v>5</v>
      </c>
      <c r="P7003" s="17"/>
      <c r="Q7003" s="40">
        <v>4447.8555500000002</v>
      </c>
      <c r="R7003" s="40">
        <v>890.37693000000002</v>
      </c>
      <c r="S7003" s="18">
        <f t="shared" si="764"/>
        <v>2.6505628351728387</v>
      </c>
      <c r="T7003" s="18">
        <f t="shared" si="765"/>
        <v>1.6879368156936791</v>
      </c>
      <c r="U7003" s="18">
        <f t="shared" si="766"/>
        <v>1.6509861728338719</v>
      </c>
      <c r="V7003" s="30">
        <v>890.37840000000006</v>
      </c>
      <c r="W7003" s="3" t="s">
        <v>47</v>
      </c>
      <c r="X7003" s="3" t="s">
        <v>47</v>
      </c>
      <c r="Y7003" s="3" t="s">
        <v>47</v>
      </c>
      <c r="Z7003" s="3" t="s">
        <v>47</v>
      </c>
      <c r="AA7003" s="3" t="s">
        <v>47</v>
      </c>
      <c r="AB7003" s="12" t="s">
        <v>52</v>
      </c>
      <c r="AC7003" s="3" t="s">
        <v>47</v>
      </c>
      <c r="AD7003" s="3" t="s">
        <v>47</v>
      </c>
      <c r="AE7003" s="3" t="s">
        <v>47</v>
      </c>
      <c r="AF7003" s="3" t="s">
        <v>48</v>
      </c>
      <c r="AK7003" s="3" t="s">
        <v>47</v>
      </c>
      <c r="AL7003" s="3" t="s">
        <v>48</v>
      </c>
      <c r="AM7003" s="3" t="s">
        <v>47</v>
      </c>
      <c r="AO7003" s="3" t="s">
        <v>47</v>
      </c>
      <c r="AP7003" s="3" t="s">
        <v>48</v>
      </c>
      <c r="AU7003" s="3">
        <v>0</v>
      </c>
      <c r="AV7003" s="3">
        <v>11</v>
      </c>
      <c r="AW7003" s="3">
        <v>3</v>
      </c>
      <c r="AX7003" s="3">
        <v>7</v>
      </c>
      <c r="AY7003" s="3">
        <v>63.64</v>
      </c>
      <c r="AZ7003" s="6" t="str">
        <f t="shared" si="767"/>
        <v>3306.4</v>
      </c>
      <c r="BC7003" s="12" t="s">
        <v>18144</v>
      </c>
      <c r="BF7003" s="12" t="s">
        <v>1468</v>
      </c>
      <c r="BJ7003" s="12">
        <f t="shared" si="768"/>
        <v>0</v>
      </c>
      <c r="BK7003" s="12">
        <f t="shared" si="769"/>
        <v>0</v>
      </c>
      <c r="BT7003" s="3" t="s">
        <v>18230</v>
      </c>
      <c r="BU7003" s="3" t="s">
        <v>18230</v>
      </c>
      <c r="BZ7003" s="3" t="s">
        <v>18194</v>
      </c>
      <c r="CI7003" s="3" t="s">
        <v>18230</v>
      </c>
      <c r="CQ7003" s="3" t="str">
        <f>CONCATENATE(baseURL!$A$1,baseURL!$B$1,baseURL!$C$1,".",C7003,".",L7003,".pkl&amp;seq=",BC7003)</f>
        <v>http://proteomics.broadinstitute.org/millscripts/viewfeed.pl?side=xl&amp;cycle=1&amp;fixedMods=iaaC&amp;file=msdataSM/iPRG2012_nd/cpick_in/iPRG2012_nd.3306.4.5.pkl&amp;seq=LAAVPAAGPASAGGAAAASGDAAAEEEKEEEAAEEsDDDMGFGLFD</v>
      </c>
    </row>
    <row r="7004" spans="1:95" x14ac:dyDescent="0.2">
      <c r="A7004" s="3">
        <v>857</v>
      </c>
      <c r="B7004" s="2" t="s">
        <v>18231</v>
      </c>
      <c r="C7004" s="2" t="s">
        <v>18220</v>
      </c>
      <c r="D7004" s="3">
        <v>17001</v>
      </c>
      <c r="E7004" s="3">
        <v>16985</v>
      </c>
      <c r="F7004" s="3">
        <v>69432</v>
      </c>
      <c r="G7004" s="3">
        <v>20290</v>
      </c>
      <c r="H7004" s="3">
        <v>62.503999999999998</v>
      </c>
      <c r="I7004" s="30">
        <v>1118.2202</v>
      </c>
      <c r="J7004" s="30">
        <v>1118.21641</v>
      </c>
      <c r="K7004" s="30">
        <v>3.79E-3</v>
      </c>
      <c r="L7004" s="3">
        <v>4</v>
      </c>
      <c r="M7004" s="3">
        <v>4</v>
      </c>
      <c r="N7004" s="10">
        <f t="shared" si="763"/>
        <v>1</v>
      </c>
      <c r="O7004" s="35">
        <v>4</v>
      </c>
      <c r="P7004" s="17"/>
      <c r="Q7004" s="40">
        <v>4469.8374999999996</v>
      </c>
      <c r="R7004" s="32">
        <v>1118.2148299999999</v>
      </c>
      <c r="S7004" s="18">
        <f t="shared" si="764"/>
        <v>4.802297247376405</v>
      </c>
      <c r="T7004" s="18">
        <f t="shared" si="765"/>
        <v>1.4129664154996135</v>
      </c>
      <c r="U7004" s="18">
        <f t="shared" si="766"/>
        <v>0.95688231931872514</v>
      </c>
      <c r="V7004" s="30">
        <v>1118.2158999999999</v>
      </c>
      <c r="W7004" s="3" t="s">
        <v>47</v>
      </c>
      <c r="X7004" s="3" t="s">
        <v>47</v>
      </c>
      <c r="Y7004" s="3" t="s">
        <v>47</v>
      </c>
      <c r="Z7004" s="3" t="s">
        <v>52</v>
      </c>
      <c r="AA7004" s="3" t="s">
        <v>48</v>
      </c>
      <c r="AD7004" s="3" t="s">
        <v>47</v>
      </c>
      <c r="AE7004" s="3" t="s">
        <v>47</v>
      </c>
      <c r="AF7004" s="3" t="s">
        <v>47</v>
      </c>
      <c r="AG7004" s="3" t="s">
        <v>52</v>
      </c>
      <c r="AO7004" s="3" t="s">
        <v>47</v>
      </c>
      <c r="AU7004" s="3">
        <v>0</v>
      </c>
      <c r="AV7004" s="3">
        <v>7</v>
      </c>
      <c r="AW7004" s="3">
        <v>3</v>
      </c>
      <c r="AX7004" s="3">
        <v>5</v>
      </c>
      <c r="AY7004" s="3">
        <v>71.430000000000007</v>
      </c>
      <c r="AZ7004" s="6" t="str">
        <f t="shared" si="767"/>
        <v>3306.5</v>
      </c>
      <c r="BC7004" s="12" t="s">
        <v>18232</v>
      </c>
      <c r="BF7004" s="12" t="s">
        <v>1468</v>
      </c>
      <c r="BJ7004" s="12">
        <f t="shared" si="768"/>
        <v>0</v>
      </c>
      <c r="BK7004" s="12">
        <f t="shared" si="769"/>
        <v>0</v>
      </c>
      <c r="BL7004" s="3" t="s">
        <v>162</v>
      </c>
      <c r="BR7004" s="3" t="s">
        <v>162</v>
      </c>
      <c r="BU7004" s="3" t="s">
        <v>18233</v>
      </c>
      <c r="BZ7004" s="3" t="s">
        <v>18234</v>
      </c>
      <c r="CQ7004" s="3" t="str">
        <f>CONCATENATE(baseURL!$A$1,baseURL!$B$1,baseURL!$C$1,".",C7004,".",L7004,".pkl&amp;seq=",BC7004,"&amp;varMods=Sodiated-D")</f>
        <v>http://proteomics.broadinstitute.org/millscripts/viewfeed.pl?side=xl&amp;cycle=1&amp;fixedMods=iaaC&amp;file=msdataSM/iPRG2012_nd/cpick_in/iPRG2012_nd.3306.5.4.pkl&amp;seq=LAAVPAAGPASAGGAAAASGDAAAEEEKEEEAAEEsDDdMGFGLFD&amp;varMods=Sodiated-D</v>
      </c>
    </row>
    <row r="7005" spans="1:95" x14ac:dyDescent="0.2">
      <c r="A7005" s="3">
        <v>7334</v>
      </c>
      <c r="B7005" s="2" t="s">
        <v>18235</v>
      </c>
      <c r="C7005" s="2" t="s">
        <v>18236</v>
      </c>
      <c r="D7005" s="3">
        <v>17002</v>
      </c>
      <c r="E7005" s="3">
        <v>16986</v>
      </c>
      <c r="F7005" s="3">
        <v>69449</v>
      </c>
      <c r="G7005" s="3">
        <v>20292</v>
      </c>
      <c r="H7005" s="3">
        <v>62.520800000000001</v>
      </c>
      <c r="I7005" s="30">
        <v>588.55340000000001</v>
      </c>
      <c r="J7005" s="30">
        <v>588.55105530000003</v>
      </c>
      <c r="K7005" s="30">
        <v>2.3400000000000001E-3</v>
      </c>
      <c r="L7005" s="3">
        <v>5</v>
      </c>
      <c r="M7005" s="3">
        <v>5</v>
      </c>
      <c r="N7005" s="10">
        <f t="shared" si="763"/>
        <v>1</v>
      </c>
      <c r="O7005" s="35">
        <v>5</v>
      </c>
      <c r="P7005" s="17"/>
      <c r="Q7005" s="40">
        <v>2938.7186999999999</v>
      </c>
      <c r="R7005" s="40">
        <v>588.54956000000004</v>
      </c>
      <c r="S7005" s="18">
        <f t="shared" si="764"/>
        <v>6.5245142651509465</v>
      </c>
      <c r="T7005" s="18">
        <f t="shared" si="765"/>
        <v>2.5406526512189807</v>
      </c>
      <c r="U7005" s="18">
        <f t="shared" si="766"/>
        <v>2.1068743980351381</v>
      </c>
      <c r="V7005" s="30">
        <v>588.55079999999998</v>
      </c>
      <c r="W7005" s="3" t="s">
        <v>47</v>
      </c>
      <c r="X7005" s="3" t="s">
        <v>47</v>
      </c>
      <c r="Y7005" s="3" t="s">
        <v>47</v>
      </c>
      <c r="AA7005" s="3" t="s">
        <v>47</v>
      </c>
      <c r="AB7005" s="12" t="s">
        <v>47</v>
      </c>
      <c r="AC7005" s="3" t="s">
        <v>47</v>
      </c>
      <c r="AF7005" s="3" t="s">
        <v>48</v>
      </c>
      <c r="AG7005" s="3" t="s">
        <v>48</v>
      </c>
      <c r="AK7005" s="3" t="s">
        <v>52</v>
      </c>
      <c r="AL7005" s="3" t="s">
        <v>52</v>
      </c>
      <c r="AU7005" s="3">
        <v>0</v>
      </c>
      <c r="AV7005" s="3">
        <v>6</v>
      </c>
      <c r="AW7005" s="3">
        <v>1</v>
      </c>
      <c r="AX7005" s="3">
        <v>6</v>
      </c>
      <c r="AY7005" s="3">
        <v>100</v>
      </c>
      <c r="AZ7005" s="6" t="str">
        <f t="shared" si="767"/>
        <v>3307.1</v>
      </c>
      <c r="BC7005" s="12" t="s">
        <v>18202</v>
      </c>
      <c r="BJ7005" s="12">
        <f t="shared" si="768"/>
        <v>0</v>
      </c>
      <c r="BK7005" s="12">
        <f t="shared" si="769"/>
        <v>0</v>
      </c>
      <c r="CQ7005" s="3" t="str">
        <f>CONCATENATE(baseURL!$A$1,baseURL!$B$1,baseURL!$C$1,".",C7005,".",L7005,".pkl&amp;seq=",BC7005)</f>
        <v>http://proteomics.broadinstitute.org/millscripts/viewfeed.pl?side=xl&amp;cycle=1&amp;fixedMods=iaaC&amp;file=msdataSM/iPRG2012_nd/cpick_in/iPRG2012_nd.3307.1.5.pkl&amp;seq=LATALEKKAADALLLKVNQLGTLSESLK</v>
      </c>
    </row>
    <row r="7006" spans="1:95" x14ac:dyDescent="0.2">
      <c r="A7006" s="3">
        <v>2888</v>
      </c>
      <c r="B7006" s="2" t="s">
        <v>18237</v>
      </c>
      <c r="C7006" s="2" t="s">
        <v>18225</v>
      </c>
      <c r="D7006" s="3">
        <v>17003</v>
      </c>
      <c r="E7006" s="3">
        <v>16987</v>
      </c>
      <c r="F7006" s="3">
        <v>69450</v>
      </c>
      <c r="G7006" s="3">
        <v>20293</v>
      </c>
      <c r="H7006" s="3">
        <v>62.529200000000003</v>
      </c>
      <c r="I7006" s="30">
        <v>890.37905000000001</v>
      </c>
      <c r="J7006" s="30">
        <v>890.37843290000001</v>
      </c>
      <c r="K7006" s="30">
        <v>6.2E-4</v>
      </c>
      <c r="L7006" s="3">
        <v>0</v>
      </c>
      <c r="M7006" s="3">
        <v>5</v>
      </c>
      <c r="N7006" s="10">
        <f t="shared" si="763"/>
        <v>1</v>
      </c>
      <c r="O7006" s="35">
        <v>5</v>
      </c>
      <c r="P7006" s="17"/>
      <c r="Q7006" s="40">
        <v>4447.8555500000002</v>
      </c>
      <c r="R7006" s="40">
        <v>890.37693000000002</v>
      </c>
      <c r="S7006" s="18">
        <f t="shared" si="764"/>
        <v>2.3810140723106965</v>
      </c>
      <c r="T7006" s="18">
        <f t="shared" si="765"/>
        <v>1.6879368156936791</v>
      </c>
      <c r="U7006" s="18">
        <f t="shared" si="766"/>
        <v>1.6509861728338719</v>
      </c>
      <c r="V7006" s="30">
        <v>890.37840000000006</v>
      </c>
      <c r="W7006" s="3" t="s">
        <v>47</v>
      </c>
      <c r="Z7006" s="3" t="s">
        <v>47</v>
      </c>
      <c r="AA7006" s="3" t="s">
        <v>48</v>
      </c>
      <c r="AB7006" s="12" t="s">
        <v>48</v>
      </c>
      <c r="AC7006" s="3" t="s">
        <v>47</v>
      </c>
      <c r="AD7006" s="3" t="s">
        <v>52</v>
      </c>
      <c r="AE7006" s="3" t="s">
        <v>47</v>
      </c>
      <c r="AF7006" s="3" t="s">
        <v>48</v>
      </c>
      <c r="AK7006" s="3" t="s">
        <v>47</v>
      </c>
      <c r="AL7006" s="3" t="s">
        <v>47</v>
      </c>
      <c r="AO7006" s="3" t="s">
        <v>47</v>
      </c>
      <c r="AP7006" s="3" t="s">
        <v>48</v>
      </c>
      <c r="AU7006" s="3">
        <v>0</v>
      </c>
      <c r="AV7006" s="3">
        <v>7</v>
      </c>
      <c r="AW7006" s="3">
        <v>1</v>
      </c>
      <c r="AX7006" s="3">
        <v>7</v>
      </c>
      <c r="AY7006" s="3">
        <v>100</v>
      </c>
      <c r="AZ7006" s="6" t="str">
        <f t="shared" si="767"/>
        <v>3307.2</v>
      </c>
      <c r="BC7006" s="12" t="s">
        <v>18144</v>
      </c>
      <c r="BF7006" s="12" t="s">
        <v>1468</v>
      </c>
      <c r="BJ7006" s="12">
        <f t="shared" si="768"/>
        <v>0</v>
      </c>
      <c r="BK7006" s="12">
        <f t="shared" si="769"/>
        <v>0</v>
      </c>
      <c r="CQ7006" s="3" t="str">
        <f>CONCATENATE(baseURL!$A$1,baseURL!$B$1,baseURL!$C$1,".",C7006,".",L7006,".pkl&amp;seq=",BC7006)</f>
        <v>http://proteomics.broadinstitute.org/millscripts/viewfeed.pl?side=xl&amp;cycle=1&amp;fixedMods=iaaC&amp;file=msdataSM/iPRG2012_nd/cpick_in/iPRG2012_nd.3307.2.0.pkl&amp;seq=LAAVPAAGPASAGGAAAASGDAAAEEEKEEEAAEEsDDDMGFGLFD</v>
      </c>
    </row>
    <row r="7007" spans="1:95" x14ac:dyDescent="0.2">
      <c r="A7007" s="3">
        <v>5565</v>
      </c>
      <c r="B7007" s="2" t="s">
        <v>18238</v>
      </c>
      <c r="C7007" s="2" t="s">
        <v>18239</v>
      </c>
      <c r="D7007" s="3">
        <v>17004</v>
      </c>
      <c r="E7007" s="3">
        <v>16988</v>
      </c>
      <c r="F7007" s="3">
        <v>69470</v>
      </c>
      <c r="G7007" s="3">
        <v>20295</v>
      </c>
      <c r="H7007" s="3">
        <v>62.542400000000001</v>
      </c>
      <c r="I7007" s="30">
        <v>607.82234000000005</v>
      </c>
      <c r="J7007" s="30">
        <v>607.82350550000001</v>
      </c>
      <c r="K7007" s="30">
        <v>-1.17E-3</v>
      </c>
      <c r="L7007" s="3">
        <v>4</v>
      </c>
      <c r="M7007" s="3">
        <v>4</v>
      </c>
      <c r="N7007" s="10">
        <f t="shared" si="763"/>
        <v>1</v>
      </c>
      <c r="O7007" s="35">
        <v>4</v>
      </c>
      <c r="P7007" s="17"/>
      <c r="Q7007" s="40">
        <v>2428.2659600000002</v>
      </c>
      <c r="R7007" s="40">
        <v>607.82195000000002</v>
      </c>
      <c r="S7007" s="18">
        <f t="shared" si="764"/>
        <v>0.64163526841787499</v>
      </c>
      <c r="T7007" s="18">
        <f t="shared" si="765"/>
        <v>2.5591375895440036</v>
      </c>
      <c r="U7007" s="18">
        <f t="shared" si="766"/>
        <v>2.385567023331554</v>
      </c>
      <c r="V7007" s="30">
        <v>607.82339999999999</v>
      </c>
      <c r="W7007" s="3" t="s">
        <v>47</v>
      </c>
      <c r="X7007" s="3" t="s">
        <v>47</v>
      </c>
      <c r="Y7007" s="3" t="s">
        <v>47</v>
      </c>
      <c r="Z7007" s="3" t="s">
        <v>47</v>
      </c>
      <c r="AA7007" s="3" t="s">
        <v>48</v>
      </c>
      <c r="AB7007" s="12" t="s">
        <v>47</v>
      </c>
      <c r="AC7007" s="3" t="s">
        <v>47</v>
      </c>
      <c r="AD7007" s="3" t="s">
        <v>47</v>
      </c>
      <c r="AE7007" s="3" t="s">
        <v>47</v>
      </c>
      <c r="AF7007" s="3" t="s">
        <v>47</v>
      </c>
      <c r="AG7007" s="3" t="s">
        <v>47</v>
      </c>
      <c r="AH7007" s="3" t="s">
        <v>47</v>
      </c>
      <c r="AI7007" s="3" t="s">
        <v>47</v>
      </c>
      <c r="AJ7007" s="3" t="s">
        <v>47</v>
      </c>
      <c r="AK7007" s="3" t="s">
        <v>47</v>
      </c>
      <c r="AL7007" s="3" t="s">
        <v>47</v>
      </c>
      <c r="AM7007" s="3" t="s">
        <v>47</v>
      </c>
      <c r="AU7007" s="3">
        <v>0</v>
      </c>
      <c r="AV7007" s="3">
        <v>16</v>
      </c>
      <c r="AW7007" s="3">
        <v>1</v>
      </c>
      <c r="AX7007" s="3">
        <v>16</v>
      </c>
      <c r="AY7007" s="3">
        <v>100</v>
      </c>
      <c r="AZ7007" s="6" t="str">
        <f t="shared" si="767"/>
        <v>3308.1</v>
      </c>
      <c r="BC7007" s="12" t="s">
        <v>18240</v>
      </c>
      <c r="BJ7007" s="12">
        <f t="shared" si="768"/>
        <v>0</v>
      </c>
      <c r="BK7007" s="12">
        <f t="shared" si="769"/>
        <v>0</v>
      </c>
      <c r="CQ7007" s="3" t="str">
        <f>CONCATENATE(baseURL!$A$1,baseURL!$B$1,baseURL!$C$1,".",C7007,".",L7007,".pkl&amp;seq=",BC7007)</f>
        <v>http://proteomics.broadinstitute.org/millscripts/viewfeed.pl?side=xl&amp;cycle=1&amp;fixedMods=iaaC&amp;file=msdataSM/iPRG2012_nd/cpick_in/iPRG2012_nd.3308.1.4.pkl&amp;seq=ARVVSLPDFFTFDKQPLEYR</v>
      </c>
    </row>
    <row r="7008" spans="1:95" x14ac:dyDescent="0.2">
      <c r="A7008" s="3">
        <v>787</v>
      </c>
      <c r="B7008" s="2" t="s">
        <v>18241</v>
      </c>
      <c r="C7008" s="2" t="s">
        <v>18235</v>
      </c>
      <c r="D7008" s="3">
        <v>17005</v>
      </c>
      <c r="E7008" s="3">
        <v>16989</v>
      </c>
      <c r="F7008" s="3">
        <v>69471</v>
      </c>
      <c r="G7008" s="3">
        <v>20296</v>
      </c>
      <c r="H7008" s="3">
        <v>62.548200000000001</v>
      </c>
      <c r="I7008" s="30">
        <v>691.88066000000003</v>
      </c>
      <c r="J7008" s="30">
        <v>691.88104929999997</v>
      </c>
      <c r="K7008" s="30">
        <v>-3.8999999999999999E-4</v>
      </c>
      <c r="L7008" s="3">
        <v>4</v>
      </c>
      <c r="M7008" s="3">
        <v>4</v>
      </c>
      <c r="N7008" s="10">
        <f t="shared" si="763"/>
        <v>1</v>
      </c>
      <c r="O7008" s="35">
        <v>4</v>
      </c>
      <c r="P7008" s="17"/>
      <c r="Q7008" s="40">
        <v>2764.5008200000002</v>
      </c>
      <c r="R7008" s="32">
        <v>691.88066000000003</v>
      </c>
      <c r="S7008" s="18">
        <f t="shared" si="764"/>
        <v>0</v>
      </c>
      <c r="T7008" s="18">
        <f t="shared" si="765"/>
        <v>0.56266929030502943</v>
      </c>
      <c r="U7008" s="18">
        <f t="shared" si="766"/>
        <v>0.34688063106503431</v>
      </c>
      <c r="V7008" s="30">
        <v>691.8809</v>
      </c>
      <c r="W7008" s="3" t="s">
        <v>47</v>
      </c>
      <c r="X7008" s="3" t="s">
        <v>47</v>
      </c>
      <c r="Y7008" s="3" t="s">
        <v>47</v>
      </c>
      <c r="AB7008" s="12" t="s">
        <v>52</v>
      </c>
      <c r="AC7008" s="3" t="s">
        <v>52</v>
      </c>
      <c r="AD7008" s="3" t="s">
        <v>47</v>
      </c>
      <c r="AE7008" s="3" t="s">
        <v>47</v>
      </c>
      <c r="AF7008" s="3" t="s">
        <v>47</v>
      </c>
      <c r="AG7008" s="3" t="s">
        <v>52</v>
      </c>
      <c r="AI7008" s="3" t="s">
        <v>52</v>
      </c>
      <c r="AL7008" s="3" t="s">
        <v>52</v>
      </c>
      <c r="AU7008" s="3">
        <v>0</v>
      </c>
      <c r="AV7008" s="3">
        <v>6</v>
      </c>
      <c r="AW7008" s="3">
        <v>1</v>
      </c>
      <c r="AX7008" s="3">
        <v>6</v>
      </c>
      <c r="AY7008" s="3">
        <v>100</v>
      </c>
      <c r="AZ7008" s="6" t="str">
        <f t="shared" si="767"/>
        <v>3308.2</v>
      </c>
      <c r="BC7008" s="12" t="s">
        <v>18242</v>
      </c>
      <c r="BJ7008" s="12">
        <f t="shared" si="768"/>
        <v>0</v>
      </c>
      <c r="BK7008" s="12">
        <f t="shared" si="769"/>
        <v>0</v>
      </c>
      <c r="BL7008" s="3" t="s">
        <v>162</v>
      </c>
      <c r="BR7008" s="3" t="s">
        <v>162</v>
      </c>
      <c r="CQ7008" s="3" t="str">
        <f>CONCATENATE(baseURL!$A$1,baseURL!$B$1,baseURL!$C$1,".",C7008,".",L7008,".pkl&amp;seq=",BC7008,"&amp;varMods=Sodiated-D")</f>
        <v>http://proteomics.broadinstitute.org/millscripts/viewfeed.pl?side=xl&amp;cycle=1&amp;fixedMods=iaaC&amp;file=msdataSM/iPRG2012_nd/cpick_in/iPRG2012_nd.3308.2.4.pkl&amp;seq=TTYVTQRPVYLGLPANLVdLNVPAK&amp;varMods=Sodiated-D</v>
      </c>
    </row>
    <row r="7009" spans="1:95" x14ac:dyDescent="0.2">
      <c r="A7009" s="3">
        <v>669</v>
      </c>
      <c r="B7009" s="2" t="s">
        <v>18243</v>
      </c>
      <c r="C7009" s="2" t="s">
        <v>18237</v>
      </c>
      <c r="D7009" s="3">
        <v>17006</v>
      </c>
      <c r="E7009" s="3">
        <v>16990</v>
      </c>
      <c r="F7009" s="3">
        <v>69472</v>
      </c>
      <c r="G7009" s="3">
        <v>20297</v>
      </c>
      <c r="H7009" s="3">
        <v>62.554000000000002</v>
      </c>
      <c r="I7009" s="30">
        <v>890.38022000000001</v>
      </c>
      <c r="J7009" s="30">
        <v>890.37843290000001</v>
      </c>
      <c r="K7009" s="30">
        <v>1.7899999999999999E-3</v>
      </c>
      <c r="L7009" s="3">
        <v>5</v>
      </c>
      <c r="M7009" s="3">
        <v>5</v>
      </c>
      <c r="N7009" s="10">
        <f t="shared" si="763"/>
        <v>1</v>
      </c>
      <c r="O7009" s="35">
        <v>5</v>
      </c>
      <c r="P7009" s="17"/>
      <c r="Q7009" s="40">
        <v>4447.8555500000002</v>
      </c>
      <c r="R7009" s="40">
        <v>890.37693000000002</v>
      </c>
      <c r="S7009" s="18">
        <f t="shared" si="764"/>
        <v>3.6950642914711276</v>
      </c>
      <c r="T7009" s="18">
        <f t="shared" si="765"/>
        <v>1.6879368156936791</v>
      </c>
      <c r="U7009" s="18">
        <f t="shared" si="766"/>
        <v>1.6509861728338719</v>
      </c>
      <c r="V7009" s="30">
        <v>890.37840000000006</v>
      </c>
      <c r="W7009" s="3" t="s">
        <v>47</v>
      </c>
      <c r="Z7009" s="3" t="s">
        <v>47</v>
      </c>
      <c r="AA7009" s="3" t="s">
        <v>47</v>
      </c>
      <c r="AB7009" s="12" t="s">
        <v>52</v>
      </c>
      <c r="AC7009" s="3" t="s">
        <v>47</v>
      </c>
      <c r="AD7009" s="3" t="s">
        <v>47</v>
      </c>
      <c r="AE7009" s="3" t="s">
        <v>47</v>
      </c>
      <c r="AF7009" s="3" t="s">
        <v>48</v>
      </c>
      <c r="AG7009" s="3" t="s">
        <v>52</v>
      </c>
      <c r="AK7009" s="3" t="s">
        <v>47</v>
      </c>
      <c r="AL7009" s="3" t="s">
        <v>47</v>
      </c>
      <c r="AO7009" s="3" t="s">
        <v>47</v>
      </c>
      <c r="AP7009" s="3" t="s">
        <v>48</v>
      </c>
      <c r="AR7009" s="3" t="s">
        <v>47</v>
      </c>
      <c r="AU7009" s="3">
        <v>0</v>
      </c>
      <c r="AV7009" s="3">
        <v>10</v>
      </c>
      <c r="AW7009" s="3">
        <v>2</v>
      </c>
      <c r="AX7009" s="3">
        <v>9</v>
      </c>
      <c r="AY7009" s="3">
        <v>90</v>
      </c>
      <c r="AZ7009" s="6" t="str">
        <f t="shared" si="767"/>
        <v>3308.3</v>
      </c>
      <c r="BC7009" s="12" t="s">
        <v>18144</v>
      </c>
      <c r="BF7009" s="12" t="s">
        <v>1468</v>
      </c>
      <c r="BJ7009" s="12">
        <f t="shared" si="768"/>
        <v>0</v>
      </c>
      <c r="BK7009" s="12">
        <f t="shared" si="769"/>
        <v>0</v>
      </c>
      <c r="BZ7009" s="3" t="s">
        <v>18194</v>
      </c>
      <c r="CQ7009" s="3" t="str">
        <f>CONCATENATE(baseURL!$A$1,baseURL!$B$1,baseURL!$C$1,".",C7009,".",L7009,".pkl&amp;seq=",BC7009)</f>
        <v>http://proteomics.broadinstitute.org/millscripts/viewfeed.pl?side=xl&amp;cycle=1&amp;fixedMods=iaaC&amp;file=msdataSM/iPRG2012_nd/cpick_in/iPRG2012_nd.3308.3.5.pkl&amp;seq=LAAVPAAGPASAGGAAAASGDAAAEEEKEEEAAEEsDDDMGFGLFD</v>
      </c>
    </row>
    <row r="7010" spans="1:95" x14ac:dyDescent="0.2">
      <c r="A7010" s="3">
        <v>5564</v>
      </c>
      <c r="B7010" s="2" t="s">
        <v>18244</v>
      </c>
      <c r="C7010" s="2" t="s">
        <v>18245</v>
      </c>
      <c r="D7010" s="3">
        <v>17007</v>
      </c>
      <c r="E7010" s="3">
        <v>16991</v>
      </c>
      <c r="F7010" s="3">
        <v>69491</v>
      </c>
      <c r="G7010" s="3">
        <v>20299</v>
      </c>
      <c r="H7010" s="3">
        <v>62.566200000000002</v>
      </c>
      <c r="I7010" s="30">
        <v>591.64882999999998</v>
      </c>
      <c r="J7010" s="30">
        <v>591.64700340000002</v>
      </c>
      <c r="K7010" s="30">
        <v>1.83E-3</v>
      </c>
      <c r="L7010" s="3">
        <v>3</v>
      </c>
      <c r="M7010" s="3">
        <v>3</v>
      </c>
      <c r="N7010" s="10">
        <f t="shared" si="763"/>
        <v>1</v>
      </c>
      <c r="O7010" s="35">
        <v>3</v>
      </c>
      <c r="P7010" s="17"/>
      <c r="Q7010" s="40">
        <v>1772.9217599999999</v>
      </c>
      <c r="R7010" s="40">
        <v>591.64544000000001</v>
      </c>
      <c r="S7010" s="18">
        <f t="shared" si="764"/>
        <v>5.72978302675262</v>
      </c>
      <c r="T7010" s="18">
        <f t="shared" si="765"/>
        <v>2.6424609982781182</v>
      </c>
      <c r="U7010" s="18">
        <f t="shared" si="766"/>
        <v>2.4676941648562916</v>
      </c>
      <c r="V7010" s="30">
        <v>591.64689999999996</v>
      </c>
      <c r="W7010" s="3" t="s">
        <v>47</v>
      </c>
      <c r="X7010" s="3" t="s">
        <v>47</v>
      </c>
      <c r="Y7010" s="3" t="s">
        <v>47</v>
      </c>
      <c r="Z7010" s="3" t="s">
        <v>47</v>
      </c>
      <c r="AA7010" s="3" t="s">
        <v>48</v>
      </c>
      <c r="AB7010" s="12" t="s">
        <v>47</v>
      </c>
      <c r="AC7010" s="3" t="s">
        <v>47</v>
      </c>
      <c r="AD7010" s="3" t="s">
        <v>47</v>
      </c>
      <c r="AE7010" s="3" t="s">
        <v>47</v>
      </c>
      <c r="AF7010" s="3" t="s">
        <v>47</v>
      </c>
      <c r="AG7010" s="3" t="s">
        <v>47</v>
      </c>
      <c r="AH7010" s="3" t="s">
        <v>47</v>
      </c>
      <c r="AI7010" s="3" t="s">
        <v>47</v>
      </c>
      <c r="AJ7010" s="3" t="s">
        <v>47</v>
      </c>
      <c r="AK7010" s="3" t="s">
        <v>47</v>
      </c>
      <c r="AL7010" s="3" t="s">
        <v>47</v>
      </c>
      <c r="AM7010" s="3" t="s">
        <v>47</v>
      </c>
      <c r="AU7010" s="3">
        <v>0</v>
      </c>
      <c r="AV7010" s="3">
        <v>16</v>
      </c>
      <c r="AW7010" s="3">
        <v>1</v>
      </c>
      <c r="AX7010" s="3">
        <v>16</v>
      </c>
      <c r="AY7010" s="3">
        <v>100</v>
      </c>
      <c r="AZ7010" s="6" t="str">
        <f t="shared" si="767"/>
        <v>3309.1</v>
      </c>
      <c r="BC7010" s="12" t="s">
        <v>18161</v>
      </c>
      <c r="BJ7010" s="12">
        <f t="shared" si="768"/>
        <v>0</v>
      </c>
      <c r="BK7010" s="12">
        <f t="shared" si="769"/>
        <v>0</v>
      </c>
      <c r="CQ7010" s="3" t="str">
        <f>CONCATENATE(baseURL!$A$1,baseURL!$B$1,baseURL!$C$1,".",C7010,".",L7010,".pkl&amp;seq=",BC7010)</f>
        <v>http://proteomics.broadinstitute.org/millscripts/viewfeed.pl?side=xl&amp;cycle=1&amp;fixedMods=iaaC&amp;file=msdataSM/iPRG2012_nd/cpick_in/iPRG2012_nd.3309.1.3.pkl&amp;seq=ALPGEYLTYALSGYVR</v>
      </c>
    </row>
    <row r="7011" spans="1:95" x14ac:dyDescent="0.2">
      <c r="A7011" s="3">
        <v>7725</v>
      </c>
      <c r="B7011" s="2" t="s">
        <v>18246</v>
      </c>
      <c r="C7011" s="2" t="s">
        <v>18238</v>
      </c>
      <c r="D7011" s="3">
        <v>17008</v>
      </c>
      <c r="E7011" s="3">
        <v>16992</v>
      </c>
      <c r="F7011" s="3">
        <v>69492</v>
      </c>
      <c r="G7011" s="3">
        <v>20300</v>
      </c>
      <c r="H7011" s="3">
        <v>62.570300000000003</v>
      </c>
      <c r="I7011" s="30">
        <v>653.66540999999995</v>
      </c>
      <c r="J7011" s="30">
        <v>653.66545819999999</v>
      </c>
      <c r="K7011" s="30">
        <v>-5.0000000000000002E-5</v>
      </c>
      <c r="L7011" s="3">
        <v>3</v>
      </c>
      <c r="M7011" s="3">
        <v>3</v>
      </c>
      <c r="N7011" s="10">
        <f t="shared" si="763"/>
        <v>1</v>
      </c>
      <c r="O7011" s="35">
        <v>3</v>
      </c>
      <c r="Q7011" s="40">
        <v>1958.97864</v>
      </c>
      <c r="R7011" s="40">
        <v>653.6644</v>
      </c>
      <c r="S7011" s="18">
        <f t="shared" si="764"/>
        <v>1.5451353935614447</v>
      </c>
      <c r="T7011" s="18">
        <f t="shared" si="765"/>
        <v>1.6188735381467521</v>
      </c>
      <c r="U7011" s="18">
        <f t="shared" si="766"/>
        <v>1.6828207256678673</v>
      </c>
      <c r="V7011" s="30">
        <v>653.66549999999995</v>
      </c>
      <c r="W7011" s="3" t="s">
        <v>47</v>
      </c>
      <c r="X7011" s="3" t="s">
        <v>47</v>
      </c>
      <c r="Y7011" s="3" t="s">
        <v>47</v>
      </c>
      <c r="AA7011" s="3" t="s">
        <v>48</v>
      </c>
      <c r="AB7011" s="12" t="s">
        <v>52</v>
      </c>
      <c r="AD7011" s="3" t="s">
        <v>47</v>
      </c>
      <c r="AH7011" s="3" t="s">
        <v>47</v>
      </c>
      <c r="AJ7011" s="3" t="s">
        <v>47</v>
      </c>
      <c r="AK7011" s="3" t="s">
        <v>47</v>
      </c>
      <c r="AL7011" s="3" t="s">
        <v>52</v>
      </c>
      <c r="AO7011" s="3" t="s">
        <v>47</v>
      </c>
      <c r="AU7011" s="3">
        <v>0</v>
      </c>
      <c r="AV7011" s="3">
        <v>8</v>
      </c>
      <c r="AW7011" s="3">
        <v>2</v>
      </c>
      <c r="AX7011" s="3">
        <v>7</v>
      </c>
      <c r="AY7011" s="3">
        <v>87.5</v>
      </c>
      <c r="AZ7011" s="6" t="str">
        <f t="shared" si="767"/>
        <v>3309.2</v>
      </c>
      <c r="BC7011" s="12" t="s">
        <v>18247</v>
      </c>
      <c r="BI7011" s="12" t="s">
        <v>594</v>
      </c>
      <c r="BJ7011" s="12">
        <f t="shared" si="768"/>
        <v>0</v>
      </c>
      <c r="BK7011" s="12">
        <f t="shared" si="769"/>
        <v>1</v>
      </c>
      <c r="BR7011" s="3" t="s">
        <v>594</v>
      </c>
      <c r="BZ7011" s="3" t="s">
        <v>17251</v>
      </c>
      <c r="CQ7011" s="3" t="str">
        <f>CONCATENATE(baseURL!$A$1,baseURL!$B$1,baseURL!$C$1,".",C7011,".",L7011,".pkl&amp;seq=",BC7011,"&amp;varMods=ReducedCys-C")</f>
        <v>http://proteomics.broadinstitute.org/millscripts/viewfeed.pl?side=xl&amp;cycle=1&amp;fixedMods=iaaC&amp;file=msdataSM/iPRG2012_nd/cpick_in/iPRG2012_nd.3309.2.3.pkl&amp;seq=LSLGLPVGALMNcADNSGAR&amp;varMods=ReducedCys-C</v>
      </c>
    </row>
    <row r="7012" spans="1:95" x14ac:dyDescent="0.2">
      <c r="A7012" s="3">
        <v>664</v>
      </c>
      <c r="B7012" s="2" t="s">
        <v>18248</v>
      </c>
      <c r="C7012" s="2" t="s">
        <v>18241</v>
      </c>
      <c r="D7012" s="3">
        <v>17009</v>
      </c>
      <c r="E7012" s="3">
        <v>16993</v>
      </c>
      <c r="F7012" s="3">
        <v>69493</v>
      </c>
      <c r="G7012" s="3">
        <v>20301</v>
      </c>
      <c r="H7012" s="3">
        <v>62.5745</v>
      </c>
      <c r="I7012" s="30">
        <v>890.37998000000005</v>
      </c>
      <c r="J7012" s="30">
        <v>890.37767250000002</v>
      </c>
      <c r="K7012" s="30">
        <v>2.31E-3</v>
      </c>
      <c r="L7012" s="3">
        <v>5</v>
      </c>
      <c r="M7012" s="3">
        <v>5</v>
      </c>
      <c r="N7012" s="10">
        <f t="shared" si="763"/>
        <v>1</v>
      </c>
      <c r="O7012" s="35">
        <v>5</v>
      </c>
      <c r="P7012" s="17"/>
      <c r="Q7012" s="40">
        <v>4447.8555500000002</v>
      </c>
      <c r="R7012" s="40">
        <v>890.37693000000002</v>
      </c>
      <c r="S7012" s="18">
        <f t="shared" si="764"/>
        <v>3.4255155286089849</v>
      </c>
      <c r="T7012" s="18">
        <f t="shared" si="765"/>
        <v>0.83391648523642736</v>
      </c>
      <c r="U7012" s="18">
        <f t="shared" si="766"/>
        <v>0.75249029645648524</v>
      </c>
      <c r="V7012" s="30">
        <v>890.37760000000003</v>
      </c>
      <c r="W7012" s="3" t="s">
        <v>47</v>
      </c>
      <c r="X7012" s="3" t="s">
        <v>47</v>
      </c>
      <c r="Z7012" s="3" t="s">
        <v>47</v>
      </c>
      <c r="AA7012" s="3" t="s">
        <v>48</v>
      </c>
      <c r="AB7012" s="12" t="s">
        <v>48</v>
      </c>
      <c r="AC7012" s="3" t="s">
        <v>47</v>
      </c>
      <c r="AD7012" s="3" t="s">
        <v>47</v>
      </c>
      <c r="AE7012" s="3" t="s">
        <v>47</v>
      </c>
      <c r="AF7012" s="3" t="s">
        <v>48</v>
      </c>
      <c r="AK7012" s="3" t="s">
        <v>47</v>
      </c>
      <c r="AL7012" s="3" t="s">
        <v>47</v>
      </c>
      <c r="AN7012" s="3" t="s">
        <v>47</v>
      </c>
      <c r="AO7012" s="3" t="s">
        <v>47</v>
      </c>
      <c r="AP7012" s="3" t="s">
        <v>48</v>
      </c>
      <c r="AR7012" s="3" t="s">
        <v>47</v>
      </c>
      <c r="AS7012" s="3" t="s">
        <v>47</v>
      </c>
      <c r="AU7012" s="3">
        <v>0</v>
      </c>
      <c r="AV7012" s="3">
        <v>12</v>
      </c>
      <c r="AW7012" s="3">
        <v>1</v>
      </c>
      <c r="AX7012" s="3">
        <v>12</v>
      </c>
      <c r="AY7012" s="3">
        <v>100</v>
      </c>
      <c r="AZ7012" s="6" t="str">
        <f t="shared" si="767"/>
        <v>3309.3</v>
      </c>
      <c r="BC7012" s="12" t="s">
        <v>18144</v>
      </c>
      <c r="BF7012" s="12" t="s">
        <v>1468</v>
      </c>
      <c r="BJ7012" s="12">
        <f t="shared" si="768"/>
        <v>0</v>
      </c>
      <c r="BK7012" s="12">
        <f t="shared" si="769"/>
        <v>0</v>
      </c>
      <c r="CQ7012" s="3" t="str">
        <f>CONCATENATE(baseURL!$A$1,baseURL!$B$1,baseURL!$C$1,".",C7012,".",L7012,".pkl&amp;seq=",BC7012)</f>
        <v>http://proteomics.broadinstitute.org/millscripts/viewfeed.pl?side=xl&amp;cycle=1&amp;fixedMods=iaaC&amp;file=msdataSM/iPRG2012_nd/cpick_in/iPRG2012_nd.3309.3.5.pkl&amp;seq=LAAVPAAGPASAGGAAAASGDAAAEEEKEEEAAEEsDDDMGFGLFD</v>
      </c>
    </row>
    <row r="7013" spans="1:95" x14ac:dyDescent="0.2">
      <c r="A7013" s="3">
        <v>5953</v>
      </c>
      <c r="B7013" s="2" t="s">
        <v>18249</v>
      </c>
      <c r="C7013" s="2" t="s">
        <v>18244</v>
      </c>
      <c r="D7013" s="3">
        <v>17012</v>
      </c>
      <c r="E7013" s="3">
        <v>16996</v>
      </c>
      <c r="F7013" s="3">
        <v>69513</v>
      </c>
      <c r="G7013" s="3">
        <v>20305</v>
      </c>
      <c r="H7013" s="3">
        <v>62.595100000000002</v>
      </c>
      <c r="I7013" s="30">
        <v>707.61238000000003</v>
      </c>
      <c r="J7013" s="30">
        <v>707.61000999999999</v>
      </c>
      <c r="K7013" s="30">
        <v>2.3700000000000001E-3</v>
      </c>
      <c r="L7013" s="3">
        <v>4</v>
      </c>
      <c r="M7013" s="3">
        <v>4</v>
      </c>
      <c r="N7013" s="10">
        <f t="shared" si="763"/>
        <v>1</v>
      </c>
      <c r="O7013" s="35">
        <v>4</v>
      </c>
      <c r="P7013" s="17"/>
      <c r="Q7013" s="40">
        <v>2827.4123599999998</v>
      </c>
      <c r="R7013" s="40">
        <v>707.60855000000004</v>
      </c>
      <c r="S7013" s="18">
        <f t="shared" si="764"/>
        <v>5.4125971202489858</v>
      </c>
      <c r="T7013" s="18">
        <f t="shared" si="765"/>
        <v>2.063287675017258</v>
      </c>
      <c r="U7013" s="18">
        <f t="shared" si="766"/>
        <v>1.907834494088833</v>
      </c>
      <c r="V7013" s="30">
        <v>707.60990000000004</v>
      </c>
      <c r="W7013" s="3" t="s">
        <v>47</v>
      </c>
      <c r="X7013" s="3" t="s">
        <v>47</v>
      </c>
      <c r="Y7013" s="3" t="s">
        <v>47</v>
      </c>
      <c r="Z7013" s="3" t="s">
        <v>47</v>
      </c>
      <c r="AA7013" s="3" t="s">
        <v>47</v>
      </c>
      <c r="AB7013" s="12" t="s">
        <v>47</v>
      </c>
      <c r="AC7013" s="3" t="s">
        <v>47</v>
      </c>
      <c r="AD7013" s="3" t="s">
        <v>47</v>
      </c>
      <c r="AE7013" s="3" t="s">
        <v>47</v>
      </c>
      <c r="AF7013" s="3" t="s">
        <v>47</v>
      </c>
      <c r="AG7013" s="3" t="s">
        <v>47</v>
      </c>
      <c r="AI7013" s="3" t="s">
        <v>47</v>
      </c>
      <c r="AJ7013" s="3" t="s">
        <v>47</v>
      </c>
      <c r="AK7013" s="3" t="s">
        <v>47</v>
      </c>
      <c r="AL7013" s="3" t="s">
        <v>47</v>
      </c>
      <c r="AM7013" s="3" t="s">
        <v>47</v>
      </c>
      <c r="AU7013" s="3">
        <v>0</v>
      </c>
      <c r="AV7013" s="3">
        <v>16</v>
      </c>
      <c r="AW7013" s="3">
        <v>1</v>
      </c>
      <c r="AX7013" s="3">
        <v>16</v>
      </c>
      <c r="AY7013" s="3">
        <v>100</v>
      </c>
      <c r="AZ7013" s="6" t="str">
        <f t="shared" si="767"/>
        <v>3310.2</v>
      </c>
      <c r="BC7013" s="12" t="s">
        <v>18250</v>
      </c>
      <c r="BJ7013" s="12">
        <f t="shared" si="768"/>
        <v>0</v>
      </c>
      <c r="BK7013" s="12">
        <f t="shared" si="769"/>
        <v>0</v>
      </c>
      <c r="CQ7013" s="3" t="str">
        <f>CONCATENATE(baseURL!$A$1,baseURL!$B$1,baseURL!$C$1,".",C7013,".",L7013,".pkl&amp;seq=",BC7013)</f>
        <v>http://proteomics.broadinstitute.org/millscripts/viewfeed.pl?side=xl&amp;cycle=1&amp;fixedMods=iaaC&amp;file=msdataSM/iPRG2012_nd/cpick_in/iPRG2012_nd.3310.2.4.pkl&amp;seq=YFTPDWLDEKRLPSTPLDYMALR</v>
      </c>
    </row>
    <row r="7014" spans="1:95" x14ac:dyDescent="0.2">
      <c r="A7014" s="3">
        <v>5199</v>
      </c>
      <c r="B7014" s="2" t="s">
        <v>18251</v>
      </c>
      <c r="C7014" s="2" t="s">
        <v>18246</v>
      </c>
      <c r="D7014" s="3">
        <v>17013</v>
      </c>
      <c r="E7014" s="3">
        <v>16997</v>
      </c>
      <c r="F7014" s="3">
        <v>69514</v>
      </c>
      <c r="G7014" s="3">
        <v>20306</v>
      </c>
      <c r="H7014" s="3">
        <v>62.599299999999999</v>
      </c>
      <c r="I7014" s="30">
        <v>780.9366</v>
      </c>
      <c r="J7014" s="30">
        <v>780.93548320000002</v>
      </c>
      <c r="K7014" s="30">
        <v>1.1199999999999999E-3</v>
      </c>
      <c r="L7014" s="3">
        <v>2</v>
      </c>
      <c r="M7014" s="3">
        <v>2</v>
      </c>
      <c r="N7014" s="10">
        <f t="shared" si="763"/>
        <v>1</v>
      </c>
      <c r="O7014" s="35">
        <v>2</v>
      </c>
      <c r="P7014" s="17"/>
      <c r="Q7014" s="40">
        <v>1560.86319</v>
      </c>
      <c r="R7014" s="40">
        <v>780.93523000000005</v>
      </c>
      <c r="S7014" s="18">
        <f t="shared" si="764"/>
        <v>1.7543068199800482</v>
      </c>
      <c r="T7014" s="18">
        <f t="shared" si="765"/>
        <v>0.32422663269352103</v>
      </c>
      <c r="U7014" s="18">
        <f t="shared" si="766"/>
        <v>0.60184248564408138</v>
      </c>
      <c r="V7014" s="30">
        <v>780.9357</v>
      </c>
      <c r="W7014" s="3" t="s">
        <v>47</v>
      </c>
      <c r="X7014" s="3" t="s">
        <v>47</v>
      </c>
      <c r="Y7014" s="3" t="s">
        <v>47</v>
      </c>
      <c r="Z7014" s="3" t="s">
        <v>47</v>
      </c>
      <c r="AA7014" s="3" t="s">
        <v>47</v>
      </c>
      <c r="AB7014" s="12" t="s">
        <v>47</v>
      </c>
      <c r="AC7014" s="3" t="s">
        <v>47</v>
      </c>
      <c r="AD7014" s="3" t="s">
        <v>47</v>
      </c>
      <c r="AE7014" s="3" t="s">
        <v>47</v>
      </c>
      <c r="AF7014" s="3" t="s">
        <v>47</v>
      </c>
      <c r="AG7014" s="3" t="s">
        <v>47</v>
      </c>
      <c r="AH7014" s="3" t="s">
        <v>47</v>
      </c>
      <c r="AI7014" s="3" t="s">
        <v>47</v>
      </c>
      <c r="AJ7014" s="3" t="s">
        <v>47</v>
      </c>
      <c r="AK7014" s="3" t="s">
        <v>47</v>
      </c>
      <c r="AL7014" s="3" t="s">
        <v>47</v>
      </c>
      <c r="AM7014" s="3" t="s">
        <v>47</v>
      </c>
      <c r="AN7014" s="3" t="s">
        <v>47</v>
      </c>
      <c r="AU7014" s="3">
        <v>0</v>
      </c>
      <c r="AV7014" s="3">
        <v>18</v>
      </c>
      <c r="AW7014" s="3">
        <v>1</v>
      </c>
      <c r="AX7014" s="3">
        <v>18</v>
      </c>
      <c r="AY7014" s="3">
        <v>100</v>
      </c>
      <c r="AZ7014" s="6" t="str">
        <f t="shared" si="767"/>
        <v>3310.3</v>
      </c>
      <c r="BC7014" s="12" t="s">
        <v>18252</v>
      </c>
      <c r="BJ7014" s="12">
        <f t="shared" si="768"/>
        <v>0</v>
      </c>
      <c r="BK7014" s="12">
        <f t="shared" si="769"/>
        <v>0</v>
      </c>
      <c r="CQ7014" s="3" t="str">
        <f>CONCATENATE(baseURL!$A$1,baseURL!$B$1,baseURL!$C$1,".",C7014,".",L7014,".pkl&amp;seq=",BC7014)</f>
        <v>http://proteomics.broadinstitute.org/millscripts/viewfeed.pl?side=xl&amp;cycle=1&amp;fixedMods=iaaC&amp;file=msdataSM/iPRG2012_nd/cpick_in/iPRG2012_nd.3310.3.2.pkl&amp;seq=ATLSTLFQELNVPK</v>
      </c>
    </row>
    <row r="7015" spans="1:95" x14ac:dyDescent="0.2">
      <c r="A7015" s="3">
        <v>661</v>
      </c>
      <c r="B7015" s="2" t="s">
        <v>18253</v>
      </c>
      <c r="C7015" s="2" t="s">
        <v>18248</v>
      </c>
      <c r="D7015" s="3">
        <v>17014</v>
      </c>
      <c r="E7015" s="3">
        <v>16998</v>
      </c>
      <c r="F7015" s="3">
        <v>69515</v>
      </c>
      <c r="G7015" s="3">
        <v>20307</v>
      </c>
      <c r="H7015" s="3">
        <v>62.603499999999997</v>
      </c>
      <c r="I7015" s="30">
        <v>890.38220999999999</v>
      </c>
      <c r="J7015" s="30">
        <v>890.37767250000002</v>
      </c>
      <c r="K7015" s="30">
        <v>4.5399999999999998E-3</v>
      </c>
      <c r="L7015" s="3">
        <v>5</v>
      </c>
      <c r="M7015" s="3">
        <v>5</v>
      </c>
      <c r="N7015" s="10">
        <f t="shared" si="763"/>
        <v>1</v>
      </c>
      <c r="O7015" s="35">
        <v>5</v>
      </c>
      <c r="P7015" s="17"/>
      <c r="Q7015" s="40">
        <v>4447.8555500000002</v>
      </c>
      <c r="R7015" s="40">
        <v>890.37693000000002</v>
      </c>
      <c r="S7015" s="18">
        <f t="shared" si="764"/>
        <v>5.930072783860922</v>
      </c>
      <c r="T7015" s="18">
        <f t="shared" si="765"/>
        <v>0.83391648523642736</v>
      </c>
      <c r="U7015" s="18">
        <f t="shared" si="766"/>
        <v>0.75249029645648524</v>
      </c>
      <c r="V7015" s="30">
        <v>890.37760000000003</v>
      </c>
      <c r="W7015" s="3" t="s">
        <v>47</v>
      </c>
      <c r="X7015" s="3" t="s">
        <v>47</v>
      </c>
      <c r="Z7015" s="3" t="s">
        <v>47</v>
      </c>
      <c r="AA7015" s="3" t="s">
        <v>47</v>
      </c>
      <c r="AB7015" s="12" t="s">
        <v>52</v>
      </c>
      <c r="AC7015" s="3" t="s">
        <v>47</v>
      </c>
      <c r="AD7015" s="3" t="s">
        <v>47</v>
      </c>
      <c r="AE7015" s="3" t="s">
        <v>47</v>
      </c>
      <c r="AF7015" s="3" t="s">
        <v>48</v>
      </c>
      <c r="AK7015" s="3" t="s">
        <v>47</v>
      </c>
      <c r="AL7015" s="3" t="s">
        <v>47</v>
      </c>
      <c r="AO7015" s="3" t="s">
        <v>47</v>
      </c>
      <c r="AP7015" s="3" t="s">
        <v>48</v>
      </c>
      <c r="AS7015" s="3" t="s">
        <v>47</v>
      </c>
      <c r="AU7015" s="3">
        <v>0</v>
      </c>
      <c r="AV7015" s="3">
        <v>11</v>
      </c>
      <c r="AW7015" s="3">
        <v>3</v>
      </c>
      <c r="AX7015" s="3">
        <v>9</v>
      </c>
      <c r="AY7015" s="3">
        <v>81.819999999999993</v>
      </c>
      <c r="AZ7015" s="6" t="str">
        <f t="shared" si="767"/>
        <v>3310.4</v>
      </c>
      <c r="BC7015" s="12" t="s">
        <v>18144</v>
      </c>
      <c r="BF7015" s="12" t="s">
        <v>1468</v>
      </c>
      <c r="BJ7015" s="12">
        <f t="shared" si="768"/>
        <v>0</v>
      </c>
      <c r="BK7015" s="12">
        <f t="shared" si="769"/>
        <v>0</v>
      </c>
      <c r="BZ7015" s="3" t="s">
        <v>18230</v>
      </c>
      <c r="CO7015" s="3" t="s">
        <v>18254</v>
      </c>
      <c r="CQ7015" s="3" t="str">
        <f>CONCATENATE(baseURL!$A$1,baseURL!$B$1,baseURL!$C$1,".",C7015,".",L7015,".pkl&amp;seq=",BC7015)</f>
        <v>http://proteomics.broadinstitute.org/millscripts/viewfeed.pl?side=xl&amp;cycle=1&amp;fixedMods=iaaC&amp;file=msdataSM/iPRG2012_nd/cpick_in/iPRG2012_nd.3310.4.5.pkl&amp;seq=LAAVPAAGPASAGGAAAASGDAAAEEEKEEEAAEEsDDDMGFGLFD</v>
      </c>
    </row>
    <row r="7016" spans="1:95" x14ac:dyDescent="0.2">
      <c r="A7016" s="3">
        <v>5198</v>
      </c>
      <c r="B7016" s="2" t="s">
        <v>18255</v>
      </c>
      <c r="C7016" s="2" t="s">
        <v>18256</v>
      </c>
      <c r="D7016" s="3">
        <v>17015</v>
      </c>
      <c r="E7016" s="3">
        <v>16999</v>
      </c>
      <c r="F7016" s="3">
        <v>69533</v>
      </c>
      <c r="G7016" s="3">
        <v>20309</v>
      </c>
      <c r="H7016" s="3">
        <v>62.613999999999997</v>
      </c>
      <c r="I7016" s="30">
        <v>586.85623999999996</v>
      </c>
      <c r="J7016" s="30">
        <v>586.85642099999995</v>
      </c>
      <c r="K7016" s="30">
        <v>-1.8000000000000001E-4</v>
      </c>
      <c r="L7016" s="3">
        <v>2</v>
      </c>
      <c r="M7016" s="3">
        <v>2</v>
      </c>
      <c r="N7016" s="10">
        <f t="shared" si="763"/>
        <v>1</v>
      </c>
      <c r="O7016" s="35">
        <v>2</v>
      </c>
      <c r="P7016" s="17"/>
      <c r="Q7016" s="40">
        <v>1172.7037700000001</v>
      </c>
      <c r="R7016" s="40">
        <v>586.85551999999996</v>
      </c>
      <c r="S7016" s="18">
        <f t="shared" si="764"/>
        <v>1.2268777841625553</v>
      </c>
      <c r="T7016" s="18">
        <f t="shared" si="765"/>
        <v>1.5353012271213373</v>
      </c>
      <c r="U7016" s="18">
        <f t="shared" si="766"/>
        <v>0.98831821504136097</v>
      </c>
      <c r="V7016" s="30">
        <v>586.85609999999997</v>
      </c>
      <c r="W7016" s="3" t="s">
        <v>47</v>
      </c>
      <c r="X7016" s="3" t="s">
        <v>47</v>
      </c>
      <c r="Y7016" s="3" t="s">
        <v>47</v>
      </c>
      <c r="Z7016" s="3" t="s">
        <v>47</v>
      </c>
      <c r="AA7016" s="3" t="s">
        <v>47</v>
      </c>
      <c r="AB7016" s="12" t="s">
        <v>47</v>
      </c>
      <c r="AC7016" s="3" t="s">
        <v>47</v>
      </c>
      <c r="AD7016" s="3" t="s">
        <v>47</v>
      </c>
      <c r="AE7016" s="3" t="s">
        <v>47</v>
      </c>
      <c r="AF7016" s="3" t="s">
        <v>47</v>
      </c>
      <c r="AG7016" s="3" t="s">
        <v>47</v>
      </c>
      <c r="AH7016" s="3" t="s">
        <v>47</v>
      </c>
      <c r="AI7016" s="3" t="s">
        <v>47</v>
      </c>
      <c r="AJ7016" s="3" t="s">
        <v>47</v>
      </c>
      <c r="AK7016" s="3" t="s">
        <v>47</v>
      </c>
      <c r="AL7016" s="3" t="s">
        <v>47</v>
      </c>
      <c r="AM7016" s="3" t="s">
        <v>47</v>
      </c>
      <c r="AN7016" s="3" t="s">
        <v>47</v>
      </c>
      <c r="AU7016" s="3">
        <v>0</v>
      </c>
      <c r="AV7016" s="3">
        <v>18</v>
      </c>
      <c r="AW7016" s="3">
        <v>1</v>
      </c>
      <c r="AX7016" s="3">
        <v>18</v>
      </c>
      <c r="AY7016" s="3">
        <v>100</v>
      </c>
      <c r="AZ7016" s="6" t="str">
        <f t="shared" si="767"/>
        <v>3311.1</v>
      </c>
      <c r="BC7016" s="12" t="s">
        <v>18177</v>
      </c>
      <c r="BJ7016" s="12">
        <f t="shared" si="768"/>
        <v>0</v>
      </c>
      <c r="BK7016" s="12">
        <f t="shared" si="769"/>
        <v>0</v>
      </c>
      <c r="CQ7016" s="3" t="str">
        <f>CONCATENATE(baseURL!$A$1,baseURL!$B$1,baseURL!$C$1,".",C7016,".",L7016,".pkl&amp;seq=",BC7016)</f>
        <v>http://proteomics.broadinstitute.org/millscripts/viewfeed.pl?side=xl&amp;cycle=1&amp;fixedMods=iaaC&amp;file=msdataSM/iPRG2012_nd/cpick_in/iPRG2012_nd.3311.1.2.pkl&amp;seq=VSGVSLLALWK</v>
      </c>
    </row>
    <row r="7017" spans="1:95" x14ac:dyDescent="0.2">
      <c r="A7017" s="3">
        <v>1490</v>
      </c>
      <c r="B7017" s="2" t="s">
        <v>18261</v>
      </c>
      <c r="C7017" s="2" t="s">
        <v>18251</v>
      </c>
      <c r="D7017" s="3">
        <v>17018</v>
      </c>
      <c r="E7017" s="3">
        <v>17002</v>
      </c>
      <c r="F7017" s="3">
        <v>69536</v>
      </c>
      <c r="G7017" s="3">
        <v>20312</v>
      </c>
      <c r="H7017" s="3">
        <v>62.621499999999997</v>
      </c>
      <c r="I7017" s="30">
        <v>794.90481</v>
      </c>
      <c r="J7017" s="30">
        <v>794.90114459999995</v>
      </c>
      <c r="K7017" s="30">
        <v>3.6700000000000001E-3</v>
      </c>
      <c r="L7017" s="3">
        <v>2</v>
      </c>
      <c r="M7017" s="3">
        <v>2</v>
      </c>
      <c r="N7017" s="10">
        <f t="shared" si="763"/>
        <v>1</v>
      </c>
      <c r="O7017" s="35">
        <v>2</v>
      </c>
      <c r="P7017" s="17"/>
      <c r="Q7017" s="40">
        <v>1588.8005900000001</v>
      </c>
      <c r="R7017" s="40">
        <v>794.90392999999995</v>
      </c>
      <c r="S7017" s="18">
        <f t="shared" si="764"/>
        <v>1.1070520182884873</v>
      </c>
      <c r="T7017" s="18">
        <f t="shared" si="765"/>
        <v>-3.5040712403993117</v>
      </c>
      <c r="U7017" s="18">
        <f t="shared" si="766"/>
        <v>-3.5601786493916578</v>
      </c>
      <c r="V7017" s="30">
        <v>794.90110000000004</v>
      </c>
      <c r="X7017" s="3" t="s">
        <v>47</v>
      </c>
      <c r="Y7017" s="3" t="s">
        <v>47</v>
      </c>
      <c r="AA7017" s="3" t="s">
        <v>47</v>
      </c>
      <c r="AB7017" s="12" t="s">
        <v>48</v>
      </c>
      <c r="AC7017" s="3" t="s">
        <v>48</v>
      </c>
      <c r="AG7017" s="3" t="s">
        <v>48</v>
      </c>
      <c r="AH7017" s="3" t="s">
        <v>48</v>
      </c>
      <c r="AL7017" s="3" t="s">
        <v>52</v>
      </c>
      <c r="AU7017" s="3">
        <v>0</v>
      </c>
      <c r="AV7017" s="3">
        <v>3</v>
      </c>
      <c r="AW7017" s="3">
        <v>1</v>
      </c>
      <c r="AX7017" s="3">
        <v>3</v>
      </c>
      <c r="AY7017" s="3">
        <v>100</v>
      </c>
      <c r="AZ7017" s="6" t="str">
        <f t="shared" si="767"/>
        <v>3311.4</v>
      </c>
      <c r="BC7017" s="12" t="s">
        <v>18262</v>
      </c>
      <c r="BJ7017" s="12">
        <f t="shared" si="768"/>
        <v>0</v>
      </c>
      <c r="BK7017" s="12">
        <f t="shared" si="769"/>
        <v>0</v>
      </c>
      <c r="CQ7017" s="3" t="str">
        <f>CONCATENATE(baseURL!$A$1,baseURL!$B$1,baseURL!$C$1,".",C7017,".",L7017,".pkl&amp;seq=",BC7017)</f>
        <v>http://proteomics.broadinstitute.org/millscripts/viewfeed.pl?side=xl&amp;cycle=1&amp;fixedMods=iaaC&amp;file=msdataSM/iPRG2012_nd/cpick_in/iPRG2012_nd.3311.4.2.pkl&amp;seq=PGEYLTYALSGYVR</v>
      </c>
    </row>
    <row r="7018" spans="1:95" x14ac:dyDescent="0.2">
      <c r="A7018" s="3">
        <v>663</v>
      </c>
      <c r="B7018" s="2" t="s">
        <v>18263</v>
      </c>
      <c r="C7018" s="2" t="s">
        <v>18253</v>
      </c>
      <c r="D7018" s="3">
        <v>17019</v>
      </c>
      <c r="E7018" s="3">
        <v>17003</v>
      </c>
      <c r="F7018" s="3">
        <v>69537</v>
      </c>
      <c r="G7018" s="3">
        <v>20313</v>
      </c>
      <c r="H7018" s="3">
        <v>62.6248</v>
      </c>
      <c r="I7018" s="30">
        <v>890.38036</v>
      </c>
      <c r="J7018" s="30">
        <v>890.37767250000002</v>
      </c>
      <c r="K7018" s="30">
        <v>2.6900000000000001E-3</v>
      </c>
      <c r="L7018" s="3">
        <v>0</v>
      </c>
      <c r="M7018" s="3">
        <v>5</v>
      </c>
      <c r="N7018" s="10">
        <f t="shared" si="763"/>
        <v>1</v>
      </c>
      <c r="O7018" s="35">
        <v>5</v>
      </c>
      <c r="P7018" s="17"/>
      <c r="Q7018" s="40">
        <v>4447.8555500000002</v>
      </c>
      <c r="R7018" s="40">
        <v>890.37693000000002</v>
      </c>
      <c r="S7018" s="18">
        <f t="shared" si="764"/>
        <v>3.8523010698180173</v>
      </c>
      <c r="T7018" s="18">
        <f t="shared" si="765"/>
        <v>0.83391648523642736</v>
      </c>
      <c r="U7018" s="18">
        <f t="shared" si="766"/>
        <v>0.75249029645648524</v>
      </c>
      <c r="V7018" s="30">
        <v>890.37760000000003</v>
      </c>
      <c r="W7018" s="3" t="s">
        <v>47</v>
      </c>
      <c r="X7018" s="3" t="s">
        <v>47</v>
      </c>
      <c r="Z7018" s="3" t="s">
        <v>47</v>
      </c>
      <c r="AA7018" s="3" t="s">
        <v>47</v>
      </c>
      <c r="AB7018" s="12" t="s">
        <v>52</v>
      </c>
      <c r="AC7018" s="3" t="s">
        <v>47</v>
      </c>
      <c r="AE7018" s="3" t="s">
        <v>47</v>
      </c>
      <c r="AF7018" s="3" t="s">
        <v>48</v>
      </c>
      <c r="AG7018" s="3" t="s">
        <v>52</v>
      </c>
      <c r="AK7018" s="3" t="s">
        <v>47</v>
      </c>
      <c r="AL7018" s="3" t="s">
        <v>48</v>
      </c>
      <c r="AO7018" s="3" t="s">
        <v>47</v>
      </c>
      <c r="AP7018" s="3" t="s">
        <v>48</v>
      </c>
      <c r="AS7018" s="3" t="s">
        <v>47</v>
      </c>
      <c r="AU7018" s="3">
        <v>0</v>
      </c>
      <c r="AV7018" s="3">
        <v>9</v>
      </c>
      <c r="AW7018" s="3">
        <v>3</v>
      </c>
      <c r="AX7018" s="3">
        <v>7</v>
      </c>
      <c r="AY7018" s="3">
        <v>77.78</v>
      </c>
      <c r="AZ7018" s="6" t="str">
        <f t="shared" si="767"/>
        <v>3311.5</v>
      </c>
      <c r="BC7018" s="12" t="s">
        <v>18144</v>
      </c>
      <c r="BF7018" s="12" t="s">
        <v>1468</v>
      </c>
      <c r="BJ7018" s="12">
        <f t="shared" si="768"/>
        <v>0</v>
      </c>
      <c r="BK7018" s="12">
        <f t="shared" si="769"/>
        <v>0</v>
      </c>
      <c r="BY7018" s="3" t="s">
        <v>18230</v>
      </c>
      <c r="CO7018" s="3" t="s">
        <v>18264</v>
      </c>
      <c r="CQ7018" s="3" t="str">
        <f>CONCATENATE(baseURL!$A$1,baseURL!$B$1,baseURL!$C$1,".",C7018,".",L7018,".pkl&amp;seq=",BC7018)</f>
        <v>http://proteomics.broadinstitute.org/millscripts/viewfeed.pl?side=xl&amp;cycle=1&amp;fixedMods=iaaC&amp;file=msdataSM/iPRG2012_nd/cpick_in/iPRG2012_nd.3311.5.0.pkl&amp;seq=LAAVPAAGPASAGGAAAASGDAAAEEEKEEEAAEEsDDDMGFGLFD</v>
      </c>
    </row>
    <row r="7019" spans="1:95" x14ac:dyDescent="0.2">
      <c r="A7019" s="3">
        <v>6712</v>
      </c>
      <c r="B7019" s="2" t="s">
        <v>18265</v>
      </c>
      <c r="C7019" s="2" t="s">
        <v>18266</v>
      </c>
      <c r="D7019" s="3">
        <v>17020</v>
      </c>
      <c r="E7019" s="3">
        <v>17004</v>
      </c>
      <c r="F7019" s="3">
        <v>69538</v>
      </c>
      <c r="G7019" s="3">
        <v>20314</v>
      </c>
      <c r="H7019" s="3">
        <v>62.628100000000003</v>
      </c>
      <c r="I7019" s="30">
        <v>900.80426</v>
      </c>
      <c r="J7019" s="30">
        <v>900.80330100000003</v>
      </c>
      <c r="K7019" s="30">
        <v>9.6000000000000002E-4</v>
      </c>
      <c r="L7019" s="3">
        <v>3</v>
      </c>
      <c r="M7019" s="3">
        <v>3</v>
      </c>
      <c r="N7019" s="10">
        <f t="shared" si="763"/>
        <v>1</v>
      </c>
      <c r="O7019" s="35">
        <v>3</v>
      </c>
      <c r="P7019" s="17"/>
      <c r="Q7019" s="40">
        <v>2700.3926299999998</v>
      </c>
      <c r="R7019" s="40">
        <v>900.80238999999995</v>
      </c>
      <c r="S7019" s="18">
        <f t="shared" si="764"/>
        <v>2.0759269966563378</v>
      </c>
      <c r="T7019" s="18">
        <f t="shared" si="765"/>
        <v>1.0113205850701281</v>
      </c>
      <c r="U7019" s="18">
        <f t="shared" si="766"/>
        <v>0.89919832473058792</v>
      </c>
      <c r="V7019" s="30">
        <v>900.80319999999995</v>
      </c>
      <c r="W7019" s="3" t="s">
        <v>47</v>
      </c>
      <c r="X7019" s="3" t="s">
        <v>47</v>
      </c>
      <c r="Y7019" s="3" t="s">
        <v>47</v>
      </c>
      <c r="Z7019" s="3" t="s">
        <v>47</v>
      </c>
      <c r="AA7019" s="3" t="s">
        <v>48</v>
      </c>
      <c r="AB7019" s="12" t="s">
        <v>47</v>
      </c>
      <c r="AC7019" s="3" t="s">
        <v>47</v>
      </c>
      <c r="AD7019" s="3" t="s">
        <v>47</v>
      </c>
      <c r="AE7019" s="3" t="s">
        <v>47</v>
      </c>
      <c r="AF7019" s="3" t="s">
        <v>47</v>
      </c>
      <c r="AG7019" s="3" t="s">
        <v>47</v>
      </c>
      <c r="AI7019" s="3" t="s">
        <v>47</v>
      </c>
      <c r="AJ7019" s="3" t="s">
        <v>47</v>
      </c>
      <c r="AK7019" s="3" t="s">
        <v>47</v>
      </c>
      <c r="AL7019" s="3" t="s">
        <v>47</v>
      </c>
      <c r="AU7019" s="3">
        <v>0</v>
      </c>
      <c r="AV7019" s="3">
        <v>14</v>
      </c>
      <c r="AW7019" s="3">
        <v>1</v>
      </c>
      <c r="AX7019" s="3">
        <v>14</v>
      </c>
      <c r="AY7019" s="3">
        <v>100</v>
      </c>
      <c r="AZ7019" s="6" t="str">
        <f t="shared" si="767"/>
        <v>3311.6</v>
      </c>
      <c r="BC7019" s="12" t="s">
        <v>18181</v>
      </c>
      <c r="BJ7019" s="12">
        <f t="shared" si="768"/>
        <v>0</v>
      </c>
      <c r="BK7019" s="12">
        <f t="shared" si="769"/>
        <v>0</v>
      </c>
      <c r="CQ7019" s="3" t="str">
        <f>CONCATENATE(baseURL!$A$1,baseURL!$B$1,baseURL!$C$1,".",C7019,".",L7019,".pkl&amp;seq=",BC7019)</f>
        <v>http://proteomics.broadinstitute.org/millscripts/viewfeed.pl?side=xl&amp;cycle=1&amp;fixedMods=iaaC&amp;file=msdataSM/iPRG2012_nd/cpick_in/iPRG2012_nd.3311.6.3.pkl&amp;seq=SANLMAGHWVALSGAAGGLGSLAVQYAK</v>
      </c>
    </row>
    <row r="7020" spans="1:95" x14ac:dyDescent="0.2">
      <c r="A7020" s="3">
        <v>761</v>
      </c>
      <c r="B7020" s="2" t="s">
        <v>18267</v>
      </c>
      <c r="C7020" s="2" t="s">
        <v>18268</v>
      </c>
      <c r="D7020" s="3">
        <v>17021</v>
      </c>
      <c r="E7020" s="3">
        <v>17005</v>
      </c>
      <c r="F7020" s="3">
        <v>69554</v>
      </c>
      <c r="G7020" s="3">
        <v>20316</v>
      </c>
      <c r="H7020" s="3">
        <v>62.639499999999998</v>
      </c>
      <c r="I7020" s="30">
        <v>598.97394999999995</v>
      </c>
      <c r="J7020" s="30">
        <v>598.97347669999999</v>
      </c>
      <c r="K7020" s="30">
        <v>4.6999999999999999E-4</v>
      </c>
      <c r="L7020" s="3">
        <v>3</v>
      </c>
      <c r="M7020" s="3">
        <v>3</v>
      </c>
      <c r="N7020" s="10">
        <f t="shared" si="763"/>
        <v>1</v>
      </c>
      <c r="O7020" s="35">
        <v>3</v>
      </c>
      <c r="P7020" s="17"/>
      <c r="Q7020" s="40">
        <v>1794.90371</v>
      </c>
      <c r="R7020" s="32">
        <v>598.97275000000002</v>
      </c>
      <c r="S7020" s="18">
        <f t="shared" si="764"/>
        <v>2.0034300390562825</v>
      </c>
      <c r="T7020" s="18">
        <f t="shared" si="765"/>
        <v>1.2132438411812216</v>
      </c>
      <c r="U7020" s="18">
        <f t="shared" si="766"/>
        <v>1.2521437743627259</v>
      </c>
      <c r="V7020" s="30">
        <v>598.97349999999994</v>
      </c>
      <c r="W7020" s="3" t="s">
        <v>47</v>
      </c>
      <c r="AD7020" s="3" t="s">
        <v>47</v>
      </c>
      <c r="AE7020" s="3" t="s">
        <v>47</v>
      </c>
      <c r="AF7020" s="3" t="s">
        <v>47</v>
      </c>
      <c r="AG7020" s="3" t="s">
        <v>52</v>
      </c>
      <c r="AJ7020" s="3" t="s">
        <v>47</v>
      </c>
      <c r="AU7020" s="3">
        <v>0</v>
      </c>
      <c r="AV7020" s="3">
        <v>5</v>
      </c>
      <c r="AW7020" s="3">
        <v>3</v>
      </c>
      <c r="AX7020" s="3">
        <v>3</v>
      </c>
      <c r="AY7020" s="3">
        <v>60</v>
      </c>
      <c r="AZ7020" s="6" t="str">
        <f t="shared" si="767"/>
        <v>3312.1</v>
      </c>
      <c r="BC7020" s="12" t="s">
        <v>18184</v>
      </c>
      <c r="BJ7020" s="12">
        <f t="shared" si="768"/>
        <v>0</v>
      </c>
      <c r="BK7020" s="12">
        <f t="shared" si="769"/>
        <v>0</v>
      </c>
      <c r="BM7020" s="3" t="s">
        <v>162</v>
      </c>
      <c r="BR7020" s="3" t="s">
        <v>162</v>
      </c>
      <c r="BZ7020" s="3" t="s">
        <v>18185</v>
      </c>
      <c r="CF7020" s="3" t="s">
        <v>18269</v>
      </c>
      <c r="CQ7020" s="3" t="str">
        <f>CONCATENATE(baseURL!$A$1,baseURL!$B$1,baseURL!$C$1,".",C7020,".",L7020,".pkl&amp;seq=",BC7020,"&amp;varMods=Sodiated-E")</f>
        <v>http://proteomics.broadinstitute.org/millscripts/viewfeed.pl?side=xl&amp;cycle=1&amp;fixedMods=iaaC&amp;file=msdataSM/iPRG2012_nd/cpick_in/iPRG2012_nd.3312.1.3.pkl&amp;seq=ALPGeYLTYALSGYVR&amp;varMods=Sodiated-E</v>
      </c>
    </row>
    <row r="7021" spans="1:95" x14ac:dyDescent="0.2">
      <c r="A7021" s="3">
        <v>5360</v>
      </c>
      <c r="B7021" s="2" t="s">
        <v>18270</v>
      </c>
      <c r="C7021" s="2" t="s">
        <v>18255</v>
      </c>
      <c r="D7021" s="3">
        <v>17022</v>
      </c>
      <c r="E7021" s="3">
        <v>17006</v>
      </c>
      <c r="F7021" s="3">
        <v>69555</v>
      </c>
      <c r="G7021" s="3">
        <v>20317</v>
      </c>
      <c r="H7021" s="3">
        <v>62.642800000000001</v>
      </c>
      <c r="I7021" s="30">
        <v>736.73050999999998</v>
      </c>
      <c r="J7021" s="30">
        <v>736.73072809999996</v>
      </c>
      <c r="K7021" s="30">
        <v>-2.2000000000000001E-4</v>
      </c>
      <c r="L7021" s="3">
        <v>3</v>
      </c>
      <c r="M7021" s="3">
        <v>3</v>
      </c>
      <c r="N7021" s="10">
        <f t="shared" si="763"/>
        <v>1</v>
      </c>
      <c r="O7021" s="35">
        <v>3</v>
      </c>
      <c r="P7021" s="17"/>
      <c r="Q7021" s="40">
        <v>2208.1758100000002</v>
      </c>
      <c r="R7021" s="40">
        <v>736.73012000000006</v>
      </c>
      <c r="S7021" s="18">
        <f t="shared" si="764"/>
        <v>0.52936616725380981</v>
      </c>
      <c r="T7021" s="18">
        <f t="shared" si="765"/>
        <v>0.82540401620680026</v>
      </c>
      <c r="U7021" s="18">
        <f t="shared" si="766"/>
        <v>0.92299741998938167</v>
      </c>
      <c r="V7021" s="30">
        <v>736.73080000000004</v>
      </c>
      <c r="W7021" s="3" t="s">
        <v>47</v>
      </c>
      <c r="X7021" s="3" t="s">
        <v>47</v>
      </c>
      <c r="Y7021" s="3" t="s">
        <v>47</v>
      </c>
      <c r="Z7021" s="3" t="s">
        <v>47</v>
      </c>
      <c r="AA7021" s="3" t="s">
        <v>47</v>
      </c>
      <c r="AB7021" s="12" t="s">
        <v>47</v>
      </c>
      <c r="AC7021" s="3" t="s">
        <v>47</v>
      </c>
      <c r="AD7021" s="3" t="s">
        <v>47</v>
      </c>
      <c r="AE7021" s="3" t="s">
        <v>47</v>
      </c>
      <c r="AF7021" s="3" t="s">
        <v>52</v>
      </c>
      <c r="AG7021" s="3" t="s">
        <v>47</v>
      </c>
      <c r="AH7021" s="3" t="s">
        <v>47</v>
      </c>
      <c r="AI7021" s="3" t="s">
        <v>47</v>
      </c>
      <c r="AJ7021" s="3" t="s">
        <v>47</v>
      </c>
      <c r="AK7021" s="3" t="s">
        <v>47</v>
      </c>
      <c r="AL7021" s="3" t="s">
        <v>47</v>
      </c>
      <c r="AM7021" s="3" t="s">
        <v>47</v>
      </c>
      <c r="AN7021" s="3" t="s">
        <v>47</v>
      </c>
      <c r="AU7021" s="3">
        <v>0</v>
      </c>
      <c r="AV7021" s="3">
        <v>17</v>
      </c>
      <c r="AW7021" s="3">
        <v>1</v>
      </c>
      <c r="AX7021" s="3">
        <v>17</v>
      </c>
      <c r="AY7021" s="3">
        <v>100</v>
      </c>
      <c r="AZ7021" s="6" t="str">
        <f t="shared" si="767"/>
        <v>3312.2</v>
      </c>
      <c r="BC7021" s="12" t="s">
        <v>18271</v>
      </c>
      <c r="BJ7021" s="12">
        <f t="shared" si="768"/>
        <v>0</v>
      </c>
      <c r="BK7021" s="12">
        <f t="shared" si="769"/>
        <v>0</v>
      </c>
      <c r="CQ7021" s="3" t="str">
        <f>CONCATENATE(baseURL!$A$1,baseURL!$B$1,baseURL!$C$1,".",C7021,".",L7021,".pkl&amp;seq=",BC7021)</f>
        <v>http://proteomics.broadinstitute.org/millscripts/viewfeed.pl?side=xl&amp;cycle=1&amp;fixedMods=iaaC&amp;file=msdataSM/iPRG2012_nd/cpick_in/iPRG2012_nd.3312.2.3.pkl&amp;seq=FSSLTKPSSLDQELQSLLSK</v>
      </c>
    </row>
    <row r="7022" spans="1:95" x14ac:dyDescent="0.2">
      <c r="A7022" s="3">
        <v>5741</v>
      </c>
      <c r="B7022" s="2" t="s">
        <v>18272</v>
      </c>
      <c r="C7022" s="2" t="s">
        <v>18273</v>
      </c>
      <c r="D7022" s="3">
        <v>17023</v>
      </c>
      <c r="E7022" s="3">
        <v>17007</v>
      </c>
      <c r="F7022" s="3">
        <v>69556</v>
      </c>
      <c r="G7022" s="3">
        <v>20318</v>
      </c>
      <c r="H7022" s="3">
        <v>62.6462</v>
      </c>
      <c r="I7022" s="30">
        <v>823.92433000000005</v>
      </c>
      <c r="J7022" s="30">
        <v>823.92356099999995</v>
      </c>
      <c r="K7022" s="30">
        <v>7.6999999999999996E-4</v>
      </c>
      <c r="L7022" s="3">
        <v>4</v>
      </c>
      <c r="M7022" s="3">
        <v>4</v>
      </c>
      <c r="N7022" s="10">
        <f t="shared" si="763"/>
        <v>1</v>
      </c>
      <c r="O7022" s="35">
        <v>4</v>
      </c>
      <c r="P7022" s="17"/>
      <c r="Q7022" s="40">
        <v>3292.6670800000002</v>
      </c>
      <c r="R7022" s="40">
        <v>823.92223000000001</v>
      </c>
      <c r="S7022" s="18">
        <f t="shared" si="764"/>
        <v>2.5487842463496717</v>
      </c>
      <c r="T7022" s="18">
        <f t="shared" si="765"/>
        <v>1.6154437293632269</v>
      </c>
      <c r="U7022" s="18">
        <f t="shared" si="766"/>
        <v>1.5414076155910852</v>
      </c>
      <c r="V7022" s="30">
        <v>823.92349999999999</v>
      </c>
      <c r="W7022" s="3" t="s">
        <v>47</v>
      </c>
      <c r="X7022" s="3" t="s">
        <v>47</v>
      </c>
      <c r="Y7022" s="3" t="s">
        <v>47</v>
      </c>
      <c r="Z7022" s="3" t="s">
        <v>47</v>
      </c>
      <c r="AA7022" s="3" t="s">
        <v>48</v>
      </c>
      <c r="AB7022" s="12" t="s">
        <v>47</v>
      </c>
      <c r="AC7022" s="3" t="s">
        <v>47</v>
      </c>
      <c r="AD7022" s="3" t="s">
        <v>47</v>
      </c>
      <c r="AE7022" s="3" t="s">
        <v>47</v>
      </c>
      <c r="AF7022" s="3" t="s">
        <v>47</v>
      </c>
      <c r="AG7022" s="3" t="s">
        <v>47</v>
      </c>
      <c r="AI7022" s="3" t="s">
        <v>47</v>
      </c>
      <c r="AJ7022" s="3" t="s">
        <v>47</v>
      </c>
      <c r="AK7022" s="3" t="s">
        <v>47</v>
      </c>
      <c r="AL7022" s="3" t="s">
        <v>47</v>
      </c>
      <c r="AM7022" s="3" t="s">
        <v>47</v>
      </c>
      <c r="AN7022" s="3" t="s">
        <v>47</v>
      </c>
      <c r="AU7022" s="3">
        <v>0</v>
      </c>
      <c r="AV7022" s="3">
        <v>16</v>
      </c>
      <c r="AW7022" s="3">
        <v>1</v>
      </c>
      <c r="AX7022" s="3">
        <v>16</v>
      </c>
      <c r="AY7022" s="3">
        <v>100</v>
      </c>
      <c r="AZ7022" s="6" t="str">
        <f t="shared" si="767"/>
        <v>3312.3</v>
      </c>
      <c r="BC7022" s="12" t="s">
        <v>18274</v>
      </c>
      <c r="BJ7022" s="12">
        <f t="shared" si="768"/>
        <v>0</v>
      </c>
      <c r="BK7022" s="12">
        <f t="shared" si="769"/>
        <v>0</v>
      </c>
      <c r="CQ7022" s="3" t="str">
        <f>CONCATENATE(baseURL!$A$1,baseURL!$B$1,baseURL!$C$1,".",C7022,".",L7022,".pkl&amp;seq=",BC7022)</f>
        <v>http://proteomics.broadinstitute.org/millscripts/viewfeed.pl?side=xl&amp;cycle=1&amp;fixedMods=iaaC&amp;file=msdataSM/iPRG2012_nd/cpick_in/iPRG2012_nd.3312.3.4.pkl&amp;seq=FRAPEALFHPSVLGLESAGLDQTTYNSLMK</v>
      </c>
    </row>
    <row r="7023" spans="1:95" x14ac:dyDescent="0.2">
      <c r="A7023" s="3">
        <v>6713</v>
      </c>
      <c r="B7023" s="2" t="s">
        <v>18275</v>
      </c>
      <c r="C7023" s="2" t="s">
        <v>18257</v>
      </c>
      <c r="D7023" s="3">
        <v>17024</v>
      </c>
      <c r="E7023" s="3">
        <v>17008</v>
      </c>
      <c r="F7023" s="3">
        <v>69557</v>
      </c>
      <c r="G7023" s="3">
        <v>20319</v>
      </c>
      <c r="H7023" s="3">
        <v>62.649500000000003</v>
      </c>
      <c r="I7023" s="30">
        <v>826.78659000000005</v>
      </c>
      <c r="J7023" s="30">
        <v>826.78654180000001</v>
      </c>
      <c r="K7023" s="30">
        <v>5.0000000000000002E-5</v>
      </c>
      <c r="L7023" s="3">
        <v>3</v>
      </c>
      <c r="M7023" s="3">
        <v>3</v>
      </c>
      <c r="N7023" s="10">
        <f t="shared" si="763"/>
        <v>1</v>
      </c>
      <c r="O7023" s="35">
        <v>3</v>
      </c>
      <c r="P7023" s="17"/>
      <c r="Q7023" s="40">
        <v>2478.34249</v>
      </c>
      <c r="R7023" s="40">
        <v>826.78567999999996</v>
      </c>
      <c r="S7023" s="18">
        <f t="shared" si="764"/>
        <v>1.1006479939152967</v>
      </c>
      <c r="T7023" s="18">
        <f t="shared" si="765"/>
        <v>1.0423499352969274</v>
      </c>
      <c r="U7023" s="18">
        <f t="shared" si="766"/>
        <v>0.99179269782436119</v>
      </c>
      <c r="V7023" s="30">
        <v>826.78650000000005</v>
      </c>
      <c r="W7023" s="3" t="s">
        <v>47</v>
      </c>
      <c r="X7023" s="3" t="s">
        <v>47</v>
      </c>
      <c r="Y7023" s="3" t="s">
        <v>47</v>
      </c>
      <c r="Z7023" s="3" t="s">
        <v>47</v>
      </c>
      <c r="AA7023" s="3" t="s">
        <v>48</v>
      </c>
      <c r="AB7023" s="12" t="s">
        <v>47</v>
      </c>
      <c r="AC7023" s="3" t="s">
        <v>47</v>
      </c>
      <c r="AD7023" s="3" t="s">
        <v>47</v>
      </c>
      <c r="AE7023" s="3" t="s">
        <v>47</v>
      </c>
      <c r="AF7023" s="3" t="s">
        <v>47</v>
      </c>
      <c r="AG7023" s="3" t="s">
        <v>47</v>
      </c>
      <c r="AI7023" s="3" t="s">
        <v>47</v>
      </c>
      <c r="AJ7023" s="3" t="s">
        <v>47</v>
      </c>
      <c r="AK7023" s="3" t="s">
        <v>47</v>
      </c>
      <c r="AL7023" s="3" t="s">
        <v>47</v>
      </c>
      <c r="AU7023" s="3">
        <v>0</v>
      </c>
      <c r="AV7023" s="3">
        <v>14</v>
      </c>
      <c r="AW7023" s="3">
        <v>1</v>
      </c>
      <c r="AX7023" s="3">
        <v>14</v>
      </c>
      <c r="AY7023" s="3">
        <v>100</v>
      </c>
      <c r="AZ7023" s="6" t="str">
        <f t="shared" si="767"/>
        <v>3312.4</v>
      </c>
      <c r="BC7023" s="12" t="s">
        <v>18276</v>
      </c>
      <c r="BJ7023" s="12">
        <f t="shared" si="768"/>
        <v>0</v>
      </c>
      <c r="BK7023" s="12">
        <f t="shared" si="769"/>
        <v>0</v>
      </c>
      <c r="CQ7023" s="3" t="str">
        <f>CONCATENATE(baseURL!$A$1,baseURL!$B$1,baseURL!$C$1,".",C7023,".",L7023,".pkl&amp;seq=",BC7023)</f>
        <v>http://proteomics.broadinstitute.org/millscripts/viewfeed.pl?side=xl&amp;cycle=1&amp;fixedMods=iaaC&amp;file=msdataSM/iPRG2012_nd/cpick_in/iPRG2012_nd.3312.4.3.pkl&amp;seq=MKYLAAYLLLVQGGNAAPSAADLK</v>
      </c>
    </row>
    <row r="7024" spans="1:95" x14ac:dyDescent="0.2">
      <c r="A7024" s="3">
        <v>662</v>
      </c>
      <c r="B7024" s="2" t="s">
        <v>18277</v>
      </c>
      <c r="C7024" s="2" t="s">
        <v>18261</v>
      </c>
      <c r="D7024" s="3">
        <v>17025</v>
      </c>
      <c r="E7024" s="3">
        <v>17009</v>
      </c>
      <c r="F7024" s="3">
        <v>69558</v>
      </c>
      <c r="G7024" s="3">
        <v>20320</v>
      </c>
      <c r="H7024" s="3">
        <v>62.652799999999999</v>
      </c>
      <c r="I7024" s="30">
        <v>890.37901999999997</v>
      </c>
      <c r="J7024" s="30">
        <v>890.37801620000005</v>
      </c>
      <c r="K7024" s="30">
        <v>1E-3</v>
      </c>
      <c r="L7024" s="3">
        <v>5</v>
      </c>
      <c r="M7024" s="3">
        <v>5</v>
      </c>
      <c r="N7024" s="10">
        <f t="shared" si="763"/>
        <v>1</v>
      </c>
      <c r="O7024" s="35">
        <v>5</v>
      </c>
      <c r="P7024" s="17"/>
      <c r="Q7024" s="40">
        <v>4447.8555500000002</v>
      </c>
      <c r="R7024" s="40">
        <v>890.37693000000002</v>
      </c>
      <c r="S7024" s="18">
        <f t="shared" si="764"/>
        <v>2.3473204769050473</v>
      </c>
      <c r="T7024" s="18">
        <f t="shared" si="765"/>
        <v>1.2199327761463534</v>
      </c>
      <c r="U7024" s="18">
        <f t="shared" si="766"/>
        <v>0.97711426548698999</v>
      </c>
      <c r="V7024" s="30">
        <v>890.37779999999998</v>
      </c>
      <c r="W7024" s="3" t="s">
        <v>47</v>
      </c>
      <c r="X7024" s="3" t="s">
        <v>47</v>
      </c>
      <c r="Y7024" s="3" t="s">
        <v>47</v>
      </c>
      <c r="Z7024" s="3" t="s">
        <v>47</v>
      </c>
      <c r="AA7024" s="3" t="s">
        <v>47</v>
      </c>
      <c r="AB7024" s="12" t="s">
        <v>52</v>
      </c>
      <c r="AC7024" s="3" t="s">
        <v>47</v>
      </c>
      <c r="AD7024" s="3" t="s">
        <v>47</v>
      </c>
      <c r="AE7024" s="3" t="s">
        <v>47</v>
      </c>
      <c r="AF7024" s="3" t="s">
        <v>48</v>
      </c>
      <c r="AK7024" s="3" t="s">
        <v>47</v>
      </c>
      <c r="AL7024" s="3" t="s">
        <v>47</v>
      </c>
      <c r="AO7024" s="3" t="s">
        <v>47</v>
      </c>
      <c r="AP7024" s="3" t="s">
        <v>48</v>
      </c>
      <c r="AR7024" s="3" t="s">
        <v>47</v>
      </c>
      <c r="AS7024" s="3" t="s">
        <v>47</v>
      </c>
      <c r="AU7024" s="3">
        <v>0</v>
      </c>
      <c r="AV7024" s="3">
        <v>13</v>
      </c>
      <c r="AW7024" s="3">
        <v>4</v>
      </c>
      <c r="AX7024" s="3">
        <v>6</v>
      </c>
      <c r="AY7024" s="3">
        <v>46.15</v>
      </c>
      <c r="AZ7024" s="6" t="str">
        <f t="shared" si="767"/>
        <v>3312.5</v>
      </c>
      <c r="BC7024" s="12" t="s">
        <v>18144</v>
      </c>
      <c r="BF7024" s="12" t="s">
        <v>1468</v>
      </c>
      <c r="BJ7024" s="12">
        <f t="shared" si="768"/>
        <v>0</v>
      </c>
      <c r="BK7024" s="12">
        <f t="shared" si="769"/>
        <v>0</v>
      </c>
      <c r="CQ7024" s="3" t="str">
        <f>CONCATENATE(baseURL!$A$1,baseURL!$B$1,baseURL!$C$1,".",C7024,".",L7024,".pkl&amp;seq=",BC7024)</f>
        <v>http://proteomics.broadinstitute.org/millscripts/viewfeed.pl?side=xl&amp;cycle=1&amp;fixedMods=iaaC&amp;file=msdataSM/iPRG2012_nd/cpick_in/iPRG2012_nd.3312.5.5.pkl&amp;seq=LAAVPAAGPASAGGAAAASGDAAAEEEKEEEAAEEsDDDMGFGLFD</v>
      </c>
    </row>
    <row r="7025" spans="1:95" x14ac:dyDescent="0.2">
      <c r="A7025" s="3">
        <v>6269</v>
      </c>
      <c r="B7025" s="2" t="s">
        <v>18278</v>
      </c>
      <c r="C7025" s="2" t="s">
        <v>18279</v>
      </c>
      <c r="D7025" s="3">
        <v>17028</v>
      </c>
      <c r="E7025" s="3">
        <v>17012</v>
      </c>
      <c r="F7025" s="3">
        <v>69596</v>
      </c>
      <c r="G7025" s="3">
        <v>20325</v>
      </c>
      <c r="H7025" s="3">
        <v>62.693899999999999</v>
      </c>
      <c r="I7025" s="30">
        <v>693.35862999999995</v>
      </c>
      <c r="J7025" s="30">
        <v>693.35902320000002</v>
      </c>
      <c r="K7025" s="30">
        <v>-3.8999999999999999E-4</v>
      </c>
      <c r="L7025" s="3">
        <v>2</v>
      </c>
      <c r="M7025" s="3">
        <v>2</v>
      </c>
      <c r="N7025" s="10">
        <f t="shared" si="763"/>
        <v>1</v>
      </c>
      <c r="O7025" s="35">
        <v>2</v>
      </c>
      <c r="P7025" s="17"/>
      <c r="Q7025" s="40">
        <v>1385.7099800000001</v>
      </c>
      <c r="R7025" s="40">
        <v>693.35862999999995</v>
      </c>
      <c r="S7025" s="18">
        <f t="shared" si="764"/>
        <v>0</v>
      </c>
      <c r="T7025" s="18">
        <f t="shared" si="765"/>
        <v>0.56709469394780843</v>
      </c>
      <c r="U7025" s="18">
        <f t="shared" si="766"/>
        <v>0.82208539041162187</v>
      </c>
      <c r="V7025" s="30">
        <v>693.35919999999999</v>
      </c>
      <c r="W7025" s="3" t="s">
        <v>47</v>
      </c>
      <c r="X7025" s="3" t="s">
        <v>47</v>
      </c>
      <c r="Y7025" s="3" t="s">
        <v>47</v>
      </c>
      <c r="Z7025" s="3" t="s">
        <v>47</v>
      </c>
      <c r="AA7025" s="3" t="s">
        <v>48</v>
      </c>
      <c r="AB7025" s="12" t="s">
        <v>47</v>
      </c>
      <c r="AC7025" s="3" t="s">
        <v>47</v>
      </c>
      <c r="AD7025" s="3" t="s">
        <v>47</v>
      </c>
      <c r="AE7025" s="3" t="s">
        <v>47</v>
      </c>
      <c r="AF7025" s="3" t="s">
        <v>47</v>
      </c>
      <c r="AG7025" s="3" t="s">
        <v>47</v>
      </c>
      <c r="AH7025" s="3" t="s">
        <v>47</v>
      </c>
      <c r="AI7025" s="3" t="s">
        <v>47</v>
      </c>
      <c r="AJ7025" s="3" t="s">
        <v>47</v>
      </c>
      <c r="AK7025" s="3" t="s">
        <v>47</v>
      </c>
      <c r="AL7025" s="3" t="s">
        <v>47</v>
      </c>
      <c r="AN7025" s="3" t="s">
        <v>47</v>
      </c>
      <c r="AU7025" s="3">
        <v>0</v>
      </c>
      <c r="AV7025" s="3">
        <v>16</v>
      </c>
      <c r="AW7025" s="3">
        <v>1</v>
      </c>
      <c r="AX7025" s="3">
        <v>16</v>
      </c>
      <c r="AY7025" s="3">
        <v>100</v>
      </c>
      <c r="AZ7025" s="6" t="str">
        <f t="shared" si="767"/>
        <v>3314.1</v>
      </c>
      <c r="BC7025" s="12" t="s">
        <v>18197</v>
      </c>
      <c r="BJ7025" s="12">
        <f t="shared" si="768"/>
        <v>0</v>
      </c>
      <c r="BK7025" s="12">
        <f t="shared" si="769"/>
        <v>0</v>
      </c>
      <c r="CQ7025" s="3" t="str">
        <f>CONCATENATE(baseURL!$A$1,baseURL!$B$1,baseURL!$C$1,".",C7025,".",L7025,".pkl&amp;seq=",BC7025)</f>
        <v>http://proteomics.broadinstitute.org/millscripts/viewfeed.pl?side=xl&amp;cycle=1&amp;fixedMods=iaaC&amp;file=msdataSM/iPRG2012_nd/cpick_in/iPRG2012_nd.3314.1.2.pkl&amp;seq=SLDKWFFLSGSV</v>
      </c>
    </row>
    <row r="7026" spans="1:95" x14ac:dyDescent="0.2">
      <c r="A7026" s="3">
        <v>670</v>
      </c>
      <c r="B7026" s="2" t="s">
        <v>18280</v>
      </c>
      <c r="C7026" s="2" t="s">
        <v>18281</v>
      </c>
      <c r="D7026" s="3">
        <v>17029</v>
      </c>
      <c r="E7026" s="3">
        <v>17013</v>
      </c>
      <c r="F7026" s="3">
        <v>69597</v>
      </c>
      <c r="G7026" s="3">
        <v>20326</v>
      </c>
      <c r="H7026" s="3">
        <v>62.702199999999998</v>
      </c>
      <c r="I7026" s="30">
        <v>890.37946999999997</v>
      </c>
      <c r="J7026" s="30">
        <v>890.37801620000005</v>
      </c>
      <c r="K7026" s="30">
        <v>1.4499999999999999E-3</v>
      </c>
      <c r="L7026" s="3">
        <v>5</v>
      </c>
      <c r="M7026" s="3">
        <v>5</v>
      </c>
      <c r="N7026" s="10">
        <f t="shared" si="763"/>
        <v>1</v>
      </c>
      <c r="O7026" s="35">
        <v>5</v>
      </c>
      <c r="P7026" s="17"/>
      <c r="Q7026" s="40">
        <v>4447.8555500000002</v>
      </c>
      <c r="R7026" s="40">
        <v>890.37693000000002</v>
      </c>
      <c r="S7026" s="18">
        <f t="shared" si="764"/>
        <v>2.8527244073513667</v>
      </c>
      <c r="T7026" s="18">
        <f t="shared" si="765"/>
        <v>1.2199327761463534</v>
      </c>
      <c r="U7026" s="18">
        <f t="shared" si="766"/>
        <v>0.97711426548698999</v>
      </c>
      <c r="V7026" s="30">
        <v>890.37779999999998</v>
      </c>
      <c r="W7026" s="3" t="s">
        <v>47</v>
      </c>
      <c r="Z7026" s="3" t="s">
        <v>47</v>
      </c>
      <c r="AA7026" s="3" t="s">
        <v>47</v>
      </c>
      <c r="AB7026" s="12" t="s">
        <v>48</v>
      </c>
      <c r="AC7026" s="3" t="s">
        <v>47</v>
      </c>
      <c r="AD7026" s="3" t="s">
        <v>47</v>
      </c>
      <c r="AE7026" s="3" t="s">
        <v>47</v>
      </c>
      <c r="AF7026" s="3" t="s">
        <v>48</v>
      </c>
      <c r="AG7026" s="3" t="s">
        <v>52</v>
      </c>
      <c r="AK7026" s="3" t="s">
        <v>47</v>
      </c>
      <c r="AL7026" s="3" t="s">
        <v>47</v>
      </c>
      <c r="AO7026" s="3" t="s">
        <v>47</v>
      </c>
      <c r="AP7026" s="3" t="s">
        <v>48</v>
      </c>
      <c r="AR7026" s="3" t="s">
        <v>47</v>
      </c>
      <c r="AU7026" s="3">
        <v>0</v>
      </c>
      <c r="AV7026" s="3">
        <v>10</v>
      </c>
      <c r="AW7026" s="3">
        <v>2</v>
      </c>
      <c r="AX7026" s="3">
        <v>9</v>
      </c>
      <c r="AY7026" s="3">
        <v>90</v>
      </c>
      <c r="AZ7026" s="6" t="str">
        <f t="shared" si="767"/>
        <v>3314.2</v>
      </c>
      <c r="BC7026" s="12" t="s">
        <v>18144</v>
      </c>
      <c r="BF7026" s="12" t="s">
        <v>1468</v>
      </c>
      <c r="BJ7026" s="12">
        <f t="shared" si="768"/>
        <v>0</v>
      </c>
      <c r="BK7026" s="12">
        <f t="shared" si="769"/>
        <v>0</v>
      </c>
      <c r="BZ7026" s="3" t="s">
        <v>18194</v>
      </c>
      <c r="CQ7026" s="3" t="str">
        <f>CONCATENATE(baseURL!$A$1,baseURL!$B$1,baseURL!$C$1,".",C7026,".",L7026,".pkl&amp;seq=",BC7026)</f>
        <v>http://proteomics.broadinstitute.org/millscripts/viewfeed.pl?side=xl&amp;cycle=1&amp;fixedMods=iaaC&amp;file=msdataSM/iPRG2012_nd/cpick_in/iPRG2012_nd.3314.2.5.pkl&amp;seq=LAAVPAAGPASAGGAAAASGDAAAEEEKEEEAAEEsDDDMGFGLFD</v>
      </c>
    </row>
    <row r="7027" spans="1:95" x14ac:dyDescent="0.2">
      <c r="A7027" s="3">
        <v>772</v>
      </c>
      <c r="B7027" s="2" t="s">
        <v>18282</v>
      </c>
      <c r="C7027" s="2" t="s">
        <v>18280</v>
      </c>
      <c r="D7027" s="3">
        <v>17032</v>
      </c>
      <c r="E7027" s="3">
        <v>17016</v>
      </c>
      <c r="F7027" s="3">
        <v>69619</v>
      </c>
      <c r="G7027" s="3">
        <v>20330</v>
      </c>
      <c r="H7027" s="3">
        <v>62.720199999999998</v>
      </c>
      <c r="I7027" s="30">
        <v>834.11153000000002</v>
      </c>
      <c r="J7027" s="30">
        <v>834.11296819999995</v>
      </c>
      <c r="K7027" s="30">
        <v>-1.4400000000000001E-3</v>
      </c>
      <c r="L7027" s="3">
        <v>0</v>
      </c>
      <c r="M7027" s="3">
        <v>3</v>
      </c>
      <c r="N7027" s="10">
        <f t="shared" si="763"/>
        <v>1</v>
      </c>
      <c r="O7027" s="35">
        <v>3</v>
      </c>
      <c r="P7027" s="17"/>
      <c r="Q7027" s="40">
        <v>2500.3244399999999</v>
      </c>
      <c r="R7027" s="40">
        <v>834.11300000000006</v>
      </c>
      <c r="S7027" s="18">
        <f t="shared" si="764"/>
        <v>-1.7623511443177031</v>
      </c>
      <c r="T7027" s="18">
        <f t="shared" si="765"/>
        <v>-3.8124330997852396E-2</v>
      </c>
      <c r="U7027" s="18">
        <f t="shared" si="766"/>
        <v>-1.798317494246243</v>
      </c>
      <c r="V7027" s="30">
        <v>834.11149999999998</v>
      </c>
      <c r="Z7027" s="3" t="s">
        <v>52</v>
      </c>
      <c r="AA7027" s="3" t="s">
        <v>65</v>
      </c>
      <c r="AD7027" s="3" t="s">
        <v>47</v>
      </c>
      <c r="AE7027" s="3" t="s">
        <v>47</v>
      </c>
      <c r="AF7027" s="3" t="s">
        <v>47</v>
      </c>
      <c r="AL7027" s="3" t="s">
        <v>52</v>
      </c>
      <c r="AU7027" s="3">
        <v>1</v>
      </c>
      <c r="AV7027" s="3">
        <v>3</v>
      </c>
      <c r="AW7027" s="3">
        <v>2</v>
      </c>
      <c r="AX7027" s="3">
        <v>2</v>
      </c>
      <c r="AY7027" s="3">
        <v>66.67</v>
      </c>
      <c r="AZ7027" s="6" t="str">
        <f t="shared" si="767"/>
        <v>3315.3</v>
      </c>
      <c r="BC7027" s="12" t="s">
        <v>18283</v>
      </c>
      <c r="BJ7027" s="12">
        <f t="shared" si="768"/>
        <v>0</v>
      </c>
      <c r="BK7027" s="12">
        <f t="shared" si="769"/>
        <v>0</v>
      </c>
      <c r="BL7027" s="3" t="s">
        <v>162</v>
      </c>
      <c r="BR7027" s="3" t="s">
        <v>162</v>
      </c>
      <c r="BW7027" s="3" t="s">
        <v>18284</v>
      </c>
      <c r="BZ7027" s="3" t="s">
        <v>18285</v>
      </c>
      <c r="CQ7027" s="3" t="str">
        <f>CONCATENATE(baseURL!$A$1,baseURL!$B$1,baseURL!$C$1,".",C7027,".",L7027,".pkl&amp;seq=",BC7027,"&amp;varMods=Sodiated-D")</f>
        <v>http://proteomics.broadinstitute.org/millscripts/viewfeed.pl?side=xl&amp;cycle=1&amp;fixedMods=iaaC&amp;file=msdataSM/iPRG2012_nd/cpick_in/iPRG2012_nd.3315.3.0.pkl&amp;seq=MKYLAAYLLLVQGGNAAPSAAdLK&amp;varMods=Sodiated-D</v>
      </c>
    </row>
    <row r="7028" spans="1:95" x14ac:dyDescent="0.2">
      <c r="A7028" s="3">
        <v>1849</v>
      </c>
      <c r="B7028" s="2" t="s">
        <v>18286</v>
      </c>
      <c r="C7028" s="2" t="s">
        <v>18287</v>
      </c>
      <c r="D7028" s="3">
        <v>17033</v>
      </c>
      <c r="E7028" s="3">
        <v>17017</v>
      </c>
      <c r="F7028" s="3">
        <v>69620</v>
      </c>
      <c r="G7028" s="3">
        <v>20331</v>
      </c>
      <c r="H7028" s="3">
        <v>62.723500000000001</v>
      </c>
      <c r="I7028" s="30">
        <v>835.44480999999996</v>
      </c>
      <c r="J7028" s="30">
        <v>835.44211940000002</v>
      </c>
      <c r="K7028" s="30">
        <v>2.6900000000000001E-3</v>
      </c>
      <c r="L7028" s="3">
        <v>4</v>
      </c>
      <c r="M7028" s="3">
        <v>4</v>
      </c>
      <c r="N7028" s="10">
        <f t="shared" si="763"/>
        <v>1</v>
      </c>
      <c r="O7028" s="35">
        <v>4</v>
      </c>
      <c r="P7028" s="17"/>
      <c r="Q7028" s="40">
        <v>3338.7413000000001</v>
      </c>
      <c r="R7028" s="40">
        <v>835.44078000000002</v>
      </c>
      <c r="S7028" s="18">
        <f t="shared" si="764"/>
        <v>4.8238009161383726</v>
      </c>
      <c r="T7028" s="18">
        <f t="shared" si="765"/>
        <v>1.6032255452100481</v>
      </c>
      <c r="U7028" s="18">
        <f t="shared" si="766"/>
        <v>1.699701563453889</v>
      </c>
      <c r="V7028" s="30">
        <v>835.44219999999996</v>
      </c>
      <c r="W7028" s="3" t="s">
        <v>47</v>
      </c>
      <c r="Y7028" s="3" t="s">
        <v>47</v>
      </c>
      <c r="Z7028" s="3" t="s">
        <v>47</v>
      </c>
      <c r="AA7028" s="3" t="s">
        <v>47</v>
      </c>
      <c r="AB7028" s="12" t="s">
        <v>52</v>
      </c>
      <c r="AC7028" s="3" t="s">
        <v>52</v>
      </c>
      <c r="AD7028" s="3" t="s">
        <v>47</v>
      </c>
      <c r="AE7028" s="3" t="s">
        <v>47</v>
      </c>
      <c r="AG7028" s="3" t="s">
        <v>47</v>
      </c>
      <c r="AI7028" s="3" t="s">
        <v>52</v>
      </c>
      <c r="AK7028" s="3" t="s">
        <v>47</v>
      </c>
      <c r="AO7028" s="3" t="s">
        <v>48</v>
      </c>
      <c r="AU7028" s="3">
        <v>0</v>
      </c>
      <c r="AV7028" s="3">
        <v>8</v>
      </c>
      <c r="AW7028" s="3">
        <v>3</v>
      </c>
      <c r="AX7028" s="3">
        <v>4</v>
      </c>
      <c r="AY7028" s="3">
        <v>50</v>
      </c>
      <c r="AZ7028" s="6" t="str">
        <f t="shared" si="767"/>
        <v>3315.4</v>
      </c>
      <c r="BC7028" s="12" t="s">
        <v>18288</v>
      </c>
      <c r="BD7028" s="12" t="s">
        <v>258</v>
      </c>
      <c r="BJ7028" s="12">
        <f t="shared" si="768"/>
        <v>0</v>
      </c>
      <c r="BK7028" s="12">
        <f t="shared" si="769"/>
        <v>0</v>
      </c>
      <c r="BP7028" s="3" t="s">
        <v>54</v>
      </c>
      <c r="BR7028" s="3" t="s">
        <v>54</v>
      </c>
      <c r="CQ7028" s="3" t="str">
        <f>CONCATENATE(baseURL!$A$1,baseURL!$B$1,baseURL!$C$1,".",C7028,".",L7028,".pkl&amp;seq=",BC7028,"&amp;varMods=Dimethyl-K+Deamidated-N")</f>
        <v>http://proteomics.broadinstitute.org/millscripts/viewfeed.pl?side=xl&amp;cycle=1&amp;fixedMods=iaaC&amp;file=msdataSM/iPRG2012_nd/cpick_in/iPRG2012_nd.3315.4.4.pkl&amp;seq=LLTHPnFNGNTLDNDLMLLkLSSPATLNSR&amp;varMods=Dimethyl-K+Deamidated-N</v>
      </c>
    </row>
    <row r="7029" spans="1:95" x14ac:dyDescent="0.2">
      <c r="A7029" s="3">
        <v>676</v>
      </c>
      <c r="B7029" s="2" t="s">
        <v>18289</v>
      </c>
      <c r="C7029" s="2" t="s">
        <v>18290</v>
      </c>
      <c r="D7029" s="3">
        <v>17034</v>
      </c>
      <c r="E7029" s="3">
        <v>17018</v>
      </c>
      <c r="F7029" s="3">
        <v>69621</v>
      </c>
      <c r="G7029" s="3">
        <v>20332</v>
      </c>
      <c r="H7029" s="3">
        <v>62.726900000000001</v>
      </c>
      <c r="I7029" s="30">
        <v>890.37947999999994</v>
      </c>
      <c r="J7029" s="30">
        <v>890.37801620000005</v>
      </c>
      <c r="K7029" s="30">
        <v>1.4599999999999999E-3</v>
      </c>
      <c r="L7029" s="3">
        <v>5</v>
      </c>
      <c r="M7029" s="3">
        <v>5</v>
      </c>
      <c r="N7029" s="10">
        <f t="shared" si="763"/>
        <v>1</v>
      </c>
      <c r="O7029" s="35">
        <v>5</v>
      </c>
      <c r="P7029" s="17"/>
      <c r="Q7029" s="40">
        <v>4447.8555500000002</v>
      </c>
      <c r="R7029" s="40">
        <v>890.37693000000002</v>
      </c>
      <c r="S7029" s="18">
        <f t="shared" si="764"/>
        <v>2.8639556057773552</v>
      </c>
      <c r="T7029" s="18">
        <f t="shared" si="765"/>
        <v>1.2199327761463534</v>
      </c>
      <c r="U7029" s="18">
        <f t="shared" si="766"/>
        <v>0.97711426548698999</v>
      </c>
      <c r="V7029" s="30">
        <v>890.37779999999998</v>
      </c>
      <c r="W7029" s="3" t="s">
        <v>47</v>
      </c>
      <c r="X7029" s="3" t="s">
        <v>47</v>
      </c>
      <c r="Y7029" s="3" t="s">
        <v>47</v>
      </c>
      <c r="Z7029" s="3" t="s">
        <v>47</v>
      </c>
      <c r="AA7029" s="3" t="s">
        <v>48</v>
      </c>
      <c r="AB7029" s="12" t="s">
        <v>48</v>
      </c>
      <c r="AC7029" s="3" t="s">
        <v>47</v>
      </c>
      <c r="AD7029" s="3" t="s">
        <v>47</v>
      </c>
      <c r="AE7029" s="3" t="s">
        <v>47</v>
      </c>
      <c r="AF7029" s="3" t="s">
        <v>48</v>
      </c>
      <c r="AG7029" s="3" t="s">
        <v>52</v>
      </c>
      <c r="AK7029" s="3" t="s">
        <v>47</v>
      </c>
      <c r="AL7029" s="3" t="s">
        <v>47</v>
      </c>
      <c r="AO7029" s="3" t="s">
        <v>47</v>
      </c>
      <c r="AP7029" s="3" t="s">
        <v>47</v>
      </c>
      <c r="AR7029" s="3" t="s">
        <v>48</v>
      </c>
      <c r="AU7029" s="3">
        <v>0</v>
      </c>
      <c r="AV7029" s="3">
        <v>11</v>
      </c>
      <c r="AW7029" s="3">
        <v>3</v>
      </c>
      <c r="AX7029" s="3">
        <v>9</v>
      </c>
      <c r="AY7029" s="3">
        <v>81.819999999999993</v>
      </c>
      <c r="AZ7029" s="6" t="str">
        <f t="shared" si="767"/>
        <v>3315.5</v>
      </c>
      <c r="BC7029" s="12" t="s">
        <v>18144</v>
      </c>
      <c r="BF7029" s="12" t="s">
        <v>1468</v>
      </c>
      <c r="BJ7029" s="12">
        <f t="shared" si="768"/>
        <v>0</v>
      </c>
      <c r="BK7029" s="12">
        <f t="shared" si="769"/>
        <v>0</v>
      </c>
      <c r="BU7029" s="3" t="s">
        <v>18254</v>
      </c>
      <c r="BZ7029" s="3" t="s">
        <v>18194</v>
      </c>
      <c r="CQ7029" s="3" t="str">
        <f>CONCATENATE(baseURL!$A$1,baseURL!$B$1,baseURL!$C$1,".",C7029,".",L7029,".pkl&amp;seq=",BC7029)</f>
        <v>http://proteomics.broadinstitute.org/millscripts/viewfeed.pl?side=xl&amp;cycle=1&amp;fixedMods=iaaC&amp;file=msdataSM/iPRG2012_nd/cpick_in/iPRG2012_nd.3315.5.5.pkl&amp;seq=LAAVPAAGPASAGGAAAASGDAAAEEEKEEEAAEEsDDDMGFGLFD</v>
      </c>
    </row>
    <row r="7030" spans="1:95" x14ac:dyDescent="0.2">
      <c r="A7030" s="3">
        <v>5740</v>
      </c>
      <c r="B7030" s="2" t="s">
        <v>18291</v>
      </c>
      <c r="C7030" s="2" t="s">
        <v>18292</v>
      </c>
      <c r="D7030" s="3">
        <v>17036</v>
      </c>
      <c r="E7030" s="3">
        <v>17020</v>
      </c>
      <c r="F7030" s="3">
        <v>69639</v>
      </c>
      <c r="G7030" s="3">
        <v>20335</v>
      </c>
      <c r="H7030" s="3">
        <v>62.745600000000003</v>
      </c>
      <c r="I7030" s="30">
        <v>914.84500000000003</v>
      </c>
      <c r="J7030" s="30">
        <v>914.84522330000004</v>
      </c>
      <c r="K7030" s="30">
        <v>-2.2000000000000001E-4</v>
      </c>
      <c r="L7030" s="3">
        <v>3</v>
      </c>
      <c r="M7030" s="3">
        <v>3</v>
      </c>
      <c r="N7030" s="10">
        <f t="shared" si="763"/>
        <v>1</v>
      </c>
      <c r="O7030" s="35">
        <v>3</v>
      </c>
      <c r="P7030" s="17"/>
      <c r="Q7030" s="40">
        <v>2742.5188800000001</v>
      </c>
      <c r="R7030" s="40">
        <v>914.84447999999998</v>
      </c>
      <c r="S7030" s="18">
        <f t="shared" si="764"/>
        <v>0.56840262079448545</v>
      </c>
      <c r="T7030" s="18">
        <f t="shared" si="765"/>
        <v>0.81248782314059853</v>
      </c>
      <c r="U7030" s="18">
        <f t="shared" si="766"/>
        <v>0.78701901333127589</v>
      </c>
      <c r="V7030" s="30">
        <v>914.84519999999998</v>
      </c>
      <c r="W7030" s="3" t="s">
        <v>47</v>
      </c>
      <c r="X7030" s="3" t="s">
        <v>47</v>
      </c>
      <c r="Y7030" s="3" t="s">
        <v>47</v>
      </c>
      <c r="Z7030" s="3" t="s">
        <v>47</v>
      </c>
      <c r="AA7030" s="3" t="s">
        <v>48</v>
      </c>
      <c r="AB7030" s="12" t="s">
        <v>47</v>
      </c>
      <c r="AC7030" s="3" t="s">
        <v>47</v>
      </c>
      <c r="AD7030" s="3" t="s">
        <v>47</v>
      </c>
      <c r="AE7030" s="3" t="s">
        <v>47</v>
      </c>
      <c r="AF7030" s="3" t="s">
        <v>47</v>
      </c>
      <c r="AG7030" s="3" t="s">
        <v>47</v>
      </c>
      <c r="AI7030" s="3" t="s">
        <v>47</v>
      </c>
      <c r="AJ7030" s="3" t="s">
        <v>47</v>
      </c>
      <c r="AK7030" s="3" t="s">
        <v>47</v>
      </c>
      <c r="AL7030" s="3" t="s">
        <v>47</v>
      </c>
      <c r="AM7030" s="3" t="s">
        <v>47</v>
      </c>
      <c r="AN7030" s="3" t="s">
        <v>47</v>
      </c>
      <c r="AU7030" s="3">
        <v>0</v>
      </c>
      <c r="AV7030" s="3">
        <v>16</v>
      </c>
      <c r="AW7030" s="3">
        <v>1</v>
      </c>
      <c r="AX7030" s="3">
        <v>16</v>
      </c>
      <c r="AY7030" s="3">
        <v>100</v>
      </c>
      <c r="AZ7030" s="6" t="str">
        <f t="shared" si="767"/>
        <v>3316.2</v>
      </c>
      <c r="BC7030" s="12" t="s">
        <v>18222</v>
      </c>
      <c r="BJ7030" s="12">
        <f t="shared" si="768"/>
        <v>0</v>
      </c>
      <c r="BK7030" s="12">
        <f t="shared" si="769"/>
        <v>0</v>
      </c>
      <c r="CQ7030" s="3" t="str">
        <f>CONCATENATE(baseURL!$A$1,baseURL!$B$1,baseURL!$C$1,".",C7030,".",L7030,".pkl&amp;seq=",BC7030)</f>
        <v>http://proteomics.broadinstitute.org/millscripts/viewfeed.pl?side=xl&amp;cycle=1&amp;fixedMods=iaaC&amp;file=msdataSM/iPRG2012_nd/cpick_in/iPRG2012_nd.3316.2.3.pkl&amp;seq=TTYVTQRPVYLGLPANLVDLNVPAK</v>
      </c>
    </row>
    <row r="7031" spans="1:95" x14ac:dyDescent="0.2">
      <c r="A7031" s="3">
        <v>686</v>
      </c>
      <c r="B7031" s="2" t="s">
        <v>18293</v>
      </c>
      <c r="C7031" s="2" t="s">
        <v>18294</v>
      </c>
      <c r="D7031" s="3">
        <v>17037</v>
      </c>
      <c r="E7031" s="3">
        <v>17021</v>
      </c>
      <c r="F7031" s="3">
        <v>69640</v>
      </c>
      <c r="G7031" s="3">
        <v>20336</v>
      </c>
      <c r="H7031" s="3">
        <v>62.7515</v>
      </c>
      <c r="I7031" s="30">
        <v>1112.7247</v>
      </c>
      <c r="J7031" s="30">
        <v>1112.72046</v>
      </c>
      <c r="K7031" s="30">
        <v>4.2399999999999998E-3</v>
      </c>
      <c r="L7031" s="3">
        <v>4</v>
      </c>
      <c r="M7031" s="3">
        <v>4</v>
      </c>
      <c r="N7031" s="10">
        <f t="shared" si="763"/>
        <v>1</v>
      </c>
      <c r="O7031" s="35">
        <v>4</v>
      </c>
      <c r="P7031" s="17"/>
      <c r="Q7031" s="40">
        <v>4447.8555500000002</v>
      </c>
      <c r="R7031" s="40">
        <v>1112.7193500000001</v>
      </c>
      <c r="S7031" s="18">
        <f t="shared" si="764"/>
        <v>4.8080407695863245</v>
      </c>
      <c r="T7031" s="18">
        <f t="shared" si="765"/>
        <v>0.99755612223873291</v>
      </c>
      <c r="U7031" s="18">
        <f t="shared" si="766"/>
        <v>0.7638943278018121</v>
      </c>
      <c r="V7031" s="30">
        <v>1112.7202</v>
      </c>
      <c r="W7031" s="3" t="s">
        <v>47</v>
      </c>
      <c r="X7031" s="3" t="s">
        <v>47</v>
      </c>
      <c r="Z7031" s="3" t="s">
        <v>47</v>
      </c>
      <c r="AA7031" s="3" t="s">
        <v>47</v>
      </c>
      <c r="AB7031" s="12" t="s">
        <v>47</v>
      </c>
      <c r="AC7031" s="3" t="s">
        <v>47</v>
      </c>
      <c r="AD7031" s="3" t="s">
        <v>47</v>
      </c>
      <c r="AE7031" s="3" t="s">
        <v>47</v>
      </c>
      <c r="AF7031" s="3" t="s">
        <v>47</v>
      </c>
      <c r="AI7031" s="3" t="s">
        <v>47</v>
      </c>
      <c r="AK7031" s="3" t="s">
        <v>47</v>
      </c>
      <c r="AL7031" s="3" t="s">
        <v>47</v>
      </c>
      <c r="AO7031" s="3" t="s">
        <v>47</v>
      </c>
      <c r="AP7031" s="3" t="s">
        <v>48</v>
      </c>
      <c r="AR7031" s="3" t="s">
        <v>47</v>
      </c>
      <c r="AU7031" s="3">
        <v>0</v>
      </c>
      <c r="AV7031" s="3">
        <v>14</v>
      </c>
      <c r="AW7031" s="3">
        <v>1</v>
      </c>
      <c r="AX7031" s="3">
        <v>14</v>
      </c>
      <c r="AY7031" s="3">
        <v>100</v>
      </c>
      <c r="AZ7031" s="6" t="str">
        <f t="shared" si="767"/>
        <v>3316.3</v>
      </c>
      <c r="BC7031" s="12" t="s">
        <v>18144</v>
      </c>
      <c r="BF7031" s="12" t="s">
        <v>1468</v>
      </c>
      <c r="BJ7031" s="12">
        <f t="shared" si="768"/>
        <v>0</v>
      </c>
      <c r="BK7031" s="12">
        <f t="shared" si="769"/>
        <v>0</v>
      </c>
      <c r="CQ7031" s="3" t="str">
        <f>CONCATENATE(baseURL!$A$1,baseURL!$B$1,baseURL!$C$1,".",C7031,".",L7031,".pkl&amp;seq=",BC7031)</f>
        <v>http://proteomics.broadinstitute.org/millscripts/viewfeed.pl?side=xl&amp;cycle=1&amp;fixedMods=iaaC&amp;file=msdataSM/iPRG2012_nd/cpick_in/iPRG2012_nd.3316.3.4.pkl&amp;seq=LAAVPAAGPASAGGAAAASGDAAAEEEKEEEAAEEsDDDMGFGLFD</v>
      </c>
    </row>
    <row r="7032" spans="1:95" x14ac:dyDescent="0.2">
      <c r="A7032" s="3">
        <v>4933</v>
      </c>
      <c r="B7032" s="2" t="s">
        <v>18295</v>
      </c>
      <c r="C7032" s="2" t="s">
        <v>18296</v>
      </c>
      <c r="D7032" s="3">
        <v>17038</v>
      </c>
      <c r="E7032" s="3">
        <v>17022</v>
      </c>
      <c r="F7032" s="3">
        <v>69659</v>
      </c>
      <c r="G7032" s="3">
        <v>20338</v>
      </c>
      <c r="H7032" s="3">
        <v>62.764400000000002</v>
      </c>
      <c r="I7032" s="30">
        <v>545.32521999999994</v>
      </c>
      <c r="J7032" s="30">
        <v>545.32413369999995</v>
      </c>
      <c r="K7032" s="30">
        <v>1.09E-3</v>
      </c>
      <c r="L7032" s="3">
        <v>3</v>
      </c>
      <c r="M7032" s="3">
        <v>3</v>
      </c>
      <c r="N7032" s="10">
        <f t="shared" si="763"/>
        <v>1</v>
      </c>
      <c r="O7032" s="35">
        <v>3</v>
      </c>
      <c r="P7032" s="17"/>
      <c r="Q7032" s="40">
        <v>1633.9563599999999</v>
      </c>
      <c r="R7032" s="40">
        <v>545.32363999999995</v>
      </c>
      <c r="S7032" s="18">
        <f t="shared" si="764"/>
        <v>2.8973620142158572</v>
      </c>
      <c r="T7032" s="18">
        <f t="shared" si="765"/>
        <v>0.90533394076353246</v>
      </c>
      <c r="U7032" s="18">
        <f t="shared" si="766"/>
        <v>0.47678109099705296</v>
      </c>
      <c r="V7032" s="30">
        <v>545.32389999999998</v>
      </c>
      <c r="W7032" s="3" t="s">
        <v>47</v>
      </c>
      <c r="X7032" s="3" t="s">
        <v>47</v>
      </c>
      <c r="Y7032" s="3" t="s">
        <v>47</v>
      </c>
      <c r="Z7032" s="3" t="s">
        <v>47</v>
      </c>
      <c r="AA7032" s="3" t="s">
        <v>48</v>
      </c>
      <c r="AB7032" s="12" t="s">
        <v>47</v>
      </c>
      <c r="AC7032" s="3" t="s">
        <v>47</v>
      </c>
      <c r="AD7032" s="3" t="s">
        <v>47</v>
      </c>
      <c r="AE7032" s="3" t="s">
        <v>47</v>
      </c>
      <c r="AF7032" s="3" t="s">
        <v>47</v>
      </c>
      <c r="AG7032" s="3" t="s">
        <v>47</v>
      </c>
      <c r="AH7032" s="3" t="s">
        <v>47</v>
      </c>
      <c r="AI7032" s="3" t="s">
        <v>47</v>
      </c>
      <c r="AJ7032" s="3" t="s">
        <v>47</v>
      </c>
      <c r="AK7032" s="3" t="s">
        <v>47</v>
      </c>
      <c r="AL7032" s="3" t="s">
        <v>47</v>
      </c>
      <c r="AM7032" s="3" t="s">
        <v>47</v>
      </c>
      <c r="AN7032" s="3" t="s">
        <v>47</v>
      </c>
      <c r="AU7032" s="3">
        <v>0</v>
      </c>
      <c r="AV7032" s="3">
        <v>17</v>
      </c>
      <c r="AW7032" s="3">
        <v>1</v>
      </c>
      <c r="AX7032" s="3">
        <v>17</v>
      </c>
      <c r="AY7032" s="3">
        <v>100</v>
      </c>
      <c r="AZ7032" s="6" t="str">
        <f t="shared" si="767"/>
        <v>3317.1</v>
      </c>
      <c r="BC7032" s="12" t="s">
        <v>18297</v>
      </c>
      <c r="BJ7032" s="12">
        <f t="shared" si="768"/>
        <v>0</v>
      </c>
      <c r="BK7032" s="12">
        <f t="shared" si="769"/>
        <v>0</v>
      </c>
      <c r="CQ7032" s="3" t="str">
        <f>CONCATENATE(baseURL!$A$1,baseURL!$B$1,baseURL!$C$1,".",C7032,".",L7032,".pkl&amp;seq=",BC7032)</f>
        <v>http://proteomics.broadinstitute.org/millscripts/viewfeed.pl?side=xl&amp;cycle=1&amp;fixedMods=iaaC&amp;file=msdataSM/iPRG2012_nd/cpick_in/iPRG2012_nd.3317.1.3.pkl&amp;seq=FKVYEPLLLVGLDK</v>
      </c>
    </row>
    <row r="7033" spans="1:95" x14ac:dyDescent="0.2">
      <c r="A7033" s="3">
        <v>2458</v>
      </c>
      <c r="B7033" s="2" t="s">
        <v>18298</v>
      </c>
      <c r="C7033" s="2" t="s">
        <v>18291</v>
      </c>
      <c r="D7033" s="3">
        <v>17040</v>
      </c>
      <c r="E7033" s="3">
        <v>17024</v>
      </c>
      <c r="F7033" s="3">
        <v>69661</v>
      </c>
      <c r="G7033" s="3">
        <v>20340</v>
      </c>
      <c r="H7033" s="3">
        <v>62.7761</v>
      </c>
      <c r="I7033" s="30">
        <v>1012.4587</v>
      </c>
      <c r="J7033" s="30">
        <v>1012.454669</v>
      </c>
      <c r="K7033" s="30">
        <v>4.0299999999999997E-3</v>
      </c>
      <c r="L7033" s="3">
        <v>2</v>
      </c>
      <c r="M7033" s="3">
        <v>2</v>
      </c>
      <c r="N7033" s="10">
        <f t="shared" si="763"/>
        <v>1</v>
      </c>
      <c r="O7033" s="35">
        <v>2</v>
      </c>
      <c r="P7033" s="17"/>
      <c r="Q7033" s="40">
        <v>2023.9032099999999</v>
      </c>
      <c r="R7033" s="40">
        <v>1012.45524</v>
      </c>
      <c r="S7033" s="18">
        <f t="shared" si="764"/>
        <v>3.4174350265777935</v>
      </c>
      <c r="T7033" s="18">
        <f t="shared" si="765"/>
        <v>-0.56397554921666704</v>
      </c>
      <c r="U7033" s="18">
        <f t="shared" si="766"/>
        <v>-0.53335691166048305</v>
      </c>
      <c r="V7033" s="30">
        <v>1012.4547</v>
      </c>
      <c r="W7033" s="3" t="s">
        <v>47</v>
      </c>
      <c r="Z7033" s="3" t="s">
        <v>47</v>
      </c>
      <c r="AA7033" s="3" t="s">
        <v>47</v>
      </c>
      <c r="AB7033" s="12" t="s">
        <v>47</v>
      </c>
      <c r="AC7033" s="3" t="s">
        <v>47</v>
      </c>
      <c r="AD7033" s="3" t="s">
        <v>47</v>
      </c>
      <c r="AF7033" s="3" t="s">
        <v>47</v>
      </c>
      <c r="AH7033" s="3" t="s">
        <v>48</v>
      </c>
      <c r="AI7033" s="3" t="s">
        <v>47</v>
      </c>
      <c r="AL7033" s="3" t="s">
        <v>48</v>
      </c>
      <c r="AU7033" s="3">
        <v>0</v>
      </c>
      <c r="AV7033" s="3">
        <v>8</v>
      </c>
      <c r="AW7033" s="3">
        <v>1</v>
      </c>
      <c r="AX7033" s="3">
        <v>8</v>
      </c>
      <c r="AY7033" s="3">
        <v>100</v>
      </c>
      <c r="AZ7033" s="6" t="str">
        <f t="shared" si="767"/>
        <v>3317.3</v>
      </c>
      <c r="BC7033" s="12" t="s">
        <v>18299</v>
      </c>
      <c r="BJ7033" s="12">
        <f t="shared" si="768"/>
        <v>0</v>
      </c>
      <c r="BK7033" s="12">
        <f t="shared" si="769"/>
        <v>0</v>
      </c>
      <c r="CQ7033" s="3" t="str">
        <f>CONCATENATE(baseURL!$A$1,baseURL!$B$1,baseURL!$C$1,".",C7033,".",L7033,".pkl&amp;seq=",BC7033)</f>
        <v>http://proteomics.broadinstitute.org/millscripts/viewfeed.pl?side=xl&amp;cycle=1&amp;fixedMods=iaaC&amp;file=msdataSM/iPRG2012_nd/cpick_in/iPRG2012_nd.3317.3.2.pkl&amp;seq=QFLDERPQDWFEDLGE</v>
      </c>
    </row>
    <row r="7034" spans="1:95" x14ac:dyDescent="0.2">
      <c r="A7034" s="3">
        <v>781</v>
      </c>
      <c r="B7034" s="2" t="s">
        <v>18300</v>
      </c>
      <c r="C7034" s="2" t="s">
        <v>18301</v>
      </c>
      <c r="D7034" s="3">
        <v>17041</v>
      </c>
      <c r="E7034" s="3">
        <v>17025</v>
      </c>
      <c r="F7034" s="3">
        <v>69680</v>
      </c>
      <c r="G7034" s="3">
        <v>20342</v>
      </c>
      <c r="H7034" s="3">
        <v>62.800699999999999</v>
      </c>
      <c r="I7034" s="30">
        <v>1118.4684999999999</v>
      </c>
      <c r="J7034" s="30">
        <v>1118.2156689999999</v>
      </c>
      <c r="K7034" s="30">
        <v>0.25283</v>
      </c>
      <c r="L7034" s="3">
        <v>0</v>
      </c>
      <c r="M7034" s="3">
        <v>4</v>
      </c>
      <c r="N7034" s="10">
        <f t="shared" si="763"/>
        <v>1</v>
      </c>
      <c r="O7034" s="35">
        <v>4</v>
      </c>
      <c r="P7034" s="17"/>
      <c r="Q7034" s="40">
        <v>4469.8374999999996</v>
      </c>
      <c r="R7034" s="32">
        <v>1118.2148299999999</v>
      </c>
      <c r="S7034" s="18">
        <f t="shared" si="764"/>
        <v>226.85265227617887</v>
      </c>
      <c r="T7034" s="18">
        <f t="shared" si="765"/>
        <v>0.75030305226928407</v>
      </c>
      <c r="U7034" s="18">
        <f t="shared" si="766"/>
        <v>0.33088454049809751</v>
      </c>
      <c r="V7034" s="30">
        <v>1118.2152000000001</v>
      </c>
      <c r="W7034" s="3" t="s">
        <v>47</v>
      </c>
      <c r="X7034" s="3" t="s">
        <v>47</v>
      </c>
      <c r="Y7034" s="3" t="s">
        <v>47</v>
      </c>
      <c r="Z7034" s="3" t="s">
        <v>52</v>
      </c>
      <c r="AC7034" s="3" t="s">
        <v>52</v>
      </c>
      <c r="AD7034" s="3" t="s">
        <v>52</v>
      </c>
      <c r="AE7034" s="3" t="s">
        <v>47</v>
      </c>
      <c r="AF7034" s="3" t="s">
        <v>47</v>
      </c>
      <c r="AO7034" s="3" t="s">
        <v>47</v>
      </c>
      <c r="AU7034" s="3">
        <v>0</v>
      </c>
      <c r="AV7034" s="3">
        <v>6</v>
      </c>
      <c r="AW7034" s="3">
        <v>2</v>
      </c>
      <c r="AX7034" s="3">
        <v>5</v>
      </c>
      <c r="AY7034" s="3">
        <v>83.33</v>
      </c>
      <c r="AZ7034" s="6" t="str">
        <f t="shared" si="767"/>
        <v>3318.1</v>
      </c>
      <c r="BC7034" s="12" t="s">
        <v>18232</v>
      </c>
      <c r="BF7034" s="12" t="s">
        <v>1468</v>
      </c>
      <c r="BJ7034" s="12">
        <f t="shared" si="768"/>
        <v>0</v>
      </c>
      <c r="BK7034" s="12">
        <f t="shared" si="769"/>
        <v>0</v>
      </c>
      <c r="BL7034" s="3" t="s">
        <v>162</v>
      </c>
      <c r="BR7034" s="3" t="s">
        <v>162</v>
      </c>
      <c r="BU7034" s="3" t="s">
        <v>18302</v>
      </c>
      <c r="CQ7034" s="3" t="str">
        <f>CONCATENATE(baseURL!$A$1,baseURL!$B$1,baseURL!$C$1,".",C7034,".",L7034,".pkl&amp;seq=",BC7034,"&amp;varMods=Sodiated-D")</f>
        <v>http://proteomics.broadinstitute.org/millscripts/viewfeed.pl?side=xl&amp;cycle=1&amp;fixedMods=iaaC&amp;file=msdataSM/iPRG2012_nd/cpick_in/iPRG2012_nd.3318.1.0.pkl&amp;seq=LAAVPAAGPASAGGAAAASGDAAAEEEKEEEAAEEsDDdMGFGLFD&amp;varMods=Sodiated-D</v>
      </c>
    </row>
    <row r="7035" spans="1:95" x14ac:dyDescent="0.2">
      <c r="A7035" s="3">
        <v>7011</v>
      </c>
      <c r="B7035" s="2" t="s">
        <v>18309</v>
      </c>
      <c r="C7035" s="2" t="s">
        <v>18310</v>
      </c>
      <c r="D7035" s="3">
        <v>17044</v>
      </c>
      <c r="E7035" s="3">
        <v>17028</v>
      </c>
      <c r="F7035" s="3">
        <v>69703</v>
      </c>
      <c r="G7035" s="3">
        <v>20346</v>
      </c>
      <c r="H7035" s="3">
        <v>62.821199999999997</v>
      </c>
      <c r="I7035" s="30">
        <v>920.49266</v>
      </c>
      <c r="J7035" s="30">
        <v>920.49378520000005</v>
      </c>
      <c r="K7035" s="30">
        <v>-1.1299999999999999E-3</v>
      </c>
      <c r="L7035" s="3">
        <v>4</v>
      </c>
      <c r="M7035" s="3">
        <v>4</v>
      </c>
      <c r="N7035" s="10">
        <f t="shared" si="763"/>
        <v>1</v>
      </c>
      <c r="O7035" s="35">
        <v>4</v>
      </c>
      <c r="P7035" s="17"/>
      <c r="Q7035" s="40">
        <v>3678.9489899999999</v>
      </c>
      <c r="R7035" s="40">
        <v>920.49270000000001</v>
      </c>
      <c r="S7035" s="18">
        <f t="shared" si="764"/>
        <v>-4.345498884749064E-2</v>
      </c>
      <c r="T7035" s="18">
        <f t="shared" si="765"/>
        <v>1.1789338470952482</v>
      </c>
      <c r="U7035" s="18">
        <f t="shared" si="766"/>
        <v>1.0863747208167465</v>
      </c>
      <c r="V7035" s="30">
        <v>920.49369999999999</v>
      </c>
      <c r="W7035" s="3" t="s">
        <v>47</v>
      </c>
      <c r="X7035" s="3" t="s">
        <v>47</v>
      </c>
      <c r="Y7035" s="3" t="s">
        <v>47</v>
      </c>
      <c r="Z7035" s="3" t="s">
        <v>47</v>
      </c>
      <c r="AA7035" s="3" t="s">
        <v>65</v>
      </c>
      <c r="AB7035" s="12" t="s">
        <v>47</v>
      </c>
      <c r="AC7035" s="3" t="s">
        <v>65</v>
      </c>
      <c r="AD7035" s="3" t="s">
        <v>47</v>
      </c>
      <c r="AE7035" s="3" t="s">
        <v>47</v>
      </c>
      <c r="AF7035" s="3" t="s">
        <v>47</v>
      </c>
      <c r="AG7035" s="3" t="s">
        <v>48</v>
      </c>
      <c r="AI7035" s="3" t="s">
        <v>52</v>
      </c>
      <c r="AJ7035" s="3" t="s">
        <v>47</v>
      </c>
      <c r="AK7035" s="3" t="s">
        <v>47</v>
      </c>
      <c r="AL7035" s="3" t="s">
        <v>47</v>
      </c>
      <c r="AO7035" s="3" t="s">
        <v>65</v>
      </c>
      <c r="AU7035" s="3">
        <v>3</v>
      </c>
      <c r="AV7035" s="3">
        <v>11</v>
      </c>
      <c r="AW7035" s="3">
        <v>1</v>
      </c>
      <c r="AX7035" s="3">
        <v>11</v>
      </c>
      <c r="AY7035" s="3">
        <v>100</v>
      </c>
      <c r="AZ7035" s="6" t="str">
        <f t="shared" si="767"/>
        <v>3319.3</v>
      </c>
      <c r="BC7035" s="12" t="s">
        <v>18311</v>
      </c>
      <c r="BJ7035" s="12">
        <f t="shared" si="768"/>
        <v>0</v>
      </c>
      <c r="BK7035" s="12">
        <f t="shared" si="769"/>
        <v>0</v>
      </c>
      <c r="BW7035" s="3" t="s">
        <v>18312</v>
      </c>
      <c r="BY7035" s="3" t="s">
        <v>18313</v>
      </c>
      <c r="CK7035" s="3" t="s">
        <v>18312</v>
      </c>
      <c r="CQ7035" s="3" t="str">
        <f>CONCATENATE(baseURL!$A$1,baseURL!$B$1,baseURL!$C$1,".",C7035,".",L7035,".pkl&amp;seq=",BC7035)</f>
        <v>http://proteomics.broadinstitute.org/millscripts/viewfeed.pl?side=xl&amp;cycle=1&amp;fixedMods=iaaC&amp;file=msdataSM/iPRG2012_nd/cpick_in/iPRG2012_nd.3319.3.4.pkl&amp;seq=LLVFPRDGKAPEAEQVLSAAATFPLAQPATDVEAR</v>
      </c>
    </row>
    <row r="7036" spans="1:95" x14ac:dyDescent="0.2">
      <c r="A7036" s="3">
        <v>7378</v>
      </c>
      <c r="B7036" s="2" t="s">
        <v>18314</v>
      </c>
      <c r="C7036" s="2" t="s">
        <v>18315</v>
      </c>
      <c r="D7036" s="3">
        <v>17045</v>
      </c>
      <c r="E7036" s="3">
        <v>17029</v>
      </c>
      <c r="F7036" s="3">
        <v>69704</v>
      </c>
      <c r="G7036" s="3">
        <v>20347</v>
      </c>
      <c r="H7036" s="3">
        <v>62.825400000000002</v>
      </c>
      <c r="I7036" s="30">
        <v>1030.2855</v>
      </c>
      <c r="J7036" s="30">
        <v>1030.28541</v>
      </c>
      <c r="K7036" s="30">
        <v>9.0000000000000006E-5</v>
      </c>
      <c r="L7036" s="3">
        <v>4</v>
      </c>
      <c r="M7036" s="3">
        <v>4</v>
      </c>
      <c r="N7036" s="10">
        <f t="shared" si="763"/>
        <v>1</v>
      </c>
      <c r="O7036" s="35">
        <v>4</v>
      </c>
      <c r="P7036" s="17"/>
      <c r="Q7036" s="40">
        <v>4118.1179599999996</v>
      </c>
      <c r="R7036" s="40">
        <v>1030.28495</v>
      </c>
      <c r="S7036" s="18">
        <f t="shared" si="764"/>
        <v>0.53383289737040762</v>
      </c>
      <c r="T7036" s="18">
        <f t="shared" si="765"/>
        <v>0.44647842325123749</v>
      </c>
      <c r="U7036" s="18">
        <f t="shared" si="766"/>
        <v>0.33971184382129394</v>
      </c>
      <c r="V7036" s="30">
        <v>1030.2853</v>
      </c>
      <c r="W7036" s="3" t="s">
        <v>47</v>
      </c>
      <c r="Y7036" s="3" t="s">
        <v>47</v>
      </c>
      <c r="Z7036" s="3" t="s">
        <v>52</v>
      </c>
      <c r="AA7036" s="3" t="s">
        <v>48</v>
      </c>
      <c r="AB7036" s="12" t="s">
        <v>52</v>
      </c>
      <c r="AC7036" s="3" t="s">
        <v>52</v>
      </c>
      <c r="AF7036" s="3" t="s">
        <v>47</v>
      </c>
      <c r="AG7036" s="3" t="s">
        <v>47</v>
      </c>
      <c r="AI7036" s="3" t="s">
        <v>48</v>
      </c>
      <c r="AO7036" s="3" t="s">
        <v>47</v>
      </c>
      <c r="AU7036" s="3">
        <v>0</v>
      </c>
      <c r="AV7036" s="3">
        <v>5</v>
      </c>
      <c r="AW7036" s="3">
        <v>2</v>
      </c>
      <c r="AX7036" s="3">
        <v>4</v>
      </c>
      <c r="AY7036" s="3">
        <v>80</v>
      </c>
      <c r="AZ7036" s="6" t="str">
        <f t="shared" si="767"/>
        <v>3319.4</v>
      </c>
      <c r="BB7036" s="12" t="s">
        <v>79</v>
      </c>
      <c r="BC7036" s="12" t="s">
        <v>18316</v>
      </c>
      <c r="BJ7036" s="12">
        <f t="shared" si="768"/>
        <v>0</v>
      </c>
      <c r="BK7036" s="12">
        <f t="shared" si="769"/>
        <v>0</v>
      </c>
      <c r="BU7036" s="3" t="s">
        <v>18317</v>
      </c>
      <c r="CQ7036" s="3" t="str">
        <f>CONCATENATE(baseURL!$A$1,baseURL!$B$1,"+Acetyl",baseURL!$C$1,".",C7036,".",L7036,".pkl&amp;seq=",BC7036)</f>
        <v>http://proteomics.broadinstitute.org/millscripts/viewfeed.pl?side=xl&amp;cycle=1&amp;fixedMods=iaaC+Acetyl&amp;file=msdataSM/iPRG2012_nd/cpick_in/iPRG2012_nd.3319.4.4.pkl&amp;seq=ASTDFSKLETLKQLNASLADKSYLEGTAVSQADVTVFK</v>
      </c>
    </row>
    <row r="7037" spans="1:95" x14ac:dyDescent="0.2">
      <c r="A7037" s="3">
        <v>6522</v>
      </c>
      <c r="B7037" s="2" t="s">
        <v>18318</v>
      </c>
      <c r="C7037" s="2" t="s">
        <v>18319</v>
      </c>
      <c r="D7037" s="3">
        <v>17046</v>
      </c>
      <c r="E7037" s="3">
        <v>17030</v>
      </c>
      <c r="F7037" s="3">
        <v>69722</v>
      </c>
      <c r="G7037" s="3">
        <v>20349</v>
      </c>
      <c r="H7037" s="3">
        <v>62.8384</v>
      </c>
      <c r="I7037" s="30">
        <v>591.64649999999995</v>
      </c>
      <c r="J7037" s="30">
        <v>591.64687919999994</v>
      </c>
      <c r="K7037" s="30">
        <v>-3.8000000000000002E-4</v>
      </c>
      <c r="L7037" s="3">
        <v>3</v>
      </c>
      <c r="M7037" s="3">
        <v>3</v>
      </c>
      <c r="N7037" s="10">
        <f t="shared" si="763"/>
        <v>1</v>
      </c>
      <c r="O7037" s="35">
        <v>3</v>
      </c>
      <c r="P7037" s="17"/>
      <c r="Q7037" s="40">
        <v>1772.9217599999999</v>
      </c>
      <c r="R7037" s="40">
        <v>591.64544000000001</v>
      </c>
      <c r="S7037" s="18">
        <f t="shared" si="764"/>
        <v>1.7916135717002306</v>
      </c>
      <c r="T7037" s="18">
        <f t="shared" si="765"/>
        <v>2.432537973986812</v>
      </c>
      <c r="U7037" s="18">
        <f t="shared" si="766"/>
        <v>2.4676941648562916</v>
      </c>
      <c r="V7037" s="30">
        <v>591.64689999999996</v>
      </c>
      <c r="W7037" s="3" t="s">
        <v>47</v>
      </c>
      <c r="X7037" s="3" t="s">
        <v>47</v>
      </c>
      <c r="Y7037" s="3" t="s">
        <v>47</v>
      </c>
      <c r="Z7037" s="3" t="s">
        <v>47</v>
      </c>
      <c r="AA7037" s="3" t="s">
        <v>48</v>
      </c>
      <c r="AB7037" s="12" t="s">
        <v>47</v>
      </c>
      <c r="AC7037" s="3" t="s">
        <v>47</v>
      </c>
      <c r="AD7037" s="3" t="s">
        <v>47</v>
      </c>
      <c r="AE7037" s="3" t="s">
        <v>47</v>
      </c>
      <c r="AF7037" s="3" t="s">
        <v>47</v>
      </c>
      <c r="AG7037" s="3" t="s">
        <v>47</v>
      </c>
      <c r="AH7037" s="3" t="s">
        <v>47</v>
      </c>
      <c r="AI7037" s="3" t="s">
        <v>47</v>
      </c>
      <c r="AJ7037" s="3" t="s">
        <v>47</v>
      </c>
      <c r="AK7037" s="3" t="s">
        <v>47</v>
      </c>
      <c r="AL7037" s="3" t="s">
        <v>47</v>
      </c>
      <c r="AU7037" s="3">
        <v>0</v>
      </c>
      <c r="AV7037" s="3">
        <v>15</v>
      </c>
      <c r="AW7037" s="3">
        <v>1</v>
      </c>
      <c r="AX7037" s="3">
        <v>15</v>
      </c>
      <c r="AY7037" s="3">
        <v>100</v>
      </c>
      <c r="AZ7037" s="6" t="str">
        <f t="shared" si="767"/>
        <v>3320.1</v>
      </c>
      <c r="BC7037" s="12" t="s">
        <v>18161</v>
      </c>
      <c r="BJ7037" s="12">
        <f t="shared" si="768"/>
        <v>0</v>
      </c>
      <c r="BK7037" s="12">
        <f t="shared" si="769"/>
        <v>0</v>
      </c>
      <c r="CQ7037" s="3" t="str">
        <f>CONCATENATE(baseURL!$A$1,baseURL!$B$1,baseURL!$C$1,".",C7037,".",L7037,".pkl&amp;seq=",BC7037)</f>
        <v>http://proteomics.broadinstitute.org/millscripts/viewfeed.pl?side=xl&amp;cycle=1&amp;fixedMods=iaaC&amp;file=msdataSM/iPRG2012_nd/cpick_in/iPRG2012_nd.3320.1.3.pkl&amp;seq=ALPGEYLTYALSGYVR</v>
      </c>
    </row>
    <row r="7038" spans="1:95" x14ac:dyDescent="0.2">
      <c r="A7038" s="3">
        <v>7726</v>
      </c>
      <c r="B7038" s="2" t="s">
        <v>18320</v>
      </c>
      <c r="C7038" s="2" t="s">
        <v>18321</v>
      </c>
      <c r="D7038" s="3">
        <v>17047</v>
      </c>
      <c r="E7038" s="3">
        <v>17031</v>
      </c>
      <c r="F7038" s="3">
        <v>69723</v>
      </c>
      <c r="G7038" s="3">
        <v>20350</v>
      </c>
      <c r="H7038" s="3">
        <v>62.844299999999997</v>
      </c>
      <c r="I7038" s="30">
        <v>653.66513999999995</v>
      </c>
      <c r="J7038" s="30">
        <v>653.66495459999999</v>
      </c>
      <c r="K7038" s="30">
        <v>1.9000000000000001E-4</v>
      </c>
      <c r="L7038" s="3">
        <v>3</v>
      </c>
      <c r="M7038" s="3">
        <v>3</v>
      </c>
      <c r="N7038" s="10">
        <f t="shared" si="763"/>
        <v>1</v>
      </c>
      <c r="O7038" s="35">
        <v>3</v>
      </c>
      <c r="Q7038" s="40">
        <v>1958.97864</v>
      </c>
      <c r="R7038" s="40">
        <v>653.6644</v>
      </c>
      <c r="S7038" s="18">
        <f t="shared" si="764"/>
        <v>1.1320793972421765</v>
      </c>
      <c r="T7038" s="18">
        <f t="shared" si="765"/>
        <v>0.84844761315860096</v>
      </c>
      <c r="U7038" s="18">
        <f t="shared" si="766"/>
        <v>0.76491851168302349</v>
      </c>
      <c r="V7038" s="30">
        <v>653.66489999999999</v>
      </c>
      <c r="W7038" s="3" t="s">
        <v>47</v>
      </c>
      <c r="X7038" s="3" t="s">
        <v>47</v>
      </c>
      <c r="Y7038" s="3" t="s">
        <v>47</v>
      </c>
      <c r="AA7038" s="3" t="s">
        <v>48</v>
      </c>
      <c r="AB7038" s="12" t="s">
        <v>48</v>
      </c>
      <c r="AD7038" s="3" t="s">
        <v>47</v>
      </c>
      <c r="AH7038" s="3" t="s">
        <v>47</v>
      </c>
      <c r="AJ7038" s="3" t="s">
        <v>47</v>
      </c>
      <c r="AK7038" s="3" t="s">
        <v>47</v>
      </c>
      <c r="AL7038" s="3" t="s">
        <v>52</v>
      </c>
      <c r="AO7038" s="3" t="s">
        <v>47</v>
      </c>
      <c r="AU7038" s="3">
        <v>0</v>
      </c>
      <c r="AV7038" s="3">
        <v>8</v>
      </c>
      <c r="AW7038" s="3">
        <v>2</v>
      </c>
      <c r="AX7038" s="3">
        <v>7</v>
      </c>
      <c r="AY7038" s="3">
        <v>87.5</v>
      </c>
      <c r="AZ7038" s="6" t="str">
        <f t="shared" si="767"/>
        <v>3320.2</v>
      </c>
      <c r="BC7038" s="12" t="s">
        <v>18247</v>
      </c>
      <c r="BI7038" s="12" t="s">
        <v>594</v>
      </c>
      <c r="BJ7038" s="12">
        <f t="shared" si="768"/>
        <v>0</v>
      </c>
      <c r="BK7038" s="12">
        <f t="shared" si="769"/>
        <v>1</v>
      </c>
      <c r="BR7038" s="3" t="s">
        <v>594</v>
      </c>
      <c r="BZ7038" s="3" t="s">
        <v>17251</v>
      </c>
      <c r="CQ7038" s="3" t="str">
        <f>CONCATENATE(baseURL!$A$1,baseURL!$B$1,baseURL!$C$1,".",C7038,".",L7038,".pkl&amp;seq=",BC7038,"&amp;varMods=ReducedCys-C")</f>
        <v>http://proteomics.broadinstitute.org/millscripts/viewfeed.pl?side=xl&amp;cycle=1&amp;fixedMods=iaaC&amp;file=msdataSM/iPRG2012_nd/cpick_in/iPRG2012_nd.3320.2.3.pkl&amp;seq=LSLGLPVGALMNcADNSGAR&amp;varMods=ReducedCys-C</v>
      </c>
    </row>
    <row r="7039" spans="1:95" x14ac:dyDescent="0.2">
      <c r="A7039" s="3">
        <v>2066</v>
      </c>
      <c r="B7039" s="2" t="s">
        <v>18322</v>
      </c>
      <c r="C7039" s="2" t="s">
        <v>18303</v>
      </c>
      <c r="D7039" s="3">
        <v>17048</v>
      </c>
      <c r="E7039" s="3">
        <v>17032</v>
      </c>
      <c r="F7039" s="3">
        <v>69724</v>
      </c>
      <c r="G7039" s="3">
        <v>20351</v>
      </c>
      <c r="H7039" s="3">
        <v>62.850099999999998</v>
      </c>
      <c r="I7039" s="30">
        <v>683.73928000000001</v>
      </c>
      <c r="J7039" s="30">
        <v>683.73757279999995</v>
      </c>
      <c r="K7039" s="30">
        <v>1.7099999999999999E-3</v>
      </c>
      <c r="L7039" s="3">
        <v>3</v>
      </c>
      <c r="M7039" s="3">
        <v>3</v>
      </c>
      <c r="N7039" s="10">
        <f t="shared" si="763"/>
        <v>1</v>
      </c>
      <c r="O7039" s="35">
        <v>3</v>
      </c>
      <c r="P7039" s="17"/>
      <c r="Q7039" s="40">
        <v>2049.19542</v>
      </c>
      <c r="R7039" s="40">
        <v>683.73666000000003</v>
      </c>
      <c r="S7039" s="18">
        <f t="shared" si="764"/>
        <v>3.831884632277831</v>
      </c>
      <c r="T7039" s="18">
        <f t="shared" si="765"/>
        <v>1.3350169053735739</v>
      </c>
      <c r="U7039" s="18">
        <f t="shared" si="766"/>
        <v>1.2285431644480886</v>
      </c>
      <c r="V7039" s="30">
        <v>683.73749999999995</v>
      </c>
      <c r="W7039" s="3" t="s">
        <v>47</v>
      </c>
      <c r="X7039" s="3" t="s">
        <v>47</v>
      </c>
      <c r="Y7039" s="3" t="s">
        <v>47</v>
      </c>
      <c r="Z7039" s="3" t="s">
        <v>47</v>
      </c>
      <c r="AA7039" s="3" t="s">
        <v>48</v>
      </c>
      <c r="AB7039" s="12" t="s">
        <v>47</v>
      </c>
      <c r="AC7039" s="3" t="s">
        <v>47</v>
      </c>
      <c r="AD7039" s="3" t="s">
        <v>47</v>
      </c>
      <c r="AE7039" s="3" t="s">
        <v>47</v>
      </c>
      <c r="AG7039" s="3" t="s">
        <v>47</v>
      </c>
      <c r="AH7039" s="3" t="s">
        <v>47</v>
      </c>
      <c r="AI7039" s="3" t="s">
        <v>47</v>
      </c>
      <c r="AJ7039" s="3" t="s">
        <v>47</v>
      </c>
      <c r="AK7039" s="3" t="s">
        <v>52</v>
      </c>
      <c r="AM7039" s="3" t="s">
        <v>47</v>
      </c>
      <c r="AO7039" s="3" t="s">
        <v>47</v>
      </c>
      <c r="AQ7039" s="3" t="s">
        <v>47</v>
      </c>
      <c r="AU7039" s="3">
        <v>0</v>
      </c>
      <c r="AV7039" s="3">
        <v>15</v>
      </c>
      <c r="AW7039" s="3">
        <v>1</v>
      </c>
      <c r="AX7039" s="3">
        <v>15</v>
      </c>
      <c r="AY7039" s="3">
        <v>100</v>
      </c>
      <c r="AZ7039" s="6" t="str">
        <f t="shared" si="767"/>
        <v>3320.3</v>
      </c>
      <c r="BC7039" s="12" t="s">
        <v>18214</v>
      </c>
      <c r="BJ7039" s="12">
        <f t="shared" si="768"/>
        <v>0</v>
      </c>
      <c r="BK7039" s="12">
        <f t="shared" si="769"/>
        <v>0</v>
      </c>
      <c r="BP7039" s="3" t="s">
        <v>54</v>
      </c>
      <c r="BR7039" s="3" t="s">
        <v>54</v>
      </c>
      <c r="CQ7039" s="3" t="str">
        <f>CONCATENATE(baseURL!$A$1,baseURL!$B$1,baseURL!$C$1,".",C7039,".",L7039,".pkl&amp;seq=",BC7039,"&amp;varMods=Deamidated-N")</f>
        <v>http://proteomics.broadinstitute.org/millscripts/viewfeed.pl?side=xl&amp;cycle=1&amp;fixedMods=iaaC&amp;file=msdataSM/iPRG2012_nd/cpick_in/iPRG2012_nd.3320.3.3.pkl&amp;seq=GLLKVnGSPLTLVEPELLR&amp;varMods=Deamidated-N</v>
      </c>
    </row>
    <row r="7040" spans="1:95" x14ac:dyDescent="0.2">
      <c r="A7040" s="3">
        <v>6428</v>
      </c>
      <c r="B7040" s="2" t="s">
        <v>18323</v>
      </c>
      <c r="C7040" s="2" t="s">
        <v>18324</v>
      </c>
      <c r="D7040" s="3">
        <v>17049</v>
      </c>
      <c r="E7040" s="3">
        <v>17033</v>
      </c>
      <c r="F7040" s="3">
        <v>69743</v>
      </c>
      <c r="G7040" s="3">
        <v>20353</v>
      </c>
      <c r="H7040" s="3">
        <v>62.8748</v>
      </c>
      <c r="I7040" s="30">
        <v>780.93561</v>
      </c>
      <c r="J7040" s="30">
        <v>780.93511950000004</v>
      </c>
      <c r="K7040" s="30">
        <v>4.8999999999999998E-4</v>
      </c>
      <c r="L7040" s="3">
        <v>2</v>
      </c>
      <c r="M7040" s="3">
        <v>2</v>
      </c>
      <c r="N7040" s="10">
        <f t="shared" si="763"/>
        <v>1</v>
      </c>
      <c r="O7040" s="35">
        <v>2</v>
      </c>
      <c r="P7040" s="17"/>
      <c r="Q7040" s="40">
        <v>1560.86319</v>
      </c>
      <c r="R7040" s="40">
        <v>780.93523000000005</v>
      </c>
      <c r="S7040" s="18">
        <f t="shared" si="764"/>
        <v>0.48659605221048474</v>
      </c>
      <c r="T7040" s="18">
        <f t="shared" si="765"/>
        <v>-0.14149700994438605</v>
      </c>
      <c r="U7040" s="18">
        <f t="shared" si="766"/>
        <v>-3.8415477859724829E-2</v>
      </c>
      <c r="V7040" s="30">
        <v>780.93520000000001</v>
      </c>
      <c r="W7040" s="3" t="s">
        <v>47</v>
      </c>
      <c r="X7040" s="3" t="s">
        <v>47</v>
      </c>
      <c r="Y7040" s="3" t="s">
        <v>47</v>
      </c>
      <c r="Z7040" s="3" t="s">
        <v>47</v>
      </c>
      <c r="AA7040" s="3" t="s">
        <v>47</v>
      </c>
      <c r="AB7040" s="12" t="s">
        <v>47</v>
      </c>
      <c r="AC7040" s="3" t="s">
        <v>47</v>
      </c>
      <c r="AD7040" s="3" t="s">
        <v>47</v>
      </c>
      <c r="AE7040" s="3" t="s">
        <v>47</v>
      </c>
      <c r="AF7040" s="3" t="s">
        <v>47</v>
      </c>
      <c r="AG7040" s="3" t="s">
        <v>47</v>
      </c>
      <c r="AH7040" s="3" t="s">
        <v>47</v>
      </c>
      <c r="AI7040" s="3" t="s">
        <v>47</v>
      </c>
      <c r="AJ7040" s="3" t="s">
        <v>47</v>
      </c>
      <c r="AK7040" s="3" t="s">
        <v>47</v>
      </c>
      <c r="AL7040" s="3" t="s">
        <v>47</v>
      </c>
      <c r="AU7040" s="3">
        <v>0</v>
      </c>
      <c r="AV7040" s="3">
        <v>16</v>
      </c>
      <c r="AW7040" s="3">
        <v>1</v>
      </c>
      <c r="AX7040" s="3">
        <v>16</v>
      </c>
      <c r="AY7040" s="3">
        <v>100</v>
      </c>
      <c r="AZ7040" s="6" t="str">
        <f t="shared" si="767"/>
        <v>3321.1</v>
      </c>
      <c r="BC7040" s="12" t="s">
        <v>18252</v>
      </c>
      <c r="BJ7040" s="12">
        <f t="shared" si="768"/>
        <v>0</v>
      </c>
      <c r="BK7040" s="12">
        <f t="shared" si="769"/>
        <v>0</v>
      </c>
      <c r="CQ7040" s="3" t="str">
        <f>CONCATENATE(baseURL!$A$1,baseURL!$B$1,baseURL!$C$1,".",C7040,".",L7040,".pkl&amp;seq=",BC7040)</f>
        <v>http://proteomics.broadinstitute.org/millscripts/viewfeed.pl?side=xl&amp;cycle=1&amp;fixedMods=iaaC&amp;file=msdataSM/iPRG2012_nd/cpick_in/iPRG2012_nd.3321.1.2.pkl&amp;seq=ATLSTLFQELNVPK</v>
      </c>
    </row>
    <row r="7041" spans="1:95" x14ac:dyDescent="0.2">
      <c r="A7041" s="3">
        <v>6714</v>
      </c>
      <c r="B7041" s="2" t="s">
        <v>18327</v>
      </c>
      <c r="C7041" s="2" t="s">
        <v>18328</v>
      </c>
      <c r="D7041" s="3">
        <v>17054</v>
      </c>
      <c r="E7041" s="3">
        <v>17038</v>
      </c>
      <c r="F7041" s="3">
        <v>69768</v>
      </c>
      <c r="G7041" s="3">
        <v>20359</v>
      </c>
      <c r="H7041" s="3">
        <v>62.899500000000003</v>
      </c>
      <c r="I7041" s="30">
        <v>900.80145000000005</v>
      </c>
      <c r="J7041" s="30">
        <v>900.80271900000002</v>
      </c>
      <c r="K7041" s="30">
        <v>-1.2700000000000001E-3</v>
      </c>
      <c r="L7041" s="3">
        <v>3</v>
      </c>
      <c r="M7041" s="3">
        <v>3</v>
      </c>
      <c r="N7041" s="10">
        <f t="shared" si="763"/>
        <v>1</v>
      </c>
      <c r="O7041" s="35">
        <v>3</v>
      </c>
      <c r="P7041" s="17"/>
      <c r="Q7041" s="40">
        <v>2700.3926299999998</v>
      </c>
      <c r="R7041" s="40">
        <v>900.80238999999995</v>
      </c>
      <c r="S7041" s="18">
        <f t="shared" si="764"/>
        <v>-1.0435141051307213</v>
      </c>
      <c r="T7041" s="18">
        <f t="shared" si="765"/>
        <v>0.3652299369219586</v>
      </c>
      <c r="U7041" s="18">
        <f t="shared" si="766"/>
        <v>0.23312549163888782</v>
      </c>
      <c r="V7041" s="30">
        <v>900.80259999999998</v>
      </c>
      <c r="W7041" s="3" t="s">
        <v>47</v>
      </c>
      <c r="X7041" s="3" t="s">
        <v>47</v>
      </c>
      <c r="Y7041" s="3" t="s">
        <v>47</v>
      </c>
      <c r="Z7041" s="3" t="s">
        <v>47</v>
      </c>
      <c r="AA7041" s="3" t="s">
        <v>48</v>
      </c>
      <c r="AB7041" s="12" t="s">
        <v>47</v>
      </c>
      <c r="AC7041" s="3" t="s">
        <v>47</v>
      </c>
      <c r="AD7041" s="3" t="s">
        <v>47</v>
      </c>
      <c r="AE7041" s="3" t="s">
        <v>47</v>
      </c>
      <c r="AF7041" s="3" t="s">
        <v>47</v>
      </c>
      <c r="AG7041" s="3" t="s">
        <v>47</v>
      </c>
      <c r="AI7041" s="3" t="s">
        <v>47</v>
      </c>
      <c r="AJ7041" s="3" t="s">
        <v>47</v>
      </c>
      <c r="AK7041" s="3" t="s">
        <v>47</v>
      </c>
      <c r="AL7041" s="3" t="s">
        <v>47</v>
      </c>
      <c r="AU7041" s="3">
        <v>0</v>
      </c>
      <c r="AV7041" s="3">
        <v>14</v>
      </c>
      <c r="AW7041" s="3">
        <v>1</v>
      </c>
      <c r="AX7041" s="3">
        <v>14</v>
      </c>
      <c r="AY7041" s="3">
        <v>100</v>
      </c>
      <c r="AZ7041" s="6" t="str">
        <f t="shared" si="767"/>
        <v>3322.5</v>
      </c>
      <c r="BC7041" s="12" t="s">
        <v>18181</v>
      </c>
      <c r="BJ7041" s="12">
        <f t="shared" si="768"/>
        <v>0</v>
      </c>
      <c r="BK7041" s="12">
        <f t="shared" si="769"/>
        <v>0</v>
      </c>
      <c r="CQ7041" s="3" t="str">
        <f>CONCATENATE(baseURL!$A$1,baseURL!$B$1,baseURL!$C$1,".",C7041,".",L7041,".pkl&amp;seq=",BC7041)</f>
        <v>http://proteomics.broadinstitute.org/millscripts/viewfeed.pl?side=xl&amp;cycle=1&amp;fixedMods=iaaC&amp;file=msdataSM/iPRG2012_nd/cpick_in/iPRG2012_nd.3322.5.3.pkl&amp;seq=SANLMAGHWVALSGAAGGLGSLAVQYAK</v>
      </c>
    </row>
    <row r="7042" spans="1:95" x14ac:dyDescent="0.2">
      <c r="A7042" s="3">
        <v>842</v>
      </c>
      <c r="B7042" s="2" t="s">
        <v>18329</v>
      </c>
      <c r="C7042" s="2" t="s">
        <v>18330</v>
      </c>
      <c r="D7042" s="3">
        <v>17055</v>
      </c>
      <c r="E7042" s="3">
        <v>17039</v>
      </c>
      <c r="F7042" s="3">
        <v>69785</v>
      </c>
      <c r="G7042" s="3">
        <v>20361</v>
      </c>
      <c r="H7042" s="3">
        <v>62.9161</v>
      </c>
      <c r="I7042" s="30">
        <v>598.97401000000002</v>
      </c>
      <c r="J7042" s="30">
        <v>598.97315660000004</v>
      </c>
      <c r="K7042" s="30">
        <v>8.4999999999999995E-4</v>
      </c>
      <c r="L7042" s="3">
        <v>3</v>
      </c>
      <c r="M7042" s="3">
        <v>3</v>
      </c>
      <c r="N7042" s="10">
        <f t="shared" ref="N7042:N7105" si="770">IF(AND(M7042&gt;0,L7042&gt;0), IF(M7042=L7042,1,-1), 1)</f>
        <v>1</v>
      </c>
      <c r="O7042" s="35">
        <v>3</v>
      </c>
      <c r="P7042" s="17"/>
      <c r="Q7042" s="40">
        <v>1794.90371</v>
      </c>
      <c r="R7042" s="32">
        <v>598.97275000000002</v>
      </c>
      <c r="S7042" s="18">
        <f t="shared" ref="S7042:S7105" si="771">1000000*(I7042-R7042)/R7042</f>
        <v>2.1036015411419586</v>
      </c>
      <c r="T7042" s="18">
        <f t="shared" ref="T7042:T7105" si="772">1000000*(J7042-R7042)/R7042</f>
        <v>0.67882887830765681</v>
      </c>
      <c r="U7042" s="18">
        <f t="shared" ref="U7042:U7105" si="773">1000000*(V7042-R7042)/R7042</f>
        <v>0.75128626469355675</v>
      </c>
      <c r="V7042" s="30">
        <v>598.97320000000002</v>
      </c>
      <c r="W7042" s="3" t="s">
        <v>47</v>
      </c>
      <c r="X7042" s="3" t="s">
        <v>47</v>
      </c>
      <c r="Y7042" s="3" t="s">
        <v>47</v>
      </c>
      <c r="AA7042" s="3" t="s">
        <v>47</v>
      </c>
      <c r="AC7042" s="3" t="s">
        <v>52</v>
      </c>
      <c r="AD7042" s="3" t="s">
        <v>47</v>
      </c>
      <c r="AE7042" s="3" t="s">
        <v>47</v>
      </c>
      <c r="AF7042" s="3" t="s">
        <v>47</v>
      </c>
      <c r="AG7042" s="3" t="s">
        <v>52</v>
      </c>
      <c r="AH7042" s="3" t="s">
        <v>52</v>
      </c>
      <c r="AJ7042" s="3" t="s">
        <v>48</v>
      </c>
      <c r="AO7042" s="3" t="s">
        <v>48</v>
      </c>
      <c r="AQ7042" s="3" t="s">
        <v>65</v>
      </c>
      <c r="AU7042" s="3">
        <v>1</v>
      </c>
      <c r="AV7042" s="3">
        <v>7</v>
      </c>
      <c r="AW7042" s="3">
        <v>2</v>
      </c>
      <c r="AX7042" s="3">
        <v>6</v>
      </c>
      <c r="AY7042" s="3">
        <v>85.71</v>
      </c>
      <c r="AZ7042" s="6" t="str">
        <f t="shared" ref="AZ7042:AZ7105" si="774">HYPERLINK(CQ7042,C7042)</f>
        <v>3323.1</v>
      </c>
      <c r="BC7042" s="12" t="s">
        <v>18184</v>
      </c>
      <c r="BJ7042" s="12">
        <f t="shared" ref="BJ7042:BJ7105" si="775">LEN(BC7042)-LEN(SUBSTITUTE(BC7042,"C",""))</f>
        <v>0</v>
      </c>
      <c r="BK7042" s="12">
        <f t="shared" ref="BK7042:BK7105" si="776">LEN(BC7042)-LEN(SUBSTITUTE(BC7042,"c",""))</f>
        <v>0</v>
      </c>
      <c r="BM7042" s="3" t="s">
        <v>162</v>
      </c>
      <c r="BR7042" s="3" t="s">
        <v>162</v>
      </c>
      <c r="BZ7042" s="3" t="s">
        <v>18185</v>
      </c>
      <c r="CM7042" s="3" t="s">
        <v>18331</v>
      </c>
      <c r="CQ7042" s="3" t="str">
        <f>CONCATENATE(baseURL!$A$1,baseURL!$B$1,baseURL!$C$1,".",C7042,".",L7042,".pkl&amp;seq=",BC7042,"&amp;varMods=Sodiated-E")</f>
        <v>http://proteomics.broadinstitute.org/millscripts/viewfeed.pl?side=xl&amp;cycle=1&amp;fixedMods=iaaC&amp;file=msdataSM/iPRG2012_nd/cpick_in/iPRG2012_nd.3323.1.3.pkl&amp;seq=ALPGeYLTYALSGYVR&amp;varMods=Sodiated-E</v>
      </c>
    </row>
    <row r="7043" spans="1:95" x14ac:dyDescent="0.2">
      <c r="A7043" s="3">
        <v>5739</v>
      </c>
      <c r="B7043" s="2" t="s">
        <v>18332</v>
      </c>
      <c r="C7043" s="2" t="s">
        <v>18333</v>
      </c>
      <c r="D7043" s="3">
        <v>17056</v>
      </c>
      <c r="E7043" s="3">
        <v>17040</v>
      </c>
      <c r="F7043" s="3">
        <v>69786</v>
      </c>
      <c r="G7043" s="3">
        <v>20362</v>
      </c>
      <c r="H7043" s="3">
        <v>62.924399999999999</v>
      </c>
      <c r="I7043" s="30">
        <v>826.78805</v>
      </c>
      <c r="J7043" s="30">
        <v>826.78649429999996</v>
      </c>
      <c r="K7043" s="30">
        <v>1.56E-3</v>
      </c>
      <c r="L7043" s="3">
        <v>3</v>
      </c>
      <c r="M7043" s="3">
        <v>3</v>
      </c>
      <c r="N7043" s="10">
        <f t="shared" si="770"/>
        <v>1</v>
      </c>
      <c r="O7043" s="35">
        <v>3</v>
      </c>
      <c r="P7043" s="17"/>
      <c r="Q7043" s="40">
        <v>2478.34249</v>
      </c>
      <c r="R7043" s="40">
        <v>826.78567999999996</v>
      </c>
      <c r="S7043" s="18">
        <f t="shared" si="771"/>
        <v>2.8665227971071388</v>
      </c>
      <c r="T7043" s="18">
        <f t="shared" si="772"/>
        <v>0.98489852896559837</v>
      </c>
      <c r="U7043" s="18">
        <f t="shared" si="773"/>
        <v>0.99179269782436119</v>
      </c>
      <c r="V7043" s="30">
        <v>826.78650000000005</v>
      </c>
      <c r="W7043" s="3" t="s">
        <v>47</v>
      </c>
      <c r="X7043" s="3" t="s">
        <v>47</v>
      </c>
      <c r="Y7043" s="3" t="s">
        <v>47</v>
      </c>
      <c r="Z7043" s="3" t="s">
        <v>47</v>
      </c>
      <c r="AA7043" s="3" t="s">
        <v>48</v>
      </c>
      <c r="AB7043" s="12" t="s">
        <v>47</v>
      </c>
      <c r="AC7043" s="3" t="s">
        <v>47</v>
      </c>
      <c r="AD7043" s="3" t="s">
        <v>47</v>
      </c>
      <c r="AE7043" s="3" t="s">
        <v>47</v>
      </c>
      <c r="AF7043" s="3" t="s">
        <v>47</v>
      </c>
      <c r="AG7043" s="3" t="s">
        <v>47</v>
      </c>
      <c r="AI7043" s="3" t="s">
        <v>47</v>
      </c>
      <c r="AJ7043" s="3" t="s">
        <v>47</v>
      </c>
      <c r="AK7043" s="3" t="s">
        <v>47</v>
      </c>
      <c r="AL7043" s="3" t="s">
        <v>47</v>
      </c>
      <c r="AM7043" s="3" t="s">
        <v>47</v>
      </c>
      <c r="AN7043" s="3" t="s">
        <v>47</v>
      </c>
      <c r="AU7043" s="3">
        <v>0</v>
      </c>
      <c r="AV7043" s="3">
        <v>16</v>
      </c>
      <c r="AW7043" s="3">
        <v>1</v>
      </c>
      <c r="AX7043" s="3">
        <v>16</v>
      </c>
      <c r="AY7043" s="3">
        <v>100</v>
      </c>
      <c r="AZ7043" s="6" t="str">
        <f t="shared" si="774"/>
        <v>3323.2</v>
      </c>
      <c r="BC7043" s="12" t="s">
        <v>18276</v>
      </c>
      <c r="BJ7043" s="12">
        <f t="shared" si="775"/>
        <v>0</v>
      </c>
      <c r="BK7043" s="12">
        <f t="shared" si="776"/>
        <v>0</v>
      </c>
      <c r="CQ7043" s="3" t="str">
        <f>CONCATENATE(baseURL!$A$1,baseURL!$B$1,baseURL!$C$1,".",C7043,".",L7043,".pkl&amp;seq=",BC7043)</f>
        <v>http://proteomics.broadinstitute.org/millscripts/viewfeed.pl?side=xl&amp;cycle=1&amp;fixedMods=iaaC&amp;file=msdataSM/iPRG2012_nd/cpick_in/iPRG2012_nd.3323.2.3.pkl&amp;seq=MKYLAAYLLLVQGGNAAPSAADLK</v>
      </c>
    </row>
    <row r="7044" spans="1:95" x14ac:dyDescent="0.2">
      <c r="A7044" s="3">
        <v>3957</v>
      </c>
      <c r="B7044" s="2" t="s">
        <v>18334</v>
      </c>
      <c r="C7044" s="2" t="s">
        <v>18335</v>
      </c>
      <c r="D7044" s="3">
        <v>17057</v>
      </c>
      <c r="E7044" s="3">
        <v>17041</v>
      </c>
      <c r="F7044" s="3">
        <v>69806</v>
      </c>
      <c r="G7044" s="3">
        <v>20364</v>
      </c>
      <c r="H7044" s="3">
        <v>62.949199999999998</v>
      </c>
      <c r="I7044" s="30">
        <v>719.87706000000003</v>
      </c>
      <c r="J7044" s="30">
        <v>719.87649260000001</v>
      </c>
      <c r="K7044" s="30">
        <v>5.6999999999999998E-4</v>
      </c>
      <c r="L7044" s="3">
        <v>4</v>
      </c>
      <c r="M7044" s="3">
        <v>4</v>
      </c>
      <c r="N7044" s="10">
        <f t="shared" si="770"/>
        <v>1</v>
      </c>
      <c r="O7044" s="35">
        <v>4</v>
      </c>
      <c r="P7044" s="17"/>
      <c r="Q7044" s="40">
        <v>2876.4788600000002</v>
      </c>
      <c r="R7044" s="40">
        <v>719.87517000000003</v>
      </c>
      <c r="S7044" s="18">
        <f t="shared" si="771"/>
        <v>2.6254551882975155</v>
      </c>
      <c r="T7044" s="18">
        <f t="shared" si="772"/>
        <v>1.8372629798863762</v>
      </c>
      <c r="U7044" s="18">
        <f t="shared" si="773"/>
        <v>1.7086295669346299</v>
      </c>
      <c r="V7044" s="30">
        <v>719.87639999999999</v>
      </c>
      <c r="W7044" s="3" t="s">
        <v>47</v>
      </c>
      <c r="X7044" s="3" t="s">
        <v>47</v>
      </c>
      <c r="Y7044" s="3" t="s">
        <v>47</v>
      </c>
      <c r="Z7044" s="3" t="s">
        <v>52</v>
      </c>
      <c r="AA7044" s="3" t="s">
        <v>48</v>
      </c>
      <c r="AB7044" s="12" t="s">
        <v>47</v>
      </c>
      <c r="AC7044" s="3" t="s">
        <v>47</v>
      </c>
      <c r="AD7044" s="3" t="s">
        <v>47</v>
      </c>
      <c r="AF7044" s="3" t="s">
        <v>47</v>
      </c>
      <c r="AG7044" s="3" t="s">
        <v>47</v>
      </c>
      <c r="AI7044" s="3" t="s">
        <v>47</v>
      </c>
      <c r="AJ7044" s="3" t="s">
        <v>47</v>
      </c>
      <c r="AK7044" s="3" t="s">
        <v>52</v>
      </c>
      <c r="AL7044" s="3" t="s">
        <v>52</v>
      </c>
      <c r="AM7044" s="3" t="s">
        <v>47</v>
      </c>
      <c r="AN7044" s="3" t="s">
        <v>47</v>
      </c>
      <c r="AU7044" s="3">
        <v>0</v>
      </c>
      <c r="AV7044" s="3">
        <v>12</v>
      </c>
      <c r="AW7044" s="3">
        <v>1</v>
      </c>
      <c r="AX7044" s="3">
        <v>12</v>
      </c>
      <c r="AY7044" s="3">
        <v>100</v>
      </c>
      <c r="AZ7044" s="6" t="str">
        <f t="shared" si="774"/>
        <v>3324.1</v>
      </c>
      <c r="BC7044" s="12" t="s">
        <v>18336</v>
      </c>
      <c r="BJ7044" s="12">
        <f t="shared" si="775"/>
        <v>0</v>
      </c>
      <c r="BK7044" s="12">
        <f t="shared" si="776"/>
        <v>0</v>
      </c>
      <c r="CQ7044" s="3" t="str">
        <f>CONCATENATE(baseURL!$A$1,baseURL!$B$1,baseURL!$C$1,".",C7044,".",L7044,".pkl&amp;seq=",BC7044)</f>
        <v>http://proteomics.broadinstitute.org/millscripts/viewfeed.pl?side=xl&amp;cycle=1&amp;fixedMods=iaaC&amp;file=msdataSM/iPRG2012_nd/cpick_in/iPRG2012_nd.3324.1.4.pkl&amp;seq=DKADVDGFLVGGASLKPEFVDLLNSRN</v>
      </c>
    </row>
    <row r="7045" spans="1:95" x14ac:dyDescent="0.2">
      <c r="A7045" s="3">
        <v>6849</v>
      </c>
      <c r="B7045" s="2" t="s">
        <v>18337</v>
      </c>
      <c r="C7045" s="2" t="s">
        <v>18338</v>
      </c>
      <c r="D7045" s="3">
        <v>17058</v>
      </c>
      <c r="E7045" s="3">
        <v>17042</v>
      </c>
      <c r="F7045" s="3">
        <v>69827</v>
      </c>
      <c r="G7045" s="3">
        <v>20366</v>
      </c>
      <c r="H7045" s="3">
        <v>62.974200000000003</v>
      </c>
      <c r="I7045" s="30">
        <v>736.59876999999994</v>
      </c>
      <c r="J7045" s="30">
        <v>736.59600550000005</v>
      </c>
      <c r="K7045" s="30">
        <v>2.7599999999999999E-3</v>
      </c>
      <c r="L7045" s="3">
        <v>0</v>
      </c>
      <c r="M7045" s="3">
        <v>5</v>
      </c>
      <c r="N7045" s="10">
        <f t="shared" si="770"/>
        <v>1</v>
      </c>
      <c r="O7045" s="35">
        <v>5</v>
      </c>
      <c r="P7045" s="17"/>
      <c r="Q7045" s="40">
        <v>3678.9489899999999</v>
      </c>
      <c r="R7045" s="40">
        <v>736.59562000000005</v>
      </c>
      <c r="S7045" s="18">
        <f t="shared" si="771"/>
        <v>4.2764305330669847</v>
      </c>
      <c r="T7045" s="18">
        <f t="shared" si="772"/>
        <v>0.52335364143632046</v>
      </c>
      <c r="U7045" s="18">
        <f t="shared" si="773"/>
        <v>0.51588685790731004</v>
      </c>
      <c r="V7045" s="30">
        <v>736.596</v>
      </c>
      <c r="W7045" s="3" t="s">
        <v>47</v>
      </c>
      <c r="X7045" s="3" t="s">
        <v>47</v>
      </c>
      <c r="Y7045" s="3" t="s">
        <v>47</v>
      </c>
      <c r="Z7045" s="3" t="s">
        <v>47</v>
      </c>
      <c r="AA7045" s="3" t="s">
        <v>65</v>
      </c>
      <c r="AB7045" s="12" t="s">
        <v>47</v>
      </c>
      <c r="AC7045" s="3" t="s">
        <v>65</v>
      </c>
      <c r="AE7045" s="3" t="s">
        <v>47</v>
      </c>
      <c r="AF7045" s="3" t="s">
        <v>47</v>
      </c>
      <c r="AG7045" s="3" t="s">
        <v>52</v>
      </c>
      <c r="AK7045" s="3" t="s">
        <v>47</v>
      </c>
      <c r="AL7045" s="3" t="s">
        <v>47</v>
      </c>
      <c r="AN7045" s="3" t="s">
        <v>47</v>
      </c>
      <c r="AO7045" s="3" t="s">
        <v>65</v>
      </c>
      <c r="AU7045" s="3">
        <v>3</v>
      </c>
      <c r="AV7045" s="3">
        <v>10</v>
      </c>
      <c r="AW7045" s="3">
        <v>1</v>
      </c>
      <c r="AX7045" s="3">
        <v>10</v>
      </c>
      <c r="AY7045" s="3">
        <v>100</v>
      </c>
      <c r="AZ7045" s="6" t="str">
        <f t="shared" si="774"/>
        <v>3325.1</v>
      </c>
      <c r="BC7045" s="12" t="s">
        <v>18311</v>
      </c>
      <c r="BJ7045" s="12">
        <f t="shared" si="775"/>
        <v>0</v>
      </c>
      <c r="BK7045" s="12">
        <f t="shared" si="776"/>
        <v>0</v>
      </c>
      <c r="BW7045" s="3" t="s">
        <v>18312</v>
      </c>
      <c r="BY7045" s="3" t="s">
        <v>18312</v>
      </c>
      <c r="CK7045" s="3" t="s">
        <v>18312</v>
      </c>
      <c r="CQ7045" s="3" t="str">
        <f>CONCATENATE(baseURL!$A$1,baseURL!$B$1,baseURL!$C$1,".",C7045,".",L7045,".pkl&amp;seq=",BC7045)</f>
        <v>http://proteomics.broadinstitute.org/millscripts/viewfeed.pl?side=xl&amp;cycle=1&amp;fixedMods=iaaC&amp;file=msdataSM/iPRG2012_nd/cpick_in/iPRG2012_nd.3325.1.0.pkl&amp;seq=LLVFPRDGKAPEAEQVLSAAATFPLAQPATDVEAR</v>
      </c>
    </row>
    <row r="7046" spans="1:95" x14ac:dyDescent="0.2">
      <c r="A7046" s="3">
        <v>6566</v>
      </c>
      <c r="B7046" s="2" t="s">
        <v>18339</v>
      </c>
      <c r="C7046" s="2" t="s">
        <v>18337</v>
      </c>
      <c r="D7046" s="3">
        <v>17060</v>
      </c>
      <c r="E7046" s="3">
        <v>17044</v>
      </c>
      <c r="F7046" s="3">
        <v>69849</v>
      </c>
      <c r="G7046" s="3">
        <v>20369</v>
      </c>
      <c r="H7046" s="3">
        <v>62.989100000000001</v>
      </c>
      <c r="I7046" s="30">
        <v>632.99540999999999</v>
      </c>
      <c r="J7046" s="30">
        <v>632.995318</v>
      </c>
      <c r="K7046" s="30">
        <v>9.0000000000000006E-5</v>
      </c>
      <c r="L7046" s="3">
        <v>3</v>
      </c>
      <c r="M7046" s="3">
        <v>3</v>
      </c>
      <c r="N7046" s="10">
        <f t="shared" si="770"/>
        <v>1</v>
      </c>
      <c r="O7046" s="35">
        <v>3</v>
      </c>
      <c r="P7046" s="17"/>
      <c r="Q7046" s="40">
        <v>1896.9701700000001</v>
      </c>
      <c r="R7046" s="40">
        <v>632.99491</v>
      </c>
      <c r="S7046" s="18">
        <f t="shared" si="771"/>
        <v>0.7898957670736666</v>
      </c>
      <c r="T7046" s="18">
        <f t="shared" si="772"/>
        <v>0.64455494593642237</v>
      </c>
      <c r="U7046" s="18">
        <f t="shared" si="773"/>
        <v>0.45813954483447805</v>
      </c>
      <c r="V7046" s="30">
        <v>632.99519999999995</v>
      </c>
      <c r="W7046" s="3" t="s">
        <v>47</v>
      </c>
      <c r="X7046" s="3" t="s">
        <v>47</v>
      </c>
      <c r="Y7046" s="3" t="s">
        <v>47</v>
      </c>
      <c r="Z7046" s="3" t="s">
        <v>47</v>
      </c>
      <c r="AA7046" s="3" t="s">
        <v>47</v>
      </c>
      <c r="AB7046" s="12" t="s">
        <v>47</v>
      </c>
      <c r="AC7046" s="3" t="s">
        <v>47</v>
      </c>
      <c r="AD7046" s="3" t="s">
        <v>47</v>
      </c>
      <c r="AE7046" s="3" t="s">
        <v>47</v>
      </c>
      <c r="AF7046" s="3" t="s">
        <v>47</v>
      </c>
      <c r="AG7046" s="3" t="s">
        <v>48</v>
      </c>
      <c r="AH7046" s="3" t="s">
        <v>47</v>
      </c>
      <c r="AI7046" s="3" t="s">
        <v>47</v>
      </c>
      <c r="AJ7046" s="3" t="s">
        <v>47</v>
      </c>
      <c r="AK7046" s="3" t="s">
        <v>47</v>
      </c>
      <c r="AL7046" s="3" t="s">
        <v>48</v>
      </c>
      <c r="AU7046" s="3">
        <v>0</v>
      </c>
      <c r="AV7046" s="3">
        <v>14</v>
      </c>
      <c r="AW7046" s="3">
        <v>1</v>
      </c>
      <c r="AX7046" s="3">
        <v>14</v>
      </c>
      <c r="AY7046" s="3">
        <v>100</v>
      </c>
      <c r="AZ7046" s="6" t="str">
        <f t="shared" si="774"/>
        <v>3326.2</v>
      </c>
      <c r="BC7046" s="12" t="s">
        <v>18340</v>
      </c>
      <c r="BJ7046" s="12">
        <f t="shared" si="775"/>
        <v>0</v>
      </c>
      <c r="BK7046" s="12">
        <f t="shared" si="776"/>
        <v>0</v>
      </c>
      <c r="CQ7046" s="3" t="str">
        <f>CONCATENATE(baseURL!$A$1,baseURL!$B$1,baseURL!$C$1,".",C7046,".",L7046,".pkl&amp;seq=",BC7046)</f>
        <v>http://proteomics.broadinstitute.org/millscripts/viewfeed.pl?side=xl&amp;cycle=1&amp;fixedMods=iaaC&amp;file=msdataSM/iPRG2012_nd/cpick_in/iPRG2012_nd.3326.2.3.pkl&amp;seq=LTADYDALDLANRLGYL</v>
      </c>
    </row>
    <row r="7047" spans="1:95" x14ac:dyDescent="0.2">
      <c r="A7047" s="3">
        <v>5645</v>
      </c>
      <c r="B7047" s="2" t="s">
        <v>18341</v>
      </c>
      <c r="C7047" s="2" t="s">
        <v>18342</v>
      </c>
      <c r="D7047" s="3">
        <v>17061</v>
      </c>
      <c r="E7047" s="3">
        <v>17045</v>
      </c>
      <c r="F7047" s="3">
        <v>69850</v>
      </c>
      <c r="G7047" s="3">
        <v>20370</v>
      </c>
      <c r="H7047" s="3">
        <v>62.992400000000004</v>
      </c>
      <c r="I7047" s="30">
        <v>699.13827000000003</v>
      </c>
      <c r="J7047" s="30">
        <v>699.1390308</v>
      </c>
      <c r="K7047" s="30">
        <v>-7.6000000000000004E-4</v>
      </c>
      <c r="L7047" s="3">
        <v>4</v>
      </c>
      <c r="M7047" s="3">
        <v>4</v>
      </c>
      <c r="N7047" s="10">
        <f t="shared" si="770"/>
        <v>1</v>
      </c>
      <c r="O7047" s="35">
        <v>4</v>
      </c>
      <c r="P7047" s="17"/>
      <c r="Q7047" s="40">
        <v>2793.5297799999998</v>
      </c>
      <c r="R7047" s="40">
        <v>699.13789999999995</v>
      </c>
      <c r="S7047" s="18">
        <f t="shared" si="771"/>
        <v>0.52922320487706553</v>
      </c>
      <c r="T7047" s="18">
        <f t="shared" si="772"/>
        <v>1.6174205404332787</v>
      </c>
      <c r="U7047" s="18">
        <f t="shared" si="773"/>
        <v>1.4303329859388829</v>
      </c>
      <c r="V7047" s="30">
        <v>699.13890000000004</v>
      </c>
      <c r="W7047" s="3" t="s">
        <v>47</v>
      </c>
      <c r="X7047" s="3" t="s">
        <v>47</v>
      </c>
      <c r="Y7047" s="3" t="s">
        <v>47</v>
      </c>
      <c r="Z7047" s="3" t="s">
        <v>47</v>
      </c>
      <c r="AA7047" s="3" t="s">
        <v>47</v>
      </c>
      <c r="AB7047" s="12" t="s">
        <v>47</v>
      </c>
      <c r="AC7047" s="3" t="s">
        <v>47</v>
      </c>
      <c r="AD7047" s="3" t="s">
        <v>47</v>
      </c>
      <c r="AE7047" s="3" t="s">
        <v>47</v>
      </c>
      <c r="AF7047" s="3" t="s">
        <v>47</v>
      </c>
      <c r="AG7047" s="3" t="s">
        <v>48</v>
      </c>
      <c r="AI7047" s="3" t="s">
        <v>47</v>
      </c>
      <c r="AJ7047" s="3" t="s">
        <v>47</v>
      </c>
      <c r="AL7047" s="3" t="s">
        <v>47</v>
      </c>
      <c r="AM7047" s="3" t="s">
        <v>47</v>
      </c>
      <c r="AN7047" s="3" t="s">
        <v>48</v>
      </c>
      <c r="AU7047" s="3">
        <v>0</v>
      </c>
      <c r="AV7047" s="3">
        <v>14</v>
      </c>
      <c r="AW7047" s="3">
        <v>1</v>
      </c>
      <c r="AX7047" s="3">
        <v>14</v>
      </c>
      <c r="AY7047" s="3">
        <v>100</v>
      </c>
      <c r="AZ7047" s="6" t="str">
        <f t="shared" si="774"/>
        <v>3326.3</v>
      </c>
      <c r="BC7047" s="12" t="s">
        <v>18343</v>
      </c>
      <c r="BJ7047" s="12">
        <f t="shared" si="775"/>
        <v>0</v>
      </c>
      <c r="BK7047" s="12">
        <f t="shared" si="776"/>
        <v>0</v>
      </c>
      <c r="CQ7047" s="3" t="str">
        <f>CONCATENATE(baseURL!$A$1,baseURL!$B$1,baseURL!$C$1,".",C7047,".",L7047,".pkl&amp;seq=",BC7047)</f>
        <v>http://proteomics.broadinstitute.org/millscripts/viewfeed.pl?side=xl&amp;cycle=1&amp;fixedMods=iaaC&amp;file=msdataSM/iPRG2012_nd/cpick_in/iPRG2012_nd.3326.3.4.pkl&amp;seq=LSNQELGNKLVLLAHEPLLPFYER</v>
      </c>
    </row>
    <row r="7048" spans="1:95" x14ac:dyDescent="0.2">
      <c r="A7048" s="3">
        <v>4273</v>
      </c>
      <c r="B7048" s="2" t="s">
        <v>18344</v>
      </c>
      <c r="C7048" s="2" t="s">
        <v>18345</v>
      </c>
      <c r="D7048" s="3">
        <v>17062</v>
      </c>
      <c r="E7048" s="3">
        <v>17046</v>
      </c>
      <c r="F7048" s="3">
        <v>69851</v>
      </c>
      <c r="G7048" s="3">
        <v>20371</v>
      </c>
      <c r="H7048" s="3">
        <v>62.995800000000003</v>
      </c>
      <c r="I7048" s="30">
        <v>736.59849999999994</v>
      </c>
      <c r="J7048" s="30">
        <v>736.59600550000005</v>
      </c>
      <c r="K7048" s="30">
        <v>2.49E-3</v>
      </c>
      <c r="L7048" s="3">
        <v>5</v>
      </c>
      <c r="M7048" s="3">
        <v>5</v>
      </c>
      <c r="N7048" s="10">
        <f t="shared" si="770"/>
        <v>1</v>
      </c>
      <c r="O7048" s="35">
        <v>5</v>
      </c>
      <c r="P7048" s="17"/>
      <c r="Q7048" s="40">
        <v>3678.9489899999999</v>
      </c>
      <c r="R7048" s="40">
        <v>736.59562000000005</v>
      </c>
      <c r="S7048" s="18">
        <f t="shared" si="771"/>
        <v>3.909879344505157</v>
      </c>
      <c r="T7048" s="18">
        <f t="shared" si="772"/>
        <v>0.52335364143632046</v>
      </c>
      <c r="U7048" s="18">
        <f t="shared" si="773"/>
        <v>0.51588685790731004</v>
      </c>
      <c r="V7048" s="30">
        <v>736.596</v>
      </c>
      <c r="W7048" s="3" t="s">
        <v>47</v>
      </c>
      <c r="X7048" s="3" t="s">
        <v>47</v>
      </c>
      <c r="Y7048" s="3" t="s">
        <v>47</v>
      </c>
      <c r="Z7048" s="3" t="s">
        <v>47</v>
      </c>
      <c r="AA7048" s="3" t="s">
        <v>65</v>
      </c>
      <c r="AB7048" s="12" t="s">
        <v>47</v>
      </c>
      <c r="AC7048" s="3" t="s">
        <v>47</v>
      </c>
      <c r="AD7048" s="3" t="s">
        <v>47</v>
      </c>
      <c r="AE7048" s="3" t="s">
        <v>47</v>
      </c>
      <c r="AF7048" s="3" t="s">
        <v>48</v>
      </c>
      <c r="AG7048" s="3" t="s">
        <v>48</v>
      </c>
      <c r="AJ7048" s="3" t="s">
        <v>47</v>
      </c>
      <c r="AK7048" s="3" t="s">
        <v>47</v>
      </c>
      <c r="AL7048" s="3" t="s">
        <v>47</v>
      </c>
      <c r="AO7048" s="3" t="s">
        <v>65</v>
      </c>
      <c r="AU7048" s="3">
        <v>2</v>
      </c>
      <c r="AV7048" s="3">
        <v>11</v>
      </c>
      <c r="AW7048" s="3">
        <v>1</v>
      </c>
      <c r="AX7048" s="3">
        <v>11</v>
      </c>
      <c r="AY7048" s="3">
        <v>100</v>
      </c>
      <c r="AZ7048" s="6" t="str">
        <f t="shared" si="774"/>
        <v>3326.4</v>
      </c>
      <c r="BC7048" s="12" t="s">
        <v>18311</v>
      </c>
      <c r="BJ7048" s="12">
        <f t="shared" si="775"/>
        <v>0</v>
      </c>
      <c r="BK7048" s="12">
        <f t="shared" si="776"/>
        <v>0</v>
      </c>
      <c r="BW7048" s="3" t="s">
        <v>18312</v>
      </c>
      <c r="CK7048" s="3" t="s">
        <v>18312</v>
      </c>
      <c r="CQ7048" s="3" t="str">
        <f>CONCATENATE(baseURL!$A$1,baseURL!$B$1,baseURL!$C$1,".",C7048,".",L7048,".pkl&amp;seq=",BC7048)</f>
        <v>http://proteomics.broadinstitute.org/millscripts/viewfeed.pl?side=xl&amp;cycle=1&amp;fixedMods=iaaC&amp;file=msdataSM/iPRG2012_nd/cpick_in/iPRG2012_nd.3326.4.5.pkl&amp;seq=LLVFPRDGKAPEAEQVLSAAATFPLAQPATDVEAR</v>
      </c>
    </row>
    <row r="7049" spans="1:95" x14ac:dyDescent="0.2">
      <c r="A7049" s="3">
        <v>5844</v>
      </c>
      <c r="B7049" s="2" t="s">
        <v>18346</v>
      </c>
      <c r="C7049" s="2" t="s">
        <v>18347</v>
      </c>
      <c r="D7049" s="3">
        <v>17063</v>
      </c>
      <c r="E7049" s="3">
        <v>17047</v>
      </c>
      <c r="F7049" s="3">
        <v>69852</v>
      </c>
      <c r="G7049" s="3">
        <v>20372</v>
      </c>
      <c r="H7049" s="3">
        <v>62.999099999999999</v>
      </c>
      <c r="I7049" s="30">
        <v>861.14376000000004</v>
      </c>
      <c r="J7049" s="30">
        <v>861.14499490000003</v>
      </c>
      <c r="K7049" s="30">
        <v>-1.23E-3</v>
      </c>
      <c r="L7049" s="3">
        <v>3</v>
      </c>
      <c r="M7049" s="3">
        <v>3</v>
      </c>
      <c r="N7049" s="10">
        <f t="shared" si="770"/>
        <v>1</v>
      </c>
      <c r="O7049" s="35">
        <v>3</v>
      </c>
      <c r="P7049" s="17"/>
      <c r="Q7049" s="40">
        <v>2581.4195599999998</v>
      </c>
      <c r="R7049" s="40">
        <v>861.14469999999994</v>
      </c>
      <c r="S7049" s="18">
        <f t="shared" si="771"/>
        <v>-1.09157032482516</v>
      </c>
      <c r="T7049" s="18">
        <f t="shared" si="772"/>
        <v>0.34245115842362267</v>
      </c>
      <c r="U7049" s="18">
        <f t="shared" si="773"/>
        <v>0.11612450275613935</v>
      </c>
      <c r="V7049" s="30">
        <v>861.14480000000003</v>
      </c>
      <c r="W7049" s="3" t="s">
        <v>47</v>
      </c>
      <c r="X7049" s="3" t="s">
        <v>47</v>
      </c>
      <c r="Y7049" s="3" t="s">
        <v>47</v>
      </c>
      <c r="Z7049" s="3" t="s">
        <v>47</v>
      </c>
      <c r="AA7049" s="3" t="s">
        <v>47</v>
      </c>
      <c r="AB7049" s="12" t="s">
        <v>47</v>
      </c>
      <c r="AC7049" s="3" t="s">
        <v>47</v>
      </c>
      <c r="AD7049" s="3" t="s">
        <v>47</v>
      </c>
      <c r="AE7049" s="3" t="s">
        <v>47</v>
      </c>
      <c r="AF7049" s="3" t="s">
        <v>47</v>
      </c>
      <c r="AG7049" s="3" t="s">
        <v>47</v>
      </c>
      <c r="AI7049" s="3" t="s">
        <v>47</v>
      </c>
      <c r="AJ7049" s="3" t="s">
        <v>47</v>
      </c>
      <c r="AK7049" s="3" t="s">
        <v>47</v>
      </c>
      <c r="AL7049" s="3" t="s">
        <v>47</v>
      </c>
      <c r="AM7049" s="3" t="s">
        <v>47</v>
      </c>
      <c r="AN7049" s="3" t="s">
        <v>47</v>
      </c>
      <c r="AU7049" s="3">
        <v>0</v>
      </c>
      <c r="AV7049" s="3">
        <v>17</v>
      </c>
      <c r="AW7049" s="3">
        <v>1</v>
      </c>
      <c r="AX7049" s="3">
        <v>17</v>
      </c>
      <c r="AY7049" s="3">
        <v>100</v>
      </c>
      <c r="AZ7049" s="6" t="str">
        <f t="shared" si="774"/>
        <v>3326.5</v>
      </c>
      <c r="BC7049" s="12" t="s">
        <v>18348</v>
      </c>
      <c r="BJ7049" s="12">
        <f t="shared" si="775"/>
        <v>0</v>
      </c>
      <c r="BK7049" s="12">
        <f t="shared" si="776"/>
        <v>0</v>
      </c>
      <c r="CQ7049" s="3" t="str">
        <f>CONCATENATE(baseURL!$A$1,baseURL!$B$1,baseURL!$C$1,".",C7049,".",L7049,".pkl&amp;seq=",BC7049)</f>
        <v>http://proteomics.broadinstitute.org/millscripts/viewfeed.pl?side=xl&amp;cycle=1&amp;fixedMods=iaaC&amp;file=msdataSM/iPRG2012_nd/cpick_in/iPRG2012_nd.3326.5.3.pkl&amp;seq=TAGLQLVADDLTVTNPARLATALEK</v>
      </c>
    </row>
    <row r="7050" spans="1:95" x14ac:dyDescent="0.2">
      <c r="A7050" s="3">
        <v>5197</v>
      </c>
      <c r="B7050" s="2" t="s">
        <v>18349</v>
      </c>
      <c r="C7050" s="2" t="s">
        <v>18350</v>
      </c>
      <c r="D7050" s="3">
        <v>17064</v>
      </c>
      <c r="E7050" s="3">
        <v>17048</v>
      </c>
      <c r="F7050" s="3">
        <v>69869</v>
      </c>
      <c r="G7050" s="3">
        <v>20374</v>
      </c>
      <c r="H7050" s="3">
        <v>63.0124</v>
      </c>
      <c r="I7050" s="30">
        <v>746.72425999999996</v>
      </c>
      <c r="J7050" s="30">
        <v>746.72480670000004</v>
      </c>
      <c r="K7050" s="30">
        <v>-5.5000000000000003E-4</v>
      </c>
      <c r="L7050" s="3">
        <v>3</v>
      </c>
      <c r="M7050" s="3">
        <v>3</v>
      </c>
      <c r="N7050" s="10">
        <f t="shared" si="770"/>
        <v>1</v>
      </c>
      <c r="O7050" s="35">
        <v>3</v>
      </c>
      <c r="P7050" s="17"/>
      <c r="Q7050" s="40">
        <v>2238.1573800000001</v>
      </c>
      <c r="R7050" s="40">
        <v>746.72397999999998</v>
      </c>
      <c r="S7050" s="18">
        <f t="shared" si="771"/>
        <v>0.37497121757786456</v>
      </c>
      <c r="T7050" s="18">
        <f t="shared" si="772"/>
        <v>1.1071025200790583</v>
      </c>
      <c r="U7050" s="18">
        <f t="shared" si="773"/>
        <v>1.0981299944004237</v>
      </c>
      <c r="V7050" s="30">
        <v>746.72479999999996</v>
      </c>
      <c r="W7050" s="3" t="s">
        <v>47</v>
      </c>
      <c r="X7050" s="3" t="s">
        <v>47</v>
      </c>
      <c r="Y7050" s="3" t="s">
        <v>47</v>
      </c>
      <c r="Z7050" s="3" t="s">
        <v>47</v>
      </c>
      <c r="AA7050" s="3" t="s">
        <v>47</v>
      </c>
      <c r="AB7050" s="12" t="s">
        <v>47</v>
      </c>
      <c r="AC7050" s="3" t="s">
        <v>47</v>
      </c>
      <c r="AD7050" s="3" t="s">
        <v>47</v>
      </c>
      <c r="AE7050" s="3" t="s">
        <v>47</v>
      </c>
      <c r="AF7050" s="3" t="s">
        <v>47</v>
      </c>
      <c r="AG7050" s="3" t="s">
        <v>47</v>
      </c>
      <c r="AH7050" s="3" t="s">
        <v>47</v>
      </c>
      <c r="AI7050" s="3" t="s">
        <v>47</v>
      </c>
      <c r="AJ7050" s="3" t="s">
        <v>47</v>
      </c>
      <c r="AK7050" s="3" t="s">
        <v>47</v>
      </c>
      <c r="AL7050" s="3" t="s">
        <v>47</v>
      </c>
      <c r="AM7050" s="3" t="s">
        <v>47</v>
      </c>
      <c r="AN7050" s="3" t="s">
        <v>47</v>
      </c>
      <c r="AU7050" s="3">
        <v>0</v>
      </c>
      <c r="AV7050" s="3">
        <v>18</v>
      </c>
      <c r="AW7050" s="3">
        <v>1</v>
      </c>
      <c r="AX7050" s="3">
        <v>18</v>
      </c>
      <c r="AY7050" s="3">
        <v>100</v>
      </c>
      <c r="AZ7050" s="6" t="str">
        <f t="shared" si="774"/>
        <v>3327.1</v>
      </c>
      <c r="BC7050" s="12" t="s">
        <v>18351</v>
      </c>
      <c r="BJ7050" s="12">
        <f t="shared" si="775"/>
        <v>0</v>
      </c>
      <c r="BK7050" s="12">
        <f t="shared" si="776"/>
        <v>0</v>
      </c>
      <c r="CQ7050" s="3" t="str">
        <f>CONCATENATE(baseURL!$A$1,baseURL!$B$1,baseURL!$C$1,".",C7050,".",L7050,".pkl&amp;seq=",BC7050)</f>
        <v>http://proteomics.broadinstitute.org/millscripts/viewfeed.pl?side=xl&amp;cycle=1&amp;fixedMods=iaaC&amp;file=msdataSM/iPRG2012_nd/cpick_in/iPRG2012_nd.3327.1.3.pkl&amp;seq=YMLTGLGEKLTDAEVDELLK</v>
      </c>
    </row>
    <row r="7051" spans="1:95" x14ac:dyDescent="0.2">
      <c r="A7051" s="3">
        <v>1851</v>
      </c>
      <c r="B7051" s="2" t="s">
        <v>18352</v>
      </c>
      <c r="C7051" s="2" t="s">
        <v>18353</v>
      </c>
      <c r="D7051" s="3">
        <v>17065</v>
      </c>
      <c r="E7051" s="3">
        <v>17049</v>
      </c>
      <c r="F7051" s="3">
        <v>69870</v>
      </c>
      <c r="G7051" s="3">
        <v>20375</v>
      </c>
      <c r="H7051" s="3">
        <v>63.0182</v>
      </c>
      <c r="I7051" s="30">
        <v>828.43935999999997</v>
      </c>
      <c r="J7051" s="30">
        <v>828.43306129999996</v>
      </c>
      <c r="K7051" s="30">
        <v>6.3E-3</v>
      </c>
      <c r="L7051" s="3">
        <v>4</v>
      </c>
      <c r="M7051" s="3">
        <v>4</v>
      </c>
      <c r="N7051" s="10">
        <f t="shared" si="770"/>
        <v>1</v>
      </c>
      <c r="O7051" s="35">
        <v>4</v>
      </c>
      <c r="P7051" s="17"/>
      <c r="Q7051" s="40">
        <v>3310.71</v>
      </c>
      <c r="R7051" s="40">
        <v>828.43295999999998</v>
      </c>
      <c r="S7051" s="18">
        <f t="shared" si="771"/>
        <v>7.7254289833966583</v>
      </c>
      <c r="T7051" s="18">
        <f t="shared" si="772"/>
        <v>0.12227905560757077</v>
      </c>
      <c r="U7051" s="18">
        <f t="shared" si="773"/>
        <v>-7.242589667388584E-2</v>
      </c>
      <c r="V7051" s="30">
        <v>828.43290000000002</v>
      </c>
      <c r="W7051" s="3" t="s">
        <v>47</v>
      </c>
      <c r="Y7051" s="3" t="s">
        <v>47</v>
      </c>
      <c r="Z7051" s="3" t="s">
        <v>47</v>
      </c>
      <c r="AA7051" s="3" t="s">
        <v>48</v>
      </c>
      <c r="AB7051" s="12" t="s">
        <v>47</v>
      </c>
      <c r="AC7051" s="3" t="s">
        <v>47</v>
      </c>
      <c r="AD7051" s="3" t="s">
        <v>47</v>
      </c>
      <c r="AE7051" s="3" t="s">
        <v>47</v>
      </c>
      <c r="AF7051" s="3" t="s">
        <v>52</v>
      </c>
      <c r="AG7051" s="3" t="s">
        <v>47</v>
      </c>
      <c r="AI7051" s="3" t="s">
        <v>47</v>
      </c>
      <c r="AJ7051" s="3" t="s">
        <v>47</v>
      </c>
      <c r="AK7051" s="3" t="s">
        <v>47</v>
      </c>
      <c r="AM7051" s="3" t="s">
        <v>47</v>
      </c>
      <c r="AO7051" s="3" t="s">
        <v>47</v>
      </c>
      <c r="AU7051" s="3">
        <v>0</v>
      </c>
      <c r="AV7051" s="3">
        <v>13</v>
      </c>
      <c r="AW7051" s="3">
        <v>4</v>
      </c>
      <c r="AX7051" s="3">
        <v>6</v>
      </c>
      <c r="AY7051" s="3">
        <v>46.15</v>
      </c>
      <c r="AZ7051" s="6" t="str">
        <f t="shared" si="774"/>
        <v>3327.2</v>
      </c>
      <c r="BC7051" s="12" t="s">
        <v>18137</v>
      </c>
      <c r="BJ7051" s="12">
        <f t="shared" si="775"/>
        <v>0</v>
      </c>
      <c r="BK7051" s="12">
        <f t="shared" si="776"/>
        <v>0</v>
      </c>
      <c r="BP7051" s="3" t="s">
        <v>54</v>
      </c>
      <c r="BR7051" s="3" t="s">
        <v>54</v>
      </c>
      <c r="CQ7051" s="3" t="str">
        <f>CONCATENATE(baseURL!$A$1,baseURL!$B$1,baseURL!$C$1,".",C7051,".",L7051,".pkl&amp;seq=",BC7051,"&amp;varMods=Deamidated-N")</f>
        <v>http://proteomics.broadinstitute.org/millscripts/viewfeed.pl?side=xl&amp;cycle=1&amp;fixedMods=iaaC&amp;file=msdataSM/iPRG2012_nd/cpick_in/iPRG2012_nd.3327.2.4.pkl&amp;seq=LLTHPNFNGnTLDNDLMLLKLSSPATLNSR&amp;varMods=Deamidated-N</v>
      </c>
    </row>
    <row r="7052" spans="1:95" x14ac:dyDescent="0.2">
      <c r="A7052" s="3">
        <v>682</v>
      </c>
      <c r="B7052" s="2" t="s">
        <v>18354</v>
      </c>
      <c r="C7052" s="2" t="s">
        <v>18339</v>
      </c>
      <c r="D7052" s="3">
        <v>17066</v>
      </c>
      <c r="E7052" s="3">
        <v>17050</v>
      </c>
      <c r="F7052" s="3">
        <v>69871</v>
      </c>
      <c r="G7052" s="3">
        <v>20376</v>
      </c>
      <c r="H7052" s="3">
        <v>63.024099999999997</v>
      </c>
      <c r="I7052" s="30">
        <v>1112.7181</v>
      </c>
      <c r="J7052" s="30">
        <v>1112.7200330000001</v>
      </c>
      <c r="K7052" s="30">
        <v>-1.9300000000000001E-3</v>
      </c>
      <c r="L7052" s="3">
        <v>4</v>
      </c>
      <c r="M7052" s="3">
        <v>4</v>
      </c>
      <c r="N7052" s="10">
        <f t="shared" si="770"/>
        <v>1</v>
      </c>
      <c r="O7052" s="35">
        <v>4</v>
      </c>
      <c r="P7052" s="17"/>
      <c r="Q7052" s="40">
        <v>4447.8555500000002</v>
      </c>
      <c r="R7052" s="40">
        <v>1112.7193500000001</v>
      </c>
      <c r="S7052" s="18">
        <f t="shared" si="771"/>
        <v>-1.1233740116295134</v>
      </c>
      <c r="T7052" s="18">
        <f t="shared" si="772"/>
        <v>0.61381155992379688</v>
      </c>
      <c r="U7052" s="18">
        <f t="shared" si="773"/>
        <v>0.31454472327261102</v>
      </c>
      <c r="V7052" s="30">
        <v>1112.7197000000001</v>
      </c>
      <c r="W7052" s="3" t="s">
        <v>47</v>
      </c>
      <c r="X7052" s="3" t="s">
        <v>47</v>
      </c>
      <c r="Y7052" s="3" t="s">
        <v>47</v>
      </c>
      <c r="Z7052" s="3" t="s">
        <v>47</v>
      </c>
      <c r="AA7052" s="3" t="s">
        <v>48</v>
      </c>
      <c r="AB7052" s="12" t="s">
        <v>47</v>
      </c>
      <c r="AC7052" s="3" t="s">
        <v>47</v>
      </c>
      <c r="AD7052" s="3" t="s">
        <v>47</v>
      </c>
      <c r="AE7052" s="3" t="s">
        <v>47</v>
      </c>
      <c r="AF7052" s="3" t="s">
        <v>47</v>
      </c>
      <c r="AI7052" s="3" t="s">
        <v>48</v>
      </c>
      <c r="AK7052" s="3" t="s">
        <v>47</v>
      </c>
      <c r="AL7052" s="3" t="s">
        <v>47</v>
      </c>
      <c r="AM7052" s="3" t="s">
        <v>47</v>
      </c>
      <c r="AO7052" s="3" t="s">
        <v>47</v>
      </c>
      <c r="AP7052" s="3" t="s">
        <v>48</v>
      </c>
      <c r="AR7052" s="3" t="s">
        <v>47</v>
      </c>
      <c r="AS7052" s="3" t="s">
        <v>47</v>
      </c>
      <c r="AU7052" s="3">
        <v>0</v>
      </c>
      <c r="AV7052" s="3">
        <v>15</v>
      </c>
      <c r="AW7052" s="3">
        <v>3</v>
      </c>
      <c r="AX7052" s="3">
        <v>12</v>
      </c>
      <c r="AY7052" s="3">
        <v>80</v>
      </c>
      <c r="AZ7052" s="6" t="str">
        <f t="shared" si="774"/>
        <v>3327.3</v>
      </c>
      <c r="BC7052" s="12" t="s">
        <v>18144</v>
      </c>
      <c r="BF7052" s="12" t="s">
        <v>1468</v>
      </c>
      <c r="BJ7052" s="12">
        <f t="shared" si="775"/>
        <v>0</v>
      </c>
      <c r="BK7052" s="12">
        <f t="shared" si="776"/>
        <v>0</v>
      </c>
      <c r="BL7052" s="3" t="s">
        <v>162</v>
      </c>
      <c r="BR7052" s="3" t="s">
        <v>162</v>
      </c>
      <c r="BU7052" s="3" t="s">
        <v>18355</v>
      </c>
      <c r="BX7052" s="3" t="s">
        <v>18145</v>
      </c>
      <c r="CO7052" s="3" t="s">
        <v>18355</v>
      </c>
      <c r="CQ7052" s="3" t="str">
        <f>CONCATENATE(baseURL!$A$1,baseURL!$B$1,baseURL!$C$1,".",C7052,".",L7052,".pkl&amp;seq=",BC7052,"&amp;varMods=Sodiated-D")</f>
        <v>http://proteomics.broadinstitute.org/millscripts/viewfeed.pl?side=xl&amp;cycle=1&amp;fixedMods=iaaC&amp;file=msdataSM/iPRG2012_nd/cpick_in/iPRG2012_nd.3327.3.4.pkl&amp;seq=LAAVPAAGPASAGGAAAASGDAAAEEEKEEEAAEEsDDDMGFGLFD&amp;varMods=Sodiated-D</v>
      </c>
    </row>
    <row r="7053" spans="1:95" x14ac:dyDescent="0.2">
      <c r="A7053" s="3">
        <v>7642</v>
      </c>
      <c r="B7053" s="2" t="s">
        <v>18356</v>
      </c>
      <c r="C7053" s="2" t="s">
        <v>18357</v>
      </c>
      <c r="D7053" s="3">
        <v>17067</v>
      </c>
      <c r="E7053" s="3">
        <v>17051</v>
      </c>
      <c r="F7053" s="3">
        <v>69890</v>
      </c>
      <c r="G7053" s="3">
        <v>20378</v>
      </c>
      <c r="H7053" s="3">
        <v>63.037500000000001</v>
      </c>
      <c r="I7053" s="30">
        <v>640.32439999999997</v>
      </c>
      <c r="J7053" s="30">
        <v>640.32185030000005</v>
      </c>
      <c r="K7053" s="30">
        <v>2.5500000000000002E-3</v>
      </c>
      <c r="L7053" s="3">
        <v>3</v>
      </c>
      <c r="M7053" s="3">
        <v>3</v>
      </c>
      <c r="N7053" s="10">
        <f t="shared" si="770"/>
        <v>1</v>
      </c>
      <c r="O7053" s="35">
        <v>3</v>
      </c>
      <c r="P7053" s="17"/>
      <c r="Q7053" s="40">
        <v>1918.9521099999999</v>
      </c>
      <c r="R7053" s="32">
        <v>640.32222000000002</v>
      </c>
      <c r="S7053" s="18">
        <f t="shared" si="771"/>
        <v>3.4045359224813363</v>
      </c>
      <c r="T7053" s="18">
        <f t="shared" si="772"/>
        <v>-0.57736556442586551</v>
      </c>
      <c r="U7053" s="18">
        <f t="shared" si="773"/>
        <v>-0.65591976483774606</v>
      </c>
      <c r="V7053" s="30">
        <v>640.32180000000005</v>
      </c>
      <c r="W7053" s="3" t="s">
        <v>47</v>
      </c>
      <c r="X7053" s="3" t="s">
        <v>47</v>
      </c>
      <c r="Y7053" s="3" t="s">
        <v>47</v>
      </c>
      <c r="AD7053" s="3" t="s">
        <v>47</v>
      </c>
      <c r="AF7053" s="3" t="s">
        <v>47</v>
      </c>
      <c r="AL7053" s="3" t="s">
        <v>52</v>
      </c>
      <c r="AU7053" s="3">
        <v>0</v>
      </c>
      <c r="AV7053" s="3">
        <v>5</v>
      </c>
      <c r="AW7053" s="3">
        <v>2</v>
      </c>
      <c r="AX7053" s="3">
        <v>3</v>
      </c>
      <c r="AY7053" s="3">
        <v>60</v>
      </c>
      <c r="AZ7053" s="6" t="str">
        <f t="shared" si="774"/>
        <v>3328.1</v>
      </c>
      <c r="BC7053" s="12" t="s">
        <v>18358</v>
      </c>
      <c r="BJ7053" s="12">
        <f t="shared" si="775"/>
        <v>0</v>
      </c>
      <c r="BK7053" s="12">
        <f t="shared" si="776"/>
        <v>0</v>
      </c>
      <c r="BL7053" s="3" t="s">
        <v>162</v>
      </c>
      <c r="BR7053" s="3" t="s">
        <v>162</v>
      </c>
      <c r="BS7053" s="3" t="s">
        <v>18359</v>
      </c>
      <c r="BZ7053" s="3" t="s">
        <v>18359</v>
      </c>
      <c r="CQ7053" s="3" t="str">
        <f>CONCATENATE(baseURL!$A$1,baseURL!$B$1,baseURL!$C$1,".",C7053,".",L7053,".pkl&amp;seq=",BC7053,"&amp;varMods=Sodiated-D")</f>
        <v>http://proteomics.broadinstitute.org/millscripts/viewfeed.pl?side=xl&amp;cycle=1&amp;fixedMods=iaaC&amp;file=msdataSM/iPRG2012_nd/cpick_in/iPRG2012_nd.3328.1.3.pkl&amp;seq=LTADYDALdLANRLGYL&amp;varMods=Sodiated-D</v>
      </c>
    </row>
    <row r="7054" spans="1:95" x14ac:dyDescent="0.2">
      <c r="A7054" s="3">
        <v>2357</v>
      </c>
      <c r="B7054" s="2" t="s">
        <v>18362</v>
      </c>
      <c r="C7054" s="2" t="s">
        <v>18352</v>
      </c>
      <c r="D7054" s="3">
        <v>17069</v>
      </c>
      <c r="E7054" s="3">
        <v>17053</v>
      </c>
      <c r="F7054" s="3">
        <v>69892</v>
      </c>
      <c r="G7054" s="3">
        <v>20380</v>
      </c>
      <c r="H7054" s="3">
        <v>63.049100000000003</v>
      </c>
      <c r="I7054" s="30">
        <v>1012.4551</v>
      </c>
      <c r="J7054" s="30">
        <v>1012.4552210000001</v>
      </c>
      <c r="K7054" s="30">
        <v>-1.2E-4</v>
      </c>
      <c r="L7054" s="3">
        <v>2</v>
      </c>
      <c r="M7054" s="3">
        <v>2</v>
      </c>
      <c r="N7054" s="10">
        <f t="shared" si="770"/>
        <v>1</v>
      </c>
      <c r="O7054" s="35">
        <v>2</v>
      </c>
      <c r="P7054" s="17"/>
      <c r="Q7054" s="40">
        <v>2023.9032099999999</v>
      </c>
      <c r="R7054" s="40">
        <v>1012.45524</v>
      </c>
      <c r="S7054" s="18">
        <f t="shared" si="771"/>
        <v>-0.13827771782542653</v>
      </c>
      <c r="T7054" s="18">
        <f t="shared" si="772"/>
        <v>-1.876626165916195E-2</v>
      </c>
      <c r="U7054" s="18">
        <f t="shared" si="773"/>
        <v>-0.13827771782542653</v>
      </c>
      <c r="V7054" s="30">
        <v>1012.4551</v>
      </c>
      <c r="W7054" s="3" t="s">
        <v>47</v>
      </c>
      <c r="Z7054" s="3" t="s">
        <v>47</v>
      </c>
      <c r="AA7054" s="3" t="s">
        <v>47</v>
      </c>
      <c r="AB7054" s="12" t="s">
        <v>47</v>
      </c>
      <c r="AC7054" s="3" t="s">
        <v>47</v>
      </c>
      <c r="AF7054" s="3" t="s">
        <v>48</v>
      </c>
      <c r="AH7054" s="3" t="s">
        <v>47</v>
      </c>
      <c r="AJ7054" s="3" t="s">
        <v>47</v>
      </c>
      <c r="AL7054" s="3" t="s">
        <v>48</v>
      </c>
      <c r="AU7054" s="3">
        <v>0</v>
      </c>
      <c r="AV7054" s="3">
        <v>7</v>
      </c>
      <c r="AW7054" s="3">
        <v>1</v>
      </c>
      <c r="AX7054" s="3">
        <v>7</v>
      </c>
      <c r="AY7054" s="3">
        <v>100</v>
      </c>
      <c r="AZ7054" s="6" t="str">
        <f t="shared" si="774"/>
        <v>3328.3</v>
      </c>
      <c r="BC7054" s="12" t="s">
        <v>18299</v>
      </c>
      <c r="BJ7054" s="12">
        <f t="shared" si="775"/>
        <v>0</v>
      </c>
      <c r="BK7054" s="12">
        <f t="shared" si="776"/>
        <v>0</v>
      </c>
      <c r="CQ7054" s="3" t="str">
        <f>CONCATENATE(baseURL!$A$1,baseURL!$B$1,baseURL!$C$1,".",C7054,".",L7054,".pkl&amp;seq=",BC7054)</f>
        <v>http://proteomics.broadinstitute.org/millscripts/viewfeed.pl?side=xl&amp;cycle=1&amp;fixedMods=iaaC&amp;file=msdataSM/iPRG2012_nd/cpick_in/iPRG2012_nd.3328.3.2.pkl&amp;seq=QFLDERPQDWFEDLGE</v>
      </c>
    </row>
    <row r="7055" spans="1:95" x14ac:dyDescent="0.2">
      <c r="A7055" s="3">
        <v>7107</v>
      </c>
      <c r="B7055" s="2" t="s">
        <v>18363</v>
      </c>
      <c r="C7055" s="2" t="s">
        <v>18356</v>
      </c>
      <c r="D7055" s="3">
        <v>17071</v>
      </c>
      <c r="E7055" s="3">
        <v>17055</v>
      </c>
      <c r="F7055" s="3">
        <v>69912</v>
      </c>
      <c r="G7055" s="3">
        <v>20383</v>
      </c>
      <c r="H7055" s="3">
        <v>63.074100000000001</v>
      </c>
      <c r="I7055" s="30">
        <v>961.46222</v>
      </c>
      <c r="J7055" s="30">
        <v>961.45952850000003</v>
      </c>
      <c r="K7055" s="30">
        <v>2.6900000000000001E-3</v>
      </c>
      <c r="L7055" s="3">
        <v>4</v>
      </c>
      <c r="M7055" s="3">
        <v>4</v>
      </c>
      <c r="N7055" s="10">
        <f t="shared" si="770"/>
        <v>1</v>
      </c>
      <c r="O7055" s="35">
        <v>4</v>
      </c>
      <c r="P7055" s="17"/>
      <c r="Q7055" s="40">
        <v>3842.8124200000002</v>
      </c>
      <c r="R7055" s="40">
        <v>961.45856000000003</v>
      </c>
      <c r="S7055" s="18">
        <f t="shared" si="771"/>
        <v>3.8067163289575601</v>
      </c>
      <c r="T7055" s="18">
        <f t="shared" si="772"/>
        <v>1.007323706181408</v>
      </c>
      <c r="U7055" s="18">
        <f t="shared" si="773"/>
        <v>-0.37443111432757131</v>
      </c>
      <c r="V7055" s="30">
        <v>961.45820000000003</v>
      </c>
      <c r="X7055" s="3" t="s">
        <v>47</v>
      </c>
      <c r="Y7055" s="3" t="s">
        <v>47</v>
      </c>
      <c r="AA7055" s="3" t="s">
        <v>48</v>
      </c>
      <c r="AB7055" s="12" t="s">
        <v>47</v>
      </c>
      <c r="AC7055" s="3" t="s">
        <v>47</v>
      </c>
      <c r="AD7055" s="3" t="s">
        <v>47</v>
      </c>
      <c r="AF7055" s="3" t="s">
        <v>52</v>
      </c>
      <c r="AG7055" s="3" t="s">
        <v>52</v>
      </c>
      <c r="AI7055" s="3" t="s">
        <v>47</v>
      </c>
      <c r="AL7055" s="3" t="s">
        <v>52</v>
      </c>
      <c r="AQ7055" s="3" t="s">
        <v>65</v>
      </c>
      <c r="AU7055" s="3">
        <v>1</v>
      </c>
      <c r="AV7055" s="3">
        <v>6</v>
      </c>
      <c r="AW7055" s="3">
        <v>1</v>
      </c>
      <c r="AX7055" s="3">
        <v>6</v>
      </c>
      <c r="AY7055" s="3">
        <v>100</v>
      </c>
      <c r="AZ7055" s="6" t="str">
        <f t="shared" si="774"/>
        <v>3329.2</v>
      </c>
      <c r="BC7055" s="12" t="s">
        <v>18364</v>
      </c>
      <c r="BJ7055" s="12">
        <f t="shared" si="775"/>
        <v>0</v>
      </c>
      <c r="BK7055" s="12">
        <f t="shared" si="776"/>
        <v>0</v>
      </c>
      <c r="CM7055" s="3" t="s">
        <v>18365</v>
      </c>
      <c r="CQ7055" s="3" t="str">
        <f>CONCATENATE(baseURL!$A$1,baseURL!$B$1,baseURL!$C$1,".",C7055,".",L7055,".pkl&amp;seq=",BC7055)</f>
        <v>http://proteomics.broadinstitute.org/millscripts/viewfeed.pl?side=xl&amp;cycle=1&amp;fixedMods=iaaC&amp;file=msdataSM/iPRG2012_nd/cpick_in/iPRG2012_nd.3329.2.4.pkl&amp;seq=VVEDDKVSLDDLQQSLEEDEDHVQSTDLAAMQKL</v>
      </c>
    </row>
    <row r="7056" spans="1:95" x14ac:dyDescent="0.2">
      <c r="A7056" s="3">
        <v>5356</v>
      </c>
      <c r="B7056" s="2" t="s">
        <v>18366</v>
      </c>
      <c r="C7056" s="2" t="s">
        <v>18367</v>
      </c>
      <c r="D7056" s="3">
        <v>17072</v>
      </c>
      <c r="E7056" s="3">
        <v>17056</v>
      </c>
      <c r="F7056" s="3">
        <v>69932</v>
      </c>
      <c r="G7056" s="3">
        <v>20385</v>
      </c>
      <c r="H7056" s="3">
        <v>63.099200000000003</v>
      </c>
      <c r="I7056" s="30">
        <v>712.38121000000001</v>
      </c>
      <c r="J7056" s="30">
        <v>712.3794954</v>
      </c>
      <c r="K7056" s="30">
        <v>1.7099999999999999E-3</v>
      </c>
      <c r="L7056" s="3">
        <v>3</v>
      </c>
      <c r="M7056" s="3">
        <v>3</v>
      </c>
      <c r="N7056" s="10">
        <f t="shared" si="770"/>
        <v>1</v>
      </c>
      <c r="O7056" s="35">
        <v>3</v>
      </c>
      <c r="P7056" s="17"/>
      <c r="Q7056" s="40">
        <v>2135.1230399999999</v>
      </c>
      <c r="R7056" s="40">
        <v>712.37919999999997</v>
      </c>
      <c r="S7056" s="18">
        <f t="shared" si="771"/>
        <v>2.821531004893385</v>
      </c>
      <c r="T7056" s="18">
        <f t="shared" si="772"/>
        <v>0.41466679547529911</v>
      </c>
      <c r="U7056" s="18">
        <f t="shared" si="773"/>
        <v>0.42112403062635839</v>
      </c>
      <c r="V7056" s="30">
        <v>712.37950000000001</v>
      </c>
      <c r="W7056" s="3" t="s">
        <v>47</v>
      </c>
      <c r="X7056" s="3" t="s">
        <v>47</v>
      </c>
      <c r="Y7056" s="3" t="s">
        <v>47</v>
      </c>
      <c r="Z7056" s="3" t="s">
        <v>47</v>
      </c>
      <c r="AA7056" s="3" t="s">
        <v>47</v>
      </c>
      <c r="AB7056" s="12" t="s">
        <v>47</v>
      </c>
      <c r="AC7056" s="3" t="s">
        <v>47</v>
      </c>
      <c r="AD7056" s="3" t="s">
        <v>47</v>
      </c>
      <c r="AE7056" s="3" t="s">
        <v>47</v>
      </c>
      <c r="AG7056" s="3" t="s">
        <v>47</v>
      </c>
      <c r="AH7056" s="3" t="s">
        <v>47</v>
      </c>
      <c r="AI7056" s="3" t="s">
        <v>47</v>
      </c>
      <c r="AJ7056" s="3" t="s">
        <v>47</v>
      </c>
      <c r="AK7056" s="3" t="s">
        <v>47</v>
      </c>
      <c r="AL7056" s="3" t="s">
        <v>47</v>
      </c>
      <c r="AM7056" s="3" t="s">
        <v>47</v>
      </c>
      <c r="AN7056" s="3" t="s">
        <v>47</v>
      </c>
      <c r="AU7056" s="3">
        <v>0</v>
      </c>
      <c r="AV7056" s="3">
        <v>17</v>
      </c>
      <c r="AW7056" s="3">
        <v>1</v>
      </c>
      <c r="AX7056" s="3">
        <v>17</v>
      </c>
      <c r="AY7056" s="3">
        <v>100</v>
      </c>
      <c r="AZ7056" s="6" t="str">
        <f t="shared" si="774"/>
        <v>3330.1</v>
      </c>
      <c r="BC7056" s="12" t="s">
        <v>18368</v>
      </c>
      <c r="BJ7056" s="12">
        <f t="shared" si="775"/>
        <v>0</v>
      </c>
      <c r="BK7056" s="12">
        <f t="shared" si="776"/>
        <v>0</v>
      </c>
      <c r="CQ7056" s="3" t="str">
        <f>CONCATENATE(baseURL!$A$1,baseURL!$B$1,baseURL!$C$1,".",C7056,".",L7056,".pkl&amp;seq=",BC7056)</f>
        <v>http://proteomics.broadinstitute.org/millscripts/viewfeed.pl?side=xl&amp;cycle=1&amp;fixedMods=iaaC&amp;file=msdataSM/iPRG2012_nd/cpick_in/iPRG2012_nd.3330.1.3.pkl&amp;seq=ALDEQFGSLDELLKLTNTK</v>
      </c>
    </row>
    <row r="7057" spans="1:95" x14ac:dyDescent="0.2">
      <c r="A7057" s="3">
        <v>6268</v>
      </c>
      <c r="B7057" s="2" t="s">
        <v>18369</v>
      </c>
      <c r="C7057" s="2" t="s">
        <v>18370</v>
      </c>
      <c r="D7057" s="3">
        <v>17073</v>
      </c>
      <c r="E7057" s="3">
        <v>17057</v>
      </c>
      <c r="F7057" s="3">
        <v>69953</v>
      </c>
      <c r="G7057" s="3">
        <v>20387</v>
      </c>
      <c r="H7057" s="3">
        <v>63.111699999999999</v>
      </c>
      <c r="I7057" s="30">
        <v>591.64648999999997</v>
      </c>
      <c r="J7057" s="30">
        <v>591.64620230000003</v>
      </c>
      <c r="K7057" s="30">
        <v>2.9E-4</v>
      </c>
      <c r="L7057" s="3">
        <v>3</v>
      </c>
      <c r="M7057" s="3">
        <v>3</v>
      </c>
      <c r="N7057" s="10">
        <f t="shared" si="770"/>
        <v>1</v>
      </c>
      <c r="O7057" s="35">
        <v>3</v>
      </c>
      <c r="P7057" s="17"/>
      <c r="Q7057" s="40">
        <v>1772.9217599999999</v>
      </c>
      <c r="R7057" s="40">
        <v>591.64544000000001</v>
      </c>
      <c r="S7057" s="18">
        <f t="shared" si="771"/>
        <v>1.7747115569145637</v>
      </c>
      <c r="T7057" s="18">
        <f t="shared" si="772"/>
        <v>1.2884405903972191</v>
      </c>
      <c r="U7057" s="18">
        <f t="shared" si="773"/>
        <v>1.2845531269773003</v>
      </c>
      <c r="V7057" s="30">
        <v>591.64620000000002</v>
      </c>
      <c r="W7057" s="3" t="s">
        <v>47</v>
      </c>
      <c r="X7057" s="3" t="s">
        <v>47</v>
      </c>
      <c r="Y7057" s="3" t="s">
        <v>47</v>
      </c>
      <c r="Z7057" s="3" t="s">
        <v>47</v>
      </c>
      <c r="AA7057" s="3" t="s">
        <v>48</v>
      </c>
      <c r="AB7057" s="12" t="s">
        <v>47</v>
      </c>
      <c r="AC7057" s="3" t="s">
        <v>47</v>
      </c>
      <c r="AD7057" s="3" t="s">
        <v>47</v>
      </c>
      <c r="AE7057" s="3" t="s">
        <v>47</v>
      </c>
      <c r="AF7057" s="3" t="s">
        <v>47</v>
      </c>
      <c r="AG7057" s="3" t="s">
        <v>47</v>
      </c>
      <c r="AH7057" s="3" t="s">
        <v>47</v>
      </c>
      <c r="AI7057" s="3" t="s">
        <v>47</v>
      </c>
      <c r="AJ7057" s="3" t="s">
        <v>47</v>
      </c>
      <c r="AK7057" s="3" t="s">
        <v>47</v>
      </c>
      <c r="AL7057" s="3" t="s">
        <v>47</v>
      </c>
      <c r="AN7057" s="3" t="s">
        <v>47</v>
      </c>
      <c r="AU7057" s="3">
        <v>0</v>
      </c>
      <c r="AV7057" s="3">
        <v>16</v>
      </c>
      <c r="AW7057" s="3">
        <v>1</v>
      </c>
      <c r="AX7057" s="3">
        <v>16</v>
      </c>
      <c r="AY7057" s="3">
        <v>100</v>
      </c>
      <c r="AZ7057" s="6" t="str">
        <f t="shared" si="774"/>
        <v>3331.1</v>
      </c>
      <c r="BC7057" s="12" t="s">
        <v>18161</v>
      </c>
      <c r="BJ7057" s="12">
        <f t="shared" si="775"/>
        <v>0</v>
      </c>
      <c r="BK7057" s="12">
        <f t="shared" si="776"/>
        <v>0</v>
      </c>
      <c r="CQ7057" s="3" t="str">
        <f>CONCATENATE(baseURL!$A$1,baseURL!$B$1,baseURL!$C$1,".",C7057,".",L7057,".pkl&amp;seq=",BC7057)</f>
        <v>http://proteomics.broadinstitute.org/millscripts/viewfeed.pl?side=xl&amp;cycle=1&amp;fixedMods=iaaC&amp;file=msdataSM/iPRG2012_nd/cpick_in/iPRG2012_nd.3331.1.3.pkl&amp;seq=ALPGEYLTYALSGYVR</v>
      </c>
    </row>
    <row r="7058" spans="1:95" x14ac:dyDescent="0.2">
      <c r="A7058" s="3">
        <v>5196</v>
      </c>
      <c r="B7058" s="2" t="s">
        <v>18371</v>
      </c>
      <c r="C7058" s="2" t="s">
        <v>18372</v>
      </c>
      <c r="D7058" s="3">
        <v>17075</v>
      </c>
      <c r="E7058" s="3">
        <v>17059</v>
      </c>
      <c r="F7058" s="3">
        <v>69955</v>
      </c>
      <c r="G7058" s="3">
        <v>20389</v>
      </c>
      <c r="H7058" s="3">
        <v>63.12</v>
      </c>
      <c r="I7058" s="30">
        <v>715.41624000000002</v>
      </c>
      <c r="J7058" s="30">
        <v>715.41566269999998</v>
      </c>
      <c r="K7058" s="30">
        <v>5.8E-4</v>
      </c>
      <c r="L7058" s="3">
        <v>2</v>
      </c>
      <c r="M7058" s="3">
        <v>2</v>
      </c>
      <c r="N7058" s="10">
        <f t="shared" si="770"/>
        <v>1</v>
      </c>
      <c r="O7058" s="35">
        <v>2</v>
      </c>
      <c r="P7058" s="17"/>
      <c r="Q7058" s="40">
        <v>1429.8260700000001</v>
      </c>
      <c r="R7058" s="40">
        <v>715.41666999999995</v>
      </c>
      <c r="S7058" s="18">
        <f t="shared" si="771"/>
        <v>-0.60104833724036077</v>
      </c>
      <c r="T7058" s="18">
        <f t="shared" si="772"/>
        <v>-1.4079906748179227</v>
      </c>
      <c r="U7058" s="18">
        <f t="shared" si="773"/>
        <v>-1.4956319090430295</v>
      </c>
      <c r="V7058" s="30">
        <v>715.41560000000004</v>
      </c>
      <c r="W7058" s="3" t="s">
        <v>47</v>
      </c>
      <c r="X7058" s="3" t="s">
        <v>47</v>
      </c>
      <c r="Y7058" s="3" t="s">
        <v>47</v>
      </c>
      <c r="Z7058" s="3" t="s">
        <v>47</v>
      </c>
      <c r="AA7058" s="3" t="s">
        <v>47</v>
      </c>
      <c r="AB7058" s="12" t="s">
        <v>47</v>
      </c>
      <c r="AC7058" s="3" t="s">
        <v>47</v>
      </c>
      <c r="AD7058" s="3" t="s">
        <v>47</v>
      </c>
      <c r="AE7058" s="3" t="s">
        <v>47</v>
      </c>
      <c r="AF7058" s="3" t="s">
        <v>47</v>
      </c>
      <c r="AG7058" s="3" t="s">
        <v>47</v>
      </c>
      <c r="AH7058" s="3" t="s">
        <v>47</v>
      </c>
      <c r="AI7058" s="3" t="s">
        <v>47</v>
      </c>
      <c r="AJ7058" s="3" t="s">
        <v>47</v>
      </c>
      <c r="AK7058" s="3" t="s">
        <v>47</v>
      </c>
      <c r="AL7058" s="3" t="s">
        <v>47</v>
      </c>
      <c r="AM7058" s="3" t="s">
        <v>47</v>
      </c>
      <c r="AN7058" s="3" t="s">
        <v>47</v>
      </c>
      <c r="AU7058" s="3">
        <v>0</v>
      </c>
      <c r="AV7058" s="3">
        <v>18</v>
      </c>
      <c r="AW7058" s="3">
        <v>1</v>
      </c>
      <c r="AX7058" s="3">
        <v>18</v>
      </c>
      <c r="AY7058" s="3">
        <v>100</v>
      </c>
      <c r="AZ7058" s="6" t="str">
        <f t="shared" si="774"/>
        <v>3331.3</v>
      </c>
      <c r="BC7058" s="12" t="s">
        <v>18373</v>
      </c>
      <c r="BJ7058" s="12">
        <f t="shared" si="775"/>
        <v>0</v>
      </c>
      <c r="BK7058" s="12">
        <f t="shared" si="776"/>
        <v>0</v>
      </c>
      <c r="CQ7058" s="3" t="str">
        <f>CONCATENATE(baseURL!$A$1,baseURL!$B$1,baseURL!$C$1,".",C7058,".",L7058,".pkl&amp;seq=",BC7058)</f>
        <v>http://proteomics.broadinstitute.org/millscripts/viewfeed.pl?side=xl&amp;cycle=1&amp;fixedMods=iaaC&amp;file=msdataSM/iPRG2012_nd/cpick_in/iPRG2012_nd.3331.3.2.pkl&amp;seq=SSGGVDGLGLLTLLK</v>
      </c>
    </row>
    <row r="7059" spans="1:95" x14ac:dyDescent="0.2">
      <c r="A7059" s="3">
        <v>5931</v>
      </c>
      <c r="B7059" s="2" t="s">
        <v>18374</v>
      </c>
      <c r="C7059" s="2" t="s">
        <v>18375</v>
      </c>
      <c r="D7059" s="3">
        <v>17076</v>
      </c>
      <c r="E7059" s="3">
        <v>17060</v>
      </c>
      <c r="F7059" s="3">
        <v>69956</v>
      </c>
      <c r="G7059" s="3">
        <v>20390</v>
      </c>
      <c r="H7059" s="3">
        <v>63.124200000000002</v>
      </c>
      <c r="I7059" s="30">
        <v>897.12572999999998</v>
      </c>
      <c r="J7059" s="30">
        <v>897.12485530000004</v>
      </c>
      <c r="K7059" s="30">
        <v>8.7000000000000001E-4</v>
      </c>
      <c r="L7059" s="3">
        <v>3</v>
      </c>
      <c r="M7059" s="3">
        <v>3</v>
      </c>
      <c r="N7059" s="10">
        <f t="shared" si="770"/>
        <v>1</v>
      </c>
      <c r="O7059" s="35">
        <v>3</v>
      </c>
      <c r="P7059" s="17"/>
      <c r="Q7059" s="40">
        <v>2689.36139</v>
      </c>
      <c r="R7059" s="40">
        <v>897.12531000000001</v>
      </c>
      <c r="S7059" s="18">
        <f t="shared" si="771"/>
        <v>0.46816202294279657</v>
      </c>
      <c r="T7059" s="18">
        <f t="shared" si="772"/>
        <v>-0.50684112342956034</v>
      </c>
      <c r="U7059" s="18">
        <f t="shared" si="773"/>
        <v>-0.45701530813798025</v>
      </c>
      <c r="V7059" s="30">
        <v>897.12490000000003</v>
      </c>
      <c r="W7059" s="3" t="s">
        <v>47</v>
      </c>
      <c r="X7059" s="3" t="s">
        <v>47</v>
      </c>
      <c r="Y7059" s="3" t="s">
        <v>47</v>
      </c>
      <c r="Z7059" s="3" t="s">
        <v>47</v>
      </c>
      <c r="AA7059" s="3" t="s">
        <v>48</v>
      </c>
      <c r="AB7059" s="12" t="s">
        <v>47</v>
      </c>
      <c r="AC7059" s="3" t="s">
        <v>47</v>
      </c>
      <c r="AD7059" s="3" t="s">
        <v>47</v>
      </c>
      <c r="AE7059" s="3" t="s">
        <v>47</v>
      </c>
      <c r="AF7059" s="3" t="s">
        <v>47</v>
      </c>
      <c r="AG7059" s="3" t="s">
        <v>47</v>
      </c>
      <c r="AI7059" s="3" t="s">
        <v>47</v>
      </c>
      <c r="AJ7059" s="3" t="s">
        <v>47</v>
      </c>
      <c r="AK7059" s="3" t="s">
        <v>47</v>
      </c>
      <c r="AL7059" s="3" t="s">
        <v>47</v>
      </c>
      <c r="AM7059" s="3" t="s">
        <v>47</v>
      </c>
      <c r="AU7059" s="3">
        <v>0</v>
      </c>
      <c r="AV7059" s="3">
        <v>15</v>
      </c>
      <c r="AW7059" s="3">
        <v>1</v>
      </c>
      <c r="AX7059" s="3">
        <v>15</v>
      </c>
      <c r="AY7059" s="3">
        <v>100</v>
      </c>
      <c r="AZ7059" s="6" t="str">
        <f t="shared" si="774"/>
        <v>3331.4</v>
      </c>
      <c r="BC7059" s="12" t="s">
        <v>18376</v>
      </c>
      <c r="BJ7059" s="12">
        <f t="shared" si="775"/>
        <v>0</v>
      </c>
      <c r="BK7059" s="12">
        <f t="shared" si="776"/>
        <v>0</v>
      </c>
      <c r="CQ7059" s="3" t="str">
        <f>CONCATENATE(baseURL!$A$1,baseURL!$B$1,baseURL!$C$1,".",C7059,".",L7059,".pkl&amp;seq=",BC7059)</f>
        <v>http://proteomics.broadinstitute.org/millscripts/viewfeed.pl?side=xl&amp;cycle=1&amp;fixedMods=iaaC&amp;file=msdataSM/iPRG2012_nd/cpick_in/iPRG2012_nd.3331.4.3.pkl&amp;seq=LENQQGVNNFDELLKVTDGVMVAR</v>
      </c>
    </row>
    <row r="7060" spans="1:95" x14ac:dyDescent="0.2">
      <c r="A7060" s="3">
        <v>1112</v>
      </c>
      <c r="B7060" s="2" t="s">
        <v>18377</v>
      </c>
      <c r="C7060" s="2" t="s">
        <v>18378</v>
      </c>
      <c r="D7060" s="3">
        <v>17078</v>
      </c>
      <c r="E7060" s="3">
        <v>17062</v>
      </c>
      <c r="F7060" s="3">
        <v>69995</v>
      </c>
      <c r="G7060" s="3">
        <v>20394</v>
      </c>
      <c r="H7060" s="3">
        <v>63.174100000000003</v>
      </c>
      <c r="I7060" s="30">
        <v>830.42055000000005</v>
      </c>
      <c r="J7060" s="30">
        <v>830.41730919999998</v>
      </c>
      <c r="K7060" s="30">
        <v>3.2399999999999998E-3</v>
      </c>
      <c r="L7060" s="3">
        <v>2</v>
      </c>
      <c r="M7060" s="3">
        <v>4</v>
      </c>
      <c r="N7060" s="10">
        <f t="shared" si="770"/>
        <v>-1</v>
      </c>
      <c r="O7060" s="35">
        <v>4</v>
      </c>
      <c r="Q7060" s="40">
        <v>3318.6463399999998</v>
      </c>
      <c r="R7060" s="40">
        <v>830.41704000000004</v>
      </c>
      <c r="S7060" s="18">
        <f t="shared" si="771"/>
        <v>4.226791877976968</v>
      </c>
      <c r="T7060" s="18">
        <f t="shared" si="772"/>
        <v>0.32417446531955108</v>
      </c>
      <c r="U7060" s="18">
        <f t="shared" si="773"/>
        <v>0.19267427356391836</v>
      </c>
      <c r="V7060" s="30">
        <v>830.41719999999998</v>
      </c>
      <c r="W7060" s="3" t="s">
        <v>47</v>
      </c>
      <c r="X7060" s="3" t="s">
        <v>47</v>
      </c>
      <c r="Y7060" s="3" t="s">
        <v>65</v>
      </c>
      <c r="AA7060" s="3" t="s">
        <v>47</v>
      </c>
      <c r="AB7060" s="12" t="s">
        <v>52</v>
      </c>
      <c r="AC7060" s="3" t="s">
        <v>65</v>
      </c>
      <c r="AO7060" s="3" t="s">
        <v>47</v>
      </c>
      <c r="AU7060" s="3">
        <v>2</v>
      </c>
      <c r="AV7060" s="3">
        <v>4</v>
      </c>
      <c r="AW7060" s="3">
        <v>1</v>
      </c>
      <c r="AX7060" s="3">
        <v>4</v>
      </c>
      <c r="AY7060" s="3">
        <v>100</v>
      </c>
      <c r="AZ7060" s="6" t="str">
        <f t="shared" si="774"/>
        <v>3333.1</v>
      </c>
      <c r="BC7060" s="12" t="s">
        <v>18379</v>
      </c>
      <c r="BI7060" s="12" t="s">
        <v>594</v>
      </c>
      <c r="BJ7060" s="12">
        <f t="shared" si="775"/>
        <v>0</v>
      </c>
      <c r="BK7060" s="12">
        <f t="shared" si="776"/>
        <v>1</v>
      </c>
      <c r="BR7060" s="3" t="s">
        <v>594</v>
      </c>
      <c r="BU7060" s="3" t="s">
        <v>18380</v>
      </c>
      <c r="BY7060" s="3" t="s">
        <v>18381</v>
      </c>
      <c r="CQ7060" s="3" t="str">
        <f>CONCATENATE(baseURL!$A$1,baseURL!$B$1,baseURL!$C$1,".",C7060,".",L7060,".pkl&amp;seq=",BC7060,"&amp;varMods=ReducedCys-C")</f>
        <v>http://proteomics.broadinstitute.org/millscripts/viewfeed.pl?side=xl&amp;cycle=1&amp;fixedMods=iaaC&amp;file=msdataSM/iPRG2012_nd/cpick_in/iPRG2012_nd.3333.1.2.pkl&amp;seq=LVTGALDRGLDENKYLVPGLGDFGDRYYcV&amp;varMods=ReducedCys-C</v>
      </c>
    </row>
    <row r="7061" spans="1:95" x14ac:dyDescent="0.2">
      <c r="A7061" s="3">
        <v>793</v>
      </c>
      <c r="B7061" s="2" t="s">
        <v>18382</v>
      </c>
      <c r="C7061" s="2" t="s">
        <v>18383</v>
      </c>
      <c r="D7061" s="3">
        <v>17079</v>
      </c>
      <c r="E7061" s="3">
        <v>17063</v>
      </c>
      <c r="F7061" s="3">
        <v>70016</v>
      </c>
      <c r="G7061" s="3">
        <v>20396</v>
      </c>
      <c r="H7061" s="3">
        <v>63.190800000000003</v>
      </c>
      <c r="I7061" s="30">
        <v>598.97358999999994</v>
      </c>
      <c r="J7061" s="30">
        <v>598.97296089999998</v>
      </c>
      <c r="K7061" s="30">
        <v>6.3000000000000003E-4</v>
      </c>
      <c r="L7061" s="3">
        <v>3</v>
      </c>
      <c r="M7061" s="3">
        <v>3</v>
      </c>
      <c r="N7061" s="10">
        <f t="shared" si="770"/>
        <v>1</v>
      </c>
      <c r="O7061" s="35">
        <v>3</v>
      </c>
      <c r="P7061" s="17"/>
      <c r="Q7061" s="40">
        <v>1794.90371</v>
      </c>
      <c r="R7061" s="32">
        <v>598.97275000000002</v>
      </c>
      <c r="S7061" s="18">
        <f t="shared" si="771"/>
        <v>1.4024010273014371</v>
      </c>
      <c r="T7061" s="18">
        <f t="shared" si="772"/>
        <v>0.35210282931298975</v>
      </c>
      <c r="U7061" s="18">
        <f t="shared" si="773"/>
        <v>8.3476251611528191E-2</v>
      </c>
      <c r="V7061" s="30">
        <v>598.97280000000001</v>
      </c>
      <c r="W7061" s="3" t="s">
        <v>47</v>
      </c>
      <c r="X7061" s="3" t="s">
        <v>47</v>
      </c>
      <c r="Y7061" s="3" t="s">
        <v>47</v>
      </c>
      <c r="AB7061" s="12" t="s">
        <v>52</v>
      </c>
      <c r="AD7061" s="3" t="s">
        <v>47</v>
      </c>
      <c r="AE7061" s="3" t="s">
        <v>47</v>
      </c>
      <c r="AF7061" s="3" t="s">
        <v>47</v>
      </c>
      <c r="AG7061" s="3" t="s">
        <v>52</v>
      </c>
      <c r="AJ7061" s="3" t="s">
        <v>48</v>
      </c>
      <c r="AU7061" s="3">
        <v>0</v>
      </c>
      <c r="AV7061" s="3">
        <v>6</v>
      </c>
      <c r="AW7061" s="3">
        <v>2</v>
      </c>
      <c r="AX7061" s="3">
        <v>5</v>
      </c>
      <c r="AY7061" s="3">
        <v>83.33</v>
      </c>
      <c r="AZ7061" s="6" t="str">
        <f t="shared" si="774"/>
        <v>3334.1</v>
      </c>
      <c r="BC7061" s="12" t="s">
        <v>18184</v>
      </c>
      <c r="BJ7061" s="12">
        <f t="shared" si="775"/>
        <v>0</v>
      </c>
      <c r="BK7061" s="12">
        <f t="shared" si="776"/>
        <v>0</v>
      </c>
      <c r="BM7061" s="3" t="s">
        <v>162</v>
      </c>
      <c r="BR7061" s="3" t="s">
        <v>162</v>
      </c>
      <c r="BZ7061" s="3" t="s">
        <v>18185</v>
      </c>
      <c r="CQ7061" s="3" t="str">
        <f>CONCATENATE(baseURL!$A$1,baseURL!$B$1,baseURL!$C$1,".",C7061,".",L7061,".pkl&amp;seq=",BC7061,"&amp;varMods=Sodiated-E")</f>
        <v>http://proteomics.broadinstitute.org/millscripts/viewfeed.pl?side=xl&amp;cycle=1&amp;fixedMods=iaaC&amp;file=msdataSM/iPRG2012_nd/cpick_in/iPRG2012_nd.3334.1.3.pkl&amp;seq=ALPGeYLTYALSGYVR&amp;varMods=Sodiated-E</v>
      </c>
    </row>
    <row r="7062" spans="1:95" x14ac:dyDescent="0.2">
      <c r="A7062" s="3">
        <v>7198</v>
      </c>
      <c r="B7062" s="2" t="s">
        <v>18384</v>
      </c>
      <c r="C7062" s="2" t="s">
        <v>18385</v>
      </c>
      <c r="D7062" s="3">
        <v>17081</v>
      </c>
      <c r="E7062" s="3">
        <v>17065</v>
      </c>
      <c r="F7062" s="3">
        <v>70037</v>
      </c>
      <c r="G7062" s="3">
        <v>20399</v>
      </c>
      <c r="H7062" s="3">
        <v>63.212499999999999</v>
      </c>
      <c r="I7062" s="30">
        <v>659.36027999999999</v>
      </c>
      <c r="J7062" s="30">
        <v>659.36141180000004</v>
      </c>
      <c r="K7062" s="30">
        <v>-1.1299999999999999E-3</v>
      </c>
      <c r="L7062" s="3">
        <v>5</v>
      </c>
      <c r="M7062" s="3">
        <v>5</v>
      </c>
      <c r="N7062" s="10">
        <f t="shared" si="770"/>
        <v>1</v>
      </c>
      <c r="O7062" s="35">
        <v>5</v>
      </c>
      <c r="P7062" s="17"/>
      <c r="Q7062" s="40">
        <v>3292.7747100000001</v>
      </c>
      <c r="R7062" s="40">
        <v>659.36076000000003</v>
      </c>
      <c r="S7062" s="18">
        <f t="shared" si="771"/>
        <v>-0.72797780692723013</v>
      </c>
      <c r="T7062" s="18">
        <f t="shared" si="772"/>
        <v>0.98853319693181474</v>
      </c>
      <c r="U7062" s="18">
        <f t="shared" si="773"/>
        <v>1.1222991188475775</v>
      </c>
      <c r="V7062" s="30">
        <v>659.36149999999998</v>
      </c>
      <c r="W7062" s="3" t="s">
        <v>47</v>
      </c>
      <c r="Y7062" s="3" t="s">
        <v>48</v>
      </c>
      <c r="AA7062" s="3" t="s">
        <v>47</v>
      </c>
      <c r="AB7062" s="12" t="s">
        <v>47</v>
      </c>
      <c r="AC7062" s="3" t="s">
        <v>47</v>
      </c>
      <c r="AD7062" s="3" t="s">
        <v>52</v>
      </c>
      <c r="AF7062" s="3" t="s">
        <v>47</v>
      </c>
      <c r="AG7062" s="3" t="s">
        <v>47</v>
      </c>
      <c r="AK7062" s="3" t="s">
        <v>52</v>
      </c>
      <c r="AU7062" s="3">
        <v>0</v>
      </c>
      <c r="AV7062" s="3">
        <v>6</v>
      </c>
      <c r="AW7062" s="3">
        <v>1</v>
      </c>
      <c r="AX7062" s="3">
        <v>6</v>
      </c>
      <c r="AY7062" s="3">
        <v>100</v>
      </c>
      <c r="AZ7062" s="6" t="str">
        <f t="shared" si="774"/>
        <v>3335.1</v>
      </c>
      <c r="BC7062" s="12" t="s">
        <v>18386</v>
      </c>
      <c r="BJ7062" s="12">
        <f t="shared" si="775"/>
        <v>0</v>
      </c>
      <c r="BK7062" s="12">
        <f t="shared" si="776"/>
        <v>0</v>
      </c>
      <c r="CQ7062" s="3" t="str">
        <f>CONCATENATE(baseURL!$A$1,baseURL!$B$1,baseURL!$C$1,".",C7062,".",L7062,".pkl&amp;seq=",BC7062)</f>
        <v>http://proteomics.broadinstitute.org/millscripts/viewfeed.pl?side=xl&amp;cycle=1&amp;fixedMods=iaaC&amp;file=msdataSM/iPRG2012_nd/cpick_in/iPRG2012_nd.3335.1.5.pkl&amp;seq=LEAALSDALAALQLEDPSADELRKAEVGLKR</v>
      </c>
    </row>
    <row r="7063" spans="1:95" x14ac:dyDescent="0.2">
      <c r="A7063" s="3">
        <v>846</v>
      </c>
      <c r="B7063" s="2" t="s">
        <v>18387</v>
      </c>
      <c r="C7063" s="2" t="s">
        <v>18382</v>
      </c>
      <c r="D7063" s="3">
        <v>17082</v>
      </c>
      <c r="E7063" s="3">
        <v>17066</v>
      </c>
      <c r="F7063" s="3">
        <v>70038</v>
      </c>
      <c r="G7063" s="3">
        <v>20400</v>
      </c>
      <c r="H7063" s="3">
        <v>63.218400000000003</v>
      </c>
      <c r="I7063" s="30">
        <v>678.59094000000005</v>
      </c>
      <c r="J7063" s="30">
        <v>678.58983039999998</v>
      </c>
      <c r="K7063" s="30">
        <v>1.1100000000000001E-3</v>
      </c>
      <c r="L7063" s="3">
        <v>4</v>
      </c>
      <c r="M7063" s="3">
        <v>4</v>
      </c>
      <c r="N7063" s="10">
        <f t="shared" si="770"/>
        <v>1</v>
      </c>
      <c r="O7063" s="35">
        <v>4</v>
      </c>
      <c r="P7063" s="17"/>
      <c r="Q7063" s="40">
        <v>2711.3433399999999</v>
      </c>
      <c r="R7063" s="32">
        <v>678.59128999999996</v>
      </c>
      <c r="S7063" s="18">
        <f t="shared" si="771"/>
        <v>-0.51577437711017904</v>
      </c>
      <c r="T7063" s="18">
        <f t="shared" si="772"/>
        <v>-2.1509265171611331</v>
      </c>
      <c r="U7063" s="18">
        <f t="shared" si="773"/>
        <v>-2.3430893136937776</v>
      </c>
      <c r="V7063" s="30">
        <v>678.58969999999999</v>
      </c>
      <c r="W7063" s="3" t="s">
        <v>47</v>
      </c>
      <c r="X7063" s="3" t="s">
        <v>47</v>
      </c>
      <c r="Y7063" s="3" t="s">
        <v>47</v>
      </c>
      <c r="AA7063" s="3" t="s">
        <v>48</v>
      </c>
      <c r="AD7063" s="3" t="s">
        <v>47</v>
      </c>
      <c r="AE7063" s="3" t="s">
        <v>47</v>
      </c>
      <c r="AF7063" s="3" t="s">
        <v>47</v>
      </c>
      <c r="AO7063" s="3" t="s">
        <v>47</v>
      </c>
      <c r="AU7063" s="3">
        <v>0</v>
      </c>
      <c r="AV7063" s="3">
        <v>7</v>
      </c>
      <c r="AW7063" s="3">
        <v>4</v>
      </c>
      <c r="AX7063" s="3">
        <v>4</v>
      </c>
      <c r="AY7063" s="3">
        <v>57.14</v>
      </c>
      <c r="AZ7063" s="6" t="str">
        <f t="shared" si="774"/>
        <v>3335.2</v>
      </c>
      <c r="BC7063" s="12" t="s">
        <v>18388</v>
      </c>
      <c r="BJ7063" s="12">
        <f t="shared" si="775"/>
        <v>0</v>
      </c>
      <c r="BK7063" s="12">
        <f t="shared" si="776"/>
        <v>0</v>
      </c>
      <c r="BL7063" s="3" t="s">
        <v>162</v>
      </c>
      <c r="BM7063" s="3" t="s">
        <v>162</v>
      </c>
      <c r="BR7063" s="3" t="s">
        <v>162</v>
      </c>
      <c r="BU7063" s="3" t="s">
        <v>18389</v>
      </c>
      <c r="BZ7063" s="3" t="s">
        <v>18390</v>
      </c>
      <c r="CA7063" s="3" t="s">
        <v>18391</v>
      </c>
      <c r="CQ7063" s="3" t="str">
        <f>CONCATENATE(baseURL!$A$1,baseURL!$B$1,baseURL!$C$1,".",C7063,".",L7063,".pkl&amp;seq=",BC7063,"&amp;varMods=Sodiated-D+Sodiated-E")</f>
        <v>http://proteomics.broadinstitute.org/millscripts/viewfeed.pl?side=xl&amp;cycle=1&amp;fixedMods=iaaC&amp;file=msdataSM/iPRG2012_nd/cpick_in/iPRG2012_nd.3335.2.4.pkl&amp;seq=LENQQGVNNFdELLKVTDGVMVAR&amp;varMods=Sodiated-D+Sodiated-E</v>
      </c>
    </row>
    <row r="7064" spans="1:95" x14ac:dyDescent="0.2">
      <c r="A7064" s="3">
        <v>855</v>
      </c>
      <c r="B7064" s="2" t="s">
        <v>18392</v>
      </c>
      <c r="C7064" s="2" t="s">
        <v>18393</v>
      </c>
      <c r="D7064" s="3">
        <v>17083</v>
      </c>
      <c r="E7064" s="3">
        <v>17067</v>
      </c>
      <c r="F7064" s="3">
        <v>70039</v>
      </c>
      <c r="G7064" s="3">
        <v>20401</v>
      </c>
      <c r="H7064" s="3">
        <v>63.224200000000003</v>
      </c>
      <c r="I7064" s="30">
        <v>904.78805</v>
      </c>
      <c r="J7064" s="30">
        <v>904.45012599999995</v>
      </c>
      <c r="K7064" s="30">
        <v>0.33792</v>
      </c>
      <c r="L7064" s="3">
        <v>0</v>
      </c>
      <c r="M7064" s="3">
        <v>3</v>
      </c>
      <c r="N7064" s="10">
        <f t="shared" si="770"/>
        <v>1</v>
      </c>
      <c r="O7064" s="35">
        <v>3</v>
      </c>
      <c r="P7064" s="17"/>
      <c r="Q7064" s="40">
        <v>2711.3433399999999</v>
      </c>
      <c r="R7064" s="32">
        <v>904.45263</v>
      </c>
      <c r="S7064" s="18">
        <f t="shared" si="771"/>
        <v>370.85413749087024</v>
      </c>
      <c r="T7064" s="18">
        <f t="shared" si="772"/>
        <v>-2.768525312425119</v>
      </c>
      <c r="U7064" s="18">
        <f t="shared" si="773"/>
        <v>-3.1289643107314618</v>
      </c>
      <c r="V7064" s="30">
        <v>904.44979999999998</v>
      </c>
      <c r="W7064" s="3" t="s">
        <v>47</v>
      </c>
      <c r="X7064" s="3" t="s">
        <v>47</v>
      </c>
      <c r="Y7064" s="3" t="s">
        <v>47</v>
      </c>
      <c r="AA7064" s="3" t="s">
        <v>47</v>
      </c>
      <c r="AD7064" s="3" t="s">
        <v>47</v>
      </c>
      <c r="AE7064" s="3" t="s">
        <v>47</v>
      </c>
      <c r="AF7064" s="3" t="s">
        <v>48</v>
      </c>
      <c r="AG7064" s="3" t="s">
        <v>52</v>
      </c>
      <c r="AI7064" s="3" t="s">
        <v>52</v>
      </c>
      <c r="AL7064" s="3" t="s">
        <v>52</v>
      </c>
      <c r="AO7064" s="3" t="s">
        <v>48</v>
      </c>
      <c r="AU7064" s="3">
        <v>0</v>
      </c>
      <c r="AV7064" s="3">
        <v>6</v>
      </c>
      <c r="AW7064" s="3">
        <v>2</v>
      </c>
      <c r="AX7064" s="3">
        <v>5</v>
      </c>
      <c r="AY7064" s="3">
        <v>83.33</v>
      </c>
      <c r="AZ7064" s="6" t="str">
        <f t="shared" si="774"/>
        <v>3335.3</v>
      </c>
      <c r="BC7064" s="12" t="s">
        <v>18388</v>
      </c>
      <c r="BJ7064" s="12">
        <f t="shared" si="775"/>
        <v>0</v>
      </c>
      <c r="BK7064" s="12">
        <f t="shared" si="776"/>
        <v>0</v>
      </c>
      <c r="BL7064" s="3" t="s">
        <v>162</v>
      </c>
      <c r="BR7064" s="3" t="s">
        <v>162</v>
      </c>
      <c r="BZ7064" s="3" t="s">
        <v>18394</v>
      </c>
      <c r="CQ7064" s="3" t="str">
        <f>CONCATENATE(baseURL!$A$1,baseURL!$B$1,baseURL!$C$1,".",C7064,".",L7064,".pkl&amp;seq=",BC7064,"&amp;varMods=Sodiated-D")</f>
        <v>http://proteomics.broadinstitute.org/millscripts/viewfeed.pl?side=xl&amp;cycle=1&amp;fixedMods=iaaC&amp;file=msdataSM/iPRG2012_nd/cpick_in/iPRG2012_nd.3335.3.0.pkl&amp;seq=LENQQGVNNFdELLKVTDGVMVAR&amp;varMods=Sodiated-D</v>
      </c>
    </row>
    <row r="7065" spans="1:95" x14ac:dyDescent="0.2">
      <c r="A7065" s="3">
        <v>6267</v>
      </c>
      <c r="B7065" s="2" t="s">
        <v>18395</v>
      </c>
      <c r="C7065" s="2" t="s">
        <v>18396</v>
      </c>
      <c r="D7065" s="3">
        <v>17084</v>
      </c>
      <c r="E7065" s="3">
        <v>17068</v>
      </c>
      <c r="F7065" s="3">
        <v>70058</v>
      </c>
      <c r="G7065" s="3">
        <v>20403</v>
      </c>
      <c r="H7065" s="3">
        <v>63.249200000000002</v>
      </c>
      <c r="I7065" s="30">
        <v>632.99654999999996</v>
      </c>
      <c r="J7065" s="30">
        <v>632.99533510000003</v>
      </c>
      <c r="K7065" s="30">
        <v>1.2099999999999999E-3</v>
      </c>
      <c r="L7065" s="3">
        <v>3</v>
      </c>
      <c r="M7065" s="3">
        <v>3</v>
      </c>
      <c r="N7065" s="10">
        <f t="shared" si="770"/>
        <v>1</v>
      </c>
      <c r="O7065" s="35">
        <v>3</v>
      </c>
      <c r="P7065" s="17"/>
      <c r="Q7065" s="40">
        <v>1896.9701700000001</v>
      </c>
      <c r="R7065" s="40">
        <v>632.99491</v>
      </c>
      <c r="S7065" s="18">
        <f t="shared" si="771"/>
        <v>2.5908581159872583</v>
      </c>
      <c r="T7065" s="18">
        <f t="shared" si="772"/>
        <v>0.67156938122849674</v>
      </c>
      <c r="U7065" s="18">
        <f t="shared" si="773"/>
        <v>0.45813954483447805</v>
      </c>
      <c r="V7065" s="30">
        <v>632.99519999999995</v>
      </c>
      <c r="W7065" s="3" t="s">
        <v>47</v>
      </c>
      <c r="X7065" s="3" t="s">
        <v>47</v>
      </c>
      <c r="Y7065" s="3" t="s">
        <v>47</v>
      </c>
      <c r="Z7065" s="3" t="s">
        <v>47</v>
      </c>
      <c r="AA7065" s="3" t="s">
        <v>48</v>
      </c>
      <c r="AB7065" s="12" t="s">
        <v>47</v>
      </c>
      <c r="AC7065" s="3" t="s">
        <v>47</v>
      </c>
      <c r="AD7065" s="3" t="s">
        <v>47</v>
      </c>
      <c r="AE7065" s="3" t="s">
        <v>47</v>
      </c>
      <c r="AF7065" s="3" t="s">
        <v>47</v>
      </c>
      <c r="AG7065" s="3" t="s">
        <v>47</v>
      </c>
      <c r="AH7065" s="3" t="s">
        <v>47</v>
      </c>
      <c r="AI7065" s="3" t="s">
        <v>47</v>
      </c>
      <c r="AJ7065" s="3" t="s">
        <v>47</v>
      </c>
      <c r="AK7065" s="3" t="s">
        <v>47</v>
      </c>
      <c r="AL7065" s="3" t="s">
        <v>47</v>
      </c>
      <c r="AN7065" s="3" t="s">
        <v>47</v>
      </c>
      <c r="AU7065" s="3">
        <v>0</v>
      </c>
      <c r="AV7065" s="3">
        <v>16</v>
      </c>
      <c r="AW7065" s="3">
        <v>1</v>
      </c>
      <c r="AX7065" s="3">
        <v>16</v>
      </c>
      <c r="AY7065" s="3">
        <v>100</v>
      </c>
      <c r="AZ7065" s="6" t="str">
        <f t="shared" si="774"/>
        <v>3336.1</v>
      </c>
      <c r="BC7065" s="12" t="s">
        <v>18340</v>
      </c>
      <c r="BJ7065" s="12">
        <f t="shared" si="775"/>
        <v>0</v>
      </c>
      <c r="BK7065" s="12">
        <f t="shared" si="776"/>
        <v>0</v>
      </c>
      <c r="CQ7065" s="3" t="str">
        <f>CONCATENATE(baseURL!$A$1,baseURL!$B$1,baseURL!$C$1,".",C7065,".",L7065,".pkl&amp;seq=",BC7065)</f>
        <v>http://proteomics.broadinstitute.org/millscripts/viewfeed.pl?side=xl&amp;cycle=1&amp;fixedMods=iaaC&amp;file=msdataSM/iPRG2012_nd/cpick_in/iPRG2012_nd.3336.1.3.pkl&amp;seq=LTADYDALDLANRLGYL</v>
      </c>
    </row>
    <row r="7066" spans="1:95" x14ac:dyDescent="0.2">
      <c r="A7066" s="3">
        <v>4926</v>
      </c>
      <c r="B7066" s="2" t="s">
        <v>18397</v>
      </c>
      <c r="C7066" s="2" t="s">
        <v>18398</v>
      </c>
      <c r="D7066" s="3">
        <v>17085</v>
      </c>
      <c r="E7066" s="3">
        <v>17069</v>
      </c>
      <c r="F7066" s="3">
        <v>70079</v>
      </c>
      <c r="G7066" s="3">
        <v>20405</v>
      </c>
      <c r="H7066" s="3">
        <v>63.265799999999999</v>
      </c>
      <c r="I7066" s="30">
        <v>727.04585999999995</v>
      </c>
      <c r="J7066" s="30">
        <v>727.04604900000004</v>
      </c>
      <c r="K7066" s="30">
        <v>-1.9000000000000001E-4</v>
      </c>
      <c r="L7066" s="3">
        <v>3</v>
      </c>
      <c r="M7066" s="3">
        <v>3</v>
      </c>
      <c r="N7066" s="10">
        <f t="shared" si="770"/>
        <v>1</v>
      </c>
      <c r="O7066" s="35">
        <v>3</v>
      </c>
      <c r="P7066" s="17"/>
      <c r="Q7066" s="40">
        <v>2179.1241</v>
      </c>
      <c r="R7066" s="40">
        <v>727.04621999999995</v>
      </c>
      <c r="S7066" s="18">
        <f t="shared" si="771"/>
        <v>-0.49515421454303427</v>
      </c>
      <c r="T7066" s="18">
        <f t="shared" si="772"/>
        <v>-0.23519825178284681</v>
      </c>
      <c r="U7066" s="18">
        <f t="shared" si="773"/>
        <v>-0.57767991691475062</v>
      </c>
      <c r="V7066" s="30">
        <v>727.04579999999999</v>
      </c>
      <c r="W7066" s="3" t="s">
        <v>47</v>
      </c>
      <c r="X7066" s="3" t="s">
        <v>47</v>
      </c>
      <c r="Y7066" s="3" t="s">
        <v>47</v>
      </c>
      <c r="Z7066" s="3" t="s">
        <v>47</v>
      </c>
      <c r="AA7066" s="3" t="s">
        <v>48</v>
      </c>
      <c r="AB7066" s="12" t="s">
        <v>47</v>
      </c>
      <c r="AC7066" s="3" t="s">
        <v>47</v>
      </c>
      <c r="AD7066" s="3" t="s">
        <v>47</v>
      </c>
      <c r="AE7066" s="3" t="s">
        <v>47</v>
      </c>
      <c r="AF7066" s="3" t="s">
        <v>47</v>
      </c>
      <c r="AG7066" s="3" t="s">
        <v>47</v>
      </c>
      <c r="AH7066" s="3" t="s">
        <v>47</v>
      </c>
      <c r="AI7066" s="3" t="s">
        <v>47</v>
      </c>
      <c r="AJ7066" s="3" t="s">
        <v>47</v>
      </c>
      <c r="AK7066" s="3" t="s">
        <v>47</v>
      </c>
      <c r="AL7066" s="3" t="s">
        <v>47</v>
      </c>
      <c r="AM7066" s="3" t="s">
        <v>47</v>
      </c>
      <c r="AN7066" s="3" t="s">
        <v>47</v>
      </c>
      <c r="AU7066" s="3">
        <v>0</v>
      </c>
      <c r="AV7066" s="3">
        <v>17</v>
      </c>
      <c r="AW7066" s="3">
        <v>1</v>
      </c>
      <c r="AX7066" s="3">
        <v>17</v>
      </c>
      <c r="AY7066" s="3">
        <v>100</v>
      </c>
      <c r="AZ7066" s="6" t="str">
        <f t="shared" si="774"/>
        <v>3337.1</v>
      </c>
      <c r="BC7066" s="12" t="s">
        <v>18399</v>
      </c>
      <c r="BJ7066" s="12">
        <f t="shared" si="775"/>
        <v>0</v>
      </c>
      <c r="BK7066" s="12">
        <f t="shared" si="776"/>
        <v>0</v>
      </c>
      <c r="CQ7066" s="3" t="str">
        <f>CONCATENATE(baseURL!$A$1,baseURL!$B$1,baseURL!$C$1,".",C7066,".",L7066,".pkl&amp;seq=",BC7066)</f>
        <v>http://proteomics.broadinstitute.org/millscripts/viewfeed.pl?side=xl&amp;cycle=1&amp;fixedMods=iaaC&amp;file=msdataSM/iPRG2012_nd/cpick_in/iPRG2012_nd.3337.1.3.pkl&amp;seq=AEPLDEEVSLALENGLLNPR</v>
      </c>
    </row>
    <row r="7067" spans="1:95" x14ac:dyDescent="0.2">
      <c r="A7067" s="3">
        <v>3814</v>
      </c>
      <c r="B7067" s="2" t="s">
        <v>18400</v>
      </c>
      <c r="C7067" s="2" t="s">
        <v>18395</v>
      </c>
      <c r="D7067" s="3">
        <v>17086</v>
      </c>
      <c r="E7067" s="3">
        <v>17070</v>
      </c>
      <c r="F7067" s="3">
        <v>70080</v>
      </c>
      <c r="G7067" s="3">
        <v>20406</v>
      </c>
      <c r="H7067" s="3">
        <v>63.274099999999997</v>
      </c>
      <c r="I7067" s="30">
        <v>909.18109000000004</v>
      </c>
      <c r="J7067" s="30">
        <v>908.92836160000002</v>
      </c>
      <c r="K7067" s="30">
        <v>0.25273000000000001</v>
      </c>
      <c r="L7067" s="3">
        <v>0</v>
      </c>
      <c r="M7067" s="3">
        <v>4</v>
      </c>
      <c r="N7067" s="10">
        <f t="shared" si="770"/>
        <v>1</v>
      </c>
      <c r="O7067" s="35">
        <v>4</v>
      </c>
      <c r="P7067" s="17"/>
      <c r="Q7067" s="40">
        <v>3632.69283</v>
      </c>
      <c r="R7067" s="40">
        <v>908.92867000000001</v>
      </c>
      <c r="S7067" s="18">
        <f t="shared" si="771"/>
        <v>277.71156123838534</v>
      </c>
      <c r="T7067" s="18">
        <f t="shared" si="772"/>
        <v>-0.33930055258839548</v>
      </c>
      <c r="U7067" s="18">
        <f t="shared" si="773"/>
        <v>-0.51709228191021772</v>
      </c>
      <c r="V7067" s="30">
        <v>908.92819999999995</v>
      </c>
      <c r="W7067" s="3" t="s">
        <v>47</v>
      </c>
      <c r="X7067" s="3" t="s">
        <v>47</v>
      </c>
      <c r="Y7067" s="3" t="s">
        <v>47</v>
      </c>
      <c r="Z7067" s="3" t="s">
        <v>47</v>
      </c>
      <c r="AA7067" s="3" t="s">
        <v>48</v>
      </c>
      <c r="AB7067" s="12" t="s">
        <v>47</v>
      </c>
      <c r="AC7067" s="3" t="s">
        <v>47</v>
      </c>
      <c r="AE7067" s="3" t="s">
        <v>47</v>
      </c>
      <c r="AI7067" s="3" t="s">
        <v>47</v>
      </c>
      <c r="AK7067" s="3" t="s">
        <v>47</v>
      </c>
      <c r="AL7067" s="3" t="s">
        <v>48</v>
      </c>
      <c r="AM7067" s="3" t="s">
        <v>47</v>
      </c>
      <c r="AN7067" s="3" t="s">
        <v>48</v>
      </c>
      <c r="AU7067" s="3">
        <v>0</v>
      </c>
      <c r="AV7067" s="3">
        <v>10</v>
      </c>
      <c r="AW7067" s="3">
        <v>1</v>
      </c>
      <c r="AX7067" s="3">
        <v>10</v>
      </c>
      <c r="AY7067" s="3">
        <v>100</v>
      </c>
      <c r="AZ7067" s="6" t="str">
        <f t="shared" si="774"/>
        <v>3337.2</v>
      </c>
      <c r="BC7067" s="12" t="s">
        <v>18401</v>
      </c>
      <c r="BJ7067" s="12">
        <f t="shared" si="775"/>
        <v>0</v>
      </c>
      <c r="BK7067" s="12">
        <f t="shared" si="776"/>
        <v>0</v>
      </c>
      <c r="CQ7067" s="3" t="str">
        <f>CONCATENATE(baseURL!$A$1,baseURL!$B$1,baseURL!$C$1,".",C7067,".",L7067,".pkl&amp;seq=",BC7067)</f>
        <v>http://proteomics.broadinstitute.org/millscripts/viewfeed.pl?side=xl&amp;cycle=1&amp;fixedMods=iaaC&amp;file=msdataSM/iPRG2012_nd/cpick_in/iPRG2012_nd.3337.2.0.pkl&amp;seq=GASDGGLYVPHSENRFPGWDFETEELDPELLR</v>
      </c>
    </row>
    <row r="7068" spans="1:95" x14ac:dyDescent="0.2">
      <c r="A7068" s="3">
        <v>764</v>
      </c>
      <c r="B7068" s="2" t="s">
        <v>18402</v>
      </c>
      <c r="C7068" s="2" t="s">
        <v>18403</v>
      </c>
      <c r="D7068" s="3">
        <v>17087</v>
      </c>
      <c r="E7068" s="3">
        <v>17071</v>
      </c>
      <c r="F7068" s="3">
        <v>70100</v>
      </c>
      <c r="G7068" s="3">
        <v>20408</v>
      </c>
      <c r="H7068" s="3">
        <v>63.290700000000001</v>
      </c>
      <c r="I7068" s="30">
        <v>640.32253000000003</v>
      </c>
      <c r="J7068" s="30">
        <v>640.32169069999998</v>
      </c>
      <c r="K7068" s="30">
        <v>8.4000000000000003E-4</v>
      </c>
      <c r="L7068" s="3">
        <v>3</v>
      </c>
      <c r="M7068" s="3">
        <v>3</v>
      </c>
      <c r="N7068" s="10">
        <f t="shared" si="770"/>
        <v>1</v>
      </c>
      <c r="O7068" s="35">
        <v>3</v>
      </c>
      <c r="P7068" s="17"/>
      <c r="Q7068" s="40">
        <v>1918.9521099999999</v>
      </c>
      <c r="R7068" s="32">
        <v>640.32222000000002</v>
      </c>
      <c r="S7068" s="18">
        <f t="shared" si="771"/>
        <v>0.48413125506269811</v>
      </c>
      <c r="T7068" s="18">
        <f t="shared" si="772"/>
        <v>-0.82661507520269517</v>
      </c>
      <c r="U7068" s="18">
        <f t="shared" si="773"/>
        <v>-1.1244338826804481</v>
      </c>
      <c r="V7068" s="30">
        <v>640.32150000000001</v>
      </c>
      <c r="W7068" s="3" t="s">
        <v>47</v>
      </c>
      <c r="Y7068" s="3" t="s">
        <v>47</v>
      </c>
      <c r="AC7068" s="3" t="s">
        <v>52</v>
      </c>
      <c r="AD7068" s="3" t="s">
        <v>47</v>
      </c>
      <c r="AE7068" s="3" t="s">
        <v>47</v>
      </c>
      <c r="AF7068" s="3" t="s">
        <v>47</v>
      </c>
      <c r="AH7068" s="3" t="s">
        <v>52</v>
      </c>
      <c r="AJ7068" s="3" t="s">
        <v>47</v>
      </c>
      <c r="AQ7068" s="3" t="s">
        <v>65</v>
      </c>
      <c r="AU7068" s="3">
        <v>1</v>
      </c>
      <c r="AV7068" s="3">
        <v>6</v>
      </c>
      <c r="AW7068" s="3">
        <v>3</v>
      </c>
      <c r="AX7068" s="3">
        <v>3</v>
      </c>
      <c r="AY7068" s="3">
        <v>50</v>
      </c>
      <c r="AZ7068" s="6" t="str">
        <f t="shared" si="774"/>
        <v>3338.1</v>
      </c>
      <c r="BC7068" s="12" t="s">
        <v>18404</v>
      </c>
      <c r="BJ7068" s="12">
        <f t="shared" si="775"/>
        <v>0</v>
      </c>
      <c r="BK7068" s="12">
        <f t="shared" si="776"/>
        <v>0</v>
      </c>
      <c r="BL7068" s="3" t="s">
        <v>162</v>
      </c>
      <c r="BR7068" s="3" t="s">
        <v>162</v>
      </c>
      <c r="BU7068" s="3" t="s">
        <v>18405</v>
      </c>
      <c r="BZ7068" s="3" t="s">
        <v>18405</v>
      </c>
      <c r="CF7068" s="3" t="s">
        <v>18406</v>
      </c>
      <c r="CM7068" s="3" t="s">
        <v>18407</v>
      </c>
      <c r="CQ7068" s="3" t="str">
        <f>CONCATENATE(baseURL!$A$1,baseURL!$B$1,baseURL!$C$1,".",C7068,".",L7068,".pkl&amp;seq=",BC7068,"&amp;varMods=Sodiated-D")</f>
        <v>http://proteomics.broadinstitute.org/millscripts/viewfeed.pl?side=xl&amp;cycle=1&amp;fixedMods=iaaC&amp;file=msdataSM/iPRG2012_nd/cpick_in/iPRG2012_nd.3338.1.3.pkl&amp;seq=LTADYdALDLANRLGYL&amp;varMods=Sodiated-D</v>
      </c>
    </row>
    <row r="7069" spans="1:95" x14ac:dyDescent="0.2">
      <c r="A7069" s="3">
        <v>7835</v>
      </c>
      <c r="B7069" s="2" t="s">
        <v>18408</v>
      </c>
      <c r="C7069" s="2" t="s">
        <v>18397</v>
      </c>
      <c r="D7069" s="3">
        <v>17088</v>
      </c>
      <c r="E7069" s="3">
        <v>17072</v>
      </c>
      <c r="F7069" s="3">
        <v>70101</v>
      </c>
      <c r="G7069" s="3">
        <v>20409</v>
      </c>
      <c r="H7069" s="3">
        <v>63.299100000000003</v>
      </c>
      <c r="I7069" s="30">
        <v>952.86158</v>
      </c>
      <c r="J7069" s="30">
        <v>952.86233440000001</v>
      </c>
      <c r="K7069" s="30">
        <v>-7.5000000000000002E-4</v>
      </c>
      <c r="L7069" s="3">
        <v>5</v>
      </c>
      <c r="M7069" s="3">
        <v>5</v>
      </c>
      <c r="N7069" s="10">
        <f t="shared" si="770"/>
        <v>1</v>
      </c>
      <c r="O7069" s="35">
        <v>5</v>
      </c>
      <c r="P7069" s="17"/>
      <c r="Q7069" s="40">
        <v>4760.2806600000004</v>
      </c>
      <c r="R7069" s="42">
        <v>952.86194999999998</v>
      </c>
      <c r="S7069" s="18">
        <f t="shared" si="771"/>
        <v>-0.38830388806619315</v>
      </c>
      <c r="T7069" s="18">
        <f t="shared" si="772"/>
        <v>0.40341625566004341</v>
      </c>
      <c r="U7069" s="18">
        <f t="shared" si="773"/>
        <v>0.2623674920075586</v>
      </c>
      <c r="V7069" s="30">
        <v>952.86220000000003</v>
      </c>
      <c r="W7069" s="3" t="s">
        <v>47</v>
      </c>
      <c r="AC7069" s="3" t="s">
        <v>52</v>
      </c>
      <c r="AD7069" s="3" t="s">
        <v>47</v>
      </c>
      <c r="AF7069" s="3" t="s">
        <v>52</v>
      </c>
      <c r="AK7069" s="3" t="s">
        <v>47</v>
      </c>
      <c r="AL7069" s="3" t="s">
        <v>52</v>
      </c>
      <c r="AP7069" s="3" t="s">
        <v>48</v>
      </c>
      <c r="AR7069" s="3" t="s">
        <v>47</v>
      </c>
      <c r="AU7069" s="3">
        <v>0</v>
      </c>
      <c r="AV7069" s="3">
        <v>4</v>
      </c>
      <c r="AW7069" s="3">
        <v>3</v>
      </c>
      <c r="AX7069" s="3">
        <v>2</v>
      </c>
      <c r="AY7069" s="3">
        <v>50</v>
      </c>
      <c r="AZ7069" s="6" t="str">
        <f t="shared" si="774"/>
        <v>3338.2</v>
      </c>
      <c r="BC7069" s="12" t="s">
        <v>20244</v>
      </c>
      <c r="BE7069" s="12" t="s">
        <v>258</v>
      </c>
      <c r="BI7069" s="12" t="s">
        <v>594</v>
      </c>
      <c r="BJ7069" s="12">
        <f t="shared" si="775"/>
        <v>0</v>
      </c>
      <c r="BK7069" s="12">
        <f t="shared" si="776"/>
        <v>3</v>
      </c>
      <c r="BR7069" s="3" t="s">
        <v>594</v>
      </c>
      <c r="CQ7069" s="3" t="str">
        <f>CONCATENATE(baseURL!$A$1,baseURL!$B$1,baseURL!$C$1,".",C7069,".",L7069,".pkl&amp;seq=",BC7069,"&amp;varMods=Dimethyl-R+ReducedCys-C")</f>
        <v>http://proteomics.broadinstitute.org/millscripts/viewfeed.pl?side=xl&amp;cycle=1&amp;fixedMods=iaaC&amp;file=msdataSM/iPRG2012_nd/cpick_in/iPRG2012_nd.3338.2.5.pkl&amp;seq=LVGGYTcAANSLPYQVSLNSGSHFcGGSLLNSQWVVSAAHcYKSr&amp;varMods=Dimethyl-R+ReducedCys-C</v>
      </c>
    </row>
    <row r="7070" spans="1:95" x14ac:dyDescent="0.2">
      <c r="A7070" s="3">
        <v>4925</v>
      </c>
      <c r="B7070" s="2" t="s">
        <v>18409</v>
      </c>
      <c r="C7070" s="2" t="s">
        <v>18410</v>
      </c>
      <c r="D7070" s="3">
        <v>17090</v>
      </c>
      <c r="E7070" s="3">
        <v>17074</v>
      </c>
      <c r="F7070" s="3">
        <v>70206</v>
      </c>
      <c r="G7070" s="3">
        <v>20416</v>
      </c>
      <c r="H7070" s="3">
        <v>63.351799999999997</v>
      </c>
      <c r="I7070" s="30">
        <v>731.90157999999997</v>
      </c>
      <c r="J7070" s="30">
        <v>731.90112499999998</v>
      </c>
      <c r="K7070" s="30">
        <v>4.6000000000000001E-4</v>
      </c>
      <c r="L7070" s="3">
        <v>2</v>
      </c>
      <c r="M7070" s="3">
        <v>2</v>
      </c>
      <c r="N7070" s="10">
        <f t="shared" si="770"/>
        <v>1</v>
      </c>
      <c r="O7070" s="35">
        <v>2</v>
      </c>
      <c r="P7070" s="17"/>
      <c r="Q7070" s="40">
        <v>1462.7974099999999</v>
      </c>
      <c r="R7070" s="40">
        <v>731.90234999999996</v>
      </c>
      <c r="S7070" s="18">
        <f t="shared" si="771"/>
        <v>-1.0520529138738428</v>
      </c>
      <c r="T7070" s="18">
        <f t="shared" si="772"/>
        <v>-1.673720544792235</v>
      </c>
      <c r="U7070" s="18">
        <f t="shared" si="773"/>
        <v>-1.5712478583224936</v>
      </c>
      <c r="V7070" s="30">
        <v>731.90120000000002</v>
      </c>
      <c r="W7070" s="3" t="s">
        <v>47</v>
      </c>
      <c r="X7070" s="3" t="s">
        <v>47</v>
      </c>
      <c r="Y7070" s="3" t="s">
        <v>47</v>
      </c>
      <c r="Z7070" s="3" t="s">
        <v>47</v>
      </c>
      <c r="AA7070" s="3" t="s">
        <v>48</v>
      </c>
      <c r="AB7070" s="12" t="s">
        <v>47</v>
      </c>
      <c r="AC7070" s="3" t="s">
        <v>47</v>
      </c>
      <c r="AD7070" s="3" t="s">
        <v>47</v>
      </c>
      <c r="AE7070" s="3" t="s">
        <v>47</v>
      </c>
      <c r="AF7070" s="3" t="s">
        <v>47</v>
      </c>
      <c r="AG7070" s="3" t="s">
        <v>47</v>
      </c>
      <c r="AH7070" s="3" t="s">
        <v>47</v>
      </c>
      <c r="AI7070" s="3" t="s">
        <v>47</v>
      </c>
      <c r="AJ7070" s="3" t="s">
        <v>47</v>
      </c>
      <c r="AK7070" s="3" t="s">
        <v>47</v>
      </c>
      <c r="AL7070" s="3" t="s">
        <v>47</v>
      </c>
      <c r="AM7070" s="3" t="s">
        <v>47</v>
      </c>
      <c r="AN7070" s="3" t="s">
        <v>47</v>
      </c>
      <c r="AU7070" s="3">
        <v>0</v>
      </c>
      <c r="AV7070" s="3">
        <v>17</v>
      </c>
      <c r="AW7070" s="3">
        <v>1</v>
      </c>
      <c r="AX7070" s="3">
        <v>17</v>
      </c>
      <c r="AY7070" s="3">
        <v>100</v>
      </c>
      <c r="AZ7070" s="6" t="str">
        <f t="shared" si="774"/>
        <v>3343.2</v>
      </c>
      <c r="BC7070" s="12" t="s">
        <v>18411</v>
      </c>
      <c r="BJ7070" s="12">
        <f t="shared" si="775"/>
        <v>0</v>
      </c>
      <c r="BK7070" s="12">
        <f t="shared" si="776"/>
        <v>0</v>
      </c>
      <c r="CQ7070" s="3" t="str">
        <f>CONCATENATE(baseURL!$A$1,baseURL!$B$1,baseURL!$C$1,".",C7070,".",L7070,".pkl&amp;seq=",BC7070)</f>
        <v>http://proteomics.broadinstitute.org/millscripts/viewfeed.pl?side=xl&amp;cycle=1&amp;fixedMods=iaaC&amp;file=msdataSM/iPRG2012_nd/cpick_in/iPRG2012_nd.3343.2.2.pkl&amp;seq=NEVSAMPTLLLFK</v>
      </c>
    </row>
    <row r="7071" spans="1:95" x14ac:dyDescent="0.2">
      <c r="A7071" s="3">
        <v>6521</v>
      </c>
      <c r="B7071" s="2" t="s">
        <v>18412</v>
      </c>
      <c r="C7071" s="2" t="s">
        <v>18413</v>
      </c>
      <c r="D7071" s="3">
        <v>17091</v>
      </c>
      <c r="E7071" s="3">
        <v>17075</v>
      </c>
      <c r="F7071" s="3">
        <v>70226</v>
      </c>
      <c r="G7071" s="3">
        <v>20418</v>
      </c>
      <c r="H7071" s="3">
        <v>63.365299999999998</v>
      </c>
      <c r="I7071" s="30">
        <v>591.64413999999999</v>
      </c>
      <c r="J7071" s="30">
        <v>591.64534600000002</v>
      </c>
      <c r="K7071" s="30">
        <v>-1.2099999999999999E-3</v>
      </c>
      <c r="L7071" s="3">
        <v>3</v>
      </c>
      <c r="M7071" s="3">
        <v>3</v>
      </c>
      <c r="N7071" s="10">
        <f t="shared" si="770"/>
        <v>1</v>
      </c>
      <c r="O7071" s="35">
        <v>3</v>
      </c>
      <c r="P7071" s="17"/>
      <c r="Q7071" s="40">
        <v>1772.9217599999999</v>
      </c>
      <c r="R7071" s="40">
        <v>591.64544000000001</v>
      </c>
      <c r="S7071" s="18">
        <f t="shared" si="771"/>
        <v>-2.1972619277091594</v>
      </c>
      <c r="T7071" s="18">
        <f t="shared" si="772"/>
        <v>-0.15887893936957664</v>
      </c>
      <c r="U7071" s="18">
        <f t="shared" si="773"/>
        <v>-0.40564835581677505</v>
      </c>
      <c r="V7071" s="30">
        <v>591.64520000000005</v>
      </c>
      <c r="W7071" s="3" t="s">
        <v>47</v>
      </c>
      <c r="X7071" s="3" t="s">
        <v>47</v>
      </c>
      <c r="Y7071" s="3" t="s">
        <v>47</v>
      </c>
      <c r="Z7071" s="3" t="s">
        <v>47</v>
      </c>
      <c r="AA7071" s="3" t="s">
        <v>48</v>
      </c>
      <c r="AB7071" s="12" t="s">
        <v>47</v>
      </c>
      <c r="AC7071" s="3" t="s">
        <v>47</v>
      </c>
      <c r="AD7071" s="3" t="s">
        <v>47</v>
      </c>
      <c r="AE7071" s="3" t="s">
        <v>47</v>
      </c>
      <c r="AF7071" s="3" t="s">
        <v>47</v>
      </c>
      <c r="AG7071" s="3" t="s">
        <v>47</v>
      </c>
      <c r="AH7071" s="3" t="s">
        <v>47</v>
      </c>
      <c r="AI7071" s="3" t="s">
        <v>47</v>
      </c>
      <c r="AJ7071" s="3" t="s">
        <v>47</v>
      </c>
      <c r="AK7071" s="3" t="s">
        <v>47</v>
      </c>
      <c r="AL7071" s="3" t="s">
        <v>47</v>
      </c>
      <c r="AU7071" s="3">
        <v>0</v>
      </c>
      <c r="AV7071" s="3">
        <v>15</v>
      </c>
      <c r="AW7071" s="3">
        <v>1</v>
      </c>
      <c r="AX7071" s="3">
        <v>15</v>
      </c>
      <c r="AY7071" s="3">
        <v>100</v>
      </c>
      <c r="AZ7071" s="6" t="str">
        <f t="shared" si="774"/>
        <v>3344.1</v>
      </c>
      <c r="BC7071" s="12" t="s">
        <v>18161</v>
      </c>
      <c r="BJ7071" s="12">
        <f t="shared" si="775"/>
        <v>0</v>
      </c>
      <c r="BK7071" s="12">
        <f t="shared" si="776"/>
        <v>0</v>
      </c>
      <c r="CQ7071" s="3" t="str">
        <f>CONCATENATE(baseURL!$A$1,baseURL!$B$1,baseURL!$C$1,".",C7071,".",L7071,".pkl&amp;seq=",BC7071)</f>
        <v>http://proteomics.broadinstitute.org/millscripts/viewfeed.pl?side=xl&amp;cycle=1&amp;fixedMods=iaaC&amp;file=msdataSM/iPRG2012_nd/cpick_in/iPRG2012_nd.3344.1.3.pkl&amp;seq=ALPGEYLTYALSGYVR</v>
      </c>
    </row>
    <row r="7072" spans="1:95" x14ac:dyDescent="0.2">
      <c r="A7072" s="3">
        <v>6774</v>
      </c>
      <c r="B7072" s="2" t="s">
        <v>18414</v>
      </c>
      <c r="C7072" s="2" t="s">
        <v>18409</v>
      </c>
      <c r="D7072" s="3">
        <v>17093</v>
      </c>
      <c r="E7072" s="3">
        <v>17077</v>
      </c>
      <c r="F7072" s="3">
        <v>70228</v>
      </c>
      <c r="G7072" s="3">
        <v>20420</v>
      </c>
      <c r="H7072" s="3">
        <v>63.377000000000002</v>
      </c>
      <c r="I7072" s="30">
        <v>897.12510999999995</v>
      </c>
      <c r="J7072" s="30">
        <v>897.12471789999995</v>
      </c>
      <c r="K7072" s="30">
        <v>3.8999999999999999E-4</v>
      </c>
      <c r="L7072" s="3">
        <v>3</v>
      </c>
      <c r="M7072" s="3">
        <v>3</v>
      </c>
      <c r="N7072" s="10">
        <f t="shared" si="770"/>
        <v>1</v>
      </c>
      <c r="O7072" s="35">
        <v>3</v>
      </c>
      <c r="P7072" s="17"/>
      <c r="Q7072" s="40">
        <v>2689.36139</v>
      </c>
      <c r="R7072" s="40">
        <v>897.12531000000001</v>
      </c>
      <c r="S7072" s="18">
        <f t="shared" si="771"/>
        <v>-0.22293429672994369</v>
      </c>
      <c r="T7072" s="18">
        <f t="shared" si="772"/>
        <v>-0.65999698532928563</v>
      </c>
      <c r="U7072" s="18">
        <f t="shared" si="773"/>
        <v>-0.90288390147114417</v>
      </c>
      <c r="V7072" s="30">
        <v>897.12450000000001</v>
      </c>
      <c r="W7072" s="3" t="s">
        <v>47</v>
      </c>
      <c r="X7072" s="3" t="s">
        <v>47</v>
      </c>
      <c r="Y7072" s="3" t="s">
        <v>47</v>
      </c>
      <c r="Z7072" s="3" t="s">
        <v>47</v>
      </c>
      <c r="AA7072" s="3" t="s">
        <v>48</v>
      </c>
      <c r="AB7072" s="12" t="s">
        <v>47</v>
      </c>
      <c r="AC7072" s="3" t="s">
        <v>47</v>
      </c>
      <c r="AD7072" s="3" t="s">
        <v>47</v>
      </c>
      <c r="AE7072" s="3" t="s">
        <v>47</v>
      </c>
      <c r="AF7072" s="3" t="s">
        <v>47</v>
      </c>
      <c r="AG7072" s="3" t="s">
        <v>47</v>
      </c>
      <c r="AI7072" s="3" t="s">
        <v>47</v>
      </c>
      <c r="AJ7072" s="3" t="s">
        <v>47</v>
      </c>
      <c r="AK7072" s="3" t="s">
        <v>47</v>
      </c>
      <c r="AL7072" s="3" t="s">
        <v>47</v>
      </c>
      <c r="AN7072" s="3" t="s">
        <v>47</v>
      </c>
      <c r="AO7072" s="3" t="s">
        <v>52</v>
      </c>
      <c r="AU7072" s="3">
        <v>0</v>
      </c>
      <c r="AV7072" s="3">
        <v>15</v>
      </c>
      <c r="AW7072" s="3">
        <v>1</v>
      </c>
      <c r="AX7072" s="3">
        <v>15</v>
      </c>
      <c r="AY7072" s="3">
        <v>100</v>
      </c>
      <c r="AZ7072" s="6" t="str">
        <f t="shared" si="774"/>
        <v>3344.3</v>
      </c>
      <c r="BC7072" s="12" t="s">
        <v>18376</v>
      </c>
      <c r="BJ7072" s="12">
        <f t="shared" si="775"/>
        <v>0</v>
      </c>
      <c r="BK7072" s="12">
        <f t="shared" si="776"/>
        <v>0</v>
      </c>
      <c r="CQ7072" s="3" t="str">
        <f>CONCATENATE(baseURL!$A$1,baseURL!$B$1,baseURL!$C$1,".",C7072,".",L7072,".pkl&amp;seq=",BC7072)</f>
        <v>http://proteomics.broadinstitute.org/millscripts/viewfeed.pl?side=xl&amp;cycle=1&amp;fixedMods=iaaC&amp;file=msdataSM/iPRG2012_nd/cpick_in/iPRG2012_nd.3344.3.3.pkl&amp;seq=LENQQGVNNFDELLKVTDGVMVAR</v>
      </c>
    </row>
    <row r="7073" spans="1:95" x14ac:dyDescent="0.2">
      <c r="A7073" s="3">
        <v>4521</v>
      </c>
      <c r="B7073" s="2" t="s">
        <v>18415</v>
      </c>
      <c r="C7073" s="2" t="s">
        <v>18416</v>
      </c>
      <c r="D7073" s="3">
        <v>17094</v>
      </c>
      <c r="E7073" s="3">
        <v>17078</v>
      </c>
      <c r="F7073" s="3">
        <v>70247</v>
      </c>
      <c r="G7073" s="3">
        <v>20422</v>
      </c>
      <c r="H7073" s="3">
        <v>63.390599999999999</v>
      </c>
      <c r="I7073" s="30">
        <v>594.31572000000006</v>
      </c>
      <c r="J7073" s="30">
        <v>594.31562819999999</v>
      </c>
      <c r="K7073" s="30">
        <v>9.0000000000000006E-5</v>
      </c>
      <c r="L7073" s="3">
        <v>4</v>
      </c>
      <c r="M7073" s="3">
        <v>4</v>
      </c>
      <c r="N7073" s="10">
        <f t="shared" si="770"/>
        <v>1</v>
      </c>
      <c r="O7073" s="35">
        <v>4</v>
      </c>
      <c r="P7073" s="17"/>
      <c r="Q7073" s="40">
        <v>2374.2396699999999</v>
      </c>
      <c r="R7073" s="40">
        <v>594.31537000000003</v>
      </c>
      <c r="S7073" s="18">
        <f t="shared" si="771"/>
        <v>0.58891292013166285</v>
      </c>
      <c r="T7073" s="18">
        <f t="shared" si="772"/>
        <v>0.43444947412687068</v>
      </c>
      <c r="U7073" s="18">
        <f t="shared" si="773"/>
        <v>5.0478250165829096E-2</v>
      </c>
      <c r="V7073" s="30">
        <v>594.31539999999995</v>
      </c>
      <c r="W7073" s="3" t="s">
        <v>47</v>
      </c>
      <c r="X7073" s="3" t="s">
        <v>47</v>
      </c>
      <c r="Y7073" s="3" t="s">
        <v>47</v>
      </c>
      <c r="Z7073" s="3" t="s">
        <v>47</v>
      </c>
      <c r="AA7073" s="3" t="s">
        <v>47</v>
      </c>
      <c r="AB7073" s="12" t="s">
        <v>47</v>
      </c>
      <c r="AC7073" s="3" t="s">
        <v>47</v>
      </c>
      <c r="AD7073" s="3" t="s">
        <v>47</v>
      </c>
      <c r="AE7073" s="3" t="s">
        <v>47</v>
      </c>
      <c r="AF7073" s="3" t="s">
        <v>47</v>
      </c>
      <c r="AG7073" s="3" t="s">
        <v>47</v>
      </c>
      <c r="AH7073" s="3" t="s">
        <v>47</v>
      </c>
      <c r="AI7073" s="3" t="s">
        <v>47</v>
      </c>
      <c r="AK7073" s="3" t="s">
        <v>47</v>
      </c>
      <c r="AL7073" s="3" t="s">
        <v>48</v>
      </c>
      <c r="AM7073" s="3" t="s">
        <v>47</v>
      </c>
      <c r="AN7073" s="3" t="s">
        <v>47</v>
      </c>
      <c r="AU7073" s="3">
        <v>0</v>
      </c>
      <c r="AV7073" s="3">
        <v>16</v>
      </c>
      <c r="AW7073" s="3">
        <v>1</v>
      </c>
      <c r="AX7073" s="3">
        <v>16</v>
      </c>
      <c r="AY7073" s="3">
        <v>100</v>
      </c>
      <c r="AZ7073" s="6" t="str">
        <f t="shared" si="774"/>
        <v>3345.1</v>
      </c>
      <c r="BC7073" s="12" t="s">
        <v>18417</v>
      </c>
      <c r="BJ7073" s="12">
        <f t="shared" si="775"/>
        <v>0</v>
      </c>
      <c r="BK7073" s="12">
        <f t="shared" si="776"/>
        <v>0</v>
      </c>
      <c r="CQ7073" s="3" t="str">
        <f>CONCATENATE(baseURL!$A$1,baseURL!$B$1,baseURL!$C$1,".",C7073,".",L7073,".pkl&amp;seq=",BC7073)</f>
        <v>http://proteomics.broadinstitute.org/millscripts/viewfeed.pl?side=xl&amp;cycle=1&amp;fixedMods=iaaC&amp;file=msdataSM/iPRG2012_nd/cpick_in/iPRG2012_nd.3345.1.4.pkl&amp;seq=MPELLPVLSETMWDTKKEVK</v>
      </c>
    </row>
    <row r="7074" spans="1:95" x14ac:dyDescent="0.2">
      <c r="A7074" s="3">
        <v>4667</v>
      </c>
      <c r="B7074" s="2" t="s">
        <v>18418</v>
      </c>
      <c r="C7074" s="2" t="s">
        <v>18412</v>
      </c>
      <c r="D7074" s="3">
        <v>17095</v>
      </c>
      <c r="E7074" s="3">
        <v>17079</v>
      </c>
      <c r="F7074" s="3">
        <v>70248</v>
      </c>
      <c r="G7074" s="3">
        <v>20423</v>
      </c>
      <c r="H7074" s="3">
        <v>63.3964</v>
      </c>
      <c r="I7074" s="30">
        <v>721.06074999999998</v>
      </c>
      <c r="J7074" s="30">
        <v>720.72686729999998</v>
      </c>
      <c r="K7074" s="30">
        <v>0.33388000000000001</v>
      </c>
      <c r="L7074" s="3">
        <v>0</v>
      </c>
      <c r="M7074" s="3">
        <v>3</v>
      </c>
      <c r="N7074" s="10">
        <f t="shared" si="770"/>
        <v>1</v>
      </c>
      <c r="O7074" s="35">
        <v>3</v>
      </c>
      <c r="P7074" s="17"/>
      <c r="Q7074" s="40">
        <v>2160.1659100000002</v>
      </c>
      <c r="R7074" s="40">
        <v>720.72681999999998</v>
      </c>
      <c r="S7074" s="18">
        <f t="shared" si="771"/>
        <v>463.32395400522125</v>
      </c>
      <c r="T7074" s="18">
        <f t="shared" si="772"/>
        <v>6.5628194612813912E-2</v>
      </c>
      <c r="U7074" s="18">
        <f t="shared" si="773"/>
        <v>0.11099906067793217</v>
      </c>
      <c r="V7074" s="30">
        <v>720.7269</v>
      </c>
      <c r="W7074" s="3" t="s">
        <v>47</v>
      </c>
      <c r="X7074" s="3" t="s">
        <v>47</v>
      </c>
      <c r="Y7074" s="3" t="s">
        <v>47</v>
      </c>
      <c r="Z7074" s="3" t="s">
        <v>47</v>
      </c>
      <c r="AA7074" s="3" t="s">
        <v>48</v>
      </c>
      <c r="AB7074" s="12" t="s">
        <v>47</v>
      </c>
      <c r="AC7074" s="3" t="s">
        <v>47</v>
      </c>
      <c r="AD7074" s="3" t="s">
        <v>47</v>
      </c>
      <c r="AE7074" s="3" t="s">
        <v>47</v>
      </c>
      <c r="AF7074" s="3" t="s">
        <v>47</v>
      </c>
      <c r="AG7074" s="3" t="s">
        <v>47</v>
      </c>
      <c r="AI7074" s="3" t="s">
        <v>47</v>
      </c>
      <c r="AK7074" s="3" t="s">
        <v>47</v>
      </c>
      <c r="AL7074" s="3" t="s">
        <v>47</v>
      </c>
      <c r="AM7074" s="3" t="s">
        <v>47</v>
      </c>
      <c r="AN7074" s="3" t="s">
        <v>47</v>
      </c>
      <c r="AU7074" s="3">
        <v>0</v>
      </c>
      <c r="AV7074" s="3">
        <v>15</v>
      </c>
      <c r="AW7074" s="3">
        <v>1</v>
      </c>
      <c r="AX7074" s="3">
        <v>15</v>
      </c>
      <c r="AY7074" s="3">
        <v>100</v>
      </c>
      <c r="AZ7074" s="6" t="str">
        <f t="shared" si="774"/>
        <v>3345.2</v>
      </c>
      <c r="BC7074" s="12" t="s">
        <v>18419</v>
      </c>
      <c r="BJ7074" s="12">
        <f t="shared" si="775"/>
        <v>0</v>
      </c>
      <c r="BK7074" s="12">
        <f t="shared" si="776"/>
        <v>0</v>
      </c>
      <c r="CQ7074" s="3" t="str">
        <f>CONCATENATE(baseURL!$A$1,baseURL!$B$1,baseURL!$C$1,".",C7074,".",L7074,".pkl&amp;seq=",BC7074)</f>
        <v>http://proteomics.broadinstitute.org/millscripts/viewfeed.pl?side=xl&amp;cycle=1&amp;fixedMods=iaaC&amp;file=msdataSM/iPRG2012_nd/cpick_in/iPRG2012_nd.3345.2.0.pkl&amp;seq=FALPALNVTSSSTAVAALEAAR</v>
      </c>
    </row>
    <row r="7075" spans="1:95" x14ac:dyDescent="0.2">
      <c r="A7075" s="3">
        <v>5738</v>
      </c>
      <c r="B7075" s="2" t="s">
        <v>18420</v>
      </c>
      <c r="C7075" s="2" t="s">
        <v>18421</v>
      </c>
      <c r="D7075" s="3">
        <v>17097</v>
      </c>
      <c r="E7075" s="3">
        <v>17081</v>
      </c>
      <c r="F7075" s="3">
        <v>70268</v>
      </c>
      <c r="G7075" s="3">
        <v>20426</v>
      </c>
      <c r="H7075" s="3">
        <v>63.427300000000002</v>
      </c>
      <c r="I7075" s="30">
        <v>740.40751</v>
      </c>
      <c r="J7075" s="30">
        <v>740.40764639999998</v>
      </c>
      <c r="K7075" s="30">
        <v>-1.3999999999999999E-4</v>
      </c>
      <c r="L7075" s="3">
        <v>3</v>
      </c>
      <c r="M7075" s="3">
        <v>3</v>
      </c>
      <c r="N7075" s="10">
        <f t="shared" si="770"/>
        <v>1</v>
      </c>
      <c r="O7075" s="35">
        <v>3</v>
      </c>
      <c r="P7075" s="17"/>
      <c r="Q7075" s="40">
        <v>2219.20705</v>
      </c>
      <c r="R7075" s="40">
        <v>740.40719999999999</v>
      </c>
      <c r="S7075" s="18">
        <f t="shared" si="771"/>
        <v>0.41868852708770676</v>
      </c>
      <c r="T7075" s="18">
        <f t="shared" si="772"/>
        <v>0.60291147896330477</v>
      </c>
      <c r="U7075" s="18">
        <f t="shared" si="773"/>
        <v>0.4051824456034202</v>
      </c>
      <c r="V7075" s="30">
        <v>740.40750000000003</v>
      </c>
      <c r="W7075" s="3" t="s">
        <v>47</v>
      </c>
      <c r="X7075" s="3" t="s">
        <v>47</v>
      </c>
      <c r="Y7075" s="3" t="s">
        <v>47</v>
      </c>
      <c r="Z7075" s="3" t="s">
        <v>47</v>
      </c>
      <c r="AA7075" s="3" t="s">
        <v>48</v>
      </c>
      <c r="AB7075" s="12" t="s">
        <v>47</v>
      </c>
      <c r="AC7075" s="3" t="s">
        <v>47</v>
      </c>
      <c r="AD7075" s="3" t="s">
        <v>47</v>
      </c>
      <c r="AE7075" s="3" t="s">
        <v>47</v>
      </c>
      <c r="AF7075" s="3" t="s">
        <v>47</v>
      </c>
      <c r="AG7075" s="3" t="s">
        <v>47</v>
      </c>
      <c r="AI7075" s="3" t="s">
        <v>47</v>
      </c>
      <c r="AJ7075" s="3" t="s">
        <v>47</v>
      </c>
      <c r="AK7075" s="3" t="s">
        <v>47</v>
      </c>
      <c r="AL7075" s="3" t="s">
        <v>47</v>
      </c>
      <c r="AM7075" s="3" t="s">
        <v>47</v>
      </c>
      <c r="AN7075" s="3" t="s">
        <v>47</v>
      </c>
      <c r="AU7075" s="3">
        <v>0</v>
      </c>
      <c r="AV7075" s="3">
        <v>16</v>
      </c>
      <c r="AW7075" s="3">
        <v>1</v>
      </c>
      <c r="AX7075" s="3">
        <v>16</v>
      </c>
      <c r="AY7075" s="3">
        <v>100</v>
      </c>
      <c r="AZ7075" s="6" t="str">
        <f t="shared" si="774"/>
        <v>3346.1</v>
      </c>
      <c r="BC7075" s="12" t="s">
        <v>18422</v>
      </c>
      <c r="BJ7075" s="12">
        <f t="shared" si="775"/>
        <v>0</v>
      </c>
      <c r="BK7075" s="12">
        <f t="shared" si="776"/>
        <v>0</v>
      </c>
      <c r="CQ7075" s="3" t="str">
        <f>CONCATENATE(baseURL!$A$1,baseURL!$B$1,baseURL!$C$1,".",C7075,".",L7075,".pkl&amp;seq=",BC7075)</f>
        <v>http://proteomics.broadinstitute.org/millscripts/viewfeed.pl?side=xl&amp;cycle=1&amp;fixedMods=iaaC&amp;file=msdataSM/iPRG2012_nd/cpick_in/iPRG2012_nd.3346.1.3.pkl&amp;seq=YLAAYLLLVQGGNAAPSAADLK</v>
      </c>
    </row>
    <row r="7076" spans="1:95" x14ac:dyDescent="0.2">
      <c r="A7076" s="3">
        <v>188</v>
      </c>
      <c r="B7076" s="2" t="s">
        <v>18423</v>
      </c>
      <c r="C7076" s="2" t="s">
        <v>18424</v>
      </c>
      <c r="D7076" s="3">
        <v>17098</v>
      </c>
      <c r="E7076" s="3">
        <v>17082</v>
      </c>
      <c r="F7076" s="3">
        <v>70289</v>
      </c>
      <c r="G7076" s="3">
        <v>20428</v>
      </c>
      <c r="H7076" s="3">
        <v>63.444200000000002</v>
      </c>
      <c r="I7076" s="30">
        <v>663.01229000000001</v>
      </c>
      <c r="J7076" s="30">
        <v>663.01345130000004</v>
      </c>
      <c r="K7076" s="30">
        <v>-1.16E-3</v>
      </c>
      <c r="L7076" s="3">
        <v>3</v>
      </c>
      <c r="M7076" s="3">
        <v>3</v>
      </c>
      <c r="N7076" s="10">
        <f t="shared" si="770"/>
        <v>1</v>
      </c>
      <c r="O7076" s="35">
        <v>3</v>
      </c>
      <c r="P7076" s="17"/>
      <c r="Q7076" s="40">
        <v>1987.02433</v>
      </c>
      <c r="R7076" s="40">
        <v>663.01296000000002</v>
      </c>
      <c r="S7076" s="18">
        <f t="shared" si="771"/>
        <v>-1.010538315893124</v>
      </c>
      <c r="T7076" s="18">
        <f t="shared" si="772"/>
        <v>0.74101115613412838</v>
      </c>
      <c r="U7076" s="18">
        <f t="shared" si="773"/>
        <v>0.81446371727163991</v>
      </c>
      <c r="V7076" s="30">
        <v>663.01350000000002</v>
      </c>
      <c r="W7076" s="3" t="s">
        <v>47</v>
      </c>
      <c r="X7076" s="3" t="s">
        <v>47</v>
      </c>
      <c r="Y7076" s="3" t="s">
        <v>65</v>
      </c>
      <c r="Z7076" s="3" t="s">
        <v>47</v>
      </c>
      <c r="AA7076" s="3" t="s">
        <v>48</v>
      </c>
      <c r="AB7076" s="12" t="s">
        <v>47</v>
      </c>
      <c r="AC7076" s="3" t="s">
        <v>47</v>
      </c>
      <c r="AD7076" s="3" t="s">
        <v>47</v>
      </c>
      <c r="AE7076" s="3" t="s">
        <v>47</v>
      </c>
      <c r="AF7076" s="3" t="s">
        <v>47</v>
      </c>
      <c r="AG7076" s="3" t="s">
        <v>47</v>
      </c>
      <c r="AH7076" s="3" t="s">
        <v>47</v>
      </c>
      <c r="AI7076" s="3" t="s">
        <v>47</v>
      </c>
      <c r="AK7076" s="3" t="s">
        <v>47</v>
      </c>
      <c r="AL7076" s="3" t="s">
        <v>47</v>
      </c>
      <c r="AN7076" s="3" t="s">
        <v>47</v>
      </c>
      <c r="AO7076" s="3" t="s">
        <v>47</v>
      </c>
      <c r="AP7076" s="3" t="s">
        <v>47</v>
      </c>
      <c r="AQ7076" s="3" t="s">
        <v>47</v>
      </c>
      <c r="AS7076" s="3" t="s">
        <v>47</v>
      </c>
      <c r="AU7076" s="3">
        <v>1</v>
      </c>
      <c r="AV7076" s="3">
        <v>18</v>
      </c>
      <c r="AW7076" s="3">
        <v>2</v>
      </c>
      <c r="AX7076" s="3">
        <v>17</v>
      </c>
      <c r="AY7076" s="3">
        <v>94.44</v>
      </c>
      <c r="AZ7076" s="6" t="str">
        <f t="shared" si="774"/>
        <v>3347.1</v>
      </c>
      <c r="BB7076" s="12" t="s">
        <v>79</v>
      </c>
      <c r="BC7076" s="12" t="s">
        <v>18425</v>
      </c>
      <c r="BJ7076" s="12">
        <f t="shared" si="775"/>
        <v>0</v>
      </c>
      <c r="BK7076" s="12">
        <f t="shared" si="776"/>
        <v>0</v>
      </c>
      <c r="BU7076" s="3" t="s">
        <v>18426</v>
      </c>
      <c r="CO7076" s="3" t="s">
        <v>18427</v>
      </c>
      <c r="CQ7076" s="3" t="str">
        <f>CONCATENATE(baseURL!$A$1,baseURL!$B$1,"+Acetyl",baseURL!$C$1,".",C7076,".",L7076,".pkl&amp;seq=",BC7076)</f>
        <v>http://proteomics.broadinstitute.org/millscripts/viewfeed.pl?side=xl&amp;cycle=1&amp;fixedMods=iaaC+Acetyl&amp;file=msdataSM/iPRG2012_nd/cpick_in/iPRG2012_nd.3347.1.3.pkl&amp;seq=STPFGLDLGNNNSVLAVAR</v>
      </c>
    </row>
    <row r="7077" spans="1:95" x14ac:dyDescent="0.2">
      <c r="A7077" s="3">
        <v>6769</v>
      </c>
      <c r="B7077" s="2" t="s">
        <v>18428</v>
      </c>
      <c r="C7077" s="2" t="s">
        <v>18420</v>
      </c>
      <c r="D7077" s="3">
        <v>17099</v>
      </c>
      <c r="E7077" s="3">
        <v>17083</v>
      </c>
      <c r="F7077" s="3">
        <v>70290</v>
      </c>
      <c r="G7077" s="3">
        <v>20429</v>
      </c>
      <c r="H7077" s="3">
        <v>63.452500000000001</v>
      </c>
      <c r="I7077" s="30">
        <v>781.73816999999997</v>
      </c>
      <c r="J7077" s="30">
        <v>781.73768040000004</v>
      </c>
      <c r="K7077" s="30">
        <v>4.8999999999999998E-4</v>
      </c>
      <c r="L7077" s="3">
        <v>3</v>
      </c>
      <c r="M7077" s="3">
        <v>3</v>
      </c>
      <c r="N7077" s="10">
        <f t="shared" si="770"/>
        <v>1</v>
      </c>
      <c r="O7077" s="35">
        <v>3</v>
      </c>
      <c r="P7077" s="17"/>
      <c r="Q7077" s="40">
        <v>2343.19794</v>
      </c>
      <c r="R7077" s="40">
        <v>781.73749999999995</v>
      </c>
      <c r="S7077" s="18">
        <f t="shared" si="771"/>
        <v>0.8570651913381605</v>
      </c>
      <c r="T7077" s="18">
        <f t="shared" si="772"/>
        <v>0.23076800088294422</v>
      </c>
      <c r="U7077" s="18">
        <f t="shared" si="773"/>
        <v>0.51168071125317471</v>
      </c>
      <c r="V7077" s="30">
        <v>781.73789999999997</v>
      </c>
      <c r="W7077" s="3" t="s">
        <v>47</v>
      </c>
      <c r="X7077" s="3" t="s">
        <v>47</v>
      </c>
      <c r="Y7077" s="3" t="s">
        <v>47</v>
      </c>
      <c r="Z7077" s="3" t="s">
        <v>47</v>
      </c>
      <c r="AA7077" s="3" t="s">
        <v>48</v>
      </c>
      <c r="AB7077" s="12" t="s">
        <v>47</v>
      </c>
      <c r="AC7077" s="3" t="s">
        <v>47</v>
      </c>
      <c r="AD7077" s="3" t="s">
        <v>47</v>
      </c>
      <c r="AE7077" s="3" t="s">
        <v>47</v>
      </c>
      <c r="AF7077" s="3" t="s">
        <v>47</v>
      </c>
      <c r="AG7077" s="3" t="s">
        <v>47</v>
      </c>
      <c r="AI7077" s="3" t="s">
        <v>47</v>
      </c>
      <c r="AJ7077" s="3" t="s">
        <v>47</v>
      </c>
      <c r="AK7077" s="3" t="s">
        <v>47</v>
      </c>
      <c r="AL7077" s="3" t="s">
        <v>47</v>
      </c>
      <c r="AN7077" s="3" t="s">
        <v>47</v>
      </c>
      <c r="AU7077" s="3">
        <v>0</v>
      </c>
      <c r="AV7077" s="3">
        <v>15</v>
      </c>
      <c r="AW7077" s="3">
        <v>1</v>
      </c>
      <c r="AX7077" s="3">
        <v>15</v>
      </c>
      <c r="AY7077" s="3">
        <v>100</v>
      </c>
      <c r="AZ7077" s="6" t="str">
        <f t="shared" si="774"/>
        <v>3347.2</v>
      </c>
      <c r="BC7077" s="12" t="s">
        <v>18429</v>
      </c>
      <c r="BJ7077" s="12">
        <f t="shared" si="775"/>
        <v>0</v>
      </c>
      <c r="BK7077" s="12">
        <f t="shared" si="776"/>
        <v>0</v>
      </c>
      <c r="CQ7077" s="3" t="str">
        <f>CONCATENATE(baseURL!$A$1,baseURL!$B$1,baseURL!$C$1,".",C7077,".",L7077,".pkl&amp;seq=",BC7077)</f>
        <v>http://proteomics.broadinstitute.org/millscripts/viewfeed.pl?side=xl&amp;cycle=1&amp;fixedMods=iaaC&amp;file=msdataSM/iPRG2012_nd/cpick_in/iPRG2012_nd.3347.2.3.pkl&amp;seq=EVDQVLVVTVDNPFANQAWAK</v>
      </c>
    </row>
    <row r="7078" spans="1:95" x14ac:dyDescent="0.2">
      <c r="A7078" s="3">
        <v>5563</v>
      </c>
      <c r="B7078" s="2" t="s">
        <v>18430</v>
      </c>
      <c r="C7078" s="2" t="s">
        <v>18431</v>
      </c>
      <c r="D7078" s="3">
        <v>17100</v>
      </c>
      <c r="E7078" s="3">
        <v>17084</v>
      </c>
      <c r="F7078" s="3">
        <v>70394</v>
      </c>
      <c r="G7078" s="3">
        <v>20435</v>
      </c>
      <c r="H7078" s="3">
        <v>63.504899999999999</v>
      </c>
      <c r="I7078" s="30">
        <v>632.99562000000003</v>
      </c>
      <c r="J7078" s="30">
        <v>632.99499809999998</v>
      </c>
      <c r="K7078" s="30">
        <v>6.2E-4</v>
      </c>
      <c r="L7078" s="3">
        <v>3</v>
      </c>
      <c r="M7078" s="3">
        <v>3</v>
      </c>
      <c r="N7078" s="10">
        <f t="shared" si="770"/>
        <v>1</v>
      </c>
      <c r="O7078" s="35">
        <v>3</v>
      </c>
      <c r="P7078" s="17"/>
      <c r="Q7078" s="40">
        <v>1896.9701700000001</v>
      </c>
      <c r="R7078" s="40">
        <v>632.99491</v>
      </c>
      <c r="S7078" s="18">
        <f t="shared" si="771"/>
        <v>1.1216519893128551</v>
      </c>
      <c r="T7078" s="18">
        <f t="shared" si="772"/>
        <v>0.13917963411559897</v>
      </c>
      <c r="U7078" s="18">
        <f t="shared" si="773"/>
        <v>-0.17377706868077403</v>
      </c>
      <c r="V7078" s="30">
        <v>632.99480000000005</v>
      </c>
      <c r="W7078" s="3" t="s">
        <v>47</v>
      </c>
      <c r="X7078" s="3" t="s">
        <v>47</v>
      </c>
      <c r="Y7078" s="3" t="s">
        <v>47</v>
      </c>
      <c r="Z7078" s="3" t="s">
        <v>47</v>
      </c>
      <c r="AA7078" s="3" t="s">
        <v>48</v>
      </c>
      <c r="AB7078" s="12" t="s">
        <v>47</v>
      </c>
      <c r="AC7078" s="3" t="s">
        <v>47</v>
      </c>
      <c r="AD7078" s="3" t="s">
        <v>47</v>
      </c>
      <c r="AE7078" s="3" t="s">
        <v>47</v>
      </c>
      <c r="AF7078" s="3" t="s">
        <v>47</v>
      </c>
      <c r="AG7078" s="3" t="s">
        <v>47</v>
      </c>
      <c r="AH7078" s="3" t="s">
        <v>47</v>
      </c>
      <c r="AI7078" s="3" t="s">
        <v>47</v>
      </c>
      <c r="AJ7078" s="3" t="s">
        <v>47</v>
      </c>
      <c r="AK7078" s="3" t="s">
        <v>47</v>
      </c>
      <c r="AL7078" s="3" t="s">
        <v>47</v>
      </c>
      <c r="AM7078" s="3" t="s">
        <v>47</v>
      </c>
      <c r="AU7078" s="3">
        <v>0</v>
      </c>
      <c r="AV7078" s="3">
        <v>16</v>
      </c>
      <c r="AW7078" s="3">
        <v>1</v>
      </c>
      <c r="AX7078" s="3">
        <v>16</v>
      </c>
      <c r="AY7078" s="3">
        <v>100</v>
      </c>
      <c r="AZ7078" s="6" t="str">
        <f t="shared" si="774"/>
        <v>3352.1</v>
      </c>
      <c r="BC7078" s="12" t="s">
        <v>18340</v>
      </c>
      <c r="BJ7078" s="12">
        <f t="shared" si="775"/>
        <v>0</v>
      </c>
      <c r="BK7078" s="12">
        <f t="shared" si="776"/>
        <v>0</v>
      </c>
      <c r="CQ7078" s="3" t="str">
        <f>CONCATENATE(baseURL!$A$1,baseURL!$B$1,baseURL!$C$1,".",C7078,".",L7078,".pkl&amp;seq=",BC7078)</f>
        <v>http://proteomics.broadinstitute.org/millscripts/viewfeed.pl?side=xl&amp;cycle=1&amp;fixedMods=iaaC&amp;file=msdataSM/iPRG2012_nd/cpick_in/iPRG2012_nd.3352.1.3.pkl&amp;seq=LTADYDALDLANRLGYL</v>
      </c>
    </row>
    <row r="7079" spans="1:95" x14ac:dyDescent="0.2">
      <c r="A7079" s="3">
        <v>851</v>
      </c>
      <c r="B7079" s="2" t="s">
        <v>18432</v>
      </c>
      <c r="C7079" s="2" t="s">
        <v>18433</v>
      </c>
      <c r="D7079" s="3">
        <v>17101</v>
      </c>
      <c r="E7079" s="3">
        <v>17085</v>
      </c>
      <c r="F7079" s="3">
        <v>70436</v>
      </c>
      <c r="G7079" s="3">
        <v>20438</v>
      </c>
      <c r="H7079" s="3">
        <v>63.536700000000003</v>
      </c>
      <c r="I7079" s="30">
        <v>670.33960000000002</v>
      </c>
      <c r="J7079" s="30">
        <v>670.3402456</v>
      </c>
      <c r="K7079" s="30">
        <v>-6.4999999999999997E-4</v>
      </c>
      <c r="L7079" s="3">
        <v>3</v>
      </c>
      <c r="M7079" s="3">
        <v>3</v>
      </c>
      <c r="N7079" s="10">
        <f t="shared" si="770"/>
        <v>1</v>
      </c>
      <c r="O7079" s="35">
        <v>3</v>
      </c>
      <c r="Q7079" s="32">
        <v>2009.0062800000001</v>
      </c>
      <c r="R7079" s="32">
        <v>670.34028000000001</v>
      </c>
      <c r="S7079" s="18">
        <f t="shared" si="771"/>
        <v>-1.0144101738723914</v>
      </c>
      <c r="T7079" s="18">
        <f t="shared" si="772"/>
        <v>-5.131722056758669E-2</v>
      </c>
      <c r="U7079" s="18">
        <f t="shared" si="773"/>
        <v>-0.26852034014768</v>
      </c>
      <c r="V7079" s="30">
        <v>670.34010000000001</v>
      </c>
      <c r="W7079" s="3" t="s">
        <v>47</v>
      </c>
      <c r="X7079" s="3" t="s">
        <v>47</v>
      </c>
      <c r="Y7079" s="3" t="s">
        <v>47</v>
      </c>
      <c r="Z7079" s="3" t="s">
        <v>52</v>
      </c>
      <c r="AA7079" s="3" t="s">
        <v>47</v>
      </c>
      <c r="AB7079" s="12" t="s">
        <v>52</v>
      </c>
      <c r="AC7079" s="3" t="s">
        <v>52</v>
      </c>
      <c r="AD7079" s="3" t="s">
        <v>47</v>
      </c>
      <c r="AE7079" s="3" t="s">
        <v>47</v>
      </c>
      <c r="AF7079" s="3" t="s">
        <v>47</v>
      </c>
      <c r="AK7079" s="3" t="s">
        <v>52</v>
      </c>
      <c r="AL7079" s="3" t="s">
        <v>52</v>
      </c>
      <c r="AO7079" s="3" t="s">
        <v>47</v>
      </c>
      <c r="AU7079" s="3">
        <v>0</v>
      </c>
      <c r="AV7079" s="3">
        <v>8</v>
      </c>
      <c r="AW7079" s="3">
        <v>2</v>
      </c>
      <c r="AX7079" s="3">
        <v>7</v>
      </c>
      <c r="AY7079" s="3">
        <v>87.5</v>
      </c>
      <c r="AZ7079" s="6" t="str">
        <f t="shared" si="774"/>
        <v>3354.1</v>
      </c>
      <c r="BB7079" s="12" t="s">
        <v>79</v>
      </c>
      <c r="BC7079" s="12" t="s">
        <v>18434</v>
      </c>
      <c r="BJ7079" s="12">
        <f t="shared" si="775"/>
        <v>0</v>
      </c>
      <c r="BK7079" s="12">
        <f t="shared" si="776"/>
        <v>0</v>
      </c>
      <c r="BL7079" s="3" t="s">
        <v>162</v>
      </c>
      <c r="BR7079" s="3" t="s">
        <v>162</v>
      </c>
      <c r="BZ7079" s="3" t="s">
        <v>18435</v>
      </c>
      <c r="CQ7079" s="3" t="str">
        <f>CONCATENATE(baseURL!$A$1,baseURL!$B$1,"+Acetyl",baseURL!$C$1,".",C7079,".",L7079,".pkl&amp;seq=",BC7079,"&amp;varMods=Sodiated-D")</f>
        <v>http://proteomics.broadinstitute.org/millscripts/viewfeed.pl?side=xl&amp;cycle=1&amp;fixedMods=iaaC+Acetyl&amp;file=msdataSM/iPRG2012_nd/cpick_in/iPRG2012_nd.3354.1.3.pkl&amp;seq=STPFGLdLGNNNSVLAVAR&amp;varMods=Sodiated-D</v>
      </c>
    </row>
    <row r="7080" spans="1:95" x14ac:dyDescent="0.2">
      <c r="A7080" s="3">
        <v>7320</v>
      </c>
      <c r="B7080" s="2" t="s">
        <v>18436</v>
      </c>
      <c r="C7080" s="2" t="s">
        <v>18437</v>
      </c>
      <c r="D7080" s="3">
        <v>17102</v>
      </c>
      <c r="E7080" s="3">
        <v>17086</v>
      </c>
      <c r="F7080" s="3">
        <v>70457</v>
      </c>
      <c r="G7080" s="3">
        <v>20440</v>
      </c>
      <c r="H7080" s="3">
        <v>63.553400000000003</v>
      </c>
      <c r="I7080" s="30">
        <v>801.16696999999999</v>
      </c>
      <c r="J7080" s="30">
        <v>801.1677244</v>
      </c>
      <c r="K7080" s="30">
        <v>-7.5000000000000002E-4</v>
      </c>
      <c r="L7080" s="3">
        <v>0</v>
      </c>
      <c r="M7080" s="3">
        <v>4</v>
      </c>
      <c r="N7080" s="10">
        <f t="shared" si="770"/>
        <v>1</v>
      </c>
      <c r="O7080" s="35">
        <v>4</v>
      </c>
      <c r="P7080" s="17"/>
      <c r="Q7080" s="40">
        <v>3201.6466599999999</v>
      </c>
      <c r="R7080" s="40">
        <v>801.16711999999995</v>
      </c>
      <c r="S7080" s="18">
        <f t="shared" si="771"/>
        <v>-0.18722685469461967</v>
      </c>
      <c r="T7080" s="18">
        <f t="shared" si="772"/>
        <v>0.75439940675912298</v>
      </c>
      <c r="U7080" s="18">
        <f t="shared" si="773"/>
        <v>0.72394383835119158</v>
      </c>
      <c r="V7080" s="30">
        <v>801.16769999999997</v>
      </c>
      <c r="W7080" s="3" t="s">
        <v>47</v>
      </c>
      <c r="X7080" s="3" t="s">
        <v>47</v>
      </c>
      <c r="Y7080" s="3" t="s">
        <v>47</v>
      </c>
      <c r="AA7080" s="3" t="s">
        <v>47</v>
      </c>
      <c r="AB7080" s="12" t="s">
        <v>47</v>
      </c>
      <c r="AC7080" s="3" t="s">
        <v>47</v>
      </c>
      <c r="AF7080" s="3" t="s">
        <v>47</v>
      </c>
      <c r="AI7080" s="3" t="s">
        <v>47</v>
      </c>
      <c r="AL7080" s="3" t="s">
        <v>52</v>
      </c>
      <c r="AU7080" s="3">
        <v>0</v>
      </c>
      <c r="AV7080" s="3">
        <v>8</v>
      </c>
      <c r="AW7080" s="3">
        <v>1</v>
      </c>
      <c r="AX7080" s="3">
        <v>8</v>
      </c>
      <c r="AY7080" s="3">
        <v>100</v>
      </c>
      <c r="AZ7080" s="6" t="str">
        <f t="shared" si="774"/>
        <v>3355.1</v>
      </c>
      <c r="BC7080" s="12" t="s">
        <v>18438</v>
      </c>
      <c r="BJ7080" s="12">
        <f t="shared" si="775"/>
        <v>0</v>
      </c>
      <c r="BK7080" s="12">
        <f t="shared" si="776"/>
        <v>0</v>
      </c>
      <c r="CQ7080" s="3" t="str">
        <f>CONCATENATE(baseURL!$A$1,baseURL!$B$1,baseURL!$C$1,".",C7080,".",L7080,".pkl&amp;seq=",BC7080)</f>
        <v>http://proteomics.broadinstitute.org/millscripts/viewfeed.pl?side=xl&amp;cycle=1&amp;fixedMods=iaaC&amp;file=msdataSM/iPRG2012_nd/cpick_in/iPRG2012_nd.3355.1.0.pkl&amp;seq=AASDALPPASPKADAPLDKSLDKWFFLSGSV</v>
      </c>
    </row>
    <row r="7081" spans="1:95" x14ac:dyDescent="0.2">
      <c r="A7081" s="3">
        <v>5342</v>
      </c>
      <c r="B7081" s="2" t="s">
        <v>18439</v>
      </c>
      <c r="C7081" s="2" t="s">
        <v>18440</v>
      </c>
      <c r="D7081" s="3">
        <v>17104</v>
      </c>
      <c r="E7081" s="3">
        <v>17088</v>
      </c>
      <c r="F7081" s="3">
        <v>70499</v>
      </c>
      <c r="G7081" s="3">
        <v>20444</v>
      </c>
      <c r="H7081" s="3">
        <v>63.593600000000002</v>
      </c>
      <c r="I7081" s="30">
        <v>688.37626</v>
      </c>
      <c r="J7081" s="30">
        <v>688.37465010000005</v>
      </c>
      <c r="K7081" s="30">
        <v>1.6100000000000001E-3</v>
      </c>
      <c r="L7081" s="3">
        <v>3</v>
      </c>
      <c r="M7081" s="3">
        <v>3</v>
      </c>
      <c r="N7081" s="10">
        <f t="shared" si="770"/>
        <v>1</v>
      </c>
      <c r="O7081" s="35">
        <v>3</v>
      </c>
      <c r="P7081" s="17"/>
      <c r="Q7081" s="40">
        <v>2063.1059300000002</v>
      </c>
      <c r="R7081" s="40">
        <v>688.37350000000004</v>
      </c>
      <c r="S7081" s="18">
        <f t="shared" si="771"/>
        <v>4.0094512644175975</v>
      </c>
      <c r="T7081" s="18">
        <f t="shared" si="772"/>
        <v>1.6707499635271088</v>
      </c>
      <c r="U7081" s="18">
        <f t="shared" si="773"/>
        <v>1.4526997334678819</v>
      </c>
      <c r="V7081" s="30">
        <v>688.37450000000001</v>
      </c>
      <c r="W7081" s="3" t="s">
        <v>47</v>
      </c>
      <c r="X7081" s="3" t="s">
        <v>47</v>
      </c>
      <c r="Y7081" s="3" t="s">
        <v>47</v>
      </c>
      <c r="Z7081" s="3" t="s">
        <v>47</v>
      </c>
      <c r="AA7081" s="3" t="s">
        <v>47</v>
      </c>
      <c r="AB7081" s="12" t="s">
        <v>47</v>
      </c>
      <c r="AC7081" s="3" t="s">
        <v>47</v>
      </c>
      <c r="AD7081" s="3" t="s">
        <v>47</v>
      </c>
      <c r="AE7081" s="3" t="s">
        <v>47</v>
      </c>
      <c r="AF7081" s="3" t="s">
        <v>47</v>
      </c>
      <c r="AG7081" s="3" t="s">
        <v>47</v>
      </c>
      <c r="AH7081" s="3" t="s">
        <v>47</v>
      </c>
      <c r="AI7081" s="3" t="s">
        <v>47</v>
      </c>
      <c r="AJ7081" s="3" t="s">
        <v>47</v>
      </c>
      <c r="AK7081" s="3" t="s">
        <v>47</v>
      </c>
      <c r="AL7081" s="3" t="s">
        <v>48</v>
      </c>
      <c r="AM7081" s="3" t="s">
        <v>47</v>
      </c>
      <c r="AN7081" s="3" t="s">
        <v>48</v>
      </c>
      <c r="AU7081" s="3">
        <v>0</v>
      </c>
      <c r="AV7081" s="3">
        <v>16</v>
      </c>
      <c r="AW7081" s="3">
        <v>1</v>
      </c>
      <c r="AX7081" s="3">
        <v>16</v>
      </c>
      <c r="AY7081" s="3">
        <v>100</v>
      </c>
      <c r="AZ7081" s="6" t="str">
        <f t="shared" si="774"/>
        <v>3357.1</v>
      </c>
      <c r="BC7081" s="12" t="s">
        <v>18441</v>
      </c>
      <c r="BJ7081" s="12">
        <f t="shared" si="775"/>
        <v>0</v>
      </c>
      <c r="BK7081" s="12">
        <f t="shared" si="776"/>
        <v>0</v>
      </c>
      <c r="CQ7081" s="3" t="str">
        <f>CONCATENATE(baseURL!$A$1,baseURL!$B$1,baseURL!$C$1,".",C7081,".",L7081,".pkl&amp;seq=",BC7081)</f>
        <v>http://proteomics.broadinstitute.org/millscripts/viewfeed.pl?side=xl&amp;cycle=1&amp;fixedMods=iaaC&amp;file=msdataSM/iPRG2012_nd/cpick_in/iPRG2012_nd.3357.1.3.pkl&amp;seq=SNGLAPELPEDLYYLLKK</v>
      </c>
    </row>
    <row r="7082" spans="1:95" x14ac:dyDescent="0.2">
      <c r="A7082" s="3">
        <v>597</v>
      </c>
      <c r="B7082" s="2" t="s">
        <v>18442</v>
      </c>
      <c r="C7082" s="2" t="s">
        <v>18443</v>
      </c>
      <c r="D7082" s="3">
        <v>17105</v>
      </c>
      <c r="E7082" s="3">
        <v>17089</v>
      </c>
      <c r="F7082" s="3">
        <v>70520</v>
      </c>
      <c r="G7082" s="3">
        <v>20446</v>
      </c>
      <c r="H7082" s="3">
        <v>63.618600000000001</v>
      </c>
      <c r="I7082" s="30">
        <v>675.66471000000001</v>
      </c>
      <c r="J7082" s="30">
        <v>675.66553999999996</v>
      </c>
      <c r="K7082" s="30">
        <v>-8.3000000000000001E-4</v>
      </c>
      <c r="L7082" s="3">
        <v>3</v>
      </c>
      <c r="M7082" s="3">
        <v>3</v>
      </c>
      <c r="N7082" s="10">
        <f t="shared" si="770"/>
        <v>1</v>
      </c>
      <c r="O7082" s="35">
        <v>3</v>
      </c>
      <c r="P7082" s="17"/>
      <c r="Q7082" s="40">
        <v>2024.9801</v>
      </c>
      <c r="R7082" s="40">
        <v>675.66488000000004</v>
      </c>
      <c r="S7082" s="18">
        <f t="shared" si="771"/>
        <v>-0.25160402006618815</v>
      </c>
      <c r="T7082" s="18">
        <f t="shared" si="772"/>
        <v>0.97681560705845161</v>
      </c>
      <c r="U7082" s="18">
        <f t="shared" si="773"/>
        <v>-0.26640425650107941</v>
      </c>
      <c r="V7082" s="30">
        <v>675.66470000000004</v>
      </c>
      <c r="W7082" s="3" t="s">
        <v>48</v>
      </c>
      <c r="X7082" s="3" t="s">
        <v>47</v>
      </c>
      <c r="Z7082" s="3" t="s">
        <v>47</v>
      </c>
      <c r="AC7082" s="3" t="s">
        <v>48</v>
      </c>
      <c r="AD7082" s="3" t="s">
        <v>47</v>
      </c>
      <c r="AE7082" s="3" t="s">
        <v>47</v>
      </c>
      <c r="AF7082" s="3" t="s">
        <v>47</v>
      </c>
      <c r="AG7082" s="3" t="s">
        <v>47</v>
      </c>
      <c r="AH7082" s="3" t="s">
        <v>48</v>
      </c>
      <c r="AL7082" s="3" t="s">
        <v>48</v>
      </c>
      <c r="AM7082" s="3" t="s">
        <v>47</v>
      </c>
      <c r="AO7082" s="3" t="s">
        <v>48</v>
      </c>
      <c r="AP7082" s="3" t="s">
        <v>48</v>
      </c>
      <c r="AR7082" s="3" t="s">
        <v>48</v>
      </c>
      <c r="AU7082" s="3">
        <v>0</v>
      </c>
      <c r="AV7082" s="3">
        <v>7</v>
      </c>
      <c r="AW7082" s="3">
        <v>3</v>
      </c>
      <c r="AX7082" s="3">
        <v>4</v>
      </c>
      <c r="AY7082" s="3">
        <v>57.14</v>
      </c>
      <c r="AZ7082" s="6" t="str">
        <f t="shared" si="774"/>
        <v>3358.1</v>
      </c>
      <c r="BC7082" s="12" t="s">
        <v>18444</v>
      </c>
      <c r="BF7082" s="12" t="s">
        <v>1468</v>
      </c>
      <c r="BJ7082" s="12">
        <f t="shared" si="775"/>
        <v>0</v>
      </c>
      <c r="BK7082" s="12">
        <f t="shared" si="776"/>
        <v>0</v>
      </c>
      <c r="BZ7082" s="3" t="s">
        <v>18445</v>
      </c>
      <c r="CA7082" s="3" t="s">
        <v>18427</v>
      </c>
      <c r="CB7082" s="3" t="s">
        <v>18427</v>
      </c>
      <c r="CQ7082" s="3" t="str">
        <f>CONCATENATE(baseURL!$A$1,baseURL!$B$1,baseURL!$C$1,".",C7082,".",L7082,".pkl&amp;seq=",BC7082)</f>
        <v>http://proteomics.broadinstitute.org/millscripts/viewfeed.pl?side=xl&amp;cycle=1&amp;fixedMods=iaaC&amp;file=msdataSM/iPRG2012_nd/cpick_in/iPRG2012_nd.3358.1.3.pkl&amp;seq=sTPFGLDLGNNNSVLAVAR</v>
      </c>
    </row>
    <row r="7083" spans="1:95" x14ac:dyDescent="0.2">
      <c r="A7083" s="3">
        <v>5355</v>
      </c>
      <c r="B7083" s="2" t="s">
        <v>18446</v>
      </c>
      <c r="C7083" s="2" t="s">
        <v>18447</v>
      </c>
      <c r="D7083" s="3">
        <v>17107</v>
      </c>
      <c r="E7083" s="3">
        <v>17091</v>
      </c>
      <c r="F7083" s="3">
        <v>70562</v>
      </c>
      <c r="G7083" s="3">
        <v>20450</v>
      </c>
      <c r="H7083" s="3">
        <v>63.660499999999999</v>
      </c>
      <c r="I7083" s="30">
        <v>552.65248999999994</v>
      </c>
      <c r="J7083" s="30">
        <v>552.65014780000001</v>
      </c>
      <c r="K7083" s="30">
        <v>2.3400000000000001E-3</v>
      </c>
      <c r="L7083" s="3">
        <v>3</v>
      </c>
      <c r="M7083" s="3">
        <v>3</v>
      </c>
      <c r="N7083" s="10">
        <f t="shared" si="770"/>
        <v>1</v>
      </c>
      <c r="O7083" s="35">
        <v>3</v>
      </c>
      <c r="P7083" s="17"/>
      <c r="Q7083" s="40">
        <v>1655.9326599999999</v>
      </c>
      <c r="R7083" s="40">
        <v>552.64907000000005</v>
      </c>
      <c r="S7083" s="18">
        <f t="shared" si="771"/>
        <v>6.1883755633422899</v>
      </c>
      <c r="T7083" s="18">
        <f t="shared" si="772"/>
        <v>1.9502430357149174</v>
      </c>
      <c r="U7083" s="18">
        <f t="shared" si="773"/>
        <v>1.3209105734601463</v>
      </c>
      <c r="V7083" s="30">
        <v>552.64980000000003</v>
      </c>
      <c r="W7083" s="3" t="s">
        <v>47</v>
      </c>
      <c r="X7083" s="3" t="s">
        <v>47</v>
      </c>
      <c r="Y7083" s="3" t="s">
        <v>47</v>
      </c>
      <c r="Z7083" s="3" t="s">
        <v>47</v>
      </c>
      <c r="AA7083" s="3" t="s">
        <v>47</v>
      </c>
      <c r="AB7083" s="12" t="s">
        <v>47</v>
      </c>
      <c r="AC7083" s="3" t="s">
        <v>47</v>
      </c>
      <c r="AD7083" s="3" t="s">
        <v>47</v>
      </c>
      <c r="AE7083" s="3" t="s">
        <v>47</v>
      </c>
      <c r="AG7083" s="3" t="s">
        <v>47</v>
      </c>
      <c r="AH7083" s="3" t="s">
        <v>47</v>
      </c>
      <c r="AI7083" s="3" t="s">
        <v>47</v>
      </c>
      <c r="AJ7083" s="3" t="s">
        <v>47</v>
      </c>
      <c r="AK7083" s="3" t="s">
        <v>47</v>
      </c>
      <c r="AL7083" s="3" t="s">
        <v>47</v>
      </c>
      <c r="AM7083" s="3" t="s">
        <v>47</v>
      </c>
      <c r="AN7083" s="3" t="s">
        <v>47</v>
      </c>
      <c r="AU7083" s="3">
        <v>0</v>
      </c>
      <c r="AV7083" s="3">
        <v>17</v>
      </c>
      <c r="AW7083" s="3">
        <v>1</v>
      </c>
      <c r="AX7083" s="3">
        <v>17</v>
      </c>
      <c r="AY7083" s="3">
        <v>100</v>
      </c>
      <c r="AZ7083" s="6" t="str">
        <f t="shared" si="774"/>
        <v>3360.1</v>
      </c>
      <c r="BC7083" s="12" t="s">
        <v>18448</v>
      </c>
      <c r="BJ7083" s="12">
        <f t="shared" si="775"/>
        <v>0</v>
      </c>
      <c r="BK7083" s="12">
        <f t="shared" si="776"/>
        <v>0</v>
      </c>
      <c r="CQ7083" s="3" t="str">
        <f>CONCATENATE(baseURL!$A$1,baseURL!$B$1,baseURL!$C$1,".",C7083,".",L7083,".pkl&amp;seq=",BC7083)</f>
        <v>http://proteomics.broadinstitute.org/millscripts/viewfeed.pl?side=xl&amp;cycle=1&amp;fixedMods=iaaC&amp;file=msdataSM/iPRG2012_nd/cpick_in/iPRG2012_nd.3360.1.3.pkl&amp;seq=LATAVLLQALEEGTAR</v>
      </c>
    </row>
    <row r="7084" spans="1:95" x14ac:dyDescent="0.2">
      <c r="A7084" s="3">
        <v>6520</v>
      </c>
      <c r="B7084" s="2" t="s">
        <v>18449</v>
      </c>
      <c r="C7084" s="2" t="s">
        <v>18450</v>
      </c>
      <c r="D7084" s="3">
        <v>17108</v>
      </c>
      <c r="E7084" s="3">
        <v>17092</v>
      </c>
      <c r="F7084" s="3">
        <v>70563</v>
      </c>
      <c r="G7084" s="3">
        <v>20451</v>
      </c>
      <c r="H7084" s="3">
        <v>63.668900000000001</v>
      </c>
      <c r="I7084" s="30">
        <v>591.64829999999995</v>
      </c>
      <c r="J7084" s="30">
        <v>591.64618829999995</v>
      </c>
      <c r="K7084" s="30">
        <v>2.1099999999999999E-3</v>
      </c>
      <c r="L7084" s="3">
        <v>3</v>
      </c>
      <c r="M7084" s="3">
        <v>3</v>
      </c>
      <c r="N7084" s="10">
        <f t="shared" si="770"/>
        <v>1</v>
      </c>
      <c r="O7084" s="35">
        <v>3</v>
      </c>
      <c r="P7084" s="17"/>
      <c r="Q7084" s="40">
        <v>1772.9217599999999</v>
      </c>
      <c r="R7084" s="40">
        <v>591.64544000000001</v>
      </c>
      <c r="S7084" s="18">
        <f t="shared" si="771"/>
        <v>4.833976240806428</v>
      </c>
      <c r="T7084" s="18">
        <f t="shared" si="772"/>
        <v>1.2647777695051317</v>
      </c>
      <c r="U7084" s="18">
        <f t="shared" si="773"/>
        <v>1.2845531269773003</v>
      </c>
      <c r="V7084" s="30">
        <v>591.64620000000002</v>
      </c>
      <c r="W7084" s="3" t="s">
        <v>47</v>
      </c>
      <c r="X7084" s="3" t="s">
        <v>47</v>
      </c>
      <c r="Y7084" s="3" t="s">
        <v>47</v>
      </c>
      <c r="Z7084" s="3" t="s">
        <v>47</v>
      </c>
      <c r="AA7084" s="3" t="s">
        <v>48</v>
      </c>
      <c r="AB7084" s="12" t="s">
        <v>47</v>
      </c>
      <c r="AC7084" s="3" t="s">
        <v>47</v>
      </c>
      <c r="AD7084" s="3" t="s">
        <v>47</v>
      </c>
      <c r="AE7084" s="3" t="s">
        <v>47</v>
      </c>
      <c r="AF7084" s="3" t="s">
        <v>47</v>
      </c>
      <c r="AG7084" s="3" t="s">
        <v>47</v>
      </c>
      <c r="AH7084" s="3" t="s">
        <v>47</v>
      </c>
      <c r="AI7084" s="3" t="s">
        <v>47</v>
      </c>
      <c r="AJ7084" s="3" t="s">
        <v>47</v>
      </c>
      <c r="AK7084" s="3" t="s">
        <v>47</v>
      </c>
      <c r="AL7084" s="3" t="s">
        <v>47</v>
      </c>
      <c r="AU7084" s="3">
        <v>0</v>
      </c>
      <c r="AV7084" s="3">
        <v>15</v>
      </c>
      <c r="AW7084" s="3">
        <v>1</v>
      </c>
      <c r="AX7084" s="3">
        <v>15</v>
      </c>
      <c r="AY7084" s="3">
        <v>100</v>
      </c>
      <c r="AZ7084" s="6" t="str">
        <f t="shared" si="774"/>
        <v>3360.2</v>
      </c>
      <c r="BC7084" s="12" t="s">
        <v>18161</v>
      </c>
      <c r="BJ7084" s="12">
        <f t="shared" si="775"/>
        <v>0</v>
      </c>
      <c r="BK7084" s="12">
        <f t="shared" si="776"/>
        <v>0</v>
      </c>
      <c r="CQ7084" s="3" t="str">
        <f>CONCATENATE(baseURL!$A$1,baseURL!$B$1,baseURL!$C$1,".",C7084,".",L7084,".pkl&amp;seq=",BC7084)</f>
        <v>http://proteomics.broadinstitute.org/millscripts/viewfeed.pl?side=xl&amp;cycle=1&amp;fixedMods=iaaC&amp;file=msdataSM/iPRG2012_nd/cpick_in/iPRG2012_nd.3360.2.3.pkl&amp;seq=ALPGEYLTYALSGYVR</v>
      </c>
    </row>
    <row r="7085" spans="1:95" x14ac:dyDescent="0.2">
      <c r="A7085" s="3">
        <v>7019</v>
      </c>
      <c r="B7085" s="2" t="s">
        <v>18451</v>
      </c>
      <c r="C7085" s="2" t="s">
        <v>18452</v>
      </c>
      <c r="D7085" s="3">
        <v>17109</v>
      </c>
      <c r="E7085" s="3">
        <v>17093</v>
      </c>
      <c r="F7085" s="3">
        <v>70583</v>
      </c>
      <c r="G7085" s="3">
        <v>20453</v>
      </c>
      <c r="H7085" s="3">
        <v>63.694000000000003</v>
      </c>
      <c r="I7085" s="30">
        <v>757.39962000000003</v>
      </c>
      <c r="J7085" s="30">
        <v>757.40095629999996</v>
      </c>
      <c r="K7085" s="30">
        <v>-1.34E-3</v>
      </c>
      <c r="L7085" s="3">
        <v>3</v>
      </c>
      <c r="M7085" s="3">
        <v>3</v>
      </c>
      <c r="N7085" s="10">
        <f t="shared" si="770"/>
        <v>1</v>
      </c>
      <c r="O7085" s="35">
        <v>3</v>
      </c>
      <c r="P7085" s="17"/>
      <c r="Q7085" s="40">
        <v>2270.1855799999998</v>
      </c>
      <c r="R7085" s="40">
        <v>757.40003999999999</v>
      </c>
      <c r="S7085" s="18">
        <f t="shared" si="771"/>
        <v>-0.55452862131190739</v>
      </c>
      <c r="T7085" s="18">
        <f t="shared" si="772"/>
        <v>1.2097966088986083</v>
      </c>
      <c r="U7085" s="18">
        <f t="shared" si="773"/>
        <v>1.003432743433524</v>
      </c>
      <c r="V7085" s="30">
        <v>757.4008</v>
      </c>
      <c r="W7085" s="3" t="s">
        <v>47</v>
      </c>
      <c r="X7085" s="3" t="s">
        <v>47</v>
      </c>
      <c r="Y7085" s="3" t="s">
        <v>47</v>
      </c>
      <c r="Z7085" s="3" t="s">
        <v>47</v>
      </c>
      <c r="AA7085" s="3" t="s">
        <v>65</v>
      </c>
      <c r="AB7085" s="12" t="s">
        <v>47</v>
      </c>
      <c r="AC7085" s="3" t="s">
        <v>65</v>
      </c>
      <c r="AD7085" s="3" t="s">
        <v>47</v>
      </c>
      <c r="AE7085" s="3" t="s">
        <v>47</v>
      </c>
      <c r="AF7085" s="3" t="s">
        <v>47</v>
      </c>
      <c r="AG7085" s="3" t="s">
        <v>65</v>
      </c>
      <c r="AH7085" s="3" t="s">
        <v>47</v>
      </c>
      <c r="AI7085" s="3" t="s">
        <v>47</v>
      </c>
      <c r="AJ7085" s="3" t="s">
        <v>47</v>
      </c>
      <c r="AK7085" s="3" t="s">
        <v>47</v>
      </c>
      <c r="AL7085" s="3" t="s">
        <v>47</v>
      </c>
      <c r="AM7085" s="3" t="s">
        <v>47</v>
      </c>
      <c r="AN7085" s="3" t="s">
        <v>47</v>
      </c>
      <c r="AU7085" s="3">
        <v>3</v>
      </c>
      <c r="AV7085" s="3">
        <v>15</v>
      </c>
      <c r="AW7085" s="3">
        <v>1</v>
      </c>
      <c r="AX7085" s="3">
        <v>15</v>
      </c>
      <c r="AY7085" s="3">
        <v>100</v>
      </c>
      <c r="AZ7085" s="6" t="str">
        <f t="shared" si="774"/>
        <v>3361.1</v>
      </c>
      <c r="BC7085" s="12" t="s">
        <v>18453</v>
      </c>
      <c r="BJ7085" s="12">
        <f t="shared" si="775"/>
        <v>0</v>
      </c>
      <c r="BK7085" s="12">
        <f t="shared" si="776"/>
        <v>0</v>
      </c>
      <c r="BW7085" s="3" t="s">
        <v>18454</v>
      </c>
      <c r="BY7085" s="3" t="s">
        <v>18455</v>
      </c>
      <c r="CC7085" s="3" t="s">
        <v>18456</v>
      </c>
      <c r="CQ7085" s="3" t="str">
        <f>CONCATENATE(baseURL!$A$1,baseURL!$B$1,baseURL!$C$1,".",C7085,".",L7085,".pkl&amp;seq=",BC7085)</f>
        <v>http://proteomics.broadinstitute.org/millscripts/viewfeed.pl?side=xl&amp;cycle=1&amp;fixedMods=iaaC&amp;file=msdataSM/iPRG2012_nd/cpick_in/iPRG2012_nd.3361.1.3.pkl&amp;seq=WGLKPYLFVLNNDGYTLEK</v>
      </c>
    </row>
    <row r="7086" spans="1:95" x14ac:dyDescent="0.2">
      <c r="A7086" s="3">
        <v>6951</v>
      </c>
      <c r="B7086" s="2" t="s">
        <v>18457</v>
      </c>
      <c r="C7086" s="2" t="s">
        <v>18458</v>
      </c>
      <c r="D7086" s="3">
        <v>17110</v>
      </c>
      <c r="E7086" s="3">
        <v>17094</v>
      </c>
      <c r="F7086" s="3">
        <v>70604</v>
      </c>
      <c r="G7086" s="3">
        <v>20455</v>
      </c>
      <c r="H7086" s="3">
        <v>63.7057</v>
      </c>
      <c r="I7086" s="30">
        <v>663.01567999999997</v>
      </c>
      <c r="J7086" s="30">
        <v>663.01425979999999</v>
      </c>
      <c r="K7086" s="30">
        <v>1.42E-3</v>
      </c>
      <c r="L7086" s="3">
        <v>3</v>
      </c>
      <c r="M7086" s="3">
        <v>3</v>
      </c>
      <c r="N7086" s="10">
        <f t="shared" si="770"/>
        <v>1</v>
      </c>
      <c r="O7086" s="35">
        <v>3</v>
      </c>
      <c r="P7086" s="17"/>
      <c r="Q7086" s="40">
        <v>1987.02433</v>
      </c>
      <c r="R7086" s="40">
        <v>663.01296000000002</v>
      </c>
      <c r="S7086" s="18">
        <f t="shared" si="771"/>
        <v>4.1024839091439036</v>
      </c>
      <c r="T7086" s="18">
        <f t="shared" si="772"/>
        <v>1.9604443327469254</v>
      </c>
      <c r="U7086" s="18">
        <f t="shared" si="773"/>
        <v>1.8702500173433194</v>
      </c>
      <c r="V7086" s="30">
        <v>663.01419999999996</v>
      </c>
      <c r="W7086" s="3" t="s">
        <v>47</v>
      </c>
      <c r="X7086" s="3" t="s">
        <v>47</v>
      </c>
      <c r="Y7086" s="3" t="s">
        <v>47</v>
      </c>
      <c r="Z7086" s="3" t="s">
        <v>47</v>
      </c>
      <c r="AA7086" s="3" t="s">
        <v>48</v>
      </c>
      <c r="AB7086" s="12" t="s">
        <v>47</v>
      </c>
      <c r="AC7086" s="3" t="s">
        <v>47</v>
      </c>
      <c r="AD7086" s="3" t="s">
        <v>47</v>
      </c>
      <c r="AE7086" s="3" t="s">
        <v>47</v>
      </c>
      <c r="AF7086" s="3" t="s">
        <v>47</v>
      </c>
      <c r="AG7086" s="3" t="s">
        <v>47</v>
      </c>
      <c r="AH7086" s="3" t="s">
        <v>47</v>
      </c>
      <c r="AI7086" s="3" t="s">
        <v>47</v>
      </c>
      <c r="AJ7086" s="3" t="s">
        <v>47</v>
      </c>
      <c r="AK7086" s="3" t="s">
        <v>47</v>
      </c>
      <c r="AL7086" s="3" t="s">
        <v>47</v>
      </c>
      <c r="AM7086" s="3" t="s">
        <v>47</v>
      </c>
      <c r="AO7086" s="3" t="s">
        <v>47</v>
      </c>
      <c r="AP7086" s="3" t="s">
        <v>47</v>
      </c>
      <c r="AQ7086" s="3" t="s">
        <v>47</v>
      </c>
      <c r="AU7086" s="3">
        <v>0</v>
      </c>
      <c r="AV7086" s="3">
        <v>19</v>
      </c>
      <c r="AW7086" s="3">
        <v>3</v>
      </c>
      <c r="AX7086" s="3">
        <v>16</v>
      </c>
      <c r="AY7086" s="3">
        <v>84.21</v>
      </c>
      <c r="AZ7086" s="6" t="str">
        <f t="shared" si="774"/>
        <v>3362.1</v>
      </c>
      <c r="BB7086" s="12" t="s">
        <v>79</v>
      </c>
      <c r="BC7086" s="12" t="s">
        <v>18425</v>
      </c>
      <c r="BJ7086" s="12">
        <f t="shared" si="775"/>
        <v>0</v>
      </c>
      <c r="BK7086" s="12">
        <f t="shared" si="776"/>
        <v>0</v>
      </c>
      <c r="BT7086" s="3" t="s">
        <v>18427</v>
      </c>
      <c r="BU7086" s="3" t="s">
        <v>18427</v>
      </c>
      <c r="CM7086" s="3" t="s">
        <v>18459</v>
      </c>
      <c r="CQ7086" s="3" t="str">
        <f>CONCATENATE(baseURL!$A$1,baseURL!$B$1,"+Acetyl",baseURL!$C$1,".",C7086,".",L7086,".pkl&amp;seq=",BC7086)</f>
        <v>http://proteomics.broadinstitute.org/millscripts/viewfeed.pl?side=xl&amp;cycle=1&amp;fixedMods=iaaC+Acetyl&amp;file=msdataSM/iPRG2012_nd/cpick_in/iPRG2012_nd.3362.1.3.pkl&amp;seq=STPFGLDLGNNNSVLAVAR</v>
      </c>
    </row>
    <row r="7087" spans="1:95" x14ac:dyDescent="0.2">
      <c r="A7087" s="3">
        <v>5626</v>
      </c>
      <c r="B7087" s="2" t="s">
        <v>18460</v>
      </c>
      <c r="C7087" s="2" t="s">
        <v>18451</v>
      </c>
      <c r="D7087" s="3">
        <v>17111</v>
      </c>
      <c r="E7087" s="3">
        <v>17095</v>
      </c>
      <c r="F7087" s="3">
        <v>70605</v>
      </c>
      <c r="G7087" s="3">
        <v>20456</v>
      </c>
      <c r="H7087" s="3">
        <v>63.709099999999999</v>
      </c>
      <c r="I7087" s="30">
        <v>763.36586999999997</v>
      </c>
      <c r="J7087" s="30">
        <v>763.36575029999995</v>
      </c>
      <c r="K7087" s="30">
        <v>1.2E-4</v>
      </c>
      <c r="L7087" s="3">
        <v>2</v>
      </c>
      <c r="M7087" s="3">
        <v>2</v>
      </c>
      <c r="N7087" s="10">
        <f t="shared" si="770"/>
        <v>1</v>
      </c>
      <c r="O7087" s="35">
        <v>2</v>
      </c>
      <c r="P7087" s="17"/>
      <c r="Q7087" s="40">
        <v>1525.7209399999999</v>
      </c>
      <c r="R7087" s="40">
        <v>763.36410999999998</v>
      </c>
      <c r="S7087" s="18">
        <f t="shared" si="771"/>
        <v>2.3055838975586811</v>
      </c>
      <c r="T7087" s="18">
        <f t="shared" si="772"/>
        <v>2.148777992670805</v>
      </c>
      <c r="U7087" s="18">
        <f t="shared" si="773"/>
        <v>2.0828854528734331</v>
      </c>
      <c r="V7087" s="30">
        <v>763.36569999999995</v>
      </c>
      <c r="W7087" s="3" t="s">
        <v>47</v>
      </c>
      <c r="X7087" s="3" t="s">
        <v>47</v>
      </c>
      <c r="Y7087" s="3" t="s">
        <v>47</v>
      </c>
      <c r="Z7087" s="3" t="s">
        <v>47</v>
      </c>
      <c r="AA7087" s="3" t="s">
        <v>48</v>
      </c>
      <c r="AB7087" s="12" t="s">
        <v>47</v>
      </c>
      <c r="AC7087" s="3" t="s">
        <v>47</v>
      </c>
      <c r="AD7087" s="3" t="s">
        <v>47</v>
      </c>
      <c r="AE7087" s="3" t="s">
        <v>47</v>
      </c>
      <c r="AF7087" s="3" t="s">
        <v>47</v>
      </c>
      <c r="AH7087" s="3" t="s">
        <v>47</v>
      </c>
      <c r="AI7087" s="3" t="s">
        <v>47</v>
      </c>
      <c r="AJ7087" s="3" t="s">
        <v>47</v>
      </c>
      <c r="AK7087" s="3" t="s">
        <v>47</v>
      </c>
      <c r="AL7087" s="3" t="s">
        <v>47</v>
      </c>
      <c r="AM7087" s="3" t="s">
        <v>48</v>
      </c>
      <c r="AU7087" s="3">
        <v>0</v>
      </c>
      <c r="AV7087" s="3">
        <v>14</v>
      </c>
      <c r="AW7087" s="3">
        <v>1</v>
      </c>
      <c r="AX7087" s="3">
        <v>14</v>
      </c>
      <c r="AY7087" s="3">
        <v>100</v>
      </c>
      <c r="AZ7087" s="6" t="str">
        <f t="shared" si="774"/>
        <v>3362.2</v>
      </c>
      <c r="BC7087" s="12" t="s">
        <v>18461</v>
      </c>
      <c r="BJ7087" s="12">
        <f t="shared" si="775"/>
        <v>0</v>
      </c>
      <c r="BK7087" s="12">
        <f t="shared" si="776"/>
        <v>0</v>
      </c>
      <c r="CQ7087" s="3" t="str">
        <f>CONCATENATE(baseURL!$A$1,baseURL!$B$1,baseURL!$C$1,".",C7087,".",L7087,".pkl&amp;seq=",BC7087)</f>
        <v>http://proteomics.broadinstitute.org/millscripts/viewfeed.pl?side=xl&amp;cycle=1&amp;fixedMods=iaaC&amp;file=msdataSM/iPRG2012_nd/cpick_in/iPRG2012_nd.3362.2.2.pkl&amp;seq=ELYDWAGEYPLAV</v>
      </c>
    </row>
    <row r="7088" spans="1:95" x14ac:dyDescent="0.2">
      <c r="A7088" s="3">
        <v>5930</v>
      </c>
      <c r="B7088" s="2" t="s">
        <v>18462</v>
      </c>
      <c r="C7088" s="2" t="s">
        <v>18463</v>
      </c>
      <c r="D7088" s="3">
        <v>17112</v>
      </c>
      <c r="E7088" s="3">
        <v>17096</v>
      </c>
      <c r="F7088" s="3">
        <v>70606</v>
      </c>
      <c r="G7088" s="3">
        <v>20457</v>
      </c>
      <c r="H7088" s="3">
        <v>63.712400000000002</v>
      </c>
      <c r="I7088" s="30">
        <v>781.73910000000001</v>
      </c>
      <c r="J7088" s="30">
        <v>781.7381335</v>
      </c>
      <c r="K7088" s="30">
        <v>9.7000000000000005E-4</v>
      </c>
      <c r="L7088" s="3">
        <v>3</v>
      </c>
      <c r="M7088" s="3">
        <v>3</v>
      </c>
      <c r="N7088" s="10">
        <f t="shared" si="770"/>
        <v>1</v>
      </c>
      <c r="O7088" s="35">
        <v>3</v>
      </c>
      <c r="P7088" s="17"/>
      <c r="Q7088" s="40">
        <v>2343.19794</v>
      </c>
      <c r="R7088" s="40">
        <v>781.73749999999995</v>
      </c>
      <c r="S7088" s="18">
        <f t="shared" si="771"/>
        <v>2.0467228450126989</v>
      </c>
      <c r="T7088" s="18">
        <f t="shared" si="772"/>
        <v>0.81037432648302721</v>
      </c>
      <c r="U7088" s="18">
        <f t="shared" si="773"/>
        <v>0.89544124472941278</v>
      </c>
      <c r="V7088" s="30">
        <v>781.73820000000001</v>
      </c>
      <c r="W7088" s="3" t="s">
        <v>47</v>
      </c>
      <c r="X7088" s="3" t="s">
        <v>47</v>
      </c>
      <c r="Y7088" s="3" t="s">
        <v>47</v>
      </c>
      <c r="Z7088" s="3" t="s">
        <v>47</v>
      </c>
      <c r="AA7088" s="3" t="s">
        <v>48</v>
      </c>
      <c r="AB7088" s="12" t="s">
        <v>47</v>
      </c>
      <c r="AC7088" s="3" t="s">
        <v>47</v>
      </c>
      <c r="AD7088" s="3" t="s">
        <v>47</v>
      </c>
      <c r="AE7088" s="3" t="s">
        <v>47</v>
      </c>
      <c r="AF7088" s="3" t="s">
        <v>47</v>
      </c>
      <c r="AG7088" s="3" t="s">
        <v>47</v>
      </c>
      <c r="AI7088" s="3" t="s">
        <v>47</v>
      </c>
      <c r="AJ7088" s="3" t="s">
        <v>47</v>
      </c>
      <c r="AK7088" s="3" t="s">
        <v>47</v>
      </c>
      <c r="AL7088" s="3" t="s">
        <v>47</v>
      </c>
      <c r="AM7088" s="3" t="s">
        <v>47</v>
      </c>
      <c r="AU7088" s="3">
        <v>0</v>
      </c>
      <c r="AV7088" s="3">
        <v>15</v>
      </c>
      <c r="AW7088" s="3">
        <v>1</v>
      </c>
      <c r="AX7088" s="3">
        <v>15</v>
      </c>
      <c r="AY7088" s="3">
        <v>100</v>
      </c>
      <c r="AZ7088" s="6" t="str">
        <f t="shared" si="774"/>
        <v>3362.3</v>
      </c>
      <c r="BC7088" s="12" t="s">
        <v>18429</v>
      </c>
      <c r="BJ7088" s="12">
        <f t="shared" si="775"/>
        <v>0</v>
      </c>
      <c r="BK7088" s="12">
        <f t="shared" si="776"/>
        <v>0</v>
      </c>
      <c r="CQ7088" s="3" t="str">
        <f>CONCATENATE(baseURL!$A$1,baseURL!$B$1,baseURL!$C$1,".",C7088,".",L7088,".pkl&amp;seq=",BC7088)</f>
        <v>http://proteomics.broadinstitute.org/millscripts/viewfeed.pl?side=xl&amp;cycle=1&amp;fixedMods=iaaC&amp;file=msdataSM/iPRG2012_nd/cpick_in/iPRG2012_nd.3362.3.3.pkl&amp;seq=EVDQVLVVTVDNPFANQAWAK</v>
      </c>
    </row>
    <row r="7089" spans="1:95" x14ac:dyDescent="0.2">
      <c r="A7089" s="3">
        <v>1850</v>
      </c>
      <c r="B7089" s="2" t="s">
        <v>18464</v>
      </c>
      <c r="C7089" s="2" t="s">
        <v>18465</v>
      </c>
      <c r="D7089" s="3">
        <v>17113</v>
      </c>
      <c r="E7089" s="3">
        <v>17097</v>
      </c>
      <c r="F7089" s="3">
        <v>70607</v>
      </c>
      <c r="G7089" s="3">
        <v>20458</v>
      </c>
      <c r="H7089" s="3">
        <v>63.715699999999998</v>
      </c>
      <c r="I7089" s="30">
        <v>835.44491000000005</v>
      </c>
      <c r="J7089" s="30">
        <v>835.44334490000006</v>
      </c>
      <c r="K7089" s="30">
        <v>1.57E-3</v>
      </c>
      <c r="L7089" s="3">
        <v>4</v>
      </c>
      <c r="M7089" s="3">
        <v>4</v>
      </c>
      <c r="N7089" s="10">
        <f t="shared" si="770"/>
        <v>1</v>
      </c>
      <c r="O7089" s="35">
        <v>4</v>
      </c>
      <c r="P7089" s="17"/>
      <c r="Q7089" s="40">
        <v>3338.7413000000001</v>
      </c>
      <c r="R7089" s="40">
        <v>835.44078000000002</v>
      </c>
      <c r="S7089" s="18">
        <f t="shared" si="771"/>
        <v>4.9434982094505147</v>
      </c>
      <c r="T7089" s="18">
        <f t="shared" si="772"/>
        <v>3.0701158734895677</v>
      </c>
      <c r="U7089" s="18">
        <f t="shared" si="773"/>
        <v>2.8966744956227495</v>
      </c>
      <c r="V7089" s="30">
        <v>835.44320000000005</v>
      </c>
      <c r="W7089" s="3" t="s">
        <v>47</v>
      </c>
      <c r="Y7089" s="3" t="s">
        <v>47</v>
      </c>
      <c r="Z7089" s="3" t="s">
        <v>47</v>
      </c>
      <c r="AA7089" s="3" t="s">
        <v>47</v>
      </c>
      <c r="AB7089" s="12" t="s">
        <v>47</v>
      </c>
      <c r="AC7089" s="3" t="s">
        <v>47</v>
      </c>
      <c r="AD7089" s="3" t="s">
        <v>47</v>
      </c>
      <c r="AE7089" s="3" t="s">
        <v>47</v>
      </c>
      <c r="AG7089" s="3" t="s">
        <v>47</v>
      </c>
      <c r="AK7089" s="3" t="s">
        <v>47</v>
      </c>
      <c r="AL7089" s="3" t="s">
        <v>52</v>
      </c>
      <c r="AO7089" s="3" t="s">
        <v>47</v>
      </c>
      <c r="AU7089" s="3">
        <v>0</v>
      </c>
      <c r="AV7089" s="3">
        <v>11</v>
      </c>
      <c r="AW7089" s="3">
        <v>3</v>
      </c>
      <c r="AX7089" s="3">
        <v>8</v>
      </c>
      <c r="AY7089" s="3">
        <v>72.73</v>
      </c>
      <c r="AZ7089" s="6" t="str">
        <f t="shared" si="774"/>
        <v>3362.4</v>
      </c>
      <c r="BC7089" s="12" t="s">
        <v>18466</v>
      </c>
      <c r="BD7089" s="12" t="s">
        <v>258</v>
      </c>
      <c r="BJ7089" s="12">
        <f t="shared" si="775"/>
        <v>0</v>
      </c>
      <c r="BK7089" s="12">
        <f t="shared" si="776"/>
        <v>0</v>
      </c>
      <c r="BP7089" s="3" t="s">
        <v>54</v>
      </c>
      <c r="BR7089" s="3" t="s">
        <v>54</v>
      </c>
      <c r="BX7089" s="3" t="s">
        <v>18467</v>
      </c>
      <c r="BY7089" s="3" t="s">
        <v>18467</v>
      </c>
      <c r="CG7089" s="3" t="s">
        <v>18468</v>
      </c>
      <c r="CQ7089" s="3" t="str">
        <f>CONCATENATE(baseURL!$A$1,baseURL!$B$1,baseURL!$C$1,".",C7089,".",L7089,".pkl&amp;seq=",BC7089,"&amp;varMods=Dimethyl-K+Deamidated-N")</f>
        <v>http://proteomics.broadinstitute.org/millscripts/viewfeed.pl?side=xl&amp;cycle=1&amp;fixedMods=iaaC&amp;file=msdataSM/iPRG2012_nd/cpick_in/iPRG2012_nd.3362.4.4.pkl&amp;seq=LLTHPNFnGNTLDNDLMLLkLSSPATLNSR&amp;varMods=Dimethyl-K+Deamidated-N</v>
      </c>
    </row>
    <row r="7090" spans="1:95" x14ac:dyDescent="0.2">
      <c r="A7090" s="3">
        <v>7012</v>
      </c>
      <c r="B7090" s="2" t="s">
        <v>18469</v>
      </c>
      <c r="C7090" s="2" t="s">
        <v>18470</v>
      </c>
      <c r="D7090" s="3">
        <v>17114</v>
      </c>
      <c r="E7090" s="3">
        <v>17098</v>
      </c>
      <c r="F7090" s="3">
        <v>70608</v>
      </c>
      <c r="G7090" s="3">
        <v>20459</v>
      </c>
      <c r="H7090" s="3">
        <v>63.719099999999997</v>
      </c>
      <c r="I7090" s="30">
        <v>920.49545999999998</v>
      </c>
      <c r="J7090" s="30">
        <v>920.49442120000003</v>
      </c>
      <c r="K7090" s="30">
        <v>1.0399999999999999E-3</v>
      </c>
      <c r="L7090" s="3">
        <v>4</v>
      </c>
      <c r="M7090" s="3">
        <v>4</v>
      </c>
      <c r="N7090" s="10">
        <f t="shared" si="770"/>
        <v>1</v>
      </c>
      <c r="O7090" s="35">
        <v>4</v>
      </c>
      <c r="P7090" s="17"/>
      <c r="Q7090" s="40">
        <v>3678.9489899999999</v>
      </c>
      <c r="R7090" s="40">
        <v>920.49270000000001</v>
      </c>
      <c r="S7090" s="18">
        <f t="shared" si="771"/>
        <v>2.998394229488802</v>
      </c>
      <c r="T7090" s="18">
        <f t="shared" si="772"/>
        <v>1.8698681695356871</v>
      </c>
      <c r="U7090" s="18">
        <f t="shared" si="773"/>
        <v>1.6295620812251197</v>
      </c>
      <c r="V7090" s="30">
        <v>920.49419999999998</v>
      </c>
      <c r="W7090" s="3" t="s">
        <v>47</v>
      </c>
      <c r="X7090" s="3" t="s">
        <v>47</v>
      </c>
      <c r="Y7090" s="3" t="s">
        <v>47</v>
      </c>
      <c r="Z7090" s="3" t="s">
        <v>47</v>
      </c>
      <c r="AA7090" s="3" t="s">
        <v>65</v>
      </c>
      <c r="AB7090" s="12" t="s">
        <v>47</v>
      </c>
      <c r="AC7090" s="3" t="s">
        <v>65</v>
      </c>
      <c r="AD7090" s="3" t="s">
        <v>47</v>
      </c>
      <c r="AE7090" s="3" t="s">
        <v>65</v>
      </c>
      <c r="AF7090" s="3" t="s">
        <v>47</v>
      </c>
      <c r="AG7090" s="3" t="s">
        <v>47</v>
      </c>
      <c r="AI7090" s="3" t="s">
        <v>52</v>
      </c>
      <c r="AJ7090" s="3" t="s">
        <v>47</v>
      </c>
      <c r="AK7090" s="3" t="s">
        <v>47</v>
      </c>
      <c r="AL7090" s="3" t="s">
        <v>47</v>
      </c>
      <c r="AM7090" s="3" t="s">
        <v>47</v>
      </c>
      <c r="AO7090" s="3" t="s">
        <v>65</v>
      </c>
      <c r="AU7090" s="3">
        <v>4</v>
      </c>
      <c r="AV7090" s="3">
        <v>12</v>
      </c>
      <c r="AW7090" s="3">
        <v>1</v>
      </c>
      <c r="AX7090" s="3">
        <v>12</v>
      </c>
      <c r="AY7090" s="3">
        <v>100</v>
      </c>
      <c r="AZ7090" s="6" t="str">
        <f t="shared" si="774"/>
        <v>3362.5</v>
      </c>
      <c r="BC7090" s="12" t="s">
        <v>18311</v>
      </c>
      <c r="BJ7090" s="12">
        <f t="shared" si="775"/>
        <v>0</v>
      </c>
      <c r="BK7090" s="12">
        <f t="shared" si="776"/>
        <v>0</v>
      </c>
      <c r="BW7090" s="3" t="s">
        <v>18312</v>
      </c>
      <c r="BY7090" s="3" t="s">
        <v>18312</v>
      </c>
      <c r="CA7090" s="3" t="s">
        <v>18312</v>
      </c>
      <c r="CK7090" s="3" t="s">
        <v>18312</v>
      </c>
      <c r="CQ7090" s="3" t="str">
        <f>CONCATENATE(baseURL!$A$1,baseURL!$B$1,baseURL!$C$1,".",C7090,".",L7090,".pkl&amp;seq=",BC7090)</f>
        <v>http://proteomics.broadinstitute.org/millscripts/viewfeed.pl?side=xl&amp;cycle=1&amp;fixedMods=iaaC&amp;file=msdataSM/iPRG2012_nd/cpick_in/iPRG2012_nd.3362.5.4.pkl&amp;seq=LLVFPRDGKAPEAEQVLSAAATFPLAQPATDVEAR</v>
      </c>
    </row>
    <row r="7091" spans="1:95" x14ac:dyDescent="0.2">
      <c r="A7091" s="3">
        <v>697</v>
      </c>
      <c r="B7091" s="2" t="s">
        <v>18471</v>
      </c>
      <c r="C7091" s="2" t="s">
        <v>18472</v>
      </c>
      <c r="D7091" s="3">
        <v>17115</v>
      </c>
      <c r="E7091" s="3">
        <v>17099</v>
      </c>
      <c r="F7091" s="3">
        <v>70625</v>
      </c>
      <c r="G7091" s="3">
        <v>20461</v>
      </c>
      <c r="H7091" s="3">
        <v>63.744199999999999</v>
      </c>
      <c r="I7091" s="30">
        <v>736.60023000000001</v>
      </c>
      <c r="J7091" s="30">
        <v>736.59751759999995</v>
      </c>
      <c r="K7091" s="30">
        <v>2.7100000000000002E-3</v>
      </c>
      <c r="L7091" s="3">
        <v>5</v>
      </c>
      <c r="M7091" s="3">
        <v>5</v>
      </c>
      <c r="N7091" s="10">
        <f t="shared" si="770"/>
        <v>1</v>
      </c>
      <c r="O7091" s="35">
        <v>5</v>
      </c>
      <c r="P7091" s="17"/>
      <c r="Q7091" s="40">
        <v>3678.9489899999999</v>
      </c>
      <c r="R7091" s="40">
        <v>736.59562000000005</v>
      </c>
      <c r="S7091" s="18">
        <f t="shared" si="771"/>
        <v>6.258522145375947</v>
      </c>
      <c r="T7091" s="18">
        <f t="shared" si="772"/>
        <v>2.5761760569427743</v>
      </c>
      <c r="U7091" s="18">
        <f t="shared" si="773"/>
        <v>2.4165226504329724</v>
      </c>
      <c r="V7091" s="30">
        <v>736.59739999999999</v>
      </c>
      <c r="W7091" s="3" t="s">
        <v>47</v>
      </c>
      <c r="X7091" s="3" t="s">
        <v>47</v>
      </c>
      <c r="Y7091" s="3" t="s">
        <v>47</v>
      </c>
      <c r="Z7091" s="3" t="s">
        <v>47</v>
      </c>
      <c r="AA7091" s="3" t="s">
        <v>47</v>
      </c>
      <c r="AB7091" s="12" t="s">
        <v>65</v>
      </c>
      <c r="AC7091" s="3" t="s">
        <v>65</v>
      </c>
      <c r="AD7091" s="3" t="s">
        <v>47</v>
      </c>
      <c r="AE7091" s="3" t="s">
        <v>65</v>
      </c>
      <c r="AF7091" s="3" t="s">
        <v>47</v>
      </c>
      <c r="AG7091" s="3" t="s">
        <v>47</v>
      </c>
      <c r="AJ7091" s="3" t="s">
        <v>47</v>
      </c>
      <c r="AK7091" s="3" t="s">
        <v>47</v>
      </c>
      <c r="AL7091" s="3" t="s">
        <v>47</v>
      </c>
      <c r="AO7091" s="3" t="s">
        <v>65</v>
      </c>
      <c r="AU7091" s="3">
        <v>4</v>
      </c>
      <c r="AV7091" s="3">
        <v>11</v>
      </c>
      <c r="AW7091" s="3">
        <v>1</v>
      </c>
      <c r="AX7091" s="3">
        <v>11</v>
      </c>
      <c r="AY7091" s="3">
        <v>100</v>
      </c>
      <c r="AZ7091" s="6" t="str">
        <f t="shared" si="774"/>
        <v>3363.1</v>
      </c>
      <c r="BC7091" s="12" t="s">
        <v>18311</v>
      </c>
      <c r="BJ7091" s="12">
        <f t="shared" si="775"/>
        <v>0</v>
      </c>
      <c r="BK7091" s="12">
        <f t="shared" si="776"/>
        <v>0</v>
      </c>
      <c r="BX7091" s="3" t="s">
        <v>18312</v>
      </c>
      <c r="BY7091" s="3" t="s">
        <v>18312</v>
      </c>
      <c r="CA7091" s="3" t="s">
        <v>18312</v>
      </c>
      <c r="CK7091" s="3" t="s">
        <v>18312</v>
      </c>
      <c r="CQ7091" s="3" t="str">
        <f>CONCATENATE(baseURL!$A$1,baseURL!$B$1,baseURL!$C$1,".",C7091,".",L7091,".pkl&amp;seq=",BC7091)</f>
        <v>http://proteomics.broadinstitute.org/millscripts/viewfeed.pl?side=xl&amp;cycle=1&amp;fixedMods=iaaC&amp;file=msdataSM/iPRG2012_nd/cpick_in/iPRG2012_nd.3363.1.5.pkl&amp;seq=LLVFPRDGKAPEAEQVLSAAATFPLAQPATDVEAR</v>
      </c>
    </row>
    <row r="7092" spans="1:95" x14ac:dyDescent="0.2">
      <c r="A7092" s="3">
        <v>5737</v>
      </c>
      <c r="B7092" s="2" t="s">
        <v>18473</v>
      </c>
      <c r="C7092" s="2" t="s">
        <v>18474</v>
      </c>
      <c r="D7092" s="3">
        <v>17116</v>
      </c>
      <c r="E7092" s="3">
        <v>17100</v>
      </c>
      <c r="F7092" s="3">
        <v>70667</v>
      </c>
      <c r="G7092" s="3">
        <v>20464</v>
      </c>
      <c r="H7092" s="3">
        <v>63.776299999999999</v>
      </c>
      <c r="I7092" s="30">
        <v>949.79566999999997</v>
      </c>
      <c r="J7092" s="30">
        <v>949.7924941</v>
      </c>
      <c r="K7092" s="30">
        <v>3.1800000000000001E-3</v>
      </c>
      <c r="L7092" s="3">
        <v>3</v>
      </c>
      <c r="M7092" s="3">
        <v>3</v>
      </c>
      <c r="N7092" s="10">
        <f t="shared" si="770"/>
        <v>1</v>
      </c>
      <c r="O7092" s="35">
        <v>3</v>
      </c>
      <c r="P7092" s="17"/>
      <c r="Q7092" s="40">
        <v>2847.3617899999999</v>
      </c>
      <c r="R7092" s="40">
        <v>949.79210999999998</v>
      </c>
      <c r="S7092" s="18">
        <f t="shared" si="771"/>
        <v>3.7481886430843527</v>
      </c>
      <c r="T7092" s="18">
        <f t="shared" si="772"/>
        <v>0.40440428592243854</v>
      </c>
      <c r="U7092" s="18">
        <f t="shared" si="773"/>
        <v>0.41061617161520347</v>
      </c>
      <c r="V7092" s="30">
        <v>949.79250000000002</v>
      </c>
      <c r="W7092" s="3" t="s">
        <v>47</v>
      </c>
      <c r="X7092" s="3" t="s">
        <v>47</v>
      </c>
      <c r="Y7092" s="3" t="s">
        <v>47</v>
      </c>
      <c r="Z7092" s="3" t="s">
        <v>47</v>
      </c>
      <c r="AA7092" s="3" t="s">
        <v>48</v>
      </c>
      <c r="AB7092" s="12" t="s">
        <v>47</v>
      </c>
      <c r="AC7092" s="3" t="s">
        <v>47</v>
      </c>
      <c r="AD7092" s="3" t="s">
        <v>47</v>
      </c>
      <c r="AE7092" s="3" t="s">
        <v>47</v>
      </c>
      <c r="AF7092" s="3" t="s">
        <v>47</v>
      </c>
      <c r="AG7092" s="3" t="s">
        <v>47</v>
      </c>
      <c r="AI7092" s="3" t="s">
        <v>47</v>
      </c>
      <c r="AJ7092" s="3" t="s">
        <v>47</v>
      </c>
      <c r="AK7092" s="3" t="s">
        <v>47</v>
      </c>
      <c r="AL7092" s="3" t="s">
        <v>47</v>
      </c>
      <c r="AM7092" s="3" t="s">
        <v>47</v>
      </c>
      <c r="AN7092" s="3" t="s">
        <v>47</v>
      </c>
      <c r="AU7092" s="3">
        <v>0</v>
      </c>
      <c r="AV7092" s="3">
        <v>16</v>
      </c>
      <c r="AW7092" s="3">
        <v>1</v>
      </c>
      <c r="AX7092" s="3">
        <v>16</v>
      </c>
      <c r="AY7092" s="3">
        <v>100</v>
      </c>
      <c r="AZ7092" s="6" t="str">
        <f t="shared" si="774"/>
        <v>3365.1</v>
      </c>
      <c r="BC7092" s="12" t="s">
        <v>18475</v>
      </c>
      <c r="BJ7092" s="12">
        <f t="shared" si="775"/>
        <v>0</v>
      </c>
      <c r="BK7092" s="12">
        <f t="shared" si="776"/>
        <v>0</v>
      </c>
      <c r="CQ7092" s="3" t="str">
        <f>CONCATENATE(baseURL!$A$1,baseURL!$B$1,baseURL!$C$1,".",C7092,".",L7092,".pkl&amp;seq=",BC7092)</f>
        <v>http://proteomics.broadinstitute.org/millscripts/viewfeed.pl?side=xl&amp;cycle=1&amp;fixedMods=iaaC&amp;file=msdataSM/iPRG2012_nd/cpick_in/iPRG2012_nd.3365.1.3.pkl&amp;seq=VRTDTTYPAGFMDVLTLDATNENFR</v>
      </c>
    </row>
    <row r="7093" spans="1:95" x14ac:dyDescent="0.2">
      <c r="A7093" s="3">
        <v>780</v>
      </c>
      <c r="B7093" s="2" t="s">
        <v>18476</v>
      </c>
      <c r="C7093" s="2" t="s">
        <v>18477</v>
      </c>
      <c r="D7093" s="3">
        <v>17117</v>
      </c>
      <c r="E7093" s="3">
        <v>17101</v>
      </c>
      <c r="F7093" s="3">
        <v>70688</v>
      </c>
      <c r="G7093" s="3">
        <v>20466</v>
      </c>
      <c r="H7093" s="3">
        <v>63.789900000000003</v>
      </c>
      <c r="I7093" s="30">
        <v>670.33973000000003</v>
      </c>
      <c r="J7093" s="30">
        <v>670.33956739999996</v>
      </c>
      <c r="K7093" s="30">
        <v>1.6000000000000001E-4</v>
      </c>
      <c r="L7093" s="3">
        <v>3</v>
      </c>
      <c r="M7093" s="3">
        <v>3</v>
      </c>
      <c r="N7093" s="10">
        <f t="shared" si="770"/>
        <v>1</v>
      </c>
      <c r="O7093" s="35">
        <v>3</v>
      </c>
      <c r="Q7093" s="32">
        <v>2009.0062800000001</v>
      </c>
      <c r="R7093" s="32">
        <v>670.34028000000001</v>
      </c>
      <c r="S7093" s="18">
        <f t="shared" si="771"/>
        <v>-0.82047881708022308</v>
      </c>
      <c r="T7093" s="18">
        <f t="shared" si="772"/>
        <v>-1.0630421911131236</v>
      </c>
      <c r="U7093" s="18">
        <f t="shared" si="773"/>
        <v>-1.1635881405834148</v>
      </c>
      <c r="V7093" s="30">
        <v>670.33950000000004</v>
      </c>
      <c r="W7093" s="3" t="s">
        <v>47</v>
      </c>
      <c r="X7093" s="3" t="s">
        <v>47</v>
      </c>
      <c r="Y7093" s="3" t="s">
        <v>47</v>
      </c>
      <c r="AA7093" s="3" t="s">
        <v>65</v>
      </c>
      <c r="AB7093" s="12" t="s">
        <v>52</v>
      </c>
      <c r="AC7093" s="3" t="s">
        <v>52</v>
      </c>
      <c r="AD7093" s="3" t="s">
        <v>47</v>
      </c>
      <c r="AE7093" s="3" t="s">
        <v>47</v>
      </c>
      <c r="AF7093" s="3" t="s">
        <v>47</v>
      </c>
      <c r="AH7093" s="3" t="s">
        <v>52</v>
      </c>
      <c r="AK7093" s="3" t="s">
        <v>52</v>
      </c>
      <c r="AO7093" s="3" t="s">
        <v>47</v>
      </c>
      <c r="AU7093" s="3">
        <v>1</v>
      </c>
      <c r="AV7093" s="3">
        <v>7</v>
      </c>
      <c r="AW7093" s="3">
        <v>1</v>
      </c>
      <c r="AX7093" s="3">
        <v>7</v>
      </c>
      <c r="AY7093" s="3">
        <v>100</v>
      </c>
      <c r="AZ7093" s="6" t="str">
        <f t="shared" si="774"/>
        <v>3366.1</v>
      </c>
      <c r="BB7093" s="12" t="s">
        <v>79</v>
      </c>
      <c r="BC7093" s="12" t="s">
        <v>18434</v>
      </c>
      <c r="BJ7093" s="12">
        <f t="shared" si="775"/>
        <v>0</v>
      </c>
      <c r="BK7093" s="12">
        <f t="shared" si="776"/>
        <v>0</v>
      </c>
      <c r="BL7093" s="3" t="s">
        <v>162</v>
      </c>
      <c r="BR7093" s="3" t="s">
        <v>162</v>
      </c>
      <c r="BW7093" s="3" t="s">
        <v>18478</v>
      </c>
      <c r="CQ7093" s="3" t="str">
        <f>CONCATENATE(baseURL!$A$1,baseURL!$B$1,"+Acetyl",baseURL!$C$1,".",C7093,".",L7093,".pkl&amp;seq=",BC7093,"&amp;varMods=Sodiated-D")</f>
        <v>http://proteomics.broadinstitute.org/millscripts/viewfeed.pl?side=xl&amp;cycle=1&amp;fixedMods=iaaC+Acetyl&amp;file=msdataSM/iPRG2012_nd/cpick_in/iPRG2012_nd.3366.1.3.pkl&amp;seq=STPFGLdLGNNNSVLAVAR&amp;varMods=Sodiated-D</v>
      </c>
    </row>
    <row r="7094" spans="1:95" x14ac:dyDescent="0.2">
      <c r="A7094" s="3">
        <v>5195</v>
      </c>
      <c r="B7094" s="2" t="s">
        <v>18479</v>
      </c>
      <c r="C7094" s="2" t="s">
        <v>18473</v>
      </c>
      <c r="D7094" s="3">
        <v>17118</v>
      </c>
      <c r="E7094" s="3">
        <v>17102</v>
      </c>
      <c r="F7094" s="3">
        <v>70689</v>
      </c>
      <c r="G7094" s="3">
        <v>20467</v>
      </c>
      <c r="H7094" s="3">
        <v>63.795699999999997</v>
      </c>
      <c r="I7094" s="30">
        <v>712.71676000000002</v>
      </c>
      <c r="J7094" s="30">
        <v>712.71555209999997</v>
      </c>
      <c r="K7094" s="30">
        <v>1.2099999999999999E-3</v>
      </c>
      <c r="L7094" s="3">
        <v>3</v>
      </c>
      <c r="M7094" s="3">
        <v>3</v>
      </c>
      <c r="N7094" s="10">
        <f t="shared" si="770"/>
        <v>1</v>
      </c>
      <c r="O7094" s="35">
        <v>3</v>
      </c>
      <c r="P7094" s="17"/>
      <c r="Q7094" s="40">
        <v>2136.1303899999998</v>
      </c>
      <c r="R7094" s="40">
        <v>712.71497999999997</v>
      </c>
      <c r="S7094" s="18">
        <f t="shared" si="771"/>
        <v>2.4974920550335642</v>
      </c>
      <c r="T7094" s="18">
        <f t="shared" si="772"/>
        <v>0.80270517114626838</v>
      </c>
      <c r="U7094" s="18">
        <f t="shared" si="773"/>
        <v>0.72960442062178665</v>
      </c>
      <c r="V7094" s="30">
        <v>712.71550000000002</v>
      </c>
      <c r="W7094" s="3" t="s">
        <v>47</v>
      </c>
      <c r="X7094" s="3" t="s">
        <v>47</v>
      </c>
      <c r="Y7094" s="3" t="s">
        <v>47</v>
      </c>
      <c r="Z7094" s="3" t="s">
        <v>47</v>
      </c>
      <c r="AA7094" s="3" t="s">
        <v>47</v>
      </c>
      <c r="AB7094" s="12" t="s">
        <v>47</v>
      </c>
      <c r="AC7094" s="3" t="s">
        <v>47</v>
      </c>
      <c r="AD7094" s="3" t="s">
        <v>47</v>
      </c>
      <c r="AE7094" s="3" t="s">
        <v>47</v>
      </c>
      <c r="AF7094" s="3" t="s">
        <v>47</v>
      </c>
      <c r="AG7094" s="3" t="s">
        <v>47</v>
      </c>
      <c r="AH7094" s="3" t="s">
        <v>47</v>
      </c>
      <c r="AI7094" s="3" t="s">
        <v>47</v>
      </c>
      <c r="AJ7094" s="3" t="s">
        <v>47</v>
      </c>
      <c r="AK7094" s="3" t="s">
        <v>47</v>
      </c>
      <c r="AL7094" s="3" t="s">
        <v>47</v>
      </c>
      <c r="AM7094" s="3" t="s">
        <v>47</v>
      </c>
      <c r="AN7094" s="3" t="s">
        <v>47</v>
      </c>
      <c r="AU7094" s="3">
        <v>0</v>
      </c>
      <c r="AV7094" s="3">
        <v>18</v>
      </c>
      <c r="AW7094" s="3">
        <v>1</v>
      </c>
      <c r="AX7094" s="3">
        <v>18</v>
      </c>
      <c r="AY7094" s="3">
        <v>100</v>
      </c>
      <c r="AZ7094" s="6" t="str">
        <f t="shared" si="774"/>
        <v>3366.2</v>
      </c>
      <c r="BC7094" s="12" t="s">
        <v>18480</v>
      </c>
      <c r="BJ7094" s="12">
        <f t="shared" si="775"/>
        <v>0</v>
      </c>
      <c r="BK7094" s="12">
        <f t="shared" si="776"/>
        <v>0</v>
      </c>
      <c r="CQ7094" s="3" t="str">
        <f>CONCATENATE(baseURL!$A$1,baseURL!$B$1,baseURL!$C$1,".",C7094,".",L7094,".pkl&amp;seq=",BC7094)</f>
        <v>http://proteomics.broadinstitute.org/millscripts/viewfeed.pl?side=xl&amp;cycle=1&amp;fixedMods=iaaC&amp;file=msdataSM/iPRG2012_nd/cpick_in/iPRG2012_nd.3366.2.3.pkl&amp;seq=MLLDPMGGLVLTNDGHALLR</v>
      </c>
    </row>
    <row r="7095" spans="1:95" x14ac:dyDescent="0.2">
      <c r="A7095" s="3">
        <v>5779</v>
      </c>
      <c r="B7095" s="2" t="s">
        <v>18481</v>
      </c>
      <c r="C7095" s="2" t="s">
        <v>18482</v>
      </c>
      <c r="D7095" s="3">
        <v>17119</v>
      </c>
      <c r="E7095" s="3">
        <v>17103</v>
      </c>
      <c r="F7095" s="3">
        <v>70690</v>
      </c>
      <c r="G7095" s="3">
        <v>20468</v>
      </c>
      <c r="H7095" s="3">
        <v>63.801499999999997</v>
      </c>
      <c r="I7095" s="30">
        <v>769.91188999999997</v>
      </c>
      <c r="J7095" s="30">
        <v>769.90986269999996</v>
      </c>
      <c r="K7095" s="30">
        <v>2.0300000000000001E-3</v>
      </c>
      <c r="L7095" s="3">
        <v>4</v>
      </c>
      <c r="M7095" s="3">
        <v>4</v>
      </c>
      <c r="N7095" s="10">
        <f t="shared" si="770"/>
        <v>1</v>
      </c>
      <c r="O7095" s="35">
        <v>4</v>
      </c>
      <c r="P7095" s="17"/>
      <c r="Q7095" s="40">
        <v>3076.6135800000002</v>
      </c>
      <c r="R7095" s="40">
        <v>769.90885000000003</v>
      </c>
      <c r="S7095" s="18">
        <f t="shared" si="771"/>
        <v>3.9485193603655238</v>
      </c>
      <c r="T7095" s="18">
        <f t="shared" si="772"/>
        <v>1.315350511859839</v>
      </c>
      <c r="U7095" s="18">
        <f t="shared" si="773"/>
        <v>1.1040267948783888</v>
      </c>
      <c r="V7095" s="30">
        <v>769.90970000000004</v>
      </c>
      <c r="W7095" s="3" t="s">
        <v>47</v>
      </c>
      <c r="X7095" s="3" t="s">
        <v>47</v>
      </c>
      <c r="Y7095" s="3" t="s">
        <v>47</v>
      </c>
      <c r="Z7095" s="3" t="s">
        <v>47</v>
      </c>
      <c r="AA7095" s="3" t="s">
        <v>48</v>
      </c>
      <c r="AB7095" s="12" t="s">
        <v>47</v>
      </c>
      <c r="AC7095" s="3" t="s">
        <v>47</v>
      </c>
      <c r="AD7095" s="3" t="s">
        <v>47</v>
      </c>
      <c r="AE7095" s="3" t="s">
        <v>47</v>
      </c>
      <c r="AF7095" s="3" t="s">
        <v>47</v>
      </c>
      <c r="AG7095" s="3" t="s">
        <v>48</v>
      </c>
      <c r="AI7095" s="3" t="s">
        <v>47</v>
      </c>
      <c r="AJ7095" s="3" t="s">
        <v>47</v>
      </c>
      <c r="AK7095" s="3" t="s">
        <v>47</v>
      </c>
      <c r="AL7095" s="3" t="s">
        <v>47</v>
      </c>
      <c r="AM7095" s="3" t="s">
        <v>47</v>
      </c>
      <c r="AN7095" s="3" t="s">
        <v>47</v>
      </c>
      <c r="AU7095" s="3">
        <v>0</v>
      </c>
      <c r="AV7095" s="3">
        <v>15</v>
      </c>
      <c r="AW7095" s="3">
        <v>1</v>
      </c>
      <c r="AX7095" s="3">
        <v>15</v>
      </c>
      <c r="AY7095" s="3">
        <v>100</v>
      </c>
      <c r="AZ7095" s="6" t="str">
        <f t="shared" si="774"/>
        <v>3366.3</v>
      </c>
      <c r="BC7095" s="12" t="s">
        <v>18483</v>
      </c>
      <c r="BJ7095" s="12">
        <f t="shared" si="775"/>
        <v>0</v>
      </c>
      <c r="BK7095" s="12">
        <f t="shared" si="776"/>
        <v>0</v>
      </c>
      <c r="CQ7095" s="3" t="str">
        <f>CONCATENATE(baseURL!$A$1,baseURL!$B$1,baseURL!$C$1,".",C7095,".",L7095,".pkl&amp;seq=",BC7095)</f>
        <v>http://proteomics.broadinstitute.org/millscripts/viewfeed.pl?side=xl&amp;cycle=1&amp;fixedMods=iaaC&amp;file=msdataSM/iPRG2012_nd/cpick_in/iPRG2012_nd.3366.3.4.pkl&amp;seq=MALRNLVEAAAVRDLSEASVYPEYALPK</v>
      </c>
    </row>
    <row r="7096" spans="1:95" x14ac:dyDescent="0.2">
      <c r="A7096" s="3">
        <v>5428</v>
      </c>
      <c r="B7096" s="2" t="s">
        <v>18484</v>
      </c>
      <c r="C7096" s="2" t="s">
        <v>18485</v>
      </c>
      <c r="D7096" s="3">
        <v>17120</v>
      </c>
      <c r="E7096" s="3">
        <v>17104</v>
      </c>
      <c r="F7096" s="3">
        <v>70709</v>
      </c>
      <c r="G7096" s="3">
        <v>20470</v>
      </c>
      <c r="H7096" s="3">
        <v>63.813899999999997</v>
      </c>
      <c r="I7096" s="30">
        <v>513.26520000000005</v>
      </c>
      <c r="J7096" s="30">
        <v>513.26275120000003</v>
      </c>
      <c r="K7096" s="30">
        <v>2.4499999999999999E-3</v>
      </c>
      <c r="L7096" s="3">
        <v>4</v>
      </c>
      <c r="M7096" s="3">
        <v>4</v>
      </c>
      <c r="N7096" s="10">
        <f t="shared" si="770"/>
        <v>1</v>
      </c>
      <c r="O7096" s="35">
        <v>4</v>
      </c>
      <c r="P7096" s="17"/>
      <c r="Q7096" s="40">
        <v>2050.02486</v>
      </c>
      <c r="R7096" s="40">
        <v>513.26166999999998</v>
      </c>
      <c r="S7096" s="18">
        <f t="shared" si="771"/>
        <v>6.8775835142118975</v>
      </c>
      <c r="T7096" s="18">
        <f t="shared" si="772"/>
        <v>2.1065278458143801</v>
      </c>
      <c r="U7096" s="18">
        <f t="shared" si="773"/>
        <v>1.6171088717076836</v>
      </c>
      <c r="V7096" s="30">
        <v>513.26250000000005</v>
      </c>
      <c r="W7096" s="3" t="s">
        <v>47</v>
      </c>
      <c r="X7096" s="3" t="s">
        <v>47</v>
      </c>
      <c r="Y7096" s="3" t="s">
        <v>47</v>
      </c>
      <c r="Z7096" s="3" t="s">
        <v>47</v>
      </c>
      <c r="AA7096" s="3" t="s">
        <v>47</v>
      </c>
      <c r="AB7096" s="12" t="s">
        <v>47</v>
      </c>
      <c r="AC7096" s="3" t="s">
        <v>47</v>
      </c>
      <c r="AD7096" s="3" t="s">
        <v>47</v>
      </c>
      <c r="AE7096" s="3" t="s">
        <v>47</v>
      </c>
      <c r="AF7096" s="3" t="s">
        <v>47</v>
      </c>
      <c r="AG7096" s="3" t="s">
        <v>47</v>
      </c>
      <c r="AH7096" s="3" t="s">
        <v>47</v>
      </c>
      <c r="AI7096" s="3" t="s">
        <v>48</v>
      </c>
      <c r="AJ7096" s="3" t="s">
        <v>47</v>
      </c>
      <c r="AK7096" s="3" t="s">
        <v>47</v>
      </c>
      <c r="AL7096" s="3" t="s">
        <v>48</v>
      </c>
      <c r="AM7096" s="3" t="s">
        <v>47</v>
      </c>
      <c r="AU7096" s="3">
        <v>0</v>
      </c>
      <c r="AV7096" s="3">
        <v>15</v>
      </c>
      <c r="AW7096" s="3">
        <v>1</v>
      </c>
      <c r="AX7096" s="3">
        <v>15</v>
      </c>
      <c r="AY7096" s="3">
        <v>100</v>
      </c>
      <c r="AZ7096" s="6" t="str">
        <f t="shared" si="774"/>
        <v>3367.1</v>
      </c>
      <c r="BC7096" s="12" t="s">
        <v>18486</v>
      </c>
      <c r="BJ7096" s="12">
        <f t="shared" si="775"/>
        <v>0</v>
      </c>
      <c r="BK7096" s="12">
        <f t="shared" si="776"/>
        <v>0</v>
      </c>
      <c r="CQ7096" s="3" t="str">
        <f>CONCATENATE(baseURL!$A$1,baseURL!$B$1,baseURL!$C$1,".",C7096,".",L7096,".pkl&amp;seq=",BC7096)</f>
        <v>http://proteomics.broadinstitute.org/millscripts/viewfeed.pl?side=xl&amp;cycle=1&amp;fixedMods=iaaC&amp;file=msdataSM/iPRG2012_nd/cpick_in/iPRG2012_nd.3367.1.4.pkl&amp;seq=WLTGVELADMYHSLMKR</v>
      </c>
    </row>
    <row r="7097" spans="1:95" x14ac:dyDescent="0.2">
      <c r="A7097" s="3">
        <v>7577</v>
      </c>
      <c r="B7097" s="2" t="s">
        <v>18487</v>
      </c>
      <c r="C7097" s="2" t="s">
        <v>18476</v>
      </c>
      <c r="D7097" s="3">
        <v>17121</v>
      </c>
      <c r="E7097" s="3">
        <v>17105</v>
      </c>
      <c r="F7097" s="3">
        <v>70710</v>
      </c>
      <c r="G7097" s="3">
        <v>20471</v>
      </c>
      <c r="H7097" s="3">
        <v>63.818100000000001</v>
      </c>
      <c r="I7097" s="30">
        <v>736.60015999999996</v>
      </c>
      <c r="J7097" s="30">
        <v>736.59718520000001</v>
      </c>
      <c r="K7097" s="30">
        <v>2.97E-3</v>
      </c>
      <c r="L7097" s="3">
        <v>5</v>
      </c>
      <c r="M7097" s="3">
        <v>5</v>
      </c>
      <c r="N7097" s="10">
        <f t="shared" si="770"/>
        <v>1</v>
      </c>
      <c r="O7097" s="35">
        <v>5</v>
      </c>
      <c r="P7097" s="17"/>
      <c r="Q7097" s="40">
        <v>3678.9489899999999</v>
      </c>
      <c r="R7097" s="40">
        <v>736.59562000000005</v>
      </c>
      <c r="S7097" s="18">
        <f t="shared" si="771"/>
        <v>6.163490355680211</v>
      </c>
      <c r="T7097" s="18">
        <f t="shared" si="772"/>
        <v>2.1249108160038706</v>
      </c>
      <c r="U7097" s="18">
        <f t="shared" si="773"/>
        <v>2.1450032515668811</v>
      </c>
      <c r="V7097" s="30">
        <v>736.59720000000004</v>
      </c>
      <c r="W7097" s="3" t="s">
        <v>47</v>
      </c>
      <c r="X7097" s="3" t="s">
        <v>47</v>
      </c>
      <c r="Y7097" s="3" t="s">
        <v>47</v>
      </c>
      <c r="Z7097" s="3" t="s">
        <v>47</v>
      </c>
      <c r="AA7097" s="3" t="s">
        <v>65</v>
      </c>
      <c r="AB7097" s="12" t="s">
        <v>47</v>
      </c>
      <c r="AC7097" s="3" t="s">
        <v>47</v>
      </c>
      <c r="AD7097" s="3" t="s">
        <v>47</v>
      </c>
      <c r="AE7097" s="3" t="s">
        <v>65</v>
      </c>
      <c r="AF7097" s="3" t="s">
        <v>48</v>
      </c>
      <c r="AG7097" s="3" t="s">
        <v>47</v>
      </c>
      <c r="AJ7097" s="3" t="s">
        <v>47</v>
      </c>
      <c r="AK7097" s="3" t="s">
        <v>47</v>
      </c>
      <c r="AL7097" s="3" t="s">
        <v>47</v>
      </c>
      <c r="AO7097" s="3" t="s">
        <v>65</v>
      </c>
      <c r="AU7097" s="3">
        <v>3</v>
      </c>
      <c r="AV7097" s="3">
        <v>11</v>
      </c>
      <c r="AW7097" s="3">
        <v>1</v>
      </c>
      <c r="AX7097" s="3">
        <v>11</v>
      </c>
      <c r="AY7097" s="3">
        <v>100</v>
      </c>
      <c r="AZ7097" s="6" t="str">
        <f t="shared" si="774"/>
        <v>3367.2</v>
      </c>
      <c r="BC7097" s="12" t="s">
        <v>18311</v>
      </c>
      <c r="BJ7097" s="12">
        <f t="shared" si="775"/>
        <v>0</v>
      </c>
      <c r="BK7097" s="12">
        <f t="shared" si="776"/>
        <v>0</v>
      </c>
      <c r="BW7097" s="3" t="s">
        <v>18312</v>
      </c>
      <c r="CA7097" s="3" t="s">
        <v>18312</v>
      </c>
      <c r="CK7097" s="3" t="s">
        <v>18312</v>
      </c>
      <c r="CQ7097" s="3" t="str">
        <f>CONCATENATE(baseURL!$A$1,baseURL!$B$1,baseURL!$C$1,".",C7097,".",L7097,".pkl&amp;seq=",BC7097)</f>
        <v>http://proteomics.broadinstitute.org/millscripts/viewfeed.pl?side=xl&amp;cycle=1&amp;fixedMods=iaaC&amp;file=msdataSM/iPRG2012_nd/cpick_in/iPRG2012_nd.3367.2.5.pkl&amp;seq=LLVFPRDGKAPEAEQVLSAAATFPLAQPATDVEAR</v>
      </c>
    </row>
    <row r="7098" spans="1:95" x14ac:dyDescent="0.2">
      <c r="A7098" s="3">
        <v>7274</v>
      </c>
      <c r="B7098" s="2" t="s">
        <v>18488</v>
      </c>
      <c r="C7098" s="2" t="s">
        <v>18479</v>
      </c>
      <c r="D7098" s="3">
        <v>17122</v>
      </c>
      <c r="E7098" s="3">
        <v>17106</v>
      </c>
      <c r="F7098" s="3">
        <v>70711</v>
      </c>
      <c r="G7098" s="3">
        <v>20472</v>
      </c>
      <c r="H7098" s="3">
        <v>63.822200000000002</v>
      </c>
      <c r="I7098" s="30">
        <v>801.16800000000001</v>
      </c>
      <c r="J7098" s="30">
        <v>801.16821879999998</v>
      </c>
      <c r="K7098" s="30">
        <v>-2.2000000000000001E-4</v>
      </c>
      <c r="L7098" s="3">
        <v>4</v>
      </c>
      <c r="M7098" s="3">
        <v>4</v>
      </c>
      <c r="N7098" s="10">
        <f t="shared" si="770"/>
        <v>1</v>
      </c>
      <c r="O7098" s="35">
        <v>4</v>
      </c>
      <c r="P7098" s="17"/>
      <c r="Q7098" s="40">
        <v>3201.6466599999999</v>
      </c>
      <c r="R7098" s="40">
        <v>801.16711999999995</v>
      </c>
      <c r="S7098" s="18">
        <f t="shared" si="771"/>
        <v>1.0983975478823325</v>
      </c>
      <c r="T7098" s="18">
        <f t="shared" si="772"/>
        <v>1.3714991199620037</v>
      </c>
      <c r="U7098" s="18">
        <f t="shared" si="773"/>
        <v>1.3480333541418255</v>
      </c>
      <c r="V7098" s="30">
        <v>801.16819999999996</v>
      </c>
      <c r="W7098" s="3" t="s">
        <v>47</v>
      </c>
      <c r="X7098" s="3" t="s">
        <v>47</v>
      </c>
      <c r="Y7098" s="3" t="s">
        <v>47</v>
      </c>
      <c r="AA7098" s="3" t="s">
        <v>47</v>
      </c>
      <c r="AB7098" s="12" t="s">
        <v>47</v>
      </c>
      <c r="AC7098" s="3" t="s">
        <v>52</v>
      </c>
      <c r="AF7098" s="3" t="s">
        <v>48</v>
      </c>
      <c r="AG7098" s="3" t="s">
        <v>48</v>
      </c>
      <c r="AL7098" s="3" t="s">
        <v>52</v>
      </c>
      <c r="AU7098" s="3">
        <v>0</v>
      </c>
      <c r="AV7098" s="3">
        <v>5</v>
      </c>
      <c r="AW7098" s="3">
        <v>1</v>
      </c>
      <c r="AX7098" s="3">
        <v>5</v>
      </c>
      <c r="AY7098" s="3">
        <v>100</v>
      </c>
      <c r="AZ7098" s="6" t="str">
        <f t="shared" si="774"/>
        <v>3367.3</v>
      </c>
      <c r="BC7098" s="12" t="s">
        <v>18438</v>
      </c>
      <c r="BJ7098" s="12">
        <f t="shared" si="775"/>
        <v>0</v>
      </c>
      <c r="BK7098" s="12">
        <f t="shared" si="776"/>
        <v>0</v>
      </c>
      <c r="CQ7098" s="3" t="str">
        <f>CONCATENATE(baseURL!$A$1,baseURL!$B$1,baseURL!$C$1,".",C7098,".",L7098,".pkl&amp;seq=",BC7098)</f>
        <v>http://proteomics.broadinstitute.org/millscripts/viewfeed.pl?side=xl&amp;cycle=1&amp;fixedMods=iaaC&amp;file=msdataSM/iPRG2012_nd/cpick_in/iPRG2012_nd.3367.3.4.pkl&amp;seq=AASDALPPASPKADAPLDKSLDKWFFLSGSV</v>
      </c>
    </row>
    <row r="7099" spans="1:95" x14ac:dyDescent="0.2">
      <c r="A7099" s="3">
        <v>6681</v>
      </c>
      <c r="B7099" s="2" t="s">
        <v>18489</v>
      </c>
      <c r="C7099" s="2" t="s">
        <v>18481</v>
      </c>
      <c r="D7099" s="3">
        <v>17123</v>
      </c>
      <c r="E7099" s="3">
        <v>17107</v>
      </c>
      <c r="F7099" s="3">
        <v>70712</v>
      </c>
      <c r="G7099" s="3">
        <v>20473</v>
      </c>
      <c r="H7099" s="3">
        <v>63.8264</v>
      </c>
      <c r="I7099" s="30">
        <v>871.15079000000003</v>
      </c>
      <c r="J7099" s="30">
        <v>871.15045099999998</v>
      </c>
      <c r="K7099" s="30">
        <v>3.4000000000000002E-4</v>
      </c>
      <c r="L7099" s="3">
        <v>3</v>
      </c>
      <c r="M7099" s="3">
        <v>3</v>
      </c>
      <c r="N7099" s="10">
        <f t="shared" si="770"/>
        <v>1</v>
      </c>
      <c r="O7099" s="35">
        <v>3</v>
      </c>
      <c r="P7099" s="17"/>
      <c r="Q7099" s="40">
        <v>2611.4314599999998</v>
      </c>
      <c r="R7099" s="40">
        <v>871.14867000000004</v>
      </c>
      <c r="S7099" s="18">
        <f t="shared" si="771"/>
        <v>2.4335685434620427</v>
      </c>
      <c r="T7099" s="18">
        <f t="shared" si="772"/>
        <v>2.0444271583829585</v>
      </c>
      <c r="U7099" s="18">
        <f t="shared" si="773"/>
        <v>2.1006747331969957</v>
      </c>
      <c r="V7099" s="30">
        <v>871.15049999999997</v>
      </c>
      <c r="W7099" s="3" t="s">
        <v>47</v>
      </c>
      <c r="X7099" s="3" t="s">
        <v>47</v>
      </c>
      <c r="Y7099" s="3" t="s">
        <v>47</v>
      </c>
      <c r="Z7099" s="3" t="s">
        <v>47</v>
      </c>
      <c r="AA7099" s="3" t="s">
        <v>47</v>
      </c>
      <c r="AB7099" s="12" t="s">
        <v>47</v>
      </c>
      <c r="AC7099" s="3" t="s">
        <v>47</v>
      </c>
      <c r="AD7099" s="3" t="s">
        <v>47</v>
      </c>
      <c r="AE7099" s="3" t="s">
        <v>47</v>
      </c>
      <c r="AF7099" s="3" t="s">
        <v>47</v>
      </c>
      <c r="AG7099" s="3" t="s">
        <v>47</v>
      </c>
      <c r="AI7099" s="3" t="s">
        <v>47</v>
      </c>
      <c r="AJ7099" s="3" t="s">
        <v>47</v>
      </c>
      <c r="AK7099" s="3" t="s">
        <v>47</v>
      </c>
      <c r="AL7099" s="3" t="s">
        <v>47</v>
      </c>
      <c r="AU7099" s="3">
        <v>0</v>
      </c>
      <c r="AV7099" s="3">
        <v>15</v>
      </c>
      <c r="AW7099" s="3">
        <v>1</v>
      </c>
      <c r="AX7099" s="3">
        <v>15</v>
      </c>
      <c r="AY7099" s="3">
        <v>100</v>
      </c>
      <c r="AZ7099" s="6" t="str">
        <f t="shared" si="774"/>
        <v>3367.4</v>
      </c>
      <c r="BC7099" s="12" t="s">
        <v>18490</v>
      </c>
      <c r="BJ7099" s="12">
        <f t="shared" si="775"/>
        <v>0</v>
      </c>
      <c r="BK7099" s="12">
        <f t="shared" si="776"/>
        <v>0</v>
      </c>
      <c r="CQ7099" s="3" t="str">
        <f>CONCATENATE(baseURL!$A$1,baseURL!$B$1,baseURL!$C$1,".",C7099,".",L7099,".pkl&amp;seq=",BC7099)</f>
        <v>http://proteomics.broadinstitute.org/millscripts/viewfeed.pl?side=xl&amp;cycle=1&amp;fixedMods=iaaC&amp;file=msdataSM/iPRG2012_nd/cpick_in/iPRG2012_nd.3367.4.3.pkl&amp;seq=NVPGVETANVASLNLLQLAPGAHLGR</v>
      </c>
    </row>
    <row r="7100" spans="1:95" x14ac:dyDescent="0.2">
      <c r="A7100" s="3">
        <v>7442</v>
      </c>
      <c r="B7100" s="2" t="s">
        <v>18491</v>
      </c>
      <c r="C7100" s="2" t="s">
        <v>18492</v>
      </c>
      <c r="D7100" s="3">
        <v>17124</v>
      </c>
      <c r="E7100" s="3">
        <v>17108</v>
      </c>
      <c r="F7100" s="3">
        <v>70751</v>
      </c>
      <c r="G7100" s="3">
        <v>20476</v>
      </c>
      <c r="H7100" s="3">
        <v>63.849499999999999</v>
      </c>
      <c r="I7100" s="30">
        <v>614.33421999999996</v>
      </c>
      <c r="J7100" s="30">
        <v>613.9988323</v>
      </c>
      <c r="K7100" s="30">
        <v>0.33539000000000002</v>
      </c>
      <c r="L7100" s="3">
        <v>6</v>
      </c>
      <c r="M7100" s="3">
        <v>6</v>
      </c>
      <c r="N7100" s="10">
        <f t="shared" si="770"/>
        <v>1</v>
      </c>
      <c r="O7100" s="35">
        <v>6</v>
      </c>
      <c r="P7100" s="17"/>
      <c r="Q7100" s="40">
        <v>3678.9489899999999</v>
      </c>
      <c r="R7100" s="40">
        <v>613.99756000000002</v>
      </c>
      <c r="S7100" s="18">
        <f t="shared" si="771"/>
        <v>548.30836787028602</v>
      </c>
      <c r="T7100" s="18">
        <f t="shared" si="772"/>
        <v>2.0721580717394894</v>
      </c>
      <c r="U7100" s="18">
        <f t="shared" si="773"/>
        <v>2.0195519994230033</v>
      </c>
      <c r="V7100" s="30">
        <v>613.99879999999996</v>
      </c>
      <c r="W7100" s="3" t="s">
        <v>65</v>
      </c>
      <c r="X7100" s="3" t="s">
        <v>65</v>
      </c>
      <c r="Y7100" s="3" t="s">
        <v>47</v>
      </c>
      <c r="Z7100" s="3" t="s">
        <v>47</v>
      </c>
      <c r="AA7100" s="3" t="s">
        <v>47</v>
      </c>
      <c r="AB7100" s="12" t="s">
        <v>47</v>
      </c>
      <c r="AC7100" s="3" t="s">
        <v>47</v>
      </c>
      <c r="AD7100" s="3" t="s">
        <v>47</v>
      </c>
      <c r="AG7100" s="3" t="s">
        <v>48</v>
      </c>
      <c r="AH7100" s="3" t="s">
        <v>52</v>
      </c>
      <c r="AK7100" s="3" t="s">
        <v>47</v>
      </c>
      <c r="AL7100" s="3" t="s">
        <v>47</v>
      </c>
      <c r="AO7100" s="3" t="s">
        <v>65</v>
      </c>
      <c r="AU7100" s="3">
        <v>3</v>
      </c>
      <c r="AV7100" s="3">
        <v>8</v>
      </c>
      <c r="AW7100" s="3">
        <v>1</v>
      </c>
      <c r="AX7100" s="3">
        <v>8</v>
      </c>
      <c r="AY7100" s="3">
        <v>100</v>
      </c>
      <c r="AZ7100" s="6" t="str">
        <f t="shared" si="774"/>
        <v>3369.1</v>
      </c>
      <c r="BC7100" s="12" t="s">
        <v>18311</v>
      </c>
      <c r="BJ7100" s="12">
        <f t="shared" si="775"/>
        <v>0</v>
      </c>
      <c r="BK7100" s="12">
        <f t="shared" si="776"/>
        <v>0</v>
      </c>
      <c r="BS7100" s="3" t="s">
        <v>18313</v>
      </c>
      <c r="BT7100" s="3" t="s">
        <v>18493</v>
      </c>
      <c r="CK7100" s="3" t="s">
        <v>18312</v>
      </c>
      <c r="CQ7100" s="3" t="str">
        <f>CONCATENATE(baseURL!$A$1,baseURL!$B$1,baseURL!$C$1,".",C7100,".",L7100,".pkl&amp;seq=",BC7100)</f>
        <v>http://proteomics.broadinstitute.org/millscripts/viewfeed.pl?side=xl&amp;cycle=1&amp;fixedMods=iaaC&amp;file=msdataSM/iPRG2012_nd/cpick_in/iPRG2012_nd.3369.1.6.pkl&amp;seq=LLVFPRDGKAPEAEQVLSAAATFPLAQPATDVEAR</v>
      </c>
    </row>
    <row r="7101" spans="1:95" x14ac:dyDescent="0.2">
      <c r="A7101" s="3">
        <v>856</v>
      </c>
      <c r="B7101" s="2" t="s">
        <v>18494</v>
      </c>
      <c r="C7101" s="2" t="s">
        <v>18495</v>
      </c>
      <c r="D7101" s="3">
        <v>17125</v>
      </c>
      <c r="E7101" s="3">
        <v>17109</v>
      </c>
      <c r="F7101" s="3">
        <v>70752</v>
      </c>
      <c r="G7101" s="3">
        <v>20477</v>
      </c>
      <c r="H7101" s="3">
        <v>63.857799999999997</v>
      </c>
      <c r="I7101" s="30">
        <v>659.11041999999998</v>
      </c>
      <c r="J7101" s="30">
        <v>659.10972059999995</v>
      </c>
      <c r="K7101" s="30">
        <v>6.9999999999999999E-4</v>
      </c>
      <c r="L7101" s="3">
        <v>4</v>
      </c>
      <c r="M7101" s="3">
        <v>4</v>
      </c>
      <c r="N7101" s="10">
        <f t="shared" si="770"/>
        <v>1</v>
      </c>
      <c r="O7101" s="35">
        <v>4</v>
      </c>
      <c r="P7101" s="17"/>
      <c r="Q7101" s="40">
        <v>2633.4134100000001</v>
      </c>
      <c r="R7101" s="32">
        <v>659.10880999999995</v>
      </c>
      <c r="S7101" s="18">
        <f t="shared" si="771"/>
        <v>2.4426922772096873</v>
      </c>
      <c r="T7101" s="18">
        <f t="shared" si="772"/>
        <v>1.3815624767592323</v>
      </c>
      <c r="U7101" s="18">
        <f t="shared" si="773"/>
        <v>1.3503081532572792</v>
      </c>
      <c r="V7101" s="30">
        <v>659.10969999999998</v>
      </c>
      <c r="W7101" s="3" t="s">
        <v>47</v>
      </c>
      <c r="X7101" s="3" t="s">
        <v>47</v>
      </c>
      <c r="Y7101" s="3" t="s">
        <v>47</v>
      </c>
      <c r="AA7101" s="3" t="s">
        <v>47</v>
      </c>
      <c r="AD7101" s="3" t="s">
        <v>47</v>
      </c>
      <c r="AE7101" s="3" t="s">
        <v>47</v>
      </c>
      <c r="AF7101" s="3" t="s">
        <v>47</v>
      </c>
      <c r="AG7101" s="3" t="s">
        <v>52</v>
      </c>
      <c r="AI7101" s="3" t="s">
        <v>52</v>
      </c>
      <c r="AO7101" s="3" t="s">
        <v>48</v>
      </c>
      <c r="AU7101" s="3">
        <v>0</v>
      </c>
      <c r="AV7101" s="3">
        <v>7</v>
      </c>
      <c r="AW7101" s="3">
        <v>2</v>
      </c>
      <c r="AX7101" s="3">
        <v>6</v>
      </c>
      <c r="AY7101" s="3">
        <v>85.71</v>
      </c>
      <c r="AZ7101" s="6" t="str">
        <f t="shared" si="774"/>
        <v>3369.2</v>
      </c>
      <c r="BC7101" s="12" t="s">
        <v>18496</v>
      </c>
      <c r="BJ7101" s="12">
        <f t="shared" si="775"/>
        <v>0</v>
      </c>
      <c r="BK7101" s="12">
        <f t="shared" si="776"/>
        <v>0</v>
      </c>
      <c r="BM7101" s="3" t="s">
        <v>162</v>
      </c>
      <c r="BR7101" s="3" t="s">
        <v>162</v>
      </c>
      <c r="BZ7101" s="3" t="s">
        <v>18497</v>
      </c>
      <c r="CQ7101" s="3" t="str">
        <f>CONCATENATE(baseURL!$A$1,baseURL!$B$1,baseURL!$C$1,".",C7101,".",L7101,".pkl&amp;seq=",BC7101,"&amp;varMods=Sodiated-E")</f>
        <v>http://proteomics.broadinstitute.org/millscripts/viewfeed.pl?side=xl&amp;cycle=1&amp;fixedMods=iaaC&amp;file=msdataSM/iPRG2012_nd/cpick_in/iPRG2012_nd.3369.2.4.pkl&amp;seq=NVPGVeTANVASLNLLQLAPGAHLGR&amp;varMods=Sodiated-E</v>
      </c>
    </row>
    <row r="7102" spans="1:95" x14ac:dyDescent="0.2">
      <c r="A7102" s="3">
        <v>6266</v>
      </c>
      <c r="B7102" s="2" t="s">
        <v>18498</v>
      </c>
      <c r="C7102" s="2" t="s">
        <v>18499</v>
      </c>
      <c r="D7102" s="3">
        <v>17126</v>
      </c>
      <c r="E7102" s="3">
        <v>17110</v>
      </c>
      <c r="F7102" s="3">
        <v>70772</v>
      </c>
      <c r="G7102" s="3">
        <v>20479</v>
      </c>
      <c r="H7102" s="3">
        <v>63.868299999999998</v>
      </c>
      <c r="I7102" s="30">
        <v>715.05172000000005</v>
      </c>
      <c r="J7102" s="30">
        <v>715.04892089999998</v>
      </c>
      <c r="K7102" s="30">
        <v>2.8E-3</v>
      </c>
      <c r="L7102" s="3">
        <v>3</v>
      </c>
      <c r="M7102" s="3">
        <v>3</v>
      </c>
      <c r="N7102" s="10">
        <f t="shared" si="770"/>
        <v>1</v>
      </c>
      <c r="O7102" s="35">
        <v>3</v>
      </c>
      <c r="P7102" s="17"/>
      <c r="Q7102" s="40">
        <v>2143.1281300000001</v>
      </c>
      <c r="R7102" s="40">
        <v>715.04755999999998</v>
      </c>
      <c r="S7102" s="18">
        <f t="shared" si="771"/>
        <v>5.8177948332134521</v>
      </c>
      <c r="T7102" s="18">
        <f t="shared" si="772"/>
        <v>1.9032300452976429</v>
      </c>
      <c r="U7102" s="18">
        <f t="shared" si="773"/>
        <v>1.8740012203208278</v>
      </c>
      <c r="V7102" s="30">
        <v>715.0489</v>
      </c>
      <c r="W7102" s="3" t="s">
        <v>47</v>
      </c>
      <c r="X7102" s="3" t="s">
        <v>47</v>
      </c>
      <c r="Y7102" s="3" t="s">
        <v>47</v>
      </c>
      <c r="Z7102" s="3" t="s">
        <v>47</v>
      </c>
      <c r="AA7102" s="3" t="s">
        <v>48</v>
      </c>
      <c r="AB7102" s="12" t="s">
        <v>47</v>
      </c>
      <c r="AC7102" s="3" t="s">
        <v>47</v>
      </c>
      <c r="AD7102" s="3" t="s">
        <v>47</v>
      </c>
      <c r="AE7102" s="3" t="s">
        <v>47</v>
      </c>
      <c r="AF7102" s="3" t="s">
        <v>47</v>
      </c>
      <c r="AG7102" s="3" t="s">
        <v>47</v>
      </c>
      <c r="AH7102" s="3" t="s">
        <v>47</v>
      </c>
      <c r="AI7102" s="3" t="s">
        <v>47</v>
      </c>
      <c r="AJ7102" s="3" t="s">
        <v>47</v>
      </c>
      <c r="AK7102" s="3" t="s">
        <v>47</v>
      </c>
      <c r="AL7102" s="3" t="s">
        <v>47</v>
      </c>
      <c r="AN7102" s="3" t="s">
        <v>47</v>
      </c>
      <c r="AU7102" s="3">
        <v>0</v>
      </c>
      <c r="AV7102" s="3">
        <v>16</v>
      </c>
      <c r="AW7102" s="3">
        <v>1</v>
      </c>
      <c r="AX7102" s="3">
        <v>16</v>
      </c>
      <c r="AY7102" s="3">
        <v>100</v>
      </c>
      <c r="AZ7102" s="6" t="str">
        <f t="shared" si="774"/>
        <v>3370.1</v>
      </c>
      <c r="BC7102" s="12" t="s">
        <v>18500</v>
      </c>
      <c r="BJ7102" s="12">
        <f t="shared" si="775"/>
        <v>0</v>
      </c>
      <c r="BK7102" s="12">
        <f t="shared" si="776"/>
        <v>0</v>
      </c>
      <c r="CQ7102" s="3" t="str">
        <f>CONCATENATE(baseURL!$A$1,baseURL!$B$1,baseURL!$C$1,".",C7102,".",L7102,".pkl&amp;seq=",BC7102)</f>
        <v>http://proteomics.broadinstitute.org/millscripts/viewfeed.pl?side=xl&amp;cycle=1&amp;fixedMods=iaaC&amp;file=msdataSM/iPRG2012_nd/cpick_in/iPRG2012_nd.3370.1.3.pkl&amp;seq=YVDPNVLPETESLALVLDR</v>
      </c>
    </row>
    <row r="7103" spans="1:95" x14ac:dyDescent="0.2">
      <c r="A7103" s="3">
        <v>4627</v>
      </c>
      <c r="B7103" s="2" t="s">
        <v>18501</v>
      </c>
      <c r="C7103" s="2" t="s">
        <v>18494</v>
      </c>
      <c r="D7103" s="3">
        <v>17128</v>
      </c>
      <c r="E7103" s="3">
        <v>17112</v>
      </c>
      <c r="F7103" s="3">
        <v>70774</v>
      </c>
      <c r="G7103" s="3">
        <v>20481</v>
      </c>
      <c r="H7103" s="3">
        <v>63.8733</v>
      </c>
      <c r="I7103" s="30">
        <v>796.73954000000003</v>
      </c>
      <c r="J7103" s="30">
        <v>796.73921829999995</v>
      </c>
      <c r="K7103" s="30">
        <v>3.2000000000000003E-4</v>
      </c>
      <c r="L7103" s="3">
        <v>3</v>
      </c>
      <c r="M7103" s="3">
        <v>3</v>
      </c>
      <c r="N7103" s="10">
        <f t="shared" si="770"/>
        <v>1</v>
      </c>
      <c r="O7103" s="35">
        <v>3</v>
      </c>
      <c r="P7103" s="17"/>
      <c r="Q7103" s="40">
        <v>2388.1982699999999</v>
      </c>
      <c r="R7103" s="40">
        <v>796.73761000000002</v>
      </c>
      <c r="S7103" s="18">
        <f t="shared" si="771"/>
        <v>2.4223784289733135</v>
      </c>
      <c r="T7103" s="18">
        <f t="shared" si="772"/>
        <v>2.0186068534279946</v>
      </c>
      <c r="U7103" s="18">
        <f t="shared" si="773"/>
        <v>1.8701263518735827</v>
      </c>
      <c r="V7103" s="30">
        <v>796.73910000000001</v>
      </c>
      <c r="W7103" s="3" t="s">
        <v>47</v>
      </c>
      <c r="X7103" s="3" t="s">
        <v>47</v>
      </c>
      <c r="Y7103" s="3" t="s">
        <v>47</v>
      </c>
      <c r="Z7103" s="3" t="s">
        <v>47</v>
      </c>
      <c r="AA7103" s="3" t="s">
        <v>47</v>
      </c>
      <c r="AB7103" s="12" t="s">
        <v>47</v>
      </c>
      <c r="AC7103" s="3" t="s">
        <v>47</v>
      </c>
      <c r="AD7103" s="3" t="s">
        <v>47</v>
      </c>
      <c r="AE7103" s="3" t="s">
        <v>47</v>
      </c>
      <c r="AF7103" s="3" t="s">
        <v>47</v>
      </c>
      <c r="AG7103" s="3" t="s">
        <v>47</v>
      </c>
      <c r="AI7103" s="3" t="s">
        <v>47</v>
      </c>
      <c r="AK7103" s="3" t="s">
        <v>47</v>
      </c>
      <c r="AL7103" s="3" t="s">
        <v>47</v>
      </c>
      <c r="AM7103" s="3" t="s">
        <v>47</v>
      </c>
      <c r="AU7103" s="3">
        <v>0</v>
      </c>
      <c r="AV7103" s="3">
        <v>15</v>
      </c>
      <c r="AW7103" s="3">
        <v>1</v>
      </c>
      <c r="AX7103" s="3">
        <v>15</v>
      </c>
      <c r="AY7103" s="3">
        <v>100</v>
      </c>
      <c r="AZ7103" s="6" t="str">
        <f t="shared" si="774"/>
        <v>3370.3</v>
      </c>
      <c r="BC7103" s="12" t="s">
        <v>18502</v>
      </c>
      <c r="BJ7103" s="12">
        <f t="shared" si="775"/>
        <v>0</v>
      </c>
      <c r="BK7103" s="12">
        <f t="shared" si="776"/>
        <v>0</v>
      </c>
      <c r="CQ7103" s="3" t="str">
        <f>CONCATENATE(baseURL!$A$1,baseURL!$B$1,baseURL!$C$1,".",C7103,".",L7103,".pkl&amp;seq=",BC7103)</f>
        <v>http://proteomics.broadinstitute.org/millscripts/viewfeed.pl?side=xl&amp;cycle=1&amp;fixedMods=iaaC&amp;file=msdataSM/iPRG2012_nd/cpick_in/iPRG2012_nd.3370.3.3.pkl&amp;seq=AQYNELQGWDHLSLLPTFGAK</v>
      </c>
    </row>
    <row r="7104" spans="1:95" x14ac:dyDescent="0.2">
      <c r="A7104" s="3">
        <v>6654</v>
      </c>
      <c r="B7104" s="2" t="s">
        <v>18503</v>
      </c>
      <c r="C7104" s="2" t="s">
        <v>18504</v>
      </c>
      <c r="D7104" s="3">
        <v>17129</v>
      </c>
      <c r="E7104" s="3">
        <v>17113</v>
      </c>
      <c r="F7104" s="3">
        <v>70775</v>
      </c>
      <c r="G7104" s="3">
        <v>20482</v>
      </c>
      <c r="H7104" s="3">
        <v>63.875799999999998</v>
      </c>
      <c r="I7104" s="30">
        <v>850.43149000000005</v>
      </c>
      <c r="J7104" s="30">
        <v>850.43146119999994</v>
      </c>
      <c r="K7104" s="30">
        <v>3.0000000000000001E-5</v>
      </c>
      <c r="L7104" s="3">
        <v>3</v>
      </c>
      <c r="M7104" s="3">
        <v>3</v>
      </c>
      <c r="N7104" s="10">
        <f t="shared" si="770"/>
        <v>1</v>
      </c>
      <c r="O7104" s="35">
        <v>3</v>
      </c>
      <c r="P7104" s="17"/>
      <c r="Q7104" s="40">
        <v>2549.2769800000001</v>
      </c>
      <c r="R7104" s="40">
        <v>850.43051000000003</v>
      </c>
      <c r="S7104" s="18">
        <f t="shared" si="771"/>
        <v>1.1523575277500901</v>
      </c>
      <c r="T7104" s="18">
        <f t="shared" si="772"/>
        <v>1.1184923268071161</v>
      </c>
      <c r="U7104" s="18">
        <f t="shared" si="773"/>
        <v>1.1641162780032441</v>
      </c>
      <c r="V7104" s="30">
        <v>850.43150000000003</v>
      </c>
      <c r="W7104" s="3" t="s">
        <v>47</v>
      </c>
      <c r="X7104" s="3" t="s">
        <v>47</v>
      </c>
      <c r="Y7104" s="3" t="s">
        <v>47</v>
      </c>
      <c r="Z7104" s="3" t="s">
        <v>47</v>
      </c>
      <c r="AA7104" s="3" t="s">
        <v>47</v>
      </c>
      <c r="AB7104" s="12" t="s">
        <v>47</v>
      </c>
      <c r="AC7104" s="3" t="s">
        <v>47</v>
      </c>
      <c r="AD7104" s="3" t="s">
        <v>47</v>
      </c>
      <c r="AE7104" s="3" t="s">
        <v>47</v>
      </c>
      <c r="AF7104" s="3" t="s">
        <v>47</v>
      </c>
      <c r="AG7104" s="3" t="s">
        <v>47</v>
      </c>
      <c r="AI7104" s="3" t="s">
        <v>47</v>
      </c>
      <c r="AJ7104" s="3" t="s">
        <v>47</v>
      </c>
      <c r="AK7104" s="3" t="s">
        <v>47</v>
      </c>
      <c r="AL7104" s="3" t="s">
        <v>48</v>
      </c>
      <c r="AU7104" s="3">
        <v>0</v>
      </c>
      <c r="AV7104" s="3">
        <v>14</v>
      </c>
      <c r="AW7104" s="3">
        <v>1</v>
      </c>
      <c r="AX7104" s="3">
        <v>14</v>
      </c>
      <c r="AY7104" s="3">
        <v>100</v>
      </c>
      <c r="AZ7104" s="6" t="str">
        <f t="shared" si="774"/>
        <v>3370.4</v>
      </c>
      <c r="BC7104" s="12" t="s">
        <v>18505</v>
      </c>
      <c r="BJ7104" s="12">
        <f t="shared" si="775"/>
        <v>0</v>
      </c>
      <c r="BK7104" s="12">
        <f t="shared" si="776"/>
        <v>0</v>
      </c>
      <c r="CQ7104" s="3" t="str">
        <f>CONCATENATE(baseURL!$A$1,baseURL!$B$1,baseURL!$C$1,".",C7104,".",L7104,".pkl&amp;seq=",BC7104)</f>
        <v>http://proteomics.broadinstitute.org/millscripts/viewfeed.pl?side=xl&amp;cycle=1&amp;fixedMods=iaaC&amp;file=msdataSM/iPRG2012_nd/cpick_in/iPRG2012_nd.3370.4.3.pkl&amp;seq=NEEEDAKNPLFSYVEPVLVASAK</v>
      </c>
    </row>
    <row r="7105" spans="1:95" x14ac:dyDescent="0.2">
      <c r="A7105" s="3">
        <v>839</v>
      </c>
      <c r="B7105" s="2" t="s">
        <v>18506</v>
      </c>
      <c r="C7105" s="2" t="s">
        <v>18507</v>
      </c>
      <c r="D7105" s="3">
        <v>17130</v>
      </c>
      <c r="E7105" s="3">
        <v>17114</v>
      </c>
      <c r="F7105" s="3">
        <v>70776</v>
      </c>
      <c r="G7105" s="3">
        <v>20483</v>
      </c>
      <c r="H7105" s="3">
        <v>63.879100000000001</v>
      </c>
      <c r="I7105" s="30">
        <v>878.47515999999996</v>
      </c>
      <c r="J7105" s="30">
        <v>878.47668480000004</v>
      </c>
      <c r="K7105" s="30">
        <v>-1.5200000000000001E-3</v>
      </c>
      <c r="L7105" s="3">
        <v>3</v>
      </c>
      <c r="M7105" s="3">
        <v>3</v>
      </c>
      <c r="N7105" s="10">
        <f t="shared" si="770"/>
        <v>1</v>
      </c>
      <c r="O7105" s="35">
        <v>3</v>
      </c>
      <c r="P7105" s="17"/>
      <c r="Q7105" s="40">
        <v>2633.4134100000001</v>
      </c>
      <c r="R7105" s="32">
        <v>878.47599000000002</v>
      </c>
      <c r="S7105" s="18">
        <f t="shared" si="771"/>
        <v>-0.94481808212481866</v>
      </c>
      <c r="T7105" s="18">
        <f t="shared" si="772"/>
        <v>0.79091518485247758</v>
      </c>
      <c r="U7105" s="18">
        <f t="shared" si="773"/>
        <v>0.58055086965203107</v>
      </c>
      <c r="V7105" s="30">
        <v>878.47649999999999</v>
      </c>
      <c r="W7105" s="3" t="s">
        <v>47</v>
      </c>
      <c r="X7105" s="3" t="s">
        <v>47</v>
      </c>
      <c r="Y7105" s="3" t="s">
        <v>47</v>
      </c>
      <c r="AA7105" s="3" t="s">
        <v>47</v>
      </c>
      <c r="AC7105" s="3" t="s">
        <v>52</v>
      </c>
      <c r="AD7105" s="3" t="s">
        <v>47</v>
      </c>
      <c r="AE7105" s="3" t="s">
        <v>47</v>
      </c>
      <c r="AF7105" s="3" t="s">
        <v>47</v>
      </c>
      <c r="AG7105" s="3" t="s">
        <v>52</v>
      </c>
      <c r="AJ7105" s="3" t="s">
        <v>48</v>
      </c>
      <c r="AK7105" s="3" t="s">
        <v>52</v>
      </c>
      <c r="AL7105" s="3" t="s">
        <v>52</v>
      </c>
      <c r="AO7105" s="3" t="s">
        <v>48</v>
      </c>
      <c r="AU7105" s="3">
        <v>0</v>
      </c>
      <c r="AV7105" s="3">
        <v>7</v>
      </c>
      <c r="AW7105" s="3">
        <v>2</v>
      </c>
      <c r="AX7105" s="3">
        <v>6</v>
      </c>
      <c r="AY7105" s="3">
        <v>85.71</v>
      </c>
      <c r="AZ7105" s="6" t="str">
        <f t="shared" si="774"/>
        <v>3370.5</v>
      </c>
      <c r="BC7105" s="12" t="s">
        <v>18496</v>
      </c>
      <c r="BJ7105" s="12">
        <f t="shared" si="775"/>
        <v>0</v>
      </c>
      <c r="BK7105" s="12">
        <f t="shared" si="776"/>
        <v>0</v>
      </c>
      <c r="BM7105" s="3" t="s">
        <v>162</v>
      </c>
      <c r="BR7105" s="3" t="s">
        <v>162</v>
      </c>
      <c r="BZ7105" s="3" t="s">
        <v>18497</v>
      </c>
      <c r="CQ7105" s="3" t="str">
        <f>CONCATENATE(baseURL!$A$1,baseURL!$B$1,baseURL!$C$1,".",C7105,".",L7105,".pkl&amp;seq=",BC7105,"&amp;varMods=Sodiated-E")</f>
        <v>http://proteomics.broadinstitute.org/millscripts/viewfeed.pl?side=xl&amp;cycle=1&amp;fixedMods=iaaC&amp;file=msdataSM/iPRG2012_nd/cpick_in/iPRG2012_nd.3370.5.3.pkl&amp;seq=NVPGVeTANVASLNLLQLAPGAHLGR&amp;varMods=Sodiated-E</v>
      </c>
    </row>
    <row r="7106" spans="1:95" x14ac:dyDescent="0.2">
      <c r="A7106" s="3">
        <v>7781</v>
      </c>
      <c r="B7106" s="2" t="s">
        <v>18508</v>
      </c>
      <c r="C7106" s="2" t="s">
        <v>18509</v>
      </c>
      <c r="D7106" s="3">
        <v>17131</v>
      </c>
      <c r="E7106" s="3">
        <v>17115</v>
      </c>
      <c r="F7106" s="3">
        <v>70777</v>
      </c>
      <c r="G7106" s="3">
        <v>20484</v>
      </c>
      <c r="H7106" s="3">
        <v>63.882399999999997</v>
      </c>
      <c r="I7106" s="30">
        <v>917.12453000000005</v>
      </c>
      <c r="J7106" s="30">
        <v>917.12560050000002</v>
      </c>
      <c r="K7106" s="30">
        <v>-1.07E-3</v>
      </c>
      <c r="L7106" s="3">
        <v>3</v>
      </c>
      <c r="M7106" s="3">
        <v>3</v>
      </c>
      <c r="N7106" s="10">
        <f t="shared" ref="N7106:N7169" si="777">IF(AND(M7106&gt;0,L7106&gt;0), IF(M7106=L7106,1,-1), 1)</f>
        <v>1</v>
      </c>
      <c r="O7106" s="35">
        <v>3</v>
      </c>
      <c r="P7106" s="17"/>
      <c r="Q7106" s="40">
        <v>2749.3600499999998</v>
      </c>
      <c r="R7106" s="40">
        <v>917.12486999999999</v>
      </c>
      <c r="S7106" s="18">
        <f t="shared" ref="S7106:S7169" si="778">1000000*(I7106-R7106)/R7106</f>
        <v>-0.37072378152539948</v>
      </c>
      <c r="T7106" s="18">
        <f t="shared" ref="T7106:T7169" si="779">1000000*(J7106-R7106)/R7106</f>
        <v>0.79651094842897197</v>
      </c>
      <c r="U7106" s="18">
        <f t="shared" ref="U7106:U7169" si="780">1000000*(V7106-R7106)/R7106</f>
        <v>-2.3660900177946815</v>
      </c>
      <c r="V7106" s="30">
        <v>917.12270000000001</v>
      </c>
      <c r="X7106" s="3" t="s">
        <v>65</v>
      </c>
      <c r="Y7106" s="3" t="s">
        <v>47</v>
      </c>
      <c r="AA7106" s="3" t="s">
        <v>47</v>
      </c>
      <c r="AB7106" s="12" t="s">
        <v>52</v>
      </c>
      <c r="AD7106" s="3" t="s">
        <v>47</v>
      </c>
      <c r="AL7106" s="3" t="s">
        <v>52</v>
      </c>
      <c r="AO7106" s="3" t="s">
        <v>47</v>
      </c>
      <c r="AQ7106" s="3" t="s">
        <v>47</v>
      </c>
      <c r="AU7106" s="3">
        <v>1</v>
      </c>
      <c r="AV7106" s="3">
        <v>5</v>
      </c>
      <c r="AW7106" s="3">
        <v>2</v>
      </c>
      <c r="AX7106" s="3">
        <v>4</v>
      </c>
      <c r="AY7106" s="3">
        <v>80</v>
      </c>
      <c r="AZ7106" s="6" t="str">
        <f t="shared" ref="AZ7106:AZ7169" si="781">HYPERLINK(CQ7106,C7106)</f>
        <v>3370.6</v>
      </c>
      <c r="BC7106" s="12" t="s">
        <v>18510</v>
      </c>
      <c r="BJ7106" s="12">
        <f t="shared" ref="BJ7106:BJ7169" si="782">LEN(BC7106)-LEN(SUBSTITUTE(BC7106,"C",""))</f>
        <v>0</v>
      </c>
      <c r="BK7106" s="12">
        <f t="shared" ref="BK7106:BK7169" si="783">LEN(BC7106)-LEN(SUBSTITUTE(BC7106,"c",""))</f>
        <v>0</v>
      </c>
      <c r="BQ7106" s="3" t="s">
        <v>9429</v>
      </c>
      <c r="BR7106" s="3" t="s">
        <v>9429</v>
      </c>
      <c r="BT7106" s="3" t="s">
        <v>18511</v>
      </c>
      <c r="BU7106" s="3" t="s">
        <v>18512</v>
      </c>
      <c r="CQ7106" s="3" t="str">
        <f>CONCATENATE(baseURL!$A$1,baseURL!$B$1,baseURL!$C$1,".",C7106,".",L7106,".pkl&amp;seq=",BC7106,"&amp;varMods=Kynurenin-W")</f>
        <v>http://proteomics.broadinstitute.org/millscripts/viewfeed.pl?side=xl&amp;cycle=1&amp;fixedMods=iaaC&amp;file=msdataSM/iPRG2012_nd/cpick_in/iPRG2012_nd.3370.6.3.pkl&amp;seq=SLVTLDVKPwDDETNLEEMVANVK&amp;varMods=Kynurenin-W</v>
      </c>
    </row>
    <row r="7107" spans="1:95" x14ac:dyDescent="0.2">
      <c r="A7107" s="3">
        <v>7578</v>
      </c>
      <c r="B7107" s="2" t="s">
        <v>18513</v>
      </c>
      <c r="C7107" s="2" t="s">
        <v>18514</v>
      </c>
      <c r="D7107" s="3">
        <v>17132</v>
      </c>
      <c r="E7107" s="3">
        <v>17116</v>
      </c>
      <c r="F7107" s="3">
        <v>70835</v>
      </c>
      <c r="G7107" s="3">
        <v>20488</v>
      </c>
      <c r="H7107" s="3">
        <v>63.911099999999998</v>
      </c>
      <c r="I7107" s="30">
        <v>743.14183000000003</v>
      </c>
      <c r="J7107" s="30">
        <v>743.14228590000005</v>
      </c>
      <c r="K7107" s="30">
        <v>-4.6000000000000001E-4</v>
      </c>
      <c r="L7107" s="3">
        <v>4</v>
      </c>
      <c r="M7107" s="3">
        <v>4</v>
      </c>
      <c r="N7107" s="10">
        <f t="shared" si="777"/>
        <v>1</v>
      </c>
      <c r="O7107" s="35">
        <v>4</v>
      </c>
      <c r="P7107" s="17"/>
      <c r="Q7107" s="40">
        <v>2969.5407399999999</v>
      </c>
      <c r="R7107" s="40">
        <v>743.14063999999996</v>
      </c>
      <c r="S7107" s="18">
        <f t="shared" si="778"/>
        <v>1.6013119670929092</v>
      </c>
      <c r="T7107" s="18">
        <f t="shared" si="779"/>
        <v>2.2147893837228727</v>
      </c>
      <c r="U7107" s="18">
        <f t="shared" si="780"/>
        <v>2.0991988811706195</v>
      </c>
      <c r="V7107" s="30">
        <v>743.1422</v>
      </c>
      <c r="W7107" s="3" t="s">
        <v>47</v>
      </c>
      <c r="X7107" s="3" t="s">
        <v>47</v>
      </c>
      <c r="Z7107" s="3" t="s">
        <v>47</v>
      </c>
      <c r="AB7107" s="12" t="s">
        <v>47</v>
      </c>
      <c r="AC7107" s="3" t="s">
        <v>47</v>
      </c>
      <c r="AD7107" s="3" t="s">
        <v>47</v>
      </c>
      <c r="AF7107" s="3" t="s">
        <v>47</v>
      </c>
      <c r="AG7107" s="3" t="s">
        <v>48</v>
      </c>
      <c r="AI7107" s="3" t="s">
        <v>48</v>
      </c>
      <c r="AJ7107" s="3" t="s">
        <v>47</v>
      </c>
      <c r="AK7107" s="3" t="s">
        <v>47</v>
      </c>
      <c r="AL7107" s="3" t="s">
        <v>47</v>
      </c>
      <c r="AU7107" s="3">
        <v>0</v>
      </c>
      <c r="AV7107" s="3">
        <v>10</v>
      </c>
      <c r="AW7107" s="3">
        <v>1</v>
      </c>
      <c r="AX7107" s="3">
        <v>10</v>
      </c>
      <c r="AY7107" s="3">
        <v>100</v>
      </c>
      <c r="AZ7107" s="6" t="str">
        <f t="shared" si="781"/>
        <v>3373.1</v>
      </c>
      <c r="BC7107" s="12" t="s">
        <v>18515</v>
      </c>
      <c r="BJ7107" s="12">
        <f t="shared" si="782"/>
        <v>0</v>
      </c>
      <c r="BK7107" s="12">
        <f t="shared" si="783"/>
        <v>0</v>
      </c>
      <c r="CQ7107" s="3" t="str">
        <f>CONCATENATE(baseURL!$A$1,baseURL!$B$1,baseURL!$C$1,".",C7107,".",L7107,".pkl&amp;seq=",BC7107)</f>
        <v>http://proteomics.broadinstitute.org/millscripts/viewfeed.pl?side=xl&amp;cycle=1&amp;fixedMods=iaaC&amp;file=msdataSM/iPRG2012_nd/cpick_in/iPRG2012_nd.3373.1.4.pkl&amp;seq=FANAVLSGFKGERDVLEPSFVDSPLFK</v>
      </c>
    </row>
    <row r="7108" spans="1:95" x14ac:dyDescent="0.2">
      <c r="A7108" s="3">
        <v>859</v>
      </c>
      <c r="B7108" s="2" t="s">
        <v>18516</v>
      </c>
      <c r="C7108" s="2" t="s">
        <v>18517</v>
      </c>
      <c r="D7108" s="3">
        <v>17133</v>
      </c>
      <c r="E7108" s="3">
        <v>17117</v>
      </c>
      <c r="F7108" s="3">
        <v>70836</v>
      </c>
      <c r="G7108" s="3">
        <v>20489</v>
      </c>
      <c r="H7108" s="3">
        <v>63.919400000000003</v>
      </c>
      <c r="I7108" s="30">
        <v>775.40692000000001</v>
      </c>
      <c r="J7108" s="30">
        <v>775.40530020000006</v>
      </c>
      <c r="K7108" s="30">
        <v>1.6199999999999999E-3</v>
      </c>
      <c r="L7108" s="3">
        <v>4</v>
      </c>
      <c r="M7108" s="3">
        <v>4</v>
      </c>
      <c r="N7108" s="10">
        <f t="shared" si="777"/>
        <v>1</v>
      </c>
      <c r="O7108" s="35">
        <v>4</v>
      </c>
      <c r="P7108" s="17"/>
      <c r="Q7108" s="40">
        <v>3098.5955300000001</v>
      </c>
      <c r="R7108" s="32">
        <v>775.40434000000005</v>
      </c>
      <c r="S7108" s="18">
        <f t="shared" si="778"/>
        <v>3.32729631093666</v>
      </c>
      <c r="T7108" s="18">
        <f t="shared" si="779"/>
        <v>1.2383216735782345</v>
      </c>
      <c r="U7108" s="18">
        <f t="shared" si="780"/>
        <v>1.1090987703122202</v>
      </c>
      <c r="V7108" s="30">
        <v>775.40520000000004</v>
      </c>
      <c r="W7108" s="3" t="s">
        <v>47</v>
      </c>
      <c r="X7108" s="3" t="s">
        <v>47</v>
      </c>
      <c r="Y7108" s="3" t="s">
        <v>47</v>
      </c>
      <c r="Z7108" s="3" t="s">
        <v>52</v>
      </c>
      <c r="AA7108" s="3" t="s">
        <v>47</v>
      </c>
      <c r="AD7108" s="3" t="s">
        <v>47</v>
      </c>
      <c r="AE7108" s="3" t="s">
        <v>47</v>
      </c>
      <c r="AF7108" s="3" t="s">
        <v>47</v>
      </c>
      <c r="AG7108" s="3" t="s">
        <v>52</v>
      </c>
      <c r="AL7108" s="3" t="s">
        <v>52</v>
      </c>
      <c r="AO7108" s="3" t="s">
        <v>48</v>
      </c>
      <c r="AU7108" s="3">
        <v>0</v>
      </c>
      <c r="AV7108" s="3">
        <v>7</v>
      </c>
      <c r="AW7108" s="3">
        <v>1</v>
      </c>
      <c r="AX7108" s="3">
        <v>7</v>
      </c>
      <c r="AY7108" s="3">
        <v>100</v>
      </c>
      <c r="AZ7108" s="6" t="str">
        <f t="shared" si="781"/>
        <v>3373.2</v>
      </c>
      <c r="BC7108" s="12" t="s">
        <v>18518</v>
      </c>
      <c r="BJ7108" s="12">
        <f t="shared" si="782"/>
        <v>0</v>
      </c>
      <c r="BK7108" s="12">
        <f t="shared" si="783"/>
        <v>0</v>
      </c>
      <c r="BM7108" s="3" t="s">
        <v>162</v>
      </c>
      <c r="BR7108" s="3" t="s">
        <v>162</v>
      </c>
      <c r="CQ7108" s="3" t="str">
        <f>CONCATENATE(baseURL!$A$1,baseURL!$B$1,baseURL!$C$1,".",C7108,".",L7108,".pkl&amp;seq=",BC7108,"&amp;varMods=Sodiated-E")</f>
        <v>http://proteomics.broadinstitute.org/millscripts/viewfeed.pl?side=xl&amp;cycle=1&amp;fixedMods=iaaC&amp;file=msdataSM/iPRG2012_nd/cpick_in/iPRG2012_nd.3373.2.4.pkl&amp;seq=MALRNLVEAAAVRDLSEASVYPeYALPK&amp;varMods=Sodiated-E</v>
      </c>
    </row>
    <row r="7109" spans="1:95" x14ac:dyDescent="0.2">
      <c r="A7109" s="3">
        <v>4609</v>
      </c>
      <c r="B7109" s="2" t="s">
        <v>18519</v>
      </c>
      <c r="C7109" s="2" t="s">
        <v>18513</v>
      </c>
      <c r="D7109" s="3">
        <v>17135</v>
      </c>
      <c r="E7109" s="3">
        <v>17119</v>
      </c>
      <c r="F7109" s="3">
        <v>70857</v>
      </c>
      <c r="G7109" s="3">
        <v>20492</v>
      </c>
      <c r="H7109" s="3">
        <v>63.938000000000002</v>
      </c>
      <c r="I7109" s="30">
        <v>604.00642000000005</v>
      </c>
      <c r="J7109" s="30">
        <v>604.00606589999995</v>
      </c>
      <c r="K7109" s="30">
        <v>3.5E-4</v>
      </c>
      <c r="L7109" s="3">
        <v>0</v>
      </c>
      <c r="M7109" s="3">
        <v>3</v>
      </c>
      <c r="N7109" s="10">
        <f t="shared" si="777"/>
        <v>1</v>
      </c>
      <c r="O7109" s="35">
        <v>3</v>
      </c>
      <c r="P7109" s="17"/>
      <c r="Q7109" s="40">
        <v>1809.9996799999999</v>
      </c>
      <c r="R7109" s="40">
        <v>604.00473999999997</v>
      </c>
      <c r="S7109" s="18">
        <f t="shared" si="778"/>
        <v>2.78143512595366</v>
      </c>
      <c r="T7109" s="18">
        <f t="shared" si="779"/>
        <v>2.1951814483830852</v>
      </c>
      <c r="U7109" s="18">
        <f t="shared" si="780"/>
        <v>1.9205147297803316</v>
      </c>
      <c r="V7109" s="30">
        <v>604.0059</v>
      </c>
      <c r="W7109" s="3" t="s">
        <v>47</v>
      </c>
      <c r="X7109" s="3" t="s">
        <v>47</v>
      </c>
      <c r="Y7109" s="3" t="s">
        <v>47</v>
      </c>
      <c r="Z7109" s="3" t="s">
        <v>47</v>
      </c>
      <c r="AA7109" s="3" t="s">
        <v>47</v>
      </c>
      <c r="AB7109" s="12" t="s">
        <v>48</v>
      </c>
      <c r="AC7109" s="3" t="s">
        <v>47</v>
      </c>
      <c r="AD7109" s="3" t="s">
        <v>47</v>
      </c>
      <c r="AE7109" s="3" t="s">
        <v>47</v>
      </c>
      <c r="AF7109" s="3" t="s">
        <v>47</v>
      </c>
      <c r="AG7109" s="3" t="s">
        <v>47</v>
      </c>
      <c r="AH7109" s="3" t="s">
        <v>47</v>
      </c>
      <c r="AI7109" s="3" t="s">
        <v>47</v>
      </c>
      <c r="AK7109" s="3" t="s">
        <v>47</v>
      </c>
      <c r="AL7109" s="3" t="s">
        <v>48</v>
      </c>
      <c r="AM7109" s="3" t="s">
        <v>47</v>
      </c>
      <c r="AU7109" s="3">
        <v>0</v>
      </c>
      <c r="AV7109" s="3">
        <v>14</v>
      </c>
      <c r="AW7109" s="3">
        <v>1</v>
      </c>
      <c r="AX7109" s="3">
        <v>14</v>
      </c>
      <c r="AY7109" s="3">
        <v>100</v>
      </c>
      <c r="AZ7109" s="6" t="str">
        <f t="shared" si="781"/>
        <v>3374.2</v>
      </c>
      <c r="BC7109" s="12" t="s">
        <v>18520</v>
      </c>
      <c r="BJ7109" s="12">
        <f t="shared" si="782"/>
        <v>0</v>
      </c>
      <c r="BK7109" s="12">
        <f t="shared" si="783"/>
        <v>0</v>
      </c>
      <c r="CQ7109" s="3" t="str">
        <f>CONCATENATE(baseURL!$A$1,baseURL!$B$1,baseURL!$C$1,".",C7109,".",L7109,".pkl&amp;seq=",BC7109)</f>
        <v>http://proteomics.broadinstitute.org/millscripts/viewfeed.pl?side=xl&amp;cycle=1&amp;fixedMods=iaaC&amp;file=msdataSM/iPRG2012_nd/cpick_in/iPRG2012_nd.3374.2.0.pkl&amp;seq=LVGLATTFDLDFLKEK</v>
      </c>
    </row>
    <row r="7110" spans="1:95" x14ac:dyDescent="0.2">
      <c r="A7110" s="3">
        <v>4424</v>
      </c>
      <c r="B7110" s="2" t="s">
        <v>18521</v>
      </c>
      <c r="C7110" s="2" t="s">
        <v>18516</v>
      </c>
      <c r="D7110" s="3">
        <v>17136</v>
      </c>
      <c r="E7110" s="3">
        <v>17120</v>
      </c>
      <c r="F7110" s="3">
        <v>70858</v>
      </c>
      <c r="G7110" s="3">
        <v>20493</v>
      </c>
      <c r="H7110" s="3">
        <v>63.943899999999999</v>
      </c>
      <c r="I7110" s="30">
        <v>927.97277999999994</v>
      </c>
      <c r="J7110" s="30">
        <v>927.97051769999996</v>
      </c>
      <c r="K7110" s="30">
        <v>2.2599999999999999E-3</v>
      </c>
      <c r="L7110" s="3">
        <v>2</v>
      </c>
      <c r="M7110" s="3">
        <v>2</v>
      </c>
      <c r="N7110" s="10">
        <f t="shared" si="777"/>
        <v>1</v>
      </c>
      <c r="O7110" s="35">
        <v>2</v>
      </c>
      <c r="P7110" s="17"/>
      <c r="Q7110" s="40">
        <v>1854.9331199999999</v>
      </c>
      <c r="R7110" s="40">
        <v>927.97019999999998</v>
      </c>
      <c r="S7110" s="18">
        <f t="shared" si="778"/>
        <v>2.7802616937120135</v>
      </c>
      <c r="T7110" s="18">
        <f t="shared" si="779"/>
        <v>0.34236013180415037</v>
      </c>
      <c r="U7110" s="18">
        <f t="shared" si="780"/>
        <v>0.43104832462645742</v>
      </c>
      <c r="V7110" s="30">
        <v>927.97059999999999</v>
      </c>
      <c r="W7110" s="3" t="s">
        <v>47</v>
      </c>
      <c r="X7110" s="3" t="s">
        <v>47</v>
      </c>
      <c r="Y7110" s="3" t="s">
        <v>47</v>
      </c>
      <c r="Z7110" s="3" t="s">
        <v>47</v>
      </c>
      <c r="AA7110" s="3" t="s">
        <v>47</v>
      </c>
      <c r="AB7110" s="12" t="s">
        <v>47</v>
      </c>
      <c r="AC7110" s="3" t="s">
        <v>47</v>
      </c>
      <c r="AD7110" s="3" t="s">
        <v>47</v>
      </c>
      <c r="AE7110" s="3" t="s">
        <v>47</v>
      </c>
      <c r="AF7110" s="3" t="s">
        <v>47</v>
      </c>
      <c r="AG7110" s="3" t="s">
        <v>47</v>
      </c>
      <c r="AH7110" s="3" t="s">
        <v>47</v>
      </c>
      <c r="AI7110" s="3" t="s">
        <v>47</v>
      </c>
      <c r="AL7110" s="3" t="s">
        <v>47</v>
      </c>
      <c r="AM7110" s="3" t="s">
        <v>47</v>
      </c>
      <c r="AN7110" s="3" t="s">
        <v>47</v>
      </c>
      <c r="AU7110" s="3">
        <v>0</v>
      </c>
      <c r="AV7110" s="3">
        <v>16</v>
      </c>
      <c r="AW7110" s="3">
        <v>1</v>
      </c>
      <c r="AX7110" s="3">
        <v>16</v>
      </c>
      <c r="AY7110" s="3">
        <v>100</v>
      </c>
      <c r="AZ7110" s="6" t="str">
        <f t="shared" si="781"/>
        <v>3374.3</v>
      </c>
      <c r="BC7110" s="12" t="s">
        <v>18522</v>
      </c>
      <c r="BJ7110" s="12">
        <f t="shared" si="782"/>
        <v>0</v>
      </c>
      <c r="BK7110" s="12">
        <f t="shared" si="783"/>
        <v>0</v>
      </c>
      <c r="CQ7110" s="3" t="str">
        <f>CONCATENATE(baseURL!$A$1,baseURL!$B$1,baseURL!$C$1,".",C7110,".",L7110,".pkl&amp;seq=",BC7110)</f>
        <v>http://proteomics.broadinstitute.org/millscripts/viewfeed.pl?side=xl&amp;cycle=1&amp;fixedMods=iaaC&amp;file=msdataSM/iPRG2012_nd/cpick_in/iPRG2012_nd.3374.3.2.pkl&amp;seq=ASTEGSVTTEFLSDLLGK</v>
      </c>
    </row>
    <row r="7111" spans="1:95" x14ac:dyDescent="0.2">
      <c r="A7111" s="3">
        <v>5655</v>
      </c>
      <c r="B7111" s="2" t="s">
        <v>18523</v>
      </c>
      <c r="C7111" s="2" t="s">
        <v>18524</v>
      </c>
      <c r="D7111" s="3">
        <v>17137</v>
      </c>
      <c r="E7111" s="3">
        <v>17121</v>
      </c>
      <c r="F7111" s="3">
        <v>70877</v>
      </c>
      <c r="G7111" s="3">
        <v>20495</v>
      </c>
      <c r="H7111" s="3">
        <v>63.968000000000004</v>
      </c>
      <c r="I7111" s="30">
        <v>785.43613000000005</v>
      </c>
      <c r="J7111" s="30">
        <v>785.43300190000002</v>
      </c>
      <c r="K7111" s="30">
        <v>3.13E-3</v>
      </c>
      <c r="L7111" s="3">
        <v>3</v>
      </c>
      <c r="M7111" s="3">
        <v>3</v>
      </c>
      <c r="N7111" s="10">
        <f t="shared" si="777"/>
        <v>1</v>
      </c>
      <c r="O7111" s="35">
        <v>3</v>
      </c>
      <c r="P7111" s="17"/>
      <c r="Q7111" s="40">
        <v>2354.2826700000001</v>
      </c>
      <c r="R7111" s="40">
        <v>785.43241</v>
      </c>
      <c r="S7111" s="18">
        <f t="shared" si="778"/>
        <v>4.7362445866524787</v>
      </c>
      <c r="T7111" s="18">
        <f t="shared" si="779"/>
        <v>0.75359762658333784</v>
      </c>
      <c r="U7111" s="18">
        <f t="shared" si="780"/>
        <v>0.49654177122449811</v>
      </c>
      <c r="V7111" s="30">
        <v>785.43280000000004</v>
      </c>
      <c r="W7111" s="3" t="s">
        <v>47</v>
      </c>
      <c r="X7111" s="3" t="s">
        <v>47</v>
      </c>
      <c r="Y7111" s="3" t="s">
        <v>47</v>
      </c>
      <c r="Z7111" s="3" t="s">
        <v>47</v>
      </c>
      <c r="AA7111" s="3" t="s">
        <v>47</v>
      </c>
      <c r="AB7111" s="12" t="s">
        <v>47</v>
      </c>
      <c r="AC7111" s="3" t="s">
        <v>47</v>
      </c>
      <c r="AD7111" s="3" t="s">
        <v>47</v>
      </c>
      <c r="AE7111" s="3" t="s">
        <v>47</v>
      </c>
      <c r="AF7111" s="3" t="s">
        <v>47</v>
      </c>
      <c r="AG7111" s="3" t="s">
        <v>47</v>
      </c>
      <c r="AI7111" s="3" t="s">
        <v>47</v>
      </c>
      <c r="AJ7111" s="3" t="s">
        <v>47</v>
      </c>
      <c r="AL7111" s="3" t="s">
        <v>48</v>
      </c>
      <c r="AM7111" s="3" t="s">
        <v>47</v>
      </c>
      <c r="AU7111" s="3">
        <v>0</v>
      </c>
      <c r="AV7111" s="3">
        <v>14</v>
      </c>
      <c r="AW7111" s="3">
        <v>1</v>
      </c>
      <c r="AX7111" s="3">
        <v>14</v>
      </c>
      <c r="AY7111" s="3">
        <v>100</v>
      </c>
      <c r="AZ7111" s="6" t="str">
        <f t="shared" si="781"/>
        <v>3375.1</v>
      </c>
      <c r="BC7111" s="12" t="s">
        <v>18525</v>
      </c>
      <c r="BJ7111" s="12">
        <f t="shared" si="782"/>
        <v>0</v>
      </c>
      <c r="BK7111" s="12">
        <f t="shared" si="783"/>
        <v>0</v>
      </c>
      <c r="CQ7111" s="3" t="str">
        <f>CONCATENATE(baseURL!$A$1,baseURL!$B$1,baseURL!$C$1,".",C7111,".",L7111,".pkl&amp;seq=",BC7111)</f>
        <v>http://proteomics.broadinstitute.org/millscripts/viewfeed.pl?side=xl&amp;cycle=1&amp;fixedMods=iaaC&amp;file=msdataSM/iPRG2012_nd/cpick_in/iPRG2012_nd.3375.1.3.pkl&amp;seq=LLAALPNPEDVVALSSRTFGQR</v>
      </c>
    </row>
    <row r="7112" spans="1:95" x14ac:dyDescent="0.2">
      <c r="A7112" s="3">
        <v>858</v>
      </c>
      <c r="B7112" s="2" t="s">
        <v>18526</v>
      </c>
      <c r="C7112" s="2" t="s">
        <v>18527</v>
      </c>
      <c r="D7112" s="3">
        <v>17139</v>
      </c>
      <c r="E7112" s="3">
        <v>17123</v>
      </c>
      <c r="F7112" s="3">
        <v>70919</v>
      </c>
      <c r="G7112" s="3">
        <v>20499</v>
      </c>
      <c r="H7112" s="3">
        <v>64.007900000000006</v>
      </c>
      <c r="I7112" s="30">
        <v>722.37720000000002</v>
      </c>
      <c r="J7112" s="30">
        <v>722.37613980000003</v>
      </c>
      <c r="K7112" s="30">
        <v>1.06E-3</v>
      </c>
      <c r="L7112" s="3">
        <v>0</v>
      </c>
      <c r="M7112" s="3">
        <v>3</v>
      </c>
      <c r="N7112" s="10">
        <f t="shared" si="777"/>
        <v>1</v>
      </c>
      <c r="O7112" s="35">
        <v>3</v>
      </c>
      <c r="P7112" s="17"/>
      <c r="Q7112" s="40">
        <v>2165.1100700000002</v>
      </c>
      <c r="R7112" s="32">
        <v>722.37486999999999</v>
      </c>
      <c r="S7112" s="18">
        <f t="shared" si="778"/>
        <v>3.2254721153700032</v>
      </c>
      <c r="T7112" s="18">
        <f t="shared" si="779"/>
        <v>1.7578130867779311</v>
      </c>
      <c r="U7112" s="18">
        <f t="shared" si="780"/>
        <v>1.8411493191238477</v>
      </c>
      <c r="V7112" s="30">
        <v>722.37620000000004</v>
      </c>
      <c r="W7112" s="3" t="s">
        <v>47</v>
      </c>
      <c r="X7112" s="3" t="s">
        <v>47</v>
      </c>
      <c r="Y7112" s="3" t="s">
        <v>47</v>
      </c>
      <c r="AA7112" s="3" t="s">
        <v>48</v>
      </c>
      <c r="AD7112" s="3" t="s">
        <v>47</v>
      </c>
      <c r="AE7112" s="3" t="s">
        <v>47</v>
      </c>
      <c r="AF7112" s="3" t="s">
        <v>47</v>
      </c>
      <c r="AG7112" s="3" t="s">
        <v>52</v>
      </c>
      <c r="AO7112" s="3" t="s">
        <v>47</v>
      </c>
      <c r="AU7112" s="3">
        <v>0</v>
      </c>
      <c r="AV7112" s="3">
        <v>7</v>
      </c>
      <c r="AW7112" s="3">
        <v>2</v>
      </c>
      <c r="AX7112" s="3">
        <v>6</v>
      </c>
      <c r="AY7112" s="3">
        <v>85.71</v>
      </c>
      <c r="AZ7112" s="6" t="str">
        <f t="shared" si="781"/>
        <v>3377.1</v>
      </c>
      <c r="BC7112" s="12" t="s">
        <v>18528</v>
      </c>
      <c r="BJ7112" s="12">
        <f t="shared" si="782"/>
        <v>0</v>
      </c>
      <c r="BK7112" s="12">
        <f t="shared" si="783"/>
        <v>0</v>
      </c>
      <c r="BL7112" s="3" t="s">
        <v>162</v>
      </c>
      <c r="BM7112" s="3" t="s">
        <v>162</v>
      </c>
      <c r="BR7112" s="3" t="s">
        <v>162</v>
      </c>
      <c r="BU7112" s="3" t="s">
        <v>18529</v>
      </c>
      <c r="CQ7112" s="3" t="str">
        <f>CONCATENATE(baseURL!$A$1,baseURL!$B$1,baseURL!$C$1,".",C7112,".",L7112,".pkl&amp;seq=",BC7112,"&amp;varMods=Sodiated-D+Sodiated-E")</f>
        <v>http://proteomics.broadinstitute.org/millscripts/viewfeed.pl?side=xl&amp;cycle=1&amp;fixedMods=iaaC&amp;file=msdataSM/iPRG2012_nd/cpick_in/iPRG2012_nd.3377.1.0.pkl&amp;seq=YVDPNVLPeTESLALVLDR&amp;varMods=Sodiated-D+Sodiated-E</v>
      </c>
    </row>
    <row r="7113" spans="1:95" x14ac:dyDescent="0.2">
      <c r="A7113" s="3">
        <v>7200</v>
      </c>
      <c r="B7113" s="2" t="s">
        <v>18530</v>
      </c>
      <c r="C7113" s="2" t="s">
        <v>18531</v>
      </c>
      <c r="D7113" s="3">
        <v>17140</v>
      </c>
      <c r="E7113" s="3">
        <v>17124</v>
      </c>
      <c r="F7113" s="3">
        <v>70920</v>
      </c>
      <c r="G7113" s="3">
        <v>20500</v>
      </c>
      <c r="H7113" s="3">
        <v>64.016199999999998</v>
      </c>
      <c r="I7113" s="30">
        <v>746.16546000000005</v>
      </c>
      <c r="J7113" s="30">
        <v>745.91516160000003</v>
      </c>
      <c r="K7113" s="30">
        <v>0.25030000000000002</v>
      </c>
      <c r="L7113" s="3">
        <v>0</v>
      </c>
      <c r="M7113" s="3">
        <v>4</v>
      </c>
      <c r="N7113" s="10">
        <f t="shared" si="777"/>
        <v>1</v>
      </c>
      <c r="O7113" s="35">
        <v>4</v>
      </c>
      <c r="P7113" s="17"/>
      <c r="Q7113" s="40">
        <v>2980.6353600000002</v>
      </c>
      <c r="R7113" s="40">
        <v>745.91430000000003</v>
      </c>
      <c r="S7113" s="18">
        <f t="shared" si="778"/>
        <v>336.71428473757254</v>
      </c>
      <c r="T7113" s="18">
        <f t="shared" si="779"/>
        <v>1.155092481813871</v>
      </c>
      <c r="U7113" s="18">
        <f t="shared" si="780"/>
        <v>1.2065729266773075</v>
      </c>
      <c r="V7113" s="30">
        <v>745.91520000000003</v>
      </c>
      <c r="W7113" s="3" t="s">
        <v>47</v>
      </c>
      <c r="Y7113" s="3" t="s">
        <v>47</v>
      </c>
      <c r="Z7113" s="3" t="s">
        <v>47</v>
      </c>
      <c r="AA7113" s="3" t="s">
        <v>47</v>
      </c>
      <c r="AB7113" s="12" t="s">
        <v>47</v>
      </c>
      <c r="AC7113" s="3" t="s">
        <v>47</v>
      </c>
      <c r="AF7113" s="3" t="s">
        <v>48</v>
      </c>
      <c r="AG7113" s="3" t="s">
        <v>52</v>
      </c>
      <c r="AI7113" s="3" t="s">
        <v>47</v>
      </c>
      <c r="AK7113" s="3" t="s">
        <v>65</v>
      </c>
      <c r="AL7113" s="3" t="s">
        <v>48</v>
      </c>
      <c r="AM7113" s="3" t="s">
        <v>48</v>
      </c>
      <c r="AU7113" s="3">
        <v>1</v>
      </c>
      <c r="AV7113" s="3">
        <v>7</v>
      </c>
      <c r="AW7113" s="3">
        <v>1</v>
      </c>
      <c r="AX7113" s="3">
        <v>7</v>
      </c>
      <c r="AY7113" s="3">
        <v>100</v>
      </c>
      <c r="AZ7113" s="6" t="str">
        <f t="shared" si="781"/>
        <v>3377.2</v>
      </c>
      <c r="BC7113" s="12" t="s">
        <v>18532</v>
      </c>
      <c r="BJ7113" s="12">
        <f t="shared" si="782"/>
        <v>0</v>
      </c>
      <c r="BK7113" s="12">
        <f t="shared" si="783"/>
        <v>0</v>
      </c>
      <c r="CG7113" s="3" t="s">
        <v>18533</v>
      </c>
      <c r="CQ7113" s="3" t="str">
        <f>CONCATENATE(baseURL!$A$1,baseURL!$B$1,baseURL!$C$1,".",C7113,".",L7113,".pkl&amp;seq=",BC7113)</f>
        <v>http://proteomics.broadinstitute.org/millscripts/viewfeed.pl?side=xl&amp;cycle=1&amp;fixedMods=iaaC&amp;file=msdataSM/iPRG2012_nd/cpick_in/iPRG2012_nd.3377.2.0.pkl&amp;seq=EQDVPLLVPVVNPEHLDLVAQKLDTAK</v>
      </c>
    </row>
    <row r="7114" spans="1:95" x14ac:dyDescent="0.2">
      <c r="A7114" s="3">
        <v>6637</v>
      </c>
      <c r="B7114" s="2" t="s">
        <v>18537</v>
      </c>
      <c r="C7114" s="2" t="s">
        <v>18538</v>
      </c>
      <c r="D7114" s="3">
        <v>17143</v>
      </c>
      <c r="E7114" s="3">
        <v>17127</v>
      </c>
      <c r="F7114" s="3">
        <v>70961</v>
      </c>
      <c r="G7114" s="3">
        <v>20505</v>
      </c>
      <c r="H7114" s="3">
        <v>64.064499999999995</v>
      </c>
      <c r="I7114" s="30">
        <v>769.91367000000002</v>
      </c>
      <c r="J7114" s="30">
        <v>769.91012339999997</v>
      </c>
      <c r="K7114" s="30">
        <v>3.5500000000000002E-3</v>
      </c>
      <c r="L7114" s="3">
        <v>4</v>
      </c>
      <c r="M7114" s="3">
        <v>4</v>
      </c>
      <c r="N7114" s="10">
        <f t="shared" si="777"/>
        <v>1</v>
      </c>
      <c r="O7114" s="35">
        <v>4</v>
      </c>
      <c r="P7114" s="17"/>
      <c r="Q7114" s="40">
        <v>3076.6135800000002</v>
      </c>
      <c r="R7114" s="40">
        <v>769.90885000000003</v>
      </c>
      <c r="S7114" s="18">
        <f t="shared" si="778"/>
        <v>6.2604813543774194</v>
      </c>
      <c r="T7114" s="18">
        <f t="shared" si="779"/>
        <v>1.6539620241350235</v>
      </c>
      <c r="U7114" s="18">
        <f t="shared" si="780"/>
        <v>1.7534543212513829</v>
      </c>
      <c r="V7114" s="30">
        <v>769.91020000000003</v>
      </c>
      <c r="W7114" s="3" t="s">
        <v>47</v>
      </c>
      <c r="X7114" s="3" t="s">
        <v>47</v>
      </c>
      <c r="Y7114" s="3" t="s">
        <v>47</v>
      </c>
      <c r="Z7114" s="3" t="s">
        <v>47</v>
      </c>
      <c r="AA7114" s="3" t="s">
        <v>48</v>
      </c>
      <c r="AB7114" s="12" t="s">
        <v>47</v>
      </c>
      <c r="AC7114" s="3" t="s">
        <v>47</v>
      </c>
      <c r="AD7114" s="3" t="s">
        <v>47</v>
      </c>
      <c r="AE7114" s="3" t="s">
        <v>47</v>
      </c>
      <c r="AF7114" s="3" t="s">
        <v>47</v>
      </c>
      <c r="AG7114" s="3" t="s">
        <v>48</v>
      </c>
      <c r="AI7114" s="3" t="s">
        <v>47</v>
      </c>
      <c r="AJ7114" s="3" t="s">
        <v>47</v>
      </c>
      <c r="AK7114" s="3" t="s">
        <v>47</v>
      </c>
      <c r="AL7114" s="3" t="s">
        <v>47</v>
      </c>
      <c r="AU7114" s="3">
        <v>0</v>
      </c>
      <c r="AV7114" s="3">
        <v>13</v>
      </c>
      <c r="AW7114" s="3">
        <v>1</v>
      </c>
      <c r="AX7114" s="3">
        <v>13</v>
      </c>
      <c r="AY7114" s="3">
        <v>100</v>
      </c>
      <c r="AZ7114" s="6" t="str">
        <f t="shared" si="781"/>
        <v>3379.1</v>
      </c>
      <c r="BC7114" s="12" t="s">
        <v>18483</v>
      </c>
      <c r="BJ7114" s="12">
        <f t="shared" si="782"/>
        <v>0</v>
      </c>
      <c r="BK7114" s="12">
        <f t="shared" si="783"/>
        <v>0</v>
      </c>
      <c r="CQ7114" s="3" t="str">
        <f>CONCATENATE(baseURL!$A$1,baseURL!$B$1,baseURL!$C$1,".",C7114,".",L7114,".pkl&amp;seq=",BC7114)</f>
        <v>http://proteomics.broadinstitute.org/millscripts/viewfeed.pl?side=xl&amp;cycle=1&amp;fixedMods=iaaC&amp;file=msdataSM/iPRG2012_nd/cpick_in/iPRG2012_nd.3379.1.4.pkl&amp;seq=MALRNLVEAAAVRDLSEASVYPEYALPK</v>
      </c>
    </row>
    <row r="7115" spans="1:95" x14ac:dyDescent="0.2">
      <c r="A7115" s="3">
        <v>3940</v>
      </c>
      <c r="B7115" s="2" t="s">
        <v>18539</v>
      </c>
      <c r="C7115" s="2" t="s">
        <v>18540</v>
      </c>
      <c r="D7115" s="3">
        <v>17144</v>
      </c>
      <c r="E7115" s="3">
        <v>17128</v>
      </c>
      <c r="F7115" s="3">
        <v>70982</v>
      </c>
      <c r="G7115" s="3">
        <v>20507</v>
      </c>
      <c r="H7115" s="3">
        <v>64.080200000000005</v>
      </c>
      <c r="I7115" s="30">
        <v>638.32736999999997</v>
      </c>
      <c r="J7115" s="30">
        <v>638.0764044</v>
      </c>
      <c r="K7115" s="30">
        <v>0.25097000000000003</v>
      </c>
      <c r="L7115" s="3">
        <v>0</v>
      </c>
      <c r="M7115" s="3">
        <v>4</v>
      </c>
      <c r="N7115" s="10">
        <f t="shared" si="777"/>
        <v>1</v>
      </c>
      <c r="O7115" s="35">
        <v>4</v>
      </c>
      <c r="P7115" s="17"/>
      <c r="Q7115" s="40">
        <v>2549.2769800000001</v>
      </c>
      <c r="R7115" s="40">
        <v>638.07470000000001</v>
      </c>
      <c r="S7115" s="18">
        <f t="shared" si="778"/>
        <v>395.98811863245231</v>
      </c>
      <c r="T7115" s="18">
        <f t="shared" si="779"/>
        <v>2.6711606023466627</v>
      </c>
      <c r="U7115" s="18">
        <f t="shared" si="780"/>
        <v>2.3508219334891818</v>
      </c>
      <c r="V7115" s="30">
        <v>638.07619999999997</v>
      </c>
      <c r="W7115" s="3" t="s">
        <v>47</v>
      </c>
      <c r="X7115" s="3" t="s">
        <v>47</v>
      </c>
      <c r="Y7115" s="3" t="s">
        <v>47</v>
      </c>
      <c r="Z7115" s="3" t="s">
        <v>47</v>
      </c>
      <c r="AA7115" s="3" t="s">
        <v>47</v>
      </c>
      <c r="AB7115" s="12" t="s">
        <v>47</v>
      </c>
      <c r="AC7115" s="3" t="s">
        <v>47</v>
      </c>
      <c r="AD7115" s="3" t="s">
        <v>52</v>
      </c>
      <c r="AE7115" s="3" t="s">
        <v>47</v>
      </c>
      <c r="AI7115" s="3" t="s">
        <v>47</v>
      </c>
      <c r="AK7115" s="3" t="s">
        <v>47</v>
      </c>
      <c r="AL7115" s="3" t="s">
        <v>47</v>
      </c>
      <c r="AU7115" s="3">
        <v>0</v>
      </c>
      <c r="AV7115" s="3">
        <v>11</v>
      </c>
      <c r="AW7115" s="3">
        <v>1</v>
      </c>
      <c r="AX7115" s="3">
        <v>11</v>
      </c>
      <c r="AY7115" s="3">
        <v>100</v>
      </c>
      <c r="AZ7115" s="6" t="str">
        <f t="shared" si="781"/>
        <v>3380.1</v>
      </c>
      <c r="BC7115" s="12" t="s">
        <v>18505</v>
      </c>
      <c r="BJ7115" s="12">
        <f t="shared" si="782"/>
        <v>0</v>
      </c>
      <c r="BK7115" s="12">
        <f t="shared" si="783"/>
        <v>0</v>
      </c>
      <c r="CQ7115" s="3" t="str">
        <f>CONCATENATE(baseURL!$A$1,baseURL!$B$1,baseURL!$C$1,".",C7115,".",L7115,".pkl&amp;seq=",BC7115)</f>
        <v>http://proteomics.broadinstitute.org/millscripts/viewfeed.pl?side=xl&amp;cycle=1&amp;fixedMods=iaaC&amp;file=msdataSM/iPRG2012_nd/cpick_in/iPRG2012_nd.3380.1.0.pkl&amp;seq=NEEEDAKNPLFSYVEPVLVASAK</v>
      </c>
    </row>
    <row r="7116" spans="1:95" x14ac:dyDescent="0.2">
      <c r="A7116" s="3">
        <v>4628</v>
      </c>
      <c r="B7116" s="2" t="s">
        <v>18541</v>
      </c>
      <c r="C7116" s="2" t="s">
        <v>18537</v>
      </c>
      <c r="D7116" s="3">
        <v>17145</v>
      </c>
      <c r="E7116" s="3">
        <v>17129</v>
      </c>
      <c r="F7116" s="3">
        <v>70983</v>
      </c>
      <c r="G7116" s="3">
        <v>20508</v>
      </c>
      <c r="H7116" s="3">
        <v>64.088499999999996</v>
      </c>
      <c r="I7116" s="30">
        <v>871.15209000000004</v>
      </c>
      <c r="J7116" s="30">
        <v>871.15055559999996</v>
      </c>
      <c r="K7116" s="30">
        <v>1.5299999999999999E-3</v>
      </c>
      <c r="L7116" s="3">
        <v>0</v>
      </c>
      <c r="M7116" s="3">
        <v>3</v>
      </c>
      <c r="N7116" s="10">
        <f t="shared" si="777"/>
        <v>1</v>
      </c>
      <c r="O7116" s="35">
        <v>3</v>
      </c>
      <c r="P7116" s="17"/>
      <c r="Q7116" s="40">
        <v>2611.4314599999998</v>
      </c>
      <c r="R7116" s="40">
        <v>871.14867000000004</v>
      </c>
      <c r="S7116" s="18">
        <f t="shared" si="778"/>
        <v>3.9258511408914045</v>
      </c>
      <c r="T7116" s="18">
        <f t="shared" si="779"/>
        <v>2.1644985119740987</v>
      </c>
      <c r="U7116" s="18">
        <f t="shared" si="780"/>
        <v>2.1006747331969957</v>
      </c>
      <c r="V7116" s="30">
        <v>871.15049999999997</v>
      </c>
      <c r="W7116" s="3" t="s">
        <v>47</v>
      </c>
      <c r="X7116" s="3" t="s">
        <v>47</v>
      </c>
      <c r="Y7116" s="3" t="s">
        <v>47</v>
      </c>
      <c r="Z7116" s="3" t="s">
        <v>47</v>
      </c>
      <c r="AA7116" s="3" t="s">
        <v>47</v>
      </c>
      <c r="AB7116" s="12" t="s">
        <v>47</v>
      </c>
      <c r="AC7116" s="3" t="s">
        <v>47</v>
      </c>
      <c r="AD7116" s="3" t="s">
        <v>47</v>
      </c>
      <c r="AE7116" s="3" t="s">
        <v>47</v>
      </c>
      <c r="AF7116" s="3" t="s">
        <v>47</v>
      </c>
      <c r="AG7116" s="3" t="s">
        <v>47</v>
      </c>
      <c r="AI7116" s="3" t="s">
        <v>47</v>
      </c>
      <c r="AK7116" s="3" t="s">
        <v>47</v>
      </c>
      <c r="AL7116" s="3" t="s">
        <v>47</v>
      </c>
      <c r="AM7116" s="3" t="s">
        <v>47</v>
      </c>
      <c r="AU7116" s="3">
        <v>0</v>
      </c>
      <c r="AV7116" s="3">
        <v>15</v>
      </c>
      <c r="AW7116" s="3">
        <v>1</v>
      </c>
      <c r="AX7116" s="3">
        <v>15</v>
      </c>
      <c r="AY7116" s="3">
        <v>100</v>
      </c>
      <c r="AZ7116" s="6" t="str">
        <f t="shared" si="781"/>
        <v>3380.2</v>
      </c>
      <c r="BC7116" s="12" t="s">
        <v>18490</v>
      </c>
      <c r="BJ7116" s="12">
        <f t="shared" si="782"/>
        <v>0</v>
      </c>
      <c r="BK7116" s="12">
        <f t="shared" si="783"/>
        <v>0</v>
      </c>
      <c r="CQ7116" s="3" t="str">
        <f>CONCATENATE(baseURL!$A$1,baseURL!$B$1,baseURL!$C$1,".",C7116,".",L7116,".pkl&amp;seq=",BC7116)</f>
        <v>http://proteomics.broadinstitute.org/millscripts/viewfeed.pl?side=xl&amp;cycle=1&amp;fixedMods=iaaC&amp;file=msdataSM/iPRG2012_nd/cpick_in/iPRG2012_nd.3380.2.0.pkl&amp;seq=NVPGVETANVASLNLLQLAPGAHLGR</v>
      </c>
    </row>
    <row r="7117" spans="1:95" x14ac:dyDescent="0.2">
      <c r="A7117" s="3">
        <v>7266</v>
      </c>
      <c r="B7117" s="2" t="s">
        <v>18542</v>
      </c>
      <c r="C7117" s="2" t="s">
        <v>18543</v>
      </c>
      <c r="D7117" s="3">
        <v>17146</v>
      </c>
      <c r="E7117" s="3">
        <v>17130</v>
      </c>
      <c r="F7117" s="3">
        <v>71003</v>
      </c>
      <c r="G7117" s="3">
        <v>20510</v>
      </c>
      <c r="H7117" s="3">
        <v>64.112499999999997</v>
      </c>
      <c r="I7117" s="30">
        <v>801.16858000000002</v>
      </c>
      <c r="J7117" s="30">
        <v>801.16868039999997</v>
      </c>
      <c r="K7117" s="30">
        <v>-1E-4</v>
      </c>
      <c r="L7117" s="3">
        <v>4</v>
      </c>
      <c r="M7117" s="3">
        <v>4</v>
      </c>
      <c r="N7117" s="10">
        <f t="shared" si="777"/>
        <v>1</v>
      </c>
      <c r="O7117" s="35">
        <v>4</v>
      </c>
      <c r="P7117" s="17"/>
      <c r="Q7117" s="40">
        <v>3201.6466599999999</v>
      </c>
      <c r="R7117" s="40">
        <v>801.16711999999995</v>
      </c>
      <c r="S7117" s="18">
        <f t="shared" si="778"/>
        <v>1.822341386233524</v>
      </c>
      <c r="T7117" s="18">
        <f t="shared" si="779"/>
        <v>1.947658560946274</v>
      </c>
      <c r="U7117" s="18">
        <f t="shared" si="780"/>
        <v>1.9721228699324591</v>
      </c>
      <c r="V7117" s="30">
        <v>801.16869999999994</v>
      </c>
      <c r="W7117" s="3" t="s">
        <v>47</v>
      </c>
      <c r="X7117" s="3" t="s">
        <v>47</v>
      </c>
      <c r="Y7117" s="3" t="s">
        <v>47</v>
      </c>
      <c r="AA7117" s="3" t="s">
        <v>47</v>
      </c>
      <c r="AB7117" s="12" t="s">
        <v>47</v>
      </c>
      <c r="AF7117" s="3" t="s">
        <v>47</v>
      </c>
      <c r="AJ7117" s="3" t="s">
        <v>52</v>
      </c>
      <c r="AL7117" s="3" t="s">
        <v>52</v>
      </c>
      <c r="AU7117" s="3">
        <v>0</v>
      </c>
      <c r="AV7117" s="3">
        <v>6</v>
      </c>
      <c r="AW7117" s="3">
        <v>1</v>
      </c>
      <c r="AX7117" s="3">
        <v>6</v>
      </c>
      <c r="AY7117" s="3">
        <v>100</v>
      </c>
      <c r="AZ7117" s="6" t="str">
        <f t="shared" si="781"/>
        <v>3381.1</v>
      </c>
      <c r="BC7117" s="12" t="s">
        <v>18438</v>
      </c>
      <c r="BJ7117" s="12">
        <f t="shared" si="782"/>
        <v>0</v>
      </c>
      <c r="BK7117" s="12">
        <f t="shared" si="783"/>
        <v>0</v>
      </c>
      <c r="CQ7117" s="3" t="str">
        <f>CONCATENATE(baseURL!$A$1,baseURL!$B$1,baseURL!$C$1,".",C7117,".",L7117,".pkl&amp;seq=",BC7117)</f>
        <v>http://proteomics.broadinstitute.org/millscripts/viewfeed.pl?side=xl&amp;cycle=1&amp;fixedMods=iaaC&amp;file=msdataSM/iPRG2012_nd/cpick_in/iPRG2012_nd.3381.1.4.pkl&amp;seq=AASDALPPASPKADAPLDKSLDKWFFLSGSV</v>
      </c>
    </row>
    <row r="7118" spans="1:95" x14ac:dyDescent="0.2">
      <c r="A7118" s="3">
        <v>5562</v>
      </c>
      <c r="B7118" s="2" t="s">
        <v>18544</v>
      </c>
      <c r="C7118" s="2" t="s">
        <v>18545</v>
      </c>
      <c r="D7118" s="3">
        <v>17147</v>
      </c>
      <c r="E7118" s="3">
        <v>17131</v>
      </c>
      <c r="F7118" s="3">
        <v>71024</v>
      </c>
      <c r="G7118" s="3">
        <v>20512</v>
      </c>
      <c r="H7118" s="3">
        <v>64.122299999999996</v>
      </c>
      <c r="I7118" s="30">
        <v>715.04935999999998</v>
      </c>
      <c r="J7118" s="30">
        <v>715.04915670000003</v>
      </c>
      <c r="K7118" s="30">
        <v>2.0000000000000001E-4</v>
      </c>
      <c r="L7118" s="3">
        <v>3</v>
      </c>
      <c r="M7118" s="3">
        <v>3</v>
      </c>
      <c r="N7118" s="10">
        <f t="shared" si="777"/>
        <v>1</v>
      </c>
      <c r="O7118" s="35">
        <v>3</v>
      </c>
      <c r="P7118" s="17"/>
      <c r="Q7118" s="40">
        <v>2143.1281300000001</v>
      </c>
      <c r="R7118" s="40">
        <v>715.04755999999998</v>
      </c>
      <c r="S7118" s="18">
        <f t="shared" si="778"/>
        <v>2.5173150720252937</v>
      </c>
      <c r="T7118" s="18">
        <f t="shared" si="779"/>
        <v>2.2329983197901937</v>
      </c>
      <c r="U7118" s="18">
        <f t="shared" si="780"/>
        <v>2.2935537323780406</v>
      </c>
      <c r="V7118" s="30">
        <v>715.04920000000004</v>
      </c>
      <c r="W7118" s="3" t="s">
        <v>47</v>
      </c>
      <c r="X7118" s="3" t="s">
        <v>47</v>
      </c>
      <c r="Y7118" s="3" t="s">
        <v>47</v>
      </c>
      <c r="Z7118" s="3" t="s">
        <v>47</v>
      </c>
      <c r="AA7118" s="3" t="s">
        <v>48</v>
      </c>
      <c r="AB7118" s="12" t="s">
        <v>47</v>
      </c>
      <c r="AC7118" s="3" t="s">
        <v>47</v>
      </c>
      <c r="AD7118" s="3" t="s">
        <v>47</v>
      </c>
      <c r="AE7118" s="3" t="s">
        <v>47</v>
      </c>
      <c r="AF7118" s="3" t="s">
        <v>47</v>
      </c>
      <c r="AG7118" s="3" t="s">
        <v>47</v>
      </c>
      <c r="AH7118" s="3" t="s">
        <v>47</v>
      </c>
      <c r="AI7118" s="3" t="s">
        <v>47</v>
      </c>
      <c r="AJ7118" s="3" t="s">
        <v>47</v>
      </c>
      <c r="AK7118" s="3" t="s">
        <v>47</v>
      </c>
      <c r="AL7118" s="3" t="s">
        <v>47</v>
      </c>
      <c r="AM7118" s="3" t="s">
        <v>47</v>
      </c>
      <c r="AU7118" s="3">
        <v>0</v>
      </c>
      <c r="AV7118" s="3">
        <v>16</v>
      </c>
      <c r="AW7118" s="3">
        <v>1</v>
      </c>
      <c r="AX7118" s="3">
        <v>16</v>
      </c>
      <c r="AY7118" s="3">
        <v>100</v>
      </c>
      <c r="AZ7118" s="6" t="str">
        <f t="shared" si="781"/>
        <v>3382.1</v>
      </c>
      <c r="BC7118" s="12" t="s">
        <v>18500</v>
      </c>
      <c r="BJ7118" s="12">
        <f t="shared" si="782"/>
        <v>0</v>
      </c>
      <c r="BK7118" s="12">
        <f t="shared" si="783"/>
        <v>0</v>
      </c>
      <c r="CQ7118" s="3" t="str">
        <f>CONCATENATE(baseURL!$A$1,baseURL!$B$1,baseURL!$C$1,".",C7118,".",L7118,".pkl&amp;seq=",BC7118)</f>
        <v>http://proteomics.broadinstitute.org/millscripts/viewfeed.pl?side=xl&amp;cycle=1&amp;fixedMods=iaaC&amp;file=msdataSM/iPRG2012_nd/cpick_in/iPRG2012_nd.3382.1.3.pkl&amp;seq=YVDPNVLPETESLALVLDR</v>
      </c>
    </row>
    <row r="7119" spans="1:95" x14ac:dyDescent="0.2">
      <c r="A7119" s="3">
        <v>1149</v>
      </c>
      <c r="B7119" s="2" t="s">
        <v>18546</v>
      </c>
      <c r="C7119" s="2" t="s">
        <v>18542</v>
      </c>
      <c r="D7119" s="3">
        <v>17148</v>
      </c>
      <c r="E7119" s="3">
        <v>17132</v>
      </c>
      <c r="F7119" s="3">
        <v>71025</v>
      </c>
      <c r="G7119" s="3">
        <v>20513</v>
      </c>
      <c r="H7119" s="3">
        <v>64.124799999999993</v>
      </c>
      <c r="I7119" s="30">
        <v>723.70653000000004</v>
      </c>
      <c r="J7119" s="30">
        <v>723.70370409999998</v>
      </c>
      <c r="K7119" s="30">
        <v>2.8300000000000001E-3</v>
      </c>
      <c r="L7119" s="3">
        <v>3</v>
      </c>
      <c r="M7119" s="3">
        <v>3</v>
      </c>
      <c r="N7119" s="10">
        <f t="shared" si="777"/>
        <v>1</v>
      </c>
      <c r="O7119" s="35">
        <v>3</v>
      </c>
      <c r="P7119" s="17"/>
      <c r="Q7119" s="40">
        <v>2169.0921400000002</v>
      </c>
      <c r="R7119" s="40">
        <v>723.70222999999999</v>
      </c>
      <c r="S7119" s="18">
        <f t="shared" si="778"/>
        <v>5.9416702364693279</v>
      </c>
      <c r="T7119" s="18">
        <f t="shared" si="779"/>
        <v>2.0368874640552304</v>
      </c>
      <c r="U7119" s="18">
        <f t="shared" si="780"/>
        <v>2.169400528191229</v>
      </c>
      <c r="V7119" s="30">
        <v>723.7038</v>
      </c>
      <c r="W7119" s="3" t="s">
        <v>47</v>
      </c>
      <c r="X7119" s="3" t="s">
        <v>65</v>
      </c>
      <c r="Y7119" s="3" t="s">
        <v>47</v>
      </c>
      <c r="Z7119" s="3" t="s">
        <v>47</v>
      </c>
      <c r="AA7119" s="3" t="s">
        <v>47</v>
      </c>
      <c r="AB7119" s="12" t="s">
        <v>47</v>
      </c>
      <c r="AC7119" s="3" t="s">
        <v>52</v>
      </c>
      <c r="AD7119" s="3" t="s">
        <v>65</v>
      </c>
      <c r="AE7119" s="3" t="s">
        <v>47</v>
      </c>
      <c r="AF7119" s="3" t="s">
        <v>47</v>
      </c>
      <c r="AG7119" s="3" t="s">
        <v>47</v>
      </c>
      <c r="AI7119" s="3" t="s">
        <v>47</v>
      </c>
      <c r="AK7119" s="3" t="s">
        <v>47</v>
      </c>
      <c r="AL7119" s="3" t="s">
        <v>47</v>
      </c>
      <c r="AM7119" s="3" t="s">
        <v>47</v>
      </c>
      <c r="AO7119" s="3" t="s">
        <v>47</v>
      </c>
      <c r="AP7119" s="3" t="s">
        <v>47</v>
      </c>
      <c r="AQ7119" s="3" t="s">
        <v>47</v>
      </c>
      <c r="AR7119" s="3" t="s">
        <v>47</v>
      </c>
      <c r="AU7119" s="3">
        <v>2</v>
      </c>
      <c r="AV7119" s="3">
        <v>16</v>
      </c>
      <c r="AW7119" s="3">
        <v>3</v>
      </c>
      <c r="AX7119" s="3">
        <v>11</v>
      </c>
      <c r="AY7119" s="3">
        <v>68.75</v>
      </c>
      <c r="AZ7119" s="6" t="str">
        <f t="shared" si="781"/>
        <v>3382.2</v>
      </c>
      <c r="BB7119" s="12" t="s">
        <v>79</v>
      </c>
      <c r="BC7119" s="12" t="s">
        <v>18547</v>
      </c>
      <c r="BD7119" s="12" t="s">
        <v>79</v>
      </c>
      <c r="BJ7119" s="12">
        <f t="shared" si="782"/>
        <v>0</v>
      </c>
      <c r="BK7119" s="12">
        <f t="shared" si="783"/>
        <v>0</v>
      </c>
      <c r="BT7119" s="3" t="s">
        <v>18548</v>
      </c>
      <c r="BU7119" s="3" t="s">
        <v>18549</v>
      </c>
      <c r="BZ7119" s="3" t="s">
        <v>18550</v>
      </c>
      <c r="CB7119" s="3" t="s">
        <v>18551</v>
      </c>
      <c r="CE7119" s="3" t="s">
        <v>18551</v>
      </c>
      <c r="CL7119" s="3" t="s">
        <v>18551</v>
      </c>
      <c r="CN7119" s="3" t="s">
        <v>18551</v>
      </c>
      <c r="CQ7119" s="3" t="str">
        <f>CONCATENATE(baseURL!$A$1,baseURL!$B$1,"+Acetyl",baseURL!$C$1,".",C7119,".",L7119,".pkl&amp;seq=",BC7119,"&amp;varMods=Acetyl-K")</f>
        <v>http://proteomics.broadinstitute.org/millscripts/viewfeed.pl?side=xl&amp;cycle=1&amp;fixedMods=iaaC+Acetyl&amp;file=msdataSM/iPRG2012_nd/cpick_in/iPRG2012_nd.3382.2.3.pkl&amp;seq=SGKASTEGSVTTEFLSDLLGK&amp;varMods=Acetyl-K</v>
      </c>
    </row>
    <row r="7120" spans="1:95" x14ac:dyDescent="0.2">
      <c r="A7120" s="3">
        <v>4063</v>
      </c>
      <c r="B7120" s="2" t="s">
        <v>18552</v>
      </c>
      <c r="C7120" s="2" t="s">
        <v>18553</v>
      </c>
      <c r="D7120" s="3">
        <v>17150</v>
      </c>
      <c r="E7120" s="3">
        <v>17134</v>
      </c>
      <c r="F7120" s="3">
        <v>71027</v>
      </c>
      <c r="G7120" s="3">
        <v>20515</v>
      </c>
      <c r="H7120" s="3">
        <v>64.129800000000003</v>
      </c>
      <c r="I7120" s="30">
        <v>796.73938999999996</v>
      </c>
      <c r="J7120" s="30">
        <v>796.73930380000002</v>
      </c>
      <c r="K7120" s="30">
        <v>9.0000000000000006E-5</v>
      </c>
      <c r="L7120" s="3">
        <v>3</v>
      </c>
      <c r="M7120" s="3">
        <v>3</v>
      </c>
      <c r="N7120" s="10">
        <f t="shared" si="777"/>
        <v>1</v>
      </c>
      <c r="O7120" s="35">
        <v>3</v>
      </c>
      <c r="P7120" s="17"/>
      <c r="Q7120" s="40">
        <v>2388.1982699999999</v>
      </c>
      <c r="R7120" s="40">
        <v>796.73761000000002</v>
      </c>
      <c r="S7120" s="18">
        <f t="shared" si="778"/>
        <v>2.2341106753322699</v>
      </c>
      <c r="T7120" s="18">
        <f t="shared" si="779"/>
        <v>2.1259194730347812</v>
      </c>
      <c r="U7120" s="18">
        <f t="shared" si="780"/>
        <v>1.8701263518735827</v>
      </c>
      <c r="V7120" s="30">
        <v>796.73910000000001</v>
      </c>
      <c r="W7120" s="3" t="s">
        <v>47</v>
      </c>
      <c r="X7120" s="3" t="s">
        <v>47</v>
      </c>
      <c r="Y7120" s="3" t="s">
        <v>47</v>
      </c>
      <c r="Z7120" s="3" t="s">
        <v>47</v>
      </c>
      <c r="AA7120" s="3" t="s">
        <v>47</v>
      </c>
      <c r="AB7120" s="12" t="s">
        <v>48</v>
      </c>
      <c r="AC7120" s="3" t="s">
        <v>47</v>
      </c>
      <c r="AE7120" s="3" t="s">
        <v>47</v>
      </c>
      <c r="AF7120" s="3" t="s">
        <v>47</v>
      </c>
      <c r="AG7120" s="3" t="s">
        <v>47</v>
      </c>
      <c r="AJ7120" s="3" t="s">
        <v>47</v>
      </c>
      <c r="AK7120" s="3" t="s">
        <v>52</v>
      </c>
      <c r="AU7120" s="3">
        <v>0</v>
      </c>
      <c r="AV7120" s="3">
        <v>10</v>
      </c>
      <c r="AW7120" s="3">
        <v>1</v>
      </c>
      <c r="AX7120" s="3">
        <v>10</v>
      </c>
      <c r="AY7120" s="3">
        <v>100</v>
      </c>
      <c r="AZ7120" s="6" t="str">
        <f t="shared" si="781"/>
        <v>3382.4</v>
      </c>
      <c r="BC7120" s="12" t="s">
        <v>18502</v>
      </c>
      <c r="BJ7120" s="12">
        <f t="shared" si="782"/>
        <v>0</v>
      </c>
      <c r="BK7120" s="12">
        <f t="shared" si="783"/>
        <v>0</v>
      </c>
      <c r="CQ7120" s="3" t="str">
        <f>CONCATENATE(baseURL!$A$1,baseURL!$B$1,baseURL!$C$1,".",C7120,".",L7120,".pkl&amp;seq=",BC7120)</f>
        <v>http://proteomics.broadinstitute.org/millscripts/viewfeed.pl?side=xl&amp;cycle=1&amp;fixedMods=iaaC&amp;file=msdataSM/iPRG2012_nd/cpick_in/iPRG2012_nd.3382.4.3.pkl&amp;seq=AQYNELQGWDHLSLLPTFGAK</v>
      </c>
    </row>
    <row r="7121" spans="1:95" x14ac:dyDescent="0.2">
      <c r="A7121" s="3">
        <v>6680</v>
      </c>
      <c r="B7121" s="2" t="s">
        <v>18554</v>
      </c>
      <c r="C7121" s="2" t="s">
        <v>18555</v>
      </c>
      <c r="D7121" s="3">
        <v>17151</v>
      </c>
      <c r="E7121" s="3">
        <v>17135</v>
      </c>
      <c r="F7121" s="3">
        <v>71028</v>
      </c>
      <c r="G7121" s="3">
        <v>20516</v>
      </c>
      <c r="H7121" s="3">
        <v>64.133099999999999</v>
      </c>
      <c r="I7121" s="30">
        <v>850.43475999999998</v>
      </c>
      <c r="J7121" s="30">
        <v>850.43179239999995</v>
      </c>
      <c r="K7121" s="30">
        <v>2.97E-3</v>
      </c>
      <c r="L7121" s="3">
        <v>3</v>
      </c>
      <c r="M7121" s="3">
        <v>3</v>
      </c>
      <c r="N7121" s="10">
        <f t="shared" si="777"/>
        <v>1</v>
      </c>
      <c r="O7121" s="35">
        <v>3</v>
      </c>
      <c r="P7121" s="17"/>
      <c r="Q7121" s="40">
        <v>2549.2769800000001</v>
      </c>
      <c r="R7121" s="40">
        <v>850.43051000000003</v>
      </c>
      <c r="S7121" s="18">
        <f t="shared" si="778"/>
        <v>4.9974688701565331</v>
      </c>
      <c r="T7121" s="18">
        <f t="shared" si="779"/>
        <v>1.5079421361808212</v>
      </c>
      <c r="U7121" s="18">
        <f t="shared" si="780"/>
        <v>1.5168787863999547</v>
      </c>
      <c r="V7121" s="30">
        <v>850.43179999999995</v>
      </c>
      <c r="W7121" s="3" t="s">
        <v>47</v>
      </c>
      <c r="X7121" s="3" t="s">
        <v>47</v>
      </c>
      <c r="Y7121" s="3" t="s">
        <v>47</v>
      </c>
      <c r="Z7121" s="3" t="s">
        <v>47</v>
      </c>
      <c r="AA7121" s="3" t="s">
        <v>47</v>
      </c>
      <c r="AB7121" s="12" t="s">
        <v>47</v>
      </c>
      <c r="AC7121" s="3" t="s">
        <v>47</v>
      </c>
      <c r="AD7121" s="3" t="s">
        <v>47</v>
      </c>
      <c r="AE7121" s="3" t="s">
        <v>47</v>
      </c>
      <c r="AF7121" s="3" t="s">
        <v>47</v>
      </c>
      <c r="AG7121" s="3" t="s">
        <v>47</v>
      </c>
      <c r="AI7121" s="3" t="s">
        <v>47</v>
      </c>
      <c r="AJ7121" s="3" t="s">
        <v>47</v>
      </c>
      <c r="AK7121" s="3" t="s">
        <v>47</v>
      </c>
      <c r="AL7121" s="3" t="s">
        <v>47</v>
      </c>
      <c r="AU7121" s="3">
        <v>0</v>
      </c>
      <c r="AV7121" s="3">
        <v>15</v>
      </c>
      <c r="AW7121" s="3">
        <v>1</v>
      </c>
      <c r="AX7121" s="3">
        <v>15</v>
      </c>
      <c r="AY7121" s="3">
        <v>100</v>
      </c>
      <c r="AZ7121" s="6" t="str">
        <f t="shared" si="781"/>
        <v>3382.5</v>
      </c>
      <c r="BC7121" s="12" t="s">
        <v>18505</v>
      </c>
      <c r="BJ7121" s="12">
        <f t="shared" si="782"/>
        <v>0</v>
      </c>
      <c r="BK7121" s="12">
        <f t="shared" si="783"/>
        <v>0</v>
      </c>
      <c r="CQ7121" s="3" t="str">
        <f>CONCATENATE(baseURL!$A$1,baseURL!$B$1,baseURL!$C$1,".",C7121,".",L7121,".pkl&amp;seq=",BC7121)</f>
        <v>http://proteomics.broadinstitute.org/millscripts/viewfeed.pl?side=xl&amp;cycle=1&amp;fixedMods=iaaC&amp;file=msdataSM/iPRG2012_nd/cpick_in/iPRG2012_nd.3382.5.3.pkl&amp;seq=NEEEDAKNPLFSYVEPVLVASAK</v>
      </c>
    </row>
    <row r="7122" spans="1:95" x14ac:dyDescent="0.2">
      <c r="A7122" s="3">
        <v>5561</v>
      </c>
      <c r="B7122" s="2" t="s">
        <v>18556</v>
      </c>
      <c r="C7122" s="2" t="s">
        <v>18557</v>
      </c>
      <c r="D7122" s="3">
        <v>17153</v>
      </c>
      <c r="E7122" s="3">
        <v>17137</v>
      </c>
      <c r="F7122" s="3">
        <v>71045</v>
      </c>
      <c r="G7122" s="3">
        <v>20519</v>
      </c>
      <c r="H7122" s="3">
        <v>64.148799999999994</v>
      </c>
      <c r="I7122" s="30">
        <v>636.02426000000003</v>
      </c>
      <c r="J7122" s="30">
        <v>636.02272830000004</v>
      </c>
      <c r="K7122" s="30">
        <v>1.5299999999999999E-3</v>
      </c>
      <c r="L7122" s="3">
        <v>3</v>
      </c>
      <c r="M7122" s="3">
        <v>3</v>
      </c>
      <c r="N7122" s="10">
        <f t="shared" si="777"/>
        <v>1</v>
      </c>
      <c r="O7122" s="35">
        <v>3</v>
      </c>
      <c r="P7122" s="17"/>
      <c r="Q7122" s="40">
        <v>1906.0506700000001</v>
      </c>
      <c r="R7122" s="40">
        <v>636.02174000000002</v>
      </c>
      <c r="S7122" s="18">
        <f t="shared" si="778"/>
        <v>3.9621287159210539</v>
      </c>
      <c r="T7122" s="18">
        <f t="shared" si="779"/>
        <v>1.5538777023836661</v>
      </c>
      <c r="U7122" s="18">
        <f t="shared" si="780"/>
        <v>1.6666096978674887</v>
      </c>
      <c r="V7122" s="30">
        <v>636.02279999999996</v>
      </c>
      <c r="W7122" s="3" t="s">
        <v>47</v>
      </c>
      <c r="X7122" s="3" t="s">
        <v>47</v>
      </c>
      <c r="Y7122" s="3" t="s">
        <v>47</v>
      </c>
      <c r="Z7122" s="3" t="s">
        <v>47</v>
      </c>
      <c r="AA7122" s="3" t="s">
        <v>48</v>
      </c>
      <c r="AB7122" s="12" t="s">
        <v>47</v>
      </c>
      <c r="AC7122" s="3" t="s">
        <v>47</v>
      </c>
      <c r="AD7122" s="3" t="s">
        <v>47</v>
      </c>
      <c r="AE7122" s="3" t="s">
        <v>47</v>
      </c>
      <c r="AF7122" s="3" t="s">
        <v>47</v>
      </c>
      <c r="AG7122" s="3" t="s">
        <v>47</v>
      </c>
      <c r="AH7122" s="3" t="s">
        <v>47</v>
      </c>
      <c r="AI7122" s="3" t="s">
        <v>47</v>
      </c>
      <c r="AJ7122" s="3" t="s">
        <v>47</v>
      </c>
      <c r="AK7122" s="3" t="s">
        <v>47</v>
      </c>
      <c r="AL7122" s="3" t="s">
        <v>47</v>
      </c>
      <c r="AM7122" s="3" t="s">
        <v>47</v>
      </c>
      <c r="AU7122" s="3">
        <v>0</v>
      </c>
      <c r="AV7122" s="3">
        <v>16</v>
      </c>
      <c r="AW7122" s="3">
        <v>1</v>
      </c>
      <c r="AX7122" s="3">
        <v>16</v>
      </c>
      <c r="AY7122" s="3">
        <v>100</v>
      </c>
      <c r="AZ7122" s="6" t="str">
        <f t="shared" si="781"/>
        <v>3383.1</v>
      </c>
      <c r="BC7122" s="12" t="s">
        <v>18558</v>
      </c>
      <c r="BJ7122" s="12">
        <f t="shared" si="782"/>
        <v>0</v>
      </c>
      <c r="BK7122" s="12">
        <f t="shared" si="783"/>
        <v>0</v>
      </c>
      <c r="CQ7122" s="3" t="str">
        <f>CONCATENATE(baseURL!$A$1,baseURL!$B$1,baseURL!$C$1,".",C7122,".",L7122,".pkl&amp;seq=",BC7122)</f>
        <v>http://proteomics.broadinstitute.org/millscripts/viewfeed.pl?side=xl&amp;cycle=1&amp;fixedMods=iaaC&amp;file=msdataSM/iPRG2012_nd/cpick_in/iPRG2012_nd.3383.1.3.pkl&amp;seq=KLLDLTQFPAFVTPMGK</v>
      </c>
    </row>
    <row r="7123" spans="1:95" x14ac:dyDescent="0.2">
      <c r="A7123" s="3">
        <v>5952</v>
      </c>
      <c r="B7123" s="2" t="s">
        <v>18559</v>
      </c>
      <c r="C7123" s="2" t="s">
        <v>18544</v>
      </c>
      <c r="D7123" s="3">
        <v>17154</v>
      </c>
      <c r="E7123" s="3">
        <v>17138</v>
      </c>
      <c r="F7123" s="3">
        <v>71046</v>
      </c>
      <c r="G7123" s="3">
        <v>20520</v>
      </c>
      <c r="H7123" s="3">
        <v>64.154600000000002</v>
      </c>
      <c r="I7123" s="30">
        <v>925.46455000000003</v>
      </c>
      <c r="J7123" s="30">
        <v>925.46052550000002</v>
      </c>
      <c r="K7123" s="30">
        <v>4.0200000000000001E-3</v>
      </c>
      <c r="L7123" s="3">
        <v>4</v>
      </c>
      <c r="M7123" s="3">
        <v>4</v>
      </c>
      <c r="N7123" s="10">
        <f t="shared" si="777"/>
        <v>1</v>
      </c>
      <c r="O7123" s="35">
        <v>4</v>
      </c>
      <c r="P7123" s="17"/>
      <c r="Q7123" s="40">
        <v>3698.8119000000002</v>
      </c>
      <c r="R7123" s="40">
        <v>925.45843000000002</v>
      </c>
      <c r="S7123" s="18">
        <f t="shared" si="778"/>
        <v>6.6129388437359582</v>
      </c>
      <c r="T7123" s="18">
        <f t="shared" si="779"/>
        <v>2.2642832266337547</v>
      </c>
      <c r="U7123" s="18">
        <f t="shared" si="780"/>
        <v>2.1286747585501478</v>
      </c>
      <c r="V7123" s="30">
        <v>925.46040000000005</v>
      </c>
      <c r="W7123" s="3" t="s">
        <v>47</v>
      </c>
      <c r="X7123" s="3" t="s">
        <v>47</v>
      </c>
      <c r="Y7123" s="3" t="s">
        <v>47</v>
      </c>
      <c r="Z7123" s="3" t="s">
        <v>47</v>
      </c>
      <c r="AA7123" s="3" t="s">
        <v>47</v>
      </c>
      <c r="AB7123" s="12" t="s">
        <v>47</v>
      </c>
      <c r="AC7123" s="3" t="s">
        <v>47</v>
      </c>
      <c r="AD7123" s="3" t="s">
        <v>47</v>
      </c>
      <c r="AE7123" s="3" t="s">
        <v>47</v>
      </c>
      <c r="AF7123" s="3" t="s">
        <v>47</v>
      </c>
      <c r="AG7123" s="3" t="s">
        <v>47</v>
      </c>
      <c r="AI7123" s="3" t="s">
        <v>47</v>
      </c>
      <c r="AJ7123" s="3" t="s">
        <v>47</v>
      </c>
      <c r="AK7123" s="3" t="s">
        <v>47</v>
      </c>
      <c r="AL7123" s="3" t="s">
        <v>47</v>
      </c>
      <c r="AM7123" s="3" t="s">
        <v>47</v>
      </c>
      <c r="AU7123" s="3">
        <v>0</v>
      </c>
      <c r="AV7123" s="3">
        <v>16</v>
      </c>
      <c r="AW7123" s="3">
        <v>1</v>
      </c>
      <c r="AX7123" s="3">
        <v>16</v>
      </c>
      <c r="AY7123" s="3">
        <v>100</v>
      </c>
      <c r="AZ7123" s="6" t="str">
        <f t="shared" si="781"/>
        <v>3383.2</v>
      </c>
      <c r="BC7123" s="12" t="s">
        <v>18560</v>
      </c>
      <c r="BJ7123" s="12">
        <f t="shared" si="782"/>
        <v>0</v>
      </c>
      <c r="BK7123" s="12">
        <f t="shared" si="783"/>
        <v>0</v>
      </c>
      <c r="CQ7123" s="3" t="str">
        <f>CONCATENATE(baseURL!$A$1,baseURL!$B$1,baseURL!$C$1,".",C7123,".",L7123,".pkl&amp;seq=",BC7123)</f>
        <v>http://proteomics.broadinstitute.org/millscripts/viewfeed.pl?side=xl&amp;cycle=1&amp;fixedMods=iaaC&amp;file=msdataSM/iPRG2012_nd/cpick_in/iPRG2012_nd.3383.2.4.pkl&amp;seq=TTPSFVGFTDTERLLGDAAKNQAAMNPANTVFDAK</v>
      </c>
    </row>
    <row r="7124" spans="1:95" x14ac:dyDescent="0.2">
      <c r="A7124" s="3">
        <v>631</v>
      </c>
      <c r="B7124" s="2" t="s">
        <v>18561</v>
      </c>
      <c r="C7124" s="2" t="s">
        <v>18546</v>
      </c>
      <c r="D7124" s="3">
        <v>17155</v>
      </c>
      <c r="E7124" s="3">
        <v>17139</v>
      </c>
      <c r="F7124" s="3">
        <v>71047</v>
      </c>
      <c r="G7124" s="3">
        <v>20521</v>
      </c>
      <c r="H7124" s="3">
        <v>64.160499999999999</v>
      </c>
      <c r="I7124" s="30">
        <v>1066.8363999999999</v>
      </c>
      <c r="J7124" s="30">
        <v>1066.834973</v>
      </c>
      <c r="K7124" s="30">
        <v>1.4300000000000001E-3</v>
      </c>
      <c r="L7124" s="3">
        <v>3</v>
      </c>
      <c r="M7124" s="3">
        <v>3</v>
      </c>
      <c r="N7124" s="10">
        <f t="shared" si="777"/>
        <v>1</v>
      </c>
      <c r="O7124" s="35">
        <v>3</v>
      </c>
      <c r="P7124" s="17"/>
      <c r="Q7124" s="40">
        <v>3198.4861900000001</v>
      </c>
      <c r="R7124" s="40">
        <v>1066.83358</v>
      </c>
      <c r="S7124" s="18">
        <f t="shared" si="778"/>
        <v>2.6433363673542862</v>
      </c>
      <c r="T7124" s="18">
        <f t="shared" si="779"/>
        <v>1.3057331772471064</v>
      </c>
      <c r="U7124" s="18">
        <f t="shared" si="780"/>
        <v>1.143571052668803</v>
      </c>
      <c r="V7124" s="30">
        <v>1066.8348000000001</v>
      </c>
      <c r="W7124" s="3" t="s">
        <v>47</v>
      </c>
      <c r="X7124" s="3" t="s">
        <v>47</v>
      </c>
      <c r="Y7124" s="3" t="s">
        <v>47</v>
      </c>
      <c r="Z7124" s="3" t="s">
        <v>47</v>
      </c>
      <c r="AA7124" s="3" t="s">
        <v>47</v>
      </c>
      <c r="AB7124" s="12" t="s">
        <v>47</v>
      </c>
      <c r="AC7124" s="3" t="s">
        <v>47</v>
      </c>
      <c r="AD7124" s="3" t="s">
        <v>47</v>
      </c>
      <c r="AE7124" s="3" t="s">
        <v>47</v>
      </c>
      <c r="AF7124" s="3" t="s">
        <v>47</v>
      </c>
      <c r="AG7124" s="3" t="s">
        <v>47</v>
      </c>
      <c r="AI7124" s="3" t="s">
        <v>47</v>
      </c>
      <c r="AJ7124" s="3" t="s">
        <v>47</v>
      </c>
      <c r="AK7124" s="3" t="s">
        <v>47</v>
      </c>
      <c r="AL7124" s="3" t="s">
        <v>47</v>
      </c>
      <c r="AO7124" s="3" t="s">
        <v>47</v>
      </c>
      <c r="AP7124" s="3" t="s">
        <v>47</v>
      </c>
      <c r="AQ7124" s="3" t="s">
        <v>47</v>
      </c>
      <c r="AR7124" s="3" t="s">
        <v>47</v>
      </c>
      <c r="AU7124" s="3">
        <v>0</v>
      </c>
      <c r="AV7124" s="3">
        <v>19</v>
      </c>
      <c r="AW7124" s="3">
        <v>3</v>
      </c>
      <c r="AX7124" s="3">
        <v>16</v>
      </c>
      <c r="AY7124" s="3">
        <v>84.21</v>
      </c>
      <c r="AZ7124" s="6" t="str">
        <f t="shared" si="781"/>
        <v>3383.3</v>
      </c>
      <c r="BB7124" s="12" t="s">
        <v>79</v>
      </c>
      <c r="BC7124" s="12" t="s">
        <v>18562</v>
      </c>
      <c r="BD7124" s="12" t="s">
        <v>79</v>
      </c>
      <c r="BJ7124" s="12">
        <f t="shared" si="782"/>
        <v>0</v>
      </c>
      <c r="BK7124" s="12">
        <f t="shared" si="783"/>
        <v>0</v>
      </c>
      <c r="BU7124" s="3" t="s">
        <v>18563</v>
      </c>
      <c r="CE7124" s="3" t="s">
        <v>18564</v>
      </c>
      <c r="CN7124" s="3" t="s">
        <v>18564</v>
      </c>
      <c r="CQ7124" s="3" t="str">
        <f>CONCATENATE(baseURL!$A$1,baseURL!$B$1,"+Acetyl",baseURL!$C$1,".",C7124,".",L7124,".pkl&amp;seq=",BC7124,"&amp;varMods=Acetyl-K")</f>
        <v>http://proteomics.broadinstitute.org/millscripts/viewfeed.pl?side=xl&amp;cycle=1&amp;fixedMods=iaaC+Acetyl&amp;file=msdataSM/iPRG2012_nd/cpick_in/iPRG2012_nd.3383.3.3.pkl&amp;seq=SLENLKSFDPFADTGDDETATSNYLHLR&amp;varMods=Acetyl-K</v>
      </c>
    </row>
    <row r="7125" spans="1:95" x14ac:dyDescent="0.2">
      <c r="A7125" s="3">
        <v>864</v>
      </c>
      <c r="B7125" s="2" t="s">
        <v>18565</v>
      </c>
      <c r="C7125" s="2" t="s">
        <v>18566</v>
      </c>
      <c r="D7125" s="3">
        <v>17156</v>
      </c>
      <c r="E7125" s="3">
        <v>17140</v>
      </c>
      <c r="F7125" s="3">
        <v>71066</v>
      </c>
      <c r="G7125" s="3">
        <v>20523</v>
      </c>
      <c r="H7125" s="3">
        <v>64.1845</v>
      </c>
      <c r="I7125" s="30">
        <v>857.75864999999999</v>
      </c>
      <c r="J7125" s="30">
        <v>857.75874929999998</v>
      </c>
      <c r="K7125" s="30">
        <v>-1E-4</v>
      </c>
      <c r="L7125" s="3">
        <v>3</v>
      </c>
      <c r="M7125" s="3">
        <v>3</v>
      </c>
      <c r="N7125" s="10">
        <f t="shared" si="777"/>
        <v>1</v>
      </c>
      <c r="O7125" s="35">
        <v>3</v>
      </c>
      <c r="P7125" s="17"/>
      <c r="Q7125" s="40">
        <v>2571.2589200000002</v>
      </c>
      <c r="R7125" s="32">
        <v>857.75782000000004</v>
      </c>
      <c r="S7125" s="18">
        <f t="shared" si="778"/>
        <v>0.96763909415692007</v>
      </c>
      <c r="T7125" s="18">
        <f t="shared" si="779"/>
        <v>1.0834060363784832</v>
      </c>
      <c r="U7125" s="18">
        <f t="shared" si="780"/>
        <v>1.2590966527145695</v>
      </c>
      <c r="V7125" s="30">
        <v>857.75890000000004</v>
      </c>
      <c r="W7125" s="3" t="s">
        <v>47</v>
      </c>
      <c r="X7125" s="3" t="s">
        <v>47</v>
      </c>
      <c r="Y7125" s="3" t="s">
        <v>47</v>
      </c>
      <c r="AA7125" s="3" t="s">
        <v>47</v>
      </c>
      <c r="AB7125" s="12" t="s">
        <v>52</v>
      </c>
      <c r="AC7125" s="3" t="s">
        <v>52</v>
      </c>
      <c r="AD7125" s="3" t="s">
        <v>47</v>
      </c>
      <c r="AE7125" s="3" t="s">
        <v>47</v>
      </c>
      <c r="AF7125" s="3" t="s">
        <v>48</v>
      </c>
      <c r="AG7125" s="3" t="s">
        <v>52</v>
      </c>
      <c r="AK7125" s="3" t="s">
        <v>52</v>
      </c>
      <c r="AO7125" s="3" t="s">
        <v>48</v>
      </c>
      <c r="AU7125" s="3">
        <v>0</v>
      </c>
      <c r="AV7125" s="3">
        <v>6</v>
      </c>
      <c r="AW7125" s="3">
        <v>3</v>
      </c>
      <c r="AX7125" s="3">
        <v>4</v>
      </c>
      <c r="AY7125" s="3">
        <v>66.67</v>
      </c>
      <c r="AZ7125" s="6" t="str">
        <f t="shared" si="781"/>
        <v>3384.1</v>
      </c>
      <c r="BC7125" s="12" t="s">
        <v>18567</v>
      </c>
      <c r="BJ7125" s="12">
        <f t="shared" si="782"/>
        <v>0</v>
      </c>
      <c r="BK7125" s="12">
        <f t="shared" si="783"/>
        <v>0</v>
      </c>
      <c r="BM7125" s="3" t="s">
        <v>162</v>
      </c>
      <c r="BR7125" s="3" t="s">
        <v>162</v>
      </c>
      <c r="BZ7125" s="3" t="s">
        <v>18568</v>
      </c>
      <c r="CA7125" s="3" t="s">
        <v>18569</v>
      </c>
      <c r="CQ7125" s="3" t="str">
        <f>CONCATENATE(baseURL!$A$1,baseURL!$B$1,baseURL!$C$1,".",C7125,".",L7125,".pkl&amp;seq=",BC7125,"&amp;varMods=Sodiated-E")</f>
        <v>http://proteomics.broadinstitute.org/millscripts/viewfeed.pl?side=xl&amp;cycle=1&amp;fixedMods=iaaC&amp;file=msdataSM/iPRG2012_nd/cpick_in/iPRG2012_nd.3384.1.3.pkl&amp;seq=NEEEDAKNPLFSYVePVLVASAK&amp;varMods=Sodiated-E</v>
      </c>
    </row>
    <row r="7126" spans="1:95" x14ac:dyDescent="0.2">
      <c r="A7126" s="3">
        <v>135</v>
      </c>
      <c r="B7126" s="2" t="s">
        <v>18570</v>
      </c>
      <c r="C7126" s="2" t="s">
        <v>18571</v>
      </c>
      <c r="D7126" s="3">
        <v>17157</v>
      </c>
      <c r="E7126" s="3">
        <v>17141</v>
      </c>
      <c r="F7126" s="3">
        <v>71087</v>
      </c>
      <c r="G7126" s="3">
        <v>20525</v>
      </c>
      <c r="H7126" s="3">
        <v>64.200199999999995</v>
      </c>
      <c r="I7126" s="30">
        <v>592.00816999999995</v>
      </c>
      <c r="J7126" s="30">
        <v>592.01152850000005</v>
      </c>
      <c r="K7126" s="30">
        <v>-3.3600000000000001E-3</v>
      </c>
      <c r="L7126" s="3">
        <v>3</v>
      </c>
      <c r="M7126" s="3">
        <v>3</v>
      </c>
      <c r="N7126" s="10">
        <f t="shared" si="777"/>
        <v>1</v>
      </c>
      <c r="O7126" s="35">
        <v>3</v>
      </c>
      <c r="P7126" s="17"/>
      <c r="Q7126" s="40">
        <v>1774.01493</v>
      </c>
      <c r="R7126" s="42">
        <v>592.00982999999997</v>
      </c>
      <c r="S7126" s="18">
        <f t="shared" si="778"/>
        <v>-2.8040074942933226</v>
      </c>
      <c r="T7126" s="18">
        <f t="shared" si="779"/>
        <v>2.8690401983504956</v>
      </c>
      <c r="U7126" s="18">
        <f t="shared" si="780"/>
        <v>2.8208991056619253</v>
      </c>
      <c r="V7126" s="30">
        <v>592.01149999999996</v>
      </c>
      <c r="W7126" s="3" t="s">
        <v>47</v>
      </c>
      <c r="X7126" s="3" t="s">
        <v>47</v>
      </c>
      <c r="Z7126" s="3" t="s">
        <v>47</v>
      </c>
      <c r="AB7126" s="12" t="s">
        <v>47</v>
      </c>
      <c r="AC7126" s="3" t="s">
        <v>47</v>
      </c>
      <c r="AD7126" s="3" t="s">
        <v>47</v>
      </c>
      <c r="AE7126" s="3" t="s">
        <v>47</v>
      </c>
      <c r="AF7126" s="3" t="s">
        <v>52</v>
      </c>
      <c r="AG7126" s="3" t="s">
        <v>47</v>
      </c>
      <c r="AH7126" s="3" t="s">
        <v>47</v>
      </c>
      <c r="AK7126" s="3" t="s">
        <v>47</v>
      </c>
      <c r="AL7126" s="3" t="s">
        <v>48</v>
      </c>
      <c r="AM7126" s="3" t="s">
        <v>47</v>
      </c>
      <c r="AP7126" s="3" t="s">
        <v>48</v>
      </c>
      <c r="AQ7126" s="3" t="s">
        <v>47</v>
      </c>
      <c r="AU7126" s="3">
        <v>0</v>
      </c>
      <c r="AV7126" s="3">
        <v>12</v>
      </c>
      <c r="AW7126" s="3">
        <v>3</v>
      </c>
      <c r="AX7126" s="3">
        <v>10</v>
      </c>
      <c r="AY7126" s="3">
        <v>83.33</v>
      </c>
      <c r="AZ7126" s="6" t="str">
        <f t="shared" si="781"/>
        <v>3385.1</v>
      </c>
      <c r="BC7126" s="12" t="s">
        <v>18572</v>
      </c>
      <c r="BD7126" s="12" t="s">
        <v>229</v>
      </c>
      <c r="BJ7126" s="12">
        <f t="shared" si="782"/>
        <v>0</v>
      </c>
      <c r="BK7126" s="12">
        <f t="shared" si="783"/>
        <v>0</v>
      </c>
      <c r="BT7126" s="3" t="s">
        <v>18573</v>
      </c>
      <c r="BZ7126" s="3" t="s">
        <v>18574</v>
      </c>
      <c r="CQ7126" s="3" t="str">
        <f>CONCATENATE(baseURL!$A$1,baseURL!$B$1,baseURL!$C$1,".",C7126,".",L7126,".pkl&amp;seq=",BC7126,"&amp;varMods=Trimethyl-K")</f>
        <v>http://proteomics.broadinstitute.org/millscripts/viewfeed.pl?side=xl&amp;cycle=1&amp;fixedMods=iaaC&amp;file=msdataSM/iPRG2012_nd/cpick_in/iPRG2012_nd.3385.1.3.pkl&amp;seq=GLTLDLALWkFETPK&amp;varMods=Trimethyl-K</v>
      </c>
    </row>
    <row r="7127" spans="1:95" x14ac:dyDescent="0.2">
      <c r="A7127" s="3">
        <v>6776</v>
      </c>
      <c r="B7127" s="2" t="s">
        <v>18578</v>
      </c>
      <c r="C7127" s="2" t="s">
        <v>18579</v>
      </c>
      <c r="D7127" s="3">
        <v>17159</v>
      </c>
      <c r="E7127" s="3">
        <v>17143</v>
      </c>
      <c r="F7127" s="3">
        <v>71108</v>
      </c>
      <c r="G7127" s="3">
        <v>20528</v>
      </c>
      <c r="H7127" s="3">
        <v>64.224199999999996</v>
      </c>
      <c r="I7127" s="30">
        <v>785.43457999999998</v>
      </c>
      <c r="J7127" s="30">
        <v>785.43322049999995</v>
      </c>
      <c r="K7127" s="30">
        <v>1.3600000000000001E-3</v>
      </c>
      <c r="L7127" s="3">
        <v>3</v>
      </c>
      <c r="M7127" s="3">
        <v>3</v>
      </c>
      <c r="N7127" s="10">
        <f t="shared" si="777"/>
        <v>1</v>
      </c>
      <c r="O7127" s="35">
        <v>3</v>
      </c>
      <c r="P7127" s="17"/>
      <c r="Q7127" s="40">
        <v>2354.2826700000001</v>
      </c>
      <c r="R7127" s="40">
        <v>785.43241</v>
      </c>
      <c r="S7127" s="18">
        <f t="shared" si="778"/>
        <v>2.7628093421536359</v>
      </c>
      <c r="T7127" s="18">
        <f t="shared" si="779"/>
        <v>1.0319156551525597</v>
      </c>
      <c r="U7127" s="18">
        <f t="shared" si="780"/>
        <v>1.0058153827034013</v>
      </c>
      <c r="V7127" s="30">
        <v>785.43320000000006</v>
      </c>
      <c r="W7127" s="3" t="s">
        <v>47</v>
      </c>
      <c r="X7127" s="3" t="s">
        <v>47</v>
      </c>
      <c r="Y7127" s="3" t="s">
        <v>47</v>
      </c>
      <c r="Z7127" s="3" t="s">
        <v>47</v>
      </c>
      <c r="AA7127" s="3" t="s">
        <v>47</v>
      </c>
      <c r="AB7127" s="12" t="s">
        <v>47</v>
      </c>
      <c r="AC7127" s="3" t="s">
        <v>47</v>
      </c>
      <c r="AD7127" s="3" t="s">
        <v>47</v>
      </c>
      <c r="AE7127" s="3" t="s">
        <v>47</v>
      </c>
      <c r="AF7127" s="3" t="s">
        <v>47</v>
      </c>
      <c r="AG7127" s="3" t="s">
        <v>48</v>
      </c>
      <c r="AI7127" s="3" t="s">
        <v>47</v>
      </c>
      <c r="AJ7127" s="3" t="s">
        <v>47</v>
      </c>
      <c r="AK7127" s="3" t="s">
        <v>47</v>
      </c>
      <c r="AL7127" s="3" t="s">
        <v>48</v>
      </c>
      <c r="AN7127" s="3" t="s">
        <v>48</v>
      </c>
      <c r="AO7127" s="3" t="s">
        <v>52</v>
      </c>
      <c r="AU7127" s="3">
        <v>0</v>
      </c>
      <c r="AV7127" s="3">
        <v>13</v>
      </c>
      <c r="AW7127" s="3">
        <v>1</v>
      </c>
      <c r="AX7127" s="3">
        <v>13</v>
      </c>
      <c r="AY7127" s="3">
        <v>100</v>
      </c>
      <c r="AZ7127" s="6" t="str">
        <f t="shared" si="781"/>
        <v>3386.1</v>
      </c>
      <c r="BC7127" s="12" t="s">
        <v>18525</v>
      </c>
      <c r="BJ7127" s="12">
        <f t="shared" si="782"/>
        <v>0</v>
      </c>
      <c r="BK7127" s="12">
        <f t="shared" si="783"/>
        <v>0</v>
      </c>
      <c r="CQ7127" s="3" t="str">
        <f>CONCATENATE(baseURL!$A$1,baseURL!$B$1,baseURL!$C$1,".",C7127,".",L7127,".pkl&amp;seq=",BC7127)</f>
        <v>http://proteomics.broadinstitute.org/millscripts/viewfeed.pl?side=xl&amp;cycle=1&amp;fixedMods=iaaC&amp;file=msdataSM/iPRG2012_nd/cpick_in/iPRG2012_nd.3386.1.3.pkl&amp;seq=LLAALPNPEDVVALSSRTFGQR</v>
      </c>
    </row>
    <row r="7128" spans="1:95" x14ac:dyDescent="0.2">
      <c r="A7128" s="3">
        <v>852</v>
      </c>
      <c r="B7128" s="2" t="s">
        <v>18580</v>
      </c>
      <c r="C7128" s="2" t="s">
        <v>18570</v>
      </c>
      <c r="D7128" s="3">
        <v>17160</v>
      </c>
      <c r="E7128" s="3">
        <v>17144</v>
      </c>
      <c r="F7128" s="3">
        <v>71109</v>
      </c>
      <c r="G7128" s="3">
        <v>20529</v>
      </c>
      <c r="H7128" s="3">
        <v>64.232600000000005</v>
      </c>
      <c r="I7128" s="30">
        <v>805.87477999999999</v>
      </c>
      <c r="J7128" s="30">
        <v>805.87367510000001</v>
      </c>
      <c r="K7128" s="30">
        <v>1.1000000000000001E-3</v>
      </c>
      <c r="L7128" s="3">
        <v>4</v>
      </c>
      <c r="M7128" s="3">
        <v>4</v>
      </c>
      <c r="N7128" s="10">
        <f t="shared" si="777"/>
        <v>1</v>
      </c>
      <c r="O7128" s="35">
        <v>4</v>
      </c>
      <c r="Q7128" s="32">
        <v>3220.4681399999999</v>
      </c>
      <c r="R7128" s="32">
        <v>805.87248999999997</v>
      </c>
      <c r="S7128" s="18">
        <f t="shared" si="778"/>
        <v>2.8416406173839421</v>
      </c>
      <c r="T7128" s="18">
        <f t="shared" si="779"/>
        <v>1.4705800418169737</v>
      </c>
      <c r="U7128" s="18">
        <f t="shared" si="780"/>
        <v>1.5014782301534928</v>
      </c>
      <c r="V7128" s="30">
        <v>805.87369999999999</v>
      </c>
      <c r="W7128" s="3" t="s">
        <v>47</v>
      </c>
      <c r="X7128" s="3" t="s">
        <v>47</v>
      </c>
      <c r="Y7128" s="3" t="s">
        <v>47</v>
      </c>
      <c r="AA7128" s="3" t="s">
        <v>47</v>
      </c>
      <c r="AB7128" s="12" t="s">
        <v>52</v>
      </c>
      <c r="AD7128" s="3" t="s">
        <v>47</v>
      </c>
      <c r="AE7128" s="3" t="s">
        <v>47</v>
      </c>
      <c r="AF7128" s="3" t="s">
        <v>47</v>
      </c>
      <c r="AG7128" s="3" t="s">
        <v>52</v>
      </c>
      <c r="AI7128" s="3" t="s">
        <v>52</v>
      </c>
      <c r="AK7128" s="3" t="s">
        <v>52</v>
      </c>
      <c r="AO7128" s="3" t="s">
        <v>47</v>
      </c>
      <c r="AU7128" s="3">
        <v>0</v>
      </c>
      <c r="AV7128" s="3">
        <v>8</v>
      </c>
      <c r="AW7128" s="3">
        <v>3</v>
      </c>
      <c r="AX7128" s="3">
        <v>4</v>
      </c>
      <c r="AY7128" s="3">
        <v>50</v>
      </c>
      <c r="AZ7128" s="6" t="str">
        <f t="shared" si="781"/>
        <v>3386.2</v>
      </c>
      <c r="BB7128" s="12" t="s">
        <v>79</v>
      </c>
      <c r="BC7128" s="12" t="s">
        <v>18581</v>
      </c>
      <c r="BJ7128" s="12">
        <f t="shared" si="782"/>
        <v>0</v>
      </c>
      <c r="BK7128" s="12">
        <f t="shared" si="783"/>
        <v>0</v>
      </c>
      <c r="BL7128" s="3" t="s">
        <v>162</v>
      </c>
      <c r="BR7128" s="3" t="s">
        <v>162</v>
      </c>
      <c r="CQ7128" s="3" t="str">
        <f>CONCATENATE(baseURL!$A$1,baseURL!$B$1,"+Acetyl",baseURL!$C$1,".",C7128,".",L7128,".pkl&amp;seq=",BC7128,"&amp;varMods=Sodiated-D")</f>
        <v>http://proteomics.broadinstitute.org/millscripts/viewfeed.pl?side=xl&amp;cycle=1&amp;fixedMods=iaaC+Acetyl&amp;file=msdataSM/iPRG2012_nd/cpick_in/iPRG2012_nd.3386.2.4.pkl&amp;seq=SLENLKSFDPFADTGDdETATSNYLHLR&amp;varMods=Sodiated-D</v>
      </c>
    </row>
    <row r="7129" spans="1:95" x14ac:dyDescent="0.2">
      <c r="A7129" s="3">
        <v>5194</v>
      </c>
      <c r="B7129" s="2" t="s">
        <v>18582</v>
      </c>
      <c r="C7129" s="2" t="s">
        <v>18578</v>
      </c>
      <c r="D7129" s="3">
        <v>17162</v>
      </c>
      <c r="E7129" s="3">
        <v>17146</v>
      </c>
      <c r="F7129" s="3">
        <v>71130</v>
      </c>
      <c r="G7129" s="3">
        <v>20532</v>
      </c>
      <c r="H7129" s="3">
        <v>64.248199999999997</v>
      </c>
      <c r="I7129" s="30">
        <v>644.98586999999998</v>
      </c>
      <c r="J7129" s="30">
        <v>644.98737289999997</v>
      </c>
      <c r="K7129" s="30">
        <v>-1.5E-3</v>
      </c>
      <c r="L7129" s="3">
        <v>3</v>
      </c>
      <c r="M7129" s="3">
        <v>3</v>
      </c>
      <c r="N7129" s="10">
        <f t="shared" si="777"/>
        <v>1</v>
      </c>
      <c r="O7129" s="35">
        <v>3</v>
      </c>
      <c r="P7129" s="17"/>
      <c r="Q7129" s="40">
        <v>1932.9450200000001</v>
      </c>
      <c r="R7129" s="40">
        <v>644.98652000000004</v>
      </c>
      <c r="S7129" s="18">
        <f t="shared" si="778"/>
        <v>-1.0077729997585225</v>
      </c>
      <c r="T7129" s="18">
        <f t="shared" si="779"/>
        <v>1.3223532174394956</v>
      </c>
      <c r="U7129" s="18">
        <f t="shared" si="780"/>
        <v>1.0542855996253497</v>
      </c>
      <c r="V7129" s="30">
        <v>644.98720000000003</v>
      </c>
      <c r="W7129" s="3" t="s">
        <v>47</v>
      </c>
      <c r="X7129" s="3" t="s">
        <v>47</v>
      </c>
      <c r="Y7129" s="3" t="s">
        <v>47</v>
      </c>
      <c r="Z7129" s="3" t="s">
        <v>47</v>
      </c>
      <c r="AA7129" s="3" t="s">
        <v>47</v>
      </c>
      <c r="AB7129" s="12" t="s">
        <v>47</v>
      </c>
      <c r="AC7129" s="3" t="s">
        <v>47</v>
      </c>
      <c r="AD7129" s="3" t="s">
        <v>47</v>
      </c>
      <c r="AE7129" s="3" t="s">
        <v>47</v>
      </c>
      <c r="AF7129" s="3" t="s">
        <v>47</v>
      </c>
      <c r="AG7129" s="3" t="s">
        <v>47</v>
      </c>
      <c r="AH7129" s="3" t="s">
        <v>47</v>
      </c>
      <c r="AI7129" s="3" t="s">
        <v>47</v>
      </c>
      <c r="AJ7129" s="3" t="s">
        <v>47</v>
      </c>
      <c r="AK7129" s="3" t="s">
        <v>47</v>
      </c>
      <c r="AL7129" s="3" t="s">
        <v>47</v>
      </c>
      <c r="AM7129" s="3" t="s">
        <v>47</v>
      </c>
      <c r="AN7129" s="3" t="s">
        <v>47</v>
      </c>
      <c r="AU7129" s="3">
        <v>0</v>
      </c>
      <c r="AV7129" s="3">
        <v>18</v>
      </c>
      <c r="AW7129" s="3">
        <v>1</v>
      </c>
      <c r="AX7129" s="3">
        <v>18</v>
      </c>
      <c r="AY7129" s="3">
        <v>100</v>
      </c>
      <c r="AZ7129" s="6" t="str">
        <f t="shared" si="781"/>
        <v>3387.2</v>
      </c>
      <c r="BC7129" s="12" t="s">
        <v>18583</v>
      </c>
      <c r="BJ7129" s="12">
        <f t="shared" si="782"/>
        <v>0</v>
      </c>
      <c r="BK7129" s="12">
        <f t="shared" si="783"/>
        <v>0</v>
      </c>
      <c r="CQ7129" s="3" t="str">
        <f>CONCATENATE(baseURL!$A$1,baseURL!$B$1,baseURL!$C$1,".",C7129,".",L7129,".pkl&amp;seq=",BC7129)</f>
        <v>http://proteomics.broadinstitute.org/millscripts/viewfeed.pl?side=xl&amp;cycle=1&amp;fixedMods=iaaC&amp;file=msdataSM/iPRG2012_nd/cpick_in/iPRG2012_nd.3387.2.3.pkl&amp;seq=DSFDPEFQHLLNTLTR</v>
      </c>
    </row>
    <row r="7130" spans="1:95" x14ac:dyDescent="0.2">
      <c r="A7130" s="3">
        <v>3748</v>
      </c>
      <c r="B7130" s="2" t="s">
        <v>18584</v>
      </c>
      <c r="C7130" s="2" t="s">
        <v>18585</v>
      </c>
      <c r="D7130" s="3">
        <v>17165</v>
      </c>
      <c r="E7130" s="3">
        <v>17149</v>
      </c>
      <c r="F7130" s="3">
        <v>71150</v>
      </c>
      <c r="G7130" s="3">
        <v>20536</v>
      </c>
      <c r="H7130" s="3">
        <v>64.269099999999995</v>
      </c>
      <c r="I7130" s="30">
        <v>727.15071</v>
      </c>
      <c r="J7130" s="30">
        <v>727.15198850000002</v>
      </c>
      <c r="K7130" s="30">
        <v>-1.2800000000000001E-3</v>
      </c>
      <c r="L7130" s="3">
        <v>0</v>
      </c>
      <c r="M7130" s="3">
        <v>4</v>
      </c>
      <c r="N7130" s="10">
        <f t="shared" si="777"/>
        <v>1</v>
      </c>
      <c r="O7130" s="35">
        <v>4</v>
      </c>
      <c r="P7130" s="17"/>
      <c r="Q7130" s="40">
        <v>2905.57818</v>
      </c>
      <c r="R7130" s="40">
        <v>727.15</v>
      </c>
      <c r="S7130" s="18">
        <f t="shared" si="778"/>
        <v>0.97641477002875854</v>
      </c>
      <c r="T7130" s="18">
        <f t="shared" si="779"/>
        <v>2.7346489720670899</v>
      </c>
      <c r="U7130" s="18">
        <f t="shared" si="780"/>
        <v>2.612940933752057</v>
      </c>
      <c r="V7130" s="30">
        <v>727.15189999999996</v>
      </c>
      <c r="W7130" s="3" t="s">
        <v>47</v>
      </c>
      <c r="X7130" s="3" t="s">
        <v>47</v>
      </c>
      <c r="Y7130" s="3" t="s">
        <v>47</v>
      </c>
      <c r="Z7130" s="3" t="s">
        <v>47</v>
      </c>
      <c r="AA7130" s="3" t="s">
        <v>47</v>
      </c>
      <c r="AB7130" s="12" t="s">
        <v>47</v>
      </c>
      <c r="AC7130" s="3" t="s">
        <v>47</v>
      </c>
      <c r="AE7130" s="3" t="s">
        <v>47</v>
      </c>
      <c r="AF7130" s="3" t="s">
        <v>47</v>
      </c>
      <c r="AI7130" s="3" t="s">
        <v>47</v>
      </c>
      <c r="AK7130" s="3" t="s">
        <v>47</v>
      </c>
      <c r="AL7130" s="3" t="s">
        <v>47</v>
      </c>
      <c r="AM7130" s="3" t="s">
        <v>47</v>
      </c>
      <c r="AU7130" s="3">
        <v>0</v>
      </c>
      <c r="AV7130" s="3">
        <v>13</v>
      </c>
      <c r="AW7130" s="3">
        <v>1</v>
      </c>
      <c r="AX7130" s="3">
        <v>13</v>
      </c>
      <c r="AY7130" s="3">
        <v>100</v>
      </c>
      <c r="AZ7130" s="6" t="str">
        <f t="shared" si="781"/>
        <v>3388.1</v>
      </c>
      <c r="BC7130" s="12" t="s">
        <v>18586</v>
      </c>
      <c r="BJ7130" s="12">
        <f t="shared" si="782"/>
        <v>0</v>
      </c>
      <c r="BK7130" s="12">
        <f t="shared" si="783"/>
        <v>0</v>
      </c>
      <c r="CQ7130" s="3" t="str">
        <f>CONCATENATE(baseURL!$A$1,baseURL!$B$1,baseURL!$C$1,".",C7130,".",L7130,".pkl&amp;seq=",BC7130)</f>
        <v>http://proteomics.broadinstitute.org/millscripts/viewfeed.pl?side=xl&amp;cycle=1&amp;fixedMods=iaaC&amp;file=msdataSM/iPRG2012_nd/cpick_in/iPRG2012_nd.3388.1.0.pkl&amp;seq=QAQPDLGLTQLFADPNLLENLKKNPK</v>
      </c>
    </row>
    <row r="7131" spans="1:95" x14ac:dyDescent="0.2">
      <c r="A7131" s="3">
        <v>68</v>
      </c>
      <c r="B7131" s="2" t="s">
        <v>18590</v>
      </c>
      <c r="C7131" s="2" t="s">
        <v>18582</v>
      </c>
      <c r="D7131" s="3">
        <v>17167</v>
      </c>
      <c r="E7131" s="3">
        <v>17151</v>
      </c>
      <c r="F7131" s="3">
        <v>71152</v>
      </c>
      <c r="G7131" s="3">
        <v>20538</v>
      </c>
      <c r="H7131" s="3">
        <v>64.280699999999996</v>
      </c>
      <c r="I7131" s="30">
        <v>1179.5957000000001</v>
      </c>
      <c r="J7131" s="30">
        <v>1179.5930229999999</v>
      </c>
      <c r="K7131" s="30">
        <v>2.6800000000000001E-3</v>
      </c>
      <c r="L7131" s="3">
        <v>4</v>
      </c>
      <c r="M7131" s="3">
        <v>4</v>
      </c>
      <c r="N7131" s="10">
        <f t="shared" si="777"/>
        <v>1</v>
      </c>
      <c r="O7131" s="35">
        <v>4</v>
      </c>
      <c r="P7131" s="17"/>
      <c r="Q7131" s="40">
        <v>4715.3438999999998</v>
      </c>
      <c r="R7131" s="40">
        <v>1179.5914299999999</v>
      </c>
      <c r="S7131" s="18">
        <f t="shared" si="778"/>
        <v>3.6198974420602759</v>
      </c>
      <c r="T7131" s="18">
        <f t="shared" si="779"/>
        <v>1.3504675936456245</v>
      </c>
      <c r="U7131" s="18">
        <f t="shared" si="780"/>
        <v>0.9070937384031299</v>
      </c>
      <c r="V7131" s="30">
        <v>1179.5925</v>
      </c>
      <c r="W7131" s="3" t="s">
        <v>47</v>
      </c>
      <c r="Y7131" s="3" t="s">
        <v>47</v>
      </c>
      <c r="Z7131" s="3" t="s">
        <v>47</v>
      </c>
      <c r="AA7131" s="3" t="s">
        <v>47</v>
      </c>
      <c r="AD7131" s="3" t="s">
        <v>47</v>
      </c>
      <c r="AE7131" s="3" t="s">
        <v>47</v>
      </c>
      <c r="AF7131" s="3" t="s">
        <v>47</v>
      </c>
      <c r="AI7131" s="3" t="s">
        <v>48</v>
      </c>
      <c r="AL7131" s="3" t="s">
        <v>47</v>
      </c>
      <c r="AM7131" s="3" t="s">
        <v>47</v>
      </c>
      <c r="AN7131" s="3" t="s">
        <v>48</v>
      </c>
      <c r="AO7131" s="3" t="s">
        <v>47</v>
      </c>
      <c r="AP7131" s="3" t="s">
        <v>48</v>
      </c>
      <c r="AU7131" s="3">
        <v>0</v>
      </c>
      <c r="AV7131" s="3">
        <v>10</v>
      </c>
      <c r="AW7131" s="3">
        <v>1</v>
      </c>
      <c r="AX7131" s="3">
        <v>10</v>
      </c>
      <c r="AY7131" s="3">
        <v>100</v>
      </c>
      <c r="AZ7131" s="6" t="str">
        <f t="shared" si="781"/>
        <v>3388.3</v>
      </c>
      <c r="BC7131" s="12" t="s">
        <v>18591</v>
      </c>
      <c r="BJ7131" s="12">
        <f t="shared" si="782"/>
        <v>2</v>
      </c>
      <c r="BK7131" s="12">
        <f t="shared" si="783"/>
        <v>0</v>
      </c>
      <c r="CQ7131" s="3" t="str">
        <f>CONCATENATE(baseURL!$A$1,baseURL!$B$1,baseURL!$C$1,".",C7131,".",L7131,".pkl&amp;seq=",BC7131)</f>
        <v>http://proteomics.broadinstitute.org/millscripts/viewfeed.pl?side=xl&amp;cycle=1&amp;fixedMods=iaaC&amp;file=msdataSM/iPRG2012_nd/cpick_in/iPRG2012_nd.3388.3.4.pkl&amp;seq=VVLTAPSSTAPMFVMGVNEEKYTSDLKLVSNASCTTNCLAPLAK</v>
      </c>
    </row>
    <row r="7132" spans="1:95" x14ac:dyDescent="0.2">
      <c r="A7132" s="3">
        <v>6131</v>
      </c>
      <c r="B7132" s="2" t="s">
        <v>18592</v>
      </c>
      <c r="C7132" s="2" t="s">
        <v>18593</v>
      </c>
      <c r="D7132" s="3">
        <v>17168</v>
      </c>
      <c r="E7132" s="3">
        <v>17152</v>
      </c>
      <c r="F7132" s="3">
        <v>71192</v>
      </c>
      <c r="G7132" s="3">
        <v>20541</v>
      </c>
      <c r="H7132" s="3">
        <v>64.310699999999997</v>
      </c>
      <c r="I7132" s="30">
        <v>954.03633000000002</v>
      </c>
      <c r="J7132" s="30">
        <v>953.52924459999997</v>
      </c>
      <c r="K7132" s="30">
        <v>0.50709000000000004</v>
      </c>
      <c r="L7132" s="3">
        <v>0</v>
      </c>
      <c r="M7132" s="3">
        <v>2</v>
      </c>
      <c r="N7132" s="10">
        <f t="shared" si="777"/>
        <v>1</v>
      </c>
      <c r="O7132" s="35">
        <v>2</v>
      </c>
      <c r="P7132" s="17"/>
      <c r="Q7132" s="40">
        <v>1906.0506700000001</v>
      </c>
      <c r="R7132" s="40">
        <v>953.52896999999996</v>
      </c>
      <c r="S7132" s="18">
        <f t="shared" si="778"/>
        <v>532.0866129532094</v>
      </c>
      <c r="T7132" s="18">
        <f t="shared" si="779"/>
        <v>0.28798286014483654</v>
      </c>
      <c r="U7132" s="18">
        <f t="shared" si="780"/>
        <v>0.24120924190456428</v>
      </c>
      <c r="V7132" s="30">
        <v>953.52919999999995</v>
      </c>
      <c r="W7132" s="3" t="s">
        <v>47</v>
      </c>
      <c r="X7132" s="3" t="s">
        <v>47</v>
      </c>
      <c r="Y7132" s="3" t="s">
        <v>47</v>
      </c>
      <c r="Z7132" s="3" t="s">
        <v>47</v>
      </c>
      <c r="AA7132" s="3" t="s">
        <v>47</v>
      </c>
      <c r="AB7132" s="12" t="s">
        <v>47</v>
      </c>
      <c r="AC7132" s="3" t="s">
        <v>47</v>
      </c>
      <c r="AD7132" s="3" t="s">
        <v>47</v>
      </c>
      <c r="AE7132" s="3" t="s">
        <v>47</v>
      </c>
      <c r="AF7132" s="3" t="s">
        <v>47</v>
      </c>
      <c r="AG7132" s="3" t="s">
        <v>47</v>
      </c>
      <c r="AH7132" s="3" t="s">
        <v>47</v>
      </c>
      <c r="AI7132" s="3" t="s">
        <v>47</v>
      </c>
      <c r="AK7132" s="3" t="s">
        <v>47</v>
      </c>
      <c r="AL7132" s="3" t="s">
        <v>47</v>
      </c>
      <c r="AU7132" s="3">
        <v>0</v>
      </c>
      <c r="AV7132" s="3">
        <v>15</v>
      </c>
      <c r="AW7132" s="3">
        <v>1</v>
      </c>
      <c r="AX7132" s="3">
        <v>15</v>
      </c>
      <c r="AY7132" s="3">
        <v>100</v>
      </c>
      <c r="AZ7132" s="6" t="str">
        <f t="shared" si="781"/>
        <v>3390.1</v>
      </c>
      <c r="BC7132" s="12" t="s">
        <v>18558</v>
      </c>
      <c r="BJ7132" s="12">
        <f t="shared" si="782"/>
        <v>0</v>
      </c>
      <c r="BK7132" s="12">
        <f t="shared" si="783"/>
        <v>0</v>
      </c>
      <c r="CQ7132" s="3" t="str">
        <f>CONCATENATE(baseURL!$A$1,baseURL!$B$1,baseURL!$C$1,".",C7132,".",L7132,".pkl&amp;seq=",BC7132)</f>
        <v>http://proteomics.broadinstitute.org/millscripts/viewfeed.pl?side=xl&amp;cycle=1&amp;fixedMods=iaaC&amp;file=msdataSM/iPRG2012_nd/cpick_in/iPRG2012_nd.3390.1.0.pkl&amp;seq=KLLDLTQFPAFVTPMGK</v>
      </c>
    </row>
    <row r="7133" spans="1:95" x14ac:dyDescent="0.2">
      <c r="A7133" s="3">
        <v>5843</v>
      </c>
      <c r="B7133" s="2" t="s">
        <v>18594</v>
      </c>
      <c r="C7133" s="2" t="s">
        <v>18595</v>
      </c>
      <c r="D7133" s="3">
        <v>17169</v>
      </c>
      <c r="E7133" s="3">
        <v>17153</v>
      </c>
      <c r="F7133" s="3">
        <v>71402</v>
      </c>
      <c r="G7133" s="3">
        <v>20552</v>
      </c>
      <c r="H7133" s="3">
        <v>64.389099999999999</v>
      </c>
      <c r="I7133" s="30">
        <v>850.43136000000004</v>
      </c>
      <c r="J7133" s="30">
        <v>850.43060460000004</v>
      </c>
      <c r="K7133" s="30">
        <v>7.6000000000000004E-4</v>
      </c>
      <c r="L7133" s="3">
        <v>3</v>
      </c>
      <c r="M7133" s="3">
        <v>3</v>
      </c>
      <c r="N7133" s="10">
        <f t="shared" si="777"/>
        <v>1</v>
      </c>
      <c r="O7133" s="35">
        <v>3</v>
      </c>
      <c r="P7133" s="17"/>
      <c r="Q7133" s="40">
        <v>2549.2769800000001</v>
      </c>
      <c r="R7133" s="40">
        <v>850.43051000000003</v>
      </c>
      <c r="S7133" s="18">
        <f t="shared" si="778"/>
        <v>0.99949377405804285</v>
      </c>
      <c r="T7133" s="18">
        <f t="shared" si="779"/>
        <v>0.11123777768893663</v>
      </c>
      <c r="U7133" s="18">
        <f t="shared" si="780"/>
        <v>-1.1758750253154048E-2</v>
      </c>
      <c r="V7133" s="30">
        <v>850.43050000000005</v>
      </c>
      <c r="W7133" s="3" t="s">
        <v>47</v>
      </c>
      <c r="X7133" s="3" t="s">
        <v>47</v>
      </c>
      <c r="Y7133" s="3" t="s">
        <v>47</v>
      </c>
      <c r="Z7133" s="3" t="s">
        <v>47</v>
      </c>
      <c r="AA7133" s="3" t="s">
        <v>47</v>
      </c>
      <c r="AB7133" s="12" t="s">
        <v>47</v>
      </c>
      <c r="AC7133" s="3" t="s">
        <v>47</v>
      </c>
      <c r="AD7133" s="3" t="s">
        <v>47</v>
      </c>
      <c r="AE7133" s="3" t="s">
        <v>47</v>
      </c>
      <c r="AF7133" s="3" t="s">
        <v>47</v>
      </c>
      <c r="AG7133" s="3" t="s">
        <v>47</v>
      </c>
      <c r="AI7133" s="3" t="s">
        <v>47</v>
      </c>
      <c r="AJ7133" s="3" t="s">
        <v>47</v>
      </c>
      <c r="AK7133" s="3" t="s">
        <v>47</v>
      </c>
      <c r="AL7133" s="3" t="s">
        <v>47</v>
      </c>
      <c r="AM7133" s="3" t="s">
        <v>47</v>
      </c>
      <c r="AN7133" s="3" t="s">
        <v>47</v>
      </c>
      <c r="AU7133" s="3">
        <v>0</v>
      </c>
      <c r="AV7133" s="3">
        <v>17</v>
      </c>
      <c r="AW7133" s="3">
        <v>1</v>
      </c>
      <c r="AX7133" s="3">
        <v>17</v>
      </c>
      <c r="AY7133" s="3">
        <v>100</v>
      </c>
      <c r="AZ7133" s="6" t="str">
        <f t="shared" si="781"/>
        <v>3400.1</v>
      </c>
      <c r="BC7133" s="12" t="s">
        <v>18505</v>
      </c>
      <c r="BJ7133" s="12">
        <f t="shared" si="782"/>
        <v>0</v>
      </c>
      <c r="BK7133" s="12">
        <f t="shared" si="783"/>
        <v>0</v>
      </c>
      <c r="CQ7133" s="3" t="str">
        <f>CONCATENATE(baseURL!$A$1,baseURL!$B$1,baseURL!$C$1,".",C7133,".",L7133,".pkl&amp;seq=",BC7133)</f>
        <v>http://proteomics.broadinstitute.org/millscripts/viewfeed.pl?side=xl&amp;cycle=1&amp;fixedMods=iaaC&amp;file=msdataSM/iPRG2012_nd/cpick_in/iPRG2012_nd.3400.1.3.pkl&amp;seq=NEEEDAKNPLFSYVEPVLVASAK</v>
      </c>
    </row>
    <row r="7134" spans="1:95" x14ac:dyDescent="0.2">
      <c r="A7134" s="3">
        <v>6265</v>
      </c>
      <c r="B7134" s="2" t="s">
        <v>18596</v>
      </c>
      <c r="C7134" s="2" t="s">
        <v>18597</v>
      </c>
      <c r="D7134" s="3">
        <v>17170</v>
      </c>
      <c r="E7134" s="3">
        <v>17154</v>
      </c>
      <c r="F7134" s="3">
        <v>71423</v>
      </c>
      <c r="G7134" s="3">
        <v>20554</v>
      </c>
      <c r="H7134" s="3">
        <v>64.401899999999998</v>
      </c>
      <c r="I7134" s="30">
        <v>636.02329999999995</v>
      </c>
      <c r="J7134" s="30">
        <v>636.02225769999995</v>
      </c>
      <c r="K7134" s="30">
        <v>1.0399999999999999E-3</v>
      </c>
      <c r="L7134" s="3">
        <v>3</v>
      </c>
      <c r="M7134" s="3">
        <v>3</v>
      </c>
      <c r="N7134" s="10">
        <f t="shared" si="777"/>
        <v>1</v>
      </c>
      <c r="O7134" s="35">
        <v>3</v>
      </c>
      <c r="P7134" s="17"/>
      <c r="Q7134" s="40">
        <v>1906.0506700000001</v>
      </c>
      <c r="R7134" s="40">
        <v>636.02174000000002</v>
      </c>
      <c r="S7134" s="18">
        <f t="shared" si="778"/>
        <v>2.452746347831964</v>
      </c>
      <c r="T7134" s="18">
        <f t="shared" si="779"/>
        <v>0.81396588728573915</v>
      </c>
      <c r="U7134" s="18">
        <f t="shared" si="780"/>
        <v>0.72324571794586767</v>
      </c>
      <c r="V7134" s="30">
        <v>636.0222</v>
      </c>
      <c r="W7134" s="3" t="s">
        <v>47</v>
      </c>
      <c r="X7134" s="3" t="s">
        <v>47</v>
      </c>
      <c r="Y7134" s="3" t="s">
        <v>47</v>
      </c>
      <c r="Z7134" s="3" t="s">
        <v>47</v>
      </c>
      <c r="AA7134" s="3" t="s">
        <v>48</v>
      </c>
      <c r="AB7134" s="12" t="s">
        <v>47</v>
      </c>
      <c r="AC7134" s="3" t="s">
        <v>47</v>
      </c>
      <c r="AD7134" s="3" t="s">
        <v>47</v>
      </c>
      <c r="AE7134" s="3" t="s">
        <v>47</v>
      </c>
      <c r="AF7134" s="3" t="s">
        <v>47</v>
      </c>
      <c r="AG7134" s="3" t="s">
        <v>47</v>
      </c>
      <c r="AH7134" s="3" t="s">
        <v>47</v>
      </c>
      <c r="AI7134" s="3" t="s">
        <v>47</v>
      </c>
      <c r="AJ7134" s="3" t="s">
        <v>47</v>
      </c>
      <c r="AK7134" s="3" t="s">
        <v>47</v>
      </c>
      <c r="AL7134" s="3" t="s">
        <v>47</v>
      </c>
      <c r="AN7134" s="3" t="s">
        <v>47</v>
      </c>
      <c r="AU7134" s="3">
        <v>0</v>
      </c>
      <c r="AV7134" s="3">
        <v>16</v>
      </c>
      <c r="AW7134" s="3">
        <v>1</v>
      </c>
      <c r="AX7134" s="3">
        <v>16</v>
      </c>
      <c r="AY7134" s="3">
        <v>100</v>
      </c>
      <c r="AZ7134" s="6" t="str">
        <f t="shared" si="781"/>
        <v>3401.1</v>
      </c>
      <c r="BC7134" s="12" t="s">
        <v>18558</v>
      </c>
      <c r="BJ7134" s="12">
        <f t="shared" si="782"/>
        <v>0</v>
      </c>
      <c r="BK7134" s="12">
        <f t="shared" si="783"/>
        <v>0</v>
      </c>
      <c r="CQ7134" s="3" t="str">
        <f>CONCATENATE(baseURL!$A$1,baseURL!$B$1,baseURL!$C$1,".",C7134,".",L7134,".pkl&amp;seq=",BC7134)</f>
        <v>http://proteomics.broadinstitute.org/millscripts/viewfeed.pl?side=xl&amp;cycle=1&amp;fixedMods=iaaC&amp;file=msdataSM/iPRG2012_nd/cpick_in/iPRG2012_nd.3401.1.3.pkl&amp;seq=KLLDLTQFPAFVTPMGK</v>
      </c>
    </row>
    <row r="7135" spans="1:95" x14ac:dyDescent="0.2">
      <c r="A7135" s="3">
        <v>940</v>
      </c>
      <c r="B7135" s="2" t="s">
        <v>18598</v>
      </c>
      <c r="C7135" s="2" t="s">
        <v>18594</v>
      </c>
      <c r="D7135" s="3">
        <v>17171</v>
      </c>
      <c r="E7135" s="3">
        <v>17155</v>
      </c>
      <c r="F7135" s="3">
        <v>71424</v>
      </c>
      <c r="G7135" s="3">
        <v>20555</v>
      </c>
      <c r="H7135" s="3">
        <v>64.407700000000006</v>
      </c>
      <c r="I7135" s="30">
        <v>864.44302000000005</v>
      </c>
      <c r="J7135" s="30">
        <v>864.44033490000004</v>
      </c>
      <c r="K7135" s="30">
        <v>2.6900000000000001E-3</v>
      </c>
      <c r="L7135" s="3">
        <v>3</v>
      </c>
      <c r="M7135" s="3">
        <v>3</v>
      </c>
      <c r="N7135" s="10">
        <f t="shared" si="777"/>
        <v>1</v>
      </c>
      <c r="O7135" s="35">
        <v>3</v>
      </c>
      <c r="P7135" s="17"/>
      <c r="Q7135" s="40">
        <v>2591.30215</v>
      </c>
      <c r="R7135" s="40">
        <v>864.43889999999999</v>
      </c>
      <c r="S7135" s="18">
        <f t="shared" si="778"/>
        <v>4.7660974072975995</v>
      </c>
      <c r="T7135" s="18">
        <f t="shared" si="779"/>
        <v>1.6599206722988873</v>
      </c>
      <c r="U7135" s="18">
        <f t="shared" si="780"/>
        <v>1.3881837108901924</v>
      </c>
      <c r="V7135" s="30">
        <v>864.44010000000003</v>
      </c>
      <c r="W7135" s="3" t="s">
        <v>47</v>
      </c>
      <c r="X7135" s="3" t="s">
        <v>47</v>
      </c>
      <c r="Y7135" s="3" t="s">
        <v>47</v>
      </c>
      <c r="Z7135" s="3" t="s">
        <v>52</v>
      </c>
      <c r="AA7135" s="3" t="s">
        <v>48</v>
      </c>
      <c r="AB7135" s="12" t="s">
        <v>47</v>
      </c>
      <c r="AC7135" s="3" t="s">
        <v>47</v>
      </c>
      <c r="AD7135" s="3" t="s">
        <v>47</v>
      </c>
      <c r="AE7135" s="3" t="s">
        <v>47</v>
      </c>
      <c r="AF7135" s="3" t="s">
        <v>47</v>
      </c>
      <c r="AG7135" s="3" t="s">
        <v>47</v>
      </c>
      <c r="AI7135" s="3" t="s">
        <v>47</v>
      </c>
      <c r="AJ7135" s="3" t="s">
        <v>47</v>
      </c>
      <c r="AK7135" s="3" t="s">
        <v>47</v>
      </c>
      <c r="AN7135" s="3" t="s">
        <v>47</v>
      </c>
      <c r="AO7135" s="3" t="s">
        <v>47</v>
      </c>
      <c r="AP7135" s="3" t="s">
        <v>48</v>
      </c>
      <c r="AQ7135" s="3" t="s">
        <v>47</v>
      </c>
      <c r="AR7135" s="3" t="s">
        <v>47</v>
      </c>
      <c r="AU7135" s="3">
        <v>0</v>
      </c>
      <c r="AV7135" s="3">
        <v>16</v>
      </c>
      <c r="AW7135" s="3">
        <v>1</v>
      </c>
      <c r="AX7135" s="3">
        <v>16</v>
      </c>
      <c r="AY7135" s="3">
        <v>100</v>
      </c>
      <c r="AZ7135" s="6" t="str">
        <f t="shared" si="781"/>
        <v>3401.2</v>
      </c>
      <c r="BC7135" s="12" t="s">
        <v>18599</v>
      </c>
      <c r="BJ7135" s="12">
        <f t="shared" si="782"/>
        <v>0</v>
      </c>
      <c r="BK7135" s="12">
        <f t="shared" si="783"/>
        <v>0</v>
      </c>
      <c r="BN7135" s="3" t="s">
        <v>277</v>
      </c>
      <c r="BR7135" s="3" t="s">
        <v>277</v>
      </c>
      <c r="CQ7135" s="3" t="str">
        <f>CONCATENATE(baseURL!$A$1,baseURL!$B$1,baseURL!$C$1,".",C7135,".",L7135,".pkl&amp;seq=",BC7135,"&amp;varMods=Oxidation-M")</f>
        <v>http://proteomics.broadinstitute.org/millscripts/viewfeed.pl?side=xl&amp;cycle=1&amp;fixedMods=iaaC&amp;file=msdataSM/iPRG2012_nd/cpick_in/iPRG2012_nd.3401.2.3.pkl&amp;seq=VLNDAFGLEEGLmTTVHSLTATQK&amp;varMods=Oxidation-M</v>
      </c>
    </row>
    <row r="7136" spans="1:95" x14ac:dyDescent="0.2">
      <c r="A7136" s="3">
        <v>907</v>
      </c>
      <c r="B7136" s="2" t="s">
        <v>18600</v>
      </c>
      <c r="C7136" s="2" t="s">
        <v>18601</v>
      </c>
      <c r="D7136" s="3">
        <v>17172</v>
      </c>
      <c r="E7136" s="3">
        <v>17156</v>
      </c>
      <c r="F7136" s="3">
        <v>71425</v>
      </c>
      <c r="G7136" s="3">
        <v>20556</v>
      </c>
      <c r="H7136" s="3">
        <v>64.413600000000002</v>
      </c>
      <c r="I7136" s="30">
        <v>1066.836</v>
      </c>
      <c r="J7136" s="30">
        <v>1066.8333709999999</v>
      </c>
      <c r="K7136" s="30">
        <v>2.63E-3</v>
      </c>
      <c r="L7136" s="3">
        <v>3</v>
      </c>
      <c r="M7136" s="3">
        <v>3</v>
      </c>
      <c r="N7136" s="10">
        <f t="shared" si="777"/>
        <v>1</v>
      </c>
      <c r="O7136" s="35">
        <v>3</v>
      </c>
      <c r="P7136" s="17"/>
      <c r="Q7136" s="40">
        <v>3198.4861900000001</v>
      </c>
      <c r="R7136" s="40">
        <v>1066.83358</v>
      </c>
      <c r="S7136" s="18">
        <f t="shared" si="778"/>
        <v>2.2683950387361977</v>
      </c>
      <c r="T7136" s="18">
        <f t="shared" si="779"/>
        <v>-0.19590684429033431</v>
      </c>
      <c r="U7136" s="18">
        <f t="shared" si="780"/>
        <v>-0.26245893007528781</v>
      </c>
      <c r="V7136" s="30">
        <v>1066.8333</v>
      </c>
      <c r="W7136" s="3" t="s">
        <v>47</v>
      </c>
      <c r="X7136" s="3" t="s">
        <v>47</v>
      </c>
      <c r="Y7136" s="3" t="s">
        <v>47</v>
      </c>
      <c r="Z7136" s="3" t="s">
        <v>47</v>
      </c>
      <c r="AA7136" s="3" t="s">
        <v>47</v>
      </c>
      <c r="AB7136" s="12" t="s">
        <v>47</v>
      </c>
      <c r="AC7136" s="3" t="s">
        <v>47</v>
      </c>
      <c r="AD7136" s="3" t="s">
        <v>47</v>
      </c>
      <c r="AE7136" s="3" t="s">
        <v>47</v>
      </c>
      <c r="AF7136" s="3" t="s">
        <v>47</v>
      </c>
      <c r="AG7136" s="3" t="s">
        <v>47</v>
      </c>
      <c r="AI7136" s="3" t="s">
        <v>47</v>
      </c>
      <c r="AJ7136" s="3" t="s">
        <v>47</v>
      </c>
      <c r="AK7136" s="3" t="s">
        <v>47</v>
      </c>
      <c r="AL7136" s="3" t="s">
        <v>47</v>
      </c>
      <c r="AM7136" s="3" t="s">
        <v>47</v>
      </c>
      <c r="AN7136" s="3" t="s">
        <v>47</v>
      </c>
      <c r="AO7136" s="3" t="s">
        <v>47</v>
      </c>
      <c r="AP7136" s="3" t="s">
        <v>47</v>
      </c>
      <c r="AQ7136" s="3" t="s">
        <v>47</v>
      </c>
      <c r="AR7136" s="3" t="s">
        <v>47</v>
      </c>
      <c r="AU7136" s="3">
        <v>0</v>
      </c>
      <c r="AV7136" s="3">
        <v>21</v>
      </c>
      <c r="AW7136" s="3">
        <v>2</v>
      </c>
      <c r="AX7136" s="3">
        <v>19</v>
      </c>
      <c r="AY7136" s="3">
        <v>90.48</v>
      </c>
      <c r="AZ7136" s="6" t="str">
        <f t="shared" si="781"/>
        <v>3401.3</v>
      </c>
      <c r="BB7136" s="12" t="s">
        <v>79</v>
      </c>
      <c r="BC7136" s="12" t="s">
        <v>18562</v>
      </c>
      <c r="BD7136" s="12" t="s">
        <v>79</v>
      </c>
      <c r="BJ7136" s="12">
        <f t="shared" si="782"/>
        <v>0</v>
      </c>
      <c r="BK7136" s="12">
        <f t="shared" si="783"/>
        <v>0</v>
      </c>
      <c r="CE7136" s="3" t="s">
        <v>18564</v>
      </c>
      <c r="CN7136" s="3" t="s">
        <v>18564</v>
      </c>
      <c r="CQ7136" s="3" t="str">
        <f>CONCATENATE(baseURL!$A$1,baseURL!$B$1,"+Acetyl",baseURL!$C$1,".",C7136,".",L7136,".pkl&amp;seq=",BC7136,"&amp;varMods=Acetyl-K")</f>
        <v>http://proteomics.broadinstitute.org/millscripts/viewfeed.pl?side=xl&amp;cycle=1&amp;fixedMods=iaaC+Acetyl&amp;file=msdataSM/iPRG2012_nd/cpick_in/iPRG2012_nd.3401.3.3.pkl&amp;seq=SLENLKSFDPFADTGDDETATSNYLHLR&amp;varMods=Acetyl-K</v>
      </c>
    </row>
    <row r="7137" spans="1:95" x14ac:dyDescent="0.2">
      <c r="A7137" s="3">
        <v>5608</v>
      </c>
      <c r="B7137" s="2" t="s">
        <v>18602</v>
      </c>
      <c r="C7137" s="2" t="s">
        <v>18603</v>
      </c>
      <c r="D7137" s="3">
        <v>17173</v>
      </c>
      <c r="E7137" s="3">
        <v>17157</v>
      </c>
      <c r="F7137" s="3">
        <v>71444</v>
      </c>
      <c r="G7137" s="3">
        <v>20558</v>
      </c>
      <c r="H7137" s="3">
        <v>64.429699999999997</v>
      </c>
      <c r="I7137" s="30">
        <v>673.02972999999997</v>
      </c>
      <c r="J7137" s="30">
        <v>673.03211069999998</v>
      </c>
      <c r="K7137" s="30">
        <v>-2.3800000000000002E-3</v>
      </c>
      <c r="L7137" s="3">
        <v>3</v>
      </c>
      <c r="M7137" s="3">
        <v>3</v>
      </c>
      <c r="N7137" s="10">
        <f t="shared" si="777"/>
        <v>1</v>
      </c>
      <c r="O7137" s="35">
        <v>3</v>
      </c>
      <c r="P7137" s="17"/>
      <c r="Q7137" s="40">
        <v>2017.0753</v>
      </c>
      <c r="R7137" s="40">
        <v>673.02994999999999</v>
      </c>
      <c r="S7137" s="18">
        <f t="shared" si="778"/>
        <v>-0.32687995536155201</v>
      </c>
      <c r="T7137" s="18">
        <f t="shared" si="779"/>
        <v>3.2104069068402623</v>
      </c>
      <c r="U7137" s="18">
        <f t="shared" si="780"/>
        <v>3.3430904523693754</v>
      </c>
      <c r="V7137" s="30">
        <v>673.03219999999999</v>
      </c>
      <c r="W7137" s="3" t="s">
        <v>47</v>
      </c>
      <c r="X7137" s="3" t="s">
        <v>47</v>
      </c>
      <c r="Y7137" s="3" t="s">
        <v>47</v>
      </c>
      <c r="Z7137" s="3" t="s">
        <v>47</v>
      </c>
      <c r="AA7137" s="3" t="s">
        <v>47</v>
      </c>
      <c r="AB7137" s="12" t="s">
        <v>47</v>
      </c>
      <c r="AC7137" s="3" t="s">
        <v>47</v>
      </c>
      <c r="AD7137" s="3" t="s">
        <v>47</v>
      </c>
      <c r="AE7137" s="3" t="s">
        <v>47</v>
      </c>
      <c r="AF7137" s="3" t="s">
        <v>52</v>
      </c>
      <c r="AG7137" s="3" t="s">
        <v>47</v>
      </c>
      <c r="AH7137" s="3" t="s">
        <v>47</v>
      </c>
      <c r="AI7137" s="3" t="s">
        <v>47</v>
      </c>
      <c r="AJ7137" s="3" t="s">
        <v>47</v>
      </c>
      <c r="AK7137" s="3" t="s">
        <v>47</v>
      </c>
      <c r="AL7137" s="3" t="s">
        <v>47</v>
      </c>
      <c r="AM7137" s="3" t="s">
        <v>47</v>
      </c>
      <c r="AU7137" s="3">
        <v>0</v>
      </c>
      <c r="AV7137" s="3">
        <v>16</v>
      </c>
      <c r="AW7137" s="3">
        <v>1</v>
      </c>
      <c r="AX7137" s="3">
        <v>16</v>
      </c>
      <c r="AY7137" s="3">
        <v>100</v>
      </c>
      <c r="AZ7137" s="6" t="str">
        <f t="shared" si="781"/>
        <v>3402.1</v>
      </c>
      <c r="BC7137" s="12" t="s">
        <v>18604</v>
      </c>
      <c r="BJ7137" s="12">
        <f t="shared" si="782"/>
        <v>0</v>
      </c>
      <c r="BK7137" s="12">
        <f t="shared" si="783"/>
        <v>0</v>
      </c>
      <c r="CQ7137" s="3" t="str">
        <f>CONCATENATE(baseURL!$A$1,baseURL!$B$1,baseURL!$C$1,".",C7137,".",L7137,".pkl&amp;seq=",BC7137)</f>
        <v>http://proteomics.broadinstitute.org/millscripts/viewfeed.pl?side=xl&amp;cycle=1&amp;fixedMods=iaaC&amp;file=msdataSM/iPRG2012_nd/cpick_in/iPRG2012_nd.3402.1.3.pkl&amp;seq=TVLNLTFPLTVEDYVHR</v>
      </c>
    </row>
    <row r="7138" spans="1:95" x14ac:dyDescent="0.2">
      <c r="A7138" s="3">
        <v>868</v>
      </c>
      <c r="B7138" s="2" t="s">
        <v>18605</v>
      </c>
      <c r="C7138" s="2" t="s">
        <v>18596</v>
      </c>
      <c r="D7138" s="3">
        <v>17174</v>
      </c>
      <c r="E7138" s="3">
        <v>17158</v>
      </c>
      <c r="F7138" s="3">
        <v>71445</v>
      </c>
      <c r="G7138" s="3">
        <v>20559</v>
      </c>
      <c r="H7138" s="3">
        <v>64.438100000000006</v>
      </c>
      <c r="I7138" s="30">
        <v>773.06053999999995</v>
      </c>
      <c r="J7138" s="30">
        <v>773.05918429999997</v>
      </c>
      <c r="K7138" s="30">
        <v>1.3600000000000001E-3</v>
      </c>
      <c r="L7138" s="3">
        <v>3</v>
      </c>
      <c r="M7138" s="3">
        <v>3</v>
      </c>
      <c r="N7138" s="10">
        <f t="shared" si="777"/>
        <v>1</v>
      </c>
      <c r="O7138" s="35">
        <v>3</v>
      </c>
      <c r="P7138" s="17"/>
      <c r="Q7138" s="40">
        <v>2317.1627800000001</v>
      </c>
      <c r="R7138" s="32">
        <v>773.05911000000003</v>
      </c>
      <c r="S7138" s="18">
        <f t="shared" si="778"/>
        <v>1.8497938662334488</v>
      </c>
      <c r="T7138" s="18">
        <f t="shared" si="779"/>
        <v>9.611166724038224E-2</v>
      </c>
      <c r="U7138" s="18">
        <f t="shared" si="780"/>
        <v>0.11642059298692634</v>
      </c>
      <c r="V7138" s="30">
        <v>773.05920000000003</v>
      </c>
      <c r="W7138" s="3" t="s">
        <v>47</v>
      </c>
      <c r="X7138" s="3" t="s">
        <v>47</v>
      </c>
      <c r="Y7138" s="3" t="s">
        <v>47</v>
      </c>
      <c r="AA7138" s="3" t="s">
        <v>47</v>
      </c>
      <c r="AD7138" s="3" t="s">
        <v>47</v>
      </c>
      <c r="AE7138" s="3" t="s">
        <v>47</v>
      </c>
      <c r="AF7138" s="3" t="s">
        <v>47</v>
      </c>
      <c r="AG7138" s="3" t="s">
        <v>52</v>
      </c>
      <c r="AJ7138" s="3" t="s">
        <v>47</v>
      </c>
      <c r="AO7138" s="3" t="s">
        <v>47</v>
      </c>
      <c r="AQ7138" s="3" t="s">
        <v>47</v>
      </c>
      <c r="AU7138" s="3">
        <v>0</v>
      </c>
      <c r="AV7138" s="3">
        <v>10</v>
      </c>
      <c r="AW7138" s="3">
        <v>3</v>
      </c>
      <c r="AX7138" s="3">
        <v>8</v>
      </c>
      <c r="AY7138" s="3">
        <v>80</v>
      </c>
      <c r="AZ7138" s="6" t="str">
        <f t="shared" si="781"/>
        <v>3402.2</v>
      </c>
      <c r="BC7138" s="12" t="s">
        <v>18606</v>
      </c>
      <c r="BJ7138" s="12">
        <f t="shared" si="782"/>
        <v>0</v>
      </c>
      <c r="BK7138" s="12">
        <f t="shared" si="783"/>
        <v>0</v>
      </c>
      <c r="BM7138" s="3" t="s">
        <v>162</v>
      </c>
      <c r="BR7138" s="3" t="s">
        <v>162</v>
      </c>
      <c r="CF7138" s="3" t="s">
        <v>18607</v>
      </c>
      <c r="CM7138" s="3" t="s">
        <v>18608</v>
      </c>
      <c r="CQ7138" s="3" t="str">
        <f>CONCATENATE(baseURL!$A$1,baseURL!$B$1,baseURL!$C$1,".",C7138,".",L7138,".pkl&amp;seq=",BC7138,"&amp;varMods=Sodiated-E")</f>
        <v>http://proteomics.broadinstitute.org/millscripts/viewfeed.pl?side=xl&amp;cycle=1&amp;fixedMods=iaaC&amp;file=msdataSM/iPRG2012_nd/cpick_in/iPRG2012_nd.3402.2.3.pkl&amp;seq=TLVWNGPPGVFeFEKFAAGTK&amp;varMods=Sodiated-E</v>
      </c>
    </row>
    <row r="7139" spans="1:95" x14ac:dyDescent="0.2">
      <c r="A7139" s="3">
        <v>5193</v>
      </c>
      <c r="B7139" s="2" t="s">
        <v>18609</v>
      </c>
      <c r="C7139" s="2" t="s">
        <v>18602</v>
      </c>
      <c r="D7139" s="3">
        <v>17176</v>
      </c>
      <c r="E7139" s="3">
        <v>17160</v>
      </c>
      <c r="F7139" s="3">
        <v>71466</v>
      </c>
      <c r="G7139" s="3">
        <v>20562</v>
      </c>
      <c r="H7139" s="3">
        <v>64.456999999999994</v>
      </c>
      <c r="I7139" s="30">
        <v>744.43362999999999</v>
      </c>
      <c r="J7139" s="30">
        <v>744.43294909999997</v>
      </c>
      <c r="K7139" s="30">
        <v>6.8000000000000005E-4</v>
      </c>
      <c r="L7139" s="3">
        <v>2</v>
      </c>
      <c r="M7139" s="3">
        <v>2</v>
      </c>
      <c r="N7139" s="10">
        <f t="shared" si="777"/>
        <v>1</v>
      </c>
      <c r="O7139" s="35">
        <v>2</v>
      </c>
      <c r="P7139" s="17"/>
      <c r="Q7139" s="40">
        <v>1487.8580400000001</v>
      </c>
      <c r="R7139" s="40">
        <v>744.43266000000006</v>
      </c>
      <c r="S7139" s="18">
        <f t="shared" si="778"/>
        <v>1.3030057009298988</v>
      </c>
      <c r="T7139" s="18">
        <f t="shared" si="779"/>
        <v>0.38834943098561475</v>
      </c>
      <c r="U7139" s="18">
        <f t="shared" si="780"/>
        <v>0.72538461705975266</v>
      </c>
      <c r="V7139" s="30">
        <v>744.43320000000006</v>
      </c>
      <c r="W7139" s="3" t="s">
        <v>47</v>
      </c>
      <c r="X7139" s="3" t="s">
        <v>47</v>
      </c>
      <c r="Y7139" s="3" t="s">
        <v>47</v>
      </c>
      <c r="Z7139" s="3" t="s">
        <v>47</v>
      </c>
      <c r="AA7139" s="3" t="s">
        <v>47</v>
      </c>
      <c r="AB7139" s="12" t="s">
        <v>47</v>
      </c>
      <c r="AC7139" s="3" t="s">
        <v>47</v>
      </c>
      <c r="AD7139" s="3" t="s">
        <v>47</v>
      </c>
      <c r="AE7139" s="3" t="s">
        <v>47</v>
      </c>
      <c r="AF7139" s="3" t="s">
        <v>47</v>
      </c>
      <c r="AG7139" s="3" t="s">
        <v>47</v>
      </c>
      <c r="AH7139" s="3" t="s">
        <v>47</v>
      </c>
      <c r="AI7139" s="3" t="s">
        <v>47</v>
      </c>
      <c r="AJ7139" s="3" t="s">
        <v>47</v>
      </c>
      <c r="AK7139" s="3" t="s">
        <v>47</v>
      </c>
      <c r="AL7139" s="3" t="s">
        <v>47</v>
      </c>
      <c r="AM7139" s="3" t="s">
        <v>47</v>
      </c>
      <c r="AN7139" s="3" t="s">
        <v>47</v>
      </c>
      <c r="AU7139" s="3">
        <v>0</v>
      </c>
      <c r="AV7139" s="3">
        <v>18</v>
      </c>
      <c r="AW7139" s="3">
        <v>1</v>
      </c>
      <c r="AX7139" s="3">
        <v>18</v>
      </c>
      <c r="AY7139" s="3">
        <v>100</v>
      </c>
      <c r="AZ7139" s="6" t="str">
        <f t="shared" si="781"/>
        <v>3403.2</v>
      </c>
      <c r="BC7139" s="12" t="s">
        <v>18610</v>
      </c>
      <c r="BJ7139" s="12">
        <f t="shared" si="782"/>
        <v>0</v>
      </c>
      <c r="BK7139" s="12">
        <f t="shared" si="783"/>
        <v>0</v>
      </c>
      <c r="CQ7139" s="3" t="str">
        <f>CONCATENATE(baseURL!$A$1,baseURL!$B$1,baseURL!$C$1,".",C7139,".",L7139,".pkl&amp;seq=",BC7139)</f>
        <v>http://proteomics.broadinstitute.org/millscripts/viewfeed.pl?side=xl&amp;cycle=1&amp;fixedMods=iaaC&amp;file=msdataSM/iPRG2012_nd/cpick_in/iPRG2012_nd.3403.2.2.pkl&amp;seq=LSGVLGALGGAFLANK</v>
      </c>
    </row>
    <row r="7140" spans="1:95" x14ac:dyDescent="0.2">
      <c r="A7140" s="3">
        <v>4005</v>
      </c>
      <c r="B7140" s="2" t="s">
        <v>18611</v>
      </c>
      <c r="C7140" s="2" t="s">
        <v>18605</v>
      </c>
      <c r="D7140" s="3">
        <v>17177</v>
      </c>
      <c r="E7140" s="3">
        <v>17161</v>
      </c>
      <c r="F7140" s="3">
        <v>71467</v>
      </c>
      <c r="G7140" s="3">
        <v>20563</v>
      </c>
      <c r="H7140" s="3">
        <v>64.462800000000001</v>
      </c>
      <c r="I7140" s="30">
        <v>1148.0947000000001</v>
      </c>
      <c r="J7140" s="30">
        <v>1148.092971</v>
      </c>
      <c r="K7140" s="30">
        <v>1.73E-3</v>
      </c>
      <c r="L7140" s="3">
        <v>2</v>
      </c>
      <c r="M7140" s="3">
        <v>2</v>
      </c>
      <c r="N7140" s="10">
        <f t="shared" si="777"/>
        <v>1</v>
      </c>
      <c r="O7140" s="35">
        <v>2</v>
      </c>
      <c r="P7140" s="17"/>
      <c r="Q7140" s="40">
        <v>2295.1808299999998</v>
      </c>
      <c r="R7140" s="40">
        <v>1148.0940499999999</v>
      </c>
      <c r="S7140" s="18">
        <f t="shared" si="778"/>
        <v>0.56615570839157059</v>
      </c>
      <c r="T7140" s="18">
        <f t="shared" si="779"/>
        <v>-0.93981847557748799</v>
      </c>
      <c r="U7140" s="18">
        <f t="shared" si="780"/>
        <v>-1.1758618555702669</v>
      </c>
      <c r="V7140" s="30">
        <v>1148.0926999999999</v>
      </c>
      <c r="W7140" s="3" t="s">
        <v>47</v>
      </c>
      <c r="X7140" s="3" t="s">
        <v>47</v>
      </c>
      <c r="Y7140" s="3" t="s">
        <v>47</v>
      </c>
      <c r="Z7140" s="3" t="s">
        <v>52</v>
      </c>
      <c r="AA7140" s="3" t="s">
        <v>48</v>
      </c>
      <c r="AB7140" s="12" t="s">
        <v>47</v>
      </c>
      <c r="AC7140" s="3" t="s">
        <v>47</v>
      </c>
      <c r="AD7140" s="3" t="s">
        <v>47</v>
      </c>
      <c r="AE7140" s="3" t="s">
        <v>48</v>
      </c>
      <c r="AF7140" s="3" t="s">
        <v>47</v>
      </c>
      <c r="AG7140" s="3" t="s">
        <v>47</v>
      </c>
      <c r="AI7140" s="3" t="s">
        <v>47</v>
      </c>
      <c r="AL7140" s="3" t="s">
        <v>48</v>
      </c>
      <c r="AU7140" s="3">
        <v>0</v>
      </c>
      <c r="AV7140" s="3">
        <v>9</v>
      </c>
      <c r="AW7140" s="3">
        <v>1</v>
      </c>
      <c r="AX7140" s="3">
        <v>9</v>
      </c>
      <c r="AY7140" s="3">
        <v>100</v>
      </c>
      <c r="AZ7140" s="6" t="str">
        <f t="shared" si="781"/>
        <v>3403.3</v>
      </c>
      <c r="BC7140" s="12" t="s">
        <v>18612</v>
      </c>
      <c r="BJ7140" s="12">
        <f t="shared" si="782"/>
        <v>0</v>
      </c>
      <c r="BK7140" s="12">
        <f t="shared" si="783"/>
        <v>0</v>
      </c>
      <c r="CQ7140" s="3" t="str">
        <f>CONCATENATE(baseURL!$A$1,baseURL!$B$1,baseURL!$C$1,".",C7140,".",L7140,".pkl&amp;seq=",BC7140)</f>
        <v>http://proteomics.broadinstitute.org/millscripts/viewfeed.pl?side=xl&amp;cycle=1&amp;fixedMods=iaaC&amp;file=msdataSM/iPRG2012_nd/cpick_in/iPRG2012_nd.3403.3.2.pkl&amp;seq=TLVWNGPPGVFEFEKFAAGTK</v>
      </c>
    </row>
    <row r="7141" spans="1:95" x14ac:dyDescent="0.2">
      <c r="A7141" s="3">
        <v>5560</v>
      </c>
      <c r="B7141" s="2" t="s">
        <v>18613</v>
      </c>
      <c r="C7141" s="2" t="s">
        <v>18614</v>
      </c>
      <c r="D7141" s="3">
        <v>17178</v>
      </c>
      <c r="E7141" s="3">
        <v>17162</v>
      </c>
      <c r="F7141" s="3">
        <v>71486</v>
      </c>
      <c r="G7141" s="3">
        <v>20565</v>
      </c>
      <c r="H7141" s="3">
        <v>64.487300000000005</v>
      </c>
      <c r="I7141" s="30">
        <v>485.97498999999999</v>
      </c>
      <c r="J7141" s="30">
        <v>485.9745729</v>
      </c>
      <c r="K7141" s="30">
        <v>4.2000000000000002E-4</v>
      </c>
      <c r="L7141" s="3">
        <v>3</v>
      </c>
      <c r="M7141" s="3">
        <v>3</v>
      </c>
      <c r="N7141" s="10">
        <f t="shared" si="777"/>
        <v>1</v>
      </c>
      <c r="O7141" s="35">
        <v>3</v>
      </c>
      <c r="P7141" s="17"/>
      <c r="Q7141" s="40">
        <v>1455.9046000000001</v>
      </c>
      <c r="R7141" s="40">
        <v>485.97305</v>
      </c>
      <c r="S7141" s="18">
        <f t="shared" si="778"/>
        <v>3.991990913879905</v>
      </c>
      <c r="T7141" s="18">
        <f t="shared" si="779"/>
        <v>3.1337128674062527</v>
      </c>
      <c r="U7141" s="18">
        <f t="shared" si="780"/>
        <v>2.3663863664776135</v>
      </c>
      <c r="V7141" s="30">
        <v>485.9742</v>
      </c>
      <c r="W7141" s="3" t="s">
        <v>47</v>
      </c>
      <c r="X7141" s="3" t="s">
        <v>47</v>
      </c>
      <c r="Y7141" s="3" t="s">
        <v>47</v>
      </c>
      <c r="Z7141" s="3" t="s">
        <v>47</v>
      </c>
      <c r="AA7141" s="3" t="s">
        <v>48</v>
      </c>
      <c r="AB7141" s="12" t="s">
        <v>47</v>
      </c>
      <c r="AC7141" s="3" t="s">
        <v>47</v>
      </c>
      <c r="AD7141" s="3" t="s">
        <v>47</v>
      </c>
      <c r="AE7141" s="3" t="s">
        <v>47</v>
      </c>
      <c r="AF7141" s="3" t="s">
        <v>47</v>
      </c>
      <c r="AG7141" s="3" t="s">
        <v>47</v>
      </c>
      <c r="AH7141" s="3" t="s">
        <v>47</v>
      </c>
      <c r="AI7141" s="3" t="s">
        <v>47</v>
      </c>
      <c r="AJ7141" s="3" t="s">
        <v>47</v>
      </c>
      <c r="AK7141" s="3" t="s">
        <v>47</v>
      </c>
      <c r="AL7141" s="3" t="s">
        <v>47</v>
      </c>
      <c r="AM7141" s="3" t="s">
        <v>47</v>
      </c>
      <c r="AU7141" s="3">
        <v>0</v>
      </c>
      <c r="AV7141" s="3">
        <v>16</v>
      </c>
      <c r="AW7141" s="3">
        <v>1</v>
      </c>
      <c r="AX7141" s="3">
        <v>16</v>
      </c>
      <c r="AY7141" s="3">
        <v>100</v>
      </c>
      <c r="AZ7141" s="6" t="str">
        <f t="shared" si="781"/>
        <v>3404.1</v>
      </c>
      <c r="BC7141" s="12" t="s">
        <v>18615</v>
      </c>
      <c r="BJ7141" s="12">
        <f t="shared" si="782"/>
        <v>0</v>
      </c>
      <c r="BK7141" s="12">
        <f t="shared" si="783"/>
        <v>0</v>
      </c>
      <c r="CQ7141" s="3" t="str">
        <f>CONCATENATE(baseURL!$A$1,baseURL!$B$1,baseURL!$C$1,".",C7141,".",L7141,".pkl&amp;seq=",BC7141)</f>
        <v>http://proteomics.broadinstitute.org/millscripts/viewfeed.pl?side=xl&amp;cycle=1&amp;fixedMods=iaaC&amp;file=msdataSM/iPRG2012_nd/cpick_in/iPRG2012_nd.3404.1.3.pkl&amp;seq=LRESLPLLVFLR</v>
      </c>
    </row>
    <row r="7142" spans="1:95" x14ac:dyDescent="0.2">
      <c r="A7142" s="3">
        <v>6641</v>
      </c>
      <c r="B7142" s="2" t="s">
        <v>18616</v>
      </c>
      <c r="C7142" s="2" t="s">
        <v>18613</v>
      </c>
      <c r="D7142" s="3">
        <v>17180</v>
      </c>
      <c r="E7142" s="3">
        <v>17164</v>
      </c>
      <c r="F7142" s="3">
        <v>71508</v>
      </c>
      <c r="G7142" s="3">
        <v>20568</v>
      </c>
      <c r="H7142" s="3">
        <v>64.503399999999999</v>
      </c>
      <c r="I7142" s="30">
        <v>610.34670000000006</v>
      </c>
      <c r="J7142" s="30">
        <v>610.34543959999996</v>
      </c>
      <c r="K7142" s="30">
        <v>1.2600000000000001E-3</v>
      </c>
      <c r="L7142" s="3">
        <v>4</v>
      </c>
      <c r="M7142" s="3">
        <v>4</v>
      </c>
      <c r="N7142" s="10">
        <f t="shared" si="777"/>
        <v>1</v>
      </c>
      <c r="O7142" s="35">
        <v>4</v>
      </c>
      <c r="P7142" s="17"/>
      <c r="Q7142" s="40">
        <v>2438.3541</v>
      </c>
      <c r="R7142" s="40">
        <v>610.34397999999999</v>
      </c>
      <c r="S7142" s="18">
        <f t="shared" si="778"/>
        <v>4.4565033640006693</v>
      </c>
      <c r="T7142" s="18">
        <f t="shared" si="779"/>
        <v>2.3914383492003646</v>
      </c>
      <c r="U7142" s="18">
        <f t="shared" si="780"/>
        <v>1.9988728323155425</v>
      </c>
      <c r="V7142" s="30">
        <v>610.34519999999998</v>
      </c>
      <c r="W7142" s="3" t="s">
        <v>47</v>
      </c>
      <c r="X7142" s="3" t="s">
        <v>47</v>
      </c>
      <c r="Y7142" s="3" t="s">
        <v>47</v>
      </c>
      <c r="Z7142" s="3" t="s">
        <v>47</v>
      </c>
      <c r="AA7142" s="3" t="s">
        <v>48</v>
      </c>
      <c r="AB7142" s="12" t="s">
        <v>47</v>
      </c>
      <c r="AC7142" s="3" t="s">
        <v>47</v>
      </c>
      <c r="AD7142" s="3" t="s">
        <v>47</v>
      </c>
      <c r="AE7142" s="3" t="s">
        <v>47</v>
      </c>
      <c r="AF7142" s="3" t="s">
        <v>47</v>
      </c>
      <c r="AG7142" s="3" t="s">
        <v>52</v>
      </c>
      <c r="AI7142" s="3" t="s">
        <v>47</v>
      </c>
      <c r="AJ7142" s="3" t="s">
        <v>47</v>
      </c>
      <c r="AK7142" s="3" t="s">
        <v>47</v>
      </c>
      <c r="AL7142" s="3" t="s">
        <v>47</v>
      </c>
      <c r="AU7142" s="3">
        <v>0</v>
      </c>
      <c r="AV7142" s="3">
        <v>13</v>
      </c>
      <c r="AW7142" s="3">
        <v>1</v>
      </c>
      <c r="AX7142" s="3">
        <v>13</v>
      </c>
      <c r="AY7142" s="3">
        <v>100</v>
      </c>
      <c r="AZ7142" s="6" t="str">
        <f t="shared" si="781"/>
        <v>3405.2</v>
      </c>
      <c r="BC7142" s="12" t="s">
        <v>18617</v>
      </c>
      <c r="BJ7142" s="12">
        <f t="shared" si="782"/>
        <v>0</v>
      </c>
      <c r="BK7142" s="12">
        <f t="shared" si="783"/>
        <v>0</v>
      </c>
      <c r="CQ7142" s="3" t="str">
        <f>CONCATENATE(baseURL!$A$1,baseURL!$B$1,baseURL!$C$1,".",C7142,".",L7142,".pkl&amp;seq=",BC7142)</f>
        <v>http://proteomics.broadinstitute.org/millscripts/viewfeed.pl?side=xl&amp;cycle=1&amp;fixedMods=iaaC&amp;file=msdataSM/iPRG2012_nd/cpick_in/iPRG2012_nd.3405.2.4.pkl&amp;seq=TLTAVHDKLLEDLVFPTELVGK</v>
      </c>
    </row>
    <row r="7143" spans="1:95" x14ac:dyDescent="0.2">
      <c r="A7143" s="3">
        <v>3753</v>
      </c>
      <c r="B7143" s="2" t="s">
        <v>18618</v>
      </c>
      <c r="C7143" s="2" t="s">
        <v>18619</v>
      </c>
      <c r="D7143" s="3">
        <v>17181</v>
      </c>
      <c r="E7143" s="3">
        <v>17165</v>
      </c>
      <c r="F7143" s="3">
        <v>71509</v>
      </c>
      <c r="G7143" s="3">
        <v>20569</v>
      </c>
      <c r="H7143" s="3">
        <v>64.507499999999993</v>
      </c>
      <c r="I7143" s="30">
        <v>695.10599999999999</v>
      </c>
      <c r="J7143" s="30">
        <v>694.85361569999998</v>
      </c>
      <c r="K7143" s="30">
        <v>0.25237999999999999</v>
      </c>
      <c r="L7143" s="3">
        <v>0</v>
      </c>
      <c r="M7143" s="3">
        <v>4</v>
      </c>
      <c r="N7143" s="10">
        <f t="shared" si="777"/>
        <v>1</v>
      </c>
      <c r="O7143" s="35">
        <v>4</v>
      </c>
      <c r="P7143" s="17"/>
      <c r="Q7143" s="40">
        <v>2776.3862100000001</v>
      </c>
      <c r="R7143" s="40">
        <v>694.85200999999995</v>
      </c>
      <c r="S7143" s="18">
        <f t="shared" si="778"/>
        <v>365.5310718609627</v>
      </c>
      <c r="T7143" s="18">
        <f t="shared" si="779"/>
        <v>2.3108517740739569</v>
      </c>
      <c r="U7143" s="18">
        <f t="shared" si="780"/>
        <v>2.4321725716145806</v>
      </c>
      <c r="V7143" s="30">
        <v>694.8537</v>
      </c>
      <c r="W7143" s="3" t="s">
        <v>47</v>
      </c>
      <c r="X7143" s="3" t="s">
        <v>47</v>
      </c>
      <c r="Y7143" s="3" t="s">
        <v>47</v>
      </c>
      <c r="Z7143" s="3" t="s">
        <v>47</v>
      </c>
      <c r="AA7143" s="3" t="s">
        <v>47</v>
      </c>
      <c r="AB7143" s="12" t="s">
        <v>47</v>
      </c>
      <c r="AC7143" s="3" t="s">
        <v>47</v>
      </c>
      <c r="AD7143" s="3" t="s">
        <v>52</v>
      </c>
      <c r="AE7143" s="3" t="s">
        <v>47</v>
      </c>
      <c r="AF7143" s="3" t="s">
        <v>47</v>
      </c>
      <c r="AG7143" s="3" t="s">
        <v>52</v>
      </c>
      <c r="AI7143" s="3" t="s">
        <v>47</v>
      </c>
      <c r="AK7143" s="3" t="s">
        <v>47</v>
      </c>
      <c r="AL7143" s="3" t="s">
        <v>47</v>
      </c>
      <c r="AM7143" s="3" t="s">
        <v>48</v>
      </c>
      <c r="AU7143" s="3">
        <v>0</v>
      </c>
      <c r="AV7143" s="3">
        <v>12</v>
      </c>
      <c r="AW7143" s="3">
        <v>1</v>
      </c>
      <c r="AX7143" s="3">
        <v>12</v>
      </c>
      <c r="AY7143" s="3">
        <v>100</v>
      </c>
      <c r="AZ7143" s="6" t="str">
        <f t="shared" si="781"/>
        <v>3405.3</v>
      </c>
      <c r="BC7143" s="12" t="s">
        <v>18620</v>
      </c>
      <c r="BJ7143" s="12">
        <f t="shared" si="782"/>
        <v>0</v>
      </c>
      <c r="BK7143" s="12">
        <f t="shared" si="783"/>
        <v>0</v>
      </c>
      <c r="CQ7143" s="3" t="str">
        <f>CONCATENATE(baseURL!$A$1,baseURL!$B$1,baseURL!$C$1,".",C7143,".",L7143,".pkl&amp;seq=",BC7143)</f>
        <v>http://proteomics.broadinstitute.org/millscripts/viewfeed.pl?side=xl&amp;cycle=1&amp;fixedMods=iaaC&amp;file=msdataSM/iPRG2012_nd/cpick_in/iPRG2012_nd.3405.3.0.pkl&amp;seq=GYDASKSEYTDMLATGLLDPFKVVR</v>
      </c>
    </row>
    <row r="7144" spans="1:95" x14ac:dyDescent="0.2">
      <c r="A7144" s="3">
        <v>3546</v>
      </c>
      <c r="B7144" s="2" t="s">
        <v>18621</v>
      </c>
      <c r="C7144" s="2" t="s">
        <v>18622</v>
      </c>
      <c r="D7144" s="3">
        <v>17182</v>
      </c>
      <c r="E7144" s="3">
        <v>17166</v>
      </c>
      <c r="F7144" s="3">
        <v>71510</v>
      </c>
      <c r="G7144" s="3">
        <v>20570</v>
      </c>
      <c r="H7144" s="3">
        <v>64.511700000000005</v>
      </c>
      <c r="I7144" s="30">
        <v>760.90783999999996</v>
      </c>
      <c r="J7144" s="30">
        <v>760.90464159999999</v>
      </c>
      <c r="K7144" s="30">
        <v>3.2000000000000002E-3</v>
      </c>
      <c r="L7144" s="3">
        <v>4</v>
      </c>
      <c r="M7144" s="3">
        <v>2</v>
      </c>
      <c r="N7144" s="10">
        <f t="shared" si="777"/>
        <v>-1</v>
      </c>
      <c r="O7144" s="35">
        <v>2</v>
      </c>
      <c r="P7144" s="17"/>
      <c r="Q7144" s="40">
        <v>1520.8028899999999</v>
      </c>
      <c r="R7144" s="40">
        <v>760.90508</v>
      </c>
      <c r="S7144" s="18">
        <f t="shared" si="778"/>
        <v>3.627259263358535</v>
      </c>
      <c r="T7144" s="18">
        <f t="shared" si="779"/>
        <v>-0.57615596416740633</v>
      </c>
      <c r="U7144" s="18">
        <f t="shared" si="780"/>
        <v>-0.49940526083764208</v>
      </c>
      <c r="V7144" s="30">
        <v>760.90470000000005</v>
      </c>
      <c r="W7144" s="3" t="s">
        <v>47</v>
      </c>
      <c r="X7144" s="3" t="s">
        <v>47</v>
      </c>
      <c r="Y7144" s="3" t="s">
        <v>47</v>
      </c>
      <c r="Z7144" s="3" t="s">
        <v>47</v>
      </c>
      <c r="AA7144" s="3" t="s">
        <v>47</v>
      </c>
      <c r="AB7144" s="12" t="s">
        <v>47</v>
      </c>
      <c r="AC7144" s="3" t="s">
        <v>47</v>
      </c>
      <c r="AD7144" s="3" t="s">
        <v>52</v>
      </c>
      <c r="AE7144" s="3" t="s">
        <v>47</v>
      </c>
      <c r="AF7144" s="3" t="s">
        <v>47</v>
      </c>
      <c r="AH7144" s="3" t="s">
        <v>47</v>
      </c>
      <c r="AI7144" s="3" t="s">
        <v>47</v>
      </c>
      <c r="AK7144" s="3" t="s">
        <v>48</v>
      </c>
      <c r="AL7144" s="3" t="s">
        <v>47</v>
      </c>
      <c r="AM7144" s="3" t="s">
        <v>47</v>
      </c>
      <c r="AN7144" s="3" t="s">
        <v>47</v>
      </c>
      <c r="AU7144" s="3">
        <v>0</v>
      </c>
      <c r="AV7144" s="3">
        <v>14</v>
      </c>
      <c r="AW7144" s="3">
        <v>1</v>
      </c>
      <c r="AX7144" s="3">
        <v>14</v>
      </c>
      <c r="AY7144" s="3">
        <v>100</v>
      </c>
      <c r="AZ7144" s="6" t="str">
        <f t="shared" si="781"/>
        <v>3405.4</v>
      </c>
      <c r="BC7144" s="12" t="s">
        <v>18623</v>
      </c>
      <c r="BJ7144" s="12">
        <f t="shared" si="782"/>
        <v>0</v>
      </c>
      <c r="BK7144" s="12">
        <f t="shared" si="783"/>
        <v>0</v>
      </c>
      <c r="CQ7144" s="3" t="str">
        <f>CONCATENATE(baseURL!$A$1,baseURL!$B$1,baseURL!$C$1,".",C7144,".",L7144,".pkl&amp;seq=",BC7144)</f>
        <v>http://proteomics.broadinstitute.org/millscripts/viewfeed.pl?side=xl&amp;cycle=1&amp;fixedMods=iaaC&amp;file=msdataSM/iPRG2012_nd/cpick_in/iPRG2012_nd.3405.4.4.pkl&amp;seq=VFTPEELSGMLLGK</v>
      </c>
    </row>
    <row r="7145" spans="1:95" x14ac:dyDescent="0.2">
      <c r="A7145" s="3">
        <v>5842</v>
      </c>
      <c r="B7145" s="2" t="s">
        <v>18624</v>
      </c>
      <c r="C7145" s="2" t="s">
        <v>18625</v>
      </c>
      <c r="D7145" s="3">
        <v>17184</v>
      </c>
      <c r="E7145" s="3">
        <v>17168</v>
      </c>
      <c r="F7145" s="3">
        <v>71549</v>
      </c>
      <c r="G7145" s="3">
        <v>20574</v>
      </c>
      <c r="H7145" s="3">
        <v>64.558800000000005</v>
      </c>
      <c r="I7145" s="30">
        <v>974.49869999999999</v>
      </c>
      <c r="J7145" s="30">
        <v>974.50021730000003</v>
      </c>
      <c r="K7145" s="30">
        <v>-1.5200000000000001E-3</v>
      </c>
      <c r="L7145" s="3">
        <v>3</v>
      </c>
      <c r="M7145" s="3">
        <v>3</v>
      </c>
      <c r="N7145" s="10">
        <f t="shared" si="777"/>
        <v>1</v>
      </c>
      <c r="O7145" s="35">
        <v>3</v>
      </c>
      <c r="P7145" s="17"/>
      <c r="Q7145" s="40">
        <v>2921.4818799999998</v>
      </c>
      <c r="R7145" s="40">
        <v>974.49881000000005</v>
      </c>
      <c r="S7145" s="18">
        <f t="shared" si="778"/>
        <v>-0.11287853708444981</v>
      </c>
      <c r="T7145" s="18">
        <f t="shared" si="779"/>
        <v>1.4441269558682885</v>
      </c>
      <c r="U7145" s="18">
        <f t="shared" si="780"/>
        <v>1.4263742404171764</v>
      </c>
      <c r="V7145" s="30">
        <v>974.50019999999995</v>
      </c>
      <c r="W7145" s="3" t="s">
        <v>47</v>
      </c>
      <c r="X7145" s="3" t="s">
        <v>47</v>
      </c>
      <c r="Y7145" s="3" t="s">
        <v>47</v>
      </c>
      <c r="Z7145" s="3" t="s">
        <v>47</v>
      </c>
      <c r="AA7145" s="3" t="s">
        <v>47</v>
      </c>
      <c r="AB7145" s="12" t="s">
        <v>47</v>
      </c>
      <c r="AC7145" s="3" t="s">
        <v>47</v>
      </c>
      <c r="AD7145" s="3" t="s">
        <v>47</v>
      </c>
      <c r="AE7145" s="3" t="s">
        <v>47</v>
      </c>
      <c r="AF7145" s="3" t="s">
        <v>47</v>
      </c>
      <c r="AG7145" s="3" t="s">
        <v>47</v>
      </c>
      <c r="AI7145" s="3" t="s">
        <v>47</v>
      </c>
      <c r="AJ7145" s="3" t="s">
        <v>47</v>
      </c>
      <c r="AK7145" s="3" t="s">
        <v>47</v>
      </c>
      <c r="AL7145" s="3" t="s">
        <v>47</v>
      </c>
      <c r="AM7145" s="3" t="s">
        <v>47</v>
      </c>
      <c r="AN7145" s="3" t="s">
        <v>47</v>
      </c>
      <c r="AU7145" s="3">
        <v>0</v>
      </c>
      <c r="AV7145" s="3">
        <v>17</v>
      </c>
      <c r="AW7145" s="3">
        <v>1</v>
      </c>
      <c r="AX7145" s="3">
        <v>17</v>
      </c>
      <c r="AY7145" s="3">
        <v>100</v>
      </c>
      <c r="AZ7145" s="6" t="str">
        <f t="shared" si="781"/>
        <v>3407.1</v>
      </c>
      <c r="BC7145" s="12" t="s">
        <v>18626</v>
      </c>
      <c r="BJ7145" s="12">
        <f t="shared" si="782"/>
        <v>0</v>
      </c>
      <c r="BK7145" s="12">
        <f t="shared" si="783"/>
        <v>0</v>
      </c>
      <c r="CQ7145" s="3" t="str">
        <f>CONCATENATE(baseURL!$A$1,baseURL!$B$1,baseURL!$C$1,".",C7145,".",L7145,".pkl&amp;seq=",BC7145)</f>
        <v>http://proteomics.broadinstitute.org/millscripts/viewfeed.pl?side=xl&amp;cycle=1&amp;fixedMods=iaaC&amp;file=msdataSM/iPRG2012_nd/cpick_in/iPRG2012_nd.3407.1.3.pkl&amp;seq=VTGADVPTPYAKELEDFAFPDTPTLVK</v>
      </c>
    </row>
    <row r="7146" spans="1:95" x14ac:dyDescent="0.2">
      <c r="A7146" s="3">
        <v>4915</v>
      </c>
      <c r="B7146" s="2" t="s">
        <v>18627</v>
      </c>
      <c r="C7146" s="2" t="s">
        <v>18628</v>
      </c>
      <c r="D7146" s="3">
        <v>17186</v>
      </c>
      <c r="E7146" s="3">
        <v>17170</v>
      </c>
      <c r="F7146" s="3">
        <v>71591</v>
      </c>
      <c r="G7146" s="3">
        <v>20578</v>
      </c>
      <c r="H7146" s="3">
        <v>64.606099999999998</v>
      </c>
      <c r="I7146" s="30">
        <v>641.00901999999996</v>
      </c>
      <c r="J7146" s="30">
        <v>641.00788209999996</v>
      </c>
      <c r="K7146" s="30">
        <v>1.14E-3</v>
      </c>
      <c r="L7146" s="3">
        <v>3</v>
      </c>
      <c r="M7146" s="3">
        <v>3</v>
      </c>
      <c r="N7146" s="10">
        <f t="shared" si="777"/>
        <v>1</v>
      </c>
      <c r="O7146" s="35">
        <v>3</v>
      </c>
      <c r="P7146" s="17"/>
      <c r="Q7146" s="40">
        <v>1921.00656</v>
      </c>
      <c r="R7146" s="40">
        <v>641.00703999999996</v>
      </c>
      <c r="S7146" s="18">
        <f t="shared" si="778"/>
        <v>3.0888896321687849</v>
      </c>
      <c r="T7146" s="18">
        <f t="shared" si="779"/>
        <v>1.313714120830632</v>
      </c>
      <c r="U7146" s="18">
        <f t="shared" si="780"/>
        <v>1.3416389311243113</v>
      </c>
      <c r="V7146" s="30">
        <v>641.00789999999995</v>
      </c>
      <c r="W7146" s="3" t="s">
        <v>47</v>
      </c>
      <c r="X7146" s="3" t="s">
        <v>47</v>
      </c>
      <c r="Y7146" s="3" t="s">
        <v>47</v>
      </c>
      <c r="Z7146" s="3" t="s">
        <v>47</v>
      </c>
      <c r="AA7146" s="3" t="s">
        <v>48</v>
      </c>
      <c r="AB7146" s="12" t="s">
        <v>47</v>
      </c>
      <c r="AC7146" s="3" t="s">
        <v>47</v>
      </c>
      <c r="AD7146" s="3" t="s">
        <v>47</v>
      </c>
      <c r="AE7146" s="3" t="s">
        <v>47</v>
      </c>
      <c r="AF7146" s="3" t="s">
        <v>47</v>
      </c>
      <c r="AG7146" s="3" t="s">
        <v>47</v>
      </c>
      <c r="AH7146" s="3" t="s">
        <v>47</v>
      </c>
      <c r="AI7146" s="3" t="s">
        <v>47</v>
      </c>
      <c r="AJ7146" s="3" t="s">
        <v>47</v>
      </c>
      <c r="AK7146" s="3" t="s">
        <v>47</v>
      </c>
      <c r="AL7146" s="3" t="s">
        <v>47</v>
      </c>
      <c r="AM7146" s="3" t="s">
        <v>47</v>
      </c>
      <c r="AN7146" s="3" t="s">
        <v>47</v>
      </c>
      <c r="AU7146" s="3">
        <v>0</v>
      </c>
      <c r="AV7146" s="3">
        <v>17</v>
      </c>
      <c r="AW7146" s="3">
        <v>1</v>
      </c>
      <c r="AX7146" s="3">
        <v>17</v>
      </c>
      <c r="AY7146" s="3">
        <v>100</v>
      </c>
      <c r="AZ7146" s="6" t="str">
        <f t="shared" si="781"/>
        <v>3409.1</v>
      </c>
      <c r="BC7146" s="12" t="s">
        <v>18629</v>
      </c>
      <c r="BJ7146" s="12">
        <f t="shared" si="782"/>
        <v>0</v>
      </c>
      <c r="BK7146" s="12">
        <f t="shared" si="783"/>
        <v>0</v>
      </c>
      <c r="CQ7146" s="3" t="str">
        <f>CONCATENATE(baseURL!$A$1,baseURL!$B$1,baseURL!$C$1,".",C7146,".",L7146,".pkl&amp;seq=",BC7146)</f>
        <v>http://proteomics.broadinstitute.org/millscripts/viewfeed.pl?side=xl&amp;cycle=1&amp;fixedMods=iaaC&amp;file=msdataSM/iPRG2012_nd/cpick_in/iPRG2012_nd.3409.1.3.pkl&amp;seq=LNDLEDVEKYFPGLLR</v>
      </c>
    </row>
    <row r="7147" spans="1:95" x14ac:dyDescent="0.2">
      <c r="A7147" s="3">
        <v>638</v>
      </c>
      <c r="B7147" s="2" t="s">
        <v>18630</v>
      </c>
      <c r="C7147" s="2" t="s">
        <v>18631</v>
      </c>
      <c r="D7147" s="3">
        <v>17187</v>
      </c>
      <c r="E7147" s="3">
        <v>17171</v>
      </c>
      <c r="F7147" s="3">
        <v>71612</v>
      </c>
      <c r="G7147" s="3">
        <v>20580</v>
      </c>
      <c r="H7147" s="3">
        <v>64.621499999999997</v>
      </c>
      <c r="I7147" s="30">
        <v>797.66354999999999</v>
      </c>
      <c r="J7147" s="30">
        <v>797.41081840000004</v>
      </c>
      <c r="K7147" s="30">
        <v>0.25273000000000001</v>
      </c>
      <c r="L7147" s="3">
        <v>4</v>
      </c>
      <c r="M7147" s="3">
        <v>4</v>
      </c>
      <c r="N7147" s="10">
        <f t="shared" si="777"/>
        <v>1</v>
      </c>
      <c r="P7147" s="17"/>
      <c r="Q7147" s="40">
        <v>3187.6132499999999</v>
      </c>
      <c r="R7147" s="42">
        <v>797.65877</v>
      </c>
      <c r="S7147" s="18">
        <f t="shared" si="778"/>
        <v>5.9925373853564787</v>
      </c>
      <c r="T7147" s="18">
        <f t="shared" si="779"/>
        <v>-310.84921187535474</v>
      </c>
      <c r="U7147" s="18">
        <f t="shared" si="780"/>
        <v>-310.99764627421354</v>
      </c>
      <c r="V7147" s="30">
        <v>797.41070000000002</v>
      </c>
      <c r="W7147" s="3" t="s">
        <v>47</v>
      </c>
      <c r="Z7147" s="3" t="s">
        <v>47</v>
      </c>
      <c r="AA7147" s="3" t="s">
        <v>47</v>
      </c>
      <c r="AB7147" s="12" t="s">
        <v>47</v>
      </c>
      <c r="AC7147" s="3" t="s">
        <v>47</v>
      </c>
      <c r="AD7147" s="3" t="s">
        <v>47</v>
      </c>
      <c r="AE7147" s="3" t="s">
        <v>47</v>
      </c>
      <c r="AF7147" s="3" t="s">
        <v>47</v>
      </c>
      <c r="AG7147" s="3" t="s">
        <v>52</v>
      </c>
      <c r="AI7147" s="3" t="s">
        <v>48</v>
      </c>
      <c r="AJ7147" s="3" t="s">
        <v>47</v>
      </c>
      <c r="AK7147" s="3" t="s">
        <v>47</v>
      </c>
      <c r="AL7147" s="3" t="s">
        <v>52</v>
      </c>
      <c r="AO7147" s="3" t="s">
        <v>47</v>
      </c>
      <c r="AR7147" s="3" t="s">
        <v>47</v>
      </c>
      <c r="AU7147" s="3">
        <v>0</v>
      </c>
      <c r="AV7147" s="3">
        <v>12</v>
      </c>
      <c r="AW7147" s="3">
        <v>4</v>
      </c>
      <c r="AX7147" s="3">
        <v>6</v>
      </c>
      <c r="AY7147" s="3">
        <v>50</v>
      </c>
      <c r="AZ7147" s="6" t="str">
        <f t="shared" si="781"/>
        <v>3410.1</v>
      </c>
      <c r="BC7147" s="12" t="s">
        <v>18632</v>
      </c>
      <c r="BD7147" s="12" t="s">
        <v>243</v>
      </c>
      <c r="BJ7147" s="12">
        <f t="shared" si="782"/>
        <v>0</v>
      </c>
      <c r="BK7147" s="12">
        <f t="shared" si="783"/>
        <v>0</v>
      </c>
      <c r="BN7147" s="3" t="s">
        <v>277</v>
      </c>
      <c r="BP7147" s="3" t="s">
        <v>54</v>
      </c>
      <c r="BR7147" s="3" t="s">
        <v>277</v>
      </c>
      <c r="CQ7147" s="3" t="str">
        <f>CONCATENATE(baseURL!$A$1,baseURL!$B$1,baseURL!$C$1,".",C7147,".",L7147,".pkl&amp;seq=",BC7147,"&amp;varMods=Methyl-K+Oxidation-M+Deamidated-N")</f>
        <v>http://proteomics.broadinstitute.org/millscripts/viewfeed.pl?side=xl&amp;cycle=1&amp;fixedMods=iaaC&amp;file=msdataSM/iPRG2012_nd/cpick_in/iPRG2012_nd.3410.1.4.pkl&amp;seq=LALSRPNVEVVALNDPFLTNDYAAYmFK&amp;varMods=Methyl-K+Oxidation-M+Deamidated-N</v>
      </c>
    </row>
    <row r="7148" spans="1:95" x14ac:dyDescent="0.2">
      <c r="A7148" s="3">
        <v>320</v>
      </c>
      <c r="B7148" s="2" t="s">
        <v>18633</v>
      </c>
      <c r="C7148" s="2" t="s">
        <v>18627</v>
      </c>
      <c r="D7148" s="3">
        <v>17188</v>
      </c>
      <c r="E7148" s="3">
        <v>17172</v>
      </c>
      <c r="F7148" s="3">
        <v>71613</v>
      </c>
      <c r="G7148" s="3">
        <v>20581</v>
      </c>
      <c r="H7148" s="3">
        <v>64.629900000000006</v>
      </c>
      <c r="I7148" s="30">
        <v>827.45033000000001</v>
      </c>
      <c r="J7148" s="30">
        <v>827.45032800000001</v>
      </c>
      <c r="K7148" s="30">
        <v>0</v>
      </c>
      <c r="L7148" s="3">
        <v>5</v>
      </c>
      <c r="M7148" s="3">
        <v>0</v>
      </c>
      <c r="N7148" s="10">
        <f t="shared" si="777"/>
        <v>1</v>
      </c>
      <c r="O7148" s="35">
        <v>5</v>
      </c>
      <c r="P7148" s="17"/>
      <c r="Q7148" s="40">
        <v>4133.2175699999998</v>
      </c>
      <c r="R7148" s="40">
        <v>827.44934000000001</v>
      </c>
      <c r="S7148" s="18">
        <f t="shared" si="778"/>
        <v>1.1964478695476399</v>
      </c>
      <c r="T7148" s="18">
        <f t="shared" si="779"/>
        <v>1.1940308031506197</v>
      </c>
      <c r="U7148" s="18">
        <f t="shared" si="780"/>
        <v>-0.4109012885925768</v>
      </c>
      <c r="V7148" s="30">
        <v>827.44899999999996</v>
      </c>
      <c r="X7148" s="3" t="s">
        <v>47</v>
      </c>
      <c r="AC7148" s="3" t="s">
        <v>52</v>
      </c>
      <c r="AD7148" s="3" t="s">
        <v>47</v>
      </c>
      <c r="AF7148" s="3" t="s">
        <v>48</v>
      </c>
      <c r="AG7148" s="3" t="s">
        <v>47</v>
      </c>
      <c r="AK7148" s="3" t="s">
        <v>52</v>
      </c>
      <c r="AL7148" s="3" t="s">
        <v>52</v>
      </c>
      <c r="AU7148" s="3">
        <v>0</v>
      </c>
      <c r="AV7148" s="3">
        <v>3</v>
      </c>
      <c r="AW7148" s="3">
        <v>1</v>
      </c>
      <c r="AX7148" s="3">
        <v>3</v>
      </c>
      <c r="AY7148" s="3">
        <v>100</v>
      </c>
      <c r="AZ7148" s="6" t="str">
        <f t="shared" si="781"/>
        <v>3410.2</v>
      </c>
      <c r="BC7148" s="12" t="s">
        <v>18634</v>
      </c>
      <c r="BJ7148" s="12">
        <f t="shared" si="782"/>
        <v>0</v>
      </c>
      <c r="BK7148" s="12">
        <f t="shared" si="783"/>
        <v>0</v>
      </c>
      <c r="CQ7148" s="3" t="str">
        <f>CONCATENATE(baseURL!$A$1,baseURL!$B$1,baseURL!$C$1,".",C7148,".",L7148,".pkl&amp;seq=",BC7148)</f>
        <v>http://proteomics.broadinstitute.org/millscripts/viewfeed.pl?side=xl&amp;cycle=1&amp;fixedMods=iaaC&amp;file=msdataSM/iPRG2012_nd/cpick_in/iPRG2012_nd.3410.2.5.pkl&amp;seq=LLTHPNFNGNTLDNDLMLLKLSSPATLNSRVATVSLPR</v>
      </c>
    </row>
    <row r="7149" spans="1:95" x14ac:dyDescent="0.2">
      <c r="A7149" s="3">
        <v>4510</v>
      </c>
      <c r="B7149" s="2" t="s">
        <v>18635</v>
      </c>
      <c r="C7149" s="2" t="s">
        <v>18636</v>
      </c>
      <c r="D7149" s="3">
        <v>17189</v>
      </c>
      <c r="E7149" s="3">
        <v>17173</v>
      </c>
      <c r="F7149" s="3">
        <v>71633</v>
      </c>
      <c r="G7149" s="3">
        <v>20583</v>
      </c>
      <c r="H7149" s="3">
        <v>64.639399999999995</v>
      </c>
      <c r="I7149" s="30">
        <v>753.07056</v>
      </c>
      <c r="J7149" s="30">
        <v>753.0756586</v>
      </c>
      <c r="K7149" s="30">
        <v>-5.1000000000000004E-3</v>
      </c>
      <c r="L7149" s="3">
        <v>0</v>
      </c>
      <c r="M7149" s="3">
        <v>3</v>
      </c>
      <c r="N7149" s="10">
        <f t="shared" si="777"/>
        <v>1</v>
      </c>
      <c r="O7149" s="35">
        <v>3</v>
      </c>
      <c r="P7149" s="17"/>
      <c r="Q7149" s="40">
        <v>2257.21081</v>
      </c>
      <c r="R7149" s="40">
        <v>753.07511999999997</v>
      </c>
      <c r="S7149" s="18">
        <f t="shared" si="778"/>
        <v>-6.0551728225591592</v>
      </c>
      <c r="T7149" s="18">
        <f t="shared" si="779"/>
        <v>0.71520089526678976</v>
      </c>
      <c r="U7149" s="18">
        <f t="shared" si="780"/>
        <v>0.50459773530132535</v>
      </c>
      <c r="V7149" s="30">
        <v>753.07550000000003</v>
      </c>
      <c r="W7149" s="3" t="s">
        <v>47</v>
      </c>
      <c r="X7149" s="3" t="s">
        <v>47</v>
      </c>
      <c r="Y7149" s="3" t="s">
        <v>47</v>
      </c>
      <c r="Z7149" s="3" t="s">
        <v>47</v>
      </c>
      <c r="AA7149" s="3" t="s">
        <v>48</v>
      </c>
      <c r="AB7149" s="12" t="s">
        <v>47</v>
      </c>
      <c r="AC7149" s="3" t="s">
        <v>47</v>
      </c>
      <c r="AD7149" s="3" t="s">
        <v>47</v>
      </c>
      <c r="AE7149" s="3" t="s">
        <v>47</v>
      </c>
      <c r="AF7149" s="3" t="s">
        <v>47</v>
      </c>
      <c r="AG7149" s="3" t="s">
        <v>47</v>
      </c>
      <c r="AH7149" s="3" t="s">
        <v>47</v>
      </c>
      <c r="AI7149" s="3" t="s">
        <v>47</v>
      </c>
      <c r="AK7149" s="3" t="s">
        <v>47</v>
      </c>
      <c r="AL7149" s="3" t="s">
        <v>47</v>
      </c>
      <c r="AM7149" s="3" t="s">
        <v>47</v>
      </c>
      <c r="AN7149" s="3" t="s">
        <v>47</v>
      </c>
      <c r="AU7149" s="3">
        <v>0</v>
      </c>
      <c r="AV7149" s="3">
        <v>16</v>
      </c>
      <c r="AW7149" s="3">
        <v>1</v>
      </c>
      <c r="AX7149" s="3">
        <v>16</v>
      </c>
      <c r="AY7149" s="3">
        <v>100</v>
      </c>
      <c r="AZ7149" s="6" t="str">
        <f t="shared" si="781"/>
        <v>3411.1</v>
      </c>
      <c r="BC7149" s="12" t="s">
        <v>18637</v>
      </c>
      <c r="BJ7149" s="12">
        <f t="shared" si="782"/>
        <v>0</v>
      </c>
      <c r="BK7149" s="12">
        <f t="shared" si="783"/>
        <v>0</v>
      </c>
      <c r="CQ7149" s="3" t="str">
        <f>CONCATENATE(baseURL!$A$1,baseURL!$B$1,baseURL!$C$1,".",C7149,".",L7149,".pkl&amp;seq=",BC7149)</f>
        <v>http://proteomics.broadinstitute.org/millscripts/viewfeed.pl?side=xl&amp;cycle=1&amp;fixedMods=iaaC&amp;file=msdataSM/iPRG2012_nd/cpick_in/iPRG2012_nd.3411.1.0.pkl&amp;seq=MKELLSNAEELEQVVQLVGK</v>
      </c>
    </row>
    <row r="7150" spans="1:95" x14ac:dyDescent="0.2">
      <c r="A7150" s="3">
        <v>2046</v>
      </c>
      <c r="B7150" s="2" t="s">
        <v>18638</v>
      </c>
      <c r="C7150" s="2" t="s">
        <v>18630</v>
      </c>
      <c r="D7150" s="3">
        <v>17190</v>
      </c>
      <c r="E7150" s="3">
        <v>17174</v>
      </c>
      <c r="F7150" s="3">
        <v>71634</v>
      </c>
      <c r="G7150" s="3">
        <v>20584</v>
      </c>
      <c r="H7150" s="3">
        <v>64.641900000000007</v>
      </c>
      <c r="I7150" s="30">
        <v>757.10185999999999</v>
      </c>
      <c r="J7150" s="30">
        <v>757.42862860000002</v>
      </c>
      <c r="K7150" s="30">
        <v>-0.32677</v>
      </c>
      <c r="L7150" s="3">
        <v>3</v>
      </c>
      <c r="M7150" s="3">
        <v>3</v>
      </c>
      <c r="N7150" s="10">
        <f t="shared" si="777"/>
        <v>1</v>
      </c>
      <c r="O7150" s="35">
        <v>3</v>
      </c>
      <c r="P7150" s="17"/>
      <c r="Q7150" s="40">
        <v>2270.2754599999998</v>
      </c>
      <c r="R7150" s="40">
        <v>757.43</v>
      </c>
      <c r="S7150" s="18">
        <f t="shared" si="778"/>
        <v>-433.22815309660581</v>
      </c>
      <c r="T7150" s="18">
        <f t="shared" si="779"/>
        <v>-1.8105963586409513</v>
      </c>
      <c r="U7150" s="18">
        <f t="shared" si="780"/>
        <v>-1.9803810252624399</v>
      </c>
      <c r="V7150" s="30">
        <v>757.42849999999999</v>
      </c>
      <c r="W7150" s="3" t="s">
        <v>47</v>
      </c>
      <c r="X7150" s="3" t="s">
        <v>47</v>
      </c>
      <c r="Y7150" s="3" t="s">
        <v>47</v>
      </c>
      <c r="Z7150" s="3" t="s">
        <v>47</v>
      </c>
      <c r="AA7150" s="3" t="s">
        <v>47</v>
      </c>
      <c r="AC7150" s="3" t="s">
        <v>47</v>
      </c>
      <c r="AD7150" s="3" t="s">
        <v>47</v>
      </c>
      <c r="AE7150" s="3" t="s">
        <v>47</v>
      </c>
      <c r="AF7150" s="3" t="s">
        <v>47</v>
      </c>
      <c r="AG7150" s="3" t="s">
        <v>47</v>
      </c>
      <c r="AI7150" s="3" t="s">
        <v>47</v>
      </c>
      <c r="AK7150" s="3" t="s">
        <v>47</v>
      </c>
      <c r="AM7150" s="3" t="s">
        <v>47</v>
      </c>
      <c r="AO7150" s="3" t="s">
        <v>47</v>
      </c>
      <c r="AQ7150" s="3" t="s">
        <v>47</v>
      </c>
      <c r="AU7150" s="3">
        <v>0</v>
      </c>
      <c r="AV7150" s="3">
        <v>15</v>
      </c>
      <c r="AW7150" s="3">
        <v>2</v>
      </c>
      <c r="AX7150" s="3">
        <v>8</v>
      </c>
      <c r="AY7150" s="3">
        <v>53.33</v>
      </c>
      <c r="AZ7150" s="6" t="str">
        <f t="shared" si="781"/>
        <v>3411.2</v>
      </c>
      <c r="BC7150" s="12" t="s">
        <v>18639</v>
      </c>
      <c r="BJ7150" s="12">
        <f t="shared" si="782"/>
        <v>0</v>
      </c>
      <c r="BK7150" s="12">
        <f t="shared" si="783"/>
        <v>0</v>
      </c>
      <c r="BP7150" s="3" t="s">
        <v>54</v>
      </c>
      <c r="BR7150" s="3" t="s">
        <v>54</v>
      </c>
      <c r="BT7150" s="3" t="s">
        <v>18640</v>
      </c>
      <c r="BU7150" s="3" t="s">
        <v>18640</v>
      </c>
      <c r="BZ7150" s="3" t="s">
        <v>18640</v>
      </c>
      <c r="CB7150" s="3" t="s">
        <v>18640</v>
      </c>
      <c r="CC7150" s="3" t="s">
        <v>18640</v>
      </c>
      <c r="CG7150" s="3" t="s">
        <v>18640</v>
      </c>
      <c r="CI7150" s="3" t="s">
        <v>18640</v>
      </c>
      <c r="CQ7150" s="3" t="str">
        <f>CONCATENATE(baseURL!$A$1,baseURL!$B$1,baseURL!$C$1,".",C7150,".",L7150,".pkl&amp;seq=",BC7150,"&amp;varMods=Deamidated-N")</f>
        <v>http://proteomics.broadinstitute.org/millscripts/viewfeed.pl?side=xl&amp;cycle=1&amp;fixedMods=iaaC&amp;file=msdataSM/iPRG2012_nd/cpick_in/iPRG2012_nd.3411.2.3.pkl&amp;seq=PSTLTLnGKAPLVAYAELLAAR&amp;varMods=Deamidated-N</v>
      </c>
    </row>
    <row r="7151" spans="1:95" x14ac:dyDescent="0.2">
      <c r="A7151" s="3">
        <v>3741</v>
      </c>
      <c r="B7151" s="2" t="s">
        <v>18641</v>
      </c>
      <c r="C7151" s="2" t="s">
        <v>18633</v>
      </c>
      <c r="D7151" s="3">
        <v>17191</v>
      </c>
      <c r="E7151" s="3">
        <v>17175</v>
      </c>
      <c r="F7151" s="3">
        <v>71635</v>
      </c>
      <c r="G7151" s="3">
        <v>20585</v>
      </c>
      <c r="H7151" s="3">
        <v>64.644400000000005</v>
      </c>
      <c r="I7151" s="30">
        <v>759.06709999999998</v>
      </c>
      <c r="J7151" s="30">
        <v>759.06760670000006</v>
      </c>
      <c r="K7151" s="30">
        <v>-5.1000000000000004E-4</v>
      </c>
      <c r="L7151" s="3">
        <v>0</v>
      </c>
      <c r="M7151" s="3">
        <v>3</v>
      </c>
      <c r="N7151" s="10">
        <f t="shared" si="777"/>
        <v>1</v>
      </c>
      <c r="O7151" s="35">
        <v>3</v>
      </c>
      <c r="P7151" s="17"/>
      <c r="Q7151" s="40">
        <v>2275.1856400000001</v>
      </c>
      <c r="R7151" s="40">
        <v>759.06673000000001</v>
      </c>
      <c r="S7151" s="18">
        <f t="shared" si="778"/>
        <v>0.48744067596709778</v>
      </c>
      <c r="T7151" s="18">
        <f t="shared" si="779"/>
        <v>1.1549709207369863</v>
      </c>
      <c r="U7151" s="18">
        <f t="shared" si="780"/>
        <v>1.0144035689571234</v>
      </c>
      <c r="V7151" s="30">
        <v>759.0675</v>
      </c>
      <c r="W7151" s="3" t="s">
        <v>47</v>
      </c>
      <c r="X7151" s="3" t="s">
        <v>47</v>
      </c>
      <c r="Y7151" s="3" t="s">
        <v>47</v>
      </c>
      <c r="Z7151" s="3" t="s">
        <v>47</v>
      </c>
      <c r="AA7151" s="3" t="s">
        <v>47</v>
      </c>
      <c r="AB7151" s="12" t="s">
        <v>47</v>
      </c>
      <c r="AC7151" s="3" t="s">
        <v>47</v>
      </c>
      <c r="AE7151" s="3" t="s">
        <v>47</v>
      </c>
      <c r="AF7151" s="3" t="s">
        <v>47</v>
      </c>
      <c r="AI7151" s="3" t="s">
        <v>48</v>
      </c>
      <c r="AK7151" s="3" t="s">
        <v>48</v>
      </c>
      <c r="AL7151" s="3" t="s">
        <v>48</v>
      </c>
      <c r="AU7151" s="3">
        <v>0</v>
      </c>
      <c r="AV7151" s="3">
        <v>9</v>
      </c>
      <c r="AW7151" s="3">
        <v>1</v>
      </c>
      <c r="AX7151" s="3">
        <v>9</v>
      </c>
      <c r="AY7151" s="3">
        <v>100</v>
      </c>
      <c r="AZ7151" s="6" t="str">
        <f t="shared" si="781"/>
        <v>3411.3</v>
      </c>
      <c r="BC7151" s="12" t="s">
        <v>18642</v>
      </c>
      <c r="BJ7151" s="12">
        <f t="shared" si="782"/>
        <v>0</v>
      </c>
      <c r="BK7151" s="12">
        <f t="shared" si="783"/>
        <v>0</v>
      </c>
      <c r="CQ7151" s="3" t="str">
        <f>CONCATENATE(baseURL!$A$1,baseURL!$B$1,baseURL!$C$1,".",C7151,".",L7151,".pkl&amp;seq=",BC7151)</f>
        <v>http://proteomics.broadinstitute.org/millscripts/viewfeed.pl?side=xl&amp;cycle=1&amp;fixedMods=iaaC&amp;file=msdataSM/iPRG2012_nd/cpick_in/iPRG2012_nd.3411.3.0.pkl&amp;seq=LVSTEGNVPQTLAPVPYETFL</v>
      </c>
    </row>
    <row r="7152" spans="1:95" x14ac:dyDescent="0.2">
      <c r="A7152" s="3">
        <v>4638</v>
      </c>
      <c r="B7152" s="2" t="s">
        <v>18643</v>
      </c>
      <c r="C7152" s="2" t="s">
        <v>18644</v>
      </c>
      <c r="D7152" s="3">
        <v>17192</v>
      </c>
      <c r="E7152" s="3">
        <v>17176</v>
      </c>
      <c r="F7152" s="3">
        <v>71636</v>
      </c>
      <c r="G7152" s="3">
        <v>20586</v>
      </c>
      <c r="H7152" s="3">
        <v>64.647000000000006</v>
      </c>
      <c r="I7152" s="30">
        <v>850.42282</v>
      </c>
      <c r="J7152" s="30">
        <v>850.4210564</v>
      </c>
      <c r="K7152" s="30">
        <v>1.7600000000000001E-3</v>
      </c>
      <c r="L7152" s="3">
        <v>5</v>
      </c>
      <c r="M7152" s="3">
        <v>5</v>
      </c>
      <c r="N7152" s="10">
        <f t="shared" si="777"/>
        <v>1</v>
      </c>
      <c r="O7152" s="35">
        <v>5</v>
      </c>
      <c r="P7152" s="17"/>
      <c r="Q7152" s="40">
        <v>4248.0672699999996</v>
      </c>
      <c r="R7152" s="40">
        <v>850.41926999999998</v>
      </c>
      <c r="S7152" s="18">
        <f t="shared" si="778"/>
        <v>4.1744115229401748</v>
      </c>
      <c r="T7152" s="18">
        <f t="shared" si="779"/>
        <v>2.1006109139724805</v>
      </c>
      <c r="U7152" s="18">
        <f t="shared" si="780"/>
        <v>2.1518797428483181</v>
      </c>
      <c r="V7152" s="30">
        <v>850.42110000000002</v>
      </c>
      <c r="W7152" s="3" t="s">
        <v>47</v>
      </c>
      <c r="X7152" s="3" t="s">
        <v>47</v>
      </c>
      <c r="Y7152" s="3" t="s">
        <v>47</v>
      </c>
      <c r="Z7152" s="3" t="s">
        <v>47</v>
      </c>
      <c r="AA7152" s="3" t="s">
        <v>47</v>
      </c>
      <c r="AB7152" s="12" t="s">
        <v>47</v>
      </c>
      <c r="AC7152" s="3" t="s">
        <v>47</v>
      </c>
      <c r="AD7152" s="3" t="s">
        <v>47</v>
      </c>
      <c r="AE7152" s="3" t="s">
        <v>47</v>
      </c>
      <c r="AF7152" s="3" t="s">
        <v>48</v>
      </c>
      <c r="AG7152" s="3" t="s">
        <v>48</v>
      </c>
      <c r="AK7152" s="3" t="s">
        <v>47</v>
      </c>
      <c r="AL7152" s="3" t="s">
        <v>47</v>
      </c>
      <c r="AM7152" s="3" t="s">
        <v>47</v>
      </c>
      <c r="AU7152" s="3">
        <v>0</v>
      </c>
      <c r="AV7152" s="3">
        <v>12</v>
      </c>
      <c r="AW7152" s="3">
        <v>1</v>
      </c>
      <c r="AX7152" s="3">
        <v>12</v>
      </c>
      <c r="AY7152" s="3">
        <v>100</v>
      </c>
      <c r="AZ7152" s="6" t="str">
        <f t="shared" si="781"/>
        <v>3411.4</v>
      </c>
      <c r="BC7152" s="12" t="s">
        <v>18645</v>
      </c>
      <c r="BJ7152" s="12">
        <f t="shared" si="782"/>
        <v>0</v>
      </c>
      <c r="BK7152" s="12">
        <f t="shared" si="783"/>
        <v>0</v>
      </c>
      <c r="CQ7152" s="3" t="str">
        <f>CONCATENATE(baseURL!$A$1,baseURL!$B$1,baseURL!$C$1,".",C7152,".",L7152,".pkl&amp;seq=",BC7152)</f>
        <v>http://proteomics.broadinstitute.org/millscripts/viewfeed.pl?side=xl&amp;cycle=1&amp;fixedMods=iaaC&amp;file=msdataSM/iPRG2012_nd/cpick_in/iPRG2012_nd.3411.4.5.pkl&amp;seq=VFGALKGASDGGLYVPHSENRFPGWDFETEELDPELLR</v>
      </c>
    </row>
    <row r="7153" spans="1:95" x14ac:dyDescent="0.2">
      <c r="A7153" s="3">
        <v>767</v>
      </c>
      <c r="B7153" s="2" t="s">
        <v>18646</v>
      </c>
      <c r="C7153" s="2" t="s">
        <v>18647</v>
      </c>
      <c r="D7153" s="3">
        <v>17193</v>
      </c>
      <c r="E7153" s="3">
        <v>17177</v>
      </c>
      <c r="F7153" s="3">
        <v>71637</v>
      </c>
      <c r="G7153" s="3">
        <v>20587</v>
      </c>
      <c r="H7153" s="3">
        <v>64.650300000000001</v>
      </c>
      <c r="I7153" s="30">
        <v>858.05997000000002</v>
      </c>
      <c r="J7153" s="30">
        <v>858.05820979999999</v>
      </c>
      <c r="K7153" s="30">
        <v>1.7600000000000001E-3</v>
      </c>
      <c r="L7153" s="3">
        <v>3</v>
      </c>
      <c r="M7153" s="3">
        <v>3</v>
      </c>
      <c r="N7153" s="10">
        <f t="shared" si="777"/>
        <v>1</v>
      </c>
      <c r="O7153" s="35">
        <v>3</v>
      </c>
      <c r="P7153" s="17"/>
      <c r="Q7153" s="40">
        <v>2572.15578</v>
      </c>
      <c r="R7153" s="32">
        <v>858.05678</v>
      </c>
      <c r="S7153" s="18">
        <f t="shared" si="778"/>
        <v>3.717702690977851</v>
      </c>
      <c r="T7153" s="18">
        <f t="shared" si="779"/>
        <v>1.6663232938764334</v>
      </c>
      <c r="U7153" s="18">
        <f t="shared" si="780"/>
        <v>1.654902138355953</v>
      </c>
      <c r="V7153" s="30">
        <v>858.05820000000006</v>
      </c>
      <c r="W7153" s="3" t="s">
        <v>47</v>
      </c>
      <c r="X7153" s="3" t="s">
        <v>47</v>
      </c>
      <c r="Y7153" s="3" t="s">
        <v>65</v>
      </c>
      <c r="AB7153" s="12" t="s">
        <v>52</v>
      </c>
      <c r="AC7153" s="3" t="s">
        <v>52</v>
      </c>
      <c r="AD7153" s="3" t="s">
        <v>47</v>
      </c>
      <c r="AE7153" s="3" t="s">
        <v>47</v>
      </c>
      <c r="AF7153" s="3" t="s">
        <v>47</v>
      </c>
      <c r="AU7153" s="3">
        <v>1</v>
      </c>
      <c r="AV7153" s="3">
        <v>5</v>
      </c>
      <c r="AW7153" s="3">
        <v>2</v>
      </c>
      <c r="AX7153" s="3">
        <v>3</v>
      </c>
      <c r="AY7153" s="3">
        <v>60</v>
      </c>
      <c r="AZ7153" s="6" t="str">
        <f t="shared" si="781"/>
        <v>3411.5</v>
      </c>
      <c r="BC7153" s="12" t="s">
        <v>18648</v>
      </c>
      <c r="BJ7153" s="12">
        <f t="shared" si="782"/>
        <v>1</v>
      </c>
      <c r="BK7153" s="12">
        <f t="shared" si="783"/>
        <v>0</v>
      </c>
      <c r="BL7153" s="3" t="s">
        <v>162</v>
      </c>
      <c r="BM7153" s="3" t="s">
        <v>162</v>
      </c>
      <c r="BR7153" s="3" t="s">
        <v>162</v>
      </c>
      <c r="BT7153" s="3" t="s">
        <v>18649</v>
      </c>
      <c r="BU7153" s="3" t="s">
        <v>18650</v>
      </c>
      <c r="CB7153" s="3" t="s">
        <v>18649</v>
      </c>
      <c r="CQ7153" s="3" t="str">
        <f>CONCATENATE(baseURL!$A$1,baseURL!$B$1,baseURL!$C$1,".",C7153,".",L7153,".pkl&amp;seq=",BC7153,"&amp;varMods=Sodiated-D+Sodiated-E")</f>
        <v>http://proteomics.broadinstitute.org/millscripts/viewfeed.pl?side=xl&amp;cycle=1&amp;fixedMods=iaaC&amp;file=msdataSM/iPRG2012_nd/cpick_in/iPRG2012_nd.3411.5.3.pkl&amp;seq=LCYVALdFEQEMATAASSSSLEK&amp;varMods=Sodiated-D+Sodiated-E</v>
      </c>
    </row>
    <row r="7154" spans="1:95" x14ac:dyDescent="0.2">
      <c r="A7154" s="3">
        <v>5663</v>
      </c>
      <c r="B7154" s="2" t="s">
        <v>18651</v>
      </c>
      <c r="C7154" s="2" t="s">
        <v>18652</v>
      </c>
      <c r="D7154" s="3">
        <v>17194</v>
      </c>
      <c r="E7154" s="3">
        <v>17178</v>
      </c>
      <c r="F7154" s="3">
        <v>71638</v>
      </c>
      <c r="G7154" s="3">
        <v>20588</v>
      </c>
      <c r="H7154" s="3">
        <v>64.653599999999997</v>
      </c>
      <c r="I7154" s="30">
        <v>959.46973000000003</v>
      </c>
      <c r="J7154" s="30">
        <v>959.47196659999997</v>
      </c>
      <c r="K7154" s="30">
        <v>-2.2399999999999998E-3</v>
      </c>
      <c r="L7154" s="3">
        <v>4</v>
      </c>
      <c r="M7154" s="3">
        <v>4</v>
      </c>
      <c r="N7154" s="10">
        <f t="shared" si="777"/>
        <v>1</v>
      </c>
      <c r="O7154" s="35">
        <v>4</v>
      </c>
      <c r="P7154" s="17"/>
      <c r="Q7154" s="40">
        <v>3834.8596200000002</v>
      </c>
      <c r="R7154" s="40">
        <v>959.47036000000003</v>
      </c>
      <c r="S7154" s="18">
        <f t="shared" si="778"/>
        <v>-0.65661225845581994</v>
      </c>
      <c r="T7154" s="18">
        <f t="shared" si="779"/>
        <v>1.6744654831708419</v>
      </c>
      <c r="U7154" s="18">
        <f t="shared" si="780"/>
        <v>1.3966038513450592</v>
      </c>
      <c r="V7154" s="30">
        <v>959.47170000000006</v>
      </c>
      <c r="W7154" s="3" t="s">
        <v>47</v>
      </c>
      <c r="Y7154" s="3" t="s">
        <v>47</v>
      </c>
      <c r="Z7154" s="3" t="s">
        <v>47</v>
      </c>
      <c r="AA7154" s="3" t="s">
        <v>48</v>
      </c>
      <c r="AB7154" s="12" t="s">
        <v>47</v>
      </c>
      <c r="AC7154" s="3" t="s">
        <v>47</v>
      </c>
      <c r="AD7154" s="3" t="s">
        <v>47</v>
      </c>
      <c r="AE7154" s="3" t="s">
        <v>47</v>
      </c>
      <c r="AF7154" s="3" t="s">
        <v>47</v>
      </c>
      <c r="AG7154" s="3" t="s">
        <v>47</v>
      </c>
      <c r="AI7154" s="3" t="s">
        <v>47</v>
      </c>
      <c r="AJ7154" s="3" t="s">
        <v>47</v>
      </c>
      <c r="AK7154" s="3" t="s">
        <v>47</v>
      </c>
      <c r="AL7154" s="3" t="s">
        <v>47</v>
      </c>
      <c r="AM7154" s="3" t="s">
        <v>47</v>
      </c>
      <c r="AN7154" s="3" t="s">
        <v>48</v>
      </c>
      <c r="AU7154" s="3">
        <v>0</v>
      </c>
      <c r="AV7154" s="3">
        <v>14</v>
      </c>
      <c r="AW7154" s="3">
        <v>1</v>
      </c>
      <c r="AX7154" s="3">
        <v>14</v>
      </c>
      <c r="AY7154" s="3">
        <v>100</v>
      </c>
      <c r="AZ7154" s="6" t="str">
        <f t="shared" si="781"/>
        <v>3411.6</v>
      </c>
      <c r="BC7154" s="12" t="s">
        <v>18653</v>
      </c>
      <c r="BJ7154" s="12">
        <f t="shared" si="782"/>
        <v>0</v>
      </c>
      <c r="BK7154" s="12">
        <f t="shared" si="783"/>
        <v>0</v>
      </c>
      <c r="CQ7154" s="3" t="str">
        <f>CONCATENATE(baseURL!$A$1,baseURL!$B$1,baseURL!$C$1,".",C7154,".",L7154,".pkl&amp;seq=",BC7154)</f>
        <v>http://proteomics.broadinstitute.org/millscripts/viewfeed.pl?side=xl&amp;cycle=1&amp;fixedMods=iaaC&amp;file=msdataSM/iPRG2012_nd/cpick_in/iPRG2012_nd.3411.6.4.pkl&amp;seq=YQGVNLFVKNLDDSVDDEKLEEEFAPYGTLTSAK</v>
      </c>
    </row>
    <row r="7155" spans="1:95" x14ac:dyDescent="0.2">
      <c r="A7155" s="3">
        <v>946</v>
      </c>
      <c r="B7155" s="2" t="s">
        <v>18654</v>
      </c>
      <c r="C7155" s="2" t="s">
        <v>18635</v>
      </c>
      <c r="D7155" s="3">
        <v>17196</v>
      </c>
      <c r="E7155" s="3">
        <v>17180</v>
      </c>
      <c r="F7155" s="3">
        <v>71655</v>
      </c>
      <c r="G7155" s="3">
        <v>20591</v>
      </c>
      <c r="H7155" s="3">
        <v>64.677499999999995</v>
      </c>
      <c r="I7155" s="30">
        <v>864.44020999999998</v>
      </c>
      <c r="J7155" s="30">
        <v>864.44031029999996</v>
      </c>
      <c r="K7155" s="30">
        <v>-1E-4</v>
      </c>
      <c r="L7155" s="3">
        <v>3</v>
      </c>
      <c r="M7155" s="3">
        <v>3</v>
      </c>
      <c r="N7155" s="10">
        <f t="shared" si="777"/>
        <v>1</v>
      </c>
      <c r="O7155" s="35">
        <v>3</v>
      </c>
      <c r="P7155" s="17"/>
      <c r="Q7155" s="40">
        <v>2591.30215</v>
      </c>
      <c r="R7155" s="40">
        <v>864.43889999999999</v>
      </c>
      <c r="S7155" s="18">
        <f t="shared" si="778"/>
        <v>1.5154338843259902</v>
      </c>
      <c r="T7155" s="18">
        <f t="shared" si="779"/>
        <v>1.6314629061406138</v>
      </c>
      <c r="U7155" s="18">
        <f t="shared" si="780"/>
        <v>1.3881837108901924</v>
      </c>
      <c r="V7155" s="30">
        <v>864.44010000000003</v>
      </c>
      <c r="W7155" s="3" t="s">
        <v>47</v>
      </c>
      <c r="X7155" s="3" t="s">
        <v>47</v>
      </c>
      <c r="Y7155" s="3" t="s">
        <v>47</v>
      </c>
      <c r="AA7155" s="3" t="s">
        <v>47</v>
      </c>
      <c r="AB7155" s="12" t="s">
        <v>47</v>
      </c>
      <c r="AC7155" s="3" t="s">
        <v>47</v>
      </c>
      <c r="AD7155" s="3" t="s">
        <v>47</v>
      </c>
      <c r="AE7155" s="3" t="s">
        <v>47</v>
      </c>
      <c r="AF7155" s="3" t="s">
        <v>47</v>
      </c>
      <c r="AG7155" s="3" t="s">
        <v>47</v>
      </c>
      <c r="AI7155" s="3" t="s">
        <v>47</v>
      </c>
      <c r="AJ7155" s="3" t="s">
        <v>47</v>
      </c>
      <c r="AK7155" s="3" t="s">
        <v>47</v>
      </c>
      <c r="AL7155" s="3" t="s">
        <v>52</v>
      </c>
      <c r="AM7155" s="3" t="s">
        <v>47</v>
      </c>
      <c r="AO7155" s="3" t="s">
        <v>47</v>
      </c>
      <c r="AP7155" s="3" t="s">
        <v>47</v>
      </c>
      <c r="AQ7155" s="3" t="s">
        <v>47</v>
      </c>
      <c r="AR7155" s="3" t="s">
        <v>47</v>
      </c>
      <c r="AU7155" s="3">
        <v>0</v>
      </c>
      <c r="AV7155" s="3">
        <v>18</v>
      </c>
      <c r="AW7155" s="3">
        <v>1</v>
      </c>
      <c r="AX7155" s="3">
        <v>18</v>
      </c>
      <c r="AY7155" s="3">
        <v>100</v>
      </c>
      <c r="AZ7155" s="6" t="str">
        <f t="shared" si="781"/>
        <v>3412.2</v>
      </c>
      <c r="BC7155" s="12" t="s">
        <v>18599</v>
      </c>
      <c r="BJ7155" s="12">
        <f t="shared" si="782"/>
        <v>0</v>
      </c>
      <c r="BK7155" s="12">
        <f t="shared" si="783"/>
        <v>0</v>
      </c>
      <c r="BN7155" s="3" t="s">
        <v>277</v>
      </c>
      <c r="BR7155" s="3" t="s">
        <v>277</v>
      </c>
      <c r="CQ7155" s="3" t="str">
        <f>CONCATENATE(baseURL!$A$1,baseURL!$B$1,baseURL!$C$1,".",C7155,".",L7155,".pkl&amp;seq=",BC7155,"&amp;varMods=Oxidation-M")</f>
        <v>http://proteomics.broadinstitute.org/millscripts/viewfeed.pl?side=xl&amp;cycle=1&amp;fixedMods=iaaC&amp;file=msdataSM/iPRG2012_nd/cpick_in/iPRG2012_nd.3412.2.3.pkl&amp;seq=VLNDAFGLEEGLmTTVHSLTATQK&amp;varMods=Oxidation-M</v>
      </c>
    </row>
    <row r="7156" spans="1:95" x14ac:dyDescent="0.2">
      <c r="A7156" s="3">
        <v>4668</v>
      </c>
      <c r="B7156" s="2" t="s">
        <v>18655</v>
      </c>
      <c r="C7156" s="2" t="s">
        <v>18656</v>
      </c>
      <c r="D7156" s="3">
        <v>17197</v>
      </c>
      <c r="E7156" s="3">
        <v>17181</v>
      </c>
      <c r="F7156" s="3">
        <v>71717</v>
      </c>
      <c r="G7156" s="3">
        <v>20595</v>
      </c>
      <c r="H7156" s="3">
        <v>64.713399999999993</v>
      </c>
      <c r="I7156" s="30">
        <v>765.73330999999996</v>
      </c>
      <c r="J7156" s="30">
        <v>765.73275560000002</v>
      </c>
      <c r="K7156" s="30">
        <v>5.5000000000000003E-4</v>
      </c>
      <c r="L7156" s="3">
        <v>3</v>
      </c>
      <c r="M7156" s="3">
        <v>3</v>
      </c>
      <c r="N7156" s="10">
        <f t="shared" si="777"/>
        <v>1</v>
      </c>
      <c r="O7156" s="35">
        <v>3</v>
      </c>
      <c r="P7156" s="17"/>
      <c r="Q7156" s="40">
        <v>2295.1808299999998</v>
      </c>
      <c r="R7156" s="40">
        <v>765.73179000000005</v>
      </c>
      <c r="S7156" s="18">
        <f t="shared" si="778"/>
        <v>1.9850292488366383</v>
      </c>
      <c r="T7156" s="18">
        <f t="shared" si="779"/>
        <v>1.2610159491644657</v>
      </c>
      <c r="U7156" s="18">
        <f t="shared" si="780"/>
        <v>1.3189996982508791</v>
      </c>
      <c r="V7156" s="30">
        <v>765.7328</v>
      </c>
      <c r="W7156" s="3" t="s">
        <v>47</v>
      </c>
      <c r="X7156" s="3" t="s">
        <v>47</v>
      </c>
      <c r="Y7156" s="3" t="s">
        <v>47</v>
      </c>
      <c r="Z7156" s="3" t="s">
        <v>47</v>
      </c>
      <c r="AA7156" s="3" t="s">
        <v>48</v>
      </c>
      <c r="AB7156" s="12" t="s">
        <v>47</v>
      </c>
      <c r="AC7156" s="3" t="s">
        <v>47</v>
      </c>
      <c r="AD7156" s="3" t="s">
        <v>47</v>
      </c>
      <c r="AE7156" s="3" t="s">
        <v>47</v>
      </c>
      <c r="AF7156" s="3" t="s">
        <v>47</v>
      </c>
      <c r="AG7156" s="3" t="s">
        <v>47</v>
      </c>
      <c r="AI7156" s="3" t="s">
        <v>47</v>
      </c>
      <c r="AK7156" s="3" t="s">
        <v>47</v>
      </c>
      <c r="AL7156" s="3" t="s">
        <v>47</v>
      </c>
      <c r="AM7156" s="3" t="s">
        <v>47</v>
      </c>
      <c r="AN7156" s="3" t="s">
        <v>47</v>
      </c>
      <c r="AU7156" s="3">
        <v>0</v>
      </c>
      <c r="AV7156" s="3">
        <v>15</v>
      </c>
      <c r="AW7156" s="3">
        <v>1</v>
      </c>
      <c r="AX7156" s="3">
        <v>15</v>
      </c>
      <c r="AY7156" s="3">
        <v>100</v>
      </c>
      <c r="AZ7156" s="6" t="str">
        <f t="shared" si="781"/>
        <v>3415.1</v>
      </c>
      <c r="BC7156" s="12" t="s">
        <v>18612</v>
      </c>
      <c r="BJ7156" s="12">
        <f t="shared" si="782"/>
        <v>0</v>
      </c>
      <c r="BK7156" s="12">
        <f t="shared" si="783"/>
        <v>0</v>
      </c>
      <c r="CQ7156" s="3" t="str">
        <f>CONCATENATE(baseURL!$A$1,baseURL!$B$1,baseURL!$C$1,".",C7156,".",L7156,".pkl&amp;seq=",BC7156)</f>
        <v>http://proteomics.broadinstitute.org/millscripts/viewfeed.pl?side=xl&amp;cycle=1&amp;fixedMods=iaaC&amp;file=msdataSM/iPRG2012_nd/cpick_in/iPRG2012_nd.3415.1.3.pkl&amp;seq=TLVWNGPPGVFEFEKFAAGTK</v>
      </c>
    </row>
    <row r="7157" spans="1:95" x14ac:dyDescent="0.2">
      <c r="A7157" s="3">
        <v>6519</v>
      </c>
      <c r="B7157" s="2" t="s">
        <v>18657</v>
      </c>
      <c r="C7157" s="2" t="s">
        <v>18658</v>
      </c>
      <c r="D7157" s="3">
        <v>17198</v>
      </c>
      <c r="E7157" s="3">
        <v>17182</v>
      </c>
      <c r="F7157" s="3">
        <v>71738</v>
      </c>
      <c r="G7157" s="3">
        <v>20597</v>
      </c>
      <c r="H7157" s="3">
        <v>64.737899999999996</v>
      </c>
      <c r="I7157" s="30">
        <v>485.97465</v>
      </c>
      <c r="J7157" s="30">
        <v>485.97439370000001</v>
      </c>
      <c r="K7157" s="30">
        <v>2.5999999999999998E-4</v>
      </c>
      <c r="L7157" s="3">
        <v>3</v>
      </c>
      <c r="M7157" s="3">
        <v>3</v>
      </c>
      <c r="N7157" s="10">
        <f t="shared" si="777"/>
        <v>1</v>
      </c>
      <c r="O7157" s="35">
        <v>3</v>
      </c>
      <c r="P7157" s="17"/>
      <c r="Q7157" s="40">
        <v>1455.9046000000001</v>
      </c>
      <c r="R7157" s="40">
        <v>485.97305</v>
      </c>
      <c r="S7157" s="18">
        <f t="shared" si="778"/>
        <v>3.2923636403217649</v>
      </c>
      <c r="T7157" s="18">
        <f t="shared" si="779"/>
        <v>2.7649681397079942</v>
      </c>
      <c r="U7157" s="18">
        <f t="shared" si="780"/>
        <v>2.3663863664776135</v>
      </c>
      <c r="V7157" s="30">
        <v>485.9742</v>
      </c>
      <c r="W7157" s="3" t="s">
        <v>47</v>
      </c>
      <c r="X7157" s="3" t="s">
        <v>47</v>
      </c>
      <c r="Y7157" s="3" t="s">
        <v>47</v>
      </c>
      <c r="Z7157" s="3" t="s">
        <v>47</v>
      </c>
      <c r="AA7157" s="3" t="s">
        <v>48</v>
      </c>
      <c r="AB7157" s="12" t="s">
        <v>47</v>
      </c>
      <c r="AC7157" s="3" t="s">
        <v>47</v>
      </c>
      <c r="AD7157" s="3" t="s">
        <v>47</v>
      </c>
      <c r="AE7157" s="3" t="s">
        <v>47</v>
      </c>
      <c r="AF7157" s="3" t="s">
        <v>47</v>
      </c>
      <c r="AG7157" s="3" t="s">
        <v>47</v>
      </c>
      <c r="AH7157" s="3" t="s">
        <v>47</v>
      </c>
      <c r="AI7157" s="3" t="s">
        <v>47</v>
      </c>
      <c r="AJ7157" s="3" t="s">
        <v>47</v>
      </c>
      <c r="AK7157" s="3" t="s">
        <v>47</v>
      </c>
      <c r="AL7157" s="3" t="s">
        <v>47</v>
      </c>
      <c r="AU7157" s="3">
        <v>0</v>
      </c>
      <c r="AV7157" s="3">
        <v>15</v>
      </c>
      <c r="AW7157" s="3">
        <v>1</v>
      </c>
      <c r="AX7157" s="3">
        <v>15</v>
      </c>
      <c r="AY7157" s="3">
        <v>100</v>
      </c>
      <c r="AZ7157" s="6" t="str">
        <f t="shared" si="781"/>
        <v>3416.1</v>
      </c>
      <c r="BC7157" s="12" t="s">
        <v>18615</v>
      </c>
      <c r="BJ7157" s="12">
        <f t="shared" si="782"/>
        <v>0</v>
      </c>
      <c r="BK7157" s="12">
        <f t="shared" si="783"/>
        <v>0</v>
      </c>
      <c r="CQ7157" s="3" t="str">
        <f>CONCATENATE(baseURL!$A$1,baseURL!$B$1,baseURL!$C$1,".",C7157,".",L7157,".pkl&amp;seq=",BC7157)</f>
        <v>http://proteomics.broadinstitute.org/millscripts/viewfeed.pl?side=xl&amp;cycle=1&amp;fixedMods=iaaC&amp;file=msdataSM/iPRG2012_nd/cpick_in/iPRG2012_nd.3416.1.3.pkl&amp;seq=LRESLPLLVFLR</v>
      </c>
    </row>
    <row r="7158" spans="1:95" x14ac:dyDescent="0.2">
      <c r="A7158" s="3">
        <v>5958</v>
      </c>
      <c r="B7158" s="2" t="s">
        <v>18659</v>
      </c>
      <c r="C7158" s="2" t="s">
        <v>18657</v>
      </c>
      <c r="D7158" s="3">
        <v>17200</v>
      </c>
      <c r="E7158" s="3">
        <v>17184</v>
      </c>
      <c r="F7158" s="3">
        <v>71760</v>
      </c>
      <c r="G7158" s="3">
        <v>20600</v>
      </c>
      <c r="H7158" s="3">
        <v>64.756699999999995</v>
      </c>
      <c r="I7158" s="30">
        <v>610.34571000000005</v>
      </c>
      <c r="J7158" s="30">
        <v>610.34543140000005</v>
      </c>
      <c r="K7158" s="30">
        <v>2.7999999999999998E-4</v>
      </c>
      <c r="L7158" s="3">
        <v>4</v>
      </c>
      <c r="M7158" s="3">
        <v>4</v>
      </c>
      <c r="N7158" s="10">
        <f t="shared" si="777"/>
        <v>1</v>
      </c>
      <c r="O7158" s="35">
        <v>4</v>
      </c>
      <c r="P7158" s="17"/>
      <c r="Q7158" s="40">
        <v>2438.3541</v>
      </c>
      <c r="R7158" s="40">
        <v>610.34397999999999</v>
      </c>
      <c r="S7158" s="18">
        <f t="shared" si="778"/>
        <v>2.8344672131704431</v>
      </c>
      <c r="T7158" s="18">
        <f t="shared" si="779"/>
        <v>2.3780033024402005</v>
      </c>
      <c r="U7158" s="18">
        <f t="shared" si="780"/>
        <v>1.9988728323155425</v>
      </c>
      <c r="V7158" s="30">
        <v>610.34519999999998</v>
      </c>
      <c r="W7158" s="3" t="s">
        <v>47</v>
      </c>
      <c r="X7158" s="3" t="s">
        <v>47</v>
      </c>
      <c r="Y7158" s="3" t="s">
        <v>47</v>
      </c>
      <c r="Z7158" s="3" t="s">
        <v>47</v>
      </c>
      <c r="AA7158" s="3" t="s">
        <v>47</v>
      </c>
      <c r="AB7158" s="12" t="s">
        <v>47</v>
      </c>
      <c r="AC7158" s="3" t="s">
        <v>47</v>
      </c>
      <c r="AD7158" s="3" t="s">
        <v>47</v>
      </c>
      <c r="AE7158" s="3" t="s">
        <v>47</v>
      </c>
      <c r="AF7158" s="3" t="s">
        <v>47</v>
      </c>
      <c r="AI7158" s="3" t="s">
        <v>47</v>
      </c>
      <c r="AJ7158" s="3" t="s">
        <v>47</v>
      </c>
      <c r="AK7158" s="3" t="s">
        <v>47</v>
      </c>
      <c r="AL7158" s="3" t="s">
        <v>47</v>
      </c>
      <c r="AM7158" s="3" t="s">
        <v>47</v>
      </c>
      <c r="AU7158" s="3">
        <v>0</v>
      </c>
      <c r="AV7158" s="3">
        <v>15</v>
      </c>
      <c r="AW7158" s="3">
        <v>1</v>
      </c>
      <c r="AX7158" s="3">
        <v>15</v>
      </c>
      <c r="AY7158" s="3">
        <v>100</v>
      </c>
      <c r="AZ7158" s="6" t="str">
        <f t="shared" si="781"/>
        <v>3417.2</v>
      </c>
      <c r="BC7158" s="12" t="s">
        <v>18617</v>
      </c>
      <c r="BJ7158" s="12">
        <f t="shared" si="782"/>
        <v>0</v>
      </c>
      <c r="BK7158" s="12">
        <f t="shared" si="783"/>
        <v>0</v>
      </c>
      <c r="CQ7158" s="3" t="str">
        <f>CONCATENATE(baseURL!$A$1,baseURL!$B$1,baseURL!$C$1,".",C7158,".",L7158,".pkl&amp;seq=",BC7158)</f>
        <v>http://proteomics.broadinstitute.org/millscripts/viewfeed.pl?side=xl&amp;cycle=1&amp;fixedMods=iaaC&amp;file=msdataSM/iPRG2012_nd/cpick_in/iPRG2012_nd.3417.2.4.pkl&amp;seq=TLTAVHDKLLEDLVFPTELVGK</v>
      </c>
    </row>
    <row r="7159" spans="1:95" x14ac:dyDescent="0.2">
      <c r="A7159" s="3">
        <v>5841</v>
      </c>
      <c r="B7159" s="2" t="s">
        <v>18660</v>
      </c>
      <c r="C7159" s="2" t="s">
        <v>18661</v>
      </c>
      <c r="D7159" s="3">
        <v>17201</v>
      </c>
      <c r="E7159" s="3">
        <v>17185</v>
      </c>
      <c r="F7159" s="3">
        <v>71761</v>
      </c>
      <c r="G7159" s="3">
        <v>20601</v>
      </c>
      <c r="H7159" s="3">
        <v>64.762500000000003</v>
      </c>
      <c r="I7159" s="30">
        <v>1035.1984</v>
      </c>
      <c r="J7159" s="30">
        <v>1035.1982539999999</v>
      </c>
      <c r="K7159" s="30">
        <v>1.4999999999999999E-4</v>
      </c>
      <c r="L7159" s="3">
        <v>3</v>
      </c>
      <c r="M7159" s="3">
        <v>3</v>
      </c>
      <c r="N7159" s="10">
        <f t="shared" si="777"/>
        <v>1</v>
      </c>
      <c r="O7159" s="35">
        <v>3</v>
      </c>
      <c r="P7159" s="17"/>
      <c r="Q7159" s="40">
        <v>3103.5768600000001</v>
      </c>
      <c r="R7159" s="40">
        <v>1035.19714</v>
      </c>
      <c r="S7159" s="18">
        <f t="shared" si="778"/>
        <v>1.2171594678111624</v>
      </c>
      <c r="T7159" s="18">
        <f t="shared" si="779"/>
        <v>1.0761235293945117</v>
      </c>
      <c r="U7159" s="18">
        <f t="shared" si="780"/>
        <v>0.73415967889959</v>
      </c>
      <c r="V7159" s="30">
        <v>1035.1978999999999</v>
      </c>
      <c r="W7159" s="3" t="s">
        <v>47</v>
      </c>
      <c r="X7159" s="3" t="s">
        <v>47</v>
      </c>
      <c r="Y7159" s="3" t="s">
        <v>47</v>
      </c>
      <c r="Z7159" s="3" t="s">
        <v>47</v>
      </c>
      <c r="AA7159" s="3" t="s">
        <v>47</v>
      </c>
      <c r="AB7159" s="12" t="s">
        <v>47</v>
      </c>
      <c r="AC7159" s="3" t="s">
        <v>47</v>
      </c>
      <c r="AD7159" s="3" t="s">
        <v>47</v>
      </c>
      <c r="AE7159" s="3" t="s">
        <v>47</v>
      </c>
      <c r="AF7159" s="3" t="s">
        <v>47</v>
      </c>
      <c r="AG7159" s="3" t="s">
        <v>47</v>
      </c>
      <c r="AI7159" s="3" t="s">
        <v>47</v>
      </c>
      <c r="AJ7159" s="3" t="s">
        <v>47</v>
      </c>
      <c r="AK7159" s="3" t="s">
        <v>47</v>
      </c>
      <c r="AL7159" s="3" t="s">
        <v>47</v>
      </c>
      <c r="AM7159" s="3" t="s">
        <v>47</v>
      </c>
      <c r="AN7159" s="3" t="s">
        <v>47</v>
      </c>
      <c r="AU7159" s="3">
        <v>0</v>
      </c>
      <c r="AV7159" s="3">
        <v>17</v>
      </c>
      <c r="AW7159" s="3">
        <v>1</v>
      </c>
      <c r="AX7159" s="3">
        <v>17</v>
      </c>
      <c r="AY7159" s="3">
        <v>100</v>
      </c>
      <c r="AZ7159" s="6" t="str">
        <f t="shared" si="781"/>
        <v>3417.3</v>
      </c>
      <c r="BC7159" s="12" t="s">
        <v>18662</v>
      </c>
      <c r="BJ7159" s="12">
        <f t="shared" si="782"/>
        <v>0</v>
      </c>
      <c r="BK7159" s="12">
        <f t="shared" si="783"/>
        <v>0</v>
      </c>
      <c r="CQ7159" s="3" t="str">
        <f>CONCATENATE(baseURL!$A$1,baseURL!$B$1,baseURL!$C$1,".",C7159,".",L7159,".pkl&amp;seq=",BC7159)</f>
        <v>http://proteomics.broadinstitute.org/millscripts/viewfeed.pl?side=xl&amp;cycle=1&amp;fixedMods=iaaC&amp;file=msdataSM/iPRG2012_nd/cpick_in/iPRG2012_nd.3417.3.3.pkl&amp;seq=MASLGVEENNLLLETVPGSYELPWGTKR</v>
      </c>
    </row>
    <row r="7160" spans="1:95" x14ac:dyDescent="0.2">
      <c r="A7160" s="3">
        <v>713</v>
      </c>
      <c r="B7160" s="2" t="s">
        <v>18663</v>
      </c>
      <c r="C7160" s="2" t="s">
        <v>18664</v>
      </c>
      <c r="D7160" s="3">
        <v>17203</v>
      </c>
      <c r="E7160" s="3">
        <v>17187</v>
      </c>
      <c r="F7160" s="3">
        <v>71843</v>
      </c>
      <c r="G7160" s="3">
        <v>20607</v>
      </c>
      <c r="H7160" s="3">
        <v>64.825699999999998</v>
      </c>
      <c r="I7160" s="30">
        <v>773.72470999999996</v>
      </c>
      <c r="J7160" s="30">
        <v>773.72256800000002</v>
      </c>
      <c r="K7160" s="30">
        <v>2.14E-3</v>
      </c>
      <c r="L7160" s="3">
        <v>3</v>
      </c>
      <c r="M7160" s="3">
        <v>3</v>
      </c>
      <c r="N7160" s="10">
        <f t="shared" si="777"/>
        <v>1</v>
      </c>
      <c r="O7160" s="35">
        <v>3</v>
      </c>
      <c r="P7160" s="17"/>
      <c r="Q7160" s="40">
        <v>2319.1495300000001</v>
      </c>
      <c r="R7160" s="32">
        <v>773.72136</v>
      </c>
      <c r="S7160" s="18">
        <f t="shared" si="778"/>
        <v>4.3297240752858226</v>
      </c>
      <c r="T7160" s="18">
        <f t="shared" si="779"/>
        <v>1.5612855770449943</v>
      </c>
      <c r="U7160" s="18">
        <f t="shared" si="780"/>
        <v>1.6026441354191545</v>
      </c>
      <c r="V7160" s="30">
        <v>773.72260000000006</v>
      </c>
      <c r="Y7160" s="3" t="s">
        <v>47</v>
      </c>
      <c r="AD7160" s="3" t="s">
        <v>52</v>
      </c>
      <c r="AE7160" s="3" t="s">
        <v>47</v>
      </c>
      <c r="AF7160" s="3" t="s">
        <v>47</v>
      </c>
      <c r="AG7160" s="3" t="s">
        <v>52</v>
      </c>
      <c r="AJ7160" s="3" t="s">
        <v>48</v>
      </c>
      <c r="AK7160" s="3" t="s">
        <v>65</v>
      </c>
      <c r="AU7160" s="3">
        <v>1</v>
      </c>
      <c r="AV7160" s="3">
        <v>3</v>
      </c>
      <c r="AW7160" s="3">
        <v>1</v>
      </c>
      <c r="AX7160" s="3">
        <v>3</v>
      </c>
      <c r="AY7160" s="3">
        <v>100</v>
      </c>
      <c r="AZ7160" s="6" t="str">
        <f t="shared" si="781"/>
        <v>3421.1</v>
      </c>
      <c r="BC7160" s="12" t="s">
        <v>18665</v>
      </c>
      <c r="BJ7160" s="12">
        <f t="shared" si="782"/>
        <v>0</v>
      </c>
      <c r="BK7160" s="12">
        <f t="shared" si="783"/>
        <v>0</v>
      </c>
      <c r="BM7160" s="3" t="s">
        <v>162</v>
      </c>
      <c r="BR7160" s="3" t="s">
        <v>162</v>
      </c>
      <c r="CG7160" s="3" t="s">
        <v>20290</v>
      </c>
      <c r="CQ7160" s="3" t="str">
        <f>CONCATENATE(baseURL!$A$1,baseURL!$B$1,baseURL!$C$1,".",C7160,".",L7160,".pkl&amp;seq=",BC7160,"&amp;varMods=Sodiated-E")</f>
        <v>http://proteomics.broadinstitute.org/millscripts/viewfeed.pl?side=xl&amp;cycle=1&amp;fixedMods=iaaC&amp;file=msdataSM/iPRG2012_nd/cpick_in/iPRG2012_nd.3421.1.3.pkl&amp;seq=LVSTeGNVPQTLAPVPYeTFL&amp;varMods=Sodiated-E</v>
      </c>
    </row>
    <row r="7161" spans="1:95" x14ac:dyDescent="0.2">
      <c r="A7161" s="3">
        <v>4059</v>
      </c>
      <c r="B7161" s="2" t="s">
        <v>18666</v>
      </c>
      <c r="C7161" s="2" t="s">
        <v>18667</v>
      </c>
      <c r="D7161" s="3">
        <v>17204</v>
      </c>
      <c r="E7161" s="3">
        <v>17188</v>
      </c>
      <c r="F7161" s="3">
        <v>71864</v>
      </c>
      <c r="G7161" s="3">
        <v>20609</v>
      </c>
      <c r="H7161" s="3">
        <v>64.838099999999997</v>
      </c>
      <c r="I7161" s="30">
        <v>712.62073999999996</v>
      </c>
      <c r="J7161" s="30">
        <v>712.6211935</v>
      </c>
      <c r="K7161" s="30">
        <v>-4.4999999999999999E-4</v>
      </c>
      <c r="L7161" s="3">
        <v>4</v>
      </c>
      <c r="M7161" s="3">
        <v>4</v>
      </c>
      <c r="N7161" s="10">
        <f t="shared" si="777"/>
        <v>1</v>
      </c>
      <c r="O7161" s="35">
        <v>4</v>
      </c>
      <c r="P7161" s="17"/>
      <c r="Q7161" s="40">
        <v>2847.4576699999998</v>
      </c>
      <c r="R7161" s="40">
        <v>712.61987999999997</v>
      </c>
      <c r="S7161" s="18">
        <f t="shared" si="778"/>
        <v>1.206814494129407</v>
      </c>
      <c r="T7161" s="18">
        <f t="shared" si="779"/>
        <v>1.8431986489592362</v>
      </c>
      <c r="U7161" s="18">
        <f t="shared" si="780"/>
        <v>1.8523199213554435</v>
      </c>
      <c r="V7161" s="30">
        <v>712.62120000000004</v>
      </c>
      <c r="W7161" s="3" t="s">
        <v>47</v>
      </c>
      <c r="X7161" s="3" t="s">
        <v>47</v>
      </c>
      <c r="Y7161" s="3" t="s">
        <v>47</v>
      </c>
      <c r="Z7161" s="3" t="s">
        <v>47</v>
      </c>
      <c r="AA7161" s="3" t="s">
        <v>47</v>
      </c>
      <c r="AB7161" s="12" t="s">
        <v>47</v>
      </c>
      <c r="AC7161" s="3" t="s">
        <v>47</v>
      </c>
      <c r="AE7161" s="3" t="s">
        <v>47</v>
      </c>
      <c r="AF7161" s="3" t="s">
        <v>47</v>
      </c>
      <c r="AG7161" s="3" t="s">
        <v>47</v>
      </c>
      <c r="AI7161" s="3" t="s">
        <v>47</v>
      </c>
      <c r="AJ7161" s="3" t="s">
        <v>47</v>
      </c>
      <c r="AK7161" s="3" t="s">
        <v>47</v>
      </c>
      <c r="AL7161" s="3" t="s">
        <v>48</v>
      </c>
      <c r="AM7161" s="3" t="s">
        <v>47</v>
      </c>
      <c r="AU7161" s="3">
        <v>0</v>
      </c>
      <c r="AV7161" s="3">
        <v>14</v>
      </c>
      <c r="AW7161" s="3">
        <v>1</v>
      </c>
      <c r="AX7161" s="3">
        <v>14</v>
      </c>
      <c r="AY7161" s="3">
        <v>100</v>
      </c>
      <c r="AZ7161" s="6" t="str">
        <f t="shared" si="781"/>
        <v>3422.1</v>
      </c>
      <c r="BC7161" s="12" t="s">
        <v>18668</v>
      </c>
      <c r="BJ7161" s="12">
        <f t="shared" si="782"/>
        <v>0</v>
      </c>
      <c r="BK7161" s="12">
        <f t="shared" si="783"/>
        <v>0</v>
      </c>
      <c r="CQ7161" s="3" t="str">
        <f>CONCATENATE(baseURL!$A$1,baseURL!$B$1,baseURL!$C$1,".",C7161,".",L7161,".pkl&amp;seq=",BC7161)</f>
        <v>http://proteomics.broadinstitute.org/millscripts/viewfeed.pl?side=xl&amp;cycle=1&amp;fixedMods=iaaC&amp;file=msdataSM/iPRG2012_nd/cpick_in/iPRG2012_nd.3422.1.4.pkl&amp;seq=AALVQLDATPFRQWFEAHYGQTLGK</v>
      </c>
    </row>
    <row r="7162" spans="1:95" x14ac:dyDescent="0.2">
      <c r="A7162" s="3">
        <v>4032</v>
      </c>
      <c r="B7162" s="2" t="s">
        <v>18669</v>
      </c>
      <c r="C7162" s="2" t="s">
        <v>18663</v>
      </c>
      <c r="D7162" s="3">
        <v>17205</v>
      </c>
      <c r="E7162" s="3">
        <v>17189</v>
      </c>
      <c r="F7162" s="3">
        <v>71865</v>
      </c>
      <c r="G7162" s="3">
        <v>20610</v>
      </c>
      <c r="H7162" s="3">
        <v>64.842299999999994</v>
      </c>
      <c r="I7162" s="30">
        <v>768.16291000000001</v>
      </c>
      <c r="J7162" s="30">
        <v>768.16168400000004</v>
      </c>
      <c r="K7162" s="30">
        <v>1.23E-3</v>
      </c>
      <c r="L7162" s="3">
        <v>4</v>
      </c>
      <c r="M7162" s="3">
        <v>4</v>
      </c>
      <c r="N7162" s="10">
        <f t="shared" si="777"/>
        <v>1</v>
      </c>
      <c r="O7162" s="35">
        <v>4</v>
      </c>
      <c r="P7162" s="17"/>
      <c r="Q7162" s="40">
        <v>3069.6190000000001</v>
      </c>
      <c r="R7162" s="40">
        <v>768.16021000000001</v>
      </c>
      <c r="S7162" s="18">
        <f t="shared" si="778"/>
        <v>3.5148917697837612</v>
      </c>
      <c r="T7162" s="18">
        <f t="shared" si="779"/>
        <v>1.9188705439847937</v>
      </c>
      <c r="U7162" s="18">
        <f t="shared" si="780"/>
        <v>1.9396995321975572</v>
      </c>
      <c r="V7162" s="30">
        <v>768.1617</v>
      </c>
      <c r="W7162" s="3" t="s">
        <v>47</v>
      </c>
      <c r="X7162" s="3" t="s">
        <v>47</v>
      </c>
      <c r="Y7162" s="3" t="s">
        <v>47</v>
      </c>
      <c r="Z7162" s="3" t="s">
        <v>47</v>
      </c>
      <c r="AA7162" s="3" t="s">
        <v>47</v>
      </c>
      <c r="AB7162" s="12" t="s">
        <v>47</v>
      </c>
      <c r="AC7162" s="3" t="s">
        <v>47</v>
      </c>
      <c r="AD7162" s="3" t="s">
        <v>47</v>
      </c>
      <c r="AE7162" s="3" t="s">
        <v>47</v>
      </c>
      <c r="AF7162" s="3" t="s">
        <v>47</v>
      </c>
      <c r="AG7162" s="3" t="s">
        <v>47</v>
      </c>
      <c r="AI7162" s="3" t="s">
        <v>48</v>
      </c>
      <c r="AJ7162" s="3" t="s">
        <v>47</v>
      </c>
      <c r="AL7162" s="3" t="s">
        <v>48</v>
      </c>
      <c r="AM7162" s="3" t="s">
        <v>48</v>
      </c>
      <c r="AO7162" s="3" t="s">
        <v>48</v>
      </c>
      <c r="AP7162" s="3" t="s">
        <v>48</v>
      </c>
      <c r="AU7162" s="3">
        <v>0</v>
      </c>
      <c r="AV7162" s="3">
        <v>12</v>
      </c>
      <c r="AW7162" s="3">
        <v>1</v>
      </c>
      <c r="AX7162" s="3">
        <v>12</v>
      </c>
      <c r="AY7162" s="3">
        <v>100</v>
      </c>
      <c r="AZ7162" s="6" t="str">
        <f t="shared" si="781"/>
        <v>3422.2</v>
      </c>
      <c r="BC7162" s="12" t="s">
        <v>18670</v>
      </c>
      <c r="BJ7162" s="12">
        <f t="shared" si="782"/>
        <v>1</v>
      </c>
      <c r="BK7162" s="12">
        <f t="shared" si="783"/>
        <v>0</v>
      </c>
      <c r="CQ7162" s="3" t="str">
        <f>CONCATENATE(baseURL!$A$1,baseURL!$B$1,baseURL!$C$1,".",C7162,".",L7162,".pkl&amp;seq=",BC7162)</f>
        <v>http://proteomics.broadinstitute.org/millscripts/viewfeed.pl?side=xl&amp;cycle=1&amp;fixedMods=iaaC&amp;file=msdataSM/iPRG2012_nd/cpick_in/iPRG2012_nd.3422.2.4.pkl&amp;seq=GSPFQCNLGVGQVLKGWDVGLPKLSVGEK</v>
      </c>
    </row>
    <row r="7163" spans="1:95" x14ac:dyDescent="0.2">
      <c r="A7163" s="3">
        <v>5951</v>
      </c>
      <c r="B7163" s="2" t="s">
        <v>18671</v>
      </c>
      <c r="C7163" s="2" t="s">
        <v>18672</v>
      </c>
      <c r="D7163" s="3">
        <v>17206</v>
      </c>
      <c r="E7163" s="3">
        <v>17190</v>
      </c>
      <c r="F7163" s="3">
        <v>71866</v>
      </c>
      <c r="G7163" s="3">
        <v>20611</v>
      </c>
      <c r="H7163" s="3">
        <v>64.846400000000003</v>
      </c>
      <c r="I7163" s="30">
        <v>993.82561999999996</v>
      </c>
      <c r="J7163" s="30">
        <v>993.82691480000005</v>
      </c>
      <c r="K7163" s="30">
        <v>-1.2899999999999999E-3</v>
      </c>
      <c r="L7163" s="3">
        <v>3</v>
      </c>
      <c r="M7163" s="3">
        <v>3</v>
      </c>
      <c r="N7163" s="10">
        <f t="shared" si="777"/>
        <v>1</v>
      </c>
      <c r="O7163" s="35">
        <v>3</v>
      </c>
      <c r="P7163" s="17"/>
      <c r="Q7163" s="40">
        <v>2979.4581899999998</v>
      </c>
      <c r="R7163" s="40">
        <v>993.82425000000001</v>
      </c>
      <c r="S7163" s="18">
        <f t="shared" si="778"/>
        <v>1.3785133537963956</v>
      </c>
      <c r="T7163" s="18">
        <f t="shared" si="779"/>
        <v>2.6813594053956344</v>
      </c>
      <c r="U7163" s="18">
        <f t="shared" si="780"/>
        <v>2.5658460236224045</v>
      </c>
      <c r="V7163" s="30">
        <v>993.82680000000005</v>
      </c>
      <c r="W7163" s="3" t="s">
        <v>47</v>
      </c>
      <c r="X7163" s="3" t="s">
        <v>47</v>
      </c>
      <c r="Y7163" s="3" t="s">
        <v>47</v>
      </c>
      <c r="Z7163" s="3" t="s">
        <v>47</v>
      </c>
      <c r="AA7163" s="3" t="s">
        <v>47</v>
      </c>
      <c r="AB7163" s="12" t="s">
        <v>47</v>
      </c>
      <c r="AC7163" s="3" t="s">
        <v>47</v>
      </c>
      <c r="AD7163" s="3" t="s">
        <v>47</v>
      </c>
      <c r="AE7163" s="3" t="s">
        <v>47</v>
      </c>
      <c r="AF7163" s="3" t="s">
        <v>47</v>
      </c>
      <c r="AG7163" s="3" t="s">
        <v>47</v>
      </c>
      <c r="AI7163" s="3" t="s">
        <v>47</v>
      </c>
      <c r="AJ7163" s="3" t="s">
        <v>47</v>
      </c>
      <c r="AK7163" s="3" t="s">
        <v>47</v>
      </c>
      <c r="AL7163" s="3" t="s">
        <v>47</v>
      </c>
      <c r="AM7163" s="3" t="s">
        <v>47</v>
      </c>
      <c r="AU7163" s="3">
        <v>0</v>
      </c>
      <c r="AV7163" s="3">
        <v>16</v>
      </c>
      <c r="AW7163" s="3">
        <v>1</v>
      </c>
      <c r="AX7163" s="3">
        <v>16</v>
      </c>
      <c r="AY7163" s="3">
        <v>100</v>
      </c>
      <c r="AZ7163" s="6" t="str">
        <f t="shared" si="781"/>
        <v>3422.3</v>
      </c>
      <c r="BC7163" s="12" t="s">
        <v>18673</v>
      </c>
      <c r="BJ7163" s="12">
        <f t="shared" si="782"/>
        <v>0</v>
      </c>
      <c r="BK7163" s="12">
        <f t="shared" si="783"/>
        <v>0</v>
      </c>
      <c r="CQ7163" s="3" t="str">
        <f>CONCATENATE(baseURL!$A$1,baseURL!$B$1,baseURL!$C$1,".",C7163,".",L7163,".pkl&amp;seq=",BC7163)</f>
        <v>http://proteomics.broadinstitute.org/millscripts/viewfeed.pl?side=xl&amp;cycle=1&amp;fixedMods=iaaC&amp;file=msdataSM/iPRG2012_nd/cpick_in/iPRG2012_nd.3422.3.3.pkl&amp;seq=VVGDKWESYLNLLQEDELDEGTALSR</v>
      </c>
    </row>
    <row r="7164" spans="1:95" x14ac:dyDescent="0.2">
      <c r="A7164" s="3">
        <v>3745</v>
      </c>
      <c r="B7164" s="2" t="s">
        <v>18674</v>
      </c>
      <c r="C7164" s="2" t="s">
        <v>18675</v>
      </c>
      <c r="D7164" s="3">
        <v>17208</v>
      </c>
      <c r="E7164" s="3">
        <v>17192</v>
      </c>
      <c r="F7164" s="3">
        <v>71885</v>
      </c>
      <c r="G7164" s="3">
        <v>20614</v>
      </c>
      <c r="H7164" s="3">
        <v>64.867199999999997</v>
      </c>
      <c r="I7164" s="30">
        <v>623.09355000000005</v>
      </c>
      <c r="J7164" s="30">
        <v>623.09236610000005</v>
      </c>
      <c r="K7164" s="30">
        <v>1.1800000000000001E-3</v>
      </c>
      <c r="L7164" s="3">
        <v>0</v>
      </c>
      <c r="M7164" s="3">
        <v>4</v>
      </c>
      <c r="N7164" s="10">
        <f t="shared" si="777"/>
        <v>1</v>
      </c>
      <c r="O7164" s="35">
        <v>4</v>
      </c>
      <c r="P7164" s="17"/>
      <c r="Q7164" s="40">
        <v>2489.3411900000001</v>
      </c>
      <c r="R7164" s="40">
        <v>623.09074999999996</v>
      </c>
      <c r="S7164" s="18">
        <f t="shared" si="778"/>
        <v>4.4937274387285493</v>
      </c>
      <c r="T7164" s="18">
        <f t="shared" si="779"/>
        <v>2.5936831835363416</v>
      </c>
      <c r="U7164" s="18">
        <f t="shared" si="780"/>
        <v>2.3271088522671337</v>
      </c>
      <c r="V7164" s="30">
        <v>623.09220000000005</v>
      </c>
      <c r="W7164" s="3" t="s">
        <v>47</v>
      </c>
      <c r="X7164" s="3" t="s">
        <v>47</v>
      </c>
      <c r="Y7164" s="3" t="s">
        <v>47</v>
      </c>
      <c r="Z7164" s="3" t="s">
        <v>47</v>
      </c>
      <c r="AA7164" s="3" t="s">
        <v>47</v>
      </c>
      <c r="AB7164" s="12" t="s">
        <v>47</v>
      </c>
      <c r="AC7164" s="3" t="s">
        <v>47</v>
      </c>
      <c r="AE7164" s="3" t="s">
        <v>47</v>
      </c>
      <c r="AF7164" s="3" t="s">
        <v>47</v>
      </c>
      <c r="AK7164" s="3" t="s">
        <v>47</v>
      </c>
      <c r="AL7164" s="3" t="s">
        <v>47</v>
      </c>
      <c r="AU7164" s="3">
        <v>0</v>
      </c>
      <c r="AV7164" s="3">
        <v>11</v>
      </c>
      <c r="AW7164" s="3">
        <v>1</v>
      </c>
      <c r="AX7164" s="3">
        <v>11</v>
      </c>
      <c r="AY7164" s="3">
        <v>100</v>
      </c>
      <c r="AZ7164" s="6" t="str">
        <f t="shared" si="781"/>
        <v>3423.1</v>
      </c>
      <c r="BC7164" s="12" t="s">
        <v>18676</v>
      </c>
      <c r="BJ7164" s="12">
        <f t="shared" si="782"/>
        <v>0</v>
      </c>
      <c r="BK7164" s="12">
        <f t="shared" si="783"/>
        <v>0</v>
      </c>
      <c r="CQ7164" s="3" t="str">
        <f>CONCATENATE(baseURL!$A$1,baseURL!$B$1,baseURL!$C$1,".",C7164,".",L7164,".pkl&amp;seq=",BC7164)</f>
        <v>http://proteomics.broadinstitute.org/millscripts/viewfeed.pl?side=xl&amp;cycle=1&amp;fixedMods=iaaC&amp;file=msdataSM/iPRG2012_nd/cpick_in/iPRG2012_nd.3423.1.0.pkl&amp;seq=YGLTHGLTNWAAAYATGLLLARR</v>
      </c>
    </row>
    <row r="7165" spans="1:95" x14ac:dyDescent="0.2">
      <c r="A7165" s="3">
        <v>5736</v>
      </c>
      <c r="B7165" s="2" t="s">
        <v>18677</v>
      </c>
      <c r="C7165" s="2" t="s">
        <v>18666</v>
      </c>
      <c r="D7165" s="3">
        <v>17209</v>
      </c>
      <c r="E7165" s="3">
        <v>17193</v>
      </c>
      <c r="F7165" s="3">
        <v>71886</v>
      </c>
      <c r="G7165" s="3">
        <v>20615</v>
      </c>
      <c r="H7165" s="3">
        <v>64.875600000000006</v>
      </c>
      <c r="I7165" s="30">
        <v>842.81363999999996</v>
      </c>
      <c r="J7165" s="30">
        <v>842.81235600000002</v>
      </c>
      <c r="K7165" s="30">
        <v>1.2800000000000001E-3</v>
      </c>
      <c r="L7165" s="3">
        <v>3</v>
      </c>
      <c r="M7165" s="3">
        <v>3</v>
      </c>
      <c r="N7165" s="10">
        <f t="shared" si="777"/>
        <v>1</v>
      </c>
      <c r="O7165" s="35">
        <v>3</v>
      </c>
      <c r="P7165" s="17"/>
      <c r="Q7165" s="40">
        <v>2526.41777</v>
      </c>
      <c r="R7165" s="40">
        <v>842.81077000000005</v>
      </c>
      <c r="S7165" s="18">
        <f t="shared" si="778"/>
        <v>3.4052720991168837</v>
      </c>
      <c r="T7165" s="18">
        <f t="shared" si="779"/>
        <v>1.8817984492233935</v>
      </c>
      <c r="U7165" s="18">
        <f t="shared" si="780"/>
        <v>1.6967035197163995</v>
      </c>
      <c r="V7165" s="30">
        <v>842.81219999999996</v>
      </c>
      <c r="W7165" s="3" t="s">
        <v>47</v>
      </c>
      <c r="X7165" s="3" t="s">
        <v>47</v>
      </c>
      <c r="Y7165" s="3" t="s">
        <v>47</v>
      </c>
      <c r="Z7165" s="3" t="s">
        <v>47</v>
      </c>
      <c r="AA7165" s="3" t="s">
        <v>48</v>
      </c>
      <c r="AB7165" s="12" t="s">
        <v>47</v>
      </c>
      <c r="AC7165" s="3" t="s">
        <v>47</v>
      </c>
      <c r="AD7165" s="3" t="s">
        <v>47</v>
      </c>
      <c r="AE7165" s="3" t="s">
        <v>47</v>
      </c>
      <c r="AF7165" s="3" t="s">
        <v>47</v>
      </c>
      <c r="AG7165" s="3" t="s">
        <v>47</v>
      </c>
      <c r="AI7165" s="3" t="s">
        <v>47</v>
      </c>
      <c r="AJ7165" s="3" t="s">
        <v>47</v>
      </c>
      <c r="AK7165" s="3" t="s">
        <v>47</v>
      </c>
      <c r="AL7165" s="3" t="s">
        <v>47</v>
      </c>
      <c r="AM7165" s="3" t="s">
        <v>47</v>
      </c>
      <c r="AN7165" s="3" t="s">
        <v>47</v>
      </c>
      <c r="AU7165" s="3">
        <v>0</v>
      </c>
      <c r="AV7165" s="3">
        <v>16</v>
      </c>
      <c r="AW7165" s="3">
        <v>1</v>
      </c>
      <c r="AX7165" s="3">
        <v>16</v>
      </c>
      <c r="AY7165" s="3">
        <v>100</v>
      </c>
      <c r="AZ7165" s="6" t="str">
        <f t="shared" si="781"/>
        <v>3423.2</v>
      </c>
      <c r="BC7165" s="12" t="s">
        <v>18678</v>
      </c>
      <c r="BJ7165" s="12">
        <f t="shared" si="782"/>
        <v>0</v>
      </c>
      <c r="BK7165" s="12">
        <f t="shared" si="783"/>
        <v>0</v>
      </c>
      <c r="CQ7165" s="3" t="str">
        <f>CONCATENATE(baseURL!$A$1,baseURL!$B$1,baseURL!$C$1,".",C7165,".",L7165,".pkl&amp;seq=",BC7165)</f>
        <v>http://proteomics.broadinstitute.org/millscripts/viewfeed.pl?side=xl&amp;cycle=1&amp;fixedMods=iaaC&amp;file=msdataSM/iPRG2012_nd/cpick_in/iPRG2012_nd.3423.2.3.pkl&amp;seq=LEFANLTPGLKNELLTSLTPGVAK</v>
      </c>
    </row>
    <row r="7166" spans="1:95" x14ac:dyDescent="0.2">
      <c r="A7166" s="3">
        <v>5885</v>
      </c>
      <c r="B7166" s="2" t="s">
        <v>18679</v>
      </c>
      <c r="C7166" s="2" t="s">
        <v>18680</v>
      </c>
      <c r="D7166" s="3">
        <v>17210</v>
      </c>
      <c r="E7166" s="3">
        <v>17194</v>
      </c>
      <c r="F7166" s="3">
        <v>71906</v>
      </c>
      <c r="G7166" s="3">
        <v>20617</v>
      </c>
      <c r="H7166" s="3">
        <v>64.900599999999997</v>
      </c>
      <c r="I7166" s="30">
        <v>923.17714000000001</v>
      </c>
      <c r="J7166" s="30">
        <v>923.17712689999996</v>
      </c>
      <c r="K7166" s="30">
        <v>1.0000000000000001E-5</v>
      </c>
      <c r="L7166" s="3">
        <v>3</v>
      </c>
      <c r="M7166" s="3">
        <v>3</v>
      </c>
      <c r="N7166" s="10">
        <f t="shared" si="777"/>
        <v>1</v>
      </c>
      <c r="O7166" s="35">
        <v>3</v>
      </c>
      <c r="P7166" s="17"/>
      <c r="Q7166" s="40">
        <v>2767.5127900000002</v>
      </c>
      <c r="R7166" s="40">
        <v>923.17578000000003</v>
      </c>
      <c r="S7166" s="18">
        <f t="shared" si="778"/>
        <v>1.4731755635713657</v>
      </c>
      <c r="T7166" s="18">
        <f t="shared" si="779"/>
        <v>1.4589854165481126</v>
      </c>
      <c r="U7166" s="18">
        <f t="shared" si="780"/>
        <v>1.2132034053302858</v>
      </c>
      <c r="V7166" s="30">
        <v>923.17690000000005</v>
      </c>
      <c r="W7166" s="3" t="s">
        <v>47</v>
      </c>
      <c r="X7166" s="3" t="s">
        <v>47</v>
      </c>
      <c r="Y7166" s="3" t="s">
        <v>47</v>
      </c>
      <c r="Z7166" s="3" t="s">
        <v>47</v>
      </c>
      <c r="AA7166" s="3" t="s">
        <v>47</v>
      </c>
      <c r="AB7166" s="12" t="s">
        <v>47</v>
      </c>
      <c r="AC7166" s="3" t="s">
        <v>47</v>
      </c>
      <c r="AD7166" s="3" t="s">
        <v>47</v>
      </c>
      <c r="AE7166" s="3" t="s">
        <v>47</v>
      </c>
      <c r="AF7166" s="3" t="s">
        <v>52</v>
      </c>
      <c r="AG7166" s="3" t="s">
        <v>47</v>
      </c>
      <c r="AI7166" s="3" t="s">
        <v>47</v>
      </c>
      <c r="AJ7166" s="3" t="s">
        <v>47</v>
      </c>
      <c r="AK7166" s="3" t="s">
        <v>47</v>
      </c>
      <c r="AL7166" s="3" t="s">
        <v>47</v>
      </c>
      <c r="AM7166" s="3" t="s">
        <v>47</v>
      </c>
      <c r="AN7166" s="3" t="s">
        <v>47</v>
      </c>
      <c r="AO7166" s="3" t="s">
        <v>52</v>
      </c>
      <c r="AU7166" s="3">
        <v>0</v>
      </c>
      <c r="AV7166" s="3">
        <v>16</v>
      </c>
      <c r="AW7166" s="3">
        <v>1</v>
      </c>
      <c r="AX7166" s="3">
        <v>16</v>
      </c>
      <c r="AY7166" s="3">
        <v>100</v>
      </c>
      <c r="AZ7166" s="6" t="str">
        <f t="shared" si="781"/>
        <v>3424.1</v>
      </c>
      <c r="BC7166" s="12" t="s">
        <v>18681</v>
      </c>
      <c r="BJ7166" s="12">
        <f t="shared" si="782"/>
        <v>0</v>
      </c>
      <c r="BK7166" s="12">
        <f t="shared" si="783"/>
        <v>0</v>
      </c>
      <c r="CQ7166" s="3" t="str">
        <f>CONCATENATE(baseURL!$A$1,baseURL!$B$1,baseURL!$C$1,".",C7166,".",L7166,".pkl&amp;seq=",BC7166)</f>
        <v>http://proteomics.broadinstitute.org/millscripts/viewfeed.pl?side=xl&amp;cycle=1&amp;fixedMods=iaaC&amp;file=msdataSM/iPRG2012_nd/cpick_in/iPRG2012_nd.3424.1.3.pkl&amp;seq=LSGVEVESPTSFPVQSLLPKPLESVK</v>
      </c>
    </row>
    <row r="7167" spans="1:95" x14ac:dyDescent="0.2">
      <c r="A7167" s="3">
        <v>6116</v>
      </c>
      <c r="B7167" s="2" t="s">
        <v>18682</v>
      </c>
      <c r="C7167" s="2" t="s">
        <v>18683</v>
      </c>
      <c r="D7167" s="3">
        <v>17211</v>
      </c>
      <c r="E7167" s="3">
        <v>17195</v>
      </c>
      <c r="F7167" s="3">
        <v>71927</v>
      </c>
      <c r="G7167" s="3">
        <v>20619</v>
      </c>
      <c r="H7167" s="3">
        <v>64.913899999999998</v>
      </c>
      <c r="I7167" s="30">
        <v>753.07870000000003</v>
      </c>
      <c r="J7167" s="30">
        <v>753.07606750000002</v>
      </c>
      <c r="K7167" s="30">
        <v>2.63E-3</v>
      </c>
      <c r="L7167" s="3">
        <v>3</v>
      </c>
      <c r="M7167" s="3">
        <v>3</v>
      </c>
      <c r="N7167" s="10">
        <f t="shared" si="777"/>
        <v>1</v>
      </c>
      <c r="O7167" s="35">
        <v>3</v>
      </c>
      <c r="P7167" s="17"/>
      <c r="Q7167" s="40">
        <v>2257.21081</v>
      </c>
      <c r="R7167" s="40">
        <v>753.07511999999997</v>
      </c>
      <c r="S7167" s="18">
        <f t="shared" si="778"/>
        <v>4.7538418213262918</v>
      </c>
      <c r="T7167" s="18">
        <f t="shared" si="779"/>
        <v>1.2581746161685166</v>
      </c>
      <c r="U7167" s="18">
        <f t="shared" si="780"/>
        <v>0.90296436826709614</v>
      </c>
      <c r="V7167" s="30">
        <v>753.07579999999996</v>
      </c>
      <c r="W7167" s="3" t="s">
        <v>47</v>
      </c>
      <c r="X7167" s="3" t="s">
        <v>47</v>
      </c>
      <c r="Y7167" s="3" t="s">
        <v>47</v>
      </c>
      <c r="Z7167" s="3" t="s">
        <v>47</v>
      </c>
      <c r="AA7167" s="3" t="s">
        <v>48</v>
      </c>
      <c r="AB7167" s="12" t="s">
        <v>47</v>
      </c>
      <c r="AC7167" s="3" t="s">
        <v>47</v>
      </c>
      <c r="AD7167" s="3" t="s">
        <v>47</v>
      </c>
      <c r="AE7167" s="3" t="s">
        <v>47</v>
      </c>
      <c r="AF7167" s="3" t="s">
        <v>47</v>
      </c>
      <c r="AG7167" s="3" t="s">
        <v>47</v>
      </c>
      <c r="AH7167" s="3" t="s">
        <v>47</v>
      </c>
      <c r="AI7167" s="3" t="s">
        <v>47</v>
      </c>
      <c r="AK7167" s="3" t="s">
        <v>47</v>
      </c>
      <c r="AL7167" s="3" t="s">
        <v>47</v>
      </c>
      <c r="AU7167" s="3">
        <v>0</v>
      </c>
      <c r="AV7167" s="3">
        <v>14</v>
      </c>
      <c r="AW7167" s="3">
        <v>1</v>
      </c>
      <c r="AX7167" s="3">
        <v>14</v>
      </c>
      <c r="AY7167" s="3">
        <v>100</v>
      </c>
      <c r="AZ7167" s="6" t="str">
        <f t="shared" si="781"/>
        <v>3425.1</v>
      </c>
      <c r="BC7167" s="12" t="s">
        <v>18637</v>
      </c>
      <c r="BJ7167" s="12">
        <f t="shared" si="782"/>
        <v>0</v>
      </c>
      <c r="BK7167" s="12">
        <f t="shared" si="783"/>
        <v>0</v>
      </c>
      <c r="CQ7167" s="3" t="str">
        <f>CONCATENATE(baseURL!$A$1,baseURL!$B$1,baseURL!$C$1,".",C7167,".",L7167,".pkl&amp;seq=",BC7167)</f>
        <v>http://proteomics.broadinstitute.org/millscripts/viewfeed.pl?side=xl&amp;cycle=1&amp;fixedMods=iaaC&amp;file=msdataSM/iPRG2012_nd/cpick_in/iPRG2012_nd.3425.1.3.pkl&amp;seq=MKELLSNAEELEQVVQLVGK</v>
      </c>
    </row>
    <row r="7168" spans="1:95" x14ac:dyDescent="0.2">
      <c r="A7168" s="3">
        <v>5959</v>
      </c>
      <c r="B7168" s="2" t="s">
        <v>18684</v>
      </c>
      <c r="C7168" s="2" t="s">
        <v>18679</v>
      </c>
      <c r="D7168" s="3">
        <v>17212</v>
      </c>
      <c r="E7168" s="3">
        <v>17196</v>
      </c>
      <c r="F7168" s="3">
        <v>71928</v>
      </c>
      <c r="G7168" s="3">
        <v>20620</v>
      </c>
      <c r="H7168" s="3">
        <v>64.919700000000006</v>
      </c>
      <c r="I7168" s="30">
        <v>759.07119</v>
      </c>
      <c r="J7168" s="30">
        <v>759.06855900000005</v>
      </c>
      <c r="K7168" s="30">
        <v>2.63E-3</v>
      </c>
      <c r="L7168" s="3">
        <v>3</v>
      </c>
      <c r="M7168" s="3">
        <v>3</v>
      </c>
      <c r="N7168" s="10">
        <f t="shared" si="777"/>
        <v>1</v>
      </c>
      <c r="O7168" s="35">
        <v>3</v>
      </c>
      <c r="P7168" s="17"/>
      <c r="Q7168" s="40">
        <v>2275.1856400000001</v>
      </c>
      <c r="R7168" s="40">
        <v>759.06673000000001</v>
      </c>
      <c r="S7168" s="18">
        <f t="shared" si="778"/>
        <v>5.8756362566365929</v>
      </c>
      <c r="T7168" s="18">
        <f t="shared" si="779"/>
        <v>2.4095378281740518</v>
      </c>
      <c r="U7168" s="18">
        <f t="shared" si="780"/>
        <v>2.3318108013573013</v>
      </c>
      <c r="V7168" s="30">
        <v>759.06849999999997</v>
      </c>
      <c r="W7168" s="3" t="s">
        <v>47</v>
      </c>
      <c r="X7168" s="3" t="s">
        <v>47</v>
      </c>
      <c r="Y7168" s="3" t="s">
        <v>47</v>
      </c>
      <c r="Z7168" s="3" t="s">
        <v>47</v>
      </c>
      <c r="AA7168" s="3" t="s">
        <v>48</v>
      </c>
      <c r="AB7168" s="12" t="s">
        <v>47</v>
      </c>
      <c r="AC7168" s="3" t="s">
        <v>47</v>
      </c>
      <c r="AD7168" s="3" t="s">
        <v>47</v>
      </c>
      <c r="AE7168" s="3" t="s">
        <v>47</v>
      </c>
      <c r="AF7168" s="3" t="s">
        <v>47</v>
      </c>
      <c r="AG7168" s="3" t="s">
        <v>52</v>
      </c>
      <c r="AI7168" s="3" t="s">
        <v>47</v>
      </c>
      <c r="AJ7168" s="3" t="s">
        <v>47</v>
      </c>
      <c r="AK7168" s="3" t="s">
        <v>47</v>
      </c>
      <c r="AL7168" s="3" t="s">
        <v>47</v>
      </c>
      <c r="AM7168" s="3" t="s">
        <v>47</v>
      </c>
      <c r="AU7168" s="3">
        <v>0</v>
      </c>
      <c r="AV7168" s="3">
        <v>14</v>
      </c>
      <c r="AW7168" s="3">
        <v>1</v>
      </c>
      <c r="AX7168" s="3">
        <v>14</v>
      </c>
      <c r="AY7168" s="3">
        <v>100</v>
      </c>
      <c r="AZ7168" s="6" t="str">
        <f t="shared" si="781"/>
        <v>3425.2</v>
      </c>
      <c r="BC7168" s="12" t="s">
        <v>18642</v>
      </c>
      <c r="BJ7168" s="12">
        <f t="shared" si="782"/>
        <v>0</v>
      </c>
      <c r="BK7168" s="12">
        <f t="shared" si="783"/>
        <v>0</v>
      </c>
      <c r="CQ7168" s="3" t="str">
        <f>CONCATENATE(baseURL!$A$1,baseURL!$B$1,baseURL!$C$1,".",C7168,".",L7168,".pkl&amp;seq=",BC7168)</f>
        <v>http://proteomics.broadinstitute.org/millscripts/viewfeed.pl?side=xl&amp;cycle=1&amp;fixedMods=iaaC&amp;file=msdataSM/iPRG2012_nd/cpick_in/iPRG2012_nd.3425.2.3.pkl&amp;seq=LVSTEGNVPQTLAPVPYETFL</v>
      </c>
    </row>
    <row r="7169" spans="1:95" x14ac:dyDescent="0.2">
      <c r="A7169" s="3">
        <v>2133</v>
      </c>
      <c r="B7169" s="2" t="s">
        <v>18690</v>
      </c>
      <c r="C7169" s="2" t="s">
        <v>18691</v>
      </c>
      <c r="D7169" s="3">
        <v>17217</v>
      </c>
      <c r="E7169" s="3">
        <v>17201</v>
      </c>
      <c r="F7169" s="3">
        <v>72116</v>
      </c>
      <c r="G7169" s="3">
        <v>20634</v>
      </c>
      <c r="H7169" s="3">
        <v>65.040999999999997</v>
      </c>
      <c r="I7169" s="30">
        <v>643.85095000000001</v>
      </c>
      <c r="J7169" s="30">
        <v>643.85058219999996</v>
      </c>
      <c r="K7169" s="30">
        <v>3.6999999999999999E-4</v>
      </c>
      <c r="L7169" s="3">
        <v>2</v>
      </c>
      <c r="M7169" s="3">
        <v>2</v>
      </c>
      <c r="N7169" s="10">
        <f t="shared" si="777"/>
        <v>1</v>
      </c>
      <c r="O7169" s="35">
        <v>2</v>
      </c>
      <c r="P7169" s="17"/>
      <c r="Q7169" s="40">
        <v>1286.69255</v>
      </c>
      <c r="R7169" s="40">
        <v>643.84992</v>
      </c>
      <c r="S7169" s="18">
        <f t="shared" si="778"/>
        <v>1.5997516937088341</v>
      </c>
      <c r="T7169" s="18">
        <f t="shared" si="779"/>
        <v>1.0285005548578716</v>
      </c>
      <c r="U7169" s="18">
        <f t="shared" si="780"/>
        <v>1.0561467492120953</v>
      </c>
      <c r="V7169" s="30">
        <v>643.85059999999999</v>
      </c>
      <c r="W7169" s="3" t="s">
        <v>47</v>
      </c>
      <c r="X7169" s="3" t="s">
        <v>47</v>
      </c>
      <c r="Y7169" s="3" t="s">
        <v>47</v>
      </c>
      <c r="Z7169" s="3" t="s">
        <v>47</v>
      </c>
      <c r="AA7169" s="3" t="s">
        <v>47</v>
      </c>
      <c r="AB7169" s="12" t="s">
        <v>47</v>
      </c>
      <c r="AC7169" s="3" t="s">
        <v>47</v>
      </c>
      <c r="AD7169" s="3" t="s">
        <v>47</v>
      </c>
      <c r="AE7169" s="3" t="s">
        <v>47</v>
      </c>
      <c r="AF7169" s="3" t="s">
        <v>47</v>
      </c>
      <c r="AG7169" s="3" t="s">
        <v>47</v>
      </c>
      <c r="AH7169" s="3" t="s">
        <v>47</v>
      </c>
      <c r="AI7169" s="3" t="s">
        <v>47</v>
      </c>
      <c r="AJ7169" s="3" t="s">
        <v>47</v>
      </c>
      <c r="AK7169" s="3" t="s">
        <v>48</v>
      </c>
      <c r="AN7169" s="3" t="s">
        <v>47</v>
      </c>
      <c r="AO7169" s="3" t="s">
        <v>47</v>
      </c>
      <c r="AU7169" s="3">
        <v>0</v>
      </c>
      <c r="AV7169" s="3">
        <v>16</v>
      </c>
      <c r="AW7169" s="3">
        <v>1</v>
      </c>
      <c r="AX7169" s="3">
        <v>16</v>
      </c>
      <c r="AY7169" s="3">
        <v>100</v>
      </c>
      <c r="AZ7169" s="6" t="str">
        <f t="shared" si="781"/>
        <v>3434.1</v>
      </c>
      <c r="BC7169" s="12" t="s">
        <v>16059</v>
      </c>
      <c r="BJ7169" s="12">
        <f t="shared" si="782"/>
        <v>0</v>
      </c>
      <c r="BK7169" s="12">
        <f t="shared" si="783"/>
        <v>0</v>
      </c>
      <c r="BO7169" s="3" t="s">
        <v>114</v>
      </c>
      <c r="BR7169" s="3" t="s">
        <v>114</v>
      </c>
      <c r="CQ7169" s="3" t="str">
        <f>CONCATENATE(baseURL!$A$1,baseURL!$B$1,baseURL!$C$1,".",C7169,".",L7169,".pkl&amp;seq=",BC7169,"&amp;varMods=pyroGlu-Q")</f>
        <v>http://proteomics.broadinstitute.org/millscripts/viewfeed.pl?side=xl&amp;cycle=1&amp;fixedMods=iaaC&amp;file=msdataSM/iPRG2012_nd/cpick_in/iPRG2012_nd.3434.1.2.pkl&amp;seq=qLVNLPSFMVR&amp;varMods=pyroGlu-Q</v>
      </c>
    </row>
    <row r="7170" spans="1:95" x14ac:dyDescent="0.2">
      <c r="A7170" s="3">
        <v>6825</v>
      </c>
      <c r="B7170" s="2" t="s">
        <v>18695</v>
      </c>
      <c r="C7170" s="2" t="s">
        <v>18690</v>
      </c>
      <c r="D7170" s="3">
        <v>17219</v>
      </c>
      <c r="E7170" s="3">
        <v>17203</v>
      </c>
      <c r="F7170" s="3">
        <v>72138</v>
      </c>
      <c r="G7170" s="3">
        <v>20637</v>
      </c>
      <c r="H7170" s="3">
        <v>65.060400000000001</v>
      </c>
      <c r="I7170" s="30">
        <v>798.40161000000001</v>
      </c>
      <c r="J7170" s="30">
        <v>798.40181829999995</v>
      </c>
      <c r="K7170" s="30">
        <v>-2.1000000000000001E-4</v>
      </c>
      <c r="L7170" s="3">
        <v>5</v>
      </c>
      <c r="M7170" s="3">
        <v>5</v>
      </c>
      <c r="N7170" s="10">
        <f t="shared" ref="N7170:N7233" si="784">IF(AND(M7170&gt;0,L7170&gt;0), IF(M7170=L7170,1,-1), 1)</f>
        <v>1</v>
      </c>
      <c r="O7170" s="35">
        <v>5</v>
      </c>
      <c r="P7170" s="17"/>
      <c r="Q7170" s="40">
        <v>3987.9697999999999</v>
      </c>
      <c r="R7170" s="40">
        <v>798.39977999999996</v>
      </c>
      <c r="S7170" s="18">
        <f t="shared" ref="S7170:S7233" si="785">1000000*(I7170-R7170)/R7170</f>
        <v>2.292084799974337</v>
      </c>
      <c r="T7170" s="18">
        <f t="shared" ref="T7170:T7233" si="786">1000000*(J7170-R7170)/R7170</f>
        <v>2.5529816653770419</v>
      </c>
      <c r="U7170" s="18">
        <f t="shared" ref="U7170:U7233" si="787">1000000*(V7170-R7170)/R7170</f>
        <v>2.5300608174214401</v>
      </c>
      <c r="V7170" s="30">
        <v>798.40179999999998</v>
      </c>
      <c r="W7170" s="3" t="s">
        <v>47</v>
      </c>
      <c r="X7170" s="3" t="s">
        <v>47</v>
      </c>
      <c r="Y7170" s="3" t="s">
        <v>47</v>
      </c>
      <c r="Z7170" s="3" t="s">
        <v>47</v>
      </c>
      <c r="AA7170" s="3" t="s">
        <v>48</v>
      </c>
      <c r="AB7170" s="12" t="s">
        <v>47</v>
      </c>
      <c r="AC7170" s="3" t="s">
        <v>47</v>
      </c>
      <c r="AD7170" s="3" t="s">
        <v>47</v>
      </c>
      <c r="AE7170" s="3" t="s">
        <v>47</v>
      </c>
      <c r="AF7170" s="3" t="s">
        <v>47</v>
      </c>
      <c r="AG7170" s="3" t="s">
        <v>47</v>
      </c>
      <c r="AJ7170" s="3" t="s">
        <v>47</v>
      </c>
      <c r="AK7170" s="3" t="s">
        <v>47</v>
      </c>
      <c r="AL7170" s="3" t="s">
        <v>47</v>
      </c>
      <c r="AM7170" s="3" t="s">
        <v>47</v>
      </c>
      <c r="AU7170" s="3">
        <v>0</v>
      </c>
      <c r="AV7170" s="3">
        <v>14</v>
      </c>
      <c r="AW7170" s="3">
        <v>1</v>
      </c>
      <c r="AX7170" s="3">
        <v>14</v>
      </c>
      <c r="AY7170" s="3">
        <v>100</v>
      </c>
      <c r="AZ7170" s="6" t="str">
        <f t="shared" ref="AZ7170:AZ7233" si="788">HYPERLINK(CQ7170,C7170)</f>
        <v>3435.2</v>
      </c>
      <c r="BC7170" s="12" t="s">
        <v>18696</v>
      </c>
      <c r="BJ7170" s="12">
        <f t="shared" ref="BJ7170:BJ7233" si="789">LEN(BC7170)-LEN(SUBSTITUTE(BC7170,"C",""))</f>
        <v>0</v>
      </c>
      <c r="BK7170" s="12">
        <f t="shared" ref="BK7170:BK7233" si="790">LEN(BC7170)-LEN(SUBSTITUTE(BC7170,"c",""))</f>
        <v>0</v>
      </c>
      <c r="CQ7170" s="3" t="str">
        <f>CONCATENATE(baseURL!$A$1,baseURL!$B$1,baseURL!$C$1,".",C7170,".",L7170,".pkl&amp;seq=",BC7170)</f>
        <v>http://proteomics.broadinstitute.org/millscripts/viewfeed.pl?side=xl&amp;cycle=1&amp;fixedMods=iaaC&amp;file=msdataSM/iPRG2012_nd/cpick_in/iPRG2012_nd.3435.2.5.pkl&amp;seq=LALSRPNVEVVALNDPFLTNDYAAYMFKYDSTHGR</v>
      </c>
    </row>
    <row r="7171" spans="1:95" x14ac:dyDescent="0.2">
      <c r="A7171" s="3">
        <v>6715</v>
      </c>
      <c r="B7171" s="2" t="s">
        <v>18697</v>
      </c>
      <c r="C7171" s="2" t="s">
        <v>18698</v>
      </c>
      <c r="D7171" s="3">
        <v>17220</v>
      </c>
      <c r="E7171" s="3">
        <v>17204</v>
      </c>
      <c r="F7171" s="3">
        <v>72139</v>
      </c>
      <c r="G7171" s="3">
        <v>20638</v>
      </c>
      <c r="H7171" s="3">
        <v>65.066199999999995</v>
      </c>
      <c r="I7171" s="30">
        <v>857.08246999999994</v>
      </c>
      <c r="J7171" s="30">
        <v>857.08175319999998</v>
      </c>
      <c r="K7171" s="30">
        <v>7.2000000000000005E-4</v>
      </c>
      <c r="L7171" s="3">
        <v>3</v>
      </c>
      <c r="M7171" s="3">
        <v>3</v>
      </c>
      <c r="N7171" s="10">
        <f t="shared" si="784"/>
        <v>1</v>
      </c>
      <c r="O7171" s="35">
        <v>3</v>
      </c>
      <c r="P7171" s="17"/>
      <c r="Q7171" s="40">
        <v>2569.2245499999999</v>
      </c>
      <c r="R7171" s="40">
        <v>857.0797</v>
      </c>
      <c r="S7171" s="18">
        <f t="shared" si="785"/>
        <v>3.2319048041171894</v>
      </c>
      <c r="T7171" s="18">
        <f t="shared" si="786"/>
        <v>2.3955765140366183</v>
      </c>
      <c r="U7171" s="18">
        <f t="shared" si="787"/>
        <v>2.4501805375174457</v>
      </c>
      <c r="V7171" s="30">
        <v>857.08180000000004</v>
      </c>
      <c r="W7171" s="3" t="s">
        <v>47</v>
      </c>
      <c r="X7171" s="3" t="s">
        <v>47</v>
      </c>
      <c r="Y7171" s="3" t="s">
        <v>47</v>
      </c>
      <c r="Z7171" s="3" t="s">
        <v>47</v>
      </c>
      <c r="AA7171" s="3" t="s">
        <v>48</v>
      </c>
      <c r="AB7171" s="12" t="s">
        <v>47</v>
      </c>
      <c r="AC7171" s="3" t="s">
        <v>47</v>
      </c>
      <c r="AD7171" s="3" t="s">
        <v>47</v>
      </c>
      <c r="AE7171" s="3" t="s">
        <v>47</v>
      </c>
      <c r="AF7171" s="3" t="s">
        <v>47</v>
      </c>
      <c r="AG7171" s="3" t="s">
        <v>47</v>
      </c>
      <c r="AI7171" s="3" t="s">
        <v>47</v>
      </c>
      <c r="AJ7171" s="3" t="s">
        <v>47</v>
      </c>
      <c r="AK7171" s="3" t="s">
        <v>47</v>
      </c>
      <c r="AL7171" s="3" t="s">
        <v>47</v>
      </c>
      <c r="AU7171" s="3">
        <v>0</v>
      </c>
      <c r="AV7171" s="3">
        <v>14</v>
      </c>
      <c r="AW7171" s="3">
        <v>1</v>
      </c>
      <c r="AX7171" s="3">
        <v>14</v>
      </c>
      <c r="AY7171" s="3">
        <v>100</v>
      </c>
      <c r="AZ7171" s="6" t="str">
        <f t="shared" si="788"/>
        <v>3435.3</v>
      </c>
      <c r="BC7171" s="12" t="s">
        <v>18699</v>
      </c>
      <c r="BJ7171" s="12">
        <f t="shared" si="789"/>
        <v>0</v>
      </c>
      <c r="BK7171" s="12">
        <f t="shared" si="790"/>
        <v>0</v>
      </c>
      <c r="CQ7171" s="3" t="str">
        <f>CONCATENATE(baseURL!$A$1,baseURL!$B$1,baseURL!$C$1,".",C7171,".",L7171,".pkl&amp;seq=",BC7171)</f>
        <v>http://proteomics.broadinstitute.org/millscripts/viewfeed.pl?side=xl&amp;cycle=1&amp;fixedMods=iaaC&amp;file=msdataSM/iPRG2012_nd/cpick_in/iPRG2012_nd.3435.3.3.pkl&amp;seq=GVFPFVFEKEPVSDWTDDVEAR</v>
      </c>
    </row>
    <row r="7172" spans="1:95" x14ac:dyDescent="0.2">
      <c r="A7172" s="3">
        <v>2210</v>
      </c>
      <c r="B7172" s="2" t="s">
        <v>18700</v>
      </c>
      <c r="C7172" s="2" t="s">
        <v>18701</v>
      </c>
      <c r="D7172" s="3">
        <v>17221</v>
      </c>
      <c r="E7172" s="3">
        <v>17205</v>
      </c>
      <c r="F7172" s="3">
        <v>72158</v>
      </c>
      <c r="G7172" s="3">
        <v>20640</v>
      </c>
      <c r="H7172" s="3">
        <v>65.082999999999998</v>
      </c>
      <c r="I7172" s="30">
        <v>665.67074000000002</v>
      </c>
      <c r="J7172" s="30">
        <v>665.50253880000002</v>
      </c>
      <c r="K7172" s="30">
        <v>0.16819999999999999</v>
      </c>
      <c r="L7172" s="3">
        <v>0</v>
      </c>
      <c r="M7172" s="3">
        <v>6</v>
      </c>
      <c r="N7172" s="10">
        <f t="shared" si="784"/>
        <v>1</v>
      </c>
      <c r="O7172" s="35">
        <v>6</v>
      </c>
      <c r="P7172" s="17"/>
      <c r="Q7172" s="40">
        <v>3987.9697999999999</v>
      </c>
      <c r="R7172" s="40">
        <v>665.50103000000001</v>
      </c>
      <c r="S7172" s="18">
        <f t="shared" si="785"/>
        <v>255.01087503953096</v>
      </c>
      <c r="T7172" s="18">
        <f t="shared" si="786"/>
        <v>2.2671640343073909</v>
      </c>
      <c r="U7172" s="18">
        <f t="shared" si="787"/>
        <v>2.3591248236162312</v>
      </c>
      <c r="V7172" s="30">
        <v>665.50260000000003</v>
      </c>
      <c r="W7172" s="3" t="s">
        <v>47</v>
      </c>
      <c r="X7172" s="3" t="s">
        <v>47</v>
      </c>
      <c r="Y7172" s="3" t="s">
        <v>47</v>
      </c>
      <c r="Z7172" s="3" t="s">
        <v>47</v>
      </c>
      <c r="AA7172" s="3" t="s">
        <v>48</v>
      </c>
      <c r="AB7172" s="12" t="s">
        <v>47</v>
      </c>
      <c r="AC7172" s="3" t="s">
        <v>47</v>
      </c>
      <c r="AD7172" s="3" t="s">
        <v>52</v>
      </c>
      <c r="AK7172" s="3" t="s">
        <v>47</v>
      </c>
      <c r="AL7172" s="3" t="s">
        <v>47</v>
      </c>
      <c r="AU7172" s="3">
        <v>0</v>
      </c>
      <c r="AV7172" s="3">
        <v>8</v>
      </c>
      <c r="AW7172" s="3">
        <v>1</v>
      </c>
      <c r="AX7172" s="3">
        <v>8</v>
      </c>
      <c r="AY7172" s="3">
        <v>100</v>
      </c>
      <c r="AZ7172" s="6" t="str">
        <f t="shared" si="788"/>
        <v>3436.1</v>
      </c>
      <c r="BC7172" s="12" t="s">
        <v>18696</v>
      </c>
      <c r="BJ7172" s="12">
        <f t="shared" si="789"/>
        <v>0</v>
      </c>
      <c r="BK7172" s="12">
        <f t="shared" si="790"/>
        <v>0</v>
      </c>
      <c r="CQ7172" s="3" t="str">
        <f>CONCATENATE(baseURL!$A$1,baseURL!$B$1,baseURL!$C$1,".",C7172,".",L7172,".pkl&amp;seq=",BC7172)</f>
        <v>http://proteomics.broadinstitute.org/millscripts/viewfeed.pl?side=xl&amp;cycle=1&amp;fixedMods=iaaC&amp;file=msdataSM/iPRG2012_nd/cpick_in/iPRG2012_nd.3436.1.0.pkl&amp;seq=LALSRPNVEVVALNDPFLTNDYAAYMFKYDSTHGR</v>
      </c>
    </row>
    <row r="7173" spans="1:95" x14ac:dyDescent="0.2">
      <c r="A7173" s="3">
        <v>714</v>
      </c>
      <c r="B7173" s="2" t="s">
        <v>18702</v>
      </c>
      <c r="C7173" s="2" t="s">
        <v>18692</v>
      </c>
      <c r="D7173" s="3">
        <v>17222</v>
      </c>
      <c r="E7173" s="3">
        <v>17206</v>
      </c>
      <c r="F7173" s="3">
        <v>72159</v>
      </c>
      <c r="G7173" s="3">
        <v>20641</v>
      </c>
      <c r="H7173" s="3">
        <v>65.091300000000004</v>
      </c>
      <c r="I7173" s="30">
        <v>773.72411999999997</v>
      </c>
      <c r="J7173" s="30">
        <v>773.72247830000003</v>
      </c>
      <c r="K7173" s="30">
        <v>1.64E-3</v>
      </c>
      <c r="L7173" s="3">
        <v>3</v>
      </c>
      <c r="M7173" s="3">
        <v>3</v>
      </c>
      <c r="N7173" s="10">
        <f t="shared" si="784"/>
        <v>1</v>
      </c>
      <c r="O7173" s="35">
        <v>3</v>
      </c>
      <c r="P7173" s="17"/>
      <c r="Q7173" s="40">
        <v>2319.1495300000001</v>
      </c>
      <c r="R7173" s="32">
        <v>773.72136</v>
      </c>
      <c r="S7173" s="18">
        <f t="shared" si="785"/>
        <v>3.5671756560612038</v>
      </c>
      <c r="T7173" s="18">
        <f t="shared" si="786"/>
        <v>1.4453523682351272</v>
      </c>
      <c r="U7173" s="18">
        <f t="shared" si="787"/>
        <v>1.4733986405182709</v>
      </c>
      <c r="V7173" s="30">
        <v>773.72249999999997</v>
      </c>
      <c r="Y7173" s="3" t="s">
        <v>47</v>
      </c>
      <c r="AB7173" s="12" t="s">
        <v>52</v>
      </c>
      <c r="AC7173" s="3" t="s">
        <v>52</v>
      </c>
      <c r="AD7173" s="3" t="s">
        <v>52</v>
      </c>
      <c r="AE7173" s="3" t="s">
        <v>47</v>
      </c>
      <c r="AF7173" s="3" t="s">
        <v>47</v>
      </c>
      <c r="AG7173" s="3" t="s">
        <v>52</v>
      </c>
      <c r="AI7173" s="3" t="s">
        <v>52</v>
      </c>
      <c r="AJ7173" s="3" t="s">
        <v>47</v>
      </c>
      <c r="AK7173" s="3" t="s">
        <v>52</v>
      </c>
      <c r="AU7173" s="3">
        <v>0</v>
      </c>
      <c r="AV7173" s="3">
        <v>4</v>
      </c>
      <c r="AW7173" s="3">
        <v>2</v>
      </c>
      <c r="AX7173" s="3">
        <v>3</v>
      </c>
      <c r="AY7173" s="3">
        <v>75</v>
      </c>
      <c r="AZ7173" s="6" t="str">
        <f t="shared" si="788"/>
        <v>3436.2</v>
      </c>
      <c r="BC7173" s="12" t="s">
        <v>18665</v>
      </c>
      <c r="BJ7173" s="12">
        <f t="shared" si="789"/>
        <v>0</v>
      </c>
      <c r="BK7173" s="12">
        <f t="shared" si="790"/>
        <v>0</v>
      </c>
      <c r="BM7173" s="3" t="s">
        <v>162</v>
      </c>
      <c r="BR7173" s="3" t="s">
        <v>162</v>
      </c>
      <c r="CF7173" s="3" t="s">
        <v>18703</v>
      </c>
      <c r="CQ7173" s="3" t="str">
        <f>CONCATENATE(baseURL!$A$1,baseURL!$B$1,baseURL!$C$1,".",C7173,".",L7173,".pkl&amp;seq=",BC7173,"&amp;varMods=Sodiated-E")</f>
        <v>http://proteomics.broadinstitute.org/millscripts/viewfeed.pl?side=xl&amp;cycle=1&amp;fixedMods=iaaC&amp;file=msdataSM/iPRG2012_nd/cpick_in/iPRG2012_nd.3436.2.3.pkl&amp;seq=LVSTeGNVPQTLAPVPYeTFL&amp;varMods=Sodiated-E</v>
      </c>
    </row>
    <row r="7174" spans="1:95" x14ac:dyDescent="0.2">
      <c r="A7174" s="3">
        <v>1583</v>
      </c>
      <c r="B7174" s="2" t="s">
        <v>18704</v>
      </c>
      <c r="C7174" s="2" t="s">
        <v>18700</v>
      </c>
      <c r="D7174" s="3">
        <v>17224</v>
      </c>
      <c r="E7174" s="3">
        <v>17208</v>
      </c>
      <c r="F7174" s="3">
        <v>72180</v>
      </c>
      <c r="G7174" s="3">
        <v>20644</v>
      </c>
      <c r="H7174" s="3">
        <v>65.115300000000005</v>
      </c>
      <c r="I7174" s="30">
        <v>800.42402000000004</v>
      </c>
      <c r="J7174" s="30">
        <v>800.42512539999996</v>
      </c>
      <c r="K7174" s="30">
        <v>-1.1100000000000001E-3</v>
      </c>
      <c r="L7174" s="3">
        <v>3</v>
      </c>
      <c r="M7174" s="3">
        <v>3</v>
      </c>
      <c r="N7174" s="10">
        <f t="shared" si="784"/>
        <v>1</v>
      </c>
      <c r="O7174" s="35">
        <v>3</v>
      </c>
      <c r="Q7174" s="40">
        <v>2399.2540100000001</v>
      </c>
      <c r="R7174" s="40">
        <v>800.42286000000001</v>
      </c>
      <c r="S7174" s="18">
        <f t="shared" si="785"/>
        <v>1.4492339711876037</v>
      </c>
      <c r="T7174" s="18">
        <f t="shared" si="786"/>
        <v>2.830253998420309</v>
      </c>
      <c r="U7174" s="18">
        <f t="shared" si="787"/>
        <v>2.9234547349182201</v>
      </c>
      <c r="V7174" s="30">
        <v>800.42520000000002</v>
      </c>
      <c r="W7174" s="3" t="s">
        <v>47</v>
      </c>
      <c r="X7174" s="3" t="s">
        <v>47</v>
      </c>
      <c r="Y7174" s="3" t="s">
        <v>47</v>
      </c>
      <c r="AA7174" s="3" t="s">
        <v>65</v>
      </c>
      <c r="AB7174" s="12" t="s">
        <v>52</v>
      </c>
      <c r="AC7174" s="3" t="s">
        <v>52</v>
      </c>
      <c r="AD7174" s="3" t="s">
        <v>47</v>
      </c>
      <c r="AG7174" s="3" t="s">
        <v>52</v>
      </c>
      <c r="AJ7174" s="3" t="s">
        <v>47</v>
      </c>
      <c r="AL7174" s="3" t="s">
        <v>52</v>
      </c>
      <c r="AO7174" s="3" t="s">
        <v>52</v>
      </c>
      <c r="AU7174" s="3">
        <v>1</v>
      </c>
      <c r="AV7174" s="3">
        <v>5</v>
      </c>
      <c r="AW7174" s="3">
        <v>2</v>
      </c>
      <c r="AX7174" s="3">
        <v>4</v>
      </c>
      <c r="AY7174" s="3">
        <v>80</v>
      </c>
      <c r="AZ7174" s="6" t="str">
        <f t="shared" si="788"/>
        <v>3437.2</v>
      </c>
      <c r="BC7174" s="12" t="s">
        <v>18705</v>
      </c>
      <c r="BI7174" s="12" t="s">
        <v>594</v>
      </c>
      <c r="BJ7174" s="12">
        <f t="shared" si="789"/>
        <v>0</v>
      </c>
      <c r="BK7174" s="12">
        <f t="shared" si="790"/>
        <v>1</v>
      </c>
      <c r="BR7174" s="3" t="s">
        <v>594</v>
      </c>
      <c r="BW7174" s="3" t="s">
        <v>18706</v>
      </c>
      <c r="BZ7174" s="3" t="s">
        <v>18707</v>
      </c>
      <c r="CQ7174" s="3" t="str">
        <f>CONCATENATE(baseURL!$A$1,baseURL!$B$1,baseURL!$C$1,".",C7174,".",L7174,".pkl&amp;seq=",BC7174,"&amp;varMods=ReducedCys-C")</f>
        <v>http://proteomics.broadinstitute.org/millscripts/viewfeed.pl?side=xl&amp;cycle=1&amp;fixedMods=iaaC&amp;file=msdataSM/iPRG2012_nd/cpick_in/iPRG2012_nd.3437.2.3.pkl&amp;seq=GSPFQcNLGVGQVLKGWDVGLPK&amp;varMods=ReducedCys-C</v>
      </c>
    </row>
    <row r="7175" spans="1:95" x14ac:dyDescent="0.2">
      <c r="A7175" s="3">
        <v>5559</v>
      </c>
      <c r="B7175" s="2" t="s">
        <v>18708</v>
      </c>
      <c r="C7175" s="2" t="s">
        <v>18709</v>
      </c>
      <c r="D7175" s="3">
        <v>17225</v>
      </c>
      <c r="E7175" s="3">
        <v>17209</v>
      </c>
      <c r="F7175" s="3">
        <v>72200</v>
      </c>
      <c r="G7175" s="3">
        <v>20646</v>
      </c>
      <c r="H7175" s="3">
        <v>65.127700000000004</v>
      </c>
      <c r="I7175" s="30">
        <v>556.33006</v>
      </c>
      <c r="J7175" s="30">
        <v>556.32867799999997</v>
      </c>
      <c r="K7175" s="30">
        <v>1.3799999999999999E-3</v>
      </c>
      <c r="L7175" s="3">
        <v>3</v>
      </c>
      <c r="M7175" s="3">
        <v>3</v>
      </c>
      <c r="N7175" s="10">
        <f t="shared" si="784"/>
        <v>1</v>
      </c>
      <c r="O7175" s="35">
        <v>3</v>
      </c>
      <c r="P7175" s="17"/>
      <c r="Q7175" s="40">
        <v>1666.96793</v>
      </c>
      <c r="R7175" s="40">
        <v>556.32749000000001</v>
      </c>
      <c r="S7175" s="18">
        <f t="shared" si="785"/>
        <v>4.6195811750944094</v>
      </c>
      <c r="T7175" s="18">
        <f t="shared" si="786"/>
        <v>2.1354328544081942</v>
      </c>
      <c r="U7175" s="18">
        <f t="shared" si="787"/>
        <v>1.8154774267061755</v>
      </c>
      <c r="V7175" s="30">
        <v>556.32849999999996</v>
      </c>
      <c r="W7175" s="3" t="s">
        <v>47</v>
      </c>
      <c r="X7175" s="3" t="s">
        <v>47</v>
      </c>
      <c r="Y7175" s="3" t="s">
        <v>47</v>
      </c>
      <c r="Z7175" s="3" t="s">
        <v>47</v>
      </c>
      <c r="AA7175" s="3" t="s">
        <v>48</v>
      </c>
      <c r="AB7175" s="12" t="s">
        <v>47</v>
      </c>
      <c r="AC7175" s="3" t="s">
        <v>47</v>
      </c>
      <c r="AD7175" s="3" t="s">
        <v>47</v>
      </c>
      <c r="AE7175" s="3" t="s">
        <v>47</v>
      </c>
      <c r="AF7175" s="3" t="s">
        <v>47</v>
      </c>
      <c r="AG7175" s="3" t="s">
        <v>47</v>
      </c>
      <c r="AH7175" s="3" t="s">
        <v>47</v>
      </c>
      <c r="AI7175" s="3" t="s">
        <v>47</v>
      </c>
      <c r="AJ7175" s="3" t="s">
        <v>47</v>
      </c>
      <c r="AK7175" s="3" t="s">
        <v>47</v>
      </c>
      <c r="AL7175" s="3" t="s">
        <v>47</v>
      </c>
      <c r="AM7175" s="3" t="s">
        <v>47</v>
      </c>
      <c r="AU7175" s="3">
        <v>0</v>
      </c>
      <c r="AV7175" s="3">
        <v>16</v>
      </c>
      <c r="AW7175" s="3">
        <v>1</v>
      </c>
      <c r="AX7175" s="3">
        <v>16</v>
      </c>
      <c r="AY7175" s="3">
        <v>100</v>
      </c>
      <c r="AZ7175" s="6" t="str">
        <f t="shared" si="788"/>
        <v>3438.1</v>
      </c>
      <c r="BC7175" s="12" t="s">
        <v>18710</v>
      </c>
      <c r="BJ7175" s="12">
        <f t="shared" si="789"/>
        <v>0</v>
      </c>
      <c r="BK7175" s="12">
        <f t="shared" si="790"/>
        <v>0</v>
      </c>
      <c r="CQ7175" s="3" t="str">
        <f>CONCATENATE(baseURL!$A$1,baseURL!$B$1,baseURL!$C$1,".",C7175,".",L7175,".pkl&amp;seq=",BC7175)</f>
        <v>http://proteomics.broadinstitute.org/millscripts/viewfeed.pl?side=xl&amp;cycle=1&amp;fixedMods=iaaC&amp;file=msdataSM/iPRG2012_nd/cpick_in/iPRG2012_nd.3438.1.3.pkl&amp;seq=ALALFVPVPSLAGFHK</v>
      </c>
    </row>
    <row r="7176" spans="1:95" x14ac:dyDescent="0.2">
      <c r="A7176" s="3">
        <v>1194</v>
      </c>
      <c r="B7176" s="2" t="s">
        <v>18711</v>
      </c>
      <c r="C7176" s="2" t="s">
        <v>18704</v>
      </c>
      <c r="D7176" s="3">
        <v>17227</v>
      </c>
      <c r="E7176" s="3">
        <v>17211</v>
      </c>
      <c r="F7176" s="3">
        <v>72202</v>
      </c>
      <c r="G7176" s="3">
        <v>20648</v>
      </c>
      <c r="H7176" s="3">
        <v>65.139300000000006</v>
      </c>
      <c r="I7176" s="30">
        <v>884.51359000000002</v>
      </c>
      <c r="J7176" s="30">
        <v>884.51532789999999</v>
      </c>
      <c r="K7176" s="30">
        <v>-1.74E-3</v>
      </c>
      <c r="L7176" s="3">
        <v>2</v>
      </c>
      <c r="M7176" s="3">
        <v>2</v>
      </c>
      <c r="N7176" s="10">
        <f t="shared" si="784"/>
        <v>1</v>
      </c>
      <c r="O7176" s="35">
        <v>2</v>
      </c>
      <c r="P7176" s="17"/>
      <c r="Q7176" s="40">
        <v>1768.0214800000001</v>
      </c>
      <c r="R7176" s="40">
        <v>884.51437999999996</v>
      </c>
      <c r="S7176" s="18">
        <f t="shared" si="785"/>
        <v>-0.893145456762521</v>
      </c>
      <c r="T7176" s="18">
        <f t="shared" si="786"/>
        <v>1.071661491844047</v>
      </c>
      <c r="U7176" s="18">
        <f t="shared" si="787"/>
        <v>0.81400598597522422</v>
      </c>
      <c r="V7176" s="30">
        <v>884.51509999999996</v>
      </c>
      <c r="W7176" s="3" t="s">
        <v>47</v>
      </c>
      <c r="X7176" s="3" t="s">
        <v>65</v>
      </c>
      <c r="Y7176" s="3" t="s">
        <v>65</v>
      </c>
      <c r="Z7176" s="3" t="s">
        <v>47</v>
      </c>
      <c r="AA7176" s="3" t="s">
        <v>65</v>
      </c>
      <c r="AB7176" s="12" t="s">
        <v>47</v>
      </c>
      <c r="AC7176" s="3" t="s">
        <v>47</v>
      </c>
      <c r="AD7176" s="3" t="s">
        <v>65</v>
      </c>
      <c r="AE7176" s="3" t="s">
        <v>47</v>
      </c>
      <c r="AF7176" s="3" t="s">
        <v>47</v>
      </c>
      <c r="AG7176" s="3" t="s">
        <v>47</v>
      </c>
      <c r="AH7176" s="3" t="s">
        <v>47</v>
      </c>
      <c r="AI7176" s="3" t="s">
        <v>47</v>
      </c>
      <c r="AK7176" s="3" t="s">
        <v>48</v>
      </c>
      <c r="AL7176" s="3" t="s">
        <v>48</v>
      </c>
      <c r="AM7176" s="3" t="s">
        <v>47</v>
      </c>
      <c r="AN7176" s="3" t="s">
        <v>47</v>
      </c>
      <c r="AQ7176" s="3" t="s">
        <v>47</v>
      </c>
      <c r="AR7176" s="3" t="s">
        <v>47</v>
      </c>
      <c r="AU7176" s="3">
        <v>4</v>
      </c>
      <c r="AV7176" s="3">
        <v>13</v>
      </c>
      <c r="AW7176" s="3">
        <v>2</v>
      </c>
      <c r="AX7176" s="3">
        <v>11</v>
      </c>
      <c r="AY7176" s="3">
        <v>84.62</v>
      </c>
      <c r="AZ7176" s="6" t="str">
        <f t="shared" si="788"/>
        <v>3438.3</v>
      </c>
      <c r="BB7176" s="12" t="s">
        <v>79</v>
      </c>
      <c r="BC7176" s="12" t="s">
        <v>18712</v>
      </c>
      <c r="BD7176" s="12" t="s">
        <v>79</v>
      </c>
      <c r="BJ7176" s="12">
        <f t="shared" si="789"/>
        <v>0</v>
      </c>
      <c r="BK7176" s="12">
        <f t="shared" si="790"/>
        <v>0</v>
      </c>
      <c r="BT7176" s="3" t="s">
        <v>18713</v>
      </c>
      <c r="BU7176" s="3" t="s">
        <v>18713</v>
      </c>
      <c r="BW7176" s="3" t="s">
        <v>18714</v>
      </c>
      <c r="BZ7176" s="3" t="s">
        <v>18715</v>
      </c>
      <c r="CE7176" s="3" t="s">
        <v>18716</v>
      </c>
      <c r="CN7176" s="3" t="s">
        <v>18716</v>
      </c>
      <c r="CQ7176" s="3" t="str">
        <f>CONCATENATE(baseURL!$A$1,baseURL!$B$1,"+Acetyl",baseURL!$C$1,".",C7176,".",L7176,".pkl&amp;seq=",BC7176,"&amp;varMods=Acetyl-K")</f>
        <v>http://proteomics.broadinstitute.org/millscripts/viewfeed.pl?side=xl&amp;cycle=1&amp;fixedMods=iaaC+Acetyl&amp;file=msdataSM/iPRG2012_nd/cpick_in/iPRG2012_nd.3438.3.2.pkl&amp;seq=SLTKTELDGLLPLVAR&amp;varMods=Acetyl-K</v>
      </c>
    </row>
    <row r="7177" spans="1:95" x14ac:dyDescent="0.2">
      <c r="A7177" s="3">
        <v>7475</v>
      </c>
      <c r="B7177" s="2" t="s">
        <v>18717</v>
      </c>
      <c r="C7177" s="2" t="s">
        <v>18718</v>
      </c>
      <c r="D7177" s="3">
        <v>17228</v>
      </c>
      <c r="E7177" s="3">
        <v>17212</v>
      </c>
      <c r="F7177" s="3">
        <v>72221</v>
      </c>
      <c r="G7177" s="3">
        <v>20650</v>
      </c>
      <c r="H7177" s="3">
        <v>65.163399999999996</v>
      </c>
      <c r="I7177" s="30">
        <v>941.42277999999999</v>
      </c>
      <c r="J7177" s="30">
        <v>941.42371000000003</v>
      </c>
      <c r="K7177" s="30">
        <v>-9.3000000000000005E-4</v>
      </c>
      <c r="L7177" s="3">
        <v>2</v>
      </c>
      <c r="M7177" s="3">
        <v>2</v>
      </c>
      <c r="N7177" s="10">
        <f t="shared" si="784"/>
        <v>1</v>
      </c>
      <c r="O7177" s="35">
        <v>2</v>
      </c>
      <c r="Q7177" s="40">
        <v>1881.8390999999999</v>
      </c>
      <c r="R7177" s="40">
        <v>941.42318999999998</v>
      </c>
      <c r="S7177" s="18">
        <f t="shared" si="785"/>
        <v>-0.43551083544907265</v>
      </c>
      <c r="T7177" s="18">
        <f t="shared" si="786"/>
        <v>0.55235520600609833</v>
      </c>
      <c r="U7177" s="18">
        <f t="shared" si="787"/>
        <v>0.43551083544907265</v>
      </c>
      <c r="V7177" s="30">
        <v>941.42359999999996</v>
      </c>
      <c r="W7177" s="3" t="s">
        <v>47</v>
      </c>
      <c r="X7177" s="3" t="s">
        <v>47</v>
      </c>
      <c r="Z7177" s="3" t="s">
        <v>52</v>
      </c>
      <c r="AA7177" s="3" t="s">
        <v>48</v>
      </c>
      <c r="AB7177" s="12" t="s">
        <v>47</v>
      </c>
      <c r="AD7177" s="3" t="s">
        <v>47</v>
      </c>
      <c r="AG7177" s="3" t="s">
        <v>52</v>
      </c>
      <c r="AH7177" s="3" t="s">
        <v>47</v>
      </c>
      <c r="AK7177" s="3" t="s">
        <v>47</v>
      </c>
      <c r="AL7177" s="3" t="s">
        <v>52</v>
      </c>
      <c r="AO7177" s="3" t="s">
        <v>47</v>
      </c>
      <c r="AP7177" s="3" t="s">
        <v>47</v>
      </c>
      <c r="AU7177" s="3">
        <v>0</v>
      </c>
      <c r="AV7177" s="3">
        <v>8</v>
      </c>
      <c r="AW7177" s="3">
        <v>2</v>
      </c>
      <c r="AX7177" s="3">
        <v>7</v>
      </c>
      <c r="AY7177" s="3">
        <v>87.5</v>
      </c>
      <c r="AZ7177" s="6" t="str">
        <f t="shared" si="788"/>
        <v>3439.1</v>
      </c>
      <c r="BB7177" s="12" t="s">
        <v>79</v>
      </c>
      <c r="BC7177" s="12" t="s">
        <v>20208</v>
      </c>
      <c r="BI7177" s="12" t="s">
        <v>594</v>
      </c>
      <c r="BJ7177" s="12">
        <f t="shared" si="789"/>
        <v>0</v>
      </c>
      <c r="BK7177" s="12">
        <f t="shared" si="790"/>
        <v>1</v>
      </c>
      <c r="BR7177" s="3" t="s">
        <v>594</v>
      </c>
      <c r="BZ7177" s="3" t="s">
        <v>20291</v>
      </c>
      <c r="CQ7177" s="3" t="str">
        <f>CONCATENATE(baseURL!$A$1,baseURL!$B$1,"+Acetyl",baseURL!$C$1,".",C7177,".",L7177,".pkl&amp;seq=",BC7177,"&amp;varMods=ReducedCys-C")</f>
        <v>http://proteomics.broadinstitute.org/millscripts/viewfeed.pl?side=xl&amp;cycle=1&amp;fixedMods=iaaC+Acetyl&amp;file=msdataSM/iPRG2012_nd/cpick_in/iPRG2012_nd.3439.1.2.pkl&amp;seq=MDSEVAALVLDNGSGMcK&amp;varMods=ReducedCys-C</v>
      </c>
    </row>
    <row r="7178" spans="1:95" x14ac:dyDescent="0.2">
      <c r="A7178" s="3">
        <v>5840</v>
      </c>
      <c r="B7178" s="2" t="s">
        <v>18719</v>
      </c>
      <c r="C7178" s="2" t="s">
        <v>18717</v>
      </c>
      <c r="D7178" s="3">
        <v>17230</v>
      </c>
      <c r="E7178" s="3">
        <v>17214</v>
      </c>
      <c r="F7178" s="3">
        <v>72243</v>
      </c>
      <c r="G7178" s="3">
        <v>20653</v>
      </c>
      <c r="H7178" s="3">
        <v>65.177700000000002</v>
      </c>
      <c r="I7178" s="30">
        <v>749.75499000000002</v>
      </c>
      <c r="J7178" s="30">
        <v>749.75271929999997</v>
      </c>
      <c r="K7178" s="30">
        <v>2.2699999999999999E-3</v>
      </c>
      <c r="L7178" s="3">
        <v>3</v>
      </c>
      <c r="M7178" s="3">
        <v>3</v>
      </c>
      <c r="N7178" s="10">
        <f t="shared" si="784"/>
        <v>1</v>
      </c>
      <c r="O7178" s="35">
        <v>3</v>
      </c>
      <c r="P7178" s="17"/>
      <c r="Q7178" s="40">
        <v>2247.24172</v>
      </c>
      <c r="R7178" s="40">
        <v>749.75208999999995</v>
      </c>
      <c r="S7178" s="18">
        <f t="shared" si="785"/>
        <v>3.8679452031508821</v>
      </c>
      <c r="T7178" s="18">
        <f t="shared" si="786"/>
        <v>0.83934410908298329</v>
      </c>
      <c r="U7178" s="18">
        <f t="shared" si="787"/>
        <v>0.94697968768104634</v>
      </c>
      <c r="V7178" s="30">
        <v>749.75279999999998</v>
      </c>
      <c r="W7178" s="3" t="s">
        <v>47</v>
      </c>
      <c r="X7178" s="3" t="s">
        <v>47</v>
      </c>
      <c r="Y7178" s="3" t="s">
        <v>47</v>
      </c>
      <c r="Z7178" s="3" t="s">
        <v>47</v>
      </c>
      <c r="AA7178" s="3" t="s">
        <v>47</v>
      </c>
      <c r="AB7178" s="12" t="s">
        <v>47</v>
      </c>
      <c r="AC7178" s="3" t="s">
        <v>47</v>
      </c>
      <c r="AD7178" s="3" t="s">
        <v>47</v>
      </c>
      <c r="AE7178" s="3" t="s">
        <v>47</v>
      </c>
      <c r="AF7178" s="3" t="s">
        <v>47</v>
      </c>
      <c r="AG7178" s="3" t="s">
        <v>47</v>
      </c>
      <c r="AI7178" s="3" t="s">
        <v>47</v>
      </c>
      <c r="AJ7178" s="3" t="s">
        <v>47</v>
      </c>
      <c r="AK7178" s="3" t="s">
        <v>47</v>
      </c>
      <c r="AL7178" s="3" t="s">
        <v>47</v>
      </c>
      <c r="AM7178" s="3" t="s">
        <v>47</v>
      </c>
      <c r="AN7178" s="3" t="s">
        <v>47</v>
      </c>
      <c r="AU7178" s="3">
        <v>0</v>
      </c>
      <c r="AV7178" s="3">
        <v>17</v>
      </c>
      <c r="AW7178" s="3">
        <v>1</v>
      </c>
      <c r="AX7178" s="3">
        <v>17</v>
      </c>
      <c r="AY7178" s="3">
        <v>100</v>
      </c>
      <c r="AZ7178" s="6" t="str">
        <f t="shared" si="788"/>
        <v>3440.2</v>
      </c>
      <c r="BC7178" s="12" t="s">
        <v>18720</v>
      </c>
      <c r="BJ7178" s="12">
        <f t="shared" si="789"/>
        <v>0</v>
      </c>
      <c r="BK7178" s="12">
        <f t="shared" si="790"/>
        <v>0</v>
      </c>
      <c r="CQ7178" s="3" t="str">
        <f>CONCATENATE(baseURL!$A$1,baseURL!$B$1,baseURL!$C$1,".",C7178,".",L7178,".pkl&amp;seq=",BC7178)</f>
        <v>http://proteomics.broadinstitute.org/millscripts/viewfeed.pl?side=xl&amp;cycle=1&amp;fixedMods=iaaC&amp;file=msdataSM/iPRG2012_nd/cpick_in/iPRG2012_nd.3440.2.3.pkl&amp;seq=LTGMAFRVPTVDVSVVDLTVK</v>
      </c>
    </row>
    <row r="7179" spans="1:95" x14ac:dyDescent="0.2">
      <c r="A7179" s="3">
        <v>6642</v>
      </c>
      <c r="B7179" s="2" t="s">
        <v>18721</v>
      </c>
      <c r="C7179" s="2" t="s">
        <v>18722</v>
      </c>
      <c r="D7179" s="3">
        <v>17231</v>
      </c>
      <c r="E7179" s="3">
        <v>17215</v>
      </c>
      <c r="F7179" s="3">
        <v>72244</v>
      </c>
      <c r="G7179" s="3">
        <v>20654</v>
      </c>
      <c r="H7179" s="3">
        <v>65.181100000000001</v>
      </c>
      <c r="I7179" s="30">
        <v>759.06978000000004</v>
      </c>
      <c r="J7179" s="30">
        <v>759.06856949999997</v>
      </c>
      <c r="K7179" s="30">
        <v>1.2099999999999999E-3</v>
      </c>
      <c r="L7179" s="3">
        <v>3</v>
      </c>
      <c r="M7179" s="3">
        <v>3</v>
      </c>
      <c r="N7179" s="10">
        <f t="shared" si="784"/>
        <v>1</v>
      </c>
      <c r="O7179" s="35">
        <v>3</v>
      </c>
      <c r="P7179" s="17"/>
      <c r="Q7179" s="40">
        <v>2275.1856400000001</v>
      </c>
      <c r="R7179" s="40">
        <v>759.06673000000001</v>
      </c>
      <c r="S7179" s="18">
        <f t="shared" si="785"/>
        <v>4.0180920589553377</v>
      </c>
      <c r="T7179" s="18">
        <f t="shared" si="786"/>
        <v>2.4233706040047704</v>
      </c>
      <c r="U7179" s="18">
        <f t="shared" si="787"/>
        <v>2.3318108013573013</v>
      </c>
      <c r="V7179" s="30">
        <v>759.06849999999997</v>
      </c>
      <c r="W7179" s="3" t="s">
        <v>47</v>
      </c>
      <c r="X7179" s="3" t="s">
        <v>47</v>
      </c>
      <c r="Y7179" s="3" t="s">
        <v>47</v>
      </c>
      <c r="Z7179" s="3" t="s">
        <v>47</v>
      </c>
      <c r="AA7179" s="3" t="s">
        <v>48</v>
      </c>
      <c r="AB7179" s="12" t="s">
        <v>47</v>
      </c>
      <c r="AC7179" s="3" t="s">
        <v>47</v>
      </c>
      <c r="AD7179" s="3" t="s">
        <v>47</v>
      </c>
      <c r="AE7179" s="3" t="s">
        <v>47</v>
      </c>
      <c r="AF7179" s="3" t="s">
        <v>47</v>
      </c>
      <c r="AG7179" s="3" t="s">
        <v>52</v>
      </c>
      <c r="AI7179" s="3" t="s">
        <v>47</v>
      </c>
      <c r="AJ7179" s="3" t="s">
        <v>47</v>
      </c>
      <c r="AK7179" s="3" t="s">
        <v>47</v>
      </c>
      <c r="AL7179" s="3" t="s">
        <v>47</v>
      </c>
      <c r="AU7179" s="3">
        <v>0</v>
      </c>
      <c r="AV7179" s="3">
        <v>13</v>
      </c>
      <c r="AW7179" s="3">
        <v>1</v>
      </c>
      <c r="AX7179" s="3">
        <v>13</v>
      </c>
      <c r="AY7179" s="3">
        <v>100</v>
      </c>
      <c r="AZ7179" s="6" t="str">
        <f t="shared" si="788"/>
        <v>3440.3</v>
      </c>
      <c r="BC7179" s="12" t="s">
        <v>18642</v>
      </c>
      <c r="BJ7179" s="12">
        <f t="shared" si="789"/>
        <v>0</v>
      </c>
      <c r="BK7179" s="12">
        <f t="shared" si="790"/>
        <v>0</v>
      </c>
      <c r="CQ7179" s="3" t="str">
        <f>CONCATENATE(baseURL!$A$1,baseURL!$B$1,baseURL!$C$1,".",C7179,".",L7179,".pkl&amp;seq=",BC7179)</f>
        <v>http://proteomics.broadinstitute.org/millscripts/viewfeed.pl?side=xl&amp;cycle=1&amp;fixedMods=iaaC&amp;file=msdataSM/iPRG2012_nd/cpick_in/iPRG2012_nd.3440.3.3.pkl&amp;seq=LVSTEGNVPQTLAPVPYETFL</v>
      </c>
    </row>
    <row r="7180" spans="1:95" x14ac:dyDescent="0.2">
      <c r="A7180" s="3">
        <v>817</v>
      </c>
      <c r="B7180" s="2" t="s">
        <v>18723</v>
      </c>
      <c r="C7180" s="2" t="s">
        <v>18724</v>
      </c>
      <c r="D7180" s="3">
        <v>17232</v>
      </c>
      <c r="E7180" s="3">
        <v>17216</v>
      </c>
      <c r="F7180" s="3">
        <v>72245</v>
      </c>
      <c r="G7180" s="3">
        <v>20655</v>
      </c>
      <c r="H7180" s="3">
        <v>65.184399999999997</v>
      </c>
      <c r="I7180" s="30">
        <v>766.39675</v>
      </c>
      <c r="J7180" s="30">
        <v>766.39507249999997</v>
      </c>
      <c r="K7180" s="30">
        <v>1.6800000000000001E-3</v>
      </c>
      <c r="L7180" s="3">
        <v>3</v>
      </c>
      <c r="M7180" s="3">
        <v>3</v>
      </c>
      <c r="N7180" s="10">
        <f t="shared" si="784"/>
        <v>1</v>
      </c>
      <c r="O7180" s="35">
        <v>3</v>
      </c>
      <c r="P7180" s="17"/>
      <c r="Q7180" s="40">
        <v>2297.16759</v>
      </c>
      <c r="R7180" s="32">
        <v>766.39404999999999</v>
      </c>
      <c r="S7180" s="18">
        <f t="shared" si="785"/>
        <v>3.5229918603939652</v>
      </c>
      <c r="T7180" s="18">
        <f t="shared" si="786"/>
        <v>1.3341700656162316</v>
      </c>
      <c r="U7180" s="18">
        <f t="shared" si="787"/>
        <v>0.97860885015888144</v>
      </c>
      <c r="V7180" s="30">
        <v>766.39480000000003</v>
      </c>
      <c r="W7180" s="3" t="s">
        <v>47</v>
      </c>
      <c r="X7180" s="3" t="s">
        <v>47</v>
      </c>
      <c r="Y7180" s="3" t="s">
        <v>47</v>
      </c>
      <c r="AA7180" s="3" t="s">
        <v>47</v>
      </c>
      <c r="AD7180" s="3" t="s">
        <v>47</v>
      </c>
      <c r="AE7180" s="3" t="s">
        <v>47</v>
      </c>
      <c r="AF7180" s="3" t="s">
        <v>47</v>
      </c>
      <c r="AI7180" s="3" t="s">
        <v>52</v>
      </c>
      <c r="AJ7180" s="3" t="s">
        <v>47</v>
      </c>
      <c r="AO7180" s="3" t="s">
        <v>47</v>
      </c>
      <c r="AU7180" s="3">
        <v>0</v>
      </c>
      <c r="AV7180" s="3">
        <v>9</v>
      </c>
      <c r="AW7180" s="3">
        <v>2</v>
      </c>
      <c r="AX7180" s="3">
        <v>8</v>
      </c>
      <c r="AY7180" s="3">
        <v>88.89</v>
      </c>
      <c r="AZ7180" s="6" t="str">
        <f t="shared" si="788"/>
        <v>3440.4</v>
      </c>
      <c r="BC7180" s="12" t="s">
        <v>18725</v>
      </c>
      <c r="BJ7180" s="12">
        <f t="shared" si="789"/>
        <v>0</v>
      </c>
      <c r="BK7180" s="12">
        <f t="shared" si="790"/>
        <v>0</v>
      </c>
      <c r="BM7180" s="3" t="s">
        <v>162</v>
      </c>
      <c r="BR7180" s="3" t="s">
        <v>162</v>
      </c>
      <c r="CF7180" s="3" t="s">
        <v>18703</v>
      </c>
      <c r="CQ7180" s="3" t="str">
        <f>CONCATENATE(baseURL!$A$1,baseURL!$B$1,baseURL!$C$1,".",C7180,".",L7180,".pkl&amp;seq=",BC7180,"&amp;varMods=Sodiated-E")</f>
        <v>http://proteomics.broadinstitute.org/millscripts/viewfeed.pl?side=xl&amp;cycle=1&amp;fixedMods=iaaC&amp;file=msdataSM/iPRG2012_nd/cpick_in/iPRG2012_nd.3440.4.3.pkl&amp;seq=LVSTEGNVPQTLAPVPYeTFL&amp;varMods=Sodiated-E</v>
      </c>
    </row>
    <row r="7181" spans="1:95" x14ac:dyDescent="0.2">
      <c r="A7181" s="3">
        <v>2082</v>
      </c>
      <c r="B7181" s="2" t="s">
        <v>18726</v>
      </c>
      <c r="C7181" s="2" t="s">
        <v>18727</v>
      </c>
      <c r="D7181" s="3">
        <v>17233</v>
      </c>
      <c r="E7181" s="3">
        <v>17217</v>
      </c>
      <c r="F7181" s="3">
        <v>72246</v>
      </c>
      <c r="G7181" s="3">
        <v>20656</v>
      </c>
      <c r="H7181" s="3">
        <v>65.187700000000007</v>
      </c>
      <c r="I7181" s="30">
        <v>871.47735</v>
      </c>
      <c r="J7181" s="30">
        <v>871.47821980000003</v>
      </c>
      <c r="K7181" s="30">
        <v>-8.7000000000000001E-4</v>
      </c>
      <c r="L7181" s="3">
        <v>3</v>
      </c>
      <c r="M7181" s="3">
        <v>3</v>
      </c>
      <c r="N7181" s="10">
        <f t="shared" si="784"/>
        <v>1</v>
      </c>
      <c r="O7181" s="35">
        <v>3</v>
      </c>
      <c r="P7181" s="17"/>
      <c r="Q7181" s="40">
        <v>2612.4154800000001</v>
      </c>
      <c r="R7181" s="40">
        <v>871.47667999999999</v>
      </c>
      <c r="S7181" s="18">
        <f t="shared" si="785"/>
        <v>0.76881001567788965</v>
      </c>
      <c r="T7181" s="18">
        <f t="shared" si="786"/>
        <v>1.7668860629132879</v>
      </c>
      <c r="U7181" s="18">
        <f t="shared" si="787"/>
        <v>1.6294182422102488</v>
      </c>
      <c r="V7181" s="30">
        <v>871.47810000000004</v>
      </c>
      <c r="W7181" s="3" t="s">
        <v>47</v>
      </c>
      <c r="X7181" s="3" t="s">
        <v>47</v>
      </c>
      <c r="Y7181" s="3" t="s">
        <v>47</v>
      </c>
      <c r="Z7181" s="3" t="s">
        <v>47</v>
      </c>
      <c r="AA7181" s="3" t="s">
        <v>47</v>
      </c>
      <c r="AB7181" s="12" t="s">
        <v>47</v>
      </c>
      <c r="AC7181" s="3" t="s">
        <v>47</v>
      </c>
      <c r="AD7181" s="3" t="s">
        <v>47</v>
      </c>
      <c r="AE7181" s="3" t="s">
        <v>47</v>
      </c>
      <c r="AG7181" s="3" t="s">
        <v>47</v>
      </c>
      <c r="AI7181" s="3" t="s">
        <v>48</v>
      </c>
      <c r="AJ7181" s="3" t="s">
        <v>47</v>
      </c>
      <c r="AK7181" s="3" t="s">
        <v>52</v>
      </c>
      <c r="AL7181" s="3" t="s">
        <v>52</v>
      </c>
      <c r="AM7181" s="3" t="s">
        <v>47</v>
      </c>
      <c r="AO7181" s="3" t="s">
        <v>47</v>
      </c>
      <c r="AQ7181" s="3" t="s">
        <v>47</v>
      </c>
      <c r="AU7181" s="3">
        <v>0</v>
      </c>
      <c r="AV7181" s="3">
        <v>14</v>
      </c>
      <c r="AW7181" s="3">
        <v>4</v>
      </c>
      <c r="AX7181" s="3">
        <v>10</v>
      </c>
      <c r="AY7181" s="3">
        <v>71.430000000000007</v>
      </c>
      <c r="AZ7181" s="6" t="str">
        <f t="shared" si="788"/>
        <v>3440.5</v>
      </c>
      <c r="BC7181" s="12" t="s">
        <v>18728</v>
      </c>
      <c r="BJ7181" s="12">
        <f t="shared" si="789"/>
        <v>0</v>
      </c>
      <c r="BK7181" s="12">
        <f t="shared" si="790"/>
        <v>0</v>
      </c>
      <c r="BO7181" s="3" t="s">
        <v>54</v>
      </c>
      <c r="BP7181" s="3" t="s">
        <v>54</v>
      </c>
      <c r="BR7181" s="3" t="s">
        <v>54</v>
      </c>
      <c r="BX7181" s="3" t="s">
        <v>18729</v>
      </c>
      <c r="BZ7181" s="3" t="s">
        <v>18730</v>
      </c>
      <c r="CF7181" s="3" t="s">
        <v>18731</v>
      </c>
      <c r="CM7181" s="3" t="s">
        <v>18730</v>
      </c>
      <c r="CQ7181" s="3" t="str">
        <f>CONCATENATE(baseURL!$A$1,baseURL!$B$1,baseURL!$C$1,".",C7181,".",L7181,".pkl&amp;seq=",BC7181,"&amp;varMods=Deamidated-Q+Deamidated-N")</f>
        <v>http://proteomics.broadinstitute.org/millscripts/viewfeed.pl?side=xl&amp;cycle=1&amp;fixedMods=iaaC&amp;file=msdataSM/iPRG2012_nd/cpick_in/iPRG2012_nd.3440.5.3.pkl&amp;seq=NVPGVETANVASLNLLqLAPGAHLGR&amp;varMods=Deamidated-Q+Deamidated-N</v>
      </c>
    </row>
    <row r="7182" spans="1:95" x14ac:dyDescent="0.2">
      <c r="A7182" s="3">
        <v>7639</v>
      </c>
      <c r="B7182" s="2" t="s">
        <v>18732</v>
      </c>
      <c r="C7182" s="2" t="s">
        <v>18733</v>
      </c>
      <c r="D7182" s="3">
        <v>17234</v>
      </c>
      <c r="E7182" s="3">
        <v>17218</v>
      </c>
      <c r="F7182" s="3">
        <v>72263</v>
      </c>
      <c r="G7182" s="3">
        <v>20658</v>
      </c>
      <c r="H7182" s="3">
        <v>65.200400000000002</v>
      </c>
      <c r="I7182" s="30">
        <v>864.40977999999996</v>
      </c>
      <c r="J7182" s="30">
        <v>864.4072367</v>
      </c>
      <c r="K7182" s="30">
        <v>2.5400000000000002E-3</v>
      </c>
      <c r="L7182" s="3">
        <v>3</v>
      </c>
      <c r="M7182" s="3">
        <v>3</v>
      </c>
      <c r="N7182" s="10">
        <f t="shared" si="784"/>
        <v>1</v>
      </c>
      <c r="O7182" s="35">
        <v>3</v>
      </c>
      <c r="P7182" s="17"/>
      <c r="Q7182" s="40">
        <v>2591.20649</v>
      </c>
      <c r="R7182" s="32">
        <v>864.40701000000001</v>
      </c>
      <c r="S7182" s="18">
        <f t="shared" si="785"/>
        <v>3.2045089499462982</v>
      </c>
      <c r="T7182" s="18">
        <f t="shared" si="786"/>
        <v>0.26226071441126214</v>
      </c>
      <c r="U7182" s="18">
        <f t="shared" si="787"/>
        <v>0.2198038629684915</v>
      </c>
      <c r="V7182" s="30">
        <v>864.40719999999999</v>
      </c>
      <c r="W7182" s="3" t="s">
        <v>47</v>
      </c>
      <c r="X7182" s="3" t="s">
        <v>47</v>
      </c>
      <c r="Y7182" s="3" t="s">
        <v>47</v>
      </c>
      <c r="AB7182" s="12" t="s">
        <v>52</v>
      </c>
      <c r="AD7182" s="3" t="s">
        <v>47</v>
      </c>
      <c r="AG7182" s="3" t="s">
        <v>52</v>
      </c>
      <c r="AL7182" s="3" t="s">
        <v>52</v>
      </c>
      <c r="AU7182" s="3">
        <v>0</v>
      </c>
      <c r="AV7182" s="3">
        <v>4</v>
      </c>
      <c r="AW7182" s="3">
        <v>2</v>
      </c>
      <c r="AX7182" s="3">
        <v>3</v>
      </c>
      <c r="AY7182" s="3">
        <v>75</v>
      </c>
      <c r="AZ7182" s="6" t="str">
        <f t="shared" si="788"/>
        <v>3441.1</v>
      </c>
      <c r="BC7182" s="12" t="s">
        <v>18734</v>
      </c>
      <c r="BJ7182" s="12">
        <f t="shared" si="789"/>
        <v>0</v>
      </c>
      <c r="BK7182" s="12">
        <f t="shared" si="790"/>
        <v>0</v>
      </c>
      <c r="BM7182" s="3" t="s">
        <v>162</v>
      </c>
      <c r="BR7182" s="3" t="s">
        <v>162</v>
      </c>
      <c r="BT7182" s="3" t="s">
        <v>18735</v>
      </c>
      <c r="CQ7182" s="3" t="str">
        <f>CONCATENATE(baseURL!$A$1,baseURL!$B$1,baseURL!$C$1,".",C7182,".",L7182,".pkl&amp;seq=",BC7182,"&amp;varMods=Sodiated-E")</f>
        <v>http://proteomics.broadinstitute.org/millscripts/viewfeed.pl?side=xl&amp;cycle=1&amp;fixedMods=iaaC&amp;file=msdataSM/iPRG2012_nd/cpick_in/iPRG2012_nd.3441.1.3.pkl&amp;seq=GVFPFVFeKEPVSDWTDDVEAR&amp;varMods=Sodiated-E</v>
      </c>
    </row>
    <row r="7183" spans="1:95" x14ac:dyDescent="0.2">
      <c r="A7183" s="3">
        <v>5735</v>
      </c>
      <c r="B7183" s="2" t="s">
        <v>18736</v>
      </c>
      <c r="C7183" s="2" t="s">
        <v>18737</v>
      </c>
      <c r="D7183" s="3">
        <v>17235</v>
      </c>
      <c r="E7183" s="3">
        <v>17219</v>
      </c>
      <c r="F7183" s="3">
        <v>72264</v>
      </c>
      <c r="G7183" s="3">
        <v>20659</v>
      </c>
      <c r="H7183" s="3">
        <v>65.206199999999995</v>
      </c>
      <c r="I7183" s="30">
        <v>878.46024</v>
      </c>
      <c r="J7183" s="30">
        <v>878.45790629999999</v>
      </c>
      <c r="K7183" s="30">
        <v>2.33E-3</v>
      </c>
      <c r="L7183" s="3">
        <v>3</v>
      </c>
      <c r="M7183" s="3">
        <v>3</v>
      </c>
      <c r="N7183" s="10">
        <f t="shared" si="784"/>
        <v>1</v>
      </c>
      <c r="O7183" s="35">
        <v>3</v>
      </c>
      <c r="P7183" s="17"/>
      <c r="Q7183" s="40">
        <v>2633.3569600000001</v>
      </c>
      <c r="R7183" s="40">
        <v>878.45717000000002</v>
      </c>
      <c r="S7183" s="18">
        <f t="shared" si="785"/>
        <v>3.494763438472134</v>
      </c>
      <c r="T7183" s="18">
        <f t="shared" si="786"/>
        <v>0.83817404549316765</v>
      </c>
      <c r="U7183" s="18">
        <f t="shared" si="787"/>
        <v>0.71716643851972728</v>
      </c>
      <c r="V7183" s="30">
        <v>878.45780000000002</v>
      </c>
      <c r="W7183" s="3" t="s">
        <v>47</v>
      </c>
      <c r="X7183" s="3" t="s">
        <v>47</v>
      </c>
      <c r="Y7183" s="3" t="s">
        <v>47</v>
      </c>
      <c r="Z7183" s="3" t="s">
        <v>47</v>
      </c>
      <c r="AA7183" s="3" t="s">
        <v>48</v>
      </c>
      <c r="AB7183" s="12" t="s">
        <v>47</v>
      </c>
      <c r="AC7183" s="3" t="s">
        <v>47</v>
      </c>
      <c r="AD7183" s="3" t="s">
        <v>47</v>
      </c>
      <c r="AE7183" s="3" t="s">
        <v>47</v>
      </c>
      <c r="AF7183" s="3" t="s">
        <v>47</v>
      </c>
      <c r="AG7183" s="3" t="s">
        <v>47</v>
      </c>
      <c r="AI7183" s="3" t="s">
        <v>47</v>
      </c>
      <c r="AJ7183" s="3" t="s">
        <v>47</v>
      </c>
      <c r="AK7183" s="3" t="s">
        <v>47</v>
      </c>
      <c r="AL7183" s="3" t="s">
        <v>47</v>
      </c>
      <c r="AM7183" s="3" t="s">
        <v>47</v>
      </c>
      <c r="AN7183" s="3" t="s">
        <v>47</v>
      </c>
      <c r="AU7183" s="3">
        <v>0</v>
      </c>
      <c r="AV7183" s="3">
        <v>16</v>
      </c>
      <c r="AW7183" s="3">
        <v>1</v>
      </c>
      <c r="AX7183" s="3">
        <v>16</v>
      </c>
      <c r="AY7183" s="3">
        <v>100</v>
      </c>
      <c r="AZ7183" s="6" t="str">
        <f t="shared" si="788"/>
        <v>3441.2</v>
      </c>
      <c r="BC7183" s="12" t="s">
        <v>18738</v>
      </c>
      <c r="BJ7183" s="12">
        <f t="shared" si="789"/>
        <v>0</v>
      </c>
      <c r="BK7183" s="12">
        <f t="shared" si="790"/>
        <v>0</v>
      </c>
      <c r="CQ7183" s="3" t="str">
        <f>CONCATENATE(baseURL!$A$1,baseURL!$B$1,baseURL!$C$1,".",C7183,".",L7183,".pkl&amp;seq=",BC7183)</f>
        <v>http://proteomics.broadinstitute.org/millscripts/viewfeed.pl?side=xl&amp;cycle=1&amp;fixedMods=iaaC&amp;file=msdataSM/iPRG2012_nd/cpick_in/iPRG2012_nd.3441.2.3.pkl&amp;seq=ADVDGFLVGGASLKPEFVDLLNSRN</v>
      </c>
    </row>
    <row r="7184" spans="1:95" x14ac:dyDescent="0.2">
      <c r="A7184" s="3">
        <v>5658</v>
      </c>
      <c r="B7184" s="2" t="s">
        <v>18739</v>
      </c>
      <c r="C7184" s="2" t="s">
        <v>18719</v>
      </c>
      <c r="D7184" s="3">
        <v>17236</v>
      </c>
      <c r="E7184" s="3">
        <v>17220</v>
      </c>
      <c r="F7184" s="3">
        <v>72265</v>
      </c>
      <c r="G7184" s="3">
        <v>20660</v>
      </c>
      <c r="H7184" s="3">
        <v>65.212100000000007</v>
      </c>
      <c r="I7184" s="30">
        <v>932.95970999999997</v>
      </c>
      <c r="J7184" s="30">
        <v>932.96311060000005</v>
      </c>
      <c r="K7184" s="30">
        <v>-3.3999999999999998E-3</v>
      </c>
      <c r="L7184" s="3">
        <v>4</v>
      </c>
      <c r="M7184" s="3">
        <v>4</v>
      </c>
      <c r="N7184" s="10">
        <f t="shared" si="784"/>
        <v>1</v>
      </c>
      <c r="O7184" s="35">
        <v>4</v>
      </c>
      <c r="P7184" s="17"/>
      <c r="Q7184" s="40">
        <v>3728.8224700000001</v>
      </c>
      <c r="R7184" s="40">
        <v>932.96106999999995</v>
      </c>
      <c r="S7184" s="18">
        <f t="shared" si="785"/>
        <v>-1.4577242756516466</v>
      </c>
      <c r="T7184" s="18">
        <f t="shared" si="786"/>
        <v>2.1872295272731073</v>
      </c>
      <c r="U7184" s="18">
        <f t="shared" si="787"/>
        <v>2.0686822441752608</v>
      </c>
      <c r="V7184" s="30">
        <v>932.96299999999997</v>
      </c>
      <c r="W7184" s="3" t="s">
        <v>47</v>
      </c>
      <c r="X7184" s="3" t="s">
        <v>47</v>
      </c>
      <c r="Y7184" s="3" t="s">
        <v>47</v>
      </c>
      <c r="Z7184" s="3" t="s">
        <v>47</v>
      </c>
      <c r="AA7184" s="3" t="s">
        <v>47</v>
      </c>
      <c r="AB7184" s="12" t="s">
        <v>47</v>
      </c>
      <c r="AC7184" s="3" t="s">
        <v>47</v>
      </c>
      <c r="AD7184" s="3" t="s">
        <v>47</v>
      </c>
      <c r="AE7184" s="3" t="s">
        <v>47</v>
      </c>
      <c r="AF7184" s="3" t="s">
        <v>47</v>
      </c>
      <c r="AG7184" s="3" t="s">
        <v>48</v>
      </c>
      <c r="AI7184" s="3" t="s">
        <v>48</v>
      </c>
      <c r="AJ7184" s="3" t="s">
        <v>47</v>
      </c>
      <c r="AL7184" s="3" t="s">
        <v>47</v>
      </c>
      <c r="AM7184" s="3" t="s">
        <v>47</v>
      </c>
      <c r="AU7184" s="3">
        <v>0</v>
      </c>
      <c r="AV7184" s="3">
        <v>13</v>
      </c>
      <c r="AW7184" s="3">
        <v>1</v>
      </c>
      <c r="AX7184" s="3">
        <v>13</v>
      </c>
      <c r="AY7184" s="3">
        <v>100</v>
      </c>
      <c r="AZ7184" s="6" t="str">
        <f t="shared" si="788"/>
        <v>3441.3</v>
      </c>
      <c r="BC7184" s="12" t="s">
        <v>18740</v>
      </c>
      <c r="BJ7184" s="12">
        <f t="shared" si="789"/>
        <v>0</v>
      </c>
      <c r="BK7184" s="12">
        <f t="shared" si="790"/>
        <v>0</v>
      </c>
      <c r="CQ7184" s="3" t="str">
        <f>CONCATENATE(baseURL!$A$1,baseURL!$B$1,baseURL!$C$1,".",C7184,".",L7184,".pkl&amp;seq=",BC7184)</f>
        <v>http://proteomics.broadinstitute.org/millscripts/viewfeed.pl?side=xl&amp;cycle=1&amp;fixedMods=iaaC&amp;file=msdataSM/iPRG2012_nd/cpick_in/iPRG2012_nd.3441.3.4.pkl&amp;seq=TTPSFVAFTDTERLLGDAAKNQAAMNPSNTVFDAK</v>
      </c>
    </row>
    <row r="7185" spans="1:95" x14ac:dyDescent="0.2">
      <c r="A7185" s="3">
        <v>784</v>
      </c>
      <c r="B7185" s="2" t="s">
        <v>18741</v>
      </c>
      <c r="C7185" s="2" t="s">
        <v>18742</v>
      </c>
      <c r="D7185" s="3">
        <v>17237</v>
      </c>
      <c r="E7185" s="3">
        <v>17221</v>
      </c>
      <c r="F7185" s="3">
        <v>72284</v>
      </c>
      <c r="G7185" s="3">
        <v>20662</v>
      </c>
      <c r="H7185" s="3">
        <v>65.224100000000007</v>
      </c>
      <c r="I7185" s="30">
        <v>648.55998</v>
      </c>
      <c r="J7185" s="30">
        <v>648.55638520000002</v>
      </c>
      <c r="K7185" s="30">
        <v>3.5899999999999999E-3</v>
      </c>
      <c r="L7185" s="3">
        <v>4</v>
      </c>
      <c r="M7185" s="3">
        <v>4</v>
      </c>
      <c r="N7185" s="10">
        <f t="shared" si="784"/>
        <v>1</v>
      </c>
      <c r="O7185" s="35">
        <v>4</v>
      </c>
      <c r="P7185" s="17"/>
      <c r="Q7185" s="40">
        <v>2591.20649</v>
      </c>
      <c r="R7185" s="32">
        <v>648.55708000000004</v>
      </c>
      <c r="S7185" s="18">
        <f t="shared" si="785"/>
        <v>4.4714645624625069</v>
      </c>
      <c r="T7185" s="18">
        <f t="shared" si="786"/>
        <v>-1.0713012338394536</v>
      </c>
      <c r="U7185" s="18">
        <f t="shared" si="787"/>
        <v>-1.3568582121591368</v>
      </c>
      <c r="V7185" s="30">
        <v>648.55619999999999</v>
      </c>
      <c r="W7185" s="3" t="s">
        <v>47</v>
      </c>
      <c r="X7185" s="3" t="s">
        <v>47</v>
      </c>
      <c r="Y7185" s="3" t="s">
        <v>47</v>
      </c>
      <c r="AD7185" s="3" t="s">
        <v>47</v>
      </c>
      <c r="AE7185" s="3" t="s">
        <v>47</v>
      </c>
      <c r="AF7185" s="3" t="s">
        <v>48</v>
      </c>
      <c r="AK7185" s="3" t="s">
        <v>52</v>
      </c>
      <c r="AU7185" s="3">
        <v>0</v>
      </c>
      <c r="AV7185" s="3">
        <v>5</v>
      </c>
      <c r="AW7185" s="3">
        <v>3</v>
      </c>
      <c r="AX7185" s="3">
        <v>2</v>
      </c>
      <c r="AY7185" s="3">
        <v>40</v>
      </c>
      <c r="AZ7185" s="6" t="str">
        <f t="shared" si="788"/>
        <v>3442.1</v>
      </c>
      <c r="BC7185" s="12" t="s">
        <v>18743</v>
      </c>
      <c r="BJ7185" s="12">
        <f t="shared" si="789"/>
        <v>0</v>
      </c>
      <c r="BK7185" s="12">
        <f t="shared" si="790"/>
        <v>0</v>
      </c>
      <c r="BL7185" s="3" t="s">
        <v>162</v>
      </c>
      <c r="BM7185" s="3" t="s">
        <v>162</v>
      </c>
      <c r="BR7185" s="3" t="s">
        <v>162</v>
      </c>
      <c r="CQ7185" s="3" t="str">
        <f>CONCATENATE(baseURL!$A$1,baseURL!$B$1,baseURL!$C$1,".",C7185,".",L7185,".pkl&amp;seq=",BC7185,"&amp;varMods=Sodiated-D+Sodiated-E")</f>
        <v>http://proteomics.broadinstitute.org/millscripts/viewfeed.pl?side=xl&amp;cycle=1&amp;fixedMods=iaaC&amp;file=msdataSM/iPRG2012_nd/cpick_in/iPRG2012_nd.3442.1.4.pkl&amp;seq=GVFPFVFEKEPVSdWTDDVEAR&amp;varMods=Sodiated-D+Sodiated-E</v>
      </c>
    </row>
    <row r="7186" spans="1:95" x14ac:dyDescent="0.2">
      <c r="A7186" s="3">
        <v>1673</v>
      </c>
      <c r="B7186" s="2" t="s">
        <v>18744</v>
      </c>
      <c r="C7186" s="2" t="s">
        <v>18732</v>
      </c>
      <c r="D7186" s="3">
        <v>17238</v>
      </c>
      <c r="E7186" s="3">
        <v>17222</v>
      </c>
      <c r="F7186" s="3">
        <v>72285</v>
      </c>
      <c r="G7186" s="3">
        <v>20663</v>
      </c>
      <c r="H7186" s="3">
        <v>65.228300000000004</v>
      </c>
      <c r="I7186" s="30">
        <v>652.55268999999998</v>
      </c>
      <c r="J7186" s="30">
        <v>652.54911049999998</v>
      </c>
      <c r="K7186" s="30">
        <v>3.5799999999999998E-3</v>
      </c>
      <c r="L7186" s="3">
        <v>4</v>
      </c>
      <c r="M7186" s="3">
        <v>4</v>
      </c>
      <c r="N7186" s="10">
        <f t="shared" si="784"/>
        <v>1</v>
      </c>
      <c r="O7186" s="35">
        <v>4</v>
      </c>
      <c r="P7186" s="17"/>
      <c r="Q7186" s="40">
        <v>2607.1804299999999</v>
      </c>
      <c r="R7186" s="40">
        <v>652.55056000000002</v>
      </c>
      <c r="S7186" s="18">
        <f t="shared" si="785"/>
        <v>3.264114890906765</v>
      </c>
      <c r="T7186" s="18">
        <f t="shared" si="786"/>
        <v>-2.2212838190425988</v>
      </c>
      <c r="U7186" s="18">
        <f t="shared" si="787"/>
        <v>-2.2373745262980389</v>
      </c>
      <c r="V7186" s="30">
        <v>652.54909999999995</v>
      </c>
      <c r="X7186" s="3" t="s">
        <v>47</v>
      </c>
      <c r="Y7186" s="3" t="s">
        <v>47</v>
      </c>
      <c r="AA7186" s="3" t="s">
        <v>47</v>
      </c>
      <c r="AB7186" s="12" t="s">
        <v>52</v>
      </c>
      <c r="AC7186" s="3" t="s">
        <v>52</v>
      </c>
      <c r="AD7186" s="3" t="s">
        <v>47</v>
      </c>
      <c r="AF7186" s="3" t="s">
        <v>47</v>
      </c>
      <c r="AG7186" s="3" t="s">
        <v>52</v>
      </c>
      <c r="AL7186" s="3" t="s">
        <v>52</v>
      </c>
      <c r="AO7186" s="3" t="s">
        <v>47</v>
      </c>
      <c r="AU7186" s="3">
        <v>0</v>
      </c>
      <c r="AV7186" s="3">
        <v>6</v>
      </c>
      <c r="AW7186" s="3">
        <v>2</v>
      </c>
      <c r="AX7186" s="3">
        <v>3</v>
      </c>
      <c r="AY7186" s="3">
        <v>50</v>
      </c>
      <c r="AZ7186" s="6" t="str">
        <f t="shared" si="788"/>
        <v>3442.2</v>
      </c>
      <c r="BC7186" s="12" t="s">
        <v>18745</v>
      </c>
      <c r="BJ7186" s="12">
        <f t="shared" si="789"/>
        <v>0</v>
      </c>
      <c r="BK7186" s="12">
        <f t="shared" si="790"/>
        <v>0</v>
      </c>
      <c r="BM7186" s="3" t="s">
        <v>10280</v>
      </c>
      <c r="BR7186" s="3" t="s">
        <v>10280</v>
      </c>
      <c r="CQ7186" s="3" t="str">
        <f>CONCATENATE(baseURL!$A$1,baseURL!$B$1,baseURL!$C$1,".",C7186,".",L7186,".pkl&amp;seq=",BC7186,"&amp;varMods=Potassiated-E")</f>
        <v>http://proteomics.broadinstitute.org/millscripts/viewfeed.pl?side=xl&amp;cycle=1&amp;fixedMods=iaaC&amp;file=msdataSM/iPRG2012_nd/cpick_in/iPRG2012_nd.3442.2.4.pkl&amp;seq=GVFPFVFEKePVSDWTDDVEAR&amp;varMods=Potassiated-E</v>
      </c>
    </row>
    <row r="7187" spans="1:95" x14ac:dyDescent="0.2">
      <c r="A7187" s="3">
        <v>6621</v>
      </c>
      <c r="B7187" s="2" t="s">
        <v>18746</v>
      </c>
      <c r="C7187" s="2" t="s">
        <v>18739</v>
      </c>
      <c r="D7187" s="3">
        <v>17240</v>
      </c>
      <c r="E7187" s="3">
        <v>17224</v>
      </c>
      <c r="F7187" s="3">
        <v>72287</v>
      </c>
      <c r="G7187" s="3">
        <v>20665</v>
      </c>
      <c r="H7187" s="3">
        <v>65.236599999999996</v>
      </c>
      <c r="I7187" s="30">
        <v>1138.5996</v>
      </c>
      <c r="J7187" s="30">
        <v>1138.097389</v>
      </c>
      <c r="K7187" s="30">
        <v>0.50221000000000005</v>
      </c>
      <c r="L7187" s="3">
        <v>0</v>
      </c>
      <c r="M7187" s="3">
        <v>2</v>
      </c>
      <c r="N7187" s="10">
        <f t="shared" si="784"/>
        <v>1</v>
      </c>
      <c r="O7187" s="35">
        <v>2</v>
      </c>
      <c r="P7187" s="17"/>
      <c r="Q7187" s="40">
        <v>2275.1856400000001</v>
      </c>
      <c r="R7187" s="40">
        <v>1138.09646</v>
      </c>
      <c r="S7187" s="18">
        <f t="shared" si="785"/>
        <v>442.08906510440278</v>
      </c>
      <c r="T7187" s="18">
        <f t="shared" si="786"/>
        <v>0.81627527427853008</v>
      </c>
      <c r="U7187" s="18">
        <f t="shared" si="787"/>
        <v>0.65020850688760512</v>
      </c>
      <c r="V7187" s="30">
        <v>1138.0971999999999</v>
      </c>
      <c r="W7187" s="3" t="s">
        <v>47</v>
      </c>
      <c r="X7187" s="3" t="s">
        <v>47</v>
      </c>
      <c r="Y7187" s="3" t="s">
        <v>47</v>
      </c>
      <c r="Z7187" s="3" t="s">
        <v>47</v>
      </c>
      <c r="AA7187" s="3" t="s">
        <v>47</v>
      </c>
      <c r="AB7187" s="12" t="s">
        <v>47</v>
      </c>
      <c r="AC7187" s="3" t="s">
        <v>47</v>
      </c>
      <c r="AD7187" s="3" t="s">
        <v>47</v>
      </c>
      <c r="AE7187" s="3" t="s">
        <v>47</v>
      </c>
      <c r="AF7187" s="3" t="s">
        <v>47</v>
      </c>
      <c r="AI7187" s="3" t="s">
        <v>47</v>
      </c>
      <c r="AJ7187" s="3" t="s">
        <v>47</v>
      </c>
      <c r="AK7187" s="3" t="s">
        <v>52</v>
      </c>
      <c r="AL7187" s="3" t="s">
        <v>48</v>
      </c>
      <c r="AU7187" s="3">
        <v>0</v>
      </c>
      <c r="AV7187" s="3">
        <v>12</v>
      </c>
      <c r="AW7187" s="3">
        <v>2</v>
      </c>
      <c r="AX7187" s="3">
        <v>11</v>
      </c>
      <c r="AY7187" s="3">
        <v>91.67</v>
      </c>
      <c r="AZ7187" s="6" t="str">
        <f t="shared" si="788"/>
        <v>3442.4</v>
      </c>
      <c r="BC7187" s="12" t="s">
        <v>18642</v>
      </c>
      <c r="BJ7187" s="12">
        <f t="shared" si="789"/>
        <v>0</v>
      </c>
      <c r="BK7187" s="12">
        <f t="shared" si="790"/>
        <v>0</v>
      </c>
      <c r="CF7187" s="3" t="s">
        <v>18747</v>
      </c>
      <c r="CQ7187" s="3" t="str">
        <f>CONCATENATE(baseURL!$A$1,baseURL!$B$1,baseURL!$C$1,".",C7187,".",L7187,".pkl&amp;seq=",BC7187)</f>
        <v>http://proteomics.broadinstitute.org/millscripts/viewfeed.pl?side=xl&amp;cycle=1&amp;fixedMods=iaaC&amp;file=msdataSM/iPRG2012_nd/cpick_in/iPRG2012_nd.3442.4.0.pkl&amp;seq=LVSTEGNVPQTLAPVPYETFL</v>
      </c>
    </row>
    <row r="7188" spans="1:95" x14ac:dyDescent="0.2">
      <c r="A7188" s="3">
        <v>5734</v>
      </c>
      <c r="B7188" s="2" t="s">
        <v>18748</v>
      </c>
      <c r="C7188" s="2" t="s">
        <v>18749</v>
      </c>
      <c r="D7188" s="3">
        <v>17241</v>
      </c>
      <c r="E7188" s="3">
        <v>17225</v>
      </c>
      <c r="F7188" s="3">
        <v>72305</v>
      </c>
      <c r="G7188" s="3">
        <v>20667</v>
      </c>
      <c r="H7188" s="3">
        <v>65.261300000000006</v>
      </c>
      <c r="I7188" s="30">
        <v>823.40722000000005</v>
      </c>
      <c r="J7188" s="30">
        <v>823.40409639999996</v>
      </c>
      <c r="K7188" s="30">
        <v>3.1199999999999999E-3</v>
      </c>
      <c r="L7188" s="3">
        <v>4</v>
      </c>
      <c r="M7188" s="3">
        <v>4</v>
      </c>
      <c r="N7188" s="10">
        <f t="shared" si="784"/>
        <v>1</v>
      </c>
      <c r="O7188" s="35">
        <v>4</v>
      </c>
      <c r="P7188" s="17"/>
      <c r="Q7188" s="40">
        <v>3290.5919199999998</v>
      </c>
      <c r="R7188" s="40">
        <v>823.40344000000005</v>
      </c>
      <c r="S7188" s="18">
        <f t="shared" si="785"/>
        <v>4.5907022200515843</v>
      </c>
      <c r="T7188" s="18">
        <f t="shared" si="786"/>
        <v>0.79717908381780334</v>
      </c>
      <c r="U7188" s="18">
        <f t="shared" si="787"/>
        <v>0.92299832983473307</v>
      </c>
      <c r="V7188" s="30">
        <v>823.40419999999995</v>
      </c>
      <c r="W7188" s="3" t="s">
        <v>47</v>
      </c>
      <c r="X7188" s="3" t="s">
        <v>47</v>
      </c>
      <c r="Y7188" s="3" t="s">
        <v>47</v>
      </c>
      <c r="Z7188" s="3" t="s">
        <v>47</v>
      </c>
      <c r="AA7188" s="3" t="s">
        <v>48</v>
      </c>
      <c r="AB7188" s="12" t="s">
        <v>47</v>
      </c>
      <c r="AC7188" s="3" t="s">
        <v>47</v>
      </c>
      <c r="AD7188" s="3" t="s">
        <v>47</v>
      </c>
      <c r="AE7188" s="3" t="s">
        <v>47</v>
      </c>
      <c r="AF7188" s="3" t="s">
        <v>47</v>
      </c>
      <c r="AG7188" s="3" t="s">
        <v>47</v>
      </c>
      <c r="AI7188" s="3" t="s">
        <v>47</v>
      </c>
      <c r="AJ7188" s="3" t="s">
        <v>47</v>
      </c>
      <c r="AK7188" s="3" t="s">
        <v>47</v>
      </c>
      <c r="AL7188" s="3" t="s">
        <v>47</v>
      </c>
      <c r="AM7188" s="3" t="s">
        <v>47</v>
      </c>
      <c r="AN7188" s="3" t="s">
        <v>47</v>
      </c>
      <c r="AU7188" s="3">
        <v>0</v>
      </c>
      <c r="AV7188" s="3">
        <v>16</v>
      </c>
      <c r="AW7188" s="3">
        <v>1</v>
      </c>
      <c r="AX7188" s="3">
        <v>16</v>
      </c>
      <c r="AY7188" s="3">
        <v>100</v>
      </c>
      <c r="AZ7188" s="6" t="str">
        <f t="shared" si="788"/>
        <v>3443.1</v>
      </c>
      <c r="BC7188" s="12" t="s">
        <v>18750</v>
      </c>
      <c r="BJ7188" s="12">
        <f t="shared" si="789"/>
        <v>0</v>
      </c>
      <c r="BK7188" s="12">
        <f t="shared" si="790"/>
        <v>0</v>
      </c>
      <c r="CQ7188" s="3" t="str">
        <f>CONCATENATE(baseURL!$A$1,baseURL!$B$1,baseURL!$C$1,".",C7188,".",L7188,".pkl&amp;seq=",BC7188)</f>
        <v>http://proteomics.broadinstitute.org/millscripts/viewfeed.pl?side=xl&amp;cycle=1&amp;fixedMods=iaaC&amp;file=msdataSM/iPRG2012_nd/cpick_in/iPRG2012_nd.3443.1.4.pkl&amp;seq=MKLGEGVNVEQVEGLMSLEQYEKTLVHDD</v>
      </c>
    </row>
    <row r="7189" spans="1:95" x14ac:dyDescent="0.2">
      <c r="A7189" s="3">
        <v>5192</v>
      </c>
      <c r="B7189" s="2" t="s">
        <v>18751</v>
      </c>
      <c r="C7189" s="2" t="s">
        <v>18752</v>
      </c>
      <c r="D7189" s="3">
        <v>17242</v>
      </c>
      <c r="E7189" s="3">
        <v>17226</v>
      </c>
      <c r="F7189" s="3">
        <v>72326</v>
      </c>
      <c r="G7189" s="3">
        <v>20669</v>
      </c>
      <c r="H7189" s="3">
        <v>65.274299999999997</v>
      </c>
      <c r="I7189" s="30">
        <v>577.34706000000006</v>
      </c>
      <c r="J7189" s="30">
        <v>577.34621879999997</v>
      </c>
      <c r="K7189" s="30">
        <v>8.4000000000000003E-4</v>
      </c>
      <c r="L7189" s="3">
        <v>3</v>
      </c>
      <c r="M7189" s="3">
        <v>3</v>
      </c>
      <c r="N7189" s="10">
        <f t="shared" si="784"/>
        <v>1</v>
      </c>
      <c r="O7189" s="35">
        <v>3</v>
      </c>
      <c r="P7189" s="17"/>
      <c r="Q7189" s="40">
        <v>1730.02108</v>
      </c>
      <c r="R7189" s="40">
        <v>577.34520999999995</v>
      </c>
      <c r="S7189" s="18">
        <f t="shared" si="785"/>
        <v>3.204322072931109</v>
      </c>
      <c r="T7189" s="18">
        <f t="shared" si="786"/>
        <v>1.7473081659798433</v>
      </c>
      <c r="U7189" s="18">
        <f t="shared" si="787"/>
        <v>1.7147453254208185</v>
      </c>
      <c r="V7189" s="30">
        <v>577.34619999999995</v>
      </c>
      <c r="W7189" s="3" t="s">
        <v>47</v>
      </c>
      <c r="X7189" s="3" t="s">
        <v>47</v>
      </c>
      <c r="Y7189" s="3" t="s">
        <v>47</v>
      </c>
      <c r="Z7189" s="3" t="s">
        <v>47</v>
      </c>
      <c r="AA7189" s="3" t="s">
        <v>47</v>
      </c>
      <c r="AB7189" s="12" t="s">
        <v>47</v>
      </c>
      <c r="AC7189" s="3" t="s">
        <v>47</v>
      </c>
      <c r="AD7189" s="3" t="s">
        <v>47</v>
      </c>
      <c r="AE7189" s="3" t="s">
        <v>47</v>
      </c>
      <c r="AF7189" s="3" t="s">
        <v>47</v>
      </c>
      <c r="AG7189" s="3" t="s">
        <v>47</v>
      </c>
      <c r="AH7189" s="3" t="s">
        <v>47</v>
      </c>
      <c r="AI7189" s="3" t="s">
        <v>47</v>
      </c>
      <c r="AJ7189" s="3" t="s">
        <v>47</v>
      </c>
      <c r="AK7189" s="3" t="s">
        <v>47</v>
      </c>
      <c r="AL7189" s="3" t="s">
        <v>47</v>
      </c>
      <c r="AM7189" s="3" t="s">
        <v>47</v>
      </c>
      <c r="AN7189" s="3" t="s">
        <v>47</v>
      </c>
      <c r="AU7189" s="3">
        <v>0</v>
      </c>
      <c r="AV7189" s="3">
        <v>18</v>
      </c>
      <c r="AW7189" s="3">
        <v>1</v>
      </c>
      <c r="AX7189" s="3">
        <v>18</v>
      </c>
      <c r="AY7189" s="3">
        <v>100</v>
      </c>
      <c r="AZ7189" s="6" t="str">
        <f t="shared" si="788"/>
        <v>3444.1</v>
      </c>
      <c r="BC7189" s="12" t="s">
        <v>18753</v>
      </c>
      <c r="BJ7189" s="12">
        <f t="shared" si="789"/>
        <v>0</v>
      </c>
      <c r="BK7189" s="12">
        <f t="shared" si="790"/>
        <v>0</v>
      </c>
      <c r="CQ7189" s="3" t="str">
        <f>CONCATENATE(baseURL!$A$1,baseURL!$B$1,baseURL!$C$1,".",C7189,".",L7189,".pkl&amp;seq=",BC7189)</f>
        <v>http://proteomics.broadinstitute.org/millscripts/viewfeed.pl?side=xl&amp;cycle=1&amp;fixedMods=iaaC&amp;file=msdataSM/iPRG2012_nd/cpick_in/iPRG2012_nd.3444.1.3.pkl&amp;seq=SLLQPLETLLVGYKR</v>
      </c>
    </row>
    <row r="7190" spans="1:95" x14ac:dyDescent="0.2">
      <c r="A7190" s="3">
        <v>5329</v>
      </c>
      <c r="B7190" s="2" t="s">
        <v>18754</v>
      </c>
      <c r="C7190" s="2" t="s">
        <v>18748</v>
      </c>
      <c r="D7190" s="3">
        <v>17243</v>
      </c>
      <c r="E7190" s="3">
        <v>17227</v>
      </c>
      <c r="F7190" s="3">
        <v>72327</v>
      </c>
      <c r="G7190" s="3">
        <v>20670</v>
      </c>
      <c r="H7190" s="3">
        <v>65.280199999999994</v>
      </c>
      <c r="I7190" s="30">
        <v>699.36509999999998</v>
      </c>
      <c r="J7190" s="30">
        <v>699.36214470000004</v>
      </c>
      <c r="K7190" s="30">
        <v>2.96E-3</v>
      </c>
      <c r="L7190" s="3">
        <v>3</v>
      </c>
      <c r="M7190" s="3">
        <v>3</v>
      </c>
      <c r="N7190" s="10">
        <f t="shared" si="784"/>
        <v>1</v>
      </c>
      <c r="O7190" s="35">
        <v>3</v>
      </c>
      <c r="P7190" s="17"/>
      <c r="Q7190" s="40">
        <v>2096.06988</v>
      </c>
      <c r="R7190" s="40">
        <v>699.36148000000003</v>
      </c>
      <c r="S7190" s="18">
        <f t="shared" si="785"/>
        <v>5.1761501076029033</v>
      </c>
      <c r="T7190" s="18">
        <f t="shared" si="786"/>
        <v>0.95043839133909358</v>
      </c>
      <c r="U7190" s="18">
        <f t="shared" si="787"/>
        <v>1.0295105186536211</v>
      </c>
      <c r="V7190" s="30">
        <v>699.36220000000003</v>
      </c>
      <c r="W7190" s="3" t="s">
        <v>47</v>
      </c>
      <c r="X7190" s="3" t="s">
        <v>47</v>
      </c>
      <c r="Y7190" s="3" t="s">
        <v>47</v>
      </c>
      <c r="Z7190" s="3" t="s">
        <v>47</v>
      </c>
      <c r="AA7190" s="3" t="s">
        <v>47</v>
      </c>
      <c r="AB7190" s="12" t="s">
        <v>47</v>
      </c>
      <c r="AC7190" s="3" t="s">
        <v>47</v>
      </c>
      <c r="AD7190" s="3" t="s">
        <v>47</v>
      </c>
      <c r="AE7190" s="3" t="s">
        <v>47</v>
      </c>
      <c r="AF7190" s="3" t="s">
        <v>47</v>
      </c>
      <c r="AG7190" s="3" t="s">
        <v>47</v>
      </c>
      <c r="AH7190" s="3" t="s">
        <v>47</v>
      </c>
      <c r="AI7190" s="3" t="s">
        <v>47</v>
      </c>
      <c r="AJ7190" s="3" t="s">
        <v>47</v>
      </c>
      <c r="AK7190" s="3" t="s">
        <v>47</v>
      </c>
      <c r="AL7190" s="3" t="s">
        <v>47</v>
      </c>
      <c r="AM7190" s="3" t="s">
        <v>47</v>
      </c>
      <c r="AN7190" s="3" t="s">
        <v>48</v>
      </c>
      <c r="AU7190" s="3">
        <v>0</v>
      </c>
      <c r="AV7190" s="3">
        <v>17</v>
      </c>
      <c r="AW7190" s="3">
        <v>1</v>
      </c>
      <c r="AX7190" s="3">
        <v>17</v>
      </c>
      <c r="AY7190" s="3">
        <v>100</v>
      </c>
      <c r="AZ7190" s="6" t="str">
        <f t="shared" si="788"/>
        <v>3444.2</v>
      </c>
      <c r="BC7190" s="12" t="s">
        <v>18755</v>
      </c>
      <c r="BJ7190" s="12">
        <f t="shared" si="789"/>
        <v>0</v>
      </c>
      <c r="BK7190" s="12">
        <f t="shared" si="790"/>
        <v>0</v>
      </c>
      <c r="CQ7190" s="3" t="str">
        <f>CONCATENATE(baseURL!$A$1,baseURL!$B$1,baseURL!$C$1,".",C7190,".",L7190,".pkl&amp;seq=",BC7190)</f>
        <v>http://proteomics.broadinstitute.org/millscripts/viewfeed.pl?side=xl&amp;cycle=1&amp;fixedMods=iaaC&amp;file=msdataSM/iPRG2012_nd/cpick_in/iPRG2012_nd.3444.2.3.pkl&amp;seq=ADAPLDKSLDKWFFLSGSV</v>
      </c>
    </row>
    <row r="7191" spans="1:95" x14ac:dyDescent="0.2">
      <c r="A7191" s="3">
        <v>296</v>
      </c>
      <c r="B7191" s="2" t="s">
        <v>18756</v>
      </c>
      <c r="C7191" s="2" t="s">
        <v>18757</v>
      </c>
      <c r="D7191" s="3">
        <v>17245</v>
      </c>
      <c r="E7191" s="3">
        <v>17229</v>
      </c>
      <c r="F7191" s="3">
        <v>72347</v>
      </c>
      <c r="G7191" s="3">
        <v>20673</v>
      </c>
      <c r="H7191" s="3">
        <v>65.311000000000007</v>
      </c>
      <c r="I7191" s="30">
        <v>643.84751000000006</v>
      </c>
      <c r="J7191" s="30">
        <v>643.31330730000002</v>
      </c>
      <c r="K7191" s="30">
        <v>0.53420000000000001</v>
      </c>
      <c r="L7191" s="3">
        <v>2</v>
      </c>
      <c r="M7191" s="3">
        <v>4</v>
      </c>
      <c r="N7191" s="10">
        <f t="shared" si="784"/>
        <v>-1</v>
      </c>
      <c r="O7191" s="35">
        <v>2</v>
      </c>
      <c r="P7191" s="17"/>
      <c r="Q7191" s="40">
        <v>1286.69255</v>
      </c>
      <c r="R7191" s="40">
        <v>643.84992</v>
      </c>
      <c r="S7191" s="18">
        <f t="shared" si="785"/>
        <v>-3.7431083317378331</v>
      </c>
      <c r="T7191" s="18">
        <f t="shared" si="786"/>
        <v>-833.44376279487278</v>
      </c>
      <c r="U7191" s="18">
        <f t="shared" si="787"/>
        <v>-3.7586399017168111</v>
      </c>
      <c r="V7191" s="30">
        <v>643.84749999999997</v>
      </c>
      <c r="W7191" s="3" t="s">
        <v>65</v>
      </c>
      <c r="X7191" s="3" t="s">
        <v>65</v>
      </c>
      <c r="Y7191" s="3" t="s">
        <v>65</v>
      </c>
      <c r="AB7191" s="12" t="s">
        <v>52</v>
      </c>
      <c r="AC7191" s="3" t="s">
        <v>52</v>
      </c>
      <c r="AD7191" s="3" t="s">
        <v>47</v>
      </c>
      <c r="AF7191" s="3" t="s">
        <v>47</v>
      </c>
      <c r="AG7191" s="3" t="s">
        <v>47</v>
      </c>
      <c r="AJ7191" s="3" t="s">
        <v>47</v>
      </c>
      <c r="AL7191" s="3" t="s">
        <v>52</v>
      </c>
      <c r="AU7191" s="3">
        <v>3</v>
      </c>
      <c r="AV7191" s="3">
        <v>4</v>
      </c>
      <c r="AW7191" s="3">
        <v>1</v>
      </c>
      <c r="AX7191" s="3">
        <v>4</v>
      </c>
      <c r="AY7191" s="3">
        <v>100</v>
      </c>
      <c r="AZ7191" s="6" t="str">
        <f t="shared" si="788"/>
        <v>3445.1</v>
      </c>
      <c r="BC7191" s="12" t="s">
        <v>16059</v>
      </c>
      <c r="BJ7191" s="12">
        <f t="shared" si="789"/>
        <v>0</v>
      </c>
      <c r="BK7191" s="12">
        <f t="shared" si="790"/>
        <v>0</v>
      </c>
      <c r="BO7191" s="3" t="s">
        <v>114</v>
      </c>
      <c r="BR7191" s="3" t="s">
        <v>114</v>
      </c>
      <c r="BS7191" s="3" t="s">
        <v>18758</v>
      </c>
      <c r="BT7191" s="3" t="s">
        <v>18758</v>
      </c>
      <c r="BU7191" s="3" t="s">
        <v>18758</v>
      </c>
      <c r="CQ7191" s="3" t="str">
        <f>CONCATENATE(baseURL!$A$1,baseURL!$B$1,baseURL!$C$1,".",C7191,".",L7191,".pkl&amp;seq=",BC7191,"&amp;varMods=pyroGlu-Q")</f>
        <v>http://proteomics.broadinstitute.org/millscripts/viewfeed.pl?side=xl&amp;cycle=1&amp;fixedMods=iaaC&amp;file=msdataSM/iPRG2012_nd/cpick_in/iPRG2012_nd.3445.1.2.pkl&amp;seq=qLVNLPSFMVR&amp;varMods=pyroGlu-Q</v>
      </c>
    </row>
    <row r="7192" spans="1:95" x14ac:dyDescent="0.2">
      <c r="A7192" s="3">
        <v>6838</v>
      </c>
      <c r="B7192" s="2" t="s">
        <v>18759</v>
      </c>
      <c r="C7192" s="2" t="s">
        <v>18756</v>
      </c>
      <c r="D7192" s="3">
        <v>17247</v>
      </c>
      <c r="E7192" s="3">
        <v>17231</v>
      </c>
      <c r="F7192" s="3">
        <v>72369</v>
      </c>
      <c r="G7192" s="3">
        <v>20676</v>
      </c>
      <c r="H7192" s="3">
        <v>65.335499999999996</v>
      </c>
      <c r="I7192" s="30">
        <v>857.08225000000004</v>
      </c>
      <c r="J7192" s="30">
        <v>857.08042660000001</v>
      </c>
      <c r="K7192" s="30">
        <v>1.82E-3</v>
      </c>
      <c r="L7192" s="3">
        <v>3</v>
      </c>
      <c r="M7192" s="3">
        <v>3</v>
      </c>
      <c r="N7192" s="10">
        <f t="shared" si="784"/>
        <v>1</v>
      </c>
      <c r="O7192" s="35">
        <v>3</v>
      </c>
      <c r="P7192" s="17"/>
      <c r="Q7192" s="40">
        <v>2569.2245499999999</v>
      </c>
      <c r="R7192" s="40">
        <v>857.0797</v>
      </c>
      <c r="S7192" s="18">
        <f t="shared" si="785"/>
        <v>2.9752192241188524</v>
      </c>
      <c r="T7192" s="18">
        <f t="shared" si="786"/>
        <v>0.84776246597281224</v>
      </c>
      <c r="U7192" s="18">
        <f t="shared" si="787"/>
        <v>0.93340210954308833</v>
      </c>
      <c r="V7192" s="30">
        <v>857.08050000000003</v>
      </c>
      <c r="W7192" s="3" t="s">
        <v>47</v>
      </c>
      <c r="X7192" s="3" t="s">
        <v>47</v>
      </c>
      <c r="Y7192" s="3" t="s">
        <v>47</v>
      </c>
      <c r="Z7192" s="3" t="s">
        <v>47</v>
      </c>
      <c r="AB7192" s="12" t="s">
        <v>47</v>
      </c>
      <c r="AC7192" s="3" t="s">
        <v>47</v>
      </c>
      <c r="AD7192" s="3" t="s">
        <v>47</v>
      </c>
      <c r="AE7192" s="3" t="s">
        <v>47</v>
      </c>
      <c r="AF7192" s="3" t="s">
        <v>47</v>
      </c>
      <c r="AG7192" s="3" t="s">
        <v>47</v>
      </c>
      <c r="AI7192" s="3" t="s">
        <v>47</v>
      </c>
      <c r="AJ7192" s="3" t="s">
        <v>47</v>
      </c>
      <c r="AK7192" s="3" t="s">
        <v>47</v>
      </c>
      <c r="AL7192" s="3" t="s">
        <v>47</v>
      </c>
      <c r="AM7192" s="3" t="s">
        <v>47</v>
      </c>
      <c r="AU7192" s="3">
        <v>0</v>
      </c>
      <c r="AV7192" s="3">
        <v>15</v>
      </c>
      <c r="AW7192" s="3">
        <v>1</v>
      </c>
      <c r="AX7192" s="3">
        <v>15</v>
      </c>
      <c r="AY7192" s="3">
        <v>100</v>
      </c>
      <c r="AZ7192" s="6" t="str">
        <f t="shared" si="788"/>
        <v>3446.2</v>
      </c>
      <c r="BC7192" s="12" t="s">
        <v>18699</v>
      </c>
      <c r="BJ7192" s="12">
        <f t="shared" si="789"/>
        <v>0</v>
      </c>
      <c r="BK7192" s="12">
        <f t="shared" si="790"/>
        <v>0</v>
      </c>
      <c r="CQ7192" s="3" t="str">
        <f>CONCATENATE(baseURL!$A$1,baseURL!$B$1,baseURL!$C$1,".",C7192,".",L7192,".pkl&amp;seq=",BC7192)</f>
        <v>http://proteomics.broadinstitute.org/millscripts/viewfeed.pl?side=xl&amp;cycle=1&amp;fixedMods=iaaC&amp;file=msdataSM/iPRG2012_nd/cpick_in/iPRG2012_nd.3446.2.3.pkl&amp;seq=GVFPFVFEKEPVSDWTDDVEAR</v>
      </c>
    </row>
    <row r="7193" spans="1:95" x14ac:dyDescent="0.2">
      <c r="A7193" s="3">
        <v>7400</v>
      </c>
      <c r="B7193" s="2" t="s">
        <v>18760</v>
      </c>
      <c r="C7193" s="2" t="s">
        <v>18761</v>
      </c>
      <c r="D7193" s="3">
        <v>17248</v>
      </c>
      <c r="E7193" s="3">
        <v>17232</v>
      </c>
      <c r="F7193" s="3">
        <v>72431</v>
      </c>
      <c r="G7193" s="3">
        <v>20680</v>
      </c>
      <c r="H7193" s="3">
        <v>65.359899999999996</v>
      </c>
      <c r="I7193" s="30">
        <v>647.33672000000001</v>
      </c>
      <c r="J7193" s="30">
        <v>647.08640089999994</v>
      </c>
      <c r="K7193" s="30">
        <v>0.25031999999999999</v>
      </c>
      <c r="L7193" s="3">
        <v>0</v>
      </c>
      <c r="M7193" s="3">
        <v>4</v>
      </c>
      <c r="N7193" s="10">
        <f t="shared" si="784"/>
        <v>1</v>
      </c>
      <c r="O7193" s="35">
        <v>4</v>
      </c>
      <c r="Q7193" s="40">
        <v>2585.3214400000002</v>
      </c>
      <c r="R7193" s="40">
        <v>647.08582000000001</v>
      </c>
      <c r="S7193" s="18">
        <f t="shared" si="785"/>
        <v>387.73836830484316</v>
      </c>
      <c r="T7193" s="18">
        <f t="shared" si="786"/>
        <v>0.89771709095976882</v>
      </c>
      <c r="U7193" s="18">
        <f t="shared" si="787"/>
        <v>0.58724822613187067</v>
      </c>
      <c r="V7193" s="30">
        <v>647.08619999999996</v>
      </c>
      <c r="W7193" s="3" t="s">
        <v>47</v>
      </c>
      <c r="X7193" s="3" t="s">
        <v>65</v>
      </c>
      <c r="Y7193" s="3" t="s">
        <v>47</v>
      </c>
      <c r="AA7193" s="3" t="s">
        <v>47</v>
      </c>
      <c r="AB7193" s="12" t="s">
        <v>52</v>
      </c>
      <c r="AD7193" s="3" t="s">
        <v>65</v>
      </c>
      <c r="AG7193" s="3" t="s">
        <v>52</v>
      </c>
      <c r="AK7193" s="3" t="s">
        <v>47</v>
      </c>
      <c r="AO7193" s="3" t="s">
        <v>47</v>
      </c>
      <c r="AU7193" s="3">
        <v>2</v>
      </c>
      <c r="AV7193" s="3">
        <v>5</v>
      </c>
      <c r="AW7193" s="3">
        <v>1</v>
      </c>
      <c r="AX7193" s="3">
        <v>5</v>
      </c>
      <c r="AY7193" s="3">
        <v>100</v>
      </c>
      <c r="AZ7193" s="6" t="str">
        <f t="shared" si="788"/>
        <v>3449.1</v>
      </c>
      <c r="BC7193" s="12" t="s">
        <v>18762</v>
      </c>
      <c r="BI7193" s="12" t="s">
        <v>594</v>
      </c>
      <c r="BJ7193" s="12">
        <f t="shared" si="789"/>
        <v>0</v>
      </c>
      <c r="BK7193" s="12">
        <f t="shared" si="790"/>
        <v>1</v>
      </c>
      <c r="BR7193" s="3" t="s">
        <v>594</v>
      </c>
      <c r="BT7193" s="3" t="s">
        <v>18763</v>
      </c>
      <c r="BZ7193" s="3" t="s">
        <v>18764</v>
      </c>
      <c r="CQ7193" s="3" t="str">
        <f>CONCATENATE(baseURL!$A$1,baseURL!$B$1,baseURL!$C$1,".",C7193,".",L7193,".pkl&amp;seq=",BC7193,"&amp;varMods=ReducedCys-C")</f>
        <v>http://proteomics.broadinstitute.org/millscripts/viewfeed.pl?side=xl&amp;cycle=1&amp;fixedMods=iaaC&amp;file=msdataSM/iPRG2012_nd/cpick_in/iPRG2012_nd.3449.1.0.pkl&amp;seq=HSSGYVcAPMTNALADKLDLPLLR&amp;varMods=ReducedCys-C</v>
      </c>
    </row>
    <row r="7194" spans="1:95" x14ac:dyDescent="0.2">
      <c r="A7194" s="3">
        <v>6518</v>
      </c>
      <c r="B7194" s="2" t="s">
        <v>18765</v>
      </c>
      <c r="C7194" s="2" t="s">
        <v>18766</v>
      </c>
      <c r="D7194" s="3">
        <v>17251</v>
      </c>
      <c r="E7194" s="3">
        <v>17235</v>
      </c>
      <c r="F7194" s="3">
        <v>72452</v>
      </c>
      <c r="G7194" s="3">
        <v>20684</v>
      </c>
      <c r="H7194" s="3">
        <v>65.383600000000001</v>
      </c>
      <c r="I7194" s="30">
        <v>556.32776000000001</v>
      </c>
      <c r="J7194" s="30">
        <v>556.32859880000001</v>
      </c>
      <c r="K7194" s="30">
        <v>-8.4000000000000003E-4</v>
      </c>
      <c r="L7194" s="3">
        <v>3</v>
      </c>
      <c r="M7194" s="3">
        <v>3</v>
      </c>
      <c r="N7194" s="10">
        <f t="shared" si="784"/>
        <v>1</v>
      </c>
      <c r="O7194" s="35">
        <v>3</v>
      </c>
      <c r="P7194" s="17"/>
      <c r="Q7194" s="40">
        <v>1666.96793</v>
      </c>
      <c r="R7194" s="40">
        <v>556.32749000000001</v>
      </c>
      <c r="S7194" s="18">
        <f t="shared" si="785"/>
        <v>0.4853256487477125</v>
      </c>
      <c r="T7194" s="18">
        <f t="shared" si="786"/>
        <v>1.9930706641824321</v>
      </c>
      <c r="U7194" s="18">
        <f t="shared" si="787"/>
        <v>1.8154774267061755</v>
      </c>
      <c r="V7194" s="30">
        <v>556.32849999999996</v>
      </c>
      <c r="W7194" s="3" t="s">
        <v>47</v>
      </c>
      <c r="X7194" s="3" t="s">
        <v>47</v>
      </c>
      <c r="Y7194" s="3" t="s">
        <v>47</v>
      </c>
      <c r="Z7194" s="3" t="s">
        <v>47</v>
      </c>
      <c r="AA7194" s="3" t="s">
        <v>48</v>
      </c>
      <c r="AB7194" s="12" t="s">
        <v>47</v>
      </c>
      <c r="AC7194" s="3" t="s">
        <v>47</v>
      </c>
      <c r="AD7194" s="3" t="s">
        <v>47</v>
      </c>
      <c r="AE7194" s="3" t="s">
        <v>47</v>
      </c>
      <c r="AF7194" s="3" t="s">
        <v>47</v>
      </c>
      <c r="AG7194" s="3" t="s">
        <v>47</v>
      </c>
      <c r="AH7194" s="3" t="s">
        <v>47</v>
      </c>
      <c r="AI7194" s="3" t="s">
        <v>47</v>
      </c>
      <c r="AJ7194" s="3" t="s">
        <v>47</v>
      </c>
      <c r="AK7194" s="3" t="s">
        <v>47</v>
      </c>
      <c r="AL7194" s="3" t="s">
        <v>47</v>
      </c>
      <c r="AU7194" s="3">
        <v>0</v>
      </c>
      <c r="AV7194" s="3">
        <v>15</v>
      </c>
      <c r="AW7194" s="3">
        <v>1</v>
      </c>
      <c r="AX7194" s="3">
        <v>15</v>
      </c>
      <c r="AY7194" s="3">
        <v>100</v>
      </c>
      <c r="AZ7194" s="6" t="str">
        <f t="shared" si="788"/>
        <v>3450.1</v>
      </c>
      <c r="BC7194" s="12" t="s">
        <v>18710</v>
      </c>
      <c r="BJ7194" s="12">
        <f t="shared" si="789"/>
        <v>0</v>
      </c>
      <c r="BK7194" s="12">
        <f t="shared" si="790"/>
        <v>0</v>
      </c>
      <c r="CQ7194" s="3" t="str">
        <f>CONCATENATE(baseURL!$A$1,baseURL!$B$1,baseURL!$C$1,".",C7194,".",L7194,".pkl&amp;seq=",BC7194)</f>
        <v>http://proteomics.broadinstitute.org/millscripts/viewfeed.pl?side=xl&amp;cycle=1&amp;fixedMods=iaaC&amp;file=msdataSM/iPRG2012_nd/cpick_in/iPRG2012_nd.3450.1.3.pkl&amp;seq=ALALFVPVPSLAGFHK</v>
      </c>
    </row>
    <row r="7195" spans="1:95" x14ac:dyDescent="0.2">
      <c r="A7195" s="3">
        <v>1679</v>
      </c>
      <c r="B7195" s="2" t="s">
        <v>18767</v>
      </c>
      <c r="C7195" s="2" t="s">
        <v>18760</v>
      </c>
      <c r="D7195" s="3">
        <v>17252</v>
      </c>
      <c r="E7195" s="3">
        <v>17236</v>
      </c>
      <c r="F7195" s="3">
        <v>72453</v>
      </c>
      <c r="G7195" s="3">
        <v>20685</v>
      </c>
      <c r="H7195" s="3">
        <v>65.389399999999995</v>
      </c>
      <c r="I7195" s="30">
        <v>793.77436</v>
      </c>
      <c r="J7195" s="30">
        <v>794.10382760000005</v>
      </c>
      <c r="K7195" s="30">
        <v>-0.32946999999999999</v>
      </c>
      <c r="L7195" s="3">
        <v>3</v>
      </c>
      <c r="M7195" s="3">
        <v>3</v>
      </c>
      <c r="N7195" s="10">
        <f t="shared" si="784"/>
        <v>1</v>
      </c>
      <c r="O7195" s="35">
        <v>3</v>
      </c>
      <c r="P7195" s="17"/>
      <c r="Q7195" s="40">
        <v>2379.2992300000001</v>
      </c>
      <c r="R7195" s="40">
        <v>793.77125999999998</v>
      </c>
      <c r="S7195" s="18">
        <f t="shared" si="785"/>
        <v>3.9054072076351622</v>
      </c>
      <c r="T7195" s="18">
        <f t="shared" si="786"/>
        <v>418.97158130928204</v>
      </c>
      <c r="U7195" s="18">
        <f t="shared" si="787"/>
        <v>419.0627914645957</v>
      </c>
      <c r="V7195" s="30">
        <v>794.10389999999995</v>
      </c>
      <c r="W7195" s="3" t="s">
        <v>47</v>
      </c>
      <c r="X7195" s="3" t="s">
        <v>47</v>
      </c>
      <c r="Y7195" s="3" t="s">
        <v>47</v>
      </c>
      <c r="AB7195" s="12" t="s">
        <v>47</v>
      </c>
      <c r="AC7195" s="3" t="s">
        <v>47</v>
      </c>
      <c r="AD7195" s="3" t="s">
        <v>47</v>
      </c>
      <c r="AF7195" s="3" t="s">
        <v>47</v>
      </c>
      <c r="AG7195" s="3" t="s">
        <v>47</v>
      </c>
      <c r="AK7195" s="3" t="s">
        <v>47</v>
      </c>
      <c r="AM7195" s="3" t="s">
        <v>47</v>
      </c>
      <c r="AU7195" s="3">
        <v>0</v>
      </c>
      <c r="AV7195" s="3">
        <v>10</v>
      </c>
      <c r="AW7195" s="3">
        <v>1</v>
      </c>
      <c r="AX7195" s="3">
        <v>10</v>
      </c>
      <c r="AY7195" s="3">
        <v>100</v>
      </c>
      <c r="AZ7195" s="6" t="str">
        <f t="shared" si="788"/>
        <v>3450.2</v>
      </c>
      <c r="BC7195" s="12" t="s">
        <v>18768</v>
      </c>
      <c r="BJ7195" s="12">
        <f t="shared" si="789"/>
        <v>0</v>
      </c>
      <c r="BK7195" s="12">
        <f t="shared" si="790"/>
        <v>0</v>
      </c>
      <c r="CQ7195" s="3" t="str">
        <f>CONCATENATE(baseURL!$A$1,baseURL!$B$1,baseURL!$C$1,".",C7195,".",L7195,".pkl&amp;seq=",BC7195)</f>
        <v>http://proteomics.broadinstitute.org/millscripts/viewfeed.pl?side=xl&amp;cycle=1&amp;fixedMods=iaaC&amp;file=msdataSM/iPRG2012_nd/cpick_in/iPRG2012_nd.3450.2.3.pkl&amp;seq=NALVTFMTAGYPTVKDTVPLLK</v>
      </c>
    </row>
    <row r="7196" spans="1:95" x14ac:dyDescent="0.2">
      <c r="A7196" s="3">
        <v>1951</v>
      </c>
      <c r="B7196" s="2" t="s">
        <v>18769</v>
      </c>
      <c r="C7196" s="2" t="s">
        <v>18770</v>
      </c>
      <c r="D7196" s="3">
        <v>17253</v>
      </c>
      <c r="E7196" s="3">
        <v>17237</v>
      </c>
      <c r="F7196" s="3">
        <v>72454</v>
      </c>
      <c r="G7196" s="3">
        <v>20686</v>
      </c>
      <c r="H7196" s="3">
        <v>65.395300000000006</v>
      </c>
      <c r="I7196" s="30">
        <v>887.47286999999994</v>
      </c>
      <c r="J7196" s="30">
        <v>887.79852930000004</v>
      </c>
      <c r="K7196" s="30">
        <v>-0.32566000000000001</v>
      </c>
      <c r="L7196" s="3">
        <v>3</v>
      </c>
      <c r="M7196" s="3">
        <v>3</v>
      </c>
      <c r="N7196" s="10">
        <f t="shared" si="784"/>
        <v>1</v>
      </c>
      <c r="O7196" s="35">
        <v>3</v>
      </c>
      <c r="P7196" s="17"/>
      <c r="Q7196" s="40">
        <v>2660.3889899999999</v>
      </c>
      <c r="R7196" s="40">
        <v>887.46785</v>
      </c>
      <c r="S7196" s="18">
        <f t="shared" si="785"/>
        <v>5.6565429383666768</v>
      </c>
      <c r="T7196" s="18">
        <f t="shared" si="786"/>
        <v>372.60989229079399</v>
      </c>
      <c r="U7196" s="18">
        <f t="shared" si="787"/>
        <v>372.57687701023923</v>
      </c>
      <c r="V7196" s="30">
        <v>887.79849999999999</v>
      </c>
      <c r="W7196" s="3" t="s">
        <v>47</v>
      </c>
      <c r="X7196" s="3" t="s">
        <v>47</v>
      </c>
      <c r="Y7196" s="3" t="s">
        <v>47</v>
      </c>
      <c r="Z7196" s="3" t="s">
        <v>47</v>
      </c>
      <c r="AA7196" s="3" t="s">
        <v>48</v>
      </c>
      <c r="AB7196" s="12" t="s">
        <v>47</v>
      </c>
      <c r="AC7196" s="3" t="s">
        <v>48</v>
      </c>
      <c r="AD7196" s="3" t="s">
        <v>47</v>
      </c>
      <c r="AE7196" s="3" t="s">
        <v>47</v>
      </c>
      <c r="AF7196" s="3" t="s">
        <v>52</v>
      </c>
      <c r="AG7196" s="3" t="s">
        <v>47</v>
      </c>
      <c r="AI7196" s="3" t="s">
        <v>48</v>
      </c>
      <c r="AK7196" s="3" t="s">
        <v>47</v>
      </c>
      <c r="AM7196" s="3" t="s">
        <v>47</v>
      </c>
      <c r="AO7196" s="3" t="s">
        <v>47</v>
      </c>
      <c r="AP7196" s="3" t="s">
        <v>52</v>
      </c>
      <c r="AU7196" s="3">
        <v>0</v>
      </c>
      <c r="AV7196" s="3">
        <v>11</v>
      </c>
      <c r="AW7196" s="3">
        <v>4</v>
      </c>
      <c r="AX7196" s="3">
        <v>8</v>
      </c>
      <c r="AY7196" s="3">
        <v>72.73</v>
      </c>
      <c r="AZ7196" s="6" t="str">
        <f t="shared" si="788"/>
        <v>3450.3</v>
      </c>
      <c r="BC7196" s="12" t="s">
        <v>18771</v>
      </c>
      <c r="BJ7196" s="12">
        <f t="shared" si="789"/>
        <v>0</v>
      </c>
      <c r="BK7196" s="12">
        <f t="shared" si="790"/>
        <v>0</v>
      </c>
      <c r="BP7196" s="3" t="s">
        <v>54</v>
      </c>
      <c r="BR7196" s="3" t="s">
        <v>54</v>
      </c>
      <c r="BV7196" s="3" t="s">
        <v>18772</v>
      </c>
      <c r="CA7196" s="3" t="s">
        <v>18773</v>
      </c>
      <c r="CK7196" s="3" t="s">
        <v>18774</v>
      </c>
      <c r="CQ7196" s="3" t="str">
        <f>CONCATENATE(baseURL!$A$1,baseURL!$B$1,baseURL!$C$1,".",C7196,".",L7196,".pkl&amp;seq=",BC7196,"&amp;varMods=Deamidated-N")</f>
        <v>http://proteomics.broadinstitute.org/millscripts/viewfeed.pl?side=xl&amp;cycle=1&amp;fixedMods=iaaC&amp;file=msdataSM/iPRG2012_nd/cpick_in/iPRG2012_nd.3450.3.3.pkl&amp;seq=AEQVFQNVKNLLAESNSSLDNLVK&amp;varMods=Deamidated-N</v>
      </c>
    </row>
    <row r="7197" spans="1:95" x14ac:dyDescent="0.2">
      <c r="A7197" s="3">
        <v>7477</v>
      </c>
      <c r="B7197" s="2" t="s">
        <v>18775</v>
      </c>
      <c r="C7197" s="2" t="s">
        <v>18776</v>
      </c>
      <c r="D7197" s="3">
        <v>17254</v>
      </c>
      <c r="E7197" s="3">
        <v>17238</v>
      </c>
      <c r="F7197" s="3">
        <v>72473</v>
      </c>
      <c r="G7197" s="3">
        <v>20688</v>
      </c>
      <c r="H7197" s="3">
        <v>65.418899999999994</v>
      </c>
      <c r="I7197" s="30">
        <v>941.42232000000001</v>
      </c>
      <c r="J7197" s="30">
        <v>941.42216770000005</v>
      </c>
      <c r="K7197" s="30">
        <v>1.4999999999999999E-4</v>
      </c>
      <c r="L7197" s="3">
        <v>2</v>
      </c>
      <c r="M7197" s="3">
        <v>2</v>
      </c>
      <c r="N7197" s="10">
        <f t="shared" si="784"/>
        <v>1</v>
      </c>
      <c r="O7197" s="35">
        <v>2</v>
      </c>
      <c r="Q7197" s="40">
        <v>1881.8390999999999</v>
      </c>
      <c r="R7197" s="40">
        <v>941.42318999999998</v>
      </c>
      <c r="S7197" s="18">
        <f t="shared" si="785"/>
        <v>-0.92413274838015314</v>
      </c>
      <c r="T7197" s="18">
        <f t="shared" si="786"/>
        <v>-1.08590909039687</v>
      </c>
      <c r="U7197" s="18">
        <f t="shared" si="787"/>
        <v>-1.0515993344094283</v>
      </c>
      <c r="V7197" s="30">
        <v>941.42219999999998</v>
      </c>
      <c r="W7197" s="3" t="s">
        <v>47</v>
      </c>
      <c r="X7197" s="3" t="s">
        <v>47</v>
      </c>
      <c r="Y7197" s="3" t="s">
        <v>65</v>
      </c>
      <c r="Z7197" s="3" t="s">
        <v>52</v>
      </c>
      <c r="AA7197" s="3" t="s">
        <v>48</v>
      </c>
      <c r="AB7197" s="12" t="s">
        <v>47</v>
      </c>
      <c r="AD7197" s="3" t="s">
        <v>47</v>
      </c>
      <c r="AE7197" s="3" t="s">
        <v>47</v>
      </c>
      <c r="AG7197" s="3" t="s">
        <v>52</v>
      </c>
      <c r="AH7197" s="3" t="s">
        <v>47</v>
      </c>
      <c r="AK7197" s="3" t="s">
        <v>47</v>
      </c>
      <c r="AL7197" s="3" t="s">
        <v>52</v>
      </c>
      <c r="AO7197" s="3" t="s">
        <v>47</v>
      </c>
      <c r="AP7197" s="3" t="s">
        <v>47</v>
      </c>
      <c r="AU7197" s="3">
        <v>1</v>
      </c>
      <c r="AV7197" s="3">
        <v>9</v>
      </c>
      <c r="AW7197" s="3">
        <v>2</v>
      </c>
      <c r="AX7197" s="3">
        <v>7</v>
      </c>
      <c r="AY7197" s="3">
        <v>77.78</v>
      </c>
      <c r="AZ7197" s="6" t="str">
        <f t="shared" si="788"/>
        <v>3451.1</v>
      </c>
      <c r="BB7197" s="12" t="s">
        <v>79</v>
      </c>
      <c r="BC7197" s="12" t="s">
        <v>20208</v>
      </c>
      <c r="BI7197" s="12" t="s">
        <v>594</v>
      </c>
      <c r="BJ7197" s="12">
        <f t="shared" si="789"/>
        <v>0</v>
      </c>
      <c r="BK7197" s="12">
        <f t="shared" si="790"/>
        <v>1</v>
      </c>
      <c r="BR7197" s="3" t="s">
        <v>594</v>
      </c>
      <c r="BU7197" s="3" t="s">
        <v>18777</v>
      </c>
      <c r="BZ7197" s="3" t="s">
        <v>20291</v>
      </c>
      <c r="CA7197" s="3" t="s">
        <v>20291</v>
      </c>
      <c r="CQ7197" s="3" t="str">
        <f>CONCATENATE(baseURL!$A$1,baseURL!$B$1,"+Acetyl",baseURL!$C$1,".",C7197,".",L7197,".pkl&amp;seq=",BC7197,"&amp;varMods=ReducedCys-C")</f>
        <v>http://proteomics.broadinstitute.org/millscripts/viewfeed.pl?side=xl&amp;cycle=1&amp;fixedMods=iaaC+Acetyl&amp;file=msdataSM/iPRG2012_nd/cpick_in/iPRG2012_nd.3451.1.2.pkl&amp;seq=MDSEVAALVLDNGSGMcK&amp;varMods=ReducedCys-C</v>
      </c>
    </row>
    <row r="7198" spans="1:95" x14ac:dyDescent="0.2">
      <c r="A7198" s="3">
        <v>6851</v>
      </c>
      <c r="B7198" s="2" t="s">
        <v>18778</v>
      </c>
      <c r="C7198" s="2" t="s">
        <v>18779</v>
      </c>
      <c r="D7198" s="3">
        <v>17255</v>
      </c>
      <c r="E7198" s="3">
        <v>17239</v>
      </c>
      <c r="F7198" s="3">
        <v>72494</v>
      </c>
      <c r="G7198" s="3">
        <v>20690</v>
      </c>
      <c r="H7198" s="3">
        <v>65.430099999999996</v>
      </c>
      <c r="I7198" s="30">
        <v>759.06994999999995</v>
      </c>
      <c r="J7198" s="30">
        <v>759.06756900000005</v>
      </c>
      <c r="K7198" s="30">
        <v>2.3800000000000002E-3</v>
      </c>
      <c r="L7198" s="3">
        <v>3</v>
      </c>
      <c r="M7198" s="3">
        <v>3</v>
      </c>
      <c r="N7198" s="10">
        <f t="shared" si="784"/>
        <v>1</v>
      </c>
      <c r="O7198" s="35">
        <v>3</v>
      </c>
      <c r="P7198" s="17"/>
      <c r="Q7198" s="40">
        <v>2275.1856400000001</v>
      </c>
      <c r="R7198" s="40">
        <v>759.06673000000001</v>
      </c>
      <c r="S7198" s="18">
        <f t="shared" si="785"/>
        <v>4.2420512883525365</v>
      </c>
      <c r="T7198" s="18">
        <f t="shared" si="786"/>
        <v>1.1053046680649257</v>
      </c>
      <c r="U7198" s="18">
        <f t="shared" si="787"/>
        <v>1.0144035689571234</v>
      </c>
      <c r="V7198" s="30">
        <v>759.0675</v>
      </c>
      <c r="W7198" s="3" t="s">
        <v>47</v>
      </c>
      <c r="X7198" s="3" t="s">
        <v>47</v>
      </c>
      <c r="Y7198" s="3" t="s">
        <v>47</v>
      </c>
      <c r="Z7198" s="3" t="s">
        <v>47</v>
      </c>
      <c r="AA7198" s="3" t="s">
        <v>47</v>
      </c>
      <c r="AB7198" s="12" t="s">
        <v>47</v>
      </c>
      <c r="AD7198" s="3" t="s">
        <v>47</v>
      </c>
      <c r="AE7198" s="3" t="s">
        <v>47</v>
      </c>
      <c r="AF7198" s="3" t="s">
        <v>48</v>
      </c>
      <c r="AI7198" s="3" t="s">
        <v>47</v>
      </c>
      <c r="AK7198" s="3" t="s">
        <v>48</v>
      </c>
      <c r="AL7198" s="3" t="s">
        <v>48</v>
      </c>
      <c r="AU7198" s="3">
        <v>0</v>
      </c>
      <c r="AV7198" s="3">
        <v>9</v>
      </c>
      <c r="AW7198" s="3">
        <v>1</v>
      </c>
      <c r="AX7198" s="3">
        <v>9</v>
      </c>
      <c r="AY7198" s="3">
        <v>100</v>
      </c>
      <c r="AZ7198" s="6" t="str">
        <f t="shared" si="788"/>
        <v>3452.1</v>
      </c>
      <c r="BC7198" s="12" t="s">
        <v>18642</v>
      </c>
      <c r="BJ7198" s="12">
        <f t="shared" si="789"/>
        <v>0</v>
      </c>
      <c r="BK7198" s="12">
        <f t="shared" si="790"/>
        <v>0</v>
      </c>
      <c r="CQ7198" s="3" t="str">
        <f>CONCATENATE(baseURL!$A$1,baseURL!$B$1,baseURL!$C$1,".",C7198,".",L7198,".pkl&amp;seq=",BC7198)</f>
        <v>http://proteomics.broadinstitute.org/millscripts/viewfeed.pl?side=xl&amp;cycle=1&amp;fixedMods=iaaC&amp;file=msdataSM/iPRG2012_nd/cpick_in/iPRG2012_nd.3452.1.3.pkl&amp;seq=LVSTEGNVPQTLAPVPYETFL</v>
      </c>
    </row>
    <row r="7199" spans="1:95" x14ac:dyDescent="0.2">
      <c r="A7199" s="3">
        <v>5929</v>
      </c>
      <c r="B7199" s="2" t="s">
        <v>18780</v>
      </c>
      <c r="C7199" s="2" t="s">
        <v>18781</v>
      </c>
      <c r="D7199" s="3">
        <v>17259</v>
      </c>
      <c r="E7199" s="3">
        <v>17243</v>
      </c>
      <c r="F7199" s="3">
        <v>72515</v>
      </c>
      <c r="G7199" s="3">
        <v>20695</v>
      </c>
      <c r="H7199" s="3">
        <v>65.454700000000003</v>
      </c>
      <c r="I7199" s="30">
        <v>640.11951999999997</v>
      </c>
      <c r="J7199" s="30">
        <v>640.11952880000001</v>
      </c>
      <c r="K7199" s="30">
        <v>-1.0000000000000001E-5</v>
      </c>
      <c r="L7199" s="3">
        <v>4</v>
      </c>
      <c r="M7199" s="3">
        <v>4</v>
      </c>
      <c r="N7199" s="10">
        <f t="shared" si="784"/>
        <v>1</v>
      </c>
      <c r="O7199" s="35">
        <v>4</v>
      </c>
      <c r="P7199" s="17"/>
      <c r="Q7199" s="40">
        <v>2557.4500699999999</v>
      </c>
      <c r="R7199" s="40">
        <v>640.11797000000001</v>
      </c>
      <c r="S7199" s="18">
        <f t="shared" si="785"/>
        <v>2.4214286625197832</v>
      </c>
      <c r="T7199" s="18">
        <f t="shared" si="786"/>
        <v>2.4351761285470128</v>
      </c>
      <c r="U7199" s="18">
        <f t="shared" si="787"/>
        <v>2.2339632177918327</v>
      </c>
      <c r="V7199" s="30">
        <v>640.11940000000004</v>
      </c>
      <c r="W7199" s="3" t="s">
        <v>47</v>
      </c>
      <c r="X7199" s="3" t="s">
        <v>47</v>
      </c>
      <c r="Y7199" s="3" t="s">
        <v>47</v>
      </c>
      <c r="Z7199" s="3" t="s">
        <v>47</v>
      </c>
      <c r="AA7199" s="3" t="s">
        <v>48</v>
      </c>
      <c r="AB7199" s="12" t="s">
        <v>47</v>
      </c>
      <c r="AC7199" s="3" t="s">
        <v>47</v>
      </c>
      <c r="AD7199" s="3" t="s">
        <v>47</v>
      </c>
      <c r="AE7199" s="3" t="s">
        <v>47</v>
      </c>
      <c r="AF7199" s="3" t="s">
        <v>47</v>
      </c>
      <c r="AG7199" s="3" t="s">
        <v>47</v>
      </c>
      <c r="AI7199" s="3" t="s">
        <v>47</v>
      </c>
      <c r="AJ7199" s="3" t="s">
        <v>47</v>
      </c>
      <c r="AK7199" s="3" t="s">
        <v>47</v>
      </c>
      <c r="AL7199" s="3" t="s">
        <v>47</v>
      </c>
      <c r="AM7199" s="3" t="s">
        <v>47</v>
      </c>
      <c r="AU7199" s="3">
        <v>0</v>
      </c>
      <c r="AV7199" s="3">
        <v>15</v>
      </c>
      <c r="AW7199" s="3">
        <v>1</v>
      </c>
      <c r="AX7199" s="3">
        <v>15</v>
      </c>
      <c r="AY7199" s="3">
        <v>100</v>
      </c>
      <c r="AZ7199" s="6" t="str">
        <f t="shared" si="788"/>
        <v>3453.1</v>
      </c>
      <c r="BC7199" s="12" t="s">
        <v>18782</v>
      </c>
      <c r="BJ7199" s="12">
        <f t="shared" si="789"/>
        <v>0</v>
      </c>
      <c r="BK7199" s="12">
        <f t="shared" si="790"/>
        <v>0</v>
      </c>
      <c r="CQ7199" s="3" t="str">
        <f>CONCATENATE(baseURL!$A$1,baseURL!$B$1,baseURL!$C$1,".",C7199,".",L7199,".pkl&amp;seq=",BC7199)</f>
        <v>http://proteomics.broadinstitute.org/millscripts/viewfeed.pl?side=xl&amp;cycle=1&amp;fixedMods=iaaC&amp;file=msdataSM/iPRG2012_nd/cpick_in/iPRG2012_nd.3453.1.4.pkl&amp;seq=LNYNTVSGVNGPLVLLEKVKFPR</v>
      </c>
    </row>
    <row r="7200" spans="1:95" x14ac:dyDescent="0.2">
      <c r="A7200" s="3">
        <v>226</v>
      </c>
      <c r="B7200" s="2" t="s">
        <v>18783</v>
      </c>
      <c r="C7200" s="2" t="s">
        <v>18778</v>
      </c>
      <c r="D7200" s="3">
        <v>17260</v>
      </c>
      <c r="E7200" s="3">
        <v>17244</v>
      </c>
      <c r="F7200" s="3">
        <v>72516</v>
      </c>
      <c r="G7200" s="3">
        <v>20696</v>
      </c>
      <c r="H7200" s="3">
        <v>65.460499999999996</v>
      </c>
      <c r="I7200" s="30">
        <v>698.36776999999995</v>
      </c>
      <c r="J7200" s="30">
        <v>698.92032730000005</v>
      </c>
      <c r="K7200" s="30">
        <v>-0.55256000000000005</v>
      </c>
      <c r="L7200" s="3">
        <v>3</v>
      </c>
      <c r="M7200" s="3">
        <v>2</v>
      </c>
      <c r="N7200" s="10">
        <f t="shared" si="784"/>
        <v>-1</v>
      </c>
      <c r="O7200" s="35">
        <v>3</v>
      </c>
      <c r="P7200" s="17"/>
      <c r="Q7200" s="40">
        <v>2093.0702200000001</v>
      </c>
      <c r="R7200" s="40">
        <v>698.36158999999998</v>
      </c>
      <c r="S7200" s="18">
        <f t="shared" si="785"/>
        <v>8.8492839360940465</v>
      </c>
      <c r="T7200" s="18">
        <f t="shared" si="786"/>
        <v>800.06877239636742</v>
      </c>
      <c r="U7200" s="18">
        <f t="shared" si="787"/>
        <v>8.8922416251587393</v>
      </c>
      <c r="V7200" s="30">
        <v>698.36779999999999</v>
      </c>
      <c r="AA7200" s="3" t="s">
        <v>65</v>
      </c>
      <c r="AB7200" s="12" t="s">
        <v>65</v>
      </c>
      <c r="AC7200" s="3" t="s">
        <v>65</v>
      </c>
      <c r="AD7200" s="3" t="s">
        <v>47</v>
      </c>
      <c r="AE7200" s="3" t="s">
        <v>52</v>
      </c>
      <c r="AG7200" s="3" t="s">
        <v>47</v>
      </c>
      <c r="AH7200" s="3" t="s">
        <v>52</v>
      </c>
      <c r="AJ7200" s="3" t="s">
        <v>47</v>
      </c>
      <c r="AL7200" s="3" t="s">
        <v>52</v>
      </c>
      <c r="AU7200" s="3">
        <v>3</v>
      </c>
      <c r="AV7200" s="3">
        <v>3</v>
      </c>
      <c r="AW7200" s="3">
        <v>1</v>
      </c>
      <c r="AX7200" s="3">
        <v>3</v>
      </c>
      <c r="AY7200" s="3">
        <v>100</v>
      </c>
      <c r="AZ7200" s="6" t="str">
        <f t="shared" si="788"/>
        <v>3453.2</v>
      </c>
      <c r="BC7200" s="12" t="s">
        <v>18784</v>
      </c>
      <c r="BJ7200" s="12">
        <f t="shared" si="789"/>
        <v>0</v>
      </c>
      <c r="BK7200" s="12">
        <f t="shared" si="790"/>
        <v>0</v>
      </c>
      <c r="BW7200" s="3" t="s">
        <v>18785</v>
      </c>
      <c r="BX7200" s="3" t="s">
        <v>18785</v>
      </c>
      <c r="BY7200" s="3" t="s">
        <v>18785</v>
      </c>
      <c r="CQ7200" s="3" t="str">
        <f>CONCATENATE(baseURL!$A$1,baseURL!$B$1,baseURL!$C$1,".",C7200,".",L7200,".pkl&amp;seq=",BC7200)</f>
        <v>http://proteomics.broadinstitute.org/millscripts/viewfeed.pl?side=xl&amp;cycle=1&amp;fixedMods=iaaC&amp;file=msdataSM/iPRG2012_nd/cpick_in/iPRG2012_nd.3453.2.3.pkl&amp;seq=ALTFFQDWLNENPELKK</v>
      </c>
    </row>
    <row r="7201" spans="1:95" x14ac:dyDescent="0.2">
      <c r="A7201" s="3">
        <v>826</v>
      </c>
      <c r="B7201" s="2" t="s">
        <v>18786</v>
      </c>
      <c r="C7201" s="2" t="s">
        <v>18787</v>
      </c>
      <c r="D7201" s="3">
        <v>17261</v>
      </c>
      <c r="E7201" s="3">
        <v>17245</v>
      </c>
      <c r="F7201" s="3">
        <v>72517</v>
      </c>
      <c r="G7201" s="3">
        <v>20697</v>
      </c>
      <c r="H7201" s="3">
        <v>65.466300000000004</v>
      </c>
      <c r="I7201" s="30">
        <v>864.40993000000003</v>
      </c>
      <c r="J7201" s="30">
        <v>864.40753759999996</v>
      </c>
      <c r="K7201" s="30">
        <v>2.3900000000000002E-3</v>
      </c>
      <c r="L7201" s="3">
        <v>3</v>
      </c>
      <c r="M7201" s="3">
        <v>3</v>
      </c>
      <c r="N7201" s="10">
        <f t="shared" si="784"/>
        <v>1</v>
      </c>
      <c r="O7201" s="35">
        <v>3</v>
      </c>
      <c r="P7201" s="17"/>
      <c r="Q7201" s="40">
        <v>2591.20649</v>
      </c>
      <c r="R7201" s="32">
        <v>864.40701000000001</v>
      </c>
      <c r="S7201" s="18">
        <f t="shared" si="785"/>
        <v>3.3780383155584928</v>
      </c>
      <c r="T7201" s="18">
        <f t="shared" si="786"/>
        <v>0.61036062160258353</v>
      </c>
      <c r="U7201" s="18">
        <f t="shared" si="787"/>
        <v>0.56686259406136019</v>
      </c>
      <c r="V7201" s="30">
        <v>864.40750000000003</v>
      </c>
      <c r="W7201" s="3" t="s">
        <v>47</v>
      </c>
      <c r="X7201" s="3" t="s">
        <v>47</v>
      </c>
      <c r="Y7201" s="3" t="s">
        <v>47</v>
      </c>
      <c r="Z7201" s="3" t="s">
        <v>52</v>
      </c>
      <c r="AA7201" s="3" t="s">
        <v>48</v>
      </c>
      <c r="AB7201" s="12" t="s">
        <v>52</v>
      </c>
      <c r="AC7201" s="3" t="s">
        <v>52</v>
      </c>
      <c r="AD7201" s="3" t="s">
        <v>47</v>
      </c>
      <c r="AE7201" s="3" t="s">
        <v>47</v>
      </c>
      <c r="AF7201" s="3" t="s">
        <v>47</v>
      </c>
      <c r="AG7201" s="3" t="s">
        <v>52</v>
      </c>
      <c r="AJ7201" s="3" t="s">
        <v>47</v>
      </c>
      <c r="AL7201" s="3" t="s">
        <v>52</v>
      </c>
      <c r="AO7201" s="3" t="s">
        <v>47</v>
      </c>
      <c r="AU7201" s="3">
        <v>0</v>
      </c>
      <c r="AV7201" s="3">
        <v>8</v>
      </c>
      <c r="AW7201" s="3">
        <v>3</v>
      </c>
      <c r="AX7201" s="3">
        <v>4</v>
      </c>
      <c r="AY7201" s="3">
        <v>50</v>
      </c>
      <c r="AZ7201" s="6" t="str">
        <f t="shared" si="788"/>
        <v>3453.3</v>
      </c>
      <c r="BC7201" s="12" t="s">
        <v>18734</v>
      </c>
      <c r="BJ7201" s="12">
        <f t="shared" si="789"/>
        <v>0</v>
      </c>
      <c r="BK7201" s="12">
        <f t="shared" si="790"/>
        <v>0</v>
      </c>
      <c r="BM7201" s="3" t="s">
        <v>162</v>
      </c>
      <c r="BR7201" s="3" t="s">
        <v>162</v>
      </c>
      <c r="CQ7201" s="3" t="str">
        <f>CONCATENATE(baseURL!$A$1,baseURL!$B$1,baseURL!$C$1,".",C7201,".",L7201,".pkl&amp;seq=",BC7201,"&amp;varMods=Sodiated-E")</f>
        <v>http://proteomics.broadinstitute.org/millscripts/viewfeed.pl?side=xl&amp;cycle=1&amp;fixedMods=iaaC&amp;file=msdataSM/iPRG2012_nd/cpick_in/iPRG2012_nd.3453.3.3.pkl&amp;seq=GVFPFVFeKEPVSDWTDDVEAR&amp;varMods=Sodiated-E</v>
      </c>
    </row>
    <row r="7202" spans="1:95" x14ac:dyDescent="0.2">
      <c r="A7202" s="3">
        <v>1674</v>
      </c>
      <c r="B7202" s="2" t="s">
        <v>18788</v>
      </c>
      <c r="C7202" s="2" t="s">
        <v>18789</v>
      </c>
      <c r="D7202" s="3">
        <v>17262</v>
      </c>
      <c r="E7202" s="3">
        <v>17246</v>
      </c>
      <c r="F7202" s="3">
        <v>72536</v>
      </c>
      <c r="G7202" s="3">
        <v>20699</v>
      </c>
      <c r="H7202" s="3">
        <v>65.477599999999995</v>
      </c>
      <c r="I7202" s="30">
        <v>652.55124000000001</v>
      </c>
      <c r="J7202" s="30">
        <v>652.54944250000005</v>
      </c>
      <c r="K7202" s="30">
        <v>1.8E-3</v>
      </c>
      <c r="L7202" s="3">
        <v>4</v>
      </c>
      <c r="M7202" s="3">
        <v>4</v>
      </c>
      <c r="N7202" s="10">
        <f t="shared" si="784"/>
        <v>1</v>
      </c>
      <c r="O7202" s="35">
        <v>4</v>
      </c>
      <c r="P7202" s="17"/>
      <c r="Q7202" s="40">
        <v>2607.1804299999999</v>
      </c>
      <c r="R7202" s="40">
        <v>652.55056000000002</v>
      </c>
      <c r="S7202" s="18">
        <f t="shared" si="785"/>
        <v>1.0420648478004026</v>
      </c>
      <c r="T7202" s="18">
        <f t="shared" si="786"/>
        <v>-1.7125109814692538</v>
      </c>
      <c r="U7202" s="18">
        <f t="shared" si="787"/>
        <v>-1.7776400345547774</v>
      </c>
      <c r="V7202" s="30">
        <v>652.54939999999999</v>
      </c>
      <c r="X7202" s="3" t="s">
        <v>47</v>
      </c>
      <c r="Y7202" s="3" t="s">
        <v>47</v>
      </c>
      <c r="Z7202" s="3" t="s">
        <v>52</v>
      </c>
      <c r="AA7202" s="3" t="s">
        <v>47</v>
      </c>
      <c r="AD7202" s="3" t="s">
        <v>47</v>
      </c>
      <c r="AF7202" s="3" t="s">
        <v>47</v>
      </c>
      <c r="AG7202" s="3" t="s">
        <v>52</v>
      </c>
      <c r="AL7202" s="3" t="s">
        <v>52</v>
      </c>
      <c r="AO7202" s="3" t="s">
        <v>48</v>
      </c>
      <c r="AU7202" s="3">
        <v>0</v>
      </c>
      <c r="AV7202" s="3">
        <v>5</v>
      </c>
      <c r="AW7202" s="3">
        <v>2</v>
      </c>
      <c r="AX7202" s="3">
        <v>3</v>
      </c>
      <c r="AY7202" s="3">
        <v>60</v>
      </c>
      <c r="AZ7202" s="6" t="str">
        <f t="shared" si="788"/>
        <v>3454.1</v>
      </c>
      <c r="BC7202" s="12" t="s">
        <v>18745</v>
      </c>
      <c r="BJ7202" s="12">
        <f t="shared" si="789"/>
        <v>0</v>
      </c>
      <c r="BK7202" s="12">
        <f t="shared" si="790"/>
        <v>0</v>
      </c>
      <c r="BM7202" s="3" t="s">
        <v>10280</v>
      </c>
      <c r="BR7202" s="3" t="s">
        <v>10280</v>
      </c>
      <c r="BZ7202" s="3" t="s">
        <v>18790</v>
      </c>
      <c r="CB7202" s="3" t="s">
        <v>18790</v>
      </c>
      <c r="CQ7202" s="3" t="str">
        <f>CONCATENATE(baseURL!$A$1,baseURL!$B$1,baseURL!$C$1,".",C7202,".",L7202,".pkl&amp;seq=",BC7202,"&amp;varMods=Potassiated-E")</f>
        <v>http://proteomics.broadinstitute.org/millscripts/viewfeed.pl?side=xl&amp;cycle=1&amp;fixedMods=iaaC&amp;file=msdataSM/iPRG2012_nd/cpick_in/iPRG2012_nd.3454.1.4.pkl&amp;seq=GVFPFVFEKePVSDWTDDVEAR&amp;varMods=Potassiated-E</v>
      </c>
    </row>
    <row r="7203" spans="1:95" x14ac:dyDescent="0.2">
      <c r="A7203" s="3">
        <v>6517</v>
      </c>
      <c r="B7203" s="2" t="s">
        <v>18791</v>
      </c>
      <c r="C7203" s="2" t="s">
        <v>18783</v>
      </c>
      <c r="D7203" s="3">
        <v>17264</v>
      </c>
      <c r="E7203" s="3">
        <v>17248</v>
      </c>
      <c r="F7203" s="3">
        <v>72538</v>
      </c>
      <c r="G7203" s="3">
        <v>20701</v>
      </c>
      <c r="H7203" s="3">
        <v>65.486000000000004</v>
      </c>
      <c r="I7203" s="30">
        <v>769.72047999999995</v>
      </c>
      <c r="J7203" s="30">
        <v>769.72107119999998</v>
      </c>
      <c r="K7203" s="30">
        <v>-5.9000000000000003E-4</v>
      </c>
      <c r="L7203" s="3">
        <v>3</v>
      </c>
      <c r="M7203" s="3">
        <v>3</v>
      </c>
      <c r="N7203" s="10">
        <f t="shared" si="784"/>
        <v>1</v>
      </c>
      <c r="O7203" s="35">
        <v>3</v>
      </c>
      <c r="P7203" s="17"/>
      <c r="Q7203" s="40">
        <v>2307.1478200000001</v>
      </c>
      <c r="R7203" s="40">
        <v>769.72078999999997</v>
      </c>
      <c r="S7203" s="18">
        <f t="shared" si="785"/>
        <v>-0.40274344157071956</v>
      </c>
      <c r="T7203" s="18">
        <f t="shared" si="786"/>
        <v>0.36532727668384013</v>
      </c>
      <c r="U7203" s="18">
        <f t="shared" si="787"/>
        <v>1.2991724035983575E-2</v>
      </c>
      <c r="V7203" s="30">
        <v>769.72080000000005</v>
      </c>
      <c r="W7203" s="3" t="s">
        <v>47</v>
      </c>
      <c r="X7203" s="3" t="s">
        <v>47</v>
      </c>
      <c r="Y7203" s="3" t="s">
        <v>47</v>
      </c>
      <c r="Z7203" s="3" t="s">
        <v>47</v>
      </c>
      <c r="AA7203" s="3" t="s">
        <v>48</v>
      </c>
      <c r="AB7203" s="12" t="s">
        <v>47</v>
      </c>
      <c r="AC7203" s="3" t="s">
        <v>47</v>
      </c>
      <c r="AD7203" s="3" t="s">
        <v>47</v>
      </c>
      <c r="AE7203" s="3" t="s">
        <v>47</v>
      </c>
      <c r="AF7203" s="3" t="s">
        <v>47</v>
      </c>
      <c r="AG7203" s="3" t="s">
        <v>47</v>
      </c>
      <c r="AH7203" s="3" t="s">
        <v>47</v>
      </c>
      <c r="AI7203" s="3" t="s">
        <v>47</v>
      </c>
      <c r="AJ7203" s="3" t="s">
        <v>47</v>
      </c>
      <c r="AK7203" s="3" t="s">
        <v>47</v>
      </c>
      <c r="AL7203" s="3" t="s">
        <v>47</v>
      </c>
      <c r="AU7203" s="3">
        <v>0</v>
      </c>
      <c r="AV7203" s="3">
        <v>15</v>
      </c>
      <c r="AW7203" s="3">
        <v>1</v>
      </c>
      <c r="AX7203" s="3">
        <v>15</v>
      </c>
      <c r="AY7203" s="3">
        <v>100</v>
      </c>
      <c r="AZ7203" s="6" t="str">
        <f t="shared" si="788"/>
        <v>3454.3</v>
      </c>
      <c r="BC7203" s="12" t="s">
        <v>18792</v>
      </c>
      <c r="BJ7203" s="12">
        <f t="shared" si="789"/>
        <v>0</v>
      </c>
      <c r="BK7203" s="12">
        <f t="shared" si="790"/>
        <v>0</v>
      </c>
      <c r="CQ7203" s="3" t="str">
        <f>CONCATENATE(baseURL!$A$1,baseURL!$B$1,baseURL!$C$1,".",C7203,".",L7203,".pkl&amp;seq=",BC7203)</f>
        <v>http://proteomics.broadinstitute.org/millscripts/viewfeed.pl?side=xl&amp;cycle=1&amp;fixedMods=iaaC&amp;file=msdataSM/iPRG2012_nd/cpick_in/iPRG2012_nd.3454.3.3.pkl&amp;seq=VNVFLADMKNFAEFNSVYAK</v>
      </c>
    </row>
    <row r="7204" spans="1:95" x14ac:dyDescent="0.2">
      <c r="A7204" s="3">
        <v>6762</v>
      </c>
      <c r="B7204" s="2" t="s">
        <v>18793</v>
      </c>
      <c r="C7204" s="2" t="s">
        <v>18794</v>
      </c>
      <c r="D7204" s="3">
        <v>17266</v>
      </c>
      <c r="E7204" s="3">
        <v>17250</v>
      </c>
      <c r="F7204" s="3">
        <v>72557</v>
      </c>
      <c r="G7204" s="3">
        <v>20704</v>
      </c>
      <c r="H7204" s="3">
        <v>65.513900000000007</v>
      </c>
      <c r="I7204" s="30">
        <v>636.59253000000001</v>
      </c>
      <c r="J7204" s="30">
        <v>636.59310900000003</v>
      </c>
      <c r="K7204" s="30">
        <v>-5.8E-4</v>
      </c>
      <c r="L7204" s="3">
        <v>4</v>
      </c>
      <c r="M7204" s="3">
        <v>4</v>
      </c>
      <c r="N7204" s="10">
        <f t="shared" si="784"/>
        <v>1</v>
      </c>
      <c r="O7204" s="35">
        <v>4</v>
      </c>
      <c r="P7204" s="17"/>
      <c r="Q7204" s="40">
        <v>2543.34791</v>
      </c>
      <c r="R7204" s="40">
        <v>636.59244000000001</v>
      </c>
      <c r="S7204" s="18">
        <f t="shared" si="785"/>
        <v>0.14137773926461569</v>
      </c>
      <c r="T7204" s="18">
        <f t="shared" si="786"/>
        <v>1.0509078618907883</v>
      </c>
      <c r="U7204" s="18">
        <f t="shared" si="787"/>
        <v>0.87968371090045927</v>
      </c>
      <c r="V7204" s="30">
        <v>636.59299999999996</v>
      </c>
      <c r="W7204" s="3" t="s">
        <v>47</v>
      </c>
      <c r="X7204" s="3" t="s">
        <v>47</v>
      </c>
      <c r="Y7204" s="3" t="s">
        <v>47</v>
      </c>
      <c r="Z7204" s="3" t="s">
        <v>47</v>
      </c>
      <c r="AA7204" s="3" t="s">
        <v>48</v>
      </c>
      <c r="AB7204" s="12" t="s">
        <v>47</v>
      </c>
      <c r="AC7204" s="3" t="s">
        <v>47</v>
      </c>
      <c r="AD7204" s="3" t="s">
        <v>47</v>
      </c>
      <c r="AE7204" s="3" t="s">
        <v>47</v>
      </c>
      <c r="AF7204" s="3" t="s">
        <v>47</v>
      </c>
      <c r="AG7204" s="3" t="s">
        <v>47</v>
      </c>
      <c r="AI7204" s="3" t="s">
        <v>47</v>
      </c>
      <c r="AJ7204" s="3" t="s">
        <v>47</v>
      </c>
      <c r="AK7204" s="3" t="s">
        <v>47</v>
      </c>
      <c r="AL7204" s="3" t="s">
        <v>47</v>
      </c>
      <c r="AN7204" s="3" t="s">
        <v>47</v>
      </c>
      <c r="AU7204" s="3">
        <v>0</v>
      </c>
      <c r="AV7204" s="3">
        <v>15</v>
      </c>
      <c r="AW7204" s="3">
        <v>1</v>
      </c>
      <c r="AX7204" s="3">
        <v>15</v>
      </c>
      <c r="AY7204" s="3">
        <v>100</v>
      </c>
      <c r="AZ7204" s="6" t="str">
        <f t="shared" si="788"/>
        <v>3455.1</v>
      </c>
      <c r="BC7204" s="12" t="s">
        <v>18795</v>
      </c>
      <c r="BJ7204" s="12">
        <f t="shared" si="789"/>
        <v>0</v>
      </c>
      <c r="BK7204" s="12">
        <f t="shared" si="790"/>
        <v>0</v>
      </c>
      <c r="CQ7204" s="3" t="str">
        <f>CONCATENATE(baseURL!$A$1,baseURL!$B$1,baseURL!$C$1,".",C7204,".",L7204,".pkl&amp;seq=",BC7204)</f>
        <v>http://proteomics.broadinstitute.org/millscripts/viewfeed.pl?side=xl&amp;cycle=1&amp;fixedMods=iaaC&amp;file=msdataSM/iPRG2012_nd/cpick_in/iPRG2012_nd.3455.1.4.pkl&amp;seq=ALEMEGLTWGAHQFLPLGFGLKK</v>
      </c>
    </row>
    <row r="7205" spans="1:95" x14ac:dyDescent="0.2">
      <c r="A7205" s="3">
        <v>131</v>
      </c>
      <c r="B7205" s="2" t="s">
        <v>18796</v>
      </c>
      <c r="C7205" s="2" t="s">
        <v>18793</v>
      </c>
      <c r="D7205" s="3">
        <v>17268</v>
      </c>
      <c r="E7205" s="3">
        <v>17252</v>
      </c>
      <c r="F7205" s="3">
        <v>72579</v>
      </c>
      <c r="G7205" s="3">
        <v>20707</v>
      </c>
      <c r="H7205" s="3">
        <v>65.537599999999998</v>
      </c>
      <c r="I7205" s="30">
        <v>920.51283000000001</v>
      </c>
      <c r="J7205" s="30">
        <v>920.512114</v>
      </c>
      <c r="K7205" s="30">
        <v>7.2000000000000005E-4</v>
      </c>
      <c r="L7205" s="3">
        <v>3</v>
      </c>
      <c r="M7205" s="3">
        <v>3</v>
      </c>
      <c r="N7205" s="10">
        <f t="shared" si="784"/>
        <v>1</v>
      </c>
      <c r="O7205" s="35">
        <v>3</v>
      </c>
      <c r="P7205" s="17"/>
      <c r="Q7205" s="40">
        <v>2759.5189399999999</v>
      </c>
      <c r="R7205" s="40">
        <v>920.51116000000002</v>
      </c>
      <c r="S7205" s="18">
        <f t="shared" si="785"/>
        <v>1.814209400774748</v>
      </c>
      <c r="T7205" s="18">
        <f t="shared" si="786"/>
        <v>1.0363806995873956</v>
      </c>
      <c r="U7205" s="18">
        <f t="shared" si="787"/>
        <v>0.69526587811903451</v>
      </c>
      <c r="V7205" s="30">
        <v>920.51179999999999</v>
      </c>
      <c r="W7205" s="3" t="s">
        <v>47</v>
      </c>
      <c r="Z7205" s="3" t="s">
        <v>47</v>
      </c>
      <c r="AB7205" s="12" t="s">
        <v>47</v>
      </c>
      <c r="AC7205" s="3" t="s">
        <v>47</v>
      </c>
      <c r="AD7205" s="3" t="s">
        <v>47</v>
      </c>
      <c r="AE7205" s="3" t="s">
        <v>47</v>
      </c>
      <c r="AG7205" s="3" t="s">
        <v>47</v>
      </c>
      <c r="AK7205" s="3" t="s">
        <v>47</v>
      </c>
      <c r="AL7205" s="3" t="s">
        <v>47</v>
      </c>
      <c r="AM7205" s="3" t="s">
        <v>47</v>
      </c>
      <c r="AN7205" s="3" t="s">
        <v>47</v>
      </c>
      <c r="AQ7205" s="3" t="s">
        <v>47</v>
      </c>
      <c r="AU7205" s="3">
        <v>0</v>
      </c>
      <c r="AV7205" s="3">
        <v>12</v>
      </c>
      <c r="AW7205" s="3">
        <v>1</v>
      </c>
      <c r="AX7205" s="3">
        <v>12</v>
      </c>
      <c r="AY7205" s="3">
        <v>100</v>
      </c>
      <c r="AZ7205" s="6" t="str">
        <f t="shared" si="788"/>
        <v>3456.2</v>
      </c>
      <c r="BB7205" s="12" t="s">
        <v>79</v>
      </c>
      <c r="BC7205" s="12" t="s">
        <v>18797</v>
      </c>
      <c r="BJ7205" s="12">
        <f t="shared" si="789"/>
        <v>0</v>
      </c>
      <c r="BK7205" s="12">
        <f t="shared" si="790"/>
        <v>0</v>
      </c>
      <c r="CQ7205" s="3" t="str">
        <f>CONCATENATE(baseURL!$A$1,baseURL!$B$1,"+Acetyl",baseURL!$C$1,".",C7205,".",L7205,".pkl&amp;seq=",BC7205)</f>
        <v>http://proteomics.broadinstitute.org/millscripts/viewfeed.pl?side=xl&amp;cycle=1&amp;fixedMods=iaaC+Acetyl&amp;file=msdataSM/iPRG2012_nd/cpick_in/iPRG2012_nd.3456.2.3.pkl&amp;seq=SAPTPLAEASQLPTLPALSPLTAKQSK</v>
      </c>
    </row>
    <row r="7206" spans="1:95" x14ac:dyDescent="0.2">
      <c r="A7206" s="3">
        <v>6853</v>
      </c>
      <c r="B7206" s="2" t="s">
        <v>18798</v>
      </c>
      <c r="C7206" s="2" t="s">
        <v>18799</v>
      </c>
      <c r="D7206" s="3">
        <v>17269</v>
      </c>
      <c r="E7206" s="3">
        <v>17253</v>
      </c>
      <c r="F7206" s="3">
        <v>72599</v>
      </c>
      <c r="G7206" s="3">
        <v>20709</v>
      </c>
      <c r="H7206" s="3">
        <v>65.549800000000005</v>
      </c>
      <c r="I7206" s="30">
        <v>642.33965999999998</v>
      </c>
      <c r="J7206" s="30">
        <v>643.06257259999995</v>
      </c>
      <c r="K7206" s="30">
        <v>-0.72291000000000005</v>
      </c>
      <c r="L7206" s="3">
        <v>4</v>
      </c>
      <c r="M7206" s="3">
        <v>4</v>
      </c>
      <c r="N7206" s="10">
        <f t="shared" si="784"/>
        <v>1</v>
      </c>
      <c r="O7206" s="35">
        <v>4</v>
      </c>
      <c r="P7206" s="17"/>
      <c r="Q7206" s="40">
        <v>2569.2245499999999</v>
      </c>
      <c r="R7206" s="40">
        <v>643.06159000000002</v>
      </c>
      <c r="S7206" s="18">
        <f t="shared" si="785"/>
        <v>-1122.6451886203358</v>
      </c>
      <c r="T7206" s="18">
        <f t="shared" si="786"/>
        <v>1.5280029397018322</v>
      </c>
      <c r="U7206" s="18">
        <f t="shared" si="787"/>
        <v>1.2595994110009114</v>
      </c>
      <c r="V7206" s="30">
        <v>643.06240000000003</v>
      </c>
      <c r="W7206" s="3" t="s">
        <v>47</v>
      </c>
      <c r="X7206" s="3" t="s">
        <v>47</v>
      </c>
      <c r="Y7206" s="3" t="s">
        <v>47</v>
      </c>
      <c r="Z7206" s="3" t="s">
        <v>47</v>
      </c>
      <c r="AA7206" s="3" t="s">
        <v>47</v>
      </c>
      <c r="AB7206" s="12" t="s">
        <v>48</v>
      </c>
      <c r="AE7206" s="3" t="s">
        <v>47</v>
      </c>
      <c r="AF7206" s="3" t="s">
        <v>47</v>
      </c>
      <c r="AI7206" s="3" t="s">
        <v>48</v>
      </c>
      <c r="AK7206" s="3" t="s">
        <v>47</v>
      </c>
      <c r="AL7206" s="3" t="s">
        <v>47</v>
      </c>
      <c r="AU7206" s="3">
        <v>0</v>
      </c>
      <c r="AV7206" s="3">
        <v>9</v>
      </c>
      <c r="AW7206" s="3">
        <v>1</v>
      </c>
      <c r="AX7206" s="3">
        <v>9</v>
      </c>
      <c r="AY7206" s="3">
        <v>100</v>
      </c>
      <c r="AZ7206" s="6" t="str">
        <f t="shared" si="788"/>
        <v>3457.1</v>
      </c>
      <c r="BC7206" s="12" t="s">
        <v>18699</v>
      </c>
      <c r="BJ7206" s="12">
        <f t="shared" si="789"/>
        <v>0</v>
      </c>
      <c r="BK7206" s="12">
        <f t="shared" si="790"/>
        <v>0</v>
      </c>
      <c r="CQ7206" s="3" t="str">
        <f>CONCATENATE(baseURL!$A$1,baseURL!$B$1,baseURL!$C$1,".",C7206,".",L7206,".pkl&amp;seq=",BC7206)</f>
        <v>http://proteomics.broadinstitute.org/millscripts/viewfeed.pl?side=xl&amp;cycle=1&amp;fixedMods=iaaC&amp;file=msdataSM/iPRG2012_nd/cpick_in/iPRG2012_nd.3457.1.4.pkl&amp;seq=GVFPFVFEKEPVSDWTDDVEAR</v>
      </c>
    </row>
    <row r="7207" spans="1:95" x14ac:dyDescent="0.2">
      <c r="A7207" s="3">
        <v>1122</v>
      </c>
      <c r="B7207" s="2" t="s">
        <v>18800</v>
      </c>
      <c r="C7207" s="2" t="s">
        <v>18801</v>
      </c>
      <c r="D7207" s="3">
        <v>17272</v>
      </c>
      <c r="E7207" s="3">
        <v>17256</v>
      </c>
      <c r="F7207" s="3">
        <v>72620</v>
      </c>
      <c r="G7207" s="3">
        <v>20713</v>
      </c>
      <c r="H7207" s="3">
        <v>65.570300000000003</v>
      </c>
      <c r="I7207" s="30">
        <v>517.06669999999997</v>
      </c>
      <c r="J7207" s="30">
        <v>517.06590659999995</v>
      </c>
      <c r="K7207" s="30">
        <v>7.9000000000000001E-4</v>
      </c>
      <c r="L7207" s="3">
        <v>5</v>
      </c>
      <c r="M7207" s="3">
        <v>5</v>
      </c>
      <c r="N7207" s="10">
        <f t="shared" si="784"/>
        <v>1</v>
      </c>
      <c r="O7207" s="35">
        <v>5</v>
      </c>
      <c r="P7207" s="17"/>
      <c r="Q7207" s="37">
        <v>2581.3038000000001</v>
      </c>
      <c r="R7207" s="37">
        <v>517.06658000000004</v>
      </c>
      <c r="S7207" s="18">
        <f t="shared" si="785"/>
        <v>0.23207842967612177</v>
      </c>
      <c r="T7207" s="18">
        <f t="shared" si="786"/>
        <v>-1.3023467888721032</v>
      </c>
      <c r="U7207" s="18">
        <f t="shared" si="787"/>
        <v>-2.668901943034351</v>
      </c>
      <c r="V7207" s="30">
        <v>517.0652</v>
      </c>
      <c r="Y7207" s="3" t="s">
        <v>47</v>
      </c>
      <c r="Z7207" s="3" t="s">
        <v>52</v>
      </c>
      <c r="AA7207" s="3" t="s">
        <v>47</v>
      </c>
      <c r="AB7207" s="12" t="s">
        <v>52</v>
      </c>
      <c r="AE7207" s="3" t="s">
        <v>47</v>
      </c>
      <c r="AG7207" s="3" t="s">
        <v>52</v>
      </c>
      <c r="AL7207" s="3" t="s">
        <v>52</v>
      </c>
      <c r="AO7207" s="3" t="s">
        <v>48</v>
      </c>
      <c r="AU7207" s="3">
        <v>0</v>
      </c>
      <c r="AV7207" s="3">
        <v>3</v>
      </c>
      <c r="AW7207" s="3">
        <v>2</v>
      </c>
      <c r="AX7207" s="3">
        <v>2</v>
      </c>
      <c r="AY7207" s="3">
        <v>66.67</v>
      </c>
      <c r="AZ7207" s="6" t="str">
        <f t="shared" si="788"/>
        <v>3458.1</v>
      </c>
      <c r="BC7207" s="12" t="s">
        <v>18802</v>
      </c>
      <c r="BJ7207" s="12">
        <f t="shared" si="789"/>
        <v>0</v>
      </c>
      <c r="BK7207" s="12">
        <f t="shared" si="790"/>
        <v>0</v>
      </c>
      <c r="BM7207" s="3" t="s">
        <v>10280</v>
      </c>
      <c r="BR7207" s="3" t="s">
        <v>10280</v>
      </c>
      <c r="CA7207" s="3" t="s">
        <v>18803</v>
      </c>
      <c r="CQ7207" s="3" t="str">
        <f>CONCATENATE(baseURL!$A$1,baseURL!$B$1,baseURL!$C$1,".",C7207,".",L7207,".pkl&amp;seq=",BC7207,"&amp;varMods=Potassiated-E")</f>
        <v>http://proteomics.broadinstitute.org/millscripts/viewfeed.pl?side=xl&amp;cycle=1&amp;fixedMods=iaaC&amp;file=msdataSM/iPRG2012_nd/cpick_in/iPRG2012_nd.3458.1.5.pkl&amp;seq=ALEMeGLTWGAHQFLPLGFGLKK&amp;varMods=Potassiated-E</v>
      </c>
    </row>
    <row r="7208" spans="1:95" x14ac:dyDescent="0.2">
      <c r="A7208" s="3">
        <v>6595</v>
      </c>
      <c r="B7208" s="2" t="s">
        <v>18804</v>
      </c>
      <c r="C7208" s="2" t="s">
        <v>18798</v>
      </c>
      <c r="D7208" s="3">
        <v>17273</v>
      </c>
      <c r="E7208" s="3">
        <v>17257</v>
      </c>
      <c r="F7208" s="3">
        <v>72621</v>
      </c>
      <c r="G7208" s="3">
        <v>20714</v>
      </c>
      <c r="H7208" s="3">
        <v>65.572800000000001</v>
      </c>
      <c r="I7208" s="30">
        <v>643.31406000000004</v>
      </c>
      <c r="J7208" s="30">
        <v>643.06260399999996</v>
      </c>
      <c r="K7208" s="30">
        <v>0.25146000000000002</v>
      </c>
      <c r="L7208" s="3">
        <v>4</v>
      </c>
      <c r="M7208" s="3">
        <v>4</v>
      </c>
      <c r="N7208" s="10">
        <f t="shared" si="784"/>
        <v>1</v>
      </c>
      <c r="O7208" s="35">
        <v>4</v>
      </c>
      <c r="P7208" s="17"/>
      <c r="Q7208" s="40">
        <v>2569.2245499999999</v>
      </c>
      <c r="R7208" s="40">
        <v>643.06159000000002</v>
      </c>
      <c r="S7208" s="18">
        <f t="shared" si="785"/>
        <v>392.60625098136649</v>
      </c>
      <c r="T7208" s="18">
        <f t="shared" si="786"/>
        <v>1.5768318551587048</v>
      </c>
      <c r="U7208" s="18">
        <f t="shared" si="787"/>
        <v>1.2595994110009114</v>
      </c>
      <c r="V7208" s="30">
        <v>643.06240000000003</v>
      </c>
      <c r="W7208" s="3" t="s">
        <v>47</v>
      </c>
      <c r="X7208" s="3" t="s">
        <v>47</v>
      </c>
      <c r="Y7208" s="3" t="s">
        <v>47</v>
      </c>
      <c r="Z7208" s="3" t="s">
        <v>47</v>
      </c>
      <c r="AB7208" s="12" t="s">
        <v>47</v>
      </c>
      <c r="AC7208" s="3" t="s">
        <v>47</v>
      </c>
      <c r="AD7208" s="3" t="s">
        <v>47</v>
      </c>
      <c r="AE7208" s="3" t="s">
        <v>47</v>
      </c>
      <c r="AF7208" s="3" t="s">
        <v>48</v>
      </c>
      <c r="AG7208" s="3" t="s">
        <v>47</v>
      </c>
      <c r="AI7208" s="3" t="s">
        <v>48</v>
      </c>
      <c r="AK7208" s="3" t="s">
        <v>47</v>
      </c>
      <c r="AL7208" s="3" t="s">
        <v>48</v>
      </c>
      <c r="AU7208" s="3">
        <v>0</v>
      </c>
      <c r="AV7208" s="3">
        <v>10</v>
      </c>
      <c r="AW7208" s="3">
        <v>1</v>
      </c>
      <c r="AX7208" s="3">
        <v>10</v>
      </c>
      <c r="AY7208" s="3">
        <v>100</v>
      </c>
      <c r="AZ7208" s="6" t="str">
        <f t="shared" si="788"/>
        <v>3458.2</v>
      </c>
      <c r="BC7208" s="12" t="s">
        <v>18699</v>
      </c>
      <c r="BJ7208" s="12">
        <f t="shared" si="789"/>
        <v>0</v>
      </c>
      <c r="BK7208" s="12">
        <f t="shared" si="790"/>
        <v>0</v>
      </c>
      <c r="CQ7208" s="3" t="str">
        <f>CONCATENATE(baseURL!$A$1,baseURL!$B$1,baseURL!$C$1,".",C7208,".",L7208,".pkl&amp;seq=",BC7208)</f>
        <v>http://proteomics.broadinstitute.org/millscripts/viewfeed.pl?side=xl&amp;cycle=1&amp;fixedMods=iaaC&amp;file=msdataSM/iPRG2012_nd/cpick_in/iPRG2012_nd.3458.2.4.pkl&amp;seq=GVFPFVFEKEPVSDWTDDVEAR</v>
      </c>
    </row>
    <row r="7209" spans="1:95" x14ac:dyDescent="0.2">
      <c r="A7209" s="3">
        <v>803</v>
      </c>
      <c r="B7209" s="2" t="s">
        <v>18805</v>
      </c>
      <c r="C7209" s="2" t="s">
        <v>18806</v>
      </c>
      <c r="D7209" s="3">
        <v>17274</v>
      </c>
      <c r="E7209" s="3">
        <v>17258</v>
      </c>
      <c r="F7209" s="3">
        <v>72622</v>
      </c>
      <c r="G7209" s="3">
        <v>20715</v>
      </c>
      <c r="H7209" s="3">
        <v>65.575299999999999</v>
      </c>
      <c r="I7209" s="30">
        <v>648.80843000000004</v>
      </c>
      <c r="J7209" s="30">
        <v>648.55706359999999</v>
      </c>
      <c r="K7209" s="30">
        <v>0.25136999999999998</v>
      </c>
      <c r="L7209" s="3">
        <v>0</v>
      </c>
      <c r="M7209" s="3">
        <v>4</v>
      </c>
      <c r="N7209" s="10">
        <f t="shared" si="784"/>
        <v>1</v>
      </c>
      <c r="O7209" s="35">
        <v>4</v>
      </c>
      <c r="P7209" s="17"/>
      <c r="Q7209" s="40">
        <v>2591.20649</v>
      </c>
      <c r="R7209" s="32">
        <v>648.55708000000004</v>
      </c>
      <c r="S7209" s="18">
        <f t="shared" si="785"/>
        <v>387.55262682507788</v>
      </c>
      <c r="T7209" s="18">
        <f t="shared" si="786"/>
        <v>-2.5286903119681386E-2</v>
      </c>
      <c r="U7209" s="18">
        <f t="shared" si="787"/>
        <v>-0.27753917974388781</v>
      </c>
      <c r="V7209" s="30">
        <v>648.55690000000004</v>
      </c>
      <c r="W7209" s="3" t="s">
        <v>47</v>
      </c>
      <c r="X7209" s="3" t="s">
        <v>47</v>
      </c>
      <c r="Y7209" s="3" t="s">
        <v>47</v>
      </c>
      <c r="AA7209" s="3" t="s">
        <v>47</v>
      </c>
      <c r="AD7209" s="3" t="s">
        <v>52</v>
      </c>
      <c r="AE7209" s="3" t="s">
        <v>47</v>
      </c>
      <c r="AG7209" s="3" t="s">
        <v>52</v>
      </c>
      <c r="AK7209" s="3" t="s">
        <v>52</v>
      </c>
      <c r="AL7209" s="3" t="s">
        <v>52</v>
      </c>
      <c r="AO7209" s="3" t="s">
        <v>48</v>
      </c>
      <c r="AU7209" s="3">
        <v>0</v>
      </c>
      <c r="AV7209" s="3">
        <v>5</v>
      </c>
      <c r="AW7209" s="3">
        <v>3</v>
      </c>
      <c r="AX7209" s="3">
        <v>2</v>
      </c>
      <c r="AY7209" s="3">
        <v>40</v>
      </c>
      <c r="AZ7209" s="6" t="str">
        <f t="shared" si="788"/>
        <v>3458.3</v>
      </c>
      <c r="BC7209" s="12" t="s">
        <v>18743</v>
      </c>
      <c r="BJ7209" s="12">
        <f t="shared" si="789"/>
        <v>0</v>
      </c>
      <c r="BK7209" s="12">
        <f t="shared" si="790"/>
        <v>0</v>
      </c>
      <c r="BL7209" s="3" t="s">
        <v>162</v>
      </c>
      <c r="BM7209" s="3" t="s">
        <v>162</v>
      </c>
      <c r="BR7209" s="3" t="s">
        <v>162</v>
      </c>
      <c r="CQ7209" s="3" t="str">
        <f>CONCATENATE(baseURL!$A$1,baseURL!$B$1,baseURL!$C$1,".",C7209,".",L7209,".pkl&amp;seq=",BC7209,"&amp;varMods=Sodiated-D+Sodiated-E")</f>
        <v>http://proteomics.broadinstitute.org/millscripts/viewfeed.pl?side=xl&amp;cycle=1&amp;fixedMods=iaaC&amp;file=msdataSM/iPRG2012_nd/cpick_in/iPRG2012_nd.3458.3.0.pkl&amp;seq=GVFPFVFEKEPVSdWTDDVEAR&amp;varMods=Sodiated-D+Sodiated-E</v>
      </c>
    </row>
    <row r="7210" spans="1:95" x14ac:dyDescent="0.2">
      <c r="A7210" s="3">
        <v>2563</v>
      </c>
      <c r="B7210" s="2" t="s">
        <v>18807</v>
      </c>
      <c r="C7210" s="2" t="s">
        <v>18808</v>
      </c>
      <c r="D7210" s="3">
        <v>17275</v>
      </c>
      <c r="E7210" s="3">
        <v>17259</v>
      </c>
      <c r="F7210" s="3">
        <v>72623</v>
      </c>
      <c r="G7210" s="3">
        <v>20716</v>
      </c>
      <c r="H7210" s="3">
        <v>65.577799999999996</v>
      </c>
      <c r="I7210" s="30">
        <v>690.03465000000006</v>
      </c>
      <c r="J7210" s="30">
        <v>690.03489779999995</v>
      </c>
      <c r="K7210" s="30">
        <v>-2.5000000000000001E-4</v>
      </c>
      <c r="L7210" s="3">
        <v>3</v>
      </c>
      <c r="M7210" s="3">
        <v>3</v>
      </c>
      <c r="N7210" s="10">
        <f t="shared" si="784"/>
        <v>1</v>
      </c>
      <c r="O7210" s="35">
        <v>3</v>
      </c>
      <c r="P7210" s="17"/>
      <c r="Q7210" s="40">
        <v>2068.0862000000002</v>
      </c>
      <c r="R7210" s="40">
        <v>690.03359</v>
      </c>
      <c r="S7210" s="18">
        <f t="shared" si="785"/>
        <v>1.5361571022248952</v>
      </c>
      <c r="T7210" s="18">
        <f t="shared" si="786"/>
        <v>1.8952700548238035</v>
      </c>
      <c r="U7210" s="18">
        <f t="shared" si="787"/>
        <v>1.8984583054710225</v>
      </c>
      <c r="V7210" s="30">
        <v>690.03489999999999</v>
      </c>
      <c r="W7210" s="3" t="s">
        <v>47</v>
      </c>
      <c r="Z7210" s="3" t="s">
        <v>47</v>
      </c>
      <c r="AB7210" s="12" t="s">
        <v>47</v>
      </c>
      <c r="AC7210" s="3" t="s">
        <v>47</v>
      </c>
      <c r="AD7210" s="3" t="s">
        <v>47</v>
      </c>
      <c r="AE7210" s="3" t="s">
        <v>47</v>
      </c>
      <c r="AG7210" s="3" t="s">
        <v>48</v>
      </c>
      <c r="AH7210" s="3" t="s">
        <v>47</v>
      </c>
      <c r="AJ7210" s="3" t="s">
        <v>47</v>
      </c>
      <c r="AL7210" s="3" t="s">
        <v>48</v>
      </c>
      <c r="AU7210" s="3">
        <v>0</v>
      </c>
      <c r="AV7210" s="3">
        <v>8</v>
      </c>
      <c r="AW7210" s="3">
        <v>1</v>
      </c>
      <c r="AX7210" s="3">
        <v>8</v>
      </c>
      <c r="AY7210" s="3">
        <v>100</v>
      </c>
      <c r="AZ7210" s="6" t="str">
        <f t="shared" si="788"/>
        <v>3458.4</v>
      </c>
      <c r="BC7210" s="12" t="s">
        <v>18809</v>
      </c>
      <c r="BJ7210" s="12">
        <f t="shared" si="789"/>
        <v>0</v>
      </c>
      <c r="BK7210" s="12">
        <f t="shared" si="790"/>
        <v>0</v>
      </c>
      <c r="CQ7210" s="3" t="str">
        <f>CONCATENATE(baseURL!$A$1,baseURL!$B$1,baseURL!$C$1,".",C7210,".",L7210,".pkl&amp;seq=",BC7210)</f>
        <v>http://proteomics.broadinstitute.org/millscripts/viewfeed.pl?side=xl&amp;cycle=1&amp;fixedMods=iaaC&amp;file=msdataSM/iPRG2012_nd/cpick_in/iPRG2012_nd.3458.4.3.pkl&amp;seq=YSLVNLGGSVLPTFNPSFR</v>
      </c>
    </row>
    <row r="7211" spans="1:95" x14ac:dyDescent="0.2">
      <c r="A7211" s="3">
        <v>5656</v>
      </c>
      <c r="B7211" s="2" t="s">
        <v>18810</v>
      </c>
      <c r="C7211" s="2" t="s">
        <v>18811</v>
      </c>
      <c r="D7211" s="3">
        <v>17277</v>
      </c>
      <c r="E7211" s="3">
        <v>17261</v>
      </c>
      <c r="F7211" s="3">
        <v>72625</v>
      </c>
      <c r="G7211" s="3">
        <v>20718</v>
      </c>
      <c r="H7211" s="3">
        <v>65.582800000000006</v>
      </c>
      <c r="I7211" s="30">
        <v>778.44090000000006</v>
      </c>
      <c r="J7211" s="30">
        <v>778.43670880000002</v>
      </c>
      <c r="K7211" s="30">
        <v>4.1900000000000001E-3</v>
      </c>
      <c r="L7211" s="3">
        <v>4</v>
      </c>
      <c r="M7211" s="3">
        <v>4</v>
      </c>
      <c r="N7211" s="10">
        <f t="shared" si="784"/>
        <v>1</v>
      </c>
      <c r="O7211" s="35">
        <v>4</v>
      </c>
      <c r="P7211" s="17"/>
      <c r="Q7211" s="40">
        <v>3110.7208300000002</v>
      </c>
      <c r="R7211" s="40">
        <v>778.43565999999998</v>
      </c>
      <c r="S7211" s="18">
        <f t="shared" si="785"/>
        <v>6.7314490706548975</v>
      </c>
      <c r="T7211" s="18">
        <f t="shared" si="786"/>
        <v>1.3473175163057713</v>
      </c>
      <c r="U7211" s="18">
        <f t="shared" si="787"/>
        <v>1.3360127926167331</v>
      </c>
      <c r="V7211" s="30">
        <v>778.43669999999997</v>
      </c>
      <c r="W7211" s="3" t="s">
        <v>47</v>
      </c>
      <c r="X7211" s="3" t="s">
        <v>47</v>
      </c>
      <c r="Y7211" s="3" t="s">
        <v>47</v>
      </c>
      <c r="Z7211" s="3" t="s">
        <v>47</v>
      </c>
      <c r="AA7211" s="3" t="s">
        <v>47</v>
      </c>
      <c r="AB7211" s="12" t="s">
        <v>47</v>
      </c>
      <c r="AC7211" s="3" t="s">
        <v>47</v>
      </c>
      <c r="AD7211" s="3" t="s">
        <v>47</v>
      </c>
      <c r="AE7211" s="3" t="s">
        <v>47</v>
      </c>
      <c r="AF7211" s="3" t="s">
        <v>47</v>
      </c>
      <c r="AG7211" s="3" t="s">
        <v>48</v>
      </c>
      <c r="AI7211" s="3" t="s">
        <v>47</v>
      </c>
      <c r="AJ7211" s="3" t="s">
        <v>47</v>
      </c>
      <c r="AL7211" s="3" t="s">
        <v>48</v>
      </c>
      <c r="AM7211" s="3" t="s">
        <v>47</v>
      </c>
      <c r="AU7211" s="3">
        <v>0</v>
      </c>
      <c r="AV7211" s="3">
        <v>13</v>
      </c>
      <c r="AW7211" s="3">
        <v>1</v>
      </c>
      <c r="AX7211" s="3">
        <v>13</v>
      </c>
      <c r="AY7211" s="3">
        <v>100</v>
      </c>
      <c r="AZ7211" s="6" t="str">
        <f t="shared" si="788"/>
        <v>3458.6</v>
      </c>
      <c r="BC7211" s="12" t="s">
        <v>18812</v>
      </c>
      <c r="BJ7211" s="12">
        <f t="shared" si="789"/>
        <v>0</v>
      </c>
      <c r="BK7211" s="12">
        <f t="shared" si="790"/>
        <v>0</v>
      </c>
      <c r="CQ7211" s="3" t="str">
        <f>CONCATENATE(baseURL!$A$1,baseURL!$B$1,baseURL!$C$1,".",C7211,".",L7211,".pkl&amp;seq=",BC7211)</f>
        <v>http://proteomics.broadinstitute.org/millscripts/viewfeed.pl?side=xl&amp;cycle=1&amp;fixedMods=iaaC&amp;file=msdataSM/iPRG2012_nd/cpick_in/iPRG2012_nd.3458.6.4.pkl&amp;seq=VETLLSALNLAANKNTLPGDKSALFPSGLR</v>
      </c>
    </row>
    <row r="7212" spans="1:95" x14ac:dyDescent="0.2">
      <c r="A7212" s="3">
        <v>4271</v>
      </c>
      <c r="B7212" s="2" t="s">
        <v>18813</v>
      </c>
      <c r="C7212" s="2" t="s">
        <v>18814</v>
      </c>
      <c r="D7212" s="3">
        <v>17278</v>
      </c>
      <c r="E7212" s="3">
        <v>17262</v>
      </c>
      <c r="F7212" s="3">
        <v>72626</v>
      </c>
      <c r="G7212" s="3">
        <v>20719</v>
      </c>
      <c r="H7212" s="3">
        <v>65.585300000000004</v>
      </c>
      <c r="I7212" s="30">
        <v>857.08195000000001</v>
      </c>
      <c r="J7212" s="30">
        <v>857.08044729999995</v>
      </c>
      <c r="K7212" s="30">
        <v>1.5E-3</v>
      </c>
      <c r="L7212" s="3">
        <v>3</v>
      </c>
      <c r="M7212" s="3">
        <v>3</v>
      </c>
      <c r="N7212" s="10">
        <f t="shared" si="784"/>
        <v>1</v>
      </c>
      <c r="O7212" s="35">
        <v>3</v>
      </c>
      <c r="P7212" s="17"/>
      <c r="Q7212" s="40">
        <v>2569.2245499999999</v>
      </c>
      <c r="R7212" s="40">
        <v>857.0797</v>
      </c>
      <c r="S7212" s="18">
        <f t="shared" si="785"/>
        <v>2.6251934330070332</v>
      </c>
      <c r="T7212" s="18">
        <f t="shared" si="786"/>
        <v>0.87191424548219609</v>
      </c>
      <c r="U7212" s="18">
        <f t="shared" si="787"/>
        <v>0.93340210954308833</v>
      </c>
      <c r="V7212" s="30">
        <v>857.08050000000003</v>
      </c>
      <c r="W7212" s="3" t="s">
        <v>47</v>
      </c>
      <c r="X7212" s="3" t="s">
        <v>47</v>
      </c>
      <c r="Y7212" s="3" t="s">
        <v>47</v>
      </c>
      <c r="Z7212" s="3" t="s">
        <v>47</v>
      </c>
      <c r="AB7212" s="12" t="s">
        <v>47</v>
      </c>
      <c r="AC7212" s="3" t="s">
        <v>47</v>
      </c>
      <c r="AD7212" s="3" t="s">
        <v>47</v>
      </c>
      <c r="AE7212" s="3" t="s">
        <v>47</v>
      </c>
      <c r="AF7212" s="3" t="s">
        <v>47</v>
      </c>
      <c r="AG7212" s="3" t="s">
        <v>47</v>
      </c>
      <c r="AI7212" s="3" t="s">
        <v>47</v>
      </c>
      <c r="AJ7212" s="3" t="s">
        <v>47</v>
      </c>
      <c r="AK7212" s="3" t="s">
        <v>47</v>
      </c>
      <c r="AL7212" s="3" t="s">
        <v>47</v>
      </c>
      <c r="AN7212" s="3" t="s">
        <v>47</v>
      </c>
      <c r="AU7212" s="3">
        <v>0</v>
      </c>
      <c r="AV7212" s="3">
        <v>15</v>
      </c>
      <c r="AW7212" s="3">
        <v>1</v>
      </c>
      <c r="AX7212" s="3">
        <v>15</v>
      </c>
      <c r="AY7212" s="3">
        <v>100</v>
      </c>
      <c r="AZ7212" s="6" t="str">
        <f t="shared" si="788"/>
        <v>3458.7</v>
      </c>
      <c r="BC7212" s="12" t="s">
        <v>18699</v>
      </c>
      <c r="BJ7212" s="12">
        <f t="shared" si="789"/>
        <v>0</v>
      </c>
      <c r="BK7212" s="12">
        <f t="shared" si="790"/>
        <v>0</v>
      </c>
      <c r="CQ7212" s="3" t="str">
        <f>CONCATENATE(baseURL!$A$1,baseURL!$B$1,baseURL!$C$1,".",C7212,".",L7212,".pkl&amp;seq=",BC7212)</f>
        <v>http://proteomics.broadinstitute.org/millscripts/viewfeed.pl?side=xl&amp;cycle=1&amp;fixedMods=iaaC&amp;file=msdataSM/iPRG2012_nd/cpick_in/iPRG2012_nd.3458.7.3.pkl&amp;seq=GVFPFVFEKEPVSDWTDDVEAR</v>
      </c>
    </row>
    <row r="7213" spans="1:95" x14ac:dyDescent="0.2">
      <c r="A7213" s="3">
        <v>4911</v>
      </c>
      <c r="B7213" s="2" t="s">
        <v>18815</v>
      </c>
      <c r="C7213" s="2" t="s">
        <v>18800</v>
      </c>
      <c r="D7213" s="3">
        <v>17280</v>
      </c>
      <c r="E7213" s="3">
        <v>17264</v>
      </c>
      <c r="F7213" s="3">
        <v>72642</v>
      </c>
      <c r="G7213" s="3">
        <v>20722</v>
      </c>
      <c r="H7213" s="3">
        <v>65.609099999999998</v>
      </c>
      <c r="I7213" s="30">
        <v>716.05646999999999</v>
      </c>
      <c r="J7213" s="30">
        <v>716.05668290000006</v>
      </c>
      <c r="K7213" s="30">
        <v>-2.1000000000000001E-4</v>
      </c>
      <c r="L7213" s="3">
        <v>3</v>
      </c>
      <c r="M7213" s="3">
        <v>3</v>
      </c>
      <c r="N7213" s="10">
        <f t="shared" si="784"/>
        <v>1</v>
      </c>
      <c r="O7213" s="35">
        <v>3</v>
      </c>
      <c r="P7213" s="17"/>
      <c r="Q7213" s="40">
        <v>2146.1542800000002</v>
      </c>
      <c r="R7213" s="40">
        <v>716.05628000000002</v>
      </c>
      <c r="S7213" s="18">
        <f t="shared" si="785"/>
        <v>0.26534227166479635</v>
      </c>
      <c r="T7213" s="18">
        <f t="shared" si="786"/>
        <v>0.56266526988641574</v>
      </c>
      <c r="U7213" s="18">
        <f t="shared" si="787"/>
        <v>0.72619990140674617</v>
      </c>
      <c r="V7213" s="30">
        <v>716.05679999999995</v>
      </c>
      <c r="W7213" s="3" t="s">
        <v>47</v>
      </c>
      <c r="X7213" s="3" t="s">
        <v>47</v>
      </c>
      <c r="Y7213" s="3" t="s">
        <v>47</v>
      </c>
      <c r="Z7213" s="3" t="s">
        <v>47</v>
      </c>
      <c r="AA7213" s="3" t="s">
        <v>48</v>
      </c>
      <c r="AB7213" s="12" t="s">
        <v>47</v>
      </c>
      <c r="AC7213" s="3" t="s">
        <v>47</v>
      </c>
      <c r="AD7213" s="3" t="s">
        <v>47</v>
      </c>
      <c r="AE7213" s="3" t="s">
        <v>47</v>
      </c>
      <c r="AF7213" s="3" t="s">
        <v>47</v>
      </c>
      <c r="AG7213" s="3" t="s">
        <v>47</v>
      </c>
      <c r="AH7213" s="3" t="s">
        <v>47</v>
      </c>
      <c r="AI7213" s="3" t="s">
        <v>47</v>
      </c>
      <c r="AJ7213" s="3" t="s">
        <v>47</v>
      </c>
      <c r="AK7213" s="3" t="s">
        <v>47</v>
      </c>
      <c r="AL7213" s="3" t="s">
        <v>47</v>
      </c>
      <c r="AM7213" s="3" t="s">
        <v>47</v>
      </c>
      <c r="AN7213" s="3" t="s">
        <v>47</v>
      </c>
      <c r="AU7213" s="3">
        <v>0</v>
      </c>
      <c r="AV7213" s="3">
        <v>17</v>
      </c>
      <c r="AW7213" s="3">
        <v>1</v>
      </c>
      <c r="AX7213" s="3">
        <v>17</v>
      </c>
      <c r="AY7213" s="3">
        <v>100</v>
      </c>
      <c r="AZ7213" s="6" t="str">
        <f t="shared" si="788"/>
        <v>3459.2</v>
      </c>
      <c r="BC7213" s="12" t="s">
        <v>18816</v>
      </c>
      <c r="BJ7213" s="12">
        <f t="shared" si="789"/>
        <v>0</v>
      </c>
      <c r="BK7213" s="12">
        <f t="shared" si="790"/>
        <v>0</v>
      </c>
      <c r="CQ7213" s="3" t="str">
        <f>CONCATENATE(baseURL!$A$1,baseURL!$B$1,baseURL!$C$1,".",C7213,".",L7213,".pkl&amp;seq=",BC7213)</f>
        <v>http://proteomics.broadinstitute.org/millscripts/viewfeed.pl?side=xl&amp;cycle=1&amp;fixedMods=iaaC&amp;file=msdataSM/iPRG2012_nd/cpick_in/iPRG2012_nd.3459.2.3.pkl&amp;seq=NAPAWFKLSSESVLEQLVK</v>
      </c>
    </row>
    <row r="7214" spans="1:95" x14ac:dyDescent="0.2">
      <c r="A7214" s="3">
        <v>4478</v>
      </c>
      <c r="B7214" s="2" t="s">
        <v>18817</v>
      </c>
      <c r="C7214" s="2" t="s">
        <v>18818</v>
      </c>
      <c r="D7214" s="3">
        <v>17281</v>
      </c>
      <c r="E7214" s="3">
        <v>17265</v>
      </c>
      <c r="F7214" s="3">
        <v>72662</v>
      </c>
      <c r="G7214" s="3">
        <v>20724</v>
      </c>
      <c r="H7214" s="3">
        <v>65.632800000000003</v>
      </c>
      <c r="I7214" s="30">
        <v>659.02680999999995</v>
      </c>
      <c r="J7214" s="30">
        <v>659.02278660000002</v>
      </c>
      <c r="K7214" s="30">
        <v>4.0200000000000001E-3</v>
      </c>
      <c r="L7214" s="3">
        <v>0</v>
      </c>
      <c r="M7214" s="3">
        <v>3</v>
      </c>
      <c r="N7214" s="10">
        <f t="shared" si="784"/>
        <v>1</v>
      </c>
      <c r="O7214" s="35">
        <v>3</v>
      </c>
      <c r="P7214" s="17"/>
      <c r="Q7214" s="40">
        <v>1975.05351</v>
      </c>
      <c r="R7214" s="40">
        <v>659.02269000000001</v>
      </c>
      <c r="S7214" s="18">
        <f t="shared" si="785"/>
        <v>6.2516815618950874</v>
      </c>
      <c r="T7214" s="18">
        <f t="shared" si="786"/>
        <v>0.14658068905976437</v>
      </c>
      <c r="U7214" s="18">
        <f t="shared" si="787"/>
        <v>0.16691382803473789</v>
      </c>
      <c r="V7214" s="30">
        <v>659.02279999999996</v>
      </c>
      <c r="W7214" s="3" t="s">
        <v>47</v>
      </c>
      <c r="X7214" s="3" t="s">
        <v>47</v>
      </c>
      <c r="Y7214" s="3" t="s">
        <v>47</v>
      </c>
      <c r="Z7214" s="3" t="s">
        <v>47</v>
      </c>
      <c r="AA7214" s="3" t="s">
        <v>47</v>
      </c>
      <c r="AB7214" s="12" t="s">
        <v>47</v>
      </c>
      <c r="AC7214" s="3" t="s">
        <v>47</v>
      </c>
      <c r="AD7214" s="3" t="s">
        <v>47</v>
      </c>
      <c r="AE7214" s="3" t="s">
        <v>47</v>
      </c>
      <c r="AF7214" s="3" t="s">
        <v>47</v>
      </c>
      <c r="AG7214" s="3" t="s">
        <v>47</v>
      </c>
      <c r="AH7214" s="3" t="s">
        <v>47</v>
      </c>
      <c r="AI7214" s="3" t="s">
        <v>47</v>
      </c>
      <c r="AK7214" s="3" t="s">
        <v>47</v>
      </c>
      <c r="AL7214" s="3" t="s">
        <v>47</v>
      </c>
      <c r="AM7214" s="3" t="s">
        <v>47</v>
      </c>
      <c r="AN7214" s="3" t="s">
        <v>47</v>
      </c>
      <c r="AU7214" s="3">
        <v>0</v>
      </c>
      <c r="AV7214" s="3">
        <v>17</v>
      </c>
      <c r="AW7214" s="3">
        <v>1</v>
      </c>
      <c r="AX7214" s="3">
        <v>17</v>
      </c>
      <c r="AY7214" s="3">
        <v>100</v>
      </c>
      <c r="AZ7214" s="6" t="str">
        <f t="shared" si="788"/>
        <v>3460.1</v>
      </c>
      <c r="BC7214" s="12" t="s">
        <v>18819</v>
      </c>
      <c r="BJ7214" s="12">
        <f t="shared" si="789"/>
        <v>0</v>
      </c>
      <c r="BK7214" s="12">
        <f t="shared" si="790"/>
        <v>0</v>
      </c>
      <c r="CQ7214" s="3" t="str">
        <f>CONCATENATE(baseURL!$A$1,baseURL!$B$1,baseURL!$C$1,".",C7214,".",L7214,".pkl&amp;seq=",BC7214)</f>
        <v>http://proteomics.broadinstitute.org/millscripts/viewfeed.pl?side=xl&amp;cycle=1&amp;fixedMods=iaaC&amp;file=msdataSM/iPRG2012_nd/cpick_in/iPRG2012_nd.3460.1.0.pkl&amp;seq=GLPLESPADTNFVFLNLK</v>
      </c>
    </row>
    <row r="7215" spans="1:95" x14ac:dyDescent="0.2">
      <c r="A7215" s="3">
        <v>880</v>
      </c>
      <c r="B7215" s="2" t="s">
        <v>18820</v>
      </c>
      <c r="C7215" s="2" t="s">
        <v>18821</v>
      </c>
      <c r="D7215" s="3">
        <v>17282</v>
      </c>
      <c r="E7215" s="3">
        <v>17266</v>
      </c>
      <c r="F7215" s="3">
        <v>72683</v>
      </c>
      <c r="G7215" s="3">
        <v>20726</v>
      </c>
      <c r="H7215" s="3">
        <v>65.656499999999994</v>
      </c>
      <c r="I7215" s="30">
        <v>646.07923000000005</v>
      </c>
      <c r="J7215" s="30">
        <v>646.08000240000001</v>
      </c>
      <c r="K7215" s="30">
        <v>-7.6999999999999996E-4</v>
      </c>
      <c r="L7215" s="3">
        <v>0</v>
      </c>
      <c r="M7215" s="3">
        <v>4</v>
      </c>
      <c r="N7215" s="10">
        <f t="shared" si="784"/>
        <v>1</v>
      </c>
      <c r="O7215" s="35">
        <v>4</v>
      </c>
      <c r="P7215" s="17"/>
      <c r="Q7215" s="37">
        <v>2581.3038000000001</v>
      </c>
      <c r="R7215" s="37">
        <v>646.08141000000001</v>
      </c>
      <c r="S7215" s="18">
        <f t="shared" si="785"/>
        <v>-3.3741877822378412</v>
      </c>
      <c r="T7215" s="18">
        <f t="shared" si="786"/>
        <v>-2.1786728084208162</v>
      </c>
      <c r="U7215" s="18">
        <f t="shared" si="787"/>
        <v>-6.3614274243995812</v>
      </c>
      <c r="V7215" s="30">
        <v>646.07730000000004</v>
      </c>
      <c r="X7215" s="3" t="s">
        <v>47</v>
      </c>
      <c r="Y7215" s="3" t="s">
        <v>47</v>
      </c>
      <c r="AA7215" s="3" t="s">
        <v>47</v>
      </c>
      <c r="AB7215" s="12" t="s">
        <v>52</v>
      </c>
      <c r="AC7215" s="3" t="s">
        <v>52</v>
      </c>
      <c r="AE7215" s="3" t="s">
        <v>47</v>
      </c>
      <c r="AF7215" s="3" t="s">
        <v>47</v>
      </c>
      <c r="AL7215" s="3" t="s">
        <v>52</v>
      </c>
      <c r="AO7215" s="3" t="s">
        <v>48</v>
      </c>
      <c r="AU7215" s="3">
        <v>0</v>
      </c>
      <c r="AV7215" s="3">
        <v>5</v>
      </c>
      <c r="AW7215" s="3">
        <v>2</v>
      </c>
      <c r="AX7215" s="3">
        <v>4</v>
      </c>
      <c r="AY7215" s="3">
        <v>80</v>
      </c>
      <c r="AZ7215" s="6" t="str">
        <f t="shared" si="788"/>
        <v>3461.1</v>
      </c>
      <c r="BC7215" s="12" t="s">
        <v>18802</v>
      </c>
      <c r="BJ7215" s="12">
        <f t="shared" si="789"/>
        <v>0</v>
      </c>
      <c r="BK7215" s="12">
        <f t="shared" si="790"/>
        <v>0</v>
      </c>
      <c r="BM7215" s="3" t="s">
        <v>10280</v>
      </c>
      <c r="BR7215" s="3" t="s">
        <v>10280</v>
      </c>
      <c r="CA7215" s="3" t="s">
        <v>18822</v>
      </c>
      <c r="CQ7215" s="3" t="str">
        <f>CONCATENATE(baseURL!$A$1,baseURL!$B$1,baseURL!$C$1,".",C7215,".",L7215,".pkl&amp;seq=",BC7215,"&amp;varMods=Potassiated-E")</f>
        <v>http://proteomics.broadinstitute.org/millscripts/viewfeed.pl?side=xl&amp;cycle=1&amp;fixedMods=iaaC&amp;file=msdataSM/iPRG2012_nd/cpick_in/iPRG2012_nd.3461.1.0.pkl&amp;seq=ALEMeGLTWGAHQFLPLGFGLKK&amp;varMods=Potassiated-E</v>
      </c>
    </row>
    <row r="7216" spans="1:95" x14ac:dyDescent="0.2">
      <c r="A7216" s="3">
        <v>7476</v>
      </c>
      <c r="B7216" s="2" t="s">
        <v>18823</v>
      </c>
      <c r="C7216" s="2" t="s">
        <v>18824</v>
      </c>
      <c r="D7216" s="3">
        <v>17283</v>
      </c>
      <c r="E7216" s="3">
        <v>17267</v>
      </c>
      <c r="F7216" s="3">
        <v>72704</v>
      </c>
      <c r="G7216" s="3">
        <v>20728</v>
      </c>
      <c r="H7216" s="3">
        <v>65.680199999999999</v>
      </c>
      <c r="I7216" s="30">
        <v>941.4248</v>
      </c>
      <c r="J7216" s="30">
        <v>941.42294000000004</v>
      </c>
      <c r="K7216" s="30">
        <v>1.8600000000000001E-3</v>
      </c>
      <c r="L7216" s="3">
        <v>2</v>
      </c>
      <c r="M7216" s="3">
        <v>2</v>
      </c>
      <c r="N7216" s="10">
        <f t="shared" si="784"/>
        <v>1</v>
      </c>
      <c r="O7216" s="35">
        <v>2</v>
      </c>
      <c r="Q7216" s="40">
        <v>1881.8390999999999</v>
      </c>
      <c r="R7216" s="40">
        <v>941.42318999999998</v>
      </c>
      <c r="S7216" s="18">
        <f t="shared" si="785"/>
        <v>1.7101766953795423</v>
      </c>
      <c r="T7216" s="18">
        <f t="shared" si="786"/>
        <v>-0.26555538741003915</v>
      </c>
      <c r="U7216" s="18">
        <f t="shared" si="787"/>
        <v>-0.52048855946858941</v>
      </c>
      <c r="V7216" s="30">
        <v>941.42269999999996</v>
      </c>
      <c r="W7216" s="3" t="s">
        <v>47</v>
      </c>
      <c r="X7216" s="3" t="s">
        <v>47</v>
      </c>
      <c r="Y7216" s="3" t="s">
        <v>65</v>
      </c>
      <c r="Z7216" s="3" t="s">
        <v>52</v>
      </c>
      <c r="AA7216" s="3" t="s">
        <v>48</v>
      </c>
      <c r="AB7216" s="12" t="s">
        <v>47</v>
      </c>
      <c r="AD7216" s="3" t="s">
        <v>47</v>
      </c>
      <c r="AG7216" s="3" t="s">
        <v>52</v>
      </c>
      <c r="AH7216" s="3" t="s">
        <v>47</v>
      </c>
      <c r="AK7216" s="3" t="s">
        <v>47</v>
      </c>
      <c r="AL7216" s="3" t="s">
        <v>52</v>
      </c>
      <c r="AO7216" s="3" t="s">
        <v>47</v>
      </c>
      <c r="AP7216" s="3" t="s">
        <v>47</v>
      </c>
      <c r="AU7216" s="3">
        <v>1</v>
      </c>
      <c r="AV7216" s="3">
        <v>8</v>
      </c>
      <c r="AW7216" s="3">
        <v>2</v>
      </c>
      <c r="AX7216" s="3">
        <v>7</v>
      </c>
      <c r="AY7216" s="3">
        <v>87.5</v>
      </c>
      <c r="AZ7216" s="6" t="str">
        <f t="shared" si="788"/>
        <v>3462.1</v>
      </c>
      <c r="BB7216" s="12" t="s">
        <v>79</v>
      </c>
      <c r="BC7216" s="12" t="s">
        <v>20208</v>
      </c>
      <c r="BI7216" s="12" t="s">
        <v>594</v>
      </c>
      <c r="BJ7216" s="12">
        <f t="shared" si="789"/>
        <v>0</v>
      </c>
      <c r="BK7216" s="12">
        <f t="shared" si="790"/>
        <v>1</v>
      </c>
      <c r="BR7216" s="3" t="s">
        <v>594</v>
      </c>
      <c r="BU7216" s="3" t="s">
        <v>18825</v>
      </c>
      <c r="BZ7216" s="3" t="s">
        <v>20291</v>
      </c>
      <c r="CQ7216" s="3" t="str">
        <f>CONCATENATE(baseURL!$A$1,baseURL!$B$1,"+Acetyl",baseURL!$C$1,".",C7216,".",L7216,".pkl&amp;seq=",BC7216,"&amp;varMods=ReducedCys-C")</f>
        <v>http://proteomics.broadinstitute.org/millscripts/viewfeed.pl?side=xl&amp;cycle=1&amp;fixedMods=iaaC+Acetyl&amp;file=msdataSM/iPRG2012_nd/cpick_in/iPRG2012_nd.3462.1.2.pkl&amp;seq=MDSEVAALVLDNGSGMcK&amp;varMods=ReducedCys-C</v>
      </c>
    </row>
    <row r="7217" spans="1:95" x14ac:dyDescent="0.2">
      <c r="A7217" s="3">
        <v>4910</v>
      </c>
      <c r="B7217" s="2" t="s">
        <v>18826</v>
      </c>
      <c r="C7217" s="2" t="s">
        <v>18823</v>
      </c>
      <c r="D7217" s="3">
        <v>17285</v>
      </c>
      <c r="E7217" s="3">
        <v>17269</v>
      </c>
      <c r="F7217" s="3">
        <v>72726</v>
      </c>
      <c r="G7217" s="3">
        <v>20731</v>
      </c>
      <c r="H7217" s="3">
        <v>65.703800000000001</v>
      </c>
      <c r="I7217" s="30">
        <v>866.96325000000002</v>
      </c>
      <c r="J7217" s="30">
        <v>866.9629592</v>
      </c>
      <c r="K7217" s="30">
        <v>2.9E-4</v>
      </c>
      <c r="L7217" s="3">
        <v>2</v>
      </c>
      <c r="M7217" s="3">
        <v>2</v>
      </c>
      <c r="N7217" s="10">
        <f t="shared" si="784"/>
        <v>1</v>
      </c>
      <c r="O7217" s="35">
        <v>2</v>
      </c>
      <c r="P7217" s="17"/>
      <c r="Q7217" s="40">
        <v>1732.9189899999999</v>
      </c>
      <c r="R7217" s="40">
        <v>866.96312999999998</v>
      </c>
      <c r="S7217" s="18">
        <f t="shared" si="785"/>
        <v>0.13841419073737268</v>
      </c>
      <c r="T7217" s="18">
        <f t="shared" si="786"/>
        <v>-0.19700953139500185</v>
      </c>
      <c r="U7217" s="18">
        <f t="shared" si="787"/>
        <v>-3.4603547585993974E-2</v>
      </c>
      <c r="V7217" s="30">
        <v>866.96310000000005</v>
      </c>
      <c r="W7217" s="3" t="s">
        <v>47</v>
      </c>
      <c r="X7217" s="3" t="s">
        <v>47</v>
      </c>
      <c r="Y7217" s="3" t="s">
        <v>47</v>
      </c>
      <c r="Z7217" s="3" t="s">
        <v>47</v>
      </c>
      <c r="AA7217" s="3" t="s">
        <v>48</v>
      </c>
      <c r="AB7217" s="12" t="s">
        <v>47</v>
      </c>
      <c r="AC7217" s="3" t="s">
        <v>47</v>
      </c>
      <c r="AD7217" s="3" t="s">
        <v>47</v>
      </c>
      <c r="AE7217" s="3" t="s">
        <v>47</v>
      </c>
      <c r="AF7217" s="3" t="s">
        <v>47</v>
      </c>
      <c r="AG7217" s="3" t="s">
        <v>47</v>
      </c>
      <c r="AH7217" s="3" t="s">
        <v>47</v>
      </c>
      <c r="AI7217" s="3" t="s">
        <v>47</v>
      </c>
      <c r="AJ7217" s="3" t="s">
        <v>47</v>
      </c>
      <c r="AK7217" s="3" t="s">
        <v>47</v>
      </c>
      <c r="AL7217" s="3" t="s">
        <v>47</v>
      </c>
      <c r="AM7217" s="3" t="s">
        <v>47</v>
      </c>
      <c r="AN7217" s="3" t="s">
        <v>47</v>
      </c>
      <c r="AU7217" s="3">
        <v>0</v>
      </c>
      <c r="AV7217" s="3">
        <v>17</v>
      </c>
      <c r="AW7217" s="3">
        <v>1</v>
      </c>
      <c r="AX7217" s="3">
        <v>17</v>
      </c>
      <c r="AY7217" s="3">
        <v>100</v>
      </c>
      <c r="AZ7217" s="6" t="str">
        <f t="shared" si="788"/>
        <v>3463.2</v>
      </c>
      <c r="BC7217" s="12" t="s">
        <v>18827</v>
      </c>
      <c r="BJ7217" s="12">
        <f t="shared" si="789"/>
        <v>0</v>
      </c>
      <c r="BK7217" s="12">
        <f t="shared" si="790"/>
        <v>0</v>
      </c>
      <c r="CQ7217" s="3" t="str">
        <f>CONCATENATE(baseURL!$A$1,baseURL!$B$1,baseURL!$C$1,".",C7217,".",L7217,".pkl&amp;seq=",BC7217)</f>
        <v>http://proteomics.broadinstitute.org/millscripts/viewfeed.pl?side=xl&amp;cycle=1&amp;fixedMods=iaaC&amp;file=msdataSM/iPRG2012_nd/cpick_in/iPRG2012_nd.3463.2.2.pkl&amp;seq=ALEDALESAPVVLFMK</v>
      </c>
    </row>
    <row r="7218" spans="1:95" x14ac:dyDescent="0.2">
      <c r="A7218" s="3">
        <v>821</v>
      </c>
      <c r="B7218" s="2" t="s">
        <v>18828</v>
      </c>
      <c r="C7218" s="2" t="s">
        <v>18829</v>
      </c>
      <c r="D7218" s="3">
        <v>17286</v>
      </c>
      <c r="E7218" s="3">
        <v>17270</v>
      </c>
      <c r="F7218" s="3">
        <v>72746</v>
      </c>
      <c r="G7218" s="3">
        <v>20733</v>
      </c>
      <c r="H7218" s="3">
        <v>65.727599999999995</v>
      </c>
      <c r="I7218" s="30">
        <v>864.40737999999999</v>
      </c>
      <c r="J7218" s="30">
        <v>864.40742039999998</v>
      </c>
      <c r="K7218" s="30">
        <v>-4.0000000000000003E-5</v>
      </c>
      <c r="L7218" s="3">
        <v>3</v>
      </c>
      <c r="M7218" s="3">
        <v>3</v>
      </c>
      <c r="N7218" s="10">
        <f t="shared" si="784"/>
        <v>1</v>
      </c>
      <c r="O7218" s="35">
        <v>3</v>
      </c>
      <c r="P7218" s="17"/>
      <c r="Q7218" s="40">
        <v>2591.20649</v>
      </c>
      <c r="R7218" s="32">
        <v>864.40701000000001</v>
      </c>
      <c r="S7218" s="18">
        <f t="shared" si="785"/>
        <v>0.4280391015979087</v>
      </c>
      <c r="T7218" s="18">
        <f t="shared" si="786"/>
        <v>0.47477634403298485</v>
      </c>
      <c r="U7218" s="18">
        <f t="shared" si="787"/>
        <v>0.56686259406136019</v>
      </c>
      <c r="V7218" s="30">
        <v>864.40750000000003</v>
      </c>
      <c r="W7218" s="3" t="s">
        <v>47</v>
      </c>
      <c r="X7218" s="3" t="s">
        <v>47</v>
      </c>
      <c r="Y7218" s="3" t="s">
        <v>47</v>
      </c>
      <c r="AA7218" s="3" t="s">
        <v>47</v>
      </c>
      <c r="AB7218" s="12" t="s">
        <v>52</v>
      </c>
      <c r="AD7218" s="3" t="s">
        <v>47</v>
      </c>
      <c r="AE7218" s="3" t="s">
        <v>47</v>
      </c>
      <c r="AF7218" s="3" t="s">
        <v>47</v>
      </c>
      <c r="AG7218" s="3" t="s">
        <v>52</v>
      </c>
      <c r="AJ7218" s="3" t="s">
        <v>47</v>
      </c>
      <c r="AL7218" s="3" t="s">
        <v>52</v>
      </c>
      <c r="AO7218" s="3" t="s">
        <v>47</v>
      </c>
      <c r="AU7218" s="3">
        <v>0</v>
      </c>
      <c r="AV7218" s="3">
        <v>9</v>
      </c>
      <c r="AW7218" s="3">
        <v>3</v>
      </c>
      <c r="AX7218" s="3">
        <v>5</v>
      </c>
      <c r="AY7218" s="3">
        <v>55.56</v>
      </c>
      <c r="AZ7218" s="6" t="str">
        <f t="shared" si="788"/>
        <v>3464.1</v>
      </c>
      <c r="BC7218" s="12" t="s">
        <v>18745</v>
      </c>
      <c r="BJ7218" s="12">
        <f t="shared" si="789"/>
        <v>0</v>
      </c>
      <c r="BK7218" s="12">
        <f t="shared" si="790"/>
        <v>0</v>
      </c>
      <c r="BM7218" s="3" t="s">
        <v>162</v>
      </c>
      <c r="BR7218" s="3" t="s">
        <v>162</v>
      </c>
      <c r="BW7218" s="3" t="s">
        <v>18790</v>
      </c>
      <c r="BZ7218" s="3" t="s">
        <v>18790</v>
      </c>
      <c r="CF7218" s="3" t="s">
        <v>18830</v>
      </c>
      <c r="CK7218" s="3" t="s">
        <v>18790</v>
      </c>
      <c r="CQ7218" s="3" t="str">
        <f>CONCATENATE(baseURL!$A$1,baseURL!$B$1,baseURL!$C$1,".",C7218,".",L7218,".pkl&amp;seq=",BC7218,"&amp;varMods=Sodiated-E")</f>
        <v>http://proteomics.broadinstitute.org/millscripts/viewfeed.pl?side=xl&amp;cycle=1&amp;fixedMods=iaaC&amp;file=msdataSM/iPRG2012_nd/cpick_in/iPRG2012_nd.3464.1.3.pkl&amp;seq=GVFPFVFEKePVSDWTDDVEAR&amp;varMods=Sodiated-E</v>
      </c>
    </row>
    <row r="7219" spans="1:95" x14ac:dyDescent="0.2">
      <c r="A7219" s="3">
        <v>4909</v>
      </c>
      <c r="B7219" s="2" t="s">
        <v>18831</v>
      </c>
      <c r="C7219" s="2" t="s">
        <v>18832</v>
      </c>
      <c r="D7219" s="3">
        <v>17287</v>
      </c>
      <c r="E7219" s="3">
        <v>17271</v>
      </c>
      <c r="F7219" s="3">
        <v>72767</v>
      </c>
      <c r="G7219" s="3">
        <v>20735</v>
      </c>
      <c r="H7219" s="3">
        <v>65.751199999999997</v>
      </c>
      <c r="I7219" s="30">
        <v>769.72311999999999</v>
      </c>
      <c r="J7219" s="30">
        <v>769.7210245</v>
      </c>
      <c r="K7219" s="30">
        <v>2.0999999999999999E-3</v>
      </c>
      <c r="L7219" s="3">
        <v>3</v>
      </c>
      <c r="M7219" s="3">
        <v>3</v>
      </c>
      <c r="N7219" s="10">
        <f t="shared" si="784"/>
        <v>1</v>
      </c>
      <c r="O7219" s="35">
        <v>3</v>
      </c>
      <c r="P7219" s="17"/>
      <c r="Q7219" s="40">
        <v>2307.1478200000001</v>
      </c>
      <c r="R7219" s="40">
        <v>769.72078999999997</v>
      </c>
      <c r="S7219" s="18">
        <f t="shared" si="785"/>
        <v>3.0270716736506897</v>
      </c>
      <c r="T7219" s="18">
        <f t="shared" si="786"/>
        <v>0.30465592599262137</v>
      </c>
      <c r="U7219" s="18">
        <f t="shared" si="787"/>
        <v>1.2991724035983575E-2</v>
      </c>
      <c r="V7219" s="30">
        <v>769.72080000000005</v>
      </c>
      <c r="W7219" s="3" t="s">
        <v>47</v>
      </c>
      <c r="X7219" s="3" t="s">
        <v>47</v>
      </c>
      <c r="Y7219" s="3" t="s">
        <v>47</v>
      </c>
      <c r="Z7219" s="3" t="s">
        <v>47</v>
      </c>
      <c r="AA7219" s="3" t="s">
        <v>48</v>
      </c>
      <c r="AB7219" s="12" t="s">
        <v>47</v>
      </c>
      <c r="AC7219" s="3" t="s">
        <v>47</v>
      </c>
      <c r="AD7219" s="3" t="s">
        <v>47</v>
      </c>
      <c r="AE7219" s="3" t="s">
        <v>47</v>
      </c>
      <c r="AF7219" s="3" t="s">
        <v>47</v>
      </c>
      <c r="AG7219" s="3" t="s">
        <v>47</v>
      </c>
      <c r="AH7219" s="3" t="s">
        <v>47</v>
      </c>
      <c r="AI7219" s="3" t="s">
        <v>47</v>
      </c>
      <c r="AJ7219" s="3" t="s">
        <v>47</v>
      </c>
      <c r="AK7219" s="3" t="s">
        <v>47</v>
      </c>
      <c r="AL7219" s="3" t="s">
        <v>47</v>
      </c>
      <c r="AM7219" s="3" t="s">
        <v>47</v>
      </c>
      <c r="AN7219" s="3" t="s">
        <v>47</v>
      </c>
      <c r="AU7219" s="3">
        <v>0</v>
      </c>
      <c r="AV7219" s="3">
        <v>17</v>
      </c>
      <c r="AW7219" s="3">
        <v>1</v>
      </c>
      <c r="AX7219" s="3">
        <v>17</v>
      </c>
      <c r="AY7219" s="3">
        <v>100</v>
      </c>
      <c r="AZ7219" s="6" t="str">
        <f t="shared" si="788"/>
        <v>3465.1</v>
      </c>
      <c r="BC7219" s="12" t="s">
        <v>18792</v>
      </c>
      <c r="BJ7219" s="12">
        <f t="shared" si="789"/>
        <v>0</v>
      </c>
      <c r="BK7219" s="12">
        <f t="shared" si="790"/>
        <v>0</v>
      </c>
      <c r="CQ7219" s="3" t="str">
        <f>CONCATENATE(baseURL!$A$1,baseURL!$B$1,baseURL!$C$1,".",C7219,".",L7219,".pkl&amp;seq=",BC7219)</f>
        <v>http://proteomics.broadinstitute.org/millscripts/viewfeed.pl?side=xl&amp;cycle=1&amp;fixedMods=iaaC&amp;file=msdataSM/iPRG2012_nd/cpick_in/iPRG2012_nd.3465.1.3.pkl&amp;seq=VNVFLADMKNFAEFNSVYAK</v>
      </c>
    </row>
    <row r="7220" spans="1:95" x14ac:dyDescent="0.2">
      <c r="A7220" s="3">
        <v>4908</v>
      </c>
      <c r="B7220" s="2" t="s">
        <v>18833</v>
      </c>
      <c r="C7220" s="2" t="s">
        <v>18834</v>
      </c>
      <c r="D7220" s="3">
        <v>17288</v>
      </c>
      <c r="E7220" s="3">
        <v>17272</v>
      </c>
      <c r="F7220" s="3">
        <v>72788</v>
      </c>
      <c r="G7220" s="3">
        <v>20737</v>
      </c>
      <c r="H7220" s="3">
        <v>65.762500000000003</v>
      </c>
      <c r="I7220" s="30">
        <v>575.67497000000003</v>
      </c>
      <c r="J7220" s="30">
        <v>575.67539209999995</v>
      </c>
      <c r="K7220" s="30">
        <v>-4.2000000000000002E-4</v>
      </c>
      <c r="L7220" s="3">
        <v>3</v>
      </c>
      <c r="M7220" s="3">
        <v>3</v>
      </c>
      <c r="N7220" s="10">
        <f t="shared" si="784"/>
        <v>1</v>
      </c>
      <c r="O7220" s="35">
        <v>3</v>
      </c>
      <c r="P7220" s="17"/>
      <c r="Q7220" s="40">
        <v>1725.0097900000001</v>
      </c>
      <c r="R7220" s="40">
        <v>575.67478000000006</v>
      </c>
      <c r="S7220" s="18">
        <f t="shared" si="785"/>
        <v>0.33004746182391981</v>
      </c>
      <c r="T7220" s="18">
        <f t="shared" si="786"/>
        <v>1.0632739546075283</v>
      </c>
      <c r="U7220" s="18">
        <f t="shared" si="787"/>
        <v>0.72957859985247819</v>
      </c>
      <c r="V7220" s="30">
        <v>575.67520000000002</v>
      </c>
      <c r="W7220" s="3" t="s">
        <v>47</v>
      </c>
      <c r="X7220" s="3" t="s">
        <v>47</v>
      </c>
      <c r="Y7220" s="3" t="s">
        <v>47</v>
      </c>
      <c r="Z7220" s="3" t="s">
        <v>47</v>
      </c>
      <c r="AA7220" s="3" t="s">
        <v>48</v>
      </c>
      <c r="AB7220" s="12" t="s">
        <v>47</v>
      </c>
      <c r="AC7220" s="3" t="s">
        <v>47</v>
      </c>
      <c r="AD7220" s="3" t="s">
        <v>47</v>
      </c>
      <c r="AE7220" s="3" t="s">
        <v>47</v>
      </c>
      <c r="AF7220" s="3" t="s">
        <v>47</v>
      </c>
      <c r="AG7220" s="3" t="s">
        <v>47</v>
      </c>
      <c r="AH7220" s="3" t="s">
        <v>47</v>
      </c>
      <c r="AI7220" s="3" t="s">
        <v>47</v>
      </c>
      <c r="AJ7220" s="3" t="s">
        <v>47</v>
      </c>
      <c r="AK7220" s="3" t="s">
        <v>47</v>
      </c>
      <c r="AL7220" s="3" t="s">
        <v>47</v>
      </c>
      <c r="AM7220" s="3" t="s">
        <v>47</v>
      </c>
      <c r="AN7220" s="3" t="s">
        <v>47</v>
      </c>
      <c r="AU7220" s="3">
        <v>0</v>
      </c>
      <c r="AV7220" s="3">
        <v>17</v>
      </c>
      <c r="AW7220" s="3">
        <v>1</v>
      </c>
      <c r="AX7220" s="3">
        <v>17</v>
      </c>
      <c r="AY7220" s="3">
        <v>100</v>
      </c>
      <c r="AZ7220" s="6" t="str">
        <f t="shared" si="788"/>
        <v>3466.1</v>
      </c>
      <c r="BC7220" s="12" t="s">
        <v>18835</v>
      </c>
      <c r="BJ7220" s="12">
        <f t="shared" si="789"/>
        <v>0</v>
      </c>
      <c r="BK7220" s="12">
        <f t="shared" si="790"/>
        <v>0</v>
      </c>
      <c r="CQ7220" s="3" t="str">
        <f>CONCATENATE(baseURL!$A$1,baseURL!$B$1,baseURL!$C$1,".",C7220,".",L7220,".pkl&amp;seq=",BC7220)</f>
        <v>http://proteomics.broadinstitute.org/millscripts/viewfeed.pl?side=xl&amp;cycle=1&amp;fixedMods=iaaC&amp;file=msdataSM/iPRG2012_nd/cpick_in/iPRG2012_nd.3466.1.3.pkl&amp;seq=ALVLFVPVPALSAYHK</v>
      </c>
    </row>
    <row r="7221" spans="1:95" x14ac:dyDescent="0.2">
      <c r="A7221" s="3">
        <v>5897</v>
      </c>
      <c r="B7221" s="2" t="s">
        <v>18836</v>
      </c>
      <c r="C7221" s="2" t="s">
        <v>18831</v>
      </c>
      <c r="D7221" s="3">
        <v>17289</v>
      </c>
      <c r="E7221" s="3">
        <v>17273</v>
      </c>
      <c r="F7221" s="3">
        <v>72789</v>
      </c>
      <c r="G7221" s="3">
        <v>20738</v>
      </c>
      <c r="H7221" s="3">
        <v>65.766599999999997</v>
      </c>
      <c r="I7221" s="30">
        <v>636.59403999999995</v>
      </c>
      <c r="J7221" s="30">
        <v>636.59312999999997</v>
      </c>
      <c r="K7221" s="30">
        <v>9.1E-4</v>
      </c>
      <c r="L7221" s="3">
        <v>4</v>
      </c>
      <c r="M7221" s="3">
        <v>4</v>
      </c>
      <c r="N7221" s="10">
        <f t="shared" si="784"/>
        <v>1</v>
      </c>
      <c r="O7221" s="35">
        <v>4</v>
      </c>
      <c r="P7221" s="17"/>
      <c r="Q7221" s="40">
        <v>2543.34791</v>
      </c>
      <c r="R7221" s="40">
        <v>636.59244000000001</v>
      </c>
      <c r="S7221" s="18">
        <f t="shared" si="785"/>
        <v>2.513382031271731</v>
      </c>
      <c r="T7221" s="18">
        <f t="shared" si="786"/>
        <v>1.0838960009691916</v>
      </c>
      <c r="U7221" s="18">
        <f t="shared" si="787"/>
        <v>1.1938564649210421</v>
      </c>
      <c r="V7221" s="30">
        <v>636.59320000000002</v>
      </c>
      <c r="W7221" s="3" t="s">
        <v>47</v>
      </c>
      <c r="X7221" s="3" t="s">
        <v>47</v>
      </c>
      <c r="Y7221" s="3" t="s">
        <v>47</v>
      </c>
      <c r="Z7221" s="3" t="s">
        <v>47</v>
      </c>
      <c r="AA7221" s="3" t="s">
        <v>47</v>
      </c>
      <c r="AB7221" s="12" t="s">
        <v>47</v>
      </c>
      <c r="AC7221" s="3" t="s">
        <v>47</v>
      </c>
      <c r="AD7221" s="3" t="s">
        <v>47</v>
      </c>
      <c r="AE7221" s="3" t="s">
        <v>47</v>
      </c>
      <c r="AF7221" s="3" t="s">
        <v>47</v>
      </c>
      <c r="AG7221" s="3" t="s">
        <v>47</v>
      </c>
      <c r="AI7221" s="3" t="s">
        <v>47</v>
      </c>
      <c r="AJ7221" s="3" t="s">
        <v>47</v>
      </c>
      <c r="AK7221" s="3" t="s">
        <v>47</v>
      </c>
      <c r="AL7221" s="3" t="s">
        <v>48</v>
      </c>
      <c r="AM7221" s="3" t="s">
        <v>47</v>
      </c>
      <c r="AU7221" s="3">
        <v>0</v>
      </c>
      <c r="AV7221" s="3">
        <v>15</v>
      </c>
      <c r="AW7221" s="3">
        <v>1</v>
      </c>
      <c r="AX7221" s="3">
        <v>15</v>
      </c>
      <c r="AY7221" s="3">
        <v>100</v>
      </c>
      <c r="AZ7221" s="6" t="str">
        <f t="shared" si="788"/>
        <v>3466.2</v>
      </c>
      <c r="BC7221" s="12" t="s">
        <v>18795</v>
      </c>
      <c r="BJ7221" s="12">
        <f t="shared" si="789"/>
        <v>0</v>
      </c>
      <c r="BK7221" s="12">
        <f t="shared" si="790"/>
        <v>0</v>
      </c>
      <c r="CQ7221" s="3" t="str">
        <f>CONCATENATE(baseURL!$A$1,baseURL!$B$1,baseURL!$C$1,".",C7221,".",L7221,".pkl&amp;seq=",BC7221)</f>
        <v>http://proteomics.broadinstitute.org/millscripts/viewfeed.pl?side=xl&amp;cycle=1&amp;fixedMods=iaaC&amp;file=msdataSM/iPRG2012_nd/cpick_in/iPRG2012_nd.3466.2.4.pkl&amp;seq=ALEMEGLTWGAHQFLPLGFGLKK</v>
      </c>
    </row>
    <row r="7222" spans="1:95" x14ac:dyDescent="0.2">
      <c r="A7222" s="3">
        <v>206</v>
      </c>
      <c r="B7222" s="2" t="s">
        <v>18837</v>
      </c>
      <c r="C7222" s="2" t="s">
        <v>18838</v>
      </c>
      <c r="D7222" s="3">
        <v>17291</v>
      </c>
      <c r="E7222" s="3">
        <v>17275</v>
      </c>
      <c r="F7222" s="3">
        <v>72791</v>
      </c>
      <c r="G7222" s="3">
        <v>20740</v>
      </c>
      <c r="H7222" s="3">
        <v>65.775000000000006</v>
      </c>
      <c r="I7222" s="30">
        <v>803.10603000000003</v>
      </c>
      <c r="J7222" s="30">
        <v>803.10455039999999</v>
      </c>
      <c r="K7222" s="30">
        <v>1.48E-3</v>
      </c>
      <c r="L7222" s="3">
        <v>3</v>
      </c>
      <c r="M7222" s="3">
        <v>3</v>
      </c>
      <c r="N7222" s="10">
        <f t="shared" si="784"/>
        <v>1</v>
      </c>
      <c r="O7222" s="35">
        <v>3</v>
      </c>
      <c r="P7222" s="17"/>
      <c r="Q7222" s="40">
        <v>2407.29799</v>
      </c>
      <c r="R7222" s="40">
        <v>803.10418000000004</v>
      </c>
      <c r="S7222" s="18">
        <f t="shared" si="785"/>
        <v>2.303561662436322</v>
      </c>
      <c r="T7222" s="18">
        <f t="shared" si="786"/>
        <v>0.46121039981585854</v>
      </c>
      <c r="U7222" s="18">
        <f t="shared" si="787"/>
        <v>0.52297075575273866</v>
      </c>
      <c r="V7222" s="30">
        <v>803.1046</v>
      </c>
      <c r="W7222" s="3" t="s">
        <v>47</v>
      </c>
      <c r="Z7222" s="3" t="s">
        <v>47</v>
      </c>
      <c r="AA7222" s="3" t="s">
        <v>47</v>
      </c>
      <c r="AB7222" s="12" t="s">
        <v>52</v>
      </c>
      <c r="AD7222" s="3" t="s">
        <v>47</v>
      </c>
      <c r="AF7222" s="3" t="s">
        <v>48</v>
      </c>
      <c r="AG7222" s="3" t="s">
        <v>47</v>
      </c>
      <c r="AJ7222" s="3" t="s">
        <v>47</v>
      </c>
      <c r="AL7222" s="3" t="s">
        <v>48</v>
      </c>
      <c r="AP7222" s="3" t="s">
        <v>52</v>
      </c>
      <c r="AU7222" s="3">
        <v>0</v>
      </c>
      <c r="AV7222" s="3">
        <v>6</v>
      </c>
      <c r="AW7222" s="3">
        <v>1</v>
      </c>
      <c r="AX7222" s="3">
        <v>6</v>
      </c>
      <c r="AY7222" s="3">
        <v>100</v>
      </c>
      <c r="AZ7222" s="6" t="str">
        <f t="shared" si="788"/>
        <v>3466.4</v>
      </c>
      <c r="BC7222" s="12" t="s">
        <v>18839</v>
      </c>
      <c r="BJ7222" s="12">
        <f t="shared" si="789"/>
        <v>0</v>
      </c>
      <c r="BK7222" s="12">
        <f t="shared" si="790"/>
        <v>0</v>
      </c>
      <c r="CQ7222" s="3" t="str">
        <f>CONCATENATE(baseURL!$A$1,baseURL!$B$1,baseURL!$C$1,".",C7222,".",L7222,".pkl&amp;seq=",BC7222)</f>
        <v>http://proteomics.broadinstitute.org/millscripts/viewfeed.pl?side=xl&amp;cycle=1&amp;fixedMods=iaaC&amp;file=msdataSM/iPRG2012_nd/cpick_in/iPRG2012_nd.3466.4.3.pkl&amp;seq=DATLPELQALLNDPKQPLFQR</v>
      </c>
    </row>
    <row r="7223" spans="1:95" x14ac:dyDescent="0.2">
      <c r="A7223" s="3">
        <v>6601</v>
      </c>
      <c r="B7223" s="2" t="s">
        <v>18840</v>
      </c>
      <c r="C7223" s="2" t="s">
        <v>18841</v>
      </c>
      <c r="D7223" s="3">
        <v>17293</v>
      </c>
      <c r="E7223" s="3">
        <v>17277</v>
      </c>
      <c r="F7223" s="3">
        <v>72873</v>
      </c>
      <c r="G7223" s="3">
        <v>20746</v>
      </c>
      <c r="H7223" s="3">
        <v>65.810199999999995</v>
      </c>
      <c r="I7223" s="30">
        <v>741.74297999999999</v>
      </c>
      <c r="J7223" s="30">
        <v>741.7422004</v>
      </c>
      <c r="K7223" s="30">
        <v>7.7999999999999999E-4</v>
      </c>
      <c r="L7223" s="3">
        <v>3</v>
      </c>
      <c r="M7223" s="3">
        <v>3</v>
      </c>
      <c r="N7223" s="10">
        <f t="shared" si="784"/>
        <v>1</v>
      </c>
      <c r="O7223" s="35">
        <v>3</v>
      </c>
      <c r="P7223" s="17"/>
      <c r="Q7223" s="40">
        <v>2223.2118599999999</v>
      </c>
      <c r="R7223" s="40">
        <v>741.74213999999995</v>
      </c>
      <c r="S7223" s="18">
        <f t="shared" si="785"/>
        <v>1.1324690276316967</v>
      </c>
      <c r="T7223" s="18">
        <f t="shared" si="786"/>
        <v>8.1429915862864383E-2</v>
      </c>
      <c r="U7223" s="18">
        <f t="shared" si="787"/>
        <v>-5.3927096415217438E-2</v>
      </c>
      <c r="V7223" s="30">
        <v>741.74210000000005</v>
      </c>
      <c r="W7223" s="3" t="s">
        <v>47</v>
      </c>
      <c r="X7223" s="3" t="s">
        <v>47</v>
      </c>
      <c r="Y7223" s="3" t="s">
        <v>47</v>
      </c>
      <c r="Z7223" s="3" t="s">
        <v>47</v>
      </c>
      <c r="AA7223" s="3" t="s">
        <v>47</v>
      </c>
      <c r="AB7223" s="12" t="s">
        <v>47</v>
      </c>
      <c r="AC7223" s="3" t="s">
        <v>47</v>
      </c>
      <c r="AD7223" s="3" t="s">
        <v>47</v>
      </c>
      <c r="AE7223" s="3" t="s">
        <v>47</v>
      </c>
      <c r="AF7223" s="3" t="s">
        <v>48</v>
      </c>
      <c r="AG7223" s="3" t="s">
        <v>47</v>
      </c>
      <c r="AI7223" s="3" t="s">
        <v>47</v>
      </c>
      <c r="AK7223" s="3" t="s">
        <v>48</v>
      </c>
      <c r="AL7223" s="3" t="s">
        <v>48</v>
      </c>
      <c r="AU7223" s="3">
        <v>0</v>
      </c>
      <c r="AV7223" s="3">
        <v>11</v>
      </c>
      <c r="AW7223" s="3">
        <v>1</v>
      </c>
      <c r="AX7223" s="3">
        <v>11</v>
      </c>
      <c r="AY7223" s="3">
        <v>100</v>
      </c>
      <c r="AZ7223" s="6" t="str">
        <f t="shared" si="788"/>
        <v>3470.2</v>
      </c>
      <c r="BC7223" s="12" t="s">
        <v>18842</v>
      </c>
      <c r="BJ7223" s="12">
        <f t="shared" si="789"/>
        <v>0</v>
      </c>
      <c r="BK7223" s="12">
        <f t="shared" si="790"/>
        <v>0</v>
      </c>
      <c r="CQ7223" s="3" t="str">
        <f>CONCATENATE(baseURL!$A$1,baseURL!$B$1,baseURL!$C$1,".",C7223,".",L7223,".pkl&amp;seq=",BC7223)</f>
        <v>http://proteomics.broadinstitute.org/millscripts/viewfeed.pl?side=xl&amp;cycle=1&amp;fixedMods=iaaC&amp;file=msdataSM/iPRG2012_nd/cpick_in/iPRG2012_nd.3470.2.3.pkl&amp;seq=LAPPLVLSEEDLQTGVETLAK</v>
      </c>
    </row>
    <row r="7224" spans="1:95" x14ac:dyDescent="0.2">
      <c r="A7224" s="3">
        <v>5928</v>
      </c>
      <c r="B7224" s="2" t="s">
        <v>18843</v>
      </c>
      <c r="C7224" s="2" t="s">
        <v>18844</v>
      </c>
      <c r="D7224" s="3">
        <v>17294</v>
      </c>
      <c r="E7224" s="3">
        <v>17278</v>
      </c>
      <c r="F7224" s="3">
        <v>72874</v>
      </c>
      <c r="G7224" s="3">
        <v>20747</v>
      </c>
      <c r="H7224" s="3">
        <v>65.816000000000003</v>
      </c>
      <c r="I7224" s="30">
        <v>797.15734999999995</v>
      </c>
      <c r="J7224" s="30">
        <v>797.15602160000003</v>
      </c>
      <c r="K7224" s="30">
        <v>1.33E-3</v>
      </c>
      <c r="L7224" s="3">
        <v>4</v>
      </c>
      <c r="M7224" s="3">
        <v>4</v>
      </c>
      <c r="N7224" s="10">
        <f t="shared" si="784"/>
        <v>1</v>
      </c>
      <c r="O7224" s="35">
        <v>4</v>
      </c>
      <c r="P7224" s="17"/>
      <c r="Q7224" s="40">
        <v>3185.5942300000002</v>
      </c>
      <c r="R7224" s="40">
        <v>797.15400999999997</v>
      </c>
      <c r="S7224" s="18">
        <f t="shared" si="785"/>
        <v>4.1899055365476201</v>
      </c>
      <c r="T7224" s="18">
        <f t="shared" si="786"/>
        <v>2.5234772388083995</v>
      </c>
      <c r="U7224" s="18">
        <f t="shared" si="787"/>
        <v>2.3709345701002698</v>
      </c>
      <c r="V7224" s="30">
        <v>797.15589999999997</v>
      </c>
      <c r="W7224" s="3" t="s">
        <v>47</v>
      </c>
      <c r="X7224" s="3" t="s">
        <v>47</v>
      </c>
      <c r="Y7224" s="3" t="s">
        <v>47</v>
      </c>
      <c r="Z7224" s="3" t="s">
        <v>47</v>
      </c>
      <c r="AA7224" s="3" t="s">
        <v>48</v>
      </c>
      <c r="AB7224" s="12" t="s">
        <v>47</v>
      </c>
      <c r="AC7224" s="3" t="s">
        <v>47</v>
      </c>
      <c r="AD7224" s="3" t="s">
        <v>47</v>
      </c>
      <c r="AE7224" s="3" t="s">
        <v>47</v>
      </c>
      <c r="AF7224" s="3" t="s">
        <v>47</v>
      </c>
      <c r="AG7224" s="3" t="s">
        <v>47</v>
      </c>
      <c r="AI7224" s="3" t="s">
        <v>47</v>
      </c>
      <c r="AJ7224" s="3" t="s">
        <v>47</v>
      </c>
      <c r="AK7224" s="3" t="s">
        <v>47</v>
      </c>
      <c r="AL7224" s="3" t="s">
        <v>47</v>
      </c>
      <c r="AM7224" s="3" t="s">
        <v>47</v>
      </c>
      <c r="AU7224" s="3">
        <v>0</v>
      </c>
      <c r="AV7224" s="3">
        <v>15</v>
      </c>
      <c r="AW7224" s="3">
        <v>1</v>
      </c>
      <c r="AX7224" s="3">
        <v>15</v>
      </c>
      <c r="AY7224" s="3">
        <v>100</v>
      </c>
      <c r="AZ7224" s="6" t="str">
        <f t="shared" si="788"/>
        <v>3470.3</v>
      </c>
      <c r="BC7224" s="12" t="s">
        <v>18845</v>
      </c>
      <c r="BJ7224" s="12">
        <f t="shared" si="789"/>
        <v>0</v>
      </c>
      <c r="BK7224" s="12">
        <f t="shared" si="790"/>
        <v>0</v>
      </c>
      <c r="CQ7224" s="3" t="str">
        <f>CONCATENATE(baseURL!$A$1,baseURL!$B$1,baseURL!$C$1,".",C7224,".",L7224,".pkl&amp;seq=",BC7224)</f>
        <v>http://proteomics.broadinstitute.org/millscripts/viewfeed.pl?side=xl&amp;cycle=1&amp;fixedMods=iaaC&amp;file=msdataSM/iPRG2012_nd/cpick_in/iPRG2012_nd.3470.3.4.pkl&amp;seq=VLNSYWVNQDSTYKYFEVLLVDPQHK</v>
      </c>
    </row>
    <row r="7225" spans="1:95" x14ac:dyDescent="0.2">
      <c r="A7225" s="3">
        <v>6516</v>
      </c>
      <c r="B7225" s="2" t="s">
        <v>18846</v>
      </c>
      <c r="C7225" s="2" t="s">
        <v>18847</v>
      </c>
      <c r="D7225" s="3">
        <v>17295</v>
      </c>
      <c r="E7225" s="3">
        <v>17279</v>
      </c>
      <c r="F7225" s="3">
        <v>72893</v>
      </c>
      <c r="G7225" s="3">
        <v>20749</v>
      </c>
      <c r="H7225" s="3">
        <v>65.832099999999997</v>
      </c>
      <c r="I7225" s="30">
        <v>649.01541999999995</v>
      </c>
      <c r="J7225" s="30">
        <v>649.01784129999999</v>
      </c>
      <c r="K7225" s="30">
        <v>-2.4199999999999998E-3</v>
      </c>
      <c r="L7225" s="3">
        <v>3</v>
      </c>
      <c r="M7225" s="3">
        <v>3</v>
      </c>
      <c r="N7225" s="10">
        <f t="shared" si="784"/>
        <v>1</v>
      </c>
      <c r="O7225" s="35">
        <v>3</v>
      </c>
      <c r="P7225" s="17"/>
      <c r="Q7225" s="40">
        <v>1945.0323900000001</v>
      </c>
      <c r="R7225" s="40">
        <v>649.01565000000005</v>
      </c>
      <c r="S7225" s="18">
        <f t="shared" si="785"/>
        <v>-0.35438282590169717</v>
      </c>
      <c r="T7225" s="18">
        <f t="shared" si="786"/>
        <v>3.3763438523182545</v>
      </c>
      <c r="U7225" s="18">
        <f t="shared" si="787"/>
        <v>3.3127090231415113</v>
      </c>
      <c r="V7225" s="30">
        <v>649.01779999999997</v>
      </c>
      <c r="W7225" s="3" t="s">
        <v>47</v>
      </c>
      <c r="X7225" s="3" t="s">
        <v>47</v>
      </c>
      <c r="Y7225" s="3" t="s">
        <v>47</v>
      </c>
      <c r="Z7225" s="3" t="s">
        <v>47</v>
      </c>
      <c r="AA7225" s="3" t="s">
        <v>48</v>
      </c>
      <c r="AB7225" s="12" t="s">
        <v>47</v>
      </c>
      <c r="AC7225" s="3" t="s">
        <v>47</v>
      </c>
      <c r="AD7225" s="3" t="s">
        <v>47</v>
      </c>
      <c r="AE7225" s="3" t="s">
        <v>47</v>
      </c>
      <c r="AF7225" s="3" t="s">
        <v>47</v>
      </c>
      <c r="AG7225" s="3" t="s">
        <v>47</v>
      </c>
      <c r="AH7225" s="3" t="s">
        <v>47</v>
      </c>
      <c r="AI7225" s="3" t="s">
        <v>47</v>
      </c>
      <c r="AJ7225" s="3" t="s">
        <v>47</v>
      </c>
      <c r="AK7225" s="3" t="s">
        <v>47</v>
      </c>
      <c r="AL7225" s="3" t="s">
        <v>47</v>
      </c>
      <c r="AU7225" s="3">
        <v>0</v>
      </c>
      <c r="AV7225" s="3">
        <v>15</v>
      </c>
      <c r="AW7225" s="3">
        <v>1</v>
      </c>
      <c r="AX7225" s="3">
        <v>15</v>
      </c>
      <c r="AY7225" s="3">
        <v>100</v>
      </c>
      <c r="AZ7225" s="6" t="str">
        <f t="shared" si="788"/>
        <v>3471.1</v>
      </c>
      <c r="BC7225" s="12" t="s">
        <v>18848</v>
      </c>
      <c r="BJ7225" s="12">
        <f t="shared" si="789"/>
        <v>0</v>
      </c>
      <c r="BK7225" s="12">
        <f t="shared" si="790"/>
        <v>0</v>
      </c>
      <c r="CQ7225" s="3" t="str">
        <f>CONCATENATE(baseURL!$A$1,baseURL!$B$1,baseURL!$C$1,".",C7225,".",L7225,".pkl&amp;seq=",BC7225)</f>
        <v>http://proteomics.broadinstitute.org/millscripts/viewfeed.pl?side=xl&amp;cycle=1&amp;fixedMods=iaaC&amp;file=msdataSM/iPRG2012_nd/cpick_in/iPRG2012_nd.3471.1.3.pkl&amp;seq=GVMNAVNNVNNVLAAAFVK</v>
      </c>
    </row>
    <row r="7226" spans="1:95" x14ac:dyDescent="0.2">
      <c r="A7226" s="3">
        <v>6716</v>
      </c>
      <c r="B7226" s="2" t="s">
        <v>18849</v>
      </c>
      <c r="C7226" s="2" t="s">
        <v>18850</v>
      </c>
      <c r="D7226" s="3">
        <v>17296</v>
      </c>
      <c r="E7226" s="3">
        <v>17280</v>
      </c>
      <c r="F7226" s="3">
        <v>72894</v>
      </c>
      <c r="G7226" s="3">
        <v>20750</v>
      </c>
      <c r="H7226" s="3">
        <v>65.840400000000002</v>
      </c>
      <c r="I7226" s="30">
        <v>857.08298000000002</v>
      </c>
      <c r="J7226" s="30">
        <v>857.07998450000002</v>
      </c>
      <c r="K7226" s="30">
        <v>3.0000000000000001E-3</v>
      </c>
      <c r="L7226" s="3">
        <v>3</v>
      </c>
      <c r="M7226" s="3">
        <v>3</v>
      </c>
      <c r="N7226" s="10">
        <f t="shared" si="784"/>
        <v>1</v>
      </c>
      <c r="O7226" s="35">
        <v>3</v>
      </c>
      <c r="P7226" s="17"/>
      <c r="Q7226" s="40">
        <v>2569.2245499999999</v>
      </c>
      <c r="R7226" s="40">
        <v>857.0797</v>
      </c>
      <c r="S7226" s="18">
        <f t="shared" si="785"/>
        <v>3.8269486490205464</v>
      </c>
      <c r="T7226" s="18">
        <f t="shared" si="786"/>
        <v>0.33194112521935942</v>
      </c>
      <c r="U7226" s="18">
        <f t="shared" si="787"/>
        <v>0.23335052731944986</v>
      </c>
      <c r="V7226" s="30">
        <v>857.07989999999995</v>
      </c>
      <c r="W7226" s="3" t="s">
        <v>47</v>
      </c>
      <c r="X7226" s="3" t="s">
        <v>47</v>
      </c>
      <c r="Y7226" s="3" t="s">
        <v>47</v>
      </c>
      <c r="Z7226" s="3" t="s">
        <v>47</v>
      </c>
      <c r="AA7226" s="3" t="s">
        <v>48</v>
      </c>
      <c r="AB7226" s="12" t="s">
        <v>47</v>
      </c>
      <c r="AC7226" s="3" t="s">
        <v>47</v>
      </c>
      <c r="AD7226" s="3" t="s">
        <v>47</v>
      </c>
      <c r="AE7226" s="3" t="s">
        <v>47</v>
      </c>
      <c r="AF7226" s="3" t="s">
        <v>47</v>
      </c>
      <c r="AG7226" s="3" t="s">
        <v>47</v>
      </c>
      <c r="AI7226" s="3" t="s">
        <v>47</v>
      </c>
      <c r="AJ7226" s="3" t="s">
        <v>47</v>
      </c>
      <c r="AK7226" s="3" t="s">
        <v>47</v>
      </c>
      <c r="AL7226" s="3" t="s">
        <v>47</v>
      </c>
      <c r="AU7226" s="3">
        <v>0</v>
      </c>
      <c r="AV7226" s="3">
        <v>14</v>
      </c>
      <c r="AW7226" s="3">
        <v>1</v>
      </c>
      <c r="AX7226" s="3">
        <v>14</v>
      </c>
      <c r="AY7226" s="3">
        <v>100</v>
      </c>
      <c r="AZ7226" s="6" t="str">
        <f t="shared" si="788"/>
        <v>3471.2</v>
      </c>
      <c r="BC7226" s="12" t="s">
        <v>18699</v>
      </c>
      <c r="BJ7226" s="12">
        <f t="shared" si="789"/>
        <v>0</v>
      </c>
      <c r="BK7226" s="12">
        <f t="shared" si="790"/>
        <v>0</v>
      </c>
      <c r="CQ7226" s="3" t="str">
        <f>CONCATENATE(baseURL!$A$1,baseURL!$B$1,baseURL!$C$1,".",C7226,".",L7226,".pkl&amp;seq=",BC7226)</f>
        <v>http://proteomics.broadinstitute.org/millscripts/viewfeed.pl?side=xl&amp;cycle=1&amp;fixedMods=iaaC&amp;file=msdataSM/iPRG2012_nd/cpick_in/iPRG2012_nd.3471.2.3.pkl&amp;seq=GVFPFVFEKEPVSDWTDDVEAR</v>
      </c>
    </row>
    <row r="7227" spans="1:95" x14ac:dyDescent="0.2">
      <c r="A7227" s="3">
        <v>7129</v>
      </c>
      <c r="B7227" s="2" t="s">
        <v>18851</v>
      </c>
      <c r="C7227" s="2" t="s">
        <v>18852</v>
      </c>
      <c r="D7227" s="3">
        <v>17297</v>
      </c>
      <c r="E7227" s="3">
        <v>17281</v>
      </c>
      <c r="F7227" s="3">
        <v>72914</v>
      </c>
      <c r="G7227" s="3">
        <v>20752</v>
      </c>
      <c r="H7227" s="3">
        <v>65.853099999999998</v>
      </c>
      <c r="I7227" s="30">
        <v>637.95178999999996</v>
      </c>
      <c r="J7227" s="30">
        <v>637.95133880000003</v>
      </c>
      <c r="K7227" s="30">
        <v>4.4999999999999999E-4</v>
      </c>
      <c r="L7227" s="3">
        <v>3</v>
      </c>
      <c r="M7227" s="3">
        <v>3</v>
      </c>
      <c r="N7227" s="10">
        <f t="shared" si="784"/>
        <v>1</v>
      </c>
      <c r="O7227" s="35">
        <v>3</v>
      </c>
      <c r="P7227" s="17"/>
      <c r="Q7227" s="40">
        <v>1911.83368</v>
      </c>
      <c r="R7227" s="40">
        <v>637.94940999999994</v>
      </c>
      <c r="S7227" s="18">
        <f t="shared" si="785"/>
        <v>3.7307033484308421</v>
      </c>
      <c r="T7227" s="18">
        <f t="shared" si="786"/>
        <v>3.0234372347597191</v>
      </c>
      <c r="U7227" s="18">
        <f t="shared" si="787"/>
        <v>2.4923606404438279</v>
      </c>
      <c r="V7227" s="30">
        <v>637.95100000000002</v>
      </c>
      <c r="Y7227" s="3" t="s">
        <v>48</v>
      </c>
      <c r="AA7227" s="3" t="s">
        <v>47</v>
      </c>
      <c r="AB7227" s="12" t="s">
        <v>47</v>
      </c>
      <c r="AC7227" s="3" t="s">
        <v>47</v>
      </c>
      <c r="AG7227" s="3" t="s">
        <v>48</v>
      </c>
      <c r="AH7227" s="3" t="s">
        <v>47</v>
      </c>
      <c r="AI7227" s="3" t="s">
        <v>47</v>
      </c>
      <c r="AL7227" s="3" t="s">
        <v>52</v>
      </c>
      <c r="AU7227" s="3">
        <v>0</v>
      </c>
      <c r="AV7227" s="3">
        <v>5</v>
      </c>
      <c r="AW7227" s="3">
        <v>1</v>
      </c>
      <c r="AX7227" s="3">
        <v>5</v>
      </c>
      <c r="AY7227" s="3">
        <v>100</v>
      </c>
      <c r="AZ7227" s="6" t="str">
        <f t="shared" si="788"/>
        <v>3472.1</v>
      </c>
      <c r="BC7227" s="12" t="s">
        <v>18853</v>
      </c>
      <c r="BJ7227" s="12">
        <f t="shared" si="789"/>
        <v>0</v>
      </c>
      <c r="BK7227" s="12">
        <f t="shared" si="790"/>
        <v>0</v>
      </c>
      <c r="CQ7227" s="3" t="str">
        <f>CONCATENATE(baseURL!$A$1,baseURL!$B$1,baseURL!$C$1,".",C7227,".",L7227,".pkl&amp;seq=",BC7227)</f>
        <v>http://proteomics.broadinstitute.org/millscripts/viewfeed.pl?side=xl&amp;cycle=1&amp;fixedMods=iaaC&amp;file=msdataSM/iPRG2012_nd/cpick_in/iPRG2012_nd.3472.1.3.pkl&amp;seq=PFAEDDWEAWSHFFK</v>
      </c>
    </row>
    <row r="7228" spans="1:95" x14ac:dyDescent="0.2">
      <c r="A7228" s="3">
        <v>6344</v>
      </c>
      <c r="B7228" s="2" t="s">
        <v>18854</v>
      </c>
      <c r="C7228" s="2" t="s">
        <v>18849</v>
      </c>
      <c r="D7228" s="3">
        <v>17299</v>
      </c>
      <c r="E7228" s="3">
        <v>17283</v>
      </c>
      <c r="F7228" s="3">
        <v>72916</v>
      </c>
      <c r="G7228" s="3">
        <v>20754</v>
      </c>
      <c r="H7228" s="3">
        <v>65.864800000000002</v>
      </c>
      <c r="I7228" s="30">
        <v>716.05798000000004</v>
      </c>
      <c r="J7228" s="30">
        <v>716.05772879999995</v>
      </c>
      <c r="K7228" s="30">
        <v>2.5000000000000001E-4</v>
      </c>
      <c r="L7228" s="3">
        <v>3</v>
      </c>
      <c r="M7228" s="3">
        <v>3</v>
      </c>
      <c r="N7228" s="10">
        <f t="shared" si="784"/>
        <v>1</v>
      </c>
      <c r="O7228" s="35">
        <v>3</v>
      </c>
      <c r="P7228" s="17"/>
      <c r="Q7228" s="40">
        <v>2146.1542800000002</v>
      </c>
      <c r="R7228" s="40">
        <v>716.05628000000002</v>
      </c>
      <c r="S7228" s="18">
        <f t="shared" si="785"/>
        <v>2.3741150626149281</v>
      </c>
      <c r="T7228" s="18">
        <f t="shared" si="786"/>
        <v>2.0233046485321458</v>
      </c>
      <c r="U7228" s="18">
        <f t="shared" si="787"/>
        <v>2.1227381736359066</v>
      </c>
      <c r="V7228" s="30">
        <v>716.05780000000004</v>
      </c>
      <c r="W7228" s="3" t="s">
        <v>47</v>
      </c>
      <c r="X7228" s="3" t="s">
        <v>47</v>
      </c>
      <c r="Y7228" s="3" t="s">
        <v>47</v>
      </c>
      <c r="Z7228" s="3" t="s">
        <v>47</v>
      </c>
      <c r="AA7228" s="3" t="s">
        <v>47</v>
      </c>
      <c r="AB7228" s="12" t="s">
        <v>47</v>
      </c>
      <c r="AC7228" s="3" t="s">
        <v>47</v>
      </c>
      <c r="AD7228" s="3" t="s">
        <v>47</v>
      </c>
      <c r="AE7228" s="3" t="s">
        <v>47</v>
      </c>
      <c r="AF7228" s="3" t="s">
        <v>47</v>
      </c>
      <c r="AG7228" s="3" t="s">
        <v>47</v>
      </c>
      <c r="AH7228" s="3" t="s">
        <v>47</v>
      </c>
      <c r="AI7228" s="3" t="s">
        <v>47</v>
      </c>
      <c r="AJ7228" s="3" t="s">
        <v>47</v>
      </c>
      <c r="AK7228" s="3" t="s">
        <v>47</v>
      </c>
      <c r="AL7228" s="3" t="s">
        <v>48</v>
      </c>
      <c r="AU7228" s="3">
        <v>0</v>
      </c>
      <c r="AV7228" s="3">
        <v>15</v>
      </c>
      <c r="AW7228" s="3">
        <v>1</v>
      </c>
      <c r="AX7228" s="3">
        <v>15</v>
      </c>
      <c r="AY7228" s="3">
        <v>100</v>
      </c>
      <c r="AZ7228" s="6" t="str">
        <f t="shared" si="788"/>
        <v>3472.3</v>
      </c>
      <c r="BC7228" s="12" t="s">
        <v>18816</v>
      </c>
      <c r="BJ7228" s="12">
        <f t="shared" si="789"/>
        <v>0</v>
      </c>
      <c r="BK7228" s="12">
        <f t="shared" si="790"/>
        <v>0</v>
      </c>
      <c r="CQ7228" s="3" t="str">
        <f>CONCATENATE(baseURL!$A$1,baseURL!$B$1,baseURL!$C$1,".",C7228,".",L7228,".pkl&amp;seq=",BC7228)</f>
        <v>http://proteomics.broadinstitute.org/millscripts/viewfeed.pl?side=xl&amp;cycle=1&amp;fixedMods=iaaC&amp;file=msdataSM/iPRG2012_nd/cpick_in/iPRG2012_nd.3472.3.3.pkl&amp;seq=NAPAWFKLSSESVLEQLVK</v>
      </c>
    </row>
    <row r="7229" spans="1:95" x14ac:dyDescent="0.2">
      <c r="A7229" s="3">
        <v>5927</v>
      </c>
      <c r="B7229" s="2" t="s">
        <v>18855</v>
      </c>
      <c r="C7229" s="2" t="s">
        <v>18856</v>
      </c>
      <c r="D7229" s="3">
        <v>17300</v>
      </c>
      <c r="E7229" s="3">
        <v>17284</v>
      </c>
      <c r="F7229" s="3">
        <v>72977</v>
      </c>
      <c r="G7229" s="3">
        <v>20758</v>
      </c>
      <c r="H7229" s="3">
        <v>65.902500000000003</v>
      </c>
      <c r="I7229" s="30">
        <v>899.49095999999997</v>
      </c>
      <c r="J7229" s="30">
        <v>899.49069589999999</v>
      </c>
      <c r="K7229" s="30">
        <v>2.5999999999999998E-4</v>
      </c>
      <c r="L7229" s="3">
        <v>3</v>
      </c>
      <c r="M7229" s="3">
        <v>3</v>
      </c>
      <c r="N7229" s="10">
        <f t="shared" si="784"/>
        <v>1</v>
      </c>
      <c r="O7229" s="35">
        <v>3</v>
      </c>
      <c r="P7229" s="17"/>
      <c r="Q7229" s="40">
        <v>2696.4505199999999</v>
      </c>
      <c r="R7229" s="40">
        <v>899.48835999999994</v>
      </c>
      <c r="S7229" s="18">
        <f t="shared" si="785"/>
        <v>2.8905321243172817</v>
      </c>
      <c r="T7229" s="18">
        <f t="shared" si="786"/>
        <v>2.596920765098329</v>
      </c>
      <c r="U7229" s="18">
        <f t="shared" si="787"/>
        <v>2.3791302869711264</v>
      </c>
      <c r="V7229" s="30">
        <v>899.4905</v>
      </c>
      <c r="W7229" s="3" t="s">
        <v>47</v>
      </c>
      <c r="X7229" s="3" t="s">
        <v>47</v>
      </c>
      <c r="Y7229" s="3" t="s">
        <v>47</v>
      </c>
      <c r="Z7229" s="3" t="s">
        <v>47</v>
      </c>
      <c r="AA7229" s="3" t="s">
        <v>48</v>
      </c>
      <c r="AB7229" s="12" t="s">
        <v>47</v>
      </c>
      <c r="AC7229" s="3" t="s">
        <v>47</v>
      </c>
      <c r="AD7229" s="3" t="s">
        <v>47</v>
      </c>
      <c r="AE7229" s="3" t="s">
        <v>47</v>
      </c>
      <c r="AF7229" s="3" t="s">
        <v>47</v>
      </c>
      <c r="AG7229" s="3" t="s">
        <v>47</v>
      </c>
      <c r="AI7229" s="3" t="s">
        <v>47</v>
      </c>
      <c r="AJ7229" s="3" t="s">
        <v>47</v>
      </c>
      <c r="AK7229" s="3" t="s">
        <v>47</v>
      </c>
      <c r="AL7229" s="3" t="s">
        <v>47</v>
      </c>
      <c r="AM7229" s="3" t="s">
        <v>47</v>
      </c>
      <c r="AU7229" s="3">
        <v>0</v>
      </c>
      <c r="AV7229" s="3">
        <v>15</v>
      </c>
      <c r="AW7229" s="3">
        <v>1</v>
      </c>
      <c r="AX7229" s="3">
        <v>15</v>
      </c>
      <c r="AY7229" s="3">
        <v>100</v>
      </c>
      <c r="AZ7229" s="6" t="str">
        <f t="shared" si="788"/>
        <v>3475.1</v>
      </c>
      <c r="BC7229" s="12" t="s">
        <v>18857</v>
      </c>
      <c r="BJ7229" s="12">
        <f t="shared" si="789"/>
        <v>0</v>
      </c>
      <c r="BK7229" s="12">
        <f t="shared" si="790"/>
        <v>0</v>
      </c>
      <c r="CQ7229" s="3" t="str">
        <f>CONCATENATE(baseURL!$A$1,baseURL!$B$1,baseURL!$C$1,".",C7229,".",L7229,".pkl&amp;seq=",BC7229)</f>
        <v>http://proteomics.broadinstitute.org/millscripts/viewfeed.pl?side=xl&amp;cycle=1&amp;fixedMods=iaaC&amp;file=msdataSM/iPRG2012_nd/cpick_in/iPRG2012_nd.3475.1.3.pkl&amp;seq=LYLKAEPLDEEVSLALENGLLNPR</v>
      </c>
    </row>
    <row r="7230" spans="1:95" x14ac:dyDescent="0.2">
      <c r="A7230" s="3">
        <v>7395</v>
      </c>
      <c r="B7230" s="2" t="s">
        <v>18858</v>
      </c>
      <c r="C7230" s="2" t="s">
        <v>18859</v>
      </c>
      <c r="D7230" s="3">
        <v>17301</v>
      </c>
      <c r="E7230" s="3">
        <v>17285</v>
      </c>
      <c r="F7230" s="3">
        <v>73082</v>
      </c>
      <c r="G7230" s="3">
        <v>20764</v>
      </c>
      <c r="H7230" s="3">
        <v>65.953699999999998</v>
      </c>
      <c r="I7230" s="30">
        <v>1174.1391000000001</v>
      </c>
      <c r="J7230" s="30">
        <v>1174.138774</v>
      </c>
      <c r="K7230" s="30">
        <v>3.3E-4</v>
      </c>
      <c r="L7230" s="3">
        <v>0</v>
      </c>
      <c r="M7230" s="3">
        <v>5</v>
      </c>
      <c r="N7230" s="10">
        <f t="shared" si="784"/>
        <v>1</v>
      </c>
      <c r="O7230" s="35">
        <v>5</v>
      </c>
      <c r="P7230" s="17"/>
      <c r="Q7230" s="40">
        <v>5866.6308300000001</v>
      </c>
      <c r="R7230" s="40">
        <v>1174.1319900000001</v>
      </c>
      <c r="S7230" s="18">
        <f t="shared" si="785"/>
        <v>6.0555372484242556</v>
      </c>
      <c r="T7230" s="18">
        <f t="shared" si="786"/>
        <v>5.7778853295063293</v>
      </c>
      <c r="U7230" s="18">
        <f t="shared" si="787"/>
        <v>5.2890135460920709</v>
      </c>
      <c r="V7230" s="30">
        <v>1174.1382000000001</v>
      </c>
      <c r="W7230" s="3" t="s">
        <v>47</v>
      </c>
      <c r="X7230" s="3" t="s">
        <v>47</v>
      </c>
      <c r="Y7230" s="3" t="s">
        <v>47</v>
      </c>
      <c r="AA7230" s="3" t="s">
        <v>47</v>
      </c>
      <c r="AB7230" s="12" t="s">
        <v>47</v>
      </c>
      <c r="AD7230" s="3" t="s">
        <v>65</v>
      </c>
      <c r="AO7230" s="3" t="s">
        <v>48</v>
      </c>
      <c r="AU7230" s="3">
        <v>1</v>
      </c>
      <c r="AV7230" s="3">
        <v>5</v>
      </c>
      <c r="AW7230" s="3">
        <v>2</v>
      </c>
      <c r="AX7230" s="3">
        <v>3</v>
      </c>
      <c r="AY7230" s="3">
        <v>60</v>
      </c>
      <c r="AZ7230" s="6" t="str">
        <f t="shared" si="788"/>
        <v>3480.1</v>
      </c>
      <c r="BC7230" s="12" t="s">
        <v>18860</v>
      </c>
      <c r="BJ7230" s="12">
        <f t="shared" si="789"/>
        <v>0</v>
      </c>
      <c r="BK7230" s="12">
        <f t="shared" si="790"/>
        <v>0</v>
      </c>
      <c r="BP7230" s="3" t="s">
        <v>54</v>
      </c>
      <c r="BR7230" s="3" t="s">
        <v>54</v>
      </c>
      <c r="BS7230" s="3" t="s">
        <v>18861</v>
      </c>
      <c r="BX7230" s="3" t="s">
        <v>18861</v>
      </c>
      <c r="BZ7230" s="3" t="s">
        <v>18862</v>
      </c>
      <c r="CQ7230" s="3" t="str">
        <f>CONCATENATE(baseURL!$A$1,baseURL!$B$1,baseURL!$C$1,".",C7230,".",L7230,".pkl&amp;seq=",BC7230,"&amp;varMods=Deamidated-N")</f>
        <v>http://proteomics.broadinstitute.org/millscripts/viewfeed.pl?side=xl&amp;cycle=1&amp;fixedMods=iaaC&amp;file=msdataSM/iPRG2012_nd/cpick_in/iPRG2012_nd.3480.1.0.pkl&amp;seq=ALEGKDLKELLSGFHnAGPVAGAGAASGAAAAGGDAAAEEEKEEEAAEESDDDMGFGLFD&amp;varMods=Deamidated-N</v>
      </c>
    </row>
    <row r="7231" spans="1:95" x14ac:dyDescent="0.2">
      <c r="A7231" s="3">
        <v>2052</v>
      </c>
      <c r="B7231" s="2" t="s">
        <v>18863</v>
      </c>
      <c r="C7231" s="2" t="s">
        <v>18858</v>
      </c>
      <c r="D7231" s="3">
        <v>17303</v>
      </c>
      <c r="E7231" s="3">
        <v>17287</v>
      </c>
      <c r="F7231" s="3">
        <v>73104</v>
      </c>
      <c r="G7231" s="3">
        <v>20767</v>
      </c>
      <c r="H7231" s="3">
        <v>65.978399999999993</v>
      </c>
      <c r="I7231" s="30">
        <v>766.06368999999995</v>
      </c>
      <c r="J7231" s="30">
        <v>766.06349609999995</v>
      </c>
      <c r="K7231" s="30">
        <v>1.9000000000000001E-4</v>
      </c>
      <c r="L7231" s="3">
        <v>3</v>
      </c>
      <c r="M7231" s="3">
        <v>3</v>
      </c>
      <c r="N7231" s="10">
        <f t="shared" si="784"/>
        <v>1</v>
      </c>
      <c r="O7231" s="35">
        <v>3</v>
      </c>
      <c r="P7231" s="17"/>
      <c r="Q7231" s="40">
        <v>2296.1648500000001</v>
      </c>
      <c r="R7231" s="40">
        <v>766.0598</v>
      </c>
      <c r="S7231" s="18">
        <f t="shared" si="785"/>
        <v>5.0779325582098975</v>
      </c>
      <c r="T7231" s="18">
        <f t="shared" si="786"/>
        <v>4.8248191589696514</v>
      </c>
      <c r="U7231" s="18">
        <f t="shared" si="787"/>
        <v>4.8299101453707909</v>
      </c>
      <c r="V7231" s="30">
        <v>766.06349999999998</v>
      </c>
      <c r="W7231" s="3" t="s">
        <v>47</v>
      </c>
      <c r="X7231" s="3" t="s">
        <v>47</v>
      </c>
      <c r="Y7231" s="3" t="s">
        <v>47</v>
      </c>
      <c r="Z7231" s="3" t="s">
        <v>47</v>
      </c>
      <c r="AA7231" s="3" t="s">
        <v>47</v>
      </c>
      <c r="AB7231" s="12" t="s">
        <v>47</v>
      </c>
      <c r="AC7231" s="3" t="s">
        <v>47</v>
      </c>
      <c r="AD7231" s="3" t="s">
        <v>47</v>
      </c>
      <c r="AE7231" s="3" t="s">
        <v>47</v>
      </c>
      <c r="AG7231" s="3" t="s">
        <v>47</v>
      </c>
      <c r="AJ7231" s="3" t="s">
        <v>47</v>
      </c>
      <c r="AK7231" s="3" t="s">
        <v>52</v>
      </c>
      <c r="AL7231" s="3" t="s">
        <v>52</v>
      </c>
      <c r="AM7231" s="3" t="s">
        <v>47</v>
      </c>
      <c r="AO7231" s="3" t="s">
        <v>47</v>
      </c>
      <c r="AQ7231" s="3" t="s">
        <v>47</v>
      </c>
      <c r="AU7231" s="3">
        <v>0</v>
      </c>
      <c r="AV7231" s="3">
        <v>14</v>
      </c>
      <c r="AW7231" s="3">
        <v>2</v>
      </c>
      <c r="AX7231" s="3">
        <v>12</v>
      </c>
      <c r="AY7231" s="3">
        <v>85.71</v>
      </c>
      <c r="AZ7231" s="6" t="str">
        <f t="shared" si="788"/>
        <v>3481.2</v>
      </c>
      <c r="BC7231" s="12" t="s">
        <v>18864</v>
      </c>
      <c r="BJ7231" s="12">
        <f t="shared" si="789"/>
        <v>0</v>
      </c>
      <c r="BK7231" s="12">
        <f t="shared" si="790"/>
        <v>0</v>
      </c>
      <c r="BP7231" s="3" t="s">
        <v>54</v>
      </c>
      <c r="BR7231" s="3" t="s">
        <v>54</v>
      </c>
      <c r="BS7231" s="3" t="s">
        <v>18607</v>
      </c>
      <c r="BY7231" s="3" t="s">
        <v>18607</v>
      </c>
      <c r="CQ7231" s="3" t="str">
        <f>CONCATENATE(baseURL!$A$1,baseURL!$B$1,baseURL!$C$1,".",C7231,".",L7231,".pkl&amp;seq=",BC7231,"&amp;varMods=Deamidated-N")</f>
        <v>http://proteomics.broadinstitute.org/millscripts/viewfeed.pl?side=xl&amp;cycle=1&amp;fixedMods=iaaC&amp;file=msdataSM/iPRG2012_nd/cpick_in/iPRG2012_nd.3481.2.3.pkl&amp;seq=TLVWnGPPGVFEFEKFAAGTK&amp;varMods=Deamidated-N</v>
      </c>
    </row>
    <row r="7232" spans="1:95" x14ac:dyDescent="0.2">
      <c r="A7232" s="3">
        <v>949</v>
      </c>
      <c r="B7232" s="2" t="s">
        <v>18865</v>
      </c>
      <c r="C7232" s="2" t="s">
        <v>18866</v>
      </c>
      <c r="D7232" s="3">
        <v>17304</v>
      </c>
      <c r="E7232" s="3">
        <v>17288</v>
      </c>
      <c r="F7232" s="3">
        <v>73124</v>
      </c>
      <c r="G7232" s="3">
        <v>20769</v>
      </c>
      <c r="H7232" s="3">
        <v>66.003299999999996</v>
      </c>
      <c r="I7232" s="30">
        <v>811.08969000000002</v>
      </c>
      <c r="J7232" s="30">
        <v>811.08867959999998</v>
      </c>
      <c r="K7232" s="30">
        <v>1.01E-3</v>
      </c>
      <c r="L7232" s="3">
        <v>3</v>
      </c>
      <c r="M7232" s="3">
        <v>3</v>
      </c>
      <c r="N7232" s="10">
        <f t="shared" si="784"/>
        <v>1</v>
      </c>
      <c r="O7232" s="35">
        <v>3</v>
      </c>
      <c r="P7232" s="17"/>
      <c r="Q7232" s="40">
        <v>2431.2478599999999</v>
      </c>
      <c r="R7232" s="40">
        <v>811.08747000000005</v>
      </c>
      <c r="S7232" s="18">
        <f t="shared" si="785"/>
        <v>2.7370660774302107</v>
      </c>
      <c r="T7232" s="18">
        <f t="shared" si="786"/>
        <v>1.4913311383353618</v>
      </c>
      <c r="U7232" s="18">
        <f t="shared" si="787"/>
        <v>1.2699000268129039</v>
      </c>
      <c r="V7232" s="30">
        <v>811.08849999999995</v>
      </c>
      <c r="W7232" s="3" t="s">
        <v>47</v>
      </c>
      <c r="X7232" s="3" t="s">
        <v>47</v>
      </c>
      <c r="Y7232" s="3" t="s">
        <v>47</v>
      </c>
      <c r="AA7232" s="3" t="s">
        <v>48</v>
      </c>
      <c r="AB7232" s="12" t="s">
        <v>47</v>
      </c>
      <c r="AC7232" s="3" t="s">
        <v>47</v>
      </c>
      <c r="AD7232" s="3" t="s">
        <v>47</v>
      </c>
      <c r="AE7232" s="3" t="s">
        <v>47</v>
      </c>
      <c r="AF7232" s="3" t="s">
        <v>47</v>
      </c>
      <c r="AG7232" s="3" t="s">
        <v>47</v>
      </c>
      <c r="AI7232" s="3" t="s">
        <v>47</v>
      </c>
      <c r="AJ7232" s="3" t="s">
        <v>47</v>
      </c>
      <c r="AK7232" s="3" t="s">
        <v>47</v>
      </c>
      <c r="AL7232" s="3" t="s">
        <v>52</v>
      </c>
      <c r="AM7232" s="3" t="s">
        <v>47</v>
      </c>
      <c r="AN7232" s="3" t="s">
        <v>47</v>
      </c>
      <c r="AO7232" s="3" t="s">
        <v>47</v>
      </c>
      <c r="AP7232" s="3" t="s">
        <v>47</v>
      </c>
      <c r="AQ7232" s="3" t="s">
        <v>47</v>
      </c>
      <c r="AR7232" s="3" t="s">
        <v>47</v>
      </c>
      <c r="AU7232" s="3">
        <v>0</v>
      </c>
      <c r="AV7232" s="3">
        <v>18</v>
      </c>
      <c r="AW7232" s="3">
        <v>1</v>
      </c>
      <c r="AX7232" s="3">
        <v>18</v>
      </c>
      <c r="AY7232" s="3">
        <v>100</v>
      </c>
      <c r="AZ7232" s="6" t="str">
        <f t="shared" si="788"/>
        <v>3482.1</v>
      </c>
      <c r="BC7232" s="12" t="s">
        <v>18867</v>
      </c>
      <c r="BJ7232" s="12">
        <f t="shared" si="789"/>
        <v>0</v>
      </c>
      <c r="BK7232" s="12">
        <f t="shared" si="790"/>
        <v>0</v>
      </c>
      <c r="BN7232" s="3" t="s">
        <v>277</v>
      </c>
      <c r="BR7232" s="3" t="s">
        <v>277</v>
      </c>
      <c r="CQ7232" s="3" t="str">
        <f>CONCATENATE(baseURL!$A$1,baseURL!$B$1,baseURL!$C$1,".",C7232,".",L7232,".pkl&amp;seq=",BC7232,"&amp;varMods=Oxidation-M")</f>
        <v>http://proteomics.broadinstitute.org/millscripts/viewfeed.pl?side=xl&amp;cycle=1&amp;fixedMods=iaaC&amp;file=msdataSM/iPRG2012_nd/cpick_in/iPRG2012_nd.3482.1.3.pkl&amp;seq=ALEmEGLTWGAHQFLPLGFGLK&amp;varMods=Oxidation-M</v>
      </c>
    </row>
    <row r="7233" spans="1:95" x14ac:dyDescent="0.2">
      <c r="A7233" s="3">
        <v>6739</v>
      </c>
      <c r="B7233" s="2" t="s">
        <v>18868</v>
      </c>
      <c r="C7233" s="2" t="s">
        <v>18869</v>
      </c>
      <c r="D7233" s="3">
        <v>17305</v>
      </c>
      <c r="E7233" s="3">
        <v>17289</v>
      </c>
      <c r="F7233" s="3">
        <v>73145</v>
      </c>
      <c r="G7233" s="3">
        <v>20771</v>
      </c>
      <c r="H7233" s="3">
        <v>66.019800000000004</v>
      </c>
      <c r="I7233" s="30">
        <v>636.59469000000001</v>
      </c>
      <c r="J7233" s="30">
        <v>636.59431659999996</v>
      </c>
      <c r="K7233" s="30">
        <v>3.6999999999999999E-4</v>
      </c>
      <c r="L7233" s="3">
        <v>4</v>
      </c>
      <c r="M7233" s="3">
        <v>4</v>
      </c>
      <c r="N7233" s="10">
        <f t="shared" si="784"/>
        <v>1</v>
      </c>
      <c r="O7233" s="35">
        <v>4</v>
      </c>
      <c r="P7233" s="17"/>
      <c r="Q7233" s="40">
        <v>2543.34791</v>
      </c>
      <c r="R7233" s="40">
        <v>636.59244000000001</v>
      </c>
      <c r="S7233" s="18">
        <f t="shared" si="785"/>
        <v>3.5344434816153925</v>
      </c>
      <c r="T7233" s="18">
        <f t="shared" si="786"/>
        <v>2.9478829499545078</v>
      </c>
      <c r="U7233" s="18">
        <f t="shared" si="787"/>
        <v>2.7647202344881974</v>
      </c>
      <c r="V7233" s="30">
        <v>636.5942</v>
      </c>
      <c r="W7233" s="3" t="s">
        <v>47</v>
      </c>
      <c r="X7233" s="3" t="s">
        <v>47</v>
      </c>
      <c r="Y7233" s="3" t="s">
        <v>47</v>
      </c>
      <c r="Z7233" s="3" t="s">
        <v>47</v>
      </c>
      <c r="AA7233" s="3" t="s">
        <v>47</v>
      </c>
      <c r="AB7233" s="12" t="s">
        <v>47</v>
      </c>
      <c r="AC7233" s="3" t="s">
        <v>47</v>
      </c>
      <c r="AD7233" s="3" t="s">
        <v>47</v>
      </c>
      <c r="AE7233" s="3" t="s">
        <v>47</v>
      </c>
      <c r="AF7233" s="3" t="s">
        <v>47</v>
      </c>
      <c r="AG7233" s="3" t="s">
        <v>47</v>
      </c>
      <c r="AI7233" s="3" t="s">
        <v>48</v>
      </c>
      <c r="AJ7233" s="3" t="s">
        <v>47</v>
      </c>
      <c r="AK7233" s="3" t="s">
        <v>47</v>
      </c>
      <c r="AL7233" s="3" t="s">
        <v>48</v>
      </c>
      <c r="AU7233" s="3">
        <v>0</v>
      </c>
      <c r="AV7233" s="3">
        <v>13</v>
      </c>
      <c r="AW7233" s="3">
        <v>1</v>
      </c>
      <c r="AX7233" s="3">
        <v>13</v>
      </c>
      <c r="AY7233" s="3">
        <v>100</v>
      </c>
      <c r="AZ7233" s="6" t="str">
        <f t="shared" si="788"/>
        <v>3483.1</v>
      </c>
      <c r="BC7233" s="12" t="s">
        <v>18795</v>
      </c>
      <c r="BJ7233" s="12">
        <f t="shared" si="789"/>
        <v>0</v>
      </c>
      <c r="BK7233" s="12">
        <f t="shared" si="790"/>
        <v>0</v>
      </c>
      <c r="CQ7233" s="3" t="str">
        <f>CONCATENATE(baseURL!$A$1,baseURL!$B$1,baseURL!$C$1,".",C7233,".",L7233,".pkl&amp;seq=",BC7233)</f>
        <v>http://proteomics.broadinstitute.org/millscripts/viewfeed.pl?side=xl&amp;cycle=1&amp;fixedMods=iaaC&amp;file=msdataSM/iPRG2012_nd/cpick_in/iPRG2012_nd.3483.1.4.pkl&amp;seq=ALEMEGLTWGAHQFLPLGFGLKK</v>
      </c>
    </row>
    <row r="7234" spans="1:95" x14ac:dyDescent="0.2">
      <c r="A7234" s="3">
        <v>5839</v>
      </c>
      <c r="B7234" s="2" t="s">
        <v>18870</v>
      </c>
      <c r="C7234" s="2" t="s">
        <v>18865</v>
      </c>
      <c r="D7234" s="3">
        <v>17306</v>
      </c>
      <c r="E7234" s="3">
        <v>17290</v>
      </c>
      <c r="F7234" s="3">
        <v>73146</v>
      </c>
      <c r="G7234" s="3">
        <v>20772</v>
      </c>
      <c r="H7234" s="3">
        <v>66.028199999999998</v>
      </c>
      <c r="I7234" s="30">
        <v>834.80595000000005</v>
      </c>
      <c r="J7234" s="30">
        <v>834.803721</v>
      </c>
      <c r="K7234" s="30">
        <v>2.2300000000000002E-3</v>
      </c>
      <c r="L7234" s="3">
        <v>3</v>
      </c>
      <c r="M7234" s="3">
        <v>3</v>
      </c>
      <c r="N7234" s="10">
        <f t="shared" ref="N7234:N7297" si="791">IF(AND(M7234&gt;0,L7234&gt;0), IF(M7234=L7234,1,-1), 1)</f>
        <v>1</v>
      </c>
      <c r="O7234" s="35">
        <v>3</v>
      </c>
      <c r="P7234" s="17"/>
      <c r="Q7234" s="40">
        <v>2502.3926099999999</v>
      </c>
      <c r="R7234" s="40">
        <v>834.80238999999995</v>
      </c>
      <c r="S7234" s="18">
        <f t="shared" ref="S7234:S7297" si="792">1000000*(I7234-R7234)/R7234</f>
        <v>4.2644822807788216</v>
      </c>
      <c r="T7234" s="18">
        <f t="shared" ref="T7234:T7297" si="793">1000000*(J7234-R7234)/R7234</f>
        <v>1.5943893021798288</v>
      </c>
      <c r="U7234" s="18">
        <f t="shared" ref="U7234:U7297" si="794">1000000*(V7234-R7234)/R7234</f>
        <v>1.689022476418726</v>
      </c>
      <c r="V7234" s="30">
        <v>834.80380000000002</v>
      </c>
      <c r="W7234" s="3" t="s">
        <v>47</v>
      </c>
      <c r="X7234" s="3" t="s">
        <v>47</v>
      </c>
      <c r="Y7234" s="3" t="s">
        <v>47</v>
      </c>
      <c r="Z7234" s="3" t="s">
        <v>47</v>
      </c>
      <c r="AA7234" s="3" t="s">
        <v>47</v>
      </c>
      <c r="AB7234" s="12" t="s">
        <v>47</v>
      </c>
      <c r="AC7234" s="3" t="s">
        <v>47</v>
      </c>
      <c r="AD7234" s="3" t="s">
        <v>47</v>
      </c>
      <c r="AE7234" s="3" t="s">
        <v>47</v>
      </c>
      <c r="AF7234" s="3" t="s">
        <v>47</v>
      </c>
      <c r="AG7234" s="3" t="s">
        <v>47</v>
      </c>
      <c r="AI7234" s="3" t="s">
        <v>47</v>
      </c>
      <c r="AJ7234" s="3" t="s">
        <v>47</v>
      </c>
      <c r="AK7234" s="3" t="s">
        <v>47</v>
      </c>
      <c r="AL7234" s="3" t="s">
        <v>47</v>
      </c>
      <c r="AM7234" s="3" t="s">
        <v>47</v>
      </c>
      <c r="AN7234" s="3" t="s">
        <v>47</v>
      </c>
      <c r="AU7234" s="3">
        <v>0</v>
      </c>
      <c r="AV7234" s="3">
        <v>17</v>
      </c>
      <c r="AW7234" s="3">
        <v>1</v>
      </c>
      <c r="AX7234" s="3">
        <v>17</v>
      </c>
      <c r="AY7234" s="3">
        <v>100</v>
      </c>
      <c r="AZ7234" s="6" t="str">
        <f t="shared" ref="AZ7234:AZ7297" si="795">HYPERLINK(CQ7234,C7234)</f>
        <v>3483.2</v>
      </c>
      <c r="BC7234" s="12" t="s">
        <v>18871</v>
      </c>
      <c r="BJ7234" s="12">
        <f t="shared" ref="BJ7234:BJ7297" si="796">LEN(BC7234)-LEN(SUBSTITUTE(BC7234,"C",""))</f>
        <v>0</v>
      </c>
      <c r="BK7234" s="12">
        <f t="shared" ref="BK7234:BK7297" si="797">LEN(BC7234)-LEN(SUBSTITUTE(BC7234,"c",""))</f>
        <v>0</v>
      </c>
      <c r="CQ7234" s="3" t="str">
        <f>CONCATENATE(baseURL!$A$1,baseURL!$B$1,baseURL!$C$1,".",C7234,".",L7234,".pkl&amp;seq=",BC7234)</f>
        <v>http://proteomics.broadinstitute.org/millscripts/viewfeed.pl?side=xl&amp;cycle=1&amp;fixedMods=iaaC&amp;file=msdataSM/iPRG2012_nd/cpick_in/iPRG2012_nd.3483.2.3.pkl&amp;seq=STLLEPTSGNTGLGLALLGALKGYR</v>
      </c>
    </row>
    <row r="7235" spans="1:95" x14ac:dyDescent="0.2">
      <c r="A7235" s="3">
        <v>3725</v>
      </c>
      <c r="B7235" s="2" t="s">
        <v>18872</v>
      </c>
      <c r="C7235" s="2" t="s">
        <v>18873</v>
      </c>
      <c r="D7235" s="3">
        <v>17307</v>
      </c>
      <c r="E7235" s="3">
        <v>17291</v>
      </c>
      <c r="F7235" s="3">
        <v>73166</v>
      </c>
      <c r="G7235" s="3">
        <v>20774</v>
      </c>
      <c r="H7235" s="3">
        <v>66.044700000000006</v>
      </c>
      <c r="I7235" s="30">
        <v>487.26461999999998</v>
      </c>
      <c r="J7235" s="30">
        <v>487.01482290000001</v>
      </c>
      <c r="K7235" s="30">
        <v>0.24979999999999999</v>
      </c>
      <c r="L7235" s="3">
        <v>0</v>
      </c>
      <c r="M7235" s="3">
        <v>4</v>
      </c>
      <c r="N7235" s="10">
        <f t="shared" si="791"/>
        <v>1</v>
      </c>
      <c r="O7235" s="35">
        <v>4</v>
      </c>
      <c r="P7235" s="17"/>
      <c r="Q7235" s="40">
        <v>1945.0323900000001</v>
      </c>
      <c r="R7235" s="40">
        <v>487.01355999999998</v>
      </c>
      <c r="S7235" s="18">
        <f t="shared" si="792"/>
        <v>515.50926015282903</v>
      </c>
      <c r="T7235" s="18">
        <f t="shared" si="793"/>
        <v>2.5931516157965326</v>
      </c>
      <c r="U7235" s="18">
        <f t="shared" si="794"/>
        <v>2.3407972460167046</v>
      </c>
      <c r="V7235" s="30">
        <v>487.0147</v>
      </c>
      <c r="W7235" s="3" t="s">
        <v>47</v>
      </c>
      <c r="X7235" s="3" t="s">
        <v>47</v>
      </c>
      <c r="Y7235" s="3" t="s">
        <v>47</v>
      </c>
      <c r="Z7235" s="3" t="s">
        <v>47</v>
      </c>
      <c r="AA7235" s="3" t="s">
        <v>48</v>
      </c>
      <c r="AB7235" s="12" t="s">
        <v>47</v>
      </c>
      <c r="AC7235" s="3" t="s">
        <v>47</v>
      </c>
      <c r="AE7235" s="3" t="s">
        <v>47</v>
      </c>
      <c r="AF7235" s="3" t="s">
        <v>48</v>
      </c>
      <c r="AH7235" s="3" t="s">
        <v>47</v>
      </c>
      <c r="AK7235" s="3" t="s">
        <v>47</v>
      </c>
      <c r="AL7235" s="3" t="s">
        <v>47</v>
      </c>
      <c r="AU7235" s="3">
        <v>0</v>
      </c>
      <c r="AV7235" s="3">
        <v>10</v>
      </c>
      <c r="AW7235" s="3">
        <v>1</v>
      </c>
      <c r="AX7235" s="3">
        <v>10</v>
      </c>
      <c r="AY7235" s="3">
        <v>100</v>
      </c>
      <c r="AZ7235" s="6" t="str">
        <f t="shared" si="795"/>
        <v>3484.1</v>
      </c>
      <c r="BC7235" s="12" t="s">
        <v>18848</v>
      </c>
      <c r="BJ7235" s="12">
        <f t="shared" si="796"/>
        <v>0</v>
      </c>
      <c r="BK7235" s="12">
        <f t="shared" si="797"/>
        <v>0</v>
      </c>
      <c r="CQ7235" s="3" t="str">
        <f>CONCATENATE(baseURL!$A$1,baseURL!$B$1,baseURL!$C$1,".",C7235,".",L7235,".pkl&amp;seq=",BC7235)</f>
        <v>http://proteomics.broadinstitute.org/millscripts/viewfeed.pl?side=xl&amp;cycle=1&amp;fixedMods=iaaC&amp;file=msdataSM/iPRG2012_nd/cpick_in/iPRG2012_nd.3484.1.0.pkl&amp;seq=GVMNAVNNVNNVLAAAFVK</v>
      </c>
    </row>
    <row r="7236" spans="1:95" x14ac:dyDescent="0.2">
      <c r="A7236" s="3">
        <v>1564</v>
      </c>
      <c r="B7236" s="2" t="s">
        <v>18874</v>
      </c>
      <c r="C7236" s="2" t="s">
        <v>18868</v>
      </c>
      <c r="D7236" s="3">
        <v>17308</v>
      </c>
      <c r="E7236" s="3">
        <v>17292</v>
      </c>
      <c r="F7236" s="3">
        <v>73167</v>
      </c>
      <c r="G7236" s="3">
        <v>20775</v>
      </c>
      <c r="H7236" s="3">
        <v>66.052999999999997</v>
      </c>
      <c r="I7236" s="30">
        <v>617.85244999999998</v>
      </c>
      <c r="J7236" s="30">
        <v>617.85123290000001</v>
      </c>
      <c r="K7236" s="30">
        <v>1.2199999999999999E-3</v>
      </c>
      <c r="L7236" s="3">
        <v>4</v>
      </c>
      <c r="M7236" s="3">
        <v>4</v>
      </c>
      <c r="N7236" s="10">
        <f t="shared" si="791"/>
        <v>1</v>
      </c>
      <c r="O7236" s="35">
        <v>4</v>
      </c>
      <c r="P7236" s="17"/>
      <c r="Q7236" s="40">
        <v>2468.3792699999999</v>
      </c>
      <c r="R7236" s="40">
        <v>617.85028</v>
      </c>
      <c r="S7236" s="18">
        <f t="shared" si="792"/>
        <v>3.5121777398534881</v>
      </c>
      <c r="T7236" s="18">
        <f t="shared" si="793"/>
        <v>1.5422830269101577</v>
      </c>
      <c r="U7236" s="18">
        <f t="shared" si="794"/>
        <v>1.6508853893204432</v>
      </c>
      <c r="V7236" s="30">
        <v>617.85130000000004</v>
      </c>
      <c r="X7236" s="3" t="s">
        <v>47</v>
      </c>
      <c r="Y7236" s="3" t="s">
        <v>47</v>
      </c>
      <c r="Z7236" s="3" t="s">
        <v>52</v>
      </c>
      <c r="AC7236" s="3" t="s">
        <v>52</v>
      </c>
      <c r="AD7236" s="3" t="s">
        <v>47</v>
      </c>
      <c r="AG7236" s="3" t="s">
        <v>47</v>
      </c>
      <c r="AL7236" s="3" t="s">
        <v>52</v>
      </c>
      <c r="AU7236" s="3">
        <v>0</v>
      </c>
      <c r="AV7236" s="3">
        <v>4</v>
      </c>
      <c r="AW7236" s="3">
        <v>1</v>
      </c>
      <c r="AX7236" s="3">
        <v>4</v>
      </c>
      <c r="AY7236" s="3">
        <v>100</v>
      </c>
      <c r="AZ7236" s="6" t="str">
        <f t="shared" si="795"/>
        <v>3484.2</v>
      </c>
      <c r="BC7236" s="12" t="s">
        <v>18875</v>
      </c>
      <c r="BJ7236" s="12">
        <f t="shared" si="796"/>
        <v>1</v>
      </c>
      <c r="BK7236" s="12">
        <f t="shared" si="797"/>
        <v>0</v>
      </c>
      <c r="CQ7236" s="3" t="str">
        <f>CONCATENATE(baseURL!$A$1,baseURL!$B$1,baseURL!$C$1,".",C7236,".",L7236,".pkl&amp;seq=",BC7236)</f>
        <v>http://proteomics.broadinstitute.org/millscripts/viewfeed.pl?side=xl&amp;cycle=1&amp;fixedMods=iaaC&amp;file=msdataSM/iPRG2012_nd/cpick_in/iPRG2012_nd.3484.2.4.pkl&amp;seq=GSLSDLELGLLKRLPVEDCLLK</v>
      </c>
    </row>
    <row r="7237" spans="1:95" x14ac:dyDescent="0.2">
      <c r="A7237" s="3">
        <v>6827</v>
      </c>
      <c r="B7237" s="2" t="s">
        <v>18876</v>
      </c>
      <c r="C7237" s="2" t="s">
        <v>18877</v>
      </c>
      <c r="D7237" s="3">
        <v>17309</v>
      </c>
      <c r="E7237" s="3">
        <v>17293</v>
      </c>
      <c r="F7237" s="3">
        <v>73187</v>
      </c>
      <c r="G7237" s="3">
        <v>20777</v>
      </c>
      <c r="H7237" s="3">
        <v>66.069599999999994</v>
      </c>
      <c r="I7237" s="30">
        <v>612.31554000000006</v>
      </c>
      <c r="J7237" s="30">
        <v>612.31472450000001</v>
      </c>
      <c r="K7237" s="30">
        <v>8.1999999999999998E-4</v>
      </c>
      <c r="L7237" s="3">
        <v>5</v>
      </c>
      <c r="M7237" s="3">
        <v>5</v>
      </c>
      <c r="N7237" s="10">
        <f t="shared" si="791"/>
        <v>1</v>
      </c>
      <c r="O7237" s="35">
        <v>5</v>
      </c>
      <c r="P7237" s="17"/>
      <c r="Q7237" s="40">
        <v>3057.5363400000001</v>
      </c>
      <c r="R7237" s="40">
        <v>612.31308999999999</v>
      </c>
      <c r="S7237" s="18">
        <f t="shared" si="792"/>
        <v>4.0012210094465246</v>
      </c>
      <c r="T7237" s="18">
        <f t="shared" si="793"/>
        <v>2.6693860162663743</v>
      </c>
      <c r="U7237" s="18">
        <f t="shared" si="794"/>
        <v>2.4660586629839467</v>
      </c>
      <c r="V7237" s="30">
        <v>612.31460000000004</v>
      </c>
      <c r="W7237" s="3" t="s">
        <v>47</v>
      </c>
      <c r="X7237" s="3" t="s">
        <v>47</v>
      </c>
      <c r="Y7237" s="3" t="s">
        <v>47</v>
      </c>
      <c r="Z7237" s="3" t="s">
        <v>47</v>
      </c>
      <c r="AA7237" s="3" t="s">
        <v>47</v>
      </c>
      <c r="AB7237" s="12" t="s">
        <v>47</v>
      </c>
      <c r="AC7237" s="3" t="s">
        <v>47</v>
      </c>
      <c r="AD7237" s="3" t="s">
        <v>47</v>
      </c>
      <c r="AE7237" s="3" t="s">
        <v>47</v>
      </c>
      <c r="AF7237" s="3" t="s">
        <v>47</v>
      </c>
      <c r="AG7237" s="3" t="s">
        <v>47</v>
      </c>
      <c r="AJ7237" s="3" t="s">
        <v>47</v>
      </c>
      <c r="AK7237" s="3" t="s">
        <v>47</v>
      </c>
      <c r="AL7237" s="3" t="s">
        <v>47</v>
      </c>
      <c r="AM7237" s="3" t="s">
        <v>47</v>
      </c>
      <c r="AU7237" s="3">
        <v>0</v>
      </c>
      <c r="AV7237" s="3">
        <v>15</v>
      </c>
      <c r="AW7237" s="3">
        <v>1</v>
      </c>
      <c r="AX7237" s="3">
        <v>15</v>
      </c>
      <c r="AY7237" s="3">
        <v>100</v>
      </c>
      <c r="AZ7237" s="6" t="str">
        <f t="shared" si="795"/>
        <v>3485.1</v>
      </c>
      <c r="BC7237" s="12" t="s">
        <v>18878</v>
      </c>
      <c r="BJ7237" s="12">
        <f t="shared" si="796"/>
        <v>0</v>
      </c>
      <c r="BK7237" s="12">
        <f t="shared" si="797"/>
        <v>0</v>
      </c>
      <c r="CQ7237" s="3" t="str">
        <f>CONCATENATE(baseURL!$A$1,baseURL!$B$1,baseURL!$C$1,".",C7237,".",L7237,".pkl&amp;seq=",BC7237)</f>
        <v>http://proteomics.broadinstitute.org/millscripts/viewfeed.pl?side=xl&amp;cycle=1&amp;fixedMods=iaaC&amp;file=msdataSM/iPRG2012_nd/cpick_in/iPRG2012_nd.3485.1.5.pkl&amp;seq=FADGFLLHSGQPVNDFLDTATRHVLMR</v>
      </c>
    </row>
    <row r="7238" spans="1:95" x14ac:dyDescent="0.2">
      <c r="A7238" s="3">
        <v>6717</v>
      </c>
      <c r="B7238" s="2" t="s">
        <v>18879</v>
      </c>
      <c r="C7238" s="2" t="s">
        <v>18872</v>
      </c>
      <c r="D7238" s="3">
        <v>17310</v>
      </c>
      <c r="E7238" s="3">
        <v>17294</v>
      </c>
      <c r="F7238" s="3">
        <v>73188</v>
      </c>
      <c r="G7238" s="3">
        <v>20778</v>
      </c>
      <c r="H7238" s="3">
        <v>66.078000000000003</v>
      </c>
      <c r="I7238" s="30">
        <v>915.79292999999996</v>
      </c>
      <c r="J7238" s="30">
        <v>915.7949721</v>
      </c>
      <c r="K7238" s="30">
        <v>-2.0400000000000001E-3</v>
      </c>
      <c r="L7238" s="3">
        <v>3</v>
      </c>
      <c r="M7238" s="3">
        <v>3</v>
      </c>
      <c r="N7238" s="10">
        <f t="shared" si="791"/>
        <v>1</v>
      </c>
      <c r="O7238" s="35">
        <v>3</v>
      </c>
      <c r="P7238" s="17"/>
      <c r="Q7238" s="40">
        <v>2745.3651399999999</v>
      </c>
      <c r="R7238" s="40">
        <v>915.79322999999999</v>
      </c>
      <c r="S7238" s="18">
        <f t="shared" si="792"/>
        <v>-0.32758486327572073</v>
      </c>
      <c r="T7238" s="18">
        <f t="shared" si="793"/>
        <v>1.902285300800161</v>
      </c>
      <c r="U7238" s="18">
        <f t="shared" si="794"/>
        <v>1.8235557386573695</v>
      </c>
      <c r="V7238" s="30">
        <v>915.79489999999998</v>
      </c>
      <c r="W7238" s="3" t="s">
        <v>47</v>
      </c>
      <c r="X7238" s="3" t="s">
        <v>47</v>
      </c>
      <c r="Y7238" s="3" t="s">
        <v>47</v>
      </c>
      <c r="Z7238" s="3" t="s">
        <v>47</v>
      </c>
      <c r="AA7238" s="3" t="s">
        <v>48</v>
      </c>
      <c r="AB7238" s="12" t="s">
        <v>47</v>
      </c>
      <c r="AC7238" s="3" t="s">
        <v>47</v>
      </c>
      <c r="AD7238" s="3" t="s">
        <v>47</v>
      </c>
      <c r="AE7238" s="3" t="s">
        <v>47</v>
      </c>
      <c r="AF7238" s="3" t="s">
        <v>47</v>
      </c>
      <c r="AG7238" s="3" t="s">
        <v>47</v>
      </c>
      <c r="AI7238" s="3" t="s">
        <v>47</v>
      </c>
      <c r="AJ7238" s="3" t="s">
        <v>47</v>
      </c>
      <c r="AK7238" s="3" t="s">
        <v>47</v>
      </c>
      <c r="AL7238" s="3" t="s">
        <v>47</v>
      </c>
      <c r="AU7238" s="3">
        <v>0</v>
      </c>
      <c r="AV7238" s="3">
        <v>14</v>
      </c>
      <c r="AW7238" s="3">
        <v>1</v>
      </c>
      <c r="AX7238" s="3">
        <v>14</v>
      </c>
      <c r="AY7238" s="3">
        <v>100</v>
      </c>
      <c r="AZ7238" s="6" t="str">
        <f t="shared" si="795"/>
        <v>3485.2</v>
      </c>
      <c r="BC7238" s="12" t="s">
        <v>18880</v>
      </c>
      <c r="BJ7238" s="12">
        <f t="shared" si="796"/>
        <v>0</v>
      </c>
      <c r="BK7238" s="12">
        <f t="shared" si="797"/>
        <v>0</v>
      </c>
      <c r="CQ7238" s="3" t="str">
        <f>CONCATENATE(baseURL!$A$1,baseURL!$B$1,baseURL!$C$1,".",C7238,".",L7238,".pkl&amp;seq=",BC7238)</f>
        <v>http://proteomics.broadinstitute.org/millscripts/viewfeed.pl?side=xl&amp;cycle=1&amp;fixedMods=iaaC&amp;file=msdataSM/iPRG2012_nd/cpick_in/iPRG2012_nd.3485.2.3.pkl&amp;seq=SLVTLDVKPWDDETNLEEMVANVK</v>
      </c>
    </row>
    <row r="7239" spans="1:95" x14ac:dyDescent="0.2">
      <c r="A7239" s="3">
        <v>5558</v>
      </c>
      <c r="B7239" s="2" t="s">
        <v>18881</v>
      </c>
      <c r="C7239" s="2" t="s">
        <v>18882</v>
      </c>
      <c r="D7239" s="3">
        <v>17311</v>
      </c>
      <c r="E7239" s="3">
        <v>17295</v>
      </c>
      <c r="F7239" s="3">
        <v>73208</v>
      </c>
      <c r="G7239" s="3">
        <v>20780</v>
      </c>
      <c r="H7239" s="3">
        <v>66.090500000000006</v>
      </c>
      <c r="I7239" s="30">
        <v>649.01868999999999</v>
      </c>
      <c r="J7239" s="30">
        <v>649.0173628</v>
      </c>
      <c r="K7239" s="30">
        <v>1.33E-3</v>
      </c>
      <c r="L7239" s="3">
        <v>3</v>
      </c>
      <c r="M7239" s="3">
        <v>3</v>
      </c>
      <c r="N7239" s="10">
        <f t="shared" si="791"/>
        <v>1</v>
      </c>
      <c r="O7239" s="35">
        <v>3</v>
      </c>
      <c r="P7239" s="17"/>
      <c r="Q7239" s="40">
        <v>1945.0323900000001</v>
      </c>
      <c r="R7239" s="40">
        <v>649.01565000000005</v>
      </c>
      <c r="S7239" s="18">
        <f t="shared" si="792"/>
        <v>4.6840164793279726</v>
      </c>
      <c r="T7239" s="18">
        <f t="shared" si="793"/>
        <v>2.639073495300492</v>
      </c>
      <c r="U7239" s="18">
        <f t="shared" si="794"/>
        <v>2.3882320864712252</v>
      </c>
      <c r="V7239" s="30">
        <v>649.0172</v>
      </c>
      <c r="W7239" s="3" t="s">
        <v>47</v>
      </c>
      <c r="X7239" s="3" t="s">
        <v>47</v>
      </c>
      <c r="Y7239" s="3" t="s">
        <v>47</v>
      </c>
      <c r="Z7239" s="3" t="s">
        <v>47</v>
      </c>
      <c r="AA7239" s="3" t="s">
        <v>48</v>
      </c>
      <c r="AB7239" s="12" t="s">
        <v>47</v>
      </c>
      <c r="AC7239" s="3" t="s">
        <v>47</v>
      </c>
      <c r="AD7239" s="3" t="s">
        <v>47</v>
      </c>
      <c r="AE7239" s="3" t="s">
        <v>47</v>
      </c>
      <c r="AF7239" s="3" t="s">
        <v>47</v>
      </c>
      <c r="AG7239" s="3" t="s">
        <v>47</v>
      </c>
      <c r="AH7239" s="3" t="s">
        <v>47</v>
      </c>
      <c r="AI7239" s="3" t="s">
        <v>47</v>
      </c>
      <c r="AJ7239" s="3" t="s">
        <v>47</v>
      </c>
      <c r="AK7239" s="3" t="s">
        <v>47</v>
      </c>
      <c r="AL7239" s="3" t="s">
        <v>47</v>
      </c>
      <c r="AM7239" s="3" t="s">
        <v>47</v>
      </c>
      <c r="AU7239" s="3">
        <v>0</v>
      </c>
      <c r="AV7239" s="3">
        <v>16</v>
      </c>
      <c r="AW7239" s="3">
        <v>1</v>
      </c>
      <c r="AX7239" s="3">
        <v>16</v>
      </c>
      <c r="AY7239" s="3">
        <v>100</v>
      </c>
      <c r="AZ7239" s="6" t="str">
        <f t="shared" si="795"/>
        <v>3486.1</v>
      </c>
      <c r="BC7239" s="12" t="s">
        <v>18848</v>
      </c>
      <c r="BJ7239" s="12">
        <f t="shared" si="796"/>
        <v>0</v>
      </c>
      <c r="BK7239" s="12">
        <f t="shared" si="797"/>
        <v>0</v>
      </c>
      <c r="CQ7239" s="3" t="str">
        <f>CONCATENATE(baseURL!$A$1,baseURL!$B$1,baseURL!$C$1,".",C7239,".",L7239,".pkl&amp;seq=",BC7239)</f>
        <v>http://proteomics.broadinstitute.org/millscripts/viewfeed.pl?side=xl&amp;cycle=1&amp;fixedMods=iaaC&amp;file=msdataSM/iPRG2012_nd/cpick_in/iPRG2012_nd.3486.1.3.pkl&amp;seq=GVMNAVNNVNNVLAAAFVK</v>
      </c>
    </row>
    <row r="7240" spans="1:95" x14ac:dyDescent="0.2">
      <c r="A7240" s="3">
        <v>877</v>
      </c>
      <c r="B7240" s="2" t="s">
        <v>18883</v>
      </c>
      <c r="C7240" s="2" t="s">
        <v>18876</v>
      </c>
      <c r="D7240" s="3">
        <v>17312</v>
      </c>
      <c r="E7240" s="3">
        <v>17296</v>
      </c>
      <c r="F7240" s="3">
        <v>73209</v>
      </c>
      <c r="G7240" s="3">
        <v>20781</v>
      </c>
      <c r="H7240" s="3">
        <v>66.094700000000003</v>
      </c>
      <c r="I7240" s="30">
        <v>696.58885999999995</v>
      </c>
      <c r="J7240" s="30">
        <v>696.58544600000005</v>
      </c>
      <c r="K7240" s="30">
        <v>3.4099999999999998E-3</v>
      </c>
      <c r="L7240" s="3">
        <v>4</v>
      </c>
      <c r="M7240" s="3">
        <v>4</v>
      </c>
      <c r="N7240" s="10">
        <f t="shared" si="791"/>
        <v>1</v>
      </c>
      <c r="O7240" s="35">
        <v>4</v>
      </c>
      <c r="P7240" s="17"/>
      <c r="Q7240" s="40">
        <v>2783.3210199999999</v>
      </c>
      <c r="R7240" s="40">
        <v>696.58570999999995</v>
      </c>
      <c r="S7240" s="18">
        <f t="shared" si="792"/>
        <v>4.5220565894254321</v>
      </c>
      <c r="T7240" s="18">
        <f t="shared" si="793"/>
        <v>-0.37899140925801977</v>
      </c>
      <c r="U7240" s="18">
        <f t="shared" si="794"/>
        <v>-0.4450277911952088</v>
      </c>
      <c r="V7240" s="30">
        <v>696.58540000000005</v>
      </c>
      <c r="X7240" s="3" t="s">
        <v>47</v>
      </c>
      <c r="Y7240" s="3" t="s">
        <v>47</v>
      </c>
      <c r="AA7240" s="3" t="s">
        <v>47</v>
      </c>
      <c r="AB7240" s="12" t="s">
        <v>52</v>
      </c>
      <c r="AD7240" s="3" t="s">
        <v>47</v>
      </c>
      <c r="AE7240" s="3" t="s">
        <v>47</v>
      </c>
      <c r="AF7240" s="3" t="s">
        <v>47</v>
      </c>
      <c r="AK7240" s="3" t="s">
        <v>52</v>
      </c>
      <c r="AO7240" s="3" t="s">
        <v>47</v>
      </c>
      <c r="AU7240" s="3">
        <v>0</v>
      </c>
      <c r="AV7240" s="3">
        <v>7</v>
      </c>
      <c r="AW7240" s="3">
        <v>5</v>
      </c>
      <c r="AX7240" s="3">
        <v>2</v>
      </c>
      <c r="AY7240" s="3">
        <v>28.57</v>
      </c>
      <c r="AZ7240" s="6" t="str">
        <f t="shared" si="795"/>
        <v>3486.2</v>
      </c>
      <c r="BC7240" s="12" t="s">
        <v>18884</v>
      </c>
      <c r="BJ7240" s="12">
        <f t="shared" si="796"/>
        <v>0</v>
      </c>
      <c r="BK7240" s="12">
        <f t="shared" si="797"/>
        <v>0</v>
      </c>
      <c r="BL7240" s="3" t="s">
        <v>10280</v>
      </c>
      <c r="BM7240" s="3" t="s">
        <v>10280</v>
      </c>
      <c r="BR7240" s="3" t="s">
        <v>10280</v>
      </c>
      <c r="CQ7240" s="3" t="str">
        <f>CONCATENATE(baseURL!$A$1,baseURL!$B$1,baseURL!$C$1,".",C7240,".",L7240,".pkl&amp;seq=",BC7240,"&amp;varMods=Potassiated-D+Potassiated-E")</f>
        <v>http://proteomics.broadinstitute.org/millscripts/viewfeed.pl?side=xl&amp;cycle=1&amp;fixedMods=iaaC&amp;file=msdataSM/iPRG2012_nd/cpick_in/iPRG2012_nd.3486.2.4.pkl&amp;seq=SLVTLDVKPWDDeTNLEEMVANVK&amp;varMods=Potassiated-D+Potassiated-E</v>
      </c>
    </row>
    <row r="7241" spans="1:95" x14ac:dyDescent="0.2">
      <c r="A7241" s="3">
        <v>6679</v>
      </c>
      <c r="B7241" s="2" t="s">
        <v>18885</v>
      </c>
      <c r="C7241" s="2" t="s">
        <v>18879</v>
      </c>
      <c r="D7241" s="3">
        <v>17313</v>
      </c>
      <c r="E7241" s="3">
        <v>17297</v>
      </c>
      <c r="F7241" s="3">
        <v>73210</v>
      </c>
      <c r="G7241" s="3">
        <v>20782</v>
      </c>
      <c r="H7241" s="3">
        <v>66.0989</v>
      </c>
      <c r="I7241" s="30">
        <v>857.08294999999998</v>
      </c>
      <c r="J7241" s="30">
        <v>857.08118850000005</v>
      </c>
      <c r="K7241" s="30">
        <v>1.7600000000000001E-3</v>
      </c>
      <c r="L7241" s="3">
        <v>3</v>
      </c>
      <c r="M7241" s="3">
        <v>3</v>
      </c>
      <c r="N7241" s="10">
        <f t="shared" si="791"/>
        <v>1</v>
      </c>
      <c r="O7241" s="35">
        <v>3</v>
      </c>
      <c r="P7241" s="17"/>
      <c r="Q7241" s="40">
        <v>2569.2245499999999</v>
      </c>
      <c r="R7241" s="40">
        <v>857.0797</v>
      </c>
      <c r="S7241" s="18">
        <f t="shared" si="792"/>
        <v>3.7919460698695713</v>
      </c>
      <c r="T7241" s="18">
        <f t="shared" si="793"/>
        <v>1.7367113000697694</v>
      </c>
      <c r="U7241" s="18">
        <f t="shared" si="794"/>
        <v>1.7501289552938073</v>
      </c>
      <c r="V7241" s="30">
        <v>857.08119999999997</v>
      </c>
      <c r="W7241" s="3" t="s">
        <v>47</v>
      </c>
      <c r="X7241" s="3" t="s">
        <v>47</v>
      </c>
      <c r="Y7241" s="3" t="s">
        <v>47</v>
      </c>
      <c r="Z7241" s="3" t="s">
        <v>47</v>
      </c>
      <c r="AA7241" s="3" t="s">
        <v>47</v>
      </c>
      <c r="AB7241" s="12" t="s">
        <v>47</v>
      </c>
      <c r="AC7241" s="3" t="s">
        <v>47</v>
      </c>
      <c r="AD7241" s="3" t="s">
        <v>47</v>
      </c>
      <c r="AE7241" s="3" t="s">
        <v>47</v>
      </c>
      <c r="AF7241" s="3" t="s">
        <v>47</v>
      </c>
      <c r="AG7241" s="3" t="s">
        <v>47</v>
      </c>
      <c r="AI7241" s="3" t="s">
        <v>47</v>
      </c>
      <c r="AJ7241" s="3" t="s">
        <v>47</v>
      </c>
      <c r="AK7241" s="3" t="s">
        <v>47</v>
      </c>
      <c r="AL7241" s="3" t="s">
        <v>47</v>
      </c>
      <c r="AU7241" s="3">
        <v>0</v>
      </c>
      <c r="AV7241" s="3">
        <v>15</v>
      </c>
      <c r="AW7241" s="3">
        <v>1</v>
      </c>
      <c r="AX7241" s="3">
        <v>15</v>
      </c>
      <c r="AY7241" s="3">
        <v>100</v>
      </c>
      <c r="AZ7241" s="6" t="str">
        <f t="shared" si="795"/>
        <v>3486.3</v>
      </c>
      <c r="BC7241" s="12" t="s">
        <v>18699</v>
      </c>
      <c r="BJ7241" s="12">
        <f t="shared" si="796"/>
        <v>0</v>
      </c>
      <c r="BK7241" s="12">
        <f t="shared" si="797"/>
        <v>0</v>
      </c>
      <c r="CQ7241" s="3" t="str">
        <f>CONCATENATE(baseURL!$A$1,baseURL!$B$1,baseURL!$C$1,".",C7241,".",L7241,".pkl&amp;seq=",BC7241)</f>
        <v>http://proteomics.broadinstitute.org/millscripts/viewfeed.pl?side=xl&amp;cycle=1&amp;fixedMods=iaaC&amp;file=msdataSM/iPRG2012_nd/cpick_in/iPRG2012_nd.3486.3.3.pkl&amp;seq=GVFPFVFEKEPVSDWTDDVEAR</v>
      </c>
    </row>
    <row r="7242" spans="1:95" x14ac:dyDescent="0.2">
      <c r="A7242" s="3">
        <v>825</v>
      </c>
      <c r="B7242" s="2" t="s">
        <v>18886</v>
      </c>
      <c r="C7242" s="2" t="s">
        <v>18887</v>
      </c>
      <c r="D7242" s="3">
        <v>17314</v>
      </c>
      <c r="E7242" s="3">
        <v>17298</v>
      </c>
      <c r="F7242" s="3">
        <v>73211</v>
      </c>
      <c r="G7242" s="3">
        <v>20783</v>
      </c>
      <c r="H7242" s="3">
        <v>66.102999999999994</v>
      </c>
      <c r="I7242" s="30">
        <v>923.12476000000004</v>
      </c>
      <c r="J7242" s="30">
        <v>923.12177589999999</v>
      </c>
      <c r="K7242" s="30">
        <v>2.98E-3</v>
      </c>
      <c r="L7242" s="3">
        <v>3</v>
      </c>
      <c r="M7242" s="3">
        <v>3</v>
      </c>
      <c r="N7242" s="10">
        <f t="shared" si="791"/>
        <v>1</v>
      </c>
      <c r="O7242" s="35">
        <v>3</v>
      </c>
      <c r="P7242" s="17"/>
      <c r="Q7242" s="40">
        <v>2767.34708</v>
      </c>
      <c r="R7242" s="32">
        <v>923.12054999999998</v>
      </c>
      <c r="S7242" s="18">
        <f t="shared" si="792"/>
        <v>4.5606177871972786</v>
      </c>
      <c r="T7242" s="18">
        <f t="shared" si="793"/>
        <v>1.3279955689520191</v>
      </c>
      <c r="U7242" s="18">
        <f t="shared" si="794"/>
        <v>1.4624308818628107</v>
      </c>
      <c r="V7242" s="30">
        <v>923.12189999999998</v>
      </c>
      <c r="W7242" s="3" t="s">
        <v>47</v>
      </c>
      <c r="X7242" s="3" t="s">
        <v>47</v>
      </c>
      <c r="Y7242" s="3" t="s">
        <v>47</v>
      </c>
      <c r="Z7242" s="3" t="s">
        <v>52</v>
      </c>
      <c r="AA7242" s="3" t="s">
        <v>48</v>
      </c>
      <c r="AB7242" s="12" t="s">
        <v>52</v>
      </c>
      <c r="AD7242" s="3" t="s">
        <v>47</v>
      </c>
      <c r="AE7242" s="3" t="s">
        <v>47</v>
      </c>
      <c r="AF7242" s="3" t="s">
        <v>47</v>
      </c>
      <c r="AJ7242" s="3" t="s">
        <v>47</v>
      </c>
      <c r="AO7242" s="3" t="s">
        <v>47</v>
      </c>
      <c r="AU7242" s="3">
        <v>0</v>
      </c>
      <c r="AV7242" s="3">
        <v>8</v>
      </c>
      <c r="AW7242" s="3">
        <v>4</v>
      </c>
      <c r="AX7242" s="3">
        <v>5</v>
      </c>
      <c r="AY7242" s="3">
        <v>62.5</v>
      </c>
      <c r="AZ7242" s="6" t="str">
        <f t="shared" si="795"/>
        <v>3486.4</v>
      </c>
      <c r="BC7242" s="12" t="s">
        <v>18884</v>
      </c>
      <c r="BJ7242" s="12">
        <f t="shared" si="796"/>
        <v>0</v>
      </c>
      <c r="BK7242" s="12">
        <f t="shared" si="797"/>
        <v>0</v>
      </c>
      <c r="BM7242" s="3" t="s">
        <v>162</v>
      </c>
      <c r="BR7242" s="3" t="s">
        <v>162</v>
      </c>
      <c r="BS7242" s="3" t="s">
        <v>18888</v>
      </c>
      <c r="BZ7242" s="3" t="s">
        <v>18889</v>
      </c>
      <c r="CF7242" s="3" t="s">
        <v>18890</v>
      </c>
      <c r="CQ7242" s="3" t="str">
        <f>CONCATENATE(baseURL!$A$1,baseURL!$B$1,baseURL!$C$1,".",C7242,".",L7242,".pkl&amp;seq=",BC7242,"&amp;varMods=Sodiated-E")</f>
        <v>http://proteomics.broadinstitute.org/millscripts/viewfeed.pl?side=xl&amp;cycle=1&amp;fixedMods=iaaC&amp;file=msdataSM/iPRG2012_nd/cpick_in/iPRG2012_nd.3486.4.3.pkl&amp;seq=SLVTLDVKPWDDeTNLEEMVANVK&amp;varMods=Sodiated-E</v>
      </c>
    </row>
    <row r="7243" spans="1:95" x14ac:dyDescent="0.2">
      <c r="A7243" s="3">
        <v>6996</v>
      </c>
      <c r="B7243" s="2" t="s">
        <v>18891</v>
      </c>
      <c r="C7243" s="2" t="s">
        <v>18892</v>
      </c>
      <c r="D7243" s="3">
        <v>17320</v>
      </c>
      <c r="E7243" s="3">
        <v>17304</v>
      </c>
      <c r="F7243" s="3">
        <v>73234</v>
      </c>
      <c r="G7243" s="3">
        <v>20790</v>
      </c>
      <c r="H7243" s="3">
        <v>66.127099999999999</v>
      </c>
      <c r="I7243" s="30">
        <v>944.49113999999997</v>
      </c>
      <c r="J7243" s="30">
        <v>944.49025229999995</v>
      </c>
      <c r="K7243" s="30">
        <v>8.8999999999999995E-4</v>
      </c>
      <c r="L7243" s="3">
        <v>3</v>
      </c>
      <c r="M7243" s="3">
        <v>3</v>
      </c>
      <c r="N7243" s="10">
        <f t="shared" si="791"/>
        <v>1</v>
      </c>
      <c r="O7243" s="35">
        <v>3</v>
      </c>
      <c r="P7243" s="17"/>
      <c r="Q7243" s="40">
        <v>2831.4495400000001</v>
      </c>
      <c r="R7243" s="40">
        <v>944.48802999999998</v>
      </c>
      <c r="S7243" s="18">
        <f t="shared" si="792"/>
        <v>3.2927892161771459</v>
      </c>
      <c r="T7243" s="18">
        <f t="shared" si="793"/>
        <v>2.3529149437407435</v>
      </c>
      <c r="U7243" s="18">
        <f t="shared" si="794"/>
        <v>2.2975410286335181</v>
      </c>
      <c r="V7243" s="30">
        <v>944.49019999999996</v>
      </c>
      <c r="W7243" s="3" t="s">
        <v>47</v>
      </c>
      <c r="X7243" s="3" t="s">
        <v>47</v>
      </c>
      <c r="Y7243" s="3" t="s">
        <v>47</v>
      </c>
      <c r="Z7243" s="3" t="s">
        <v>47</v>
      </c>
      <c r="AA7243" s="3" t="s">
        <v>47</v>
      </c>
      <c r="AB7243" s="12" t="s">
        <v>47</v>
      </c>
      <c r="AC7243" s="3" t="s">
        <v>47</v>
      </c>
      <c r="AD7243" s="3" t="s">
        <v>47</v>
      </c>
      <c r="AE7243" s="3" t="s">
        <v>47</v>
      </c>
      <c r="AF7243" s="3" t="s">
        <v>47</v>
      </c>
      <c r="AG7243" s="3" t="s">
        <v>47</v>
      </c>
      <c r="AI7243" s="3" t="s">
        <v>47</v>
      </c>
      <c r="AJ7243" s="3" t="s">
        <v>47</v>
      </c>
      <c r="AK7243" s="3" t="s">
        <v>47</v>
      </c>
      <c r="AL7243" s="3" t="s">
        <v>47</v>
      </c>
      <c r="AO7243" s="3" t="s">
        <v>48</v>
      </c>
      <c r="AP7243" s="3" t="s">
        <v>48</v>
      </c>
      <c r="AU7243" s="3">
        <v>0</v>
      </c>
      <c r="AV7243" s="3">
        <v>15</v>
      </c>
      <c r="AW7243" s="3">
        <v>1</v>
      </c>
      <c r="AX7243" s="3">
        <v>15</v>
      </c>
      <c r="AY7243" s="3">
        <v>100</v>
      </c>
      <c r="AZ7243" s="6" t="str">
        <f t="shared" si="795"/>
        <v>3487.6</v>
      </c>
      <c r="BC7243" s="12" t="s">
        <v>18893</v>
      </c>
      <c r="BJ7243" s="12">
        <f t="shared" si="796"/>
        <v>1</v>
      </c>
      <c r="BK7243" s="12">
        <f t="shared" si="797"/>
        <v>0</v>
      </c>
      <c r="CQ7243" s="3" t="str">
        <f>CONCATENATE(baseURL!$A$1,baseURL!$B$1,baseURL!$C$1,".",C7243,".",L7243,".pkl&amp;seq=",BC7243)</f>
        <v>http://proteomics.broadinstitute.org/millscripts/viewfeed.pl?side=xl&amp;cycle=1&amp;fixedMods=iaaC&amp;file=msdataSM/iPRG2012_nd/cpick_in/iPRG2012_nd.3487.6.3.pkl&amp;seq=ELQSLLGKDVTFLNDCVGPEVEAAVK</v>
      </c>
    </row>
    <row r="7244" spans="1:95" x14ac:dyDescent="0.2">
      <c r="A7244" s="3">
        <v>5908</v>
      </c>
      <c r="B7244" s="2" t="s">
        <v>18894</v>
      </c>
      <c r="C7244" s="2" t="s">
        <v>18895</v>
      </c>
      <c r="D7244" s="3">
        <v>17321</v>
      </c>
      <c r="E7244" s="3">
        <v>17305</v>
      </c>
      <c r="F7244" s="3">
        <v>73250</v>
      </c>
      <c r="G7244" s="3">
        <v>20792</v>
      </c>
      <c r="H7244" s="3">
        <v>66.138199999999998</v>
      </c>
      <c r="I7244" s="30">
        <v>677.11739999999998</v>
      </c>
      <c r="J7244" s="30">
        <v>677.11996720000002</v>
      </c>
      <c r="K7244" s="30">
        <v>-2.5699999999999998E-3</v>
      </c>
      <c r="L7244" s="3">
        <v>4</v>
      </c>
      <c r="M7244" s="3">
        <v>4</v>
      </c>
      <c r="N7244" s="10">
        <f t="shared" si="791"/>
        <v>1</v>
      </c>
      <c r="O7244" s="35">
        <v>4</v>
      </c>
      <c r="P7244" s="17"/>
      <c r="Q7244" s="40">
        <v>2705.4522000000002</v>
      </c>
      <c r="R7244" s="40">
        <v>677.11851000000001</v>
      </c>
      <c r="S7244" s="18">
        <f t="shared" si="792"/>
        <v>-1.6392994485406851</v>
      </c>
      <c r="T7244" s="18">
        <f t="shared" si="793"/>
        <v>2.1520605012029241</v>
      </c>
      <c r="U7244" s="18">
        <f t="shared" si="794"/>
        <v>2.0528164264995197</v>
      </c>
      <c r="V7244" s="30">
        <v>677.11990000000003</v>
      </c>
      <c r="W7244" s="3" t="s">
        <v>47</v>
      </c>
      <c r="X7244" s="3" t="s">
        <v>47</v>
      </c>
      <c r="Y7244" s="3" t="s">
        <v>47</v>
      </c>
      <c r="Z7244" s="3" t="s">
        <v>47</v>
      </c>
      <c r="AA7244" s="3" t="s">
        <v>47</v>
      </c>
      <c r="AB7244" s="12" t="s">
        <v>47</v>
      </c>
      <c r="AC7244" s="3" t="s">
        <v>47</v>
      </c>
      <c r="AD7244" s="3" t="s">
        <v>47</v>
      </c>
      <c r="AE7244" s="3" t="s">
        <v>47</v>
      </c>
      <c r="AF7244" s="3" t="s">
        <v>47</v>
      </c>
      <c r="AG7244" s="3" t="s">
        <v>48</v>
      </c>
      <c r="AI7244" s="3" t="s">
        <v>47</v>
      </c>
      <c r="AJ7244" s="3" t="s">
        <v>47</v>
      </c>
      <c r="AK7244" s="3" t="s">
        <v>47</v>
      </c>
      <c r="AL7244" s="3" t="s">
        <v>47</v>
      </c>
      <c r="AM7244" s="3" t="s">
        <v>47</v>
      </c>
      <c r="AU7244" s="3">
        <v>0</v>
      </c>
      <c r="AV7244" s="3">
        <v>15</v>
      </c>
      <c r="AW7244" s="3">
        <v>1</v>
      </c>
      <c r="AX7244" s="3">
        <v>15</v>
      </c>
      <c r="AY7244" s="3">
        <v>100</v>
      </c>
      <c r="AZ7244" s="6" t="str">
        <f t="shared" si="795"/>
        <v>3488.1</v>
      </c>
      <c r="BC7244" s="12" t="s">
        <v>18896</v>
      </c>
      <c r="BJ7244" s="12">
        <f t="shared" si="796"/>
        <v>0</v>
      </c>
      <c r="BK7244" s="12">
        <f t="shared" si="797"/>
        <v>0</v>
      </c>
      <c r="CQ7244" s="3" t="str">
        <f>CONCATENATE(baseURL!$A$1,baseURL!$B$1,baseURL!$C$1,".",C7244,".",L7244,".pkl&amp;seq=",BC7244)</f>
        <v>http://proteomics.broadinstitute.org/millscripts/viewfeed.pl?side=xl&amp;cycle=1&amp;fixedMods=iaaC&amp;file=msdataSM/iPRG2012_nd/cpick_in/iPRG2012_nd.3488.1.4.pkl&amp;seq=TGFTPLHLAAHYENLNVAQLLLNR</v>
      </c>
    </row>
    <row r="7245" spans="1:95" x14ac:dyDescent="0.2">
      <c r="A7245" s="3">
        <v>4779</v>
      </c>
      <c r="B7245" s="2" t="s">
        <v>18897</v>
      </c>
      <c r="C7245" s="2" t="s">
        <v>18898</v>
      </c>
      <c r="D7245" s="3">
        <v>17325</v>
      </c>
      <c r="E7245" s="3">
        <v>17309</v>
      </c>
      <c r="F7245" s="3">
        <v>73271</v>
      </c>
      <c r="G7245" s="3">
        <v>20797</v>
      </c>
      <c r="H7245" s="3">
        <v>66.162700000000001</v>
      </c>
      <c r="I7245" s="30">
        <v>753.43339000000003</v>
      </c>
      <c r="J7245" s="30">
        <v>753.43288159999997</v>
      </c>
      <c r="K7245" s="30">
        <v>5.1000000000000004E-4</v>
      </c>
      <c r="L7245" s="3">
        <v>2</v>
      </c>
      <c r="M7245" s="3">
        <v>2</v>
      </c>
      <c r="N7245" s="10">
        <f t="shared" si="791"/>
        <v>1</v>
      </c>
      <c r="O7245" s="35">
        <v>2</v>
      </c>
      <c r="P7245" s="17"/>
      <c r="Q7245" s="40">
        <v>1505.8573699999999</v>
      </c>
      <c r="R7245" s="40">
        <v>753.43232</v>
      </c>
      <c r="S7245" s="18">
        <f t="shared" si="792"/>
        <v>1.4201673748572317</v>
      </c>
      <c r="T7245" s="18">
        <f t="shared" si="793"/>
        <v>0.74538878285587185</v>
      </c>
      <c r="U7245" s="18">
        <f t="shared" si="794"/>
        <v>1.1679881214173959</v>
      </c>
      <c r="V7245" s="30">
        <v>753.43320000000006</v>
      </c>
      <c r="W7245" s="3" t="s">
        <v>47</v>
      </c>
      <c r="X7245" s="3" t="s">
        <v>47</v>
      </c>
      <c r="Y7245" s="3" t="s">
        <v>47</v>
      </c>
      <c r="Z7245" s="3" t="s">
        <v>47</v>
      </c>
      <c r="AA7245" s="3" t="s">
        <v>47</v>
      </c>
      <c r="AB7245" s="12" t="s">
        <v>47</v>
      </c>
      <c r="AC7245" s="3" t="s">
        <v>47</v>
      </c>
      <c r="AD7245" s="3" t="s">
        <v>47</v>
      </c>
      <c r="AE7245" s="3" t="s">
        <v>47</v>
      </c>
      <c r="AF7245" s="3" t="s">
        <v>47</v>
      </c>
      <c r="AG7245" s="3" t="s">
        <v>47</v>
      </c>
      <c r="AH7245" s="3" t="s">
        <v>47</v>
      </c>
      <c r="AI7245" s="3" t="s">
        <v>47</v>
      </c>
      <c r="AJ7245" s="3" t="s">
        <v>47</v>
      </c>
      <c r="AK7245" s="3" t="s">
        <v>47</v>
      </c>
      <c r="AL7245" s="3" t="s">
        <v>48</v>
      </c>
      <c r="AM7245" s="3" t="s">
        <v>47</v>
      </c>
      <c r="AN7245" s="3" t="s">
        <v>47</v>
      </c>
      <c r="AU7245" s="3">
        <v>0</v>
      </c>
      <c r="AV7245" s="3">
        <v>17</v>
      </c>
      <c r="AW7245" s="3">
        <v>1</v>
      </c>
      <c r="AX7245" s="3">
        <v>17</v>
      </c>
      <c r="AY7245" s="3">
        <v>100</v>
      </c>
      <c r="AZ7245" s="6" t="str">
        <f t="shared" si="795"/>
        <v>3489.1</v>
      </c>
      <c r="BC7245" s="12" t="s">
        <v>18899</v>
      </c>
      <c r="BJ7245" s="12">
        <f t="shared" si="796"/>
        <v>0</v>
      </c>
      <c r="BK7245" s="12">
        <f t="shared" si="797"/>
        <v>0</v>
      </c>
      <c r="CQ7245" s="3" t="str">
        <f>CONCATENATE(baseURL!$A$1,baseURL!$B$1,baseURL!$C$1,".",C7245,".",L7245,".pkl&amp;seq=",BC7245)</f>
        <v>http://proteomics.broadinstitute.org/millscripts/viewfeed.pl?side=xl&amp;cycle=1&amp;fixedMods=iaaC&amp;file=msdataSM/iPRG2012_nd/cpick_in/iPRG2012_nd.3489.1.2.pkl&amp;seq=NLATLLLTDYLQK</v>
      </c>
    </row>
    <row r="7246" spans="1:95" x14ac:dyDescent="0.2">
      <c r="A7246" s="3">
        <v>6929</v>
      </c>
      <c r="B7246" s="2" t="s">
        <v>18900</v>
      </c>
      <c r="C7246" s="2" t="s">
        <v>18894</v>
      </c>
      <c r="D7246" s="3">
        <v>17326</v>
      </c>
      <c r="E7246" s="3">
        <v>17310</v>
      </c>
      <c r="F7246" s="3">
        <v>73272</v>
      </c>
      <c r="G7246" s="3">
        <v>20798</v>
      </c>
      <c r="H7246" s="3">
        <v>66.168499999999995</v>
      </c>
      <c r="I7246" s="30">
        <v>813.15214000000003</v>
      </c>
      <c r="J7246" s="30">
        <v>813.14837160000002</v>
      </c>
      <c r="K7246" s="30">
        <v>3.7699999999999999E-3</v>
      </c>
      <c r="L7246" s="3">
        <v>4</v>
      </c>
      <c r="M7246" s="3">
        <v>4</v>
      </c>
      <c r="N7246" s="10">
        <f t="shared" si="791"/>
        <v>1</v>
      </c>
      <c r="O7246" s="35">
        <v>4</v>
      </c>
      <c r="P7246" s="17"/>
      <c r="Q7246" s="40">
        <v>3249.5622199999998</v>
      </c>
      <c r="R7246" s="40">
        <v>813.14601000000005</v>
      </c>
      <c r="S7246" s="18">
        <f t="shared" si="792"/>
        <v>7.5386215078207757</v>
      </c>
      <c r="T7246" s="18">
        <f t="shared" si="793"/>
        <v>2.9042754572109208</v>
      </c>
      <c r="U7246" s="18">
        <f t="shared" si="794"/>
        <v>2.6932432465944824</v>
      </c>
      <c r="V7246" s="30">
        <v>813.14819999999997</v>
      </c>
      <c r="W7246" s="3" t="s">
        <v>47</v>
      </c>
      <c r="X7246" s="3" t="s">
        <v>47</v>
      </c>
      <c r="Y7246" s="3" t="s">
        <v>47</v>
      </c>
      <c r="Z7246" s="3" t="s">
        <v>47</v>
      </c>
      <c r="AA7246" s="3" t="s">
        <v>48</v>
      </c>
      <c r="AB7246" s="12" t="s">
        <v>47</v>
      </c>
      <c r="AC7246" s="3" t="s">
        <v>47</v>
      </c>
      <c r="AD7246" s="3" t="s">
        <v>47</v>
      </c>
      <c r="AE7246" s="3" t="s">
        <v>47</v>
      </c>
      <c r="AF7246" s="3" t="s">
        <v>47</v>
      </c>
      <c r="AG7246" s="3" t="s">
        <v>47</v>
      </c>
      <c r="AI7246" s="3" t="s">
        <v>47</v>
      </c>
      <c r="AJ7246" s="3" t="s">
        <v>47</v>
      </c>
      <c r="AK7246" s="3" t="s">
        <v>47</v>
      </c>
      <c r="AL7246" s="3" t="s">
        <v>47</v>
      </c>
      <c r="AM7246" s="3" t="s">
        <v>47</v>
      </c>
      <c r="AO7246" s="3" t="s">
        <v>47</v>
      </c>
      <c r="AP7246" s="3" t="s">
        <v>48</v>
      </c>
      <c r="AU7246" s="3">
        <v>0</v>
      </c>
      <c r="AV7246" s="3">
        <v>16</v>
      </c>
      <c r="AW7246" s="3">
        <v>1</v>
      </c>
      <c r="AX7246" s="3">
        <v>16</v>
      </c>
      <c r="AY7246" s="3">
        <v>100</v>
      </c>
      <c r="AZ7246" s="6" t="str">
        <f t="shared" si="795"/>
        <v>3489.2</v>
      </c>
      <c r="BC7246" s="12" t="s">
        <v>18901</v>
      </c>
      <c r="BJ7246" s="12">
        <f t="shared" si="796"/>
        <v>1</v>
      </c>
      <c r="BK7246" s="12">
        <f t="shared" si="797"/>
        <v>0</v>
      </c>
      <c r="CQ7246" s="3" t="str">
        <f>CONCATENATE(baseURL!$A$1,baseURL!$B$1,baseURL!$C$1,".",C7246,".",L7246,".pkl&amp;seq=",BC7246)</f>
        <v>http://proteomics.broadinstitute.org/millscripts/viewfeed.pl?side=xl&amp;cycle=1&amp;fixedMods=iaaC&amp;file=msdataSM/iPRG2012_nd/cpick_in/iPRG2012_nd.3489.2.4.pkl&amp;seq=KLMDQGGLVSDDLMVNMLKDELTNNPACK</v>
      </c>
    </row>
    <row r="7247" spans="1:95" x14ac:dyDescent="0.2">
      <c r="A7247" s="3">
        <v>1731</v>
      </c>
      <c r="B7247" s="2" t="s">
        <v>18902</v>
      </c>
      <c r="C7247" s="2" t="s">
        <v>18903</v>
      </c>
      <c r="D7247" s="3">
        <v>17327</v>
      </c>
      <c r="E7247" s="3">
        <v>17311</v>
      </c>
      <c r="F7247" s="3">
        <v>73273</v>
      </c>
      <c r="G7247" s="3">
        <v>20799</v>
      </c>
      <c r="H7247" s="3">
        <v>66.174400000000006</v>
      </c>
      <c r="I7247" s="30">
        <v>958.17741999999998</v>
      </c>
      <c r="J7247" s="30">
        <v>958.17742090000002</v>
      </c>
      <c r="K7247" s="30">
        <v>0</v>
      </c>
      <c r="L7247" s="3">
        <v>3</v>
      </c>
      <c r="M7247" s="3">
        <v>0</v>
      </c>
      <c r="N7247" s="10">
        <f t="shared" si="791"/>
        <v>1</v>
      </c>
      <c r="O7247" s="35">
        <v>3</v>
      </c>
      <c r="P7247" s="17"/>
      <c r="Q7247" s="40">
        <v>2872.4938499999998</v>
      </c>
      <c r="R7247" s="40">
        <v>958.16947000000005</v>
      </c>
      <c r="S7247" s="18">
        <f t="shared" si="792"/>
        <v>8.2970708719586561</v>
      </c>
      <c r="T7247" s="18">
        <f t="shared" si="793"/>
        <v>8.2980101630339949</v>
      </c>
      <c r="U7247" s="18">
        <f t="shared" si="794"/>
        <v>8.2761977377421108</v>
      </c>
      <c r="V7247" s="30">
        <v>958.17740000000003</v>
      </c>
      <c r="X7247" s="3" t="s">
        <v>47</v>
      </c>
      <c r="Y7247" s="3" t="s">
        <v>47</v>
      </c>
      <c r="Z7247" s="3" t="s">
        <v>47</v>
      </c>
      <c r="AB7247" s="12" t="s">
        <v>47</v>
      </c>
      <c r="AC7247" s="3" t="s">
        <v>47</v>
      </c>
      <c r="AD7247" s="3" t="s">
        <v>47</v>
      </c>
      <c r="AF7247" s="3" t="s">
        <v>47</v>
      </c>
      <c r="AG7247" s="3" t="s">
        <v>48</v>
      </c>
      <c r="AJ7247" s="3" t="s">
        <v>47</v>
      </c>
      <c r="AL7247" s="3" t="s">
        <v>47</v>
      </c>
      <c r="AQ7247" s="3" t="s">
        <v>65</v>
      </c>
      <c r="AU7247" s="3">
        <v>1</v>
      </c>
      <c r="AV7247" s="3">
        <v>9</v>
      </c>
      <c r="AW7247" s="3">
        <v>1</v>
      </c>
      <c r="AX7247" s="3">
        <v>9</v>
      </c>
      <c r="AY7247" s="3">
        <v>100</v>
      </c>
      <c r="AZ7247" s="6" t="str">
        <f t="shared" si="795"/>
        <v>3489.3</v>
      </c>
      <c r="BC7247" s="12" t="s">
        <v>18904</v>
      </c>
      <c r="BJ7247" s="12">
        <f t="shared" si="796"/>
        <v>0</v>
      </c>
      <c r="BK7247" s="12">
        <f t="shared" si="797"/>
        <v>0</v>
      </c>
      <c r="CM7247" s="3" t="s">
        <v>18905</v>
      </c>
      <c r="CQ7247" s="3" t="str">
        <f>CONCATENATE(baseURL!$A$1,baseURL!$B$1,baseURL!$C$1,".",C7247,".",L7247,".pkl&amp;seq=",BC7247)</f>
        <v>http://proteomics.broadinstitute.org/millscripts/viewfeed.pl?side=xl&amp;cycle=1&amp;fixedMods=iaaC&amp;file=msdataSM/iPRG2012_nd/cpick_in/iPRG2012_nd.3489.3.3.pkl&amp;seq=AVGDNDPLDVLELGETLAYTGQVKQVK</v>
      </c>
    </row>
    <row r="7248" spans="1:95" x14ac:dyDescent="0.2">
      <c r="A7248" s="3">
        <v>3953</v>
      </c>
      <c r="B7248" s="2" t="s">
        <v>18906</v>
      </c>
      <c r="C7248" s="2" t="s">
        <v>18897</v>
      </c>
      <c r="D7248" s="3">
        <v>17329</v>
      </c>
      <c r="E7248" s="3">
        <v>17313</v>
      </c>
      <c r="F7248" s="3">
        <v>73293</v>
      </c>
      <c r="G7248" s="3">
        <v>20802</v>
      </c>
      <c r="H7248" s="3">
        <v>66.197999999999993</v>
      </c>
      <c r="I7248" s="30">
        <v>991.19123999999999</v>
      </c>
      <c r="J7248" s="30">
        <v>991.19124339999996</v>
      </c>
      <c r="K7248" s="30">
        <v>0</v>
      </c>
      <c r="L7248" s="3">
        <v>3</v>
      </c>
      <c r="M7248" s="3">
        <v>0</v>
      </c>
      <c r="N7248" s="10">
        <f t="shared" si="791"/>
        <v>1</v>
      </c>
      <c r="O7248" s="35">
        <v>3</v>
      </c>
      <c r="P7248" s="17"/>
      <c r="Q7248" s="40">
        <v>2971.5523600000001</v>
      </c>
      <c r="R7248" s="40">
        <v>991.18897000000004</v>
      </c>
      <c r="S7248" s="18">
        <f t="shared" si="792"/>
        <v>2.2901788343681253</v>
      </c>
      <c r="T7248" s="18">
        <f t="shared" si="793"/>
        <v>2.2936090581413766</v>
      </c>
      <c r="U7248" s="18">
        <f t="shared" si="794"/>
        <v>2.2498232601805954</v>
      </c>
      <c r="V7248" s="30">
        <v>991.19119999999998</v>
      </c>
      <c r="W7248" s="3" t="s">
        <v>47</v>
      </c>
      <c r="X7248" s="3" t="s">
        <v>47</v>
      </c>
      <c r="Y7248" s="3" t="s">
        <v>47</v>
      </c>
      <c r="Z7248" s="3" t="s">
        <v>47</v>
      </c>
      <c r="AA7248" s="3" t="s">
        <v>48</v>
      </c>
      <c r="AB7248" s="12" t="s">
        <v>47</v>
      </c>
      <c r="AC7248" s="3" t="s">
        <v>47</v>
      </c>
      <c r="AD7248" s="3" t="s">
        <v>47</v>
      </c>
      <c r="AF7248" s="3" t="s">
        <v>47</v>
      </c>
      <c r="AG7248" s="3" t="s">
        <v>47</v>
      </c>
      <c r="AI7248" s="3" t="s">
        <v>47</v>
      </c>
      <c r="AJ7248" s="3" t="s">
        <v>47</v>
      </c>
      <c r="AL7248" s="3" t="s">
        <v>47</v>
      </c>
      <c r="AM7248" s="3" t="s">
        <v>47</v>
      </c>
      <c r="AU7248" s="3">
        <v>0</v>
      </c>
      <c r="AV7248" s="3">
        <v>13</v>
      </c>
      <c r="AW7248" s="3">
        <v>1</v>
      </c>
      <c r="AX7248" s="3">
        <v>13</v>
      </c>
      <c r="AY7248" s="3">
        <v>100</v>
      </c>
      <c r="AZ7248" s="6" t="str">
        <f t="shared" si="795"/>
        <v>3490.2</v>
      </c>
      <c r="BC7248" s="12" t="s">
        <v>18907</v>
      </c>
      <c r="BJ7248" s="12">
        <f t="shared" si="796"/>
        <v>0</v>
      </c>
      <c r="BK7248" s="12">
        <f t="shared" si="797"/>
        <v>0</v>
      </c>
      <c r="CQ7248" s="3" t="str">
        <f>CONCATENATE(baseURL!$A$1,baseURL!$B$1,baseURL!$C$1,".",C7248,".",L7248,".pkl&amp;seq=",BC7248)</f>
        <v>http://proteomics.broadinstitute.org/millscripts/viewfeed.pl?side=xl&amp;cycle=1&amp;fixedMods=iaaC&amp;file=msdataSM/iPRG2012_nd/cpick_in/iPRG2012_nd.3490.2.3.pkl&amp;seq=ATLGLLGNQGVDPAKFAAYNVLEDPELR</v>
      </c>
    </row>
    <row r="7249" spans="1:95" x14ac:dyDescent="0.2">
      <c r="A7249" s="3">
        <v>4033</v>
      </c>
      <c r="B7249" s="2" t="s">
        <v>18908</v>
      </c>
      <c r="C7249" s="2" t="s">
        <v>18909</v>
      </c>
      <c r="D7249" s="3">
        <v>17331</v>
      </c>
      <c r="E7249" s="3">
        <v>17315</v>
      </c>
      <c r="F7249" s="3">
        <v>73314</v>
      </c>
      <c r="G7249" s="3">
        <v>20805</v>
      </c>
      <c r="H7249" s="3">
        <v>66.221599999999995</v>
      </c>
      <c r="I7249" s="30">
        <v>941.12773000000004</v>
      </c>
      <c r="J7249" s="30">
        <v>941.12003819999995</v>
      </c>
      <c r="K7249" s="30">
        <v>7.6899999999999998E-3</v>
      </c>
      <c r="L7249" s="3">
        <v>3</v>
      </c>
      <c r="M7249" s="3">
        <v>3</v>
      </c>
      <c r="N7249" s="10">
        <f t="shared" si="791"/>
        <v>1</v>
      </c>
      <c r="O7249" s="35">
        <v>3</v>
      </c>
      <c r="P7249" s="17"/>
      <c r="Q7249" s="40">
        <v>2821.3535299999999</v>
      </c>
      <c r="R7249" s="40">
        <v>941.12269000000003</v>
      </c>
      <c r="S7249" s="18">
        <f t="shared" si="792"/>
        <v>5.3553060122353964</v>
      </c>
      <c r="T7249" s="18">
        <f t="shared" si="793"/>
        <v>-2.8176985086615902</v>
      </c>
      <c r="U7249" s="18">
        <f t="shared" si="794"/>
        <v>-3.0708004712748016</v>
      </c>
      <c r="V7249" s="30">
        <v>941.11980000000005</v>
      </c>
      <c r="W7249" s="3" t="s">
        <v>47</v>
      </c>
      <c r="X7249" s="3" t="s">
        <v>47</v>
      </c>
      <c r="Y7249" s="3" t="s">
        <v>47</v>
      </c>
      <c r="Z7249" s="3" t="s">
        <v>47</v>
      </c>
      <c r="AA7249" s="3" t="s">
        <v>48</v>
      </c>
      <c r="AB7249" s="12" t="s">
        <v>47</v>
      </c>
      <c r="AC7249" s="3" t="s">
        <v>47</v>
      </c>
      <c r="AD7249" s="3" t="s">
        <v>47</v>
      </c>
      <c r="AE7249" s="3" t="s">
        <v>47</v>
      </c>
      <c r="AF7249" s="3" t="s">
        <v>47</v>
      </c>
      <c r="AG7249" s="3" t="s">
        <v>47</v>
      </c>
      <c r="AI7249" s="3" t="s">
        <v>47</v>
      </c>
      <c r="AJ7249" s="3" t="s">
        <v>47</v>
      </c>
      <c r="AL7249" s="3" t="s">
        <v>48</v>
      </c>
      <c r="AM7249" s="3" t="s">
        <v>47</v>
      </c>
      <c r="AO7249" s="3" t="s">
        <v>47</v>
      </c>
      <c r="AP7249" s="3" t="s">
        <v>48</v>
      </c>
      <c r="AU7249" s="3">
        <v>0</v>
      </c>
      <c r="AV7249" s="3">
        <v>14</v>
      </c>
      <c r="AW7249" s="3">
        <v>1</v>
      </c>
      <c r="AX7249" s="3">
        <v>14</v>
      </c>
      <c r="AY7249" s="3">
        <v>100</v>
      </c>
      <c r="AZ7249" s="6" t="str">
        <f t="shared" si="795"/>
        <v>3491.2</v>
      </c>
      <c r="BC7249" s="12" t="s">
        <v>18910</v>
      </c>
      <c r="BJ7249" s="12">
        <f t="shared" si="796"/>
        <v>1</v>
      </c>
      <c r="BK7249" s="12">
        <f t="shared" si="797"/>
        <v>0</v>
      </c>
      <c r="CQ7249" s="3" t="str">
        <f>CONCATENATE(baseURL!$A$1,baseURL!$B$1,baseURL!$C$1,".",C7249,".",L7249,".pkl&amp;seq=",BC7249)</f>
        <v>http://proteomics.broadinstitute.org/millscripts/viewfeed.pl?side=xl&amp;cycle=1&amp;fixedMods=iaaC&amp;file=msdataSM/iPRG2012_nd/cpick_in/iPRG2012_nd.3491.2.3.pkl&amp;seq=MGVLFGTGVNGAYYDVCSDLEKLQGK</v>
      </c>
    </row>
    <row r="7250" spans="1:95" x14ac:dyDescent="0.2">
      <c r="A7250" s="3">
        <v>1665</v>
      </c>
      <c r="B7250" s="2" t="s">
        <v>18915</v>
      </c>
      <c r="C7250" s="2" t="s">
        <v>18916</v>
      </c>
      <c r="D7250" s="3">
        <v>17333</v>
      </c>
      <c r="E7250" s="3">
        <v>17317</v>
      </c>
      <c r="F7250" s="3">
        <v>73335</v>
      </c>
      <c r="G7250" s="3">
        <v>20808</v>
      </c>
      <c r="H7250" s="3">
        <v>66.239500000000007</v>
      </c>
      <c r="I7250" s="30">
        <v>1011.1660000000001</v>
      </c>
      <c r="J7250" s="30">
        <v>1011.1659529999999</v>
      </c>
      <c r="K7250" s="30">
        <v>5.0000000000000002E-5</v>
      </c>
      <c r="L7250" s="3">
        <v>0</v>
      </c>
      <c r="M7250" s="3">
        <v>0</v>
      </c>
      <c r="N7250" s="10">
        <f t="shared" si="791"/>
        <v>1</v>
      </c>
      <c r="O7250" s="35">
        <v>3</v>
      </c>
      <c r="P7250" s="17"/>
      <c r="Q7250" s="40">
        <v>3031.4564700000001</v>
      </c>
      <c r="R7250" s="40">
        <v>1011.15701</v>
      </c>
      <c r="S7250" s="18">
        <f t="shared" si="792"/>
        <v>8.8908051975427629</v>
      </c>
      <c r="T7250" s="18">
        <f t="shared" si="793"/>
        <v>8.8443237909521972</v>
      </c>
      <c r="U7250" s="18">
        <f t="shared" si="794"/>
        <v>8.8908051975427629</v>
      </c>
      <c r="V7250" s="30">
        <v>1011.1660000000001</v>
      </c>
      <c r="X7250" s="3" t="s">
        <v>47</v>
      </c>
      <c r="Y7250" s="3" t="s">
        <v>47</v>
      </c>
      <c r="Z7250" s="3" t="s">
        <v>47</v>
      </c>
      <c r="AA7250" s="3" t="s">
        <v>47</v>
      </c>
      <c r="AB7250" s="12" t="s">
        <v>47</v>
      </c>
      <c r="AC7250" s="3" t="s">
        <v>48</v>
      </c>
      <c r="AD7250" s="3" t="s">
        <v>47</v>
      </c>
      <c r="AF7250" s="3" t="s">
        <v>47</v>
      </c>
      <c r="AG7250" s="3" t="s">
        <v>48</v>
      </c>
      <c r="AI7250" s="3" t="s">
        <v>52</v>
      </c>
      <c r="AL7250" s="3" t="s">
        <v>48</v>
      </c>
      <c r="AU7250" s="3">
        <v>0</v>
      </c>
      <c r="AV7250" s="3">
        <v>7</v>
      </c>
      <c r="AW7250" s="3">
        <v>1</v>
      </c>
      <c r="AX7250" s="3">
        <v>7</v>
      </c>
      <c r="AY7250" s="3">
        <v>100</v>
      </c>
      <c r="AZ7250" s="6" t="str">
        <f t="shared" si="795"/>
        <v>3492.2</v>
      </c>
      <c r="BC7250" s="12" t="s">
        <v>18917</v>
      </c>
      <c r="BJ7250" s="12">
        <f t="shared" si="796"/>
        <v>0</v>
      </c>
      <c r="BK7250" s="12">
        <f t="shared" si="797"/>
        <v>0</v>
      </c>
      <c r="CQ7250" s="3" t="str">
        <f>CONCATENATE(baseURL!$A$1,baseURL!$B$1,baseURL!$C$1,".",C7250,".",L7250,".pkl&amp;seq=",BC7250)</f>
        <v>http://proteomics.broadinstitute.org/millscripts/viewfeed.pl?side=xl&amp;cycle=1&amp;fixedMods=iaaC&amp;file=msdataSM/iPRG2012_nd/cpick_in/iPRG2012_nd.3492.2.0.pkl&amp;seq=LGEGVNVEQVEGLMSLEQYEKTLVHDD</v>
      </c>
    </row>
    <row r="7251" spans="1:95" x14ac:dyDescent="0.2">
      <c r="A7251" s="3">
        <v>1749</v>
      </c>
      <c r="B7251" s="2" t="s">
        <v>18918</v>
      </c>
      <c r="C7251" s="2" t="s">
        <v>18908</v>
      </c>
      <c r="D7251" s="3">
        <v>17334</v>
      </c>
      <c r="E7251" s="3">
        <v>17318</v>
      </c>
      <c r="F7251" s="3">
        <v>73336</v>
      </c>
      <c r="G7251" s="3">
        <v>20809</v>
      </c>
      <c r="H7251" s="3">
        <v>66.2453</v>
      </c>
      <c r="I7251" s="30">
        <v>1169.5784000000001</v>
      </c>
      <c r="J7251" s="30">
        <v>1169.5783759999999</v>
      </c>
      <c r="K7251" s="30">
        <v>2.0000000000000002E-5</v>
      </c>
      <c r="L7251" s="3">
        <v>3</v>
      </c>
      <c r="M7251" s="3">
        <v>0</v>
      </c>
      <c r="N7251" s="10">
        <f t="shared" si="791"/>
        <v>1</v>
      </c>
      <c r="O7251" s="35">
        <v>3</v>
      </c>
      <c r="P7251" s="17"/>
      <c r="Q7251" s="40">
        <v>3506.6283400000002</v>
      </c>
      <c r="R7251" s="40">
        <v>1169.54763</v>
      </c>
      <c r="S7251" s="18">
        <f t="shared" si="792"/>
        <v>26.30931756073501</v>
      </c>
      <c r="T7251" s="18">
        <f t="shared" si="793"/>
        <v>26.288796805913954</v>
      </c>
      <c r="U7251" s="18">
        <f t="shared" si="794"/>
        <v>26.30931756073501</v>
      </c>
      <c r="V7251" s="30">
        <v>1169.5784000000001</v>
      </c>
      <c r="X7251" s="3" t="s">
        <v>47</v>
      </c>
      <c r="Z7251" s="3" t="s">
        <v>52</v>
      </c>
      <c r="AA7251" s="3" t="s">
        <v>48</v>
      </c>
      <c r="AB7251" s="12" t="s">
        <v>48</v>
      </c>
      <c r="AD7251" s="3" t="s">
        <v>47</v>
      </c>
      <c r="AF7251" s="3" t="s">
        <v>52</v>
      </c>
      <c r="AJ7251" s="3" t="s">
        <v>47</v>
      </c>
      <c r="AL7251" s="3" t="s">
        <v>52</v>
      </c>
      <c r="AM7251" s="3" t="s">
        <v>47</v>
      </c>
      <c r="AU7251" s="3">
        <v>0</v>
      </c>
      <c r="AV7251" s="3">
        <v>4</v>
      </c>
      <c r="AW7251" s="3">
        <v>1</v>
      </c>
      <c r="AX7251" s="3">
        <v>4</v>
      </c>
      <c r="AY7251" s="3">
        <v>100</v>
      </c>
      <c r="AZ7251" s="6" t="str">
        <f t="shared" si="795"/>
        <v>3492.3</v>
      </c>
      <c r="BC7251" s="12" t="s">
        <v>18919</v>
      </c>
      <c r="BJ7251" s="12">
        <f t="shared" si="796"/>
        <v>0</v>
      </c>
      <c r="BK7251" s="12">
        <f t="shared" si="797"/>
        <v>0</v>
      </c>
      <c r="CQ7251" s="3" t="str">
        <f>CONCATENATE(baseURL!$A$1,baseURL!$B$1,baseURL!$C$1,".",C7251,".",L7251,".pkl&amp;seq=",BC7251)</f>
        <v>http://proteomics.broadinstitute.org/millscripts/viewfeed.pl?side=xl&amp;cycle=1&amp;fixedMods=iaaC&amp;file=msdataSM/iPRG2012_nd/cpick_in/iPRG2012_nd.3492.3.3.pkl&amp;seq=MMQDPSLRQMAEGFASGGGTPNLSDLMNNPALR</v>
      </c>
    </row>
    <row r="7252" spans="1:95" x14ac:dyDescent="0.2">
      <c r="A7252" s="3">
        <v>1843</v>
      </c>
      <c r="B7252" s="2" t="s">
        <v>18920</v>
      </c>
      <c r="C7252" s="2" t="s">
        <v>18911</v>
      </c>
      <c r="D7252" s="3">
        <v>17336</v>
      </c>
      <c r="E7252" s="3">
        <v>17320</v>
      </c>
      <c r="F7252" s="3">
        <v>73356</v>
      </c>
      <c r="G7252" s="3">
        <v>20812</v>
      </c>
      <c r="H7252" s="3">
        <v>66.258899999999997</v>
      </c>
      <c r="I7252" s="30">
        <v>877.41278999999997</v>
      </c>
      <c r="J7252" s="30">
        <v>877.66390799999999</v>
      </c>
      <c r="K7252" s="30">
        <v>-0.25112000000000001</v>
      </c>
      <c r="L7252" s="3">
        <v>4</v>
      </c>
      <c r="M7252" s="3">
        <v>4</v>
      </c>
      <c r="N7252" s="10">
        <f t="shared" si="791"/>
        <v>1</v>
      </c>
      <c r="O7252" s="35">
        <v>4</v>
      </c>
      <c r="P7252" s="17"/>
      <c r="Q7252" s="40">
        <v>3506.6283400000002</v>
      </c>
      <c r="R7252" s="40">
        <v>877.41254000000004</v>
      </c>
      <c r="S7252" s="18">
        <f t="shared" si="792"/>
        <v>0.2849286835326571</v>
      </c>
      <c r="T7252" s="18">
        <f t="shared" si="793"/>
        <v>286.48781336081288</v>
      </c>
      <c r="U7252" s="18">
        <f t="shared" si="794"/>
        <v>286.25075269600484</v>
      </c>
      <c r="V7252" s="30">
        <v>877.66369999999995</v>
      </c>
      <c r="W7252" s="3" t="s">
        <v>47</v>
      </c>
      <c r="Z7252" s="3" t="s">
        <v>47</v>
      </c>
      <c r="AA7252" s="3" t="s">
        <v>48</v>
      </c>
      <c r="AB7252" s="12" t="s">
        <v>47</v>
      </c>
      <c r="AC7252" s="3" t="s">
        <v>47</v>
      </c>
      <c r="AD7252" s="3" t="s">
        <v>47</v>
      </c>
      <c r="AE7252" s="3" t="s">
        <v>47</v>
      </c>
      <c r="AF7252" s="3" t="s">
        <v>47</v>
      </c>
      <c r="AG7252" s="3" t="s">
        <v>47</v>
      </c>
      <c r="AJ7252" s="3" t="s">
        <v>47</v>
      </c>
      <c r="AK7252" s="3" t="s">
        <v>47</v>
      </c>
      <c r="AO7252" s="3" t="s">
        <v>47</v>
      </c>
      <c r="AU7252" s="3">
        <v>0</v>
      </c>
      <c r="AV7252" s="3">
        <v>11</v>
      </c>
      <c r="AW7252" s="3">
        <v>2</v>
      </c>
      <c r="AX7252" s="3">
        <v>8</v>
      </c>
      <c r="AY7252" s="3">
        <v>72.73</v>
      </c>
      <c r="AZ7252" s="6" t="str">
        <f t="shared" si="795"/>
        <v>3493.2</v>
      </c>
      <c r="BC7252" s="12" t="s">
        <v>18919</v>
      </c>
      <c r="BJ7252" s="12">
        <f t="shared" si="796"/>
        <v>0</v>
      </c>
      <c r="BK7252" s="12">
        <f t="shared" si="797"/>
        <v>0</v>
      </c>
      <c r="BP7252" s="3" t="s">
        <v>54</v>
      </c>
      <c r="BR7252" s="3" t="s">
        <v>54</v>
      </c>
      <c r="BV7252" s="3" t="s">
        <v>18921</v>
      </c>
      <c r="CA7252" s="3" t="s">
        <v>18921</v>
      </c>
      <c r="CK7252" s="3" t="s">
        <v>18921</v>
      </c>
      <c r="CQ7252" s="3" t="str">
        <f>CONCATENATE(baseURL!$A$1,baseURL!$B$1,baseURL!$C$1,".",C7252,".",L7252,".pkl&amp;seq=",BC7252,"&amp;varMods=Deamidated-N")</f>
        <v>http://proteomics.broadinstitute.org/millscripts/viewfeed.pl?side=xl&amp;cycle=1&amp;fixedMods=iaaC&amp;file=msdataSM/iPRG2012_nd/cpick_in/iPRG2012_nd.3493.2.4.pkl&amp;seq=MMQDPSLRQMAEGFASGGGTPNLSDLMNNPALR&amp;varMods=Deamidated-N</v>
      </c>
    </row>
    <row r="7253" spans="1:95" x14ac:dyDescent="0.2">
      <c r="A7253" s="3">
        <v>7035</v>
      </c>
      <c r="B7253" s="2" t="s">
        <v>18922</v>
      </c>
      <c r="C7253" s="2" t="s">
        <v>18915</v>
      </c>
      <c r="D7253" s="3">
        <v>17337</v>
      </c>
      <c r="E7253" s="3">
        <v>17321</v>
      </c>
      <c r="F7253" s="3">
        <v>73357</v>
      </c>
      <c r="G7253" s="3">
        <v>20813</v>
      </c>
      <c r="H7253" s="3">
        <v>66.262200000000007</v>
      </c>
      <c r="I7253" s="30">
        <v>994.28872000000001</v>
      </c>
      <c r="J7253" s="30">
        <v>994.08612219999998</v>
      </c>
      <c r="K7253" s="30">
        <v>0.2026</v>
      </c>
      <c r="L7253" s="3">
        <v>0</v>
      </c>
      <c r="M7253" s="3">
        <v>5</v>
      </c>
      <c r="N7253" s="10">
        <f t="shared" si="791"/>
        <v>1</v>
      </c>
      <c r="O7253" s="35">
        <v>5</v>
      </c>
      <c r="P7253" s="17"/>
      <c r="Q7253" s="40">
        <v>4966.3696</v>
      </c>
      <c r="R7253" s="40">
        <v>994.07974000000002</v>
      </c>
      <c r="S7253" s="18">
        <f t="shared" si="792"/>
        <v>210.22458419683397</v>
      </c>
      <c r="T7253" s="18">
        <f t="shared" si="793"/>
        <v>6.4202093083214962</v>
      </c>
      <c r="U7253" s="18">
        <f t="shared" si="794"/>
        <v>6.3978770958277327</v>
      </c>
      <c r="V7253" s="30">
        <v>994.08609999999999</v>
      </c>
      <c r="Y7253" s="3" t="s">
        <v>47</v>
      </c>
      <c r="Z7253" s="3" t="s">
        <v>47</v>
      </c>
      <c r="AB7253" s="12" t="s">
        <v>48</v>
      </c>
      <c r="AE7253" s="3" t="s">
        <v>47</v>
      </c>
      <c r="AF7253" s="3" t="s">
        <v>47</v>
      </c>
      <c r="AG7253" s="3" t="s">
        <v>52</v>
      </c>
      <c r="AK7253" s="3" t="s">
        <v>48</v>
      </c>
      <c r="AL7253" s="3" t="s">
        <v>48</v>
      </c>
      <c r="AM7253" s="3" t="s">
        <v>48</v>
      </c>
      <c r="AU7253" s="3">
        <v>0</v>
      </c>
      <c r="AV7253" s="3">
        <v>4</v>
      </c>
      <c r="AW7253" s="3">
        <v>1</v>
      </c>
      <c r="AX7253" s="3">
        <v>4</v>
      </c>
      <c r="AY7253" s="3">
        <v>100</v>
      </c>
      <c r="AZ7253" s="6" t="str">
        <f t="shared" si="795"/>
        <v>3493.3</v>
      </c>
      <c r="BC7253" s="12" t="s">
        <v>18923</v>
      </c>
      <c r="BJ7253" s="12">
        <f t="shared" si="796"/>
        <v>1</v>
      </c>
      <c r="BK7253" s="12">
        <f t="shared" si="797"/>
        <v>0</v>
      </c>
      <c r="CQ7253" s="3" t="str">
        <f>CONCATENATE(baseURL!$A$1,baseURL!$B$1,baseURL!$C$1,".",C7253,".",L7253,".pkl&amp;seq=",BC7253)</f>
        <v>http://proteomics.broadinstitute.org/millscripts/viewfeed.pl?side=xl&amp;cycle=1&amp;fixedMods=iaaC&amp;file=msdataSM/iPRG2012_nd/cpick_in/iPRG2012_nd.3493.3.0.pkl&amp;seq=TASLTTKFLNNTYENPFMNASGVHCMTTQELDELANSKAGAFLTK</v>
      </c>
    </row>
    <row r="7254" spans="1:95" x14ac:dyDescent="0.2">
      <c r="A7254" s="3">
        <v>2145</v>
      </c>
      <c r="B7254" s="2" t="s">
        <v>18924</v>
      </c>
      <c r="C7254" s="2" t="s">
        <v>18925</v>
      </c>
      <c r="D7254" s="3">
        <v>17340</v>
      </c>
      <c r="E7254" s="3">
        <v>17324</v>
      </c>
      <c r="F7254" s="3">
        <v>73376</v>
      </c>
      <c r="G7254" s="3">
        <v>20817</v>
      </c>
      <c r="H7254" s="3">
        <v>66.284099999999995</v>
      </c>
      <c r="I7254" s="30">
        <v>844.39957000000004</v>
      </c>
      <c r="J7254" s="30">
        <v>844.39489700000001</v>
      </c>
      <c r="K7254" s="30">
        <v>4.6699999999999997E-3</v>
      </c>
      <c r="L7254" s="3">
        <v>3</v>
      </c>
      <c r="M7254" s="3">
        <v>3</v>
      </c>
      <c r="N7254" s="10">
        <f t="shared" si="791"/>
        <v>1</v>
      </c>
      <c r="O7254" s="35">
        <v>3</v>
      </c>
      <c r="P7254" s="17"/>
      <c r="Q7254" s="40">
        <v>2531.1653299999998</v>
      </c>
      <c r="R7254" s="40">
        <v>844.39329999999995</v>
      </c>
      <c r="S7254" s="18">
        <f t="shared" si="792"/>
        <v>7.4254497283267522</v>
      </c>
      <c r="T7254" s="18">
        <f t="shared" si="793"/>
        <v>1.8912987586006293</v>
      </c>
      <c r="U7254" s="18">
        <f t="shared" si="794"/>
        <v>1.7764233800507614</v>
      </c>
      <c r="V7254" s="30">
        <v>844.39480000000003</v>
      </c>
      <c r="W7254" s="3" t="s">
        <v>47</v>
      </c>
      <c r="X7254" s="3" t="s">
        <v>47</v>
      </c>
      <c r="Y7254" s="3" t="s">
        <v>47</v>
      </c>
      <c r="Z7254" s="3" t="s">
        <v>47</v>
      </c>
      <c r="AA7254" s="3" t="s">
        <v>48</v>
      </c>
      <c r="AB7254" s="12" t="s">
        <v>47</v>
      </c>
      <c r="AC7254" s="3" t="s">
        <v>47</v>
      </c>
      <c r="AD7254" s="3" t="s">
        <v>47</v>
      </c>
      <c r="AE7254" s="3" t="s">
        <v>47</v>
      </c>
      <c r="AF7254" s="3" t="s">
        <v>47</v>
      </c>
      <c r="AG7254" s="3" t="s">
        <v>47</v>
      </c>
      <c r="AI7254" s="3" t="s">
        <v>47</v>
      </c>
      <c r="AJ7254" s="3" t="s">
        <v>47</v>
      </c>
      <c r="AK7254" s="3" t="s">
        <v>47</v>
      </c>
      <c r="AL7254" s="3" t="s">
        <v>52</v>
      </c>
      <c r="AN7254" s="3" t="s">
        <v>47</v>
      </c>
      <c r="AO7254" s="3" t="s">
        <v>47</v>
      </c>
      <c r="AQ7254" s="3" t="s">
        <v>47</v>
      </c>
      <c r="AU7254" s="3">
        <v>0</v>
      </c>
      <c r="AV7254" s="3">
        <v>16</v>
      </c>
      <c r="AW7254" s="3">
        <v>1</v>
      </c>
      <c r="AX7254" s="3">
        <v>16</v>
      </c>
      <c r="AY7254" s="3">
        <v>100</v>
      </c>
      <c r="AZ7254" s="6" t="str">
        <f t="shared" si="795"/>
        <v>3494.1</v>
      </c>
      <c r="BC7254" s="12" t="s">
        <v>18926</v>
      </c>
      <c r="BJ7254" s="12">
        <f t="shared" si="796"/>
        <v>0</v>
      </c>
      <c r="BK7254" s="12">
        <f t="shared" si="797"/>
        <v>0</v>
      </c>
      <c r="BO7254" s="3" t="s">
        <v>114</v>
      </c>
      <c r="BR7254" s="3" t="s">
        <v>114</v>
      </c>
      <c r="CQ7254" s="3" t="str">
        <f>CONCATENATE(baseURL!$A$1,baseURL!$B$1,baseURL!$C$1,".",C7254,".",L7254,".pkl&amp;seq=",BC7254,"&amp;varMods=pyroGlu-Q")</f>
        <v>http://proteomics.broadinstitute.org/millscripts/viewfeed.pl?side=xl&amp;cycle=1&amp;fixedMods=iaaC&amp;file=msdataSM/iPRG2012_nd/cpick_in/iPRG2012_nd.3494.1.3.pkl&amp;seq=qMAEGFASGGGTPNLSDLMNNPALR&amp;varMods=pyroGlu-Q</v>
      </c>
    </row>
    <row r="7255" spans="1:95" x14ac:dyDescent="0.2">
      <c r="A7255" s="3">
        <v>785</v>
      </c>
      <c r="B7255" s="2" t="s">
        <v>18927</v>
      </c>
      <c r="C7255" s="2" t="s">
        <v>18928</v>
      </c>
      <c r="D7255" s="3">
        <v>17341</v>
      </c>
      <c r="E7255" s="3">
        <v>17325</v>
      </c>
      <c r="F7255" s="3">
        <v>73377</v>
      </c>
      <c r="G7255" s="3">
        <v>20818</v>
      </c>
      <c r="H7255" s="3">
        <v>66.292500000000004</v>
      </c>
      <c r="I7255" s="30">
        <v>882.90085999999997</v>
      </c>
      <c r="J7255" s="30">
        <v>883.16176670000004</v>
      </c>
      <c r="K7255" s="30">
        <v>-0.26090999999999998</v>
      </c>
      <c r="L7255" s="3">
        <v>4</v>
      </c>
      <c r="M7255" s="3">
        <v>4</v>
      </c>
      <c r="N7255" s="10">
        <f t="shared" si="791"/>
        <v>1</v>
      </c>
      <c r="O7255" s="35">
        <v>4</v>
      </c>
      <c r="P7255" s="17"/>
      <c r="Q7255" s="40">
        <v>3528.6102900000001</v>
      </c>
      <c r="R7255" s="32">
        <v>882.90803000000005</v>
      </c>
      <c r="S7255" s="18">
        <f t="shared" si="792"/>
        <v>-8.1208911420676326</v>
      </c>
      <c r="T7255" s="18">
        <f t="shared" si="793"/>
        <v>287.38746435457199</v>
      </c>
      <c r="U7255" s="18">
        <f t="shared" si="794"/>
        <v>287.31191854710255</v>
      </c>
      <c r="V7255" s="30">
        <v>883.1617</v>
      </c>
      <c r="W7255" s="3" t="s">
        <v>47</v>
      </c>
      <c r="X7255" s="3" t="s">
        <v>47</v>
      </c>
      <c r="Y7255" s="3" t="s">
        <v>47</v>
      </c>
      <c r="AC7255" s="3" t="s">
        <v>52</v>
      </c>
      <c r="AD7255" s="3" t="s">
        <v>47</v>
      </c>
      <c r="AE7255" s="3" t="s">
        <v>47</v>
      </c>
      <c r="AF7255" s="3" t="s">
        <v>47</v>
      </c>
      <c r="AK7255" s="3" t="s">
        <v>52</v>
      </c>
      <c r="AL7255" s="3" t="s">
        <v>52</v>
      </c>
      <c r="AU7255" s="3">
        <v>0</v>
      </c>
      <c r="AV7255" s="3">
        <v>6</v>
      </c>
      <c r="AW7255" s="3">
        <v>3</v>
      </c>
      <c r="AX7255" s="3">
        <v>4</v>
      </c>
      <c r="AY7255" s="3">
        <v>66.67</v>
      </c>
      <c r="AZ7255" s="6" t="str">
        <f t="shared" si="795"/>
        <v>3494.2</v>
      </c>
      <c r="BC7255" s="12" t="s">
        <v>18929</v>
      </c>
      <c r="BJ7255" s="12">
        <f t="shared" si="796"/>
        <v>0</v>
      </c>
      <c r="BK7255" s="12">
        <f t="shared" si="797"/>
        <v>0</v>
      </c>
      <c r="BL7255" s="3" t="s">
        <v>162</v>
      </c>
      <c r="BR7255" s="3" t="s">
        <v>162</v>
      </c>
      <c r="BZ7255" s="3" t="s">
        <v>18930</v>
      </c>
      <c r="CA7255" s="3" t="s">
        <v>18931</v>
      </c>
      <c r="CQ7255" s="3" t="str">
        <f>CONCATENATE(baseURL!$A$1,baseURL!$B$1,baseURL!$C$1,".",C7255,".",L7255,".pkl&amp;seq=",BC7255,"&amp;varMods=Sodiated-D")</f>
        <v>http://proteomics.broadinstitute.org/millscripts/viewfeed.pl?side=xl&amp;cycle=1&amp;fixedMods=iaaC&amp;file=msdataSM/iPRG2012_nd/cpick_in/iPRG2012_nd.3494.2.4.pkl&amp;seq=MMQDPSLRQMAEGFASGGGTPNLSdLMNNPALR&amp;varMods=Sodiated-D</v>
      </c>
    </row>
    <row r="7256" spans="1:95" x14ac:dyDescent="0.2">
      <c r="A7256" s="3">
        <v>5191</v>
      </c>
      <c r="B7256" s="2" t="s">
        <v>18932</v>
      </c>
      <c r="C7256" s="2" t="s">
        <v>18933</v>
      </c>
      <c r="D7256" s="3">
        <v>17342</v>
      </c>
      <c r="E7256" s="3">
        <v>17326</v>
      </c>
      <c r="F7256" s="3">
        <v>73397</v>
      </c>
      <c r="G7256" s="3">
        <v>20820</v>
      </c>
      <c r="H7256" s="3">
        <v>66.316199999999995</v>
      </c>
      <c r="I7256" s="30">
        <v>727.70159000000001</v>
      </c>
      <c r="J7256" s="30">
        <v>727.70118720000005</v>
      </c>
      <c r="K7256" s="30">
        <v>4.0000000000000002E-4</v>
      </c>
      <c r="L7256" s="3">
        <v>3</v>
      </c>
      <c r="M7256" s="3">
        <v>3</v>
      </c>
      <c r="N7256" s="10">
        <f t="shared" si="791"/>
        <v>1</v>
      </c>
      <c r="O7256" s="35">
        <v>3</v>
      </c>
      <c r="P7256" s="17"/>
      <c r="Q7256" s="40">
        <v>2181.0856100000001</v>
      </c>
      <c r="R7256" s="40">
        <v>727.70005000000003</v>
      </c>
      <c r="S7256" s="18">
        <f t="shared" si="792"/>
        <v>2.1162565537507194</v>
      </c>
      <c r="T7256" s="18">
        <f t="shared" si="793"/>
        <v>1.5627317876596156</v>
      </c>
      <c r="U7256" s="18">
        <f t="shared" si="794"/>
        <v>1.5803214524153186</v>
      </c>
      <c r="V7256" s="30">
        <v>727.70119999999997</v>
      </c>
      <c r="W7256" s="3" t="s">
        <v>47</v>
      </c>
      <c r="X7256" s="3" t="s">
        <v>47</v>
      </c>
      <c r="Y7256" s="3" t="s">
        <v>47</v>
      </c>
      <c r="Z7256" s="3" t="s">
        <v>47</v>
      </c>
      <c r="AA7256" s="3" t="s">
        <v>47</v>
      </c>
      <c r="AB7256" s="12" t="s">
        <v>47</v>
      </c>
      <c r="AC7256" s="3" t="s">
        <v>47</v>
      </c>
      <c r="AD7256" s="3" t="s">
        <v>47</v>
      </c>
      <c r="AE7256" s="3" t="s">
        <v>47</v>
      </c>
      <c r="AF7256" s="3" t="s">
        <v>47</v>
      </c>
      <c r="AG7256" s="3" t="s">
        <v>47</v>
      </c>
      <c r="AH7256" s="3" t="s">
        <v>47</v>
      </c>
      <c r="AI7256" s="3" t="s">
        <v>47</v>
      </c>
      <c r="AJ7256" s="3" t="s">
        <v>47</v>
      </c>
      <c r="AK7256" s="3" t="s">
        <v>47</v>
      </c>
      <c r="AL7256" s="3" t="s">
        <v>47</v>
      </c>
      <c r="AM7256" s="3" t="s">
        <v>47</v>
      </c>
      <c r="AN7256" s="3" t="s">
        <v>47</v>
      </c>
      <c r="AU7256" s="3">
        <v>0</v>
      </c>
      <c r="AV7256" s="3">
        <v>18</v>
      </c>
      <c r="AW7256" s="3">
        <v>1</v>
      </c>
      <c r="AX7256" s="3">
        <v>18</v>
      </c>
      <c r="AY7256" s="3">
        <v>100</v>
      </c>
      <c r="AZ7256" s="6" t="str">
        <f t="shared" si="795"/>
        <v>3495.1</v>
      </c>
      <c r="BC7256" s="12" t="s">
        <v>18934</v>
      </c>
      <c r="BJ7256" s="12">
        <f t="shared" si="796"/>
        <v>0</v>
      </c>
      <c r="BK7256" s="12">
        <f t="shared" si="797"/>
        <v>0</v>
      </c>
      <c r="CQ7256" s="3" t="str">
        <f>CONCATENATE(baseURL!$A$1,baseURL!$B$1,baseURL!$C$1,".",C7256,".",L7256,".pkl&amp;seq=",BC7256)</f>
        <v>http://proteomics.broadinstitute.org/millscripts/viewfeed.pl?side=xl&amp;cycle=1&amp;fixedMods=iaaC&amp;file=msdataSM/iPRG2012_nd/cpick_in/iPRG2012_nd.3495.1.3.pkl&amp;seq=TMLELLNQLDGFSSDDRVK</v>
      </c>
    </row>
    <row r="7257" spans="1:95" x14ac:dyDescent="0.2">
      <c r="A7257" s="3">
        <v>5733</v>
      </c>
      <c r="B7257" s="2" t="s">
        <v>18935</v>
      </c>
      <c r="C7257" s="2" t="s">
        <v>18932</v>
      </c>
      <c r="D7257" s="3">
        <v>17344</v>
      </c>
      <c r="E7257" s="3">
        <v>17328</v>
      </c>
      <c r="F7257" s="3">
        <v>73419</v>
      </c>
      <c r="G7257" s="3">
        <v>20823</v>
      </c>
      <c r="H7257" s="3">
        <v>66.339799999999997</v>
      </c>
      <c r="I7257" s="30">
        <v>915.79674</v>
      </c>
      <c r="J7257" s="30">
        <v>915.79501889999995</v>
      </c>
      <c r="K7257" s="30">
        <v>1.72E-3</v>
      </c>
      <c r="L7257" s="3">
        <v>3</v>
      </c>
      <c r="M7257" s="3">
        <v>3</v>
      </c>
      <c r="N7257" s="10">
        <f t="shared" si="791"/>
        <v>1</v>
      </c>
      <c r="O7257" s="35">
        <v>3</v>
      </c>
      <c r="P7257" s="17"/>
      <c r="Q7257" s="40">
        <v>2745.3651399999999</v>
      </c>
      <c r="R7257" s="40">
        <v>915.79322999999999</v>
      </c>
      <c r="S7257" s="18">
        <f t="shared" si="792"/>
        <v>3.8327428998417856</v>
      </c>
      <c r="T7257" s="18">
        <f t="shared" si="793"/>
        <v>1.9533885394100963</v>
      </c>
      <c r="U7257" s="18">
        <f t="shared" si="794"/>
        <v>1.8235557386573695</v>
      </c>
      <c r="V7257" s="30">
        <v>915.79489999999998</v>
      </c>
      <c r="W7257" s="3" t="s">
        <v>47</v>
      </c>
      <c r="X7257" s="3" t="s">
        <v>47</v>
      </c>
      <c r="Y7257" s="3" t="s">
        <v>47</v>
      </c>
      <c r="Z7257" s="3" t="s">
        <v>47</v>
      </c>
      <c r="AA7257" s="3" t="s">
        <v>48</v>
      </c>
      <c r="AB7257" s="12" t="s">
        <v>47</v>
      </c>
      <c r="AC7257" s="3" t="s">
        <v>47</v>
      </c>
      <c r="AD7257" s="3" t="s">
        <v>47</v>
      </c>
      <c r="AE7257" s="3" t="s">
        <v>47</v>
      </c>
      <c r="AF7257" s="3" t="s">
        <v>47</v>
      </c>
      <c r="AG7257" s="3" t="s">
        <v>47</v>
      </c>
      <c r="AI7257" s="3" t="s">
        <v>47</v>
      </c>
      <c r="AJ7257" s="3" t="s">
        <v>47</v>
      </c>
      <c r="AK7257" s="3" t="s">
        <v>47</v>
      </c>
      <c r="AL7257" s="3" t="s">
        <v>47</v>
      </c>
      <c r="AM7257" s="3" t="s">
        <v>47</v>
      </c>
      <c r="AN7257" s="3" t="s">
        <v>47</v>
      </c>
      <c r="AU7257" s="3">
        <v>0</v>
      </c>
      <c r="AV7257" s="3">
        <v>16</v>
      </c>
      <c r="AW7257" s="3">
        <v>1</v>
      </c>
      <c r="AX7257" s="3">
        <v>16</v>
      </c>
      <c r="AY7257" s="3">
        <v>100</v>
      </c>
      <c r="AZ7257" s="6" t="str">
        <f t="shared" si="795"/>
        <v>3496.2</v>
      </c>
      <c r="BC7257" s="12" t="s">
        <v>18880</v>
      </c>
      <c r="BJ7257" s="12">
        <f t="shared" si="796"/>
        <v>0</v>
      </c>
      <c r="BK7257" s="12">
        <f t="shared" si="797"/>
        <v>0</v>
      </c>
      <c r="CQ7257" s="3" t="str">
        <f>CONCATENATE(baseURL!$A$1,baseURL!$B$1,baseURL!$C$1,".",C7257,".",L7257,".pkl&amp;seq=",BC7257)</f>
        <v>http://proteomics.broadinstitute.org/millscripts/viewfeed.pl?side=xl&amp;cycle=1&amp;fixedMods=iaaC&amp;file=msdataSM/iPRG2012_nd/cpick_in/iPRG2012_nd.3496.2.3.pkl&amp;seq=SLVTLDVKPWDDETNLEEMVANVK</v>
      </c>
    </row>
    <row r="7258" spans="1:95" x14ac:dyDescent="0.2">
      <c r="A7258" s="3">
        <v>860</v>
      </c>
      <c r="B7258" s="2" t="s">
        <v>18941</v>
      </c>
      <c r="C7258" s="2" t="s">
        <v>18942</v>
      </c>
      <c r="D7258" s="3">
        <v>17346</v>
      </c>
      <c r="E7258" s="3">
        <v>17330</v>
      </c>
      <c r="F7258" s="3">
        <v>73440</v>
      </c>
      <c r="G7258" s="3">
        <v>20826</v>
      </c>
      <c r="H7258" s="3">
        <v>66.357699999999994</v>
      </c>
      <c r="I7258" s="30">
        <v>923.12276999999995</v>
      </c>
      <c r="J7258" s="30">
        <v>923.12176299999999</v>
      </c>
      <c r="K7258" s="30">
        <v>1.01E-3</v>
      </c>
      <c r="L7258" s="3">
        <v>3</v>
      </c>
      <c r="M7258" s="3">
        <v>3</v>
      </c>
      <c r="N7258" s="10">
        <f t="shared" si="791"/>
        <v>1</v>
      </c>
      <c r="O7258" s="35">
        <v>3</v>
      </c>
      <c r="P7258" s="17"/>
      <c r="Q7258" s="40">
        <v>2767.34708</v>
      </c>
      <c r="R7258" s="32">
        <v>923.12054999999998</v>
      </c>
      <c r="S7258" s="18">
        <f t="shared" si="792"/>
        <v>2.4048863390222368</v>
      </c>
      <c r="T7258" s="18">
        <f t="shared" si="793"/>
        <v>1.3140212294125768</v>
      </c>
      <c r="U7258" s="18">
        <f t="shared" si="794"/>
        <v>1.4624308818628107</v>
      </c>
      <c r="V7258" s="30">
        <v>923.12189999999998</v>
      </c>
      <c r="W7258" s="3" t="s">
        <v>47</v>
      </c>
      <c r="X7258" s="3" t="s">
        <v>47</v>
      </c>
      <c r="Y7258" s="3" t="s">
        <v>47</v>
      </c>
      <c r="Z7258" s="3" t="s">
        <v>52</v>
      </c>
      <c r="AA7258" s="3" t="s">
        <v>47</v>
      </c>
      <c r="AD7258" s="3" t="s">
        <v>47</v>
      </c>
      <c r="AE7258" s="3" t="s">
        <v>47</v>
      </c>
      <c r="AF7258" s="3" t="s">
        <v>47</v>
      </c>
      <c r="AG7258" s="3" t="s">
        <v>52</v>
      </c>
      <c r="AL7258" s="3" t="s">
        <v>52</v>
      </c>
      <c r="AO7258" s="3" t="s">
        <v>47</v>
      </c>
      <c r="AU7258" s="3">
        <v>0</v>
      </c>
      <c r="AV7258" s="3">
        <v>8</v>
      </c>
      <c r="AW7258" s="3">
        <v>3</v>
      </c>
      <c r="AX7258" s="3">
        <v>4</v>
      </c>
      <c r="AY7258" s="3">
        <v>50</v>
      </c>
      <c r="AZ7258" s="6" t="str">
        <f t="shared" si="795"/>
        <v>3497.2</v>
      </c>
      <c r="BC7258" s="12" t="s">
        <v>18943</v>
      </c>
      <c r="BJ7258" s="12">
        <f t="shared" si="796"/>
        <v>0</v>
      </c>
      <c r="BK7258" s="12">
        <f t="shared" si="797"/>
        <v>0</v>
      </c>
      <c r="BL7258" s="3" t="s">
        <v>162</v>
      </c>
      <c r="BM7258" s="3" t="s">
        <v>162</v>
      </c>
      <c r="BR7258" s="3" t="s">
        <v>162</v>
      </c>
      <c r="CQ7258" s="3" t="str">
        <f>CONCATENATE(baseURL!$A$1,baseURL!$B$1,baseURL!$C$1,".",C7258,".",L7258,".pkl&amp;seq=",BC7258,"&amp;varMods=Sodiated-D+Sodiated-E")</f>
        <v>http://proteomics.broadinstitute.org/millscripts/viewfeed.pl?side=xl&amp;cycle=1&amp;fixedMods=iaaC&amp;file=msdataSM/iPRG2012_nd/cpick_in/iPRG2012_nd.3497.2.3.pkl&amp;seq=SLVTLDVKPWDDETNLEeMVANVK&amp;varMods=Sodiated-D+Sodiated-E</v>
      </c>
    </row>
    <row r="7259" spans="1:95" x14ac:dyDescent="0.2">
      <c r="A7259" s="3">
        <v>5960</v>
      </c>
      <c r="B7259" s="2" t="s">
        <v>18944</v>
      </c>
      <c r="C7259" s="2" t="s">
        <v>18945</v>
      </c>
      <c r="D7259" s="3">
        <v>17348</v>
      </c>
      <c r="E7259" s="3">
        <v>17332</v>
      </c>
      <c r="F7259" s="3">
        <v>73460</v>
      </c>
      <c r="G7259" s="3">
        <v>20829</v>
      </c>
      <c r="H7259" s="3">
        <v>66.378900000000002</v>
      </c>
      <c r="I7259" s="30">
        <v>862.43137000000002</v>
      </c>
      <c r="J7259" s="30">
        <v>862.42426090000004</v>
      </c>
      <c r="K7259" s="30">
        <v>7.11E-3</v>
      </c>
      <c r="L7259" s="3">
        <v>3</v>
      </c>
      <c r="M7259" s="3">
        <v>3</v>
      </c>
      <c r="N7259" s="10">
        <f t="shared" si="791"/>
        <v>1</v>
      </c>
      <c r="O7259" s="35">
        <v>3</v>
      </c>
      <c r="P7259" s="17"/>
      <c r="Q7259" s="40">
        <v>2585.25182</v>
      </c>
      <c r="R7259" s="40">
        <v>862.42213000000004</v>
      </c>
      <c r="S7259" s="18">
        <f t="shared" si="792"/>
        <v>10.714010782604852</v>
      </c>
      <c r="T7259" s="18">
        <f t="shared" si="793"/>
        <v>2.4708317723681117</v>
      </c>
      <c r="U7259" s="18">
        <f t="shared" si="794"/>
        <v>2.4002167013076843</v>
      </c>
      <c r="V7259" s="30">
        <v>862.42420000000004</v>
      </c>
      <c r="W7259" s="3" t="s">
        <v>47</v>
      </c>
      <c r="X7259" s="3" t="s">
        <v>47</v>
      </c>
      <c r="Y7259" s="3" t="s">
        <v>47</v>
      </c>
      <c r="Z7259" s="3" t="s">
        <v>47</v>
      </c>
      <c r="AA7259" s="3" t="s">
        <v>48</v>
      </c>
      <c r="AB7259" s="12" t="s">
        <v>47</v>
      </c>
      <c r="AC7259" s="3" t="s">
        <v>47</v>
      </c>
      <c r="AD7259" s="3" t="s">
        <v>47</v>
      </c>
      <c r="AE7259" s="3" t="s">
        <v>47</v>
      </c>
      <c r="AF7259" s="3" t="s">
        <v>47</v>
      </c>
      <c r="AI7259" s="3" t="s">
        <v>47</v>
      </c>
      <c r="AJ7259" s="3" t="s">
        <v>47</v>
      </c>
      <c r="AK7259" s="3" t="s">
        <v>47</v>
      </c>
      <c r="AL7259" s="3" t="s">
        <v>47</v>
      </c>
      <c r="AM7259" s="3" t="s">
        <v>47</v>
      </c>
      <c r="AU7259" s="3">
        <v>0</v>
      </c>
      <c r="AV7259" s="3">
        <v>14</v>
      </c>
      <c r="AW7259" s="3">
        <v>1</v>
      </c>
      <c r="AX7259" s="3">
        <v>14</v>
      </c>
      <c r="AY7259" s="3">
        <v>100</v>
      </c>
      <c r="AZ7259" s="6" t="str">
        <f t="shared" si="795"/>
        <v>3498.1</v>
      </c>
      <c r="BC7259" s="12" t="s">
        <v>18946</v>
      </c>
      <c r="BJ7259" s="12">
        <f t="shared" si="796"/>
        <v>0</v>
      </c>
      <c r="BK7259" s="12">
        <f t="shared" si="797"/>
        <v>0</v>
      </c>
      <c r="CQ7259" s="3" t="str">
        <f>CONCATENATE(baseURL!$A$1,baseURL!$B$1,baseURL!$C$1,".",C7259,".",L7259,".pkl&amp;seq=",BC7259)</f>
        <v>http://proteomics.broadinstitute.org/millscripts/viewfeed.pl?side=xl&amp;cycle=1&amp;fixedMods=iaaC&amp;file=msdataSM/iPRG2012_nd/cpick_in/iPRG2012_nd.3498.1.3.pkl&amp;seq=SEVFSTYADNQPGVLLQVFEGER</v>
      </c>
    </row>
    <row r="7260" spans="1:95" x14ac:dyDescent="0.2">
      <c r="A7260" s="3">
        <v>7574</v>
      </c>
      <c r="B7260" s="2" t="s">
        <v>18947</v>
      </c>
      <c r="C7260" s="2" t="s">
        <v>18936</v>
      </c>
      <c r="D7260" s="3">
        <v>17349</v>
      </c>
      <c r="E7260" s="3">
        <v>17333</v>
      </c>
      <c r="F7260" s="3">
        <v>73461</v>
      </c>
      <c r="G7260" s="3">
        <v>20830</v>
      </c>
      <c r="H7260" s="3">
        <v>66.387200000000007</v>
      </c>
      <c r="I7260" s="30">
        <v>944.49411999999995</v>
      </c>
      <c r="J7260" s="30">
        <v>945.15517450000004</v>
      </c>
      <c r="K7260" s="30">
        <v>-0.66105000000000003</v>
      </c>
      <c r="L7260" s="3">
        <v>3</v>
      </c>
      <c r="M7260" s="3">
        <v>3</v>
      </c>
      <c r="N7260" s="10">
        <f t="shared" si="791"/>
        <v>1</v>
      </c>
      <c r="O7260" s="35">
        <v>3</v>
      </c>
      <c r="P7260" s="17"/>
      <c r="Q7260" s="40">
        <v>2831.4495400000001</v>
      </c>
      <c r="R7260" s="37">
        <v>944.48802999999998</v>
      </c>
      <c r="S7260" s="18">
        <f t="shared" si="792"/>
        <v>6.4479377255548185</v>
      </c>
      <c r="T7260" s="18">
        <f t="shared" si="793"/>
        <v>706.35569621783679</v>
      </c>
      <c r="U7260" s="18">
        <f t="shared" si="794"/>
        <v>706.38269497185217</v>
      </c>
      <c r="V7260" s="30">
        <v>945.15520000000004</v>
      </c>
      <c r="W7260" s="3" t="s">
        <v>47</v>
      </c>
      <c r="X7260" s="3" t="s">
        <v>47</v>
      </c>
      <c r="Y7260" s="3" t="s">
        <v>47</v>
      </c>
      <c r="Z7260" s="3" t="s">
        <v>47</v>
      </c>
      <c r="AA7260" s="3" t="s">
        <v>65</v>
      </c>
      <c r="AB7260" s="12" t="s">
        <v>47</v>
      </c>
      <c r="AC7260" s="3" t="s">
        <v>47</v>
      </c>
      <c r="AD7260" s="3" t="s">
        <v>47</v>
      </c>
      <c r="AG7260" s="3" t="s">
        <v>47</v>
      </c>
      <c r="AJ7260" s="3" t="s">
        <v>47</v>
      </c>
      <c r="AK7260" s="3" t="s">
        <v>47</v>
      </c>
      <c r="AL7260" s="3" t="s">
        <v>52</v>
      </c>
      <c r="AM7260" s="3" t="s">
        <v>47</v>
      </c>
      <c r="AO7260" s="3" t="s">
        <v>47</v>
      </c>
      <c r="AU7260" s="3">
        <v>1</v>
      </c>
      <c r="AV7260" s="3">
        <v>12</v>
      </c>
      <c r="AW7260" s="3">
        <v>3</v>
      </c>
      <c r="AX7260" s="3">
        <v>8</v>
      </c>
      <c r="AY7260" s="3">
        <v>66.67</v>
      </c>
      <c r="AZ7260" s="6" t="str">
        <f t="shared" si="795"/>
        <v>3498.2</v>
      </c>
      <c r="BC7260" s="12" t="s">
        <v>18893</v>
      </c>
      <c r="BJ7260" s="12">
        <f t="shared" si="796"/>
        <v>1</v>
      </c>
      <c r="BK7260" s="12">
        <f t="shared" si="797"/>
        <v>0</v>
      </c>
      <c r="BP7260" s="3" t="s">
        <v>54</v>
      </c>
      <c r="BR7260" s="3" t="s">
        <v>54</v>
      </c>
      <c r="BT7260" s="3" t="s">
        <v>18948</v>
      </c>
      <c r="BU7260" s="3" t="s">
        <v>18948</v>
      </c>
      <c r="BV7260" s="3" t="s">
        <v>18949</v>
      </c>
      <c r="BW7260" s="3" t="s">
        <v>18950</v>
      </c>
      <c r="CI7260" s="3" t="s">
        <v>18948</v>
      </c>
      <c r="CQ7260" s="3" t="str">
        <f>CONCATENATE(baseURL!$A$1,baseURL!$B$1,baseURL!$C$1,".",C7260,".",L7260,".pkl&amp;seq=",BC7260,"&amp;varMods=Deamidated-N")</f>
        <v>http://proteomics.broadinstitute.org/millscripts/viewfeed.pl?side=xl&amp;cycle=1&amp;fixedMods=iaaC&amp;file=msdataSM/iPRG2012_nd/cpick_in/iPRG2012_nd.3498.2.3.pkl&amp;seq=ELQSLLGKDVTFLNDCVGPEVEAAVK&amp;varMods=Deamidated-N</v>
      </c>
    </row>
    <row r="7261" spans="1:95" x14ac:dyDescent="0.2">
      <c r="A7261" s="3">
        <v>6718</v>
      </c>
      <c r="B7261" s="2" t="s">
        <v>18951</v>
      </c>
      <c r="C7261" s="2" t="s">
        <v>18952</v>
      </c>
      <c r="D7261" s="3">
        <v>17350</v>
      </c>
      <c r="E7261" s="3">
        <v>17334</v>
      </c>
      <c r="F7261" s="3">
        <v>73481</v>
      </c>
      <c r="G7261" s="3">
        <v>20832</v>
      </c>
      <c r="H7261" s="3">
        <v>66.410899999999998</v>
      </c>
      <c r="I7261" s="30">
        <v>718.88210000000004</v>
      </c>
      <c r="J7261" s="30">
        <v>718.88068039999996</v>
      </c>
      <c r="K7261" s="30">
        <v>1.42E-3</v>
      </c>
      <c r="L7261" s="3">
        <v>4</v>
      </c>
      <c r="M7261" s="3">
        <v>4</v>
      </c>
      <c r="N7261" s="10">
        <f t="shared" si="791"/>
        <v>1</v>
      </c>
      <c r="O7261" s="35">
        <v>4</v>
      </c>
      <c r="P7261" s="17"/>
      <c r="Q7261" s="40">
        <v>2872.4938499999998</v>
      </c>
      <c r="R7261" s="40">
        <v>718.87891999999999</v>
      </c>
      <c r="S7261" s="18">
        <f t="shared" si="792"/>
        <v>4.4235543866594913</v>
      </c>
      <c r="T7261" s="18">
        <f t="shared" si="793"/>
        <v>2.4488129377426544</v>
      </c>
      <c r="U7261" s="18">
        <f t="shared" si="794"/>
        <v>2.4760776126992368</v>
      </c>
      <c r="V7261" s="30">
        <v>718.88070000000005</v>
      </c>
      <c r="W7261" s="3" t="s">
        <v>47</v>
      </c>
      <c r="X7261" s="3" t="s">
        <v>47</v>
      </c>
      <c r="Y7261" s="3" t="s">
        <v>47</v>
      </c>
      <c r="Z7261" s="3" t="s">
        <v>47</v>
      </c>
      <c r="AA7261" s="3" t="s">
        <v>48</v>
      </c>
      <c r="AB7261" s="12" t="s">
        <v>47</v>
      </c>
      <c r="AC7261" s="3" t="s">
        <v>47</v>
      </c>
      <c r="AD7261" s="3" t="s">
        <v>47</v>
      </c>
      <c r="AE7261" s="3" t="s">
        <v>47</v>
      </c>
      <c r="AF7261" s="3" t="s">
        <v>47</v>
      </c>
      <c r="AG7261" s="3" t="s">
        <v>47</v>
      </c>
      <c r="AI7261" s="3" t="s">
        <v>47</v>
      </c>
      <c r="AJ7261" s="3" t="s">
        <v>47</v>
      </c>
      <c r="AK7261" s="3" t="s">
        <v>47</v>
      </c>
      <c r="AL7261" s="3" t="s">
        <v>47</v>
      </c>
      <c r="AU7261" s="3">
        <v>0</v>
      </c>
      <c r="AV7261" s="3">
        <v>14</v>
      </c>
      <c r="AW7261" s="3">
        <v>1</v>
      </c>
      <c r="AX7261" s="3">
        <v>14</v>
      </c>
      <c r="AY7261" s="3">
        <v>100</v>
      </c>
      <c r="AZ7261" s="6" t="str">
        <f t="shared" si="795"/>
        <v>3499.1</v>
      </c>
      <c r="BC7261" s="12" t="s">
        <v>18904</v>
      </c>
      <c r="BJ7261" s="12">
        <f t="shared" si="796"/>
        <v>0</v>
      </c>
      <c r="BK7261" s="12">
        <f t="shared" si="797"/>
        <v>0</v>
      </c>
      <c r="CQ7261" s="3" t="str">
        <f>CONCATENATE(baseURL!$A$1,baseURL!$B$1,baseURL!$C$1,".",C7261,".",L7261,".pkl&amp;seq=",BC7261)</f>
        <v>http://proteomics.broadinstitute.org/millscripts/viewfeed.pl?side=xl&amp;cycle=1&amp;fixedMods=iaaC&amp;file=msdataSM/iPRG2012_nd/cpick_in/iPRG2012_nd.3499.1.4.pkl&amp;seq=AVGDNDPLDVLELGETLAYTGQVKQVK</v>
      </c>
    </row>
    <row r="7262" spans="1:95" x14ac:dyDescent="0.2">
      <c r="A7262" s="3">
        <v>5879</v>
      </c>
      <c r="B7262" s="2" t="s">
        <v>18953</v>
      </c>
      <c r="C7262" s="2" t="s">
        <v>18954</v>
      </c>
      <c r="D7262" s="3">
        <v>17351</v>
      </c>
      <c r="E7262" s="3">
        <v>17335</v>
      </c>
      <c r="F7262" s="3">
        <v>73502</v>
      </c>
      <c r="G7262" s="3">
        <v>20834</v>
      </c>
      <c r="H7262" s="3">
        <v>66.426299999999998</v>
      </c>
      <c r="I7262" s="30">
        <v>726.38779999999997</v>
      </c>
      <c r="J7262" s="30">
        <v>726.38754359999996</v>
      </c>
      <c r="K7262" s="30">
        <v>2.5999999999999998E-4</v>
      </c>
      <c r="L7262" s="3">
        <v>4</v>
      </c>
      <c r="M7262" s="3">
        <v>4</v>
      </c>
      <c r="N7262" s="10">
        <f t="shared" si="791"/>
        <v>1</v>
      </c>
      <c r="O7262" s="35">
        <v>4</v>
      </c>
      <c r="P7262" s="17"/>
      <c r="Q7262" s="40">
        <v>2902.5268799999999</v>
      </c>
      <c r="R7262" s="40">
        <v>726.38717999999994</v>
      </c>
      <c r="S7262" s="18">
        <f t="shared" si="792"/>
        <v>0.8535392929515444</v>
      </c>
      <c r="T7262" s="18">
        <f t="shared" si="793"/>
        <v>0.50055949502609665</v>
      </c>
      <c r="U7262" s="18">
        <f t="shared" si="794"/>
        <v>0.44053640938648225</v>
      </c>
      <c r="V7262" s="30">
        <v>726.38750000000005</v>
      </c>
      <c r="W7262" s="3" t="s">
        <v>47</v>
      </c>
      <c r="X7262" s="3" t="s">
        <v>47</v>
      </c>
      <c r="Y7262" s="3" t="s">
        <v>47</v>
      </c>
      <c r="Z7262" s="3" t="s">
        <v>47</v>
      </c>
      <c r="AA7262" s="3" t="s">
        <v>47</v>
      </c>
      <c r="AB7262" s="12" t="s">
        <v>47</v>
      </c>
      <c r="AC7262" s="3" t="s">
        <v>47</v>
      </c>
      <c r="AD7262" s="3" t="s">
        <v>47</v>
      </c>
      <c r="AE7262" s="3" t="s">
        <v>47</v>
      </c>
      <c r="AF7262" s="3" t="s">
        <v>47</v>
      </c>
      <c r="AG7262" s="3" t="s">
        <v>47</v>
      </c>
      <c r="AI7262" s="3" t="s">
        <v>47</v>
      </c>
      <c r="AJ7262" s="3" t="s">
        <v>47</v>
      </c>
      <c r="AK7262" s="3" t="s">
        <v>47</v>
      </c>
      <c r="AL7262" s="3" t="s">
        <v>48</v>
      </c>
      <c r="AM7262" s="3" t="s">
        <v>47</v>
      </c>
      <c r="AN7262" s="3" t="s">
        <v>48</v>
      </c>
      <c r="AU7262" s="3">
        <v>0</v>
      </c>
      <c r="AV7262" s="3">
        <v>15</v>
      </c>
      <c r="AW7262" s="3">
        <v>1</v>
      </c>
      <c r="AX7262" s="3">
        <v>15</v>
      </c>
      <c r="AY7262" s="3">
        <v>100</v>
      </c>
      <c r="AZ7262" s="6" t="str">
        <f t="shared" si="795"/>
        <v>3500.1</v>
      </c>
      <c r="BC7262" s="12" t="s">
        <v>18955</v>
      </c>
      <c r="BJ7262" s="12">
        <f t="shared" si="796"/>
        <v>0</v>
      </c>
      <c r="BK7262" s="12">
        <f t="shared" si="797"/>
        <v>0</v>
      </c>
      <c r="CQ7262" s="3" t="str">
        <f>CONCATENATE(baseURL!$A$1,baseURL!$B$1,baseURL!$C$1,".",C7262,".",L7262,".pkl&amp;seq=",BC7262)</f>
        <v>http://proteomics.broadinstitute.org/millscripts/viewfeed.pl?side=xl&amp;cycle=1&amp;fixedMods=iaaC&amp;file=msdataSM/iPRG2012_nd/cpick_in/iPRG2012_nd.3500.1.4.pkl&amp;seq=SGETEDTFLADLVVGLRTGQLKTGAPAR</v>
      </c>
    </row>
    <row r="7263" spans="1:95" x14ac:dyDescent="0.2">
      <c r="A7263" s="3">
        <v>5773</v>
      </c>
      <c r="B7263" s="2" t="s">
        <v>18956</v>
      </c>
      <c r="C7263" s="2" t="s">
        <v>18951</v>
      </c>
      <c r="D7263" s="3">
        <v>17352</v>
      </c>
      <c r="E7263" s="3">
        <v>17336</v>
      </c>
      <c r="F7263" s="3">
        <v>73503</v>
      </c>
      <c r="G7263" s="3">
        <v>20835</v>
      </c>
      <c r="H7263" s="3">
        <v>66.434700000000007</v>
      </c>
      <c r="I7263" s="30">
        <v>958.17003999999997</v>
      </c>
      <c r="J7263" s="30">
        <v>958.17082259999995</v>
      </c>
      <c r="K7263" s="30">
        <v>-7.7999999999999999E-4</v>
      </c>
      <c r="L7263" s="3">
        <v>3</v>
      </c>
      <c r="M7263" s="3">
        <v>3</v>
      </c>
      <c r="N7263" s="10">
        <f t="shared" si="791"/>
        <v>1</v>
      </c>
      <c r="O7263" s="35">
        <v>3</v>
      </c>
      <c r="P7263" s="17"/>
      <c r="Q7263" s="40">
        <v>2872.4938499999998</v>
      </c>
      <c r="R7263" s="40">
        <v>958.16947000000005</v>
      </c>
      <c r="S7263" s="18">
        <f t="shared" si="792"/>
        <v>0.5948843265953051</v>
      </c>
      <c r="T7263" s="18">
        <f t="shared" si="793"/>
        <v>1.4116500705294532</v>
      </c>
      <c r="U7263" s="18">
        <f t="shared" si="794"/>
        <v>1.3880634288410285</v>
      </c>
      <c r="V7263" s="30">
        <v>958.17079999999999</v>
      </c>
      <c r="W7263" s="3" t="s">
        <v>47</v>
      </c>
      <c r="X7263" s="3" t="s">
        <v>47</v>
      </c>
      <c r="Y7263" s="3" t="s">
        <v>47</v>
      </c>
      <c r="Z7263" s="3" t="s">
        <v>47</v>
      </c>
      <c r="AA7263" s="3" t="s">
        <v>48</v>
      </c>
      <c r="AB7263" s="12" t="s">
        <v>47</v>
      </c>
      <c r="AC7263" s="3" t="s">
        <v>47</v>
      </c>
      <c r="AD7263" s="3" t="s">
        <v>47</v>
      </c>
      <c r="AE7263" s="3" t="s">
        <v>47</v>
      </c>
      <c r="AF7263" s="3" t="s">
        <v>47</v>
      </c>
      <c r="AG7263" s="3" t="s">
        <v>47</v>
      </c>
      <c r="AI7263" s="3" t="s">
        <v>47</v>
      </c>
      <c r="AJ7263" s="3" t="s">
        <v>47</v>
      </c>
      <c r="AK7263" s="3" t="s">
        <v>48</v>
      </c>
      <c r="AL7263" s="3" t="s">
        <v>47</v>
      </c>
      <c r="AM7263" s="3" t="s">
        <v>47</v>
      </c>
      <c r="AN7263" s="3" t="s">
        <v>47</v>
      </c>
      <c r="AU7263" s="3">
        <v>0</v>
      </c>
      <c r="AV7263" s="3">
        <v>15</v>
      </c>
      <c r="AW7263" s="3">
        <v>1</v>
      </c>
      <c r="AX7263" s="3">
        <v>15</v>
      </c>
      <c r="AY7263" s="3">
        <v>100</v>
      </c>
      <c r="AZ7263" s="6" t="str">
        <f t="shared" si="795"/>
        <v>3500.2</v>
      </c>
      <c r="BC7263" s="12" t="s">
        <v>18904</v>
      </c>
      <c r="BJ7263" s="12">
        <f t="shared" si="796"/>
        <v>0</v>
      </c>
      <c r="BK7263" s="12">
        <f t="shared" si="797"/>
        <v>0</v>
      </c>
      <c r="CQ7263" s="3" t="str">
        <f>CONCATENATE(baseURL!$A$1,baseURL!$B$1,baseURL!$C$1,".",C7263,".",L7263,".pkl&amp;seq=",BC7263)</f>
        <v>http://proteomics.broadinstitute.org/millscripts/viewfeed.pl?side=xl&amp;cycle=1&amp;fixedMods=iaaC&amp;file=msdataSM/iPRG2012_nd/cpick_in/iPRG2012_nd.3500.2.3.pkl&amp;seq=AVGDNDPLDVLELGETLAYTGQVKQVK</v>
      </c>
    </row>
    <row r="7264" spans="1:95" x14ac:dyDescent="0.2">
      <c r="A7264" s="3">
        <v>5190</v>
      </c>
      <c r="B7264" s="2" t="s">
        <v>18957</v>
      </c>
      <c r="C7264" s="2" t="s">
        <v>18958</v>
      </c>
      <c r="D7264" s="3">
        <v>17353</v>
      </c>
      <c r="E7264" s="3">
        <v>17337</v>
      </c>
      <c r="F7264" s="3">
        <v>73523</v>
      </c>
      <c r="G7264" s="3">
        <v>20837</v>
      </c>
      <c r="H7264" s="3">
        <v>66.446899999999999</v>
      </c>
      <c r="I7264" s="30">
        <v>634.35815000000002</v>
      </c>
      <c r="J7264" s="30">
        <v>634.3574916</v>
      </c>
      <c r="K7264" s="30">
        <v>6.6E-4</v>
      </c>
      <c r="L7264" s="3">
        <v>3</v>
      </c>
      <c r="M7264" s="3">
        <v>3</v>
      </c>
      <c r="N7264" s="10">
        <f t="shared" si="791"/>
        <v>1</v>
      </c>
      <c r="O7264" s="35">
        <v>3</v>
      </c>
      <c r="P7264" s="17"/>
      <c r="Q7264" s="40">
        <v>1901.05648</v>
      </c>
      <c r="R7264" s="40">
        <v>634.35700999999995</v>
      </c>
      <c r="S7264" s="18">
        <f t="shared" si="792"/>
        <v>1.797095298241655</v>
      </c>
      <c r="T7264" s="18">
        <f t="shared" si="793"/>
        <v>0.75919394357661396</v>
      </c>
      <c r="U7264" s="18">
        <f t="shared" si="794"/>
        <v>0.77243569833558579</v>
      </c>
      <c r="V7264" s="30">
        <v>634.35749999999996</v>
      </c>
      <c r="W7264" s="3" t="s">
        <v>47</v>
      </c>
      <c r="X7264" s="3" t="s">
        <v>47</v>
      </c>
      <c r="Y7264" s="3" t="s">
        <v>47</v>
      </c>
      <c r="Z7264" s="3" t="s">
        <v>47</v>
      </c>
      <c r="AA7264" s="3" t="s">
        <v>47</v>
      </c>
      <c r="AB7264" s="12" t="s">
        <v>47</v>
      </c>
      <c r="AC7264" s="3" t="s">
        <v>47</v>
      </c>
      <c r="AD7264" s="3" t="s">
        <v>47</v>
      </c>
      <c r="AE7264" s="3" t="s">
        <v>47</v>
      </c>
      <c r="AF7264" s="3" t="s">
        <v>47</v>
      </c>
      <c r="AG7264" s="3" t="s">
        <v>47</v>
      </c>
      <c r="AH7264" s="3" t="s">
        <v>47</v>
      </c>
      <c r="AI7264" s="3" t="s">
        <v>47</v>
      </c>
      <c r="AJ7264" s="3" t="s">
        <v>47</v>
      </c>
      <c r="AK7264" s="3" t="s">
        <v>47</v>
      </c>
      <c r="AL7264" s="3" t="s">
        <v>47</v>
      </c>
      <c r="AM7264" s="3" t="s">
        <v>47</v>
      </c>
      <c r="AN7264" s="3" t="s">
        <v>47</v>
      </c>
      <c r="AU7264" s="3">
        <v>0</v>
      </c>
      <c r="AV7264" s="3">
        <v>18</v>
      </c>
      <c r="AW7264" s="3">
        <v>1</v>
      </c>
      <c r="AX7264" s="3">
        <v>18</v>
      </c>
      <c r="AY7264" s="3">
        <v>100</v>
      </c>
      <c r="AZ7264" s="6" t="str">
        <f t="shared" si="795"/>
        <v>3501.1</v>
      </c>
      <c r="BC7264" s="12" t="s">
        <v>18959</v>
      </c>
      <c r="BJ7264" s="12">
        <f t="shared" si="796"/>
        <v>0</v>
      </c>
      <c r="BK7264" s="12">
        <f t="shared" si="797"/>
        <v>0</v>
      </c>
      <c r="CQ7264" s="3" t="str">
        <f>CONCATENATE(baseURL!$A$1,baseURL!$B$1,baseURL!$C$1,".",C7264,".",L7264,".pkl&amp;seq=",BC7264)</f>
        <v>http://proteomics.broadinstitute.org/millscripts/viewfeed.pl?side=xl&amp;cycle=1&amp;fixedMods=iaaC&amp;file=msdataSM/iPRG2012_nd/cpick_in/iPRG2012_nd.3501.1.3.pkl&amp;seq=LAAGLMGGLDELFLAPGKK</v>
      </c>
    </row>
    <row r="7265" spans="1:95" x14ac:dyDescent="0.2">
      <c r="A7265" s="3">
        <v>1703</v>
      </c>
      <c r="B7265" s="2" t="s">
        <v>18960</v>
      </c>
      <c r="C7265" s="2" t="s">
        <v>18953</v>
      </c>
      <c r="D7265" s="3">
        <v>17354</v>
      </c>
      <c r="E7265" s="3">
        <v>17338</v>
      </c>
      <c r="F7265" s="3">
        <v>73524</v>
      </c>
      <c r="G7265" s="3">
        <v>20838</v>
      </c>
      <c r="H7265" s="3">
        <v>66.452699999999993</v>
      </c>
      <c r="I7265" s="30">
        <v>708.62766999999997</v>
      </c>
      <c r="J7265" s="30">
        <v>708.62766839999995</v>
      </c>
      <c r="K7265" s="30">
        <v>0</v>
      </c>
      <c r="L7265" s="3">
        <v>4</v>
      </c>
      <c r="M7265" s="3">
        <v>0</v>
      </c>
      <c r="N7265" s="10">
        <f t="shared" si="791"/>
        <v>1</v>
      </c>
      <c r="O7265" s="35">
        <v>4</v>
      </c>
      <c r="P7265" s="17"/>
      <c r="Q7265" s="40">
        <v>2831.4495400000001</v>
      </c>
      <c r="R7265" s="40">
        <v>708.61784</v>
      </c>
      <c r="S7265" s="18">
        <f t="shared" si="792"/>
        <v>13.87207524998999</v>
      </c>
      <c r="T7265" s="18">
        <f t="shared" si="793"/>
        <v>13.869817333341013</v>
      </c>
      <c r="U7265" s="18">
        <f t="shared" si="794"/>
        <v>-0.76204686012544243</v>
      </c>
      <c r="V7265" s="30">
        <v>708.6173</v>
      </c>
      <c r="X7265" s="3" t="s">
        <v>47</v>
      </c>
      <c r="Y7265" s="3" t="s">
        <v>47</v>
      </c>
      <c r="AA7265" s="3" t="s">
        <v>48</v>
      </c>
      <c r="AB7265" s="12" t="s">
        <v>52</v>
      </c>
      <c r="AD7265" s="3" t="s">
        <v>47</v>
      </c>
      <c r="AF7265" s="3" t="s">
        <v>47</v>
      </c>
      <c r="AG7265" s="3" t="s">
        <v>52</v>
      </c>
      <c r="AJ7265" s="3" t="s">
        <v>47</v>
      </c>
      <c r="AK7265" s="3" t="s">
        <v>52</v>
      </c>
      <c r="AL7265" s="3" t="s">
        <v>52</v>
      </c>
      <c r="AM7265" s="3" t="s">
        <v>47</v>
      </c>
      <c r="AO7265" s="3" t="s">
        <v>47</v>
      </c>
      <c r="AU7265" s="3">
        <v>0</v>
      </c>
      <c r="AV7265" s="3">
        <v>7</v>
      </c>
      <c r="AW7265" s="3">
        <v>1</v>
      </c>
      <c r="AX7265" s="3">
        <v>7</v>
      </c>
      <c r="AY7265" s="3">
        <v>100</v>
      </c>
      <c r="AZ7265" s="6" t="str">
        <f t="shared" si="795"/>
        <v>3501.2</v>
      </c>
      <c r="BC7265" s="12" t="s">
        <v>18893</v>
      </c>
      <c r="BJ7265" s="12">
        <f t="shared" si="796"/>
        <v>1</v>
      </c>
      <c r="BK7265" s="12">
        <f t="shared" si="797"/>
        <v>0</v>
      </c>
      <c r="CQ7265" s="3" t="str">
        <f>CONCATENATE(baseURL!$A$1,baseURL!$B$1,baseURL!$C$1,".",C7265,".",L7265,".pkl&amp;seq=",BC7265)</f>
        <v>http://proteomics.broadinstitute.org/millscripts/viewfeed.pl?side=xl&amp;cycle=1&amp;fixedMods=iaaC&amp;file=msdataSM/iPRG2012_nd/cpick_in/iPRG2012_nd.3501.2.4.pkl&amp;seq=ELQSLLGKDVTFLNDCVGPEVEAAVK</v>
      </c>
    </row>
    <row r="7266" spans="1:95" x14ac:dyDescent="0.2">
      <c r="A7266" s="3">
        <v>1968</v>
      </c>
      <c r="B7266" s="2" t="s">
        <v>18961</v>
      </c>
      <c r="C7266" s="2" t="s">
        <v>18956</v>
      </c>
      <c r="D7266" s="3">
        <v>17355</v>
      </c>
      <c r="E7266" s="3">
        <v>17339</v>
      </c>
      <c r="F7266" s="3">
        <v>73525</v>
      </c>
      <c r="G7266" s="3">
        <v>20839</v>
      </c>
      <c r="H7266" s="3">
        <v>66.458600000000004</v>
      </c>
      <c r="I7266" s="30">
        <v>759.39991999999995</v>
      </c>
      <c r="J7266" s="30">
        <v>759.39657309999996</v>
      </c>
      <c r="K7266" s="30">
        <v>3.3500000000000001E-3</v>
      </c>
      <c r="L7266" s="3">
        <v>3</v>
      </c>
      <c r="M7266" s="3">
        <v>3</v>
      </c>
      <c r="N7266" s="10">
        <f t="shared" si="791"/>
        <v>1</v>
      </c>
      <c r="O7266" s="35">
        <v>3</v>
      </c>
      <c r="P7266" s="17"/>
      <c r="Q7266" s="40">
        <v>2276.16966</v>
      </c>
      <c r="R7266" s="40">
        <v>759.39473999999996</v>
      </c>
      <c r="S7266" s="18">
        <f t="shared" si="792"/>
        <v>6.8212218588658438</v>
      </c>
      <c r="T7266" s="18">
        <f t="shared" si="793"/>
        <v>2.4138960983571232</v>
      </c>
      <c r="U7266" s="18">
        <f t="shared" si="794"/>
        <v>2.3176352261673738</v>
      </c>
      <c r="V7266" s="30">
        <v>759.39649999999995</v>
      </c>
      <c r="W7266" s="3" t="s">
        <v>47</v>
      </c>
      <c r="X7266" s="3" t="s">
        <v>47</v>
      </c>
      <c r="Y7266" s="3" t="s">
        <v>47</v>
      </c>
      <c r="Z7266" s="3" t="s">
        <v>47</v>
      </c>
      <c r="AA7266" s="3" t="s">
        <v>47</v>
      </c>
      <c r="AB7266" s="12" t="s">
        <v>52</v>
      </c>
      <c r="AD7266" s="3" t="s">
        <v>47</v>
      </c>
      <c r="AE7266" s="3" t="s">
        <v>47</v>
      </c>
      <c r="AG7266" s="3" t="s">
        <v>52</v>
      </c>
      <c r="AI7266" s="3" t="s">
        <v>48</v>
      </c>
      <c r="AK7266" s="3" t="s">
        <v>52</v>
      </c>
      <c r="AL7266" s="3" t="s">
        <v>52</v>
      </c>
      <c r="AM7266" s="3" t="s">
        <v>48</v>
      </c>
      <c r="AO7266" s="3" t="s">
        <v>48</v>
      </c>
      <c r="AU7266" s="3">
        <v>0</v>
      </c>
      <c r="AV7266" s="3">
        <v>7</v>
      </c>
      <c r="AW7266" s="3">
        <v>2</v>
      </c>
      <c r="AX7266" s="3">
        <v>4</v>
      </c>
      <c r="AY7266" s="3">
        <v>57.14</v>
      </c>
      <c r="AZ7266" s="6" t="str">
        <f t="shared" si="795"/>
        <v>3501.3</v>
      </c>
      <c r="BC7266" s="12" t="s">
        <v>18962</v>
      </c>
      <c r="BJ7266" s="12">
        <f t="shared" si="796"/>
        <v>0</v>
      </c>
      <c r="BK7266" s="12">
        <f t="shared" si="797"/>
        <v>0</v>
      </c>
      <c r="BO7266" s="3" t="s">
        <v>54</v>
      </c>
      <c r="BP7266" s="3" t="s">
        <v>54</v>
      </c>
      <c r="BR7266" s="3" t="s">
        <v>54</v>
      </c>
      <c r="BS7266" s="3" t="s">
        <v>18963</v>
      </c>
      <c r="BT7266" s="3" t="s">
        <v>18963</v>
      </c>
      <c r="BU7266" s="3" t="s">
        <v>18963</v>
      </c>
      <c r="CQ7266" s="3" t="str">
        <f>CONCATENATE(baseURL!$A$1,baseURL!$B$1,baseURL!$C$1,".",C7266,".",L7266,".pkl&amp;seq=",BC7266,"&amp;varMods=Deamidated-Q+Deamidated-N")</f>
        <v>http://proteomics.broadinstitute.org/millscripts/viewfeed.pl?side=xl&amp;cycle=1&amp;fixedMods=iaaC&amp;file=msdataSM/iPRG2012_nd/cpick_in/iPRG2012_nd.3501.3.3.pkl&amp;seq=LVSTEGnVPQTLAPVPYETFL&amp;varMods=Deamidated-Q+Deamidated-N</v>
      </c>
    </row>
    <row r="7267" spans="1:95" x14ac:dyDescent="0.2">
      <c r="A7267" s="3">
        <v>3735</v>
      </c>
      <c r="B7267" s="2" t="s">
        <v>18964</v>
      </c>
      <c r="C7267" s="2" t="s">
        <v>18965</v>
      </c>
      <c r="D7267" s="3">
        <v>17356</v>
      </c>
      <c r="E7267" s="3">
        <v>17340</v>
      </c>
      <c r="F7267" s="3">
        <v>73544</v>
      </c>
      <c r="G7267" s="3">
        <v>20841</v>
      </c>
      <c r="H7267" s="3">
        <v>66.482600000000005</v>
      </c>
      <c r="I7267" s="30">
        <v>687.34938</v>
      </c>
      <c r="J7267" s="30">
        <v>687.09818900000005</v>
      </c>
      <c r="K7267" s="30">
        <v>0.25119000000000002</v>
      </c>
      <c r="L7267" s="3">
        <v>0</v>
      </c>
      <c r="M7267" s="3">
        <v>4</v>
      </c>
      <c r="N7267" s="10">
        <f t="shared" si="791"/>
        <v>1</v>
      </c>
      <c r="O7267" s="35">
        <v>4</v>
      </c>
      <c r="P7267" s="17"/>
      <c r="Q7267" s="40">
        <v>2745.3651399999999</v>
      </c>
      <c r="R7267" s="40">
        <v>687.09673999999995</v>
      </c>
      <c r="S7267" s="18">
        <f t="shared" si="792"/>
        <v>367.69203707769327</v>
      </c>
      <c r="T7267" s="18">
        <f t="shared" si="793"/>
        <v>2.1088733445210242</v>
      </c>
      <c r="U7267" s="18">
        <f t="shared" si="794"/>
        <v>2.124882734948677</v>
      </c>
      <c r="V7267" s="30">
        <v>687.09820000000002</v>
      </c>
      <c r="W7267" s="3" t="s">
        <v>47</v>
      </c>
      <c r="X7267" s="3" t="s">
        <v>47</v>
      </c>
      <c r="Y7267" s="3" t="s">
        <v>47</v>
      </c>
      <c r="Z7267" s="3" t="s">
        <v>47</v>
      </c>
      <c r="AA7267" s="3" t="s">
        <v>47</v>
      </c>
      <c r="AB7267" s="12" t="s">
        <v>47</v>
      </c>
      <c r="AC7267" s="3" t="s">
        <v>47</v>
      </c>
      <c r="AE7267" s="3" t="s">
        <v>47</v>
      </c>
      <c r="AF7267" s="3" t="s">
        <v>47</v>
      </c>
      <c r="AI7267" s="3" t="s">
        <v>47</v>
      </c>
      <c r="AK7267" s="3" t="s">
        <v>47</v>
      </c>
      <c r="AL7267" s="3" t="s">
        <v>47</v>
      </c>
      <c r="AU7267" s="3">
        <v>0</v>
      </c>
      <c r="AV7267" s="3">
        <v>12</v>
      </c>
      <c r="AW7267" s="3">
        <v>1</v>
      </c>
      <c r="AX7267" s="3">
        <v>12</v>
      </c>
      <c r="AY7267" s="3">
        <v>100</v>
      </c>
      <c r="AZ7267" s="6" t="str">
        <f t="shared" si="795"/>
        <v>3502.1</v>
      </c>
      <c r="BC7267" s="12" t="s">
        <v>18880</v>
      </c>
      <c r="BJ7267" s="12">
        <f t="shared" si="796"/>
        <v>0</v>
      </c>
      <c r="BK7267" s="12">
        <f t="shared" si="797"/>
        <v>0</v>
      </c>
      <c r="CQ7267" s="3" t="str">
        <f>CONCATENATE(baseURL!$A$1,baseURL!$B$1,baseURL!$C$1,".",C7267,".",L7267,".pkl&amp;seq=",BC7267)</f>
        <v>http://proteomics.broadinstitute.org/millscripts/viewfeed.pl?side=xl&amp;cycle=1&amp;fixedMods=iaaC&amp;file=msdataSM/iPRG2012_nd/cpick_in/iPRG2012_nd.3502.1.0.pkl&amp;seq=SLVTLDVKPWDDETNLEEMVANVK</v>
      </c>
    </row>
    <row r="7268" spans="1:95" x14ac:dyDescent="0.2">
      <c r="A7268" s="3">
        <v>5732</v>
      </c>
      <c r="B7268" s="2" t="s">
        <v>18966</v>
      </c>
      <c r="C7268" s="2" t="s">
        <v>18967</v>
      </c>
      <c r="D7268" s="3">
        <v>17357</v>
      </c>
      <c r="E7268" s="3">
        <v>17341</v>
      </c>
      <c r="F7268" s="3">
        <v>73565</v>
      </c>
      <c r="G7268" s="3">
        <v>20843</v>
      </c>
      <c r="H7268" s="3">
        <v>66.507000000000005</v>
      </c>
      <c r="I7268" s="30">
        <v>1011.1571</v>
      </c>
      <c r="J7268" s="30">
        <v>1011.158413</v>
      </c>
      <c r="K7268" s="30">
        <v>-1.31E-3</v>
      </c>
      <c r="L7268" s="3">
        <v>3</v>
      </c>
      <c r="M7268" s="3">
        <v>3</v>
      </c>
      <c r="N7268" s="10">
        <f t="shared" si="791"/>
        <v>1</v>
      </c>
      <c r="O7268" s="35">
        <v>3</v>
      </c>
      <c r="P7268" s="17"/>
      <c r="Q7268" s="40">
        <v>3031.4564700000001</v>
      </c>
      <c r="R7268" s="40">
        <v>1011.15701</v>
      </c>
      <c r="S7268" s="18">
        <f t="shared" si="792"/>
        <v>8.9006948584716347E-2</v>
      </c>
      <c r="T7268" s="18">
        <f t="shared" si="793"/>
        <v>1.3875194318062014</v>
      </c>
      <c r="U7268" s="18">
        <f t="shared" si="794"/>
        <v>1.0779730439454687</v>
      </c>
      <c r="V7268" s="30">
        <v>1011.1581</v>
      </c>
      <c r="W7268" s="3" t="s">
        <v>47</v>
      </c>
      <c r="X7268" s="3" t="s">
        <v>47</v>
      </c>
      <c r="Y7268" s="3" t="s">
        <v>47</v>
      </c>
      <c r="Z7268" s="3" t="s">
        <v>47</v>
      </c>
      <c r="AA7268" s="3" t="s">
        <v>48</v>
      </c>
      <c r="AB7268" s="12" t="s">
        <v>47</v>
      </c>
      <c r="AC7268" s="3" t="s">
        <v>47</v>
      </c>
      <c r="AD7268" s="3" t="s">
        <v>47</v>
      </c>
      <c r="AE7268" s="3" t="s">
        <v>47</v>
      </c>
      <c r="AF7268" s="3" t="s">
        <v>47</v>
      </c>
      <c r="AG7268" s="3" t="s">
        <v>47</v>
      </c>
      <c r="AI7268" s="3" t="s">
        <v>47</v>
      </c>
      <c r="AJ7268" s="3" t="s">
        <v>47</v>
      </c>
      <c r="AK7268" s="3" t="s">
        <v>47</v>
      </c>
      <c r="AL7268" s="3" t="s">
        <v>47</v>
      </c>
      <c r="AM7268" s="3" t="s">
        <v>47</v>
      </c>
      <c r="AN7268" s="3" t="s">
        <v>47</v>
      </c>
      <c r="AU7268" s="3">
        <v>0</v>
      </c>
      <c r="AV7268" s="3">
        <v>16</v>
      </c>
      <c r="AW7268" s="3">
        <v>1</v>
      </c>
      <c r="AX7268" s="3">
        <v>16</v>
      </c>
      <c r="AY7268" s="3">
        <v>100</v>
      </c>
      <c r="AZ7268" s="6" t="str">
        <f t="shared" si="795"/>
        <v>3503.1</v>
      </c>
      <c r="BC7268" s="12" t="s">
        <v>18917</v>
      </c>
      <c r="BJ7268" s="12">
        <f t="shared" si="796"/>
        <v>0</v>
      </c>
      <c r="BK7268" s="12">
        <f t="shared" si="797"/>
        <v>0</v>
      </c>
      <c r="CQ7268" s="3" t="str">
        <f>CONCATENATE(baseURL!$A$1,baseURL!$B$1,baseURL!$C$1,".",C7268,".",L7268,".pkl&amp;seq=",BC7268)</f>
        <v>http://proteomics.broadinstitute.org/millscripts/viewfeed.pl?side=xl&amp;cycle=1&amp;fixedMods=iaaC&amp;file=msdataSM/iPRG2012_nd/cpick_in/iPRG2012_nd.3503.1.3.pkl&amp;seq=LGEGVNVEQVEGLMSLEQYEKTLVHDD</v>
      </c>
    </row>
    <row r="7269" spans="1:95" x14ac:dyDescent="0.2">
      <c r="A7269" s="3">
        <v>6719</v>
      </c>
      <c r="B7269" s="2" t="s">
        <v>18968</v>
      </c>
      <c r="C7269" s="2" t="s">
        <v>18969</v>
      </c>
      <c r="D7269" s="3">
        <v>17358</v>
      </c>
      <c r="E7269" s="3">
        <v>17342</v>
      </c>
      <c r="F7269" s="3">
        <v>73586</v>
      </c>
      <c r="G7269" s="3">
        <v>20845</v>
      </c>
      <c r="H7269" s="3">
        <v>66.531700000000001</v>
      </c>
      <c r="I7269" s="30">
        <v>841.41111000000001</v>
      </c>
      <c r="J7269" s="30">
        <v>841.40919459999998</v>
      </c>
      <c r="K7269" s="30">
        <v>1.92E-3</v>
      </c>
      <c r="L7269" s="3">
        <v>3</v>
      </c>
      <c r="M7269" s="3">
        <v>3</v>
      </c>
      <c r="N7269" s="10">
        <f t="shared" si="791"/>
        <v>1</v>
      </c>
      <c r="O7269" s="35">
        <v>3</v>
      </c>
      <c r="P7269" s="17"/>
      <c r="Q7269" s="40">
        <v>2522.21128</v>
      </c>
      <c r="R7269" s="40">
        <v>841.40860999999995</v>
      </c>
      <c r="S7269" s="18">
        <f t="shared" si="792"/>
        <v>2.9712080080266468</v>
      </c>
      <c r="T7269" s="18">
        <f t="shared" si="793"/>
        <v>0.69478728061113282</v>
      </c>
      <c r="U7269" s="18">
        <f t="shared" si="794"/>
        <v>0.58235676957646554</v>
      </c>
      <c r="V7269" s="30">
        <v>841.40909999999997</v>
      </c>
      <c r="W7269" s="3" t="s">
        <v>47</v>
      </c>
      <c r="X7269" s="3" t="s">
        <v>47</v>
      </c>
      <c r="Y7269" s="3" t="s">
        <v>47</v>
      </c>
      <c r="Z7269" s="3" t="s">
        <v>47</v>
      </c>
      <c r="AA7269" s="3" t="s">
        <v>48</v>
      </c>
      <c r="AB7269" s="12" t="s">
        <v>47</v>
      </c>
      <c r="AC7269" s="3" t="s">
        <v>47</v>
      </c>
      <c r="AD7269" s="3" t="s">
        <v>47</v>
      </c>
      <c r="AE7269" s="3" t="s">
        <v>47</v>
      </c>
      <c r="AF7269" s="3" t="s">
        <v>47</v>
      </c>
      <c r="AG7269" s="3" t="s">
        <v>47</v>
      </c>
      <c r="AI7269" s="3" t="s">
        <v>47</v>
      </c>
      <c r="AJ7269" s="3" t="s">
        <v>47</v>
      </c>
      <c r="AK7269" s="3" t="s">
        <v>47</v>
      </c>
      <c r="AL7269" s="3" t="s">
        <v>47</v>
      </c>
      <c r="AU7269" s="3">
        <v>0</v>
      </c>
      <c r="AV7269" s="3">
        <v>14</v>
      </c>
      <c r="AW7269" s="3">
        <v>1</v>
      </c>
      <c r="AX7269" s="3">
        <v>14</v>
      </c>
      <c r="AY7269" s="3">
        <v>100</v>
      </c>
      <c r="AZ7269" s="6" t="str">
        <f t="shared" si="795"/>
        <v>3504.1</v>
      </c>
      <c r="BC7269" s="12" t="s">
        <v>18970</v>
      </c>
      <c r="BJ7269" s="12">
        <f t="shared" si="796"/>
        <v>0</v>
      </c>
      <c r="BK7269" s="12">
        <f t="shared" si="797"/>
        <v>0</v>
      </c>
      <c r="CQ7269" s="3" t="str">
        <f>CONCATENATE(baseURL!$A$1,baseURL!$B$1,baseURL!$C$1,".",C7269,".",L7269,".pkl&amp;seq=",BC7269)</f>
        <v>http://proteomics.broadinstitute.org/millscripts/viewfeed.pl?side=xl&amp;cycle=1&amp;fixedMods=iaaC&amp;file=msdataSM/iPRG2012_nd/cpick_in/iPRG2012_nd.3504.1.3.pkl&amp;seq=MSANLSETTAMLTDLATAPAELDR</v>
      </c>
    </row>
    <row r="7270" spans="1:95" x14ac:dyDescent="0.2">
      <c r="A7270" s="3">
        <v>869</v>
      </c>
      <c r="B7270" s="2" t="s">
        <v>18971</v>
      </c>
      <c r="C7270" s="2" t="s">
        <v>18972</v>
      </c>
      <c r="D7270" s="3">
        <v>17359</v>
      </c>
      <c r="E7270" s="3">
        <v>17343</v>
      </c>
      <c r="F7270" s="3">
        <v>73691</v>
      </c>
      <c r="G7270" s="3">
        <v>20851</v>
      </c>
      <c r="H7270" s="3">
        <v>66.583399999999997</v>
      </c>
      <c r="I7270" s="30">
        <v>848.73848999999996</v>
      </c>
      <c r="J7270" s="30">
        <v>848.73553079999999</v>
      </c>
      <c r="K7270" s="30">
        <v>2.96E-3</v>
      </c>
      <c r="L7270" s="3">
        <v>3</v>
      </c>
      <c r="M7270" s="3">
        <v>3</v>
      </c>
      <c r="N7270" s="10">
        <f t="shared" si="791"/>
        <v>1</v>
      </c>
      <c r="O7270" s="35">
        <v>3</v>
      </c>
      <c r="P7270" s="17"/>
      <c r="Q7270" s="40">
        <v>2544.1932299999999</v>
      </c>
      <c r="R7270" s="32">
        <v>848.73593000000005</v>
      </c>
      <c r="S7270" s="18">
        <f t="shared" si="792"/>
        <v>3.0162502957817328</v>
      </c>
      <c r="T7270" s="18">
        <f t="shared" si="793"/>
        <v>-0.47034653058787451</v>
      </c>
      <c r="U7270" s="18">
        <f t="shared" si="794"/>
        <v>-0.50663579194911978</v>
      </c>
      <c r="V7270" s="30">
        <v>848.7355</v>
      </c>
      <c r="W7270" s="3" t="s">
        <v>47</v>
      </c>
      <c r="X7270" s="3" t="s">
        <v>47</v>
      </c>
      <c r="Y7270" s="3" t="s">
        <v>47</v>
      </c>
      <c r="AA7270" s="3" t="s">
        <v>48</v>
      </c>
      <c r="AD7270" s="3" t="s">
        <v>47</v>
      </c>
      <c r="AE7270" s="3" t="s">
        <v>47</v>
      </c>
      <c r="AF7270" s="3" t="s">
        <v>47</v>
      </c>
      <c r="AJ7270" s="3" t="s">
        <v>47</v>
      </c>
      <c r="AO7270" s="3" t="s">
        <v>47</v>
      </c>
      <c r="AQ7270" s="3" t="s">
        <v>47</v>
      </c>
      <c r="AU7270" s="3">
        <v>0</v>
      </c>
      <c r="AV7270" s="3">
        <v>9</v>
      </c>
      <c r="AW7270" s="3">
        <v>4</v>
      </c>
      <c r="AX7270" s="3">
        <v>6</v>
      </c>
      <c r="AY7270" s="3">
        <v>66.67</v>
      </c>
      <c r="AZ7270" s="6" t="str">
        <f t="shared" si="795"/>
        <v>3509.1</v>
      </c>
      <c r="BC7270" s="12" t="s">
        <v>18973</v>
      </c>
      <c r="BJ7270" s="12">
        <f t="shared" si="796"/>
        <v>0</v>
      </c>
      <c r="BK7270" s="12">
        <f t="shared" si="797"/>
        <v>0</v>
      </c>
      <c r="BM7270" s="3" t="s">
        <v>162</v>
      </c>
      <c r="BR7270" s="3" t="s">
        <v>162</v>
      </c>
      <c r="BZ7270" s="3" t="s">
        <v>18974</v>
      </c>
      <c r="CF7270" s="3" t="s">
        <v>18975</v>
      </c>
      <c r="CM7270" s="3" t="s">
        <v>18976</v>
      </c>
      <c r="CQ7270" s="3" t="str">
        <f>CONCATENATE(baseURL!$A$1,baseURL!$B$1,baseURL!$C$1,".",C7270,".",L7270,".pkl&amp;seq=",BC7270,"&amp;varMods=Sodiated-E")</f>
        <v>http://proteomics.broadinstitute.org/millscripts/viewfeed.pl?side=xl&amp;cycle=1&amp;fixedMods=iaaC&amp;file=msdataSM/iPRG2012_nd/cpick_in/iPRG2012_nd.3509.1.3.pkl&amp;seq=MSANLSeTTAMLTDLATAPAELDR&amp;varMods=Sodiated-E</v>
      </c>
    </row>
    <row r="7271" spans="1:95" x14ac:dyDescent="0.2">
      <c r="A7271" s="3">
        <v>2480</v>
      </c>
      <c r="B7271" s="2" t="s">
        <v>18977</v>
      </c>
      <c r="C7271" s="2" t="s">
        <v>18978</v>
      </c>
      <c r="D7271" s="3">
        <v>17360</v>
      </c>
      <c r="E7271" s="3">
        <v>17344</v>
      </c>
      <c r="F7271" s="3">
        <v>73712</v>
      </c>
      <c r="G7271" s="3">
        <v>20853</v>
      </c>
      <c r="H7271" s="3">
        <v>66.599900000000005</v>
      </c>
      <c r="I7271" s="30">
        <v>463.23970000000003</v>
      </c>
      <c r="J7271" s="30">
        <v>463.23935210000002</v>
      </c>
      <c r="K7271" s="30">
        <v>3.5E-4</v>
      </c>
      <c r="L7271" s="3">
        <v>2</v>
      </c>
      <c r="M7271" s="3">
        <v>2</v>
      </c>
      <c r="N7271" s="10">
        <f t="shared" si="791"/>
        <v>1</v>
      </c>
      <c r="O7271" s="35">
        <v>2</v>
      </c>
      <c r="P7271" s="17"/>
      <c r="Q7271" s="40">
        <v>925.46992999999998</v>
      </c>
      <c r="R7271" s="40">
        <v>463.23860000000002</v>
      </c>
      <c r="S7271" s="18">
        <f t="shared" si="792"/>
        <v>2.3745862283671837</v>
      </c>
      <c r="T7271" s="18">
        <f t="shared" si="793"/>
        <v>1.6235693657646408</v>
      </c>
      <c r="U7271" s="18">
        <f t="shared" si="794"/>
        <v>1.5111003271204426</v>
      </c>
      <c r="V7271" s="30">
        <v>463.23930000000001</v>
      </c>
      <c r="W7271" s="3" t="s">
        <v>48</v>
      </c>
      <c r="Z7271" s="3" t="s">
        <v>47</v>
      </c>
      <c r="AA7271" s="3" t="s">
        <v>47</v>
      </c>
      <c r="AB7271" s="12" t="s">
        <v>47</v>
      </c>
      <c r="AC7271" s="3" t="s">
        <v>47</v>
      </c>
      <c r="AE7271" s="3" t="s">
        <v>47</v>
      </c>
      <c r="AF7271" s="3" t="s">
        <v>48</v>
      </c>
      <c r="AH7271" s="3" t="s">
        <v>47</v>
      </c>
      <c r="AI7271" s="3" t="s">
        <v>48</v>
      </c>
      <c r="AK7271" s="3" t="s">
        <v>52</v>
      </c>
      <c r="AL7271" s="3" t="s">
        <v>48</v>
      </c>
      <c r="AN7271" s="3" t="s">
        <v>48</v>
      </c>
      <c r="AU7271" s="3">
        <v>0</v>
      </c>
      <c r="AV7271" s="3">
        <v>6</v>
      </c>
      <c r="AW7271" s="3">
        <v>1</v>
      </c>
      <c r="AX7271" s="3">
        <v>6</v>
      </c>
      <c r="AY7271" s="3">
        <v>100</v>
      </c>
      <c r="AZ7271" s="6" t="str">
        <f t="shared" si="795"/>
        <v>3510.1</v>
      </c>
      <c r="BC7271" s="12" t="s">
        <v>18979</v>
      </c>
      <c r="BJ7271" s="12">
        <f t="shared" si="796"/>
        <v>0</v>
      </c>
      <c r="BK7271" s="12">
        <f t="shared" si="797"/>
        <v>0</v>
      </c>
      <c r="CQ7271" s="3" t="str">
        <f>CONCATENATE(baseURL!$A$1,baseURL!$B$1,baseURL!$C$1,".",C7271,".",L7271,".pkl&amp;seq=",BC7271)</f>
        <v>http://proteomics.broadinstitute.org/millscripts/viewfeed.pl?side=xl&amp;cycle=1&amp;fixedMods=iaaC&amp;file=msdataSM/iPRG2012_nd/cpick_in/iPRG2012_nd.3510.1.2.pkl&amp;seq=MDLLSYLA</v>
      </c>
    </row>
    <row r="7272" spans="1:95" x14ac:dyDescent="0.2">
      <c r="A7272" s="3">
        <v>6720</v>
      </c>
      <c r="B7272" s="2" t="s">
        <v>18980</v>
      </c>
      <c r="C7272" s="2" t="s">
        <v>18971</v>
      </c>
      <c r="D7272" s="3">
        <v>17361</v>
      </c>
      <c r="E7272" s="3">
        <v>17345</v>
      </c>
      <c r="F7272" s="3">
        <v>73713</v>
      </c>
      <c r="G7272" s="3">
        <v>20854</v>
      </c>
      <c r="H7272" s="3">
        <v>66.608199999999997</v>
      </c>
      <c r="I7272" s="30">
        <v>915.79544999999996</v>
      </c>
      <c r="J7272" s="30">
        <v>915.79331219999995</v>
      </c>
      <c r="K7272" s="30">
        <v>2.14E-3</v>
      </c>
      <c r="L7272" s="3">
        <v>3</v>
      </c>
      <c r="M7272" s="3">
        <v>3</v>
      </c>
      <c r="N7272" s="10">
        <f t="shared" si="791"/>
        <v>1</v>
      </c>
      <c r="O7272" s="35">
        <v>3</v>
      </c>
      <c r="P7272" s="17"/>
      <c r="Q7272" s="40">
        <v>2745.3651399999999</v>
      </c>
      <c r="R7272" s="40">
        <v>915.79322999999999</v>
      </c>
      <c r="S7272" s="18">
        <f t="shared" si="792"/>
        <v>2.4241279878927409</v>
      </c>
      <c r="T7272" s="18">
        <f t="shared" si="793"/>
        <v>8.9758252473242817E-2</v>
      </c>
      <c r="U7272" s="18">
        <f t="shared" si="794"/>
        <v>-3.2758486364814161E-2</v>
      </c>
      <c r="V7272" s="30">
        <v>915.79319999999996</v>
      </c>
      <c r="W7272" s="3" t="s">
        <v>47</v>
      </c>
      <c r="X7272" s="3" t="s">
        <v>47</v>
      </c>
      <c r="Y7272" s="3" t="s">
        <v>47</v>
      </c>
      <c r="Z7272" s="3" t="s">
        <v>47</v>
      </c>
      <c r="AA7272" s="3" t="s">
        <v>48</v>
      </c>
      <c r="AB7272" s="12" t="s">
        <v>47</v>
      </c>
      <c r="AC7272" s="3" t="s">
        <v>47</v>
      </c>
      <c r="AD7272" s="3" t="s">
        <v>47</v>
      </c>
      <c r="AE7272" s="3" t="s">
        <v>47</v>
      </c>
      <c r="AF7272" s="3" t="s">
        <v>47</v>
      </c>
      <c r="AG7272" s="3" t="s">
        <v>47</v>
      </c>
      <c r="AI7272" s="3" t="s">
        <v>47</v>
      </c>
      <c r="AJ7272" s="3" t="s">
        <v>47</v>
      </c>
      <c r="AK7272" s="3" t="s">
        <v>47</v>
      </c>
      <c r="AL7272" s="3" t="s">
        <v>47</v>
      </c>
      <c r="AU7272" s="3">
        <v>0</v>
      </c>
      <c r="AV7272" s="3">
        <v>14</v>
      </c>
      <c r="AW7272" s="3">
        <v>1</v>
      </c>
      <c r="AX7272" s="3">
        <v>14</v>
      </c>
      <c r="AY7272" s="3">
        <v>100</v>
      </c>
      <c r="AZ7272" s="6" t="str">
        <f t="shared" si="795"/>
        <v>3510.2</v>
      </c>
      <c r="BC7272" s="12" t="s">
        <v>18880</v>
      </c>
      <c r="BJ7272" s="12">
        <f t="shared" si="796"/>
        <v>0</v>
      </c>
      <c r="BK7272" s="12">
        <f t="shared" si="797"/>
        <v>0</v>
      </c>
      <c r="CQ7272" s="3" t="str">
        <f>CONCATENATE(baseURL!$A$1,baseURL!$B$1,baseURL!$C$1,".",C7272,".",L7272,".pkl&amp;seq=",BC7272)</f>
        <v>http://proteomics.broadinstitute.org/millscripts/viewfeed.pl?side=xl&amp;cycle=1&amp;fixedMods=iaaC&amp;file=msdataSM/iPRG2012_nd/cpick_in/iPRG2012_nd.3510.2.3.pkl&amp;seq=SLVTLDVKPWDDETNLEEMVANVK</v>
      </c>
    </row>
    <row r="7273" spans="1:95" x14ac:dyDescent="0.2">
      <c r="A7273" s="3">
        <v>6763</v>
      </c>
      <c r="B7273" s="2" t="s">
        <v>18984</v>
      </c>
      <c r="C7273" s="2" t="s">
        <v>18985</v>
      </c>
      <c r="D7273" s="3">
        <v>17363</v>
      </c>
      <c r="E7273" s="3">
        <v>17347</v>
      </c>
      <c r="F7273" s="3">
        <v>73754</v>
      </c>
      <c r="G7273" s="3">
        <v>20858</v>
      </c>
      <c r="H7273" s="3">
        <v>66.658000000000001</v>
      </c>
      <c r="I7273" s="30">
        <v>862.42367000000002</v>
      </c>
      <c r="J7273" s="30">
        <v>862.42259100000001</v>
      </c>
      <c r="K7273" s="30">
        <v>1.08E-3</v>
      </c>
      <c r="L7273" s="3">
        <v>3</v>
      </c>
      <c r="M7273" s="3">
        <v>3</v>
      </c>
      <c r="N7273" s="10">
        <f t="shared" si="791"/>
        <v>1</v>
      </c>
      <c r="O7273" s="35">
        <v>3</v>
      </c>
      <c r="P7273" s="17"/>
      <c r="Q7273" s="40">
        <v>2585.25182</v>
      </c>
      <c r="R7273" s="40">
        <v>862.42213000000004</v>
      </c>
      <c r="S7273" s="18">
        <f t="shared" si="792"/>
        <v>1.7856684637455049</v>
      </c>
      <c r="T7273" s="18">
        <f t="shared" si="793"/>
        <v>0.53454101412373922</v>
      </c>
      <c r="U7273" s="18">
        <f t="shared" si="794"/>
        <v>0.42902424126724864</v>
      </c>
      <c r="V7273" s="30">
        <v>862.42250000000001</v>
      </c>
      <c r="W7273" s="3" t="s">
        <v>47</v>
      </c>
      <c r="X7273" s="3" t="s">
        <v>47</v>
      </c>
      <c r="Y7273" s="3" t="s">
        <v>47</v>
      </c>
      <c r="Z7273" s="3" t="s">
        <v>47</v>
      </c>
      <c r="AA7273" s="3" t="s">
        <v>48</v>
      </c>
      <c r="AB7273" s="12" t="s">
        <v>47</v>
      </c>
      <c r="AC7273" s="3" t="s">
        <v>47</v>
      </c>
      <c r="AD7273" s="3" t="s">
        <v>47</v>
      </c>
      <c r="AE7273" s="3" t="s">
        <v>47</v>
      </c>
      <c r="AF7273" s="3" t="s">
        <v>47</v>
      </c>
      <c r="AG7273" s="3" t="s">
        <v>47</v>
      </c>
      <c r="AI7273" s="3" t="s">
        <v>47</v>
      </c>
      <c r="AJ7273" s="3" t="s">
        <v>47</v>
      </c>
      <c r="AK7273" s="3" t="s">
        <v>47</v>
      </c>
      <c r="AL7273" s="3" t="s">
        <v>47</v>
      </c>
      <c r="AN7273" s="3" t="s">
        <v>47</v>
      </c>
      <c r="AU7273" s="3">
        <v>0</v>
      </c>
      <c r="AV7273" s="3">
        <v>15</v>
      </c>
      <c r="AW7273" s="3">
        <v>1</v>
      </c>
      <c r="AX7273" s="3">
        <v>15</v>
      </c>
      <c r="AY7273" s="3">
        <v>100</v>
      </c>
      <c r="AZ7273" s="6" t="str">
        <f t="shared" si="795"/>
        <v>3512.1</v>
      </c>
      <c r="BC7273" s="12" t="s">
        <v>18946</v>
      </c>
      <c r="BJ7273" s="12">
        <f t="shared" si="796"/>
        <v>0</v>
      </c>
      <c r="BK7273" s="12">
        <f t="shared" si="797"/>
        <v>0</v>
      </c>
      <c r="CQ7273" s="3" t="str">
        <f>CONCATENATE(baseURL!$A$1,baseURL!$B$1,baseURL!$C$1,".",C7273,".",L7273,".pkl&amp;seq=",BC7273)</f>
        <v>http://proteomics.broadinstitute.org/millscripts/viewfeed.pl?side=xl&amp;cycle=1&amp;fixedMods=iaaC&amp;file=msdataSM/iPRG2012_nd/cpick_in/iPRG2012_nd.3512.1.3.pkl&amp;seq=SEVFSTYADNQPGVLLQVFEGER</v>
      </c>
    </row>
    <row r="7274" spans="1:95" x14ac:dyDescent="0.2">
      <c r="A7274" s="3">
        <v>6876</v>
      </c>
      <c r="B7274" s="2" t="s">
        <v>18986</v>
      </c>
      <c r="C7274" s="2" t="s">
        <v>18987</v>
      </c>
      <c r="D7274" s="3">
        <v>17364</v>
      </c>
      <c r="E7274" s="3">
        <v>17348</v>
      </c>
      <c r="F7274" s="3">
        <v>73775</v>
      </c>
      <c r="G7274" s="3">
        <v>20860</v>
      </c>
      <c r="H7274" s="3">
        <v>66.682699999999997</v>
      </c>
      <c r="I7274" s="30">
        <v>624.33462999999995</v>
      </c>
      <c r="J7274" s="30">
        <v>624.33290350000004</v>
      </c>
      <c r="K7274" s="30">
        <v>1.73E-3</v>
      </c>
      <c r="L7274" s="3">
        <v>4</v>
      </c>
      <c r="M7274" s="3">
        <v>4</v>
      </c>
      <c r="N7274" s="10">
        <f t="shared" si="791"/>
        <v>1</v>
      </c>
      <c r="O7274" s="35">
        <v>4</v>
      </c>
      <c r="P7274" s="17"/>
      <c r="Q7274" s="40">
        <v>2494.3088899999998</v>
      </c>
      <c r="R7274" s="40">
        <v>624.33267999999998</v>
      </c>
      <c r="S7274" s="18">
        <f t="shared" si="792"/>
        <v>3.1233348220138937</v>
      </c>
      <c r="T7274" s="18">
        <f t="shared" si="793"/>
        <v>0.35798222201181967</v>
      </c>
      <c r="U7274" s="18">
        <f t="shared" si="794"/>
        <v>3.2034203404492125E-2</v>
      </c>
      <c r="V7274" s="30">
        <v>624.33270000000005</v>
      </c>
      <c r="W7274" s="3" t="s">
        <v>47</v>
      </c>
      <c r="X7274" s="3" t="s">
        <v>47</v>
      </c>
      <c r="Y7274" s="3" t="s">
        <v>47</v>
      </c>
      <c r="Z7274" s="3" t="s">
        <v>47</v>
      </c>
      <c r="AA7274" s="3" t="s">
        <v>48</v>
      </c>
      <c r="AC7274" s="3" t="s">
        <v>47</v>
      </c>
      <c r="AD7274" s="3" t="s">
        <v>47</v>
      </c>
      <c r="AE7274" s="3" t="s">
        <v>47</v>
      </c>
      <c r="AF7274" s="3" t="s">
        <v>47</v>
      </c>
      <c r="AG7274" s="3" t="s">
        <v>47</v>
      </c>
      <c r="AI7274" s="3" t="s">
        <v>47</v>
      </c>
      <c r="AK7274" s="3" t="s">
        <v>47</v>
      </c>
      <c r="AL7274" s="3" t="s">
        <v>47</v>
      </c>
      <c r="AM7274" s="3" t="s">
        <v>47</v>
      </c>
      <c r="AN7274" s="3" t="s">
        <v>47</v>
      </c>
      <c r="AO7274" s="3" t="s">
        <v>47</v>
      </c>
      <c r="AP7274" s="3" t="s">
        <v>47</v>
      </c>
      <c r="AU7274" s="3">
        <v>0</v>
      </c>
      <c r="AV7274" s="3">
        <v>16</v>
      </c>
      <c r="AW7274" s="3">
        <v>3</v>
      </c>
      <c r="AX7274" s="3">
        <v>14</v>
      </c>
      <c r="AY7274" s="3">
        <v>87.5</v>
      </c>
      <c r="AZ7274" s="6" t="str">
        <f t="shared" si="795"/>
        <v>3513.1</v>
      </c>
      <c r="BB7274" s="12" t="s">
        <v>79</v>
      </c>
      <c r="BC7274" s="12" t="s">
        <v>18988</v>
      </c>
      <c r="BJ7274" s="12">
        <f t="shared" si="796"/>
        <v>0</v>
      </c>
      <c r="BK7274" s="12">
        <f t="shared" si="797"/>
        <v>0</v>
      </c>
      <c r="BT7274" s="3" t="s">
        <v>18989</v>
      </c>
      <c r="BU7274" s="3" t="s">
        <v>18990</v>
      </c>
      <c r="CQ7274" s="3" t="str">
        <f>CONCATENATE(baseURL!$A$1,baseURL!$B$1,"+Acetyl",baseURL!$C$1,".",C7274,".",L7274,".pkl&amp;seq=",BC7274)</f>
        <v>http://proteomics.broadinstitute.org/millscripts/viewfeed.pl?side=xl&amp;cycle=1&amp;fixedMods=iaaC+Acetyl&amp;file=msdataSM/iPRG2012_nd/cpick_in/iPRG2012_nd.3513.1.4.pkl&amp;seq=SHSLTSVFQKLDSLKPQFFSR</v>
      </c>
    </row>
    <row r="7275" spans="1:95" x14ac:dyDescent="0.2">
      <c r="A7275" s="3">
        <v>875</v>
      </c>
      <c r="B7275" s="2" t="s">
        <v>18991</v>
      </c>
      <c r="C7275" s="2" t="s">
        <v>18992</v>
      </c>
      <c r="D7275" s="3">
        <v>17365</v>
      </c>
      <c r="E7275" s="3">
        <v>17349</v>
      </c>
      <c r="F7275" s="3">
        <v>73922</v>
      </c>
      <c r="G7275" s="3">
        <v>20868</v>
      </c>
      <c r="H7275" s="3">
        <v>66.746700000000004</v>
      </c>
      <c r="I7275" s="30">
        <v>640.79638</v>
      </c>
      <c r="J7275" s="30">
        <v>640.79553009999995</v>
      </c>
      <c r="K7275" s="30">
        <v>8.4999999999999995E-4</v>
      </c>
      <c r="L7275" s="3">
        <v>4</v>
      </c>
      <c r="M7275" s="3">
        <v>4</v>
      </c>
      <c r="N7275" s="10">
        <f t="shared" si="791"/>
        <v>1</v>
      </c>
      <c r="O7275" s="35">
        <v>4</v>
      </c>
      <c r="P7275" s="17"/>
      <c r="Q7275" s="40">
        <v>2560.16716</v>
      </c>
      <c r="R7275" s="40">
        <v>640.79724999999996</v>
      </c>
      <c r="S7275" s="18">
        <f t="shared" si="792"/>
        <v>-1.3576837290789108</v>
      </c>
      <c r="T7275" s="18">
        <f t="shared" si="793"/>
        <v>-2.6840002824791709</v>
      </c>
      <c r="U7275" s="18">
        <f t="shared" si="794"/>
        <v>-2.7309730184008458</v>
      </c>
      <c r="V7275" s="30">
        <v>640.79549999999995</v>
      </c>
      <c r="W7275" s="3" t="s">
        <v>52</v>
      </c>
      <c r="X7275" s="3" t="s">
        <v>47</v>
      </c>
      <c r="Y7275" s="3" t="s">
        <v>47</v>
      </c>
      <c r="Z7275" s="3" t="s">
        <v>52</v>
      </c>
      <c r="AA7275" s="8" t="s">
        <v>47</v>
      </c>
      <c r="AB7275" s="12" t="s">
        <v>52</v>
      </c>
      <c r="AC7275" s="3" t="s">
        <v>52</v>
      </c>
      <c r="AD7275" s="5" t="s">
        <v>47</v>
      </c>
      <c r="AE7275" s="8" t="s">
        <v>47</v>
      </c>
      <c r="AF7275" s="5" t="s">
        <v>47</v>
      </c>
      <c r="AO7275" s="3" t="s">
        <v>48</v>
      </c>
      <c r="AU7275" s="3">
        <v>0</v>
      </c>
      <c r="AV7275" s="8">
        <v>6</v>
      </c>
      <c r="AW7275" s="3">
        <v>4</v>
      </c>
      <c r="AX7275" s="3">
        <v>3</v>
      </c>
      <c r="AY7275" s="3">
        <v>50</v>
      </c>
      <c r="AZ7275" s="6" t="str">
        <f t="shared" si="795"/>
        <v>3520.1</v>
      </c>
      <c r="BC7275" s="12" t="s">
        <v>18993</v>
      </c>
      <c r="BJ7275" s="12">
        <f t="shared" si="796"/>
        <v>0</v>
      </c>
      <c r="BK7275" s="12">
        <f t="shared" si="797"/>
        <v>0</v>
      </c>
      <c r="BL7275" s="3" t="s">
        <v>10280</v>
      </c>
      <c r="BR7275" s="3" t="s">
        <v>10280</v>
      </c>
      <c r="CQ7275" s="3" t="str">
        <f>CONCATENATE(baseURL!$A$1,baseURL!$B$1,baseURL!$C$1,".",C7275,".",L7275,".pkl&amp;seq=",BC7275,"&amp;varMods=Potassiated-D")</f>
        <v>http://proteomics.broadinstitute.org/millscripts/viewfeed.pl?side=xl&amp;cycle=1&amp;fixedMods=iaaC&amp;file=msdataSM/iPRG2012_nd/cpick_in/iPRG2012_nd.3520.1.4.pkl&amp;seq=MSANLSETTAMLTdLATAPAELDR&amp;varMods=Potassiated-D</v>
      </c>
    </row>
    <row r="7276" spans="1:95" x14ac:dyDescent="0.2">
      <c r="A7276" s="3">
        <v>1109</v>
      </c>
      <c r="B7276" s="2" t="s">
        <v>18994</v>
      </c>
      <c r="C7276" s="2" t="s">
        <v>18995</v>
      </c>
      <c r="D7276" s="3">
        <v>17366</v>
      </c>
      <c r="E7276" s="3">
        <v>17350</v>
      </c>
      <c r="F7276" s="3">
        <v>73964</v>
      </c>
      <c r="G7276" s="3">
        <v>20871</v>
      </c>
      <c r="H7276" s="3">
        <v>66.769599999999997</v>
      </c>
      <c r="I7276" s="30">
        <v>868.93308000000002</v>
      </c>
      <c r="J7276" s="30">
        <v>868.92802670000003</v>
      </c>
      <c r="K7276" s="30">
        <v>5.0499999999999998E-3</v>
      </c>
      <c r="L7276" s="3">
        <v>2</v>
      </c>
      <c r="M7276" s="3">
        <v>2</v>
      </c>
      <c r="N7276" s="10">
        <f t="shared" si="791"/>
        <v>1</v>
      </c>
      <c r="O7276" s="35">
        <v>2</v>
      </c>
      <c r="Q7276" s="40">
        <v>1736.84247</v>
      </c>
      <c r="R7276" s="42">
        <v>868.92487000000006</v>
      </c>
      <c r="S7276" s="18">
        <f t="shared" si="792"/>
        <v>9.4484578395860002</v>
      </c>
      <c r="T7276" s="18">
        <f t="shared" si="793"/>
        <v>3.6328802511738538</v>
      </c>
      <c r="U7276" s="18">
        <f t="shared" si="794"/>
        <v>3.8323221199684356</v>
      </c>
      <c r="V7276" s="30">
        <v>868.92819999999995</v>
      </c>
      <c r="W7276" s="3" t="s">
        <v>47</v>
      </c>
      <c r="AA7276" s="3" t="s">
        <v>47</v>
      </c>
      <c r="AC7276" s="3" t="s">
        <v>52</v>
      </c>
      <c r="AK7276" s="3" t="s">
        <v>47</v>
      </c>
      <c r="AL7276" s="3" t="s">
        <v>52</v>
      </c>
      <c r="AO7276" s="3" t="s">
        <v>47</v>
      </c>
      <c r="AU7276" s="3">
        <v>0</v>
      </c>
      <c r="AV7276" s="3">
        <v>4</v>
      </c>
      <c r="AW7276" s="3">
        <v>1</v>
      </c>
      <c r="AX7276" s="3">
        <v>4</v>
      </c>
      <c r="AY7276" s="3">
        <v>100</v>
      </c>
      <c r="AZ7276" s="6" t="str">
        <f t="shared" si="795"/>
        <v>3522.1</v>
      </c>
      <c r="BC7276" s="12" t="s">
        <v>18996</v>
      </c>
      <c r="BI7276" s="12" t="s">
        <v>594</v>
      </c>
      <c r="BJ7276" s="12">
        <f t="shared" si="796"/>
        <v>0</v>
      </c>
      <c r="BK7276" s="12">
        <f t="shared" si="797"/>
        <v>1</v>
      </c>
      <c r="BR7276" s="3" t="s">
        <v>594</v>
      </c>
      <c r="CQ7276" s="3" t="str">
        <f>CONCATENATE(baseURL!$A$1,baseURL!$B$1,baseURL!$C$1,".",C7276,".",L7276,".pkl&amp;seq=",BC7276,"&amp;varMods=ReducedCys-C")</f>
        <v>http://proteomics.broadinstitute.org/millscripts/viewfeed.pl?side=xl&amp;cycle=1&amp;fixedMods=iaaC&amp;file=msdataSM/iPRG2012_nd/cpick_in/iPRG2012_nd.3522.1.2.pkl&amp;seq=VcNYVNWLQQTLAAN&amp;varMods=ReducedCys-C</v>
      </c>
    </row>
    <row r="7277" spans="1:95" x14ac:dyDescent="0.2">
      <c r="A7277" s="3">
        <v>3962</v>
      </c>
      <c r="B7277" s="2" t="s">
        <v>18998</v>
      </c>
      <c r="C7277" s="2" t="s">
        <v>18999</v>
      </c>
      <c r="D7277" s="3">
        <v>17367</v>
      </c>
      <c r="E7277" s="3">
        <v>17351</v>
      </c>
      <c r="F7277" s="3">
        <v>73965</v>
      </c>
      <c r="G7277" s="3">
        <v>20872</v>
      </c>
      <c r="H7277" s="3">
        <v>66.778000000000006</v>
      </c>
      <c r="I7277" s="30">
        <v>1040.1605</v>
      </c>
      <c r="J7277" s="30">
        <v>1040.1571269999999</v>
      </c>
      <c r="K7277" s="30">
        <v>3.3700000000000002E-3</v>
      </c>
      <c r="L7277" s="3">
        <v>3</v>
      </c>
      <c r="M7277" s="3">
        <v>3</v>
      </c>
      <c r="N7277" s="10">
        <f t="shared" si="791"/>
        <v>1</v>
      </c>
      <c r="O7277" s="35">
        <v>3</v>
      </c>
      <c r="P7277" s="17"/>
      <c r="Q7277" s="40">
        <v>3118.45748</v>
      </c>
      <c r="R7277" s="40">
        <v>1040.15734</v>
      </c>
      <c r="S7277" s="18">
        <f t="shared" si="792"/>
        <v>3.038001923804956</v>
      </c>
      <c r="T7277" s="18">
        <f t="shared" si="793"/>
        <v>-0.20477671198345906</v>
      </c>
      <c r="U7277" s="18">
        <f t="shared" si="794"/>
        <v>-0.42301292612709457</v>
      </c>
      <c r="V7277" s="30">
        <v>1040.1569</v>
      </c>
      <c r="W7277" s="3" t="s">
        <v>47</v>
      </c>
      <c r="X7277" s="3" t="s">
        <v>47</v>
      </c>
      <c r="Y7277" s="3" t="s">
        <v>47</v>
      </c>
      <c r="Z7277" s="3" t="s">
        <v>47</v>
      </c>
      <c r="AA7277" s="3" t="s">
        <v>47</v>
      </c>
      <c r="AB7277" s="12" t="s">
        <v>47</v>
      </c>
      <c r="AC7277" s="3" t="s">
        <v>47</v>
      </c>
      <c r="AD7277" s="3" t="s">
        <v>47</v>
      </c>
      <c r="AF7277" s="3" t="s">
        <v>47</v>
      </c>
      <c r="AG7277" s="3" t="s">
        <v>47</v>
      </c>
      <c r="AI7277" s="3" t="s">
        <v>47</v>
      </c>
      <c r="AJ7277" s="3" t="s">
        <v>47</v>
      </c>
      <c r="AL7277" s="3" t="s">
        <v>48</v>
      </c>
      <c r="AM7277" s="3" t="s">
        <v>47</v>
      </c>
      <c r="AN7277" s="3" t="s">
        <v>47</v>
      </c>
      <c r="AU7277" s="3">
        <v>0</v>
      </c>
      <c r="AV7277" s="3">
        <v>14</v>
      </c>
      <c r="AW7277" s="3">
        <v>1</v>
      </c>
      <c r="AX7277" s="3">
        <v>14</v>
      </c>
      <c r="AY7277" s="3">
        <v>100</v>
      </c>
      <c r="AZ7277" s="6" t="str">
        <f t="shared" si="795"/>
        <v>3522.2</v>
      </c>
      <c r="BC7277" s="12" t="s">
        <v>19000</v>
      </c>
      <c r="BJ7277" s="12">
        <f t="shared" si="796"/>
        <v>0</v>
      </c>
      <c r="BK7277" s="12">
        <f t="shared" si="797"/>
        <v>0</v>
      </c>
      <c r="CQ7277" s="3" t="str">
        <f>CONCATENATE(baseURL!$A$1,baseURL!$B$1,baseURL!$C$1,".",C7277,".",L7277,".pkl&amp;seq=",BC7277)</f>
        <v>http://proteomics.broadinstitute.org/millscripts/viewfeed.pl?side=xl&amp;cycle=1&amp;fixedMods=iaaC&amp;file=msdataSM/iPRG2012_nd/cpick_in/iPRG2012_nd.3522.2.3.pkl&amp;seq=QATGGQAFPQMVFDHWSTLGSDPLDPTSK</v>
      </c>
    </row>
    <row r="7278" spans="1:95" x14ac:dyDescent="0.2">
      <c r="A7278" s="3">
        <v>5731</v>
      </c>
      <c r="B7278" s="2" t="s">
        <v>19001</v>
      </c>
      <c r="C7278" s="2" t="s">
        <v>19002</v>
      </c>
      <c r="D7278" s="3">
        <v>17368</v>
      </c>
      <c r="E7278" s="3">
        <v>17352</v>
      </c>
      <c r="F7278" s="3">
        <v>73985</v>
      </c>
      <c r="G7278" s="3">
        <v>20874</v>
      </c>
      <c r="H7278" s="3">
        <v>66.802700000000002</v>
      </c>
      <c r="I7278" s="30">
        <v>841.40921000000003</v>
      </c>
      <c r="J7278" s="30">
        <v>841.40879589999997</v>
      </c>
      <c r="K7278" s="30">
        <v>4.0999999999999999E-4</v>
      </c>
      <c r="L7278" s="3">
        <v>3</v>
      </c>
      <c r="M7278" s="3">
        <v>3</v>
      </c>
      <c r="N7278" s="10">
        <f t="shared" si="791"/>
        <v>1</v>
      </c>
      <c r="O7278" s="35">
        <v>3</v>
      </c>
      <c r="P7278" s="17"/>
      <c r="Q7278" s="40">
        <v>2522.21128</v>
      </c>
      <c r="R7278" s="40">
        <v>841.40860999999995</v>
      </c>
      <c r="S7278" s="18">
        <f t="shared" si="792"/>
        <v>0.71308992200205956</v>
      </c>
      <c r="T7278" s="18">
        <f t="shared" si="793"/>
        <v>0.22093902749521546</v>
      </c>
      <c r="U7278" s="18">
        <f t="shared" si="794"/>
        <v>0.22581180871055065</v>
      </c>
      <c r="V7278" s="30">
        <v>841.40880000000004</v>
      </c>
      <c r="W7278" s="3" t="s">
        <v>47</v>
      </c>
      <c r="X7278" s="3" t="s">
        <v>47</v>
      </c>
      <c r="Y7278" s="3" t="s">
        <v>47</v>
      </c>
      <c r="Z7278" s="3" t="s">
        <v>47</v>
      </c>
      <c r="AA7278" s="3" t="s">
        <v>48</v>
      </c>
      <c r="AB7278" s="12" t="s">
        <v>47</v>
      </c>
      <c r="AC7278" s="3" t="s">
        <v>47</v>
      </c>
      <c r="AD7278" s="3" t="s">
        <v>47</v>
      </c>
      <c r="AE7278" s="3" t="s">
        <v>47</v>
      </c>
      <c r="AF7278" s="3" t="s">
        <v>47</v>
      </c>
      <c r="AG7278" s="3" t="s">
        <v>47</v>
      </c>
      <c r="AI7278" s="3" t="s">
        <v>47</v>
      </c>
      <c r="AJ7278" s="3" t="s">
        <v>47</v>
      </c>
      <c r="AK7278" s="3" t="s">
        <v>47</v>
      </c>
      <c r="AL7278" s="3" t="s">
        <v>47</v>
      </c>
      <c r="AM7278" s="3" t="s">
        <v>47</v>
      </c>
      <c r="AN7278" s="3" t="s">
        <v>47</v>
      </c>
      <c r="AU7278" s="3">
        <v>0</v>
      </c>
      <c r="AV7278" s="3">
        <v>16</v>
      </c>
      <c r="AW7278" s="3">
        <v>1</v>
      </c>
      <c r="AX7278" s="3">
        <v>16</v>
      </c>
      <c r="AY7278" s="3">
        <v>100</v>
      </c>
      <c r="AZ7278" s="6" t="str">
        <f t="shared" si="795"/>
        <v>3523.1</v>
      </c>
      <c r="BC7278" s="12" t="s">
        <v>18970</v>
      </c>
      <c r="BJ7278" s="12">
        <f t="shared" si="796"/>
        <v>0</v>
      </c>
      <c r="BK7278" s="12">
        <f t="shared" si="797"/>
        <v>0</v>
      </c>
      <c r="CQ7278" s="3" t="str">
        <f>CONCATENATE(baseURL!$A$1,baseURL!$B$1,baseURL!$C$1,".",C7278,".",L7278,".pkl&amp;seq=",BC7278)</f>
        <v>http://proteomics.broadinstitute.org/millscripts/viewfeed.pl?side=xl&amp;cycle=1&amp;fixedMods=iaaC&amp;file=msdataSM/iPRG2012_nd/cpick_in/iPRG2012_nd.3523.1.3.pkl&amp;seq=MSANLSETTAMLTDLATAPAELDR</v>
      </c>
    </row>
    <row r="7279" spans="1:95" x14ac:dyDescent="0.2">
      <c r="A7279" s="3">
        <v>871</v>
      </c>
      <c r="B7279" s="2" t="s">
        <v>19003</v>
      </c>
      <c r="C7279" s="2" t="s">
        <v>19004</v>
      </c>
      <c r="D7279" s="3">
        <v>17369</v>
      </c>
      <c r="E7279" s="3">
        <v>17353</v>
      </c>
      <c r="F7279" s="3">
        <v>74027</v>
      </c>
      <c r="G7279" s="3">
        <v>20877</v>
      </c>
      <c r="H7279" s="3">
        <v>66.8339</v>
      </c>
      <c r="I7279" s="30">
        <v>848.73793999999998</v>
      </c>
      <c r="J7279" s="30">
        <v>848.73501599999997</v>
      </c>
      <c r="K7279" s="30">
        <v>2.9199999999999999E-3</v>
      </c>
      <c r="L7279" s="3">
        <v>3</v>
      </c>
      <c r="M7279" s="3">
        <v>3</v>
      </c>
      <c r="N7279" s="10">
        <f t="shared" si="791"/>
        <v>1</v>
      </c>
      <c r="O7279" s="35">
        <v>3</v>
      </c>
      <c r="P7279" s="17"/>
      <c r="Q7279" s="40">
        <v>2544.1932299999999</v>
      </c>
      <c r="R7279" s="32">
        <v>848.73593000000005</v>
      </c>
      <c r="S7279" s="18">
        <f t="shared" si="792"/>
        <v>2.3682277713015623</v>
      </c>
      <c r="T7279" s="18">
        <f t="shared" si="793"/>
        <v>-1.0768956135506074</v>
      </c>
      <c r="U7279" s="18">
        <f t="shared" si="794"/>
        <v>-1.331391732294027</v>
      </c>
      <c r="V7279" s="30">
        <v>848.73479999999995</v>
      </c>
      <c r="W7279" s="3" t="s">
        <v>47</v>
      </c>
      <c r="X7279" s="3" t="s">
        <v>47</v>
      </c>
      <c r="Y7279" s="3" t="s">
        <v>47</v>
      </c>
      <c r="Z7279" s="3" t="s">
        <v>52</v>
      </c>
      <c r="AA7279" s="3" t="s">
        <v>48</v>
      </c>
      <c r="AC7279" s="3" t="s">
        <v>52</v>
      </c>
      <c r="AD7279" s="3" t="s">
        <v>47</v>
      </c>
      <c r="AE7279" s="3" t="s">
        <v>47</v>
      </c>
      <c r="AF7279" s="3" t="s">
        <v>47</v>
      </c>
      <c r="AJ7279" s="3" t="s">
        <v>47</v>
      </c>
      <c r="AL7279" s="3" t="s">
        <v>52</v>
      </c>
      <c r="AO7279" s="3" t="s">
        <v>47</v>
      </c>
      <c r="AQ7279" s="3" t="s">
        <v>47</v>
      </c>
      <c r="AU7279" s="3">
        <v>0</v>
      </c>
      <c r="AV7279" s="3">
        <v>9</v>
      </c>
      <c r="AW7279" s="3">
        <v>4</v>
      </c>
      <c r="AX7279" s="3">
        <v>6</v>
      </c>
      <c r="AY7279" s="3">
        <v>66.67</v>
      </c>
      <c r="AZ7279" s="6" t="str">
        <f t="shared" si="795"/>
        <v>3525.1</v>
      </c>
      <c r="BC7279" s="12" t="s">
        <v>18973</v>
      </c>
      <c r="BJ7279" s="12">
        <f t="shared" si="796"/>
        <v>0</v>
      </c>
      <c r="BK7279" s="12">
        <f t="shared" si="797"/>
        <v>0</v>
      </c>
      <c r="BL7279" s="3" t="s">
        <v>162</v>
      </c>
      <c r="BM7279" s="3" t="s">
        <v>162</v>
      </c>
      <c r="BR7279" s="3" t="s">
        <v>162</v>
      </c>
      <c r="BZ7279" s="3" t="s">
        <v>18974</v>
      </c>
      <c r="CF7279" s="3" t="s">
        <v>18975</v>
      </c>
      <c r="CM7279" s="3" t="s">
        <v>19005</v>
      </c>
      <c r="CQ7279" s="3" t="str">
        <f>CONCATENATE(baseURL!$A$1,baseURL!$B$1,baseURL!$C$1,".",C7279,".",L7279,".pkl&amp;seq=",BC7279,"&amp;varMods=Sodiated-D+Sodiated-E")</f>
        <v>http://proteomics.broadinstitute.org/millscripts/viewfeed.pl?side=xl&amp;cycle=1&amp;fixedMods=iaaC&amp;file=msdataSM/iPRG2012_nd/cpick_in/iPRG2012_nd.3525.1.3.pkl&amp;seq=MSANLSeTTAMLTDLATAPAELDR&amp;varMods=Sodiated-D+Sodiated-E</v>
      </c>
    </row>
    <row r="7280" spans="1:95" x14ac:dyDescent="0.2">
      <c r="A7280" s="3">
        <v>1950</v>
      </c>
      <c r="B7280" s="2" t="s">
        <v>19006</v>
      </c>
      <c r="C7280" s="2" t="s">
        <v>19007</v>
      </c>
      <c r="D7280" s="3">
        <v>17370</v>
      </c>
      <c r="E7280" s="3">
        <v>17354</v>
      </c>
      <c r="F7280" s="3">
        <v>74111</v>
      </c>
      <c r="G7280" s="3">
        <v>20882</v>
      </c>
      <c r="H7280" s="3">
        <v>66.878100000000003</v>
      </c>
      <c r="I7280" s="30">
        <v>636.84069999999997</v>
      </c>
      <c r="J7280" s="30">
        <v>636.83840339999995</v>
      </c>
      <c r="K7280" s="30">
        <v>2.3E-3</v>
      </c>
      <c r="L7280" s="3">
        <v>4</v>
      </c>
      <c r="M7280" s="3">
        <v>4</v>
      </c>
      <c r="N7280" s="10">
        <f t="shared" si="791"/>
        <v>1</v>
      </c>
      <c r="O7280" s="35">
        <v>4</v>
      </c>
      <c r="P7280" s="17"/>
      <c r="Q7280" s="40">
        <v>2544.3319299999998</v>
      </c>
      <c r="R7280" s="40">
        <v>636.83843999999999</v>
      </c>
      <c r="S7280" s="18">
        <f t="shared" si="792"/>
        <v>3.5487807550976203</v>
      </c>
      <c r="T7280" s="18">
        <f t="shared" si="793"/>
        <v>-5.7471405218595298E-2</v>
      </c>
      <c r="U7280" s="18">
        <f t="shared" si="794"/>
        <v>-0.3768616730524188</v>
      </c>
      <c r="V7280" s="30">
        <v>636.83820000000003</v>
      </c>
      <c r="W7280" s="3" t="s">
        <v>47</v>
      </c>
      <c r="X7280" s="3" t="s">
        <v>47</v>
      </c>
      <c r="Y7280" s="3" t="s">
        <v>47</v>
      </c>
      <c r="Z7280" s="3" t="s">
        <v>47</v>
      </c>
      <c r="AA7280" s="3" t="s">
        <v>47</v>
      </c>
      <c r="AB7280" s="12" t="s">
        <v>47</v>
      </c>
      <c r="AC7280" s="3" t="s">
        <v>47</v>
      </c>
      <c r="AD7280" s="3" t="s">
        <v>47</v>
      </c>
      <c r="AE7280" s="3" t="s">
        <v>47</v>
      </c>
      <c r="AF7280" s="3" t="s">
        <v>52</v>
      </c>
      <c r="AG7280" s="3" t="s">
        <v>47</v>
      </c>
      <c r="AI7280" s="3" t="s">
        <v>52</v>
      </c>
      <c r="AK7280" s="3" t="s">
        <v>47</v>
      </c>
      <c r="AL7280" s="3" t="s">
        <v>52</v>
      </c>
      <c r="AM7280" s="3" t="s">
        <v>47</v>
      </c>
      <c r="AO7280" s="3" t="s">
        <v>47</v>
      </c>
      <c r="AU7280" s="3">
        <v>0</v>
      </c>
      <c r="AV7280" s="3">
        <v>13</v>
      </c>
      <c r="AW7280" s="3">
        <v>2</v>
      </c>
      <c r="AX7280" s="3">
        <v>12</v>
      </c>
      <c r="AY7280" s="3">
        <v>92.31</v>
      </c>
      <c r="AZ7280" s="6" t="str">
        <f t="shared" si="795"/>
        <v>3529.1</v>
      </c>
      <c r="BC7280" s="12" t="s">
        <v>19008</v>
      </c>
      <c r="BJ7280" s="12">
        <f t="shared" si="796"/>
        <v>0</v>
      </c>
      <c r="BK7280" s="12">
        <f t="shared" si="797"/>
        <v>0</v>
      </c>
      <c r="BO7280" s="3" t="s">
        <v>54</v>
      </c>
      <c r="BP7280" s="3" t="s">
        <v>54</v>
      </c>
      <c r="BR7280" s="3" t="s">
        <v>54</v>
      </c>
      <c r="CG7280" s="3" t="s">
        <v>19009</v>
      </c>
      <c r="CQ7280" s="3" t="str">
        <f>CONCATENATE(baseURL!$A$1,baseURL!$B$1,baseURL!$C$1,".",C7280,".",L7280,".pkl&amp;seq=",BC7280,"&amp;varMods=Deamidated-Q+Deamidated-N")</f>
        <v>http://proteomics.broadinstitute.org/millscripts/viewfeed.pl?side=xl&amp;cycle=1&amp;fixedMods=iaaC&amp;file=msdataSM/iPRG2012_nd/cpick_in/iPRG2012_nd.3529.1.4.pkl&amp;seq=ALEMEGLTWGAHqFLPLGFGLKK&amp;varMods=Deamidated-Q+Deamidated-N</v>
      </c>
    </row>
    <row r="7281" spans="1:95" x14ac:dyDescent="0.2">
      <c r="A7281" s="3">
        <v>6115</v>
      </c>
      <c r="B7281" s="2" t="s">
        <v>19010</v>
      </c>
      <c r="C7281" s="2" t="s">
        <v>19011</v>
      </c>
      <c r="D7281" s="3">
        <v>17371</v>
      </c>
      <c r="E7281" s="3">
        <v>17355</v>
      </c>
      <c r="F7281" s="3">
        <v>74216</v>
      </c>
      <c r="G7281" s="3">
        <v>20888</v>
      </c>
      <c r="H7281" s="3">
        <v>66.920500000000004</v>
      </c>
      <c r="I7281" s="30">
        <v>794.89558</v>
      </c>
      <c r="J7281" s="30">
        <v>794.89464369999996</v>
      </c>
      <c r="K7281" s="30">
        <v>9.3999999999999997E-4</v>
      </c>
      <c r="L7281" s="3">
        <v>2</v>
      </c>
      <c r="M7281" s="3">
        <v>2</v>
      </c>
      <c r="N7281" s="10">
        <f t="shared" si="791"/>
        <v>1</v>
      </c>
      <c r="O7281" s="35">
        <v>2</v>
      </c>
      <c r="P7281" s="17"/>
      <c r="Q7281" s="40">
        <v>1588.7813100000001</v>
      </c>
      <c r="R7281" s="40">
        <v>794.89428999999996</v>
      </c>
      <c r="S7281" s="18">
        <f t="shared" si="792"/>
        <v>1.6228572984717018</v>
      </c>
      <c r="T7281" s="18">
        <f t="shared" si="793"/>
        <v>0.44496482671314619</v>
      </c>
      <c r="U7281" s="18">
        <f t="shared" si="794"/>
        <v>0.51579185452197807</v>
      </c>
      <c r="V7281" s="30">
        <v>794.89469999999994</v>
      </c>
      <c r="W7281" s="3" t="s">
        <v>47</v>
      </c>
      <c r="X7281" s="3" t="s">
        <v>47</v>
      </c>
      <c r="Y7281" s="3" t="s">
        <v>47</v>
      </c>
      <c r="Z7281" s="3" t="s">
        <v>47</v>
      </c>
      <c r="AA7281" s="3" t="s">
        <v>48</v>
      </c>
      <c r="AB7281" s="12" t="s">
        <v>47</v>
      </c>
      <c r="AC7281" s="3" t="s">
        <v>47</v>
      </c>
      <c r="AD7281" s="3" t="s">
        <v>47</v>
      </c>
      <c r="AE7281" s="3" t="s">
        <v>47</v>
      </c>
      <c r="AF7281" s="3" t="s">
        <v>47</v>
      </c>
      <c r="AG7281" s="3" t="s">
        <v>47</v>
      </c>
      <c r="AH7281" s="3" t="s">
        <v>47</v>
      </c>
      <c r="AI7281" s="3" t="s">
        <v>47</v>
      </c>
      <c r="AK7281" s="3" t="s">
        <v>47</v>
      </c>
      <c r="AL7281" s="3" t="s">
        <v>47</v>
      </c>
      <c r="AU7281" s="3">
        <v>0</v>
      </c>
      <c r="AV7281" s="3">
        <v>14</v>
      </c>
      <c r="AW7281" s="3">
        <v>1</v>
      </c>
      <c r="AX7281" s="3">
        <v>14</v>
      </c>
      <c r="AY7281" s="3">
        <v>100</v>
      </c>
      <c r="AZ7281" s="6" t="str">
        <f t="shared" si="795"/>
        <v>3534.1</v>
      </c>
      <c r="BC7281" s="12" t="s">
        <v>19012</v>
      </c>
      <c r="BJ7281" s="12">
        <f t="shared" si="796"/>
        <v>0</v>
      </c>
      <c r="BK7281" s="12">
        <f t="shared" si="797"/>
        <v>0</v>
      </c>
      <c r="CQ7281" s="3" t="str">
        <f>CONCATENATE(baseURL!$A$1,baseURL!$B$1,baseURL!$C$1,".",C7281,".",L7281,".pkl&amp;seq=",BC7281)</f>
        <v>http://proteomics.broadinstitute.org/millscripts/viewfeed.pl?side=xl&amp;cycle=1&amp;fixedMods=iaaC&amp;file=msdataSM/iPRG2012_nd/cpick_in/iPRG2012_nd.3534.1.2.pkl&amp;seq=SGGSVQGALDSLLNGDV</v>
      </c>
    </row>
    <row r="7282" spans="1:95" x14ac:dyDescent="0.2">
      <c r="A7282" s="3">
        <v>7356</v>
      </c>
      <c r="B7282" s="2" t="s">
        <v>19013</v>
      </c>
      <c r="C7282" s="2" t="s">
        <v>19014</v>
      </c>
      <c r="D7282" s="3">
        <v>17372</v>
      </c>
      <c r="E7282" s="3">
        <v>17356</v>
      </c>
      <c r="F7282" s="3">
        <v>74217</v>
      </c>
      <c r="G7282" s="3">
        <v>20889</v>
      </c>
      <c r="H7282" s="3">
        <v>66.928899999999999</v>
      </c>
      <c r="I7282" s="30">
        <v>920.65089</v>
      </c>
      <c r="J7282" s="30">
        <v>920.64914750000003</v>
      </c>
      <c r="K7282" s="30">
        <v>1.74E-3</v>
      </c>
      <c r="L7282" s="3">
        <v>5</v>
      </c>
      <c r="M7282" s="3">
        <v>5</v>
      </c>
      <c r="N7282" s="10">
        <f t="shared" si="791"/>
        <v>1</v>
      </c>
      <c r="O7282" s="35">
        <v>5</v>
      </c>
      <c r="P7282" s="17"/>
      <c r="Q7282" s="40">
        <v>4599.20766</v>
      </c>
      <c r="R7282" s="40">
        <v>920.64734999999996</v>
      </c>
      <c r="S7282" s="18">
        <f t="shared" si="792"/>
        <v>3.8451205013989553</v>
      </c>
      <c r="T7282" s="18">
        <f t="shared" si="793"/>
        <v>1.9524305371281043</v>
      </c>
      <c r="U7282" s="18">
        <f t="shared" si="794"/>
        <v>1.7922171828774216</v>
      </c>
      <c r="V7282" s="30">
        <v>920.649</v>
      </c>
      <c r="W7282" s="3" t="s">
        <v>47</v>
      </c>
      <c r="X7282" s="3" t="s">
        <v>47</v>
      </c>
      <c r="Y7282" s="3" t="s">
        <v>47</v>
      </c>
      <c r="AA7282" s="3" t="s">
        <v>48</v>
      </c>
      <c r="AB7282" s="12" t="s">
        <v>47</v>
      </c>
      <c r="AC7282" s="3" t="s">
        <v>47</v>
      </c>
      <c r="AF7282" s="3" t="s">
        <v>47</v>
      </c>
      <c r="AG7282" s="3" t="s">
        <v>47</v>
      </c>
      <c r="AK7282" s="3" t="s">
        <v>52</v>
      </c>
      <c r="AO7282" s="3" t="s">
        <v>47</v>
      </c>
      <c r="AU7282" s="3">
        <v>0</v>
      </c>
      <c r="AV7282" s="3">
        <v>8</v>
      </c>
      <c r="AW7282" s="3">
        <v>1</v>
      </c>
      <c r="AX7282" s="3">
        <v>8</v>
      </c>
      <c r="AY7282" s="3">
        <v>100</v>
      </c>
      <c r="AZ7282" s="6" t="str">
        <f t="shared" si="795"/>
        <v>3534.2</v>
      </c>
      <c r="BC7282" s="12" t="s">
        <v>19015</v>
      </c>
      <c r="BJ7282" s="12">
        <f t="shared" si="796"/>
        <v>1</v>
      </c>
      <c r="BK7282" s="12">
        <f t="shared" si="797"/>
        <v>0</v>
      </c>
      <c r="CQ7282" s="3" t="str">
        <f>CONCATENATE(baseURL!$A$1,baseURL!$B$1,baseURL!$C$1,".",C7282,".",L7282,".pkl&amp;seq=",BC7282)</f>
        <v>http://proteomics.broadinstitute.org/millscripts/viewfeed.pl?side=xl&amp;cycle=1&amp;fixedMods=iaaC&amp;file=msdataSM/iPRG2012_nd/cpick_in/iPRG2012_nd.3534.2.5.pkl&amp;seq=KLQLNCVVEDDKVSLDDLQQSLEEDEDHVQSTDLAAMQKL</v>
      </c>
    </row>
    <row r="7283" spans="1:95" x14ac:dyDescent="0.2">
      <c r="A7283" s="3">
        <v>6427</v>
      </c>
      <c r="B7283" s="2" t="s">
        <v>19016</v>
      </c>
      <c r="C7283" s="2" t="s">
        <v>19017</v>
      </c>
      <c r="D7283" s="3">
        <v>17374</v>
      </c>
      <c r="E7283" s="3">
        <v>17358</v>
      </c>
      <c r="F7283" s="3">
        <v>74342</v>
      </c>
      <c r="G7283" s="3">
        <v>20897</v>
      </c>
      <c r="H7283" s="3">
        <v>67.004300000000001</v>
      </c>
      <c r="I7283" s="30">
        <v>734.38406999999995</v>
      </c>
      <c r="J7283" s="30">
        <v>734.38109599999996</v>
      </c>
      <c r="K7283" s="30">
        <v>2.97E-3</v>
      </c>
      <c r="L7283" s="3">
        <v>3</v>
      </c>
      <c r="M7283" s="3">
        <v>3</v>
      </c>
      <c r="N7283" s="10">
        <f t="shared" si="791"/>
        <v>1</v>
      </c>
      <c r="O7283" s="35">
        <v>3</v>
      </c>
      <c r="P7283" s="17"/>
      <c r="Q7283" s="40">
        <v>2201.1277300000002</v>
      </c>
      <c r="R7283" s="40">
        <v>734.38076000000001</v>
      </c>
      <c r="S7283" s="18">
        <f t="shared" si="792"/>
        <v>4.5071986906930848</v>
      </c>
      <c r="T7283" s="18">
        <f t="shared" si="793"/>
        <v>0.45752832624249223</v>
      </c>
      <c r="U7283" s="18">
        <f t="shared" si="794"/>
        <v>0.59914423687512619</v>
      </c>
      <c r="V7283" s="30">
        <v>734.38120000000004</v>
      </c>
      <c r="W7283" s="3" t="s">
        <v>47</v>
      </c>
      <c r="X7283" s="3" t="s">
        <v>47</v>
      </c>
      <c r="Y7283" s="3" t="s">
        <v>47</v>
      </c>
      <c r="Z7283" s="3" t="s">
        <v>47</v>
      </c>
      <c r="AA7283" s="3" t="s">
        <v>47</v>
      </c>
      <c r="AB7283" s="12" t="s">
        <v>47</v>
      </c>
      <c r="AC7283" s="3" t="s">
        <v>47</v>
      </c>
      <c r="AD7283" s="3" t="s">
        <v>47</v>
      </c>
      <c r="AE7283" s="3" t="s">
        <v>47</v>
      </c>
      <c r="AF7283" s="3" t="s">
        <v>47</v>
      </c>
      <c r="AG7283" s="3" t="s">
        <v>47</v>
      </c>
      <c r="AH7283" s="3" t="s">
        <v>47</v>
      </c>
      <c r="AI7283" s="3" t="s">
        <v>47</v>
      </c>
      <c r="AJ7283" s="3" t="s">
        <v>47</v>
      </c>
      <c r="AK7283" s="3" t="s">
        <v>47</v>
      </c>
      <c r="AL7283" s="3" t="s">
        <v>47</v>
      </c>
      <c r="AU7283" s="3">
        <v>0</v>
      </c>
      <c r="AV7283" s="3">
        <v>16</v>
      </c>
      <c r="AW7283" s="3">
        <v>1</v>
      </c>
      <c r="AX7283" s="3">
        <v>16</v>
      </c>
      <c r="AY7283" s="3">
        <v>100</v>
      </c>
      <c r="AZ7283" s="6" t="str">
        <f t="shared" si="795"/>
        <v>3540.1</v>
      </c>
      <c r="BC7283" s="12" t="s">
        <v>19018</v>
      </c>
      <c r="BJ7283" s="12">
        <f t="shared" si="796"/>
        <v>0</v>
      </c>
      <c r="BK7283" s="12">
        <f t="shared" si="797"/>
        <v>0</v>
      </c>
      <c r="CQ7283" s="3" t="str">
        <f>CONCATENATE(baseURL!$A$1,baseURL!$B$1,baseURL!$C$1,".",C7283,".",L7283,".pkl&amp;seq=",BC7283)</f>
        <v>http://proteomics.broadinstitute.org/millscripts/viewfeed.pl?side=xl&amp;cycle=1&amp;fixedMods=iaaC&amp;file=msdataSM/iPRG2012_nd/cpick_in/iPRG2012_nd.3540.1.3.pkl&amp;seq=VVSLPDFFTFDKQPLEYR</v>
      </c>
    </row>
    <row r="7284" spans="1:95" x14ac:dyDescent="0.2">
      <c r="A7284" s="3">
        <v>7742</v>
      </c>
      <c r="B7284" s="2" t="s">
        <v>19019</v>
      </c>
      <c r="C7284" s="2" t="s">
        <v>19020</v>
      </c>
      <c r="D7284" s="3">
        <v>17375</v>
      </c>
      <c r="E7284" s="3">
        <v>17359</v>
      </c>
      <c r="F7284" s="3">
        <v>74363</v>
      </c>
      <c r="G7284" s="3">
        <v>20899</v>
      </c>
      <c r="H7284" s="3">
        <v>67.017399999999995</v>
      </c>
      <c r="I7284" s="30">
        <v>831.7242</v>
      </c>
      <c r="J7284" s="30">
        <v>831.72294360000001</v>
      </c>
      <c r="K7284" s="30">
        <v>1.2600000000000001E-3</v>
      </c>
      <c r="L7284" s="3">
        <v>3</v>
      </c>
      <c r="M7284" s="3">
        <v>3</v>
      </c>
      <c r="N7284" s="10">
        <f t="shared" si="791"/>
        <v>1</v>
      </c>
      <c r="O7284" s="35">
        <v>3</v>
      </c>
      <c r="Q7284" s="40">
        <v>2493.1523699999998</v>
      </c>
      <c r="R7284" s="40">
        <v>831.72230999999999</v>
      </c>
      <c r="S7284" s="18">
        <f t="shared" si="792"/>
        <v>2.2723930538824382</v>
      </c>
      <c r="T7284" s="18">
        <f t="shared" si="793"/>
        <v>0.76179271903222945</v>
      </c>
      <c r="U7284" s="18">
        <f t="shared" si="794"/>
        <v>0.58913893991063448</v>
      </c>
      <c r="V7284" s="30">
        <v>831.72280000000001</v>
      </c>
      <c r="W7284" s="3" t="s">
        <v>47</v>
      </c>
      <c r="X7284" s="3" t="s">
        <v>47</v>
      </c>
      <c r="Y7284" s="3" t="s">
        <v>47</v>
      </c>
      <c r="Z7284" s="3" t="s">
        <v>52</v>
      </c>
      <c r="AA7284" s="3" t="s">
        <v>47</v>
      </c>
      <c r="AB7284" s="12" t="s">
        <v>47</v>
      </c>
      <c r="AC7284" s="3" t="s">
        <v>52</v>
      </c>
      <c r="AD7284" s="3" t="s">
        <v>47</v>
      </c>
      <c r="AF7284" s="3" t="s">
        <v>52</v>
      </c>
      <c r="AJ7284" s="3" t="s">
        <v>47</v>
      </c>
      <c r="AK7284" s="3" t="s">
        <v>47</v>
      </c>
      <c r="AL7284" s="3" t="s">
        <v>52</v>
      </c>
      <c r="AO7284" s="3" t="s">
        <v>47</v>
      </c>
      <c r="AU7284" s="3">
        <v>0</v>
      </c>
      <c r="AV7284" s="3">
        <v>9</v>
      </c>
      <c r="AW7284" s="3">
        <v>2</v>
      </c>
      <c r="AX7284" s="3">
        <v>8</v>
      </c>
      <c r="AY7284" s="3">
        <v>88.89</v>
      </c>
      <c r="AZ7284" s="6" t="str">
        <f t="shared" si="795"/>
        <v>3541.1</v>
      </c>
      <c r="BC7284" s="12" t="s">
        <v>19021</v>
      </c>
      <c r="BI7284" s="12" t="s">
        <v>594</v>
      </c>
      <c r="BJ7284" s="12">
        <f t="shared" si="796"/>
        <v>0</v>
      </c>
      <c r="BK7284" s="12">
        <f t="shared" si="797"/>
        <v>1</v>
      </c>
      <c r="BR7284" s="3" t="s">
        <v>594</v>
      </c>
      <c r="BZ7284" s="3" t="s">
        <v>19022</v>
      </c>
      <c r="CQ7284" s="3" t="str">
        <f>CONCATENATE(baseURL!$A$1,baseURL!$B$1,baseURL!$C$1,".",C7284,".",L7284,".pkl&amp;seq=",BC7284,"&amp;varMods=ReducedCys-C")</f>
        <v>http://proteomics.broadinstitute.org/millscripts/viewfeed.pl?side=xl&amp;cycle=1&amp;fixedMods=iaaC&amp;file=msdataSM/iPRG2012_nd/cpick_in/iPRG2012_nd.3541.1.3.pkl&amp;seq=LcYVALDFEQEMATAASSSSLEK&amp;varMods=ReducedCys-C</v>
      </c>
    </row>
    <row r="7285" spans="1:95" x14ac:dyDescent="0.2">
      <c r="A7285" s="3">
        <v>7731</v>
      </c>
      <c r="B7285" s="2" t="s">
        <v>19023</v>
      </c>
      <c r="C7285" s="2" t="s">
        <v>19016</v>
      </c>
      <c r="D7285" s="3">
        <v>17376</v>
      </c>
      <c r="E7285" s="3">
        <v>17360</v>
      </c>
      <c r="F7285" s="3">
        <v>74364</v>
      </c>
      <c r="G7285" s="3">
        <v>20900</v>
      </c>
      <c r="H7285" s="3">
        <v>67.023200000000003</v>
      </c>
      <c r="I7285" s="30">
        <v>868.92632000000003</v>
      </c>
      <c r="J7285" s="30">
        <v>868.92555240000002</v>
      </c>
      <c r="K7285" s="30">
        <v>7.6999999999999996E-4</v>
      </c>
      <c r="L7285" s="3">
        <v>2</v>
      </c>
      <c r="M7285" s="3">
        <v>2</v>
      </c>
      <c r="N7285" s="10">
        <f t="shared" si="791"/>
        <v>1</v>
      </c>
      <c r="O7285" s="35">
        <v>2</v>
      </c>
      <c r="Q7285" s="40">
        <v>1736.84247</v>
      </c>
      <c r="R7285" s="42">
        <v>868.92487000000006</v>
      </c>
      <c r="S7285" s="18">
        <f t="shared" si="792"/>
        <v>1.6687288510652027</v>
      </c>
      <c r="T7285" s="18">
        <f t="shared" si="793"/>
        <v>0.78533832270178983</v>
      </c>
      <c r="U7285" s="18">
        <f t="shared" si="794"/>
        <v>0.95520341125788522</v>
      </c>
      <c r="V7285" s="30">
        <v>868.92570000000001</v>
      </c>
      <c r="W7285" s="3" t="s">
        <v>47</v>
      </c>
      <c r="X7285" s="3" t="s">
        <v>47</v>
      </c>
      <c r="Y7285" s="3" t="s">
        <v>47</v>
      </c>
      <c r="Z7285" s="3" t="s">
        <v>52</v>
      </c>
      <c r="AA7285" s="3" t="s">
        <v>48</v>
      </c>
      <c r="AD7285" s="3" t="s">
        <v>47</v>
      </c>
      <c r="AH7285" s="3" t="s">
        <v>47</v>
      </c>
      <c r="AJ7285" s="3" t="s">
        <v>47</v>
      </c>
      <c r="AK7285" s="3" t="s">
        <v>47</v>
      </c>
      <c r="AO7285" s="3" t="s">
        <v>47</v>
      </c>
      <c r="AU7285" s="3">
        <v>0</v>
      </c>
      <c r="AV7285" s="3">
        <v>8</v>
      </c>
      <c r="AW7285" s="3">
        <v>2</v>
      </c>
      <c r="AX7285" s="3">
        <v>7</v>
      </c>
      <c r="AY7285" s="3">
        <v>87.5</v>
      </c>
      <c r="AZ7285" s="6" t="str">
        <f t="shared" si="795"/>
        <v>3541.2</v>
      </c>
      <c r="BC7285" s="12" t="s">
        <v>18996</v>
      </c>
      <c r="BI7285" s="12" t="s">
        <v>594</v>
      </c>
      <c r="BJ7285" s="12">
        <f t="shared" si="796"/>
        <v>0</v>
      </c>
      <c r="BK7285" s="12">
        <f t="shared" si="797"/>
        <v>1</v>
      </c>
      <c r="BR7285" s="3" t="s">
        <v>594</v>
      </c>
      <c r="BZ7285" s="3" t="s">
        <v>18997</v>
      </c>
      <c r="CQ7285" s="3" t="str">
        <f>CONCATENATE(baseURL!$A$1,baseURL!$B$1,baseURL!$C$1,".",C7285,".",L7285,".pkl&amp;seq=",BC7285,"&amp;varMods=ReducedCys-C")</f>
        <v>http://proteomics.broadinstitute.org/millscripts/viewfeed.pl?side=xl&amp;cycle=1&amp;fixedMods=iaaC&amp;file=msdataSM/iPRG2012_nd/cpick_in/iPRG2012_nd.3541.2.2.pkl&amp;seq=VcNYVNWLQQTLAAN&amp;varMods=ReducedCys-C</v>
      </c>
    </row>
    <row r="7286" spans="1:95" x14ac:dyDescent="0.2">
      <c r="A7286" s="3">
        <v>6647</v>
      </c>
      <c r="B7286" s="2" t="s">
        <v>19024</v>
      </c>
      <c r="C7286" s="2" t="s">
        <v>19025</v>
      </c>
      <c r="D7286" s="3">
        <v>17377</v>
      </c>
      <c r="E7286" s="3">
        <v>17361</v>
      </c>
      <c r="F7286" s="3">
        <v>74365</v>
      </c>
      <c r="G7286" s="3">
        <v>20901</v>
      </c>
      <c r="H7286" s="3">
        <v>67.028999999999996</v>
      </c>
      <c r="I7286" s="30">
        <v>1040.1591000000001</v>
      </c>
      <c r="J7286" s="30">
        <v>1040.1577460000001</v>
      </c>
      <c r="K7286" s="30">
        <v>1.3500000000000001E-3</v>
      </c>
      <c r="L7286" s="3">
        <v>3</v>
      </c>
      <c r="M7286" s="3">
        <v>3</v>
      </c>
      <c r="N7286" s="10">
        <f t="shared" si="791"/>
        <v>1</v>
      </c>
      <c r="O7286" s="35">
        <v>3</v>
      </c>
      <c r="P7286" s="17"/>
      <c r="Q7286" s="40">
        <v>3118.45748</v>
      </c>
      <c r="R7286" s="40">
        <v>1040.15734</v>
      </c>
      <c r="S7286" s="18">
        <f t="shared" si="792"/>
        <v>1.6920517045083783</v>
      </c>
      <c r="T7286" s="18">
        <f t="shared" si="793"/>
        <v>0.39032556373809457</v>
      </c>
      <c r="U7286" s="18">
        <f t="shared" si="794"/>
        <v>0.15382288226777902</v>
      </c>
      <c r="V7286" s="30">
        <v>1040.1575</v>
      </c>
      <c r="W7286" s="3" t="s">
        <v>47</v>
      </c>
      <c r="X7286" s="3" t="s">
        <v>47</v>
      </c>
      <c r="Y7286" s="3" t="s">
        <v>47</v>
      </c>
      <c r="Z7286" s="3" t="s">
        <v>47</v>
      </c>
      <c r="AA7286" s="3" t="s">
        <v>47</v>
      </c>
      <c r="AB7286" s="12" t="s">
        <v>47</v>
      </c>
      <c r="AC7286" s="3" t="s">
        <v>47</v>
      </c>
      <c r="AD7286" s="3" t="s">
        <v>47</v>
      </c>
      <c r="AE7286" s="3" t="s">
        <v>47</v>
      </c>
      <c r="AF7286" s="3" t="s">
        <v>47</v>
      </c>
      <c r="AG7286" s="3" t="s">
        <v>47</v>
      </c>
      <c r="AI7286" s="3" t="s">
        <v>47</v>
      </c>
      <c r="AJ7286" s="3" t="s">
        <v>47</v>
      </c>
      <c r="AK7286" s="3" t="s">
        <v>48</v>
      </c>
      <c r="AL7286" s="3" t="s">
        <v>48</v>
      </c>
      <c r="AU7286" s="3">
        <v>0</v>
      </c>
      <c r="AV7286" s="3">
        <v>13</v>
      </c>
      <c r="AW7286" s="3">
        <v>1</v>
      </c>
      <c r="AX7286" s="3">
        <v>13</v>
      </c>
      <c r="AY7286" s="3">
        <v>100</v>
      </c>
      <c r="AZ7286" s="6" t="str">
        <f t="shared" si="795"/>
        <v>3541.3</v>
      </c>
      <c r="BC7286" s="12" t="s">
        <v>19000</v>
      </c>
      <c r="BJ7286" s="12">
        <f t="shared" si="796"/>
        <v>0</v>
      </c>
      <c r="BK7286" s="12">
        <f t="shared" si="797"/>
        <v>0</v>
      </c>
      <c r="CQ7286" s="3" t="str">
        <f>CONCATENATE(baseURL!$A$1,baseURL!$B$1,baseURL!$C$1,".",C7286,".",L7286,".pkl&amp;seq=",BC7286)</f>
        <v>http://proteomics.broadinstitute.org/millscripts/viewfeed.pl?side=xl&amp;cycle=1&amp;fixedMods=iaaC&amp;file=msdataSM/iPRG2012_nd/cpick_in/iPRG2012_nd.3541.3.3.pkl&amp;seq=QATGGQAFPQMVFDHWSTLGSDPLDPTSK</v>
      </c>
    </row>
    <row r="7287" spans="1:95" x14ac:dyDescent="0.2">
      <c r="A7287" s="3">
        <v>6721</v>
      </c>
      <c r="B7287" s="2" t="s">
        <v>19026</v>
      </c>
      <c r="C7287" s="2" t="s">
        <v>19027</v>
      </c>
      <c r="D7287" s="3">
        <v>17378</v>
      </c>
      <c r="E7287" s="3">
        <v>17362</v>
      </c>
      <c r="F7287" s="3">
        <v>74384</v>
      </c>
      <c r="G7287" s="3">
        <v>20903</v>
      </c>
      <c r="H7287" s="3">
        <v>67.045400000000001</v>
      </c>
      <c r="I7287" s="30">
        <v>841.41105000000005</v>
      </c>
      <c r="J7287" s="30">
        <v>841.40926109999998</v>
      </c>
      <c r="K7287" s="30">
        <v>1.7899999999999999E-3</v>
      </c>
      <c r="L7287" s="3">
        <v>3</v>
      </c>
      <c r="M7287" s="3">
        <v>3</v>
      </c>
      <c r="N7287" s="10">
        <f t="shared" si="791"/>
        <v>1</v>
      </c>
      <c r="O7287" s="35">
        <v>3</v>
      </c>
      <c r="P7287" s="17"/>
      <c r="Q7287" s="40">
        <v>2522.21128</v>
      </c>
      <c r="R7287" s="40">
        <v>841.40860999999995</v>
      </c>
      <c r="S7287" s="18">
        <f t="shared" si="792"/>
        <v>2.8998990158804867</v>
      </c>
      <c r="T7287" s="18">
        <f t="shared" si="793"/>
        <v>0.77382141362604673</v>
      </c>
      <c r="U7287" s="18">
        <f t="shared" si="794"/>
        <v>0.58235676957646554</v>
      </c>
      <c r="V7287" s="30">
        <v>841.40909999999997</v>
      </c>
      <c r="W7287" s="3" t="s">
        <v>47</v>
      </c>
      <c r="X7287" s="3" t="s">
        <v>47</v>
      </c>
      <c r="Y7287" s="3" t="s">
        <v>47</v>
      </c>
      <c r="Z7287" s="3" t="s">
        <v>47</v>
      </c>
      <c r="AA7287" s="3" t="s">
        <v>48</v>
      </c>
      <c r="AB7287" s="12" t="s">
        <v>47</v>
      </c>
      <c r="AC7287" s="3" t="s">
        <v>47</v>
      </c>
      <c r="AD7287" s="3" t="s">
        <v>47</v>
      </c>
      <c r="AE7287" s="3" t="s">
        <v>47</v>
      </c>
      <c r="AF7287" s="3" t="s">
        <v>47</v>
      </c>
      <c r="AG7287" s="3" t="s">
        <v>47</v>
      </c>
      <c r="AI7287" s="3" t="s">
        <v>47</v>
      </c>
      <c r="AJ7287" s="3" t="s">
        <v>47</v>
      </c>
      <c r="AK7287" s="3" t="s">
        <v>47</v>
      </c>
      <c r="AL7287" s="3" t="s">
        <v>47</v>
      </c>
      <c r="AU7287" s="3">
        <v>0</v>
      </c>
      <c r="AV7287" s="3">
        <v>14</v>
      </c>
      <c r="AW7287" s="3">
        <v>1</v>
      </c>
      <c r="AX7287" s="3">
        <v>14</v>
      </c>
      <c r="AY7287" s="3">
        <v>100</v>
      </c>
      <c r="AZ7287" s="6" t="str">
        <f t="shared" si="795"/>
        <v>3542.1</v>
      </c>
      <c r="BC7287" s="12" t="s">
        <v>18970</v>
      </c>
      <c r="BJ7287" s="12">
        <f t="shared" si="796"/>
        <v>0</v>
      </c>
      <c r="BK7287" s="12">
        <f t="shared" si="797"/>
        <v>0</v>
      </c>
      <c r="CQ7287" s="3" t="str">
        <f>CONCATENATE(baseURL!$A$1,baseURL!$B$1,baseURL!$C$1,".",C7287,".",L7287,".pkl&amp;seq=",BC7287)</f>
        <v>http://proteomics.broadinstitute.org/millscripts/viewfeed.pl?side=xl&amp;cycle=1&amp;fixedMods=iaaC&amp;file=msdataSM/iPRG2012_nd/cpick_in/iPRG2012_nd.3542.1.3.pkl&amp;seq=MSANLSETTAMLTDLATAPAELDR</v>
      </c>
    </row>
    <row r="7288" spans="1:95" x14ac:dyDescent="0.2">
      <c r="A7288" s="3">
        <v>186</v>
      </c>
      <c r="B7288" s="2" t="s">
        <v>19028</v>
      </c>
      <c r="C7288" s="2" t="s">
        <v>19029</v>
      </c>
      <c r="D7288" s="3">
        <v>17381</v>
      </c>
      <c r="E7288" s="3">
        <v>17365</v>
      </c>
      <c r="F7288" s="3">
        <v>74447</v>
      </c>
      <c r="G7288" s="3">
        <v>20909</v>
      </c>
      <c r="H7288" s="3">
        <v>67.1096</v>
      </c>
      <c r="I7288" s="30">
        <v>641.00256000000002</v>
      </c>
      <c r="J7288" s="30">
        <v>641.00258429999997</v>
      </c>
      <c r="K7288" s="30">
        <v>-2.0000000000000002E-5</v>
      </c>
      <c r="L7288" s="3">
        <v>3</v>
      </c>
      <c r="M7288" s="3">
        <v>3</v>
      </c>
      <c r="N7288" s="10">
        <f t="shared" si="791"/>
        <v>1</v>
      </c>
      <c r="O7288" s="35">
        <v>3</v>
      </c>
      <c r="P7288" s="17"/>
      <c r="Q7288" s="40">
        <v>1920.9912999999999</v>
      </c>
      <c r="R7288" s="40">
        <v>641.00194999999997</v>
      </c>
      <c r="S7288" s="18">
        <f t="shared" si="792"/>
        <v>0.95163517061299707</v>
      </c>
      <c r="T7288" s="18">
        <f t="shared" si="793"/>
        <v>0.989544571590665</v>
      </c>
      <c r="U7288" s="18">
        <f t="shared" si="794"/>
        <v>0.85803171127531264</v>
      </c>
      <c r="V7288" s="30">
        <v>641.00250000000005</v>
      </c>
      <c r="W7288" s="3" t="s">
        <v>47</v>
      </c>
      <c r="X7288" s="3" t="s">
        <v>47</v>
      </c>
      <c r="Y7288" s="3" t="s">
        <v>65</v>
      </c>
      <c r="Z7288" s="3" t="s">
        <v>47</v>
      </c>
      <c r="AA7288" s="3" t="s">
        <v>48</v>
      </c>
      <c r="AB7288" s="12" t="s">
        <v>47</v>
      </c>
      <c r="AC7288" s="3" t="s">
        <v>47</v>
      </c>
      <c r="AD7288" s="3" t="s">
        <v>47</v>
      </c>
      <c r="AE7288" s="3" t="s">
        <v>47</v>
      </c>
      <c r="AF7288" s="3" t="s">
        <v>47</v>
      </c>
      <c r="AG7288" s="3" t="s">
        <v>47</v>
      </c>
      <c r="AH7288" s="3" t="s">
        <v>47</v>
      </c>
      <c r="AI7288" s="3" t="s">
        <v>47</v>
      </c>
      <c r="AJ7288" s="3" t="s">
        <v>52</v>
      </c>
      <c r="AK7288" s="3" t="s">
        <v>47</v>
      </c>
      <c r="AL7288" s="3" t="s">
        <v>47</v>
      </c>
      <c r="AM7288" s="3" t="s">
        <v>47</v>
      </c>
      <c r="AN7288" s="3" t="s">
        <v>47</v>
      </c>
      <c r="AO7288" s="3" t="s">
        <v>47</v>
      </c>
      <c r="AP7288" s="3" t="s">
        <v>47</v>
      </c>
      <c r="AQ7288" s="3" t="s">
        <v>47</v>
      </c>
      <c r="AR7288" s="3" t="s">
        <v>47</v>
      </c>
      <c r="AU7288" s="3">
        <v>1</v>
      </c>
      <c r="AV7288" s="3">
        <v>19</v>
      </c>
      <c r="AW7288" s="3">
        <v>2</v>
      </c>
      <c r="AX7288" s="3">
        <v>18</v>
      </c>
      <c r="AY7288" s="3">
        <v>94.74</v>
      </c>
      <c r="AZ7288" s="6" t="str">
        <f t="shared" si="795"/>
        <v>3545.1</v>
      </c>
      <c r="BB7288" s="12" t="s">
        <v>79</v>
      </c>
      <c r="BC7288" s="12" t="s">
        <v>19030</v>
      </c>
      <c r="BJ7288" s="12">
        <f t="shared" si="796"/>
        <v>0</v>
      </c>
      <c r="BK7288" s="12">
        <f t="shared" si="797"/>
        <v>0</v>
      </c>
      <c r="BU7288" s="3" t="s">
        <v>19031</v>
      </c>
      <c r="CN7288" s="3" t="s">
        <v>19032</v>
      </c>
      <c r="CQ7288" s="3" t="str">
        <f>CONCATENATE(baseURL!$A$1,baseURL!$B$1,"+Acetyl",baseURL!$C$1,".",C7288,".",L7288,".pkl&amp;seq=",BC7288)</f>
        <v>http://proteomics.broadinstitute.org/millscripts/viewfeed.pl?side=xl&amp;cycle=1&amp;fixedMods=iaaC+Acetyl&amp;file=msdataSM/iPRG2012_nd/cpick_in/iPRG2012_nd.3545.1.3.pkl&amp;seq=SDSQQSLKVLEELFQK</v>
      </c>
    </row>
    <row r="7289" spans="1:95" x14ac:dyDescent="0.2">
      <c r="A7289" s="3">
        <v>3815</v>
      </c>
      <c r="B7289" s="2" t="s">
        <v>19033</v>
      </c>
      <c r="C7289" s="2" t="s">
        <v>19034</v>
      </c>
      <c r="D7289" s="3">
        <v>17382</v>
      </c>
      <c r="E7289" s="3">
        <v>17366</v>
      </c>
      <c r="F7289" s="3">
        <v>74468</v>
      </c>
      <c r="G7289" s="3">
        <v>20911</v>
      </c>
      <c r="H7289" s="3">
        <v>67.134500000000003</v>
      </c>
      <c r="I7289" s="30">
        <v>908.49010999999996</v>
      </c>
      <c r="J7289" s="30">
        <v>908.48918819999994</v>
      </c>
      <c r="K7289" s="30">
        <v>9.2000000000000003E-4</v>
      </c>
      <c r="L7289" s="3">
        <v>0</v>
      </c>
      <c r="M7289" s="3">
        <v>4</v>
      </c>
      <c r="N7289" s="10">
        <f t="shared" si="791"/>
        <v>1</v>
      </c>
      <c r="O7289" s="35">
        <v>4</v>
      </c>
      <c r="P7289" s="17"/>
      <c r="Q7289" s="40">
        <v>3630.9318800000001</v>
      </c>
      <c r="R7289" s="40">
        <v>908.48842999999999</v>
      </c>
      <c r="S7289" s="18">
        <f t="shared" si="792"/>
        <v>1.8492255316502169</v>
      </c>
      <c r="T7289" s="18">
        <f t="shared" si="793"/>
        <v>0.83457309406812497</v>
      </c>
      <c r="U7289" s="18">
        <f t="shared" si="794"/>
        <v>0.84756170201156344</v>
      </c>
      <c r="V7289" s="30">
        <v>908.48919999999998</v>
      </c>
      <c r="W7289" s="3" t="s">
        <v>47</v>
      </c>
      <c r="X7289" s="3" t="s">
        <v>47</v>
      </c>
      <c r="Y7289" s="3" t="s">
        <v>47</v>
      </c>
      <c r="Z7289" s="3" t="s">
        <v>47</v>
      </c>
      <c r="AA7289" s="3" t="s">
        <v>47</v>
      </c>
      <c r="AB7289" s="12" t="s">
        <v>47</v>
      </c>
      <c r="AC7289" s="3" t="s">
        <v>47</v>
      </c>
      <c r="AD7289" s="3" t="s">
        <v>52</v>
      </c>
      <c r="AE7289" s="3" t="s">
        <v>47</v>
      </c>
      <c r="AI7289" s="3" t="s">
        <v>47</v>
      </c>
      <c r="AK7289" s="3" t="s">
        <v>47</v>
      </c>
      <c r="AL7289" s="3" t="s">
        <v>47</v>
      </c>
      <c r="AM7289" s="3" t="s">
        <v>47</v>
      </c>
      <c r="AN7289" s="3" t="s">
        <v>47</v>
      </c>
      <c r="AU7289" s="3">
        <v>0</v>
      </c>
      <c r="AV7289" s="3">
        <v>13</v>
      </c>
      <c r="AW7289" s="3">
        <v>1</v>
      </c>
      <c r="AX7289" s="3">
        <v>13</v>
      </c>
      <c r="AY7289" s="3">
        <v>100</v>
      </c>
      <c r="AZ7289" s="6" t="str">
        <f t="shared" si="795"/>
        <v>3546.1</v>
      </c>
      <c r="BC7289" s="12" t="s">
        <v>19035</v>
      </c>
      <c r="BJ7289" s="12">
        <f t="shared" si="796"/>
        <v>0</v>
      </c>
      <c r="BK7289" s="12">
        <f t="shared" si="797"/>
        <v>0</v>
      </c>
      <c r="CQ7289" s="3" t="str">
        <f>CONCATENATE(baseURL!$A$1,baseURL!$B$1,baseURL!$C$1,".",C7289,".",L7289,".pkl&amp;seq=",BC7289)</f>
        <v>http://proteomics.broadinstitute.org/millscripts/viewfeed.pl?side=xl&amp;cycle=1&amp;fixedMods=iaaC&amp;file=msdataSM/iPRG2012_nd/cpick_in/iPRG2012_nd.3546.1.0.pkl&amp;seq=AAPFEQRLPEQQKVFNLPLFPTTTLGSFPQTK</v>
      </c>
    </row>
    <row r="7290" spans="1:95" x14ac:dyDescent="0.2">
      <c r="A7290" s="3">
        <v>5189</v>
      </c>
      <c r="B7290" s="2" t="s">
        <v>19036</v>
      </c>
      <c r="C7290" s="2" t="s">
        <v>19037</v>
      </c>
      <c r="D7290" s="3">
        <v>17383</v>
      </c>
      <c r="E7290" s="3">
        <v>17367</v>
      </c>
      <c r="F7290" s="3">
        <v>74489</v>
      </c>
      <c r="G7290" s="3">
        <v>20913</v>
      </c>
      <c r="H7290" s="3">
        <v>67.159199999999998</v>
      </c>
      <c r="I7290" s="30">
        <v>850.48145999999997</v>
      </c>
      <c r="J7290" s="30">
        <v>850.47994819999997</v>
      </c>
      <c r="K7290" s="30">
        <v>1.5100000000000001E-3</v>
      </c>
      <c r="L7290" s="3">
        <v>2</v>
      </c>
      <c r="M7290" s="3">
        <v>2</v>
      </c>
      <c r="N7290" s="10">
        <f t="shared" si="791"/>
        <v>1</v>
      </c>
      <c r="O7290" s="35">
        <v>2</v>
      </c>
      <c r="P7290" s="17"/>
      <c r="Q7290" s="40">
        <v>1699.953</v>
      </c>
      <c r="R7290" s="40">
        <v>850.48014000000001</v>
      </c>
      <c r="S7290" s="18">
        <f t="shared" si="792"/>
        <v>1.552064460863529</v>
      </c>
      <c r="T7290" s="18">
        <f t="shared" si="793"/>
        <v>-0.22551966944073615</v>
      </c>
      <c r="U7290" s="18">
        <f t="shared" si="794"/>
        <v>7.0548384542173312E-2</v>
      </c>
      <c r="V7290" s="30">
        <v>850.48019999999997</v>
      </c>
      <c r="W7290" s="3" t="s">
        <v>47</v>
      </c>
      <c r="X7290" s="3" t="s">
        <v>47</v>
      </c>
      <c r="Y7290" s="3" t="s">
        <v>47</v>
      </c>
      <c r="Z7290" s="3" t="s">
        <v>47</v>
      </c>
      <c r="AA7290" s="3" t="s">
        <v>47</v>
      </c>
      <c r="AB7290" s="12" t="s">
        <v>47</v>
      </c>
      <c r="AC7290" s="3" t="s">
        <v>47</v>
      </c>
      <c r="AD7290" s="3" t="s">
        <v>47</v>
      </c>
      <c r="AE7290" s="3" t="s">
        <v>47</v>
      </c>
      <c r="AF7290" s="3" t="s">
        <v>47</v>
      </c>
      <c r="AG7290" s="3" t="s">
        <v>47</v>
      </c>
      <c r="AH7290" s="3" t="s">
        <v>47</v>
      </c>
      <c r="AI7290" s="3" t="s">
        <v>47</v>
      </c>
      <c r="AJ7290" s="3" t="s">
        <v>47</v>
      </c>
      <c r="AK7290" s="3" t="s">
        <v>47</v>
      </c>
      <c r="AL7290" s="3" t="s">
        <v>47</v>
      </c>
      <c r="AM7290" s="3" t="s">
        <v>47</v>
      </c>
      <c r="AN7290" s="3" t="s">
        <v>47</v>
      </c>
      <c r="AU7290" s="3">
        <v>0</v>
      </c>
      <c r="AV7290" s="3">
        <v>18</v>
      </c>
      <c r="AW7290" s="3">
        <v>1</v>
      </c>
      <c r="AX7290" s="3">
        <v>18</v>
      </c>
      <c r="AY7290" s="3">
        <v>100</v>
      </c>
      <c r="AZ7290" s="6" t="str">
        <f t="shared" si="795"/>
        <v>3547.1</v>
      </c>
      <c r="BC7290" s="12" t="s">
        <v>19038</v>
      </c>
      <c r="BJ7290" s="12">
        <f t="shared" si="796"/>
        <v>0</v>
      </c>
      <c r="BK7290" s="12">
        <f t="shared" si="797"/>
        <v>0</v>
      </c>
      <c r="CQ7290" s="3" t="str">
        <f>CONCATENATE(baseURL!$A$1,baseURL!$B$1,baseURL!$C$1,".",C7290,".",L7290,".pkl&amp;seq=",BC7290)</f>
        <v>http://proteomics.broadinstitute.org/millscripts/viewfeed.pl?side=xl&amp;cycle=1&amp;fixedMods=iaaC&amp;file=msdataSM/iPRG2012_nd/cpick_in/iPRG2012_nd.3547.1.2.pkl&amp;seq=TFLSAPLPTWQLLGR</v>
      </c>
    </row>
    <row r="7291" spans="1:95" x14ac:dyDescent="0.2">
      <c r="A7291" s="3">
        <v>4902</v>
      </c>
      <c r="B7291" s="2" t="s">
        <v>19039</v>
      </c>
      <c r="C7291" s="2" t="s">
        <v>19040</v>
      </c>
      <c r="D7291" s="3">
        <v>17384</v>
      </c>
      <c r="E7291" s="3">
        <v>17368</v>
      </c>
      <c r="F7291" s="3">
        <v>74510</v>
      </c>
      <c r="G7291" s="3">
        <v>20915</v>
      </c>
      <c r="H7291" s="3">
        <v>67.175600000000003</v>
      </c>
      <c r="I7291" s="30">
        <v>719.04241999999999</v>
      </c>
      <c r="J7291" s="30">
        <v>719.04209619999995</v>
      </c>
      <c r="K7291" s="30">
        <v>3.2000000000000003E-4</v>
      </c>
      <c r="L7291" s="3">
        <v>3</v>
      </c>
      <c r="M7291" s="3">
        <v>3</v>
      </c>
      <c r="N7291" s="10">
        <f t="shared" si="791"/>
        <v>1</v>
      </c>
      <c r="O7291" s="35">
        <v>3</v>
      </c>
      <c r="P7291" s="17"/>
      <c r="Q7291" s="40">
        <v>2155.1103699999999</v>
      </c>
      <c r="R7291" s="40">
        <v>719.04164000000003</v>
      </c>
      <c r="S7291" s="18">
        <f t="shared" si="792"/>
        <v>1.0847772320437041</v>
      </c>
      <c r="T7291" s="18">
        <f t="shared" si="793"/>
        <v>0.63445560665563394</v>
      </c>
      <c r="U7291" s="18">
        <f t="shared" si="794"/>
        <v>0.77881442297330372</v>
      </c>
      <c r="V7291" s="30">
        <v>719.04219999999998</v>
      </c>
      <c r="W7291" s="3" t="s">
        <v>47</v>
      </c>
      <c r="X7291" s="3" t="s">
        <v>47</v>
      </c>
      <c r="Y7291" s="3" t="s">
        <v>47</v>
      </c>
      <c r="Z7291" s="3" t="s">
        <v>47</v>
      </c>
      <c r="AA7291" s="3" t="s">
        <v>48</v>
      </c>
      <c r="AB7291" s="12" t="s">
        <v>47</v>
      </c>
      <c r="AC7291" s="3" t="s">
        <v>47</v>
      </c>
      <c r="AD7291" s="3" t="s">
        <v>47</v>
      </c>
      <c r="AE7291" s="3" t="s">
        <v>47</v>
      </c>
      <c r="AF7291" s="3" t="s">
        <v>47</v>
      </c>
      <c r="AG7291" s="3" t="s">
        <v>47</v>
      </c>
      <c r="AH7291" s="3" t="s">
        <v>47</v>
      </c>
      <c r="AI7291" s="3" t="s">
        <v>47</v>
      </c>
      <c r="AJ7291" s="3" t="s">
        <v>47</v>
      </c>
      <c r="AK7291" s="3" t="s">
        <v>47</v>
      </c>
      <c r="AL7291" s="3" t="s">
        <v>47</v>
      </c>
      <c r="AM7291" s="3" t="s">
        <v>47</v>
      </c>
      <c r="AN7291" s="3" t="s">
        <v>47</v>
      </c>
      <c r="AU7291" s="3">
        <v>0</v>
      </c>
      <c r="AV7291" s="3">
        <v>17</v>
      </c>
      <c r="AW7291" s="3">
        <v>1</v>
      </c>
      <c r="AX7291" s="3">
        <v>17</v>
      </c>
      <c r="AY7291" s="3">
        <v>100</v>
      </c>
      <c r="AZ7291" s="6" t="str">
        <f t="shared" si="795"/>
        <v>3548.1</v>
      </c>
      <c r="BC7291" s="12" t="s">
        <v>19041</v>
      </c>
      <c r="BJ7291" s="12">
        <f t="shared" si="796"/>
        <v>0</v>
      </c>
      <c r="BK7291" s="12">
        <f t="shared" si="797"/>
        <v>0</v>
      </c>
      <c r="CQ7291" s="3" t="str">
        <f>CONCATENATE(baseURL!$A$1,baseURL!$B$1,baseURL!$C$1,".",C7291,".",L7291,".pkl&amp;seq=",BC7291)</f>
        <v>http://proteomics.broadinstitute.org/millscripts/viewfeed.pl?side=xl&amp;cycle=1&amp;fixedMods=iaaC&amp;file=msdataSM/iPRG2012_nd/cpick_in/iPRG2012_nd.3548.1.3.pkl&amp;seq=SEYTDMLATGLLDPFKVVR</v>
      </c>
    </row>
    <row r="7292" spans="1:95" x14ac:dyDescent="0.2">
      <c r="A7292" s="3">
        <v>4901</v>
      </c>
      <c r="B7292" s="2" t="s">
        <v>19042</v>
      </c>
      <c r="C7292" s="2" t="s">
        <v>19036</v>
      </c>
      <c r="D7292" s="3">
        <v>17385</v>
      </c>
      <c r="E7292" s="3">
        <v>17369</v>
      </c>
      <c r="F7292" s="3">
        <v>74511</v>
      </c>
      <c r="G7292" s="3">
        <v>20916</v>
      </c>
      <c r="H7292" s="3">
        <v>67.183999999999997</v>
      </c>
      <c r="I7292" s="30">
        <v>794.89290000000005</v>
      </c>
      <c r="J7292" s="30">
        <v>794.89403960000004</v>
      </c>
      <c r="K7292" s="30">
        <v>-1.14E-3</v>
      </c>
      <c r="L7292" s="3">
        <v>2</v>
      </c>
      <c r="M7292" s="3">
        <v>2</v>
      </c>
      <c r="N7292" s="10">
        <f t="shared" si="791"/>
        <v>1</v>
      </c>
      <c r="O7292" s="35">
        <v>2</v>
      </c>
      <c r="P7292" s="17"/>
      <c r="Q7292" s="40">
        <v>1588.7813100000001</v>
      </c>
      <c r="R7292" s="40">
        <v>794.89428999999996</v>
      </c>
      <c r="S7292" s="18">
        <f t="shared" si="792"/>
        <v>-1.7486601896475977</v>
      </c>
      <c r="T7292" s="18">
        <f t="shared" si="793"/>
        <v>-0.31501043983282057</v>
      </c>
      <c r="U7292" s="18">
        <f t="shared" si="794"/>
        <v>-0.11322260221562985</v>
      </c>
      <c r="V7292" s="30">
        <v>794.89419999999996</v>
      </c>
      <c r="W7292" s="3" t="s">
        <v>47</v>
      </c>
      <c r="X7292" s="3" t="s">
        <v>47</v>
      </c>
      <c r="Y7292" s="3" t="s">
        <v>47</v>
      </c>
      <c r="Z7292" s="3" t="s">
        <v>47</v>
      </c>
      <c r="AA7292" s="3" t="s">
        <v>48</v>
      </c>
      <c r="AB7292" s="12" t="s">
        <v>47</v>
      </c>
      <c r="AC7292" s="3" t="s">
        <v>47</v>
      </c>
      <c r="AD7292" s="3" t="s">
        <v>47</v>
      </c>
      <c r="AE7292" s="3" t="s">
        <v>47</v>
      </c>
      <c r="AF7292" s="3" t="s">
        <v>47</v>
      </c>
      <c r="AG7292" s="3" t="s">
        <v>47</v>
      </c>
      <c r="AH7292" s="3" t="s">
        <v>47</v>
      </c>
      <c r="AI7292" s="3" t="s">
        <v>47</v>
      </c>
      <c r="AJ7292" s="3" t="s">
        <v>47</v>
      </c>
      <c r="AK7292" s="3" t="s">
        <v>47</v>
      </c>
      <c r="AL7292" s="3" t="s">
        <v>47</v>
      </c>
      <c r="AM7292" s="3" t="s">
        <v>47</v>
      </c>
      <c r="AN7292" s="3" t="s">
        <v>47</v>
      </c>
      <c r="AU7292" s="3">
        <v>0</v>
      </c>
      <c r="AV7292" s="3">
        <v>17</v>
      </c>
      <c r="AW7292" s="3">
        <v>1</v>
      </c>
      <c r="AX7292" s="3">
        <v>17</v>
      </c>
      <c r="AY7292" s="3">
        <v>100</v>
      </c>
      <c r="AZ7292" s="6" t="str">
        <f t="shared" si="795"/>
        <v>3548.2</v>
      </c>
      <c r="BC7292" s="12" t="s">
        <v>19012</v>
      </c>
      <c r="BJ7292" s="12">
        <f t="shared" si="796"/>
        <v>0</v>
      </c>
      <c r="BK7292" s="12">
        <f t="shared" si="797"/>
        <v>0</v>
      </c>
      <c r="CQ7292" s="3" t="str">
        <f>CONCATENATE(baseURL!$A$1,baseURL!$B$1,baseURL!$C$1,".",C7292,".",L7292,".pkl&amp;seq=",BC7292)</f>
        <v>http://proteomics.broadinstitute.org/millscripts/viewfeed.pl?side=xl&amp;cycle=1&amp;fixedMods=iaaC&amp;file=msdataSM/iPRG2012_nd/cpick_in/iPRG2012_nd.3548.2.2.pkl&amp;seq=SGGSVQGALDSLLNGDV</v>
      </c>
    </row>
    <row r="7293" spans="1:95" x14ac:dyDescent="0.2">
      <c r="A7293" s="3">
        <v>7807</v>
      </c>
      <c r="B7293" s="2" t="s">
        <v>19043</v>
      </c>
      <c r="C7293" s="2" t="s">
        <v>19039</v>
      </c>
      <c r="D7293" s="3">
        <v>17387</v>
      </c>
      <c r="E7293" s="3">
        <v>17371</v>
      </c>
      <c r="F7293" s="3">
        <v>74532</v>
      </c>
      <c r="G7293" s="3">
        <v>20919</v>
      </c>
      <c r="H7293" s="3">
        <v>67.208799999999997</v>
      </c>
      <c r="I7293" s="30">
        <v>925.12662</v>
      </c>
      <c r="J7293" s="30">
        <v>925.1251479</v>
      </c>
      <c r="K7293" s="30">
        <v>1.47E-3</v>
      </c>
      <c r="L7293" s="3">
        <v>3</v>
      </c>
      <c r="M7293" s="3">
        <v>3</v>
      </c>
      <c r="N7293" s="10">
        <f t="shared" si="791"/>
        <v>1</v>
      </c>
      <c r="O7293" s="35">
        <v>3</v>
      </c>
      <c r="P7293" s="17"/>
      <c r="Q7293" s="40">
        <v>2773.39644</v>
      </c>
      <c r="R7293" s="40">
        <v>925.13699999999994</v>
      </c>
      <c r="S7293" s="18">
        <f t="shared" si="792"/>
        <v>-11.219959854530726</v>
      </c>
      <c r="T7293" s="18">
        <f t="shared" si="793"/>
        <v>-12.811183640846552</v>
      </c>
      <c r="U7293" s="18">
        <f t="shared" si="794"/>
        <v>-12.862959756196881</v>
      </c>
      <c r="V7293" s="30">
        <v>925.12509999999997</v>
      </c>
      <c r="X7293" s="3" t="s">
        <v>47</v>
      </c>
      <c r="Y7293" s="3" t="s">
        <v>47</v>
      </c>
      <c r="Z7293" s="3" t="s">
        <v>47</v>
      </c>
      <c r="AA7293" s="3" t="s">
        <v>47</v>
      </c>
      <c r="AB7293" s="12" t="s">
        <v>52</v>
      </c>
      <c r="AC7293" s="3" t="s">
        <v>52</v>
      </c>
      <c r="AD7293" s="3" t="s">
        <v>47</v>
      </c>
      <c r="AE7293" s="3" t="s">
        <v>47</v>
      </c>
      <c r="AF7293" s="3" t="s">
        <v>47</v>
      </c>
      <c r="AG7293" s="3" t="s">
        <v>52</v>
      </c>
      <c r="AI7293" s="3" t="s">
        <v>47</v>
      </c>
      <c r="AJ7293" s="3" t="s">
        <v>47</v>
      </c>
      <c r="AK7293" s="3" t="s">
        <v>48</v>
      </c>
      <c r="AL7293" s="3" t="s">
        <v>52</v>
      </c>
      <c r="AO7293" s="3" t="s">
        <v>47</v>
      </c>
      <c r="AQ7293" s="3" t="s">
        <v>47</v>
      </c>
      <c r="AR7293" s="3" t="s">
        <v>47</v>
      </c>
      <c r="AS7293" s="3" t="s">
        <v>47</v>
      </c>
      <c r="AU7293" s="3">
        <v>0</v>
      </c>
      <c r="AV7293" s="3">
        <v>13</v>
      </c>
      <c r="AW7293" s="3">
        <v>4</v>
      </c>
      <c r="AX7293" s="3">
        <v>6</v>
      </c>
      <c r="AY7293" s="3">
        <v>46.15</v>
      </c>
      <c r="AZ7293" s="6" t="str">
        <f t="shared" si="795"/>
        <v>3549.2</v>
      </c>
      <c r="BC7293" s="12" t="s">
        <v>19044</v>
      </c>
      <c r="BD7293" s="12" t="s">
        <v>258</v>
      </c>
      <c r="BF7293" s="12" t="s">
        <v>3182</v>
      </c>
      <c r="BJ7293" s="12">
        <f t="shared" si="796"/>
        <v>0</v>
      </c>
      <c r="BK7293" s="12">
        <f t="shared" si="797"/>
        <v>0</v>
      </c>
      <c r="CQ7293" s="3" t="str">
        <f>CONCATENATE(baseURL!$A$1,baseURL!$B$1,baseURL!$C$1,".",C7293,".",L7293,".pkl&amp;seq=",BC7293,"&amp;varMods=Dimethyl-K+Formyl-STY")</f>
        <v>http://proteomics.broadinstitute.org/millscripts/viewfeed.pl?side=xl&amp;cycle=1&amp;fixedMods=iaaC&amp;file=msdataSM/iPRG2012_nd/cpick_in/iPRG2012_nd.3549.2.3.pkl&amp;seq=SLVTLDVkPWDDETNLEEMVANVK&amp;varMods=Dimethyl-K+Formyl-STY</v>
      </c>
    </row>
    <row r="7294" spans="1:95" x14ac:dyDescent="0.2">
      <c r="A7294" s="3">
        <v>7580</v>
      </c>
      <c r="B7294" s="2" t="s">
        <v>19045</v>
      </c>
      <c r="C7294" s="2" t="s">
        <v>19046</v>
      </c>
      <c r="D7294" s="3">
        <v>17388</v>
      </c>
      <c r="E7294" s="3">
        <v>17372</v>
      </c>
      <c r="F7294" s="3">
        <v>74552</v>
      </c>
      <c r="G7294" s="3">
        <v>20921</v>
      </c>
      <c r="H7294" s="3">
        <v>67.233500000000006</v>
      </c>
      <c r="I7294" s="30">
        <v>643.32840999999996</v>
      </c>
      <c r="J7294" s="30">
        <v>643.16098350000004</v>
      </c>
      <c r="K7294" s="30">
        <v>0.16743</v>
      </c>
      <c r="L7294" s="3">
        <v>0</v>
      </c>
      <c r="M7294" s="3">
        <v>6</v>
      </c>
      <c r="N7294" s="10">
        <f t="shared" si="791"/>
        <v>1</v>
      </c>
      <c r="O7294" s="35">
        <v>6</v>
      </c>
      <c r="P7294" s="17"/>
      <c r="Q7294" s="40">
        <v>3853.9177599999998</v>
      </c>
      <c r="R7294" s="40">
        <v>643.15902000000006</v>
      </c>
      <c r="S7294" s="18">
        <f t="shared" si="792"/>
        <v>263.37187963236147</v>
      </c>
      <c r="T7294" s="18">
        <f t="shared" si="793"/>
        <v>3.0528997323057312</v>
      </c>
      <c r="U7294" s="18">
        <f t="shared" si="794"/>
        <v>2.9230718087645204</v>
      </c>
      <c r="V7294" s="30">
        <v>643.16089999999997</v>
      </c>
      <c r="W7294" s="3" t="s">
        <v>47</v>
      </c>
      <c r="X7294" s="3" t="s">
        <v>47</v>
      </c>
      <c r="Y7294" s="3" t="s">
        <v>47</v>
      </c>
      <c r="Z7294" s="3" t="s">
        <v>47</v>
      </c>
      <c r="AA7294" s="3" t="s">
        <v>65</v>
      </c>
      <c r="AB7294" s="12" t="s">
        <v>47</v>
      </c>
      <c r="AC7294" s="3" t="s">
        <v>47</v>
      </c>
      <c r="AD7294" s="3" t="s">
        <v>52</v>
      </c>
      <c r="AG7294" s="3" t="s">
        <v>52</v>
      </c>
      <c r="AK7294" s="3" t="s">
        <v>47</v>
      </c>
      <c r="AL7294" s="3" t="s">
        <v>47</v>
      </c>
      <c r="AM7294" s="3" t="s">
        <v>47</v>
      </c>
      <c r="AO7294" s="3" t="s">
        <v>65</v>
      </c>
      <c r="AU7294" s="3">
        <v>2</v>
      </c>
      <c r="AV7294" s="3">
        <v>9</v>
      </c>
      <c r="AW7294" s="3">
        <v>1</v>
      </c>
      <c r="AX7294" s="3">
        <v>9</v>
      </c>
      <c r="AY7294" s="3">
        <v>100</v>
      </c>
      <c r="AZ7294" s="6" t="str">
        <f t="shared" si="795"/>
        <v>3550.1</v>
      </c>
      <c r="BC7294" s="12" t="s">
        <v>19047</v>
      </c>
      <c r="BJ7294" s="12">
        <f t="shared" si="796"/>
        <v>0</v>
      </c>
      <c r="BK7294" s="12">
        <f t="shared" si="797"/>
        <v>0</v>
      </c>
      <c r="BW7294" s="3" t="s">
        <v>19048</v>
      </c>
      <c r="CK7294" s="3" t="s">
        <v>19048</v>
      </c>
      <c r="CQ7294" s="3" t="str">
        <f>CONCATENATE(baseURL!$A$1,baseURL!$B$1,baseURL!$C$1,".",C7294,".",L7294,".pkl&amp;seq=",BC7294)</f>
        <v>http://proteomics.broadinstitute.org/millscripts/viewfeed.pl?side=xl&amp;cycle=1&amp;fixedMods=iaaC&amp;file=msdataSM/iPRG2012_nd/cpick_in/iPRG2012_nd.3550.1.0.pkl&amp;seq=VLNDAFGLEEGLMTTVHSLTATQKTVDGPSHKDWR</v>
      </c>
    </row>
    <row r="7295" spans="1:95" x14ac:dyDescent="0.2">
      <c r="A7295" s="3">
        <v>4899</v>
      </c>
      <c r="B7295" s="2" t="s">
        <v>19049</v>
      </c>
      <c r="C7295" s="2" t="s">
        <v>19050</v>
      </c>
      <c r="D7295" s="3">
        <v>17389</v>
      </c>
      <c r="E7295" s="3">
        <v>17373</v>
      </c>
      <c r="F7295" s="3">
        <v>74573</v>
      </c>
      <c r="G7295" s="3">
        <v>20923</v>
      </c>
      <c r="H7295" s="3">
        <v>67.258300000000006</v>
      </c>
      <c r="I7295" s="30">
        <v>734.38244999999995</v>
      </c>
      <c r="J7295" s="30">
        <v>734.38108179999995</v>
      </c>
      <c r="K7295" s="30">
        <v>1.3699999999999999E-3</v>
      </c>
      <c r="L7295" s="3">
        <v>3</v>
      </c>
      <c r="M7295" s="3">
        <v>3</v>
      </c>
      <c r="N7295" s="10">
        <f t="shared" si="791"/>
        <v>1</v>
      </c>
      <c r="O7295" s="35">
        <v>3</v>
      </c>
      <c r="P7295" s="17"/>
      <c r="Q7295" s="40">
        <v>2201.1277300000002</v>
      </c>
      <c r="R7295" s="40">
        <v>734.38076000000001</v>
      </c>
      <c r="S7295" s="18">
        <f t="shared" si="792"/>
        <v>2.3012585459613253</v>
      </c>
      <c r="T7295" s="18">
        <f t="shared" si="793"/>
        <v>0.4381923076768327</v>
      </c>
      <c r="U7295" s="18">
        <f t="shared" si="794"/>
        <v>0.59914423687512619</v>
      </c>
      <c r="V7295" s="30">
        <v>734.38120000000004</v>
      </c>
      <c r="W7295" s="3" t="s">
        <v>47</v>
      </c>
      <c r="X7295" s="3" t="s">
        <v>47</v>
      </c>
      <c r="Y7295" s="3" t="s">
        <v>47</v>
      </c>
      <c r="Z7295" s="3" t="s">
        <v>47</v>
      </c>
      <c r="AA7295" s="3" t="s">
        <v>48</v>
      </c>
      <c r="AB7295" s="12" t="s">
        <v>47</v>
      </c>
      <c r="AC7295" s="3" t="s">
        <v>47</v>
      </c>
      <c r="AD7295" s="3" t="s">
        <v>47</v>
      </c>
      <c r="AE7295" s="3" t="s">
        <v>47</v>
      </c>
      <c r="AF7295" s="3" t="s">
        <v>47</v>
      </c>
      <c r="AG7295" s="3" t="s">
        <v>47</v>
      </c>
      <c r="AH7295" s="3" t="s">
        <v>47</v>
      </c>
      <c r="AI7295" s="3" t="s">
        <v>47</v>
      </c>
      <c r="AJ7295" s="3" t="s">
        <v>47</v>
      </c>
      <c r="AK7295" s="3" t="s">
        <v>47</v>
      </c>
      <c r="AL7295" s="3" t="s">
        <v>47</v>
      </c>
      <c r="AM7295" s="3" t="s">
        <v>47</v>
      </c>
      <c r="AN7295" s="3" t="s">
        <v>47</v>
      </c>
      <c r="AU7295" s="3">
        <v>0</v>
      </c>
      <c r="AV7295" s="3">
        <v>17</v>
      </c>
      <c r="AW7295" s="3">
        <v>1</v>
      </c>
      <c r="AX7295" s="3">
        <v>17</v>
      </c>
      <c r="AY7295" s="3">
        <v>100</v>
      </c>
      <c r="AZ7295" s="6" t="str">
        <f t="shared" si="795"/>
        <v>3551.1</v>
      </c>
      <c r="BC7295" s="12" t="s">
        <v>19018</v>
      </c>
      <c r="BJ7295" s="12">
        <f t="shared" si="796"/>
        <v>0</v>
      </c>
      <c r="BK7295" s="12">
        <f t="shared" si="797"/>
        <v>0</v>
      </c>
      <c r="CQ7295" s="3" t="str">
        <f>CONCATENATE(baseURL!$A$1,baseURL!$B$1,baseURL!$C$1,".",C7295,".",L7295,".pkl&amp;seq=",BC7295)</f>
        <v>http://proteomics.broadinstitute.org/millscripts/viewfeed.pl?side=xl&amp;cycle=1&amp;fixedMods=iaaC&amp;file=msdataSM/iPRG2012_nd/cpick_in/iPRG2012_nd.3551.1.3.pkl&amp;seq=VVSLPDFFTFDKQPLEYR</v>
      </c>
    </row>
    <row r="7296" spans="1:95" x14ac:dyDescent="0.2">
      <c r="A7296" s="3">
        <v>4015</v>
      </c>
      <c r="B7296" s="2" t="s">
        <v>19051</v>
      </c>
      <c r="C7296" s="2" t="s">
        <v>19052</v>
      </c>
      <c r="D7296" s="3">
        <v>17390</v>
      </c>
      <c r="E7296" s="3">
        <v>17374</v>
      </c>
      <c r="F7296" s="3">
        <v>74594</v>
      </c>
      <c r="G7296" s="3">
        <v>20925</v>
      </c>
      <c r="H7296" s="3">
        <v>67.269800000000004</v>
      </c>
      <c r="I7296" s="30">
        <v>800.08648000000005</v>
      </c>
      <c r="J7296" s="30">
        <v>800.08411890000002</v>
      </c>
      <c r="K7296" s="30">
        <v>2.3600000000000001E-3</v>
      </c>
      <c r="L7296" s="3">
        <v>0</v>
      </c>
      <c r="M7296" s="3">
        <v>3</v>
      </c>
      <c r="N7296" s="10">
        <f t="shared" si="791"/>
        <v>1</v>
      </c>
      <c r="O7296" s="35">
        <v>3</v>
      </c>
      <c r="P7296" s="17"/>
      <c r="Q7296" s="40">
        <v>2398.2347799999998</v>
      </c>
      <c r="R7296" s="40">
        <v>800.08311000000003</v>
      </c>
      <c r="S7296" s="18">
        <f t="shared" si="792"/>
        <v>4.2120624193880065</v>
      </c>
      <c r="T7296" s="18">
        <f t="shared" si="793"/>
        <v>1.2609939984709699</v>
      </c>
      <c r="U7296" s="18">
        <f t="shared" si="794"/>
        <v>1.3623584679552836</v>
      </c>
      <c r="V7296" s="30">
        <v>800.08420000000001</v>
      </c>
      <c r="W7296" s="3" t="s">
        <v>47</v>
      </c>
      <c r="X7296" s="3" t="s">
        <v>47</v>
      </c>
      <c r="Y7296" s="3" t="s">
        <v>47</v>
      </c>
      <c r="Z7296" s="3" t="s">
        <v>47</v>
      </c>
      <c r="AA7296" s="3" t="s">
        <v>47</v>
      </c>
      <c r="AB7296" s="12" t="s">
        <v>47</v>
      </c>
      <c r="AC7296" s="3" t="s">
        <v>47</v>
      </c>
      <c r="AD7296" s="3" t="s">
        <v>47</v>
      </c>
      <c r="AE7296" s="3" t="s">
        <v>47</v>
      </c>
      <c r="AF7296" s="3" t="s">
        <v>47</v>
      </c>
      <c r="AG7296" s="3" t="s">
        <v>47</v>
      </c>
      <c r="AI7296" s="3" t="s">
        <v>47</v>
      </c>
      <c r="AL7296" s="3" t="s">
        <v>48</v>
      </c>
      <c r="AM7296" s="3" t="s">
        <v>47</v>
      </c>
      <c r="AU7296" s="3">
        <v>0</v>
      </c>
      <c r="AV7296" s="3">
        <v>13</v>
      </c>
      <c r="AW7296" s="3">
        <v>1</v>
      </c>
      <c r="AX7296" s="3">
        <v>13</v>
      </c>
      <c r="AY7296" s="3">
        <v>100</v>
      </c>
      <c r="AZ7296" s="6" t="str">
        <f t="shared" si="795"/>
        <v>3552.1</v>
      </c>
      <c r="BC7296" s="12" t="s">
        <v>19053</v>
      </c>
      <c r="BJ7296" s="12">
        <f t="shared" si="796"/>
        <v>0</v>
      </c>
      <c r="BK7296" s="12">
        <f t="shared" si="797"/>
        <v>0</v>
      </c>
      <c r="CQ7296" s="3" t="str">
        <f>CONCATENATE(baseURL!$A$1,baseURL!$B$1,baseURL!$C$1,".",C7296,".",L7296,".pkl&amp;seq=",BC7296)</f>
        <v>http://proteomics.broadinstitute.org/millscripts/viewfeed.pl?side=xl&amp;cycle=1&amp;fixedMods=iaaC&amp;file=msdataSM/iPRG2012_nd/cpick_in/iPRG2012_nd.3552.1.0.pkl&amp;seq=LSDDLLSVLDSHLLPSATTGESK</v>
      </c>
    </row>
    <row r="7297" spans="1:95" x14ac:dyDescent="0.2">
      <c r="A7297" s="3">
        <v>7743</v>
      </c>
      <c r="B7297" s="2" t="s">
        <v>19054</v>
      </c>
      <c r="C7297" s="2" t="s">
        <v>19049</v>
      </c>
      <c r="D7297" s="3">
        <v>17391</v>
      </c>
      <c r="E7297" s="3">
        <v>17375</v>
      </c>
      <c r="F7297" s="3">
        <v>74595</v>
      </c>
      <c r="G7297" s="3">
        <v>20926</v>
      </c>
      <c r="H7297" s="3">
        <v>67.273099999999999</v>
      </c>
      <c r="I7297" s="30">
        <v>831.72613999999999</v>
      </c>
      <c r="J7297" s="30">
        <v>831.72209039999996</v>
      </c>
      <c r="K7297" s="30">
        <v>4.0499999999999998E-3</v>
      </c>
      <c r="L7297" s="3">
        <v>3</v>
      </c>
      <c r="M7297" s="3">
        <v>3</v>
      </c>
      <c r="N7297" s="10">
        <f t="shared" si="791"/>
        <v>1</v>
      </c>
      <c r="O7297" s="35">
        <v>3</v>
      </c>
      <c r="Q7297" s="40">
        <v>2493.1523699999998</v>
      </c>
      <c r="R7297" s="40">
        <v>831.72230999999999</v>
      </c>
      <c r="S7297" s="18">
        <f t="shared" si="792"/>
        <v>4.6049023261063668</v>
      </c>
      <c r="T7297" s="18">
        <f t="shared" si="793"/>
        <v>-0.26403043106627122</v>
      </c>
      <c r="U7297" s="18">
        <f t="shared" si="794"/>
        <v>-0.13225568032394175</v>
      </c>
      <c r="V7297" s="30">
        <v>831.72220000000004</v>
      </c>
      <c r="W7297" s="3" t="s">
        <v>47</v>
      </c>
      <c r="X7297" s="3" t="s">
        <v>47</v>
      </c>
      <c r="Y7297" s="3" t="s">
        <v>47</v>
      </c>
      <c r="AA7297" s="3" t="s">
        <v>47</v>
      </c>
      <c r="AB7297" s="12" t="s">
        <v>47</v>
      </c>
      <c r="AD7297" s="3" t="s">
        <v>47</v>
      </c>
      <c r="AF7297" s="3" t="s">
        <v>52</v>
      </c>
      <c r="AG7297" s="3" t="s">
        <v>52</v>
      </c>
      <c r="AJ7297" s="3" t="s">
        <v>47</v>
      </c>
      <c r="AK7297" s="3" t="s">
        <v>47</v>
      </c>
      <c r="AL7297" s="3" t="s">
        <v>52</v>
      </c>
      <c r="AO7297" s="3" t="s">
        <v>47</v>
      </c>
      <c r="AU7297" s="3">
        <v>0</v>
      </c>
      <c r="AV7297" s="3">
        <v>9</v>
      </c>
      <c r="AW7297" s="3">
        <v>2</v>
      </c>
      <c r="AX7297" s="3">
        <v>8</v>
      </c>
      <c r="AY7297" s="3">
        <v>88.89</v>
      </c>
      <c r="AZ7297" s="6" t="str">
        <f t="shared" si="795"/>
        <v>3552.2</v>
      </c>
      <c r="BC7297" s="12" t="s">
        <v>19021</v>
      </c>
      <c r="BI7297" s="12" t="s">
        <v>594</v>
      </c>
      <c r="BJ7297" s="12">
        <f t="shared" si="796"/>
        <v>0</v>
      </c>
      <c r="BK7297" s="12">
        <f t="shared" si="797"/>
        <v>1</v>
      </c>
      <c r="BR7297" s="3" t="s">
        <v>594</v>
      </c>
      <c r="BZ7297" s="3" t="s">
        <v>19022</v>
      </c>
      <c r="CQ7297" s="3" t="str">
        <f>CONCATENATE(baseURL!$A$1,baseURL!$B$1,baseURL!$C$1,".",C7297,".",L7297,".pkl&amp;seq=",BC7297,"&amp;varMods=ReducedCys-C")</f>
        <v>http://proteomics.broadinstitute.org/millscripts/viewfeed.pl?side=xl&amp;cycle=1&amp;fixedMods=iaaC&amp;file=msdataSM/iPRG2012_nd/cpick_in/iPRG2012_nd.3552.2.3.pkl&amp;seq=LcYVALDFEQEMATAASSSSLEK&amp;varMods=ReducedCys-C</v>
      </c>
    </row>
    <row r="7298" spans="1:95" x14ac:dyDescent="0.2">
      <c r="A7298" s="3">
        <v>7732</v>
      </c>
      <c r="B7298" s="2" t="s">
        <v>19055</v>
      </c>
      <c r="C7298" s="2" t="s">
        <v>19056</v>
      </c>
      <c r="D7298" s="3">
        <v>17392</v>
      </c>
      <c r="E7298" s="3">
        <v>17376</v>
      </c>
      <c r="F7298" s="3">
        <v>74596</v>
      </c>
      <c r="G7298" s="3">
        <v>20927</v>
      </c>
      <c r="H7298" s="3">
        <v>67.276399999999995</v>
      </c>
      <c r="I7298" s="30">
        <v>868.92634999999996</v>
      </c>
      <c r="J7298" s="30">
        <v>868.92566280000005</v>
      </c>
      <c r="K7298" s="30">
        <v>6.8999999999999997E-4</v>
      </c>
      <c r="L7298" s="3">
        <v>2</v>
      </c>
      <c r="M7298" s="3">
        <v>2</v>
      </c>
      <c r="N7298" s="10">
        <f t="shared" ref="N7298:N7361" si="798">IF(AND(M7298&gt;0,L7298&gt;0), IF(M7298=L7298,1,-1), 1)</f>
        <v>1</v>
      </c>
      <c r="O7298" s="35">
        <v>2</v>
      </c>
      <c r="Q7298" s="40">
        <v>1736.84247</v>
      </c>
      <c r="R7298" s="42">
        <v>868.92487000000006</v>
      </c>
      <c r="S7298" s="18">
        <f t="shared" ref="S7298:S7361" si="799">1000000*(I7298-R7298)/R7298</f>
        <v>1.7032542754833775</v>
      </c>
      <c r="T7298" s="18">
        <f t="shared" ref="T7298:T7361" si="800">1000000*(J7298-R7298)/R7298</f>
        <v>0.91239188492701417</v>
      </c>
      <c r="U7298" s="18">
        <f t="shared" ref="U7298:U7361" si="801">1000000*(V7298-R7298)/R7298</f>
        <v>0.95520341125788522</v>
      </c>
      <c r="V7298" s="30">
        <v>868.92570000000001</v>
      </c>
      <c r="W7298" s="3" t="s">
        <v>47</v>
      </c>
      <c r="X7298" s="3" t="s">
        <v>47</v>
      </c>
      <c r="Y7298" s="3" t="s">
        <v>47</v>
      </c>
      <c r="Z7298" s="3" t="s">
        <v>52</v>
      </c>
      <c r="AA7298" s="3" t="s">
        <v>48</v>
      </c>
      <c r="AB7298" s="12" t="s">
        <v>52</v>
      </c>
      <c r="AC7298" s="3" t="s">
        <v>52</v>
      </c>
      <c r="AD7298" s="3" t="s">
        <v>47</v>
      </c>
      <c r="AG7298" s="3" t="s">
        <v>52</v>
      </c>
      <c r="AH7298" s="3" t="s">
        <v>47</v>
      </c>
      <c r="AI7298" s="3" t="s">
        <v>52</v>
      </c>
      <c r="AJ7298" s="3" t="s">
        <v>47</v>
      </c>
      <c r="AK7298" s="3" t="s">
        <v>47</v>
      </c>
      <c r="AL7298" s="3" t="s">
        <v>52</v>
      </c>
      <c r="AO7298" s="3" t="s">
        <v>47</v>
      </c>
      <c r="AQ7298" s="3" t="s">
        <v>65</v>
      </c>
      <c r="AU7298" s="3">
        <v>1</v>
      </c>
      <c r="AV7298" s="3">
        <v>8</v>
      </c>
      <c r="AW7298" s="3">
        <v>2</v>
      </c>
      <c r="AX7298" s="3">
        <v>7</v>
      </c>
      <c r="AY7298" s="3">
        <v>87.5</v>
      </c>
      <c r="AZ7298" s="6" t="str">
        <f t="shared" ref="AZ7298:AZ7361" si="802">HYPERLINK(CQ7298,C7298)</f>
        <v>3552.3</v>
      </c>
      <c r="BC7298" s="12" t="s">
        <v>18996</v>
      </c>
      <c r="BI7298" s="12" t="s">
        <v>594</v>
      </c>
      <c r="BJ7298" s="12">
        <f t="shared" ref="BJ7298:BJ7361" si="803">LEN(BC7298)-LEN(SUBSTITUTE(BC7298,"C",""))</f>
        <v>0</v>
      </c>
      <c r="BK7298" s="12">
        <f t="shared" ref="BK7298:BK7361" si="804">LEN(BC7298)-LEN(SUBSTITUTE(BC7298,"c",""))</f>
        <v>1</v>
      </c>
      <c r="BR7298" s="3" t="s">
        <v>594</v>
      </c>
      <c r="BZ7298" s="3" t="s">
        <v>18997</v>
      </c>
      <c r="CM7298" s="3" t="s">
        <v>19057</v>
      </c>
      <c r="CQ7298" s="3" t="str">
        <f>CONCATENATE(baseURL!$A$1,baseURL!$B$1,baseURL!$C$1,".",C7298,".",L7298,".pkl&amp;seq=",BC7298,"&amp;varMods=ReducedCys-C")</f>
        <v>http://proteomics.broadinstitute.org/millscripts/viewfeed.pl?side=xl&amp;cycle=1&amp;fixedMods=iaaC&amp;file=msdataSM/iPRG2012_nd/cpick_in/iPRG2012_nd.3552.3.2.pkl&amp;seq=VcNYVNWLQQTLAAN&amp;varMods=ReducedCys-C</v>
      </c>
    </row>
    <row r="7299" spans="1:95" x14ac:dyDescent="0.2">
      <c r="A7299" s="3">
        <v>7259</v>
      </c>
      <c r="B7299" s="2" t="s">
        <v>19060</v>
      </c>
      <c r="C7299" s="2" t="s">
        <v>19061</v>
      </c>
      <c r="D7299" s="3">
        <v>17394</v>
      </c>
      <c r="E7299" s="3">
        <v>17378</v>
      </c>
      <c r="F7299" s="3">
        <v>74598</v>
      </c>
      <c r="G7299" s="3">
        <v>20929</v>
      </c>
      <c r="H7299" s="3">
        <v>67.283100000000005</v>
      </c>
      <c r="I7299" s="30">
        <v>958.49108999999999</v>
      </c>
      <c r="J7299" s="30">
        <v>958.48856890000002</v>
      </c>
      <c r="K7299" s="30">
        <v>2.5200000000000001E-3</v>
      </c>
      <c r="L7299" s="3">
        <v>5</v>
      </c>
      <c r="M7299" s="3">
        <v>5</v>
      </c>
      <c r="N7299" s="10">
        <f t="shared" si="798"/>
        <v>1</v>
      </c>
      <c r="O7299" s="35">
        <v>5</v>
      </c>
      <c r="P7299" s="17"/>
      <c r="Q7299" s="40">
        <v>4788.4043099999999</v>
      </c>
      <c r="R7299" s="40">
        <v>958.48667999999998</v>
      </c>
      <c r="S7299" s="18">
        <f t="shared" si="799"/>
        <v>4.6010029059633153</v>
      </c>
      <c r="T7299" s="18">
        <f t="shared" si="800"/>
        <v>1.9707107458602755</v>
      </c>
      <c r="U7299" s="18">
        <f t="shared" si="801"/>
        <v>1.8988265961777393</v>
      </c>
      <c r="V7299" s="30">
        <v>958.48850000000004</v>
      </c>
      <c r="W7299" s="3" t="s">
        <v>47</v>
      </c>
      <c r="X7299" s="3" t="s">
        <v>47</v>
      </c>
      <c r="Y7299" s="3" t="s">
        <v>47</v>
      </c>
      <c r="AA7299" s="3" t="s">
        <v>48</v>
      </c>
      <c r="AB7299" s="12" t="s">
        <v>52</v>
      </c>
      <c r="AC7299" s="3" t="s">
        <v>52</v>
      </c>
      <c r="AF7299" s="3" t="s">
        <v>48</v>
      </c>
      <c r="AQ7299" s="3" t="s">
        <v>65</v>
      </c>
      <c r="AU7299" s="3">
        <v>1</v>
      </c>
      <c r="AV7299" s="3">
        <v>3</v>
      </c>
      <c r="AW7299" s="3">
        <v>1</v>
      </c>
      <c r="AX7299" s="3">
        <v>3</v>
      </c>
      <c r="AY7299" s="3">
        <v>100</v>
      </c>
      <c r="AZ7299" s="6" t="str">
        <f t="shared" si="802"/>
        <v>3552.5</v>
      </c>
      <c r="BC7299" s="12" t="s">
        <v>19062</v>
      </c>
      <c r="BJ7299" s="12">
        <f t="shared" si="803"/>
        <v>0</v>
      </c>
      <c r="BK7299" s="12">
        <f t="shared" si="804"/>
        <v>0</v>
      </c>
      <c r="CM7299" s="3" t="s">
        <v>19063</v>
      </c>
      <c r="CQ7299" s="3" t="str">
        <f>CONCATENATE(baseURL!$A$1,baseURL!$B$1,baseURL!$C$1,".",C7299,".",L7299,".pkl&amp;seq=",BC7299)</f>
        <v>http://proteomics.broadinstitute.org/millscripts/viewfeed.pl?side=xl&amp;cycle=1&amp;fixedMods=iaaC&amp;file=msdataSM/iPRG2012_nd/cpick_in/iPRG2012_nd.3552.5.5.pkl&amp;seq=SFDVPPPPLDASSPFSQKGDERYKYVDPNVLPETESLALVLDR</v>
      </c>
    </row>
    <row r="7300" spans="1:95" x14ac:dyDescent="0.2">
      <c r="A7300" s="3">
        <v>5557</v>
      </c>
      <c r="B7300" s="2" t="s">
        <v>19064</v>
      </c>
      <c r="C7300" s="2" t="s">
        <v>19065</v>
      </c>
      <c r="D7300" s="3">
        <v>17395</v>
      </c>
      <c r="E7300" s="3">
        <v>17379</v>
      </c>
      <c r="F7300" s="3">
        <v>74615</v>
      </c>
      <c r="G7300" s="3">
        <v>20931</v>
      </c>
      <c r="H7300" s="3">
        <v>67.299599999999998</v>
      </c>
      <c r="I7300" s="30">
        <v>631.98143000000005</v>
      </c>
      <c r="J7300" s="30">
        <v>631.98105399999997</v>
      </c>
      <c r="K7300" s="30">
        <v>3.8000000000000002E-4</v>
      </c>
      <c r="L7300" s="3">
        <v>3</v>
      </c>
      <c r="M7300" s="3">
        <v>3</v>
      </c>
      <c r="N7300" s="10">
        <f t="shared" si="798"/>
        <v>1</v>
      </c>
      <c r="O7300" s="35">
        <v>3</v>
      </c>
      <c r="P7300" s="17"/>
      <c r="Q7300" s="40">
        <v>1893.9237499999999</v>
      </c>
      <c r="R7300" s="40">
        <v>631.97943999999995</v>
      </c>
      <c r="S7300" s="18">
        <f t="shared" si="799"/>
        <v>3.1488366141968811</v>
      </c>
      <c r="T7300" s="18">
        <f t="shared" si="800"/>
        <v>2.5538805503194344</v>
      </c>
      <c r="U7300" s="18">
        <f t="shared" si="801"/>
        <v>2.1519687414049771</v>
      </c>
      <c r="V7300" s="30">
        <v>631.98080000000004</v>
      </c>
      <c r="W7300" s="3" t="s">
        <v>47</v>
      </c>
      <c r="X7300" s="3" t="s">
        <v>47</v>
      </c>
      <c r="Y7300" s="3" t="s">
        <v>47</v>
      </c>
      <c r="Z7300" s="3" t="s">
        <v>47</v>
      </c>
      <c r="AA7300" s="3" t="s">
        <v>48</v>
      </c>
      <c r="AB7300" s="12" t="s">
        <v>47</v>
      </c>
      <c r="AC7300" s="3" t="s">
        <v>47</v>
      </c>
      <c r="AD7300" s="3" t="s">
        <v>47</v>
      </c>
      <c r="AE7300" s="3" t="s">
        <v>47</v>
      </c>
      <c r="AF7300" s="3" t="s">
        <v>47</v>
      </c>
      <c r="AG7300" s="3" t="s">
        <v>47</v>
      </c>
      <c r="AH7300" s="3" t="s">
        <v>47</v>
      </c>
      <c r="AI7300" s="3" t="s">
        <v>47</v>
      </c>
      <c r="AJ7300" s="3" t="s">
        <v>47</v>
      </c>
      <c r="AK7300" s="3" t="s">
        <v>47</v>
      </c>
      <c r="AL7300" s="3" t="s">
        <v>47</v>
      </c>
      <c r="AM7300" s="3" t="s">
        <v>47</v>
      </c>
      <c r="AU7300" s="3">
        <v>0</v>
      </c>
      <c r="AV7300" s="3">
        <v>16</v>
      </c>
      <c r="AW7300" s="3">
        <v>1</v>
      </c>
      <c r="AX7300" s="3">
        <v>16</v>
      </c>
      <c r="AY7300" s="3">
        <v>100</v>
      </c>
      <c r="AZ7300" s="6" t="str">
        <f t="shared" si="802"/>
        <v>3553.1</v>
      </c>
      <c r="BC7300" s="12" t="s">
        <v>19066</v>
      </c>
      <c r="BJ7300" s="12">
        <f t="shared" si="803"/>
        <v>0</v>
      </c>
      <c r="BK7300" s="12">
        <f t="shared" si="804"/>
        <v>0</v>
      </c>
      <c r="CQ7300" s="3" t="str">
        <f>CONCATENATE(baseURL!$A$1,baseURL!$B$1,baseURL!$C$1,".",C7300,".",L7300,".pkl&amp;seq=",BC7300)</f>
        <v>http://proteomics.broadinstitute.org/millscripts/viewfeed.pl?side=xl&amp;cycle=1&amp;fixedMods=iaaC&amp;file=msdataSM/iPRG2012_nd/cpick_in/iPRG2012_nd.3553.1.3.pkl&amp;seq=WLTGVELADMYHSLMK</v>
      </c>
    </row>
    <row r="7301" spans="1:95" x14ac:dyDescent="0.2">
      <c r="A7301" s="3">
        <v>5838</v>
      </c>
      <c r="B7301" s="2" t="s">
        <v>19067</v>
      </c>
      <c r="C7301" s="2" t="s">
        <v>19068</v>
      </c>
      <c r="D7301" s="3">
        <v>17397</v>
      </c>
      <c r="E7301" s="3">
        <v>17381</v>
      </c>
      <c r="F7301" s="3">
        <v>74636</v>
      </c>
      <c r="G7301" s="3">
        <v>20934</v>
      </c>
      <c r="H7301" s="3">
        <v>67.332599999999999</v>
      </c>
      <c r="I7301" s="30">
        <v>778.92976999999996</v>
      </c>
      <c r="J7301" s="30">
        <v>778.9292365</v>
      </c>
      <c r="K7301" s="30">
        <v>5.2999999999999998E-4</v>
      </c>
      <c r="L7301" s="3">
        <v>4</v>
      </c>
      <c r="M7301" s="3">
        <v>4</v>
      </c>
      <c r="N7301" s="10">
        <f t="shared" si="798"/>
        <v>1</v>
      </c>
      <c r="O7301" s="35">
        <v>4</v>
      </c>
      <c r="P7301" s="17"/>
      <c r="Q7301" s="40">
        <v>3112.6901899999998</v>
      </c>
      <c r="R7301" s="40">
        <v>778.92800999999997</v>
      </c>
      <c r="S7301" s="18">
        <f t="shared" si="799"/>
        <v>2.2595156129899783</v>
      </c>
      <c r="T7301" s="18">
        <f t="shared" si="800"/>
        <v>1.5745999428493698</v>
      </c>
      <c r="U7301" s="18">
        <f t="shared" si="801"/>
        <v>1.5277406702386829</v>
      </c>
      <c r="V7301" s="30">
        <v>778.92920000000004</v>
      </c>
      <c r="W7301" s="3" t="s">
        <v>47</v>
      </c>
      <c r="X7301" s="3" t="s">
        <v>47</v>
      </c>
      <c r="Y7301" s="3" t="s">
        <v>47</v>
      </c>
      <c r="Z7301" s="3" t="s">
        <v>47</v>
      </c>
      <c r="AA7301" s="3" t="s">
        <v>47</v>
      </c>
      <c r="AB7301" s="12" t="s">
        <v>47</v>
      </c>
      <c r="AC7301" s="3" t="s">
        <v>47</v>
      </c>
      <c r="AD7301" s="3" t="s">
        <v>47</v>
      </c>
      <c r="AE7301" s="3" t="s">
        <v>47</v>
      </c>
      <c r="AF7301" s="3" t="s">
        <v>47</v>
      </c>
      <c r="AG7301" s="3" t="s">
        <v>47</v>
      </c>
      <c r="AI7301" s="3" t="s">
        <v>47</v>
      </c>
      <c r="AJ7301" s="3" t="s">
        <v>47</v>
      </c>
      <c r="AK7301" s="3" t="s">
        <v>47</v>
      </c>
      <c r="AL7301" s="3" t="s">
        <v>47</v>
      </c>
      <c r="AM7301" s="3" t="s">
        <v>47</v>
      </c>
      <c r="AN7301" s="3" t="s">
        <v>47</v>
      </c>
      <c r="AU7301" s="3">
        <v>0</v>
      </c>
      <c r="AV7301" s="3">
        <v>17</v>
      </c>
      <c r="AW7301" s="3">
        <v>1</v>
      </c>
      <c r="AX7301" s="3">
        <v>17</v>
      </c>
      <c r="AY7301" s="3">
        <v>100</v>
      </c>
      <c r="AZ7301" s="6" t="str">
        <f t="shared" si="802"/>
        <v>3554.1</v>
      </c>
      <c r="BC7301" s="12" t="s">
        <v>19069</v>
      </c>
      <c r="BJ7301" s="12">
        <f t="shared" si="803"/>
        <v>0</v>
      </c>
      <c r="BK7301" s="12">
        <f t="shared" si="804"/>
        <v>0</v>
      </c>
      <c r="CQ7301" s="3" t="str">
        <f>CONCATENATE(baseURL!$A$1,baseURL!$B$1,baseURL!$C$1,".",C7301,".",L7301,".pkl&amp;seq=",BC7301)</f>
        <v>http://proteomics.broadinstitute.org/millscripts/viewfeed.pl?side=xl&amp;cycle=1&amp;fixedMods=iaaC&amp;file=msdataSM/iPRG2012_nd/cpick_in/iPRG2012_nd.3554.1.4.pkl&amp;seq=GNVGFVFTNEPLTELKNVLVSNRVAAPAR</v>
      </c>
    </row>
    <row r="7302" spans="1:95" x14ac:dyDescent="0.2">
      <c r="A7302" s="3">
        <v>2314</v>
      </c>
      <c r="B7302" s="2" t="s">
        <v>19070</v>
      </c>
      <c r="C7302" s="2" t="s">
        <v>19071</v>
      </c>
      <c r="D7302" s="3">
        <v>17399</v>
      </c>
      <c r="E7302" s="3">
        <v>17383</v>
      </c>
      <c r="F7302" s="3">
        <v>74678</v>
      </c>
      <c r="G7302" s="3">
        <v>20938</v>
      </c>
      <c r="H7302" s="3">
        <v>67.373999999999995</v>
      </c>
      <c r="I7302" s="30">
        <v>641.00372000000004</v>
      </c>
      <c r="J7302" s="30">
        <v>641.00258369999995</v>
      </c>
      <c r="K7302" s="30">
        <v>1.14E-3</v>
      </c>
      <c r="L7302" s="3">
        <v>3</v>
      </c>
      <c r="M7302" s="3">
        <v>3</v>
      </c>
      <c r="N7302" s="10">
        <f t="shared" si="798"/>
        <v>1</v>
      </c>
      <c r="O7302" s="35">
        <v>3</v>
      </c>
      <c r="P7302" s="17"/>
      <c r="Q7302" s="40">
        <v>1920.9912999999999</v>
      </c>
      <c r="R7302" s="40">
        <v>641.00194999999997</v>
      </c>
      <c r="S7302" s="18">
        <f t="shared" si="799"/>
        <v>2.7613020523239489</v>
      </c>
      <c r="T7302" s="18">
        <f t="shared" si="800"/>
        <v>0.98860853696359019</v>
      </c>
      <c r="U7302" s="18">
        <f t="shared" si="801"/>
        <v>0.85803171127531264</v>
      </c>
      <c r="V7302" s="30">
        <v>641.00250000000005</v>
      </c>
      <c r="W7302" s="3" t="s">
        <v>47</v>
      </c>
      <c r="X7302" s="3" t="s">
        <v>65</v>
      </c>
      <c r="Y7302" s="3" t="s">
        <v>65</v>
      </c>
      <c r="Z7302" s="3" t="s">
        <v>47</v>
      </c>
      <c r="AA7302" s="3" t="s">
        <v>48</v>
      </c>
      <c r="AB7302" s="12" t="s">
        <v>47</v>
      </c>
      <c r="AC7302" s="3" t="s">
        <v>47</v>
      </c>
      <c r="AD7302" s="3" t="s">
        <v>47</v>
      </c>
      <c r="AE7302" s="3" t="s">
        <v>47</v>
      </c>
      <c r="AF7302" s="3" t="s">
        <v>47</v>
      </c>
      <c r="AG7302" s="3" t="s">
        <v>47</v>
      </c>
      <c r="AH7302" s="3" t="s">
        <v>47</v>
      </c>
      <c r="AI7302" s="3" t="s">
        <v>47</v>
      </c>
      <c r="AJ7302" s="3" t="s">
        <v>47</v>
      </c>
      <c r="AK7302" s="3" t="s">
        <v>47</v>
      </c>
      <c r="AL7302" s="3" t="s">
        <v>47</v>
      </c>
      <c r="AO7302" s="3" t="s">
        <v>47</v>
      </c>
      <c r="AP7302" s="3" t="s">
        <v>47</v>
      </c>
      <c r="AQ7302" s="3" t="s">
        <v>47</v>
      </c>
      <c r="AS7302" s="3" t="s">
        <v>47</v>
      </c>
      <c r="AU7302" s="3">
        <v>2</v>
      </c>
      <c r="AV7302" s="3">
        <v>17</v>
      </c>
      <c r="AW7302" s="3">
        <v>3</v>
      </c>
      <c r="AX7302" s="3">
        <v>15</v>
      </c>
      <c r="AY7302" s="3">
        <v>88.24</v>
      </c>
      <c r="AZ7302" s="6" t="str">
        <f t="shared" si="802"/>
        <v>3556.1</v>
      </c>
      <c r="BB7302" s="12" t="s">
        <v>79</v>
      </c>
      <c r="BC7302" s="12" t="s">
        <v>19030</v>
      </c>
      <c r="BJ7302" s="12">
        <f t="shared" si="803"/>
        <v>0</v>
      </c>
      <c r="BK7302" s="12">
        <f t="shared" si="804"/>
        <v>0</v>
      </c>
      <c r="BT7302" s="3" t="s">
        <v>19031</v>
      </c>
      <c r="BU7302" s="3" t="s">
        <v>19031</v>
      </c>
      <c r="CM7302" s="3" t="s">
        <v>19072</v>
      </c>
      <c r="CO7302" s="3" t="s">
        <v>19073</v>
      </c>
      <c r="CQ7302" s="3" t="str">
        <f>CONCATENATE(baseURL!$A$1,baseURL!$B$1,"+Acetyl",baseURL!$C$1,".",C7302,".",L7302,".pkl&amp;seq=",BC7302)</f>
        <v>http://proteomics.broadinstitute.org/millscripts/viewfeed.pl?side=xl&amp;cycle=1&amp;fixedMods=iaaC+Acetyl&amp;file=msdataSM/iPRG2012_nd/cpick_in/iPRG2012_nd.3556.1.3.pkl&amp;seq=SDSQQSLKVLEELFQK</v>
      </c>
    </row>
    <row r="7303" spans="1:95" x14ac:dyDescent="0.2">
      <c r="A7303" s="3">
        <v>4898</v>
      </c>
      <c r="B7303" s="2" t="s">
        <v>19074</v>
      </c>
      <c r="C7303" s="2" t="s">
        <v>19075</v>
      </c>
      <c r="D7303" s="3">
        <v>17400</v>
      </c>
      <c r="E7303" s="3">
        <v>17384</v>
      </c>
      <c r="F7303" s="3">
        <v>74679</v>
      </c>
      <c r="G7303" s="3">
        <v>20939</v>
      </c>
      <c r="H7303" s="3">
        <v>67.382400000000004</v>
      </c>
      <c r="I7303" s="30">
        <v>763.76448000000005</v>
      </c>
      <c r="J7303" s="30">
        <v>763.76410099999998</v>
      </c>
      <c r="K7303" s="30">
        <v>3.8000000000000002E-4</v>
      </c>
      <c r="L7303" s="3">
        <v>3</v>
      </c>
      <c r="M7303" s="3">
        <v>3</v>
      </c>
      <c r="N7303" s="10">
        <f t="shared" si="798"/>
        <v>1</v>
      </c>
      <c r="O7303" s="35">
        <v>3</v>
      </c>
      <c r="P7303" s="17"/>
      <c r="Q7303" s="40">
        <v>2289.2740600000002</v>
      </c>
      <c r="R7303" s="40">
        <v>763.76287000000002</v>
      </c>
      <c r="S7303" s="18">
        <f t="shared" si="799"/>
        <v>2.1079841181960925</v>
      </c>
      <c r="T7303" s="18">
        <f t="shared" si="800"/>
        <v>1.611756800853082</v>
      </c>
      <c r="U7303" s="18">
        <f t="shared" si="801"/>
        <v>1.7413781844867517</v>
      </c>
      <c r="V7303" s="30">
        <v>763.76419999999996</v>
      </c>
      <c r="W7303" s="3" t="s">
        <v>47</v>
      </c>
      <c r="X7303" s="3" t="s">
        <v>47</v>
      </c>
      <c r="Y7303" s="3" t="s">
        <v>47</v>
      </c>
      <c r="Z7303" s="3" t="s">
        <v>47</v>
      </c>
      <c r="AA7303" s="3" t="s">
        <v>48</v>
      </c>
      <c r="AB7303" s="12" t="s">
        <v>47</v>
      </c>
      <c r="AC7303" s="3" t="s">
        <v>47</v>
      </c>
      <c r="AD7303" s="3" t="s">
        <v>47</v>
      </c>
      <c r="AE7303" s="3" t="s">
        <v>47</v>
      </c>
      <c r="AF7303" s="3" t="s">
        <v>47</v>
      </c>
      <c r="AG7303" s="3" t="s">
        <v>47</v>
      </c>
      <c r="AH7303" s="3" t="s">
        <v>47</v>
      </c>
      <c r="AI7303" s="3" t="s">
        <v>47</v>
      </c>
      <c r="AJ7303" s="3" t="s">
        <v>47</v>
      </c>
      <c r="AK7303" s="3" t="s">
        <v>47</v>
      </c>
      <c r="AL7303" s="3" t="s">
        <v>47</v>
      </c>
      <c r="AM7303" s="3" t="s">
        <v>47</v>
      </c>
      <c r="AN7303" s="3" t="s">
        <v>47</v>
      </c>
      <c r="AU7303" s="3">
        <v>0</v>
      </c>
      <c r="AV7303" s="3">
        <v>17</v>
      </c>
      <c r="AW7303" s="3">
        <v>1</v>
      </c>
      <c r="AX7303" s="3">
        <v>17</v>
      </c>
      <c r="AY7303" s="3">
        <v>100</v>
      </c>
      <c r="AZ7303" s="6" t="str">
        <f t="shared" si="802"/>
        <v>3556.2</v>
      </c>
      <c r="BC7303" s="12" t="s">
        <v>19076</v>
      </c>
      <c r="BJ7303" s="12">
        <f t="shared" si="803"/>
        <v>0</v>
      </c>
      <c r="BK7303" s="12">
        <f t="shared" si="804"/>
        <v>0</v>
      </c>
      <c r="CQ7303" s="3" t="str">
        <f>CONCATENATE(baseURL!$A$1,baseURL!$B$1,baseURL!$C$1,".",C7303,".",L7303,".pkl&amp;seq=",BC7303)</f>
        <v>http://proteomics.broadinstitute.org/millscripts/viewfeed.pl?side=xl&amp;cycle=1&amp;fixedMods=iaaC&amp;file=msdataSM/iPRG2012_nd/cpick_in/iPRG2012_nd.3556.2.3.pkl&amp;seq=LLKSNGLAPELPEDLYYLLK</v>
      </c>
    </row>
    <row r="7304" spans="1:95" x14ac:dyDescent="0.2">
      <c r="A7304" s="3">
        <v>5188</v>
      </c>
      <c r="B7304" s="2" t="s">
        <v>19077</v>
      </c>
      <c r="C7304" s="2" t="s">
        <v>19078</v>
      </c>
      <c r="D7304" s="3">
        <v>17401</v>
      </c>
      <c r="E7304" s="3">
        <v>17385</v>
      </c>
      <c r="F7304" s="3">
        <v>74699</v>
      </c>
      <c r="G7304" s="3">
        <v>20941</v>
      </c>
      <c r="H7304" s="3">
        <v>67.398899999999998</v>
      </c>
      <c r="I7304" s="30">
        <v>833.41575999999998</v>
      </c>
      <c r="J7304" s="30">
        <v>833.41577150000001</v>
      </c>
      <c r="K7304" s="30">
        <v>-1.0000000000000001E-5</v>
      </c>
      <c r="L7304" s="3">
        <v>2</v>
      </c>
      <c r="M7304" s="3">
        <v>2</v>
      </c>
      <c r="N7304" s="10">
        <f t="shared" si="798"/>
        <v>1</v>
      </c>
      <c r="O7304" s="35">
        <v>2</v>
      </c>
      <c r="P7304" s="17"/>
      <c r="Q7304" s="40">
        <v>1665.8226400000001</v>
      </c>
      <c r="R7304" s="40">
        <v>833.41495999999995</v>
      </c>
      <c r="S7304" s="18">
        <f t="shared" si="799"/>
        <v>0.95990597532177402</v>
      </c>
      <c r="T7304" s="18">
        <f t="shared" si="800"/>
        <v>0.97370462374993361</v>
      </c>
      <c r="U7304" s="18">
        <f t="shared" si="801"/>
        <v>0.7679247803392657</v>
      </c>
      <c r="V7304" s="30">
        <v>833.41560000000004</v>
      </c>
      <c r="W7304" s="3" t="s">
        <v>47</v>
      </c>
      <c r="X7304" s="3" t="s">
        <v>47</v>
      </c>
      <c r="Y7304" s="3" t="s">
        <v>47</v>
      </c>
      <c r="Z7304" s="3" t="s">
        <v>47</v>
      </c>
      <c r="AA7304" s="3" t="s">
        <v>47</v>
      </c>
      <c r="AB7304" s="12" t="s">
        <v>47</v>
      </c>
      <c r="AC7304" s="3" t="s">
        <v>47</v>
      </c>
      <c r="AD7304" s="3" t="s">
        <v>47</v>
      </c>
      <c r="AE7304" s="3" t="s">
        <v>47</v>
      </c>
      <c r="AF7304" s="3" t="s">
        <v>47</v>
      </c>
      <c r="AG7304" s="3" t="s">
        <v>47</v>
      </c>
      <c r="AH7304" s="3" t="s">
        <v>47</v>
      </c>
      <c r="AI7304" s="3" t="s">
        <v>47</v>
      </c>
      <c r="AJ7304" s="3" t="s">
        <v>47</v>
      </c>
      <c r="AK7304" s="3" t="s">
        <v>47</v>
      </c>
      <c r="AL7304" s="3" t="s">
        <v>47</v>
      </c>
      <c r="AM7304" s="3" t="s">
        <v>47</v>
      </c>
      <c r="AN7304" s="3" t="s">
        <v>47</v>
      </c>
      <c r="AU7304" s="3">
        <v>0</v>
      </c>
      <c r="AV7304" s="3">
        <v>18</v>
      </c>
      <c r="AW7304" s="3">
        <v>1</v>
      </c>
      <c r="AX7304" s="3">
        <v>18</v>
      </c>
      <c r="AY7304" s="3">
        <v>100</v>
      </c>
      <c r="AZ7304" s="6" t="str">
        <f t="shared" si="802"/>
        <v>3557.1</v>
      </c>
      <c r="BC7304" s="12" t="s">
        <v>19079</v>
      </c>
      <c r="BJ7304" s="12">
        <f t="shared" si="803"/>
        <v>0</v>
      </c>
      <c r="BK7304" s="12">
        <f t="shared" si="804"/>
        <v>0</v>
      </c>
      <c r="CQ7304" s="3" t="str">
        <f>CONCATENATE(baseURL!$A$1,baseURL!$B$1,baseURL!$C$1,".",C7304,".",L7304,".pkl&amp;seq=",BC7304)</f>
        <v>http://proteomics.broadinstitute.org/millscripts/viewfeed.pl?side=xl&amp;cycle=1&amp;fixedMods=iaaC&amp;file=msdataSM/iPRG2012_nd/cpick_in/iPRG2012_nd.3557.1.2.pkl&amp;seq=MALFDELLQMPETK</v>
      </c>
    </row>
    <row r="7305" spans="1:95" x14ac:dyDescent="0.2">
      <c r="A7305" s="3">
        <v>7113</v>
      </c>
      <c r="B7305" s="2" t="s">
        <v>19080</v>
      </c>
      <c r="C7305" s="2" t="s">
        <v>19070</v>
      </c>
      <c r="D7305" s="3">
        <v>17402</v>
      </c>
      <c r="E7305" s="3">
        <v>17386</v>
      </c>
      <c r="F7305" s="3">
        <v>74700</v>
      </c>
      <c r="G7305" s="3">
        <v>20942</v>
      </c>
      <c r="H7305" s="3">
        <v>67.407200000000003</v>
      </c>
      <c r="I7305" s="30">
        <v>947.96902999999998</v>
      </c>
      <c r="J7305" s="30">
        <v>947.46644189999995</v>
      </c>
      <c r="K7305" s="30">
        <v>0.50258999999999998</v>
      </c>
      <c r="L7305" s="3">
        <v>0</v>
      </c>
      <c r="M7305" s="3">
        <v>2</v>
      </c>
      <c r="N7305" s="10">
        <f t="shared" si="798"/>
        <v>1</v>
      </c>
      <c r="O7305" s="35">
        <v>2</v>
      </c>
      <c r="P7305" s="17"/>
      <c r="Q7305" s="40">
        <v>1893.9237499999999</v>
      </c>
      <c r="R7305" s="40">
        <v>947.46550999999999</v>
      </c>
      <c r="S7305" s="18">
        <f t="shared" si="799"/>
        <v>531.43887000169582</v>
      </c>
      <c r="T7305" s="18">
        <f t="shared" si="800"/>
        <v>0.98357142304316858</v>
      </c>
      <c r="U7305" s="18">
        <f t="shared" si="801"/>
        <v>0.72825869932006293</v>
      </c>
      <c r="V7305" s="30">
        <v>947.46619999999996</v>
      </c>
      <c r="W7305" s="3" t="s">
        <v>47</v>
      </c>
      <c r="X7305" s="3" t="s">
        <v>47</v>
      </c>
      <c r="Y7305" s="3" t="s">
        <v>47</v>
      </c>
      <c r="AA7305" s="3" t="s">
        <v>47</v>
      </c>
      <c r="AB7305" s="12" t="s">
        <v>47</v>
      </c>
      <c r="AC7305" s="3" t="s">
        <v>47</v>
      </c>
      <c r="AD7305" s="3" t="s">
        <v>47</v>
      </c>
      <c r="AE7305" s="3" t="s">
        <v>48</v>
      </c>
      <c r="AF7305" s="3" t="s">
        <v>47</v>
      </c>
      <c r="AG7305" s="3" t="s">
        <v>47</v>
      </c>
      <c r="AH7305" s="3" t="s">
        <v>47</v>
      </c>
      <c r="AI7305" s="3" t="s">
        <v>47</v>
      </c>
      <c r="AL7305" s="3" t="s">
        <v>52</v>
      </c>
      <c r="AU7305" s="3">
        <v>0</v>
      </c>
      <c r="AV7305" s="3">
        <v>11</v>
      </c>
      <c r="AW7305" s="3">
        <v>1</v>
      </c>
      <c r="AX7305" s="3">
        <v>11</v>
      </c>
      <c r="AY7305" s="3">
        <v>100</v>
      </c>
      <c r="AZ7305" s="6" t="str">
        <f t="shared" si="802"/>
        <v>3557.2</v>
      </c>
      <c r="BC7305" s="12" t="s">
        <v>19066</v>
      </c>
      <c r="BJ7305" s="12">
        <f t="shared" si="803"/>
        <v>0</v>
      </c>
      <c r="BK7305" s="12">
        <f t="shared" si="804"/>
        <v>0</v>
      </c>
      <c r="CQ7305" s="3" t="str">
        <f>CONCATENATE(baseURL!$A$1,baseURL!$B$1,baseURL!$C$1,".",C7305,".",L7305,".pkl&amp;seq=",BC7305)</f>
        <v>http://proteomics.broadinstitute.org/millscripts/viewfeed.pl?side=xl&amp;cycle=1&amp;fixedMods=iaaC&amp;file=msdataSM/iPRG2012_nd/cpick_in/iPRG2012_nd.3557.2.0.pkl&amp;seq=WLTGVELADMYHSLMK</v>
      </c>
    </row>
    <row r="7306" spans="1:95" x14ac:dyDescent="0.2">
      <c r="A7306" s="3">
        <v>6830</v>
      </c>
      <c r="B7306" s="2" t="s">
        <v>19081</v>
      </c>
      <c r="C7306" s="2" t="s">
        <v>19082</v>
      </c>
      <c r="D7306" s="3">
        <v>17403</v>
      </c>
      <c r="E7306" s="3">
        <v>17387</v>
      </c>
      <c r="F7306" s="3">
        <v>74720</v>
      </c>
      <c r="G7306" s="3">
        <v>20944</v>
      </c>
      <c r="H7306" s="3">
        <v>67.4238</v>
      </c>
      <c r="I7306" s="30">
        <v>729.11924999999997</v>
      </c>
      <c r="J7306" s="30">
        <v>729.1176461</v>
      </c>
      <c r="K7306" s="30">
        <v>1.6000000000000001E-3</v>
      </c>
      <c r="L7306" s="3">
        <v>4</v>
      </c>
      <c r="M7306" s="3">
        <v>4</v>
      </c>
      <c r="N7306" s="10">
        <f t="shared" si="798"/>
        <v>1</v>
      </c>
      <c r="O7306" s="35">
        <v>4</v>
      </c>
      <c r="P7306" s="17"/>
      <c r="Q7306" s="40">
        <v>2913.44175</v>
      </c>
      <c r="R7306" s="40">
        <v>729.11589000000004</v>
      </c>
      <c r="S7306" s="18">
        <f t="shared" si="799"/>
        <v>4.6083209075715539</v>
      </c>
      <c r="T7306" s="18">
        <f t="shared" si="800"/>
        <v>2.4085334362496944</v>
      </c>
      <c r="U7306" s="18">
        <f t="shared" si="801"/>
        <v>2.4824585841595947</v>
      </c>
      <c r="V7306" s="30">
        <v>729.11770000000001</v>
      </c>
      <c r="W7306" s="3" t="s">
        <v>47</v>
      </c>
      <c r="X7306" s="3" t="s">
        <v>47</v>
      </c>
      <c r="Y7306" s="3" t="s">
        <v>47</v>
      </c>
      <c r="AA7306" s="3" t="s">
        <v>47</v>
      </c>
      <c r="AB7306" s="12" t="s">
        <v>47</v>
      </c>
      <c r="AC7306" s="3" t="s">
        <v>47</v>
      </c>
      <c r="AD7306" s="3" t="s">
        <v>47</v>
      </c>
      <c r="AE7306" s="3" t="s">
        <v>47</v>
      </c>
      <c r="AF7306" s="3" t="s">
        <v>47</v>
      </c>
      <c r="AG7306" s="3" t="s">
        <v>47</v>
      </c>
      <c r="AJ7306" s="3" t="s">
        <v>47</v>
      </c>
      <c r="AK7306" s="3" t="s">
        <v>47</v>
      </c>
      <c r="AL7306" s="3" t="s">
        <v>48</v>
      </c>
      <c r="AM7306" s="3" t="s">
        <v>47</v>
      </c>
      <c r="AU7306" s="3">
        <v>0</v>
      </c>
      <c r="AV7306" s="3">
        <v>13</v>
      </c>
      <c r="AW7306" s="3">
        <v>1</v>
      </c>
      <c r="AX7306" s="3">
        <v>13</v>
      </c>
      <c r="AY7306" s="3">
        <v>100</v>
      </c>
      <c r="AZ7306" s="6" t="str">
        <f t="shared" si="802"/>
        <v>3558.1</v>
      </c>
      <c r="BC7306" s="12" t="s">
        <v>19083</v>
      </c>
      <c r="BJ7306" s="12">
        <f t="shared" si="803"/>
        <v>0</v>
      </c>
      <c r="BK7306" s="12">
        <f t="shared" si="804"/>
        <v>0</v>
      </c>
      <c r="CQ7306" s="3" t="str">
        <f>CONCATENATE(baseURL!$A$1,baseURL!$B$1,baseURL!$C$1,".",C7306,".",L7306,".pkl&amp;seq=",BC7306)</f>
        <v>http://proteomics.broadinstitute.org/millscripts/viewfeed.pl?side=xl&amp;cycle=1&amp;fixedMods=iaaC&amp;file=msdataSM/iPRG2012_nd/cpick_in/iPRG2012_nd.3558.1.4.pkl&amp;seq=LVSWYDNEYGYSTRVVDLVEHVAKA</v>
      </c>
    </row>
    <row r="7307" spans="1:95" x14ac:dyDescent="0.2">
      <c r="A7307" s="3">
        <v>911</v>
      </c>
      <c r="B7307" s="2" t="s">
        <v>19084</v>
      </c>
      <c r="C7307" s="2" t="s">
        <v>19077</v>
      </c>
      <c r="D7307" s="3">
        <v>17404</v>
      </c>
      <c r="E7307" s="3">
        <v>17388</v>
      </c>
      <c r="F7307" s="3">
        <v>74721</v>
      </c>
      <c r="G7307" s="3">
        <v>20945</v>
      </c>
      <c r="H7307" s="3">
        <v>67.432100000000005</v>
      </c>
      <c r="I7307" s="30">
        <v>944.50064999999995</v>
      </c>
      <c r="J7307" s="30">
        <v>944.49704050000003</v>
      </c>
      <c r="K7307" s="30">
        <v>3.6099999999999999E-3</v>
      </c>
      <c r="L7307" s="3">
        <v>3</v>
      </c>
      <c r="M7307" s="3">
        <v>3</v>
      </c>
      <c r="N7307" s="10">
        <f t="shared" si="798"/>
        <v>1</v>
      </c>
      <c r="O7307" s="35">
        <v>3</v>
      </c>
      <c r="P7307" s="17"/>
      <c r="Q7307" s="40">
        <v>2831.4720000000002</v>
      </c>
      <c r="R7307" s="40">
        <v>944.49552000000006</v>
      </c>
      <c r="S7307" s="18">
        <f t="shared" si="799"/>
        <v>5.4314709718206045</v>
      </c>
      <c r="T7307" s="18">
        <f t="shared" si="800"/>
        <v>1.6098541155278487</v>
      </c>
      <c r="U7307" s="18">
        <f t="shared" si="801"/>
        <v>1.4610974543600164</v>
      </c>
      <c r="V7307" s="30">
        <v>944.49689999999998</v>
      </c>
      <c r="W7307" s="3" t="s">
        <v>47</v>
      </c>
      <c r="X7307" s="3" t="s">
        <v>47</v>
      </c>
      <c r="Y7307" s="3" t="s">
        <v>47</v>
      </c>
      <c r="Z7307" s="3" t="s">
        <v>47</v>
      </c>
      <c r="AA7307" s="3" t="s">
        <v>47</v>
      </c>
      <c r="AB7307" s="12" t="s">
        <v>47</v>
      </c>
      <c r="AC7307" s="3" t="s">
        <v>47</v>
      </c>
      <c r="AD7307" s="3" t="s">
        <v>47</v>
      </c>
      <c r="AE7307" s="3" t="s">
        <v>47</v>
      </c>
      <c r="AF7307" s="3" t="s">
        <v>47</v>
      </c>
      <c r="AG7307" s="3" t="s">
        <v>47</v>
      </c>
      <c r="AI7307" s="3" t="s">
        <v>47</v>
      </c>
      <c r="AJ7307" s="3" t="s">
        <v>47</v>
      </c>
      <c r="AK7307" s="3" t="s">
        <v>47</v>
      </c>
      <c r="AL7307" s="3" t="s">
        <v>47</v>
      </c>
      <c r="AM7307" s="3" t="s">
        <v>47</v>
      </c>
      <c r="AN7307" s="3" t="s">
        <v>47</v>
      </c>
      <c r="AO7307" s="3" t="s">
        <v>47</v>
      </c>
      <c r="AP7307" s="3" t="s">
        <v>47</v>
      </c>
      <c r="AQ7307" s="3" t="s">
        <v>47</v>
      </c>
      <c r="AU7307" s="3">
        <v>0</v>
      </c>
      <c r="AV7307" s="3">
        <v>20</v>
      </c>
      <c r="AW7307" s="3">
        <v>2</v>
      </c>
      <c r="AX7307" s="3">
        <v>19</v>
      </c>
      <c r="AY7307" s="3">
        <v>95</v>
      </c>
      <c r="AZ7307" s="6" t="str">
        <f t="shared" si="802"/>
        <v>3558.2</v>
      </c>
      <c r="BB7307" s="12" t="s">
        <v>79</v>
      </c>
      <c r="BC7307" s="12" t="s">
        <v>19085</v>
      </c>
      <c r="BJ7307" s="12">
        <f t="shared" si="803"/>
        <v>0</v>
      </c>
      <c r="BK7307" s="12">
        <f t="shared" si="804"/>
        <v>0</v>
      </c>
      <c r="BU7307" s="3" t="s">
        <v>19086</v>
      </c>
      <c r="CQ7307" s="3" t="str">
        <f>CONCATENATE(baseURL!$A$1,baseURL!$B$1,"+Acetyl",baseURL!$C$1,".",C7307,".",L7307,".pkl&amp;seq=",BC7307)</f>
        <v>http://proteomics.broadinstitute.org/millscripts/viewfeed.pl?side=xl&amp;cycle=1&amp;fixedMods=iaaC+Acetyl&amp;file=msdataSM/iPRG2012_nd/cpick_in/iPRG2012_nd.3558.2.3.pkl&amp;seq=SSALTALTPNQVNDELNKMQAFLRK</v>
      </c>
    </row>
    <row r="7308" spans="1:95" x14ac:dyDescent="0.2">
      <c r="A7308" s="3">
        <v>3768</v>
      </c>
      <c r="B7308" s="2" t="s">
        <v>19087</v>
      </c>
      <c r="C7308" s="2" t="s">
        <v>19088</v>
      </c>
      <c r="D7308" s="3">
        <v>17405</v>
      </c>
      <c r="E7308" s="3">
        <v>17389</v>
      </c>
      <c r="F7308" s="3">
        <v>74741</v>
      </c>
      <c r="G7308" s="3">
        <v>20947</v>
      </c>
      <c r="H7308" s="3">
        <v>67.445400000000006</v>
      </c>
      <c r="I7308" s="30">
        <v>616.11748</v>
      </c>
      <c r="J7308" s="30">
        <v>616.11601580000001</v>
      </c>
      <c r="K7308" s="30">
        <v>1.4599999999999999E-3</v>
      </c>
      <c r="L7308" s="3">
        <v>0</v>
      </c>
      <c r="M7308" s="3">
        <v>4</v>
      </c>
      <c r="N7308" s="10">
        <f t="shared" si="798"/>
        <v>1</v>
      </c>
      <c r="O7308" s="35">
        <v>4</v>
      </c>
      <c r="P7308" s="17"/>
      <c r="Q7308" s="40">
        <v>2461.43615</v>
      </c>
      <c r="R7308" s="40">
        <v>616.11450000000002</v>
      </c>
      <c r="S7308" s="18">
        <f t="shared" si="799"/>
        <v>4.8367632963995399</v>
      </c>
      <c r="T7308" s="18">
        <f t="shared" si="800"/>
        <v>2.4602569814423303</v>
      </c>
      <c r="U7308" s="18">
        <f t="shared" si="801"/>
        <v>2.2723049043475387</v>
      </c>
      <c r="V7308" s="30">
        <v>616.11590000000001</v>
      </c>
      <c r="W7308" s="3" t="s">
        <v>47</v>
      </c>
      <c r="X7308" s="3" t="s">
        <v>47</v>
      </c>
      <c r="Y7308" s="3" t="s">
        <v>47</v>
      </c>
      <c r="Z7308" s="3" t="s">
        <v>47</v>
      </c>
      <c r="AA7308" s="3" t="s">
        <v>47</v>
      </c>
      <c r="AB7308" s="12" t="s">
        <v>47</v>
      </c>
      <c r="AC7308" s="3" t="s">
        <v>47</v>
      </c>
      <c r="AE7308" s="3" t="s">
        <v>47</v>
      </c>
      <c r="AF7308" s="3" t="s">
        <v>47</v>
      </c>
      <c r="AI7308" s="3" t="s">
        <v>48</v>
      </c>
      <c r="AK7308" s="3" t="s">
        <v>65</v>
      </c>
      <c r="AL7308" s="3" t="s">
        <v>48</v>
      </c>
      <c r="AU7308" s="3">
        <v>1</v>
      </c>
      <c r="AV7308" s="3">
        <v>9</v>
      </c>
      <c r="AW7308" s="3">
        <v>1</v>
      </c>
      <c r="AX7308" s="3">
        <v>9</v>
      </c>
      <c r="AY7308" s="3">
        <v>100</v>
      </c>
      <c r="AZ7308" s="6" t="str">
        <f t="shared" si="802"/>
        <v>3559.1</v>
      </c>
      <c r="BC7308" s="12" t="s">
        <v>19089</v>
      </c>
      <c r="BJ7308" s="12">
        <f t="shared" si="803"/>
        <v>0</v>
      </c>
      <c r="BK7308" s="12">
        <f t="shared" si="804"/>
        <v>0</v>
      </c>
      <c r="CG7308" s="3" t="s">
        <v>19090</v>
      </c>
      <c r="CQ7308" s="3" t="str">
        <f>CONCATENATE(baseURL!$A$1,baseURL!$B$1,baseURL!$C$1,".",C7308,".",L7308,".pkl&amp;seq=",BC7308)</f>
        <v>http://proteomics.broadinstitute.org/millscripts/viewfeed.pl?side=xl&amp;cycle=1&amp;fixedMods=iaaC&amp;file=msdataSM/iPRG2012_nd/cpick_in/iPRG2012_nd.3559.1.0.pkl&amp;seq=QAVDVSPLRRVNQALALLTLGAR</v>
      </c>
    </row>
    <row r="7309" spans="1:95" x14ac:dyDescent="0.2">
      <c r="A7309" s="3">
        <v>2212</v>
      </c>
      <c r="B7309" s="2" t="s">
        <v>19091</v>
      </c>
      <c r="C7309" s="2" t="s">
        <v>19081</v>
      </c>
      <c r="D7309" s="3">
        <v>17406</v>
      </c>
      <c r="E7309" s="3">
        <v>17390</v>
      </c>
      <c r="F7309" s="3">
        <v>74742</v>
      </c>
      <c r="G7309" s="3">
        <v>20948</v>
      </c>
      <c r="H7309" s="3">
        <v>67.451300000000003</v>
      </c>
      <c r="I7309" s="30">
        <v>982.51252999999997</v>
      </c>
      <c r="J7309" s="30">
        <v>982.51146630000005</v>
      </c>
      <c r="K7309" s="30">
        <v>1.06E-3</v>
      </c>
      <c r="L7309" s="3">
        <v>0</v>
      </c>
      <c r="M7309" s="3">
        <v>4</v>
      </c>
      <c r="N7309" s="10">
        <f t="shared" si="798"/>
        <v>1</v>
      </c>
      <c r="O7309" s="35">
        <v>4</v>
      </c>
      <c r="P7309" s="17"/>
      <c r="Q7309" s="40">
        <v>3927.0134400000002</v>
      </c>
      <c r="R7309" s="40">
        <v>982.50882000000001</v>
      </c>
      <c r="S7309" s="18">
        <f t="shared" si="799"/>
        <v>3.7760475269376932</v>
      </c>
      <c r="T7309" s="18">
        <f t="shared" si="800"/>
        <v>2.6934109355248608</v>
      </c>
      <c r="U7309" s="18">
        <f t="shared" si="801"/>
        <v>2.4223701116662544</v>
      </c>
      <c r="V7309" s="30">
        <v>982.51120000000003</v>
      </c>
      <c r="W7309" s="3" t="s">
        <v>47</v>
      </c>
      <c r="X7309" s="3" t="s">
        <v>47</v>
      </c>
      <c r="Y7309" s="3" t="s">
        <v>47</v>
      </c>
      <c r="Z7309" s="3" t="s">
        <v>47</v>
      </c>
      <c r="AA7309" s="3" t="s">
        <v>47</v>
      </c>
      <c r="AB7309" s="12" t="s">
        <v>47</v>
      </c>
      <c r="AC7309" s="3" t="s">
        <v>47</v>
      </c>
      <c r="AD7309" s="3" t="s">
        <v>52</v>
      </c>
      <c r="AE7309" s="3" t="s">
        <v>47</v>
      </c>
      <c r="AK7309" s="3" t="s">
        <v>47</v>
      </c>
      <c r="AL7309" s="3" t="s">
        <v>47</v>
      </c>
      <c r="AM7309" s="3" t="s">
        <v>47</v>
      </c>
      <c r="AU7309" s="3">
        <v>0</v>
      </c>
      <c r="AV7309" s="3">
        <v>11</v>
      </c>
      <c r="AW7309" s="3">
        <v>1</v>
      </c>
      <c r="AX7309" s="3">
        <v>11</v>
      </c>
      <c r="AY7309" s="3">
        <v>100</v>
      </c>
      <c r="AZ7309" s="6" t="str">
        <f t="shared" si="802"/>
        <v>3559.2</v>
      </c>
      <c r="BC7309" s="12" t="s">
        <v>19092</v>
      </c>
      <c r="BJ7309" s="12">
        <f t="shared" si="803"/>
        <v>0</v>
      </c>
      <c r="BK7309" s="12">
        <f t="shared" si="804"/>
        <v>0</v>
      </c>
      <c r="CQ7309" s="3" t="str">
        <f>CONCATENATE(baseURL!$A$1,baseURL!$B$1,baseURL!$C$1,".",C7309,".",L7309,".pkl&amp;seq=",BC7309)</f>
        <v>http://proteomics.broadinstitute.org/millscripts/viewfeed.pl?side=xl&amp;cycle=1&amp;fixedMods=iaaC&amp;file=msdataSM/iPRG2012_nd/cpick_in/iPRG2012_nd.3559.2.0.pkl&amp;seq=RLDLDAFDPESGRLTAADLVPPYETTVTLQELQPR</v>
      </c>
    </row>
    <row r="7310" spans="1:95" x14ac:dyDescent="0.2">
      <c r="A7310" s="3">
        <v>1107</v>
      </c>
      <c r="B7310" s="2" t="s">
        <v>19093</v>
      </c>
      <c r="C7310" s="2" t="s">
        <v>19084</v>
      </c>
      <c r="D7310" s="3">
        <v>17407</v>
      </c>
      <c r="E7310" s="3">
        <v>17391</v>
      </c>
      <c r="F7310" s="3">
        <v>74743</v>
      </c>
      <c r="G7310" s="3">
        <v>20949</v>
      </c>
      <c r="H7310" s="3">
        <v>67.457099999999997</v>
      </c>
      <c r="I7310" s="30">
        <v>1189.9333999999999</v>
      </c>
      <c r="J7310" s="30">
        <v>1189.9317840000001</v>
      </c>
      <c r="K7310" s="30">
        <v>1.6199999999999999E-3</v>
      </c>
      <c r="L7310" s="3">
        <v>0</v>
      </c>
      <c r="M7310" s="3">
        <v>5</v>
      </c>
      <c r="N7310" s="10">
        <f t="shared" si="798"/>
        <v>1</v>
      </c>
      <c r="O7310" s="35">
        <v>5</v>
      </c>
      <c r="P7310" s="17"/>
      <c r="Q7310" s="40">
        <v>5945.6131400000004</v>
      </c>
      <c r="R7310" s="40">
        <v>1189.9284500000001</v>
      </c>
      <c r="S7310" s="18">
        <f t="shared" si="799"/>
        <v>4.1599139845598527</v>
      </c>
      <c r="T7310" s="18">
        <f t="shared" si="800"/>
        <v>2.8018491363873892</v>
      </c>
      <c r="U7310" s="18">
        <f t="shared" si="801"/>
        <v>2.3110633247554735</v>
      </c>
      <c r="V7310" s="30">
        <v>1189.9312</v>
      </c>
      <c r="W7310" s="3" t="s">
        <v>47</v>
      </c>
      <c r="AB7310" s="12" t="s">
        <v>47</v>
      </c>
      <c r="AF7310" s="3" t="s">
        <v>47</v>
      </c>
      <c r="AL7310" s="3" t="s">
        <v>52</v>
      </c>
      <c r="AO7310" s="3" t="s">
        <v>48</v>
      </c>
      <c r="AU7310" s="3">
        <v>0</v>
      </c>
      <c r="AV7310" s="3">
        <v>3</v>
      </c>
      <c r="AW7310" s="3">
        <v>1</v>
      </c>
      <c r="AX7310" s="3">
        <v>3</v>
      </c>
      <c r="AY7310" s="3">
        <v>100</v>
      </c>
      <c r="AZ7310" s="6" t="str">
        <f t="shared" si="802"/>
        <v>3559.3</v>
      </c>
      <c r="BC7310" s="12" t="s">
        <v>19094</v>
      </c>
      <c r="BF7310" s="12" t="s">
        <v>1468</v>
      </c>
      <c r="BJ7310" s="12">
        <f t="shared" si="803"/>
        <v>0</v>
      </c>
      <c r="BK7310" s="12">
        <f t="shared" si="804"/>
        <v>0</v>
      </c>
      <c r="CQ7310" s="3" t="str">
        <f>CONCATENATE(baseURL!$A$1,baseURL!$B$1,baseURL!$C$1,".",C7310,".",L7310,".pkl&amp;seq=",BC7310)</f>
        <v>http://proteomics.broadinstitute.org/millscripts/viewfeed.pl?side=xl&amp;cycle=1&amp;fixedMods=iaaC&amp;file=msdataSM/iPRG2012_nd/cpick_in/iPRG2012_nd.3559.3.0.pkl&amp;seq=ALEGKDLKELLSGFHNAGPVAGAGAASGAAAAGGDAAAEEEKEEEAAEEsDDDMGFGLFD</v>
      </c>
    </row>
    <row r="7311" spans="1:95" x14ac:dyDescent="0.2">
      <c r="A7311" s="3">
        <v>2884</v>
      </c>
      <c r="B7311" s="2" t="s">
        <v>19095</v>
      </c>
      <c r="C7311" s="2" t="s">
        <v>19096</v>
      </c>
      <c r="D7311" s="3">
        <v>17409</v>
      </c>
      <c r="E7311" s="3">
        <v>17393</v>
      </c>
      <c r="F7311" s="3">
        <v>74783</v>
      </c>
      <c r="G7311" s="3">
        <v>20953</v>
      </c>
      <c r="H7311" s="3">
        <v>67.494900000000001</v>
      </c>
      <c r="I7311" s="30">
        <v>708.87721999999997</v>
      </c>
      <c r="J7311" s="30">
        <v>708.62537339999994</v>
      </c>
      <c r="K7311" s="30">
        <v>0.25185000000000002</v>
      </c>
      <c r="L7311" s="3">
        <v>0</v>
      </c>
      <c r="M7311" s="3">
        <v>4</v>
      </c>
      <c r="N7311" s="10">
        <f t="shared" si="798"/>
        <v>1</v>
      </c>
      <c r="O7311" s="35">
        <v>4</v>
      </c>
      <c r="P7311" s="17"/>
      <c r="Q7311" s="40">
        <v>2831.4720000000002</v>
      </c>
      <c r="R7311" s="40">
        <v>708.62346000000002</v>
      </c>
      <c r="S7311" s="18">
        <f t="shared" si="799"/>
        <v>358.10273625423423</v>
      </c>
      <c r="T7311" s="18">
        <f t="shared" si="800"/>
        <v>2.700164626106563</v>
      </c>
      <c r="U7311" s="18">
        <f t="shared" si="801"/>
        <v>2.455464852838801</v>
      </c>
      <c r="V7311" s="30">
        <v>708.62519999999995</v>
      </c>
      <c r="W7311" s="3" t="s">
        <v>47</v>
      </c>
      <c r="Z7311" s="3" t="s">
        <v>47</v>
      </c>
      <c r="AA7311" s="3" t="s">
        <v>47</v>
      </c>
      <c r="AB7311" s="12" t="s">
        <v>52</v>
      </c>
      <c r="AC7311" s="3" t="s">
        <v>47</v>
      </c>
      <c r="AE7311" s="3" t="s">
        <v>47</v>
      </c>
      <c r="AF7311" s="3" t="s">
        <v>47</v>
      </c>
      <c r="AI7311" s="3" t="s">
        <v>48</v>
      </c>
      <c r="AL7311" s="3" t="s">
        <v>48</v>
      </c>
      <c r="AO7311" s="3" t="s">
        <v>48</v>
      </c>
      <c r="AP7311" s="3" t="s">
        <v>48</v>
      </c>
      <c r="AU7311" s="3">
        <v>0</v>
      </c>
      <c r="AV7311" s="3">
        <v>6</v>
      </c>
      <c r="AW7311" s="3">
        <v>1</v>
      </c>
      <c r="AX7311" s="3">
        <v>6</v>
      </c>
      <c r="AY7311" s="3">
        <v>100</v>
      </c>
      <c r="AZ7311" s="6" t="str">
        <f t="shared" si="802"/>
        <v>3561.1</v>
      </c>
      <c r="BB7311" s="12" t="s">
        <v>79</v>
      </c>
      <c r="BC7311" s="12" t="s">
        <v>19085</v>
      </c>
      <c r="BJ7311" s="12">
        <f t="shared" si="803"/>
        <v>0</v>
      </c>
      <c r="BK7311" s="12">
        <f t="shared" si="804"/>
        <v>0</v>
      </c>
      <c r="CQ7311" s="3" t="str">
        <f>CONCATENATE(baseURL!$A$1,baseURL!$B$1,"+Acetyl",baseURL!$C$1,".",C7311,".",L7311,".pkl&amp;seq=",BC7311)</f>
        <v>http://proteomics.broadinstitute.org/millscripts/viewfeed.pl?side=xl&amp;cycle=1&amp;fixedMods=iaaC+Acetyl&amp;file=msdataSM/iPRG2012_nd/cpick_in/iPRG2012_nd.3561.1.0.pkl&amp;seq=SSALTALTPNQVNDELNKMQAFLRK</v>
      </c>
    </row>
    <row r="7312" spans="1:95" x14ac:dyDescent="0.2">
      <c r="A7312" s="3">
        <v>2442</v>
      </c>
      <c r="B7312" s="2" t="s">
        <v>19097</v>
      </c>
      <c r="C7312" s="2" t="s">
        <v>19098</v>
      </c>
      <c r="D7312" s="3">
        <v>17410</v>
      </c>
      <c r="E7312" s="3">
        <v>17394</v>
      </c>
      <c r="F7312" s="3">
        <v>74784</v>
      </c>
      <c r="G7312" s="3">
        <v>20954</v>
      </c>
      <c r="H7312" s="3">
        <v>67.498999999999995</v>
      </c>
      <c r="I7312" s="30">
        <v>721.71346000000005</v>
      </c>
      <c r="J7312" s="30">
        <v>721.71259780000003</v>
      </c>
      <c r="K7312" s="30">
        <v>8.5999999999999998E-4</v>
      </c>
      <c r="L7312" s="3">
        <v>3</v>
      </c>
      <c r="M7312" s="3">
        <v>3</v>
      </c>
      <c r="N7312" s="10">
        <f t="shared" si="798"/>
        <v>1</v>
      </c>
      <c r="O7312" s="35">
        <v>3</v>
      </c>
      <c r="P7312" s="17"/>
      <c r="Q7312" s="40">
        <v>2163.11796</v>
      </c>
      <c r="R7312" s="40">
        <v>721.71083999999996</v>
      </c>
      <c r="S7312" s="18">
        <f t="shared" si="799"/>
        <v>3.630262779609434</v>
      </c>
      <c r="T7312" s="18">
        <f t="shared" si="800"/>
        <v>2.4356014938946746</v>
      </c>
      <c r="U7312" s="18">
        <f t="shared" si="801"/>
        <v>2.3000901580130293</v>
      </c>
      <c r="V7312" s="30">
        <v>721.71249999999998</v>
      </c>
      <c r="W7312" s="3" t="s">
        <v>47</v>
      </c>
      <c r="Z7312" s="3" t="s">
        <v>47</v>
      </c>
      <c r="AA7312" s="3" t="s">
        <v>47</v>
      </c>
      <c r="AB7312" s="12" t="s">
        <v>47</v>
      </c>
      <c r="AC7312" s="3" t="s">
        <v>47</v>
      </c>
      <c r="AD7312" s="3" t="s">
        <v>47</v>
      </c>
      <c r="AE7312" s="3" t="s">
        <v>47</v>
      </c>
      <c r="AF7312" s="3" t="s">
        <v>47</v>
      </c>
      <c r="AG7312" s="3" t="s">
        <v>48</v>
      </c>
      <c r="AH7312" s="3" t="s">
        <v>47</v>
      </c>
      <c r="AI7312" s="3" t="s">
        <v>47</v>
      </c>
      <c r="AK7312" s="3" t="s">
        <v>47</v>
      </c>
      <c r="AL7312" s="3" t="s">
        <v>48</v>
      </c>
      <c r="AU7312" s="3">
        <v>0</v>
      </c>
      <c r="AV7312" s="3">
        <v>11</v>
      </c>
      <c r="AW7312" s="3">
        <v>1</v>
      </c>
      <c r="AX7312" s="3">
        <v>11</v>
      </c>
      <c r="AY7312" s="3">
        <v>100</v>
      </c>
      <c r="AZ7312" s="6" t="str">
        <f t="shared" si="802"/>
        <v>3561.2</v>
      </c>
      <c r="BC7312" s="12" t="s">
        <v>19099</v>
      </c>
      <c r="BJ7312" s="12">
        <f t="shared" si="803"/>
        <v>0</v>
      </c>
      <c r="BK7312" s="12">
        <f t="shared" si="804"/>
        <v>0</v>
      </c>
      <c r="CQ7312" s="3" t="str">
        <f>CONCATENATE(baseURL!$A$1,baseURL!$B$1,baseURL!$C$1,".",C7312,".",L7312,".pkl&amp;seq=",BC7312)</f>
        <v>http://proteomics.broadinstitute.org/millscripts/viewfeed.pl?side=xl&amp;cycle=1&amp;fixedMods=iaaC&amp;file=msdataSM/iPRG2012_nd/cpick_in/iPRG2012_nd.3561.2.3.pkl&amp;seq=SQEDAEKEYLALVDQLLAK</v>
      </c>
    </row>
    <row r="7313" spans="1:95" x14ac:dyDescent="0.2">
      <c r="A7313" s="3">
        <v>6826</v>
      </c>
      <c r="B7313" s="2" t="s">
        <v>19100</v>
      </c>
      <c r="C7313" s="2" t="s">
        <v>19101</v>
      </c>
      <c r="D7313" s="3">
        <v>17411</v>
      </c>
      <c r="E7313" s="3">
        <v>17395</v>
      </c>
      <c r="F7313" s="3">
        <v>74785</v>
      </c>
      <c r="G7313" s="3">
        <v>20955</v>
      </c>
      <c r="H7313" s="3">
        <v>67.503200000000007</v>
      </c>
      <c r="I7313" s="30">
        <v>911.26351999999997</v>
      </c>
      <c r="J7313" s="30">
        <v>911.26182979999999</v>
      </c>
      <c r="K7313" s="30">
        <v>1.6900000000000001E-3</v>
      </c>
      <c r="L7313" s="3">
        <v>4</v>
      </c>
      <c r="M7313" s="3">
        <v>4</v>
      </c>
      <c r="N7313" s="10">
        <f t="shared" si="798"/>
        <v>1</v>
      </c>
      <c r="O7313" s="35">
        <v>4</v>
      </c>
      <c r="P7313" s="17"/>
      <c r="Q7313" s="40">
        <v>3642.0152800000001</v>
      </c>
      <c r="R7313" s="40">
        <v>911.25927999999999</v>
      </c>
      <c r="S7313" s="18">
        <f t="shared" si="799"/>
        <v>4.6529018612371136</v>
      </c>
      <c r="T7313" s="18">
        <f t="shared" si="800"/>
        <v>2.7981059353349456</v>
      </c>
      <c r="U7313" s="18">
        <f t="shared" si="801"/>
        <v>2.655665684994919</v>
      </c>
      <c r="V7313" s="30">
        <v>911.26170000000002</v>
      </c>
      <c r="W7313" s="3" t="s">
        <v>47</v>
      </c>
      <c r="X7313" s="3" t="s">
        <v>47</v>
      </c>
      <c r="Y7313" s="3" t="s">
        <v>47</v>
      </c>
      <c r="Z7313" s="3" t="s">
        <v>47</v>
      </c>
      <c r="AA7313" s="3" t="s">
        <v>48</v>
      </c>
      <c r="AB7313" s="12" t="s">
        <v>47</v>
      </c>
      <c r="AC7313" s="3" t="s">
        <v>47</v>
      </c>
      <c r="AD7313" s="3" t="s">
        <v>47</v>
      </c>
      <c r="AE7313" s="3" t="s">
        <v>47</v>
      </c>
      <c r="AF7313" s="3" t="s">
        <v>47</v>
      </c>
      <c r="AG7313" s="3" t="s">
        <v>47</v>
      </c>
      <c r="AJ7313" s="3" t="s">
        <v>47</v>
      </c>
      <c r="AK7313" s="3" t="s">
        <v>47</v>
      </c>
      <c r="AL7313" s="3" t="s">
        <v>48</v>
      </c>
      <c r="AM7313" s="3" t="s">
        <v>47</v>
      </c>
      <c r="AU7313" s="3">
        <v>0</v>
      </c>
      <c r="AV7313" s="3">
        <v>13</v>
      </c>
      <c r="AW7313" s="3">
        <v>1</v>
      </c>
      <c r="AX7313" s="3">
        <v>13</v>
      </c>
      <c r="AY7313" s="3">
        <v>100</v>
      </c>
      <c r="AZ7313" s="6" t="str">
        <f t="shared" si="802"/>
        <v>3561.3</v>
      </c>
      <c r="BC7313" s="12" t="s">
        <v>19102</v>
      </c>
      <c r="BJ7313" s="12">
        <f t="shared" si="803"/>
        <v>0</v>
      </c>
      <c r="BK7313" s="12">
        <f t="shared" si="804"/>
        <v>0</v>
      </c>
      <c r="CQ7313" s="3" t="str">
        <f>CONCATENATE(baseURL!$A$1,baseURL!$B$1,baseURL!$C$1,".",C7313,".",L7313,".pkl&amp;seq=",BC7313)</f>
        <v>http://proteomics.broadinstitute.org/millscripts/viewfeed.pl?side=xl&amp;cycle=1&amp;fixedMods=iaaC&amp;file=msdataSM/iPRG2012_nd/cpick_in/iPRG2012_nd.3561.3.4.pkl&amp;seq=LLSDYDADELAEALQPVLVNTPHLKKPLGLLGAK</v>
      </c>
    </row>
    <row r="7314" spans="1:95" x14ac:dyDescent="0.2">
      <c r="A7314" s="3">
        <v>983</v>
      </c>
      <c r="B7314" s="2" t="s">
        <v>19103</v>
      </c>
      <c r="C7314" s="2" t="s">
        <v>19104</v>
      </c>
      <c r="D7314" s="3">
        <v>17413</v>
      </c>
      <c r="E7314" s="3">
        <v>17397</v>
      </c>
      <c r="F7314" s="3">
        <v>74804</v>
      </c>
      <c r="G7314" s="3">
        <v>20958</v>
      </c>
      <c r="H7314" s="3">
        <v>67.523899999999998</v>
      </c>
      <c r="I7314" s="30">
        <v>481.7835</v>
      </c>
      <c r="J7314" s="30">
        <v>481.78218459999999</v>
      </c>
      <c r="K7314" s="30">
        <v>1.32E-3</v>
      </c>
      <c r="L7314" s="3">
        <v>2</v>
      </c>
      <c r="M7314" s="3">
        <v>2</v>
      </c>
      <c r="N7314" s="10">
        <f t="shared" si="798"/>
        <v>1</v>
      </c>
      <c r="O7314" s="35">
        <v>2</v>
      </c>
      <c r="P7314" s="17"/>
      <c r="Q7314" s="40">
        <v>962.55570999999998</v>
      </c>
      <c r="R7314" s="40">
        <v>481.78149000000002</v>
      </c>
      <c r="S7314" s="18">
        <f t="shared" si="799"/>
        <v>4.1720158239875555</v>
      </c>
      <c r="T7314" s="18">
        <f t="shared" si="800"/>
        <v>1.4417324334613675</v>
      </c>
      <c r="U7314" s="18">
        <f t="shared" si="801"/>
        <v>1.2661341555373378</v>
      </c>
      <c r="V7314" s="30">
        <v>481.78210000000001</v>
      </c>
      <c r="W7314" s="3" t="s">
        <v>47</v>
      </c>
      <c r="Z7314" s="3" t="s">
        <v>47</v>
      </c>
      <c r="AA7314" s="3" t="s">
        <v>47</v>
      </c>
      <c r="AC7314" s="3" t="s">
        <v>47</v>
      </c>
      <c r="AE7314" s="3" t="s">
        <v>47</v>
      </c>
      <c r="AF7314" s="3" t="s">
        <v>48</v>
      </c>
      <c r="AG7314" s="3" t="s">
        <v>52</v>
      </c>
      <c r="AH7314" s="3" t="s">
        <v>47</v>
      </c>
      <c r="AI7314" s="3" t="s">
        <v>48</v>
      </c>
      <c r="AK7314" s="3" t="s">
        <v>48</v>
      </c>
      <c r="AL7314" s="3" t="s">
        <v>48</v>
      </c>
      <c r="AU7314" s="3">
        <v>0</v>
      </c>
      <c r="AV7314" s="3">
        <v>6</v>
      </c>
      <c r="AW7314" s="3">
        <v>1</v>
      </c>
      <c r="AX7314" s="3">
        <v>6</v>
      </c>
      <c r="AY7314" s="3">
        <v>100</v>
      </c>
      <c r="AZ7314" s="6" t="str">
        <f t="shared" si="802"/>
        <v>3562.1</v>
      </c>
      <c r="BC7314" s="12" t="s">
        <v>19105</v>
      </c>
      <c r="BJ7314" s="12">
        <f t="shared" si="803"/>
        <v>0</v>
      </c>
      <c r="BK7314" s="12">
        <f t="shared" si="804"/>
        <v>0</v>
      </c>
      <c r="CQ7314" s="3" t="str">
        <f>CONCATENATE(baseURL!$A$1,baseURL!$B$1,baseURL!$C$1,".",C7314,".",L7314,".pkl&amp;seq=",BC7314)</f>
        <v>http://proteomics.broadinstitute.org/millscripts/viewfeed.pl?side=xl&amp;cycle=1&amp;fixedMods=iaaC&amp;file=msdataSM/iPRG2012_nd/cpick_in/iPRG2012_nd.3562.1.2.pkl&amp;seq=LLTELFNL</v>
      </c>
    </row>
    <row r="7315" spans="1:95" x14ac:dyDescent="0.2">
      <c r="A7315" s="3">
        <v>5926</v>
      </c>
      <c r="B7315" s="2" t="s">
        <v>19106</v>
      </c>
      <c r="C7315" s="2" t="s">
        <v>19095</v>
      </c>
      <c r="D7315" s="3">
        <v>17414</v>
      </c>
      <c r="E7315" s="3">
        <v>17398</v>
      </c>
      <c r="F7315" s="3">
        <v>74805</v>
      </c>
      <c r="G7315" s="3">
        <v>20959</v>
      </c>
      <c r="H7315" s="3">
        <v>67.532200000000003</v>
      </c>
      <c r="I7315" s="30">
        <v>864.73532999999998</v>
      </c>
      <c r="J7315" s="30">
        <v>864.73750710000002</v>
      </c>
      <c r="K7315" s="30">
        <v>-2.1800000000000001E-3</v>
      </c>
      <c r="L7315" s="3">
        <v>3</v>
      </c>
      <c r="M7315" s="3">
        <v>3</v>
      </c>
      <c r="N7315" s="10">
        <f t="shared" si="798"/>
        <v>1</v>
      </c>
      <c r="O7315" s="35">
        <v>3</v>
      </c>
      <c r="P7315" s="17"/>
      <c r="Q7315" s="40">
        <v>2592.1922599999998</v>
      </c>
      <c r="R7315" s="40">
        <v>864.73559999999998</v>
      </c>
      <c r="S7315" s="18">
        <f t="shared" si="799"/>
        <v>-0.3122341672997348</v>
      </c>
      <c r="T7315" s="18">
        <f t="shared" si="800"/>
        <v>2.2054140017358641</v>
      </c>
      <c r="U7315" s="18">
        <f t="shared" si="801"/>
        <v>2.1972033994874369</v>
      </c>
      <c r="V7315" s="30">
        <v>864.73749999999995</v>
      </c>
      <c r="W7315" s="3" t="s">
        <v>47</v>
      </c>
      <c r="X7315" s="3" t="s">
        <v>47</v>
      </c>
      <c r="Y7315" s="3" t="s">
        <v>47</v>
      </c>
      <c r="Z7315" s="3" t="s">
        <v>47</v>
      </c>
      <c r="AA7315" s="3" t="s">
        <v>48</v>
      </c>
      <c r="AB7315" s="12" t="s">
        <v>47</v>
      </c>
      <c r="AC7315" s="3" t="s">
        <v>47</v>
      </c>
      <c r="AD7315" s="3" t="s">
        <v>47</v>
      </c>
      <c r="AE7315" s="3" t="s">
        <v>47</v>
      </c>
      <c r="AF7315" s="3" t="s">
        <v>47</v>
      </c>
      <c r="AG7315" s="3" t="s">
        <v>47</v>
      </c>
      <c r="AI7315" s="3" t="s">
        <v>47</v>
      </c>
      <c r="AJ7315" s="3" t="s">
        <v>47</v>
      </c>
      <c r="AK7315" s="3" t="s">
        <v>47</v>
      </c>
      <c r="AL7315" s="3" t="s">
        <v>47</v>
      </c>
      <c r="AM7315" s="3" t="s">
        <v>47</v>
      </c>
      <c r="AU7315" s="3">
        <v>0</v>
      </c>
      <c r="AV7315" s="3">
        <v>15</v>
      </c>
      <c r="AW7315" s="3">
        <v>1</v>
      </c>
      <c r="AX7315" s="3">
        <v>15</v>
      </c>
      <c r="AY7315" s="3">
        <v>100</v>
      </c>
      <c r="AZ7315" s="6" t="str">
        <f t="shared" si="802"/>
        <v>3562.2</v>
      </c>
      <c r="BC7315" s="12" t="s">
        <v>19107</v>
      </c>
      <c r="BJ7315" s="12">
        <f t="shared" si="803"/>
        <v>0</v>
      </c>
      <c r="BK7315" s="12">
        <f t="shared" si="804"/>
        <v>0</v>
      </c>
      <c r="CQ7315" s="3" t="str">
        <f>CONCATENATE(baseURL!$A$1,baseURL!$B$1,baseURL!$C$1,".",C7315,".",L7315,".pkl&amp;seq=",BC7315)</f>
        <v>http://proteomics.broadinstitute.org/millscripts/viewfeed.pl?side=xl&amp;cycle=1&amp;fixedMods=iaaC&amp;file=msdataSM/iPRG2012_nd/cpick_in/iPRG2012_nd.3562.2.3.pkl&amp;seq=TDTTYPAGFMDVLTLDATNENFR</v>
      </c>
    </row>
    <row r="7316" spans="1:95" x14ac:dyDescent="0.2">
      <c r="A7316" s="3">
        <v>7724</v>
      </c>
      <c r="B7316" s="2" t="s">
        <v>19108</v>
      </c>
      <c r="C7316" s="2" t="s">
        <v>19103</v>
      </c>
      <c r="D7316" s="3">
        <v>17416</v>
      </c>
      <c r="E7316" s="3">
        <v>17400</v>
      </c>
      <c r="F7316" s="3">
        <v>74826</v>
      </c>
      <c r="G7316" s="3">
        <v>20962</v>
      </c>
      <c r="H7316" s="3">
        <v>67.551000000000002</v>
      </c>
      <c r="I7316" s="30">
        <v>868.92773</v>
      </c>
      <c r="J7316" s="30">
        <v>868.92537560000005</v>
      </c>
      <c r="K7316" s="30">
        <v>2.3500000000000001E-3</v>
      </c>
      <c r="L7316" s="3">
        <v>2</v>
      </c>
      <c r="M7316" s="3">
        <v>2</v>
      </c>
      <c r="N7316" s="10">
        <f t="shared" si="798"/>
        <v>1</v>
      </c>
      <c r="O7316" s="35">
        <v>2</v>
      </c>
      <c r="Q7316" s="40">
        <v>1736.84247</v>
      </c>
      <c r="R7316" s="42">
        <v>868.92487000000006</v>
      </c>
      <c r="S7316" s="18">
        <f t="shared" si="799"/>
        <v>3.2914238027753364</v>
      </c>
      <c r="T7316" s="18">
        <f t="shared" si="800"/>
        <v>0.58186848765966992</v>
      </c>
      <c r="U7316" s="18">
        <f t="shared" si="801"/>
        <v>0.37977966951577519</v>
      </c>
      <c r="V7316" s="30">
        <v>868.92520000000002</v>
      </c>
      <c r="W7316" s="3" t="s">
        <v>47</v>
      </c>
      <c r="X7316" s="3" t="s">
        <v>47</v>
      </c>
      <c r="Y7316" s="3" t="s">
        <v>47</v>
      </c>
      <c r="AA7316" s="3" t="s">
        <v>48</v>
      </c>
      <c r="AB7316" s="12" t="s">
        <v>52</v>
      </c>
      <c r="AD7316" s="3" t="s">
        <v>47</v>
      </c>
      <c r="AH7316" s="3" t="s">
        <v>47</v>
      </c>
      <c r="AJ7316" s="3" t="s">
        <v>47</v>
      </c>
      <c r="AK7316" s="3" t="s">
        <v>47</v>
      </c>
      <c r="AO7316" s="3" t="s">
        <v>47</v>
      </c>
      <c r="AU7316" s="3">
        <v>0</v>
      </c>
      <c r="AV7316" s="3">
        <v>8</v>
      </c>
      <c r="AW7316" s="3">
        <v>2</v>
      </c>
      <c r="AX7316" s="3">
        <v>7</v>
      </c>
      <c r="AY7316" s="3">
        <v>87.5</v>
      </c>
      <c r="AZ7316" s="6" t="str">
        <f t="shared" si="802"/>
        <v>3563.2</v>
      </c>
      <c r="BC7316" s="12" t="s">
        <v>18996</v>
      </c>
      <c r="BI7316" s="12" t="s">
        <v>594</v>
      </c>
      <c r="BJ7316" s="12">
        <f t="shared" si="803"/>
        <v>0</v>
      </c>
      <c r="BK7316" s="12">
        <f t="shared" si="804"/>
        <v>1</v>
      </c>
      <c r="BR7316" s="3" t="s">
        <v>594</v>
      </c>
      <c r="BZ7316" s="3" t="s">
        <v>18997</v>
      </c>
      <c r="CQ7316" s="3" t="str">
        <f>CONCATENATE(baseURL!$A$1,baseURL!$B$1,baseURL!$C$1,".",C7316,".",L7316,".pkl&amp;seq=",BC7316,"&amp;varMods=ReducedCys-C")</f>
        <v>http://proteomics.broadinstitute.org/millscripts/viewfeed.pl?side=xl&amp;cycle=1&amp;fixedMods=iaaC&amp;file=msdataSM/iPRG2012_nd/cpick_in/iPRG2012_nd.3563.2.2.pkl&amp;seq=VcNYVNWLQQTLAAN&amp;varMods=ReducedCys-C</v>
      </c>
    </row>
    <row r="7317" spans="1:95" x14ac:dyDescent="0.2">
      <c r="A7317" s="3">
        <v>6515</v>
      </c>
      <c r="B7317" s="2" t="s">
        <v>19115</v>
      </c>
      <c r="C7317" s="2" t="s">
        <v>19116</v>
      </c>
      <c r="D7317" s="3">
        <v>17418</v>
      </c>
      <c r="E7317" s="3">
        <v>17402</v>
      </c>
      <c r="F7317" s="3">
        <v>74846</v>
      </c>
      <c r="G7317" s="3">
        <v>20965</v>
      </c>
      <c r="H7317" s="3">
        <v>67.573099999999997</v>
      </c>
      <c r="I7317" s="30">
        <v>631.98190999999997</v>
      </c>
      <c r="J7317" s="30">
        <v>631.98109150000005</v>
      </c>
      <c r="K7317" s="30">
        <v>8.1999999999999998E-4</v>
      </c>
      <c r="L7317" s="3">
        <v>3</v>
      </c>
      <c r="M7317" s="3">
        <v>3</v>
      </c>
      <c r="N7317" s="10">
        <f t="shared" si="798"/>
        <v>1</v>
      </c>
      <c r="O7317" s="35">
        <v>3</v>
      </c>
      <c r="P7317" s="17"/>
      <c r="Q7317" s="40">
        <v>1893.9237499999999</v>
      </c>
      <c r="R7317" s="40">
        <v>631.97943999999995</v>
      </c>
      <c r="S7317" s="18">
        <f t="shared" si="799"/>
        <v>3.9083549933469763</v>
      </c>
      <c r="T7317" s="18">
        <f t="shared" si="800"/>
        <v>2.6132179238198319</v>
      </c>
      <c r="U7317" s="18">
        <f t="shared" si="801"/>
        <v>2.1519687414049771</v>
      </c>
      <c r="V7317" s="30">
        <v>631.98080000000004</v>
      </c>
      <c r="W7317" s="3" t="s">
        <v>47</v>
      </c>
      <c r="X7317" s="3" t="s">
        <v>47</v>
      </c>
      <c r="Y7317" s="3" t="s">
        <v>47</v>
      </c>
      <c r="Z7317" s="3" t="s">
        <v>47</v>
      </c>
      <c r="AA7317" s="3" t="s">
        <v>48</v>
      </c>
      <c r="AB7317" s="12" t="s">
        <v>47</v>
      </c>
      <c r="AC7317" s="3" t="s">
        <v>47</v>
      </c>
      <c r="AD7317" s="3" t="s">
        <v>47</v>
      </c>
      <c r="AE7317" s="3" t="s">
        <v>47</v>
      </c>
      <c r="AF7317" s="3" t="s">
        <v>47</v>
      </c>
      <c r="AG7317" s="3" t="s">
        <v>47</v>
      </c>
      <c r="AH7317" s="3" t="s">
        <v>47</v>
      </c>
      <c r="AI7317" s="3" t="s">
        <v>47</v>
      </c>
      <c r="AJ7317" s="3" t="s">
        <v>47</v>
      </c>
      <c r="AK7317" s="3" t="s">
        <v>47</v>
      </c>
      <c r="AL7317" s="3" t="s">
        <v>47</v>
      </c>
      <c r="AU7317" s="3">
        <v>0</v>
      </c>
      <c r="AV7317" s="3">
        <v>15</v>
      </c>
      <c r="AW7317" s="3">
        <v>1</v>
      </c>
      <c r="AX7317" s="3">
        <v>15</v>
      </c>
      <c r="AY7317" s="3">
        <v>100</v>
      </c>
      <c r="AZ7317" s="6" t="str">
        <f t="shared" si="802"/>
        <v>3564.1</v>
      </c>
      <c r="BC7317" s="12" t="s">
        <v>19066</v>
      </c>
      <c r="BJ7317" s="12">
        <f t="shared" si="803"/>
        <v>0</v>
      </c>
      <c r="BK7317" s="12">
        <f t="shared" si="804"/>
        <v>0</v>
      </c>
      <c r="CQ7317" s="3" t="str">
        <f>CONCATENATE(baseURL!$A$1,baseURL!$B$1,baseURL!$C$1,".",C7317,".",L7317,".pkl&amp;seq=",BC7317)</f>
        <v>http://proteomics.broadinstitute.org/millscripts/viewfeed.pl?side=xl&amp;cycle=1&amp;fixedMods=iaaC&amp;file=msdataSM/iPRG2012_nd/cpick_in/iPRG2012_nd.3564.1.3.pkl&amp;seq=WLTGVELADMYHSLMK</v>
      </c>
    </row>
    <row r="7318" spans="1:95" x14ac:dyDescent="0.2">
      <c r="A7318" s="3">
        <v>7349</v>
      </c>
      <c r="B7318" s="2" t="s">
        <v>19117</v>
      </c>
      <c r="C7318" s="2" t="s">
        <v>19118</v>
      </c>
      <c r="D7318" s="3">
        <v>17419</v>
      </c>
      <c r="E7318" s="3">
        <v>17403</v>
      </c>
      <c r="F7318" s="3">
        <v>74847</v>
      </c>
      <c r="G7318" s="3">
        <v>20966</v>
      </c>
      <c r="H7318" s="3">
        <v>67.581400000000002</v>
      </c>
      <c r="I7318" s="30">
        <v>958.48900000000003</v>
      </c>
      <c r="J7318" s="30">
        <v>958.48859130000005</v>
      </c>
      <c r="K7318" s="30">
        <v>4.0999999999999999E-4</v>
      </c>
      <c r="L7318" s="3">
        <v>5</v>
      </c>
      <c r="M7318" s="3">
        <v>5</v>
      </c>
      <c r="N7318" s="10">
        <f t="shared" si="798"/>
        <v>1</v>
      </c>
      <c r="O7318" s="35">
        <v>5</v>
      </c>
      <c r="P7318" s="17"/>
      <c r="Q7318" s="40">
        <v>4788.4043099999999</v>
      </c>
      <c r="R7318" s="40">
        <v>958.48667999999998</v>
      </c>
      <c r="S7318" s="18">
        <f t="shared" si="799"/>
        <v>2.420482254437045</v>
      </c>
      <c r="T7318" s="18">
        <f t="shared" si="800"/>
        <v>1.9940809193867297</v>
      </c>
      <c r="U7318" s="18">
        <f t="shared" si="801"/>
        <v>1.8988265961777393</v>
      </c>
      <c r="V7318" s="30">
        <v>958.48850000000004</v>
      </c>
      <c r="W7318" s="3" t="s">
        <v>47</v>
      </c>
      <c r="X7318" s="3" t="s">
        <v>47</v>
      </c>
      <c r="Y7318" s="3" t="s">
        <v>47</v>
      </c>
      <c r="AA7318" s="3" t="s">
        <v>48</v>
      </c>
      <c r="AB7318" s="12" t="s">
        <v>48</v>
      </c>
      <c r="AC7318" s="3" t="s">
        <v>48</v>
      </c>
      <c r="AD7318" s="3" t="s">
        <v>52</v>
      </c>
      <c r="AF7318" s="3" t="s">
        <v>48</v>
      </c>
      <c r="AG7318" s="3" t="s">
        <v>52</v>
      </c>
      <c r="AL7318" s="3" t="s">
        <v>52</v>
      </c>
      <c r="AQ7318" s="3" t="s">
        <v>65</v>
      </c>
      <c r="AU7318" s="3">
        <v>1</v>
      </c>
      <c r="AV7318" s="3">
        <v>3</v>
      </c>
      <c r="AW7318" s="3">
        <v>1</v>
      </c>
      <c r="AX7318" s="3">
        <v>3</v>
      </c>
      <c r="AY7318" s="3">
        <v>100</v>
      </c>
      <c r="AZ7318" s="6" t="str">
        <f t="shared" si="802"/>
        <v>3564.2</v>
      </c>
      <c r="BC7318" s="12" t="s">
        <v>19062</v>
      </c>
      <c r="BJ7318" s="12">
        <f t="shared" si="803"/>
        <v>0</v>
      </c>
      <c r="BK7318" s="12">
        <f t="shared" si="804"/>
        <v>0</v>
      </c>
      <c r="CM7318" s="3" t="s">
        <v>19119</v>
      </c>
      <c r="CQ7318" s="3" t="str">
        <f>CONCATENATE(baseURL!$A$1,baseURL!$B$1,baseURL!$C$1,".",C7318,".",L7318,".pkl&amp;seq=",BC7318)</f>
        <v>http://proteomics.broadinstitute.org/millscripts/viewfeed.pl?side=xl&amp;cycle=1&amp;fixedMods=iaaC&amp;file=msdataSM/iPRG2012_nd/cpick_in/iPRG2012_nd.3564.2.5.pkl&amp;seq=SFDVPPPPLDASSPFSQKGDERYKYVDPNVLPETESLALVLDR</v>
      </c>
    </row>
    <row r="7319" spans="1:95" x14ac:dyDescent="0.2">
      <c r="A7319" s="3">
        <v>1964</v>
      </c>
      <c r="B7319" s="2" t="s">
        <v>19120</v>
      </c>
      <c r="C7319" s="2" t="s">
        <v>19121</v>
      </c>
      <c r="D7319" s="3">
        <v>17420</v>
      </c>
      <c r="E7319" s="3">
        <v>17404</v>
      </c>
      <c r="F7319" s="3">
        <v>74867</v>
      </c>
      <c r="G7319" s="3">
        <v>20968</v>
      </c>
      <c r="H7319" s="3">
        <v>67.605800000000002</v>
      </c>
      <c r="I7319" s="30">
        <v>846.07893000000001</v>
      </c>
      <c r="J7319" s="30">
        <v>846.41138950000004</v>
      </c>
      <c r="K7319" s="30">
        <v>-0.33245999999999998</v>
      </c>
      <c r="L7319" s="3">
        <v>3</v>
      </c>
      <c r="M7319" s="3">
        <v>3</v>
      </c>
      <c r="N7319" s="10">
        <f t="shared" si="798"/>
        <v>1</v>
      </c>
      <c r="O7319" s="35">
        <v>3</v>
      </c>
      <c r="P7319" s="17"/>
      <c r="Q7319" s="40">
        <v>2536.2064500000001</v>
      </c>
      <c r="R7319" s="40">
        <v>846.07366999999999</v>
      </c>
      <c r="S7319" s="18">
        <f t="shared" si="799"/>
        <v>6.2169527152654886</v>
      </c>
      <c r="T7319" s="18">
        <f t="shared" si="800"/>
        <v>399.16086739828268</v>
      </c>
      <c r="U7319" s="18">
        <f t="shared" si="801"/>
        <v>7.9543900710932292</v>
      </c>
      <c r="V7319" s="30">
        <v>846.08040000000005</v>
      </c>
      <c r="X7319" s="3" t="s">
        <v>47</v>
      </c>
      <c r="Y7319" s="3" t="s">
        <v>47</v>
      </c>
      <c r="Z7319" s="3" t="s">
        <v>47</v>
      </c>
      <c r="AA7319" s="3" t="s">
        <v>47</v>
      </c>
      <c r="AB7319" s="12" t="s">
        <v>47</v>
      </c>
      <c r="AC7319" s="3" t="s">
        <v>47</v>
      </c>
      <c r="AD7319" s="3" t="s">
        <v>47</v>
      </c>
      <c r="AE7319" s="3" t="s">
        <v>47</v>
      </c>
      <c r="AG7319" s="3" t="s">
        <v>47</v>
      </c>
      <c r="AJ7319" s="3" t="s">
        <v>47</v>
      </c>
      <c r="AK7319" s="3" t="s">
        <v>47</v>
      </c>
      <c r="AL7319" s="3" t="s">
        <v>52</v>
      </c>
      <c r="AM7319" s="3" t="s">
        <v>47</v>
      </c>
      <c r="AO7319" s="3" t="s">
        <v>47</v>
      </c>
      <c r="AS7319" s="3" t="s">
        <v>52</v>
      </c>
      <c r="AU7319" s="3">
        <v>0</v>
      </c>
      <c r="AV7319" s="3">
        <v>13</v>
      </c>
      <c r="AW7319" s="3">
        <v>3</v>
      </c>
      <c r="AX7319" s="3">
        <v>9</v>
      </c>
      <c r="AY7319" s="3">
        <v>69.23</v>
      </c>
      <c r="AZ7319" s="6" t="str">
        <f t="shared" si="802"/>
        <v>3565.1</v>
      </c>
      <c r="BC7319" s="12" t="s">
        <v>19122</v>
      </c>
      <c r="BJ7319" s="12">
        <f t="shared" si="803"/>
        <v>0</v>
      </c>
      <c r="BK7319" s="12">
        <f t="shared" si="804"/>
        <v>0</v>
      </c>
      <c r="BP7319" s="3" t="s">
        <v>54</v>
      </c>
      <c r="BR7319" s="3" t="s">
        <v>54</v>
      </c>
      <c r="BV7319" s="3" t="s">
        <v>19123</v>
      </c>
      <c r="BW7319" s="3" t="s">
        <v>19124</v>
      </c>
      <c r="CA7319" s="3" t="s">
        <v>19123</v>
      </c>
      <c r="CK7319" s="3" t="s">
        <v>19124</v>
      </c>
      <c r="CQ7319" s="3" t="str">
        <f>CONCATENATE(baseURL!$A$1,baseURL!$B$1,baseURL!$C$1,".",C7319,".",L7319,".pkl&amp;seq=",BC7319,"&amp;varMods=Deamidated-N")</f>
        <v>http://proteomics.broadinstitute.org/millscripts/viewfeed.pl?side=xl&amp;cycle=1&amp;fixedMods=iaaC&amp;file=msdataSM/iPRG2012_nd/cpick_in/iPRG2012_nd.3565.1.3.pkl&amp;seq=NVEVVALNDPFLSNDYSAYMFK&amp;varMods=Deamidated-N</v>
      </c>
    </row>
    <row r="7320" spans="1:95" x14ac:dyDescent="0.2">
      <c r="A7320" s="3">
        <v>6426</v>
      </c>
      <c r="B7320" s="2" t="s">
        <v>19125</v>
      </c>
      <c r="C7320" s="2" t="s">
        <v>19126</v>
      </c>
      <c r="D7320" s="3">
        <v>17422</v>
      </c>
      <c r="E7320" s="3">
        <v>17406</v>
      </c>
      <c r="F7320" s="3">
        <v>74930</v>
      </c>
      <c r="G7320" s="3">
        <v>20973</v>
      </c>
      <c r="H7320" s="3">
        <v>67.661199999999994</v>
      </c>
      <c r="I7320" s="30">
        <v>833.41814999999997</v>
      </c>
      <c r="J7320" s="30">
        <v>833.41579660000002</v>
      </c>
      <c r="K7320" s="30">
        <v>2.3500000000000001E-3</v>
      </c>
      <c r="L7320" s="3">
        <v>2</v>
      </c>
      <c r="M7320" s="3">
        <v>2</v>
      </c>
      <c r="N7320" s="10">
        <f t="shared" si="798"/>
        <v>1</v>
      </c>
      <c r="O7320" s="35">
        <v>2</v>
      </c>
      <c r="P7320" s="17"/>
      <c r="Q7320" s="40">
        <v>1665.8226400000001</v>
      </c>
      <c r="R7320" s="40">
        <v>833.41495999999995</v>
      </c>
      <c r="S7320" s="18">
        <f t="shared" si="799"/>
        <v>3.8276250764898556</v>
      </c>
      <c r="T7320" s="18">
        <f t="shared" si="800"/>
        <v>1.0038216737441039</v>
      </c>
      <c r="U7320" s="18">
        <f t="shared" si="801"/>
        <v>0.7679247803392657</v>
      </c>
      <c r="V7320" s="30">
        <v>833.41560000000004</v>
      </c>
      <c r="W7320" s="3" t="s">
        <v>47</v>
      </c>
      <c r="X7320" s="3" t="s">
        <v>47</v>
      </c>
      <c r="Y7320" s="3" t="s">
        <v>47</v>
      </c>
      <c r="Z7320" s="3" t="s">
        <v>47</v>
      </c>
      <c r="AA7320" s="3" t="s">
        <v>47</v>
      </c>
      <c r="AB7320" s="12" t="s">
        <v>47</v>
      </c>
      <c r="AC7320" s="3" t="s">
        <v>47</v>
      </c>
      <c r="AD7320" s="3" t="s">
        <v>47</v>
      </c>
      <c r="AE7320" s="3" t="s">
        <v>47</v>
      </c>
      <c r="AF7320" s="3" t="s">
        <v>47</v>
      </c>
      <c r="AG7320" s="3" t="s">
        <v>47</v>
      </c>
      <c r="AH7320" s="3" t="s">
        <v>47</v>
      </c>
      <c r="AI7320" s="3" t="s">
        <v>47</v>
      </c>
      <c r="AJ7320" s="3" t="s">
        <v>47</v>
      </c>
      <c r="AK7320" s="3" t="s">
        <v>47</v>
      </c>
      <c r="AL7320" s="3" t="s">
        <v>47</v>
      </c>
      <c r="AU7320" s="3">
        <v>0</v>
      </c>
      <c r="AV7320" s="3">
        <v>16</v>
      </c>
      <c r="AW7320" s="3">
        <v>1</v>
      </c>
      <c r="AX7320" s="3">
        <v>16</v>
      </c>
      <c r="AY7320" s="3">
        <v>100</v>
      </c>
      <c r="AZ7320" s="6" t="str">
        <f t="shared" si="802"/>
        <v>3568.1</v>
      </c>
      <c r="BC7320" s="12" t="s">
        <v>19079</v>
      </c>
      <c r="BJ7320" s="12">
        <f t="shared" si="803"/>
        <v>0</v>
      </c>
      <c r="BK7320" s="12">
        <f t="shared" si="804"/>
        <v>0</v>
      </c>
      <c r="CQ7320" s="3" t="str">
        <f>CONCATENATE(baseURL!$A$1,baseURL!$B$1,baseURL!$C$1,".",C7320,".",L7320,".pkl&amp;seq=",BC7320)</f>
        <v>http://proteomics.broadinstitute.org/millscripts/viewfeed.pl?side=xl&amp;cycle=1&amp;fixedMods=iaaC&amp;file=msdataSM/iPRG2012_nd/cpick_in/iPRG2012_nd.3568.1.2.pkl&amp;seq=MALFDELLQMPETK</v>
      </c>
    </row>
    <row r="7321" spans="1:95" x14ac:dyDescent="0.2">
      <c r="A7321" s="3">
        <v>5187</v>
      </c>
      <c r="B7321" s="2" t="s">
        <v>19127</v>
      </c>
      <c r="C7321" s="2" t="s">
        <v>19128</v>
      </c>
      <c r="D7321" s="3">
        <v>17423</v>
      </c>
      <c r="E7321" s="3">
        <v>17407</v>
      </c>
      <c r="F7321" s="3">
        <v>74951</v>
      </c>
      <c r="G7321" s="3">
        <v>20975</v>
      </c>
      <c r="H7321" s="3">
        <v>67.677499999999995</v>
      </c>
      <c r="I7321" s="30">
        <v>702.69709999999998</v>
      </c>
      <c r="J7321" s="30">
        <v>702.69638929999996</v>
      </c>
      <c r="K7321" s="30">
        <v>7.1000000000000002E-4</v>
      </c>
      <c r="L7321" s="3">
        <v>3</v>
      </c>
      <c r="M7321" s="3">
        <v>3</v>
      </c>
      <c r="N7321" s="10">
        <f t="shared" si="798"/>
        <v>1</v>
      </c>
      <c r="O7321" s="35">
        <v>3</v>
      </c>
      <c r="P7321" s="17"/>
      <c r="Q7321" s="40">
        <v>2106.07134</v>
      </c>
      <c r="R7321" s="40">
        <v>702.69529999999997</v>
      </c>
      <c r="S7321" s="18">
        <f t="shared" si="799"/>
        <v>2.5615654466493663</v>
      </c>
      <c r="T7321" s="18">
        <f t="shared" si="800"/>
        <v>1.5501740227800509</v>
      </c>
      <c r="U7321" s="18">
        <f t="shared" si="801"/>
        <v>1.7077102978201733</v>
      </c>
      <c r="V7321" s="30">
        <v>702.69650000000001</v>
      </c>
      <c r="W7321" s="3" t="s">
        <v>47</v>
      </c>
      <c r="X7321" s="3" t="s">
        <v>47</v>
      </c>
      <c r="Y7321" s="3" t="s">
        <v>47</v>
      </c>
      <c r="Z7321" s="3" t="s">
        <v>47</v>
      </c>
      <c r="AA7321" s="3" t="s">
        <v>47</v>
      </c>
      <c r="AB7321" s="12" t="s">
        <v>47</v>
      </c>
      <c r="AC7321" s="3" t="s">
        <v>47</v>
      </c>
      <c r="AD7321" s="3" t="s">
        <v>47</v>
      </c>
      <c r="AE7321" s="3" t="s">
        <v>47</v>
      </c>
      <c r="AF7321" s="3" t="s">
        <v>47</v>
      </c>
      <c r="AG7321" s="3" t="s">
        <v>47</v>
      </c>
      <c r="AH7321" s="3" t="s">
        <v>47</v>
      </c>
      <c r="AI7321" s="3" t="s">
        <v>47</v>
      </c>
      <c r="AJ7321" s="3" t="s">
        <v>47</v>
      </c>
      <c r="AK7321" s="3" t="s">
        <v>47</v>
      </c>
      <c r="AL7321" s="3" t="s">
        <v>47</v>
      </c>
      <c r="AM7321" s="3" t="s">
        <v>47</v>
      </c>
      <c r="AN7321" s="3" t="s">
        <v>47</v>
      </c>
      <c r="AU7321" s="3">
        <v>0</v>
      </c>
      <c r="AV7321" s="3">
        <v>18</v>
      </c>
      <c r="AW7321" s="3">
        <v>1</v>
      </c>
      <c r="AX7321" s="3">
        <v>18</v>
      </c>
      <c r="AY7321" s="3">
        <v>100</v>
      </c>
      <c r="AZ7321" s="6" t="str">
        <f t="shared" si="802"/>
        <v>3569.1</v>
      </c>
      <c r="BC7321" s="12" t="s">
        <v>19129</v>
      </c>
      <c r="BJ7321" s="12">
        <f t="shared" si="803"/>
        <v>0</v>
      </c>
      <c r="BK7321" s="12">
        <f t="shared" si="804"/>
        <v>0</v>
      </c>
      <c r="CQ7321" s="3" t="str">
        <f>CONCATENATE(baseURL!$A$1,baseURL!$B$1,baseURL!$C$1,".",C7321,".",L7321,".pkl&amp;seq=",BC7321)</f>
        <v>http://proteomics.broadinstitute.org/millscripts/viewfeed.pl?side=xl&amp;cycle=1&amp;fixedMods=iaaC&amp;file=msdataSM/iPRG2012_nd/cpick_in/iPRG2012_nd.3569.1.3.pkl&amp;seq=EVSDGSGELNLQQFAALLSK</v>
      </c>
    </row>
    <row r="7322" spans="1:95" x14ac:dyDescent="0.2">
      <c r="A7322" s="3">
        <v>6630</v>
      </c>
      <c r="B7322" s="2" t="s">
        <v>19130</v>
      </c>
      <c r="C7322" s="2" t="s">
        <v>19125</v>
      </c>
      <c r="D7322" s="3">
        <v>17424</v>
      </c>
      <c r="E7322" s="3">
        <v>17408</v>
      </c>
      <c r="F7322" s="3">
        <v>74952</v>
      </c>
      <c r="G7322" s="3">
        <v>20976</v>
      </c>
      <c r="H7322" s="3">
        <v>67.685900000000004</v>
      </c>
      <c r="I7322" s="30">
        <v>729.11913000000004</v>
      </c>
      <c r="J7322" s="30">
        <v>729.11770239999998</v>
      </c>
      <c r="K7322" s="30">
        <v>1.4300000000000001E-3</v>
      </c>
      <c r="L7322" s="3">
        <v>4</v>
      </c>
      <c r="M7322" s="3">
        <v>4</v>
      </c>
      <c r="N7322" s="10">
        <f t="shared" si="798"/>
        <v>1</v>
      </c>
      <c r="O7322" s="35">
        <v>4</v>
      </c>
      <c r="P7322" s="17"/>
      <c r="Q7322" s="40">
        <v>2913.44175</v>
      </c>
      <c r="R7322" s="40">
        <v>729.11589000000004</v>
      </c>
      <c r="S7322" s="18">
        <f t="shared" si="799"/>
        <v>4.4437380181156643</v>
      </c>
      <c r="T7322" s="18">
        <f t="shared" si="800"/>
        <v>2.4857502419112905</v>
      </c>
      <c r="U7322" s="18">
        <f t="shared" si="801"/>
        <v>2.4824585841595947</v>
      </c>
      <c r="V7322" s="30">
        <v>729.11770000000001</v>
      </c>
      <c r="W7322" s="3" t="s">
        <v>47</v>
      </c>
      <c r="X7322" s="3" t="s">
        <v>47</v>
      </c>
      <c r="Y7322" s="3" t="s">
        <v>47</v>
      </c>
      <c r="Z7322" s="3" t="s">
        <v>47</v>
      </c>
      <c r="AA7322" s="3" t="s">
        <v>47</v>
      </c>
      <c r="AB7322" s="12" t="s">
        <v>47</v>
      </c>
      <c r="AC7322" s="3" t="s">
        <v>47</v>
      </c>
      <c r="AD7322" s="3" t="s">
        <v>47</v>
      </c>
      <c r="AE7322" s="3" t="s">
        <v>47</v>
      </c>
      <c r="AF7322" s="3" t="s">
        <v>47</v>
      </c>
      <c r="AG7322" s="3" t="s">
        <v>47</v>
      </c>
      <c r="AI7322" s="3" t="s">
        <v>48</v>
      </c>
      <c r="AJ7322" s="3" t="s">
        <v>47</v>
      </c>
      <c r="AK7322" s="3" t="s">
        <v>47</v>
      </c>
      <c r="AU7322" s="3">
        <v>0</v>
      </c>
      <c r="AV7322" s="3">
        <v>13</v>
      </c>
      <c r="AW7322" s="3">
        <v>1</v>
      </c>
      <c r="AX7322" s="3">
        <v>13</v>
      </c>
      <c r="AY7322" s="3">
        <v>100</v>
      </c>
      <c r="AZ7322" s="6" t="str">
        <f t="shared" si="802"/>
        <v>3569.2</v>
      </c>
      <c r="BC7322" s="12" t="s">
        <v>19083</v>
      </c>
      <c r="BJ7322" s="12">
        <f t="shared" si="803"/>
        <v>0</v>
      </c>
      <c r="BK7322" s="12">
        <f t="shared" si="804"/>
        <v>0</v>
      </c>
      <c r="CQ7322" s="3" t="str">
        <f>CONCATENATE(baseURL!$A$1,baseURL!$B$1,baseURL!$C$1,".",C7322,".",L7322,".pkl&amp;seq=",BC7322)</f>
        <v>http://proteomics.broadinstitute.org/millscripts/viewfeed.pl?side=xl&amp;cycle=1&amp;fixedMods=iaaC&amp;file=msdataSM/iPRG2012_nd/cpick_in/iPRG2012_nd.3569.2.4.pkl&amp;seq=LVSWYDNEYGYSTRVVDLVEHVAKA</v>
      </c>
    </row>
    <row r="7323" spans="1:95" x14ac:dyDescent="0.2">
      <c r="A7323" s="3">
        <v>5657</v>
      </c>
      <c r="B7323" s="2" t="s">
        <v>19131</v>
      </c>
      <c r="C7323" s="2" t="s">
        <v>19132</v>
      </c>
      <c r="D7323" s="3">
        <v>17425</v>
      </c>
      <c r="E7323" s="3">
        <v>17409</v>
      </c>
      <c r="F7323" s="3">
        <v>74972</v>
      </c>
      <c r="G7323" s="3">
        <v>20978</v>
      </c>
      <c r="H7323" s="3">
        <v>67.710599999999999</v>
      </c>
      <c r="I7323" s="30">
        <v>616.11599999999999</v>
      </c>
      <c r="J7323" s="30">
        <v>616.11593600000003</v>
      </c>
      <c r="K7323" s="30">
        <v>6.0000000000000002E-5</v>
      </c>
      <c r="L7323" s="3">
        <v>4</v>
      </c>
      <c r="M7323" s="3">
        <v>4</v>
      </c>
      <c r="N7323" s="10">
        <f t="shared" si="798"/>
        <v>1</v>
      </c>
      <c r="O7323" s="35">
        <v>4</v>
      </c>
      <c r="P7323" s="17"/>
      <c r="Q7323" s="40">
        <v>2461.43615</v>
      </c>
      <c r="R7323" s="40">
        <v>616.11450000000002</v>
      </c>
      <c r="S7323" s="18">
        <f t="shared" si="799"/>
        <v>2.4346123974756795</v>
      </c>
      <c r="T7323" s="18">
        <f t="shared" si="800"/>
        <v>2.3307356019253356</v>
      </c>
      <c r="U7323" s="18">
        <f t="shared" si="801"/>
        <v>1.9476899179067348</v>
      </c>
      <c r="V7323" s="30">
        <v>616.11569999999995</v>
      </c>
      <c r="W7323" s="3" t="s">
        <v>47</v>
      </c>
      <c r="X7323" s="3" t="s">
        <v>47</v>
      </c>
      <c r="Y7323" s="3" t="s">
        <v>47</v>
      </c>
      <c r="Z7323" s="3" t="s">
        <v>47</v>
      </c>
      <c r="AA7323" s="3" t="s">
        <v>47</v>
      </c>
      <c r="AB7323" s="12" t="s">
        <v>48</v>
      </c>
      <c r="AC7323" s="3" t="s">
        <v>47</v>
      </c>
      <c r="AD7323" s="3" t="s">
        <v>47</v>
      </c>
      <c r="AE7323" s="3" t="s">
        <v>47</v>
      </c>
      <c r="AF7323" s="3" t="s">
        <v>47</v>
      </c>
      <c r="AG7323" s="3" t="s">
        <v>47</v>
      </c>
      <c r="AI7323" s="3" t="s">
        <v>48</v>
      </c>
      <c r="AJ7323" s="3" t="s">
        <v>47</v>
      </c>
      <c r="AL7323" s="3" t="s">
        <v>48</v>
      </c>
      <c r="AM7323" s="3" t="s">
        <v>47</v>
      </c>
      <c r="AU7323" s="3">
        <v>0</v>
      </c>
      <c r="AV7323" s="3">
        <v>12</v>
      </c>
      <c r="AW7323" s="3">
        <v>1</v>
      </c>
      <c r="AX7323" s="3">
        <v>12</v>
      </c>
      <c r="AY7323" s="3">
        <v>100</v>
      </c>
      <c r="AZ7323" s="6" t="str">
        <f t="shared" si="802"/>
        <v>3570.1</v>
      </c>
      <c r="BC7323" s="12" t="s">
        <v>19089</v>
      </c>
      <c r="BJ7323" s="12">
        <f t="shared" si="803"/>
        <v>0</v>
      </c>
      <c r="BK7323" s="12">
        <f t="shared" si="804"/>
        <v>0</v>
      </c>
      <c r="CQ7323" s="3" t="str">
        <f>CONCATENATE(baseURL!$A$1,baseURL!$B$1,baseURL!$C$1,".",C7323,".",L7323,".pkl&amp;seq=",BC7323)</f>
        <v>http://proteomics.broadinstitute.org/millscripts/viewfeed.pl?side=xl&amp;cycle=1&amp;fixedMods=iaaC&amp;file=msdataSM/iPRG2012_nd/cpick_in/iPRG2012_nd.3570.1.4.pkl&amp;seq=QAVDVSPLRRVNQALALLTLGAR</v>
      </c>
    </row>
    <row r="7324" spans="1:95" x14ac:dyDescent="0.2">
      <c r="A7324" s="3">
        <v>4008</v>
      </c>
      <c r="B7324" s="2" t="s">
        <v>19133</v>
      </c>
      <c r="C7324" s="2" t="s">
        <v>19134</v>
      </c>
      <c r="D7324" s="3">
        <v>17426</v>
      </c>
      <c r="E7324" s="3">
        <v>17410</v>
      </c>
      <c r="F7324" s="3">
        <v>75014</v>
      </c>
      <c r="G7324" s="3">
        <v>20981</v>
      </c>
      <c r="H7324" s="3">
        <v>67.741699999999994</v>
      </c>
      <c r="I7324" s="30">
        <v>847.43601000000001</v>
      </c>
      <c r="J7324" s="30">
        <v>847.10028150000005</v>
      </c>
      <c r="K7324" s="30">
        <v>0.33572999999999997</v>
      </c>
      <c r="L7324" s="3">
        <v>0</v>
      </c>
      <c r="M7324" s="3">
        <v>3</v>
      </c>
      <c r="N7324" s="10">
        <f t="shared" si="798"/>
        <v>1</v>
      </c>
      <c r="O7324" s="35">
        <v>3</v>
      </c>
      <c r="P7324" s="17"/>
      <c r="Q7324" s="40">
        <v>2539.2885999999999</v>
      </c>
      <c r="R7324" s="40">
        <v>847.10104999999999</v>
      </c>
      <c r="S7324" s="18">
        <f t="shared" si="799"/>
        <v>395.41917696834832</v>
      </c>
      <c r="T7324" s="18">
        <f t="shared" si="800"/>
        <v>-0.90721171923415378</v>
      </c>
      <c r="U7324" s="18">
        <f t="shared" si="801"/>
        <v>-1.0034222009452192</v>
      </c>
      <c r="V7324" s="30">
        <v>847.10019999999997</v>
      </c>
      <c r="W7324" s="3" t="s">
        <v>47</v>
      </c>
      <c r="X7324" s="3" t="s">
        <v>47</v>
      </c>
      <c r="Y7324" s="3" t="s">
        <v>47</v>
      </c>
      <c r="Z7324" s="3" t="s">
        <v>47</v>
      </c>
      <c r="AA7324" s="3" t="s">
        <v>48</v>
      </c>
      <c r="AB7324" s="12" t="s">
        <v>47</v>
      </c>
      <c r="AC7324" s="3" t="s">
        <v>47</v>
      </c>
      <c r="AD7324" s="3" t="s">
        <v>47</v>
      </c>
      <c r="AE7324" s="3" t="s">
        <v>47</v>
      </c>
      <c r="AF7324" s="3" t="s">
        <v>47</v>
      </c>
      <c r="AG7324" s="3" t="s">
        <v>47</v>
      </c>
      <c r="AI7324" s="3" t="s">
        <v>47</v>
      </c>
      <c r="AK7324" s="3" t="s">
        <v>52</v>
      </c>
      <c r="AL7324" s="3" t="s">
        <v>48</v>
      </c>
      <c r="AM7324" s="3" t="s">
        <v>47</v>
      </c>
      <c r="AN7324" s="3" t="s">
        <v>48</v>
      </c>
      <c r="AU7324" s="3">
        <v>0</v>
      </c>
      <c r="AV7324" s="3">
        <v>12</v>
      </c>
      <c r="AW7324" s="3">
        <v>3</v>
      </c>
      <c r="AX7324" s="3">
        <v>10</v>
      </c>
      <c r="AY7324" s="3">
        <v>83.33</v>
      </c>
      <c r="AZ7324" s="6" t="str">
        <f t="shared" si="802"/>
        <v>3572.1</v>
      </c>
      <c r="BC7324" s="12" t="s">
        <v>19135</v>
      </c>
      <c r="BJ7324" s="12">
        <f t="shared" si="803"/>
        <v>0</v>
      </c>
      <c r="BK7324" s="12">
        <f t="shared" si="804"/>
        <v>0</v>
      </c>
      <c r="BO7324" s="3" t="s">
        <v>54</v>
      </c>
      <c r="BR7324" s="3" t="s">
        <v>54</v>
      </c>
      <c r="BZ7324" s="3" t="s">
        <v>19136</v>
      </c>
      <c r="CC7324" s="3" t="s">
        <v>19137</v>
      </c>
      <c r="CQ7324" s="3" t="str">
        <f>CONCATENATE(baseURL!$A$1,baseURL!$B$1,baseURL!$C$1,".",C7324,".",L7324,".pkl&amp;seq=",BC7324,"&amp;varMods=Deamidated-Q")</f>
        <v>http://proteomics.broadinstitute.org/millscripts/viewfeed.pl?side=xl&amp;cycle=1&amp;fixedMods=iaaC&amp;file=msdataSM/iPRG2012_nd/cpick_in/iPRG2012_nd.3572.1.0.pkl&amp;seq=NEQASSVYSTQLLADLLSEASKGK&amp;varMods=Deamidated-Q</v>
      </c>
    </row>
    <row r="7325" spans="1:95" x14ac:dyDescent="0.2">
      <c r="A7325" s="3">
        <v>5377</v>
      </c>
      <c r="B7325" s="2" t="s">
        <v>19138</v>
      </c>
      <c r="C7325" s="2" t="s">
        <v>19139</v>
      </c>
      <c r="D7325" s="3">
        <v>17428</v>
      </c>
      <c r="E7325" s="3">
        <v>17412</v>
      </c>
      <c r="F7325" s="3">
        <v>75077</v>
      </c>
      <c r="G7325" s="3">
        <v>20986</v>
      </c>
      <c r="H7325" s="3">
        <v>67.797499999999999</v>
      </c>
      <c r="I7325" s="30">
        <v>481.78361999999998</v>
      </c>
      <c r="J7325" s="30">
        <v>481.78195490000002</v>
      </c>
      <c r="K7325" s="30">
        <v>1.67E-3</v>
      </c>
      <c r="L7325" s="3">
        <v>2</v>
      </c>
      <c r="M7325" s="3">
        <v>2</v>
      </c>
      <c r="N7325" s="10">
        <f t="shared" si="798"/>
        <v>1</v>
      </c>
      <c r="O7325" s="35">
        <v>2</v>
      </c>
      <c r="P7325" s="17"/>
      <c r="Q7325" s="40">
        <v>962.55570999999998</v>
      </c>
      <c r="R7325" s="40">
        <v>481.78149000000002</v>
      </c>
      <c r="S7325" s="18">
        <f t="shared" si="799"/>
        <v>4.4210913955319207</v>
      </c>
      <c r="T7325" s="18">
        <f t="shared" si="800"/>
        <v>0.96496027690315533</v>
      </c>
      <c r="U7325" s="18">
        <f t="shared" si="801"/>
        <v>0.22831927396482954</v>
      </c>
      <c r="V7325" s="30">
        <v>481.78160000000003</v>
      </c>
      <c r="W7325" s="3" t="s">
        <v>47</v>
      </c>
      <c r="X7325" s="3" t="s">
        <v>47</v>
      </c>
      <c r="Y7325" s="3" t="s">
        <v>47</v>
      </c>
      <c r="Z7325" s="3" t="s">
        <v>47</v>
      </c>
      <c r="AA7325" s="3" t="s">
        <v>47</v>
      </c>
      <c r="AB7325" s="12" t="s">
        <v>47</v>
      </c>
      <c r="AC7325" s="3" t="s">
        <v>47</v>
      </c>
      <c r="AD7325" s="3" t="s">
        <v>47</v>
      </c>
      <c r="AE7325" s="3" t="s">
        <v>47</v>
      </c>
      <c r="AF7325" s="3" t="s">
        <v>47</v>
      </c>
      <c r="AH7325" s="3" t="s">
        <v>47</v>
      </c>
      <c r="AI7325" s="3" t="s">
        <v>48</v>
      </c>
      <c r="AJ7325" s="3" t="s">
        <v>47</v>
      </c>
      <c r="AK7325" s="3" t="s">
        <v>47</v>
      </c>
      <c r="AL7325" s="3" t="s">
        <v>47</v>
      </c>
      <c r="AM7325" s="3" t="s">
        <v>47</v>
      </c>
      <c r="AN7325" s="3" t="s">
        <v>47</v>
      </c>
      <c r="AU7325" s="3">
        <v>0</v>
      </c>
      <c r="AV7325" s="3">
        <v>16</v>
      </c>
      <c r="AW7325" s="3">
        <v>1</v>
      </c>
      <c r="AX7325" s="3">
        <v>16</v>
      </c>
      <c r="AY7325" s="3">
        <v>100</v>
      </c>
      <c r="AZ7325" s="6" t="str">
        <f t="shared" si="802"/>
        <v>3575.1</v>
      </c>
      <c r="BC7325" s="12" t="s">
        <v>19105</v>
      </c>
      <c r="BJ7325" s="12">
        <f t="shared" si="803"/>
        <v>0</v>
      </c>
      <c r="BK7325" s="12">
        <f t="shared" si="804"/>
        <v>0</v>
      </c>
      <c r="CQ7325" s="3" t="str">
        <f>CONCATENATE(baseURL!$A$1,baseURL!$B$1,baseURL!$C$1,".",C7325,".",L7325,".pkl&amp;seq=",BC7325)</f>
        <v>http://proteomics.broadinstitute.org/millscripts/viewfeed.pl?side=xl&amp;cycle=1&amp;fixedMods=iaaC&amp;file=msdataSM/iPRG2012_nd/cpick_in/iPRG2012_nd.3575.1.2.pkl&amp;seq=LLTELFNL</v>
      </c>
    </row>
    <row r="7326" spans="1:95" x14ac:dyDescent="0.2">
      <c r="A7326" s="3">
        <v>5891</v>
      </c>
      <c r="B7326" s="2" t="s">
        <v>19140</v>
      </c>
      <c r="C7326" s="2" t="s">
        <v>19141</v>
      </c>
      <c r="D7326" s="3">
        <v>17429</v>
      </c>
      <c r="E7326" s="3">
        <v>17413</v>
      </c>
      <c r="F7326" s="3">
        <v>75119</v>
      </c>
      <c r="G7326" s="3">
        <v>20989</v>
      </c>
      <c r="H7326" s="3">
        <v>67.820400000000006</v>
      </c>
      <c r="I7326" s="30">
        <v>845.44069999999999</v>
      </c>
      <c r="J7326" s="30">
        <v>845.44029829999999</v>
      </c>
      <c r="K7326" s="30">
        <v>4.0000000000000002E-4</v>
      </c>
      <c r="L7326" s="3">
        <v>4</v>
      </c>
      <c r="M7326" s="3">
        <v>4</v>
      </c>
      <c r="N7326" s="10">
        <f t="shared" si="798"/>
        <v>1</v>
      </c>
      <c r="O7326" s="35">
        <v>4</v>
      </c>
      <c r="P7326" s="17"/>
      <c r="Q7326" s="40">
        <v>3378.7315100000001</v>
      </c>
      <c r="R7326" s="40">
        <v>845.43832999999995</v>
      </c>
      <c r="S7326" s="18">
        <f t="shared" si="799"/>
        <v>2.8032795721974515</v>
      </c>
      <c r="T7326" s="18">
        <f t="shared" si="800"/>
        <v>2.32814142699694</v>
      </c>
      <c r="U7326" s="18">
        <f t="shared" si="801"/>
        <v>2.2118703797751293</v>
      </c>
      <c r="V7326" s="30">
        <v>845.4402</v>
      </c>
      <c r="W7326" s="3" t="s">
        <v>47</v>
      </c>
      <c r="X7326" s="3" t="s">
        <v>47</v>
      </c>
      <c r="Y7326" s="3" t="s">
        <v>47</v>
      </c>
      <c r="Z7326" s="3" t="s">
        <v>47</v>
      </c>
      <c r="AA7326" s="3" t="s">
        <v>47</v>
      </c>
      <c r="AB7326" s="12" t="s">
        <v>47</v>
      </c>
      <c r="AC7326" s="3" t="s">
        <v>47</v>
      </c>
      <c r="AD7326" s="3" t="s">
        <v>47</v>
      </c>
      <c r="AE7326" s="3" t="s">
        <v>47</v>
      </c>
      <c r="AF7326" s="3" t="s">
        <v>47</v>
      </c>
      <c r="AG7326" s="3" t="s">
        <v>47</v>
      </c>
      <c r="AI7326" s="3" t="s">
        <v>48</v>
      </c>
      <c r="AJ7326" s="3" t="s">
        <v>47</v>
      </c>
      <c r="AK7326" s="3" t="s">
        <v>47</v>
      </c>
      <c r="AL7326" s="3" t="s">
        <v>48</v>
      </c>
      <c r="AM7326" s="3" t="s">
        <v>47</v>
      </c>
      <c r="AU7326" s="3">
        <v>0</v>
      </c>
      <c r="AV7326" s="3">
        <v>14</v>
      </c>
      <c r="AW7326" s="3">
        <v>1</v>
      </c>
      <c r="AX7326" s="3">
        <v>14</v>
      </c>
      <c r="AY7326" s="3">
        <v>100</v>
      </c>
      <c r="AZ7326" s="6" t="str">
        <f t="shared" si="802"/>
        <v>3577.1</v>
      </c>
      <c r="BC7326" s="12" t="s">
        <v>19142</v>
      </c>
      <c r="BJ7326" s="12">
        <f t="shared" si="803"/>
        <v>0</v>
      </c>
      <c r="BK7326" s="12">
        <f t="shared" si="804"/>
        <v>0</v>
      </c>
      <c r="CQ7326" s="3" t="str">
        <f>CONCATENATE(baseURL!$A$1,baseURL!$B$1,baseURL!$C$1,".",C7326,".",L7326,".pkl&amp;seq=",BC7326)</f>
        <v>http://proteomics.broadinstitute.org/millscripts/viewfeed.pl?side=xl&amp;cycle=1&amp;fixedMods=iaaC&amp;file=msdataSM/iPRG2012_nd/cpick_in/iPRG2012_nd.3577.1.4.pkl&amp;seq=SASSSPTYPEEETVQVNLPVSLEDLFVGKKK</v>
      </c>
    </row>
    <row r="7327" spans="1:95" x14ac:dyDescent="0.2">
      <c r="A7327" s="3">
        <v>1765</v>
      </c>
      <c r="B7327" s="2" t="s">
        <v>19143</v>
      </c>
      <c r="C7327" s="2" t="s">
        <v>19144</v>
      </c>
      <c r="D7327" s="3">
        <v>17430</v>
      </c>
      <c r="E7327" s="3">
        <v>17414</v>
      </c>
      <c r="F7327" s="3">
        <v>75120</v>
      </c>
      <c r="G7327" s="3">
        <v>20990</v>
      </c>
      <c r="H7327" s="3">
        <v>67.828800000000001</v>
      </c>
      <c r="I7327" s="30">
        <v>864.73734999999999</v>
      </c>
      <c r="J7327" s="30">
        <v>865.42482740000003</v>
      </c>
      <c r="K7327" s="30">
        <v>-0.68747999999999998</v>
      </c>
      <c r="L7327" s="3">
        <v>0</v>
      </c>
      <c r="M7327" s="3">
        <v>3</v>
      </c>
      <c r="N7327" s="10">
        <f t="shared" si="798"/>
        <v>1</v>
      </c>
      <c r="O7327" s="35">
        <v>3</v>
      </c>
      <c r="P7327" s="17"/>
      <c r="Q7327" s="40">
        <v>2594.2476700000002</v>
      </c>
      <c r="R7327" s="40">
        <v>865.42074000000002</v>
      </c>
      <c r="S7327" s="18">
        <f t="shared" si="799"/>
        <v>-789.66214745446382</v>
      </c>
      <c r="T7327" s="18">
        <f t="shared" si="800"/>
        <v>4.7230206200085654</v>
      </c>
      <c r="U7327" s="18">
        <f t="shared" si="801"/>
        <v>4.8069104513906131</v>
      </c>
      <c r="V7327" s="30">
        <v>865.42489999999998</v>
      </c>
      <c r="W7327" s="3" t="s">
        <v>47</v>
      </c>
      <c r="X7327" s="3" t="s">
        <v>47</v>
      </c>
      <c r="Z7327" s="3" t="s">
        <v>47</v>
      </c>
      <c r="AA7327" s="3" t="s">
        <v>47</v>
      </c>
      <c r="AB7327" s="12" t="s">
        <v>47</v>
      </c>
      <c r="AC7327" s="3" t="s">
        <v>48</v>
      </c>
      <c r="AD7327" s="3" t="s">
        <v>65</v>
      </c>
      <c r="AE7327" s="3" t="s">
        <v>47</v>
      </c>
      <c r="AF7327" s="3" t="s">
        <v>65</v>
      </c>
      <c r="AG7327" s="3" t="s">
        <v>52</v>
      </c>
      <c r="AK7327" s="3" t="s">
        <v>47</v>
      </c>
      <c r="AL7327" s="3" t="s">
        <v>52</v>
      </c>
      <c r="AO7327" s="3" t="s">
        <v>48</v>
      </c>
      <c r="AQ7327" s="3" t="s">
        <v>47</v>
      </c>
      <c r="AU7327" s="3">
        <v>2</v>
      </c>
      <c r="AV7327" s="3">
        <v>8</v>
      </c>
      <c r="AW7327" s="3">
        <v>2</v>
      </c>
      <c r="AX7327" s="3">
        <v>4</v>
      </c>
      <c r="AY7327" s="3">
        <v>50</v>
      </c>
      <c r="AZ7327" s="6" t="str">
        <f t="shared" si="802"/>
        <v>3577.2</v>
      </c>
      <c r="BC7327" s="12" t="s">
        <v>19145</v>
      </c>
      <c r="BJ7327" s="12">
        <f t="shared" si="803"/>
        <v>0</v>
      </c>
      <c r="BK7327" s="12">
        <f t="shared" si="804"/>
        <v>0</v>
      </c>
      <c r="BP7327" s="3" t="s">
        <v>54</v>
      </c>
      <c r="BR7327" s="3" t="s">
        <v>54</v>
      </c>
      <c r="BS7327" s="3" t="s">
        <v>19146</v>
      </c>
      <c r="BT7327" s="3" t="s">
        <v>19146</v>
      </c>
      <c r="BX7327" s="3" t="s">
        <v>19146</v>
      </c>
      <c r="BZ7327" s="3" t="s">
        <v>19147</v>
      </c>
      <c r="CB7327" s="3" t="s">
        <v>19147</v>
      </c>
      <c r="CG7327" s="3" t="s">
        <v>19146</v>
      </c>
      <c r="CQ7327" s="3" t="str">
        <f>CONCATENATE(baseURL!$A$1,baseURL!$B$1,baseURL!$C$1,".",C7327,".",L7327,".pkl&amp;seq=",BC7327,"&amp;varMods=Deamidated-N")</f>
        <v>http://proteomics.broadinstitute.org/millscripts/viewfeed.pl?side=xl&amp;cycle=1&amp;fixedMods=iaaC&amp;file=msdataSM/iPRG2012_nd/cpick_in/iPRG2012_nd.3577.2.0.pkl&amp;seq=VLnDAFGLEEGLMTTVHSMTATQK&amp;varMods=Deamidated-N</v>
      </c>
    </row>
    <row r="7328" spans="1:95" x14ac:dyDescent="0.2">
      <c r="A7328" s="3">
        <v>3822</v>
      </c>
      <c r="B7328" s="2" t="s">
        <v>19148</v>
      </c>
      <c r="C7328" s="2" t="s">
        <v>19149</v>
      </c>
      <c r="D7328" s="3">
        <v>17431</v>
      </c>
      <c r="E7328" s="3">
        <v>17415</v>
      </c>
      <c r="F7328" s="3">
        <v>75245</v>
      </c>
      <c r="G7328" s="3">
        <v>20997</v>
      </c>
      <c r="H7328" s="3">
        <v>67.885400000000004</v>
      </c>
      <c r="I7328" s="30">
        <v>649.07266000000004</v>
      </c>
      <c r="J7328" s="30">
        <v>649.07219029999999</v>
      </c>
      <c r="K7328" s="30">
        <v>4.6999999999999999E-4</v>
      </c>
      <c r="L7328" s="3">
        <v>0</v>
      </c>
      <c r="M7328" s="3">
        <v>4</v>
      </c>
      <c r="N7328" s="10">
        <f t="shared" si="798"/>
        <v>1</v>
      </c>
      <c r="O7328" s="35">
        <v>4</v>
      </c>
      <c r="P7328" s="17"/>
      <c r="Q7328" s="40">
        <v>2593.2636499999999</v>
      </c>
      <c r="R7328" s="40">
        <v>649.07137</v>
      </c>
      <c r="S7328" s="18">
        <f t="shared" si="799"/>
        <v>1.9874547848874946</v>
      </c>
      <c r="T7328" s="18">
        <f t="shared" si="800"/>
        <v>1.263805550361393</v>
      </c>
      <c r="U7328" s="18">
        <f t="shared" si="801"/>
        <v>1.2787499777579383</v>
      </c>
      <c r="V7328" s="30">
        <v>649.07219999999995</v>
      </c>
      <c r="W7328" s="3" t="s">
        <v>47</v>
      </c>
      <c r="Y7328" s="3" t="s">
        <v>47</v>
      </c>
      <c r="Z7328" s="3" t="s">
        <v>47</v>
      </c>
      <c r="AA7328" s="3" t="s">
        <v>47</v>
      </c>
      <c r="AB7328" s="12" t="s">
        <v>47</v>
      </c>
      <c r="AC7328" s="3" t="s">
        <v>47</v>
      </c>
      <c r="AE7328" s="3" t="s">
        <v>47</v>
      </c>
      <c r="AF7328" s="3" t="s">
        <v>47</v>
      </c>
      <c r="AI7328" s="3" t="s">
        <v>47</v>
      </c>
      <c r="AK7328" s="3" t="s">
        <v>47</v>
      </c>
      <c r="AL7328" s="3" t="s">
        <v>47</v>
      </c>
      <c r="AU7328" s="3">
        <v>0</v>
      </c>
      <c r="AV7328" s="3">
        <v>11</v>
      </c>
      <c r="AW7328" s="3">
        <v>1</v>
      </c>
      <c r="AX7328" s="3">
        <v>11</v>
      </c>
      <c r="AY7328" s="3">
        <v>100</v>
      </c>
      <c r="AZ7328" s="6" t="str">
        <f t="shared" si="802"/>
        <v>3583.1</v>
      </c>
      <c r="BC7328" s="12" t="s">
        <v>19150</v>
      </c>
      <c r="BJ7328" s="12">
        <f t="shared" si="803"/>
        <v>0</v>
      </c>
      <c r="BK7328" s="12">
        <f t="shared" si="804"/>
        <v>0</v>
      </c>
      <c r="CQ7328" s="3" t="str">
        <f>CONCATENATE(baseURL!$A$1,baseURL!$B$1,baseURL!$C$1,".",C7328,".",L7328,".pkl&amp;seq=",BC7328)</f>
        <v>http://proteomics.broadinstitute.org/millscripts/viewfeed.pl?side=xl&amp;cycle=1&amp;fixedMods=iaaC&amp;file=msdataSM/iPRG2012_nd/cpick_in/iPRG2012_nd.3583.1.0.pkl&amp;seq=VLNDAFGLEEGLMTTVHSMTATQK</v>
      </c>
    </row>
    <row r="7329" spans="1:95" x14ac:dyDescent="0.2">
      <c r="A7329" s="3">
        <v>5332</v>
      </c>
      <c r="B7329" s="2" t="s">
        <v>19151</v>
      </c>
      <c r="C7329" s="2" t="s">
        <v>19152</v>
      </c>
      <c r="D7329" s="3">
        <v>17432</v>
      </c>
      <c r="E7329" s="3">
        <v>17416</v>
      </c>
      <c r="F7329" s="3">
        <v>75266</v>
      </c>
      <c r="G7329" s="3">
        <v>20999</v>
      </c>
      <c r="H7329" s="3">
        <v>67.9101</v>
      </c>
      <c r="I7329" s="30">
        <v>558.70506999999998</v>
      </c>
      <c r="J7329" s="30">
        <v>558.70322569999996</v>
      </c>
      <c r="K7329" s="30">
        <v>1.8400000000000001E-3</v>
      </c>
      <c r="L7329" s="3">
        <v>3</v>
      </c>
      <c r="M7329" s="3">
        <v>3</v>
      </c>
      <c r="N7329" s="10">
        <f t="shared" si="798"/>
        <v>1</v>
      </c>
      <c r="O7329" s="35">
        <v>3</v>
      </c>
      <c r="P7329" s="17"/>
      <c r="Q7329" s="40">
        <v>1674.0927899999999</v>
      </c>
      <c r="R7329" s="40">
        <v>558.70245</v>
      </c>
      <c r="S7329" s="18">
        <f t="shared" si="799"/>
        <v>4.6894371055272313</v>
      </c>
      <c r="T7329" s="18">
        <f t="shared" si="800"/>
        <v>1.3883955582490346</v>
      </c>
      <c r="U7329" s="18">
        <f t="shared" si="801"/>
        <v>1.3423961180752084</v>
      </c>
      <c r="V7329" s="30">
        <v>558.70320000000004</v>
      </c>
      <c r="W7329" s="3" t="s">
        <v>47</v>
      </c>
      <c r="X7329" s="3" t="s">
        <v>47</v>
      </c>
      <c r="Y7329" s="3" t="s">
        <v>47</v>
      </c>
      <c r="Z7329" s="3" t="s">
        <v>47</v>
      </c>
      <c r="AA7329" s="3" t="s">
        <v>47</v>
      </c>
      <c r="AB7329" s="12" t="s">
        <v>47</v>
      </c>
      <c r="AC7329" s="3" t="s">
        <v>47</v>
      </c>
      <c r="AD7329" s="3" t="s">
        <v>47</v>
      </c>
      <c r="AE7329" s="3" t="s">
        <v>47</v>
      </c>
      <c r="AF7329" s="3" t="s">
        <v>47</v>
      </c>
      <c r="AG7329" s="3" t="s">
        <v>48</v>
      </c>
      <c r="AH7329" s="3" t="s">
        <v>47</v>
      </c>
      <c r="AI7329" s="3" t="s">
        <v>47</v>
      </c>
      <c r="AJ7329" s="3" t="s">
        <v>47</v>
      </c>
      <c r="AK7329" s="3" t="s">
        <v>47</v>
      </c>
      <c r="AL7329" s="3" t="s">
        <v>47</v>
      </c>
      <c r="AM7329" s="3" t="s">
        <v>47</v>
      </c>
      <c r="AN7329" s="3" t="s">
        <v>48</v>
      </c>
      <c r="AU7329" s="3">
        <v>0</v>
      </c>
      <c r="AV7329" s="3">
        <v>16</v>
      </c>
      <c r="AW7329" s="3">
        <v>1</v>
      </c>
      <c r="AX7329" s="3">
        <v>16</v>
      </c>
      <c r="AY7329" s="3">
        <v>100</v>
      </c>
      <c r="AZ7329" s="6" t="str">
        <f t="shared" si="802"/>
        <v>3584.1</v>
      </c>
      <c r="BC7329" s="12" t="s">
        <v>19153</v>
      </c>
      <c r="BJ7329" s="12">
        <f t="shared" si="803"/>
        <v>0</v>
      </c>
      <c r="BK7329" s="12">
        <f t="shared" si="804"/>
        <v>0</v>
      </c>
      <c r="CQ7329" s="3" t="str">
        <f>CONCATENATE(baseURL!$A$1,baseURL!$B$1,baseURL!$C$1,".",C7329,".",L7329,".pkl&amp;seq=",BC7329)</f>
        <v>http://proteomics.broadinstitute.org/millscripts/viewfeed.pl?side=xl&amp;cycle=1&amp;fixedMods=iaaC&amp;file=msdataSM/iPRG2012_nd/cpick_in/iPRG2012_nd.3584.1.3.pkl&amp;seq=LGKPLDVVLPLGVLLK</v>
      </c>
    </row>
    <row r="7330" spans="1:95" x14ac:dyDescent="0.2">
      <c r="A7330" s="3">
        <v>4530</v>
      </c>
      <c r="B7330" s="2" t="s">
        <v>19154</v>
      </c>
      <c r="C7330" s="2" t="s">
        <v>19155</v>
      </c>
      <c r="D7330" s="3">
        <v>17433</v>
      </c>
      <c r="E7330" s="3">
        <v>17417</v>
      </c>
      <c r="F7330" s="3">
        <v>75287</v>
      </c>
      <c r="G7330" s="3">
        <v>21001</v>
      </c>
      <c r="H7330" s="3">
        <v>67.923199999999994</v>
      </c>
      <c r="I7330" s="30">
        <v>727.37753999999995</v>
      </c>
      <c r="J7330" s="30">
        <v>727.37510959999997</v>
      </c>
      <c r="K7330" s="30">
        <v>2.4299999999999999E-3</v>
      </c>
      <c r="L7330" s="3">
        <v>3</v>
      </c>
      <c r="M7330" s="3">
        <v>3</v>
      </c>
      <c r="N7330" s="10">
        <f t="shared" si="798"/>
        <v>1</v>
      </c>
      <c r="O7330" s="35">
        <v>3</v>
      </c>
      <c r="P7330" s="17"/>
      <c r="Q7330" s="40">
        <v>2180.1094600000001</v>
      </c>
      <c r="R7330" s="40">
        <v>727.37467000000004</v>
      </c>
      <c r="S7330" s="18">
        <f t="shared" si="799"/>
        <v>3.9456969266144739</v>
      </c>
      <c r="T7330" s="18">
        <f t="shared" si="800"/>
        <v>0.60436528527455535</v>
      </c>
      <c r="U7330" s="18">
        <f t="shared" si="801"/>
        <v>0.72864786439763407</v>
      </c>
      <c r="V7330" s="30">
        <v>727.37519999999995</v>
      </c>
      <c r="W7330" s="3" t="s">
        <v>47</v>
      </c>
      <c r="X7330" s="3" t="s">
        <v>47</v>
      </c>
      <c r="Y7330" s="3" t="s">
        <v>47</v>
      </c>
      <c r="Z7330" s="3" t="s">
        <v>47</v>
      </c>
      <c r="AA7330" s="3" t="s">
        <v>47</v>
      </c>
      <c r="AB7330" s="12" t="s">
        <v>47</v>
      </c>
      <c r="AC7330" s="3" t="s">
        <v>47</v>
      </c>
      <c r="AD7330" s="3" t="s">
        <v>47</v>
      </c>
      <c r="AE7330" s="3" t="s">
        <v>47</v>
      </c>
      <c r="AF7330" s="3" t="s">
        <v>48</v>
      </c>
      <c r="AG7330" s="3" t="s">
        <v>47</v>
      </c>
      <c r="AH7330" s="3" t="s">
        <v>47</v>
      </c>
      <c r="AI7330" s="3" t="s">
        <v>47</v>
      </c>
      <c r="AK7330" s="3" t="s">
        <v>47</v>
      </c>
      <c r="AL7330" s="3" t="s">
        <v>48</v>
      </c>
      <c r="AM7330" s="3" t="s">
        <v>48</v>
      </c>
      <c r="AN7330" s="3" t="s">
        <v>48</v>
      </c>
      <c r="AU7330" s="3">
        <v>0</v>
      </c>
      <c r="AV7330" s="3">
        <v>13</v>
      </c>
      <c r="AW7330" s="3">
        <v>1</v>
      </c>
      <c r="AX7330" s="3">
        <v>13</v>
      </c>
      <c r="AY7330" s="3">
        <v>100</v>
      </c>
      <c r="AZ7330" s="6" t="str">
        <f t="shared" si="802"/>
        <v>3585.1</v>
      </c>
      <c r="BC7330" s="12" t="s">
        <v>19156</v>
      </c>
      <c r="BJ7330" s="12">
        <f t="shared" si="803"/>
        <v>0</v>
      </c>
      <c r="BK7330" s="12">
        <f t="shared" si="804"/>
        <v>0</v>
      </c>
      <c r="CQ7330" s="3" t="str">
        <f>CONCATENATE(baseURL!$A$1,baseURL!$B$1,baseURL!$C$1,".",C7330,".",L7330,".pkl&amp;seq=",BC7330)</f>
        <v>http://proteomics.broadinstitute.org/millscripts/viewfeed.pl?side=xl&amp;cycle=1&amp;fixedMods=iaaC&amp;file=msdataSM/iPRG2012_nd/cpick_in/iPRG2012_nd.3585.1.3.pkl&amp;seq=EANFDLLNLDTSLANAFRR</v>
      </c>
    </row>
    <row r="7331" spans="1:95" x14ac:dyDescent="0.2">
      <c r="A7331" s="3">
        <v>5837</v>
      </c>
      <c r="B7331" s="2" t="s">
        <v>19157</v>
      </c>
      <c r="C7331" s="2" t="s">
        <v>19151</v>
      </c>
      <c r="D7331" s="3">
        <v>17434</v>
      </c>
      <c r="E7331" s="3">
        <v>17418</v>
      </c>
      <c r="F7331" s="3">
        <v>75288</v>
      </c>
      <c r="G7331" s="3">
        <v>21002</v>
      </c>
      <c r="H7331" s="3">
        <v>67.929000000000002</v>
      </c>
      <c r="I7331" s="30">
        <v>796.42895999999996</v>
      </c>
      <c r="J7331" s="30">
        <v>796.42659409999999</v>
      </c>
      <c r="K7331" s="30">
        <v>2.3700000000000001E-3</v>
      </c>
      <c r="L7331" s="3">
        <v>3</v>
      </c>
      <c r="M7331" s="3">
        <v>3</v>
      </c>
      <c r="N7331" s="10">
        <f t="shared" si="798"/>
        <v>1</v>
      </c>
      <c r="O7331" s="35">
        <v>3</v>
      </c>
      <c r="P7331" s="17"/>
      <c r="Q7331" s="40">
        <v>2387.2639100000001</v>
      </c>
      <c r="R7331" s="40">
        <v>796.42615000000001</v>
      </c>
      <c r="S7331" s="18">
        <f t="shared" si="799"/>
        <v>3.5282618482002581</v>
      </c>
      <c r="T7331" s="18">
        <f t="shared" si="800"/>
        <v>0.55761604510539686</v>
      </c>
      <c r="U7331" s="18">
        <f t="shared" si="801"/>
        <v>0.43946321956634604</v>
      </c>
      <c r="V7331" s="30">
        <v>796.42650000000003</v>
      </c>
      <c r="W7331" s="3" t="s">
        <v>47</v>
      </c>
      <c r="X7331" s="3" t="s">
        <v>47</v>
      </c>
      <c r="Y7331" s="3" t="s">
        <v>47</v>
      </c>
      <c r="Z7331" s="3" t="s">
        <v>47</v>
      </c>
      <c r="AA7331" s="3" t="s">
        <v>47</v>
      </c>
      <c r="AB7331" s="12" t="s">
        <v>47</v>
      </c>
      <c r="AC7331" s="3" t="s">
        <v>47</v>
      </c>
      <c r="AD7331" s="3" t="s">
        <v>47</v>
      </c>
      <c r="AE7331" s="3" t="s">
        <v>47</v>
      </c>
      <c r="AF7331" s="3" t="s">
        <v>47</v>
      </c>
      <c r="AG7331" s="3" t="s">
        <v>47</v>
      </c>
      <c r="AI7331" s="3" t="s">
        <v>47</v>
      </c>
      <c r="AJ7331" s="3" t="s">
        <v>47</v>
      </c>
      <c r="AK7331" s="3" t="s">
        <v>47</v>
      </c>
      <c r="AL7331" s="3" t="s">
        <v>47</v>
      </c>
      <c r="AM7331" s="3" t="s">
        <v>47</v>
      </c>
      <c r="AN7331" s="3" t="s">
        <v>47</v>
      </c>
      <c r="AU7331" s="3">
        <v>0</v>
      </c>
      <c r="AV7331" s="3">
        <v>17</v>
      </c>
      <c r="AW7331" s="3">
        <v>1</v>
      </c>
      <c r="AX7331" s="3">
        <v>17</v>
      </c>
      <c r="AY7331" s="3">
        <v>100</v>
      </c>
      <c r="AZ7331" s="6" t="str">
        <f t="shared" si="802"/>
        <v>3585.2</v>
      </c>
      <c r="BC7331" s="12" t="s">
        <v>19158</v>
      </c>
      <c r="BJ7331" s="12">
        <f t="shared" si="803"/>
        <v>0</v>
      </c>
      <c r="BK7331" s="12">
        <f t="shared" si="804"/>
        <v>0</v>
      </c>
      <c r="CQ7331" s="3" t="str">
        <f>CONCATENATE(baseURL!$A$1,baseURL!$B$1,baseURL!$C$1,".",C7331,".",L7331,".pkl&amp;seq=",BC7331)</f>
        <v>http://proteomics.broadinstitute.org/millscripts/viewfeed.pl?side=xl&amp;cycle=1&amp;fixedMods=iaaC&amp;file=msdataSM/iPRG2012_nd/cpick_in/iPRG2012_nd.3585.2.3.pkl&amp;seq=LGLKFDDLLAEENPLMQTALR</v>
      </c>
    </row>
    <row r="7332" spans="1:95" x14ac:dyDescent="0.2">
      <c r="A7332" s="3">
        <v>2088</v>
      </c>
      <c r="B7332" s="2" t="s">
        <v>19159</v>
      </c>
      <c r="C7332" s="2" t="s">
        <v>19160</v>
      </c>
      <c r="D7332" s="3">
        <v>17435</v>
      </c>
      <c r="E7332" s="3">
        <v>17419</v>
      </c>
      <c r="F7332" s="3">
        <v>75289</v>
      </c>
      <c r="G7332" s="3">
        <v>21003</v>
      </c>
      <c r="H7332" s="3">
        <v>67.934799999999996</v>
      </c>
      <c r="I7332" s="30">
        <v>916.12528999999995</v>
      </c>
      <c r="J7332" s="30">
        <v>916.12386879999997</v>
      </c>
      <c r="K7332" s="30">
        <v>1.42E-3</v>
      </c>
      <c r="L7332" s="3">
        <v>3</v>
      </c>
      <c r="M7332" s="3">
        <v>3</v>
      </c>
      <c r="N7332" s="10">
        <f t="shared" si="798"/>
        <v>1</v>
      </c>
      <c r="O7332" s="35">
        <v>3</v>
      </c>
      <c r="P7332" s="17"/>
      <c r="Q7332" s="40">
        <v>2746.34915</v>
      </c>
      <c r="R7332" s="40">
        <v>916.12123999999994</v>
      </c>
      <c r="S7332" s="18">
        <f t="shared" si="799"/>
        <v>4.4208122497045794</v>
      </c>
      <c r="T7332" s="18">
        <f t="shared" si="800"/>
        <v>2.8694891955839457</v>
      </c>
      <c r="U7332" s="18">
        <f t="shared" si="801"/>
        <v>2.794389965259152</v>
      </c>
      <c r="V7332" s="30">
        <v>916.12379999999996</v>
      </c>
      <c r="W7332" s="3" t="s">
        <v>47</v>
      </c>
      <c r="X7332" s="3" t="s">
        <v>47</v>
      </c>
      <c r="Y7332" s="3" t="s">
        <v>47</v>
      </c>
      <c r="Z7332" s="3" t="s">
        <v>47</v>
      </c>
      <c r="AA7332" s="3" t="s">
        <v>48</v>
      </c>
      <c r="AB7332" s="12" t="s">
        <v>47</v>
      </c>
      <c r="AC7332" s="3" t="s">
        <v>47</v>
      </c>
      <c r="AD7332" s="3" t="s">
        <v>47</v>
      </c>
      <c r="AE7332" s="3" t="s">
        <v>47</v>
      </c>
      <c r="AG7332" s="3" t="s">
        <v>47</v>
      </c>
      <c r="AI7332" s="3" t="s">
        <v>47</v>
      </c>
      <c r="AJ7332" s="3" t="s">
        <v>47</v>
      </c>
      <c r="AK7332" s="3" t="s">
        <v>48</v>
      </c>
      <c r="AL7332" s="3" t="s">
        <v>52</v>
      </c>
      <c r="AM7332" s="3" t="s">
        <v>47</v>
      </c>
      <c r="AO7332" s="3" t="s">
        <v>47</v>
      </c>
      <c r="AQ7332" s="3" t="s">
        <v>47</v>
      </c>
      <c r="AU7332" s="3">
        <v>0</v>
      </c>
      <c r="AV7332" s="3">
        <v>14</v>
      </c>
      <c r="AW7332" s="3">
        <v>2</v>
      </c>
      <c r="AX7332" s="3">
        <v>13</v>
      </c>
      <c r="AY7332" s="3">
        <v>92.86</v>
      </c>
      <c r="AZ7332" s="6" t="str">
        <f t="shared" si="802"/>
        <v>3585.3</v>
      </c>
      <c r="BC7332" s="12" t="s">
        <v>19161</v>
      </c>
      <c r="BJ7332" s="12">
        <f t="shared" si="803"/>
        <v>0</v>
      </c>
      <c r="BK7332" s="12">
        <f t="shared" si="804"/>
        <v>0</v>
      </c>
      <c r="BP7332" s="3" t="s">
        <v>54</v>
      </c>
      <c r="BR7332" s="3" t="s">
        <v>54</v>
      </c>
      <c r="BX7332" s="3" t="s">
        <v>18890</v>
      </c>
      <c r="CQ7332" s="3" t="str">
        <f>CONCATENATE(baseURL!$A$1,baseURL!$B$1,baseURL!$C$1,".",C7332,".",L7332,".pkl&amp;seq=",BC7332,"&amp;varMods=Deamidated-N")</f>
        <v>http://proteomics.broadinstitute.org/millscripts/viewfeed.pl?side=xl&amp;cycle=1&amp;fixedMods=iaaC&amp;file=msdataSM/iPRG2012_nd/cpick_in/iPRG2012_nd.3585.3.3.pkl&amp;seq=SLVTLDVKPWDDETnLEEMVANVK&amp;varMods=Deamidated-N</v>
      </c>
    </row>
    <row r="7333" spans="1:95" x14ac:dyDescent="0.2">
      <c r="A7333" s="3">
        <v>4132</v>
      </c>
      <c r="B7333" s="2" t="s">
        <v>19162</v>
      </c>
      <c r="C7333" s="2" t="s">
        <v>19163</v>
      </c>
      <c r="D7333" s="3">
        <v>17436</v>
      </c>
      <c r="E7333" s="3">
        <v>17420</v>
      </c>
      <c r="F7333" s="3">
        <v>75308</v>
      </c>
      <c r="G7333" s="3">
        <v>21005</v>
      </c>
      <c r="H7333" s="3">
        <v>67.947000000000003</v>
      </c>
      <c r="I7333" s="30">
        <v>600.65944999999999</v>
      </c>
      <c r="J7333" s="30">
        <v>600.65774490000001</v>
      </c>
      <c r="K7333" s="30">
        <v>1.7099999999999999E-3</v>
      </c>
      <c r="L7333" s="3">
        <v>3</v>
      </c>
      <c r="M7333" s="3">
        <v>3</v>
      </c>
      <c r="N7333" s="10">
        <f t="shared" si="798"/>
        <v>1</v>
      </c>
      <c r="O7333" s="35">
        <v>3</v>
      </c>
      <c r="P7333" s="17"/>
      <c r="Q7333" s="40">
        <v>1799.9571599999999</v>
      </c>
      <c r="R7333" s="40">
        <v>600.65724</v>
      </c>
      <c r="S7333" s="18">
        <f t="shared" si="799"/>
        <v>3.6793030247848861</v>
      </c>
      <c r="T7333" s="18">
        <f t="shared" si="800"/>
        <v>0.84057922952849329</v>
      </c>
      <c r="U7333" s="18">
        <f t="shared" si="801"/>
        <v>0.4328591794309915</v>
      </c>
      <c r="V7333" s="30">
        <v>600.65750000000003</v>
      </c>
      <c r="W7333" s="3" t="s">
        <v>47</v>
      </c>
      <c r="Y7333" s="3" t="s">
        <v>47</v>
      </c>
      <c r="Z7333" s="3" t="s">
        <v>47</v>
      </c>
      <c r="AB7333" s="12" t="s">
        <v>47</v>
      </c>
      <c r="AC7333" s="3" t="s">
        <v>47</v>
      </c>
      <c r="AD7333" s="3" t="s">
        <v>47</v>
      </c>
      <c r="AE7333" s="3" t="s">
        <v>47</v>
      </c>
      <c r="AF7333" s="3" t="s">
        <v>65</v>
      </c>
      <c r="AG7333" s="3" t="s">
        <v>47</v>
      </c>
      <c r="AH7333" s="3" t="s">
        <v>47</v>
      </c>
      <c r="AI7333" s="3" t="s">
        <v>47</v>
      </c>
      <c r="AJ7333" s="3" t="s">
        <v>47</v>
      </c>
      <c r="AK7333" s="3" t="s">
        <v>47</v>
      </c>
      <c r="AL7333" s="3" t="s">
        <v>48</v>
      </c>
      <c r="AM7333" s="3" t="s">
        <v>47</v>
      </c>
      <c r="AU7333" s="3">
        <v>1</v>
      </c>
      <c r="AV7333" s="3">
        <v>13</v>
      </c>
      <c r="AW7333" s="3">
        <v>1</v>
      </c>
      <c r="AX7333" s="3">
        <v>13</v>
      </c>
      <c r="AY7333" s="3">
        <v>100</v>
      </c>
      <c r="AZ7333" s="6" t="str">
        <f t="shared" si="802"/>
        <v>3586.1</v>
      </c>
      <c r="BC7333" s="12" t="s">
        <v>19164</v>
      </c>
      <c r="BJ7333" s="12">
        <f t="shared" si="803"/>
        <v>0</v>
      </c>
      <c r="BK7333" s="12">
        <f t="shared" si="804"/>
        <v>0</v>
      </c>
      <c r="CB7333" s="3" t="s">
        <v>19165</v>
      </c>
      <c r="CQ7333" s="3" t="str">
        <f>CONCATENATE(baseURL!$A$1,baseURL!$B$1,baseURL!$C$1,".",C7333,".",L7333,".pkl&amp;seq=",BC7333)</f>
        <v>http://proteomics.broadinstitute.org/millscripts/viewfeed.pl?side=xl&amp;cycle=1&amp;fixedMods=iaaC&amp;file=msdataSM/iPRG2012_nd/cpick_in/iPRG2012_nd.3586.1.3.pkl&amp;seq=METPLDLLKLNLDER</v>
      </c>
    </row>
    <row r="7334" spans="1:95" x14ac:dyDescent="0.2">
      <c r="A7334" s="3">
        <v>6514</v>
      </c>
      <c r="B7334" s="2" t="s">
        <v>19166</v>
      </c>
      <c r="C7334" s="2" t="s">
        <v>19154</v>
      </c>
      <c r="D7334" s="3">
        <v>17437</v>
      </c>
      <c r="E7334" s="3">
        <v>17421</v>
      </c>
      <c r="F7334" s="3">
        <v>75309</v>
      </c>
      <c r="G7334" s="3">
        <v>21006</v>
      </c>
      <c r="H7334" s="3">
        <v>67.951099999999997</v>
      </c>
      <c r="I7334" s="30">
        <v>653.70402999999999</v>
      </c>
      <c r="J7334" s="30">
        <v>653.70479079999996</v>
      </c>
      <c r="K7334" s="30">
        <v>-7.6000000000000004E-4</v>
      </c>
      <c r="L7334" s="3">
        <v>3</v>
      </c>
      <c r="M7334" s="3">
        <v>3</v>
      </c>
      <c r="N7334" s="10">
        <f t="shared" si="798"/>
        <v>1</v>
      </c>
      <c r="O7334" s="35">
        <v>3</v>
      </c>
      <c r="P7334" s="17"/>
      <c r="Q7334" s="40">
        <v>1959.0949800000001</v>
      </c>
      <c r="R7334" s="40">
        <v>653.70317999999997</v>
      </c>
      <c r="S7334" s="18">
        <f t="shared" si="799"/>
        <v>1.3002843278412783</v>
      </c>
      <c r="T7334" s="18">
        <f t="shared" si="800"/>
        <v>2.4641152885019961</v>
      </c>
      <c r="U7334" s="18">
        <f t="shared" si="801"/>
        <v>2.4781889542018436</v>
      </c>
      <c r="V7334" s="30">
        <v>653.70479999999998</v>
      </c>
      <c r="W7334" s="3" t="s">
        <v>47</v>
      </c>
      <c r="X7334" s="3" t="s">
        <v>47</v>
      </c>
      <c r="Y7334" s="3" t="s">
        <v>47</v>
      </c>
      <c r="Z7334" s="3" t="s">
        <v>47</v>
      </c>
      <c r="AA7334" s="3" t="s">
        <v>48</v>
      </c>
      <c r="AB7334" s="12" t="s">
        <v>47</v>
      </c>
      <c r="AC7334" s="3" t="s">
        <v>47</v>
      </c>
      <c r="AD7334" s="3" t="s">
        <v>47</v>
      </c>
      <c r="AE7334" s="3" t="s">
        <v>47</v>
      </c>
      <c r="AF7334" s="3" t="s">
        <v>47</v>
      </c>
      <c r="AG7334" s="3" t="s">
        <v>47</v>
      </c>
      <c r="AH7334" s="3" t="s">
        <v>47</v>
      </c>
      <c r="AI7334" s="3" t="s">
        <v>47</v>
      </c>
      <c r="AJ7334" s="3" t="s">
        <v>47</v>
      </c>
      <c r="AK7334" s="3" t="s">
        <v>47</v>
      </c>
      <c r="AL7334" s="3" t="s">
        <v>47</v>
      </c>
      <c r="AU7334" s="3">
        <v>0</v>
      </c>
      <c r="AV7334" s="3">
        <v>15</v>
      </c>
      <c r="AW7334" s="3">
        <v>1</v>
      </c>
      <c r="AX7334" s="3">
        <v>15</v>
      </c>
      <c r="AY7334" s="3">
        <v>100</v>
      </c>
      <c r="AZ7334" s="6" t="str">
        <f t="shared" si="802"/>
        <v>3586.2</v>
      </c>
      <c r="BC7334" s="12" t="s">
        <v>19167</v>
      </c>
      <c r="BJ7334" s="12">
        <f t="shared" si="803"/>
        <v>0</v>
      </c>
      <c r="BK7334" s="12">
        <f t="shared" si="804"/>
        <v>0</v>
      </c>
      <c r="CQ7334" s="3" t="str">
        <f>CONCATENATE(baseURL!$A$1,baseURL!$B$1,baseURL!$C$1,".",C7334,".",L7334,".pkl&amp;seq=",BC7334)</f>
        <v>http://proteomics.broadinstitute.org/millscripts/viewfeed.pl?side=xl&amp;cycle=1&amp;fixedMods=iaaC&amp;file=msdataSM/iPRG2012_nd/cpick_in/iPRG2012_nd.3586.2.3.pkl&amp;seq=LLPYWQDVLAKDLLSGK</v>
      </c>
    </row>
    <row r="7335" spans="1:95" x14ac:dyDescent="0.2">
      <c r="A7335" s="3">
        <v>7224</v>
      </c>
      <c r="B7335" s="2" t="s">
        <v>19168</v>
      </c>
      <c r="C7335" s="2" t="s">
        <v>19159</v>
      </c>
      <c r="D7335" s="3">
        <v>17439</v>
      </c>
      <c r="E7335" s="3">
        <v>17423</v>
      </c>
      <c r="F7335" s="3">
        <v>75311</v>
      </c>
      <c r="G7335" s="3">
        <v>21008</v>
      </c>
      <c r="H7335" s="3">
        <v>67.959500000000006</v>
      </c>
      <c r="I7335" s="30">
        <v>722.07705999999996</v>
      </c>
      <c r="J7335" s="30">
        <v>721.91068299999995</v>
      </c>
      <c r="K7335" s="30">
        <v>0.16638</v>
      </c>
      <c r="L7335" s="3">
        <v>0</v>
      </c>
      <c r="M7335" s="3">
        <v>6</v>
      </c>
      <c r="N7335" s="10">
        <f t="shared" si="798"/>
        <v>1</v>
      </c>
      <c r="O7335" s="35">
        <v>6</v>
      </c>
      <c r="P7335" s="17"/>
      <c r="Q7335" s="40">
        <v>4326.4183800000001</v>
      </c>
      <c r="R7335" s="40">
        <v>721.90913</v>
      </c>
      <c r="S7335" s="18">
        <f t="shared" si="799"/>
        <v>232.61930487006825</v>
      </c>
      <c r="T7335" s="18">
        <f t="shared" si="800"/>
        <v>2.1512402813694909</v>
      </c>
      <c r="U7335" s="18">
        <f t="shared" si="801"/>
        <v>2.3133105408849288</v>
      </c>
      <c r="V7335" s="30">
        <v>721.91079999999999</v>
      </c>
      <c r="W7335" s="3" t="s">
        <v>47</v>
      </c>
      <c r="X7335" s="3" t="s">
        <v>47</v>
      </c>
      <c r="Y7335" s="3" t="s">
        <v>47</v>
      </c>
      <c r="AA7335" s="3" t="s">
        <v>48</v>
      </c>
      <c r="AB7335" s="12" t="s">
        <v>48</v>
      </c>
      <c r="AC7335" s="3" t="s">
        <v>47</v>
      </c>
      <c r="AD7335" s="3" t="s">
        <v>52</v>
      </c>
      <c r="AM7335" s="3" t="s">
        <v>47</v>
      </c>
      <c r="AU7335" s="3">
        <v>0</v>
      </c>
      <c r="AV7335" s="3">
        <v>5</v>
      </c>
      <c r="AW7335" s="3">
        <v>1</v>
      </c>
      <c r="AX7335" s="3">
        <v>5</v>
      </c>
      <c r="AY7335" s="3">
        <v>100</v>
      </c>
      <c r="AZ7335" s="6" t="str">
        <f t="shared" si="802"/>
        <v>3586.4</v>
      </c>
      <c r="BC7335" s="12" t="s">
        <v>19169</v>
      </c>
      <c r="BJ7335" s="12">
        <f t="shared" si="803"/>
        <v>0</v>
      </c>
      <c r="BK7335" s="12">
        <f t="shared" si="804"/>
        <v>0</v>
      </c>
      <c r="CQ7335" s="3" t="str">
        <f>CONCATENATE(baseURL!$A$1,baseURL!$B$1,baseURL!$C$1,".",C7335,".",L7335,".pkl&amp;seq=",BC7335)</f>
        <v>http://proteomics.broadinstitute.org/millscripts/viewfeed.pl?side=xl&amp;cycle=1&amp;fixedMods=iaaC&amp;file=msdataSM/iPRG2012_nd/cpick_in/iPRG2012_nd.3586.4.0.pkl&amp;seq=TLLEALDALEQPSRPTDKPLRLPLQDVYKLGGLGTVPVGR</v>
      </c>
    </row>
    <row r="7336" spans="1:95" x14ac:dyDescent="0.2">
      <c r="A7336" s="3">
        <v>6941</v>
      </c>
      <c r="B7336" s="2" t="s">
        <v>19170</v>
      </c>
      <c r="C7336" s="2" t="s">
        <v>19171</v>
      </c>
      <c r="D7336" s="3">
        <v>17440</v>
      </c>
      <c r="E7336" s="3">
        <v>17424</v>
      </c>
      <c r="F7336" s="3">
        <v>75329</v>
      </c>
      <c r="G7336" s="3">
        <v>21010</v>
      </c>
      <c r="H7336" s="3">
        <v>67.984399999999994</v>
      </c>
      <c r="I7336" s="30">
        <v>935.13716999999997</v>
      </c>
      <c r="J7336" s="30">
        <v>935.13658699999996</v>
      </c>
      <c r="K7336" s="30">
        <v>5.8E-4</v>
      </c>
      <c r="L7336" s="3">
        <v>3</v>
      </c>
      <c r="M7336" s="3">
        <v>3</v>
      </c>
      <c r="N7336" s="10">
        <f t="shared" si="798"/>
        <v>1</v>
      </c>
      <c r="O7336" s="35">
        <v>3</v>
      </c>
      <c r="P7336" s="17"/>
      <c r="Q7336" s="40">
        <v>2803.39309</v>
      </c>
      <c r="R7336" s="40">
        <v>935.13588000000004</v>
      </c>
      <c r="S7336" s="18">
        <f t="shared" si="799"/>
        <v>1.3794786699086923</v>
      </c>
      <c r="T7336" s="18">
        <f t="shared" si="800"/>
        <v>0.75603986013273183</v>
      </c>
      <c r="U7336" s="18">
        <f t="shared" si="801"/>
        <v>0.66300525214857475</v>
      </c>
      <c r="V7336" s="30">
        <v>935.13649999999996</v>
      </c>
      <c r="W7336" s="3" t="s">
        <v>47</v>
      </c>
      <c r="X7336" s="3" t="s">
        <v>47</v>
      </c>
      <c r="Y7336" s="3" t="s">
        <v>47</v>
      </c>
      <c r="Z7336" s="3" t="s">
        <v>47</v>
      </c>
      <c r="AA7336" s="3" t="s">
        <v>48</v>
      </c>
      <c r="AB7336" s="12" t="s">
        <v>47</v>
      </c>
      <c r="AC7336" s="3" t="s">
        <v>47</v>
      </c>
      <c r="AD7336" s="3" t="s">
        <v>47</v>
      </c>
      <c r="AE7336" s="3" t="s">
        <v>47</v>
      </c>
      <c r="AF7336" s="3" t="s">
        <v>47</v>
      </c>
      <c r="AG7336" s="3" t="s">
        <v>47</v>
      </c>
      <c r="AI7336" s="3" t="s">
        <v>47</v>
      </c>
      <c r="AJ7336" s="3" t="s">
        <v>47</v>
      </c>
      <c r="AK7336" s="3" t="s">
        <v>47</v>
      </c>
      <c r="AL7336" s="3" t="s">
        <v>47</v>
      </c>
      <c r="AM7336" s="3" t="s">
        <v>47</v>
      </c>
      <c r="AN7336" s="3" t="s">
        <v>47</v>
      </c>
      <c r="AO7336" s="3" t="s">
        <v>47</v>
      </c>
      <c r="AP7336" s="3" t="s">
        <v>47</v>
      </c>
      <c r="AU7336" s="3">
        <v>0</v>
      </c>
      <c r="AV7336" s="3">
        <v>18</v>
      </c>
      <c r="AW7336" s="3">
        <v>1</v>
      </c>
      <c r="AX7336" s="3">
        <v>18</v>
      </c>
      <c r="AY7336" s="3">
        <v>100</v>
      </c>
      <c r="AZ7336" s="6" t="str">
        <f t="shared" si="802"/>
        <v>3587.1</v>
      </c>
      <c r="BC7336" s="12" t="s">
        <v>19172</v>
      </c>
      <c r="BJ7336" s="12">
        <f t="shared" si="803"/>
        <v>1</v>
      </c>
      <c r="BK7336" s="12">
        <f t="shared" si="804"/>
        <v>0</v>
      </c>
      <c r="CQ7336" s="3" t="str">
        <f>CONCATENATE(baseURL!$A$1,baseURL!$B$1,baseURL!$C$1,".",C7336,".",L7336,".pkl&amp;seq=",BC7336)</f>
        <v>http://proteomics.broadinstitute.org/millscripts/viewfeed.pl?side=xl&amp;cycle=1&amp;fixedMods=iaaC&amp;file=msdataSM/iPRG2012_nd/cpick_in/iPRG2012_nd.3587.1.3.pkl&amp;seq=STLLNVLTGELLPTSGEVYTHENCR</v>
      </c>
    </row>
    <row r="7337" spans="1:95" x14ac:dyDescent="0.2">
      <c r="A7337" s="3">
        <v>5186</v>
      </c>
      <c r="B7337" s="2" t="s">
        <v>19173</v>
      </c>
      <c r="C7337" s="2" t="s">
        <v>19174</v>
      </c>
      <c r="D7337" s="3">
        <v>17441</v>
      </c>
      <c r="E7337" s="3">
        <v>17425</v>
      </c>
      <c r="F7337" s="3">
        <v>75350</v>
      </c>
      <c r="G7337" s="3">
        <v>21012</v>
      </c>
      <c r="H7337" s="3">
        <v>68.009200000000007</v>
      </c>
      <c r="I7337" s="30">
        <v>571.53078000000005</v>
      </c>
      <c r="J7337" s="30">
        <v>571.52958880000006</v>
      </c>
      <c r="K7337" s="30">
        <v>1.1900000000000001E-3</v>
      </c>
      <c r="L7337" s="3">
        <v>4</v>
      </c>
      <c r="M7337" s="3">
        <v>4</v>
      </c>
      <c r="N7337" s="10">
        <f t="shared" si="798"/>
        <v>1</v>
      </c>
      <c r="O7337" s="35">
        <v>4</v>
      </c>
      <c r="P7337" s="17"/>
      <c r="Q7337" s="40">
        <v>2283.0927999999999</v>
      </c>
      <c r="R7337" s="40">
        <v>571.52865999999995</v>
      </c>
      <c r="S7337" s="18">
        <f t="shared" si="799"/>
        <v>3.709350288932987</v>
      </c>
      <c r="T7337" s="18">
        <f t="shared" si="800"/>
        <v>1.6251153531139475</v>
      </c>
      <c r="U7337" s="18">
        <f t="shared" si="801"/>
        <v>1.2947732141103054</v>
      </c>
      <c r="V7337" s="30">
        <v>571.52940000000001</v>
      </c>
      <c r="W7337" s="3" t="s">
        <v>47</v>
      </c>
      <c r="X7337" s="3" t="s">
        <v>47</v>
      </c>
      <c r="Y7337" s="3" t="s">
        <v>47</v>
      </c>
      <c r="Z7337" s="3" t="s">
        <v>47</v>
      </c>
      <c r="AA7337" s="3" t="s">
        <v>47</v>
      </c>
      <c r="AB7337" s="12" t="s">
        <v>47</v>
      </c>
      <c r="AC7337" s="3" t="s">
        <v>47</v>
      </c>
      <c r="AD7337" s="3" t="s">
        <v>47</v>
      </c>
      <c r="AE7337" s="3" t="s">
        <v>47</v>
      </c>
      <c r="AF7337" s="3" t="s">
        <v>47</v>
      </c>
      <c r="AG7337" s="3" t="s">
        <v>47</v>
      </c>
      <c r="AH7337" s="3" t="s">
        <v>47</v>
      </c>
      <c r="AI7337" s="3" t="s">
        <v>47</v>
      </c>
      <c r="AJ7337" s="3" t="s">
        <v>47</v>
      </c>
      <c r="AK7337" s="3" t="s">
        <v>47</v>
      </c>
      <c r="AL7337" s="3" t="s">
        <v>47</v>
      </c>
      <c r="AM7337" s="3" t="s">
        <v>47</v>
      </c>
      <c r="AN7337" s="3" t="s">
        <v>47</v>
      </c>
      <c r="AU7337" s="3">
        <v>0</v>
      </c>
      <c r="AV7337" s="3">
        <v>18</v>
      </c>
      <c r="AW7337" s="3">
        <v>1</v>
      </c>
      <c r="AX7337" s="3">
        <v>18</v>
      </c>
      <c r="AY7337" s="3">
        <v>100</v>
      </c>
      <c r="AZ7337" s="6" t="str">
        <f t="shared" si="802"/>
        <v>3588.1</v>
      </c>
      <c r="BC7337" s="12" t="s">
        <v>19175</v>
      </c>
      <c r="BJ7337" s="12">
        <f t="shared" si="803"/>
        <v>0</v>
      </c>
      <c r="BK7337" s="12">
        <f t="shared" si="804"/>
        <v>0</v>
      </c>
      <c r="CQ7337" s="3" t="str">
        <f>CONCATENATE(baseURL!$A$1,baseURL!$B$1,baseURL!$C$1,".",C7337,".",L7337,".pkl&amp;seq=",BC7337)</f>
        <v>http://proteomics.broadinstitute.org/millscripts/viewfeed.pl?side=xl&amp;cycle=1&amp;fixedMods=iaaC&amp;file=msdataSM/iPRG2012_nd/cpick_in/iPRG2012_nd.3588.1.4.pkl&amp;seq=SLDSLFDFLKENGHFDVDGK</v>
      </c>
    </row>
    <row r="7338" spans="1:95" x14ac:dyDescent="0.2">
      <c r="A7338" s="3">
        <v>3785</v>
      </c>
      <c r="B7338" s="2" t="s">
        <v>19176</v>
      </c>
      <c r="C7338" s="2" t="s">
        <v>19177</v>
      </c>
      <c r="D7338" s="3">
        <v>17442</v>
      </c>
      <c r="E7338" s="3">
        <v>17426</v>
      </c>
      <c r="F7338" s="3">
        <v>75371</v>
      </c>
      <c r="G7338" s="3">
        <v>21014</v>
      </c>
      <c r="H7338" s="3">
        <v>68.033900000000003</v>
      </c>
      <c r="I7338" s="30">
        <v>810.45623000000001</v>
      </c>
      <c r="J7338" s="30">
        <v>810.05872880000004</v>
      </c>
      <c r="K7338" s="30">
        <v>0.39750000000000002</v>
      </c>
      <c r="L7338" s="3">
        <v>2</v>
      </c>
      <c r="M7338" s="3">
        <v>3</v>
      </c>
      <c r="N7338" s="10">
        <f t="shared" si="798"/>
        <v>-1</v>
      </c>
      <c r="O7338" s="35">
        <v>3</v>
      </c>
      <c r="P7338" s="17"/>
      <c r="Q7338" s="40">
        <v>2428.16419</v>
      </c>
      <c r="R7338" s="40">
        <v>810.05957999999998</v>
      </c>
      <c r="S7338" s="18">
        <f t="shared" si="799"/>
        <v>489.65534115406962</v>
      </c>
      <c r="T7338" s="18">
        <f t="shared" si="800"/>
        <v>-1.0507869062455435</v>
      </c>
      <c r="U7338" s="18">
        <f t="shared" si="801"/>
        <v>-0.83944442702408095</v>
      </c>
      <c r="V7338" s="30">
        <v>810.05889999999999</v>
      </c>
      <c r="W7338" s="3" t="s">
        <v>47</v>
      </c>
      <c r="X7338" s="3" t="s">
        <v>47</v>
      </c>
      <c r="Y7338" s="3" t="s">
        <v>47</v>
      </c>
      <c r="Z7338" s="3" t="s">
        <v>47</v>
      </c>
      <c r="AA7338" s="3" t="s">
        <v>47</v>
      </c>
      <c r="AB7338" s="12" t="s">
        <v>47</v>
      </c>
      <c r="AC7338" s="3" t="s">
        <v>47</v>
      </c>
      <c r="AE7338" s="3" t="s">
        <v>47</v>
      </c>
      <c r="AF7338" s="3" t="s">
        <v>47</v>
      </c>
      <c r="AI7338" s="3" t="s">
        <v>47</v>
      </c>
      <c r="AK7338" s="3" t="s">
        <v>65</v>
      </c>
      <c r="AL7338" s="3" t="s">
        <v>47</v>
      </c>
      <c r="AM7338" s="3" t="s">
        <v>48</v>
      </c>
      <c r="AN7338" s="3" t="s">
        <v>48</v>
      </c>
      <c r="AU7338" s="3">
        <v>1</v>
      </c>
      <c r="AV7338" s="3">
        <v>11</v>
      </c>
      <c r="AW7338" s="3">
        <v>1</v>
      </c>
      <c r="AX7338" s="3">
        <v>11</v>
      </c>
      <c r="AY7338" s="3">
        <v>100</v>
      </c>
      <c r="AZ7338" s="6" t="str">
        <f t="shared" si="802"/>
        <v>3589.1</v>
      </c>
      <c r="BC7338" s="12" t="s">
        <v>19178</v>
      </c>
      <c r="BJ7338" s="12">
        <f t="shared" si="803"/>
        <v>0</v>
      </c>
      <c r="BK7338" s="12">
        <f t="shared" si="804"/>
        <v>0</v>
      </c>
      <c r="CG7338" s="3" t="s">
        <v>19179</v>
      </c>
      <c r="CQ7338" s="3" t="str">
        <f>CONCATENATE(baseURL!$A$1,baseURL!$B$1,baseURL!$C$1,".",C7338,".",L7338,".pkl&amp;seq=",BC7338)</f>
        <v>http://proteomics.broadinstitute.org/millscripts/viewfeed.pl?side=xl&amp;cycle=1&amp;fixedMods=iaaC&amp;file=msdataSM/iPRG2012_nd/cpick_in/iPRG2012_nd.3589.1.2.pkl&amp;seq=NHFLFNVESAGAMTPEELFFK</v>
      </c>
    </row>
    <row r="7339" spans="1:95" x14ac:dyDescent="0.2">
      <c r="A7339" s="3">
        <v>417</v>
      </c>
      <c r="B7339" s="2" t="s">
        <v>19180</v>
      </c>
      <c r="C7339" s="2" t="s">
        <v>19181</v>
      </c>
      <c r="D7339" s="3">
        <v>17443</v>
      </c>
      <c r="E7339" s="3">
        <v>17427</v>
      </c>
      <c r="F7339" s="3">
        <v>75392</v>
      </c>
      <c r="G7339" s="3">
        <v>21016</v>
      </c>
      <c r="H7339" s="3">
        <v>68.058700000000002</v>
      </c>
      <c r="I7339" s="30">
        <v>842.79571999999996</v>
      </c>
      <c r="J7339" s="30">
        <v>842.79375519999996</v>
      </c>
      <c r="K7339" s="30">
        <v>1.9599999999999999E-3</v>
      </c>
      <c r="L7339" s="3">
        <v>3</v>
      </c>
      <c r="M7339" s="3">
        <v>3</v>
      </c>
      <c r="N7339" s="10">
        <f t="shared" si="798"/>
        <v>1</v>
      </c>
      <c r="O7339" s="35">
        <v>3</v>
      </c>
      <c r="P7339" s="17"/>
      <c r="Q7339" s="40">
        <v>2526.3636200000001</v>
      </c>
      <c r="R7339" s="40">
        <v>842.79273000000001</v>
      </c>
      <c r="S7339" s="18">
        <f t="shared" si="799"/>
        <v>3.5477287517113574</v>
      </c>
      <c r="T7339" s="18">
        <f t="shared" si="800"/>
        <v>1.2164319452046104</v>
      </c>
      <c r="U7339" s="18">
        <f t="shared" si="801"/>
        <v>1.26958854999496</v>
      </c>
      <c r="V7339" s="30">
        <v>842.79380000000003</v>
      </c>
      <c r="W7339" s="3" t="s">
        <v>47</v>
      </c>
      <c r="Z7339" s="3" t="s">
        <v>47</v>
      </c>
      <c r="AA7339" s="3" t="s">
        <v>47</v>
      </c>
      <c r="AB7339" s="12" t="s">
        <v>47</v>
      </c>
      <c r="AC7339" s="3" t="s">
        <v>47</v>
      </c>
      <c r="AD7339" s="3" t="s">
        <v>47</v>
      </c>
      <c r="AE7339" s="3" t="s">
        <v>47</v>
      </c>
      <c r="AF7339" s="3" t="s">
        <v>47</v>
      </c>
      <c r="AG7339" s="3" t="s">
        <v>47</v>
      </c>
      <c r="AI7339" s="3" t="s">
        <v>47</v>
      </c>
      <c r="AJ7339" s="3" t="s">
        <v>47</v>
      </c>
      <c r="AK7339" s="3" t="s">
        <v>47</v>
      </c>
      <c r="AL7339" s="3" t="s">
        <v>48</v>
      </c>
      <c r="AM7339" s="3" t="s">
        <v>48</v>
      </c>
      <c r="AN7339" s="3" t="s">
        <v>48</v>
      </c>
      <c r="AO7339" s="3" t="s">
        <v>48</v>
      </c>
      <c r="AP7339" s="3" t="s">
        <v>48</v>
      </c>
      <c r="AQ7339" s="3" t="s">
        <v>47</v>
      </c>
      <c r="AU7339" s="3">
        <v>0</v>
      </c>
      <c r="AV7339" s="3">
        <v>13</v>
      </c>
      <c r="AW7339" s="3">
        <v>1</v>
      </c>
      <c r="AX7339" s="3">
        <v>13</v>
      </c>
      <c r="AY7339" s="3">
        <v>100</v>
      </c>
      <c r="AZ7339" s="6" t="str">
        <f t="shared" si="802"/>
        <v>3590.1</v>
      </c>
      <c r="BB7339" s="12" t="s">
        <v>79</v>
      </c>
      <c r="BC7339" s="12" t="s">
        <v>19182</v>
      </c>
      <c r="BJ7339" s="12">
        <f t="shared" si="803"/>
        <v>0</v>
      </c>
      <c r="BK7339" s="12">
        <f t="shared" si="804"/>
        <v>0</v>
      </c>
      <c r="CQ7339" s="3" t="str">
        <f>CONCATENATE(baseURL!$A$1,baseURL!$B$1,"+Acetyl",baseURL!$C$1,".",C7339,".",L7339,".pkl&amp;seq=",BC7339)</f>
        <v>http://proteomics.broadinstitute.org/millscripts/viewfeed.pl?side=xl&amp;cycle=1&amp;fixedMods=iaaC+Acetyl&amp;file=msdataSM/iPRG2012_nd/cpick_in/iPRG2012_nd.3590.1.3.pkl&amp;seq=ASSSSTLPLHMYLRPLLLEDLK</v>
      </c>
    </row>
    <row r="7340" spans="1:95" x14ac:dyDescent="0.2">
      <c r="A7340" s="3">
        <v>6513</v>
      </c>
      <c r="B7340" s="2" t="s">
        <v>19183</v>
      </c>
      <c r="C7340" s="2" t="s">
        <v>19184</v>
      </c>
      <c r="D7340" s="3">
        <v>17444</v>
      </c>
      <c r="E7340" s="3">
        <v>17428</v>
      </c>
      <c r="F7340" s="3">
        <v>75413</v>
      </c>
      <c r="G7340" s="3">
        <v>21018</v>
      </c>
      <c r="H7340" s="3">
        <v>68.071799999999996</v>
      </c>
      <c r="I7340" s="30">
        <v>593.86560999999995</v>
      </c>
      <c r="J7340" s="30">
        <v>593.86343599999998</v>
      </c>
      <c r="K7340" s="30">
        <v>2.1700000000000001E-3</v>
      </c>
      <c r="L7340" s="3">
        <v>2</v>
      </c>
      <c r="M7340" s="3">
        <v>2</v>
      </c>
      <c r="N7340" s="10">
        <f t="shared" si="798"/>
        <v>1</v>
      </c>
      <c r="O7340" s="35">
        <v>2</v>
      </c>
      <c r="P7340" s="17"/>
      <c r="Q7340" s="40">
        <v>1186.7194199999999</v>
      </c>
      <c r="R7340" s="40">
        <v>593.86334999999997</v>
      </c>
      <c r="S7340" s="18">
        <f t="shared" si="799"/>
        <v>3.8055892824138593</v>
      </c>
      <c r="T7340" s="18">
        <f t="shared" si="800"/>
        <v>0.14481445943792381</v>
      </c>
      <c r="U7340" s="18">
        <f t="shared" si="801"/>
        <v>-0.25258335939125881</v>
      </c>
      <c r="V7340" s="30">
        <v>593.86320000000001</v>
      </c>
      <c r="W7340" s="3" t="s">
        <v>47</v>
      </c>
      <c r="X7340" s="3" t="s">
        <v>47</v>
      </c>
      <c r="Y7340" s="3" t="s">
        <v>47</v>
      </c>
      <c r="Z7340" s="3" t="s">
        <v>47</v>
      </c>
      <c r="AA7340" s="3" t="s">
        <v>48</v>
      </c>
      <c r="AB7340" s="12" t="s">
        <v>47</v>
      </c>
      <c r="AC7340" s="3" t="s">
        <v>47</v>
      </c>
      <c r="AD7340" s="3" t="s">
        <v>47</v>
      </c>
      <c r="AE7340" s="3" t="s">
        <v>47</v>
      </c>
      <c r="AF7340" s="3" t="s">
        <v>47</v>
      </c>
      <c r="AG7340" s="3" t="s">
        <v>47</v>
      </c>
      <c r="AH7340" s="3" t="s">
        <v>47</v>
      </c>
      <c r="AI7340" s="3" t="s">
        <v>47</v>
      </c>
      <c r="AJ7340" s="3" t="s">
        <v>47</v>
      </c>
      <c r="AK7340" s="3" t="s">
        <v>47</v>
      </c>
      <c r="AL7340" s="3" t="s">
        <v>47</v>
      </c>
      <c r="AU7340" s="3">
        <v>0</v>
      </c>
      <c r="AV7340" s="3">
        <v>15</v>
      </c>
      <c r="AW7340" s="3">
        <v>1</v>
      </c>
      <c r="AX7340" s="3">
        <v>15</v>
      </c>
      <c r="AY7340" s="3">
        <v>100</v>
      </c>
      <c r="AZ7340" s="6" t="str">
        <f t="shared" si="802"/>
        <v>3591.1</v>
      </c>
      <c r="BC7340" s="12" t="s">
        <v>19185</v>
      </c>
      <c r="BJ7340" s="12">
        <f t="shared" si="803"/>
        <v>0</v>
      </c>
      <c r="BK7340" s="12">
        <f t="shared" si="804"/>
        <v>0</v>
      </c>
      <c r="CQ7340" s="3" t="str">
        <f>CONCATENATE(baseURL!$A$1,baseURL!$B$1,baseURL!$C$1,".",C7340,".",L7340,".pkl&amp;seq=",BC7340)</f>
        <v>http://proteomics.broadinstitute.org/millscripts/viewfeed.pl?side=xl&amp;cycle=1&amp;fixedMods=iaaC&amp;file=msdataSM/iPRG2012_nd/cpick_in/iPRG2012_nd.3591.1.2.pkl&amp;seq=ESLPLLVFLR</v>
      </c>
    </row>
    <row r="7341" spans="1:95" x14ac:dyDescent="0.2">
      <c r="A7341" s="3">
        <v>6589</v>
      </c>
      <c r="B7341" s="2" t="s">
        <v>19186</v>
      </c>
      <c r="C7341" s="2" t="s">
        <v>19180</v>
      </c>
      <c r="D7341" s="3">
        <v>17445</v>
      </c>
      <c r="E7341" s="3">
        <v>17429</v>
      </c>
      <c r="F7341" s="3">
        <v>75414</v>
      </c>
      <c r="G7341" s="3">
        <v>21019</v>
      </c>
      <c r="H7341" s="3">
        <v>68.077600000000004</v>
      </c>
      <c r="I7341" s="30">
        <v>812.43329000000006</v>
      </c>
      <c r="J7341" s="30">
        <v>812.43460719999996</v>
      </c>
      <c r="K7341" s="30">
        <v>-1.32E-3</v>
      </c>
      <c r="L7341" s="3">
        <v>2</v>
      </c>
      <c r="M7341" s="3">
        <v>2</v>
      </c>
      <c r="N7341" s="10">
        <f t="shared" si="798"/>
        <v>1</v>
      </c>
      <c r="O7341" s="35">
        <v>2</v>
      </c>
      <c r="P7341" s="17"/>
      <c r="Q7341" s="40">
        <v>1623.86285</v>
      </c>
      <c r="R7341" s="40">
        <v>812.43506000000002</v>
      </c>
      <c r="S7341" s="18">
        <f t="shared" si="799"/>
        <v>-2.1786356683880261</v>
      </c>
      <c r="T7341" s="18">
        <f t="shared" si="800"/>
        <v>-0.55733685355955753</v>
      </c>
      <c r="U7341" s="18">
        <f t="shared" si="801"/>
        <v>-0.44311233934264488</v>
      </c>
      <c r="V7341" s="30">
        <v>812.43470000000002</v>
      </c>
      <c r="W7341" s="3" t="s">
        <v>47</v>
      </c>
      <c r="X7341" s="3" t="s">
        <v>47</v>
      </c>
      <c r="Y7341" s="3" t="s">
        <v>47</v>
      </c>
      <c r="Z7341" s="3" t="s">
        <v>47</v>
      </c>
      <c r="AA7341" s="3" t="s">
        <v>47</v>
      </c>
      <c r="AB7341" s="12" t="s">
        <v>47</v>
      </c>
      <c r="AC7341" s="3" t="s">
        <v>47</v>
      </c>
      <c r="AD7341" s="3" t="s">
        <v>47</v>
      </c>
      <c r="AE7341" s="3" t="s">
        <v>47</v>
      </c>
      <c r="AF7341" s="3" t="s">
        <v>47</v>
      </c>
      <c r="AG7341" s="3" t="s">
        <v>52</v>
      </c>
      <c r="AH7341" s="3" t="s">
        <v>47</v>
      </c>
      <c r="AI7341" s="3" t="s">
        <v>47</v>
      </c>
      <c r="AJ7341" s="3" t="s">
        <v>47</v>
      </c>
      <c r="AK7341" s="3" t="s">
        <v>47</v>
      </c>
      <c r="AL7341" s="3" t="s">
        <v>47</v>
      </c>
      <c r="AU7341" s="3">
        <v>0</v>
      </c>
      <c r="AV7341" s="3">
        <v>15</v>
      </c>
      <c r="AW7341" s="3">
        <v>1</v>
      </c>
      <c r="AX7341" s="3">
        <v>15</v>
      </c>
      <c r="AY7341" s="3">
        <v>100</v>
      </c>
      <c r="AZ7341" s="6" t="str">
        <f t="shared" si="802"/>
        <v>3591.2</v>
      </c>
      <c r="BC7341" s="12" t="s">
        <v>19187</v>
      </c>
      <c r="BJ7341" s="12">
        <f t="shared" si="803"/>
        <v>0</v>
      </c>
      <c r="BK7341" s="12">
        <f t="shared" si="804"/>
        <v>0</v>
      </c>
      <c r="CQ7341" s="3" t="str">
        <f>CONCATENATE(baseURL!$A$1,baseURL!$B$1,baseURL!$C$1,".",C7341,".",L7341,".pkl&amp;seq=",BC7341)</f>
        <v>http://proteomics.broadinstitute.org/millscripts/viewfeed.pl?side=xl&amp;cycle=1&amp;fixedMods=iaaC&amp;file=msdataSM/iPRG2012_nd/cpick_in/iPRG2012_nd.3591.2.2.pkl&amp;seq=LVEQLADYLLGVQY</v>
      </c>
    </row>
    <row r="7342" spans="1:95" x14ac:dyDescent="0.2">
      <c r="A7342" s="3">
        <v>5678</v>
      </c>
      <c r="B7342" s="2" t="s">
        <v>19188</v>
      </c>
      <c r="C7342" s="2" t="s">
        <v>19189</v>
      </c>
      <c r="D7342" s="3">
        <v>17446</v>
      </c>
      <c r="E7342" s="3">
        <v>17430</v>
      </c>
      <c r="F7342" s="3">
        <v>75415</v>
      </c>
      <c r="G7342" s="3">
        <v>21020</v>
      </c>
      <c r="H7342" s="3">
        <v>68.083399999999997</v>
      </c>
      <c r="I7342" s="30">
        <v>977.52732000000003</v>
      </c>
      <c r="J7342" s="30">
        <v>977.52650080000001</v>
      </c>
      <c r="K7342" s="30">
        <v>8.1999999999999998E-4</v>
      </c>
      <c r="L7342" s="3">
        <v>3</v>
      </c>
      <c r="M7342" s="3">
        <v>3</v>
      </c>
      <c r="N7342" s="10">
        <f t="shared" si="798"/>
        <v>1</v>
      </c>
      <c r="O7342" s="35">
        <v>3</v>
      </c>
      <c r="P7342" s="17"/>
      <c r="Q7342" s="40">
        <v>2930.5621999999998</v>
      </c>
      <c r="R7342" s="40">
        <v>977.52557999999999</v>
      </c>
      <c r="S7342" s="18">
        <f t="shared" si="799"/>
        <v>1.7800045703568279</v>
      </c>
      <c r="T7342" s="18">
        <f t="shared" si="800"/>
        <v>0.94197023469928265</v>
      </c>
      <c r="U7342" s="18">
        <f t="shared" si="801"/>
        <v>0.63425450209319967</v>
      </c>
      <c r="V7342" s="30">
        <v>977.52620000000002</v>
      </c>
      <c r="W7342" s="3" t="s">
        <v>47</v>
      </c>
      <c r="X7342" s="3" t="s">
        <v>47</v>
      </c>
      <c r="Y7342" s="3" t="s">
        <v>47</v>
      </c>
      <c r="Z7342" s="3" t="s">
        <v>47</v>
      </c>
      <c r="AA7342" s="3" t="s">
        <v>47</v>
      </c>
      <c r="AB7342" s="12" t="s">
        <v>47</v>
      </c>
      <c r="AC7342" s="3" t="s">
        <v>47</v>
      </c>
      <c r="AD7342" s="3" t="s">
        <v>47</v>
      </c>
      <c r="AE7342" s="3" t="s">
        <v>47</v>
      </c>
      <c r="AF7342" s="3" t="s">
        <v>47</v>
      </c>
      <c r="AG7342" s="3" t="s">
        <v>47</v>
      </c>
      <c r="AI7342" s="3" t="s">
        <v>47</v>
      </c>
      <c r="AJ7342" s="3" t="s">
        <v>47</v>
      </c>
      <c r="AK7342" s="3" t="s">
        <v>47</v>
      </c>
      <c r="AL7342" s="3" t="s">
        <v>47</v>
      </c>
      <c r="AM7342" s="3" t="s">
        <v>48</v>
      </c>
      <c r="AN7342" s="3" t="s">
        <v>47</v>
      </c>
      <c r="AU7342" s="3">
        <v>0</v>
      </c>
      <c r="AV7342" s="3">
        <v>16</v>
      </c>
      <c r="AW7342" s="3">
        <v>1</v>
      </c>
      <c r="AX7342" s="3">
        <v>16</v>
      </c>
      <c r="AY7342" s="3">
        <v>100</v>
      </c>
      <c r="AZ7342" s="6" t="str">
        <f t="shared" si="802"/>
        <v>3591.3</v>
      </c>
      <c r="BC7342" s="12" t="s">
        <v>19190</v>
      </c>
      <c r="BJ7342" s="12">
        <f t="shared" si="803"/>
        <v>0</v>
      </c>
      <c r="BK7342" s="12">
        <f t="shared" si="804"/>
        <v>0</v>
      </c>
      <c r="CQ7342" s="3" t="str">
        <f>CONCATENATE(baseURL!$A$1,baseURL!$B$1,baseURL!$C$1,".",C7342,".",L7342,".pkl&amp;seq=",BC7342)</f>
        <v>http://proteomics.broadinstitute.org/millscripts/viewfeed.pl?side=xl&amp;cycle=1&amp;fixedMods=iaaC&amp;file=msdataSM/iPRG2012_nd/cpick_in/iPRG2012_nd.3591.3.3.pkl&amp;seq=VGDQVLLPQFGGSTLKLGNDDEVLLFR</v>
      </c>
    </row>
    <row r="7343" spans="1:95" x14ac:dyDescent="0.2">
      <c r="A7343" s="3">
        <v>6722</v>
      </c>
      <c r="B7343" s="2" t="s">
        <v>19191</v>
      </c>
      <c r="C7343" s="2" t="s">
        <v>19192</v>
      </c>
      <c r="D7343" s="3">
        <v>17447</v>
      </c>
      <c r="E7343" s="3">
        <v>17431</v>
      </c>
      <c r="F7343" s="3">
        <v>75434</v>
      </c>
      <c r="G7343" s="3">
        <v>21022</v>
      </c>
      <c r="H7343" s="3">
        <v>68.108099999999993</v>
      </c>
      <c r="I7343" s="30">
        <v>1033.5119</v>
      </c>
      <c r="J7343" s="30">
        <v>1033.5083099999999</v>
      </c>
      <c r="K7343" s="30">
        <v>3.5899999999999999E-3</v>
      </c>
      <c r="L7343" s="3">
        <v>3</v>
      </c>
      <c r="M7343" s="3">
        <v>3</v>
      </c>
      <c r="N7343" s="10">
        <f t="shared" si="798"/>
        <v>1</v>
      </c>
      <c r="O7343" s="35">
        <v>3</v>
      </c>
      <c r="P7343" s="17"/>
      <c r="Q7343" s="40">
        <v>3098.5105600000002</v>
      </c>
      <c r="R7343" s="40">
        <v>1033.50837</v>
      </c>
      <c r="S7343" s="18">
        <f t="shared" si="799"/>
        <v>3.415550471018614</v>
      </c>
      <c r="T7343" s="18">
        <f t="shared" si="800"/>
        <v>-5.8054682301110189E-2</v>
      </c>
      <c r="U7343" s="18">
        <f t="shared" si="801"/>
        <v>-0.16448826633647737</v>
      </c>
      <c r="V7343" s="30">
        <v>1033.5082</v>
      </c>
      <c r="W7343" s="3" t="s">
        <v>47</v>
      </c>
      <c r="X7343" s="3" t="s">
        <v>47</v>
      </c>
      <c r="Y7343" s="3" t="s">
        <v>47</v>
      </c>
      <c r="Z7343" s="3" t="s">
        <v>47</v>
      </c>
      <c r="AA7343" s="3" t="s">
        <v>48</v>
      </c>
      <c r="AB7343" s="12" t="s">
        <v>47</v>
      </c>
      <c r="AC7343" s="3" t="s">
        <v>47</v>
      </c>
      <c r="AD7343" s="3" t="s">
        <v>47</v>
      </c>
      <c r="AE7343" s="3" t="s">
        <v>47</v>
      </c>
      <c r="AF7343" s="3" t="s">
        <v>47</v>
      </c>
      <c r="AG7343" s="3" t="s">
        <v>47</v>
      </c>
      <c r="AI7343" s="3" t="s">
        <v>47</v>
      </c>
      <c r="AJ7343" s="3" t="s">
        <v>47</v>
      </c>
      <c r="AK7343" s="3" t="s">
        <v>47</v>
      </c>
      <c r="AL7343" s="3" t="s">
        <v>47</v>
      </c>
      <c r="AU7343" s="3">
        <v>0</v>
      </c>
      <c r="AV7343" s="3">
        <v>14</v>
      </c>
      <c r="AW7343" s="3">
        <v>1</v>
      </c>
      <c r="AX7343" s="3">
        <v>14</v>
      </c>
      <c r="AY7343" s="3">
        <v>100</v>
      </c>
      <c r="AZ7343" s="6" t="str">
        <f t="shared" si="802"/>
        <v>3592.1</v>
      </c>
      <c r="BC7343" s="12" t="s">
        <v>19193</v>
      </c>
      <c r="BJ7343" s="12">
        <f t="shared" si="803"/>
        <v>0</v>
      </c>
      <c r="BK7343" s="12">
        <f t="shared" si="804"/>
        <v>0</v>
      </c>
      <c r="CQ7343" s="3" t="str">
        <f>CONCATENATE(baseURL!$A$1,baseURL!$B$1,baseURL!$C$1,".",C7343,".",L7343,".pkl&amp;seq=",BC7343)</f>
        <v>http://proteomics.broadinstitute.org/millscripts/viewfeed.pl?side=xl&amp;cycle=1&amp;fixedMods=iaaC&amp;file=msdataSM/iPRG2012_nd/cpick_in/iPRG2012_nd.3592.1.3.pkl&amp;seq=SYLEGTAVSQADVTVFKAFQSAYPEFSR</v>
      </c>
    </row>
    <row r="7344" spans="1:95" x14ac:dyDescent="0.2">
      <c r="A7344" s="3">
        <v>5836</v>
      </c>
      <c r="B7344" s="2" t="s">
        <v>19194</v>
      </c>
      <c r="C7344" s="2" t="s">
        <v>19195</v>
      </c>
      <c r="D7344" s="3">
        <v>17448</v>
      </c>
      <c r="E7344" s="3">
        <v>17432</v>
      </c>
      <c r="F7344" s="3">
        <v>75455</v>
      </c>
      <c r="G7344" s="3">
        <v>21024</v>
      </c>
      <c r="H7344" s="3">
        <v>68.133099999999999</v>
      </c>
      <c r="I7344" s="30">
        <v>799.42724999999996</v>
      </c>
      <c r="J7344" s="30">
        <v>799.42440339999996</v>
      </c>
      <c r="K7344" s="30">
        <v>2.8500000000000001E-3</v>
      </c>
      <c r="L7344" s="3">
        <v>3</v>
      </c>
      <c r="M7344" s="3">
        <v>3</v>
      </c>
      <c r="N7344" s="10">
        <f t="shared" si="798"/>
        <v>1</v>
      </c>
      <c r="O7344" s="35">
        <v>3</v>
      </c>
      <c r="P7344" s="17"/>
      <c r="Q7344" s="40">
        <v>2396.25551</v>
      </c>
      <c r="R7344" s="40">
        <v>799.42335000000003</v>
      </c>
      <c r="S7344" s="18">
        <f t="shared" si="799"/>
        <v>4.8785164955846163</v>
      </c>
      <c r="T7344" s="18">
        <f t="shared" si="800"/>
        <v>1.3176998144130774</v>
      </c>
      <c r="U7344" s="18">
        <f t="shared" si="801"/>
        <v>1.4385369153136445</v>
      </c>
      <c r="V7344" s="30">
        <v>799.42449999999997</v>
      </c>
      <c r="W7344" s="3" t="s">
        <v>47</v>
      </c>
      <c r="X7344" s="3" t="s">
        <v>47</v>
      </c>
      <c r="Y7344" s="3" t="s">
        <v>47</v>
      </c>
      <c r="Z7344" s="3" t="s">
        <v>47</v>
      </c>
      <c r="AA7344" s="3" t="s">
        <v>47</v>
      </c>
      <c r="AB7344" s="12" t="s">
        <v>47</v>
      </c>
      <c r="AC7344" s="3" t="s">
        <v>47</v>
      </c>
      <c r="AD7344" s="3" t="s">
        <v>47</v>
      </c>
      <c r="AE7344" s="3" t="s">
        <v>47</v>
      </c>
      <c r="AF7344" s="3" t="s">
        <v>47</v>
      </c>
      <c r="AG7344" s="3" t="s">
        <v>47</v>
      </c>
      <c r="AI7344" s="3" t="s">
        <v>47</v>
      </c>
      <c r="AJ7344" s="3" t="s">
        <v>47</v>
      </c>
      <c r="AK7344" s="3" t="s">
        <v>47</v>
      </c>
      <c r="AL7344" s="3" t="s">
        <v>47</v>
      </c>
      <c r="AM7344" s="3" t="s">
        <v>47</v>
      </c>
      <c r="AN7344" s="3" t="s">
        <v>47</v>
      </c>
      <c r="AU7344" s="3">
        <v>0</v>
      </c>
      <c r="AV7344" s="3">
        <v>17</v>
      </c>
      <c r="AW7344" s="3">
        <v>1</v>
      </c>
      <c r="AX7344" s="3">
        <v>17</v>
      </c>
      <c r="AY7344" s="3">
        <v>100</v>
      </c>
      <c r="AZ7344" s="6" t="str">
        <f t="shared" si="802"/>
        <v>3593.1</v>
      </c>
      <c r="BC7344" s="12" t="s">
        <v>19196</v>
      </c>
      <c r="BJ7344" s="12">
        <f t="shared" si="803"/>
        <v>0</v>
      </c>
      <c r="BK7344" s="12">
        <f t="shared" si="804"/>
        <v>0</v>
      </c>
      <c r="CQ7344" s="3" t="str">
        <f>CONCATENATE(baseURL!$A$1,baseURL!$B$1,baseURL!$C$1,".",C7344,".",L7344,".pkl&amp;seq=",BC7344)</f>
        <v>http://proteomics.broadinstitute.org/millscripts/viewfeed.pl?side=xl&amp;cycle=1&amp;fixedMods=iaaC&amp;file=msdataSM/iPRG2012_nd/cpick_in/iPRG2012_nd.3593.1.3.pkl&amp;seq=ASTEGSVTTEFLSDLLGKTVNVK</v>
      </c>
    </row>
    <row r="7345" spans="1:95" x14ac:dyDescent="0.2">
      <c r="A7345" s="3">
        <v>5835</v>
      </c>
      <c r="B7345" s="2" t="s">
        <v>19197</v>
      </c>
      <c r="C7345" s="2" t="s">
        <v>19198</v>
      </c>
      <c r="D7345" s="3">
        <v>17449</v>
      </c>
      <c r="E7345" s="3">
        <v>17433</v>
      </c>
      <c r="F7345" s="3">
        <v>75476</v>
      </c>
      <c r="G7345" s="3">
        <v>21026</v>
      </c>
      <c r="H7345" s="3">
        <v>68.157799999999995</v>
      </c>
      <c r="I7345" s="30">
        <v>865.09519</v>
      </c>
      <c r="J7345" s="30">
        <v>865.09336299999995</v>
      </c>
      <c r="K7345" s="30">
        <v>1.83E-3</v>
      </c>
      <c r="L7345" s="3">
        <v>3</v>
      </c>
      <c r="M7345" s="3">
        <v>3</v>
      </c>
      <c r="N7345" s="10">
        <f t="shared" si="798"/>
        <v>1</v>
      </c>
      <c r="O7345" s="35">
        <v>3</v>
      </c>
      <c r="P7345" s="17"/>
      <c r="Q7345" s="40">
        <v>2593.2636499999999</v>
      </c>
      <c r="R7345" s="40">
        <v>865.09272999999996</v>
      </c>
      <c r="S7345" s="18">
        <f t="shared" si="799"/>
        <v>2.8436257926267317</v>
      </c>
      <c r="T7345" s="18">
        <f t="shared" si="800"/>
        <v>0.73171346613147981</v>
      </c>
      <c r="U7345" s="18">
        <f t="shared" si="801"/>
        <v>0.42769981443379063</v>
      </c>
      <c r="V7345" s="30">
        <v>865.09310000000005</v>
      </c>
      <c r="W7345" s="3" t="s">
        <v>47</v>
      </c>
      <c r="X7345" s="3" t="s">
        <v>47</v>
      </c>
      <c r="Y7345" s="3" t="s">
        <v>47</v>
      </c>
      <c r="Z7345" s="3" t="s">
        <v>47</v>
      </c>
      <c r="AA7345" s="3" t="s">
        <v>47</v>
      </c>
      <c r="AB7345" s="12" t="s">
        <v>47</v>
      </c>
      <c r="AC7345" s="3" t="s">
        <v>47</v>
      </c>
      <c r="AD7345" s="3" t="s">
        <v>47</v>
      </c>
      <c r="AE7345" s="3" t="s">
        <v>47</v>
      </c>
      <c r="AF7345" s="3" t="s">
        <v>47</v>
      </c>
      <c r="AG7345" s="3" t="s">
        <v>47</v>
      </c>
      <c r="AI7345" s="3" t="s">
        <v>47</v>
      </c>
      <c r="AJ7345" s="3" t="s">
        <v>47</v>
      </c>
      <c r="AK7345" s="3" t="s">
        <v>47</v>
      </c>
      <c r="AL7345" s="3" t="s">
        <v>47</v>
      </c>
      <c r="AM7345" s="3" t="s">
        <v>47</v>
      </c>
      <c r="AN7345" s="3" t="s">
        <v>47</v>
      </c>
      <c r="AU7345" s="3">
        <v>0</v>
      </c>
      <c r="AV7345" s="3">
        <v>17</v>
      </c>
      <c r="AW7345" s="3">
        <v>1</v>
      </c>
      <c r="AX7345" s="3">
        <v>17</v>
      </c>
      <c r="AY7345" s="3">
        <v>100</v>
      </c>
      <c r="AZ7345" s="6" t="str">
        <f t="shared" si="802"/>
        <v>3594.1</v>
      </c>
      <c r="BC7345" s="12" t="s">
        <v>19150</v>
      </c>
      <c r="BJ7345" s="12">
        <f t="shared" si="803"/>
        <v>0</v>
      </c>
      <c r="BK7345" s="12">
        <f t="shared" si="804"/>
        <v>0</v>
      </c>
      <c r="CQ7345" s="3" t="str">
        <f>CONCATENATE(baseURL!$A$1,baseURL!$B$1,baseURL!$C$1,".",C7345,".",L7345,".pkl&amp;seq=",BC7345)</f>
        <v>http://proteomics.broadinstitute.org/millscripts/viewfeed.pl?side=xl&amp;cycle=1&amp;fixedMods=iaaC&amp;file=msdataSM/iPRG2012_nd/cpick_in/iPRG2012_nd.3594.1.3.pkl&amp;seq=VLNDAFGLEEGLMTTVHSMTATQK</v>
      </c>
    </row>
    <row r="7346" spans="1:95" x14ac:dyDescent="0.2">
      <c r="A7346" s="3">
        <v>5185</v>
      </c>
      <c r="B7346" s="2" t="s">
        <v>19199</v>
      </c>
      <c r="C7346" s="2" t="s">
        <v>19200</v>
      </c>
      <c r="D7346" s="3">
        <v>17450</v>
      </c>
      <c r="E7346" s="3">
        <v>17434</v>
      </c>
      <c r="F7346" s="3">
        <v>75497</v>
      </c>
      <c r="G7346" s="3">
        <v>21028</v>
      </c>
      <c r="H7346" s="3">
        <v>68.182400000000001</v>
      </c>
      <c r="I7346" s="30">
        <v>748.05535999999995</v>
      </c>
      <c r="J7346" s="30">
        <v>748.05423229999997</v>
      </c>
      <c r="K7346" s="30">
        <v>1.1299999999999999E-3</v>
      </c>
      <c r="L7346" s="3">
        <v>3</v>
      </c>
      <c r="M7346" s="3">
        <v>3</v>
      </c>
      <c r="N7346" s="10">
        <f t="shared" si="798"/>
        <v>1</v>
      </c>
      <c r="O7346" s="35">
        <v>3</v>
      </c>
      <c r="P7346" s="17"/>
      <c r="Q7346" s="40">
        <v>2242.1477599999998</v>
      </c>
      <c r="R7346" s="40">
        <v>748.05409999999995</v>
      </c>
      <c r="S7346" s="18">
        <f t="shared" si="799"/>
        <v>1.6843701545142755</v>
      </c>
      <c r="T7346" s="18">
        <f t="shared" si="800"/>
        <v>0.17685886624831521</v>
      </c>
      <c r="U7346" s="18">
        <f t="shared" si="801"/>
        <v>0</v>
      </c>
      <c r="V7346" s="30">
        <v>748.05409999999995</v>
      </c>
      <c r="W7346" s="3" t="s">
        <v>47</v>
      </c>
      <c r="X7346" s="3" t="s">
        <v>47</v>
      </c>
      <c r="Y7346" s="3" t="s">
        <v>47</v>
      </c>
      <c r="Z7346" s="3" t="s">
        <v>47</v>
      </c>
      <c r="AA7346" s="3" t="s">
        <v>47</v>
      </c>
      <c r="AB7346" s="12" t="s">
        <v>47</v>
      </c>
      <c r="AC7346" s="3" t="s">
        <v>47</v>
      </c>
      <c r="AD7346" s="3" t="s">
        <v>47</v>
      </c>
      <c r="AE7346" s="3" t="s">
        <v>47</v>
      </c>
      <c r="AF7346" s="3" t="s">
        <v>47</v>
      </c>
      <c r="AG7346" s="3" t="s">
        <v>47</v>
      </c>
      <c r="AH7346" s="3" t="s">
        <v>47</v>
      </c>
      <c r="AI7346" s="3" t="s">
        <v>47</v>
      </c>
      <c r="AJ7346" s="3" t="s">
        <v>47</v>
      </c>
      <c r="AK7346" s="3" t="s">
        <v>47</v>
      </c>
      <c r="AL7346" s="3" t="s">
        <v>47</v>
      </c>
      <c r="AM7346" s="3" t="s">
        <v>47</v>
      </c>
      <c r="AN7346" s="3" t="s">
        <v>47</v>
      </c>
      <c r="AU7346" s="3">
        <v>0</v>
      </c>
      <c r="AV7346" s="3">
        <v>18</v>
      </c>
      <c r="AW7346" s="3">
        <v>1</v>
      </c>
      <c r="AX7346" s="3">
        <v>18</v>
      </c>
      <c r="AY7346" s="3">
        <v>100</v>
      </c>
      <c r="AZ7346" s="6" t="str">
        <f t="shared" si="802"/>
        <v>3595.1</v>
      </c>
      <c r="BC7346" s="12" t="s">
        <v>19201</v>
      </c>
      <c r="BJ7346" s="12">
        <f t="shared" si="803"/>
        <v>0</v>
      </c>
      <c r="BK7346" s="12">
        <f t="shared" si="804"/>
        <v>0</v>
      </c>
      <c r="CQ7346" s="3" t="str">
        <f>CONCATENATE(baseURL!$A$1,baseURL!$B$1,baseURL!$C$1,".",C7346,".",L7346,".pkl&amp;seq=",BC7346)</f>
        <v>http://proteomics.broadinstitute.org/millscripts/viewfeed.pl?side=xl&amp;cycle=1&amp;fixedMods=iaaC&amp;file=msdataSM/iPRG2012_nd/cpick_in/iPRG2012_nd.3595.1.3.pkl&amp;seq=LHFFMVGYAPLTALGSQSFR</v>
      </c>
    </row>
    <row r="7347" spans="1:95" x14ac:dyDescent="0.2">
      <c r="A7347" s="3">
        <v>4226</v>
      </c>
      <c r="B7347" s="2" t="s">
        <v>19202</v>
      </c>
      <c r="C7347" s="2" t="s">
        <v>19203</v>
      </c>
      <c r="D7347" s="3">
        <v>17451</v>
      </c>
      <c r="E7347" s="3">
        <v>17435</v>
      </c>
      <c r="F7347" s="3">
        <v>75539</v>
      </c>
      <c r="G7347" s="3">
        <v>21031</v>
      </c>
      <c r="H7347" s="3">
        <v>68.213399999999993</v>
      </c>
      <c r="I7347" s="30">
        <v>653.70461</v>
      </c>
      <c r="J7347" s="30">
        <v>653.70475590000001</v>
      </c>
      <c r="K7347" s="30">
        <v>-1.4999999999999999E-4</v>
      </c>
      <c r="L7347" s="3">
        <v>3</v>
      </c>
      <c r="M7347" s="3">
        <v>3</v>
      </c>
      <c r="N7347" s="10">
        <f t="shared" si="798"/>
        <v>1</v>
      </c>
      <c r="O7347" s="35">
        <v>3</v>
      </c>
      <c r="P7347" s="17"/>
      <c r="Q7347" s="40">
        <v>1959.0949800000001</v>
      </c>
      <c r="R7347" s="40">
        <v>653.70317999999997</v>
      </c>
      <c r="S7347" s="18">
        <f t="shared" si="799"/>
        <v>2.1875371633155831</v>
      </c>
      <c r="T7347" s="18">
        <f t="shared" si="800"/>
        <v>2.4107271438305995</v>
      </c>
      <c r="U7347" s="18">
        <f t="shared" si="801"/>
        <v>2.4781889542018436</v>
      </c>
      <c r="V7347" s="30">
        <v>653.70479999999998</v>
      </c>
      <c r="W7347" s="3" t="s">
        <v>47</v>
      </c>
      <c r="X7347" s="3" t="s">
        <v>47</v>
      </c>
      <c r="Y7347" s="3" t="s">
        <v>47</v>
      </c>
      <c r="Z7347" s="3" t="s">
        <v>47</v>
      </c>
      <c r="AA7347" s="3" t="s">
        <v>65</v>
      </c>
      <c r="AB7347" s="12" t="s">
        <v>47</v>
      </c>
      <c r="AC7347" s="3" t="s">
        <v>47</v>
      </c>
      <c r="AD7347" s="3" t="s">
        <v>47</v>
      </c>
      <c r="AE7347" s="3" t="s">
        <v>47</v>
      </c>
      <c r="AF7347" s="3" t="s">
        <v>47</v>
      </c>
      <c r="AG7347" s="3" t="s">
        <v>47</v>
      </c>
      <c r="AH7347" s="3" t="s">
        <v>47</v>
      </c>
      <c r="AI7347" s="3" t="s">
        <v>47</v>
      </c>
      <c r="AJ7347" s="3" t="s">
        <v>47</v>
      </c>
      <c r="AK7347" s="3" t="s">
        <v>47</v>
      </c>
      <c r="AL7347" s="3" t="s">
        <v>47</v>
      </c>
      <c r="AM7347" s="3" t="s">
        <v>47</v>
      </c>
      <c r="AU7347" s="3">
        <v>1</v>
      </c>
      <c r="AV7347" s="3">
        <v>16</v>
      </c>
      <c r="AW7347" s="3">
        <v>1</v>
      </c>
      <c r="AX7347" s="3">
        <v>16</v>
      </c>
      <c r="AY7347" s="3">
        <v>100</v>
      </c>
      <c r="AZ7347" s="6" t="str">
        <f t="shared" si="802"/>
        <v>3597.1</v>
      </c>
      <c r="BC7347" s="12" t="s">
        <v>19167</v>
      </c>
      <c r="BJ7347" s="12">
        <f t="shared" si="803"/>
        <v>0</v>
      </c>
      <c r="BK7347" s="12">
        <f t="shared" si="804"/>
        <v>0</v>
      </c>
      <c r="BW7347" s="3" t="s">
        <v>19204</v>
      </c>
      <c r="CQ7347" s="3" t="str">
        <f>CONCATENATE(baseURL!$A$1,baseURL!$B$1,baseURL!$C$1,".",C7347,".",L7347,".pkl&amp;seq=",BC7347)</f>
        <v>http://proteomics.broadinstitute.org/millscripts/viewfeed.pl?side=xl&amp;cycle=1&amp;fixedMods=iaaC&amp;file=msdataSM/iPRG2012_nd/cpick_in/iPRG2012_nd.3597.1.3.pkl&amp;seq=LLPYWQDVLAKDLLSGK</v>
      </c>
    </row>
    <row r="7348" spans="1:95" x14ac:dyDescent="0.2">
      <c r="A7348" s="3">
        <v>137</v>
      </c>
      <c r="B7348" s="2" t="s">
        <v>19205</v>
      </c>
      <c r="C7348" s="2" t="s">
        <v>19206</v>
      </c>
      <c r="D7348" s="3">
        <v>17452</v>
      </c>
      <c r="E7348" s="3">
        <v>17436</v>
      </c>
      <c r="F7348" s="3">
        <v>75581</v>
      </c>
      <c r="G7348" s="3">
        <v>21034</v>
      </c>
      <c r="H7348" s="3">
        <v>68.244299999999996</v>
      </c>
      <c r="I7348" s="30">
        <v>831.95095000000003</v>
      </c>
      <c r="J7348" s="30">
        <v>831.95142050000004</v>
      </c>
      <c r="K7348" s="30">
        <v>-4.6999999999999999E-4</v>
      </c>
      <c r="L7348" s="3">
        <v>2</v>
      </c>
      <c r="M7348" s="3">
        <v>2</v>
      </c>
      <c r="N7348" s="10">
        <f t="shared" si="798"/>
        <v>1</v>
      </c>
      <c r="O7348" s="35">
        <v>2</v>
      </c>
      <c r="P7348" s="17"/>
      <c r="Q7348" s="40">
        <v>1662.8948800000001</v>
      </c>
      <c r="R7348" s="40">
        <v>831.95108000000005</v>
      </c>
      <c r="S7348" s="18">
        <f t="shared" si="799"/>
        <v>-0.15625918775517672</v>
      </c>
      <c r="T7348" s="18">
        <f t="shared" si="800"/>
        <v>0.4092788724944878</v>
      </c>
      <c r="U7348" s="18">
        <f t="shared" si="801"/>
        <v>0.74523612603829947</v>
      </c>
      <c r="V7348" s="30">
        <v>831.95169999999996</v>
      </c>
      <c r="W7348" s="3" t="s">
        <v>47</v>
      </c>
      <c r="Z7348" s="3" t="s">
        <v>47</v>
      </c>
      <c r="AB7348" s="12" t="s">
        <v>47</v>
      </c>
      <c r="AC7348" s="3" t="s">
        <v>52</v>
      </c>
      <c r="AD7348" s="3" t="s">
        <v>47</v>
      </c>
      <c r="AE7348" s="3" t="s">
        <v>47</v>
      </c>
      <c r="AF7348" s="3" t="s">
        <v>47</v>
      </c>
      <c r="AG7348" s="3" t="s">
        <v>47</v>
      </c>
      <c r="AH7348" s="3" t="s">
        <v>47</v>
      </c>
      <c r="AJ7348" s="3" t="s">
        <v>47</v>
      </c>
      <c r="AK7348" s="3" t="s">
        <v>47</v>
      </c>
      <c r="AL7348" s="3" t="s">
        <v>47</v>
      </c>
      <c r="AP7348" s="3" t="s">
        <v>47</v>
      </c>
      <c r="AQ7348" s="3" t="s">
        <v>47</v>
      </c>
      <c r="AU7348" s="3">
        <v>0</v>
      </c>
      <c r="AV7348" s="3">
        <v>13</v>
      </c>
      <c r="AW7348" s="3">
        <v>1</v>
      </c>
      <c r="AX7348" s="3">
        <v>13</v>
      </c>
      <c r="AY7348" s="3">
        <v>100</v>
      </c>
      <c r="AZ7348" s="6" t="str">
        <f t="shared" si="802"/>
        <v>3599.1</v>
      </c>
      <c r="BB7348" s="12" t="s">
        <v>79</v>
      </c>
      <c r="BC7348" s="12" t="s">
        <v>19207</v>
      </c>
      <c r="BJ7348" s="12">
        <f t="shared" si="803"/>
        <v>0</v>
      </c>
      <c r="BK7348" s="12">
        <f t="shared" si="804"/>
        <v>0</v>
      </c>
      <c r="CQ7348" s="3" t="str">
        <f>CONCATENATE(baseURL!$A$1,baseURL!$B$1,"+Acetyl",baseURL!$C$1,".",C7348,".",L7348,".pkl&amp;seq=",BC7348)</f>
        <v>http://proteomics.broadinstitute.org/millscripts/viewfeed.pl?side=xl&amp;cycle=1&amp;fixedMods=iaaC+Acetyl&amp;file=msdataSM/iPRG2012_nd/cpick_in/iPRG2012_nd.3599.1.2.pkl&amp;seq=SLPADLASLLSDKYK</v>
      </c>
    </row>
    <row r="7349" spans="1:95" x14ac:dyDescent="0.2">
      <c r="A7349" s="3">
        <v>5556</v>
      </c>
      <c r="B7349" s="2" t="s">
        <v>19208</v>
      </c>
      <c r="C7349" s="2" t="s">
        <v>19209</v>
      </c>
      <c r="D7349" s="3">
        <v>17453</v>
      </c>
      <c r="E7349" s="3">
        <v>17437</v>
      </c>
      <c r="F7349" s="3">
        <v>75602</v>
      </c>
      <c r="G7349" s="3">
        <v>21036</v>
      </c>
      <c r="H7349" s="3">
        <v>68.268900000000002</v>
      </c>
      <c r="I7349" s="30">
        <v>581.63773000000003</v>
      </c>
      <c r="J7349" s="30">
        <v>581.63740780000001</v>
      </c>
      <c r="K7349" s="30">
        <v>3.2000000000000003E-4</v>
      </c>
      <c r="L7349" s="3">
        <v>3</v>
      </c>
      <c r="M7349" s="3">
        <v>3</v>
      </c>
      <c r="N7349" s="10">
        <f t="shared" si="798"/>
        <v>1</v>
      </c>
      <c r="O7349" s="35">
        <v>3</v>
      </c>
      <c r="P7349" s="17"/>
      <c r="Q7349" s="40">
        <v>1742.89409</v>
      </c>
      <c r="R7349" s="40">
        <v>581.63621000000001</v>
      </c>
      <c r="S7349" s="18">
        <f t="shared" si="799"/>
        <v>2.6133173517991968</v>
      </c>
      <c r="T7349" s="18">
        <f t="shared" si="800"/>
        <v>2.0593628446893213</v>
      </c>
      <c r="U7349" s="18">
        <f t="shared" si="801"/>
        <v>1.5301660810056905</v>
      </c>
      <c r="V7349" s="30">
        <v>581.63710000000003</v>
      </c>
      <c r="W7349" s="3" t="s">
        <v>47</v>
      </c>
      <c r="X7349" s="3" t="s">
        <v>47</v>
      </c>
      <c r="Y7349" s="3" t="s">
        <v>47</v>
      </c>
      <c r="Z7349" s="3" t="s">
        <v>47</v>
      </c>
      <c r="AA7349" s="3" t="s">
        <v>48</v>
      </c>
      <c r="AB7349" s="12" t="s">
        <v>47</v>
      </c>
      <c r="AC7349" s="3" t="s">
        <v>47</v>
      </c>
      <c r="AD7349" s="3" t="s">
        <v>47</v>
      </c>
      <c r="AE7349" s="3" t="s">
        <v>47</v>
      </c>
      <c r="AF7349" s="3" t="s">
        <v>47</v>
      </c>
      <c r="AG7349" s="3" t="s">
        <v>47</v>
      </c>
      <c r="AH7349" s="3" t="s">
        <v>47</v>
      </c>
      <c r="AI7349" s="3" t="s">
        <v>47</v>
      </c>
      <c r="AJ7349" s="3" t="s">
        <v>47</v>
      </c>
      <c r="AK7349" s="3" t="s">
        <v>47</v>
      </c>
      <c r="AL7349" s="3" t="s">
        <v>47</v>
      </c>
      <c r="AM7349" s="3" t="s">
        <v>47</v>
      </c>
      <c r="AU7349" s="3">
        <v>0</v>
      </c>
      <c r="AV7349" s="3">
        <v>16</v>
      </c>
      <c r="AW7349" s="3">
        <v>1</v>
      </c>
      <c r="AX7349" s="3">
        <v>16</v>
      </c>
      <c r="AY7349" s="3">
        <v>100</v>
      </c>
      <c r="AZ7349" s="6" t="str">
        <f t="shared" si="802"/>
        <v>3600.1</v>
      </c>
      <c r="BC7349" s="12" t="s">
        <v>19210</v>
      </c>
      <c r="BJ7349" s="12">
        <f t="shared" si="803"/>
        <v>0</v>
      </c>
      <c r="BK7349" s="12">
        <f t="shared" si="804"/>
        <v>0</v>
      </c>
      <c r="CQ7349" s="3" t="str">
        <f>CONCATENATE(baseURL!$A$1,baseURL!$B$1,baseURL!$C$1,".",C7349,".",L7349,".pkl&amp;seq=",BC7349)</f>
        <v>http://proteomics.broadinstitute.org/millscripts/viewfeed.pl?side=xl&amp;cycle=1&amp;fixedMods=iaaC&amp;file=msdataSM/iPRG2012_nd/cpick_in/iPRG2012_nd.3600.1.3.pkl&amp;seq=HPYFYAPELLFFAK</v>
      </c>
    </row>
    <row r="7350" spans="1:95" x14ac:dyDescent="0.2">
      <c r="A7350" s="3">
        <v>7751</v>
      </c>
      <c r="B7350" s="2" t="s">
        <v>19211</v>
      </c>
      <c r="C7350" s="2" t="s">
        <v>19212</v>
      </c>
      <c r="D7350" s="3">
        <v>17454</v>
      </c>
      <c r="E7350" s="3">
        <v>17438</v>
      </c>
      <c r="F7350" s="3">
        <v>75623</v>
      </c>
      <c r="G7350" s="3">
        <v>21038</v>
      </c>
      <c r="H7350" s="3">
        <v>68.281800000000004</v>
      </c>
      <c r="I7350" s="30">
        <v>798.89102000000003</v>
      </c>
      <c r="J7350" s="30">
        <v>798.89095039999995</v>
      </c>
      <c r="K7350" s="30">
        <v>6.9999999999999994E-5</v>
      </c>
      <c r="L7350" s="3">
        <v>4</v>
      </c>
      <c r="M7350" s="3">
        <v>4</v>
      </c>
      <c r="N7350" s="10">
        <f t="shared" si="798"/>
        <v>1</v>
      </c>
      <c r="O7350" s="35">
        <v>4</v>
      </c>
      <c r="Q7350" s="40">
        <v>3192.5407500000001</v>
      </c>
      <c r="R7350" s="40">
        <v>798.89065000000005</v>
      </c>
      <c r="S7350" s="18">
        <f t="shared" si="799"/>
        <v>0.46314223351510558</v>
      </c>
      <c r="T7350" s="18">
        <f t="shared" si="800"/>
        <v>0.37602142408469363</v>
      </c>
      <c r="U7350" s="18">
        <f t="shared" si="801"/>
        <v>0.31293394150656895</v>
      </c>
      <c r="V7350" s="30">
        <v>798.89089999999999</v>
      </c>
      <c r="W7350" s="3" t="s">
        <v>47</v>
      </c>
      <c r="X7350" s="3" t="s">
        <v>47</v>
      </c>
      <c r="AA7350" s="3" t="s">
        <v>48</v>
      </c>
      <c r="AB7350" s="12" t="s">
        <v>52</v>
      </c>
      <c r="AC7350" s="3" t="s">
        <v>52</v>
      </c>
      <c r="AD7350" s="3" t="s">
        <v>47</v>
      </c>
      <c r="AF7350" s="3" t="s">
        <v>65</v>
      </c>
      <c r="AK7350" s="3" t="s">
        <v>47</v>
      </c>
      <c r="AO7350" s="3" t="s">
        <v>47</v>
      </c>
      <c r="AU7350" s="3">
        <v>1</v>
      </c>
      <c r="AV7350" s="3">
        <v>5</v>
      </c>
      <c r="AW7350" s="3">
        <v>2</v>
      </c>
      <c r="AX7350" s="3">
        <v>4</v>
      </c>
      <c r="AY7350" s="3">
        <v>80</v>
      </c>
      <c r="AZ7350" s="6" t="str">
        <f t="shared" si="802"/>
        <v>3601.1</v>
      </c>
      <c r="BC7350" s="12" t="s">
        <v>19213</v>
      </c>
      <c r="BI7350" s="12" t="s">
        <v>594</v>
      </c>
      <c r="BJ7350" s="12">
        <f t="shared" si="803"/>
        <v>0</v>
      </c>
      <c r="BK7350" s="12">
        <f t="shared" si="804"/>
        <v>1</v>
      </c>
      <c r="BR7350" s="3" t="s">
        <v>594</v>
      </c>
      <c r="BZ7350" s="3" t="s">
        <v>19214</v>
      </c>
      <c r="CB7350" s="3" t="s">
        <v>19215</v>
      </c>
      <c r="CQ7350" s="3" t="str">
        <f>CONCATENATE(baseURL!$A$1,baseURL!$B$1,baseURL!$C$1,".",C7350,".",L7350,".pkl&amp;seq=",BC7350,"&amp;varMods=ReducedCys-C")</f>
        <v>http://proteomics.broadinstitute.org/millscripts/viewfeed.pl?side=xl&amp;cycle=1&amp;fixedMods=iaaC&amp;file=msdataSM/iPRG2012_nd/cpick_in/iPRG2012_nd.3601.1.4.pkl&amp;seq=KLMDQGGLVSDDLMVNMLKDELTNNPAcK&amp;varMods=ReducedCys-C</v>
      </c>
    </row>
    <row r="7351" spans="1:95" x14ac:dyDescent="0.2">
      <c r="A7351" s="3">
        <v>830</v>
      </c>
      <c r="B7351" s="2" t="s">
        <v>19216</v>
      </c>
      <c r="C7351" s="2" t="s">
        <v>19217</v>
      </c>
      <c r="D7351" s="3">
        <v>17457</v>
      </c>
      <c r="E7351" s="3">
        <v>17441</v>
      </c>
      <c r="F7351" s="3">
        <v>75665</v>
      </c>
      <c r="G7351" s="3">
        <v>21043</v>
      </c>
      <c r="H7351" s="3">
        <v>68.3245</v>
      </c>
      <c r="I7351" s="30">
        <v>823.42738999999995</v>
      </c>
      <c r="J7351" s="30">
        <v>823.42638109999996</v>
      </c>
      <c r="K7351" s="30">
        <v>1.01E-3</v>
      </c>
      <c r="L7351" s="3">
        <v>2</v>
      </c>
      <c r="M7351" s="3">
        <v>2</v>
      </c>
      <c r="N7351" s="10">
        <f t="shared" si="798"/>
        <v>1</v>
      </c>
      <c r="O7351" s="35">
        <v>2</v>
      </c>
      <c r="P7351" s="17"/>
      <c r="Q7351" s="40">
        <v>1645.8448000000001</v>
      </c>
      <c r="R7351" s="40">
        <v>823.42603999999994</v>
      </c>
      <c r="S7351" s="18">
        <f t="shared" si="799"/>
        <v>1.6394915079467038</v>
      </c>
      <c r="T7351" s="18">
        <f t="shared" si="800"/>
        <v>0.41424485435776837</v>
      </c>
      <c r="U7351" s="18">
        <f t="shared" si="801"/>
        <v>7.2866289334119483E-2</v>
      </c>
      <c r="V7351" s="30">
        <v>823.42610000000002</v>
      </c>
      <c r="W7351" s="3" t="s">
        <v>47</v>
      </c>
      <c r="X7351" s="3" t="s">
        <v>47</v>
      </c>
      <c r="Y7351" s="3" t="s">
        <v>47</v>
      </c>
      <c r="AA7351" s="3" t="s">
        <v>47</v>
      </c>
      <c r="AC7351" s="3" t="s">
        <v>52</v>
      </c>
      <c r="AD7351" s="3" t="s">
        <v>47</v>
      </c>
      <c r="AE7351" s="3" t="s">
        <v>47</v>
      </c>
      <c r="AF7351" s="3" t="s">
        <v>47</v>
      </c>
      <c r="AI7351" s="3" t="s">
        <v>52</v>
      </c>
      <c r="AJ7351" s="3" t="s">
        <v>47</v>
      </c>
      <c r="AK7351" s="3" t="s">
        <v>52</v>
      </c>
      <c r="AO7351" s="3" t="s">
        <v>47</v>
      </c>
      <c r="AU7351" s="3">
        <v>0</v>
      </c>
      <c r="AV7351" s="3">
        <v>9</v>
      </c>
      <c r="AW7351" s="3">
        <v>3</v>
      </c>
      <c r="AX7351" s="3">
        <v>6</v>
      </c>
      <c r="AY7351" s="3">
        <v>66.67</v>
      </c>
      <c r="AZ7351" s="6" t="str">
        <f t="shared" si="802"/>
        <v>3603.1</v>
      </c>
      <c r="BC7351" s="12" t="s">
        <v>19218</v>
      </c>
      <c r="BJ7351" s="12">
        <f t="shared" si="803"/>
        <v>0</v>
      </c>
      <c r="BK7351" s="12">
        <f t="shared" si="804"/>
        <v>0</v>
      </c>
      <c r="BL7351" s="3" t="s">
        <v>162</v>
      </c>
      <c r="BR7351" s="3" t="s">
        <v>162</v>
      </c>
      <c r="BT7351" s="3" t="s">
        <v>19219</v>
      </c>
      <c r="BU7351" s="3" t="s">
        <v>19219</v>
      </c>
      <c r="CF7351" s="3" t="s">
        <v>19220</v>
      </c>
      <c r="CQ7351" s="3" t="str">
        <f>CONCATENATE(baseURL!$A$1,baseURL!$B$1,baseURL!$C$1,".",C7351,".",L7351,".pkl&amp;seq=",BC7351,"&amp;varMods=Sodiated-D")</f>
        <v>http://proteomics.broadinstitute.org/millscripts/viewfeed.pl?side=xl&amp;cycle=1&amp;fixedMods=iaaC&amp;file=msdataSM/iPRG2012_nd/cpick_in/iPRG2012_nd.3603.1.2.pkl&amp;seq=LVEQLAdYLLGVQY&amp;varMods=Sodiated-D</v>
      </c>
    </row>
    <row r="7352" spans="1:95" x14ac:dyDescent="0.2">
      <c r="A7352" s="3">
        <v>4894</v>
      </c>
      <c r="B7352" s="2" t="s">
        <v>19221</v>
      </c>
      <c r="C7352" s="2" t="s">
        <v>19222</v>
      </c>
      <c r="D7352" s="3">
        <v>17458</v>
      </c>
      <c r="E7352" s="3">
        <v>17442</v>
      </c>
      <c r="F7352" s="3">
        <v>75686</v>
      </c>
      <c r="G7352" s="3">
        <v>21045</v>
      </c>
      <c r="H7352" s="3">
        <v>68.337400000000002</v>
      </c>
      <c r="I7352" s="30">
        <v>593.86519999999996</v>
      </c>
      <c r="J7352" s="30">
        <v>593.86426429999995</v>
      </c>
      <c r="K7352" s="30">
        <v>9.3999999999999997E-4</v>
      </c>
      <c r="L7352" s="3">
        <v>2</v>
      </c>
      <c r="M7352" s="3">
        <v>2</v>
      </c>
      <c r="N7352" s="10">
        <f t="shared" si="798"/>
        <v>1</v>
      </c>
      <c r="O7352" s="35">
        <v>2</v>
      </c>
      <c r="P7352" s="17"/>
      <c r="Q7352" s="40">
        <v>1186.7194199999999</v>
      </c>
      <c r="R7352" s="40">
        <v>593.86334999999997</v>
      </c>
      <c r="S7352" s="18">
        <f t="shared" si="799"/>
        <v>3.1151947665912698</v>
      </c>
      <c r="T7352" s="18">
        <f t="shared" si="800"/>
        <v>1.5395797702901179</v>
      </c>
      <c r="U7352" s="18">
        <f t="shared" si="801"/>
        <v>1.2629167973391662</v>
      </c>
      <c r="V7352" s="30">
        <v>593.86410000000001</v>
      </c>
      <c r="W7352" s="3" t="s">
        <v>47</v>
      </c>
      <c r="X7352" s="3" t="s">
        <v>47</v>
      </c>
      <c r="Y7352" s="3" t="s">
        <v>47</v>
      </c>
      <c r="Z7352" s="3" t="s">
        <v>47</v>
      </c>
      <c r="AA7352" s="3" t="s">
        <v>48</v>
      </c>
      <c r="AB7352" s="12" t="s">
        <v>47</v>
      </c>
      <c r="AC7352" s="3" t="s">
        <v>47</v>
      </c>
      <c r="AD7352" s="3" t="s">
        <v>47</v>
      </c>
      <c r="AE7352" s="3" t="s">
        <v>47</v>
      </c>
      <c r="AF7352" s="3" t="s">
        <v>47</v>
      </c>
      <c r="AG7352" s="3" t="s">
        <v>47</v>
      </c>
      <c r="AH7352" s="3" t="s">
        <v>47</v>
      </c>
      <c r="AI7352" s="3" t="s">
        <v>47</v>
      </c>
      <c r="AJ7352" s="3" t="s">
        <v>47</v>
      </c>
      <c r="AK7352" s="3" t="s">
        <v>47</v>
      </c>
      <c r="AL7352" s="3" t="s">
        <v>47</v>
      </c>
      <c r="AM7352" s="3" t="s">
        <v>47</v>
      </c>
      <c r="AN7352" s="3" t="s">
        <v>47</v>
      </c>
      <c r="AU7352" s="3">
        <v>0</v>
      </c>
      <c r="AV7352" s="3">
        <v>17</v>
      </c>
      <c r="AW7352" s="3">
        <v>1</v>
      </c>
      <c r="AX7352" s="3">
        <v>17</v>
      </c>
      <c r="AY7352" s="3">
        <v>100</v>
      </c>
      <c r="AZ7352" s="6" t="str">
        <f t="shared" si="802"/>
        <v>3604.1</v>
      </c>
      <c r="BC7352" s="12" t="s">
        <v>19185</v>
      </c>
      <c r="BJ7352" s="12">
        <f t="shared" si="803"/>
        <v>0</v>
      </c>
      <c r="BK7352" s="12">
        <f t="shared" si="804"/>
        <v>0</v>
      </c>
      <c r="CQ7352" s="3" t="str">
        <f>CONCATENATE(baseURL!$A$1,baseURL!$B$1,baseURL!$C$1,".",C7352,".",L7352,".pkl&amp;seq=",BC7352)</f>
        <v>http://proteomics.broadinstitute.org/millscripts/viewfeed.pl?side=xl&amp;cycle=1&amp;fixedMods=iaaC&amp;file=msdataSM/iPRG2012_nd/cpick_in/iPRG2012_nd.3604.1.2.pkl&amp;seq=ESLPLLVFLR</v>
      </c>
    </row>
    <row r="7353" spans="1:95" x14ac:dyDescent="0.2">
      <c r="A7353" s="3">
        <v>5317</v>
      </c>
      <c r="B7353" s="2" t="s">
        <v>19223</v>
      </c>
      <c r="C7353" s="2" t="s">
        <v>19216</v>
      </c>
      <c r="D7353" s="3">
        <v>17459</v>
      </c>
      <c r="E7353" s="3">
        <v>17443</v>
      </c>
      <c r="F7353" s="3">
        <v>75687</v>
      </c>
      <c r="G7353" s="3">
        <v>21046</v>
      </c>
      <c r="H7353" s="3">
        <v>68.343199999999996</v>
      </c>
      <c r="I7353" s="30">
        <v>812.43700000000001</v>
      </c>
      <c r="J7353" s="30">
        <v>812.43435639999996</v>
      </c>
      <c r="K7353" s="30">
        <v>2.64E-3</v>
      </c>
      <c r="L7353" s="3">
        <v>2</v>
      </c>
      <c r="M7353" s="3">
        <v>2</v>
      </c>
      <c r="N7353" s="10">
        <f t="shared" si="798"/>
        <v>1</v>
      </c>
      <c r="O7353" s="35">
        <v>2</v>
      </c>
      <c r="P7353" s="17"/>
      <c r="Q7353" s="40">
        <v>1623.86285</v>
      </c>
      <c r="R7353" s="40">
        <v>812.43506000000002</v>
      </c>
      <c r="S7353" s="18">
        <f t="shared" si="799"/>
        <v>2.387883161997594</v>
      </c>
      <c r="T7353" s="18">
        <f t="shared" si="800"/>
        <v>-0.86603844997199841</v>
      </c>
      <c r="U7353" s="18">
        <f t="shared" si="801"/>
        <v>-1.1816329050070087</v>
      </c>
      <c r="V7353" s="30">
        <v>812.43409999999994</v>
      </c>
      <c r="W7353" s="3" t="s">
        <v>47</v>
      </c>
      <c r="X7353" s="3" t="s">
        <v>47</v>
      </c>
      <c r="Y7353" s="3" t="s">
        <v>47</v>
      </c>
      <c r="Z7353" s="3" t="s">
        <v>47</v>
      </c>
      <c r="AA7353" s="3" t="s">
        <v>47</v>
      </c>
      <c r="AB7353" s="12" t="s">
        <v>47</v>
      </c>
      <c r="AC7353" s="3" t="s">
        <v>47</v>
      </c>
      <c r="AD7353" s="3" t="s">
        <v>47</v>
      </c>
      <c r="AE7353" s="3" t="s">
        <v>47</v>
      </c>
      <c r="AF7353" s="3" t="s">
        <v>47</v>
      </c>
      <c r="AG7353" s="3" t="s">
        <v>48</v>
      </c>
      <c r="AH7353" s="3" t="s">
        <v>47</v>
      </c>
      <c r="AI7353" s="3" t="s">
        <v>47</v>
      </c>
      <c r="AJ7353" s="3" t="s">
        <v>47</v>
      </c>
      <c r="AK7353" s="3" t="s">
        <v>47</v>
      </c>
      <c r="AL7353" s="3" t="s">
        <v>47</v>
      </c>
      <c r="AM7353" s="3" t="s">
        <v>47</v>
      </c>
      <c r="AN7353" s="3" t="s">
        <v>47</v>
      </c>
      <c r="AU7353" s="3">
        <v>0</v>
      </c>
      <c r="AV7353" s="3">
        <v>17</v>
      </c>
      <c r="AW7353" s="3">
        <v>1</v>
      </c>
      <c r="AX7353" s="3">
        <v>17</v>
      </c>
      <c r="AY7353" s="3">
        <v>100</v>
      </c>
      <c r="AZ7353" s="6" t="str">
        <f t="shared" si="802"/>
        <v>3604.2</v>
      </c>
      <c r="BC7353" s="12" t="s">
        <v>19187</v>
      </c>
      <c r="BJ7353" s="12">
        <f t="shared" si="803"/>
        <v>0</v>
      </c>
      <c r="BK7353" s="12">
        <f t="shared" si="804"/>
        <v>0</v>
      </c>
      <c r="CQ7353" s="3" t="str">
        <f>CONCATENATE(baseURL!$A$1,baseURL!$B$1,baseURL!$C$1,".",C7353,".",L7353,".pkl&amp;seq=",BC7353)</f>
        <v>http://proteomics.broadinstitute.org/millscripts/viewfeed.pl?side=xl&amp;cycle=1&amp;fixedMods=iaaC&amp;file=msdataSM/iPRG2012_nd/cpick_in/iPRG2012_nd.3604.2.2.pkl&amp;seq=LVEQLADYLLGVQY</v>
      </c>
    </row>
    <row r="7354" spans="1:95" x14ac:dyDescent="0.2">
      <c r="A7354" s="3">
        <v>5925</v>
      </c>
      <c r="B7354" s="2" t="s">
        <v>19224</v>
      </c>
      <c r="C7354" s="2" t="s">
        <v>19225</v>
      </c>
      <c r="D7354" s="3">
        <v>17460</v>
      </c>
      <c r="E7354" s="3">
        <v>17444</v>
      </c>
      <c r="F7354" s="3">
        <v>75688</v>
      </c>
      <c r="G7354" s="3">
        <v>21047</v>
      </c>
      <c r="H7354" s="3">
        <v>68.349100000000007</v>
      </c>
      <c r="I7354" s="30">
        <v>849.79120999999998</v>
      </c>
      <c r="J7354" s="30">
        <v>849.79214230000002</v>
      </c>
      <c r="K7354" s="30">
        <v>-9.3000000000000005E-4</v>
      </c>
      <c r="L7354" s="3">
        <v>3</v>
      </c>
      <c r="M7354" s="3">
        <v>3</v>
      </c>
      <c r="N7354" s="10">
        <f t="shared" si="798"/>
        <v>1</v>
      </c>
      <c r="O7354" s="35">
        <v>3</v>
      </c>
      <c r="P7354" s="17"/>
      <c r="Q7354" s="40">
        <v>2547.3565600000002</v>
      </c>
      <c r="R7354" s="40">
        <v>849.79037000000005</v>
      </c>
      <c r="S7354" s="18">
        <f t="shared" si="799"/>
        <v>0.98847907622860787</v>
      </c>
      <c r="T7354" s="18">
        <f t="shared" si="800"/>
        <v>2.0855731749119819</v>
      </c>
      <c r="U7354" s="18">
        <f t="shared" si="801"/>
        <v>2.1534722733174387</v>
      </c>
      <c r="V7354" s="30">
        <v>849.79219999999998</v>
      </c>
      <c r="W7354" s="3" t="s">
        <v>47</v>
      </c>
      <c r="X7354" s="3" t="s">
        <v>47</v>
      </c>
      <c r="Y7354" s="3" t="s">
        <v>47</v>
      </c>
      <c r="Z7354" s="3" t="s">
        <v>47</v>
      </c>
      <c r="AA7354" s="3" t="s">
        <v>48</v>
      </c>
      <c r="AB7354" s="12" t="s">
        <v>47</v>
      </c>
      <c r="AC7354" s="3" t="s">
        <v>47</v>
      </c>
      <c r="AD7354" s="3" t="s">
        <v>47</v>
      </c>
      <c r="AE7354" s="3" t="s">
        <v>47</v>
      </c>
      <c r="AF7354" s="3" t="s">
        <v>47</v>
      </c>
      <c r="AG7354" s="3" t="s">
        <v>47</v>
      </c>
      <c r="AI7354" s="3" t="s">
        <v>47</v>
      </c>
      <c r="AJ7354" s="3" t="s">
        <v>47</v>
      </c>
      <c r="AK7354" s="3" t="s">
        <v>47</v>
      </c>
      <c r="AL7354" s="3" t="s">
        <v>47</v>
      </c>
      <c r="AM7354" s="3" t="s">
        <v>47</v>
      </c>
      <c r="AU7354" s="3">
        <v>0</v>
      </c>
      <c r="AV7354" s="3">
        <v>15</v>
      </c>
      <c r="AW7354" s="3">
        <v>1</v>
      </c>
      <c r="AX7354" s="3">
        <v>15</v>
      </c>
      <c r="AY7354" s="3">
        <v>100</v>
      </c>
      <c r="AZ7354" s="6" t="str">
        <f t="shared" si="802"/>
        <v>3604.3</v>
      </c>
      <c r="BC7354" s="12" t="s">
        <v>19226</v>
      </c>
      <c r="BJ7354" s="12">
        <f t="shared" si="803"/>
        <v>0</v>
      </c>
      <c r="BK7354" s="12">
        <f t="shared" si="804"/>
        <v>0</v>
      </c>
      <c r="CQ7354" s="3" t="str">
        <f>CONCATENATE(baseURL!$A$1,baseURL!$B$1,baseURL!$C$1,".",C7354,".",L7354,".pkl&amp;seq=",BC7354)</f>
        <v>http://proteomics.broadinstitute.org/millscripts/viewfeed.pl?side=xl&amp;cycle=1&amp;fixedMods=iaaC&amp;file=msdataSM/iPRG2012_nd/cpick_in/iPRG2012_nd.3604.3.3.pkl&amp;seq=GNVGFVFTNEPLTELKNVLVSNR</v>
      </c>
    </row>
    <row r="7355" spans="1:95" x14ac:dyDescent="0.2">
      <c r="A7355" s="3">
        <v>1150</v>
      </c>
      <c r="B7355" s="2" t="s">
        <v>19227</v>
      </c>
      <c r="C7355" s="2" t="s">
        <v>19228</v>
      </c>
      <c r="D7355" s="3">
        <v>17461</v>
      </c>
      <c r="E7355" s="3">
        <v>17445</v>
      </c>
      <c r="F7355" s="3">
        <v>75707</v>
      </c>
      <c r="G7355" s="3">
        <v>21049</v>
      </c>
      <c r="H7355" s="3">
        <v>68.365399999999994</v>
      </c>
      <c r="I7355" s="30">
        <v>904.14351999999997</v>
      </c>
      <c r="J7355" s="30">
        <v>904.14475170000003</v>
      </c>
      <c r="K7355" s="30">
        <v>-1.23E-3</v>
      </c>
      <c r="L7355" s="3">
        <v>3</v>
      </c>
      <c r="M7355" s="3">
        <v>3</v>
      </c>
      <c r="N7355" s="10">
        <f t="shared" si="798"/>
        <v>1</v>
      </c>
      <c r="O7355" s="35">
        <v>3</v>
      </c>
      <c r="P7355" s="17"/>
      <c r="Q7355" s="40">
        <v>2710.41453</v>
      </c>
      <c r="R7355" s="40">
        <v>904.14302999999995</v>
      </c>
      <c r="S7355" s="18">
        <f t="shared" si="799"/>
        <v>0.54194965149863972</v>
      </c>
      <c r="T7355" s="18">
        <f t="shared" si="800"/>
        <v>1.904234112246094</v>
      </c>
      <c r="U7355" s="18">
        <f t="shared" si="801"/>
        <v>1.9576548636100786</v>
      </c>
      <c r="V7355" s="30">
        <v>904.14480000000003</v>
      </c>
      <c r="W7355" s="3" t="s">
        <v>47</v>
      </c>
      <c r="X7355" s="3" t="s">
        <v>65</v>
      </c>
      <c r="Y7355" s="3" t="s">
        <v>47</v>
      </c>
      <c r="Z7355" s="3" t="s">
        <v>47</v>
      </c>
      <c r="AA7355" s="3" t="s">
        <v>47</v>
      </c>
      <c r="AB7355" s="12" t="s">
        <v>47</v>
      </c>
      <c r="AC7355" s="3" t="s">
        <v>52</v>
      </c>
      <c r="AD7355" s="3" t="s">
        <v>65</v>
      </c>
      <c r="AE7355" s="3" t="s">
        <v>47</v>
      </c>
      <c r="AF7355" s="3" t="s">
        <v>47</v>
      </c>
      <c r="AG7355" s="3" t="s">
        <v>47</v>
      </c>
      <c r="AI7355" s="3" t="s">
        <v>47</v>
      </c>
      <c r="AJ7355" s="3" t="s">
        <v>47</v>
      </c>
      <c r="AL7355" s="3" t="s">
        <v>47</v>
      </c>
      <c r="AM7355" s="3" t="s">
        <v>47</v>
      </c>
      <c r="AN7355" s="3" t="s">
        <v>47</v>
      </c>
      <c r="AO7355" s="3" t="s">
        <v>47</v>
      </c>
      <c r="AP7355" s="3" t="s">
        <v>47</v>
      </c>
      <c r="AQ7355" s="3" t="s">
        <v>47</v>
      </c>
      <c r="AR7355" s="3" t="s">
        <v>47</v>
      </c>
      <c r="AU7355" s="3">
        <v>2</v>
      </c>
      <c r="AV7355" s="3">
        <v>17</v>
      </c>
      <c r="AW7355" s="3">
        <v>2</v>
      </c>
      <c r="AX7355" s="3">
        <v>10</v>
      </c>
      <c r="AY7355" s="3">
        <v>58.82</v>
      </c>
      <c r="AZ7355" s="6" t="str">
        <f t="shared" si="802"/>
        <v>3605.1</v>
      </c>
      <c r="BB7355" s="12" t="s">
        <v>79</v>
      </c>
      <c r="BC7355" s="12" t="s">
        <v>19229</v>
      </c>
      <c r="BD7355" s="12" t="s">
        <v>79</v>
      </c>
      <c r="BJ7355" s="12">
        <f t="shared" si="803"/>
        <v>0</v>
      </c>
      <c r="BK7355" s="12">
        <f t="shared" si="804"/>
        <v>0</v>
      </c>
      <c r="BT7355" s="3" t="s">
        <v>19230</v>
      </c>
      <c r="BU7355" s="3" t="s">
        <v>19231</v>
      </c>
      <c r="BV7355" s="3" t="s">
        <v>19231</v>
      </c>
      <c r="BZ7355" s="3" t="s">
        <v>19232</v>
      </c>
      <c r="CA7355" s="3" t="s">
        <v>19231</v>
      </c>
      <c r="CB7355" s="3" t="s">
        <v>19231</v>
      </c>
      <c r="CE7355" s="3" t="s">
        <v>19231</v>
      </c>
      <c r="CL7355" s="3" t="s">
        <v>19231</v>
      </c>
      <c r="CN7355" s="3" t="s">
        <v>19231</v>
      </c>
      <c r="CQ7355" s="3" t="str">
        <f>CONCATENATE(baseURL!$A$1,baseURL!$B$1,"+Acetyl",baseURL!$C$1,".",C7355,".",L7355,".pkl&amp;seq=",BC7355,"&amp;varMods=Acetyl-K")</f>
        <v>http://proteomics.broadinstitute.org/millscripts/viewfeed.pl?side=xl&amp;cycle=1&amp;fixedMods=iaaC+Acetyl&amp;file=msdataSM/iPRG2012_nd/cpick_in/iPRG2012_nd.3605.1.3.pkl&amp;seq=SGKASTEGSVTTEFLSDLLGKTVNVK&amp;varMods=Acetyl-K</v>
      </c>
    </row>
    <row r="7356" spans="1:95" x14ac:dyDescent="0.2">
      <c r="A7356" s="3">
        <v>5730</v>
      </c>
      <c r="B7356" s="2" t="s">
        <v>19233</v>
      </c>
      <c r="C7356" s="2" t="s">
        <v>19221</v>
      </c>
      <c r="D7356" s="3">
        <v>17462</v>
      </c>
      <c r="E7356" s="3">
        <v>17446</v>
      </c>
      <c r="F7356" s="3">
        <v>75708</v>
      </c>
      <c r="G7356" s="3">
        <v>21050</v>
      </c>
      <c r="H7356" s="3">
        <v>68.373699999999999</v>
      </c>
      <c r="I7356" s="30">
        <v>1033.5094999999999</v>
      </c>
      <c r="J7356" s="30">
        <v>1033.508883</v>
      </c>
      <c r="K7356" s="30">
        <v>6.2E-4</v>
      </c>
      <c r="L7356" s="3">
        <v>3</v>
      </c>
      <c r="M7356" s="3">
        <v>3</v>
      </c>
      <c r="N7356" s="10">
        <f t="shared" si="798"/>
        <v>1</v>
      </c>
      <c r="O7356" s="35">
        <v>3</v>
      </c>
      <c r="P7356" s="17"/>
      <c r="Q7356" s="40">
        <v>3098.5105600000002</v>
      </c>
      <c r="R7356" s="40">
        <v>1033.50837</v>
      </c>
      <c r="S7356" s="18">
        <f t="shared" si="799"/>
        <v>1.0933631818342298</v>
      </c>
      <c r="T7356" s="18">
        <f t="shared" si="800"/>
        <v>0.49636753300348668</v>
      </c>
      <c r="U7356" s="18">
        <f t="shared" si="801"/>
        <v>0.12578514472906999</v>
      </c>
      <c r="V7356" s="30">
        <v>1033.5084999999999</v>
      </c>
      <c r="W7356" s="3" t="s">
        <v>47</v>
      </c>
      <c r="X7356" s="3" t="s">
        <v>47</v>
      </c>
      <c r="Y7356" s="3" t="s">
        <v>47</v>
      </c>
      <c r="Z7356" s="3" t="s">
        <v>47</v>
      </c>
      <c r="AA7356" s="3" t="s">
        <v>48</v>
      </c>
      <c r="AB7356" s="12" t="s">
        <v>47</v>
      </c>
      <c r="AC7356" s="3" t="s">
        <v>47</v>
      </c>
      <c r="AD7356" s="3" t="s">
        <v>47</v>
      </c>
      <c r="AE7356" s="3" t="s">
        <v>47</v>
      </c>
      <c r="AF7356" s="3" t="s">
        <v>47</v>
      </c>
      <c r="AG7356" s="3" t="s">
        <v>47</v>
      </c>
      <c r="AI7356" s="3" t="s">
        <v>47</v>
      </c>
      <c r="AJ7356" s="3" t="s">
        <v>47</v>
      </c>
      <c r="AK7356" s="3" t="s">
        <v>47</v>
      </c>
      <c r="AL7356" s="3" t="s">
        <v>47</v>
      </c>
      <c r="AM7356" s="3" t="s">
        <v>47</v>
      </c>
      <c r="AN7356" s="3" t="s">
        <v>47</v>
      </c>
      <c r="AU7356" s="3">
        <v>0</v>
      </c>
      <c r="AV7356" s="3">
        <v>16</v>
      </c>
      <c r="AW7356" s="3">
        <v>1</v>
      </c>
      <c r="AX7356" s="3">
        <v>16</v>
      </c>
      <c r="AY7356" s="3">
        <v>100</v>
      </c>
      <c r="AZ7356" s="6" t="str">
        <f t="shared" si="802"/>
        <v>3605.2</v>
      </c>
      <c r="BC7356" s="12" t="s">
        <v>19193</v>
      </c>
      <c r="BJ7356" s="12">
        <f t="shared" si="803"/>
        <v>0</v>
      </c>
      <c r="BK7356" s="12">
        <f t="shared" si="804"/>
        <v>0</v>
      </c>
      <c r="CQ7356" s="3" t="str">
        <f>CONCATENATE(baseURL!$A$1,baseURL!$B$1,baseURL!$C$1,".",C7356,".",L7356,".pkl&amp;seq=",BC7356)</f>
        <v>http://proteomics.broadinstitute.org/millscripts/viewfeed.pl?side=xl&amp;cycle=1&amp;fixedMods=iaaC&amp;file=msdataSM/iPRG2012_nd/cpick_in/iPRG2012_nd.3605.2.3.pkl&amp;seq=SYLEGTAVSQADVTVFKAFQSAYPEFSR</v>
      </c>
    </row>
    <row r="7357" spans="1:95" x14ac:dyDescent="0.2">
      <c r="A7357" s="3">
        <v>5950</v>
      </c>
      <c r="B7357" s="2" t="s">
        <v>19234</v>
      </c>
      <c r="C7357" s="2" t="s">
        <v>19235</v>
      </c>
      <c r="D7357" s="3">
        <v>17463</v>
      </c>
      <c r="E7357" s="3">
        <v>17447</v>
      </c>
      <c r="F7357" s="3">
        <v>75728</v>
      </c>
      <c r="G7357" s="3">
        <v>21052</v>
      </c>
      <c r="H7357" s="3">
        <v>68.398300000000006</v>
      </c>
      <c r="I7357" s="30">
        <v>817.79904999999997</v>
      </c>
      <c r="J7357" s="30">
        <v>817.79849630000001</v>
      </c>
      <c r="K7357" s="30">
        <v>5.5000000000000003E-4</v>
      </c>
      <c r="L7357" s="3">
        <v>3</v>
      </c>
      <c r="M7357" s="3">
        <v>3</v>
      </c>
      <c r="N7357" s="10">
        <f t="shared" si="798"/>
        <v>1</v>
      </c>
      <c r="O7357" s="35">
        <v>3</v>
      </c>
      <c r="P7357" s="17"/>
      <c r="Q7357" s="40">
        <v>2451.3751900000002</v>
      </c>
      <c r="R7357" s="40">
        <v>817.79657999999995</v>
      </c>
      <c r="S7357" s="18">
        <f t="shared" si="799"/>
        <v>3.0203109922722171</v>
      </c>
      <c r="T7357" s="18">
        <f t="shared" si="800"/>
        <v>2.3432477549144437</v>
      </c>
      <c r="U7357" s="18">
        <f t="shared" si="801"/>
        <v>2.3477721073876343</v>
      </c>
      <c r="V7357" s="30">
        <v>817.79849999999999</v>
      </c>
      <c r="W7357" s="3" t="s">
        <v>47</v>
      </c>
      <c r="X7357" s="3" t="s">
        <v>47</v>
      </c>
      <c r="Y7357" s="3" t="s">
        <v>47</v>
      </c>
      <c r="Z7357" s="3" t="s">
        <v>47</v>
      </c>
      <c r="AA7357" s="3" t="s">
        <v>47</v>
      </c>
      <c r="AB7357" s="12" t="s">
        <v>47</v>
      </c>
      <c r="AC7357" s="3" t="s">
        <v>47</v>
      </c>
      <c r="AD7357" s="3" t="s">
        <v>47</v>
      </c>
      <c r="AE7357" s="3" t="s">
        <v>47</v>
      </c>
      <c r="AF7357" s="3" t="s">
        <v>47</v>
      </c>
      <c r="AG7357" s="3" t="s">
        <v>47</v>
      </c>
      <c r="AI7357" s="3" t="s">
        <v>47</v>
      </c>
      <c r="AJ7357" s="3" t="s">
        <v>47</v>
      </c>
      <c r="AK7357" s="3" t="s">
        <v>47</v>
      </c>
      <c r="AL7357" s="3" t="s">
        <v>47</v>
      </c>
      <c r="AM7357" s="3" t="s">
        <v>47</v>
      </c>
      <c r="AU7357" s="3">
        <v>0</v>
      </c>
      <c r="AV7357" s="3">
        <v>16</v>
      </c>
      <c r="AW7357" s="3">
        <v>1</v>
      </c>
      <c r="AX7357" s="3">
        <v>16</v>
      </c>
      <c r="AY7357" s="3">
        <v>100</v>
      </c>
      <c r="AZ7357" s="6" t="str">
        <f t="shared" si="802"/>
        <v>3606.1</v>
      </c>
      <c r="BC7357" s="12" t="s">
        <v>19236</v>
      </c>
      <c r="BJ7357" s="12">
        <f t="shared" si="803"/>
        <v>0</v>
      </c>
      <c r="BK7357" s="12">
        <f t="shared" si="804"/>
        <v>0</v>
      </c>
      <c r="CQ7357" s="3" t="str">
        <f>CONCATENATE(baseURL!$A$1,baseURL!$B$1,baseURL!$C$1,".",C7357,".",L7357,".pkl&amp;seq=",BC7357)</f>
        <v>http://proteomics.broadinstitute.org/millscripts/viewfeed.pl?side=xl&amp;cycle=1&amp;fixedMods=iaaC&amp;file=msdataSM/iPRG2012_nd/cpick_in/iPRG2012_nd.3606.1.3.pkl&amp;seq=LLDVSVLGLGERNGLTPLGGLMAR</v>
      </c>
    </row>
    <row r="7358" spans="1:95" x14ac:dyDescent="0.2">
      <c r="A7358" s="3">
        <v>3209</v>
      </c>
      <c r="B7358" s="2" t="s">
        <v>19237</v>
      </c>
      <c r="C7358" s="2" t="s">
        <v>19238</v>
      </c>
      <c r="D7358" s="3">
        <v>17464</v>
      </c>
      <c r="E7358" s="3">
        <v>17448</v>
      </c>
      <c r="F7358" s="3">
        <v>75749</v>
      </c>
      <c r="G7358" s="3">
        <v>21054</v>
      </c>
      <c r="H7358" s="3">
        <v>68.422899999999998</v>
      </c>
      <c r="I7358" s="30">
        <v>592.81484999999998</v>
      </c>
      <c r="J7358" s="30">
        <v>592.8141809</v>
      </c>
      <c r="K7358" s="30">
        <v>6.7000000000000002E-4</v>
      </c>
      <c r="L7358" s="3">
        <v>0</v>
      </c>
      <c r="M7358" s="3">
        <v>2</v>
      </c>
      <c r="N7358" s="10">
        <f t="shared" si="798"/>
        <v>1</v>
      </c>
      <c r="O7358" s="35">
        <v>2</v>
      </c>
      <c r="P7358" s="17"/>
      <c r="Q7358" s="40">
        <v>1184.61977</v>
      </c>
      <c r="R7358" s="40">
        <v>592.81352000000004</v>
      </c>
      <c r="S7358" s="18">
        <f t="shared" si="799"/>
        <v>2.2435385750631851</v>
      </c>
      <c r="T7358" s="18">
        <f t="shared" si="800"/>
        <v>1.1148531159631947</v>
      </c>
      <c r="U7358" s="18">
        <f t="shared" si="801"/>
        <v>0.97838524332840726</v>
      </c>
      <c r="V7358" s="30">
        <v>592.81410000000005</v>
      </c>
      <c r="W7358" s="3" t="s">
        <v>47</v>
      </c>
      <c r="X7358" s="3" t="s">
        <v>47</v>
      </c>
      <c r="Y7358" s="3" t="s">
        <v>47</v>
      </c>
      <c r="Z7358" s="3" t="s">
        <v>47</v>
      </c>
      <c r="AA7358" s="3" t="s">
        <v>47</v>
      </c>
      <c r="AB7358" s="12" t="s">
        <v>65</v>
      </c>
      <c r="AC7358" s="3" t="s">
        <v>52</v>
      </c>
      <c r="AD7358" s="3" t="s">
        <v>65</v>
      </c>
      <c r="AE7358" s="3" t="s">
        <v>47</v>
      </c>
      <c r="AF7358" s="3" t="s">
        <v>47</v>
      </c>
      <c r="AG7358" s="3" t="s">
        <v>48</v>
      </c>
      <c r="AH7358" s="3" t="s">
        <v>47</v>
      </c>
      <c r="AK7358" s="3" t="s">
        <v>65</v>
      </c>
      <c r="AM7358" s="3" t="s">
        <v>48</v>
      </c>
      <c r="AU7358" s="3">
        <v>3</v>
      </c>
      <c r="AV7358" s="3">
        <v>8</v>
      </c>
      <c r="AW7358" s="3">
        <v>1</v>
      </c>
      <c r="AX7358" s="3">
        <v>8</v>
      </c>
      <c r="AY7358" s="3">
        <v>100</v>
      </c>
      <c r="AZ7358" s="6" t="str">
        <f t="shared" si="802"/>
        <v>3607.1</v>
      </c>
      <c r="BC7358" s="12" t="s">
        <v>19239</v>
      </c>
      <c r="BJ7358" s="12">
        <f t="shared" si="803"/>
        <v>0</v>
      </c>
      <c r="BK7358" s="12">
        <f t="shared" si="804"/>
        <v>0</v>
      </c>
      <c r="BX7358" s="3" t="s">
        <v>19240</v>
      </c>
      <c r="BZ7358" s="3" t="s">
        <v>19240</v>
      </c>
      <c r="CG7358" s="3" t="s">
        <v>19240</v>
      </c>
      <c r="CQ7358" s="3" t="str">
        <f>CONCATENATE(baseURL!$A$1,baseURL!$B$1,baseURL!$C$1,".",C7358,".",L7358,".pkl&amp;seq=",BC7358)</f>
        <v>http://proteomics.broadinstitute.org/millscripts/viewfeed.pl?side=xl&amp;cycle=1&amp;fixedMods=iaaC&amp;file=msdataSM/iPRG2012_nd/cpick_in/iPRG2012_nd.3607.1.0.pkl&amp;seq=SLDSLFDFLK</v>
      </c>
    </row>
    <row r="7359" spans="1:95" x14ac:dyDescent="0.2">
      <c r="A7359" s="3">
        <v>5482</v>
      </c>
      <c r="B7359" s="2" t="s">
        <v>19241</v>
      </c>
      <c r="C7359" s="2" t="s">
        <v>19242</v>
      </c>
      <c r="D7359" s="3">
        <v>17465</v>
      </c>
      <c r="E7359" s="3">
        <v>17449</v>
      </c>
      <c r="F7359" s="3">
        <v>75791</v>
      </c>
      <c r="G7359" s="3">
        <v>21057</v>
      </c>
      <c r="H7359" s="3">
        <v>68.453800000000001</v>
      </c>
      <c r="I7359" s="30">
        <v>651.38040000000001</v>
      </c>
      <c r="J7359" s="30">
        <v>651.38030119999996</v>
      </c>
      <c r="K7359" s="30">
        <v>1E-4</v>
      </c>
      <c r="L7359" s="3">
        <v>3</v>
      </c>
      <c r="M7359" s="3">
        <v>3</v>
      </c>
      <c r="N7359" s="10">
        <f t="shared" si="798"/>
        <v>1</v>
      </c>
      <c r="O7359" s="35">
        <v>3</v>
      </c>
      <c r="P7359" s="17"/>
      <c r="Q7359" s="40">
        <v>1952.1215299999999</v>
      </c>
      <c r="R7359" s="40">
        <v>651.37869000000001</v>
      </c>
      <c r="S7359" s="18">
        <f t="shared" si="799"/>
        <v>2.6252010178637635</v>
      </c>
      <c r="T7359" s="18">
        <f t="shared" si="800"/>
        <v>2.4735227367610459</v>
      </c>
      <c r="U7359" s="18">
        <f t="shared" si="801"/>
        <v>2.3181599630458929</v>
      </c>
      <c r="V7359" s="30">
        <v>651.38019999999995</v>
      </c>
      <c r="W7359" s="3" t="s">
        <v>47</v>
      </c>
      <c r="X7359" s="3" t="s">
        <v>47</v>
      </c>
      <c r="Y7359" s="3" t="s">
        <v>47</v>
      </c>
      <c r="Z7359" s="3" t="s">
        <v>47</v>
      </c>
      <c r="AA7359" s="3" t="s">
        <v>47</v>
      </c>
      <c r="AB7359" s="12" t="s">
        <v>47</v>
      </c>
      <c r="AC7359" s="3" t="s">
        <v>47</v>
      </c>
      <c r="AD7359" s="3" t="s">
        <v>47</v>
      </c>
      <c r="AE7359" s="3" t="s">
        <v>47</v>
      </c>
      <c r="AF7359" s="3" t="s">
        <v>47</v>
      </c>
      <c r="AG7359" s="3" t="s">
        <v>47</v>
      </c>
      <c r="AH7359" s="3" t="s">
        <v>47</v>
      </c>
      <c r="AI7359" s="3" t="s">
        <v>47</v>
      </c>
      <c r="AJ7359" s="3" t="s">
        <v>47</v>
      </c>
      <c r="AK7359" s="3" t="s">
        <v>47</v>
      </c>
      <c r="AL7359" s="3" t="s">
        <v>47</v>
      </c>
      <c r="AM7359" s="3" t="s">
        <v>47</v>
      </c>
      <c r="AU7359" s="3">
        <v>0</v>
      </c>
      <c r="AV7359" s="3">
        <v>17</v>
      </c>
      <c r="AW7359" s="3">
        <v>1</v>
      </c>
      <c r="AX7359" s="3">
        <v>17</v>
      </c>
      <c r="AY7359" s="3">
        <v>100</v>
      </c>
      <c r="AZ7359" s="6" t="str">
        <f t="shared" si="802"/>
        <v>3609.1</v>
      </c>
      <c r="BC7359" s="12" t="s">
        <v>19243</v>
      </c>
      <c r="BJ7359" s="12">
        <f t="shared" si="803"/>
        <v>0</v>
      </c>
      <c r="BK7359" s="12">
        <f t="shared" si="804"/>
        <v>0</v>
      </c>
      <c r="CQ7359" s="3" t="str">
        <f>CONCATENATE(baseURL!$A$1,baseURL!$B$1,baseURL!$C$1,".",C7359,".",L7359,".pkl&amp;seq=",BC7359)</f>
        <v>http://proteomics.broadinstitute.org/millscripts/viewfeed.pl?side=xl&amp;cycle=1&amp;fixedMods=iaaC&amp;file=msdataSM/iPRG2012_nd/cpick_in/iPRG2012_nd.3609.1.3.pkl&amp;seq=HGLPLLSLEELAQYLKK</v>
      </c>
    </row>
    <row r="7360" spans="1:95" x14ac:dyDescent="0.2">
      <c r="A7360" s="3">
        <v>3780</v>
      </c>
      <c r="B7360" s="2" t="s">
        <v>19244</v>
      </c>
      <c r="C7360" s="2" t="s">
        <v>19245</v>
      </c>
      <c r="D7360" s="3">
        <v>17466</v>
      </c>
      <c r="E7360" s="3">
        <v>17450</v>
      </c>
      <c r="F7360" s="3">
        <v>75833</v>
      </c>
      <c r="G7360" s="3">
        <v>21060</v>
      </c>
      <c r="H7360" s="3">
        <v>68.473100000000002</v>
      </c>
      <c r="I7360" s="30">
        <v>653.10783000000004</v>
      </c>
      <c r="J7360" s="30">
        <v>653.10826420000001</v>
      </c>
      <c r="K7360" s="30">
        <v>-4.2999999999999999E-4</v>
      </c>
      <c r="L7360" s="3">
        <v>0</v>
      </c>
      <c r="M7360" s="3">
        <v>4</v>
      </c>
      <c r="N7360" s="10">
        <f t="shared" si="798"/>
        <v>1</v>
      </c>
      <c r="O7360" s="35">
        <v>4</v>
      </c>
      <c r="P7360" s="17"/>
      <c r="Q7360" s="40">
        <v>2609.4032400000001</v>
      </c>
      <c r="R7360" s="40">
        <v>653.10626999999999</v>
      </c>
      <c r="S7360" s="18">
        <f t="shared" si="799"/>
        <v>2.3885852451553067</v>
      </c>
      <c r="T7360" s="18">
        <f t="shared" si="800"/>
        <v>3.0534081383307261</v>
      </c>
      <c r="U7360" s="18">
        <f t="shared" si="801"/>
        <v>2.9551086686332875</v>
      </c>
      <c r="V7360" s="30">
        <v>653.10820000000001</v>
      </c>
      <c r="W7360" s="3" t="s">
        <v>47</v>
      </c>
      <c r="X7360" s="3" t="s">
        <v>47</v>
      </c>
      <c r="Y7360" s="3" t="s">
        <v>47</v>
      </c>
      <c r="Z7360" s="3" t="s">
        <v>47</v>
      </c>
      <c r="AA7360" s="3" t="s">
        <v>47</v>
      </c>
      <c r="AB7360" s="12" t="s">
        <v>47</v>
      </c>
      <c r="AC7360" s="3" t="s">
        <v>47</v>
      </c>
      <c r="AE7360" s="3" t="s">
        <v>47</v>
      </c>
      <c r="AF7360" s="3" t="s">
        <v>47</v>
      </c>
      <c r="AG7360" s="3" t="s">
        <v>52</v>
      </c>
      <c r="AI7360" s="3" t="s">
        <v>48</v>
      </c>
      <c r="AL7360" s="3" t="s">
        <v>48</v>
      </c>
      <c r="AM7360" s="3" t="s">
        <v>47</v>
      </c>
      <c r="AU7360" s="3">
        <v>0</v>
      </c>
      <c r="AV7360" s="3">
        <v>10</v>
      </c>
      <c r="AW7360" s="3">
        <v>1</v>
      </c>
      <c r="AX7360" s="3">
        <v>10</v>
      </c>
      <c r="AY7360" s="3">
        <v>100</v>
      </c>
      <c r="AZ7360" s="6" t="str">
        <f t="shared" si="802"/>
        <v>3611.1</v>
      </c>
      <c r="BC7360" s="12" t="s">
        <v>19246</v>
      </c>
      <c r="BJ7360" s="12">
        <f t="shared" si="803"/>
        <v>0</v>
      </c>
      <c r="BK7360" s="12">
        <f t="shared" si="804"/>
        <v>0</v>
      </c>
      <c r="CQ7360" s="3" t="str">
        <f>CONCATENATE(baseURL!$A$1,baseURL!$B$1,baseURL!$C$1,".",C7360,".",L7360,".pkl&amp;seq=",BC7360)</f>
        <v>http://proteomics.broadinstitute.org/millscripts/viewfeed.pl?side=xl&amp;cycle=1&amp;fixedMods=iaaC&amp;file=msdataSM/iPRG2012_nd/cpick_in/iPRG2012_nd.3611.1.0.pkl&amp;seq=TLAETLAEELLNAAKGSSTSYALKK</v>
      </c>
    </row>
    <row r="7361" spans="1:95" x14ac:dyDescent="0.2">
      <c r="A7361" s="3">
        <v>5615</v>
      </c>
      <c r="B7361" s="2" t="s">
        <v>19247</v>
      </c>
      <c r="C7361" s="2" t="s">
        <v>19248</v>
      </c>
      <c r="D7361" s="3">
        <v>17467</v>
      </c>
      <c r="E7361" s="3">
        <v>17451</v>
      </c>
      <c r="F7361" s="3">
        <v>75834</v>
      </c>
      <c r="G7361" s="3">
        <v>21061</v>
      </c>
      <c r="H7361" s="3">
        <v>68.478899999999996</v>
      </c>
      <c r="I7361" s="30">
        <v>657.01599999999996</v>
      </c>
      <c r="J7361" s="30">
        <v>657.01693720000003</v>
      </c>
      <c r="K7361" s="30">
        <v>-9.3999999999999997E-4</v>
      </c>
      <c r="L7361" s="3">
        <v>3</v>
      </c>
      <c r="M7361" s="3">
        <v>3</v>
      </c>
      <c r="N7361" s="10">
        <f t="shared" si="798"/>
        <v>1</v>
      </c>
      <c r="O7361" s="35">
        <v>3</v>
      </c>
      <c r="P7361" s="17"/>
      <c r="Q7361" s="40">
        <v>1969.0276799999999</v>
      </c>
      <c r="R7361" s="40">
        <v>657.01408000000004</v>
      </c>
      <c r="S7361" s="18">
        <f t="shared" si="799"/>
        <v>2.9223118017916954</v>
      </c>
      <c r="T7361" s="18">
        <f t="shared" si="800"/>
        <v>4.3487652501967826</v>
      </c>
      <c r="U7361" s="18">
        <f t="shared" si="801"/>
        <v>2.9223118017916954</v>
      </c>
      <c r="V7361" s="30">
        <v>657.01599999999996</v>
      </c>
      <c r="X7361" s="3" t="s">
        <v>47</v>
      </c>
      <c r="Y7361" s="3" t="s">
        <v>47</v>
      </c>
      <c r="Z7361" s="3" t="s">
        <v>47</v>
      </c>
      <c r="AA7361" s="3" t="s">
        <v>48</v>
      </c>
      <c r="AB7361" s="12" t="s">
        <v>47</v>
      </c>
      <c r="AC7361" s="3" t="s">
        <v>47</v>
      </c>
      <c r="AD7361" s="3" t="s">
        <v>47</v>
      </c>
      <c r="AE7361" s="3" t="s">
        <v>47</v>
      </c>
      <c r="AF7361" s="3" t="s">
        <v>47</v>
      </c>
      <c r="AG7361" s="3" t="s">
        <v>47</v>
      </c>
      <c r="AH7361" s="3" t="s">
        <v>47</v>
      </c>
      <c r="AI7361" s="3" t="s">
        <v>47</v>
      </c>
      <c r="AJ7361" s="3" t="s">
        <v>47</v>
      </c>
      <c r="AK7361" s="3" t="s">
        <v>48</v>
      </c>
      <c r="AL7361" s="3" t="s">
        <v>47</v>
      </c>
      <c r="AM7361" s="3" t="s">
        <v>47</v>
      </c>
      <c r="AU7361" s="3">
        <v>0</v>
      </c>
      <c r="AV7361" s="3">
        <v>14</v>
      </c>
      <c r="AW7361" s="3">
        <v>1</v>
      </c>
      <c r="AX7361" s="3">
        <v>14</v>
      </c>
      <c r="AY7361" s="3">
        <v>100</v>
      </c>
      <c r="AZ7361" s="6" t="str">
        <f t="shared" si="802"/>
        <v>3611.2</v>
      </c>
      <c r="BC7361" s="12" t="s">
        <v>19249</v>
      </c>
      <c r="BJ7361" s="12">
        <f t="shared" si="803"/>
        <v>0</v>
      </c>
      <c r="BK7361" s="12">
        <f t="shared" si="804"/>
        <v>0</v>
      </c>
      <c r="CQ7361" s="3" t="str">
        <f>CONCATENATE(baseURL!$A$1,baseURL!$B$1,baseURL!$C$1,".",C7361,".",L7361,".pkl&amp;seq=",BC7361)</f>
        <v>http://proteomics.broadinstitute.org/millscripts/viewfeed.pl?side=xl&amp;cycle=1&amp;fixedMods=iaaC&amp;file=msdataSM/iPRG2012_nd/cpick_in/iPRG2012_nd.3611.2.3.pkl&amp;seq=ALDLNKEVYDFLASATAK</v>
      </c>
    </row>
    <row r="7362" spans="1:95" x14ac:dyDescent="0.2">
      <c r="A7362" s="3">
        <v>139</v>
      </c>
      <c r="B7362" s="2" t="s">
        <v>19250</v>
      </c>
      <c r="C7362" s="2" t="s">
        <v>19251</v>
      </c>
      <c r="D7362" s="3">
        <v>17469</v>
      </c>
      <c r="E7362" s="3">
        <v>17453</v>
      </c>
      <c r="F7362" s="3">
        <v>75854</v>
      </c>
      <c r="G7362" s="3">
        <v>21064</v>
      </c>
      <c r="H7362" s="3">
        <v>68.509200000000007</v>
      </c>
      <c r="I7362" s="30">
        <v>831.95210999999995</v>
      </c>
      <c r="J7362" s="30">
        <v>831.95254069999999</v>
      </c>
      <c r="K7362" s="30">
        <v>-4.2999999999999999E-4</v>
      </c>
      <c r="L7362" s="3">
        <v>2</v>
      </c>
      <c r="M7362" s="3">
        <v>2</v>
      </c>
      <c r="N7362" s="10">
        <f t="shared" ref="N7362:N7425" si="805">IF(AND(M7362&gt;0,L7362&gt;0), IF(M7362=L7362,1,-1), 1)</f>
        <v>1</v>
      </c>
      <c r="O7362" s="35">
        <v>2</v>
      </c>
      <c r="P7362" s="17"/>
      <c r="Q7362" s="40">
        <v>1662.8948800000001</v>
      </c>
      <c r="R7362" s="40">
        <v>831.95108000000005</v>
      </c>
      <c r="S7362" s="18">
        <f t="shared" ref="S7362:S7425" si="806">1000000*(I7362-R7362)/R7362</f>
        <v>1.2380535642800179</v>
      </c>
      <c r="T7362" s="18">
        <f t="shared" ref="T7362:T7425" si="807">1000000*(J7362-R7362)/R7362</f>
        <v>1.7557522732450772</v>
      </c>
      <c r="U7362" s="18">
        <f t="shared" ref="U7362:U7425" si="808">1000000*(V7362-R7362)/R7362</f>
        <v>1.8270305026997915</v>
      </c>
      <c r="V7362" s="30">
        <v>831.95259999999996</v>
      </c>
      <c r="W7362" s="3" t="s">
        <v>47</v>
      </c>
      <c r="Z7362" s="3" t="s">
        <v>47</v>
      </c>
      <c r="AA7362" s="3" t="s">
        <v>65</v>
      </c>
      <c r="AB7362" s="12" t="s">
        <v>47</v>
      </c>
      <c r="AC7362" s="3" t="s">
        <v>47</v>
      </c>
      <c r="AD7362" s="3" t="s">
        <v>47</v>
      </c>
      <c r="AE7362" s="3" t="s">
        <v>47</v>
      </c>
      <c r="AF7362" s="3" t="s">
        <v>47</v>
      </c>
      <c r="AG7362" s="3" t="s">
        <v>47</v>
      </c>
      <c r="AH7362" s="3" t="s">
        <v>47</v>
      </c>
      <c r="AJ7362" s="3" t="s">
        <v>47</v>
      </c>
      <c r="AK7362" s="3" t="s">
        <v>47</v>
      </c>
      <c r="AL7362" s="3" t="s">
        <v>47</v>
      </c>
      <c r="AM7362" s="3" t="s">
        <v>47</v>
      </c>
      <c r="AN7362" s="3" t="s">
        <v>47</v>
      </c>
      <c r="AO7362" s="3" t="s">
        <v>52</v>
      </c>
      <c r="AP7362" s="3" t="s">
        <v>47</v>
      </c>
      <c r="AQ7362" s="3" t="s">
        <v>47</v>
      </c>
      <c r="AU7362" s="3">
        <v>1</v>
      </c>
      <c r="AV7362" s="3">
        <v>16</v>
      </c>
      <c r="AW7362" s="3">
        <v>1</v>
      </c>
      <c r="AX7362" s="3">
        <v>16</v>
      </c>
      <c r="AY7362" s="3">
        <v>100</v>
      </c>
      <c r="AZ7362" s="6" t="str">
        <f t="shared" ref="AZ7362:AZ7425" si="809">HYPERLINK(CQ7362,C7362)</f>
        <v>3612.1</v>
      </c>
      <c r="BB7362" s="12" t="s">
        <v>79</v>
      </c>
      <c r="BC7362" s="12" t="s">
        <v>19207</v>
      </c>
      <c r="BJ7362" s="12">
        <f t="shared" ref="BJ7362:BJ7425" si="810">LEN(BC7362)-LEN(SUBSTITUTE(BC7362,"C",""))</f>
        <v>0</v>
      </c>
      <c r="BK7362" s="12">
        <f t="shared" ref="BK7362:BK7425" si="811">LEN(BC7362)-LEN(SUBSTITUTE(BC7362,"c",""))</f>
        <v>0</v>
      </c>
      <c r="BW7362" s="3" t="s">
        <v>19252</v>
      </c>
      <c r="CQ7362" s="3" t="str">
        <f>CONCATENATE(baseURL!$A$1,baseURL!$B$1,"+Acetyl",baseURL!$C$1,".",C7362,".",L7362,".pkl&amp;seq=",BC7362)</f>
        <v>http://proteomics.broadinstitute.org/millscripts/viewfeed.pl?side=xl&amp;cycle=1&amp;fixedMods=iaaC+Acetyl&amp;file=msdataSM/iPRG2012_nd/cpick_in/iPRG2012_nd.3612.1.2.pkl&amp;seq=SLPADLASLLSDKYK</v>
      </c>
    </row>
    <row r="7363" spans="1:95" x14ac:dyDescent="0.2">
      <c r="A7363" s="3">
        <v>7753</v>
      </c>
      <c r="B7363" s="2" t="s">
        <v>19253</v>
      </c>
      <c r="C7363" s="2" t="s">
        <v>19254</v>
      </c>
      <c r="D7363" s="3">
        <v>17470</v>
      </c>
      <c r="E7363" s="3">
        <v>17454</v>
      </c>
      <c r="F7363" s="3">
        <v>75896</v>
      </c>
      <c r="G7363" s="3">
        <v>21067</v>
      </c>
      <c r="H7363" s="3">
        <v>68.540000000000006</v>
      </c>
      <c r="I7363" s="30">
        <v>916.13016000000005</v>
      </c>
      <c r="J7363" s="30">
        <v>916.12957940000001</v>
      </c>
      <c r="K7363" s="30">
        <v>5.8E-4</v>
      </c>
      <c r="L7363" s="3">
        <v>3</v>
      </c>
      <c r="M7363" s="3">
        <v>3</v>
      </c>
      <c r="N7363" s="10">
        <f t="shared" si="805"/>
        <v>1</v>
      </c>
      <c r="O7363" s="35">
        <v>3</v>
      </c>
      <c r="Q7363" s="40">
        <v>2746.3716199999999</v>
      </c>
      <c r="R7363" s="40">
        <v>916.12872000000004</v>
      </c>
      <c r="S7363" s="18">
        <f t="shared" si="806"/>
        <v>1.5718315216690601</v>
      </c>
      <c r="T7363" s="18">
        <f t="shared" si="807"/>
        <v>0.93807778449248491</v>
      </c>
      <c r="U7363" s="18">
        <f t="shared" si="808"/>
        <v>0.85140874086270923</v>
      </c>
      <c r="V7363" s="30">
        <v>916.12950000000001</v>
      </c>
      <c r="W7363" s="3" t="s">
        <v>47</v>
      </c>
      <c r="X7363" s="3" t="s">
        <v>47</v>
      </c>
      <c r="Y7363" s="3" t="s">
        <v>65</v>
      </c>
      <c r="AA7363" s="3" t="s">
        <v>47</v>
      </c>
      <c r="AC7363" s="3" t="s">
        <v>52</v>
      </c>
      <c r="AD7363" s="3" t="s">
        <v>47</v>
      </c>
      <c r="AJ7363" s="3" t="s">
        <v>47</v>
      </c>
      <c r="AK7363" s="3" t="s">
        <v>47</v>
      </c>
      <c r="AL7363" s="3" t="s">
        <v>52</v>
      </c>
      <c r="AO7363" s="3" t="s">
        <v>48</v>
      </c>
      <c r="AU7363" s="3">
        <v>1</v>
      </c>
      <c r="AV7363" s="3">
        <v>6</v>
      </c>
      <c r="AW7363" s="3">
        <v>2</v>
      </c>
      <c r="AX7363" s="3">
        <v>5</v>
      </c>
      <c r="AY7363" s="3">
        <v>83.33</v>
      </c>
      <c r="AZ7363" s="6" t="str">
        <f t="shared" si="809"/>
        <v>3614.1</v>
      </c>
      <c r="BC7363" s="12" t="s">
        <v>19255</v>
      </c>
      <c r="BI7363" s="12" t="s">
        <v>594</v>
      </c>
      <c r="BJ7363" s="12">
        <f t="shared" si="810"/>
        <v>0</v>
      </c>
      <c r="BK7363" s="12">
        <f t="shared" si="811"/>
        <v>1</v>
      </c>
      <c r="BR7363" s="3" t="s">
        <v>594</v>
      </c>
      <c r="BU7363" s="3" t="s">
        <v>19256</v>
      </c>
      <c r="BZ7363" s="3" t="s">
        <v>19257</v>
      </c>
      <c r="CQ7363" s="3" t="str">
        <f>CONCATENATE(baseURL!$A$1,baseURL!$B$1,baseURL!$C$1,".",C7363,".",L7363,".pkl&amp;seq=",BC7363,"&amp;varMods=ReducedCys-C")</f>
        <v>http://proteomics.broadinstitute.org/millscripts/viewfeed.pl?side=xl&amp;cycle=1&amp;fixedMods=iaaC&amp;file=msdataSM/iPRG2012_nd/cpick_in/iPRG2012_nd.3614.1.3.pkl&amp;seq=STLLNVLTGELLPTSGEVYTHENcR&amp;varMods=ReducedCys-C</v>
      </c>
    </row>
    <row r="7364" spans="1:95" x14ac:dyDescent="0.2">
      <c r="A7364" s="3">
        <v>3657</v>
      </c>
      <c r="B7364" s="2" t="s">
        <v>19258</v>
      </c>
      <c r="C7364" s="2" t="s">
        <v>19259</v>
      </c>
      <c r="D7364" s="3">
        <v>17471</v>
      </c>
      <c r="E7364" s="3">
        <v>17455</v>
      </c>
      <c r="F7364" s="3">
        <v>75959</v>
      </c>
      <c r="G7364" s="3">
        <v>21071</v>
      </c>
      <c r="H7364" s="3">
        <v>68.568899999999999</v>
      </c>
      <c r="I7364" s="30">
        <v>593.32446000000004</v>
      </c>
      <c r="J7364" s="30">
        <v>593.8646956</v>
      </c>
      <c r="K7364" s="30">
        <v>-0.54024000000000005</v>
      </c>
      <c r="L7364" s="3">
        <v>3</v>
      </c>
      <c r="M7364" s="3">
        <v>2</v>
      </c>
      <c r="N7364" s="10">
        <f t="shared" si="805"/>
        <v>-1</v>
      </c>
      <c r="O7364" s="35">
        <v>2</v>
      </c>
      <c r="P7364" s="17"/>
      <c r="Q7364" s="40">
        <v>1186.7194199999999</v>
      </c>
      <c r="R7364" s="40">
        <v>593.86334999999997</v>
      </c>
      <c r="S7364" s="18">
        <f t="shared" si="806"/>
        <v>-907.43097717669229</v>
      </c>
      <c r="T7364" s="18">
        <f t="shared" si="807"/>
        <v>2.265841123275294</v>
      </c>
      <c r="U7364" s="18">
        <f t="shared" si="808"/>
        <v>2.2732502350956376</v>
      </c>
      <c r="V7364" s="30">
        <v>593.86469999999997</v>
      </c>
      <c r="W7364" s="3" t="s">
        <v>47</v>
      </c>
      <c r="X7364" s="3" t="s">
        <v>47</v>
      </c>
      <c r="Y7364" s="3" t="s">
        <v>47</v>
      </c>
      <c r="Z7364" s="3" t="s">
        <v>47</v>
      </c>
      <c r="AA7364" s="3" t="s">
        <v>47</v>
      </c>
      <c r="AB7364" s="12" t="s">
        <v>47</v>
      </c>
      <c r="AC7364" s="3" t="s">
        <v>47</v>
      </c>
      <c r="AD7364" s="3" t="s">
        <v>65</v>
      </c>
      <c r="AE7364" s="3" t="s">
        <v>47</v>
      </c>
      <c r="AF7364" s="3" t="s">
        <v>47</v>
      </c>
      <c r="AG7364" s="3" t="s">
        <v>65</v>
      </c>
      <c r="AH7364" s="3" t="s">
        <v>47</v>
      </c>
      <c r="AI7364" s="3" t="s">
        <v>47</v>
      </c>
      <c r="AK7364" s="3" t="s">
        <v>47</v>
      </c>
      <c r="AL7364" s="3" t="s">
        <v>47</v>
      </c>
      <c r="AU7364" s="3">
        <v>2</v>
      </c>
      <c r="AV7364" s="3">
        <v>13</v>
      </c>
      <c r="AW7364" s="3">
        <v>1</v>
      </c>
      <c r="AX7364" s="3">
        <v>13</v>
      </c>
      <c r="AY7364" s="3">
        <v>100</v>
      </c>
      <c r="AZ7364" s="6" t="str">
        <f t="shared" si="809"/>
        <v>3617.1</v>
      </c>
      <c r="BC7364" s="12" t="s">
        <v>19185</v>
      </c>
      <c r="BJ7364" s="12">
        <f t="shared" si="810"/>
        <v>0</v>
      </c>
      <c r="BK7364" s="12">
        <f t="shared" si="811"/>
        <v>0</v>
      </c>
      <c r="BZ7364" s="3" t="s">
        <v>19260</v>
      </c>
      <c r="CC7364" s="3" t="s">
        <v>19260</v>
      </c>
      <c r="CQ7364" s="3" t="str">
        <f>CONCATENATE(baseURL!$A$1,baseURL!$B$1,baseURL!$C$1,".",C7364,".",L7364,".pkl&amp;seq=",BC7364)</f>
        <v>http://proteomics.broadinstitute.org/millscripts/viewfeed.pl?side=xl&amp;cycle=1&amp;fixedMods=iaaC&amp;file=msdataSM/iPRG2012_nd/cpick_in/iPRG2012_nd.3617.1.3.pkl&amp;seq=ESLPLLVFLR</v>
      </c>
    </row>
    <row r="7365" spans="1:95" x14ac:dyDescent="0.2">
      <c r="A7365" s="3">
        <v>5481</v>
      </c>
      <c r="B7365" s="2" t="s">
        <v>19261</v>
      </c>
      <c r="C7365" s="2" t="s">
        <v>19262</v>
      </c>
      <c r="D7365" s="3">
        <v>17472</v>
      </c>
      <c r="E7365" s="3">
        <v>17456</v>
      </c>
      <c r="F7365" s="3">
        <v>75960</v>
      </c>
      <c r="G7365" s="3">
        <v>21072</v>
      </c>
      <c r="H7365" s="3">
        <v>68.577200000000005</v>
      </c>
      <c r="I7365" s="30">
        <v>804.40053999999998</v>
      </c>
      <c r="J7365" s="30">
        <v>804.39892799999996</v>
      </c>
      <c r="K7365" s="30">
        <v>1.6100000000000001E-3</v>
      </c>
      <c r="L7365" s="3">
        <v>3</v>
      </c>
      <c r="M7365" s="3">
        <v>3</v>
      </c>
      <c r="N7365" s="10">
        <f t="shared" si="805"/>
        <v>1</v>
      </c>
      <c r="O7365" s="35">
        <v>3</v>
      </c>
      <c r="P7365" s="17"/>
      <c r="Q7365" s="40">
        <v>2411.1733800000002</v>
      </c>
      <c r="R7365" s="40">
        <v>804.39598000000001</v>
      </c>
      <c r="S7365" s="18">
        <f t="shared" si="806"/>
        <v>5.6688498119663366</v>
      </c>
      <c r="T7365" s="18">
        <f t="shared" si="807"/>
        <v>3.6648616766417206</v>
      </c>
      <c r="U7365" s="18">
        <f t="shared" si="808"/>
        <v>3.5057360680027951</v>
      </c>
      <c r="V7365" s="30">
        <v>804.39880000000005</v>
      </c>
      <c r="W7365" s="3" t="s">
        <v>47</v>
      </c>
      <c r="X7365" s="3" t="s">
        <v>47</v>
      </c>
      <c r="Y7365" s="3" t="s">
        <v>47</v>
      </c>
      <c r="Z7365" s="3" t="s">
        <v>47</v>
      </c>
      <c r="AA7365" s="3" t="s">
        <v>47</v>
      </c>
      <c r="AB7365" s="12" t="s">
        <v>47</v>
      </c>
      <c r="AC7365" s="3" t="s">
        <v>47</v>
      </c>
      <c r="AD7365" s="3" t="s">
        <v>47</v>
      </c>
      <c r="AE7365" s="3" t="s">
        <v>47</v>
      </c>
      <c r="AF7365" s="3" t="s">
        <v>47</v>
      </c>
      <c r="AG7365" s="3" t="s">
        <v>47</v>
      </c>
      <c r="AH7365" s="3" t="s">
        <v>47</v>
      </c>
      <c r="AI7365" s="3" t="s">
        <v>47</v>
      </c>
      <c r="AJ7365" s="3" t="s">
        <v>47</v>
      </c>
      <c r="AK7365" s="3" t="s">
        <v>47</v>
      </c>
      <c r="AL7365" s="3" t="s">
        <v>47</v>
      </c>
      <c r="AM7365" s="3" t="s">
        <v>47</v>
      </c>
      <c r="AU7365" s="3">
        <v>0</v>
      </c>
      <c r="AV7365" s="3">
        <v>17</v>
      </c>
      <c r="AW7365" s="3">
        <v>1</v>
      </c>
      <c r="AX7365" s="3">
        <v>17</v>
      </c>
      <c r="AY7365" s="3">
        <v>100</v>
      </c>
      <c r="AZ7365" s="6" t="str">
        <f t="shared" si="809"/>
        <v>3617.2</v>
      </c>
      <c r="BC7365" s="12" t="s">
        <v>19263</v>
      </c>
      <c r="BJ7365" s="12">
        <f t="shared" si="810"/>
        <v>0</v>
      </c>
      <c r="BK7365" s="12">
        <f t="shared" si="811"/>
        <v>0</v>
      </c>
      <c r="CQ7365" s="3" t="str">
        <f>CONCATENATE(baseURL!$A$1,baseURL!$B$1,baseURL!$C$1,".",C7365,".",L7365,".pkl&amp;seq=",BC7365)</f>
        <v>http://proteomics.broadinstitute.org/millscripts/viewfeed.pl?side=xl&amp;cycle=1&amp;fixedMods=iaaC&amp;file=msdataSM/iPRG2012_nd/cpick_in/iPRG2012_nd.3617.2.3.pkl&amp;seq=YLVLDEADRMLDMGFEPQLR</v>
      </c>
    </row>
    <row r="7366" spans="1:95" x14ac:dyDescent="0.2">
      <c r="A7366" s="3">
        <v>6425</v>
      </c>
      <c r="B7366" s="2" t="s">
        <v>19264</v>
      </c>
      <c r="C7366" s="2" t="s">
        <v>19265</v>
      </c>
      <c r="D7366" s="3">
        <v>17473</v>
      </c>
      <c r="E7366" s="3">
        <v>17457</v>
      </c>
      <c r="F7366" s="3">
        <v>75980</v>
      </c>
      <c r="G7366" s="3">
        <v>21074</v>
      </c>
      <c r="H7366" s="3">
        <v>68.593500000000006</v>
      </c>
      <c r="I7366" s="30">
        <v>593.86451</v>
      </c>
      <c r="J7366" s="30">
        <v>593.86458110000001</v>
      </c>
      <c r="K7366" s="30">
        <v>-6.9999999999999994E-5</v>
      </c>
      <c r="L7366" s="3">
        <v>2</v>
      </c>
      <c r="M7366" s="3">
        <v>2</v>
      </c>
      <c r="N7366" s="10">
        <f t="shared" si="805"/>
        <v>1</v>
      </c>
      <c r="O7366" s="35">
        <v>2</v>
      </c>
      <c r="P7366" s="17"/>
      <c r="Q7366" s="40">
        <v>1186.7194199999999</v>
      </c>
      <c r="R7366" s="40">
        <v>593.86334999999997</v>
      </c>
      <c r="S7366" s="18">
        <f t="shared" si="806"/>
        <v>1.9533113131617559</v>
      </c>
      <c r="T7366" s="18">
        <f t="shared" si="807"/>
        <v>2.0730358255664316</v>
      </c>
      <c r="U7366" s="18">
        <f t="shared" si="808"/>
        <v>2.2732502350956376</v>
      </c>
      <c r="V7366" s="30">
        <v>593.86469999999997</v>
      </c>
      <c r="W7366" s="3" t="s">
        <v>47</v>
      </c>
      <c r="X7366" s="3" t="s">
        <v>47</v>
      </c>
      <c r="Y7366" s="3" t="s">
        <v>47</v>
      </c>
      <c r="Z7366" s="3" t="s">
        <v>47</v>
      </c>
      <c r="AA7366" s="3" t="s">
        <v>47</v>
      </c>
      <c r="AB7366" s="12" t="s">
        <v>47</v>
      </c>
      <c r="AC7366" s="3" t="s">
        <v>47</v>
      </c>
      <c r="AD7366" s="3" t="s">
        <v>47</v>
      </c>
      <c r="AE7366" s="3" t="s">
        <v>47</v>
      </c>
      <c r="AF7366" s="3" t="s">
        <v>47</v>
      </c>
      <c r="AG7366" s="3" t="s">
        <v>47</v>
      </c>
      <c r="AH7366" s="3" t="s">
        <v>47</v>
      </c>
      <c r="AI7366" s="3" t="s">
        <v>47</v>
      </c>
      <c r="AJ7366" s="3" t="s">
        <v>47</v>
      </c>
      <c r="AK7366" s="3" t="s">
        <v>47</v>
      </c>
      <c r="AL7366" s="3" t="s">
        <v>47</v>
      </c>
      <c r="AU7366" s="3">
        <v>0</v>
      </c>
      <c r="AV7366" s="3">
        <v>16</v>
      </c>
      <c r="AW7366" s="3">
        <v>1</v>
      </c>
      <c r="AX7366" s="3">
        <v>16</v>
      </c>
      <c r="AY7366" s="3">
        <v>100</v>
      </c>
      <c r="AZ7366" s="6" t="str">
        <f t="shared" si="809"/>
        <v>3618.1</v>
      </c>
      <c r="BC7366" s="12" t="s">
        <v>19185</v>
      </c>
      <c r="BJ7366" s="12">
        <f t="shared" si="810"/>
        <v>0</v>
      </c>
      <c r="BK7366" s="12">
        <f t="shared" si="811"/>
        <v>0</v>
      </c>
      <c r="CQ7366" s="3" t="str">
        <f>CONCATENATE(baseURL!$A$1,baseURL!$B$1,baseURL!$C$1,".",C7366,".",L7366,".pkl&amp;seq=",BC7366)</f>
        <v>http://proteomics.broadinstitute.org/millscripts/viewfeed.pl?side=xl&amp;cycle=1&amp;fixedMods=iaaC&amp;file=msdataSM/iPRG2012_nd/cpick_in/iPRG2012_nd.3618.1.2.pkl&amp;seq=ESLPLLVFLR</v>
      </c>
    </row>
    <row r="7367" spans="1:95" x14ac:dyDescent="0.2">
      <c r="A7367" s="3">
        <v>6590</v>
      </c>
      <c r="B7367" s="2" t="s">
        <v>19266</v>
      </c>
      <c r="C7367" s="2" t="s">
        <v>19258</v>
      </c>
      <c r="D7367" s="3">
        <v>17474</v>
      </c>
      <c r="E7367" s="3">
        <v>17458</v>
      </c>
      <c r="F7367" s="3">
        <v>75981</v>
      </c>
      <c r="G7367" s="3">
        <v>21075</v>
      </c>
      <c r="H7367" s="3">
        <v>68.601799999999997</v>
      </c>
      <c r="I7367" s="30">
        <v>812.43440999999996</v>
      </c>
      <c r="J7367" s="30">
        <v>812.43551849999994</v>
      </c>
      <c r="K7367" s="30">
        <v>-1.1100000000000001E-3</v>
      </c>
      <c r="L7367" s="3">
        <v>2</v>
      </c>
      <c r="M7367" s="3">
        <v>2</v>
      </c>
      <c r="N7367" s="10">
        <f t="shared" si="805"/>
        <v>1</v>
      </c>
      <c r="O7367" s="35">
        <v>2</v>
      </c>
      <c r="P7367" s="17"/>
      <c r="Q7367" s="40">
        <v>1623.86285</v>
      </c>
      <c r="R7367" s="40">
        <v>812.43506000000002</v>
      </c>
      <c r="S7367" s="18">
        <f t="shared" si="806"/>
        <v>-0.80006394611307186</v>
      </c>
      <c r="T7367" s="18">
        <f t="shared" si="807"/>
        <v>0.56435279876083111</v>
      </c>
      <c r="U7367" s="18">
        <f t="shared" si="808"/>
        <v>0.78775526991138345</v>
      </c>
      <c r="V7367" s="30">
        <v>812.4357</v>
      </c>
      <c r="W7367" s="3" t="s">
        <v>47</v>
      </c>
      <c r="X7367" s="3" t="s">
        <v>47</v>
      </c>
      <c r="Y7367" s="3" t="s">
        <v>47</v>
      </c>
      <c r="Z7367" s="3" t="s">
        <v>47</v>
      </c>
      <c r="AA7367" s="3" t="s">
        <v>47</v>
      </c>
      <c r="AB7367" s="12" t="s">
        <v>47</v>
      </c>
      <c r="AC7367" s="3" t="s">
        <v>47</v>
      </c>
      <c r="AD7367" s="3" t="s">
        <v>47</v>
      </c>
      <c r="AE7367" s="3" t="s">
        <v>47</v>
      </c>
      <c r="AF7367" s="3" t="s">
        <v>47</v>
      </c>
      <c r="AG7367" s="3" t="s">
        <v>52</v>
      </c>
      <c r="AH7367" s="3" t="s">
        <v>47</v>
      </c>
      <c r="AI7367" s="3" t="s">
        <v>47</v>
      </c>
      <c r="AJ7367" s="3" t="s">
        <v>47</v>
      </c>
      <c r="AK7367" s="3" t="s">
        <v>47</v>
      </c>
      <c r="AL7367" s="3" t="s">
        <v>47</v>
      </c>
      <c r="AU7367" s="3">
        <v>0</v>
      </c>
      <c r="AV7367" s="3">
        <v>15</v>
      </c>
      <c r="AW7367" s="3">
        <v>1</v>
      </c>
      <c r="AX7367" s="3">
        <v>15</v>
      </c>
      <c r="AY7367" s="3">
        <v>100</v>
      </c>
      <c r="AZ7367" s="6" t="str">
        <f t="shared" si="809"/>
        <v>3618.2</v>
      </c>
      <c r="BC7367" s="12" t="s">
        <v>19187</v>
      </c>
      <c r="BJ7367" s="12">
        <f t="shared" si="810"/>
        <v>0</v>
      </c>
      <c r="BK7367" s="12">
        <f t="shared" si="811"/>
        <v>0</v>
      </c>
      <c r="CQ7367" s="3" t="str">
        <f>CONCATENATE(baseURL!$A$1,baseURL!$B$1,baseURL!$C$1,".",C7367,".",L7367,".pkl&amp;seq=",BC7367)</f>
        <v>http://proteomics.broadinstitute.org/millscripts/viewfeed.pl?side=xl&amp;cycle=1&amp;fixedMods=iaaC&amp;file=msdataSM/iPRG2012_nd/cpick_in/iPRG2012_nd.3618.2.2.pkl&amp;seq=LVEQLADYLLGVQY</v>
      </c>
    </row>
    <row r="7368" spans="1:95" x14ac:dyDescent="0.2">
      <c r="A7368" s="3">
        <v>5834</v>
      </c>
      <c r="B7368" s="2" t="s">
        <v>19267</v>
      </c>
      <c r="C7368" s="2" t="s">
        <v>19268</v>
      </c>
      <c r="D7368" s="3">
        <v>17475</v>
      </c>
      <c r="E7368" s="3">
        <v>17459</v>
      </c>
      <c r="F7368" s="3">
        <v>76001</v>
      </c>
      <c r="G7368" s="3">
        <v>21077</v>
      </c>
      <c r="H7368" s="3">
        <v>68.626300000000001</v>
      </c>
      <c r="I7368" s="30">
        <v>778.41962999999998</v>
      </c>
      <c r="J7368" s="30">
        <v>778.41913690000001</v>
      </c>
      <c r="K7368" s="30">
        <v>4.8999999999999998E-4</v>
      </c>
      <c r="L7368" s="3">
        <v>3</v>
      </c>
      <c r="M7368" s="3">
        <v>3</v>
      </c>
      <c r="N7368" s="10">
        <f t="shared" si="805"/>
        <v>1</v>
      </c>
      <c r="O7368" s="35">
        <v>3</v>
      </c>
      <c r="P7368" s="17"/>
      <c r="Q7368" s="40">
        <v>2333.24008</v>
      </c>
      <c r="R7368" s="40">
        <v>778.41821000000004</v>
      </c>
      <c r="S7368" s="18">
        <f t="shared" si="806"/>
        <v>1.8242122058515775</v>
      </c>
      <c r="T7368" s="18">
        <f t="shared" si="807"/>
        <v>1.1907480940966748</v>
      </c>
      <c r="U7368" s="18">
        <f t="shared" si="808"/>
        <v>1.143344269801982</v>
      </c>
      <c r="V7368" s="30">
        <v>778.41909999999996</v>
      </c>
      <c r="W7368" s="3" t="s">
        <v>47</v>
      </c>
      <c r="X7368" s="3" t="s">
        <v>47</v>
      </c>
      <c r="Y7368" s="3" t="s">
        <v>47</v>
      </c>
      <c r="Z7368" s="3" t="s">
        <v>47</v>
      </c>
      <c r="AA7368" s="3" t="s">
        <v>47</v>
      </c>
      <c r="AB7368" s="12" t="s">
        <v>47</v>
      </c>
      <c r="AC7368" s="3" t="s">
        <v>47</v>
      </c>
      <c r="AD7368" s="3" t="s">
        <v>47</v>
      </c>
      <c r="AE7368" s="3" t="s">
        <v>47</v>
      </c>
      <c r="AF7368" s="3" t="s">
        <v>47</v>
      </c>
      <c r="AG7368" s="3" t="s">
        <v>47</v>
      </c>
      <c r="AI7368" s="3" t="s">
        <v>47</v>
      </c>
      <c r="AJ7368" s="3" t="s">
        <v>47</v>
      </c>
      <c r="AK7368" s="3" t="s">
        <v>47</v>
      </c>
      <c r="AL7368" s="3" t="s">
        <v>47</v>
      </c>
      <c r="AM7368" s="3" t="s">
        <v>47</v>
      </c>
      <c r="AN7368" s="3" t="s">
        <v>47</v>
      </c>
      <c r="AU7368" s="3">
        <v>0</v>
      </c>
      <c r="AV7368" s="3">
        <v>17</v>
      </c>
      <c r="AW7368" s="3">
        <v>1</v>
      </c>
      <c r="AX7368" s="3">
        <v>17</v>
      </c>
      <c r="AY7368" s="3">
        <v>100</v>
      </c>
      <c r="AZ7368" s="6" t="str">
        <f t="shared" si="809"/>
        <v>3619.1</v>
      </c>
      <c r="BC7368" s="12" t="s">
        <v>19269</v>
      </c>
      <c r="BJ7368" s="12">
        <f t="shared" si="810"/>
        <v>0</v>
      </c>
      <c r="BK7368" s="12">
        <f t="shared" si="811"/>
        <v>0</v>
      </c>
      <c r="CQ7368" s="3" t="str">
        <f>CONCATENATE(baseURL!$A$1,baseURL!$B$1,baseURL!$C$1,".",C7368,".",L7368,".pkl&amp;seq=",BC7368)</f>
        <v>http://proteomics.broadinstitute.org/millscripts/viewfeed.pl?side=xl&amp;cycle=1&amp;fixedMods=iaaC&amp;file=msdataSM/iPRG2012_nd/cpick_in/iPRG2012_nd.3619.1.3.pkl&amp;seq=YGLTHGLTNWAAAYATGLLLAR</v>
      </c>
    </row>
    <row r="7369" spans="1:95" x14ac:dyDescent="0.2">
      <c r="A7369" s="3">
        <v>760</v>
      </c>
      <c r="B7369" s="2" t="s">
        <v>19270</v>
      </c>
      <c r="C7369" s="2" t="s">
        <v>19271</v>
      </c>
      <c r="D7369" s="3">
        <v>17476</v>
      </c>
      <c r="E7369" s="3">
        <v>17460</v>
      </c>
      <c r="F7369" s="3">
        <v>76043</v>
      </c>
      <c r="G7369" s="3">
        <v>21080</v>
      </c>
      <c r="H7369" s="3">
        <v>68.657200000000003</v>
      </c>
      <c r="I7369" s="30">
        <v>600.65012000000002</v>
      </c>
      <c r="J7369" s="30">
        <v>600.65105540000002</v>
      </c>
      <c r="K7369" s="30">
        <v>-9.3999999999999997E-4</v>
      </c>
      <c r="L7369" s="3">
        <v>3</v>
      </c>
      <c r="M7369" s="3">
        <v>3</v>
      </c>
      <c r="N7369" s="10">
        <f t="shared" si="805"/>
        <v>1</v>
      </c>
      <c r="O7369" s="35">
        <v>3</v>
      </c>
      <c r="P7369" s="17"/>
      <c r="Q7369" s="40">
        <v>1799.9376500000001</v>
      </c>
      <c r="R7369" s="32">
        <v>600.65072999999995</v>
      </c>
      <c r="S7369" s="18">
        <f t="shared" si="806"/>
        <v>-1.0155652352871143</v>
      </c>
      <c r="T7369" s="18">
        <f t="shared" si="807"/>
        <v>0.54174578305299215</v>
      </c>
      <c r="U7369" s="18">
        <f t="shared" si="808"/>
        <v>0.11654027299798782</v>
      </c>
      <c r="V7369" s="30">
        <v>600.6508</v>
      </c>
      <c r="W7369" s="3" t="s">
        <v>47</v>
      </c>
      <c r="Z7369" s="3" t="s">
        <v>52</v>
      </c>
      <c r="AB7369" s="12" t="s">
        <v>52</v>
      </c>
      <c r="AC7369" s="3" t="s">
        <v>52</v>
      </c>
      <c r="AD7369" s="3" t="s">
        <v>47</v>
      </c>
      <c r="AE7369" s="3" t="s">
        <v>47</v>
      </c>
      <c r="AF7369" s="3" t="s">
        <v>47</v>
      </c>
      <c r="AJ7369" s="3" t="s">
        <v>47</v>
      </c>
      <c r="AU7369" s="3">
        <v>0</v>
      </c>
      <c r="AV7369" s="3">
        <v>5</v>
      </c>
      <c r="AW7369" s="3">
        <v>3</v>
      </c>
      <c r="AX7369" s="3">
        <v>3</v>
      </c>
      <c r="AY7369" s="3">
        <v>60</v>
      </c>
      <c r="AZ7369" s="6" t="str">
        <f t="shared" si="809"/>
        <v>3621.1</v>
      </c>
      <c r="BC7369" s="12" t="s">
        <v>19272</v>
      </c>
      <c r="BJ7369" s="12">
        <f t="shared" si="810"/>
        <v>0</v>
      </c>
      <c r="BK7369" s="12">
        <f t="shared" si="811"/>
        <v>0</v>
      </c>
      <c r="BL7369" s="3" t="s">
        <v>162</v>
      </c>
      <c r="BR7369" s="3" t="s">
        <v>162</v>
      </c>
      <c r="BZ7369" s="3" t="s">
        <v>19273</v>
      </c>
      <c r="CF7369" s="3" t="s">
        <v>19274</v>
      </c>
      <c r="CQ7369" s="3" t="str">
        <f>CONCATENATE(baseURL!$A$1,baseURL!$B$1,baseURL!$C$1,".",C7369,".",L7369,".pkl&amp;seq=",BC7369,"&amp;varMods=Sodiated-D")</f>
        <v>http://proteomics.broadinstitute.org/millscripts/viewfeed.pl?side=xl&amp;cycle=1&amp;fixedMods=iaaC&amp;file=msdataSM/iPRG2012_nd/cpick_in/iPRG2012_nd.3621.1.3.pkl&amp;seq=LLdLTQFPAFVTPMGK&amp;varMods=Sodiated-D</v>
      </c>
    </row>
    <row r="7370" spans="1:95" x14ac:dyDescent="0.2">
      <c r="A7370" s="3">
        <v>6424</v>
      </c>
      <c r="B7370" s="2" t="s">
        <v>19275</v>
      </c>
      <c r="C7370" s="2" t="s">
        <v>19276</v>
      </c>
      <c r="D7370" s="3">
        <v>17477</v>
      </c>
      <c r="E7370" s="3">
        <v>17461</v>
      </c>
      <c r="F7370" s="3">
        <v>76085</v>
      </c>
      <c r="G7370" s="3">
        <v>21083</v>
      </c>
      <c r="H7370" s="3">
        <v>68.687899999999999</v>
      </c>
      <c r="I7370" s="30">
        <v>577.08227999999997</v>
      </c>
      <c r="J7370" s="30">
        <v>577.08140660000004</v>
      </c>
      <c r="K7370" s="30">
        <v>8.7000000000000001E-4</v>
      </c>
      <c r="L7370" s="3">
        <v>4</v>
      </c>
      <c r="M7370" s="3">
        <v>4</v>
      </c>
      <c r="N7370" s="10">
        <f t="shared" si="805"/>
        <v>1</v>
      </c>
      <c r="O7370" s="35">
        <v>4</v>
      </c>
      <c r="P7370" s="17"/>
      <c r="Q7370" s="40">
        <v>2305.2988399999999</v>
      </c>
      <c r="R7370" s="40">
        <v>577.08016999999995</v>
      </c>
      <c r="S7370" s="18">
        <f t="shared" si="806"/>
        <v>3.6563377320971604</v>
      </c>
      <c r="T7370" s="18">
        <f t="shared" si="807"/>
        <v>2.1428565117457667</v>
      </c>
      <c r="U7370" s="18">
        <f t="shared" si="808"/>
        <v>1.7848473289496281</v>
      </c>
      <c r="V7370" s="30">
        <v>577.08119999999997</v>
      </c>
      <c r="W7370" s="3" t="s">
        <v>47</v>
      </c>
      <c r="X7370" s="3" t="s">
        <v>47</v>
      </c>
      <c r="Y7370" s="3" t="s">
        <v>47</v>
      </c>
      <c r="Z7370" s="3" t="s">
        <v>47</v>
      </c>
      <c r="AA7370" s="3" t="s">
        <v>47</v>
      </c>
      <c r="AB7370" s="12" t="s">
        <v>47</v>
      </c>
      <c r="AC7370" s="3" t="s">
        <v>47</v>
      </c>
      <c r="AD7370" s="3" t="s">
        <v>47</v>
      </c>
      <c r="AE7370" s="3" t="s">
        <v>47</v>
      </c>
      <c r="AF7370" s="3" t="s">
        <v>47</v>
      </c>
      <c r="AG7370" s="3" t="s">
        <v>47</v>
      </c>
      <c r="AH7370" s="3" t="s">
        <v>47</v>
      </c>
      <c r="AI7370" s="3" t="s">
        <v>47</v>
      </c>
      <c r="AJ7370" s="3" t="s">
        <v>47</v>
      </c>
      <c r="AK7370" s="3" t="s">
        <v>47</v>
      </c>
      <c r="AL7370" s="3" t="s">
        <v>47</v>
      </c>
      <c r="AU7370" s="3">
        <v>0</v>
      </c>
      <c r="AV7370" s="3">
        <v>16</v>
      </c>
      <c r="AW7370" s="3">
        <v>1</v>
      </c>
      <c r="AX7370" s="3">
        <v>16</v>
      </c>
      <c r="AY7370" s="3">
        <v>100</v>
      </c>
      <c r="AZ7370" s="6" t="str">
        <f t="shared" si="809"/>
        <v>3623.1</v>
      </c>
      <c r="BC7370" s="12" t="s">
        <v>19277</v>
      </c>
      <c r="BJ7370" s="12">
        <f t="shared" si="810"/>
        <v>0</v>
      </c>
      <c r="BK7370" s="12">
        <f t="shared" si="811"/>
        <v>0</v>
      </c>
      <c r="CQ7370" s="3" t="str">
        <f>CONCATENATE(baseURL!$A$1,baseURL!$B$1,baseURL!$C$1,".",C7370,".",L7370,".pkl&amp;seq=",BC7370)</f>
        <v>http://proteomics.broadinstitute.org/millscripts/viewfeed.pl?side=xl&amp;cycle=1&amp;fixedMods=iaaC&amp;file=msdataSM/iPRG2012_nd/cpick_in/iPRG2012_nd.3623.1.4.pkl&amp;seq=KMTDTLGVPLFLTRFPVELK</v>
      </c>
    </row>
    <row r="7371" spans="1:95" x14ac:dyDescent="0.2">
      <c r="A7371" s="3">
        <v>7101</v>
      </c>
      <c r="B7371" s="2" t="s">
        <v>19278</v>
      </c>
      <c r="C7371" s="2" t="s">
        <v>19279</v>
      </c>
      <c r="D7371" s="3">
        <v>17478</v>
      </c>
      <c r="E7371" s="3">
        <v>17462</v>
      </c>
      <c r="F7371" s="3">
        <v>76127</v>
      </c>
      <c r="G7371" s="3">
        <v>21086</v>
      </c>
      <c r="H7371" s="3">
        <v>68.718699999999998</v>
      </c>
      <c r="I7371" s="30">
        <v>673.36393999999996</v>
      </c>
      <c r="J7371" s="30">
        <v>673.36389440000005</v>
      </c>
      <c r="K7371" s="30">
        <v>5.0000000000000002E-5</v>
      </c>
      <c r="L7371" s="3">
        <v>2</v>
      </c>
      <c r="M7371" s="3">
        <v>2</v>
      </c>
      <c r="N7371" s="10">
        <f t="shared" si="805"/>
        <v>1</v>
      </c>
      <c r="O7371" s="35">
        <v>2</v>
      </c>
      <c r="P7371" s="17"/>
      <c r="Q7371" s="40">
        <v>1345.7190900000001</v>
      </c>
      <c r="R7371" s="40">
        <v>673.36318000000006</v>
      </c>
      <c r="S7371" s="18">
        <f t="shared" si="806"/>
        <v>1.1286628412028317</v>
      </c>
      <c r="T7371" s="18">
        <f t="shared" si="807"/>
        <v>1.060943070858976</v>
      </c>
      <c r="U7371" s="18">
        <f t="shared" si="808"/>
        <v>1.0692595337444457</v>
      </c>
      <c r="V7371" s="30">
        <v>673.36389999999994</v>
      </c>
      <c r="W7371" s="3" t="s">
        <v>52</v>
      </c>
      <c r="X7371" s="3" t="s">
        <v>47</v>
      </c>
      <c r="Y7371" s="3" t="s">
        <v>47</v>
      </c>
      <c r="AA7371" s="3" t="s">
        <v>48</v>
      </c>
      <c r="AB7371" s="12" t="s">
        <v>47</v>
      </c>
      <c r="AC7371" s="3" t="s">
        <v>47</v>
      </c>
      <c r="AD7371" s="3" t="s">
        <v>47</v>
      </c>
      <c r="AF7371" s="3" t="s">
        <v>52</v>
      </c>
      <c r="AG7371" s="3" t="s">
        <v>47</v>
      </c>
      <c r="AH7371" s="3" t="s">
        <v>47</v>
      </c>
      <c r="AI7371" s="3" t="s">
        <v>47</v>
      </c>
      <c r="AL7371" s="3" t="s">
        <v>52</v>
      </c>
      <c r="AU7371" s="3">
        <v>0</v>
      </c>
      <c r="AV7371" s="3">
        <v>8</v>
      </c>
      <c r="AW7371" s="3">
        <v>1</v>
      </c>
      <c r="AX7371" s="3">
        <v>8</v>
      </c>
      <c r="AY7371" s="3">
        <v>100</v>
      </c>
      <c r="AZ7371" s="6" t="str">
        <f t="shared" si="809"/>
        <v>3625.1</v>
      </c>
      <c r="BC7371" s="12" t="s">
        <v>19280</v>
      </c>
      <c r="BJ7371" s="12">
        <f t="shared" si="810"/>
        <v>0</v>
      </c>
      <c r="BK7371" s="12">
        <f t="shared" si="811"/>
        <v>0</v>
      </c>
      <c r="CQ7371" s="3" t="str">
        <f>CONCATENATE(baseURL!$A$1,baseURL!$B$1,baseURL!$C$1,".",C7371,".",L7371,".pkl&amp;seq=",BC7371)</f>
        <v>http://proteomics.broadinstitute.org/millscripts/viewfeed.pl?side=xl&amp;cycle=1&amp;fixedMods=iaaC&amp;file=msdataSM/iPRG2012_nd/cpick_in/iPRG2012_nd.3625.1.2.pkl&amp;seq=FYAPELLFFAK</v>
      </c>
    </row>
    <row r="7372" spans="1:95" x14ac:dyDescent="0.2">
      <c r="A7372" s="3">
        <v>5184</v>
      </c>
      <c r="B7372" s="2" t="s">
        <v>19281</v>
      </c>
      <c r="C7372" s="2" t="s">
        <v>19282</v>
      </c>
      <c r="D7372" s="3">
        <v>17479</v>
      </c>
      <c r="E7372" s="3">
        <v>17463</v>
      </c>
      <c r="F7372" s="3">
        <v>76274</v>
      </c>
      <c r="G7372" s="3">
        <v>21094</v>
      </c>
      <c r="H7372" s="3">
        <v>68.780500000000004</v>
      </c>
      <c r="I7372" s="30">
        <v>771.39855999999997</v>
      </c>
      <c r="J7372" s="30">
        <v>771.39665200000002</v>
      </c>
      <c r="K7372" s="30">
        <v>1.91E-3</v>
      </c>
      <c r="L7372" s="3">
        <v>3</v>
      </c>
      <c r="M7372" s="3">
        <v>3</v>
      </c>
      <c r="N7372" s="10">
        <f t="shared" si="805"/>
        <v>1</v>
      </c>
      <c r="O7372" s="35">
        <v>3</v>
      </c>
      <c r="P7372" s="17"/>
      <c r="Q7372" s="40">
        <v>2312.1709900000001</v>
      </c>
      <c r="R7372" s="40">
        <v>771.39517999999998</v>
      </c>
      <c r="S7372" s="18">
        <f t="shared" si="806"/>
        <v>4.3816711429190329</v>
      </c>
      <c r="T7372" s="18">
        <f t="shared" si="807"/>
        <v>1.9082307463150379</v>
      </c>
      <c r="U7372" s="18">
        <f t="shared" si="808"/>
        <v>1.7111851800321578</v>
      </c>
      <c r="V7372" s="30">
        <v>771.39649999999995</v>
      </c>
      <c r="W7372" s="3" t="s">
        <v>47</v>
      </c>
      <c r="X7372" s="3" t="s">
        <v>47</v>
      </c>
      <c r="Y7372" s="3" t="s">
        <v>47</v>
      </c>
      <c r="Z7372" s="3" t="s">
        <v>47</v>
      </c>
      <c r="AA7372" s="3" t="s">
        <v>47</v>
      </c>
      <c r="AB7372" s="12" t="s">
        <v>47</v>
      </c>
      <c r="AC7372" s="3" t="s">
        <v>47</v>
      </c>
      <c r="AD7372" s="3" t="s">
        <v>47</v>
      </c>
      <c r="AE7372" s="3" t="s">
        <v>47</v>
      </c>
      <c r="AF7372" s="3" t="s">
        <v>47</v>
      </c>
      <c r="AG7372" s="3" t="s">
        <v>47</v>
      </c>
      <c r="AH7372" s="3" t="s">
        <v>47</v>
      </c>
      <c r="AI7372" s="3" t="s">
        <v>47</v>
      </c>
      <c r="AJ7372" s="3" t="s">
        <v>47</v>
      </c>
      <c r="AK7372" s="3" t="s">
        <v>47</v>
      </c>
      <c r="AL7372" s="3" t="s">
        <v>47</v>
      </c>
      <c r="AM7372" s="3" t="s">
        <v>47</v>
      </c>
      <c r="AN7372" s="3" t="s">
        <v>47</v>
      </c>
      <c r="AU7372" s="3">
        <v>0</v>
      </c>
      <c r="AV7372" s="3">
        <v>18</v>
      </c>
      <c r="AW7372" s="3">
        <v>1</v>
      </c>
      <c r="AX7372" s="3">
        <v>18</v>
      </c>
      <c r="AY7372" s="3">
        <v>100</v>
      </c>
      <c r="AZ7372" s="6" t="str">
        <f t="shared" si="809"/>
        <v>3632.1</v>
      </c>
      <c r="BC7372" s="12" t="s">
        <v>19283</v>
      </c>
      <c r="BJ7372" s="12">
        <f t="shared" si="810"/>
        <v>0</v>
      </c>
      <c r="BK7372" s="12">
        <f t="shared" si="811"/>
        <v>0</v>
      </c>
      <c r="CQ7372" s="3" t="str">
        <f>CONCATENATE(baseURL!$A$1,baseURL!$B$1,baseURL!$C$1,".",C7372,".",L7372,".pkl&amp;seq=",BC7372)</f>
        <v>http://proteomics.broadinstitute.org/millscripts/viewfeed.pl?side=xl&amp;cycle=1&amp;fixedMods=iaaC&amp;file=msdataSM/iPRG2012_nd/cpick_in/iPRG2012_nd.3632.1.3.pkl&amp;seq=VNLFLADLNHFAEFNSVYAK</v>
      </c>
    </row>
    <row r="7373" spans="1:95" x14ac:dyDescent="0.2">
      <c r="A7373" s="3">
        <v>5555</v>
      </c>
      <c r="B7373" s="2" t="s">
        <v>19284</v>
      </c>
      <c r="C7373" s="2" t="s">
        <v>19285</v>
      </c>
      <c r="D7373" s="3">
        <v>17480</v>
      </c>
      <c r="E7373" s="3">
        <v>17464</v>
      </c>
      <c r="F7373" s="3">
        <v>76379</v>
      </c>
      <c r="G7373" s="3">
        <v>21100</v>
      </c>
      <c r="H7373" s="3">
        <v>68.829700000000003</v>
      </c>
      <c r="I7373" s="30">
        <v>889.48157000000003</v>
      </c>
      <c r="J7373" s="30">
        <v>889.47908389999998</v>
      </c>
      <c r="K7373" s="30">
        <v>2.49E-3</v>
      </c>
      <c r="L7373" s="3">
        <v>2</v>
      </c>
      <c r="M7373" s="3">
        <v>2</v>
      </c>
      <c r="N7373" s="10">
        <f t="shared" si="805"/>
        <v>1</v>
      </c>
      <c r="O7373" s="35">
        <v>2</v>
      </c>
      <c r="P7373" s="17"/>
      <c r="Q7373" s="40">
        <v>1777.95571</v>
      </c>
      <c r="R7373" s="40">
        <v>889.48149000000001</v>
      </c>
      <c r="S7373" s="18">
        <f t="shared" si="806"/>
        <v>8.9940039140548156E-2</v>
      </c>
      <c r="T7373" s="18">
        <f t="shared" si="807"/>
        <v>-2.7050591013762015</v>
      </c>
      <c r="U7373" s="18">
        <f t="shared" si="808"/>
        <v>-2.5745336195993627</v>
      </c>
      <c r="V7373" s="30">
        <v>889.47919999999999</v>
      </c>
      <c r="W7373" s="3" t="s">
        <v>47</v>
      </c>
      <c r="X7373" s="3" t="s">
        <v>47</v>
      </c>
      <c r="Y7373" s="3" t="s">
        <v>47</v>
      </c>
      <c r="Z7373" s="3" t="s">
        <v>47</v>
      </c>
      <c r="AA7373" s="3" t="s">
        <v>48</v>
      </c>
      <c r="AB7373" s="12" t="s">
        <v>47</v>
      </c>
      <c r="AC7373" s="3" t="s">
        <v>47</v>
      </c>
      <c r="AD7373" s="3" t="s">
        <v>47</v>
      </c>
      <c r="AE7373" s="3" t="s">
        <v>47</v>
      </c>
      <c r="AF7373" s="3" t="s">
        <v>47</v>
      </c>
      <c r="AG7373" s="3" t="s">
        <v>47</v>
      </c>
      <c r="AH7373" s="3" t="s">
        <v>47</v>
      </c>
      <c r="AI7373" s="3" t="s">
        <v>47</v>
      </c>
      <c r="AJ7373" s="3" t="s">
        <v>47</v>
      </c>
      <c r="AK7373" s="3" t="s">
        <v>47</v>
      </c>
      <c r="AL7373" s="3" t="s">
        <v>47</v>
      </c>
      <c r="AM7373" s="3" t="s">
        <v>47</v>
      </c>
      <c r="AU7373" s="3">
        <v>0</v>
      </c>
      <c r="AV7373" s="3">
        <v>16</v>
      </c>
      <c r="AW7373" s="3">
        <v>1</v>
      </c>
      <c r="AX7373" s="3">
        <v>16</v>
      </c>
      <c r="AY7373" s="3">
        <v>100</v>
      </c>
      <c r="AZ7373" s="6" t="str">
        <f t="shared" si="809"/>
        <v>3637.1</v>
      </c>
      <c r="BC7373" s="12" t="s">
        <v>19286</v>
      </c>
      <c r="BJ7373" s="12">
        <f t="shared" si="810"/>
        <v>0</v>
      </c>
      <c r="BK7373" s="12">
        <f t="shared" si="811"/>
        <v>0</v>
      </c>
      <c r="CQ7373" s="3" t="str">
        <f>CONCATENATE(baseURL!$A$1,baseURL!$B$1,baseURL!$C$1,".",C7373,".",L7373,".pkl&amp;seq=",BC7373)</f>
        <v>http://proteomics.broadinstitute.org/millscripts/viewfeed.pl?side=xl&amp;cycle=1&amp;fixedMods=iaaC&amp;file=msdataSM/iPRG2012_nd/cpick_in/iPRG2012_nd.3637.1.2.pkl&amp;seq=LLDLTQFPAFVTPMGK</v>
      </c>
    </row>
    <row r="7374" spans="1:95" x14ac:dyDescent="0.2">
      <c r="A7374" s="3">
        <v>7347</v>
      </c>
      <c r="B7374" s="2" t="s">
        <v>19287</v>
      </c>
      <c r="C7374" s="2" t="s">
        <v>19288</v>
      </c>
      <c r="D7374" s="3">
        <v>17481</v>
      </c>
      <c r="E7374" s="3">
        <v>17465</v>
      </c>
      <c r="F7374" s="3">
        <v>76400</v>
      </c>
      <c r="G7374" s="3">
        <v>21102</v>
      </c>
      <c r="H7374" s="3">
        <v>68.854100000000003</v>
      </c>
      <c r="I7374" s="30">
        <v>809.40363000000002</v>
      </c>
      <c r="J7374" s="30">
        <v>809.40013739999995</v>
      </c>
      <c r="K7374" s="30">
        <v>3.49E-3</v>
      </c>
      <c r="L7374" s="3">
        <v>0</v>
      </c>
      <c r="M7374" s="3">
        <v>5</v>
      </c>
      <c r="N7374" s="10">
        <f t="shared" si="805"/>
        <v>1</v>
      </c>
      <c r="O7374" s="35">
        <v>5</v>
      </c>
      <c r="P7374" s="17"/>
      <c r="Q7374" s="40">
        <v>4042.9630400000001</v>
      </c>
      <c r="R7374" s="40">
        <v>809.39842999999996</v>
      </c>
      <c r="S7374" s="18">
        <f t="shared" si="806"/>
        <v>6.424524445962831</v>
      </c>
      <c r="T7374" s="18">
        <f t="shared" si="807"/>
        <v>2.1094678920820145</v>
      </c>
      <c r="U7374" s="18">
        <f t="shared" si="808"/>
        <v>1.9397121884893826</v>
      </c>
      <c r="V7374" s="30">
        <v>809.4</v>
      </c>
      <c r="W7374" s="3" t="s">
        <v>47</v>
      </c>
      <c r="X7374" s="3" t="s">
        <v>47</v>
      </c>
      <c r="Y7374" s="3" t="s">
        <v>47</v>
      </c>
      <c r="AA7374" s="3" t="s">
        <v>48</v>
      </c>
      <c r="AB7374" s="12" t="s">
        <v>47</v>
      </c>
      <c r="AC7374" s="3" t="s">
        <v>47</v>
      </c>
      <c r="AF7374" s="3" t="s">
        <v>48</v>
      </c>
      <c r="AL7374" s="3" t="s">
        <v>52</v>
      </c>
      <c r="AU7374" s="3">
        <v>0</v>
      </c>
      <c r="AV7374" s="3">
        <v>5</v>
      </c>
      <c r="AW7374" s="3">
        <v>1</v>
      </c>
      <c r="AX7374" s="3">
        <v>5</v>
      </c>
      <c r="AY7374" s="3">
        <v>100</v>
      </c>
      <c r="AZ7374" s="6" t="str">
        <f t="shared" si="809"/>
        <v>3638.1</v>
      </c>
      <c r="BC7374" s="12" t="s">
        <v>19289</v>
      </c>
      <c r="BJ7374" s="12">
        <f t="shared" si="810"/>
        <v>0</v>
      </c>
      <c r="BK7374" s="12">
        <f t="shared" si="811"/>
        <v>0</v>
      </c>
      <c r="CQ7374" s="3" t="str">
        <f>CONCATENATE(baseURL!$A$1,baseURL!$B$1,baseURL!$C$1,".",C7374,".",L7374,".pkl&amp;seq=",BC7374)</f>
        <v>http://proteomics.broadinstitute.org/millscripts/viewfeed.pl?side=xl&amp;cycle=1&amp;fixedMods=iaaC&amp;file=msdataSM/iPRG2012_nd/cpick_in/iPRG2012_nd.3638.1.0.pkl&amp;seq=LLDEYGDDFAKGYDASKSEYTDMLATGLLDPFKVVR</v>
      </c>
    </row>
    <row r="7375" spans="1:95" x14ac:dyDescent="0.2">
      <c r="A7375" s="3">
        <v>7322</v>
      </c>
      <c r="B7375" s="2" t="s">
        <v>19290</v>
      </c>
      <c r="C7375" s="2" t="s">
        <v>19291</v>
      </c>
      <c r="D7375" s="3">
        <v>17482</v>
      </c>
      <c r="E7375" s="3">
        <v>17466</v>
      </c>
      <c r="F7375" s="3">
        <v>76484</v>
      </c>
      <c r="G7375" s="3">
        <v>21107</v>
      </c>
      <c r="H7375" s="3">
        <v>68.897099999999995</v>
      </c>
      <c r="I7375" s="30">
        <v>1011.7491</v>
      </c>
      <c r="J7375" s="30">
        <v>1011.497793</v>
      </c>
      <c r="K7375" s="30">
        <v>0.25130999999999998</v>
      </c>
      <c r="L7375" s="3">
        <v>0</v>
      </c>
      <c r="M7375" s="3">
        <v>4</v>
      </c>
      <c r="N7375" s="10">
        <f t="shared" si="805"/>
        <v>1</v>
      </c>
      <c r="O7375" s="35">
        <v>4</v>
      </c>
      <c r="P7375" s="17"/>
      <c r="Q7375" s="40">
        <v>4042.9630400000001</v>
      </c>
      <c r="R7375" s="40">
        <v>1011.49622</v>
      </c>
      <c r="S7375" s="18">
        <f t="shared" si="806"/>
        <v>250.00587743175615</v>
      </c>
      <c r="T7375" s="18">
        <f t="shared" si="807"/>
        <v>1.555121975648704</v>
      </c>
      <c r="U7375" s="18">
        <f t="shared" si="808"/>
        <v>1.4631789726461111</v>
      </c>
      <c r="V7375" s="30">
        <v>1011.4977</v>
      </c>
      <c r="W7375" s="3" t="s">
        <v>47</v>
      </c>
      <c r="X7375" s="3" t="s">
        <v>47</v>
      </c>
      <c r="Y7375" s="3" t="s">
        <v>47</v>
      </c>
      <c r="AA7375" s="3" t="s">
        <v>48</v>
      </c>
      <c r="AB7375" s="12" t="s">
        <v>47</v>
      </c>
      <c r="AC7375" s="3" t="s">
        <v>47</v>
      </c>
      <c r="AF7375" s="3" t="s">
        <v>47</v>
      </c>
      <c r="AG7375" s="3" t="s">
        <v>52</v>
      </c>
      <c r="AI7375" s="3" t="s">
        <v>48</v>
      </c>
      <c r="AK7375" s="3" t="s">
        <v>52</v>
      </c>
      <c r="AU7375" s="3">
        <v>0</v>
      </c>
      <c r="AV7375" s="3">
        <v>6</v>
      </c>
      <c r="AW7375" s="3">
        <v>1</v>
      </c>
      <c r="AX7375" s="3">
        <v>6</v>
      </c>
      <c r="AY7375" s="3">
        <v>100</v>
      </c>
      <c r="AZ7375" s="6" t="str">
        <f t="shared" si="809"/>
        <v>3642.1</v>
      </c>
      <c r="BC7375" s="12" t="s">
        <v>19289</v>
      </c>
      <c r="BJ7375" s="12">
        <f t="shared" si="810"/>
        <v>0</v>
      </c>
      <c r="BK7375" s="12">
        <f t="shared" si="811"/>
        <v>0</v>
      </c>
      <c r="CQ7375" s="3" t="str">
        <f>CONCATENATE(baseURL!$A$1,baseURL!$B$1,baseURL!$C$1,".",C7375,".",L7375,".pkl&amp;seq=",BC7375)</f>
        <v>http://proteomics.broadinstitute.org/millscripts/viewfeed.pl?side=xl&amp;cycle=1&amp;fixedMods=iaaC&amp;file=msdataSM/iPRG2012_nd/cpick_in/iPRG2012_nd.3642.1.0.pkl&amp;seq=LLDEYGDDFAKGYDASKSEYTDMLATGLLDPFKVVR</v>
      </c>
    </row>
    <row r="7376" spans="1:95" x14ac:dyDescent="0.2">
      <c r="A7376" s="3">
        <v>2211</v>
      </c>
      <c r="B7376" s="2" t="s">
        <v>19292</v>
      </c>
      <c r="C7376" s="2" t="s">
        <v>19293</v>
      </c>
      <c r="D7376" s="3">
        <v>17483</v>
      </c>
      <c r="E7376" s="3">
        <v>17467</v>
      </c>
      <c r="F7376" s="3">
        <v>76505</v>
      </c>
      <c r="G7376" s="3">
        <v>21109</v>
      </c>
      <c r="H7376" s="3">
        <v>68.909899999999993</v>
      </c>
      <c r="I7376" s="30">
        <v>641.67328999999995</v>
      </c>
      <c r="J7376" s="30">
        <v>641.50445979999995</v>
      </c>
      <c r="K7376" s="30">
        <v>0.16883000000000001</v>
      </c>
      <c r="L7376" s="3">
        <v>0</v>
      </c>
      <c r="M7376" s="3">
        <v>6</v>
      </c>
      <c r="N7376" s="10">
        <f t="shared" si="805"/>
        <v>1</v>
      </c>
      <c r="O7376" s="35">
        <v>6</v>
      </c>
      <c r="P7376" s="17"/>
      <c r="Q7376" s="40">
        <v>3843.9830200000001</v>
      </c>
      <c r="R7376" s="40">
        <v>641.50323000000003</v>
      </c>
      <c r="S7376" s="18">
        <f t="shared" si="806"/>
        <v>265.09609312477079</v>
      </c>
      <c r="T7376" s="18">
        <f t="shared" si="807"/>
        <v>1.9170597160034928</v>
      </c>
      <c r="U7376" s="18">
        <f t="shared" si="808"/>
        <v>1.8238411675680755</v>
      </c>
      <c r="V7376" s="30">
        <v>641.50440000000003</v>
      </c>
      <c r="W7376" s="3" t="s">
        <v>47</v>
      </c>
      <c r="X7376" s="3" t="s">
        <v>47</v>
      </c>
      <c r="Y7376" s="3" t="s">
        <v>47</v>
      </c>
      <c r="Z7376" s="3" t="s">
        <v>47</v>
      </c>
      <c r="AA7376" s="3" t="s">
        <v>47</v>
      </c>
      <c r="AB7376" s="12" t="s">
        <v>48</v>
      </c>
      <c r="AG7376" s="3" t="s">
        <v>52</v>
      </c>
      <c r="AK7376" s="3" t="s">
        <v>47</v>
      </c>
      <c r="AL7376" s="3" t="s">
        <v>48</v>
      </c>
      <c r="AU7376" s="3">
        <v>0</v>
      </c>
      <c r="AV7376" s="3">
        <v>6</v>
      </c>
      <c r="AW7376" s="3">
        <v>1</v>
      </c>
      <c r="AX7376" s="3">
        <v>6</v>
      </c>
      <c r="AY7376" s="3">
        <v>100</v>
      </c>
      <c r="AZ7376" s="6" t="str">
        <f t="shared" si="809"/>
        <v>3643.1</v>
      </c>
      <c r="BC7376" s="12" t="s">
        <v>19294</v>
      </c>
      <c r="BJ7376" s="12">
        <f t="shared" si="810"/>
        <v>0</v>
      </c>
      <c r="BK7376" s="12">
        <f t="shared" si="811"/>
        <v>0</v>
      </c>
      <c r="CQ7376" s="3" t="str">
        <f>CONCATENATE(baseURL!$A$1,baseURL!$B$1,baseURL!$C$1,".",C7376,".",L7376,".pkl&amp;seq=",BC7376)</f>
        <v>http://proteomics.broadinstitute.org/millscripts/viewfeed.pl?side=xl&amp;cycle=1&amp;fixedMods=iaaC&amp;file=msdataSM/iPRG2012_nd/cpick_in/iPRG2012_nd.3643.1.0.pkl&amp;seq=WVQLEENLGENGAWGRPHLSHLTFWSLLELRR</v>
      </c>
    </row>
    <row r="7377" spans="1:95" x14ac:dyDescent="0.2">
      <c r="A7377" s="3">
        <v>6906</v>
      </c>
      <c r="B7377" s="2" t="s">
        <v>19295</v>
      </c>
      <c r="C7377" s="2" t="s">
        <v>19290</v>
      </c>
      <c r="D7377" s="3">
        <v>17484</v>
      </c>
      <c r="E7377" s="3">
        <v>17468</v>
      </c>
      <c r="F7377" s="3">
        <v>76506</v>
      </c>
      <c r="G7377" s="3">
        <v>21110</v>
      </c>
      <c r="H7377" s="3">
        <v>68.915800000000004</v>
      </c>
      <c r="I7377" s="30">
        <v>746.02479000000005</v>
      </c>
      <c r="J7377" s="30">
        <v>746.02321029999996</v>
      </c>
      <c r="K7377" s="30">
        <v>1.58E-3</v>
      </c>
      <c r="L7377" s="3">
        <v>3</v>
      </c>
      <c r="M7377" s="3">
        <v>3</v>
      </c>
      <c r="N7377" s="10">
        <f t="shared" si="805"/>
        <v>1</v>
      </c>
      <c r="O7377" s="35">
        <v>3</v>
      </c>
      <c r="P7377" s="17"/>
      <c r="Q7377" s="40">
        <v>2236.05591</v>
      </c>
      <c r="R7377" s="40">
        <v>746.02349000000004</v>
      </c>
      <c r="S7377" s="18">
        <f t="shared" si="806"/>
        <v>1.7425724758542573</v>
      </c>
      <c r="T7377" s="18">
        <f t="shared" si="807"/>
        <v>-0.37492117048253343</v>
      </c>
      <c r="U7377" s="18">
        <f t="shared" si="808"/>
        <v>-0.52277174280199434</v>
      </c>
      <c r="V7377" s="30">
        <v>746.0231</v>
      </c>
      <c r="W7377" s="3" t="s">
        <v>47</v>
      </c>
      <c r="X7377" s="3" t="s">
        <v>47</v>
      </c>
      <c r="Y7377" s="3" t="s">
        <v>47</v>
      </c>
      <c r="Z7377" s="3" t="s">
        <v>47</v>
      </c>
      <c r="AA7377" s="3" t="s">
        <v>47</v>
      </c>
      <c r="AB7377" s="12" t="s">
        <v>47</v>
      </c>
      <c r="AC7377" s="3" t="s">
        <v>47</v>
      </c>
      <c r="AD7377" s="3" t="s">
        <v>47</v>
      </c>
      <c r="AE7377" s="3" t="s">
        <v>47</v>
      </c>
      <c r="AF7377" s="3" t="s">
        <v>47</v>
      </c>
      <c r="AG7377" s="3" t="s">
        <v>47</v>
      </c>
      <c r="AH7377" s="3" t="s">
        <v>47</v>
      </c>
      <c r="AI7377" s="3" t="s">
        <v>47</v>
      </c>
      <c r="AJ7377" s="3" t="s">
        <v>47</v>
      </c>
      <c r="AK7377" s="3" t="s">
        <v>47</v>
      </c>
      <c r="AL7377" s="3" t="s">
        <v>47</v>
      </c>
      <c r="AM7377" s="3" t="s">
        <v>47</v>
      </c>
      <c r="AN7377" s="3" t="s">
        <v>47</v>
      </c>
      <c r="AO7377" s="3" t="s">
        <v>47</v>
      </c>
      <c r="AP7377" s="3" t="s">
        <v>47</v>
      </c>
      <c r="AU7377" s="3">
        <v>0</v>
      </c>
      <c r="AV7377" s="3">
        <v>20</v>
      </c>
      <c r="AW7377" s="3">
        <v>1</v>
      </c>
      <c r="AX7377" s="3">
        <v>20</v>
      </c>
      <c r="AY7377" s="3">
        <v>100</v>
      </c>
      <c r="AZ7377" s="6" t="str">
        <f t="shared" si="809"/>
        <v>3643.2</v>
      </c>
      <c r="BC7377" s="12" t="s">
        <v>19296</v>
      </c>
      <c r="BJ7377" s="12">
        <f t="shared" si="810"/>
        <v>1</v>
      </c>
      <c r="BK7377" s="12">
        <f t="shared" si="811"/>
        <v>0</v>
      </c>
      <c r="CQ7377" s="3" t="str">
        <f>CONCATENATE(baseURL!$A$1,baseURL!$B$1,baseURL!$C$1,".",C7377,".",L7377,".pkl&amp;seq=",BC7377)</f>
        <v>http://proteomics.broadinstitute.org/millscripts/viewfeed.pl?side=xl&amp;cycle=1&amp;fixedMods=iaaC&amp;file=msdataSM/iPRG2012_nd/cpick_in/iPRG2012_nd.3643.2.3.pkl&amp;seq=MLLGMVDCVFADVAQPDQAR</v>
      </c>
    </row>
    <row r="7378" spans="1:95" x14ac:dyDescent="0.2">
      <c r="A7378" s="3">
        <v>5833</v>
      </c>
      <c r="B7378" s="2" t="s">
        <v>19297</v>
      </c>
      <c r="C7378" s="2" t="s">
        <v>19298</v>
      </c>
      <c r="D7378" s="3">
        <v>17485</v>
      </c>
      <c r="E7378" s="3">
        <v>17469</v>
      </c>
      <c r="F7378" s="3">
        <v>76507</v>
      </c>
      <c r="G7378" s="3">
        <v>21111</v>
      </c>
      <c r="H7378" s="3">
        <v>68.921599999999998</v>
      </c>
      <c r="I7378" s="30">
        <v>796.77592000000004</v>
      </c>
      <c r="J7378" s="30">
        <v>796.77248880000002</v>
      </c>
      <c r="K7378" s="30">
        <v>3.4299999999999999E-3</v>
      </c>
      <c r="L7378" s="3">
        <v>3</v>
      </c>
      <c r="M7378" s="3">
        <v>3</v>
      </c>
      <c r="N7378" s="10">
        <f t="shared" si="805"/>
        <v>1</v>
      </c>
      <c r="O7378" s="35">
        <v>3</v>
      </c>
      <c r="P7378" s="17"/>
      <c r="Q7378" s="40">
        <v>2388.3020700000002</v>
      </c>
      <c r="R7378" s="40">
        <v>796.77220999999997</v>
      </c>
      <c r="S7378" s="18">
        <f t="shared" si="806"/>
        <v>4.6562868954342145</v>
      </c>
      <c r="T7378" s="18">
        <f t="shared" si="807"/>
        <v>0.34991180232858626</v>
      </c>
      <c r="U7378" s="18">
        <f t="shared" si="808"/>
        <v>0.36396851750593595</v>
      </c>
      <c r="V7378" s="30">
        <v>796.77250000000004</v>
      </c>
      <c r="W7378" s="3" t="s">
        <v>47</v>
      </c>
      <c r="X7378" s="3" t="s">
        <v>47</v>
      </c>
      <c r="Y7378" s="3" t="s">
        <v>47</v>
      </c>
      <c r="Z7378" s="3" t="s">
        <v>47</v>
      </c>
      <c r="AA7378" s="3" t="s">
        <v>47</v>
      </c>
      <c r="AB7378" s="12" t="s">
        <v>47</v>
      </c>
      <c r="AC7378" s="3" t="s">
        <v>47</v>
      </c>
      <c r="AD7378" s="3" t="s">
        <v>47</v>
      </c>
      <c r="AE7378" s="3" t="s">
        <v>47</v>
      </c>
      <c r="AF7378" s="3" t="s">
        <v>47</v>
      </c>
      <c r="AG7378" s="3" t="s">
        <v>47</v>
      </c>
      <c r="AI7378" s="3" t="s">
        <v>47</v>
      </c>
      <c r="AJ7378" s="3" t="s">
        <v>47</v>
      </c>
      <c r="AK7378" s="3" t="s">
        <v>47</v>
      </c>
      <c r="AL7378" s="3" t="s">
        <v>47</v>
      </c>
      <c r="AM7378" s="3" t="s">
        <v>47</v>
      </c>
      <c r="AN7378" s="3" t="s">
        <v>47</v>
      </c>
      <c r="AU7378" s="3">
        <v>0</v>
      </c>
      <c r="AV7378" s="3">
        <v>17</v>
      </c>
      <c r="AW7378" s="3">
        <v>1</v>
      </c>
      <c r="AX7378" s="3">
        <v>17</v>
      </c>
      <c r="AY7378" s="3">
        <v>100</v>
      </c>
      <c r="AZ7378" s="6" t="str">
        <f t="shared" si="809"/>
        <v>3643.3</v>
      </c>
      <c r="BC7378" s="12" t="s">
        <v>19299</v>
      </c>
      <c r="BJ7378" s="12">
        <f t="shared" si="810"/>
        <v>0</v>
      </c>
      <c r="BK7378" s="12">
        <f t="shared" si="811"/>
        <v>0</v>
      </c>
      <c r="CQ7378" s="3" t="str">
        <f>CONCATENATE(baseURL!$A$1,baseURL!$B$1,baseURL!$C$1,".",C7378,".",L7378,".pkl&amp;seq=",BC7378)</f>
        <v>http://proteomics.broadinstitute.org/millscripts/viewfeed.pl?side=xl&amp;cycle=1&amp;fixedMods=iaaC&amp;file=msdataSM/iPRG2012_nd/cpick_in/iPRG2012_nd.3643.3.3.pkl&amp;seq=LSAEEVDFVELLGGTTRLPTLK</v>
      </c>
    </row>
    <row r="7379" spans="1:95" x14ac:dyDescent="0.2">
      <c r="A7379" s="3">
        <v>6821</v>
      </c>
      <c r="B7379" s="2" t="s">
        <v>19300</v>
      </c>
      <c r="C7379" s="2" t="s">
        <v>19301</v>
      </c>
      <c r="D7379" s="3">
        <v>17486</v>
      </c>
      <c r="E7379" s="3">
        <v>17470</v>
      </c>
      <c r="F7379" s="3">
        <v>76526</v>
      </c>
      <c r="G7379" s="3">
        <v>21113</v>
      </c>
      <c r="H7379" s="3">
        <v>68.945999999999998</v>
      </c>
      <c r="I7379" s="30">
        <v>769.60541999999998</v>
      </c>
      <c r="J7379" s="30">
        <v>769.60322180000003</v>
      </c>
      <c r="K7379" s="30">
        <v>2.2000000000000001E-3</v>
      </c>
      <c r="L7379" s="3">
        <v>5</v>
      </c>
      <c r="M7379" s="3">
        <v>5</v>
      </c>
      <c r="N7379" s="10">
        <f t="shared" si="805"/>
        <v>1</v>
      </c>
      <c r="O7379" s="35">
        <v>5</v>
      </c>
      <c r="P7379" s="17"/>
      <c r="Q7379" s="40">
        <v>3843.9830200000001</v>
      </c>
      <c r="R7379" s="40">
        <v>769.60243000000003</v>
      </c>
      <c r="S7379" s="18">
        <f t="shared" si="806"/>
        <v>3.8851228678608862</v>
      </c>
      <c r="T7379" s="18">
        <f t="shared" si="807"/>
        <v>1.0288429052930426</v>
      </c>
      <c r="U7379" s="18">
        <f t="shared" si="808"/>
        <v>1.0005165913894178</v>
      </c>
      <c r="V7379" s="30">
        <v>769.60320000000002</v>
      </c>
      <c r="W7379" s="3" t="s">
        <v>47</v>
      </c>
      <c r="X7379" s="3" t="s">
        <v>47</v>
      </c>
      <c r="Y7379" s="3" t="s">
        <v>47</v>
      </c>
      <c r="Z7379" s="3" t="s">
        <v>47</v>
      </c>
      <c r="AA7379" s="3" t="s">
        <v>47</v>
      </c>
      <c r="AB7379" s="12" t="s">
        <v>47</v>
      </c>
      <c r="AC7379" s="3" t="s">
        <v>47</v>
      </c>
      <c r="AD7379" s="3" t="s">
        <v>47</v>
      </c>
      <c r="AE7379" s="3" t="s">
        <v>47</v>
      </c>
      <c r="AF7379" s="3" t="s">
        <v>47</v>
      </c>
      <c r="AG7379" s="3" t="s">
        <v>47</v>
      </c>
      <c r="AJ7379" s="3" t="s">
        <v>47</v>
      </c>
      <c r="AK7379" s="3" t="s">
        <v>47</v>
      </c>
      <c r="AL7379" s="3" t="s">
        <v>48</v>
      </c>
      <c r="AM7379" s="3" t="s">
        <v>47</v>
      </c>
      <c r="AN7379" s="3" t="s">
        <v>48</v>
      </c>
      <c r="AU7379" s="3">
        <v>0</v>
      </c>
      <c r="AV7379" s="3">
        <v>14</v>
      </c>
      <c r="AW7379" s="3">
        <v>1</v>
      </c>
      <c r="AX7379" s="3">
        <v>14</v>
      </c>
      <c r="AY7379" s="3">
        <v>100</v>
      </c>
      <c r="AZ7379" s="6" t="str">
        <f t="shared" si="809"/>
        <v>3644.1</v>
      </c>
      <c r="BC7379" s="12" t="s">
        <v>19294</v>
      </c>
      <c r="BJ7379" s="12">
        <f t="shared" si="810"/>
        <v>0</v>
      </c>
      <c r="BK7379" s="12">
        <f t="shared" si="811"/>
        <v>0</v>
      </c>
      <c r="CQ7379" s="3" t="str">
        <f>CONCATENATE(baseURL!$A$1,baseURL!$B$1,baseURL!$C$1,".",C7379,".",L7379,".pkl&amp;seq=",BC7379)</f>
        <v>http://proteomics.broadinstitute.org/millscripts/viewfeed.pl?side=xl&amp;cycle=1&amp;fixedMods=iaaC&amp;file=msdataSM/iPRG2012_nd/cpick_in/iPRG2012_nd.3644.1.5.pkl&amp;seq=WVQLEENLGENGAWGRPHLSHLTFWSLLELRR</v>
      </c>
    </row>
    <row r="7380" spans="1:95" x14ac:dyDescent="0.2">
      <c r="A7380" s="3">
        <v>5832</v>
      </c>
      <c r="B7380" s="2" t="s">
        <v>19302</v>
      </c>
      <c r="C7380" s="2" t="s">
        <v>19303</v>
      </c>
      <c r="D7380" s="3">
        <v>17487</v>
      </c>
      <c r="E7380" s="3">
        <v>17471</v>
      </c>
      <c r="F7380" s="3">
        <v>76547</v>
      </c>
      <c r="G7380" s="3">
        <v>21115</v>
      </c>
      <c r="H7380" s="3">
        <v>68.970500000000001</v>
      </c>
      <c r="I7380" s="30">
        <v>738.08321999999998</v>
      </c>
      <c r="J7380" s="30">
        <v>738.08190000000002</v>
      </c>
      <c r="K7380" s="30">
        <v>1.32E-3</v>
      </c>
      <c r="L7380" s="3">
        <v>3</v>
      </c>
      <c r="M7380" s="3">
        <v>3</v>
      </c>
      <c r="N7380" s="10">
        <f t="shared" si="805"/>
        <v>1</v>
      </c>
      <c r="O7380" s="35">
        <v>3</v>
      </c>
      <c r="P7380" s="17"/>
      <c r="Q7380" s="40">
        <v>2212.22957</v>
      </c>
      <c r="R7380" s="40">
        <v>738.08136999999999</v>
      </c>
      <c r="S7380" s="18">
        <f t="shared" si="806"/>
        <v>2.5064987075752359</v>
      </c>
      <c r="T7380" s="18">
        <f t="shared" si="807"/>
        <v>0.71807800815528067</v>
      </c>
      <c r="U7380" s="18">
        <f t="shared" si="808"/>
        <v>0.58259159156289608</v>
      </c>
      <c r="V7380" s="30">
        <v>738.08180000000004</v>
      </c>
      <c r="W7380" s="3" t="s">
        <v>47</v>
      </c>
      <c r="X7380" s="3" t="s">
        <v>47</v>
      </c>
      <c r="Y7380" s="3" t="s">
        <v>47</v>
      </c>
      <c r="Z7380" s="3" t="s">
        <v>47</v>
      </c>
      <c r="AA7380" s="3" t="s">
        <v>47</v>
      </c>
      <c r="AB7380" s="12" t="s">
        <v>47</v>
      </c>
      <c r="AC7380" s="3" t="s">
        <v>47</v>
      </c>
      <c r="AD7380" s="3" t="s">
        <v>47</v>
      </c>
      <c r="AE7380" s="3" t="s">
        <v>47</v>
      </c>
      <c r="AF7380" s="3" t="s">
        <v>47</v>
      </c>
      <c r="AG7380" s="3" t="s">
        <v>47</v>
      </c>
      <c r="AI7380" s="3" t="s">
        <v>47</v>
      </c>
      <c r="AJ7380" s="3" t="s">
        <v>47</v>
      </c>
      <c r="AK7380" s="3" t="s">
        <v>47</v>
      </c>
      <c r="AL7380" s="3" t="s">
        <v>47</v>
      </c>
      <c r="AM7380" s="3" t="s">
        <v>47</v>
      </c>
      <c r="AN7380" s="3" t="s">
        <v>47</v>
      </c>
      <c r="AU7380" s="3">
        <v>0</v>
      </c>
      <c r="AV7380" s="3">
        <v>17</v>
      </c>
      <c r="AW7380" s="3">
        <v>1</v>
      </c>
      <c r="AX7380" s="3">
        <v>17</v>
      </c>
      <c r="AY7380" s="3">
        <v>100</v>
      </c>
      <c r="AZ7380" s="6" t="str">
        <f t="shared" si="809"/>
        <v>3645.1</v>
      </c>
      <c r="BC7380" s="12" t="s">
        <v>19304</v>
      </c>
      <c r="BJ7380" s="12">
        <f t="shared" si="810"/>
        <v>0</v>
      </c>
      <c r="BK7380" s="12">
        <f t="shared" si="811"/>
        <v>0</v>
      </c>
      <c r="CQ7380" s="3" t="str">
        <f>CONCATENATE(baseURL!$A$1,baseURL!$B$1,baseURL!$C$1,".",C7380,".",L7380,".pkl&amp;seq=",BC7380)</f>
        <v>http://proteomics.broadinstitute.org/millscripts/viewfeed.pl?side=xl&amp;cycle=1&amp;fixedMods=iaaC&amp;file=msdataSM/iPRG2012_nd/cpick_in/iPRG2012_nd.3645.1.3.pkl&amp;seq=AVVSSASEAAEVLLRVDNLLR</v>
      </c>
    </row>
    <row r="7381" spans="1:95" x14ac:dyDescent="0.2">
      <c r="A7381" s="3">
        <v>4669</v>
      </c>
      <c r="B7381" s="2" t="s">
        <v>19305</v>
      </c>
      <c r="C7381" s="2" t="s">
        <v>19306</v>
      </c>
      <c r="D7381" s="3">
        <v>17488</v>
      </c>
      <c r="E7381" s="3">
        <v>17472</v>
      </c>
      <c r="F7381" s="3">
        <v>76715</v>
      </c>
      <c r="G7381" s="3">
        <v>21124</v>
      </c>
      <c r="H7381" s="3">
        <v>69.038300000000007</v>
      </c>
      <c r="I7381" s="30">
        <v>1010.5083</v>
      </c>
      <c r="J7381" s="30">
        <v>1010.508177</v>
      </c>
      <c r="K7381" s="30">
        <v>1.2E-4</v>
      </c>
      <c r="L7381" s="3">
        <v>4</v>
      </c>
      <c r="M7381" s="3">
        <v>4</v>
      </c>
      <c r="N7381" s="10">
        <f t="shared" si="805"/>
        <v>1</v>
      </c>
      <c r="O7381" s="35">
        <v>4</v>
      </c>
      <c r="P7381" s="17"/>
      <c r="Q7381" s="40">
        <v>4039.0083500000001</v>
      </c>
      <c r="R7381" s="40">
        <v>1010.50755</v>
      </c>
      <c r="S7381" s="18">
        <f t="shared" si="806"/>
        <v>0.74220128283595843</v>
      </c>
      <c r="T7381" s="18">
        <f t="shared" si="807"/>
        <v>0.62048027252106419</v>
      </c>
      <c r="U7381" s="18">
        <f t="shared" si="808"/>
        <v>0.34636059860427842</v>
      </c>
      <c r="V7381" s="30">
        <v>1010.5078999999999</v>
      </c>
      <c r="W7381" s="3" t="s">
        <v>47</v>
      </c>
      <c r="X7381" s="3" t="s">
        <v>47</v>
      </c>
      <c r="Y7381" s="3" t="s">
        <v>47</v>
      </c>
      <c r="Z7381" s="3" t="s">
        <v>47</v>
      </c>
      <c r="AA7381" s="3" t="s">
        <v>48</v>
      </c>
      <c r="AB7381" s="12" t="s">
        <v>47</v>
      </c>
      <c r="AC7381" s="3" t="s">
        <v>47</v>
      </c>
      <c r="AD7381" s="3" t="s">
        <v>47</v>
      </c>
      <c r="AE7381" s="3" t="s">
        <v>47</v>
      </c>
      <c r="AF7381" s="3" t="s">
        <v>47</v>
      </c>
      <c r="AG7381" s="3" t="s">
        <v>47</v>
      </c>
      <c r="AI7381" s="3" t="s">
        <v>47</v>
      </c>
      <c r="AK7381" s="3" t="s">
        <v>47</v>
      </c>
      <c r="AL7381" s="3" t="s">
        <v>47</v>
      </c>
      <c r="AM7381" s="3" t="s">
        <v>47</v>
      </c>
      <c r="AN7381" s="3" t="s">
        <v>47</v>
      </c>
      <c r="AU7381" s="3">
        <v>0</v>
      </c>
      <c r="AV7381" s="3">
        <v>15</v>
      </c>
      <c r="AW7381" s="3">
        <v>1</v>
      </c>
      <c r="AX7381" s="3">
        <v>15</v>
      </c>
      <c r="AY7381" s="3">
        <v>100</v>
      </c>
      <c r="AZ7381" s="6" t="str">
        <f t="shared" si="809"/>
        <v>3653.1</v>
      </c>
      <c r="BC7381" s="12" t="s">
        <v>19307</v>
      </c>
      <c r="BJ7381" s="12">
        <f t="shared" si="810"/>
        <v>0</v>
      </c>
      <c r="BK7381" s="12">
        <f t="shared" si="811"/>
        <v>0</v>
      </c>
      <c r="CQ7381" s="3" t="str">
        <f>CONCATENATE(baseURL!$A$1,baseURL!$B$1,baseURL!$C$1,".",C7381,".",L7381,".pkl&amp;seq=",BC7381)</f>
        <v>http://proteomics.broadinstitute.org/millscripts/viewfeed.pl?side=xl&amp;cycle=1&amp;fixedMods=iaaC&amp;file=msdataSM/iPRG2012_nd/cpick_in/iPRG2012_nd.3653.1.4.pkl&amp;seq=QLNASLADKSYLEGTAVSQADVTVFKAFQSAYPEFSR</v>
      </c>
    </row>
    <row r="7382" spans="1:95" x14ac:dyDescent="0.2">
      <c r="A7382" s="3">
        <v>2213</v>
      </c>
      <c r="B7382" s="2" t="s">
        <v>19308</v>
      </c>
      <c r="C7382" s="2" t="s">
        <v>19309</v>
      </c>
      <c r="D7382" s="3">
        <v>17489</v>
      </c>
      <c r="E7382" s="3">
        <v>17473</v>
      </c>
      <c r="F7382" s="3">
        <v>76757</v>
      </c>
      <c r="G7382" s="3">
        <v>21127</v>
      </c>
      <c r="H7382" s="3">
        <v>69.068899999999999</v>
      </c>
      <c r="I7382" s="30">
        <v>865.95434999999998</v>
      </c>
      <c r="J7382" s="30">
        <v>865.70303509999997</v>
      </c>
      <c r="K7382" s="30">
        <v>0.25130999999999998</v>
      </c>
      <c r="L7382" s="3">
        <v>0</v>
      </c>
      <c r="M7382" s="3">
        <v>4</v>
      </c>
      <c r="N7382" s="10">
        <f t="shared" si="805"/>
        <v>1</v>
      </c>
      <c r="O7382" s="35">
        <v>4</v>
      </c>
      <c r="P7382" s="17"/>
      <c r="Q7382" s="40">
        <v>3459.7868600000002</v>
      </c>
      <c r="R7382" s="40">
        <v>865.70217000000002</v>
      </c>
      <c r="S7382" s="18">
        <f t="shared" si="806"/>
        <v>291.30110647632199</v>
      </c>
      <c r="T7382" s="18">
        <f t="shared" si="807"/>
        <v>0.99930441429039774</v>
      </c>
      <c r="U7382" s="18">
        <f t="shared" si="808"/>
        <v>0.84324612467578375</v>
      </c>
      <c r="V7382" s="30">
        <v>865.7029</v>
      </c>
      <c r="W7382" s="3" t="s">
        <v>47</v>
      </c>
      <c r="X7382" s="3" t="s">
        <v>47</v>
      </c>
      <c r="Y7382" s="3" t="s">
        <v>47</v>
      </c>
      <c r="Z7382" s="3" t="s">
        <v>47</v>
      </c>
      <c r="AA7382" s="3" t="s">
        <v>47</v>
      </c>
      <c r="AB7382" s="12" t="s">
        <v>47</v>
      </c>
      <c r="AC7382" s="3" t="s">
        <v>47</v>
      </c>
      <c r="AI7382" s="3" t="s">
        <v>47</v>
      </c>
      <c r="AK7382" s="3" t="s">
        <v>47</v>
      </c>
      <c r="AL7382" s="3" t="s">
        <v>48</v>
      </c>
      <c r="AM7382" s="3" t="s">
        <v>47</v>
      </c>
      <c r="AU7382" s="3">
        <v>0</v>
      </c>
      <c r="AV7382" s="3">
        <v>10</v>
      </c>
      <c r="AW7382" s="3">
        <v>1</v>
      </c>
      <c r="AX7382" s="3">
        <v>10</v>
      </c>
      <c r="AY7382" s="3">
        <v>100</v>
      </c>
      <c r="AZ7382" s="6" t="str">
        <f t="shared" si="809"/>
        <v>3655.1</v>
      </c>
      <c r="BC7382" s="12" t="s">
        <v>19310</v>
      </c>
      <c r="BJ7382" s="12">
        <f t="shared" si="810"/>
        <v>0</v>
      </c>
      <c r="BK7382" s="12">
        <f t="shared" si="811"/>
        <v>0</v>
      </c>
      <c r="CQ7382" s="3" t="str">
        <f>CONCATENATE(baseURL!$A$1,baseURL!$B$1,baseURL!$C$1,".",C7382,".",L7382,".pkl&amp;seq=",BC7382)</f>
        <v>http://proteomics.broadinstitute.org/millscripts/viewfeed.pl?side=xl&amp;cycle=1&amp;fixedMods=iaaC&amp;file=msdataSM/iPRG2012_nd/cpick_in/iPRG2012_nd.3655.1.0.pkl&amp;seq=LDPGFKDTFEWAQENDVPVLVVSSGMKPLLK</v>
      </c>
    </row>
    <row r="7383" spans="1:95" x14ac:dyDescent="0.2">
      <c r="A7383" s="3">
        <v>151</v>
      </c>
      <c r="B7383" s="2" t="s">
        <v>19311</v>
      </c>
      <c r="C7383" s="2" t="s">
        <v>19312</v>
      </c>
      <c r="D7383" s="3">
        <v>17490</v>
      </c>
      <c r="E7383" s="3">
        <v>17474</v>
      </c>
      <c r="F7383" s="3">
        <v>76799</v>
      </c>
      <c r="G7383" s="3">
        <v>21130</v>
      </c>
      <c r="H7383" s="3">
        <v>69.099599999999995</v>
      </c>
      <c r="I7383" s="30">
        <v>967.80453999999997</v>
      </c>
      <c r="J7383" s="30">
        <v>967.80050919999996</v>
      </c>
      <c r="K7383" s="30">
        <v>4.0299999999999997E-3</v>
      </c>
      <c r="L7383" s="3">
        <v>3</v>
      </c>
      <c r="M7383" s="3">
        <v>3</v>
      </c>
      <c r="N7383" s="10">
        <f t="shared" si="805"/>
        <v>1</v>
      </c>
      <c r="O7383" s="35">
        <v>3</v>
      </c>
      <c r="P7383" s="17"/>
      <c r="Q7383" s="40">
        <v>2901.3835800000002</v>
      </c>
      <c r="R7383" s="40">
        <v>967.79938000000004</v>
      </c>
      <c r="S7383" s="18">
        <f t="shared" si="806"/>
        <v>5.3316835147513233</v>
      </c>
      <c r="T7383" s="18">
        <f t="shared" si="807"/>
        <v>1.1667707411870867</v>
      </c>
      <c r="U7383" s="18">
        <f t="shared" si="808"/>
        <v>1.1572646388908028</v>
      </c>
      <c r="V7383" s="30">
        <v>967.80050000000006</v>
      </c>
      <c r="W7383" s="3" t="s">
        <v>47</v>
      </c>
      <c r="Z7383" s="3" t="s">
        <v>47</v>
      </c>
      <c r="AB7383" s="12" t="s">
        <v>47</v>
      </c>
      <c r="AC7383" s="3" t="s">
        <v>47</v>
      </c>
      <c r="AD7383" s="3" t="s">
        <v>47</v>
      </c>
      <c r="AF7383" s="3" t="s">
        <v>47</v>
      </c>
      <c r="AG7383" s="3" t="s">
        <v>47</v>
      </c>
      <c r="AK7383" s="3" t="s">
        <v>47</v>
      </c>
      <c r="AL7383" s="3" t="s">
        <v>47</v>
      </c>
      <c r="AN7383" s="3" t="s">
        <v>47</v>
      </c>
      <c r="AP7383" s="3" t="s">
        <v>48</v>
      </c>
      <c r="AQ7383" s="3" t="s">
        <v>47</v>
      </c>
      <c r="AU7383" s="3">
        <v>0</v>
      </c>
      <c r="AV7383" s="3">
        <v>11</v>
      </c>
      <c r="AW7383" s="3">
        <v>2</v>
      </c>
      <c r="AX7383" s="3">
        <v>10</v>
      </c>
      <c r="AY7383" s="3">
        <v>90.91</v>
      </c>
      <c r="AZ7383" s="6" t="str">
        <f t="shared" si="809"/>
        <v>3657.1</v>
      </c>
      <c r="BB7383" s="12" t="s">
        <v>79</v>
      </c>
      <c r="BC7383" s="12" t="s">
        <v>19313</v>
      </c>
      <c r="BJ7383" s="12">
        <f t="shared" si="810"/>
        <v>1</v>
      </c>
      <c r="BK7383" s="12">
        <f t="shared" si="811"/>
        <v>0</v>
      </c>
      <c r="CC7383" s="3" t="s">
        <v>19314</v>
      </c>
      <c r="CQ7383" s="3" t="str">
        <f>CONCATENATE(baseURL!$A$1,baseURL!$B$1,"+Acetyl",baseURL!$C$1,".",C7383,".",L7383,".pkl&amp;seq=",BC7383)</f>
        <v>http://proteomics.broadinstitute.org/millscripts/viewfeed.pl?side=xl&amp;cycle=1&amp;fixedMods=iaaC+Acetyl&amp;file=msdataSM/iPRG2012_nd/cpick_in/iPRG2012_nd.3657.1.3.pkl&amp;seq=SNTLFDDLFQVSEVDPGRYNKVCR</v>
      </c>
    </row>
    <row r="7384" spans="1:95" x14ac:dyDescent="0.2">
      <c r="A7384" s="3">
        <v>4622</v>
      </c>
      <c r="B7384" s="2" t="s">
        <v>19315</v>
      </c>
      <c r="C7384" s="2" t="s">
        <v>19316</v>
      </c>
      <c r="D7384" s="3">
        <v>17491</v>
      </c>
      <c r="E7384" s="3">
        <v>17475</v>
      </c>
      <c r="F7384" s="3">
        <v>76820</v>
      </c>
      <c r="G7384" s="3">
        <v>21132</v>
      </c>
      <c r="H7384" s="3">
        <v>69.124300000000005</v>
      </c>
      <c r="I7384" s="30">
        <v>833.43255999999997</v>
      </c>
      <c r="J7384" s="30">
        <v>833.43172400000003</v>
      </c>
      <c r="K7384" s="30">
        <v>8.4000000000000003E-4</v>
      </c>
      <c r="L7384" s="3">
        <v>3</v>
      </c>
      <c r="M7384" s="3">
        <v>3</v>
      </c>
      <c r="N7384" s="10">
        <f t="shared" si="805"/>
        <v>1</v>
      </c>
      <c r="O7384" s="35">
        <v>3</v>
      </c>
      <c r="P7384" s="17"/>
      <c r="Q7384" s="40">
        <v>2498.2786500000002</v>
      </c>
      <c r="R7384" s="40">
        <v>833.43106999999998</v>
      </c>
      <c r="S7384" s="18">
        <f t="shared" si="806"/>
        <v>1.7877903207877495</v>
      </c>
      <c r="T7384" s="18">
        <f t="shared" si="807"/>
        <v>0.7847079663758052</v>
      </c>
      <c r="U7384" s="18">
        <f t="shared" si="808"/>
        <v>0.87589727123554029</v>
      </c>
      <c r="V7384" s="30">
        <v>833.43179999999995</v>
      </c>
      <c r="W7384" s="3" t="s">
        <v>47</v>
      </c>
      <c r="X7384" s="3" t="s">
        <v>47</v>
      </c>
      <c r="Y7384" s="3" t="s">
        <v>47</v>
      </c>
      <c r="Z7384" s="3" t="s">
        <v>47</v>
      </c>
      <c r="AA7384" s="3" t="s">
        <v>48</v>
      </c>
      <c r="AB7384" s="12" t="s">
        <v>47</v>
      </c>
      <c r="AC7384" s="3" t="s">
        <v>47</v>
      </c>
      <c r="AD7384" s="3" t="s">
        <v>47</v>
      </c>
      <c r="AE7384" s="3" t="s">
        <v>47</v>
      </c>
      <c r="AF7384" s="3" t="s">
        <v>47</v>
      </c>
      <c r="AG7384" s="3" t="s">
        <v>47</v>
      </c>
      <c r="AI7384" s="3" t="s">
        <v>47</v>
      </c>
      <c r="AK7384" s="3" t="s">
        <v>47</v>
      </c>
      <c r="AL7384" s="3" t="s">
        <v>47</v>
      </c>
      <c r="AM7384" s="3" t="s">
        <v>47</v>
      </c>
      <c r="AU7384" s="3">
        <v>0</v>
      </c>
      <c r="AV7384" s="3">
        <v>14</v>
      </c>
      <c r="AW7384" s="3">
        <v>1</v>
      </c>
      <c r="AX7384" s="3">
        <v>14</v>
      </c>
      <c r="AY7384" s="3">
        <v>100</v>
      </c>
      <c r="AZ7384" s="6" t="str">
        <f t="shared" si="809"/>
        <v>3658.1</v>
      </c>
      <c r="BC7384" s="12" t="s">
        <v>19317</v>
      </c>
      <c r="BJ7384" s="12">
        <f t="shared" si="810"/>
        <v>0</v>
      </c>
      <c r="BK7384" s="12">
        <f t="shared" si="811"/>
        <v>0</v>
      </c>
      <c r="CQ7384" s="3" t="str">
        <f>CONCATENATE(baseURL!$A$1,baseURL!$B$1,baseURL!$C$1,".",C7384,".",L7384,".pkl&amp;seq=",BC7384)</f>
        <v>http://proteomics.broadinstitute.org/millscripts/viewfeed.pl?side=xl&amp;cycle=1&amp;fixedMods=iaaC&amp;file=msdataSM/iPRG2012_nd/cpick_in/iPRG2012_nd.3658.1.3.pkl&amp;seq=AGVSVRDVAAQDFLNAYASFLQR</v>
      </c>
    </row>
    <row r="7385" spans="1:95" x14ac:dyDescent="0.2">
      <c r="A7385" s="3">
        <v>5729</v>
      </c>
      <c r="B7385" s="2" t="s">
        <v>19318</v>
      </c>
      <c r="C7385" s="2" t="s">
        <v>19319</v>
      </c>
      <c r="D7385" s="3">
        <v>17492</v>
      </c>
      <c r="E7385" s="3">
        <v>17476</v>
      </c>
      <c r="F7385" s="3">
        <v>76841</v>
      </c>
      <c r="G7385" s="3">
        <v>21134</v>
      </c>
      <c r="H7385" s="3">
        <v>69.148799999999994</v>
      </c>
      <c r="I7385" s="30">
        <v>800.05996000000005</v>
      </c>
      <c r="J7385" s="30">
        <v>800.05950849999999</v>
      </c>
      <c r="K7385" s="30">
        <v>4.4999999999999999E-4</v>
      </c>
      <c r="L7385" s="3">
        <v>3</v>
      </c>
      <c r="M7385" s="3">
        <v>3</v>
      </c>
      <c r="N7385" s="10">
        <f t="shared" si="805"/>
        <v>1</v>
      </c>
      <c r="O7385" s="35">
        <v>3</v>
      </c>
      <c r="P7385" s="17"/>
      <c r="Q7385" s="40">
        <v>2398.1628700000001</v>
      </c>
      <c r="R7385" s="40">
        <v>800.05913999999996</v>
      </c>
      <c r="S7385" s="18">
        <f t="shared" si="806"/>
        <v>1.0249242325882921</v>
      </c>
      <c r="T7385" s="18">
        <f t="shared" si="807"/>
        <v>0.46059095085891411</v>
      </c>
      <c r="U7385" s="18">
        <f t="shared" si="808"/>
        <v>0.4499667362097533</v>
      </c>
      <c r="V7385" s="30">
        <v>800.05949999999996</v>
      </c>
      <c r="W7385" s="3" t="s">
        <v>47</v>
      </c>
      <c r="X7385" s="3" t="s">
        <v>47</v>
      </c>
      <c r="Y7385" s="3" t="s">
        <v>47</v>
      </c>
      <c r="Z7385" s="3" t="s">
        <v>47</v>
      </c>
      <c r="AA7385" s="3" t="s">
        <v>48</v>
      </c>
      <c r="AB7385" s="12" t="s">
        <v>47</v>
      </c>
      <c r="AC7385" s="3" t="s">
        <v>47</v>
      </c>
      <c r="AD7385" s="3" t="s">
        <v>47</v>
      </c>
      <c r="AE7385" s="3" t="s">
        <v>47</v>
      </c>
      <c r="AF7385" s="3" t="s">
        <v>47</v>
      </c>
      <c r="AG7385" s="3" t="s">
        <v>47</v>
      </c>
      <c r="AI7385" s="3" t="s">
        <v>47</v>
      </c>
      <c r="AJ7385" s="3" t="s">
        <v>47</v>
      </c>
      <c r="AK7385" s="3" t="s">
        <v>47</v>
      </c>
      <c r="AL7385" s="3" t="s">
        <v>47</v>
      </c>
      <c r="AM7385" s="3" t="s">
        <v>47</v>
      </c>
      <c r="AN7385" s="3" t="s">
        <v>47</v>
      </c>
      <c r="AU7385" s="3">
        <v>0</v>
      </c>
      <c r="AV7385" s="3">
        <v>16</v>
      </c>
      <c r="AW7385" s="3">
        <v>1</v>
      </c>
      <c r="AX7385" s="3">
        <v>16</v>
      </c>
      <c r="AY7385" s="3">
        <v>100</v>
      </c>
      <c r="AZ7385" s="6" t="str">
        <f t="shared" si="809"/>
        <v>3659.1</v>
      </c>
      <c r="BC7385" s="12" t="s">
        <v>19320</v>
      </c>
      <c r="BJ7385" s="12">
        <f t="shared" si="810"/>
        <v>0</v>
      </c>
      <c r="BK7385" s="12">
        <f t="shared" si="811"/>
        <v>0</v>
      </c>
      <c r="CQ7385" s="3" t="str">
        <f>CONCATENATE(baseURL!$A$1,baseURL!$B$1,baseURL!$C$1,".",C7385,".",L7385,".pkl&amp;seq=",BC7385)</f>
        <v>http://proteomics.broadinstitute.org/millscripts/viewfeed.pl?side=xl&amp;cycle=1&amp;fixedMods=iaaC&amp;file=msdataSM/iPRG2012_nd/cpick_in/iPRG2012_nd.3659.1.3.pkl&amp;seq=LYPEEMLSTGVSALDTMNSLAR</v>
      </c>
    </row>
    <row r="7386" spans="1:95" x14ac:dyDescent="0.2">
      <c r="A7386" s="3">
        <v>6974</v>
      </c>
      <c r="B7386" s="2" t="s">
        <v>19321</v>
      </c>
      <c r="C7386" s="2" t="s">
        <v>19322</v>
      </c>
      <c r="D7386" s="3">
        <v>17493</v>
      </c>
      <c r="E7386" s="3">
        <v>17477</v>
      </c>
      <c r="F7386" s="3">
        <v>76862</v>
      </c>
      <c r="G7386" s="3">
        <v>21136</v>
      </c>
      <c r="H7386" s="3">
        <v>69.164900000000003</v>
      </c>
      <c r="I7386" s="30">
        <v>746.02566000000002</v>
      </c>
      <c r="J7386" s="30">
        <v>746.02331430000004</v>
      </c>
      <c r="K7386" s="30">
        <v>2.3500000000000001E-3</v>
      </c>
      <c r="L7386" s="3">
        <v>3</v>
      </c>
      <c r="M7386" s="3">
        <v>3</v>
      </c>
      <c r="N7386" s="10">
        <f t="shared" si="805"/>
        <v>1</v>
      </c>
      <c r="O7386" s="35">
        <v>3</v>
      </c>
      <c r="P7386" s="17"/>
      <c r="Q7386" s="40">
        <v>2236.05591</v>
      </c>
      <c r="R7386" s="40">
        <v>746.02349000000004</v>
      </c>
      <c r="S7386" s="18">
        <f t="shared" si="806"/>
        <v>2.9087555942484395</v>
      </c>
      <c r="T7386" s="18">
        <f t="shared" si="807"/>
        <v>-0.23551537231056732</v>
      </c>
      <c r="U7386" s="18">
        <f t="shared" si="808"/>
        <v>-0.52277174280199434</v>
      </c>
      <c r="V7386" s="30">
        <v>746.0231</v>
      </c>
      <c r="W7386" s="3" t="s">
        <v>47</v>
      </c>
      <c r="X7386" s="3" t="s">
        <v>47</v>
      </c>
      <c r="Y7386" s="3" t="s">
        <v>47</v>
      </c>
      <c r="Z7386" s="3" t="s">
        <v>47</v>
      </c>
      <c r="AA7386" s="3" t="s">
        <v>47</v>
      </c>
      <c r="AB7386" s="12" t="s">
        <v>47</v>
      </c>
      <c r="AC7386" s="3" t="s">
        <v>47</v>
      </c>
      <c r="AD7386" s="3" t="s">
        <v>47</v>
      </c>
      <c r="AE7386" s="3" t="s">
        <v>47</v>
      </c>
      <c r="AF7386" s="3" t="s">
        <v>47</v>
      </c>
      <c r="AG7386" s="3" t="s">
        <v>47</v>
      </c>
      <c r="AH7386" s="3" t="s">
        <v>47</v>
      </c>
      <c r="AI7386" s="3" t="s">
        <v>47</v>
      </c>
      <c r="AJ7386" s="3" t="s">
        <v>47</v>
      </c>
      <c r="AK7386" s="3" t="s">
        <v>47</v>
      </c>
      <c r="AL7386" s="3" t="s">
        <v>47</v>
      </c>
      <c r="AO7386" s="3" t="s">
        <v>47</v>
      </c>
      <c r="AP7386" s="3" t="s">
        <v>47</v>
      </c>
      <c r="AU7386" s="3">
        <v>0</v>
      </c>
      <c r="AV7386" s="3">
        <v>18</v>
      </c>
      <c r="AW7386" s="3">
        <v>1</v>
      </c>
      <c r="AX7386" s="3">
        <v>18</v>
      </c>
      <c r="AY7386" s="3">
        <v>100</v>
      </c>
      <c r="AZ7386" s="6" t="str">
        <f t="shared" si="809"/>
        <v>3660.1</v>
      </c>
      <c r="BC7386" s="12" t="s">
        <v>19296</v>
      </c>
      <c r="BJ7386" s="12">
        <f t="shared" si="810"/>
        <v>1</v>
      </c>
      <c r="BK7386" s="12">
        <f t="shared" si="811"/>
        <v>0</v>
      </c>
      <c r="CQ7386" s="3" t="str">
        <f>CONCATENATE(baseURL!$A$1,baseURL!$B$1,baseURL!$C$1,".",C7386,".",L7386,".pkl&amp;seq=",BC7386)</f>
        <v>http://proteomics.broadinstitute.org/millscripts/viewfeed.pl?side=xl&amp;cycle=1&amp;fixedMods=iaaC&amp;file=msdataSM/iPRG2012_nd/cpick_in/iPRG2012_nd.3660.1.3.pkl&amp;seq=MLLGMVDCVFADVAQPDQAR</v>
      </c>
    </row>
    <row r="7387" spans="1:95" x14ac:dyDescent="0.2">
      <c r="A7387" s="3">
        <v>5831</v>
      </c>
      <c r="B7387" s="2" t="s">
        <v>19323</v>
      </c>
      <c r="C7387" s="2" t="s">
        <v>19318</v>
      </c>
      <c r="D7387" s="3">
        <v>17494</v>
      </c>
      <c r="E7387" s="3">
        <v>17478</v>
      </c>
      <c r="F7387" s="3">
        <v>76863</v>
      </c>
      <c r="G7387" s="3">
        <v>21137</v>
      </c>
      <c r="H7387" s="3">
        <v>69.173299999999998</v>
      </c>
      <c r="I7387" s="30">
        <v>973.26241000000005</v>
      </c>
      <c r="J7387" s="30">
        <v>973.25953030000005</v>
      </c>
      <c r="K7387" s="30">
        <v>2.8800000000000002E-3</v>
      </c>
      <c r="L7387" s="3">
        <v>4</v>
      </c>
      <c r="M7387" s="3">
        <v>4</v>
      </c>
      <c r="N7387" s="10">
        <f t="shared" si="805"/>
        <v>1</v>
      </c>
      <c r="O7387" s="35">
        <v>4</v>
      </c>
      <c r="P7387" s="17"/>
      <c r="Q7387" s="40">
        <v>3890.0116600000001</v>
      </c>
      <c r="R7387" s="40">
        <v>973.25837000000001</v>
      </c>
      <c r="S7387" s="18">
        <f t="shared" si="806"/>
        <v>4.1510046299748709</v>
      </c>
      <c r="T7387" s="18">
        <f t="shared" si="807"/>
        <v>1.1921808594749106</v>
      </c>
      <c r="U7387" s="18">
        <f t="shared" si="808"/>
        <v>1.1610483247004546</v>
      </c>
      <c r="V7387" s="30">
        <v>973.2595</v>
      </c>
      <c r="W7387" s="3" t="s">
        <v>47</v>
      </c>
      <c r="X7387" s="3" t="s">
        <v>47</v>
      </c>
      <c r="Y7387" s="3" t="s">
        <v>47</v>
      </c>
      <c r="Z7387" s="3" t="s">
        <v>47</v>
      </c>
      <c r="AA7387" s="3" t="s">
        <v>47</v>
      </c>
      <c r="AB7387" s="12" t="s">
        <v>47</v>
      </c>
      <c r="AC7387" s="3" t="s">
        <v>47</v>
      </c>
      <c r="AD7387" s="3" t="s">
        <v>47</v>
      </c>
      <c r="AE7387" s="3" t="s">
        <v>47</v>
      </c>
      <c r="AF7387" s="3" t="s">
        <v>47</v>
      </c>
      <c r="AG7387" s="3" t="s">
        <v>47</v>
      </c>
      <c r="AI7387" s="3" t="s">
        <v>47</v>
      </c>
      <c r="AJ7387" s="3" t="s">
        <v>47</v>
      </c>
      <c r="AK7387" s="3" t="s">
        <v>47</v>
      </c>
      <c r="AL7387" s="3" t="s">
        <v>47</v>
      </c>
      <c r="AM7387" s="3" t="s">
        <v>47</v>
      </c>
      <c r="AN7387" s="3" t="s">
        <v>47</v>
      </c>
      <c r="AU7387" s="3">
        <v>0</v>
      </c>
      <c r="AV7387" s="3">
        <v>17</v>
      </c>
      <c r="AW7387" s="3">
        <v>1</v>
      </c>
      <c r="AX7387" s="3">
        <v>17</v>
      </c>
      <c r="AY7387" s="3">
        <v>100</v>
      </c>
      <c r="AZ7387" s="6" t="str">
        <f t="shared" si="809"/>
        <v>3660.2</v>
      </c>
      <c r="BC7387" s="12" t="s">
        <v>19324</v>
      </c>
      <c r="BJ7387" s="12">
        <f t="shared" si="810"/>
        <v>0</v>
      </c>
      <c r="BK7387" s="12">
        <f t="shared" si="811"/>
        <v>0</v>
      </c>
      <c r="CQ7387" s="3" t="str">
        <f>CONCATENATE(baseURL!$A$1,baseURL!$B$1,baseURL!$C$1,".",C7387,".",L7387,".pkl&amp;seq=",BC7387)</f>
        <v>http://proteomics.broadinstitute.org/millscripts/viewfeed.pl?side=xl&amp;cycle=1&amp;fixedMods=iaaC&amp;file=msdataSM/iPRG2012_nd/cpick_in/iPRG2012_nd.3660.2.4.pkl&amp;seq=SLLQYGGSANAESVQGVTPLHLAAQEGHAEMVALLLSK</v>
      </c>
    </row>
    <row r="7388" spans="1:95" x14ac:dyDescent="0.2">
      <c r="A7388" s="3">
        <v>5480</v>
      </c>
      <c r="B7388" s="2" t="s">
        <v>19325</v>
      </c>
      <c r="C7388" s="2" t="s">
        <v>19326</v>
      </c>
      <c r="D7388" s="3">
        <v>17495</v>
      </c>
      <c r="E7388" s="3">
        <v>17479</v>
      </c>
      <c r="F7388" s="3">
        <v>77072</v>
      </c>
      <c r="G7388" s="3">
        <v>21148</v>
      </c>
      <c r="H7388" s="3">
        <v>69.254099999999994</v>
      </c>
      <c r="I7388" s="30">
        <v>751.72920999999997</v>
      </c>
      <c r="J7388" s="30">
        <v>751.728432</v>
      </c>
      <c r="K7388" s="30">
        <v>7.7999999999999999E-4</v>
      </c>
      <c r="L7388" s="3">
        <v>3</v>
      </c>
      <c r="M7388" s="3">
        <v>3</v>
      </c>
      <c r="N7388" s="10">
        <f t="shared" si="805"/>
        <v>1</v>
      </c>
      <c r="O7388" s="35">
        <v>3</v>
      </c>
      <c r="P7388" s="17"/>
      <c r="Q7388" s="40">
        <v>2253.16624</v>
      </c>
      <c r="R7388" s="40">
        <v>751.72693000000004</v>
      </c>
      <c r="S7388" s="18">
        <f t="shared" si="806"/>
        <v>3.0330162575496598</v>
      </c>
      <c r="T7388" s="18">
        <f t="shared" si="807"/>
        <v>1.9980659731845447</v>
      </c>
      <c r="U7388" s="18">
        <f t="shared" si="808"/>
        <v>2.0885243528726187</v>
      </c>
      <c r="V7388" s="30">
        <v>751.72850000000005</v>
      </c>
      <c r="W7388" s="3" t="s">
        <v>47</v>
      </c>
      <c r="X7388" s="3" t="s">
        <v>47</v>
      </c>
      <c r="Y7388" s="3" t="s">
        <v>47</v>
      </c>
      <c r="Z7388" s="3" t="s">
        <v>47</v>
      </c>
      <c r="AA7388" s="3" t="s">
        <v>47</v>
      </c>
      <c r="AB7388" s="12" t="s">
        <v>47</v>
      </c>
      <c r="AC7388" s="3" t="s">
        <v>47</v>
      </c>
      <c r="AD7388" s="3" t="s">
        <v>47</v>
      </c>
      <c r="AE7388" s="3" t="s">
        <v>47</v>
      </c>
      <c r="AF7388" s="3" t="s">
        <v>47</v>
      </c>
      <c r="AG7388" s="3" t="s">
        <v>47</v>
      </c>
      <c r="AH7388" s="3" t="s">
        <v>47</v>
      </c>
      <c r="AI7388" s="3" t="s">
        <v>47</v>
      </c>
      <c r="AJ7388" s="3" t="s">
        <v>47</v>
      </c>
      <c r="AK7388" s="3" t="s">
        <v>47</v>
      </c>
      <c r="AL7388" s="3" t="s">
        <v>47</v>
      </c>
      <c r="AM7388" s="3" t="s">
        <v>47</v>
      </c>
      <c r="AU7388" s="3">
        <v>0</v>
      </c>
      <c r="AV7388" s="3">
        <v>17</v>
      </c>
      <c r="AW7388" s="3">
        <v>1</v>
      </c>
      <c r="AX7388" s="3">
        <v>17</v>
      </c>
      <c r="AY7388" s="3">
        <v>100</v>
      </c>
      <c r="AZ7388" s="6" t="str">
        <f t="shared" si="809"/>
        <v>3670.1</v>
      </c>
      <c r="BC7388" s="12" t="s">
        <v>19327</v>
      </c>
      <c r="BJ7388" s="12">
        <f t="shared" si="810"/>
        <v>0</v>
      </c>
      <c r="BK7388" s="12">
        <f t="shared" si="811"/>
        <v>0</v>
      </c>
      <c r="CQ7388" s="3" t="str">
        <f>CONCATENATE(baseURL!$A$1,baseURL!$B$1,baseURL!$C$1,".",C7388,".",L7388,".pkl&amp;seq=",BC7388)</f>
        <v>http://proteomics.broadinstitute.org/millscripts/viewfeed.pl?side=xl&amp;cycle=1&amp;fixedMods=iaaC&amp;file=msdataSM/iPRG2012_nd/cpick_in/iPRG2012_nd.3670.1.3.pkl&amp;seq=YSTLGLAQQWDQLYQLGLR</v>
      </c>
    </row>
    <row r="7389" spans="1:95" x14ac:dyDescent="0.2">
      <c r="A7389" s="3">
        <v>443</v>
      </c>
      <c r="B7389" s="2" t="s">
        <v>19328</v>
      </c>
      <c r="C7389" s="2" t="s">
        <v>19329</v>
      </c>
      <c r="D7389" s="3">
        <v>17496</v>
      </c>
      <c r="E7389" s="3">
        <v>17480</v>
      </c>
      <c r="F7389" s="3">
        <v>77093</v>
      </c>
      <c r="G7389" s="3">
        <v>21150</v>
      </c>
      <c r="H7389" s="3">
        <v>69.278599999999997</v>
      </c>
      <c r="I7389" s="30">
        <v>634.81284000000005</v>
      </c>
      <c r="J7389" s="30">
        <v>634.81281490000003</v>
      </c>
      <c r="K7389" s="30">
        <v>3.0000000000000001E-5</v>
      </c>
      <c r="L7389" s="3">
        <v>4</v>
      </c>
      <c r="M7389" s="3">
        <v>4</v>
      </c>
      <c r="N7389" s="10">
        <f t="shared" si="805"/>
        <v>1</v>
      </c>
      <c r="O7389" s="35">
        <v>4</v>
      </c>
      <c r="P7389" s="17"/>
      <c r="Q7389" s="40">
        <v>2536.2345300000002</v>
      </c>
      <c r="R7389" s="40">
        <v>634.81408999999996</v>
      </c>
      <c r="S7389" s="18">
        <f t="shared" si="806"/>
        <v>-1.9690804278046161</v>
      </c>
      <c r="T7389" s="18">
        <f t="shared" si="807"/>
        <v>-2.0086195628232</v>
      </c>
      <c r="U7389" s="18">
        <f t="shared" si="808"/>
        <v>-2.5046703042849527</v>
      </c>
      <c r="V7389" s="30">
        <v>634.8125</v>
      </c>
      <c r="AA7389" s="3" t="s">
        <v>47</v>
      </c>
      <c r="AB7389" s="12" t="s">
        <v>52</v>
      </c>
      <c r="AC7389" s="3" t="s">
        <v>52</v>
      </c>
      <c r="AD7389" s="3" t="s">
        <v>47</v>
      </c>
      <c r="AF7389" s="3" t="s">
        <v>47</v>
      </c>
      <c r="AK7389" s="3" t="s">
        <v>52</v>
      </c>
      <c r="AO7389" s="3" t="s">
        <v>48</v>
      </c>
      <c r="AU7389" s="3">
        <v>0</v>
      </c>
      <c r="AV7389" s="3">
        <v>3</v>
      </c>
      <c r="AW7389" s="3">
        <v>1</v>
      </c>
      <c r="AX7389" s="3">
        <v>3</v>
      </c>
      <c r="AY7389" s="3">
        <v>100</v>
      </c>
      <c r="AZ7389" s="6" t="str">
        <f t="shared" si="809"/>
        <v>3671.1</v>
      </c>
      <c r="BC7389" s="12" t="s">
        <v>19330</v>
      </c>
      <c r="BJ7389" s="12">
        <f t="shared" si="810"/>
        <v>0</v>
      </c>
      <c r="BK7389" s="12">
        <f t="shared" si="811"/>
        <v>0</v>
      </c>
      <c r="BL7389" s="3" t="s">
        <v>10280</v>
      </c>
      <c r="BR7389" s="3" t="s">
        <v>10280</v>
      </c>
      <c r="CQ7389" s="3" t="str">
        <f>CONCATENATE(baseURL!$A$1,baseURL!$B$1,baseURL!$C$1,".",C7389,".",L7389,".pkl&amp;seq=",BC7389,"&amp;varMods=Potassiated-D")</f>
        <v>http://proteomics.broadinstitute.org/millscripts/viewfeed.pl?side=xl&amp;cycle=1&amp;fixedMods=iaaC&amp;file=msdataSM/iPRG2012_nd/cpick_in/iPRG2012_nd.3671.1.4.pkl&amp;seq=AGVSVRDVAAQdFLNAYASFLQR&amp;varMods=Potassiated-D</v>
      </c>
    </row>
    <row r="7390" spans="1:95" x14ac:dyDescent="0.2">
      <c r="A7390" s="3">
        <v>794</v>
      </c>
      <c r="B7390" s="2" t="s">
        <v>19331</v>
      </c>
      <c r="C7390" s="2" t="s">
        <v>19332</v>
      </c>
      <c r="D7390" s="3">
        <v>17497</v>
      </c>
      <c r="E7390" s="3">
        <v>17481</v>
      </c>
      <c r="F7390" s="3">
        <v>77261</v>
      </c>
      <c r="G7390" s="3">
        <v>21159</v>
      </c>
      <c r="H7390" s="3">
        <v>69.346500000000006</v>
      </c>
      <c r="I7390" s="30">
        <v>807.38854000000003</v>
      </c>
      <c r="J7390" s="30">
        <v>807.3866309</v>
      </c>
      <c r="K7390" s="30">
        <v>1.91E-3</v>
      </c>
      <c r="L7390" s="3">
        <v>3</v>
      </c>
      <c r="M7390" s="3">
        <v>3</v>
      </c>
      <c r="N7390" s="10">
        <f t="shared" si="805"/>
        <v>1</v>
      </c>
      <c r="O7390" s="35">
        <v>3</v>
      </c>
      <c r="P7390" s="17"/>
      <c r="Q7390" s="40">
        <v>2420.14482</v>
      </c>
      <c r="R7390" s="32">
        <v>807.38646000000006</v>
      </c>
      <c r="S7390" s="18">
        <f t="shared" si="806"/>
        <v>2.5762136263445625</v>
      </c>
      <c r="T7390" s="18">
        <f t="shared" si="807"/>
        <v>0.21167062913550164</v>
      </c>
      <c r="U7390" s="18">
        <f t="shared" si="808"/>
        <v>4.9542569612834111E-2</v>
      </c>
      <c r="V7390" s="30">
        <v>807.38649999999996</v>
      </c>
      <c r="W7390" s="3" t="s">
        <v>47</v>
      </c>
      <c r="X7390" s="3" t="s">
        <v>47</v>
      </c>
      <c r="Y7390" s="3" t="s">
        <v>47</v>
      </c>
      <c r="AB7390" s="12" t="s">
        <v>52</v>
      </c>
      <c r="AC7390" s="3" t="s">
        <v>52</v>
      </c>
      <c r="AD7390" s="3" t="s">
        <v>47</v>
      </c>
      <c r="AE7390" s="3" t="s">
        <v>47</v>
      </c>
      <c r="AF7390" s="3" t="s">
        <v>47</v>
      </c>
      <c r="AG7390" s="3" t="s">
        <v>52</v>
      </c>
      <c r="AJ7390" s="3" t="s">
        <v>47</v>
      </c>
      <c r="AL7390" s="3" t="s">
        <v>52</v>
      </c>
      <c r="AU7390" s="3">
        <v>0</v>
      </c>
      <c r="AV7390" s="3">
        <v>7</v>
      </c>
      <c r="AW7390" s="3">
        <v>4</v>
      </c>
      <c r="AX7390" s="3">
        <v>3</v>
      </c>
      <c r="AY7390" s="3">
        <v>42.86</v>
      </c>
      <c r="AZ7390" s="6" t="str">
        <f t="shared" si="809"/>
        <v>3679.1</v>
      </c>
      <c r="BC7390" s="12" t="s">
        <v>19333</v>
      </c>
      <c r="BJ7390" s="12">
        <f t="shared" si="810"/>
        <v>0</v>
      </c>
      <c r="BK7390" s="12">
        <f t="shared" si="811"/>
        <v>0</v>
      </c>
      <c r="BL7390" s="3" t="s">
        <v>162</v>
      </c>
      <c r="BM7390" s="3" t="s">
        <v>162</v>
      </c>
      <c r="BR7390" s="3" t="s">
        <v>162</v>
      </c>
      <c r="CQ7390" s="3" t="str">
        <f>CONCATENATE(baseURL!$A$1,baseURL!$B$1,baseURL!$C$1,".",C7390,".",L7390,".pkl&amp;seq=",BC7390,"&amp;varMods=Sodiated-D+Sodiated-E")</f>
        <v>http://proteomics.broadinstitute.org/millscripts/viewfeed.pl?side=xl&amp;cycle=1&amp;fixedMods=iaaC&amp;file=msdataSM/iPRG2012_nd/cpick_in/iPRG2012_nd.3679.1.3.pkl&amp;seq=LYPEEMLSTGVSALdTMNSLAR&amp;varMods=Sodiated-D+Sodiated-E</v>
      </c>
    </row>
    <row r="7391" spans="1:95" x14ac:dyDescent="0.2">
      <c r="A7391" s="3">
        <v>4072</v>
      </c>
      <c r="B7391" s="13" t="s">
        <v>19334</v>
      </c>
      <c r="C7391" s="13" t="s">
        <v>19335</v>
      </c>
      <c r="D7391" s="7">
        <v>17498</v>
      </c>
      <c r="E7391" s="7">
        <v>17482</v>
      </c>
      <c r="F7391" s="7">
        <v>77282</v>
      </c>
      <c r="G7391" s="7">
        <v>21161</v>
      </c>
      <c r="H7391" s="7">
        <v>69.370999999999995</v>
      </c>
      <c r="I7391" s="31">
        <v>942.46181000000001</v>
      </c>
      <c r="J7391" s="31">
        <v>942.46187369999996</v>
      </c>
      <c r="K7391" s="31">
        <v>-6.0000000000000002E-5</v>
      </c>
      <c r="L7391" s="7">
        <v>4</v>
      </c>
      <c r="M7391" s="7">
        <v>4</v>
      </c>
      <c r="N7391" s="26">
        <f t="shared" si="805"/>
        <v>1</v>
      </c>
      <c r="O7391" s="36">
        <v>4</v>
      </c>
      <c r="P7391" s="16"/>
      <c r="Q7391" s="41">
        <v>3766.8210100000001</v>
      </c>
      <c r="R7391" s="41">
        <v>942.46070999999995</v>
      </c>
      <c r="S7391" s="27">
        <f t="shared" si="806"/>
        <v>1.167157408678541</v>
      </c>
      <c r="T7391" s="27">
        <f t="shared" si="807"/>
        <v>1.2347464330968547</v>
      </c>
      <c r="U7391" s="27">
        <f t="shared" si="808"/>
        <v>1.0504416677503732</v>
      </c>
      <c r="V7391" s="31">
        <v>942.46169999999995</v>
      </c>
      <c r="W7391" s="7" t="s">
        <v>47</v>
      </c>
      <c r="X7391" s="7"/>
      <c r="Y7391" s="7" t="s">
        <v>47</v>
      </c>
      <c r="Z7391" s="7" t="s">
        <v>47</v>
      </c>
      <c r="AA7391" s="7" t="s">
        <v>47</v>
      </c>
      <c r="AB7391" s="25" t="s">
        <v>47</v>
      </c>
      <c r="AC7391" s="7"/>
      <c r="AD7391" s="7" t="s">
        <v>47</v>
      </c>
      <c r="AE7391" s="7" t="s">
        <v>47</v>
      </c>
      <c r="AF7391" s="7" t="s">
        <v>47</v>
      </c>
      <c r="AG7391" s="7" t="s">
        <v>47</v>
      </c>
      <c r="AH7391" s="7"/>
      <c r="AI7391" s="7" t="s">
        <v>48</v>
      </c>
      <c r="AJ7391" s="7" t="s">
        <v>47</v>
      </c>
      <c r="AK7391" s="7" t="s">
        <v>47</v>
      </c>
      <c r="AL7391" s="7" t="s">
        <v>48</v>
      </c>
      <c r="AM7391" s="7"/>
      <c r="AN7391" s="7"/>
      <c r="AO7391" s="7"/>
      <c r="AP7391" s="7"/>
      <c r="AQ7391" s="7"/>
      <c r="AR7391" s="7"/>
      <c r="AS7391" s="7"/>
      <c r="AT7391" s="7"/>
      <c r="AU7391" s="3">
        <v>0</v>
      </c>
      <c r="AV7391" s="3">
        <v>11</v>
      </c>
      <c r="AW7391" s="3">
        <v>1</v>
      </c>
      <c r="AX7391" s="3">
        <v>11</v>
      </c>
      <c r="AY7391" s="3">
        <v>100</v>
      </c>
      <c r="AZ7391" s="14" t="str">
        <f t="shared" si="809"/>
        <v>3680.1</v>
      </c>
      <c r="BA7391" s="15"/>
      <c r="BC7391" s="12" t="s">
        <v>19336</v>
      </c>
      <c r="BJ7391" s="12">
        <f t="shared" si="810"/>
        <v>0</v>
      </c>
      <c r="BK7391" s="12">
        <f t="shared" si="811"/>
        <v>0</v>
      </c>
      <c r="CQ7391" s="3" t="str">
        <f>CONCATENATE(baseURL!$A$1,baseURL!$B$1,baseURL!$C$1,".",C7391,".",L7391,".pkl&amp;seq=",BC7391)</f>
        <v>http://proteomics.broadinstitute.org/millscripts/viewfeed.pl?side=xl&amp;cycle=1&amp;fixedMods=iaaC&amp;file=msdataSM/iPRG2012_nd/cpick_in/iPRG2012_nd.3680.1.4.pkl&amp;seq=TVPFVPLSGWNGDNMLEATTNAPWYKGWEKETK</v>
      </c>
    </row>
    <row r="7392" spans="1:95" x14ac:dyDescent="0.2">
      <c r="A7392" s="3">
        <v>6745</v>
      </c>
      <c r="B7392" s="2" t="s">
        <v>19337</v>
      </c>
      <c r="C7392" s="2" t="s">
        <v>19338</v>
      </c>
      <c r="D7392" s="3">
        <v>17499</v>
      </c>
      <c r="E7392" s="3">
        <v>17483</v>
      </c>
      <c r="F7392" s="3">
        <v>77303</v>
      </c>
      <c r="G7392" s="3">
        <v>21163</v>
      </c>
      <c r="H7392" s="3">
        <v>69.387299999999996</v>
      </c>
      <c r="I7392" s="30">
        <v>833.43194000000005</v>
      </c>
      <c r="J7392" s="30">
        <v>833.43187799999998</v>
      </c>
      <c r="K7392" s="30">
        <v>6.0000000000000002E-5</v>
      </c>
      <c r="L7392" s="3">
        <v>3</v>
      </c>
      <c r="M7392" s="3">
        <v>3</v>
      </c>
      <c r="N7392" s="10">
        <f t="shared" si="805"/>
        <v>1</v>
      </c>
      <c r="O7392" s="35">
        <v>3</v>
      </c>
      <c r="P7392" s="17"/>
      <c r="Q7392" s="40">
        <v>2498.2786500000002</v>
      </c>
      <c r="R7392" s="40">
        <v>833.43106999999998</v>
      </c>
      <c r="S7392" s="18">
        <f t="shared" si="806"/>
        <v>1.0438775699557228</v>
      </c>
      <c r="T7392" s="18">
        <f t="shared" si="807"/>
        <v>0.96948629477703441</v>
      </c>
      <c r="U7392" s="18">
        <f t="shared" si="808"/>
        <v>0.87589727123554029</v>
      </c>
      <c r="V7392" s="30">
        <v>833.43179999999995</v>
      </c>
      <c r="W7392" s="3" t="s">
        <v>47</v>
      </c>
      <c r="X7392" s="3" t="s">
        <v>47</v>
      </c>
      <c r="Y7392" s="3" t="s">
        <v>47</v>
      </c>
      <c r="Z7392" s="3" t="s">
        <v>47</v>
      </c>
      <c r="AA7392" s="3" t="s">
        <v>48</v>
      </c>
      <c r="AB7392" s="12" t="s">
        <v>47</v>
      </c>
      <c r="AC7392" s="3" t="s">
        <v>47</v>
      </c>
      <c r="AD7392" s="3" t="s">
        <v>47</v>
      </c>
      <c r="AE7392" s="3" t="s">
        <v>47</v>
      </c>
      <c r="AF7392" s="3" t="s">
        <v>47</v>
      </c>
      <c r="AG7392" s="3" t="s">
        <v>47</v>
      </c>
      <c r="AI7392" s="3" t="s">
        <v>47</v>
      </c>
      <c r="AK7392" s="3" t="s">
        <v>47</v>
      </c>
      <c r="AL7392" s="3" t="s">
        <v>47</v>
      </c>
      <c r="AN7392" s="3" t="s">
        <v>47</v>
      </c>
      <c r="AU7392" s="3">
        <v>0</v>
      </c>
      <c r="AV7392" s="3">
        <v>14</v>
      </c>
      <c r="AW7392" s="3">
        <v>1</v>
      </c>
      <c r="AX7392" s="3">
        <v>14</v>
      </c>
      <c r="AY7392" s="3">
        <v>100</v>
      </c>
      <c r="AZ7392" s="6" t="str">
        <f t="shared" si="809"/>
        <v>3681.1</v>
      </c>
      <c r="BC7392" s="12" t="s">
        <v>19317</v>
      </c>
      <c r="BJ7392" s="12">
        <f t="shared" si="810"/>
        <v>0</v>
      </c>
      <c r="BK7392" s="12">
        <f t="shared" si="811"/>
        <v>0</v>
      </c>
      <c r="CQ7392" s="3" t="str">
        <f>CONCATENATE(baseURL!$A$1,baseURL!$B$1,baseURL!$C$1,".",C7392,".",L7392,".pkl&amp;seq=",BC7392)</f>
        <v>http://proteomics.broadinstitute.org/millscripts/viewfeed.pl?side=xl&amp;cycle=1&amp;fixedMods=iaaC&amp;file=msdataSM/iPRG2012_nd/cpick_in/iPRG2012_nd.3681.1.3.pkl&amp;seq=AGVSVRDVAAQDFLNAYASFLQR</v>
      </c>
    </row>
    <row r="7393" spans="1:95" x14ac:dyDescent="0.2">
      <c r="A7393" s="3">
        <v>6936</v>
      </c>
      <c r="B7393" s="2" t="s">
        <v>19339</v>
      </c>
      <c r="C7393" s="2" t="s">
        <v>19334</v>
      </c>
      <c r="D7393" s="3">
        <v>17500</v>
      </c>
      <c r="E7393" s="3">
        <v>17484</v>
      </c>
      <c r="F7393" s="3">
        <v>77304</v>
      </c>
      <c r="G7393" s="3">
        <v>21164</v>
      </c>
      <c r="H7393" s="3">
        <v>69.395600000000002</v>
      </c>
      <c r="I7393" s="30">
        <v>945.99424999999997</v>
      </c>
      <c r="J7393" s="30">
        <v>945.99558119999995</v>
      </c>
      <c r="K7393" s="30">
        <v>-1.33E-3</v>
      </c>
      <c r="L7393" s="3">
        <v>4</v>
      </c>
      <c r="M7393" s="3">
        <v>4</v>
      </c>
      <c r="N7393" s="10">
        <f t="shared" si="805"/>
        <v>1</v>
      </c>
      <c r="O7393" s="35">
        <v>4</v>
      </c>
      <c r="P7393" s="17"/>
      <c r="Q7393" s="40">
        <v>3780.9589000000001</v>
      </c>
      <c r="R7393" s="40">
        <v>945.99518</v>
      </c>
      <c r="S7393" s="18">
        <f t="shared" si="806"/>
        <v>-0.98309168979000428</v>
      </c>
      <c r="T7393" s="18">
        <f t="shared" si="807"/>
        <v>0.42410364072049161</v>
      </c>
      <c r="U7393" s="18">
        <f t="shared" si="808"/>
        <v>0.23255932447032931</v>
      </c>
      <c r="V7393" s="30">
        <v>945.99540000000002</v>
      </c>
      <c r="W7393" s="3" t="s">
        <v>47</v>
      </c>
      <c r="X7393" s="3" t="s">
        <v>47</v>
      </c>
      <c r="Y7393" s="3" t="s">
        <v>47</v>
      </c>
      <c r="Z7393" s="3" t="s">
        <v>47</v>
      </c>
      <c r="AA7393" s="3" t="s">
        <v>47</v>
      </c>
      <c r="AB7393" s="12" t="s">
        <v>47</v>
      </c>
      <c r="AC7393" s="3" t="s">
        <v>47</v>
      </c>
      <c r="AD7393" s="3" t="s">
        <v>47</v>
      </c>
      <c r="AE7393" s="3" t="s">
        <v>47</v>
      </c>
      <c r="AF7393" s="3" t="s">
        <v>47</v>
      </c>
      <c r="AG7393" s="3" t="s">
        <v>47</v>
      </c>
      <c r="AI7393" s="3" t="s">
        <v>47</v>
      </c>
      <c r="AJ7393" s="3" t="s">
        <v>47</v>
      </c>
      <c r="AK7393" s="3" t="s">
        <v>47</v>
      </c>
      <c r="AL7393" s="3" t="s">
        <v>47</v>
      </c>
      <c r="AM7393" s="3" t="s">
        <v>47</v>
      </c>
      <c r="AN7393" s="3" t="s">
        <v>47</v>
      </c>
      <c r="AO7393" s="3" t="s">
        <v>47</v>
      </c>
      <c r="AP7393" s="3" t="s">
        <v>47</v>
      </c>
      <c r="AU7393" s="3">
        <v>0</v>
      </c>
      <c r="AV7393" s="3">
        <v>19</v>
      </c>
      <c r="AW7393" s="3">
        <v>1</v>
      </c>
      <c r="AX7393" s="3">
        <v>19</v>
      </c>
      <c r="AY7393" s="3">
        <v>100</v>
      </c>
      <c r="AZ7393" s="6" t="str">
        <f t="shared" si="809"/>
        <v>3681.2</v>
      </c>
      <c r="BC7393" s="12" t="s">
        <v>19340</v>
      </c>
      <c r="BJ7393" s="12">
        <f t="shared" si="810"/>
        <v>1</v>
      </c>
      <c r="BK7393" s="12">
        <f t="shared" si="811"/>
        <v>0</v>
      </c>
      <c r="CQ7393" s="3" t="str">
        <f>CONCATENATE(baseURL!$A$1,baseURL!$B$1,baseURL!$C$1,".",C7393,".",L7393,".pkl&amp;seq=",BC7393)</f>
        <v>http://proteomics.broadinstitute.org/millscripts/viewfeed.pl?side=xl&amp;cycle=1&amp;fixedMods=iaaC&amp;file=msdataSM/iPRG2012_nd/cpick_in/iPRG2012_nd.3681.2.4.pkl&amp;seq=LAVLGPNGAGKSTLLNVLTGELLPTSGEVYTHENCR</v>
      </c>
    </row>
    <row r="7394" spans="1:95" x14ac:dyDescent="0.2">
      <c r="A7394" s="3">
        <v>6818</v>
      </c>
      <c r="B7394" s="2" t="s">
        <v>19341</v>
      </c>
      <c r="C7394" s="2" t="s">
        <v>19342</v>
      </c>
      <c r="D7394" s="3">
        <v>17501</v>
      </c>
      <c r="E7394" s="3">
        <v>17485</v>
      </c>
      <c r="F7394" s="3">
        <v>77324</v>
      </c>
      <c r="G7394" s="3">
        <v>21166</v>
      </c>
      <c r="H7394" s="3">
        <v>69.407799999999995</v>
      </c>
      <c r="I7394" s="30">
        <v>754.17336</v>
      </c>
      <c r="J7394" s="30">
        <v>754.17060660000004</v>
      </c>
      <c r="K7394" s="30">
        <v>2.7499999999999998E-3</v>
      </c>
      <c r="L7394" s="3">
        <v>5</v>
      </c>
      <c r="M7394" s="3">
        <v>5</v>
      </c>
      <c r="N7394" s="10">
        <f t="shared" si="805"/>
        <v>1</v>
      </c>
      <c r="O7394" s="35">
        <v>5</v>
      </c>
      <c r="P7394" s="17"/>
      <c r="Q7394" s="40">
        <v>3766.8210100000001</v>
      </c>
      <c r="R7394" s="40">
        <v>754.17002000000002</v>
      </c>
      <c r="S7394" s="18">
        <f t="shared" si="806"/>
        <v>4.4287095898881486</v>
      </c>
      <c r="T7394" s="18">
        <f t="shared" si="807"/>
        <v>0.77780869626671667</v>
      </c>
      <c r="U7394" s="18">
        <f t="shared" si="808"/>
        <v>0.769057353955239</v>
      </c>
      <c r="V7394" s="30">
        <v>754.17060000000004</v>
      </c>
      <c r="W7394" s="3" t="s">
        <v>47</v>
      </c>
      <c r="X7394" s="3" t="s">
        <v>47</v>
      </c>
      <c r="Y7394" s="3" t="s">
        <v>47</v>
      </c>
      <c r="Z7394" s="3" t="s">
        <v>47</v>
      </c>
      <c r="AA7394" s="3" t="s">
        <v>47</v>
      </c>
      <c r="AB7394" s="12" t="s">
        <v>47</v>
      </c>
      <c r="AC7394" s="3" t="s">
        <v>47</v>
      </c>
      <c r="AD7394" s="3" t="s">
        <v>47</v>
      </c>
      <c r="AE7394" s="3" t="s">
        <v>47</v>
      </c>
      <c r="AF7394" s="3" t="s">
        <v>48</v>
      </c>
      <c r="AG7394" s="3" t="s">
        <v>47</v>
      </c>
      <c r="AJ7394" s="3" t="s">
        <v>47</v>
      </c>
      <c r="AK7394" s="3" t="s">
        <v>47</v>
      </c>
      <c r="AL7394" s="3" t="s">
        <v>48</v>
      </c>
      <c r="AU7394" s="3">
        <v>0</v>
      </c>
      <c r="AV7394" s="3">
        <v>12</v>
      </c>
      <c r="AW7394" s="3">
        <v>1</v>
      </c>
      <c r="AX7394" s="3">
        <v>12</v>
      </c>
      <c r="AY7394" s="3">
        <v>100</v>
      </c>
      <c r="AZ7394" s="6" t="str">
        <f t="shared" si="809"/>
        <v>3682.1</v>
      </c>
      <c r="BC7394" s="12" t="s">
        <v>19336</v>
      </c>
      <c r="BJ7394" s="12">
        <f t="shared" si="810"/>
        <v>0</v>
      </c>
      <c r="BK7394" s="12">
        <f t="shared" si="811"/>
        <v>0</v>
      </c>
      <c r="CQ7394" s="3" t="str">
        <f>CONCATENATE(baseURL!$A$1,baseURL!$B$1,baseURL!$C$1,".",C7394,".",L7394,".pkl&amp;seq=",BC7394)</f>
        <v>http://proteomics.broadinstitute.org/millscripts/viewfeed.pl?side=xl&amp;cycle=1&amp;fixedMods=iaaC&amp;file=msdataSM/iPRG2012_nd/cpick_in/iPRG2012_nd.3682.1.5.pkl&amp;seq=TVPFVPLSGWNGDNMLEATTNAPWYKGWEKETK</v>
      </c>
    </row>
    <row r="7395" spans="1:95" x14ac:dyDescent="0.2">
      <c r="A7395" s="3">
        <v>800</v>
      </c>
      <c r="B7395" s="2" t="s">
        <v>19343</v>
      </c>
      <c r="C7395" s="2" t="s">
        <v>19337</v>
      </c>
      <c r="D7395" s="3">
        <v>17502</v>
      </c>
      <c r="E7395" s="3">
        <v>17486</v>
      </c>
      <c r="F7395" s="3">
        <v>77325</v>
      </c>
      <c r="G7395" s="3">
        <v>21167</v>
      </c>
      <c r="H7395" s="3">
        <v>69.412000000000006</v>
      </c>
      <c r="I7395" s="30">
        <v>761.76260000000002</v>
      </c>
      <c r="J7395" s="30">
        <v>761.76035779999995</v>
      </c>
      <c r="K7395" s="30">
        <v>2.2399999999999998E-3</v>
      </c>
      <c r="L7395" s="3">
        <v>5</v>
      </c>
      <c r="M7395" s="3">
        <v>5</v>
      </c>
      <c r="N7395" s="10">
        <f t="shared" si="805"/>
        <v>1</v>
      </c>
      <c r="O7395" s="35">
        <v>5</v>
      </c>
      <c r="P7395" s="17"/>
      <c r="Q7395" s="37">
        <v>3804.7768900000001</v>
      </c>
      <c r="R7395" s="37">
        <v>761.76120000000003</v>
      </c>
      <c r="S7395" s="18">
        <f t="shared" si="806"/>
        <v>1.8378462961747484</v>
      </c>
      <c r="T7395" s="18">
        <f t="shared" si="807"/>
        <v>-1.1055958219966757</v>
      </c>
      <c r="U7395" s="18">
        <f t="shared" si="808"/>
        <v>-1.1814726189801412</v>
      </c>
      <c r="V7395" s="30">
        <v>761.76030000000003</v>
      </c>
      <c r="X7395" s="3" t="s">
        <v>47</v>
      </c>
      <c r="Y7395" s="3" t="s">
        <v>47</v>
      </c>
      <c r="AB7395" s="12" t="s">
        <v>52</v>
      </c>
      <c r="AC7395" s="3" t="s">
        <v>52</v>
      </c>
      <c r="AD7395" s="3" t="s">
        <v>47</v>
      </c>
      <c r="AE7395" s="3" t="s">
        <v>47</v>
      </c>
      <c r="AF7395" s="3" t="s">
        <v>48</v>
      </c>
      <c r="AU7395" s="3">
        <v>0</v>
      </c>
      <c r="AV7395" s="3">
        <v>4</v>
      </c>
      <c r="AW7395" s="3">
        <v>3</v>
      </c>
      <c r="AX7395" s="3">
        <v>2</v>
      </c>
      <c r="AY7395" s="3">
        <v>50</v>
      </c>
      <c r="AZ7395" s="6" t="str">
        <f t="shared" si="809"/>
        <v>3682.2</v>
      </c>
      <c r="BC7395" s="12" t="s">
        <v>19344</v>
      </c>
      <c r="BJ7395" s="12">
        <f t="shared" si="810"/>
        <v>0</v>
      </c>
      <c r="BK7395" s="12">
        <f t="shared" si="811"/>
        <v>0</v>
      </c>
      <c r="BL7395" s="3" t="s">
        <v>10280</v>
      </c>
      <c r="BR7395" s="3" t="s">
        <v>10280</v>
      </c>
      <c r="CQ7395" s="3" t="str">
        <f>CONCATENATE(baseURL!$A$1,baseURL!$B$1,baseURL!$C$1,".",C7395,".",L7395,".pkl&amp;seq=",BC7395,"&amp;varMods=Potassiated-D")</f>
        <v>http://proteomics.broadinstitute.org/millscripts/viewfeed.pl?side=xl&amp;cycle=1&amp;fixedMods=iaaC&amp;file=msdataSM/iPRG2012_nd/cpick_in/iPRG2012_nd.3682.2.5.pkl&amp;seq=TVPFVPLSGWNGdNMLEATTNAPWYKGWEKETK&amp;varMods=Potassiated-D</v>
      </c>
    </row>
    <row r="7396" spans="1:95" x14ac:dyDescent="0.2">
      <c r="A7396" s="3">
        <v>6723</v>
      </c>
      <c r="B7396" s="2" t="s">
        <v>19345</v>
      </c>
      <c r="C7396" s="2" t="s">
        <v>19339</v>
      </c>
      <c r="D7396" s="3">
        <v>17503</v>
      </c>
      <c r="E7396" s="3">
        <v>17487</v>
      </c>
      <c r="F7396" s="3">
        <v>77326</v>
      </c>
      <c r="G7396" s="3">
        <v>21168</v>
      </c>
      <c r="H7396" s="3">
        <v>69.416200000000003</v>
      </c>
      <c r="I7396" s="30">
        <v>800.06182999999999</v>
      </c>
      <c r="J7396" s="30">
        <v>800.05892600000004</v>
      </c>
      <c r="K7396" s="30">
        <v>2.8999999999999998E-3</v>
      </c>
      <c r="L7396" s="3">
        <v>3</v>
      </c>
      <c r="M7396" s="3">
        <v>3</v>
      </c>
      <c r="N7396" s="10">
        <f t="shared" si="805"/>
        <v>1</v>
      </c>
      <c r="O7396" s="35">
        <v>3</v>
      </c>
      <c r="P7396" s="17"/>
      <c r="Q7396" s="40">
        <v>2398.1628700000001</v>
      </c>
      <c r="R7396" s="40">
        <v>800.05913999999996</v>
      </c>
      <c r="S7396" s="18">
        <f t="shared" si="806"/>
        <v>3.3622514455989005</v>
      </c>
      <c r="T7396" s="18">
        <f t="shared" si="807"/>
        <v>-0.26748022641732372</v>
      </c>
      <c r="U7396" s="18">
        <f t="shared" si="808"/>
        <v>-0.29997782409246954</v>
      </c>
      <c r="V7396" s="30">
        <v>800.05889999999999</v>
      </c>
      <c r="W7396" s="3" t="s">
        <v>47</v>
      </c>
      <c r="X7396" s="3" t="s">
        <v>47</v>
      </c>
      <c r="Y7396" s="3" t="s">
        <v>47</v>
      </c>
      <c r="Z7396" s="3" t="s">
        <v>47</v>
      </c>
      <c r="AA7396" s="3" t="s">
        <v>48</v>
      </c>
      <c r="AB7396" s="12" t="s">
        <v>47</v>
      </c>
      <c r="AC7396" s="3" t="s">
        <v>47</v>
      </c>
      <c r="AD7396" s="3" t="s">
        <v>47</v>
      </c>
      <c r="AE7396" s="3" t="s">
        <v>47</v>
      </c>
      <c r="AF7396" s="3" t="s">
        <v>47</v>
      </c>
      <c r="AG7396" s="3" t="s">
        <v>47</v>
      </c>
      <c r="AI7396" s="3" t="s">
        <v>47</v>
      </c>
      <c r="AJ7396" s="3" t="s">
        <v>47</v>
      </c>
      <c r="AK7396" s="3" t="s">
        <v>47</v>
      </c>
      <c r="AL7396" s="3" t="s">
        <v>47</v>
      </c>
      <c r="AU7396" s="3">
        <v>0</v>
      </c>
      <c r="AV7396" s="3">
        <v>14</v>
      </c>
      <c r="AW7396" s="3">
        <v>1</v>
      </c>
      <c r="AX7396" s="3">
        <v>14</v>
      </c>
      <c r="AY7396" s="3">
        <v>100</v>
      </c>
      <c r="AZ7396" s="6" t="str">
        <f t="shared" si="809"/>
        <v>3682.3</v>
      </c>
      <c r="BC7396" s="12" t="s">
        <v>19320</v>
      </c>
      <c r="BJ7396" s="12">
        <f t="shared" si="810"/>
        <v>0</v>
      </c>
      <c r="BK7396" s="12">
        <f t="shared" si="811"/>
        <v>0</v>
      </c>
      <c r="CQ7396" s="3" t="str">
        <f>CONCATENATE(baseURL!$A$1,baseURL!$B$1,baseURL!$C$1,".",C7396,".",L7396,".pkl&amp;seq=",BC7396)</f>
        <v>http://proteomics.broadinstitute.org/millscripts/viewfeed.pl?side=xl&amp;cycle=1&amp;fixedMods=iaaC&amp;file=msdataSM/iPRG2012_nd/cpick_in/iPRG2012_nd.3682.3.3.pkl&amp;seq=LYPEEMLSTGVSALDTMNSLAR</v>
      </c>
    </row>
    <row r="7397" spans="1:95" x14ac:dyDescent="0.2">
      <c r="A7397" s="3">
        <v>1137</v>
      </c>
      <c r="B7397" s="2" t="s">
        <v>19346</v>
      </c>
      <c r="C7397" s="2" t="s">
        <v>19347</v>
      </c>
      <c r="D7397" s="3">
        <v>17504</v>
      </c>
      <c r="E7397" s="3">
        <v>17488</v>
      </c>
      <c r="F7397" s="3">
        <v>77327</v>
      </c>
      <c r="G7397" s="3">
        <v>21169</v>
      </c>
      <c r="H7397" s="3">
        <v>69.420299999999997</v>
      </c>
      <c r="I7397" s="30">
        <v>947.96068000000002</v>
      </c>
      <c r="J7397" s="30">
        <v>947.95622360000004</v>
      </c>
      <c r="K7397" s="30">
        <v>4.4600000000000004E-3</v>
      </c>
      <c r="L7397" s="3">
        <v>4</v>
      </c>
      <c r="M7397" s="3">
        <v>4</v>
      </c>
      <c r="N7397" s="10">
        <f t="shared" si="805"/>
        <v>1</v>
      </c>
      <c r="O7397" s="35">
        <v>4</v>
      </c>
      <c r="P7397" s="17"/>
      <c r="Q7397" s="40">
        <v>3788.8029499999998</v>
      </c>
      <c r="R7397" s="32">
        <v>947.95619999999997</v>
      </c>
      <c r="S7397" s="18">
        <f t="shared" si="806"/>
        <v>4.7259567478516109</v>
      </c>
      <c r="T7397" s="18">
        <f t="shared" si="807"/>
        <v>2.4895665091741511E-2</v>
      </c>
      <c r="U7397" s="18">
        <f t="shared" si="808"/>
        <v>0</v>
      </c>
      <c r="V7397" s="30">
        <v>947.95619999999997</v>
      </c>
      <c r="W7397" s="3" t="s">
        <v>47</v>
      </c>
      <c r="X7397" s="3" t="s">
        <v>65</v>
      </c>
      <c r="Y7397" s="3" t="s">
        <v>47</v>
      </c>
      <c r="AB7397" s="12" t="s">
        <v>52</v>
      </c>
      <c r="AC7397" s="3" t="s">
        <v>52</v>
      </c>
      <c r="AD7397" s="3" t="s">
        <v>47</v>
      </c>
      <c r="AF7397" s="3" t="s">
        <v>47</v>
      </c>
      <c r="AU7397" s="3">
        <v>1</v>
      </c>
      <c r="AV7397" s="3">
        <v>4</v>
      </c>
      <c r="AW7397" s="3">
        <v>2</v>
      </c>
      <c r="AX7397" s="3">
        <v>3</v>
      </c>
      <c r="AY7397" s="3">
        <v>75</v>
      </c>
      <c r="AZ7397" s="6" t="str">
        <f t="shared" si="809"/>
        <v>3682.4</v>
      </c>
      <c r="BC7397" s="12" t="s">
        <v>19344</v>
      </c>
      <c r="BJ7397" s="12">
        <f t="shared" si="810"/>
        <v>0</v>
      </c>
      <c r="BK7397" s="12">
        <f t="shared" si="811"/>
        <v>0</v>
      </c>
      <c r="BL7397" s="3" t="s">
        <v>162</v>
      </c>
      <c r="BR7397" s="3" t="s">
        <v>162</v>
      </c>
      <c r="BT7397" s="3" t="s">
        <v>19348</v>
      </c>
      <c r="BZ7397" s="3" t="s">
        <v>19349</v>
      </c>
      <c r="CQ7397" s="3" t="str">
        <f>CONCATENATE(baseURL!$A$1,baseURL!$B$1,baseURL!$C$1,".",C7397,".",L7397,".pkl&amp;seq=",BC7397,"&amp;varMods=Sodiated-D")</f>
        <v>http://proteomics.broadinstitute.org/millscripts/viewfeed.pl?side=xl&amp;cycle=1&amp;fixedMods=iaaC&amp;file=msdataSM/iPRG2012_nd/cpick_in/iPRG2012_nd.3682.4.4.pkl&amp;seq=TVPFVPLSGWNGdNMLEATTNAPWYKGWEKETK&amp;varMods=Sodiated-D</v>
      </c>
    </row>
    <row r="7398" spans="1:95" x14ac:dyDescent="0.2">
      <c r="A7398" s="3">
        <v>6618</v>
      </c>
      <c r="B7398" s="2" t="s">
        <v>19350</v>
      </c>
      <c r="C7398" s="2" t="s">
        <v>19351</v>
      </c>
      <c r="D7398" s="3">
        <v>17505</v>
      </c>
      <c r="E7398" s="3">
        <v>17489</v>
      </c>
      <c r="F7398" s="3">
        <v>77345</v>
      </c>
      <c r="G7398" s="3">
        <v>21171</v>
      </c>
      <c r="H7398" s="3">
        <v>69.432500000000005</v>
      </c>
      <c r="I7398" s="30">
        <v>842.10578999999996</v>
      </c>
      <c r="J7398" s="30">
        <v>842.10270949999995</v>
      </c>
      <c r="K7398" s="30">
        <v>3.0799999999999998E-3</v>
      </c>
      <c r="L7398" s="3">
        <v>3</v>
      </c>
      <c r="M7398" s="3">
        <v>3</v>
      </c>
      <c r="N7398" s="10">
        <f t="shared" si="805"/>
        <v>1</v>
      </c>
      <c r="O7398" s="35">
        <v>3</v>
      </c>
      <c r="P7398" s="17"/>
      <c r="Q7398" s="40">
        <v>2524.2943</v>
      </c>
      <c r="R7398" s="40">
        <v>842.10294999999996</v>
      </c>
      <c r="S7398" s="18">
        <f t="shared" si="806"/>
        <v>3.3725092638518368</v>
      </c>
      <c r="T7398" s="18">
        <f t="shared" si="807"/>
        <v>-0.28559453451394928</v>
      </c>
      <c r="U7398" s="18">
        <f t="shared" si="808"/>
        <v>-0.17812548924374025</v>
      </c>
      <c r="V7398" s="30">
        <v>842.1028</v>
      </c>
      <c r="W7398" s="3" t="s">
        <v>47</v>
      </c>
      <c r="X7398" s="3" t="s">
        <v>47</v>
      </c>
      <c r="Y7398" s="3" t="s">
        <v>47</v>
      </c>
      <c r="Z7398" s="3" t="s">
        <v>47</v>
      </c>
      <c r="AA7398" s="3" t="s">
        <v>47</v>
      </c>
      <c r="AB7398" s="12" t="s">
        <v>47</v>
      </c>
      <c r="AC7398" s="3" t="s">
        <v>47</v>
      </c>
      <c r="AE7398" s="3" t="s">
        <v>47</v>
      </c>
      <c r="AF7398" s="3" t="s">
        <v>47</v>
      </c>
      <c r="AG7398" s="3" t="s">
        <v>47</v>
      </c>
      <c r="AI7398" s="3" t="s">
        <v>47</v>
      </c>
      <c r="AK7398" s="3" t="s">
        <v>47</v>
      </c>
      <c r="AL7398" s="3" t="s">
        <v>47</v>
      </c>
      <c r="AU7398" s="3">
        <v>0</v>
      </c>
      <c r="AV7398" s="3">
        <v>13</v>
      </c>
      <c r="AW7398" s="3">
        <v>1</v>
      </c>
      <c r="AX7398" s="3">
        <v>13</v>
      </c>
      <c r="AY7398" s="3">
        <v>100</v>
      </c>
      <c r="AZ7398" s="6" t="str">
        <f t="shared" si="809"/>
        <v>3683.1</v>
      </c>
      <c r="BC7398" s="12" t="s">
        <v>19352</v>
      </c>
      <c r="BJ7398" s="12">
        <f t="shared" si="810"/>
        <v>0</v>
      </c>
      <c r="BK7398" s="12">
        <f t="shared" si="811"/>
        <v>0</v>
      </c>
      <c r="CQ7398" s="3" t="str">
        <f>CONCATENATE(baseURL!$A$1,baseURL!$B$1,baseURL!$C$1,".",C7398,".",L7398,".pkl&amp;seq=",BC7398)</f>
        <v>http://proteomics.broadinstitute.org/millscripts/viewfeed.pl?side=xl&amp;cycle=1&amp;fixedMods=iaaC&amp;file=msdataSM/iPRG2012_nd/cpick_in/iPRG2012_nd.3683.1.3.pkl&amp;seq=PGVSVRDVAAQDFLNAYASFLQR</v>
      </c>
    </row>
    <row r="7399" spans="1:95" x14ac:dyDescent="0.2">
      <c r="A7399" s="3">
        <v>4644</v>
      </c>
      <c r="B7399" s="2" t="s">
        <v>19353</v>
      </c>
      <c r="C7399" s="2" t="s">
        <v>19341</v>
      </c>
      <c r="D7399" s="3">
        <v>17506</v>
      </c>
      <c r="E7399" s="3">
        <v>17490</v>
      </c>
      <c r="F7399" s="3">
        <v>77346</v>
      </c>
      <c r="G7399" s="3">
        <v>21172</v>
      </c>
      <c r="H7399" s="3">
        <v>69.438400000000001</v>
      </c>
      <c r="I7399" s="30">
        <v>940.15981999999997</v>
      </c>
      <c r="J7399" s="30">
        <v>940.48807190000002</v>
      </c>
      <c r="K7399" s="30">
        <v>-0.32824999999999999</v>
      </c>
      <c r="L7399" s="3">
        <v>0</v>
      </c>
      <c r="M7399" s="3">
        <v>3</v>
      </c>
      <c r="N7399" s="10">
        <f t="shared" si="805"/>
        <v>1</v>
      </c>
      <c r="O7399" s="35">
        <v>3</v>
      </c>
      <c r="P7399" s="17"/>
      <c r="Q7399" s="40">
        <v>2819.45019</v>
      </c>
      <c r="R7399" s="40">
        <v>940.48824999999999</v>
      </c>
      <c r="S7399" s="18">
        <f t="shared" si="806"/>
        <v>-349.21223098749584</v>
      </c>
      <c r="T7399" s="18">
        <f t="shared" si="807"/>
        <v>-0.18936972362066409</v>
      </c>
      <c r="U7399" s="18">
        <f t="shared" si="808"/>
        <v>-0.37214712679911699</v>
      </c>
      <c r="V7399" s="30">
        <v>940.48789999999997</v>
      </c>
      <c r="W7399" s="3" t="s">
        <v>47</v>
      </c>
      <c r="X7399" s="3" t="s">
        <v>47</v>
      </c>
      <c r="Y7399" s="3" t="s">
        <v>47</v>
      </c>
      <c r="Z7399" s="3" t="s">
        <v>47</v>
      </c>
      <c r="AA7399" s="3" t="s">
        <v>47</v>
      </c>
      <c r="AB7399" s="12" t="s">
        <v>47</v>
      </c>
      <c r="AC7399" s="3" t="s">
        <v>47</v>
      </c>
      <c r="AD7399" s="3" t="s">
        <v>47</v>
      </c>
      <c r="AE7399" s="3" t="s">
        <v>47</v>
      </c>
      <c r="AF7399" s="3" t="s">
        <v>47</v>
      </c>
      <c r="AI7399" s="3" t="s">
        <v>47</v>
      </c>
      <c r="AK7399" s="3" t="s">
        <v>47</v>
      </c>
      <c r="AL7399" s="3" t="s">
        <v>47</v>
      </c>
      <c r="AM7399" s="3" t="s">
        <v>47</v>
      </c>
      <c r="AN7399" s="3" t="s">
        <v>47</v>
      </c>
      <c r="AU7399" s="3">
        <v>0</v>
      </c>
      <c r="AV7399" s="3">
        <v>15</v>
      </c>
      <c r="AW7399" s="3">
        <v>1</v>
      </c>
      <c r="AX7399" s="3">
        <v>15</v>
      </c>
      <c r="AY7399" s="3">
        <v>100</v>
      </c>
      <c r="AZ7399" s="6" t="str">
        <f t="shared" si="809"/>
        <v>3683.2</v>
      </c>
      <c r="BC7399" s="12" t="s">
        <v>19354</v>
      </c>
      <c r="BJ7399" s="12">
        <f t="shared" si="810"/>
        <v>0</v>
      </c>
      <c r="BK7399" s="12">
        <f t="shared" si="811"/>
        <v>0</v>
      </c>
      <c r="CQ7399" s="3" t="str">
        <f>CONCATENATE(baseURL!$A$1,baseURL!$B$1,baseURL!$C$1,".",C7399,".",L7399,".pkl&amp;seq=",BC7399)</f>
        <v>http://proteomics.broadinstitute.org/millscripts/viewfeed.pl?side=xl&amp;cycle=1&amp;fixedMods=iaaC&amp;file=msdataSM/iPRG2012_nd/cpick_in/iPRG2012_nd.3683.2.0.pkl&amp;seq=TWPFKVLDVDGNPVLEVQYLEETK</v>
      </c>
    </row>
    <row r="7400" spans="1:95" x14ac:dyDescent="0.2">
      <c r="A7400" s="3">
        <v>1676</v>
      </c>
      <c r="B7400" s="2" t="s">
        <v>19355</v>
      </c>
      <c r="C7400" s="2" t="s">
        <v>19356</v>
      </c>
      <c r="D7400" s="3">
        <v>17508</v>
      </c>
      <c r="E7400" s="3">
        <v>17492</v>
      </c>
      <c r="F7400" s="3">
        <v>77366</v>
      </c>
      <c r="G7400" s="3">
        <v>21175</v>
      </c>
      <c r="H7400" s="3">
        <v>69.459599999999995</v>
      </c>
      <c r="I7400" s="30">
        <v>951.96069</v>
      </c>
      <c r="J7400" s="30">
        <v>951.94811340000001</v>
      </c>
      <c r="K7400" s="30">
        <v>1.2579999999999999E-2</v>
      </c>
      <c r="L7400" s="3">
        <v>4</v>
      </c>
      <c r="M7400" s="3">
        <v>4</v>
      </c>
      <c r="N7400" s="10">
        <f t="shared" si="805"/>
        <v>1</v>
      </c>
      <c r="O7400" s="35">
        <v>4</v>
      </c>
      <c r="P7400" s="17"/>
      <c r="Q7400" s="40">
        <v>3804.7768900000001</v>
      </c>
      <c r="R7400" s="40">
        <v>951.94967999999994</v>
      </c>
      <c r="S7400" s="18">
        <f t="shared" si="806"/>
        <v>11.56573738231174</v>
      </c>
      <c r="T7400" s="18">
        <f t="shared" si="807"/>
        <v>-1.645675220913783</v>
      </c>
      <c r="U7400" s="18">
        <f t="shared" si="808"/>
        <v>-1.6597515952628115</v>
      </c>
      <c r="V7400" s="30">
        <v>951.94809999999995</v>
      </c>
      <c r="X7400" s="3" t="s">
        <v>47</v>
      </c>
      <c r="Y7400" s="3" t="s">
        <v>47</v>
      </c>
      <c r="AA7400" s="3" t="s">
        <v>47</v>
      </c>
      <c r="AB7400" s="12" t="s">
        <v>52</v>
      </c>
      <c r="AD7400" s="3" t="s">
        <v>47</v>
      </c>
      <c r="AF7400" s="3" t="s">
        <v>47</v>
      </c>
      <c r="AL7400" s="3" t="s">
        <v>52</v>
      </c>
      <c r="AO7400" s="3" t="s">
        <v>48</v>
      </c>
      <c r="AU7400" s="3">
        <v>0</v>
      </c>
      <c r="AV7400" s="3">
        <v>5</v>
      </c>
      <c r="AW7400" s="3">
        <v>3</v>
      </c>
      <c r="AX7400" s="3">
        <v>3</v>
      </c>
      <c r="AY7400" s="3">
        <v>60</v>
      </c>
      <c r="AZ7400" s="6" t="str">
        <f t="shared" si="809"/>
        <v>3684.1</v>
      </c>
      <c r="BC7400" s="12" t="s">
        <v>19344</v>
      </c>
      <c r="BJ7400" s="12">
        <f t="shared" si="810"/>
        <v>0</v>
      </c>
      <c r="BK7400" s="12">
        <f t="shared" si="811"/>
        <v>0</v>
      </c>
      <c r="BL7400" s="3" t="s">
        <v>10280</v>
      </c>
      <c r="BR7400" s="3" t="s">
        <v>10280</v>
      </c>
      <c r="BW7400" s="3" t="s">
        <v>19357</v>
      </c>
      <c r="BZ7400" s="3" t="s">
        <v>19349</v>
      </c>
      <c r="CQ7400" s="3" t="str">
        <f>CONCATENATE(baseURL!$A$1,baseURL!$B$1,baseURL!$C$1,".",C7400,".",L7400,".pkl&amp;seq=",BC7400,"&amp;varMods=Potassiated-D")</f>
        <v>http://proteomics.broadinstitute.org/millscripts/viewfeed.pl?side=xl&amp;cycle=1&amp;fixedMods=iaaC&amp;file=msdataSM/iPRG2012_nd/cpick_in/iPRG2012_nd.3684.1.4.pkl&amp;seq=TVPFVPLSGWNGdNMLEATTNAPWYKGWEKETK&amp;varMods=Potassiated-D</v>
      </c>
    </row>
    <row r="7401" spans="1:95" x14ac:dyDescent="0.2">
      <c r="A7401" s="3">
        <v>1737</v>
      </c>
      <c r="B7401" s="2" t="s">
        <v>19358</v>
      </c>
      <c r="C7401" s="2" t="s">
        <v>19350</v>
      </c>
      <c r="D7401" s="3">
        <v>17509</v>
      </c>
      <c r="E7401" s="3">
        <v>17493</v>
      </c>
      <c r="F7401" s="3">
        <v>77367</v>
      </c>
      <c r="G7401" s="3">
        <v>21176</v>
      </c>
      <c r="H7401" s="3">
        <v>69.4679</v>
      </c>
      <c r="I7401" s="30">
        <v>984.48694</v>
      </c>
      <c r="J7401" s="30">
        <v>984.81613879999998</v>
      </c>
      <c r="K7401" s="30">
        <v>-0.32919999999999999</v>
      </c>
      <c r="L7401" s="3">
        <v>3</v>
      </c>
      <c r="M7401" s="3">
        <v>3</v>
      </c>
      <c r="N7401" s="10">
        <f t="shared" si="805"/>
        <v>1</v>
      </c>
      <c r="O7401" s="35">
        <v>3</v>
      </c>
      <c r="P7401" s="17"/>
      <c r="Q7401" s="40">
        <v>2951.4270999999999</v>
      </c>
      <c r="R7401" s="37">
        <v>984.48054999999999</v>
      </c>
      <c r="S7401" s="18">
        <f t="shared" si="806"/>
        <v>6.4907326000603387</v>
      </c>
      <c r="T7401" s="18">
        <f t="shared" si="807"/>
        <v>340.87905545719747</v>
      </c>
      <c r="U7401" s="18">
        <f t="shared" si="808"/>
        <v>340.63649099015947</v>
      </c>
      <c r="V7401" s="30">
        <v>984.81590000000006</v>
      </c>
      <c r="W7401" s="3" t="s">
        <v>47</v>
      </c>
      <c r="X7401" s="3" t="s">
        <v>47</v>
      </c>
      <c r="Y7401" s="3" t="s">
        <v>47</v>
      </c>
      <c r="Z7401" s="3" t="s">
        <v>47</v>
      </c>
      <c r="AA7401" s="3" t="s">
        <v>47</v>
      </c>
      <c r="AB7401" s="12" t="s">
        <v>47</v>
      </c>
      <c r="AC7401" s="3" t="s">
        <v>47</v>
      </c>
      <c r="AD7401" s="3" t="s">
        <v>47</v>
      </c>
      <c r="AF7401" s="3" t="s">
        <v>47</v>
      </c>
      <c r="AG7401" s="3" t="s">
        <v>47</v>
      </c>
      <c r="AJ7401" s="3" t="s">
        <v>47</v>
      </c>
      <c r="AK7401" s="3" t="s">
        <v>48</v>
      </c>
      <c r="AL7401" s="3" t="s">
        <v>52</v>
      </c>
      <c r="AM7401" s="3" t="s">
        <v>48</v>
      </c>
      <c r="AO7401" s="3" t="s">
        <v>48</v>
      </c>
      <c r="AU7401" s="3">
        <v>0</v>
      </c>
      <c r="AV7401" s="3">
        <v>11</v>
      </c>
      <c r="AW7401" s="3">
        <v>2</v>
      </c>
      <c r="AX7401" s="3">
        <v>9</v>
      </c>
      <c r="AY7401" s="3">
        <v>81.819999999999993</v>
      </c>
      <c r="AZ7401" s="6" t="str">
        <f t="shared" si="809"/>
        <v>3684.2</v>
      </c>
      <c r="BC7401" s="12" t="s">
        <v>19359</v>
      </c>
      <c r="BJ7401" s="12">
        <f t="shared" si="810"/>
        <v>1</v>
      </c>
      <c r="BK7401" s="12">
        <f t="shared" si="811"/>
        <v>0</v>
      </c>
      <c r="BP7401" s="3" t="s">
        <v>54</v>
      </c>
      <c r="BR7401" s="3" t="s">
        <v>54</v>
      </c>
      <c r="BV7401" s="3" t="s">
        <v>19360</v>
      </c>
      <c r="BW7401" s="3" t="s">
        <v>19360</v>
      </c>
      <c r="CQ7401" s="3" t="str">
        <f>CONCATENATE(baseURL!$A$1,baseURL!$B$1,baseURL!$C$1,".",C7401,".",L7401,".pkl&amp;seq=",BC7401,"&amp;varMods=Deamidated-N")</f>
        <v>http://proteomics.broadinstitute.org/millscripts/viewfeed.pl?side=xl&amp;cycle=1&amp;fixedMods=iaaC&amp;file=msdataSM/iPRG2012_nd/cpick_in/iPRG2012_nd.3684.2.3.pkl&amp;seq=MSANLSETTAMLTDLATAPAELDRCLR&amp;varMods=Deamidated-N</v>
      </c>
    </row>
    <row r="7402" spans="1:95" x14ac:dyDescent="0.2">
      <c r="A7402" s="3">
        <v>5641</v>
      </c>
      <c r="B7402" s="2" t="s">
        <v>19361</v>
      </c>
      <c r="C7402" s="2" t="s">
        <v>19362</v>
      </c>
      <c r="D7402" s="3">
        <v>17514</v>
      </c>
      <c r="E7402" s="3">
        <v>17498</v>
      </c>
      <c r="F7402" s="3">
        <v>77409</v>
      </c>
      <c r="G7402" s="3">
        <v>21183</v>
      </c>
      <c r="H7402" s="3">
        <v>69.515199999999993</v>
      </c>
      <c r="I7402" s="30">
        <v>1090.8536999999999</v>
      </c>
      <c r="J7402" s="30">
        <v>1090.85382</v>
      </c>
      <c r="K7402" s="30">
        <v>-1.2E-4</v>
      </c>
      <c r="L7402" s="3">
        <v>3</v>
      </c>
      <c r="M7402" s="3">
        <v>3</v>
      </c>
      <c r="N7402" s="10">
        <f t="shared" si="805"/>
        <v>1</v>
      </c>
      <c r="O7402" s="35">
        <v>3</v>
      </c>
      <c r="P7402" s="17"/>
      <c r="Q7402" s="40">
        <v>3270.5511000000001</v>
      </c>
      <c r="R7402" s="40">
        <v>1090.8552199999999</v>
      </c>
      <c r="S7402" s="18">
        <f t="shared" si="806"/>
        <v>-1.3934021418788476</v>
      </c>
      <c r="T7402" s="18">
        <f t="shared" si="807"/>
        <v>-1.2833967094881253</v>
      </c>
      <c r="U7402" s="18">
        <f t="shared" si="808"/>
        <v>-1.5767445289188031</v>
      </c>
      <c r="V7402" s="30">
        <v>1090.8534999999999</v>
      </c>
      <c r="W7402" s="3" t="s">
        <v>47</v>
      </c>
      <c r="X7402" s="3" t="s">
        <v>47</v>
      </c>
      <c r="Y7402" s="3" t="s">
        <v>47</v>
      </c>
      <c r="Z7402" s="3" t="s">
        <v>47</v>
      </c>
      <c r="AA7402" s="3" t="s">
        <v>47</v>
      </c>
      <c r="AB7402" s="12" t="s">
        <v>47</v>
      </c>
      <c r="AC7402" s="3" t="s">
        <v>47</v>
      </c>
      <c r="AD7402" s="3" t="s">
        <v>47</v>
      </c>
      <c r="AE7402" s="3" t="s">
        <v>47</v>
      </c>
      <c r="AF7402" s="3" t="s">
        <v>47</v>
      </c>
      <c r="AG7402" s="3" t="s">
        <v>47</v>
      </c>
      <c r="AI7402" s="3" t="s">
        <v>47</v>
      </c>
      <c r="AJ7402" s="3" t="s">
        <v>47</v>
      </c>
      <c r="AL7402" s="3" t="s">
        <v>47</v>
      </c>
      <c r="AM7402" s="3" t="s">
        <v>47</v>
      </c>
      <c r="AN7402" s="3" t="s">
        <v>47</v>
      </c>
      <c r="AU7402" s="3">
        <v>0</v>
      </c>
      <c r="AV7402" s="3">
        <v>16</v>
      </c>
      <c r="AW7402" s="3">
        <v>1</v>
      </c>
      <c r="AX7402" s="3">
        <v>16</v>
      </c>
      <c r="AY7402" s="3">
        <v>100</v>
      </c>
      <c r="AZ7402" s="6" t="str">
        <f t="shared" si="809"/>
        <v>3686.2</v>
      </c>
      <c r="BC7402" s="12" t="s">
        <v>19363</v>
      </c>
      <c r="BJ7402" s="12">
        <f t="shared" si="810"/>
        <v>0</v>
      </c>
      <c r="BK7402" s="12">
        <f t="shared" si="811"/>
        <v>0</v>
      </c>
      <c r="CQ7402" s="3" t="str">
        <f>CONCATENATE(baseURL!$A$1,baseURL!$B$1,baseURL!$C$1,".",C7402,".",L7402,".pkl&amp;seq=",BC7402)</f>
        <v>http://proteomics.broadinstitute.org/millscripts/viewfeed.pl?side=xl&amp;cycle=1&amp;fixedMods=iaaC&amp;file=msdataSM/iPRG2012_nd/cpick_in/iPRG2012_nd.3686.2.3.pkl&amp;seq=GLKLEESLEYLQFMQNAEEEEAWLNEK</v>
      </c>
    </row>
    <row r="7403" spans="1:95" x14ac:dyDescent="0.2">
      <c r="A7403" s="3">
        <v>7653</v>
      </c>
      <c r="B7403" s="2" t="s">
        <v>19364</v>
      </c>
      <c r="C7403" s="2" t="s">
        <v>19365</v>
      </c>
      <c r="D7403" s="3">
        <v>17516</v>
      </c>
      <c r="E7403" s="3">
        <v>17500</v>
      </c>
      <c r="F7403" s="3">
        <v>77430</v>
      </c>
      <c r="G7403" s="3">
        <v>21186</v>
      </c>
      <c r="H7403" s="3">
        <v>69.533100000000005</v>
      </c>
      <c r="I7403" s="30">
        <v>811.44502999999997</v>
      </c>
      <c r="J7403" s="30">
        <v>811.43627130000004</v>
      </c>
      <c r="K7403" s="30">
        <v>8.7600000000000004E-3</v>
      </c>
      <c r="L7403" s="3">
        <v>3</v>
      </c>
      <c r="M7403" s="3">
        <v>3</v>
      </c>
      <c r="N7403" s="10">
        <f t="shared" si="805"/>
        <v>1</v>
      </c>
      <c r="O7403" s="35">
        <v>3</v>
      </c>
      <c r="Q7403" s="40">
        <v>2432.3006300000002</v>
      </c>
      <c r="R7403" s="40">
        <v>811.43839000000003</v>
      </c>
      <c r="S7403" s="18">
        <f t="shared" si="806"/>
        <v>8.1829995743085018</v>
      </c>
      <c r="T7403" s="18">
        <f t="shared" si="807"/>
        <v>-2.6110423491088577</v>
      </c>
      <c r="U7403" s="18">
        <f t="shared" si="808"/>
        <v>-2.6989110042494251</v>
      </c>
      <c r="V7403" s="30">
        <v>811.43619999999999</v>
      </c>
      <c r="W7403" s="3" t="s">
        <v>47</v>
      </c>
      <c r="X7403" s="3" t="s">
        <v>47</v>
      </c>
      <c r="Y7403" s="3" t="s">
        <v>47</v>
      </c>
      <c r="AC7403" s="3" t="s">
        <v>52</v>
      </c>
      <c r="AJ7403" s="3" t="s">
        <v>47</v>
      </c>
      <c r="AK7403" s="3" t="s">
        <v>47</v>
      </c>
      <c r="AU7403" s="3">
        <v>0</v>
      </c>
      <c r="AV7403" s="3">
        <v>5</v>
      </c>
      <c r="AW7403" s="3">
        <v>1</v>
      </c>
      <c r="AX7403" s="3">
        <v>5</v>
      </c>
      <c r="AY7403" s="3">
        <v>100</v>
      </c>
      <c r="AZ7403" s="6" t="str">
        <f t="shared" si="809"/>
        <v>3687.2</v>
      </c>
      <c r="BC7403" s="12" t="s">
        <v>19366</v>
      </c>
      <c r="BI7403" s="12" t="s">
        <v>594</v>
      </c>
      <c r="BJ7403" s="12">
        <f t="shared" si="810"/>
        <v>0</v>
      </c>
      <c r="BK7403" s="12">
        <f t="shared" si="811"/>
        <v>1</v>
      </c>
      <c r="BR7403" s="3" t="s">
        <v>594</v>
      </c>
      <c r="CQ7403" s="3" t="str">
        <f>CONCATENATE(baseURL!$A$1,baseURL!$B$1,baseURL!$C$1,".",C7403,".",L7403,".pkl&amp;seq=",BC7403,"&amp;varMods=ReducedCys-C")</f>
        <v>http://proteomics.broadinstitute.org/millscripts/viewfeed.pl?side=xl&amp;cycle=1&amp;fixedMods=iaaC&amp;file=msdataSM/iPRG2012_nd/cpick_in/iPRG2012_nd.3687.2.3.pkl&amp;seq=VLNNcFSYDLVPAPAVLEKALR&amp;varMods=ReducedCys-C</v>
      </c>
    </row>
    <row r="7404" spans="1:95" x14ac:dyDescent="0.2">
      <c r="A7404" s="3">
        <v>1151</v>
      </c>
      <c r="B7404" s="2" t="s">
        <v>19367</v>
      </c>
      <c r="C7404" s="2" t="s">
        <v>19368</v>
      </c>
      <c r="D7404" s="3">
        <v>17519</v>
      </c>
      <c r="E7404" s="3">
        <v>17503</v>
      </c>
      <c r="F7404" s="3">
        <v>77451</v>
      </c>
      <c r="G7404" s="3">
        <v>21190</v>
      </c>
      <c r="H7404" s="3">
        <v>69.562600000000003</v>
      </c>
      <c r="I7404" s="30">
        <v>1156.9242999999999</v>
      </c>
      <c r="J7404" s="30">
        <v>1156.9279799999999</v>
      </c>
      <c r="K7404" s="30">
        <v>-3.6800000000000001E-3</v>
      </c>
      <c r="L7404" s="3">
        <v>3</v>
      </c>
      <c r="M7404" s="3">
        <v>3</v>
      </c>
      <c r="N7404" s="10">
        <f t="shared" si="805"/>
        <v>1</v>
      </c>
      <c r="O7404" s="35">
        <v>3</v>
      </c>
      <c r="P7404" s="17"/>
      <c r="Q7404" s="40">
        <v>3468.7744400000001</v>
      </c>
      <c r="R7404" s="40">
        <v>1156.92966</v>
      </c>
      <c r="S7404" s="18">
        <f t="shared" si="806"/>
        <v>-4.6329523612608581</v>
      </c>
      <c r="T7404" s="18">
        <f t="shared" si="807"/>
        <v>-1.4521193968512378</v>
      </c>
      <c r="U7404" s="18">
        <f t="shared" si="808"/>
        <v>-1.8670106530102206</v>
      </c>
      <c r="V7404" s="30">
        <v>1156.9275</v>
      </c>
      <c r="W7404" s="3" t="s">
        <v>47</v>
      </c>
      <c r="Y7404" s="3" t="s">
        <v>47</v>
      </c>
      <c r="Z7404" s="3" t="s">
        <v>47</v>
      </c>
      <c r="AA7404" s="3" t="s">
        <v>47</v>
      </c>
      <c r="AB7404" s="12" t="s">
        <v>47</v>
      </c>
      <c r="AC7404" s="3" t="s">
        <v>47</v>
      </c>
      <c r="AD7404" s="3" t="s">
        <v>65</v>
      </c>
      <c r="AE7404" s="3" t="s">
        <v>47</v>
      </c>
      <c r="AF7404" s="3" t="s">
        <v>47</v>
      </c>
      <c r="AG7404" s="3" t="s">
        <v>48</v>
      </c>
      <c r="AI7404" s="3" t="s">
        <v>48</v>
      </c>
      <c r="AJ7404" s="3" t="s">
        <v>47</v>
      </c>
      <c r="AL7404" s="3" t="s">
        <v>48</v>
      </c>
      <c r="AO7404" s="3" t="s">
        <v>48</v>
      </c>
      <c r="AP7404" s="3" t="s">
        <v>48</v>
      </c>
      <c r="AQ7404" s="3" t="s">
        <v>47</v>
      </c>
      <c r="AU7404" s="3">
        <v>1</v>
      </c>
      <c r="AV7404" s="3">
        <v>10</v>
      </c>
      <c r="AW7404" s="3">
        <v>2</v>
      </c>
      <c r="AX7404" s="3">
        <v>9</v>
      </c>
      <c r="AY7404" s="3">
        <v>90</v>
      </c>
      <c r="AZ7404" s="6" t="str">
        <f t="shared" si="809"/>
        <v>3688.2</v>
      </c>
      <c r="BB7404" s="12" t="s">
        <v>79</v>
      </c>
      <c r="BC7404" s="12" t="s">
        <v>19369</v>
      </c>
      <c r="BJ7404" s="12">
        <f t="shared" si="810"/>
        <v>0</v>
      </c>
      <c r="BK7404" s="12">
        <f t="shared" si="811"/>
        <v>0</v>
      </c>
      <c r="BU7404" s="3" t="s">
        <v>19370</v>
      </c>
      <c r="BZ7404" s="3" t="s">
        <v>19371</v>
      </c>
      <c r="CQ7404" s="3" t="str">
        <f>CONCATENATE(baseURL!$A$1,baseURL!$B$1,"+Acetyl",baseURL!$C$1,".",C7404,".",L7404,".pkl&amp;seq=",BC7404)</f>
        <v>http://proteomics.broadinstitute.org/millscripts/viewfeed.pl?side=xl&amp;cycle=1&amp;fixedMods=iaaC+Acetyl&amp;file=msdataSM/iPRG2012_nd/cpick_in/iPRG2012_nd.3688.2.3.pkl&amp;seq=SNPFDLLGNDVEDADVVVLPPKELVKSNTSSK</v>
      </c>
    </row>
    <row r="7405" spans="1:95" x14ac:dyDescent="0.2">
      <c r="A7405" s="3">
        <v>6828</v>
      </c>
      <c r="B7405" s="13" t="s">
        <v>19372</v>
      </c>
      <c r="C7405" s="13" t="s">
        <v>19373</v>
      </c>
      <c r="D7405" s="7">
        <v>17520</v>
      </c>
      <c r="E7405" s="7">
        <v>17504</v>
      </c>
      <c r="F7405" s="7">
        <v>77471</v>
      </c>
      <c r="G7405" s="7">
        <v>21192</v>
      </c>
      <c r="H7405" s="7">
        <v>69.586200000000005</v>
      </c>
      <c r="I7405" s="31">
        <v>754.17420000000004</v>
      </c>
      <c r="J7405" s="31">
        <v>754.17060660000004</v>
      </c>
      <c r="K7405" s="31">
        <v>3.5899999999999999E-3</v>
      </c>
      <c r="L7405" s="7">
        <v>5</v>
      </c>
      <c r="M7405" s="7">
        <v>5</v>
      </c>
      <c r="N7405" s="26">
        <f t="shared" si="805"/>
        <v>1</v>
      </c>
      <c r="O7405" s="36">
        <v>5</v>
      </c>
      <c r="P7405" s="16"/>
      <c r="Q7405" s="41">
        <v>3766.8210100000001</v>
      </c>
      <c r="R7405" s="41">
        <v>754.17002000000002</v>
      </c>
      <c r="S7405" s="27">
        <f t="shared" si="806"/>
        <v>5.5425167921941396</v>
      </c>
      <c r="T7405" s="27">
        <f t="shared" si="807"/>
        <v>0.77780869626671667</v>
      </c>
      <c r="U7405" s="27">
        <f t="shared" si="808"/>
        <v>0.769057353955239</v>
      </c>
      <c r="V7405" s="31">
        <v>754.17060000000004</v>
      </c>
      <c r="W7405" s="7" t="s">
        <v>47</v>
      </c>
      <c r="X7405" s="7" t="s">
        <v>47</v>
      </c>
      <c r="Y7405" s="7" t="s">
        <v>47</v>
      </c>
      <c r="Z7405" s="7" t="s">
        <v>47</v>
      </c>
      <c r="AA7405" s="7" t="s">
        <v>47</v>
      </c>
      <c r="AB7405" s="25" t="s">
        <v>47</v>
      </c>
      <c r="AC7405" s="7" t="s">
        <v>47</v>
      </c>
      <c r="AD7405" s="7" t="s">
        <v>47</v>
      </c>
      <c r="AE7405" s="7" t="s">
        <v>47</v>
      </c>
      <c r="AF7405" s="7" t="s">
        <v>47</v>
      </c>
      <c r="AG7405" s="7" t="s">
        <v>47</v>
      </c>
      <c r="AH7405" s="7"/>
      <c r="AI7405" s="7"/>
      <c r="AJ7405" s="7" t="s">
        <v>47</v>
      </c>
      <c r="AK7405" s="7" t="s">
        <v>47</v>
      </c>
      <c r="AL7405" s="7" t="s">
        <v>47</v>
      </c>
      <c r="AM7405" s="7" t="s">
        <v>47</v>
      </c>
      <c r="AN7405" s="7"/>
      <c r="AO7405" s="7"/>
      <c r="AP7405" s="7"/>
      <c r="AQ7405" s="7"/>
      <c r="AR7405" s="7"/>
      <c r="AS7405" s="7"/>
      <c r="AT7405" s="7"/>
      <c r="AU7405" s="3">
        <v>0</v>
      </c>
      <c r="AV7405" s="3">
        <v>15</v>
      </c>
      <c r="AW7405" s="3">
        <v>1</v>
      </c>
      <c r="AX7405" s="3">
        <v>15</v>
      </c>
      <c r="AY7405" s="3">
        <v>100</v>
      </c>
      <c r="AZ7405" s="14" t="str">
        <f t="shared" si="809"/>
        <v>3689.1</v>
      </c>
      <c r="BA7405" s="15"/>
      <c r="BC7405" s="12" t="s">
        <v>19336</v>
      </c>
      <c r="BJ7405" s="12">
        <f t="shared" si="810"/>
        <v>0</v>
      </c>
      <c r="BK7405" s="12">
        <f t="shared" si="811"/>
        <v>0</v>
      </c>
      <c r="CQ7405" s="3" t="str">
        <f>CONCATENATE(baseURL!$A$1,baseURL!$B$1,baseURL!$C$1,".",C7405,".",L7405,".pkl&amp;seq=",BC7405)</f>
        <v>http://proteomics.broadinstitute.org/millscripts/viewfeed.pl?side=xl&amp;cycle=1&amp;fixedMods=iaaC&amp;file=msdataSM/iPRG2012_nd/cpick_in/iPRG2012_nd.3689.1.5.pkl&amp;seq=TVPFVPLSGWNGDNMLEATTNAPWYKGWEKETK</v>
      </c>
    </row>
    <row r="7406" spans="1:95" x14ac:dyDescent="0.2">
      <c r="A7406" s="3">
        <v>6805</v>
      </c>
      <c r="B7406" s="2" t="s">
        <v>19374</v>
      </c>
      <c r="C7406" s="2" t="s">
        <v>19375</v>
      </c>
      <c r="D7406" s="3">
        <v>17521</v>
      </c>
      <c r="E7406" s="3">
        <v>17505</v>
      </c>
      <c r="F7406" s="3">
        <v>77492</v>
      </c>
      <c r="G7406" s="3">
        <v>21194</v>
      </c>
      <c r="H7406" s="3">
        <v>69.601500000000001</v>
      </c>
      <c r="I7406" s="30">
        <v>754.17533000000003</v>
      </c>
      <c r="J7406" s="30">
        <v>754.17061239999998</v>
      </c>
      <c r="K7406" s="30">
        <v>4.7200000000000002E-3</v>
      </c>
      <c r="L7406" s="3">
        <v>5</v>
      </c>
      <c r="M7406" s="3">
        <v>5</v>
      </c>
      <c r="N7406" s="10">
        <f t="shared" si="805"/>
        <v>1</v>
      </c>
      <c r="O7406" s="35">
        <v>5</v>
      </c>
      <c r="P7406" s="17"/>
      <c r="Q7406" s="40">
        <v>3766.8210100000001</v>
      </c>
      <c r="R7406" s="40">
        <v>754.17002000000002</v>
      </c>
      <c r="S7406" s="18">
        <f t="shared" si="806"/>
        <v>7.0408526714023791</v>
      </c>
      <c r="T7406" s="18">
        <f t="shared" si="807"/>
        <v>0.78549926972637452</v>
      </c>
      <c r="U7406" s="18">
        <f t="shared" si="808"/>
        <v>0.769057353955239</v>
      </c>
      <c r="V7406" s="30">
        <v>754.17060000000004</v>
      </c>
      <c r="W7406" s="3" t="s">
        <v>47</v>
      </c>
      <c r="X7406" s="3" t="s">
        <v>47</v>
      </c>
      <c r="Y7406" s="3" t="s">
        <v>47</v>
      </c>
      <c r="Z7406" s="3" t="s">
        <v>47</v>
      </c>
      <c r="AA7406" s="3" t="s">
        <v>47</v>
      </c>
      <c r="AB7406" s="12" t="s">
        <v>47</v>
      </c>
      <c r="AD7406" s="3" t="s">
        <v>47</v>
      </c>
      <c r="AE7406" s="3" t="s">
        <v>47</v>
      </c>
      <c r="AF7406" s="3" t="s">
        <v>48</v>
      </c>
      <c r="AG7406" s="3" t="s">
        <v>47</v>
      </c>
      <c r="AJ7406" s="3" t="s">
        <v>47</v>
      </c>
      <c r="AK7406" s="3" t="s">
        <v>47</v>
      </c>
      <c r="AL7406" s="3" t="s">
        <v>47</v>
      </c>
      <c r="AU7406" s="3">
        <v>0</v>
      </c>
      <c r="AV7406" s="3">
        <v>12</v>
      </c>
      <c r="AW7406" s="3">
        <v>1</v>
      </c>
      <c r="AX7406" s="3">
        <v>12</v>
      </c>
      <c r="AY7406" s="3">
        <v>100</v>
      </c>
      <c r="AZ7406" s="6" t="str">
        <f t="shared" si="809"/>
        <v>3690.1</v>
      </c>
      <c r="BC7406" s="12" t="s">
        <v>19336</v>
      </c>
      <c r="BJ7406" s="12">
        <f t="shared" si="810"/>
        <v>0</v>
      </c>
      <c r="BK7406" s="12">
        <f t="shared" si="811"/>
        <v>0</v>
      </c>
      <c r="CQ7406" s="3" t="str">
        <f>CONCATENATE(baseURL!$A$1,baseURL!$B$1,baseURL!$C$1,".",C7406,".",L7406,".pkl&amp;seq=",BC7406)</f>
        <v>http://proteomics.broadinstitute.org/millscripts/viewfeed.pl?side=xl&amp;cycle=1&amp;fixedMods=iaaC&amp;file=msdataSM/iPRG2012_nd/cpick_in/iPRG2012_nd.3690.1.5.pkl&amp;seq=TVPFVPLSGWNGDNMLEATTNAPWYKGWEKETK</v>
      </c>
    </row>
    <row r="7407" spans="1:95" x14ac:dyDescent="0.2">
      <c r="A7407" s="3">
        <v>5898</v>
      </c>
      <c r="B7407" s="2" t="s">
        <v>19376</v>
      </c>
      <c r="C7407" s="2" t="s">
        <v>19372</v>
      </c>
      <c r="D7407" s="3">
        <v>17522</v>
      </c>
      <c r="E7407" s="3">
        <v>17506</v>
      </c>
      <c r="F7407" s="3">
        <v>77493</v>
      </c>
      <c r="G7407" s="3">
        <v>21195</v>
      </c>
      <c r="H7407" s="3">
        <v>69.609800000000007</v>
      </c>
      <c r="I7407" s="30">
        <v>778.69929000000002</v>
      </c>
      <c r="J7407" s="30">
        <v>778.69320359999995</v>
      </c>
      <c r="K7407" s="30">
        <v>6.0899999999999999E-3</v>
      </c>
      <c r="L7407" s="3">
        <v>4</v>
      </c>
      <c r="M7407" s="3">
        <v>4</v>
      </c>
      <c r="N7407" s="10">
        <f t="shared" si="805"/>
        <v>1</v>
      </c>
      <c r="O7407" s="35">
        <v>4</v>
      </c>
      <c r="P7407" s="17"/>
      <c r="Q7407" s="40">
        <v>3111.7486199999998</v>
      </c>
      <c r="R7407" s="40">
        <v>778.69260999999995</v>
      </c>
      <c r="S7407" s="18">
        <f t="shared" si="806"/>
        <v>8.578481308656519</v>
      </c>
      <c r="T7407" s="18">
        <f t="shared" si="807"/>
        <v>0.76230336897889706</v>
      </c>
      <c r="U7407" s="18">
        <f t="shared" si="808"/>
        <v>0.75768023546802243</v>
      </c>
      <c r="V7407" s="30">
        <v>778.69320000000005</v>
      </c>
      <c r="W7407" s="3" t="s">
        <v>47</v>
      </c>
      <c r="X7407" s="3" t="s">
        <v>47</v>
      </c>
      <c r="Y7407" s="3" t="s">
        <v>47</v>
      </c>
      <c r="Z7407" s="3" t="s">
        <v>47</v>
      </c>
      <c r="AA7407" s="3" t="s">
        <v>47</v>
      </c>
      <c r="AB7407" s="12" t="s">
        <v>47</v>
      </c>
      <c r="AC7407" s="3" t="s">
        <v>47</v>
      </c>
      <c r="AD7407" s="3" t="s">
        <v>47</v>
      </c>
      <c r="AE7407" s="3" t="s">
        <v>47</v>
      </c>
      <c r="AF7407" s="3" t="s">
        <v>47</v>
      </c>
      <c r="AG7407" s="3" t="s">
        <v>47</v>
      </c>
      <c r="AI7407" s="3" t="s">
        <v>47</v>
      </c>
      <c r="AJ7407" s="3" t="s">
        <v>47</v>
      </c>
      <c r="AK7407" s="3" t="s">
        <v>47</v>
      </c>
      <c r="AL7407" s="3" t="s">
        <v>48</v>
      </c>
      <c r="AM7407" s="3" t="s">
        <v>47</v>
      </c>
      <c r="AU7407" s="3">
        <v>0</v>
      </c>
      <c r="AV7407" s="3">
        <v>15</v>
      </c>
      <c r="AW7407" s="3">
        <v>1</v>
      </c>
      <c r="AX7407" s="3">
        <v>15</v>
      </c>
      <c r="AY7407" s="3">
        <v>100</v>
      </c>
      <c r="AZ7407" s="6" t="str">
        <f t="shared" si="809"/>
        <v>3690.2</v>
      </c>
      <c r="BC7407" s="12" t="s">
        <v>19377</v>
      </c>
      <c r="BJ7407" s="12">
        <f t="shared" si="810"/>
        <v>0</v>
      </c>
      <c r="BK7407" s="12">
        <f t="shared" si="811"/>
        <v>0</v>
      </c>
      <c r="CQ7407" s="3" t="str">
        <f>CONCATENATE(baseURL!$A$1,baseURL!$B$1,baseURL!$C$1,".",C7407,".",L7407,".pkl&amp;seq=",BC7407)</f>
        <v>http://proteomics.broadinstitute.org/millscripts/viewfeed.pl?side=xl&amp;cycle=1&amp;fixedMods=iaaC&amp;file=msdataSM/iPRG2012_nd/cpick_in/iPRG2012_nd.3690.2.4.pkl&amp;seq=VLPELQGKLTGMAFRVPTVDVSVVDLTVK</v>
      </c>
    </row>
    <row r="7408" spans="1:95" x14ac:dyDescent="0.2">
      <c r="A7408" s="3">
        <v>657</v>
      </c>
      <c r="B7408" s="2" t="s">
        <v>19378</v>
      </c>
      <c r="C7408" s="2" t="s">
        <v>19379</v>
      </c>
      <c r="D7408" s="3">
        <v>17523</v>
      </c>
      <c r="E7408" s="3">
        <v>17507</v>
      </c>
      <c r="F7408" s="3">
        <v>77513</v>
      </c>
      <c r="G7408" s="3">
        <v>21197</v>
      </c>
      <c r="H7408" s="3">
        <v>69.621899999999997</v>
      </c>
      <c r="I7408" s="30">
        <v>867.95133999999996</v>
      </c>
      <c r="J7408" s="30">
        <v>867.95030870000005</v>
      </c>
      <c r="K7408" s="30">
        <v>1.0300000000000001E-3</v>
      </c>
      <c r="L7408" s="3">
        <v>4</v>
      </c>
      <c r="M7408" s="3">
        <v>4</v>
      </c>
      <c r="N7408" s="10">
        <f t="shared" si="805"/>
        <v>1</v>
      </c>
      <c r="O7408" s="35">
        <v>4</v>
      </c>
      <c r="P7408" s="17"/>
      <c r="Q7408" s="40">
        <v>3468.7744400000001</v>
      </c>
      <c r="R7408" s="40">
        <v>867.94907000000001</v>
      </c>
      <c r="S7408" s="18">
        <f t="shared" si="806"/>
        <v>2.6153608298159048</v>
      </c>
      <c r="T7408" s="18">
        <f t="shared" si="807"/>
        <v>1.4271574713991524</v>
      </c>
      <c r="U7408" s="18">
        <f t="shared" si="808"/>
        <v>1.3019197082487746</v>
      </c>
      <c r="V7408" s="30">
        <v>867.9502</v>
      </c>
      <c r="W7408" s="3" t="s">
        <v>47</v>
      </c>
      <c r="Z7408" s="3" t="s">
        <v>47</v>
      </c>
      <c r="AA7408" s="3" t="s">
        <v>47</v>
      </c>
      <c r="AC7408" s="3" t="s">
        <v>47</v>
      </c>
      <c r="AD7408" s="3" t="s">
        <v>47</v>
      </c>
      <c r="AE7408" s="3" t="s">
        <v>47</v>
      </c>
      <c r="AF7408" s="3" t="s">
        <v>47</v>
      </c>
      <c r="AG7408" s="3" t="s">
        <v>47</v>
      </c>
      <c r="AI7408" s="3" t="s">
        <v>48</v>
      </c>
      <c r="AK7408" s="3" t="s">
        <v>47</v>
      </c>
      <c r="AL7408" s="3" t="s">
        <v>48</v>
      </c>
      <c r="AO7408" s="3" t="s">
        <v>48</v>
      </c>
      <c r="AP7408" s="3" t="s">
        <v>48</v>
      </c>
      <c r="AU7408" s="3">
        <v>0</v>
      </c>
      <c r="AV7408" s="3">
        <v>9</v>
      </c>
      <c r="AW7408" s="3">
        <v>1</v>
      </c>
      <c r="AX7408" s="3">
        <v>9</v>
      </c>
      <c r="AY7408" s="3">
        <v>100</v>
      </c>
      <c r="AZ7408" s="6" t="str">
        <f t="shared" si="809"/>
        <v>3691.1</v>
      </c>
      <c r="BB7408" s="12" t="s">
        <v>79</v>
      </c>
      <c r="BC7408" s="12" t="s">
        <v>19369</v>
      </c>
      <c r="BJ7408" s="12">
        <f t="shared" si="810"/>
        <v>0</v>
      </c>
      <c r="BK7408" s="12">
        <f t="shared" si="811"/>
        <v>0</v>
      </c>
      <c r="CQ7408" s="3" t="str">
        <f>CONCATENATE(baseURL!$A$1,baseURL!$B$1,"+Acetyl",baseURL!$C$1,".",C7408,".",L7408,".pkl&amp;seq=",BC7408)</f>
        <v>http://proteomics.broadinstitute.org/millscripts/viewfeed.pl?side=xl&amp;cycle=1&amp;fixedMods=iaaC+Acetyl&amp;file=msdataSM/iPRG2012_nd/cpick_in/iPRG2012_nd.3691.1.4.pkl&amp;seq=SNPFDLLGNDVEDADVVVLPPKELVKSNTSSK</v>
      </c>
    </row>
    <row r="7409" spans="1:95" x14ac:dyDescent="0.2">
      <c r="A7409" s="3">
        <v>6775</v>
      </c>
      <c r="B7409" s="2" t="s">
        <v>19380</v>
      </c>
      <c r="C7409" s="2" t="s">
        <v>19374</v>
      </c>
      <c r="D7409" s="3">
        <v>17524</v>
      </c>
      <c r="E7409" s="3">
        <v>17508</v>
      </c>
      <c r="F7409" s="3">
        <v>77514</v>
      </c>
      <c r="G7409" s="3">
        <v>21198</v>
      </c>
      <c r="H7409" s="3">
        <v>69.627799999999993</v>
      </c>
      <c r="I7409" s="30">
        <v>942.46171000000004</v>
      </c>
      <c r="J7409" s="30">
        <v>942.46189030000005</v>
      </c>
      <c r="K7409" s="30">
        <v>-1.8000000000000001E-4</v>
      </c>
      <c r="L7409" s="3">
        <v>4</v>
      </c>
      <c r="M7409" s="3">
        <v>4</v>
      </c>
      <c r="N7409" s="10">
        <f t="shared" si="805"/>
        <v>1</v>
      </c>
      <c r="O7409" s="35">
        <v>4</v>
      </c>
      <c r="P7409" s="17"/>
      <c r="Q7409" s="40">
        <v>3766.8210100000001</v>
      </c>
      <c r="R7409" s="40">
        <v>942.46070999999995</v>
      </c>
      <c r="S7409" s="18">
        <f t="shared" si="806"/>
        <v>1.0610521897406631</v>
      </c>
      <c r="T7409" s="18">
        <f t="shared" si="807"/>
        <v>1.2523598995452472</v>
      </c>
      <c r="U7409" s="18">
        <f t="shared" si="808"/>
        <v>1.0504416677503732</v>
      </c>
      <c r="V7409" s="30">
        <v>942.46169999999995</v>
      </c>
      <c r="W7409" s="3" t="s">
        <v>47</v>
      </c>
      <c r="X7409" s="3" t="s">
        <v>47</v>
      </c>
      <c r="Y7409" s="3" t="s">
        <v>47</v>
      </c>
      <c r="Z7409" s="3" t="s">
        <v>47</v>
      </c>
      <c r="AA7409" s="3" t="s">
        <v>48</v>
      </c>
      <c r="AB7409" s="12" t="s">
        <v>47</v>
      </c>
      <c r="AC7409" s="3" t="s">
        <v>47</v>
      </c>
      <c r="AD7409" s="3" t="s">
        <v>47</v>
      </c>
      <c r="AE7409" s="3" t="s">
        <v>47</v>
      </c>
      <c r="AF7409" s="3" t="s">
        <v>47</v>
      </c>
      <c r="AG7409" s="3" t="s">
        <v>47</v>
      </c>
      <c r="AI7409" s="3" t="s">
        <v>47</v>
      </c>
      <c r="AJ7409" s="3" t="s">
        <v>47</v>
      </c>
      <c r="AK7409" s="3" t="s">
        <v>47</v>
      </c>
      <c r="AL7409" s="3" t="s">
        <v>47</v>
      </c>
      <c r="AN7409" s="3" t="s">
        <v>47</v>
      </c>
      <c r="AO7409" s="3" t="s">
        <v>52</v>
      </c>
      <c r="AU7409" s="3">
        <v>0</v>
      </c>
      <c r="AV7409" s="3">
        <v>15</v>
      </c>
      <c r="AW7409" s="3">
        <v>1</v>
      </c>
      <c r="AX7409" s="3">
        <v>15</v>
      </c>
      <c r="AY7409" s="3">
        <v>100</v>
      </c>
      <c r="AZ7409" s="6" t="str">
        <f t="shared" si="809"/>
        <v>3691.2</v>
      </c>
      <c r="BC7409" s="12" t="s">
        <v>19336</v>
      </c>
      <c r="BJ7409" s="12">
        <f t="shared" si="810"/>
        <v>0</v>
      </c>
      <c r="BK7409" s="12">
        <f t="shared" si="811"/>
        <v>0</v>
      </c>
      <c r="CQ7409" s="3" t="str">
        <f>CONCATENATE(baseURL!$A$1,baseURL!$B$1,baseURL!$C$1,".",C7409,".",L7409,".pkl&amp;seq=",BC7409)</f>
        <v>http://proteomics.broadinstitute.org/millscripts/viewfeed.pl?side=xl&amp;cycle=1&amp;fixedMods=iaaC&amp;file=msdataSM/iPRG2012_nd/cpick_in/iPRG2012_nd.3691.2.4.pkl&amp;seq=TVPFVPLSGWNGDNMLEATTNAPWYKGWEKETK</v>
      </c>
    </row>
    <row r="7410" spans="1:95" x14ac:dyDescent="0.2">
      <c r="A7410" s="3">
        <v>5830</v>
      </c>
      <c r="B7410" s="2" t="s">
        <v>19381</v>
      </c>
      <c r="C7410" s="2" t="s">
        <v>19376</v>
      </c>
      <c r="D7410" s="3">
        <v>17525</v>
      </c>
      <c r="E7410" s="3">
        <v>17509</v>
      </c>
      <c r="F7410" s="3">
        <v>77515</v>
      </c>
      <c r="G7410" s="3">
        <v>21199</v>
      </c>
      <c r="H7410" s="3">
        <v>69.633600000000001</v>
      </c>
      <c r="I7410" s="30">
        <v>1014.8509</v>
      </c>
      <c r="J7410" s="30">
        <v>1014.849303</v>
      </c>
      <c r="K7410" s="30">
        <v>1.6000000000000001E-3</v>
      </c>
      <c r="L7410" s="3">
        <v>3</v>
      </c>
      <c r="M7410" s="3">
        <v>3</v>
      </c>
      <c r="N7410" s="10">
        <f t="shared" si="805"/>
        <v>1</v>
      </c>
      <c r="O7410" s="35">
        <v>3</v>
      </c>
      <c r="P7410" s="17"/>
      <c r="Q7410" s="40">
        <v>3042.5353300000002</v>
      </c>
      <c r="R7410" s="40">
        <v>1014.84996</v>
      </c>
      <c r="S7410" s="18">
        <f t="shared" si="806"/>
        <v>0.92624529444150716</v>
      </c>
      <c r="T7410" s="18">
        <f t="shared" si="807"/>
        <v>-0.64738633881065233</v>
      </c>
      <c r="U7410" s="18">
        <f t="shared" si="808"/>
        <v>-0.74887917423168715</v>
      </c>
      <c r="V7410" s="30">
        <v>1014.8492</v>
      </c>
      <c r="W7410" s="3" t="s">
        <v>47</v>
      </c>
      <c r="X7410" s="3" t="s">
        <v>47</v>
      </c>
      <c r="Y7410" s="3" t="s">
        <v>47</v>
      </c>
      <c r="Z7410" s="3" t="s">
        <v>47</v>
      </c>
      <c r="AA7410" s="3" t="s">
        <v>47</v>
      </c>
      <c r="AB7410" s="12" t="s">
        <v>47</v>
      </c>
      <c r="AC7410" s="3" t="s">
        <v>47</v>
      </c>
      <c r="AD7410" s="3" t="s">
        <v>47</v>
      </c>
      <c r="AE7410" s="3" t="s">
        <v>47</v>
      </c>
      <c r="AF7410" s="3" t="s">
        <v>47</v>
      </c>
      <c r="AG7410" s="3" t="s">
        <v>47</v>
      </c>
      <c r="AI7410" s="3" t="s">
        <v>47</v>
      </c>
      <c r="AJ7410" s="3" t="s">
        <v>47</v>
      </c>
      <c r="AK7410" s="3" t="s">
        <v>47</v>
      </c>
      <c r="AL7410" s="3" t="s">
        <v>47</v>
      </c>
      <c r="AM7410" s="3" t="s">
        <v>47</v>
      </c>
      <c r="AN7410" s="3" t="s">
        <v>47</v>
      </c>
      <c r="AU7410" s="3">
        <v>0</v>
      </c>
      <c r="AV7410" s="3">
        <v>17</v>
      </c>
      <c r="AW7410" s="3">
        <v>1</v>
      </c>
      <c r="AX7410" s="3">
        <v>17</v>
      </c>
      <c r="AY7410" s="3">
        <v>100</v>
      </c>
      <c r="AZ7410" s="6" t="str">
        <f t="shared" si="809"/>
        <v>3691.3</v>
      </c>
      <c r="BC7410" s="12" t="s">
        <v>19382</v>
      </c>
      <c r="BJ7410" s="12">
        <f t="shared" si="810"/>
        <v>0</v>
      </c>
      <c r="BK7410" s="12">
        <f t="shared" si="811"/>
        <v>0</v>
      </c>
      <c r="CQ7410" s="3" t="str">
        <f>CONCATENATE(baseURL!$A$1,baseURL!$B$1,baseURL!$C$1,".",C7410,".",L7410,".pkl&amp;seq=",BC7410)</f>
        <v>http://proteomics.broadinstitute.org/millscripts/viewfeed.pl?side=xl&amp;cycle=1&amp;fixedMods=iaaC&amp;file=msdataSM/iPRG2012_nd/cpick_in/iPRG2012_nd.3691.3.3.pkl&amp;seq=LMQVNENADENSLREELLFPFAPLPR</v>
      </c>
    </row>
    <row r="7411" spans="1:95" x14ac:dyDescent="0.2">
      <c r="A7411" s="3">
        <v>6877</v>
      </c>
      <c r="B7411" s="2" t="s">
        <v>19383</v>
      </c>
      <c r="C7411" s="2" t="s">
        <v>19384</v>
      </c>
      <c r="D7411" s="3">
        <v>17526</v>
      </c>
      <c r="E7411" s="3">
        <v>17510</v>
      </c>
      <c r="F7411" s="3">
        <v>77534</v>
      </c>
      <c r="G7411" s="3">
        <v>21201</v>
      </c>
      <c r="H7411" s="3">
        <v>69.657300000000006</v>
      </c>
      <c r="I7411" s="30">
        <v>867.95185000000004</v>
      </c>
      <c r="J7411" s="30">
        <v>867.95030870000005</v>
      </c>
      <c r="K7411" s="30">
        <v>1.5399999999999999E-3</v>
      </c>
      <c r="L7411" s="3">
        <v>4</v>
      </c>
      <c r="M7411" s="3">
        <v>4</v>
      </c>
      <c r="N7411" s="10">
        <f t="shared" si="805"/>
        <v>1</v>
      </c>
      <c r="O7411" s="35">
        <v>4</v>
      </c>
      <c r="P7411" s="17"/>
      <c r="Q7411" s="40">
        <v>3468.7744400000001</v>
      </c>
      <c r="R7411" s="40">
        <v>867.94907000000001</v>
      </c>
      <c r="S7411" s="18">
        <f t="shared" si="806"/>
        <v>3.2029529106238441</v>
      </c>
      <c r="T7411" s="18">
        <f t="shared" si="807"/>
        <v>1.4271574713991524</v>
      </c>
      <c r="U7411" s="18">
        <f t="shared" si="808"/>
        <v>1.3019197082487746</v>
      </c>
      <c r="V7411" s="30">
        <v>867.9502</v>
      </c>
      <c r="W7411" s="3" t="s">
        <v>47</v>
      </c>
      <c r="X7411" s="3" t="s">
        <v>47</v>
      </c>
      <c r="Y7411" s="3" t="s">
        <v>47</v>
      </c>
      <c r="Z7411" s="3" t="s">
        <v>47</v>
      </c>
      <c r="AA7411" s="3" t="s">
        <v>47</v>
      </c>
      <c r="AC7411" s="3" t="s">
        <v>47</v>
      </c>
      <c r="AD7411" s="3" t="s">
        <v>47</v>
      </c>
      <c r="AE7411" s="3" t="s">
        <v>47</v>
      </c>
      <c r="AF7411" s="3" t="s">
        <v>47</v>
      </c>
      <c r="AG7411" s="3" t="s">
        <v>47</v>
      </c>
      <c r="AI7411" s="3" t="s">
        <v>47</v>
      </c>
      <c r="AK7411" s="3" t="s">
        <v>47</v>
      </c>
      <c r="AL7411" s="3" t="s">
        <v>47</v>
      </c>
      <c r="AM7411" s="3" t="s">
        <v>47</v>
      </c>
      <c r="AN7411" s="3" t="s">
        <v>47</v>
      </c>
      <c r="AO7411" s="3" t="s">
        <v>47</v>
      </c>
      <c r="AP7411" s="3" t="s">
        <v>48</v>
      </c>
      <c r="AU7411" s="3">
        <v>0</v>
      </c>
      <c r="AV7411" s="3">
        <v>16</v>
      </c>
      <c r="AW7411" s="3">
        <v>2</v>
      </c>
      <c r="AX7411" s="3">
        <v>15</v>
      </c>
      <c r="AY7411" s="3">
        <v>93.75</v>
      </c>
      <c r="AZ7411" s="6" t="str">
        <f t="shared" si="809"/>
        <v>3692.1</v>
      </c>
      <c r="BB7411" s="12" t="s">
        <v>79</v>
      </c>
      <c r="BC7411" s="12" t="s">
        <v>19369</v>
      </c>
      <c r="BJ7411" s="12">
        <f t="shared" si="810"/>
        <v>0</v>
      </c>
      <c r="BK7411" s="12">
        <f t="shared" si="811"/>
        <v>0</v>
      </c>
      <c r="BU7411" s="3" t="s">
        <v>19385</v>
      </c>
      <c r="CQ7411" s="3" t="str">
        <f>CONCATENATE(baseURL!$A$1,baseURL!$B$1,"+Acetyl",baseURL!$C$1,".",C7411,".",L7411,".pkl&amp;seq=",BC7411)</f>
        <v>http://proteomics.broadinstitute.org/millscripts/viewfeed.pl?side=xl&amp;cycle=1&amp;fixedMods=iaaC+Acetyl&amp;file=msdataSM/iPRG2012_nd/cpick_in/iPRG2012_nd.3692.1.4.pkl&amp;seq=SNPFDLLGNDVEDADVVVLPPKELVKSNTSSK</v>
      </c>
    </row>
    <row r="7412" spans="1:95" x14ac:dyDescent="0.2">
      <c r="A7412" s="3">
        <v>5880</v>
      </c>
      <c r="B7412" s="2" t="s">
        <v>19386</v>
      </c>
      <c r="C7412" s="2" t="s">
        <v>19387</v>
      </c>
      <c r="D7412" s="3">
        <v>17527</v>
      </c>
      <c r="E7412" s="3">
        <v>17511</v>
      </c>
      <c r="F7412" s="3">
        <v>77555</v>
      </c>
      <c r="G7412" s="3">
        <v>21203</v>
      </c>
      <c r="H7412" s="3">
        <v>69.672700000000006</v>
      </c>
      <c r="I7412" s="30">
        <v>775.40503999999999</v>
      </c>
      <c r="J7412" s="30">
        <v>775.40415010000004</v>
      </c>
      <c r="K7412" s="30">
        <v>8.8999999999999995E-4</v>
      </c>
      <c r="L7412" s="3">
        <v>4</v>
      </c>
      <c r="M7412" s="3">
        <v>4</v>
      </c>
      <c r="N7412" s="10">
        <f t="shared" si="805"/>
        <v>1</v>
      </c>
      <c r="O7412" s="35">
        <v>4</v>
      </c>
      <c r="P7412" s="17"/>
      <c r="Q7412" s="40">
        <v>3098.5932299999999</v>
      </c>
      <c r="R7412" s="40">
        <v>775.40376000000003</v>
      </c>
      <c r="S7412" s="18">
        <f t="shared" si="806"/>
        <v>1.6507528928561581</v>
      </c>
      <c r="T7412" s="18">
        <f t="shared" si="807"/>
        <v>0.50309273713628577</v>
      </c>
      <c r="U7412" s="18">
        <f t="shared" si="808"/>
        <v>0.56744630682766917</v>
      </c>
      <c r="V7412" s="30">
        <v>775.40419999999995</v>
      </c>
      <c r="W7412" s="3" t="s">
        <v>47</v>
      </c>
      <c r="X7412" s="3" t="s">
        <v>47</v>
      </c>
      <c r="Y7412" s="3" t="s">
        <v>47</v>
      </c>
      <c r="Z7412" s="3" t="s">
        <v>47</v>
      </c>
      <c r="AA7412" s="3" t="s">
        <v>47</v>
      </c>
      <c r="AB7412" s="12" t="s">
        <v>47</v>
      </c>
      <c r="AC7412" s="3" t="s">
        <v>47</v>
      </c>
      <c r="AD7412" s="3" t="s">
        <v>47</v>
      </c>
      <c r="AE7412" s="3" t="s">
        <v>47</v>
      </c>
      <c r="AF7412" s="3" t="s">
        <v>47</v>
      </c>
      <c r="AG7412" s="3" t="s">
        <v>47</v>
      </c>
      <c r="AI7412" s="3" t="s">
        <v>47</v>
      </c>
      <c r="AJ7412" s="3" t="s">
        <v>47</v>
      </c>
      <c r="AK7412" s="3" t="s">
        <v>47</v>
      </c>
      <c r="AL7412" s="3" t="s">
        <v>48</v>
      </c>
      <c r="AM7412" s="3" t="s">
        <v>47</v>
      </c>
      <c r="AN7412" s="3" t="s">
        <v>48</v>
      </c>
      <c r="AU7412" s="3">
        <v>0</v>
      </c>
      <c r="AV7412" s="3">
        <v>15</v>
      </c>
      <c r="AW7412" s="3">
        <v>1</v>
      </c>
      <c r="AX7412" s="3">
        <v>15</v>
      </c>
      <c r="AY7412" s="3">
        <v>100</v>
      </c>
      <c r="AZ7412" s="6" t="str">
        <f t="shared" si="809"/>
        <v>3693.1</v>
      </c>
      <c r="BC7412" s="12" t="s">
        <v>19388</v>
      </c>
      <c r="BJ7412" s="12">
        <f t="shared" si="810"/>
        <v>0</v>
      </c>
      <c r="BK7412" s="12">
        <f t="shared" si="811"/>
        <v>0</v>
      </c>
      <c r="CQ7412" s="3" t="str">
        <f>CONCATENATE(baseURL!$A$1,baseURL!$B$1,baseURL!$C$1,".",C7412,".",L7412,".pkl&amp;seq=",BC7412)</f>
        <v>http://proteomics.broadinstitute.org/millscripts/viewfeed.pl?side=xl&amp;cycle=1&amp;fixedMods=iaaC&amp;file=msdataSM/iPRG2012_nd/cpick_in/iPRG2012_nd.3693.1.4.pkl&amp;seq=LSDDLLSVLDSHLLPSATTGESKVFYYK</v>
      </c>
    </row>
    <row r="7413" spans="1:95" x14ac:dyDescent="0.2">
      <c r="A7413" s="3">
        <v>6724</v>
      </c>
      <c r="B7413" s="2" t="s">
        <v>19389</v>
      </c>
      <c r="C7413" s="2" t="s">
        <v>19383</v>
      </c>
      <c r="D7413" s="3">
        <v>17528</v>
      </c>
      <c r="E7413" s="3">
        <v>17512</v>
      </c>
      <c r="F7413" s="3">
        <v>77556</v>
      </c>
      <c r="G7413" s="3">
        <v>21204</v>
      </c>
      <c r="H7413" s="3">
        <v>69.680999999999997</v>
      </c>
      <c r="I7413" s="30">
        <v>800.06048999999996</v>
      </c>
      <c r="J7413" s="30">
        <v>800.05861370000002</v>
      </c>
      <c r="K7413" s="30">
        <v>1.8799999999999999E-3</v>
      </c>
      <c r="L7413" s="3">
        <v>3</v>
      </c>
      <c r="M7413" s="3">
        <v>3</v>
      </c>
      <c r="N7413" s="10">
        <f t="shared" si="805"/>
        <v>1</v>
      </c>
      <c r="O7413" s="35">
        <v>3</v>
      </c>
      <c r="P7413" s="17"/>
      <c r="Q7413" s="40">
        <v>2398.1628700000001</v>
      </c>
      <c r="R7413" s="40">
        <v>800.05913999999996</v>
      </c>
      <c r="S7413" s="18">
        <f t="shared" si="806"/>
        <v>1.6873752607865748</v>
      </c>
      <c r="T7413" s="18">
        <f t="shared" si="807"/>
        <v>-0.65782637010202039</v>
      </c>
      <c r="U7413" s="18">
        <f t="shared" si="808"/>
        <v>-0.79994086434131739</v>
      </c>
      <c r="V7413" s="30">
        <v>800.05849999999998</v>
      </c>
      <c r="W7413" s="3" t="s">
        <v>47</v>
      </c>
      <c r="X7413" s="3" t="s">
        <v>47</v>
      </c>
      <c r="Y7413" s="3" t="s">
        <v>47</v>
      </c>
      <c r="Z7413" s="3" t="s">
        <v>47</v>
      </c>
      <c r="AA7413" s="3" t="s">
        <v>48</v>
      </c>
      <c r="AB7413" s="12" t="s">
        <v>47</v>
      </c>
      <c r="AC7413" s="3" t="s">
        <v>47</v>
      </c>
      <c r="AD7413" s="3" t="s">
        <v>47</v>
      </c>
      <c r="AE7413" s="3" t="s">
        <v>47</v>
      </c>
      <c r="AF7413" s="3" t="s">
        <v>47</v>
      </c>
      <c r="AG7413" s="3" t="s">
        <v>47</v>
      </c>
      <c r="AI7413" s="3" t="s">
        <v>47</v>
      </c>
      <c r="AJ7413" s="3" t="s">
        <v>47</v>
      </c>
      <c r="AK7413" s="3" t="s">
        <v>47</v>
      </c>
      <c r="AL7413" s="3" t="s">
        <v>47</v>
      </c>
      <c r="AU7413" s="3">
        <v>0</v>
      </c>
      <c r="AV7413" s="3">
        <v>14</v>
      </c>
      <c r="AW7413" s="3">
        <v>1</v>
      </c>
      <c r="AX7413" s="3">
        <v>14</v>
      </c>
      <c r="AY7413" s="3">
        <v>100</v>
      </c>
      <c r="AZ7413" s="6" t="str">
        <f t="shared" si="809"/>
        <v>3693.2</v>
      </c>
      <c r="BC7413" s="12" t="s">
        <v>19320</v>
      </c>
      <c r="BJ7413" s="12">
        <f t="shared" si="810"/>
        <v>0</v>
      </c>
      <c r="BK7413" s="12">
        <f t="shared" si="811"/>
        <v>0</v>
      </c>
      <c r="CQ7413" s="3" t="str">
        <f>CONCATENATE(baseURL!$A$1,baseURL!$B$1,baseURL!$C$1,".",C7413,".",L7413,".pkl&amp;seq=",BC7413)</f>
        <v>http://proteomics.broadinstitute.org/millscripts/viewfeed.pl?side=xl&amp;cycle=1&amp;fixedMods=iaaC&amp;file=msdataSM/iPRG2012_nd/cpick_in/iPRG2012_nd.3693.2.3.pkl&amp;seq=LYPEEMLSTGVSALDTMNSLAR</v>
      </c>
    </row>
    <row r="7414" spans="1:95" x14ac:dyDescent="0.2">
      <c r="A7414" s="3">
        <v>3811</v>
      </c>
      <c r="B7414" s="2" t="s">
        <v>19390</v>
      </c>
      <c r="C7414" s="2" t="s">
        <v>19391</v>
      </c>
      <c r="D7414" s="3">
        <v>17529</v>
      </c>
      <c r="E7414" s="3">
        <v>17513</v>
      </c>
      <c r="F7414" s="3">
        <v>77576</v>
      </c>
      <c r="G7414" s="3">
        <v>21206</v>
      </c>
      <c r="H7414" s="3">
        <v>69.704899999999995</v>
      </c>
      <c r="I7414" s="30">
        <v>842.10434999999995</v>
      </c>
      <c r="J7414" s="30">
        <v>842.10281729999997</v>
      </c>
      <c r="K7414" s="30">
        <v>1.5299999999999999E-3</v>
      </c>
      <c r="L7414" s="3">
        <v>3</v>
      </c>
      <c r="M7414" s="3">
        <v>3</v>
      </c>
      <c r="N7414" s="10">
        <f t="shared" si="805"/>
        <v>1</v>
      </c>
      <c r="O7414" s="35">
        <v>3</v>
      </c>
      <c r="P7414" s="17"/>
      <c r="Q7414" s="40">
        <v>2524.2943</v>
      </c>
      <c r="R7414" s="40">
        <v>842.10294999999996</v>
      </c>
      <c r="S7414" s="18">
        <f t="shared" si="806"/>
        <v>1.6625045666799194</v>
      </c>
      <c r="T7414" s="18">
        <f t="shared" si="807"/>
        <v>-0.15758168285083973</v>
      </c>
      <c r="U7414" s="18">
        <f t="shared" si="808"/>
        <v>-0.17812548924374025</v>
      </c>
      <c r="V7414" s="30">
        <v>842.1028</v>
      </c>
      <c r="W7414" s="3" t="s">
        <v>47</v>
      </c>
      <c r="X7414" s="3" t="s">
        <v>47</v>
      </c>
      <c r="Y7414" s="3" t="s">
        <v>47</v>
      </c>
      <c r="Z7414" s="3" t="s">
        <v>47</v>
      </c>
      <c r="AA7414" s="3" t="s">
        <v>47</v>
      </c>
      <c r="AB7414" s="12" t="s">
        <v>47</v>
      </c>
      <c r="AC7414" s="3" t="s">
        <v>47</v>
      </c>
      <c r="AE7414" s="3" t="s">
        <v>47</v>
      </c>
      <c r="AF7414" s="3" t="s">
        <v>47</v>
      </c>
      <c r="AG7414" s="3" t="s">
        <v>47</v>
      </c>
      <c r="AI7414" s="3" t="s">
        <v>47</v>
      </c>
      <c r="AK7414" s="3" t="s">
        <v>47</v>
      </c>
      <c r="AL7414" s="3" t="s">
        <v>47</v>
      </c>
      <c r="AM7414" s="3" t="s">
        <v>47</v>
      </c>
      <c r="AN7414" s="3" t="s">
        <v>47</v>
      </c>
      <c r="AU7414" s="3">
        <v>0</v>
      </c>
      <c r="AV7414" s="3">
        <v>15</v>
      </c>
      <c r="AW7414" s="3">
        <v>1</v>
      </c>
      <c r="AX7414" s="3">
        <v>15</v>
      </c>
      <c r="AY7414" s="3">
        <v>100</v>
      </c>
      <c r="AZ7414" s="6" t="str">
        <f t="shared" si="809"/>
        <v>3694.1</v>
      </c>
      <c r="BC7414" s="12" t="s">
        <v>19352</v>
      </c>
      <c r="BJ7414" s="12">
        <f t="shared" si="810"/>
        <v>0</v>
      </c>
      <c r="BK7414" s="12">
        <f t="shared" si="811"/>
        <v>0</v>
      </c>
      <c r="CQ7414" s="3" t="str">
        <f>CONCATENATE(baseURL!$A$1,baseURL!$B$1,baseURL!$C$1,".",C7414,".",L7414,".pkl&amp;seq=",BC7414)</f>
        <v>http://proteomics.broadinstitute.org/millscripts/viewfeed.pl?side=xl&amp;cycle=1&amp;fixedMods=iaaC&amp;file=msdataSM/iPRG2012_nd/cpick_in/iPRG2012_nd.3694.1.3.pkl&amp;seq=PGVSVRDVAAQDFLNAYASFLQR</v>
      </c>
    </row>
    <row r="7415" spans="1:95" x14ac:dyDescent="0.2">
      <c r="A7415" s="3">
        <v>654</v>
      </c>
      <c r="B7415" s="2" t="s">
        <v>19392</v>
      </c>
      <c r="C7415" s="2" t="s">
        <v>19393</v>
      </c>
      <c r="D7415" s="3">
        <v>17531</v>
      </c>
      <c r="E7415" s="3">
        <v>17515</v>
      </c>
      <c r="F7415" s="3">
        <v>77723</v>
      </c>
      <c r="G7415" s="3">
        <v>21215</v>
      </c>
      <c r="H7415" s="3">
        <v>69.784499999999994</v>
      </c>
      <c r="I7415" s="30">
        <v>867.95318999999995</v>
      </c>
      <c r="J7415" s="30">
        <v>867.94887410000001</v>
      </c>
      <c r="K7415" s="30">
        <v>4.3200000000000001E-3</v>
      </c>
      <c r="L7415" s="3">
        <v>4</v>
      </c>
      <c r="M7415" s="3">
        <v>4</v>
      </c>
      <c r="N7415" s="10">
        <f t="shared" si="805"/>
        <v>1</v>
      </c>
      <c r="O7415" s="35">
        <v>4</v>
      </c>
      <c r="P7415" s="17"/>
      <c r="Q7415" s="40">
        <v>3468.7744400000001</v>
      </c>
      <c r="R7415" s="40">
        <v>867.94907000000001</v>
      </c>
      <c r="S7415" s="18">
        <f t="shared" si="806"/>
        <v>4.7468222990820212</v>
      </c>
      <c r="T7415" s="18">
        <f t="shared" si="807"/>
        <v>-0.225704487469816</v>
      </c>
      <c r="U7415" s="18">
        <f t="shared" si="808"/>
        <v>-0.4262922938270266</v>
      </c>
      <c r="V7415" s="30">
        <v>867.94870000000003</v>
      </c>
      <c r="W7415" s="3" t="s">
        <v>47</v>
      </c>
      <c r="X7415" s="3" t="s">
        <v>47</v>
      </c>
      <c r="Y7415" s="3" t="s">
        <v>47</v>
      </c>
      <c r="Z7415" s="3" t="s">
        <v>47</v>
      </c>
      <c r="AA7415" s="3" t="s">
        <v>47</v>
      </c>
      <c r="AC7415" s="3" t="s">
        <v>47</v>
      </c>
      <c r="AD7415" s="3" t="s">
        <v>47</v>
      </c>
      <c r="AE7415" s="3" t="s">
        <v>47</v>
      </c>
      <c r="AF7415" s="3" t="s">
        <v>47</v>
      </c>
      <c r="AG7415" s="3" t="s">
        <v>47</v>
      </c>
      <c r="AI7415" s="3" t="s">
        <v>47</v>
      </c>
      <c r="AK7415" s="3" t="s">
        <v>47</v>
      </c>
      <c r="AL7415" s="3" t="s">
        <v>47</v>
      </c>
      <c r="AO7415" s="3" t="s">
        <v>48</v>
      </c>
      <c r="AP7415" s="3" t="s">
        <v>48</v>
      </c>
      <c r="AU7415" s="3">
        <v>0</v>
      </c>
      <c r="AV7415" s="3">
        <v>13</v>
      </c>
      <c r="AW7415" s="3">
        <v>2</v>
      </c>
      <c r="AX7415" s="3">
        <v>12</v>
      </c>
      <c r="AY7415" s="3">
        <v>92.31</v>
      </c>
      <c r="AZ7415" s="6" t="str">
        <f t="shared" si="809"/>
        <v>3701.1</v>
      </c>
      <c r="BB7415" s="12" t="s">
        <v>79</v>
      </c>
      <c r="BC7415" s="12" t="s">
        <v>19369</v>
      </c>
      <c r="BJ7415" s="12">
        <f t="shared" si="810"/>
        <v>0</v>
      </c>
      <c r="BK7415" s="12">
        <f t="shared" si="811"/>
        <v>0</v>
      </c>
      <c r="BU7415" s="3" t="s">
        <v>19370</v>
      </c>
      <c r="CQ7415" s="3" t="str">
        <f>CONCATENATE(baseURL!$A$1,baseURL!$B$1,"+Acetyl",baseURL!$C$1,".",C7415,".",L7415,".pkl&amp;seq=",BC7415)</f>
        <v>http://proteomics.broadinstitute.org/millscripts/viewfeed.pl?side=xl&amp;cycle=1&amp;fixedMods=iaaC+Acetyl&amp;file=msdataSM/iPRG2012_nd/cpick_in/iPRG2012_nd.3701.1.4.pkl&amp;seq=SNPFDLLGNDVEDADVVVLPPKELVKSNTSSK</v>
      </c>
    </row>
    <row r="7416" spans="1:95" x14ac:dyDescent="0.2">
      <c r="A7416" s="3">
        <v>655</v>
      </c>
      <c r="B7416" s="2" t="s">
        <v>19394</v>
      </c>
      <c r="C7416" s="2" t="s">
        <v>19395</v>
      </c>
      <c r="D7416" s="3">
        <v>17532</v>
      </c>
      <c r="E7416" s="3">
        <v>17516</v>
      </c>
      <c r="F7416" s="3">
        <v>77744</v>
      </c>
      <c r="G7416" s="3">
        <v>21217</v>
      </c>
      <c r="H7416" s="3">
        <v>69.800700000000006</v>
      </c>
      <c r="I7416" s="30">
        <v>867.95056</v>
      </c>
      <c r="J7416" s="30">
        <v>867.94887410000001</v>
      </c>
      <c r="K7416" s="30">
        <v>1.6900000000000001E-3</v>
      </c>
      <c r="L7416" s="3">
        <v>4</v>
      </c>
      <c r="M7416" s="3">
        <v>4</v>
      </c>
      <c r="N7416" s="10">
        <f t="shared" si="805"/>
        <v>1</v>
      </c>
      <c r="O7416" s="35">
        <v>4</v>
      </c>
      <c r="P7416" s="17"/>
      <c r="Q7416" s="40">
        <v>3468.7744400000001</v>
      </c>
      <c r="R7416" s="40">
        <v>867.94907000000001</v>
      </c>
      <c r="S7416" s="18">
        <f t="shared" si="806"/>
        <v>1.7166905887574455</v>
      </c>
      <c r="T7416" s="18">
        <f t="shared" si="807"/>
        <v>-0.225704487469816</v>
      </c>
      <c r="U7416" s="18">
        <f t="shared" si="808"/>
        <v>-0.4262922938270266</v>
      </c>
      <c r="V7416" s="30">
        <v>867.94870000000003</v>
      </c>
      <c r="W7416" s="3" t="s">
        <v>47</v>
      </c>
      <c r="X7416" s="3" t="s">
        <v>47</v>
      </c>
      <c r="Y7416" s="3" t="s">
        <v>47</v>
      </c>
      <c r="Z7416" s="3" t="s">
        <v>47</v>
      </c>
      <c r="AA7416" s="3" t="s">
        <v>48</v>
      </c>
      <c r="AC7416" s="3" t="s">
        <v>47</v>
      </c>
      <c r="AD7416" s="3" t="s">
        <v>47</v>
      </c>
      <c r="AE7416" s="3" t="s">
        <v>47</v>
      </c>
      <c r="AF7416" s="3" t="s">
        <v>47</v>
      </c>
      <c r="AG7416" s="3" t="s">
        <v>47</v>
      </c>
      <c r="AI7416" s="3" t="s">
        <v>47</v>
      </c>
      <c r="AK7416" s="3" t="s">
        <v>47</v>
      </c>
      <c r="AL7416" s="3" t="s">
        <v>47</v>
      </c>
      <c r="AO7416" s="3" t="s">
        <v>47</v>
      </c>
      <c r="AP7416" s="3" t="s">
        <v>48</v>
      </c>
      <c r="AU7416" s="3">
        <v>0</v>
      </c>
      <c r="AV7416" s="3">
        <v>13</v>
      </c>
      <c r="AW7416" s="3">
        <v>1</v>
      </c>
      <c r="AX7416" s="3">
        <v>13</v>
      </c>
      <c r="AY7416" s="3">
        <v>100</v>
      </c>
      <c r="AZ7416" s="6" t="str">
        <f t="shared" si="809"/>
        <v>3702.1</v>
      </c>
      <c r="BB7416" s="12" t="s">
        <v>79</v>
      </c>
      <c r="BC7416" s="12" t="s">
        <v>19369</v>
      </c>
      <c r="BJ7416" s="12">
        <f t="shared" si="810"/>
        <v>0</v>
      </c>
      <c r="BK7416" s="12">
        <f t="shared" si="811"/>
        <v>0</v>
      </c>
      <c r="CQ7416" s="3" t="str">
        <f>CONCATENATE(baseURL!$A$1,baseURL!$B$1,"+Acetyl",baseURL!$C$1,".",C7416,".",L7416,".pkl&amp;seq=",BC7416)</f>
        <v>http://proteomics.broadinstitute.org/millscripts/viewfeed.pl?side=xl&amp;cycle=1&amp;fixedMods=iaaC+Acetyl&amp;file=msdataSM/iPRG2012_nd/cpick_in/iPRG2012_nd.3702.1.4.pkl&amp;seq=SNPFDLLGNDVEDADVVVLPPKELVKSNTSSK</v>
      </c>
    </row>
    <row r="7417" spans="1:95" x14ac:dyDescent="0.2">
      <c r="A7417" s="3">
        <v>3820</v>
      </c>
      <c r="B7417" s="2" t="s">
        <v>19396</v>
      </c>
      <c r="C7417" s="2" t="s">
        <v>19392</v>
      </c>
      <c r="D7417" s="3">
        <v>17533</v>
      </c>
      <c r="E7417" s="3">
        <v>17517</v>
      </c>
      <c r="F7417" s="3">
        <v>77745</v>
      </c>
      <c r="G7417" s="3">
        <v>21218</v>
      </c>
      <c r="H7417" s="3">
        <v>69.808999999999997</v>
      </c>
      <c r="I7417" s="30">
        <v>930.18877999999995</v>
      </c>
      <c r="J7417" s="30">
        <v>929.93455779999999</v>
      </c>
      <c r="K7417" s="30">
        <v>0.25422</v>
      </c>
      <c r="L7417" s="3">
        <v>0</v>
      </c>
      <c r="M7417" s="3">
        <v>4</v>
      </c>
      <c r="N7417" s="10">
        <f t="shared" si="805"/>
        <v>1</v>
      </c>
      <c r="O7417" s="35">
        <v>4</v>
      </c>
      <c r="P7417" s="17"/>
      <c r="Q7417" s="40">
        <v>3716.7085999999999</v>
      </c>
      <c r="R7417" s="40">
        <v>929.93260999999995</v>
      </c>
      <c r="S7417" s="18">
        <f t="shared" si="806"/>
        <v>275.47157422514454</v>
      </c>
      <c r="T7417" s="18">
        <f t="shared" si="807"/>
        <v>2.0945603789924347</v>
      </c>
      <c r="U7417" s="18">
        <f t="shared" si="808"/>
        <v>1.9248706635077117</v>
      </c>
      <c r="V7417" s="30">
        <v>929.93439999999998</v>
      </c>
      <c r="W7417" s="3" t="s">
        <v>47</v>
      </c>
      <c r="Y7417" s="3" t="s">
        <v>47</v>
      </c>
      <c r="Z7417" s="3" t="s">
        <v>47</v>
      </c>
      <c r="AA7417" s="3" t="s">
        <v>47</v>
      </c>
      <c r="AB7417" s="12" t="s">
        <v>47</v>
      </c>
      <c r="AC7417" s="3" t="s">
        <v>47</v>
      </c>
      <c r="AE7417" s="3" t="s">
        <v>47</v>
      </c>
      <c r="AF7417" s="3" t="s">
        <v>47</v>
      </c>
      <c r="AI7417" s="3" t="s">
        <v>47</v>
      </c>
      <c r="AK7417" s="3" t="s">
        <v>47</v>
      </c>
      <c r="AL7417" s="3" t="s">
        <v>47</v>
      </c>
      <c r="AM7417" s="3" t="s">
        <v>47</v>
      </c>
      <c r="AU7417" s="3">
        <v>0</v>
      </c>
      <c r="AV7417" s="3">
        <v>12</v>
      </c>
      <c r="AW7417" s="3">
        <v>1</v>
      </c>
      <c r="AX7417" s="3">
        <v>12</v>
      </c>
      <c r="AY7417" s="3">
        <v>100</v>
      </c>
      <c r="AZ7417" s="6" t="str">
        <f t="shared" si="809"/>
        <v>3702.2</v>
      </c>
      <c r="BC7417" s="12" t="s">
        <v>19397</v>
      </c>
      <c r="BJ7417" s="12">
        <f t="shared" si="810"/>
        <v>0</v>
      </c>
      <c r="BK7417" s="12">
        <f t="shared" si="811"/>
        <v>0</v>
      </c>
      <c r="CQ7417" s="3" t="str">
        <f>CONCATENATE(baseURL!$A$1,baseURL!$B$1,baseURL!$C$1,".",C7417,".",L7417,".pkl&amp;seq=",BC7417)</f>
        <v>http://proteomics.broadinstitute.org/millscripts/viewfeed.pl?side=xl&amp;cycle=1&amp;fixedMods=iaaC&amp;file=msdataSM/iPRG2012_nd/cpick_in/iPRG2012_nd.3702.2.0.pkl&amp;seq=TVDESNVDPDELLFDTELADEDLLTHDARDWK</v>
      </c>
    </row>
    <row r="7418" spans="1:95" x14ac:dyDescent="0.2">
      <c r="A7418" s="3">
        <v>4617</v>
      </c>
      <c r="B7418" s="2" t="s">
        <v>19398</v>
      </c>
      <c r="C7418" s="2" t="s">
        <v>19399</v>
      </c>
      <c r="D7418" s="3">
        <v>17534</v>
      </c>
      <c r="E7418" s="3">
        <v>17518</v>
      </c>
      <c r="F7418" s="3">
        <v>77765</v>
      </c>
      <c r="G7418" s="3">
        <v>21220</v>
      </c>
      <c r="H7418" s="3">
        <v>69.821899999999999</v>
      </c>
      <c r="I7418" s="30">
        <v>826.82691999999997</v>
      </c>
      <c r="J7418" s="30">
        <v>826.82698340000002</v>
      </c>
      <c r="K7418" s="30">
        <v>-6.0000000000000002E-5</v>
      </c>
      <c r="L7418" s="3">
        <v>5</v>
      </c>
      <c r="M7418" s="3">
        <v>5</v>
      </c>
      <c r="N7418" s="10">
        <f t="shared" si="805"/>
        <v>1</v>
      </c>
      <c r="O7418" s="35">
        <v>5</v>
      </c>
      <c r="P7418" s="17"/>
      <c r="Q7418" s="40">
        <v>4130.1000199999999</v>
      </c>
      <c r="R7418" s="40">
        <v>826.82583</v>
      </c>
      <c r="S7418" s="18">
        <f t="shared" si="806"/>
        <v>1.318294567522762</v>
      </c>
      <c r="T7418" s="18">
        <f t="shared" si="807"/>
        <v>1.3949733525149612</v>
      </c>
      <c r="U7418" s="18">
        <f t="shared" si="808"/>
        <v>1.1731612207278235</v>
      </c>
      <c r="V7418" s="30">
        <v>826.82680000000005</v>
      </c>
      <c r="W7418" s="3" t="s">
        <v>47</v>
      </c>
      <c r="X7418" s="3" t="s">
        <v>47</v>
      </c>
      <c r="Y7418" s="3" t="s">
        <v>47</v>
      </c>
      <c r="Z7418" s="3" t="s">
        <v>47</v>
      </c>
      <c r="AA7418" s="3" t="s">
        <v>48</v>
      </c>
      <c r="AB7418" s="12" t="s">
        <v>47</v>
      </c>
      <c r="AC7418" s="3" t="s">
        <v>47</v>
      </c>
      <c r="AD7418" s="3" t="s">
        <v>47</v>
      </c>
      <c r="AE7418" s="3" t="s">
        <v>47</v>
      </c>
      <c r="AF7418" s="3" t="s">
        <v>47</v>
      </c>
      <c r="AG7418" s="3" t="s">
        <v>47</v>
      </c>
      <c r="AK7418" s="3" t="s">
        <v>47</v>
      </c>
      <c r="AL7418" s="3" t="s">
        <v>47</v>
      </c>
      <c r="AM7418" s="3" t="s">
        <v>47</v>
      </c>
      <c r="AN7418" s="3" t="s">
        <v>47</v>
      </c>
      <c r="AU7418" s="3">
        <v>0</v>
      </c>
      <c r="AV7418" s="3">
        <v>14</v>
      </c>
      <c r="AW7418" s="3">
        <v>1</v>
      </c>
      <c r="AX7418" s="3">
        <v>14</v>
      </c>
      <c r="AY7418" s="3">
        <v>100</v>
      </c>
      <c r="AZ7418" s="6" t="str">
        <f t="shared" si="809"/>
        <v>3703.1</v>
      </c>
      <c r="BC7418" s="12" t="s">
        <v>19400</v>
      </c>
      <c r="BJ7418" s="12">
        <f t="shared" si="810"/>
        <v>0</v>
      </c>
      <c r="BK7418" s="12">
        <f t="shared" si="811"/>
        <v>0</v>
      </c>
      <c r="CQ7418" s="3" t="str">
        <f>CONCATENATE(baseURL!$A$1,baseURL!$B$1,baseURL!$C$1,".",C7418,".",L7418,".pkl&amp;seq=",BC7418)</f>
        <v>http://proteomics.broadinstitute.org/millscripts/viewfeed.pl?side=xl&amp;cycle=1&amp;fixedMods=iaaC&amp;file=msdataSM/iPRG2012_nd/cpick_in/iPRG2012_nd.3703.1.5.pkl&amp;seq=RVGNVGEDDALPEVSHAGDVSTTLQVVNELLKDETVAPR</v>
      </c>
    </row>
    <row r="7419" spans="1:95" x14ac:dyDescent="0.2">
      <c r="A7419" s="3">
        <v>7750</v>
      </c>
      <c r="B7419" s="2" t="s">
        <v>19401</v>
      </c>
      <c r="C7419" s="2" t="s">
        <v>19394</v>
      </c>
      <c r="D7419" s="3">
        <v>17535</v>
      </c>
      <c r="E7419" s="3">
        <v>17519</v>
      </c>
      <c r="F7419" s="3">
        <v>77766</v>
      </c>
      <c r="G7419" s="3">
        <v>21221</v>
      </c>
      <c r="H7419" s="3">
        <v>69.827699999999993</v>
      </c>
      <c r="I7419" s="30">
        <v>931.74150999999995</v>
      </c>
      <c r="J7419" s="30">
        <v>931.74129819999996</v>
      </c>
      <c r="K7419" s="30">
        <v>2.1000000000000001E-4</v>
      </c>
      <c r="L7419" s="3">
        <v>4</v>
      </c>
      <c r="M7419" s="3">
        <v>4</v>
      </c>
      <c r="N7419" s="10">
        <f t="shared" si="805"/>
        <v>1</v>
      </c>
      <c r="O7419" s="35">
        <v>4</v>
      </c>
      <c r="Q7419" s="40">
        <v>3723.9374400000002</v>
      </c>
      <c r="R7419" s="40">
        <v>931.73982000000001</v>
      </c>
      <c r="S7419" s="18">
        <f t="shared" si="806"/>
        <v>1.8138110700684373</v>
      </c>
      <c r="T7419" s="18">
        <f t="shared" si="807"/>
        <v>1.5864943927708888</v>
      </c>
      <c r="U7419" s="18">
        <f t="shared" si="808"/>
        <v>1.481100163820547</v>
      </c>
      <c r="V7419" s="30">
        <v>931.74120000000005</v>
      </c>
      <c r="W7419" s="3" t="s">
        <v>47</v>
      </c>
      <c r="X7419" s="3" t="s">
        <v>47</v>
      </c>
      <c r="Y7419" s="3" t="s">
        <v>47</v>
      </c>
      <c r="AA7419" s="3" t="s">
        <v>47</v>
      </c>
      <c r="AB7419" s="12" t="s">
        <v>52</v>
      </c>
      <c r="AC7419" s="3" t="s">
        <v>52</v>
      </c>
      <c r="AD7419" s="3" t="s">
        <v>47</v>
      </c>
      <c r="AE7419" s="3" t="s">
        <v>52</v>
      </c>
      <c r="AF7419" s="3" t="s">
        <v>52</v>
      </c>
      <c r="AG7419" s="3" t="s">
        <v>52</v>
      </c>
      <c r="AK7419" s="3" t="s">
        <v>47</v>
      </c>
      <c r="AL7419" s="3" t="s">
        <v>52</v>
      </c>
      <c r="AO7419" s="3" t="s">
        <v>48</v>
      </c>
      <c r="AU7419" s="3">
        <v>0</v>
      </c>
      <c r="AV7419" s="3">
        <v>6</v>
      </c>
      <c r="AW7419" s="3">
        <v>2</v>
      </c>
      <c r="AX7419" s="3">
        <v>5</v>
      </c>
      <c r="AY7419" s="3">
        <v>83.33</v>
      </c>
      <c r="AZ7419" s="6" t="str">
        <f t="shared" si="809"/>
        <v>3703.2</v>
      </c>
      <c r="BC7419" s="12" t="s">
        <v>19402</v>
      </c>
      <c r="BI7419" s="12" t="s">
        <v>594</v>
      </c>
      <c r="BJ7419" s="12">
        <f t="shared" si="810"/>
        <v>0</v>
      </c>
      <c r="BK7419" s="12">
        <f t="shared" si="811"/>
        <v>1</v>
      </c>
      <c r="BR7419" s="3" t="s">
        <v>594</v>
      </c>
      <c r="BZ7419" s="3" t="s">
        <v>19403</v>
      </c>
      <c r="CQ7419" s="3" t="str">
        <f>CONCATENATE(baseURL!$A$1,baseURL!$B$1,baseURL!$C$1,".",C7419,".",L7419,".pkl&amp;seq=",BC7419,"&amp;varMods=ReducedCys-C")</f>
        <v>http://proteomics.broadinstitute.org/millscripts/viewfeed.pl?side=xl&amp;cycle=1&amp;fixedMods=iaaC&amp;file=msdataSM/iPRG2012_nd/cpick_in/iPRG2012_nd.3703.2.4.pkl&amp;seq=LAVLGPNGAGKSTLLNVLTGELLPTSGEVYTHENcR&amp;varMods=ReducedCys-C</v>
      </c>
    </row>
    <row r="7420" spans="1:95" x14ac:dyDescent="0.2">
      <c r="A7420" s="3">
        <v>1152</v>
      </c>
      <c r="B7420" s="2" t="s">
        <v>19404</v>
      </c>
      <c r="C7420" s="2" t="s">
        <v>19396</v>
      </c>
      <c r="D7420" s="3">
        <v>17536</v>
      </c>
      <c r="E7420" s="3">
        <v>17520</v>
      </c>
      <c r="F7420" s="3">
        <v>77767</v>
      </c>
      <c r="G7420" s="3">
        <v>21222</v>
      </c>
      <c r="H7420" s="3">
        <v>69.833600000000004</v>
      </c>
      <c r="I7420" s="30">
        <v>1156.93</v>
      </c>
      <c r="J7420" s="30">
        <v>1156.9294190000001</v>
      </c>
      <c r="K7420" s="30">
        <v>5.8E-4</v>
      </c>
      <c r="L7420" s="3">
        <v>3</v>
      </c>
      <c r="M7420" s="3">
        <v>3</v>
      </c>
      <c r="N7420" s="10">
        <f t="shared" si="805"/>
        <v>1</v>
      </c>
      <c r="O7420" s="35">
        <v>3</v>
      </c>
      <c r="P7420" s="17"/>
      <c r="Q7420" s="40">
        <v>3468.7744400000001</v>
      </c>
      <c r="R7420" s="40">
        <v>1156.92966</v>
      </c>
      <c r="S7420" s="18">
        <f t="shared" si="806"/>
        <v>0.29388130653602329</v>
      </c>
      <c r="T7420" s="18">
        <f t="shared" si="807"/>
        <v>-0.20830998486110874</v>
      </c>
      <c r="U7420" s="18">
        <f t="shared" si="808"/>
        <v>-0.74334683415623171</v>
      </c>
      <c r="V7420" s="30">
        <v>1156.9287999999999</v>
      </c>
      <c r="W7420" s="3" t="s">
        <v>47</v>
      </c>
      <c r="Z7420" s="3" t="s">
        <v>47</v>
      </c>
      <c r="AA7420" s="3" t="s">
        <v>47</v>
      </c>
      <c r="AB7420" s="12" t="s">
        <v>47</v>
      </c>
      <c r="AC7420" s="3" t="s">
        <v>47</v>
      </c>
      <c r="AD7420" s="3" t="s">
        <v>65</v>
      </c>
      <c r="AE7420" s="3" t="s">
        <v>47</v>
      </c>
      <c r="AF7420" s="3" t="s">
        <v>47</v>
      </c>
      <c r="AG7420" s="3" t="s">
        <v>48</v>
      </c>
      <c r="AJ7420" s="3" t="s">
        <v>47</v>
      </c>
      <c r="AK7420" s="3" t="s">
        <v>47</v>
      </c>
      <c r="AL7420" s="3" t="s">
        <v>48</v>
      </c>
      <c r="AO7420" s="3" t="s">
        <v>48</v>
      </c>
      <c r="AP7420" s="3" t="s">
        <v>48</v>
      </c>
      <c r="AQ7420" s="3" t="s">
        <v>47</v>
      </c>
      <c r="AU7420" s="3">
        <v>1</v>
      </c>
      <c r="AV7420" s="3">
        <v>10</v>
      </c>
      <c r="AW7420" s="3">
        <v>1</v>
      </c>
      <c r="AX7420" s="3">
        <v>10</v>
      </c>
      <c r="AY7420" s="3">
        <v>100</v>
      </c>
      <c r="AZ7420" s="6" t="str">
        <f t="shared" si="809"/>
        <v>3703.3</v>
      </c>
      <c r="BB7420" s="12" t="s">
        <v>79</v>
      </c>
      <c r="BC7420" s="12" t="s">
        <v>19369</v>
      </c>
      <c r="BJ7420" s="12">
        <f t="shared" si="810"/>
        <v>0</v>
      </c>
      <c r="BK7420" s="12">
        <f t="shared" si="811"/>
        <v>0</v>
      </c>
      <c r="BZ7420" s="3" t="s">
        <v>19371</v>
      </c>
      <c r="CQ7420" s="3" t="str">
        <f>CONCATENATE(baseURL!$A$1,baseURL!$B$1,"+Acetyl",baseURL!$C$1,".",C7420,".",L7420,".pkl&amp;seq=",BC7420)</f>
        <v>http://proteomics.broadinstitute.org/millscripts/viewfeed.pl?side=xl&amp;cycle=1&amp;fixedMods=iaaC+Acetyl&amp;file=msdataSM/iPRG2012_nd/cpick_in/iPRG2012_nd.3703.3.3.pkl&amp;seq=SNPFDLLGNDVEDADVVVLPPKELVKSNTSSK</v>
      </c>
    </row>
    <row r="7421" spans="1:95" x14ac:dyDescent="0.2">
      <c r="A7421" s="3">
        <v>5728</v>
      </c>
      <c r="B7421" s="2" t="s">
        <v>19405</v>
      </c>
      <c r="C7421" s="2" t="s">
        <v>19406</v>
      </c>
      <c r="D7421" s="3">
        <v>17537</v>
      </c>
      <c r="E7421" s="3">
        <v>17521</v>
      </c>
      <c r="F7421" s="3">
        <v>77786</v>
      </c>
      <c r="G7421" s="3">
        <v>21224</v>
      </c>
      <c r="H7421" s="3">
        <v>69.858099999999993</v>
      </c>
      <c r="I7421" s="30">
        <v>816.43011999999999</v>
      </c>
      <c r="J7421" s="30">
        <v>816.42827809999994</v>
      </c>
      <c r="K7421" s="30">
        <v>1.8400000000000001E-3</v>
      </c>
      <c r="L7421" s="3">
        <v>3</v>
      </c>
      <c r="M7421" s="3">
        <v>3</v>
      </c>
      <c r="N7421" s="10">
        <f t="shared" si="805"/>
        <v>1</v>
      </c>
      <c r="O7421" s="35">
        <v>3</v>
      </c>
      <c r="P7421" s="17"/>
      <c r="Q7421" s="40">
        <v>2447.2686199999998</v>
      </c>
      <c r="R7421" s="40">
        <v>816.42772000000002</v>
      </c>
      <c r="S7421" s="18">
        <f t="shared" si="806"/>
        <v>2.939635611546831</v>
      </c>
      <c r="T7421" s="18">
        <f t="shared" si="807"/>
        <v>0.68358776441479585</v>
      </c>
      <c r="U7421" s="18">
        <f t="shared" si="808"/>
        <v>0.58792712222581667</v>
      </c>
      <c r="V7421" s="30">
        <v>816.42819999999995</v>
      </c>
      <c r="W7421" s="3" t="s">
        <v>47</v>
      </c>
      <c r="X7421" s="3" t="s">
        <v>47</v>
      </c>
      <c r="Y7421" s="3" t="s">
        <v>47</v>
      </c>
      <c r="Z7421" s="3" t="s">
        <v>47</v>
      </c>
      <c r="AA7421" s="3" t="s">
        <v>48</v>
      </c>
      <c r="AB7421" s="12" t="s">
        <v>47</v>
      </c>
      <c r="AC7421" s="3" t="s">
        <v>47</v>
      </c>
      <c r="AD7421" s="3" t="s">
        <v>47</v>
      </c>
      <c r="AE7421" s="3" t="s">
        <v>47</v>
      </c>
      <c r="AF7421" s="3" t="s">
        <v>47</v>
      </c>
      <c r="AG7421" s="3" t="s">
        <v>47</v>
      </c>
      <c r="AI7421" s="3" t="s">
        <v>47</v>
      </c>
      <c r="AJ7421" s="3" t="s">
        <v>47</v>
      </c>
      <c r="AK7421" s="3" t="s">
        <v>47</v>
      </c>
      <c r="AL7421" s="3" t="s">
        <v>47</v>
      </c>
      <c r="AM7421" s="3" t="s">
        <v>47</v>
      </c>
      <c r="AN7421" s="3" t="s">
        <v>47</v>
      </c>
      <c r="AU7421" s="3">
        <v>0</v>
      </c>
      <c r="AV7421" s="3">
        <v>16</v>
      </c>
      <c r="AW7421" s="3">
        <v>1</v>
      </c>
      <c r="AX7421" s="3">
        <v>16</v>
      </c>
      <c r="AY7421" s="3">
        <v>100</v>
      </c>
      <c r="AZ7421" s="6" t="str">
        <f t="shared" si="809"/>
        <v>3704.1</v>
      </c>
      <c r="BC7421" s="12" t="s">
        <v>19407</v>
      </c>
      <c r="BJ7421" s="12">
        <f t="shared" si="810"/>
        <v>0</v>
      </c>
      <c r="BK7421" s="12">
        <f t="shared" si="811"/>
        <v>0</v>
      </c>
      <c r="CQ7421" s="3" t="str">
        <f>CONCATENATE(baseURL!$A$1,baseURL!$B$1,baseURL!$C$1,".",C7421,".",L7421,".pkl&amp;seq=",BC7421)</f>
        <v>http://proteomics.broadinstitute.org/millscripts/viewfeed.pl?side=xl&amp;cycle=1&amp;fixedMods=iaaC&amp;file=msdataSM/iPRG2012_nd/cpick_in/iPRG2012_nd.3704.1.3.pkl&amp;seq=WMGKGVMNAVNNVNNVLAAAFVK</v>
      </c>
    </row>
    <row r="7422" spans="1:95" x14ac:dyDescent="0.2">
      <c r="A7422" s="3">
        <v>6423</v>
      </c>
      <c r="B7422" s="2" t="s">
        <v>19408</v>
      </c>
      <c r="C7422" s="2" t="s">
        <v>19409</v>
      </c>
      <c r="D7422" s="3">
        <v>17538</v>
      </c>
      <c r="E7422" s="3">
        <v>17522</v>
      </c>
      <c r="F7422" s="3">
        <v>77807</v>
      </c>
      <c r="G7422" s="3">
        <v>21226</v>
      </c>
      <c r="H7422" s="3">
        <v>69.8827</v>
      </c>
      <c r="I7422" s="30">
        <v>623.68291999999997</v>
      </c>
      <c r="J7422" s="30">
        <v>623.67962230000001</v>
      </c>
      <c r="K7422" s="30">
        <v>3.3E-3</v>
      </c>
      <c r="L7422" s="3">
        <v>3</v>
      </c>
      <c r="M7422" s="3">
        <v>3</v>
      </c>
      <c r="N7422" s="10">
        <f t="shared" si="805"/>
        <v>1</v>
      </c>
      <c r="O7422" s="35">
        <v>3</v>
      </c>
      <c r="P7422" s="17"/>
      <c r="Q7422" s="40">
        <v>1869.02154</v>
      </c>
      <c r="R7422" s="40">
        <v>623.67870000000005</v>
      </c>
      <c r="S7422" s="18">
        <f t="shared" si="806"/>
        <v>6.7663045089056268</v>
      </c>
      <c r="T7422" s="18">
        <f t="shared" si="807"/>
        <v>1.4788063147843942</v>
      </c>
      <c r="U7422" s="18">
        <f t="shared" si="808"/>
        <v>1.2827117551278733</v>
      </c>
      <c r="V7422" s="30">
        <v>623.67949999999996</v>
      </c>
      <c r="W7422" s="3" t="s">
        <v>47</v>
      </c>
      <c r="X7422" s="3" t="s">
        <v>47</v>
      </c>
      <c r="Y7422" s="3" t="s">
        <v>47</v>
      </c>
      <c r="Z7422" s="3" t="s">
        <v>47</v>
      </c>
      <c r="AA7422" s="3" t="s">
        <v>47</v>
      </c>
      <c r="AB7422" s="12" t="s">
        <v>47</v>
      </c>
      <c r="AC7422" s="3" t="s">
        <v>47</v>
      </c>
      <c r="AD7422" s="3" t="s">
        <v>47</v>
      </c>
      <c r="AE7422" s="3" t="s">
        <v>47</v>
      </c>
      <c r="AF7422" s="3" t="s">
        <v>47</v>
      </c>
      <c r="AG7422" s="3" t="s">
        <v>47</v>
      </c>
      <c r="AH7422" s="3" t="s">
        <v>47</v>
      </c>
      <c r="AI7422" s="3" t="s">
        <v>47</v>
      </c>
      <c r="AJ7422" s="3" t="s">
        <v>47</v>
      </c>
      <c r="AK7422" s="3" t="s">
        <v>47</v>
      </c>
      <c r="AL7422" s="3" t="s">
        <v>47</v>
      </c>
      <c r="AU7422" s="3">
        <v>0</v>
      </c>
      <c r="AV7422" s="3">
        <v>16</v>
      </c>
      <c r="AW7422" s="3">
        <v>1</v>
      </c>
      <c r="AX7422" s="3">
        <v>16</v>
      </c>
      <c r="AY7422" s="3">
        <v>100</v>
      </c>
      <c r="AZ7422" s="6" t="str">
        <f t="shared" si="809"/>
        <v>3705.1</v>
      </c>
      <c r="BC7422" s="12" t="s">
        <v>19410</v>
      </c>
      <c r="BJ7422" s="12">
        <f t="shared" si="810"/>
        <v>0</v>
      </c>
      <c r="BK7422" s="12">
        <f t="shared" si="811"/>
        <v>0</v>
      </c>
      <c r="CQ7422" s="3" t="str">
        <f>CONCATENATE(baseURL!$A$1,baseURL!$B$1,baseURL!$C$1,".",C7422,".",L7422,".pkl&amp;seq=",BC7422)</f>
        <v>http://proteomics.broadinstitute.org/millscripts/viewfeed.pl?side=xl&amp;cycle=1&amp;fixedMods=iaaC&amp;file=msdataSM/iPRG2012_nd/cpick_in/iPRG2012_nd.3705.1.3.pkl&amp;seq=LVDLGDNLEDALLLDLK</v>
      </c>
    </row>
    <row r="7423" spans="1:95" x14ac:dyDescent="0.2">
      <c r="A7423" s="3">
        <v>2144</v>
      </c>
      <c r="B7423" s="2" t="s">
        <v>19411</v>
      </c>
      <c r="C7423" s="2" t="s">
        <v>19412</v>
      </c>
      <c r="D7423" s="3">
        <v>17539</v>
      </c>
      <c r="E7423" s="3">
        <v>17523</v>
      </c>
      <c r="F7423" s="3">
        <v>77828</v>
      </c>
      <c r="G7423" s="3">
        <v>21228</v>
      </c>
      <c r="H7423" s="3">
        <v>69.907300000000006</v>
      </c>
      <c r="I7423" s="30">
        <v>811.75540999999998</v>
      </c>
      <c r="J7423" s="30">
        <v>811.75666739999997</v>
      </c>
      <c r="K7423" s="30">
        <v>-1.2600000000000001E-3</v>
      </c>
      <c r="L7423" s="3">
        <v>3</v>
      </c>
      <c r="M7423" s="3">
        <v>3</v>
      </c>
      <c r="N7423" s="10">
        <f t="shared" si="805"/>
        <v>1</v>
      </c>
      <c r="O7423" s="35">
        <v>3</v>
      </c>
      <c r="P7423" s="17"/>
      <c r="Q7423" s="40">
        <v>2433.2507599999999</v>
      </c>
      <c r="R7423" s="40">
        <v>811.75509999999997</v>
      </c>
      <c r="S7423" s="18">
        <f t="shared" si="806"/>
        <v>0.38188857700202083</v>
      </c>
      <c r="T7423" s="18">
        <f t="shared" si="807"/>
        <v>1.9308779211846003</v>
      </c>
      <c r="U7423" s="18">
        <f t="shared" si="808"/>
        <v>1.7246580896007082</v>
      </c>
      <c r="V7423" s="30">
        <v>811.75649999999996</v>
      </c>
      <c r="W7423" s="3" t="s">
        <v>47</v>
      </c>
      <c r="X7423" s="3" t="s">
        <v>47</v>
      </c>
      <c r="Y7423" s="3" t="s">
        <v>47</v>
      </c>
      <c r="Z7423" s="3" t="s">
        <v>47</v>
      </c>
      <c r="AA7423" s="3" t="s">
        <v>47</v>
      </c>
      <c r="AB7423" s="12" t="s">
        <v>47</v>
      </c>
      <c r="AC7423" s="3" t="s">
        <v>47</v>
      </c>
      <c r="AD7423" s="3" t="s">
        <v>47</v>
      </c>
      <c r="AE7423" s="3" t="s">
        <v>47</v>
      </c>
      <c r="AF7423" s="3" t="s">
        <v>47</v>
      </c>
      <c r="AG7423" s="3" t="s">
        <v>47</v>
      </c>
      <c r="AI7423" s="3" t="s">
        <v>47</v>
      </c>
      <c r="AJ7423" s="3" t="s">
        <v>47</v>
      </c>
      <c r="AK7423" s="3" t="s">
        <v>47</v>
      </c>
      <c r="AL7423" s="3" t="s">
        <v>52</v>
      </c>
      <c r="AN7423" s="3" t="s">
        <v>47</v>
      </c>
      <c r="AO7423" s="3" t="s">
        <v>47</v>
      </c>
      <c r="AQ7423" s="3" t="s">
        <v>47</v>
      </c>
      <c r="AU7423" s="3">
        <v>0</v>
      </c>
      <c r="AV7423" s="3">
        <v>17</v>
      </c>
      <c r="AW7423" s="3">
        <v>1</v>
      </c>
      <c r="AX7423" s="3">
        <v>17</v>
      </c>
      <c r="AY7423" s="3">
        <v>100</v>
      </c>
      <c r="AZ7423" s="6" t="str">
        <f t="shared" si="809"/>
        <v>3706.1</v>
      </c>
      <c r="BC7423" s="12" t="s">
        <v>19413</v>
      </c>
      <c r="BJ7423" s="12">
        <f t="shared" si="810"/>
        <v>0</v>
      </c>
      <c r="BK7423" s="12">
        <f t="shared" si="811"/>
        <v>0</v>
      </c>
      <c r="BO7423" s="3" t="s">
        <v>114</v>
      </c>
      <c r="BR7423" s="3" t="s">
        <v>114</v>
      </c>
      <c r="CQ7423" s="3" t="str">
        <f>CONCATENATE(baseURL!$A$1,baseURL!$B$1,baseURL!$C$1,".",C7423,".",L7423,".pkl&amp;seq=",BC7423,"&amp;varMods=pyroGlu-Q")</f>
        <v>http://proteomics.broadinstitute.org/millscripts/viewfeed.pl?side=xl&amp;cycle=1&amp;fixedMods=iaaC&amp;file=msdataSM/iPRG2012_nd/cpick_in/iPRG2012_nd.3706.1.3.pkl&amp;seq=qRLESYVASLEQTVTDPVLSSK&amp;varMods=pyroGlu-Q</v>
      </c>
    </row>
    <row r="7424" spans="1:95" x14ac:dyDescent="0.2">
      <c r="A7424" s="3">
        <v>2674</v>
      </c>
      <c r="B7424" s="2" t="s">
        <v>19414</v>
      </c>
      <c r="C7424" s="2" t="s">
        <v>19415</v>
      </c>
      <c r="D7424" s="3">
        <v>17540</v>
      </c>
      <c r="E7424" s="3">
        <v>17524</v>
      </c>
      <c r="F7424" s="3">
        <v>77870</v>
      </c>
      <c r="G7424" s="3">
        <v>21231</v>
      </c>
      <c r="H7424" s="3">
        <v>69.938100000000006</v>
      </c>
      <c r="I7424" s="30">
        <v>684.34583999999995</v>
      </c>
      <c r="J7424" s="30">
        <v>684.34478209999997</v>
      </c>
      <c r="K7424" s="30">
        <v>1.06E-3</v>
      </c>
      <c r="L7424" s="3">
        <v>3</v>
      </c>
      <c r="M7424" s="3">
        <v>3</v>
      </c>
      <c r="N7424" s="10">
        <f t="shared" si="805"/>
        <v>1</v>
      </c>
      <c r="O7424" s="35">
        <v>3</v>
      </c>
      <c r="P7424" s="17"/>
      <c r="Q7424" s="40">
        <v>2051.01791</v>
      </c>
      <c r="R7424" s="40">
        <v>684.34415000000001</v>
      </c>
      <c r="S7424" s="18">
        <f t="shared" si="806"/>
        <v>2.4695177126005579</v>
      </c>
      <c r="T7424" s="18">
        <f t="shared" si="807"/>
        <v>0.92365807461291305</v>
      </c>
      <c r="U7424" s="18">
        <f t="shared" si="808"/>
        <v>0.94981450480803187</v>
      </c>
      <c r="V7424" s="30">
        <v>684.34479999999996</v>
      </c>
      <c r="W7424" s="3" t="s">
        <v>47</v>
      </c>
      <c r="Y7424" s="3" t="s">
        <v>48</v>
      </c>
      <c r="Z7424" s="3" t="s">
        <v>47</v>
      </c>
      <c r="AA7424" s="3" t="s">
        <v>47</v>
      </c>
      <c r="AB7424" s="12" t="s">
        <v>47</v>
      </c>
      <c r="AC7424" s="3" t="s">
        <v>47</v>
      </c>
      <c r="AD7424" s="3" t="s">
        <v>48</v>
      </c>
      <c r="AE7424" s="3" t="s">
        <v>47</v>
      </c>
      <c r="AF7424" s="3" t="s">
        <v>47</v>
      </c>
      <c r="AG7424" s="3" t="s">
        <v>52</v>
      </c>
      <c r="AH7424" s="3" t="s">
        <v>47</v>
      </c>
      <c r="AI7424" s="3" t="s">
        <v>47</v>
      </c>
      <c r="AJ7424" s="3" t="s">
        <v>47</v>
      </c>
      <c r="AK7424" s="3" t="s">
        <v>47</v>
      </c>
      <c r="AL7424" s="3" t="s">
        <v>47</v>
      </c>
      <c r="AN7424" s="3" t="s">
        <v>47</v>
      </c>
      <c r="AU7424" s="3">
        <v>0</v>
      </c>
      <c r="AV7424" s="3">
        <v>13</v>
      </c>
      <c r="AW7424" s="3">
        <v>1</v>
      </c>
      <c r="AX7424" s="3">
        <v>13</v>
      </c>
      <c r="AY7424" s="3">
        <v>100</v>
      </c>
      <c r="AZ7424" s="6" t="str">
        <f t="shared" si="809"/>
        <v>3708.1</v>
      </c>
      <c r="BC7424" s="12" t="s">
        <v>19416</v>
      </c>
      <c r="BJ7424" s="12">
        <f t="shared" si="810"/>
        <v>0</v>
      </c>
      <c r="BK7424" s="12">
        <f t="shared" si="811"/>
        <v>0</v>
      </c>
      <c r="CQ7424" s="3" t="str">
        <f>CONCATENATE(baseURL!$A$1,baseURL!$B$1,baseURL!$C$1,".",C7424,".",L7424,".pkl&amp;seq=",BC7424)</f>
        <v>http://proteomics.broadinstitute.org/millscripts/viewfeed.pl?side=xl&amp;cycle=1&amp;fixedMods=iaaC&amp;file=msdataSM/iPRG2012_nd/cpick_in/iPRG2012_nd.3708.1.3.pkl&amp;seq=YEDAKKELDELAASLENL</v>
      </c>
    </row>
    <row r="7425" spans="1:95" x14ac:dyDescent="0.2">
      <c r="A7425" s="3">
        <v>831</v>
      </c>
      <c r="B7425" s="2" t="s">
        <v>19417</v>
      </c>
      <c r="C7425" s="2" t="s">
        <v>19418</v>
      </c>
      <c r="D7425" s="3">
        <v>17541</v>
      </c>
      <c r="E7425" s="3">
        <v>17525</v>
      </c>
      <c r="F7425" s="3">
        <v>77912</v>
      </c>
      <c r="G7425" s="3">
        <v>21234</v>
      </c>
      <c r="H7425" s="3">
        <v>69.968800000000002</v>
      </c>
      <c r="I7425" s="30">
        <v>631.00572999999997</v>
      </c>
      <c r="J7425" s="30">
        <v>631.00630260000003</v>
      </c>
      <c r="K7425" s="30">
        <v>-5.6999999999999998E-4</v>
      </c>
      <c r="L7425" s="3">
        <v>3</v>
      </c>
      <c r="M7425" s="3">
        <v>3</v>
      </c>
      <c r="N7425" s="10">
        <f t="shared" si="805"/>
        <v>1</v>
      </c>
      <c r="O7425" s="35">
        <v>3</v>
      </c>
      <c r="P7425" s="17"/>
      <c r="Q7425" s="40">
        <v>1891.0034800000001</v>
      </c>
      <c r="R7425" s="32">
        <v>631.00600999999995</v>
      </c>
      <c r="S7425" s="18">
        <f t="shared" si="806"/>
        <v>-0.44373586865708142</v>
      </c>
      <c r="T7425" s="18">
        <f t="shared" si="807"/>
        <v>0.46370398291420595</v>
      </c>
      <c r="U7425" s="18">
        <f t="shared" si="808"/>
        <v>0.30110648247031802</v>
      </c>
      <c r="V7425" s="30">
        <v>631.00620000000004</v>
      </c>
      <c r="W7425" s="3" t="s">
        <v>47</v>
      </c>
      <c r="X7425" s="3" t="s">
        <v>47</v>
      </c>
      <c r="Y7425" s="3" t="s">
        <v>47</v>
      </c>
      <c r="AA7425" s="3" t="s">
        <v>47</v>
      </c>
      <c r="AC7425" s="3" t="s">
        <v>52</v>
      </c>
      <c r="AD7425" s="3" t="s">
        <v>47</v>
      </c>
      <c r="AE7425" s="3" t="s">
        <v>47</v>
      </c>
      <c r="AF7425" s="3" t="s">
        <v>47</v>
      </c>
      <c r="AJ7425" s="3" t="s">
        <v>47</v>
      </c>
      <c r="AK7425" s="3" t="s">
        <v>52</v>
      </c>
      <c r="AO7425" s="3" t="s">
        <v>47</v>
      </c>
      <c r="AU7425" s="3">
        <v>0</v>
      </c>
      <c r="AV7425" s="3">
        <v>9</v>
      </c>
      <c r="AW7425" s="3">
        <v>3</v>
      </c>
      <c r="AX7425" s="3">
        <v>6</v>
      </c>
      <c r="AY7425" s="3">
        <v>66.67</v>
      </c>
      <c r="AZ7425" s="6" t="str">
        <f t="shared" si="809"/>
        <v>3710.1</v>
      </c>
      <c r="BC7425" s="12" t="s">
        <v>19419</v>
      </c>
      <c r="BJ7425" s="12">
        <f t="shared" si="810"/>
        <v>0</v>
      </c>
      <c r="BK7425" s="12">
        <f t="shared" si="811"/>
        <v>0</v>
      </c>
      <c r="BL7425" s="3" t="s">
        <v>162</v>
      </c>
      <c r="BM7425" s="3" t="s">
        <v>162</v>
      </c>
      <c r="BR7425" s="3" t="s">
        <v>162</v>
      </c>
      <c r="BU7425" s="3" t="s">
        <v>19420</v>
      </c>
      <c r="BZ7425" s="3" t="s">
        <v>19420</v>
      </c>
      <c r="CF7425" s="3" t="s">
        <v>19421</v>
      </c>
      <c r="CQ7425" s="3" t="str">
        <f>CONCATENATE(baseURL!$A$1,baseURL!$B$1,baseURL!$C$1,".",C7425,".",L7425,".pkl&amp;seq=",BC7425,"&amp;varMods=Sodiated-D+Sodiated-E")</f>
        <v>http://proteomics.broadinstitute.org/millscripts/viewfeed.pl?side=xl&amp;cycle=1&amp;fixedMods=iaaC&amp;file=msdataSM/iPRG2012_nd/cpick_in/iPRG2012_nd.3710.1.3.pkl&amp;seq=LVDLGDNLeDALLLDLK&amp;varMods=Sodiated-D+Sodiated-E</v>
      </c>
    </row>
    <row r="7426" spans="1:95" x14ac:dyDescent="0.2">
      <c r="A7426" s="3">
        <v>6725</v>
      </c>
      <c r="B7426" s="2" t="s">
        <v>19422</v>
      </c>
      <c r="C7426" s="2" t="s">
        <v>19423</v>
      </c>
      <c r="D7426" s="3">
        <v>17543</v>
      </c>
      <c r="E7426" s="3">
        <v>17527</v>
      </c>
      <c r="F7426" s="3">
        <v>78269</v>
      </c>
      <c r="G7426" s="3">
        <v>21253</v>
      </c>
      <c r="H7426" s="3">
        <v>70.110600000000005</v>
      </c>
      <c r="I7426" s="30">
        <v>816.42903000000001</v>
      </c>
      <c r="J7426" s="30">
        <v>816.42787929999997</v>
      </c>
      <c r="K7426" s="30">
        <v>1.15E-3</v>
      </c>
      <c r="L7426" s="3">
        <v>3</v>
      </c>
      <c r="M7426" s="3">
        <v>3</v>
      </c>
      <c r="N7426" s="10">
        <f t="shared" ref="N7426:N7489" si="812">IF(AND(M7426&gt;0,L7426&gt;0), IF(M7426=L7426,1,-1), 1)</f>
        <v>1</v>
      </c>
      <c r="O7426" s="35">
        <v>3</v>
      </c>
      <c r="P7426" s="17"/>
      <c r="Q7426" s="40">
        <v>2447.2686199999998</v>
      </c>
      <c r="R7426" s="40">
        <v>816.42772000000002</v>
      </c>
      <c r="S7426" s="18">
        <f t="shared" ref="S7426:S7489" si="813">1000000*(I7426-R7426)/R7426</f>
        <v>1.6045511046458421</v>
      </c>
      <c r="T7426" s="18">
        <f t="shared" ref="T7426:T7489" si="814">1000000*(J7426-R7426)/R7426</f>
        <v>0.19511831365823218</v>
      </c>
      <c r="U7426" s="18">
        <f t="shared" ref="U7426:U7489" si="815">1000000*(V7426-R7426)/R7426</f>
        <v>0.22047267086949354</v>
      </c>
      <c r="V7426" s="30">
        <v>816.42790000000002</v>
      </c>
      <c r="W7426" s="3" t="s">
        <v>47</v>
      </c>
      <c r="X7426" s="3" t="s">
        <v>47</v>
      </c>
      <c r="Y7426" s="3" t="s">
        <v>47</v>
      </c>
      <c r="Z7426" s="3" t="s">
        <v>47</v>
      </c>
      <c r="AA7426" s="3" t="s">
        <v>48</v>
      </c>
      <c r="AB7426" s="12" t="s">
        <v>47</v>
      </c>
      <c r="AC7426" s="3" t="s">
        <v>47</v>
      </c>
      <c r="AD7426" s="3" t="s">
        <v>47</v>
      </c>
      <c r="AE7426" s="3" t="s">
        <v>47</v>
      </c>
      <c r="AF7426" s="3" t="s">
        <v>47</v>
      </c>
      <c r="AG7426" s="3" t="s">
        <v>47</v>
      </c>
      <c r="AI7426" s="3" t="s">
        <v>47</v>
      </c>
      <c r="AJ7426" s="3" t="s">
        <v>47</v>
      </c>
      <c r="AK7426" s="3" t="s">
        <v>47</v>
      </c>
      <c r="AL7426" s="3" t="s">
        <v>47</v>
      </c>
      <c r="AU7426" s="3">
        <v>0</v>
      </c>
      <c r="AV7426" s="3">
        <v>14</v>
      </c>
      <c r="AW7426" s="3">
        <v>1</v>
      </c>
      <c r="AX7426" s="3">
        <v>14</v>
      </c>
      <c r="AY7426" s="3">
        <v>100</v>
      </c>
      <c r="AZ7426" s="6" t="str">
        <f t="shared" ref="AZ7426:AZ7489" si="816">HYPERLINK(CQ7426,C7426)</f>
        <v>3727.1</v>
      </c>
      <c r="BC7426" s="12" t="s">
        <v>19407</v>
      </c>
      <c r="BJ7426" s="12">
        <f t="shared" ref="BJ7426:BJ7489" si="817">LEN(BC7426)-LEN(SUBSTITUTE(BC7426,"C",""))</f>
        <v>0</v>
      </c>
      <c r="BK7426" s="12">
        <f t="shared" ref="BK7426:BK7489" si="818">LEN(BC7426)-LEN(SUBSTITUTE(BC7426,"c",""))</f>
        <v>0</v>
      </c>
      <c r="CQ7426" s="3" t="str">
        <f>CONCATENATE(baseURL!$A$1,baseURL!$B$1,baseURL!$C$1,".",C7426,".",L7426,".pkl&amp;seq=",BC7426)</f>
        <v>http://proteomics.broadinstitute.org/millscripts/viewfeed.pl?side=xl&amp;cycle=1&amp;fixedMods=iaaC&amp;file=msdataSM/iPRG2012_nd/cpick_in/iPRG2012_nd.3727.1.3.pkl&amp;seq=WMGKGVMNAVNNVNNVLAAAFVK</v>
      </c>
    </row>
    <row r="7427" spans="1:95" x14ac:dyDescent="0.2">
      <c r="A7427" s="3">
        <v>5183</v>
      </c>
      <c r="B7427" s="2" t="s">
        <v>19424</v>
      </c>
      <c r="C7427" s="2" t="s">
        <v>19425</v>
      </c>
      <c r="D7427" s="3">
        <v>17544</v>
      </c>
      <c r="E7427" s="3">
        <v>17528</v>
      </c>
      <c r="F7427" s="3">
        <v>78290</v>
      </c>
      <c r="G7427" s="3">
        <v>21255</v>
      </c>
      <c r="H7427" s="3">
        <v>70.135099999999994</v>
      </c>
      <c r="I7427" s="30">
        <v>623.68059000000005</v>
      </c>
      <c r="J7427" s="30">
        <v>623.67951840000001</v>
      </c>
      <c r="K7427" s="30">
        <v>1.07E-3</v>
      </c>
      <c r="L7427" s="3">
        <v>3</v>
      </c>
      <c r="M7427" s="3">
        <v>3</v>
      </c>
      <c r="N7427" s="10">
        <f t="shared" si="812"/>
        <v>1</v>
      </c>
      <c r="O7427" s="35">
        <v>3</v>
      </c>
      <c r="P7427" s="17"/>
      <c r="Q7427" s="40">
        <v>1869.02154</v>
      </c>
      <c r="R7427" s="40">
        <v>623.67870000000005</v>
      </c>
      <c r="S7427" s="18">
        <f t="shared" si="813"/>
        <v>3.0304065218245482</v>
      </c>
      <c r="T7427" s="18">
        <f t="shared" si="814"/>
        <v>1.3122141255703688</v>
      </c>
      <c r="U7427" s="18">
        <f t="shared" si="815"/>
        <v>1.2827117551278733</v>
      </c>
      <c r="V7427" s="30">
        <v>623.67949999999996</v>
      </c>
      <c r="W7427" s="3" t="s">
        <v>47</v>
      </c>
      <c r="X7427" s="3" t="s">
        <v>47</v>
      </c>
      <c r="Y7427" s="3" t="s">
        <v>47</v>
      </c>
      <c r="Z7427" s="3" t="s">
        <v>47</v>
      </c>
      <c r="AA7427" s="3" t="s">
        <v>47</v>
      </c>
      <c r="AB7427" s="12" t="s">
        <v>47</v>
      </c>
      <c r="AC7427" s="3" t="s">
        <v>47</v>
      </c>
      <c r="AD7427" s="3" t="s">
        <v>47</v>
      </c>
      <c r="AE7427" s="3" t="s">
        <v>47</v>
      </c>
      <c r="AF7427" s="3" t="s">
        <v>47</v>
      </c>
      <c r="AG7427" s="3" t="s">
        <v>47</v>
      </c>
      <c r="AH7427" s="3" t="s">
        <v>47</v>
      </c>
      <c r="AI7427" s="3" t="s">
        <v>47</v>
      </c>
      <c r="AJ7427" s="3" t="s">
        <v>47</v>
      </c>
      <c r="AK7427" s="3" t="s">
        <v>47</v>
      </c>
      <c r="AL7427" s="3" t="s">
        <v>47</v>
      </c>
      <c r="AM7427" s="3" t="s">
        <v>47</v>
      </c>
      <c r="AN7427" s="3" t="s">
        <v>47</v>
      </c>
      <c r="AU7427" s="3">
        <v>0</v>
      </c>
      <c r="AV7427" s="3">
        <v>18</v>
      </c>
      <c r="AW7427" s="3">
        <v>1</v>
      </c>
      <c r="AX7427" s="3">
        <v>18</v>
      </c>
      <c r="AY7427" s="3">
        <v>100</v>
      </c>
      <c r="AZ7427" s="6" t="str">
        <f t="shared" si="816"/>
        <v>3728.1</v>
      </c>
      <c r="BC7427" s="12" t="s">
        <v>19410</v>
      </c>
      <c r="BJ7427" s="12">
        <f t="shared" si="817"/>
        <v>0</v>
      </c>
      <c r="BK7427" s="12">
        <f t="shared" si="818"/>
        <v>0</v>
      </c>
      <c r="CQ7427" s="3" t="str">
        <f>CONCATENATE(baseURL!$A$1,baseURL!$B$1,baseURL!$C$1,".",C7427,".",L7427,".pkl&amp;seq=",BC7427)</f>
        <v>http://proteomics.broadinstitute.org/millscripts/viewfeed.pl?side=xl&amp;cycle=1&amp;fixedMods=iaaC&amp;file=msdataSM/iPRG2012_nd/cpick_in/iPRG2012_nd.3728.1.3.pkl&amp;seq=LVDLGDNLEDALLLDLK</v>
      </c>
    </row>
    <row r="7428" spans="1:95" x14ac:dyDescent="0.2">
      <c r="A7428" s="3">
        <v>2027</v>
      </c>
      <c r="B7428" s="2" t="s">
        <v>19426</v>
      </c>
      <c r="C7428" s="2" t="s">
        <v>19427</v>
      </c>
      <c r="D7428" s="3">
        <v>17545</v>
      </c>
      <c r="E7428" s="3">
        <v>17529</v>
      </c>
      <c r="F7428" s="3">
        <v>78353</v>
      </c>
      <c r="G7428" s="3">
        <v>21259</v>
      </c>
      <c r="H7428" s="3">
        <v>70.163700000000006</v>
      </c>
      <c r="I7428" s="30">
        <v>942.71069</v>
      </c>
      <c r="J7428" s="30">
        <v>942.71022630000004</v>
      </c>
      <c r="K7428" s="30">
        <v>4.6000000000000001E-4</v>
      </c>
      <c r="L7428" s="3">
        <v>4</v>
      </c>
      <c r="M7428" s="3">
        <v>4</v>
      </c>
      <c r="N7428" s="10">
        <f t="shared" si="812"/>
        <v>1</v>
      </c>
      <c r="O7428" s="35">
        <v>4</v>
      </c>
      <c r="P7428" s="17"/>
      <c r="Q7428" s="40">
        <v>3767.80503</v>
      </c>
      <c r="R7428" s="40">
        <v>942.70671000000004</v>
      </c>
      <c r="S7428" s="18">
        <f t="shared" si="813"/>
        <v>4.2218857230324662</v>
      </c>
      <c r="T7428" s="18">
        <f t="shared" si="814"/>
        <v>3.7300042130824949</v>
      </c>
      <c r="U7428" s="18">
        <f t="shared" si="815"/>
        <v>3.7021058224381189</v>
      </c>
      <c r="V7428" s="30">
        <v>942.71019999999999</v>
      </c>
      <c r="W7428" s="3" t="s">
        <v>47</v>
      </c>
      <c r="X7428" s="3" t="s">
        <v>47</v>
      </c>
      <c r="Y7428" s="3" t="s">
        <v>47</v>
      </c>
      <c r="Z7428" s="3" t="s">
        <v>47</v>
      </c>
      <c r="AA7428" s="3" t="s">
        <v>47</v>
      </c>
      <c r="AB7428" s="12" t="s">
        <v>47</v>
      </c>
      <c r="AC7428" s="3" t="s">
        <v>47</v>
      </c>
      <c r="AD7428" s="3" t="s">
        <v>47</v>
      </c>
      <c r="AE7428" s="3" t="s">
        <v>47</v>
      </c>
      <c r="AG7428" s="3" t="s">
        <v>47</v>
      </c>
      <c r="AI7428" s="3" t="s">
        <v>52</v>
      </c>
      <c r="AJ7428" s="3" t="s">
        <v>47</v>
      </c>
      <c r="AK7428" s="3" t="s">
        <v>47</v>
      </c>
      <c r="AO7428" s="3" t="s">
        <v>48</v>
      </c>
      <c r="AU7428" s="3">
        <v>0</v>
      </c>
      <c r="AV7428" s="3">
        <v>12</v>
      </c>
      <c r="AW7428" s="3">
        <v>4</v>
      </c>
      <c r="AX7428" s="3">
        <v>5</v>
      </c>
      <c r="AY7428" s="3">
        <v>41.67</v>
      </c>
      <c r="AZ7428" s="6" t="str">
        <f t="shared" si="816"/>
        <v>3731.1</v>
      </c>
      <c r="BC7428" s="12" t="s">
        <v>19428</v>
      </c>
      <c r="BJ7428" s="12">
        <f t="shared" si="817"/>
        <v>0</v>
      </c>
      <c r="BK7428" s="12">
        <f t="shared" si="818"/>
        <v>0</v>
      </c>
      <c r="BP7428" s="3" t="s">
        <v>54</v>
      </c>
      <c r="BR7428" s="3" t="s">
        <v>54</v>
      </c>
      <c r="CQ7428" s="3" t="str">
        <f>CONCATENATE(baseURL!$A$1,baseURL!$B$1,baseURL!$C$1,".",C7428,".",L7428,".pkl&amp;seq=",BC7428,"&amp;varMods=Deamidated-N")</f>
        <v>http://proteomics.broadinstitute.org/millscripts/viewfeed.pl?side=xl&amp;cycle=1&amp;fixedMods=iaaC&amp;file=msdataSM/iPRG2012_nd/cpick_in/iPRG2012_nd.3731.1.4.pkl&amp;seq=TVPFVPLSGWNGDnMLEATTNAPWYKGWEKETK&amp;varMods=Deamidated-N</v>
      </c>
    </row>
    <row r="7429" spans="1:95" x14ac:dyDescent="0.2">
      <c r="A7429" s="3">
        <v>6750</v>
      </c>
      <c r="B7429" s="2" t="s">
        <v>19429</v>
      </c>
      <c r="C7429" s="2" t="s">
        <v>19430</v>
      </c>
      <c r="D7429" s="3">
        <v>17546</v>
      </c>
      <c r="E7429" s="3">
        <v>17530</v>
      </c>
      <c r="F7429" s="3">
        <v>78354</v>
      </c>
      <c r="G7429" s="3">
        <v>21260</v>
      </c>
      <c r="H7429" s="3">
        <v>70.171999999999997</v>
      </c>
      <c r="I7429" s="30">
        <v>988.47357999999997</v>
      </c>
      <c r="J7429" s="30">
        <v>988.4725608</v>
      </c>
      <c r="K7429" s="30">
        <v>1.0200000000000001E-3</v>
      </c>
      <c r="L7429" s="3">
        <v>3</v>
      </c>
      <c r="M7429" s="3">
        <v>3</v>
      </c>
      <c r="N7429" s="10">
        <f t="shared" si="812"/>
        <v>1</v>
      </c>
      <c r="O7429" s="35">
        <v>3</v>
      </c>
      <c r="P7429" s="17"/>
      <c r="Q7429" s="40">
        <v>2963.4004</v>
      </c>
      <c r="R7429" s="40">
        <v>988.47164999999995</v>
      </c>
      <c r="S7429" s="18">
        <f t="shared" si="813"/>
        <v>1.9525092095618044</v>
      </c>
      <c r="T7429" s="18">
        <f t="shared" si="814"/>
        <v>0.9214224809000845</v>
      </c>
      <c r="U7429" s="18">
        <f t="shared" si="815"/>
        <v>0.85991338245665039</v>
      </c>
      <c r="V7429" s="30">
        <v>988.47249999999997</v>
      </c>
      <c r="W7429" s="3" t="s">
        <v>47</v>
      </c>
      <c r="X7429" s="3" t="s">
        <v>47</v>
      </c>
      <c r="Y7429" s="3" t="s">
        <v>47</v>
      </c>
      <c r="Z7429" s="3" t="s">
        <v>47</v>
      </c>
      <c r="AA7429" s="3" t="s">
        <v>47</v>
      </c>
      <c r="AB7429" s="12" t="s">
        <v>47</v>
      </c>
      <c r="AC7429" s="3" t="s">
        <v>47</v>
      </c>
      <c r="AD7429" s="3" t="s">
        <v>47</v>
      </c>
      <c r="AE7429" s="3" t="s">
        <v>47</v>
      </c>
      <c r="AF7429" s="3" t="s">
        <v>47</v>
      </c>
      <c r="AG7429" s="3" t="s">
        <v>47</v>
      </c>
      <c r="AI7429" s="3" t="s">
        <v>47</v>
      </c>
      <c r="AJ7429" s="3" t="s">
        <v>47</v>
      </c>
      <c r="AK7429" s="3" t="s">
        <v>47</v>
      </c>
      <c r="AL7429" s="3" t="s">
        <v>47</v>
      </c>
      <c r="AN7429" s="3" t="s">
        <v>47</v>
      </c>
      <c r="AU7429" s="3">
        <v>0</v>
      </c>
      <c r="AV7429" s="3">
        <v>16</v>
      </c>
      <c r="AW7429" s="3">
        <v>1</v>
      </c>
      <c r="AX7429" s="3">
        <v>16</v>
      </c>
      <c r="AY7429" s="3">
        <v>100</v>
      </c>
      <c r="AZ7429" s="6" t="str">
        <f t="shared" si="816"/>
        <v>3731.2</v>
      </c>
      <c r="BC7429" s="12" t="s">
        <v>19431</v>
      </c>
      <c r="BJ7429" s="12">
        <f t="shared" si="817"/>
        <v>0</v>
      </c>
      <c r="BK7429" s="12">
        <f t="shared" si="818"/>
        <v>0</v>
      </c>
      <c r="CQ7429" s="3" t="str">
        <f>CONCATENATE(baseURL!$A$1,baseURL!$B$1,baseURL!$C$1,".",C7429,".",L7429,".pkl&amp;seq=",BC7429)</f>
        <v>http://proteomics.broadinstitute.org/millscripts/viewfeed.pl?side=xl&amp;cycle=1&amp;fixedMods=iaaC&amp;file=msdataSM/iPRG2012_nd/cpick_in/iPRG2012_nd.3731.2.3.pkl&amp;seq=TLSSVTQTTVEVDSLFDGEDFESSLTR</v>
      </c>
    </row>
    <row r="7430" spans="1:95" x14ac:dyDescent="0.2">
      <c r="A7430" s="3">
        <v>4475</v>
      </c>
      <c r="B7430" s="2" t="s">
        <v>19432</v>
      </c>
      <c r="C7430" s="2" t="s">
        <v>19433</v>
      </c>
      <c r="D7430" s="3">
        <v>17547</v>
      </c>
      <c r="E7430" s="3">
        <v>17531</v>
      </c>
      <c r="F7430" s="3">
        <v>78374</v>
      </c>
      <c r="G7430" s="3">
        <v>21262</v>
      </c>
      <c r="H7430" s="3">
        <v>70.196399999999997</v>
      </c>
      <c r="I7430" s="30">
        <v>696.36465999999996</v>
      </c>
      <c r="J7430" s="30">
        <v>696.36367870000004</v>
      </c>
      <c r="K7430" s="30">
        <v>9.7999999999999997E-4</v>
      </c>
      <c r="L7430" s="3">
        <v>3</v>
      </c>
      <c r="M7430" s="3">
        <v>3</v>
      </c>
      <c r="N7430" s="10">
        <f t="shared" si="812"/>
        <v>1</v>
      </c>
      <c r="O7430" s="35">
        <v>3</v>
      </c>
      <c r="P7430" s="17"/>
      <c r="Q7430" s="40">
        <v>2087.07357</v>
      </c>
      <c r="R7430" s="40">
        <v>696.36270999999999</v>
      </c>
      <c r="S7430" s="18">
        <f t="shared" si="813"/>
        <v>2.8002648217123189</v>
      </c>
      <c r="T7430" s="18">
        <f t="shared" si="814"/>
        <v>1.3910854015201495</v>
      </c>
      <c r="U7430" s="18">
        <f t="shared" si="815"/>
        <v>1.1344662611985712</v>
      </c>
      <c r="V7430" s="30">
        <v>696.36350000000004</v>
      </c>
      <c r="W7430" s="3" t="s">
        <v>47</v>
      </c>
      <c r="X7430" s="3" t="s">
        <v>47</v>
      </c>
      <c r="Y7430" s="3" t="s">
        <v>47</v>
      </c>
      <c r="Z7430" s="3" t="s">
        <v>47</v>
      </c>
      <c r="AA7430" s="3" t="s">
        <v>47</v>
      </c>
      <c r="AB7430" s="12" t="s">
        <v>47</v>
      </c>
      <c r="AC7430" s="3" t="s">
        <v>47</v>
      </c>
      <c r="AD7430" s="3" t="s">
        <v>47</v>
      </c>
      <c r="AE7430" s="3" t="s">
        <v>47</v>
      </c>
      <c r="AF7430" s="3" t="s">
        <v>47</v>
      </c>
      <c r="AG7430" s="3" t="s">
        <v>47</v>
      </c>
      <c r="AH7430" s="3" t="s">
        <v>47</v>
      </c>
      <c r="AI7430" s="3" t="s">
        <v>47</v>
      </c>
      <c r="AK7430" s="3" t="s">
        <v>47</v>
      </c>
      <c r="AL7430" s="3" t="s">
        <v>47</v>
      </c>
      <c r="AM7430" s="3" t="s">
        <v>47</v>
      </c>
      <c r="AN7430" s="3" t="s">
        <v>47</v>
      </c>
      <c r="AU7430" s="3">
        <v>0</v>
      </c>
      <c r="AV7430" s="3">
        <v>17</v>
      </c>
      <c r="AW7430" s="3">
        <v>1</v>
      </c>
      <c r="AX7430" s="3">
        <v>17</v>
      </c>
      <c r="AY7430" s="3">
        <v>100</v>
      </c>
      <c r="AZ7430" s="6" t="str">
        <f t="shared" si="816"/>
        <v>3732.1</v>
      </c>
      <c r="BC7430" s="12" t="s">
        <v>19434</v>
      </c>
      <c r="BJ7430" s="12">
        <f t="shared" si="817"/>
        <v>0</v>
      </c>
      <c r="BK7430" s="12">
        <f t="shared" si="818"/>
        <v>0</v>
      </c>
      <c r="CQ7430" s="3" t="str">
        <f>CONCATENATE(baseURL!$A$1,baseURL!$B$1,baseURL!$C$1,".",C7430,".",L7430,".pkl&amp;seq=",BC7430)</f>
        <v>http://proteomics.broadinstitute.org/millscripts/viewfeed.pl?side=xl&amp;cycle=1&amp;fixedMods=iaaC&amp;file=msdataSM/iPRG2012_nd/cpick_in/iPRG2012_nd.3732.1.3.pkl&amp;seq=APLEYLLFEEPTGYAVFK</v>
      </c>
    </row>
    <row r="7431" spans="1:95" x14ac:dyDescent="0.2">
      <c r="A7431" s="3">
        <v>6879</v>
      </c>
      <c r="B7431" s="2" t="s">
        <v>19435</v>
      </c>
      <c r="C7431" s="2" t="s">
        <v>19436</v>
      </c>
      <c r="D7431" s="3">
        <v>17548</v>
      </c>
      <c r="E7431" s="3">
        <v>17532</v>
      </c>
      <c r="F7431" s="3">
        <v>78395</v>
      </c>
      <c r="G7431" s="3">
        <v>21264</v>
      </c>
      <c r="H7431" s="3">
        <v>70.221000000000004</v>
      </c>
      <c r="I7431" s="30">
        <v>1118.538</v>
      </c>
      <c r="J7431" s="30">
        <v>1118.535026</v>
      </c>
      <c r="K7431" s="30">
        <v>2.97E-3</v>
      </c>
      <c r="L7431" s="3">
        <v>4</v>
      </c>
      <c r="M7431" s="3">
        <v>4</v>
      </c>
      <c r="N7431" s="10">
        <f t="shared" si="812"/>
        <v>1</v>
      </c>
      <c r="O7431" s="35">
        <v>4</v>
      </c>
      <c r="P7431" s="17"/>
      <c r="Q7431" s="40">
        <v>4471.1126999999997</v>
      </c>
      <c r="R7431" s="40">
        <v>1118.5336299999999</v>
      </c>
      <c r="S7431" s="18">
        <f t="shared" si="813"/>
        <v>3.9069008592152219</v>
      </c>
      <c r="T7431" s="18">
        <f t="shared" si="814"/>
        <v>1.2480626086436202</v>
      </c>
      <c r="U7431" s="18">
        <f t="shared" si="815"/>
        <v>1.0460123581638685</v>
      </c>
      <c r="V7431" s="30">
        <v>1118.5347999999999</v>
      </c>
      <c r="W7431" s="3" t="s">
        <v>47</v>
      </c>
      <c r="Y7431" s="3" t="s">
        <v>47</v>
      </c>
      <c r="Z7431" s="3" t="s">
        <v>47</v>
      </c>
      <c r="AA7431" s="3" t="s">
        <v>48</v>
      </c>
      <c r="AB7431" s="12" t="s">
        <v>47</v>
      </c>
      <c r="AC7431" s="3" t="s">
        <v>47</v>
      </c>
      <c r="AD7431" s="3" t="s">
        <v>47</v>
      </c>
      <c r="AE7431" s="3" t="s">
        <v>47</v>
      </c>
      <c r="AF7431" s="3" t="s">
        <v>47</v>
      </c>
      <c r="AG7431" s="3" t="s">
        <v>47</v>
      </c>
      <c r="AI7431" s="3" t="s">
        <v>47</v>
      </c>
      <c r="AK7431" s="3" t="s">
        <v>47</v>
      </c>
      <c r="AL7431" s="3" t="s">
        <v>47</v>
      </c>
      <c r="AM7431" s="3" t="s">
        <v>47</v>
      </c>
      <c r="AN7431" s="3" t="s">
        <v>47</v>
      </c>
      <c r="AO7431" s="3" t="s">
        <v>47</v>
      </c>
      <c r="AP7431" s="3" t="s">
        <v>48</v>
      </c>
      <c r="AU7431" s="3">
        <v>0</v>
      </c>
      <c r="AV7431" s="3">
        <v>15</v>
      </c>
      <c r="AW7431" s="3">
        <v>1</v>
      </c>
      <c r="AX7431" s="3">
        <v>15</v>
      </c>
      <c r="AY7431" s="3">
        <v>100</v>
      </c>
      <c r="AZ7431" s="6" t="str">
        <f t="shared" si="816"/>
        <v>3733.1</v>
      </c>
      <c r="BC7431" s="12" t="s">
        <v>19437</v>
      </c>
      <c r="BJ7431" s="12">
        <f t="shared" si="817"/>
        <v>1</v>
      </c>
      <c r="BK7431" s="12">
        <f t="shared" si="818"/>
        <v>0</v>
      </c>
      <c r="CQ7431" s="3" t="str">
        <f>CONCATENATE(baseURL!$A$1,baseURL!$B$1,baseURL!$C$1,".",C7431,".",L7431,".pkl&amp;seq=",BC7431)</f>
        <v>http://proteomics.broadinstitute.org/millscripts/viewfeed.pl?side=xl&amp;cycle=1&amp;fixedMods=iaaC&amp;file=msdataSM/iPRG2012_nd/cpick_in/iPRG2012_nd.3733.1.4.pkl&amp;seq=LQLNCVVEDDKVSLDDLQQSLEEDEDHVQSTDLAAMQKL</v>
      </c>
    </row>
    <row r="7432" spans="1:95" x14ac:dyDescent="0.2">
      <c r="A7432" s="3">
        <v>5829</v>
      </c>
      <c r="B7432" s="2" t="s">
        <v>19438</v>
      </c>
      <c r="C7432" s="2" t="s">
        <v>19439</v>
      </c>
      <c r="D7432" s="3">
        <v>17549</v>
      </c>
      <c r="E7432" s="3">
        <v>17533</v>
      </c>
      <c r="F7432" s="3">
        <v>78416</v>
      </c>
      <c r="G7432" s="3">
        <v>21266</v>
      </c>
      <c r="H7432" s="3">
        <v>70.245400000000004</v>
      </c>
      <c r="I7432" s="30">
        <v>785.40467999999998</v>
      </c>
      <c r="J7432" s="30">
        <v>785.40425779999998</v>
      </c>
      <c r="K7432" s="30">
        <v>4.2000000000000002E-4</v>
      </c>
      <c r="L7432" s="3">
        <v>3</v>
      </c>
      <c r="M7432" s="3">
        <v>3</v>
      </c>
      <c r="N7432" s="10">
        <f t="shared" si="812"/>
        <v>1</v>
      </c>
      <c r="O7432" s="35">
        <v>3</v>
      </c>
      <c r="P7432" s="17"/>
      <c r="Q7432" s="40">
        <v>2354.19616</v>
      </c>
      <c r="R7432" s="40">
        <v>785.40356999999995</v>
      </c>
      <c r="S7432" s="18">
        <f t="shared" si="813"/>
        <v>1.413286165785687</v>
      </c>
      <c r="T7432" s="18">
        <f t="shared" si="814"/>
        <v>0.87572813049091014</v>
      </c>
      <c r="U7432" s="18">
        <f t="shared" si="815"/>
        <v>0.8021353913644913</v>
      </c>
      <c r="V7432" s="30">
        <v>785.40419999999995</v>
      </c>
      <c r="W7432" s="3" t="s">
        <v>47</v>
      </c>
      <c r="X7432" s="3" t="s">
        <v>47</v>
      </c>
      <c r="Y7432" s="3" t="s">
        <v>47</v>
      </c>
      <c r="Z7432" s="3" t="s">
        <v>47</v>
      </c>
      <c r="AA7432" s="3" t="s">
        <v>47</v>
      </c>
      <c r="AB7432" s="12" t="s">
        <v>47</v>
      </c>
      <c r="AC7432" s="3" t="s">
        <v>47</v>
      </c>
      <c r="AD7432" s="3" t="s">
        <v>47</v>
      </c>
      <c r="AE7432" s="3" t="s">
        <v>47</v>
      </c>
      <c r="AF7432" s="3" t="s">
        <v>47</v>
      </c>
      <c r="AG7432" s="3" t="s">
        <v>47</v>
      </c>
      <c r="AI7432" s="3" t="s">
        <v>47</v>
      </c>
      <c r="AJ7432" s="3" t="s">
        <v>47</v>
      </c>
      <c r="AK7432" s="3" t="s">
        <v>47</v>
      </c>
      <c r="AL7432" s="3" t="s">
        <v>47</v>
      </c>
      <c r="AM7432" s="3" t="s">
        <v>47</v>
      </c>
      <c r="AN7432" s="3" t="s">
        <v>47</v>
      </c>
      <c r="AU7432" s="3">
        <v>0</v>
      </c>
      <c r="AV7432" s="3">
        <v>17</v>
      </c>
      <c r="AW7432" s="3">
        <v>1</v>
      </c>
      <c r="AX7432" s="3">
        <v>17</v>
      </c>
      <c r="AY7432" s="3">
        <v>100</v>
      </c>
      <c r="AZ7432" s="6" t="str">
        <f t="shared" si="816"/>
        <v>3734.1</v>
      </c>
      <c r="BC7432" s="12" t="s">
        <v>19440</v>
      </c>
      <c r="BJ7432" s="12">
        <f t="shared" si="817"/>
        <v>0</v>
      </c>
      <c r="BK7432" s="12">
        <f t="shared" si="818"/>
        <v>0</v>
      </c>
      <c r="CQ7432" s="3" t="str">
        <f>CONCATENATE(baseURL!$A$1,baseURL!$B$1,baseURL!$C$1,".",C7432,".",L7432,".pkl&amp;seq=",BC7432)</f>
        <v>http://proteomics.broadinstitute.org/millscripts/viewfeed.pl?side=xl&amp;cycle=1&amp;fixedMods=iaaC&amp;file=msdataSM/iPRG2012_nd/cpick_in/iPRG2012_nd.3734.1.3.pkl&amp;seq=WASLANSDVMSNLARPFLSFK</v>
      </c>
    </row>
    <row r="7433" spans="1:95" x14ac:dyDescent="0.2">
      <c r="A7433" s="3">
        <v>5727</v>
      </c>
      <c r="B7433" s="2" t="s">
        <v>19441</v>
      </c>
      <c r="C7433" s="2" t="s">
        <v>19442</v>
      </c>
      <c r="D7433" s="3">
        <v>17550</v>
      </c>
      <c r="E7433" s="3">
        <v>17534</v>
      </c>
      <c r="F7433" s="3">
        <v>78437</v>
      </c>
      <c r="G7433" s="3">
        <v>21268</v>
      </c>
      <c r="H7433" s="3">
        <v>70.27</v>
      </c>
      <c r="I7433" s="30">
        <v>839.76224999999999</v>
      </c>
      <c r="J7433" s="30">
        <v>839.76167569999996</v>
      </c>
      <c r="K7433" s="30">
        <v>5.6999999999999998E-4</v>
      </c>
      <c r="L7433" s="3">
        <v>3</v>
      </c>
      <c r="M7433" s="3">
        <v>3</v>
      </c>
      <c r="N7433" s="10">
        <f t="shared" si="812"/>
        <v>1</v>
      </c>
      <c r="O7433" s="35">
        <v>3</v>
      </c>
      <c r="P7433" s="17"/>
      <c r="Q7433" s="40">
        <v>2517.27189</v>
      </c>
      <c r="R7433" s="40">
        <v>839.76215000000002</v>
      </c>
      <c r="S7433" s="18">
        <f t="shared" si="813"/>
        <v>0.11908133746549299</v>
      </c>
      <c r="T7433" s="18">
        <f t="shared" si="814"/>
        <v>-0.56480278381733628</v>
      </c>
      <c r="U7433" s="18">
        <f t="shared" si="815"/>
        <v>-0.774028693796464</v>
      </c>
      <c r="V7433" s="30">
        <v>839.76149999999996</v>
      </c>
      <c r="W7433" s="3" t="s">
        <v>47</v>
      </c>
      <c r="X7433" s="3" t="s">
        <v>47</v>
      </c>
      <c r="Y7433" s="3" t="s">
        <v>47</v>
      </c>
      <c r="Z7433" s="3" t="s">
        <v>47</v>
      </c>
      <c r="AA7433" s="3" t="s">
        <v>48</v>
      </c>
      <c r="AB7433" s="12" t="s">
        <v>47</v>
      </c>
      <c r="AC7433" s="3" t="s">
        <v>47</v>
      </c>
      <c r="AD7433" s="3" t="s">
        <v>47</v>
      </c>
      <c r="AE7433" s="3" t="s">
        <v>47</v>
      </c>
      <c r="AF7433" s="3" t="s">
        <v>47</v>
      </c>
      <c r="AG7433" s="3" t="s">
        <v>47</v>
      </c>
      <c r="AI7433" s="3" t="s">
        <v>47</v>
      </c>
      <c r="AJ7433" s="3" t="s">
        <v>47</v>
      </c>
      <c r="AK7433" s="3" t="s">
        <v>47</v>
      </c>
      <c r="AL7433" s="3" t="s">
        <v>47</v>
      </c>
      <c r="AM7433" s="3" t="s">
        <v>47</v>
      </c>
      <c r="AN7433" s="3" t="s">
        <v>47</v>
      </c>
      <c r="AU7433" s="3">
        <v>0</v>
      </c>
      <c r="AV7433" s="3">
        <v>16</v>
      </c>
      <c r="AW7433" s="3">
        <v>1</v>
      </c>
      <c r="AX7433" s="3">
        <v>16</v>
      </c>
      <c r="AY7433" s="3">
        <v>100</v>
      </c>
      <c r="AZ7433" s="6" t="str">
        <f t="shared" si="816"/>
        <v>3735.1</v>
      </c>
      <c r="BC7433" s="12" t="s">
        <v>19443</v>
      </c>
      <c r="BJ7433" s="12">
        <f t="shared" si="817"/>
        <v>0</v>
      </c>
      <c r="BK7433" s="12">
        <f t="shared" si="818"/>
        <v>0</v>
      </c>
      <c r="CQ7433" s="3" t="str">
        <f>CONCATENATE(baseURL!$A$1,baseURL!$B$1,baseURL!$C$1,".",C7433,".",L7433,".pkl&amp;seq=",BC7433)</f>
        <v>http://proteomics.broadinstitute.org/millscripts/viewfeed.pl?side=xl&amp;cycle=1&amp;fixedMods=iaaC&amp;file=msdataSM/iPRG2012_nd/cpick_in/iPRG2012_nd.3735.1.3.pkl&amp;seq=AVGDNDPLDVLELGETLAYTGQVK</v>
      </c>
    </row>
    <row r="7434" spans="1:95" x14ac:dyDescent="0.2">
      <c r="A7434" s="3">
        <v>6764</v>
      </c>
      <c r="B7434" s="2" t="s">
        <v>19444</v>
      </c>
      <c r="C7434" s="2" t="s">
        <v>19445</v>
      </c>
      <c r="D7434" s="3">
        <v>17552</v>
      </c>
      <c r="E7434" s="3">
        <v>17536</v>
      </c>
      <c r="F7434" s="3">
        <v>78668</v>
      </c>
      <c r="G7434" s="3">
        <v>21281</v>
      </c>
      <c r="H7434" s="3">
        <v>70.375200000000007</v>
      </c>
      <c r="I7434" s="30">
        <v>1000.4994</v>
      </c>
      <c r="J7434" s="30">
        <v>1000.498782</v>
      </c>
      <c r="K7434" s="30">
        <v>6.2E-4</v>
      </c>
      <c r="L7434" s="3">
        <v>4</v>
      </c>
      <c r="M7434" s="3">
        <v>4</v>
      </c>
      <c r="N7434" s="10">
        <f t="shared" si="812"/>
        <v>1</v>
      </c>
      <c r="O7434" s="35">
        <v>4</v>
      </c>
      <c r="P7434" s="17"/>
      <c r="Q7434" s="40">
        <v>3998.9705300000001</v>
      </c>
      <c r="R7434" s="40">
        <v>1000.49809</v>
      </c>
      <c r="S7434" s="18">
        <f t="shared" si="813"/>
        <v>1.3093478269303704</v>
      </c>
      <c r="T7434" s="18">
        <f t="shared" si="814"/>
        <v>0.69165549327352582</v>
      </c>
      <c r="U7434" s="18">
        <f t="shared" si="815"/>
        <v>0.60969631629964127</v>
      </c>
      <c r="V7434" s="30">
        <v>1000.4987</v>
      </c>
      <c r="W7434" s="3" t="s">
        <v>47</v>
      </c>
      <c r="X7434" s="3" t="s">
        <v>47</v>
      </c>
      <c r="Y7434" s="3" t="s">
        <v>47</v>
      </c>
      <c r="Z7434" s="3" t="s">
        <v>47</v>
      </c>
      <c r="AA7434" s="3" t="s">
        <v>48</v>
      </c>
      <c r="AB7434" s="12" t="s">
        <v>47</v>
      </c>
      <c r="AC7434" s="3" t="s">
        <v>47</v>
      </c>
      <c r="AD7434" s="3" t="s">
        <v>47</v>
      </c>
      <c r="AE7434" s="3" t="s">
        <v>47</v>
      </c>
      <c r="AF7434" s="3" t="s">
        <v>47</v>
      </c>
      <c r="AG7434" s="3" t="s">
        <v>47</v>
      </c>
      <c r="AI7434" s="3" t="s">
        <v>47</v>
      </c>
      <c r="AJ7434" s="3" t="s">
        <v>47</v>
      </c>
      <c r="AK7434" s="3" t="s">
        <v>47</v>
      </c>
      <c r="AL7434" s="3" t="s">
        <v>47</v>
      </c>
      <c r="AN7434" s="3" t="s">
        <v>47</v>
      </c>
      <c r="AU7434" s="3">
        <v>0</v>
      </c>
      <c r="AV7434" s="3">
        <v>15</v>
      </c>
      <c r="AW7434" s="3">
        <v>2</v>
      </c>
      <c r="AX7434" s="3">
        <v>14</v>
      </c>
      <c r="AY7434" s="3">
        <v>93.33</v>
      </c>
      <c r="AZ7434" s="6" t="str">
        <f t="shared" si="816"/>
        <v>3746.1</v>
      </c>
      <c r="BC7434" s="12" t="s">
        <v>19446</v>
      </c>
      <c r="BJ7434" s="12">
        <f t="shared" si="817"/>
        <v>0</v>
      </c>
      <c r="BK7434" s="12">
        <f t="shared" si="818"/>
        <v>0</v>
      </c>
      <c r="CG7434" s="3" t="s">
        <v>19447</v>
      </c>
      <c r="CQ7434" s="3" t="str">
        <f>CONCATENATE(baseURL!$A$1,baseURL!$B$1,baseURL!$C$1,".",C7434,".",L7434,".pkl&amp;seq=",BC7434)</f>
        <v>http://proteomics.broadinstitute.org/millscripts/viewfeed.pl?side=xl&amp;cycle=1&amp;fixedMods=iaaC&amp;file=msdataSM/iPRG2012_nd/cpick_in/iPRG2012_nd.3746.1.4.pkl&amp;seq=QATGGQAFPQMVFDHWSTLGSDPLDPTSKAGELVLAAR</v>
      </c>
    </row>
    <row r="7435" spans="1:95" x14ac:dyDescent="0.2">
      <c r="A7435" s="3">
        <v>5726</v>
      </c>
      <c r="B7435" s="2" t="s">
        <v>19448</v>
      </c>
      <c r="C7435" s="2" t="s">
        <v>19449</v>
      </c>
      <c r="D7435" s="3">
        <v>17553</v>
      </c>
      <c r="E7435" s="3">
        <v>17537</v>
      </c>
      <c r="F7435" s="3">
        <v>78689</v>
      </c>
      <c r="G7435" s="3">
        <v>21283</v>
      </c>
      <c r="H7435" s="3">
        <v>70.399600000000007</v>
      </c>
      <c r="I7435" s="30">
        <v>779.89774999999997</v>
      </c>
      <c r="J7435" s="30">
        <v>779.89581350000003</v>
      </c>
      <c r="K7435" s="30">
        <v>1.9400000000000001E-3</v>
      </c>
      <c r="L7435" s="3">
        <v>4</v>
      </c>
      <c r="M7435" s="3">
        <v>4</v>
      </c>
      <c r="N7435" s="10">
        <f t="shared" si="812"/>
        <v>1</v>
      </c>
      <c r="O7435" s="35">
        <v>4</v>
      </c>
      <c r="P7435" s="17"/>
      <c r="Q7435" s="40">
        <v>3116.5581900000002</v>
      </c>
      <c r="R7435" s="40">
        <v>779.89500999999996</v>
      </c>
      <c r="S7435" s="18">
        <f t="shared" si="813"/>
        <v>3.5132934111439722</v>
      </c>
      <c r="T7435" s="18">
        <f t="shared" si="814"/>
        <v>1.0302668817877987</v>
      </c>
      <c r="U7435" s="18">
        <f t="shared" si="815"/>
        <v>0.88473447224249702</v>
      </c>
      <c r="V7435" s="30">
        <v>779.89570000000003</v>
      </c>
      <c r="W7435" s="3" t="s">
        <v>47</v>
      </c>
      <c r="X7435" s="3" t="s">
        <v>47</v>
      </c>
      <c r="Y7435" s="3" t="s">
        <v>47</v>
      </c>
      <c r="Z7435" s="3" t="s">
        <v>47</v>
      </c>
      <c r="AA7435" s="3" t="s">
        <v>48</v>
      </c>
      <c r="AB7435" s="12" t="s">
        <v>47</v>
      </c>
      <c r="AC7435" s="3" t="s">
        <v>47</v>
      </c>
      <c r="AD7435" s="3" t="s">
        <v>47</v>
      </c>
      <c r="AE7435" s="3" t="s">
        <v>47</v>
      </c>
      <c r="AF7435" s="3" t="s">
        <v>47</v>
      </c>
      <c r="AG7435" s="3" t="s">
        <v>47</v>
      </c>
      <c r="AI7435" s="3" t="s">
        <v>47</v>
      </c>
      <c r="AJ7435" s="3" t="s">
        <v>47</v>
      </c>
      <c r="AK7435" s="3" t="s">
        <v>47</v>
      </c>
      <c r="AL7435" s="3" t="s">
        <v>47</v>
      </c>
      <c r="AM7435" s="3" t="s">
        <v>47</v>
      </c>
      <c r="AN7435" s="3" t="s">
        <v>47</v>
      </c>
      <c r="AU7435" s="3">
        <v>0</v>
      </c>
      <c r="AV7435" s="3">
        <v>16</v>
      </c>
      <c r="AW7435" s="3">
        <v>1</v>
      </c>
      <c r="AX7435" s="3">
        <v>16</v>
      </c>
      <c r="AY7435" s="3">
        <v>100</v>
      </c>
      <c r="AZ7435" s="6" t="str">
        <f t="shared" si="816"/>
        <v>3747.1</v>
      </c>
      <c r="BC7435" s="12" t="s">
        <v>19450</v>
      </c>
      <c r="BJ7435" s="12">
        <f t="shared" si="817"/>
        <v>0</v>
      </c>
      <c r="BK7435" s="12">
        <f t="shared" si="818"/>
        <v>0</v>
      </c>
      <c r="CQ7435" s="3" t="str">
        <f>CONCATENATE(baseURL!$A$1,baseURL!$B$1,baseURL!$C$1,".",C7435,".",L7435,".pkl&amp;seq=",BC7435)</f>
        <v>http://proteomics.broadinstitute.org/millscripts/viewfeed.pl?side=xl&amp;cycle=1&amp;fixedMods=iaaC&amp;file=msdataSM/iPRG2012_nd/cpick_in/iPRG2012_nd.3747.1.4.pkl&amp;seq=VNQLGTLSESLKAAQDSFAANWGVMVSHR</v>
      </c>
    </row>
    <row r="7436" spans="1:95" x14ac:dyDescent="0.2">
      <c r="A7436" s="3">
        <v>5945</v>
      </c>
      <c r="B7436" s="2" t="s">
        <v>19451</v>
      </c>
      <c r="C7436" s="2" t="s">
        <v>19448</v>
      </c>
      <c r="D7436" s="3">
        <v>17555</v>
      </c>
      <c r="E7436" s="3">
        <v>17539</v>
      </c>
      <c r="F7436" s="3">
        <v>78711</v>
      </c>
      <c r="G7436" s="3">
        <v>21286</v>
      </c>
      <c r="H7436" s="3">
        <v>70.424099999999996</v>
      </c>
      <c r="I7436" s="30">
        <v>988.47302999999999</v>
      </c>
      <c r="J7436" s="30">
        <v>988.47250540000005</v>
      </c>
      <c r="K7436" s="30">
        <v>5.1999999999999995E-4</v>
      </c>
      <c r="L7436" s="3">
        <v>3</v>
      </c>
      <c r="M7436" s="3">
        <v>3</v>
      </c>
      <c r="N7436" s="10">
        <f t="shared" si="812"/>
        <v>1</v>
      </c>
      <c r="O7436" s="35">
        <v>3</v>
      </c>
      <c r="P7436" s="17"/>
      <c r="Q7436" s="40">
        <v>2963.4004</v>
      </c>
      <c r="R7436" s="40">
        <v>988.47164999999995</v>
      </c>
      <c r="S7436" s="18">
        <f t="shared" si="813"/>
        <v>1.3960946680060344</v>
      </c>
      <c r="T7436" s="18">
        <f t="shared" si="814"/>
        <v>0.86537636167038479</v>
      </c>
      <c r="U7436" s="18">
        <f t="shared" si="815"/>
        <v>0.55641454167078275</v>
      </c>
      <c r="V7436" s="30">
        <v>988.47220000000004</v>
      </c>
      <c r="W7436" s="3" t="s">
        <v>47</v>
      </c>
      <c r="X7436" s="3" t="s">
        <v>47</v>
      </c>
      <c r="Y7436" s="3" t="s">
        <v>47</v>
      </c>
      <c r="Z7436" s="3" t="s">
        <v>47</v>
      </c>
      <c r="AA7436" s="3" t="s">
        <v>47</v>
      </c>
      <c r="AB7436" s="12" t="s">
        <v>47</v>
      </c>
      <c r="AC7436" s="3" t="s">
        <v>47</v>
      </c>
      <c r="AD7436" s="3" t="s">
        <v>47</v>
      </c>
      <c r="AE7436" s="3" t="s">
        <v>47</v>
      </c>
      <c r="AF7436" s="3" t="s">
        <v>47</v>
      </c>
      <c r="AG7436" s="3" t="s">
        <v>47</v>
      </c>
      <c r="AI7436" s="3" t="s">
        <v>47</v>
      </c>
      <c r="AJ7436" s="3" t="s">
        <v>47</v>
      </c>
      <c r="AK7436" s="3" t="s">
        <v>47</v>
      </c>
      <c r="AL7436" s="3" t="s">
        <v>47</v>
      </c>
      <c r="AM7436" s="3" t="s">
        <v>47</v>
      </c>
      <c r="AU7436" s="3">
        <v>0</v>
      </c>
      <c r="AV7436" s="3">
        <v>16</v>
      </c>
      <c r="AW7436" s="3">
        <v>1</v>
      </c>
      <c r="AX7436" s="3">
        <v>16</v>
      </c>
      <c r="AY7436" s="3">
        <v>100</v>
      </c>
      <c r="AZ7436" s="6" t="str">
        <f t="shared" si="816"/>
        <v>3748.2</v>
      </c>
      <c r="BC7436" s="12" t="s">
        <v>19431</v>
      </c>
      <c r="BJ7436" s="12">
        <f t="shared" si="817"/>
        <v>0</v>
      </c>
      <c r="BK7436" s="12">
        <f t="shared" si="818"/>
        <v>0</v>
      </c>
      <c r="CQ7436" s="3" t="str">
        <f>CONCATENATE(baseURL!$A$1,baseURL!$B$1,baseURL!$C$1,".",C7436,".",L7436,".pkl&amp;seq=",BC7436)</f>
        <v>http://proteomics.broadinstitute.org/millscripts/viewfeed.pl?side=xl&amp;cycle=1&amp;fixedMods=iaaC&amp;file=msdataSM/iPRG2012_nd/cpick_in/iPRG2012_nd.3748.2.3.pkl&amp;seq=TLSSVTQTTVEVDSLFDGEDFESSLTR</v>
      </c>
    </row>
    <row r="7437" spans="1:95" x14ac:dyDescent="0.2">
      <c r="A7437" s="3">
        <v>1727</v>
      </c>
      <c r="B7437" s="2" t="s">
        <v>19452</v>
      </c>
      <c r="C7437" s="2" t="s">
        <v>19453</v>
      </c>
      <c r="D7437" s="3">
        <v>17556</v>
      </c>
      <c r="E7437" s="3">
        <v>17540</v>
      </c>
      <c r="F7437" s="3">
        <v>78731</v>
      </c>
      <c r="G7437" s="3">
        <v>21288</v>
      </c>
      <c r="H7437" s="3">
        <v>70.448599999999999</v>
      </c>
      <c r="I7437" s="30">
        <v>709.65067999999997</v>
      </c>
      <c r="J7437" s="30">
        <v>709.6410985</v>
      </c>
      <c r="K7437" s="30">
        <v>9.58E-3</v>
      </c>
      <c r="L7437" s="3">
        <v>4</v>
      </c>
      <c r="M7437" s="3">
        <v>4</v>
      </c>
      <c r="N7437" s="10">
        <f t="shared" si="812"/>
        <v>1</v>
      </c>
      <c r="O7437" s="35">
        <v>4</v>
      </c>
      <c r="P7437" s="17"/>
      <c r="Q7437" s="40">
        <v>2835.57539</v>
      </c>
      <c r="R7437" s="40">
        <v>709.64930000000004</v>
      </c>
      <c r="S7437" s="18">
        <f t="shared" si="813"/>
        <v>1.9446225056889932</v>
      </c>
      <c r="T7437" s="18">
        <f t="shared" si="814"/>
        <v>-11.557117015462497</v>
      </c>
      <c r="U7437" s="18">
        <f t="shared" si="815"/>
        <v>-11.555003295272741</v>
      </c>
      <c r="V7437" s="30">
        <v>709.64110000000005</v>
      </c>
      <c r="X7437" s="3" t="s">
        <v>47</v>
      </c>
      <c r="Y7437" s="3" t="s">
        <v>47</v>
      </c>
      <c r="Z7437" s="3" t="s">
        <v>47</v>
      </c>
      <c r="AA7437" s="3" t="s">
        <v>47</v>
      </c>
      <c r="AB7437" s="12" t="s">
        <v>48</v>
      </c>
      <c r="AC7437" s="3" t="s">
        <v>47</v>
      </c>
      <c r="AD7437" s="3" t="s">
        <v>47</v>
      </c>
      <c r="AE7437" s="3" t="s">
        <v>47</v>
      </c>
      <c r="AF7437" s="3" t="s">
        <v>47</v>
      </c>
      <c r="AG7437" s="3" t="s">
        <v>47</v>
      </c>
      <c r="AI7437" s="3" t="s">
        <v>52</v>
      </c>
      <c r="AJ7437" s="3" t="s">
        <v>47</v>
      </c>
      <c r="AK7437" s="3" t="s">
        <v>47</v>
      </c>
      <c r="AM7437" s="3" t="s">
        <v>47</v>
      </c>
      <c r="AU7437" s="3">
        <v>0</v>
      </c>
      <c r="AV7437" s="3">
        <v>12</v>
      </c>
      <c r="AW7437" s="3">
        <v>1</v>
      </c>
      <c r="AX7437" s="3">
        <v>12</v>
      </c>
      <c r="AY7437" s="3">
        <v>100</v>
      </c>
      <c r="AZ7437" s="6" t="str">
        <f t="shared" si="816"/>
        <v>3749.1</v>
      </c>
      <c r="BC7437" s="12" t="s">
        <v>19454</v>
      </c>
      <c r="BJ7437" s="12">
        <f t="shared" si="817"/>
        <v>0</v>
      </c>
      <c r="BK7437" s="12">
        <f t="shared" si="818"/>
        <v>0</v>
      </c>
      <c r="CQ7437" s="3" t="str">
        <f>CONCATENATE(baseURL!$A$1,baseURL!$B$1,baseURL!$C$1,".",C7437,".",L7437,".pkl&amp;seq=",BC7437)</f>
        <v>http://proteomics.broadinstitute.org/millscripts/viewfeed.pl?side=xl&amp;cycle=1&amp;fixedMods=iaaC&amp;file=msdataSM/iPRG2012_nd/cpick_in/iPRG2012_nd.3749.1.4.pkl&amp;seq=LLYVDDGVLSFQVLEVVDDKTLKVK</v>
      </c>
    </row>
    <row r="7438" spans="1:95" x14ac:dyDescent="0.2">
      <c r="A7438" s="3">
        <v>5725</v>
      </c>
      <c r="B7438" s="2" t="s">
        <v>19455</v>
      </c>
      <c r="C7438" s="2" t="s">
        <v>19456</v>
      </c>
      <c r="D7438" s="3">
        <v>17557</v>
      </c>
      <c r="E7438" s="3">
        <v>17541</v>
      </c>
      <c r="F7438" s="3">
        <v>78752</v>
      </c>
      <c r="G7438" s="3">
        <v>21290</v>
      </c>
      <c r="H7438" s="3">
        <v>70.472999999999999</v>
      </c>
      <c r="I7438" s="30">
        <v>1057.8822</v>
      </c>
      <c r="J7438" s="30">
        <v>1057.879117</v>
      </c>
      <c r="K7438" s="30">
        <v>3.0799999999999998E-3</v>
      </c>
      <c r="L7438" s="3">
        <v>3</v>
      </c>
      <c r="M7438" s="3">
        <v>3</v>
      </c>
      <c r="N7438" s="10">
        <f t="shared" si="812"/>
        <v>1</v>
      </c>
      <c r="O7438" s="35">
        <v>3</v>
      </c>
      <c r="P7438" s="17"/>
      <c r="Q7438" s="40">
        <v>3171.6183299999998</v>
      </c>
      <c r="R7438" s="40">
        <v>1057.87763</v>
      </c>
      <c r="S7438" s="18">
        <f t="shared" si="813"/>
        <v>4.3199703542818249</v>
      </c>
      <c r="T7438" s="18">
        <f t="shared" si="814"/>
        <v>1.4056446207274007</v>
      </c>
      <c r="U7438" s="18">
        <f t="shared" si="815"/>
        <v>1.2005169255510109</v>
      </c>
      <c r="V7438" s="30">
        <v>1057.8788999999999</v>
      </c>
      <c r="W7438" s="3" t="s">
        <v>47</v>
      </c>
      <c r="X7438" s="3" t="s">
        <v>47</v>
      </c>
      <c r="Y7438" s="3" t="s">
        <v>47</v>
      </c>
      <c r="Z7438" s="3" t="s">
        <v>47</v>
      </c>
      <c r="AA7438" s="3" t="s">
        <v>48</v>
      </c>
      <c r="AB7438" s="12" t="s">
        <v>47</v>
      </c>
      <c r="AC7438" s="3" t="s">
        <v>47</v>
      </c>
      <c r="AD7438" s="3" t="s">
        <v>47</v>
      </c>
      <c r="AE7438" s="3" t="s">
        <v>47</v>
      </c>
      <c r="AF7438" s="3" t="s">
        <v>47</v>
      </c>
      <c r="AG7438" s="3" t="s">
        <v>47</v>
      </c>
      <c r="AI7438" s="3" t="s">
        <v>47</v>
      </c>
      <c r="AJ7438" s="3" t="s">
        <v>47</v>
      </c>
      <c r="AK7438" s="3" t="s">
        <v>47</v>
      </c>
      <c r="AL7438" s="3" t="s">
        <v>47</v>
      </c>
      <c r="AM7438" s="3" t="s">
        <v>47</v>
      </c>
      <c r="AN7438" s="3" t="s">
        <v>47</v>
      </c>
      <c r="AU7438" s="3">
        <v>0</v>
      </c>
      <c r="AV7438" s="3">
        <v>16</v>
      </c>
      <c r="AW7438" s="3">
        <v>1</v>
      </c>
      <c r="AX7438" s="3">
        <v>16</v>
      </c>
      <c r="AY7438" s="3">
        <v>100</v>
      </c>
      <c r="AZ7438" s="6" t="str">
        <f t="shared" si="816"/>
        <v>3750.1</v>
      </c>
      <c r="BC7438" s="12" t="s">
        <v>19457</v>
      </c>
      <c r="BJ7438" s="12">
        <f t="shared" si="817"/>
        <v>0</v>
      </c>
      <c r="BK7438" s="12">
        <f t="shared" si="818"/>
        <v>0</v>
      </c>
      <c r="CQ7438" s="3" t="str">
        <f>CONCATENATE(baseURL!$A$1,baseURL!$B$1,baseURL!$C$1,".",C7438,".",L7438,".pkl&amp;seq=",BC7438)</f>
        <v>http://proteomics.broadinstitute.org/millscripts/viewfeed.pl?side=xl&amp;cycle=1&amp;fixedMods=iaaC&amp;file=msdataSM/iPRG2012_nd/cpick_in/iPRG2012_nd.3750.1.3.pkl&amp;seq=LALSRPNVEVVALNDPFLTNDYAAYMFK</v>
      </c>
    </row>
    <row r="7439" spans="1:95" x14ac:dyDescent="0.2">
      <c r="A7439" s="3">
        <v>5182</v>
      </c>
      <c r="B7439" s="2" t="s">
        <v>19458</v>
      </c>
      <c r="C7439" s="2" t="s">
        <v>19459</v>
      </c>
      <c r="D7439" s="3">
        <v>17558</v>
      </c>
      <c r="E7439" s="3">
        <v>17542</v>
      </c>
      <c r="F7439" s="3">
        <v>78773</v>
      </c>
      <c r="G7439" s="3">
        <v>21292</v>
      </c>
      <c r="H7439" s="3">
        <v>70.489199999999997</v>
      </c>
      <c r="I7439" s="30">
        <v>538.62971000000005</v>
      </c>
      <c r="J7439" s="30">
        <v>538.62804600000004</v>
      </c>
      <c r="K7439" s="30">
        <v>1.66E-3</v>
      </c>
      <c r="L7439" s="3">
        <v>3</v>
      </c>
      <c r="M7439" s="3">
        <v>3</v>
      </c>
      <c r="N7439" s="10">
        <f t="shared" si="812"/>
        <v>1</v>
      </c>
      <c r="O7439" s="35">
        <v>3</v>
      </c>
      <c r="P7439" s="17"/>
      <c r="Q7439" s="40">
        <v>1613.8686</v>
      </c>
      <c r="R7439" s="40">
        <v>538.62771999999995</v>
      </c>
      <c r="S7439" s="18">
        <f t="shared" si="813"/>
        <v>3.6945740558834235</v>
      </c>
      <c r="T7439" s="18">
        <f t="shared" si="814"/>
        <v>0.60524178014162333</v>
      </c>
      <c r="U7439" s="18">
        <f t="shared" si="815"/>
        <v>0.33418257790425465</v>
      </c>
      <c r="V7439" s="30">
        <v>538.62789999999995</v>
      </c>
      <c r="W7439" s="3" t="s">
        <v>47</v>
      </c>
      <c r="X7439" s="3" t="s">
        <v>47</v>
      </c>
      <c r="Y7439" s="3" t="s">
        <v>47</v>
      </c>
      <c r="Z7439" s="3" t="s">
        <v>47</v>
      </c>
      <c r="AA7439" s="3" t="s">
        <v>47</v>
      </c>
      <c r="AB7439" s="12" t="s">
        <v>47</v>
      </c>
      <c r="AC7439" s="3" t="s">
        <v>47</v>
      </c>
      <c r="AD7439" s="3" t="s">
        <v>47</v>
      </c>
      <c r="AE7439" s="3" t="s">
        <v>47</v>
      </c>
      <c r="AF7439" s="3" t="s">
        <v>47</v>
      </c>
      <c r="AG7439" s="3" t="s">
        <v>47</v>
      </c>
      <c r="AH7439" s="3" t="s">
        <v>47</v>
      </c>
      <c r="AI7439" s="3" t="s">
        <v>47</v>
      </c>
      <c r="AJ7439" s="3" t="s">
        <v>47</v>
      </c>
      <c r="AK7439" s="3" t="s">
        <v>47</v>
      </c>
      <c r="AL7439" s="3" t="s">
        <v>47</v>
      </c>
      <c r="AM7439" s="3" t="s">
        <v>47</v>
      </c>
      <c r="AN7439" s="3" t="s">
        <v>47</v>
      </c>
      <c r="AU7439" s="3">
        <v>0</v>
      </c>
      <c r="AV7439" s="3">
        <v>18</v>
      </c>
      <c r="AW7439" s="3">
        <v>1</v>
      </c>
      <c r="AX7439" s="3">
        <v>18</v>
      </c>
      <c r="AY7439" s="3">
        <v>100</v>
      </c>
      <c r="AZ7439" s="6" t="str">
        <f t="shared" si="816"/>
        <v>3751.1</v>
      </c>
      <c r="BC7439" s="12" t="s">
        <v>19460</v>
      </c>
      <c r="BJ7439" s="12">
        <f t="shared" si="817"/>
        <v>0</v>
      </c>
      <c r="BK7439" s="12">
        <f t="shared" si="818"/>
        <v>0</v>
      </c>
      <c r="CQ7439" s="3" t="str">
        <f>CONCATENATE(baseURL!$A$1,baseURL!$B$1,baseURL!$C$1,".",C7439,".",L7439,".pkl&amp;seq=",BC7439)</f>
        <v>http://proteomics.broadinstitute.org/millscripts/viewfeed.pl?side=xl&amp;cycle=1&amp;fixedMods=iaaC&amp;file=msdataSM/iPRG2012_nd/cpick_in/iPRG2012_nd.3751.1.3.pkl&amp;seq=DGFAPLSLLSKFYR</v>
      </c>
    </row>
    <row r="7440" spans="1:95" x14ac:dyDescent="0.2">
      <c r="A7440" s="3">
        <v>848</v>
      </c>
      <c r="B7440" s="2" t="s">
        <v>19461</v>
      </c>
      <c r="C7440" s="2" t="s">
        <v>19455</v>
      </c>
      <c r="D7440" s="3">
        <v>17559</v>
      </c>
      <c r="E7440" s="3">
        <v>17543</v>
      </c>
      <c r="F7440" s="3">
        <v>78774</v>
      </c>
      <c r="G7440" s="3">
        <v>21293</v>
      </c>
      <c r="H7440" s="3">
        <v>70.497600000000006</v>
      </c>
      <c r="I7440" s="30">
        <v>799.15725999999995</v>
      </c>
      <c r="J7440" s="30">
        <v>799.15581759999998</v>
      </c>
      <c r="K7440" s="30">
        <v>1.4400000000000001E-3</v>
      </c>
      <c r="L7440" s="3">
        <v>4</v>
      </c>
      <c r="M7440" s="3">
        <v>4</v>
      </c>
      <c r="N7440" s="10">
        <f t="shared" si="812"/>
        <v>1</v>
      </c>
      <c r="O7440" s="35">
        <v>4</v>
      </c>
      <c r="P7440" s="17"/>
      <c r="Q7440" s="40">
        <v>3193.6002800000001</v>
      </c>
      <c r="R7440" s="32">
        <v>799.15553</v>
      </c>
      <c r="S7440" s="18">
        <f t="shared" si="813"/>
        <v>2.1647851200532515</v>
      </c>
      <c r="T7440" s="18">
        <f t="shared" si="814"/>
        <v>0.35987988468119364</v>
      </c>
      <c r="U7440" s="18">
        <f t="shared" si="815"/>
        <v>0.21272454940722066</v>
      </c>
      <c r="V7440" s="30">
        <v>799.15570000000002</v>
      </c>
      <c r="W7440" s="3" t="s">
        <v>47</v>
      </c>
      <c r="X7440" s="3" t="s">
        <v>47</v>
      </c>
      <c r="Y7440" s="3" t="s">
        <v>47</v>
      </c>
      <c r="AA7440" s="3" t="s">
        <v>47</v>
      </c>
      <c r="AB7440" s="12" t="s">
        <v>52</v>
      </c>
      <c r="AD7440" s="3" t="s">
        <v>47</v>
      </c>
      <c r="AE7440" s="3" t="s">
        <v>47</v>
      </c>
      <c r="AF7440" s="3" t="s">
        <v>47</v>
      </c>
      <c r="AK7440" s="3" t="s">
        <v>65</v>
      </c>
      <c r="AO7440" s="3" t="s">
        <v>47</v>
      </c>
      <c r="AU7440" s="3">
        <v>1</v>
      </c>
      <c r="AV7440" s="3">
        <v>8</v>
      </c>
      <c r="AW7440" s="3">
        <v>2</v>
      </c>
      <c r="AX7440" s="3">
        <v>7</v>
      </c>
      <c r="AY7440" s="3">
        <v>87.5</v>
      </c>
      <c r="AZ7440" s="6" t="str">
        <f t="shared" si="816"/>
        <v>3751.2</v>
      </c>
      <c r="BC7440" s="12" t="s">
        <v>19462</v>
      </c>
      <c r="BJ7440" s="12">
        <f t="shared" si="817"/>
        <v>0</v>
      </c>
      <c r="BK7440" s="12">
        <f t="shared" si="818"/>
        <v>0</v>
      </c>
      <c r="BL7440" s="3" t="s">
        <v>162</v>
      </c>
      <c r="BR7440" s="3" t="s">
        <v>162</v>
      </c>
      <c r="BZ7440" s="3" t="s">
        <v>19463</v>
      </c>
      <c r="CG7440" s="3" t="s">
        <v>19464</v>
      </c>
      <c r="CQ7440" s="3" t="str">
        <f>CONCATENATE(baseURL!$A$1,baseURL!$B$1,baseURL!$C$1,".",C7440,".",L7440,".pkl&amp;seq=",BC7440,"&amp;varMods=Sodiated-D")</f>
        <v>http://proteomics.broadinstitute.org/millscripts/viewfeed.pl?side=xl&amp;cycle=1&amp;fixedMods=iaaC&amp;file=msdataSM/iPRG2012_nd/cpick_in/iPRG2012_nd.3751.2.4.pkl&amp;seq=LALSRPNVEVVALNdPFLTNDYAAYMFK&amp;varMods=Sodiated-D</v>
      </c>
    </row>
    <row r="7441" spans="1:95" x14ac:dyDescent="0.2">
      <c r="A7441" s="3">
        <v>876</v>
      </c>
      <c r="B7441" s="13" t="s">
        <v>19465</v>
      </c>
      <c r="C7441" s="13" t="s">
        <v>19466</v>
      </c>
      <c r="D7441" s="7">
        <v>17560</v>
      </c>
      <c r="E7441" s="7">
        <v>17544</v>
      </c>
      <c r="F7441" s="7">
        <v>78794</v>
      </c>
      <c r="G7441" s="7">
        <v>21295</v>
      </c>
      <c r="H7441" s="7">
        <v>70.522199999999998</v>
      </c>
      <c r="I7441" s="31">
        <v>803.15051000000005</v>
      </c>
      <c r="J7441" s="31">
        <v>803.14784139999995</v>
      </c>
      <c r="K7441" s="31">
        <v>2.6700000000000001E-3</v>
      </c>
      <c r="L7441" s="7">
        <v>4</v>
      </c>
      <c r="M7441" s="7">
        <v>4</v>
      </c>
      <c r="N7441" s="26">
        <f t="shared" si="812"/>
        <v>1</v>
      </c>
      <c r="O7441" s="36">
        <v>4</v>
      </c>
      <c r="P7441" s="16"/>
      <c r="Q7441" s="41">
        <v>3209.57422</v>
      </c>
      <c r="R7441" s="41">
        <v>803.14900999999998</v>
      </c>
      <c r="S7441" s="27">
        <f t="shared" si="813"/>
        <v>1.8676484455583362</v>
      </c>
      <c r="T7441" s="27">
        <f t="shared" si="814"/>
        <v>-1.4550226489455098</v>
      </c>
      <c r="U7441" s="27">
        <f t="shared" si="815"/>
        <v>-1.5065697460233292</v>
      </c>
      <c r="V7441" s="31">
        <v>803.14779999999996</v>
      </c>
      <c r="W7441" s="7"/>
      <c r="X7441" s="7" t="s">
        <v>47</v>
      </c>
      <c r="Y7441" s="7" t="s">
        <v>47</v>
      </c>
      <c r="Z7441" s="7"/>
      <c r="AA7441" s="7" t="s">
        <v>47</v>
      </c>
      <c r="AB7441" s="25" t="s">
        <v>52</v>
      </c>
      <c r="AC7441" s="7" t="s">
        <v>52</v>
      </c>
      <c r="AD7441" s="7" t="s">
        <v>47</v>
      </c>
      <c r="AE7441" s="7" t="s">
        <v>47</v>
      </c>
      <c r="AF7441" s="7" t="s">
        <v>47</v>
      </c>
      <c r="AG7441" s="7"/>
      <c r="AH7441" s="7"/>
      <c r="AI7441" s="7"/>
      <c r="AJ7441" s="7"/>
      <c r="AK7441" s="7"/>
      <c r="AL7441" s="7"/>
      <c r="AM7441" s="7"/>
      <c r="AN7441" s="7"/>
      <c r="AO7441" s="7" t="s">
        <v>48</v>
      </c>
      <c r="AP7441" s="7"/>
      <c r="AQ7441" s="7"/>
      <c r="AR7441" s="7"/>
      <c r="AS7441" s="7"/>
      <c r="AT7441" s="7"/>
      <c r="AU7441" s="3">
        <v>0</v>
      </c>
      <c r="AV7441" s="3">
        <v>6</v>
      </c>
      <c r="AW7441" s="3">
        <v>3</v>
      </c>
      <c r="AX7441" s="3">
        <v>4</v>
      </c>
      <c r="AY7441" s="3">
        <v>66.67</v>
      </c>
      <c r="AZ7441" s="14" t="str">
        <f t="shared" si="816"/>
        <v>3752.1</v>
      </c>
      <c r="BC7441" s="12" t="s">
        <v>19467</v>
      </c>
      <c r="BJ7441" s="12">
        <f t="shared" si="817"/>
        <v>0</v>
      </c>
      <c r="BK7441" s="12">
        <f t="shared" si="818"/>
        <v>0</v>
      </c>
      <c r="BL7441" s="3" t="s">
        <v>10280</v>
      </c>
      <c r="BR7441" s="3" t="s">
        <v>10280</v>
      </c>
      <c r="BZ7441" s="3" t="s">
        <v>19468</v>
      </c>
      <c r="CA7441" s="3" t="s">
        <v>19469</v>
      </c>
      <c r="CQ7441" s="3" t="str">
        <f>CONCATENATE(baseURL!$A$1,baseURL!$B$1,baseURL!$C$1,".",C7441,".",L7441,".pkl&amp;seq=",BC7441,"&amp;varMods=Potassiated-D")</f>
        <v>http://proteomics.broadinstitute.org/millscripts/viewfeed.pl?side=xl&amp;cycle=1&amp;fixedMods=iaaC&amp;file=msdataSM/iPRG2012_nd/cpick_in/iPRG2012_nd.3752.1.4.pkl&amp;seq=LALSRPNVEVVALNDPFLTNdYAAYMFK&amp;varMods=Potassiated-D</v>
      </c>
    </row>
    <row r="7442" spans="1:95" x14ac:dyDescent="0.2">
      <c r="A7442" s="3">
        <v>1648</v>
      </c>
      <c r="B7442" s="2" t="s">
        <v>19470</v>
      </c>
      <c r="C7442" s="2" t="s">
        <v>19471</v>
      </c>
      <c r="D7442" s="3">
        <v>17562</v>
      </c>
      <c r="E7442" s="3">
        <v>17546</v>
      </c>
      <c r="F7442" s="3">
        <v>78836</v>
      </c>
      <c r="G7442" s="3">
        <v>21299</v>
      </c>
      <c r="H7442" s="3">
        <v>70.570300000000003</v>
      </c>
      <c r="I7442" s="30">
        <v>1013.8403</v>
      </c>
      <c r="J7442" s="30">
        <v>1013.840309</v>
      </c>
      <c r="K7442" s="30">
        <v>-1.0000000000000001E-5</v>
      </c>
      <c r="L7442" s="3">
        <v>3</v>
      </c>
      <c r="M7442" s="3">
        <v>0</v>
      </c>
      <c r="N7442" s="10">
        <f t="shared" si="812"/>
        <v>1</v>
      </c>
      <c r="O7442" s="35">
        <v>3</v>
      </c>
      <c r="Q7442" s="40">
        <v>3039.4880499999999</v>
      </c>
      <c r="R7442" s="40">
        <v>1013.8342</v>
      </c>
      <c r="S7442" s="18">
        <f t="shared" si="813"/>
        <v>6.0167628986541422</v>
      </c>
      <c r="T7442" s="18">
        <f t="shared" si="814"/>
        <v>6.0256400899058917</v>
      </c>
      <c r="U7442" s="18">
        <f t="shared" si="815"/>
        <v>6.0167628986541422</v>
      </c>
      <c r="V7442" s="30">
        <v>1013.8403</v>
      </c>
      <c r="X7442" s="3" t="s">
        <v>47</v>
      </c>
      <c r="Y7442" s="3" t="s">
        <v>47</v>
      </c>
      <c r="AA7442" s="3" t="s">
        <v>47</v>
      </c>
      <c r="AB7442" s="12" t="s">
        <v>52</v>
      </c>
      <c r="AC7442" s="3" t="s">
        <v>52</v>
      </c>
      <c r="AD7442" s="3" t="s">
        <v>47</v>
      </c>
      <c r="AJ7442" s="3" t="s">
        <v>52</v>
      </c>
      <c r="AL7442" s="3" t="s">
        <v>52</v>
      </c>
      <c r="AO7442" s="3" t="s">
        <v>47</v>
      </c>
      <c r="AU7442" s="3">
        <v>0</v>
      </c>
      <c r="AV7442" s="3">
        <v>5</v>
      </c>
      <c r="AW7442" s="3">
        <v>2</v>
      </c>
      <c r="AX7442" s="3">
        <v>4</v>
      </c>
      <c r="AY7442" s="3">
        <v>80</v>
      </c>
      <c r="AZ7442" s="6" t="str">
        <f t="shared" si="816"/>
        <v>3754.1</v>
      </c>
      <c r="BC7442" s="12" t="s">
        <v>19472</v>
      </c>
      <c r="BI7442" s="12" t="s">
        <v>594</v>
      </c>
      <c r="BJ7442" s="12">
        <f t="shared" si="817"/>
        <v>0</v>
      </c>
      <c r="BK7442" s="12">
        <f t="shared" si="818"/>
        <v>1</v>
      </c>
      <c r="BR7442" s="3" t="s">
        <v>594</v>
      </c>
      <c r="BZ7442" s="3" t="s">
        <v>19473</v>
      </c>
      <c r="CQ7442" s="3" t="str">
        <f>CONCATENATE(baseURL!$A$1,baseURL!$B$1,baseURL!$C$1,".",C7442,".",L7442,".pkl&amp;seq=",BC7442,"&amp;varMods=ReducedCys-C")</f>
        <v>http://proteomics.broadinstitute.org/millscripts/viewfeed.pl?side=xl&amp;cycle=1&amp;fixedMods=iaaC&amp;file=msdataSM/iPRG2012_nd/cpick_in/iPRG2012_nd.3754.1.3.pkl&amp;seq=KVTAFVPNDGcLNFVDENDEVLLAGFGR&amp;varMods=ReducedCys-C</v>
      </c>
    </row>
    <row r="7443" spans="1:95" x14ac:dyDescent="0.2">
      <c r="A7443" s="3">
        <v>5924</v>
      </c>
      <c r="B7443" s="2" t="s">
        <v>19474</v>
      </c>
      <c r="C7443" s="2" t="s">
        <v>19475</v>
      </c>
      <c r="D7443" s="3">
        <v>17564</v>
      </c>
      <c r="E7443" s="3">
        <v>17548</v>
      </c>
      <c r="F7443" s="3">
        <v>78920</v>
      </c>
      <c r="G7443" s="3">
        <v>21305</v>
      </c>
      <c r="H7443" s="3">
        <v>70.628799999999998</v>
      </c>
      <c r="I7443" s="30">
        <v>1000.5021</v>
      </c>
      <c r="J7443" s="30">
        <v>1000.498968</v>
      </c>
      <c r="K7443" s="30">
        <v>3.13E-3</v>
      </c>
      <c r="L7443" s="3">
        <v>4</v>
      </c>
      <c r="M7443" s="3">
        <v>4</v>
      </c>
      <c r="N7443" s="10">
        <f t="shared" si="812"/>
        <v>1</v>
      </c>
      <c r="O7443" s="35">
        <v>4</v>
      </c>
      <c r="P7443" s="17"/>
      <c r="Q7443" s="40">
        <v>3998.9705300000001</v>
      </c>
      <c r="R7443" s="40">
        <v>1000.49809</v>
      </c>
      <c r="S7443" s="18">
        <f t="shared" si="813"/>
        <v>4.0080036534541028</v>
      </c>
      <c r="T7443" s="18">
        <f t="shared" si="814"/>
        <v>0.87756289464112114</v>
      </c>
      <c r="U7443" s="18">
        <f t="shared" si="815"/>
        <v>0.60969631629964127</v>
      </c>
      <c r="V7443" s="30">
        <v>1000.4987</v>
      </c>
      <c r="W7443" s="3" t="s">
        <v>47</v>
      </c>
      <c r="X7443" s="3" t="s">
        <v>47</v>
      </c>
      <c r="Y7443" s="3" t="s">
        <v>47</v>
      </c>
      <c r="Z7443" s="3" t="s">
        <v>47</v>
      </c>
      <c r="AA7443" s="3" t="s">
        <v>48</v>
      </c>
      <c r="AB7443" s="12" t="s">
        <v>47</v>
      </c>
      <c r="AC7443" s="3" t="s">
        <v>47</v>
      </c>
      <c r="AD7443" s="3" t="s">
        <v>47</v>
      </c>
      <c r="AE7443" s="3" t="s">
        <v>47</v>
      </c>
      <c r="AF7443" s="3" t="s">
        <v>47</v>
      </c>
      <c r="AG7443" s="3" t="s">
        <v>47</v>
      </c>
      <c r="AI7443" s="3" t="s">
        <v>47</v>
      </c>
      <c r="AJ7443" s="3" t="s">
        <v>47</v>
      </c>
      <c r="AK7443" s="3" t="s">
        <v>47</v>
      </c>
      <c r="AL7443" s="3" t="s">
        <v>47</v>
      </c>
      <c r="AM7443" s="3" t="s">
        <v>47</v>
      </c>
      <c r="AU7443" s="3">
        <v>0</v>
      </c>
      <c r="AV7443" s="3">
        <v>15</v>
      </c>
      <c r="AW7443" s="3">
        <v>2</v>
      </c>
      <c r="AX7443" s="3">
        <v>14</v>
      </c>
      <c r="AY7443" s="3">
        <v>93.33</v>
      </c>
      <c r="AZ7443" s="6" t="str">
        <f t="shared" si="816"/>
        <v>3758.1</v>
      </c>
      <c r="BC7443" s="12" t="s">
        <v>19446</v>
      </c>
      <c r="BJ7443" s="12">
        <f t="shared" si="817"/>
        <v>0</v>
      </c>
      <c r="BK7443" s="12">
        <f t="shared" si="818"/>
        <v>0</v>
      </c>
      <c r="CG7443" s="3" t="s">
        <v>19447</v>
      </c>
      <c r="CQ7443" s="3" t="str">
        <f>CONCATENATE(baseURL!$A$1,baseURL!$B$1,baseURL!$C$1,".",C7443,".",L7443,".pkl&amp;seq=",BC7443)</f>
        <v>http://proteomics.broadinstitute.org/millscripts/viewfeed.pl?side=xl&amp;cycle=1&amp;fixedMods=iaaC&amp;file=msdataSM/iPRG2012_nd/cpick_in/iPRG2012_nd.3758.1.4.pkl&amp;seq=QATGGQAFPQMVFDHWSTLGSDPLDPTSKAGELVLAAR</v>
      </c>
    </row>
    <row r="7444" spans="1:95" x14ac:dyDescent="0.2">
      <c r="A7444" s="3">
        <v>5828</v>
      </c>
      <c r="B7444" s="2" t="s">
        <v>19476</v>
      </c>
      <c r="C7444" s="2" t="s">
        <v>19477</v>
      </c>
      <c r="D7444" s="3">
        <v>17565</v>
      </c>
      <c r="E7444" s="3">
        <v>17549</v>
      </c>
      <c r="F7444" s="3">
        <v>78941</v>
      </c>
      <c r="G7444" s="3">
        <v>21307</v>
      </c>
      <c r="H7444" s="3">
        <v>70.652500000000003</v>
      </c>
      <c r="I7444" s="30">
        <v>925.81259999999997</v>
      </c>
      <c r="J7444" s="30">
        <v>925.81125520000001</v>
      </c>
      <c r="K7444" s="30">
        <v>1.34E-3</v>
      </c>
      <c r="L7444" s="3">
        <v>3</v>
      </c>
      <c r="M7444" s="3">
        <v>3</v>
      </c>
      <c r="N7444" s="10">
        <f t="shared" si="812"/>
        <v>1</v>
      </c>
      <c r="O7444" s="35">
        <v>3</v>
      </c>
      <c r="P7444" s="17"/>
      <c r="Q7444" s="40">
        <v>2775.4168</v>
      </c>
      <c r="R7444" s="40">
        <v>925.81044999999995</v>
      </c>
      <c r="S7444" s="18">
        <f t="shared" si="813"/>
        <v>2.3222896220589648</v>
      </c>
      <c r="T7444" s="18">
        <f t="shared" si="814"/>
        <v>0.86972446688077809</v>
      </c>
      <c r="U7444" s="18">
        <f t="shared" si="815"/>
        <v>0.81010103098221486</v>
      </c>
      <c r="V7444" s="30">
        <v>925.81119999999999</v>
      </c>
      <c r="W7444" s="3" t="s">
        <v>47</v>
      </c>
      <c r="X7444" s="3" t="s">
        <v>47</v>
      </c>
      <c r="Y7444" s="3" t="s">
        <v>47</v>
      </c>
      <c r="Z7444" s="3" t="s">
        <v>47</v>
      </c>
      <c r="AA7444" s="3" t="s">
        <v>47</v>
      </c>
      <c r="AB7444" s="12" t="s">
        <v>47</v>
      </c>
      <c r="AC7444" s="3" t="s">
        <v>47</v>
      </c>
      <c r="AD7444" s="3" t="s">
        <v>47</v>
      </c>
      <c r="AE7444" s="3" t="s">
        <v>47</v>
      </c>
      <c r="AF7444" s="3" t="s">
        <v>47</v>
      </c>
      <c r="AG7444" s="3" t="s">
        <v>47</v>
      </c>
      <c r="AI7444" s="3" t="s">
        <v>47</v>
      </c>
      <c r="AJ7444" s="3" t="s">
        <v>47</v>
      </c>
      <c r="AK7444" s="3" t="s">
        <v>47</v>
      </c>
      <c r="AL7444" s="3" t="s">
        <v>47</v>
      </c>
      <c r="AM7444" s="3" t="s">
        <v>47</v>
      </c>
      <c r="AN7444" s="3" t="s">
        <v>47</v>
      </c>
      <c r="AU7444" s="3">
        <v>0</v>
      </c>
      <c r="AV7444" s="3">
        <v>17</v>
      </c>
      <c r="AW7444" s="3">
        <v>1</v>
      </c>
      <c r="AX7444" s="3">
        <v>17</v>
      </c>
      <c r="AY7444" s="3">
        <v>100</v>
      </c>
      <c r="AZ7444" s="6" t="str">
        <f t="shared" si="816"/>
        <v>3759.1</v>
      </c>
      <c r="BC7444" s="12" t="s">
        <v>19478</v>
      </c>
      <c r="BJ7444" s="12">
        <f t="shared" si="817"/>
        <v>0</v>
      </c>
      <c r="BK7444" s="12">
        <f t="shared" si="818"/>
        <v>0</v>
      </c>
      <c r="CQ7444" s="3" t="str">
        <f>CONCATENATE(baseURL!$A$1,baseURL!$B$1,baseURL!$C$1,".",C7444,".",L7444,".pkl&amp;seq=",BC7444)</f>
        <v>http://proteomics.broadinstitute.org/millscripts/viewfeed.pl?side=xl&amp;cycle=1&amp;fixedMods=iaaC&amp;file=msdataSM/iPRG2012_nd/cpick_in/iPRG2012_nd.3759.1.3.pkl&amp;seq=MALFDELLQMPETKLVAGGAAQNTAR</v>
      </c>
    </row>
    <row r="7445" spans="1:95" x14ac:dyDescent="0.2">
      <c r="A7445" s="3">
        <v>1785</v>
      </c>
      <c r="B7445" s="2" t="s">
        <v>19479</v>
      </c>
      <c r="C7445" s="2" t="s">
        <v>19480</v>
      </c>
      <c r="D7445" s="3">
        <v>17566</v>
      </c>
      <c r="E7445" s="3">
        <v>17550</v>
      </c>
      <c r="F7445" s="3">
        <v>78962</v>
      </c>
      <c r="G7445" s="3">
        <v>21309</v>
      </c>
      <c r="H7445" s="3">
        <v>70.668000000000006</v>
      </c>
      <c r="I7445" s="30">
        <v>942.96010999999999</v>
      </c>
      <c r="J7445" s="30">
        <v>942.70821860000001</v>
      </c>
      <c r="K7445" s="30">
        <v>0.25189</v>
      </c>
      <c r="L7445" s="3">
        <v>0</v>
      </c>
      <c r="M7445" s="3">
        <v>4</v>
      </c>
      <c r="N7445" s="10">
        <f t="shared" si="812"/>
        <v>1</v>
      </c>
      <c r="O7445" s="35">
        <v>4</v>
      </c>
      <c r="P7445" s="17"/>
      <c r="Q7445" s="40">
        <v>3767.80503</v>
      </c>
      <c r="R7445" s="40">
        <v>942.70671000000004</v>
      </c>
      <c r="S7445" s="18">
        <f t="shared" si="813"/>
        <v>268.80046287136571</v>
      </c>
      <c r="T7445" s="18">
        <f t="shared" si="814"/>
        <v>1.6002856285658071</v>
      </c>
      <c r="U7445" s="18">
        <f t="shared" si="815"/>
        <v>1.5805552078756044</v>
      </c>
      <c r="V7445" s="30">
        <v>942.70820000000003</v>
      </c>
      <c r="W7445" s="3" t="s">
        <v>47</v>
      </c>
      <c r="X7445" s="3" t="s">
        <v>47</v>
      </c>
      <c r="Y7445" s="3" t="s">
        <v>47</v>
      </c>
      <c r="Z7445" s="3" t="s">
        <v>47</v>
      </c>
      <c r="AA7445" s="3" t="s">
        <v>47</v>
      </c>
      <c r="AB7445" s="12" t="s">
        <v>47</v>
      </c>
      <c r="AC7445" s="3" t="s">
        <v>47</v>
      </c>
      <c r="AE7445" s="3" t="s">
        <v>47</v>
      </c>
      <c r="AK7445" s="3" t="s">
        <v>48</v>
      </c>
      <c r="AM7445" s="3" t="s">
        <v>47</v>
      </c>
      <c r="AO7445" s="3" t="s">
        <v>47</v>
      </c>
      <c r="AU7445" s="3">
        <v>0</v>
      </c>
      <c r="AV7445" s="3">
        <v>10</v>
      </c>
      <c r="AW7445" s="3">
        <v>2</v>
      </c>
      <c r="AX7445" s="3">
        <v>7</v>
      </c>
      <c r="AY7445" s="3">
        <v>70</v>
      </c>
      <c r="AZ7445" s="6" t="str">
        <f t="shared" si="816"/>
        <v>3760.1</v>
      </c>
      <c r="BC7445" s="12" t="s">
        <v>19481</v>
      </c>
      <c r="BJ7445" s="12">
        <f t="shared" si="817"/>
        <v>0</v>
      </c>
      <c r="BK7445" s="12">
        <f t="shared" si="818"/>
        <v>0</v>
      </c>
      <c r="BP7445" s="3" t="s">
        <v>54</v>
      </c>
      <c r="BR7445" s="3" t="s">
        <v>54</v>
      </c>
      <c r="BT7445" s="3" t="s">
        <v>19482</v>
      </c>
      <c r="BU7445" s="3" t="s">
        <v>19482</v>
      </c>
      <c r="CI7445" s="3" t="s">
        <v>19482</v>
      </c>
      <c r="CQ7445" s="3" t="str">
        <f>CONCATENATE(baseURL!$A$1,baseURL!$B$1,baseURL!$C$1,".",C7445,".",L7445,".pkl&amp;seq=",BC7445,"&amp;varMods=Deamidated-N")</f>
        <v>http://proteomics.broadinstitute.org/millscripts/viewfeed.pl?side=xl&amp;cycle=1&amp;fixedMods=iaaC&amp;file=msdataSM/iPRG2012_nd/cpick_in/iPRG2012_nd.3760.1.0.pkl&amp;seq=TVPFVPLSGWNGDNMLEATTnAPWYKGWEKETK&amp;varMods=Deamidated-N</v>
      </c>
    </row>
    <row r="7446" spans="1:95" x14ac:dyDescent="0.2">
      <c r="A7446" s="3">
        <v>447</v>
      </c>
      <c r="B7446" s="2" t="s">
        <v>19483</v>
      </c>
      <c r="C7446" s="2" t="s">
        <v>19484</v>
      </c>
      <c r="D7446" s="3">
        <v>17568</v>
      </c>
      <c r="E7446" s="3">
        <v>17552</v>
      </c>
      <c r="F7446" s="3">
        <v>78983</v>
      </c>
      <c r="G7446" s="3">
        <v>21312</v>
      </c>
      <c r="H7446" s="3">
        <v>70.700400000000002</v>
      </c>
      <c r="I7446" s="30">
        <v>817.41372000000001</v>
      </c>
      <c r="J7446" s="30">
        <v>817.08021810000002</v>
      </c>
      <c r="K7446" s="30">
        <v>0.33350000000000002</v>
      </c>
      <c r="L7446" s="3">
        <v>3</v>
      </c>
      <c r="M7446" s="3">
        <v>3</v>
      </c>
      <c r="N7446" s="10">
        <f t="shared" si="812"/>
        <v>1</v>
      </c>
      <c r="O7446" s="35">
        <v>3</v>
      </c>
      <c r="P7446" s="17"/>
      <c r="Q7446" s="40">
        <v>2450.2271900000001</v>
      </c>
      <c r="R7446" s="40">
        <v>817.41390999999999</v>
      </c>
      <c r="S7446" s="18">
        <f t="shared" si="813"/>
        <v>-0.23244038014357191</v>
      </c>
      <c r="T7446" s="18">
        <f t="shared" si="814"/>
        <v>-408.22880051057922</v>
      </c>
      <c r="U7446" s="18">
        <f t="shared" si="815"/>
        <v>-408.49561759959067</v>
      </c>
      <c r="V7446" s="30">
        <v>817.08</v>
      </c>
      <c r="X7446" s="3" t="s">
        <v>65</v>
      </c>
      <c r="Y7446" s="3" t="s">
        <v>65</v>
      </c>
      <c r="Z7446" s="3" t="s">
        <v>52</v>
      </c>
      <c r="AA7446" s="3" t="s">
        <v>47</v>
      </c>
      <c r="AB7446" s="12" t="s">
        <v>47</v>
      </c>
      <c r="AD7446" s="3" t="s">
        <v>47</v>
      </c>
      <c r="AF7446" s="3" t="s">
        <v>52</v>
      </c>
      <c r="AG7446" s="3" t="s">
        <v>47</v>
      </c>
      <c r="AJ7446" s="3" t="s">
        <v>47</v>
      </c>
      <c r="AK7446" s="3" t="s">
        <v>47</v>
      </c>
      <c r="AL7446" s="3" t="s">
        <v>65</v>
      </c>
      <c r="AQ7446" s="3" t="s">
        <v>47</v>
      </c>
      <c r="AU7446" s="3">
        <v>3</v>
      </c>
      <c r="AV7446" s="3">
        <v>7</v>
      </c>
      <c r="AW7446" s="3">
        <v>2</v>
      </c>
      <c r="AX7446" s="3">
        <v>6</v>
      </c>
      <c r="AY7446" s="3">
        <v>85.71</v>
      </c>
      <c r="AZ7446" s="6" t="str">
        <f t="shared" si="816"/>
        <v>3761.1</v>
      </c>
      <c r="BC7446" s="12" t="s">
        <v>19485</v>
      </c>
      <c r="BJ7446" s="12">
        <f t="shared" si="817"/>
        <v>0</v>
      </c>
      <c r="BK7446" s="12">
        <f t="shared" si="818"/>
        <v>0</v>
      </c>
      <c r="BT7446" s="3" t="s">
        <v>19486</v>
      </c>
      <c r="BU7446" s="3" t="s">
        <v>19487</v>
      </c>
      <c r="CH7446" s="3" t="s">
        <v>19488</v>
      </c>
      <c r="CM7446" s="3" t="s">
        <v>19489</v>
      </c>
      <c r="CQ7446" s="3" t="str">
        <f>CONCATENATE(baseURL!$A$1,baseURL!$B$1,baseURL!$C$1,".",C7446,".",L7446,".pkl&amp;seq=",BC7446)</f>
        <v>http://proteomics.broadinstitute.org/millscripts/viewfeed.pl?side=xl&amp;cycle=1&amp;fixedMods=iaaC&amp;file=msdataSM/iPRG2012_nd/cpick_in/iPRG2012_nd.3761.1.3.pkl&amp;seq=MFPTEEQPLASALLQFSDVQAK</v>
      </c>
    </row>
    <row r="7447" spans="1:95" x14ac:dyDescent="0.2">
      <c r="A7447" s="3">
        <v>2680</v>
      </c>
      <c r="B7447" s="2" t="s">
        <v>19490</v>
      </c>
      <c r="C7447" s="2" t="s">
        <v>19491</v>
      </c>
      <c r="D7447" s="3">
        <v>17569</v>
      </c>
      <c r="E7447" s="3">
        <v>17553</v>
      </c>
      <c r="F7447" s="3">
        <v>79004</v>
      </c>
      <c r="G7447" s="3">
        <v>21314</v>
      </c>
      <c r="H7447" s="3">
        <v>70.712800000000001</v>
      </c>
      <c r="I7447" s="30">
        <v>686.36572000000001</v>
      </c>
      <c r="J7447" s="30">
        <v>686.36650299999997</v>
      </c>
      <c r="K7447" s="30">
        <v>-7.7999999999999999E-4</v>
      </c>
      <c r="L7447" s="3">
        <v>3</v>
      </c>
      <c r="M7447" s="3">
        <v>3</v>
      </c>
      <c r="N7447" s="10">
        <f t="shared" si="812"/>
        <v>1</v>
      </c>
      <c r="O7447" s="35">
        <v>3</v>
      </c>
      <c r="P7447" s="17"/>
      <c r="Q7447" s="40">
        <v>2057.0841399999999</v>
      </c>
      <c r="R7447" s="40">
        <v>686.36622999999997</v>
      </c>
      <c r="S7447" s="18">
        <f t="shared" si="813"/>
        <v>-0.74304354974301257</v>
      </c>
      <c r="T7447" s="18">
        <f t="shared" si="814"/>
        <v>0.3977468413515366</v>
      </c>
      <c r="U7447" s="18">
        <f t="shared" si="815"/>
        <v>0.39337599695200121</v>
      </c>
      <c r="V7447" s="30">
        <v>686.36649999999997</v>
      </c>
      <c r="W7447" s="3" t="s">
        <v>47</v>
      </c>
      <c r="Z7447" s="3" t="s">
        <v>47</v>
      </c>
      <c r="AA7447" s="3" t="s">
        <v>47</v>
      </c>
      <c r="AB7447" s="12" t="s">
        <v>47</v>
      </c>
      <c r="AC7447" s="3" t="s">
        <v>47</v>
      </c>
      <c r="AD7447" s="3" t="s">
        <v>47</v>
      </c>
      <c r="AE7447" s="3" t="s">
        <v>47</v>
      </c>
      <c r="AG7447" s="3" t="s">
        <v>47</v>
      </c>
      <c r="AH7447" s="3" t="s">
        <v>47</v>
      </c>
      <c r="AI7447" s="3" t="s">
        <v>47</v>
      </c>
      <c r="AJ7447" s="3" t="s">
        <v>47</v>
      </c>
      <c r="AL7447" s="3" t="s">
        <v>48</v>
      </c>
      <c r="AN7447" s="3" t="s">
        <v>48</v>
      </c>
      <c r="AU7447" s="3">
        <v>0</v>
      </c>
      <c r="AV7447" s="3">
        <v>11</v>
      </c>
      <c r="AW7447" s="3">
        <v>1</v>
      </c>
      <c r="AX7447" s="3">
        <v>11</v>
      </c>
      <c r="AY7447" s="3">
        <v>100</v>
      </c>
      <c r="AZ7447" s="6" t="str">
        <f t="shared" si="816"/>
        <v>3762.1</v>
      </c>
      <c r="BC7447" s="12" t="s">
        <v>19492</v>
      </c>
      <c r="BJ7447" s="12">
        <f t="shared" si="817"/>
        <v>0</v>
      </c>
      <c r="BK7447" s="12">
        <f t="shared" si="818"/>
        <v>0</v>
      </c>
      <c r="CQ7447" s="3" t="str">
        <f>CONCATENATE(baseURL!$A$1,baseURL!$B$1,baseURL!$C$1,".",C7447,".",L7447,".pkl&amp;seq=",BC7447)</f>
        <v>http://proteomics.broadinstitute.org/millscripts/viewfeed.pl?side=xl&amp;cycle=1&amp;fixedMods=iaaC&amp;file=msdataSM/iPRG2012_nd/cpick_in/iPRG2012_nd.3762.1.3.pkl&amp;seq=QLVDVYTTLPYDFLLEK</v>
      </c>
    </row>
    <row r="7448" spans="1:95" x14ac:dyDescent="0.2">
      <c r="A7448" s="3">
        <v>6726</v>
      </c>
      <c r="B7448" s="2" t="s">
        <v>19493</v>
      </c>
      <c r="C7448" s="2" t="s">
        <v>19494</v>
      </c>
      <c r="D7448" s="3">
        <v>17571</v>
      </c>
      <c r="E7448" s="3">
        <v>17555</v>
      </c>
      <c r="F7448" s="3">
        <v>79006</v>
      </c>
      <c r="G7448" s="3">
        <v>21316</v>
      </c>
      <c r="H7448" s="3">
        <v>70.724500000000006</v>
      </c>
      <c r="I7448" s="30">
        <v>1057.8805</v>
      </c>
      <c r="J7448" s="30">
        <v>1057.8790919999999</v>
      </c>
      <c r="K7448" s="30">
        <v>1.41E-3</v>
      </c>
      <c r="L7448" s="3">
        <v>3</v>
      </c>
      <c r="M7448" s="3">
        <v>3</v>
      </c>
      <c r="N7448" s="10">
        <f t="shared" si="812"/>
        <v>1</v>
      </c>
      <c r="O7448" s="35">
        <v>3</v>
      </c>
      <c r="P7448" s="17"/>
      <c r="Q7448" s="40">
        <v>3171.6183299999998</v>
      </c>
      <c r="R7448" s="40">
        <v>1057.87763</v>
      </c>
      <c r="S7448" s="18">
        <f t="shared" si="813"/>
        <v>2.7129791940395833</v>
      </c>
      <c r="T7448" s="18">
        <f t="shared" si="814"/>
        <v>1.3820123977352501</v>
      </c>
      <c r="U7448" s="18">
        <f t="shared" si="815"/>
        <v>1.2005169255510109</v>
      </c>
      <c r="V7448" s="30">
        <v>1057.8788999999999</v>
      </c>
      <c r="W7448" s="3" t="s">
        <v>47</v>
      </c>
      <c r="X7448" s="3" t="s">
        <v>47</v>
      </c>
      <c r="Y7448" s="3" t="s">
        <v>47</v>
      </c>
      <c r="Z7448" s="3" t="s">
        <v>47</v>
      </c>
      <c r="AA7448" s="3" t="s">
        <v>48</v>
      </c>
      <c r="AB7448" s="12" t="s">
        <v>47</v>
      </c>
      <c r="AC7448" s="3" t="s">
        <v>47</v>
      </c>
      <c r="AD7448" s="3" t="s">
        <v>47</v>
      </c>
      <c r="AE7448" s="3" t="s">
        <v>47</v>
      </c>
      <c r="AF7448" s="3" t="s">
        <v>47</v>
      </c>
      <c r="AG7448" s="3" t="s">
        <v>47</v>
      </c>
      <c r="AI7448" s="3" t="s">
        <v>47</v>
      </c>
      <c r="AJ7448" s="3" t="s">
        <v>47</v>
      </c>
      <c r="AK7448" s="3" t="s">
        <v>47</v>
      </c>
      <c r="AL7448" s="3" t="s">
        <v>47</v>
      </c>
      <c r="AU7448" s="3">
        <v>0</v>
      </c>
      <c r="AV7448" s="3">
        <v>14</v>
      </c>
      <c r="AW7448" s="3">
        <v>1</v>
      </c>
      <c r="AX7448" s="3">
        <v>14</v>
      </c>
      <c r="AY7448" s="3">
        <v>100</v>
      </c>
      <c r="AZ7448" s="6" t="str">
        <f t="shared" si="816"/>
        <v>3762.3</v>
      </c>
      <c r="BC7448" s="12" t="s">
        <v>19457</v>
      </c>
      <c r="BJ7448" s="12">
        <f t="shared" si="817"/>
        <v>0</v>
      </c>
      <c r="BK7448" s="12">
        <f t="shared" si="818"/>
        <v>0</v>
      </c>
      <c r="CQ7448" s="3" t="str">
        <f>CONCATENATE(baseURL!$A$1,baseURL!$B$1,baseURL!$C$1,".",C7448,".",L7448,".pkl&amp;seq=",BC7448)</f>
        <v>http://proteomics.broadinstitute.org/millscripts/viewfeed.pl?side=xl&amp;cycle=1&amp;fixedMods=iaaC&amp;file=msdataSM/iPRG2012_nd/cpick_in/iPRG2012_nd.3762.3.3.pkl&amp;seq=LALSRPNVEVVALNDPFLTNDYAAYMFK</v>
      </c>
    </row>
    <row r="7449" spans="1:95" x14ac:dyDescent="0.2">
      <c r="A7449" s="3">
        <v>6512</v>
      </c>
      <c r="B7449" s="2" t="s">
        <v>19495</v>
      </c>
      <c r="C7449" s="2" t="s">
        <v>19496</v>
      </c>
      <c r="D7449" s="3">
        <v>17572</v>
      </c>
      <c r="E7449" s="3">
        <v>17556</v>
      </c>
      <c r="F7449" s="3">
        <v>79025</v>
      </c>
      <c r="G7449" s="3">
        <v>21318</v>
      </c>
      <c r="H7449" s="3">
        <v>70.740499999999997</v>
      </c>
      <c r="I7449" s="30">
        <v>529.62680999999998</v>
      </c>
      <c r="J7449" s="30">
        <v>529.62719879999997</v>
      </c>
      <c r="K7449" s="30">
        <v>-3.8999999999999999E-4</v>
      </c>
      <c r="L7449" s="3">
        <v>3</v>
      </c>
      <c r="M7449" s="3">
        <v>3</v>
      </c>
      <c r="N7449" s="10">
        <f t="shared" si="812"/>
        <v>1</v>
      </c>
      <c r="O7449" s="35">
        <v>3</v>
      </c>
      <c r="P7449" s="17"/>
      <c r="Q7449" s="40">
        <v>1586.86358</v>
      </c>
      <c r="R7449" s="40">
        <v>529.62603999999999</v>
      </c>
      <c r="S7449" s="18">
        <f t="shared" si="813"/>
        <v>1.4538560075116644</v>
      </c>
      <c r="T7449" s="18">
        <f t="shared" si="814"/>
        <v>2.187958885074258</v>
      </c>
      <c r="U7449" s="18">
        <f t="shared" si="815"/>
        <v>1.434974760708255</v>
      </c>
      <c r="V7449" s="30">
        <v>529.6268</v>
      </c>
      <c r="W7449" s="3" t="s">
        <v>47</v>
      </c>
      <c r="X7449" s="3" t="s">
        <v>47</v>
      </c>
      <c r="Y7449" s="3" t="s">
        <v>47</v>
      </c>
      <c r="Z7449" s="3" t="s">
        <v>47</v>
      </c>
      <c r="AA7449" s="3" t="s">
        <v>48</v>
      </c>
      <c r="AB7449" s="12" t="s">
        <v>47</v>
      </c>
      <c r="AC7449" s="3" t="s">
        <v>47</v>
      </c>
      <c r="AD7449" s="3" t="s">
        <v>47</v>
      </c>
      <c r="AE7449" s="3" t="s">
        <v>47</v>
      </c>
      <c r="AF7449" s="3" t="s">
        <v>47</v>
      </c>
      <c r="AG7449" s="3" t="s">
        <v>47</v>
      </c>
      <c r="AH7449" s="3" t="s">
        <v>47</v>
      </c>
      <c r="AI7449" s="3" t="s">
        <v>47</v>
      </c>
      <c r="AJ7449" s="3" t="s">
        <v>47</v>
      </c>
      <c r="AK7449" s="3" t="s">
        <v>47</v>
      </c>
      <c r="AL7449" s="3" t="s">
        <v>47</v>
      </c>
      <c r="AU7449" s="3">
        <v>0</v>
      </c>
      <c r="AV7449" s="3">
        <v>15</v>
      </c>
      <c r="AW7449" s="3">
        <v>1</v>
      </c>
      <c r="AX7449" s="3">
        <v>15</v>
      </c>
      <c r="AY7449" s="3">
        <v>100</v>
      </c>
      <c r="AZ7449" s="6" t="str">
        <f t="shared" si="816"/>
        <v>3763.1</v>
      </c>
      <c r="BC7449" s="12" t="s">
        <v>19497</v>
      </c>
      <c r="BJ7449" s="12">
        <f t="shared" si="817"/>
        <v>0</v>
      </c>
      <c r="BK7449" s="12">
        <f t="shared" si="818"/>
        <v>0</v>
      </c>
      <c r="CQ7449" s="3" t="str">
        <f>CONCATENATE(baseURL!$A$1,baseURL!$B$1,baseURL!$C$1,".",C7449,".",L7449,".pkl&amp;seq=",BC7449)</f>
        <v>http://proteomics.broadinstitute.org/millscripts/viewfeed.pl?side=xl&amp;cycle=1&amp;fixedMods=iaaC&amp;file=msdataSM/iPRG2012_nd/cpick_in/iPRG2012_nd.3763.1.3.pkl&amp;seq=TLAETLAEELLNAAK</v>
      </c>
    </row>
    <row r="7450" spans="1:95" x14ac:dyDescent="0.2">
      <c r="A7450" s="3">
        <v>3937</v>
      </c>
      <c r="B7450" s="2" t="s">
        <v>19498</v>
      </c>
      <c r="C7450" s="2" t="s">
        <v>19490</v>
      </c>
      <c r="D7450" s="3">
        <v>17573</v>
      </c>
      <c r="E7450" s="3">
        <v>17557</v>
      </c>
      <c r="F7450" s="3">
        <v>79026</v>
      </c>
      <c r="G7450" s="3">
        <v>21319</v>
      </c>
      <c r="H7450" s="3">
        <v>70.748800000000003</v>
      </c>
      <c r="I7450" s="30">
        <v>794.42975000000001</v>
      </c>
      <c r="J7450" s="30">
        <v>793.93603189999999</v>
      </c>
      <c r="K7450" s="30">
        <v>0.49371999999999999</v>
      </c>
      <c r="L7450" s="3">
        <v>0</v>
      </c>
      <c r="M7450" s="3">
        <v>2</v>
      </c>
      <c r="N7450" s="10">
        <f t="shared" si="812"/>
        <v>1</v>
      </c>
      <c r="O7450" s="35">
        <v>2</v>
      </c>
      <c r="P7450" s="17"/>
      <c r="Q7450" s="40">
        <v>1586.86358</v>
      </c>
      <c r="R7450" s="40">
        <v>793.93543</v>
      </c>
      <c r="S7450" s="18">
        <f t="shared" si="813"/>
        <v>622.61990247747985</v>
      </c>
      <c r="T7450" s="18">
        <f t="shared" si="814"/>
        <v>0.75812210571379024</v>
      </c>
      <c r="U7450" s="18">
        <f t="shared" si="815"/>
        <v>0.96985217045750571</v>
      </c>
      <c r="V7450" s="30">
        <v>793.93619999999999</v>
      </c>
      <c r="W7450" s="3" t="s">
        <v>47</v>
      </c>
      <c r="X7450" s="3" t="s">
        <v>47</v>
      </c>
      <c r="Y7450" s="3" t="s">
        <v>47</v>
      </c>
      <c r="Z7450" s="3" t="s">
        <v>47</v>
      </c>
      <c r="AA7450" s="3" t="s">
        <v>48</v>
      </c>
      <c r="AB7450" s="12" t="s">
        <v>47</v>
      </c>
      <c r="AC7450" s="3" t="s">
        <v>47</v>
      </c>
      <c r="AD7450" s="3" t="s">
        <v>47</v>
      </c>
      <c r="AE7450" s="3" t="s">
        <v>47</v>
      </c>
      <c r="AG7450" s="3" t="s">
        <v>47</v>
      </c>
      <c r="AH7450" s="3" t="s">
        <v>47</v>
      </c>
      <c r="AI7450" s="3" t="s">
        <v>47</v>
      </c>
      <c r="AK7450" s="3" t="s">
        <v>47</v>
      </c>
      <c r="AL7450" s="3" t="s">
        <v>47</v>
      </c>
      <c r="AU7450" s="3">
        <v>0</v>
      </c>
      <c r="AV7450" s="3">
        <v>13</v>
      </c>
      <c r="AW7450" s="3">
        <v>2</v>
      </c>
      <c r="AX7450" s="3">
        <v>12</v>
      </c>
      <c r="AY7450" s="3">
        <v>92.31</v>
      </c>
      <c r="AZ7450" s="6" t="str">
        <f t="shared" si="816"/>
        <v>3763.2</v>
      </c>
      <c r="BC7450" s="12" t="s">
        <v>19497</v>
      </c>
      <c r="BJ7450" s="12">
        <f t="shared" si="817"/>
        <v>0</v>
      </c>
      <c r="BK7450" s="12">
        <f t="shared" si="818"/>
        <v>0</v>
      </c>
      <c r="CC7450" s="3" t="s">
        <v>19499</v>
      </c>
      <c r="CQ7450" s="3" t="str">
        <f>CONCATENATE(baseURL!$A$1,baseURL!$B$1,baseURL!$C$1,".",C7450,".",L7450,".pkl&amp;seq=",BC7450)</f>
        <v>http://proteomics.broadinstitute.org/millscripts/viewfeed.pl?side=xl&amp;cycle=1&amp;fixedMods=iaaC&amp;file=msdataSM/iPRG2012_nd/cpick_in/iPRG2012_nd.3763.2.0.pkl&amp;seq=TLAETLAEELLNAAK</v>
      </c>
    </row>
    <row r="7451" spans="1:95" x14ac:dyDescent="0.2">
      <c r="A7451" s="3">
        <v>5724</v>
      </c>
      <c r="B7451" s="2" t="s">
        <v>19500</v>
      </c>
      <c r="C7451" s="2" t="s">
        <v>19501</v>
      </c>
      <c r="D7451" s="3">
        <v>17574</v>
      </c>
      <c r="E7451" s="3">
        <v>17558</v>
      </c>
      <c r="F7451" s="3">
        <v>79130</v>
      </c>
      <c r="G7451" s="3">
        <v>21325</v>
      </c>
      <c r="H7451" s="3">
        <v>70.798299999999998</v>
      </c>
      <c r="I7451" s="30">
        <v>970.14085999999998</v>
      </c>
      <c r="J7451" s="30">
        <v>970.13874959999998</v>
      </c>
      <c r="K7451" s="30">
        <v>2.1099999999999999E-3</v>
      </c>
      <c r="L7451" s="3">
        <v>3</v>
      </c>
      <c r="M7451" s="3">
        <v>3</v>
      </c>
      <c r="N7451" s="10">
        <f t="shared" si="812"/>
        <v>1</v>
      </c>
      <c r="O7451" s="35">
        <v>3</v>
      </c>
      <c r="P7451" s="17"/>
      <c r="Q7451" s="40">
        <v>2908.3974400000002</v>
      </c>
      <c r="R7451" s="40">
        <v>970.13733000000002</v>
      </c>
      <c r="S7451" s="18">
        <f t="shared" si="813"/>
        <v>3.6386601059410628</v>
      </c>
      <c r="T7451" s="18">
        <f t="shared" si="814"/>
        <v>1.463297984794466</v>
      </c>
      <c r="U7451" s="18">
        <f t="shared" si="815"/>
        <v>1.2060148226662835</v>
      </c>
      <c r="V7451" s="30">
        <v>970.13850000000002</v>
      </c>
      <c r="W7451" s="3" t="s">
        <v>47</v>
      </c>
      <c r="X7451" s="3" t="s">
        <v>47</v>
      </c>
      <c r="Y7451" s="3" t="s">
        <v>47</v>
      </c>
      <c r="Z7451" s="3" t="s">
        <v>47</v>
      </c>
      <c r="AA7451" s="3" t="s">
        <v>48</v>
      </c>
      <c r="AB7451" s="12" t="s">
        <v>47</v>
      </c>
      <c r="AC7451" s="3" t="s">
        <v>47</v>
      </c>
      <c r="AD7451" s="3" t="s">
        <v>47</v>
      </c>
      <c r="AE7451" s="3" t="s">
        <v>47</v>
      </c>
      <c r="AF7451" s="3" t="s">
        <v>47</v>
      </c>
      <c r="AG7451" s="3" t="s">
        <v>47</v>
      </c>
      <c r="AI7451" s="3" t="s">
        <v>47</v>
      </c>
      <c r="AJ7451" s="3" t="s">
        <v>47</v>
      </c>
      <c r="AK7451" s="3" t="s">
        <v>47</v>
      </c>
      <c r="AL7451" s="3" t="s">
        <v>47</v>
      </c>
      <c r="AM7451" s="3" t="s">
        <v>47</v>
      </c>
      <c r="AN7451" s="3" t="s">
        <v>47</v>
      </c>
      <c r="AU7451" s="3">
        <v>0</v>
      </c>
      <c r="AV7451" s="3">
        <v>16</v>
      </c>
      <c r="AW7451" s="3">
        <v>1</v>
      </c>
      <c r="AX7451" s="3">
        <v>16</v>
      </c>
      <c r="AY7451" s="3">
        <v>100</v>
      </c>
      <c r="AZ7451" s="6" t="str">
        <f t="shared" si="816"/>
        <v>3768.1</v>
      </c>
      <c r="BC7451" s="12" t="s">
        <v>19502</v>
      </c>
      <c r="BJ7451" s="12">
        <f t="shared" si="817"/>
        <v>0</v>
      </c>
      <c r="BK7451" s="12">
        <f t="shared" si="818"/>
        <v>0</v>
      </c>
      <c r="CQ7451" s="3" t="str">
        <f>CONCATENATE(baseURL!$A$1,baseURL!$B$1,baseURL!$C$1,".",C7451,".",L7451,".pkl&amp;seq=",BC7451)</f>
        <v>http://proteomics.broadinstitute.org/millscripts/viewfeed.pl?side=xl&amp;cycle=1&amp;fixedMods=iaaC&amp;file=msdataSM/iPRG2012_nd/cpick_in/iPRG2012_nd.3768.1.3.pkl&amp;seq=TVPFVPLSGWNGDNMLEATTNAPWYK</v>
      </c>
    </row>
    <row r="7452" spans="1:95" x14ac:dyDescent="0.2">
      <c r="A7452" s="3">
        <v>6422</v>
      </c>
      <c r="B7452" s="2" t="s">
        <v>19503</v>
      </c>
      <c r="C7452" s="2" t="s">
        <v>19504</v>
      </c>
      <c r="D7452" s="3">
        <v>17575</v>
      </c>
      <c r="E7452" s="3">
        <v>17559</v>
      </c>
      <c r="F7452" s="3">
        <v>79193</v>
      </c>
      <c r="G7452" s="3">
        <v>21329</v>
      </c>
      <c r="H7452" s="3">
        <v>70.834900000000005</v>
      </c>
      <c r="I7452" s="30">
        <v>751.66156000000001</v>
      </c>
      <c r="J7452" s="30">
        <v>751.65811240000005</v>
      </c>
      <c r="K7452" s="30">
        <v>3.4499999999999999E-3</v>
      </c>
      <c r="L7452" s="3">
        <v>3</v>
      </c>
      <c r="M7452" s="3">
        <v>3</v>
      </c>
      <c r="N7452" s="10">
        <f t="shared" si="812"/>
        <v>1</v>
      </c>
      <c r="O7452" s="35">
        <v>3</v>
      </c>
      <c r="P7452" s="17"/>
      <c r="Q7452" s="40">
        <v>2252.9587000000001</v>
      </c>
      <c r="R7452" s="40">
        <v>751.65774999999996</v>
      </c>
      <c r="S7452" s="18">
        <f t="shared" si="813"/>
        <v>5.0687962707017338</v>
      </c>
      <c r="T7452" s="18">
        <f t="shared" si="814"/>
        <v>0.48213432254968719</v>
      </c>
      <c r="U7452" s="18">
        <f t="shared" si="815"/>
        <v>0.46563745271811496</v>
      </c>
      <c r="V7452" s="30">
        <v>751.65809999999999</v>
      </c>
      <c r="W7452" s="3" t="s">
        <v>47</v>
      </c>
      <c r="X7452" s="3" t="s">
        <v>47</v>
      </c>
      <c r="Y7452" s="3" t="s">
        <v>47</v>
      </c>
      <c r="Z7452" s="3" t="s">
        <v>47</v>
      </c>
      <c r="AA7452" s="3" t="s">
        <v>47</v>
      </c>
      <c r="AB7452" s="12" t="s">
        <v>47</v>
      </c>
      <c r="AC7452" s="3" t="s">
        <v>47</v>
      </c>
      <c r="AD7452" s="3" t="s">
        <v>47</v>
      </c>
      <c r="AE7452" s="3" t="s">
        <v>47</v>
      </c>
      <c r="AF7452" s="3" t="s">
        <v>47</v>
      </c>
      <c r="AG7452" s="3" t="s">
        <v>47</v>
      </c>
      <c r="AH7452" s="3" t="s">
        <v>47</v>
      </c>
      <c r="AI7452" s="3" t="s">
        <v>47</v>
      </c>
      <c r="AJ7452" s="3" t="s">
        <v>47</v>
      </c>
      <c r="AK7452" s="3" t="s">
        <v>47</v>
      </c>
      <c r="AL7452" s="3" t="s">
        <v>47</v>
      </c>
      <c r="AU7452" s="3">
        <v>0</v>
      </c>
      <c r="AV7452" s="3">
        <v>16</v>
      </c>
      <c r="AW7452" s="3">
        <v>1</v>
      </c>
      <c r="AX7452" s="3">
        <v>16</v>
      </c>
      <c r="AY7452" s="3">
        <v>100</v>
      </c>
      <c r="AZ7452" s="6" t="str">
        <f t="shared" si="816"/>
        <v>3771.1</v>
      </c>
      <c r="BC7452" s="12" t="s">
        <v>19505</v>
      </c>
      <c r="BJ7452" s="12">
        <f t="shared" si="817"/>
        <v>0</v>
      </c>
      <c r="BK7452" s="12">
        <f t="shared" si="818"/>
        <v>0</v>
      </c>
      <c r="CQ7452" s="3" t="str">
        <f>CONCATENATE(baseURL!$A$1,baseURL!$B$1,baseURL!$C$1,".",C7452,".",L7452,".pkl&amp;seq=",BC7452)</f>
        <v>http://proteomics.broadinstitute.org/millscripts/viewfeed.pl?side=xl&amp;cycle=1&amp;fixedMods=iaaC&amp;file=msdataSM/iPRG2012_nd/cpick_in/iPRG2012_nd.3771.1.3.pkl&amp;seq=NWGAETDELSMLMEHFSQQ</v>
      </c>
    </row>
    <row r="7453" spans="1:95" x14ac:dyDescent="0.2">
      <c r="A7453" s="3">
        <v>6765</v>
      </c>
      <c r="B7453" s="2" t="s">
        <v>19506</v>
      </c>
      <c r="C7453" s="2" t="s">
        <v>19507</v>
      </c>
      <c r="D7453" s="3">
        <v>17576</v>
      </c>
      <c r="E7453" s="3">
        <v>17560</v>
      </c>
      <c r="F7453" s="3">
        <v>79214</v>
      </c>
      <c r="G7453" s="3">
        <v>21331</v>
      </c>
      <c r="H7453" s="3">
        <v>70.850899999999996</v>
      </c>
      <c r="I7453" s="30">
        <v>853.76723000000004</v>
      </c>
      <c r="J7453" s="30">
        <v>853.76435670000001</v>
      </c>
      <c r="K7453" s="30">
        <v>2.8700000000000002E-3</v>
      </c>
      <c r="L7453" s="3">
        <v>3</v>
      </c>
      <c r="M7453" s="3">
        <v>3</v>
      </c>
      <c r="N7453" s="10">
        <f t="shared" si="812"/>
        <v>1</v>
      </c>
      <c r="O7453" s="35">
        <v>3</v>
      </c>
      <c r="P7453" s="17"/>
      <c r="Q7453" s="40">
        <v>2559.2765800000002</v>
      </c>
      <c r="R7453" s="40">
        <v>853.76370999999995</v>
      </c>
      <c r="S7453" s="18">
        <f t="shared" si="813"/>
        <v>4.1229206147613313</v>
      </c>
      <c r="T7453" s="18">
        <f t="shared" si="814"/>
        <v>0.75746953458723776</v>
      </c>
      <c r="U7453" s="18">
        <f t="shared" si="815"/>
        <v>0.57392929012340443</v>
      </c>
      <c r="V7453" s="30">
        <v>853.76419999999996</v>
      </c>
      <c r="W7453" s="3" t="s">
        <v>47</v>
      </c>
      <c r="X7453" s="3" t="s">
        <v>47</v>
      </c>
      <c r="Y7453" s="3" t="s">
        <v>47</v>
      </c>
      <c r="Z7453" s="3" t="s">
        <v>47</v>
      </c>
      <c r="AA7453" s="3" t="s">
        <v>48</v>
      </c>
      <c r="AB7453" s="12" t="s">
        <v>47</v>
      </c>
      <c r="AC7453" s="3" t="s">
        <v>47</v>
      </c>
      <c r="AD7453" s="3" t="s">
        <v>47</v>
      </c>
      <c r="AE7453" s="3" t="s">
        <v>47</v>
      </c>
      <c r="AF7453" s="3" t="s">
        <v>47</v>
      </c>
      <c r="AG7453" s="3" t="s">
        <v>47</v>
      </c>
      <c r="AI7453" s="3" t="s">
        <v>47</v>
      </c>
      <c r="AJ7453" s="3" t="s">
        <v>47</v>
      </c>
      <c r="AK7453" s="3" t="s">
        <v>47</v>
      </c>
      <c r="AL7453" s="3" t="s">
        <v>47</v>
      </c>
      <c r="AN7453" s="3" t="s">
        <v>47</v>
      </c>
      <c r="AU7453" s="3">
        <v>0</v>
      </c>
      <c r="AV7453" s="3">
        <v>15</v>
      </c>
      <c r="AW7453" s="3">
        <v>1</v>
      </c>
      <c r="AX7453" s="3">
        <v>15</v>
      </c>
      <c r="AY7453" s="3">
        <v>100</v>
      </c>
      <c r="AZ7453" s="6" t="str">
        <f t="shared" si="816"/>
        <v>3772.1</v>
      </c>
      <c r="BC7453" s="12" t="s">
        <v>19508</v>
      </c>
      <c r="BJ7453" s="12">
        <f t="shared" si="817"/>
        <v>0</v>
      </c>
      <c r="BK7453" s="12">
        <f t="shared" si="818"/>
        <v>0</v>
      </c>
      <c r="CQ7453" s="3" t="str">
        <f>CONCATENATE(baseURL!$A$1,baseURL!$B$1,baseURL!$C$1,".",C7453,".",L7453,".pkl&amp;seq=",BC7453)</f>
        <v>http://proteomics.broadinstitute.org/millscripts/viewfeed.pl?side=xl&amp;cycle=1&amp;fixedMods=iaaC&amp;file=msdataSM/iPRG2012_nd/cpick_in/iPRG2012_nd.3772.1.3.pkl&amp;seq=VFSLDPQYLVDDLRPEFAGYSK</v>
      </c>
    </row>
    <row r="7454" spans="1:95" x14ac:dyDescent="0.2">
      <c r="A7454" s="3">
        <v>6727</v>
      </c>
      <c r="B7454" s="2" t="s">
        <v>19509</v>
      </c>
      <c r="C7454" s="2" t="s">
        <v>19503</v>
      </c>
      <c r="D7454" s="3">
        <v>17577</v>
      </c>
      <c r="E7454" s="3">
        <v>17561</v>
      </c>
      <c r="F7454" s="3">
        <v>79215</v>
      </c>
      <c r="G7454" s="3">
        <v>21332</v>
      </c>
      <c r="H7454" s="3">
        <v>70.859200000000001</v>
      </c>
      <c r="I7454" s="30">
        <v>934.12037999999995</v>
      </c>
      <c r="J7454" s="30">
        <v>934.11709989999997</v>
      </c>
      <c r="K7454" s="30">
        <v>3.2799999999999999E-3</v>
      </c>
      <c r="L7454" s="3">
        <v>3</v>
      </c>
      <c r="M7454" s="3">
        <v>3</v>
      </c>
      <c r="N7454" s="10">
        <f t="shared" si="812"/>
        <v>1</v>
      </c>
      <c r="O7454" s="35">
        <v>3</v>
      </c>
      <c r="P7454" s="17"/>
      <c r="Q7454" s="40">
        <v>2800.33707</v>
      </c>
      <c r="R7454" s="40">
        <v>934.11721</v>
      </c>
      <c r="S7454" s="18">
        <f t="shared" si="813"/>
        <v>3.3935784139493563</v>
      </c>
      <c r="T7454" s="18">
        <f t="shared" si="814"/>
        <v>-0.11786529447303372</v>
      </c>
      <c r="U7454" s="18">
        <f t="shared" si="815"/>
        <v>-0.43891708192383166</v>
      </c>
      <c r="V7454" s="30">
        <v>934.11680000000001</v>
      </c>
      <c r="W7454" s="3" t="s">
        <v>47</v>
      </c>
      <c r="X7454" s="3" t="s">
        <v>47</v>
      </c>
      <c r="Y7454" s="3" t="s">
        <v>47</v>
      </c>
      <c r="Z7454" s="3" t="s">
        <v>47</v>
      </c>
      <c r="AA7454" s="3" t="s">
        <v>48</v>
      </c>
      <c r="AB7454" s="12" t="s">
        <v>47</v>
      </c>
      <c r="AC7454" s="3" t="s">
        <v>47</v>
      </c>
      <c r="AD7454" s="3" t="s">
        <v>47</v>
      </c>
      <c r="AE7454" s="3" t="s">
        <v>47</v>
      </c>
      <c r="AF7454" s="3" t="s">
        <v>47</v>
      </c>
      <c r="AG7454" s="3" t="s">
        <v>47</v>
      </c>
      <c r="AI7454" s="3" t="s">
        <v>47</v>
      </c>
      <c r="AJ7454" s="3" t="s">
        <v>47</v>
      </c>
      <c r="AK7454" s="3" t="s">
        <v>47</v>
      </c>
      <c r="AL7454" s="3" t="s">
        <v>47</v>
      </c>
      <c r="AU7454" s="3">
        <v>0</v>
      </c>
      <c r="AV7454" s="3">
        <v>14</v>
      </c>
      <c r="AW7454" s="3">
        <v>1</v>
      </c>
      <c r="AX7454" s="3">
        <v>14</v>
      </c>
      <c r="AY7454" s="3">
        <v>100</v>
      </c>
      <c r="AZ7454" s="6" t="str">
        <f t="shared" si="816"/>
        <v>3772.2</v>
      </c>
      <c r="BC7454" s="12" t="s">
        <v>19510</v>
      </c>
      <c r="BJ7454" s="12">
        <f t="shared" si="817"/>
        <v>0</v>
      </c>
      <c r="BK7454" s="12">
        <f t="shared" si="818"/>
        <v>0</v>
      </c>
      <c r="CQ7454" s="3" t="str">
        <f>CONCATENATE(baseURL!$A$1,baseURL!$B$1,baseURL!$C$1,".",C7454,".",L7454,".pkl&amp;seq=",BC7454)</f>
        <v>http://proteomics.broadinstitute.org/millscripts/viewfeed.pl?side=xl&amp;cycle=1&amp;fixedMods=iaaC&amp;file=msdataSM/iPRG2012_nd/cpick_in/iPRG2012_nd.3772.2.3.pkl&amp;seq=SGELADLLEEAQALVPEEEEETKDR</v>
      </c>
    </row>
    <row r="7455" spans="1:95" x14ac:dyDescent="0.2">
      <c r="A7455" s="3">
        <v>7741</v>
      </c>
      <c r="B7455" s="2" t="s">
        <v>19511</v>
      </c>
      <c r="C7455" s="2" t="s">
        <v>19512</v>
      </c>
      <c r="D7455" s="3">
        <v>17578</v>
      </c>
      <c r="E7455" s="3">
        <v>17562</v>
      </c>
      <c r="F7455" s="3">
        <v>79382</v>
      </c>
      <c r="G7455" s="3">
        <v>21341</v>
      </c>
      <c r="H7455" s="3">
        <v>70.926500000000004</v>
      </c>
      <c r="I7455" s="30">
        <v>925.48158999999998</v>
      </c>
      <c r="J7455" s="30">
        <v>925.48184990000004</v>
      </c>
      <c r="K7455" s="30">
        <v>-2.5999999999999998E-4</v>
      </c>
      <c r="L7455" s="3">
        <v>3</v>
      </c>
      <c r="M7455" s="3">
        <v>3</v>
      </c>
      <c r="N7455" s="10">
        <f t="shared" si="812"/>
        <v>1</v>
      </c>
      <c r="O7455" s="35">
        <v>3</v>
      </c>
      <c r="Q7455" s="40">
        <v>2774.4280699999999</v>
      </c>
      <c r="R7455" s="40">
        <v>925.48087999999996</v>
      </c>
      <c r="S7455" s="18">
        <f t="shared" si="813"/>
        <v>0.76716873937623842</v>
      </c>
      <c r="T7455" s="18">
        <f t="shared" si="814"/>
        <v>1.0479957188164215</v>
      </c>
      <c r="U7455" s="18">
        <f t="shared" si="815"/>
        <v>0.99407780316828043</v>
      </c>
      <c r="V7455" s="30">
        <v>925.48180000000002</v>
      </c>
      <c r="W7455" s="3" t="s">
        <v>47</v>
      </c>
      <c r="X7455" s="3" t="s">
        <v>47</v>
      </c>
      <c r="Y7455" s="3" t="s">
        <v>47</v>
      </c>
      <c r="AA7455" s="3" t="s">
        <v>48</v>
      </c>
      <c r="AB7455" s="12" t="s">
        <v>52</v>
      </c>
      <c r="AC7455" s="3" t="s">
        <v>52</v>
      </c>
      <c r="AD7455" s="3" t="s">
        <v>47</v>
      </c>
      <c r="AF7455" s="3" t="s">
        <v>52</v>
      </c>
      <c r="AJ7455" s="3" t="s">
        <v>47</v>
      </c>
      <c r="AK7455" s="3" t="s">
        <v>47</v>
      </c>
      <c r="AL7455" s="3" t="s">
        <v>52</v>
      </c>
      <c r="AO7455" s="3" t="s">
        <v>47</v>
      </c>
      <c r="AU7455" s="3">
        <v>0</v>
      </c>
      <c r="AV7455" s="3">
        <v>7</v>
      </c>
      <c r="AW7455" s="3">
        <v>2</v>
      </c>
      <c r="AX7455" s="3">
        <v>6</v>
      </c>
      <c r="AY7455" s="3">
        <v>85.71</v>
      </c>
      <c r="AZ7455" s="6" t="str">
        <f t="shared" si="816"/>
        <v>3780.1</v>
      </c>
      <c r="BC7455" s="12" t="s">
        <v>19513</v>
      </c>
      <c r="BI7455" s="12" t="s">
        <v>594</v>
      </c>
      <c r="BJ7455" s="12">
        <f t="shared" si="817"/>
        <v>0</v>
      </c>
      <c r="BK7455" s="12">
        <f t="shared" si="818"/>
        <v>1</v>
      </c>
      <c r="BR7455" s="3" t="s">
        <v>594</v>
      </c>
      <c r="BZ7455" s="3" t="s">
        <v>19514</v>
      </c>
      <c r="CQ7455" s="3" t="str">
        <f>CONCATENATE(baseURL!$A$1,baseURL!$B$1,baseURL!$C$1,".",C7455,".",L7455,".pkl&amp;seq=",BC7455,"&amp;varMods=ReducedCys-C")</f>
        <v>http://proteomics.broadinstitute.org/millscripts/viewfeed.pl?side=xl&amp;cycle=1&amp;fixedMods=iaaC&amp;file=msdataSM/iPRG2012_nd/cpick_in/iPRG2012_nd.3780.1.3.pkl&amp;seq=ELQSLLGKDVTFLNDcVGPEVEAAVK&amp;varMods=ReducedCys-C</v>
      </c>
    </row>
    <row r="7456" spans="1:95" x14ac:dyDescent="0.2">
      <c r="A7456" s="3">
        <v>1960</v>
      </c>
      <c r="B7456" s="2" t="s">
        <v>19515</v>
      </c>
      <c r="C7456" s="2" t="s">
        <v>19516</v>
      </c>
      <c r="D7456" s="3">
        <v>17579</v>
      </c>
      <c r="E7456" s="3">
        <v>17563</v>
      </c>
      <c r="F7456" s="3">
        <v>79403</v>
      </c>
      <c r="G7456" s="3">
        <v>21343</v>
      </c>
      <c r="H7456" s="3">
        <v>70.950999999999993</v>
      </c>
      <c r="I7456" s="30">
        <v>942.71141</v>
      </c>
      <c r="J7456" s="30">
        <v>942.70789219999995</v>
      </c>
      <c r="K7456" s="30">
        <v>3.5200000000000001E-3</v>
      </c>
      <c r="L7456" s="3">
        <v>4</v>
      </c>
      <c r="M7456" s="3">
        <v>4</v>
      </c>
      <c r="N7456" s="10">
        <f t="shared" si="812"/>
        <v>1</v>
      </c>
      <c r="O7456" s="35">
        <v>4</v>
      </c>
      <c r="P7456" s="17"/>
      <c r="Q7456" s="40">
        <v>3767.80503</v>
      </c>
      <c r="R7456" s="40">
        <v>942.70671000000004</v>
      </c>
      <c r="S7456" s="18">
        <f t="shared" si="813"/>
        <v>4.9856439442942673</v>
      </c>
      <c r="T7456" s="18">
        <f t="shared" si="814"/>
        <v>1.2540485681945317</v>
      </c>
      <c r="U7456" s="18">
        <f t="shared" si="815"/>
        <v>1.0501675542349758</v>
      </c>
      <c r="V7456" s="30">
        <v>942.70770000000005</v>
      </c>
      <c r="W7456" s="3" t="s">
        <v>47</v>
      </c>
      <c r="X7456" s="3" t="s">
        <v>47</v>
      </c>
      <c r="Y7456" s="3" t="s">
        <v>47</v>
      </c>
      <c r="Z7456" s="3" t="s">
        <v>47</v>
      </c>
      <c r="AA7456" s="3" t="s">
        <v>47</v>
      </c>
      <c r="AB7456" s="12" t="s">
        <v>47</v>
      </c>
      <c r="AC7456" s="3" t="s">
        <v>47</v>
      </c>
      <c r="AD7456" s="3" t="s">
        <v>47</v>
      </c>
      <c r="AE7456" s="3" t="s">
        <v>47</v>
      </c>
      <c r="AF7456" s="3" t="s">
        <v>52</v>
      </c>
      <c r="AG7456" s="3" t="s">
        <v>47</v>
      </c>
      <c r="AJ7456" s="3" t="s">
        <v>47</v>
      </c>
      <c r="AK7456" s="3" t="s">
        <v>47</v>
      </c>
      <c r="AM7456" s="3" t="s">
        <v>47</v>
      </c>
      <c r="AO7456" s="3" t="s">
        <v>48</v>
      </c>
      <c r="AU7456" s="3">
        <v>0</v>
      </c>
      <c r="AV7456" s="3">
        <v>13</v>
      </c>
      <c r="AW7456" s="3">
        <v>4</v>
      </c>
      <c r="AX7456" s="3">
        <v>7</v>
      </c>
      <c r="AY7456" s="3">
        <v>53.85</v>
      </c>
      <c r="AZ7456" s="6" t="str">
        <f t="shared" si="816"/>
        <v>3781.1</v>
      </c>
      <c r="BC7456" s="12" t="s">
        <v>19517</v>
      </c>
      <c r="BJ7456" s="12">
        <f t="shared" si="817"/>
        <v>0</v>
      </c>
      <c r="BK7456" s="12">
        <f t="shared" si="818"/>
        <v>0</v>
      </c>
      <c r="BP7456" s="3" t="s">
        <v>54</v>
      </c>
      <c r="BR7456" s="3" t="s">
        <v>54</v>
      </c>
      <c r="BT7456" s="3" t="s">
        <v>19482</v>
      </c>
      <c r="BW7456" s="3" t="s">
        <v>19518</v>
      </c>
      <c r="BX7456" s="3" t="s">
        <v>19518</v>
      </c>
      <c r="BY7456" s="3" t="s">
        <v>19518</v>
      </c>
      <c r="CF7456" s="3" t="s">
        <v>19482</v>
      </c>
      <c r="CG7456" s="3" t="s">
        <v>19349</v>
      </c>
      <c r="CQ7456" s="3" t="str">
        <f>CONCATENATE(baseURL!$A$1,baseURL!$B$1,baseURL!$C$1,".",C7456,".",L7456,".pkl&amp;seq=",BC7456,"&amp;varMods=Deamidated-N")</f>
        <v>http://proteomics.broadinstitute.org/millscripts/viewfeed.pl?side=xl&amp;cycle=1&amp;fixedMods=iaaC&amp;file=msdataSM/iPRG2012_nd/cpick_in/iPRG2012_nd.3781.1.4.pkl&amp;seq=TVPFVPLSGWnGDNMLEATTNAPWYKGWEKETK&amp;varMods=Deamidated-N</v>
      </c>
    </row>
    <row r="7457" spans="1:99" x14ac:dyDescent="0.2">
      <c r="A7457" s="3">
        <v>933</v>
      </c>
      <c r="B7457" s="2" t="s">
        <v>19519</v>
      </c>
      <c r="C7457" s="2" t="s">
        <v>19520</v>
      </c>
      <c r="D7457" s="3">
        <v>17580</v>
      </c>
      <c r="E7457" s="3">
        <v>17564</v>
      </c>
      <c r="F7457" s="3">
        <v>79424</v>
      </c>
      <c r="G7457" s="3">
        <v>21345</v>
      </c>
      <c r="H7457" s="3">
        <v>70.975399999999993</v>
      </c>
      <c r="I7457" s="30">
        <v>768.06849</v>
      </c>
      <c r="J7457" s="30">
        <v>768.06631440000001</v>
      </c>
      <c r="K7457" s="30">
        <v>2.1800000000000001E-3</v>
      </c>
      <c r="L7457" s="3">
        <v>3</v>
      </c>
      <c r="M7457" s="3">
        <v>3</v>
      </c>
      <c r="N7457" s="10">
        <f t="shared" si="812"/>
        <v>1</v>
      </c>
      <c r="O7457" s="35">
        <v>3</v>
      </c>
      <c r="P7457" s="17"/>
      <c r="Q7457" s="40">
        <v>2302.1821500000001</v>
      </c>
      <c r="R7457" s="40">
        <v>768.06556999999998</v>
      </c>
      <c r="S7457" s="18">
        <f t="shared" si="813"/>
        <v>3.8017587483023791</v>
      </c>
      <c r="T7457" s="18">
        <f t="shared" si="814"/>
        <v>0.9691880864162542</v>
      </c>
      <c r="U7457" s="18">
        <f t="shared" si="815"/>
        <v>0.82024246966443071</v>
      </c>
      <c r="V7457" s="30">
        <v>768.06619999999998</v>
      </c>
      <c r="W7457" s="3" t="s">
        <v>47</v>
      </c>
      <c r="X7457" s="3" t="s">
        <v>47</v>
      </c>
      <c r="Y7457" s="3" t="s">
        <v>47</v>
      </c>
      <c r="Z7457" s="3" t="s">
        <v>52</v>
      </c>
      <c r="AA7457" s="3" t="s">
        <v>48</v>
      </c>
      <c r="AB7457" s="12" t="s">
        <v>47</v>
      </c>
      <c r="AC7457" s="3" t="s">
        <v>47</v>
      </c>
      <c r="AD7457" s="3" t="s">
        <v>47</v>
      </c>
      <c r="AE7457" s="3" t="s">
        <v>47</v>
      </c>
      <c r="AF7457" s="3" t="s">
        <v>47</v>
      </c>
      <c r="AG7457" s="3" t="s">
        <v>47</v>
      </c>
      <c r="AH7457" s="3" t="s">
        <v>47</v>
      </c>
      <c r="AI7457" s="3" t="s">
        <v>47</v>
      </c>
      <c r="AJ7457" s="3" t="s">
        <v>47</v>
      </c>
      <c r="AK7457" s="3" t="s">
        <v>47</v>
      </c>
      <c r="AL7457" s="3" t="s">
        <v>52</v>
      </c>
      <c r="AM7457" s="3" t="s">
        <v>47</v>
      </c>
      <c r="AN7457" s="3" t="s">
        <v>47</v>
      </c>
      <c r="AO7457" s="3" t="s">
        <v>47</v>
      </c>
      <c r="AP7457" s="3" t="s">
        <v>47</v>
      </c>
      <c r="AQ7457" s="3" t="s">
        <v>47</v>
      </c>
      <c r="AR7457" s="3" t="s">
        <v>47</v>
      </c>
      <c r="AU7457" s="3">
        <v>0</v>
      </c>
      <c r="AV7457" s="3">
        <v>19</v>
      </c>
      <c r="AW7457" s="3">
        <v>2</v>
      </c>
      <c r="AX7457" s="3">
        <v>15</v>
      </c>
      <c r="AY7457" s="3">
        <v>78.95</v>
      </c>
      <c r="AZ7457" s="6" t="str">
        <f t="shared" si="816"/>
        <v>3782.1</v>
      </c>
      <c r="BC7457" s="12" t="s">
        <v>19521</v>
      </c>
      <c r="BJ7457" s="12">
        <f t="shared" si="817"/>
        <v>0</v>
      </c>
      <c r="BK7457" s="12">
        <f t="shared" si="818"/>
        <v>0</v>
      </c>
      <c r="BN7457" s="3" t="s">
        <v>277</v>
      </c>
      <c r="BR7457" s="3" t="s">
        <v>277</v>
      </c>
      <c r="BX7457" s="3" t="s">
        <v>19522</v>
      </c>
      <c r="CI7457" s="3" t="s">
        <v>19522</v>
      </c>
      <c r="CL7457" s="3" t="s">
        <v>19522</v>
      </c>
      <c r="CN7457" s="3" t="s">
        <v>19522</v>
      </c>
      <c r="CQ7457" s="3" t="str">
        <f>CONCATENATE(baseURL!$A$1,baseURL!$B$1,baseURL!$C$1,".",C7457,".",L7457,".pkl&amp;seq=",BC7457,"&amp;varMods=Oxidation-M")</f>
        <v>http://proteomics.broadinstitute.org/millscripts/viewfeed.pl?side=xl&amp;cycle=1&amp;fixedMods=iaaC&amp;file=msdataSM/iPRG2012_nd/cpick_in/iPRG2012_nd.3782.1.3.pkl&amp;seq=MLELmLPVFDAPQNLVEQAK&amp;varMods=Oxidation-M</v>
      </c>
    </row>
    <row r="7458" spans="1:99" x14ac:dyDescent="0.2">
      <c r="A7458" s="3">
        <v>4195</v>
      </c>
      <c r="B7458" s="2" t="s">
        <v>19523</v>
      </c>
      <c r="C7458" s="2" t="s">
        <v>19524</v>
      </c>
      <c r="D7458" s="3">
        <v>17581</v>
      </c>
      <c r="E7458" s="3">
        <v>17565</v>
      </c>
      <c r="F7458" s="3">
        <v>79445</v>
      </c>
      <c r="G7458" s="3">
        <v>21347</v>
      </c>
      <c r="H7458" s="3">
        <v>70.999799999999993</v>
      </c>
      <c r="I7458" s="30">
        <v>793.93740000000003</v>
      </c>
      <c r="J7458" s="30">
        <v>793.93538820000003</v>
      </c>
      <c r="K7458" s="30">
        <v>2.0100000000000001E-3</v>
      </c>
      <c r="L7458" s="3">
        <v>2</v>
      </c>
      <c r="M7458" s="3">
        <v>2</v>
      </c>
      <c r="N7458" s="10">
        <f t="shared" si="812"/>
        <v>1</v>
      </c>
      <c r="O7458" s="35">
        <v>2</v>
      </c>
      <c r="P7458" s="17"/>
      <c r="Q7458" s="40">
        <v>1586.86358</v>
      </c>
      <c r="R7458" s="40">
        <v>793.93543</v>
      </c>
      <c r="S7458" s="18">
        <f t="shared" si="813"/>
        <v>2.4813100985157557</v>
      </c>
      <c r="T7458" s="18">
        <f t="shared" si="814"/>
        <v>-5.2649117778604801E-2</v>
      </c>
      <c r="U7458" s="18">
        <f t="shared" si="815"/>
        <v>0.34007803380236673</v>
      </c>
      <c r="V7458" s="30">
        <v>793.9357</v>
      </c>
      <c r="W7458" s="3" t="s">
        <v>47</v>
      </c>
      <c r="X7458" s="3" t="s">
        <v>47</v>
      </c>
      <c r="Y7458" s="3" t="s">
        <v>47</v>
      </c>
      <c r="Z7458" s="3" t="s">
        <v>47</v>
      </c>
      <c r="AA7458" s="3" t="s">
        <v>65</v>
      </c>
      <c r="AB7458" s="12" t="s">
        <v>47</v>
      </c>
      <c r="AC7458" s="3" t="s">
        <v>47</v>
      </c>
      <c r="AD7458" s="3" t="s">
        <v>47</v>
      </c>
      <c r="AE7458" s="3" t="s">
        <v>47</v>
      </c>
      <c r="AF7458" s="3" t="s">
        <v>47</v>
      </c>
      <c r="AG7458" s="3" t="s">
        <v>47</v>
      </c>
      <c r="AH7458" s="3" t="s">
        <v>47</v>
      </c>
      <c r="AI7458" s="3" t="s">
        <v>47</v>
      </c>
      <c r="AJ7458" s="3" t="s">
        <v>47</v>
      </c>
      <c r="AK7458" s="3" t="s">
        <v>47</v>
      </c>
      <c r="AL7458" s="3" t="s">
        <v>47</v>
      </c>
      <c r="AM7458" s="3" t="s">
        <v>47</v>
      </c>
      <c r="AN7458" s="3" t="s">
        <v>47</v>
      </c>
      <c r="AU7458" s="3">
        <v>1</v>
      </c>
      <c r="AV7458" s="3">
        <v>17</v>
      </c>
      <c r="AW7458" s="3">
        <v>1</v>
      </c>
      <c r="AX7458" s="3">
        <v>17</v>
      </c>
      <c r="AY7458" s="3">
        <v>100</v>
      </c>
      <c r="AZ7458" s="6" t="str">
        <f t="shared" si="816"/>
        <v>3783.1</v>
      </c>
      <c r="BC7458" s="12" t="s">
        <v>19497</v>
      </c>
      <c r="BJ7458" s="12">
        <f t="shared" si="817"/>
        <v>0</v>
      </c>
      <c r="BK7458" s="12">
        <f t="shared" si="818"/>
        <v>0</v>
      </c>
      <c r="BW7458" s="3" t="s">
        <v>19525</v>
      </c>
      <c r="CQ7458" s="3" t="str">
        <f>CONCATENATE(baseURL!$A$1,baseURL!$B$1,baseURL!$C$1,".",C7458,".",L7458,".pkl&amp;seq=",BC7458)</f>
        <v>http://proteomics.broadinstitute.org/millscripts/viewfeed.pl?side=xl&amp;cycle=1&amp;fixedMods=iaaC&amp;file=msdataSM/iPRG2012_nd/cpick_in/iPRG2012_nd.3783.1.2.pkl&amp;seq=TLAETLAEELLNAAK</v>
      </c>
    </row>
    <row r="7459" spans="1:99" x14ac:dyDescent="0.2">
      <c r="A7459" s="3">
        <v>833</v>
      </c>
      <c r="B7459" s="2" t="s">
        <v>19526</v>
      </c>
      <c r="C7459" s="2" t="s">
        <v>19527</v>
      </c>
      <c r="D7459" s="3">
        <v>17582</v>
      </c>
      <c r="E7459" s="3">
        <v>17566</v>
      </c>
      <c r="F7459" s="3">
        <v>79466</v>
      </c>
      <c r="G7459" s="3">
        <v>21349</v>
      </c>
      <c r="H7459" s="3">
        <v>71.015900000000002</v>
      </c>
      <c r="I7459" s="30">
        <v>758.98671999999999</v>
      </c>
      <c r="J7459" s="30">
        <v>758.98592259999998</v>
      </c>
      <c r="K7459" s="30">
        <v>8.0000000000000004E-4</v>
      </c>
      <c r="L7459" s="3">
        <v>3</v>
      </c>
      <c r="M7459" s="3">
        <v>3</v>
      </c>
      <c r="N7459" s="10">
        <f t="shared" si="812"/>
        <v>1</v>
      </c>
      <c r="O7459" s="35">
        <v>3</v>
      </c>
      <c r="P7459" s="17"/>
      <c r="Q7459" s="40">
        <v>2274.9406399999998</v>
      </c>
      <c r="R7459" s="32">
        <v>758.98505999999998</v>
      </c>
      <c r="S7459" s="18">
        <f t="shared" si="813"/>
        <v>2.1871313251084494</v>
      </c>
      <c r="T7459" s="18">
        <f t="shared" si="814"/>
        <v>1.1365177596577878</v>
      </c>
      <c r="U7459" s="18">
        <f t="shared" si="815"/>
        <v>1.106741152506024</v>
      </c>
      <c r="V7459" s="30">
        <v>758.98590000000002</v>
      </c>
      <c r="W7459" s="3" t="s">
        <v>47</v>
      </c>
      <c r="X7459" s="3" t="s">
        <v>47</v>
      </c>
      <c r="Y7459" s="3" t="s">
        <v>47</v>
      </c>
      <c r="Z7459" s="3" t="s">
        <v>52</v>
      </c>
      <c r="AA7459" s="3" t="s">
        <v>47</v>
      </c>
      <c r="AD7459" s="3" t="s">
        <v>47</v>
      </c>
      <c r="AE7459" s="3" t="s">
        <v>47</v>
      </c>
      <c r="AF7459" s="3" t="s">
        <v>47</v>
      </c>
      <c r="AJ7459" s="3" t="s">
        <v>47</v>
      </c>
      <c r="AL7459" s="3" t="s">
        <v>52</v>
      </c>
      <c r="AO7459" s="3" t="s">
        <v>48</v>
      </c>
      <c r="AU7459" s="3">
        <v>0</v>
      </c>
      <c r="AV7459" s="3">
        <v>8</v>
      </c>
      <c r="AW7459" s="3">
        <v>4</v>
      </c>
      <c r="AX7459" s="3">
        <v>3</v>
      </c>
      <c r="AY7459" s="3">
        <v>37.5</v>
      </c>
      <c r="AZ7459" s="6" t="str">
        <f t="shared" si="816"/>
        <v>3784.1</v>
      </c>
      <c r="BC7459" s="12" t="s">
        <v>19528</v>
      </c>
      <c r="BJ7459" s="12">
        <f t="shared" si="817"/>
        <v>0</v>
      </c>
      <c r="BK7459" s="12">
        <f t="shared" si="818"/>
        <v>0</v>
      </c>
      <c r="BM7459" s="3" t="s">
        <v>162</v>
      </c>
      <c r="BR7459" s="3" t="s">
        <v>162</v>
      </c>
      <c r="CQ7459" s="3" t="str">
        <f>CONCATENATE(baseURL!$A$1,baseURL!$B$1,baseURL!$C$1,".",C7459,".",L7459,".pkl&amp;seq=",BC7459,"&amp;varMods=Sodiated-E")</f>
        <v>http://proteomics.broadinstitute.org/millscripts/viewfeed.pl?side=xl&amp;cycle=1&amp;fixedMods=iaaC&amp;file=msdataSM/iPRG2012_nd/cpick_in/iPRG2012_nd.3784.1.3.pkl&amp;seq=NWGAeTDELSMLMEHFSQQ&amp;varMods=Sodiated-E</v>
      </c>
    </row>
    <row r="7460" spans="1:99" x14ac:dyDescent="0.2">
      <c r="A7460" s="3">
        <v>1855</v>
      </c>
      <c r="B7460" s="2" t="s">
        <v>19529</v>
      </c>
      <c r="C7460" s="2" t="s">
        <v>19523</v>
      </c>
      <c r="D7460" s="3">
        <v>17583</v>
      </c>
      <c r="E7460" s="3">
        <v>17567</v>
      </c>
      <c r="F7460" s="3">
        <v>79467</v>
      </c>
      <c r="G7460" s="3">
        <v>21350</v>
      </c>
      <c r="H7460" s="3">
        <v>71.024199999999993</v>
      </c>
      <c r="I7460" s="30">
        <v>901.80105000000003</v>
      </c>
      <c r="J7460" s="30">
        <v>901.79853070000001</v>
      </c>
      <c r="K7460" s="30">
        <v>2.5200000000000001E-3</v>
      </c>
      <c r="L7460" s="3">
        <v>3</v>
      </c>
      <c r="M7460" s="3">
        <v>3</v>
      </c>
      <c r="N7460" s="10">
        <f t="shared" si="812"/>
        <v>1</v>
      </c>
      <c r="O7460" s="35">
        <v>3</v>
      </c>
      <c r="P7460" s="17"/>
      <c r="Q7460" s="40">
        <v>2703.3770399999999</v>
      </c>
      <c r="R7460" s="40">
        <v>901.79719999999998</v>
      </c>
      <c r="S7460" s="18">
        <f t="shared" si="813"/>
        <v>4.2692525548501949</v>
      </c>
      <c r="T7460" s="18">
        <f t="shared" si="814"/>
        <v>1.4756089285257727</v>
      </c>
      <c r="U7460" s="18">
        <f t="shared" si="815"/>
        <v>1.4415657977367127</v>
      </c>
      <c r="V7460" s="30">
        <v>901.79849999999999</v>
      </c>
      <c r="W7460" s="3" t="s">
        <v>47</v>
      </c>
      <c r="Y7460" s="3" t="s">
        <v>48</v>
      </c>
      <c r="Z7460" s="3" t="s">
        <v>47</v>
      </c>
      <c r="AA7460" s="3" t="s">
        <v>47</v>
      </c>
      <c r="AB7460" s="12" t="s">
        <v>47</v>
      </c>
      <c r="AC7460" s="3" t="s">
        <v>47</v>
      </c>
      <c r="AD7460" s="3" t="s">
        <v>47</v>
      </c>
      <c r="AE7460" s="3" t="s">
        <v>47</v>
      </c>
      <c r="AF7460" s="3" t="s">
        <v>47</v>
      </c>
      <c r="AG7460" s="3" t="s">
        <v>47</v>
      </c>
      <c r="AI7460" s="3" t="s">
        <v>47</v>
      </c>
      <c r="AJ7460" s="3" t="s">
        <v>47</v>
      </c>
      <c r="AK7460" s="3" t="s">
        <v>47</v>
      </c>
      <c r="AL7460" s="3" t="s">
        <v>47</v>
      </c>
      <c r="AO7460" s="3" t="s">
        <v>47</v>
      </c>
      <c r="AP7460" s="3" t="s">
        <v>48</v>
      </c>
      <c r="AQ7460" s="3" t="s">
        <v>47</v>
      </c>
      <c r="AU7460" s="3">
        <v>0</v>
      </c>
      <c r="AV7460" s="3">
        <v>15</v>
      </c>
      <c r="AW7460" s="3">
        <v>1</v>
      </c>
      <c r="AX7460" s="3">
        <v>15</v>
      </c>
      <c r="AY7460" s="3">
        <v>100</v>
      </c>
      <c r="AZ7460" s="6" t="str">
        <f t="shared" si="816"/>
        <v>3784.2</v>
      </c>
      <c r="BB7460" s="12" t="s">
        <v>79</v>
      </c>
      <c r="BC7460" s="12" t="s">
        <v>19530</v>
      </c>
      <c r="BJ7460" s="12">
        <f t="shared" si="817"/>
        <v>0</v>
      </c>
      <c r="BK7460" s="12">
        <f t="shared" si="818"/>
        <v>0</v>
      </c>
      <c r="CQ7460" s="3" t="str">
        <f>CONCATENATE(baseURL!$A$1,baseURL!$B$1,"+Acetyl",baseURL!$C$1,".",C7460,".",L7460,".pkl&amp;seq=",BC7460)</f>
        <v>http://proteomics.broadinstitute.org/millscripts/viewfeed.pl?side=xl&amp;cycle=1&amp;fixedMods=iaaC+Acetyl&amp;file=msdataSM/iPRG2012_nd/cpick_in/iPRG2012_nd.3784.2.3.pkl&amp;seq=SSALTALTPNQVNDELNKMQAFLR</v>
      </c>
    </row>
    <row r="7461" spans="1:99" x14ac:dyDescent="0.2">
      <c r="A7461" s="3">
        <v>5946</v>
      </c>
      <c r="B7461" s="2" t="s">
        <v>19531</v>
      </c>
      <c r="C7461" s="2" t="s">
        <v>19532</v>
      </c>
      <c r="D7461" s="3">
        <v>17584</v>
      </c>
      <c r="E7461" s="3">
        <v>17568</v>
      </c>
      <c r="F7461" s="3">
        <v>79487</v>
      </c>
      <c r="G7461" s="3">
        <v>21352</v>
      </c>
      <c r="H7461" s="3">
        <v>71.048599999999993</v>
      </c>
      <c r="I7461" s="30">
        <v>876.12481000000002</v>
      </c>
      <c r="J7461" s="30">
        <v>876.12564880000002</v>
      </c>
      <c r="K7461" s="30">
        <v>-8.4000000000000003E-4</v>
      </c>
      <c r="L7461" s="3">
        <v>3</v>
      </c>
      <c r="M7461" s="3">
        <v>3</v>
      </c>
      <c r="N7461" s="10">
        <f t="shared" si="812"/>
        <v>1</v>
      </c>
      <c r="O7461" s="35">
        <v>3</v>
      </c>
      <c r="P7461" s="17"/>
      <c r="Q7461" s="40">
        <v>2626.3570199999999</v>
      </c>
      <c r="R7461" s="40">
        <v>876.12386000000004</v>
      </c>
      <c r="S7461" s="18">
        <f t="shared" si="813"/>
        <v>1.0843215706839717</v>
      </c>
      <c r="T7461" s="18">
        <f t="shared" si="814"/>
        <v>2.0417204480491069</v>
      </c>
      <c r="U7461" s="18">
        <f t="shared" si="815"/>
        <v>1.8718814483058641</v>
      </c>
      <c r="V7461" s="30">
        <v>876.12549999999999</v>
      </c>
      <c r="W7461" s="3" t="s">
        <v>47</v>
      </c>
      <c r="X7461" s="3" t="s">
        <v>47</v>
      </c>
      <c r="Y7461" s="3" t="s">
        <v>47</v>
      </c>
      <c r="Z7461" s="3" t="s">
        <v>47</v>
      </c>
      <c r="AA7461" s="3" t="s">
        <v>47</v>
      </c>
      <c r="AB7461" s="12" t="s">
        <v>47</v>
      </c>
      <c r="AC7461" s="3" t="s">
        <v>47</v>
      </c>
      <c r="AD7461" s="3" t="s">
        <v>47</v>
      </c>
      <c r="AE7461" s="3" t="s">
        <v>47</v>
      </c>
      <c r="AF7461" s="3" t="s">
        <v>47</v>
      </c>
      <c r="AG7461" s="3" t="s">
        <v>47</v>
      </c>
      <c r="AI7461" s="3" t="s">
        <v>47</v>
      </c>
      <c r="AJ7461" s="3" t="s">
        <v>47</v>
      </c>
      <c r="AK7461" s="3" t="s">
        <v>47</v>
      </c>
      <c r="AL7461" s="3" t="s">
        <v>47</v>
      </c>
      <c r="AM7461" s="3" t="s">
        <v>47</v>
      </c>
      <c r="AU7461" s="3">
        <v>0</v>
      </c>
      <c r="AV7461" s="3">
        <v>16</v>
      </c>
      <c r="AW7461" s="3">
        <v>1</v>
      </c>
      <c r="AX7461" s="3">
        <v>16</v>
      </c>
      <c r="AY7461" s="3">
        <v>100</v>
      </c>
      <c r="AZ7461" s="6" t="str">
        <f t="shared" si="816"/>
        <v>3785.1</v>
      </c>
      <c r="BC7461" s="12" t="s">
        <v>19533</v>
      </c>
      <c r="BJ7461" s="12">
        <f t="shared" si="817"/>
        <v>0</v>
      </c>
      <c r="BK7461" s="12">
        <f t="shared" si="818"/>
        <v>0</v>
      </c>
      <c r="CQ7461" s="3" t="str">
        <f>CONCATENATE(baseURL!$A$1,baseURL!$B$1,baseURL!$C$1,".",C7461,".",L7461,".pkl&amp;seq=",BC7461)</f>
        <v>http://proteomics.broadinstitute.org/millscripts/viewfeed.pl?side=xl&amp;cycle=1&amp;fixedMods=iaaC&amp;file=msdataSM/iPRG2012_nd/cpick_in/iPRG2012_nd.3785.1.3.pkl&amp;seq=SKLEAALSDALAALQLEDPSADELR</v>
      </c>
    </row>
    <row r="7462" spans="1:99" x14ac:dyDescent="0.2">
      <c r="A7462" s="3">
        <v>1573</v>
      </c>
      <c r="B7462" s="2" t="s">
        <v>19534</v>
      </c>
      <c r="C7462" s="2" t="s">
        <v>19535</v>
      </c>
      <c r="D7462" s="3">
        <v>17585</v>
      </c>
      <c r="E7462" s="3">
        <v>17569</v>
      </c>
      <c r="F7462" s="3">
        <v>79550</v>
      </c>
      <c r="G7462" s="3">
        <v>21356</v>
      </c>
      <c r="H7462" s="3">
        <v>71.076999999999998</v>
      </c>
      <c r="I7462" s="30">
        <v>606.98303999999996</v>
      </c>
      <c r="J7462" s="30">
        <v>607.64776240000003</v>
      </c>
      <c r="K7462" s="30">
        <v>-0.66471999999999998</v>
      </c>
      <c r="L7462" s="3">
        <v>3</v>
      </c>
      <c r="M7462" s="3">
        <v>3</v>
      </c>
      <c r="N7462" s="10">
        <f t="shared" si="812"/>
        <v>1</v>
      </c>
      <c r="O7462" s="35">
        <v>3</v>
      </c>
      <c r="P7462" s="17"/>
      <c r="Q7462" s="40">
        <v>1818.92858</v>
      </c>
      <c r="R7462" s="40">
        <v>606.98104000000001</v>
      </c>
      <c r="S7462" s="18">
        <f t="shared" si="813"/>
        <v>3.2949958370243428</v>
      </c>
      <c r="T7462" s="18">
        <f t="shared" si="814"/>
        <v>1098.4237662514565</v>
      </c>
      <c r="U7462" s="18">
        <f t="shared" si="815"/>
        <v>3.2290959202613805</v>
      </c>
      <c r="V7462" s="30">
        <v>606.98299999999995</v>
      </c>
      <c r="X7462" s="3" t="s">
        <v>48</v>
      </c>
      <c r="Y7462" s="3" t="s">
        <v>48</v>
      </c>
      <c r="AB7462" s="12" t="s">
        <v>48</v>
      </c>
      <c r="AC7462" s="3" t="s">
        <v>48</v>
      </c>
      <c r="AD7462" s="3" t="s">
        <v>47</v>
      </c>
      <c r="AF7462" s="3" t="s">
        <v>52</v>
      </c>
      <c r="AG7462" s="3" t="s">
        <v>48</v>
      </c>
      <c r="AJ7462" s="3" t="s">
        <v>47</v>
      </c>
      <c r="AK7462" s="3" t="s">
        <v>47</v>
      </c>
      <c r="AQ7462" s="3" t="s">
        <v>65</v>
      </c>
      <c r="AU7462" s="3">
        <v>1</v>
      </c>
      <c r="AV7462" s="3">
        <v>3</v>
      </c>
      <c r="AW7462" s="3">
        <v>1</v>
      </c>
      <c r="AX7462" s="3">
        <v>3</v>
      </c>
      <c r="AY7462" s="3">
        <v>100</v>
      </c>
      <c r="AZ7462" s="6" t="str">
        <f t="shared" si="816"/>
        <v>3788.1</v>
      </c>
      <c r="BC7462" s="12" t="s">
        <v>19536</v>
      </c>
      <c r="BJ7462" s="12">
        <f t="shared" si="817"/>
        <v>0</v>
      </c>
      <c r="BK7462" s="12">
        <f t="shared" si="818"/>
        <v>0</v>
      </c>
      <c r="CM7462" s="3" t="s">
        <v>19537</v>
      </c>
      <c r="CQ7462" s="3" t="str">
        <f>CONCATENATE(baseURL!$A$1,baseURL!$B$1,baseURL!$C$1,".",C7462,".",L7462,".pkl&amp;seq=",BC7462)</f>
        <v>http://proteomics.broadinstitute.org/millscripts/viewfeed.pl?side=xl&amp;cycle=1&amp;fixedMods=iaaC&amp;file=msdataSM/iPRG2012_nd/cpick_in/iPRG2012_nd.3788.1.3.pkl&amp;seq=NGFFQNWLLDGLPAAR</v>
      </c>
    </row>
    <row r="7463" spans="1:99" x14ac:dyDescent="0.2">
      <c r="A7463" s="3">
        <v>5477</v>
      </c>
      <c r="B7463" s="2" t="s">
        <v>19538</v>
      </c>
      <c r="C7463" s="2" t="s">
        <v>19539</v>
      </c>
      <c r="D7463" s="3">
        <v>17586</v>
      </c>
      <c r="E7463" s="3">
        <v>17570</v>
      </c>
      <c r="F7463" s="3">
        <v>79551</v>
      </c>
      <c r="G7463" s="3">
        <v>21357</v>
      </c>
      <c r="H7463" s="3">
        <v>71.085400000000007</v>
      </c>
      <c r="I7463" s="30">
        <v>751.66042000000004</v>
      </c>
      <c r="J7463" s="30">
        <v>751.65890420000005</v>
      </c>
      <c r="K7463" s="30">
        <v>1.5200000000000001E-3</v>
      </c>
      <c r="L7463" s="3">
        <v>3</v>
      </c>
      <c r="M7463" s="3">
        <v>3</v>
      </c>
      <c r="N7463" s="10">
        <f t="shared" si="812"/>
        <v>1</v>
      </c>
      <c r="O7463" s="35">
        <v>3</v>
      </c>
      <c r="P7463" s="17"/>
      <c r="Q7463" s="40">
        <v>2252.9587000000001</v>
      </c>
      <c r="R7463" s="40">
        <v>751.65774999999996</v>
      </c>
      <c r="S7463" s="18">
        <f t="shared" si="813"/>
        <v>3.5521485677226217</v>
      </c>
      <c r="T7463" s="18">
        <f t="shared" si="814"/>
        <v>1.5355392797949037</v>
      </c>
      <c r="U7463" s="18">
        <f t="shared" si="815"/>
        <v>1.3969123581543448</v>
      </c>
      <c r="V7463" s="30">
        <v>751.65880000000004</v>
      </c>
      <c r="W7463" s="3" t="s">
        <v>47</v>
      </c>
      <c r="X7463" s="3" t="s">
        <v>47</v>
      </c>
      <c r="Y7463" s="3" t="s">
        <v>47</v>
      </c>
      <c r="Z7463" s="3" t="s">
        <v>47</v>
      </c>
      <c r="AA7463" s="3" t="s">
        <v>47</v>
      </c>
      <c r="AB7463" s="12" t="s">
        <v>47</v>
      </c>
      <c r="AC7463" s="3" t="s">
        <v>47</v>
      </c>
      <c r="AD7463" s="3" t="s">
        <v>47</v>
      </c>
      <c r="AE7463" s="3" t="s">
        <v>47</v>
      </c>
      <c r="AF7463" s="3" t="s">
        <v>47</v>
      </c>
      <c r="AG7463" s="3" t="s">
        <v>47</v>
      </c>
      <c r="AH7463" s="3" t="s">
        <v>47</v>
      </c>
      <c r="AI7463" s="3" t="s">
        <v>47</v>
      </c>
      <c r="AJ7463" s="3" t="s">
        <v>47</v>
      </c>
      <c r="AK7463" s="3" t="s">
        <v>47</v>
      </c>
      <c r="AL7463" s="3" t="s">
        <v>47</v>
      </c>
      <c r="AM7463" s="3" t="s">
        <v>47</v>
      </c>
      <c r="AU7463" s="3">
        <v>0</v>
      </c>
      <c r="AV7463" s="3">
        <v>17</v>
      </c>
      <c r="AW7463" s="3">
        <v>1</v>
      </c>
      <c r="AX7463" s="3">
        <v>17</v>
      </c>
      <c r="AY7463" s="3">
        <v>100</v>
      </c>
      <c r="AZ7463" s="6" t="str">
        <f t="shared" si="816"/>
        <v>3788.2</v>
      </c>
      <c r="BC7463" s="12" t="s">
        <v>19505</v>
      </c>
      <c r="BJ7463" s="12">
        <f t="shared" si="817"/>
        <v>0</v>
      </c>
      <c r="BK7463" s="12">
        <f t="shared" si="818"/>
        <v>0</v>
      </c>
      <c r="CQ7463" s="3" t="str">
        <f>CONCATENATE(baseURL!$A$1,baseURL!$B$1,baseURL!$C$1,".",C7463,".",L7463,".pkl&amp;seq=",BC7463)</f>
        <v>http://proteomics.broadinstitute.org/millscripts/viewfeed.pl?side=xl&amp;cycle=1&amp;fixedMods=iaaC&amp;file=msdataSM/iPRG2012_nd/cpick_in/iPRG2012_nd.3788.2.3.pkl&amp;seq=NWGAETDELSMLMEHFSQQ</v>
      </c>
    </row>
    <row r="7464" spans="1:99" x14ac:dyDescent="0.2">
      <c r="A7464" s="3">
        <v>5923</v>
      </c>
      <c r="B7464" s="2" t="s">
        <v>19540</v>
      </c>
      <c r="C7464" s="2" t="s">
        <v>19541</v>
      </c>
      <c r="D7464" s="3">
        <v>17587</v>
      </c>
      <c r="E7464" s="3">
        <v>17571</v>
      </c>
      <c r="F7464" s="3">
        <v>79571</v>
      </c>
      <c r="G7464" s="3">
        <v>21359</v>
      </c>
      <c r="H7464" s="3">
        <v>71.101500000000001</v>
      </c>
      <c r="I7464" s="30">
        <v>853.76680999999996</v>
      </c>
      <c r="J7464" s="30">
        <v>853.76567709999995</v>
      </c>
      <c r="K7464" s="30">
        <v>1.1299999999999999E-3</v>
      </c>
      <c r="L7464" s="3">
        <v>3</v>
      </c>
      <c r="M7464" s="3">
        <v>3</v>
      </c>
      <c r="N7464" s="10">
        <f t="shared" si="812"/>
        <v>1</v>
      </c>
      <c r="O7464" s="35">
        <v>3</v>
      </c>
      <c r="P7464" s="17"/>
      <c r="Q7464" s="40">
        <v>2559.2765800000002</v>
      </c>
      <c r="R7464" s="40">
        <v>853.76370999999995</v>
      </c>
      <c r="S7464" s="18">
        <f t="shared" si="813"/>
        <v>3.6309812231508931</v>
      </c>
      <c r="T7464" s="18">
        <f t="shared" si="814"/>
        <v>2.3040332787179074</v>
      </c>
      <c r="U7464" s="18">
        <f t="shared" si="815"/>
        <v>2.0965988353243055</v>
      </c>
      <c r="V7464" s="30">
        <v>853.76549999999997</v>
      </c>
      <c r="W7464" s="3" t="s">
        <v>47</v>
      </c>
      <c r="X7464" s="3" t="s">
        <v>47</v>
      </c>
      <c r="Y7464" s="3" t="s">
        <v>47</v>
      </c>
      <c r="Z7464" s="3" t="s">
        <v>47</v>
      </c>
      <c r="AA7464" s="3" t="s">
        <v>48</v>
      </c>
      <c r="AB7464" s="12" t="s">
        <v>47</v>
      </c>
      <c r="AC7464" s="3" t="s">
        <v>47</v>
      </c>
      <c r="AD7464" s="3" t="s">
        <v>47</v>
      </c>
      <c r="AE7464" s="3" t="s">
        <v>47</v>
      </c>
      <c r="AF7464" s="3" t="s">
        <v>47</v>
      </c>
      <c r="AG7464" s="3" t="s">
        <v>47</v>
      </c>
      <c r="AI7464" s="3" t="s">
        <v>47</v>
      </c>
      <c r="AJ7464" s="3" t="s">
        <v>47</v>
      </c>
      <c r="AK7464" s="3" t="s">
        <v>47</v>
      </c>
      <c r="AL7464" s="3" t="s">
        <v>47</v>
      </c>
      <c r="AM7464" s="3" t="s">
        <v>47</v>
      </c>
      <c r="AU7464" s="3">
        <v>0</v>
      </c>
      <c r="AV7464" s="3">
        <v>15</v>
      </c>
      <c r="AW7464" s="3">
        <v>1</v>
      </c>
      <c r="AX7464" s="3">
        <v>15</v>
      </c>
      <c r="AY7464" s="3">
        <v>100</v>
      </c>
      <c r="AZ7464" s="6" t="str">
        <f t="shared" si="816"/>
        <v>3789.1</v>
      </c>
      <c r="BC7464" s="12" t="s">
        <v>19508</v>
      </c>
      <c r="BJ7464" s="12">
        <f t="shared" si="817"/>
        <v>0</v>
      </c>
      <c r="BK7464" s="12">
        <f t="shared" si="818"/>
        <v>0</v>
      </c>
      <c r="CQ7464" s="3" t="str">
        <f>CONCATENATE(baseURL!$A$1,baseURL!$B$1,baseURL!$C$1,".",C7464,".",L7464,".pkl&amp;seq=",BC7464)</f>
        <v>http://proteomics.broadinstitute.org/millscripts/viewfeed.pl?side=xl&amp;cycle=1&amp;fixedMods=iaaC&amp;file=msdataSM/iPRG2012_nd/cpick_in/iPRG2012_nd.3789.1.3.pkl&amp;seq=VFSLDPQYLVDDLRPEFAGYSK</v>
      </c>
    </row>
    <row r="7465" spans="1:99" x14ac:dyDescent="0.2">
      <c r="A7465" s="3">
        <v>5723</v>
      </c>
      <c r="B7465" s="2" t="s">
        <v>19542</v>
      </c>
      <c r="C7465" s="2" t="s">
        <v>19534</v>
      </c>
      <c r="D7465" s="3">
        <v>17588</v>
      </c>
      <c r="E7465" s="3">
        <v>17572</v>
      </c>
      <c r="F7465" s="3">
        <v>79572</v>
      </c>
      <c r="G7465" s="3">
        <v>21360</v>
      </c>
      <c r="H7465" s="3">
        <v>71.109899999999996</v>
      </c>
      <c r="I7465" s="30">
        <v>934.12117999999998</v>
      </c>
      <c r="J7465" s="30">
        <v>934.1187013</v>
      </c>
      <c r="K7465" s="30">
        <v>2.48E-3</v>
      </c>
      <c r="L7465" s="3">
        <v>3</v>
      </c>
      <c r="M7465" s="3">
        <v>3</v>
      </c>
      <c r="N7465" s="10">
        <f t="shared" si="812"/>
        <v>1</v>
      </c>
      <c r="O7465" s="35">
        <v>3</v>
      </c>
      <c r="P7465" s="17"/>
      <c r="Q7465" s="40">
        <v>2800.33707</v>
      </c>
      <c r="R7465" s="40">
        <v>934.11721</v>
      </c>
      <c r="S7465" s="18">
        <f t="shared" si="813"/>
        <v>4.2500019884883136</v>
      </c>
      <c r="T7465" s="18">
        <f t="shared" si="814"/>
        <v>1.596480595832148</v>
      </c>
      <c r="U7465" s="18">
        <f t="shared" si="815"/>
        <v>1.3809830139410251</v>
      </c>
      <c r="V7465" s="30">
        <v>934.11850000000004</v>
      </c>
      <c r="W7465" s="3" t="s">
        <v>47</v>
      </c>
      <c r="X7465" s="3" t="s">
        <v>47</v>
      </c>
      <c r="Y7465" s="3" t="s">
        <v>47</v>
      </c>
      <c r="Z7465" s="3" t="s">
        <v>47</v>
      </c>
      <c r="AA7465" s="3" t="s">
        <v>48</v>
      </c>
      <c r="AB7465" s="12" t="s">
        <v>47</v>
      </c>
      <c r="AC7465" s="3" t="s">
        <v>47</v>
      </c>
      <c r="AD7465" s="3" t="s">
        <v>47</v>
      </c>
      <c r="AE7465" s="3" t="s">
        <v>47</v>
      </c>
      <c r="AF7465" s="3" t="s">
        <v>47</v>
      </c>
      <c r="AG7465" s="3" t="s">
        <v>47</v>
      </c>
      <c r="AI7465" s="3" t="s">
        <v>47</v>
      </c>
      <c r="AJ7465" s="3" t="s">
        <v>47</v>
      </c>
      <c r="AK7465" s="3" t="s">
        <v>47</v>
      </c>
      <c r="AL7465" s="3" t="s">
        <v>47</v>
      </c>
      <c r="AM7465" s="3" t="s">
        <v>47</v>
      </c>
      <c r="AN7465" s="3" t="s">
        <v>47</v>
      </c>
      <c r="AU7465" s="3">
        <v>0</v>
      </c>
      <c r="AV7465" s="3">
        <v>16</v>
      </c>
      <c r="AW7465" s="3">
        <v>1</v>
      </c>
      <c r="AX7465" s="3">
        <v>16</v>
      </c>
      <c r="AY7465" s="3">
        <v>100</v>
      </c>
      <c r="AZ7465" s="6" t="str">
        <f t="shared" si="816"/>
        <v>3789.2</v>
      </c>
      <c r="BC7465" s="12" t="s">
        <v>19510</v>
      </c>
      <c r="BJ7465" s="12">
        <f t="shared" si="817"/>
        <v>0</v>
      </c>
      <c r="BK7465" s="12">
        <f t="shared" si="818"/>
        <v>0</v>
      </c>
      <c r="CQ7465" s="3" t="str">
        <f>CONCATENATE(baseURL!$A$1,baseURL!$B$1,baseURL!$C$1,".",C7465,".",L7465,".pkl&amp;seq=",BC7465)</f>
        <v>http://proteomics.broadinstitute.org/millscripts/viewfeed.pl?side=xl&amp;cycle=1&amp;fixedMods=iaaC&amp;file=msdataSM/iPRG2012_nd/cpick_in/iPRG2012_nd.3789.2.3.pkl&amp;seq=SGELADLLEEAQALVPEEEEETKDR</v>
      </c>
    </row>
    <row r="7466" spans="1:99" x14ac:dyDescent="0.2">
      <c r="A7466" s="3">
        <v>440</v>
      </c>
      <c r="B7466" s="13" t="s">
        <v>19543</v>
      </c>
      <c r="C7466" s="13" t="s">
        <v>19544</v>
      </c>
      <c r="D7466" s="7">
        <v>17589</v>
      </c>
      <c r="E7466" s="7">
        <v>17573</v>
      </c>
      <c r="F7466" s="7">
        <v>79592</v>
      </c>
      <c r="G7466" s="7">
        <v>21362</v>
      </c>
      <c r="H7466" s="7">
        <v>71.134399999999999</v>
      </c>
      <c r="I7466" s="31">
        <v>607.98230999999998</v>
      </c>
      <c r="J7466" s="31">
        <v>607.64776240000003</v>
      </c>
      <c r="K7466" s="31">
        <v>0.33455000000000001</v>
      </c>
      <c r="L7466" s="7">
        <v>0</v>
      </c>
      <c r="M7466" s="7">
        <v>3</v>
      </c>
      <c r="N7466" s="26">
        <f t="shared" si="812"/>
        <v>1</v>
      </c>
      <c r="O7466" s="36"/>
      <c r="P7466" s="16"/>
      <c r="Q7466" s="41">
        <v>1821.9228900000001</v>
      </c>
      <c r="R7466" s="41">
        <v>607.97915</v>
      </c>
      <c r="S7466" s="27">
        <f t="shared" si="813"/>
        <v>5.1975466592560711</v>
      </c>
      <c r="T7466" s="27">
        <f t="shared" si="814"/>
        <v>-545.06408649041816</v>
      </c>
      <c r="U7466" s="27">
        <f t="shared" si="815"/>
        <v>-545.49568023832364</v>
      </c>
      <c r="V7466" s="31">
        <v>607.64750000000004</v>
      </c>
      <c r="W7466" s="7"/>
      <c r="X7466" s="7"/>
      <c r="Y7466" s="7"/>
      <c r="Z7466" s="7" t="s">
        <v>52</v>
      </c>
      <c r="AA7466" s="7" t="s">
        <v>47</v>
      </c>
      <c r="AB7466" s="25" t="s">
        <v>47</v>
      </c>
      <c r="AC7466" s="7"/>
      <c r="AD7466" s="7" t="s">
        <v>47</v>
      </c>
      <c r="AE7466" s="7"/>
      <c r="AF7466" s="7" t="s">
        <v>47</v>
      </c>
      <c r="AG7466" s="7" t="s">
        <v>47</v>
      </c>
      <c r="AH7466" s="7"/>
      <c r="AI7466" s="7"/>
      <c r="AJ7466" s="7"/>
      <c r="AK7466" s="7" t="s">
        <v>47</v>
      </c>
      <c r="AL7466" s="7" t="s">
        <v>52</v>
      </c>
      <c r="AM7466" s="7"/>
      <c r="AN7466" s="7"/>
      <c r="AO7466" s="7" t="s">
        <v>52</v>
      </c>
      <c r="AP7466" s="7"/>
      <c r="AQ7466" s="7"/>
      <c r="AR7466" s="7"/>
      <c r="AS7466" s="7"/>
      <c r="AT7466" s="7"/>
      <c r="AU7466" s="3">
        <v>0</v>
      </c>
      <c r="AV7466" s="3">
        <v>6</v>
      </c>
      <c r="AW7466" s="3">
        <v>1</v>
      </c>
      <c r="AX7466" s="3">
        <v>6</v>
      </c>
      <c r="AY7466" s="3">
        <v>100</v>
      </c>
      <c r="AZ7466" s="14" t="str">
        <f t="shared" si="816"/>
        <v>3790.1</v>
      </c>
      <c r="BA7466" s="15"/>
      <c r="BB7466" s="25"/>
      <c r="BC7466" s="12" t="s">
        <v>19545</v>
      </c>
      <c r="BJ7466" s="25">
        <f t="shared" si="817"/>
        <v>0</v>
      </c>
      <c r="BK7466" s="25">
        <f t="shared" si="818"/>
        <v>0</v>
      </c>
      <c r="CQ7466" s="3" t="str">
        <f>CONCATENATE(baseURL!$A$1,baseURL!$B$1,baseURL!$C$1,".",C7466,".",L7466,".pkl&amp;seq=",BC7466)</f>
        <v>http://proteomics.broadinstitute.org/millscripts/viewfeed.pl?side=xl&amp;cycle=1&amp;fixedMods=iaaC&amp;file=msdataSM/iPRG2012_nd/cpick_in/iPRG2012_nd.3790.1.0.pkl&amp;seq=SGETEDTFLADLVVGLR</v>
      </c>
    </row>
    <row r="7467" spans="1:99" x14ac:dyDescent="0.2">
      <c r="A7467" s="3">
        <v>7749</v>
      </c>
      <c r="B7467" s="2" t="s">
        <v>19546</v>
      </c>
      <c r="C7467" s="2" t="s">
        <v>19547</v>
      </c>
      <c r="D7467" s="3">
        <v>17590</v>
      </c>
      <c r="E7467" s="3">
        <v>17574</v>
      </c>
      <c r="F7467" s="3">
        <v>79676</v>
      </c>
      <c r="G7467" s="3">
        <v>21367</v>
      </c>
      <c r="H7467" s="3">
        <v>71.177400000000006</v>
      </c>
      <c r="I7467" s="30">
        <v>925.48235</v>
      </c>
      <c r="J7467" s="30">
        <v>925.4815433</v>
      </c>
      <c r="K7467" s="30">
        <v>8.0999999999999996E-4</v>
      </c>
      <c r="L7467" s="3">
        <v>3</v>
      </c>
      <c r="M7467" s="3">
        <v>3</v>
      </c>
      <c r="N7467" s="10">
        <f t="shared" si="812"/>
        <v>1</v>
      </c>
      <c r="O7467" s="35">
        <v>3</v>
      </c>
      <c r="Q7467" s="40">
        <v>2774.4280699999999</v>
      </c>
      <c r="R7467" s="40">
        <v>925.48087999999996</v>
      </c>
      <c r="S7467" s="18">
        <f t="shared" si="813"/>
        <v>1.5883634462986123</v>
      </c>
      <c r="T7467" s="18">
        <f t="shared" si="814"/>
        <v>0.71670848569232437</v>
      </c>
      <c r="U7467" s="18">
        <f t="shared" si="815"/>
        <v>0.66992199776862627</v>
      </c>
      <c r="V7467" s="30">
        <v>925.48149999999998</v>
      </c>
      <c r="W7467" s="3" t="s">
        <v>47</v>
      </c>
      <c r="X7467" s="3" t="s">
        <v>47</v>
      </c>
      <c r="Y7467" s="3" t="s">
        <v>47</v>
      </c>
      <c r="Z7467" s="3" t="s">
        <v>52</v>
      </c>
      <c r="AA7467" s="3" t="s">
        <v>48</v>
      </c>
      <c r="AB7467" s="12" t="s">
        <v>52</v>
      </c>
      <c r="AD7467" s="3" t="s">
        <v>47</v>
      </c>
      <c r="AG7467" s="3" t="s">
        <v>52</v>
      </c>
      <c r="AK7467" s="3" t="s">
        <v>47</v>
      </c>
      <c r="AL7467" s="3" t="s">
        <v>52</v>
      </c>
      <c r="AO7467" s="3" t="s">
        <v>47</v>
      </c>
      <c r="AU7467" s="3">
        <v>0</v>
      </c>
      <c r="AV7467" s="3">
        <v>6</v>
      </c>
      <c r="AW7467" s="3">
        <v>2</v>
      </c>
      <c r="AX7467" s="3">
        <v>5</v>
      </c>
      <c r="AY7467" s="3">
        <v>83.33</v>
      </c>
      <c r="AZ7467" s="6" t="str">
        <f t="shared" si="816"/>
        <v>3794.1</v>
      </c>
      <c r="BC7467" s="12" t="s">
        <v>19513</v>
      </c>
      <c r="BI7467" s="12" t="s">
        <v>594</v>
      </c>
      <c r="BJ7467" s="12">
        <f t="shared" si="817"/>
        <v>0</v>
      </c>
      <c r="BK7467" s="12">
        <f t="shared" si="818"/>
        <v>1</v>
      </c>
      <c r="BR7467" s="3" t="s">
        <v>594</v>
      </c>
      <c r="BZ7467" s="3" t="s">
        <v>19514</v>
      </c>
      <c r="CQ7467" s="3" t="str">
        <f>CONCATENATE(baseURL!$A$1,baseURL!$B$1,baseURL!$C$1,".",C7467,".",L7467,".pkl&amp;seq=",BC7467,"&amp;varMods=ReducedCys-C")</f>
        <v>http://proteomics.broadinstitute.org/millscripts/viewfeed.pl?side=xl&amp;cycle=1&amp;fixedMods=iaaC&amp;file=msdataSM/iPRG2012_nd/cpick_in/iPRG2012_nd.3794.1.3.pkl&amp;seq=ELQSLLGKDVTFLNDcVGPEVEAAVK&amp;varMods=ReducedCys-C</v>
      </c>
    </row>
    <row r="7468" spans="1:99" x14ac:dyDescent="0.2">
      <c r="A7468" s="3">
        <v>5947</v>
      </c>
      <c r="B7468" s="2" t="s">
        <v>19548</v>
      </c>
      <c r="C7468" s="2" t="s">
        <v>19549</v>
      </c>
      <c r="D7468" s="3">
        <v>17592</v>
      </c>
      <c r="E7468" s="3">
        <v>17576</v>
      </c>
      <c r="F7468" s="3">
        <v>79718</v>
      </c>
      <c r="G7468" s="3">
        <v>21371</v>
      </c>
      <c r="H7468" s="3">
        <v>71.226200000000006</v>
      </c>
      <c r="I7468" s="30">
        <v>801.41417999999999</v>
      </c>
      <c r="J7468" s="30">
        <v>801.41688610000006</v>
      </c>
      <c r="K7468" s="30">
        <v>-2.7100000000000002E-3</v>
      </c>
      <c r="L7468" s="3">
        <v>3</v>
      </c>
      <c r="M7468" s="3">
        <v>3</v>
      </c>
      <c r="N7468" s="10">
        <f t="shared" si="812"/>
        <v>1</v>
      </c>
      <c r="O7468" s="35">
        <v>3</v>
      </c>
      <c r="P7468" s="17"/>
      <c r="Q7468" s="40">
        <v>2402.2310299999999</v>
      </c>
      <c r="R7468" s="40">
        <v>801.41519000000005</v>
      </c>
      <c r="S7468" s="18">
        <f t="shared" si="813"/>
        <v>-1.2602705971480181</v>
      </c>
      <c r="T7468" s="18">
        <f t="shared" si="814"/>
        <v>2.1163811482082751</v>
      </c>
      <c r="U7468" s="18">
        <f t="shared" si="815"/>
        <v>2.1337254663250951</v>
      </c>
      <c r="V7468" s="30">
        <v>801.41690000000006</v>
      </c>
      <c r="W7468" s="3" t="s">
        <v>47</v>
      </c>
      <c r="X7468" s="3" t="s">
        <v>47</v>
      </c>
      <c r="Y7468" s="3" t="s">
        <v>47</v>
      </c>
      <c r="Z7468" s="3" t="s">
        <v>47</v>
      </c>
      <c r="AA7468" s="3" t="s">
        <v>47</v>
      </c>
      <c r="AB7468" s="12" t="s">
        <v>47</v>
      </c>
      <c r="AC7468" s="3" t="s">
        <v>47</v>
      </c>
      <c r="AD7468" s="3" t="s">
        <v>47</v>
      </c>
      <c r="AE7468" s="3" t="s">
        <v>47</v>
      </c>
      <c r="AF7468" s="3" t="s">
        <v>47</v>
      </c>
      <c r="AG7468" s="3" t="s">
        <v>47</v>
      </c>
      <c r="AI7468" s="3" t="s">
        <v>47</v>
      </c>
      <c r="AJ7468" s="3" t="s">
        <v>47</v>
      </c>
      <c r="AK7468" s="3" t="s">
        <v>47</v>
      </c>
      <c r="AL7468" s="3" t="s">
        <v>47</v>
      </c>
      <c r="AM7468" s="3" t="s">
        <v>47</v>
      </c>
      <c r="AU7468" s="3">
        <v>0</v>
      </c>
      <c r="AV7468" s="3">
        <v>16</v>
      </c>
      <c r="AW7468" s="3">
        <v>1</v>
      </c>
      <c r="AX7468" s="3">
        <v>16</v>
      </c>
      <c r="AY7468" s="3">
        <v>100</v>
      </c>
      <c r="AZ7468" s="6" t="str">
        <f t="shared" si="816"/>
        <v>3796.1</v>
      </c>
      <c r="BC7468" s="12" t="s">
        <v>19550</v>
      </c>
      <c r="BJ7468" s="12">
        <f t="shared" si="817"/>
        <v>0</v>
      </c>
      <c r="BK7468" s="12">
        <f t="shared" si="818"/>
        <v>0</v>
      </c>
      <c r="CQ7468" s="3" t="str">
        <f>CONCATENATE(baseURL!$A$1,baseURL!$B$1,baseURL!$C$1,".",C7468,".",L7468,".pkl&amp;seq=",BC7468)</f>
        <v>http://proteomics.broadinstitute.org/millscripts/viewfeed.pl?side=xl&amp;cycle=1&amp;fixedMods=iaaC&amp;file=msdataSM/iPRG2012_nd/cpick_in/iPRG2012_nd.3796.1.3.pkl&amp;seq=ALGYNPTNQLVQDLLNADSSLR</v>
      </c>
      <c r="CU7468" s="7"/>
    </row>
    <row r="7469" spans="1:99" x14ac:dyDescent="0.2">
      <c r="A7469" s="3">
        <v>5948</v>
      </c>
      <c r="B7469" s="2" t="s">
        <v>19551</v>
      </c>
      <c r="C7469" s="2" t="s">
        <v>19548</v>
      </c>
      <c r="D7469" s="3">
        <v>17594</v>
      </c>
      <c r="E7469" s="3">
        <v>17578</v>
      </c>
      <c r="F7469" s="3">
        <v>79740</v>
      </c>
      <c r="G7469" s="3">
        <v>21374</v>
      </c>
      <c r="H7469" s="3">
        <v>71.250699999999995</v>
      </c>
      <c r="I7469" s="30">
        <v>969.87532999999996</v>
      </c>
      <c r="J7469" s="30">
        <v>969.87638249999998</v>
      </c>
      <c r="K7469" s="30">
        <v>-1.0499999999999999E-3</v>
      </c>
      <c r="L7469" s="3">
        <v>3</v>
      </c>
      <c r="M7469" s="3">
        <v>3</v>
      </c>
      <c r="N7469" s="10">
        <f t="shared" si="812"/>
        <v>1</v>
      </c>
      <c r="O7469" s="35">
        <v>3</v>
      </c>
      <c r="P7469" s="17"/>
      <c r="Q7469" s="40">
        <v>2907.6077500000001</v>
      </c>
      <c r="R7469" s="40">
        <v>969.8741</v>
      </c>
      <c r="S7469" s="18">
        <f t="shared" si="813"/>
        <v>1.2682058423501494</v>
      </c>
      <c r="T7469" s="18">
        <f t="shared" si="814"/>
        <v>2.3533982400173659</v>
      </c>
      <c r="U7469" s="18">
        <f t="shared" si="815"/>
        <v>2.1652294870450617</v>
      </c>
      <c r="V7469" s="30">
        <v>969.87620000000004</v>
      </c>
      <c r="W7469" s="3" t="s">
        <v>47</v>
      </c>
      <c r="X7469" s="3" t="s">
        <v>47</v>
      </c>
      <c r="Y7469" s="3" t="s">
        <v>47</v>
      </c>
      <c r="Z7469" s="3" t="s">
        <v>47</v>
      </c>
      <c r="AA7469" s="3" t="s">
        <v>47</v>
      </c>
      <c r="AB7469" s="12" t="s">
        <v>47</v>
      </c>
      <c r="AC7469" s="3" t="s">
        <v>47</v>
      </c>
      <c r="AD7469" s="3" t="s">
        <v>47</v>
      </c>
      <c r="AE7469" s="3" t="s">
        <v>47</v>
      </c>
      <c r="AF7469" s="3" t="s">
        <v>47</v>
      </c>
      <c r="AG7469" s="3" t="s">
        <v>47</v>
      </c>
      <c r="AI7469" s="3" t="s">
        <v>47</v>
      </c>
      <c r="AJ7469" s="3" t="s">
        <v>47</v>
      </c>
      <c r="AK7469" s="3" t="s">
        <v>47</v>
      </c>
      <c r="AL7469" s="3" t="s">
        <v>47</v>
      </c>
      <c r="AM7469" s="3" t="s">
        <v>47</v>
      </c>
      <c r="AU7469" s="3">
        <v>0</v>
      </c>
      <c r="AV7469" s="3">
        <v>16</v>
      </c>
      <c r="AW7469" s="3">
        <v>1</v>
      </c>
      <c r="AX7469" s="3">
        <v>16</v>
      </c>
      <c r="AY7469" s="3">
        <v>100</v>
      </c>
      <c r="AZ7469" s="6" t="str">
        <f t="shared" si="816"/>
        <v>3797.2</v>
      </c>
      <c r="BC7469" s="12" t="s">
        <v>19552</v>
      </c>
      <c r="BJ7469" s="12">
        <f t="shared" si="817"/>
        <v>0</v>
      </c>
      <c r="BK7469" s="12">
        <f t="shared" si="818"/>
        <v>0</v>
      </c>
      <c r="CQ7469" s="3" t="str">
        <f>CONCATENATE(baseURL!$A$1,baseURL!$B$1,baseURL!$C$1,".",C7469,".",L7469,".pkl&amp;seq=",BC7469)</f>
        <v>http://proteomics.broadinstitute.org/millscripts/viewfeed.pl?side=xl&amp;cycle=1&amp;fixedMods=iaaC&amp;file=msdataSM/iPRG2012_nd/cpick_in/iPRG2012_nd.3797.2.3.pkl&amp;seq=LLGYDPLASPALLQVQLPATPTSLETAK</v>
      </c>
    </row>
    <row r="7470" spans="1:99" x14ac:dyDescent="0.2">
      <c r="A7470" s="3">
        <v>6421</v>
      </c>
      <c r="B7470" s="2" t="s">
        <v>19553</v>
      </c>
      <c r="C7470" s="2" t="s">
        <v>19554</v>
      </c>
      <c r="D7470" s="3">
        <v>17595</v>
      </c>
      <c r="E7470" s="3">
        <v>17579</v>
      </c>
      <c r="F7470" s="3">
        <v>79760</v>
      </c>
      <c r="G7470" s="3">
        <v>21376</v>
      </c>
      <c r="H7470" s="3">
        <v>71.263499999999993</v>
      </c>
      <c r="I7470" s="30">
        <v>643.65688999999998</v>
      </c>
      <c r="J7470" s="30">
        <v>643.65659070000004</v>
      </c>
      <c r="K7470" s="30">
        <v>2.9999999999999997E-4</v>
      </c>
      <c r="L7470" s="3">
        <v>3</v>
      </c>
      <c r="M7470" s="3">
        <v>3</v>
      </c>
      <c r="N7470" s="10">
        <f t="shared" si="812"/>
        <v>1</v>
      </c>
      <c r="O7470" s="35">
        <v>3</v>
      </c>
      <c r="P7470" s="17"/>
      <c r="Q7470" s="40">
        <v>1928.9501</v>
      </c>
      <c r="R7470" s="40">
        <v>643.65489000000002</v>
      </c>
      <c r="S7470" s="18">
        <f t="shared" si="813"/>
        <v>3.1072551937773767</v>
      </c>
      <c r="T7470" s="18">
        <f t="shared" si="814"/>
        <v>2.6422544541141857</v>
      </c>
      <c r="U7470" s="18">
        <f t="shared" si="815"/>
        <v>2.5013404310932321</v>
      </c>
      <c r="V7470" s="30">
        <v>643.65650000000005</v>
      </c>
      <c r="W7470" s="3" t="s">
        <v>47</v>
      </c>
      <c r="X7470" s="3" t="s">
        <v>47</v>
      </c>
      <c r="Y7470" s="3" t="s">
        <v>47</v>
      </c>
      <c r="Z7470" s="3" t="s">
        <v>47</v>
      </c>
      <c r="AA7470" s="3" t="s">
        <v>47</v>
      </c>
      <c r="AB7470" s="12" t="s">
        <v>47</v>
      </c>
      <c r="AC7470" s="3" t="s">
        <v>47</v>
      </c>
      <c r="AD7470" s="3" t="s">
        <v>47</v>
      </c>
      <c r="AE7470" s="3" t="s">
        <v>47</v>
      </c>
      <c r="AF7470" s="3" t="s">
        <v>47</v>
      </c>
      <c r="AG7470" s="3" t="s">
        <v>47</v>
      </c>
      <c r="AH7470" s="3" t="s">
        <v>47</v>
      </c>
      <c r="AI7470" s="3" t="s">
        <v>47</v>
      </c>
      <c r="AJ7470" s="3" t="s">
        <v>47</v>
      </c>
      <c r="AK7470" s="3" t="s">
        <v>47</v>
      </c>
      <c r="AL7470" s="3" t="s">
        <v>47</v>
      </c>
      <c r="AU7470" s="3">
        <v>0</v>
      </c>
      <c r="AV7470" s="3">
        <v>16</v>
      </c>
      <c r="AW7470" s="3">
        <v>1</v>
      </c>
      <c r="AX7470" s="3">
        <v>16</v>
      </c>
      <c r="AY7470" s="3">
        <v>100</v>
      </c>
      <c r="AZ7470" s="6" t="str">
        <f t="shared" si="816"/>
        <v>3798.1</v>
      </c>
      <c r="BC7470" s="12" t="s">
        <v>19555</v>
      </c>
      <c r="BJ7470" s="12">
        <f t="shared" si="817"/>
        <v>0</v>
      </c>
      <c r="BK7470" s="12">
        <f t="shared" si="818"/>
        <v>0</v>
      </c>
      <c r="CQ7470" s="3" t="str">
        <f>CONCATENATE(baseURL!$A$1,baseURL!$B$1,baseURL!$C$1,".",C7470,".",L7470,".pkl&amp;seq=",BC7470)</f>
        <v>http://proteomics.broadinstitute.org/millscripts/viewfeed.pl?side=xl&amp;cycle=1&amp;fixedMods=iaaC&amp;file=msdataSM/iPRG2012_nd/cpick_in/iPRG2012_nd.3798.1.3.pkl&amp;seq=DVAAQDFLNAYASFLQR</v>
      </c>
    </row>
    <row r="7471" spans="1:99" x14ac:dyDescent="0.2">
      <c r="A7471" s="3">
        <v>912</v>
      </c>
      <c r="B7471" s="2" t="s">
        <v>19556</v>
      </c>
      <c r="C7471" s="2" t="s">
        <v>19557</v>
      </c>
      <c r="D7471" s="3">
        <v>17596</v>
      </c>
      <c r="E7471" s="3">
        <v>17580</v>
      </c>
      <c r="F7471" s="3">
        <v>79761</v>
      </c>
      <c r="G7471" s="3">
        <v>21377</v>
      </c>
      <c r="H7471" s="3">
        <v>71.269300000000001</v>
      </c>
      <c r="I7471" s="30">
        <v>901.80157999999994</v>
      </c>
      <c r="J7471" s="30">
        <v>901.79817409999998</v>
      </c>
      <c r="K7471" s="30">
        <v>3.4099999999999998E-3</v>
      </c>
      <c r="L7471" s="3">
        <v>3</v>
      </c>
      <c r="M7471" s="3">
        <v>3</v>
      </c>
      <c r="N7471" s="10">
        <f t="shared" si="812"/>
        <v>1</v>
      </c>
      <c r="O7471" s="35">
        <v>3</v>
      </c>
      <c r="P7471" s="17"/>
      <c r="Q7471" s="40">
        <v>2703.3770399999999</v>
      </c>
      <c r="R7471" s="40">
        <v>901.79719999999998</v>
      </c>
      <c r="S7471" s="18">
        <f t="shared" si="813"/>
        <v>4.8569678415160151</v>
      </c>
      <c r="T7471" s="18">
        <f t="shared" si="814"/>
        <v>1.0801763412080214</v>
      </c>
      <c r="U7471" s="18">
        <f t="shared" si="815"/>
        <v>1.1088967674509891</v>
      </c>
      <c r="V7471" s="30">
        <v>901.79819999999995</v>
      </c>
      <c r="W7471" s="3" t="s">
        <v>47</v>
      </c>
      <c r="X7471" s="3" t="s">
        <v>47</v>
      </c>
      <c r="Y7471" s="3" t="s">
        <v>47</v>
      </c>
      <c r="Z7471" s="3" t="s">
        <v>47</v>
      </c>
      <c r="AA7471" s="3" t="s">
        <v>47</v>
      </c>
      <c r="AB7471" s="12" t="s">
        <v>47</v>
      </c>
      <c r="AC7471" s="3" t="s">
        <v>47</v>
      </c>
      <c r="AD7471" s="3" t="s">
        <v>47</v>
      </c>
      <c r="AE7471" s="3" t="s">
        <v>47</v>
      </c>
      <c r="AF7471" s="3" t="s">
        <v>47</v>
      </c>
      <c r="AG7471" s="3" t="s">
        <v>47</v>
      </c>
      <c r="AI7471" s="3" t="s">
        <v>47</v>
      </c>
      <c r="AJ7471" s="3" t="s">
        <v>47</v>
      </c>
      <c r="AK7471" s="3" t="s">
        <v>47</v>
      </c>
      <c r="AL7471" s="3" t="s">
        <v>47</v>
      </c>
      <c r="AM7471" s="3" t="s">
        <v>47</v>
      </c>
      <c r="AN7471" s="3" t="s">
        <v>47</v>
      </c>
      <c r="AO7471" s="3" t="s">
        <v>47</v>
      </c>
      <c r="AP7471" s="3" t="s">
        <v>48</v>
      </c>
      <c r="AQ7471" s="3" t="s">
        <v>47</v>
      </c>
      <c r="AU7471" s="3">
        <v>0</v>
      </c>
      <c r="AV7471" s="3">
        <v>19</v>
      </c>
      <c r="AW7471" s="3">
        <v>1</v>
      </c>
      <c r="AX7471" s="3">
        <v>19</v>
      </c>
      <c r="AY7471" s="3">
        <v>100</v>
      </c>
      <c r="AZ7471" s="6" t="str">
        <f t="shared" si="816"/>
        <v>3798.2</v>
      </c>
      <c r="BB7471" s="12" t="s">
        <v>79</v>
      </c>
      <c r="BC7471" s="12" t="s">
        <v>19530</v>
      </c>
      <c r="BJ7471" s="12">
        <f t="shared" si="817"/>
        <v>0</v>
      </c>
      <c r="BK7471" s="12">
        <f t="shared" si="818"/>
        <v>0</v>
      </c>
      <c r="CQ7471" s="3" t="str">
        <f>CONCATENATE(baseURL!$A$1,baseURL!$B$1,"+Acetyl",baseURL!$C$1,".",C7471,".",L7471,".pkl&amp;seq=",BC7471)</f>
        <v>http://proteomics.broadinstitute.org/millscripts/viewfeed.pl?side=xl&amp;cycle=1&amp;fixedMods=iaaC+Acetyl&amp;file=msdataSM/iPRG2012_nd/cpick_in/iPRG2012_nd.3798.2.3.pkl&amp;seq=SSALTALTPNQVNDELNKMQAFLR</v>
      </c>
    </row>
    <row r="7472" spans="1:99" x14ac:dyDescent="0.2">
      <c r="A7472" s="3">
        <v>5181</v>
      </c>
      <c r="B7472" s="2" t="s">
        <v>19558</v>
      </c>
      <c r="C7472" s="2" t="s">
        <v>19551</v>
      </c>
      <c r="D7472" s="3">
        <v>17597</v>
      </c>
      <c r="E7472" s="3">
        <v>17581</v>
      </c>
      <c r="F7472" s="3">
        <v>79762</v>
      </c>
      <c r="G7472" s="3">
        <v>21378</v>
      </c>
      <c r="H7472" s="3">
        <v>71.275099999999995</v>
      </c>
      <c r="I7472" s="30">
        <v>910.51850999999999</v>
      </c>
      <c r="J7472" s="30">
        <v>910.5184835</v>
      </c>
      <c r="K7472" s="30">
        <v>3.0000000000000001E-5</v>
      </c>
      <c r="L7472" s="3">
        <v>2</v>
      </c>
      <c r="M7472" s="3">
        <v>2</v>
      </c>
      <c r="N7472" s="10">
        <f t="shared" si="812"/>
        <v>1</v>
      </c>
      <c r="O7472" s="35">
        <v>2</v>
      </c>
      <c r="P7472" s="17"/>
      <c r="Q7472" s="40">
        <v>1820.0276200000001</v>
      </c>
      <c r="R7472" s="40">
        <v>910.51745000000005</v>
      </c>
      <c r="S7472" s="18">
        <f t="shared" si="813"/>
        <v>1.1641731851910739</v>
      </c>
      <c r="T7472" s="18">
        <f t="shared" si="814"/>
        <v>1.1350688555706616</v>
      </c>
      <c r="U7472" s="18">
        <f t="shared" si="815"/>
        <v>1.372845737238312</v>
      </c>
      <c r="V7472" s="30">
        <v>910.51869999999997</v>
      </c>
      <c r="W7472" s="3" t="s">
        <v>47</v>
      </c>
      <c r="X7472" s="3" t="s">
        <v>47</v>
      </c>
      <c r="Y7472" s="3" t="s">
        <v>47</v>
      </c>
      <c r="Z7472" s="3" t="s">
        <v>47</v>
      </c>
      <c r="AA7472" s="3" t="s">
        <v>47</v>
      </c>
      <c r="AB7472" s="12" t="s">
        <v>47</v>
      </c>
      <c r="AC7472" s="3" t="s">
        <v>47</v>
      </c>
      <c r="AD7472" s="3" t="s">
        <v>47</v>
      </c>
      <c r="AE7472" s="3" t="s">
        <v>47</v>
      </c>
      <c r="AF7472" s="3" t="s">
        <v>47</v>
      </c>
      <c r="AG7472" s="3" t="s">
        <v>47</v>
      </c>
      <c r="AH7472" s="3" t="s">
        <v>47</v>
      </c>
      <c r="AI7472" s="3" t="s">
        <v>47</v>
      </c>
      <c r="AJ7472" s="3" t="s">
        <v>47</v>
      </c>
      <c r="AK7472" s="3" t="s">
        <v>47</v>
      </c>
      <c r="AL7472" s="3" t="s">
        <v>47</v>
      </c>
      <c r="AM7472" s="3" t="s">
        <v>47</v>
      </c>
      <c r="AN7472" s="3" t="s">
        <v>47</v>
      </c>
      <c r="AU7472" s="3">
        <v>0</v>
      </c>
      <c r="AV7472" s="3">
        <v>18</v>
      </c>
      <c r="AW7472" s="3">
        <v>1</v>
      </c>
      <c r="AX7472" s="3">
        <v>18</v>
      </c>
      <c r="AY7472" s="3">
        <v>100</v>
      </c>
      <c r="AZ7472" s="6" t="str">
        <f t="shared" si="816"/>
        <v>3798.3</v>
      </c>
      <c r="BC7472" s="12" t="s">
        <v>19559</v>
      </c>
      <c r="BJ7472" s="12">
        <f t="shared" si="817"/>
        <v>0</v>
      </c>
      <c r="BK7472" s="12">
        <f t="shared" si="818"/>
        <v>0</v>
      </c>
      <c r="CQ7472" s="3" t="str">
        <f>CONCATENATE(baseURL!$A$1,baseURL!$B$1,baseURL!$C$1,".",C7472,".",L7472,".pkl&amp;seq=",BC7472)</f>
        <v>http://proteomics.broadinstitute.org/millscripts/viewfeed.pl?side=xl&amp;cycle=1&amp;fixedMods=iaaC&amp;file=msdataSM/iPRG2012_nd/cpick_in/iPRG2012_nd.3798.3.2.pkl&amp;seq=YATASALAATAVASLVLAR</v>
      </c>
    </row>
    <row r="7473" spans="1:95" x14ac:dyDescent="0.2">
      <c r="A7473" s="3">
        <v>6219</v>
      </c>
      <c r="B7473" s="2" t="s">
        <v>19560</v>
      </c>
      <c r="C7473" s="2" t="s">
        <v>19561</v>
      </c>
      <c r="D7473" s="3">
        <v>17598</v>
      </c>
      <c r="E7473" s="3">
        <v>17582</v>
      </c>
      <c r="F7473" s="3">
        <v>79928</v>
      </c>
      <c r="G7473" s="3">
        <v>21387</v>
      </c>
      <c r="H7473" s="3">
        <v>71.342699999999994</v>
      </c>
      <c r="I7473" s="30">
        <v>751.66125</v>
      </c>
      <c r="J7473" s="30">
        <v>751.6590228</v>
      </c>
      <c r="K7473" s="30">
        <v>2.2300000000000002E-3</v>
      </c>
      <c r="L7473" s="3">
        <v>3</v>
      </c>
      <c r="M7473" s="3">
        <v>3</v>
      </c>
      <c r="N7473" s="10">
        <f t="shared" si="812"/>
        <v>1</v>
      </c>
      <c r="O7473" s="35">
        <v>3</v>
      </c>
      <c r="P7473" s="17"/>
      <c r="Q7473" s="40">
        <v>2252.9587000000001</v>
      </c>
      <c r="R7473" s="40">
        <v>751.65774999999996</v>
      </c>
      <c r="S7473" s="18">
        <f t="shared" si="813"/>
        <v>4.6563745268786532</v>
      </c>
      <c r="T7473" s="18">
        <f t="shared" si="814"/>
        <v>1.6933238565529758</v>
      </c>
      <c r="U7473" s="18">
        <f t="shared" si="815"/>
        <v>1.3969123581543448</v>
      </c>
      <c r="V7473" s="30">
        <v>751.65880000000004</v>
      </c>
      <c r="W7473" s="3" t="s">
        <v>47</v>
      </c>
      <c r="X7473" s="3" t="s">
        <v>47</v>
      </c>
      <c r="Y7473" s="3" t="s">
        <v>47</v>
      </c>
      <c r="Z7473" s="3" t="s">
        <v>47</v>
      </c>
      <c r="AA7473" s="3" t="s">
        <v>47</v>
      </c>
      <c r="AB7473" s="12" t="s">
        <v>47</v>
      </c>
      <c r="AC7473" s="3" t="s">
        <v>47</v>
      </c>
      <c r="AD7473" s="3" t="s">
        <v>47</v>
      </c>
      <c r="AE7473" s="3" t="s">
        <v>47</v>
      </c>
      <c r="AF7473" s="3" t="s">
        <v>47</v>
      </c>
      <c r="AG7473" s="3" t="s">
        <v>47</v>
      </c>
      <c r="AH7473" s="3" t="s">
        <v>47</v>
      </c>
      <c r="AI7473" s="3" t="s">
        <v>47</v>
      </c>
      <c r="AJ7473" s="3" t="s">
        <v>47</v>
      </c>
      <c r="AK7473" s="3" t="s">
        <v>47</v>
      </c>
      <c r="AL7473" s="3" t="s">
        <v>47</v>
      </c>
      <c r="AN7473" s="3" t="s">
        <v>47</v>
      </c>
      <c r="AU7473" s="3">
        <v>0</v>
      </c>
      <c r="AV7473" s="3">
        <v>17</v>
      </c>
      <c r="AW7473" s="3">
        <v>1</v>
      </c>
      <c r="AX7473" s="3">
        <v>17</v>
      </c>
      <c r="AY7473" s="3">
        <v>100</v>
      </c>
      <c r="AZ7473" s="6" t="str">
        <f t="shared" si="816"/>
        <v>3806.1</v>
      </c>
      <c r="BC7473" s="12" t="s">
        <v>19505</v>
      </c>
      <c r="BJ7473" s="12">
        <f t="shared" si="817"/>
        <v>0</v>
      </c>
      <c r="BK7473" s="12">
        <f t="shared" si="818"/>
        <v>0</v>
      </c>
      <c r="CQ7473" s="3" t="str">
        <f>CONCATENATE(baseURL!$A$1,baseURL!$B$1,baseURL!$C$1,".",C7473,".",L7473,".pkl&amp;seq=",BC7473)</f>
        <v>http://proteomics.broadinstitute.org/millscripts/viewfeed.pl?side=xl&amp;cycle=1&amp;fixedMods=iaaC&amp;file=msdataSM/iPRG2012_nd/cpick_in/iPRG2012_nd.3806.1.3.pkl&amp;seq=NWGAETDELSMLMEHFSQQ</v>
      </c>
    </row>
    <row r="7474" spans="1:95" x14ac:dyDescent="0.2">
      <c r="A7474" s="3">
        <v>6928</v>
      </c>
      <c r="B7474" s="2" t="s">
        <v>19562</v>
      </c>
      <c r="C7474" s="2" t="s">
        <v>19563</v>
      </c>
      <c r="D7474" s="3">
        <v>17599</v>
      </c>
      <c r="E7474" s="3">
        <v>17583</v>
      </c>
      <c r="F7474" s="3">
        <v>79991</v>
      </c>
      <c r="G7474" s="3">
        <v>21391</v>
      </c>
      <c r="H7474" s="3">
        <v>71.379300000000001</v>
      </c>
      <c r="I7474" s="30">
        <v>946.45717999999999</v>
      </c>
      <c r="J7474" s="30">
        <v>946.45589289999998</v>
      </c>
      <c r="K7474" s="30">
        <v>1.2899999999999999E-3</v>
      </c>
      <c r="L7474" s="3">
        <v>3</v>
      </c>
      <c r="M7474" s="3">
        <v>3</v>
      </c>
      <c r="N7474" s="10">
        <f t="shared" si="812"/>
        <v>1</v>
      </c>
      <c r="O7474" s="35">
        <v>3</v>
      </c>
      <c r="P7474" s="17"/>
      <c r="Q7474" s="40">
        <v>2837.3450699999999</v>
      </c>
      <c r="R7474" s="40">
        <v>946.45321000000001</v>
      </c>
      <c r="S7474" s="18">
        <f t="shared" si="813"/>
        <v>4.1946077820171954</v>
      </c>
      <c r="T7474" s="18">
        <f t="shared" si="814"/>
        <v>2.8346884680838667</v>
      </c>
      <c r="U7474" s="18">
        <f t="shared" si="815"/>
        <v>2.842190159648371</v>
      </c>
      <c r="V7474" s="30">
        <v>946.45590000000004</v>
      </c>
      <c r="W7474" s="3" t="s">
        <v>47</v>
      </c>
      <c r="X7474" s="3" t="s">
        <v>47</v>
      </c>
      <c r="Y7474" s="3" t="s">
        <v>47</v>
      </c>
      <c r="Z7474" s="3" t="s">
        <v>47</v>
      </c>
      <c r="AA7474" s="3" t="s">
        <v>47</v>
      </c>
      <c r="AB7474" s="12" t="s">
        <v>47</v>
      </c>
      <c r="AC7474" s="3" t="s">
        <v>47</v>
      </c>
      <c r="AD7474" s="3" t="s">
        <v>47</v>
      </c>
      <c r="AE7474" s="3" t="s">
        <v>47</v>
      </c>
      <c r="AF7474" s="3" t="s">
        <v>47</v>
      </c>
      <c r="AG7474" s="3" t="s">
        <v>47</v>
      </c>
      <c r="AI7474" s="3" t="s">
        <v>47</v>
      </c>
      <c r="AJ7474" s="3" t="s">
        <v>47</v>
      </c>
      <c r="AK7474" s="3" t="s">
        <v>47</v>
      </c>
      <c r="AL7474" s="3" t="s">
        <v>47</v>
      </c>
      <c r="AM7474" s="3" t="s">
        <v>47</v>
      </c>
      <c r="AO7474" s="3" t="s">
        <v>47</v>
      </c>
      <c r="AP7474" s="3" t="s">
        <v>47</v>
      </c>
      <c r="AU7474" s="3">
        <v>0</v>
      </c>
      <c r="AV7474" s="3">
        <v>18</v>
      </c>
      <c r="AW7474" s="3">
        <v>1</v>
      </c>
      <c r="AX7474" s="3">
        <v>18</v>
      </c>
      <c r="AY7474" s="3">
        <v>100</v>
      </c>
      <c r="AZ7474" s="6" t="str">
        <f t="shared" si="816"/>
        <v>3809.1</v>
      </c>
      <c r="BC7474" s="12" t="s">
        <v>19564</v>
      </c>
      <c r="BJ7474" s="12">
        <f t="shared" si="817"/>
        <v>1</v>
      </c>
      <c r="BK7474" s="12">
        <f t="shared" si="818"/>
        <v>0</v>
      </c>
      <c r="CQ7474" s="3" t="str">
        <f>CONCATENATE(baseURL!$A$1,baseURL!$B$1,baseURL!$C$1,".",C7474,".",L7474,".pkl&amp;seq=",BC7474)</f>
        <v>http://proteomics.broadinstitute.org/millscripts/viewfeed.pl?side=xl&amp;cycle=1&amp;fixedMods=iaaC&amp;file=msdataSM/iPRG2012_nd/cpick_in/iPRG2012_nd.3809.1.3.pkl&amp;seq=VCEHLNLLEEDYFGLALWDNATSK</v>
      </c>
    </row>
    <row r="7475" spans="1:95" x14ac:dyDescent="0.2">
      <c r="A7475" s="3">
        <v>733</v>
      </c>
      <c r="B7475" s="2" t="s">
        <v>19568</v>
      </c>
      <c r="C7475" s="2" t="s">
        <v>19562</v>
      </c>
      <c r="D7475" s="3">
        <v>17601</v>
      </c>
      <c r="E7475" s="3">
        <v>17585</v>
      </c>
      <c r="F7475" s="3">
        <v>80013</v>
      </c>
      <c r="G7475" s="3">
        <v>21394</v>
      </c>
      <c r="H7475" s="3">
        <v>71.397900000000007</v>
      </c>
      <c r="I7475" s="30">
        <v>650.98505</v>
      </c>
      <c r="J7475" s="30">
        <v>650.98402680000004</v>
      </c>
      <c r="K7475" s="30">
        <v>1.0200000000000001E-3</v>
      </c>
      <c r="L7475" s="3">
        <v>3</v>
      </c>
      <c r="M7475" s="3">
        <v>3</v>
      </c>
      <c r="N7475" s="10">
        <f t="shared" si="812"/>
        <v>1</v>
      </c>
      <c r="O7475" s="35">
        <v>3</v>
      </c>
      <c r="P7475" s="17"/>
      <c r="Q7475" s="40">
        <v>1950.9320499999999</v>
      </c>
      <c r="R7475" s="32">
        <v>650.98220000000003</v>
      </c>
      <c r="S7475" s="18">
        <f t="shared" si="813"/>
        <v>4.3779998899612194</v>
      </c>
      <c r="T7475" s="18">
        <f t="shared" si="814"/>
        <v>2.8062211224876177</v>
      </c>
      <c r="U7475" s="18">
        <f t="shared" si="815"/>
        <v>2.4578244995630105</v>
      </c>
      <c r="V7475" s="30">
        <v>650.98379999999997</v>
      </c>
      <c r="W7475" s="3" t="s">
        <v>47</v>
      </c>
      <c r="X7475" s="3" t="s">
        <v>47</v>
      </c>
      <c r="AA7475" s="3" t="s">
        <v>47</v>
      </c>
      <c r="AB7475" s="12" t="s">
        <v>52</v>
      </c>
      <c r="AD7475" s="3" t="s">
        <v>47</v>
      </c>
      <c r="AE7475" s="3" t="s">
        <v>47</v>
      </c>
      <c r="AF7475" s="3" t="s">
        <v>47</v>
      </c>
      <c r="AJ7475" s="3" t="s">
        <v>47</v>
      </c>
      <c r="AL7475" s="3" t="s">
        <v>52</v>
      </c>
      <c r="AO7475" s="3" t="s">
        <v>47</v>
      </c>
      <c r="AU7475" s="3">
        <v>0</v>
      </c>
      <c r="AV7475" s="3">
        <v>8</v>
      </c>
      <c r="AW7475" s="3">
        <v>2</v>
      </c>
      <c r="AX7475" s="3">
        <v>7</v>
      </c>
      <c r="AY7475" s="3">
        <v>87.5</v>
      </c>
      <c r="AZ7475" s="6" t="str">
        <f t="shared" si="816"/>
        <v>3810.2</v>
      </c>
      <c r="BC7475" s="12" t="s">
        <v>19569</v>
      </c>
      <c r="BJ7475" s="12">
        <f t="shared" si="817"/>
        <v>0</v>
      </c>
      <c r="BK7475" s="12">
        <f t="shared" si="818"/>
        <v>0</v>
      </c>
      <c r="BL7475" s="3" t="s">
        <v>162</v>
      </c>
      <c r="BR7475" s="3" t="s">
        <v>162</v>
      </c>
      <c r="CF7475" s="3" t="s">
        <v>19570</v>
      </c>
      <c r="CQ7475" s="3" t="str">
        <f>CONCATENATE(baseURL!$A$1,baseURL!$B$1,baseURL!$C$1,".",C7475,".",L7475,".pkl&amp;seq=",BC7475,"&amp;varMods=Sodiated-D")</f>
        <v>http://proteomics.broadinstitute.org/millscripts/viewfeed.pl?side=xl&amp;cycle=1&amp;fixedMods=iaaC&amp;file=msdataSM/iPRG2012_nd/cpick_in/iPRG2012_nd.3810.2.3.pkl&amp;seq=DVAAQdFLNAYASFLQR&amp;varMods=Sodiated-D</v>
      </c>
    </row>
    <row r="7476" spans="1:95" x14ac:dyDescent="0.2">
      <c r="A7476" s="3">
        <v>7716</v>
      </c>
      <c r="B7476" s="2" t="s">
        <v>19571</v>
      </c>
      <c r="C7476" s="2" t="s">
        <v>19572</v>
      </c>
      <c r="D7476" s="3">
        <v>17602</v>
      </c>
      <c r="E7476" s="3">
        <v>17586</v>
      </c>
      <c r="F7476" s="3">
        <v>80014</v>
      </c>
      <c r="G7476" s="3">
        <v>21395</v>
      </c>
      <c r="H7476" s="3">
        <v>71.403700000000001</v>
      </c>
      <c r="I7476" s="30">
        <v>727.01958999999999</v>
      </c>
      <c r="J7476" s="30">
        <v>727.01876730000004</v>
      </c>
      <c r="K7476" s="30">
        <v>8.1999999999999998E-4</v>
      </c>
      <c r="L7476" s="3">
        <v>3</v>
      </c>
      <c r="M7476" s="3">
        <v>3</v>
      </c>
      <c r="N7476" s="10">
        <f t="shared" si="812"/>
        <v>1</v>
      </c>
      <c r="O7476" s="35">
        <v>3</v>
      </c>
      <c r="Q7476" s="40">
        <v>2179.0344399999999</v>
      </c>
      <c r="R7476" s="40">
        <v>727.01633000000004</v>
      </c>
      <c r="S7476" s="18">
        <f t="shared" si="813"/>
        <v>4.4840808458246642</v>
      </c>
      <c r="T7476" s="18">
        <f t="shared" si="814"/>
        <v>3.3524694005110818</v>
      </c>
      <c r="U7476" s="18">
        <f t="shared" si="815"/>
        <v>3.5349962496599261</v>
      </c>
      <c r="V7476" s="30">
        <v>727.01890000000003</v>
      </c>
      <c r="W7476" s="3" t="s">
        <v>47</v>
      </c>
      <c r="X7476" s="3" t="s">
        <v>47</v>
      </c>
      <c r="Y7476" s="3" t="s">
        <v>47</v>
      </c>
      <c r="Z7476" s="3" t="s">
        <v>52</v>
      </c>
      <c r="AA7476" s="3" t="s">
        <v>47</v>
      </c>
      <c r="AB7476" s="12" t="s">
        <v>47</v>
      </c>
      <c r="AC7476" s="3" t="s">
        <v>52</v>
      </c>
      <c r="AD7476" s="3" t="s">
        <v>47</v>
      </c>
      <c r="AF7476" s="3" t="s">
        <v>52</v>
      </c>
      <c r="AG7476" s="3" t="s">
        <v>52</v>
      </c>
      <c r="AH7476" s="3" t="s">
        <v>47</v>
      </c>
      <c r="AJ7476" s="3" t="s">
        <v>47</v>
      </c>
      <c r="AK7476" s="3" t="s">
        <v>47</v>
      </c>
      <c r="AL7476" s="3" t="s">
        <v>52</v>
      </c>
      <c r="AO7476" s="3" t="s">
        <v>47</v>
      </c>
      <c r="AU7476" s="3">
        <v>0</v>
      </c>
      <c r="AV7476" s="3">
        <v>10</v>
      </c>
      <c r="AW7476" s="3">
        <v>2</v>
      </c>
      <c r="AX7476" s="3">
        <v>9</v>
      </c>
      <c r="AY7476" s="3">
        <v>90</v>
      </c>
      <c r="AZ7476" s="6" t="str">
        <f t="shared" si="816"/>
        <v>3810.3</v>
      </c>
      <c r="BC7476" s="12" t="s">
        <v>19573</v>
      </c>
      <c r="BI7476" s="12" t="s">
        <v>594</v>
      </c>
      <c r="BJ7476" s="12">
        <f t="shared" si="817"/>
        <v>0</v>
      </c>
      <c r="BK7476" s="12">
        <f t="shared" si="818"/>
        <v>1</v>
      </c>
      <c r="BR7476" s="3" t="s">
        <v>594</v>
      </c>
      <c r="BZ7476" s="3" t="s">
        <v>19574</v>
      </c>
      <c r="CQ7476" s="3" t="str">
        <f>CONCATENATE(baseURL!$A$1,baseURL!$B$1,baseURL!$C$1,".",C7476,".",L7476,".pkl&amp;seq=",BC7476,"&amp;varMods=ReducedCys-C")</f>
        <v>http://proteomics.broadinstitute.org/millscripts/viewfeed.pl?side=xl&amp;cycle=1&amp;fixedMods=iaaC&amp;file=msdataSM/iPRG2012_nd/cpick_in/iPRG2012_nd.3810.3.3.pkl&amp;seq=MLLGMVDcVFADVAQPDQAR&amp;varMods=ReducedCys-C</v>
      </c>
    </row>
    <row r="7477" spans="1:95" x14ac:dyDescent="0.2">
      <c r="A7477" s="3">
        <v>6728</v>
      </c>
      <c r="B7477" s="2" t="s">
        <v>19575</v>
      </c>
      <c r="C7477" s="2" t="s">
        <v>19576</v>
      </c>
      <c r="D7477" s="3">
        <v>17603</v>
      </c>
      <c r="E7477" s="3">
        <v>17587</v>
      </c>
      <c r="F7477" s="3">
        <v>80243</v>
      </c>
      <c r="G7477" s="3">
        <v>21407</v>
      </c>
      <c r="H7477" s="3">
        <v>71.489400000000003</v>
      </c>
      <c r="I7477" s="30">
        <v>805.75729999999999</v>
      </c>
      <c r="J7477" s="30">
        <v>805.75756750000005</v>
      </c>
      <c r="K7477" s="30">
        <v>-2.7E-4</v>
      </c>
      <c r="L7477" s="3">
        <v>3</v>
      </c>
      <c r="M7477" s="3">
        <v>3</v>
      </c>
      <c r="N7477" s="10">
        <f t="shared" si="812"/>
        <v>1</v>
      </c>
      <c r="O7477" s="35">
        <v>3</v>
      </c>
      <c r="P7477" s="17"/>
      <c r="Q7477" s="40">
        <v>2415.2529500000001</v>
      </c>
      <c r="R7477" s="40">
        <v>805.75582999999995</v>
      </c>
      <c r="S7477" s="18">
        <f t="shared" si="813"/>
        <v>1.8243740166798079</v>
      </c>
      <c r="T7477" s="18">
        <f t="shared" si="814"/>
        <v>2.156360444954974</v>
      </c>
      <c r="U7477" s="18">
        <f t="shared" si="815"/>
        <v>2.0725881686810199</v>
      </c>
      <c r="V7477" s="30">
        <v>805.75750000000005</v>
      </c>
      <c r="W7477" s="3" t="s">
        <v>47</v>
      </c>
      <c r="X7477" s="3" t="s">
        <v>47</v>
      </c>
      <c r="Y7477" s="3" t="s">
        <v>47</v>
      </c>
      <c r="Z7477" s="3" t="s">
        <v>47</v>
      </c>
      <c r="AA7477" s="3" t="s">
        <v>48</v>
      </c>
      <c r="AB7477" s="12" t="s">
        <v>47</v>
      </c>
      <c r="AC7477" s="3" t="s">
        <v>47</v>
      </c>
      <c r="AD7477" s="3" t="s">
        <v>47</v>
      </c>
      <c r="AE7477" s="3" t="s">
        <v>47</v>
      </c>
      <c r="AF7477" s="3" t="s">
        <v>47</v>
      </c>
      <c r="AG7477" s="3" t="s">
        <v>47</v>
      </c>
      <c r="AI7477" s="3" t="s">
        <v>47</v>
      </c>
      <c r="AJ7477" s="3" t="s">
        <v>47</v>
      </c>
      <c r="AK7477" s="3" t="s">
        <v>47</v>
      </c>
      <c r="AL7477" s="3" t="s">
        <v>47</v>
      </c>
      <c r="AU7477" s="3">
        <v>0</v>
      </c>
      <c r="AV7477" s="3">
        <v>14</v>
      </c>
      <c r="AW7477" s="3">
        <v>1</v>
      </c>
      <c r="AX7477" s="3">
        <v>14</v>
      </c>
      <c r="AY7477" s="3">
        <v>100</v>
      </c>
      <c r="AZ7477" s="6" t="str">
        <f t="shared" si="816"/>
        <v>3821.1</v>
      </c>
      <c r="BC7477" s="12" t="s">
        <v>19577</v>
      </c>
      <c r="BJ7477" s="12">
        <f t="shared" si="817"/>
        <v>0</v>
      </c>
      <c r="BK7477" s="12">
        <f t="shared" si="818"/>
        <v>0</v>
      </c>
      <c r="CQ7477" s="3" t="str">
        <f>CONCATENATE(baseURL!$A$1,baseURL!$B$1,baseURL!$C$1,".",C7477,".",L7477,".pkl&amp;seq=",BC7477)</f>
        <v>http://proteomics.broadinstitute.org/millscripts/viewfeed.pl?side=xl&amp;cycle=1&amp;fixedMods=iaaC&amp;file=msdataSM/iPRG2012_nd/cpick_in/iPRG2012_nd.3821.1.3.pkl&amp;seq=ALEMEGLTWGAHQFLPLGFGLK</v>
      </c>
    </row>
    <row r="7478" spans="1:95" x14ac:dyDescent="0.2">
      <c r="A7478" s="3">
        <v>6791</v>
      </c>
      <c r="B7478" s="2" t="s">
        <v>19578</v>
      </c>
      <c r="C7478" s="2" t="s">
        <v>19579</v>
      </c>
      <c r="D7478" s="3">
        <v>17605</v>
      </c>
      <c r="E7478" s="3">
        <v>17589</v>
      </c>
      <c r="F7478" s="3">
        <v>80285</v>
      </c>
      <c r="G7478" s="3">
        <v>21411</v>
      </c>
      <c r="H7478" s="3">
        <v>71.525000000000006</v>
      </c>
      <c r="I7478" s="30">
        <v>607.35072000000002</v>
      </c>
      <c r="J7478" s="30">
        <v>607.3499564</v>
      </c>
      <c r="K7478" s="30">
        <v>7.6000000000000004E-4</v>
      </c>
      <c r="L7478" s="3">
        <v>3</v>
      </c>
      <c r="M7478" s="3">
        <v>3</v>
      </c>
      <c r="N7478" s="10">
        <f t="shared" si="812"/>
        <v>1</v>
      </c>
      <c r="O7478" s="35">
        <v>3</v>
      </c>
      <c r="P7478" s="17"/>
      <c r="Q7478" s="40">
        <v>1820.0276200000001</v>
      </c>
      <c r="R7478" s="40">
        <v>607.34739000000002</v>
      </c>
      <c r="S7478" s="18">
        <f t="shared" si="813"/>
        <v>5.4828588297800769</v>
      </c>
      <c r="T7478" s="18">
        <f t="shared" si="814"/>
        <v>4.2255882584394993</v>
      </c>
      <c r="U7478" s="18">
        <f t="shared" si="815"/>
        <v>4.2973758395573576</v>
      </c>
      <c r="V7478" s="30">
        <v>607.35</v>
      </c>
      <c r="X7478" s="3" t="s">
        <v>47</v>
      </c>
      <c r="Y7478" s="3" t="s">
        <v>47</v>
      </c>
      <c r="Z7478" s="3" t="s">
        <v>47</v>
      </c>
      <c r="AA7478" s="3" t="s">
        <v>47</v>
      </c>
      <c r="AB7478" s="12" t="s">
        <v>47</v>
      </c>
      <c r="AC7478" s="3" t="s">
        <v>47</v>
      </c>
      <c r="AD7478" s="3" t="s">
        <v>47</v>
      </c>
      <c r="AE7478" s="3" t="s">
        <v>47</v>
      </c>
      <c r="AF7478" s="3" t="s">
        <v>47</v>
      </c>
      <c r="AG7478" s="3" t="s">
        <v>47</v>
      </c>
      <c r="AH7478" s="3" t="s">
        <v>47</v>
      </c>
      <c r="AI7478" s="3" t="s">
        <v>47</v>
      </c>
      <c r="AJ7478" s="3" t="s">
        <v>47</v>
      </c>
      <c r="AK7478" s="3" t="s">
        <v>48</v>
      </c>
      <c r="AL7478" s="3" t="s">
        <v>47</v>
      </c>
      <c r="AU7478" s="3">
        <v>0</v>
      </c>
      <c r="AV7478" s="3">
        <v>14</v>
      </c>
      <c r="AW7478" s="3">
        <v>1</v>
      </c>
      <c r="AX7478" s="3">
        <v>14</v>
      </c>
      <c r="AY7478" s="3">
        <v>100</v>
      </c>
      <c r="AZ7478" s="6" t="str">
        <f t="shared" si="816"/>
        <v>3823.1</v>
      </c>
      <c r="BC7478" s="12" t="s">
        <v>19559</v>
      </c>
      <c r="BJ7478" s="12">
        <f t="shared" si="817"/>
        <v>0</v>
      </c>
      <c r="BK7478" s="12">
        <f t="shared" si="818"/>
        <v>0</v>
      </c>
      <c r="CQ7478" s="3" t="str">
        <f>CONCATENATE(baseURL!$A$1,baseURL!$B$1,baseURL!$C$1,".",C7478,".",L7478,".pkl&amp;seq=",BC7478)</f>
        <v>http://proteomics.broadinstitute.org/millscripts/viewfeed.pl?side=xl&amp;cycle=1&amp;fixedMods=iaaC&amp;file=msdataSM/iPRG2012_nd/cpick_in/iPRG2012_nd.3823.1.3.pkl&amp;seq=YATASALAATAVASLVLAR</v>
      </c>
    </row>
    <row r="7479" spans="1:95" x14ac:dyDescent="0.2">
      <c r="A7479" s="3">
        <v>849</v>
      </c>
      <c r="B7479" s="2" t="s">
        <v>19580</v>
      </c>
      <c r="C7479" s="2" t="s">
        <v>19581</v>
      </c>
      <c r="D7479" s="3">
        <v>17606</v>
      </c>
      <c r="E7479" s="3">
        <v>17590</v>
      </c>
      <c r="F7479" s="3">
        <v>80286</v>
      </c>
      <c r="G7479" s="3">
        <v>21412</v>
      </c>
      <c r="H7479" s="3">
        <v>71.528300000000002</v>
      </c>
      <c r="I7479" s="30">
        <v>610.06701999999996</v>
      </c>
      <c r="J7479" s="30">
        <v>610.06536730000005</v>
      </c>
      <c r="K7479" s="30">
        <v>1.65E-3</v>
      </c>
      <c r="L7479" s="3">
        <v>4</v>
      </c>
      <c r="M7479" s="3">
        <v>4</v>
      </c>
      <c r="N7479" s="10">
        <f t="shared" si="812"/>
        <v>1</v>
      </c>
      <c r="O7479" s="35">
        <v>4</v>
      </c>
      <c r="P7479" s="17"/>
      <c r="Q7479" s="40">
        <v>2437.2348999999999</v>
      </c>
      <c r="R7479" s="32">
        <v>610.06417999999996</v>
      </c>
      <c r="S7479" s="18">
        <f t="shared" si="813"/>
        <v>4.6552479117721024</v>
      </c>
      <c r="T7479" s="18">
        <f t="shared" si="814"/>
        <v>1.9461886781867264</v>
      </c>
      <c r="U7479" s="18">
        <f t="shared" si="815"/>
        <v>1.6719552359877037</v>
      </c>
      <c r="V7479" s="30">
        <v>610.0652</v>
      </c>
      <c r="W7479" s="3" t="s">
        <v>47</v>
      </c>
      <c r="X7479" s="3" t="s">
        <v>47</v>
      </c>
      <c r="Y7479" s="3" t="s">
        <v>47</v>
      </c>
      <c r="Z7479" s="3" t="s">
        <v>52</v>
      </c>
      <c r="AA7479" s="3" t="s">
        <v>47</v>
      </c>
      <c r="AB7479" s="12" t="s">
        <v>52</v>
      </c>
      <c r="AD7479" s="3" t="s">
        <v>47</v>
      </c>
      <c r="AE7479" s="3" t="s">
        <v>47</v>
      </c>
      <c r="AF7479" s="3" t="s">
        <v>47</v>
      </c>
      <c r="AO7479" s="3" t="s">
        <v>48</v>
      </c>
      <c r="AU7479" s="3">
        <v>0</v>
      </c>
      <c r="AV7479" s="3">
        <v>7</v>
      </c>
      <c r="AW7479" s="3">
        <v>2</v>
      </c>
      <c r="AX7479" s="3">
        <v>6</v>
      </c>
      <c r="AY7479" s="3">
        <v>85.71</v>
      </c>
      <c r="AZ7479" s="6" t="str">
        <f t="shared" si="816"/>
        <v>3823.2</v>
      </c>
      <c r="BC7479" s="12" t="s">
        <v>19582</v>
      </c>
      <c r="BJ7479" s="12">
        <f t="shared" si="817"/>
        <v>0</v>
      </c>
      <c r="BK7479" s="12">
        <f t="shared" si="818"/>
        <v>0</v>
      </c>
      <c r="BM7479" s="3" t="s">
        <v>162</v>
      </c>
      <c r="BR7479" s="3" t="s">
        <v>162</v>
      </c>
      <c r="BZ7479" s="3" t="s">
        <v>19583</v>
      </c>
      <c r="CQ7479" s="3" t="str">
        <f>CONCATENATE(baseURL!$A$1,baseURL!$B$1,baseURL!$C$1,".",C7479,".",L7479,".pkl&amp;seq=",BC7479,"&amp;varMods=Sodiated-E")</f>
        <v>http://proteomics.broadinstitute.org/millscripts/viewfeed.pl?side=xl&amp;cycle=1&amp;fixedMods=iaaC&amp;file=msdataSM/iPRG2012_nd/cpick_in/iPRG2012_nd.3823.2.4.pkl&amp;seq=ALEMeGLTWGAHQFLPLGFGLK&amp;varMods=Sodiated-E</v>
      </c>
    </row>
    <row r="7480" spans="1:95" x14ac:dyDescent="0.2">
      <c r="A7480" s="3">
        <v>801</v>
      </c>
      <c r="B7480" s="2" t="s">
        <v>19584</v>
      </c>
      <c r="C7480" s="2" t="s">
        <v>19585</v>
      </c>
      <c r="D7480" s="3">
        <v>17607</v>
      </c>
      <c r="E7480" s="3">
        <v>17591</v>
      </c>
      <c r="F7480" s="3">
        <v>80287</v>
      </c>
      <c r="G7480" s="3">
        <v>21413</v>
      </c>
      <c r="H7480" s="3">
        <v>71.531599999999997</v>
      </c>
      <c r="I7480" s="30">
        <v>614.05915000000005</v>
      </c>
      <c r="J7480" s="30">
        <v>614.05753340000001</v>
      </c>
      <c r="K7480" s="30">
        <v>1.6199999999999999E-3</v>
      </c>
      <c r="L7480" s="3">
        <v>4</v>
      </c>
      <c r="M7480" s="3">
        <v>4</v>
      </c>
      <c r="N7480" s="10">
        <f t="shared" si="812"/>
        <v>1</v>
      </c>
      <c r="O7480" s="35">
        <v>4</v>
      </c>
      <c r="P7480" s="17"/>
      <c r="Q7480" s="37">
        <v>2453.20883</v>
      </c>
      <c r="R7480" s="37">
        <v>614.05767000000003</v>
      </c>
      <c r="S7480" s="18">
        <f t="shared" si="813"/>
        <v>2.4101970748366757</v>
      </c>
      <c r="T7480" s="18">
        <f t="shared" si="814"/>
        <v>-0.2224546759898236</v>
      </c>
      <c r="U7480" s="18">
        <f t="shared" si="815"/>
        <v>-0.11399580767493819</v>
      </c>
      <c r="V7480" s="30">
        <v>614.05759999999998</v>
      </c>
      <c r="X7480" s="3" t="s">
        <v>47</v>
      </c>
      <c r="Y7480" s="3" t="s">
        <v>47</v>
      </c>
      <c r="AC7480" s="3" t="s">
        <v>52</v>
      </c>
      <c r="AD7480" s="3" t="s">
        <v>47</v>
      </c>
      <c r="AE7480" s="3" t="s">
        <v>47</v>
      </c>
      <c r="AF7480" s="3" t="s">
        <v>47</v>
      </c>
      <c r="AK7480" s="3" t="s">
        <v>52</v>
      </c>
      <c r="AU7480" s="3">
        <v>0</v>
      </c>
      <c r="AV7480" s="3">
        <v>5</v>
      </c>
      <c r="AW7480" s="3">
        <v>3</v>
      </c>
      <c r="AX7480" s="3">
        <v>3</v>
      </c>
      <c r="AY7480" s="3">
        <v>60</v>
      </c>
      <c r="AZ7480" s="6" t="str">
        <f t="shared" si="816"/>
        <v>3823.3</v>
      </c>
      <c r="BC7480" s="12" t="s">
        <v>19582</v>
      </c>
      <c r="BJ7480" s="12">
        <f t="shared" si="817"/>
        <v>0</v>
      </c>
      <c r="BK7480" s="12">
        <f t="shared" si="818"/>
        <v>0</v>
      </c>
      <c r="BM7480" s="3" t="s">
        <v>10280</v>
      </c>
      <c r="BR7480" s="3" t="s">
        <v>10280</v>
      </c>
      <c r="BZ7480" s="3" t="s">
        <v>19583</v>
      </c>
      <c r="CA7480" s="3" t="s">
        <v>19586</v>
      </c>
      <c r="CQ7480" s="3" t="str">
        <f>CONCATENATE(baseURL!$A$1,baseURL!$B$1,baseURL!$C$1,".",C7480,".",L7480,".pkl&amp;seq=",BC7480,"&amp;varMods=Potassiated-E")</f>
        <v>http://proteomics.broadinstitute.org/millscripts/viewfeed.pl?side=xl&amp;cycle=1&amp;fixedMods=iaaC&amp;file=msdataSM/iPRG2012_nd/cpick_in/iPRG2012_nd.3823.3.4.pkl&amp;seq=ALEMeGLTWGAHQFLPLGFGLK&amp;varMods=Potassiated-E</v>
      </c>
    </row>
    <row r="7481" spans="1:95" x14ac:dyDescent="0.2">
      <c r="A7481" s="3">
        <v>6420</v>
      </c>
      <c r="B7481" s="2" t="s">
        <v>19587</v>
      </c>
      <c r="C7481" s="2" t="s">
        <v>19588</v>
      </c>
      <c r="D7481" s="3">
        <v>17608</v>
      </c>
      <c r="E7481" s="3">
        <v>17592</v>
      </c>
      <c r="F7481" s="3">
        <v>80288</v>
      </c>
      <c r="G7481" s="3">
        <v>21414</v>
      </c>
      <c r="H7481" s="3">
        <v>71.534999999999997</v>
      </c>
      <c r="I7481" s="30">
        <v>643.65817000000004</v>
      </c>
      <c r="J7481" s="30">
        <v>643.65664179999999</v>
      </c>
      <c r="K7481" s="30">
        <v>1.5299999999999999E-3</v>
      </c>
      <c r="L7481" s="3">
        <v>3</v>
      </c>
      <c r="M7481" s="3">
        <v>3</v>
      </c>
      <c r="N7481" s="10">
        <f t="shared" si="812"/>
        <v>1</v>
      </c>
      <c r="O7481" s="35">
        <v>3</v>
      </c>
      <c r="P7481" s="17"/>
      <c r="Q7481" s="40">
        <v>1928.9501</v>
      </c>
      <c r="R7481" s="40">
        <v>643.65489000000002</v>
      </c>
      <c r="S7481" s="18">
        <f t="shared" si="813"/>
        <v>5.0958985179432652</v>
      </c>
      <c r="T7481" s="18">
        <f t="shared" si="814"/>
        <v>2.7216448242402729</v>
      </c>
      <c r="U7481" s="18">
        <f t="shared" si="815"/>
        <v>2.5013404310932321</v>
      </c>
      <c r="V7481" s="30">
        <v>643.65650000000005</v>
      </c>
      <c r="W7481" s="3" t="s">
        <v>47</v>
      </c>
      <c r="X7481" s="3" t="s">
        <v>47</v>
      </c>
      <c r="Y7481" s="3" t="s">
        <v>47</v>
      </c>
      <c r="Z7481" s="3" t="s">
        <v>47</v>
      </c>
      <c r="AA7481" s="3" t="s">
        <v>47</v>
      </c>
      <c r="AB7481" s="12" t="s">
        <v>47</v>
      </c>
      <c r="AC7481" s="3" t="s">
        <v>47</v>
      </c>
      <c r="AD7481" s="3" t="s">
        <v>47</v>
      </c>
      <c r="AE7481" s="3" t="s">
        <v>47</v>
      </c>
      <c r="AF7481" s="3" t="s">
        <v>47</v>
      </c>
      <c r="AG7481" s="3" t="s">
        <v>47</v>
      </c>
      <c r="AH7481" s="3" t="s">
        <v>47</v>
      </c>
      <c r="AI7481" s="3" t="s">
        <v>47</v>
      </c>
      <c r="AJ7481" s="3" t="s">
        <v>47</v>
      </c>
      <c r="AK7481" s="3" t="s">
        <v>47</v>
      </c>
      <c r="AL7481" s="3" t="s">
        <v>47</v>
      </c>
      <c r="AU7481" s="3">
        <v>0</v>
      </c>
      <c r="AV7481" s="3">
        <v>16</v>
      </c>
      <c r="AW7481" s="3">
        <v>1</v>
      </c>
      <c r="AX7481" s="3">
        <v>16</v>
      </c>
      <c r="AY7481" s="3">
        <v>100</v>
      </c>
      <c r="AZ7481" s="6" t="str">
        <f t="shared" si="816"/>
        <v>3823.4</v>
      </c>
      <c r="BC7481" s="12" t="s">
        <v>19555</v>
      </c>
      <c r="BJ7481" s="12">
        <f t="shared" si="817"/>
        <v>0</v>
      </c>
      <c r="BK7481" s="12">
        <f t="shared" si="818"/>
        <v>0</v>
      </c>
      <c r="CQ7481" s="3" t="str">
        <f>CONCATENATE(baseURL!$A$1,baseURL!$B$1,baseURL!$C$1,".",C7481,".",L7481,".pkl&amp;seq=",BC7481)</f>
        <v>http://proteomics.broadinstitute.org/millscripts/viewfeed.pl?side=xl&amp;cycle=1&amp;fixedMods=iaaC&amp;file=msdataSM/iPRG2012_nd/cpick_in/iPRG2012_nd.3823.4.3.pkl&amp;seq=DVAAQDFLNAYASFLQR</v>
      </c>
    </row>
    <row r="7482" spans="1:95" x14ac:dyDescent="0.2">
      <c r="A7482" s="3">
        <v>5949</v>
      </c>
      <c r="B7482" s="2" t="s">
        <v>19589</v>
      </c>
      <c r="C7482" s="2" t="s">
        <v>19590</v>
      </c>
      <c r="D7482" s="3">
        <v>17609</v>
      </c>
      <c r="E7482" s="3">
        <v>17593</v>
      </c>
      <c r="F7482" s="3">
        <v>80289</v>
      </c>
      <c r="G7482" s="3">
        <v>21415</v>
      </c>
      <c r="H7482" s="3">
        <v>71.538300000000007</v>
      </c>
      <c r="I7482" s="30">
        <v>783.75073999999995</v>
      </c>
      <c r="J7482" s="30">
        <v>783.75017509999998</v>
      </c>
      <c r="K7482" s="30">
        <v>5.5999999999999995E-4</v>
      </c>
      <c r="L7482" s="3">
        <v>3</v>
      </c>
      <c r="M7482" s="3">
        <v>3</v>
      </c>
      <c r="N7482" s="10">
        <f t="shared" si="812"/>
        <v>1</v>
      </c>
      <c r="O7482" s="35">
        <v>3</v>
      </c>
      <c r="P7482" s="17"/>
      <c r="Q7482" s="40">
        <v>2349.2296299999998</v>
      </c>
      <c r="R7482" s="40">
        <v>783.74806000000001</v>
      </c>
      <c r="S7482" s="18">
        <f t="shared" si="813"/>
        <v>3.4194661993053912</v>
      </c>
      <c r="T7482" s="18">
        <f t="shared" si="814"/>
        <v>2.6986988650014152</v>
      </c>
      <c r="U7482" s="18">
        <f t="shared" si="815"/>
        <v>2.7304692785335898</v>
      </c>
      <c r="V7482" s="30">
        <v>783.75019999999995</v>
      </c>
      <c r="W7482" s="3" t="s">
        <v>47</v>
      </c>
      <c r="X7482" s="3" t="s">
        <v>47</v>
      </c>
      <c r="Y7482" s="3" t="s">
        <v>47</v>
      </c>
      <c r="Z7482" s="3" t="s">
        <v>47</v>
      </c>
      <c r="AA7482" s="3" t="s">
        <v>47</v>
      </c>
      <c r="AB7482" s="12" t="s">
        <v>47</v>
      </c>
      <c r="AC7482" s="3" t="s">
        <v>47</v>
      </c>
      <c r="AD7482" s="3" t="s">
        <v>47</v>
      </c>
      <c r="AE7482" s="3" t="s">
        <v>47</v>
      </c>
      <c r="AF7482" s="3" t="s">
        <v>47</v>
      </c>
      <c r="AG7482" s="3" t="s">
        <v>47</v>
      </c>
      <c r="AI7482" s="3" t="s">
        <v>47</v>
      </c>
      <c r="AJ7482" s="3" t="s">
        <v>47</v>
      </c>
      <c r="AK7482" s="3" t="s">
        <v>47</v>
      </c>
      <c r="AL7482" s="3" t="s">
        <v>47</v>
      </c>
      <c r="AM7482" s="3" t="s">
        <v>47</v>
      </c>
      <c r="AU7482" s="3">
        <v>0</v>
      </c>
      <c r="AV7482" s="3">
        <v>16</v>
      </c>
      <c r="AW7482" s="3">
        <v>1</v>
      </c>
      <c r="AX7482" s="3">
        <v>16</v>
      </c>
      <c r="AY7482" s="3">
        <v>100</v>
      </c>
      <c r="AZ7482" s="6" t="str">
        <f t="shared" si="816"/>
        <v>3823.5</v>
      </c>
      <c r="BC7482" s="12" t="s">
        <v>19591</v>
      </c>
      <c r="BJ7482" s="12">
        <f t="shared" si="817"/>
        <v>0</v>
      </c>
      <c r="BK7482" s="12">
        <f t="shared" si="818"/>
        <v>0</v>
      </c>
      <c r="CQ7482" s="3" t="str">
        <f>CONCATENATE(baseURL!$A$1,baseURL!$B$1,baseURL!$C$1,".",C7482,".",L7482,".pkl&amp;seq=",BC7482)</f>
        <v>http://proteomics.broadinstitute.org/millscripts/viewfeed.pl?side=xl&amp;cycle=1&amp;fixedMods=iaaC&amp;file=msdataSM/iPRG2012_nd/cpick_in/iPRG2012_nd.3823.5.3.pkl&amp;seq=SGETEDTFLADLVVGLRTGQLK</v>
      </c>
    </row>
    <row r="7483" spans="1:95" x14ac:dyDescent="0.2">
      <c r="A7483" s="3">
        <v>3749</v>
      </c>
      <c r="B7483" s="2" t="s">
        <v>19592</v>
      </c>
      <c r="C7483" s="2" t="s">
        <v>19593</v>
      </c>
      <c r="D7483" s="3">
        <v>17610</v>
      </c>
      <c r="E7483" s="3">
        <v>17594</v>
      </c>
      <c r="F7483" s="3">
        <v>80306</v>
      </c>
      <c r="G7483" s="3">
        <v>21417</v>
      </c>
      <c r="H7483" s="3">
        <v>71.554699999999997</v>
      </c>
      <c r="I7483" s="30">
        <v>677.11905999999999</v>
      </c>
      <c r="J7483" s="30">
        <v>677.11718970000004</v>
      </c>
      <c r="K7483" s="30">
        <v>1.8699999999999999E-3</v>
      </c>
      <c r="L7483" s="3">
        <v>0</v>
      </c>
      <c r="M7483" s="3">
        <v>4</v>
      </c>
      <c r="N7483" s="10">
        <f t="shared" si="812"/>
        <v>1</v>
      </c>
      <c r="O7483" s="35">
        <v>4</v>
      </c>
      <c r="P7483" s="17"/>
      <c r="Q7483" s="40">
        <v>2705.4396200000001</v>
      </c>
      <c r="R7483" s="40">
        <v>677.11536000000001</v>
      </c>
      <c r="S7483" s="18">
        <f t="shared" si="813"/>
        <v>5.4643569154607841</v>
      </c>
      <c r="T7483" s="18">
        <f t="shared" si="814"/>
        <v>2.7021983374151239</v>
      </c>
      <c r="U7483" s="18">
        <f t="shared" si="815"/>
        <v>2.7174099255636541</v>
      </c>
      <c r="V7483" s="30">
        <v>677.11720000000003</v>
      </c>
      <c r="W7483" s="3" t="s">
        <v>47</v>
      </c>
      <c r="X7483" s="3" t="s">
        <v>47</v>
      </c>
      <c r="Y7483" s="3" t="s">
        <v>47</v>
      </c>
      <c r="Z7483" s="3" t="s">
        <v>47</v>
      </c>
      <c r="AA7483" s="3" t="s">
        <v>47</v>
      </c>
      <c r="AB7483" s="12" t="s">
        <v>47</v>
      </c>
      <c r="AC7483" s="3" t="s">
        <v>47</v>
      </c>
      <c r="AE7483" s="3" t="s">
        <v>47</v>
      </c>
      <c r="AF7483" s="3" t="s">
        <v>47</v>
      </c>
      <c r="AI7483" s="3" t="s">
        <v>47</v>
      </c>
      <c r="AK7483" s="3" t="s">
        <v>47</v>
      </c>
      <c r="AL7483" s="3" t="s">
        <v>47</v>
      </c>
      <c r="AM7483" s="3" t="s">
        <v>47</v>
      </c>
      <c r="AU7483" s="3">
        <v>0</v>
      </c>
      <c r="AV7483" s="3">
        <v>13</v>
      </c>
      <c r="AW7483" s="3">
        <v>1</v>
      </c>
      <c r="AX7483" s="3">
        <v>13</v>
      </c>
      <c r="AY7483" s="3">
        <v>100</v>
      </c>
      <c r="AZ7483" s="6" t="str">
        <f t="shared" si="816"/>
        <v>3824.1</v>
      </c>
      <c r="BC7483" s="12" t="s">
        <v>19594</v>
      </c>
      <c r="BJ7483" s="12">
        <f t="shared" si="817"/>
        <v>0</v>
      </c>
      <c r="BK7483" s="12">
        <f t="shared" si="818"/>
        <v>0</v>
      </c>
      <c r="CQ7483" s="3" t="str">
        <f>CONCATENATE(baseURL!$A$1,baseURL!$B$1,baseURL!$C$1,".",C7483,".",L7483,".pkl&amp;seq=",BC7483)</f>
        <v>http://proteomics.broadinstitute.org/millscripts/viewfeed.pl?side=xl&amp;cycle=1&amp;fixedMods=iaaC&amp;file=msdataSM/iPRG2012_nd/cpick_in/iPRG2012_nd.3824.1.0.pkl&amp;seq=FEDLNAALFKSTLEPVEQVLKDAK</v>
      </c>
    </row>
    <row r="7484" spans="1:95" x14ac:dyDescent="0.2">
      <c r="A7484" s="3">
        <v>1965</v>
      </c>
      <c r="B7484" s="2" t="s">
        <v>19595</v>
      </c>
      <c r="C7484" s="2" t="s">
        <v>19578</v>
      </c>
      <c r="D7484" s="3">
        <v>17611</v>
      </c>
      <c r="E7484" s="3">
        <v>17595</v>
      </c>
      <c r="F7484" s="3">
        <v>80307</v>
      </c>
      <c r="G7484" s="3">
        <v>21418</v>
      </c>
      <c r="H7484" s="3">
        <v>71.563000000000002</v>
      </c>
      <c r="I7484" s="30">
        <v>947.12755000000004</v>
      </c>
      <c r="J7484" s="30">
        <v>946.79115049999996</v>
      </c>
      <c r="K7484" s="30">
        <v>0.33639999999999998</v>
      </c>
      <c r="L7484" s="3">
        <v>0</v>
      </c>
      <c r="M7484" s="3">
        <v>3</v>
      </c>
      <c r="N7484" s="10">
        <f t="shared" si="812"/>
        <v>1</v>
      </c>
      <c r="O7484" s="35">
        <v>3</v>
      </c>
      <c r="P7484" s="17"/>
      <c r="Q7484" s="40">
        <v>2838.3290900000002</v>
      </c>
      <c r="R7484" s="40">
        <v>946.78120999999999</v>
      </c>
      <c r="S7484" s="18">
        <f t="shared" si="813"/>
        <v>365.80785121417301</v>
      </c>
      <c r="T7484" s="18">
        <f t="shared" si="814"/>
        <v>10.499257795758957</v>
      </c>
      <c r="U7484" s="18">
        <f t="shared" si="815"/>
        <v>6.8548043956060658</v>
      </c>
      <c r="V7484" s="30">
        <v>946.78769999999997</v>
      </c>
      <c r="X7484" s="3" t="s">
        <v>47</v>
      </c>
      <c r="Y7484" s="3" t="s">
        <v>47</v>
      </c>
      <c r="Z7484" s="3" t="s">
        <v>47</v>
      </c>
      <c r="AA7484" s="3" t="s">
        <v>47</v>
      </c>
      <c r="AB7484" s="12" t="s">
        <v>47</v>
      </c>
      <c r="AC7484" s="3" t="s">
        <v>47</v>
      </c>
      <c r="AD7484" s="3" t="s">
        <v>47</v>
      </c>
      <c r="AE7484" s="3" t="s">
        <v>47</v>
      </c>
      <c r="AG7484" s="3" t="s">
        <v>52</v>
      </c>
      <c r="AK7484" s="3" t="s">
        <v>47</v>
      </c>
      <c r="AL7484" s="3" t="s">
        <v>52</v>
      </c>
      <c r="AM7484" s="3" t="s">
        <v>47</v>
      </c>
      <c r="AO7484" s="3" t="s">
        <v>47</v>
      </c>
      <c r="AU7484" s="3">
        <v>0</v>
      </c>
      <c r="AV7484" s="3">
        <v>11</v>
      </c>
      <c r="AW7484" s="3">
        <v>3</v>
      </c>
      <c r="AX7484" s="3">
        <v>6</v>
      </c>
      <c r="AY7484" s="3">
        <v>54.55</v>
      </c>
      <c r="AZ7484" s="6" t="str">
        <f t="shared" si="816"/>
        <v>3824.2</v>
      </c>
      <c r="BC7484" s="12" t="s">
        <v>19596</v>
      </c>
      <c r="BJ7484" s="12">
        <f t="shared" si="817"/>
        <v>1</v>
      </c>
      <c r="BK7484" s="12">
        <f t="shared" si="818"/>
        <v>0</v>
      </c>
      <c r="BP7484" s="3" t="s">
        <v>54</v>
      </c>
      <c r="BR7484" s="3" t="s">
        <v>54</v>
      </c>
      <c r="BW7484" s="3" t="s">
        <v>19597</v>
      </c>
      <c r="BX7484" s="3" t="s">
        <v>19598</v>
      </c>
      <c r="BZ7484" s="3" t="s">
        <v>19598</v>
      </c>
      <c r="CG7484" s="3" t="s">
        <v>19598</v>
      </c>
      <c r="CK7484" s="3" t="s">
        <v>19597</v>
      </c>
      <c r="CQ7484" s="3" t="str">
        <f>CONCATENATE(baseURL!$A$1,baseURL!$B$1,baseURL!$C$1,".",C7484,".",L7484,".pkl&amp;seq=",BC7484,"&amp;varMods=Deamidated-N")</f>
        <v>http://proteomics.broadinstitute.org/millscripts/viewfeed.pl?side=xl&amp;cycle=1&amp;fixedMods=iaaC&amp;file=msdataSM/iPRG2012_nd/cpick_in/iPRG2012_nd.3824.2.0.pkl&amp;seq=VCEHLnLLEEDYFGLALWDNATSK&amp;varMods=Deamidated-N</v>
      </c>
    </row>
    <row r="7485" spans="1:95" x14ac:dyDescent="0.2">
      <c r="A7485" s="3">
        <v>5616</v>
      </c>
      <c r="B7485" s="2" t="s">
        <v>19599</v>
      </c>
      <c r="C7485" s="2" t="s">
        <v>19592</v>
      </c>
      <c r="D7485" s="3">
        <v>17613</v>
      </c>
      <c r="E7485" s="3">
        <v>17597</v>
      </c>
      <c r="F7485" s="3">
        <v>80328</v>
      </c>
      <c r="G7485" s="3">
        <v>21421</v>
      </c>
      <c r="H7485" s="3">
        <v>71.580699999999993</v>
      </c>
      <c r="I7485" s="30">
        <v>881.44466999999997</v>
      </c>
      <c r="J7485" s="30">
        <v>881.44467150000003</v>
      </c>
      <c r="K7485" s="30">
        <v>0</v>
      </c>
      <c r="L7485" s="3">
        <v>2</v>
      </c>
      <c r="M7485" s="3">
        <v>0</v>
      </c>
      <c r="N7485" s="10">
        <f t="shared" si="812"/>
        <v>1</v>
      </c>
      <c r="O7485" s="35">
        <v>2</v>
      </c>
      <c r="P7485" s="17"/>
      <c r="Q7485" s="40">
        <v>1761.87276</v>
      </c>
      <c r="R7485" s="40">
        <v>881.44002</v>
      </c>
      <c r="S7485" s="18">
        <f t="shared" si="813"/>
        <v>5.2754582211613474</v>
      </c>
      <c r="T7485" s="18">
        <f t="shared" si="814"/>
        <v>5.2771599819380555</v>
      </c>
      <c r="U7485" s="18">
        <f t="shared" si="815"/>
        <v>5.1960427211288511</v>
      </c>
      <c r="V7485" s="30">
        <v>881.44460000000004</v>
      </c>
      <c r="X7485" s="3" t="s">
        <v>47</v>
      </c>
      <c r="Y7485" s="3" t="s">
        <v>47</v>
      </c>
      <c r="Z7485" s="3" t="s">
        <v>47</v>
      </c>
      <c r="AA7485" s="3" t="s">
        <v>48</v>
      </c>
      <c r="AB7485" s="12" t="s">
        <v>47</v>
      </c>
      <c r="AC7485" s="3" t="s">
        <v>47</v>
      </c>
      <c r="AD7485" s="3" t="s">
        <v>47</v>
      </c>
      <c r="AE7485" s="3" t="s">
        <v>47</v>
      </c>
      <c r="AF7485" s="3" t="s">
        <v>47</v>
      </c>
      <c r="AG7485" s="3" t="s">
        <v>47</v>
      </c>
      <c r="AH7485" s="3" t="s">
        <v>47</v>
      </c>
      <c r="AI7485" s="3" t="s">
        <v>47</v>
      </c>
      <c r="AJ7485" s="3" t="s">
        <v>47</v>
      </c>
      <c r="AK7485" s="3" t="s">
        <v>48</v>
      </c>
      <c r="AL7485" s="3" t="s">
        <v>47</v>
      </c>
      <c r="AM7485" s="3" t="s">
        <v>47</v>
      </c>
      <c r="AU7485" s="3">
        <v>0</v>
      </c>
      <c r="AV7485" s="3">
        <v>14</v>
      </c>
      <c r="AW7485" s="3">
        <v>1</v>
      </c>
      <c r="AX7485" s="3">
        <v>14</v>
      </c>
      <c r="AY7485" s="3">
        <v>100</v>
      </c>
      <c r="AZ7485" s="6" t="str">
        <f t="shared" si="816"/>
        <v>3825.2</v>
      </c>
      <c r="BC7485" s="12" t="s">
        <v>19600</v>
      </c>
      <c r="BJ7485" s="12">
        <f t="shared" si="817"/>
        <v>0</v>
      </c>
      <c r="BK7485" s="12">
        <f t="shared" si="818"/>
        <v>0</v>
      </c>
      <c r="CQ7485" s="3" t="str">
        <f>CONCATENATE(baseURL!$A$1,baseURL!$B$1,baseURL!$C$1,".",C7485,".",L7485,".pkl&amp;seq=",BC7485)</f>
        <v>http://proteomics.broadinstitute.org/millscripts/viewfeed.pl?side=xl&amp;cycle=1&amp;fixedMods=iaaC&amp;file=msdataSM/iPRG2012_nd/cpick_in/iPRG2012_nd.3825.2.2.pkl&amp;seq=ALGLMALLDEGETDWK</v>
      </c>
    </row>
    <row r="7486" spans="1:95" x14ac:dyDescent="0.2">
      <c r="A7486" s="3">
        <v>1575</v>
      </c>
      <c r="B7486" s="2" t="s">
        <v>19601</v>
      </c>
      <c r="C7486" s="2" t="s">
        <v>19595</v>
      </c>
      <c r="D7486" s="3">
        <v>17614</v>
      </c>
      <c r="E7486" s="3">
        <v>17598</v>
      </c>
      <c r="F7486" s="3">
        <v>80329</v>
      </c>
      <c r="G7486" s="3">
        <v>21422</v>
      </c>
      <c r="H7486" s="3">
        <v>71.586500000000001</v>
      </c>
      <c r="I7486" s="30">
        <v>965.02775999999994</v>
      </c>
      <c r="J7486" s="30">
        <v>965.02776059999997</v>
      </c>
      <c r="K7486" s="30">
        <v>0</v>
      </c>
      <c r="L7486" s="3">
        <v>2</v>
      </c>
      <c r="M7486" s="3">
        <v>0</v>
      </c>
      <c r="N7486" s="10">
        <f t="shared" si="812"/>
        <v>1</v>
      </c>
      <c r="O7486" s="35">
        <v>2</v>
      </c>
      <c r="P7486" s="17"/>
      <c r="Q7486" s="40">
        <v>1928.9501</v>
      </c>
      <c r="R7486" s="40">
        <v>964.97869000000003</v>
      </c>
      <c r="S7486" s="18">
        <f t="shared" si="813"/>
        <v>50.850863867175271</v>
      </c>
      <c r="T7486" s="18">
        <f t="shared" si="814"/>
        <v>50.851485642585899</v>
      </c>
      <c r="U7486" s="18">
        <f t="shared" si="815"/>
        <v>3.9482737177650722</v>
      </c>
      <c r="V7486" s="30">
        <v>964.98249999999996</v>
      </c>
      <c r="X7486" s="3" t="s">
        <v>47</v>
      </c>
      <c r="Y7486" s="3" t="s">
        <v>47</v>
      </c>
      <c r="AB7486" s="12" t="s">
        <v>47</v>
      </c>
      <c r="AD7486" s="3" t="s">
        <v>47</v>
      </c>
      <c r="AJ7486" s="3" t="s">
        <v>47</v>
      </c>
      <c r="AK7486" s="3" t="s">
        <v>47</v>
      </c>
      <c r="AL7486" s="3" t="s">
        <v>52</v>
      </c>
      <c r="AM7486" s="3" t="s">
        <v>47</v>
      </c>
      <c r="AU7486" s="3">
        <v>0</v>
      </c>
      <c r="AV7486" s="3">
        <v>7</v>
      </c>
      <c r="AW7486" s="3">
        <v>1</v>
      </c>
      <c r="AX7486" s="3">
        <v>7</v>
      </c>
      <c r="AY7486" s="3">
        <v>100</v>
      </c>
      <c r="AZ7486" s="6" t="str">
        <f t="shared" si="816"/>
        <v>3825.3</v>
      </c>
      <c r="BC7486" s="12" t="s">
        <v>19555</v>
      </c>
      <c r="BJ7486" s="12">
        <f t="shared" si="817"/>
        <v>0</v>
      </c>
      <c r="BK7486" s="12">
        <f t="shared" si="818"/>
        <v>0</v>
      </c>
      <c r="CQ7486" s="3" t="str">
        <f>CONCATENATE(baseURL!$A$1,baseURL!$B$1,baseURL!$C$1,".",C7486,".",L7486,".pkl&amp;seq=",BC7486)</f>
        <v>http://proteomics.broadinstitute.org/millscripts/viewfeed.pl?side=xl&amp;cycle=1&amp;fixedMods=iaaC&amp;file=msdataSM/iPRG2012_nd/cpick_in/iPRG2012_nd.3825.3.2.pkl&amp;seq=DVAAQDFLNAYASFLQR</v>
      </c>
    </row>
    <row r="7487" spans="1:95" x14ac:dyDescent="0.2">
      <c r="A7487" s="3">
        <v>837</v>
      </c>
      <c r="B7487" s="2" t="s">
        <v>19607</v>
      </c>
      <c r="C7487" s="2" t="s">
        <v>19608</v>
      </c>
      <c r="D7487" s="3">
        <v>17618</v>
      </c>
      <c r="E7487" s="3">
        <v>17602</v>
      </c>
      <c r="F7487" s="3">
        <v>80432</v>
      </c>
      <c r="G7487" s="3">
        <v>21431</v>
      </c>
      <c r="H7487" s="3">
        <v>71.656099999999995</v>
      </c>
      <c r="I7487" s="30">
        <v>650.98272999999995</v>
      </c>
      <c r="J7487" s="30">
        <v>650.98336549999999</v>
      </c>
      <c r="K7487" s="30">
        <v>-6.4000000000000005E-4</v>
      </c>
      <c r="L7487" s="3">
        <v>3</v>
      </c>
      <c r="M7487" s="3">
        <v>3</v>
      </c>
      <c r="N7487" s="10">
        <f t="shared" si="812"/>
        <v>1</v>
      </c>
      <c r="O7487" s="35">
        <v>3</v>
      </c>
      <c r="P7487" s="17"/>
      <c r="Q7487" s="40">
        <v>1950.9320499999999</v>
      </c>
      <c r="R7487" s="32">
        <v>650.98220000000003</v>
      </c>
      <c r="S7487" s="18">
        <f t="shared" si="813"/>
        <v>0.81415436537655539</v>
      </c>
      <c r="T7487" s="18">
        <f t="shared" si="814"/>
        <v>1.7903715339012489</v>
      </c>
      <c r="U7487" s="18">
        <f t="shared" si="815"/>
        <v>1.5361403122487114</v>
      </c>
      <c r="V7487" s="30">
        <v>650.98320000000001</v>
      </c>
      <c r="W7487" s="3" t="s">
        <v>47</v>
      </c>
      <c r="X7487" s="3" t="s">
        <v>47</v>
      </c>
      <c r="Y7487" s="3" t="s">
        <v>47</v>
      </c>
      <c r="Z7487" s="3" t="s">
        <v>52</v>
      </c>
      <c r="AA7487" s="3" t="s">
        <v>47</v>
      </c>
      <c r="AD7487" s="3" t="s">
        <v>47</v>
      </c>
      <c r="AE7487" s="3" t="s">
        <v>47</v>
      </c>
      <c r="AF7487" s="3" t="s">
        <v>47</v>
      </c>
      <c r="AG7487" s="3" t="s">
        <v>52</v>
      </c>
      <c r="AH7487" s="3" t="s">
        <v>52</v>
      </c>
      <c r="AJ7487" s="3" t="s">
        <v>47</v>
      </c>
      <c r="AK7487" s="3" t="s">
        <v>52</v>
      </c>
      <c r="AL7487" s="3" t="s">
        <v>52</v>
      </c>
      <c r="AO7487" s="3" t="s">
        <v>47</v>
      </c>
      <c r="AU7487" s="3">
        <v>0</v>
      </c>
      <c r="AV7487" s="3">
        <v>9</v>
      </c>
      <c r="AW7487" s="3">
        <v>2</v>
      </c>
      <c r="AX7487" s="3">
        <v>8</v>
      </c>
      <c r="AY7487" s="3">
        <v>88.89</v>
      </c>
      <c r="AZ7487" s="6" t="str">
        <f t="shared" si="816"/>
        <v>3830.1</v>
      </c>
      <c r="BC7487" s="12" t="s">
        <v>19569</v>
      </c>
      <c r="BJ7487" s="12">
        <f t="shared" si="817"/>
        <v>0</v>
      </c>
      <c r="BK7487" s="12">
        <f t="shared" si="818"/>
        <v>0</v>
      </c>
      <c r="BL7487" s="3" t="s">
        <v>162</v>
      </c>
      <c r="BR7487" s="3" t="s">
        <v>162</v>
      </c>
      <c r="CF7487" s="3" t="s">
        <v>19570</v>
      </c>
      <c r="CQ7487" s="3" t="str">
        <f>CONCATENATE(baseURL!$A$1,baseURL!$B$1,baseURL!$C$1,".",C7487,".",L7487,".pkl&amp;seq=",BC7487,"&amp;varMods=Sodiated-D")</f>
        <v>http://proteomics.broadinstitute.org/millscripts/viewfeed.pl?side=xl&amp;cycle=1&amp;fixedMods=iaaC&amp;file=msdataSM/iPRG2012_nd/cpick_in/iPRG2012_nd.3830.1.3.pkl&amp;seq=DVAAQdFLNAYASFLQR&amp;varMods=Sodiated-D</v>
      </c>
    </row>
    <row r="7488" spans="1:95" x14ac:dyDescent="0.2">
      <c r="A7488" s="3">
        <v>3961</v>
      </c>
      <c r="B7488" s="2" t="s">
        <v>19609</v>
      </c>
      <c r="C7488" s="2" t="s">
        <v>19610</v>
      </c>
      <c r="D7488" s="3">
        <v>17620</v>
      </c>
      <c r="E7488" s="3">
        <v>17604</v>
      </c>
      <c r="F7488" s="3">
        <v>80434</v>
      </c>
      <c r="G7488" s="3">
        <v>21433</v>
      </c>
      <c r="H7488" s="3">
        <v>71.6678</v>
      </c>
      <c r="I7488" s="30">
        <v>755.41806999999994</v>
      </c>
      <c r="J7488" s="30">
        <v>755.41806799999995</v>
      </c>
      <c r="K7488" s="30">
        <v>0</v>
      </c>
      <c r="L7488" s="3">
        <v>3</v>
      </c>
      <c r="M7488" s="3">
        <v>0</v>
      </c>
      <c r="N7488" s="10">
        <f t="shared" si="812"/>
        <v>1</v>
      </c>
      <c r="O7488" s="35">
        <v>3</v>
      </c>
      <c r="P7488" s="17"/>
      <c r="Q7488" s="40">
        <v>2264.2384099999999</v>
      </c>
      <c r="R7488" s="40">
        <v>755.41764999999998</v>
      </c>
      <c r="S7488" s="18">
        <f t="shared" si="813"/>
        <v>0.55598383220564607</v>
      </c>
      <c r="T7488" s="18">
        <f t="shared" si="814"/>
        <v>0.55333629015397379</v>
      </c>
      <c r="U7488" s="18">
        <f t="shared" si="815"/>
        <v>0.19856565447740565</v>
      </c>
      <c r="V7488" s="30">
        <v>755.41780000000006</v>
      </c>
      <c r="W7488" s="3" t="s">
        <v>47</v>
      </c>
      <c r="X7488" s="3" t="s">
        <v>47</v>
      </c>
      <c r="Y7488" s="3" t="s">
        <v>47</v>
      </c>
      <c r="Z7488" s="3" t="s">
        <v>47</v>
      </c>
      <c r="AA7488" s="3" t="s">
        <v>47</v>
      </c>
      <c r="AB7488" s="12" t="s">
        <v>47</v>
      </c>
      <c r="AC7488" s="3" t="s">
        <v>47</v>
      </c>
      <c r="AD7488" s="3" t="s">
        <v>47</v>
      </c>
      <c r="AF7488" s="3" t="s">
        <v>47</v>
      </c>
      <c r="AG7488" s="3" t="s">
        <v>47</v>
      </c>
      <c r="AI7488" s="3" t="s">
        <v>47</v>
      </c>
      <c r="AJ7488" s="3" t="s">
        <v>47</v>
      </c>
      <c r="AK7488" s="3" t="s">
        <v>52</v>
      </c>
      <c r="AL7488" s="3" t="s">
        <v>47</v>
      </c>
      <c r="AM7488" s="3" t="s">
        <v>47</v>
      </c>
      <c r="AN7488" s="3" t="s">
        <v>47</v>
      </c>
      <c r="AU7488" s="3">
        <v>0</v>
      </c>
      <c r="AV7488" s="3">
        <v>15</v>
      </c>
      <c r="AW7488" s="3">
        <v>1</v>
      </c>
      <c r="AX7488" s="3">
        <v>15</v>
      </c>
      <c r="AY7488" s="3">
        <v>100</v>
      </c>
      <c r="AZ7488" s="6" t="str">
        <f t="shared" si="816"/>
        <v>3830.3</v>
      </c>
      <c r="BC7488" s="12" t="s">
        <v>19611</v>
      </c>
      <c r="BJ7488" s="12">
        <f t="shared" si="817"/>
        <v>0</v>
      </c>
      <c r="BK7488" s="12">
        <f t="shared" si="818"/>
        <v>0</v>
      </c>
      <c r="CQ7488" s="3" t="str">
        <f>CONCATENATE(baseURL!$A$1,baseURL!$B$1,baseURL!$C$1,".",C7488,".",L7488,".pkl&amp;seq=",BC7488)</f>
        <v>http://proteomics.broadinstitute.org/millscripts/viewfeed.pl?side=xl&amp;cycle=1&amp;fixedMods=iaaC&amp;file=msdataSM/iPRG2012_nd/cpick_in/iPRG2012_nd.3830.3.3.pkl&amp;seq=SLTGFTDVGETLLGVDSLLKAK</v>
      </c>
    </row>
    <row r="7489" spans="1:95" x14ac:dyDescent="0.2">
      <c r="A7489" s="3">
        <v>3955</v>
      </c>
      <c r="B7489" s="2" t="s">
        <v>19612</v>
      </c>
      <c r="C7489" s="2" t="s">
        <v>19613</v>
      </c>
      <c r="D7489" s="3">
        <v>17621</v>
      </c>
      <c r="E7489" s="3">
        <v>17605</v>
      </c>
      <c r="F7489" s="3">
        <v>80453</v>
      </c>
      <c r="G7489" s="3">
        <v>21435</v>
      </c>
      <c r="H7489" s="3">
        <v>71.679699999999997</v>
      </c>
      <c r="I7489" s="30">
        <v>749.79521</v>
      </c>
      <c r="J7489" s="30">
        <v>749.79520630000002</v>
      </c>
      <c r="K7489" s="30">
        <v>0</v>
      </c>
      <c r="L7489" s="3">
        <v>3</v>
      </c>
      <c r="M7489" s="3">
        <v>0</v>
      </c>
      <c r="N7489" s="10">
        <f t="shared" si="812"/>
        <v>1</v>
      </c>
      <c r="O7489" s="35">
        <v>3</v>
      </c>
      <c r="P7489" s="17"/>
      <c r="Q7489" s="40">
        <v>2247.3686299999999</v>
      </c>
      <c r="R7489" s="40">
        <v>749.79439000000002</v>
      </c>
      <c r="S7489" s="18">
        <f t="shared" si="813"/>
        <v>1.0936331491838209</v>
      </c>
      <c r="T7489" s="18">
        <f t="shared" si="814"/>
        <v>1.0886984630503469</v>
      </c>
      <c r="U7489" s="18">
        <f t="shared" si="815"/>
        <v>1.0802961595929115</v>
      </c>
      <c r="V7489" s="30">
        <v>749.79520000000002</v>
      </c>
      <c r="W7489" s="3" t="s">
        <v>47</v>
      </c>
      <c r="X7489" s="3" t="s">
        <v>47</v>
      </c>
      <c r="Y7489" s="3" t="s">
        <v>47</v>
      </c>
      <c r="Z7489" s="3" t="s">
        <v>47</v>
      </c>
      <c r="AB7489" s="12" t="s">
        <v>47</v>
      </c>
      <c r="AC7489" s="3" t="s">
        <v>47</v>
      </c>
      <c r="AD7489" s="3" t="s">
        <v>47</v>
      </c>
      <c r="AF7489" s="3" t="s">
        <v>47</v>
      </c>
      <c r="AG7489" s="3" t="s">
        <v>47</v>
      </c>
      <c r="AI7489" s="3" t="s">
        <v>47</v>
      </c>
      <c r="AJ7489" s="3" t="s">
        <v>47</v>
      </c>
      <c r="AL7489" s="3" t="s">
        <v>47</v>
      </c>
      <c r="AM7489" s="3" t="s">
        <v>47</v>
      </c>
      <c r="AN7489" s="3" t="s">
        <v>48</v>
      </c>
      <c r="AU7489" s="3">
        <v>0</v>
      </c>
      <c r="AV7489" s="3">
        <v>13</v>
      </c>
      <c r="AW7489" s="3">
        <v>1</v>
      </c>
      <c r="AX7489" s="3">
        <v>13</v>
      </c>
      <c r="AY7489" s="3">
        <v>100</v>
      </c>
      <c r="AZ7489" s="6" t="str">
        <f t="shared" si="816"/>
        <v>3831.1</v>
      </c>
      <c r="BC7489" s="12" t="s">
        <v>19614</v>
      </c>
      <c r="BJ7489" s="12">
        <f t="shared" si="817"/>
        <v>0</v>
      </c>
      <c r="BK7489" s="12">
        <f t="shared" si="818"/>
        <v>0</v>
      </c>
      <c r="CQ7489" s="3" t="str">
        <f>CONCATENATE(baseURL!$A$1,baseURL!$B$1,baseURL!$C$1,".",C7489,".",L7489,".pkl&amp;seq=",BC7489)</f>
        <v>http://proteomics.broadinstitute.org/millscripts/viewfeed.pl?side=xl&amp;cycle=1&amp;fixedMods=iaaC&amp;file=msdataSM/iPRG2012_nd/cpick_in/iPRG2012_nd.3831.1.3.pkl&amp;seq=LLVLSNPVNSLVPLAVETLKK</v>
      </c>
    </row>
    <row r="7490" spans="1:95" x14ac:dyDescent="0.2">
      <c r="A7490" s="3">
        <v>4640</v>
      </c>
      <c r="B7490" s="2" t="s">
        <v>19615</v>
      </c>
      <c r="C7490" s="2" t="s">
        <v>19607</v>
      </c>
      <c r="D7490" s="3">
        <v>17622</v>
      </c>
      <c r="E7490" s="3">
        <v>17606</v>
      </c>
      <c r="F7490" s="3">
        <v>80454</v>
      </c>
      <c r="G7490" s="3">
        <v>21436</v>
      </c>
      <c r="H7490" s="3">
        <v>71.685500000000005</v>
      </c>
      <c r="I7490" s="30">
        <v>895.85721000000001</v>
      </c>
      <c r="J7490" s="30">
        <v>895.86157860000003</v>
      </c>
      <c r="K7490" s="30">
        <v>-4.3699999999999998E-3</v>
      </c>
      <c r="L7490" s="3">
        <v>5</v>
      </c>
      <c r="M7490" s="3">
        <v>5</v>
      </c>
      <c r="N7490" s="10">
        <f t="shared" ref="N7490:N7553" si="819">IF(AND(M7490&gt;0,L7490&gt;0), IF(M7490=L7490,1,-1), 1)</f>
        <v>1</v>
      </c>
      <c r="O7490" s="35">
        <v>5</v>
      </c>
      <c r="P7490" s="17"/>
      <c r="Q7490" s="40">
        <v>4475.26638</v>
      </c>
      <c r="R7490" s="40">
        <v>895.85910000000001</v>
      </c>
      <c r="S7490" s="18">
        <f t="shared" ref="S7490:S7553" si="820">1000000*(I7490-R7490)/R7490</f>
        <v>-2.1097067608098818</v>
      </c>
      <c r="T7490" s="18">
        <f t="shared" ref="T7490:T7553" si="821">1000000*(J7490-R7490)/R7490</f>
        <v>2.7667297234773303</v>
      </c>
      <c r="U7490" s="18">
        <f t="shared" ref="U7490:U7553" si="822">1000000*(V7490-R7490)/R7490</f>
        <v>2.5673680157862848</v>
      </c>
      <c r="V7490" s="30">
        <v>895.8614</v>
      </c>
      <c r="W7490" s="3" t="s">
        <v>47</v>
      </c>
      <c r="X7490" s="3" t="s">
        <v>47</v>
      </c>
      <c r="Y7490" s="3" t="s">
        <v>47</v>
      </c>
      <c r="Z7490" s="3" t="s">
        <v>47</v>
      </c>
      <c r="AA7490" s="3" t="s">
        <v>48</v>
      </c>
      <c r="AB7490" s="12" t="s">
        <v>47</v>
      </c>
      <c r="AC7490" s="3" t="s">
        <v>47</v>
      </c>
      <c r="AD7490" s="3" t="s">
        <v>47</v>
      </c>
      <c r="AE7490" s="3" t="s">
        <v>47</v>
      </c>
      <c r="AF7490" s="3" t="s">
        <v>48</v>
      </c>
      <c r="AG7490" s="3" t="s">
        <v>48</v>
      </c>
      <c r="AK7490" s="3" t="s">
        <v>47</v>
      </c>
      <c r="AL7490" s="3" t="s">
        <v>47</v>
      </c>
      <c r="AM7490" s="3" t="s">
        <v>47</v>
      </c>
      <c r="AU7490" s="3">
        <v>0</v>
      </c>
      <c r="AV7490" s="3">
        <v>11</v>
      </c>
      <c r="AW7490" s="3">
        <v>1</v>
      </c>
      <c r="AX7490" s="3">
        <v>11</v>
      </c>
      <c r="AY7490" s="3">
        <v>100</v>
      </c>
      <c r="AZ7490" s="6" t="str">
        <f t="shared" ref="AZ7490:AZ7553" si="823">HYPERLINK(CQ7490,C7490)</f>
        <v>3831.2</v>
      </c>
      <c r="BC7490" s="12" t="s">
        <v>19616</v>
      </c>
      <c r="BJ7490" s="12">
        <f t="shared" ref="BJ7490:BJ7553" si="824">LEN(BC7490)-LEN(SUBSTITUTE(BC7490,"C",""))</f>
        <v>0</v>
      </c>
      <c r="BK7490" s="12">
        <f t="shared" ref="BK7490:BK7553" si="825">LEN(BC7490)-LEN(SUBSTITUTE(BC7490,"c",""))</f>
        <v>0</v>
      </c>
      <c r="CQ7490" s="3" t="str">
        <f>CONCATENATE(baseURL!$A$1,baseURL!$B$1,baseURL!$C$1,".",C7490,".",L7490,".pkl&amp;seq=",BC7490)</f>
        <v>http://proteomics.broadinstitute.org/millscripts/viewfeed.pl?side=xl&amp;cycle=1&amp;fixedMods=iaaC&amp;file=msdataSM/iPRG2012_nd/cpick_in/iPRG2012_nd.3831.2.5.pkl&amp;seq=LGEHNLDVLEGNEQFLNAAKLLTHPNFNGNTLDNDLMLLK</v>
      </c>
    </row>
    <row r="7491" spans="1:95" x14ac:dyDescent="0.2">
      <c r="A7491" s="3">
        <v>6678</v>
      </c>
      <c r="B7491" s="2" t="s">
        <v>19617</v>
      </c>
      <c r="C7491" s="2" t="s">
        <v>19618</v>
      </c>
      <c r="D7491" s="3">
        <v>17623</v>
      </c>
      <c r="E7491" s="3">
        <v>17607</v>
      </c>
      <c r="F7491" s="3">
        <v>80455</v>
      </c>
      <c r="G7491" s="3">
        <v>21437</v>
      </c>
      <c r="H7491" s="3">
        <v>71.691400000000002</v>
      </c>
      <c r="I7491" s="30">
        <v>1028.8689999999999</v>
      </c>
      <c r="J7491" s="30">
        <v>1028.8749499999999</v>
      </c>
      <c r="K7491" s="30">
        <v>-5.9500000000000004E-3</v>
      </c>
      <c r="L7491" s="3">
        <v>3</v>
      </c>
      <c r="M7491" s="3">
        <v>3</v>
      </c>
      <c r="N7491" s="10">
        <f t="shared" si="819"/>
        <v>1</v>
      </c>
      <c r="O7491" s="35">
        <v>3</v>
      </c>
      <c r="P7491" s="17"/>
      <c r="Q7491" s="40">
        <v>3084.6074400000002</v>
      </c>
      <c r="R7491" s="40">
        <v>1028.874</v>
      </c>
      <c r="S7491" s="18">
        <f t="shared" si="820"/>
        <v>-4.8596815548931547</v>
      </c>
      <c r="T7491" s="18">
        <f t="shared" si="821"/>
        <v>0.92333949528826398</v>
      </c>
      <c r="U7491" s="18">
        <f t="shared" si="822"/>
        <v>0.8747426798630884</v>
      </c>
      <c r="V7491" s="30">
        <v>1028.8749</v>
      </c>
      <c r="W7491" s="3" t="s">
        <v>47</v>
      </c>
      <c r="X7491" s="3" t="s">
        <v>47</v>
      </c>
      <c r="Y7491" s="3" t="s">
        <v>47</v>
      </c>
      <c r="Z7491" s="3" t="s">
        <v>47</v>
      </c>
      <c r="AA7491" s="3" t="s">
        <v>47</v>
      </c>
      <c r="AB7491" s="12" t="s">
        <v>47</v>
      </c>
      <c r="AC7491" s="3" t="s">
        <v>47</v>
      </c>
      <c r="AD7491" s="3" t="s">
        <v>47</v>
      </c>
      <c r="AE7491" s="3" t="s">
        <v>47</v>
      </c>
      <c r="AF7491" s="3" t="s">
        <v>47</v>
      </c>
      <c r="AG7491" s="3" t="s">
        <v>47</v>
      </c>
      <c r="AI7491" s="3" t="s">
        <v>47</v>
      </c>
      <c r="AJ7491" s="3" t="s">
        <v>47</v>
      </c>
      <c r="AK7491" s="3" t="s">
        <v>47</v>
      </c>
      <c r="AL7491" s="3" t="s">
        <v>47</v>
      </c>
      <c r="AU7491" s="3">
        <v>0</v>
      </c>
      <c r="AV7491" s="3">
        <v>15</v>
      </c>
      <c r="AW7491" s="3">
        <v>1</v>
      </c>
      <c r="AX7491" s="3">
        <v>15</v>
      </c>
      <c r="AY7491" s="3">
        <v>100</v>
      </c>
      <c r="AZ7491" s="6" t="str">
        <f t="shared" si="823"/>
        <v>3831.3</v>
      </c>
      <c r="BC7491" s="12" t="s">
        <v>19619</v>
      </c>
      <c r="BJ7491" s="12">
        <f t="shared" si="824"/>
        <v>0</v>
      </c>
      <c r="BK7491" s="12">
        <f t="shared" si="825"/>
        <v>0</v>
      </c>
      <c r="CQ7491" s="3" t="str">
        <f>CONCATENATE(baseURL!$A$1,baseURL!$B$1,baseURL!$C$1,".",C7491,".",L7491,".pkl&amp;seq=",BC7491)</f>
        <v>http://proteomics.broadinstitute.org/millscripts/viewfeed.pl?side=xl&amp;cycle=1&amp;fixedMods=iaaC&amp;file=msdataSM/iPRG2012_nd/cpick_in/iPRG2012_nd.3831.3.3.pkl&amp;seq=LVMGLYGLTTPQTVENFYQLTLSRDPK</v>
      </c>
    </row>
    <row r="7492" spans="1:95" x14ac:dyDescent="0.2">
      <c r="A7492" s="3">
        <v>6677</v>
      </c>
      <c r="B7492" s="2" t="s">
        <v>19620</v>
      </c>
      <c r="C7492" s="2" t="s">
        <v>19621</v>
      </c>
      <c r="D7492" s="3">
        <v>17624</v>
      </c>
      <c r="E7492" s="3">
        <v>17608</v>
      </c>
      <c r="F7492" s="3">
        <v>80495</v>
      </c>
      <c r="G7492" s="3">
        <v>21440</v>
      </c>
      <c r="H7492" s="3">
        <v>71.720500000000001</v>
      </c>
      <c r="I7492" s="30">
        <v>771.91282999999999</v>
      </c>
      <c r="J7492" s="30">
        <v>771.90863920000004</v>
      </c>
      <c r="K7492" s="30">
        <v>4.1900000000000001E-3</v>
      </c>
      <c r="L7492" s="3">
        <v>4</v>
      </c>
      <c r="M7492" s="3">
        <v>4</v>
      </c>
      <c r="N7492" s="10">
        <f t="shared" si="819"/>
        <v>1</v>
      </c>
      <c r="O7492" s="35">
        <v>4</v>
      </c>
      <c r="P7492" s="17"/>
      <c r="Q7492" s="40">
        <v>3084.6074400000002</v>
      </c>
      <c r="R7492" s="40">
        <v>771.90732000000003</v>
      </c>
      <c r="S7492" s="18">
        <f t="shared" si="820"/>
        <v>7.1381626487987981</v>
      </c>
      <c r="T7492" s="18">
        <f t="shared" si="821"/>
        <v>1.7090134603357994</v>
      </c>
      <c r="U7492" s="18">
        <f t="shared" si="822"/>
        <v>1.7877793929022983</v>
      </c>
      <c r="V7492" s="30">
        <v>771.90869999999995</v>
      </c>
      <c r="W7492" s="3" t="s">
        <v>47</v>
      </c>
      <c r="X7492" s="3" t="s">
        <v>47</v>
      </c>
      <c r="Y7492" s="3" t="s">
        <v>47</v>
      </c>
      <c r="Z7492" s="3" t="s">
        <v>47</v>
      </c>
      <c r="AA7492" s="3" t="s">
        <v>47</v>
      </c>
      <c r="AB7492" s="12" t="s">
        <v>47</v>
      </c>
      <c r="AC7492" s="3" t="s">
        <v>47</v>
      </c>
      <c r="AD7492" s="3" t="s">
        <v>47</v>
      </c>
      <c r="AE7492" s="3" t="s">
        <v>47</v>
      </c>
      <c r="AF7492" s="3" t="s">
        <v>47</v>
      </c>
      <c r="AG7492" s="3" t="s">
        <v>47</v>
      </c>
      <c r="AI7492" s="3" t="s">
        <v>47</v>
      </c>
      <c r="AJ7492" s="3" t="s">
        <v>47</v>
      </c>
      <c r="AK7492" s="3" t="s">
        <v>47</v>
      </c>
      <c r="AL7492" s="3" t="s">
        <v>47</v>
      </c>
      <c r="AU7492" s="3">
        <v>0</v>
      </c>
      <c r="AV7492" s="3">
        <v>15</v>
      </c>
      <c r="AW7492" s="3">
        <v>1</v>
      </c>
      <c r="AX7492" s="3">
        <v>15</v>
      </c>
      <c r="AY7492" s="3">
        <v>100</v>
      </c>
      <c r="AZ7492" s="6" t="str">
        <f t="shared" si="823"/>
        <v>3833.1</v>
      </c>
      <c r="BC7492" s="12" t="s">
        <v>19619</v>
      </c>
      <c r="BJ7492" s="12">
        <f t="shared" si="824"/>
        <v>0</v>
      </c>
      <c r="BK7492" s="12">
        <f t="shared" si="825"/>
        <v>0</v>
      </c>
      <c r="CQ7492" s="3" t="str">
        <f>CONCATENATE(baseURL!$A$1,baseURL!$B$1,baseURL!$C$1,".",C7492,".",L7492,".pkl&amp;seq=",BC7492)</f>
        <v>http://proteomics.broadinstitute.org/millscripts/viewfeed.pl?side=xl&amp;cycle=1&amp;fixedMods=iaaC&amp;file=msdataSM/iPRG2012_nd/cpick_in/iPRG2012_nd.3833.1.4.pkl&amp;seq=LVMGLYGLTTPQTVENFYQLTLSRDPK</v>
      </c>
    </row>
    <row r="7493" spans="1:95" x14ac:dyDescent="0.2">
      <c r="A7493" s="3">
        <v>6676</v>
      </c>
      <c r="B7493" s="2" t="s">
        <v>19622</v>
      </c>
      <c r="C7493" s="2" t="s">
        <v>19623</v>
      </c>
      <c r="D7493" s="3">
        <v>17625</v>
      </c>
      <c r="E7493" s="3">
        <v>17609</v>
      </c>
      <c r="F7493" s="3">
        <v>80516</v>
      </c>
      <c r="G7493" s="3">
        <v>21442</v>
      </c>
      <c r="H7493" s="3">
        <v>71.735900000000001</v>
      </c>
      <c r="I7493" s="30">
        <v>771.91195000000005</v>
      </c>
      <c r="J7493" s="30">
        <v>771.90863920000004</v>
      </c>
      <c r="K7493" s="30">
        <v>3.31E-3</v>
      </c>
      <c r="L7493" s="3">
        <v>4</v>
      </c>
      <c r="M7493" s="3">
        <v>4</v>
      </c>
      <c r="N7493" s="10">
        <f t="shared" si="819"/>
        <v>1</v>
      </c>
      <c r="O7493" s="35">
        <v>4</v>
      </c>
      <c r="P7493" s="17"/>
      <c r="Q7493" s="40">
        <v>3084.6074400000002</v>
      </c>
      <c r="R7493" s="40">
        <v>771.90732000000003</v>
      </c>
      <c r="S7493" s="18">
        <f t="shared" si="820"/>
        <v>5.998129412764369</v>
      </c>
      <c r="T7493" s="18">
        <f t="shared" si="821"/>
        <v>1.7090134603357994</v>
      </c>
      <c r="U7493" s="18">
        <f t="shared" si="822"/>
        <v>1.7877793929022983</v>
      </c>
      <c r="V7493" s="30">
        <v>771.90869999999995</v>
      </c>
      <c r="W7493" s="3" t="s">
        <v>47</v>
      </c>
      <c r="X7493" s="3" t="s">
        <v>47</v>
      </c>
      <c r="Y7493" s="3" t="s">
        <v>47</v>
      </c>
      <c r="Z7493" s="3" t="s">
        <v>47</v>
      </c>
      <c r="AA7493" s="3" t="s">
        <v>47</v>
      </c>
      <c r="AB7493" s="12" t="s">
        <v>47</v>
      </c>
      <c r="AC7493" s="3" t="s">
        <v>47</v>
      </c>
      <c r="AD7493" s="3" t="s">
        <v>47</v>
      </c>
      <c r="AE7493" s="3" t="s">
        <v>47</v>
      </c>
      <c r="AF7493" s="3" t="s">
        <v>47</v>
      </c>
      <c r="AG7493" s="3" t="s">
        <v>47</v>
      </c>
      <c r="AI7493" s="3" t="s">
        <v>47</v>
      </c>
      <c r="AJ7493" s="3" t="s">
        <v>47</v>
      </c>
      <c r="AK7493" s="3" t="s">
        <v>47</v>
      </c>
      <c r="AL7493" s="3" t="s">
        <v>47</v>
      </c>
      <c r="AU7493" s="3">
        <v>0</v>
      </c>
      <c r="AV7493" s="3">
        <v>15</v>
      </c>
      <c r="AW7493" s="3">
        <v>1</v>
      </c>
      <c r="AX7493" s="3">
        <v>15</v>
      </c>
      <c r="AY7493" s="3">
        <v>100</v>
      </c>
      <c r="AZ7493" s="6" t="str">
        <f t="shared" si="823"/>
        <v>3834.1</v>
      </c>
      <c r="BC7493" s="12" t="s">
        <v>19619</v>
      </c>
      <c r="BJ7493" s="12">
        <f t="shared" si="824"/>
        <v>0</v>
      </c>
      <c r="BK7493" s="12">
        <f t="shared" si="825"/>
        <v>0</v>
      </c>
      <c r="CQ7493" s="3" t="str">
        <f>CONCATENATE(baseURL!$A$1,baseURL!$B$1,baseURL!$C$1,".",C7493,".",L7493,".pkl&amp;seq=",BC7493)</f>
        <v>http://proteomics.broadinstitute.org/millscripts/viewfeed.pl?side=xl&amp;cycle=1&amp;fixedMods=iaaC&amp;file=msdataSM/iPRG2012_nd/cpick_in/iPRG2012_nd.3834.1.4.pkl&amp;seq=LVMGLYGLTTPQTVENFYQLTLSRDPK</v>
      </c>
    </row>
    <row r="7494" spans="1:95" x14ac:dyDescent="0.2">
      <c r="A7494" s="3">
        <v>6766</v>
      </c>
      <c r="B7494" s="2" t="s">
        <v>19624</v>
      </c>
      <c r="C7494" s="2" t="s">
        <v>19620</v>
      </c>
      <c r="D7494" s="3">
        <v>17626</v>
      </c>
      <c r="E7494" s="3">
        <v>17610</v>
      </c>
      <c r="F7494" s="3">
        <v>80517</v>
      </c>
      <c r="G7494" s="3">
        <v>21443</v>
      </c>
      <c r="H7494" s="3">
        <v>71.744200000000006</v>
      </c>
      <c r="I7494" s="30">
        <v>805.75814000000003</v>
      </c>
      <c r="J7494" s="30">
        <v>805.75741070000004</v>
      </c>
      <c r="K7494" s="30">
        <v>7.2999999999999996E-4</v>
      </c>
      <c r="L7494" s="3">
        <v>3</v>
      </c>
      <c r="M7494" s="3">
        <v>3</v>
      </c>
      <c r="N7494" s="10">
        <f t="shared" si="819"/>
        <v>1</v>
      </c>
      <c r="O7494" s="35">
        <v>3</v>
      </c>
      <c r="P7494" s="17"/>
      <c r="Q7494" s="40">
        <v>2415.2529500000001</v>
      </c>
      <c r="R7494" s="40">
        <v>805.75582999999995</v>
      </c>
      <c r="S7494" s="18">
        <f t="shared" si="820"/>
        <v>2.8668734548027115</v>
      </c>
      <c r="T7494" s="18">
        <f t="shared" si="821"/>
        <v>1.9617605498311737</v>
      </c>
      <c r="U7494" s="18">
        <f t="shared" si="822"/>
        <v>2.0725881686810199</v>
      </c>
      <c r="V7494" s="30">
        <v>805.75750000000005</v>
      </c>
      <c r="W7494" s="3" t="s">
        <v>47</v>
      </c>
      <c r="X7494" s="3" t="s">
        <v>47</v>
      </c>
      <c r="Y7494" s="3" t="s">
        <v>47</v>
      </c>
      <c r="Z7494" s="3" t="s">
        <v>47</v>
      </c>
      <c r="AA7494" s="3" t="s">
        <v>48</v>
      </c>
      <c r="AB7494" s="12" t="s">
        <v>47</v>
      </c>
      <c r="AC7494" s="3" t="s">
        <v>47</v>
      </c>
      <c r="AD7494" s="3" t="s">
        <v>47</v>
      </c>
      <c r="AE7494" s="3" t="s">
        <v>47</v>
      </c>
      <c r="AF7494" s="3" t="s">
        <v>47</v>
      </c>
      <c r="AG7494" s="3" t="s">
        <v>47</v>
      </c>
      <c r="AI7494" s="3" t="s">
        <v>47</v>
      </c>
      <c r="AJ7494" s="3" t="s">
        <v>47</v>
      </c>
      <c r="AK7494" s="3" t="s">
        <v>47</v>
      </c>
      <c r="AL7494" s="3" t="s">
        <v>47</v>
      </c>
      <c r="AN7494" s="3" t="s">
        <v>47</v>
      </c>
      <c r="AU7494" s="3">
        <v>0</v>
      </c>
      <c r="AV7494" s="3">
        <v>15</v>
      </c>
      <c r="AW7494" s="3">
        <v>1</v>
      </c>
      <c r="AX7494" s="3">
        <v>15</v>
      </c>
      <c r="AY7494" s="3">
        <v>100</v>
      </c>
      <c r="AZ7494" s="6" t="str">
        <f t="shared" si="823"/>
        <v>3834.2</v>
      </c>
      <c r="BC7494" s="12" t="s">
        <v>19577</v>
      </c>
      <c r="BJ7494" s="12">
        <f t="shared" si="824"/>
        <v>0</v>
      </c>
      <c r="BK7494" s="12">
        <f t="shared" si="825"/>
        <v>0</v>
      </c>
      <c r="CQ7494" s="3" t="str">
        <f>CONCATENATE(baseURL!$A$1,baseURL!$B$1,baseURL!$C$1,".",C7494,".",L7494,".pkl&amp;seq=",BC7494)</f>
        <v>http://proteomics.broadinstitute.org/millscripts/viewfeed.pl?side=xl&amp;cycle=1&amp;fixedMods=iaaC&amp;file=msdataSM/iPRG2012_nd/cpick_in/iPRG2012_nd.3834.2.3.pkl&amp;seq=ALEMEGLTWGAHQFLPLGFGLK</v>
      </c>
    </row>
    <row r="7495" spans="1:95" x14ac:dyDescent="0.2">
      <c r="A7495" s="3">
        <v>4883</v>
      </c>
      <c r="B7495" s="2" t="s">
        <v>19625</v>
      </c>
      <c r="C7495" s="2" t="s">
        <v>19626</v>
      </c>
      <c r="D7495" s="3">
        <v>17627</v>
      </c>
      <c r="E7495" s="3">
        <v>17611</v>
      </c>
      <c r="F7495" s="3">
        <v>80537</v>
      </c>
      <c r="G7495" s="3">
        <v>21445</v>
      </c>
      <c r="H7495" s="3">
        <v>71.756299999999996</v>
      </c>
      <c r="I7495" s="30">
        <v>751.93510000000003</v>
      </c>
      <c r="J7495" s="30">
        <v>751.93386280000004</v>
      </c>
      <c r="K7495" s="30">
        <v>1.24E-3</v>
      </c>
      <c r="L7495" s="3">
        <v>2</v>
      </c>
      <c r="M7495" s="3">
        <v>2</v>
      </c>
      <c r="N7495" s="10">
        <f t="shared" si="819"/>
        <v>1</v>
      </c>
      <c r="O7495" s="35">
        <v>2</v>
      </c>
      <c r="P7495" s="17"/>
      <c r="Q7495" s="40">
        <v>1502.85771</v>
      </c>
      <c r="R7495" s="40">
        <v>751.93249000000003</v>
      </c>
      <c r="S7495" s="18">
        <f t="shared" si="820"/>
        <v>3.4710562912426086</v>
      </c>
      <c r="T7495" s="18">
        <f t="shared" si="821"/>
        <v>1.8256958148102236</v>
      </c>
      <c r="U7495" s="18">
        <f t="shared" si="822"/>
        <v>1.6091870162633726</v>
      </c>
      <c r="V7495" s="30">
        <v>751.93370000000004</v>
      </c>
      <c r="W7495" s="3" t="s">
        <v>47</v>
      </c>
      <c r="X7495" s="3" t="s">
        <v>47</v>
      </c>
      <c r="Y7495" s="3" t="s">
        <v>47</v>
      </c>
      <c r="Z7495" s="3" t="s">
        <v>47</v>
      </c>
      <c r="AA7495" s="3" t="s">
        <v>48</v>
      </c>
      <c r="AB7495" s="12" t="s">
        <v>47</v>
      </c>
      <c r="AC7495" s="3" t="s">
        <v>47</v>
      </c>
      <c r="AD7495" s="3" t="s">
        <v>47</v>
      </c>
      <c r="AE7495" s="3" t="s">
        <v>47</v>
      </c>
      <c r="AF7495" s="3" t="s">
        <v>47</v>
      </c>
      <c r="AG7495" s="3" t="s">
        <v>47</v>
      </c>
      <c r="AH7495" s="3" t="s">
        <v>47</v>
      </c>
      <c r="AI7495" s="3" t="s">
        <v>47</v>
      </c>
      <c r="AJ7495" s="3" t="s">
        <v>47</v>
      </c>
      <c r="AK7495" s="3" t="s">
        <v>47</v>
      </c>
      <c r="AL7495" s="3" t="s">
        <v>47</v>
      </c>
      <c r="AM7495" s="3" t="s">
        <v>47</v>
      </c>
      <c r="AN7495" s="3" t="s">
        <v>47</v>
      </c>
      <c r="AU7495" s="3">
        <v>0</v>
      </c>
      <c r="AV7495" s="3">
        <v>17</v>
      </c>
      <c r="AW7495" s="3">
        <v>1</v>
      </c>
      <c r="AX7495" s="3">
        <v>17</v>
      </c>
      <c r="AY7495" s="3">
        <v>100</v>
      </c>
      <c r="AZ7495" s="6" t="str">
        <f t="shared" si="823"/>
        <v>3835.1</v>
      </c>
      <c r="BC7495" s="12" t="s">
        <v>19627</v>
      </c>
      <c r="BJ7495" s="12">
        <f t="shared" si="824"/>
        <v>0</v>
      </c>
      <c r="BK7495" s="12">
        <f t="shared" si="825"/>
        <v>0</v>
      </c>
      <c r="CQ7495" s="3" t="str">
        <f>CONCATENATE(baseURL!$A$1,baseURL!$B$1,baseURL!$C$1,".",C7495,".",L7495,".pkl&amp;seq=",BC7495)</f>
        <v>http://proteomics.broadinstitute.org/millscripts/viewfeed.pl?side=xl&amp;cycle=1&amp;fixedMods=iaaC&amp;file=msdataSM/iPRG2012_nd/cpick_in/iPRG2012_nd.3835.1.2.pkl&amp;seq=TVFLQELLNNLAK</v>
      </c>
    </row>
    <row r="7496" spans="1:95" x14ac:dyDescent="0.2">
      <c r="A7496" s="3">
        <v>6675</v>
      </c>
      <c r="B7496" s="2" t="s">
        <v>19628</v>
      </c>
      <c r="C7496" s="2" t="s">
        <v>19622</v>
      </c>
      <c r="D7496" s="3">
        <v>17628</v>
      </c>
      <c r="E7496" s="3">
        <v>17612</v>
      </c>
      <c r="F7496" s="3">
        <v>80538</v>
      </c>
      <c r="G7496" s="3">
        <v>21446</v>
      </c>
      <c r="H7496" s="3">
        <v>71.762200000000007</v>
      </c>
      <c r="I7496" s="30">
        <v>771.90840000000003</v>
      </c>
      <c r="J7496" s="30">
        <v>771.90863920000004</v>
      </c>
      <c r="K7496" s="30">
        <v>-2.4000000000000001E-4</v>
      </c>
      <c r="L7496" s="3">
        <v>4</v>
      </c>
      <c r="M7496" s="3">
        <v>4</v>
      </c>
      <c r="N7496" s="10">
        <f t="shared" si="819"/>
        <v>1</v>
      </c>
      <c r="O7496" s="35">
        <v>4</v>
      </c>
      <c r="P7496" s="17"/>
      <c r="Q7496" s="40">
        <v>3084.6074400000002</v>
      </c>
      <c r="R7496" s="40">
        <v>771.90732000000003</v>
      </c>
      <c r="S7496" s="18">
        <f t="shared" si="820"/>
        <v>1.3991316988699449</v>
      </c>
      <c r="T7496" s="18">
        <f t="shared" si="821"/>
        <v>1.7090134603357994</v>
      </c>
      <c r="U7496" s="18">
        <f t="shared" si="822"/>
        <v>1.7877793929022983</v>
      </c>
      <c r="V7496" s="30">
        <v>771.90869999999995</v>
      </c>
      <c r="W7496" s="3" t="s">
        <v>47</v>
      </c>
      <c r="X7496" s="3" t="s">
        <v>47</v>
      </c>
      <c r="Y7496" s="3" t="s">
        <v>47</v>
      </c>
      <c r="Z7496" s="3" t="s">
        <v>47</v>
      </c>
      <c r="AA7496" s="3" t="s">
        <v>47</v>
      </c>
      <c r="AB7496" s="12" t="s">
        <v>47</v>
      </c>
      <c r="AC7496" s="3" t="s">
        <v>47</v>
      </c>
      <c r="AD7496" s="3" t="s">
        <v>47</v>
      </c>
      <c r="AE7496" s="3" t="s">
        <v>47</v>
      </c>
      <c r="AF7496" s="3" t="s">
        <v>47</v>
      </c>
      <c r="AG7496" s="3" t="s">
        <v>47</v>
      </c>
      <c r="AI7496" s="3" t="s">
        <v>47</v>
      </c>
      <c r="AJ7496" s="3" t="s">
        <v>47</v>
      </c>
      <c r="AK7496" s="3" t="s">
        <v>47</v>
      </c>
      <c r="AL7496" s="3" t="s">
        <v>47</v>
      </c>
      <c r="AU7496" s="3">
        <v>0</v>
      </c>
      <c r="AV7496" s="3">
        <v>15</v>
      </c>
      <c r="AW7496" s="3">
        <v>1</v>
      </c>
      <c r="AX7496" s="3">
        <v>15</v>
      </c>
      <c r="AY7496" s="3">
        <v>100</v>
      </c>
      <c r="AZ7496" s="6" t="str">
        <f t="shared" si="823"/>
        <v>3835.2</v>
      </c>
      <c r="BC7496" s="12" t="s">
        <v>19619</v>
      </c>
      <c r="BJ7496" s="12">
        <f t="shared" si="824"/>
        <v>0</v>
      </c>
      <c r="BK7496" s="12">
        <f t="shared" si="825"/>
        <v>0</v>
      </c>
      <c r="CQ7496" s="3" t="str">
        <f>CONCATENATE(baseURL!$A$1,baseURL!$B$1,baseURL!$C$1,".",C7496,".",L7496,".pkl&amp;seq=",BC7496)</f>
        <v>http://proteomics.broadinstitute.org/millscripts/viewfeed.pl?side=xl&amp;cycle=1&amp;fixedMods=iaaC&amp;file=msdataSM/iPRG2012_nd/cpick_in/iPRG2012_nd.3835.2.4.pkl&amp;seq=LVMGLYGLTTPQTVENFYQLTLSRDPK</v>
      </c>
    </row>
    <row r="7497" spans="1:95" x14ac:dyDescent="0.2">
      <c r="A7497" s="3">
        <v>3988</v>
      </c>
      <c r="B7497" s="2" t="s">
        <v>19629</v>
      </c>
      <c r="C7497" s="2" t="s">
        <v>19624</v>
      </c>
      <c r="D7497" s="3">
        <v>17629</v>
      </c>
      <c r="E7497" s="3">
        <v>17613</v>
      </c>
      <c r="F7497" s="3">
        <v>80539</v>
      </c>
      <c r="G7497" s="3">
        <v>21447</v>
      </c>
      <c r="H7497" s="3">
        <v>71.768000000000001</v>
      </c>
      <c r="I7497" s="30">
        <v>1119.5757000000001</v>
      </c>
      <c r="J7497" s="30">
        <v>1119.5748410000001</v>
      </c>
      <c r="K7497" s="30">
        <v>8.5999999999999998E-4</v>
      </c>
      <c r="L7497" s="3">
        <v>4</v>
      </c>
      <c r="M7497" s="3">
        <v>4</v>
      </c>
      <c r="N7497" s="10">
        <f t="shared" si="819"/>
        <v>1</v>
      </c>
      <c r="O7497" s="35">
        <v>4</v>
      </c>
      <c r="P7497" s="17"/>
      <c r="Q7497" s="40">
        <v>4475.26638</v>
      </c>
      <c r="R7497" s="40">
        <v>1119.57205</v>
      </c>
      <c r="S7497" s="18">
        <f t="shared" si="820"/>
        <v>3.2601742782940648</v>
      </c>
      <c r="T7497" s="18">
        <f t="shared" si="821"/>
        <v>2.4929168248847167</v>
      </c>
      <c r="U7497" s="18">
        <f t="shared" si="822"/>
        <v>2.1883361592971475</v>
      </c>
      <c r="V7497" s="30">
        <v>1119.5744999999999</v>
      </c>
      <c r="W7497" s="3" t="s">
        <v>47</v>
      </c>
      <c r="X7497" s="3" t="s">
        <v>47</v>
      </c>
      <c r="Y7497" s="3" t="s">
        <v>47</v>
      </c>
      <c r="Z7497" s="3" t="s">
        <v>47</v>
      </c>
      <c r="AA7497" s="3" t="s">
        <v>48</v>
      </c>
      <c r="AB7497" s="12" t="s">
        <v>47</v>
      </c>
      <c r="AC7497" s="3" t="s">
        <v>47</v>
      </c>
      <c r="AD7497" s="3" t="s">
        <v>47</v>
      </c>
      <c r="AE7497" s="3" t="s">
        <v>47</v>
      </c>
      <c r="AF7497" s="3" t="s">
        <v>47</v>
      </c>
      <c r="AG7497" s="3" t="s">
        <v>47</v>
      </c>
      <c r="AH7497" s="3" t="s">
        <v>52</v>
      </c>
      <c r="AL7497" s="3" t="s">
        <v>47</v>
      </c>
      <c r="AU7497" s="3">
        <v>0</v>
      </c>
      <c r="AV7497" s="3">
        <v>11</v>
      </c>
      <c r="AW7497" s="3">
        <v>1</v>
      </c>
      <c r="AX7497" s="3">
        <v>11</v>
      </c>
      <c r="AY7497" s="3">
        <v>100</v>
      </c>
      <c r="AZ7497" s="6" t="str">
        <f t="shared" si="823"/>
        <v>3835.3</v>
      </c>
      <c r="BC7497" s="12" t="s">
        <v>19616</v>
      </c>
      <c r="BJ7497" s="12">
        <f t="shared" si="824"/>
        <v>0</v>
      </c>
      <c r="BK7497" s="12">
        <f t="shared" si="825"/>
        <v>0</v>
      </c>
      <c r="CQ7497" s="3" t="str">
        <f>CONCATENATE(baseURL!$A$1,baseURL!$B$1,baseURL!$C$1,".",C7497,".",L7497,".pkl&amp;seq=",BC7497)</f>
        <v>http://proteomics.broadinstitute.org/millscripts/viewfeed.pl?side=xl&amp;cycle=1&amp;fixedMods=iaaC&amp;file=msdataSM/iPRG2012_nd/cpick_in/iPRG2012_nd.3835.3.4.pkl&amp;seq=LGEHNLDVLEGNEQFLNAAKLLTHPNFNGNTLDNDLMLLK</v>
      </c>
    </row>
    <row r="7498" spans="1:95" x14ac:dyDescent="0.2">
      <c r="A7498" s="3">
        <v>6419</v>
      </c>
      <c r="B7498" s="2" t="s">
        <v>19630</v>
      </c>
      <c r="C7498" s="2" t="s">
        <v>19625</v>
      </c>
      <c r="D7498" s="3">
        <v>17631</v>
      </c>
      <c r="E7498" s="3">
        <v>17615</v>
      </c>
      <c r="F7498" s="3">
        <v>80559</v>
      </c>
      <c r="G7498" s="3">
        <v>21450</v>
      </c>
      <c r="H7498" s="3">
        <v>71.779399999999995</v>
      </c>
      <c r="I7498" s="30">
        <v>607.351</v>
      </c>
      <c r="J7498" s="30">
        <v>607.34832889999996</v>
      </c>
      <c r="K7498" s="30">
        <v>2.6700000000000001E-3</v>
      </c>
      <c r="L7498" s="3">
        <v>3</v>
      </c>
      <c r="M7498" s="3">
        <v>3</v>
      </c>
      <c r="N7498" s="10">
        <f t="shared" si="819"/>
        <v>1</v>
      </c>
      <c r="O7498" s="35">
        <v>3</v>
      </c>
      <c r="P7498" s="17"/>
      <c r="Q7498" s="40">
        <v>1820.0276200000001</v>
      </c>
      <c r="R7498" s="40">
        <v>607.34739000000002</v>
      </c>
      <c r="S7498" s="18">
        <f t="shared" si="820"/>
        <v>5.9438799926028709</v>
      </c>
      <c r="T7498" s="18">
        <f t="shared" si="821"/>
        <v>1.5459027492278319</v>
      </c>
      <c r="U7498" s="18">
        <f t="shared" si="822"/>
        <v>1.3336683640005593</v>
      </c>
      <c r="V7498" s="30">
        <v>607.34820000000002</v>
      </c>
      <c r="W7498" s="3" t="s">
        <v>47</v>
      </c>
      <c r="X7498" s="3" t="s">
        <v>47</v>
      </c>
      <c r="Y7498" s="3" t="s">
        <v>47</v>
      </c>
      <c r="Z7498" s="3" t="s">
        <v>47</v>
      </c>
      <c r="AA7498" s="3" t="s">
        <v>47</v>
      </c>
      <c r="AB7498" s="12" t="s">
        <v>47</v>
      </c>
      <c r="AC7498" s="3" t="s">
        <v>47</v>
      </c>
      <c r="AD7498" s="3" t="s">
        <v>47</v>
      </c>
      <c r="AE7498" s="3" t="s">
        <v>47</v>
      </c>
      <c r="AF7498" s="3" t="s">
        <v>47</v>
      </c>
      <c r="AG7498" s="3" t="s">
        <v>47</v>
      </c>
      <c r="AH7498" s="3" t="s">
        <v>47</v>
      </c>
      <c r="AI7498" s="3" t="s">
        <v>47</v>
      </c>
      <c r="AJ7498" s="3" t="s">
        <v>47</v>
      </c>
      <c r="AK7498" s="3" t="s">
        <v>47</v>
      </c>
      <c r="AL7498" s="3" t="s">
        <v>47</v>
      </c>
      <c r="AU7498" s="3">
        <v>0</v>
      </c>
      <c r="AV7498" s="3">
        <v>16</v>
      </c>
      <c r="AW7498" s="3">
        <v>1</v>
      </c>
      <c r="AX7498" s="3">
        <v>16</v>
      </c>
      <c r="AY7498" s="3">
        <v>100</v>
      </c>
      <c r="AZ7498" s="6" t="str">
        <f t="shared" si="823"/>
        <v>3836.2</v>
      </c>
      <c r="BC7498" s="12" t="s">
        <v>19559</v>
      </c>
      <c r="BJ7498" s="12">
        <f t="shared" si="824"/>
        <v>0</v>
      </c>
      <c r="BK7498" s="12">
        <f t="shared" si="825"/>
        <v>0</v>
      </c>
      <c r="CQ7498" s="3" t="str">
        <f>CONCATENATE(baseURL!$A$1,baseURL!$B$1,baseURL!$C$1,".",C7498,".",L7498,".pkl&amp;seq=",BC7498)</f>
        <v>http://proteomics.broadinstitute.org/millscripts/viewfeed.pl?side=xl&amp;cycle=1&amp;fixedMods=iaaC&amp;file=msdataSM/iPRG2012_nd/cpick_in/iPRG2012_nd.3836.2.3.pkl&amp;seq=YATASALAATAVASLVLAR</v>
      </c>
    </row>
    <row r="7499" spans="1:95" x14ac:dyDescent="0.2">
      <c r="A7499" s="3">
        <v>6218</v>
      </c>
      <c r="B7499" s="2" t="s">
        <v>19631</v>
      </c>
      <c r="C7499" s="2" t="s">
        <v>19632</v>
      </c>
      <c r="D7499" s="3">
        <v>17634</v>
      </c>
      <c r="E7499" s="3">
        <v>17618</v>
      </c>
      <c r="F7499" s="3">
        <v>80562</v>
      </c>
      <c r="G7499" s="3">
        <v>21453</v>
      </c>
      <c r="H7499" s="3">
        <v>71.786900000000003</v>
      </c>
      <c r="I7499" s="30">
        <v>643.65742999999998</v>
      </c>
      <c r="J7499" s="30">
        <v>643.65595169999995</v>
      </c>
      <c r="K7499" s="30">
        <v>1.48E-3</v>
      </c>
      <c r="L7499" s="3">
        <v>3</v>
      </c>
      <c r="M7499" s="3">
        <v>3</v>
      </c>
      <c r="N7499" s="10">
        <f t="shared" si="819"/>
        <v>1</v>
      </c>
      <c r="O7499" s="35">
        <v>3</v>
      </c>
      <c r="P7499" s="17"/>
      <c r="Q7499" s="40">
        <v>1928.9501</v>
      </c>
      <c r="R7499" s="40">
        <v>643.65489000000002</v>
      </c>
      <c r="S7499" s="18">
        <f t="shared" si="820"/>
        <v>3.9462140961184637</v>
      </c>
      <c r="T7499" s="18">
        <f t="shared" si="821"/>
        <v>1.6494864195359313</v>
      </c>
      <c r="U7499" s="18">
        <f t="shared" si="822"/>
        <v>1.413801113165174</v>
      </c>
      <c r="V7499" s="30">
        <v>643.6558</v>
      </c>
      <c r="W7499" s="3" t="s">
        <v>47</v>
      </c>
      <c r="X7499" s="3" t="s">
        <v>47</v>
      </c>
      <c r="Y7499" s="3" t="s">
        <v>47</v>
      </c>
      <c r="Z7499" s="3" t="s">
        <v>47</v>
      </c>
      <c r="AA7499" s="3" t="s">
        <v>47</v>
      </c>
      <c r="AB7499" s="12" t="s">
        <v>47</v>
      </c>
      <c r="AC7499" s="3" t="s">
        <v>47</v>
      </c>
      <c r="AD7499" s="3" t="s">
        <v>47</v>
      </c>
      <c r="AE7499" s="3" t="s">
        <v>47</v>
      </c>
      <c r="AF7499" s="3" t="s">
        <v>47</v>
      </c>
      <c r="AG7499" s="3" t="s">
        <v>47</v>
      </c>
      <c r="AH7499" s="3" t="s">
        <v>47</v>
      </c>
      <c r="AI7499" s="3" t="s">
        <v>47</v>
      </c>
      <c r="AJ7499" s="3" t="s">
        <v>47</v>
      </c>
      <c r="AK7499" s="3" t="s">
        <v>47</v>
      </c>
      <c r="AL7499" s="3" t="s">
        <v>47</v>
      </c>
      <c r="AN7499" s="3" t="s">
        <v>47</v>
      </c>
      <c r="AU7499" s="3">
        <v>0</v>
      </c>
      <c r="AV7499" s="3">
        <v>17</v>
      </c>
      <c r="AW7499" s="3">
        <v>1</v>
      </c>
      <c r="AX7499" s="3">
        <v>17</v>
      </c>
      <c r="AY7499" s="3">
        <v>100</v>
      </c>
      <c r="AZ7499" s="6" t="str">
        <f t="shared" si="823"/>
        <v>3836.5</v>
      </c>
      <c r="BC7499" s="12" t="s">
        <v>19555</v>
      </c>
      <c r="BJ7499" s="12">
        <f t="shared" si="824"/>
        <v>0</v>
      </c>
      <c r="BK7499" s="12">
        <f t="shared" si="825"/>
        <v>0</v>
      </c>
      <c r="CQ7499" s="3" t="str">
        <f>CONCATENATE(baseURL!$A$1,baseURL!$B$1,baseURL!$C$1,".",C7499,".",L7499,".pkl&amp;seq=",BC7499)</f>
        <v>http://proteomics.broadinstitute.org/millscripts/viewfeed.pl?side=xl&amp;cycle=1&amp;fixedMods=iaaC&amp;file=msdataSM/iPRG2012_nd/cpick_in/iPRG2012_nd.3836.5.3.pkl&amp;seq=DVAAQDFLNAYASFLQR</v>
      </c>
    </row>
    <row r="7500" spans="1:95" x14ac:dyDescent="0.2">
      <c r="A7500" s="3">
        <v>6674</v>
      </c>
      <c r="B7500" s="2" t="s">
        <v>19633</v>
      </c>
      <c r="C7500" s="2" t="s">
        <v>19634</v>
      </c>
      <c r="D7500" s="3">
        <v>17635</v>
      </c>
      <c r="E7500" s="3">
        <v>17619</v>
      </c>
      <c r="F7500" s="3">
        <v>80563</v>
      </c>
      <c r="G7500" s="3">
        <v>21454</v>
      </c>
      <c r="H7500" s="3">
        <v>71.789400000000001</v>
      </c>
      <c r="I7500" s="30">
        <v>771.90944999999999</v>
      </c>
      <c r="J7500" s="30">
        <v>771.90863920000004</v>
      </c>
      <c r="K7500" s="30">
        <v>8.0999999999999996E-4</v>
      </c>
      <c r="L7500" s="3">
        <v>4</v>
      </c>
      <c r="M7500" s="3">
        <v>4</v>
      </c>
      <c r="N7500" s="10">
        <f t="shared" si="819"/>
        <v>1</v>
      </c>
      <c r="O7500" s="35">
        <v>4</v>
      </c>
      <c r="P7500" s="17"/>
      <c r="Q7500" s="40">
        <v>3084.6074400000002</v>
      </c>
      <c r="R7500" s="40">
        <v>771.90732000000003</v>
      </c>
      <c r="S7500" s="18">
        <f t="shared" si="820"/>
        <v>2.7593986282777423</v>
      </c>
      <c r="T7500" s="18">
        <f t="shared" si="821"/>
        <v>1.7090134603357994</v>
      </c>
      <c r="U7500" s="18">
        <f t="shared" si="822"/>
        <v>1.7877793929022983</v>
      </c>
      <c r="V7500" s="30">
        <v>771.90869999999995</v>
      </c>
      <c r="W7500" s="3" t="s">
        <v>47</v>
      </c>
      <c r="X7500" s="3" t="s">
        <v>47</v>
      </c>
      <c r="Y7500" s="3" t="s">
        <v>47</v>
      </c>
      <c r="Z7500" s="3" t="s">
        <v>47</v>
      </c>
      <c r="AA7500" s="3" t="s">
        <v>47</v>
      </c>
      <c r="AB7500" s="12" t="s">
        <v>47</v>
      </c>
      <c r="AC7500" s="3" t="s">
        <v>47</v>
      </c>
      <c r="AD7500" s="3" t="s">
        <v>47</v>
      </c>
      <c r="AE7500" s="3" t="s">
        <v>47</v>
      </c>
      <c r="AF7500" s="3" t="s">
        <v>47</v>
      </c>
      <c r="AG7500" s="3" t="s">
        <v>47</v>
      </c>
      <c r="AI7500" s="3" t="s">
        <v>47</v>
      </c>
      <c r="AJ7500" s="3" t="s">
        <v>47</v>
      </c>
      <c r="AK7500" s="3" t="s">
        <v>47</v>
      </c>
      <c r="AL7500" s="3" t="s">
        <v>47</v>
      </c>
      <c r="AU7500" s="3">
        <v>0</v>
      </c>
      <c r="AV7500" s="3">
        <v>15</v>
      </c>
      <c r="AW7500" s="3">
        <v>1</v>
      </c>
      <c r="AX7500" s="3">
        <v>15</v>
      </c>
      <c r="AY7500" s="3">
        <v>100</v>
      </c>
      <c r="AZ7500" s="6" t="str">
        <f t="shared" si="823"/>
        <v>3836.6</v>
      </c>
      <c r="BC7500" s="12" t="s">
        <v>19619</v>
      </c>
      <c r="BJ7500" s="12">
        <f t="shared" si="824"/>
        <v>0</v>
      </c>
      <c r="BK7500" s="12">
        <f t="shared" si="825"/>
        <v>0</v>
      </c>
      <c r="CQ7500" s="3" t="str">
        <f>CONCATENATE(baseURL!$A$1,baseURL!$B$1,baseURL!$C$1,".",C7500,".",L7500,".pkl&amp;seq=",BC7500)</f>
        <v>http://proteomics.broadinstitute.org/millscripts/viewfeed.pl?side=xl&amp;cycle=1&amp;fixedMods=iaaC&amp;file=msdataSM/iPRG2012_nd/cpick_in/iPRG2012_nd.3836.6.4.pkl&amp;seq=LVMGLYGLTTPQTVENFYQLTLSRDPK</v>
      </c>
    </row>
    <row r="7501" spans="1:95" x14ac:dyDescent="0.2">
      <c r="A7501" s="3">
        <v>6673</v>
      </c>
      <c r="B7501" s="2" t="s">
        <v>19635</v>
      </c>
      <c r="C7501" s="2" t="s">
        <v>19636</v>
      </c>
      <c r="D7501" s="3">
        <v>17636</v>
      </c>
      <c r="E7501" s="3">
        <v>17620</v>
      </c>
      <c r="F7501" s="3">
        <v>80564</v>
      </c>
      <c r="G7501" s="3">
        <v>21455</v>
      </c>
      <c r="H7501" s="3">
        <v>71.791899999999998</v>
      </c>
      <c r="I7501" s="30">
        <v>783.75152000000003</v>
      </c>
      <c r="J7501" s="30">
        <v>783.74988919999998</v>
      </c>
      <c r="K7501" s="30">
        <v>1.6299999999999999E-3</v>
      </c>
      <c r="L7501" s="3">
        <v>3</v>
      </c>
      <c r="M7501" s="3">
        <v>3</v>
      </c>
      <c r="N7501" s="10">
        <f t="shared" si="819"/>
        <v>1</v>
      </c>
      <c r="O7501" s="35">
        <v>3</v>
      </c>
      <c r="P7501" s="17"/>
      <c r="Q7501" s="40">
        <v>2349.2296299999998</v>
      </c>
      <c r="R7501" s="40">
        <v>783.74806000000001</v>
      </c>
      <c r="S7501" s="18">
        <f t="shared" si="820"/>
        <v>4.414683973850253</v>
      </c>
      <c r="T7501" s="18">
        <f t="shared" si="821"/>
        <v>2.3339132730671923</v>
      </c>
      <c r="U7501" s="18">
        <f t="shared" si="822"/>
        <v>2.3476932115348483</v>
      </c>
      <c r="V7501" s="30">
        <v>783.74990000000003</v>
      </c>
      <c r="W7501" s="3" t="s">
        <v>47</v>
      </c>
      <c r="X7501" s="3" t="s">
        <v>47</v>
      </c>
      <c r="Y7501" s="3" t="s">
        <v>47</v>
      </c>
      <c r="Z7501" s="3" t="s">
        <v>47</v>
      </c>
      <c r="AA7501" s="3" t="s">
        <v>47</v>
      </c>
      <c r="AB7501" s="12" t="s">
        <v>47</v>
      </c>
      <c r="AC7501" s="3" t="s">
        <v>47</v>
      </c>
      <c r="AD7501" s="3" t="s">
        <v>47</v>
      </c>
      <c r="AE7501" s="3" t="s">
        <v>47</v>
      </c>
      <c r="AF7501" s="3" t="s">
        <v>47</v>
      </c>
      <c r="AG7501" s="3" t="s">
        <v>47</v>
      </c>
      <c r="AI7501" s="3" t="s">
        <v>47</v>
      </c>
      <c r="AJ7501" s="3" t="s">
        <v>47</v>
      </c>
      <c r="AK7501" s="3" t="s">
        <v>47</v>
      </c>
      <c r="AL7501" s="3" t="s">
        <v>47</v>
      </c>
      <c r="AU7501" s="3">
        <v>0</v>
      </c>
      <c r="AV7501" s="3">
        <v>15</v>
      </c>
      <c r="AW7501" s="3">
        <v>1</v>
      </c>
      <c r="AX7501" s="3">
        <v>15</v>
      </c>
      <c r="AY7501" s="3">
        <v>100</v>
      </c>
      <c r="AZ7501" s="6" t="str">
        <f t="shared" si="823"/>
        <v>3836.7</v>
      </c>
      <c r="BC7501" s="12" t="s">
        <v>19591</v>
      </c>
      <c r="BJ7501" s="12">
        <f t="shared" si="824"/>
        <v>0</v>
      </c>
      <c r="BK7501" s="12">
        <f t="shared" si="825"/>
        <v>0</v>
      </c>
      <c r="CQ7501" s="3" t="str">
        <f>CONCATENATE(baseURL!$A$1,baseURL!$B$1,baseURL!$C$1,".",C7501,".",L7501,".pkl&amp;seq=",BC7501)</f>
        <v>http://proteomics.broadinstitute.org/millscripts/viewfeed.pl?side=xl&amp;cycle=1&amp;fixedMods=iaaC&amp;file=msdataSM/iPRG2012_nd/cpick_in/iPRG2012_nd.3836.7.3.pkl&amp;seq=SGETEDTFLADLVVGLRTGQLK</v>
      </c>
    </row>
    <row r="7502" spans="1:95" x14ac:dyDescent="0.2">
      <c r="A7502" s="3">
        <v>5827</v>
      </c>
      <c r="B7502" s="2" t="s">
        <v>19637</v>
      </c>
      <c r="C7502" s="2" t="s">
        <v>19638</v>
      </c>
      <c r="D7502" s="3">
        <v>17637</v>
      </c>
      <c r="E7502" s="3">
        <v>17621</v>
      </c>
      <c r="F7502" s="3">
        <v>80579</v>
      </c>
      <c r="G7502" s="3">
        <v>21457</v>
      </c>
      <c r="H7502" s="3">
        <v>71.815899999999999</v>
      </c>
      <c r="I7502" s="30">
        <v>771.90976000000001</v>
      </c>
      <c r="J7502" s="30">
        <v>771.90863920000004</v>
      </c>
      <c r="K7502" s="30">
        <v>1.1199999999999999E-3</v>
      </c>
      <c r="L7502" s="3">
        <v>4</v>
      </c>
      <c r="M7502" s="3">
        <v>4</v>
      </c>
      <c r="N7502" s="10">
        <f t="shared" si="819"/>
        <v>1</v>
      </c>
      <c r="O7502" s="35">
        <v>4</v>
      </c>
      <c r="P7502" s="17"/>
      <c r="Q7502" s="40">
        <v>3084.6074400000002</v>
      </c>
      <c r="R7502" s="40">
        <v>771.90732000000003</v>
      </c>
      <c r="S7502" s="18">
        <f t="shared" si="820"/>
        <v>3.1610012455623315</v>
      </c>
      <c r="T7502" s="18">
        <f t="shared" si="821"/>
        <v>1.7090134603357994</v>
      </c>
      <c r="U7502" s="18">
        <f t="shared" si="822"/>
        <v>1.7877793929022983</v>
      </c>
      <c r="V7502" s="30">
        <v>771.90869999999995</v>
      </c>
      <c r="W7502" s="3" t="s">
        <v>47</v>
      </c>
      <c r="X7502" s="3" t="s">
        <v>47</v>
      </c>
      <c r="Y7502" s="3" t="s">
        <v>47</v>
      </c>
      <c r="Z7502" s="3" t="s">
        <v>47</v>
      </c>
      <c r="AA7502" s="3" t="s">
        <v>47</v>
      </c>
      <c r="AB7502" s="12" t="s">
        <v>47</v>
      </c>
      <c r="AC7502" s="3" t="s">
        <v>47</v>
      </c>
      <c r="AD7502" s="3" t="s">
        <v>47</v>
      </c>
      <c r="AE7502" s="3" t="s">
        <v>47</v>
      </c>
      <c r="AF7502" s="3" t="s">
        <v>47</v>
      </c>
      <c r="AG7502" s="3" t="s">
        <v>47</v>
      </c>
      <c r="AI7502" s="3" t="s">
        <v>47</v>
      </c>
      <c r="AJ7502" s="3" t="s">
        <v>47</v>
      </c>
      <c r="AK7502" s="3" t="s">
        <v>47</v>
      </c>
      <c r="AL7502" s="3" t="s">
        <v>47</v>
      </c>
      <c r="AM7502" s="3" t="s">
        <v>47</v>
      </c>
      <c r="AN7502" s="3" t="s">
        <v>47</v>
      </c>
      <c r="AU7502" s="3">
        <v>0</v>
      </c>
      <c r="AV7502" s="3">
        <v>17</v>
      </c>
      <c r="AW7502" s="3">
        <v>1</v>
      </c>
      <c r="AX7502" s="3">
        <v>17</v>
      </c>
      <c r="AY7502" s="3">
        <v>100</v>
      </c>
      <c r="AZ7502" s="6" t="str">
        <f t="shared" si="823"/>
        <v>3837.1</v>
      </c>
      <c r="BC7502" s="12" t="s">
        <v>19619</v>
      </c>
      <c r="BJ7502" s="12">
        <f t="shared" si="824"/>
        <v>0</v>
      </c>
      <c r="BK7502" s="12">
        <f t="shared" si="825"/>
        <v>0</v>
      </c>
      <c r="CQ7502" s="3" t="str">
        <f>CONCATENATE(baseURL!$A$1,baseURL!$B$1,baseURL!$C$1,".",C7502,".",L7502,".pkl&amp;seq=",BC7502)</f>
        <v>http://proteomics.broadinstitute.org/millscripts/viewfeed.pl?side=xl&amp;cycle=1&amp;fixedMods=iaaC&amp;file=msdataSM/iPRG2012_nd/cpick_in/iPRG2012_nd.3837.1.4.pkl&amp;seq=LVMGLYGLTTPQTVENFYQLTLSRDPK</v>
      </c>
    </row>
    <row r="7503" spans="1:95" x14ac:dyDescent="0.2">
      <c r="A7503" s="3">
        <v>6672</v>
      </c>
      <c r="B7503" s="2" t="s">
        <v>19639</v>
      </c>
      <c r="C7503" s="2" t="s">
        <v>19640</v>
      </c>
      <c r="D7503" s="3">
        <v>17638</v>
      </c>
      <c r="E7503" s="3">
        <v>17622</v>
      </c>
      <c r="F7503" s="3">
        <v>80621</v>
      </c>
      <c r="G7503" s="3">
        <v>21460</v>
      </c>
      <c r="H7503" s="3">
        <v>71.845799999999997</v>
      </c>
      <c r="I7503" s="30">
        <v>771.91129000000001</v>
      </c>
      <c r="J7503" s="30">
        <v>771.90863920000004</v>
      </c>
      <c r="K7503" s="30">
        <v>2.65E-3</v>
      </c>
      <c r="L7503" s="3">
        <v>4</v>
      </c>
      <c r="M7503" s="3">
        <v>4</v>
      </c>
      <c r="N7503" s="10">
        <f t="shared" si="819"/>
        <v>1</v>
      </c>
      <c r="O7503" s="35">
        <v>4</v>
      </c>
      <c r="P7503" s="17"/>
      <c r="Q7503" s="40">
        <v>3084.6074400000002</v>
      </c>
      <c r="R7503" s="40">
        <v>771.90732000000003</v>
      </c>
      <c r="S7503" s="18">
        <f t="shared" si="820"/>
        <v>5.1431044856280872</v>
      </c>
      <c r="T7503" s="18">
        <f t="shared" si="821"/>
        <v>1.7090134603357994</v>
      </c>
      <c r="U7503" s="18">
        <f t="shared" si="822"/>
        <v>1.7877793929022983</v>
      </c>
      <c r="V7503" s="30">
        <v>771.90869999999995</v>
      </c>
      <c r="W7503" s="3" t="s">
        <v>47</v>
      </c>
      <c r="X7503" s="3" t="s">
        <v>47</v>
      </c>
      <c r="Y7503" s="3" t="s">
        <v>47</v>
      </c>
      <c r="Z7503" s="3" t="s">
        <v>47</v>
      </c>
      <c r="AA7503" s="3" t="s">
        <v>47</v>
      </c>
      <c r="AB7503" s="12" t="s">
        <v>47</v>
      </c>
      <c r="AC7503" s="3" t="s">
        <v>47</v>
      </c>
      <c r="AD7503" s="3" t="s">
        <v>47</v>
      </c>
      <c r="AE7503" s="3" t="s">
        <v>47</v>
      </c>
      <c r="AF7503" s="3" t="s">
        <v>47</v>
      </c>
      <c r="AG7503" s="3" t="s">
        <v>47</v>
      </c>
      <c r="AI7503" s="3" t="s">
        <v>47</v>
      </c>
      <c r="AJ7503" s="3" t="s">
        <v>47</v>
      </c>
      <c r="AK7503" s="3" t="s">
        <v>47</v>
      </c>
      <c r="AL7503" s="3" t="s">
        <v>47</v>
      </c>
      <c r="AU7503" s="3">
        <v>0</v>
      </c>
      <c r="AV7503" s="3">
        <v>15</v>
      </c>
      <c r="AW7503" s="3">
        <v>1</v>
      </c>
      <c r="AX7503" s="3">
        <v>15</v>
      </c>
      <c r="AY7503" s="3">
        <v>100</v>
      </c>
      <c r="AZ7503" s="6" t="str">
        <f t="shared" si="823"/>
        <v>3839.1</v>
      </c>
      <c r="BC7503" s="12" t="s">
        <v>19619</v>
      </c>
      <c r="BJ7503" s="12">
        <f t="shared" si="824"/>
        <v>0</v>
      </c>
      <c r="BK7503" s="12">
        <f t="shared" si="825"/>
        <v>0</v>
      </c>
      <c r="CQ7503" s="3" t="str">
        <f>CONCATENATE(baseURL!$A$1,baseURL!$B$1,baseURL!$C$1,".",C7503,".",L7503,".pkl&amp;seq=",BC7503)</f>
        <v>http://proteomics.broadinstitute.org/millscripts/viewfeed.pl?side=xl&amp;cycle=1&amp;fixedMods=iaaC&amp;file=msdataSM/iPRG2012_nd/cpick_in/iPRG2012_nd.3839.1.4.pkl&amp;seq=LVMGLYGLTTPQTVENFYQLTLSRDPK</v>
      </c>
    </row>
    <row r="7504" spans="1:95" x14ac:dyDescent="0.2">
      <c r="A7504" s="3">
        <v>941</v>
      </c>
      <c r="B7504" s="2" t="s">
        <v>19641</v>
      </c>
      <c r="C7504" s="2" t="s">
        <v>19642</v>
      </c>
      <c r="D7504" s="3">
        <v>17639</v>
      </c>
      <c r="E7504" s="3">
        <v>17623</v>
      </c>
      <c r="F7504" s="3">
        <v>80663</v>
      </c>
      <c r="G7504" s="3">
        <v>21463</v>
      </c>
      <c r="H7504" s="3">
        <v>71.876400000000004</v>
      </c>
      <c r="I7504" s="30">
        <v>768.06659000000002</v>
      </c>
      <c r="J7504" s="30">
        <v>768.06634140000006</v>
      </c>
      <c r="K7504" s="30">
        <v>2.5000000000000001E-4</v>
      </c>
      <c r="L7504" s="3">
        <v>3</v>
      </c>
      <c r="M7504" s="3">
        <v>3</v>
      </c>
      <c r="N7504" s="10">
        <f t="shared" si="819"/>
        <v>1</v>
      </c>
      <c r="O7504" s="35">
        <v>3</v>
      </c>
      <c r="P7504" s="17"/>
      <c r="Q7504" s="40">
        <v>2302.1821500000001</v>
      </c>
      <c r="R7504" s="40">
        <v>768.06556999999998</v>
      </c>
      <c r="S7504" s="18">
        <f t="shared" si="820"/>
        <v>1.3280116176012744</v>
      </c>
      <c r="T7504" s="18">
        <f t="shared" si="821"/>
        <v>1.0043413351753652</v>
      </c>
      <c r="U7504" s="18">
        <f t="shared" si="822"/>
        <v>0.82024246966443071</v>
      </c>
      <c r="V7504" s="30">
        <v>768.06619999999998</v>
      </c>
      <c r="W7504" s="3" t="s">
        <v>47</v>
      </c>
      <c r="X7504" s="3" t="s">
        <v>47</v>
      </c>
      <c r="Y7504" s="3" t="s">
        <v>47</v>
      </c>
      <c r="Z7504" s="3" t="s">
        <v>52</v>
      </c>
      <c r="AA7504" s="3" t="s">
        <v>48</v>
      </c>
      <c r="AB7504" s="12" t="s">
        <v>47</v>
      </c>
      <c r="AC7504" s="3" t="s">
        <v>47</v>
      </c>
      <c r="AD7504" s="3" t="s">
        <v>47</v>
      </c>
      <c r="AE7504" s="3" t="s">
        <v>47</v>
      </c>
      <c r="AF7504" s="3" t="s">
        <v>47</v>
      </c>
      <c r="AG7504" s="3" t="s">
        <v>47</v>
      </c>
      <c r="AH7504" s="3" t="s">
        <v>47</v>
      </c>
      <c r="AI7504" s="3" t="s">
        <v>47</v>
      </c>
      <c r="AJ7504" s="3" t="s">
        <v>47</v>
      </c>
      <c r="AK7504" s="3" t="s">
        <v>47</v>
      </c>
      <c r="AL7504" s="3" t="s">
        <v>52</v>
      </c>
      <c r="AN7504" s="3" t="s">
        <v>47</v>
      </c>
      <c r="AO7504" s="3" t="s">
        <v>47</v>
      </c>
      <c r="AP7504" s="3" t="s">
        <v>47</v>
      </c>
      <c r="AQ7504" s="3" t="s">
        <v>47</v>
      </c>
      <c r="AR7504" s="3" t="s">
        <v>47</v>
      </c>
      <c r="AU7504" s="3">
        <v>0</v>
      </c>
      <c r="AV7504" s="3">
        <v>18</v>
      </c>
      <c r="AW7504" s="3">
        <v>1</v>
      </c>
      <c r="AX7504" s="3">
        <v>18</v>
      </c>
      <c r="AY7504" s="3">
        <v>100</v>
      </c>
      <c r="AZ7504" s="6" t="str">
        <f t="shared" si="823"/>
        <v>3841.1</v>
      </c>
      <c r="BC7504" s="12" t="s">
        <v>19643</v>
      </c>
      <c r="BJ7504" s="12">
        <f t="shared" si="824"/>
        <v>0</v>
      </c>
      <c r="BK7504" s="12">
        <f t="shared" si="825"/>
        <v>0</v>
      </c>
      <c r="BN7504" s="3" t="s">
        <v>277</v>
      </c>
      <c r="BR7504" s="3" t="s">
        <v>277</v>
      </c>
      <c r="CQ7504" s="3" t="str">
        <f>CONCATENATE(baseURL!$A$1,baseURL!$B$1,baseURL!$C$1,".",C7504,".",L7504,".pkl&amp;seq=",BC7504,"&amp;varMods=Oxidation-M")</f>
        <v>http://proteomics.broadinstitute.org/millscripts/viewfeed.pl?side=xl&amp;cycle=1&amp;fixedMods=iaaC&amp;file=msdataSM/iPRG2012_nd/cpick_in/iPRG2012_nd.3841.1.3.pkl&amp;seq=mLELMLPVFDAPQNLVEQAK&amp;varMods=Oxidation-M</v>
      </c>
    </row>
    <row r="7505" spans="1:104" x14ac:dyDescent="0.2">
      <c r="A7505" s="3">
        <v>834</v>
      </c>
      <c r="B7505" s="2" t="s">
        <v>19644</v>
      </c>
      <c r="C7505" s="2" t="s">
        <v>19645</v>
      </c>
      <c r="D7505" s="3">
        <v>17640</v>
      </c>
      <c r="E7505" s="3">
        <v>17624</v>
      </c>
      <c r="F7505" s="3">
        <v>80747</v>
      </c>
      <c r="G7505" s="3">
        <v>21468</v>
      </c>
      <c r="H7505" s="3">
        <v>71.919200000000004</v>
      </c>
      <c r="I7505" s="30">
        <v>650.98348999999996</v>
      </c>
      <c r="J7505" s="30">
        <v>650.98325569999997</v>
      </c>
      <c r="K7505" s="30">
        <v>2.3000000000000001E-4</v>
      </c>
      <c r="L7505" s="3">
        <v>3</v>
      </c>
      <c r="M7505" s="3">
        <v>3</v>
      </c>
      <c r="N7505" s="10">
        <f t="shared" si="819"/>
        <v>1</v>
      </c>
      <c r="O7505" s="35">
        <v>3</v>
      </c>
      <c r="P7505" s="17"/>
      <c r="Q7505" s="40">
        <v>1950.9320499999999</v>
      </c>
      <c r="R7505" s="32">
        <v>650.98220000000003</v>
      </c>
      <c r="S7505" s="18">
        <f t="shared" si="820"/>
        <v>1.9816210027344749</v>
      </c>
      <c r="T7505" s="18">
        <f t="shared" si="821"/>
        <v>1.621703327584137</v>
      </c>
      <c r="U7505" s="18">
        <f t="shared" si="822"/>
        <v>1.5361403122487114</v>
      </c>
      <c r="V7505" s="30">
        <v>650.98320000000001</v>
      </c>
      <c r="W7505" s="3" t="s">
        <v>47</v>
      </c>
      <c r="X7505" s="3" t="s">
        <v>47</v>
      </c>
      <c r="Y7505" s="3" t="s">
        <v>47</v>
      </c>
      <c r="Z7505" s="3" t="s">
        <v>52</v>
      </c>
      <c r="AA7505" s="3" t="s">
        <v>47</v>
      </c>
      <c r="AC7505" s="3" t="s">
        <v>52</v>
      </c>
      <c r="AD7505" s="3" t="s">
        <v>47</v>
      </c>
      <c r="AE7505" s="3" t="s">
        <v>47</v>
      </c>
      <c r="AF7505" s="3" t="s">
        <v>47</v>
      </c>
      <c r="AJ7505" s="3" t="s">
        <v>47</v>
      </c>
      <c r="AL7505" s="3" t="s">
        <v>52</v>
      </c>
      <c r="AO7505" s="3" t="s">
        <v>47</v>
      </c>
      <c r="AU7505" s="3">
        <v>0</v>
      </c>
      <c r="AV7505" s="3">
        <v>9</v>
      </c>
      <c r="AW7505" s="3">
        <v>2</v>
      </c>
      <c r="AX7505" s="3">
        <v>8</v>
      </c>
      <c r="AY7505" s="3">
        <v>88.89</v>
      </c>
      <c r="AZ7505" s="6" t="str">
        <f t="shared" si="823"/>
        <v>3845.1</v>
      </c>
      <c r="BC7505" s="12" t="s">
        <v>19569</v>
      </c>
      <c r="BJ7505" s="12">
        <f t="shared" si="824"/>
        <v>0</v>
      </c>
      <c r="BK7505" s="12">
        <f t="shared" si="825"/>
        <v>0</v>
      </c>
      <c r="BL7505" s="3" t="s">
        <v>162</v>
      </c>
      <c r="BR7505" s="3" t="s">
        <v>162</v>
      </c>
      <c r="CF7505" s="3" t="s">
        <v>19570</v>
      </c>
      <c r="CQ7505" s="3" t="str">
        <f>CONCATENATE(baseURL!$A$1,baseURL!$B$1,baseURL!$C$1,".",C7505,".",L7505,".pkl&amp;seq=",BC7505,"&amp;varMods=Sodiated-D")</f>
        <v>http://proteomics.broadinstitute.org/millscripts/viewfeed.pl?side=xl&amp;cycle=1&amp;fixedMods=iaaC&amp;file=msdataSM/iPRG2012_nd/cpick_in/iPRG2012_nd.3845.1.3.pkl&amp;seq=DVAAQdFLNAYASFLQR&amp;varMods=Sodiated-D</v>
      </c>
    </row>
    <row r="7506" spans="1:104" x14ac:dyDescent="0.2">
      <c r="A7506" s="3">
        <v>5922</v>
      </c>
      <c r="B7506" s="2" t="s">
        <v>19646</v>
      </c>
      <c r="C7506" s="2" t="s">
        <v>19647</v>
      </c>
      <c r="D7506" s="3">
        <v>17641</v>
      </c>
      <c r="E7506" s="3">
        <v>17625</v>
      </c>
      <c r="F7506" s="3">
        <v>80957</v>
      </c>
      <c r="G7506" s="3">
        <v>21479</v>
      </c>
      <c r="H7506" s="3">
        <v>71.9983</v>
      </c>
      <c r="I7506" s="30">
        <v>805.75869</v>
      </c>
      <c r="J7506" s="30">
        <v>805.75571620000005</v>
      </c>
      <c r="K7506" s="30">
        <v>2.97E-3</v>
      </c>
      <c r="L7506" s="3">
        <v>3</v>
      </c>
      <c r="M7506" s="3">
        <v>3</v>
      </c>
      <c r="N7506" s="10">
        <f t="shared" si="819"/>
        <v>1</v>
      </c>
      <c r="O7506" s="35">
        <v>3</v>
      </c>
      <c r="P7506" s="17"/>
      <c r="Q7506" s="40">
        <v>2415.2529500000001</v>
      </c>
      <c r="R7506" s="40">
        <v>805.75582999999995</v>
      </c>
      <c r="S7506" s="18">
        <f t="shared" si="820"/>
        <v>3.5494623725591312</v>
      </c>
      <c r="T7506" s="18">
        <f t="shared" si="821"/>
        <v>-0.14123385231302835</v>
      </c>
      <c r="U7506" s="18">
        <f t="shared" si="822"/>
        <v>-3.7232122694361741E-2</v>
      </c>
      <c r="V7506" s="30">
        <v>805.75580000000002</v>
      </c>
      <c r="W7506" s="3" t="s">
        <v>47</v>
      </c>
      <c r="X7506" s="3" t="s">
        <v>47</v>
      </c>
      <c r="Y7506" s="3" t="s">
        <v>47</v>
      </c>
      <c r="Z7506" s="3" t="s">
        <v>47</v>
      </c>
      <c r="AA7506" s="3" t="s">
        <v>48</v>
      </c>
      <c r="AB7506" s="12" t="s">
        <v>47</v>
      </c>
      <c r="AC7506" s="3" t="s">
        <v>47</v>
      </c>
      <c r="AD7506" s="3" t="s">
        <v>47</v>
      </c>
      <c r="AE7506" s="3" t="s">
        <v>47</v>
      </c>
      <c r="AF7506" s="3" t="s">
        <v>47</v>
      </c>
      <c r="AG7506" s="3" t="s">
        <v>47</v>
      </c>
      <c r="AI7506" s="3" t="s">
        <v>47</v>
      </c>
      <c r="AJ7506" s="3" t="s">
        <v>47</v>
      </c>
      <c r="AK7506" s="3" t="s">
        <v>47</v>
      </c>
      <c r="AL7506" s="3" t="s">
        <v>47</v>
      </c>
      <c r="AM7506" s="3" t="s">
        <v>47</v>
      </c>
      <c r="AU7506" s="3">
        <v>0</v>
      </c>
      <c r="AV7506" s="3">
        <v>15</v>
      </c>
      <c r="AW7506" s="3">
        <v>1</v>
      </c>
      <c r="AX7506" s="3">
        <v>15</v>
      </c>
      <c r="AY7506" s="3">
        <v>100</v>
      </c>
      <c r="AZ7506" s="6" t="str">
        <f t="shared" si="823"/>
        <v>3855.1</v>
      </c>
      <c r="BC7506" s="12" t="s">
        <v>19577</v>
      </c>
      <c r="BJ7506" s="12">
        <f t="shared" si="824"/>
        <v>0</v>
      </c>
      <c r="BK7506" s="12">
        <f t="shared" si="825"/>
        <v>0</v>
      </c>
      <c r="CQ7506" s="3" t="str">
        <f>CONCATENATE(baseURL!$A$1,baseURL!$B$1,baseURL!$C$1,".",C7506,".",L7506,".pkl&amp;seq=",BC7506)</f>
        <v>http://proteomics.broadinstitute.org/millscripts/viewfeed.pl?side=xl&amp;cycle=1&amp;fixedMods=iaaC&amp;file=msdataSM/iPRG2012_nd/cpick_in/iPRG2012_nd.3855.1.3.pkl&amp;seq=ALEMEGLTWGAHQFLPLGFGLK</v>
      </c>
    </row>
    <row r="7507" spans="1:104" x14ac:dyDescent="0.2">
      <c r="A7507" s="3">
        <v>5881</v>
      </c>
      <c r="B7507" s="2" t="s">
        <v>19648</v>
      </c>
      <c r="C7507" s="2" t="s">
        <v>19649</v>
      </c>
      <c r="D7507" s="3">
        <v>17642</v>
      </c>
      <c r="E7507" s="3">
        <v>17626</v>
      </c>
      <c r="F7507" s="3">
        <v>81104</v>
      </c>
      <c r="G7507" s="3">
        <v>21487</v>
      </c>
      <c r="H7507" s="3">
        <v>72.058999999999997</v>
      </c>
      <c r="I7507" s="30">
        <v>1136.8853999999999</v>
      </c>
      <c r="J7507" s="30">
        <v>1136.8835300000001</v>
      </c>
      <c r="K7507" s="30">
        <v>1.8699999999999999E-3</v>
      </c>
      <c r="L7507" s="3">
        <v>3</v>
      </c>
      <c r="M7507" s="3">
        <v>3</v>
      </c>
      <c r="N7507" s="10">
        <f t="shared" si="819"/>
        <v>1</v>
      </c>
      <c r="O7507" s="35">
        <v>3</v>
      </c>
      <c r="P7507" s="17"/>
      <c r="Q7507" s="40">
        <v>3408.6357800000001</v>
      </c>
      <c r="R7507" s="40">
        <v>1136.8834400000001</v>
      </c>
      <c r="S7507" s="18">
        <f t="shared" si="820"/>
        <v>1.7240113901442022</v>
      </c>
      <c r="T7507" s="18">
        <f t="shared" si="821"/>
        <v>7.9163788330090828E-2</v>
      </c>
      <c r="U7507" s="18">
        <f t="shared" si="822"/>
        <v>-0.21110343561357464</v>
      </c>
      <c r="V7507" s="30">
        <v>1136.8832</v>
      </c>
      <c r="W7507" s="3" t="s">
        <v>47</v>
      </c>
      <c r="X7507" s="3" t="s">
        <v>47</v>
      </c>
      <c r="Y7507" s="3" t="s">
        <v>47</v>
      </c>
      <c r="Z7507" s="3" t="s">
        <v>47</v>
      </c>
      <c r="AA7507" s="3" t="s">
        <v>47</v>
      </c>
      <c r="AB7507" s="12" t="s">
        <v>47</v>
      </c>
      <c r="AC7507" s="3" t="s">
        <v>47</v>
      </c>
      <c r="AD7507" s="3" t="s">
        <v>47</v>
      </c>
      <c r="AE7507" s="3" t="s">
        <v>47</v>
      </c>
      <c r="AF7507" s="3" t="s">
        <v>47</v>
      </c>
      <c r="AG7507" s="3" t="s">
        <v>48</v>
      </c>
      <c r="AI7507" s="3" t="s">
        <v>47</v>
      </c>
      <c r="AJ7507" s="3" t="s">
        <v>47</v>
      </c>
      <c r="AK7507" s="3" t="s">
        <v>47</v>
      </c>
      <c r="AL7507" s="3" t="s">
        <v>48</v>
      </c>
      <c r="AM7507" s="3" t="s">
        <v>47</v>
      </c>
      <c r="AN7507" s="3" t="s">
        <v>48</v>
      </c>
      <c r="AU7507" s="3">
        <v>0</v>
      </c>
      <c r="AV7507" s="3">
        <v>14</v>
      </c>
      <c r="AW7507" s="3">
        <v>1</v>
      </c>
      <c r="AX7507" s="3">
        <v>14</v>
      </c>
      <c r="AY7507" s="3">
        <v>100</v>
      </c>
      <c r="AZ7507" s="6" t="str">
        <f t="shared" si="823"/>
        <v>3862.1</v>
      </c>
      <c r="BC7507" s="12" t="s">
        <v>19650</v>
      </c>
      <c r="BJ7507" s="12">
        <f t="shared" si="824"/>
        <v>0</v>
      </c>
      <c r="BK7507" s="12">
        <f t="shared" si="825"/>
        <v>0</v>
      </c>
      <c r="CQ7507" s="3" t="str">
        <f>CONCATENATE(baseURL!$A$1,baseURL!$B$1,baseURL!$C$1,".",C7507,".",L7507,".pkl&amp;seq=",BC7507)</f>
        <v>http://proteomics.broadinstitute.org/millscripts/viewfeed.pl?side=xl&amp;cycle=1&amp;fixedMods=iaaC&amp;file=msdataSM/iPRG2012_nd/cpick_in/iPRG2012_nd.3862.1.3.pkl&amp;seq=TVPFVPLSGWNGDNMLEATTNAPWYKGWEK</v>
      </c>
    </row>
    <row r="7508" spans="1:104" x14ac:dyDescent="0.2">
      <c r="A7508" s="3">
        <v>953</v>
      </c>
      <c r="B7508" s="2" t="s">
        <v>19651</v>
      </c>
      <c r="C7508" s="2" t="s">
        <v>19652</v>
      </c>
      <c r="D7508" s="3">
        <v>17644</v>
      </c>
      <c r="E7508" s="3">
        <v>17628</v>
      </c>
      <c r="F7508" s="3">
        <v>81356</v>
      </c>
      <c r="G7508" s="3">
        <v>21501</v>
      </c>
      <c r="H7508" s="3">
        <v>72.168499999999995</v>
      </c>
      <c r="I7508" s="30">
        <v>800.92514000000006</v>
      </c>
      <c r="J7508" s="30">
        <v>800.92422639999995</v>
      </c>
      <c r="K7508" s="30">
        <v>9.1E-4</v>
      </c>
      <c r="L7508" s="3">
        <v>4</v>
      </c>
      <c r="M7508" s="3">
        <v>4</v>
      </c>
      <c r="N7508" s="10">
        <f t="shared" si="819"/>
        <v>1</v>
      </c>
      <c r="O7508" s="35">
        <v>4</v>
      </c>
      <c r="P7508" s="17"/>
      <c r="Q7508" s="40">
        <v>3200.6693799999998</v>
      </c>
      <c r="R7508" s="40">
        <v>800.92280000000005</v>
      </c>
      <c r="S7508" s="18">
        <f t="shared" si="820"/>
        <v>2.9216298999151769</v>
      </c>
      <c r="T7508" s="18">
        <f t="shared" si="821"/>
        <v>1.7809456790345346</v>
      </c>
      <c r="U7508" s="18">
        <f t="shared" si="822"/>
        <v>1.7479837007881804</v>
      </c>
      <c r="V7508" s="30">
        <v>800.92420000000004</v>
      </c>
      <c r="W7508" s="3" t="s">
        <v>47</v>
      </c>
      <c r="X7508" s="3" t="s">
        <v>47</v>
      </c>
      <c r="Y7508" s="3" t="s">
        <v>47</v>
      </c>
      <c r="Z7508" s="3" t="s">
        <v>47</v>
      </c>
      <c r="AA7508" s="3" t="s">
        <v>47</v>
      </c>
      <c r="AB7508" s="12" t="s">
        <v>47</v>
      </c>
      <c r="AC7508" s="3" t="s">
        <v>47</v>
      </c>
      <c r="AD7508" s="3" t="s">
        <v>47</v>
      </c>
      <c r="AE7508" s="3" t="s">
        <v>47</v>
      </c>
      <c r="AF7508" s="3" t="s">
        <v>47</v>
      </c>
      <c r="AG7508" s="3" t="s">
        <v>47</v>
      </c>
      <c r="AI7508" s="3" t="s">
        <v>48</v>
      </c>
      <c r="AJ7508" s="3" t="s">
        <v>47</v>
      </c>
      <c r="AK7508" s="3" t="s">
        <v>47</v>
      </c>
      <c r="AL7508" s="3" t="s">
        <v>52</v>
      </c>
      <c r="AM7508" s="3" t="s">
        <v>47</v>
      </c>
      <c r="AN7508" s="3" t="s">
        <v>47</v>
      </c>
      <c r="AO7508" s="3" t="s">
        <v>47</v>
      </c>
      <c r="AP7508" s="3" t="s">
        <v>48</v>
      </c>
      <c r="AR7508" s="3" t="s">
        <v>47</v>
      </c>
      <c r="AU7508" s="3">
        <v>0</v>
      </c>
      <c r="AV7508" s="3">
        <v>17</v>
      </c>
      <c r="AW7508" s="3">
        <v>3</v>
      </c>
      <c r="AX7508" s="3">
        <v>11</v>
      </c>
      <c r="AY7508" s="3">
        <v>64.709999999999994</v>
      </c>
      <c r="AZ7508" s="6" t="str">
        <f t="shared" si="823"/>
        <v>3874.1</v>
      </c>
      <c r="BC7508" s="12" t="s">
        <v>19653</v>
      </c>
      <c r="BJ7508" s="12">
        <f t="shared" si="824"/>
        <v>0</v>
      </c>
      <c r="BK7508" s="12">
        <f t="shared" si="825"/>
        <v>0</v>
      </c>
      <c r="BN7508" s="3" t="s">
        <v>277</v>
      </c>
      <c r="BR7508" s="3" t="s">
        <v>277</v>
      </c>
      <c r="BV7508" s="3" t="s">
        <v>19654</v>
      </c>
      <c r="BX7508" s="3" t="s">
        <v>19655</v>
      </c>
      <c r="BZ7508" s="3" t="s">
        <v>19655</v>
      </c>
      <c r="CG7508" s="3" t="s">
        <v>19655</v>
      </c>
      <c r="CJ7508" s="3" t="s">
        <v>19655</v>
      </c>
      <c r="CN7508" s="3" t="s">
        <v>19655</v>
      </c>
      <c r="CQ7508" s="3" t="str">
        <f>CONCATENATE(baseURL!$A$1,baseURL!$B$1,baseURL!$C$1,".",C7508,".",L7508,".pkl&amp;seq=",BC7508,"&amp;varMods=Oxidation-M")</f>
        <v>http://proteomics.broadinstitute.org/millscripts/viewfeed.pl?side=xl&amp;cycle=1&amp;fixedMods=iaaC&amp;file=msdataSM/iPRG2012_nd/cpick_in/iPRG2012_nd.3874.1.4.pkl&amp;seq=MLELmLPVFDAPQNLVEQAKLTAATNAKQ&amp;varMods=Oxidation-M</v>
      </c>
    </row>
    <row r="7509" spans="1:104" x14ac:dyDescent="0.2">
      <c r="A7509" s="3">
        <v>6671</v>
      </c>
      <c r="B7509" s="2" t="s">
        <v>19656</v>
      </c>
      <c r="C7509" s="2" t="s">
        <v>19657</v>
      </c>
      <c r="D7509" s="3">
        <v>17645</v>
      </c>
      <c r="E7509" s="3">
        <v>17629</v>
      </c>
      <c r="F7509" s="3">
        <v>81377</v>
      </c>
      <c r="G7509" s="3">
        <v>21503</v>
      </c>
      <c r="H7509" s="3">
        <v>72.1845</v>
      </c>
      <c r="I7509" s="30">
        <v>859.11134000000004</v>
      </c>
      <c r="J7509" s="30">
        <v>859.10803629999998</v>
      </c>
      <c r="K7509" s="30">
        <v>3.3E-3</v>
      </c>
      <c r="L7509" s="3">
        <v>3</v>
      </c>
      <c r="M7509" s="3">
        <v>3</v>
      </c>
      <c r="N7509" s="10">
        <f t="shared" si="819"/>
        <v>1</v>
      </c>
      <c r="O7509" s="35">
        <v>3</v>
      </c>
      <c r="P7509" s="17"/>
      <c r="Q7509" s="40">
        <v>2575.3072299999999</v>
      </c>
      <c r="R7509" s="40">
        <v>859.10726</v>
      </c>
      <c r="S7509" s="18">
        <f t="shared" si="820"/>
        <v>4.7491159602637891</v>
      </c>
      <c r="T7509" s="18">
        <f t="shared" si="821"/>
        <v>0.90361243133258573</v>
      </c>
      <c r="U7509" s="18">
        <f t="shared" si="822"/>
        <v>0.62855946532319273</v>
      </c>
      <c r="V7509" s="30">
        <v>859.1078</v>
      </c>
      <c r="W7509" s="3" t="s">
        <v>47</v>
      </c>
      <c r="X7509" s="3" t="s">
        <v>47</v>
      </c>
      <c r="Y7509" s="3" t="s">
        <v>47</v>
      </c>
      <c r="Z7509" s="3" t="s">
        <v>47</v>
      </c>
      <c r="AA7509" s="3" t="s">
        <v>47</v>
      </c>
      <c r="AB7509" s="12" t="s">
        <v>47</v>
      </c>
      <c r="AC7509" s="3" t="s">
        <v>47</v>
      </c>
      <c r="AD7509" s="3" t="s">
        <v>47</v>
      </c>
      <c r="AE7509" s="3" t="s">
        <v>47</v>
      </c>
      <c r="AF7509" s="3" t="s">
        <v>47</v>
      </c>
      <c r="AG7509" s="3" t="s">
        <v>47</v>
      </c>
      <c r="AI7509" s="3" t="s">
        <v>47</v>
      </c>
      <c r="AJ7509" s="3" t="s">
        <v>47</v>
      </c>
      <c r="AK7509" s="3" t="s">
        <v>47</v>
      </c>
      <c r="AL7509" s="3" t="s">
        <v>47</v>
      </c>
      <c r="AU7509" s="3">
        <v>0</v>
      </c>
      <c r="AV7509" s="3">
        <v>15</v>
      </c>
      <c r="AW7509" s="3">
        <v>1</v>
      </c>
      <c r="AX7509" s="3">
        <v>15</v>
      </c>
      <c r="AY7509" s="3">
        <v>100</v>
      </c>
      <c r="AZ7509" s="6" t="str">
        <f t="shared" si="823"/>
        <v>3875.1</v>
      </c>
      <c r="BC7509" s="12" t="s">
        <v>19658</v>
      </c>
      <c r="BJ7509" s="12">
        <f t="shared" si="824"/>
        <v>0</v>
      </c>
      <c r="BK7509" s="12">
        <f t="shared" si="825"/>
        <v>0</v>
      </c>
      <c r="CQ7509" s="3" t="str">
        <f>CONCATENATE(baseURL!$A$1,baseURL!$B$1,baseURL!$C$1,".",C7509,".",L7509,".pkl&amp;seq=",BC7509)</f>
        <v>http://proteomics.broadinstitute.org/millscripts/viewfeed.pl?side=xl&amp;cycle=1&amp;fixedMods=iaaC&amp;file=msdataSM/iPRG2012_nd/cpick_in/iPRG2012_nd.3875.1.3.pkl&amp;seq=VLNDAFGLEEGLMTTVHSLTATQK</v>
      </c>
    </row>
    <row r="7510" spans="1:104" x14ac:dyDescent="0.2">
      <c r="A7510" s="3">
        <v>5826</v>
      </c>
      <c r="B7510" s="2" t="s">
        <v>19659</v>
      </c>
      <c r="C7510" s="2" t="s">
        <v>19651</v>
      </c>
      <c r="D7510" s="3">
        <v>17646</v>
      </c>
      <c r="E7510" s="3">
        <v>17630</v>
      </c>
      <c r="F7510" s="3">
        <v>81378</v>
      </c>
      <c r="G7510" s="3">
        <v>21504</v>
      </c>
      <c r="H7510" s="3">
        <v>72.192800000000005</v>
      </c>
      <c r="I7510" s="30">
        <v>870.14473999999996</v>
      </c>
      <c r="J7510" s="30">
        <v>870.14282760000003</v>
      </c>
      <c r="K7510" s="30">
        <v>1.91E-3</v>
      </c>
      <c r="L7510" s="3">
        <v>3</v>
      </c>
      <c r="M7510" s="3">
        <v>3</v>
      </c>
      <c r="N7510" s="10">
        <f t="shared" si="819"/>
        <v>1</v>
      </c>
      <c r="O7510" s="35">
        <v>3</v>
      </c>
      <c r="P7510" s="17"/>
      <c r="Q7510" s="40">
        <v>2608.41201</v>
      </c>
      <c r="R7510" s="40">
        <v>870.14219000000003</v>
      </c>
      <c r="S7510" s="18">
        <f t="shared" si="820"/>
        <v>2.9305555221133823</v>
      </c>
      <c r="T7510" s="18">
        <f t="shared" si="821"/>
        <v>0.73275380430015447</v>
      </c>
      <c r="U7510" s="18">
        <f t="shared" si="822"/>
        <v>0.81595859640642376</v>
      </c>
      <c r="V7510" s="30">
        <v>870.14290000000005</v>
      </c>
      <c r="W7510" s="3" t="s">
        <v>47</v>
      </c>
      <c r="X7510" s="3" t="s">
        <v>47</v>
      </c>
      <c r="Y7510" s="3" t="s">
        <v>47</v>
      </c>
      <c r="Z7510" s="3" t="s">
        <v>47</v>
      </c>
      <c r="AA7510" s="3" t="s">
        <v>47</v>
      </c>
      <c r="AB7510" s="12" t="s">
        <v>47</v>
      </c>
      <c r="AC7510" s="3" t="s">
        <v>47</v>
      </c>
      <c r="AD7510" s="3" t="s">
        <v>47</v>
      </c>
      <c r="AE7510" s="3" t="s">
        <v>47</v>
      </c>
      <c r="AF7510" s="3" t="s">
        <v>47</v>
      </c>
      <c r="AG7510" s="3" t="s">
        <v>47</v>
      </c>
      <c r="AI7510" s="3" t="s">
        <v>47</v>
      </c>
      <c r="AJ7510" s="3" t="s">
        <v>47</v>
      </c>
      <c r="AK7510" s="3" t="s">
        <v>47</v>
      </c>
      <c r="AL7510" s="3" t="s">
        <v>47</v>
      </c>
      <c r="AM7510" s="3" t="s">
        <v>47</v>
      </c>
      <c r="AN7510" s="3" t="s">
        <v>47</v>
      </c>
      <c r="AU7510" s="3">
        <v>0</v>
      </c>
      <c r="AV7510" s="3">
        <v>17</v>
      </c>
      <c r="AW7510" s="3">
        <v>1</v>
      </c>
      <c r="AX7510" s="3">
        <v>17</v>
      </c>
      <c r="AY7510" s="3">
        <v>100</v>
      </c>
      <c r="AZ7510" s="6" t="str">
        <f t="shared" si="823"/>
        <v>3875.2</v>
      </c>
      <c r="BC7510" s="12" t="s">
        <v>19660</v>
      </c>
      <c r="BJ7510" s="12">
        <f t="shared" si="824"/>
        <v>0</v>
      </c>
      <c r="BK7510" s="12">
        <f t="shared" si="825"/>
        <v>0</v>
      </c>
      <c r="CQ7510" s="3" t="str">
        <f>CONCATENATE(baseURL!$A$1,baseURL!$B$1,baseURL!$C$1,".",C7510,".",L7510,".pkl&amp;seq=",BC7510)</f>
        <v>http://proteomics.broadinstitute.org/millscripts/viewfeed.pl?side=xl&amp;cycle=1&amp;fixedMods=iaaC&amp;file=msdataSM/iPRG2012_nd/cpick_in/iPRG2012_nd.3875.2.3.pkl&amp;seq=LLYVDDGVLSFQVLEVVDDKTLK</v>
      </c>
    </row>
    <row r="7511" spans="1:104" x14ac:dyDescent="0.2">
      <c r="A7511" s="3">
        <v>4882</v>
      </c>
      <c r="B7511" s="2" t="s">
        <v>19661</v>
      </c>
      <c r="C7511" s="2" t="s">
        <v>19662</v>
      </c>
      <c r="D7511" s="3">
        <v>17647</v>
      </c>
      <c r="E7511" s="3">
        <v>17631</v>
      </c>
      <c r="F7511" s="3">
        <v>81398</v>
      </c>
      <c r="G7511" s="3">
        <v>21506</v>
      </c>
      <c r="H7511" s="3">
        <v>72.208799999999997</v>
      </c>
      <c r="I7511" s="30">
        <v>663.03426999999999</v>
      </c>
      <c r="J7511" s="30">
        <v>663.03393410000001</v>
      </c>
      <c r="K7511" s="30">
        <v>3.4000000000000002E-4</v>
      </c>
      <c r="L7511" s="3">
        <v>3</v>
      </c>
      <c r="M7511" s="3">
        <v>3</v>
      </c>
      <c r="N7511" s="10">
        <f t="shared" si="819"/>
        <v>1</v>
      </c>
      <c r="O7511" s="35">
        <v>3</v>
      </c>
      <c r="P7511" s="17"/>
      <c r="Q7511" s="40">
        <v>1987.0858700000001</v>
      </c>
      <c r="R7511" s="40">
        <v>663.03346999999997</v>
      </c>
      <c r="S7511" s="18">
        <f t="shared" si="820"/>
        <v>1.2065755896554624</v>
      </c>
      <c r="T7511" s="18">
        <f t="shared" si="821"/>
        <v>0.69996466399307011</v>
      </c>
      <c r="U7511" s="18">
        <f t="shared" si="822"/>
        <v>0.64853437949553705</v>
      </c>
      <c r="V7511" s="30">
        <v>663.03390000000002</v>
      </c>
      <c r="W7511" s="3" t="s">
        <v>47</v>
      </c>
      <c r="X7511" s="3" t="s">
        <v>47</v>
      </c>
      <c r="Y7511" s="3" t="s">
        <v>47</v>
      </c>
      <c r="Z7511" s="3" t="s">
        <v>47</v>
      </c>
      <c r="AA7511" s="3" t="s">
        <v>48</v>
      </c>
      <c r="AB7511" s="12" t="s">
        <v>47</v>
      </c>
      <c r="AC7511" s="3" t="s">
        <v>47</v>
      </c>
      <c r="AD7511" s="3" t="s">
        <v>47</v>
      </c>
      <c r="AE7511" s="3" t="s">
        <v>47</v>
      </c>
      <c r="AF7511" s="3" t="s">
        <v>47</v>
      </c>
      <c r="AG7511" s="3" t="s">
        <v>47</v>
      </c>
      <c r="AH7511" s="3" t="s">
        <v>47</v>
      </c>
      <c r="AI7511" s="3" t="s">
        <v>47</v>
      </c>
      <c r="AJ7511" s="3" t="s">
        <v>47</v>
      </c>
      <c r="AK7511" s="3" t="s">
        <v>47</v>
      </c>
      <c r="AL7511" s="3" t="s">
        <v>47</v>
      </c>
      <c r="AM7511" s="3" t="s">
        <v>47</v>
      </c>
      <c r="AN7511" s="3" t="s">
        <v>47</v>
      </c>
      <c r="AU7511" s="3">
        <v>0</v>
      </c>
      <c r="AV7511" s="3">
        <v>17</v>
      </c>
      <c r="AW7511" s="3">
        <v>1</v>
      </c>
      <c r="AX7511" s="3">
        <v>17</v>
      </c>
      <c r="AY7511" s="3">
        <v>100</v>
      </c>
      <c r="AZ7511" s="6" t="str">
        <f t="shared" si="823"/>
        <v>3876.1</v>
      </c>
      <c r="BC7511" s="12" t="s">
        <v>19663</v>
      </c>
      <c r="BJ7511" s="12">
        <f t="shared" si="824"/>
        <v>0</v>
      </c>
      <c r="BK7511" s="12">
        <f t="shared" si="825"/>
        <v>0</v>
      </c>
      <c r="CQ7511" s="3" t="str">
        <f>CONCATENATE(baseURL!$A$1,baseURL!$B$1,baseURL!$C$1,".",C7511,".",L7511,".pkl&amp;seq=",BC7511)</f>
        <v>http://proteomics.broadinstitute.org/millscripts/viewfeed.pl?side=xl&amp;cycle=1&amp;fixedMods=iaaC&amp;file=msdataSM/iPRG2012_nd/cpick_in/iPRG2012_nd.3876.1.3.pkl&amp;seq=AAAPTVVFLDELDSLAKAR</v>
      </c>
    </row>
    <row r="7512" spans="1:104" x14ac:dyDescent="0.2">
      <c r="A7512" s="3">
        <v>2807</v>
      </c>
      <c r="B7512" s="2" t="s">
        <v>19664</v>
      </c>
      <c r="C7512" s="2" t="s">
        <v>19656</v>
      </c>
      <c r="D7512" s="3">
        <v>17648</v>
      </c>
      <c r="E7512" s="3">
        <v>17632</v>
      </c>
      <c r="F7512" s="3">
        <v>81399</v>
      </c>
      <c r="G7512" s="3">
        <v>21507</v>
      </c>
      <c r="H7512" s="3">
        <v>72.217200000000005</v>
      </c>
      <c r="I7512" s="30">
        <v>805.18226000000004</v>
      </c>
      <c r="J7512" s="30">
        <v>805.17793340000003</v>
      </c>
      <c r="K7512" s="30">
        <v>4.3299999999999996E-3</v>
      </c>
      <c r="L7512" s="3">
        <v>0</v>
      </c>
      <c r="M7512" s="3">
        <v>4</v>
      </c>
      <c r="N7512" s="10">
        <f t="shared" si="819"/>
        <v>1</v>
      </c>
      <c r="O7512" s="35">
        <v>4</v>
      </c>
      <c r="P7512" s="17"/>
      <c r="Q7512" s="40">
        <v>3217.6851700000002</v>
      </c>
      <c r="R7512" s="40">
        <v>805.17674999999997</v>
      </c>
      <c r="S7512" s="18">
        <f t="shared" si="820"/>
        <v>6.843217964343939</v>
      </c>
      <c r="T7512" s="18">
        <f t="shared" si="821"/>
        <v>1.4697394082218711</v>
      </c>
      <c r="U7512" s="18">
        <f t="shared" si="822"/>
        <v>1.4282578328949351</v>
      </c>
      <c r="V7512" s="30">
        <v>805.17790000000002</v>
      </c>
      <c r="W7512" s="3" t="s">
        <v>47</v>
      </c>
      <c r="X7512" s="3" t="s">
        <v>47</v>
      </c>
      <c r="Z7512" s="3" t="s">
        <v>47</v>
      </c>
      <c r="AA7512" s="3" t="s">
        <v>47</v>
      </c>
      <c r="AB7512" s="12" t="s">
        <v>47</v>
      </c>
      <c r="AC7512" s="3" t="s">
        <v>47</v>
      </c>
      <c r="AE7512" s="3" t="s">
        <v>47</v>
      </c>
      <c r="AF7512" s="3" t="s">
        <v>47</v>
      </c>
      <c r="AG7512" s="3" t="s">
        <v>52</v>
      </c>
      <c r="AI7512" s="3" t="s">
        <v>47</v>
      </c>
      <c r="AK7512" s="3" t="s">
        <v>47</v>
      </c>
      <c r="AL7512" s="3" t="s">
        <v>47</v>
      </c>
      <c r="AM7512" s="3" t="s">
        <v>48</v>
      </c>
      <c r="AN7512" s="3" t="s">
        <v>47</v>
      </c>
      <c r="AU7512" s="3">
        <v>0</v>
      </c>
      <c r="AV7512" s="3">
        <v>12</v>
      </c>
      <c r="AW7512" s="3">
        <v>1</v>
      </c>
      <c r="AX7512" s="3">
        <v>12</v>
      </c>
      <c r="AY7512" s="3">
        <v>100</v>
      </c>
      <c r="AZ7512" s="6" t="str">
        <f t="shared" si="823"/>
        <v>3876.2</v>
      </c>
      <c r="BC7512" s="12" t="s">
        <v>19665</v>
      </c>
      <c r="BJ7512" s="12">
        <f t="shared" si="824"/>
        <v>0</v>
      </c>
      <c r="BK7512" s="12">
        <f t="shared" si="825"/>
        <v>0</v>
      </c>
      <c r="CQ7512" s="3" t="str">
        <f>CONCATENATE(baseURL!$A$1,baseURL!$B$1,baseURL!$C$1,".",C7512,".",L7512,".pkl&amp;seq=",BC7512)</f>
        <v>http://proteomics.broadinstitute.org/millscripts/viewfeed.pl?side=xl&amp;cycle=1&amp;fixedMods=iaaC&amp;file=msdataSM/iPRG2012_nd/cpick_in/iPRG2012_nd.3876.2.0.pkl&amp;seq=LVQNQTPEDLLEEFPELLPLQQRPNTR</v>
      </c>
    </row>
    <row r="7513" spans="1:104" x14ac:dyDescent="0.2">
      <c r="A7513" s="3">
        <v>847</v>
      </c>
      <c r="B7513" s="2" t="s">
        <v>19666</v>
      </c>
      <c r="C7513" s="2" t="s">
        <v>19667</v>
      </c>
      <c r="D7513" s="3">
        <v>17649</v>
      </c>
      <c r="E7513" s="3">
        <v>17633</v>
      </c>
      <c r="F7513" s="3">
        <v>81440</v>
      </c>
      <c r="G7513" s="3">
        <v>21510</v>
      </c>
      <c r="H7513" s="3">
        <v>72.247699999999995</v>
      </c>
      <c r="I7513" s="30">
        <v>650.08010999999999</v>
      </c>
      <c r="J7513" s="30">
        <v>650.07769859999996</v>
      </c>
      <c r="K7513" s="30">
        <v>2.4099999999999998E-3</v>
      </c>
      <c r="L7513" s="3">
        <v>4</v>
      </c>
      <c r="M7513" s="3">
        <v>4</v>
      </c>
      <c r="N7513" s="10">
        <f t="shared" si="819"/>
        <v>1</v>
      </c>
      <c r="O7513" s="35">
        <v>4</v>
      </c>
      <c r="P7513" s="17"/>
      <c r="Q7513" s="40">
        <v>2597.2891800000002</v>
      </c>
      <c r="R7513" s="32">
        <v>650.07775000000004</v>
      </c>
      <c r="S7513" s="18">
        <f t="shared" si="820"/>
        <v>3.6303349867816399</v>
      </c>
      <c r="T7513" s="18">
        <f t="shared" si="821"/>
        <v>-7.9067465506800966E-2</v>
      </c>
      <c r="U7513" s="18">
        <f t="shared" si="822"/>
        <v>-7.6913876820809468E-2</v>
      </c>
      <c r="V7513" s="30">
        <v>650.07770000000005</v>
      </c>
      <c r="W7513" s="3" t="s">
        <v>47</v>
      </c>
      <c r="X7513" s="3" t="s">
        <v>47</v>
      </c>
      <c r="Y7513" s="3" t="s">
        <v>47</v>
      </c>
      <c r="AA7513" s="3" t="s">
        <v>47</v>
      </c>
      <c r="AD7513" s="3" t="s">
        <v>47</v>
      </c>
      <c r="AE7513" s="3" t="s">
        <v>47</v>
      </c>
      <c r="AF7513" s="3" t="s">
        <v>47</v>
      </c>
      <c r="AO7513" s="3" t="s">
        <v>47</v>
      </c>
      <c r="AU7513" s="3">
        <v>0</v>
      </c>
      <c r="AV7513" s="3">
        <v>8</v>
      </c>
      <c r="AW7513" s="3">
        <v>2</v>
      </c>
      <c r="AX7513" s="3">
        <v>7</v>
      </c>
      <c r="AY7513" s="3">
        <v>87.5</v>
      </c>
      <c r="AZ7513" s="6" t="str">
        <f t="shared" si="823"/>
        <v>3878.1</v>
      </c>
      <c r="BC7513" s="12" t="s">
        <v>19668</v>
      </c>
      <c r="BJ7513" s="12">
        <f t="shared" si="824"/>
        <v>0</v>
      </c>
      <c r="BK7513" s="12">
        <f t="shared" si="825"/>
        <v>0</v>
      </c>
      <c r="BL7513" s="3" t="s">
        <v>162</v>
      </c>
      <c r="BM7513" s="3" t="s">
        <v>162</v>
      </c>
      <c r="BR7513" s="3" t="s">
        <v>162</v>
      </c>
      <c r="BZ7513" s="3" t="s">
        <v>19669</v>
      </c>
      <c r="CQ7513" s="3" t="str">
        <f>CONCATENATE(baseURL!$A$1,baseURL!$B$1,baseURL!$C$1,".",C7513,".",L7513,".pkl&amp;seq=",BC7513,"&amp;varMods=Sodiated-D+Sodiated-E")</f>
        <v>http://proteomics.broadinstitute.org/millscripts/viewfeed.pl?side=xl&amp;cycle=1&amp;fixedMods=iaaC&amp;file=msdataSM/iPRG2012_nd/cpick_in/iPRG2012_nd.3878.1.4.pkl&amp;seq=VLNDAFGLeEGLMTTVHSLTATQK&amp;varMods=Sodiated-D+Sodiated-E</v>
      </c>
    </row>
    <row r="7514" spans="1:104" x14ac:dyDescent="0.2">
      <c r="A7514" s="3">
        <v>1675</v>
      </c>
      <c r="B7514" s="2" t="s">
        <v>19670</v>
      </c>
      <c r="C7514" s="2" t="s">
        <v>19671</v>
      </c>
      <c r="D7514" s="3">
        <v>17650</v>
      </c>
      <c r="E7514" s="3">
        <v>17634</v>
      </c>
      <c r="F7514" s="3">
        <v>81461</v>
      </c>
      <c r="G7514" s="3">
        <v>21512</v>
      </c>
      <c r="H7514" s="3">
        <v>72.272300000000001</v>
      </c>
      <c r="I7514" s="30">
        <v>654.07068000000004</v>
      </c>
      <c r="J7514" s="30">
        <v>654.07002880000005</v>
      </c>
      <c r="K7514" s="30">
        <v>6.4999999999999997E-4</v>
      </c>
      <c r="L7514" s="3">
        <v>4</v>
      </c>
      <c r="M7514" s="3">
        <v>4</v>
      </c>
      <c r="N7514" s="10">
        <f t="shared" si="819"/>
        <v>1</v>
      </c>
      <c r="O7514" s="35">
        <v>4</v>
      </c>
      <c r="P7514" s="17"/>
      <c r="Q7514" s="40">
        <v>2613.2631099999999</v>
      </c>
      <c r="R7514" s="40">
        <v>654.07123999999999</v>
      </c>
      <c r="S7514" s="18">
        <f t="shared" si="820"/>
        <v>-0.85617585012662833</v>
      </c>
      <c r="T7514" s="18">
        <f t="shared" si="821"/>
        <v>-1.8517860530656363</v>
      </c>
      <c r="U7514" s="18">
        <f t="shared" si="822"/>
        <v>-2.507372132662681</v>
      </c>
      <c r="V7514" s="30">
        <v>654.06960000000004</v>
      </c>
      <c r="X7514" s="3" t="s">
        <v>47</v>
      </c>
      <c r="Y7514" s="3" t="s">
        <v>47</v>
      </c>
      <c r="AA7514" s="3" t="s">
        <v>47</v>
      </c>
      <c r="AD7514" s="3" t="s">
        <v>47</v>
      </c>
      <c r="AF7514" s="3" t="s">
        <v>47</v>
      </c>
      <c r="AG7514" s="3" t="s">
        <v>52</v>
      </c>
      <c r="AL7514" s="3" t="s">
        <v>52</v>
      </c>
      <c r="AO7514" s="3" t="s">
        <v>48</v>
      </c>
      <c r="AU7514" s="3">
        <v>0</v>
      </c>
      <c r="AV7514" s="3">
        <v>5</v>
      </c>
      <c r="AW7514" s="3">
        <v>1</v>
      </c>
      <c r="AX7514" s="3">
        <v>5</v>
      </c>
      <c r="AY7514" s="3">
        <v>100</v>
      </c>
      <c r="AZ7514" s="6" t="str">
        <f t="shared" si="823"/>
        <v>3879.1</v>
      </c>
      <c r="BC7514" s="12" t="s">
        <v>19672</v>
      </c>
      <c r="BJ7514" s="12">
        <f t="shared" si="824"/>
        <v>0</v>
      </c>
      <c r="BK7514" s="12">
        <f t="shared" si="825"/>
        <v>0</v>
      </c>
      <c r="BL7514" s="3" t="s">
        <v>10280</v>
      </c>
      <c r="BR7514" s="3" t="s">
        <v>10280</v>
      </c>
      <c r="CQ7514" s="3" t="str">
        <f>CONCATENATE(baseURL!$A$1,baseURL!$B$1,baseURL!$C$1,".",C7514,".",L7514,".pkl&amp;seq=",BC7514,"&amp;varMods=Potassiated-D")</f>
        <v>http://proteomics.broadinstitute.org/millscripts/viewfeed.pl?side=xl&amp;cycle=1&amp;fixedMods=iaaC&amp;file=msdataSM/iPRG2012_nd/cpick_in/iPRG2012_nd.3879.1.4.pkl&amp;seq=VLNdAFGLEEGLMTTVHSLTATQK&amp;varMods=Potassiated-D</v>
      </c>
    </row>
    <row r="7515" spans="1:104" x14ac:dyDescent="0.2">
      <c r="A7515" s="3">
        <v>6839</v>
      </c>
      <c r="B7515" s="2" t="s">
        <v>19673</v>
      </c>
      <c r="C7515" s="2" t="s">
        <v>19674</v>
      </c>
      <c r="D7515" s="3">
        <v>17651</v>
      </c>
      <c r="E7515" s="3">
        <v>17635</v>
      </c>
      <c r="F7515" s="3">
        <v>81503</v>
      </c>
      <c r="G7515" s="3">
        <v>21515</v>
      </c>
      <c r="H7515" s="3">
        <v>72.293000000000006</v>
      </c>
      <c r="I7515" s="30">
        <v>748.04540999999995</v>
      </c>
      <c r="J7515" s="30">
        <v>748.0473088</v>
      </c>
      <c r="K7515" s="30">
        <v>-1.9E-3</v>
      </c>
      <c r="L7515" s="3">
        <v>3</v>
      </c>
      <c r="M7515" s="3">
        <v>3</v>
      </c>
      <c r="N7515" s="10">
        <f t="shared" si="819"/>
        <v>1</v>
      </c>
      <c r="O7515" s="35">
        <v>3</v>
      </c>
      <c r="P7515" s="17"/>
      <c r="Q7515" s="40">
        <v>2242.1212700000001</v>
      </c>
      <c r="R7515" s="40">
        <v>748.04526999999996</v>
      </c>
      <c r="S7515" s="18">
        <f t="shared" si="820"/>
        <v>0.18715444853704441</v>
      </c>
      <c r="T7515" s="18">
        <f t="shared" si="821"/>
        <v>2.7255034979856831</v>
      </c>
      <c r="U7515" s="18">
        <f t="shared" si="822"/>
        <v>2.5800577550817914</v>
      </c>
      <c r="V7515" s="30">
        <v>748.04719999999998</v>
      </c>
      <c r="W7515" s="3" t="s">
        <v>47</v>
      </c>
      <c r="X7515" s="3" t="s">
        <v>47</v>
      </c>
      <c r="Y7515" s="3" t="s">
        <v>47</v>
      </c>
      <c r="Z7515" s="3" t="s">
        <v>47</v>
      </c>
      <c r="AA7515" s="3" t="s">
        <v>65</v>
      </c>
      <c r="AB7515" s="12" t="s">
        <v>47</v>
      </c>
      <c r="AC7515" s="3" t="s">
        <v>47</v>
      </c>
      <c r="AD7515" s="3" t="s">
        <v>47</v>
      </c>
      <c r="AE7515" s="3" t="s">
        <v>47</v>
      </c>
      <c r="AF7515" s="3" t="s">
        <v>47</v>
      </c>
      <c r="AG7515" s="3" t="s">
        <v>47</v>
      </c>
      <c r="AI7515" s="3" t="s">
        <v>47</v>
      </c>
      <c r="AJ7515" s="3" t="s">
        <v>47</v>
      </c>
      <c r="AK7515" s="3" t="s">
        <v>47</v>
      </c>
      <c r="AL7515" s="3" t="s">
        <v>47</v>
      </c>
      <c r="AM7515" s="3" t="s">
        <v>47</v>
      </c>
      <c r="AN7515" s="3" t="s">
        <v>65</v>
      </c>
      <c r="AU7515" s="3">
        <v>2</v>
      </c>
      <c r="AV7515" s="3">
        <v>15</v>
      </c>
      <c r="AW7515" s="3">
        <v>1</v>
      </c>
      <c r="AX7515" s="3">
        <v>15</v>
      </c>
      <c r="AY7515" s="3">
        <v>100</v>
      </c>
      <c r="AZ7515" s="6" t="str">
        <f t="shared" si="823"/>
        <v>3881.1</v>
      </c>
      <c r="BC7515" s="12" t="s">
        <v>19675</v>
      </c>
      <c r="BJ7515" s="12">
        <f t="shared" si="824"/>
        <v>0</v>
      </c>
      <c r="BK7515" s="12">
        <f t="shared" si="825"/>
        <v>0</v>
      </c>
      <c r="BW7515" s="3" t="s">
        <v>19676</v>
      </c>
      <c r="CJ7515" s="3" t="s">
        <v>19677</v>
      </c>
      <c r="CQ7515" s="3" t="str">
        <f>CONCATENATE(baseURL!$A$1,baseURL!$B$1,baseURL!$C$1,".",C7515,".",L7515,".pkl&amp;seq=",BC7515)</f>
        <v>http://proteomics.broadinstitute.org/millscripts/viewfeed.pl?side=xl&amp;cycle=1&amp;fixedMods=iaaC&amp;file=msdataSM/iPRG2012_nd/cpick_in/iPRG2012_nd.3881.1.3.pkl&amp;seq=AVANETGAFFFLLNGPEVMSK</v>
      </c>
    </row>
    <row r="7516" spans="1:104" x14ac:dyDescent="0.2">
      <c r="A7516" s="3">
        <v>5412</v>
      </c>
      <c r="B7516" s="2" t="s">
        <v>19678</v>
      </c>
      <c r="C7516" s="2" t="s">
        <v>19679</v>
      </c>
      <c r="D7516" s="3">
        <v>17653</v>
      </c>
      <c r="E7516" s="3">
        <v>17637</v>
      </c>
      <c r="F7516" s="3">
        <v>81545</v>
      </c>
      <c r="G7516" s="3">
        <v>21519</v>
      </c>
      <c r="H7516" s="3">
        <v>72.317899999999995</v>
      </c>
      <c r="I7516" s="30">
        <v>584.31641999999999</v>
      </c>
      <c r="J7516" s="30">
        <v>584.31725440000002</v>
      </c>
      <c r="K7516" s="30">
        <v>-8.3000000000000001E-4</v>
      </c>
      <c r="L7516" s="3">
        <v>3</v>
      </c>
      <c r="M7516" s="3">
        <v>3</v>
      </c>
      <c r="N7516" s="10">
        <f t="shared" si="819"/>
        <v>1</v>
      </c>
      <c r="O7516" s="35">
        <v>3</v>
      </c>
      <c r="P7516" s="17"/>
      <c r="Q7516" s="40">
        <v>1750.93741</v>
      </c>
      <c r="R7516" s="40">
        <v>584.31732</v>
      </c>
      <c r="S7516" s="18">
        <f t="shared" si="820"/>
        <v>-1.5402589812012679</v>
      </c>
      <c r="T7516" s="18">
        <f t="shared" si="821"/>
        <v>-0.11226776569073826</v>
      </c>
      <c r="U7516" s="18">
        <f t="shared" si="822"/>
        <v>-0.20536786422502354</v>
      </c>
      <c r="V7516" s="30">
        <v>584.31719999999996</v>
      </c>
      <c r="W7516" s="3" t="s">
        <v>47</v>
      </c>
      <c r="X7516" s="3" t="s">
        <v>47</v>
      </c>
      <c r="Y7516" s="3" t="s">
        <v>47</v>
      </c>
      <c r="Z7516" s="3" t="s">
        <v>47</v>
      </c>
      <c r="AA7516" s="3" t="s">
        <v>47</v>
      </c>
      <c r="AB7516" s="12" t="s">
        <v>47</v>
      </c>
      <c r="AC7516" s="3" t="s">
        <v>47</v>
      </c>
      <c r="AD7516" s="3" t="s">
        <v>47</v>
      </c>
      <c r="AE7516" s="3" t="s">
        <v>47</v>
      </c>
      <c r="AF7516" s="3" t="s">
        <v>48</v>
      </c>
      <c r="AG7516" s="3" t="s">
        <v>47</v>
      </c>
      <c r="AH7516" s="3" t="s">
        <v>47</v>
      </c>
      <c r="AI7516" s="3" t="s">
        <v>48</v>
      </c>
      <c r="AJ7516" s="3" t="s">
        <v>47</v>
      </c>
      <c r="AM7516" s="3" t="s">
        <v>48</v>
      </c>
      <c r="AU7516" s="3">
        <v>0</v>
      </c>
      <c r="AV7516" s="3">
        <v>12</v>
      </c>
      <c r="AW7516" s="3">
        <v>1</v>
      </c>
      <c r="AX7516" s="3">
        <v>12</v>
      </c>
      <c r="AY7516" s="3">
        <v>100</v>
      </c>
      <c r="AZ7516" s="6" t="str">
        <f t="shared" si="823"/>
        <v>3883.1</v>
      </c>
      <c r="BC7516" s="12" t="s">
        <v>19680</v>
      </c>
      <c r="BJ7516" s="12">
        <f t="shared" si="824"/>
        <v>0</v>
      </c>
      <c r="BK7516" s="12">
        <f t="shared" si="825"/>
        <v>0</v>
      </c>
      <c r="CQ7516" s="3" t="str">
        <f>CONCATENATE(baseURL!$A$1,baseURL!$B$1,baseURL!$C$1,".",C7516,".",L7516,".pkl&amp;seq=",BC7516)</f>
        <v>http://proteomics.broadinstitute.org/millscripts/viewfeed.pl?side=xl&amp;cycle=1&amp;fixedMods=iaaC&amp;file=msdataSM/iPRG2012_nd/cpick_in/iPRG2012_nd.3883.1.3.pkl&amp;seq=AVQNLVDFLKEFAEK</v>
      </c>
      <c r="CR7516" s="7"/>
      <c r="CS7516" s="7"/>
    </row>
    <row r="7517" spans="1:104" x14ac:dyDescent="0.2">
      <c r="A7517" s="3">
        <v>7405</v>
      </c>
      <c r="B7517" s="2" t="s">
        <v>19681</v>
      </c>
      <c r="C7517" s="2" t="s">
        <v>19682</v>
      </c>
      <c r="D7517" s="3">
        <v>17658</v>
      </c>
      <c r="E7517" s="3">
        <v>17642</v>
      </c>
      <c r="F7517" s="3">
        <v>81588</v>
      </c>
      <c r="G7517" s="3">
        <v>21526</v>
      </c>
      <c r="H7517" s="3">
        <v>72.3536</v>
      </c>
      <c r="I7517" s="30">
        <v>927.43607999999995</v>
      </c>
      <c r="J7517" s="30">
        <v>927.44470530000001</v>
      </c>
      <c r="K7517" s="30">
        <v>-8.6300000000000005E-3</v>
      </c>
      <c r="L7517" s="3">
        <v>3</v>
      </c>
      <c r="M7517" s="3">
        <v>3</v>
      </c>
      <c r="N7517" s="10">
        <f t="shared" si="819"/>
        <v>1</v>
      </c>
      <c r="O7517" s="35">
        <v>3</v>
      </c>
      <c r="Q7517" s="40">
        <v>2780.3236099999999</v>
      </c>
      <c r="R7517" s="40">
        <v>927.44605000000001</v>
      </c>
      <c r="S7517" s="18">
        <f t="shared" si="820"/>
        <v>-10.749951439295739</v>
      </c>
      <c r="T7517" s="18">
        <f t="shared" si="821"/>
        <v>-1.4498956570079686</v>
      </c>
      <c r="U7517" s="18">
        <f t="shared" si="822"/>
        <v>-1.6712562418759189</v>
      </c>
      <c r="V7517" s="30">
        <v>927.44449999999995</v>
      </c>
      <c r="W7517" s="3" t="s">
        <v>47</v>
      </c>
      <c r="X7517" s="3" t="s">
        <v>47</v>
      </c>
      <c r="Y7517" s="3" t="s">
        <v>47</v>
      </c>
      <c r="Z7517" s="3" t="s">
        <v>52</v>
      </c>
      <c r="AA7517" s="3" t="s">
        <v>47</v>
      </c>
      <c r="AB7517" s="12" t="s">
        <v>47</v>
      </c>
      <c r="AC7517" s="3" t="s">
        <v>52</v>
      </c>
      <c r="AD7517" s="3" t="s">
        <v>65</v>
      </c>
      <c r="AE7517" s="3" t="s">
        <v>52</v>
      </c>
      <c r="AG7517" s="3" t="s">
        <v>65</v>
      </c>
      <c r="AJ7517" s="3" t="s">
        <v>47</v>
      </c>
      <c r="AK7517" s="3" t="s">
        <v>47</v>
      </c>
      <c r="AO7517" s="3" t="s">
        <v>47</v>
      </c>
      <c r="AU7517" s="3">
        <v>2</v>
      </c>
      <c r="AV7517" s="3">
        <v>8</v>
      </c>
      <c r="AW7517" s="3">
        <v>1</v>
      </c>
      <c r="AX7517" s="3">
        <v>8</v>
      </c>
      <c r="AY7517" s="3">
        <v>100</v>
      </c>
      <c r="AZ7517" s="6" t="str">
        <f t="shared" si="823"/>
        <v>3885.2</v>
      </c>
      <c r="BC7517" s="12" t="s">
        <v>19683</v>
      </c>
      <c r="BI7517" s="12" t="s">
        <v>594</v>
      </c>
      <c r="BJ7517" s="12">
        <f t="shared" si="824"/>
        <v>0</v>
      </c>
      <c r="BK7517" s="12">
        <f t="shared" si="825"/>
        <v>1</v>
      </c>
      <c r="BR7517" s="3" t="s">
        <v>594</v>
      </c>
      <c r="BZ7517" s="3" t="s">
        <v>19684</v>
      </c>
      <c r="CC7517" s="3" t="s">
        <v>19685</v>
      </c>
      <c r="CQ7517" s="3" t="str">
        <f>CONCATENATE(baseURL!$A$1,baseURL!$B$1,baseURL!$C$1,".",C7517,".",L7517,".pkl&amp;seq=",BC7517,"&amp;varMods=ReducedCys-C")</f>
        <v>http://proteomics.broadinstitute.org/millscripts/viewfeed.pl?side=xl&amp;cycle=1&amp;fixedMods=iaaC&amp;file=msdataSM/iPRG2012_nd/cpick_in/iPRG2012_nd.3885.2.3.pkl&amp;seq=VcEHLNLLEEDYFGLALWDNATSK&amp;varMods=ReducedCys-C</v>
      </c>
    </row>
    <row r="7518" spans="1:104" x14ac:dyDescent="0.2">
      <c r="A7518" s="3">
        <v>308</v>
      </c>
      <c r="B7518" s="2" t="s">
        <v>19686</v>
      </c>
      <c r="C7518" s="2" t="s">
        <v>19687</v>
      </c>
      <c r="D7518" s="3">
        <v>17659</v>
      </c>
      <c r="E7518" s="3">
        <v>17643</v>
      </c>
      <c r="F7518" s="3">
        <v>81589</v>
      </c>
      <c r="G7518" s="3">
        <v>21527</v>
      </c>
      <c r="H7518" s="3">
        <v>72.359499999999997</v>
      </c>
      <c r="I7518" s="30">
        <v>994.25400999999999</v>
      </c>
      <c r="J7518" s="30">
        <v>994.25400749999994</v>
      </c>
      <c r="K7518" s="30">
        <v>0</v>
      </c>
      <c r="L7518" s="3">
        <v>4</v>
      </c>
      <c r="M7518" s="3">
        <v>0</v>
      </c>
      <c r="N7518" s="10">
        <f t="shared" si="819"/>
        <v>1</v>
      </c>
      <c r="O7518" s="35">
        <v>4</v>
      </c>
      <c r="P7518" s="17"/>
      <c r="Q7518" s="40">
        <v>3973.9989099999998</v>
      </c>
      <c r="R7518" s="40">
        <v>994.25518</v>
      </c>
      <c r="S7518" s="18">
        <f t="shared" si="820"/>
        <v>-1.1767602759704925</v>
      </c>
      <c r="T7518" s="18">
        <f t="shared" si="821"/>
        <v>-1.1792747210554371</v>
      </c>
      <c r="U7518" s="18">
        <f t="shared" si="822"/>
        <v>-1.1868180560815829</v>
      </c>
      <c r="V7518" s="30">
        <v>994.25400000000002</v>
      </c>
      <c r="AA7518" s="3" t="s">
        <v>48</v>
      </c>
      <c r="AB7518" s="12" t="s">
        <v>47</v>
      </c>
      <c r="AC7518" s="3" t="s">
        <v>52</v>
      </c>
      <c r="AD7518" s="3" t="s">
        <v>47</v>
      </c>
      <c r="AF7518" s="3" t="s">
        <v>47</v>
      </c>
      <c r="AG7518" s="3" t="s">
        <v>47</v>
      </c>
      <c r="AJ7518" s="3" t="s">
        <v>47</v>
      </c>
      <c r="AK7518" s="3" t="s">
        <v>52</v>
      </c>
      <c r="AU7518" s="3">
        <v>0</v>
      </c>
      <c r="AV7518" s="3">
        <v>5</v>
      </c>
      <c r="AW7518" s="3">
        <v>1</v>
      </c>
      <c r="AX7518" s="3">
        <v>5</v>
      </c>
      <c r="AY7518" s="3">
        <v>100</v>
      </c>
      <c r="AZ7518" s="6" t="str">
        <f t="shared" si="823"/>
        <v>3885.3</v>
      </c>
      <c r="BC7518" s="12" t="s">
        <v>19688</v>
      </c>
      <c r="BJ7518" s="12">
        <f t="shared" si="824"/>
        <v>0</v>
      </c>
      <c r="BK7518" s="12">
        <f t="shared" si="825"/>
        <v>0</v>
      </c>
      <c r="CQ7518" s="3" t="str">
        <f>CONCATENATE(baseURL!$A$1,baseURL!$B$1,baseURL!$C$1,".",C7518,".",L7518,".pkl&amp;seq=",BC7518)</f>
        <v>http://proteomics.broadinstitute.org/millscripts/viewfeed.pl?side=xl&amp;cycle=1&amp;fixedMods=iaaC&amp;file=msdataSM/iPRG2012_nd/cpick_in/iPRG2012_nd.3885.3.4.pkl&amp;seq=VGNVGEDDALPEVSHAGDVSTTLQVVNELLKDETVAPR</v>
      </c>
    </row>
    <row r="7519" spans="1:104" x14ac:dyDescent="0.2">
      <c r="A7519" s="3">
        <v>5180</v>
      </c>
      <c r="B7519" s="2" t="s">
        <v>19689</v>
      </c>
      <c r="C7519" s="2" t="s">
        <v>19690</v>
      </c>
      <c r="D7519" s="3">
        <v>17660</v>
      </c>
      <c r="E7519" s="3">
        <v>17644</v>
      </c>
      <c r="F7519" s="3">
        <v>81692</v>
      </c>
      <c r="G7519" s="3">
        <v>21533</v>
      </c>
      <c r="H7519" s="3">
        <v>72.404300000000006</v>
      </c>
      <c r="I7519" s="30">
        <v>828.42809999999997</v>
      </c>
      <c r="J7519" s="30">
        <v>828.42939560000002</v>
      </c>
      <c r="K7519" s="30">
        <v>-1.2999999999999999E-3</v>
      </c>
      <c r="L7519" s="3">
        <v>2</v>
      </c>
      <c r="M7519" s="3">
        <v>2</v>
      </c>
      <c r="N7519" s="10">
        <f t="shared" si="819"/>
        <v>1</v>
      </c>
      <c r="O7519" s="35">
        <v>2</v>
      </c>
      <c r="P7519" s="17"/>
      <c r="Q7519" s="40">
        <v>1655.85402</v>
      </c>
      <c r="R7519" s="40">
        <v>828.43065000000001</v>
      </c>
      <c r="S7519" s="18">
        <f t="shared" si="820"/>
        <v>-3.0781091936205143</v>
      </c>
      <c r="T7519" s="18">
        <f t="shared" si="821"/>
        <v>-1.5141883028995107</v>
      </c>
      <c r="U7519" s="18">
        <f t="shared" si="822"/>
        <v>-1.1467465622969215</v>
      </c>
      <c r="V7519" s="30">
        <v>828.42970000000003</v>
      </c>
      <c r="W7519" s="3" t="s">
        <v>47</v>
      </c>
      <c r="X7519" s="3" t="s">
        <v>47</v>
      </c>
      <c r="Y7519" s="3" t="s">
        <v>47</v>
      </c>
      <c r="Z7519" s="3" t="s">
        <v>47</v>
      </c>
      <c r="AA7519" s="3" t="s">
        <v>47</v>
      </c>
      <c r="AB7519" s="12" t="s">
        <v>47</v>
      </c>
      <c r="AC7519" s="3" t="s">
        <v>47</v>
      </c>
      <c r="AD7519" s="3" t="s">
        <v>47</v>
      </c>
      <c r="AE7519" s="3" t="s">
        <v>47</v>
      </c>
      <c r="AF7519" s="3" t="s">
        <v>47</v>
      </c>
      <c r="AG7519" s="3" t="s">
        <v>47</v>
      </c>
      <c r="AH7519" s="3" t="s">
        <v>47</v>
      </c>
      <c r="AI7519" s="3" t="s">
        <v>47</v>
      </c>
      <c r="AJ7519" s="3" t="s">
        <v>47</v>
      </c>
      <c r="AK7519" s="3" t="s">
        <v>47</v>
      </c>
      <c r="AL7519" s="3" t="s">
        <v>47</v>
      </c>
      <c r="AM7519" s="3" t="s">
        <v>47</v>
      </c>
      <c r="AN7519" s="3" t="s">
        <v>47</v>
      </c>
      <c r="AU7519" s="3">
        <v>0</v>
      </c>
      <c r="AV7519" s="3">
        <v>18</v>
      </c>
      <c r="AW7519" s="3">
        <v>1</v>
      </c>
      <c r="AX7519" s="3">
        <v>18</v>
      </c>
      <c r="AY7519" s="3">
        <v>100</v>
      </c>
      <c r="AZ7519" s="6" t="str">
        <f t="shared" si="823"/>
        <v>3890.1</v>
      </c>
      <c r="BC7519" s="12" t="s">
        <v>19691</v>
      </c>
      <c r="BJ7519" s="12">
        <f t="shared" si="824"/>
        <v>0</v>
      </c>
      <c r="BK7519" s="12">
        <f t="shared" si="825"/>
        <v>0</v>
      </c>
      <c r="CQ7519" s="3" t="str">
        <f>CONCATENATE(baseURL!$A$1,baseURL!$B$1,baseURL!$C$1,".",C7519,".",L7519,".pkl&amp;seq=",BC7519)</f>
        <v>http://proteomics.broadinstitute.org/millscripts/viewfeed.pl?side=xl&amp;cycle=1&amp;fixedMods=iaaC&amp;file=msdataSM/iPRG2012_nd/cpick_in/iPRG2012_nd.3890.1.2.pkl&amp;seq=ASFAANFAAVANNLFK</v>
      </c>
      <c r="CT7519" s="7"/>
      <c r="CX7519" s="7"/>
      <c r="CY7519" s="7"/>
      <c r="CZ7519" s="7"/>
    </row>
    <row r="7520" spans="1:104" x14ac:dyDescent="0.2">
      <c r="A7520" s="3">
        <v>6767</v>
      </c>
      <c r="B7520" s="2" t="s">
        <v>19692</v>
      </c>
      <c r="C7520" s="2" t="s">
        <v>19693</v>
      </c>
      <c r="D7520" s="3">
        <v>17661</v>
      </c>
      <c r="E7520" s="3">
        <v>17645</v>
      </c>
      <c r="F7520" s="3">
        <v>81776</v>
      </c>
      <c r="G7520" s="3">
        <v>21538</v>
      </c>
      <c r="H7520" s="3">
        <v>72.444199999999995</v>
      </c>
      <c r="I7520" s="30">
        <v>859.10950000000003</v>
      </c>
      <c r="J7520" s="30">
        <v>859.10740769999995</v>
      </c>
      <c r="K7520" s="30">
        <v>2.0899999999999998E-3</v>
      </c>
      <c r="L7520" s="3">
        <v>3</v>
      </c>
      <c r="M7520" s="3">
        <v>3</v>
      </c>
      <c r="N7520" s="10">
        <f t="shared" si="819"/>
        <v>1</v>
      </c>
      <c r="O7520" s="35">
        <v>3</v>
      </c>
      <c r="P7520" s="17"/>
      <c r="Q7520" s="40">
        <v>2575.3072299999999</v>
      </c>
      <c r="R7520" s="40">
        <v>859.10726</v>
      </c>
      <c r="S7520" s="18">
        <f t="shared" si="820"/>
        <v>2.6073577821107992</v>
      </c>
      <c r="T7520" s="18">
        <f t="shared" si="821"/>
        <v>0.17192265370541179</v>
      </c>
      <c r="U7520" s="18">
        <f t="shared" si="822"/>
        <v>0.27935976232175297</v>
      </c>
      <c r="V7520" s="30">
        <v>859.10749999999996</v>
      </c>
      <c r="W7520" s="3" t="s">
        <v>47</v>
      </c>
      <c r="X7520" s="3" t="s">
        <v>47</v>
      </c>
      <c r="Y7520" s="3" t="s">
        <v>47</v>
      </c>
      <c r="Z7520" s="3" t="s">
        <v>47</v>
      </c>
      <c r="AA7520" s="3" t="s">
        <v>48</v>
      </c>
      <c r="AB7520" s="12" t="s">
        <v>47</v>
      </c>
      <c r="AC7520" s="3" t="s">
        <v>47</v>
      </c>
      <c r="AD7520" s="3" t="s">
        <v>47</v>
      </c>
      <c r="AE7520" s="3" t="s">
        <v>47</v>
      </c>
      <c r="AF7520" s="3" t="s">
        <v>47</v>
      </c>
      <c r="AG7520" s="3" t="s">
        <v>47</v>
      </c>
      <c r="AI7520" s="3" t="s">
        <v>47</v>
      </c>
      <c r="AJ7520" s="3" t="s">
        <v>47</v>
      </c>
      <c r="AK7520" s="3" t="s">
        <v>47</v>
      </c>
      <c r="AL7520" s="3" t="s">
        <v>47</v>
      </c>
      <c r="AN7520" s="3" t="s">
        <v>47</v>
      </c>
      <c r="AU7520" s="3">
        <v>0</v>
      </c>
      <c r="AV7520" s="3">
        <v>15</v>
      </c>
      <c r="AW7520" s="3">
        <v>1</v>
      </c>
      <c r="AX7520" s="3">
        <v>15</v>
      </c>
      <c r="AY7520" s="3">
        <v>100</v>
      </c>
      <c r="AZ7520" s="6" t="str">
        <f t="shared" si="823"/>
        <v>3894.1</v>
      </c>
      <c r="BC7520" s="12" t="s">
        <v>19658</v>
      </c>
      <c r="BJ7520" s="12">
        <f t="shared" si="824"/>
        <v>0</v>
      </c>
      <c r="BK7520" s="12">
        <f t="shared" si="825"/>
        <v>0</v>
      </c>
      <c r="CQ7520" s="3" t="str">
        <f>CONCATENATE(baseURL!$A$1,baseURL!$B$1,baseURL!$C$1,".",C7520,".",L7520,".pkl&amp;seq=",BC7520)</f>
        <v>http://proteomics.broadinstitute.org/millscripts/viewfeed.pl?side=xl&amp;cycle=1&amp;fixedMods=iaaC&amp;file=msdataSM/iPRG2012_nd/cpick_in/iPRG2012_nd.3894.1.3.pkl&amp;seq=VLNDAFGLEEGLMTTVHSLTATQK</v>
      </c>
      <c r="CR7520" s="7"/>
      <c r="CS7520" s="7"/>
    </row>
    <row r="7521" spans="1:104" x14ac:dyDescent="0.2">
      <c r="A7521" s="3">
        <v>6511</v>
      </c>
      <c r="B7521" s="2" t="s">
        <v>19694</v>
      </c>
      <c r="C7521" s="2" t="s">
        <v>19695</v>
      </c>
      <c r="D7521" s="3">
        <v>17662</v>
      </c>
      <c r="E7521" s="3">
        <v>17646</v>
      </c>
      <c r="F7521" s="3">
        <v>81797</v>
      </c>
      <c r="G7521" s="3">
        <v>21540</v>
      </c>
      <c r="H7521" s="3">
        <v>72.459900000000005</v>
      </c>
      <c r="I7521" s="30">
        <v>663.03566000000001</v>
      </c>
      <c r="J7521" s="30">
        <v>663.03397040000004</v>
      </c>
      <c r="K7521" s="30">
        <v>1.6900000000000001E-3</v>
      </c>
      <c r="L7521" s="3">
        <v>3</v>
      </c>
      <c r="M7521" s="3">
        <v>3</v>
      </c>
      <c r="N7521" s="10">
        <f t="shared" si="819"/>
        <v>1</v>
      </c>
      <c r="O7521" s="35">
        <v>3</v>
      </c>
      <c r="P7521" s="17"/>
      <c r="Q7521" s="40">
        <v>1987.0858700000001</v>
      </c>
      <c r="R7521" s="40">
        <v>663.03346999999997</v>
      </c>
      <c r="S7521" s="18">
        <f t="shared" si="820"/>
        <v>3.3030006766346753</v>
      </c>
      <c r="T7521" s="18">
        <f t="shared" si="821"/>
        <v>0.7547130314222541</v>
      </c>
      <c r="U7521" s="18">
        <f t="shared" si="822"/>
        <v>0.64853437949553705</v>
      </c>
      <c r="V7521" s="30">
        <v>663.03390000000002</v>
      </c>
      <c r="W7521" s="3" t="s">
        <v>47</v>
      </c>
      <c r="X7521" s="3" t="s">
        <v>47</v>
      </c>
      <c r="Y7521" s="3" t="s">
        <v>47</v>
      </c>
      <c r="Z7521" s="3" t="s">
        <v>47</v>
      </c>
      <c r="AA7521" s="3" t="s">
        <v>48</v>
      </c>
      <c r="AB7521" s="12" t="s">
        <v>47</v>
      </c>
      <c r="AC7521" s="3" t="s">
        <v>47</v>
      </c>
      <c r="AD7521" s="3" t="s">
        <v>47</v>
      </c>
      <c r="AE7521" s="3" t="s">
        <v>47</v>
      </c>
      <c r="AF7521" s="3" t="s">
        <v>47</v>
      </c>
      <c r="AG7521" s="3" t="s">
        <v>47</v>
      </c>
      <c r="AH7521" s="3" t="s">
        <v>47</v>
      </c>
      <c r="AI7521" s="3" t="s">
        <v>47</v>
      </c>
      <c r="AJ7521" s="3" t="s">
        <v>47</v>
      </c>
      <c r="AK7521" s="3" t="s">
        <v>47</v>
      </c>
      <c r="AL7521" s="3" t="s">
        <v>47</v>
      </c>
      <c r="AU7521" s="3">
        <v>0</v>
      </c>
      <c r="AV7521" s="3">
        <v>15</v>
      </c>
      <c r="AW7521" s="3">
        <v>1</v>
      </c>
      <c r="AX7521" s="3">
        <v>15</v>
      </c>
      <c r="AY7521" s="3">
        <v>100</v>
      </c>
      <c r="AZ7521" s="6" t="str">
        <f t="shared" si="823"/>
        <v>3895.1</v>
      </c>
      <c r="BC7521" s="12" t="s">
        <v>19663</v>
      </c>
      <c r="BJ7521" s="12">
        <f t="shared" si="824"/>
        <v>0</v>
      </c>
      <c r="BK7521" s="12">
        <f t="shared" si="825"/>
        <v>0</v>
      </c>
      <c r="CQ7521" s="3" t="str">
        <f>CONCATENATE(baseURL!$A$1,baseURL!$B$1,baseURL!$C$1,".",C7521,".",L7521,".pkl&amp;seq=",BC7521)</f>
        <v>http://proteomics.broadinstitute.org/millscripts/viewfeed.pl?side=xl&amp;cycle=1&amp;fixedMods=iaaC&amp;file=msdataSM/iPRG2012_nd/cpick_in/iPRG2012_nd.3895.1.3.pkl&amp;seq=AAAPTVVFLDELDSLAKAR</v>
      </c>
    </row>
    <row r="7522" spans="1:104" x14ac:dyDescent="0.2">
      <c r="A7522" s="3">
        <v>6822</v>
      </c>
      <c r="B7522" s="2" t="s">
        <v>19696</v>
      </c>
      <c r="C7522" s="2" t="s">
        <v>19692</v>
      </c>
      <c r="D7522" s="3">
        <v>17663</v>
      </c>
      <c r="E7522" s="3">
        <v>17647</v>
      </c>
      <c r="F7522" s="3">
        <v>81798</v>
      </c>
      <c r="G7522" s="3">
        <v>21541</v>
      </c>
      <c r="H7522" s="3">
        <v>72.468199999999996</v>
      </c>
      <c r="I7522" s="30">
        <v>795.60715000000005</v>
      </c>
      <c r="J7522" s="30">
        <v>795.60611029999995</v>
      </c>
      <c r="K7522" s="30">
        <v>1.0399999999999999E-3</v>
      </c>
      <c r="L7522" s="3">
        <v>5</v>
      </c>
      <c r="M7522" s="3">
        <v>5</v>
      </c>
      <c r="N7522" s="26">
        <f t="shared" si="819"/>
        <v>1</v>
      </c>
      <c r="O7522" s="36">
        <v>5</v>
      </c>
      <c r="P7522" s="16"/>
      <c r="Q7522" s="41">
        <v>3973.9989099999998</v>
      </c>
      <c r="R7522" s="41">
        <v>795.60559999999998</v>
      </c>
      <c r="S7522" s="27">
        <f t="shared" si="820"/>
        <v>1.9482014707609721</v>
      </c>
      <c r="T7522" s="27">
        <f t="shared" si="821"/>
        <v>0.6413982002810692</v>
      </c>
      <c r="U7522" s="27">
        <f t="shared" si="822"/>
        <v>0.5027616698691898</v>
      </c>
      <c r="V7522" s="30">
        <v>795.60599999999999</v>
      </c>
      <c r="W7522" s="3" t="s">
        <v>47</v>
      </c>
      <c r="X7522" s="3" t="s">
        <v>47</v>
      </c>
      <c r="Y7522" s="3" t="s">
        <v>47</v>
      </c>
      <c r="Z7522" s="3" t="s">
        <v>47</v>
      </c>
      <c r="AA7522" s="3" t="s">
        <v>48</v>
      </c>
      <c r="AB7522" s="12" t="s">
        <v>47</v>
      </c>
      <c r="AC7522" s="3" t="s">
        <v>47</v>
      </c>
      <c r="AD7522" s="3" t="s">
        <v>47</v>
      </c>
      <c r="AE7522" s="3" t="s">
        <v>47</v>
      </c>
      <c r="AF7522" s="3" t="s">
        <v>48</v>
      </c>
      <c r="AG7522" s="3" t="s">
        <v>47</v>
      </c>
      <c r="AJ7522" s="3" t="s">
        <v>47</v>
      </c>
      <c r="AK7522" s="3" t="s">
        <v>47</v>
      </c>
      <c r="AL7522" s="3" t="s">
        <v>47</v>
      </c>
      <c r="AM7522" s="3" t="s">
        <v>47</v>
      </c>
      <c r="AN7522" s="3" t="s">
        <v>47</v>
      </c>
      <c r="AU7522" s="3">
        <v>0</v>
      </c>
      <c r="AV7522" s="3">
        <v>14</v>
      </c>
      <c r="AW7522" s="3">
        <v>1</v>
      </c>
      <c r="AX7522" s="3">
        <v>14</v>
      </c>
      <c r="AY7522" s="3">
        <v>100</v>
      </c>
      <c r="AZ7522" s="6" t="str">
        <f t="shared" si="823"/>
        <v>3895.2</v>
      </c>
      <c r="BA7522" s="15"/>
      <c r="BC7522" s="12" t="s">
        <v>19688</v>
      </c>
      <c r="BJ7522" s="12">
        <f t="shared" si="824"/>
        <v>0</v>
      </c>
      <c r="BK7522" s="12">
        <f t="shared" si="825"/>
        <v>0</v>
      </c>
      <c r="CQ7522" s="3" t="str">
        <f>CONCATENATE(baseURL!$A$1,baseURL!$B$1,baseURL!$C$1,".",C7522,".",L7522,".pkl&amp;seq=",BC7522)</f>
        <v>http://proteomics.broadinstitute.org/millscripts/viewfeed.pl?side=xl&amp;cycle=1&amp;fixedMods=iaaC&amp;file=msdataSM/iPRG2012_nd/cpick_in/iPRG2012_nd.3895.2.5.pkl&amp;seq=VGNVGEDDALPEVSHAGDVSTTLQVVNELLKDETVAPR</v>
      </c>
    </row>
    <row r="7523" spans="1:104" x14ac:dyDescent="0.2">
      <c r="A7523" s="3">
        <v>5825</v>
      </c>
      <c r="B7523" s="2" t="s">
        <v>19697</v>
      </c>
      <c r="C7523" s="2" t="s">
        <v>19698</v>
      </c>
      <c r="D7523" s="3">
        <v>17664</v>
      </c>
      <c r="E7523" s="3">
        <v>17648</v>
      </c>
      <c r="F7523" s="3">
        <v>81818</v>
      </c>
      <c r="G7523" s="3">
        <v>21543</v>
      </c>
      <c r="H7523" s="3">
        <v>72.492000000000004</v>
      </c>
      <c r="I7523" s="30">
        <v>761.91756999999996</v>
      </c>
      <c r="J7523" s="30">
        <v>761.91742539999996</v>
      </c>
      <c r="K7523" s="30">
        <v>1.3999999999999999E-4</v>
      </c>
      <c r="L7523" s="3">
        <v>4</v>
      </c>
      <c r="M7523" s="3">
        <v>4</v>
      </c>
      <c r="N7523" s="10">
        <f t="shared" si="819"/>
        <v>1</v>
      </c>
      <c r="O7523" s="35">
        <v>4</v>
      </c>
      <c r="P7523" s="17"/>
      <c r="Q7523" s="40">
        <v>3044.6448799999998</v>
      </c>
      <c r="R7523" s="40">
        <v>761.91668000000004</v>
      </c>
      <c r="S7523" s="18">
        <f t="shared" si="820"/>
        <v>1.1681067277763442</v>
      </c>
      <c r="T7523" s="18">
        <f t="shared" si="821"/>
        <v>0.97832219648255758</v>
      </c>
      <c r="U7523" s="18">
        <f t="shared" si="822"/>
        <v>0.94498521807025426</v>
      </c>
      <c r="V7523" s="30">
        <v>761.91740000000004</v>
      </c>
      <c r="W7523" s="3" t="s">
        <v>47</v>
      </c>
      <c r="X7523" s="3" t="s">
        <v>47</v>
      </c>
      <c r="Y7523" s="3" t="s">
        <v>47</v>
      </c>
      <c r="Z7523" s="3" t="s">
        <v>47</v>
      </c>
      <c r="AA7523" s="3" t="s">
        <v>47</v>
      </c>
      <c r="AB7523" s="12" t="s">
        <v>47</v>
      </c>
      <c r="AC7523" s="3" t="s">
        <v>47</v>
      </c>
      <c r="AD7523" s="3" t="s">
        <v>47</v>
      </c>
      <c r="AE7523" s="3" t="s">
        <v>47</v>
      </c>
      <c r="AF7523" s="3" t="s">
        <v>47</v>
      </c>
      <c r="AG7523" s="3" t="s">
        <v>47</v>
      </c>
      <c r="AI7523" s="3" t="s">
        <v>47</v>
      </c>
      <c r="AJ7523" s="3" t="s">
        <v>47</v>
      </c>
      <c r="AK7523" s="3" t="s">
        <v>47</v>
      </c>
      <c r="AL7523" s="3" t="s">
        <v>47</v>
      </c>
      <c r="AM7523" s="3" t="s">
        <v>47</v>
      </c>
      <c r="AN7523" s="3" t="s">
        <v>47</v>
      </c>
      <c r="AU7523" s="3">
        <v>0</v>
      </c>
      <c r="AV7523" s="3">
        <v>17</v>
      </c>
      <c r="AW7523" s="3">
        <v>1</v>
      </c>
      <c r="AX7523" s="3">
        <v>17</v>
      </c>
      <c r="AY7523" s="3">
        <v>100</v>
      </c>
      <c r="AZ7523" s="6" t="str">
        <f t="shared" si="823"/>
        <v>3896.1</v>
      </c>
      <c r="BC7523" s="12" t="s">
        <v>19699</v>
      </c>
      <c r="BJ7523" s="12">
        <f t="shared" si="824"/>
        <v>0</v>
      </c>
      <c r="BK7523" s="12">
        <f t="shared" si="825"/>
        <v>0</v>
      </c>
      <c r="CQ7523" s="3" t="str">
        <f>CONCATENATE(baseURL!$A$1,baseURL!$B$1,baseURL!$C$1,".",C7523,".",L7523,".pkl&amp;seq=",BC7523)</f>
        <v>http://proteomics.broadinstitute.org/millscripts/viewfeed.pl?side=xl&amp;cycle=1&amp;fixedMods=iaaC&amp;file=msdataSM/iPRG2012_nd/cpick_in/iPRG2012_nd.3896.1.4.pkl&amp;seq=LGVLANHVPTVEQLLPGVVEVMEGSNSKK</v>
      </c>
      <c r="CT7523" s="7"/>
      <c r="CX7523" s="7"/>
      <c r="CY7523" s="7"/>
      <c r="CZ7523" s="7"/>
    </row>
    <row r="7524" spans="1:104" x14ac:dyDescent="0.2">
      <c r="A7524" s="3">
        <v>121</v>
      </c>
      <c r="B7524" s="2" t="s">
        <v>19700</v>
      </c>
      <c r="C7524" s="2" t="s">
        <v>19701</v>
      </c>
      <c r="D7524" s="3">
        <v>17665</v>
      </c>
      <c r="E7524" s="3">
        <v>17649</v>
      </c>
      <c r="F7524" s="3">
        <v>81839</v>
      </c>
      <c r="G7524" s="3">
        <v>21545</v>
      </c>
      <c r="H7524" s="3">
        <v>72.504000000000005</v>
      </c>
      <c r="I7524" s="30">
        <v>650.08284000000003</v>
      </c>
      <c r="J7524" s="30">
        <v>650.07786120000003</v>
      </c>
      <c r="K7524" s="30">
        <v>4.9800000000000001E-3</v>
      </c>
      <c r="L7524" s="3">
        <v>0</v>
      </c>
      <c r="M7524" s="3">
        <v>4</v>
      </c>
      <c r="N7524" s="10">
        <f t="shared" si="819"/>
        <v>1</v>
      </c>
      <c r="O7524" s="35">
        <v>4</v>
      </c>
      <c r="P7524" s="17"/>
      <c r="Q7524" s="40">
        <v>2597.2891800000002</v>
      </c>
      <c r="R7524" s="32">
        <v>650.07775000000004</v>
      </c>
      <c r="S7524" s="18">
        <f t="shared" si="820"/>
        <v>7.8298326623170809</v>
      </c>
      <c r="T7524" s="18">
        <f t="shared" si="821"/>
        <v>0.17105646208025946</v>
      </c>
      <c r="U7524" s="18">
        <f t="shared" si="822"/>
        <v>-7.6913876820809468E-2</v>
      </c>
      <c r="V7524" s="30">
        <v>650.07770000000005</v>
      </c>
      <c r="W7524" s="3" t="s">
        <v>47</v>
      </c>
      <c r="AB7524" s="12" t="s">
        <v>52</v>
      </c>
      <c r="AC7524" s="3" t="s">
        <v>52</v>
      </c>
      <c r="AE7524" s="3" t="s">
        <v>47</v>
      </c>
      <c r="AF7524" s="3" t="s">
        <v>47</v>
      </c>
      <c r="AL7524" s="3" t="s">
        <v>52</v>
      </c>
      <c r="AU7524" s="3">
        <v>0</v>
      </c>
      <c r="AV7524" s="3">
        <v>3</v>
      </c>
      <c r="AW7524" s="3">
        <v>2</v>
      </c>
      <c r="AX7524" s="3">
        <v>2</v>
      </c>
      <c r="AY7524" s="3">
        <v>66.67</v>
      </c>
      <c r="AZ7524" s="6" t="str">
        <f t="shared" si="823"/>
        <v>3897.1</v>
      </c>
      <c r="BC7524" s="12" t="s">
        <v>19668</v>
      </c>
      <c r="BJ7524" s="12">
        <f t="shared" si="824"/>
        <v>0</v>
      </c>
      <c r="BK7524" s="12">
        <f t="shared" si="825"/>
        <v>0</v>
      </c>
      <c r="BM7524" s="3" t="s">
        <v>162</v>
      </c>
      <c r="BR7524" s="3" t="s">
        <v>162</v>
      </c>
      <c r="CA7524" s="3" t="s">
        <v>19702</v>
      </c>
      <c r="CQ7524" s="3" t="str">
        <f>CONCATENATE(baseURL!$A$1,baseURL!$B$1,baseURL!$C$1,".",C7524,".",L7524,".pkl&amp;seq=",BC7524,"&amp;varMods=Sodiated-E")</f>
        <v>http://proteomics.broadinstitute.org/millscripts/viewfeed.pl?side=xl&amp;cycle=1&amp;fixedMods=iaaC&amp;file=msdataSM/iPRG2012_nd/cpick_in/iPRG2012_nd.3897.1.0.pkl&amp;seq=VLNDAFGLeEGLMTTVHSLTATQK&amp;varMods=Sodiated-E</v>
      </c>
    </row>
    <row r="7525" spans="1:104" x14ac:dyDescent="0.2">
      <c r="A7525" s="3">
        <v>7134</v>
      </c>
      <c r="B7525" s="2" t="s">
        <v>19703</v>
      </c>
      <c r="C7525" s="2" t="s">
        <v>19704</v>
      </c>
      <c r="D7525" s="3">
        <v>17667</v>
      </c>
      <c r="E7525" s="3">
        <v>17651</v>
      </c>
      <c r="F7525" s="3">
        <v>81841</v>
      </c>
      <c r="G7525" s="3">
        <v>21547</v>
      </c>
      <c r="H7525" s="3">
        <v>72.515699999999995</v>
      </c>
      <c r="I7525" s="30">
        <v>823.47493999999995</v>
      </c>
      <c r="J7525" s="30">
        <v>823.47296140000003</v>
      </c>
      <c r="K7525" s="30">
        <v>1.98E-3</v>
      </c>
      <c r="L7525" s="3">
        <v>2</v>
      </c>
      <c r="M7525" s="3">
        <v>2</v>
      </c>
      <c r="N7525" s="10">
        <f t="shared" si="819"/>
        <v>1</v>
      </c>
      <c r="O7525" s="35">
        <v>2</v>
      </c>
      <c r="P7525" s="17"/>
      <c r="Q7525" s="40">
        <v>1645.9411</v>
      </c>
      <c r="R7525" s="40">
        <v>823.47419000000002</v>
      </c>
      <c r="S7525" s="18">
        <f t="shared" si="820"/>
        <v>0.91077535766533424</v>
      </c>
      <c r="T7525" s="18">
        <f t="shared" si="821"/>
        <v>-1.4919714727068314</v>
      </c>
      <c r="U7525" s="18">
        <f t="shared" si="822"/>
        <v>-1.4450969010517298</v>
      </c>
      <c r="V7525" s="30">
        <v>823.47299999999996</v>
      </c>
      <c r="Y7525" s="3" t="s">
        <v>47</v>
      </c>
      <c r="AA7525" s="3" t="s">
        <v>47</v>
      </c>
      <c r="AB7525" s="12" t="s">
        <v>47</v>
      </c>
      <c r="AC7525" s="3" t="s">
        <v>47</v>
      </c>
      <c r="AD7525" s="3" t="s">
        <v>47</v>
      </c>
      <c r="AG7525" s="3" t="s">
        <v>47</v>
      </c>
      <c r="AI7525" s="3" t="s">
        <v>48</v>
      </c>
      <c r="AL7525" s="3" t="s">
        <v>52</v>
      </c>
      <c r="AU7525" s="3">
        <v>0</v>
      </c>
      <c r="AV7525" s="3">
        <v>6</v>
      </c>
      <c r="AW7525" s="3">
        <v>1</v>
      </c>
      <c r="AX7525" s="3">
        <v>6</v>
      </c>
      <c r="AY7525" s="3">
        <v>100</v>
      </c>
      <c r="AZ7525" s="6" t="str">
        <f t="shared" si="823"/>
        <v>3897.3</v>
      </c>
      <c r="BC7525" s="12" t="s">
        <v>19705</v>
      </c>
      <c r="BJ7525" s="12">
        <f t="shared" si="824"/>
        <v>0</v>
      </c>
      <c r="BK7525" s="12">
        <f t="shared" si="825"/>
        <v>0</v>
      </c>
      <c r="CQ7525" s="3" t="str">
        <f>CONCATENATE(baseURL!$A$1,baseURL!$B$1,baseURL!$C$1,".",C7525,".",L7525,".pkl&amp;seq=",BC7525)</f>
        <v>http://proteomics.broadinstitute.org/millscripts/viewfeed.pl?side=xl&amp;cycle=1&amp;fixedMods=iaaC&amp;file=msdataSM/iPRG2012_nd/cpick_in/iPRG2012_nd.3897.3.2.pkl&amp;seq=TLLGFLVTDLPLESK</v>
      </c>
    </row>
    <row r="7526" spans="1:104" x14ac:dyDescent="0.2">
      <c r="A7526" s="3">
        <v>1262</v>
      </c>
      <c r="B7526" s="2" t="s">
        <v>19706</v>
      </c>
      <c r="C7526" s="2" t="s">
        <v>19707</v>
      </c>
      <c r="D7526" s="3">
        <v>17668</v>
      </c>
      <c r="E7526" s="3">
        <v>17652</v>
      </c>
      <c r="F7526" s="3">
        <v>81860</v>
      </c>
      <c r="G7526" s="3">
        <v>21549</v>
      </c>
      <c r="H7526" s="3">
        <v>72.539299999999997</v>
      </c>
      <c r="I7526" s="30">
        <v>654.06952999999999</v>
      </c>
      <c r="J7526" s="30">
        <v>654.07015320000005</v>
      </c>
      <c r="K7526" s="30">
        <v>-6.2E-4</v>
      </c>
      <c r="L7526" s="3">
        <v>4</v>
      </c>
      <c r="M7526" s="3">
        <v>4</v>
      </c>
      <c r="N7526" s="10">
        <f t="shared" si="819"/>
        <v>1</v>
      </c>
      <c r="O7526" s="35">
        <v>4</v>
      </c>
      <c r="P7526" s="17"/>
      <c r="Q7526" s="40">
        <v>2613.2631099999999</v>
      </c>
      <c r="R7526" s="40">
        <v>654.07123999999999</v>
      </c>
      <c r="S7526" s="18">
        <f t="shared" si="820"/>
        <v>-2.6143941140154165</v>
      </c>
      <c r="T7526" s="18">
        <f t="shared" si="821"/>
        <v>-1.6615927034784517</v>
      </c>
      <c r="U7526" s="18">
        <f t="shared" si="822"/>
        <v>-2.2015950433814035</v>
      </c>
      <c r="V7526" s="30">
        <v>654.06979999999999</v>
      </c>
      <c r="X7526" s="3" t="s">
        <v>47</v>
      </c>
      <c r="Y7526" s="3" t="s">
        <v>47</v>
      </c>
      <c r="AC7526" s="3" t="s">
        <v>52</v>
      </c>
      <c r="AF7526" s="3" t="s">
        <v>47</v>
      </c>
      <c r="AU7526" s="3">
        <v>0</v>
      </c>
      <c r="AV7526" s="3">
        <v>3</v>
      </c>
      <c r="AW7526" s="3">
        <v>1</v>
      </c>
      <c r="AX7526" s="3">
        <v>3</v>
      </c>
      <c r="AY7526" s="3">
        <v>100</v>
      </c>
      <c r="AZ7526" s="6" t="str">
        <f t="shared" si="823"/>
        <v>3898.1</v>
      </c>
      <c r="BC7526" s="12" t="s">
        <v>19672</v>
      </c>
      <c r="BJ7526" s="12">
        <f t="shared" si="824"/>
        <v>0</v>
      </c>
      <c r="BK7526" s="12">
        <f t="shared" si="825"/>
        <v>0</v>
      </c>
      <c r="BL7526" s="3" t="s">
        <v>10280</v>
      </c>
      <c r="BR7526" s="3" t="s">
        <v>10280</v>
      </c>
      <c r="CQ7526" s="3" t="str">
        <f>CONCATENATE(baseURL!$A$1,baseURL!$B$1,baseURL!$C$1,".",C7526,".",L7526,".pkl&amp;seq=",BC7526,"&amp;varMods=Potassiated-D")</f>
        <v>http://proteomics.broadinstitute.org/millscripts/viewfeed.pl?side=xl&amp;cycle=1&amp;fixedMods=iaaC&amp;file=msdataSM/iPRG2012_nd/cpick_in/iPRG2012_nd.3898.1.4.pkl&amp;seq=VLNdAFGLEEGLMTTVHSLTATQK&amp;varMods=Potassiated-D</v>
      </c>
    </row>
    <row r="7527" spans="1:104" x14ac:dyDescent="0.2">
      <c r="A7527" s="3">
        <v>6829</v>
      </c>
      <c r="B7527" s="2" t="s">
        <v>19708</v>
      </c>
      <c r="C7527" s="2" t="s">
        <v>19709</v>
      </c>
      <c r="D7527" s="3">
        <v>17669</v>
      </c>
      <c r="E7527" s="3">
        <v>17653</v>
      </c>
      <c r="F7527" s="3">
        <v>81923</v>
      </c>
      <c r="G7527" s="3">
        <v>21553</v>
      </c>
      <c r="H7527" s="3">
        <v>72.574100000000001</v>
      </c>
      <c r="I7527" s="30">
        <v>722.62657000000002</v>
      </c>
      <c r="J7527" s="30">
        <v>722.62691749999999</v>
      </c>
      <c r="K7527" s="30">
        <v>-3.5E-4</v>
      </c>
      <c r="L7527" s="3">
        <v>5</v>
      </c>
      <c r="M7527" s="3">
        <v>5</v>
      </c>
      <c r="N7527" s="10">
        <f t="shared" si="819"/>
        <v>1</v>
      </c>
      <c r="O7527" s="35">
        <v>5</v>
      </c>
      <c r="P7527" s="17"/>
      <c r="Q7527" s="40">
        <v>3609.1029699999999</v>
      </c>
      <c r="R7527" s="40">
        <v>722.62640999999996</v>
      </c>
      <c r="S7527" s="18">
        <f t="shared" si="820"/>
        <v>0.22141454814914141</v>
      </c>
      <c r="T7527" s="18">
        <f t="shared" si="821"/>
        <v>0.70229926972373502</v>
      </c>
      <c r="U7527" s="18">
        <f t="shared" si="822"/>
        <v>0.53969796099553879</v>
      </c>
      <c r="V7527" s="30">
        <v>722.6268</v>
      </c>
      <c r="W7527" s="3" t="s">
        <v>47</v>
      </c>
      <c r="X7527" s="3" t="s">
        <v>47</v>
      </c>
      <c r="Y7527" s="3" t="s">
        <v>47</v>
      </c>
      <c r="Z7527" s="3" t="s">
        <v>47</v>
      </c>
      <c r="AA7527" s="3" t="s">
        <v>47</v>
      </c>
      <c r="AB7527" s="12" t="s">
        <v>47</v>
      </c>
      <c r="AC7527" s="3" t="s">
        <v>47</v>
      </c>
      <c r="AD7527" s="3" t="s">
        <v>47</v>
      </c>
      <c r="AE7527" s="3" t="s">
        <v>47</v>
      </c>
      <c r="AF7527" s="3" t="s">
        <v>47</v>
      </c>
      <c r="AG7527" s="3" t="s">
        <v>47</v>
      </c>
      <c r="AJ7527" s="3" t="s">
        <v>47</v>
      </c>
      <c r="AK7527" s="3" t="s">
        <v>47</v>
      </c>
      <c r="AL7527" s="3" t="s">
        <v>48</v>
      </c>
      <c r="AM7527" s="3" t="s">
        <v>47</v>
      </c>
      <c r="AU7527" s="3">
        <v>0</v>
      </c>
      <c r="AV7527" s="3">
        <v>14</v>
      </c>
      <c r="AW7527" s="3">
        <v>1</v>
      </c>
      <c r="AX7527" s="3">
        <v>14</v>
      </c>
      <c r="AY7527" s="3">
        <v>100</v>
      </c>
      <c r="AZ7527" s="6" t="str">
        <f t="shared" si="823"/>
        <v>3901.1</v>
      </c>
      <c r="BC7527" s="12" t="s">
        <v>19710</v>
      </c>
      <c r="BJ7527" s="12">
        <f t="shared" si="824"/>
        <v>0</v>
      </c>
      <c r="BK7527" s="12">
        <f t="shared" si="825"/>
        <v>0</v>
      </c>
      <c r="CQ7527" s="3" t="str">
        <f>CONCATENATE(baseURL!$A$1,baseURL!$B$1,baseURL!$C$1,".",C7527,".",L7527,".pkl&amp;seq=",BC7527)</f>
        <v>http://proteomics.broadinstitute.org/millscripts/viewfeed.pl?side=xl&amp;cycle=1&amp;fixedMods=iaaC&amp;file=msdataSM/iPRG2012_nd/cpick_in/iPRG2012_nd.3901.1.5.pkl&amp;seq=SVLSFPPLVAPTKVLLVPLSNHKDLVPVTTEVAK</v>
      </c>
    </row>
    <row r="7528" spans="1:104" x14ac:dyDescent="0.2">
      <c r="A7528" s="3">
        <v>5824</v>
      </c>
      <c r="B7528" s="2" t="s">
        <v>19711</v>
      </c>
      <c r="C7528" s="2" t="s">
        <v>19712</v>
      </c>
      <c r="D7528" s="3">
        <v>17671</v>
      </c>
      <c r="E7528" s="3">
        <v>17655</v>
      </c>
      <c r="F7528" s="3">
        <v>82196</v>
      </c>
      <c r="G7528" s="3">
        <v>21568</v>
      </c>
      <c r="H7528" s="3">
        <v>72.688500000000005</v>
      </c>
      <c r="I7528" s="30">
        <v>683.85464999999999</v>
      </c>
      <c r="J7528" s="30">
        <v>683.85369060000005</v>
      </c>
      <c r="K7528" s="30">
        <v>9.6000000000000002E-4</v>
      </c>
      <c r="L7528" s="3">
        <v>4</v>
      </c>
      <c r="M7528" s="3">
        <v>4</v>
      </c>
      <c r="N7528" s="10">
        <f t="shared" si="819"/>
        <v>1</v>
      </c>
      <c r="O7528" s="35">
        <v>4</v>
      </c>
      <c r="P7528" s="17"/>
      <c r="Q7528" s="40">
        <v>2732.3905100000002</v>
      </c>
      <c r="R7528" s="40">
        <v>683.85307999999998</v>
      </c>
      <c r="S7528" s="18">
        <f t="shared" si="820"/>
        <v>2.2958147677205321</v>
      </c>
      <c r="T7528" s="18">
        <f t="shared" si="821"/>
        <v>0.89288184542904492</v>
      </c>
      <c r="U7528" s="18">
        <f t="shared" si="822"/>
        <v>0.9066274879192856</v>
      </c>
      <c r="V7528" s="30">
        <v>683.8537</v>
      </c>
      <c r="W7528" s="3" t="s">
        <v>47</v>
      </c>
      <c r="X7528" s="3" t="s">
        <v>47</v>
      </c>
      <c r="Y7528" s="3" t="s">
        <v>47</v>
      </c>
      <c r="Z7528" s="3" t="s">
        <v>47</v>
      </c>
      <c r="AA7528" s="3" t="s">
        <v>47</v>
      </c>
      <c r="AB7528" s="12" t="s">
        <v>47</v>
      </c>
      <c r="AC7528" s="3" t="s">
        <v>47</v>
      </c>
      <c r="AD7528" s="3" t="s">
        <v>47</v>
      </c>
      <c r="AE7528" s="3" t="s">
        <v>47</v>
      </c>
      <c r="AF7528" s="3" t="s">
        <v>47</v>
      </c>
      <c r="AG7528" s="3" t="s">
        <v>47</v>
      </c>
      <c r="AI7528" s="3" t="s">
        <v>47</v>
      </c>
      <c r="AJ7528" s="3" t="s">
        <v>47</v>
      </c>
      <c r="AK7528" s="3" t="s">
        <v>47</v>
      </c>
      <c r="AL7528" s="3" t="s">
        <v>47</v>
      </c>
      <c r="AM7528" s="3" t="s">
        <v>47</v>
      </c>
      <c r="AN7528" s="3" t="s">
        <v>47</v>
      </c>
      <c r="AU7528" s="3">
        <v>0</v>
      </c>
      <c r="AV7528" s="3">
        <v>17</v>
      </c>
      <c r="AW7528" s="3">
        <v>1</v>
      </c>
      <c r="AX7528" s="3">
        <v>17</v>
      </c>
      <c r="AY7528" s="3">
        <v>100</v>
      </c>
      <c r="AZ7528" s="6" t="str">
        <f t="shared" si="823"/>
        <v>3914.1</v>
      </c>
      <c r="BC7528" s="12" t="s">
        <v>19713</v>
      </c>
      <c r="BJ7528" s="12">
        <f t="shared" si="824"/>
        <v>0</v>
      </c>
      <c r="BK7528" s="12">
        <f t="shared" si="825"/>
        <v>0</v>
      </c>
      <c r="CQ7528" s="3" t="str">
        <f>CONCATENATE(baseURL!$A$1,baseURL!$B$1,baseURL!$C$1,".",C7528,".",L7528,".pkl&amp;seq=",BC7528)</f>
        <v>http://proteomics.broadinstitute.org/millscripts/viewfeed.pl?side=xl&amp;cycle=1&amp;fixedMods=iaaC&amp;file=msdataSM/iPRG2012_nd/cpick_in/iPRG2012_nd.3914.1.4.pkl&amp;seq=LLDQQAWFTHLTPYMTLFLHEK</v>
      </c>
    </row>
    <row r="7529" spans="1:104" x14ac:dyDescent="0.2">
      <c r="A7529" s="3">
        <v>5921</v>
      </c>
      <c r="B7529" s="2" t="s">
        <v>19714</v>
      </c>
      <c r="C7529" s="2" t="s">
        <v>19715</v>
      </c>
      <c r="D7529" s="3">
        <v>17672</v>
      </c>
      <c r="E7529" s="3">
        <v>17656</v>
      </c>
      <c r="F7529" s="3">
        <v>82217</v>
      </c>
      <c r="G7529" s="3">
        <v>21570</v>
      </c>
      <c r="H7529" s="3">
        <v>72.712800000000001</v>
      </c>
      <c r="I7529" s="30">
        <v>859.10891000000004</v>
      </c>
      <c r="J7529" s="30">
        <v>859.10605659999999</v>
      </c>
      <c r="K7529" s="30">
        <v>2.8500000000000001E-3</v>
      </c>
      <c r="L7529" s="3">
        <v>3</v>
      </c>
      <c r="M7529" s="3">
        <v>3</v>
      </c>
      <c r="N7529" s="10">
        <f t="shared" si="819"/>
        <v>1</v>
      </c>
      <c r="O7529" s="35">
        <v>3</v>
      </c>
      <c r="P7529" s="17"/>
      <c r="Q7529" s="40">
        <v>2575.3072299999999</v>
      </c>
      <c r="R7529" s="40">
        <v>859.10726</v>
      </c>
      <c r="S7529" s="18">
        <f t="shared" si="820"/>
        <v>1.9205983663094215</v>
      </c>
      <c r="T7529" s="18">
        <f t="shared" si="821"/>
        <v>-1.4007564084704793</v>
      </c>
      <c r="U7529" s="18">
        <f t="shared" si="822"/>
        <v>-1.699438554333522</v>
      </c>
      <c r="V7529" s="30">
        <v>859.10580000000004</v>
      </c>
      <c r="W7529" s="3" t="s">
        <v>47</v>
      </c>
      <c r="X7529" s="3" t="s">
        <v>47</v>
      </c>
      <c r="Y7529" s="3" t="s">
        <v>47</v>
      </c>
      <c r="Z7529" s="3" t="s">
        <v>47</v>
      </c>
      <c r="AA7529" s="3" t="s">
        <v>48</v>
      </c>
      <c r="AB7529" s="12" t="s">
        <v>47</v>
      </c>
      <c r="AC7529" s="3" t="s">
        <v>47</v>
      </c>
      <c r="AD7529" s="3" t="s">
        <v>47</v>
      </c>
      <c r="AE7529" s="3" t="s">
        <v>47</v>
      </c>
      <c r="AF7529" s="3" t="s">
        <v>47</v>
      </c>
      <c r="AG7529" s="3" t="s">
        <v>47</v>
      </c>
      <c r="AI7529" s="3" t="s">
        <v>47</v>
      </c>
      <c r="AJ7529" s="3" t="s">
        <v>47</v>
      </c>
      <c r="AK7529" s="3" t="s">
        <v>47</v>
      </c>
      <c r="AL7529" s="3" t="s">
        <v>47</v>
      </c>
      <c r="AM7529" s="3" t="s">
        <v>47</v>
      </c>
      <c r="AU7529" s="3">
        <v>0</v>
      </c>
      <c r="AV7529" s="3">
        <v>15</v>
      </c>
      <c r="AW7529" s="3">
        <v>1</v>
      </c>
      <c r="AX7529" s="3">
        <v>15</v>
      </c>
      <c r="AY7529" s="3">
        <v>100</v>
      </c>
      <c r="AZ7529" s="6" t="str">
        <f t="shared" si="823"/>
        <v>3915.1</v>
      </c>
      <c r="BC7529" s="12" t="s">
        <v>19658</v>
      </c>
      <c r="BJ7529" s="12">
        <f t="shared" si="824"/>
        <v>0</v>
      </c>
      <c r="BK7529" s="12">
        <f t="shared" si="825"/>
        <v>0</v>
      </c>
      <c r="CQ7529" s="3" t="str">
        <f>CONCATENATE(baseURL!$A$1,baseURL!$B$1,baseURL!$C$1,".",C7529,".",L7529,".pkl&amp;seq=",BC7529)</f>
        <v>http://proteomics.broadinstitute.org/millscripts/viewfeed.pl?side=xl&amp;cycle=1&amp;fixedMods=iaaC&amp;file=msdataSM/iPRG2012_nd/cpick_in/iPRG2012_nd.3915.1.3.pkl&amp;seq=VLNDAFGLEEGLMTTVHSLTATQK</v>
      </c>
    </row>
    <row r="7530" spans="1:104" x14ac:dyDescent="0.2">
      <c r="A7530" s="3">
        <v>1958</v>
      </c>
      <c r="B7530" s="2" t="s">
        <v>19716</v>
      </c>
      <c r="C7530" s="2" t="s">
        <v>19717</v>
      </c>
      <c r="D7530" s="3">
        <v>17674</v>
      </c>
      <c r="E7530" s="3">
        <v>17658</v>
      </c>
      <c r="F7530" s="3">
        <v>82763</v>
      </c>
      <c r="G7530" s="3">
        <v>21598</v>
      </c>
      <c r="H7530" s="3">
        <v>72.906300000000002</v>
      </c>
      <c r="I7530" s="30">
        <v>806.08491000000004</v>
      </c>
      <c r="J7530" s="30">
        <v>806.08549159999995</v>
      </c>
      <c r="K7530" s="30">
        <v>-5.8E-4</v>
      </c>
      <c r="L7530" s="3">
        <v>3</v>
      </c>
      <c r="M7530" s="3">
        <v>3</v>
      </c>
      <c r="N7530" s="10">
        <f t="shared" si="819"/>
        <v>1</v>
      </c>
      <c r="O7530" s="35">
        <v>3</v>
      </c>
      <c r="P7530" s="17"/>
      <c r="Q7530" s="40">
        <v>2416.2369699999999</v>
      </c>
      <c r="R7530" s="40">
        <v>806.08384000000001</v>
      </c>
      <c r="S7530" s="18">
        <f t="shared" si="820"/>
        <v>1.3274053478444547</v>
      </c>
      <c r="T7530" s="18">
        <f t="shared" si="821"/>
        <v>2.0489183853947184</v>
      </c>
      <c r="U7530" s="18">
        <f t="shared" si="822"/>
        <v>2.0593391377444261</v>
      </c>
      <c r="V7530" s="30">
        <v>806.08550000000002</v>
      </c>
      <c r="W7530" s="3" t="s">
        <v>47</v>
      </c>
      <c r="X7530" s="3" t="s">
        <v>47</v>
      </c>
      <c r="Y7530" s="3" t="s">
        <v>47</v>
      </c>
      <c r="Z7530" s="3" t="s">
        <v>47</v>
      </c>
      <c r="AA7530" s="3" t="s">
        <v>48</v>
      </c>
      <c r="AB7530" s="12" t="s">
        <v>47</v>
      </c>
      <c r="AC7530" s="3" t="s">
        <v>47</v>
      </c>
      <c r="AD7530" s="3" t="s">
        <v>47</v>
      </c>
      <c r="AE7530" s="3" t="s">
        <v>47</v>
      </c>
      <c r="AG7530" s="3" t="s">
        <v>47</v>
      </c>
      <c r="AJ7530" s="3" t="s">
        <v>47</v>
      </c>
      <c r="AK7530" s="3" t="s">
        <v>48</v>
      </c>
      <c r="AL7530" s="3" t="s">
        <v>52</v>
      </c>
      <c r="AM7530" s="3" t="s">
        <v>47</v>
      </c>
      <c r="AO7530" s="3" t="s">
        <v>47</v>
      </c>
      <c r="AU7530" s="3">
        <v>0</v>
      </c>
      <c r="AV7530" s="3">
        <v>12</v>
      </c>
      <c r="AW7530" s="3">
        <v>2</v>
      </c>
      <c r="AX7530" s="3">
        <v>10</v>
      </c>
      <c r="AY7530" s="3">
        <v>83.33</v>
      </c>
      <c r="AZ7530" s="6" t="str">
        <f t="shared" si="823"/>
        <v>3941.1</v>
      </c>
      <c r="BC7530" s="12" t="s">
        <v>19718</v>
      </c>
      <c r="BJ7530" s="12">
        <f t="shared" si="824"/>
        <v>0</v>
      </c>
      <c r="BK7530" s="12">
        <f t="shared" si="825"/>
        <v>0</v>
      </c>
      <c r="BO7530" s="3" t="s">
        <v>54</v>
      </c>
      <c r="BP7530" s="3" t="s">
        <v>54</v>
      </c>
      <c r="BR7530" s="3" t="s">
        <v>54</v>
      </c>
      <c r="BX7530" s="3" t="s">
        <v>19719</v>
      </c>
      <c r="CF7530" s="3" t="s">
        <v>19719</v>
      </c>
      <c r="CQ7530" s="3" t="str">
        <f>CONCATENATE(baseURL!$A$1,baseURL!$B$1,baseURL!$C$1,".",C7530,".",L7530,".pkl&amp;seq=",BC7530,"&amp;varMods=Deamidated-Q+Deamidated-N")</f>
        <v>http://proteomics.broadinstitute.org/millscripts/viewfeed.pl?side=xl&amp;cycle=1&amp;fixedMods=iaaC&amp;file=msdataSM/iPRG2012_nd/cpick_in/iPRG2012_nd.3941.1.3.pkl&amp;seq=ALEMEGLTWGAHqFLPLGFGLK&amp;varMods=Deamidated-Q+Deamidated-N</v>
      </c>
    </row>
    <row r="7531" spans="1:104" x14ac:dyDescent="0.2">
      <c r="A7531" s="3">
        <v>5722</v>
      </c>
      <c r="B7531" s="2" t="s">
        <v>19720</v>
      </c>
      <c r="C7531" s="2" t="s">
        <v>19721</v>
      </c>
      <c r="D7531" s="3">
        <v>17675</v>
      </c>
      <c r="E7531" s="3">
        <v>17659</v>
      </c>
      <c r="F7531" s="3">
        <v>82994</v>
      </c>
      <c r="G7531" s="3">
        <v>21610</v>
      </c>
      <c r="H7531" s="3">
        <v>72.990600000000001</v>
      </c>
      <c r="I7531" s="30">
        <v>827.77647999999999</v>
      </c>
      <c r="J7531" s="30">
        <v>827.77541080000003</v>
      </c>
      <c r="K7531" s="30">
        <v>1.07E-3</v>
      </c>
      <c r="L7531" s="3">
        <v>3</v>
      </c>
      <c r="M7531" s="3">
        <v>3</v>
      </c>
      <c r="N7531" s="10">
        <f t="shared" si="819"/>
        <v>1</v>
      </c>
      <c r="O7531" s="35">
        <v>3</v>
      </c>
      <c r="P7531" s="17"/>
      <c r="Q7531" s="40">
        <v>2481.3082800000002</v>
      </c>
      <c r="R7531" s="40">
        <v>827.77427999999998</v>
      </c>
      <c r="S7531" s="18">
        <f t="shared" si="820"/>
        <v>2.6577293510692179</v>
      </c>
      <c r="T7531" s="18">
        <f t="shared" si="821"/>
        <v>1.3660728865064369</v>
      </c>
      <c r="U7531" s="18">
        <f t="shared" si="822"/>
        <v>1.473831731023753</v>
      </c>
      <c r="V7531" s="30">
        <v>827.77549999999997</v>
      </c>
      <c r="W7531" s="3" t="s">
        <v>47</v>
      </c>
      <c r="X7531" s="3" t="s">
        <v>47</v>
      </c>
      <c r="Y7531" s="3" t="s">
        <v>47</v>
      </c>
      <c r="Z7531" s="3" t="s">
        <v>47</v>
      </c>
      <c r="AA7531" s="3" t="s">
        <v>48</v>
      </c>
      <c r="AB7531" s="12" t="s">
        <v>47</v>
      </c>
      <c r="AC7531" s="3" t="s">
        <v>47</v>
      </c>
      <c r="AD7531" s="3" t="s">
        <v>47</v>
      </c>
      <c r="AE7531" s="3" t="s">
        <v>47</v>
      </c>
      <c r="AF7531" s="3" t="s">
        <v>47</v>
      </c>
      <c r="AG7531" s="3" t="s">
        <v>47</v>
      </c>
      <c r="AI7531" s="3" t="s">
        <v>47</v>
      </c>
      <c r="AJ7531" s="3" t="s">
        <v>47</v>
      </c>
      <c r="AK7531" s="3" t="s">
        <v>47</v>
      </c>
      <c r="AL7531" s="3" t="s">
        <v>47</v>
      </c>
      <c r="AM7531" s="3" t="s">
        <v>47</v>
      </c>
      <c r="AN7531" s="3" t="s">
        <v>47</v>
      </c>
      <c r="AU7531" s="3">
        <v>0</v>
      </c>
      <c r="AV7531" s="3">
        <v>16</v>
      </c>
      <c r="AW7531" s="3">
        <v>1</v>
      </c>
      <c r="AX7531" s="3">
        <v>16</v>
      </c>
      <c r="AY7531" s="3">
        <v>100</v>
      </c>
      <c r="AZ7531" s="6" t="str">
        <f t="shared" si="823"/>
        <v>3952.1</v>
      </c>
      <c r="BC7531" s="12" t="s">
        <v>19722</v>
      </c>
      <c r="BJ7531" s="12">
        <f t="shared" si="824"/>
        <v>0</v>
      </c>
      <c r="BK7531" s="12">
        <f t="shared" si="825"/>
        <v>0</v>
      </c>
      <c r="CQ7531" s="3" t="str">
        <f>CONCATENATE(baseURL!$A$1,baseURL!$B$1,baseURL!$C$1,".",C7531,".",L7531,".pkl&amp;seq=",BC7531)</f>
        <v>http://proteomics.broadinstitute.org/millscripts/viewfeed.pl?side=xl&amp;cycle=1&amp;fixedMods=iaaC&amp;file=msdataSM/iPRG2012_nd/cpick_in/iPRG2012_nd.3952.1.3.pkl&amp;seq=TLAETLAEELLNAAKGSSTSYALK</v>
      </c>
    </row>
    <row r="7532" spans="1:104" x14ac:dyDescent="0.2">
      <c r="A7532" s="3">
        <v>4881</v>
      </c>
      <c r="B7532" s="2" t="s">
        <v>19723</v>
      </c>
      <c r="C7532" s="2" t="s">
        <v>19724</v>
      </c>
      <c r="D7532" s="3">
        <v>17676</v>
      </c>
      <c r="E7532" s="3">
        <v>17660</v>
      </c>
      <c r="F7532" s="3">
        <v>83120</v>
      </c>
      <c r="G7532" s="3">
        <v>21617</v>
      </c>
      <c r="H7532" s="3">
        <v>73.044799999999995</v>
      </c>
      <c r="I7532" s="30">
        <v>832.93660999999997</v>
      </c>
      <c r="J7532" s="30">
        <v>832.93675059999998</v>
      </c>
      <c r="K7532" s="30">
        <v>-1.3999999999999999E-4</v>
      </c>
      <c r="L7532" s="3">
        <v>2</v>
      </c>
      <c r="M7532" s="3">
        <v>2</v>
      </c>
      <c r="N7532" s="10">
        <f t="shared" si="819"/>
        <v>1</v>
      </c>
      <c r="O7532" s="35">
        <v>2</v>
      </c>
      <c r="P7532" s="17"/>
      <c r="Q7532" s="40">
        <v>1664.8642500000001</v>
      </c>
      <c r="R7532" s="40">
        <v>832.93575999999996</v>
      </c>
      <c r="S7532" s="18">
        <f t="shared" si="820"/>
        <v>1.0204868620528507</v>
      </c>
      <c r="T7532" s="18">
        <f t="shared" si="821"/>
        <v>1.1892873947719849</v>
      </c>
      <c r="U7532" s="18">
        <f t="shared" si="822"/>
        <v>1.0084811342945028</v>
      </c>
      <c r="V7532" s="30">
        <v>832.9366</v>
      </c>
      <c r="W7532" s="3" t="s">
        <v>47</v>
      </c>
      <c r="X7532" s="3" t="s">
        <v>47</v>
      </c>
      <c r="Y7532" s="3" t="s">
        <v>47</v>
      </c>
      <c r="Z7532" s="3" t="s">
        <v>47</v>
      </c>
      <c r="AA7532" s="3" t="s">
        <v>48</v>
      </c>
      <c r="AB7532" s="12" t="s">
        <v>47</v>
      </c>
      <c r="AC7532" s="3" t="s">
        <v>47</v>
      </c>
      <c r="AD7532" s="3" t="s">
        <v>47</v>
      </c>
      <c r="AE7532" s="3" t="s">
        <v>47</v>
      </c>
      <c r="AF7532" s="3" t="s">
        <v>47</v>
      </c>
      <c r="AG7532" s="3" t="s">
        <v>47</v>
      </c>
      <c r="AH7532" s="3" t="s">
        <v>47</v>
      </c>
      <c r="AI7532" s="3" t="s">
        <v>47</v>
      </c>
      <c r="AJ7532" s="3" t="s">
        <v>47</v>
      </c>
      <c r="AK7532" s="3" t="s">
        <v>47</v>
      </c>
      <c r="AL7532" s="3" t="s">
        <v>47</v>
      </c>
      <c r="AM7532" s="3" t="s">
        <v>47</v>
      </c>
      <c r="AN7532" s="3" t="s">
        <v>47</v>
      </c>
      <c r="AU7532" s="3">
        <v>0</v>
      </c>
      <c r="AV7532" s="3">
        <v>17</v>
      </c>
      <c r="AW7532" s="3">
        <v>1</v>
      </c>
      <c r="AX7532" s="3">
        <v>17</v>
      </c>
      <c r="AY7532" s="3">
        <v>100</v>
      </c>
      <c r="AZ7532" s="6" t="str">
        <f t="shared" si="823"/>
        <v>3958.1</v>
      </c>
      <c r="BC7532" s="12" t="s">
        <v>19725</v>
      </c>
      <c r="BJ7532" s="12">
        <f t="shared" si="824"/>
        <v>0</v>
      </c>
      <c r="BK7532" s="12">
        <f t="shared" si="825"/>
        <v>0</v>
      </c>
      <c r="CQ7532" s="3" t="str">
        <f>CONCATENATE(baseURL!$A$1,baseURL!$B$1,baseURL!$C$1,".",C7532,".",L7532,".pkl&amp;seq=",BC7532)</f>
        <v>http://proteomics.broadinstitute.org/millscripts/viewfeed.pl?side=xl&amp;cycle=1&amp;fixedMods=iaaC&amp;file=msdataSM/iPRG2012_nd/cpick_in/iPRG2012_nd.3958.1.2.pkl&amp;seq=TVFESLDQAWSLLR</v>
      </c>
      <c r="CR7532" s="7"/>
      <c r="CS7532" s="7"/>
    </row>
    <row r="7533" spans="1:104" x14ac:dyDescent="0.2">
      <c r="A7533" s="3">
        <v>5920</v>
      </c>
      <c r="B7533" s="2" t="s">
        <v>19726</v>
      </c>
      <c r="C7533" s="2" t="s">
        <v>19727</v>
      </c>
      <c r="D7533" s="3">
        <v>17677</v>
      </c>
      <c r="E7533" s="3">
        <v>17661</v>
      </c>
      <c r="F7533" s="3">
        <v>83141</v>
      </c>
      <c r="G7533" s="3">
        <v>21619</v>
      </c>
      <c r="H7533" s="3">
        <v>73.069100000000006</v>
      </c>
      <c r="I7533" s="30">
        <v>620.60549000000003</v>
      </c>
      <c r="J7533" s="30">
        <v>620.60618509999995</v>
      </c>
      <c r="K7533" s="30">
        <v>-6.9999999999999999E-4</v>
      </c>
      <c r="L7533" s="3">
        <v>4</v>
      </c>
      <c r="M7533" s="3">
        <v>4</v>
      </c>
      <c r="N7533" s="10">
        <f t="shared" si="819"/>
        <v>1</v>
      </c>
      <c r="O7533" s="35">
        <v>4</v>
      </c>
      <c r="P7533" s="17"/>
      <c r="Q7533" s="40">
        <v>2479.3959100000002</v>
      </c>
      <c r="R7533" s="40">
        <v>620.60442999999998</v>
      </c>
      <c r="S7533" s="18">
        <f t="shared" si="820"/>
        <v>1.7080123002864183</v>
      </c>
      <c r="T7533" s="18">
        <f t="shared" si="821"/>
        <v>2.8280494226708615</v>
      </c>
      <c r="U7533" s="18">
        <f t="shared" si="822"/>
        <v>2.8520582748095533</v>
      </c>
      <c r="V7533" s="30">
        <v>620.60619999999994</v>
      </c>
      <c r="W7533" s="3" t="s">
        <v>47</v>
      </c>
      <c r="X7533" s="3" t="s">
        <v>47</v>
      </c>
      <c r="Y7533" s="3" t="s">
        <v>47</v>
      </c>
      <c r="Z7533" s="3" t="s">
        <v>47</v>
      </c>
      <c r="AA7533" s="3" t="s">
        <v>48</v>
      </c>
      <c r="AB7533" s="12" t="s">
        <v>47</v>
      </c>
      <c r="AC7533" s="3" t="s">
        <v>47</v>
      </c>
      <c r="AD7533" s="3" t="s">
        <v>47</v>
      </c>
      <c r="AE7533" s="3" t="s">
        <v>47</v>
      </c>
      <c r="AF7533" s="3" t="s">
        <v>47</v>
      </c>
      <c r="AG7533" s="3" t="s">
        <v>47</v>
      </c>
      <c r="AI7533" s="3" t="s">
        <v>47</v>
      </c>
      <c r="AJ7533" s="3" t="s">
        <v>47</v>
      </c>
      <c r="AK7533" s="3" t="s">
        <v>47</v>
      </c>
      <c r="AL7533" s="3" t="s">
        <v>47</v>
      </c>
      <c r="AM7533" s="3" t="s">
        <v>47</v>
      </c>
      <c r="AU7533" s="3">
        <v>0</v>
      </c>
      <c r="AV7533" s="3">
        <v>15</v>
      </c>
      <c r="AW7533" s="3">
        <v>1</v>
      </c>
      <c r="AX7533" s="3">
        <v>15</v>
      </c>
      <c r="AY7533" s="3">
        <v>100</v>
      </c>
      <c r="AZ7533" s="6" t="str">
        <f t="shared" si="823"/>
        <v>3959.1</v>
      </c>
      <c r="BC7533" s="12" t="s">
        <v>19728</v>
      </c>
      <c r="BJ7533" s="12">
        <f t="shared" si="824"/>
        <v>0</v>
      </c>
      <c r="BK7533" s="12">
        <f t="shared" si="825"/>
        <v>0</v>
      </c>
      <c r="CQ7533" s="3" t="str">
        <f>CONCATENATE(baseURL!$A$1,baseURL!$B$1,baseURL!$C$1,".",C7533,".",L7533,".pkl&amp;seq=",BC7533)</f>
        <v>http://proteomics.broadinstitute.org/millscripts/viewfeed.pl?side=xl&amp;cycle=1&amp;fixedMods=iaaC&amp;file=msdataSM/iPRG2012_nd/cpick_in/iPRG2012_nd.3959.1.4.pkl&amp;seq=FKVYEPLLLVGLDKFSNLDLR</v>
      </c>
      <c r="CR7533" s="7"/>
      <c r="CS7533" s="7"/>
    </row>
    <row r="7534" spans="1:104" x14ac:dyDescent="0.2">
      <c r="A7534" s="3">
        <v>5554</v>
      </c>
      <c r="B7534" s="2" t="s">
        <v>19729</v>
      </c>
      <c r="C7534" s="2" t="s">
        <v>19730</v>
      </c>
      <c r="D7534" s="3">
        <v>17678</v>
      </c>
      <c r="E7534" s="3">
        <v>17662</v>
      </c>
      <c r="F7534" s="3">
        <v>83225</v>
      </c>
      <c r="G7534" s="3">
        <v>21624</v>
      </c>
      <c r="H7534" s="3">
        <v>73.111500000000007</v>
      </c>
      <c r="I7534" s="30">
        <v>544.66426999999999</v>
      </c>
      <c r="J7534" s="30">
        <v>544.66403760000003</v>
      </c>
      <c r="K7534" s="30">
        <v>2.3000000000000001E-4</v>
      </c>
      <c r="L7534" s="3">
        <v>3</v>
      </c>
      <c r="M7534" s="3">
        <v>3</v>
      </c>
      <c r="N7534" s="10">
        <f t="shared" si="819"/>
        <v>1</v>
      </c>
      <c r="O7534" s="35">
        <v>3</v>
      </c>
      <c r="P7534" s="17"/>
      <c r="Q7534" s="40">
        <v>1631.97307</v>
      </c>
      <c r="R7534" s="40">
        <v>544.66254000000004</v>
      </c>
      <c r="S7534" s="18">
        <f t="shared" si="820"/>
        <v>3.1762786549489332</v>
      </c>
      <c r="T7534" s="18">
        <f t="shared" si="821"/>
        <v>2.7495924357003263</v>
      </c>
      <c r="U7534" s="18">
        <f t="shared" si="822"/>
        <v>2.496958942645358</v>
      </c>
      <c r="V7534" s="30">
        <v>544.66390000000001</v>
      </c>
      <c r="W7534" s="3" t="s">
        <v>47</v>
      </c>
      <c r="X7534" s="3" t="s">
        <v>47</v>
      </c>
      <c r="Y7534" s="3" t="s">
        <v>47</v>
      </c>
      <c r="Z7534" s="3" t="s">
        <v>47</v>
      </c>
      <c r="AA7534" s="3" t="s">
        <v>48</v>
      </c>
      <c r="AB7534" s="12" t="s">
        <v>47</v>
      </c>
      <c r="AC7534" s="3" t="s">
        <v>47</v>
      </c>
      <c r="AD7534" s="3" t="s">
        <v>47</v>
      </c>
      <c r="AE7534" s="3" t="s">
        <v>47</v>
      </c>
      <c r="AF7534" s="3" t="s">
        <v>47</v>
      </c>
      <c r="AG7534" s="3" t="s">
        <v>47</v>
      </c>
      <c r="AH7534" s="3" t="s">
        <v>47</v>
      </c>
      <c r="AI7534" s="3" t="s">
        <v>47</v>
      </c>
      <c r="AJ7534" s="3" t="s">
        <v>47</v>
      </c>
      <c r="AK7534" s="3" t="s">
        <v>47</v>
      </c>
      <c r="AL7534" s="3" t="s">
        <v>47</v>
      </c>
      <c r="AM7534" s="3" t="s">
        <v>47</v>
      </c>
      <c r="AU7534" s="3">
        <v>0</v>
      </c>
      <c r="AV7534" s="3">
        <v>16</v>
      </c>
      <c r="AW7534" s="3">
        <v>1</v>
      </c>
      <c r="AX7534" s="3">
        <v>16</v>
      </c>
      <c r="AY7534" s="3">
        <v>100</v>
      </c>
      <c r="AZ7534" s="6" t="str">
        <f t="shared" si="823"/>
        <v>3963.1</v>
      </c>
      <c r="BC7534" s="12" t="s">
        <v>19731</v>
      </c>
      <c r="BJ7534" s="12">
        <f t="shared" si="824"/>
        <v>0</v>
      </c>
      <c r="BK7534" s="12">
        <f t="shared" si="825"/>
        <v>0</v>
      </c>
      <c r="CQ7534" s="3" t="str">
        <f>CONCATENATE(baseURL!$A$1,baseURL!$B$1,baseURL!$C$1,".",C7534,".",L7534,".pkl&amp;seq=",BC7534)</f>
        <v>http://proteomics.broadinstitute.org/millscripts/viewfeed.pl?side=xl&amp;cycle=1&amp;fixedMods=iaaC&amp;file=msdataSM/iPRG2012_nd/cpick_in/iPRG2012_nd.3963.1.3.pkl&amp;seq=FVLQKLLTTLADAAK</v>
      </c>
      <c r="CR7534" s="7"/>
      <c r="CS7534" s="7"/>
    </row>
    <row r="7535" spans="1:104" x14ac:dyDescent="0.2">
      <c r="A7535" s="3">
        <v>2081</v>
      </c>
      <c r="B7535" s="2" t="s">
        <v>19732</v>
      </c>
      <c r="C7535" s="2" t="s">
        <v>19733</v>
      </c>
      <c r="D7535" s="3">
        <v>17679</v>
      </c>
      <c r="E7535" s="3">
        <v>17663</v>
      </c>
      <c r="F7535" s="3">
        <v>83288</v>
      </c>
      <c r="G7535" s="3">
        <v>21628</v>
      </c>
      <c r="H7535" s="3">
        <v>73.147999999999996</v>
      </c>
      <c r="I7535" s="30">
        <v>859.43953999999997</v>
      </c>
      <c r="J7535" s="30">
        <v>859.43607110000005</v>
      </c>
      <c r="K7535" s="30">
        <v>3.47E-3</v>
      </c>
      <c r="L7535" s="3">
        <v>3</v>
      </c>
      <c r="M7535" s="3">
        <v>3</v>
      </c>
      <c r="N7535" s="10">
        <f t="shared" si="819"/>
        <v>1</v>
      </c>
      <c r="O7535" s="35">
        <v>3</v>
      </c>
      <c r="P7535" s="17"/>
      <c r="Q7535" s="40">
        <v>2576.2912500000002</v>
      </c>
      <c r="R7535" s="40">
        <v>859.43526999999995</v>
      </c>
      <c r="S7535" s="18">
        <f t="shared" si="820"/>
        <v>4.9683788285993149</v>
      </c>
      <c r="T7535" s="18">
        <f t="shared" si="821"/>
        <v>0.9321237189897511</v>
      </c>
      <c r="U7535" s="18">
        <f t="shared" si="822"/>
        <v>0.73303949929936973</v>
      </c>
      <c r="V7535" s="30">
        <v>859.43589999999995</v>
      </c>
      <c r="W7535" s="3" t="s">
        <v>47</v>
      </c>
      <c r="X7535" s="3" t="s">
        <v>47</v>
      </c>
      <c r="Y7535" s="3" t="s">
        <v>47</v>
      </c>
      <c r="Z7535" s="3" t="s">
        <v>47</v>
      </c>
      <c r="AA7535" s="3" t="s">
        <v>48</v>
      </c>
      <c r="AB7535" s="12" t="s">
        <v>47</v>
      </c>
      <c r="AC7535" s="3" t="s">
        <v>47</v>
      </c>
      <c r="AD7535" s="3" t="s">
        <v>47</v>
      </c>
      <c r="AE7535" s="3" t="s">
        <v>47</v>
      </c>
      <c r="AG7535" s="3" t="s">
        <v>47</v>
      </c>
      <c r="AI7535" s="3" t="s">
        <v>48</v>
      </c>
      <c r="AJ7535" s="3" t="s">
        <v>47</v>
      </c>
      <c r="AL7535" s="3" t="s">
        <v>52</v>
      </c>
      <c r="AM7535" s="3" t="s">
        <v>47</v>
      </c>
      <c r="AO7535" s="3" t="s">
        <v>47</v>
      </c>
      <c r="AQ7535" s="3" t="s">
        <v>47</v>
      </c>
      <c r="AU7535" s="3">
        <v>0</v>
      </c>
      <c r="AV7535" s="3">
        <v>13</v>
      </c>
      <c r="AW7535" s="3">
        <v>2</v>
      </c>
      <c r="AX7535" s="3">
        <v>11</v>
      </c>
      <c r="AY7535" s="3">
        <v>84.62</v>
      </c>
      <c r="AZ7535" s="6" t="str">
        <f t="shared" si="823"/>
        <v>3966.1</v>
      </c>
      <c r="BC7535" s="12" t="s">
        <v>19734</v>
      </c>
      <c r="BJ7535" s="12">
        <f t="shared" si="824"/>
        <v>0</v>
      </c>
      <c r="BK7535" s="12">
        <f t="shared" si="825"/>
        <v>0</v>
      </c>
      <c r="BO7535" s="3" t="s">
        <v>54</v>
      </c>
      <c r="BP7535" s="3" t="s">
        <v>54</v>
      </c>
      <c r="BR7535" s="3" t="s">
        <v>54</v>
      </c>
      <c r="BX7535" s="3" t="s">
        <v>19735</v>
      </c>
      <c r="CF7535" s="3" t="s">
        <v>19735</v>
      </c>
      <c r="CQ7535" s="3" t="str">
        <f>CONCATENATE(baseURL!$A$1,baseURL!$B$1,baseURL!$C$1,".",C7535,".",L7535,".pkl&amp;seq=",BC7535,"&amp;varMods=Deamidated-Q+Deamidated-N")</f>
        <v>http://proteomics.broadinstitute.org/millscripts/viewfeed.pl?side=xl&amp;cycle=1&amp;fixedMods=iaaC&amp;file=msdataSM/iPRG2012_nd/cpick_in/iPRG2012_nd.3966.1.3.pkl&amp;seq=VLNDAFGLEEGLMTTVHSLTATqK&amp;varMods=Deamidated-Q+Deamidated-N</v>
      </c>
      <c r="CT7535" s="7"/>
      <c r="CX7535" s="7"/>
      <c r="CY7535" s="7"/>
      <c r="CZ7535" s="7"/>
    </row>
    <row r="7536" spans="1:104" x14ac:dyDescent="0.2">
      <c r="A7536" s="3">
        <v>5721</v>
      </c>
      <c r="B7536" s="2" t="s">
        <v>19736</v>
      </c>
      <c r="C7536" s="2" t="s">
        <v>19737</v>
      </c>
      <c r="D7536" s="3">
        <v>17680</v>
      </c>
      <c r="E7536" s="3">
        <v>17664</v>
      </c>
      <c r="F7536" s="3">
        <v>83309</v>
      </c>
      <c r="G7536" s="3">
        <v>21630</v>
      </c>
      <c r="H7536" s="3">
        <v>73.172399999999996</v>
      </c>
      <c r="I7536" s="30">
        <v>872.47661000000005</v>
      </c>
      <c r="J7536" s="30">
        <v>872.47280920000003</v>
      </c>
      <c r="K7536" s="30">
        <v>3.8E-3</v>
      </c>
      <c r="L7536" s="3">
        <v>3</v>
      </c>
      <c r="M7536" s="3">
        <v>3</v>
      </c>
      <c r="N7536" s="10">
        <f t="shared" si="819"/>
        <v>1</v>
      </c>
      <c r="O7536" s="35">
        <v>3</v>
      </c>
      <c r="P7536" s="17"/>
      <c r="Q7536" s="40">
        <v>2615.4025700000002</v>
      </c>
      <c r="R7536" s="40">
        <v>872.47236999999996</v>
      </c>
      <c r="S7536" s="18">
        <f t="shared" si="820"/>
        <v>4.8597527507894362</v>
      </c>
      <c r="T7536" s="18">
        <f t="shared" si="821"/>
        <v>0.50339703029617977</v>
      </c>
      <c r="U7536" s="18">
        <f t="shared" si="822"/>
        <v>0.49285228373618611</v>
      </c>
      <c r="V7536" s="30">
        <v>872.47280000000001</v>
      </c>
      <c r="W7536" s="3" t="s">
        <v>47</v>
      </c>
      <c r="X7536" s="3" t="s">
        <v>47</v>
      </c>
      <c r="Y7536" s="3" t="s">
        <v>47</v>
      </c>
      <c r="Z7536" s="3" t="s">
        <v>47</v>
      </c>
      <c r="AA7536" s="3" t="s">
        <v>48</v>
      </c>
      <c r="AB7536" s="12" t="s">
        <v>47</v>
      </c>
      <c r="AC7536" s="3" t="s">
        <v>47</v>
      </c>
      <c r="AD7536" s="3" t="s">
        <v>47</v>
      </c>
      <c r="AE7536" s="3" t="s">
        <v>47</v>
      </c>
      <c r="AF7536" s="3" t="s">
        <v>47</v>
      </c>
      <c r="AG7536" s="3" t="s">
        <v>47</v>
      </c>
      <c r="AI7536" s="3" t="s">
        <v>47</v>
      </c>
      <c r="AJ7536" s="3" t="s">
        <v>47</v>
      </c>
      <c r="AK7536" s="3" t="s">
        <v>47</v>
      </c>
      <c r="AL7536" s="3" t="s">
        <v>47</v>
      </c>
      <c r="AM7536" s="3" t="s">
        <v>47</v>
      </c>
      <c r="AN7536" s="3" t="s">
        <v>47</v>
      </c>
      <c r="AU7536" s="3">
        <v>0</v>
      </c>
      <c r="AV7536" s="3">
        <v>16</v>
      </c>
      <c r="AW7536" s="3">
        <v>1</v>
      </c>
      <c r="AX7536" s="3">
        <v>16</v>
      </c>
      <c r="AY7536" s="3">
        <v>100</v>
      </c>
      <c r="AZ7536" s="6" t="str">
        <f t="shared" si="823"/>
        <v>3967.1</v>
      </c>
      <c r="BC7536" s="12" t="s">
        <v>19738</v>
      </c>
      <c r="BJ7536" s="12">
        <f t="shared" si="824"/>
        <v>0</v>
      </c>
      <c r="BK7536" s="12">
        <f t="shared" si="825"/>
        <v>0</v>
      </c>
      <c r="CQ7536" s="3" t="str">
        <f>CONCATENATE(baseURL!$A$1,baseURL!$B$1,baseURL!$C$1,".",C7536,".",L7536,".pkl&amp;seq=",BC7536)</f>
        <v>http://proteomics.broadinstitute.org/millscripts/viewfeed.pl?side=xl&amp;cycle=1&amp;fixedMods=iaaC&amp;file=msdataSM/iPRG2012_nd/cpick_in/iPRG2012_nd.3967.1.3.pkl&amp;seq=ALLESVGLELEDEKVSSVLSALEGK</v>
      </c>
      <c r="CT7536" s="7"/>
      <c r="CX7536" s="7"/>
      <c r="CY7536" s="7"/>
      <c r="CZ7536" s="7"/>
    </row>
    <row r="7537" spans="1:104" x14ac:dyDescent="0.2">
      <c r="A7537" s="3">
        <v>4880</v>
      </c>
      <c r="B7537" s="2" t="s">
        <v>19739</v>
      </c>
      <c r="C7537" s="2" t="s">
        <v>19740</v>
      </c>
      <c r="D7537" s="3">
        <v>17681</v>
      </c>
      <c r="E7537" s="3">
        <v>17665</v>
      </c>
      <c r="F7537" s="3">
        <v>83414</v>
      </c>
      <c r="G7537" s="3">
        <v>21636</v>
      </c>
      <c r="H7537" s="3">
        <v>73.220299999999995</v>
      </c>
      <c r="I7537" s="30">
        <v>881.94885999999997</v>
      </c>
      <c r="J7537" s="30">
        <v>881.94781599999999</v>
      </c>
      <c r="K7537" s="30">
        <v>1.0399999999999999E-3</v>
      </c>
      <c r="L7537" s="3">
        <v>2</v>
      </c>
      <c r="M7537" s="3">
        <v>2</v>
      </c>
      <c r="N7537" s="10">
        <f t="shared" si="819"/>
        <v>1</v>
      </c>
      <c r="O7537" s="35">
        <v>2</v>
      </c>
      <c r="P7537" s="17"/>
      <c r="Q7537" s="40">
        <v>1762.8897899999999</v>
      </c>
      <c r="R7537" s="40">
        <v>881.94853999999998</v>
      </c>
      <c r="S7537" s="18">
        <f t="shared" si="820"/>
        <v>0.36283296073928023</v>
      </c>
      <c r="T7537" s="18">
        <f t="shared" si="821"/>
        <v>-0.82090957369356854</v>
      </c>
      <c r="U7537" s="18">
        <f t="shared" si="822"/>
        <v>-1.0658218222280313</v>
      </c>
      <c r="V7537" s="30">
        <v>881.94759999999997</v>
      </c>
      <c r="W7537" s="3" t="s">
        <v>47</v>
      </c>
      <c r="X7537" s="3" t="s">
        <v>47</v>
      </c>
      <c r="Y7537" s="3" t="s">
        <v>47</v>
      </c>
      <c r="Z7537" s="3" t="s">
        <v>47</v>
      </c>
      <c r="AA7537" s="3" t="s">
        <v>48</v>
      </c>
      <c r="AB7537" s="12" t="s">
        <v>47</v>
      </c>
      <c r="AC7537" s="3" t="s">
        <v>47</v>
      </c>
      <c r="AD7537" s="3" t="s">
        <v>47</v>
      </c>
      <c r="AE7537" s="3" t="s">
        <v>47</v>
      </c>
      <c r="AF7537" s="3" t="s">
        <v>47</v>
      </c>
      <c r="AG7537" s="3" t="s">
        <v>47</v>
      </c>
      <c r="AH7537" s="3" t="s">
        <v>47</v>
      </c>
      <c r="AI7537" s="3" t="s">
        <v>47</v>
      </c>
      <c r="AJ7537" s="3" t="s">
        <v>47</v>
      </c>
      <c r="AK7537" s="3" t="s">
        <v>47</v>
      </c>
      <c r="AL7537" s="3" t="s">
        <v>47</v>
      </c>
      <c r="AM7537" s="3" t="s">
        <v>47</v>
      </c>
      <c r="AN7537" s="3" t="s">
        <v>47</v>
      </c>
      <c r="AU7537" s="3">
        <v>0</v>
      </c>
      <c r="AV7537" s="3">
        <v>17</v>
      </c>
      <c r="AW7537" s="3">
        <v>1</v>
      </c>
      <c r="AX7537" s="3">
        <v>17</v>
      </c>
      <c r="AY7537" s="3">
        <v>100</v>
      </c>
      <c r="AZ7537" s="6" t="str">
        <f t="shared" si="823"/>
        <v>3972.1</v>
      </c>
      <c r="BC7537" s="12" t="s">
        <v>19741</v>
      </c>
      <c r="BJ7537" s="12">
        <f t="shared" si="824"/>
        <v>0</v>
      </c>
      <c r="BK7537" s="12">
        <f t="shared" si="825"/>
        <v>0</v>
      </c>
      <c r="CQ7537" s="3" t="str">
        <f>CONCATENATE(baseURL!$A$1,baseURL!$B$1,baseURL!$C$1,".",C7537,".",L7537,".pkl&amp;seq=",BC7537)</f>
        <v>http://proteomics.broadinstitute.org/millscripts/viewfeed.pl?side=xl&amp;cycle=1&amp;fixedMods=iaaC&amp;file=msdataSM/iPRG2012_nd/cpick_in/iPRG2012_nd.3972.1.2.pkl&amp;seq=ALYDTFSVFGDLLSSK</v>
      </c>
      <c r="CT7537" s="7"/>
      <c r="CX7537" s="7"/>
      <c r="CY7537" s="7"/>
      <c r="CZ7537" s="7"/>
    </row>
    <row r="7538" spans="1:104" x14ac:dyDescent="0.2">
      <c r="A7538" s="3">
        <v>4879</v>
      </c>
      <c r="B7538" s="13" t="s">
        <v>19742</v>
      </c>
      <c r="C7538" s="13" t="s">
        <v>19743</v>
      </c>
      <c r="D7538" s="7">
        <v>17682</v>
      </c>
      <c r="E7538" s="7">
        <v>17666</v>
      </c>
      <c r="F7538" s="7">
        <v>83645</v>
      </c>
      <c r="G7538" s="7">
        <v>21648</v>
      </c>
      <c r="H7538" s="7">
        <v>73.304500000000004</v>
      </c>
      <c r="I7538" s="31">
        <v>735.41736000000003</v>
      </c>
      <c r="J7538" s="31">
        <v>735.41595070000005</v>
      </c>
      <c r="K7538" s="31">
        <v>1.41E-3</v>
      </c>
      <c r="L7538" s="7">
        <v>3</v>
      </c>
      <c r="M7538" s="7">
        <v>3</v>
      </c>
      <c r="N7538" s="26">
        <f t="shared" si="819"/>
        <v>1</v>
      </c>
      <c r="O7538" s="36">
        <v>3</v>
      </c>
      <c r="P7538" s="16"/>
      <c r="Q7538" s="41">
        <v>2204.2325300000002</v>
      </c>
      <c r="R7538" s="41">
        <v>735.41570000000002</v>
      </c>
      <c r="S7538" s="27">
        <f t="shared" si="820"/>
        <v>2.2572267630611038</v>
      </c>
      <c r="T7538" s="27">
        <f t="shared" si="821"/>
        <v>0.34089563227681391</v>
      </c>
      <c r="U7538" s="27">
        <f t="shared" si="822"/>
        <v>0.13597751581166673</v>
      </c>
      <c r="V7538" s="31">
        <v>735.41579999999999</v>
      </c>
      <c r="W7538" s="7" t="s">
        <v>47</v>
      </c>
      <c r="X7538" s="7" t="s">
        <v>47</v>
      </c>
      <c r="Y7538" s="7" t="s">
        <v>47</v>
      </c>
      <c r="Z7538" s="7" t="s">
        <v>47</v>
      </c>
      <c r="AA7538" s="7" t="s">
        <v>48</v>
      </c>
      <c r="AB7538" s="25" t="s">
        <v>47</v>
      </c>
      <c r="AC7538" s="7" t="s">
        <v>47</v>
      </c>
      <c r="AD7538" s="7" t="s">
        <v>47</v>
      </c>
      <c r="AE7538" s="7" t="s">
        <v>47</v>
      </c>
      <c r="AF7538" s="7" t="s">
        <v>47</v>
      </c>
      <c r="AG7538" s="7" t="s">
        <v>47</v>
      </c>
      <c r="AH7538" s="7" t="s">
        <v>47</v>
      </c>
      <c r="AI7538" s="7" t="s">
        <v>47</v>
      </c>
      <c r="AJ7538" s="7" t="s">
        <v>47</v>
      </c>
      <c r="AK7538" s="7" t="s">
        <v>47</v>
      </c>
      <c r="AL7538" s="7" t="s">
        <v>47</v>
      </c>
      <c r="AM7538" s="7" t="s">
        <v>47</v>
      </c>
      <c r="AN7538" s="7" t="s">
        <v>47</v>
      </c>
      <c r="AO7538" s="7"/>
      <c r="AP7538" s="7"/>
      <c r="AQ7538" s="7"/>
      <c r="AR7538" s="7"/>
      <c r="AS7538" s="7"/>
      <c r="AT7538" s="7"/>
      <c r="AU7538" s="3">
        <v>0</v>
      </c>
      <c r="AV7538" s="3">
        <v>17</v>
      </c>
      <c r="AW7538" s="3">
        <v>1</v>
      </c>
      <c r="AX7538" s="3">
        <v>17</v>
      </c>
      <c r="AY7538" s="3">
        <v>100</v>
      </c>
      <c r="AZ7538" s="14" t="str">
        <f t="shared" si="823"/>
        <v>3983.1</v>
      </c>
      <c r="BA7538" s="15"/>
      <c r="BC7538" s="12" t="s">
        <v>19744</v>
      </c>
      <c r="BJ7538" s="12">
        <f t="shared" si="824"/>
        <v>0</v>
      </c>
      <c r="BK7538" s="12">
        <f t="shared" si="825"/>
        <v>0</v>
      </c>
      <c r="CQ7538" s="3" t="str">
        <f>CONCATENATE(baseURL!$A$1,baseURL!$B$1,baseURL!$C$1,".",C7538,".",L7538,".pkl&amp;seq=",BC7538)</f>
        <v>http://proteomics.broadinstitute.org/millscripts/viewfeed.pl?side=xl&amp;cycle=1&amp;fixedMods=iaaC&amp;file=msdataSM/iPRG2012_nd/cpick_in/iPRG2012_nd.3983.1.3.pkl&amp;seq=VYEPLLLVGLDKFSNLDLR</v>
      </c>
    </row>
    <row r="7539" spans="1:104" x14ac:dyDescent="0.2">
      <c r="A7539" s="3">
        <v>6768</v>
      </c>
      <c r="B7539" s="2" t="s">
        <v>19745</v>
      </c>
      <c r="C7539" s="2" t="s">
        <v>19746</v>
      </c>
      <c r="D7539" s="3">
        <v>17683</v>
      </c>
      <c r="E7539" s="3">
        <v>17667</v>
      </c>
      <c r="F7539" s="3">
        <v>83666</v>
      </c>
      <c r="G7539" s="3">
        <v>21650</v>
      </c>
      <c r="H7539" s="3">
        <v>73.328800000000001</v>
      </c>
      <c r="I7539" s="30">
        <v>620.60699999999997</v>
      </c>
      <c r="J7539" s="30">
        <v>620.60505160000002</v>
      </c>
      <c r="K7539" s="30">
        <v>1.9499999999999999E-3</v>
      </c>
      <c r="L7539" s="3">
        <v>4</v>
      </c>
      <c r="M7539" s="3">
        <v>4</v>
      </c>
      <c r="N7539" s="10">
        <f t="shared" si="819"/>
        <v>1</v>
      </c>
      <c r="O7539" s="35">
        <v>4</v>
      </c>
      <c r="P7539" s="17"/>
      <c r="Q7539" s="40">
        <v>2479.3959100000002</v>
      </c>
      <c r="R7539" s="40">
        <v>620.60442999999998</v>
      </c>
      <c r="S7539" s="18">
        <f t="shared" si="820"/>
        <v>4.1411241617974328</v>
      </c>
      <c r="T7539" s="18">
        <f t="shared" si="821"/>
        <v>1.0016041942287843</v>
      </c>
      <c r="U7539" s="18">
        <f t="shared" si="822"/>
        <v>0.75732620868323375</v>
      </c>
      <c r="V7539" s="30">
        <v>620.60490000000004</v>
      </c>
      <c r="W7539" s="3" t="s">
        <v>47</v>
      </c>
      <c r="X7539" s="3" t="s">
        <v>47</v>
      </c>
      <c r="Y7539" s="3" t="s">
        <v>47</v>
      </c>
      <c r="Z7539" s="3" t="s">
        <v>47</v>
      </c>
      <c r="AA7539" s="3" t="s">
        <v>48</v>
      </c>
      <c r="AB7539" s="12" t="s">
        <v>47</v>
      </c>
      <c r="AC7539" s="3" t="s">
        <v>47</v>
      </c>
      <c r="AD7539" s="3" t="s">
        <v>47</v>
      </c>
      <c r="AE7539" s="3" t="s">
        <v>47</v>
      </c>
      <c r="AF7539" s="3" t="s">
        <v>47</v>
      </c>
      <c r="AG7539" s="3" t="s">
        <v>47</v>
      </c>
      <c r="AI7539" s="3" t="s">
        <v>47</v>
      </c>
      <c r="AJ7539" s="3" t="s">
        <v>47</v>
      </c>
      <c r="AK7539" s="3" t="s">
        <v>47</v>
      </c>
      <c r="AL7539" s="3" t="s">
        <v>47</v>
      </c>
      <c r="AN7539" s="3" t="s">
        <v>47</v>
      </c>
      <c r="AU7539" s="3">
        <v>0</v>
      </c>
      <c r="AV7539" s="3">
        <v>15</v>
      </c>
      <c r="AW7539" s="3">
        <v>1</v>
      </c>
      <c r="AX7539" s="3">
        <v>15</v>
      </c>
      <c r="AY7539" s="3">
        <v>100</v>
      </c>
      <c r="AZ7539" s="6" t="str">
        <f t="shared" si="823"/>
        <v>3984.1</v>
      </c>
      <c r="BC7539" s="12" t="s">
        <v>19728</v>
      </c>
      <c r="BJ7539" s="12">
        <f t="shared" si="824"/>
        <v>0</v>
      </c>
      <c r="BK7539" s="12">
        <f t="shared" si="825"/>
        <v>0</v>
      </c>
      <c r="CQ7539" s="3" t="str">
        <f>CONCATENATE(baseURL!$A$1,baseURL!$B$1,baseURL!$C$1,".",C7539,".",L7539,".pkl&amp;seq=",BC7539)</f>
        <v>http://proteomics.broadinstitute.org/millscripts/viewfeed.pl?side=xl&amp;cycle=1&amp;fixedMods=iaaC&amp;file=msdataSM/iPRG2012_nd/cpick_in/iPRG2012_nd.3984.1.4.pkl&amp;seq=FKVYEPLLLVGLDKFSNLDLR</v>
      </c>
    </row>
    <row r="7540" spans="1:104" x14ac:dyDescent="0.2">
      <c r="A7540" s="3">
        <v>1702</v>
      </c>
      <c r="B7540" s="13" t="s">
        <v>19747</v>
      </c>
      <c r="C7540" s="13" t="s">
        <v>19748</v>
      </c>
      <c r="D7540" s="7">
        <v>17684</v>
      </c>
      <c r="E7540" s="7">
        <v>17668</v>
      </c>
      <c r="F7540" s="7">
        <v>83729</v>
      </c>
      <c r="G7540" s="7">
        <v>21654</v>
      </c>
      <c r="H7540" s="7">
        <v>73.365099999999998</v>
      </c>
      <c r="I7540" s="31">
        <v>917.09645999999998</v>
      </c>
      <c r="J7540" s="31">
        <v>917.09501490000002</v>
      </c>
      <c r="K7540" s="31">
        <v>1.4499999999999999E-3</v>
      </c>
      <c r="L7540" s="7">
        <v>5</v>
      </c>
      <c r="M7540" s="7">
        <v>5</v>
      </c>
      <c r="N7540" s="26">
        <f t="shared" si="819"/>
        <v>1</v>
      </c>
      <c r="O7540" s="36">
        <v>5</v>
      </c>
      <c r="P7540" s="16"/>
      <c r="Q7540" s="41">
        <v>4581.4239200000002</v>
      </c>
      <c r="R7540" s="41">
        <v>917.09060999999997</v>
      </c>
      <c r="S7540" s="27">
        <f t="shared" si="820"/>
        <v>6.3788680597323522</v>
      </c>
      <c r="T7540" s="27">
        <f t="shared" si="821"/>
        <v>4.8031240883102191</v>
      </c>
      <c r="U7540" s="27">
        <f t="shared" si="822"/>
        <v>4.7868770568456975</v>
      </c>
      <c r="V7540" s="31">
        <v>917.09500000000003</v>
      </c>
      <c r="W7540" s="7" t="s">
        <v>65</v>
      </c>
      <c r="X7540" s="7" t="s">
        <v>47</v>
      </c>
      <c r="Y7540" s="7" t="s">
        <v>47</v>
      </c>
      <c r="Z7540" s="7" t="s">
        <v>65</v>
      </c>
      <c r="AA7540" s="7" t="s">
        <v>48</v>
      </c>
      <c r="AB7540" s="25" t="s">
        <v>48</v>
      </c>
      <c r="AC7540" s="7"/>
      <c r="AD7540" s="7" t="s">
        <v>47</v>
      </c>
      <c r="AE7540" s="7" t="s">
        <v>65</v>
      </c>
      <c r="AF7540" s="7" t="s">
        <v>48</v>
      </c>
      <c r="AG7540" s="7"/>
      <c r="AH7540" s="7"/>
      <c r="AI7540" s="7"/>
      <c r="AJ7540" s="7"/>
      <c r="AK7540" s="7" t="s">
        <v>65</v>
      </c>
      <c r="AL7540" s="7"/>
      <c r="AM7540" s="7" t="s">
        <v>47</v>
      </c>
      <c r="AN7540" s="7"/>
      <c r="AO7540" s="7"/>
      <c r="AP7540" s="7"/>
      <c r="AQ7540" s="7"/>
      <c r="AR7540" s="7"/>
      <c r="AS7540" s="7"/>
      <c r="AT7540" s="7"/>
      <c r="AU7540" s="7">
        <v>4</v>
      </c>
      <c r="AV7540" s="7">
        <v>4</v>
      </c>
      <c r="AW7540" s="7">
        <v>1</v>
      </c>
      <c r="AX7540" s="7">
        <v>4</v>
      </c>
      <c r="AY7540" s="7">
        <v>100</v>
      </c>
      <c r="AZ7540" s="14" t="str">
        <f t="shared" si="823"/>
        <v>3987.1</v>
      </c>
      <c r="BA7540" s="15"/>
      <c r="BB7540" s="25"/>
      <c r="BC7540" s="25" t="s">
        <v>19749</v>
      </c>
      <c r="BD7540" s="25"/>
      <c r="BE7540" s="25"/>
      <c r="BF7540" s="25"/>
      <c r="BG7540" s="25"/>
      <c r="BH7540" s="25"/>
      <c r="BI7540" s="25"/>
      <c r="BJ7540" s="25">
        <f t="shared" si="824"/>
        <v>0</v>
      </c>
      <c r="BK7540" s="25">
        <f t="shared" si="825"/>
        <v>0</v>
      </c>
      <c r="BL7540" s="7"/>
      <c r="BM7540" s="7"/>
      <c r="BN7540" s="7"/>
      <c r="BO7540" s="7"/>
      <c r="BP7540" s="7"/>
      <c r="BQ7540" s="7"/>
      <c r="BR7540" s="7"/>
      <c r="BS7540" s="7" t="s">
        <v>19750</v>
      </c>
      <c r="BT7540" s="7"/>
      <c r="BU7540" s="7"/>
      <c r="BV7540" s="7" t="s">
        <v>19750</v>
      </c>
      <c r="BW7540" s="7"/>
      <c r="BX7540" s="7"/>
      <c r="BY7540" s="7"/>
      <c r="BZ7540" s="7"/>
      <c r="CA7540" s="7" t="s">
        <v>19750</v>
      </c>
      <c r="CB7540" s="7"/>
      <c r="CC7540" s="7"/>
      <c r="CD7540" s="7"/>
      <c r="CE7540" s="7"/>
      <c r="CF7540" s="7"/>
      <c r="CG7540" s="7" t="s">
        <v>19751</v>
      </c>
      <c r="CH7540" s="7"/>
      <c r="CI7540" s="7"/>
      <c r="CJ7540" s="7"/>
      <c r="CK7540" s="7"/>
      <c r="CL7540" s="7"/>
      <c r="CM7540" s="7"/>
      <c r="CN7540" s="7"/>
      <c r="CO7540" s="7"/>
      <c r="CP7540" s="7"/>
      <c r="CQ7540" s="7" t="str">
        <f>CONCATENATE(baseURL!$A$1,baseURL!$B$1,baseURL!$C$1,".",C7540,".",L7540,".pkl&amp;seq=",BC7540)</f>
        <v>http://proteomics.broadinstitute.org/millscripts/viewfeed.pl?side=xl&amp;cycle=1&amp;fixedMods=iaaC&amp;file=msdataSM/iPRG2012_nd/cpick_in/iPRG2012_nd.3987.1.5.pkl&amp;seq=LNLPTGLPLVFELDENLKPSKPSYYLDPEAAAAGAAAVANQGKK</v>
      </c>
      <c r="CR7540" s="7"/>
      <c r="CS7540" s="7"/>
      <c r="CT7540" s="7"/>
    </row>
    <row r="7541" spans="1:104" x14ac:dyDescent="0.2">
      <c r="A7541" s="3">
        <v>6418</v>
      </c>
      <c r="B7541" s="2" t="s">
        <v>19752</v>
      </c>
      <c r="C7541" s="2" t="s">
        <v>19753</v>
      </c>
      <c r="D7541" s="3">
        <v>17685</v>
      </c>
      <c r="E7541" s="3">
        <v>17669</v>
      </c>
      <c r="F7541" s="3">
        <v>83813</v>
      </c>
      <c r="G7541" s="3">
        <v>21659</v>
      </c>
      <c r="H7541" s="3">
        <v>73.398899999999998</v>
      </c>
      <c r="I7541" s="30">
        <v>740.46726000000001</v>
      </c>
      <c r="J7541" s="30">
        <v>740.46691450000003</v>
      </c>
      <c r="K7541" s="30">
        <v>3.5E-4</v>
      </c>
      <c r="L7541" s="3">
        <v>2</v>
      </c>
      <c r="M7541" s="3">
        <v>2</v>
      </c>
      <c r="N7541" s="10">
        <f t="shared" si="819"/>
        <v>1</v>
      </c>
      <c r="O7541" s="35">
        <v>2</v>
      </c>
      <c r="P7541" s="17"/>
      <c r="Q7541" s="40">
        <v>1479.9257299999999</v>
      </c>
      <c r="R7541" s="40">
        <v>740.4665</v>
      </c>
      <c r="S7541" s="18">
        <f t="shared" si="820"/>
        <v>1.0263799915510841</v>
      </c>
      <c r="T7541" s="18">
        <f t="shared" si="821"/>
        <v>0.5597822454270559</v>
      </c>
      <c r="U7541" s="18">
        <f t="shared" si="822"/>
        <v>0.94534999227062844</v>
      </c>
      <c r="V7541" s="30">
        <v>740.46720000000005</v>
      </c>
      <c r="W7541" s="3" t="s">
        <v>47</v>
      </c>
      <c r="X7541" s="3" t="s">
        <v>47</v>
      </c>
      <c r="Y7541" s="3" t="s">
        <v>47</v>
      </c>
      <c r="Z7541" s="3" t="s">
        <v>47</v>
      </c>
      <c r="AA7541" s="3" t="s">
        <v>47</v>
      </c>
      <c r="AB7541" s="12" t="s">
        <v>47</v>
      </c>
      <c r="AC7541" s="3" t="s">
        <v>47</v>
      </c>
      <c r="AD7541" s="3" t="s">
        <v>47</v>
      </c>
      <c r="AE7541" s="3" t="s">
        <v>47</v>
      </c>
      <c r="AF7541" s="3" t="s">
        <v>47</v>
      </c>
      <c r="AG7541" s="3" t="s">
        <v>47</v>
      </c>
      <c r="AH7541" s="3" t="s">
        <v>47</v>
      </c>
      <c r="AI7541" s="3" t="s">
        <v>47</v>
      </c>
      <c r="AJ7541" s="3" t="s">
        <v>47</v>
      </c>
      <c r="AK7541" s="3" t="s">
        <v>47</v>
      </c>
      <c r="AL7541" s="3" t="s">
        <v>47</v>
      </c>
      <c r="AU7541" s="3">
        <v>0</v>
      </c>
      <c r="AV7541" s="3">
        <v>16</v>
      </c>
      <c r="AW7541" s="3">
        <v>1</v>
      </c>
      <c r="AX7541" s="3">
        <v>16</v>
      </c>
      <c r="AY7541" s="3">
        <v>100</v>
      </c>
      <c r="AZ7541" s="6" t="str">
        <f t="shared" si="823"/>
        <v>3991.1</v>
      </c>
      <c r="BC7541" s="12" t="s">
        <v>19754</v>
      </c>
      <c r="BJ7541" s="12">
        <f t="shared" si="824"/>
        <v>0</v>
      </c>
      <c r="BK7541" s="12">
        <f t="shared" si="825"/>
        <v>0</v>
      </c>
      <c r="CQ7541" s="3" t="str">
        <f>CONCATENATE(baseURL!$A$1,baseURL!$B$1,baseURL!$C$1,".",C7541,".",L7541,".pkl&amp;seq=",BC7541)</f>
        <v>http://proteomics.broadinstitute.org/millscripts/viewfeed.pl?side=xl&amp;cycle=1&amp;fixedMods=iaaC&amp;file=msdataSM/iPRG2012_nd/cpick_in/iPRG2012_nd.3991.1.2.pkl&amp;seq=ASLVPGTVLLLLAGR</v>
      </c>
    </row>
    <row r="7542" spans="1:104" x14ac:dyDescent="0.2">
      <c r="A7542" s="3">
        <v>1428</v>
      </c>
      <c r="B7542" s="13" t="s">
        <v>19755</v>
      </c>
      <c r="C7542" s="13" t="s">
        <v>19756</v>
      </c>
      <c r="D7542" s="7">
        <v>17687</v>
      </c>
      <c r="E7542" s="7">
        <v>17671</v>
      </c>
      <c r="F7542" s="7">
        <v>83981</v>
      </c>
      <c r="G7542" s="7">
        <v>21669</v>
      </c>
      <c r="H7542" s="7">
        <v>73.473799999999997</v>
      </c>
      <c r="I7542" s="31">
        <v>918.74998000000005</v>
      </c>
      <c r="J7542" s="31">
        <v>918.49865739999996</v>
      </c>
      <c r="K7542" s="31">
        <v>0.25131999999999999</v>
      </c>
      <c r="L7542" s="7">
        <v>0</v>
      </c>
      <c r="M7542" s="7">
        <v>4</v>
      </c>
      <c r="N7542" s="26">
        <f t="shared" si="819"/>
        <v>1</v>
      </c>
      <c r="O7542" s="36">
        <v>4</v>
      </c>
      <c r="P7542" s="16"/>
      <c r="Q7542" s="41">
        <v>3670.9690500000002</v>
      </c>
      <c r="R7542" s="41">
        <v>918.49771999999996</v>
      </c>
      <c r="S7542" s="27">
        <f t="shared" si="820"/>
        <v>274.64412214337568</v>
      </c>
      <c r="T7542" s="27">
        <f t="shared" si="821"/>
        <v>1.0205795611533786</v>
      </c>
      <c r="U7542" s="27">
        <f t="shared" si="822"/>
        <v>1.0669596436525159</v>
      </c>
      <c r="V7542" s="31">
        <v>918.49869999999999</v>
      </c>
      <c r="W7542" s="7" t="s">
        <v>47</v>
      </c>
      <c r="X7542" s="7" t="s">
        <v>47</v>
      </c>
      <c r="Y7542" s="7" t="s">
        <v>47</v>
      </c>
      <c r="Z7542" s="7" t="s">
        <v>47</v>
      </c>
      <c r="AA7542" s="7" t="s">
        <v>47</v>
      </c>
      <c r="AB7542" s="25" t="s">
        <v>48</v>
      </c>
      <c r="AC7542" s="7" t="s">
        <v>52</v>
      </c>
      <c r="AD7542" s="7"/>
      <c r="AE7542" s="7" t="s">
        <v>47</v>
      </c>
      <c r="AF7542" s="7" t="s">
        <v>48</v>
      </c>
      <c r="AG7542" s="7"/>
      <c r="AH7542" s="7"/>
      <c r="AI7542" s="7" t="s">
        <v>48</v>
      </c>
      <c r="AJ7542" s="7"/>
      <c r="AK7542" s="7"/>
      <c r="AL7542" s="7"/>
      <c r="AM7542" s="7" t="s">
        <v>47</v>
      </c>
      <c r="AN7542" s="7"/>
      <c r="AO7542" s="7"/>
      <c r="AP7542" s="7"/>
      <c r="AQ7542" s="7"/>
      <c r="AR7542" s="7"/>
      <c r="AS7542" s="7"/>
      <c r="AT7542" s="7"/>
      <c r="AU7542" s="3">
        <v>0</v>
      </c>
      <c r="AV7542" s="3">
        <v>7</v>
      </c>
      <c r="AW7542" s="3">
        <v>1</v>
      </c>
      <c r="AX7542" s="3">
        <v>7</v>
      </c>
      <c r="AY7542" s="3">
        <v>100</v>
      </c>
      <c r="AZ7542" s="14" t="str">
        <f t="shared" si="823"/>
        <v>3999.1</v>
      </c>
      <c r="BA7542" s="15"/>
      <c r="BC7542" s="12" t="s">
        <v>19757</v>
      </c>
      <c r="BJ7542" s="12">
        <f t="shared" si="824"/>
        <v>0</v>
      </c>
      <c r="BK7542" s="12">
        <f t="shared" si="825"/>
        <v>0</v>
      </c>
      <c r="CQ7542" s="3" t="str">
        <f>CONCATENATE(baseURL!$A$1,baseURL!$B$1,baseURL!$C$1,".",C7542,".",L7542,".pkl&amp;seq=",BC7542)</f>
        <v>http://proteomics.broadinstitute.org/millscripts/viewfeed.pl?side=xl&amp;cycle=1&amp;fixedMods=iaaC&amp;file=msdataSM/iPRG2012_nd/cpick_in/iPRG2012_nd.3999.1.0.pkl&amp;seq=VGDQVLLPQFGGSTLKLGNDDEVLLFRDAELLAK</v>
      </c>
    </row>
    <row r="7543" spans="1:104" x14ac:dyDescent="0.2">
      <c r="A7543" s="3">
        <v>5553</v>
      </c>
      <c r="B7543" s="2" t="s">
        <v>19758</v>
      </c>
      <c r="C7543" s="2" t="s">
        <v>19759</v>
      </c>
      <c r="D7543" s="3">
        <v>17689</v>
      </c>
      <c r="E7543" s="3">
        <v>17673</v>
      </c>
      <c r="F7543" s="3">
        <v>84044</v>
      </c>
      <c r="G7543" s="3">
        <v>21674</v>
      </c>
      <c r="H7543" s="3">
        <v>73.528400000000005</v>
      </c>
      <c r="I7543" s="30">
        <v>651.66936999999996</v>
      </c>
      <c r="J7543" s="30">
        <v>651.66874010000004</v>
      </c>
      <c r="K7543" s="30">
        <v>6.3000000000000003E-4</v>
      </c>
      <c r="L7543" s="3">
        <v>3</v>
      </c>
      <c r="M7543" s="3">
        <v>3</v>
      </c>
      <c r="N7543" s="10">
        <f t="shared" si="819"/>
        <v>1</v>
      </c>
      <c r="O7543" s="35">
        <v>3</v>
      </c>
      <c r="P7543" s="17"/>
      <c r="Q7543" s="40">
        <v>1952.9885200000001</v>
      </c>
      <c r="R7543" s="40">
        <v>651.66768999999999</v>
      </c>
      <c r="S7543" s="18">
        <f t="shared" si="820"/>
        <v>2.5780010667167201</v>
      </c>
      <c r="T7543" s="18">
        <f t="shared" si="821"/>
        <v>1.611404119242325</v>
      </c>
      <c r="U7543" s="18">
        <f t="shared" si="822"/>
        <v>1.7033221334629778</v>
      </c>
      <c r="V7543" s="30">
        <v>651.66880000000003</v>
      </c>
      <c r="W7543" s="3" t="s">
        <v>47</v>
      </c>
      <c r="X7543" s="3" t="s">
        <v>47</v>
      </c>
      <c r="Y7543" s="3" t="s">
        <v>47</v>
      </c>
      <c r="Z7543" s="3" t="s">
        <v>47</v>
      </c>
      <c r="AA7543" s="3" t="s">
        <v>48</v>
      </c>
      <c r="AB7543" s="12" t="s">
        <v>47</v>
      </c>
      <c r="AC7543" s="3" t="s">
        <v>47</v>
      </c>
      <c r="AD7543" s="3" t="s">
        <v>47</v>
      </c>
      <c r="AE7543" s="3" t="s">
        <v>47</v>
      </c>
      <c r="AF7543" s="3" t="s">
        <v>47</v>
      </c>
      <c r="AG7543" s="3" t="s">
        <v>47</v>
      </c>
      <c r="AH7543" s="3" t="s">
        <v>47</v>
      </c>
      <c r="AI7543" s="3" t="s">
        <v>47</v>
      </c>
      <c r="AJ7543" s="3" t="s">
        <v>47</v>
      </c>
      <c r="AK7543" s="3" t="s">
        <v>47</v>
      </c>
      <c r="AL7543" s="3" t="s">
        <v>47</v>
      </c>
      <c r="AM7543" s="3" t="s">
        <v>47</v>
      </c>
      <c r="AU7543" s="3">
        <v>0</v>
      </c>
      <c r="AV7543" s="3">
        <v>16</v>
      </c>
      <c r="AW7543" s="3">
        <v>1</v>
      </c>
      <c r="AX7543" s="3">
        <v>16</v>
      </c>
      <c r="AY7543" s="3">
        <v>100</v>
      </c>
      <c r="AZ7543" s="6" t="str">
        <f t="shared" si="823"/>
        <v>4002.1</v>
      </c>
      <c r="BC7543" s="12" t="s">
        <v>19760</v>
      </c>
      <c r="BJ7543" s="12">
        <f t="shared" si="824"/>
        <v>0</v>
      </c>
      <c r="BK7543" s="12">
        <f t="shared" si="825"/>
        <v>0</v>
      </c>
      <c r="CQ7543" s="3" t="str">
        <f>CONCATENATE(baseURL!$A$1,baseURL!$B$1,baseURL!$C$1,".",C7543,".",L7543,".pkl&amp;seq=",BC7543)</f>
        <v>http://proteomics.broadinstitute.org/millscripts/viewfeed.pl?side=xl&amp;cycle=1&amp;fixedMods=iaaC&amp;file=msdataSM/iPRG2012_nd/cpick_in/iPRG2012_nd.4002.1.3.pkl&amp;seq=GVDLEKLLEMSTEDFVK</v>
      </c>
    </row>
    <row r="7544" spans="1:104" x14ac:dyDescent="0.2">
      <c r="A7544" s="3">
        <v>5179</v>
      </c>
      <c r="B7544" s="2" t="s">
        <v>19761</v>
      </c>
      <c r="C7544" s="2" t="s">
        <v>19762</v>
      </c>
      <c r="D7544" s="3">
        <v>17691</v>
      </c>
      <c r="E7544" s="3">
        <v>17675</v>
      </c>
      <c r="F7544" s="3">
        <v>84275</v>
      </c>
      <c r="G7544" s="3">
        <v>21687</v>
      </c>
      <c r="H7544" s="3">
        <v>73.631600000000006</v>
      </c>
      <c r="I7544" s="30">
        <v>619.37100999999996</v>
      </c>
      <c r="J7544" s="30">
        <v>619.36869750000005</v>
      </c>
      <c r="K7544" s="30">
        <v>2.31E-3</v>
      </c>
      <c r="L7544" s="3">
        <v>3</v>
      </c>
      <c r="M7544" s="3">
        <v>3</v>
      </c>
      <c r="N7544" s="10">
        <f t="shared" si="819"/>
        <v>1</v>
      </c>
      <c r="O7544" s="35">
        <v>3</v>
      </c>
      <c r="P7544" s="17"/>
      <c r="Q7544" s="40">
        <v>1856.08916</v>
      </c>
      <c r="R7544" s="40">
        <v>619.36791000000005</v>
      </c>
      <c r="S7544" s="18">
        <f t="shared" si="820"/>
        <v>5.0051027020498315</v>
      </c>
      <c r="T7544" s="18">
        <f t="shared" si="821"/>
        <v>1.2714575412879774</v>
      </c>
      <c r="U7544" s="18">
        <f t="shared" si="822"/>
        <v>0.95258406265885176</v>
      </c>
      <c r="V7544" s="30">
        <v>619.36850000000004</v>
      </c>
      <c r="W7544" s="3" t="s">
        <v>47</v>
      </c>
      <c r="X7544" s="3" t="s">
        <v>47</v>
      </c>
      <c r="Y7544" s="3" t="s">
        <v>47</v>
      </c>
      <c r="Z7544" s="3" t="s">
        <v>47</v>
      </c>
      <c r="AA7544" s="3" t="s">
        <v>47</v>
      </c>
      <c r="AB7544" s="12" t="s">
        <v>47</v>
      </c>
      <c r="AC7544" s="3" t="s">
        <v>47</v>
      </c>
      <c r="AD7544" s="3" t="s">
        <v>47</v>
      </c>
      <c r="AE7544" s="3" t="s">
        <v>47</v>
      </c>
      <c r="AF7544" s="3" t="s">
        <v>47</v>
      </c>
      <c r="AG7544" s="3" t="s">
        <v>47</v>
      </c>
      <c r="AH7544" s="3" t="s">
        <v>47</v>
      </c>
      <c r="AI7544" s="3" t="s">
        <v>47</v>
      </c>
      <c r="AJ7544" s="3" t="s">
        <v>47</v>
      </c>
      <c r="AK7544" s="3" t="s">
        <v>47</v>
      </c>
      <c r="AL7544" s="3" t="s">
        <v>47</v>
      </c>
      <c r="AM7544" s="3" t="s">
        <v>47</v>
      </c>
      <c r="AN7544" s="3" t="s">
        <v>47</v>
      </c>
      <c r="AU7544" s="3">
        <v>0</v>
      </c>
      <c r="AV7544" s="3">
        <v>18</v>
      </c>
      <c r="AW7544" s="3">
        <v>1</v>
      </c>
      <c r="AX7544" s="3">
        <v>18</v>
      </c>
      <c r="AY7544" s="3">
        <v>100</v>
      </c>
      <c r="AZ7544" s="6" t="str">
        <f t="shared" si="823"/>
        <v>4013.1</v>
      </c>
      <c r="BC7544" s="12" t="s">
        <v>19763</v>
      </c>
      <c r="BJ7544" s="12">
        <f t="shared" si="824"/>
        <v>0</v>
      </c>
      <c r="BK7544" s="12">
        <f t="shared" si="825"/>
        <v>0</v>
      </c>
      <c r="CQ7544" s="3" t="str">
        <f>CONCATENATE(baseURL!$A$1,baseURL!$B$1,baseURL!$C$1,".",C7544,".",L7544,".pkl&amp;seq=",BC7544)</f>
        <v>http://proteomics.broadinstitute.org/millscripts/viewfeed.pl?side=xl&amp;cycle=1&amp;fixedMods=iaaC&amp;file=msdataSM/iPRG2012_nd/cpick_in/iPRG2012_nd.4013.1.3.pkl&amp;seq=VLLLAPGLVETEFSLVR</v>
      </c>
    </row>
    <row r="7545" spans="1:104" x14ac:dyDescent="0.2">
      <c r="A7545" s="3">
        <v>4878</v>
      </c>
      <c r="B7545" s="13" t="s">
        <v>19764</v>
      </c>
      <c r="C7545" s="13" t="s">
        <v>19765</v>
      </c>
      <c r="D7545" s="7">
        <v>17692</v>
      </c>
      <c r="E7545" s="7">
        <v>17676</v>
      </c>
      <c r="F7545" s="7">
        <v>84296</v>
      </c>
      <c r="G7545" s="7">
        <v>21689</v>
      </c>
      <c r="H7545" s="7">
        <v>73.656000000000006</v>
      </c>
      <c r="I7545" s="31">
        <v>601.32335999999998</v>
      </c>
      <c r="J7545" s="31">
        <v>601.32519430000002</v>
      </c>
      <c r="K7545" s="31">
        <v>-1.83E-3</v>
      </c>
      <c r="L7545" s="7">
        <v>3</v>
      </c>
      <c r="M7545" s="7">
        <v>3</v>
      </c>
      <c r="N7545" s="26">
        <f t="shared" si="819"/>
        <v>1</v>
      </c>
      <c r="O7545" s="36">
        <v>3</v>
      </c>
      <c r="P7545" s="16"/>
      <c r="Q7545" s="41">
        <v>1801.95821</v>
      </c>
      <c r="R7545" s="41">
        <v>601.32425000000001</v>
      </c>
      <c r="S7545" s="27">
        <f t="shared" si="820"/>
        <v>-1.4800667028258094</v>
      </c>
      <c r="T7545" s="27">
        <f t="shared" si="821"/>
        <v>1.5703674016384073</v>
      </c>
      <c r="U7545" s="27">
        <f t="shared" si="822"/>
        <v>1.5798464804785508</v>
      </c>
      <c r="V7545" s="31">
        <v>601.3252</v>
      </c>
      <c r="W7545" s="7" t="s">
        <v>47</v>
      </c>
      <c r="X7545" s="7" t="s">
        <v>47</v>
      </c>
      <c r="Y7545" s="7" t="s">
        <v>47</v>
      </c>
      <c r="Z7545" s="7" t="s">
        <v>47</v>
      </c>
      <c r="AA7545" s="7" t="s">
        <v>48</v>
      </c>
      <c r="AB7545" s="25" t="s">
        <v>47</v>
      </c>
      <c r="AC7545" s="7" t="s">
        <v>47</v>
      </c>
      <c r="AD7545" s="7" t="s">
        <v>47</v>
      </c>
      <c r="AE7545" s="7" t="s">
        <v>47</v>
      </c>
      <c r="AF7545" s="7" t="s">
        <v>47</v>
      </c>
      <c r="AG7545" s="7" t="s">
        <v>47</v>
      </c>
      <c r="AH7545" s="7" t="s">
        <v>47</v>
      </c>
      <c r="AI7545" s="7" t="s">
        <v>47</v>
      </c>
      <c r="AJ7545" s="7" t="s">
        <v>47</v>
      </c>
      <c r="AK7545" s="7" t="s">
        <v>47</v>
      </c>
      <c r="AL7545" s="7" t="s">
        <v>47</v>
      </c>
      <c r="AM7545" s="7" t="s">
        <v>47</v>
      </c>
      <c r="AN7545" s="7" t="s">
        <v>47</v>
      </c>
      <c r="AO7545" s="7"/>
      <c r="AP7545" s="7"/>
      <c r="AQ7545" s="7"/>
      <c r="AR7545" s="7"/>
      <c r="AS7545" s="7"/>
      <c r="AT7545" s="7"/>
      <c r="AU7545" s="3">
        <v>0</v>
      </c>
      <c r="AV7545" s="3">
        <v>17</v>
      </c>
      <c r="AW7545" s="3">
        <v>1</v>
      </c>
      <c r="AX7545" s="3">
        <v>17</v>
      </c>
      <c r="AY7545" s="3">
        <v>100</v>
      </c>
      <c r="AZ7545" s="14" t="str">
        <f t="shared" si="823"/>
        <v>4014.1</v>
      </c>
      <c r="BA7545" s="15"/>
      <c r="BC7545" s="12" t="s">
        <v>19766</v>
      </c>
      <c r="BJ7545" s="12">
        <f t="shared" si="824"/>
        <v>0</v>
      </c>
      <c r="BK7545" s="12">
        <f t="shared" si="825"/>
        <v>0</v>
      </c>
      <c r="CQ7545" s="3" t="str">
        <f>CONCATENATE(baseURL!$A$1,baseURL!$B$1,baseURL!$C$1,".",C7545,".",L7545,".pkl&amp;seq=",BC7545)</f>
        <v>http://proteomics.broadinstitute.org/millscripts/viewfeed.pl?side=xl&amp;cycle=1&amp;fixedMods=iaaC&amp;file=msdataSM/iPRG2012_nd/cpick_in/iPRG2012_nd.4014.1.3.pkl&amp;seq=FTLEVVDAVVDALGPEK</v>
      </c>
    </row>
    <row r="7546" spans="1:104" x14ac:dyDescent="0.2">
      <c r="A7546" s="3">
        <v>5178</v>
      </c>
      <c r="B7546" s="2" t="s">
        <v>19767</v>
      </c>
      <c r="C7546" s="2" t="s">
        <v>19768</v>
      </c>
      <c r="D7546" s="3">
        <v>17693</v>
      </c>
      <c r="E7546" s="3">
        <v>17677</v>
      </c>
      <c r="F7546" s="3">
        <v>84317</v>
      </c>
      <c r="G7546" s="3">
        <v>21691</v>
      </c>
      <c r="H7546" s="3">
        <v>73.680300000000003</v>
      </c>
      <c r="I7546" s="30">
        <v>740.46783000000005</v>
      </c>
      <c r="J7546" s="30">
        <v>740.4676015</v>
      </c>
      <c r="K7546" s="30">
        <v>2.3000000000000001E-4</v>
      </c>
      <c r="L7546" s="3">
        <v>2</v>
      </c>
      <c r="M7546" s="3">
        <v>2</v>
      </c>
      <c r="N7546" s="10">
        <f t="shared" si="819"/>
        <v>1</v>
      </c>
      <c r="O7546" s="35">
        <v>2</v>
      </c>
      <c r="P7546" s="17"/>
      <c r="Q7546" s="40">
        <v>1479.9257299999999</v>
      </c>
      <c r="R7546" s="40">
        <v>740.4665</v>
      </c>
      <c r="S7546" s="18">
        <f t="shared" si="820"/>
        <v>1.7961649852527803</v>
      </c>
      <c r="T7546" s="18">
        <f t="shared" si="821"/>
        <v>1.4875757377333172</v>
      </c>
      <c r="U7546" s="18">
        <f t="shared" si="822"/>
        <v>1.6205999866838485</v>
      </c>
      <c r="V7546" s="30">
        <v>740.46770000000004</v>
      </c>
      <c r="W7546" s="3" t="s">
        <v>47</v>
      </c>
      <c r="X7546" s="3" t="s">
        <v>47</v>
      </c>
      <c r="Y7546" s="3" t="s">
        <v>47</v>
      </c>
      <c r="Z7546" s="3" t="s">
        <v>47</v>
      </c>
      <c r="AA7546" s="3" t="s">
        <v>47</v>
      </c>
      <c r="AB7546" s="12" t="s">
        <v>47</v>
      </c>
      <c r="AC7546" s="3" t="s">
        <v>47</v>
      </c>
      <c r="AD7546" s="3" t="s">
        <v>47</v>
      </c>
      <c r="AE7546" s="3" t="s">
        <v>47</v>
      </c>
      <c r="AF7546" s="3" t="s">
        <v>47</v>
      </c>
      <c r="AG7546" s="3" t="s">
        <v>47</v>
      </c>
      <c r="AH7546" s="3" t="s">
        <v>47</v>
      </c>
      <c r="AI7546" s="3" t="s">
        <v>47</v>
      </c>
      <c r="AJ7546" s="3" t="s">
        <v>47</v>
      </c>
      <c r="AK7546" s="3" t="s">
        <v>47</v>
      </c>
      <c r="AL7546" s="3" t="s">
        <v>47</v>
      </c>
      <c r="AM7546" s="3" t="s">
        <v>47</v>
      </c>
      <c r="AN7546" s="3" t="s">
        <v>47</v>
      </c>
      <c r="AU7546" s="3">
        <v>0</v>
      </c>
      <c r="AV7546" s="3">
        <v>18</v>
      </c>
      <c r="AW7546" s="3">
        <v>1</v>
      </c>
      <c r="AX7546" s="3">
        <v>18</v>
      </c>
      <c r="AY7546" s="3">
        <v>100</v>
      </c>
      <c r="AZ7546" s="6" t="str">
        <f t="shared" si="823"/>
        <v>4015.1</v>
      </c>
      <c r="BC7546" s="12" t="s">
        <v>19754</v>
      </c>
      <c r="BJ7546" s="12">
        <f t="shared" si="824"/>
        <v>0</v>
      </c>
      <c r="BK7546" s="12">
        <f t="shared" si="825"/>
        <v>0</v>
      </c>
      <c r="CQ7546" s="3" t="str">
        <f>CONCATENATE(baseURL!$A$1,baseURL!$B$1,baseURL!$C$1,".",C7546,".",L7546,".pkl&amp;seq=",BC7546)</f>
        <v>http://proteomics.broadinstitute.org/millscripts/viewfeed.pl?side=xl&amp;cycle=1&amp;fixedMods=iaaC&amp;file=msdataSM/iPRG2012_nd/cpick_in/iPRG2012_nd.4015.1.2.pkl&amp;seq=ASLVPGTVLLLLAGR</v>
      </c>
    </row>
    <row r="7547" spans="1:104" x14ac:dyDescent="0.2">
      <c r="A7547" s="3">
        <v>6942</v>
      </c>
      <c r="B7547" s="2" t="s">
        <v>19769</v>
      </c>
      <c r="C7547" s="2" t="s">
        <v>19770</v>
      </c>
      <c r="D7547" s="3">
        <v>17694</v>
      </c>
      <c r="E7547" s="3">
        <v>17678</v>
      </c>
      <c r="F7547" s="3">
        <v>84443</v>
      </c>
      <c r="G7547" s="3">
        <v>21698</v>
      </c>
      <c r="H7547" s="3">
        <v>73.734899999999996</v>
      </c>
      <c r="I7547" s="30">
        <v>854.72464000000002</v>
      </c>
      <c r="J7547" s="30">
        <v>854.72275990000003</v>
      </c>
      <c r="K7547" s="30">
        <v>1.8799999999999999E-3</v>
      </c>
      <c r="L7547" s="3">
        <v>4</v>
      </c>
      <c r="M7547" s="3">
        <v>4</v>
      </c>
      <c r="N7547" s="10">
        <f t="shared" si="819"/>
        <v>1</v>
      </c>
      <c r="O7547" s="35">
        <v>4</v>
      </c>
      <c r="P7547" s="17"/>
      <c r="Q7547" s="40">
        <v>3415.8666400000002</v>
      </c>
      <c r="R7547" s="40">
        <v>854.72212000000002</v>
      </c>
      <c r="S7547" s="18">
        <f t="shared" si="820"/>
        <v>2.9483266444585223</v>
      </c>
      <c r="T7547" s="18">
        <f t="shared" si="821"/>
        <v>0.74866437294278698</v>
      </c>
      <c r="U7547" s="18">
        <f t="shared" si="822"/>
        <v>0.67858311659650228</v>
      </c>
      <c r="V7547" s="30">
        <v>854.72270000000003</v>
      </c>
      <c r="W7547" s="3" t="s">
        <v>47</v>
      </c>
      <c r="X7547" s="3" t="s">
        <v>47</v>
      </c>
      <c r="Y7547" s="3" t="s">
        <v>47</v>
      </c>
      <c r="Z7547" s="3" t="s">
        <v>47</v>
      </c>
      <c r="AA7547" s="3" t="s">
        <v>48</v>
      </c>
      <c r="AB7547" s="12" t="s">
        <v>47</v>
      </c>
      <c r="AC7547" s="3" t="s">
        <v>47</v>
      </c>
      <c r="AD7547" s="3" t="s">
        <v>47</v>
      </c>
      <c r="AE7547" s="3" t="s">
        <v>47</v>
      </c>
      <c r="AF7547" s="3" t="s">
        <v>47</v>
      </c>
      <c r="AG7547" s="3" t="s">
        <v>47</v>
      </c>
      <c r="AI7547" s="3" t="s">
        <v>47</v>
      </c>
      <c r="AJ7547" s="3" t="s">
        <v>47</v>
      </c>
      <c r="AK7547" s="3" t="s">
        <v>47</v>
      </c>
      <c r="AL7547" s="3" t="s">
        <v>48</v>
      </c>
      <c r="AM7547" s="3" t="s">
        <v>47</v>
      </c>
      <c r="AN7547" s="3" t="s">
        <v>47</v>
      </c>
      <c r="AO7547" s="3" t="s">
        <v>47</v>
      </c>
      <c r="AP7547" s="3" t="s">
        <v>47</v>
      </c>
      <c r="AU7547" s="3">
        <v>0</v>
      </c>
      <c r="AV7547" s="3">
        <v>17</v>
      </c>
      <c r="AW7547" s="3">
        <v>1</v>
      </c>
      <c r="AX7547" s="3">
        <v>17</v>
      </c>
      <c r="AY7547" s="3">
        <v>100</v>
      </c>
      <c r="AZ7547" s="6" t="str">
        <f t="shared" si="823"/>
        <v>4021.1</v>
      </c>
      <c r="BC7547" s="12" t="s">
        <v>19771</v>
      </c>
      <c r="BJ7547" s="12">
        <f t="shared" si="824"/>
        <v>2</v>
      </c>
      <c r="BK7547" s="12">
        <f t="shared" si="825"/>
        <v>0</v>
      </c>
      <c r="CQ7547" s="3" t="str">
        <f>CONCATENATE(baseURL!$A$1,baseURL!$B$1,baseURL!$C$1,".",C7547,".",L7547,".pkl&amp;seq=",BC7547)</f>
        <v>http://proteomics.broadinstitute.org/millscripts/viewfeed.pl?side=xl&amp;cycle=1&amp;fixedMods=iaaC&amp;file=msdataSM/iPRG2012_nd/cpick_in/iPRG2012_nd.4021.1.4.pkl&amp;seq=LAPALAMGNVCLLKPAAVTPLNALYFASLCKK</v>
      </c>
    </row>
    <row r="7548" spans="1:104" x14ac:dyDescent="0.2">
      <c r="A7548" s="3">
        <v>5890</v>
      </c>
      <c r="B7548" s="2" t="s">
        <v>19772</v>
      </c>
      <c r="C7548" s="2" t="s">
        <v>19769</v>
      </c>
      <c r="D7548" s="3">
        <v>17696</v>
      </c>
      <c r="E7548" s="3">
        <v>17680</v>
      </c>
      <c r="F7548" s="3">
        <v>84465</v>
      </c>
      <c r="G7548" s="3">
        <v>21701</v>
      </c>
      <c r="H7548" s="3">
        <v>73.759299999999996</v>
      </c>
      <c r="I7548" s="30">
        <v>700.15450999999996</v>
      </c>
      <c r="J7548" s="30">
        <v>700.15243139999995</v>
      </c>
      <c r="K7548" s="30">
        <v>2.0799999999999998E-3</v>
      </c>
      <c r="L7548" s="3">
        <v>4</v>
      </c>
      <c r="M7548" s="3">
        <v>4</v>
      </c>
      <c r="N7548" s="10">
        <f t="shared" si="819"/>
        <v>1</v>
      </c>
      <c r="O7548" s="35">
        <v>4</v>
      </c>
      <c r="P7548" s="17"/>
      <c r="Q7548" s="40">
        <v>2797.58221</v>
      </c>
      <c r="R7548" s="40">
        <v>700.15101000000004</v>
      </c>
      <c r="S7548" s="18">
        <f t="shared" si="820"/>
        <v>4.9989215896685426</v>
      </c>
      <c r="T7548" s="18">
        <f t="shared" si="821"/>
        <v>2.0301334706535159</v>
      </c>
      <c r="U7548" s="18">
        <f t="shared" si="822"/>
        <v>1.9852860026599011</v>
      </c>
      <c r="V7548" s="30">
        <v>700.15239999999994</v>
      </c>
      <c r="W7548" s="3" t="s">
        <v>47</v>
      </c>
      <c r="X7548" s="3" t="s">
        <v>47</v>
      </c>
      <c r="Y7548" s="3" t="s">
        <v>47</v>
      </c>
      <c r="Z7548" s="3" t="s">
        <v>47</v>
      </c>
      <c r="AA7548" s="3" t="s">
        <v>47</v>
      </c>
      <c r="AB7548" s="12" t="s">
        <v>47</v>
      </c>
      <c r="AC7548" s="3" t="s">
        <v>47</v>
      </c>
      <c r="AD7548" s="3" t="s">
        <v>47</v>
      </c>
      <c r="AE7548" s="3" t="s">
        <v>47</v>
      </c>
      <c r="AF7548" s="3" t="s">
        <v>47</v>
      </c>
      <c r="AG7548" s="3" t="s">
        <v>48</v>
      </c>
      <c r="AI7548" s="3" t="s">
        <v>48</v>
      </c>
      <c r="AJ7548" s="3" t="s">
        <v>47</v>
      </c>
      <c r="AK7548" s="3" t="s">
        <v>47</v>
      </c>
      <c r="AL7548" s="3" t="s">
        <v>48</v>
      </c>
      <c r="AM7548" s="3" t="s">
        <v>47</v>
      </c>
      <c r="AU7548" s="3">
        <v>0</v>
      </c>
      <c r="AV7548" s="3">
        <v>13</v>
      </c>
      <c r="AW7548" s="3">
        <v>1</v>
      </c>
      <c r="AX7548" s="3">
        <v>13</v>
      </c>
      <c r="AY7548" s="3">
        <v>100</v>
      </c>
      <c r="AZ7548" s="6" t="str">
        <f t="shared" si="823"/>
        <v>4022.2</v>
      </c>
      <c r="BC7548" s="12" t="s">
        <v>19773</v>
      </c>
      <c r="BJ7548" s="12">
        <f t="shared" si="824"/>
        <v>0</v>
      </c>
      <c r="BK7548" s="12">
        <f t="shared" si="825"/>
        <v>0</v>
      </c>
      <c r="CQ7548" s="3" t="str">
        <f>CONCATENATE(baseURL!$A$1,baseURL!$B$1,baseURL!$C$1,".",C7548,".",L7548,".pkl&amp;seq=",BC7548)</f>
        <v>http://proteomics.broadinstitute.org/millscripts/viewfeed.pl?side=xl&amp;cycle=1&amp;fixedMods=iaaC&amp;file=msdataSM/iPRG2012_nd/cpick_in/iPRG2012_nd.4022.2.4.pkl&amp;seq=LSGLANNRDEYKPLLQSLLVEALLK</v>
      </c>
    </row>
    <row r="7549" spans="1:104" x14ac:dyDescent="0.2">
      <c r="A7549" s="3">
        <v>6262</v>
      </c>
      <c r="B7549" s="2" t="s">
        <v>19774</v>
      </c>
      <c r="C7549" s="2" t="s">
        <v>19775</v>
      </c>
      <c r="D7549" s="3">
        <v>17697</v>
      </c>
      <c r="E7549" s="3">
        <v>17681</v>
      </c>
      <c r="F7549" s="3">
        <v>84485</v>
      </c>
      <c r="G7549" s="3">
        <v>21703</v>
      </c>
      <c r="H7549" s="3">
        <v>73.775199999999998</v>
      </c>
      <c r="I7549" s="30">
        <v>651.66926999999998</v>
      </c>
      <c r="J7549" s="30">
        <v>651.66840009999999</v>
      </c>
      <c r="K7549" s="30">
        <v>8.7000000000000001E-4</v>
      </c>
      <c r="L7549" s="3">
        <v>3</v>
      </c>
      <c r="M7549" s="3">
        <v>3</v>
      </c>
      <c r="N7549" s="10">
        <f t="shared" si="819"/>
        <v>1</v>
      </c>
      <c r="O7549" s="35">
        <v>3</v>
      </c>
      <c r="P7549" s="17"/>
      <c r="Q7549" s="40">
        <v>1952.9885200000001</v>
      </c>
      <c r="R7549" s="40">
        <v>651.66768999999999</v>
      </c>
      <c r="S7549" s="18">
        <f t="shared" si="820"/>
        <v>2.4245486223046027</v>
      </c>
      <c r="T7549" s="18">
        <f t="shared" si="821"/>
        <v>1.0896658080317796</v>
      </c>
      <c r="U7549" s="18">
        <f t="shared" si="822"/>
        <v>0.78260746664136283</v>
      </c>
      <c r="V7549" s="30">
        <v>651.66819999999996</v>
      </c>
      <c r="W7549" s="3" t="s">
        <v>47</v>
      </c>
      <c r="X7549" s="3" t="s">
        <v>47</v>
      </c>
      <c r="Y7549" s="3" t="s">
        <v>47</v>
      </c>
      <c r="Z7549" s="3" t="s">
        <v>47</v>
      </c>
      <c r="AA7549" s="3" t="s">
        <v>48</v>
      </c>
      <c r="AB7549" s="12" t="s">
        <v>47</v>
      </c>
      <c r="AC7549" s="3" t="s">
        <v>47</v>
      </c>
      <c r="AD7549" s="3" t="s">
        <v>47</v>
      </c>
      <c r="AE7549" s="3" t="s">
        <v>47</v>
      </c>
      <c r="AF7549" s="3" t="s">
        <v>47</v>
      </c>
      <c r="AG7549" s="3" t="s">
        <v>47</v>
      </c>
      <c r="AH7549" s="3" t="s">
        <v>47</v>
      </c>
      <c r="AI7549" s="3" t="s">
        <v>47</v>
      </c>
      <c r="AJ7549" s="3" t="s">
        <v>47</v>
      </c>
      <c r="AK7549" s="3" t="s">
        <v>47</v>
      </c>
      <c r="AL7549" s="3" t="s">
        <v>47</v>
      </c>
      <c r="AN7549" s="3" t="s">
        <v>47</v>
      </c>
      <c r="AU7549" s="3">
        <v>0</v>
      </c>
      <c r="AV7549" s="3">
        <v>16</v>
      </c>
      <c r="AW7549" s="3">
        <v>1</v>
      </c>
      <c r="AX7549" s="3">
        <v>16</v>
      </c>
      <c r="AY7549" s="3">
        <v>100</v>
      </c>
      <c r="AZ7549" s="6" t="str">
        <f t="shared" si="823"/>
        <v>4023.1</v>
      </c>
      <c r="BC7549" s="12" t="s">
        <v>19760</v>
      </c>
      <c r="BJ7549" s="12">
        <f t="shared" si="824"/>
        <v>0</v>
      </c>
      <c r="BK7549" s="12">
        <f t="shared" si="825"/>
        <v>0</v>
      </c>
      <c r="CQ7549" s="3" t="str">
        <f>CONCATENATE(baseURL!$A$1,baseURL!$B$1,baseURL!$C$1,".",C7549,".",L7549,".pkl&amp;seq=",BC7549)</f>
        <v>http://proteomics.broadinstitute.org/millscripts/viewfeed.pl?side=xl&amp;cycle=1&amp;fixedMods=iaaC&amp;file=msdataSM/iPRG2012_nd/cpick_in/iPRG2012_nd.4023.1.3.pkl&amp;seq=GVDLEKLLEMSTEDFVK</v>
      </c>
    </row>
    <row r="7550" spans="1:104" x14ac:dyDescent="0.2">
      <c r="A7550" s="3">
        <v>2089</v>
      </c>
      <c r="B7550" s="2" t="s">
        <v>19776</v>
      </c>
      <c r="C7550" s="2" t="s">
        <v>19777</v>
      </c>
      <c r="D7550" s="3">
        <v>17699</v>
      </c>
      <c r="E7550" s="3">
        <v>17683</v>
      </c>
      <c r="F7550" s="3">
        <v>84527</v>
      </c>
      <c r="G7550" s="3">
        <v>21707</v>
      </c>
      <c r="H7550" s="3">
        <v>73.813900000000004</v>
      </c>
      <c r="I7550" s="30">
        <v>859.43746999999996</v>
      </c>
      <c r="J7550" s="30">
        <v>859.43714450000004</v>
      </c>
      <c r="K7550" s="30">
        <v>3.3E-4</v>
      </c>
      <c r="L7550" s="3">
        <v>3</v>
      </c>
      <c r="M7550" s="3">
        <v>3</v>
      </c>
      <c r="N7550" s="10">
        <f t="shared" si="819"/>
        <v>1</v>
      </c>
      <c r="O7550" s="35">
        <v>3</v>
      </c>
      <c r="P7550" s="17"/>
      <c r="Q7550" s="40">
        <v>2576.2912500000002</v>
      </c>
      <c r="R7550" s="40">
        <v>859.43526999999995</v>
      </c>
      <c r="S7550" s="18">
        <f t="shared" si="820"/>
        <v>2.5598204737585286</v>
      </c>
      <c r="T7550" s="18">
        <f t="shared" si="821"/>
        <v>2.1810833992175271</v>
      </c>
      <c r="U7550" s="18">
        <f t="shared" si="822"/>
        <v>2.2456606883445134</v>
      </c>
      <c r="V7550" s="30">
        <v>859.43719999999996</v>
      </c>
      <c r="W7550" s="3" t="s">
        <v>47</v>
      </c>
      <c r="X7550" s="3" t="s">
        <v>47</v>
      </c>
      <c r="Y7550" s="3" t="s">
        <v>47</v>
      </c>
      <c r="Z7550" s="3" t="s">
        <v>47</v>
      </c>
      <c r="AA7550" s="3" t="s">
        <v>48</v>
      </c>
      <c r="AB7550" s="12" t="s">
        <v>47</v>
      </c>
      <c r="AC7550" s="3" t="s">
        <v>47</v>
      </c>
      <c r="AD7550" s="3" t="s">
        <v>47</v>
      </c>
      <c r="AE7550" s="3" t="s">
        <v>47</v>
      </c>
      <c r="AF7550" s="3" t="s">
        <v>52</v>
      </c>
      <c r="AG7550" s="3" t="s">
        <v>47</v>
      </c>
      <c r="AI7550" s="3" t="s">
        <v>47</v>
      </c>
      <c r="AJ7550" s="3" t="s">
        <v>47</v>
      </c>
      <c r="AK7550" s="3" t="s">
        <v>48</v>
      </c>
      <c r="AL7550" s="3" t="s">
        <v>52</v>
      </c>
      <c r="AM7550" s="3" t="s">
        <v>47</v>
      </c>
      <c r="AO7550" s="3" t="s">
        <v>47</v>
      </c>
      <c r="AP7550" s="3" t="s">
        <v>52</v>
      </c>
      <c r="AQ7550" s="3" t="s">
        <v>47</v>
      </c>
      <c r="AU7550" s="3">
        <v>0</v>
      </c>
      <c r="AV7550" s="3">
        <v>14</v>
      </c>
      <c r="AW7550" s="3">
        <v>2</v>
      </c>
      <c r="AX7550" s="3">
        <v>13</v>
      </c>
      <c r="AY7550" s="3">
        <v>92.86</v>
      </c>
      <c r="AZ7550" s="6" t="str">
        <f t="shared" si="823"/>
        <v>4025.1</v>
      </c>
      <c r="BC7550" s="12" t="s">
        <v>19778</v>
      </c>
      <c r="BJ7550" s="12">
        <f t="shared" si="824"/>
        <v>0</v>
      </c>
      <c r="BK7550" s="12">
        <f t="shared" si="825"/>
        <v>0</v>
      </c>
      <c r="BP7550" s="3" t="s">
        <v>54</v>
      </c>
      <c r="BR7550" s="3" t="s">
        <v>54</v>
      </c>
      <c r="BX7550" s="3" t="s">
        <v>19735</v>
      </c>
      <c r="CQ7550" s="3" t="str">
        <f>CONCATENATE(baseURL!$A$1,baseURL!$B$1,baseURL!$C$1,".",C7550,".",L7550,".pkl&amp;seq=",BC7550,"&amp;varMods=Deamidated-N")</f>
        <v>http://proteomics.broadinstitute.org/millscripts/viewfeed.pl?side=xl&amp;cycle=1&amp;fixedMods=iaaC&amp;file=msdataSM/iPRG2012_nd/cpick_in/iPRG2012_nd.4025.1.3.pkl&amp;seq=VLnDAFGLEEGLMTTVHSLTATQK&amp;varMods=Deamidated-N</v>
      </c>
    </row>
    <row r="7551" spans="1:104" x14ac:dyDescent="0.2">
      <c r="A7551" s="3">
        <v>4225</v>
      </c>
      <c r="B7551" s="2" t="s">
        <v>19779</v>
      </c>
      <c r="C7551" s="2" t="s">
        <v>19780</v>
      </c>
      <c r="D7551" s="3">
        <v>17700</v>
      </c>
      <c r="E7551" s="3">
        <v>17684</v>
      </c>
      <c r="F7551" s="3">
        <v>84548</v>
      </c>
      <c r="G7551" s="3">
        <v>21709</v>
      </c>
      <c r="H7551" s="3">
        <v>73.838099999999997</v>
      </c>
      <c r="I7551" s="30">
        <v>880.47886000000005</v>
      </c>
      <c r="J7551" s="30">
        <v>880.47794910000005</v>
      </c>
      <c r="K7551" s="30">
        <v>9.1E-4</v>
      </c>
      <c r="L7551" s="3">
        <v>2</v>
      </c>
      <c r="M7551" s="3">
        <v>2</v>
      </c>
      <c r="N7551" s="10">
        <f t="shared" si="819"/>
        <v>1</v>
      </c>
      <c r="O7551" s="35">
        <v>2</v>
      </c>
      <c r="P7551" s="17"/>
      <c r="Q7551" s="40">
        <v>1759.9476400000001</v>
      </c>
      <c r="R7551" s="40">
        <v>880.47745999999995</v>
      </c>
      <c r="S7551" s="18">
        <f t="shared" si="820"/>
        <v>1.590046382451765</v>
      </c>
      <c r="T7551" s="18">
        <f t="shared" si="821"/>
        <v>0.55549406125090039</v>
      </c>
      <c r="U7551" s="18">
        <f t="shared" si="822"/>
        <v>0.72687834631162274</v>
      </c>
      <c r="V7551" s="30">
        <v>880.47810000000004</v>
      </c>
      <c r="W7551" s="3" t="s">
        <v>47</v>
      </c>
      <c r="X7551" s="3" t="s">
        <v>47</v>
      </c>
      <c r="Y7551" s="3" t="s">
        <v>47</v>
      </c>
      <c r="Z7551" s="3" t="s">
        <v>47</v>
      </c>
      <c r="AA7551" s="3" t="s">
        <v>65</v>
      </c>
      <c r="AB7551" s="12" t="s">
        <v>47</v>
      </c>
      <c r="AC7551" s="3" t="s">
        <v>47</v>
      </c>
      <c r="AD7551" s="3" t="s">
        <v>47</v>
      </c>
      <c r="AE7551" s="3" t="s">
        <v>47</v>
      </c>
      <c r="AF7551" s="3" t="s">
        <v>47</v>
      </c>
      <c r="AG7551" s="3" t="s">
        <v>47</v>
      </c>
      <c r="AH7551" s="3" t="s">
        <v>47</v>
      </c>
      <c r="AI7551" s="3" t="s">
        <v>47</v>
      </c>
      <c r="AJ7551" s="3" t="s">
        <v>47</v>
      </c>
      <c r="AK7551" s="3" t="s">
        <v>47</v>
      </c>
      <c r="AL7551" s="3" t="s">
        <v>47</v>
      </c>
      <c r="AM7551" s="3" t="s">
        <v>47</v>
      </c>
      <c r="AU7551" s="3">
        <v>1</v>
      </c>
      <c r="AV7551" s="3">
        <v>16</v>
      </c>
      <c r="AW7551" s="3">
        <v>1</v>
      </c>
      <c r="AX7551" s="3">
        <v>16</v>
      </c>
      <c r="AY7551" s="3">
        <v>100</v>
      </c>
      <c r="AZ7551" s="6" t="str">
        <f t="shared" si="823"/>
        <v>4026.1</v>
      </c>
      <c r="BC7551" s="12" t="s">
        <v>19781</v>
      </c>
      <c r="BJ7551" s="12">
        <f t="shared" si="824"/>
        <v>0</v>
      </c>
      <c r="BK7551" s="12">
        <f t="shared" si="825"/>
        <v>0</v>
      </c>
      <c r="BW7551" s="3" t="s">
        <v>19782</v>
      </c>
      <c r="CQ7551" s="3" t="str">
        <f>CONCATENATE(baseURL!$A$1,baseURL!$B$1,baseURL!$C$1,".",C7551,".",L7551,".pkl&amp;seq=",BC7551)</f>
        <v>http://proteomics.broadinstitute.org/millscripts/viewfeed.pl?side=xl&amp;cycle=1&amp;fixedMods=iaaC&amp;file=msdataSM/iPRG2012_nd/cpick_in/iPRG2012_nd.4026.1.2.pkl&amp;seq=AAAPTVVFLDELDSLAK</v>
      </c>
      <c r="CR7551" s="7"/>
      <c r="CS7551" s="7"/>
    </row>
    <row r="7552" spans="1:104" x14ac:dyDescent="0.2">
      <c r="A7552" s="3">
        <v>681</v>
      </c>
      <c r="B7552" s="2" t="s">
        <v>19783</v>
      </c>
      <c r="C7552" s="2" t="s">
        <v>19784</v>
      </c>
      <c r="D7552" s="3">
        <v>17701</v>
      </c>
      <c r="E7552" s="3">
        <v>17685</v>
      </c>
      <c r="F7552" s="3">
        <v>84569</v>
      </c>
      <c r="G7552" s="3">
        <v>21711</v>
      </c>
      <c r="H7552" s="3">
        <v>73.862399999999994</v>
      </c>
      <c r="I7552" s="30">
        <v>886.81554000000006</v>
      </c>
      <c r="J7552" s="30">
        <v>886.4737222</v>
      </c>
      <c r="K7552" s="30">
        <v>0.34182000000000001</v>
      </c>
      <c r="L7552" s="3">
        <v>0</v>
      </c>
      <c r="M7552" s="3">
        <v>3</v>
      </c>
      <c r="N7552" s="10">
        <f t="shared" si="819"/>
        <v>1</v>
      </c>
      <c r="O7552" s="35">
        <v>3</v>
      </c>
      <c r="P7552" s="17"/>
      <c r="Q7552" s="40">
        <v>2657.4041099999999</v>
      </c>
      <c r="R7552" s="40">
        <v>886.47289000000001</v>
      </c>
      <c r="S7552" s="18">
        <f t="shared" si="820"/>
        <v>386.53184306634438</v>
      </c>
      <c r="T7552" s="18">
        <f t="shared" si="821"/>
        <v>0.93877659359750387</v>
      </c>
      <c r="U7552" s="18">
        <f t="shared" si="822"/>
        <v>1.0265401347763805</v>
      </c>
      <c r="V7552" s="30">
        <v>886.47379999999998</v>
      </c>
      <c r="W7552" s="3" t="s">
        <v>47</v>
      </c>
      <c r="X7552" s="3" t="s">
        <v>47</v>
      </c>
      <c r="Y7552" s="3" t="s">
        <v>47</v>
      </c>
      <c r="Z7552" s="3" t="s">
        <v>47</v>
      </c>
      <c r="AA7552" s="3" t="s">
        <v>48</v>
      </c>
      <c r="AB7552" s="12" t="s">
        <v>47</v>
      </c>
      <c r="AC7552" s="3" t="s">
        <v>47</v>
      </c>
      <c r="AD7552" s="3" t="s">
        <v>47</v>
      </c>
      <c r="AE7552" s="3" t="s">
        <v>47</v>
      </c>
      <c r="AF7552" s="3" t="s">
        <v>47</v>
      </c>
      <c r="AI7552" s="3" t="s">
        <v>47</v>
      </c>
      <c r="AK7552" s="3" t="s">
        <v>47</v>
      </c>
      <c r="AL7552" s="3" t="s">
        <v>47</v>
      </c>
      <c r="AM7552" s="3" t="s">
        <v>47</v>
      </c>
      <c r="AO7552" s="3" t="s">
        <v>47</v>
      </c>
      <c r="AP7552" s="3" t="s">
        <v>47</v>
      </c>
      <c r="AR7552" s="3" t="s">
        <v>47</v>
      </c>
      <c r="AU7552" s="3">
        <v>0</v>
      </c>
      <c r="AV7552" s="3">
        <v>16</v>
      </c>
      <c r="AW7552" s="3">
        <v>3</v>
      </c>
      <c r="AX7552" s="3">
        <v>13</v>
      </c>
      <c r="AY7552" s="3">
        <v>81.25</v>
      </c>
      <c r="AZ7552" s="6" t="str">
        <f t="shared" si="823"/>
        <v>4027.1</v>
      </c>
      <c r="BC7552" s="12" t="s">
        <v>19785</v>
      </c>
      <c r="BD7552" s="12" t="s">
        <v>79</v>
      </c>
      <c r="BJ7552" s="12">
        <f t="shared" si="824"/>
        <v>1</v>
      </c>
      <c r="BK7552" s="12">
        <f t="shared" si="825"/>
        <v>0</v>
      </c>
      <c r="BN7552" s="3" t="s">
        <v>277</v>
      </c>
      <c r="BR7552" s="3" t="s">
        <v>277</v>
      </c>
      <c r="BZ7552" s="3" t="s">
        <v>19786</v>
      </c>
      <c r="CG7552" s="3" t="s">
        <v>20293</v>
      </c>
      <c r="CN7552" s="3" t="s">
        <v>19786</v>
      </c>
      <c r="CQ7552" s="3" t="str">
        <f>CONCATENATE(baseURL!$A$1,baseURL!$B$1,baseURL!$C$1,".",C7552,".",L7552,".pkl&amp;seq=",BC7552,"&amp;varMods=Acetyl-K+Oxidation-M")</f>
        <v>http://proteomics.broadinstitute.org/millscripts/viewfeed.pl?side=xl&amp;cycle=1&amp;fixedMods=iaaC&amp;file=msdataSM/iPRG2012_nd/cpick_in/iPRG2012_nd.4027.1.0.pkl&amp;seq=SAVLLDNMCKLVEDPQVLAPFLGK&amp;varMods=Acetyl-K+Oxidation-M</v>
      </c>
    </row>
    <row r="7553" spans="1:104" x14ac:dyDescent="0.2">
      <c r="A7553" s="3">
        <v>6992</v>
      </c>
      <c r="B7553" s="2" t="s">
        <v>19787</v>
      </c>
      <c r="C7553" s="2" t="s">
        <v>19788</v>
      </c>
      <c r="D7553" s="3">
        <v>17703</v>
      </c>
      <c r="E7553" s="3">
        <v>17687</v>
      </c>
      <c r="F7553" s="3">
        <v>84716</v>
      </c>
      <c r="G7553" s="3">
        <v>21720</v>
      </c>
      <c r="H7553" s="3">
        <v>73.941000000000003</v>
      </c>
      <c r="I7553" s="30">
        <v>665.10883999999999</v>
      </c>
      <c r="J7553" s="30">
        <v>665.10761649999995</v>
      </c>
      <c r="K7553" s="30">
        <v>1.2199999999999999E-3</v>
      </c>
      <c r="L7553" s="3">
        <v>4</v>
      </c>
      <c r="M7553" s="3">
        <v>4</v>
      </c>
      <c r="N7553" s="10">
        <f t="shared" si="819"/>
        <v>1</v>
      </c>
      <c r="O7553" s="35">
        <v>4</v>
      </c>
      <c r="P7553" s="17"/>
      <c r="Q7553" s="40">
        <v>2657.4041099999999</v>
      </c>
      <c r="R7553" s="40">
        <v>665.10648000000003</v>
      </c>
      <c r="S7553" s="18">
        <f t="shared" si="820"/>
        <v>3.5483040248732629</v>
      </c>
      <c r="T7553" s="18">
        <f t="shared" si="821"/>
        <v>1.7087489508686502</v>
      </c>
      <c r="U7553" s="18">
        <f t="shared" si="822"/>
        <v>1.8342927586412039</v>
      </c>
      <c r="V7553" s="30">
        <v>665.10770000000002</v>
      </c>
      <c r="W7553" s="3" t="s">
        <v>47</v>
      </c>
      <c r="X7553" s="3" t="s">
        <v>47</v>
      </c>
      <c r="Y7553" s="3" t="s">
        <v>47</v>
      </c>
      <c r="Z7553" s="3" t="s">
        <v>47</v>
      </c>
      <c r="AA7553" s="3" t="s">
        <v>48</v>
      </c>
      <c r="AB7553" s="12" t="s">
        <v>47</v>
      </c>
      <c r="AC7553" s="3" t="s">
        <v>47</v>
      </c>
      <c r="AD7553" s="3" t="s">
        <v>47</v>
      </c>
      <c r="AE7553" s="3" t="s">
        <v>47</v>
      </c>
      <c r="AF7553" s="3" t="s">
        <v>47</v>
      </c>
      <c r="AG7553" s="3" t="s">
        <v>47</v>
      </c>
      <c r="AI7553" s="3" t="s">
        <v>47</v>
      </c>
      <c r="AJ7553" s="3" t="s">
        <v>47</v>
      </c>
      <c r="AK7553" s="3" t="s">
        <v>47</v>
      </c>
      <c r="AL7553" s="3" t="s">
        <v>47</v>
      </c>
      <c r="AN7553" s="3" t="s">
        <v>47</v>
      </c>
      <c r="AO7553" s="3" t="s">
        <v>47</v>
      </c>
      <c r="AP7553" s="3" t="s">
        <v>47</v>
      </c>
      <c r="AU7553" s="3">
        <v>0</v>
      </c>
      <c r="AV7553" s="3">
        <v>17</v>
      </c>
      <c r="AW7553" s="3">
        <v>1</v>
      </c>
      <c r="AX7553" s="3">
        <v>17</v>
      </c>
      <c r="AY7553" s="3">
        <v>100</v>
      </c>
      <c r="AZ7553" s="6" t="str">
        <f t="shared" si="823"/>
        <v>4034.1</v>
      </c>
      <c r="BC7553" s="12" t="s">
        <v>19785</v>
      </c>
      <c r="BJ7553" s="12">
        <f t="shared" si="824"/>
        <v>1</v>
      </c>
      <c r="BK7553" s="12">
        <f t="shared" si="825"/>
        <v>0</v>
      </c>
      <c r="CQ7553" s="3" t="str">
        <f>CONCATENATE(baseURL!$A$1,baseURL!$B$1,baseURL!$C$1,".",C7553,".",L7553,".pkl&amp;seq=",BC7553)</f>
        <v>http://proteomics.broadinstitute.org/millscripts/viewfeed.pl?side=xl&amp;cycle=1&amp;fixedMods=iaaC&amp;file=msdataSM/iPRG2012_nd/cpick_in/iPRG2012_nd.4034.1.4.pkl&amp;seq=SAVLLDNMCKLVEDPQVLAPFLGK</v>
      </c>
    </row>
    <row r="7554" spans="1:104" x14ac:dyDescent="0.2">
      <c r="A7554" s="3">
        <v>835</v>
      </c>
      <c r="B7554" s="13" t="s">
        <v>19789</v>
      </c>
      <c r="C7554" s="13" t="s">
        <v>19790</v>
      </c>
      <c r="D7554" s="7">
        <v>17704</v>
      </c>
      <c r="E7554" s="7">
        <v>17688</v>
      </c>
      <c r="F7554" s="7">
        <v>84758</v>
      </c>
      <c r="G7554" s="7">
        <v>21723</v>
      </c>
      <c r="H7554" s="7">
        <v>73.971299999999999</v>
      </c>
      <c r="I7554" s="31">
        <v>594.64927999999998</v>
      </c>
      <c r="J7554" s="31">
        <v>594.64865970000005</v>
      </c>
      <c r="K7554" s="31">
        <v>6.2E-4</v>
      </c>
      <c r="L7554" s="7">
        <v>3</v>
      </c>
      <c r="M7554" s="7">
        <v>3</v>
      </c>
      <c r="N7554" s="26">
        <f t="shared" ref="N7554:N7617" si="826">IF(AND(M7554&gt;0,L7554&gt;0), IF(M7554=L7554,1,-1), 1)</f>
        <v>1</v>
      </c>
      <c r="O7554" s="36">
        <v>3</v>
      </c>
      <c r="P7554" s="16"/>
      <c r="Q7554" s="41">
        <v>1781.92959</v>
      </c>
      <c r="R7554" s="33">
        <v>594.64805000000001</v>
      </c>
      <c r="S7554" s="27">
        <f t="shared" ref="S7554:S7617" si="827">1000000*(I7554-R7554)/R7554</f>
        <v>2.0684504051835253</v>
      </c>
      <c r="T7554" s="27">
        <f t="shared" ref="T7554:T7617" si="828">1000000*(J7554-R7554)/R7554</f>
        <v>1.0253123676112323</v>
      </c>
      <c r="U7554" s="27">
        <f t="shared" ref="U7554:U7617" si="829">1000000*(V7554-R7554)/R7554</f>
        <v>0.75675014826119014</v>
      </c>
      <c r="V7554" s="31">
        <v>594.64850000000001</v>
      </c>
      <c r="W7554" s="7" t="s">
        <v>47</v>
      </c>
      <c r="X7554" s="7" t="s">
        <v>47</v>
      </c>
      <c r="Y7554" s="7" t="s">
        <v>47</v>
      </c>
      <c r="Z7554" s="7" t="s">
        <v>52</v>
      </c>
      <c r="AA7554" s="7" t="s">
        <v>47</v>
      </c>
      <c r="AB7554" s="25"/>
      <c r="AC7554" s="7" t="s">
        <v>52</v>
      </c>
      <c r="AD7554" s="7" t="s">
        <v>47</v>
      </c>
      <c r="AE7554" s="7" t="s">
        <v>47</v>
      </c>
      <c r="AF7554" s="7" t="s">
        <v>47</v>
      </c>
      <c r="AG7554" s="7"/>
      <c r="AH7554" s="7"/>
      <c r="AI7554" s="7"/>
      <c r="AJ7554" s="7" t="s">
        <v>47</v>
      </c>
      <c r="AK7554" s="7" t="s">
        <v>52</v>
      </c>
      <c r="AL7554" s="7" t="s">
        <v>52</v>
      </c>
      <c r="AM7554" s="7"/>
      <c r="AN7554" s="7"/>
      <c r="AO7554" s="7" t="s">
        <v>47</v>
      </c>
      <c r="AP7554" s="7"/>
      <c r="AQ7554" s="7"/>
      <c r="AR7554" s="7"/>
      <c r="AS7554" s="7"/>
      <c r="AT7554" s="7"/>
      <c r="AU7554" s="3">
        <v>0</v>
      </c>
      <c r="AV7554" s="3">
        <v>9</v>
      </c>
      <c r="AW7554" s="3">
        <v>3</v>
      </c>
      <c r="AX7554" s="3">
        <v>6</v>
      </c>
      <c r="AY7554" s="3">
        <v>66.67</v>
      </c>
      <c r="AZ7554" s="14" t="str">
        <f t="shared" ref="AZ7554:AZ7617" si="830">HYPERLINK(CQ7554,C7554)</f>
        <v>4036.1</v>
      </c>
      <c r="BC7554" s="12" t="s">
        <v>19791</v>
      </c>
      <c r="BJ7554" s="12">
        <f t="shared" ref="BJ7554:BJ7617" si="831">LEN(BC7554)-LEN(SUBSTITUTE(BC7554,"C",""))</f>
        <v>0</v>
      </c>
      <c r="BK7554" s="12">
        <f t="shared" ref="BK7554:BK7617" si="832">LEN(BC7554)-LEN(SUBSTITUTE(BC7554,"c",""))</f>
        <v>0</v>
      </c>
      <c r="BL7554" s="3" t="s">
        <v>162</v>
      </c>
      <c r="BM7554" s="3" t="s">
        <v>162</v>
      </c>
      <c r="BR7554" s="3" t="s">
        <v>162</v>
      </c>
      <c r="BT7554" s="3" t="s">
        <v>19792</v>
      </c>
      <c r="BZ7554" s="3" t="s">
        <v>19792</v>
      </c>
      <c r="CF7554" s="3" t="s">
        <v>19793</v>
      </c>
      <c r="CQ7554" s="3" t="str">
        <f>CONCATENATE(baseURL!$A$1,baseURL!$B$1,baseURL!$C$1,".",C7554,".",L7554,".pkl&amp;seq=",BC7554,"&amp;varMods=Sodiated-D+Sodiated-E")</f>
        <v>http://proteomics.broadinstitute.org/millscripts/viewfeed.pl?side=xl&amp;cycle=1&amp;fixedMods=iaaC&amp;file=msdataSM/iPRG2012_nd/cpick_in/iPRG2012_nd.4036.1.3.pkl&amp;seq=AAAPTVVFLdELDSLAK&amp;varMods=Sodiated-D+Sodiated-E</v>
      </c>
      <c r="CR7554" s="7"/>
      <c r="CS7554" s="7"/>
      <c r="CT7554" s="7"/>
      <c r="CX7554" s="7"/>
      <c r="CY7554" s="7"/>
      <c r="CZ7554" s="7"/>
    </row>
    <row r="7555" spans="1:104" x14ac:dyDescent="0.2">
      <c r="A7555" s="3">
        <v>6263</v>
      </c>
      <c r="B7555" s="2" t="s">
        <v>19794</v>
      </c>
      <c r="C7555" s="2" t="s">
        <v>19795</v>
      </c>
      <c r="D7555" s="3">
        <v>17706</v>
      </c>
      <c r="E7555" s="3">
        <v>17690</v>
      </c>
      <c r="F7555" s="3">
        <v>85052</v>
      </c>
      <c r="G7555" s="3">
        <v>21739</v>
      </c>
      <c r="H7555" s="3">
        <v>74.090999999999994</v>
      </c>
      <c r="I7555" s="30">
        <v>880.47770000000003</v>
      </c>
      <c r="J7555" s="30">
        <v>880.47707549999996</v>
      </c>
      <c r="K7555" s="30">
        <v>6.2E-4</v>
      </c>
      <c r="L7555" s="3">
        <v>2</v>
      </c>
      <c r="M7555" s="3">
        <v>2</v>
      </c>
      <c r="N7555" s="10">
        <f t="shared" si="826"/>
        <v>1</v>
      </c>
      <c r="O7555" s="35">
        <v>2</v>
      </c>
      <c r="P7555" s="17"/>
      <c r="Q7555" s="40">
        <v>1759.9476400000001</v>
      </c>
      <c r="R7555" s="40">
        <v>880.47745999999995</v>
      </c>
      <c r="S7555" s="18">
        <f t="shared" si="827"/>
        <v>0.27257937991527836</v>
      </c>
      <c r="T7555" s="18">
        <f t="shared" si="828"/>
        <v>-0.43669488142895668</v>
      </c>
      <c r="U7555" s="18">
        <f t="shared" si="829"/>
        <v>-0.29529432804787226</v>
      </c>
      <c r="V7555" s="30">
        <v>880.47720000000004</v>
      </c>
      <c r="W7555" s="3" t="s">
        <v>47</v>
      </c>
      <c r="X7555" s="3" t="s">
        <v>47</v>
      </c>
      <c r="Y7555" s="3" t="s">
        <v>47</v>
      </c>
      <c r="Z7555" s="3" t="s">
        <v>47</v>
      </c>
      <c r="AA7555" s="3" t="s">
        <v>48</v>
      </c>
      <c r="AB7555" s="12" t="s">
        <v>47</v>
      </c>
      <c r="AC7555" s="3" t="s">
        <v>47</v>
      </c>
      <c r="AD7555" s="3" t="s">
        <v>47</v>
      </c>
      <c r="AE7555" s="3" t="s">
        <v>47</v>
      </c>
      <c r="AF7555" s="3" t="s">
        <v>47</v>
      </c>
      <c r="AG7555" s="3" t="s">
        <v>47</v>
      </c>
      <c r="AH7555" s="3" t="s">
        <v>47</v>
      </c>
      <c r="AI7555" s="3" t="s">
        <v>47</v>
      </c>
      <c r="AJ7555" s="3" t="s">
        <v>47</v>
      </c>
      <c r="AK7555" s="3" t="s">
        <v>47</v>
      </c>
      <c r="AL7555" s="3" t="s">
        <v>47</v>
      </c>
      <c r="AN7555" s="3" t="s">
        <v>47</v>
      </c>
      <c r="AU7555" s="3">
        <v>0</v>
      </c>
      <c r="AV7555" s="3">
        <v>16</v>
      </c>
      <c r="AW7555" s="3">
        <v>1</v>
      </c>
      <c r="AX7555" s="3">
        <v>16</v>
      </c>
      <c r="AY7555" s="3">
        <v>100</v>
      </c>
      <c r="AZ7555" s="6" t="str">
        <f t="shared" si="830"/>
        <v>4050.1</v>
      </c>
      <c r="BC7555" s="12" t="s">
        <v>19781</v>
      </c>
      <c r="BJ7555" s="12">
        <f t="shared" si="831"/>
        <v>0</v>
      </c>
      <c r="BK7555" s="12">
        <f t="shared" si="832"/>
        <v>0</v>
      </c>
      <c r="CQ7555" s="3" t="str">
        <f>CONCATENATE(baseURL!$A$1,baseURL!$B$1,baseURL!$C$1,".",C7555,".",L7555,".pkl&amp;seq=",BC7555)</f>
        <v>http://proteomics.broadinstitute.org/millscripts/viewfeed.pl?side=xl&amp;cycle=1&amp;fixedMods=iaaC&amp;file=msdataSM/iPRG2012_nd/cpick_in/iPRG2012_nd.4050.1.2.pkl&amp;seq=AAAPTVVFLDELDSLAK</v>
      </c>
    </row>
    <row r="7556" spans="1:104" x14ac:dyDescent="0.2">
      <c r="A7556" s="3">
        <v>5177</v>
      </c>
      <c r="B7556" s="2" t="s">
        <v>19796</v>
      </c>
      <c r="C7556" s="2" t="s">
        <v>19797</v>
      </c>
      <c r="D7556" s="3">
        <v>17707</v>
      </c>
      <c r="E7556" s="3">
        <v>17691</v>
      </c>
      <c r="F7556" s="3">
        <v>85115</v>
      </c>
      <c r="G7556" s="3">
        <v>21743</v>
      </c>
      <c r="H7556" s="3">
        <v>74.126999999999995</v>
      </c>
      <c r="I7556" s="30">
        <v>661.05037000000004</v>
      </c>
      <c r="J7556" s="30">
        <v>661.04765229999998</v>
      </c>
      <c r="K7556" s="30">
        <v>2.7200000000000002E-3</v>
      </c>
      <c r="L7556" s="3">
        <v>3</v>
      </c>
      <c r="M7556" s="3">
        <v>3</v>
      </c>
      <c r="N7556" s="10">
        <f t="shared" si="826"/>
        <v>1</v>
      </c>
      <c r="O7556" s="35">
        <v>3</v>
      </c>
      <c r="P7556" s="17"/>
      <c r="Q7556" s="40">
        <v>1981.1262899999999</v>
      </c>
      <c r="R7556" s="40">
        <v>661.04695000000004</v>
      </c>
      <c r="S7556" s="18">
        <f t="shared" si="827"/>
        <v>5.1736113448606478</v>
      </c>
      <c r="T7556" s="18">
        <f t="shared" si="828"/>
        <v>1.0624056278355631</v>
      </c>
      <c r="U7556" s="18">
        <f t="shared" si="829"/>
        <v>0.83201352033410869</v>
      </c>
      <c r="V7556" s="30">
        <v>661.04750000000001</v>
      </c>
      <c r="W7556" s="3" t="s">
        <v>47</v>
      </c>
      <c r="X7556" s="3" t="s">
        <v>47</v>
      </c>
      <c r="Y7556" s="3" t="s">
        <v>47</v>
      </c>
      <c r="Z7556" s="3" t="s">
        <v>47</v>
      </c>
      <c r="AA7556" s="3" t="s">
        <v>47</v>
      </c>
      <c r="AB7556" s="12" t="s">
        <v>47</v>
      </c>
      <c r="AC7556" s="3" t="s">
        <v>47</v>
      </c>
      <c r="AD7556" s="3" t="s">
        <v>47</v>
      </c>
      <c r="AE7556" s="3" t="s">
        <v>47</v>
      </c>
      <c r="AF7556" s="3" t="s">
        <v>47</v>
      </c>
      <c r="AG7556" s="3" t="s">
        <v>47</v>
      </c>
      <c r="AH7556" s="3" t="s">
        <v>47</v>
      </c>
      <c r="AI7556" s="3" t="s">
        <v>47</v>
      </c>
      <c r="AJ7556" s="3" t="s">
        <v>47</v>
      </c>
      <c r="AK7556" s="3" t="s">
        <v>47</v>
      </c>
      <c r="AL7556" s="3" t="s">
        <v>47</v>
      </c>
      <c r="AM7556" s="3" t="s">
        <v>47</v>
      </c>
      <c r="AN7556" s="3" t="s">
        <v>47</v>
      </c>
      <c r="AU7556" s="3">
        <v>0</v>
      </c>
      <c r="AV7556" s="3">
        <v>18</v>
      </c>
      <c r="AW7556" s="3">
        <v>1</v>
      </c>
      <c r="AX7556" s="3">
        <v>18</v>
      </c>
      <c r="AY7556" s="3">
        <v>100</v>
      </c>
      <c r="AZ7556" s="6" t="str">
        <f t="shared" si="830"/>
        <v>4053.1</v>
      </c>
      <c r="BC7556" s="12" t="s">
        <v>19798</v>
      </c>
      <c r="BJ7556" s="12">
        <f t="shared" si="831"/>
        <v>0</v>
      </c>
      <c r="BK7556" s="12">
        <f t="shared" si="832"/>
        <v>0</v>
      </c>
      <c r="CQ7556" s="3" t="str">
        <f>CONCATENATE(baseURL!$A$1,baseURL!$B$1,baseURL!$C$1,".",C7556,".",L7556,".pkl&amp;seq=",BC7556)</f>
        <v>http://proteomics.broadinstitute.org/millscripts/viewfeed.pl?side=xl&amp;cycle=1&amp;fixedMods=iaaC&amp;file=msdataSM/iPRG2012_nd/cpick_in/iPRG2012_nd.4053.1.3.pkl&amp;seq=MKALAPNLTQLVGELVGAR</v>
      </c>
      <c r="CR7556" s="7"/>
      <c r="CS7556" s="7"/>
    </row>
    <row r="7557" spans="1:104" x14ac:dyDescent="0.2">
      <c r="A7557" s="3">
        <v>6998</v>
      </c>
      <c r="B7557" s="2" t="s">
        <v>19799</v>
      </c>
      <c r="C7557" s="2" t="s">
        <v>19800</v>
      </c>
      <c r="D7557" s="3">
        <v>17708</v>
      </c>
      <c r="E7557" s="3">
        <v>17692</v>
      </c>
      <c r="F7557" s="3">
        <v>85178</v>
      </c>
      <c r="G7557" s="3">
        <v>21747</v>
      </c>
      <c r="H7557" s="3">
        <v>74.162899999999993</v>
      </c>
      <c r="I7557" s="30">
        <v>955.50161000000003</v>
      </c>
      <c r="J7557" s="30">
        <v>955.50148750000005</v>
      </c>
      <c r="K7557" s="30">
        <v>1.2E-4</v>
      </c>
      <c r="L7557" s="3">
        <v>3</v>
      </c>
      <c r="M7557" s="3">
        <v>3</v>
      </c>
      <c r="N7557" s="10">
        <f t="shared" si="826"/>
        <v>1</v>
      </c>
      <c r="O7557" s="35">
        <v>3</v>
      </c>
      <c r="P7557" s="17"/>
      <c r="Q7557" s="40">
        <v>2864.49278</v>
      </c>
      <c r="R7557" s="40">
        <v>955.50244999999995</v>
      </c>
      <c r="S7557" s="18">
        <f t="shared" si="827"/>
        <v>-0.87911862489265935</v>
      </c>
      <c r="T7557" s="18">
        <f t="shared" si="828"/>
        <v>-1.0073234243412996</v>
      </c>
      <c r="U7557" s="18">
        <f t="shared" si="829"/>
        <v>-0.99424130203842409</v>
      </c>
      <c r="V7557" s="30">
        <v>955.50149999999996</v>
      </c>
      <c r="W7557" s="3" t="s">
        <v>47</v>
      </c>
      <c r="X7557" s="3" t="s">
        <v>47</v>
      </c>
      <c r="Y7557" s="3" t="s">
        <v>47</v>
      </c>
      <c r="Z7557" s="3" t="s">
        <v>47</v>
      </c>
      <c r="AA7557" s="3" t="s">
        <v>48</v>
      </c>
      <c r="AB7557" s="12" t="s">
        <v>47</v>
      </c>
      <c r="AC7557" s="3" t="s">
        <v>47</v>
      </c>
      <c r="AD7557" s="3" t="s">
        <v>47</v>
      </c>
      <c r="AE7557" s="3" t="s">
        <v>47</v>
      </c>
      <c r="AF7557" s="3" t="s">
        <v>47</v>
      </c>
      <c r="AG7557" s="3" t="s">
        <v>47</v>
      </c>
      <c r="AI7557" s="3" t="s">
        <v>47</v>
      </c>
      <c r="AJ7557" s="3" t="s">
        <v>47</v>
      </c>
      <c r="AK7557" s="3" t="s">
        <v>47</v>
      </c>
      <c r="AL7557" s="3" t="s">
        <v>47</v>
      </c>
      <c r="AO7557" s="3" t="s">
        <v>47</v>
      </c>
      <c r="AP7557" s="3" t="s">
        <v>48</v>
      </c>
      <c r="AQ7557" s="3" t="s">
        <v>47</v>
      </c>
      <c r="AS7557" s="3" t="s">
        <v>47</v>
      </c>
      <c r="AU7557" s="3">
        <v>0</v>
      </c>
      <c r="AV7557" s="3">
        <v>17</v>
      </c>
      <c r="AW7557" s="3">
        <v>3</v>
      </c>
      <c r="AX7557" s="3">
        <v>15</v>
      </c>
      <c r="AY7557" s="3">
        <v>88.24</v>
      </c>
      <c r="AZ7557" s="6" t="str">
        <f t="shared" si="830"/>
        <v>4056.1</v>
      </c>
      <c r="BB7557" s="12" t="s">
        <v>79</v>
      </c>
      <c r="BC7557" s="12" t="s">
        <v>19801</v>
      </c>
      <c r="BJ7557" s="12">
        <f t="shared" si="831"/>
        <v>0</v>
      </c>
      <c r="BK7557" s="12">
        <f t="shared" si="832"/>
        <v>0</v>
      </c>
      <c r="BU7557" s="3" t="s">
        <v>19802</v>
      </c>
      <c r="CO7557" s="3" t="s">
        <v>19803</v>
      </c>
      <c r="CQ7557" s="3" t="str">
        <f>CONCATENATE(baseURL!$A$1,baseURL!$B$1,"+Acetyl",baseURL!$C$1,".",C7557,".",L7557,".pkl&amp;seq=",BC7557)</f>
        <v>http://proteomics.broadinstitute.org/millscripts/viewfeed.pl?side=xl&amp;cycle=1&amp;fixedMods=iaaC+Acetyl&amp;file=msdataSM/iPRG2012_nd/cpick_in/iPRG2012_nd.4056.1.3.pkl&amp;seq=SNPFDLLGNDVEDADVVVLPPKELVK</v>
      </c>
      <c r="CT7557" s="7"/>
      <c r="CX7557" s="7"/>
      <c r="CY7557" s="7"/>
      <c r="CZ7557" s="7"/>
    </row>
    <row r="7558" spans="1:104" x14ac:dyDescent="0.2">
      <c r="A7558" s="3">
        <v>921</v>
      </c>
      <c r="B7558" s="13" t="s">
        <v>19804</v>
      </c>
      <c r="C7558" s="13" t="s">
        <v>19805</v>
      </c>
      <c r="D7558" s="7">
        <v>17709</v>
      </c>
      <c r="E7558" s="7">
        <v>17693</v>
      </c>
      <c r="F7558" s="7">
        <v>85367</v>
      </c>
      <c r="G7558" s="7">
        <v>21757</v>
      </c>
      <c r="H7558" s="7">
        <v>74.234399999999994</v>
      </c>
      <c r="I7558" s="31">
        <v>926.48784999999998</v>
      </c>
      <c r="J7558" s="31">
        <v>926.48711200000002</v>
      </c>
      <c r="K7558" s="31">
        <v>7.3999999999999999E-4</v>
      </c>
      <c r="L7558" s="7">
        <v>3</v>
      </c>
      <c r="M7558" s="7">
        <v>3</v>
      </c>
      <c r="N7558" s="26">
        <f t="shared" si="826"/>
        <v>1</v>
      </c>
      <c r="O7558" s="36">
        <v>3</v>
      </c>
      <c r="P7558" s="16"/>
      <c r="Q7558" s="41">
        <v>2777.4468400000001</v>
      </c>
      <c r="R7558" s="41">
        <v>926.48712999999998</v>
      </c>
      <c r="S7558" s="27">
        <f t="shared" si="827"/>
        <v>0.77712898181452794</v>
      </c>
      <c r="T7558" s="27">
        <f t="shared" si="828"/>
        <v>-1.9428224496280233E-2</v>
      </c>
      <c r="U7558" s="27">
        <f t="shared" si="829"/>
        <v>-0.24824953584378448</v>
      </c>
      <c r="V7558" s="31">
        <v>926.48689999999999</v>
      </c>
      <c r="W7558" s="7" t="s">
        <v>47</v>
      </c>
      <c r="X7558" s="7" t="s">
        <v>47</v>
      </c>
      <c r="Y7558" s="7" t="s">
        <v>47</v>
      </c>
      <c r="Z7558" s="7" t="s">
        <v>47</v>
      </c>
      <c r="AA7558" s="7" t="s">
        <v>47</v>
      </c>
      <c r="AB7558" s="25" t="s">
        <v>47</v>
      </c>
      <c r="AC7558" s="7" t="s">
        <v>47</v>
      </c>
      <c r="AD7558" s="7" t="s">
        <v>47</v>
      </c>
      <c r="AE7558" s="7" t="s">
        <v>47</v>
      </c>
      <c r="AF7558" s="7" t="s">
        <v>47</v>
      </c>
      <c r="AG7558" s="7" t="s">
        <v>47</v>
      </c>
      <c r="AH7558" s="7"/>
      <c r="AI7558" s="7" t="s">
        <v>47</v>
      </c>
      <c r="AJ7558" s="7" t="s">
        <v>47</v>
      </c>
      <c r="AK7558" s="7" t="s">
        <v>47</v>
      </c>
      <c r="AL7558" s="7" t="s">
        <v>47</v>
      </c>
      <c r="AM7558" s="7" t="s">
        <v>47</v>
      </c>
      <c r="AN7558" s="7" t="s">
        <v>47</v>
      </c>
      <c r="AO7558" s="7" t="s">
        <v>47</v>
      </c>
      <c r="AP7558" s="7" t="s">
        <v>47</v>
      </c>
      <c r="AQ7558" s="7" t="s">
        <v>47</v>
      </c>
      <c r="AR7558" s="7"/>
      <c r="AS7558" s="7" t="s">
        <v>47</v>
      </c>
      <c r="AT7558" s="7"/>
      <c r="AU7558" s="3">
        <v>0</v>
      </c>
      <c r="AV7558" s="3">
        <v>21</v>
      </c>
      <c r="AW7558" s="3">
        <v>2</v>
      </c>
      <c r="AX7558" s="3">
        <v>20</v>
      </c>
      <c r="AY7558" s="3">
        <v>95.24</v>
      </c>
      <c r="AZ7558" s="14" t="str">
        <f t="shared" si="830"/>
        <v>4065.1</v>
      </c>
      <c r="BA7558" s="15"/>
      <c r="BB7558" s="12" t="s">
        <v>79</v>
      </c>
      <c r="BC7558" s="12" t="s">
        <v>19806</v>
      </c>
      <c r="BJ7558" s="12">
        <f t="shared" si="831"/>
        <v>0</v>
      </c>
      <c r="BK7558" s="12">
        <f t="shared" si="832"/>
        <v>0</v>
      </c>
      <c r="CO7558" s="3" t="s">
        <v>19807</v>
      </c>
      <c r="CQ7558" s="3" t="str">
        <f>CONCATENATE(baseURL!$A$1,baseURL!$B$1,"+Acetyl",baseURL!$C$1,".",C7558,".",L7558,".pkl&amp;seq=",BC7558)</f>
        <v>http://proteomics.broadinstitute.org/millscripts/viewfeed.pl?side=xl&amp;cycle=1&amp;fixedMods=iaaC+Acetyl&amp;file=msdataSM/iPRG2012_nd/cpick_in/iPRG2012_nd.4065.1.3.pkl&amp;seq=SLPATFDLTPEDAQLLLAANTHLGAR</v>
      </c>
    </row>
    <row r="7559" spans="1:104" x14ac:dyDescent="0.2">
      <c r="A7559" s="3">
        <v>1787</v>
      </c>
      <c r="B7559" s="2" t="s">
        <v>19808</v>
      </c>
      <c r="C7559" s="2" t="s">
        <v>19809</v>
      </c>
      <c r="D7559" s="3">
        <v>17710</v>
      </c>
      <c r="E7559" s="3">
        <v>17694</v>
      </c>
      <c r="F7559" s="3">
        <v>85388</v>
      </c>
      <c r="G7559" s="3">
        <v>21759</v>
      </c>
      <c r="H7559" s="3">
        <v>74.250299999999996</v>
      </c>
      <c r="I7559" s="30">
        <v>901.72717999999998</v>
      </c>
      <c r="J7559" s="30">
        <v>901.72396449999997</v>
      </c>
      <c r="K7559" s="30">
        <v>3.2200000000000002E-3</v>
      </c>
      <c r="L7559" s="3">
        <v>0</v>
      </c>
      <c r="M7559" s="3">
        <v>4</v>
      </c>
      <c r="N7559" s="10">
        <f t="shared" si="826"/>
        <v>1</v>
      </c>
      <c r="O7559" s="35">
        <v>4</v>
      </c>
      <c r="P7559" s="17"/>
      <c r="Q7559" s="40">
        <v>3603.87673</v>
      </c>
      <c r="R7559" s="40">
        <v>901.72464000000002</v>
      </c>
      <c r="S7559" s="18">
        <f t="shared" si="827"/>
        <v>2.8168244353992358</v>
      </c>
      <c r="T7559" s="18">
        <f t="shared" si="828"/>
        <v>-0.74912004185299008</v>
      </c>
      <c r="U7559" s="18">
        <f t="shared" si="829"/>
        <v>-0.82064963874598773</v>
      </c>
      <c r="V7559" s="30">
        <v>901.72389999999996</v>
      </c>
      <c r="W7559" s="3" t="s">
        <v>47</v>
      </c>
      <c r="X7559" s="3" t="s">
        <v>47</v>
      </c>
      <c r="Y7559" s="3" t="s">
        <v>47</v>
      </c>
      <c r="Z7559" s="3" t="s">
        <v>47</v>
      </c>
      <c r="AA7559" s="3" t="s">
        <v>47</v>
      </c>
      <c r="AB7559" s="12" t="s">
        <v>47</v>
      </c>
      <c r="AC7559" s="3" t="s">
        <v>47</v>
      </c>
      <c r="AE7559" s="3" t="s">
        <v>47</v>
      </c>
      <c r="AF7559" s="3" t="s">
        <v>47</v>
      </c>
      <c r="AG7559" s="3" t="s">
        <v>52</v>
      </c>
      <c r="AI7559" s="3" t="s">
        <v>47</v>
      </c>
      <c r="AK7559" s="3" t="s">
        <v>52</v>
      </c>
      <c r="AM7559" s="3" t="s">
        <v>47</v>
      </c>
      <c r="AO7559" s="3" t="s">
        <v>48</v>
      </c>
      <c r="AU7559" s="3">
        <v>0</v>
      </c>
      <c r="AV7559" s="3">
        <v>11</v>
      </c>
      <c r="AW7559" s="3">
        <v>1</v>
      </c>
      <c r="AX7559" s="3">
        <v>11</v>
      </c>
      <c r="AY7559" s="3">
        <v>100</v>
      </c>
      <c r="AZ7559" s="6" t="str">
        <f t="shared" si="830"/>
        <v>4066.1</v>
      </c>
      <c r="BC7559" s="12" t="s">
        <v>19810</v>
      </c>
      <c r="BJ7559" s="12">
        <f t="shared" si="831"/>
        <v>1</v>
      </c>
      <c r="BK7559" s="12">
        <f t="shared" si="832"/>
        <v>0</v>
      </c>
      <c r="CQ7559" s="3" t="str">
        <f>CONCATENATE(baseURL!$A$1,baseURL!$B$1,baseURL!$C$1,".",C7559,".",L7559,".pkl&amp;seq=",BC7559)</f>
        <v>http://proteomics.broadinstitute.org/millscripts/viewfeed.pl?side=xl&amp;cycle=1&amp;fixedMods=iaaC&amp;file=msdataSM/iPRG2012_nd/cpick_in/iPRG2012_nd.4066.1.0.pkl&amp;seq=VLLTGAPAAFSPTCTVSHLPGYLNYLDELVKEK</v>
      </c>
      <c r="CT7559" s="7"/>
      <c r="CX7559" s="7"/>
      <c r="CY7559" s="7"/>
      <c r="CZ7559" s="7"/>
    </row>
    <row r="7560" spans="1:104" x14ac:dyDescent="0.2">
      <c r="A7560" s="3">
        <v>813</v>
      </c>
      <c r="B7560" s="2" t="s">
        <v>19811</v>
      </c>
      <c r="C7560" s="2" t="s">
        <v>19804</v>
      </c>
      <c r="D7560" s="3">
        <v>17711</v>
      </c>
      <c r="E7560" s="3">
        <v>17695</v>
      </c>
      <c r="F7560" s="3">
        <v>85389</v>
      </c>
      <c r="G7560" s="3">
        <v>21760</v>
      </c>
      <c r="H7560" s="3">
        <v>74.258600000000001</v>
      </c>
      <c r="I7560" s="30">
        <v>962.83009000000004</v>
      </c>
      <c r="J7560" s="30">
        <v>962.82939869999996</v>
      </c>
      <c r="K7560" s="30">
        <v>6.8999999999999997E-4</v>
      </c>
      <c r="L7560" s="3">
        <v>3</v>
      </c>
      <c r="M7560" s="3">
        <v>3</v>
      </c>
      <c r="N7560" s="10">
        <f t="shared" si="826"/>
        <v>1</v>
      </c>
      <c r="O7560" s="35">
        <v>3</v>
      </c>
      <c r="Q7560" s="32">
        <v>2886.4747299999999</v>
      </c>
      <c r="R7560" s="32">
        <v>962.82975999999996</v>
      </c>
      <c r="S7560" s="18">
        <f t="shared" si="827"/>
        <v>0.34273971763847932</v>
      </c>
      <c r="T7560" s="18">
        <f t="shared" si="828"/>
        <v>-0.37524806047609971</v>
      </c>
      <c r="U7560" s="18">
        <f t="shared" si="829"/>
        <v>-0.58161891459439097</v>
      </c>
      <c r="V7560" s="30">
        <v>962.82920000000001</v>
      </c>
      <c r="W7560" s="3" t="s">
        <v>47</v>
      </c>
      <c r="Y7560" s="3" t="s">
        <v>47</v>
      </c>
      <c r="Z7560" s="3" t="s">
        <v>52</v>
      </c>
      <c r="AA7560" s="3" t="s">
        <v>47</v>
      </c>
      <c r="AC7560" s="3" t="s">
        <v>52</v>
      </c>
      <c r="AD7560" s="3" t="s">
        <v>47</v>
      </c>
      <c r="AE7560" s="3" t="s">
        <v>47</v>
      </c>
      <c r="AF7560" s="3" t="s">
        <v>47</v>
      </c>
      <c r="AJ7560" s="3" t="s">
        <v>65</v>
      </c>
      <c r="AL7560" s="3" t="s">
        <v>52</v>
      </c>
      <c r="AO7560" s="3" t="s">
        <v>48</v>
      </c>
      <c r="AU7560" s="3">
        <v>1</v>
      </c>
      <c r="AV7560" s="3">
        <v>6</v>
      </c>
      <c r="AW7560" s="3">
        <v>3</v>
      </c>
      <c r="AX7560" s="3">
        <v>4</v>
      </c>
      <c r="AY7560" s="3">
        <v>66.67</v>
      </c>
      <c r="AZ7560" s="6" t="str">
        <f t="shared" si="830"/>
        <v>4066.2</v>
      </c>
      <c r="BB7560" s="12" t="s">
        <v>79</v>
      </c>
      <c r="BC7560" s="12" t="s">
        <v>19812</v>
      </c>
      <c r="BJ7560" s="12">
        <f t="shared" si="831"/>
        <v>0</v>
      </c>
      <c r="BK7560" s="12">
        <f t="shared" si="832"/>
        <v>0</v>
      </c>
      <c r="BL7560" s="3" t="s">
        <v>162</v>
      </c>
      <c r="BR7560" s="3" t="s">
        <v>162</v>
      </c>
      <c r="BU7560" s="3" t="s">
        <v>19813</v>
      </c>
      <c r="BZ7560" s="3" t="s">
        <v>19803</v>
      </c>
      <c r="CF7560" s="3" t="s">
        <v>19814</v>
      </c>
      <c r="CQ7560" s="3" t="str">
        <f>CONCATENATE(baseURL!$A$1,baseURL!$B$1,"+Acetyl",baseURL!$C$1,".",C7560,".",L7560,".pkl&amp;seq=",BC7560,"&amp;varMods=Sodiated-D")</f>
        <v>http://proteomics.broadinstitute.org/millscripts/viewfeed.pl?side=xl&amp;cycle=1&amp;fixedMods=iaaC+Acetyl&amp;file=msdataSM/iPRG2012_nd/cpick_in/iPRG2012_nd.4066.2.3.pkl&amp;seq=SNPFDLLGNdVEDADVVVLPPKELVK&amp;varMods=Sodiated-D</v>
      </c>
    </row>
    <row r="7561" spans="1:104" x14ac:dyDescent="0.2">
      <c r="A7561" s="3">
        <v>883</v>
      </c>
      <c r="B7561" s="2" t="s">
        <v>19815</v>
      </c>
      <c r="C7561" s="2" t="s">
        <v>19816</v>
      </c>
      <c r="D7561" s="3">
        <v>17712</v>
      </c>
      <c r="E7561" s="3">
        <v>17696</v>
      </c>
      <c r="F7561" s="3">
        <v>85430</v>
      </c>
      <c r="G7561" s="3">
        <v>21763</v>
      </c>
      <c r="H7561" s="3">
        <v>74.288700000000006</v>
      </c>
      <c r="I7561" s="30">
        <v>933.81543999999997</v>
      </c>
      <c r="J7561" s="30">
        <v>933.81393070000001</v>
      </c>
      <c r="K7561" s="30">
        <v>1.5100000000000001E-3</v>
      </c>
      <c r="L7561" s="3">
        <v>3</v>
      </c>
      <c r="M7561" s="3">
        <v>3</v>
      </c>
      <c r="N7561" s="10">
        <f t="shared" si="826"/>
        <v>1</v>
      </c>
      <c r="O7561" s="35">
        <v>3</v>
      </c>
      <c r="Q7561" s="32">
        <v>2799.4287800000002</v>
      </c>
      <c r="R7561" s="32">
        <v>933.81443999999999</v>
      </c>
      <c r="S7561" s="18">
        <f t="shared" si="827"/>
        <v>1.070876565130384</v>
      </c>
      <c r="T7561" s="18">
        <f t="shared" si="828"/>
        <v>-0.54539743460817014</v>
      </c>
      <c r="U7561" s="18">
        <f t="shared" si="829"/>
        <v>-0.68536100167370628</v>
      </c>
      <c r="V7561" s="30">
        <v>933.81380000000001</v>
      </c>
      <c r="W7561" s="3" t="s">
        <v>47</v>
      </c>
      <c r="X7561" s="3" t="s">
        <v>47</v>
      </c>
      <c r="Y7561" s="3" t="s">
        <v>47</v>
      </c>
      <c r="Z7561" s="3" t="s">
        <v>52</v>
      </c>
      <c r="AA7561" s="3" t="s">
        <v>47</v>
      </c>
      <c r="AC7561" s="3" t="s">
        <v>52</v>
      </c>
      <c r="AD7561" s="3" t="s">
        <v>47</v>
      </c>
      <c r="AF7561" s="3" t="s">
        <v>47</v>
      </c>
      <c r="AG7561" s="3" t="s">
        <v>52</v>
      </c>
      <c r="AJ7561" s="3" t="s">
        <v>65</v>
      </c>
      <c r="AK7561" s="3" t="s">
        <v>52</v>
      </c>
      <c r="AO7561" s="3" t="s">
        <v>47</v>
      </c>
      <c r="AQ7561" s="3" t="s">
        <v>47</v>
      </c>
      <c r="AU7561" s="3">
        <v>1</v>
      </c>
      <c r="AV7561" s="3">
        <v>8</v>
      </c>
      <c r="AW7561" s="3">
        <v>3</v>
      </c>
      <c r="AX7561" s="3">
        <v>5</v>
      </c>
      <c r="AY7561" s="3">
        <v>62.5</v>
      </c>
      <c r="AZ7561" s="6" t="str">
        <f t="shared" si="830"/>
        <v>4068.1</v>
      </c>
      <c r="BB7561" s="12" t="s">
        <v>79</v>
      </c>
      <c r="BC7561" s="12" t="s">
        <v>19817</v>
      </c>
      <c r="BJ7561" s="12">
        <f t="shared" si="831"/>
        <v>0</v>
      </c>
      <c r="BK7561" s="12">
        <f t="shared" si="832"/>
        <v>0</v>
      </c>
      <c r="BL7561" s="3" t="s">
        <v>162</v>
      </c>
      <c r="BM7561" s="3" t="s">
        <v>162</v>
      </c>
      <c r="BR7561" s="3" t="s">
        <v>162</v>
      </c>
      <c r="BW7561" s="3" t="s">
        <v>19818</v>
      </c>
      <c r="CF7561" s="3" t="s">
        <v>19819</v>
      </c>
      <c r="CK7561" s="3" t="s">
        <v>19818</v>
      </c>
      <c r="CM7561" s="3" t="s">
        <v>19820</v>
      </c>
      <c r="CQ7561" s="3" t="str">
        <f>CONCATENATE(baseURL!$A$1,baseURL!$B$1,"+Acetyl",baseURL!$C$1,".",C7561,".",L7561,".pkl&amp;seq=",BC7561,"&amp;varMods=Sodiated-D+Sodiated-E")</f>
        <v>http://proteomics.broadinstitute.org/millscripts/viewfeed.pl?side=xl&amp;cycle=1&amp;fixedMods=iaaC+Acetyl&amp;file=msdataSM/iPRG2012_nd/cpick_in/iPRG2012_nd.4068.1.3.pkl&amp;seq=SLPATFDLTPeDAQLLLAANTHLGAR&amp;varMods=Sodiated-D+Sodiated-E</v>
      </c>
    </row>
    <row r="7562" spans="1:104" x14ac:dyDescent="0.2">
      <c r="A7562" s="3">
        <v>6264</v>
      </c>
      <c r="B7562" s="2" t="s">
        <v>19821</v>
      </c>
      <c r="C7562" s="2" t="s">
        <v>19822</v>
      </c>
      <c r="D7562" s="3">
        <v>17713</v>
      </c>
      <c r="E7562" s="3">
        <v>17697</v>
      </c>
      <c r="F7562" s="3">
        <v>85451</v>
      </c>
      <c r="G7562" s="3">
        <v>21765</v>
      </c>
      <c r="H7562" s="3">
        <v>74.313000000000002</v>
      </c>
      <c r="I7562" s="30">
        <v>685.68165999999997</v>
      </c>
      <c r="J7562" s="30">
        <v>685.67957200000001</v>
      </c>
      <c r="K7562" s="30">
        <v>2.0899999999999998E-3</v>
      </c>
      <c r="L7562" s="3">
        <v>3</v>
      </c>
      <c r="M7562" s="3">
        <v>3</v>
      </c>
      <c r="N7562" s="10">
        <f t="shared" si="826"/>
        <v>1</v>
      </c>
      <c r="O7562" s="35">
        <v>3</v>
      </c>
      <c r="P7562" s="17"/>
      <c r="Q7562" s="40">
        <v>2055.0240600000002</v>
      </c>
      <c r="R7562" s="40">
        <v>685.67953999999997</v>
      </c>
      <c r="S7562" s="18">
        <f t="shared" si="827"/>
        <v>3.091823331917992</v>
      </c>
      <c r="T7562" s="18">
        <f t="shared" si="828"/>
        <v>4.6669031473353578E-2</v>
      </c>
      <c r="U7562" s="18">
        <f t="shared" si="829"/>
        <v>-5.8336289300241546E-2</v>
      </c>
      <c r="V7562" s="30">
        <v>685.67949999999996</v>
      </c>
      <c r="W7562" s="3" t="s">
        <v>47</v>
      </c>
      <c r="X7562" s="3" t="s">
        <v>47</v>
      </c>
      <c r="Y7562" s="3" t="s">
        <v>47</v>
      </c>
      <c r="Z7562" s="3" t="s">
        <v>47</v>
      </c>
      <c r="AA7562" s="3" t="s">
        <v>48</v>
      </c>
      <c r="AB7562" s="12" t="s">
        <v>47</v>
      </c>
      <c r="AC7562" s="3" t="s">
        <v>47</v>
      </c>
      <c r="AD7562" s="3" t="s">
        <v>47</v>
      </c>
      <c r="AE7562" s="3" t="s">
        <v>47</v>
      </c>
      <c r="AF7562" s="3" t="s">
        <v>47</v>
      </c>
      <c r="AG7562" s="3" t="s">
        <v>47</v>
      </c>
      <c r="AH7562" s="3" t="s">
        <v>47</v>
      </c>
      <c r="AI7562" s="3" t="s">
        <v>47</v>
      </c>
      <c r="AJ7562" s="3" t="s">
        <v>47</v>
      </c>
      <c r="AK7562" s="3" t="s">
        <v>47</v>
      </c>
      <c r="AL7562" s="3" t="s">
        <v>47</v>
      </c>
      <c r="AN7562" s="3" t="s">
        <v>47</v>
      </c>
      <c r="AU7562" s="3">
        <v>0</v>
      </c>
      <c r="AV7562" s="3">
        <v>16</v>
      </c>
      <c r="AW7562" s="3">
        <v>1</v>
      </c>
      <c r="AX7562" s="3">
        <v>16</v>
      </c>
      <c r="AY7562" s="3">
        <v>100</v>
      </c>
      <c r="AZ7562" s="6" t="str">
        <f t="shared" si="830"/>
        <v>4069.1</v>
      </c>
      <c r="BC7562" s="12" t="s">
        <v>19823</v>
      </c>
      <c r="BJ7562" s="12">
        <f t="shared" si="831"/>
        <v>0</v>
      </c>
      <c r="BK7562" s="12">
        <f t="shared" si="832"/>
        <v>0</v>
      </c>
      <c r="CQ7562" s="3" t="str">
        <f>CONCATENATE(baseURL!$A$1,baseURL!$B$1,baseURL!$C$1,".",C7562,".",L7562,".pkl&amp;seq=",BC7562)</f>
        <v>http://proteomics.broadinstitute.org/millscripts/viewfeed.pl?side=xl&amp;cycle=1&amp;fixedMods=iaaC&amp;file=msdataSM/iPRG2012_nd/cpick_in/iPRG2012_nd.4069.1.3.pkl&amp;seq=ETNPGTDVTVSSVESVLAHL</v>
      </c>
    </row>
    <row r="7563" spans="1:104" x14ac:dyDescent="0.2">
      <c r="A7563" s="3">
        <v>827</v>
      </c>
      <c r="B7563" s="2" t="s">
        <v>19824</v>
      </c>
      <c r="C7563" s="2" t="s">
        <v>19825</v>
      </c>
      <c r="D7563" s="3">
        <v>17714</v>
      </c>
      <c r="E7563" s="3">
        <v>17698</v>
      </c>
      <c r="F7563" s="3">
        <v>85577</v>
      </c>
      <c r="G7563" s="3">
        <v>21772</v>
      </c>
      <c r="H7563" s="3">
        <v>74.358599999999996</v>
      </c>
      <c r="I7563" s="30">
        <v>693.00631999999996</v>
      </c>
      <c r="J7563" s="30">
        <v>693.00716069999999</v>
      </c>
      <c r="K7563" s="30">
        <v>-8.4000000000000003E-4</v>
      </c>
      <c r="L7563" s="3">
        <v>3</v>
      </c>
      <c r="M7563" s="3">
        <v>3</v>
      </c>
      <c r="N7563" s="10">
        <f t="shared" si="826"/>
        <v>1</v>
      </c>
      <c r="O7563" s="35">
        <v>3</v>
      </c>
      <c r="P7563" s="17"/>
      <c r="Q7563" s="40">
        <v>2077.0059999999999</v>
      </c>
      <c r="R7563" s="32">
        <v>693.00684999999999</v>
      </c>
      <c r="S7563" s="18">
        <f t="shared" si="827"/>
        <v>-0.76478320528306565</v>
      </c>
      <c r="T7563" s="18">
        <f t="shared" si="828"/>
        <v>0.44833611673534984</v>
      </c>
      <c r="U7563" s="18">
        <f t="shared" si="829"/>
        <v>0.5050455129351602</v>
      </c>
      <c r="V7563" s="30">
        <v>693.00720000000001</v>
      </c>
      <c r="W7563" s="3" t="s">
        <v>47</v>
      </c>
      <c r="X7563" s="3" t="s">
        <v>47</v>
      </c>
      <c r="Y7563" s="3" t="s">
        <v>47</v>
      </c>
      <c r="AA7563" s="3" t="s">
        <v>48</v>
      </c>
      <c r="AB7563" s="12" t="s">
        <v>52</v>
      </c>
      <c r="AC7563" s="3" t="s">
        <v>52</v>
      </c>
      <c r="AD7563" s="3" t="s">
        <v>47</v>
      </c>
      <c r="AE7563" s="3" t="s">
        <v>47</v>
      </c>
      <c r="AF7563" s="3" t="s">
        <v>47</v>
      </c>
      <c r="AG7563" s="3" t="s">
        <v>52</v>
      </c>
      <c r="AJ7563" s="3" t="s">
        <v>47</v>
      </c>
      <c r="AL7563" s="3" t="s">
        <v>52</v>
      </c>
      <c r="AO7563" s="3" t="s">
        <v>47</v>
      </c>
      <c r="AU7563" s="3">
        <v>0</v>
      </c>
      <c r="AV7563" s="3">
        <v>8</v>
      </c>
      <c r="AW7563" s="3">
        <v>4</v>
      </c>
      <c r="AX7563" s="3">
        <v>4</v>
      </c>
      <c r="AY7563" s="3">
        <v>50</v>
      </c>
      <c r="AZ7563" s="6" t="str">
        <f t="shared" si="830"/>
        <v>4075.1</v>
      </c>
      <c r="BC7563" s="12" t="s">
        <v>19826</v>
      </c>
      <c r="BJ7563" s="12">
        <f t="shared" si="831"/>
        <v>0</v>
      </c>
      <c r="BK7563" s="12">
        <f t="shared" si="832"/>
        <v>0</v>
      </c>
      <c r="BL7563" s="3" t="s">
        <v>162</v>
      </c>
      <c r="BM7563" s="3" t="s">
        <v>162</v>
      </c>
      <c r="BR7563" s="3" t="s">
        <v>162</v>
      </c>
      <c r="CQ7563" s="3" t="str">
        <f>CONCATENATE(baseURL!$A$1,baseURL!$B$1,baseURL!$C$1,".",C7563,".",L7563,".pkl&amp;seq=",BC7563,"&amp;varMods=Sodiated-D+Sodiated-E")</f>
        <v>http://proteomics.broadinstitute.org/millscripts/viewfeed.pl?side=xl&amp;cycle=1&amp;fixedMods=iaaC&amp;file=msdataSM/iPRG2012_nd/cpick_in/iPRG2012_nd.4075.1.3.pkl&amp;seq=ETNPGTdVTVSSVESVLAHL&amp;varMods=Sodiated-D+Sodiated-E</v>
      </c>
    </row>
    <row r="7564" spans="1:104" x14ac:dyDescent="0.2">
      <c r="A7564" s="3">
        <v>665</v>
      </c>
      <c r="B7564" s="2" t="s">
        <v>19827</v>
      </c>
      <c r="C7564" s="2" t="s">
        <v>19828</v>
      </c>
      <c r="D7564" s="3">
        <v>17715</v>
      </c>
      <c r="E7564" s="3">
        <v>17699</v>
      </c>
      <c r="F7564" s="3">
        <v>85578</v>
      </c>
      <c r="G7564" s="3">
        <v>21773</v>
      </c>
      <c r="H7564" s="3">
        <v>74.366900000000001</v>
      </c>
      <c r="I7564" s="30">
        <v>704.60510999999997</v>
      </c>
      <c r="J7564" s="30">
        <v>704.60497320000002</v>
      </c>
      <c r="K7564" s="30">
        <v>1.3999999999999999E-4</v>
      </c>
      <c r="L7564" s="3">
        <v>4</v>
      </c>
      <c r="M7564" s="3">
        <v>4</v>
      </c>
      <c r="N7564" s="10">
        <f t="shared" si="826"/>
        <v>1</v>
      </c>
      <c r="O7564" s="35">
        <v>4</v>
      </c>
      <c r="P7564" s="17"/>
      <c r="Q7564" s="40">
        <v>2815.4025999999999</v>
      </c>
      <c r="R7564" s="40">
        <v>704.60610999999994</v>
      </c>
      <c r="S7564" s="18">
        <f t="shared" si="827"/>
        <v>-1.4192326546477907</v>
      </c>
      <c r="T7564" s="18">
        <f t="shared" si="828"/>
        <v>-1.6133836817375202</v>
      </c>
      <c r="U7564" s="18">
        <f t="shared" si="829"/>
        <v>-1.7172715120237909</v>
      </c>
      <c r="V7564" s="30">
        <v>704.60490000000004</v>
      </c>
      <c r="W7564" s="3" t="s">
        <v>47</v>
      </c>
      <c r="X7564" s="3" t="s">
        <v>47</v>
      </c>
      <c r="Y7564" s="3" t="s">
        <v>47</v>
      </c>
      <c r="Z7564" s="3" t="s">
        <v>47</v>
      </c>
      <c r="AA7564" s="3" t="s">
        <v>47</v>
      </c>
      <c r="AB7564" s="12" t="s">
        <v>47</v>
      </c>
      <c r="AC7564" s="3" t="s">
        <v>47</v>
      </c>
      <c r="AD7564" s="3" t="s">
        <v>47</v>
      </c>
      <c r="AE7564" s="3" t="s">
        <v>47</v>
      </c>
      <c r="AF7564" s="3" t="s">
        <v>47</v>
      </c>
      <c r="AG7564" s="3" t="s">
        <v>48</v>
      </c>
      <c r="AK7564" s="3" t="s">
        <v>47</v>
      </c>
      <c r="AL7564" s="3" t="s">
        <v>47</v>
      </c>
      <c r="AM7564" s="3" t="s">
        <v>47</v>
      </c>
      <c r="AN7564" s="3" t="s">
        <v>47</v>
      </c>
      <c r="AO7564" s="3" t="s">
        <v>47</v>
      </c>
      <c r="AP7564" s="3" t="s">
        <v>47</v>
      </c>
      <c r="AR7564" s="3" t="s">
        <v>47</v>
      </c>
      <c r="AS7564" s="3" t="s">
        <v>47</v>
      </c>
      <c r="AU7564" s="3">
        <v>0</v>
      </c>
      <c r="AV7564" s="3">
        <v>18</v>
      </c>
      <c r="AW7564" s="3">
        <v>3</v>
      </c>
      <c r="AX7564" s="3">
        <v>12</v>
      </c>
      <c r="AY7564" s="3">
        <v>66.67</v>
      </c>
      <c r="AZ7564" s="6" t="str">
        <f t="shared" si="830"/>
        <v>4075.2</v>
      </c>
      <c r="BC7564" s="12" t="s">
        <v>19829</v>
      </c>
      <c r="BF7564" s="12" t="s">
        <v>1468</v>
      </c>
      <c r="BJ7564" s="12">
        <f t="shared" si="831"/>
        <v>0</v>
      </c>
      <c r="BK7564" s="12">
        <f t="shared" si="832"/>
        <v>0</v>
      </c>
      <c r="BV7564" s="3" t="s">
        <v>19807</v>
      </c>
      <c r="BW7564" s="3" t="s">
        <v>19807</v>
      </c>
      <c r="BY7564" s="3" t="s">
        <v>19807</v>
      </c>
      <c r="BZ7564" s="3" t="s">
        <v>19830</v>
      </c>
      <c r="CI7564" s="3" t="s">
        <v>19807</v>
      </c>
      <c r="CK7564" s="3" t="s">
        <v>19807</v>
      </c>
      <c r="CQ7564" s="3" t="str">
        <f>CONCATENATE(baseURL!$A$1,baseURL!$B$1,baseURL!$C$1,".",C7564,".",L7564,".pkl&amp;seq=",BC7564)</f>
        <v>http://proteomics.broadinstitute.org/millscripts/viewfeed.pl?side=xl&amp;cycle=1&amp;fixedMods=iaaC&amp;file=msdataSM/iPRG2012_nd/cpick_in/iPRG2012_nd.4075.2.4.pkl&amp;seq=SLPAtFDLTPEDAQLLLAANTHLGAR</v>
      </c>
    </row>
    <row r="7565" spans="1:104" x14ac:dyDescent="0.2">
      <c r="A7565" s="3">
        <v>1589</v>
      </c>
      <c r="B7565" s="2" t="s">
        <v>19831</v>
      </c>
      <c r="C7565" s="2" t="s">
        <v>19832</v>
      </c>
      <c r="D7565" s="3">
        <v>17716</v>
      </c>
      <c r="E7565" s="3">
        <v>17700</v>
      </c>
      <c r="F7565" s="3">
        <v>85661</v>
      </c>
      <c r="G7565" s="3">
        <v>21778</v>
      </c>
      <c r="H7565" s="3">
        <v>74.409199999999998</v>
      </c>
      <c r="I7565" s="30">
        <v>698.32818999999995</v>
      </c>
      <c r="J7565" s="30">
        <v>698.33017129999996</v>
      </c>
      <c r="K7565" s="30">
        <v>-1.98E-3</v>
      </c>
      <c r="L7565" s="3">
        <v>3</v>
      </c>
      <c r="M7565" s="3">
        <v>3</v>
      </c>
      <c r="N7565" s="26">
        <f t="shared" si="826"/>
        <v>1</v>
      </c>
      <c r="O7565" s="36">
        <v>3</v>
      </c>
      <c r="P7565" s="16"/>
      <c r="Q7565" s="39">
        <v>2092.9799400000002</v>
      </c>
      <c r="R7565" s="39">
        <v>698.33150000000001</v>
      </c>
      <c r="S7565" s="27">
        <f t="shared" si="827"/>
        <v>-4.7398692455601381</v>
      </c>
      <c r="T7565" s="27">
        <f t="shared" si="828"/>
        <v>-1.9026780261875504</v>
      </c>
      <c r="U7565" s="27">
        <f t="shared" si="829"/>
        <v>-5.7279386652601225</v>
      </c>
      <c r="V7565" s="30">
        <v>698.32749999999999</v>
      </c>
      <c r="X7565" s="3" t="s">
        <v>47</v>
      </c>
      <c r="Y7565" s="3" t="s">
        <v>47</v>
      </c>
      <c r="AB7565" s="12" t="s">
        <v>52</v>
      </c>
      <c r="AD7565" s="3" t="s">
        <v>47</v>
      </c>
      <c r="AF7565" s="3" t="s">
        <v>47</v>
      </c>
      <c r="AG7565" s="3" t="s">
        <v>52</v>
      </c>
      <c r="AJ7565" s="3" t="s">
        <v>48</v>
      </c>
      <c r="AU7565" s="3">
        <v>0</v>
      </c>
      <c r="AV7565" s="3">
        <v>4</v>
      </c>
      <c r="AW7565" s="3">
        <v>2</v>
      </c>
      <c r="AX7565" s="3">
        <v>3</v>
      </c>
      <c r="AY7565" s="3">
        <v>75</v>
      </c>
      <c r="AZ7565" s="6" t="str">
        <f t="shared" si="830"/>
        <v>4079.1</v>
      </c>
      <c r="BC7565" s="12" t="s">
        <v>19826</v>
      </c>
      <c r="BJ7565" s="25">
        <f t="shared" si="831"/>
        <v>0</v>
      </c>
      <c r="BK7565" s="12">
        <f t="shared" si="832"/>
        <v>0</v>
      </c>
      <c r="BL7565" s="3" t="s">
        <v>10280</v>
      </c>
      <c r="BR7565" s="3" t="s">
        <v>10280</v>
      </c>
      <c r="BZ7565" s="3" t="s">
        <v>19833</v>
      </c>
      <c r="CQ7565" s="3" t="str">
        <f>CONCATENATE(baseURL!$A$1,baseURL!$B$1,baseURL!$C$1,".",C7565,".",L7565,".pkl&amp;seq=",BC7565,"&amp;varMods=Potassiated-D")</f>
        <v>http://proteomics.broadinstitute.org/millscripts/viewfeed.pl?side=xl&amp;cycle=1&amp;fixedMods=iaaC&amp;file=msdataSM/iPRG2012_nd/cpick_in/iPRG2012_nd.4079.1.3.pkl&amp;seq=ETNPGTdVTVSSVESVLAHL&amp;varMods=Potassiated-D</v>
      </c>
    </row>
    <row r="7566" spans="1:104" x14ac:dyDescent="0.2">
      <c r="A7566" s="3">
        <v>633</v>
      </c>
      <c r="B7566" s="2" t="s">
        <v>19834</v>
      </c>
      <c r="C7566" s="2" t="s">
        <v>19835</v>
      </c>
      <c r="D7566" s="3">
        <v>17717</v>
      </c>
      <c r="E7566" s="3">
        <v>17701</v>
      </c>
      <c r="F7566" s="3">
        <v>85682</v>
      </c>
      <c r="G7566" s="3">
        <v>21780</v>
      </c>
      <c r="H7566" s="3">
        <v>74.433400000000006</v>
      </c>
      <c r="I7566" s="30">
        <v>955.50540999999998</v>
      </c>
      <c r="J7566" s="30">
        <v>955.50333839999996</v>
      </c>
      <c r="K7566" s="30">
        <v>2.0699999999999998E-3</v>
      </c>
      <c r="L7566" s="3">
        <v>3</v>
      </c>
      <c r="M7566" s="3">
        <v>3</v>
      </c>
      <c r="N7566" s="10">
        <f t="shared" si="826"/>
        <v>1</v>
      </c>
      <c r="O7566" s="35">
        <v>3</v>
      </c>
      <c r="P7566" s="17"/>
      <c r="Q7566" s="40">
        <v>2864.49278</v>
      </c>
      <c r="R7566" s="40">
        <v>955.50244999999995</v>
      </c>
      <c r="S7566" s="18">
        <f t="shared" si="827"/>
        <v>3.0978465832610369</v>
      </c>
      <c r="T7566" s="18">
        <f t="shared" si="828"/>
        <v>0.92977260289390684</v>
      </c>
      <c r="U7566" s="18">
        <f t="shared" si="829"/>
        <v>0.78492734376464268</v>
      </c>
      <c r="V7566" s="30">
        <v>955.50319999999999</v>
      </c>
      <c r="W7566" s="3" t="s">
        <v>47</v>
      </c>
      <c r="X7566" s="3" t="s">
        <v>47</v>
      </c>
      <c r="Y7566" s="3" t="s">
        <v>47</v>
      </c>
      <c r="Z7566" s="3" t="s">
        <v>47</v>
      </c>
      <c r="AA7566" s="3" t="s">
        <v>48</v>
      </c>
      <c r="AB7566" s="12" t="s">
        <v>47</v>
      </c>
      <c r="AC7566" s="3" t="s">
        <v>47</v>
      </c>
      <c r="AD7566" s="3" t="s">
        <v>47</v>
      </c>
      <c r="AE7566" s="3" t="s">
        <v>47</v>
      </c>
      <c r="AF7566" s="3" t="s">
        <v>47</v>
      </c>
      <c r="AG7566" s="3" t="s">
        <v>47</v>
      </c>
      <c r="AI7566" s="3" t="s">
        <v>47</v>
      </c>
      <c r="AJ7566" s="3" t="s">
        <v>47</v>
      </c>
      <c r="AK7566" s="3" t="s">
        <v>47</v>
      </c>
      <c r="AL7566" s="3" t="s">
        <v>47</v>
      </c>
      <c r="AO7566" s="3" t="s">
        <v>47</v>
      </c>
      <c r="AP7566" s="3" t="s">
        <v>47</v>
      </c>
      <c r="AQ7566" s="3" t="s">
        <v>47</v>
      </c>
      <c r="AU7566" s="3">
        <v>0</v>
      </c>
      <c r="AV7566" s="3">
        <v>17</v>
      </c>
      <c r="AW7566" s="3">
        <v>1</v>
      </c>
      <c r="AX7566" s="3">
        <v>17</v>
      </c>
      <c r="AY7566" s="3">
        <v>100</v>
      </c>
      <c r="AZ7566" s="6" t="str">
        <f t="shared" si="830"/>
        <v>4080.1</v>
      </c>
      <c r="BB7566" s="12" t="s">
        <v>79</v>
      </c>
      <c r="BC7566" s="12" t="s">
        <v>19801</v>
      </c>
      <c r="BJ7566" s="12">
        <f t="shared" si="831"/>
        <v>0</v>
      </c>
      <c r="BK7566" s="12">
        <f t="shared" si="832"/>
        <v>0</v>
      </c>
      <c r="CQ7566" s="3" t="str">
        <f>CONCATENATE(baseURL!$A$1,baseURL!$B$1,"+Acetyl",baseURL!$C$1,".",C7566,".",L7566,".pkl&amp;seq=",BC7566)</f>
        <v>http://proteomics.broadinstitute.org/millscripts/viewfeed.pl?side=xl&amp;cycle=1&amp;fixedMods=iaaC+Acetyl&amp;file=msdataSM/iPRG2012_nd/cpick_in/iPRG2012_nd.4080.1.3.pkl&amp;seq=SNPFDLLGNDVEDADVVVLPPKELVK</v>
      </c>
      <c r="CR7566" s="7"/>
      <c r="CS7566" s="7"/>
    </row>
    <row r="7567" spans="1:104" x14ac:dyDescent="0.2">
      <c r="A7567" s="3">
        <v>5823</v>
      </c>
      <c r="B7567" s="2" t="s">
        <v>19836</v>
      </c>
      <c r="C7567" s="2" t="s">
        <v>19837</v>
      </c>
      <c r="D7567" s="3">
        <v>17718</v>
      </c>
      <c r="E7567" s="3">
        <v>17702</v>
      </c>
      <c r="F7567" s="3">
        <v>85766</v>
      </c>
      <c r="G7567" s="3">
        <v>21785</v>
      </c>
      <c r="H7567" s="3">
        <v>74.475899999999996</v>
      </c>
      <c r="I7567" s="30">
        <v>893.44370000000004</v>
      </c>
      <c r="J7567" s="30">
        <v>893.44098699999995</v>
      </c>
      <c r="K7567" s="30">
        <v>2.7100000000000002E-3</v>
      </c>
      <c r="L7567" s="3">
        <v>3</v>
      </c>
      <c r="M7567" s="3">
        <v>3</v>
      </c>
      <c r="N7567" s="10">
        <f t="shared" si="826"/>
        <v>1</v>
      </c>
      <c r="O7567" s="35">
        <v>3</v>
      </c>
      <c r="P7567" s="17"/>
      <c r="Q7567" s="40">
        <v>2678.3038000000001</v>
      </c>
      <c r="R7567" s="40">
        <v>893.43944999999997</v>
      </c>
      <c r="S7567" s="18">
        <f t="shared" si="827"/>
        <v>4.7568976275561052</v>
      </c>
      <c r="T7567" s="18">
        <f t="shared" si="828"/>
        <v>1.7203180360849306</v>
      </c>
      <c r="U7567" s="18">
        <f t="shared" si="829"/>
        <v>1.6229415435939925</v>
      </c>
      <c r="V7567" s="30">
        <v>893.44090000000006</v>
      </c>
      <c r="W7567" s="3" t="s">
        <v>47</v>
      </c>
      <c r="X7567" s="3" t="s">
        <v>47</v>
      </c>
      <c r="Y7567" s="3" t="s">
        <v>47</v>
      </c>
      <c r="Z7567" s="3" t="s">
        <v>47</v>
      </c>
      <c r="AA7567" s="3" t="s">
        <v>47</v>
      </c>
      <c r="AB7567" s="12" t="s">
        <v>47</v>
      </c>
      <c r="AC7567" s="3" t="s">
        <v>47</v>
      </c>
      <c r="AD7567" s="3" t="s">
        <v>47</v>
      </c>
      <c r="AE7567" s="3" t="s">
        <v>47</v>
      </c>
      <c r="AF7567" s="3" t="s">
        <v>47</v>
      </c>
      <c r="AG7567" s="3" t="s">
        <v>47</v>
      </c>
      <c r="AI7567" s="3" t="s">
        <v>47</v>
      </c>
      <c r="AJ7567" s="3" t="s">
        <v>47</v>
      </c>
      <c r="AK7567" s="3" t="s">
        <v>47</v>
      </c>
      <c r="AL7567" s="3" t="s">
        <v>47</v>
      </c>
      <c r="AM7567" s="3" t="s">
        <v>47</v>
      </c>
      <c r="AN7567" s="3" t="s">
        <v>47</v>
      </c>
      <c r="AU7567" s="3">
        <v>0</v>
      </c>
      <c r="AV7567" s="3">
        <v>17</v>
      </c>
      <c r="AW7567" s="3">
        <v>1</v>
      </c>
      <c r="AX7567" s="3">
        <v>17</v>
      </c>
      <c r="AY7567" s="3">
        <v>100</v>
      </c>
      <c r="AZ7567" s="6" t="str">
        <f t="shared" si="830"/>
        <v>4084.1</v>
      </c>
      <c r="BC7567" s="12" t="s">
        <v>19838</v>
      </c>
      <c r="BJ7567" s="12">
        <f t="shared" si="831"/>
        <v>0</v>
      </c>
      <c r="BK7567" s="12">
        <f t="shared" si="832"/>
        <v>0</v>
      </c>
      <c r="CQ7567" s="3" t="str">
        <f>CONCATENATE(baseURL!$A$1,baseURL!$B$1,baseURL!$C$1,".",C7567,".",L7567,".pkl&amp;seq=",BC7567)</f>
        <v>http://proteomics.broadinstitute.org/millscripts/viewfeed.pl?side=xl&amp;cycle=1&amp;fixedMods=iaaC&amp;file=msdataSM/iPRG2012_nd/cpick_in/iPRG2012_nd.4084.1.3.pkl&amp;seq=FSQVFHLLPDGNSYYVFNDLFR</v>
      </c>
    </row>
    <row r="7568" spans="1:104" x14ac:dyDescent="0.2">
      <c r="A7568" s="3">
        <v>5822</v>
      </c>
      <c r="B7568" s="2" t="s">
        <v>19839</v>
      </c>
      <c r="C7568" s="2" t="s">
        <v>19840</v>
      </c>
      <c r="D7568" s="3">
        <v>17719</v>
      </c>
      <c r="E7568" s="3">
        <v>17703</v>
      </c>
      <c r="F7568" s="3">
        <v>85787</v>
      </c>
      <c r="G7568" s="3">
        <v>21787</v>
      </c>
      <c r="H7568" s="3">
        <v>74.491799999999998</v>
      </c>
      <c r="I7568" s="30">
        <v>779.12746000000004</v>
      </c>
      <c r="J7568" s="30">
        <v>779.12647909999998</v>
      </c>
      <c r="K7568" s="30">
        <v>9.7999999999999997E-4</v>
      </c>
      <c r="L7568" s="3">
        <v>3</v>
      </c>
      <c r="M7568" s="3">
        <v>3</v>
      </c>
      <c r="N7568" s="26">
        <f t="shared" si="826"/>
        <v>1</v>
      </c>
      <c r="O7568" s="36">
        <v>3</v>
      </c>
      <c r="P7568" s="16"/>
      <c r="Q7568" s="41">
        <v>2335.3608599999998</v>
      </c>
      <c r="R7568" s="41">
        <v>779.12513999999999</v>
      </c>
      <c r="S7568" s="27">
        <f t="shared" si="827"/>
        <v>2.9776988072214929</v>
      </c>
      <c r="T7568" s="27">
        <f t="shared" si="828"/>
        <v>1.7187226175189221</v>
      </c>
      <c r="U7568" s="27">
        <f t="shared" si="829"/>
        <v>1.7455475765766399</v>
      </c>
      <c r="V7568" s="30">
        <v>779.12649999999996</v>
      </c>
      <c r="W7568" s="3" t="s">
        <v>47</v>
      </c>
      <c r="X7568" s="3" t="s">
        <v>47</v>
      </c>
      <c r="Y7568" s="3" t="s">
        <v>47</v>
      </c>
      <c r="Z7568" s="3" t="s">
        <v>47</v>
      </c>
      <c r="AA7568" s="3" t="s">
        <v>47</v>
      </c>
      <c r="AB7568" s="12" t="s">
        <v>47</v>
      </c>
      <c r="AC7568" s="3" t="s">
        <v>47</v>
      </c>
      <c r="AD7568" s="3" t="s">
        <v>47</v>
      </c>
      <c r="AE7568" s="3" t="s">
        <v>47</v>
      </c>
      <c r="AF7568" s="3" t="s">
        <v>47</v>
      </c>
      <c r="AG7568" s="3" t="s">
        <v>47</v>
      </c>
      <c r="AI7568" s="3" t="s">
        <v>47</v>
      </c>
      <c r="AJ7568" s="3" t="s">
        <v>47</v>
      </c>
      <c r="AK7568" s="3" t="s">
        <v>47</v>
      </c>
      <c r="AL7568" s="3" t="s">
        <v>47</v>
      </c>
      <c r="AM7568" s="3" t="s">
        <v>47</v>
      </c>
      <c r="AN7568" s="3" t="s">
        <v>47</v>
      </c>
      <c r="AU7568" s="3">
        <v>0</v>
      </c>
      <c r="AV7568" s="3">
        <v>17</v>
      </c>
      <c r="AW7568" s="3">
        <v>1</v>
      </c>
      <c r="AX7568" s="3">
        <v>17</v>
      </c>
      <c r="AY7568" s="3">
        <v>100</v>
      </c>
      <c r="AZ7568" s="6" t="str">
        <f t="shared" si="830"/>
        <v>4085.1</v>
      </c>
      <c r="BA7568" s="15"/>
      <c r="BC7568" s="12" t="s">
        <v>19841</v>
      </c>
      <c r="BJ7568" s="12">
        <f t="shared" si="831"/>
        <v>0</v>
      </c>
      <c r="BK7568" s="12">
        <f t="shared" si="832"/>
        <v>0</v>
      </c>
      <c r="CQ7568" s="3" t="str">
        <f>CONCATENATE(baseURL!$A$1,baseURL!$B$1,baseURL!$C$1,".",C7568,".",L7568,".pkl&amp;seq=",BC7568)</f>
        <v>http://proteomics.broadinstitute.org/millscripts/viewfeed.pl?side=xl&amp;cycle=1&amp;fixedMods=iaaC&amp;file=msdataSM/iPRG2012_nd/cpick_in/iPRG2012_nd.4085.1.3.pkl&amp;seq=QALNLGQVVLTPLTFALPRGAR</v>
      </c>
    </row>
    <row r="7569" spans="1:104" x14ac:dyDescent="0.2">
      <c r="A7569" s="3">
        <v>1856</v>
      </c>
      <c r="B7569" s="2" t="s">
        <v>19842</v>
      </c>
      <c r="C7569" s="2" t="s">
        <v>19836</v>
      </c>
      <c r="D7569" s="3">
        <v>17720</v>
      </c>
      <c r="E7569" s="3">
        <v>17704</v>
      </c>
      <c r="F7569" s="3">
        <v>85788</v>
      </c>
      <c r="G7569" s="3">
        <v>21788</v>
      </c>
      <c r="H7569" s="3">
        <v>74.500100000000003</v>
      </c>
      <c r="I7569" s="30">
        <v>926.48942999999997</v>
      </c>
      <c r="J7569" s="30">
        <v>926.48797320000006</v>
      </c>
      <c r="K7569" s="30">
        <v>1.4599999999999999E-3</v>
      </c>
      <c r="L7569" s="3">
        <v>3</v>
      </c>
      <c r="M7569" s="3">
        <v>3</v>
      </c>
      <c r="N7569" s="10">
        <f t="shared" si="826"/>
        <v>1</v>
      </c>
      <c r="O7569" s="35">
        <v>3</v>
      </c>
      <c r="P7569" s="17"/>
      <c r="Q7569" s="40">
        <v>2777.4468400000001</v>
      </c>
      <c r="R7569" s="40">
        <v>926.48712999999998</v>
      </c>
      <c r="S7569" s="18">
        <f t="shared" si="827"/>
        <v>2.4824953585605525</v>
      </c>
      <c r="T7569" s="18">
        <f t="shared" si="828"/>
        <v>0.91010438545071781</v>
      </c>
      <c r="U7569" s="18">
        <f t="shared" si="829"/>
        <v>0.83109627220468041</v>
      </c>
      <c r="V7569" s="30">
        <v>926.48789999999997</v>
      </c>
      <c r="W7569" s="3" t="s">
        <v>47</v>
      </c>
      <c r="X7569" s="3" t="s">
        <v>65</v>
      </c>
      <c r="Y7569" s="3" t="s">
        <v>47</v>
      </c>
      <c r="Z7569" s="3" t="s">
        <v>47</v>
      </c>
      <c r="AA7569" s="3" t="s">
        <v>47</v>
      </c>
      <c r="AB7569" s="12" t="s">
        <v>47</v>
      </c>
      <c r="AC7569" s="3" t="s">
        <v>47</v>
      </c>
      <c r="AD7569" s="3" t="s">
        <v>47</v>
      </c>
      <c r="AE7569" s="3" t="s">
        <v>47</v>
      </c>
      <c r="AF7569" s="3" t="s">
        <v>47</v>
      </c>
      <c r="AG7569" s="3" t="s">
        <v>47</v>
      </c>
      <c r="AI7569" s="3" t="s">
        <v>47</v>
      </c>
      <c r="AJ7569" s="3" t="s">
        <v>47</v>
      </c>
      <c r="AK7569" s="3" t="s">
        <v>47</v>
      </c>
      <c r="AL7569" s="3" t="s">
        <v>47</v>
      </c>
      <c r="AO7569" s="3" t="s">
        <v>47</v>
      </c>
      <c r="AP7569" s="3" t="s">
        <v>47</v>
      </c>
      <c r="AQ7569" s="3" t="s">
        <v>47</v>
      </c>
      <c r="AU7569" s="3">
        <v>1</v>
      </c>
      <c r="AV7569" s="3">
        <v>17</v>
      </c>
      <c r="AW7569" s="3">
        <v>2</v>
      </c>
      <c r="AX7569" s="3">
        <v>16</v>
      </c>
      <c r="AY7569" s="3">
        <v>94.12</v>
      </c>
      <c r="AZ7569" s="6" t="str">
        <f t="shared" si="830"/>
        <v>4085.2</v>
      </c>
      <c r="BB7569" s="12" t="s">
        <v>79</v>
      </c>
      <c r="BC7569" s="12" t="s">
        <v>19806</v>
      </c>
      <c r="BJ7569" s="12">
        <f t="shared" si="831"/>
        <v>0</v>
      </c>
      <c r="BK7569" s="12">
        <f t="shared" si="832"/>
        <v>0</v>
      </c>
      <c r="BT7569" s="3" t="s">
        <v>19843</v>
      </c>
      <c r="BU7569" s="3" t="s">
        <v>19844</v>
      </c>
      <c r="CQ7569" s="3" t="str">
        <f>CONCATENATE(baseURL!$A$1,baseURL!$B$1,"+Acetyl",baseURL!$C$1,".",C7569,".",L7569,".pkl&amp;seq=",BC7569)</f>
        <v>http://proteomics.broadinstitute.org/millscripts/viewfeed.pl?side=xl&amp;cycle=1&amp;fixedMods=iaaC+Acetyl&amp;file=msdataSM/iPRG2012_nd/cpick_in/iPRG2012_nd.4085.2.3.pkl&amp;seq=SLPATFDLTPEDAQLLLAANTHLGAR</v>
      </c>
      <c r="CT7569" s="7"/>
      <c r="CX7569" s="7"/>
      <c r="CY7569" s="7"/>
      <c r="CZ7569" s="7"/>
    </row>
    <row r="7570" spans="1:104" x14ac:dyDescent="0.2">
      <c r="A7570" s="3">
        <v>6510</v>
      </c>
      <c r="B7570" s="2" t="s">
        <v>19845</v>
      </c>
      <c r="C7570" s="2" t="s">
        <v>19846</v>
      </c>
      <c r="D7570" s="3">
        <v>17721</v>
      </c>
      <c r="E7570" s="3">
        <v>17705</v>
      </c>
      <c r="F7570" s="3">
        <v>85808</v>
      </c>
      <c r="G7570" s="3">
        <v>21790</v>
      </c>
      <c r="H7570" s="3">
        <v>74.516099999999994</v>
      </c>
      <c r="I7570" s="30">
        <v>678.69942000000003</v>
      </c>
      <c r="J7570" s="30">
        <v>678.69830860000002</v>
      </c>
      <c r="K7570" s="30">
        <v>1.1100000000000001E-3</v>
      </c>
      <c r="L7570" s="3">
        <v>3</v>
      </c>
      <c r="M7570" s="3">
        <v>3</v>
      </c>
      <c r="N7570" s="10">
        <f t="shared" si="826"/>
        <v>1</v>
      </c>
      <c r="O7570" s="35">
        <v>3</v>
      </c>
      <c r="P7570" s="17"/>
      <c r="Q7570" s="40">
        <v>2034.0762299999999</v>
      </c>
      <c r="R7570" s="40">
        <v>678.69692999999995</v>
      </c>
      <c r="S7570" s="18">
        <f t="shared" si="827"/>
        <v>3.6687951425974732</v>
      </c>
      <c r="T7570" s="18">
        <f t="shared" si="828"/>
        <v>2.0312453749664066</v>
      </c>
      <c r="U7570" s="18">
        <f t="shared" si="829"/>
        <v>1.8712328639684235</v>
      </c>
      <c r="V7570" s="30">
        <v>678.69820000000004</v>
      </c>
      <c r="W7570" s="3" t="s">
        <v>47</v>
      </c>
      <c r="X7570" s="3" t="s">
        <v>47</v>
      </c>
      <c r="Y7570" s="3" t="s">
        <v>47</v>
      </c>
      <c r="Z7570" s="3" t="s">
        <v>47</v>
      </c>
      <c r="AA7570" s="3" t="s">
        <v>48</v>
      </c>
      <c r="AB7570" s="12" t="s">
        <v>47</v>
      </c>
      <c r="AC7570" s="3" t="s">
        <v>47</v>
      </c>
      <c r="AD7570" s="3" t="s">
        <v>47</v>
      </c>
      <c r="AE7570" s="3" t="s">
        <v>47</v>
      </c>
      <c r="AF7570" s="3" t="s">
        <v>47</v>
      </c>
      <c r="AG7570" s="3" t="s">
        <v>47</v>
      </c>
      <c r="AH7570" s="3" t="s">
        <v>47</v>
      </c>
      <c r="AI7570" s="3" t="s">
        <v>47</v>
      </c>
      <c r="AJ7570" s="3" t="s">
        <v>47</v>
      </c>
      <c r="AK7570" s="3" t="s">
        <v>47</v>
      </c>
      <c r="AL7570" s="3" t="s">
        <v>47</v>
      </c>
      <c r="AU7570" s="3">
        <v>0</v>
      </c>
      <c r="AV7570" s="3">
        <v>15</v>
      </c>
      <c r="AW7570" s="3">
        <v>1</v>
      </c>
      <c r="AX7570" s="3">
        <v>15</v>
      </c>
      <c r="AY7570" s="3">
        <v>100</v>
      </c>
      <c r="AZ7570" s="6" t="str">
        <f t="shared" si="830"/>
        <v>4086.1</v>
      </c>
      <c r="BC7570" s="12" t="s">
        <v>19847</v>
      </c>
      <c r="BJ7570" s="12">
        <f t="shared" si="831"/>
        <v>0</v>
      </c>
      <c r="BK7570" s="12">
        <f t="shared" si="832"/>
        <v>0</v>
      </c>
      <c r="CQ7570" s="3" t="str">
        <f>CONCATENATE(baseURL!$A$1,baseURL!$B$1,baseURL!$C$1,".",C7570,".",L7570,".pkl&amp;seq=",BC7570)</f>
        <v>http://proteomics.broadinstitute.org/millscripts/viewfeed.pl?side=xl&amp;cycle=1&amp;fixedMods=iaaC&amp;file=msdataSM/iPRG2012_nd/cpick_in/iPRG2012_nd.4086.1.3.pkl&amp;seq=NMLLVPEMLGSVVGLYNGK</v>
      </c>
    </row>
    <row r="7571" spans="1:104" x14ac:dyDescent="0.2">
      <c r="A7571" s="3">
        <v>884</v>
      </c>
      <c r="B7571" s="2" t="s">
        <v>19848</v>
      </c>
      <c r="C7571" s="2" t="s">
        <v>19839</v>
      </c>
      <c r="D7571" s="3">
        <v>17722</v>
      </c>
      <c r="E7571" s="3">
        <v>17706</v>
      </c>
      <c r="F7571" s="3">
        <v>85809</v>
      </c>
      <c r="G7571" s="3">
        <v>21791</v>
      </c>
      <c r="H7571" s="3">
        <v>74.5244</v>
      </c>
      <c r="I7571" s="30">
        <v>962.83253000000002</v>
      </c>
      <c r="J7571" s="30">
        <v>962.83059219999996</v>
      </c>
      <c r="K7571" s="30">
        <v>1.9400000000000001E-3</v>
      </c>
      <c r="L7571" s="3">
        <v>3</v>
      </c>
      <c r="M7571" s="3">
        <v>3</v>
      </c>
      <c r="N7571" s="10">
        <f t="shared" si="826"/>
        <v>1</v>
      </c>
      <c r="O7571" s="35">
        <v>3</v>
      </c>
      <c r="Q7571" s="32">
        <v>2886.4747299999999</v>
      </c>
      <c r="R7571" s="32">
        <v>962.82975999999996</v>
      </c>
      <c r="S7571" s="18">
        <f t="shared" si="827"/>
        <v>2.8769364171450271</v>
      </c>
      <c r="T7571" s="18">
        <f t="shared" si="828"/>
        <v>0.86432725136241617</v>
      </c>
      <c r="U7571" s="18">
        <f t="shared" si="829"/>
        <v>0.76856785156324614</v>
      </c>
      <c r="V7571" s="30">
        <v>962.83050000000003</v>
      </c>
      <c r="W7571" s="3" t="s">
        <v>47</v>
      </c>
      <c r="Y7571" s="3" t="s">
        <v>47</v>
      </c>
      <c r="Z7571" s="3" t="s">
        <v>52</v>
      </c>
      <c r="AA7571" s="3" t="s">
        <v>47</v>
      </c>
      <c r="AB7571" s="12" t="s">
        <v>52</v>
      </c>
      <c r="AD7571" s="3" t="s">
        <v>47</v>
      </c>
      <c r="AE7571" s="3" t="s">
        <v>47</v>
      </c>
      <c r="AF7571" s="3" t="s">
        <v>47</v>
      </c>
      <c r="AG7571" s="3" t="s">
        <v>52</v>
      </c>
      <c r="AJ7571" s="3" t="s">
        <v>65</v>
      </c>
      <c r="AO7571" s="3" t="s">
        <v>47</v>
      </c>
      <c r="AQ7571" s="3" t="s">
        <v>47</v>
      </c>
      <c r="AU7571" s="3">
        <v>1</v>
      </c>
      <c r="AV7571" s="3">
        <v>8</v>
      </c>
      <c r="AW7571" s="3">
        <v>3</v>
      </c>
      <c r="AX7571" s="3">
        <v>6</v>
      </c>
      <c r="AY7571" s="3">
        <v>75</v>
      </c>
      <c r="AZ7571" s="6" t="str">
        <f t="shared" si="830"/>
        <v>4086.2</v>
      </c>
      <c r="BB7571" s="12" t="s">
        <v>79</v>
      </c>
      <c r="BC7571" s="12" t="s">
        <v>19812</v>
      </c>
      <c r="BJ7571" s="12">
        <f t="shared" si="831"/>
        <v>0</v>
      </c>
      <c r="BK7571" s="12">
        <f t="shared" si="832"/>
        <v>0</v>
      </c>
      <c r="BL7571" s="3" t="s">
        <v>162</v>
      </c>
      <c r="BR7571" s="3" t="s">
        <v>162</v>
      </c>
      <c r="BZ7571" s="3" t="s">
        <v>19849</v>
      </c>
      <c r="CF7571" s="3" t="s">
        <v>19814</v>
      </c>
      <c r="CM7571" s="3" t="s">
        <v>19850</v>
      </c>
      <c r="CQ7571" s="3" t="str">
        <f>CONCATENATE(baseURL!$A$1,baseURL!$B$1,"+Acetyl",baseURL!$C$1,".",C7571,".",L7571,".pkl&amp;seq=",BC7571,"&amp;varMods=Sodiated-D")</f>
        <v>http://proteomics.broadinstitute.org/millscripts/viewfeed.pl?side=xl&amp;cycle=1&amp;fixedMods=iaaC+Acetyl&amp;file=msdataSM/iPRG2012_nd/cpick_in/iPRG2012_nd.4086.2.3.pkl&amp;seq=SNPFDLLGNdVEDADVVVLPPKELVK&amp;varMods=Sodiated-D</v>
      </c>
    </row>
    <row r="7572" spans="1:104" x14ac:dyDescent="0.2">
      <c r="A7572" s="3">
        <v>882</v>
      </c>
      <c r="B7572" s="2" t="s">
        <v>19851</v>
      </c>
      <c r="C7572" s="2" t="s">
        <v>19852</v>
      </c>
      <c r="D7572" s="3">
        <v>17723</v>
      </c>
      <c r="E7572" s="3">
        <v>17707</v>
      </c>
      <c r="F7572" s="3">
        <v>85829</v>
      </c>
      <c r="G7572" s="3">
        <v>21793</v>
      </c>
      <c r="H7572" s="3">
        <v>74.5488</v>
      </c>
      <c r="I7572" s="30">
        <v>933.81528000000003</v>
      </c>
      <c r="J7572" s="30">
        <v>933.81513429999995</v>
      </c>
      <c r="K7572" s="30">
        <v>1.4999999999999999E-4</v>
      </c>
      <c r="L7572" s="3">
        <v>0</v>
      </c>
      <c r="M7572" s="3">
        <v>3</v>
      </c>
      <c r="N7572" s="10">
        <f t="shared" si="826"/>
        <v>1</v>
      </c>
      <c r="O7572" s="35">
        <v>3</v>
      </c>
      <c r="Q7572" s="32">
        <v>2799.4287800000002</v>
      </c>
      <c r="R7572" s="32">
        <v>933.81443999999999</v>
      </c>
      <c r="S7572" s="18">
        <f t="shared" si="827"/>
        <v>0.8995363147728298</v>
      </c>
      <c r="T7572" s="18">
        <f t="shared" si="828"/>
        <v>0.74350959914876902</v>
      </c>
      <c r="U7572" s="18">
        <f t="shared" si="829"/>
        <v>0.38551556345667781</v>
      </c>
      <c r="V7572" s="30">
        <v>933.81479999999999</v>
      </c>
      <c r="W7572" s="3" t="s">
        <v>47</v>
      </c>
      <c r="X7572" s="3" t="s">
        <v>47</v>
      </c>
      <c r="Y7572" s="3" t="s">
        <v>47</v>
      </c>
      <c r="AA7572" s="3" t="s">
        <v>47</v>
      </c>
      <c r="AD7572" s="3" t="s">
        <v>47</v>
      </c>
      <c r="AE7572" s="3" t="s">
        <v>47</v>
      </c>
      <c r="AF7572" s="3" t="s">
        <v>47</v>
      </c>
      <c r="AL7572" s="3" t="s">
        <v>52</v>
      </c>
      <c r="AO7572" s="3" t="s">
        <v>47</v>
      </c>
      <c r="AQ7572" s="3" t="s">
        <v>47</v>
      </c>
      <c r="AU7572" s="3">
        <v>0</v>
      </c>
      <c r="AV7572" s="3">
        <v>9</v>
      </c>
      <c r="AW7572" s="3">
        <v>4</v>
      </c>
      <c r="AX7572" s="3">
        <v>5</v>
      </c>
      <c r="AY7572" s="3">
        <v>55.56</v>
      </c>
      <c r="AZ7572" s="6" t="str">
        <f t="shared" si="830"/>
        <v>4087.1</v>
      </c>
      <c r="BB7572" s="12" t="s">
        <v>79</v>
      </c>
      <c r="BC7572" s="12" t="s">
        <v>19817</v>
      </c>
      <c r="BJ7572" s="12">
        <f t="shared" si="831"/>
        <v>0</v>
      </c>
      <c r="BK7572" s="12">
        <f t="shared" si="832"/>
        <v>0</v>
      </c>
      <c r="BL7572" s="3" t="s">
        <v>162</v>
      </c>
      <c r="BM7572" s="3" t="s">
        <v>162</v>
      </c>
      <c r="BR7572" s="3" t="s">
        <v>162</v>
      </c>
      <c r="BU7572" s="3" t="s">
        <v>19853</v>
      </c>
      <c r="BZ7572" s="3" t="s">
        <v>19818</v>
      </c>
      <c r="CB7572" s="3" t="s">
        <v>19853</v>
      </c>
      <c r="CM7572" s="3" t="s">
        <v>19820</v>
      </c>
      <c r="CQ7572" s="3" t="str">
        <f>CONCATENATE(baseURL!$A$1,baseURL!$B$1,"+Acetyl",baseURL!$C$1,".",C7572,".",L7572,".pkl&amp;seq=",BC7572,"&amp;varMods=Sodiated-D+Sodiated-E")</f>
        <v>http://proteomics.broadinstitute.org/millscripts/viewfeed.pl?side=xl&amp;cycle=1&amp;fixedMods=iaaC+Acetyl&amp;file=msdataSM/iPRG2012_nd/cpick_in/iPRG2012_nd.4087.1.0.pkl&amp;seq=SLPATFDLTPeDAQLLLAANTHLGAR&amp;varMods=Sodiated-D+Sodiated-E</v>
      </c>
    </row>
    <row r="7573" spans="1:104" x14ac:dyDescent="0.2">
      <c r="A7573" s="3">
        <v>5617</v>
      </c>
      <c r="B7573" s="2" t="s">
        <v>19854</v>
      </c>
      <c r="C7573" s="2" t="s">
        <v>19855</v>
      </c>
      <c r="D7573" s="3">
        <v>17724</v>
      </c>
      <c r="E7573" s="3">
        <v>17708</v>
      </c>
      <c r="F7573" s="3">
        <v>85850</v>
      </c>
      <c r="G7573" s="3">
        <v>21795</v>
      </c>
      <c r="H7573" s="3">
        <v>74.5732</v>
      </c>
      <c r="I7573" s="30">
        <v>685.68291999999997</v>
      </c>
      <c r="J7573" s="30">
        <v>685.6822932</v>
      </c>
      <c r="K7573" s="30">
        <v>6.3000000000000003E-4</v>
      </c>
      <c r="L7573" s="3">
        <v>3</v>
      </c>
      <c r="M7573" s="3">
        <v>3</v>
      </c>
      <c r="N7573" s="10">
        <f t="shared" si="826"/>
        <v>1</v>
      </c>
      <c r="O7573" s="35">
        <v>3</v>
      </c>
      <c r="P7573" s="17"/>
      <c r="Q7573" s="40">
        <v>2055.0240600000002</v>
      </c>
      <c r="R7573" s="40">
        <v>685.67953999999997</v>
      </c>
      <c r="S7573" s="18">
        <f t="shared" si="827"/>
        <v>4.9294164442952946</v>
      </c>
      <c r="T7573" s="18">
        <f t="shared" si="828"/>
        <v>4.0152867913037191</v>
      </c>
      <c r="U7573" s="18">
        <f t="shared" si="829"/>
        <v>3.5876817908871441</v>
      </c>
      <c r="V7573" s="30">
        <v>685.68200000000002</v>
      </c>
      <c r="W7573" s="3" t="s">
        <v>52</v>
      </c>
      <c r="X7573" s="3" t="s">
        <v>47</v>
      </c>
      <c r="Y7573" s="3" t="s">
        <v>47</v>
      </c>
      <c r="Z7573" s="3" t="s">
        <v>47</v>
      </c>
      <c r="AA7573" s="3" t="s">
        <v>48</v>
      </c>
      <c r="AB7573" s="12" t="s">
        <v>47</v>
      </c>
      <c r="AC7573" s="3" t="s">
        <v>47</v>
      </c>
      <c r="AD7573" s="3" t="s">
        <v>47</v>
      </c>
      <c r="AE7573" s="3" t="s">
        <v>47</v>
      </c>
      <c r="AF7573" s="3" t="s">
        <v>47</v>
      </c>
      <c r="AG7573" s="3" t="s">
        <v>47</v>
      </c>
      <c r="AH7573" s="3" t="s">
        <v>47</v>
      </c>
      <c r="AI7573" s="3" t="s">
        <v>47</v>
      </c>
      <c r="AJ7573" s="3" t="s">
        <v>47</v>
      </c>
      <c r="AK7573" s="3" t="s">
        <v>48</v>
      </c>
      <c r="AL7573" s="3" t="s">
        <v>47</v>
      </c>
      <c r="AM7573" s="3" t="s">
        <v>47</v>
      </c>
      <c r="AU7573" s="3">
        <v>0</v>
      </c>
      <c r="AV7573" s="3">
        <v>14</v>
      </c>
      <c r="AW7573" s="3">
        <v>1</v>
      </c>
      <c r="AX7573" s="3">
        <v>14</v>
      </c>
      <c r="AY7573" s="3">
        <v>100</v>
      </c>
      <c r="AZ7573" s="6" t="str">
        <f t="shared" si="830"/>
        <v>4088.1</v>
      </c>
      <c r="BC7573" s="12" t="s">
        <v>19823</v>
      </c>
      <c r="BJ7573" s="12">
        <f t="shared" si="831"/>
        <v>0</v>
      </c>
      <c r="BK7573" s="12">
        <f t="shared" si="832"/>
        <v>0</v>
      </c>
      <c r="CQ7573" s="3" t="str">
        <f>CONCATENATE(baseURL!$A$1,baseURL!$B$1,baseURL!$C$1,".",C7573,".",L7573,".pkl&amp;seq=",BC7573)</f>
        <v>http://proteomics.broadinstitute.org/millscripts/viewfeed.pl?side=xl&amp;cycle=1&amp;fixedMods=iaaC&amp;file=msdataSM/iPRG2012_nd/cpick_in/iPRG2012_nd.4088.1.3.pkl&amp;seq=ETNPGTDVTVSSVESVLAHL</v>
      </c>
    </row>
    <row r="7574" spans="1:104" x14ac:dyDescent="0.2">
      <c r="A7574" s="3">
        <v>5720</v>
      </c>
      <c r="B7574" s="2" t="s">
        <v>19856</v>
      </c>
      <c r="C7574" s="2" t="s">
        <v>19857</v>
      </c>
      <c r="D7574" s="3">
        <v>17725</v>
      </c>
      <c r="E7574" s="3">
        <v>17709</v>
      </c>
      <c r="F7574" s="3">
        <v>85871</v>
      </c>
      <c r="G7574" s="3">
        <v>21797</v>
      </c>
      <c r="H7574" s="3">
        <v>74.597499999999997</v>
      </c>
      <c r="I7574" s="30">
        <v>759.43577000000005</v>
      </c>
      <c r="J7574" s="30">
        <v>759.43290090000005</v>
      </c>
      <c r="K7574" s="30">
        <v>2.8700000000000002E-3</v>
      </c>
      <c r="L7574" s="3">
        <v>3</v>
      </c>
      <c r="M7574" s="3">
        <v>3</v>
      </c>
      <c r="N7574" s="10">
        <f t="shared" si="826"/>
        <v>1</v>
      </c>
      <c r="O7574" s="35">
        <v>3</v>
      </c>
      <c r="P7574" s="17"/>
      <c r="Q7574" s="40">
        <v>2276.28015</v>
      </c>
      <c r="R7574" s="40">
        <v>759.43156999999997</v>
      </c>
      <c r="S7574" s="18">
        <f t="shared" si="827"/>
        <v>5.5304522039853863</v>
      </c>
      <c r="T7574" s="18">
        <f t="shared" si="828"/>
        <v>1.752494961573051</v>
      </c>
      <c r="U7574" s="18">
        <f t="shared" si="829"/>
        <v>1.6196324312377217</v>
      </c>
      <c r="V7574" s="30">
        <v>759.43280000000004</v>
      </c>
      <c r="W7574" s="3" t="s">
        <v>47</v>
      </c>
      <c r="X7574" s="3" t="s">
        <v>47</v>
      </c>
      <c r="Y7574" s="3" t="s">
        <v>47</v>
      </c>
      <c r="Z7574" s="3" t="s">
        <v>47</v>
      </c>
      <c r="AA7574" s="3" t="s">
        <v>48</v>
      </c>
      <c r="AB7574" s="12" t="s">
        <v>47</v>
      </c>
      <c r="AC7574" s="3" t="s">
        <v>47</v>
      </c>
      <c r="AD7574" s="3" t="s">
        <v>47</v>
      </c>
      <c r="AE7574" s="3" t="s">
        <v>47</v>
      </c>
      <c r="AF7574" s="3" t="s">
        <v>47</v>
      </c>
      <c r="AG7574" s="3" t="s">
        <v>47</v>
      </c>
      <c r="AI7574" s="3" t="s">
        <v>47</v>
      </c>
      <c r="AJ7574" s="3" t="s">
        <v>47</v>
      </c>
      <c r="AK7574" s="3" t="s">
        <v>47</v>
      </c>
      <c r="AL7574" s="3" t="s">
        <v>47</v>
      </c>
      <c r="AM7574" s="3" t="s">
        <v>47</v>
      </c>
      <c r="AN7574" s="3" t="s">
        <v>47</v>
      </c>
      <c r="AU7574" s="3">
        <v>0</v>
      </c>
      <c r="AV7574" s="3">
        <v>16</v>
      </c>
      <c r="AW7574" s="3">
        <v>1</v>
      </c>
      <c r="AX7574" s="3">
        <v>16</v>
      </c>
      <c r="AY7574" s="3">
        <v>100</v>
      </c>
      <c r="AZ7574" s="6" t="str">
        <f t="shared" si="830"/>
        <v>4089.1</v>
      </c>
      <c r="BC7574" s="12" t="s">
        <v>19858</v>
      </c>
      <c r="BJ7574" s="12">
        <f t="shared" si="831"/>
        <v>0</v>
      </c>
      <c r="BK7574" s="12">
        <f t="shared" si="832"/>
        <v>0</v>
      </c>
      <c r="CQ7574" s="3" t="str">
        <f>CONCATENATE(baseURL!$A$1,baseURL!$B$1,baseURL!$C$1,".",C7574,".",L7574,".pkl&amp;seq=",BC7574)</f>
        <v>http://proteomics.broadinstitute.org/millscripts/viewfeed.pl?side=xl&amp;cycle=1&amp;fixedMods=iaaC&amp;file=msdataSM/iPRG2012_nd/cpick_in/iPRG2012_nd.4089.1.3.pkl&amp;seq=FLSQPFAVAEVFTGLPGKLVR</v>
      </c>
    </row>
    <row r="7575" spans="1:104" x14ac:dyDescent="0.2">
      <c r="A7575" s="3">
        <v>870</v>
      </c>
      <c r="B7575" s="2" t="s">
        <v>19859</v>
      </c>
      <c r="C7575" s="2" t="s">
        <v>19860</v>
      </c>
      <c r="D7575" s="3">
        <v>17726</v>
      </c>
      <c r="E7575" s="3">
        <v>17710</v>
      </c>
      <c r="F7575" s="3">
        <v>85892</v>
      </c>
      <c r="G7575" s="3">
        <v>21799</v>
      </c>
      <c r="H7575" s="3">
        <v>74.621799999999993</v>
      </c>
      <c r="I7575" s="30">
        <v>693.00924999999995</v>
      </c>
      <c r="J7575" s="30">
        <v>693.00756490000003</v>
      </c>
      <c r="K7575" s="30">
        <v>1.6900000000000001E-3</v>
      </c>
      <c r="L7575" s="3">
        <v>3</v>
      </c>
      <c r="M7575" s="3">
        <v>3</v>
      </c>
      <c r="N7575" s="10">
        <f t="shared" si="826"/>
        <v>1</v>
      </c>
      <c r="O7575" s="35">
        <v>3</v>
      </c>
      <c r="P7575" s="17"/>
      <c r="Q7575" s="40">
        <v>2077.0059999999999</v>
      </c>
      <c r="R7575" s="32">
        <v>693.00684999999999</v>
      </c>
      <c r="S7575" s="18">
        <f t="shared" si="827"/>
        <v>3.4631692312507227</v>
      </c>
      <c r="T7575" s="18">
        <f t="shared" si="828"/>
        <v>1.0315915348429046</v>
      </c>
      <c r="U7575" s="18">
        <f t="shared" si="829"/>
        <v>0.93794166690301883</v>
      </c>
      <c r="V7575" s="30">
        <v>693.00750000000005</v>
      </c>
      <c r="W7575" s="3" t="s">
        <v>47</v>
      </c>
      <c r="X7575" s="3" t="s">
        <v>47</v>
      </c>
      <c r="Y7575" s="3" t="s">
        <v>47</v>
      </c>
      <c r="AA7575" s="3" t="s">
        <v>48</v>
      </c>
      <c r="AD7575" s="3" t="s">
        <v>47</v>
      </c>
      <c r="AE7575" s="3" t="s">
        <v>47</v>
      </c>
      <c r="AF7575" s="3" t="s">
        <v>47</v>
      </c>
      <c r="AG7575" s="3" t="s">
        <v>52</v>
      </c>
      <c r="AI7575" s="3" t="s">
        <v>52</v>
      </c>
      <c r="AJ7575" s="3" t="s">
        <v>47</v>
      </c>
      <c r="AO7575" s="3" t="s">
        <v>47</v>
      </c>
      <c r="AQ7575" s="3" t="s">
        <v>47</v>
      </c>
      <c r="AU7575" s="3">
        <v>0</v>
      </c>
      <c r="AV7575" s="3">
        <v>9</v>
      </c>
      <c r="AW7575" s="3">
        <v>4</v>
      </c>
      <c r="AX7575" s="3">
        <v>6</v>
      </c>
      <c r="AY7575" s="3">
        <v>66.67</v>
      </c>
      <c r="AZ7575" s="6" t="str">
        <f t="shared" si="830"/>
        <v>4090.1</v>
      </c>
      <c r="BC7575" s="12" t="s">
        <v>19826</v>
      </c>
      <c r="BJ7575" s="12">
        <f t="shared" si="831"/>
        <v>0</v>
      </c>
      <c r="BK7575" s="12">
        <f t="shared" si="832"/>
        <v>0</v>
      </c>
      <c r="BL7575" s="3" t="s">
        <v>162</v>
      </c>
      <c r="BR7575" s="3" t="s">
        <v>162</v>
      </c>
      <c r="BZ7575" s="3" t="s">
        <v>19861</v>
      </c>
      <c r="CF7575" s="3" t="s">
        <v>19862</v>
      </c>
      <c r="CM7575" s="3" t="s">
        <v>19863</v>
      </c>
      <c r="CQ7575" s="3" t="str">
        <f>CONCATENATE(baseURL!$A$1,baseURL!$B$1,baseURL!$C$1,".",C7575,".",L7575,".pkl&amp;seq=",BC7575,"&amp;varMods=Sodiated-D")</f>
        <v>http://proteomics.broadinstitute.org/millscripts/viewfeed.pl?side=xl&amp;cycle=1&amp;fixedMods=iaaC&amp;file=msdataSM/iPRG2012_nd/cpick_in/iPRG2012_nd.4090.1.3.pkl&amp;seq=ETNPGTdVTVSSVESVLAHL&amp;varMods=Sodiated-D</v>
      </c>
    </row>
    <row r="7576" spans="1:104" x14ac:dyDescent="0.2">
      <c r="A7576" s="3">
        <v>6369</v>
      </c>
      <c r="B7576" s="2" t="s">
        <v>19864</v>
      </c>
      <c r="C7576" s="2" t="s">
        <v>19865</v>
      </c>
      <c r="D7576" s="3">
        <v>17727</v>
      </c>
      <c r="E7576" s="3">
        <v>17711</v>
      </c>
      <c r="F7576" s="3">
        <v>85913</v>
      </c>
      <c r="G7576" s="3">
        <v>21801</v>
      </c>
      <c r="H7576" s="3">
        <v>74.646199999999993</v>
      </c>
      <c r="I7576" s="30">
        <v>913.50198</v>
      </c>
      <c r="J7576" s="30">
        <v>913.50153239999997</v>
      </c>
      <c r="K7576" s="30">
        <v>4.4999999999999999E-4</v>
      </c>
      <c r="L7576" s="3">
        <v>2</v>
      </c>
      <c r="M7576" s="3">
        <v>2</v>
      </c>
      <c r="N7576" s="10">
        <f t="shared" si="826"/>
        <v>1</v>
      </c>
      <c r="O7576" s="35">
        <v>2</v>
      </c>
      <c r="P7576" s="17"/>
      <c r="Q7576" s="40">
        <v>1825.99459</v>
      </c>
      <c r="R7576" s="40">
        <v>913.50093000000004</v>
      </c>
      <c r="S7576" s="18">
        <f t="shared" si="827"/>
        <v>1.1494241171312241</v>
      </c>
      <c r="T7576" s="18">
        <f t="shared" si="828"/>
        <v>0.65944103629350181</v>
      </c>
      <c r="U7576" s="18">
        <f t="shared" si="829"/>
        <v>0.73344205573355592</v>
      </c>
      <c r="V7576" s="30">
        <v>913.50160000000005</v>
      </c>
      <c r="W7576" s="3" t="s">
        <v>47</v>
      </c>
      <c r="X7576" s="3" t="s">
        <v>47</v>
      </c>
      <c r="Y7576" s="3" t="s">
        <v>47</v>
      </c>
      <c r="Z7576" s="3" t="s">
        <v>47</v>
      </c>
      <c r="AA7576" s="3" t="s">
        <v>47</v>
      </c>
      <c r="AB7576" s="12" t="s">
        <v>47</v>
      </c>
      <c r="AC7576" s="3" t="s">
        <v>47</v>
      </c>
      <c r="AD7576" s="3" t="s">
        <v>47</v>
      </c>
      <c r="AE7576" s="3" t="s">
        <v>47</v>
      </c>
      <c r="AF7576" s="3" t="s">
        <v>47</v>
      </c>
      <c r="AG7576" s="3" t="s">
        <v>47</v>
      </c>
      <c r="AH7576" s="3" t="s">
        <v>47</v>
      </c>
      <c r="AI7576" s="3" t="s">
        <v>47</v>
      </c>
      <c r="AJ7576" s="3" t="s">
        <v>47</v>
      </c>
      <c r="AK7576" s="3" t="s">
        <v>48</v>
      </c>
      <c r="AL7576" s="3" t="s">
        <v>47</v>
      </c>
      <c r="AU7576" s="3">
        <v>0</v>
      </c>
      <c r="AV7576" s="3">
        <v>15</v>
      </c>
      <c r="AW7576" s="3">
        <v>1</v>
      </c>
      <c r="AX7576" s="3">
        <v>15</v>
      </c>
      <c r="AY7576" s="3">
        <v>100</v>
      </c>
      <c r="AZ7576" s="6" t="str">
        <f t="shared" si="830"/>
        <v>4091.1</v>
      </c>
      <c r="BC7576" s="12" t="s">
        <v>19866</v>
      </c>
      <c r="BJ7576" s="12">
        <f t="shared" si="831"/>
        <v>0</v>
      </c>
      <c r="BK7576" s="12">
        <f t="shared" si="832"/>
        <v>0</v>
      </c>
      <c r="CQ7576" s="3" t="str">
        <f>CONCATENATE(baseURL!$A$1,baseURL!$B$1,baseURL!$C$1,".",C7576,".",L7576,".pkl&amp;seq=",BC7576)</f>
        <v>http://proteomics.broadinstitute.org/millscripts/viewfeed.pl?side=xl&amp;cycle=1&amp;fixedMods=iaaC&amp;file=msdataSM/iPRG2012_nd/cpick_in/iPRG2012_nd.4091.1.2.pkl&amp;seq=TLVDSGKLPSSLLSYFV</v>
      </c>
    </row>
    <row r="7577" spans="1:104" x14ac:dyDescent="0.2">
      <c r="A7577" s="3">
        <v>6949</v>
      </c>
      <c r="B7577" s="2" t="s">
        <v>19867</v>
      </c>
      <c r="C7577" s="2" t="s">
        <v>19864</v>
      </c>
      <c r="D7577" s="3">
        <v>17729</v>
      </c>
      <c r="E7577" s="3">
        <v>17713</v>
      </c>
      <c r="F7577" s="3">
        <v>85935</v>
      </c>
      <c r="G7577" s="3">
        <v>21804</v>
      </c>
      <c r="H7577" s="3">
        <v>74.670500000000004</v>
      </c>
      <c r="I7577" s="30">
        <v>795.11066000000005</v>
      </c>
      <c r="J7577" s="30">
        <v>795.10870420000003</v>
      </c>
      <c r="K7577" s="30">
        <v>1.9599999999999999E-3</v>
      </c>
      <c r="L7577" s="3">
        <v>3</v>
      </c>
      <c r="M7577" s="3">
        <v>3</v>
      </c>
      <c r="N7577" s="10">
        <f t="shared" si="826"/>
        <v>1</v>
      </c>
      <c r="O7577" s="35">
        <v>3</v>
      </c>
      <c r="P7577" s="17"/>
      <c r="Q7577" s="40">
        <v>2383.3078799999998</v>
      </c>
      <c r="R7577" s="40">
        <v>795.10748000000001</v>
      </c>
      <c r="S7577" s="18">
        <f t="shared" si="827"/>
        <v>3.9994592932807489</v>
      </c>
      <c r="T7577" s="18">
        <f t="shared" si="828"/>
        <v>1.5396660587625355</v>
      </c>
      <c r="U7577" s="18">
        <f t="shared" si="829"/>
        <v>1.6601529141245641</v>
      </c>
      <c r="V7577" s="30">
        <v>795.10879999999997</v>
      </c>
      <c r="W7577" s="3" t="s">
        <v>47</v>
      </c>
      <c r="X7577" s="3" t="s">
        <v>47</v>
      </c>
      <c r="Y7577" s="3" t="s">
        <v>47</v>
      </c>
      <c r="Z7577" s="3" t="s">
        <v>47</v>
      </c>
      <c r="AA7577" s="3" t="s">
        <v>47</v>
      </c>
      <c r="AB7577" s="12" t="s">
        <v>47</v>
      </c>
      <c r="AC7577" s="3" t="s">
        <v>47</v>
      </c>
      <c r="AD7577" s="3" t="s">
        <v>47</v>
      </c>
      <c r="AE7577" s="3" t="s">
        <v>47</v>
      </c>
      <c r="AF7577" s="3" t="s">
        <v>47</v>
      </c>
      <c r="AG7577" s="3" t="s">
        <v>47</v>
      </c>
      <c r="AH7577" s="3" t="s">
        <v>47</v>
      </c>
      <c r="AI7577" s="3" t="s">
        <v>47</v>
      </c>
      <c r="AJ7577" s="3" t="s">
        <v>47</v>
      </c>
      <c r="AK7577" s="3" t="s">
        <v>47</v>
      </c>
      <c r="AL7577" s="3" t="s">
        <v>47</v>
      </c>
      <c r="AM7577" s="3" t="s">
        <v>47</v>
      </c>
      <c r="AN7577" s="3" t="s">
        <v>47</v>
      </c>
      <c r="AO7577" s="3" t="s">
        <v>47</v>
      </c>
      <c r="AP7577" s="3" t="s">
        <v>48</v>
      </c>
      <c r="AQ7577" s="3" t="s">
        <v>47</v>
      </c>
      <c r="AU7577" s="3">
        <v>0</v>
      </c>
      <c r="AV7577" s="3">
        <v>20</v>
      </c>
      <c r="AW7577" s="3">
        <v>2</v>
      </c>
      <c r="AX7577" s="3">
        <v>19</v>
      </c>
      <c r="AY7577" s="3">
        <v>95</v>
      </c>
      <c r="AZ7577" s="6" t="str">
        <f t="shared" si="830"/>
        <v>4092.2</v>
      </c>
      <c r="BB7577" s="12" t="s">
        <v>79</v>
      </c>
      <c r="BC7577" s="12" t="s">
        <v>19868</v>
      </c>
      <c r="BJ7577" s="12">
        <f t="shared" si="831"/>
        <v>0</v>
      </c>
      <c r="BK7577" s="12">
        <f t="shared" si="832"/>
        <v>0</v>
      </c>
      <c r="BU7577" s="3" t="s">
        <v>19869</v>
      </c>
      <c r="CQ7577" s="3" t="str">
        <f>CONCATENATE(baseURL!$A$1,baseURL!$B$1,"+Acetyl",baseURL!$C$1,".",C7577,".",L7577,".pkl&amp;seq=",BC7577)</f>
        <v>http://proteomics.broadinstitute.org/millscripts/viewfeed.pl?side=xl&amp;cycle=1&amp;fixedMods=iaaC+Acetyl&amp;file=msdataSM/iPRG2012_nd/cpick_in/iPRG2012_nd.4092.2.3.pkl&amp;seq=SNELELLQKQVSELQDLVKK</v>
      </c>
    </row>
    <row r="7578" spans="1:104" x14ac:dyDescent="0.2">
      <c r="A7578" s="3">
        <v>171</v>
      </c>
      <c r="B7578" s="2" t="s">
        <v>19870</v>
      </c>
      <c r="C7578" s="2" t="s">
        <v>19871</v>
      </c>
      <c r="D7578" s="3">
        <v>17730</v>
      </c>
      <c r="E7578" s="3">
        <v>17714</v>
      </c>
      <c r="F7578" s="3">
        <v>85955</v>
      </c>
      <c r="G7578" s="3">
        <v>21806</v>
      </c>
      <c r="H7578" s="3">
        <v>74.694800000000001</v>
      </c>
      <c r="I7578" s="30">
        <v>955.50477000000001</v>
      </c>
      <c r="J7578" s="30">
        <v>955.50399440000001</v>
      </c>
      <c r="K7578" s="30">
        <v>7.7999999999999999E-4</v>
      </c>
      <c r="L7578" s="3">
        <v>3</v>
      </c>
      <c r="M7578" s="3">
        <v>3</v>
      </c>
      <c r="N7578" s="10">
        <f t="shared" si="826"/>
        <v>1</v>
      </c>
      <c r="O7578" s="35">
        <v>3</v>
      </c>
      <c r="P7578" s="17"/>
      <c r="Q7578" s="40">
        <v>2864.49278</v>
      </c>
      <c r="R7578" s="40">
        <v>955.50244999999995</v>
      </c>
      <c r="S7578" s="18">
        <f t="shared" si="827"/>
        <v>2.428041916642159</v>
      </c>
      <c r="T7578" s="18">
        <f t="shared" si="828"/>
        <v>1.6163223862555944</v>
      </c>
      <c r="U7578" s="18">
        <f t="shared" si="829"/>
        <v>1.4128692187049681</v>
      </c>
      <c r="V7578" s="30">
        <v>955.50379999999996</v>
      </c>
      <c r="W7578" s="3" t="s">
        <v>47</v>
      </c>
      <c r="X7578" s="3" t="s">
        <v>47</v>
      </c>
      <c r="Y7578" s="3" t="s">
        <v>65</v>
      </c>
      <c r="Z7578" s="3" t="s">
        <v>47</v>
      </c>
      <c r="AA7578" s="3" t="s">
        <v>48</v>
      </c>
      <c r="AB7578" s="12" t="s">
        <v>47</v>
      </c>
      <c r="AC7578" s="3" t="s">
        <v>47</v>
      </c>
      <c r="AD7578" s="3" t="s">
        <v>47</v>
      </c>
      <c r="AE7578" s="3" t="s">
        <v>47</v>
      </c>
      <c r="AF7578" s="3" t="s">
        <v>47</v>
      </c>
      <c r="AG7578" s="3" t="s">
        <v>47</v>
      </c>
      <c r="AI7578" s="3" t="s">
        <v>47</v>
      </c>
      <c r="AJ7578" s="3" t="s">
        <v>47</v>
      </c>
      <c r="AK7578" s="3" t="s">
        <v>47</v>
      </c>
      <c r="AL7578" s="3" t="s">
        <v>47</v>
      </c>
      <c r="AO7578" s="3" t="s">
        <v>47</v>
      </c>
      <c r="AP7578" s="3" t="s">
        <v>48</v>
      </c>
      <c r="AQ7578" s="3" t="s">
        <v>47</v>
      </c>
      <c r="AU7578" s="3">
        <v>1</v>
      </c>
      <c r="AV7578" s="3">
        <v>15</v>
      </c>
      <c r="AW7578" s="3">
        <v>1</v>
      </c>
      <c r="AX7578" s="3">
        <v>15</v>
      </c>
      <c r="AY7578" s="3">
        <v>100</v>
      </c>
      <c r="AZ7578" s="6" t="str">
        <f t="shared" si="830"/>
        <v>4093.1</v>
      </c>
      <c r="BB7578" s="12" t="s">
        <v>79</v>
      </c>
      <c r="BC7578" s="12" t="s">
        <v>19801</v>
      </c>
      <c r="BJ7578" s="12">
        <f t="shared" si="831"/>
        <v>0</v>
      </c>
      <c r="BK7578" s="12">
        <f t="shared" si="832"/>
        <v>0</v>
      </c>
      <c r="BU7578" s="3" t="s">
        <v>19872</v>
      </c>
      <c r="CQ7578" s="3" t="str">
        <f>CONCATENATE(baseURL!$A$1,baseURL!$B$1,"+Acetyl",baseURL!$C$1,".",C7578,".",L7578,".pkl&amp;seq=",BC7578)</f>
        <v>http://proteomics.broadinstitute.org/millscripts/viewfeed.pl?side=xl&amp;cycle=1&amp;fixedMods=iaaC+Acetyl&amp;file=msdataSM/iPRG2012_nd/cpick_in/iPRG2012_nd.4093.1.3.pkl&amp;seq=SNPFDLLGNDVEDADVVVLPPKELVK</v>
      </c>
    </row>
    <row r="7579" spans="1:104" x14ac:dyDescent="0.2">
      <c r="A7579" s="3">
        <v>879</v>
      </c>
      <c r="B7579" s="2" t="s">
        <v>19873</v>
      </c>
      <c r="C7579" s="2" t="s">
        <v>19874</v>
      </c>
      <c r="D7579" s="3">
        <v>17731</v>
      </c>
      <c r="E7579" s="3">
        <v>17715</v>
      </c>
      <c r="F7579" s="3">
        <v>85997</v>
      </c>
      <c r="G7579" s="3">
        <v>21809</v>
      </c>
      <c r="H7579" s="3">
        <v>74.716800000000006</v>
      </c>
      <c r="I7579" s="30">
        <v>691.34869000000003</v>
      </c>
      <c r="J7579" s="30">
        <v>691.34796800000004</v>
      </c>
      <c r="K7579" s="30">
        <v>7.2000000000000005E-4</v>
      </c>
      <c r="L7579" s="3">
        <v>3</v>
      </c>
      <c r="M7579" s="3">
        <v>3</v>
      </c>
      <c r="N7579" s="10">
        <f t="shared" si="826"/>
        <v>1</v>
      </c>
      <c r="O7579" s="35">
        <v>3</v>
      </c>
      <c r="P7579" s="17"/>
      <c r="Q7579" s="37">
        <v>2072.0321100000001</v>
      </c>
      <c r="R7579" s="37">
        <v>691.34888999999998</v>
      </c>
      <c r="S7579" s="18">
        <f t="shared" si="827"/>
        <v>-0.28928953650275752</v>
      </c>
      <c r="T7579" s="18">
        <f t="shared" si="828"/>
        <v>-1.3336247635342418</v>
      </c>
      <c r="U7579" s="18">
        <f t="shared" si="829"/>
        <v>-1.2873384377990436</v>
      </c>
      <c r="V7579" s="30">
        <v>691.34799999999996</v>
      </c>
      <c r="X7579" s="3" t="s">
        <v>47</v>
      </c>
      <c r="Y7579" s="3" t="s">
        <v>47</v>
      </c>
      <c r="AA7579" s="3" t="s">
        <v>47</v>
      </c>
      <c r="AB7579" s="12" t="s">
        <v>52</v>
      </c>
      <c r="AD7579" s="3" t="s">
        <v>47</v>
      </c>
      <c r="AE7579" s="3" t="s">
        <v>47</v>
      </c>
      <c r="AF7579" s="3" t="s">
        <v>47</v>
      </c>
      <c r="AG7579" s="3" t="s">
        <v>52</v>
      </c>
      <c r="AL7579" s="3" t="s">
        <v>52</v>
      </c>
      <c r="AO7579" s="3" t="s">
        <v>48</v>
      </c>
      <c r="AU7579" s="3">
        <v>0</v>
      </c>
      <c r="AV7579" s="3">
        <v>6</v>
      </c>
      <c r="AW7579" s="3">
        <v>3</v>
      </c>
      <c r="AX7579" s="3">
        <v>4</v>
      </c>
      <c r="AY7579" s="3">
        <v>66.67</v>
      </c>
      <c r="AZ7579" s="6" t="str">
        <f t="shared" si="830"/>
        <v>4095.1</v>
      </c>
      <c r="BC7579" s="12" t="s">
        <v>19875</v>
      </c>
      <c r="BJ7579" s="12">
        <f t="shared" si="831"/>
        <v>0</v>
      </c>
      <c r="BK7579" s="12">
        <f t="shared" si="832"/>
        <v>0</v>
      </c>
      <c r="BM7579" s="3" t="s">
        <v>10280</v>
      </c>
      <c r="BR7579" s="3" t="s">
        <v>10280</v>
      </c>
      <c r="BZ7579" s="3" t="s">
        <v>19876</v>
      </c>
      <c r="CA7579" s="3" t="s">
        <v>19877</v>
      </c>
      <c r="CQ7579" s="3" t="str">
        <f>CONCATENATE(baseURL!$A$1,baseURL!$B$1,baseURL!$C$1,".",C7579,".",L7579,".pkl&amp;seq=",BC7579,"&amp;varMods=Potassiated-E")</f>
        <v>http://proteomics.broadinstitute.org/millscripts/viewfeed.pl?side=xl&amp;cycle=1&amp;fixedMods=iaaC&amp;file=msdataSM/iPRG2012_nd/cpick_in/iPRG2012_nd.4095.1.3.pkl&amp;seq=NMLLVPeMLGSVVGLYNGK&amp;varMods=Potassiated-E</v>
      </c>
      <c r="CR7579" s="7"/>
      <c r="CS7579" s="7"/>
    </row>
    <row r="7580" spans="1:104" x14ac:dyDescent="0.2">
      <c r="A7580" s="3">
        <v>6670</v>
      </c>
      <c r="B7580" s="2" t="s">
        <v>19883</v>
      </c>
      <c r="C7580" s="2" t="s">
        <v>19884</v>
      </c>
      <c r="D7580" s="3">
        <v>17733</v>
      </c>
      <c r="E7580" s="3">
        <v>17717</v>
      </c>
      <c r="F7580" s="3">
        <v>86039</v>
      </c>
      <c r="G7580" s="3">
        <v>21813</v>
      </c>
      <c r="H7580" s="3">
        <v>74.755600000000001</v>
      </c>
      <c r="I7580" s="30">
        <v>779.12653999999998</v>
      </c>
      <c r="J7580" s="30">
        <v>779.12665619999996</v>
      </c>
      <c r="K7580" s="30">
        <v>-1.2E-4</v>
      </c>
      <c r="L7580" s="3">
        <v>3</v>
      </c>
      <c r="M7580" s="3">
        <v>3</v>
      </c>
      <c r="N7580" s="10">
        <f t="shared" si="826"/>
        <v>1</v>
      </c>
      <c r="O7580" s="35">
        <v>3</v>
      </c>
      <c r="P7580" s="17"/>
      <c r="Q7580" s="40">
        <v>2335.3608599999998</v>
      </c>
      <c r="R7580" s="40">
        <v>779.12513999999999</v>
      </c>
      <c r="S7580" s="18">
        <f t="shared" si="827"/>
        <v>1.7968872111990017</v>
      </c>
      <c r="T7580" s="18">
        <f t="shared" si="828"/>
        <v>1.9460288497032754</v>
      </c>
      <c r="U7580" s="18">
        <f t="shared" si="829"/>
        <v>1.7455475765766399</v>
      </c>
      <c r="V7580" s="30">
        <v>779.12649999999996</v>
      </c>
      <c r="W7580" s="3" t="s">
        <v>47</v>
      </c>
      <c r="X7580" s="3" t="s">
        <v>47</v>
      </c>
      <c r="Y7580" s="3" t="s">
        <v>47</v>
      </c>
      <c r="Z7580" s="3" t="s">
        <v>47</v>
      </c>
      <c r="AA7580" s="3" t="s">
        <v>47</v>
      </c>
      <c r="AB7580" s="12" t="s">
        <v>47</v>
      </c>
      <c r="AC7580" s="3" t="s">
        <v>47</v>
      </c>
      <c r="AD7580" s="3" t="s">
        <v>47</v>
      </c>
      <c r="AE7580" s="3" t="s">
        <v>47</v>
      </c>
      <c r="AF7580" s="3" t="s">
        <v>47</v>
      </c>
      <c r="AG7580" s="3" t="s">
        <v>47</v>
      </c>
      <c r="AI7580" s="3" t="s">
        <v>47</v>
      </c>
      <c r="AJ7580" s="3" t="s">
        <v>47</v>
      </c>
      <c r="AK7580" s="3" t="s">
        <v>47</v>
      </c>
      <c r="AL7580" s="3" t="s">
        <v>47</v>
      </c>
      <c r="AU7580" s="3">
        <v>0</v>
      </c>
      <c r="AV7580" s="3">
        <v>15</v>
      </c>
      <c r="AW7580" s="3">
        <v>1</v>
      </c>
      <c r="AX7580" s="3">
        <v>15</v>
      </c>
      <c r="AY7580" s="3">
        <v>100</v>
      </c>
      <c r="AZ7580" s="6" t="str">
        <f t="shared" si="830"/>
        <v>4097.1</v>
      </c>
      <c r="BC7580" s="12" t="s">
        <v>19841</v>
      </c>
      <c r="BJ7580" s="12">
        <f t="shared" si="831"/>
        <v>0</v>
      </c>
      <c r="BK7580" s="12">
        <f t="shared" si="832"/>
        <v>0</v>
      </c>
      <c r="CQ7580" s="3" t="str">
        <f>CONCATENATE(baseURL!$A$1,baseURL!$B$1,baseURL!$C$1,".",C7580,".",L7580,".pkl&amp;seq=",BC7580)</f>
        <v>http://proteomics.broadinstitute.org/millscripts/viewfeed.pl?side=xl&amp;cycle=1&amp;fixedMods=iaaC&amp;file=msdataSM/iPRG2012_nd/cpick_in/iPRG2012_nd.4097.1.3.pkl&amp;seq=QALNLGQVVLTPLTFALPRGAR</v>
      </c>
      <c r="CX7580" s="7"/>
      <c r="CY7580" s="7"/>
      <c r="CZ7580" s="7"/>
    </row>
    <row r="7581" spans="1:104" x14ac:dyDescent="0.2">
      <c r="A7581" s="3">
        <v>5552</v>
      </c>
      <c r="B7581" s="2" t="s">
        <v>19885</v>
      </c>
      <c r="C7581" s="2" t="s">
        <v>19886</v>
      </c>
      <c r="D7581" s="3">
        <v>17734</v>
      </c>
      <c r="E7581" s="3">
        <v>17718</v>
      </c>
      <c r="F7581" s="3">
        <v>86060</v>
      </c>
      <c r="G7581" s="3">
        <v>21815</v>
      </c>
      <c r="H7581" s="3">
        <v>74.768199999999993</v>
      </c>
      <c r="I7581" s="30">
        <v>678.70115999999996</v>
      </c>
      <c r="J7581" s="30">
        <v>678.69831810000005</v>
      </c>
      <c r="K7581" s="30">
        <v>2.8400000000000001E-3</v>
      </c>
      <c r="L7581" s="3">
        <v>3</v>
      </c>
      <c r="M7581" s="3">
        <v>3</v>
      </c>
      <c r="N7581" s="10">
        <f t="shared" si="826"/>
        <v>1</v>
      </c>
      <c r="O7581" s="35">
        <v>3</v>
      </c>
      <c r="P7581" s="17"/>
      <c r="Q7581" s="40">
        <v>2034.0762299999999</v>
      </c>
      <c r="R7581" s="40">
        <v>678.69692999999995</v>
      </c>
      <c r="S7581" s="18">
        <f t="shared" si="827"/>
        <v>6.2325315071144347</v>
      </c>
      <c r="T7581" s="18">
        <f t="shared" si="828"/>
        <v>2.0452427862009883</v>
      </c>
      <c r="U7581" s="18">
        <f t="shared" si="829"/>
        <v>1.8712328639684235</v>
      </c>
      <c r="V7581" s="30">
        <v>678.69820000000004</v>
      </c>
      <c r="W7581" s="3" t="s">
        <v>47</v>
      </c>
      <c r="X7581" s="3" t="s">
        <v>47</v>
      </c>
      <c r="Y7581" s="3" t="s">
        <v>47</v>
      </c>
      <c r="Z7581" s="3" t="s">
        <v>47</v>
      </c>
      <c r="AA7581" s="3" t="s">
        <v>48</v>
      </c>
      <c r="AB7581" s="12" t="s">
        <v>47</v>
      </c>
      <c r="AC7581" s="3" t="s">
        <v>47</v>
      </c>
      <c r="AD7581" s="3" t="s">
        <v>47</v>
      </c>
      <c r="AE7581" s="3" t="s">
        <v>47</v>
      </c>
      <c r="AF7581" s="3" t="s">
        <v>47</v>
      </c>
      <c r="AG7581" s="3" t="s">
        <v>47</v>
      </c>
      <c r="AH7581" s="3" t="s">
        <v>47</v>
      </c>
      <c r="AI7581" s="3" t="s">
        <v>47</v>
      </c>
      <c r="AJ7581" s="3" t="s">
        <v>47</v>
      </c>
      <c r="AK7581" s="3" t="s">
        <v>47</v>
      </c>
      <c r="AL7581" s="3" t="s">
        <v>47</v>
      </c>
      <c r="AM7581" s="3" t="s">
        <v>47</v>
      </c>
      <c r="AU7581" s="3">
        <v>0</v>
      </c>
      <c r="AV7581" s="3">
        <v>16</v>
      </c>
      <c r="AW7581" s="3">
        <v>1</v>
      </c>
      <c r="AX7581" s="3">
        <v>16</v>
      </c>
      <c r="AY7581" s="3">
        <v>100</v>
      </c>
      <c r="AZ7581" s="6" t="str">
        <f t="shared" si="830"/>
        <v>4098.1</v>
      </c>
      <c r="BC7581" s="12" t="s">
        <v>19847</v>
      </c>
      <c r="BJ7581" s="12">
        <f t="shared" si="831"/>
        <v>0</v>
      </c>
      <c r="BK7581" s="12">
        <f t="shared" si="832"/>
        <v>0</v>
      </c>
      <c r="CQ7581" s="3" t="str">
        <f>CONCATENATE(baseURL!$A$1,baseURL!$B$1,baseURL!$C$1,".",C7581,".",L7581,".pkl&amp;seq=",BC7581)</f>
        <v>http://proteomics.broadinstitute.org/millscripts/viewfeed.pl?side=xl&amp;cycle=1&amp;fixedMods=iaaC&amp;file=msdataSM/iPRG2012_nd/cpick_in/iPRG2012_nd.4098.1.3.pkl&amp;seq=NMLLVPEMLGSVVGLYNGK</v>
      </c>
      <c r="CT7581" s="7"/>
    </row>
    <row r="7582" spans="1:104" x14ac:dyDescent="0.2">
      <c r="A7582" s="3">
        <v>769</v>
      </c>
      <c r="B7582" s="2" t="s">
        <v>19887</v>
      </c>
      <c r="C7582" s="2" t="s">
        <v>19883</v>
      </c>
      <c r="D7582" s="3">
        <v>17735</v>
      </c>
      <c r="E7582" s="3">
        <v>17719</v>
      </c>
      <c r="F7582" s="3">
        <v>86061</v>
      </c>
      <c r="G7582" s="3">
        <v>21816</v>
      </c>
      <c r="H7582" s="3">
        <v>74.774000000000001</v>
      </c>
      <c r="I7582" s="30">
        <v>962.83388000000002</v>
      </c>
      <c r="J7582" s="30">
        <v>962.83079759999998</v>
      </c>
      <c r="K7582" s="30">
        <v>3.0799999999999998E-3</v>
      </c>
      <c r="L7582" s="3">
        <v>3</v>
      </c>
      <c r="M7582" s="3">
        <v>3</v>
      </c>
      <c r="N7582" s="10">
        <f t="shared" si="826"/>
        <v>1</v>
      </c>
      <c r="O7582" s="35">
        <v>3</v>
      </c>
      <c r="Q7582" s="32">
        <v>2886.4747299999999</v>
      </c>
      <c r="R7582" s="32">
        <v>962.82975999999996</v>
      </c>
      <c r="S7582" s="18">
        <f t="shared" si="827"/>
        <v>4.2790534435258722</v>
      </c>
      <c r="T7582" s="18">
        <f t="shared" si="828"/>
        <v>1.0776567604410634</v>
      </c>
      <c r="U7582" s="18">
        <f t="shared" si="829"/>
        <v>1.1840099334669865</v>
      </c>
      <c r="V7582" s="30">
        <v>962.83090000000004</v>
      </c>
      <c r="W7582" s="3" t="s">
        <v>47</v>
      </c>
      <c r="Y7582" s="3" t="s">
        <v>48</v>
      </c>
      <c r="AD7582" s="3" t="s">
        <v>47</v>
      </c>
      <c r="AE7582" s="3" t="s">
        <v>47</v>
      </c>
      <c r="AF7582" s="3" t="s">
        <v>47</v>
      </c>
      <c r="AJ7582" s="3" t="s">
        <v>52</v>
      </c>
      <c r="AL7582" s="3" t="s">
        <v>52</v>
      </c>
      <c r="AQ7582" s="3" t="s">
        <v>47</v>
      </c>
      <c r="AU7582" s="3">
        <v>0</v>
      </c>
      <c r="AV7582" s="3">
        <v>5</v>
      </c>
      <c r="AW7582" s="3">
        <v>3</v>
      </c>
      <c r="AX7582" s="3">
        <v>3</v>
      </c>
      <c r="AY7582" s="3">
        <v>60</v>
      </c>
      <c r="AZ7582" s="6" t="str">
        <f t="shared" si="830"/>
        <v>4098.2</v>
      </c>
      <c r="BB7582" s="12" t="s">
        <v>79</v>
      </c>
      <c r="BC7582" s="12" t="s">
        <v>19888</v>
      </c>
      <c r="BJ7582" s="12">
        <f t="shared" si="831"/>
        <v>0</v>
      </c>
      <c r="BK7582" s="12">
        <f t="shared" si="832"/>
        <v>0</v>
      </c>
      <c r="BL7582" s="3" t="s">
        <v>162</v>
      </c>
      <c r="BR7582" s="3" t="s">
        <v>162</v>
      </c>
      <c r="CB7582" s="3" t="s">
        <v>19889</v>
      </c>
      <c r="CM7582" s="3" t="s">
        <v>19850</v>
      </c>
      <c r="CQ7582" s="3" t="str">
        <f>CONCATENATE(baseURL!$A$1,baseURL!$B$1,"+Acetyl",baseURL!$C$1,".",C7582,".",L7582,".pkl&amp;seq=",BC7582,"&amp;varMods=Sodiated-D")</f>
        <v>http://proteomics.broadinstitute.org/millscripts/viewfeed.pl?side=xl&amp;cycle=1&amp;fixedMods=iaaC+Acetyl&amp;file=msdataSM/iPRG2012_nd/cpick_in/iPRG2012_nd.4098.2.3.pkl&amp;seq=SNPFdLLGNDVEDADVVVLPPKELVK&amp;varMods=Sodiated-D</v>
      </c>
    </row>
    <row r="7583" spans="1:104" x14ac:dyDescent="0.2">
      <c r="A7583" s="3">
        <v>5176</v>
      </c>
      <c r="B7583" s="2" t="s">
        <v>19890</v>
      </c>
      <c r="C7583" s="2" t="s">
        <v>19891</v>
      </c>
      <c r="D7583" s="3">
        <v>17737</v>
      </c>
      <c r="E7583" s="3">
        <v>17721</v>
      </c>
      <c r="F7583" s="3">
        <v>86081</v>
      </c>
      <c r="G7583" s="3">
        <v>21819</v>
      </c>
      <c r="H7583" s="3">
        <v>74.804100000000005</v>
      </c>
      <c r="I7583" s="30">
        <v>669.69617000000005</v>
      </c>
      <c r="J7583" s="30">
        <v>669.69582049999997</v>
      </c>
      <c r="K7583" s="30">
        <v>3.5E-4</v>
      </c>
      <c r="L7583" s="3">
        <v>3</v>
      </c>
      <c r="M7583" s="3">
        <v>3</v>
      </c>
      <c r="N7583" s="10">
        <f t="shared" si="826"/>
        <v>1</v>
      </c>
      <c r="O7583" s="35">
        <v>3</v>
      </c>
      <c r="P7583" s="17"/>
      <c r="Q7583" s="40">
        <v>2007.06917</v>
      </c>
      <c r="R7583" s="40">
        <v>669.69457</v>
      </c>
      <c r="S7583" s="18">
        <f t="shared" si="827"/>
        <v>2.3891488325089965</v>
      </c>
      <c r="T7583" s="18">
        <f t="shared" si="828"/>
        <v>1.8672691342998033</v>
      </c>
      <c r="U7583" s="18">
        <f t="shared" si="829"/>
        <v>1.9859799670358353</v>
      </c>
      <c r="V7583" s="30">
        <v>669.69590000000005</v>
      </c>
      <c r="W7583" s="3" t="s">
        <v>47</v>
      </c>
      <c r="X7583" s="3" t="s">
        <v>47</v>
      </c>
      <c r="Y7583" s="3" t="s">
        <v>47</v>
      </c>
      <c r="Z7583" s="3" t="s">
        <v>47</v>
      </c>
      <c r="AA7583" s="3" t="s">
        <v>47</v>
      </c>
      <c r="AB7583" s="12" t="s">
        <v>47</v>
      </c>
      <c r="AC7583" s="3" t="s">
        <v>47</v>
      </c>
      <c r="AD7583" s="3" t="s">
        <v>47</v>
      </c>
      <c r="AE7583" s="3" t="s">
        <v>47</v>
      </c>
      <c r="AF7583" s="3" t="s">
        <v>47</v>
      </c>
      <c r="AG7583" s="3" t="s">
        <v>47</v>
      </c>
      <c r="AH7583" s="3" t="s">
        <v>47</v>
      </c>
      <c r="AI7583" s="3" t="s">
        <v>47</v>
      </c>
      <c r="AJ7583" s="3" t="s">
        <v>47</v>
      </c>
      <c r="AK7583" s="3" t="s">
        <v>47</v>
      </c>
      <c r="AL7583" s="3" t="s">
        <v>47</v>
      </c>
      <c r="AM7583" s="3" t="s">
        <v>47</v>
      </c>
      <c r="AN7583" s="3" t="s">
        <v>47</v>
      </c>
      <c r="AU7583" s="3">
        <v>0</v>
      </c>
      <c r="AV7583" s="3">
        <v>18</v>
      </c>
      <c r="AW7583" s="3">
        <v>1</v>
      </c>
      <c r="AX7583" s="3">
        <v>18</v>
      </c>
      <c r="AY7583" s="3">
        <v>100</v>
      </c>
      <c r="AZ7583" s="6" t="str">
        <f t="shared" si="830"/>
        <v>4099.1</v>
      </c>
      <c r="BC7583" s="12" t="s">
        <v>19892</v>
      </c>
      <c r="BJ7583" s="12">
        <f t="shared" si="831"/>
        <v>0</v>
      </c>
      <c r="BK7583" s="12">
        <f t="shared" si="832"/>
        <v>0</v>
      </c>
      <c r="CQ7583" s="3" t="str">
        <f>CONCATENATE(baseURL!$A$1,baseURL!$B$1,baseURL!$C$1,".",C7583,".",L7583,".pkl&amp;seq=",BC7583)</f>
        <v>http://proteomics.broadinstitute.org/millscripts/viewfeed.pl?side=xl&amp;cycle=1&amp;fixedMods=iaaC&amp;file=msdataSM/iPRG2012_nd/cpick_in/iPRG2012_nd.4099.1.3.pkl&amp;seq=MHTVAPNLSELLGEVLGAR</v>
      </c>
    </row>
    <row r="7584" spans="1:104" x14ac:dyDescent="0.2">
      <c r="A7584" s="3">
        <v>1652</v>
      </c>
      <c r="B7584" s="13" t="s">
        <v>19893</v>
      </c>
      <c r="C7584" s="13" t="s">
        <v>19894</v>
      </c>
      <c r="D7584" s="7">
        <v>17738</v>
      </c>
      <c r="E7584" s="7">
        <v>17722</v>
      </c>
      <c r="F7584" s="7">
        <v>86102</v>
      </c>
      <c r="G7584" s="7">
        <v>21821</v>
      </c>
      <c r="H7584" s="7">
        <v>74.828299999999999</v>
      </c>
      <c r="I7584" s="31">
        <v>685.67962</v>
      </c>
      <c r="J7584" s="31">
        <v>686.02219779999996</v>
      </c>
      <c r="K7584" s="31">
        <v>-0.34258</v>
      </c>
      <c r="L7584" s="7">
        <v>0</v>
      </c>
      <c r="M7584" s="7">
        <v>3</v>
      </c>
      <c r="N7584" s="26">
        <f t="shared" si="826"/>
        <v>1</v>
      </c>
      <c r="O7584" s="36"/>
      <c r="P7584" s="16"/>
      <c r="Q7584" s="41">
        <v>2056.0080699999999</v>
      </c>
      <c r="R7584" s="41">
        <v>686.00753999999995</v>
      </c>
      <c r="S7584" s="27">
        <f t="shared" si="827"/>
        <v>-478.01223875753487</v>
      </c>
      <c r="T7584" s="27">
        <f t="shared" si="828"/>
        <v>21.366820545455006</v>
      </c>
      <c r="U7584" s="27">
        <f t="shared" si="829"/>
        <v>-479.93641585909307</v>
      </c>
      <c r="V7584" s="31">
        <v>685.67830000000004</v>
      </c>
      <c r="W7584" s="7" t="s">
        <v>65</v>
      </c>
      <c r="X7584" s="7" t="s">
        <v>47</v>
      </c>
      <c r="Y7584" s="7" t="s">
        <v>47</v>
      </c>
      <c r="Z7584" s="7"/>
      <c r="AA7584" s="7" t="s">
        <v>47</v>
      </c>
      <c r="AB7584" s="25" t="s">
        <v>47</v>
      </c>
      <c r="AC7584" s="7"/>
      <c r="AD7584" s="7" t="s">
        <v>47</v>
      </c>
      <c r="AE7584" s="7" t="s">
        <v>65</v>
      </c>
      <c r="AF7584" s="7" t="s">
        <v>65</v>
      </c>
      <c r="AG7584" s="7" t="s">
        <v>48</v>
      </c>
      <c r="AH7584" s="7"/>
      <c r="AI7584" s="7"/>
      <c r="AJ7584" s="7"/>
      <c r="AK7584" s="7" t="s">
        <v>48</v>
      </c>
      <c r="AL7584" s="7" t="s">
        <v>52</v>
      </c>
      <c r="AM7584" s="7"/>
      <c r="AN7584" s="7"/>
      <c r="AO7584" s="7" t="s">
        <v>47</v>
      </c>
      <c r="AP7584" s="7"/>
      <c r="AQ7584" s="7" t="s">
        <v>65</v>
      </c>
      <c r="AR7584" s="7"/>
      <c r="AS7584" s="7"/>
      <c r="AT7584" s="7"/>
      <c r="AU7584" s="7">
        <v>4</v>
      </c>
      <c r="AV7584" s="7">
        <v>6</v>
      </c>
      <c r="AW7584" s="7">
        <v>2</v>
      </c>
      <c r="AX7584" s="7">
        <v>3</v>
      </c>
      <c r="AY7584" s="7">
        <v>50</v>
      </c>
      <c r="AZ7584" s="14" t="str">
        <f t="shared" si="830"/>
        <v>4100.1</v>
      </c>
      <c r="BA7584" s="15"/>
      <c r="BB7584" s="25"/>
      <c r="BC7584" s="25" t="s">
        <v>19895</v>
      </c>
      <c r="BD7584" s="25"/>
      <c r="BE7584" s="25"/>
      <c r="BF7584" s="25"/>
      <c r="BG7584" s="25"/>
      <c r="BH7584" s="25"/>
      <c r="BI7584" s="25"/>
      <c r="BJ7584" s="25">
        <f t="shared" si="831"/>
        <v>0</v>
      </c>
      <c r="BK7584" s="25">
        <f t="shared" si="832"/>
        <v>0</v>
      </c>
      <c r="BL7584" s="7"/>
      <c r="BM7584" s="7"/>
      <c r="BN7584" s="7"/>
      <c r="BO7584" s="7"/>
      <c r="BP7584" s="7" t="s">
        <v>54</v>
      </c>
      <c r="BQ7584" s="7"/>
      <c r="BR7584" s="7" t="s">
        <v>54</v>
      </c>
      <c r="BS7584" s="7" t="s">
        <v>19896</v>
      </c>
      <c r="BT7584" s="7" t="s">
        <v>19862</v>
      </c>
      <c r="BU7584" s="7" t="s">
        <v>19862</v>
      </c>
      <c r="BV7584" s="7"/>
      <c r="BW7584" s="7"/>
      <c r="BX7584" s="7"/>
      <c r="BY7584" s="7"/>
      <c r="BZ7584" s="7" t="s">
        <v>19862</v>
      </c>
      <c r="CA7584" s="7" t="s">
        <v>19896</v>
      </c>
      <c r="CB7584" s="7" t="s">
        <v>19896</v>
      </c>
      <c r="CC7584" s="7"/>
      <c r="CD7584" s="7"/>
      <c r="CE7584" s="7"/>
      <c r="CF7584" s="7"/>
      <c r="CG7584" s="7"/>
      <c r="CH7584" s="7"/>
      <c r="CI7584" s="7"/>
      <c r="CJ7584" s="7"/>
      <c r="CK7584" s="7"/>
      <c r="CL7584" s="7"/>
      <c r="CM7584" s="7" t="s">
        <v>19897</v>
      </c>
      <c r="CN7584" s="7"/>
      <c r="CO7584" s="7"/>
      <c r="CP7584" s="7"/>
      <c r="CQ7584" s="7" t="str">
        <f>CONCATENATE(baseURL!$A$1,baseURL!$B$1,baseURL!$C$1,".",C7584,".",L7584,".pkl&amp;seq=",BC7584,"&amp;varMods=Deamidated-N")</f>
        <v>http://proteomics.broadinstitute.org/millscripts/viewfeed.pl?side=xl&amp;cycle=1&amp;fixedMods=iaaC&amp;file=msdataSM/iPRG2012_nd/cpick_in/iPRG2012_nd.4100.1.0.pkl&amp;seq=ETnPGTDVTVSSVESVLAHL&amp;varMods=Deamidated-N</v>
      </c>
    </row>
    <row r="7585" spans="1:104" x14ac:dyDescent="0.2">
      <c r="A7585" s="3">
        <v>7785</v>
      </c>
      <c r="B7585" s="2" t="s">
        <v>19898</v>
      </c>
      <c r="C7585" s="2" t="s">
        <v>19899</v>
      </c>
      <c r="D7585" s="3">
        <v>17739</v>
      </c>
      <c r="E7585" s="3">
        <v>17723</v>
      </c>
      <c r="F7585" s="3">
        <v>86123</v>
      </c>
      <c r="G7585" s="3">
        <v>21823</v>
      </c>
      <c r="H7585" s="3">
        <v>74.852500000000006</v>
      </c>
      <c r="I7585" s="30">
        <v>836.40997000000004</v>
      </c>
      <c r="J7585" s="30">
        <v>836.40752650000002</v>
      </c>
      <c r="K7585" s="30">
        <v>2.4399999999999999E-3</v>
      </c>
      <c r="L7585" s="3">
        <v>3</v>
      </c>
      <c r="M7585" s="3">
        <v>3</v>
      </c>
      <c r="N7585" s="10">
        <f t="shared" si="826"/>
        <v>1</v>
      </c>
      <c r="O7585" s="35">
        <v>3</v>
      </c>
      <c r="P7585" s="11"/>
      <c r="Q7585" s="40">
        <v>2507.2010300000002</v>
      </c>
      <c r="R7585" s="40">
        <v>836.40520000000004</v>
      </c>
      <c r="S7585" s="18">
        <f t="shared" si="827"/>
        <v>5.7029774563904105</v>
      </c>
      <c r="T7585" s="18">
        <f t="shared" si="828"/>
        <v>2.7815465518160627</v>
      </c>
      <c r="U7585" s="18">
        <f t="shared" si="829"/>
        <v>2.7498633437370867</v>
      </c>
      <c r="V7585" s="30">
        <v>836.40750000000003</v>
      </c>
      <c r="W7585" s="3" t="s">
        <v>47</v>
      </c>
      <c r="X7585" s="3" t="s">
        <v>65</v>
      </c>
      <c r="Y7585" s="3" t="s">
        <v>47</v>
      </c>
      <c r="Z7585" s="3" t="s">
        <v>47</v>
      </c>
      <c r="AA7585" s="3" t="s">
        <v>48</v>
      </c>
      <c r="AB7585" s="12" t="s">
        <v>52</v>
      </c>
      <c r="AD7585" s="3" t="s">
        <v>47</v>
      </c>
      <c r="AE7585" s="3" t="s">
        <v>47</v>
      </c>
      <c r="AF7585" s="3" t="s">
        <v>65</v>
      </c>
      <c r="AJ7585" s="3" t="s">
        <v>47</v>
      </c>
      <c r="AK7585" s="3" t="s">
        <v>47</v>
      </c>
      <c r="AM7585" s="3" t="s">
        <v>47</v>
      </c>
      <c r="AO7585" s="3" t="s">
        <v>47</v>
      </c>
      <c r="AQ7585" s="3" t="s">
        <v>47</v>
      </c>
      <c r="AU7585" s="3">
        <v>2</v>
      </c>
      <c r="AV7585" s="3">
        <v>10</v>
      </c>
      <c r="AW7585" s="3">
        <v>4</v>
      </c>
      <c r="AX7585" s="3">
        <v>5</v>
      </c>
      <c r="AY7585" s="3">
        <v>50</v>
      </c>
      <c r="AZ7585" s="6" t="str">
        <f t="shared" si="830"/>
        <v>4101.1</v>
      </c>
      <c r="BB7585" s="12" t="s">
        <v>19900</v>
      </c>
      <c r="BC7585" s="12" t="s">
        <v>17589</v>
      </c>
      <c r="BD7585" s="12" t="s">
        <v>79</v>
      </c>
      <c r="BJ7585" s="12">
        <f t="shared" si="831"/>
        <v>0</v>
      </c>
      <c r="BK7585" s="12">
        <f t="shared" si="832"/>
        <v>0</v>
      </c>
      <c r="BP7585" s="3" t="s">
        <v>54</v>
      </c>
      <c r="BR7585" s="3" t="s">
        <v>54</v>
      </c>
      <c r="BS7585" s="3" t="s">
        <v>19901</v>
      </c>
      <c r="BT7585" s="3" t="s">
        <v>19902</v>
      </c>
      <c r="BV7585" s="3" t="s">
        <v>19903</v>
      </c>
      <c r="BZ7585" s="3" t="s">
        <v>19903</v>
      </c>
      <c r="CB7585" s="3" t="s">
        <v>19904</v>
      </c>
      <c r="CG7585" s="3" t="s">
        <v>19905</v>
      </c>
      <c r="CI7585" s="3" t="s">
        <v>19903</v>
      </c>
      <c r="CQ7585" s="3" t="str">
        <f>CONCATENATE(baseURL!$A$1,baseURL!$B$1,"+Carbamyl",baseURL!$C$1,".",C7585,".",L7585,".pkl&amp;seq=",BC7585,"&amp;varMods=Acetyl-K+Deamidated-N")</f>
        <v>http://proteomics.broadinstitute.org/millscripts/viewfeed.pl?side=xl&amp;cycle=1&amp;fixedMods=iaaC+Carbamyl&amp;file=msdataSM/iPRG2012_nd/cpick_in/iPRG2012_nd.4101.1.3.pkl&amp;seq=MLLYKDLFSNDELLSDAYDAK&amp;varMods=Acetyl-K+Deamidated-N</v>
      </c>
    </row>
    <row r="7586" spans="1:104" x14ac:dyDescent="0.2">
      <c r="A7586" s="3">
        <v>5174</v>
      </c>
      <c r="B7586" s="2" t="s">
        <v>19906</v>
      </c>
      <c r="C7586" s="2" t="s">
        <v>19907</v>
      </c>
      <c r="D7586" s="3">
        <v>17740</v>
      </c>
      <c r="E7586" s="3">
        <v>17724</v>
      </c>
      <c r="F7586" s="3">
        <v>86228</v>
      </c>
      <c r="G7586" s="3">
        <v>21829</v>
      </c>
      <c r="H7586" s="3">
        <v>74.900499999999994</v>
      </c>
      <c r="I7586" s="30">
        <v>913.50181999999995</v>
      </c>
      <c r="J7586" s="30">
        <v>913.50087610000003</v>
      </c>
      <c r="K7586" s="30">
        <v>9.3999999999999997E-4</v>
      </c>
      <c r="L7586" s="3">
        <v>2</v>
      </c>
      <c r="M7586" s="3">
        <v>2</v>
      </c>
      <c r="N7586" s="10">
        <f t="shared" si="826"/>
        <v>1</v>
      </c>
      <c r="O7586" s="35">
        <v>2</v>
      </c>
      <c r="P7586" s="17"/>
      <c r="Q7586" s="40">
        <v>1825.99459</v>
      </c>
      <c r="R7586" s="40">
        <v>913.50093000000004</v>
      </c>
      <c r="S7586" s="18">
        <f t="shared" si="827"/>
        <v>0.97427377541149951</v>
      </c>
      <c r="T7586" s="18">
        <f t="shared" si="828"/>
        <v>-5.9003771360920748E-2</v>
      </c>
      <c r="U7586" s="18">
        <f t="shared" si="829"/>
        <v>-0.25177861612876518</v>
      </c>
      <c r="V7586" s="30">
        <v>913.50070000000005</v>
      </c>
      <c r="W7586" s="3" t="s">
        <v>47</v>
      </c>
      <c r="X7586" s="3" t="s">
        <v>47</v>
      </c>
      <c r="Y7586" s="3" t="s">
        <v>47</v>
      </c>
      <c r="Z7586" s="3" t="s">
        <v>47</v>
      </c>
      <c r="AA7586" s="3" t="s">
        <v>47</v>
      </c>
      <c r="AB7586" s="12" t="s">
        <v>47</v>
      </c>
      <c r="AC7586" s="3" t="s">
        <v>47</v>
      </c>
      <c r="AD7586" s="3" t="s">
        <v>47</v>
      </c>
      <c r="AE7586" s="3" t="s">
        <v>47</v>
      </c>
      <c r="AF7586" s="3" t="s">
        <v>47</v>
      </c>
      <c r="AG7586" s="3" t="s">
        <v>47</v>
      </c>
      <c r="AH7586" s="3" t="s">
        <v>47</v>
      </c>
      <c r="AI7586" s="3" t="s">
        <v>47</v>
      </c>
      <c r="AJ7586" s="3" t="s">
        <v>47</v>
      </c>
      <c r="AK7586" s="3" t="s">
        <v>47</v>
      </c>
      <c r="AL7586" s="3" t="s">
        <v>47</v>
      </c>
      <c r="AM7586" s="3" t="s">
        <v>47</v>
      </c>
      <c r="AN7586" s="3" t="s">
        <v>47</v>
      </c>
      <c r="AU7586" s="3">
        <v>0</v>
      </c>
      <c r="AV7586" s="3">
        <v>18</v>
      </c>
      <c r="AW7586" s="3">
        <v>1</v>
      </c>
      <c r="AX7586" s="3">
        <v>18</v>
      </c>
      <c r="AY7586" s="3">
        <v>100</v>
      </c>
      <c r="AZ7586" s="6" t="str">
        <f t="shared" si="830"/>
        <v>4106.1</v>
      </c>
      <c r="BC7586" s="12" t="s">
        <v>19866</v>
      </c>
      <c r="BJ7586" s="12">
        <f t="shared" si="831"/>
        <v>0</v>
      </c>
      <c r="BK7586" s="12">
        <f t="shared" si="832"/>
        <v>0</v>
      </c>
      <c r="CQ7586" s="3" t="str">
        <f>CONCATENATE(baseURL!$A$1,baseURL!$B$1,baseURL!$C$1,".",C7586,".",L7586,".pkl&amp;seq=",BC7586)</f>
        <v>http://proteomics.broadinstitute.org/millscripts/viewfeed.pl?side=xl&amp;cycle=1&amp;fixedMods=iaaC&amp;file=msdataSM/iPRG2012_nd/cpick_in/iPRG2012_nd.4106.1.2.pkl&amp;seq=TLVDSGKLPSSLLSYFV</v>
      </c>
    </row>
    <row r="7587" spans="1:104" x14ac:dyDescent="0.2">
      <c r="A7587" s="3">
        <v>910</v>
      </c>
      <c r="B7587" s="2" t="s">
        <v>19908</v>
      </c>
      <c r="C7587" s="2" t="s">
        <v>19909</v>
      </c>
      <c r="D7587" s="3">
        <v>17741</v>
      </c>
      <c r="E7587" s="3">
        <v>17725</v>
      </c>
      <c r="F7587" s="3">
        <v>86333</v>
      </c>
      <c r="G7587" s="3">
        <v>21835</v>
      </c>
      <c r="H7587" s="3">
        <v>74.948400000000007</v>
      </c>
      <c r="I7587" s="30">
        <v>955.50441000000001</v>
      </c>
      <c r="J7587" s="30">
        <v>955.50287449999996</v>
      </c>
      <c r="K7587" s="30">
        <v>1.5399999999999999E-3</v>
      </c>
      <c r="L7587" s="3">
        <v>3</v>
      </c>
      <c r="M7587" s="3">
        <v>3</v>
      </c>
      <c r="N7587" s="10">
        <f t="shared" si="826"/>
        <v>1</v>
      </c>
      <c r="O7587" s="35">
        <v>3</v>
      </c>
      <c r="P7587" s="17"/>
      <c r="Q7587" s="40">
        <v>2864.49278</v>
      </c>
      <c r="R7587" s="40">
        <v>955.50244999999995</v>
      </c>
      <c r="S7587" s="18">
        <f t="shared" si="827"/>
        <v>2.0512767916541677</v>
      </c>
      <c r="T7587" s="18">
        <f t="shared" si="828"/>
        <v>0.44426887655627206</v>
      </c>
      <c r="U7587" s="18">
        <f t="shared" si="829"/>
        <v>0.36629942709809865</v>
      </c>
      <c r="V7587" s="30">
        <v>955.50279999999998</v>
      </c>
      <c r="W7587" s="3" t="s">
        <v>47</v>
      </c>
      <c r="X7587" s="3" t="s">
        <v>47</v>
      </c>
      <c r="Y7587" s="3" t="s">
        <v>47</v>
      </c>
      <c r="Z7587" s="3" t="s">
        <v>47</v>
      </c>
      <c r="AA7587" s="3" t="s">
        <v>48</v>
      </c>
      <c r="AB7587" s="12" t="s">
        <v>47</v>
      </c>
      <c r="AC7587" s="3" t="s">
        <v>47</v>
      </c>
      <c r="AD7587" s="3" t="s">
        <v>47</v>
      </c>
      <c r="AE7587" s="3" t="s">
        <v>47</v>
      </c>
      <c r="AF7587" s="3" t="s">
        <v>47</v>
      </c>
      <c r="AG7587" s="3" t="s">
        <v>47</v>
      </c>
      <c r="AI7587" s="3" t="s">
        <v>47</v>
      </c>
      <c r="AJ7587" s="3" t="s">
        <v>47</v>
      </c>
      <c r="AK7587" s="3" t="s">
        <v>47</v>
      </c>
      <c r="AL7587" s="3" t="s">
        <v>47</v>
      </c>
      <c r="AM7587" s="3" t="s">
        <v>47</v>
      </c>
      <c r="AN7587" s="3" t="s">
        <v>47</v>
      </c>
      <c r="AO7587" s="3" t="s">
        <v>47</v>
      </c>
      <c r="AP7587" s="3" t="s">
        <v>48</v>
      </c>
      <c r="AQ7587" s="3" t="s">
        <v>47</v>
      </c>
      <c r="AU7587" s="3">
        <v>0</v>
      </c>
      <c r="AV7587" s="3">
        <v>18</v>
      </c>
      <c r="AW7587" s="3">
        <v>1</v>
      </c>
      <c r="AX7587" s="3">
        <v>18</v>
      </c>
      <c r="AY7587" s="3">
        <v>100</v>
      </c>
      <c r="AZ7587" s="6" t="str">
        <f t="shared" si="830"/>
        <v>4111.1</v>
      </c>
      <c r="BB7587" s="12" t="s">
        <v>79</v>
      </c>
      <c r="BC7587" s="12" t="s">
        <v>19801</v>
      </c>
      <c r="BJ7587" s="12">
        <f t="shared" si="831"/>
        <v>0</v>
      </c>
      <c r="BK7587" s="12">
        <f t="shared" si="832"/>
        <v>0</v>
      </c>
      <c r="CQ7587" s="3" t="str">
        <f>CONCATENATE(baseURL!$A$1,baseURL!$B$1,"+Acetyl",baseURL!$C$1,".",C7587,".",L7587,".pkl&amp;seq=",BC7587)</f>
        <v>http://proteomics.broadinstitute.org/millscripts/viewfeed.pl?side=xl&amp;cycle=1&amp;fixedMods=iaaC+Acetyl&amp;file=msdataSM/iPRG2012_nd/cpick_in/iPRG2012_nd.4111.1.3.pkl&amp;seq=SNPFDLLGNDVEDADVVVLPPKELVK</v>
      </c>
    </row>
    <row r="7588" spans="1:104" x14ac:dyDescent="0.2">
      <c r="A7588" s="3">
        <v>8</v>
      </c>
      <c r="B7588" s="2" t="s">
        <v>19910</v>
      </c>
      <c r="C7588" s="2" t="s">
        <v>19911</v>
      </c>
      <c r="D7588" s="3">
        <v>17742</v>
      </c>
      <c r="E7588" s="3">
        <v>17726</v>
      </c>
      <c r="F7588" s="3">
        <v>86459</v>
      </c>
      <c r="G7588" s="3">
        <v>21842</v>
      </c>
      <c r="H7588" s="3">
        <v>75.002200000000002</v>
      </c>
      <c r="I7588" s="30">
        <v>927.32461000000001</v>
      </c>
      <c r="J7588" s="30">
        <v>927.15340749999996</v>
      </c>
      <c r="K7588" s="30">
        <v>0.17119999999999999</v>
      </c>
      <c r="L7588" s="3">
        <v>0</v>
      </c>
      <c r="M7588" s="3">
        <v>6</v>
      </c>
      <c r="N7588" s="10">
        <f t="shared" si="826"/>
        <v>1</v>
      </c>
      <c r="O7588" s="35">
        <v>6</v>
      </c>
      <c r="P7588" s="11"/>
      <c r="Q7588" s="40">
        <v>5557.8747800000001</v>
      </c>
      <c r="R7588" s="37">
        <v>927.15186000000006</v>
      </c>
      <c r="S7588" s="18">
        <f t="shared" si="827"/>
        <v>186.32330630275698</v>
      </c>
      <c r="T7588" s="18">
        <f t="shared" si="828"/>
        <v>1.6690901099000621</v>
      </c>
      <c r="U7588" s="18">
        <f t="shared" si="829"/>
        <v>1.6610008202725561</v>
      </c>
      <c r="V7588" s="30">
        <v>927.15340000000003</v>
      </c>
      <c r="Z7588" s="3" t="s">
        <v>47</v>
      </c>
      <c r="AB7588" s="12" t="s">
        <v>52</v>
      </c>
      <c r="AG7588" s="3" t="s">
        <v>52</v>
      </c>
      <c r="AK7588" s="3" t="s">
        <v>47</v>
      </c>
      <c r="AL7588" s="3" t="s">
        <v>47</v>
      </c>
      <c r="AN7588" s="3" t="s">
        <v>47</v>
      </c>
      <c r="AP7588" s="3" t="s">
        <v>47</v>
      </c>
      <c r="AU7588" s="3">
        <v>0</v>
      </c>
      <c r="AV7588" s="3">
        <v>5</v>
      </c>
      <c r="AW7588" s="3">
        <v>1</v>
      </c>
      <c r="AX7588" s="3">
        <v>5</v>
      </c>
      <c r="AY7588" s="3">
        <v>100</v>
      </c>
      <c r="AZ7588" s="6" t="str">
        <f t="shared" si="830"/>
        <v>4117.1</v>
      </c>
      <c r="BC7588" s="12" t="s">
        <v>19912</v>
      </c>
      <c r="BD7588" s="12" t="s">
        <v>258</v>
      </c>
      <c r="BJ7588" s="12">
        <f t="shared" si="831"/>
        <v>0</v>
      </c>
      <c r="BK7588" s="12">
        <f t="shared" si="832"/>
        <v>0</v>
      </c>
      <c r="CQ7588" s="3" t="str">
        <f>CONCATENATE(baseURL!$A$1,baseURL!$B$1,baseURL!$C$1,".",C7588,".",L7588,".pkl&amp;seq=",BC7588,"&amp;varMods=Dimethyl-K")</f>
        <v>http://proteomics.broadinstitute.org/millscripts/viewfeed.pl?side=xl&amp;cycle=1&amp;fixedMods=iaaC&amp;file=msdataSM/iPRG2012_nd/cpick_in/iPRG2012_nd.4117.1.0.pkl&amp;seq=LGEHNLDVLEGNEQFLNAAkLLTHPNFNGNTLDNDLMLLkLSSPATLNSR&amp;varMods=Dimethyl-K</v>
      </c>
    </row>
    <row r="7589" spans="1:104" x14ac:dyDescent="0.2">
      <c r="A7589" s="3">
        <v>5719</v>
      </c>
      <c r="B7589" s="2" t="s">
        <v>19913</v>
      </c>
      <c r="C7589" s="2" t="s">
        <v>19914</v>
      </c>
      <c r="D7589" s="3">
        <v>17743</v>
      </c>
      <c r="E7589" s="3">
        <v>17727</v>
      </c>
      <c r="F7589" s="3">
        <v>86480</v>
      </c>
      <c r="G7589" s="3">
        <v>21844</v>
      </c>
      <c r="H7589" s="3">
        <v>75.026499999999999</v>
      </c>
      <c r="I7589" s="30">
        <v>852.46258999999998</v>
      </c>
      <c r="J7589" s="30">
        <v>852.46286629999997</v>
      </c>
      <c r="K7589" s="30">
        <v>-2.7999999999999998E-4</v>
      </c>
      <c r="L7589" s="3">
        <v>3</v>
      </c>
      <c r="M7589" s="3">
        <v>3</v>
      </c>
      <c r="N7589" s="10">
        <f t="shared" si="826"/>
        <v>1</v>
      </c>
      <c r="O7589" s="35">
        <v>3</v>
      </c>
      <c r="P7589" s="17"/>
      <c r="Q7589" s="40">
        <v>2555.3724099999999</v>
      </c>
      <c r="R7589" s="40">
        <v>852.46231999999998</v>
      </c>
      <c r="S7589" s="18">
        <f t="shared" si="827"/>
        <v>0.31672954178248791</v>
      </c>
      <c r="T7589" s="18">
        <f t="shared" si="828"/>
        <v>0.64084943953456597</v>
      </c>
      <c r="U7589" s="18">
        <f t="shared" si="829"/>
        <v>0.56307474099109944</v>
      </c>
      <c r="V7589" s="30">
        <v>852.46280000000002</v>
      </c>
      <c r="W7589" s="3" t="s">
        <v>47</v>
      </c>
      <c r="X7589" s="3" t="s">
        <v>47</v>
      </c>
      <c r="Y7589" s="3" t="s">
        <v>47</v>
      </c>
      <c r="Z7589" s="3" t="s">
        <v>47</v>
      </c>
      <c r="AA7589" s="3" t="s">
        <v>48</v>
      </c>
      <c r="AB7589" s="12" t="s">
        <v>47</v>
      </c>
      <c r="AC7589" s="3" t="s">
        <v>47</v>
      </c>
      <c r="AD7589" s="3" t="s">
        <v>47</v>
      </c>
      <c r="AE7589" s="3" t="s">
        <v>47</v>
      </c>
      <c r="AF7589" s="3" t="s">
        <v>47</v>
      </c>
      <c r="AG7589" s="3" t="s">
        <v>47</v>
      </c>
      <c r="AI7589" s="3" t="s">
        <v>47</v>
      </c>
      <c r="AJ7589" s="3" t="s">
        <v>47</v>
      </c>
      <c r="AK7589" s="3" t="s">
        <v>47</v>
      </c>
      <c r="AL7589" s="3" t="s">
        <v>47</v>
      </c>
      <c r="AM7589" s="3" t="s">
        <v>47</v>
      </c>
      <c r="AN7589" s="3" t="s">
        <v>47</v>
      </c>
      <c r="AU7589" s="3">
        <v>0</v>
      </c>
      <c r="AV7589" s="3">
        <v>16</v>
      </c>
      <c r="AW7589" s="3">
        <v>1</v>
      </c>
      <c r="AX7589" s="3">
        <v>16</v>
      </c>
      <c r="AY7589" s="3">
        <v>100</v>
      </c>
      <c r="AZ7589" s="6" t="str">
        <f t="shared" si="830"/>
        <v>4118.1</v>
      </c>
      <c r="BC7589" s="12" t="s">
        <v>19915</v>
      </c>
      <c r="BJ7589" s="12">
        <f t="shared" si="831"/>
        <v>0</v>
      </c>
      <c r="BK7589" s="12">
        <f t="shared" si="832"/>
        <v>0</v>
      </c>
      <c r="CQ7589" s="3" t="str">
        <f>CONCATENATE(baseURL!$A$1,baseURL!$B$1,baseURL!$C$1,".",C7589,".",L7589,".pkl&amp;seq=",BC7589)</f>
        <v>http://proteomics.broadinstitute.org/millscripts/viewfeed.pl?side=xl&amp;cycle=1&amp;fixedMods=iaaC&amp;file=msdataSM/iPRG2012_nd/cpick_in/iPRG2012_nd.4118.1.3.pkl&amp;seq=LRMLELMLPVFDAPQNLVEQAK</v>
      </c>
    </row>
    <row r="7590" spans="1:104" x14ac:dyDescent="0.2">
      <c r="A7590" s="3">
        <v>5435</v>
      </c>
      <c r="B7590" s="2" t="s">
        <v>19916</v>
      </c>
      <c r="C7590" s="2" t="s">
        <v>19917</v>
      </c>
      <c r="D7590" s="3">
        <v>17744</v>
      </c>
      <c r="E7590" s="3">
        <v>17728</v>
      </c>
      <c r="F7590" s="3">
        <v>86501</v>
      </c>
      <c r="G7590" s="3">
        <v>21846</v>
      </c>
      <c r="H7590" s="3">
        <v>75.051100000000005</v>
      </c>
      <c r="I7590" s="30">
        <v>646.01196000000004</v>
      </c>
      <c r="J7590" s="30">
        <v>646.01155570000003</v>
      </c>
      <c r="K7590" s="30">
        <v>4.0000000000000002E-4</v>
      </c>
      <c r="L7590" s="3">
        <v>3</v>
      </c>
      <c r="M7590" s="3">
        <v>3</v>
      </c>
      <c r="N7590" s="10">
        <f t="shared" si="826"/>
        <v>1</v>
      </c>
      <c r="O7590" s="35">
        <v>3</v>
      </c>
      <c r="P7590" s="17"/>
      <c r="Q7590" s="40">
        <v>1936.0174500000001</v>
      </c>
      <c r="R7590" s="40">
        <v>646.01067</v>
      </c>
      <c r="S7590" s="18">
        <f t="shared" si="827"/>
        <v>1.996871042455044</v>
      </c>
      <c r="T7590" s="18">
        <f t="shared" si="828"/>
        <v>1.3710299862790045</v>
      </c>
      <c r="U7590" s="18">
        <f t="shared" si="829"/>
        <v>1.2848085000682954</v>
      </c>
      <c r="V7590" s="30">
        <v>646.01149999999996</v>
      </c>
      <c r="W7590" s="3" t="s">
        <v>47</v>
      </c>
      <c r="X7590" s="3" t="s">
        <v>47</v>
      </c>
      <c r="Y7590" s="3" t="s">
        <v>47</v>
      </c>
      <c r="Z7590" s="3" t="s">
        <v>47</v>
      </c>
      <c r="AA7590" s="3" t="s">
        <v>47</v>
      </c>
      <c r="AB7590" s="12" t="s">
        <v>47</v>
      </c>
      <c r="AC7590" s="3" t="s">
        <v>47</v>
      </c>
      <c r="AD7590" s="3" t="s">
        <v>47</v>
      </c>
      <c r="AE7590" s="3" t="s">
        <v>47</v>
      </c>
      <c r="AF7590" s="3" t="s">
        <v>47</v>
      </c>
      <c r="AG7590" s="3" t="s">
        <v>47</v>
      </c>
      <c r="AH7590" s="3" t="s">
        <v>47</v>
      </c>
      <c r="AI7590" s="3" t="s">
        <v>47</v>
      </c>
      <c r="AJ7590" s="3" t="s">
        <v>47</v>
      </c>
      <c r="AK7590" s="3" t="s">
        <v>47</v>
      </c>
      <c r="AL7590" s="3" t="s">
        <v>48</v>
      </c>
      <c r="AM7590" s="3" t="s">
        <v>47</v>
      </c>
      <c r="AU7590" s="3">
        <v>0</v>
      </c>
      <c r="AV7590" s="3">
        <v>16</v>
      </c>
      <c r="AW7590" s="3">
        <v>1</v>
      </c>
      <c r="AX7590" s="3">
        <v>16</v>
      </c>
      <c r="AY7590" s="3">
        <v>100</v>
      </c>
      <c r="AZ7590" s="6" t="str">
        <f t="shared" si="830"/>
        <v>4119.1</v>
      </c>
      <c r="BC7590" s="12" t="s">
        <v>19918</v>
      </c>
      <c r="BJ7590" s="12">
        <f t="shared" si="831"/>
        <v>0</v>
      </c>
      <c r="BK7590" s="12">
        <f t="shared" si="832"/>
        <v>0</v>
      </c>
      <c r="CQ7590" s="3" t="str">
        <f>CONCATENATE(baseURL!$A$1,baseURL!$B$1,baseURL!$C$1,".",C7590,".",L7590,".pkl&amp;seq=",BC7590)</f>
        <v>http://proteomics.broadinstitute.org/millscripts/viewfeed.pl?side=xl&amp;cycle=1&amp;fixedMods=iaaC&amp;file=msdataSM/iPRG2012_nd/cpick_in/iPRG2012_nd.4119.1.3.pkl&amp;seq=AVQNLVDFLKEFAEKNA</v>
      </c>
    </row>
    <row r="7591" spans="1:104" x14ac:dyDescent="0.2">
      <c r="A7591" s="3">
        <v>4670</v>
      </c>
      <c r="B7591" s="2" t="s">
        <v>19919</v>
      </c>
      <c r="C7591" s="2" t="s">
        <v>19920</v>
      </c>
      <c r="D7591" s="3">
        <v>17745</v>
      </c>
      <c r="E7591" s="3">
        <v>17729</v>
      </c>
      <c r="F7591" s="3">
        <v>86627</v>
      </c>
      <c r="G7591" s="3">
        <v>21853</v>
      </c>
      <c r="H7591" s="3">
        <v>75.106499999999997</v>
      </c>
      <c r="I7591" s="30">
        <v>1063.0356999999999</v>
      </c>
      <c r="J7591" s="30">
        <v>1063.0330719999999</v>
      </c>
      <c r="K7591" s="30">
        <v>2.63E-3</v>
      </c>
      <c r="L7591" s="3">
        <v>4</v>
      </c>
      <c r="M7591" s="3">
        <v>4</v>
      </c>
      <c r="N7591" s="10">
        <f t="shared" si="826"/>
        <v>1</v>
      </c>
      <c r="O7591" s="35">
        <v>4</v>
      </c>
      <c r="P7591" s="17"/>
      <c r="Q7591" s="40">
        <v>4249.1049599999997</v>
      </c>
      <c r="R7591" s="40">
        <v>1063.0317</v>
      </c>
      <c r="S7591" s="18">
        <f t="shared" si="827"/>
        <v>3.7628228771591785</v>
      </c>
      <c r="T7591" s="18">
        <f t="shared" si="828"/>
        <v>1.2906482468459202</v>
      </c>
      <c r="U7591" s="18">
        <f t="shared" si="829"/>
        <v>0.94070571928979463</v>
      </c>
      <c r="V7591" s="30">
        <v>1063.0327</v>
      </c>
      <c r="W7591" s="3" t="s">
        <v>47</v>
      </c>
      <c r="X7591" s="3" t="s">
        <v>47</v>
      </c>
      <c r="Y7591" s="3" t="s">
        <v>47</v>
      </c>
      <c r="Z7591" s="3" t="s">
        <v>47</v>
      </c>
      <c r="AA7591" s="3" t="s">
        <v>48</v>
      </c>
      <c r="AB7591" s="12" t="s">
        <v>47</v>
      </c>
      <c r="AC7591" s="3" t="s">
        <v>47</v>
      </c>
      <c r="AD7591" s="3" t="s">
        <v>47</v>
      </c>
      <c r="AE7591" s="3" t="s">
        <v>47</v>
      </c>
      <c r="AF7591" s="3" t="s">
        <v>47</v>
      </c>
      <c r="AG7591" s="3" t="s">
        <v>47</v>
      </c>
      <c r="AI7591" s="3" t="s">
        <v>47</v>
      </c>
      <c r="AK7591" s="3" t="s">
        <v>47</v>
      </c>
      <c r="AL7591" s="3" t="s">
        <v>47</v>
      </c>
      <c r="AM7591" s="3" t="s">
        <v>47</v>
      </c>
      <c r="AN7591" s="3" t="s">
        <v>47</v>
      </c>
      <c r="AU7591" s="3">
        <v>0</v>
      </c>
      <c r="AV7591" s="3">
        <v>15</v>
      </c>
      <c r="AW7591" s="3">
        <v>1</v>
      </c>
      <c r="AX7591" s="3">
        <v>15</v>
      </c>
      <c r="AY7591" s="3">
        <v>100</v>
      </c>
      <c r="AZ7591" s="6" t="str">
        <f t="shared" si="830"/>
        <v>4125.1</v>
      </c>
      <c r="BC7591" s="12" t="s">
        <v>19921</v>
      </c>
      <c r="BJ7591" s="12">
        <f t="shared" si="831"/>
        <v>0</v>
      </c>
      <c r="BK7591" s="12">
        <f t="shared" si="832"/>
        <v>0</v>
      </c>
      <c r="CQ7591" s="3" t="str">
        <f>CONCATENATE(baseURL!$A$1,baseURL!$B$1,baseURL!$C$1,".",C7591,".",L7591,".pkl&amp;seq=",BC7591)</f>
        <v>http://proteomics.broadinstitute.org/millscripts/viewfeed.pl?side=xl&amp;cycle=1&amp;fixedMods=iaaC&amp;file=msdataSM/iPRG2012_nd/cpick_in/iPRG2012_nd.4125.1.4.pkl&amp;seq=FSEQYPQADFYKLDVDELGDVAQKNEVSAMPTLLLFK</v>
      </c>
      <c r="CR7591" s="7"/>
      <c r="CS7591" s="7"/>
    </row>
    <row r="7592" spans="1:104" x14ac:dyDescent="0.2">
      <c r="A7592" s="3">
        <v>5821</v>
      </c>
      <c r="B7592" s="13" t="s">
        <v>19922</v>
      </c>
      <c r="C7592" s="13" t="s">
        <v>19923</v>
      </c>
      <c r="D7592" s="7">
        <v>17746</v>
      </c>
      <c r="E7592" s="7">
        <v>17730</v>
      </c>
      <c r="F7592" s="7">
        <v>86648</v>
      </c>
      <c r="G7592" s="7">
        <v>21855</v>
      </c>
      <c r="H7592" s="7">
        <v>75.131</v>
      </c>
      <c r="I7592" s="31">
        <v>972.19493999999997</v>
      </c>
      <c r="J7592" s="31">
        <v>972.19090759999995</v>
      </c>
      <c r="K7592" s="31">
        <v>4.0299999999999997E-3</v>
      </c>
      <c r="L7592" s="7">
        <v>3</v>
      </c>
      <c r="M7592" s="7">
        <v>3</v>
      </c>
      <c r="N7592" s="26">
        <f t="shared" si="826"/>
        <v>1</v>
      </c>
      <c r="O7592" s="36">
        <v>3</v>
      </c>
      <c r="P7592" s="16"/>
      <c r="Q7592" s="41">
        <v>2914.56007</v>
      </c>
      <c r="R7592" s="41">
        <v>972.19154000000003</v>
      </c>
      <c r="S7592" s="27">
        <f t="shared" si="827"/>
        <v>3.4972532263985121</v>
      </c>
      <c r="T7592" s="27">
        <f t="shared" si="828"/>
        <v>-0.65048910020952111</v>
      </c>
      <c r="U7592" s="27">
        <f t="shared" si="829"/>
        <v>-0.65830648966125649</v>
      </c>
      <c r="V7592" s="31">
        <v>972.19090000000006</v>
      </c>
      <c r="W7592" s="7" t="s">
        <v>47</v>
      </c>
      <c r="X7592" s="7" t="s">
        <v>47</v>
      </c>
      <c r="Y7592" s="7" t="s">
        <v>47</v>
      </c>
      <c r="Z7592" s="7" t="s">
        <v>47</v>
      </c>
      <c r="AA7592" s="7" t="s">
        <v>47</v>
      </c>
      <c r="AB7592" s="25" t="s">
        <v>47</v>
      </c>
      <c r="AC7592" s="7" t="s">
        <v>47</v>
      </c>
      <c r="AD7592" s="7" t="s">
        <v>47</v>
      </c>
      <c r="AE7592" s="7" t="s">
        <v>47</v>
      </c>
      <c r="AF7592" s="7" t="s">
        <v>47</v>
      </c>
      <c r="AG7592" s="7" t="s">
        <v>47</v>
      </c>
      <c r="AH7592" s="7"/>
      <c r="AI7592" s="7" t="s">
        <v>47</v>
      </c>
      <c r="AJ7592" s="7" t="s">
        <v>47</v>
      </c>
      <c r="AK7592" s="7" t="s">
        <v>47</v>
      </c>
      <c r="AL7592" s="7" t="s">
        <v>47</v>
      </c>
      <c r="AM7592" s="7" t="s">
        <v>47</v>
      </c>
      <c r="AN7592" s="7" t="s">
        <v>47</v>
      </c>
      <c r="AO7592" s="7"/>
      <c r="AP7592" s="7"/>
      <c r="AQ7592" s="7"/>
      <c r="AR7592" s="7"/>
      <c r="AS7592" s="7"/>
      <c r="AT7592" s="7"/>
      <c r="AU7592" s="7">
        <v>0</v>
      </c>
      <c r="AV7592" s="7">
        <v>17</v>
      </c>
      <c r="AW7592" s="7">
        <v>1</v>
      </c>
      <c r="AX7592" s="7">
        <v>17</v>
      </c>
      <c r="AY7592" s="7">
        <v>100</v>
      </c>
      <c r="AZ7592" s="14" t="str">
        <f t="shared" si="830"/>
        <v>4126.1</v>
      </c>
      <c r="BA7592" s="15"/>
      <c r="BB7592" s="25"/>
      <c r="BC7592" s="25" t="s">
        <v>19924</v>
      </c>
      <c r="BD7592" s="25"/>
      <c r="BE7592" s="25"/>
      <c r="BF7592" s="25"/>
      <c r="BG7592" s="25"/>
      <c r="BH7592" s="25"/>
      <c r="BI7592" s="25"/>
      <c r="BJ7592" s="25">
        <f t="shared" si="831"/>
        <v>0</v>
      </c>
      <c r="BK7592" s="25">
        <f t="shared" si="832"/>
        <v>0</v>
      </c>
      <c r="BL7592" s="7"/>
      <c r="BM7592" s="7"/>
      <c r="BN7592" s="7"/>
      <c r="BO7592" s="7"/>
      <c r="BP7592" s="7"/>
      <c r="BQ7592" s="7"/>
      <c r="BR7592" s="7"/>
      <c r="BS7592" s="7"/>
      <c r="BT7592" s="7"/>
      <c r="BU7592" s="7"/>
      <c r="BV7592" s="7"/>
      <c r="BW7592" s="7"/>
      <c r="BX7592" s="7"/>
      <c r="BY7592" s="7"/>
      <c r="BZ7592" s="7"/>
      <c r="CA7592" s="7"/>
      <c r="CB7592" s="7"/>
      <c r="CC7592" s="7"/>
      <c r="CD7592" s="7"/>
      <c r="CE7592" s="7"/>
      <c r="CF7592" s="7"/>
      <c r="CG7592" s="7"/>
      <c r="CH7592" s="7"/>
      <c r="CI7592" s="7"/>
      <c r="CJ7592" s="7"/>
      <c r="CK7592" s="7"/>
      <c r="CL7592" s="7"/>
      <c r="CM7592" s="7"/>
      <c r="CN7592" s="7"/>
      <c r="CO7592" s="7"/>
      <c r="CP7592" s="7"/>
      <c r="CQ7592" s="7" t="str">
        <f>CONCATENATE(baseURL!$A$1,baseURL!$B$1,baseURL!$C$1,".",C7592,".",L7592,".pkl&amp;seq=",BC7592)</f>
        <v>http://proteomics.broadinstitute.org/millscripts/viewfeed.pl?side=xl&amp;cycle=1&amp;fixedMods=iaaC&amp;file=msdataSM/iPRG2012_nd/cpick_in/iPRG2012_nd.4126.1.3.pkl&amp;seq=GLGVGTPSEALLYVLTSPVGPYYKTGFK</v>
      </c>
      <c r="CR7592" s="7"/>
      <c r="CS7592" s="7"/>
    </row>
    <row r="7593" spans="1:104" x14ac:dyDescent="0.2">
      <c r="A7593" s="3">
        <v>5551</v>
      </c>
      <c r="B7593" s="2" t="s">
        <v>19925</v>
      </c>
      <c r="C7593" s="2" t="s">
        <v>19926</v>
      </c>
      <c r="D7593" s="3">
        <v>17747</v>
      </c>
      <c r="E7593" s="3">
        <v>17731</v>
      </c>
      <c r="F7593" s="3">
        <v>86711</v>
      </c>
      <c r="G7593" s="3">
        <v>21859</v>
      </c>
      <c r="H7593" s="3">
        <v>75.168499999999995</v>
      </c>
      <c r="I7593" s="30">
        <v>649.35844999999995</v>
      </c>
      <c r="J7593" s="30">
        <v>649.35966550000001</v>
      </c>
      <c r="K7593" s="30">
        <v>-1.2199999999999999E-3</v>
      </c>
      <c r="L7593" s="3">
        <v>2</v>
      </c>
      <c r="M7593" s="3">
        <v>2</v>
      </c>
      <c r="N7593" s="10">
        <f t="shared" si="826"/>
        <v>1</v>
      </c>
      <c r="O7593" s="35">
        <v>2</v>
      </c>
      <c r="P7593" s="17"/>
      <c r="Q7593" s="40">
        <v>1297.7110399999999</v>
      </c>
      <c r="R7593" s="40">
        <v>649.35915999999997</v>
      </c>
      <c r="S7593" s="18">
        <f t="shared" si="827"/>
        <v>-1.0933856696907329</v>
      </c>
      <c r="T7593" s="18">
        <f t="shared" si="828"/>
        <v>0.77845979724245951</v>
      </c>
      <c r="U7593" s="18">
        <f t="shared" si="829"/>
        <v>0.83158910086195315</v>
      </c>
      <c r="V7593" s="30">
        <v>649.35969999999998</v>
      </c>
      <c r="W7593" s="3" t="s">
        <v>47</v>
      </c>
      <c r="X7593" s="3" t="s">
        <v>47</v>
      </c>
      <c r="Y7593" s="3" t="s">
        <v>47</v>
      </c>
      <c r="Z7593" s="3" t="s">
        <v>47</v>
      </c>
      <c r="AA7593" s="3" t="s">
        <v>48</v>
      </c>
      <c r="AB7593" s="12" t="s">
        <v>47</v>
      </c>
      <c r="AC7593" s="3" t="s">
        <v>47</v>
      </c>
      <c r="AD7593" s="3" t="s">
        <v>47</v>
      </c>
      <c r="AE7593" s="3" t="s">
        <v>47</v>
      </c>
      <c r="AF7593" s="3" t="s">
        <v>47</v>
      </c>
      <c r="AG7593" s="3" t="s">
        <v>47</v>
      </c>
      <c r="AH7593" s="3" t="s">
        <v>47</v>
      </c>
      <c r="AI7593" s="3" t="s">
        <v>47</v>
      </c>
      <c r="AJ7593" s="3" t="s">
        <v>47</v>
      </c>
      <c r="AK7593" s="3" t="s">
        <v>47</v>
      </c>
      <c r="AL7593" s="3" t="s">
        <v>47</v>
      </c>
      <c r="AM7593" s="3" t="s">
        <v>47</v>
      </c>
      <c r="AU7593" s="3">
        <v>0</v>
      </c>
      <c r="AV7593" s="3">
        <v>16</v>
      </c>
      <c r="AW7593" s="3">
        <v>1</v>
      </c>
      <c r="AX7593" s="3">
        <v>16</v>
      </c>
      <c r="AY7593" s="3">
        <v>100</v>
      </c>
      <c r="AZ7593" s="6" t="str">
        <f t="shared" si="830"/>
        <v>4129.1</v>
      </c>
      <c r="BC7593" s="12" t="s">
        <v>5069</v>
      </c>
      <c r="BJ7593" s="12">
        <f t="shared" si="831"/>
        <v>0</v>
      </c>
      <c r="BK7593" s="12">
        <f t="shared" si="832"/>
        <v>0</v>
      </c>
      <c r="CQ7593" s="3" t="str">
        <f>CONCATENATE(baseURL!$A$1,baseURL!$B$1,baseURL!$C$1,".",C7593,".",L7593,".pkl&amp;seq=",BC7593)</f>
        <v>http://proteomics.broadinstitute.org/millscripts/viewfeed.pl?side=xl&amp;cycle=1&amp;fixedMods=iaaC&amp;file=msdataSM/iPRG2012_nd/cpick_in/iPRG2012_nd.4129.1.2.pkl&amp;seq=AVGGEVGASAALAPK</v>
      </c>
      <c r="CX7593" s="7"/>
      <c r="CY7593" s="7"/>
      <c r="CZ7593" s="7"/>
    </row>
    <row r="7594" spans="1:104" x14ac:dyDescent="0.2">
      <c r="A7594" s="3">
        <v>6575</v>
      </c>
      <c r="B7594" s="2" t="s">
        <v>19929</v>
      </c>
      <c r="C7594" s="2" t="s">
        <v>19930</v>
      </c>
      <c r="D7594" s="3">
        <v>17749</v>
      </c>
      <c r="E7594" s="3">
        <v>17733</v>
      </c>
      <c r="F7594" s="3">
        <v>86754</v>
      </c>
      <c r="G7594" s="3">
        <v>21863</v>
      </c>
      <c r="H7594" s="3">
        <v>75.1999</v>
      </c>
      <c r="I7594" s="30">
        <v>500.95629000000002</v>
      </c>
      <c r="J7594" s="30">
        <v>500.95560699999999</v>
      </c>
      <c r="K7594" s="30">
        <v>6.8000000000000005E-4</v>
      </c>
      <c r="L7594" s="3">
        <v>3</v>
      </c>
      <c r="M7594" s="3">
        <v>3</v>
      </c>
      <c r="N7594" s="10">
        <f t="shared" si="826"/>
        <v>1</v>
      </c>
      <c r="O7594" s="35">
        <v>3</v>
      </c>
      <c r="P7594" s="17"/>
      <c r="Q7594" s="40">
        <v>1500.8492699999999</v>
      </c>
      <c r="R7594" s="40">
        <v>500.95461</v>
      </c>
      <c r="S7594" s="18">
        <f t="shared" si="827"/>
        <v>3.3535972451110174</v>
      </c>
      <c r="T7594" s="18">
        <f t="shared" si="828"/>
        <v>1.9902002698087307</v>
      </c>
      <c r="U7594" s="18">
        <f t="shared" si="829"/>
        <v>1.7766080642912125</v>
      </c>
      <c r="V7594" s="30">
        <v>500.95549999999997</v>
      </c>
      <c r="W7594" s="3" t="s">
        <v>47</v>
      </c>
      <c r="X7594" s="3" t="s">
        <v>47</v>
      </c>
      <c r="Y7594" s="3" t="s">
        <v>47</v>
      </c>
      <c r="Z7594" s="3" t="s">
        <v>47</v>
      </c>
      <c r="AA7594" s="3" t="s">
        <v>47</v>
      </c>
      <c r="AB7594" s="12" t="s">
        <v>47</v>
      </c>
      <c r="AC7594" s="3" t="s">
        <v>47</v>
      </c>
      <c r="AD7594" s="3" t="s">
        <v>47</v>
      </c>
      <c r="AE7594" s="3" t="s">
        <v>47</v>
      </c>
      <c r="AF7594" s="3" t="s">
        <v>48</v>
      </c>
      <c r="AG7594" s="3" t="s">
        <v>47</v>
      </c>
      <c r="AH7594" s="3" t="s">
        <v>47</v>
      </c>
      <c r="AI7594" s="3" t="s">
        <v>47</v>
      </c>
      <c r="AJ7594" s="3" t="s">
        <v>47</v>
      </c>
      <c r="AK7594" s="3" t="s">
        <v>47</v>
      </c>
      <c r="AL7594" s="3" t="s">
        <v>48</v>
      </c>
      <c r="AO7594" s="3" t="s">
        <v>52</v>
      </c>
      <c r="AU7594" s="3">
        <v>0</v>
      </c>
      <c r="AV7594" s="3">
        <v>14</v>
      </c>
      <c r="AW7594" s="3">
        <v>1</v>
      </c>
      <c r="AX7594" s="3">
        <v>14</v>
      </c>
      <c r="AY7594" s="3">
        <v>100</v>
      </c>
      <c r="AZ7594" s="6" t="str">
        <f t="shared" si="830"/>
        <v>4131.2</v>
      </c>
      <c r="BC7594" s="12" t="s">
        <v>7825</v>
      </c>
      <c r="BJ7594" s="12">
        <f t="shared" si="831"/>
        <v>0</v>
      </c>
      <c r="BK7594" s="12">
        <f t="shared" si="832"/>
        <v>0</v>
      </c>
      <c r="CQ7594" s="3" t="str">
        <f>CONCATENATE(baseURL!$A$1,baseURL!$B$1,baseURL!$C$1,".",C7594,".",L7594,".pkl&amp;seq=",BC7594)</f>
        <v>http://proteomics.broadinstitute.org/millscripts/viewfeed.pl?side=xl&amp;cycle=1&amp;fixedMods=iaaC&amp;file=msdataSM/iPRG2012_nd/cpick_in/iPRG2012_nd.4131.2.3.pkl&amp;seq=LTSLNVVAGSDLRR</v>
      </c>
    </row>
    <row r="7595" spans="1:104" x14ac:dyDescent="0.2">
      <c r="A7595" s="3">
        <v>2297</v>
      </c>
      <c r="B7595" s="2" t="s">
        <v>19931</v>
      </c>
      <c r="C7595" s="2" t="s">
        <v>19932</v>
      </c>
      <c r="D7595" s="3">
        <v>17750</v>
      </c>
      <c r="E7595" s="3">
        <v>17734</v>
      </c>
      <c r="F7595" s="3">
        <v>86774</v>
      </c>
      <c r="G7595" s="3">
        <v>21865</v>
      </c>
      <c r="H7595" s="3">
        <v>75.224699999999999</v>
      </c>
      <c r="I7595" s="30">
        <v>700.87257</v>
      </c>
      <c r="J7595" s="30">
        <v>700.87392199999999</v>
      </c>
      <c r="K7595" s="30">
        <v>-1.3500000000000001E-3</v>
      </c>
      <c r="L7595" s="3">
        <v>2</v>
      </c>
      <c r="M7595" s="3">
        <v>2</v>
      </c>
      <c r="N7595" s="10">
        <f t="shared" si="826"/>
        <v>1</v>
      </c>
      <c r="O7595" s="35">
        <v>2</v>
      </c>
      <c r="P7595" s="17"/>
      <c r="Q7595" s="40">
        <v>1400.7379800000001</v>
      </c>
      <c r="R7595" s="40">
        <v>700.87262999999996</v>
      </c>
      <c r="S7595" s="18">
        <f t="shared" si="827"/>
        <v>-8.5607566045490177E-2</v>
      </c>
      <c r="T7595" s="18">
        <f t="shared" si="828"/>
        <v>1.8434162567240384</v>
      </c>
      <c r="U7595" s="18">
        <f t="shared" si="829"/>
        <v>2.0973853694932738</v>
      </c>
      <c r="V7595" s="30">
        <v>700.8741</v>
      </c>
      <c r="W7595" s="3" t="s">
        <v>47</v>
      </c>
      <c r="X7595" s="3" t="s">
        <v>65</v>
      </c>
      <c r="Y7595" s="3" t="s">
        <v>65</v>
      </c>
      <c r="Z7595" s="3" t="s">
        <v>47</v>
      </c>
      <c r="AA7595" s="3" t="s">
        <v>48</v>
      </c>
      <c r="AB7595" s="12" t="s">
        <v>47</v>
      </c>
      <c r="AC7595" s="3" t="s">
        <v>47</v>
      </c>
      <c r="AD7595" s="3" t="s">
        <v>47</v>
      </c>
      <c r="AE7595" s="3" t="s">
        <v>47</v>
      </c>
      <c r="AF7595" s="3" t="s">
        <v>47</v>
      </c>
      <c r="AG7595" s="3" t="s">
        <v>47</v>
      </c>
      <c r="AH7595" s="3" t="s">
        <v>47</v>
      </c>
      <c r="AI7595" s="3" t="s">
        <v>47</v>
      </c>
      <c r="AJ7595" s="3" t="s">
        <v>65</v>
      </c>
      <c r="AK7595" s="3" t="s">
        <v>47</v>
      </c>
      <c r="AL7595" s="3" t="s">
        <v>47</v>
      </c>
      <c r="AO7595" s="3" t="s">
        <v>47</v>
      </c>
      <c r="AP7595" s="3" t="s">
        <v>47</v>
      </c>
      <c r="AU7595" s="3">
        <v>3</v>
      </c>
      <c r="AV7595" s="3">
        <v>14</v>
      </c>
      <c r="AW7595" s="3">
        <v>1</v>
      </c>
      <c r="AX7595" s="3">
        <v>14</v>
      </c>
      <c r="AY7595" s="3">
        <v>100</v>
      </c>
      <c r="AZ7595" s="6" t="str">
        <f t="shared" si="830"/>
        <v>4132.1</v>
      </c>
      <c r="BB7595" s="12" t="s">
        <v>79</v>
      </c>
      <c r="BC7595" s="12" t="s">
        <v>8034</v>
      </c>
      <c r="BJ7595" s="12">
        <f t="shared" si="831"/>
        <v>0</v>
      </c>
      <c r="BK7595" s="12">
        <f t="shared" si="832"/>
        <v>0</v>
      </c>
      <c r="BT7595" s="3" t="s">
        <v>8370</v>
      </c>
      <c r="BU7595" s="3" t="s">
        <v>8370</v>
      </c>
      <c r="CF7595" s="3" t="s">
        <v>19933</v>
      </c>
      <c r="CQ7595" s="3" t="str">
        <f>CONCATENATE(baseURL!$A$1,baseURL!$B$1,"+Acetyl",baseURL!$C$1,".",C7595,".",L7595,".pkl&amp;seq=",BC7595)</f>
        <v>http://proteomics.broadinstitute.org/millscripts/viewfeed.pl?side=xl&amp;cycle=1&amp;fixedMods=iaaC+Acetyl&amp;file=msdataSM/iPRG2012_nd/cpick_in/iPRG2012_nd.4132.1.2.pkl&amp;seq=SEVLEGNVKLDR</v>
      </c>
      <c r="CR7595" s="7"/>
      <c r="CS7595" s="7"/>
    </row>
    <row r="7596" spans="1:104" x14ac:dyDescent="0.2">
      <c r="A7596" s="3">
        <v>6071</v>
      </c>
      <c r="B7596" s="2" t="s">
        <v>19934</v>
      </c>
      <c r="C7596" s="2" t="s">
        <v>19935</v>
      </c>
      <c r="D7596" s="3">
        <v>17751</v>
      </c>
      <c r="E7596" s="3">
        <v>17735</v>
      </c>
      <c r="F7596" s="3">
        <v>86795</v>
      </c>
      <c r="G7596" s="3">
        <v>21867</v>
      </c>
      <c r="H7596" s="3">
        <v>75.238200000000006</v>
      </c>
      <c r="I7596" s="30">
        <v>566.33865000000003</v>
      </c>
      <c r="J7596" s="30">
        <v>566.33777569999995</v>
      </c>
      <c r="K7596" s="30">
        <v>8.7000000000000001E-4</v>
      </c>
      <c r="L7596" s="3">
        <v>3</v>
      </c>
      <c r="M7596" s="3">
        <v>3</v>
      </c>
      <c r="N7596" s="10">
        <f t="shared" si="826"/>
        <v>1</v>
      </c>
      <c r="O7596" s="35">
        <v>3</v>
      </c>
      <c r="P7596" s="17"/>
      <c r="Q7596" s="40">
        <v>1696.9956</v>
      </c>
      <c r="R7596" s="40">
        <v>566.33672000000001</v>
      </c>
      <c r="S7596" s="18">
        <f t="shared" si="827"/>
        <v>3.407866613374023</v>
      </c>
      <c r="T7596" s="18">
        <f t="shared" si="828"/>
        <v>1.8640853800510098</v>
      </c>
      <c r="U7596" s="18">
        <f t="shared" si="829"/>
        <v>1.3772725172462161</v>
      </c>
      <c r="V7596" s="30">
        <v>566.33749999999998</v>
      </c>
      <c r="W7596" s="3" t="s">
        <v>47</v>
      </c>
      <c r="X7596" s="3" t="s">
        <v>47</v>
      </c>
      <c r="Y7596" s="3" t="s">
        <v>47</v>
      </c>
      <c r="Z7596" s="3" t="s">
        <v>47</v>
      </c>
      <c r="AA7596" s="3" t="s">
        <v>47</v>
      </c>
      <c r="AB7596" s="12" t="s">
        <v>47</v>
      </c>
      <c r="AC7596" s="3" t="s">
        <v>47</v>
      </c>
      <c r="AD7596" s="3" t="s">
        <v>47</v>
      </c>
      <c r="AE7596" s="3" t="s">
        <v>47</v>
      </c>
      <c r="AF7596" s="3" t="s">
        <v>47</v>
      </c>
      <c r="AG7596" s="3" t="s">
        <v>47</v>
      </c>
      <c r="AH7596" s="3" t="s">
        <v>47</v>
      </c>
      <c r="AI7596" s="3" t="s">
        <v>47</v>
      </c>
      <c r="AK7596" s="3" t="s">
        <v>52</v>
      </c>
      <c r="AL7596" s="3" t="s">
        <v>48</v>
      </c>
      <c r="AU7596" s="3">
        <v>0</v>
      </c>
      <c r="AV7596" s="3">
        <v>13</v>
      </c>
      <c r="AW7596" s="3">
        <v>1</v>
      </c>
      <c r="AX7596" s="3">
        <v>13</v>
      </c>
      <c r="AY7596" s="3">
        <v>100</v>
      </c>
      <c r="AZ7596" s="6" t="str">
        <f t="shared" si="830"/>
        <v>4133.1</v>
      </c>
      <c r="BC7596" s="12" t="s">
        <v>19936</v>
      </c>
      <c r="BJ7596" s="12">
        <f t="shared" si="831"/>
        <v>0</v>
      </c>
      <c r="BK7596" s="12">
        <f t="shared" si="832"/>
        <v>0</v>
      </c>
      <c r="CQ7596" s="3" t="str">
        <f>CONCATENATE(baseURL!$A$1,baseURL!$B$1,baseURL!$C$1,".",C7596,".",L7596,".pkl&amp;seq=",BC7596)</f>
        <v>http://proteomics.broadinstitute.org/millscripts/viewfeed.pl?side=xl&amp;cycle=1&amp;fixedMods=iaaC&amp;file=msdataSM/iPRG2012_nd/cpick_in/iPRG2012_nd.4133.1.3.pkl&amp;seq=VQAVAVLKGDAGVSGVVK</v>
      </c>
    </row>
    <row r="7597" spans="1:104" x14ac:dyDescent="0.2">
      <c r="A7597" s="3">
        <v>1708</v>
      </c>
      <c r="B7597" s="2" t="s">
        <v>19937</v>
      </c>
      <c r="C7597" s="2" t="s">
        <v>19931</v>
      </c>
      <c r="D7597" s="3">
        <v>17752</v>
      </c>
      <c r="E7597" s="3">
        <v>17736</v>
      </c>
      <c r="F7597" s="3">
        <v>86796</v>
      </c>
      <c r="G7597" s="3">
        <v>21868</v>
      </c>
      <c r="H7597" s="3">
        <v>75.244</v>
      </c>
      <c r="I7597" s="30">
        <v>598.31381999999996</v>
      </c>
      <c r="J7597" s="30">
        <v>598.65236230000005</v>
      </c>
      <c r="K7597" s="30">
        <v>-0.33854000000000001</v>
      </c>
      <c r="L7597" s="3">
        <v>3</v>
      </c>
      <c r="M7597" s="3">
        <v>3</v>
      </c>
      <c r="N7597" s="10">
        <f t="shared" si="826"/>
        <v>1</v>
      </c>
      <c r="O7597" s="35">
        <v>3</v>
      </c>
      <c r="P7597" s="17"/>
      <c r="Q7597" s="40">
        <v>1792.9187999999999</v>
      </c>
      <c r="R7597" s="40">
        <v>598.31111999999996</v>
      </c>
      <c r="S7597" s="18">
        <f t="shared" si="827"/>
        <v>4.5127023545949898</v>
      </c>
      <c r="T7597" s="18">
        <f t="shared" si="828"/>
        <v>570.34256692419478</v>
      </c>
      <c r="U7597" s="18">
        <f t="shared" si="829"/>
        <v>3.8107264328324404</v>
      </c>
      <c r="V7597" s="30">
        <v>598.3134</v>
      </c>
      <c r="X7597" s="3" t="s">
        <v>47</v>
      </c>
      <c r="Y7597" s="3" t="s">
        <v>47</v>
      </c>
      <c r="AA7597" s="3" t="s">
        <v>47</v>
      </c>
      <c r="AB7597" s="12" t="s">
        <v>47</v>
      </c>
      <c r="AD7597" s="3" t="s">
        <v>47</v>
      </c>
      <c r="AF7597" s="3" t="s">
        <v>47</v>
      </c>
      <c r="AG7597" s="3" t="s">
        <v>47</v>
      </c>
      <c r="AI7597" s="3" t="s">
        <v>52</v>
      </c>
      <c r="AJ7597" s="3" t="s">
        <v>47</v>
      </c>
      <c r="AK7597" s="3" t="s">
        <v>48</v>
      </c>
      <c r="AO7597" s="3" t="s">
        <v>47</v>
      </c>
      <c r="AU7597" s="3">
        <v>0</v>
      </c>
      <c r="AV7597" s="3">
        <v>9</v>
      </c>
      <c r="AW7597" s="3">
        <v>2</v>
      </c>
      <c r="AX7597" s="3">
        <v>6</v>
      </c>
      <c r="AY7597" s="3">
        <v>66.67</v>
      </c>
      <c r="AZ7597" s="6" t="str">
        <f t="shared" si="830"/>
        <v>4133.2</v>
      </c>
      <c r="BC7597" s="12" t="s">
        <v>10852</v>
      </c>
      <c r="BJ7597" s="12">
        <f t="shared" si="831"/>
        <v>0</v>
      </c>
      <c r="BK7597" s="12">
        <f t="shared" si="832"/>
        <v>0</v>
      </c>
      <c r="BO7597" s="3" t="s">
        <v>54</v>
      </c>
      <c r="BR7597" s="3" t="s">
        <v>54</v>
      </c>
      <c r="BW7597" s="3" t="s">
        <v>10966</v>
      </c>
      <c r="BX7597" s="3" t="s">
        <v>10966</v>
      </c>
      <c r="CK7597" s="3" t="s">
        <v>10966</v>
      </c>
      <c r="CQ7597" s="3" t="str">
        <f>CONCATENATE(baseURL!$A$1,baseURL!$B$1,baseURL!$C$1,".",C7597,".",L7597,".pkl&amp;seq=",BC7597,"&amp;varMods=Deamidated-Q")</f>
        <v>http://proteomics.broadinstitute.org/millscripts/viewfeed.pl?side=xl&amp;cycle=1&amp;fixedMods=iaaC&amp;file=msdataSM/iPRG2012_nd/cpick_in/iPRG2012_nd.4133.2.3.pkl&amp;seq=GGVTQVRVEFLEDTSR&amp;varMods=Deamidated-Q</v>
      </c>
      <c r="CX7597" s="7"/>
      <c r="CY7597" s="7"/>
      <c r="CZ7597" s="7"/>
    </row>
    <row r="7598" spans="1:104" x14ac:dyDescent="0.2">
      <c r="A7598" s="3">
        <v>6311</v>
      </c>
      <c r="B7598" s="2" t="s">
        <v>19938</v>
      </c>
      <c r="C7598" s="2" t="s">
        <v>19939</v>
      </c>
      <c r="D7598" s="3">
        <v>17753</v>
      </c>
      <c r="E7598" s="3">
        <v>17737</v>
      </c>
      <c r="F7598" s="3">
        <v>86797</v>
      </c>
      <c r="G7598" s="3">
        <v>21869</v>
      </c>
      <c r="H7598" s="3">
        <v>75.249799999999993</v>
      </c>
      <c r="I7598" s="30">
        <v>832.41016999999999</v>
      </c>
      <c r="J7598" s="30">
        <v>832.40819710000005</v>
      </c>
      <c r="K7598" s="30">
        <v>1.97E-3</v>
      </c>
      <c r="L7598" s="3">
        <v>2</v>
      </c>
      <c r="M7598" s="3">
        <v>2</v>
      </c>
      <c r="N7598" s="10">
        <f t="shared" si="826"/>
        <v>1</v>
      </c>
      <c r="O7598" s="35">
        <v>2</v>
      </c>
      <c r="P7598" s="17"/>
      <c r="Q7598" s="40">
        <v>1663.80746</v>
      </c>
      <c r="R7598" s="40">
        <v>832.40737000000001</v>
      </c>
      <c r="S7598" s="18">
        <f t="shared" si="827"/>
        <v>3.3637376372331538</v>
      </c>
      <c r="T7598" s="18">
        <f t="shared" si="828"/>
        <v>0.99362407139393427</v>
      </c>
      <c r="U7598" s="18">
        <f t="shared" si="829"/>
        <v>0.87697445539906327</v>
      </c>
      <c r="V7598" s="30">
        <v>832.40809999999999</v>
      </c>
      <c r="W7598" s="3" t="s">
        <v>47</v>
      </c>
      <c r="X7598" s="3" t="s">
        <v>47</v>
      </c>
      <c r="Y7598" s="3" t="s">
        <v>47</v>
      </c>
      <c r="Z7598" s="3" t="s">
        <v>47</v>
      </c>
      <c r="AA7598" s="3" t="s">
        <v>47</v>
      </c>
      <c r="AB7598" s="12" t="s">
        <v>47</v>
      </c>
      <c r="AC7598" s="3" t="s">
        <v>47</v>
      </c>
      <c r="AD7598" s="3" t="s">
        <v>47</v>
      </c>
      <c r="AE7598" s="3" t="s">
        <v>47</v>
      </c>
      <c r="AF7598" s="3" t="s">
        <v>47</v>
      </c>
      <c r="AG7598" s="3" t="s">
        <v>47</v>
      </c>
      <c r="AH7598" s="3" t="s">
        <v>47</v>
      </c>
      <c r="AI7598" s="3" t="s">
        <v>47</v>
      </c>
      <c r="AJ7598" s="3" t="s">
        <v>47</v>
      </c>
      <c r="AL7598" s="3" t="s">
        <v>47</v>
      </c>
      <c r="AU7598" s="3">
        <v>0</v>
      </c>
      <c r="AV7598" s="3">
        <v>15</v>
      </c>
      <c r="AW7598" s="3">
        <v>1</v>
      </c>
      <c r="AX7598" s="3">
        <v>15</v>
      </c>
      <c r="AY7598" s="3">
        <v>100</v>
      </c>
      <c r="AZ7598" s="6" t="str">
        <f t="shared" si="830"/>
        <v>4133.3</v>
      </c>
      <c r="BC7598" s="12" t="s">
        <v>11094</v>
      </c>
      <c r="BJ7598" s="12">
        <f t="shared" si="831"/>
        <v>0</v>
      </c>
      <c r="BK7598" s="12">
        <f t="shared" si="832"/>
        <v>0</v>
      </c>
      <c r="CQ7598" s="3" t="str">
        <f>CONCATENATE(baseURL!$A$1,baseURL!$B$1,baseURL!$C$1,".",C7598,".",L7598,".pkl&amp;seq=",BC7598)</f>
        <v>http://proteomics.broadinstitute.org/millscripts/viewfeed.pl?side=xl&amp;cycle=1&amp;fixedMods=iaaC&amp;file=msdataSM/iPRG2012_nd/cpick_in/iPRG2012_nd.4133.3.2.pkl&amp;seq=AAGANVDNVWADVYAK</v>
      </c>
      <c r="CT7598" s="7"/>
    </row>
    <row r="7599" spans="1:104" x14ac:dyDescent="0.2">
      <c r="A7599" s="3">
        <v>153</v>
      </c>
      <c r="B7599" s="2" t="s">
        <v>19940</v>
      </c>
      <c r="C7599" s="2" t="s">
        <v>19941</v>
      </c>
      <c r="D7599" s="3">
        <v>17754</v>
      </c>
      <c r="E7599" s="3">
        <v>17738</v>
      </c>
      <c r="F7599" s="3">
        <v>86816</v>
      </c>
      <c r="G7599" s="3">
        <v>21871</v>
      </c>
      <c r="H7599" s="3">
        <v>75.262500000000003</v>
      </c>
      <c r="I7599" s="30">
        <v>614.99707999999998</v>
      </c>
      <c r="J7599" s="30">
        <v>614.66066520000004</v>
      </c>
      <c r="K7599" s="30">
        <v>0.33640999999999999</v>
      </c>
      <c r="L7599" s="3">
        <v>0</v>
      </c>
      <c r="M7599" s="3">
        <v>3</v>
      </c>
      <c r="N7599" s="10">
        <f t="shared" si="826"/>
        <v>1</v>
      </c>
      <c r="O7599" s="35">
        <v>3</v>
      </c>
      <c r="P7599" s="17"/>
      <c r="Q7599" s="40">
        <v>1841.9677300000001</v>
      </c>
      <c r="R7599" s="40">
        <v>614.66075999999998</v>
      </c>
      <c r="S7599" s="18">
        <f t="shared" si="827"/>
        <v>547.16360940301547</v>
      </c>
      <c r="T7599" s="18">
        <f t="shared" si="828"/>
        <v>-0.15423141692427536</v>
      </c>
      <c r="U7599" s="18">
        <f t="shared" si="829"/>
        <v>-0.42299755726343119</v>
      </c>
      <c r="V7599" s="30">
        <v>614.66049999999996</v>
      </c>
      <c r="W7599" s="3" t="s">
        <v>47</v>
      </c>
      <c r="Z7599" s="3" t="s">
        <v>47</v>
      </c>
      <c r="AC7599" s="3" t="s">
        <v>52</v>
      </c>
      <c r="AD7599" s="3" t="s">
        <v>47</v>
      </c>
      <c r="AE7599" s="3" t="s">
        <v>47</v>
      </c>
      <c r="AG7599" s="3" t="s">
        <v>47</v>
      </c>
      <c r="AH7599" s="3" t="s">
        <v>48</v>
      </c>
      <c r="AI7599" s="3" t="s">
        <v>47</v>
      </c>
      <c r="AK7599" s="3" t="s">
        <v>47</v>
      </c>
      <c r="AL7599" s="3" t="s">
        <v>48</v>
      </c>
      <c r="AP7599" s="3" t="s">
        <v>48</v>
      </c>
      <c r="AU7599" s="3">
        <v>0</v>
      </c>
      <c r="AV7599" s="3">
        <v>7</v>
      </c>
      <c r="AW7599" s="3">
        <v>2</v>
      </c>
      <c r="AX7599" s="3">
        <v>6</v>
      </c>
      <c r="AY7599" s="3">
        <v>85.71</v>
      </c>
      <c r="AZ7599" s="6" t="str">
        <f t="shared" si="830"/>
        <v>4134.1</v>
      </c>
      <c r="BB7599" s="12" t="s">
        <v>79</v>
      </c>
      <c r="BC7599" s="12" t="s">
        <v>19164</v>
      </c>
      <c r="BJ7599" s="12">
        <f t="shared" si="831"/>
        <v>0</v>
      </c>
      <c r="BK7599" s="12">
        <f t="shared" si="832"/>
        <v>0</v>
      </c>
      <c r="BZ7599" s="3" t="s">
        <v>19942</v>
      </c>
      <c r="CQ7599" s="3" t="str">
        <f>CONCATENATE(baseURL!$A$1,baseURL!$B$1,"+Acetyl",baseURL!$C$1,".",C7599,".",L7599,".pkl&amp;seq=",BC7599)</f>
        <v>http://proteomics.broadinstitute.org/millscripts/viewfeed.pl?side=xl&amp;cycle=1&amp;fixedMods=iaaC+Acetyl&amp;file=msdataSM/iPRG2012_nd/cpick_in/iPRG2012_nd.4134.1.0.pkl&amp;seq=METPLDLLKLNLDER</v>
      </c>
    </row>
    <row r="7600" spans="1:104" x14ac:dyDescent="0.2">
      <c r="A7600" s="3">
        <v>6472</v>
      </c>
      <c r="B7600" s="2" t="s">
        <v>19943</v>
      </c>
      <c r="C7600" s="2" t="s">
        <v>19934</v>
      </c>
      <c r="D7600" s="3">
        <v>17755</v>
      </c>
      <c r="E7600" s="3">
        <v>17739</v>
      </c>
      <c r="F7600" s="3">
        <v>86817</v>
      </c>
      <c r="G7600" s="3">
        <v>21872</v>
      </c>
      <c r="H7600" s="3">
        <v>75.2667</v>
      </c>
      <c r="I7600" s="30">
        <v>616.29560000000004</v>
      </c>
      <c r="J7600" s="30">
        <v>616.2945168</v>
      </c>
      <c r="K7600" s="30">
        <v>1.08E-3</v>
      </c>
      <c r="L7600" s="3">
        <v>3</v>
      </c>
      <c r="M7600" s="3">
        <v>3</v>
      </c>
      <c r="N7600" s="10">
        <f t="shared" si="826"/>
        <v>1</v>
      </c>
      <c r="O7600" s="35">
        <v>3</v>
      </c>
      <c r="P7600" s="17"/>
      <c r="Q7600" s="40">
        <v>1846.8653300000001</v>
      </c>
      <c r="R7600" s="40">
        <v>616.29328999999996</v>
      </c>
      <c r="S7600" s="18">
        <f t="shared" si="827"/>
        <v>3.7482153993263929</v>
      </c>
      <c r="T7600" s="18">
        <f t="shared" si="828"/>
        <v>1.9906106718124168</v>
      </c>
      <c r="U7600" s="18">
        <f t="shared" si="829"/>
        <v>1.9633509234127609</v>
      </c>
      <c r="V7600" s="30">
        <v>616.29449999999997</v>
      </c>
      <c r="W7600" s="3" t="s">
        <v>47</v>
      </c>
      <c r="X7600" s="3" t="s">
        <v>47</v>
      </c>
      <c r="Y7600" s="3" t="s">
        <v>47</v>
      </c>
      <c r="Z7600" s="3" t="s">
        <v>47</v>
      </c>
      <c r="AA7600" s="3" t="s">
        <v>47</v>
      </c>
      <c r="AB7600" s="12" t="s">
        <v>47</v>
      </c>
      <c r="AC7600" s="3" t="s">
        <v>47</v>
      </c>
      <c r="AD7600" s="3" t="s">
        <v>47</v>
      </c>
      <c r="AE7600" s="3" t="s">
        <v>47</v>
      </c>
      <c r="AF7600" s="3" t="s">
        <v>47</v>
      </c>
      <c r="AG7600" s="3" t="s">
        <v>47</v>
      </c>
      <c r="AH7600" s="3" t="s">
        <v>47</v>
      </c>
      <c r="AI7600" s="3" t="s">
        <v>47</v>
      </c>
      <c r="AJ7600" s="3" t="s">
        <v>47</v>
      </c>
      <c r="AK7600" s="3" t="s">
        <v>47</v>
      </c>
      <c r="AL7600" s="3" t="s">
        <v>47</v>
      </c>
      <c r="AO7600" s="3" t="s">
        <v>52</v>
      </c>
      <c r="AU7600" s="3">
        <v>0</v>
      </c>
      <c r="AV7600" s="3">
        <v>16</v>
      </c>
      <c r="AW7600" s="3">
        <v>1</v>
      </c>
      <c r="AX7600" s="3">
        <v>16</v>
      </c>
      <c r="AY7600" s="3">
        <v>100</v>
      </c>
      <c r="AZ7600" s="6" t="str">
        <f t="shared" si="830"/>
        <v>4134.2</v>
      </c>
      <c r="BC7600" s="12" t="s">
        <v>12628</v>
      </c>
      <c r="BJ7600" s="12">
        <f t="shared" si="831"/>
        <v>0</v>
      </c>
      <c r="BK7600" s="12">
        <f t="shared" si="832"/>
        <v>0</v>
      </c>
      <c r="CQ7600" s="3" t="str">
        <f>CONCATENATE(baseURL!$A$1,baseURL!$B$1,baseURL!$C$1,".",C7600,".",L7600,".pkl&amp;seq=",BC7600)</f>
        <v>http://proteomics.broadinstitute.org/millscripts/viewfeed.pl?side=xl&amp;cycle=1&amp;fixedMods=iaaC&amp;file=msdataSM/iPRG2012_nd/cpick_in/iPRG2012_nd.4134.2.3.pkl&amp;seq=AAQDSFAANWGVMVSHR</v>
      </c>
      <c r="CR7600" s="7"/>
      <c r="CS7600" s="7"/>
    </row>
    <row r="7601" spans="1:104" x14ac:dyDescent="0.2">
      <c r="A7601" s="3">
        <v>4265</v>
      </c>
      <c r="B7601" s="13" t="s">
        <v>19944</v>
      </c>
      <c r="C7601" s="13" t="s">
        <v>19937</v>
      </c>
      <c r="D7601" s="7">
        <v>17756</v>
      </c>
      <c r="E7601" s="7">
        <v>17740</v>
      </c>
      <c r="F7601" s="7">
        <v>86818</v>
      </c>
      <c r="G7601" s="7">
        <v>21873</v>
      </c>
      <c r="H7601" s="7">
        <v>75.270799999999994</v>
      </c>
      <c r="I7601" s="31">
        <v>707.89766999999995</v>
      </c>
      <c r="J7601" s="31">
        <v>707.89483800000005</v>
      </c>
      <c r="K7601" s="31">
        <v>2.8300000000000001E-3</v>
      </c>
      <c r="L7601" s="7">
        <v>0</v>
      </c>
      <c r="M7601" s="7">
        <v>2</v>
      </c>
      <c r="N7601" s="26">
        <f t="shared" si="826"/>
        <v>1</v>
      </c>
      <c r="O7601" s="36">
        <v>2</v>
      </c>
      <c r="P7601" s="16"/>
      <c r="Q7601" s="41">
        <v>1414.7835</v>
      </c>
      <c r="R7601" s="41">
        <v>707.89539000000002</v>
      </c>
      <c r="S7601" s="27">
        <f t="shared" si="827"/>
        <v>3.2208148719938623</v>
      </c>
      <c r="T7601" s="27">
        <f t="shared" si="828"/>
        <v>-0.77977623215003</v>
      </c>
      <c r="U7601" s="27">
        <f t="shared" si="829"/>
        <v>-0.97472029034813579</v>
      </c>
      <c r="V7601" s="31">
        <v>707.89469999999994</v>
      </c>
      <c r="W7601" s="7" t="s">
        <v>47</v>
      </c>
      <c r="X7601" s="7" t="s">
        <v>47</v>
      </c>
      <c r="Y7601" s="7" t="s">
        <v>47</v>
      </c>
      <c r="Z7601" s="7" t="s">
        <v>47</v>
      </c>
      <c r="AA7601" s="7" t="s">
        <v>65</v>
      </c>
      <c r="AB7601" s="25" t="s">
        <v>47</v>
      </c>
      <c r="AC7601" s="7" t="s">
        <v>47</v>
      </c>
      <c r="AD7601" s="7" t="s">
        <v>47</v>
      </c>
      <c r="AE7601" s="7" t="s">
        <v>47</v>
      </c>
      <c r="AF7601" s="7" t="s">
        <v>47</v>
      </c>
      <c r="AG7601" s="7" t="s">
        <v>47</v>
      </c>
      <c r="AH7601" s="7" t="s">
        <v>47</v>
      </c>
      <c r="AI7601" s="7" t="s">
        <v>47</v>
      </c>
      <c r="AJ7601" s="7" t="s">
        <v>47</v>
      </c>
      <c r="AK7601" s="7" t="s">
        <v>48</v>
      </c>
      <c r="AL7601" s="7" t="s">
        <v>47</v>
      </c>
      <c r="AM7601" s="7"/>
      <c r="AN7601" s="7"/>
      <c r="AO7601" s="7"/>
      <c r="AP7601" s="7"/>
      <c r="AQ7601" s="7"/>
      <c r="AR7601" s="7"/>
      <c r="AS7601" s="7"/>
      <c r="AT7601" s="7"/>
      <c r="AU7601" s="7">
        <v>1</v>
      </c>
      <c r="AV7601" s="7">
        <v>14</v>
      </c>
      <c r="AW7601" s="7">
        <v>1</v>
      </c>
      <c r="AX7601" s="7">
        <v>14</v>
      </c>
      <c r="AY7601" s="7">
        <v>100</v>
      </c>
      <c r="AZ7601" s="14" t="str">
        <f t="shared" si="830"/>
        <v>4134.3</v>
      </c>
      <c r="BA7601" s="15"/>
      <c r="BB7601" s="25"/>
      <c r="BC7601" s="25" t="s">
        <v>13366</v>
      </c>
      <c r="BD7601" s="25"/>
      <c r="BE7601" s="25"/>
      <c r="BF7601" s="25"/>
      <c r="BG7601" s="25"/>
      <c r="BH7601" s="25"/>
      <c r="BI7601" s="25"/>
      <c r="BJ7601" s="25">
        <f t="shared" si="831"/>
        <v>0</v>
      </c>
      <c r="BK7601" s="25">
        <f t="shared" si="832"/>
        <v>0</v>
      </c>
      <c r="BL7601" s="7"/>
      <c r="BM7601" s="7"/>
      <c r="BN7601" s="7"/>
      <c r="BO7601" s="7"/>
      <c r="BP7601" s="7"/>
      <c r="BQ7601" s="7"/>
      <c r="BR7601" s="7"/>
      <c r="BS7601" s="7"/>
      <c r="BT7601" s="7"/>
      <c r="BU7601" s="7"/>
      <c r="BV7601" s="7"/>
      <c r="BW7601" s="7" t="s">
        <v>13367</v>
      </c>
      <c r="BX7601" s="7"/>
      <c r="BY7601" s="7"/>
      <c r="BZ7601" s="7"/>
      <c r="CA7601" s="7"/>
      <c r="CB7601" s="7"/>
      <c r="CC7601" s="7"/>
      <c r="CD7601" s="7"/>
      <c r="CE7601" s="7"/>
      <c r="CF7601" s="7"/>
      <c r="CG7601" s="7"/>
      <c r="CH7601" s="7"/>
      <c r="CI7601" s="7"/>
      <c r="CJ7601" s="7"/>
      <c r="CK7601" s="7"/>
      <c r="CL7601" s="7"/>
      <c r="CM7601" s="7"/>
      <c r="CN7601" s="7"/>
      <c r="CO7601" s="7"/>
      <c r="CP7601" s="7"/>
      <c r="CQ7601" s="7" t="str">
        <f>CONCATENATE(baseURL!$A$1,baseURL!$B$1,baseURL!$C$1,".",C7601,".",L7601,".pkl&amp;seq=",BC7601)</f>
        <v>http://proteomics.broadinstitute.org/millscripts/viewfeed.pl?side=xl&amp;cycle=1&amp;fixedMods=iaaC&amp;file=msdataSM/iPRG2012_nd/cpick_in/iPRG2012_nd.4134.3.0.pkl&amp;seq=LGANALLGVSMAAAR</v>
      </c>
      <c r="CR7601" s="7"/>
      <c r="CS7601" s="7"/>
    </row>
    <row r="7602" spans="1:104" x14ac:dyDescent="0.2">
      <c r="A7602" s="3">
        <v>154</v>
      </c>
      <c r="B7602" s="13" t="s">
        <v>19945</v>
      </c>
      <c r="C7602" s="13" t="s">
        <v>19938</v>
      </c>
      <c r="D7602" s="7">
        <v>17757</v>
      </c>
      <c r="E7602" s="7">
        <v>17741</v>
      </c>
      <c r="F7602" s="7">
        <v>86819</v>
      </c>
      <c r="G7602" s="7">
        <v>21874</v>
      </c>
      <c r="H7602" s="7">
        <v>75.275000000000006</v>
      </c>
      <c r="I7602" s="31">
        <v>921.48955000000001</v>
      </c>
      <c r="J7602" s="31">
        <v>921.48806939999997</v>
      </c>
      <c r="K7602" s="31">
        <v>1.48E-3</v>
      </c>
      <c r="L7602" s="7">
        <v>2</v>
      </c>
      <c r="M7602" s="7">
        <v>2</v>
      </c>
      <c r="N7602" s="26">
        <f t="shared" si="826"/>
        <v>1</v>
      </c>
      <c r="O7602" s="36">
        <v>2</v>
      </c>
      <c r="P7602" s="16"/>
      <c r="Q7602" s="41">
        <v>1841.9677300000001</v>
      </c>
      <c r="R7602" s="41">
        <v>921.48749999999995</v>
      </c>
      <c r="S7602" s="27">
        <f t="shared" si="827"/>
        <v>2.2246639265902601</v>
      </c>
      <c r="T7602" s="27">
        <f t="shared" si="828"/>
        <v>0.61791397063725195</v>
      </c>
      <c r="U7602" s="27">
        <f t="shared" si="829"/>
        <v>0.75964134082302726</v>
      </c>
      <c r="V7602" s="31">
        <v>921.48820000000001</v>
      </c>
      <c r="W7602" s="7" t="s">
        <v>47</v>
      </c>
      <c r="X7602" s="7"/>
      <c r="Y7602" s="7"/>
      <c r="Z7602" s="7" t="s">
        <v>47</v>
      </c>
      <c r="AA7602" s="7"/>
      <c r="AB7602" s="25"/>
      <c r="AC7602" s="7"/>
      <c r="AD7602" s="7" t="s">
        <v>47</v>
      </c>
      <c r="AE7602" s="7" t="s">
        <v>47</v>
      </c>
      <c r="AF7602" s="7"/>
      <c r="AG7602" s="7" t="s">
        <v>47</v>
      </c>
      <c r="AH7602" s="7" t="s">
        <v>47</v>
      </c>
      <c r="AI7602" s="7" t="s">
        <v>47</v>
      </c>
      <c r="AJ7602" s="7"/>
      <c r="AK7602" s="7"/>
      <c r="AL7602" s="7" t="s">
        <v>47</v>
      </c>
      <c r="AM7602" s="7" t="s">
        <v>47</v>
      </c>
      <c r="AN7602" s="7" t="s">
        <v>47</v>
      </c>
      <c r="AO7602" s="7"/>
      <c r="AP7602" s="7" t="s">
        <v>47</v>
      </c>
      <c r="AQ7602" s="7"/>
      <c r="AR7602" s="7"/>
      <c r="AS7602" s="7"/>
      <c r="AT7602" s="7"/>
      <c r="AU7602" s="7">
        <v>0</v>
      </c>
      <c r="AV7602" s="7">
        <v>11</v>
      </c>
      <c r="AW7602" s="7">
        <v>1</v>
      </c>
      <c r="AX7602" s="7">
        <v>11</v>
      </c>
      <c r="AY7602" s="7">
        <v>100</v>
      </c>
      <c r="AZ7602" s="14" t="str">
        <f t="shared" si="830"/>
        <v>4134.4</v>
      </c>
      <c r="BA7602" s="15"/>
      <c r="BB7602" s="25" t="s">
        <v>79</v>
      </c>
      <c r="BC7602" s="25" t="s">
        <v>19164</v>
      </c>
      <c r="BD7602" s="25"/>
      <c r="BE7602" s="25"/>
      <c r="BF7602" s="25"/>
      <c r="BG7602" s="25"/>
      <c r="BH7602" s="25"/>
      <c r="BI7602" s="25"/>
      <c r="BJ7602" s="25">
        <f t="shared" si="831"/>
        <v>0</v>
      </c>
      <c r="BK7602" s="25">
        <f t="shared" si="832"/>
        <v>0</v>
      </c>
      <c r="BL7602" s="7"/>
      <c r="BM7602" s="7"/>
      <c r="BN7602" s="7"/>
      <c r="BO7602" s="7"/>
      <c r="BP7602" s="7"/>
      <c r="BQ7602" s="7"/>
      <c r="BR7602" s="7"/>
      <c r="BS7602" s="7"/>
      <c r="BT7602" s="7"/>
      <c r="BU7602" s="7"/>
      <c r="BV7602" s="7"/>
      <c r="BW7602" s="7"/>
      <c r="BX7602" s="7"/>
      <c r="BY7602" s="7"/>
      <c r="BZ7602" s="7"/>
      <c r="CA7602" s="7"/>
      <c r="CB7602" s="7"/>
      <c r="CC7602" s="7"/>
      <c r="CD7602" s="7"/>
      <c r="CE7602" s="7"/>
      <c r="CF7602" s="7"/>
      <c r="CG7602" s="7"/>
      <c r="CH7602" s="7"/>
      <c r="CI7602" s="7"/>
      <c r="CJ7602" s="7"/>
      <c r="CK7602" s="7"/>
      <c r="CL7602" s="7"/>
      <c r="CM7602" s="7"/>
      <c r="CN7602" s="7"/>
      <c r="CO7602" s="7"/>
      <c r="CP7602" s="7"/>
      <c r="CQ7602" s="7" t="str">
        <f>CONCATENATE(baseURL!$A$1,baseURL!$B$1,"+Acetyl",baseURL!$C$1,".",C7602,".",L7602,".pkl&amp;seq=",BC7602)</f>
        <v>http://proteomics.broadinstitute.org/millscripts/viewfeed.pl?side=xl&amp;cycle=1&amp;fixedMods=iaaC+Acetyl&amp;file=msdataSM/iPRG2012_nd/cpick_in/iPRG2012_nd.4134.4.2.pkl&amp;seq=METPLDLLKLNLDER</v>
      </c>
      <c r="CR7602" s="7"/>
      <c r="CS7602" s="7"/>
      <c r="CX7602" s="7"/>
      <c r="CY7602" s="7"/>
      <c r="CZ7602" s="7"/>
    </row>
    <row r="7603" spans="1:104" x14ac:dyDescent="0.2">
      <c r="A7603" s="3">
        <v>5919</v>
      </c>
      <c r="B7603" s="2" t="s">
        <v>19946</v>
      </c>
      <c r="C7603" s="2" t="s">
        <v>19947</v>
      </c>
      <c r="D7603" s="3">
        <v>17758</v>
      </c>
      <c r="E7603" s="3">
        <v>17742</v>
      </c>
      <c r="F7603" s="3">
        <v>86837</v>
      </c>
      <c r="G7603" s="3">
        <v>21876</v>
      </c>
      <c r="H7603" s="3">
        <v>75.300299999999993</v>
      </c>
      <c r="I7603" s="30">
        <v>896.76337999999998</v>
      </c>
      <c r="J7603" s="30">
        <v>896.76115049999999</v>
      </c>
      <c r="K7603" s="30">
        <v>2.2300000000000002E-3</v>
      </c>
      <c r="L7603" s="3">
        <v>3</v>
      </c>
      <c r="M7603" s="3">
        <v>3</v>
      </c>
      <c r="N7603" s="10">
        <f t="shared" si="826"/>
        <v>1</v>
      </c>
      <c r="O7603" s="35">
        <v>3</v>
      </c>
      <c r="P7603" s="17"/>
      <c r="Q7603" s="40">
        <v>2688.2635100000002</v>
      </c>
      <c r="R7603" s="40">
        <v>896.75935000000004</v>
      </c>
      <c r="S7603" s="18">
        <f t="shared" si="827"/>
        <v>4.4939592767483898</v>
      </c>
      <c r="T7603" s="18">
        <f t="shared" si="828"/>
        <v>2.0077850316752253</v>
      </c>
      <c r="U7603" s="18">
        <f t="shared" si="829"/>
        <v>2.0629837871111789</v>
      </c>
      <c r="V7603" s="30">
        <v>896.76120000000003</v>
      </c>
      <c r="W7603" s="3" t="s">
        <v>47</v>
      </c>
      <c r="X7603" s="3" t="s">
        <v>47</v>
      </c>
      <c r="Y7603" s="3" t="s">
        <v>47</v>
      </c>
      <c r="Z7603" s="3" t="s">
        <v>47</v>
      </c>
      <c r="AA7603" s="3" t="s">
        <v>48</v>
      </c>
      <c r="AB7603" s="12" t="s">
        <v>47</v>
      </c>
      <c r="AC7603" s="3" t="s">
        <v>47</v>
      </c>
      <c r="AD7603" s="3" t="s">
        <v>47</v>
      </c>
      <c r="AE7603" s="3" t="s">
        <v>47</v>
      </c>
      <c r="AF7603" s="3" t="s">
        <v>47</v>
      </c>
      <c r="AG7603" s="3" t="s">
        <v>47</v>
      </c>
      <c r="AI7603" s="3" t="s">
        <v>47</v>
      </c>
      <c r="AJ7603" s="3" t="s">
        <v>47</v>
      </c>
      <c r="AK7603" s="3" t="s">
        <v>47</v>
      </c>
      <c r="AL7603" s="3" t="s">
        <v>47</v>
      </c>
      <c r="AM7603" s="3" t="s">
        <v>47</v>
      </c>
      <c r="AU7603" s="3">
        <v>0</v>
      </c>
      <c r="AV7603" s="3">
        <v>15</v>
      </c>
      <c r="AW7603" s="3">
        <v>1</v>
      </c>
      <c r="AX7603" s="3">
        <v>15</v>
      </c>
      <c r="AY7603" s="3">
        <v>100</v>
      </c>
      <c r="AZ7603" s="6" t="str">
        <f t="shared" si="830"/>
        <v>4135.1</v>
      </c>
      <c r="BC7603" s="12" t="s">
        <v>15016</v>
      </c>
      <c r="BJ7603" s="12">
        <f t="shared" si="831"/>
        <v>0</v>
      </c>
      <c r="BK7603" s="12">
        <f t="shared" si="832"/>
        <v>0</v>
      </c>
      <c r="CQ7603" s="3" t="str">
        <f>CONCATENATE(baseURL!$A$1,baseURL!$B$1,baseURL!$C$1,".",C7603,".",L7603,".pkl&amp;seq=",BC7603)</f>
        <v>http://proteomics.broadinstitute.org/millscripts/viewfeed.pl?side=xl&amp;cycle=1&amp;fixedMods=iaaC&amp;file=msdataSM/iPRG2012_nd/cpick_in/iPRG2012_nd.4135.1.3.pkl&amp;seq=ALNGVSTDVQGTDFSEVSYDSVLER</v>
      </c>
      <c r="CR7603" s="7"/>
      <c r="CS7603" s="7"/>
      <c r="CT7603" s="7"/>
    </row>
    <row r="7604" spans="1:104" x14ac:dyDescent="0.2">
      <c r="A7604" s="3">
        <v>7830</v>
      </c>
      <c r="B7604" s="13" t="s">
        <v>19948</v>
      </c>
      <c r="C7604" s="13" t="s">
        <v>19949</v>
      </c>
      <c r="D7604" s="7">
        <v>17759</v>
      </c>
      <c r="E7604" s="7">
        <v>17743</v>
      </c>
      <c r="F7604" s="7">
        <v>86858</v>
      </c>
      <c r="G7604" s="7">
        <v>21878</v>
      </c>
      <c r="H7604" s="7">
        <v>75.314400000000006</v>
      </c>
      <c r="I7604" s="31">
        <v>599.61558000000002</v>
      </c>
      <c r="J7604" s="31">
        <v>599.61619519999999</v>
      </c>
      <c r="K7604" s="31">
        <v>-6.2E-4</v>
      </c>
      <c r="L7604" s="7">
        <v>3</v>
      </c>
      <c r="M7604" s="7">
        <v>3</v>
      </c>
      <c r="N7604" s="26">
        <f t="shared" si="826"/>
        <v>1</v>
      </c>
      <c r="O7604" s="36">
        <v>3</v>
      </c>
      <c r="P7604" s="16"/>
      <c r="Q7604" s="41">
        <v>1796.8305800000001</v>
      </c>
      <c r="R7604" s="41">
        <v>599.61504000000002</v>
      </c>
      <c r="S7604" s="27">
        <f t="shared" si="827"/>
        <v>0.90057781072481624</v>
      </c>
      <c r="T7604" s="27">
        <f t="shared" si="828"/>
        <v>1.9265694202250931</v>
      </c>
      <c r="U7604" s="27">
        <f t="shared" si="829"/>
        <v>1.7678008876137505</v>
      </c>
      <c r="V7604" s="31">
        <v>599.61609999999996</v>
      </c>
      <c r="W7604" s="7" t="s">
        <v>47</v>
      </c>
      <c r="X7604" s="7"/>
      <c r="Y7604" s="7"/>
      <c r="Z7604" s="7" t="s">
        <v>52</v>
      </c>
      <c r="AA7604" s="7"/>
      <c r="AB7604" s="25" t="s">
        <v>52</v>
      </c>
      <c r="AC7604" s="7"/>
      <c r="AD7604" s="7"/>
      <c r="AE7604" s="7" t="s">
        <v>47</v>
      </c>
      <c r="AF7604" s="7"/>
      <c r="AG7604" s="7"/>
      <c r="AH7604" s="7" t="s">
        <v>47</v>
      </c>
      <c r="AI7604" s="7"/>
      <c r="AJ7604" s="7"/>
      <c r="AK7604" s="7" t="s">
        <v>47</v>
      </c>
      <c r="AL7604" s="7" t="s">
        <v>52</v>
      </c>
      <c r="AM7604" s="7"/>
      <c r="AN7604" s="7"/>
      <c r="AO7604" s="7"/>
      <c r="AP7604" s="7" t="s">
        <v>47</v>
      </c>
      <c r="AQ7604" s="7"/>
      <c r="AR7604" s="7" t="s">
        <v>47</v>
      </c>
      <c r="AS7604" s="7" t="s">
        <v>47</v>
      </c>
      <c r="AT7604" s="7"/>
      <c r="AU7604" s="7">
        <v>0</v>
      </c>
      <c r="AV7604" s="7">
        <v>7</v>
      </c>
      <c r="AW7604" s="7">
        <v>4</v>
      </c>
      <c r="AX7604" s="7">
        <v>3</v>
      </c>
      <c r="AY7604" s="7">
        <v>42.86</v>
      </c>
      <c r="AZ7604" s="14" t="str">
        <f t="shared" si="830"/>
        <v>4136.1</v>
      </c>
      <c r="BA7604" s="15"/>
      <c r="BB7604" s="25"/>
      <c r="BC7604" s="25" t="s">
        <v>20232</v>
      </c>
      <c r="BD7604" s="25" t="s">
        <v>258</v>
      </c>
      <c r="BE7604" s="25"/>
      <c r="BF7604" s="25"/>
      <c r="BG7604" s="25"/>
      <c r="BH7604" s="25"/>
      <c r="BI7604" s="25" t="s">
        <v>594</v>
      </c>
      <c r="BJ7604" s="25">
        <f t="shared" si="831"/>
        <v>0</v>
      </c>
      <c r="BK7604" s="25">
        <f t="shared" si="832"/>
        <v>2</v>
      </c>
      <c r="BL7604" s="7"/>
      <c r="BM7604" s="7"/>
      <c r="BN7604" s="7"/>
      <c r="BO7604" s="7"/>
      <c r="BP7604" s="7"/>
      <c r="BQ7604" s="7"/>
      <c r="BR7604" s="7" t="s">
        <v>594</v>
      </c>
      <c r="BS7604" s="7"/>
      <c r="BT7604" s="7"/>
      <c r="BU7604" s="7"/>
      <c r="BV7604" s="7"/>
      <c r="BW7604" s="7"/>
      <c r="BX7604" s="7"/>
      <c r="BY7604" s="7"/>
      <c r="BZ7604" s="7"/>
      <c r="CA7604" s="7"/>
      <c r="CB7604" s="7"/>
      <c r="CC7604" s="7"/>
      <c r="CD7604" s="7"/>
      <c r="CE7604" s="7"/>
      <c r="CF7604" s="7"/>
      <c r="CG7604" s="7"/>
      <c r="CH7604" s="7"/>
      <c r="CI7604" s="7"/>
      <c r="CJ7604" s="7"/>
      <c r="CK7604" s="7"/>
      <c r="CL7604" s="7"/>
      <c r="CM7604" s="7"/>
      <c r="CN7604" s="7"/>
      <c r="CO7604" s="7"/>
      <c r="CP7604" s="7"/>
      <c r="CQ7604" s="7" t="str">
        <f>CONCATENATE(baseURL!$A$1,baseURL!$B$1,baseURL!$C$1,".",C7604,".",L7604,".pkl&amp;seq=",BC7604,"&amp;varMods=Dimethyl-K+ReducedCys-C")</f>
        <v>http://proteomics.broadinstitute.org/millscripts/viewfeed.pl?side=xl&amp;cycle=1&amp;fixedMods=iaaC&amp;file=msdataSM/iPRG2012_nd/cpick_in/iPRG2012_nd.4136.1.3.pkl&amp;seq=ScAAAGTEcLLSGWGNTk&amp;varMods=Dimethyl-K+ReducedCys-C</v>
      </c>
      <c r="CX7604" s="7"/>
      <c r="CY7604" s="7"/>
      <c r="CZ7604" s="7"/>
    </row>
    <row r="7605" spans="1:104" x14ac:dyDescent="0.2">
      <c r="A7605" s="3">
        <v>6417</v>
      </c>
      <c r="B7605" s="13" t="s">
        <v>19950</v>
      </c>
      <c r="C7605" s="13" t="s">
        <v>19946</v>
      </c>
      <c r="D7605" s="7">
        <v>17760</v>
      </c>
      <c r="E7605" s="7">
        <v>17744</v>
      </c>
      <c r="F7605" s="7">
        <v>86859</v>
      </c>
      <c r="G7605" s="7">
        <v>21879</v>
      </c>
      <c r="H7605" s="7">
        <v>75.3202</v>
      </c>
      <c r="I7605" s="31">
        <v>876.89895999999999</v>
      </c>
      <c r="J7605" s="31">
        <v>876.89846869999997</v>
      </c>
      <c r="K7605" s="31">
        <v>4.8999999999999998E-4</v>
      </c>
      <c r="L7605" s="7">
        <v>2</v>
      </c>
      <c r="M7605" s="7">
        <v>2</v>
      </c>
      <c r="N7605" s="26">
        <f t="shared" si="826"/>
        <v>1</v>
      </c>
      <c r="O7605" s="36">
        <v>2</v>
      </c>
      <c r="P7605" s="16"/>
      <c r="Q7605" s="41">
        <v>1752.78639</v>
      </c>
      <c r="R7605" s="41">
        <v>876.89683000000002</v>
      </c>
      <c r="S7605" s="27">
        <f t="shared" si="827"/>
        <v>2.4290200706570557</v>
      </c>
      <c r="T7605" s="27">
        <f t="shared" si="828"/>
        <v>1.8687489153587631</v>
      </c>
      <c r="U7605" s="27">
        <f t="shared" si="829"/>
        <v>2.1325199681014517</v>
      </c>
      <c r="V7605" s="31">
        <v>876.89869999999996</v>
      </c>
      <c r="W7605" s="7" t="s">
        <v>47</v>
      </c>
      <c r="X7605" s="7" t="s">
        <v>47</v>
      </c>
      <c r="Y7605" s="7" t="s">
        <v>47</v>
      </c>
      <c r="Z7605" s="7" t="s">
        <v>47</v>
      </c>
      <c r="AA7605" s="7" t="s">
        <v>47</v>
      </c>
      <c r="AB7605" s="25" t="s">
        <v>47</v>
      </c>
      <c r="AC7605" s="7" t="s">
        <v>47</v>
      </c>
      <c r="AD7605" s="7" t="s">
        <v>47</v>
      </c>
      <c r="AE7605" s="7" t="s">
        <v>47</v>
      </c>
      <c r="AF7605" s="7" t="s">
        <v>47</v>
      </c>
      <c r="AG7605" s="7" t="s">
        <v>47</v>
      </c>
      <c r="AH7605" s="7" t="s">
        <v>47</v>
      </c>
      <c r="AI7605" s="7" t="s">
        <v>47</v>
      </c>
      <c r="AJ7605" s="7" t="s">
        <v>47</v>
      </c>
      <c r="AK7605" s="7" t="s">
        <v>47</v>
      </c>
      <c r="AL7605" s="7" t="s">
        <v>47</v>
      </c>
      <c r="AM7605" s="7"/>
      <c r="AN7605" s="7"/>
      <c r="AO7605" s="7"/>
      <c r="AP7605" s="7"/>
      <c r="AQ7605" s="7"/>
      <c r="AR7605" s="7"/>
      <c r="AS7605" s="7"/>
      <c r="AT7605" s="7"/>
      <c r="AU7605" s="7">
        <v>0</v>
      </c>
      <c r="AV7605" s="7">
        <v>16</v>
      </c>
      <c r="AW7605" s="7">
        <v>1</v>
      </c>
      <c r="AX7605" s="7">
        <v>16</v>
      </c>
      <c r="AY7605" s="7">
        <v>100</v>
      </c>
      <c r="AZ7605" s="14" t="str">
        <f t="shared" si="830"/>
        <v>4136.2</v>
      </c>
      <c r="BA7605" s="15"/>
      <c r="BB7605" s="25"/>
      <c r="BC7605" s="25" t="s">
        <v>10548</v>
      </c>
      <c r="BD7605" s="25"/>
      <c r="BE7605" s="25"/>
      <c r="BF7605" s="25"/>
      <c r="BG7605" s="25"/>
      <c r="BH7605" s="25"/>
      <c r="BI7605" s="25"/>
      <c r="BJ7605" s="25">
        <f t="shared" si="831"/>
        <v>0</v>
      </c>
      <c r="BK7605" s="25">
        <f t="shared" si="832"/>
        <v>0</v>
      </c>
      <c r="BL7605" s="7"/>
      <c r="BM7605" s="7"/>
      <c r="BN7605" s="7"/>
      <c r="BO7605" s="7"/>
      <c r="BP7605" s="7"/>
      <c r="BQ7605" s="7"/>
      <c r="BR7605" s="7"/>
      <c r="BS7605" s="7"/>
      <c r="BT7605" s="7"/>
      <c r="BU7605" s="7"/>
      <c r="BV7605" s="7"/>
      <c r="BW7605" s="7"/>
      <c r="BX7605" s="7"/>
      <c r="BY7605" s="7"/>
      <c r="BZ7605" s="7"/>
      <c r="CA7605" s="7"/>
      <c r="CB7605" s="7"/>
      <c r="CC7605" s="7"/>
      <c r="CD7605" s="7"/>
      <c r="CE7605" s="7"/>
      <c r="CF7605" s="7"/>
      <c r="CG7605" s="7"/>
      <c r="CH7605" s="7"/>
      <c r="CI7605" s="7"/>
      <c r="CJ7605" s="7"/>
      <c r="CK7605" s="7"/>
      <c r="CL7605" s="7"/>
      <c r="CM7605" s="7"/>
      <c r="CN7605" s="7"/>
      <c r="CO7605" s="7"/>
      <c r="CP7605" s="7"/>
      <c r="CQ7605" s="7" t="str">
        <f>CONCATENATE(baseURL!$A$1,baseURL!$B$1,baseURL!$C$1,".",C7605,".",L7605,".pkl&amp;seq=",BC7605)</f>
        <v>http://proteomics.broadinstitute.org/millscripts/viewfeed.pl?side=xl&amp;cycle=1&amp;fixedMods=iaaC&amp;file=msdataSM/iPRG2012_nd/cpick_in/iPRG2012_nd.4136.2.2.pkl&amp;seq=LVSWYDNEYGYSTR</v>
      </c>
      <c r="CR7605" s="7"/>
      <c r="CS7605" s="7"/>
      <c r="CT7605" s="7"/>
      <c r="CX7605" s="7"/>
      <c r="CY7605" s="7"/>
      <c r="CZ7605" s="7"/>
    </row>
    <row r="7606" spans="1:104" x14ac:dyDescent="0.2">
      <c r="A7606" s="3">
        <v>7358</v>
      </c>
      <c r="B7606" s="2" t="s">
        <v>19951</v>
      </c>
      <c r="C7606" s="2" t="s">
        <v>19952</v>
      </c>
      <c r="D7606" s="3">
        <v>17761</v>
      </c>
      <c r="E7606" s="3">
        <v>17745</v>
      </c>
      <c r="F7606" s="3">
        <v>86860</v>
      </c>
      <c r="G7606" s="3">
        <v>21880</v>
      </c>
      <c r="H7606" s="3">
        <v>75.325999999999993</v>
      </c>
      <c r="I7606" s="30">
        <v>1030.2904000000001</v>
      </c>
      <c r="J7606" s="30">
        <v>1030.2872339999999</v>
      </c>
      <c r="K7606" s="30">
        <v>3.1700000000000001E-3</v>
      </c>
      <c r="L7606" s="3">
        <v>4</v>
      </c>
      <c r="M7606" s="3">
        <v>4</v>
      </c>
      <c r="N7606" s="10">
        <f t="shared" si="826"/>
        <v>1</v>
      </c>
      <c r="O7606" s="35">
        <v>4</v>
      </c>
      <c r="P7606" s="17"/>
      <c r="Q7606" s="40">
        <v>4118.1179599999996</v>
      </c>
      <c r="R7606" s="40">
        <v>1030.28495</v>
      </c>
      <c r="S7606" s="18">
        <f t="shared" si="827"/>
        <v>5.2897987106478332</v>
      </c>
      <c r="T7606" s="18">
        <f t="shared" si="828"/>
        <v>2.2168624320075687</v>
      </c>
      <c r="U7606" s="18">
        <f t="shared" si="829"/>
        <v>1.9897407994301404</v>
      </c>
      <c r="V7606" s="30">
        <v>1030.287</v>
      </c>
      <c r="W7606" s="3" t="s">
        <v>47</v>
      </c>
      <c r="X7606" s="3" t="s">
        <v>47</v>
      </c>
      <c r="Y7606" s="3" t="s">
        <v>47</v>
      </c>
      <c r="AA7606" s="3" t="s">
        <v>47</v>
      </c>
      <c r="AB7606" s="12" t="s">
        <v>52</v>
      </c>
      <c r="AC7606" s="3" t="s">
        <v>47</v>
      </c>
      <c r="AF7606" s="3" t="s">
        <v>47</v>
      </c>
      <c r="AG7606" s="3" t="s">
        <v>47</v>
      </c>
      <c r="AO7606" s="3" t="s">
        <v>47</v>
      </c>
      <c r="AU7606" s="3">
        <v>0</v>
      </c>
      <c r="AV7606" s="3">
        <v>8</v>
      </c>
      <c r="AW7606" s="3">
        <v>1</v>
      </c>
      <c r="AX7606" s="3">
        <v>8</v>
      </c>
      <c r="AY7606" s="3">
        <v>100</v>
      </c>
      <c r="AZ7606" s="6" t="str">
        <f t="shared" si="830"/>
        <v>4136.3</v>
      </c>
      <c r="BB7606" s="12" t="s">
        <v>79</v>
      </c>
      <c r="BC7606" s="12" t="s">
        <v>18316</v>
      </c>
      <c r="BJ7606" s="12">
        <f t="shared" si="831"/>
        <v>0</v>
      </c>
      <c r="BK7606" s="12">
        <f t="shared" si="832"/>
        <v>0</v>
      </c>
      <c r="CQ7606" s="3" t="str">
        <f>CONCATENATE(baseURL!$A$1,baseURL!$B$1,"+Acetyl",baseURL!$C$1,".",C7606,".",L7606,".pkl&amp;seq=",BC7606)</f>
        <v>http://proteomics.broadinstitute.org/millscripts/viewfeed.pl?side=xl&amp;cycle=1&amp;fixedMods=iaaC+Acetyl&amp;file=msdataSM/iPRG2012_nd/cpick_in/iPRG2012_nd.4136.3.4.pkl&amp;seq=ASTDFSKLETLKQLNASLADKSYLEGTAVSQADVTVFK</v>
      </c>
      <c r="CT7606" s="7"/>
    </row>
    <row r="7607" spans="1:104" x14ac:dyDescent="0.2">
      <c r="A7607" s="3">
        <v>6569</v>
      </c>
      <c r="B7607" s="2" t="s">
        <v>19953</v>
      </c>
      <c r="C7607" s="2" t="s">
        <v>19954</v>
      </c>
      <c r="D7607" s="3">
        <v>17762</v>
      </c>
      <c r="E7607" s="3">
        <v>17746</v>
      </c>
      <c r="F7607" s="3">
        <v>86879</v>
      </c>
      <c r="G7607" s="3">
        <v>21882</v>
      </c>
      <c r="H7607" s="3">
        <v>75.337500000000006</v>
      </c>
      <c r="I7607" s="30">
        <v>543.97748000000001</v>
      </c>
      <c r="J7607" s="30">
        <v>543.97590620000005</v>
      </c>
      <c r="K7607" s="30">
        <v>1.57E-3</v>
      </c>
      <c r="L7607" s="3">
        <v>3</v>
      </c>
      <c r="M7607" s="3">
        <v>3</v>
      </c>
      <c r="N7607" s="10">
        <f t="shared" si="826"/>
        <v>1</v>
      </c>
      <c r="O7607" s="35">
        <v>3</v>
      </c>
      <c r="P7607" s="17"/>
      <c r="Q7607" s="40">
        <v>1629.91049</v>
      </c>
      <c r="R7607" s="40">
        <v>543.97501</v>
      </c>
      <c r="S7607" s="18">
        <f t="shared" si="827"/>
        <v>4.5406497625996192</v>
      </c>
      <c r="T7607" s="18">
        <f t="shared" si="828"/>
        <v>1.6475021528222851</v>
      </c>
      <c r="U7607" s="18">
        <f t="shared" si="829"/>
        <v>1.4522725962205596</v>
      </c>
      <c r="V7607" s="30">
        <v>543.97580000000005</v>
      </c>
      <c r="W7607" s="3" t="s">
        <v>47</v>
      </c>
      <c r="X7607" s="3" t="s">
        <v>47</v>
      </c>
      <c r="Y7607" s="3" t="s">
        <v>47</v>
      </c>
      <c r="Z7607" s="3" t="s">
        <v>47</v>
      </c>
      <c r="AA7607" s="3" t="s">
        <v>48</v>
      </c>
      <c r="AB7607" s="12" t="s">
        <v>47</v>
      </c>
      <c r="AC7607" s="3" t="s">
        <v>47</v>
      </c>
      <c r="AD7607" s="3" t="s">
        <v>47</v>
      </c>
      <c r="AE7607" s="3" t="s">
        <v>47</v>
      </c>
      <c r="AF7607" s="3" t="s">
        <v>47</v>
      </c>
      <c r="AG7607" s="3" t="s">
        <v>48</v>
      </c>
      <c r="AH7607" s="3" t="s">
        <v>47</v>
      </c>
      <c r="AI7607" s="3" t="s">
        <v>47</v>
      </c>
      <c r="AJ7607" s="3" t="s">
        <v>47</v>
      </c>
      <c r="AK7607" s="3" t="s">
        <v>48</v>
      </c>
      <c r="AL7607" s="3" t="s">
        <v>48</v>
      </c>
      <c r="AU7607" s="3">
        <v>0</v>
      </c>
      <c r="AV7607" s="3">
        <v>12</v>
      </c>
      <c r="AW7607" s="3">
        <v>1</v>
      </c>
      <c r="AX7607" s="3">
        <v>12</v>
      </c>
      <c r="AY7607" s="3">
        <v>100</v>
      </c>
      <c r="AZ7607" s="6" t="str">
        <f t="shared" si="830"/>
        <v>4137.1</v>
      </c>
      <c r="BC7607" s="12" t="s">
        <v>11542</v>
      </c>
      <c r="BJ7607" s="12">
        <f t="shared" si="831"/>
        <v>0</v>
      </c>
      <c r="BK7607" s="12">
        <f t="shared" si="832"/>
        <v>0</v>
      </c>
      <c r="CQ7607" s="3" t="str">
        <f>CONCATENATE(baseURL!$A$1,baseURL!$B$1,baseURL!$C$1,".",C7607,".",L7607,".pkl&amp;seq=",BC7607)</f>
        <v>http://proteomics.broadinstitute.org/millscripts/viewfeed.pl?side=xl&amp;cycle=1&amp;fixedMods=iaaC&amp;file=msdataSM/iPRG2012_nd/cpick_in/iPRG2012_nd.4137.1.3.pkl&amp;seq=SKLGANALLGVSMAAAR</v>
      </c>
    </row>
    <row r="7608" spans="1:104" x14ac:dyDescent="0.2">
      <c r="A7608" s="3">
        <v>3931</v>
      </c>
      <c r="B7608" s="2" t="s">
        <v>19955</v>
      </c>
      <c r="C7608" s="2" t="s">
        <v>19948</v>
      </c>
      <c r="D7608" s="3">
        <v>17763</v>
      </c>
      <c r="E7608" s="3">
        <v>17747</v>
      </c>
      <c r="F7608" s="3">
        <v>86880</v>
      </c>
      <c r="G7608" s="3">
        <v>21883</v>
      </c>
      <c r="H7608" s="3">
        <v>75.34</v>
      </c>
      <c r="I7608" s="30">
        <v>621.34672999999998</v>
      </c>
      <c r="J7608" s="30">
        <v>621.65825610000002</v>
      </c>
      <c r="K7608" s="30">
        <v>-0.31152999999999997</v>
      </c>
      <c r="L7608" s="3">
        <v>0</v>
      </c>
      <c r="M7608" s="3">
        <v>3</v>
      </c>
      <c r="N7608" s="10">
        <f t="shared" si="826"/>
        <v>1</v>
      </c>
      <c r="O7608" s="35">
        <v>3</v>
      </c>
      <c r="P7608" s="17"/>
      <c r="Q7608" s="40">
        <v>1862.96469</v>
      </c>
      <c r="R7608" s="40">
        <v>621.65975000000003</v>
      </c>
      <c r="S7608" s="18">
        <f t="shared" si="827"/>
        <v>-503.52302847345567</v>
      </c>
      <c r="T7608" s="18">
        <f t="shared" si="828"/>
        <v>-2.4030830370054304</v>
      </c>
      <c r="U7608" s="18">
        <f t="shared" si="829"/>
        <v>-2.6541850265206381</v>
      </c>
      <c r="V7608" s="30">
        <v>621.65809999999999</v>
      </c>
      <c r="W7608" s="3" t="s">
        <v>47</v>
      </c>
      <c r="X7608" s="3" t="s">
        <v>47</v>
      </c>
      <c r="Y7608" s="3" t="s">
        <v>47</v>
      </c>
      <c r="Z7608" s="3" t="s">
        <v>47</v>
      </c>
      <c r="AA7608" s="3" t="s">
        <v>47</v>
      </c>
      <c r="AB7608" s="12" t="s">
        <v>48</v>
      </c>
      <c r="AC7608" s="3" t="s">
        <v>47</v>
      </c>
      <c r="AD7608" s="3" t="s">
        <v>48</v>
      </c>
      <c r="AE7608" s="3" t="s">
        <v>47</v>
      </c>
      <c r="AF7608" s="3" t="s">
        <v>48</v>
      </c>
      <c r="AH7608" s="3" t="s">
        <v>47</v>
      </c>
      <c r="AU7608" s="3">
        <v>0</v>
      </c>
      <c r="AV7608" s="3">
        <v>8</v>
      </c>
      <c r="AW7608" s="3">
        <v>1</v>
      </c>
      <c r="AX7608" s="3">
        <v>8</v>
      </c>
      <c r="AY7608" s="3">
        <v>100</v>
      </c>
      <c r="AZ7608" s="6" t="str">
        <f t="shared" si="830"/>
        <v>4137.2</v>
      </c>
      <c r="BC7608" s="12" t="s">
        <v>14548</v>
      </c>
      <c r="BJ7608" s="12">
        <f t="shared" si="831"/>
        <v>0</v>
      </c>
      <c r="BK7608" s="12">
        <f t="shared" si="832"/>
        <v>0</v>
      </c>
      <c r="CQ7608" s="3" t="str">
        <f>CONCATENATE(baseURL!$A$1,baseURL!$B$1,baseURL!$C$1,".",C7608,".",L7608,".pkl&amp;seq=",BC7608)</f>
        <v>http://proteomics.broadinstitute.org/millscripts/viewfeed.pl?side=xl&amp;cycle=1&amp;fixedMods=iaaC&amp;file=msdataSM/iPRG2012_nd/cpick_in/iPRG2012_nd.4137.2.0.pkl&amp;seq=TGVLVGEDVHNLFTYAK</v>
      </c>
    </row>
    <row r="7609" spans="1:104" x14ac:dyDescent="0.2">
      <c r="A7609" s="3">
        <v>6114</v>
      </c>
      <c r="B7609" s="2" t="s">
        <v>19956</v>
      </c>
      <c r="C7609" s="2" t="s">
        <v>19950</v>
      </c>
      <c r="D7609" s="3">
        <v>17764</v>
      </c>
      <c r="E7609" s="3">
        <v>17748</v>
      </c>
      <c r="F7609" s="3">
        <v>86881</v>
      </c>
      <c r="G7609" s="3">
        <v>21884</v>
      </c>
      <c r="H7609" s="3">
        <v>75.342399999999998</v>
      </c>
      <c r="I7609" s="30">
        <v>672.87805000000003</v>
      </c>
      <c r="J7609" s="30">
        <v>672.87829309999995</v>
      </c>
      <c r="K7609" s="30">
        <v>-2.4000000000000001E-4</v>
      </c>
      <c r="L7609" s="3">
        <v>2</v>
      </c>
      <c r="M7609" s="3">
        <v>2</v>
      </c>
      <c r="N7609" s="10">
        <f t="shared" si="826"/>
        <v>1</v>
      </c>
      <c r="O7609" s="35">
        <v>2</v>
      </c>
      <c r="P7609" s="17"/>
      <c r="Q7609" s="40">
        <v>1344.7481600000001</v>
      </c>
      <c r="R7609" s="40">
        <v>672.87771999999995</v>
      </c>
      <c r="S7609" s="18">
        <f t="shared" si="827"/>
        <v>0.49043086175646416</v>
      </c>
      <c r="T7609" s="18">
        <f t="shared" si="828"/>
        <v>0.8517149297154385</v>
      </c>
      <c r="U7609" s="18">
        <f t="shared" si="829"/>
        <v>0.71335398062915767</v>
      </c>
      <c r="V7609" s="30">
        <v>672.87819999999999</v>
      </c>
      <c r="W7609" s="3" t="s">
        <v>47</v>
      </c>
      <c r="X7609" s="3" t="s">
        <v>47</v>
      </c>
      <c r="Y7609" s="3" t="s">
        <v>47</v>
      </c>
      <c r="Z7609" s="3" t="s">
        <v>47</v>
      </c>
      <c r="AA7609" s="3" t="s">
        <v>48</v>
      </c>
      <c r="AB7609" s="12" t="s">
        <v>47</v>
      </c>
      <c r="AC7609" s="3" t="s">
        <v>47</v>
      </c>
      <c r="AD7609" s="3" t="s">
        <v>47</v>
      </c>
      <c r="AE7609" s="3" t="s">
        <v>47</v>
      </c>
      <c r="AF7609" s="3" t="s">
        <v>47</v>
      </c>
      <c r="AG7609" s="3" t="s">
        <v>47</v>
      </c>
      <c r="AH7609" s="3" t="s">
        <v>47</v>
      </c>
      <c r="AI7609" s="3" t="s">
        <v>47</v>
      </c>
      <c r="AK7609" s="3" t="s">
        <v>47</v>
      </c>
      <c r="AL7609" s="3" t="s">
        <v>47</v>
      </c>
      <c r="AU7609" s="3">
        <v>0</v>
      </c>
      <c r="AV7609" s="3">
        <v>14</v>
      </c>
      <c r="AW7609" s="3">
        <v>1</v>
      </c>
      <c r="AX7609" s="3">
        <v>14</v>
      </c>
      <c r="AY7609" s="3">
        <v>100</v>
      </c>
      <c r="AZ7609" s="6" t="str">
        <f t="shared" si="830"/>
        <v>4137.3</v>
      </c>
      <c r="BC7609" s="12" t="s">
        <v>9691</v>
      </c>
      <c r="BJ7609" s="12">
        <f t="shared" si="831"/>
        <v>0</v>
      </c>
      <c r="BK7609" s="12">
        <f t="shared" si="832"/>
        <v>0</v>
      </c>
      <c r="CQ7609" s="3" t="str">
        <f>CONCATENATE(baseURL!$A$1,baseURL!$B$1,baseURL!$C$1,".",C7609,".",L7609,".pkl&amp;seq=",BC7609)</f>
        <v>http://proteomics.broadinstitute.org/millscripts/viewfeed.pl?side=xl&amp;cycle=1&amp;fixedMods=iaaC&amp;file=msdataSM/iPRG2012_nd/cpick_in/iPRG2012_nd.4137.3.2.pkl&amp;seq=LTSLNVVAGSDLR</v>
      </c>
    </row>
    <row r="7610" spans="1:104" x14ac:dyDescent="0.2">
      <c r="A7610" s="3">
        <v>6416</v>
      </c>
      <c r="B7610" s="2" t="s">
        <v>19957</v>
      </c>
      <c r="C7610" s="2" t="s">
        <v>19951</v>
      </c>
      <c r="D7610" s="3">
        <v>17765</v>
      </c>
      <c r="E7610" s="3">
        <v>17749</v>
      </c>
      <c r="F7610" s="3">
        <v>86882</v>
      </c>
      <c r="G7610" s="3">
        <v>21885</v>
      </c>
      <c r="H7610" s="3">
        <v>75.344899999999996</v>
      </c>
      <c r="I7610" s="30">
        <v>709.67988000000003</v>
      </c>
      <c r="J7610" s="30">
        <v>709.67884700000002</v>
      </c>
      <c r="K7610" s="30">
        <v>1.0300000000000001E-3</v>
      </c>
      <c r="L7610" s="3">
        <v>3</v>
      </c>
      <c r="M7610" s="3">
        <v>3</v>
      </c>
      <c r="N7610" s="10">
        <f t="shared" si="826"/>
        <v>1</v>
      </c>
      <c r="O7610" s="35">
        <v>3</v>
      </c>
      <c r="P7610" s="17"/>
      <c r="Q7610" s="40">
        <v>2127.01818</v>
      </c>
      <c r="R7610" s="40">
        <v>709.67758000000003</v>
      </c>
      <c r="S7610" s="18">
        <f t="shared" si="827"/>
        <v>3.2409083572727306</v>
      </c>
      <c r="T7610" s="18">
        <f t="shared" si="828"/>
        <v>1.785317777665125</v>
      </c>
      <c r="U7610" s="18">
        <f t="shared" si="829"/>
        <v>1.7190905199363078</v>
      </c>
      <c r="V7610" s="30">
        <v>709.67880000000002</v>
      </c>
      <c r="W7610" s="3" t="s">
        <v>47</v>
      </c>
      <c r="X7610" s="3" t="s">
        <v>47</v>
      </c>
      <c r="Y7610" s="3" t="s">
        <v>47</v>
      </c>
      <c r="Z7610" s="3" t="s">
        <v>47</v>
      </c>
      <c r="AA7610" s="3" t="s">
        <v>47</v>
      </c>
      <c r="AB7610" s="12" t="s">
        <v>47</v>
      </c>
      <c r="AC7610" s="3" t="s">
        <v>47</v>
      </c>
      <c r="AD7610" s="3" t="s">
        <v>47</v>
      </c>
      <c r="AE7610" s="3" t="s">
        <v>47</v>
      </c>
      <c r="AF7610" s="3" t="s">
        <v>47</v>
      </c>
      <c r="AG7610" s="3" t="s">
        <v>47</v>
      </c>
      <c r="AH7610" s="3" t="s">
        <v>47</v>
      </c>
      <c r="AI7610" s="3" t="s">
        <v>47</v>
      </c>
      <c r="AJ7610" s="3" t="s">
        <v>47</v>
      </c>
      <c r="AK7610" s="3" t="s">
        <v>47</v>
      </c>
      <c r="AL7610" s="3" t="s">
        <v>47</v>
      </c>
      <c r="AU7610" s="3">
        <v>0</v>
      </c>
      <c r="AV7610" s="3">
        <v>16</v>
      </c>
      <c r="AW7610" s="3">
        <v>1</v>
      </c>
      <c r="AX7610" s="3">
        <v>16</v>
      </c>
      <c r="AY7610" s="3">
        <v>100</v>
      </c>
      <c r="AZ7610" s="6" t="str">
        <f t="shared" si="830"/>
        <v>4137.4</v>
      </c>
      <c r="BC7610" s="12" t="s">
        <v>13687</v>
      </c>
      <c r="BJ7610" s="12">
        <f t="shared" si="831"/>
        <v>0</v>
      </c>
      <c r="BK7610" s="12">
        <f t="shared" si="832"/>
        <v>0</v>
      </c>
      <c r="CQ7610" s="3" t="str">
        <f>CONCATENATE(baseURL!$A$1,baseURL!$B$1,baseURL!$C$1,".",C7610,".",L7610,".pkl&amp;seq=",BC7610)</f>
        <v>http://proteomics.broadinstitute.org/millscripts/viewfeed.pl?side=xl&amp;cycle=1&amp;fixedMods=iaaC&amp;file=msdataSM/iPRG2012_nd/cpick_in/iPRG2012_nd.4137.4.3.pkl&amp;seq=FVKLVSWYDNEYGYSTR</v>
      </c>
    </row>
    <row r="7611" spans="1:104" x14ac:dyDescent="0.2">
      <c r="A7611" s="3">
        <v>6113</v>
      </c>
      <c r="B7611" s="2" t="s">
        <v>19958</v>
      </c>
      <c r="C7611" s="2" t="s">
        <v>19959</v>
      </c>
      <c r="D7611" s="3">
        <v>17766</v>
      </c>
      <c r="E7611" s="3">
        <v>17750</v>
      </c>
      <c r="F7611" s="3">
        <v>86883</v>
      </c>
      <c r="G7611" s="3">
        <v>21886</v>
      </c>
      <c r="H7611" s="3">
        <v>75.348299999999995</v>
      </c>
      <c r="I7611" s="30">
        <v>770.90463</v>
      </c>
      <c r="J7611" s="30">
        <v>770.90321589999996</v>
      </c>
      <c r="K7611" s="30">
        <v>1.41E-3</v>
      </c>
      <c r="L7611" s="3">
        <v>2</v>
      </c>
      <c r="M7611" s="3">
        <v>2</v>
      </c>
      <c r="N7611" s="10">
        <f t="shared" si="826"/>
        <v>1</v>
      </c>
      <c r="O7611" s="35">
        <v>2</v>
      </c>
      <c r="P7611" s="17"/>
      <c r="Q7611" s="40">
        <v>1540.8005900000001</v>
      </c>
      <c r="R7611" s="40">
        <v>770.90392999999995</v>
      </c>
      <c r="S7611" s="18">
        <f t="shared" si="827"/>
        <v>0.908024946833076</v>
      </c>
      <c r="T7611" s="18">
        <f t="shared" si="828"/>
        <v>-0.92631516352751531</v>
      </c>
      <c r="U7611" s="18">
        <f t="shared" si="829"/>
        <v>-1.0766581511016744</v>
      </c>
      <c r="V7611" s="30">
        <v>770.90309999999999</v>
      </c>
      <c r="W7611" s="3" t="s">
        <v>47</v>
      </c>
      <c r="X7611" s="3" t="s">
        <v>47</v>
      </c>
      <c r="Y7611" s="3" t="s">
        <v>47</v>
      </c>
      <c r="Z7611" s="3" t="s">
        <v>47</v>
      </c>
      <c r="AA7611" s="3" t="s">
        <v>48</v>
      </c>
      <c r="AB7611" s="12" t="s">
        <v>47</v>
      </c>
      <c r="AC7611" s="3" t="s">
        <v>47</v>
      </c>
      <c r="AD7611" s="3" t="s">
        <v>47</v>
      </c>
      <c r="AE7611" s="3" t="s">
        <v>47</v>
      </c>
      <c r="AF7611" s="3" t="s">
        <v>47</v>
      </c>
      <c r="AG7611" s="3" t="s">
        <v>47</v>
      </c>
      <c r="AH7611" s="3" t="s">
        <v>47</v>
      </c>
      <c r="AI7611" s="3" t="s">
        <v>47</v>
      </c>
      <c r="AK7611" s="3" t="s">
        <v>47</v>
      </c>
      <c r="AL7611" s="3" t="s">
        <v>47</v>
      </c>
      <c r="AU7611" s="3">
        <v>0</v>
      </c>
      <c r="AV7611" s="3">
        <v>14</v>
      </c>
      <c r="AW7611" s="3">
        <v>1</v>
      </c>
      <c r="AX7611" s="3">
        <v>14</v>
      </c>
      <c r="AY7611" s="3">
        <v>100</v>
      </c>
      <c r="AZ7611" s="6" t="str">
        <f t="shared" si="830"/>
        <v>4137.5</v>
      </c>
      <c r="BC7611" s="12" t="s">
        <v>13716</v>
      </c>
      <c r="BJ7611" s="12">
        <f t="shared" si="831"/>
        <v>0</v>
      </c>
      <c r="BK7611" s="12">
        <f t="shared" si="832"/>
        <v>0</v>
      </c>
      <c r="CQ7611" s="3" t="str">
        <f>CONCATENATE(baseURL!$A$1,baseURL!$B$1,baseURL!$C$1,".",C7611,".",L7611,".pkl&amp;seq=",BC7611)</f>
        <v>http://proteomics.broadinstitute.org/millscripts/viewfeed.pl?side=xl&amp;cycle=1&amp;fixedMods=iaaC&amp;file=msdataSM/iPRG2012_nd/cpick_in/iPRG2012_nd.4137.5.2.pkl&amp;seq=SVGFGLVYNSVAEAK</v>
      </c>
    </row>
    <row r="7612" spans="1:104" x14ac:dyDescent="0.2">
      <c r="A7612" s="3">
        <v>6987</v>
      </c>
      <c r="B7612" s="2" t="s">
        <v>19960</v>
      </c>
      <c r="C7612" s="2" t="s">
        <v>19961</v>
      </c>
      <c r="D7612" s="3">
        <v>17767</v>
      </c>
      <c r="E7612" s="3">
        <v>17751</v>
      </c>
      <c r="F7612" s="3">
        <v>86884</v>
      </c>
      <c r="G7612" s="3">
        <v>21887</v>
      </c>
      <c r="H7612" s="3">
        <v>75.351600000000005</v>
      </c>
      <c r="I7612" s="30">
        <v>911.93600000000004</v>
      </c>
      <c r="J7612" s="30">
        <v>911.93417950000003</v>
      </c>
      <c r="K7612" s="30">
        <v>1.82E-3</v>
      </c>
      <c r="L7612" s="3">
        <v>2</v>
      </c>
      <c r="M7612" s="3">
        <v>2</v>
      </c>
      <c r="N7612" s="10">
        <f t="shared" si="826"/>
        <v>1</v>
      </c>
      <c r="O7612" s="35">
        <v>2</v>
      </c>
      <c r="P7612" s="17"/>
      <c r="Q7612" s="40">
        <v>1822.8606199999999</v>
      </c>
      <c r="R7612" s="40">
        <v>911.93394999999998</v>
      </c>
      <c r="S7612" s="18">
        <f t="shared" si="827"/>
        <v>2.2479698228735119</v>
      </c>
      <c r="T7612" s="18">
        <f t="shared" si="828"/>
        <v>0.25166296314096631</v>
      </c>
      <c r="U7612" s="18">
        <f t="shared" si="829"/>
        <v>0.16448559675001345</v>
      </c>
      <c r="V7612" s="30">
        <v>911.93409999999994</v>
      </c>
      <c r="W7612" s="3" t="s">
        <v>47</v>
      </c>
      <c r="X7612" s="3" t="s">
        <v>47</v>
      </c>
      <c r="Y7612" s="3" t="s">
        <v>47</v>
      </c>
      <c r="Z7612" s="3" t="s">
        <v>47</v>
      </c>
      <c r="AA7612" s="3" t="s">
        <v>48</v>
      </c>
      <c r="AB7612" s="12" t="s">
        <v>47</v>
      </c>
      <c r="AC7612" s="3" t="s">
        <v>47</v>
      </c>
      <c r="AD7612" s="3" t="s">
        <v>47</v>
      </c>
      <c r="AE7612" s="3" t="s">
        <v>47</v>
      </c>
      <c r="AF7612" s="3" t="s">
        <v>47</v>
      </c>
      <c r="AG7612" s="3" t="s">
        <v>47</v>
      </c>
      <c r="AH7612" s="3" t="s">
        <v>47</v>
      </c>
      <c r="AI7612" s="3" t="s">
        <v>47</v>
      </c>
      <c r="AJ7612" s="3" t="s">
        <v>47</v>
      </c>
      <c r="AK7612" s="3" t="s">
        <v>47</v>
      </c>
      <c r="AL7612" s="3" t="s">
        <v>47</v>
      </c>
      <c r="AN7612" s="3" t="s">
        <v>47</v>
      </c>
      <c r="AO7612" s="3" t="s">
        <v>47</v>
      </c>
      <c r="AP7612" s="3" t="s">
        <v>47</v>
      </c>
      <c r="AQ7612" s="3" t="s">
        <v>47</v>
      </c>
      <c r="AU7612" s="3">
        <v>0</v>
      </c>
      <c r="AV7612" s="3">
        <v>19</v>
      </c>
      <c r="AW7612" s="3">
        <v>2</v>
      </c>
      <c r="AX7612" s="3">
        <v>18</v>
      </c>
      <c r="AY7612" s="3">
        <v>94.74</v>
      </c>
      <c r="AZ7612" s="6" t="str">
        <f t="shared" si="830"/>
        <v>4137.6</v>
      </c>
      <c r="BB7612" s="12" t="s">
        <v>79</v>
      </c>
      <c r="BC7612" s="12" t="s">
        <v>14420</v>
      </c>
      <c r="BJ7612" s="12">
        <f t="shared" si="831"/>
        <v>0</v>
      </c>
      <c r="BK7612" s="12">
        <f t="shared" si="832"/>
        <v>0</v>
      </c>
      <c r="BU7612" s="3" t="s">
        <v>14687</v>
      </c>
      <c r="CQ7612" s="3" t="str">
        <f>CONCATENATE(baseURL!$A$1,baseURL!$B$1,"+Acetyl",baseURL!$C$1,".",C7612,".",L7612,".pkl&amp;seq=",BC7612)</f>
        <v>http://proteomics.broadinstitute.org/millscripts/viewfeed.pl?side=xl&amp;cycle=1&amp;fixedMods=iaaC+Acetyl&amp;file=msdataSM/iPRG2012_nd/cpick_in/iPRG2012_nd.4137.6.2.pkl&amp;seq=SQVYFDVEADGQPLGR</v>
      </c>
    </row>
    <row r="7613" spans="1:104" x14ac:dyDescent="0.2">
      <c r="A7613" s="3">
        <v>382</v>
      </c>
      <c r="B7613" s="2" t="s">
        <v>19964</v>
      </c>
      <c r="C7613" s="2" t="s">
        <v>19955</v>
      </c>
      <c r="D7613" s="3">
        <v>17770</v>
      </c>
      <c r="E7613" s="3">
        <v>17754</v>
      </c>
      <c r="F7613" s="3">
        <v>86902</v>
      </c>
      <c r="G7613" s="3">
        <v>21891</v>
      </c>
      <c r="H7613" s="3">
        <v>75.365700000000004</v>
      </c>
      <c r="I7613" s="30">
        <v>654.05561999999998</v>
      </c>
      <c r="J7613" s="30">
        <v>654.05480469999998</v>
      </c>
      <c r="K7613" s="30">
        <v>8.1999999999999998E-4</v>
      </c>
      <c r="L7613" s="3">
        <v>3</v>
      </c>
      <c r="M7613" s="3">
        <v>3</v>
      </c>
      <c r="N7613" s="10">
        <f t="shared" si="826"/>
        <v>1</v>
      </c>
      <c r="O7613" s="35">
        <v>3</v>
      </c>
      <c r="P7613" s="17"/>
      <c r="Q7613" s="40">
        <v>1960.1477400000001</v>
      </c>
      <c r="R7613" s="40">
        <v>654.05409999999995</v>
      </c>
      <c r="S7613" s="18">
        <f t="shared" si="827"/>
        <v>2.32396677893728</v>
      </c>
      <c r="T7613" s="18">
        <f t="shared" si="828"/>
        <v>1.0774338086534803</v>
      </c>
      <c r="U7613" s="18">
        <f t="shared" si="829"/>
        <v>0.61157020499264303</v>
      </c>
      <c r="V7613" s="30">
        <v>654.05449999999996</v>
      </c>
      <c r="AA7613" s="3" t="s">
        <v>47</v>
      </c>
      <c r="AB7613" s="12" t="s">
        <v>47</v>
      </c>
      <c r="AC7613" s="3" t="s">
        <v>52</v>
      </c>
      <c r="AE7613" s="3" t="s">
        <v>47</v>
      </c>
      <c r="AF7613" s="3" t="s">
        <v>48</v>
      </c>
      <c r="AG7613" s="3" t="s">
        <v>52</v>
      </c>
      <c r="AK7613" s="3" t="s">
        <v>52</v>
      </c>
      <c r="AL7613" s="3" t="s">
        <v>48</v>
      </c>
      <c r="AU7613" s="3">
        <v>0</v>
      </c>
      <c r="AV7613" s="3">
        <v>3</v>
      </c>
      <c r="AW7613" s="3">
        <v>1</v>
      </c>
      <c r="AX7613" s="3">
        <v>3</v>
      </c>
      <c r="AY7613" s="3">
        <v>100</v>
      </c>
      <c r="AZ7613" s="6" t="str">
        <f t="shared" si="830"/>
        <v>4138.3</v>
      </c>
      <c r="BC7613" s="12" t="s">
        <v>16753</v>
      </c>
      <c r="BJ7613" s="12">
        <f t="shared" si="831"/>
        <v>0</v>
      </c>
      <c r="BK7613" s="12">
        <f t="shared" si="832"/>
        <v>0</v>
      </c>
      <c r="CQ7613" s="3" t="str">
        <f>CONCATENATE(baseURL!$A$1,baseURL!$B$1,baseURL!$C$1,".",C7613,".",L7613,".pkl&amp;seq=",BC7613)</f>
        <v>http://proteomics.broadinstitute.org/millscripts/viewfeed.pl?side=xl&amp;cycle=1&amp;fixedMods=iaaC&amp;file=msdataSM/iPRG2012_nd/cpick_in/iPRG2012_nd.4138.3.3.pkl&amp;seq=LLLETVLKPSAEVHLNAL</v>
      </c>
    </row>
    <row r="7614" spans="1:104" x14ac:dyDescent="0.2">
      <c r="A7614" s="3">
        <v>4004</v>
      </c>
      <c r="B7614" s="2" t="s">
        <v>19965</v>
      </c>
      <c r="C7614" s="2" t="s">
        <v>19956</v>
      </c>
      <c r="D7614" s="3">
        <v>17771</v>
      </c>
      <c r="E7614" s="3">
        <v>17755</v>
      </c>
      <c r="F7614" s="3">
        <v>86903</v>
      </c>
      <c r="G7614" s="3">
        <v>21892</v>
      </c>
      <c r="H7614" s="3">
        <v>75.367400000000004</v>
      </c>
      <c r="I7614" s="30">
        <v>676.10599999999999</v>
      </c>
      <c r="J7614" s="30">
        <v>675.85497520000001</v>
      </c>
      <c r="K7614" s="30">
        <v>0.25102000000000002</v>
      </c>
      <c r="L7614" s="3">
        <v>4</v>
      </c>
      <c r="M7614" s="3">
        <v>4</v>
      </c>
      <c r="N7614" s="10">
        <f t="shared" si="826"/>
        <v>1</v>
      </c>
      <c r="O7614" s="35">
        <v>4</v>
      </c>
      <c r="P7614" s="17"/>
      <c r="Q7614" s="40">
        <v>2700.3926299999998</v>
      </c>
      <c r="R7614" s="40">
        <v>675.85361999999998</v>
      </c>
      <c r="S7614" s="18">
        <f t="shared" si="827"/>
        <v>373.42405593687062</v>
      </c>
      <c r="T7614" s="18">
        <f t="shared" si="828"/>
        <v>2.0051679238390836</v>
      </c>
      <c r="U7614" s="18">
        <f t="shared" si="829"/>
        <v>1.8939012268148079</v>
      </c>
      <c r="V7614" s="30">
        <v>675.85490000000004</v>
      </c>
      <c r="W7614" s="3" t="s">
        <v>47</v>
      </c>
      <c r="X7614" s="3" t="s">
        <v>47</v>
      </c>
      <c r="Y7614" s="3" t="s">
        <v>47</v>
      </c>
      <c r="Z7614" s="3" t="s">
        <v>47</v>
      </c>
      <c r="AA7614" s="3" t="s">
        <v>47</v>
      </c>
      <c r="AB7614" s="12" t="s">
        <v>47</v>
      </c>
      <c r="AC7614" s="3" t="s">
        <v>47</v>
      </c>
      <c r="AD7614" s="3" t="s">
        <v>47</v>
      </c>
      <c r="AE7614" s="3" t="s">
        <v>47</v>
      </c>
      <c r="AG7614" s="3" t="s">
        <v>47</v>
      </c>
      <c r="AI7614" s="3" t="s">
        <v>47</v>
      </c>
      <c r="AL7614" s="3" t="s">
        <v>48</v>
      </c>
      <c r="AU7614" s="3">
        <v>0</v>
      </c>
      <c r="AV7614" s="3">
        <v>11</v>
      </c>
      <c r="AW7614" s="3">
        <v>1</v>
      </c>
      <c r="AX7614" s="3">
        <v>11</v>
      </c>
      <c r="AY7614" s="3">
        <v>100</v>
      </c>
      <c r="AZ7614" s="6" t="str">
        <f t="shared" si="830"/>
        <v>4138.4</v>
      </c>
      <c r="BC7614" s="12" t="s">
        <v>18181</v>
      </c>
      <c r="BJ7614" s="12">
        <f t="shared" si="831"/>
        <v>0</v>
      </c>
      <c r="BK7614" s="12">
        <f t="shared" si="832"/>
        <v>0</v>
      </c>
      <c r="CQ7614" s="3" t="str">
        <f>CONCATENATE(baseURL!$A$1,baseURL!$B$1,baseURL!$C$1,".",C7614,".",L7614,".pkl&amp;seq=",BC7614)</f>
        <v>http://proteomics.broadinstitute.org/millscripts/viewfeed.pl?side=xl&amp;cycle=1&amp;fixedMods=iaaC&amp;file=msdataSM/iPRG2012_nd/cpick_in/iPRG2012_nd.4138.4.4.pkl&amp;seq=SANLMAGHWVALSGAAGGLGSLAVQYAK</v>
      </c>
    </row>
    <row r="7615" spans="1:104" x14ac:dyDescent="0.2">
      <c r="A7615" s="3">
        <v>6792</v>
      </c>
      <c r="B7615" s="2" t="s">
        <v>19966</v>
      </c>
      <c r="C7615" s="2" t="s">
        <v>19957</v>
      </c>
      <c r="D7615" s="3">
        <v>17772</v>
      </c>
      <c r="E7615" s="3">
        <v>17756</v>
      </c>
      <c r="F7615" s="3">
        <v>86904</v>
      </c>
      <c r="G7615" s="3">
        <v>21893</v>
      </c>
      <c r="H7615" s="3">
        <v>75.369100000000003</v>
      </c>
      <c r="I7615" s="30">
        <v>695.40534000000002</v>
      </c>
      <c r="J7615" s="30">
        <v>695.40078289999997</v>
      </c>
      <c r="K7615" s="30">
        <v>4.5599999999999998E-3</v>
      </c>
      <c r="L7615" s="3">
        <v>3</v>
      </c>
      <c r="M7615" s="3">
        <v>3</v>
      </c>
      <c r="N7615" s="10">
        <f t="shared" si="826"/>
        <v>1</v>
      </c>
      <c r="O7615" s="35">
        <v>3</v>
      </c>
      <c r="P7615" s="17"/>
      <c r="Q7615" s="40">
        <v>2084.1961500000002</v>
      </c>
      <c r="R7615" s="40">
        <v>695.40356999999995</v>
      </c>
      <c r="S7615" s="18">
        <f t="shared" si="827"/>
        <v>2.5452846036994794</v>
      </c>
      <c r="T7615" s="18">
        <f t="shared" si="828"/>
        <v>-4.0078885415812966</v>
      </c>
      <c r="U7615" s="18">
        <f t="shared" si="829"/>
        <v>-3.9832985038332773</v>
      </c>
      <c r="V7615" s="30">
        <v>695.4008</v>
      </c>
      <c r="X7615" s="3" t="s">
        <v>47</v>
      </c>
      <c r="Y7615" s="3" t="s">
        <v>47</v>
      </c>
      <c r="Z7615" s="3" t="s">
        <v>47</v>
      </c>
      <c r="AA7615" s="3" t="s">
        <v>47</v>
      </c>
      <c r="AB7615" s="12" t="s">
        <v>47</v>
      </c>
      <c r="AC7615" s="3" t="s">
        <v>47</v>
      </c>
      <c r="AD7615" s="3" t="s">
        <v>47</v>
      </c>
      <c r="AE7615" s="3" t="s">
        <v>47</v>
      </c>
      <c r="AF7615" s="3" t="s">
        <v>47</v>
      </c>
      <c r="AG7615" s="3" t="s">
        <v>47</v>
      </c>
      <c r="AH7615" s="3" t="s">
        <v>47</v>
      </c>
      <c r="AI7615" s="3" t="s">
        <v>47</v>
      </c>
      <c r="AJ7615" s="3" t="s">
        <v>47</v>
      </c>
      <c r="AK7615" s="3" t="s">
        <v>48</v>
      </c>
      <c r="AL7615" s="3" t="s">
        <v>47</v>
      </c>
      <c r="AU7615" s="3">
        <v>0</v>
      </c>
      <c r="AV7615" s="3">
        <v>14</v>
      </c>
      <c r="AW7615" s="3">
        <v>1</v>
      </c>
      <c r="AX7615" s="3">
        <v>14</v>
      </c>
      <c r="AY7615" s="3">
        <v>100</v>
      </c>
      <c r="AZ7615" s="6" t="str">
        <f t="shared" si="830"/>
        <v>4138.5</v>
      </c>
      <c r="BC7615" s="12" t="s">
        <v>16904</v>
      </c>
      <c r="BJ7615" s="12">
        <f t="shared" si="831"/>
        <v>0</v>
      </c>
      <c r="BK7615" s="12">
        <f t="shared" si="832"/>
        <v>0</v>
      </c>
      <c r="CQ7615" s="3" t="str">
        <f>CONCATENATE(baseURL!$A$1,baseURL!$B$1,baseURL!$C$1,".",C7615,".",L7615,".pkl&amp;seq=",BC7615)</f>
        <v>http://proteomics.broadinstitute.org/millscripts/viewfeed.pl?side=xl&amp;cycle=1&amp;fixedMods=iaaC&amp;file=msdataSM/iPRG2012_nd/cpick_in/iPRG2012_nd.4138.5.3.pkl&amp;seq=AADALLLKVNQLGTLSESLK</v>
      </c>
    </row>
    <row r="7616" spans="1:104" x14ac:dyDescent="0.2">
      <c r="A7616" s="3">
        <v>6170</v>
      </c>
      <c r="B7616" s="2" t="s">
        <v>19967</v>
      </c>
      <c r="C7616" s="2" t="s">
        <v>19960</v>
      </c>
      <c r="D7616" s="3">
        <v>17774</v>
      </c>
      <c r="E7616" s="3">
        <v>17758</v>
      </c>
      <c r="F7616" s="3">
        <v>86906</v>
      </c>
      <c r="G7616" s="3">
        <v>21895</v>
      </c>
      <c r="H7616" s="3">
        <v>75.372399999999999</v>
      </c>
      <c r="I7616" s="30">
        <v>826.43097</v>
      </c>
      <c r="J7616" s="30">
        <v>826.43068100000005</v>
      </c>
      <c r="K7616" s="30">
        <v>2.9E-4</v>
      </c>
      <c r="L7616" s="3">
        <v>2</v>
      </c>
      <c r="M7616" s="3">
        <v>2</v>
      </c>
      <c r="N7616" s="10">
        <f t="shared" si="826"/>
        <v>1</v>
      </c>
      <c r="O7616" s="35">
        <v>2</v>
      </c>
      <c r="P7616" s="17"/>
      <c r="Q7616" s="40">
        <v>1651.85124</v>
      </c>
      <c r="R7616" s="40">
        <v>826.42926</v>
      </c>
      <c r="S7616" s="18">
        <f t="shared" si="827"/>
        <v>2.0691426148231549</v>
      </c>
      <c r="T7616" s="18">
        <f t="shared" si="828"/>
        <v>1.7194454127269148</v>
      </c>
      <c r="U7616" s="18">
        <f t="shared" si="829"/>
        <v>1.7424358861668672</v>
      </c>
      <c r="V7616" s="30">
        <v>826.4307</v>
      </c>
      <c r="W7616" s="3" t="s">
        <v>47</v>
      </c>
      <c r="X7616" s="3" t="s">
        <v>47</v>
      </c>
      <c r="Y7616" s="3" t="s">
        <v>47</v>
      </c>
      <c r="Z7616" s="3" t="s">
        <v>47</v>
      </c>
      <c r="AA7616" s="3" t="s">
        <v>48</v>
      </c>
      <c r="AB7616" s="12" t="s">
        <v>47</v>
      </c>
      <c r="AC7616" s="3" t="s">
        <v>47</v>
      </c>
      <c r="AD7616" s="3" t="s">
        <v>47</v>
      </c>
      <c r="AE7616" s="3" t="s">
        <v>47</v>
      </c>
      <c r="AF7616" s="3" t="s">
        <v>47</v>
      </c>
      <c r="AG7616" s="3" t="s">
        <v>47</v>
      </c>
      <c r="AH7616" s="3" t="s">
        <v>47</v>
      </c>
      <c r="AI7616" s="3" t="s">
        <v>47</v>
      </c>
      <c r="AK7616" s="3" t="s">
        <v>47</v>
      </c>
      <c r="AL7616" s="3" t="s">
        <v>47</v>
      </c>
      <c r="AN7616" s="3" t="s">
        <v>47</v>
      </c>
      <c r="AU7616" s="3">
        <v>0</v>
      </c>
      <c r="AV7616" s="3">
        <v>15</v>
      </c>
      <c r="AW7616" s="3">
        <v>1</v>
      </c>
      <c r="AX7616" s="3">
        <v>15</v>
      </c>
      <c r="AY7616" s="3">
        <v>100</v>
      </c>
      <c r="AZ7616" s="6" t="str">
        <f t="shared" si="830"/>
        <v>4138.7</v>
      </c>
      <c r="BC7616" s="12" t="s">
        <v>14445</v>
      </c>
      <c r="BJ7616" s="12">
        <f t="shared" si="831"/>
        <v>0</v>
      </c>
      <c r="BK7616" s="12">
        <f t="shared" si="832"/>
        <v>0</v>
      </c>
      <c r="CQ7616" s="3" t="str">
        <f>CONCATENATE(baseURL!$A$1,baseURL!$B$1,baseURL!$C$1,".",C7616,".",L7616,".pkl&amp;seq=",BC7616)</f>
        <v>http://proteomics.broadinstitute.org/millscripts/viewfeed.pl?side=xl&amp;cycle=1&amp;fixedMods=iaaC&amp;file=msdataSM/iPRG2012_nd/cpick_in/iPRG2012_nd.4138.7.2.pkl&amp;seq=WAMVVENGLVTYAAK</v>
      </c>
    </row>
    <row r="7617" spans="1:97" x14ac:dyDescent="0.2">
      <c r="A7617" s="3">
        <v>6729</v>
      </c>
      <c r="B7617" s="2" t="s">
        <v>19962</v>
      </c>
      <c r="C7617" s="2" t="s">
        <v>19963</v>
      </c>
      <c r="D7617" s="3">
        <v>17776</v>
      </c>
      <c r="E7617" s="3">
        <v>17760</v>
      </c>
      <c r="F7617" s="3">
        <v>86908</v>
      </c>
      <c r="G7617" s="3">
        <v>21897</v>
      </c>
      <c r="H7617" s="3">
        <v>75.375699999999995</v>
      </c>
      <c r="I7617" s="30">
        <v>900.80533000000003</v>
      </c>
      <c r="J7617" s="30">
        <v>900.80242750000002</v>
      </c>
      <c r="K7617" s="30">
        <v>2.8999999999999998E-3</v>
      </c>
      <c r="L7617" s="3">
        <v>3</v>
      </c>
      <c r="M7617" s="3">
        <v>3</v>
      </c>
      <c r="N7617" s="10">
        <f t="shared" si="826"/>
        <v>1</v>
      </c>
      <c r="O7617" s="35">
        <v>3</v>
      </c>
      <c r="P7617" s="17"/>
      <c r="Q7617" s="40">
        <v>2700.3926299999998</v>
      </c>
      <c r="R7617" s="40">
        <v>900.80238999999995</v>
      </c>
      <c r="S7617" s="18">
        <f t="shared" si="827"/>
        <v>3.2637568824396048</v>
      </c>
      <c r="T7617" s="18">
        <f t="shared" si="828"/>
        <v>4.1629552154998015E-2</v>
      </c>
      <c r="U7617" s="18">
        <f t="shared" si="829"/>
        <v>-0.21092306379764764</v>
      </c>
      <c r="V7617" s="30">
        <v>900.80219999999997</v>
      </c>
      <c r="W7617" s="3" t="s">
        <v>47</v>
      </c>
      <c r="X7617" s="3" t="s">
        <v>47</v>
      </c>
      <c r="Y7617" s="3" t="s">
        <v>47</v>
      </c>
      <c r="Z7617" s="3" t="s">
        <v>47</v>
      </c>
      <c r="AA7617" s="3" t="s">
        <v>48</v>
      </c>
      <c r="AB7617" s="12" t="s">
        <v>47</v>
      </c>
      <c r="AC7617" s="3" t="s">
        <v>47</v>
      </c>
      <c r="AD7617" s="3" t="s">
        <v>47</v>
      </c>
      <c r="AE7617" s="3" t="s">
        <v>47</v>
      </c>
      <c r="AF7617" s="3" t="s">
        <v>47</v>
      </c>
      <c r="AG7617" s="3" t="s">
        <v>47</v>
      </c>
      <c r="AI7617" s="3" t="s">
        <v>47</v>
      </c>
      <c r="AJ7617" s="3" t="s">
        <v>47</v>
      </c>
      <c r="AK7617" s="3" t="s">
        <v>47</v>
      </c>
      <c r="AL7617" s="3" t="s">
        <v>47</v>
      </c>
      <c r="AU7617" s="3">
        <v>0</v>
      </c>
      <c r="AV7617" s="3">
        <v>14</v>
      </c>
      <c r="AW7617" s="3">
        <v>1</v>
      </c>
      <c r="AX7617" s="3">
        <v>14</v>
      </c>
      <c r="AY7617" s="3">
        <v>100</v>
      </c>
      <c r="AZ7617" s="6" t="str">
        <f t="shared" si="830"/>
        <v>4138.9</v>
      </c>
      <c r="BC7617" s="12" t="s">
        <v>18181</v>
      </c>
      <c r="BJ7617" s="12">
        <f t="shared" si="831"/>
        <v>0</v>
      </c>
      <c r="BK7617" s="12">
        <f t="shared" si="832"/>
        <v>0</v>
      </c>
      <c r="CQ7617" s="3" t="str">
        <f>CONCATENATE(baseURL!$A$1,baseURL!$B$1,baseURL!$C$1,".",C7617,".",L7617,".pkl&amp;seq=",BC7617)</f>
        <v>http://proteomics.broadinstitute.org/millscripts/viewfeed.pl?side=xl&amp;cycle=1&amp;fixedMods=iaaC&amp;file=msdataSM/iPRG2012_nd/cpick_in/iPRG2012_nd.4138.9.3.pkl&amp;seq=SANLMAGHWVALSGAAGGLGSLAVQYAK</v>
      </c>
    </row>
    <row r="7618" spans="1:97" x14ac:dyDescent="0.2">
      <c r="A7618" s="3">
        <v>6015</v>
      </c>
      <c r="B7618" s="24" t="s">
        <v>19979</v>
      </c>
      <c r="C7618" s="24" t="s">
        <v>19980</v>
      </c>
      <c r="D7618" s="25">
        <v>17778</v>
      </c>
      <c r="E7618" s="25">
        <v>17762</v>
      </c>
      <c r="F7618" s="25">
        <v>86921</v>
      </c>
      <c r="G7618" s="25">
        <v>21900</v>
      </c>
      <c r="H7618" s="25">
        <v>75.388499999999993</v>
      </c>
      <c r="I7618" s="33">
        <v>586.97574999999995</v>
      </c>
      <c r="J7618" s="33">
        <v>586.97432409999999</v>
      </c>
      <c r="K7618" s="33">
        <v>1.4300000000000001E-3</v>
      </c>
      <c r="L7618" s="25">
        <v>3</v>
      </c>
      <c r="M7618" s="25">
        <v>3</v>
      </c>
      <c r="N7618" s="26">
        <f t="shared" ref="N7618:N7681" si="833">IF(AND(M7618&gt;0,L7618&gt;0), IF(M7618=L7618,1,-1), 1)</f>
        <v>1</v>
      </c>
      <c r="O7618" s="36">
        <v>3</v>
      </c>
      <c r="P7618" s="25"/>
      <c r="Q7618" s="41">
        <v>1758.9061099999999</v>
      </c>
      <c r="R7618" s="41">
        <v>586.97356000000002</v>
      </c>
      <c r="S7618" s="27">
        <f t="shared" ref="S7618:S7681" si="834">1000000*(I7618-R7618)/R7618</f>
        <v>3.7310028068857983</v>
      </c>
      <c r="T7618" s="27">
        <f t="shared" ref="T7618:T7681" si="835">1000000*(J7618-R7618)/R7618</f>
        <v>1.3017622122015224</v>
      </c>
      <c r="U7618" s="27">
        <f t="shared" ref="U7618:U7681" si="836">1000000*(V7618-R7618)/R7618</f>
        <v>1.090338719815201</v>
      </c>
      <c r="V7618" s="33">
        <v>586.9742</v>
      </c>
      <c r="W7618" s="25" t="s">
        <v>47</v>
      </c>
      <c r="X7618" s="25" t="s">
        <v>47</v>
      </c>
      <c r="Y7618" s="25" t="s">
        <v>47</v>
      </c>
      <c r="Z7618" s="25" t="s">
        <v>47</v>
      </c>
      <c r="AA7618" s="25" t="s">
        <v>47</v>
      </c>
      <c r="AB7618" s="25" t="s">
        <v>47</v>
      </c>
      <c r="AC7618" s="25" t="s">
        <v>47</v>
      </c>
      <c r="AD7618" s="25" t="s">
        <v>47</v>
      </c>
      <c r="AE7618" s="25" t="s">
        <v>47</v>
      </c>
      <c r="AF7618" s="25" t="s">
        <v>47</v>
      </c>
      <c r="AG7618" s="25" t="s">
        <v>48</v>
      </c>
      <c r="AH7618" s="25" t="s">
        <v>47</v>
      </c>
      <c r="AI7618" s="25" t="s">
        <v>47</v>
      </c>
      <c r="AJ7618" s="25"/>
      <c r="AK7618" s="25" t="s">
        <v>47</v>
      </c>
      <c r="AL7618" s="25" t="s">
        <v>48</v>
      </c>
      <c r="AM7618" s="25"/>
      <c r="AN7618" s="25"/>
      <c r="AO7618" s="25" t="s">
        <v>52</v>
      </c>
      <c r="AP7618" s="25"/>
      <c r="AQ7618" s="25"/>
      <c r="AR7618" s="25"/>
      <c r="AS7618" s="25"/>
      <c r="AT7618" s="25"/>
      <c r="AU7618" s="12">
        <v>0</v>
      </c>
      <c r="AV7618" s="12">
        <v>13</v>
      </c>
      <c r="AW7618" s="12">
        <v>1</v>
      </c>
      <c r="AX7618" s="12">
        <v>13</v>
      </c>
      <c r="AY7618" s="12">
        <v>100</v>
      </c>
      <c r="AZ7618" s="28" t="str">
        <f t="shared" ref="AZ7618:AZ7681" si="837">HYPERLINK(CQ7618,C7618)</f>
        <v>4139.1</v>
      </c>
      <c r="BC7618" s="12" t="s">
        <v>16798</v>
      </c>
      <c r="BJ7618" s="12">
        <f t="shared" ref="BJ7618:BJ7681" si="838">LEN(BC7618)-LEN(SUBSTITUTE(BC7618,"C",""))</f>
        <v>0</v>
      </c>
      <c r="BK7618" s="12">
        <f t="shared" ref="BK7618:BK7681" si="839">LEN(BC7618)-LEN(SUBSTITUTE(BC7618,"c",""))</f>
        <v>0</v>
      </c>
      <c r="BL7618" s="12"/>
      <c r="BM7618" s="12"/>
      <c r="BN7618" s="12"/>
      <c r="BO7618" s="12"/>
      <c r="BP7618" s="12"/>
      <c r="BQ7618" s="12"/>
      <c r="BR7618" s="12"/>
      <c r="BS7618" s="12"/>
      <c r="BT7618" s="12"/>
      <c r="BU7618" s="12"/>
      <c r="BV7618" s="12"/>
      <c r="BW7618" s="12"/>
      <c r="BX7618" s="12"/>
      <c r="BY7618" s="12"/>
      <c r="BZ7618" s="12"/>
      <c r="CA7618" s="12"/>
      <c r="CB7618" s="12"/>
      <c r="CC7618" s="12"/>
      <c r="CD7618" s="12"/>
      <c r="CE7618" s="12"/>
      <c r="CF7618" s="12"/>
      <c r="CG7618" s="12"/>
      <c r="CH7618" s="12"/>
      <c r="CI7618" s="12"/>
      <c r="CJ7618" s="12"/>
      <c r="CK7618" s="12"/>
      <c r="CL7618" s="12"/>
      <c r="CM7618" s="12"/>
      <c r="CN7618" s="12"/>
      <c r="CO7618" s="12"/>
      <c r="CP7618" s="12"/>
      <c r="CQ7618" s="12" t="str">
        <f>CONCATENATE(baseURL!$A$1,baseURL!$B$1,baseURL!$C$1,".",C7618,".",L7618,".pkl&amp;seq=",BC7618)</f>
        <v>http://proteomics.broadinstitute.org/millscripts/viewfeed.pl?side=xl&amp;cycle=1&amp;fixedMods=iaaC&amp;file=msdataSM/iPRG2012_nd/cpick_in/iPRG2012_nd.4139.1.3.pkl&amp;seq=ALPGEYVTYALSGYVR</v>
      </c>
      <c r="CR7618" s="12"/>
      <c r="CS7618" s="12"/>
    </row>
    <row r="7619" spans="1:97" x14ac:dyDescent="0.2">
      <c r="A7619" s="3">
        <v>3976</v>
      </c>
      <c r="B7619" s="2" t="s">
        <v>19971</v>
      </c>
      <c r="C7619" s="2" t="s">
        <v>19972</v>
      </c>
      <c r="D7619" s="3">
        <v>17794</v>
      </c>
      <c r="E7619" s="3">
        <v>17778</v>
      </c>
      <c r="F7619" s="3">
        <v>86937</v>
      </c>
      <c r="G7619" s="3">
        <v>21916</v>
      </c>
      <c r="H7619" s="3">
        <v>75.401899999999998</v>
      </c>
      <c r="I7619" s="30">
        <v>973.26156000000003</v>
      </c>
      <c r="J7619" s="30">
        <v>973.25952759999996</v>
      </c>
      <c r="K7619" s="30">
        <v>2.0300000000000001E-3</v>
      </c>
      <c r="L7619" s="3">
        <v>4</v>
      </c>
      <c r="M7619" s="3">
        <v>4</v>
      </c>
      <c r="N7619" s="10">
        <f t="shared" si="833"/>
        <v>1</v>
      </c>
      <c r="O7619" s="35">
        <v>4</v>
      </c>
      <c r="P7619" s="17"/>
      <c r="Q7619" s="40">
        <v>3890.0116600000001</v>
      </c>
      <c r="R7619" s="40">
        <v>973.25837000000001</v>
      </c>
      <c r="S7619" s="18">
        <f t="shared" si="834"/>
        <v>3.2776496954429373</v>
      </c>
      <c r="T7619" s="18">
        <f t="shared" si="835"/>
        <v>1.1894066731142001</v>
      </c>
      <c r="U7619" s="18">
        <f t="shared" si="836"/>
        <v>1.1610483247004546</v>
      </c>
      <c r="V7619" s="30">
        <v>973.2595</v>
      </c>
      <c r="X7619" s="3" t="s">
        <v>47</v>
      </c>
      <c r="Y7619" s="3" t="s">
        <v>47</v>
      </c>
      <c r="Z7619" s="3" t="s">
        <v>47</v>
      </c>
      <c r="AA7619" s="3" t="s">
        <v>47</v>
      </c>
      <c r="AB7619" s="12" t="s">
        <v>48</v>
      </c>
      <c r="AC7619" s="3" t="s">
        <v>47</v>
      </c>
      <c r="AD7619" s="3" t="s">
        <v>47</v>
      </c>
      <c r="AE7619" s="3" t="s">
        <v>47</v>
      </c>
      <c r="AF7619" s="3" t="s">
        <v>47</v>
      </c>
      <c r="AG7619" s="3" t="s">
        <v>48</v>
      </c>
      <c r="AI7619" s="3" t="s">
        <v>48</v>
      </c>
      <c r="AL7619" s="3" t="s">
        <v>48</v>
      </c>
      <c r="AU7619" s="3">
        <v>0</v>
      </c>
      <c r="AV7619" s="3">
        <v>8</v>
      </c>
      <c r="AW7619" s="3">
        <v>1</v>
      </c>
      <c r="AX7619" s="3">
        <v>8</v>
      </c>
      <c r="AY7619" s="3">
        <v>100</v>
      </c>
      <c r="AZ7619" s="6" t="str">
        <f t="shared" si="837"/>
        <v>4139.17</v>
      </c>
      <c r="BC7619" s="12" t="s">
        <v>19324</v>
      </c>
      <c r="BJ7619" s="12">
        <f t="shared" si="838"/>
        <v>0</v>
      </c>
      <c r="BK7619" s="12">
        <f t="shared" si="839"/>
        <v>0</v>
      </c>
      <c r="CQ7619" s="3" t="str">
        <f>CONCATENATE(baseURL!$A$1,baseURL!$B$1,baseURL!$C$1,".",C7619,".",L7619,".pkl&amp;seq=",BC7619)</f>
        <v>http://proteomics.broadinstitute.org/millscripts/viewfeed.pl?side=xl&amp;cycle=1&amp;fixedMods=iaaC&amp;file=msdataSM/iPRG2012_nd/cpick_in/iPRG2012_nd.4139.17.4.pkl&amp;seq=SLLQYGGSANAESVQGVTPLHLAAQEGHAEMVALLLSK</v>
      </c>
    </row>
    <row r="7620" spans="1:97" x14ac:dyDescent="0.2">
      <c r="A7620" s="3">
        <v>2218</v>
      </c>
      <c r="B7620" s="2" t="s">
        <v>19973</v>
      </c>
      <c r="C7620" s="2" t="s">
        <v>19974</v>
      </c>
      <c r="D7620" s="3">
        <v>17795</v>
      </c>
      <c r="E7620" s="3">
        <v>17779</v>
      </c>
      <c r="F7620" s="3">
        <v>86938</v>
      </c>
      <c r="G7620" s="3">
        <v>21917</v>
      </c>
      <c r="H7620" s="3">
        <v>75.402699999999996</v>
      </c>
      <c r="I7620" s="30">
        <v>1052.5617999999999</v>
      </c>
      <c r="J7620" s="30">
        <v>1052.556239</v>
      </c>
      <c r="K7620" s="30">
        <v>5.5599999999999998E-3</v>
      </c>
      <c r="L7620" s="3">
        <v>3</v>
      </c>
      <c r="M7620" s="3">
        <v>3</v>
      </c>
      <c r="N7620" s="10">
        <f t="shared" si="833"/>
        <v>1</v>
      </c>
      <c r="O7620" s="35">
        <v>3</v>
      </c>
      <c r="P7620" s="17"/>
      <c r="Q7620" s="40">
        <v>3155.6510699999999</v>
      </c>
      <c r="R7620" s="40">
        <v>1052.55521</v>
      </c>
      <c r="S7620" s="18">
        <f t="shared" si="834"/>
        <v>6.2609542353223713</v>
      </c>
      <c r="T7620" s="18">
        <f t="shared" si="835"/>
        <v>0.97762092690303826</v>
      </c>
      <c r="U7620" s="18">
        <f t="shared" si="836"/>
        <v>0.65554756037634065</v>
      </c>
      <c r="V7620" s="30">
        <v>1052.5559000000001</v>
      </c>
      <c r="W7620" s="3" t="s">
        <v>47</v>
      </c>
      <c r="Y7620" s="3" t="s">
        <v>47</v>
      </c>
      <c r="Z7620" s="3" t="s">
        <v>47</v>
      </c>
      <c r="AA7620" s="3" t="s">
        <v>47</v>
      </c>
      <c r="AB7620" s="12" t="s">
        <v>47</v>
      </c>
      <c r="AC7620" s="3" t="s">
        <v>47</v>
      </c>
      <c r="AD7620" s="3" t="s">
        <v>47</v>
      </c>
      <c r="AG7620" s="3" t="s">
        <v>47</v>
      </c>
      <c r="AI7620" s="3" t="s">
        <v>47</v>
      </c>
      <c r="AJ7620" s="3" t="s">
        <v>47</v>
      </c>
      <c r="AK7620" s="3" t="s">
        <v>47</v>
      </c>
      <c r="AL7620" s="3" t="s">
        <v>47</v>
      </c>
      <c r="AN7620" s="3" t="s">
        <v>47</v>
      </c>
      <c r="AU7620" s="3">
        <v>0</v>
      </c>
      <c r="AV7620" s="3">
        <v>13</v>
      </c>
      <c r="AW7620" s="3">
        <v>1</v>
      </c>
      <c r="AX7620" s="3">
        <v>13</v>
      </c>
      <c r="AY7620" s="3">
        <v>100</v>
      </c>
      <c r="AZ7620" s="6" t="str">
        <f t="shared" si="837"/>
        <v>4139.18</v>
      </c>
      <c r="BC7620" s="12" t="s">
        <v>19975</v>
      </c>
      <c r="BJ7620" s="12">
        <f t="shared" si="838"/>
        <v>0</v>
      </c>
      <c r="BK7620" s="12">
        <f t="shared" si="839"/>
        <v>0</v>
      </c>
      <c r="CQ7620" s="3" t="str">
        <f>CONCATENATE(baseURL!$A$1,baseURL!$B$1,baseURL!$C$1,".",C7620,".",L7620,".pkl&amp;seq=",BC7620)</f>
        <v>http://proteomics.broadinstitute.org/millscripts/viewfeed.pl?side=xl&amp;cycle=1&amp;fixedMods=iaaC&amp;file=msdataSM/iPRG2012_nd/cpick_in/iPRG2012_nd.4139.18.3.pkl&amp;seq=TLSFDLPPQELLTKDSVTLSVDGVVYYR</v>
      </c>
    </row>
    <row r="7621" spans="1:97" x14ac:dyDescent="0.2">
      <c r="A7621" s="3">
        <v>1522</v>
      </c>
      <c r="B7621" s="23" t="s">
        <v>19976</v>
      </c>
      <c r="C7621" s="23" t="s">
        <v>19977</v>
      </c>
      <c r="D7621" s="12">
        <v>17796</v>
      </c>
      <c r="E7621" s="12">
        <v>17780</v>
      </c>
      <c r="F7621" s="12">
        <v>86939</v>
      </c>
      <c r="G7621" s="12">
        <v>21918</v>
      </c>
      <c r="H7621" s="12">
        <v>75.403499999999994</v>
      </c>
      <c r="I7621" s="32">
        <v>1152.7502999999999</v>
      </c>
      <c r="J7621" s="32">
        <v>1153.304286</v>
      </c>
      <c r="K7621" s="32">
        <v>-0.55398999999999998</v>
      </c>
      <c r="L7621" s="12">
        <v>0</v>
      </c>
      <c r="M7621" s="12">
        <v>5</v>
      </c>
      <c r="N7621" s="10">
        <f t="shared" si="833"/>
        <v>1</v>
      </c>
      <c r="O7621" s="35">
        <v>5</v>
      </c>
      <c r="Q7621" s="37">
        <v>5762.4858800000002</v>
      </c>
      <c r="R7621" s="37">
        <v>1153.3030000000001</v>
      </c>
      <c r="S7621" s="18">
        <f t="shared" si="834"/>
        <v>-479.23225726473112</v>
      </c>
      <c r="T7621" s="18">
        <f t="shared" si="835"/>
        <v>1.115058228354902</v>
      </c>
      <c r="U7621" s="18">
        <f t="shared" si="836"/>
        <v>1.1271972759119215</v>
      </c>
      <c r="V7621" s="32">
        <v>1153.3043</v>
      </c>
      <c r="W7621" s="12"/>
      <c r="X7621" s="12" t="s">
        <v>47</v>
      </c>
      <c r="Y7621" s="12"/>
      <c r="Z7621" s="12" t="s">
        <v>52</v>
      </c>
      <c r="AA7621" s="12" t="s">
        <v>47</v>
      </c>
      <c r="AC7621" s="12" t="s">
        <v>52</v>
      </c>
      <c r="AD7621" s="12"/>
      <c r="AE7621" s="12" t="s">
        <v>47</v>
      </c>
      <c r="AF7621" s="12"/>
      <c r="AG7621" s="12"/>
      <c r="AH7621" s="12"/>
      <c r="AI7621" s="12"/>
      <c r="AJ7621" s="12"/>
      <c r="AK7621" s="12"/>
      <c r="AL7621" s="12" t="s">
        <v>48</v>
      </c>
      <c r="AM7621" s="12" t="s">
        <v>47</v>
      </c>
      <c r="AN7621" s="12"/>
      <c r="AO7621" s="12" t="s">
        <v>48</v>
      </c>
      <c r="AP7621" s="12" t="s">
        <v>48</v>
      </c>
      <c r="AQ7621" s="12"/>
      <c r="AR7621" s="12"/>
      <c r="AS7621" s="12"/>
      <c r="AT7621" s="12"/>
      <c r="AU7621" s="12">
        <v>0</v>
      </c>
      <c r="AV7621" s="12">
        <v>4</v>
      </c>
      <c r="AW7621" s="12">
        <v>2</v>
      </c>
      <c r="AX7621" s="12">
        <v>2</v>
      </c>
      <c r="AY7621" s="12">
        <v>50</v>
      </c>
      <c r="AZ7621" s="29" t="str">
        <f t="shared" si="837"/>
        <v>4139.19</v>
      </c>
      <c r="BA7621" s="15"/>
      <c r="BC7621" s="12" t="s">
        <v>19978</v>
      </c>
      <c r="BF7621" s="12" t="s">
        <v>1468</v>
      </c>
      <c r="BJ7621" s="12">
        <f t="shared" si="838"/>
        <v>0</v>
      </c>
      <c r="BK7621" s="12">
        <f t="shared" si="839"/>
        <v>0</v>
      </c>
      <c r="BL7621" s="12"/>
      <c r="BM7621" s="12"/>
      <c r="BN7621" s="12"/>
      <c r="BO7621" s="12"/>
      <c r="BP7621" s="12"/>
      <c r="BQ7621" s="12"/>
      <c r="BR7621" s="12"/>
      <c r="BS7621" s="12"/>
      <c r="BT7621" s="12"/>
      <c r="BU7621" s="12"/>
      <c r="BV7621" s="12"/>
      <c r="BW7621" s="12"/>
      <c r="BX7621" s="12"/>
      <c r="BY7621" s="12"/>
      <c r="BZ7621" s="12"/>
      <c r="CA7621" s="12"/>
      <c r="CB7621" s="12"/>
      <c r="CC7621" s="12"/>
      <c r="CD7621" s="12"/>
      <c r="CE7621" s="12"/>
      <c r="CF7621" s="12"/>
      <c r="CG7621" s="12"/>
      <c r="CH7621" s="12"/>
      <c r="CI7621" s="12"/>
      <c r="CJ7621" s="12"/>
      <c r="CK7621" s="12"/>
      <c r="CL7621" s="12"/>
      <c r="CM7621" s="12"/>
      <c r="CN7621" s="12"/>
      <c r="CO7621" s="12"/>
      <c r="CP7621" s="12"/>
      <c r="CQ7621" s="12" t="str">
        <f>CONCATENATE(baseURL!$A$1,baseURL!$B$1,baseURL!$C$1,".",C7621,".",L7621,".pkl&amp;seq=",BC7621)</f>
        <v>http://proteomics.broadinstitute.org/millscripts/viewfeed.pl?side=xl&amp;cycle=1&amp;fixedMods=iaaC&amp;file=msdataSM/iPRG2012_nd/cpick_in/iPRG2012_nd.4139.19.0.pkl&amp;seq=SVDELLTEGNEKLAAVPAAGPASAGGAAAASGDAAAEEEKEEEAAEEsDDDMGFGLFD</v>
      </c>
      <c r="CR7621" s="12"/>
      <c r="CS7621" s="12"/>
    </row>
    <row r="7622" spans="1:97" x14ac:dyDescent="0.2">
      <c r="A7622" s="3">
        <v>3998</v>
      </c>
      <c r="B7622" s="2" t="s">
        <v>19981</v>
      </c>
      <c r="C7622" s="2" t="s">
        <v>19982</v>
      </c>
      <c r="D7622" s="3">
        <v>17784</v>
      </c>
      <c r="E7622" s="3">
        <v>17768</v>
      </c>
      <c r="F7622" s="3">
        <v>86927</v>
      </c>
      <c r="G7622" s="3">
        <v>21906</v>
      </c>
      <c r="H7622" s="3">
        <v>75.393600000000006</v>
      </c>
      <c r="I7622" s="30">
        <v>747.06663000000003</v>
      </c>
      <c r="J7622" s="30">
        <v>747.06415700000002</v>
      </c>
      <c r="K7622" s="30">
        <v>2.47E-3</v>
      </c>
      <c r="L7622" s="3">
        <v>3</v>
      </c>
      <c r="M7622" s="3">
        <v>3</v>
      </c>
      <c r="N7622" s="10">
        <f t="shared" si="833"/>
        <v>1</v>
      </c>
      <c r="O7622" s="35">
        <v>3</v>
      </c>
      <c r="P7622" s="17"/>
      <c r="Q7622" s="40">
        <v>2239.1791199999998</v>
      </c>
      <c r="R7622" s="40">
        <v>747.06456000000003</v>
      </c>
      <c r="S7622" s="18">
        <f t="shared" si="834"/>
        <v>2.7708448651390274</v>
      </c>
      <c r="T7622" s="18">
        <f t="shared" si="835"/>
        <v>-0.53944467664977214</v>
      </c>
      <c r="U7622" s="18">
        <f t="shared" si="836"/>
        <v>-0.61574330333041094</v>
      </c>
      <c r="V7622" s="30">
        <v>747.06410000000005</v>
      </c>
      <c r="W7622" s="3" t="s">
        <v>47</v>
      </c>
      <c r="X7622" s="3" t="s">
        <v>47</v>
      </c>
      <c r="Y7622" s="3" t="s">
        <v>47</v>
      </c>
      <c r="Z7622" s="3" t="s">
        <v>47</v>
      </c>
      <c r="AA7622" s="3" t="s">
        <v>47</v>
      </c>
      <c r="AB7622" s="12" t="s">
        <v>47</v>
      </c>
      <c r="AC7622" s="3" t="s">
        <v>47</v>
      </c>
      <c r="AD7622" s="3" t="s">
        <v>47</v>
      </c>
      <c r="AE7622" s="3" t="s">
        <v>48</v>
      </c>
      <c r="AF7622" s="3" t="s">
        <v>48</v>
      </c>
      <c r="AG7622" s="3" t="s">
        <v>48</v>
      </c>
      <c r="AI7622" s="3" t="s">
        <v>47</v>
      </c>
      <c r="AL7622" s="3" t="s">
        <v>48</v>
      </c>
      <c r="AU7622" s="3">
        <v>0</v>
      </c>
      <c r="AV7622" s="3">
        <v>9</v>
      </c>
      <c r="AW7622" s="3">
        <v>1</v>
      </c>
      <c r="AX7622" s="3">
        <v>9</v>
      </c>
      <c r="AY7622" s="3">
        <v>100</v>
      </c>
      <c r="AZ7622" s="6" t="str">
        <f t="shared" si="837"/>
        <v>4139.7</v>
      </c>
      <c r="BC7622" s="12" t="s">
        <v>17228</v>
      </c>
      <c r="BJ7622" s="12">
        <f t="shared" si="838"/>
        <v>0</v>
      </c>
      <c r="BK7622" s="12">
        <f t="shared" si="839"/>
        <v>0</v>
      </c>
      <c r="CQ7622" s="3" t="str">
        <f>CONCATENATE(baseURL!$A$1,baseURL!$B$1,baseURL!$C$1,".",C7622,".",L7622,".pkl&amp;seq=",BC7622)</f>
        <v>http://proteomics.broadinstitute.org/millscripts/viewfeed.pl?side=xl&amp;cycle=1&amp;fixedMods=iaaC&amp;file=msdataSM/iPRG2012_nd/cpick_in/iPRG2012_nd.4139.7.3.pkl&amp;seq=MKYLAAYLLLNAAGNTPDATK</v>
      </c>
    </row>
    <row r="7623" spans="1:97" x14ac:dyDescent="0.2">
      <c r="A7623" s="3">
        <v>2959</v>
      </c>
      <c r="B7623" s="2" t="s">
        <v>19983</v>
      </c>
      <c r="C7623" s="2" t="s">
        <v>19967</v>
      </c>
      <c r="D7623" s="3">
        <v>17785</v>
      </c>
      <c r="E7623" s="3">
        <v>17769</v>
      </c>
      <c r="F7623" s="3">
        <v>86928</v>
      </c>
      <c r="G7623" s="3">
        <v>21907</v>
      </c>
      <c r="H7623" s="3">
        <v>75.394400000000005</v>
      </c>
      <c r="I7623" s="30">
        <v>754.43525</v>
      </c>
      <c r="J7623" s="30">
        <v>754.43436670000006</v>
      </c>
      <c r="K7623" s="30">
        <v>8.8000000000000003E-4</v>
      </c>
      <c r="L7623" s="3">
        <v>2</v>
      </c>
      <c r="M7623" s="3">
        <v>2</v>
      </c>
      <c r="N7623" s="10">
        <f t="shared" si="833"/>
        <v>1</v>
      </c>
      <c r="O7623" s="35">
        <v>2</v>
      </c>
      <c r="P7623" s="17"/>
      <c r="Q7623" s="40">
        <v>1507.8617899999999</v>
      </c>
      <c r="R7623" s="40">
        <v>754.43453</v>
      </c>
      <c r="S7623" s="18">
        <f t="shared" si="834"/>
        <v>0.95435716602362319</v>
      </c>
      <c r="T7623" s="18">
        <f t="shared" si="835"/>
        <v>-0.21645350715871439</v>
      </c>
      <c r="U7623" s="18">
        <f t="shared" si="836"/>
        <v>-0.56996330755330449</v>
      </c>
      <c r="V7623" s="30">
        <v>754.43409999999994</v>
      </c>
      <c r="W7623" s="3" t="s">
        <v>47</v>
      </c>
      <c r="Z7623" s="3" t="s">
        <v>47</v>
      </c>
      <c r="AB7623" s="12" t="s">
        <v>47</v>
      </c>
      <c r="AC7623" s="3" t="s">
        <v>52</v>
      </c>
      <c r="AF7623" s="3" t="s">
        <v>47</v>
      </c>
      <c r="AG7623" s="3" t="s">
        <v>48</v>
      </c>
      <c r="AH7623" s="3" t="s">
        <v>48</v>
      </c>
      <c r="AI7623" s="3" t="s">
        <v>48</v>
      </c>
      <c r="AK7623" s="3" t="s">
        <v>52</v>
      </c>
      <c r="AU7623" s="3">
        <v>0</v>
      </c>
      <c r="AV7623" s="3">
        <v>4</v>
      </c>
      <c r="AW7623" s="3">
        <v>1</v>
      </c>
      <c r="AX7623" s="3">
        <v>4</v>
      </c>
      <c r="AY7623" s="3">
        <v>100</v>
      </c>
      <c r="AZ7623" s="6" t="str">
        <f t="shared" si="837"/>
        <v>4139.8</v>
      </c>
      <c r="BB7623" s="12" t="s">
        <v>79</v>
      </c>
      <c r="BC7623" s="12" t="s">
        <v>19984</v>
      </c>
      <c r="BJ7623" s="12">
        <f t="shared" si="838"/>
        <v>0</v>
      </c>
      <c r="BK7623" s="12">
        <f t="shared" si="839"/>
        <v>0</v>
      </c>
      <c r="CQ7623" s="3" t="str">
        <f>CONCATENATE(baseURL!$A$1,baseURL!$B$1,"+Acetyl",baseURL!$C$1,".",C7623,".",L7623,".pkl&amp;seq=",BC7623)</f>
        <v>http://proteomics.broadinstitute.org/millscripts/viewfeed.pl?side=xl&amp;cycle=1&amp;fixedMods=iaaC+Acetyl&amp;file=msdataSM/iPRG2012_nd/cpick_in/iPRG2012_nd.4139.8.2.pkl&amp;seq=SLPELLPLEVLDK</v>
      </c>
    </row>
    <row r="7624" spans="1:97" x14ac:dyDescent="0.2">
      <c r="A7624" s="3">
        <v>4863</v>
      </c>
      <c r="B7624" s="2" t="s">
        <v>19968</v>
      </c>
      <c r="C7624" s="2" t="s">
        <v>19969</v>
      </c>
      <c r="D7624" s="3">
        <v>17786</v>
      </c>
      <c r="E7624" s="3">
        <v>17770</v>
      </c>
      <c r="F7624" s="3">
        <v>86929</v>
      </c>
      <c r="G7624" s="3">
        <v>21908</v>
      </c>
      <c r="H7624" s="3">
        <v>75.395200000000003</v>
      </c>
      <c r="I7624" s="30">
        <v>762.73892999999998</v>
      </c>
      <c r="J7624" s="30">
        <v>762.73465190000002</v>
      </c>
      <c r="K7624" s="30">
        <v>4.28E-3</v>
      </c>
      <c r="L7624" s="3">
        <v>3</v>
      </c>
      <c r="M7624" s="3">
        <v>3</v>
      </c>
      <c r="N7624" s="10">
        <f t="shared" si="833"/>
        <v>1</v>
      </c>
      <c r="O7624" s="35">
        <v>3</v>
      </c>
      <c r="P7624" s="17"/>
      <c r="Q7624" s="40">
        <v>2286.1872400000002</v>
      </c>
      <c r="R7624" s="40">
        <v>762.73392999999999</v>
      </c>
      <c r="S7624" s="18">
        <f t="shared" si="834"/>
        <v>6.5553659059004401</v>
      </c>
      <c r="T7624" s="18">
        <f t="shared" si="835"/>
        <v>0.9464637295347188</v>
      </c>
      <c r="U7624" s="18">
        <f t="shared" si="836"/>
        <v>0.74731171332422208</v>
      </c>
      <c r="V7624" s="30">
        <v>762.73450000000003</v>
      </c>
      <c r="W7624" s="3" t="s">
        <v>47</v>
      </c>
      <c r="X7624" s="3" t="s">
        <v>47</v>
      </c>
      <c r="Y7624" s="3" t="s">
        <v>47</v>
      </c>
      <c r="Z7624" s="3" t="s">
        <v>47</v>
      </c>
      <c r="AA7624" s="3" t="s">
        <v>48</v>
      </c>
      <c r="AB7624" s="12" t="s">
        <v>47</v>
      </c>
      <c r="AC7624" s="3" t="s">
        <v>47</v>
      </c>
      <c r="AD7624" s="3" t="s">
        <v>47</v>
      </c>
      <c r="AE7624" s="3" t="s">
        <v>47</v>
      </c>
      <c r="AF7624" s="3" t="s">
        <v>47</v>
      </c>
      <c r="AG7624" s="3" t="s">
        <v>47</v>
      </c>
      <c r="AH7624" s="3" t="s">
        <v>47</v>
      </c>
      <c r="AI7624" s="3" t="s">
        <v>47</v>
      </c>
      <c r="AJ7624" s="3" t="s">
        <v>47</v>
      </c>
      <c r="AK7624" s="3" t="s">
        <v>47</v>
      </c>
      <c r="AL7624" s="3" t="s">
        <v>47</v>
      </c>
      <c r="AM7624" s="3" t="s">
        <v>47</v>
      </c>
      <c r="AN7624" s="3" t="s">
        <v>47</v>
      </c>
      <c r="AU7624" s="3">
        <v>0</v>
      </c>
      <c r="AV7624" s="3">
        <v>17</v>
      </c>
      <c r="AW7624" s="3">
        <v>1</v>
      </c>
      <c r="AX7624" s="3">
        <v>17</v>
      </c>
      <c r="AY7624" s="3">
        <v>100</v>
      </c>
      <c r="AZ7624" s="6" t="str">
        <f t="shared" si="837"/>
        <v>4139.9</v>
      </c>
      <c r="BC7624" s="12" t="s">
        <v>19970</v>
      </c>
      <c r="BJ7624" s="12">
        <f t="shared" si="838"/>
        <v>0</v>
      </c>
      <c r="BK7624" s="12">
        <f t="shared" si="839"/>
        <v>0</v>
      </c>
      <c r="CQ7624" s="3" t="str">
        <f>CONCATENATE(baseURL!$A$1,baseURL!$B$1,baseURL!$C$1,".",C7624,".",L7624,".pkl&amp;seq=",BC7624)</f>
        <v>http://proteomics.broadinstitute.org/millscripts/viewfeed.pl?side=xl&amp;cycle=1&amp;fixedMods=iaaC&amp;file=msdataSM/iPRG2012_nd/cpick_in/iPRG2012_nd.4139.9.3.pkl&amp;seq=MLELMLPVFDAPQNLVEQAK</v>
      </c>
    </row>
    <row r="7625" spans="1:97" x14ac:dyDescent="0.2">
      <c r="A7625" s="3">
        <v>7745</v>
      </c>
      <c r="B7625" s="2" t="s">
        <v>19986</v>
      </c>
      <c r="C7625" s="2" t="s">
        <v>19968</v>
      </c>
      <c r="D7625" s="3">
        <v>17807</v>
      </c>
      <c r="E7625" s="3">
        <v>17791</v>
      </c>
      <c r="F7625" s="3">
        <v>86951</v>
      </c>
      <c r="G7625" s="3">
        <v>21930</v>
      </c>
      <c r="H7625" s="3">
        <v>75.4255</v>
      </c>
      <c r="I7625" s="30">
        <v>840.46612000000005</v>
      </c>
      <c r="J7625" s="30">
        <v>840.46643210000002</v>
      </c>
      <c r="K7625" s="30">
        <v>-3.1E-4</v>
      </c>
      <c r="L7625" s="3">
        <v>4</v>
      </c>
      <c r="M7625" s="3">
        <v>4</v>
      </c>
      <c r="N7625" s="10">
        <f t="shared" si="833"/>
        <v>1</v>
      </c>
      <c r="O7625" s="35">
        <v>4</v>
      </c>
      <c r="Q7625" s="40">
        <v>3358.8451799999998</v>
      </c>
      <c r="R7625" s="40">
        <v>840.46675000000005</v>
      </c>
      <c r="S7625" s="18">
        <f t="shared" si="834"/>
        <v>-0.74958349036534588</v>
      </c>
      <c r="T7625" s="18">
        <f t="shared" si="835"/>
        <v>-0.37824220890034443</v>
      </c>
      <c r="U7625" s="18">
        <f t="shared" si="836"/>
        <v>-0.41643527245525136</v>
      </c>
      <c r="V7625" s="30">
        <v>840.46640000000002</v>
      </c>
      <c r="W7625" s="3" t="s">
        <v>47</v>
      </c>
      <c r="X7625" s="3" t="s">
        <v>47</v>
      </c>
      <c r="Y7625" s="3" t="s">
        <v>47</v>
      </c>
      <c r="AA7625" s="3" t="s">
        <v>47</v>
      </c>
      <c r="AB7625" s="12" t="s">
        <v>52</v>
      </c>
      <c r="AD7625" s="3" t="s">
        <v>47</v>
      </c>
      <c r="AK7625" s="3" t="s">
        <v>48</v>
      </c>
      <c r="AL7625" s="3" t="s">
        <v>52</v>
      </c>
      <c r="AO7625" s="3" t="s">
        <v>47</v>
      </c>
      <c r="AP7625" s="3" t="s">
        <v>48</v>
      </c>
      <c r="AU7625" s="3">
        <v>0</v>
      </c>
      <c r="AV7625" s="3">
        <v>6</v>
      </c>
      <c r="AW7625" s="3">
        <v>2</v>
      </c>
      <c r="AX7625" s="3">
        <v>5</v>
      </c>
      <c r="AY7625" s="3">
        <v>83.33</v>
      </c>
      <c r="AZ7625" s="6" t="str">
        <f t="shared" si="837"/>
        <v>4140.10</v>
      </c>
      <c r="BC7625" s="12" t="s">
        <v>19987</v>
      </c>
      <c r="BI7625" s="12" t="s">
        <v>594</v>
      </c>
      <c r="BJ7625" s="12">
        <f t="shared" si="838"/>
        <v>1</v>
      </c>
      <c r="BK7625" s="12">
        <f t="shared" si="839"/>
        <v>1</v>
      </c>
      <c r="BR7625" s="3" t="s">
        <v>594</v>
      </c>
      <c r="BZ7625" s="3" t="s">
        <v>19988</v>
      </c>
      <c r="CQ7625" s="3" t="str">
        <f>CONCATENATE(baseURL!$A$1,baseURL!$B$1,baseURL!$C$1,".",C7625,".",L7625,".pkl&amp;seq=",BC7625,"&amp;varMods=ReducedCys-C")</f>
        <v>http://proteomics.broadinstitute.org/millscripts/viewfeed.pl?side=xl&amp;cycle=1&amp;fixedMods=iaaC&amp;file=msdataSM/iPRG2012_nd/cpick_in/iPRG2012_nd.4140.10.4.pkl&amp;seq=LAPALAMGNVCLLKPAAVTPLNALYFASLcKK&amp;varMods=ReducedCys-C</v>
      </c>
    </row>
    <row r="7626" spans="1:97" x14ac:dyDescent="0.2">
      <c r="A7626" s="3">
        <v>3781</v>
      </c>
      <c r="B7626" s="2" t="s">
        <v>19989</v>
      </c>
      <c r="C7626" s="2" t="s">
        <v>19990</v>
      </c>
      <c r="D7626" s="3">
        <v>17809</v>
      </c>
      <c r="E7626" s="3">
        <v>17793</v>
      </c>
      <c r="F7626" s="3">
        <v>86953</v>
      </c>
      <c r="G7626" s="3">
        <v>21932</v>
      </c>
      <c r="H7626" s="3">
        <v>75.427099999999996</v>
      </c>
      <c r="I7626" s="30">
        <v>855.98176999999998</v>
      </c>
      <c r="J7626" s="30">
        <v>855.72940430000006</v>
      </c>
      <c r="K7626" s="30">
        <v>0.25236999999999998</v>
      </c>
      <c r="L7626" s="3">
        <v>0</v>
      </c>
      <c r="M7626" s="3">
        <v>4</v>
      </c>
      <c r="N7626" s="10">
        <f t="shared" si="833"/>
        <v>1</v>
      </c>
      <c r="O7626" s="35">
        <v>4</v>
      </c>
      <c r="P7626" s="17"/>
      <c r="Q7626" s="40">
        <v>3419.8937000000001</v>
      </c>
      <c r="R7626" s="40">
        <v>855.72888</v>
      </c>
      <c r="S7626" s="18">
        <f t="shared" si="834"/>
        <v>295.52584458757474</v>
      </c>
      <c r="T7626" s="18">
        <f t="shared" si="835"/>
        <v>0.6126940580197322</v>
      </c>
      <c r="U7626" s="18">
        <f t="shared" si="836"/>
        <v>0.60766910198399315</v>
      </c>
      <c r="V7626" s="30">
        <v>855.72940000000006</v>
      </c>
      <c r="W7626" s="3" t="s">
        <v>47</v>
      </c>
      <c r="X7626" s="3" t="s">
        <v>47</v>
      </c>
      <c r="Y7626" s="3" t="s">
        <v>47</v>
      </c>
      <c r="Z7626" s="3" t="s">
        <v>47</v>
      </c>
      <c r="AA7626" s="3" t="s">
        <v>47</v>
      </c>
      <c r="AB7626" s="12" t="s">
        <v>47</v>
      </c>
      <c r="AC7626" s="3" t="s">
        <v>47</v>
      </c>
      <c r="AE7626" s="3" t="s">
        <v>47</v>
      </c>
      <c r="AF7626" s="3" t="s">
        <v>48</v>
      </c>
      <c r="AG7626" s="3" t="s">
        <v>52</v>
      </c>
      <c r="AI7626" s="3" t="s">
        <v>48</v>
      </c>
      <c r="AL7626" s="3" t="s">
        <v>48</v>
      </c>
      <c r="AM7626" s="3" t="s">
        <v>48</v>
      </c>
      <c r="AU7626" s="3">
        <v>0</v>
      </c>
      <c r="AV7626" s="3">
        <v>8</v>
      </c>
      <c r="AW7626" s="3">
        <v>1</v>
      </c>
      <c r="AX7626" s="3">
        <v>8</v>
      </c>
      <c r="AY7626" s="3">
        <v>100</v>
      </c>
      <c r="AZ7626" s="6" t="str">
        <f t="shared" si="837"/>
        <v>4140.12</v>
      </c>
      <c r="BC7626" s="12" t="s">
        <v>19991</v>
      </c>
      <c r="BJ7626" s="12">
        <f t="shared" si="838"/>
        <v>0</v>
      </c>
      <c r="BK7626" s="12">
        <f t="shared" si="839"/>
        <v>0</v>
      </c>
      <c r="CQ7626" s="3" t="str">
        <f>CONCATENATE(baseURL!$A$1,baseURL!$B$1,baseURL!$C$1,".",C7626,".",L7626,".pkl&amp;seq=",BC7626)</f>
        <v>http://proteomics.broadinstitute.org/millscripts/viewfeed.pl?side=xl&amp;cycle=1&amp;fixedMods=iaaC&amp;file=msdataSM/iPRG2012_nd/cpick_in/iPRG2012_nd.4140.12.0.pkl&amp;seq=LVEDPQVLAPFLGKLLPGLKSNFATLADPEAR</v>
      </c>
    </row>
    <row r="7627" spans="1:97" x14ac:dyDescent="0.2">
      <c r="A7627" s="3">
        <v>5783</v>
      </c>
      <c r="B7627" s="2" t="s">
        <v>19998</v>
      </c>
      <c r="C7627" s="2" t="s">
        <v>19999</v>
      </c>
      <c r="D7627" s="3">
        <v>17814</v>
      </c>
      <c r="E7627" s="3">
        <v>17798</v>
      </c>
      <c r="F7627" s="3">
        <v>86958</v>
      </c>
      <c r="G7627" s="3">
        <v>21937</v>
      </c>
      <c r="H7627" s="3">
        <v>75.431299999999993</v>
      </c>
      <c r="I7627" s="30">
        <v>989.02961000000005</v>
      </c>
      <c r="J7627" s="30">
        <v>989.03011379999998</v>
      </c>
      <c r="K7627" s="30">
        <v>-5.0000000000000001E-4</v>
      </c>
      <c r="L7627" s="3">
        <v>4</v>
      </c>
      <c r="M7627" s="3">
        <v>4</v>
      </c>
      <c r="N7627" s="10">
        <f t="shared" si="833"/>
        <v>1</v>
      </c>
      <c r="O7627" s="35">
        <v>4</v>
      </c>
      <c r="P7627" s="17"/>
      <c r="Q7627" s="40">
        <v>3953.0993600000002</v>
      </c>
      <c r="R7627" s="40">
        <v>989.03030000000001</v>
      </c>
      <c r="S7627" s="18">
        <f t="shared" si="834"/>
        <v>-0.69765304456619781</v>
      </c>
      <c r="T7627" s="18">
        <f t="shared" si="835"/>
        <v>-0.18826521293646137</v>
      </c>
      <c r="U7627" s="18">
        <f t="shared" si="836"/>
        <v>-0.40443654760959158</v>
      </c>
      <c r="V7627" s="30">
        <v>989.0299</v>
      </c>
      <c r="W7627" s="3" t="s">
        <v>47</v>
      </c>
      <c r="X7627" s="3" t="s">
        <v>47</v>
      </c>
      <c r="Y7627" s="3" t="s">
        <v>47</v>
      </c>
      <c r="Z7627" s="3" t="s">
        <v>47</v>
      </c>
      <c r="AA7627" s="3" t="s">
        <v>47</v>
      </c>
      <c r="AB7627" s="12" t="s">
        <v>47</v>
      </c>
      <c r="AC7627" s="3" t="s">
        <v>47</v>
      </c>
      <c r="AD7627" s="3" t="s">
        <v>47</v>
      </c>
      <c r="AE7627" s="3" t="s">
        <v>47</v>
      </c>
      <c r="AF7627" s="3" t="s">
        <v>47</v>
      </c>
      <c r="AG7627" s="3" t="s">
        <v>48</v>
      </c>
      <c r="AI7627" s="3" t="s">
        <v>47</v>
      </c>
      <c r="AJ7627" s="3" t="s">
        <v>47</v>
      </c>
      <c r="AK7627" s="3" t="s">
        <v>47</v>
      </c>
      <c r="AL7627" s="3" t="s">
        <v>47</v>
      </c>
      <c r="AM7627" s="3" t="s">
        <v>47</v>
      </c>
      <c r="AN7627" s="3" t="s">
        <v>47</v>
      </c>
      <c r="AU7627" s="3">
        <v>0</v>
      </c>
      <c r="AV7627" s="3">
        <v>16</v>
      </c>
      <c r="AW7627" s="3">
        <v>1</v>
      </c>
      <c r="AX7627" s="3">
        <v>16</v>
      </c>
      <c r="AY7627" s="3">
        <v>100</v>
      </c>
      <c r="AZ7627" s="6" t="str">
        <f t="shared" si="837"/>
        <v>4140.17</v>
      </c>
      <c r="BC7627" s="12" t="s">
        <v>20000</v>
      </c>
      <c r="BJ7627" s="12">
        <f t="shared" si="838"/>
        <v>0</v>
      </c>
      <c r="BK7627" s="12">
        <f t="shared" si="839"/>
        <v>0</v>
      </c>
      <c r="CQ7627" s="3" t="str">
        <f>CONCATENATE(baseURL!$A$1,baseURL!$B$1,baseURL!$C$1,".",C7627,".",L7627,".pkl&amp;seq=",BC7627)</f>
        <v>http://proteomics.broadinstitute.org/millscripts/viewfeed.pl?side=xl&amp;cycle=1&amp;fixedMods=iaaC&amp;file=msdataSM/iPRG2012_nd/cpick_in/iPRG2012_nd.4140.17.4.pkl&amp;seq=SKTSPYVLPVPFLNVLNGGSHAGGALALQEFMLAPTGAK</v>
      </c>
    </row>
    <row r="7628" spans="1:97" x14ac:dyDescent="0.2">
      <c r="A7628" s="3">
        <v>5820</v>
      </c>
      <c r="B7628" s="2" t="s">
        <v>20003</v>
      </c>
      <c r="C7628" s="2" t="s">
        <v>19979</v>
      </c>
      <c r="D7628" s="3">
        <v>17799</v>
      </c>
      <c r="E7628" s="3">
        <v>17783</v>
      </c>
      <c r="F7628" s="3">
        <v>86943</v>
      </c>
      <c r="G7628" s="3">
        <v>21922</v>
      </c>
      <c r="H7628" s="3">
        <v>75.418800000000005</v>
      </c>
      <c r="I7628" s="30">
        <v>683.62420999999995</v>
      </c>
      <c r="J7628" s="30">
        <v>683.62396130000002</v>
      </c>
      <c r="K7628" s="30">
        <v>2.5000000000000001E-4</v>
      </c>
      <c r="L7628" s="3">
        <v>4</v>
      </c>
      <c r="M7628" s="3">
        <v>4</v>
      </c>
      <c r="N7628" s="10">
        <f t="shared" si="833"/>
        <v>1</v>
      </c>
      <c r="O7628" s="35">
        <v>4</v>
      </c>
      <c r="P7628" s="17"/>
      <c r="Q7628" s="40">
        <v>2731.4698800000001</v>
      </c>
      <c r="R7628" s="40">
        <v>683.62293</v>
      </c>
      <c r="S7628" s="18">
        <f t="shared" si="834"/>
        <v>1.8723772181713421</v>
      </c>
      <c r="T7628" s="18">
        <f t="shared" si="835"/>
        <v>1.5085801759493114</v>
      </c>
      <c r="U7628" s="18">
        <f t="shared" si="836"/>
        <v>1.5651903309138473</v>
      </c>
      <c r="V7628" s="30">
        <v>683.62400000000002</v>
      </c>
      <c r="W7628" s="3" t="s">
        <v>47</v>
      </c>
      <c r="X7628" s="3" t="s">
        <v>47</v>
      </c>
      <c r="Y7628" s="3" t="s">
        <v>47</v>
      </c>
      <c r="Z7628" s="3" t="s">
        <v>47</v>
      </c>
      <c r="AA7628" s="3" t="s">
        <v>47</v>
      </c>
      <c r="AB7628" s="12" t="s">
        <v>47</v>
      </c>
      <c r="AC7628" s="3" t="s">
        <v>47</v>
      </c>
      <c r="AD7628" s="3" t="s">
        <v>47</v>
      </c>
      <c r="AE7628" s="3" t="s">
        <v>47</v>
      </c>
      <c r="AF7628" s="3" t="s">
        <v>47</v>
      </c>
      <c r="AG7628" s="3" t="s">
        <v>47</v>
      </c>
      <c r="AI7628" s="3" t="s">
        <v>47</v>
      </c>
      <c r="AJ7628" s="3" t="s">
        <v>47</v>
      </c>
      <c r="AK7628" s="3" t="s">
        <v>47</v>
      </c>
      <c r="AL7628" s="3" t="s">
        <v>47</v>
      </c>
      <c r="AM7628" s="3" t="s">
        <v>47</v>
      </c>
      <c r="AN7628" s="3" t="s">
        <v>47</v>
      </c>
      <c r="AU7628" s="3">
        <v>0</v>
      </c>
      <c r="AV7628" s="3">
        <v>17</v>
      </c>
      <c r="AW7628" s="3">
        <v>1</v>
      </c>
      <c r="AX7628" s="3">
        <v>17</v>
      </c>
      <c r="AY7628" s="3">
        <v>100</v>
      </c>
      <c r="AZ7628" s="6" t="str">
        <f t="shared" si="837"/>
        <v>4140.2</v>
      </c>
      <c r="BC7628" s="12" t="s">
        <v>20004</v>
      </c>
      <c r="BJ7628" s="12">
        <f t="shared" si="838"/>
        <v>0</v>
      </c>
      <c r="BK7628" s="12">
        <f t="shared" si="839"/>
        <v>0</v>
      </c>
      <c r="CQ7628" s="3" t="str">
        <f>CONCATENATE(baseURL!$A$1,baseURL!$B$1,baseURL!$C$1,".",C7628,".",L7628,".pkl&amp;seq=",BC7628)</f>
        <v>http://proteomics.broadinstitute.org/millscripts/viewfeed.pl?side=xl&amp;cycle=1&amp;fixedMods=iaaC&amp;file=msdataSM/iPRG2012_nd/cpick_in/iPRG2012_nd.4140.2.4.pkl&amp;seq=SRDLEVLEGMSLFAELSGNLVPVKK</v>
      </c>
    </row>
    <row r="7629" spans="1:97" x14ac:dyDescent="0.2">
      <c r="A7629" s="3">
        <v>2846</v>
      </c>
      <c r="B7629" s="2" t="s">
        <v>20005</v>
      </c>
      <c r="C7629" s="2" t="s">
        <v>20006</v>
      </c>
      <c r="D7629" s="3">
        <v>17801</v>
      </c>
      <c r="E7629" s="3">
        <v>17785</v>
      </c>
      <c r="F7629" s="3">
        <v>86945</v>
      </c>
      <c r="G7629" s="3">
        <v>21924</v>
      </c>
      <c r="H7629" s="3">
        <v>75.420500000000004</v>
      </c>
      <c r="I7629" s="30">
        <v>715.6146</v>
      </c>
      <c r="J7629" s="30">
        <v>715.61305860000004</v>
      </c>
      <c r="K7629" s="30">
        <v>1.5399999999999999E-3</v>
      </c>
      <c r="L7629" s="3">
        <v>4</v>
      </c>
      <c r="M7629" s="3">
        <v>4</v>
      </c>
      <c r="N7629" s="10">
        <f t="shared" si="833"/>
        <v>1</v>
      </c>
      <c r="O7629" s="35">
        <v>4</v>
      </c>
      <c r="P7629" s="17"/>
      <c r="Q7629" s="40">
        <v>2859.4266899999998</v>
      </c>
      <c r="R7629" s="40">
        <v>715.61212999999998</v>
      </c>
      <c r="S7629" s="18">
        <f t="shared" si="834"/>
        <v>3.4515904586701538</v>
      </c>
      <c r="T7629" s="18">
        <f t="shared" si="835"/>
        <v>1.2976303239377334</v>
      </c>
      <c r="U7629" s="18">
        <f t="shared" si="836"/>
        <v>1.0760018838537759</v>
      </c>
      <c r="V7629" s="30">
        <v>715.61289999999997</v>
      </c>
      <c r="W7629" s="3" t="s">
        <v>47</v>
      </c>
      <c r="Z7629" s="3" t="s">
        <v>47</v>
      </c>
      <c r="AA7629" s="3" t="s">
        <v>47</v>
      </c>
      <c r="AB7629" s="12" t="s">
        <v>47</v>
      </c>
      <c r="AC7629" s="3" t="s">
        <v>47</v>
      </c>
      <c r="AE7629" s="3" t="s">
        <v>47</v>
      </c>
      <c r="AF7629" s="3" t="s">
        <v>47</v>
      </c>
      <c r="AG7629" s="3" t="s">
        <v>48</v>
      </c>
      <c r="AI7629" s="3" t="s">
        <v>47</v>
      </c>
      <c r="AU7629" s="3">
        <v>0</v>
      </c>
      <c r="AV7629" s="3">
        <v>8</v>
      </c>
      <c r="AW7629" s="3">
        <v>1</v>
      </c>
      <c r="AX7629" s="3">
        <v>8</v>
      </c>
      <c r="AY7629" s="3">
        <v>100</v>
      </c>
      <c r="AZ7629" s="6" t="str">
        <f t="shared" si="837"/>
        <v>4140.4</v>
      </c>
      <c r="BC7629" s="12" t="s">
        <v>20007</v>
      </c>
      <c r="BJ7629" s="12">
        <f t="shared" si="838"/>
        <v>0</v>
      </c>
      <c r="BK7629" s="12">
        <f t="shared" si="839"/>
        <v>0</v>
      </c>
      <c r="CQ7629" s="3" t="str">
        <f>CONCATENATE(baseURL!$A$1,baseURL!$B$1,baseURL!$C$1,".",C7629,".",L7629,".pkl&amp;seq=",BC7629)</f>
        <v>http://proteomics.broadinstitute.org/millscripts/viewfeed.pl?side=xl&amp;cycle=1&amp;fixedMods=iaaC&amp;file=msdataSM/iPRG2012_nd/cpick_in/iPRG2012_nd.4140.4.4.pkl&amp;seq=NFTPEQLSSMVLGKMKETAESYLGAK</v>
      </c>
    </row>
    <row r="7630" spans="1:97" x14ac:dyDescent="0.2">
      <c r="A7630" s="3">
        <v>4129</v>
      </c>
      <c r="B7630" s="2" t="s">
        <v>20008</v>
      </c>
      <c r="C7630" s="2" t="s">
        <v>20009</v>
      </c>
      <c r="D7630" s="3">
        <v>17802</v>
      </c>
      <c r="E7630" s="3">
        <v>17786</v>
      </c>
      <c r="F7630" s="3">
        <v>86946</v>
      </c>
      <c r="G7630" s="3">
        <v>21925</v>
      </c>
      <c r="H7630" s="3">
        <v>75.421300000000002</v>
      </c>
      <c r="I7630" s="30">
        <v>716.43299000000002</v>
      </c>
      <c r="J7630" s="30">
        <v>716.4333322</v>
      </c>
      <c r="K7630" s="30">
        <v>-3.4000000000000002E-4</v>
      </c>
      <c r="L7630" s="3">
        <v>3</v>
      </c>
      <c r="M7630" s="3">
        <v>3</v>
      </c>
      <c r="N7630" s="10">
        <f t="shared" si="833"/>
        <v>1</v>
      </c>
      <c r="O7630" s="35">
        <v>3</v>
      </c>
      <c r="P7630" s="17"/>
      <c r="Q7630" s="40">
        <v>2147.2838400000001</v>
      </c>
      <c r="R7630" s="40">
        <v>716.43280000000004</v>
      </c>
      <c r="S7630" s="18">
        <f t="shared" si="834"/>
        <v>0.26520282149985797</v>
      </c>
      <c r="T7630" s="18">
        <f t="shared" si="835"/>
        <v>0.74284706109540777</v>
      </c>
      <c r="U7630" s="18">
        <f t="shared" si="836"/>
        <v>0.55832172956525528</v>
      </c>
      <c r="V7630" s="30">
        <v>716.43320000000006</v>
      </c>
      <c r="W7630" s="3" t="s">
        <v>47</v>
      </c>
      <c r="Y7630" s="3" t="s">
        <v>47</v>
      </c>
      <c r="Z7630" s="3" t="s">
        <v>47</v>
      </c>
      <c r="AA7630" s="3" t="s">
        <v>48</v>
      </c>
      <c r="AB7630" s="12" t="s">
        <v>47</v>
      </c>
      <c r="AC7630" s="3" t="s">
        <v>47</v>
      </c>
      <c r="AD7630" s="3" t="s">
        <v>47</v>
      </c>
      <c r="AE7630" s="3" t="s">
        <v>47</v>
      </c>
      <c r="AF7630" s="3" t="s">
        <v>47</v>
      </c>
      <c r="AG7630" s="3" t="s">
        <v>47</v>
      </c>
      <c r="AH7630" s="3" t="s">
        <v>47</v>
      </c>
      <c r="AI7630" s="3" t="s">
        <v>47</v>
      </c>
      <c r="AJ7630" s="3" t="s">
        <v>47</v>
      </c>
      <c r="AK7630" s="3" t="s">
        <v>47</v>
      </c>
      <c r="AL7630" s="3" t="s">
        <v>48</v>
      </c>
      <c r="AM7630" s="3" t="s">
        <v>47</v>
      </c>
      <c r="AN7630" s="3" t="s">
        <v>48</v>
      </c>
      <c r="AU7630" s="3">
        <v>0</v>
      </c>
      <c r="AV7630" s="3">
        <v>14</v>
      </c>
      <c r="AW7630" s="3">
        <v>1</v>
      </c>
      <c r="AX7630" s="3">
        <v>14</v>
      </c>
      <c r="AY7630" s="3">
        <v>100</v>
      </c>
      <c r="AZ7630" s="6" t="str">
        <f t="shared" si="837"/>
        <v>4140.5</v>
      </c>
      <c r="BC7630" s="12" t="s">
        <v>20010</v>
      </c>
      <c r="BJ7630" s="12">
        <f t="shared" si="838"/>
        <v>0</v>
      </c>
      <c r="BK7630" s="12">
        <f t="shared" si="839"/>
        <v>0</v>
      </c>
      <c r="CQ7630" s="3" t="str">
        <f>CONCATENATE(baseURL!$A$1,baseURL!$B$1,baseURL!$C$1,".",C7630,".",L7630,".pkl&amp;seq=",BC7630)</f>
        <v>http://proteomics.broadinstitute.org/millscripts/viewfeed.pl?side=xl&amp;cycle=1&amp;fixedMods=iaaC&amp;file=msdataSM/iPRG2012_nd/cpick_in/iPRG2012_nd.4140.5.3.pkl&amp;seq=LVEDPQVLAPFLGKLLPGLK</v>
      </c>
    </row>
    <row r="7631" spans="1:97" x14ac:dyDescent="0.2">
      <c r="A7631" s="3">
        <v>5718</v>
      </c>
      <c r="B7631" s="2" t="s">
        <v>20011</v>
      </c>
      <c r="C7631" s="2" t="s">
        <v>20012</v>
      </c>
      <c r="D7631" s="3">
        <v>17803</v>
      </c>
      <c r="E7631" s="3">
        <v>17787</v>
      </c>
      <c r="F7631" s="3">
        <v>86947</v>
      </c>
      <c r="G7631" s="3">
        <v>21926</v>
      </c>
      <c r="H7631" s="3">
        <v>75.4221</v>
      </c>
      <c r="I7631" s="30">
        <v>796.92467999999997</v>
      </c>
      <c r="J7631" s="30">
        <v>796.92488630000003</v>
      </c>
      <c r="K7631" s="30">
        <v>-2.1000000000000001E-4</v>
      </c>
      <c r="L7631" s="3">
        <v>4</v>
      </c>
      <c r="M7631" s="3">
        <v>4</v>
      </c>
      <c r="N7631" s="10">
        <f t="shared" si="833"/>
        <v>1</v>
      </c>
      <c r="O7631" s="35">
        <v>4</v>
      </c>
      <c r="P7631" s="17"/>
      <c r="Q7631" s="40">
        <v>3184.6744699999999</v>
      </c>
      <c r="R7631" s="40">
        <v>796.92407000000003</v>
      </c>
      <c r="S7631" s="18">
        <f t="shared" si="834"/>
        <v>0.7654430615175507</v>
      </c>
      <c r="T7631" s="18">
        <f t="shared" si="835"/>
        <v>1.0243133953737555</v>
      </c>
      <c r="U7631" s="18">
        <f t="shared" si="836"/>
        <v>1.0415044935847082</v>
      </c>
      <c r="V7631" s="30">
        <v>796.92489999999998</v>
      </c>
      <c r="W7631" s="3" t="s">
        <v>47</v>
      </c>
      <c r="X7631" s="3" t="s">
        <v>47</v>
      </c>
      <c r="Y7631" s="3" t="s">
        <v>47</v>
      </c>
      <c r="Z7631" s="3" t="s">
        <v>47</v>
      </c>
      <c r="AA7631" s="3" t="s">
        <v>48</v>
      </c>
      <c r="AB7631" s="12" t="s">
        <v>47</v>
      </c>
      <c r="AC7631" s="3" t="s">
        <v>47</v>
      </c>
      <c r="AD7631" s="3" t="s">
        <v>47</v>
      </c>
      <c r="AE7631" s="3" t="s">
        <v>47</v>
      </c>
      <c r="AF7631" s="3" t="s">
        <v>47</v>
      </c>
      <c r="AG7631" s="3" t="s">
        <v>47</v>
      </c>
      <c r="AI7631" s="3" t="s">
        <v>47</v>
      </c>
      <c r="AJ7631" s="3" t="s">
        <v>47</v>
      </c>
      <c r="AK7631" s="3" t="s">
        <v>47</v>
      </c>
      <c r="AL7631" s="3" t="s">
        <v>47</v>
      </c>
      <c r="AM7631" s="3" t="s">
        <v>47</v>
      </c>
      <c r="AN7631" s="3" t="s">
        <v>47</v>
      </c>
      <c r="AU7631" s="3">
        <v>0</v>
      </c>
      <c r="AV7631" s="3">
        <v>16</v>
      </c>
      <c r="AW7631" s="3">
        <v>1</v>
      </c>
      <c r="AX7631" s="3">
        <v>16</v>
      </c>
      <c r="AY7631" s="3">
        <v>100</v>
      </c>
      <c r="AZ7631" s="6" t="str">
        <f t="shared" si="837"/>
        <v>4140.6</v>
      </c>
      <c r="BC7631" s="12" t="s">
        <v>20013</v>
      </c>
      <c r="BJ7631" s="12">
        <f t="shared" si="838"/>
        <v>0</v>
      </c>
      <c r="BK7631" s="12">
        <f t="shared" si="839"/>
        <v>0</v>
      </c>
      <c r="CQ7631" s="3" t="str">
        <f>CONCATENATE(baseURL!$A$1,baseURL!$B$1,baseURL!$C$1,".",C7631,".",L7631,".pkl&amp;seq=",BC7631)</f>
        <v>http://proteomics.broadinstitute.org/millscripts/viewfeed.pl?side=xl&amp;cycle=1&amp;fixedMods=iaaC&amp;file=msdataSM/iPRG2012_nd/cpick_in/iPRG2012_nd.4140.6.4.pkl&amp;seq=MLELMLPVFDAPQNLVEQAKLTAATNAKQ</v>
      </c>
    </row>
    <row r="7632" spans="1:97" x14ac:dyDescent="0.2">
      <c r="A7632" s="3">
        <v>7532</v>
      </c>
      <c r="B7632" s="2" t="s">
        <v>20014</v>
      </c>
      <c r="C7632" s="2" t="s">
        <v>20015</v>
      </c>
      <c r="D7632" s="3">
        <v>17804</v>
      </c>
      <c r="E7632" s="3">
        <v>17788</v>
      </c>
      <c r="F7632" s="3">
        <v>86948</v>
      </c>
      <c r="G7632" s="3">
        <v>21927</v>
      </c>
      <c r="H7632" s="3">
        <v>75.423000000000002</v>
      </c>
      <c r="I7632" s="30">
        <v>802.41953000000001</v>
      </c>
      <c r="J7632" s="30">
        <v>802.4194493</v>
      </c>
      <c r="K7632" s="30">
        <v>8.0000000000000007E-5</v>
      </c>
      <c r="L7632" s="3">
        <v>4</v>
      </c>
      <c r="M7632" s="3">
        <v>4</v>
      </c>
      <c r="N7632" s="10">
        <f t="shared" si="833"/>
        <v>1</v>
      </c>
      <c r="O7632" s="35">
        <v>4</v>
      </c>
      <c r="P7632" s="17"/>
      <c r="Q7632" s="40">
        <v>3206.6564100000001</v>
      </c>
      <c r="R7632" s="40">
        <v>802.41956000000005</v>
      </c>
      <c r="S7632" s="18">
        <f t="shared" si="834"/>
        <v>-3.7386925161625069E-2</v>
      </c>
      <c r="T7632" s="18">
        <f t="shared" si="835"/>
        <v>-0.13795775373446928</v>
      </c>
      <c r="U7632" s="18">
        <f t="shared" si="836"/>
        <v>-0.19939693400642697</v>
      </c>
      <c r="V7632" s="30">
        <v>802.4194</v>
      </c>
      <c r="W7632" s="3" t="s">
        <v>47</v>
      </c>
      <c r="X7632" s="3" t="s">
        <v>47</v>
      </c>
      <c r="Y7632" s="3" t="s">
        <v>47</v>
      </c>
      <c r="AB7632" s="12" t="s">
        <v>52</v>
      </c>
      <c r="AE7632" s="3" t="s">
        <v>47</v>
      </c>
      <c r="AG7632" s="3" t="s">
        <v>52</v>
      </c>
      <c r="AK7632" s="3" t="s">
        <v>52</v>
      </c>
      <c r="AL7632" s="3" t="s">
        <v>52</v>
      </c>
      <c r="AP7632" s="3" t="s">
        <v>52</v>
      </c>
      <c r="AU7632" s="3">
        <v>0</v>
      </c>
      <c r="AV7632" s="3">
        <v>4</v>
      </c>
      <c r="AW7632" s="3">
        <v>2</v>
      </c>
      <c r="AX7632" s="3">
        <v>2</v>
      </c>
      <c r="AY7632" s="3">
        <v>50</v>
      </c>
      <c r="AZ7632" s="6" t="str">
        <f t="shared" si="837"/>
        <v>4140.7</v>
      </c>
      <c r="BC7632" s="12" t="s">
        <v>20016</v>
      </c>
      <c r="BJ7632" s="12">
        <f t="shared" si="838"/>
        <v>0</v>
      </c>
      <c r="BK7632" s="12">
        <f t="shared" si="839"/>
        <v>0</v>
      </c>
      <c r="BL7632" s="3" t="s">
        <v>162</v>
      </c>
      <c r="BO7632" s="3" t="s">
        <v>162</v>
      </c>
      <c r="BR7632" s="3" t="s">
        <v>162</v>
      </c>
      <c r="CQ7632" s="3" t="str">
        <f>CONCATENATE(baseURL!$A$1,baseURL!$B$1,baseURL!$C$1,".",C7632,".",L7632,".pkl&amp;seq=",BC7632,"&amp;varMods=Sodiated-D+Sodiated-Q")</f>
        <v>http://proteomics.broadinstitute.org/millscripts/viewfeed.pl?side=xl&amp;cycle=1&amp;fixedMods=iaaC&amp;file=msdataSM/iPRG2012_nd/cpick_in/iPRG2012_nd.4140.7.4.pkl&amp;seq=MLELMLPVFdAPQNLVEQAKLTAATNAKQ&amp;varMods=Sodiated-D+Sodiated-Q</v>
      </c>
    </row>
    <row r="7633" spans="1:95" x14ac:dyDescent="0.2">
      <c r="A7633" s="3">
        <v>5784</v>
      </c>
      <c r="B7633" s="2" t="s">
        <v>20017</v>
      </c>
      <c r="C7633" s="2" t="s">
        <v>19981</v>
      </c>
      <c r="D7633" s="3">
        <v>17805</v>
      </c>
      <c r="E7633" s="3">
        <v>17789</v>
      </c>
      <c r="F7633" s="3">
        <v>86949</v>
      </c>
      <c r="G7633" s="3">
        <v>21928</v>
      </c>
      <c r="H7633" s="3">
        <v>75.4238</v>
      </c>
      <c r="I7633" s="30">
        <v>814.23747000000003</v>
      </c>
      <c r="J7633" s="30">
        <v>814.23531649999995</v>
      </c>
      <c r="K7633" s="30">
        <v>2.15E-3</v>
      </c>
      <c r="L7633" s="3">
        <v>4</v>
      </c>
      <c r="M7633" s="3">
        <v>4</v>
      </c>
      <c r="N7633" s="10">
        <f t="shared" si="833"/>
        <v>1</v>
      </c>
      <c r="O7633" s="35">
        <v>4</v>
      </c>
      <c r="P7633" s="17"/>
      <c r="Q7633" s="40">
        <v>3253.91471</v>
      </c>
      <c r="R7633" s="40">
        <v>814.23414000000002</v>
      </c>
      <c r="S7633" s="18">
        <f t="shared" si="834"/>
        <v>4.0897327149723592</v>
      </c>
      <c r="T7633" s="18">
        <f t="shared" si="835"/>
        <v>1.4449160777373415</v>
      </c>
      <c r="U7633" s="18">
        <f t="shared" si="836"/>
        <v>1.3018368401238427</v>
      </c>
      <c r="V7633" s="30">
        <v>814.23519999999996</v>
      </c>
      <c r="W7633" s="3" t="s">
        <v>47</v>
      </c>
      <c r="X7633" s="3" t="s">
        <v>47</v>
      </c>
      <c r="Y7633" s="3" t="s">
        <v>47</v>
      </c>
      <c r="Z7633" s="3" t="s">
        <v>47</v>
      </c>
      <c r="AA7633" s="3" t="s">
        <v>47</v>
      </c>
      <c r="AB7633" s="12" t="s">
        <v>47</v>
      </c>
      <c r="AC7633" s="3" t="s">
        <v>47</v>
      </c>
      <c r="AD7633" s="3" t="s">
        <v>47</v>
      </c>
      <c r="AE7633" s="3" t="s">
        <v>47</v>
      </c>
      <c r="AF7633" s="3" t="s">
        <v>47</v>
      </c>
      <c r="AG7633" s="3" t="s">
        <v>48</v>
      </c>
      <c r="AI7633" s="3" t="s">
        <v>47</v>
      </c>
      <c r="AJ7633" s="3" t="s">
        <v>47</v>
      </c>
      <c r="AK7633" s="3" t="s">
        <v>47</v>
      </c>
      <c r="AL7633" s="3" t="s">
        <v>47</v>
      </c>
      <c r="AM7633" s="3" t="s">
        <v>47</v>
      </c>
      <c r="AN7633" s="3" t="s">
        <v>47</v>
      </c>
      <c r="AU7633" s="3">
        <v>0</v>
      </c>
      <c r="AV7633" s="3">
        <v>16</v>
      </c>
      <c r="AW7633" s="3">
        <v>1</v>
      </c>
      <c r="AX7633" s="3">
        <v>16</v>
      </c>
      <c r="AY7633" s="3">
        <v>100</v>
      </c>
      <c r="AZ7633" s="6" t="str">
        <f t="shared" si="837"/>
        <v>4140.8</v>
      </c>
      <c r="BC7633" s="12" t="s">
        <v>20018</v>
      </c>
      <c r="BJ7633" s="12">
        <f t="shared" si="838"/>
        <v>0</v>
      </c>
      <c r="BK7633" s="12">
        <f t="shared" si="839"/>
        <v>0</v>
      </c>
      <c r="CQ7633" s="3" t="str">
        <f>CONCATENATE(baseURL!$A$1,baseURL!$B$1,baseURL!$C$1,".",C7633,".",L7633,".pkl&amp;seq=",BC7633)</f>
        <v>http://proteomics.broadinstitute.org/millscripts/viewfeed.pl?side=xl&amp;cycle=1&amp;fixedMods=iaaC&amp;file=msdataSM/iPRG2012_nd/cpick_in/iPRG2012_nd.4140.8.4.pkl&amp;seq=VLLDGPKAGVPRQALNLGQVVLTPLTFALPR</v>
      </c>
    </row>
    <row r="7634" spans="1:95" x14ac:dyDescent="0.2">
      <c r="A7634" s="3">
        <v>7543</v>
      </c>
      <c r="B7634" s="2" t="s">
        <v>19985</v>
      </c>
      <c r="C7634" s="2" t="s">
        <v>19983</v>
      </c>
      <c r="D7634" s="3">
        <v>17806</v>
      </c>
      <c r="E7634" s="3">
        <v>17790</v>
      </c>
      <c r="F7634" s="3">
        <v>86950</v>
      </c>
      <c r="G7634" s="3">
        <v>21929</v>
      </c>
      <c r="H7634" s="3">
        <v>75.424599999999998</v>
      </c>
      <c r="I7634" s="30">
        <v>831.72342000000003</v>
      </c>
      <c r="J7634" s="30">
        <v>831.72430629999997</v>
      </c>
      <c r="K7634" s="30">
        <v>-8.8999999999999995E-4</v>
      </c>
      <c r="L7634" s="3">
        <v>3</v>
      </c>
      <c r="M7634" s="3">
        <v>3</v>
      </c>
      <c r="N7634" s="10">
        <f t="shared" si="833"/>
        <v>1</v>
      </c>
      <c r="O7634" s="35">
        <v>3</v>
      </c>
      <c r="Q7634" s="40">
        <v>2493.1523699999998</v>
      </c>
      <c r="R7634" s="40">
        <v>831.72230999999999</v>
      </c>
      <c r="S7634" s="18">
        <f t="shared" si="834"/>
        <v>1.3345800475638201</v>
      </c>
      <c r="T7634" s="18">
        <f t="shared" si="835"/>
        <v>2.4002001340728936</v>
      </c>
      <c r="U7634" s="18">
        <f t="shared" si="836"/>
        <v>2.2723930538824382</v>
      </c>
      <c r="V7634" s="30">
        <v>831.7242</v>
      </c>
      <c r="W7634" s="3" t="s">
        <v>47</v>
      </c>
      <c r="X7634" s="3" t="s">
        <v>47</v>
      </c>
      <c r="Y7634" s="3" t="s">
        <v>47</v>
      </c>
      <c r="AB7634" s="12" t="s">
        <v>47</v>
      </c>
      <c r="AD7634" s="3" t="s">
        <v>47</v>
      </c>
      <c r="AK7634" s="3" t="s">
        <v>48</v>
      </c>
      <c r="AP7634" s="3" t="s">
        <v>52</v>
      </c>
      <c r="AU7634" s="3">
        <v>0</v>
      </c>
      <c r="AV7634" s="3">
        <v>5</v>
      </c>
      <c r="AW7634" s="3">
        <v>2</v>
      </c>
      <c r="AX7634" s="3">
        <v>4</v>
      </c>
      <c r="AY7634" s="3">
        <v>80</v>
      </c>
      <c r="AZ7634" s="6" t="str">
        <f t="shared" si="837"/>
        <v>4140.9</v>
      </c>
      <c r="BC7634" s="12" t="s">
        <v>19021</v>
      </c>
      <c r="BI7634" s="12" t="s">
        <v>594</v>
      </c>
      <c r="BJ7634" s="12">
        <f t="shared" si="838"/>
        <v>0</v>
      </c>
      <c r="BK7634" s="12">
        <f t="shared" si="839"/>
        <v>1</v>
      </c>
      <c r="BR7634" s="3" t="s">
        <v>594</v>
      </c>
      <c r="BZ7634" s="3" t="s">
        <v>19022</v>
      </c>
      <c r="CQ7634" s="3" t="str">
        <f>CONCATENATE(baseURL!$A$1,baseURL!$B$1,baseURL!$C$1,".",C7634,".",L7634,".pkl&amp;seq=",BC7634,"&amp;varMods=ReducedCys-C")</f>
        <v>http://proteomics.broadinstitute.org/millscripts/viewfeed.pl?side=xl&amp;cycle=1&amp;fixedMods=iaaC&amp;file=msdataSM/iPRG2012_nd/cpick_in/iPRG2012_nd.4140.9.3.pkl&amp;seq=LcYVALDFEQEMATAASSSSLEK&amp;varMods=ReducedCys-C</v>
      </c>
    </row>
    <row r="7635" spans="1:95" x14ac:dyDescent="0.2">
      <c r="A7635" s="3">
        <v>3710</v>
      </c>
      <c r="B7635" s="2" t="s">
        <v>20019</v>
      </c>
      <c r="C7635" s="2" t="s">
        <v>19985</v>
      </c>
      <c r="D7635" s="3">
        <v>17827</v>
      </c>
      <c r="E7635" s="3">
        <v>17811</v>
      </c>
      <c r="F7635" s="3">
        <v>86972</v>
      </c>
      <c r="G7635" s="3">
        <v>21951</v>
      </c>
      <c r="H7635" s="3">
        <v>75.451400000000007</v>
      </c>
      <c r="I7635" s="30">
        <v>830.12064999999996</v>
      </c>
      <c r="J7635" s="30">
        <v>830.11853959999996</v>
      </c>
      <c r="K7635" s="30">
        <v>2.1099999999999999E-3</v>
      </c>
      <c r="L7635" s="3">
        <v>3</v>
      </c>
      <c r="M7635" s="3">
        <v>3</v>
      </c>
      <c r="N7635" s="10">
        <f t="shared" si="833"/>
        <v>1</v>
      </c>
      <c r="O7635" s="35">
        <v>3</v>
      </c>
      <c r="P7635" s="17"/>
      <c r="Q7635" s="40">
        <v>2488.3367400000002</v>
      </c>
      <c r="R7635" s="40">
        <v>830.11710000000005</v>
      </c>
      <c r="S7635" s="18">
        <f t="shared" si="834"/>
        <v>4.27650508573391</v>
      </c>
      <c r="T7635" s="18">
        <f t="shared" si="835"/>
        <v>1.7342131609051166</v>
      </c>
      <c r="U7635" s="18">
        <f t="shared" si="836"/>
        <v>1.6865090479278546</v>
      </c>
      <c r="V7635" s="30">
        <v>830.11850000000004</v>
      </c>
      <c r="W7635" s="3" t="s">
        <v>47</v>
      </c>
      <c r="X7635" s="3" t="s">
        <v>47</v>
      </c>
      <c r="Y7635" s="3" t="s">
        <v>47</v>
      </c>
      <c r="Z7635" s="3" t="s">
        <v>47</v>
      </c>
      <c r="AA7635" s="3" t="s">
        <v>47</v>
      </c>
      <c r="AB7635" s="12" t="s">
        <v>47</v>
      </c>
      <c r="AC7635" s="3" t="s">
        <v>47</v>
      </c>
      <c r="AD7635" s="3" t="s">
        <v>47</v>
      </c>
      <c r="AE7635" s="3" t="s">
        <v>47</v>
      </c>
      <c r="AF7635" s="3" t="s">
        <v>47</v>
      </c>
      <c r="AG7635" s="3" t="s">
        <v>47</v>
      </c>
      <c r="AI7635" s="3" t="s">
        <v>47</v>
      </c>
      <c r="AJ7635" s="3" t="s">
        <v>47</v>
      </c>
      <c r="AK7635" s="3" t="s">
        <v>47</v>
      </c>
      <c r="AL7635" s="3" t="s">
        <v>47</v>
      </c>
      <c r="AM7635" s="3" t="s">
        <v>47</v>
      </c>
      <c r="AN7635" s="3" t="s">
        <v>47</v>
      </c>
      <c r="AU7635" s="3">
        <v>0</v>
      </c>
      <c r="AV7635" s="3">
        <v>17</v>
      </c>
      <c r="AW7635" s="3">
        <v>1</v>
      </c>
      <c r="AX7635" s="3">
        <v>17</v>
      </c>
      <c r="AY7635" s="3">
        <v>100</v>
      </c>
      <c r="AZ7635" s="6" t="str">
        <f t="shared" si="837"/>
        <v>4141.10</v>
      </c>
      <c r="BC7635" s="12" t="s">
        <v>20020</v>
      </c>
      <c r="BJ7635" s="12">
        <f t="shared" si="838"/>
        <v>0</v>
      </c>
      <c r="BK7635" s="12">
        <f t="shared" si="839"/>
        <v>0</v>
      </c>
      <c r="CQ7635" s="3" t="str">
        <f>CONCATENATE(baseURL!$A$1,baseURL!$B$1,baseURL!$C$1,".",C7635,".",L7635,".pkl&amp;seq=",BC7635)</f>
        <v>http://proteomics.broadinstitute.org/millscripts/viewfeed.pl?side=xl&amp;cycle=1&amp;fixedMods=iaaC&amp;file=msdataSM/iPRG2012_nd/cpick_in/iPRG2012_nd.4141.10.3.pkl&amp;seq=DLEVLEGMSLFAELSGNLVPVKK</v>
      </c>
    </row>
    <row r="7636" spans="1:95" x14ac:dyDescent="0.2">
      <c r="A7636" s="3">
        <v>5819</v>
      </c>
      <c r="B7636" s="2" t="s">
        <v>20036</v>
      </c>
      <c r="C7636" s="2" t="s">
        <v>20037</v>
      </c>
      <c r="D7636" s="3">
        <v>17818</v>
      </c>
      <c r="E7636" s="3">
        <v>17802</v>
      </c>
      <c r="F7636" s="3">
        <v>86963</v>
      </c>
      <c r="G7636" s="3">
        <v>21942</v>
      </c>
      <c r="H7636" s="3">
        <v>75.443899999999999</v>
      </c>
      <c r="I7636" s="30">
        <v>607.34838999999999</v>
      </c>
      <c r="J7636" s="30">
        <v>607.34717869999997</v>
      </c>
      <c r="K7636" s="30">
        <v>1.2099999999999999E-3</v>
      </c>
      <c r="L7636" s="3">
        <v>3</v>
      </c>
      <c r="M7636" s="3">
        <v>3</v>
      </c>
      <c r="N7636" s="10">
        <f t="shared" si="833"/>
        <v>1</v>
      </c>
      <c r="O7636" s="35">
        <v>3</v>
      </c>
      <c r="Q7636" s="40">
        <v>1820.0276200000001</v>
      </c>
      <c r="R7636" s="40">
        <v>607.34739000000002</v>
      </c>
      <c r="S7636" s="18">
        <f t="shared" si="834"/>
        <v>1.6465041530455133</v>
      </c>
      <c r="T7636" s="18">
        <f t="shared" si="835"/>
        <v>-0.34790632762301266</v>
      </c>
      <c r="U7636" s="18">
        <f t="shared" si="836"/>
        <v>-0.31283578904495407</v>
      </c>
      <c r="V7636" s="30">
        <v>607.34720000000004</v>
      </c>
      <c r="W7636" s="3" t="s">
        <v>47</v>
      </c>
      <c r="X7636" s="3" t="s">
        <v>47</v>
      </c>
      <c r="Y7636" s="3" t="s">
        <v>47</v>
      </c>
      <c r="Z7636" s="3" t="s">
        <v>47</v>
      </c>
      <c r="AA7636" s="3" t="s">
        <v>47</v>
      </c>
      <c r="AB7636" s="12" t="s">
        <v>47</v>
      </c>
      <c r="AC7636" s="3" t="s">
        <v>47</v>
      </c>
      <c r="AE7636" s="3" t="s">
        <v>47</v>
      </c>
      <c r="AF7636" s="3" t="s">
        <v>48</v>
      </c>
      <c r="AG7636" s="3" t="s">
        <v>47</v>
      </c>
      <c r="AH7636" s="3" t="s">
        <v>47</v>
      </c>
      <c r="AI7636" s="3" t="s">
        <v>47</v>
      </c>
      <c r="AK7636" s="3" t="s">
        <v>47</v>
      </c>
      <c r="AL7636" s="3" t="s">
        <v>47</v>
      </c>
      <c r="AU7636" s="3">
        <v>0</v>
      </c>
      <c r="AV7636" s="3">
        <v>16</v>
      </c>
      <c r="AW7636" s="3">
        <v>1</v>
      </c>
      <c r="AX7636" s="3">
        <v>16</v>
      </c>
      <c r="AY7636" s="3">
        <v>100</v>
      </c>
      <c r="AZ7636" s="6" t="str">
        <f t="shared" si="837"/>
        <v>4141.1</v>
      </c>
      <c r="BC7636" s="12" t="s">
        <v>20035</v>
      </c>
      <c r="BJ7636" s="12">
        <f t="shared" si="838"/>
        <v>0</v>
      </c>
      <c r="BK7636" s="12">
        <f t="shared" si="839"/>
        <v>0</v>
      </c>
      <c r="CQ7636" s="3" t="str">
        <f>CONCATENATE(baseURL!$A$1,baseURL!$B$1,"+Acetyl",baseURL!$C$1,".",C7636,".",L7636,".pkl&amp;seq=",BC7636)</f>
        <v>http://proteomics.broadinstitute.org/millscripts/viewfeed.pl?side=xl&amp;cycle=1&amp;fixedMods=iaaC+Acetyl&amp;file=msdataSM/iPRG2012_nd/cpick_in/iPRG2012_nd.4141.1.3.pkl&amp;seq=SLPELLPLEVLDKTLNQK</v>
      </c>
    </row>
    <row r="7637" spans="1:95" x14ac:dyDescent="0.2">
      <c r="A7637" s="3">
        <v>4674</v>
      </c>
      <c r="B7637" s="2" t="s">
        <v>20021</v>
      </c>
      <c r="C7637" s="2" t="s">
        <v>20022</v>
      </c>
      <c r="D7637" s="3">
        <v>17829</v>
      </c>
      <c r="E7637" s="3">
        <v>17813</v>
      </c>
      <c r="F7637" s="3">
        <v>86974</v>
      </c>
      <c r="G7637" s="3">
        <v>21953</v>
      </c>
      <c r="H7637" s="3">
        <v>75.453100000000006</v>
      </c>
      <c r="I7637" s="30">
        <v>864.13287000000003</v>
      </c>
      <c r="J7637" s="30">
        <v>864.13116390000005</v>
      </c>
      <c r="K7637" s="30">
        <v>1.7099999999999999E-3</v>
      </c>
      <c r="L7637" s="3">
        <v>3</v>
      </c>
      <c r="M7637" s="3">
        <v>3</v>
      </c>
      <c r="N7637" s="10">
        <f t="shared" si="833"/>
        <v>1</v>
      </c>
      <c r="O7637" s="35">
        <v>3</v>
      </c>
      <c r="P7637" s="17"/>
      <c r="Q7637" s="40">
        <v>2590.3762999999999</v>
      </c>
      <c r="R7637" s="40">
        <v>864.13027999999997</v>
      </c>
      <c r="S7637" s="18">
        <f t="shared" si="834"/>
        <v>2.9972332413287441</v>
      </c>
      <c r="T7637" s="18">
        <f t="shared" si="835"/>
        <v>1.0228781707269994</v>
      </c>
      <c r="U7637" s="18">
        <f t="shared" si="836"/>
        <v>1.0646542788254647</v>
      </c>
      <c r="V7637" s="30">
        <v>864.13120000000004</v>
      </c>
      <c r="W7637" s="3" t="s">
        <v>47</v>
      </c>
      <c r="X7637" s="3" t="s">
        <v>47</v>
      </c>
      <c r="Y7637" s="3" t="s">
        <v>47</v>
      </c>
      <c r="Z7637" s="3" t="s">
        <v>47</v>
      </c>
      <c r="AA7637" s="3" t="s">
        <v>48</v>
      </c>
      <c r="AB7637" s="12" t="s">
        <v>47</v>
      </c>
      <c r="AC7637" s="3" t="s">
        <v>47</v>
      </c>
      <c r="AD7637" s="3" t="s">
        <v>47</v>
      </c>
      <c r="AE7637" s="3" t="s">
        <v>47</v>
      </c>
      <c r="AF7637" s="3" t="s">
        <v>47</v>
      </c>
      <c r="AG7637" s="3" t="s">
        <v>48</v>
      </c>
      <c r="AI7637" s="3" t="s">
        <v>47</v>
      </c>
      <c r="AK7637" s="3" t="s">
        <v>47</v>
      </c>
      <c r="AL7637" s="3" t="s">
        <v>47</v>
      </c>
      <c r="AM7637" s="3" t="s">
        <v>47</v>
      </c>
      <c r="AN7637" s="3" t="s">
        <v>47</v>
      </c>
      <c r="AU7637" s="3">
        <v>0</v>
      </c>
      <c r="AV7637" s="3">
        <v>14</v>
      </c>
      <c r="AW7637" s="3">
        <v>1</v>
      </c>
      <c r="AX7637" s="3">
        <v>14</v>
      </c>
      <c r="AY7637" s="3">
        <v>100</v>
      </c>
      <c r="AZ7637" s="6" t="str">
        <f t="shared" si="837"/>
        <v>4141.12</v>
      </c>
      <c r="BC7637" s="12" t="s">
        <v>20023</v>
      </c>
      <c r="BJ7637" s="12">
        <f t="shared" si="838"/>
        <v>0</v>
      </c>
      <c r="BK7637" s="12">
        <f t="shared" si="839"/>
        <v>0</v>
      </c>
      <c r="CQ7637" s="3" t="str">
        <f>CONCATENATE(baseURL!$A$1,baseURL!$B$1,baseURL!$C$1,".",C7637,".",L7637,".pkl&amp;seq=",BC7637)</f>
        <v>http://proteomics.broadinstitute.org/millscripts/viewfeed.pl?side=xl&amp;cycle=1&amp;fixedMods=iaaC&amp;file=msdataSM/iPRG2012_nd/cpick_in/iPRG2012_nd.4141.12.3.pkl&amp;seq=AKGVEVVLPVDFLLADAFSADANTK</v>
      </c>
    </row>
    <row r="7638" spans="1:95" x14ac:dyDescent="0.2">
      <c r="A7638" s="3">
        <v>5167</v>
      </c>
      <c r="B7638" s="2" t="s">
        <v>20024</v>
      </c>
      <c r="C7638" s="2" t="s">
        <v>19989</v>
      </c>
      <c r="D7638" s="3">
        <v>17830</v>
      </c>
      <c r="E7638" s="3">
        <v>17814</v>
      </c>
      <c r="F7638" s="3">
        <v>86975</v>
      </c>
      <c r="G7638" s="3">
        <v>21954</v>
      </c>
      <c r="H7638" s="3">
        <v>75.453900000000004</v>
      </c>
      <c r="I7638" s="30">
        <v>886.44113000000004</v>
      </c>
      <c r="J7638" s="30">
        <v>886.43923910000001</v>
      </c>
      <c r="K7638" s="30">
        <v>1.89E-3</v>
      </c>
      <c r="L7638" s="3">
        <v>2</v>
      </c>
      <c r="M7638" s="3">
        <v>2</v>
      </c>
      <c r="N7638" s="10">
        <f t="shared" si="833"/>
        <v>1</v>
      </c>
      <c r="O7638" s="35">
        <v>2</v>
      </c>
      <c r="P7638" s="17"/>
      <c r="Q7638" s="40">
        <v>1771.86835</v>
      </c>
      <c r="R7638" s="40">
        <v>886.43781000000001</v>
      </c>
      <c r="S7638" s="18">
        <f t="shared" si="834"/>
        <v>3.7453276051375015</v>
      </c>
      <c r="T7638" s="18">
        <f t="shared" si="835"/>
        <v>1.612183036276106</v>
      </c>
      <c r="U7638" s="18">
        <f t="shared" si="836"/>
        <v>1.455262834557995</v>
      </c>
      <c r="V7638" s="30">
        <v>886.43910000000005</v>
      </c>
      <c r="W7638" s="3" t="s">
        <v>47</v>
      </c>
      <c r="X7638" s="3" t="s">
        <v>47</v>
      </c>
      <c r="Y7638" s="3" t="s">
        <v>47</v>
      </c>
      <c r="Z7638" s="3" t="s">
        <v>47</v>
      </c>
      <c r="AA7638" s="3" t="s">
        <v>47</v>
      </c>
      <c r="AB7638" s="12" t="s">
        <v>47</v>
      </c>
      <c r="AC7638" s="3" t="s">
        <v>47</v>
      </c>
      <c r="AD7638" s="3" t="s">
        <v>47</v>
      </c>
      <c r="AE7638" s="3" t="s">
        <v>47</v>
      </c>
      <c r="AF7638" s="3" t="s">
        <v>47</v>
      </c>
      <c r="AG7638" s="3" t="s">
        <v>47</v>
      </c>
      <c r="AH7638" s="3" t="s">
        <v>47</v>
      </c>
      <c r="AI7638" s="3" t="s">
        <v>47</v>
      </c>
      <c r="AJ7638" s="3" t="s">
        <v>47</v>
      </c>
      <c r="AK7638" s="3" t="s">
        <v>47</v>
      </c>
      <c r="AL7638" s="3" t="s">
        <v>47</v>
      </c>
      <c r="AM7638" s="3" t="s">
        <v>47</v>
      </c>
      <c r="AN7638" s="3" t="s">
        <v>47</v>
      </c>
      <c r="AU7638" s="3">
        <v>0</v>
      </c>
      <c r="AV7638" s="3">
        <v>18</v>
      </c>
      <c r="AW7638" s="3">
        <v>1</v>
      </c>
      <c r="AX7638" s="3">
        <v>18</v>
      </c>
      <c r="AY7638" s="3">
        <v>100</v>
      </c>
      <c r="AZ7638" s="6" t="str">
        <f t="shared" si="837"/>
        <v>4141.13</v>
      </c>
      <c r="BC7638" s="12" t="s">
        <v>19994</v>
      </c>
      <c r="BJ7638" s="12">
        <f t="shared" si="838"/>
        <v>0</v>
      </c>
      <c r="BK7638" s="12">
        <f t="shared" si="839"/>
        <v>0</v>
      </c>
      <c r="CQ7638" s="3" t="str">
        <f>CONCATENATE(baseURL!$A$1,baseURL!$B$1,baseURL!$C$1,".",C7638,".",L7638,".pkl&amp;seq=",BC7638)</f>
        <v>http://proteomics.broadinstitute.org/millscripts/viewfeed.pl?side=xl&amp;cycle=1&amp;fixedMods=iaaC&amp;file=msdataSM/iPRG2012_nd/cpick_in/iPRG2012_nd.4141.13.2.pkl&amp;seq=SMSLLNSFVNDLFER</v>
      </c>
    </row>
    <row r="7639" spans="1:95" x14ac:dyDescent="0.2">
      <c r="A7639" s="3">
        <v>5662</v>
      </c>
      <c r="B7639" s="2" t="s">
        <v>20025</v>
      </c>
      <c r="C7639" s="2" t="s">
        <v>20026</v>
      </c>
      <c r="D7639" s="3">
        <v>17832</v>
      </c>
      <c r="E7639" s="3">
        <v>17816</v>
      </c>
      <c r="F7639" s="3">
        <v>86977</v>
      </c>
      <c r="G7639" s="3">
        <v>21956</v>
      </c>
      <c r="H7639" s="3">
        <v>75.455500000000001</v>
      </c>
      <c r="I7639" s="30">
        <v>935.25157000000002</v>
      </c>
      <c r="J7639" s="30">
        <v>935.24949879999997</v>
      </c>
      <c r="K7639" s="30">
        <v>2.0699999999999998E-3</v>
      </c>
      <c r="L7639" s="3">
        <v>4</v>
      </c>
      <c r="M7639" s="3">
        <v>4</v>
      </c>
      <c r="N7639" s="10">
        <f t="shared" si="833"/>
        <v>1</v>
      </c>
      <c r="O7639" s="35">
        <v>4</v>
      </c>
      <c r="P7639" s="17"/>
      <c r="Q7639" s="40">
        <v>3737.97237</v>
      </c>
      <c r="R7639" s="40">
        <v>935.24855000000002</v>
      </c>
      <c r="S7639" s="18">
        <f t="shared" si="834"/>
        <v>3.2290881391820934</v>
      </c>
      <c r="T7639" s="18">
        <f t="shared" si="835"/>
        <v>1.0144896775797825</v>
      </c>
      <c r="U7639" s="18">
        <f t="shared" si="836"/>
        <v>1.015772759004977</v>
      </c>
      <c r="V7639" s="30">
        <v>935.24950000000001</v>
      </c>
      <c r="W7639" s="3" t="s">
        <v>47</v>
      </c>
      <c r="Y7639" s="3" t="s">
        <v>47</v>
      </c>
      <c r="Z7639" s="3" t="s">
        <v>47</v>
      </c>
      <c r="AA7639" s="3" t="s">
        <v>47</v>
      </c>
      <c r="AB7639" s="12" t="s">
        <v>47</v>
      </c>
      <c r="AC7639" s="3" t="s">
        <v>47</v>
      </c>
      <c r="AD7639" s="3" t="s">
        <v>47</v>
      </c>
      <c r="AE7639" s="3" t="s">
        <v>47</v>
      </c>
      <c r="AF7639" s="3" t="s">
        <v>47</v>
      </c>
      <c r="AG7639" s="3" t="s">
        <v>48</v>
      </c>
      <c r="AI7639" s="3" t="s">
        <v>47</v>
      </c>
      <c r="AJ7639" s="3" t="s">
        <v>47</v>
      </c>
      <c r="AK7639" s="3" t="s">
        <v>47</v>
      </c>
      <c r="AL7639" s="3" t="s">
        <v>47</v>
      </c>
      <c r="AM7639" s="3" t="s">
        <v>47</v>
      </c>
      <c r="AN7639" s="3" t="s">
        <v>47</v>
      </c>
      <c r="AU7639" s="3">
        <v>0</v>
      </c>
      <c r="AV7639" s="3">
        <v>15</v>
      </c>
      <c r="AW7639" s="3">
        <v>1</v>
      </c>
      <c r="AX7639" s="3">
        <v>15</v>
      </c>
      <c r="AY7639" s="3">
        <v>100</v>
      </c>
      <c r="AZ7639" s="6" t="str">
        <f t="shared" si="837"/>
        <v>4141.15</v>
      </c>
      <c r="BC7639" s="12" t="s">
        <v>20027</v>
      </c>
      <c r="BJ7639" s="12">
        <f t="shared" si="838"/>
        <v>0</v>
      </c>
      <c r="BK7639" s="12">
        <f t="shared" si="839"/>
        <v>0</v>
      </c>
      <c r="CQ7639" s="3" t="str">
        <f>CONCATENATE(baseURL!$A$1,baseURL!$B$1,baseURL!$C$1,".",C7639,".",L7639,".pkl&amp;seq=",BC7639)</f>
        <v>http://proteomics.broadinstitute.org/millscripts/viewfeed.pl?side=xl&amp;cycle=1&amp;fixedMods=iaaC&amp;file=msdataSM/iPRG2012_nd/cpick_in/iPRG2012_nd.4141.15.4.pkl&amp;seq=TSPYVLPVPFLNVLNGGSHAGGALALQEFMLAPTGAK</v>
      </c>
    </row>
    <row r="7640" spans="1:95" x14ac:dyDescent="0.2">
      <c r="A7640" s="3">
        <v>4860</v>
      </c>
      <c r="B7640" s="2" t="s">
        <v>20028</v>
      </c>
      <c r="C7640" s="2" t="s">
        <v>20029</v>
      </c>
      <c r="D7640" s="3">
        <v>17833</v>
      </c>
      <c r="E7640" s="3">
        <v>17817</v>
      </c>
      <c r="F7640" s="3">
        <v>86978</v>
      </c>
      <c r="G7640" s="3">
        <v>21957</v>
      </c>
      <c r="H7640" s="3">
        <v>75.456400000000002</v>
      </c>
      <c r="I7640" s="30">
        <v>937.01494000000002</v>
      </c>
      <c r="J7640" s="30">
        <v>937.01359890000003</v>
      </c>
      <c r="K7640" s="30">
        <v>1.34E-3</v>
      </c>
      <c r="L7640" s="3">
        <v>2</v>
      </c>
      <c r="M7640" s="3">
        <v>2</v>
      </c>
      <c r="N7640" s="10">
        <f t="shared" si="833"/>
        <v>1</v>
      </c>
      <c r="O7640" s="35">
        <v>2</v>
      </c>
      <c r="P7640" s="17"/>
      <c r="Q7640" s="40">
        <v>1873.0164500000001</v>
      </c>
      <c r="R7640" s="40">
        <v>937.01185999999996</v>
      </c>
      <c r="S7640" s="18">
        <f t="shared" si="834"/>
        <v>3.2870448406791133</v>
      </c>
      <c r="T7640" s="18">
        <f t="shared" si="835"/>
        <v>1.8557929459693203</v>
      </c>
      <c r="U7640" s="18">
        <f t="shared" si="836"/>
        <v>1.9636891255737221</v>
      </c>
      <c r="V7640" s="30">
        <v>937.01369999999997</v>
      </c>
      <c r="W7640" s="3" t="s">
        <v>47</v>
      </c>
      <c r="X7640" s="3" t="s">
        <v>47</v>
      </c>
      <c r="Y7640" s="3" t="s">
        <v>47</v>
      </c>
      <c r="Z7640" s="3" t="s">
        <v>47</v>
      </c>
      <c r="AA7640" s="3" t="s">
        <v>48</v>
      </c>
      <c r="AB7640" s="12" t="s">
        <v>47</v>
      </c>
      <c r="AC7640" s="3" t="s">
        <v>47</v>
      </c>
      <c r="AD7640" s="3" t="s">
        <v>47</v>
      </c>
      <c r="AE7640" s="3" t="s">
        <v>47</v>
      </c>
      <c r="AF7640" s="3" t="s">
        <v>47</v>
      </c>
      <c r="AG7640" s="3" t="s">
        <v>47</v>
      </c>
      <c r="AH7640" s="3" t="s">
        <v>47</v>
      </c>
      <c r="AI7640" s="3" t="s">
        <v>47</v>
      </c>
      <c r="AJ7640" s="3" t="s">
        <v>47</v>
      </c>
      <c r="AK7640" s="3" t="s">
        <v>47</v>
      </c>
      <c r="AL7640" s="3" t="s">
        <v>47</v>
      </c>
      <c r="AM7640" s="3" t="s">
        <v>47</v>
      </c>
      <c r="AN7640" s="3" t="s">
        <v>47</v>
      </c>
      <c r="AU7640" s="3">
        <v>0</v>
      </c>
      <c r="AV7640" s="3">
        <v>17</v>
      </c>
      <c r="AW7640" s="3">
        <v>1</v>
      </c>
      <c r="AX7640" s="3">
        <v>17</v>
      </c>
      <c r="AY7640" s="3">
        <v>100</v>
      </c>
      <c r="AZ7640" s="6" t="str">
        <f t="shared" si="837"/>
        <v>4141.16</v>
      </c>
      <c r="BC7640" s="12" t="s">
        <v>20030</v>
      </c>
      <c r="BJ7640" s="12">
        <f t="shared" si="838"/>
        <v>0</v>
      </c>
      <c r="BK7640" s="12">
        <f t="shared" si="839"/>
        <v>0</v>
      </c>
      <c r="CQ7640" s="3" t="str">
        <f>CONCATENATE(baseURL!$A$1,baseURL!$B$1,baseURL!$C$1,".",C7640,".",L7640,".pkl&amp;seq=",BC7640)</f>
        <v>http://proteomics.broadinstitute.org/millscripts/viewfeed.pl?side=xl&amp;cycle=1&amp;fixedMods=iaaC&amp;file=msdataSM/iPRG2012_nd/cpick_in/iPRG2012_nd.4141.16.2.pkl&amp;seq=VGVVSLLEAGDSDLLTTLA</v>
      </c>
    </row>
    <row r="7641" spans="1:95" x14ac:dyDescent="0.2">
      <c r="A7641" s="3">
        <v>3361</v>
      </c>
      <c r="B7641" s="2" t="s">
        <v>20031</v>
      </c>
      <c r="C7641" s="2" t="s">
        <v>19998</v>
      </c>
      <c r="D7641" s="3">
        <v>17835</v>
      </c>
      <c r="E7641" s="3">
        <v>17819</v>
      </c>
      <c r="F7641" s="3">
        <v>86980</v>
      </c>
      <c r="G7641" s="3">
        <v>21959</v>
      </c>
      <c r="H7641" s="3">
        <v>75.458100000000002</v>
      </c>
      <c r="I7641" s="30">
        <v>1003.4915999999999</v>
      </c>
      <c r="J7641" s="30">
        <v>1003.48874</v>
      </c>
      <c r="K7641" s="30">
        <v>2.8600000000000001E-3</v>
      </c>
      <c r="L7641" s="3">
        <v>3</v>
      </c>
      <c r="M7641" s="3">
        <v>3</v>
      </c>
      <c r="N7641" s="10">
        <f t="shared" si="833"/>
        <v>1</v>
      </c>
      <c r="O7641" s="35">
        <v>3</v>
      </c>
      <c r="P7641" s="17"/>
      <c r="Q7641" s="40">
        <v>3008.4465</v>
      </c>
      <c r="R7641" s="40">
        <v>1003.48702</v>
      </c>
      <c r="S7641" s="18">
        <f t="shared" si="834"/>
        <v>4.5640849444360345</v>
      </c>
      <c r="T7641" s="18">
        <f t="shared" si="835"/>
        <v>1.7140231669140247</v>
      </c>
      <c r="U7641" s="18">
        <f t="shared" si="836"/>
        <v>1.7738146726997213</v>
      </c>
      <c r="V7641" s="30">
        <v>1003.4888</v>
      </c>
      <c r="X7641" s="3" t="s">
        <v>47</v>
      </c>
      <c r="Y7641" s="3" t="s">
        <v>47</v>
      </c>
      <c r="Z7641" s="3" t="s">
        <v>47</v>
      </c>
      <c r="AA7641" s="3" t="s">
        <v>47</v>
      </c>
      <c r="AB7641" s="12" t="s">
        <v>47</v>
      </c>
      <c r="AC7641" s="3" t="s">
        <v>48</v>
      </c>
      <c r="AE7641" s="3" t="s">
        <v>47</v>
      </c>
      <c r="AF7641" s="3" t="s">
        <v>48</v>
      </c>
      <c r="AG7641" s="3" t="s">
        <v>52</v>
      </c>
      <c r="AI7641" s="3" t="s">
        <v>48</v>
      </c>
      <c r="AL7641" s="3" t="s">
        <v>48</v>
      </c>
      <c r="AM7641" s="3" t="s">
        <v>48</v>
      </c>
      <c r="AU7641" s="3">
        <v>0</v>
      </c>
      <c r="AV7641" s="3">
        <v>6</v>
      </c>
      <c r="AW7641" s="3">
        <v>1</v>
      </c>
      <c r="AX7641" s="3">
        <v>6</v>
      </c>
      <c r="AY7641" s="3">
        <v>100</v>
      </c>
      <c r="AZ7641" s="6" t="str">
        <f t="shared" si="837"/>
        <v>4141.18</v>
      </c>
      <c r="BC7641" s="12" t="s">
        <v>20032</v>
      </c>
      <c r="BJ7641" s="12">
        <f t="shared" si="838"/>
        <v>0</v>
      </c>
      <c r="BK7641" s="12">
        <f t="shared" si="839"/>
        <v>0</v>
      </c>
      <c r="CQ7641" s="3" t="str">
        <f>CONCATENATE(baseURL!$A$1,baseURL!$B$1,baseURL!$C$1,".",C7641,".",L7641,".pkl&amp;seq=",BC7641)</f>
        <v>http://proteomics.broadinstitute.org/millscripts/viewfeed.pl?side=xl&amp;cycle=1&amp;fixedMods=iaaC&amp;file=msdataSM/iPRG2012_nd/cpick_in/iPRG2012_nd.4141.18.3.pkl&amp;seq=LGTQEDLFPFLGGAGPYFSFPGDYGLSR</v>
      </c>
    </row>
    <row r="7642" spans="1:95" x14ac:dyDescent="0.2">
      <c r="A7642" s="3">
        <v>418</v>
      </c>
      <c r="B7642" s="2" t="s">
        <v>20033</v>
      </c>
      <c r="C7642" s="2" t="s">
        <v>20034</v>
      </c>
      <c r="D7642" s="3">
        <v>17836</v>
      </c>
      <c r="E7642" s="3">
        <v>17820</v>
      </c>
      <c r="F7642" s="3">
        <v>86981</v>
      </c>
      <c r="G7642" s="3">
        <v>21960</v>
      </c>
      <c r="H7642" s="3">
        <v>75.4589</v>
      </c>
      <c r="I7642" s="30">
        <v>1046.5999999999999</v>
      </c>
      <c r="J7642" s="30">
        <v>1046.598731</v>
      </c>
      <c r="K7642" s="30">
        <v>1.2700000000000001E-3</v>
      </c>
      <c r="L7642" s="3">
        <v>2</v>
      </c>
      <c r="M7642" s="3">
        <v>2</v>
      </c>
      <c r="N7642" s="10">
        <f t="shared" si="833"/>
        <v>1</v>
      </c>
      <c r="O7642" s="35">
        <v>2</v>
      </c>
      <c r="Q7642" s="37">
        <v>2092.19</v>
      </c>
      <c r="R7642" s="37">
        <v>1046.5986399999999</v>
      </c>
      <c r="S7642" s="18">
        <f t="shared" si="834"/>
        <v>1.2994475131144212</v>
      </c>
      <c r="T7642" s="18">
        <f t="shared" si="835"/>
        <v>8.6948326352982469E-2</v>
      </c>
      <c r="U7642" s="18">
        <f t="shared" si="836"/>
        <v>-3.8219044407519685E-2</v>
      </c>
      <c r="V7642" s="30">
        <v>1046.5986</v>
      </c>
      <c r="W7642" s="3" t="s">
        <v>47</v>
      </c>
      <c r="Z7642" s="3" t="s">
        <v>47</v>
      </c>
      <c r="AA7642" s="3" t="s">
        <v>47</v>
      </c>
      <c r="AB7642" s="12" t="s">
        <v>47</v>
      </c>
      <c r="AC7642" s="3" t="s">
        <v>47</v>
      </c>
      <c r="AD7642" s="3" t="s">
        <v>47</v>
      </c>
      <c r="AE7642" s="3" t="s">
        <v>47</v>
      </c>
      <c r="AF7642" s="3" t="s">
        <v>47</v>
      </c>
      <c r="AG7642" s="3" t="s">
        <v>47</v>
      </c>
      <c r="AI7642" s="3" t="s">
        <v>47</v>
      </c>
      <c r="AJ7642" s="3" t="s">
        <v>47</v>
      </c>
      <c r="AK7642" s="3" t="s">
        <v>52</v>
      </c>
      <c r="AL7642" s="3" t="s">
        <v>47</v>
      </c>
      <c r="AM7642" s="3" t="s">
        <v>47</v>
      </c>
      <c r="AN7642" s="3" t="s">
        <v>47</v>
      </c>
      <c r="AO7642" s="3" t="s">
        <v>47</v>
      </c>
      <c r="AQ7642" s="3" t="s">
        <v>47</v>
      </c>
      <c r="AU7642" s="3">
        <v>0</v>
      </c>
      <c r="AV7642" s="3">
        <v>13</v>
      </c>
      <c r="AW7642" s="3">
        <v>1</v>
      </c>
      <c r="AX7642" s="3">
        <v>13</v>
      </c>
      <c r="AY7642" s="3">
        <v>100</v>
      </c>
      <c r="AZ7642" s="6" t="str">
        <f t="shared" si="837"/>
        <v>4141.19</v>
      </c>
      <c r="BB7642" s="12" t="s">
        <v>79</v>
      </c>
      <c r="BC7642" s="12" t="s">
        <v>19559</v>
      </c>
      <c r="BJ7642" s="12">
        <f t="shared" si="838"/>
        <v>0</v>
      </c>
      <c r="BK7642" s="12">
        <f t="shared" si="839"/>
        <v>0</v>
      </c>
      <c r="CQ7642" s="3" t="str">
        <f>CONCATENATE(baseURL!$A$1,baseURL!$B$1,baseURL!$C$1,".",C7642,".",L7642,".pkl&amp;seq=",BC7642)</f>
        <v>http://proteomics.broadinstitute.org/millscripts/viewfeed.pl?side=xl&amp;cycle=1&amp;fixedMods=iaaC&amp;file=msdataSM/iPRG2012_nd/cpick_in/iPRG2012_nd.4141.19.2.pkl&amp;seq=YATASALAATAVASLVLAR</v>
      </c>
    </row>
    <row r="7643" spans="1:95" x14ac:dyDescent="0.2">
      <c r="A7643" s="3">
        <v>4508</v>
      </c>
      <c r="B7643" s="2" t="s">
        <v>20038</v>
      </c>
      <c r="C7643" s="2" t="s">
        <v>20001</v>
      </c>
      <c r="D7643" s="3">
        <v>17819</v>
      </c>
      <c r="E7643" s="3">
        <v>17803</v>
      </c>
      <c r="F7643" s="3">
        <v>86964</v>
      </c>
      <c r="G7643" s="3">
        <v>21943</v>
      </c>
      <c r="H7643" s="3">
        <v>75.444699999999997</v>
      </c>
      <c r="I7643" s="30">
        <v>648.03611000000001</v>
      </c>
      <c r="J7643" s="30">
        <v>648.03453490000004</v>
      </c>
      <c r="K7643" s="30">
        <v>1.58E-3</v>
      </c>
      <c r="L7643" s="3">
        <v>3</v>
      </c>
      <c r="M7643" s="3">
        <v>3</v>
      </c>
      <c r="N7643" s="10">
        <f t="shared" si="833"/>
        <v>1</v>
      </c>
      <c r="O7643" s="35">
        <v>3</v>
      </c>
      <c r="P7643" s="17"/>
      <c r="Q7643" s="40">
        <v>1942.0855300000001</v>
      </c>
      <c r="R7643" s="40">
        <v>648.03336000000002</v>
      </c>
      <c r="S7643" s="18">
        <f t="shared" si="834"/>
        <v>4.2436086932188406</v>
      </c>
      <c r="T7643" s="18">
        <f t="shared" si="835"/>
        <v>1.8130239468283338</v>
      </c>
      <c r="U7643" s="18">
        <f t="shared" si="836"/>
        <v>1.7591686945930494</v>
      </c>
      <c r="V7643" s="30">
        <v>648.03449999999998</v>
      </c>
      <c r="W7643" s="3" t="s">
        <v>47</v>
      </c>
      <c r="X7643" s="3" t="s">
        <v>47</v>
      </c>
      <c r="Y7643" s="3" t="s">
        <v>47</v>
      </c>
      <c r="Z7643" s="3" t="s">
        <v>47</v>
      </c>
      <c r="AA7643" s="3" t="s">
        <v>48</v>
      </c>
      <c r="AB7643" s="12" t="s">
        <v>47</v>
      </c>
      <c r="AC7643" s="3" t="s">
        <v>47</v>
      </c>
      <c r="AD7643" s="3" t="s">
        <v>47</v>
      </c>
      <c r="AE7643" s="3" t="s">
        <v>47</v>
      </c>
      <c r="AF7643" s="3" t="s">
        <v>47</v>
      </c>
      <c r="AG7643" s="3" t="s">
        <v>47</v>
      </c>
      <c r="AH7643" s="3" t="s">
        <v>47</v>
      </c>
      <c r="AI7643" s="3" t="s">
        <v>47</v>
      </c>
      <c r="AK7643" s="3" t="s">
        <v>47</v>
      </c>
      <c r="AL7643" s="3" t="s">
        <v>47</v>
      </c>
      <c r="AM7643" s="3" t="s">
        <v>47</v>
      </c>
      <c r="AN7643" s="3" t="s">
        <v>47</v>
      </c>
      <c r="AU7643" s="3">
        <v>0</v>
      </c>
      <c r="AV7643" s="3">
        <v>16</v>
      </c>
      <c r="AW7643" s="3">
        <v>1</v>
      </c>
      <c r="AX7643" s="3">
        <v>16</v>
      </c>
      <c r="AY7643" s="3">
        <v>100</v>
      </c>
      <c r="AZ7643" s="6" t="str">
        <f t="shared" si="837"/>
        <v>4141.2</v>
      </c>
      <c r="BC7643" s="12" t="s">
        <v>20039</v>
      </c>
      <c r="BJ7643" s="12">
        <f t="shared" si="838"/>
        <v>0</v>
      </c>
      <c r="BK7643" s="12">
        <f t="shared" si="839"/>
        <v>0</v>
      </c>
      <c r="CQ7643" s="3" t="str">
        <f>CONCATENATE(baseURL!$A$1,baseURL!$B$1,baseURL!$C$1,".",C7643,".",L7643,".pkl&amp;seq=",BC7643)</f>
        <v>http://proteomics.broadinstitute.org/millscripts/viewfeed.pl?side=xl&amp;cycle=1&amp;fixedMods=iaaC&amp;file=msdataSM/iPRG2012_nd/cpick_in/iPRG2012_nd.4141.2.3.pkl&amp;seq=NLKTLAETLAEELLNAAK</v>
      </c>
    </row>
    <row r="7644" spans="1:95" x14ac:dyDescent="0.2">
      <c r="A7644" s="3">
        <v>5473</v>
      </c>
      <c r="B7644" s="2" t="s">
        <v>20040</v>
      </c>
      <c r="C7644" s="2" t="s">
        <v>20003</v>
      </c>
      <c r="D7644" s="3">
        <v>17820</v>
      </c>
      <c r="E7644" s="3">
        <v>17804</v>
      </c>
      <c r="F7644" s="3">
        <v>86965</v>
      </c>
      <c r="G7644" s="3">
        <v>21944</v>
      </c>
      <c r="H7644" s="3">
        <v>75.445499999999996</v>
      </c>
      <c r="I7644" s="30">
        <v>684.40845999999999</v>
      </c>
      <c r="J7644" s="30">
        <v>684.40705700000001</v>
      </c>
      <c r="K7644" s="30">
        <v>1.4E-3</v>
      </c>
      <c r="L7644" s="3">
        <v>3</v>
      </c>
      <c r="M7644" s="3">
        <v>3</v>
      </c>
      <c r="N7644" s="10">
        <f t="shared" si="833"/>
        <v>1</v>
      </c>
      <c r="O7644" s="35">
        <v>3</v>
      </c>
      <c r="P7644" s="17"/>
      <c r="Q7644" s="40">
        <v>2051.2011699999998</v>
      </c>
      <c r="R7644" s="40">
        <v>684.40524000000005</v>
      </c>
      <c r="S7644" s="18">
        <f t="shared" si="834"/>
        <v>4.7048149425946049</v>
      </c>
      <c r="T7644" s="18">
        <f t="shared" si="835"/>
        <v>2.6548598604534202</v>
      </c>
      <c r="U7644" s="18">
        <f t="shared" si="836"/>
        <v>2.4254636038462078</v>
      </c>
      <c r="V7644" s="30">
        <v>684.40689999999995</v>
      </c>
      <c r="W7644" s="3" t="s">
        <v>47</v>
      </c>
      <c r="X7644" s="3" t="s">
        <v>47</v>
      </c>
      <c r="Y7644" s="3" t="s">
        <v>47</v>
      </c>
      <c r="Z7644" s="3" t="s">
        <v>47</v>
      </c>
      <c r="AA7644" s="3" t="s">
        <v>47</v>
      </c>
      <c r="AB7644" s="12" t="s">
        <v>47</v>
      </c>
      <c r="AC7644" s="3" t="s">
        <v>47</v>
      </c>
      <c r="AD7644" s="3" t="s">
        <v>47</v>
      </c>
      <c r="AE7644" s="3" t="s">
        <v>47</v>
      </c>
      <c r="AF7644" s="3" t="s">
        <v>47</v>
      </c>
      <c r="AG7644" s="3" t="s">
        <v>47</v>
      </c>
      <c r="AH7644" s="3" t="s">
        <v>47</v>
      </c>
      <c r="AI7644" s="3" t="s">
        <v>47</v>
      </c>
      <c r="AJ7644" s="3" t="s">
        <v>47</v>
      </c>
      <c r="AK7644" s="3" t="s">
        <v>47</v>
      </c>
      <c r="AL7644" s="3" t="s">
        <v>47</v>
      </c>
      <c r="AM7644" s="3" t="s">
        <v>47</v>
      </c>
      <c r="AU7644" s="3">
        <v>0</v>
      </c>
      <c r="AV7644" s="3">
        <v>17</v>
      </c>
      <c r="AW7644" s="3">
        <v>1</v>
      </c>
      <c r="AX7644" s="3">
        <v>17</v>
      </c>
      <c r="AY7644" s="3">
        <v>100</v>
      </c>
      <c r="AZ7644" s="6" t="str">
        <f t="shared" si="837"/>
        <v>4141.3</v>
      </c>
      <c r="BC7644" s="12" t="s">
        <v>20041</v>
      </c>
      <c r="BJ7644" s="12">
        <f t="shared" si="838"/>
        <v>0</v>
      </c>
      <c r="BK7644" s="12">
        <f t="shared" si="839"/>
        <v>0</v>
      </c>
      <c r="CQ7644" s="3" t="str">
        <f>CONCATENATE(baseURL!$A$1,baseURL!$B$1,baseURL!$C$1,".",C7644,".",L7644,".pkl&amp;seq=",BC7644)</f>
        <v>http://proteomics.broadinstitute.org/millscripts/viewfeed.pl?side=xl&amp;cycle=1&amp;fixedMods=iaaC&amp;file=msdataSM/iPRG2012_nd/cpick_in/iPRG2012_nd.4141.3.3.pkl&amp;seq=QALNLGQVVLTPLTFALPR</v>
      </c>
    </row>
    <row r="7645" spans="1:95" x14ac:dyDescent="0.2">
      <c r="A7645" s="3">
        <v>5818</v>
      </c>
      <c r="B7645" s="2" t="s">
        <v>20042</v>
      </c>
      <c r="C7645" s="2" t="s">
        <v>20008</v>
      </c>
      <c r="D7645" s="3">
        <v>17823</v>
      </c>
      <c r="E7645" s="3">
        <v>17807</v>
      </c>
      <c r="F7645" s="3">
        <v>86968</v>
      </c>
      <c r="G7645" s="3">
        <v>21947</v>
      </c>
      <c r="H7645" s="3">
        <v>75.447999999999993</v>
      </c>
      <c r="I7645" s="30">
        <v>805.11197000000004</v>
      </c>
      <c r="J7645" s="30">
        <v>805.11013649999995</v>
      </c>
      <c r="K7645" s="30">
        <v>1.83E-3</v>
      </c>
      <c r="L7645" s="3">
        <v>3</v>
      </c>
      <c r="M7645" s="3">
        <v>3</v>
      </c>
      <c r="N7645" s="10">
        <f t="shared" si="833"/>
        <v>1</v>
      </c>
      <c r="O7645" s="35">
        <v>3</v>
      </c>
      <c r="P7645" s="17"/>
      <c r="Q7645" s="40">
        <v>2413.3125700000001</v>
      </c>
      <c r="R7645" s="40">
        <v>805.10904000000005</v>
      </c>
      <c r="S7645" s="18">
        <f t="shared" si="834"/>
        <v>3.6392586027752283</v>
      </c>
      <c r="T7645" s="18">
        <f t="shared" si="835"/>
        <v>1.3619273234135394</v>
      </c>
      <c r="U7645" s="18">
        <f t="shared" si="836"/>
        <v>1.4407986276162696</v>
      </c>
      <c r="V7645" s="30">
        <v>805.11019999999996</v>
      </c>
      <c r="W7645" s="3" t="s">
        <v>47</v>
      </c>
      <c r="X7645" s="3" t="s">
        <v>47</v>
      </c>
      <c r="Y7645" s="3" t="s">
        <v>47</v>
      </c>
      <c r="Z7645" s="3" t="s">
        <v>47</v>
      </c>
      <c r="AA7645" s="3" t="s">
        <v>47</v>
      </c>
      <c r="AB7645" s="12" t="s">
        <v>47</v>
      </c>
      <c r="AC7645" s="3" t="s">
        <v>47</v>
      </c>
      <c r="AD7645" s="3" t="s">
        <v>47</v>
      </c>
      <c r="AE7645" s="3" t="s">
        <v>47</v>
      </c>
      <c r="AF7645" s="3" t="s">
        <v>47</v>
      </c>
      <c r="AG7645" s="3" t="s">
        <v>47</v>
      </c>
      <c r="AI7645" s="3" t="s">
        <v>47</v>
      </c>
      <c r="AJ7645" s="3" t="s">
        <v>47</v>
      </c>
      <c r="AK7645" s="3" t="s">
        <v>47</v>
      </c>
      <c r="AL7645" s="3" t="s">
        <v>47</v>
      </c>
      <c r="AM7645" s="3" t="s">
        <v>47</v>
      </c>
      <c r="AN7645" s="3" t="s">
        <v>47</v>
      </c>
      <c r="AU7645" s="3">
        <v>0</v>
      </c>
      <c r="AV7645" s="3">
        <v>17</v>
      </c>
      <c r="AW7645" s="3">
        <v>1</v>
      </c>
      <c r="AX7645" s="3">
        <v>17</v>
      </c>
      <c r="AY7645" s="3">
        <v>100</v>
      </c>
      <c r="AZ7645" s="6" t="str">
        <f t="shared" si="837"/>
        <v>4141.6</v>
      </c>
      <c r="BC7645" s="12" t="s">
        <v>20043</v>
      </c>
      <c r="BJ7645" s="12">
        <f t="shared" si="838"/>
        <v>0</v>
      </c>
      <c r="BK7645" s="12">
        <f t="shared" si="839"/>
        <v>0</v>
      </c>
      <c r="CQ7645" s="3" t="str">
        <f>CONCATENATE(baseURL!$A$1,baseURL!$B$1,baseURL!$C$1,".",C7645,".",L7645,".pkl&amp;seq=",BC7645)</f>
        <v>http://proteomics.broadinstitute.org/millscripts/viewfeed.pl?side=xl&amp;cycle=1&amp;fixedMods=iaaC&amp;file=msdataSM/iPRG2012_nd/cpick_in/iPRG2012_nd.4141.6.3.pkl&amp;seq=LLTLTNAANVPVENLWADLFAK</v>
      </c>
    </row>
    <row r="7646" spans="1:95" x14ac:dyDescent="0.2">
      <c r="A7646" s="3">
        <v>2829</v>
      </c>
      <c r="B7646" s="2" t="s">
        <v>20044</v>
      </c>
      <c r="C7646" s="2" t="s">
        <v>20011</v>
      </c>
      <c r="D7646" s="3">
        <v>17824</v>
      </c>
      <c r="E7646" s="3">
        <v>17808</v>
      </c>
      <c r="F7646" s="3">
        <v>86969</v>
      </c>
      <c r="G7646" s="3">
        <v>21948</v>
      </c>
      <c r="H7646" s="3">
        <v>75.448899999999995</v>
      </c>
      <c r="I7646" s="30">
        <v>809.76608999999996</v>
      </c>
      <c r="J7646" s="30">
        <v>809.76572639999995</v>
      </c>
      <c r="K7646" s="30">
        <v>3.6000000000000002E-4</v>
      </c>
      <c r="L7646" s="3">
        <v>3</v>
      </c>
      <c r="M7646" s="3">
        <v>3</v>
      </c>
      <c r="N7646" s="10">
        <f t="shared" si="833"/>
        <v>1</v>
      </c>
      <c r="O7646" s="35">
        <v>3</v>
      </c>
      <c r="P7646" s="17"/>
      <c r="Q7646" s="40">
        <v>2427.2765800000002</v>
      </c>
      <c r="R7646" s="40">
        <v>809.76370999999995</v>
      </c>
      <c r="S7646" s="18">
        <f t="shared" si="834"/>
        <v>2.9391289960579736</v>
      </c>
      <c r="T7646" s="18">
        <f t="shared" si="835"/>
        <v>2.4901091208474257</v>
      </c>
      <c r="U7646" s="18">
        <f t="shared" si="836"/>
        <v>2.5809998327370569</v>
      </c>
      <c r="V7646" s="30">
        <v>809.76580000000001</v>
      </c>
      <c r="W7646" s="3" t="s">
        <v>47</v>
      </c>
      <c r="Z7646" s="3" t="s">
        <v>47</v>
      </c>
      <c r="AA7646" s="3" t="s">
        <v>47</v>
      </c>
      <c r="AB7646" s="12" t="s">
        <v>47</v>
      </c>
      <c r="AC7646" s="3" t="s">
        <v>47</v>
      </c>
      <c r="AD7646" s="3" t="s">
        <v>47</v>
      </c>
      <c r="AE7646" s="3" t="s">
        <v>47</v>
      </c>
      <c r="AF7646" s="3" t="s">
        <v>47</v>
      </c>
      <c r="AG7646" s="3" t="s">
        <v>48</v>
      </c>
      <c r="AI7646" s="3" t="s">
        <v>47</v>
      </c>
      <c r="AK7646" s="3" t="s">
        <v>47</v>
      </c>
      <c r="AL7646" s="3" t="s">
        <v>48</v>
      </c>
      <c r="AU7646" s="3">
        <v>0</v>
      </c>
      <c r="AV7646" s="3">
        <v>10</v>
      </c>
      <c r="AW7646" s="3">
        <v>1</v>
      </c>
      <c r="AX7646" s="3">
        <v>10</v>
      </c>
      <c r="AY7646" s="3">
        <v>100</v>
      </c>
      <c r="AZ7646" s="6" t="str">
        <f t="shared" si="837"/>
        <v>4141.7</v>
      </c>
      <c r="BC7646" s="12" t="s">
        <v>20045</v>
      </c>
      <c r="BJ7646" s="12">
        <f t="shared" si="838"/>
        <v>0</v>
      </c>
      <c r="BK7646" s="12">
        <f t="shared" si="839"/>
        <v>0</v>
      </c>
      <c r="CQ7646" s="3" t="str">
        <f>CONCATENATE(baseURL!$A$1,baseURL!$B$1,baseURL!$C$1,".",C7646,".",L7646,".pkl&amp;seq=",BC7646)</f>
        <v>http://proteomics.broadinstitute.org/millscripts/viewfeed.pl?side=xl&amp;cycle=1&amp;fixedMods=iaaC&amp;file=msdataSM/iPRG2012_nd/cpick_in/iPRG2012_nd.4141.7.3.pkl&amp;seq=TLGHSVQSPDDTVKLLTELFNL</v>
      </c>
    </row>
    <row r="7647" spans="1:95" x14ac:dyDescent="0.2">
      <c r="A7647" s="3">
        <v>5627</v>
      </c>
      <c r="B7647" s="2" t="s">
        <v>20046</v>
      </c>
      <c r="C7647" s="2" t="s">
        <v>20014</v>
      </c>
      <c r="D7647" s="3">
        <v>17825</v>
      </c>
      <c r="E7647" s="3">
        <v>17809</v>
      </c>
      <c r="F7647" s="3">
        <v>86970</v>
      </c>
      <c r="G7647" s="3">
        <v>21949</v>
      </c>
      <c r="H7647" s="3">
        <v>75.449700000000007</v>
      </c>
      <c r="I7647" s="30">
        <v>821.40216999999996</v>
      </c>
      <c r="J7647" s="30">
        <v>821.39283150000006</v>
      </c>
      <c r="K7647" s="30">
        <v>9.3399999999999993E-3</v>
      </c>
      <c r="L7647" s="3">
        <v>3</v>
      </c>
      <c r="M7647" s="3">
        <v>3</v>
      </c>
      <c r="N7647" s="10">
        <f t="shared" si="833"/>
        <v>1</v>
      </c>
      <c r="O7647" s="35">
        <v>3</v>
      </c>
      <c r="P7647" s="17"/>
      <c r="Q7647" s="40">
        <v>2462.1584400000002</v>
      </c>
      <c r="R7647" s="40">
        <v>821.39099999999996</v>
      </c>
      <c r="S7647" s="18">
        <f t="shared" si="834"/>
        <v>13.598882870633837</v>
      </c>
      <c r="T7647" s="18">
        <f t="shared" si="835"/>
        <v>2.2297541610437794</v>
      </c>
      <c r="U7647" s="18">
        <f t="shared" si="836"/>
        <v>2.3131492798088793</v>
      </c>
      <c r="V7647" s="30">
        <v>821.39290000000005</v>
      </c>
      <c r="W7647" s="3" t="s">
        <v>47</v>
      </c>
      <c r="X7647" s="3" t="s">
        <v>47</v>
      </c>
      <c r="Y7647" s="3" t="s">
        <v>47</v>
      </c>
      <c r="Z7647" s="3" t="s">
        <v>47</v>
      </c>
      <c r="AA7647" s="3" t="s">
        <v>47</v>
      </c>
      <c r="AB7647" s="12" t="s">
        <v>47</v>
      </c>
      <c r="AC7647" s="3" t="s">
        <v>47</v>
      </c>
      <c r="AD7647" s="3" t="s">
        <v>47</v>
      </c>
      <c r="AE7647" s="3" t="s">
        <v>47</v>
      </c>
      <c r="AF7647" s="3" t="s">
        <v>47</v>
      </c>
      <c r="AG7647" s="3" t="s">
        <v>52</v>
      </c>
      <c r="AH7647" s="3" t="s">
        <v>47</v>
      </c>
      <c r="AI7647" s="3" t="s">
        <v>47</v>
      </c>
      <c r="AJ7647" s="3" t="s">
        <v>47</v>
      </c>
      <c r="AK7647" s="3" t="s">
        <v>47</v>
      </c>
      <c r="AL7647" s="3" t="s">
        <v>47</v>
      </c>
      <c r="AM7647" s="3" t="s">
        <v>47</v>
      </c>
      <c r="AO7647" s="3" t="s">
        <v>52</v>
      </c>
      <c r="AU7647" s="3">
        <v>0</v>
      </c>
      <c r="AV7647" s="3">
        <v>16</v>
      </c>
      <c r="AW7647" s="3">
        <v>1</v>
      </c>
      <c r="AX7647" s="3">
        <v>16</v>
      </c>
      <c r="AY7647" s="3">
        <v>100</v>
      </c>
      <c r="AZ7647" s="6" t="str">
        <f t="shared" si="837"/>
        <v>4141.8</v>
      </c>
      <c r="BC7647" s="12" t="s">
        <v>20047</v>
      </c>
      <c r="BJ7647" s="12">
        <f t="shared" si="838"/>
        <v>0</v>
      </c>
      <c r="BK7647" s="12">
        <f t="shared" si="839"/>
        <v>0</v>
      </c>
      <c r="CQ7647" s="3" t="str">
        <f>CONCATENATE(baseURL!$A$1,baseURL!$B$1,baseURL!$C$1,".",C7647,".",L7647,".pkl&amp;seq=",BC7647)</f>
        <v>http://proteomics.broadinstitute.org/millscripts/viewfeed.pl?side=xl&amp;cycle=1&amp;fixedMods=iaaC&amp;file=msdataSM/iPRG2012_nd/cpick_in/iPRG2012_nd.4141.8.3.pkl&amp;seq=YNEFLLAYEAGDMLEWLQEK</v>
      </c>
    </row>
    <row r="7648" spans="1:95" x14ac:dyDescent="0.2">
      <c r="A7648" s="3">
        <v>1646</v>
      </c>
      <c r="B7648" s="2" t="s">
        <v>20048</v>
      </c>
      <c r="C7648" s="2" t="s">
        <v>20049</v>
      </c>
      <c r="D7648" s="3">
        <v>17849</v>
      </c>
      <c r="E7648" s="3">
        <v>17833</v>
      </c>
      <c r="F7648" s="3">
        <v>86995</v>
      </c>
      <c r="G7648" s="3">
        <v>21974</v>
      </c>
      <c r="H7648" s="3">
        <v>75.4773</v>
      </c>
      <c r="I7648" s="30">
        <v>955.44510000000002</v>
      </c>
      <c r="J7648" s="30">
        <v>955.44622079999999</v>
      </c>
      <c r="K7648" s="30">
        <v>-1.1199999999999999E-3</v>
      </c>
      <c r="L7648" s="3">
        <v>3</v>
      </c>
      <c r="M7648" s="3">
        <v>3</v>
      </c>
      <c r="N7648" s="10">
        <f t="shared" si="833"/>
        <v>1</v>
      </c>
      <c r="O7648" s="35">
        <v>3</v>
      </c>
      <c r="Q7648" s="40">
        <v>2864.3018299999999</v>
      </c>
      <c r="R7648" s="40">
        <v>955.43879000000004</v>
      </c>
      <c r="S7648" s="18">
        <f t="shared" si="834"/>
        <v>6.6042953939361606</v>
      </c>
      <c r="T7648" s="18">
        <f t="shared" si="835"/>
        <v>7.7773689719588281</v>
      </c>
      <c r="U7648" s="18">
        <f t="shared" si="836"/>
        <v>7.7555988698514007</v>
      </c>
      <c r="V7648" s="30">
        <v>955.44619999999998</v>
      </c>
      <c r="X7648" s="3" t="s">
        <v>47</v>
      </c>
      <c r="Y7648" s="3" t="s">
        <v>47</v>
      </c>
      <c r="Z7648" s="3" t="s">
        <v>52</v>
      </c>
      <c r="AA7648" s="3" t="s">
        <v>47</v>
      </c>
      <c r="AD7648" s="3" t="s">
        <v>47</v>
      </c>
      <c r="AG7648" s="3" t="s">
        <v>52</v>
      </c>
      <c r="AK7648" s="3" t="s">
        <v>48</v>
      </c>
      <c r="AL7648" s="3" t="s">
        <v>52</v>
      </c>
      <c r="AO7648" s="3" t="s">
        <v>47</v>
      </c>
      <c r="AU7648" s="3">
        <v>0</v>
      </c>
      <c r="AV7648" s="3">
        <v>5</v>
      </c>
      <c r="AW7648" s="3">
        <v>2</v>
      </c>
      <c r="AX7648" s="3">
        <v>4</v>
      </c>
      <c r="AY7648" s="3">
        <v>80</v>
      </c>
      <c r="AZ7648" s="6" t="str">
        <f t="shared" si="837"/>
        <v>4142.12</v>
      </c>
      <c r="BC7648" s="12" t="s">
        <v>20050</v>
      </c>
      <c r="BI7648" s="12" t="s">
        <v>594</v>
      </c>
      <c r="BJ7648" s="12">
        <f t="shared" si="838"/>
        <v>0</v>
      </c>
      <c r="BK7648" s="12">
        <f t="shared" si="839"/>
        <v>1</v>
      </c>
      <c r="BR7648" s="3" t="s">
        <v>594</v>
      </c>
      <c r="BZ7648" s="3" t="s">
        <v>20051</v>
      </c>
      <c r="CQ7648" s="3" t="str">
        <f>CONCATENATE(baseURL!$A$1,baseURL!$B$1,baseURL!$C$1,".",C7648,".",L7648,".pkl&amp;seq=",BC7648,"&amp;varMods=ReducedCys-C")</f>
        <v>http://proteomics.broadinstitute.org/millscripts/viewfeed.pl?side=xl&amp;cycle=1&amp;fixedMods=iaaC&amp;file=msdataSM/iPRG2012_nd/cpick_in/iPRG2012_nd.4142.12.3.pkl&amp;seq=NFEMcQEFEQNASTFLQWLLETR&amp;varMods=ReducedCys-C</v>
      </c>
    </row>
    <row r="7649" spans="1:104" x14ac:dyDescent="0.2">
      <c r="A7649" s="3">
        <v>7786</v>
      </c>
      <c r="B7649" s="2" t="s">
        <v>20052</v>
      </c>
      <c r="C7649" s="2" t="s">
        <v>20021</v>
      </c>
      <c r="D7649" s="3">
        <v>17850</v>
      </c>
      <c r="E7649" s="3">
        <v>17834</v>
      </c>
      <c r="F7649" s="3">
        <v>86996</v>
      </c>
      <c r="G7649" s="3">
        <v>21975</v>
      </c>
      <c r="H7649" s="3">
        <v>75.478099999999998</v>
      </c>
      <c r="I7649" s="30">
        <v>956.51180999999997</v>
      </c>
      <c r="J7649" s="30">
        <v>956.51318070000002</v>
      </c>
      <c r="K7649" s="30">
        <v>-1.3699999999999999E-3</v>
      </c>
      <c r="L7649" s="3">
        <v>2</v>
      </c>
      <c r="M7649" s="3">
        <v>2</v>
      </c>
      <c r="N7649" s="10">
        <f t="shared" si="833"/>
        <v>1</v>
      </c>
      <c r="O7649" s="35">
        <v>2</v>
      </c>
      <c r="P7649" s="11"/>
      <c r="Q7649" s="40">
        <v>1912.0273500000001</v>
      </c>
      <c r="R7649" s="37">
        <v>956.51730999999995</v>
      </c>
      <c r="S7649" s="18">
        <f t="shared" si="834"/>
        <v>-5.7500266252198085</v>
      </c>
      <c r="T7649" s="18">
        <f t="shared" si="835"/>
        <v>-4.317015444217513</v>
      </c>
      <c r="U7649" s="18">
        <f t="shared" si="836"/>
        <v>-4.2968380780989213</v>
      </c>
      <c r="V7649" s="30">
        <v>956.51319999999998</v>
      </c>
      <c r="X7649" s="3" t="s">
        <v>65</v>
      </c>
      <c r="Y7649" s="3" t="s">
        <v>47</v>
      </c>
      <c r="Z7649" s="3" t="s">
        <v>52</v>
      </c>
      <c r="AA7649" s="3" t="s">
        <v>47</v>
      </c>
      <c r="AB7649" s="12" t="s">
        <v>52</v>
      </c>
      <c r="AC7649" s="3" t="s">
        <v>52</v>
      </c>
      <c r="AE7649" s="3" t="s">
        <v>47</v>
      </c>
      <c r="AG7649" s="3" t="s">
        <v>48</v>
      </c>
      <c r="AH7649" s="3" t="s">
        <v>52</v>
      </c>
      <c r="AI7649" s="3" t="s">
        <v>47</v>
      </c>
      <c r="AJ7649" s="3" t="s">
        <v>48</v>
      </c>
      <c r="AM7649" s="3" t="s">
        <v>47</v>
      </c>
      <c r="AO7649" s="3" t="s">
        <v>47</v>
      </c>
      <c r="AQ7649" s="3" t="s">
        <v>47</v>
      </c>
      <c r="AU7649" s="3">
        <v>1</v>
      </c>
      <c r="AV7649" s="3">
        <v>7</v>
      </c>
      <c r="AW7649" s="3">
        <v>2</v>
      </c>
      <c r="AX7649" s="3">
        <v>5</v>
      </c>
      <c r="AY7649" s="3">
        <v>71.430000000000007</v>
      </c>
      <c r="AZ7649" s="6" t="str">
        <f t="shared" si="837"/>
        <v>4142.13</v>
      </c>
      <c r="BB7649" s="12" t="s">
        <v>19900</v>
      </c>
      <c r="BC7649" s="12" t="s">
        <v>19410</v>
      </c>
      <c r="BJ7649" s="12">
        <f t="shared" si="838"/>
        <v>0</v>
      </c>
      <c r="BK7649" s="12">
        <f t="shared" si="839"/>
        <v>0</v>
      </c>
      <c r="BP7649" s="3" t="s">
        <v>54</v>
      </c>
      <c r="BR7649" s="3" t="s">
        <v>54</v>
      </c>
      <c r="BT7649" s="3" t="s">
        <v>20053</v>
      </c>
      <c r="CE7649" s="3" t="s">
        <v>20054</v>
      </c>
      <c r="CI7649" s="3" t="s">
        <v>20054</v>
      </c>
      <c r="CQ7649" s="3" t="str">
        <f>CONCATENATE(baseURL!$A$1,baseURL!$B$1,"+Carbamyl",baseURL!$C$1,".",C7649,".",L7649,".pkl&amp;seq=",BC7649,"&amp;varMods=Deamidated-N")</f>
        <v>http://proteomics.broadinstitute.org/millscripts/viewfeed.pl?side=xl&amp;cycle=1&amp;fixedMods=iaaC+Carbamyl&amp;file=msdataSM/iPRG2012_nd/cpick_in/iPRG2012_nd.4142.13.2.pkl&amp;seq=LVDLGDNLEDALLLDLK&amp;varMods=Deamidated-N</v>
      </c>
    </row>
    <row r="7650" spans="1:104" x14ac:dyDescent="0.2">
      <c r="A7650" s="3">
        <v>7787</v>
      </c>
      <c r="B7650" s="2" t="s">
        <v>20055</v>
      </c>
      <c r="C7650" s="2" t="s">
        <v>20056</v>
      </c>
      <c r="D7650" s="3">
        <v>17842</v>
      </c>
      <c r="E7650" s="3">
        <v>17826</v>
      </c>
      <c r="F7650" s="3">
        <v>86988</v>
      </c>
      <c r="G7650" s="3">
        <v>21967</v>
      </c>
      <c r="H7650" s="3">
        <v>75.471500000000006</v>
      </c>
      <c r="I7650" s="30">
        <v>790.43038999999999</v>
      </c>
      <c r="J7650" s="30">
        <v>790.43698740000002</v>
      </c>
      <c r="K7650" s="30">
        <v>-6.6E-3</v>
      </c>
      <c r="L7650" s="3">
        <v>3</v>
      </c>
      <c r="M7650" s="3">
        <v>3</v>
      </c>
      <c r="N7650" s="26">
        <f t="shared" si="833"/>
        <v>1</v>
      </c>
      <c r="O7650" s="36">
        <v>3</v>
      </c>
      <c r="P7650" s="15"/>
      <c r="Q7650" s="41">
        <v>2369.2670800000001</v>
      </c>
      <c r="R7650" s="41">
        <v>790.42720999999995</v>
      </c>
      <c r="S7650" s="27">
        <f t="shared" si="834"/>
        <v>4.0231408532140964</v>
      </c>
      <c r="T7650" s="27">
        <f t="shared" si="835"/>
        <v>12.369766471064972</v>
      </c>
      <c r="U7650" s="27">
        <f t="shared" si="836"/>
        <v>3.4032229229932676</v>
      </c>
      <c r="V7650" s="30">
        <v>790.42989999999998</v>
      </c>
      <c r="X7650" s="3" t="s">
        <v>65</v>
      </c>
      <c r="Y7650" s="3" t="s">
        <v>47</v>
      </c>
      <c r="AA7650" s="3" t="s">
        <v>47</v>
      </c>
      <c r="AC7650" s="3" t="s">
        <v>48</v>
      </c>
      <c r="AE7650" s="3" t="s">
        <v>47</v>
      </c>
      <c r="AF7650" s="3" t="s">
        <v>65</v>
      </c>
      <c r="AG7650" s="3" t="s">
        <v>47</v>
      </c>
      <c r="AH7650" s="3" t="s">
        <v>52</v>
      </c>
      <c r="AL7650" s="3" t="s">
        <v>52</v>
      </c>
      <c r="AM7650" s="3" t="s">
        <v>47</v>
      </c>
      <c r="AO7650" s="3" t="s">
        <v>47</v>
      </c>
      <c r="AU7650" s="3">
        <v>2</v>
      </c>
      <c r="AV7650" s="3">
        <v>6</v>
      </c>
      <c r="AW7650" s="3">
        <v>2</v>
      </c>
      <c r="AX7650" s="3">
        <v>5</v>
      </c>
      <c r="AY7650" s="3">
        <v>83.33</v>
      </c>
      <c r="AZ7650" s="6" t="str">
        <f t="shared" si="837"/>
        <v>4142.5</v>
      </c>
      <c r="BA7650" s="15"/>
      <c r="BB7650" s="12" t="s">
        <v>19900</v>
      </c>
      <c r="BC7650" s="12" t="s">
        <v>20057</v>
      </c>
      <c r="BJ7650" s="12">
        <f t="shared" si="838"/>
        <v>0</v>
      </c>
      <c r="BK7650" s="12">
        <f t="shared" si="839"/>
        <v>0</v>
      </c>
      <c r="BT7650" s="3" t="s">
        <v>20058</v>
      </c>
      <c r="CB7650" s="3" t="s">
        <v>20059</v>
      </c>
      <c r="CI7650" s="3" t="s">
        <v>20060</v>
      </c>
      <c r="CQ7650" s="3" t="str">
        <f>CONCATENATE(baseURL!$A$1,baseURL!$B$1,"+Carbamyl",baseURL!$C$1,".",C7650,".",L7650,".pkl&amp;seq=",BC7650)</f>
        <v>http://proteomics.broadinstitute.org/millscripts/viewfeed.pl?side=xl&amp;cycle=1&amp;fixedMods=iaaC+Carbamyl&amp;file=msdataSM/iPRG2012_nd/cpick_in/iPRG2012_nd.4142.5.3.pkl&amp;seq=GTVLLDLQETSLAGVANQLLDR</v>
      </c>
    </row>
    <row r="7651" spans="1:104" x14ac:dyDescent="0.2">
      <c r="A7651" s="3">
        <v>1627</v>
      </c>
      <c r="B7651" s="2" t="s">
        <v>20061</v>
      </c>
      <c r="C7651" s="2" t="s">
        <v>20042</v>
      </c>
      <c r="D7651" s="3">
        <v>17844</v>
      </c>
      <c r="E7651" s="3">
        <v>17828</v>
      </c>
      <c r="F7651" s="3">
        <v>86990</v>
      </c>
      <c r="G7651" s="3">
        <v>21969</v>
      </c>
      <c r="H7651" s="3">
        <v>75.473100000000002</v>
      </c>
      <c r="I7651" s="30">
        <v>824.52558999999997</v>
      </c>
      <c r="J7651" s="30">
        <v>824.51538370000003</v>
      </c>
      <c r="K7651" s="30">
        <v>1.021E-2</v>
      </c>
      <c r="L7651" s="3">
        <v>2</v>
      </c>
      <c r="M7651" s="3">
        <v>2</v>
      </c>
      <c r="N7651" s="10">
        <f t="shared" si="833"/>
        <v>1</v>
      </c>
      <c r="O7651" s="35">
        <v>2</v>
      </c>
      <c r="P7651" s="17"/>
      <c r="Q7651" s="40">
        <v>1648.0407600000001</v>
      </c>
      <c r="R7651" s="40">
        <v>824.52401999999995</v>
      </c>
      <c r="S7651" s="18">
        <f t="shared" si="834"/>
        <v>1.9041288815517714</v>
      </c>
      <c r="T7651" s="18">
        <f t="shared" si="835"/>
        <v>-10.474285515564475</v>
      </c>
      <c r="U7651" s="18">
        <f t="shared" si="836"/>
        <v>-10.454516534219074</v>
      </c>
      <c r="V7651" s="30">
        <v>824.5154</v>
      </c>
      <c r="X7651" s="3" t="s">
        <v>47</v>
      </c>
      <c r="Y7651" s="3" t="s">
        <v>47</v>
      </c>
      <c r="Z7651" s="3" t="s">
        <v>47</v>
      </c>
      <c r="AA7651" s="3" t="s">
        <v>47</v>
      </c>
      <c r="AB7651" s="12" t="s">
        <v>47</v>
      </c>
      <c r="AC7651" s="3" t="s">
        <v>47</v>
      </c>
      <c r="AD7651" s="3" t="s">
        <v>47</v>
      </c>
      <c r="AF7651" s="3" t="s">
        <v>47</v>
      </c>
      <c r="AG7651" s="3" t="s">
        <v>52</v>
      </c>
      <c r="AK7651" s="3" t="s">
        <v>52</v>
      </c>
      <c r="AL7651" s="3" t="s">
        <v>52</v>
      </c>
      <c r="AM7651" s="3" t="s">
        <v>47</v>
      </c>
      <c r="AU7651" s="3">
        <v>0</v>
      </c>
      <c r="AV7651" s="3">
        <v>9</v>
      </c>
      <c r="AW7651" s="3">
        <v>1</v>
      </c>
      <c r="AX7651" s="3">
        <v>9</v>
      </c>
      <c r="AY7651" s="3">
        <v>100</v>
      </c>
      <c r="AZ7651" s="6" t="str">
        <f t="shared" si="837"/>
        <v>4142.7</v>
      </c>
      <c r="BC7651" s="12" t="s">
        <v>20062</v>
      </c>
      <c r="BJ7651" s="12">
        <f t="shared" si="838"/>
        <v>0</v>
      </c>
      <c r="BK7651" s="12">
        <f t="shared" si="839"/>
        <v>0</v>
      </c>
      <c r="CQ7651" s="3" t="str">
        <f>CONCATENATE(baseURL!$A$1,baseURL!$B$1,baseURL!$C$1,".",C7651,".",L7651,".pkl&amp;seq=",BC7651)</f>
        <v>http://proteomics.broadinstitute.org/millscripts/viewfeed.pl?side=xl&amp;cycle=1&amp;fixedMods=iaaC&amp;file=msdataSM/iPRG2012_nd/cpick_in/iPRG2012_nd.4142.7.2.pkl&amp;seq=GALVGPDLAVLALVLVK</v>
      </c>
    </row>
    <row r="7652" spans="1:104" s="7" customFormat="1" x14ac:dyDescent="0.2">
      <c r="A7652" s="3">
        <v>7032</v>
      </c>
      <c r="B7652" s="2" t="s">
        <v>20063</v>
      </c>
      <c r="C7652" s="2" t="s">
        <v>20044</v>
      </c>
      <c r="D7652" s="3">
        <v>17845</v>
      </c>
      <c r="E7652" s="3">
        <v>17829</v>
      </c>
      <c r="F7652" s="3">
        <v>86991</v>
      </c>
      <c r="G7652" s="3">
        <v>21970</v>
      </c>
      <c r="H7652" s="3">
        <v>75.474000000000004</v>
      </c>
      <c r="I7652" s="30">
        <v>857.10368000000005</v>
      </c>
      <c r="J7652" s="30">
        <v>857.10072809999997</v>
      </c>
      <c r="K7652" s="30">
        <v>2.9499999999999999E-3</v>
      </c>
      <c r="L7652" s="3">
        <v>0</v>
      </c>
      <c r="M7652" s="3">
        <v>3</v>
      </c>
      <c r="N7652" s="10">
        <f t="shared" si="833"/>
        <v>1</v>
      </c>
      <c r="O7652" s="35">
        <v>3</v>
      </c>
      <c r="P7652" s="17"/>
      <c r="Q7652" s="40">
        <v>2569.2766999999999</v>
      </c>
      <c r="R7652" s="40">
        <v>857.09708000000001</v>
      </c>
      <c r="S7652" s="18">
        <f t="shared" si="834"/>
        <v>7.7004112533536659</v>
      </c>
      <c r="T7652" s="18">
        <f t="shared" si="835"/>
        <v>4.2563439837689803</v>
      </c>
      <c r="U7652" s="18">
        <f t="shared" si="836"/>
        <v>4.2235588994835052</v>
      </c>
      <c r="V7652" s="30">
        <v>857.10069999999996</v>
      </c>
      <c r="W7652" s="3"/>
      <c r="X7652" s="3"/>
      <c r="Y7652" s="3" t="s">
        <v>47</v>
      </c>
      <c r="Z7652" s="3" t="s">
        <v>47</v>
      </c>
      <c r="AA7652" s="3" t="s">
        <v>47</v>
      </c>
      <c r="AB7652" s="12" t="s">
        <v>48</v>
      </c>
      <c r="AC7652" s="3" t="s">
        <v>47</v>
      </c>
      <c r="AD7652" s="3" t="s">
        <v>47</v>
      </c>
      <c r="AE7652" s="3" t="s">
        <v>47</v>
      </c>
      <c r="AF7652" s="3" t="s">
        <v>47</v>
      </c>
      <c r="AG7652" s="3" t="s">
        <v>47</v>
      </c>
      <c r="AH7652" s="3"/>
      <c r="AI7652" s="3"/>
      <c r="AJ7652" s="3"/>
      <c r="AK7652" s="3" t="s">
        <v>48</v>
      </c>
      <c r="AL7652" s="3" t="s">
        <v>47</v>
      </c>
      <c r="AM7652" s="3" t="s">
        <v>47</v>
      </c>
      <c r="AN7652" s="3"/>
      <c r="AO7652" s="3" t="s">
        <v>48</v>
      </c>
      <c r="AP7652" s="3"/>
      <c r="AQ7652" s="3"/>
      <c r="AR7652" s="3"/>
      <c r="AS7652" s="3" t="s">
        <v>47</v>
      </c>
      <c r="AT7652" s="3"/>
      <c r="AU7652" s="3">
        <v>0</v>
      </c>
      <c r="AV7652" s="3">
        <v>11</v>
      </c>
      <c r="AW7652" s="3">
        <v>3</v>
      </c>
      <c r="AX7652" s="3">
        <v>9</v>
      </c>
      <c r="AY7652" s="3">
        <v>81.819999999999993</v>
      </c>
      <c r="AZ7652" s="6" t="str">
        <f t="shared" si="837"/>
        <v>4142.8</v>
      </c>
      <c r="BA7652" s="11"/>
      <c r="BB7652" s="12" t="s">
        <v>79</v>
      </c>
      <c r="BC7652" s="12" t="s">
        <v>20064</v>
      </c>
      <c r="BD7652" s="12"/>
      <c r="BE7652" s="12"/>
      <c r="BF7652" s="12"/>
      <c r="BG7652" s="12"/>
      <c r="BH7652" s="12"/>
      <c r="BI7652" s="12"/>
      <c r="BJ7652" s="12">
        <f t="shared" si="838"/>
        <v>0</v>
      </c>
      <c r="BK7652" s="12">
        <f t="shared" si="839"/>
        <v>0</v>
      </c>
      <c r="BL7652" s="3"/>
      <c r="BM7652" s="3"/>
      <c r="BN7652" s="3"/>
      <c r="BO7652" s="3"/>
      <c r="BP7652" s="3"/>
      <c r="BQ7652" s="3"/>
      <c r="BR7652" s="3"/>
      <c r="BS7652" s="3"/>
      <c r="BT7652" s="3"/>
      <c r="BU7652" s="3" t="s">
        <v>20065</v>
      </c>
      <c r="BV7652" s="3"/>
      <c r="BW7652" s="3"/>
      <c r="BX7652" s="3"/>
      <c r="BY7652" s="3"/>
      <c r="BZ7652" s="3"/>
      <c r="CA7652" s="3"/>
      <c r="CB7652" s="3"/>
      <c r="CC7652" s="3"/>
      <c r="CD7652" s="3"/>
      <c r="CE7652" s="3"/>
      <c r="CF7652" s="3"/>
      <c r="CG7652" s="3"/>
      <c r="CH7652" s="3"/>
      <c r="CI7652" s="3"/>
      <c r="CJ7652" s="3"/>
      <c r="CK7652" s="3"/>
      <c r="CL7652" s="3"/>
      <c r="CM7652" s="3"/>
      <c r="CN7652" s="3"/>
      <c r="CO7652" s="3" t="s">
        <v>20066</v>
      </c>
      <c r="CP7652" s="3"/>
      <c r="CQ7652" s="3" t="str">
        <f>CONCATENATE(baseURL!$A$1,baseURL!$B$1,"+Acetyl",baseURL!$C$1,".",C7652,".",L7652,".pkl&amp;seq=",BC7652)</f>
        <v>http://proteomics.broadinstitute.org/millscripts/viewfeed.pl?side=xl&amp;cycle=1&amp;fixedMods=iaaC+Acetyl&amp;file=msdataSM/iPRG2012_nd/cpick_in/iPRG2012_nd.4142.8.0.pkl&amp;seq=STESALSYAALLLADSELELSSEK</v>
      </c>
      <c r="CR7652" s="3"/>
      <c r="CS7652" s="3"/>
      <c r="CT7652" s="3"/>
      <c r="CU7652" s="3"/>
      <c r="CV7652" s="3"/>
      <c r="CW7652" s="3"/>
      <c r="CX7652" s="3"/>
      <c r="CY7652" s="3"/>
      <c r="CZ7652" s="3"/>
    </row>
    <row r="7653" spans="1:104" x14ac:dyDescent="0.2">
      <c r="A7653" s="3">
        <v>1390</v>
      </c>
      <c r="B7653" s="2" t="s">
        <v>20067</v>
      </c>
      <c r="C7653" s="2" t="s">
        <v>20068</v>
      </c>
      <c r="D7653" s="3">
        <v>17868</v>
      </c>
      <c r="E7653" s="3">
        <v>17852</v>
      </c>
      <c r="F7653" s="3">
        <v>87015</v>
      </c>
      <c r="G7653" s="3">
        <v>21994</v>
      </c>
      <c r="H7653" s="3">
        <v>75.508099999999999</v>
      </c>
      <c r="I7653" s="30">
        <v>1085.2148</v>
      </c>
      <c r="J7653" s="30">
        <v>1085.227541</v>
      </c>
      <c r="K7653" s="30">
        <v>-1.274E-2</v>
      </c>
      <c r="L7653" s="3">
        <v>3</v>
      </c>
      <c r="M7653" s="3">
        <v>3</v>
      </c>
      <c r="N7653" s="10">
        <f t="shared" si="833"/>
        <v>1</v>
      </c>
      <c r="O7653" s="35">
        <v>3</v>
      </c>
      <c r="P7653" s="17"/>
      <c r="Q7653" s="40">
        <v>3253.60943</v>
      </c>
      <c r="R7653" s="40">
        <v>1085.2079900000001</v>
      </c>
      <c r="S7653" s="18">
        <f t="shared" si="834"/>
        <v>6.2752947477463996</v>
      </c>
      <c r="T7653" s="18">
        <f t="shared" si="835"/>
        <v>18.015901265032955</v>
      </c>
      <c r="U7653" s="18">
        <f t="shared" si="836"/>
        <v>17.978120489008468</v>
      </c>
      <c r="V7653" s="30">
        <v>1085.2275</v>
      </c>
      <c r="X7653" s="3" t="s">
        <v>47</v>
      </c>
      <c r="Y7653" s="3" t="s">
        <v>47</v>
      </c>
      <c r="Z7653" s="3" t="s">
        <v>47</v>
      </c>
      <c r="AA7653" s="3" t="s">
        <v>47</v>
      </c>
      <c r="AB7653" s="12" t="s">
        <v>52</v>
      </c>
      <c r="AC7653" s="3" t="s">
        <v>52</v>
      </c>
      <c r="AF7653" s="3" t="s">
        <v>47</v>
      </c>
      <c r="AG7653" s="3" t="s">
        <v>47</v>
      </c>
      <c r="AK7653" s="3" t="s">
        <v>52</v>
      </c>
      <c r="AL7653" s="3" t="s">
        <v>52</v>
      </c>
      <c r="AM7653" s="3" t="s">
        <v>47</v>
      </c>
      <c r="AU7653" s="3">
        <v>0</v>
      </c>
      <c r="AV7653" s="3">
        <v>7</v>
      </c>
      <c r="AW7653" s="3">
        <v>1</v>
      </c>
      <c r="AX7653" s="3">
        <v>7</v>
      </c>
      <c r="AY7653" s="3">
        <v>100</v>
      </c>
      <c r="AZ7653" s="6" t="str">
        <f t="shared" si="837"/>
        <v>4143.11</v>
      </c>
      <c r="BC7653" s="12" t="s">
        <v>20069</v>
      </c>
      <c r="BJ7653" s="12">
        <f t="shared" si="838"/>
        <v>0</v>
      </c>
      <c r="BK7653" s="12">
        <f t="shared" si="839"/>
        <v>0</v>
      </c>
      <c r="CQ7653" s="3" t="str">
        <f>CONCATENATE(baseURL!$A$1,baseURL!$B$1,baseURL!$C$1,".",C7653,".",L7653,".pkl&amp;seq=",BC7653)</f>
        <v>http://proteomics.broadinstitute.org/millscripts/viewfeed.pl?side=xl&amp;cycle=1&amp;fixedMods=iaaC&amp;file=msdataSM/iPRG2012_nd/cpick_in/iPRG2012_nd.4143.11.3.pkl&amp;seq=MTQLMFETFNTPAMYVALQAVLSLYASGR</v>
      </c>
    </row>
    <row r="7654" spans="1:104" x14ac:dyDescent="0.2">
      <c r="A7654" s="3">
        <v>2392</v>
      </c>
      <c r="B7654" s="2" t="s">
        <v>20070</v>
      </c>
      <c r="C7654" s="2" t="s">
        <v>20071</v>
      </c>
      <c r="D7654" s="3">
        <v>17859</v>
      </c>
      <c r="E7654" s="3">
        <v>17843</v>
      </c>
      <c r="F7654" s="3">
        <v>87006</v>
      </c>
      <c r="G7654" s="3">
        <v>21985</v>
      </c>
      <c r="H7654" s="3">
        <v>75.493099999999998</v>
      </c>
      <c r="I7654" s="30">
        <v>636.35164999999995</v>
      </c>
      <c r="J7654" s="30">
        <v>636.35054950000006</v>
      </c>
      <c r="K7654" s="30">
        <v>1.1000000000000001E-3</v>
      </c>
      <c r="L7654" s="3">
        <v>2</v>
      </c>
      <c r="M7654" s="3">
        <v>2</v>
      </c>
      <c r="N7654" s="10">
        <f t="shared" si="833"/>
        <v>1</v>
      </c>
      <c r="O7654" s="35">
        <v>2</v>
      </c>
      <c r="P7654" s="17"/>
      <c r="Q7654" s="40">
        <v>1271.69155</v>
      </c>
      <c r="R7654" s="40">
        <v>636.34941000000003</v>
      </c>
      <c r="S7654" s="18">
        <f t="shared" si="834"/>
        <v>3.520078693740281</v>
      </c>
      <c r="T7654" s="18">
        <f t="shared" si="835"/>
        <v>1.790682889172559</v>
      </c>
      <c r="U7654" s="18">
        <f t="shared" si="836"/>
        <v>1.8700418060439414</v>
      </c>
      <c r="V7654" s="30">
        <v>636.35059999999999</v>
      </c>
      <c r="W7654" s="3" t="s">
        <v>47</v>
      </c>
      <c r="Z7654" s="3" t="s">
        <v>47</v>
      </c>
      <c r="AA7654" s="3" t="s">
        <v>47</v>
      </c>
      <c r="AB7654" s="12" t="s">
        <v>47</v>
      </c>
      <c r="AC7654" s="3" t="s">
        <v>47</v>
      </c>
      <c r="AF7654" s="3" t="s">
        <v>47</v>
      </c>
      <c r="AH7654" s="3" t="s">
        <v>47</v>
      </c>
      <c r="AL7654" s="3" t="s">
        <v>47</v>
      </c>
      <c r="AN7654" s="3" t="s">
        <v>47</v>
      </c>
      <c r="AU7654" s="3">
        <v>0</v>
      </c>
      <c r="AV7654" s="3">
        <v>9</v>
      </c>
      <c r="AW7654" s="3">
        <v>1</v>
      </c>
      <c r="AX7654" s="3">
        <v>9</v>
      </c>
      <c r="AY7654" s="3">
        <v>100</v>
      </c>
      <c r="AZ7654" s="6" t="str">
        <f t="shared" si="837"/>
        <v>4143.2</v>
      </c>
      <c r="BC7654" s="12" t="s">
        <v>20072</v>
      </c>
      <c r="BJ7654" s="12">
        <f t="shared" si="838"/>
        <v>0</v>
      </c>
      <c r="BK7654" s="12">
        <f t="shared" si="839"/>
        <v>0</v>
      </c>
      <c r="CQ7654" s="3" t="str">
        <f>CONCATENATE(baseURL!$A$1,baseURL!$B$1,baseURL!$C$1,".",C7654,".",L7654,".pkl&amp;seq=",BC7654)</f>
        <v>http://proteomics.broadinstitute.org/millscripts/viewfeed.pl?side=xl&amp;cycle=1&amp;fixedMods=iaaC&amp;file=msdataSM/iPRG2012_nd/cpick_in/iPRG2012_nd.4143.2.2.pkl&amp;seq=TVLENPLEMLL</v>
      </c>
    </row>
    <row r="7655" spans="1:104" x14ac:dyDescent="0.2">
      <c r="A7655" s="3">
        <v>2140</v>
      </c>
      <c r="B7655" s="2" t="s">
        <v>20073</v>
      </c>
      <c r="C7655" s="2" t="s">
        <v>20074</v>
      </c>
      <c r="D7655" s="3">
        <v>17860</v>
      </c>
      <c r="E7655" s="3">
        <v>17844</v>
      </c>
      <c r="F7655" s="3">
        <v>87007</v>
      </c>
      <c r="G7655" s="3">
        <v>21986</v>
      </c>
      <c r="H7655" s="3">
        <v>75.494799999999998</v>
      </c>
      <c r="I7655" s="30">
        <v>678.73108000000002</v>
      </c>
      <c r="J7655" s="30">
        <v>678.73061949999999</v>
      </c>
      <c r="K7655" s="30">
        <v>4.6000000000000001E-4</v>
      </c>
      <c r="L7655" s="3">
        <v>3</v>
      </c>
      <c r="M7655" s="3">
        <v>3</v>
      </c>
      <c r="N7655" s="10">
        <f t="shared" si="833"/>
        <v>1</v>
      </c>
      <c r="O7655" s="35">
        <v>3</v>
      </c>
      <c r="P7655" s="17"/>
      <c r="Q7655" s="40">
        <v>2034.17462</v>
      </c>
      <c r="R7655" s="40">
        <v>678.72973000000002</v>
      </c>
      <c r="S7655" s="18">
        <f t="shared" si="834"/>
        <v>1.9890096754744819</v>
      </c>
      <c r="T7655" s="18">
        <f t="shared" si="835"/>
        <v>1.3105363750179644</v>
      </c>
      <c r="U7655" s="18">
        <f t="shared" si="836"/>
        <v>1.1344721852520194</v>
      </c>
      <c r="V7655" s="30">
        <v>678.73050000000001</v>
      </c>
      <c r="W7655" s="3" t="s">
        <v>47</v>
      </c>
      <c r="X7655" s="3" t="s">
        <v>47</v>
      </c>
      <c r="Y7655" s="3" t="s">
        <v>47</v>
      </c>
      <c r="Z7655" s="3" t="s">
        <v>47</v>
      </c>
      <c r="AA7655" s="3" t="s">
        <v>47</v>
      </c>
      <c r="AB7655" s="12" t="s">
        <v>47</v>
      </c>
      <c r="AC7655" s="3" t="s">
        <v>47</v>
      </c>
      <c r="AD7655" s="3" t="s">
        <v>47</v>
      </c>
      <c r="AE7655" s="3" t="s">
        <v>47</v>
      </c>
      <c r="AF7655" s="3" t="s">
        <v>47</v>
      </c>
      <c r="AG7655" s="3" t="s">
        <v>47</v>
      </c>
      <c r="AH7655" s="3" t="s">
        <v>47</v>
      </c>
      <c r="AI7655" s="3" t="s">
        <v>47</v>
      </c>
      <c r="AJ7655" s="3" t="s">
        <v>47</v>
      </c>
      <c r="AK7655" s="3" t="s">
        <v>47</v>
      </c>
      <c r="AN7655" s="3" t="s">
        <v>47</v>
      </c>
      <c r="AO7655" s="3" t="s">
        <v>47</v>
      </c>
      <c r="AQ7655" s="3" t="s">
        <v>47</v>
      </c>
      <c r="AU7655" s="3">
        <v>0</v>
      </c>
      <c r="AV7655" s="3">
        <v>18</v>
      </c>
      <c r="AW7655" s="3">
        <v>1</v>
      </c>
      <c r="AX7655" s="3">
        <v>18</v>
      </c>
      <c r="AY7655" s="3">
        <v>100</v>
      </c>
      <c r="AZ7655" s="6" t="str">
        <f t="shared" si="837"/>
        <v>4143.3</v>
      </c>
      <c r="BC7655" s="12" t="s">
        <v>20075</v>
      </c>
      <c r="BJ7655" s="12">
        <f t="shared" si="838"/>
        <v>0</v>
      </c>
      <c r="BK7655" s="12">
        <f t="shared" si="839"/>
        <v>0</v>
      </c>
      <c r="BO7655" s="3" t="s">
        <v>114</v>
      </c>
      <c r="BR7655" s="3" t="s">
        <v>114</v>
      </c>
      <c r="CQ7655" s="3" t="str">
        <f>CONCATENATE(baseURL!$A$1,baseURL!$B$1,baseURL!$C$1,".",C7655,".",L7655,".pkl&amp;seq=",BC7655,"&amp;varMods=pyroGlu-Q")</f>
        <v>http://proteomics.broadinstitute.org/millscripts/viewfeed.pl?side=xl&amp;cycle=1&amp;fixedMods=iaaC&amp;file=msdataSM/iPRG2012_nd/cpick_in/iPRG2012_nd.4143.3.3.pkl&amp;seq=qALNLGQVVLTPLTFALPR&amp;varMods=pyroGlu-Q</v>
      </c>
    </row>
    <row r="7656" spans="1:104" s="7" customFormat="1" x14ac:dyDescent="0.2">
      <c r="A7656" s="3">
        <v>7033</v>
      </c>
      <c r="B7656" s="2" t="s">
        <v>20076</v>
      </c>
      <c r="C7656" s="2" t="s">
        <v>20061</v>
      </c>
      <c r="D7656" s="3">
        <v>17865</v>
      </c>
      <c r="E7656" s="3">
        <v>17849</v>
      </c>
      <c r="F7656" s="3">
        <v>87012</v>
      </c>
      <c r="G7656" s="3">
        <v>21991</v>
      </c>
      <c r="H7656" s="3">
        <v>75.503100000000003</v>
      </c>
      <c r="I7656" s="30">
        <v>908.48842000000002</v>
      </c>
      <c r="J7656" s="30">
        <v>908.4920558</v>
      </c>
      <c r="K7656" s="30">
        <v>-3.64E-3</v>
      </c>
      <c r="L7656" s="3">
        <v>4</v>
      </c>
      <c r="M7656" s="3">
        <v>4</v>
      </c>
      <c r="N7656" s="10">
        <f t="shared" si="833"/>
        <v>1</v>
      </c>
      <c r="O7656" s="35">
        <v>4</v>
      </c>
      <c r="P7656" s="17"/>
      <c r="Q7656" s="40">
        <v>3630.9361199999998</v>
      </c>
      <c r="R7656" s="40">
        <v>908.48949000000005</v>
      </c>
      <c r="S7656" s="18">
        <f t="shared" si="834"/>
        <v>-1.1777791727970279</v>
      </c>
      <c r="T7656" s="18">
        <f t="shared" si="835"/>
        <v>2.8242484125563769</v>
      </c>
      <c r="U7656" s="18">
        <f t="shared" si="836"/>
        <v>2.8729005989978154</v>
      </c>
      <c r="V7656" s="30">
        <v>908.49210000000005</v>
      </c>
      <c r="W7656" s="3"/>
      <c r="X7656" s="3"/>
      <c r="Y7656" s="3" t="s">
        <v>47</v>
      </c>
      <c r="Z7656" s="3" t="s">
        <v>47</v>
      </c>
      <c r="AA7656" s="3" t="s">
        <v>47</v>
      </c>
      <c r="AB7656" s="12" t="s">
        <v>47</v>
      </c>
      <c r="AC7656" s="3" t="s">
        <v>52</v>
      </c>
      <c r="AD7656" s="3"/>
      <c r="AE7656" s="3" t="s">
        <v>47</v>
      </c>
      <c r="AF7656" s="3" t="s">
        <v>52</v>
      </c>
      <c r="AG7656" s="3"/>
      <c r="AH7656" s="3"/>
      <c r="AI7656" s="3"/>
      <c r="AJ7656" s="3" t="s">
        <v>47</v>
      </c>
      <c r="AK7656" s="3" t="s">
        <v>47</v>
      </c>
      <c r="AL7656" s="3" t="s">
        <v>47</v>
      </c>
      <c r="AM7656" s="3" t="s">
        <v>47</v>
      </c>
      <c r="AN7656" s="3"/>
      <c r="AO7656" s="3"/>
      <c r="AP7656" s="3"/>
      <c r="AQ7656" s="3"/>
      <c r="AR7656" s="3"/>
      <c r="AS7656" s="3"/>
      <c r="AT7656" s="3"/>
      <c r="AU7656" s="3">
        <v>0</v>
      </c>
      <c r="AV7656" s="3">
        <v>9</v>
      </c>
      <c r="AW7656" s="3">
        <v>1</v>
      </c>
      <c r="AX7656" s="3">
        <v>9</v>
      </c>
      <c r="AY7656" s="3">
        <v>100</v>
      </c>
      <c r="AZ7656" s="6" t="str">
        <f t="shared" si="837"/>
        <v>4143.8</v>
      </c>
      <c r="BA7656" s="11"/>
      <c r="BB7656" s="12"/>
      <c r="BC7656" s="12" t="s">
        <v>20077</v>
      </c>
      <c r="BD7656" s="12"/>
      <c r="BE7656" s="12"/>
      <c r="BF7656" s="12"/>
      <c r="BG7656" s="12"/>
      <c r="BH7656" s="12"/>
      <c r="BI7656" s="12"/>
      <c r="BJ7656" s="12">
        <f t="shared" si="838"/>
        <v>0</v>
      </c>
      <c r="BK7656" s="12">
        <f t="shared" si="839"/>
        <v>0</v>
      </c>
      <c r="BL7656" s="3"/>
      <c r="BM7656" s="3"/>
      <c r="BN7656" s="3"/>
      <c r="BO7656" s="3"/>
      <c r="BP7656" s="3"/>
      <c r="BQ7656" s="3"/>
      <c r="BR7656" s="3"/>
      <c r="BS7656" s="3"/>
      <c r="BT7656" s="3"/>
      <c r="BU7656" s="3"/>
      <c r="BV7656" s="3"/>
      <c r="BW7656" s="3"/>
      <c r="BX7656" s="3"/>
      <c r="BY7656" s="3"/>
      <c r="BZ7656" s="3"/>
      <c r="CA7656" s="3"/>
      <c r="CB7656" s="3"/>
      <c r="CC7656" s="3"/>
      <c r="CD7656" s="3"/>
      <c r="CE7656" s="3"/>
      <c r="CF7656" s="3"/>
      <c r="CG7656" s="3"/>
      <c r="CH7656" s="3"/>
      <c r="CI7656" s="3"/>
      <c r="CJ7656" s="3"/>
      <c r="CK7656" s="3"/>
      <c r="CL7656" s="3"/>
      <c r="CM7656" s="3"/>
      <c r="CN7656" s="3"/>
      <c r="CO7656" s="3"/>
      <c r="CP7656" s="3"/>
      <c r="CQ7656" s="3" t="str">
        <f>CONCATENATE(baseURL!$A$1,baseURL!$B$1,baseURL!$C$1,".",C7656,".",L7656,".pkl&amp;seq=",BC7656)</f>
        <v>http://proteomics.broadinstitute.org/millscripts/viewfeed.pl?side=xl&amp;cycle=1&amp;fixedMods=iaaC&amp;file=msdataSM/iPRG2012_nd/cpick_in/iPRG2012_nd.4143.8.4.pkl&amp;seq=MVKGSGFHLDLLLVVGMGGVAALFGMPWLSATTVR</v>
      </c>
      <c r="CR7656" s="3"/>
      <c r="CS7656" s="3"/>
      <c r="CT7656" s="3"/>
      <c r="CU7656" s="3"/>
      <c r="CV7656" s="3"/>
      <c r="CW7656" s="3"/>
      <c r="CX7656" s="3"/>
      <c r="CY7656" s="3"/>
      <c r="CZ7656" s="3"/>
    </row>
    <row r="7657" spans="1:104" x14ac:dyDescent="0.2">
      <c r="A7657" s="3">
        <v>3666</v>
      </c>
      <c r="B7657" s="2" t="s">
        <v>20078</v>
      </c>
      <c r="C7657" s="2" t="s">
        <v>20079</v>
      </c>
      <c r="D7657" s="3">
        <v>17869</v>
      </c>
      <c r="E7657" s="3">
        <v>17853</v>
      </c>
      <c r="F7657" s="3">
        <v>87026</v>
      </c>
      <c r="G7657" s="3">
        <v>21996</v>
      </c>
      <c r="H7657" s="3">
        <v>75.518199999999993</v>
      </c>
      <c r="I7657" s="30">
        <v>649.35933</v>
      </c>
      <c r="J7657" s="30">
        <v>649.358878</v>
      </c>
      <c r="K7657" s="30">
        <v>4.4999999999999999E-4</v>
      </c>
      <c r="L7657" s="3">
        <v>2</v>
      </c>
      <c r="M7657" s="3">
        <v>2</v>
      </c>
      <c r="N7657" s="10">
        <f t="shared" si="833"/>
        <v>1</v>
      </c>
      <c r="O7657" s="35">
        <v>2</v>
      </c>
      <c r="P7657" s="17"/>
      <c r="Q7657" s="40">
        <v>1297.7110399999999</v>
      </c>
      <c r="R7657" s="40">
        <v>649.35915999999997</v>
      </c>
      <c r="S7657" s="18">
        <f t="shared" si="834"/>
        <v>0.26179656882877977</v>
      </c>
      <c r="T7657" s="18">
        <f t="shared" si="835"/>
        <v>-0.43427430818122204</v>
      </c>
      <c r="U7657" s="18">
        <f t="shared" si="836"/>
        <v>-0.86238869711236232</v>
      </c>
      <c r="V7657" s="30">
        <v>649.35860000000002</v>
      </c>
      <c r="W7657" s="3" t="s">
        <v>47</v>
      </c>
      <c r="X7657" s="3" t="s">
        <v>47</v>
      </c>
      <c r="Y7657" s="3" t="s">
        <v>47</v>
      </c>
      <c r="Z7657" s="3" t="s">
        <v>48</v>
      </c>
      <c r="AA7657" s="3" t="s">
        <v>47</v>
      </c>
      <c r="AB7657" s="12" t="s">
        <v>47</v>
      </c>
      <c r="AC7657" s="3" t="s">
        <v>47</v>
      </c>
      <c r="AF7657" s="3" t="s">
        <v>47</v>
      </c>
      <c r="AG7657" s="3" t="s">
        <v>48</v>
      </c>
      <c r="AH7657" s="3" t="s">
        <v>47</v>
      </c>
      <c r="AI7657" s="3" t="s">
        <v>47</v>
      </c>
      <c r="AL7657" s="3" t="s">
        <v>47</v>
      </c>
      <c r="AU7657" s="3">
        <v>0</v>
      </c>
      <c r="AV7657" s="3">
        <v>10</v>
      </c>
      <c r="AW7657" s="3">
        <v>1</v>
      </c>
      <c r="AX7657" s="3">
        <v>10</v>
      </c>
      <c r="AY7657" s="3">
        <v>100</v>
      </c>
      <c r="AZ7657" s="6" t="str">
        <f t="shared" si="837"/>
        <v>4144.1</v>
      </c>
      <c r="BC7657" s="12" t="s">
        <v>5069</v>
      </c>
      <c r="BJ7657" s="12">
        <f t="shared" si="838"/>
        <v>0</v>
      </c>
      <c r="BK7657" s="12">
        <f t="shared" si="839"/>
        <v>0</v>
      </c>
      <c r="CQ7657" s="3" t="str">
        <f>CONCATENATE(baseURL!$A$1,baseURL!$B$1,baseURL!$C$1,".",C7657,".",L7657,".pkl&amp;seq=",BC7657)</f>
        <v>http://proteomics.broadinstitute.org/millscripts/viewfeed.pl?side=xl&amp;cycle=1&amp;fixedMods=iaaC&amp;file=msdataSM/iPRG2012_nd/cpick_in/iPRG2012_nd.4144.1.2.pkl&amp;seq=AVGGEVGASAALAPK</v>
      </c>
    </row>
    <row r="7658" spans="1:104" x14ac:dyDescent="0.2">
      <c r="A7658" s="3">
        <v>1631</v>
      </c>
      <c r="B7658" s="2" t="s">
        <v>20080</v>
      </c>
      <c r="C7658" s="2" t="s">
        <v>20070</v>
      </c>
      <c r="D7658" s="3">
        <v>17871</v>
      </c>
      <c r="E7658" s="3">
        <v>17855</v>
      </c>
      <c r="F7658" s="3">
        <v>87028</v>
      </c>
      <c r="G7658" s="3">
        <v>21998</v>
      </c>
      <c r="H7658" s="3">
        <v>75.523200000000003</v>
      </c>
      <c r="I7658" s="30">
        <v>846.05853000000002</v>
      </c>
      <c r="J7658" s="30">
        <v>846.06950810000001</v>
      </c>
      <c r="K7658" s="30">
        <v>-1.098E-2</v>
      </c>
      <c r="L7658" s="3">
        <v>3</v>
      </c>
      <c r="M7658" s="3">
        <v>3</v>
      </c>
      <c r="N7658" s="10">
        <f t="shared" si="833"/>
        <v>1</v>
      </c>
      <c r="O7658" s="35">
        <v>3</v>
      </c>
      <c r="P7658" s="17"/>
      <c r="Q7658" s="40">
        <v>2536.1581799999999</v>
      </c>
      <c r="R7658" s="40">
        <v>846.05758000000003</v>
      </c>
      <c r="S7658" s="18">
        <f t="shared" si="834"/>
        <v>1.1228550189088835</v>
      </c>
      <c r="T7658" s="18">
        <f t="shared" si="835"/>
        <v>14.098449422292687</v>
      </c>
      <c r="U7658" s="18">
        <f t="shared" si="836"/>
        <v>-0.80372780300422053</v>
      </c>
      <c r="V7658" s="30">
        <v>846.05690000000004</v>
      </c>
      <c r="X7658" s="3" t="s">
        <v>47</v>
      </c>
      <c r="Y7658" s="3" t="s">
        <v>47</v>
      </c>
      <c r="Z7658" s="3" t="s">
        <v>47</v>
      </c>
      <c r="AA7658" s="3" t="s">
        <v>47</v>
      </c>
      <c r="AB7658" s="12" t="s">
        <v>48</v>
      </c>
      <c r="AD7658" s="3" t="s">
        <v>47</v>
      </c>
      <c r="AG7658" s="3" t="s">
        <v>48</v>
      </c>
      <c r="AK7658" s="3" t="s">
        <v>48</v>
      </c>
      <c r="AL7658" s="3" t="s">
        <v>52</v>
      </c>
      <c r="AM7658" s="3" t="s">
        <v>47</v>
      </c>
      <c r="AO7658" s="3" t="s">
        <v>52</v>
      </c>
      <c r="AQ7658" s="3" t="s">
        <v>65</v>
      </c>
      <c r="AU7658" s="3">
        <v>1</v>
      </c>
      <c r="AV7658" s="3">
        <v>6</v>
      </c>
      <c r="AW7658" s="3">
        <v>1</v>
      </c>
      <c r="AX7658" s="3">
        <v>6</v>
      </c>
      <c r="AY7658" s="3">
        <v>100</v>
      </c>
      <c r="AZ7658" s="6" t="str">
        <f t="shared" si="837"/>
        <v>4144.3</v>
      </c>
      <c r="BC7658" s="12" t="s">
        <v>20081</v>
      </c>
      <c r="BJ7658" s="12">
        <f t="shared" si="838"/>
        <v>1</v>
      </c>
      <c r="BK7658" s="12">
        <f t="shared" si="839"/>
        <v>0</v>
      </c>
      <c r="CM7658" s="3" t="s">
        <v>20082</v>
      </c>
      <c r="CQ7658" s="3" t="str">
        <f>CONCATENATE(baseURL!$A$1,baseURL!$B$1,baseURL!$C$1,".",C7658,".",L7658,".pkl&amp;seq=",BC7658)</f>
        <v>http://proteomics.broadinstitute.org/millscripts/viewfeed.pl?side=xl&amp;cycle=1&amp;fixedMods=iaaC&amp;file=msdataSM/iPRG2012_nd/cpick_in/iPRG2012_nd.4144.3.3.pkl&amp;seq=LCYVALDFENEMATAASSSSLEK</v>
      </c>
    </row>
    <row r="7659" spans="1:104" x14ac:dyDescent="0.2">
      <c r="A7659" s="3">
        <v>7505</v>
      </c>
      <c r="B7659" s="2" t="s">
        <v>20083</v>
      </c>
      <c r="C7659" s="2" t="s">
        <v>20084</v>
      </c>
      <c r="D7659" s="3">
        <v>17873</v>
      </c>
      <c r="E7659" s="3">
        <v>17857</v>
      </c>
      <c r="F7659" s="3">
        <v>87030</v>
      </c>
      <c r="G7659" s="3">
        <v>22000</v>
      </c>
      <c r="H7659" s="3">
        <v>75.5291</v>
      </c>
      <c r="I7659" s="30">
        <v>944.15696000000003</v>
      </c>
      <c r="J7659" s="30">
        <v>944.15939119999996</v>
      </c>
      <c r="K7659" s="30">
        <v>-2.4299999999999999E-3</v>
      </c>
      <c r="L7659" s="3">
        <v>3</v>
      </c>
      <c r="M7659" s="3">
        <v>3</v>
      </c>
      <c r="N7659" s="10">
        <f t="shared" si="833"/>
        <v>1</v>
      </c>
      <c r="O7659" s="35">
        <v>3</v>
      </c>
      <c r="Q7659" s="40">
        <v>2887.4811100000002</v>
      </c>
      <c r="R7659" s="32">
        <v>944.15806999999995</v>
      </c>
      <c r="S7659" s="18">
        <f t="shared" si="834"/>
        <v>-1.1756505983431393</v>
      </c>
      <c r="T7659" s="18">
        <f t="shared" si="835"/>
        <v>1.3993419555336575</v>
      </c>
      <c r="U7659" s="18">
        <f t="shared" si="836"/>
        <v>1.0909190237756452</v>
      </c>
      <c r="V7659" s="30">
        <v>944.15909999999997</v>
      </c>
      <c r="W7659" s="3" t="s">
        <v>47</v>
      </c>
      <c r="AB7659" s="12" t="s">
        <v>52</v>
      </c>
      <c r="AC7659" s="3" t="s">
        <v>52</v>
      </c>
      <c r="AD7659" s="3" t="s">
        <v>47</v>
      </c>
      <c r="AK7659" s="3" t="s">
        <v>47</v>
      </c>
      <c r="AL7659" s="3" t="s">
        <v>52</v>
      </c>
      <c r="AU7659" s="3">
        <v>0</v>
      </c>
      <c r="AV7659" s="3">
        <v>3</v>
      </c>
      <c r="AW7659" s="3">
        <v>2</v>
      </c>
      <c r="AX7659" s="3">
        <v>2</v>
      </c>
      <c r="AY7659" s="3">
        <v>66.67</v>
      </c>
      <c r="AZ7659" s="6" t="str">
        <f t="shared" si="837"/>
        <v>4144.5</v>
      </c>
      <c r="BC7659" s="12" t="s">
        <v>20245</v>
      </c>
      <c r="BI7659" s="12" t="s">
        <v>594</v>
      </c>
      <c r="BJ7659" s="12">
        <f t="shared" si="838"/>
        <v>0</v>
      </c>
      <c r="BK7659" s="12">
        <f t="shared" si="839"/>
        <v>1</v>
      </c>
      <c r="BR7659" s="3" t="s">
        <v>594</v>
      </c>
      <c r="BZ7659" s="3" t="s">
        <v>20294</v>
      </c>
      <c r="CQ7659" s="3" t="str">
        <f>CONCATENATE(baseURL!$A$1,baseURL!$B$1,baseURL!$C$1,".",C7659,".",L7659,".pkl&amp;seq=",BC7659,"&amp;varMods=ReducedCys-C")</f>
        <v>http://proteomics.broadinstitute.org/millscripts/viewfeed.pl?side=xl&amp;cycle=1&amp;fixedMods=iaaC&amp;file=msdataSM/iPRG2012_nd/cpick_in/iPRG2012_nd.4144.5.3.pkl&amp;seq=ALVNTYFSLAAcVLTAFAFSSLVEHR&amp;varMods=ReducedCys-C</v>
      </c>
    </row>
    <row r="7660" spans="1:104" x14ac:dyDescent="0.2">
      <c r="A7660" s="3">
        <v>5817</v>
      </c>
      <c r="B7660" s="2" t="s">
        <v>20085</v>
      </c>
      <c r="C7660" s="2" t="s">
        <v>20086</v>
      </c>
      <c r="D7660" s="3">
        <v>17874</v>
      </c>
      <c r="E7660" s="3">
        <v>17858</v>
      </c>
      <c r="F7660" s="3">
        <v>87031</v>
      </c>
      <c r="G7660" s="3">
        <v>22001</v>
      </c>
      <c r="H7660" s="3">
        <v>75.532399999999996</v>
      </c>
      <c r="I7660" s="30">
        <v>1091.5843</v>
      </c>
      <c r="J7660" s="30">
        <v>1091.5822109999999</v>
      </c>
      <c r="K7660" s="30">
        <v>2.0899999999999998E-3</v>
      </c>
      <c r="L7660" s="3">
        <v>3</v>
      </c>
      <c r="M7660" s="3">
        <v>3</v>
      </c>
      <c r="N7660" s="10">
        <f t="shared" si="833"/>
        <v>1</v>
      </c>
      <c r="O7660" s="35">
        <v>3</v>
      </c>
      <c r="P7660" s="17"/>
      <c r="Q7660" s="40">
        <v>3272.7322600000002</v>
      </c>
      <c r="R7660" s="40">
        <v>1091.5822700000001</v>
      </c>
      <c r="S7660" s="18">
        <f t="shared" si="834"/>
        <v>1.8596857567840153</v>
      </c>
      <c r="T7660" s="18">
        <f t="shared" si="835"/>
        <v>-5.4049980302538103E-2</v>
      </c>
      <c r="U7660" s="18">
        <f t="shared" si="836"/>
        <v>-0.43056763845899226</v>
      </c>
      <c r="V7660" s="30">
        <v>1091.5817999999999</v>
      </c>
      <c r="W7660" s="3" t="s">
        <v>47</v>
      </c>
      <c r="X7660" s="3" t="s">
        <v>47</v>
      </c>
      <c r="Y7660" s="3" t="s">
        <v>47</v>
      </c>
      <c r="Z7660" s="3" t="s">
        <v>47</v>
      </c>
      <c r="AA7660" s="3" t="s">
        <v>47</v>
      </c>
      <c r="AB7660" s="12" t="s">
        <v>47</v>
      </c>
      <c r="AC7660" s="3" t="s">
        <v>47</v>
      </c>
      <c r="AD7660" s="3" t="s">
        <v>47</v>
      </c>
      <c r="AE7660" s="3" t="s">
        <v>47</v>
      </c>
      <c r="AF7660" s="3" t="s">
        <v>47</v>
      </c>
      <c r="AG7660" s="3" t="s">
        <v>47</v>
      </c>
      <c r="AI7660" s="3" t="s">
        <v>47</v>
      </c>
      <c r="AJ7660" s="3" t="s">
        <v>47</v>
      </c>
      <c r="AK7660" s="3" t="s">
        <v>47</v>
      </c>
      <c r="AL7660" s="3" t="s">
        <v>47</v>
      </c>
      <c r="AM7660" s="3" t="s">
        <v>47</v>
      </c>
      <c r="AN7660" s="3" t="s">
        <v>47</v>
      </c>
      <c r="AU7660" s="3">
        <v>0</v>
      </c>
      <c r="AV7660" s="3">
        <v>17</v>
      </c>
      <c r="AW7660" s="3">
        <v>1</v>
      </c>
      <c r="AX7660" s="3">
        <v>17</v>
      </c>
      <c r="AY7660" s="3">
        <v>100</v>
      </c>
      <c r="AZ7660" s="6" t="str">
        <f t="shared" si="837"/>
        <v>4144.6</v>
      </c>
      <c r="BC7660" s="12" t="s">
        <v>20087</v>
      </c>
      <c r="BJ7660" s="12">
        <f t="shared" si="838"/>
        <v>0</v>
      </c>
      <c r="BK7660" s="12">
        <f t="shared" si="839"/>
        <v>0</v>
      </c>
      <c r="CQ7660" s="3" t="str">
        <f>CONCATENATE(baseURL!$A$1,baseURL!$B$1,baseURL!$C$1,".",C7660,".",L7660,".pkl&amp;seq=",BC7660)</f>
        <v>http://proteomics.broadinstitute.org/millscripts/viewfeed.pl?side=xl&amp;cycle=1&amp;fixedMods=iaaC&amp;file=msdataSM/iPRG2012_nd/cpick_in/iPRG2012_nd.4144.6.3.pkl&amp;seq=GSGFHLDLLLVVGMGGVAALFGMPWLSATTVR</v>
      </c>
    </row>
    <row r="7661" spans="1:104" x14ac:dyDescent="0.2">
      <c r="A7661" s="3">
        <v>2819</v>
      </c>
      <c r="B7661" s="2" t="s">
        <v>20088</v>
      </c>
      <c r="C7661" s="2" t="s">
        <v>20089</v>
      </c>
      <c r="D7661" s="3">
        <v>17875</v>
      </c>
      <c r="E7661" s="3">
        <v>17859</v>
      </c>
      <c r="F7661" s="3">
        <v>87047</v>
      </c>
      <c r="G7661" s="3">
        <v>22003</v>
      </c>
      <c r="H7661" s="3">
        <v>75.545199999999994</v>
      </c>
      <c r="I7661" s="30">
        <v>708.4008</v>
      </c>
      <c r="J7661" s="30">
        <v>707.89483959999995</v>
      </c>
      <c r="K7661" s="30">
        <v>0.50595999999999997</v>
      </c>
      <c r="L7661" s="3">
        <v>0</v>
      </c>
      <c r="M7661" s="3">
        <v>2</v>
      </c>
      <c r="N7661" s="10">
        <f t="shared" si="833"/>
        <v>1</v>
      </c>
      <c r="O7661" s="35">
        <v>2</v>
      </c>
      <c r="P7661" s="17"/>
      <c r="Q7661" s="40">
        <v>1414.7835</v>
      </c>
      <c r="R7661" s="40">
        <v>707.89539000000002</v>
      </c>
      <c r="S7661" s="18">
        <f t="shared" si="834"/>
        <v>713.96142302887927</v>
      </c>
      <c r="T7661" s="18">
        <f t="shared" si="835"/>
        <v>-0.77751601132134096</v>
      </c>
      <c r="U7661" s="18">
        <f t="shared" si="836"/>
        <v>-0.97472029034813579</v>
      </c>
      <c r="V7661" s="30">
        <v>707.89469999999994</v>
      </c>
      <c r="W7661" s="3" t="s">
        <v>47</v>
      </c>
      <c r="Z7661" s="3" t="s">
        <v>48</v>
      </c>
      <c r="AA7661" s="3" t="s">
        <v>47</v>
      </c>
      <c r="AB7661" s="12" t="s">
        <v>47</v>
      </c>
      <c r="AC7661" s="3" t="s">
        <v>47</v>
      </c>
      <c r="AE7661" s="3" t="s">
        <v>52</v>
      </c>
      <c r="AG7661" s="3" t="s">
        <v>47</v>
      </c>
      <c r="AI7661" s="3" t="s">
        <v>47</v>
      </c>
      <c r="AU7661" s="3">
        <v>0</v>
      </c>
      <c r="AV7661" s="3">
        <v>6</v>
      </c>
      <c r="AW7661" s="3">
        <v>1</v>
      </c>
      <c r="AX7661" s="3">
        <v>6</v>
      </c>
      <c r="AY7661" s="3">
        <v>100</v>
      </c>
      <c r="AZ7661" s="6" t="str">
        <f t="shared" si="837"/>
        <v>4145.1</v>
      </c>
      <c r="BC7661" s="12" t="s">
        <v>13366</v>
      </c>
      <c r="BJ7661" s="12">
        <f t="shared" si="838"/>
        <v>0</v>
      </c>
      <c r="BK7661" s="12">
        <f t="shared" si="839"/>
        <v>0</v>
      </c>
      <c r="CQ7661" s="3" t="str">
        <f>CONCATENATE(baseURL!$A$1,baseURL!$B$1,baseURL!$C$1,".",C7661,".",L7661,".pkl&amp;seq=",BC7661)</f>
        <v>http://proteomics.broadinstitute.org/millscripts/viewfeed.pl?side=xl&amp;cycle=1&amp;fixedMods=iaaC&amp;file=msdataSM/iPRG2012_nd/cpick_in/iPRG2012_nd.4145.1.0.pkl&amp;seq=LGANALLGVSMAAAR</v>
      </c>
    </row>
    <row r="7662" spans="1:104" x14ac:dyDescent="0.2">
      <c r="A7662" s="3">
        <v>7440</v>
      </c>
      <c r="B7662" s="2" t="s">
        <v>20090</v>
      </c>
      <c r="C7662" s="2" t="s">
        <v>20091</v>
      </c>
      <c r="D7662" s="3">
        <v>17877</v>
      </c>
      <c r="E7662" s="3">
        <v>17861</v>
      </c>
      <c r="F7662" s="3">
        <v>87049</v>
      </c>
      <c r="G7662" s="3">
        <v>22005</v>
      </c>
      <c r="H7662" s="3">
        <v>75.556799999999996</v>
      </c>
      <c r="I7662" s="30">
        <v>1011.8004</v>
      </c>
      <c r="J7662" s="30">
        <v>1011.803961</v>
      </c>
      <c r="K7662" s="30">
        <v>-3.5599999999999998E-3</v>
      </c>
      <c r="L7662" s="3">
        <v>4</v>
      </c>
      <c r="M7662" s="3">
        <v>4</v>
      </c>
      <c r="N7662" s="10">
        <f t="shared" si="833"/>
        <v>1</v>
      </c>
      <c r="O7662" s="35">
        <v>4</v>
      </c>
      <c r="P7662" s="17"/>
      <c r="Q7662" s="40">
        <v>4044.1844700000001</v>
      </c>
      <c r="R7662" s="40">
        <v>1011.80157</v>
      </c>
      <c r="S7662" s="18">
        <f t="shared" si="834"/>
        <v>-1.1563532165717947</v>
      </c>
      <c r="T7662" s="18">
        <f t="shared" si="835"/>
        <v>2.3631115733381476</v>
      </c>
      <c r="U7662" s="18">
        <f t="shared" si="836"/>
        <v>2.4016566805721888</v>
      </c>
      <c r="V7662" s="30">
        <v>1011.804</v>
      </c>
      <c r="Z7662" s="3" t="s">
        <v>47</v>
      </c>
      <c r="AA7662" s="3" t="s">
        <v>47</v>
      </c>
      <c r="AB7662" s="12" t="s">
        <v>47</v>
      </c>
      <c r="AC7662" s="3" t="s">
        <v>47</v>
      </c>
      <c r="AF7662" s="3" t="s">
        <v>65</v>
      </c>
      <c r="AG7662" s="3" t="s">
        <v>48</v>
      </c>
      <c r="AI7662" s="3" t="s">
        <v>47</v>
      </c>
      <c r="AK7662" s="3" t="s">
        <v>47</v>
      </c>
      <c r="AL7662" s="3" t="s">
        <v>47</v>
      </c>
      <c r="AU7662" s="3">
        <v>1</v>
      </c>
      <c r="AV7662" s="3">
        <v>7</v>
      </c>
      <c r="AW7662" s="3">
        <v>1</v>
      </c>
      <c r="AX7662" s="3">
        <v>7</v>
      </c>
      <c r="AY7662" s="3">
        <v>100</v>
      </c>
      <c r="AZ7662" s="6" t="str">
        <f t="shared" si="837"/>
        <v>4145.3</v>
      </c>
      <c r="BC7662" s="12" t="s">
        <v>20092</v>
      </c>
      <c r="BJ7662" s="12">
        <f t="shared" si="838"/>
        <v>0</v>
      </c>
      <c r="BK7662" s="12">
        <f t="shared" si="839"/>
        <v>0</v>
      </c>
      <c r="CB7662" s="3" t="s">
        <v>20093</v>
      </c>
      <c r="CQ7662" s="3" t="str">
        <f>CONCATENATE(baseURL!$A$1,baseURL!$B$1,baseURL!$C$1,".",C7662,".",L7662,".pkl&amp;seq=",BC7662)</f>
        <v>http://proteomics.broadinstitute.org/millscripts/viewfeed.pl?side=xl&amp;cycle=1&amp;fixedMods=iaaC&amp;file=msdataSM/iPRG2012_nd/cpick_in/iPRG2012_nd.4145.3.4.pkl&amp;seq=SPAYRQPLLLAVVLQLSQQLSGLNAVFYYSTSLFEK</v>
      </c>
    </row>
    <row r="7663" spans="1:104" x14ac:dyDescent="0.2">
      <c r="A7663" s="3">
        <v>3137</v>
      </c>
      <c r="B7663" s="2" t="s">
        <v>20094</v>
      </c>
      <c r="C7663" s="2" t="s">
        <v>20088</v>
      </c>
      <c r="D7663" s="3">
        <v>17879</v>
      </c>
      <c r="E7663" s="3">
        <v>17863</v>
      </c>
      <c r="F7663" s="3">
        <v>87069</v>
      </c>
      <c r="G7663" s="3">
        <v>22008</v>
      </c>
      <c r="H7663" s="3">
        <v>75.575599999999994</v>
      </c>
      <c r="I7663" s="30">
        <v>707.38157999999999</v>
      </c>
      <c r="J7663" s="30">
        <v>707.89491650000002</v>
      </c>
      <c r="K7663" s="30">
        <v>-0.51334000000000002</v>
      </c>
      <c r="L7663" s="3">
        <v>2</v>
      </c>
      <c r="M7663" s="3">
        <v>2</v>
      </c>
      <c r="N7663" s="10">
        <f t="shared" si="833"/>
        <v>1</v>
      </c>
      <c r="O7663" s="35">
        <v>2</v>
      </c>
      <c r="P7663" s="17"/>
      <c r="Q7663" s="40">
        <v>1414.7835</v>
      </c>
      <c r="R7663" s="40">
        <v>707.89539000000002</v>
      </c>
      <c r="S7663" s="18">
        <f t="shared" si="834"/>
        <v>-725.82758308404152</v>
      </c>
      <c r="T7663" s="18">
        <f t="shared" si="835"/>
        <v>-0.66888414119809314</v>
      </c>
      <c r="U7663" s="18">
        <f t="shared" si="836"/>
        <v>-0.40966504961083056</v>
      </c>
      <c r="V7663" s="30">
        <v>707.89509999999996</v>
      </c>
      <c r="W7663" s="3" t="s">
        <v>47</v>
      </c>
      <c r="X7663" s="3" t="s">
        <v>47</v>
      </c>
      <c r="Y7663" s="3" t="s">
        <v>47</v>
      </c>
      <c r="Z7663" s="3" t="s">
        <v>47</v>
      </c>
      <c r="AA7663" s="3" t="s">
        <v>47</v>
      </c>
      <c r="AB7663" s="12" t="s">
        <v>47</v>
      </c>
      <c r="AC7663" s="3" t="s">
        <v>47</v>
      </c>
      <c r="AD7663" s="3" t="s">
        <v>47</v>
      </c>
      <c r="AF7663" s="3" t="s">
        <v>48</v>
      </c>
      <c r="AH7663" s="3" t="s">
        <v>47</v>
      </c>
      <c r="AI7663" s="3" t="s">
        <v>47</v>
      </c>
      <c r="AL7663" s="3" t="s">
        <v>52</v>
      </c>
      <c r="AU7663" s="3">
        <v>0</v>
      </c>
      <c r="AV7663" s="3">
        <v>10</v>
      </c>
      <c r="AW7663" s="3">
        <v>1</v>
      </c>
      <c r="AX7663" s="3">
        <v>10</v>
      </c>
      <c r="AY7663" s="3">
        <v>100</v>
      </c>
      <c r="AZ7663" s="6" t="str">
        <f t="shared" si="837"/>
        <v>4146.2</v>
      </c>
      <c r="BC7663" s="12" t="s">
        <v>13366</v>
      </c>
      <c r="BJ7663" s="12">
        <f t="shared" si="838"/>
        <v>0</v>
      </c>
      <c r="BK7663" s="12">
        <f t="shared" si="839"/>
        <v>0</v>
      </c>
      <c r="CQ7663" s="3" t="str">
        <f>CONCATENATE(baseURL!$A$1,baseURL!$B$1,baseURL!$C$1,".",C7663,".",L7663,".pkl&amp;seq=",BC7663)</f>
        <v>http://proteomics.broadinstitute.org/millscripts/viewfeed.pl?side=xl&amp;cycle=1&amp;fixedMods=iaaC&amp;file=msdataSM/iPRG2012_nd/cpick_in/iPRG2012_nd.4146.2.2.pkl&amp;seq=LGANALLGVSMAAAR</v>
      </c>
    </row>
    <row r="7664" spans="1:104" x14ac:dyDescent="0.2">
      <c r="A7664" s="3">
        <v>5816</v>
      </c>
      <c r="B7664" s="2" t="s">
        <v>20095</v>
      </c>
      <c r="C7664" s="2" t="s">
        <v>20096</v>
      </c>
      <c r="D7664" s="3">
        <v>17884</v>
      </c>
      <c r="E7664" s="3">
        <v>17868</v>
      </c>
      <c r="F7664" s="3">
        <v>87614</v>
      </c>
      <c r="G7664" s="3">
        <v>22039</v>
      </c>
      <c r="H7664" s="3">
        <v>75.828500000000005</v>
      </c>
      <c r="I7664" s="30">
        <v>1057.9092000000001</v>
      </c>
      <c r="J7664" s="30">
        <v>1057.9079449999999</v>
      </c>
      <c r="K7664" s="30">
        <v>1.25E-3</v>
      </c>
      <c r="L7664" s="3">
        <v>3</v>
      </c>
      <c r="M7664" s="3">
        <v>3</v>
      </c>
      <c r="N7664" s="10">
        <f t="shared" si="833"/>
        <v>1</v>
      </c>
      <c r="O7664" s="35">
        <v>3</v>
      </c>
      <c r="P7664" s="17"/>
      <c r="Q7664" s="40">
        <v>3171.7050199999999</v>
      </c>
      <c r="R7664" s="40">
        <v>1057.90653</v>
      </c>
      <c r="S7664" s="18">
        <f t="shared" si="834"/>
        <v>2.5238524617861167</v>
      </c>
      <c r="T7664" s="18">
        <f t="shared" si="835"/>
        <v>1.3375472783514819</v>
      </c>
      <c r="U7664" s="18">
        <f t="shared" si="836"/>
        <v>1.2004841297054758</v>
      </c>
      <c r="V7664" s="30">
        <v>1057.9078</v>
      </c>
      <c r="W7664" s="3" t="s">
        <v>47</v>
      </c>
      <c r="X7664" s="3" t="s">
        <v>47</v>
      </c>
      <c r="Y7664" s="3" t="s">
        <v>47</v>
      </c>
      <c r="Z7664" s="3" t="s">
        <v>47</v>
      </c>
      <c r="AA7664" s="3" t="s">
        <v>47</v>
      </c>
      <c r="AB7664" s="12" t="s">
        <v>47</v>
      </c>
      <c r="AC7664" s="3" t="s">
        <v>47</v>
      </c>
      <c r="AD7664" s="3" t="s">
        <v>47</v>
      </c>
      <c r="AE7664" s="3" t="s">
        <v>47</v>
      </c>
      <c r="AF7664" s="3" t="s">
        <v>47</v>
      </c>
      <c r="AG7664" s="3" t="s">
        <v>47</v>
      </c>
      <c r="AI7664" s="3" t="s">
        <v>47</v>
      </c>
      <c r="AJ7664" s="3" t="s">
        <v>47</v>
      </c>
      <c r="AK7664" s="3" t="s">
        <v>47</v>
      </c>
      <c r="AL7664" s="3" t="s">
        <v>47</v>
      </c>
      <c r="AM7664" s="3" t="s">
        <v>47</v>
      </c>
      <c r="AN7664" s="3" t="s">
        <v>47</v>
      </c>
      <c r="AU7664" s="3">
        <v>0</v>
      </c>
      <c r="AV7664" s="3">
        <v>17</v>
      </c>
      <c r="AW7664" s="3">
        <v>1</v>
      </c>
      <c r="AX7664" s="3">
        <v>17</v>
      </c>
      <c r="AY7664" s="3">
        <v>100</v>
      </c>
      <c r="AZ7664" s="6" t="str">
        <f t="shared" si="837"/>
        <v>4172.1</v>
      </c>
      <c r="BC7664" s="12" t="s">
        <v>20097</v>
      </c>
      <c r="BJ7664" s="12">
        <f t="shared" si="838"/>
        <v>0</v>
      </c>
      <c r="BK7664" s="12">
        <f t="shared" si="839"/>
        <v>0</v>
      </c>
      <c r="CQ7664" s="3" t="str">
        <f>CONCATENATE(baseURL!$A$1,baseURL!$B$1,baseURL!$C$1,".",C7664,".",L7664,".pkl&amp;seq=",BC7664)</f>
        <v>http://proteomics.broadinstitute.org/millscripts/viewfeed.pl?side=xl&amp;cycle=1&amp;fixedMods=iaaC&amp;file=msdataSM/iPRG2012_nd/cpick_in/iPRG2012_nd.4172.1.3.pkl&amp;seq=VLGDFGVPLSLLLMVLVDFFLQDTYTQK</v>
      </c>
    </row>
    <row r="7665" spans="1:104" x14ac:dyDescent="0.2">
      <c r="A7665" s="3">
        <v>6509</v>
      </c>
      <c r="B7665" s="2" t="s">
        <v>20098</v>
      </c>
      <c r="C7665" s="2" t="s">
        <v>20099</v>
      </c>
      <c r="D7665" s="3">
        <v>17930</v>
      </c>
      <c r="E7665" s="3">
        <v>17914</v>
      </c>
      <c r="F7665" s="3">
        <v>95384</v>
      </c>
      <c r="G7665" s="3">
        <v>22455</v>
      </c>
      <c r="H7665" s="3">
        <v>78.497299999999996</v>
      </c>
      <c r="I7665" s="30">
        <v>707.89648999999997</v>
      </c>
      <c r="J7665" s="30">
        <v>707.89613740000004</v>
      </c>
      <c r="K7665" s="30">
        <v>3.5E-4</v>
      </c>
      <c r="L7665" s="3">
        <v>2</v>
      </c>
      <c r="M7665" s="3">
        <v>2</v>
      </c>
      <c r="N7665" s="10">
        <f t="shared" si="833"/>
        <v>1</v>
      </c>
      <c r="O7665" s="35">
        <v>2</v>
      </c>
      <c r="P7665" s="17"/>
      <c r="Q7665" s="40">
        <v>1414.7835</v>
      </c>
      <c r="R7665" s="40">
        <v>707.89539000000002</v>
      </c>
      <c r="S7665" s="18">
        <f t="shared" si="834"/>
        <v>1.5539019119071407</v>
      </c>
      <c r="T7665" s="18">
        <f t="shared" si="835"/>
        <v>1.0558057173150051</v>
      </c>
      <c r="U7665" s="18">
        <f t="shared" si="836"/>
        <v>1.1442368624569086</v>
      </c>
      <c r="V7665" s="30">
        <v>707.89620000000002</v>
      </c>
      <c r="W7665" s="3" t="s">
        <v>47</v>
      </c>
      <c r="X7665" s="3" t="s">
        <v>47</v>
      </c>
      <c r="Y7665" s="3" t="s">
        <v>47</v>
      </c>
      <c r="Z7665" s="3" t="s">
        <v>47</v>
      </c>
      <c r="AA7665" s="3" t="s">
        <v>48</v>
      </c>
      <c r="AB7665" s="12" t="s">
        <v>47</v>
      </c>
      <c r="AC7665" s="3" t="s">
        <v>47</v>
      </c>
      <c r="AD7665" s="3" t="s">
        <v>47</v>
      </c>
      <c r="AE7665" s="3" t="s">
        <v>47</v>
      </c>
      <c r="AF7665" s="3" t="s">
        <v>47</v>
      </c>
      <c r="AG7665" s="3" t="s">
        <v>47</v>
      </c>
      <c r="AH7665" s="3" t="s">
        <v>47</v>
      </c>
      <c r="AI7665" s="3" t="s">
        <v>47</v>
      </c>
      <c r="AJ7665" s="3" t="s">
        <v>47</v>
      </c>
      <c r="AK7665" s="3" t="s">
        <v>47</v>
      </c>
      <c r="AL7665" s="3" t="s">
        <v>47</v>
      </c>
      <c r="AU7665" s="3">
        <v>0</v>
      </c>
      <c r="AV7665" s="3">
        <v>15</v>
      </c>
      <c r="AW7665" s="3">
        <v>1</v>
      </c>
      <c r="AX7665" s="3">
        <v>15</v>
      </c>
      <c r="AY7665" s="3">
        <v>100</v>
      </c>
      <c r="AZ7665" s="6" t="str">
        <f t="shared" si="837"/>
        <v>4542.1</v>
      </c>
      <c r="BC7665" s="12" t="s">
        <v>13366</v>
      </c>
      <c r="BJ7665" s="12">
        <f t="shared" si="838"/>
        <v>0</v>
      </c>
      <c r="BK7665" s="12">
        <f t="shared" si="839"/>
        <v>0</v>
      </c>
      <c r="CQ7665" s="3" t="str">
        <f>CONCATENATE(baseURL!$A$1,baseURL!$B$1,baseURL!$C$1,".",C7665,".",L7665,".pkl&amp;seq=",BC7665)</f>
        <v>http://proteomics.broadinstitute.org/millscripts/viewfeed.pl?side=xl&amp;cycle=1&amp;fixedMods=iaaC&amp;file=msdataSM/iPRG2012_nd/cpick_in/iPRG2012_nd.4542.1.2.pkl&amp;seq=LGANALLGVSMAAAR</v>
      </c>
    </row>
    <row r="7666" spans="1:104" x14ac:dyDescent="0.2">
      <c r="A7666" s="3">
        <v>7115</v>
      </c>
      <c r="B7666" s="2" t="s">
        <v>20100</v>
      </c>
      <c r="C7666" s="2" t="s">
        <v>20101</v>
      </c>
      <c r="D7666" s="3">
        <v>17931</v>
      </c>
      <c r="E7666" s="3">
        <v>17915</v>
      </c>
      <c r="F7666" s="3">
        <v>95385</v>
      </c>
      <c r="G7666" s="3">
        <v>22456</v>
      </c>
      <c r="H7666" s="3">
        <v>78.505600000000001</v>
      </c>
      <c r="I7666" s="30">
        <v>832.91008999999997</v>
      </c>
      <c r="J7666" s="30">
        <v>832.4058622</v>
      </c>
      <c r="K7666" s="30">
        <v>0.50422999999999996</v>
      </c>
      <c r="L7666" s="3">
        <v>0</v>
      </c>
      <c r="M7666" s="3">
        <v>2</v>
      </c>
      <c r="N7666" s="10">
        <f t="shared" si="833"/>
        <v>1</v>
      </c>
      <c r="O7666" s="35">
        <v>2</v>
      </c>
      <c r="P7666" s="17"/>
      <c r="Q7666" s="40">
        <v>1663.80746</v>
      </c>
      <c r="R7666" s="40">
        <v>832.40737000000001</v>
      </c>
      <c r="S7666" s="18">
        <f t="shared" si="834"/>
        <v>603.93506607222116</v>
      </c>
      <c r="T7666" s="18">
        <f t="shared" si="835"/>
        <v>-1.8113727176791439</v>
      </c>
      <c r="U7666" s="18">
        <f t="shared" si="836"/>
        <v>-2.1263627206531894</v>
      </c>
      <c r="V7666" s="30">
        <v>832.40560000000005</v>
      </c>
      <c r="W7666" s="3" t="s">
        <v>47</v>
      </c>
      <c r="Y7666" s="3" t="s">
        <v>47</v>
      </c>
      <c r="AA7666" s="3" t="s">
        <v>47</v>
      </c>
      <c r="AB7666" s="12" t="s">
        <v>47</v>
      </c>
      <c r="AC7666" s="3" t="s">
        <v>47</v>
      </c>
      <c r="AD7666" s="3" t="s">
        <v>47</v>
      </c>
      <c r="AF7666" s="3" t="s">
        <v>48</v>
      </c>
      <c r="AG7666" s="3" t="s">
        <v>47</v>
      </c>
      <c r="AH7666" s="3" t="s">
        <v>48</v>
      </c>
      <c r="AI7666" s="3" t="s">
        <v>47</v>
      </c>
      <c r="AL7666" s="3" t="s">
        <v>52</v>
      </c>
      <c r="AU7666" s="3">
        <v>0</v>
      </c>
      <c r="AV7666" s="3">
        <v>8</v>
      </c>
      <c r="AW7666" s="3">
        <v>2</v>
      </c>
      <c r="AX7666" s="3">
        <v>7</v>
      </c>
      <c r="AY7666" s="3">
        <v>87.5</v>
      </c>
      <c r="AZ7666" s="6" t="str">
        <f t="shared" si="837"/>
        <v>4542.2</v>
      </c>
      <c r="BC7666" s="12" t="s">
        <v>11094</v>
      </c>
      <c r="BJ7666" s="12">
        <f t="shared" si="838"/>
        <v>0</v>
      </c>
      <c r="BK7666" s="12">
        <f t="shared" si="839"/>
        <v>0</v>
      </c>
      <c r="BZ7666" s="3" t="s">
        <v>20102</v>
      </c>
      <c r="CQ7666" s="3" t="str">
        <f>CONCATENATE(baseURL!$A$1,baseURL!$B$1,baseURL!$C$1,".",C7666,".",L7666,".pkl&amp;seq=",BC7666)</f>
        <v>http://proteomics.broadinstitute.org/millscripts/viewfeed.pl?side=xl&amp;cycle=1&amp;fixedMods=iaaC&amp;file=msdataSM/iPRG2012_nd/cpick_in/iPRG2012_nd.4542.2.0.pkl&amp;seq=AAGANVDNVWADVYAK</v>
      </c>
    </row>
    <row r="7667" spans="1:104" x14ac:dyDescent="0.2">
      <c r="A7667" s="3">
        <v>6073</v>
      </c>
      <c r="B7667" s="2" t="s">
        <v>20103</v>
      </c>
      <c r="C7667" s="2" t="s">
        <v>20098</v>
      </c>
      <c r="D7667" s="3">
        <v>17933</v>
      </c>
      <c r="E7667" s="3">
        <v>17917</v>
      </c>
      <c r="F7667" s="3">
        <v>95406</v>
      </c>
      <c r="G7667" s="3">
        <v>22459</v>
      </c>
      <c r="H7667" s="3">
        <v>78.525499999999994</v>
      </c>
      <c r="I7667" s="30">
        <v>649.36005999999998</v>
      </c>
      <c r="J7667" s="30">
        <v>649.35941400000002</v>
      </c>
      <c r="K7667" s="30">
        <v>6.4999999999999997E-4</v>
      </c>
      <c r="L7667" s="3">
        <v>0</v>
      </c>
      <c r="M7667" s="3">
        <v>2</v>
      </c>
      <c r="N7667" s="10">
        <f t="shared" si="833"/>
        <v>1</v>
      </c>
      <c r="O7667" s="35">
        <v>2</v>
      </c>
      <c r="P7667" s="17"/>
      <c r="Q7667" s="40">
        <v>1297.7110399999999</v>
      </c>
      <c r="R7667" s="40">
        <v>649.35915999999997</v>
      </c>
      <c r="S7667" s="18">
        <f t="shared" si="834"/>
        <v>1.3859818347699218</v>
      </c>
      <c r="T7667" s="18">
        <f t="shared" si="835"/>
        <v>0.3911548734306492</v>
      </c>
      <c r="U7667" s="18">
        <f t="shared" si="836"/>
        <v>0.83158910086195315</v>
      </c>
      <c r="V7667" s="30">
        <v>649.35969999999998</v>
      </c>
      <c r="W7667" s="3" t="s">
        <v>47</v>
      </c>
      <c r="X7667" s="3" t="s">
        <v>47</v>
      </c>
      <c r="Y7667" s="3" t="s">
        <v>47</v>
      </c>
      <c r="Z7667" s="3" t="s">
        <v>47</v>
      </c>
      <c r="AA7667" s="3" t="s">
        <v>48</v>
      </c>
      <c r="AB7667" s="12" t="s">
        <v>47</v>
      </c>
      <c r="AC7667" s="3" t="s">
        <v>47</v>
      </c>
      <c r="AD7667" s="3" t="s">
        <v>47</v>
      </c>
      <c r="AE7667" s="3" t="s">
        <v>47</v>
      </c>
      <c r="AF7667" s="3" t="s">
        <v>47</v>
      </c>
      <c r="AG7667" s="3" t="s">
        <v>47</v>
      </c>
      <c r="AH7667" s="3" t="s">
        <v>47</v>
      </c>
      <c r="AI7667" s="3" t="s">
        <v>47</v>
      </c>
      <c r="AL7667" s="3" t="s">
        <v>48</v>
      </c>
      <c r="AU7667" s="3">
        <v>0</v>
      </c>
      <c r="AV7667" s="3">
        <v>12</v>
      </c>
      <c r="AW7667" s="3">
        <v>1</v>
      </c>
      <c r="AX7667" s="3">
        <v>12</v>
      </c>
      <c r="AY7667" s="3">
        <v>100</v>
      </c>
      <c r="AZ7667" s="6" t="str">
        <f t="shared" si="837"/>
        <v>4543.2</v>
      </c>
      <c r="BC7667" s="12" t="s">
        <v>5069</v>
      </c>
      <c r="BJ7667" s="12">
        <f t="shared" si="838"/>
        <v>0</v>
      </c>
      <c r="BK7667" s="12">
        <f t="shared" si="839"/>
        <v>0</v>
      </c>
      <c r="CQ7667" s="3" t="str">
        <f>CONCATENATE(baseURL!$A$1,baseURL!$B$1,baseURL!$C$1,".",C7667,".",L7667,".pkl&amp;seq=",BC7667)</f>
        <v>http://proteomics.broadinstitute.org/millscripts/viewfeed.pl?side=xl&amp;cycle=1&amp;fixedMods=iaaC&amp;file=msdataSM/iPRG2012_nd/cpick_in/iPRG2012_nd.4543.2.0.pkl&amp;seq=AVGGEVGASAALAPK</v>
      </c>
    </row>
    <row r="7668" spans="1:104" s="7" customFormat="1" x14ac:dyDescent="0.2">
      <c r="A7668" s="3">
        <v>6415</v>
      </c>
      <c r="B7668" s="2" t="s">
        <v>20108</v>
      </c>
      <c r="C7668" s="2" t="s">
        <v>20103</v>
      </c>
      <c r="D7668" s="3">
        <v>17937</v>
      </c>
      <c r="E7668" s="3">
        <v>17921</v>
      </c>
      <c r="F7668" s="3">
        <v>95428</v>
      </c>
      <c r="G7668" s="3">
        <v>22464</v>
      </c>
      <c r="H7668" s="3">
        <v>78.5458</v>
      </c>
      <c r="I7668" s="30">
        <v>709.68120999999996</v>
      </c>
      <c r="J7668" s="30">
        <v>709.67945259999999</v>
      </c>
      <c r="K7668" s="30">
        <v>1.7600000000000001E-3</v>
      </c>
      <c r="L7668" s="3">
        <v>3</v>
      </c>
      <c r="M7668" s="3">
        <v>3</v>
      </c>
      <c r="N7668" s="10">
        <f t="shared" si="833"/>
        <v>1</v>
      </c>
      <c r="O7668" s="35">
        <v>3</v>
      </c>
      <c r="P7668" s="17"/>
      <c r="Q7668" s="40">
        <v>2127.01818</v>
      </c>
      <c r="R7668" s="40">
        <v>709.67758000000003</v>
      </c>
      <c r="S7668" s="18">
        <f t="shared" si="834"/>
        <v>5.1149988420517358</v>
      </c>
      <c r="T7668" s="18">
        <f t="shared" si="835"/>
        <v>2.638663039004328</v>
      </c>
      <c r="U7668" s="18">
        <f t="shared" si="836"/>
        <v>2.7054539329357326</v>
      </c>
      <c r="V7668" s="30">
        <v>709.67949999999996</v>
      </c>
      <c r="W7668" s="3" t="s">
        <v>47</v>
      </c>
      <c r="X7668" s="3" t="s">
        <v>47</v>
      </c>
      <c r="Y7668" s="3" t="s">
        <v>47</v>
      </c>
      <c r="Z7668" s="3" t="s">
        <v>47</v>
      </c>
      <c r="AA7668" s="3" t="s">
        <v>47</v>
      </c>
      <c r="AB7668" s="12" t="s">
        <v>47</v>
      </c>
      <c r="AC7668" s="3" t="s">
        <v>47</v>
      </c>
      <c r="AD7668" s="3" t="s">
        <v>47</v>
      </c>
      <c r="AE7668" s="3" t="s">
        <v>47</v>
      </c>
      <c r="AF7668" s="3" t="s">
        <v>47</v>
      </c>
      <c r="AG7668" s="3" t="s">
        <v>47</v>
      </c>
      <c r="AH7668" s="3" t="s">
        <v>47</v>
      </c>
      <c r="AI7668" s="3" t="s">
        <v>47</v>
      </c>
      <c r="AJ7668" s="3" t="s">
        <v>47</v>
      </c>
      <c r="AK7668" s="3" t="s">
        <v>47</v>
      </c>
      <c r="AL7668" s="3" t="s">
        <v>47</v>
      </c>
      <c r="AM7668" s="3"/>
      <c r="AN7668" s="3"/>
      <c r="AO7668" s="3"/>
      <c r="AP7668" s="3"/>
      <c r="AQ7668" s="3"/>
      <c r="AR7668" s="3"/>
      <c r="AS7668" s="3"/>
      <c r="AT7668" s="3"/>
      <c r="AU7668" s="3">
        <v>0</v>
      </c>
      <c r="AV7668" s="3">
        <v>16</v>
      </c>
      <c r="AW7668" s="3">
        <v>1</v>
      </c>
      <c r="AX7668" s="3">
        <v>16</v>
      </c>
      <c r="AY7668" s="3">
        <v>100</v>
      </c>
      <c r="AZ7668" s="6" t="str">
        <f t="shared" si="837"/>
        <v>4544.3</v>
      </c>
      <c r="BA7668" s="11"/>
      <c r="BB7668" s="12"/>
      <c r="BC7668" s="12" t="s">
        <v>13687</v>
      </c>
      <c r="BD7668" s="12"/>
      <c r="BE7668" s="12"/>
      <c r="BF7668" s="12"/>
      <c r="BG7668" s="12"/>
      <c r="BH7668" s="12"/>
      <c r="BI7668" s="12"/>
      <c r="BJ7668" s="12">
        <f t="shared" si="838"/>
        <v>0</v>
      </c>
      <c r="BK7668" s="12">
        <f t="shared" si="839"/>
        <v>0</v>
      </c>
      <c r="BL7668" s="3"/>
      <c r="BM7668" s="3"/>
      <c r="BN7668" s="3"/>
      <c r="BO7668" s="3"/>
      <c r="BP7668" s="3"/>
      <c r="BQ7668" s="3"/>
      <c r="BR7668" s="3"/>
      <c r="BS7668" s="3"/>
      <c r="BT7668" s="3"/>
      <c r="BU7668" s="3"/>
      <c r="BV7668" s="3"/>
      <c r="BW7668" s="3"/>
      <c r="BX7668" s="3"/>
      <c r="BY7668" s="3"/>
      <c r="BZ7668" s="3"/>
      <c r="CA7668" s="3"/>
      <c r="CB7668" s="3"/>
      <c r="CC7668" s="3"/>
      <c r="CD7668" s="3"/>
      <c r="CE7668" s="3"/>
      <c r="CF7668" s="3"/>
      <c r="CG7668" s="3"/>
      <c r="CH7668" s="3"/>
      <c r="CI7668" s="3"/>
      <c r="CJ7668" s="3"/>
      <c r="CK7668" s="3"/>
      <c r="CL7668" s="3"/>
      <c r="CM7668" s="3"/>
      <c r="CN7668" s="3"/>
      <c r="CO7668" s="3"/>
      <c r="CP7668" s="3"/>
      <c r="CQ7668" s="3" t="str">
        <f>CONCATENATE(baseURL!$A$1,baseURL!$B$1,baseURL!$C$1,".",C7668,".",L7668,".pkl&amp;seq=",BC7668)</f>
        <v>http://proteomics.broadinstitute.org/millscripts/viewfeed.pl?side=xl&amp;cycle=1&amp;fixedMods=iaaC&amp;file=msdataSM/iPRG2012_nd/cpick_in/iPRG2012_nd.4544.3.3.pkl&amp;seq=FVKLVSWYDNEYGYSTR</v>
      </c>
      <c r="CR7668" s="3"/>
      <c r="CS7668" s="3"/>
      <c r="CT7668" s="3"/>
      <c r="CU7668" s="3"/>
      <c r="CV7668" s="3"/>
      <c r="CW7668" s="3"/>
      <c r="CX7668" s="3"/>
      <c r="CY7668" s="3"/>
      <c r="CZ7668" s="3"/>
    </row>
    <row r="7669" spans="1:104" s="7" customFormat="1" x14ac:dyDescent="0.2">
      <c r="A7669" s="3">
        <v>6614</v>
      </c>
      <c r="B7669" s="2" t="s">
        <v>20109</v>
      </c>
      <c r="C7669" s="2" t="s">
        <v>20110</v>
      </c>
      <c r="D7669" s="3">
        <v>17938</v>
      </c>
      <c r="E7669" s="3">
        <v>17922</v>
      </c>
      <c r="F7669" s="3">
        <v>95429</v>
      </c>
      <c r="G7669" s="3">
        <v>22465</v>
      </c>
      <c r="H7669" s="3">
        <v>78.547499999999999</v>
      </c>
      <c r="I7669" s="30">
        <v>830.11887999999999</v>
      </c>
      <c r="J7669" s="30">
        <v>830.11685039999998</v>
      </c>
      <c r="K7669" s="30">
        <v>2.0300000000000001E-3</v>
      </c>
      <c r="L7669" s="3">
        <v>3</v>
      </c>
      <c r="M7669" s="3">
        <v>3</v>
      </c>
      <c r="N7669" s="10">
        <f t="shared" si="833"/>
        <v>1</v>
      </c>
      <c r="O7669" s="35">
        <v>3</v>
      </c>
      <c r="P7669" s="17"/>
      <c r="Q7669" s="40">
        <v>2488.3367400000002</v>
      </c>
      <c r="R7669" s="40">
        <v>830.11710000000005</v>
      </c>
      <c r="S7669" s="18">
        <f t="shared" si="834"/>
        <v>2.1442757894515347</v>
      </c>
      <c r="T7669" s="18">
        <f t="shared" si="835"/>
        <v>-0.30068047035132628</v>
      </c>
      <c r="U7669" s="18">
        <f t="shared" si="836"/>
        <v>-0.36139479603345198</v>
      </c>
      <c r="V7669" s="30">
        <v>830.11680000000001</v>
      </c>
      <c r="W7669" s="3" t="s">
        <v>47</v>
      </c>
      <c r="X7669" s="3" t="s">
        <v>47</v>
      </c>
      <c r="Y7669" s="3" t="s">
        <v>47</v>
      </c>
      <c r="Z7669" s="3" t="s">
        <v>47</v>
      </c>
      <c r="AA7669" s="3" t="s">
        <v>47</v>
      </c>
      <c r="AB7669" s="12" t="s">
        <v>47</v>
      </c>
      <c r="AC7669" s="3" t="s">
        <v>47</v>
      </c>
      <c r="AD7669" s="3" t="s">
        <v>47</v>
      </c>
      <c r="AE7669" s="3" t="s">
        <v>47</v>
      </c>
      <c r="AF7669" s="3" t="s">
        <v>47</v>
      </c>
      <c r="AG7669" s="3" t="s">
        <v>48</v>
      </c>
      <c r="AH7669" s="3"/>
      <c r="AI7669" s="3" t="s">
        <v>47</v>
      </c>
      <c r="AJ7669" s="3"/>
      <c r="AK7669" s="3" t="s">
        <v>47</v>
      </c>
      <c r="AL7669" s="3" t="s">
        <v>48</v>
      </c>
      <c r="AM7669" s="3"/>
      <c r="AN7669" s="3"/>
      <c r="AO7669" s="3"/>
      <c r="AP7669" s="3"/>
      <c r="AQ7669" s="3"/>
      <c r="AR7669" s="3"/>
      <c r="AS7669" s="3"/>
      <c r="AT7669" s="3"/>
      <c r="AU7669" s="3">
        <v>0</v>
      </c>
      <c r="AV7669" s="3">
        <v>12</v>
      </c>
      <c r="AW7669" s="3">
        <v>1</v>
      </c>
      <c r="AX7669" s="3">
        <v>12</v>
      </c>
      <c r="AY7669" s="3">
        <v>100</v>
      </c>
      <c r="AZ7669" s="6" t="str">
        <f t="shared" si="837"/>
        <v>4544.4</v>
      </c>
      <c r="BA7669" s="11"/>
      <c r="BB7669" s="12"/>
      <c r="BC7669" s="12" t="s">
        <v>20020</v>
      </c>
      <c r="BD7669" s="12"/>
      <c r="BE7669" s="12"/>
      <c r="BF7669" s="12"/>
      <c r="BG7669" s="12"/>
      <c r="BH7669" s="12"/>
      <c r="BI7669" s="12"/>
      <c r="BJ7669" s="12">
        <f t="shared" si="838"/>
        <v>0</v>
      </c>
      <c r="BK7669" s="12">
        <f t="shared" si="839"/>
        <v>0</v>
      </c>
      <c r="BL7669" s="3"/>
      <c r="BM7669" s="3"/>
      <c r="BN7669" s="3"/>
      <c r="BO7669" s="3"/>
      <c r="BP7669" s="3"/>
      <c r="BQ7669" s="3"/>
      <c r="BR7669" s="3"/>
      <c r="BS7669" s="3"/>
      <c r="BT7669" s="3"/>
      <c r="BU7669" s="3"/>
      <c r="BV7669" s="3"/>
      <c r="BW7669" s="3"/>
      <c r="BX7669" s="3"/>
      <c r="BY7669" s="3"/>
      <c r="BZ7669" s="3"/>
      <c r="CA7669" s="3"/>
      <c r="CB7669" s="3"/>
      <c r="CC7669" s="3"/>
      <c r="CD7669" s="3"/>
      <c r="CE7669" s="3"/>
      <c r="CF7669" s="3"/>
      <c r="CG7669" s="3"/>
      <c r="CH7669" s="3"/>
      <c r="CI7669" s="3"/>
      <c r="CJ7669" s="3"/>
      <c r="CK7669" s="3"/>
      <c r="CL7669" s="3"/>
      <c r="CM7669" s="3"/>
      <c r="CN7669" s="3"/>
      <c r="CO7669" s="3"/>
      <c r="CP7669" s="3"/>
      <c r="CQ7669" s="3" t="str">
        <f>CONCATENATE(baseURL!$A$1,baseURL!$B$1,baseURL!$C$1,".",C7669,".",L7669,".pkl&amp;seq=",BC7669)</f>
        <v>http://proteomics.broadinstitute.org/millscripts/viewfeed.pl?side=xl&amp;cycle=1&amp;fixedMods=iaaC&amp;file=msdataSM/iPRG2012_nd/cpick_in/iPRG2012_nd.4544.4.3.pkl&amp;seq=DLEVLEGMSLFAELSGNLVPVKK</v>
      </c>
      <c r="CR7669" s="3"/>
      <c r="CS7669" s="3"/>
      <c r="CT7669" s="3"/>
      <c r="CU7669" s="3"/>
      <c r="CV7669" s="3"/>
      <c r="CW7669" s="3"/>
      <c r="CX7669" s="3"/>
      <c r="CY7669" s="3"/>
      <c r="CZ7669" s="3"/>
    </row>
    <row r="7670" spans="1:104" s="7" customFormat="1" x14ac:dyDescent="0.2">
      <c r="A7670" s="3">
        <v>7030</v>
      </c>
      <c r="B7670" s="2" t="s">
        <v>20111</v>
      </c>
      <c r="C7670" s="2" t="s">
        <v>20112</v>
      </c>
      <c r="D7670" s="3">
        <v>17942</v>
      </c>
      <c r="E7670" s="3">
        <v>17926</v>
      </c>
      <c r="F7670" s="3">
        <v>95433</v>
      </c>
      <c r="G7670" s="3">
        <v>22469</v>
      </c>
      <c r="H7670" s="3">
        <v>78.555000000000007</v>
      </c>
      <c r="I7670" s="30">
        <v>1038.2391</v>
      </c>
      <c r="J7670" s="30">
        <v>1037.986193</v>
      </c>
      <c r="K7670" s="30">
        <v>0.25291000000000002</v>
      </c>
      <c r="L7670" s="3">
        <v>0</v>
      </c>
      <c r="M7670" s="3">
        <v>4</v>
      </c>
      <c r="N7670" s="10">
        <f t="shared" si="833"/>
        <v>1</v>
      </c>
      <c r="O7670" s="35">
        <v>4</v>
      </c>
      <c r="P7670" s="17"/>
      <c r="Q7670" s="40">
        <v>4148.9016199999996</v>
      </c>
      <c r="R7670" s="40">
        <v>1037.9808599999999</v>
      </c>
      <c r="S7670" s="18">
        <f t="shared" si="834"/>
        <v>248.79071469594768</v>
      </c>
      <c r="T7670" s="18">
        <f t="shared" si="835"/>
        <v>5.1378596711929774</v>
      </c>
      <c r="U7670" s="18">
        <f t="shared" si="836"/>
        <v>4.5665581926852248</v>
      </c>
      <c r="V7670" s="30">
        <v>1037.9856</v>
      </c>
      <c r="W7670" s="3"/>
      <c r="X7670" s="3" t="s">
        <v>47</v>
      </c>
      <c r="Y7670" s="3" t="s">
        <v>47</v>
      </c>
      <c r="Z7670" s="3" t="s">
        <v>47</v>
      </c>
      <c r="AA7670" s="3" t="s">
        <v>47</v>
      </c>
      <c r="AB7670" s="12" t="s">
        <v>48</v>
      </c>
      <c r="AC7670" s="3" t="s">
        <v>48</v>
      </c>
      <c r="AD7670" s="3"/>
      <c r="AE7670" s="3" t="s">
        <v>47</v>
      </c>
      <c r="AF7670" s="3" t="s">
        <v>47</v>
      </c>
      <c r="AG7670" s="3"/>
      <c r="AH7670" s="3"/>
      <c r="AI7670" s="3"/>
      <c r="AJ7670" s="3"/>
      <c r="AK7670" s="3" t="s">
        <v>48</v>
      </c>
      <c r="AL7670" s="3" t="s">
        <v>47</v>
      </c>
      <c r="AM7670" s="3" t="s">
        <v>47</v>
      </c>
      <c r="AN7670" s="3"/>
      <c r="AO7670" s="3"/>
      <c r="AP7670" s="3"/>
      <c r="AQ7670" s="3"/>
      <c r="AR7670" s="3"/>
      <c r="AS7670" s="3"/>
      <c r="AT7670" s="3"/>
      <c r="AU7670" s="3">
        <v>0</v>
      </c>
      <c r="AV7670" s="3">
        <v>8</v>
      </c>
      <c r="AW7670" s="3">
        <v>1</v>
      </c>
      <c r="AX7670" s="3">
        <v>8</v>
      </c>
      <c r="AY7670" s="3">
        <v>100</v>
      </c>
      <c r="AZ7670" s="6" t="str">
        <f t="shared" si="837"/>
        <v>4544.8</v>
      </c>
      <c r="BA7670" s="11"/>
      <c r="BB7670" s="12"/>
      <c r="BC7670" s="12" t="s">
        <v>20113</v>
      </c>
      <c r="BD7670" s="12"/>
      <c r="BE7670" s="12"/>
      <c r="BF7670" s="12"/>
      <c r="BG7670" s="12"/>
      <c r="BH7670" s="12"/>
      <c r="BI7670" s="12"/>
      <c r="BJ7670" s="12">
        <f t="shared" si="838"/>
        <v>0</v>
      </c>
      <c r="BK7670" s="12">
        <f t="shared" si="839"/>
        <v>0</v>
      </c>
      <c r="BL7670" s="3"/>
      <c r="BM7670" s="3"/>
      <c r="BN7670" s="3"/>
      <c r="BO7670" s="3"/>
      <c r="BP7670" s="3"/>
      <c r="BQ7670" s="3"/>
      <c r="BR7670" s="3"/>
      <c r="BS7670" s="3"/>
      <c r="BT7670" s="3"/>
      <c r="BU7670" s="3"/>
      <c r="BV7670" s="3"/>
      <c r="BW7670" s="3"/>
      <c r="BX7670" s="3"/>
      <c r="BY7670" s="3"/>
      <c r="BZ7670" s="3"/>
      <c r="CA7670" s="3"/>
      <c r="CB7670" s="3"/>
      <c r="CC7670" s="3"/>
      <c r="CD7670" s="3"/>
      <c r="CE7670" s="3"/>
      <c r="CF7670" s="3"/>
      <c r="CG7670" s="3"/>
      <c r="CH7670" s="3"/>
      <c r="CI7670" s="3"/>
      <c r="CJ7670" s="3"/>
      <c r="CK7670" s="3"/>
      <c r="CL7670" s="3"/>
      <c r="CM7670" s="3"/>
      <c r="CN7670" s="3"/>
      <c r="CO7670" s="3"/>
      <c r="CP7670" s="3"/>
      <c r="CQ7670" s="3" t="str">
        <f>CONCATENATE(baseURL!$A$1,baseURL!$B$1,baseURL!$C$1,".",C7670,".",L7670,".pkl&amp;seq=",BC7670)</f>
        <v>http://proteomics.broadinstitute.org/millscripts/viewfeed.pl?side=xl&amp;cycle=1&amp;fixedMods=iaaC&amp;file=msdataSM/iPRG2012_nd/cpick_in/iPRG2012_nd.4544.8.0.pkl&amp;seq=QLDLSSADAAQEHEEVTVEGPLEDPSELEVDLDYFMK</v>
      </c>
      <c r="CR7670" s="3"/>
      <c r="CS7670" s="3"/>
      <c r="CT7670" s="3"/>
      <c r="CU7670" s="3"/>
      <c r="CV7670" s="3"/>
      <c r="CW7670" s="3"/>
      <c r="CX7670" s="3"/>
      <c r="CY7670" s="3"/>
      <c r="CZ7670" s="3"/>
    </row>
    <row r="7671" spans="1:104" x14ac:dyDescent="0.2">
      <c r="A7671" s="3">
        <v>2219</v>
      </c>
      <c r="B7671" s="2" t="s">
        <v>20104</v>
      </c>
      <c r="C7671" s="2" t="s">
        <v>20105</v>
      </c>
      <c r="D7671" s="3">
        <v>17943</v>
      </c>
      <c r="E7671" s="3">
        <v>17927</v>
      </c>
      <c r="F7671" s="3">
        <v>95434</v>
      </c>
      <c r="G7671" s="3">
        <v>22470</v>
      </c>
      <c r="H7671" s="3">
        <v>78.557500000000005</v>
      </c>
      <c r="I7671" s="30">
        <v>1052.5612000000001</v>
      </c>
      <c r="J7671" s="30">
        <v>1052.55699</v>
      </c>
      <c r="K7671" s="30">
        <v>4.2100000000000002E-3</v>
      </c>
      <c r="L7671" s="3">
        <v>3</v>
      </c>
      <c r="M7671" s="3">
        <v>3</v>
      </c>
      <c r="N7671" s="10">
        <f t="shared" si="833"/>
        <v>1</v>
      </c>
      <c r="O7671" s="35">
        <v>3</v>
      </c>
      <c r="P7671" s="17"/>
      <c r="Q7671" s="40">
        <v>3155.6510699999999</v>
      </c>
      <c r="R7671" s="40">
        <v>1052.55521</v>
      </c>
      <c r="S7671" s="18">
        <f t="shared" si="834"/>
        <v>5.6909128786800078</v>
      </c>
      <c r="T7671" s="18">
        <f t="shared" si="835"/>
        <v>1.6911226918475901</v>
      </c>
      <c r="U7671" s="18">
        <f t="shared" si="836"/>
        <v>1.6056164883296336</v>
      </c>
      <c r="V7671" s="30">
        <v>1052.5569</v>
      </c>
      <c r="W7671" s="3" t="s">
        <v>47</v>
      </c>
      <c r="Y7671" s="3" t="s">
        <v>47</v>
      </c>
      <c r="Z7671" s="3" t="s">
        <v>47</v>
      </c>
      <c r="AA7671" s="3" t="s">
        <v>47</v>
      </c>
      <c r="AB7671" s="12" t="s">
        <v>47</v>
      </c>
      <c r="AC7671" s="3" t="s">
        <v>47</v>
      </c>
      <c r="AD7671" s="3" t="s">
        <v>47</v>
      </c>
      <c r="AG7671" s="3" t="s">
        <v>47</v>
      </c>
      <c r="AI7671" s="3" t="s">
        <v>47</v>
      </c>
      <c r="AJ7671" s="3" t="s">
        <v>47</v>
      </c>
      <c r="AK7671" s="3" t="s">
        <v>48</v>
      </c>
      <c r="AL7671" s="3" t="s">
        <v>47</v>
      </c>
      <c r="AM7671" s="3" t="s">
        <v>47</v>
      </c>
      <c r="AU7671" s="3">
        <v>0</v>
      </c>
      <c r="AV7671" s="3">
        <v>12</v>
      </c>
      <c r="AW7671" s="3">
        <v>1</v>
      </c>
      <c r="AX7671" s="3">
        <v>12</v>
      </c>
      <c r="AY7671" s="3">
        <v>100</v>
      </c>
      <c r="AZ7671" s="6" t="str">
        <f t="shared" si="837"/>
        <v>4544.9</v>
      </c>
      <c r="BC7671" s="12" t="s">
        <v>19975</v>
      </c>
      <c r="BJ7671" s="12">
        <f t="shared" si="838"/>
        <v>0</v>
      </c>
      <c r="BK7671" s="12">
        <f t="shared" si="839"/>
        <v>0</v>
      </c>
      <c r="CQ7671" s="3" t="str">
        <f>CONCATENATE(baseURL!$A$1,baseURL!$B$1,baseURL!$C$1,".",C7671,".",L7671,".pkl&amp;seq=",BC7671)</f>
        <v>http://proteomics.broadinstitute.org/millscripts/viewfeed.pl?side=xl&amp;cycle=1&amp;fixedMods=iaaC&amp;file=msdataSM/iPRG2012_nd/cpick_in/iPRG2012_nd.4544.9.3.pkl&amp;seq=TLSFDLPPQELLTKDSVTLSVDGVVYYR</v>
      </c>
    </row>
    <row r="7672" spans="1:104" x14ac:dyDescent="0.2">
      <c r="A7672" s="3">
        <v>7098</v>
      </c>
      <c r="B7672" s="2" t="s">
        <v>20115</v>
      </c>
      <c r="C7672" s="2" t="s">
        <v>20104</v>
      </c>
      <c r="D7672" s="3">
        <v>17953</v>
      </c>
      <c r="E7672" s="3">
        <v>17937</v>
      </c>
      <c r="F7672" s="3">
        <v>95456</v>
      </c>
      <c r="G7672" s="3">
        <v>22481</v>
      </c>
      <c r="H7672" s="3">
        <v>78.575199999999995</v>
      </c>
      <c r="I7672" s="30">
        <v>618.66634999999997</v>
      </c>
      <c r="J7672" s="30">
        <v>618.66429689999995</v>
      </c>
      <c r="K7672" s="30">
        <v>2.0500000000000002E-3</v>
      </c>
      <c r="L7672" s="3">
        <v>3</v>
      </c>
      <c r="M7672" s="3">
        <v>3</v>
      </c>
      <c r="N7672" s="10">
        <f t="shared" si="833"/>
        <v>1</v>
      </c>
      <c r="O7672" s="35">
        <v>3</v>
      </c>
      <c r="P7672" s="17"/>
      <c r="Q7672" s="40">
        <v>1853.97559</v>
      </c>
      <c r="R7672" s="40">
        <v>618.66337999999996</v>
      </c>
      <c r="S7672" s="18">
        <f t="shared" si="834"/>
        <v>4.8006720553021944</v>
      </c>
      <c r="T7672" s="18">
        <f t="shared" si="835"/>
        <v>1.4820660631196449</v>
      </c>
      <c r="U7672" s="18">
        <f t="shared" si="836"/>
        <v>1.4870768657175846</v>
      </c>
      <c r="V7672" s="30">
        <v>618.66430000000003</v>
      </c>
      <c r="X7672" s="3" t="s">
        <v>47</v>
      </c>
      <c r="Y7672" s="3" t="s">
        <v>47</v>
      </c>
      <c r="AA7672" s="3" t="s">
        <v>48</v>
      </c>
      <c r="AB7672" s="12" t="s">
        <v>47</v>
      </c>
      <c r="AC7672" s="3" t="s">
        <v>48</v>
      </c>
      <c r="AD7672" s="3" t="s">
        <v>47</v>
      </c>
      <c r="AG7672" s="3" t="s">
        <v>48</v>
      </c>
      <c r="AH7672" s="3" t="s">
        <v>47</v>
      </c>
      <c r="AI7672" s="3" t="s">
        <v>48</v>
      </c>
      <c r="AJ7672" s="3" t="s">
        <v>52</v>
      </c>
      <c r="AK7672" s="3" t="s">
        <v>52</v>
      </c>
      <c r="AU7672" s="3">
        <v>0</v>
      </c>
      <c r="AV7672" s="3">
        <v>5</v>
      </c>
      <c r="AW7672" s="3">
        <v>1</v>
      </c>
      <c r="AX7672" s="3">
        <v>5</v>
      </c>
      <c r="AY7672" s="3">
        <v>100</v>
      </c>
      <c r="AZ7672" s="6" t="str">
        <f t="shared" si="837"/>
        <v>4545.10</v>
      </c>
      <c r="BC7672" s="12" t="s">
        <v>10461</v>
      </c>
      <c r="BJ7672" s="12">
        <f t="shared" si="838"/>
        <v>0</v>
      </c>
      <c r="BK7672" s="12">
        <f t="shared" si="839"/>
        <v>0</v>
      </c>
      <c r="CQ7672" s="3" t="str">
        <f>CONCATENATE(baseURL!$A$1,baseURL!$B$1,baseURL!$C$1,".",C7672,".",L7672,".pkl&amp;seq=",BC7672)</f>
        <v>http://proteomics.broadinstitute.org/millscripts/viewfeed.pl?side=xl&amp;cycle=1&amp;fixedMods=iaaC&amp;file=msdataSM/iPRG2012_nd/cpick_in/iPRG2012_nd.4545.10.3.pkl&amp;seq=LKQLNFGGTVETVYER</v>
      </c>
    </row>
    <row r="7673" spans="1:104" x14ac:dyDescent="0.2">
      <c r="A7673" s="3">
        <v>3252</v>
      </c>
      <c r="B7673" s="2" t="s">
        <v>20116</v>
      </c>
      <c r="C7673" s="2" t="s">
        <v>20117</v>
      </c>
      <c r="D7673" s="3">
        <v>17954</v>
      </c>
      <c r="E7673" s="3">
        <v>17938</v>
      </c>
      <c r="F7673" s="3">
        <v>95457</v>
      </c>
      <c r="G7673" s="3">
        <v>22482</v>
      </c>
      <c r="H7673" s="3">
        <v>78.576099999999997</v>
      </c>
      <c r="I7673" s="30">
        <v>626.00151000000005</v>
      </c>
      <c r="J7673" s="30">
        <v>625.99976660000004</v>
      </c>
      <c r="K7673" s="30">
        <v>1.74E-3</v>
      </c>
      <c r="L7673" s="3">
        <v>3</v>
      </c>
      <c r="M7673" s="3">
        <v>3</v>
      </c>
      <c r="N7673" s="10">
        <f t="shared" si="833"/>
        <v>1</v>
      </c>
      <c r="O7673" s="35">
        <v>3</v>
      </c>
      <c r="P7673" s="17"/>
      <c r="Q7673" s="40">
        <v>1875.98107</v>
      </c>
      <c r="R7673" s="40">
        <v>625.99854000000005</v>
      </c>
      <c r="S7673" s="18">
        <f t="shared" si="834"/>
        <v>4.7444200109553005</v>
      </c>
      <c r="T7673" s="18">
        <f t="shared" si="835"/>
        <v>1.9594294900358946</v>
      </c>
      <c r="U7673" s="18">
        <f t="shared" si="836"/>
        <v>2.0127842470719455</v>
      </c>
      <c r="V7673" s="30">
        <v>625.99980000000005</v>
      </c>
      <c r="W7673" s="3" t="s">
        <v>47</v>
      </c>
      <c r="X7673" s="3" t="s">
        <v>47</v>
      </c>
      <c r="Y7673" s="3" t="s">
        <v>47</v>
      </c>
      <c r="Z7673" s="3" t="s">
        <v>47</v>
      </c>
      <c r="AA7673" s="3" t="s">
        <v>47</v>
      </c>
      <c r="AB7673" s="12" t="s">
        <v>47</v>
      </c>
      <c r="AE7673" s="3" t="s">
        <v>47</v>
      </c>
      <c r="AF7673" s="3" t="s">
        <v>48</v>
      </c>
      <c r="AG7673" s="3" t="s">
        <v>48</v>
      </c>
      <c r="AH7673" s="3" t="s">
        <v>47</v>
      </c>
      <c r="AL7673" s="3" t="s">
        <v>48</v>
      </c>
      <c r="AU7673" s="3">
        <v>0</v>
      </c>
      <c r="AV7673" s="3">
        <v>8</v>
      </c>
      <c r="AW7673" s="3">
        <v>1</v>
      </c>
      <c r="AX7673" s="3">
        <v>8</v>
      </c>
      <c r="AY7673" s="3">
        <v>100</v>
      </c>
      <c r="AZ7673" s="6" t="str">
        <f t="shared" si="837"/>
        <v>4545.11</v>
      </c>
      <c r="BC7673" s="12" t="s">
        <v>11157</v>
      </c>
      <c r="BJ7673" s="12">
        <f t="shared" si="838"/>
        <v>0</v>
      </c>
      <c r="BK7673" s="12">
        <f t="shared" si="839"/>
        <v>0</v>
      </c>
      <c r="CQ7673" s="3" t="str">
        <f>CONCATENATE(baseURL!$A$1,baseURL!$B$1,baseURL!$C$1,".",C7673,".",L7673,".pkl&amp;seq=",BC7673)</f>
        <v>http://proteomics.broadinstitute.org/millscripts/viewfeed.pl?side=xl&amp;cycle=1&amp;fixedMods=iaaC&amp;file=msdataSM/iPRG2012_nd/cpick_in/iPRG2012_nd.4545.11.3.pkl&amp;seq=GNPTVEVELTTEKGVFR</v>
      </c>
    </row>
    <row r="7674" spans="1:104" x14ac:dyDescent="0.2">
      <c r="A7674" s="3">
        <v>1437</v>
      </c>
      <c r="B7674" s="2" t="s">
        <v>20118</v>
      </c>
      <c r="C7674" s="2" t="s">
        <v>20119</v>
      </c>
      <c r="D7674" s="3">
        <v>17957</v>
      </c>
      <c r="E7674" s="3">
        <v>17941</v>
      </c>
      <c r="F7674" s="3">
        <v>95460</v>
      </c>
      <c r="G7674" s="3">
        <v>22485</v>
      </c>
      <c r="H7674" s="3">
        <v>78.578599999999994</v>
      </c>
      <c r="I7674" s="30">
        <v>695.40718000000004</v>
      </c>
      <c r="J7674" s="30">
        <v>695.40590889999999</v>
      </c>
      <c r="K7674" s="30">
        <v>1.2700000000000001E-3</v>
      </c>
      <c r="L7674" s="3">
        <v>3</v>
      </c>
      <c r="M7674" s="3">
        <v>3</v>
      </c>
      <c r="N7674" s="10">
        <f t="shared" si="833"/>
        <v>1</v>
      </c>
      <c r="O7674" s="35">
        <v>3</v>
      </c>
      <c r="P7674" s="17"/>
      <c r="Q7674" s="40">
        <v>2084.1961500000002</v>
      </c>
      <c r="R7674" s="40">
        <v>695.40356999999995</v>
      </c>
      <c r="S7674" s="18">
        <f t="shared" si="834"/>
        <v>5.1912301803314875</v>
      </c>
      <c r="T7674" s="18">
        <f t="shared" si="835"/>
        <v>3.3633707115433231</v>
      </c>
      <c r="U7674" s="18">
        <f t="shared" si="836"/>
        <v>3.3505723878136422</v>
      </c>
      <c r="V7674" s="30">
        <v>695.40589999999997</v>
      </c>
      <c r="X7674" s="3" t="s">
        <v>47</v>
      </c>
      <c r="Y7674" s="3" t="s">
        <v>47</v>
      </c>
      <c r="AA7674" s="3" t="s">
        <v>47</v>
      </c>
      <c r="AB7674" s="12" t="s">
        <v>48</v>
      </c>
      <c r="AG7674" s="3" t="s">
        <v>52</v>
      </c>
      <c r="AH7674" s="3" t="s">
        <v>47</v>
      </c>
      <c r="AK7674" s="3" t="s">
        <v>52</v>
      </c>
      <c r="AL7674" s="3" t="s">
        <v>48</v>
      </c>
      <c r="AU7674" s="3">
        <v>0</v>
      </c>
      <c r="AV7674" s="3">
        <v>4</v>
      </c>
      <c r="AW7674" s="3">
        <v>1</v>
      </c>
      <c r="AX7674" s="3">
        <v>4</v>
      </c>
      <c r="AY7674" s="3">
        <v>100</v>
      </c>
      <c r="AZ7674" s="6" t="str">
        <f t="shared" si="837"/>
        <v>4545.14</v>
      </c>
      <c r="BC7674" s="12" t="s">
        <v>16904</v>
      </c>
      <c r="BJ7674" s="12">
        <f t="shared" si="838"/>
        <v>0</v>
      </c>
      <c r="BK7674" s="12">
        <f t="shared" si="839"/>
        <v>0</v>
      </c>
      <c r="CQ7674" s="3" t="str">
        <f>CONCATENATE(baseURL!$A$1,baseURL!$B$1,baseURL!$C$1,".",C7674,".",L7674,".pkl&amp;seq=",BC7674)</f>
        <v>http://proteomics.broadinstitute.org/millscripts/viewfeed.pl?side=xl&amp;cycle=1&amp;fixedMods=iaaC&amp;file=msdataSM/iPRG2012_nd/cpick_in/iPRG2012_nd.4545.14.3.pkl&amp;seq=AADALLLKVNQLGTLSESLK</v>
      </c>
    </row>
    <row r="7675" spans="1:104" x14ac:dyDescent="0.2">
      <c r="A7675" s="3">
        <v>3765</v>
      </c>
      <c r="B7675" s="2" t="s">
        <v>20120</v>
      </c>
      <c r="C7675" s="2" t="s">
        <v>20121</v>
      </c>
      <c r="D7675" s="3">
        <v>17960</v>
      </c>
      <c r="E7675" s="3">
        <v>17944</v>
      </c>
      <c r="F7675" s="3">
        <v>95463</v>
      </c>
      <c r="G7675" s="3">
        <v>22488</v>
      </c>
      <c r="H7675" s="3">
        <v>78.581100000000006</v>
      </c>
      <c r="I7675" s="30">
        <v>747.06593999999996</v>
      </c>
      <c r="J7675" s="30">
        <v>747.06523970000001</v>
      </c>
      <c r="K7675" s="30">
        <v>6.9999999999999999E-4</v>
      </c>
      <c r="L7675" s="3">
        <v>3</v>
      </c>
      <c r="M7675" s="3">
        <v>3</v>
      </c>
      <c r="N7675" s="10">
        <f t="shared" si="833"/>
        <v>1</v>
      </c>
      <c r="O7675" s="35">
        <v>3</v>
      </c>
      <c r="P7675" s="17"/>
      <c r="Q7675" s="40">
        <v>2239.1791199999998</v>
      </c>
      <c r="R7675" s="40">
        <v>747.06456000000003</v>
      </c>
      <c r="S7675" s="18">
        <f t="shared" si="834"/>
        <v>1.8472299099912328</v>
      </c>
      <c r="T7675" s="18">
        <f t="shared" si="835"/>
        <v>0.9098276593094663</v>
      </c>
      <c r="U7675" s="18">
        <f t="shared" si="836"/>
        <v>0.72282909525365935</v>
      </c>
      <c r="V7675" s="30">
        <v>747.06510000000003</v>
      </c>
      <c r="W7675" s="3" t="s">
        <v>47</v>
      </c>
      <c r="X7675" s="3" t="s">
        <v>47</v>
      </c>
      <c r="Y7675" s="3" t="s">
        <v>47</v>
      </c>
      <c r="Z7675" s="3" t="s">
        <v>47</v>
      </c>
      <c r="AA7675" s="3" t="s">
        <v>47</v>
      </c>
      <c r="AB7675" s="12" t="s">
        <v>47</v>
      </c>
      <c r="AC7675" s="3" t="s">
        <v>47</v>
      </c>
      <c r="AE7675" s="3" t="s">
        <v>48</v>
      </c>
      <c r="AF7675" s="3" t="s">
        <v>48</v>
      </c>
      <c r="AI7675" s="3" t="s">
        <v>47</v>
      </c>
      <c r="AL7675" s="3" t="s">
        <v>48</v>
      </c>
      <c r="AU7675" s="3">
        <v>0</v>
      </c>
      <c r="AV7675" s="3">
        <v>8</v>
      </c>
      <c r="AW7675" s="3">
        <v>1</v>
      </c>
      <c r="AX7675" s="3">
        <v>8</v>
      </c>
      <c r="AY7675" s="3">
        <v>100</v>
      </c>
      <c r="AZ7675" s="6" t="str">
        <f t="shared" si="837"/>
        <v>4545.17</v>
      </c>
      <c r="BC7675" s="12" t="s">
        <v>17228</v>
      </c>
      <c r="BJ7675" s="12">
        <f t="shared" si="838"/>
        <v>0</v>
      </c>
      <c r="BK7675" s="12">
        <f t="shared" si="839"/>
        <v>0</v>
      </c>
      <c r="CQ7675" s="3" t="str">
        <f>CONCATENATE(baseURL!$A$1,baseURL!$B$1,baseURL!$C$1,".",C7675,".",L7675,".pkl&amp;seq=",BC7675)</f>
        <v>http://proteomics.broadinstitute.org/millscripts/viewfeed.pl?side=xl&amp;cycle=1&amp;fixedMods=iaaC&amp;file=msdataSM/iPRG2012_nd/cpick_in/iPRG2012_nd.4545.17.3.pkl&amp;seq=MKYLAAYLLLNAAGNTPDATK</v>
      </c>
    </row>
    <row r="7676" spans="1:104" x14ac:dyDescent="0.2">
      <c r="A7676" s="3">
        <v>6730</v>
      </c>
      <c r="B7676" s="2" t="s">
        <v>20122</v>
      </c>
      <c r="C7676" s="2" t="s">
        <v>20123</v>
      </c>
      <c r="D7676" s="3">
        <v>17961</v>
      </c>
      <c r="E7676" s="3">
        <v>17945</v>
      </c>
      <c r="F7676" s="3">
        <v>95464</v>
      </c>
      <c r="G7676" s="3">
        <v>22489</v>
      </c>
      <c r="H7676" s="3">
        <v>78.581900000000005</v>
      </c>
      <c r="I7676" s="30">
        <v>900.80264999999997</v>
      </c>
      <c r="J7676" s="30">
        <v>900.80367969999998</v>
      </c>
      <c r="K7676" s="30">
        <v>-1.0300000000000001E-3</v>
      </c>
      <c r="L7676" s="3">
        <v>3</v>
      </c>
      <c r="M7676" s="3">
        <v>3</v>
      </c>
      <c r="N7676" s="10">
        <f t="shared" si="833"/>
        <v>1</v>
      </c>
      <c r="O7676" s="35">
        <v>3</v>
      </c>
      <c r="P7676" s="17"/>
      <c r="Q7676" s="40">
        <v>2700.3926299999998</v>
      </c>
      <c r="R7676" s="40">
        <v>900.80238999999995</v>
      </c>
      <c r="S7676" s="18">
        <f t="shared" si="834"/>
        <v>0.28863156105267901</v>
      </c>
      <c r="T7676" s="18">
        <f t="shared" si="835"/>
        <v>1.4317235548513256</v>
      </c>
      <c r="U7676" s="18">
        <f t="shared" si="836"/>
        <v>1.2322347413395411</v>
      </c>
      <c r="V7676" s="30">
        <v>900.80349999999999</v>
      </c>
      <c r="W7676" s="3" t="s">
        <v>47</v>
      </c>
      <c r="X7676" s="3" t="s">
        <v>47</v>
      </c>
      <c r="Y7676" s="3" t="s">
        <v>47</v>
      </c>
      <c r="Z7676" s="3" t="s">
        <v>47</v>
      </c>
      <c r="AA7676" s="3" t="s">
        <v>48</v>
      </c>
      <c r="AB7676" s="12" t="s">
        <v>47</v>
      </c>
      <c r="AC7676" s="3" t="s">
        <v>47</v>
      </c>
      <c r="AD7676" s="3" t="s">
        <v>47</v>
      </c>
      <c r="AE7676" s="3" t="s">
        <v>47</v>
      </c>
      <c r="AF7676" s="3" t="s">
        <v>47</v>
      </c>
      <c r="AG7676" s="3" t="s">
        <v>47</v>
      </c>
      <c r="AI7676" s="3" t="s">
        <v>47</v>
      </c>
      <c r="AJ7676" s="3" t="s">
        <v>47</v>
      </c>
      <c r="AK7676" s="3" t="s">
        <v>47</v>
      </c>
      <c r="AL7676" s="3" t="s">
        <v>47</v>
      </c>
      <c r="AU7676" s="3">
        <v>0</v>
      </c>
      <c r="AV7676" s="3">
        <v>14</v>
      </c>
      <c r="AW7676" s="3">
        <v>1</v>
      </c>
      <c r="AX7676" s="3">
        <v>14</v>
      </c>
      <c r="AY7676" s="3">
        <v>100</v>
      </c>
      <c r="AZ7676" s="6" t="str">
        <f t="shared" si="837"/>
        <v>4545.18</v>
      </c>
      <c r="BC7676" s="12" t="s">
        <v>18181</v>
      </c>
      <c r="BJ7676" s="12">
        <f t="shared" si="838"/>
        <v>0</v>
      </c>
      <c r="BK7676" s="12">
        <f t="shared" si="839"/>
        <v>0</v>
      </c>
      <c r="CQ7676" s="3" t="str">
        <f>CONCATENATE(baseURL!$A$1,baseURL!$B$1,baseURL!$C$1,".",C7676,".",L7676,".pkl&amp;seq=",BC7676)</f>
        <v>http://proteomics.broadinstitute.org/millscripts/viewfeed.pl?side=xl&amp;cycle=1&amp;fixedMods=iaaC&amp;file=msdataSM/iPRG2012_nd/cpick_in/iPRG2012_nd.4545.18.3.pkl&amp;seq=SANLMAGHWVALSGAAGGLGSLAVQYAK</v>
      </c>
    </row>
    <row r="7677" spans="1:104" x14ac:dyDescent="0.2">
      <c r="A7677" s="3">
        <v>7120</v>
      </c>
      <c r="B7677" s="2" t="s">
        <v>20124</v>
      </c>
      <c r="C7677" s="2" t="s">
        <v>20125</v>
      </c>
      <c r="D7677" s="3">
        <v>17962</v>
      </c>
      <c r="E7677" s="3">
        <v>17946</v>
      </c>
      <c r="F7677" s="3">
        <v>95465</v>
      </c>
      <c r="G7677" s="3">
        <v>22490</v>
      </c>
      <c r="H7677" s="3">
        <v>78.582700000000003</v>
      </c>
      <c r="I7677" s="30">
        <v>919.14612999999997</v>
      </c>
      <c r="J7677" s="30">
        <v>919.14255600000001</v>
      </c>
      <c r="K7677" s="30">
        <v>3.5699999999999998E-3</v>
      </c>
      <c r="L7677" s="3">
        <v>3</v>
      </c>
      <c r="M7677" s="3">
        <v>3</v>
      </c>
      <c r="N7677" s="10">
        <f t="shared" si="833"/>
        <v>1</v>
      </c>
      <c r="O7677" s="35">
        <v>3</v>
      </c>
      <c r="P7677" s="17"/>
      <c r="Q7677" s="40">
        <v>2755.4148700000001</v>
      </c>
      <c r="R7677" s="40">
        <v>919.14314000000002</v>
      </c>
      <c r="S7677" s="18">
        <f t="shared" si="834"/>
        <v>3.2530297728755357</v>
      </c>
      <c r="T7677" s="18">
        <f t="shared" si="835"/>
        <v>-0.63537437705673416</v>
      </c>
      <c r="U7677" s="18">
        <f t="shared" si="836"/>
        <v>-0.5875037048101921</v>
      </c>
      <c r="V7677" s="30">
        <v>919.14260000000002</v>
      </c>
      <c r="Y7677" s="3" t="s">
        <v>47</v>
      </c>
      <c r="AA7677" s="3" t="s">
        <v>47</v>
      </c>
      <c r="AB7677" s="12" t="s">
        <v>47</v>
      </c>
      <c r="AC7677" s="3" t="s">
        <v>47</v>
      </c>
      <c r="AF7677" s="3" t="s">
        <v>48</v>
      </c>
      <c r="AG7677" s="3" t="s">
        <v>48</v>
      </c>
      <c r="AI7677" s="3" t="s">
        <v>48</v>
      </c>
      <c r="AM7677" s="3" t="s">
        <v>48</v>
      </c>
      <c r="AU7677" s="3">
        <v>0</v>
      </c>
      <c r="AV7677" s="3">
        <v>4</v>
      </c>
      <c r="AW7677" s="3">
        <v>1</v>
      </c>
      <c r="AX7677" s="3">
        <v>4</v>
      </c>
      <c r="AY7677" s="3">
        <v>100</v>
      </c>
      <c r="AZ7677" s="6" t="str">
        <f t="shared" si="837"/>
        <v>4545.19</v>
      </c>
      <c r="BC7677" s="12" t="s">
        <v>20126</v>
      </c>
      <c r="BJ7677" s="12">
        <f t="shared" si="838"/>
        <v>0</v>
      </c>
      <c r="BK7677" s="12">
        <f t="shared" si="839"/>
        <v>0</v>
      </c>
      <c r="CQ7677" s="3" t="str">
        <f>CONCATENATE(baseURL!$A$1,baseURL!$B$1,baseURL!$C$1,".",C7677,".",L7677,".pkl&amp;seq=",BC7677)</f>
        <v>http://proteomics.broadinstitute.org/millscripts/viewfeed.pl?side=xl&amp;cycle=1&amp;fixedMods=iaaC&amp;file=msdataSM/iPRG2012_nd/cpick_in/iPRG2012_nd.4545.19.3.pkl&amp;seq=QLNASLADKSYLEGTAVSQADVTVFK</v>
      </c>
    </row>
    <row r="7678" spans="1:104" x14ac:dyDescent="0.2">
      <c r="A7678" s="3">
        <v>5324</v>
      </c>
      <c r="B7678" s="2" t="s">
        <v>20127</v>
      </c>
      <c r="C7678" s="2" t="s">
        <v>20108</v>
      </c>
      <c r="D7678" s="3">
        <v>17947</v>
      </c>
      <c r="E7678" s="3">
        <v>17931</v>
      </c>
      <c r="F7678" s="3">
        <v>95450</v>
      </c>
      <c r="G7678" s="3">
        <v>22475</v>
      </c>
      <c r="H7678" s="3">
        <v>78.5702</v>
      </c>
      <c r="I7678" s="30">
        <v>543.97726</v>
      </c>
      <c r="J7678" s="30">
        <v>543.97592789999999</v>
      </c>
      <c r="K7678" s="30">
        <v>1.33E-3</v>
      </c>
      <c r="L7678" s="3">
        <v>3</v>
      </c>
      <c r="M7678" s="3">
        <v>3</v>
      </c>
      <c r="N7678" s="10">
        <f t="shared" si="833"/>
        <v>1</v>
      </c>
      <c r="O7678" s="35">
        <v>3</v>
      </c>
      <c r="P7678" s="17"/>
      <c r="Q7678" s="40">
        <v>1629.91049</v>
      </c>
      <c r="R7678" s="40">
        <v>543.97501</v>
      </c>
      <c r="S7678" s="18">
        <f t="shared" si="834"/>
        <v>4.1362194193509696</v>
      </c>
      <c r="T7678" s="18">
        <f t="shared" si="835"/>
        <v>1.6873936911005674</v>
      </c>
      <c r="U7678" s="18">
        <f t="shared" si="836"/>
        <v>1.4522725962205596</v>
      </c>
      <c r="V7678" s="30">
        <v>543.97580000000005</v>
      </c>
      <c r="W7678" s="3" t="s">
        <v>47</v>
      </c>
      <c r="X7678" s="3" t="s">
        <v>47</v>
      </c>
      <c r="Y7678" s="3" t="s">
        <v>47</v>
      </c>
      <c r="Z7678" s="3" t="s">
        <v>47</v>
      </c>
      <c r="AA7678" s="3" t="s">
        <v>48</v>
      </c>
      <c r="AB7678" s="12" t="s">
        <v>47</v>
      </c>
      <c r="AC7678" s="3" t="s">
        <v>47</v>
      </c>
      <c r="AD7678" s="3" t="s">
        <v>47</v>
      </c>
      <c r="AE7678" s="3" t="s">
        <v>47</v>
      </c>
      <c r="AF7678" s="3" t="s">
        <v>47</v>
      </c>
      <c r="AG7678" s="3" t="s">
        <v>48</v>
      </c>
      <c r="AH7678" s="3" t="s">
        <v>47</v>
      </c>
      <c r="AI7678" s="3" t="s">
        <v>47</v>
      </c>
      <c r="AJ7678" s="3" t="s">
        <v>47</v>
      </c>
      <c r="AK7678" s="3" t="s">
        <v>47</v>
      </c>
      <c r="AL7678" s="3" t="s">
        <v>47</v>
      </c>
      <c r="AM7678" s="3" t="s">
        <v>47</v>
      </c>
      <c r="AN7678" s="3" t="s">
        <v>47</v>
      </c>
      <c r="AU7678" s="3">
        <v>0</v>
      </c>
      <c r="AV7678" s="3">
        <v>16</v>
      </c>
      <c r="AW7678" s="3">
        <v>1</v>
      </c>
      <c r="AX7678" s="3">
        <v>16</v>
      </c>
      <c r="AY7678" s="3">
        <v>100</v>
      </c>
      <c r="AZ7678" s="6" t="str">
        <f t="shared" si="837"/>
        <v>4545.4</v>
      </c>
      <c r="BC7678" s="12" t="s">
        <v>11542</v>
      </c>
      <c r="BJ7678" s="12">
        <f t="shared" si="838"/>
        <v>0</v>
      </c>
      <c r="BK7678" s="12">
        <f t="shared" si="839"/>
        <v>0</v>
      </c>
      <c r="CQ7678" s="3" t="str">
        <f>CONCATENATE(baseURL!$A$1,baseURL!$B$1,baseURL!$C$1,".",C7678,".",L7678,".pkl&amp;seq=",BC7678)</f>
        <v>http://proteomics.broadinstitute.org/millscripts/viewfeed.pl?side=xl&amp;cycle=1&amp;fixedMods=iaaC&amp;file=msdataSM/iPRG2012_nd/cpick_in/iPRG2012_nd.4545.4.3.pkl&amp;seq=SKLGANALLGVSMAAAR</v>
      </c>
    </row>
    <row r="7679" spans="1:104" x14ac:dyDescent="0.2">
      <c r="A7679" s="3">
        <v>4588</v>
      </c>
      <c r="B7679" s="2" t="s">
        <v>20128</v>
      </c>
      <c r="C7679" s="2" t="s">
        <v>20109</v>
      </c>
      <c r="D7679" s="3">
        <v>17948</v>
      </c>
      <c r="E7679" s="3">
        <v>17932</v>
      </c>
      <c r="F7679" s="3">
        <v>95451</v>
      </c>
      <c r="G7679" s="3">
        <v>22476</v>
      </c>
      <c r="H7679" s="3">
        <v>78.571100000000001</v>
      </c>
      <c r="I7679" s="30">
        <v>566.33912999999995</v>
      </c>
      <c r="J7679" s="30">
        <v>566.3381339</v>
      </c>
      <c r="K7679" s="30">
        <v>1E-3</v>
      </c>
      <c r="L7679" s="3">
        <v>3</v>
      </c>
      <c r="M7679" s="3">
        <v>3</v>
      </c>
      <c r="N7679" s="10">
        <f t="shared" si="833"/>
        <v>1</v>
      </c>
      <c r="O7679" s="35">
        <v>3</v>
      </c>
      <c r="P7679" s="17"/>
      <c r="Q7679" s="40">
        <v>1696.9956</v>
      </c>
      <c r="R7679" s="40">
        <v>566.33672000000001</v>
      </c>
      <c r="S7679" s="18">
        <f t="shared" si="834"/>
        <v>4.2554189315867372</v>
      </c>
      <c r="T7679" s="18">
        <f t="shared" si="835"/>
        <v>2.4965712977054424</v>
      </c>
      <c r="U7679" s="18">
        <f t="shared" si="836"/>
        <v>1.9069927162797182</v>
      </c>
      <c r="V7679" s="30">
        <v>566.33780000000002</v>
      </c>
      <c r="W7679" s="3" t="s">
        <v>47</v>
      </c>
      <c r="X7679" s="3" t="s">
        <v>47</v>
      </c>
      <c r="Y7679" s="3" t="s">
        <v>47</v>
      </c>
      <c r="Z7679" s="3" t="s">
        <v>47</v>
      </c>
      <c r="AA7679" s="3" t="s">
        <v>47</v>
      </c>
      <c r="AB7679" s="12" t="s">
        <v>47</v>
      </c>
      <c r="AC7679" s="3" t="s">
        <v>47</v>
      </c>
      <c r="AD7679" s="3" t="s">
        <v>47</v>
      </c>
      <c r="AE7679" s="3" t="s">
        <v>47</v>
      </c>
      <c r="AF7679" s="3" t="s">
        <v>47</v>
      </c>
      <c r="AG7679" s="3" t="s">
        <v>47</v>
      </c>
      <c r="AH7679" s="3" t="s">
        <v>47</v>
      </c>
      <c r="AI7679" s="3" t="s">
        <v>47</v>
      </c>
      <c r="AK7679" s="3" t="s">
        <v>47</v>
      </c>
      <c r="AL7679" s="3" t="s">
        <v>47</v>
      </c>
      <c r="AM7679" s="3" t="s">
        <v>47</v>
      </c>
      <c r="AU7679" s="3">
        <v>0</v>
      </c>
      <c r="AV7679" s="3">
        <v>16</v>
      </c>
      <c r="AW7679" s="3">
        <v>1</v>
      </c>
      <c r="AX7679" s="3">
        <v>16</v>
      </c>
      <c r="AY7679" s="3">
        <v>100</v>
      </c>
      <c r="AZ7679" s="6" t="str">
        <f t="shared" si="837"/>
        <v>4545.5</v>
      </c>
      <c r="BC7679" s="12" t="s">
        <v>19936</v>
      </c>
      <c r="BJ7679" s="12">
        <f t="shared" si="838"/>
        <v>0</v>
      </c>
      <c r="BK7679" s="12">
        <f t="shared" si="839"/>
        <v>0</v>
      </c>
      <c r="CQ7679" s="3" t="str">
        <f>CONCATENATE(baseURL!$A$1,baseURL!$B$1,baseURL!$C$1,".",C7679,".",L7679,".pkl&amp;seq=",BC7679)</f>
        <v>http://proteomics.broadinstitute.org/millscripts/viewfeed.pl?side=xl&amp;cycle=1&amp;fixedMods=iaaC&amp;file=msdataSM/iPRG2012_nd/cpick_in/iPRG2012_nd.4545.5.3.pkl&amp;seq=VQAVAVLKGDAGVSGVVK</v>
      </c>
    </row>
    <row r="7680" spans="1:104" x14ac:dyDescent="0.2">
      <c r="A7680" s="3">
        <v>6793</v>
      </c>
      <c r="B7680" s="2" t="s">
        <v>20129</v>
      </c>
      <c r="C7680" s="2" t="s">
        <v>20130</v>
      </c>
      <c r="D7680" s="3">
        <v>17950</v>
      </c>
      <c r="E7680" s="3">
        <v>17934</v>
      </c>
      <c r="F7680" s="3">
        <v>95453</v>
      </c>
      <c r="G7680" s="3">
        <v>22478</v>
      </c>
      <c r="H7680" s="3">
        <v>78.572699999999998</v>
      </c>
      <c r="I7680" s="30">
        <v>598.31399999999996</v>
      </c>
      <c r="J7680" s="30">
        <v>598.31387570000004</v>
      </c>
      <c r="K7680" s="30">
        <v>1.2E-4</v>
      </c>
      <c r="L7680" s="3">
        <v>3</v>
      </c>
      <c r="M7680" s="3">
        <v>3</v>
      </c>
      <c r="N7680" s="10">
        <f t="shared" si="833"/>
        <v>1</v>
      </c>
      <c r="O7680" s="35">
        <v>3</v>
      </c>
      <c r="P7680" s="17"/>
      <c r="Q7680" s="40">
        <v>1792.9187999999999</v>
      </c>
      <c r="R7680" s="40">
        <v>598.31111999999996</v>
      </c>
      <c r="S7680" s="18">
        <f t="shared" si="834"/>
        <v>4.8135491782346564</v>
      </c>
      <c r="T7680" s="18">
        <f t="shared" si="835"/>
        <v>4.6057977329248736</v>
      </c>
      <c r="U7680" s="18">
        <f t="shared" si="836"/>
        <v>3.8107264328324404</v>
      </c>
      <c r="V7680" s="30">
        <v>598.3134</v>
      </c>
      <c r="X7680" s="3" t="s">
        <v>47</v>
      </c>
      <c r="Y7680" s="3" t="s">
        <v>47</v>
      </c>
      <c r="Z7680" s="3" t="s">
        <v>47</v>
      </c>
      <c r="AA7680" s="3" t="s">
        <v>47</v>
      </c>
      <c r="AB7680" s="12" t="s">
        <v>47</v>
      </c>
      <c r="AC7680" s="3" t="s">
        <v>47</v>
      </c>
      <c r="AD7680" s="3" t="s">
        <v>47</v>
      </c>
      <c r="AE7680" s="3" t="s">
        <v>47</v>
      </c>
      <c r="AF7680" s="3" t="s">
        <v>47</v>
      </c>
      <c r="AG7680" s="3" t="s">
        <v>47</v>
      </c>
      <c r="AH7680" s="3" t="s">
        <v>47</v>
      </c>
      <c r="AI7680" s="3" t="s">
        <v>47</v>
      </c>
      <c r="AJ7680" s="3" t="s">
        <v>47</v>
      </c>
      <c r="AK7680" s="3" t="s">
        <v>48</v>
      </c>
      <c r="AL7680" s="3" t="s">
        <v>48</v>
      </c>
      <c r="AU7680" s="3">
        <v>0</v>
      </c>
      <c r="AV7680" s="3">
        <v>13</v>
      </c>
      <c r="AW7680" s="3">
        <v>1</v>
      </c>
      <c r="AX7680" s="3">
        <v>13</v>
      </c>
      <c r="AY7680" s="3">
        <v>100</v>
      </c>
      <c r="AZ7680" s="6" t="str">
        <f t="shared" si="837"/>
        <v>4545.7</v>
      </c>
      <c r="BC7680" s="12" t="s">
        <v>10852</v>
      </c>
      <c r="BJ7680" s="12">
        <f t="shared" si="838"/>
        <v>0</v>
      </c>
      <c r="BK7680" s="12">
        <f t="shared" si="839"/>
        <v>0</v>
      </c>
      <c r="CQ7680" s="3" t="str">
        <f>CONCATENATE(baseURL!$A$1,baseURL!$B$1,baseURL!$C$1,".",C7680,".",L7680,".pkl&amp;seq=",BC7680)</f>
        <v>http://proteomics.broadinstitute.org/millscripts/viewfeed.pl?side=xl&amp;cycle=1&amp;fixedMods=iaaC&amp;file=msdataSM/iPRG2012_nd/cpick_in/iPRG2012_nd.4545.7.3.pkl&amp;seq=GGVTQVRVEFLEDTSR</v>
      </c>
    </row>
    <row r="7681" spans="1:104" x14ac:dyDescent="0.2">
      <c r="A7681" s="3">
        <v>6129</v>
      </c>
      <c r="B7681" s="2" t="s">
        <v>20114</v>
      </c>
      <c r="C7681" s="2" t="s">
        <v>20111</v>
      </c>
      <c r="D7681" s="3">
        <v>17952</v>
      </c>
      <c r="E7681" s="3">
        <v>17936</v>
      </c>
      <c r="F7681" s="3">
        <v>95455</v>
      </c>
      <c r="G7681" s="3">
        <v>22480</v>
      </c>
      <c r="H7681" s="3">
        <v>78.574399999999997</v>
      </c>
      <c r="I7681" s="30">
        <v>616.29708000000005</v>
      </c>
      <c r="J7681" s="30">
        <v>616.29511590000004</v>
      </c>
      <c r="K7681" s="30">
        <v>1.9599999999999999E-3</v>
      </c>
      <c r="L7681" s="3">
        <v>3</v>
      </c>
      <c r="M7681" s="3">
        <v>3</v>
      </c>
      <c r="N7681" s="10">
        <f t="shared" si="833"/>
        <v>1</v>
      </c>
      <c r="O7681" s="35">
        <v>3</v>
      </c>
      <c r="P7681" s="17"/>
      <c r="Q7681" s="40">
        <v>1846.8653300000001</v>
      </c>
      <c r="R7681" s="40">
        <v>616.29328999999996</v>
      </c>
      <c r="S7681" s="18">
        <f t="shared" si="834"/>
        <v>6.1496694213473448</v>
      </c>
      <c r="T7681" s="18">
        <f t="shared" si="835"/>
        <v>2.9627127695732534</v>
      </c>
      <c r="U7681" s="18">
        <f t="shared" si="836"/>
        <v>2.6123925510009478</v>
      </c>
      <c r="V7681" s="30">
        <v>616.29489999999998</v>
      </c>
      <c r="W7681" s="3" t="s">
        <v>47</v>
      </c>
      <c r="X7681" s="3" t="s">
        <v>47</v>
      </c>
      <c r="Y7681" s="3" t="s">
        <v>47</v>
      </c>
      <c r="Z7681" s="3" t="s">
        <v>47</v>
      </c>
      <c r="AA7681" s="3" t="s">
        <v>47</v>
      </c>
      <c r="AB7681" s="12" t="s">
        <v>47</v>
      </c>
      <c r="AC7681" s="3" t="s">
        <v>47</v>
      </c>
      <c r="AD7681" s="3" t="s">
        <v>47</v>
      </c>
      <c r="AE7681" s="3" t="s">
        <v>47</v>
      </c>
      <c r="AF7681" s="3" t="s">
        <v>47</v>
      </c>
      <c r="AG7681" s="3" t="s">
        <v>47</v>
      </c>
      <c r="AH7681" s="3" t="s">
        <v>47</v>
      </c>
      <c r="AI7681" s="3" t="s">
        <v>47</v>
      </c>
      <c r="AK7681" s="3" t="s">
        <v>47</v>
      </c>
      <c r="AL7681" s="3" t="s">
        <v>47</v>
      </c>
      <c r="AU7681" s="3">
        <v>0</v>
      </c>
      <c r="AV7681" s="3">
        <v>15</v>
      </c>
      <c r="AW7681" s="3">
        <v>1</v>
      </c>
      <c r="AX7681" s="3">
        <v>15</v>
      </c>
      <c r="AY7681" s="3">
        <v>100</v>
      </c>
      <c r="AZ7681" s="6" t="str">
        <f t="shared" si="837"/>
        <v>4545.9</v>
      </c>
      <c r="BC7681" s="12" t="s">
        <v>12628</v>
      </c>
      <c r="BJ7681" s="12">
        <f t="shared" si="838"/>
        <v>0</v>
      </c>
      <c r="BK7681" s="12">
        <f t="shared" si="839"/>
        <v>0</v>
      </c>
      <c r="CQ7681" s="3" t="str">
        <f>CONCATENATE(baseURL!$A$1,baseURL!$B$1,baseURL!$C$1,".",C7681,".",L7681,".pkl&amp;seq=",BC7681)</f>
        <v>http://proteomics.broadinstitute.org/millscripts/viewfeed.pl?side=xl&amp;cycle=1&amp;fixedMods=iaaC&amp;file=msdataSM/iPRG2012_nd/cpick_in/iPRG2012_nd.4545.9.3.pkl&amp;seq=AAQDSFAANWGVMVSHR</v>
      </c>
    </row>
    <row r="7682" spans="1:104" x14ac:dyDescent="0.2">
      <c r="A7682" s="3">
        <v>6628</v>
      </c>
      <c r="B7682" s="2" t="s">
        <v>20133</v>
      </c>
      <c r="C7682" s="2" t="s">
        <v>20134</v>
      </c>
      <c r="D7682" s="3">
        <v>17979</v>
      </c>
      <c r="E7682" s="3">
        <v>17963</v>
      </c>
      <c r="F7682" s="3">
        <v>95483</v>
      </c>
      <c r="G7682" s="3">
        <v>22508</v>
      </c>
      <c r="H7682" s="3">
        <v>78.607600000000005</v>
      </c>
      <c r="I7682" s="30">
        <v>973.26324</v>
      </c>
      <c r="J7682" s="30">
        <v>973.26040160000002</v>
      </c>
      <c r="K7682" s="30">
        <v>2.8400000000000001E-3</v>
      </c>
      <c r="L7682" s="3">
        <v>4</v>
      </c>
      <c r="M7682" s="3">
        <v>4</v>
      </c>
      <c r="N7682" s="10">
        <f t="shared" ref="N7682:N7745" si="840">IF(AND(M7682&gt;0,L7682&gt;0), IF(M7682=L7682,1,-1), 1)</f>
        <v>1</v>
      </c>
      <c r="O7682" s="35">
        <v>4</v>
      </c>
      <c r="P7682" s="17"/>
      <c r="Q7682" s="40">
        <v>3890.0116600000001</v>
      </c>
      <c r="R7682" s="40">
        <v>973.25837000000001</v>
      </c>
      <c r="S7682" s="18">
        <f t="shared" ref="S7682:S7745" si="841">1000000*(I7682-R7682)/R7682</f>
        <v>5.0038100365708749</v>
      </c>
      <c r="T7682" s="18">
        <f t="shared" ref="T7682:T7745" si="842">1000000*(J7682-R7682)/R7682</f>
        <v>2.0874210411458862</v>
      </c>
      <c r="U7682" s="18">
        <f t="shared" ref="U7682:U7745" si="843">1000000*(V7682-R7682)/R7682</f>
        <v>1.8802818002385682</v>
      </c>
      <c r="V7682" s="30">
        <v>973.26020000000005</v>
      </c>
      <c r="W7682" s="3" t="s">
        <v>47</v>
      </c>
      <c r="X7682" s="3" t="s">
        <v>47</v>
      </c>
      <c r="Y7682" s="3" t="s">
        <v>47</v>
      </c>
      <c r="Z7682" s="3" t="s">
        <v>47</v>
      </c>
      <c r="AA7682" s="3" t="s">
        <v>47</v>
      </c>
      <c r="AB7682" s="12" t="s">
        <v>47</v>
      </c>
      <c r="AC7682" s="3" t="s">
        <v>47</v>
      </c>
      <c r="AD7682" s="3" t="s">
        <v>47</v>
      </c>
      <c r="AE7682" s="3" t="s">
        <v>47</v>
      </c>
      <c r="AF7682" s="3" t="s">
        <v>47</v>
      </c>
      <c r="AG7682" s="3" t="s">
        <v>47</v>
      </c>
      <c r="AI7682" s="3" t="s">
        <v>47</v>
      </c>
      <c r="AJ7682" s="3" t="s">
        <v>47</v>
      </c>
      <c r="AL7682" s="3" t="s">
        <v>48</v>
      </c>
      <c r="AU7682" s="3">
        <v>0</v>
      </c>
      <c r="AV7682" s="3">
        <v>13</v>
      </c>
      <c r="AW7682" s="3">
        <v>1</v>
      </c>
      <c r="AX7682" s="3">
        <v>13</v>
      </c>
      <c r="AY7682" s="3">
        <v>100</v>
      </c>
      <c r="AZ7682" s="6" t="str">
        <f t="shared" ref="AZ7682:AZ7745" si="844">HYPERLINK(CQ7682,C7682)</f>
        <v>4546.16</v>
      </c>
      <c r="BC7682" s="12" t="s">
        <v>19324</v>
      </c>
      <c r="BJ7682" s="12">
        <f t="shared" ref="BJ7682:BJ7745" si="845">LEN(BC7682)-LEN(SUBSTITUTE(BC7682,"C",""))</f>
        <v>0</v>
      </c>
      <c r="BK7682" s="12">
        <f t="shared" ref="BK7682:BK7745" si="846">LEN(BC7682)-LEN(SUBSTITUTE(BC7682,"c",""))</f>
        <v>0</v>
      </c>
      <c r="CQ7682" s="3" t="str">
        <f>CONCATENATE(baseURL!$A$1,baseURL!$B$1,baseURL!$C$1,".",C7682,".",L7682,".pkl&amp;seq=",BC7682)</f>
        <v>http://proteomics.broadinstitute.org/millscripts/viewfeed.pl?side=xl&amp;cycle=1&amp;fixedMods=iaaC&amp;file=msdataSM/iPRG2012_nd/cpick_in/iPRG2012_nd.4546.16.4.pkl&amp;seq=SLLQYGGSANAESVQGVTPLHLAAQEGHAEMVALLLSK</v>
      </c>
    </row>
    <row r="7683" spans="1:104" x14ac:dyDescent="0.2">
      <c r="A7683" s="3">
        <v>7357</v>
      </c>
      <c r="B7683" s="2" t="s">
        <v>20135</v>
      </c>
      <c r="C7683" s="2" t="s">
        <v>20136</v>
      </c>
      <c r="D7683" s="3">
        <v>17980</v>
      </c>
      <c r="E7683" s="3">
        <v>17964</v>
      </c>
      <c r="F7683" s="3">
        <v>95484</v>
      </c>
      <c r="G7683" s="3">
        <v>22509</v>
      </c>
      <c r="H7683" s="3">
        <v>78.609200000000001</v>
      </c>
      <c r="I7683" s="30">
        <v>1030.2876000000001</v>
      </c>
      <c r="J7683" s="30">
        <v>1030.2877309999999</v>
      </c>
      <c r="K7683" s="30">
        <v>-1.2999999999999999E-4</v>
      </c>
      <c r="L7683" s="3">
        <v>4</v>
      </c>
      <c r="M7683" s="3">
        <v>4</v>
      </c>
      <c r="N7683" s="10">
        <f t="shared" si="840"/>
        <v>1</v>
      </c>
      <c r="O7683" s="35">
        <v>4</v>
      </c>
      <c r="P7683" s="17"/>
      <c r="Q7683" s="40">
        <v>4118.1179599999996</v>
      </c>
      <c r="R7683" s="40">
        <v>1030.28495</v>
      </c>
      <c r="S7683" s="18">
        <f t="shared" si="841"/>
        <v>2.5721039602981715</v>
      </c>
      <c r="T7683" s="18">
        <f t="shared" si="842"/>
        <v>2.699253250194082</v>
      </c>
      <c r="U7683" s="18">
        <f t="shared" si="843"/>
        <v>2.4750434333029245</v>
      </c>
      <c r="V7683" s="30">
        <v>1030.2874999999999</v>
      </c>
      <c r="W7683" s="3" t="s">
        <v>47</v>
      </c>
      <c r="X7683" s="3" t="s">
        <v>47</v>
      </c>
      <c r="Y7683" s="3" t="s">
        <v>47</v>
      </c>
      <c r="Z7683" s="3" t="s">
        <v>52</v>
      </c>
      <c r="AA7683" s="3" t="s">
        <v>48</v>
      </c>
      <c r="AB7683" s="12" t="s">
        <v>48</v>
      </c>
      <c r="AC7683" s="3" t="s">
        <v>47</v>
      </c>
      <c r="AF7683" s="3" t="s">
        <v>47</v>
      </c>
      <c r="AG7683" s="3" t="s">
        <v>47</v>
      </c>
      <c r="AI7683" s="3" t="s">
        <v>52</v>
      </c>
      <c r="AO7683" s="3" t="s">
        <v>47</v>
      </c>
      <c r="AU7683" s="3">
        <v>0</v>
      </c>
      <c r="AV7683" s="3">
        <v>7</v>
      </c>
      <c r="AW7683" s="3">
        <v>2</v>
      </c>
      <c r="AX7683" s="3">
        <v>6</v>
      </c>
      <c r="AY7683" s="3">
        <v>85.71</v>
      </c>
      <c r="AZ7683" s="6" t="str">
        <f t="shared" si="844"/>
        <v>4546.17</v>
      </c>
      <c r="BB7683" s="12" t="s">
        <v>79</v>
      </c>
      <c r="BC7683" s="12" t="s">
        <v>18316</v>
      </c>
      <c r="BJ7683" s="12">
        <f t="shared" si="845"/>
        <v>0</v>
      </c>
      <c r="BK7683" s="12">
        <f t="shared" si="846"/>
        <v>0</v>
      </c>
      <c r="BT7683" s="3" t="s">
        <v>20137</v>
      </c>
      <c r="CQ7683" s="3" t="str">
        <f>CONCATENATE(baseURL!$A$1,baseURL!$B$1,"+Acetyl",baseURL!$C$1,".",C7683,".",L7683,".pkl&amp;seq=",BC7683)</f>
        <v>http://proteomics.broadinstitute.org/millscripts/viewfeed.pl?side=xl&amp;cycle=1&amp;fixedMods=iaaC+Acetyl&amp;file=msdataSM/iPRG2012_nd/cpick_in/iPRG2012_nd.4546.17.4.pkl&amp;seq=ASTDFSKLETLKQLNASLADKSYLEGTAVSQADVTVFK</v>
      </c>
    </row>
    <row r="7684" spans="1:104" x14ac:dyDescent="0.2">
      <c r="A7684" s="3">
        <v>1434</v>
      </c>
      <c r="B7684" s="2" t="s">
        <v>20140</v>
      </c>
      <c r="C7684" s="2" t="s">
        <v>20141</v>
      </c>
      <c r="D7684" s="3">
        <v>17966</v>
      </c>
      <c r="E7684" s="3">
        <v>17950</v>
      </c>
      <c r="F7684" s="3">
        <v>95470</v>
      </c>
      <c r="G7684" s="3">
        <v>22495</v>
      </c>
      <c r="H7684" s="3">
        <v>78.595100000000002</v>
      </c>
      <c r="I7684" s="30">
        <v>505.63596999999999</v>
      </c>
      <c r="J7684" s="30">
        <v>505.63733489999998</v>
      </c>
      <c r="K7684" s="30">
        <v>-1.3600000000000001E-3</v>
      </c>
      <c r="L7684" s="3">
        <v>3</v>
      </c>
      <c r="M7684" s="3">
        <v>3</v>
      </c>
      <c r="N7684" s="10">
        <f t="shared" si="840"/>
        <v>1</v>
      </c>
      <c r="O7684" s="35">
        <v>3</v>
      </c>
      <c r="P7684" s="17"/>
      <c r="Q7684" s="40">
        <v>1514.8900699999999</v>
      </c>
      <c r="R7684" s="40">
        <v>505.63486999999998</v>
      </c>
      <c r="S7684" s="18">
        <f t="shared" si="841"/>
        <v>2.1754828736556373</v>
      </c>
      <c r="T7684" s="18">
        <f t="shared" si="842"/>
        <v>4.8748615774991242</v>
      </c>
      <c r="U7684" s="18">
        <f t="shared" si="843"/>
        <v>1.4437295434801798</v>
      </c>
      <c r="V7684" s="30">
        <v>505.63560000000001</v>
      </c>
      <c r="X7684" s="3" t="s">
        <v>47</v>
      </c>
      <c r="Y7684" s="3" t="s">
        <v>47</v>
      </c>
      <c r="Z7684" s="3" t="s">
        <v>48</v>
      </c>
      <c r="AA7684" s="3" t="s">
        <v>47</v>
      </c>
      <c r="AB7684" s="12" t="s">
        <v>48</v>
      </c>
      <c r="AC7684" s="3" t="s">
        <v>48</v>
      </c>
      <c r="AG7684" s="3" t="s">
        <v>52</v>
      </c>
      <c r="AH7684" s="3" t="s">
        <v>47</v>
      </c>
      <c r="AK7684" s="3" t="s">
        <v>52</v>
      </c>
      <c r="AL7684" s="3" t="s">
        <v>52</v>
      </c>
      <c r="AU7684" s="3">
        <v>0</v>
      </c>
      <c r="AV7684" s="3">
        <v>4</v>
      </c>
      <c r="AW7684" s="3">
        <v>1</v>
      </c>
      <c r="AX7684" s="3">
        <v>4</v>
      </c>
      <c r="AY7684" s="3">
        <v>100</v>
      </c>
      <c r="AZ7684" s="6" t="str">
        <f t="shared" si="844"/>
        <v>4546.3</v>
      </c>
      <c r="BC7684" s="12" t="s">
        <v>7081</v>
      </c>
      <c r="BJ7684" s="12">
        <f t="shared" si="845"/>
        <v>0</v>
      </c>
      <c r="BK7684" s="12">
        <f t="shared" si="846"/>
        <v>0</v>
      </c>
      <c r="CQ7684" s="3" t="str">
        <f>CONCATENATE(baseURL!$A$1,baseURL!$B$1,baseURL!$C$1,".",C7684,".",L7684,".pkl&amp;seq=",BC7684)</f>
        <v>http://proteomics.broadinstitute.org/millscripts/viewfeed.pl?side=xl&amp;cycle=1&amp;fixedMods=iaaC&amp;file=msdataSM/iPRG2012_nd/cpick_in/iPRG2012_nd.4546.3.3.pkl&amp;seq=AKALLVLSTSGTTPR</v>
      </c>
    </row>
    <row r="7685" spans="1:104" x14ac:dyDescent="0.2">
      <c r="A7685" s="3">
        <v>3743</v>
      </c>
      <c r="B7685" s="2" t="s">
        <v>20142</v>
      </c>
      <c r="C7685" s="2" t="s">
        <v>20127</v>
      </c>
      <c r="D7685" s="3">
        <v>17968</v>
      </c>
      <c r="E7685" s="3">
        <v>17952</v>
      </c>
      <c r="F7685" s="3">
        <v>95472</v>
      </c>
      <c r="G7685" s="3">
        <v>22497</v>
      </c>
      <c r="H7685" s="3">
        <v>78.596699999999998</v>
      </c>
      <c r="I7685" s="30">
        <v>646.58483999999999</v>
      </c>
      <c r="J7685" s="30">
        <v>646.8333222</v>
      </c>
      <c r="K7685" s="30">
        <v>-0.24848000000000001</v>
      </c>
      <c r="L7685" s="3">
        <v>0</v>
      </c>
      <c r="M7685" s="3">
        <v>4</v>
      </c>
      <c r="N7685" s="10">
        <f t="shared" si="840"/>
        <v>1</v>
      </c>
      <c r="O7685" s="35">
        <v>4</v>
      </c>
      <c r="P7685" s="17"/>
      <c r="Q7685" s="40">
        <v>2584.3041899999998</v>
      </c>
      <c r="R7685" s="40">
        <v>646.83150999999998</v>
      </c>
      <c r="S7685" s="18">
        <f t="shared" si="841"/>
        <v>-381.35124245878905</v>
      </c>
      <c r="T7685" s="18">
        <f t="shared" si="842"/>
        <v>2.8016569570297882</v>
      </c>
      <c r="U7685" s="18">
        <f t="shared" si="843"/>
        <v>2.6127360431981121</v>
      </c>
      <c r="V7685" s="30">
        <v>646.83320000000003</v>
      </c>
      <c r="W7685" s="3" t="s">
        <v>47</v>
      </c>
      <c r="X7685" s="3" t="s">
        <v>47</v>
      </c>
      <c r="Y7685" s="3" t="s">
        <v>47</v>
      </c>
      <c r="Z7685" s="3" t="s">
        <v>47</v>
      </c>
      <c r="AA7685" s="3" t="s">
        <v>47</v>
      </c>
      <c r="AB7685" s="12" t="s">
        <v>47</v>
      </c>
      <c r="AC7685" s="3" t="s">
        <v>48</v>
      </c>
      <c r="AE7685" s="3" t="s">
        <v>47</v>
      </c>
      <c r="AF7685" s="3" t="s">
        <v>47</v>
      </c>
      <c r="AG7685" s="3" t="s">
        <v>52</v>
      </c>
      <c r="AI7685" s="3" t="s">
        <v>48</v>
      </c>
      <c r="AK7685" s="3" t="s">
        <v>47</v>
      </c>
      <c r="AL7685" s="3" t="s">
        <v>48</v>
      </c>
      <c r="AO7685" s="3" t="s">
        <v>52</v>
      </c>
      <c r="AU7685" s="3">
        <v>0</v>
      </c>
      <c r="AV7685" s="3">
        <v>9</v>
      </c>
      <c r="AW7685" s="3">
        <v>1</v>
      </c>
      <c r="AX7685" s="3">
        <v>9</v>
      </c>
      <c r="AY7685" s="3">
        <v>100</v>
      </c>
      <c r="AZ7685" s="6" t="str">
        <f t="shared" si="844"/>
        <v>4546.5</v>
      </c>
      <c r="BC7685" s="12" t="s">
        <v>14705</v>
      </c>
      <c r="BJ7685" s="12">
        <f t="shared" si="845"/>
        <v>0</v>
      </c>
      <c r="BK7685" s="12">
        <f t="shared" si="846"/>
        <v>0</v>
      </c>
      <c r="CQ7685" s="3" t="str">
        <f>CONCATENATE(baseURL!$A$1,baseURL!$B$1,baseURL!$C$1,".",C7685,".",L7685,".pkl&amp;seq=",BC7685)</f>
        <v>http://proteomics.broadinstitute.org/millscripts/viewfeed.pl?side=xl&amp;cycle=1&amp;fixedMods=iaaC&amp;file=msdataSM/iPRG2012_nd/cpick_in/iPRG2012_nd.4546.5.0.pkl&amp;seq=LYASFNDTFVHVTDLSGKETLAR</v>
      </c>
    </row>
    <row r="7686" spans="1:104" x14ac:dyDescent="0.2">
      <c r="A7686" s="3">
        <v>6875</v>
      </c>
      <c r="B7686" s="2" t="s">
        <v>20143</v>
      </c>
      <c r="C7686" s="2" t="s">
        <v>20128</v>
      </c>
      <c r="D7686" s="3">
        <v>17969</v>
      </c>
      <c r="E7686" s="3">
        <v>17953</v>
      </c>
      <c r="F7686" s="3">
        <v>95473</v>
      </c>
      <c r="G7686" s="3">
        <v>22498</v>
      </c>
      <c r="H7686" s="3">
        <v>78.5976</v>
      </c>
      <c r="I7686" s="30">
        <v>648.85419999999999</v>
      </c>
      <c r="J7686" s="30">
        <v>648.85554630000001</v>
      </c>
      <c r="K7686" s="30">
        <v>-1.3500000000000001E-3</v>
      </c>
      <c r="L7686" s="3">
        <v>4</v>
      </c>
      <c r="M7686" s="3">
        <v>4</v>
      </c>
      <c r="N7686" s="10">
        <f t="shared" si="840"/>
        <v>1</v>
      </c>
      <c r="O7686" s="35">
        <v>4</v>
      </c>
      <c r="P7686" s="17"/>
      <c r="Q7686" s="40">
        <v>2592.3953200000001</v>
      </c>
      <c r="R7686" s="40">
        <v>648.85428999999999</v>
      </c>
      <c r="S7686" s="18">
        <f t="shared" si="841"/>
        <v>-0.13870602597101658</v>
      </c>
      <c r="T7686" s="18">
        <f t="shared" si="842"/>
        <v>1.9361820047806844</v>
      </c>
      <c r="U7686" s="18">
        <f t="shared" si="843"/>
        <v>1.7107076537009416</v>
      </c>
      <c r="V7686" s="30">
        <v>648.85540000000003</v>
      </c>
      <c r="W7686" s="3" t="s">
        <v>47</v>
      </c>
      <c r="X7686" s="3" t="s">
        <v>47</v>
      </c>
      <c r="Y7686" s="3" t="s">
        <v>47</v>
      </c>
      <c r="Z7686" s="3" t="s">
        <v>47</v>
      </c>
      <c r="AA7686" s="3" t="s">
        <v>47</v>
      </c>
      <c r="AB7686" s="12" t="s">
        <v>47</v>
      </c>
      <c r="AC7686" s="3" t="s">
        <v>47</v>
      </c>
      <c r="AD7686" s="3" t="s">
        <v>47</v>
      </c>
      <c r="AE7686" s="3" t="s">
        <v>47</v>
      </c>
      <c r="AF7686" s="3" t="s">
        <v>47</v>
      </c>
      <c r="AG7686" s="3" t="s">
        <v>47</v>
      </c>
      <c r="AI7686" s="3" t="s">
        <v>47</v>
      </c>
      <c r="AK7686" s="3" t="s">
        <v>47</v>
      </c>
      <c r="AL7686" s="3" t="s">
        <v>47</v>
      </c>
      <c r="AM7686" s="3" t="s">
        <v>47</v>
      </c>
      <c r="AN7686" s="3" t="s">
        <v>47</v>
      </c>
      <c r="AO7686" s="3" t="s">
        <v>47</v>
      </c>
      <c r="AP7686" s="3" t="s">
        <v>48</v>
      </c>
      <c r="AU7686" s="3">
        <v>0</v>
      </c>
      <c r="AV7686" s="3">
        <v>17</v>
      </c>
      <c r="AW7686" s="3">
        <v>1</v>
      </c>
      <c r="AX7686" s="3">
        <v>17</v>
      </c>
      <c r="AY7686" s="3">
        <v>100</v>
      </c>
      <c r="AZ7686" s="6" t="str">
        <f t="shared" si="844"/>
        <v>4546.6</v>
      </c>
      <c r="BC7686" s="12" t="s">
        <v>20144</v>
      </c>
      <c r="BJ7686" s="12">
        <f t="shared" si="845"/>
        <v>1</v>
      </c>
      <c r="BK7686" s="12">
        <f t="shared" si="846"/>
        <v>0</v>
      </c>
      <c r="CQ7686" s="3" t="str">
        <f>CONCATENATE(baseURL!$A$1,baseURL!$B$1,baseURL!$C$1,".",C7686,".",L7686,".pkl&amp;seq=",BC7686)</f>
        <v>http://proteomics.broadinstitute.org/millscripts/viewfeed.pl?side=xl&amp;cycle=1&amp;fixedMods=iaaC&amp;file=msdataSM/iPRG2012_nd/cpick_in/iPRG2012_nd.4546.6.4.pkl&amp;seq=AKDLEGVDLLLGVCSSGLLVYKDK</v>
      </c>
    </row>
    <row r="7687" spans="1:104" s="7" customFormat="1" x14ac:dyDescent="0.2">
      <c r="A7687" s="3">
        <v>406</v>
      </c>
      <c r="B7687" s="2" t="s">
        <v>20131</v>
      </c>
      <c r="C7687" s="2" t="s">
        <v>20132</v>
      </c>
      <c r="D7687" s="3">
        <v>17972</v>
      </c>
      <c r="E7687" s="3">
        <v>17956</v>
      </c>
      <c r="F7687" s="3">
        <v>95476</v>
      </c>
      <c r="G7687" s="3">
        <v>22501</v>
      </c>
      <c r="H7687" s="3">
        <v>78.600099999999998</v>
      </c>
      <c r="I7687" s="30">
        <v>683.62543000000005</v>
      </c>
      <c r="J7687" s="30">
        <v>683.6261197</v>
      </c>
      <c r="K7687" s="30">
        <v>-6.8999999999999997E-4</v>
      </c>
      <c r="L7687" s="3">
        <v>4</v>
      </c>
      <c r="M7687" s="3">
        <v>4</v>
      </c>
      <c r="N7687" s="10">
        <f t="shared" si="840"/>
        <v>1</v>
      </c>
      <c r="O7687" s="35">
        <v>4</v>
      </c>
      <c r="P7687" s="17"/>
      <c r="Q7687" s="40">
        <v>2731.4698800000001</v>
      </c>
      <c r="R7687" s="40">
        <v>683.62293</v>
      </c>
      <c r="S7687" s="18">
        <f t="shared" si="841"/>
        <v>3.6569867544591719</v>
      </c>
      <c r="T7687" s="18">
        <f t="shared" si="842"/>
        <v>4.665876260188023</v>
      </c>
      <c r="U7687" s="18">
        <f t="shared" si="843"/>
        <v>4.637059204486599</v>
      </c>
      <c r="V7687" s="30">
        <v>683.62609999999995</v>
      </c>
      <c r="W7687" s="3"/>
      <c r="X7687" s="3"/>
      <c r="Y7687" s="3"/>
      <c r="Z7687" s="3" t="s">
        <v>47</v>
      </c>
      <c r="AA7687" s="3" t="s">
        <v>47</v>
      </c>
      <c r="AB7687" s="12" t="s">
        <v>47</v>
      </c>
      <c r="AC7687" s="3" t="s">
        <v>47</v>
      </c>
      <c r="AD7687" s="3" t="s">
        <v>47</v>
      </c>
      <c r="AE7687" s="3" t="s">
        <v>47</v>
      </c>
      <c r="AF7687" s="3" t="s">
        <v>47</v>
      </c>
      <c r="AG7687" s="3" t="s">
        <v>47</v>
      </c>
      <c r="AH7687" s="3"/>
      <c r="AI7687" s="3"/>
      <c r="AJ7687" s="3" t="s">
        <v>47</v>
      </c>
      <c r="AK7687" s="3" t="s">
        <v>48</v>
      </c>
      <c r="AL7687" s="3" t="s">
        <v>47</v>
      </c>
      <c r="AM7687" s="3"/>
      <c r="AN7687" s="3"/>
      <c r="AO7687" s="3"/>
      <c r="AP7687" s="3"/>
      <c r="AQ7687" s="3"/>
      <c r="AR7687" s="3"/>
      <c r="AS7687" s="3"/>
      <c r="AT7687" s="3"/>
      <c r="AU7687" s="3">
        <v>0</v>
      </c>
      <c r="AV7687" s="3">
        <v>10</v>
      </c>
      <c r="AW7687" s="3">
        <v>1</v>
      </c>
      <c r="AX7687" s="3">
        <v>10</v>
      </c>
      <c r="AY7687" s="3">
        <v>100</v>
      </c>
      <c r="AZ7687" s="6" t="str">
        <f t="shared" si="844"/>
        <v>4546.9</v>
      </c>
      <c r="BA7687" s="11"/>
      <c r="BB7687" s="12"/>
      <c r="BC7687" s="12" t="s">
        <v>20004</v>
      </c>
      <c r="BD7687" s="12"/>
      <c r="BE7687" s="12"/>
      <c r="BF7687" s="12"/>
      <c r="BG7687" s="12"/>
      <c r="BH7687" s="12"/>
      <c r="BI7687" s="12"/>
      <c r="BJ7687" s="12">
        <f t="shared" si="845"/>
        <v>0</v>
      </c>
      <c r="BK7687" s="12">
        <f t="shared" si="846"/>
        <v>0</v>
      </c>
      <c r="BL7687" s="3"/>
      <c r="BM7687" s="3"/>
      <c r="BN7687" s="3"/>
      <c r="BO7687" s="3"/>
      <c r="BP7687" s="3"/>
      <c r="BQ7687" s="3"/>
      <c r="BR7687" s="3"/>
      <c r="BS7687" s="3"/>
      <c r="BT7687" s="3"/>
      <c r="BU7687" s="3"/>
      <c r="BV7687" s="3"/>
      <c r="BW7687" s="3"/>
      <c r="BX7687" s="3"/>
      <c r="BY7687" s="3"/>
      <c r="BZ7687" s="3"/>
      <c r="CA7687" s="3"/>
      <c r="CB7687" s="3"/>
      <c r="CC7687" s="3"/>
      <c r="CD7687" s="3"/>
      <c r="CE7687" s="3"/>
      <c r="CF7687" s="3"/>
      <c r="CG7687" s="3"/>
      <c r="CH7687" s="3"/>
      <c r="CI7687" s="3"/>
      <c r="CJ7687" s="3"/>
      <c r="CK7687" s="3"/>
      <c r="CL7687" s="3"/>
      <c r="CM7687" s="3"/>
      <c r="CN7687" s="3"/>
      <c r="CO7687" s="3"/>
      <c r="CP7687" s="3"/>
      <c r="CQ7687" s="3" t="str">
        <f>CONCATENATE(baseURL!$A$1,baseURL!$B$1,baseURL!$C$1,".",C7687,".",L7687,".pkl&amp;seq=",BC7687)</f>
        <v>http://proteomics.broadinstitute.org/millscripts/viewfeed.pl?side=xl&amp;cycle=1&amp;fixedMods=iaaC&amp;file=msdataSM/iPRG2012_nd/cpick_in/iPRG2012_nd.4546.9.4.pkl&amp;seq=SRDLEVLEGMSLFAELSGNLVPVKK</v>
      </c>
      <c r="CR7687" s="3"/>
      <c r="CS7687" s="3"/>
      <c r="CT7687" s="3"/>
      <c r="CU7687" s="3"/>
      <c r="CV7687" s="3"/>
      <c r="CW7687" s="3"/>
      <c r="CX7687" s="3"/>
      <c r="CY7687" s="3"/>
      <c r="CZ7687" s="3"/>
    </row>
    <row r="7688" spans="1:104" x14ac:dyDescent="0.2">
      <c r="A7688" s="3">
        <v>7015</v>
      </c>
      <c r="B7688" s="2" t="s">
        <v>20149</v>
      </c>
      <c r="C7688" s="2" t="s">
        <v>20138</v>
      </c>
      <c r="D7688" s="3">
        <v>17982</v>
      </c>
      <c r="E7688" s="3">
        <v>17966</v>
      </c>
      <c r="F7688" s="3">
        <v>95490</v>
      </c>
      <c r="G7688" s="3">
        <v>22512</v>
      </c>
      <c r="H7688" s="3">
        <v>78.619699999999995</v>
      </c>
      <c r="I7688" s="30">
        <v>471.76934</v>
      </c>
      <c r="J7688" s="30">
        <v>471.76908100000003</v>
      </c>
      <c r="K7688" s="30">
        <v>2.5999999999999998E-4</v>
      </c>
      <c r="L7688" s="3">
        <v>4</v>
      </c>
      <c r="M7688" s="3">
        <v>4</v>
      </c>
      <c r="N7688" s="10">
        <f t="shared" si="840"/>
        <v>1</v>
      </c>
      <c r="O7688" s="35">
        <v>4</v>
      </c>
      <c r="P7688" s="17"/>
      <c r="Q7688" s="40">
        <v>1884.0476900000001</v>
      </c>
      <c r="R7688" s="40">
        <v>471.76738</v>
      </c>
      <c r="S7688" s="18">
        <f t="shared" si="841"/>
        <v>4.1545899167442508</v>
      </c>
      <c r="T7688" s="18">
        <f t="shared" si="842"/>
        <v>3.6055905349485751</v>
      </c>
      <c r="U7688" s="18">
        <f t="shared" si="843"/>
        <v>2.7979891276524502</v>
      </c>
      <c r="V7688" s="30">
        <v>471.76870000000002</v>
      </c>
      <c r="W7688" s="3" t="s">
        <v>47</v>
      </c>
      <c r="X7688" s="3" t="s">
        <v>47</v>
      </c>
      <c r="Y7688" s="3" t="s">
        <v>47</v>
      </c>
      <c r="Z7688" s="3" t="s">
        <v>48</v>
      </c>
      <c r="AB7688" s="12" t="s">
        <v>48</v>
      </c>
      <c r="AD7688" s="3" t="s">
        <v>47</v>
      </c>
      <c r="AE7688" s="3" t="s">
        <v>48</v>
      </c>
      <c r="AG7688" s="3" t="s">
        <v>47</v>
      </c>
      <c r="AH7688" s="3" t="s">
        <v>47</v>
      </c>
      <c r="AI7688" s="3" t="s">
        <v>48</v>
      </c>
      <c r="AJ7688" s="3" t="s">
        <v>47</v>
      </c>
      <c r="AL7688" s="3" t="s">
        <v>48</v>
      </c>
      <c r="AM7688" s="3" t="s">
        <v>47</v>
      </c>
      <c r="AU7688" s="3">
        <v>0</v>
      </c>
      <c r="AV7688" s="3">
        <v>8</v>
      </c>
      <c r="AW7688" s="3">
        <v>1</v>
      </c>
      <c r="AX7688" s="3">
        <v>8</v>
      </c>
      <c r="AY7688" s="3">
        <v>100</v>
      </c>
      <c r="AZ7688" s="6" t="str">
        <f t="shared" si="844"/>
        <v>4547.2</v>
      </c>
      <c r="BC7688" s="12" t="s">
        <v>20150</v>
      </c>
      <c r="BJ7688" s="12">
        <f t="shared" si="845"/>
        <v>0</v>
      </c>
      <c r="BK7688" s="12">
        <f t="shared" si="846"/>
        <v>0</v>
      </c>
      <c r="CQ7688" s="3" t="str">
        <f>CONCATENATE(baseURL!$A$1,baseURL!$B$1,baseURL!$C$1,".",C7688,".",L7688,".pkl&amp;seq=",BC7688)</f>
        <v>http://proteomics.broadinstitute.org/millscripts/viewfeed.pl?side=xl&amp;cycle=1&amp;fixedMods=iaaC&amp;file=msdataSM/iPRG2012_nd/cpick_in/iPRG2012_nd.4547.2.4.pkl&amp;seq=LAVLSYYKVDAEGKVTK</v>
      </c>
    </row>
    <row r="7689" spans="1:104" x14ac:dyDescent="0.2">
      <c r="A7689" s="3">
        <v>2851</v>
      </c>
      <c r="B7689" s="2" t="s">
        <v>20151</v>
      </c>
      <c r="C7689" s="2" t="s">
        <v>20140</v>
      </c>
      <c r="D7689" s="3">
        <v>17984</v>
      </c>
      <c r="E7689" s="3">
        <v>17968</v>
      </c>
      <c r="F7689" s="3">
        <v>95492</v>
      </c>
      <c r="G7689" s="3">
        <v>22514</v>
      </c>
      <c r="H7689" s="3">
        <v>78.623000000000005</v>
      </c>
      <c r="I7689" s="30">
        <v>514.00764000000004</v>
      </c>
      <c r="J7689" s="30">
        <v>514.0099907</v>
      </c>
      <c r="K7689" s="30">
        <v>-2.3500000000000001E-3</v>
      </c>
      <c r="L7689" s="3">
        <v>0</v>
      </c>
      <c r="M7689" s="3">
        <v>4</v>
      </c>
      <c r="N7689" s="10">
        <f t="shared" si="840"/>
        <v>1</v>
      </c>
      <c r="O7689" s="35">
        <v>4</v>
      </c>
      <c r="P7689" s="17"/>
      <c r="Q7689" s="40">
        <v>2052.99449</v>
      </c>
      <c r="R7689" s="40">
        <v>514.00408000000004</v>
      </c>
      <c r="S7689" s="18">
        <f t="shared" si="841"/>
        <v>6.9260150619682319</v>
      </c>
      <c r="T7689" s="18">
        <f t="shared" si="842"/>
        <v>11.499325063642537</v>
      </c>
      <c r="U7689" s="18">
        <f t="shared" si="843"/>
        <v>10.933765350477435</v>
      </c>
      <c r="V7689" s="30">
        <v>514.00969999999995</v>
      </c>
      <c r="Z7689" s="3" t="s">
        <v>48</v>
      </c>
      <c r="AA7689" s="3" t="s">
        <v>47</v>
      </c>
      <c r="AB7689" s="12" t="s">
        <v>48</v>
      </c>
      <c r="AC7689" s="3" t="s">
        <v>47</v>
      </c>
      <c r="AE7689" s="3" t="s">
        <v>47</v>
      </c>
      <c r="AF7689" s="3" t="s">
        <v>47</v>
      </c>
      <c r="AK7689" s="3" t="s">
        <v>52</v>
      </c>
      <c r="AL7689" s="3" t="s">
        <v>52</v>
      </c>
      <c r="AU7689" s="3">
        <v>0</v>
      </c>
      <c r="AV7689" s="3">
        <v>4</v>
      </c>
      <c r="AW7689" s="3">
        <v>1</v>
      </c>
      <c r="AX7689" s="3">
        <v>4</v>
      </c>
      <c r="AY7689" s="3">
        <v>100</v>
      </c>
      <c r="AZ7689" s="6" t="str">
        <f t="shared" si="844"/>
        <v>4547.4</v>
      </c>
      <c r="BC7689" s="12" t="s">
        <v>5385</v>
      </c>
      <c r="BJ7689" s="12">
        <f t="shared" si="845"/>
        <v>0</v>
      </c>
      <c r="BK7689" s="12">
        <f t="shared" si="846"/>
        <v>0</v>
      </c>
      <c r="CQ7689" s="3" t="str">
        <f>CONCATENATE(baseURL!$A$1,baseURL!$B$1,baseURL!$C$1,".",C7689,".",L7689,".pkl&amp;seq=",BC7689)</f>
        <v>http://proteomics.broadinstitute.org/millscripts/viewfeed.pl?side=xl&amp;cycle=1&amp;fixedMods=iaaC&amp;file=msdataSM/iPRG2012_nd/cpick_in/iPRG2012_nd.4547.4.0.pkl&amp;seq=ADDHASVQLNVAKVDEEGR</v>
      </c>
    </row>
    <row r="7690" spans="1:104" s="7" customFormat="1" x14ac:dyDescent="0.2">
      <c r="A7690" s="3">
        <v>3874</v>
      </c>
      <c r="B7690" s="2" t="s">
        <v>20152</v>
      </c>
      <c r="C7690" s="2" t="s">
        <v>20153</v>
      </c>
      <c r="D7690" s="3">
        <v>17985</v>
      </c>
      <c r="E7690" s="3">
        <v>17969</v>
      </c>
      <c r="F7690" s="3">
        <v>95493</v>
      </c>
      <c r="G7690" s="3">
        <v>22515</v>
      </c>
      <c r="H7690" s="3">
        <v>78.624700000000004</v>
      </c>
      <c r="I7690" s="30">
        <v>530.28570000000002</v>
      </c>
      <c r="J7690" s="30">
        <v>530.28141019999998</v>
      </c>
      <c r="K7690" s="30">
        <v>4.2900000000000004E-3</v>
      </c>
      <c r="L7690" s="3">
        <v>4</v>
      </c>
      <c r="M7690" s="3">
        <v>4</v>
      </c>
      <c r="N7690" s="10">
        <f t="shared" si="840"/>
        <v>1</v>
      </c>
      <c r="O7690" s="35">
        <v>4</v>
      </c>
      <c r="P7690" s="17"/>
      <c r="Q7690" s="40">
        <v>2118.1012000000001</v>
      </c>
      <c r="R7690" s="40">
        <v>530.28075999999999</v>
      </c>
      <c r="S7690" s="18">
        <f t="shared" si="841"/>
        <v>9.3158197933359883</v>
      </c>
      <c r="T7690" s="18">
        <f t="shared" si="842"/>
        <v>1.2261429209603858</v>
      </c>
      <c r="U7690" s="18">
        <f t="shared" si="843"/>
        <v>1.2069078274229128</v>
      </c>
      <c r="V7690" s="30">
        <v>530.28139999999996</v>
      </c>
      <c r="W7690" s="3" t="s">
        <v>48</v>
      </c>
      <c r="X7690" s="3" t="s">
        <v>47</v>
      </c>
      <c r="Y7690" s="3" t="s">
        <v>47</v>
      </c>
      <c r="Z7690" s="3" t="s">
        <v>48</v>
      </c>
      <c r="AA7690" s="3" t="s">
        <v>47</v>
      </c>
      <c r="AB7690" s="12" t="s">
        <v>47</v>
      </c>
      <c r="AC7690" s="3" t="s">
        <v>52</v>
      </c>
      <c r="AD7690" s="3" t="s">
        <v>47</v>
      </c>
      <c r="AE7690" s="3"/>
      <c r="AF7690" s="3" t="s">
        <v>47</v>
      </c>
      <c r="AG7690" s="3"/>
      <c r="AH7690" s="3" t="s">
        <v>47</v>
      </c>
      <c r="AI7690" s="3"/>
      <c r="AJ7690" s="3"/>
      <c r="AK7690" s="3"/>
      <c r="AL7690" s="3" t="s">
        <v>48</v>
      </c>
      <c r="AM7690" s="3"/>
      <c r="AN7690" s="3" t="s">
        <v>48</v>
      </c>
      <c r="AO7690" s="3"/>
      <c r="AP7690" s="3"/>
      <c r="AQ7690" s="3"/>
      <c r="AR7690" s="3"/>
      <c r="AS7690" s="3"/>
      <c r="AT7690" s="3"/>
      <c r="AU7690" s="3">
        <v>0</v>
      </c>
      <c r="AV7690" s="3">
        <v>7</v>
      </c>
      <c r="AW7690" s="3">
        <v>1</v>
      </c>
      <c r="AX7690" s="3">
        <v>7</v>
      </c>
      <c r="AY7690" s="3">
        <v>100</v>
      </c>
      <c r="AZ7690" s="6" t="str">
        <f t="shared" si="844"/>
        <v>4547.5</v>
      </c>
      <c r="BA7690" s="11"/>
      <c r="BB7690" s="12"/>
      <c r="BC7690" s="12" t="s">
        <v>11017</v>
      </c>
      <c r="BD7690" s="12"/>
      <c r="BE7690" s="12"/>
      <c r="BF7690" s="12"/>
      <c r="BG7690" s="12"/>
      <c r="BH7690" s="12"/>
      <c r="BI7690" s="12"/>
      <c r="BJ7690" s="12">
        <f t="shared" si="845"/>
        <v>0</v>
      </c>
      <c r="BK7690" s="12">
        <f t="shared" si="846"/>
        <v>0</v>
      </c>
      <c r="BL7690" s="3"/>
      <c r="BM7690" s="3"/>
      <c r="BN7690" s="3"/>
      <c r="BO7690" s="3"/>
      <c r="BP7690" s="3"/>
      <c r="BQ7690" s="3"/>
      <c r="BR7690" s="3"/>
      <c r="BS7690" s="3"/>
      <c r="BT7690" s="3"/>
      <c r="BU7690" s="3"/>
      <c r="BV7690" s="3"/>
      <c r="BW7690" s="3"/>
      <c r="BX7690" s="3"/>
      <c r="BY7690" s="3"/>
      <c r="BZ7690" s="3"/>
      <c r="CA7690" s="3"/>
      <c r="CB7690" s="3"/>
      <c r="CC7690" s="3"/>
      <c r="CD7690" s="3"/>
      <c r="CE7690" s="3"/>
      <c r="CF7690" s="3"/>
      <c r="CG7690" s="3"/>
      <c r="CH7690" s="3"/>
      <c r="CI7690" s="3"/>
      <c r="CJ7690" s="3"/>
      <c r="CK7690" s="3"/>
      <c r="CL7690" s="3"/>
      <c r="CM7690" s="3"/>
      <c r="CN7690" s="3"/>
      <c r="CO7690" s="3"/>
      <c r="CP7690" s="3"/>
      <c r="CQ7690" s="3" t="str">
        <f>CONCATENATE(baseURL!$A$1,baseURL!$B$1,baseURL!$C$1,".",C7690,".",L7690,".pkl&amp;seq=",BC7690)</f>
        <v>http://proteomics.broadinstitute.org/millscripts/viewfeed.pl?side=xl&amp;cycle=1&amp;fixedMods=iaaC&amp;file=msdataSM/iPRG2012_nd/cpick_in/iPRG2012_nd.4547.5.4.pkl&amp;seq=QLLVAVNKMDSVKWDESR</v>
      </c>
      <c r="CR7690" s="3"/>
      <c r="CS7690" s="3"/>
      <c r="CT7690" s="3"/>
      <c r="CU7690" s="3"/>
      <c r="CV7690" s="3"/>
      <c r="CW7690" s="3"/>
      <c r="CX7690" s="3"/>
      <c r="CY7690" s="3"/>
      <c r="CZ7690" s="3"/>
    </row>
    <row r="7691" spans="1:104" x14ac:dyDescent="0.2">
      <c r="A7691" s="3">
        <v>6834</v>
      </c>
      <c r="B7691" s="2" t="s">
        <v>20154</v>
      </c>
      <c r="C7691" s="2" t="s">
        <v>20142</v>
      </c>
      <c r="D7691" s="3">
        <v>17986</v>
      </c>
      <c r="E7691" s="3">
        <v>17970</v>
      </c>
      <c r="F7691" s="3">
        <v>95494</v>
      </c>
      <c r="G7691" s="3">
        <v>22516</v>
      </c>
      <c r="H7691" s="3">
        <v>78.626400000000004</v>
      </c>
      <c r="I7691" s="30">
        <v>549.29048999999998</v>
      </c>
      <c r="J7691" s="30">
        <v>549.53579000000002</v>
      </c>
      <c r="K7691" s="30">
        <v>-0.24529999999999999</v>
      </c>
      <c r="L7691" s="3">
        <v>4</v>
      </c>
      <c r="M7691" s="3">
        <v>4</v>
      </c>
      <c r="N7691" s="10">
        <f t="shared" si="840"/>
        <v>1</v>
      </c>
      <c r="O7691" s="35">
        <v>4</v>
      </c>
      <c r="P7691" s="17"/>
      <c r="Q7691" s="40">
        <v>2194.1210799999999</v>
      </c>
      <c r="R7691" s="40">
        <v>549.28572999999994</v>
      </c>
      <c r="S7691" s="18">
        <f t="shared" si="841"/>
        <v>8.6657994920657426</v>
      </c>
      <c r="T7691" s="18">
        <f t="shared" si="842"/>
        <v>455.24576070832194</v>
      </c>
      <c r="U7691" s="18">
        <f t="shared" si="843"/>
        <v>455.08191155826268</v>
      </c>
      <c r="V7691" s="30">
        <v>549.53570000000002</v>
      </c>
      <c r="W7691" s="3" t="s">
        <v>47</v>
      </c>
      <c r="X7691" s="3" t="s">
        <v>47</v>
      </c>
      <c r="Y7691" s="3" t="s">
        <v>47</v>
      </c>
      <c r="Z7691" s="3" t="s">
        <v>48</v>
      </c>
      <c r="AA7691" s="3" t="s">
        <v>47</v>
      </c>
      <c r="AB7691" s="12" t="s">
        <v>47</v>
      </c>
      <c r="AC7691" s="3" t="s">
        <v>48</v>
      </c>
      <c r="AD7691" s="3" t="s">
        <v>47</v>
      </c>
      <c r="AE7691" s="3" t="s">
        <v>47</v>
      </c>
      <c r="AF7691" s="3" t="s">
        <v>47</v>
      </c>
      <c r="AG7691" s="3" t="s">
        <v>52</v>
      </c>
      <c r="AJ7691" s="3" t="s">
        <v>47</v>
      </c>
      <c r="AK7691" s="3" t="s">
        <v>47</v>
      </c>
      <c r="AO7691" s="3" t="s">
        <v>48</v>
      </c>
      <c r="AU7691" s="3">
        <v>0</v>
      </c>
      <c r="AV7691" s="3">
        <v>10</v>
      </c>
      <c r="AW7691" s="3">
        <v>2</v>
      </c>
      <c r="AX7691" s="3">
        <v>7</v>
      </c>
      <c r="AY7691" s="3">
        <v>70</v>
      </c>
      <c r="AZ7691" s="6" t="str">
        <f t="shared" si="844"/>
        <v>4547.6</v>
      </c>
      <c r="BC7691" s="12" t="s">
        <v>9370</v>
      </c>
      <c r="BJ7691" s="12">
        <f t="shared" si="845"/>
        <v>0</v>
      </c>
      <c r="BK7691" s="12">
        <f t="shared" si="846"/>
        <v>0</v>
      </c>
      <c r="BR7691" s="3" t="s">
        <v>54</v>
      </c>
      <c r="BW7691" s="3" t="s">
        <v>20155</v>
      </c>
      <c r="BX7691" s="3" t="s">
        <v>20155</v>
      </c>
      <c r="CA7691" s="3" t="s">
        <v>20155</v>
      </c>
      <c r="CQ7691" s="3" t="str">
        <f>CONCATENATE(baseURL!$A$1,baseURL!$B$1,baseURL!$C$1,".",C7691,".",L7691,".pkl&amp;seq=",BC7691)</f>
        <v>http://proteomics.broadinstitute.org/millscripts/viewfeed.pl?side=xl&amp;cycle=1&amp;fixedMods=iaaC&amp;file=msdataSM/iPRG2012_nd/cpick_in/iPRG2012_nd.4547.6.4.pkl&amp;seq=TGSRGGVTQVRVEFLEDTSR</v>
      </c>
    </row>
    <row r="7692" spans="1:104" s="7" customFormat="1" x14ac:dyDescent="0.2">
      <c r="A7692" s="3">
        <v>6653</v>
      </c>
      <c r="B7692" s="2" t="s">
        <v>20156</v>
      </c>
      <c r="C7692" s="2" t="s">
        <v>20143</v>
      </c>
      <c r="D7692" s="3">
        <v>17987</v>
      </c>
      <c r="E7692" s="3">
        <v>17971</v>
      </c>
      <c r="F7692" s="3">
        <v>95495</v>
      </c>
      <c r="G7692" s="3">
        <v>22517</v>
      </c>
      <c r="H7692" s="3">
        <v>78.628</v>
      </c>
      <c r="I7692" s="30">
        <v>620.84900000000005</v>
      </c>
      <c r="J7692" s="30">
        <v>620.84718220000002</v>
      </c>
      <c r="K7692" s="30">
        <v>1.82E-3</v>
      </c>
      <c r="L7692" s="3">
        <v>4</v>
      </c>
      <c r="M7692" s="3">
        <v>4</v>
      </c>
      <c r="N7692" s="10">
        <f t="shared" si="840"/>
        <v>1</v>
      </c>
      <c r="O7692" s="35">
        <v>4</v>
      </c>
      <c r="P7692" s="17"/>
      <c r="Q7692" s="40">
        <v>2480.3581399999998</v>
      </c>
      <c r="R7692" s="40">
        <v>620.84499000000005</v>
      </c>
      <c r="S7692" s="18">
        <f t="shared" si="841"/>
        <v>6.458939130673909</v>
      </c>
      <c r="T7692" s="18">
        <f t="shared" si="842"/>
        <v>3.5309941052559188</v>
      </c>
      <c r="U7692" s="18">
        <f t="shared" si="843"/>
        <v>3.5596647079183827</v>
      </c>
      <c r="V7692" s="30">
        <v>620.84720000000004</v>
      </c>
      <c r="W7692" s="3" t="s">
        <v>47</v>
      </c>
      <c r="X7692" s="3" t="s">
        <v>47</v>
      </c>
      <c r="Y7692" s="3" t="s">
        <v>47</v>
      </c>
      <c r="Z7692" s="3" t="s">
        <v>47</v>
      </c>
      <c r="AA7692" s="3" t="s">
        <v>47</v>
      </c>
      <c r="AB7692" s="12" t="s">
        <v>47</v>
      </c>
      <c r="AC7692" s="3" t="s">
        <v>47</v>
      </c>
      <c r="AD7692" s="3" t="s">
        <v>47</v>
      </c>
      <c r="AE7692" s="3" t="s">
        <v>47</v>
      </c>
      <c r="AF7692" s="3" t="s">
        <v>47</v>
      </c>
      <c r="AG7692" s="3" t="s">
        <v>47</v>
      </c>
      <c r="AH7692" s="3"/>
      <c r="AI7692" s="3" t="s">
        <v>47</v>
      </c>
      <c r="AJ7692" s="3" t="s">
        <v>47</v>
      </c>
      <c r="AK7692" s="3" t="s">
        <v>47</v>
      </c>
      <c r="AL7692" s="3" t="s">
        <v>48</v>
      </c>
      <c r="AM7692" s="3"/>
      <c r="AN7692" s="3"/>
      <c r="AO7692" s="3"/>
      <c r="AP7692" s="3"/>
      <c r="AQ7692" s="3"/>
      <c r="AR7692" s="3"/>
      <c r="AS7692" s="3"/>
      <c r="AT7692" s="3"/>
      <c r="AU7692" s="3">
        <v>0</v>
      </c>
      <c r="AV7692" s="3">
        <v>14</v>
      </c>
      <c r="AW7692" s="3">
        <v>1</v>
      </c>
      <c r="AX7692" s="3">
        <v>14</v>
      </c>
      <c r="AY7692" s="3">
        <v>100</v>
      </c>
      <c r="AZ7692" s="6" t="str">
        <f t="shared" si="844"/>
        <v>4547.7</v>
      </c>
      <c r="BA7692" s="11"/>
      <c r="BB7692" s="12"/>
      <c r="BC7692" s="12" t="s">
        <v>17048</v>
      </c>
      <c r="BD7692" s="12"/>
      <c r="BE7692" s="12"/>
      <c r="BF7692" s="12"/>
      <c r="BG7692" s="12"/>
      <c r="BH7692" s="12"/>
      <c r="BI7692" s="12"/>
      <c r="BJ7692" s="12">
        <f t="shared" si="845"/>
        <v>0</v>
      </c>
      <c r="BK7692" s="12">
        <f t="shared" si="846"/>
        <v>0</v>
      </c>
      <c r="BL7692" s="3"/>
      <c r="BM7692" s="3"/>
      <c r="BN7692" s="3"/>
      <c r="BO7692" s="3"/>
      <c r="BP7692" s="3"/>
      <c r="BQ7692" s="3"/>
      <c r="BR7692" s="3"/>
      <c r="BS7692" s="3"/>
      <c r="BT7692" s="3"/>
      <c r="BU7692" s="3"/>
      <c r="BV7692" s="3"/>
      <c r="BW7692" s="3"/>
      <c r="BX7692" s="3"/>
      <c r="BY7692" s="3"/>
      <c r="BZ7692" s="3"/>
      <c r="CA7692" s="3"/>
      <c r="CB7692" s="3"/>
      <c r="CC7692" s="3"/>
      <c r="CD7692" s="3"/>
      <c r="CE7692" s="3"/>
      <c r="CF7692" s="3"/>
      <c r="CG7692" s="3"/>
      <c r="CH7692" s="3"/>
      <c r="CI7692" s="3"/>
      <c r="CJ7692" s="3"/>
      <c r="CK7692" s="3"/>
      <c r="CL7692" s="3"/>
      <c r="CM7692" s="3"/>
      <c r="CN7692" s="3"/>
      <c r="CO7692" s="3"/>
      <c r="CP7692" s="3"/>
      <c r="CQ7692" s="3" t="str">
        <f>CONCATENATE(baseURL!$A$1,baseURL!$B$1,baseURL!$C$1,".",C7692,".",L7692,".pkl&amp;seq=",BC7692)</f>
        <v>http://proteomics.broadinstitute.org/millscripts/viewfeed.pl?side=xl&amp;cycle=1&amp;fixedMods=iaaC&amp;file=msdataSM/iPRG2012_nd/cpick_in/iPRG2012_nd.4547.7.4.pkl&amp;seq=MKYLAAYLLLNAAGNTPDATKLK</v>
      </c>
      <c r="CR7692" s="3"/>
      <c r="CS7692" s="3"/>
      <c r="CT7692" s="3"/>
      <c r="CU7692" s="3"/>
      <c r="CV7692" s="3"/>
      <c r="CW7692" s="3"/>
      <c r="CX7692" s="3"/>
      <c r="CY7692" s="3"/>
      <c r="CZ7692" s="3"/>
    </row>
    <row r="7693" spans="1:104" x14ac:dyDescent="0.2">
      <c r="A7693" s="3">
        <v>7029</v>
      </c>
      <c r="B7693" s="2" t="s">
        <v>20145</v>
      </c>
      <c r="C7693" s="2" t="s">
        <v>20146</v>
      </c>
      <c r="D7693" s="3">
        <v>17989</v>
      </c>
      <c r="E7693" s="3">
        <v>17973</v>
      </c>
      <c r="F7693" s="3">
        <v>95497</v>
      </c>
      <c r="G7693" s="3">
        <v>22519</v>
      </c>
      <c r="H7693" s="3">
        <v>78.631399999999999</v>
      </c>
      <c r="I7693" s="30">
        <v>753.91315999999995</v>
      </c>
      <c r="J7693" s="30">
        <v>753.91256410000005</v>
      </c>
      <c r="K7693" s="30">
        <v>5.9999999999999995E-4</v>
      </c>
      <c r="L7693" s="3">
        <v>4</v>
      </c>
      <c r="M7693" s="3">
        <v>4</v>
      </c>
      <c r="N7693" s="10">
        <f t="shared" si="840"/>
        <v>1</v>
      </c>
      <c r="O7693" s="35">
        <v>4</v>
      </c>
      <c r="P7693" s="17"/>
      <c r="Q7693" s="40">
        <v>3012.6087699999998</v>
      </c>
      <c r="R7693" s="40">
        <v>753.90764999999999</v>
      </c>
      <c r="S7693" s="18">
        <f t="shared" si="841"/>
        <v>7.308587464205174</v>
      </c>
      <c r="T7693" s="18">
        <f t="shared" si="842"/>
        <v>6.5181723518318675</v>
      </c>
      <c r="U7693" s="18">
        <f t="shared" si="843"/>
        <v>6.4331486754818119</v>
      </c>
      <c r="V7693" s="30">
        <v>753.91250000000002</v>
      </c>
      <c r="W7693" s="3" t="s">
        <v>65</v>
      </c>
      <c r="X7693" s="3" t="s">
        <v>47</v>
      </c>
      <c r="Y7693" s="3" t="s">
        <v>47</v>
      </c>
      <c r="Z7693" s="3" t="s">
        <v>47</v>
      </c>
      <c r="AA7693" s="3" t="s">
        <v>47</v>
      </c>
      <c r="AB7693" s="12" t="s">
        <v>47</v>
      </c>
      <c r="AC7693" s="3" t="s">
        <v>65</v>
      </c>
      <c r="AD7693" s="3" t="s">
        <v>47</v>
      </c>
      <c r="AE7693" s="3" t="s">
        <v>47</v>
      </c>
      <c r="AF7693" s="3" t="s">
        <v>47</v>
      </c>
      <c r="AG7693" s="3" t="s">
        <v>48</v>
      </c>
      <c r="AK7693" s="3" t="s">
        <v>48</v>
      </c>
      <c r="AL7693" s="3" t="s">
        <v>47</v>
      </c>
      <c r="AM7693" s="3" t="s">
        <v>47</v>
      </c>
      <c r="AU7693" s="3">
        <v>2</v>
      </c>
      <c r="AV7693" s="3">
        <v>10</v>
      </c>
      <c r="AW7693" s="3">
        <v>1</v>
      </c>
      <c r="AX7693" s="3">
        <v>10</v>
      </c>
      <c r="AY7693" s="3">
        <v>100</v>
      </c>
      <c r="AZ7693" s="6" t="str">
        <f t="shared" si="844"/>
        <v>4547.9</v>
      </c>
      <c r="BC7693" s="12" t="s">
        <v>17706</v>
      </c>
      <c r="BJ7693" s="12">
        <f t="shared" si="845"/>
        <v>0</v>
      </c>
      <c r="BK7693" s="12">
        <f t="shared" si="846"/>
        <v>0</v>
      </c>
      <c r="BS7693" s="3" t="s">
        <v>20147</v>
      </c>
      <c r="BY7693" s="3" t="s">
        <v>20148</v>
      </c>
      <c r="CQ7693" s="3" t="str">
        <f>CONCATENATE(baseURL!$A$1,baseURL!$B$1,baseURL!$C$1,".",C7693,".",L7693,".pkl&amp;seq=",BC7693)</f>
        <v>http://proteomics.broadinstitute.org/millscripts/viewfeed.pl?side=xl&amp;cycle=1&amp;fixedMods=iaaC&amp;file=msdataSM/iPRG2012_nd/cpick_in/iPRG2012_nd.4547.9.4.pkl&amp;seq=ALKSANLMAGHWVALSGAAGGLGSLAVQYAK</v>
      </c>
    </row>
    <row r="7694" spans="1:104" x14ac:dyDescent="0.2">
      <c r="A7694" s="3">
        <v>5633</v>
      </c>
      <c r="B7694" s="2" t="s">
        <v>20157</v>
      </c>
      <c r="C7694" s="2" t="s">
        <v>20158</v>
      </c>
      <c r="D7694" s="3">
        <v>17992</v>
      </c>
      <c r="E7694" s="3">
        <v>17976</v>
      </c>
      <c r="F7694" s="3">
        <v>95510</v>
      </c>
      <c r="G7694" s="3">
        <v>22523</v>
      </c>
      <c r="H7694" s="3">
        <v>78.646199999999993</v>
      </c>
      <c r="I7694" s="30">
        <v>425.49349999999998</v>
      </c>
      <c r="J7694" s="30">
        <v>425.49235160000001</v>
      </c>
      <c r="K7694" s="30">
        <v>1.15E-3</v>
      </c>
      <c r="L7694" s="3">
        <v>4</v>
      </c>
      <c r="M7694" s="3">
        <v>4</v>
      </c>
      <c r="N7694" s="10">
        <f t="shared" si="840"/>
        <v>1</v>
      </c>
      <c r="O7694" s="35">
        <v>4</v>
      </c>
      <c r="P7694" s="17"/>
      <c r="Q7694" s="40">
        <v>1698.9398100000001</v>
      </c>
      <c r="R7694" s="40">
        <v>425.49041</v>
      </c>
      <c r="S7694" s="18">
        <f t="shared" si="841"/>
        <v>7.2622083303500267</v>
      </c>
      <c r="T7694" s="18">
        <f t="shared" si="842"/>
        <v>4.5632050790738212</v>
      </c>
      <c r="U7694" s="18">
        <f t="shared" si="843"/>
        <v>3.736864480732994</v>
      </c>
      <c r="V7694" s="30">
        <v>425.49200000000002</v>
      </c>
      <c r="W7694" s="3" t="s">
        <v>47</v>
      </c>
      <c r="X7694" s="3" t="s">
        <v>47</v>
      </c>
      <c r="Y7694" s="3" t="s">
        <v>47</v>
      </c>
      <c r="Z7694" s="3" t="s">
        <v>47</v>
      </c>
      <c r="AA7694" s="3" t="s">
        <v>47</v>
      </c>
      <c r="AB7694" s="12" t="s">
        <v>47</v>
      </c>
      <c r="AC7694" s="3" t="s">
        <v>47</v>
      </c>
      <c r="AD7694" s="3" t="s">
        <v>47</v>
      </c>
      <c r="AE7694" s="3" t="s">
        <v>47</v>
      </c>
      <c r="AF7694" s="3" t="s">
        <v>47</v>
      </c>
      <c r="AG7694" s="3" t="s">
        <v>52</v>
      </c>
      <c r="AH7694" s="3" t="s">
        <v>47</v>
      </c>
      <c r="AI7694" s="3" t="s">
        <v>48</v>
      </c>
      <c r="AJ7694" s="3" t="s">
        <v>47</v>
      </c>
      <c r="AK7694" s="3" t="s">
        <v>48</v>
      </c>
      <c r="AL7694" s="3" t="s">
        <v>47</v>
      </c>
      <c r="AM7694" s="3" t="s">
        <v>47</v>
      </c>
      <c r="AU7694" s="3">
        <v>0</v>
      </c>
      <c r="AV7694" s="3">
        <v>14</v>
      </c>
      <c r="AW7694" s="3">
        <v>1</v>
      </c>
      <c r="AX7694" s="3">
        <v>14</v>
      </c>
      <c r="AY7694" s="3">
        <v>100</v>
      </c>
      <c r="AZ7694" s="6" t="str">
        <f t="shared" si="844"/>
        <v>4548.1</v>
      </c>
      <c r="BC7694" s="12" t="s">
        <v>20159</v>
      </c>
      <c r="BJ7694" s="12">
        <f t="shared" si="845"/>
        <v>0</v>
      </c>
      <c r="BK7694" s="12">
        <f t="shared" si="846"/>
        <v>0</v>
      </c>
      <c r="CQ7694" s="3" t="str">
        <f>CONCATENATE(baseURL!$A$1,baseURL!$B$1,baseURL!$C$1,".",C7694,".",L7694,".pkl&amp;seq=",BC7694)</f>
        <v>http://proteomics.broadinstitute.org/millscripts/viewfeed.pl?side=xl&amp;cycle=1&amp;fixedMods=iaaC&amp;file=msdataSM/iPRG2012_nd/cpick_in/iPRG2012_nd.4548.1.4.pkl&amp;seq=VRVTGGGHVSQVYALR</v>
      </c>
    </row>
    <row r="7695" spans="1:104" x14ac:dyDescent="0.2">
      <c r="A7695" s="3">
        <v>6807</v>
      </c>
      <c r="B7695" s="2" t="s">
        <v>20160</v>
      </c>
      <c r="C7695" s="2" t="s">
        <v>20161</v>
      </c>
      <c r="D7695" s="3">
        <v>17995</v>
      </c>
      <c r="E7695" s="3">
        <v>17979</v>
      </c>
      <c r="F7695" s="3">
        <v>95513</v>
      </c>
      <c r="G7695" s="3">
        <v>22526</v>
      </c>
      <c r="H7695" s="3">
        <v>78.656199999999998</v>
      </c>
      <c r="I7695" s="30">
        <v>738.38328000000001</v>
      </c>
      <c r="J7695" s="30">
        <v>738.38455820000001</v>
      </c>
      <c r="K7695" s="30">
        <v>-1.2800000000000001E-3</v>
      </c>
      <c r="L7695" s="3">
        <v>5</v>
      </c>
      <c r="M7695" s="3">
        <v>5</v>
      </c>
      <c r="N7695" s="10">
        <f t="shared" si="840"/>
        <v>1</v>
      </c>
      <c r="O7695" s="35">
        <v>5</v>
      </c>
      <c r="P7695" s="17"/>
      <c r="Q7695" s="40">
        <v>3687.8819100000001</v>
      </c>
      <c r="R7695" s="40">
        <v>738.38220000000001</v>
      </c>
      <c r="S7695" s="18">
        <f t="shared" si="841"/>
        <v>1.4626571442292977</v>
      </c>
      <c r="T7695" s="18">
        <f t="shared" si="842"/>
        <v>3.1937389606673992</v>
      </c>
      <c r="U7695" s="18">
        <f t="shared" si="843"/>
        <v>3.1149179923230639</v>
      </c>
      <c r="V7695" s="30">
        <v>738.3845</v>
      </c>
      <c r="W7695" s="3" t="s">
        <v>47</v>
      </c>
      <c r="X7695" s="3" t="s">
        <v>47</v>
      </c>
      <c r="Y7695" s="3" t="s">
        <v>47</v>
      </c>
      <c r="Z7695" s="3" t="s">
        <v>47</v>
      </c>
      <c r="AA7695" s="3" t="s">
        <v>47</v>
      </c>
      <c r="AB7695" s="12" t="s">
        <v>47</v>
      </c>
      <c r="AD7695" s="3" t="s">
        <v>47</v>
      </c>
      <c r="AE7695" s="3" t="s">
        <v>47</v>
      </c>
      <c r="AF7695" s="3" t="s">
        <v>48</v>
      </c>
      <c r="AG7695" s="3" t="s">
        <v>47</v>
      </c>
      <c r="AJ7695" s="3" t="s">
        <v>48</v>
      </c>
      <c r="AK7695" s="3" t="s">
        <v>47</v>
      </c>
      <c r="AL7695" s="3" t="s">
        <v>47</v>
      </c>
      <c r="AM7695" s="3" t="s">
        <v>47</v>
      </c>
      <c r="AO7695" s="3" t="s">
        <v>52</v>
      </c>
      <c r="AU7695" s="3">
        <v>0</v>
      </c>
      <c r="AV7695" s="3">
        <v>12</v>
      </c>
      <c r="AW7695" s="3">
        <v>1</v>
      </c>
      <c r="AX7695" s="3">
        <v>12</v>
      </c>
      <c r="AY7695" s="3">
        <v>100</v>
      </c>
      <c r="AZ7695" s="6" t="str">
        <f t="shared" si="844"/>
        <v>4548.4</v>
      </c>
      <c r="BC7695" s="12" t="s">
        <v>20162</v>
      </c>
      <c r="BJ7695" s="12">
        <f t="shared" si="845"/>
        <v>0</v>
      </c>
      <c r="BK7695" s="12">
        <f t="shared" si="846"/>
        <v>0</v>
      </c>
      <c r="CQ7695" s="3" t="str">
        <f>CONCATENATE(baseURL!$A$1,baseURL!$B$1,baseURL!$C$1,".",C7695,".",L7695,".pkl&amp;seq=",BC7695)</f>
        <v>http://proteomics.broadinstitute.org/millscripts/viewfeed.pl?side=xl&amp;cycle=1&amp;fixedMods=iaaC&amp;file=msdataSM/iPRG2012_nd/cpick_in/iPRG2012_nd.4548.4.5.pkl&amp;seq=WVQLEENLGENGAWGRPHLSHLTFWSLLELR</v>
      </c>
    </row>
    <row r="7696" spans="1:104" x14ac:dyDescent="0.2">
      <c r="A7696" s="3">
        <v>4639</v>
      </c>
      <c r="B7696" s="2" t="s">
        <v>20163</v>
      </c>
      <c r="C7696" s="2" t="s">
        <v>20151</v>
      </c>
      <c r="D7696" s="3">
        <v>17996</v>
      </c>
      <c r="E7696" s="3">
        <v>17980</v>
      </c>
      <c r="F7696" s="3">
        <v>95514</v>
      </c>
      <c r="G7696" s="3">
        <v>22527</v>
      </c>
      <c r="H7696" s="3">
        <v>78.659599999999998</v>
      </c>
      <c r="I7696" s="30">
        <v>808.18871000000001</v>
      </c>
      <c r="J7696" s="30">
        <v>808.18743089999998</v>
      </c>
      <c r="K7696" s="30">
        <v>1.2800000000000001E-3</v>
      </c>
      <c r="L7696" s="3">
        <v>5</v>
      </c>
      <c r="M7696" s="3">
        <v>5</v>
      </c>
      <c r="N7696" s="10">
        <f t="shared" si="840"/>
        <v>1</v>
      </c>
      <c r="O7696" s="35">
        <v>5</v>
      </c>
      <c r="P7696" s="17"/>
      <c r="Q7696" s="40">
        <v>4036.8947800000001</v>
      </c>
      <c r="R7696" s="40">
        <v>808.18478000000005</v>
      </c>
      <c r="S7696" s="18">
        <f t="shared" si="841"/>
        <v>4.8627493331023368</v>
      </c>
      <c r="T7696" s="18">
        <f t="shared" si="842"/>
        <v>3.2800667193151836</v>
      </c>
      <c r="U7696" s="18">
        <f t="shared" si="843"/>
        <v>3.2418328887348911</v>
      </c>
      <c r="V7696" s="30">
        <v>808.18740000000003</v>
      </c>
      <c r="W7696" s="3" t="s">
        <v>47</v>
      </c>
      <c r="X7696" s="3" t="s">
        <v>47</v>
      </c>
      <c r="Y7696" s="3" t="s">
        <v>47</v>
      </c>
      <c r="Z7696" s="3" t="s">
        <v>47</v>
      </c>
      <c r="AA7696" s="3" t="s">
        <v>47</v>
      </c>
      <c r="AB7696" s="12" t="s">
        <v>47</v>
      </c>
      <c r="AC7696" s="3" t="s">
        <v>47</v>
      </c>
      <c r="AD7696" s="3" t="s">
        <v>47</v>
      </c>
      <c r="AE7696" s="3" t="s">
        <v>47</v>
      </c>
      <c r="AF7696" s="3" t="s">
        <v>48</v>
      </c>
      <c r="AG7696" s="3" t="s">
        <v>47</v>
      </c>
      <c r="AK7696" s="3" t="s">
        <v>47</v>
      </c>
      <c r="AL7696" s="3" t="s">
        <v>47</v>
      </c>
      <c r="AM7696" s="3" t="s">
        <v>47</v>
      </c>
      <c r="AU7696" s="3">
        <v>0</v>
      </c>
      <c r="AV7696" s="3">
        <v>13</v>
      </c>
      <c r="AW7696" s="3">
        <v>1</v>
      </c>
      <c r="AX7696" s="3">
        <v>13</v>
      </c>
      <c r="AY7696" s="3">
        <v>100</v>
      </c>
      <c r="AZ7696" s="6" t="str">
        <f t="shared" si="844"/>
        <v>4548.5</v>
      </c>
      <c r="BC7696" s="12" t="s">
        <v>20164</v>
      </c>
      <c r="BJ7696" s="12">
        <f t="shared" si="845"/>
        <v>0</v>
      </c>
      <c r="BK7696" s="12">
        <f t="shared" si="846"/>
        <v>0</v>
      </c>
      <c r="CQ7696" s="3" t="str">
        <f>CONCATENATE(baseURL!$A$1,baseURL!$B$1,baseURL!$C$1,".",C7696,".",L7696,".pkl&amp;seq=",BC7696)</f>
        <v>http://proteomics.broadinstitute.org/millscripts/viewfeed.pl?side=xl&amp;cycle=1&amp;fixedMods=iaaC&amp;file=msdataSM/iPRG2012_nd/cpick_in/iPRG2012_nd.4548.5.5.pkl&amp;seq=GLLGYTEHQVVSSDFNSDTHSSTFDAGAGLALNDHFVK</v>
      </c>
    </row>
    <row r="7697" spans="1:104" x14ac:dyDescent="0.2">
      <c r="A7697" s="3">
        <v>1512</v>
      </c>
      <c r="B7697" s="2" t="s">
        <v>20165</v>
      </c>
      <c r="C7697" s="2" t="s">
        <v>20166</v>
      </c>
      <c r="D7697" s="3">
        <v>17997</v>
      </c>
      <c r="E7697" s="3">
        <v>17981</v>
      </c>
      <c r="F7697" s="3">
        <v>95531</v>
      </c>
      <c r="G7697" s="3">
        <v>22529</v>
      </c>
      <c r="H7697" s="3">
        <v>78.670299999999997</v>
      </c>
      <c r="I7697" s="30">
        <v>595.80564000000004</v>
      </c>
      <c r="J7697" s="30">
        <v>595.80637000000002</v>
      </c>
      <c r="K7697" s="30">
        <v>-7.2999999999999996E-4</v>
      </c>
      <c r="L7697" s="3">
        <v>4</v>
      </c>
      <c r="M7697" s="3">
        <v>4</v>
      </c>
      <c r="N7697" s="10">
        <f t="shared" si="840"/>
        <v>1</v>
      </c>
      <c r="O7697" s="35">
        <v>4</v>
      </c>
      <c r="P7697" s="17"/>
      <c r="Q7697" s="40">
        <v>2380.1965599999999</v>
      </c>
      <c r="R7697" s="40">
        <v>595.80460000000005</v>
      </c>
      <c r="S7697" s="18">
        <f t="shared" si="841"/>
        <v>1.7455387219048821</v>
      </c>
      <c r="T7697" s="18">
        <f t="shared" si="842"/>
        <v>2.9707726324452111</v>
      </c>
      <c r="U7697" s="18">
        <f t="shared" si="843"/>
        <v>2.6854441874725832</v>
      </c>
      <c r="V7697" s="30">
        <v>595.80619999999999</v>
      </c>
      <c r="W7697" s="3" t="s">
        <v>47</v>
      </c>
      <c r="X7697" s="3" t="s">
        <v>47</v>
      </c>
      <c r="Y7697" s="3" t="s">
        <v>47</v>
      </c>
      <c r="Z7697" s="3" t="s">
        <v>47</v>
      </c>
      <c r="AA7697" s="3" t="s">
        <v>47</v>
      </c>
      <c r="AB7697" s="12" t="s">
        <v>48</v>
      </c>
      <c r="AC7697" s="3" t="s">
        <v>48</v>
      </c>
      <c r="AD7697" s="3" t="s">
        <v>47</v>
      </c>
      <c r="AE7697" s="3" t="s">
        <v>47</v>
      </c>
      <c r="AF7697" s="3" t="s">
        <v>48</v>
      </c>
      <c r="AG7697" s="3" t="s">
        <v>47</v>
      </c>
      <c r="AK7697" s="3" t="s">
        <v>47</v>
      </c>
      <c r="AM7697" s="3" t="s">
        <v>47</v>
      </c>
      <c r="AO7697" s="3" t="s">
        <v>47</v>
      </c>
      <c r="AP7697" s="3" t="s">
        <v>48</v>
      </c>
      <c r="AU7697" s="3">
        <v>0</v>
      </c>
      <c r="AV7697" s="3">
        <v>11</v>
      </c>
      <c r="AW7697" s="3">
        <v>1</v>
      </c>
      <c r="AX7697" s="3">
        <v>11</v>
      </c>
      <c r="AY7697" s="3">
        <v>100</v>
      </c>
      <c r="AZ7697" s="6" t="str">
        <f t="shared" si="844"/>
        <v>4549.1</v>
      </c>
      <c r="BC7697" s="12" t="s">
        <v>8770</v>
      </c>
      <c r="BJ7697" s="12">
        <f t="shared" si="845"/>
        <v>1</v>
      </c>
      <c r="BK7697" s="12">
        <f t="shared" si="846"/>
        <v>0</v>
      </c>
      <c r="CQ7697" s="3" t="str">
        <f>CONCATENATE(baseURL!$A$1,baseURL!$B$1,baseURL!$C$1,".",C7697,".",L7697,".pkl&amp;seq=",BC7697)</f>
        <v>http://proteomics.broadinstitute.org/millscripts/viewfeed.pl?side=xl&amp;cycle=1&amp;fixedMods=iaaC&amp;file=msdataSM/iPRG2012_nd/cpick_in/iPRG2012_nd.4549.1.4.pkl&amp;seq=SLGVKDTTHLKFASDPGCAFTK</v>
      </c>
    </row>
    <row r="7698" spans="1:104" x14ac:dyDescent="0.2">
      <c r="A7698" s="3">
        <v>2220</v>
      </c>
      <c r="B7698" s="2" t="s">
        <v>20167</v>
      </c>
      <c r="C7698" s="2" t="s">
        <v>20157</v>
      </c>
      <c r="D7698" s="3">
        <v>17998</v>
      </c>
      <c r="E7698" s="3">
        <v>17982</v>
      </c>
      <c r="F7698" s="3">
        <v>95532</v>
      </c>
      <c r="G7698" s="3">
        <v>22530</v>
      </c>
      <c r="H7698" s="3">
        <v>78.672799999999995</v>
      </c>
      <c r="I7698" s="30">
        <v>641.50477000000001</v>
      </c>
      <c r="J7698" s="30">
        <v>641.50425829999995</v>
      </c>
      <c r="K7698" s="30">
        <v>5.1000000000000004E-4</v>
      </c>
      <c r="L7698" s="3">
        <v>6</v>
      </c>
      <c r="M7698" s="3">
        <v>6</v>
      </c>
      <c r="N7698" s="10">
        <f t="shared" si="840"/>
        <v>1</v>
      </c>
      <c r="O7698" s="35">
        <v>6</v>
      </c>
      <c r="P7698" s="17"/>
      <c r="Q7698" s="40">
        <v>3843.9830200000001</v>
      </c>
      <c r="R7698" s="40">
        <v>641.50323000000003</v>
      </c>
      <c r="S7698" s="18">
        <f t="shared" si="841"/>
        <v>2.4006114512895378</v>
      </c>
      <c r="T7698" s="18">
        <f t="shared" si="842"/>
        <v>1.6029537371406082</v>
      </c>
      <c r="U7698" s="18">
        <f t="shared" si="843"/>
        <v>1.5120734465178125</v>
      </c>
      <c r="V7698" s="30">
        <v>641.50419999999997</v>
      </c>
      <c r="W7698" s="3" t="s">
        <v>47</v>
      </c>
      <c r="Y7698" s="3" t="s">
        <v>47</v>
      </c>
      <c r="Z7698" s="3" t="s">
        <v>47</v>
      </c>
      <c r="AA7698" s="3" t="s">
        <v>47</v>
      </c>
      <c r="AB7698" s="12" t="s">
        <v>48</v>
      </c>
      <c r="AC7698" s="3" t="s">
        <v>52</v>
      </c>
      <c r="AG7698" s="3" t="s">
        <v>48</v>
      </c>
      <c r="AJ7698" s="3" t="s">
        <v>47</v>
      </c>
      <c r="AK7698" s="3" t="s">
        <v>47</v>
      </c>
      <c r="AL7698" s="3" t="s">
        <v>48</v>
      </c>
      <c r="AU7698" s="3">
        <v>0</v>
      </c>
      <c r="AV7698" s="3">
        <v>6</v>
      </c>
      <c r="AW7698" s="3">
        <v>1</v>
      </c>
      <c r="AX7698" s="3">
        <v>6</v>
      </c>
      <c r="AY7698" s="3">
        <v>100</v>
      </c>
      <c r="AZ7698" s="6" t="str">
        <f t="shared" si="844"/>
        <v>4549.2</v>
      </c>
      <c r="BC7698" s="12" t="s">
        <v>19294</v>
      </c>
      <c r="BJ7698" s="12">
        <f t="shared" si="845"/>
        <v>0</v>
      </c>
      <c r="BK7698" s="12">
        <f t="shared" si="846"/>
        <v>0</v>
      </c>
      <c r="CQ7698" s="3" t="str">
        <f>CONCATENATE(baseURL!$A$1,baseURL!$B$1,baseURL!$C$1,".",C7698,".",L7698,".pkl&amp;seq=",BC7698)</f>
        <v>http://proteomics.broadinstitute.org/millscripts/viewfeed.pl?side=xl&amp;cycle=1&amp;fixedMods=iaaC&amp;file=msdataSM/iPRG2012_nd/cpick_in/iPRG2012_nd.4549.2.6.pkl&amp;seq=WVQLEENLGENGAWGRPHLSHLTFWSLLELRR</v>
      </c>
    </row>
    <row r="7699" spans="1:104" x14ac:dyDescent="0.2">
      <c r="A7699" s="3">
        <v>1869</v>
      </c>
      <c r="B7699" s="2" t="s">
        <v>20168</v>
      </c>
      <c r="C7699" s="2" t="s">
        <v>20169</v>
      </c>
      <c r="D7699" s="3">
        <v>18000</v>
      </c>
      <c r="E7699" s="3">
        <v>17984</v>
      </c>
      <c r="F7699" s="3">
        <v>95534</v>
      </c>
      <c r="G7699" s="3">
        <v>22532</v>
      </c>
      <c r="H7699" s="3">
        <v>78.677800000000005</v>
      </c>
      <c r="I7699" s="30">
        <v>767.59070999999994</v>
      </c>
      <c r="J7699" s="30">
        <v>767.58928979999996</v>
      </c>
      <c r="K7699" s="30">
        <v>1.42E-3</v>
      </c>
      <c r="L7699" s="3">
        <v>5</v>
      </c>
      <c r="M7699" s="3">
        <v>5</v>
      </c>
      <c r="N7699" s="10">
        <f t="shared" si="840"/>
        <v>1</v>
      </c>
      <c r="O7699" s="35">
        <v>5</v>
      </c>
      <c r="P7699" s="17"/>
      <c r="Q7699" s="40">
        <v>3833.9086600000001</v>
      </c>
      <c r="R7699" s="40">
        <v>767.58754999999996</v>
      </c>
      <c r="S7699" s="18">
        <f t="shared" si="841"/>
        <v>4.1167942340646952</v>
      </c>
      <c r="T7699" s="18">
        <f t="shared" si="842"/>
        <v>2.2665818381183218</v>
      </c>
      <c r="U7699" s="18">
        <f t="shared" si="843"/>
        <v>2.279870224595828</v>
      </c>
      <c r="V7699" s="30">
        <v>767.58929999999998</v>
      </c>
      <c r="X7699" s="3" t="s">
        <v>47</v>
      </c>
      <c r="Y7699" s="3" t="s">
        <v>47</v>
      </c>
      <c r="AA7699" s="3" t="s">
        <v>48</v>
      </c>
      <c r="AB7699" s="12" t="s">
        <v>48</v>
      </c>
      <c r="AC7699" s="3" t="s">
        <v>48</v>
      </c>
      <c r="AD7699" s="3" t="s">
        <v>47</v>
      </c>
      <c r="AL7699" s="3" t="s">
        <v>52</v>
      </c>
      <c r="AM7699" s="3" t="s">
        <v>47</v>
      </c>
      <c r="AO7699" s="3" t="s">
        <v>47</v>
      </c>
      <c r="AP7699" s="3" t="s">
        <v>48</v>
      </c>
      <c r="AU7699" s="3">
        <v>0</v>
      </c>
      <c r="AV7699" s="3">
        <v>5</v>
      </c>
      <c r="AW7699" s="3">
        <v>1</v>
      </c>
      <c r="AX7699" s="3">
        <v>5</v>
      </c>
      <c r="AY7699" s="3">
        <v>100</v>
      </c>
      <c r="AZ7699" s="6" t="str">
        <f t="shared" si="844"/>
        <v>4549.4</v>
      </c>
      <c r="BC7699" s="12" t="s">
        <v>10162</v>
      </c>
      <c r="BJ7699" s="12">
        <f t="shared" si="845"/>
        <v>1</v>
      </c>
      <c r="BK7699" s="12">
        <f t="shared" si="846"/>
        <v>0</v>
      </c>
      <c r="CQ7699" s="3" t="str">
        <f>CONCATENATE(baseURL!$A$1,baseURL!$B$1,baseURL!$C$1,".",C7699,".",L7699,".pkl&amp;seq=",BC7699)</f>
        <v>http://proteomics.broadinstitute.org/millscripts/viewfeed.pl?side=xl&amp;cycle=1&amp;fixedMods=iaaC&amp;file=msdataSM/iPRG2012_nd/cpick_in/iPRG2012_nd.4549.4.5.pkl&amp;seq=SVVLHAGQDDLGKGDTEESLKTGNAGPRPACGVLGLTN</v>
      </c>
    </row>
    <row r="7700" spans="1:104" x14ac:dyDescent="0.2">
      <c r="A7700" s="3">
        <v>4062</v>
      </c>
      <c r="B7700" s="2" t="s">
        <v>20170</v>
      </c>
      <c r="C7700" s="2" t="s">
        <v>20171</v>
      </c>
      <c r="D7700" s="3">
        <v>18003</v>
      </c>
      <c r="E7700" s="3">
        <v>17987</v>
      </c>
      <c r="F7700" s="3">
        <v>95552</v>
      </c>
      <c r="G7700" s="3">
        <v>22536</v>
      </c>
      <c r="H7700" s="3">
        <v>78.697999999999993</v>
      </c>
      <c r="I7700" s="30">
        <v>769.60503000000006</v>
      </c>
      <c r="J7700" s="30">
        <v>769.6029254</v>
      </c>
      <c r="K7700" s="30">
        <v>2.0999999999999999E-3</v>
      </c>
      <c r="L7700" s="3">
        <v>5</v>
      </c>
      <c r="M7700" s="3">
        <v>5</v>
      </c>
      <c r="N7700" s="10">
        <f t="shared" si="840"/>
        <v>1</v>
      </c>
      <c r="O7700" s="35">
        <v>5</v>
      </c>
      <c r="P7700" s="17"/>
      <c r="Q7700" s="40">
        <v>3843.9830200000001</v>
      </c>
      <c r="R7700" s="40">
        <v>769.60243000000003</v>
      </c>
      <c r="S7700" s="18">
        <f t="shared" si="841"/>
        <v>3.3783677112732966</v>
      </c>
      <c r="T7700" s="18">
        <f t="shared" si="842"/>
        <v>0.64370898618011518</v>
      </c>
      <c r="U7700" s="18">
        <f t="shared" si="843"/>
        <v>0.48076771272062446</v>
      </c>
      <c r="V7700" s="30">
        <v>769.6028</v>
      </c>
      <c r="W7700" s="3" t="s">
        <v>47</v>
      </c>
      <c r="X7700" s="3" t="s">
        <v>47</v>
      </c>
      <c r="Y7700" s="3" t="s">
        <v>47</v>
      </c>
      <c r="Z7700" s="3" t="s">
        <v>47</v>
      </c>
      <c r="AA7700" s="3" t="s">
        <v>47</v>
      </c>
      <c r="AB7700" s="12" t="s">
        <v>47</v>
      </c>
      <c r="AC7700" s="3" t="s">
        <v>47</v>
      </c>
      <c r="AE7700" s="3" t="s">
        <v>47</v>
      </c>
      <c r="AF7700" s="3" t="s">
        <v>48</v>
      </c>
      <c r="AG7700" s="3" t="s">
        <v>48</v>
      </c>
      <c r="AJ7700" s="3" t="s">
        <v>47</v>
      </c>
      <c r="AK7700" s="3" t="s">
        <v>47</v>
      </c>
      <c r="AL7700" s="3" t="s">
        <v>48</v>
      </c>
      <c r="AU7700" s="3">
        <v>0</v>
      </c>
      <c r="AV7700" s="3">
        <v>10</v>
      </c>
      <c r="AW7700" s="3">
        <v>1</v>
      </c>
      <c r="AX7700" s="3">
        <v>10</v>
      </c>
      <c r="AY7700" s="3">
        <v>100</v>
      </c>
      <c r="AZ7700" s="6" t="str">
        <f t="shared" si="844"/>
        <v>4550.1</v>
      </c>
      <c r="BC7700" s="12" t="s">
        <v>19294</v>
      </c>
      <c r="BJ7700" s="12">
        <f t="shared" si="845"/>
        <v>0</v>
      </c>
      <c r="BK7700" s="12">
        <f t="shared" si="846"/>
        <v>0</v>
      </c>
      <c r="CQ7700" s="3" t="str">
        <f>CONCATENATE(baseURL!$A$1,baseURL!$B$1,baseURL!$C$1,".",C7700,".",L7700,".pkl&amp;seq=",BC7700)</f>
        <v>http://proteomics.broadinstitute.org/millscripts/viewfeed.pl?side=xl&amp;cycle=1&amp;fixedMods=iaaC&amp;file=msdataSM/iPRG2012_nd/cpick_in/iPRG2012_nd.4550.1.5.pkl&amp;seq=WVQLEENLGENGAWGRPHLSHLTFWSLLELRR</v>
      </c>
    </row>
    <row r="7701" spans="1:104" x14ac:dyDescent="0.2">
      <c r="A7701" s="3">
        <v>2201</v>
      </c>
      <c r="B7701" s="2" t="s">
        <v>20172</v>
      </c>
      <c r="C7701" s="2" t="s">
        <v>20165</v>
      </c>
      <c r="D7701" s="3">
        <v>18004</v>
      </c>
      <c r="E7701" s="3">
        <v>17988</v>
      </c>
      <c r="F7701" s="3">
        <v>95553</v>
      </c>
      <c r="G7701" s="3">
        <v>22537</v>
      </c>
      <c r="H7701" s="3">
        <v>78.703800000000001</v>
      </c>
      <c r="I7701" s="30">
        <v>808.89341000000002</v>
      </c>
      <c r="J7701" s="30">
        <v>808.72749390000001</v>
      </c>
      <c r="K7701" s="30">
        <v>0.16592000000000001</v>
      </c>
      <c r="L7701" s="3">
        <v>0</v>
      </c>
      <c r="M7701" s="3">
        <v>6</v>
      </c>
      <c r="N7701" s="10">
        <f t="shared" si="840"/>
        <v>1</v>
      </c>
      <c r="O7701" s="35">
        <v>6</v>
      </c>
      <c r="P7701" s="17"/>
      <c r="Q7701" s="40">
        <v>4847.3183499999996</v>
      </c>
      <c r="R7701" s="40">
        <v>808.72578999999996</v>
      </c>
      <c r="S7701" s="18">
        <f t="shared" si="841"/>
        <v>207.26431884910744</v>
      </c>
      <c r="T7701" s="18">
        <f t="shared" si="842"/>
        <v>2.1068946002726983</v>
      </c>
      <c r="U7701" s="18">
        <f t="shared" si="843"/>
        <v>2.2380886358172769</v>
      </c>
      <c r="V7701" s="30">
        <v>808.72760000000005</v>
      </c>
      <c r="W7701" s="3" t="s">
        <v>47</v>
      </c>
      <c r="Y7701" s="3" t="s">
        <v>47</v>
      </c>
      <c r="Z7701" s="3" t="s">
        <v>47</v>
      </c>
      <c r="AA7701" s="3" t="s">
        <v>47</v>
      </c>
      <c r="AG7701" s="3" t="s">
        <v>52</v>
      </c>
      <c r="AL7701" s="3" t="s">
        <v>48</v>
      </c>
      <c r="AM7701" s="3" t="s">
        <v>47</v>
      </c>
      <c r="AU7701" s="3">
        <v>0</v>
      </c>
      <c r="AV7701" s="3">
        <v>5</v>
      </c>
      <c r="AW7701" s="3">
        <v>1</v>
      </c>
      <c r="AX7701" s="3">
        <v>5</v>
      </c>
      <c r="AY7701" s="3">
        <v>100</v>
      </c>
      <c r="AZ7701" s="6" t="str">
        <f t="shared" si="844"/>
        <v>4550.2</v>
      </c>
      <c r="BC7701" s="12" t="s">
        <v>20173</v>
      </c>
      <c r="BJ7701" s="12">
        <f t="shared" si="845"/>
        <v>0</v>
      </c>
      <c r="BK7701" s="12">
        <f t="shared" si="846"/>
        <v>0</v>
      </c>
      <c r="CQ7701" s="3" t="str">
        <f>CONCATENATE(baseURL!$A$1,baseURL!$B$1,baseURL!$C$1,".",C7701,".",L7701,".pkl&amp;seq=",BC7701)</f>
        <v>http://proteomics.broadinstitute.org/millscripts/viewfeed.pl?side=xl&amp;cycle=1&amp;fixedMods=iaaC&amp;file=msdataSM/iPRG2012_nd/cpick_in/iPRG2012_nd.4550.2.0.pkl&amp;seq=QASEGPLKGLLGYTEHQVVSSDFNSDTHSSTFDAGAGLALNDHFVK</v>
      </c>
    </row>
    <row r="7702" spans="1:104" s="7" customFormat="1" x14ac:dyDescent="0.2">
      <c r="A7702" s="3">
        <v>2214</v>
      </c>
      <c r="B7702" s="2" t="s">
        <v>20174</v>
      </c>
      <c r="C7702" s="2" t="s">
        <v>20170</v>
      </c>
      <c r="D7702" s="3">
        <v>18007</v>
      </c>
      <c r="E7702" s="3">
        <v>17991</v>
      </c>
      <c r="F7702" s="3">
        <v>95574</v>
      </c>
      <c r="G7702" s="3">
        <v>22541</v>
      </c>
      <c r="H7702" s="3">
        <v>78.734999999999999</v>
      </c>
      <c r="I7702" s="30">
        <v>828.11491999999998</v>
      </c>
      <c r="J7702" s="30">
        <v>827.94769380000002</v>
      </c>
      <c r="K7702" s="30">
        <v>0.16722999999999999</v>
      </c>
      <c r="L7702" s="3">
        <v>0</v>
      </c>
      <c r="M7702" s="3">
        <v>6</v>
      </c>
      <c r="N7702" s="10">
        <f t="shared" si="840"/>
        <v>1</v>
      </c>
      <c r="O7702" s="35">
        <v>6</v>
      </c>
      <c r="P7702" s="17"/>
      <c r="Q7702" s="40">
        <v>4962.6523200000001</v>
      </c>
      <c r="R7702" s="40">
        <v>827.94812000000002</v>
      </c>
      <c r="S7702" s="18">
        <f t="shared" si="841"/>
        <v>201.4618983614173</v>
      </c>
      <c r="T7702" s="18">
        <f t="shared" si="842"/>
        <v>-0.51476655323838971</v>
      </c>
      <c r="U7702" s="18">
        <f t="shared" si="843"/>
        <v>-0.50727816129684966</v>
      </c>
      <c r="V7702" s="30">
        <v>827.94770000000005</v>
      </c>
      <c r="W7702" s="3" t="s">
        <v>47</v>
      </c>
      <c r="X7702" s="3"/>
      <c r="Y7702" s="3" t="s">
        <v>47</v>
      </c>
      <c r="Z7702" s="3" t="s">
        <v>47</v>
      </c>
      <c r="AA7702" s="3" t="s">
        <v>47</v>
      </c>
      <c r="AB7702" s="12" t="s">
        <v>48</v>
      </c>
      <c r="AC7702" s="3" t="s">
        <v>52</v>
      </c>
      <c r="AD7702" s="3"/>
      <c r="AE7702" s="3"/>
      <c r="AF7702" s="3"/>
      <c r="AG7702" s="3" t="s">
        <v>52</v>
      </c>
      <c r="AH7702" s="3"/>
      <c r="AI7702" s="3"/>
      <c r="AJ7702" s="3"/>
      <c r="AK7702" s="3" t="s">
        <v>47</v>
      </c>
      <c r="AL7702" s="3" t="s">
        <v>48</v>
      </c>
      <c r="AM7702" s="3" t="s">
        <v>47</v>
      </c>
      <c r="AN7702" s="3" t="s">
        <v>48</v>
      </c>
      <c r="AO7702" s="3"/>
      <c r="AP7702" s="3"/>
      <c r="AQ7702" s="3"/>
      <c r="AR7702" s="3"/>
      <c r="AS7702" s="3"/>
      <c r="AT7702" s="3"/>
      <c r="AU7702" s="3">
        <v>0</v>
      </c>
      <c r="AV7702" s="3">
        <v>6</v>
      </c>
      <c r="AW7702" s="3">
        <v>1</v>
      </c>
      <c r="AX7702" s="3">
        <v>6</v>
      </c>
      <c r="AY7702" s="3">
        <v>100</v>
      </c>
      <c r="AZ7702" s="6" t="str">
        <f t="shared" si="844"/>
        <v>4551.2</v>
      </c>
      <c r="BA7702" s="11"/>
      <c r="BB7702" s="12"/>
      <c r="BC7702" s="12" t="s">
        <v>20175</v>
      </c>
      <c r="BD7702" s="12"/>
      <c r="BE7702" s="12"/>
      <c r="BF7702" s="12"/>
      <c r="BG7702" s="12"/>
      <c r="BH7702" s="12"/>
      <c r="BI7702" s="12"/>
      <c r="BJ7702" s="12">
        <f t="shared" si="845"/>
        <v>0</v>
      </c>
      <c r="BK7702" s="12">
        <f t="shared" si="846"/>
        <v>0</v>
      </c>
      <c r="BL7702" s="3"/>
      <c r="BM7702" s="3"/>
      <c r="BN7702" s="3"/>
      <c r="BO7702" s="3"/>
      <c r="BP7702" s="3"/>
      <c r="BQ7702" s="3"/>
      <c r="BR7702" s="3"/>
      <c r="BS7702" s="3"/>
      <c r="BT7702" s="3"/>
      <c r="BU7702" s="3"/>
      <c r="BV7702" s="3"/>
      <c r="BW7702" s="3"/>
      <c r="BX7702" s="3"/>
      <c r="BY7702" s="3"/>
      <c r="BZ7702" s="3"/>
      <c r="CA7702" s="3"/>
      <c r="CB7702" s="3"/>
      <c r="CC7702" s="3"/>
      <c r="CD7702" s="3"/>
      <c r="CE7702" s="3"/>
      <c r="CF7702" s="3"/>
      <c r="CG7702" s="3"/>
      <c r="CH7702" s="3"/>
      <c r="CI7702" s="3"/>
      <c r="CJ7702" s="3"/>
      <c r="CK7702" s="3"/>
      <c r="CL7702" s="3"/>
      <c r="CM7702" s="3"/>
      <c r="CN7702" s="3"/>
      <c r="CO7702" s="3"/>
      <c r="CP7702" s="3"/>
      <c r="CQ7702" s="3" t="str">
        <f>CONCATENATE(baseURL!$A$1,baseURL!$B$1,baseURL!$C$1,".",C7702,".",L7702,".pkl&amp;seq=",BC7702)</f>
        <v>http://proteomics.broadinstitute.org/millscripts/viewfeed.pl?side=xl&amp;cycle=1&amp;fixedMods=iaaC&amp;file=msdataSM/iPRG2012_nd/cpick_in/iPRG2012_nd.4551.2.0.pkl&amp;seq=VHLENMGSHDLVDGNHRLVLGLLWTLLLRFQLQDLVVQTQEGR</v>
      </c>
      <c r="CR7702" s="3"/>
      <c r="CS7702" s="3"/>
      <c r="CT7702" s="3"/>
      <c r="CU7702" s="3"/>
      <c r="CV7702" s="3"/>
      <c r="CW7702" s="3"/>
      <c r="CX7702" s="3"/>
      <c r="CY7702" s="3"/>
      <c r="CZ7702" s="3"/>
    </row>
    <row r="7703" spans="1:104" x14ac:dyDescent="0.2">
      <c r="A7703" s="3">
        <v>7779</v>
      </c>
      <c r="B7703" s="13" t="s">
        <v>101</v>
      </c>
      <c r="C7703" s="13" t="s">
        <v>102</v>
      </c>
      <c r="D7703" s="7">
        <v>49</v>
      </c>
      <c r="E7703" s="7">
        <v>49</v>
      </c>
      <c r="F7703" s="7">
        <v>19931</v>
      </c>
      <c r="G7703" s="7">
        <v>997</v>
      </c>
      <c r="H7703" s="7">
        <v>5.8436000000000003</v>
      </c>
      <c r="I7703" s="31">
        <v>412.19747999999998</v>
      </c>
      <c r="J7703" s="31">
        <v>412.1969459</v>
      </c>
      <c r="K7703" s="31">
        <v>5.2999999999999998E-4</v>
      </c>
      <c r="L7703" s="7">
        <v>3</v>
      </c>
      <c r="M7703" s="7">
        <v>3</v>
      </c>
      <c r="N7703" s="26">
        <f t="shared" si="840"/>
        <v>1</v>
      </c>
      <c r="O7703" s="36">
        <v>3</v>
      </c>
      <c r="P7703" s="16" t="s">
        <v>103</v>
      </c>
      <c r="Q7703" s="41">
        <v>1235.5610799999999</v>
      </c>
      <c r="R7703" s="41">
        <v>412.52521000000002</v>
      </c>
      <c r="S7703" s="27">
        <f t="shared" si="841"/>
        <v>-794.44841686167729</v>
      </c>
      <c r="T7703" s="27">
        <f t="shared" si="842"/>
        <v>-795.74312561409909</v>
      </c>
      <c r="U7703" s="27">
        <f t="shared" si="843"/>
        <v>-796.58161982397644</v>
      </c>
      <c r="V7703" s="31">
        <v>412.19659999999999</v>
      </c>
      <c r="W7703" s="7"/>
      <c r="X7703" s="7"/>
      <c r="Y7703" s="7"/>
      <c r="Z7703" s="7" t="s">
        <v>52</v>
      </c>
      <c r="AA7703" s="7" t="s">
        <v>47</v>
      </c>
      <c r="AB7703" s="25" t="s">
        <v>47</v>
      </c>
      <c r="AC7703" s="7"/>
      <c r="AD7703" s="7" t="s">
        <v>48</v>
      </c>
      <c r="AE7703" s="7"/>
      <c r="AF7703" s="7"/>
      <c r="AG7703" s="7"/>
      <c r="AH7703" s="7"/>
      <c r="AI7703" s="7"/>
      <c r="AJ7703" s="7" t="s">
        <v>48</v>
      </c>
      <c r="AK7703" s="7"/>
      <c r="AL7703" s="7"/>
      <c r="AM7703" s="7"/>
      <c r="AN7703" s="7"/>
      <c r="AO7703" s="7" t="s">
        <v>47</v>
      </c>
      <c r="AP7703" s="7"/>
      <c r="AQ7703" s="7" t="s">
        <v>47</v>
      </c>
      <c r="AR7703" s="7"/>
      <c r="AS7703" s="7"/>
      <c r="AT7703" s="7"/>
      <c r="AU7703" s="3">
        <v>0</v>
      </c>
      <c r="AV7703" s="3">
        <v>4</v>
      </c>
      <c r="AW7703" s="3">
        <v>2</v>
      </c>
      <c r="AX7703" s="3">
        <v>3</v>
      </c>
      <c r="AY7703" s="3">
        <v>75</v>
      </c>
      <c r="AZ7703" s="14" t="str">
        <f t="shared" si="844"/>
        <v>949.1</v>
      </c>
      <c r="BA7703" s="11" t="s">
        <v>20320</v>
      </c>
      <c r="BC7703" s="12" t="s">
        <v>103</v>
      </c>
      <c r="BJ7703" s="12">
        <f t="shared" si="845"/>
        <v>0</v>
      </c>
      <c r="BK7703" s="12">
        <f t="shared" si="846"/>
        <v>0</v>
      </c>
      <c r="CM7703" s="3" t="s">
        <v>104</v>
      </c>
      <c r="CQ7703" s="3" t="str">
        <f>CONCATENATE(baseURL!$A$1,baseURL!$B$1,baseURL!$C$1,".",C7703,".",L7703,".pkl&amp;seq=",BC7703)</f>
        <v>http://proteomics.broadinstitute.org/millscripts/viewfeed.pl?side=xl&amp;cycle=1&amp;fixedMods=iaaC&amp;file=msdataSM/iPRG2012_nd/cpick_in/iPRG2012_nd.949.1.3.pkl&amp;seq=SRGESDDSLNR</v>
      </c>
    </row>
    <row r="7704" spans="1:104" x14ac:dyDescent="0.2">
      <c r="A7704" s="3">
        <v>1544</v>
      </c>
      <c r="B7704" s="2" t="s">
        <v>1159</v>
      </c>
      <c r="C7704" s="2" t="s">
        <v>1153</v>
      </c>
      <c r="D7704" s="3">
        <v>1274</v>
      </c>
      <c r="E7704" s="3">
        <v>1273</v>
      </c>
      <c r="F7704" s="3">
        <v>23841</v>
      </c>
      <c r="G7704" s="3">
        <v>2407</v>
      </c>
      <c r="H7704" s="3">
        <v>10.269299999999999</v>
      </c>
      <c r="I7704" s="30">
        <v>508.24437</v>
      </c>
      <c r="J7704" s="30">
        <v>508.24414580000001</v>
      </c>
      <c r="K7704" s="30">
        <v>2.2000000000000001E-4</v>
      </c>
      <c r="L7704" s="3">
        <v>3</v>
      </c>
      <c r="M7704" s="3">
        <v>3</v>
      </c>
      <c r="N7704" s="10">
        <f t="shared" si="840"/>
        <v>1</v>
      </c>
      <c r="O7704" s="35">
        <v>3</v>
      </c>
      <c r="P7704" s="17" t="s">
        <v>228</v>
      </c>
      <c r="Q7704" s="37">
        <v>1522.7132300000001</v>
      </c>
      <c r="R7704" s="37">
        <v>508.24259000000001</v>
      </c>
      <c r="S7704" s="18">
        <f t="shared" si="841"/>
        <v>3.5022645386656048</v>
      </c>
      <c r="T7704" s="18">
        <f t="shared" si="842"/>
        <v>3.0611366119583705</v>
      </c>
      <c r="U7704" s="18">
        <f t="shared" si="843"/>
        <v>1.5937271215332616</v>
      </c>
      <c r="V7704" s="30">
        <v>508.24340000000001</v>
      </c>
      <c r="X7704" s="3" t="s">
        <v>47</v>
      </c>
      <c r="Y7704" s="3" t="s">
        <v>47</v>
      </c>
      <c r="Z7704" s="3" t="s">
        <v>47</v>
      </c>
      <c r="AC7704" s="3" t="s">
        <v>52</v>
      </c>
      <c r="AD7704" s="3" t="s">
        <v>47</v>
      </c>
      <c r="AH7704" s="3" t="s">
        <v>52</v>
      </c>
      <c r="AK7704" s="3" t="s">
        <v>52</v>
      </c>
      <c r="AU7704" s="3">
        <v>0</v>
      </c>
      <c r="AV7704" s="3">
        <v>4</v>
      </c>
      <c r="AW7704" s="3">
        <v>3</v>
      </c>
      <c r="AX7704" s="3">
        <v>2</v>
      </c>
      <c r="AY7704" s="3">
        <v>50</v>
      </c>
      <c r="AZ7704" s="6" t="str">
        <f t="shared" si="844"/>
        <v>1135.5</v>
      </c>
      <c r="BA7704" s="11" t="s">
        <v>20341</v>
      </c>
      <c r="BC7704" s="12" t="s">
        <v>1160</v>
      </c>
      <c r="BD7704" s="12" t="s">
        <v>258</v>
      </c>
      <c r="BF7704" s="12" t="s">
        <v>3182</v>
      </c>
      <c r="BG7704" s="12" t="s">
        <v>230</v>
      </c>
      <c r="BJ7704" s="12">
        <f t="shared" si="845"/>
        <v>0</v>
      </c>
      <c r="BK7704" s="12">
        <f t="shared" si="846"/>
        <v>0</v>
      </c>
      <c r="CQ7704" s="3" t="str">
        <f>CONCATENATE(baseURL!$A$1,baseURL!$B$1,baseURL!$C$1,".",C7704,".",L7704,".pkl&amp;seq=",BC7704,"&amp;varMods=Dimethyl-K+Formyl-STY")</f>
        <v>http://proteomics.broadinstitute.org/millscripts/viewfeed.pl?side=xl&amp;cycle=1&amp;fixedMods=iaaC&amp;file=msdataSM/iPRG2012_nd/cpick_in/iPRG2012_nd.1135.5.3.pkl&amp;seq=NGDTAsPkEYTAGR&amp;varMods=Dimethyl-K+Formyl-STY</v>
      </c>
    </row>
    <row r="7705" spans="1:104" x14ac:dyDescent="0.2">
      <c r="A7705" s="3">
        <v>1576</v>
      </c>
      <c r="B7705" s="2" t="s">
        <v>17855</v>
      </c>
      <c r="C7705" s="2" t="s">
        <v>17851</v>
      </c>
      <c r="D7705" s="3">
        <v>16804</v>
      </c>
      <c r="E7705" s="3">
        <v>16788</v>
      </c>
      <c r="F7705" s="3">
        <v>68190</v>
      </c>
      <c r="G7705" s="3">
        <v>20034</v>
      </c>
      <c r="H7705" s="3">
        <v>61.088000000000001</v>
      </c>
      <c r="I7705" s="30">
        <v>692.40031999999997</v>
      </c>
      <c r="J7705" s="30">
        <v>692.40307800000005</v>
      </c>
      <c r="K7705" s="30">
        <v>-2.7599999999999999E-3</v>
      </c>
      <c r="L7705" s="3">
        <v>2</v>
      </c>
      <c r="M7705" s="3">
        <v>2</v>
      </c>
      <c r="N7705" s="26">
        <f t="shared" si="840"/>
        <v>1</v>
      </c>
      <c r="O7705" s="36">
        <v>2</v>
      </c>
      <c r="P7705" s="34" t="s">
        <v>17856</v>
      </c>
      <c r="Q7705" s="38">
        <v>1381.7814100000001</v>
      </c>
      <c r="R7705" s="38">
        <v>691.39434000000006</v>
      </c>
      <c r="S7705" s="27">
        <f t="shared" si="841"/>
        <v>1455.0017866792323</v>
      </c>
      <c r="T7705" s="27">
        <f t="shared" si="842"/>
        <v>1458.9908271450327</v>
      </c>
      <c r="U7705" s="27">
        <f t="shared" si="843"/>
        <v>1456.8531180049488</v>
      </c>
      <c r="V7705" s="30">
        <v>692.40160000000003</v>
      </c>
      <c r="W7705" s="3" t="s">
        <v>65</v>
      </c>
      <c r="X7705" s="3" t="s">
        <v>47</v>
      </c>
      <c r="Y7705" s="3" t="s">
        <v>47</v>
      </c>
      <c r="Z7705" s="3" t="s">
        <v>52</v>
      </c>
      <c r="AB7705" s="12" t="s">
        <v>52</v>
      </c>
      <c r="AC7705" s="3" t="s">
        <v>52</v>
      </c>
      <c r="AD7705" s="3" t="s">
        <v>52</v>
      </c>
      <c r="AG7705" s="3" t="s">
        <v>52</v>
      </c>
      <c r="AJ7705" s="3" t="s">
        <v>47</v>
      </c>
      <c r="AK7705" s="3" t="s">
        <v>52</v>
      </c>
      <c r="AU7705" s="3">
        <v>1</v>
      </c>
      <c r="AV7705" s="3">
        <v>3</v>
      </c>
      <c r="AW7705" s="3">
        <v>2</v>
      </c>
      <c r="AX7705" s="3">
        <v>2</v>
      </c>
      <c r="AY7705" s="3">
        <v>66.67</v>
      </c>
      <c r="AZ7705" s="6" t="str">
        <f t="shared" si="844"/>
        <v>3247.2</v>
      </c>
      <c r="BA7705" s="11" t="s">
        <v>20334</v>
      </c>
      <c r="BC7705" s="12" t="s">
        <v>17856</v>
      </c>
      <c r="BD7705" s="12" t="s">
        <v>79</v>
      </c>
      <c r="BG7705" s="12" t="s">
        <v>15382</v>
      </c>
      <c r="BJ7705" s="25">
        <f t="shared" si="845"/>
        <v>0</v>
      </c>
      <c r="BK7705" s="12">
        <f t="shared" si="846"/>
        <v>0</v>
      </c>
      <c r="BL7705" s="3" t="s">
        <v>162</v>
      </c>
      <c r="BR7705" s="3" t="s">
        <v>162</v>
      </c>
      <c r="BS7705" s="3" t="s">
        <v>17857</v>
      </c>
      <c r="CF7705" s="3" t="s">
        <v>17858</v>
      </c>
      <c r="CQ7705" s="3" t="str">
        <f>CONCATENATE(baseURL!$A$1,baseURL!$B$1,baseURL!$C$1,".",C7705,".",L7705,".pkl&amp;seq=",BC7705,"&amp;varMods=Acetyl-K+Sodiated-D")</f>
        <v>http://proteomics.broadinstitute.org/millscripts/viewfeed.pl?side=xl&amp;cycle=1&amp;fixedMods=iaaC&amp;file=msdataSM/iPRG2012_nd/cpick_in/iPRG2012_nd.3247.2.2.pkl&amp;seq=GLFLLdDkGLLR&amp;varMods=Acetyl-K+Sodiated-D</v>
      </c>
    </row>
    <row r="7706" spans="1:104" x14ac:dyDescent="0.2">
      <c r="A7706" s="3">
        <v>1742</v>
      </c>
      <c r="B7706" s="2" t="s">
        <v>4776</v>
      </c>
      <c r="C7706" s="2" t="s">
        <v>4777</v>
      </c>
      <c r="D7706" s="3">
        <v>5402</v>
      </c>
      <c r="E7706" s="3">
        <v>5399</v>
      </c>
      <c r="F7706" s="3">
        <v>35534</v>
      </c>
      <c r="G7706" s="3">
        <v>7090</v>
      </c>
      <c r="H7706" s="3">
        <v>23.728200000000001</v>
      </c>
      <c r="I7706" s="30">
        <v>412.75457999999998</v>
      </c>
      <c r="J7706" s="30">
        <v>412.7534794</v>
      </c>
      <c r="K7706" s="30">
        <v>1.1000000000000001E-3</v>
      </c>
      <c r="L7706" s="3">
        <v>2</v>
      </c>
      <c r="M7706" s="3">
        <v>2</v>
      </c>
      <c r="N7706" s="10">
        <f t="shared" si="840"/>
        <v>1</v>
      </c>
      <c r="O7706" s="35">
        <v>2</v>
      </c>
      <c r="P7706" s="17" t="s">
        <v>4778</v>
      </c>
      <c r="Q7706" s="40">
        <v>922.47576000000004</v>
      </c>
      <c r="R7706" s="40">
        <v>461.74151999999998</v>
      </c>
      <c r="S7706" s="18">
        <f t="shared" si="841"/>
        <v>-106091.6938983525</v>
      </c>
      <c r="T7706" s="18">
        <f t="shared" si="842"/>
        <v>-106094.07748300387</v>
      </c>
      <c r="U7706" s="18">
        <f t="shared" si="843"/>
        <v>-106094.03286929884</v>
      </c>
      <c r="V7706" s="30">
        <v>412.75349999999997</v>
      </c>
      <c r="X7706" s="3" t="s">
        <v>47</v>
      </c>
      <c r="Y7706" s="3" t="s">
        <v>65</v>
      </c>
      <c r="Z7706" s="3" t="s">
        <v>52</v>
      </c>
      <c r="AA7706" s="3" t="s">
        <v>47</v>
      </c>
      <c r="AB7706" s="12" t="s">
        <v>52</v>
      </c>
      <c r="AC7706" s="3" t="s">
        <v>65</v>
      </c>
      <c r="AD7706" s="3" t="s">
        <v>52</v>
      </c>
      <c r="AG7706" s="3" t="s">
        <v>52</v>
      </c>
      <c r="AI7706" s="3" t="s">
        <v>52</v>
      </c>
      <c r="AJ7706" s="3" t="s">
        <v>48</v>
      </c>
      <c r="AK7706" s="3" t="s">
        <v>52</v>
      </c>
      <c r="AL7706" s="3" t="s">
        <v>52</v>
      </c>
      <c r="AO7706" s="3" t="s">
        <v>47</v>
      </c>
      <c r="AU7706" s="3">
        <v>2</v>
      </c>
      <c r="AV7706" s="3">
        <v>3</v>
      </c>
      <c r="AW7706" s="3">
        <v>1</v>
      </c>
      <c r="AX7706" s="3">
        <v>3</v>
      </c>
      <c r="AY7706" s="3">
        <v>100</v>
      </c>
      <c r="AZ7706" s="6" t="str">
        <f t="shared" si="844"/>
        <v>1692.1</v>
      </c>
      <c r="BA7706" s="11" t="s">
        <v>20339</v>
      </c>
      <c r="BC7706" s="12" t="s">
        <v>4778</v>
      </c>
      <c r="BJ7706" s="12">
        <f t="shared" si="845"/>
        <v>0</v>
      </c>
      <c r="BK7706" s="12">
        <f t="shared" si="846"/>
        <v>0</v>
      </c>
      <c r="BU7706" s="3" t="s">
        <v>4779</v>
      </c>
      <c r="BY7706" s="3" t="s">
        <v>4779</v>
      </c>
      <c r="CQ7706" s="3" t="str">
        <f>CONCATENATE(baseURL!$A$1,baseURL!$B$1,baseURL!$C$1,".",C7706,".",L7706,".pkl&amp;seq=",BC7706)</f>
        <v>http://proteomics.broadinstitute.org/millscripts/viewfeed.pl?side=xl&amp;cycle=1&amp;fixedMods=iaaC&amp;file=msdataSM/iPRG2012_nd/cpick_in/iPRG2012_nd.1692.1.2.pkl&amp;seq=VAtVSLPR</v>
      </c>
    </row>
    <row r="7707" spans="1:104" x14ac:dyDescent="0.2">
      <c r="A7707" s="3">
        <v>7797</v>
      </c>
      <c r="B7707" s="2" t="s">
        <v>4840</v>
      </c>
      <c r="C7707" s="2" t="s">
        <v>4841</v>
      </c>
      <c r="D7707" s="3">
        <v>5446</v>
      </c>
      <c r="E7707" s="3">
        <v>5443</v>
      </c>
      <c r="F7707" s="3">
        <v>35765</v>
      </c>
      <c r="G7707" s="3">
        <v>7145</v>
      </c>
      <c r="H7707" s="3">
        <v>23.987100000000002</v>
      </c>
      <c r="I7707" s="30">
        <v>412.75200000000001</v>
      </c>
      <c r="J7707" s="30">
        <v>412.75309590000001</v>
      </c>
      <c r="K7707" s="30">
        <v>-1.1000000000000001E-3</v>
      </c>
      <c r="L7707" s="3">
        <v>2</v>
      </c>
      <c r="M7707" s="3">
        <v>2</v>
      </c>
      <c r="N7707" s="10">
        <f t="shared" si="840"/>
        <v>1</v>
      </c>
      <c r="O7707" s="35">
        <v>2</v>
      </c>
      <c r="P7707" s="17" t="s">
        <v>4778</v>
      </c>
      <c r="Q7707" s="40">
        <v>922.47576000000004</v>
      </c>
      <c r="R7707" s="40">
        <v>461.74151999999998</v>
      </c>
      <c r="S7707" s="18">
        <f t="shared" si="841"/>
        <v>-106097.28144005757</v>
      </c>
      <c r="T7707" s="18">
        <f t="shared" si="842"/>
        <v>-106094.90803426119</v>
      </c>
      <c r="U7707" s="18">
        <f t="shared" si="843"/>
        <v>-106097.28144005757</v>
      </c>
      <c r="V7707" s="30">
        <v>412.75200000000001</v>
      </c>
      <c r="X7707" s="3" t="s">
        <v>47</v>
      </c>
      <c r="Y7707" s="3" t="s">
        <v>47</v>
      </c>
      <c r="Z7707" s="3" t="s">
        <v>52</v>
      </c>
      <c r="AA7707" s="3" t="s">
        <v>47</v>
      </c>
      <c r="AB7707" s="12" t="s">
        <v>52</v>
      </c>
      <c r="AC7707" s="3" t="s">
        <v>65</v>
      </c>
      <c r="AD7707" s="3" t="s">
        <v>52</v>
      </c>
      <c r="AG7707" s="3" t="s">
        <v>52</v>
      </c>
      <c r="AI7707" s="3" t="s">
        <v>52</v>
      </c>
      <c r="AJ7707" s="3" t="s">
        <v>48</v>
      </c>
      <c r="AK7707" s="3" t="s">
        <v>52</v>
      </c>
      <c r="AL7707" s="3" t="s">
        <v>52</v>
      </c>
      <c r="AO7707" s="3" t="s">
        <v>48</v>
      </c>
      <c r="AU7707" s="3">
        <v>1</v>
      </c>
      <c r="AV7707" s="3">
        <v>3</v>
      </c>
      <c r="AW7707" s="3">
        <v>1</v>
      </c>
      <c r="AX7707" s="3">
        <v>3</v>
      </c>
      <c r="AY7707" s="3">
        <v>100</v>
      </c>
      <c r="AZ7707" s="6" t="str">
        <f t="shared" si="844"/>
        <v>1703.1</v>
      </c>
      <c r="BA7707" s="11" t="s">
        <v>20339</v>
      </c>
      <c r="BC7707" s="12" t="s">
        <v>4778</v>
      </c>
      <c r="BJ7707" s="12">
        <f t="shared" si="845"/>
        <v>0</v>
      </c>
      <c r="BK7707" s="12">
        <f t="shared" si="846"/>
        <v>0</v>
      </c>
      <c r="BY7707" s="3" t="s">
        <v>4779</v>
      </c>
      <c r="CQ7707" s="3" t="str">
        <f>CONCATENATE(baseURL!$A$1,baseURL!$B$1,baseURL!$C$1,".",C7707,".",L7707,".pkl&amp;seq=",BC7707)</f>
        <v>http://proteomics.broadinstitute.org/millscripts/viewfeed.pl?side=xl&amp;cycle=1&amp;fixedMods=iaaC&amp;file=msdataSM/iPRG2012_nd/cpick_in/iPRG2012_nd.1703.1.2.pkl&amp;seq=VAtVSLPR</v>
      </c>
    </row>
    <row r="7708" spans="1:104" x14ac:dyDescent="0.2">
      <c r="A7708" s="3">
        <v>7633</v>
      </c>
      <c r="B7708" s="2" t="s">
        <v>16609</v>
      </c>
      <c r="C7708" s="2" t="s">
        <v>16593</v>
      </c>
      <c r="D7708" s="3">
        <v>16089</v>
      </c>
      <c r="E7708" s="3">
        <v>16073</v>
      </c>
      <c r="F7708" s="3">
        <v>64035</v>
      </c>
      <c r="G7708" s="3">
        <v>19121</v>
      </c>
      <c r="H7708" s="3">
        <v>56.511299999999999</v>
      </c>
      <c r="I7708" s="30">
        <v>761.39999</v>
      </c>
      <c r="J7708" s="30">
        <v>761.89767649999999</v>
      </c>
      <c r="K7708" s="30">
        <v>-0.49769000000000002</v>
      </c>
      <c r="L7708" s="3">
        <v>2</v>
      </c>
      <c r="M7708" s="3">
        <v>2</v>
      </c>
      <c r="N7708" s="10">
        <f t="shared" si="840"/>
        <v>1</v>
      </c>
      <c r="O7708" s="35">
        <v>2</v>
      </c>
      <c r="P7708" s="17" t="s">
        <v>20204</v>
      </c>
      <c r="Q7708" s="40">
        <v>1578.80837</v>
      </c>
      <c r="R7708" s="32">
        <v>761.39709000000005</v>
      </c>
      <c r="S7708" s="18">
        <f t="shared" si="841"/>
        <v>3.8087878690922778</v>
      </c>
      <c r="T7708" s="18">
        <f t="shared" si="842"/>
        <v>657.45785815905901</v>
      </c>
      <c r="U7708" s="18">
        <f t="shared" si="843"/>
        <v>657.3573849618507</v>
      </c>
      <c r="V7708" s="30">
        <v>761.89760000000001</v>
      </c>
      <c r="W7708" s="3" t="s">
        <v>47</v>
      </c>
      <c r="X7708" s="3" t="s">
        <v>47</v>
      </c>
      <c r="AC7708" s="3" t="s">
        <v>52</v>
      </c>
      <c r="AD7708" s="3" t="s">
        <v>47</v>
      </c>
      <c r="AU7708" s="3">
        <v>0</v>
      </c>
      <c r="AV7708" s="3">
        <v>3</v>
      </c>
      <c r="AW7708" s="3">
        <v>2</v>
      </c>
      <c r="AX7708" s="3">
        <v>2</v>
      </c>
      <c r="AY7708" s="3">
        <v>66.67</v>
      </c>
      <c r="AZ7708" s="6" t="str">
        <f t="shared" si="844"/>
        <v>3049.5</v>
      </c>
      <c r="BA7708" s="11" t="s">
        <v>20316</v>
      </c>
      <c r="BC7708" s="12" t="s">
        <v>16173</v>
      </c>
      <c r="BJ7708" s="12">
        <f t="shared" si="845"/>
        <v>1</v>
      </c>
      <c r="BK7708" s="12">
        <f t="shared" si="846"/>
        <v>0</v>
      </c>
      <c r="BS7708" s="3" t="s">
        <v>16610</v>
      </c>
      <c r="CQ7708" s="3" t="str">
        <f>CONCATENATE(baseURL!$A$1,baseURL!$B$1,baseURL!$C$1,".",C7708,".",L7708,".pkl&amp;seq=",BC7708)</f>
        <v>http://proteomics.broadinstitute.org/millscripts/viewfeed.pl?side=xl&amp;cycle=1&amp;fixedMods=iaaC&amp;file=msdataSM/iPRG2012_nd/cpick_in/iPRG2012_nd.3049.5.2.pkl&amp;seq=LCLPTFESEELLK</v>
      </c>
    </row>
    <row r="7709" spans="1:104" x14ac:dyDescent="0.2">
      <c r="A7709" s="3">
        <v>221</v>
      </c>
      <c r="B7709" s="2" t="s">
        <v>17572</v>
      </c>
      <c r="C7709" s="2" t="s">
        <v>17560</v>
      </c>
      <c r="D7709" s="3">
        <v>16666</v>
      </c>
      <c r="E7709" s="3">
        <v>16650</v>
      </c>
      <c r="F7709" s="3">
        <v>66909</v>
      </c>
      <c r="G7709" s="3">
        <v>19835</v>
      </c>
      <c r="H7709" s="3">
        <v>59.781300000000002</v>
      </c>
      <c r="I7709" s="30">
        <v>705.35888</v>
      </c>
      <c r="J7709" s="30">
        <v>705.35722899999996</v>
      </c>
      <c r="K7709" s="30">
        <v>1.65E-3</v>
      </c>
      <c r="L7709" s="3">
        <v>3</v>
      </c>
      <c r="M7709" s="3">
        <v>3</v>
      </c>
      <c r="N7709" s="10">
        <f t="shared" si="840"/>
        <v>1</v>
      </c>
      <c r="O7709" s="35">
        <v>3</v>
      </c>
      <c r="P7709" s="17" t="s">
        <v>20205</v>
      </c>
      <c r="Q7709" s="37">
        <v>2114.0602800000001</v>
      </c>
      <c r="R7709" s="37">
        <v>705.35828000000004</v>
      </c>
      <c r="S7709" s="18">
        <f t="shared" si="841"/>
        <v>0.85063153999280261</v>
      </c>
      <c r="T7709" s="18">
        <f t="shared" si="842"/>
        <v>-1.4900229144187038</v>
      </c>
      <c r="U7709" s="18">
        <f t="shared" si="843"/>
        <v>-1.6729086955501975</v>
      </c>
      <c r="V7709" s="30">
        <v>705.35709999999995</v>
      </c>
      <c r="W7709" s="3" t="s">
        <v>47</v>
      </c>
      <c r="AB7709" s="12" t="s">
        <v>52</v>
      </c>
      <c r="AC7709" s="3" t="s">
        <v>52</v>
      </c>
      <c r="AD7709" s="3" t="s">
        <v>47</v>
      </c>
      <c r="AJ7709" s="3" t="s">
        <v>47</v>
      </c>
      <c r="AL7709" s="3" t="s">
        <v>52</v>
      </c>
      <c r="AU7709" s="3">
        <v>0</v>
      </c>
      <c r="AV7709" s="3">
        <v>3</v>
      </c>
      <c r="AW7709" s="3">
        <v>3</v>
      </c>
      <c r="AX7709" s="3">
        <v>1</v>
      </c>
      <c r="AY7709" s="3">
        <v>33.33</v>
      </c>
      <c r="AZ7709" s="6" t="str">
        <f t="shared" si="844"/>
        <v>3186.2</v>
      </c>
      <c r="BA7709" s="11" t="s">
        <v>20315</v>
      </c>
      <c r="BC7709" s="12" t="s">
        <v>17573</v>
      </c>
      <c r="BJ7709" s="12">
        <f t="shared" si="845"/>
        <v>1</v>
      </c>
      <c r="BK7709" s="12">
        <f t="shared" si="846"/>
        <v>0</v>
      </c>
      <c r="CQ7709" s="3" t="str">
        <f>CONCATENATE(baseURL!$A$1,baseURL!$B$1,baseURL!$C$1,".",C7709,".",L7709,".pkl&amp;seq=",BC7709)</f>
        <v>http://proteomics.broadinstitute.org/millscripts/viewfeed.pl?side=xl&amp;cycle=1&amp;fixedMods=iaaC&amp;file=msdataSM/iPRG2012_nd/cpick_in/iPRG2012_nd.3186.2.3.pkl&amp;seq=VLNNCFsYDLVPAPAVLEK</v>
      </c>
    </row>
    <row r="7710" spans="1:104" x14ac:dyDescent="0.2">
      <c r="A7710" s="3">
        <v>323</v>
      </c>
      <c r="B7710" s="2" t="s">
        <v>19602</v>
      </c>
      <c r="C7710" s="2" t="s">
        <v>19603</v>
      </c>
      <c r="D7710" s="3">
        <v>17617</v>
      </c>
      <c r="E7710" s="3">
        <v>17601</v>
      </c>
      <c r="F7710" s="3">
        <v>80411</v>
      </c>
      <c r="G7710" s="3">
        <v>21429</v>
      </c>
      <c r="H7710" s="3">
        <v>71.644099999999995</v>
      </c>
      <c r="I7710" s="30">
        <v>618.04660999999999</v>
      </c>
      <c r="J7710" s="30">
        <v>618.05221700000004</v>
      </c>
      <c r="K7710" s="30">
        <v>-5.6100000000000004E-3</v>
      </c>
      <c r="L7710" s="3">
        <v>4</v>
      </c>
      <c r="M7710" s="3">
        <v>4</v>
      </c>
      <c r="N7710" s="26">
        <f t="shared" si="840"/>
        <v>1</v>
      </c>
      <c r="O7710" s="36">
        <v>4</v>
      </c>
      <c r="P7710" s="16" t="s">
        <v>19604</v>
      </c>
      <c r="Q7710" s="39">
        <v>2469.2037500000001</v>
      </c>
      <c r="R7710" s="39">
        <v>618.05638999999996</v>
      </c>
      <c r="S7710" s="27">
        <f t="shared" si="841"/>
        <v>-15.823798860776956</v>
      </c>
      <c r="T7710" s="27">
        <f t="shared" si="842"/>
        <v>-6.7518111088914994</v>
      </c>
      <c r="U7710" s="27">
        <f t="shared" si="843"/>
        <v>-17.943346560930152</v>
      </c>
      <c r="V7710" s="30">
        <v>618.0453</v>
      </c>
      <c r="X7710" s="3" t="s">
        <v>47</v>
      </c>
      <c r="Z7710" s="3" t="s">
        <v>52</v>
      </c>
      <c r="AB7710" s="12" t="s">
        <v>52</v>
      </c>
      <c r="AC7710" s="3" t="s">
        <v>65</v>
      </c>
      <c r="AD7710" s="3" t="s">
        <v>47</v>
      </c>
      <c r="AF7710" s="3" t="s">
        <v>47</v>
      </c>
      <c r="AL7710" s="3" t="s">
        <v>52</v>
      </c>
      <c r="AU7710" s="3">
        <v>1</v>
      </c>
      <c r="AV7710" s="3">
        <v>3</v>
      </c>
      <c r="AW7710" s="3">
        <v>3</v>
      </c>
      <c r="AX7710" s="3">
        <v>1</v>
      </c>
      <c r="AY7710" s="3">
        <v>33.33</v>
      </c>
      <c r="AZ7710" s="6" t="str">
        <f t="shared" si="844"/>
        <v>3829.1</v>
      </c>
      <c r="BA7710" s="15" t="s">
        <v>20333</v>
      </c>
      <c r="BC7710" s="12" t="s">
        <v>19604</v>
      </c>
      <c r="BJ7710" s="25">
        <f t="shared" si="845"/>
        <v>0</v>
      </c>
      <c r="BK7710" s="12">
        <f t="shared" si="846"/>
        <v>0</v>
      </c>
      <c r="BN7710" s="3" t="s">
        <v>277</v>
      </c>
      <c r="BT7710" s="3" t="s">
        <v>19583</v>
      </c>
      <c r="BY7710" s="3" t="s">
        <v>19605</v>
      </c>
      <c r="BZ7710" s="3" t="s">
        <v>19606</v>
      </c>
      <c r="CQ7710" s="3" t="str">
        <f>CONCATENATE(baseURL!$A$1,baseURL!$B$1,baseURL!$C$1,".",C7710,".",L7710,".pkl&amp;seq=",BC7710,"&amp;varMods=Oxidation-M")</f>
        <v>http://proteomics.broadinstitute.org/millscripts/viewfeed.pl?side=xl&amp;cycle=1&amp;fixedMods=iaaC&amp;file=msdataSM/iPRG2012_nd/cpick_in/iPRG2012_nd.3829.1.4.pkl&amp;seq=ALEmeGLTWGAHQFLPLGFGLK&amp;varMods=Oxidation-M</v>
      </c>
    </row>
    <row r="7711" spans="1:104" x14ac:dyDescent="0.2">
      <c r="A7711" s="3">
        <v>1119</v>
      </c>
      <c r="B7711" s="2" t="s">
        <v>14810</v>
      </c>
      <c r="C7711" s="2" t="s">
        <v>14799</v>
      </c>
      <c r="D7711" s="3">
        <v>14805</v>
      </c>
      <c r="E7711" s="3">
        <v>14789</v>
      </c>
      <c r="F7711" s="3">
        <v>59351</v>
      </c>
      <c r="G7711" s="3">
        <v>17614</v>
      </c>
      <c r="H7711" s="3">
        <v>51.031700000000001</v>
      </c>
      <c r="I7711" s="30">
        <v>605.97049000000004</v>
      </c>
      <c r="J7711" s="30">
        <v>605.97060859999999</v>
      </c>
      <c r="K7711" s="30">
        <v>-1.2E-4</v>
      </c>
      <c r="L7711" s="3">
        <v>0</v>
      </c>
      <c r="M7711" s="3">
        <v>3</v>
      </c>
      <c r="N7711" s="26">
        <f t="shared" si="840"/>
        <v>1</v>
      </c>
      <c r="O7711" s="36">
        <v>3</v>
      </c>
      <c r="P7711" s="16" t="s">
        <v>12106</v>
      </c>
      <c r="Q7711" s="41">
        <v>1791.89456</v>
      </c>
      <c r="R7711" s="41">
        <v>597.96969999999999</v>
      </c>
      <c r="S7711" s="27">
        <f t="shared" si="841"/>
        <v>13379.92543769367</v>
      </c>
      <c r="T7711" s="27">
        <f t="shared" si="842"/>
        <v>13380.123775502341</v>
      </c>
      <c r="U7711" s="27">
        <f t="shared" si="843"/>
        <v>13377.768137750143</v>
      </c>
      <c r="V7711" s="30">
        <v>605.9692</v>
      </c>
      <c r="Y7711" s="3" t="s">
        <v>47</v>
      </c>
      <c r="Z7711" s="3" t="s">
        <v>52</v>
      </c>
      <c r="AA7711" s="3" t="s">
        <v>47</v>
      </c>
      <c r="AL7711" s="3" t="s">
        <v>52</v>
      </c>
      <c r="AO7711" s="3" t="s">
        <v>47</v>
      </c>
      <c r="AU7711" s="3">
        <v>0</v>
      </c>
      <c r="AV7711" s="3">
        <v>3</v>
      </c>
      <c r="AW7711" s="3">
        <v>2</v>
      </c>
      <c r="AX7711" s="3">
        <v>2</v>
      </c>
      <c r="AY7711" s="3">
        <v>66.67</v>
      </c>
      <c r="AZ7711" s="6" t="str">
        <f t="shared" si="844"/>
        <v>2826.4</v>
      </c>
      <c r="BA7711" s="11" t="s">
        <v>20328</v>
      </c>
      <c r="BB7711" s="12" t="s">
        <v>79</v>
      </c>
      <c r="BC7711" s="12" t="s">
        <v>12106</v>
      </c>
      <c r="BJ7711" s="12">
        <f t="shared" si="845"/>
        <v>0</v>
      </c>
      <c r="BK7711" s="12">
        <f t="shared" si="846"/>
        <v>0</v>
      </c>
      <c r="BP7711" s="3" t="s">
        <v>20331</v>
      </c>
      <c r="BR7711" s="3" t="s">
        <v>20331</v>
      </c>
      <c r="BU7711" s="3" t="s">
        <v>14580</v>
      </c>
      <c r="CQ7711" s="3" t="str">
        <f>CONCATENATE(baseURL!$A$1,baseURL!$B$1,"+Acetyl",baseURL!$C$1,".",C7711,".",L7711,".pkl&amp;seq=",BC7711,"&amp;varMods=Succinimide-N")</f>
        <v>http://proteomics.broadinstitute.org/millscripts/viewfeed.pl?side=xl&amp;cycle=1&amp;fixedMods=iaaC+Acetyl&amp;file=msdataSM/iPRG2012_nd/cpick_in/iPRG2012_nd.2826.4.0.pkl&amp;seq=MEnDKGQLVELYVPR&amp;varMods=Succinimide-N</v>
      </c>
    </row>
    <row r="7712" spans="1:104" x14ac:dyDescent="0.2">
      <c r="A7712" s="3">
        <v>1672</v>
      </c>
      <c r="B7712" s="2" t="s">
        <v>17621</v>
      </c>
      <c r="C7712" s="2" t="s">
        <v>17622</v>
      </c>
      <c r="D7712" s="3">
        <v>16696</v>
      </c>
      <c r="E7712" s="3">
        <v>16680</v>
      </c>
      <c r="F7712" s="3">
        <v>67223</v>
      </c>
      <c r="G7712" s="3">
        <v>19880</v>
      </c>
      <c r="H7712" s="3">
        <v>60.042499999999997</v>
      </c>
      <c r="I7712" s="30">
        <v>630.28444000000002</v>
      </c>
      <c r="J7712" s="30">
        <v>630.28432769999995</v>
      </c>
      <c r="K7712" s="30">
        <v>1.1E-4</v>
      </c>
      <c r="L7712" s="3">
        <v>4</v>
      </c>
      <c r="M7712" s="3">
        <v>4</v>
      </c>
      <c r="N7712" s="10">
        <f t="shared" si="840"/>
        <v>1</v>
      </c>
      <c r="O7712" s="35">
        <v>4</v>
      </c>
      <c r="P7712" s="17" t="s">
        <v>17623</v>
      </c>
      <c r="Q7712" s="40">
        <v>2503.1351199999999</v>
      </c>
      <c r="R7712" s="40">
        <v>626.53923999999995</v>
      </c>
      <c r="S7712" s="18">
        <f t="shared" si="841"/>
        <v>5977.5984661392768</v>
      </c>
      <c r="T7712" s="18">
        <f t="shared" si="842"/>
        <v>5977.4192275650594</v>
      </c>
      <c r="U7712" s="18">
        <f t="shared" si="843"/>
        <v>5975.3001264534778</v>
      </c>
      <c r="V7712" s="30">
        <v>630.28300000000002</v>
      </c>
      <c r="X7712" s="3" t="s">
        <v>47</v>
      </c>
      <c r="Y7712" s="3" t="s">
        <v>47</v>
      </c>
      <c r="AA7712" s="3" t="s">
        <v>47</v>
      </c>
      <c r="AB7712" s="12" t="s">
        <v>52</v>
      </c>
      <c r="AD7712" s="3" t="s">
        <v>47</v>
      </c>
      <c r="AF7712" s="3" t="s">
        <v>48</v>
      </c>
      <c r="AG7712" s="3" t="s">
        <v>52</v>
      </c>
      <c r="AK7712" s="3" t="s">
        <v>65</v>
      </c>
      <c r="AL7712" s="3" t="s">
        <v>52</v>
      </c>
      <c r="AO7712" s="3" t="s">
        <v>47</v>
      </c>
      <c r="AU7712" s="3">
        <v>1</v>
      </c>
      <c r="AV7712" s="3">
        <v>5</v>
      </c>
      <c r="AW7712" s="3">
        <v>3</v>
      </c>
      <c r="AX7712" s="3">
        <v>2</v>
      </c>
      <c r="AY7712" s="3">
        <v>40</v>
      </c>
      <c r="AZ7712" s="6" t="str">
        <f t="shared" si="844"/>
        <v>3201.1</v>
      </c>
      <c r="BA7712" s="11" t="s">
        <v>20328</v>
      </c>
      <c r="BC7712" s="12" t="s">
        <v>17623</v>
      </c>
      <c r="BJ7712" s="12">
        <f t="shared" si="845"/>
        <v>0</v>
      </c>
      <c r="BK7712" s="12">
        <f t="shared" si="846"/>
        <v>0</v>
      </c>
      <c r="BM7712" s="3" t="s">
        <v>10280</v>
      </c>
      <c r="BP7712" s="3" t="s">
        <v>277</v>
      </c>
      <c r="BR7712" s="3" t="s">
        <v>10280</v>
      </c>
      <c r="BT7712" s="3" t="s">
        <v>17624</v>
      </c>
      <c r="BU7712" s="3" t="s">
        <v>17624</v>
      </c>
      <c r="BZ7712" s="3" t="s">
        <v>17625</v>
      </c>
      <c r="CG7712" s="3" t="s">
        <v>17626</v>
      </c>
      <c r="CQ7712" s="3" t="str">
        <f>CONCATENATE(baseURL!$A$1,baseURL!$B$1,baseURL!$C$1,".",C7712,".",L7712,".pkl&amp;seq=",BC7712,"&amp;varMods=Potassiated-E+Oxidation-N")</f>
        <v>http://proteomics.broadinstitute.org/millscripts/viewfeed.pl?side=xl&amp;cycle=1&amp;fixedMods=iaaC&amp;file=msdataSM/iPRG2012_nd/cpick_in/iPRG2012_nd.3201.1.4.pkl&amp;seq=MLLYKDLFSnDeLLSDAYDAK&amp;varMods=Potassiated-E+Oxidation-N</v>
      </c>
    </row>
    <row r="7713" spans="1:104" x14ac:dyDescent="0.2">
      <c r="A7713" s="3">
        <v>7507</v>
      </c>
      <c r="B7713" s="13" t="s">
        <v>18138</v>
      </c>
      <c r="C7713" s="13" t="s">
        <v>18131</v>
      </c>
      <c r="D7713" s="7">
        <v>16962</v>
      </c>
      <c r="E7713" s="7">
        <v>16946</v>
      </c>
      <c r="F7713" s="7">
        <v>69178</v>
      </c>
      <c r="G7713" s="7">
        <v>20239</v>
      </c>
      <c r="H7713" s="7">
        <v>62.203000000000003</v>
      </c>
      <c r="I7713" s="31">
        <v>835.43798000000004</v>
      </c>
      <c r="J7713" s="31">
        <v>834.93678639999996</v>
      </c>
      <c r="K7713" s="31">
        <v>0.50119000000000002</v>
      </c>
      <c r="L7713" s="7">
        <v>4</v>
      </c>
      <c r="M7713" s="7">
        <v>4</v>
      </c>
      <c r="N7713" s="26">
        <f t="shared" si="840"/>
        <v>1</v>
      </c>
      <c r="O7713" s="36">
        <v>4</v>
      </c>
      <c r="P7713" s="16" t="s">
        <v>17965</v>
      </c>
      <c r="Q7713" s="39">
        <v>3337.75729</v>
      </c>
      <c r="R7713" s="39">
        <v>835.19478000000004</v>
      </c>
      <c r="S7713" s="27">
        <f t="shared" si="841"/>
        <v>291.18955939834973</v>
      </c>
      <c r="T7713" s="27">
        <f t="shared" si="842"/>
        <v>-308.90231378131591</v>
      </c>
      <c r="U7713" s="27">
        <f t="shared" si="843"/>
        <v>-309.00576270371755</v>
      </c>
      <c r="V7713" s="31">
        <v>834.93669999999997</v>
      </c>
      <c r="W7713" s="7" t="s">
        <v>47</v>
      </c>
      <c r="X7713" s="7"/>
      <c r="Y7713" s="7"/>
      <c r="Z7713" s="7"/>
      <c r="AA7713" s="7"/>
      <c r="AB7713" s="25"/>
      <c r="AC7713" s="7" t="s">
        <v>52</v>
      </c>
      <c r="AD7713" s="7" t="s">
        <v>47</v>
      </c>
      <c r="AE7713" s="7"/>
      <c r="AF7713" s="7" t="s">
        <v>52</v>
      </c>
      <c r="AG7713" s="7" t="s">
        <v>48</v>
      </c>
      <c r="AH7713" s="7"/>
      <c r="AI7713" s="7"/>
      <c r="AJ7713" s="7"/>
      <c r="AK7713" s="7" t="s">
        <v>47</v>
      </c>
      <c r="AL7713" s="7" t="s">
        <v>52</v>
      </c>
      <c r="AM7713" s="7"/>
      <c r="AN7713" s="7"/>
      <c r="AO7713" s="7"/>
      <c r="AP7713" s="7"/>
      <c r="AQ7713" s="7"/>
      <c r="AR7713" s="7"/>
      <c r="AS7713" s="7"/>
      <c r="AT7713" s="7"/>
      <c r="AU7713" s="7">
        <v>0</v>
      </c>
      <c r="AV7713" s="7">
        <v>3</v>
      </c>
      <c r="AW7713" s="7">
        <v>3</v>
      </c>
      <c r="AX7713" s="7">
        <v>1</v>
      </c>
      <c r="AY7713" s="7">
        <v>33.33</v>
      </c>
      <c r="AZ7713" s="14" t="str">
        <f t="shared" si="844"/>
        <v>3294.3</v>
      </c>
      <c r="BA7713" s="15" t="s">
        <v>20325</v>
      </c>
      <c r="BB7713" s="25"/>
      <c r="BC7713" s="25" t="s">
        <v>17965</v>
      </c>
      <c r="BD7713" s="25" t="s">
        <v>258</v>
      </c>
      <c r="BE7713" s="25"/>
      <c r="BF7713" s="25"/>
      <c r="BG7713" s="25"/>
      <c r="BH7713" s="25"/>
      <c r="BI7713" s="25"/>
      <c r="BJ7713" s="25">
        <f t="shared" si="845"/>
        <v>0</v>
      </c>
      <c r="BK7713" s="25">
        <f t="shared" si="846"/>
        <v>0</v>
      </c>
      <c r="BL7713" s="7"/>
      <c r="BM7713" s="7"/>
      <c r="BN7713" s="7"/>
      <c r="BO7713" s="7"/>
      <c r="BP7713" s="7" t="s">
        <v>54</v>
      </c>
      <c r="BQ7713" s="7"/>
      <c r="BR7713" s="7" t="s">
        <v>54</v>
      </c>
      <c r="BS7713" s="7"/>
      <c r="BT7713" s="7"/>
      <c r="BU7713" s="7"/>
      <c r="BV7713" s="7"/>
      <c r="BW7713" s="7"/>
      <c r="BX7713" s="7"/>
      <c r="BY7713" s="7"/>
      <c r="BZ7713" s="7"/>
      <c r="CA7713" s="7"/>
      <c r="CB7713" s="7"/>
      <c r="CC7713" s="7"/>
      <c r="CD7713" s="7"/>
      <c r="CE7713" s="7"/>
      <c r="CF7713" s="7"/>
      <c r="CG7713" s="7"/>
      <c r="CH7713" s="7"/>
      <c r="CI7713" s="7"/>
      <c r="CJ7713" s="7"/>
      <c r="CK7713" s="7"/>
      <c r="CL7713" s="7"/>
      <c r="CM7713" s="7"/>
      <c r="CN7713" s="7"/>
      <c r="CO7713" s="7"/>
      <c r="CP7713" s="7"/>
      <c r="CQ7713" s="7" t="str">
        <f>CONCATENATE(baseURL!$A$1,baseURL!$B$1,baseURL!$C$1,".",C7713,".",L7713,".pkl&amp;seq=",BC7713,"&amp;varMods=Dimethyl-K+Deamidated-N")</f>
        <v>http://proteomics.broadinstitute.org/millscripts/viewfeed.pl?side=xl&amp;cycle=1&amp;fixedMods=iaaC&amp;file=msdataSM/iPRG2012_nd/cpick_in/iPRG2012_nd.3294.3.4.pkl&amp;seq=LLTHPNFNGNTLDNDLMLLkLSSPATLNSR&amp;varMods=Dimethyl-K+Deamidated-N</v>
      </c>
    </row>
    <row r="7714" spans="1:104" s="7" customFormat="1" x14ac:dyDescent="0.2">
      <c r="A7714" s="3">
        <v>1004</v>
      </c>
      <c r="B7714" s="2" t="s">
        <v>12112</v>
      </c>
      <c r="C7714" s="2" t="s">
        <v>12113</v>
      </c>
      <c r="D7714" s="3">
        <v>12463</v>
      </c>
      <c r="E7714" s="3">
        <v>12449</v>
      </c>
      <c r="F7714" s="3">
        <v>53015</v>
      </c>
      <c r="G7714" s="3">
        <v>14972</v>
      </c>
      <c r="H7714" s="3">
        <v>43.792900000000003</v>
      </c>
      <c r="I7714" s="30">
        <v>654.67201999999997</v>
      </c>
      <c r="J7714" s="30">
        <v>654.67160779999995</v>
      </c>
      <c r="K7714" s="30">
        <v>4.0999999999999999E-4</v>
      </c>
      <c r="L7714" s="3">
        <v>6</v>
      </c>
      <c r="M7714" s="3">
        <v>3</v>
      </c>
      <c r="N7714" s="10">
        <f t="shared" si="840"/>
        <v>-1</v>
      </c>
      <c r="O7714" s="35">
        <v>3</v>
      </c>
      <c r="P7714" s="17" t="s">
        <v>11993</v>
      </c>
      <c r="Q7714" s="37">
        <v>1962.00009</v>
      </c>
      <c r="R7714" s="37">
        <v>654.67155000000002</v>
      </c>
      <c r="S7714" s="18">
        <f t="shared" si="841"/>
        <v>0.71791725171230125</v>
      </c>
      <c r="T7714" s="18">
        <f t="shared" si="842"/>
        <v>8.8288547016104682E-2</v>
      </c>
      <c r="U7714" s="18">
        <f t="shared" si="843"/>
        <v>-7.6374175702990252E-2</v>
      </c>
      <c r="V7714" s="30">
        <v>654.67150000000004</v>
      </c>
      <c r="W7714" s="3" t="s">
        <v>47</v>
      </c>
      <c r="X7714" s="3"/>
      <c r="Y7714" s="3"/>
      <c r="Z7714" s="3" t="s">
        <v>48</v>
      </c>
      <c r="AA7714" s="3" t="s">
        <v>47</v>
      </c>
      <c r="AB7714" s="12" t="s">
        <v>47</v>
      </c>
      <c r="AC7714" s="3" t="s">
        <v>52</v>
      </c>
      <c r="AD7714" s="3"/>
      <c r="AE7714" s="3" t="s">
        <v>47</v>
      </c>
      <c r="AF7714" s="3"/>
      <c r="AG7714" s="3"/>
      <c r="AH7714" s="3" t="s">
        <v>52</v>
      </c>
      <c r="AI7714" s="3" t="s">
        <v>48</v>
      </c>
      <c r="AJ7714" s="3"/>
      <c r="AK7714" s="3"/>
      <c r="AL7714" s="3"/>
      <c r="AM7714" s="3"/>
      <c r="AN7714" s="3"/>
      <c r="AO7714" s="3" t="s">
        <v>48</v>
      </c>
      <c r="AP7714" s="3"/>
      <c r="AQ7714" s="3"/>
      <c r="AR7714" s="3"/>
      <c r="AS7714" s="3"/>
      <c r="AT7714" s="3"/>
      <c r="AU7714" s="3">
        <v>0</v>
      </c>
      <c r="AV7714" s="3">
        <v>4</v>
      </c>
      <c r="AW7714" s="3">
        <v>2</v>
      </c>
      <c r="AX7714" s="3">
        <v>2</v>
      </c>
      <c r="AY7714" s="3">
        <v>50</v>
      </c>
      <c r="AZ7714" s="6" t="str">
        <f t="shared" si="844"/>
        <v>2524.10</v>
      </c>
      <c r="BA7714" s="11" t="s">
        <v>20313</v>
      </c>
      <c r="BB7714" s="12" t="s">
        <v>79</v>
      </c>
      <c r="BC7714" s="12" t="s">
        <v>11319</v>
      </c>
      <c r="BD7714" s="12"/>
      <c r="BE7714" s="12"/>
      <c r="BF7714" s="12"/>
      <c r="BG7714" s="12"/>
      <c r="BH7714" s="12"/>
      <c r="BI7714" s="12"/>
      <c r="BJ7714" s="12">
        <f t="shared" si="845"/>
        <v>0</v>
      </c>
      <c r="BK7714" s="12">
        <f t="shared" si="846"/>
        <v>0</v>
      </c>
      <c r="BL7714" s="3"/>
      <c r="BM7714" s="3"/>
      <c r="BN7714" s="3"/>
      <c r="BO7714" s="3"/>
      <c r="BP7714" s="3" t="s">
        <v>54</v>
      </c>
      <c r="BQ7714" s="3"/>
      <c r="BR7714" s="3" t="s">
        <v>54</v>
      </c>
      <c r="BS7714" s="3"/>
      <c r="BT7714" s="3"/>
      <c r="BU7714" s="3"/>
      <c r="BV7714" s="3"/>
      <c r="BW7714" s="3"/>
      <c r="BX7714" s="3"/>
      <c r="BY7714" s="3"/>
      <c r="BZ7714" s="3"/>
      <c r="CA7714" s="3"/>
      <c r="CB7714" s="3"/>
      <c r="CC7714" s="3"/>
      <c r="CD7714" s="3"/>
      <c r="CE7714" s="3"/>
      <c r="CF7714" s="3"/>
      <c r="CG7714" s="3"/>
      <c r="CH7714" s="3"/>
      <c r="CI7714" s="3"/>
      <c r="CJ7714" s="3"/>
      <c r="CK7714" s="3"/>
      <c r="CL7714" s="3"/>
      <c r="CM7714" s="3"/>
      <c r="CN7714" s="3"/>
      <c r="CO7714" s="3"/>
      <c r="CP7714" s="3"/>
      <c r="CQ7714" s="3" t="str">
        <f>CONCATENATE(baseURL!$A$1,baseURL!$B$1,"+Acetyl",baseURL!$C$1,".",C7714,".",L7714,".pkl&amp;seq=",BC7714,"&amp;varMods=Deamidated-N")</f>
        <v>http://proteomics.broadinstitute.org/millscripts/viewfeed.pl?side=xl&amp;cycle=1&amp;fixedMods=iaaC+Acetyl&amp;file=msdataSM/iPRG2012_nd/cpick_in/iPRG2012_nd.2524.10.6.pkl&amp;seq=MENDKGQLVELYVPRK&amp;varMods=Deamidated-N</v>
      </c>
      <c r="CR7714" s="3"/>
      <c r="CS7714" s="3"/>
      <c r="CT7714" s="3"/>
      <c r="CU7714" s="3"/>
      <c r="CV7714" s="3"/>
      <c r="CW7714" s="3"/>
      <c r="CX7714" s="3"/>
      <c r="CY7714" s="3"/>
      <c r="CZ7714" s="3"/>
    </row>
    <row r="7715" spans="1:104" x14ac:dyDescent="0.2">
      <c r="A7715" s="3">
        <v>7412</v>
      </c>
      <c r="B7715" s="2" t="s">
        <v>14866</v>
      </c>
      <c r="C7715" s="2" t="s">
        <v>14867</v>
      </c>
      <c r="D7715" s="3">
        <v>14864</v>
      </c>
      <c r="E7715" s="3">
        <v>14848</v>
      </c>
      <c r="F7715" s="3">
        <v>59519</v>
      </c>
      <c r="G7715" s="3">
        <v>17681</v>
      </c>
      <c r="H7715" s="3">
        <v>51.230899999999998</v>
      </c>
      <c r="I7715" s="30">
        <v>612.83505000000002</v>
      </c>
      <c r="J7715" s="30">
        <v>612.30840909999995</v>
      </c>
      <c r="K7715" s="30">
        <v>0.52664</v>
      </c>
      <c r="L7715" s="3">
        <v>4</v>
      </c>
      <c r="M7715" s="3">
        <v>3</v>
      </c>
      <c r="N7715" s="10">
        <f t="shared" si="840"/>
        <v>-1</v>
      </c>
      <c r="O7715" s="35">
        <v>3</v>
      </c>
      <c r="P7715" s="17" t="s">
        <v>20202</v>
      </c>
      <c r="Q7715" s="37">
        <v>1834.88914</v>
      </c>
      <c r="R7715" s="37">
        <v>612.30123000000003</v>
      </c>
      <c r="S7715" s="18">
        <f t="shared" si="841"/>
        <v>871.82578418140929</v>
      </c>
      <c r="T7715" s="18">
        <f t="shared" si="842"/>
        <v>11.724784547495709</v>
      </c>
      <c r="U7715" s="18">
        <f t="shared" si="843"/>
        <v>11.383285968613686</v>
      </c>
      <c r="V7715" s="30">
        <v>612.30820000000006</v>
      </c>
      <c r="W7715" s="3" t="s">
        <v>47</v>
      </c>
      <c r="X7715" s="3" t="s">
        <v>47</v>
      </c>
      <c r="Y7715" s="3" t="s">
        <v>47</v>
      </c>
      <c r="Z7715" s="3" t="s">
        <v>48</v>
      </c>
      <c r="AA7715" s="3" t="s">
        <v>47</v>
      </c>
      <c r="AB7715" s="12" t="s">
        <v>52</v>
      </c>
      <c r="AC7715" s="3" t="s">
        <v>52</v>
      </c>
      <c r="AD7715" s="3" t="s">
        <v>52</v>
      </c>
      <c r="AF7715" s="3" t="s">
        <v>47</v>
      </c>
      <c r="AG7715" s="3" t="s">
        <v>65</v>
      </c>
      <c r="AK7715" s="3" t="s">
        <v>48</v>
      </c>
      <c r="AO7715" s="3" t="s">
        <v>48</v>
      </c>
      <c r="AU7715" s="3">
        <v>1</v>
      </c>
      <c r="AV7715" s="3">
        <v>5</v>
      </c>
      <c r="AW7715" s="3">
        <v>3</v>
      </c>
      <c r="AX7715" s="3">
        <v>3</v>
      </c>
      <c r="AY7715" s="3">
        <v>60</v>
      </c>
      <c r="AZ7715" s="6" t="str">
        <f t="shared" si="844"/>
        <v>2834.4</v>
      </c>
      <c r="BA7715" s="11" t="s">
        <v>20313</v>
      </c>
      <c r="BB7715" s="12" t="s">
        <v>79</v>
      </c>
      <c r="BC7715" s="12" t="s">
        <v>14740</v>
      </c>
      <c r="BJ7715" s="12">
        <f t="shared" si="845"/>
        <v>0</v>
      </c>
      <c r="BK7715" s="12">
        <f t="shared" si="846"/>
        <v>0</v>
      </c>
      <c r="BO7715" s="3" t="s">
        <v>54</v>
      </c>
      <c r="BR7715" s="3" t="s">
        <v>54</v>
      </c>
      <c r="BW7715" s="3" t="s">
        <v>14868</v>
      </c>
      <c r="CB7715" s="3" t="s">
        <v>12111</v>
      </c>
      <c r="CC7715" s="3" t="s">
        <v>14869</v>
      </c>
      <c r="CQ7715" s="3" t="str">
        <f>CONCATENATE(baseURL!$A$1,baseURL!$B$1,"+Acetyl",baseURL!$C$1,".",C7715,".",L7715,".pkl&amp;seq=",BC7715,"&amp;varMods=Deamidated-Q")</f>
        <v>http://proteomics.broadinstitute.org/millscripts/viewfeed.pl?side=xl&amp;cycle=1&amp;fixedMods=iaaC+Acetyl&amp;file=msdataSM/iPRG2012_nd/cpick_in/iPRG2012_nd.2834.4.4.pkl&amp;seq=MENDKGqLVELYVPR&amp;varMods=Deamidated-Q</v>
      </c>
    </row>
    <row r="7716" spans="1:104" x14ac:dyDescent="0.2">
      <c r="A7716" s="3">
        <v>1764</v>
      </c>
      <c r="B7716" s="2" t="s">
        <v>15279</v>
      </c>
      <c r="C7716" s="2" t="s">
        <v>15264</v>
      </c>
      <c r="D7716" s="3">
        <v>15170</v>
      </c>
      <c r="E7716" s="3">
        <v>15154</v>
      </c>
      <c r="F7716" s="3">
        <v>60528</v>
      </c>
      <c r="G7716" s="3">
        <v>18035</v>
      </c>
      <c r="H7716" s="3">
        <v>52.389899999999997</v>
      </c>
      <c r="I7716" s="30">
        <v>595.82916999999998</v>
      </c>
      <c r="J7716" s="30">
        <v>595.32289779999996</v>
      </c>
      <c r="K7716" s="30">
        <v>0.50627</v>
      </c>
      <c r="L7716" s="3">
        <v>0</v>
      </c>
      <c r="M7716" s="3">
        <v>3</v>
      </c>
      <c r="N7716" s="10">
        <f t="shared" si="840"/>
        <v>1</v>
      </c>
      <c r="O7716" s="35">
        <v>3</v>
      </c>
      <c r="P7716" s="17" t="s">
        <v>20203</v>
      </c>
      <c r="Q7716" s="37">
        <v>1783.93372</v>
      </c>
      <c r="R7716" s="37">
        <v>595.31609000000003</v>
      </c>
      <c r="S7716" s="18">
        <f t="shared" si="841"/>
        <v>861.86146925735761</v>
      </c>
      <c r="T7716" s="18">
        <f t="shared" si="842"/>
        <v>11.435605578766054</v>
      </c>
      <c r="U7716" s="18">
        <f t="shared" si="843"/>
        <v>11.271323105004969</v>
      </c>
      <c r="V7716" s="30">
        <v>595.32280000000003</v>
      </c>
      <c r="W7716" s="3" t="s">
        <v>47</v>
      </c>
      <c r="X7716" s="3" t="s">
        <v>47</v>
      </c>
      <c r="Y7716" s="3" t="s">
        <v>65</v>
      </c>
      <c r="Z7716" s="3" t="s">
        <v>47</v>
      </c>
      <c r="AA7716" s="3" t="s">
        <v>48</v>
      </c>
      <c r="AB7716" s="12" t="s">
        <v>47</v>
      </c>
      <c r="AC7716" s="3" t="s">
        <v>47</v>
      </c>
      <c r="AE7716" s="3" t="s">
        <v>47</v>
      </c>
      <c r="AK7716" s="3" t="s">
        <v>47</v>
      </c>
      <c r="AO7716" s="3" t="s">
        <v>47</v>
      </c>
      <c r="AQ7716" s="3" t="s">
        <v>47</v>
      </c>
      <c r="AU7716" s="3">
        <v>1</v>
      </c>
      <c r="AV7716" s="3">
        <v>9</v>
      </c>
      <c r="AW7716" s="3">
        <v>3</v>
      </c>
      <c r="AX7716" s="3">
        <v>4</v>
      </c>
      <c r="AY7716" s="3">
        <v>44.44</v>
      </c>
      <c r="AZ7716" s="6" t="str">
        <f t="shared" si="844"/>
        <v>2882.5</v>
      </c>
      <c r="BA7716" s="11" t="s">
        <v>20314</v>
      </c>
      <c r="BB7716" s="12" t="s">
        <v>79</v>
      </c>
      <c r="BC7716" s="12" t="s">
        <v>11244</v>
      </c>
      <c r="BJ7716" s="12">
        <f t="shared" si="845"/>
        <v>0</v>
      </c>
      <c r="BK7716" s="12">
        <f t="shared" si="846"/>
        <v>0</v>
      </c>
      <c r="BO7716" s="3" t="s">
        <v>54</v>
      </c>
      <c r="BP7716" s="3" t="s">
        <v>54</v>
      </c>
      <c r="BR7716" s="3" t="s">
        <v>54</v>
      </c>
      <c r="BU7716" s="3" t="s">
        <v>15280</v>
      </c>
      <c r="BV7716" s="3" t="s">
        <v>15281</v>
      </c>
      <c r="BY7716" s="3" t="s">
        <v>15281</v>
      </c>
      <c r="CA7716" s="3" t="s">
        <v>15281</v>
      </c>
      <c r="CK7716" s="3" t="s">
        <v>15282</v>
      </c>
      <c r="CM7716" s="3" t="s">
        <v>15282</v>
      </c>
      <c r="CQ7716" s="3" t="str">
        <f>CONCATENATE(baseURL!$A$1,baseURL!$B$1,"+Acetyl",baseURL!$C$1,".",C7716,".",L7716,".pkl&amp;seq=",BC7716,"&amp;varMods=Deamidated-Q+Deamidated-N")</f>
        <v>http://proteomics.broadinstitute.org/millscripts/viewfeed.pl?side=xl&amp;cycle=1&amp;fixedMods=iaaC+Acetyl&amp;file=msdataSM/iPRG2012_nd/cpick_in/iPRG2012_nd.2882.5.0.pkl&amp;seq=SLVVQEQGSFQHLLR&amp;varMods=Deamidated-Q+Deamidated-N</v>
      </c>
    </row>
    <row r="7717" spans="1:104" x14ac:dyDescent="0.2">
      <c r="A7717" s="3">
        <v>7805</v>
      </c>
      <c r="B7717" s="2" t="s">
        <v>18685</v>
      </c>
      <c r="C7717" s="2" t="s">
        <v>18686</v>
      </c>
      <c r="D7717" s="3">
        <v>17214</v>
      </c>
      <c r="E7717" s="3">
        <v>17198</v>
      </c>
      <c r="F7717" s="3">
        <v>71948</v>
      </c>
      <c r="G7717" s="3">
        <v>20623</v>
      </c>
      <c r="H7717" s="3">
        <v>64.9422</v>
      </c>
      <c r="I7717" s="30">
        <v>677.73562000000004</v>
      </c>
      <c r="J7717" s="30">
        <v>677.7343257</v>
      </c>
      <c r="K7717" s="30">
        <v>1.2899999999999999E-3</v>
      </c>
      <c r="L7717" s="3">
        <v>3</v>
      </c>
      <c r="M7717" s="3">
        <v>3</v>
      </c>
      <c r="N7717" s="10">
        <f t="shared" si="840"/>
        <v>1</v>
      </c>
      <c r="O7717" s="35">
        <v>3</v>
      </c>
      <c r="P7717" s="12" t="s">
        <v>18214</v>
      </c>
      <c r="Q7717" s="40">
        <v>2031.1848500000001</v>
      </c>
      <c r="R7717" s="40">
        <v>677.73314000000005</v>
      </c>
      <c r="S7717" s="18">
        <f t="shared" si="841"/>
        <v>3.6592573885222404</v>
      </c>
      <c r="T7717" s="18">
        <f t="shared" si="842"/>
        <v>1.749508663470233</v>
      </c>
      <c r="U7717" s="18">
        <f t="shared" si="843"/>
        <v>1.121385328597291</v>
      </c>
      <c r="V7717" s="30">
        <v>677.73389999999995</v>
      </c>
      <c r="X7717" s="3" t="s">
        <v>47</v>
      </c>
      <c r="Y7717" s="3" t="s">
        <v>47</v>
      </c>
      <c r="AA7717" s="3" t="s">
        <v>48</v>
      </c>
      <c r="AC7717" s="3" t="s">
        <v>65</v>
      </c>
      <c r="AF7717" s="3" t="s">
        <v>52</v>
      </c>
      <c r="AJ7717" s="3" t="s">
        <v>47</v>
      </c>
      <c r="AL7717" s="3" t="s">
        <v>52</v>
      </c>
      <c r="AO7717" s="3" t="s">
        <v>47</v>
      </c>
      <c r="AQ7717" s="3" t="s">
        <v>47</v>
      </c>
      <c r="AU7717" s="3">
        <v>1</v>
      </c>
      <c r="AV7717" s="3">
        <v>5</v>
      </c>
      <c r="AW7717" s="3">
        <v>3</v>
      </c>
      <c r="AX7717" s="3">
        <v>2</v>
      </c>
      <c r="AY7717" s="3">
        <v>40</v>
      </c>
      <c r="AZ7717" s="6" t="str">
        <f t="shared" si="844"/>
        <v>3426.1</v>
      </c>
      <c r="BA7717" s="20" t="s">
        <v>20327</v>
      </c>
      <c r="BC7717" s="12" t="s">
        <v>18214</v>
      </c>
      <c r="BJ7717" s="12">
        <f t="shared" si="845"/>
        <v>0</v>
      </c>
      <c r="BK7717" s="12">
        <f t="shared" si="846"/>
        <v>0</v>
      </c>
      <c r="BP7717" s="3" t="s">
        <v>54</v>
      </c>
      <c r="BR7717" s="3" t="s">
        <v>54</v>
      </c>
      <c r="BY7717" s="3" t="s">
        <v>18687</v>
      </c>
      <c r="CF7717" s="3" t="s">
        <v>18688</v>
      </c>
      <c r="CK7717" s="3" t="s">
        <v>18689</v>
      </c>
      <c r="CM7717" s="3" t="s">
        <v>18689</v>
      </c>
      <c r="CQ7717" s="3" t="str">
        <f>CONCATENATE(baseURL!$A$1,baseURL!$B$1,baseURL!$C$1,".",C7717,".",L7717,".pkl&amp;seq=",BC7717,"&amp;varMods=Deamidated-N")</f>
        <v>http://proteomics.broadinstitute.org/millscripts/viewfeed.pl?side=xl&amp;cycle=1&amp;fixedMods=iaaC&amp;file=msdataSM/iPRG2012_nd/cpick_in/iPRG2012_nd.3426.1.3.pkl&amp;seq=GLLKVnGSPLTLVEPELLR&amp;varMods=Deamidated-N</v>
      </c>
    </row>
    <row r="7718" spans="1:104" x14ac:dyDescent="0.2">
      <c r="A7718" s="3">
        <v>18</v>
      </c>
      <c r="B7718" s="2" t="s">
        <v>3550</v>
      </c>
      <c r="C7718" s="2" t="s">
        <v>3551</v>
      </c>
      <c r="D7718" s="3">
        <v>4234</v>
      </c>
      <c r="E7718" s="3">
        <v>4231</v>
      </c>
      <c r="F7718" s="3">
        <v>32220</v>
      </c>
      <c r="G7718" s="3">
        <v>5764</v>
      </c>
      <c r="H7718" s="3">
        <v>19.917200000000001</v>
      </c>
      <c r="I7718" s="30">
        <v>467.58519000000001</v>
      </c>
      <c r="J7718" s="30">
        <v>467.5829981</v>
      </c>
      <c r="K7718" s="30">
        <v>2.1900000000000001E-3</v>
      </c>
      <c r="L7718" s="3">
        <v>3</v>
      </c>
      <c r="M7718" s="3">
        <v>3</v>
      </c>
      <c r="N7718" s="10">
        <f t="shared" si="840"/>
        <v>1</v>
      </c>
      <c r="O7718" s="35">
        <v>3</v>
      </c>
      <c r="P7718" s="17" t="s">
        <v>20189</v>
      </c>
      <c r="Q7718" s="37">
        <v>1400.73146</v>
      </c>
      <c r="R7718" s="37">
        <v>467.58199999999999</v>
      </c>
      <c r="S7718" s="18">
        <f t="shared" si="841"/>
        <v>6.8223327673387546</v>
      </c>
      <c r="T7718" s="18">
        <f t="shared" si="842"/>
        <v>2.1345988511189216</v>
      </c>
      <c r="U7718" s="18">
        <f t="shared" si="843"/>
        <v>1.9247960785519016</v>
      </c>
      <c r="V7718" s="30">
        <v>467.5829</v>
      </c>
      <c r="W7718" s="3" t="s">
        <v>47</v>
      </c>
      <c r="Z7718" s="3" t="s">
        <v>47</v>
      </c>
      <c r="AA7718" s="3" t="s">
        <v>47</v>
      </c>
      <c r="AB7718" s="12" t="s">
        <v>47</v>
      </c>
      <c r="AD7718" s="3" t="s">
        <v>65</v>
      </c>
      <c r="AE7718" s="3" t="s">
        <v>47</v>
      </c>
      <c r="AF7718" s="3" t="s">
        <v>47</v>
      </c>
      <c r="AG7718" s="3" t="s">
        <v>47</v>
      </c>
      <c r="AH7718" s="3" t="s">
        <v>48</v>
      </c>
      <c r="AK7718" s="3" t="s">
        <v>52</v>
      </c>
      <c r="AL7718" s="3" t="s">
        <v>52</v>
      </c>
      <c r="AM7718" s="3" t="s">
        <v>47</v>
      </c>
      <c r="AO7718" s="3" t="s">
        <v>48</v>
      </c>
      <c r="AP7718" s="3" t="s">
        <v>48</v>
      </c>
      <c r="AU7718" s="3">
        <v>1</v>
      </c>
      <c r="AV7718" s="3">
        <v>8</v>
      </c>
      <c r="AW7718" s="3">
        <v>2</v>
      </c>
      <c r="AX7718" s="3">
        <v>4</v>
      </c>
      <c r="AY7718" s="3">
        <v>50</v>
      </c>
      <c r="AZ7718" s="6" t="str">
        <f t="shared" si="844"/>
        <v>1534.5</v>
      </c>
      <c r="BA7718" s="11" t="s">
        <v>20322</v>
      </c>
      <c r="BB7718" s="12" t="s">
        <v>79</v>
      </c>
      <c r="BC7718" s="12" t="s">
        <v>3552</v>
      </c>
      <c r="BD7718" s="12" t="s">
        <v>79</v>
      </c>
      <c r="BJ7718" s="12">
        <f t="shared" si="845"/>
        <v>0</v>
      </c>
      <c r="BK7718" s="12">
        <f t="shared" si="846"/>
        <v>0</v>
      </c>
      <c r="BS7718" s="3" t="s">
        <v>3553</v>
      </c>
      <c r="BW7718" s="3" t="s">
        <v>3553</v>
      </c>
      <c r="BX7718" s="3" t="s">
        <v>3553</v>
      </c>
      <c r="BZ7718" s="3" t="s">
        <v>3554</v>
      </c>
      <c r="CC7718" s="3" t="s">
        <v>3553</v>
      </c>
      <c r="CQ7718" s="3" t="str">
        <f>CONCATENATE(baseURL!$A$1,baseURL!$B$1,"+Acetyl",baseURL!$C$1,".",C7718,".",L7718,".pkl&amp;seq=",BC7718,"&amp;varMods=Acetyl-K")</f>
        <v>http://proteomics.broadinstitute.org/millscripts/viewfeed.pl?side=xl&amp;cycle=1&amp;fixedMods=iaaC+Acetyl&amp;file=msdataSM/iPRG2012_nd/cpick_in/iPRG2012_nd.1534.5.3.pkl&amp;seq=SAkAQNPMRDLK&amp;varMods=Acetyl-K</v>
      </c>
    </row>
    <row r="7719" spans="1:104" x14ac:dyDescent="0.2">
      <c r="A7719" s="3">
        <v>1134</v>
      </c>
      <c r="B7719" s="2" t="s">
        <v>8256</v>
      </c>
      <c r="C7719" s="2" t="s">
        <v>8257</v>
      </c>
      <c r="D7719" s="3">
        <v>8810</v>
      </c>
      <c r="E7719" s="3">
        <v>8801</v>
      </c>
      <c r="F7719" s="3">
        <v>44420</v>
      </c>
      <c r="G7719" s="3">
        <v>10915</v>
      </c>
      <c r="H7719" s="3">
        <v>33.8917</v>
      </c>
      <c r="I7719" s="30">
        <v>561.09873000000005</v>
      </c>
      <c r="J7719" s="30">
        <v>561.09617019999996</v>
      </c>
      <c r="K7719" s="30">
        <v>2.5600000000000002E-3</v>
      </c>
      <c r="L7719" s="3">
        <v>0</v>
      </c>
      <c r="M7719" s="3">
        <v>5</v>
      </c>
      <c r="N7719" s="10">
        <f t="shared" si="840"/>
        <v>1</v>
      </c>
      <c r="O7719" s="35">
        <v>5</v>
      </c>
      <c r="P7719" s="17" t="s">
        <v>8207</v>
      </c>
      <c r="Q7719" s="37">
        <v>2801.44281</v>
      </c>
      <c r="R7719" s="37">
        <v>561.09438</v>
      </c>
      <c r="S7719" s="18">
        <f t="shared" si="841"/>
        <v>7.7527064164230781</v>
      </c>
      <c r="T7719" s="18">
        <f t="shared" si="842"/>
        <v>3.1905505807408745</v>
      </c>
      <c r="U7719" s="18">
        <f t="shared" si="843"/>
        <v>2.8872148033324079</v>
      </c>
      <c r="V7719" s="30">
        <v>561.096</v>
      </c>
      <c r="W7719" s="3" t="s">
        <v>47</v>
      </c>
      <c r="Y7719" s="3" t="s">
        <v>47</v>
      </c>
      <c r="AA7719" s="3" t="s">
        <v>47</v>
      </c>
      <c r="AB7719" s="12" t="s">
        <v>47</v>
      </c>
      <c r="AC7719" s="3" t="s">
        <v>47</v>
      </c>
      <c r="AF7719" s="3" t="s">
        <v>47</v>
      </c>
      <c r="AL7719" s="3" t="s">
        <v>52</v>
      </c>
      <c r="AO7719" s="3" t="s">
        <v>48</v>
      </c>
      <c r="AS7719" s="3" t="s">
        <v>48</v>
      </c>
      <c r="AU7719" s="3">
        <v>0</v>
      </c>
      <c r="AV7719" s="3">
        <v>6</v>
      </c>
      <c r="AW7719" s="3">
        <v>2</v>
      </c>
      <c r="AX7719" s="3">
        <v>4</v>
      </c>
      <c r="AY7719" s="3">
        <v>66.67</v>
      </c>
      <c r="AZ7719" s="6" t="str">
        <f t="shared" si="844"/>
        <v>2115.4</v>
      </c>
      <c r="BA7719" s="11" t="s">
        <v>20322</v>
      </c>
      <c r="BB7719" s="12" t="s">
        <v>79</v>
      </c>
      <c r="BC7719" s="12" t="s">
        <v>8258</v>
      </c>
      <c r="BD7719" s="12" t="s">
        <v>79</v>
      </c>
      <c r="BJ7719" s="12">
        <f t="shared" si="845"/>
        <v>0</v>
      </c>
      <c r="BK7719" s="12">
        <f t="shared" si="846"/>
        <v>0</v>
      </c>
      <c r="BS7719" s="3" t="s">
        <v>8259</v>
      </c>
      <c r="BW7719" s="3" t="s">
        <v>8259</v>
      </c>
      <c r="CQ7719" s="3" t="str">
        <f>CONCATENATE(baseURL!$A$1,baseURL!$B$1,"+Acetyl",baseURL!$C$1,".",C7719,".",L7719,".pkl&amp;seq=",BC7719,"&amp;varMods=Acetyl-K")</f>
        <v>http://proteomics.broadinstitute.org/millscripts/viewfeed.pl?side=xl&amp;cycle=1&amp;fixedMods=iaaC+Acetyl&amp;file=msdataSM/iPRG2012_nd/cpick_in/iPRG2012_nd.2115.4.0.pkl&amp;seq=SDFQkEKVEEQEQQQQQLLKLR&amp;varMods=Acetyl-K</v>
      </c>
    </row>
    <row r="7720" spans="1:104" x14ac:dyDescent="0.2">
      <c r="A7720" s="3">
        <v>1096</v>
      </c>
      <c r="B7720" s="2" t="s">
        <v>10455</v>
      </c>
      <c r="C7720" s="2" t="s">
        <v>10456</v>
      </c>
      <c r="D7720" s="3">
        <v>10831</v>
      </c>
      <c r="E7720" s="3">
        <v>10822</v>
      </c>
      <c r="F7720" s="3">
        <v>49379</v>
      </c>
      <c r="G7720" s="3">
        <v>13172</v>
      </c>
      <c r="H7720" s="3">
        <v>39.598700000000001</v>
      </c>
      <c r="I7720" s="30">
        <v>494.2783</v>
      </c>
      <c r="J7720" s="30">
        <v>494.27780109999998</v>
      </c>
      <c r="K7720" s="30">
        <v>5.0000000000000001E-4</v>
      </c>
      <c r="L7720" s="3">
        <v>4</v>
      </c>
      <c r="M7720" s="3">
        <v>4</v>
      </c>
      <c r="N7720" s="10">
        <f t="shared" si="840"/>
        <v>1</v>
      </c>
      <c r="O7720" s="35">
        <v>4</v>
      </c>
      <c r="P7720" s="17" t="s">
        <v>20323</v>
      </c>
      <c r="Q7720" s="37">
        <v>1974.0866000000001</v>
      </c>
      <c r="R7720" s="37">
        <v>494.27710999999999</v>
      </c>
      <c r="S7720" s="18">
        <f t="shared" si="841"/>
        <v>2.4075563604558585</v>
      </c>
      <c r="T7720" s="18">
        <f t="shared" si="842"/>
        <v>1.3982035299655697</v>
      </c>
      <c r="U7720" s="18">
        <f t="shared" si="843"/>
        <v>1.1936623971689122</v>
      </c>
      <c r="V7720" s="30">
        <v>494.27769999999998</v>
      </c>
      <c r="W7720" s="3" t="s">
        <v>47</v>
      </c>
      <c r="Z7720" s="3" t="s">
        <v>52</v>
      </c>
      <c r="AA7720" s="3" t="s">
        <v>47</v>
      </c>
      <c r="AB7720" s="12" t="s">
        <v>47</v>
      </c>
      <c r="AC7720" s="3" t="s">
        <v>47</v>
      </c>
      <c r="AF7720" s="3" t="s">
        <v>47</v>
      </c>
      <c r="AG7720" s="3" t="s">
        <v>47</v>
      </c>
      <c r="AO7720" s="3" t="s">
        <v>47</v>
      </c>
      <c r="AS7720" s="3" t="s">
        <v>48</v>
      </c>
      <c r="AU7720" s="3">
        <v>0</v>
      </c>
      <c r="AV7720" s="3">
        <v>7</v>
      </c>
      <c r="AW7720" s="3">
        <v>2</v>
      </c>
      <c r="AX7720" s="3">
        <v>4</v>
      </c>
      <c r="AY7720" s="3">
        <v>57.14</v>
      </c>
      <c r="AZ7720" s="6" t="str">
        <f t="shared" si="844"/>
        <v>2351.7</v>
      </c>
      <c r="BA7720" s="11" t="s">
        <v>20322</v>
      </c>
      <c r="BB7720" s="12" t="s">
        <v>79</v>
      </c>
      <c r="BC7720" s="12" t="s">
        <v>10457</v>
      </c>
      <c r="BD7720" s="12" t="s">
        <v>79</v>
      </c>
      <c r="BJ7720" s="12">
        <f t="shared" si="845"/>
        <v>0</v>
      </c>
      <c r="BK7720" s="12">
        <f t="shared" si="846"/>
        <v>0</v>
      </c>
      <c r="BW7720" s="3" t="s">
        <v>10458</v>
      </c>
      <c r="CC7720" s="3" t="s">
        <v>10458</v>
      </c>
      <c r="CK7720" s="3" t="s">
        <v>10458</v>
      </c>
      <c r="CQ7720" s="3" t="str">
        <f>CONCATENATE(baseURL!$A$1,baseURL!$B$1,"+Acetyl",baseURL!$C$1,".",C7720,".",L7720,".pkl&amp;seq=",BC7720,"&amp;varMods=Acetyl-K")</f>
        <v>http://proteomics.broadinstitute.org/millscripts/viewfeed.pl?side=xl&amp;cycle=1&amp;fixedMods=iaaC+Acetyl&amp;file=msdataSM/iPRG2012_nd/cpick_in/iPRG2012_nd.2351.7.4.pkl&amp;seq=SLSSkLSVQDLDLKDKR&amp;varMods=Acetyl-K</v>
      </c>
    </row>
    <row r="7721" spans="1:104" x14ac:dyDescent="0.2">
      <c r="A7721" s="3">
        <v>359</v>
      </c>
      <c r="B7721" s="2" t="s">
        <v>16372</v>
      </c>
      <c r="C7721" s="2" t="s">
        <v>16355</v>
      </c>
      <c r="D7721" s="3">
        <v>15962</v>
      </c>
      <c r="E7721" s="3">
        <v>15946</v>
      </c>
      <c r="F7721" s="3">
        <v>63425</v>
      </c>
      <c r="G7721" s="3">
        <v>18965</v>
      </c>
      <c r="H7721" s="3">
        <v>55.802500000000002</v>
      </c>
      <c r="I7721" s="30">
        <v>909.69862000000001</v>
      </c>
      <c r="J7721" s="30">
        <v>909.6955428</v>
      </c>
      <c r="K7721" s="30">
        <v>3.0799999999999998E-3</v>
      </c>
      <c r="L7721" s="3">
        <v>4</v>
      </c>
      <c r="M7721" s="3">
        <v>4</v>
      </c>
      <c r="N7721" s="10">
        <f t="shared" si="840"/>
        <v>1</v>
      </c>
      <c r="O7721" s="35">
        <v>4</v>
      </c>
      <c r="P7721" s="17" t="s">
        <v>20324</v>
      </c>
      <c r="Q7721" s="37">
        <v>3635.7507000000001</v>
      </c>
      <c r="R7721" s="37">
        <v>909.69313</v>
      </c>
      <c r="S7721" s="18">
        <f t="shared" si="841"/>
        <v>6.0350021550771489</v>
      </c>
      <c r="T7721" s="18">
        <f t="shared" si="842"/>
        <v>2.652322987205455</v>
      </c>
      <c r="U7721" s="18">
        <f t="shared" si="843"/>
        <v>2.7152013339010548</v>
      </c>
      <c r="V7721" s="30">
        <v>909.69560000000001</v>
      </c>
      <c r="Z7721" s="3" t="s">
        <v>47</v>
      </c>
      <c r="AB7721" s="12" t="s">
        <v>48</v>
      </c>
      <c r="AC7721" s="3" t="s">
        <v>47</v>
      </c>
      <c r="AD7721" s="3" t="s">
        <v>65</v>
      </c>
      <c r="AF7721" s="3" t="s">
        <v>47</v>
      </c>
      <c r="AG7721" s="3" t="s">
        <v>47</v>
      </c>
      <c r="AI7721" s="3" t="s">
        <v>47</v>
      </c>
      <c r="AL7721" s="3" t="s">
        <v>48</v>
      </c>
      <c r="AM7721" s="3" t="s">
        <v>47</v>
      </c>
      <c r="AP7721" s="3" t="s">
        <v>48</v>
      </c>
      <c r="AU7721" s="3">
        <v>1</v>
      </c>
      <c r="AV7721" s="3">
        <v>6</v>
      </c>
      <c r="AW7721" s="3">
        <v>3</v>
      </c>
      <c r="AX7721" s="3">
        <v>3</v>
      </c>
      <c r="AY7721" s="3">
        <v>50</v>
      </c>
      <c r="AZ7721" s="6" t="str">
        <f t="shared" si="844"/>
        <v>3020.4</v>
      </c>
      <c r="BA7721" s="11" t="s">
        <v>20322</v>
      </c>
      <c r="BB7721" s="12" t="s">
        <v>79</v>
      </c>
      <c r="BC7721" s="12" t="s">
        <v>16373</v>
      </c>
      <c r="BD7721" s="12" t="s">
        <v>79</v>
      </c>
      <c r="BJ7721" s="12">
        <f t="shared" si="845"/>
        <v>1</v>
      </c>
      <c r="BK7721" s="12">
        <f t="shared" si="846"/>
        <v>0</v>
      </c>
      <c r="BV7721" s="3" t="s">
        <v>16374</v>
      </c>
      <c r="BZ7721" s="3" t="s">
        <v>16375</v>
      </c>
      <c r="CC7721" s="3" t="s">
        <v>16376</v>
      </c>
      <c r="CI7721" s="3" t="s">
        <v>16374</v>
      </c>
      <c r="CQ7721" s="3" t="str">
        <f>CONCATENATE(baseURL!$A$1,baseURL!$B$1,"+Acetyl",baseURL!$C$1,".",C7721,".",L7721,".pkl&amp;seq=",BC7721,"&amp;varMods=Acetyl-K")</f>
        <v>http://proteomics.broadinstitute.org/millscripts/viewfeed.pl?side=xl&amp;cycle=1&amp;fixedMods=iaaC+Acetyl&amp;file=msdataSM/iPRG2012_nd/cpick_in/iPRG2012_nd.3020.4.4.pkl&amp;seq=SkAVGLDLGTTYSCVAHFSNDRVDLLANDQGNR&amp;varMods=Acetyl-K</v>
      </c>
    </row>
    <row r="7722" spans="1:104" x14ac:dyDescent="0.2">
      <c r="A7722" s="3">
        <v>7765</v>
      </c>
      <c r="B7722" s="2" t="s">
        <v>17511</v>
      </c>
      <c r="C7722" s="2" t="s">
        <v>17504</v>
      </c>
      <c r="D7722" s="3">
        <v>16640</v>
      </c>
      <c r="E7722" s="3">
        <v>16624</v>
      </c>
      <c r="F7722" s="3">
        <v>66762</v>
      </c>
      <c r="G7722" s="3">
        <v>19802</v>
      </c>
      <c r="H7722" s="3">
        <v>59.605200000000004</v>
      </c>
      <c r="I7722" s="30">
        <v>627.84686999999997</v>
      </c>
      <c r="J7722" s="30">
        <v>627.84404180000001</v>
      </c>
      <c r="K7722" s="30">
        <v>2.8300000000000001E-3</v>
      </c>
      <c r="L7722" s="3">
        <v>4</v>
      </c>
      <c r="M7722" s="3">
        <v>4</v>
      </c>
      <c r="N7722" s="10">
        <f t="shared" si="840"/>
        <v>1</v>
      </c>
      <c r="O7722" s="35">
        <v>4</v>
      </c>
      <c r="P7722" s="17" t="s">
        <v>17512</v>
      </c>
      <c r="Q7722" s="40">
        <v>2508.3894399999999</v>
      </c>
      <c r="R7722" s="40">
        <v>627.85281999999995</v>
      </c>
      <c r="S7722" s="18">
        <f t="shared" si="841"/>
        <v>-9.4767432915000001</v>
      </c>
      <c r="T7722" s="18">
        <f t="shared" si="842"/>
        <v>-13.981302178332013</v>
      </c>
      <c r="U7722" s="18">
        <f t="shared" si="843"/>
        <v>-13.88860529435175</v>
      </c>
      <c r="V7722" s="30">
        <v>627.84410000000003</v>
      </c>
      <c r="W7722" s="3" t="s">
        <v>65</v>
      </c>
      <c r="X7722" s="3" t="s">
        <v>47</v>
      </c>
      <c r="Y7722" s="3" t="s">
        <v>65</v>
      </c>
      <c r="Z7722" s="3" t="s">
        <v>48</v>
      </c>
      <c r="AA7722" s="3" t="s">
        <v>47</v>
      </c>
      <c r="AB7722" s="12" t="s">
        <v>48</v>
      </c>
      <c r="AD7722" s="3" t="s">
        <v>47</v>
      </c>
      <c r="AE7722" s="3" t="s">
        <v>47</v>
      </c>
      <c r="AF7722" s="3" t="s">
        <v>47</v>
      </c>
      <c r="AG7722" s="3" t="s">
        <v>52</v>
      </c>
      <c r="AK7722" s="3" t="s">
        <v>48</v>
      </c>
      <c r="AL7722" s="3" t="s">
        <v>52</v>
      </c>
      <c r="AO7722" s="3" t="s">
        <v>47</v>
      </c>
      <c r="AP7722" s="3" t="s">
        <v>52</v>
      </c>
      <c r="AR7722" s="3" t="s">
        <v>47</v>
      </c>
      <c r="AS7722" s="3" t="s">
        <v>47</v>
      </c>
      <c r="AU7722" s="3">
        <v>2</v>
      </c>
      <c r="AV7722" s="3">
        <v>8</v>
      </c>
      <c r="AW7722" s="3">
        <v>6</v>
      </c>
      <c r="AX7722" s="3">
        <v>2</v>
      </c>
      <c r="AY7722" s="3">
        <v>25</v>
      </c>
      <c r="AZ7722" s="6" t="str">
        <f t="shared" si="844"/>
        <v>3179.2</v>
      </c>
      <c r="BA7722" s="11" t="s">
        <v>20326</v>
      </c>
      <c r="BC7722" s="12" t="s">
        <v>17512</v>
      </c>
      <c r="BD7722" s="12" t="s">
        <v>258</v>
      </c>
      <c r="BF7722" s="12" t="s">
        <v>3182</v>
      </c>
      <c r="BJ7722" s="12">
        <f t="shared" si="845"/>
        <v>0</v>
      </c>
      <c r="BK7722" s="12">
        <f t="shared" si="846"/>
        <v>0</v>
      </c>
      <c r="BP7722" s="3" t="s">
        <v>258</v>
      </c>
      <c r="BS7722" s="3" t="s">
        <v>17513</v>
      </c>
      <c r="BT7722" s="3" t="s">
        <v>17514</v>
      </c>
      <c r="BU7722" s="3" t="s">
        <v>17515</v>
      </c>
      <c r="BW7722" s="3" t="s">
        <v>17516</v>
      </c>
      <c r="BZ7722" s="3" t="s">
        <v>17517</v>
      </c>
      <c r="CK7722" s="3" t="s">
        <v>17516</v>
      </c>
      <c r="CN7722" s="3" t="s">
        <v>17518</v>
      </c>
      <c r="CO7722" s="3" t="s">
        <v>17519</v>
      </c>
      <c r="CQ7722" s="3" t="str">
        <f>CONCATENATE(baseURL!$A$1,baseURL!$B$1,baseURL!$C$1,".",C7722,".",L7722,".pkl&amp;seq=",BC7722,"&amp;varMods=Dimethyl-K+Formyl-STY+Dimethyl-N")</f>
        <v>http://proteomics.broadinstitute.org/millscripts/viewfeed.pl?side=xl&amp;cycle=1&amp;fixedMods=iaaC&amp;file=msdataSM/iPRG2012_nd/cpick_in/iPRG2012_nd.3179.2.4.pkl&amp;seq=MKYLAAYLLLNAAGNTPDATkLK&amp;varMods=Dimethyl-K+Formyl-STY+Dimethyl-N</v>
      </c>
    </row>
    <row r="7723" spans="1:104" x14ac:dyDescent="0.2">
      <c r="A7723" s="3">
        <v>7811</v>
      </c>
      <c r="B7723" s="13" t="s">
        <v>17921</v>
      </c>
      <c r="C7723" s="13" t="s">
        <v>17908</v>
      </c>
      <c r="D7723" s="7">
        <v>16826</v>
      </c>
      <c r="E7723" s="7">
        <v>16810</v>
      </c>
      <c r="F7723" s="7">
        <v>68317</v>
      </c>
      <c r="G7723" s="7">
        <v>20062</v>
      </c>
      <c r="H7723" s="7">
        <v>61.239600000000003</v>
      </c>
      <c r="I7723" s="31">
        <v>831.40593999999999</v>
      </c>
      <c r="J7723" s="31">
        <v>831.4008599</v>
      </c>
      <c r="K7723" s="31">
        <v>5.0800000000000003E-3</v>
      </c>
      <c r="L7723" s="7">
        <v>3</v>
      </c>
      <c r="M7723" s="7">
        <v>3</v>
      </c>
      <c r="N7723" s="26">
        <f t="shared" si="840"/>
        <v>1</v>
      </c>
      <c r="O7723" s="36">
        <v>3</v>
      </c>
      <c r="P7723" s="16" t="s">
        <v>17922</v>
      </c>
      <c r="Q7723" s="41">
        <v>2492.2265200000002</v>
      </c>
      <c r="R7723" s="39">
        <v>831.41368999999997</v>
      </c>
      <c r="S7723" s="27">
        <f t="shared" si="841"/>
        <v>-9.3214726834570971</v>
      </c>
      <c r="T7723" s="27">
        <f t="shared" si="842"/>
        <v>-15.431667958190289</v>
      </c>
      <c r="U7723" s="27">
        <f t="shared" si="843"/>
        <v>-15.383436854396054</v>
      </c>
      <c r="V7723" s="31">
        <v>831.40089999999998</v>
      </c>
      <c r="W7723" s="7"/>
      <c r="X7723" s="7" t="s">
        <v>47</v>
      </c>
      <c r="Y7723" s="7" t="s">
        <v>47</v>
      </c>
      <c r="Z7723" s="7" t="s">
        <v>47</v>
      </c>
      <c r="AA7723" s="7" t="s">
        <v>48</v>
      </c>
      <c r="AB7723" s="25" t="s">
        <v>47</v>
      </c>
      <c r="AC7723" s="7"/>
      <c r="AD7723" s="7" t="s">
        <v>47</v>
      </c>
      <c r="AE7723" s="7" t="s">
        <v>47</v>
      </c>
      <c r="AF7723" s="7"/>
      <c r="AG7723" s="7" t="s">
        <v>52</v>
      </c>
      <c r="AH7723" s="7"/>
      <c r="AI7723" s="7"/>
      <c r="AJ7723" s="7" t="s">
        <v>47</v>
      </c>
      <c r="AK7723" s="7" t="s">
        <v>48</v>
      </c>
      <c r="AL7723" s="7"/>
      <c r="AM7723" s="7"/>
      <c r="AN7723" s="7"/>
      <c r="AO7723" s="7" t="s">
        <v>47</v>
      </c>
      <c r="AP7723" s="7"/>
      <c r="AQ7723" s="7" t="s">
        <v>47</v>
      </c>
      <c r="AR7723" s="7" t="s">
        <v>47</v>
      </c>
      <c r="AS7723" s="7" t="s">
        <v>47</v>
      </c>
      <c r="AT7723" s="7"/>
      <c r="AU7723" s="3">
        <v>0</v>
      </c>
      <c r="AV7723" s="3">
        <v>11</v>
      </c>
      <c r="AW7723" s="3">
        <v>6</v>
      </c>
      <c r="AX7723" s="3">
        <v>4</v>
      </c>
      <c r="AY7723" s="3">
        <v>36.36</v>
      </c>
      <c r="AZ7723" s="14" t="str">
        <f t="shared" si="844"/>
        <v>3253.3</v>
      </c>
      <c r="BA7723" s="15" t="s">
        <v>20326</v>
      </c>
      <c r="BB7723" s="25"/>
      <c r="BC7723" s="12" t="s">
        <v>17922</v>
      </c>
      <c r="BD7723" s="12" t="s">
        <v>258</v>
      </c>
      <c r="BF7723" s="12" t="s">
        <v>3182</v>
      </c>
      <c r="BJ7723" s="25">
        <f t="shared" si="845"/>
        <v>0</v>
      </c>
      <c r="BK7723" s="25">
        <f t="shared" si="846"/>
        <v>0</v>
      </c>
      <c r="CQ7723" s="3" t="str">
        <f>CONCATENATE(baseURL!$A$1,baseURL!$B$1,baseURL!$C$1,".",C7723,".",L7723,".pkl&amp;seq=",BC7723,"&amp;varMods=Dimethyl-K+Formyl-STY")</f>
        <v>http://proteomics.broadinstitute.org/millscripts/viewfeed.pl?side=xl&amp;cycle=1&amp;fixedMods=iaaC&amp;file=msdataSM/iPRG2012_nd/cpick_in/iPRG2012_nd.3253.3.3.pkl&amp;seq=MLLYkDLFSNDELLSDAYDAK&amp;varMods=Dimethyl-K+Formyl-STY</v>
      </c>
    </row>
    <row r="7724" spans="1:104" x14ac:dyDescent="0.2">
      <c r="A7724" s="3">
        <v>7808</v>
      </c>
      <c r="B7724" s="2" t="s">
        <v>18981</v>
      </c>
      <c r="C7724" s="2" t="s">
        <v>18982</v>
      </c>
      <c r="D7724" s="3">
        <v>17362</v>
      </c>
      <c r="E7724" s="3">
        <v>17346</v>
      </c>
      <c r="F7724" s="3">
        <v>73733</v>
      </c>
      <c r="G7724" s="3">
        <v>20856</v>
      </c>
      <c r="H7724" s="3">
        <v>66.633099999999999</v>
      </c>
      <c r="I7724" s="30">
        <v>866.41264000000001</v>
      </c>
      <c r="J7724" s="30">
        <v>866.41144959999997</v>
      </c>
      <c r="K7724" s="30">
        <v>1.1900000000000001E-3</v>
      </c>
      <c r="L7724" s="3">
        <v>3</v>
      </c>
      <c r="M7724" s="3">
        <v>3</v>
      </c>
      <c r="N7724" s="10">
        <f t="shared" si="840"/>
        <v>1</v>
      </c>
      <c r="O7724" s="35">
        <v>3</v>
      </c>
      <c r="P7724" s="17" t="s">
        <v>18983</v>
      </c>
      <c r="Q7724" s="40">
        <v>2597.25585</v>
      </c>
      <c r="R7724" s="40">
        <v>866.42346999999995</v>
      </c>
      <c r="S7724" s="18">
        <f t="shared" si="841"/>
        <v>-12.499661395300985</v>
      </c>
      <c r="T7724" s="18">
        <f t="shared" si="842"/>
        <v>-13.873585395814654</v>
      </c>
      <c r="U7724" s="18">
        <f t="shared" si="843"/>
        <v>-13.930832229180325</v>
      </c>
      <c r="V7724" s="30">
        <v>866.41139999999996</v>
      </c>
      <c r="W7724" s="3" t="s">
        <v>52</v>
      </c>
      <c r="X7724" s="3" t="s">
        <v>47</v>
      </c>
      <c r="Y7724" s="3" t="s">
        <v>47</v>
      </c>
      <c r="Z7724" s="3" t="s">
        <v>47</v>
      </c>
      <c r="AA7724" s="3" t="s">
        <v>47</v>
      </c>
      <c r="AD7724" s="3" t="s">
        <v>47</v>
      </c>
      <c r="AF7724" s="3" t="s">
        <v>47</v>
      </c>
      <c r="AG7724" s="3" t="s">
        <v>52</v>
      </c>
      <c r="AI7724" s="3" t="s">
        <v>52</v>
      </c>
      <c r="AJ7724" s="3" t="s">
        <v>47</v>
      </c>
      <c r="AK7724" s="3" t="s">
        <v>48</v>
      </c>
      <c r="AO7724" s="3" t="s">
        <v>48</v>
      </c>
      <c r="AQ7724" s="3" t="s">
        <v>47</v>
      </c>
      <c r="AR7724" s="3" t="s">
        <v>47</v>
      </c>
      <c r="AS7724" s="3" t="s">
        <v>47</v>
      </c>
      <c r="AU7724" s="3">
        <v>0</v>
      </c>
      <c r="AV7724" s="3">
        <v>10</v>
      </c>
      <c r="AW7724" s="3">
        <v>3</v>
      </c>
      <c r="AX7724" s="3">
        <v>5</v>
      </c>
      <c r="AY7724" s="3">
        <v>50</v>
      </c>
      <c r="AZ7724" s="6" t="str">
        <f t="shared" si="844"/>
        <v>3511.1</v>
      </c>
      <c r="BA7724" s="11" t="s">
        <v>20326</v>
      </c>
      <c r="BC7724" s="12" t="s">
        <v>18983</v>
      </c>
      <c r="BD7724" s="12" t="s">
        <v>258</v>
      </c>
      <c r="BF7724" s="12" t="s">
        <v>3182</v>
      </c>
      <c r="BJ7724" s="12">
        <f t="shared" si="845"/>
        <v>0</v>
      </c>
      <c r="BK7724" s="12">
        <f t="shared" si="846"/>
        <v>0</v>
      </c>
      <c r="CQ7724" s="3" t="str">
        <f>CONCATENATE(baseURL!$A$1,baseURL!$B$1,baseURL!$C$1,".",C7724,".",L7724,".pkl&amp;seq=",BC7724,"&amp;varMods=Dimethyl-K+Formyl-STY")</f>
        <v>http://proteomics.broadinstitute.org/millscripts/viewfeed.pl?side=xl&amp;cycle=1&amp;fixedMods=iaaC&amp;file=msdataSM/iPRG2012_nd/cpick_in/iPRG2012_nd.3511.1.3.pkl&amp;seq=GVFPFVFEkEPVSDWTDDVEAR&amp;varMods=Dimethyl-K+Formyl-STY</v>
      </c>
    </row>
    <row r="7725" spans="1:104" x14ac:dyDescent="0.2">
      <c r="A7725" s="3">
        <v>7810</v>
      </c>
      <c r="B7725" s="2" t="s">
        <v>19878</v>
      </c>
      <c r="C7725" s="2" t="s">
        <v>19879</v>
      </c>
      <c r="D7725" s="3">
        <v>17732</v>
      </c>
      <c r="E7725" s="3">
        <v>17716</v>
      </c>
      <c r="F7725" s="3">
        <v>85998</v>
      </c>
      <c r="G7725" s="3">
        <v>21810</v>
      </c>
      <c r="H7725" s="3">
        <v>74.725099999999998</v>
      </c>
      <c r="I7725" s="30">
        <v>868.44244000000003</v>
      </c>
      <c r="J7725" s="30">
        <v>868.44093499999997</v>
      </c>
      <c r="K7725" s="30">
        <v>1.5E-3</v>
      </c>
      <c r="L7725" s="3">
        <v>3</v>
      </c>
      <c r="M7725" s="3">
        <v>3</v>
      </c>
      <c r="N7725" s="10">
        <f t="shared" si="840"/>
        <v>1</v>
      </c>
      <c r="O7725" s="35">
        <v>3</v>
      </c>
      <c r="P7725" s="17" t="s">
        <v>19880</v>
      </c>
      <c r="Q7725" s="40">
        <v>2603.33853</v>
      </c>
      <c r="R7725" s="40">
        <v>868.45102999999995</v>
      </c>
      <c r="S7725" s="18">
        <f t="shared" si="841"/>
        <v>-9.8911737140928189</v>
      </c>
      <c r="T7725" s="18">
        <f t="shared" si="842"/>
        <v>-11.624144196107899</v>
      </c>
      <c r="U7725" s="18">
        <f t="shared" si="843"/>
        <v>-11.664445835121022</v>
      </c>
      <c r="V7725" s="30">
        <v>868.44090000000006</v>
      </c>
      <c r="W7725" s="3" t="s">
        <v>52</v>
      </c>
      <c r="X7725" s="3" t="s">
        <v>47</v>
      </c>
      <c r="Y7725" s="3" t="s">
        <v>47</v>
      </c>
      <c r="Z7725" s="3" t="s">
        <v>47</v>
      </c>
      <c r="AA7725" s="3" t="s">
        <v>47</v>
      </c>
      <c r="AC7725" s="3" t="s">
        <v>52</v>
      </c>
      <c r="AD7725" s="3" t="s">
        <v>47</v>
      </c>
      <c r="AI7725" s="3" t="s">
        <v>47</v>
      </c>
      <c r="AJ7725" s="3" t="s">
        <v>47</v>
      </c>
      <c r="AK7725" s="3" t="s">
        <v>48</v>
      </c>
      <c r="AO7725" s="3" t="s">
        <v>48</v>
      </c>
      <c r="AQ7725" s="3" t="s">
        <v>47</v>
      </c>
      <c r="AR7725" s="3" t="s">
        <v>47</v>
      </c>
      <c r="AS7725" s="3" t="s">
        <v>47</v>
      </c>
      <c r="AU7725" s="3">
        <v>0</v>
      </c>
      <c r="AV7725" s="3">
        <v>10</v>
      </c>
      <c r="AW7725" s="3">
        <v>4</v>
      </c>
      <c r="AX7725" s="3">
        <v>6</v>
      </c>
      <c r="AY7725" s="3">
        <v>60</v>
      </c>
      <c r="AZ7725" s="6" t="str">
        <f t="shared" si="844"/>
        <v>4095.2</v>
      </c>
      <c r="BA7725" s="11" t="s">
        <v>20326</v>
      </c>
      <c r="BC7725" s="12" t="s">
        <v>19880</v>
      </c>
      <c r="BD7725" s="12" t="s">
        <v>258</v>
      </c>
      <c r="BF7725" s="12" t="s">
        <v>3182</v>
      </c>
      <c r="BJ7725" s="12">
        <f t="shared" si="845"/>
        <v>0</v>
      </c>
      <c r="BK7725" s="12">
        <f t="shared" si="846"/>
        <v>0</v>
      </c>
      <c r="BT7725" s="3" t="s">
        <v>19881</v>
      </c>
      <c r="BU7725" s="3" t="s">
        <v>19881</v>
      </c>
      <c r="BZ7725" s="3" t="s">
        <v>19882</v>
      </c>
      <c r="CF7725" s="3" t="s">
        <v>19735</v>
      </c>
      <c r="CQ7725" s="3" t="str">
        <f>CONCATENATE(baseURL!$A$1,baseURL!$B$1,baseURL!$C$1,".",C7725,".",L7725,".pkl&amp;seq=",BC7725,"&amp;varMods=Dimethyl-K+Formyl-STY")</f>
        <v>http://proteomics.broadinstitute.org/millscripts/viewfeed.pl?side=xl&amp;cycle=1&amp;fixedMods=iaaC&amp;file=msdataSM/iPRG2012_nd/cpick_in/iPRG2012_nd.4095.2.3.pkl&amp;seq=VLNDAFGLEEGLMTTVHSLTATQk&amp;varMods=Dimethyl-K+Formyl-STY</v>
      </c>
    </row>
    <row r="7726" spans="1:104" x14ac:dyDescent="0.2">
      <c r="A7726" s="3">
        <v>1</v>
      </c>
      <c r="B7726" s="2" t="s">
        <v>1829</v>
      </c>
      <c r="C7726" s="2" t="s">
        <v>1830</v>
      </c>
      <c r="D7726" s="3">
        <v>2211</v>
      </c>
      <c r="E7726" s="3">
        <v>2210</v>
      </c>
      <c r="F7726" s="3">
        <v>26510</v>
      </c>
      <c r="G7726" s="3">
        <v>3471</v>
      </c>
      <c r="H7726" s="3">
        <v>13.370799999999999</v>
      </c>
      <c r="I7726" s="30">
        <v>613.78580999999997</v>
      </c>
      <c r="J7726" s="30">
        <v>614.35024120000003</v>
      </c>
      <c r="K7726" s="30">
        <v>-0.56442999999999999</v>
      </c>
      <c r="L7726" s="3">
        <v>0</v>
      </c>
      <c r="M7726" s="3">
        <v>2</v>
      </c>
      <c r="N7726" s="10">
        <f t="shared" si="840"/>
        <v>1</v>
      </c>
      <c r="O7726" s="35">
        <v>2</v>
      </c>
      <c r="P7726" s="11"/>
      <c r="Q7726" s="40">
        <v>1227.69433</v>
      </c>
      <c r="R7726" s="42">
        <v>614.35080000000005</v>
      </c>
      <c r="S7726" s="18">
        <f t="shared" si="841"/>
        <v>-919.65372227085868</v>
      </c>
      <c r="T7726" s="18">
        <f t="shared" si="842"/>
        <v>-0.90957804567296041</v>
      </c>
      <c r="U7726" s="18">
        <f t="shared" si="843"/>
        <v>-0.97664070768160682</v>
      </c>
      <c r="V7726" s="30">
        <v>614.35019999999997</v>
      </c>
      <c r="W7726" s="3" t="s">
        <v>47</v>
      </c>
      <c r="X7726" s="3" t="s">
        <v>47</v>
      </c>
      <c r="Y7726" s="3" t="s">
        <v>47</v>
      </c>
      <c r="Z7726" s="3" t="s">
        <v>47</v>
      </c>
      <c r="AA7726" s="3" t="s">
        <v>48</v>
      </c>
      <c r="AB7726" s="12" t="s">
        <v>48</v>
      </c>
      <c r="AC7726" s="3" t="s">
        <v>52</v>
      </c>
      <c r="AD7726" s="3" t="s">
        <v>47</v>
      </c>
      <c r="AE7726" s="3" t="s">
        <v>47</v>
      </c>
      <c r="AF7726" s="3" t="s">
        <v>65</v>
      </c>
      <c r="AH7726" s="3" t="s">
        <v>47</v>
      </c>
      <c r="AI7726" s="3" t="s">
        <v>48</v>
      </c>
      <c r="AK7726" s="3" t="s">
        <v>48</v>
      </c>
      <c r="AL7726" s="3" t="s">
        <v>47</v>
      </c>
      <c r="AM7726" s="3" t="s">
        <v>47</v>
      </c>
      <c r="AN7726" s="3" t="s">
        <v>47</v>
      </c>
      <c r="AO7726" s="3" t="s">
        <v>47</v>
      </c>
      <c r="AP7726" s="3" t="s">
        <v>47</v>
      </c>
      <c r="AS7726" s="3" t="s">
        <v>47</v>
      </c>
      <c r="AU7726" s="3">
        <v>1</v>
      </c>
      <c r="AV7726" s="3">
        <v>13</v>
      </c>
      <c r="AW7726" s="3">
        <v>2</v>
      </c>
      <c r="AX7726" s="3">
        <v>10</v>
      </c>
      <c r="AY7726" s="3">
        <v>76.92</v>
      </c>
      <c r="AZ7726" s="4" t="str">
        <f t="shared" si="844"/>
        <v>1262.7</v>
      </c>
      <c r="BA7726" s="15" t="s">
        <v>20329</v>
      </c>
      <c r="BB7726" s="12" t="s">
        <v>20310</v>
      </c>
      <c r="BC7726" s="12" t="s">
        <v>1784</v>
      </c>
      <c r="BD7726" s="12" t="s">
        <v>229</v>
      </c>
      <c r="BG7726" s="12" t="s">
        <v>1785</v>
      </c>
      <c r="BH7726" s="12" t="s">
        <v>1784</v>
      </c>
      <c r="BJ7726" s="12">
        <f t="shared" si="845"/>
        <v>0</v>
      </c>
      <c r="BK7726" s="12">
        <f t="shared" si="846"/>
        <v>0</v>
      </c>
      <c r="BT7726" s="3" t="s">
        <v>1801</v>
      </c>
      <c r="BU7726" s="3" t="s">
        <v>1801</v>
      </c>
      <c r="CB7726" s="3" t="s">
        <v>1831</v>
      </c>
      <c r="CI7726" s="3" t="s">
        <v>1801</v>
      </c>
      <c r="CQ7726" s="3" t="str">
        <f>CONCATENATE(baseURL!$A$1,baseURL!$B$1,"+Trimethylation",baseURL!$C$1,".",C7726,".",L7726,".pkl&amp;seq=",BC7726,"&amp;varMods=Trimethyl-K")</f>
        <v>http://proteomics.broadinstitute.org/millscripts/viewfeed.pl?side=xl&amp;cycle=1&amp;fixedMods=iaaC+Trimethylation&amp;file=msdataSM/iPRG2012_nd/cpick_in/iPRG2012_nd.1262.7.0.pkl&amp;seq=LkAQLGPDESK&amp;varMods=Trimethyl-K</v>
      </c>
    </row>
    <row r="7727" spans="1:104" s="7" customFormat="1" x14ac:dyDescent="0.2">
      <c r="A7727" s="3">
        <v>7783</v>
      </c>
      <c r="B7727" s="2" t="s">
        <v>2168</v>
      </c>
      <c r="C7727" s="2" t="s">
        <v>2169</v>
      </c>
      <c r="D7727" s="3">
        <v>2620</v>
      </c>
      <c r="E7727" s="3">
        <v>2618</v>
      </c>
      <c r="F7727" s="3">
        <v>27554</v>
      </c>
      <c r="G7727" s="3">
        <v>3929</v>
      </c>
      <c r="H7727" s="3">
        <v>14.5341</v>
      </c>
      <c r="I7727" s="30">
        <v>410.23237999999998</v>
      </c>
      <c r="J7727" s="30">
        <v>410.2316965</v>
      </c>
      <c r="K7727" s="30">
        <v>6.8000000000000005E-4</v>
      </c>
      <c r="L7727" s="3">
        <v>3</v>
      </c>
      <c r="M7727" s="3">
        <v>3</v>
      </c>
      <c r="N7727" s="10">
        <f t="shared" si="840"/>
        <v>1</v>
      </c>
      <c r="O7727" s="35">
        <v>3</v>
      </c>
      <c r="P7727" s="17" t="s">
        <v>2079</v>
      </c>
      <c r="Q7727" s="40">
        <v>1228.6783399999999</v>
      </c>
      <c r="R7727" s="42">
        <v>410.23097000000001</v>
      </c>
      <c r="S7727" s="18">
        <f t="shared" si="841"/>
        <v>3.4370881358966732</v>
      </c>
      <c r="T7727" s="18">
        <f t="shared" si="842"/>
        <v>1.7709535679004274</v>
      </c>
      <c r="U7727" s="18">
        <f t="shared" si="843"/>
        <v>0.56065976683266994</v>
      </c>
      <c r="V7727" s="30">
        <v>410.2312</v>
      </c>
      <c r="W7727" s="3" t="s">
        <v>47</v>
      </c>
      <c r="X7727" s="3" t="s">
        <v>65</v>
      </c>
      <c r="Y7727" s="3"/>
      <c r="Z7727" s="3" t="s">
        <v>47</v>
      </c>
      <c r="AA7727" s="3" t="s">
        <v>47</v>
      </c>
      <c r="AB7727" s="12" t="s">
        <v>47</v>
      </c>
      <c r="AC7727" s="3" t="s">
        <v>47</v>
      </c>
      <c r="AD7727" s="3" t="s">
        <v>47</v>
      </c>
      <c r="AE7727" s="3" t="s">
        <v>47</v>
      </c>
      <c r="AF7727" s="3"/>
      <c r="AG7727" s="3" t="s">
        <v>47</v>
      </c>
      <c r="AH7727" s="3"/>
      <c r="AI7727" s="3"/>
      <c r="AJ7727" s="3" t="s">
        <v>47</v>
      </c>
      <c r="AK7727" s="3" t="s">
        <v>48</v>
      </c>
      <c r="AL7727" s="3"/>
      <c r="AM7727" s="3" t="s">
        <v>47</v>
      </c>
      <c r="AN7727" s="3"/>
      <c r="AO7727" s="3" t="s">
        <v>47</v>
      </c>
      <c r="AP7727" s="3"/>
      <c r="AQ7727" s="3" t="s">
        <v>47</v>
      </c>
      <c r="AR7727" s="3"/>
      <c r="AS7727" s="3"/>
      <c r="AT7727" s="3"/>
      <c r="AU7727" s="3">
        <v>1</v>
      </c>
      <c r="AV7727" s="3">
        <v>12</v>
      </c>
      <c r="AW7727" s="3">
        <v>2</v>
      </c>
      <c r="AX7727" s="3">
        <v>9</v>
      </c>
      <c r="AY7727" s="3">
        <v>75</v>
      </c>
      <c r="AZ7727" s="6" t="str">
        <f t="shared" si="844"/>
        <v>1312.1</v>
      </c>
      <c r="BA7727" s="11" t="s">
        <v>20329</v>
      </c>
      <c r="BB7727" s="12" t="s">
        <v>19900</v>
      </c>
      <c r="BC7727" s="12" t="s">
        <v>2079</v>
      </c>
      <c r="BD7727" s="12" t="s">
        <v>229</v>
      </c>
      <c r="BE7727" s="12"/>
      <c r="BF7727" s="12"/>
      <c r="BG7727" s="12" t="s">
        <v>1785</v>
      </c>
      <c r="BH7727" s="12"/>
      <c r="BI7727" s="12"/>
      <c r="BJ7727" s="12">
        <f t="shared" si="845"/>
        <v>0</v>
      </c>
      <c r="BK7727" s="12">
        <f t="shared" si="846"/>
        <v>0</v>
      </c>
      <c r="BL7727" s="3"/>
      <c r="BM7727" s="3"/>
      <c r="BN7727" s="3"/>
      <c r="BO7727" s="3" t="s">
        <v>54</v>
      </c>
      <c r="BP7727" s="3" t="s">
        <v>54</v>
      </c>
      <c r="BQ7727" s="3"/>
      <c r="BR7727" s="3" t="s">
        <v>54</v>
      </c>
      <c r="BS7727" s="3"/>
      <c r="BT7727" s="3" t="s">
        <v>2170</v>
      </c>
      <c r="BU7727" s="3"/>
      <c r="BV7727" s="3"/>
      <c r="BW7727" s="3" t="s">
        <v>1801</v>
      </c>
      <c r="BX7727" s="3"/>
      <c r="BY7727" s="3"/>
      <c r="BZ7727" s="3"/>
      <c r="CA7727" s="3"/>
      <c r="CB7727" s="3"/>
      <c r="CC7727" s="3"/>
      <c r="CD7727" s="3"/>
      <c r="CE7727" s="3"/>
      <c r="CF7727" s="3" t="s">
        <v>1801</v>
      </c>
      <c r="CG7727" s="3"/>
      <c r="CH7727" s="3"/>
      <c r="CI7727" s="3"/>
      <c r="CJ7727" s="3"/>
      <c r="CK7727" s="3" t="s">
        <v>1801</v>
      </c>
      <c r="CL7727" s="3"/>
      <c r="CM7727" s="3"/>
      <c r="CN7727" s="3"/>
      <c r="CO7727" s="3"/>
      <c r="CP7727" s="3"/>
      <c r="CQ7727" s="3" t="str">
        <f>CONCATENATE(baseURL!$A$1,baseURL!$B$1,"+Carbamyl",baseURL!$C$1,".",C7727,".",L7727,".pkl&amp;seq=",BC7727,"&amp;varMods=Trimethyl-K+Deamidated-Q+Deamidated-N")</f>
        <v>http://proteomics.broadinstitute.org/millscripts/viewfeed.pl?side=xl&amp;cycle=1&amp;fixedMods=iaaC+Carbamyl&amp;file=msdataSM/iPRG2012_nd/cpick_in/iPRG2012_nd.1312.1.3.pkl&amp;seq=LkAqLGPDESK&amp;varMods=Trimethyl-K+Deamidated-Q+Deamidated-N</v>
      </c>
      <c r="CR7727" s="3"/>
      <c r="CS7727" s="3"/>
      <c r="CT7727" s="3"/>
      <c r="CU7727" s="3"/>
      <c r="CV7727" s="3"/>
      <c r="CW7727" s="3"/>
      <c r="CX7727" s="3"/>
      <c r="CY7727" s="3"/>
      <c r="CZ7727" s="3"/>
    </row>
    <row r="7728" spans="1:104" x14ac:dyDescent="0.2">
      <c r="A7728" s="3">
        <v>506</v>
      </c>
      <c r="B7728" s="13" t="s">
        <v>2259</v>
      </c>
      <c r="C7728" s="13" t="s">
        <v>2260</v>
      </c>
      <c r="D7728" s="7">
        <v>2747</v>
      </c>
      <c r="E7728" s="7">
        <v>2745</v>
      </c>
      <c r="F7728" s="7">
        <v>27895</v>
      </c>
      <c r="G7728" s="7">
        <v>4072</v>
      </c>
      <c r="H7728" s="7">
        <v>14.927099999999999</v>
      </c>
      <c r="I7728" s="31">
        <v>522.78814999999997</v>
      </c>
      <c r="J7728" s="31">
        <v>522.78806750000001</v>
      </c>
      <c r="K7728" s="31">
        <v>8.0000000000000007E-5</v>
      </c>
      <c r="L7728" s="7">
        <v>2</v>
      </c>
      <c r="M7728" s="7">
        <v>2</v>
      </c>
      <c r="N7728" s="26">
        <f t="shared" si="840"/>
        <v>1</v>
      </c>
      <c r="O7728" s="36">
        <v>2</v>
      </c>
      <c r="P7728" s="16" t="s">
        <v>317</v>
      </c>
      <c r="Q7728" s="41">
        <v>1044.5684000000001</v>
      </c>
      <c r="R7728" s="41">
        <v>522.78783999999996</v>
      </c>
      <c r="S7728" s="27">
        <f t="shared" si="841"/>
        <v>0.59297477158828549</v>
      </c>
      <c r="T7728" s="27">
        <f t="shared" si="842"/>
        <v>0.43516696955096612</v>
      </c>
      <c r="U7728" s="27">
        <f t="shared" si="843"/>
        <v>0.4973336794246862</v>
      </c>
      <c r="V7728" s="31">
        <v>522.78809999999999</v>
      </c>
      <c r="W7728" s="7" t="s">
        <v>47</v>
      </c>
      <c r="X7728" s="7" t="s">
        <v>47</v>
      </c>
      <c r="Y7728" s="7" t="s">
        <v>47</v>
      </c>
      <c r="Z7728" s="7" t="s">
        <v>47</v>
      </c>
      <c r="AA7728" s="7" t="s">
        <v>47</v>
      </c>
      <c r="AB7728" s="25"/>
      <c r="AC7728" s="7" t="s">
        <v>47</v>
      </c>
      <c r="AD7728" s="7" t="s">
        <v>47</v>
      </c>
      <c r="AE7728" s="7" t="s">
        <v>47</v>
      </c>
      <c r="AF7728" s="7" t="s">
        <v>47</v>
      </c>
      <c r="AG7728" s="7" t="s">
        <v>47</v>
      </c>
      <c r="AH7728" s="7"/>
      <c r="AI7728" s="7" t="s">
        <v>47</v>
      </c>
      <c r="AJ7728" s="7" t="s">
        <v>47</v>
      </c>
      <c r="AK7728" s="7" t="s">
        <v>47</v>
      </c>
      <c r="AL7728" s="7" t="s">
        <v>47</v>
      </c>
      <c r="AM7728" s="7"/>
      <c r="AN7728" s="7"/>
      <c r="AO7728" s="7" t="s">
        <v>47</v>
      </c>
      <c r="AP7728" s="7" t="s">
        <v>47</v>
      </c>
      <c r="AQ7728" s="7"/>
      <c r="AR7728" s="7" t="s">
        <v>47</v>
      </c>
      <c r="AS7728" s="7"/>
      <c r="AT7728" s="7"/>
      <c r="AU7728" s="7">
        <v>0</v>
      </c>
      <c r="AV7728" s="7">
        <v>17</v>
      </c>
      <c r="AW7728" s="7">
        <v>2</v>
      </c>
      <c r="AX7728" s="7">
        <v>15</v>
      </c>
      <c r="AY7728" s="7">
        <v>88.24</v>
      </c>
      <c r="AZ7728" s="14" t="str">
        <f t="shared" si="844"/>
        <v>1328.6</v>
      </c>
      <c r="BA7728" s="15" t="s">
        <v>20329</v>
      </c>
      <c r="BB7728" s="25" t="s">
        <v>79</v>
      </c>
      <c r="BC7728" s="25" t="s">
        <v>317</v>
      </c>
      <c r="BD7728" s="25" t="s">
        <v>79</v>
      </c>
      <c r="BE7728" s="25"/>
      <c r="BF7728" s="25"/>
      <c r="BG7728" s="25" t="s">
        <v>318</v>
      </c>
      <c r="BH7728" s="25" t="s">
        <v>317</v>
      </c>
      <c r="BI7728" s="25"/>
      <c r="BJ7728" s="25">
        <f t="shared" si="845"/>
        <v>0</v>
      </c>
      <c r="BK7728" s="25">
        <f t="shared" si="846"/>
        <v>0</v>
      </c>
      <c r="BL7728" s="7"/>
      <c r="BM7728" s="7"/>
      <c r="BN7728" s="7"/>
      <c r="BO7728" s="7"/>
      <c r="BP7728" s="7"/>
      <c r="BQ7728" s="7"/>
      <c r="BR7728" s="7"/>
      <c r="BS7728" s="7"/>
      <c r="BT7728" s="7"/>
      <c r="BU7728" s="7"/>
      <c r="BV7728" s="7"/>
      <c r="BW7728" s="7" t="s">
        <v>319</v>
      </c>
      <c r="BX7728" s="7"/>
      <c r="BY7728" s="7"/>
      <c r="BZ7728" s="7"/>
      <c r="CA7728" s="7"/>
      <c r="CB7728" s="7"/>
      <c r="CC7728" s="7"/>
      <c r="CD7728" s="7"/>
      <c r="CE7728" s="7"/>
      <c r="CF7728" s="7"/>
      <c r="CG7728" s="7"/>
      <c r="CH7728" s="7"/>
      <c r="CI7728" s="7"/>
      <c r="CJ7728" s="7"/>
      <c r="CK7728" s="7" t="s">
        <v>319</v>
      </c>
      <c r="CL7728" s="7"/>
      <c r="CM7728" s="7"/>
      <c r="CN7728" s="7"/>
      <c r="CO7728" s="7"/>
      <c r="CP7728" s="7"/>
      <c r="CQ7728" s="7" t="str">
        <f>CONCATENATE(baseURL!$A$1,baseURL!$B$1,"+Acetyl",baseURL!$C$1,".",C7728,".",L7728,".pkl&amp;seq=",BC7728,"&amp;varMods=Acetyl-K")</f>
        <v>http://proteomics.broadinstitute.org/millscripts/viewfeed.pl?side=xl&amp;cycle=1&amp;fixedMods=iaaC+Acetyl&amp;file=msdataSM/iPRG2012_nd/cpick_in/iPRG2012_nd.1328.6.2.pkl&amp;seq=LkAEGSELR&amp;varMods=Acetyl-K</v>
      </c>
      <c r="CR7728" s="7"/>
      <c r="CS7728" s="7"/>
      <c r="CT7728" s="7"/>
      <c r="CU7728" s="7"/>
      <c r="CV7728" s="7"/>
      <c r="CW7728" s="7"/>
    </row>
    <row r="7729" spans="1:104" x14ac:dyDescent="0.2">
      <c r="A7729" s="3">
        <v>459</v>
      </c>
      <c r="B7729" s="2" t="s">
        <v>2311</v>
      </c>
      <c r="C7729" s="2" t="s">
        <v>2312</v>
      </c>
      <c r="D7729" s="3">
        <v>2815</v>
      </c>
      <c r="E7729" s="3">
        <v>2813</v>
      </c>
      <c r="F7729" s="3">
        <v>28124</v>
      </c>
      <c r="G7729" s="3">
        <v>4151</v>
      </c>
      <c r="H7729" s="3">
        <v>15.194599999999999</v>
      </c>
      <c r="I7729" s="30">
        <v>522.78831000000002</v>
      </c>
      <c r="J7729" s="30">
        <v>522.78765190000001</v>
      </c>
      <c r="K7729" s="30">
        <v>6.6E-4</v>
      </c>
      <c r="L7729" s="3">
        <v>2</v>
      </c>
      <c r="M7729" s="3">
        <v>2</v>
      </c>
      <c r="N7729" s="10">
        <f t="shared" si="840"/>
        <v>1</v>
      </c>
      <c r="O7729" s="35">
        <v>2</v>
      </c>
      <c r="P7729" s="11" t="s">
        <v>317</v>
      </c>
      <c r="Q7729" s="42">
        <v>1044.5684000000001</v>
      </c>
      <c r="R7729" s="42">
        <v>522.78783999999996</v>
      </c>
      <c r="S7729" s="18">
        <f t="shared" si="841"/>
        <v>0.89902626668577323</v>
      </c>
      <c r="T7729" s="18">
        <f t="shared" si="842"/>
        <v>-0.35980178870597768</v>
      </c>
      <c r="U7729" s="18">
        <f t="shared" si="843"/>
        <v>-0.26779505810157045</v>
      </c>
      <c r="V7729" s="30">
        <v>522.78769999999997</v>
      </c>
      <c r="W7729" s="3" t="s">
        <v>47</v>
      </c>
      <c r="X7729" s="3" t="s">
        <v>47</v>
      </c>
      <c r="Y7729" s="3" t="s">
        <v>47</v>
      </c>
      <c r="Z7729" s="3" t="s">
        <v>47</v>
      </c>
      <c r="AA7729" s="3" t="s">
        <v>47</v>
      </c>
      <c r="AC7729" s="3" t="s">
        <v>47</v>
      </c>
      <c r="AD7729" s="3" t="s">
        <v>47</v>
      </c>
      <c r="AE7729" s="3" t="s">
        <v>47</v>
      </c>
      <c r="AF7729" s="3" t="s">
        <v>47</v>
      </c>
      <c r="AG7729" s="3" t="s">
        <v>47</v>
      </c>
      <c r="AI7729" s="3" t="s">
        <v>47</v>
      </c>
      <c r="AJ7729" s="3" t="s">
        <v>47</v>
      </c>
      <c r="AK7729" s="3" t="s">
        <v>47</v>
      </c>
      <c r="AL7729" s="3" t="s">
        <v>47</v>
      </c>
      <c r="AM7729" s="3" t="s">
        <v>47</v>
      </c>
      <c r="AN7729" s="3" t="s">
        <v>47</v>
      </c>
      <c r="AO7729" s="3" t="s">
        <v>47</v>
      </c>
      <c r="AP7729" s="3" t="s">
        <v>47</v>
      </c>
      <c r="AR7729" s="3" t="s">
        <v>47</v>
      </c>
      <c r="AS7729" s="3" t="s">
        <v>47</v>
      </c>
      <c r="AU7729" s="3">
        <v>0</v>
      </c>
      <c r="AV7729" s="3">
        <v>20</v>
      </c>
      <c r="AW7729" s="3">
        <v>2</v>
      </c>
      <c r="AX7729" s="3">
        <v>17</v>
      </c>
      <c r="AY7729" s="3">
        <v>85</v>
      </c>
      <c r="AZ7729" s="6" t="str">
        <f t="shared" si="844"/>
        <v>1339.4</v>
      </c>
      <c r="BA7729" s="11" t="s">
        <v>20329</v>
      </c>
      <c r="BB7729" s="12" t="s">
        <v>79</v>
      </c>
      <c r="BC7729" s="12" t="s">
        <v>317</v>
      </c>
      <c r="BD7729" s="12" t="s">
        <v>79</v>
      </c>
      <c r="BG7729" s="12" t="s">
        <v>318</v>
      </c>
      <c r="BH7729" s="12" t="s">
        <v>317</v>
      </c>
      <c r="BJ7729" s="12">
        <f t="shared" si="845"/>
        <v>0</v>
      </c>
      <c r="BK7729" s="12">
        <f t="shared" si="846"/>
        <v>0</v>
      </c>
      <c r="BW7729" s="3" t="s">
        <v>319</v>
      </c>
      <c r="CJ7729" s="3" t="s">
        <v>319</v>
      </c>
      <c r="CK7729" s="3" t="s">
        <v>319</v>
      </c>
      <c r="CQ7729" s="3" t="str">
        <f>CONCATENATE(baseURL!$A$1,baseURL!$B$1,"+Acetyl",baseURL!$C$1,".",C7729,".",L7729,".pkl&amp;seq=",BC7729,"&amp;varMods=Acetyl-K")</f>
        <v>http://proteomics.broadinstitute.org/millscripts/viewfeed.pl?side=xl&amp;cycle=1&amp;fixedMods=iaaC+Acetyl&amp;file=msdataSM/iPRG2012_nd/cpick_in/iPRG2012_nd.1339.4.2.pkl&amp;seq=LkAEGSELR&amp;varMods=Acetyl-K</v>
      </c>
    </row>
    <row r="7730" spans="1:104" x14ac:dyDescent="0.2">
      <c r="A7730" s="3">
        <v>626</v>
      </c>
      <c r="B7730" s="2" t="s">
        <v>6056</v>
      </c>
      <c r="C7730" s="2" t="s">
        <v>6057</v>
      </c>
      <c r="D7730" s="3">
        <v>6533</v>
      </c>
      <c r="E7730" s="3">
        <v>6529</v>
      </c>
      <c r="F7730" s="3">
        <v>39021</v>
      </c>
      <c r="G7730" s="3">
        <v>8386</v>
      </c>
      <c r="H7730" s="3">
        <v>27.684999999999999</v>
      </c>
      <c r="I7730" s="30">
        <v>427.56975</v>
      </c>
      <c r="J7730" s="30">
        <v>427.56859029999998</v>
      </c>
      <c r="K7730" s="30">
        <v>1.16E-3</v>
      </c>
      <c r="L7730" s="3">
        <v>3</v>
      </c>
      <c r="M7730" s="3">
        <v>3</v>
      </c>
      <c r="N7730" s="10">
        <f t="shared" si="840"/>
        <v>1</v>
      </c>
      <c r="O7730" s="35">
        <v>3</v>
      </c>
      <c r="P7730" s="17" t="s">
        <v>4995</v>
      </c>
      <c r="Q7730" s="40">
        <v>1280.6885199999999</v>
      </c>
      <c r="R7730" s="40">
        <v>427.56769000000003</v>
      </c>
      <c r="S7730" s="18">
        <f t="shared" si="841"/>
        <v>4.8179505798760216</v>
      </c>
      <c r="T7730" s="18">
        <f t="shared" si="842"/>
        <v>2.1056315082068595</v>
      </c>
      <c r="U7730" s="18">
        <f t="shared" si="843"/>
        <v>1.1927935900931359</v>
      </c>
      <c r="V7730" s="30">
        <v>427.56819999999999</v>
      </c>
      <c r="W7730" s="3" t="s">
        <v>47</v>
      </c>
      <c r="X7730" s="3" t="s">
        <v>47</v>
      </c>
      <c r="Y7730" s="3" t="s">
        <v>47</v>
      </c>
      <c r="Z7730" s="3" t="s">
        <v>47</v>
      </c>
      <c r="AA7730" s="3" t="s">
        <v>48</v>
      </c>
      <c r="AB7730" s="12" t="s">
        <v>47</v>
      </c>
      <c r="AC7730" s="3" t="s">
        <v>47</v>
      </c>
      <c r="AD7730" s="3" t="s">
        <v>47</v>
      </c>
      <c r="AE7730" s="3" t="s">
        <v>47</v>
      </c>
      <c r="AF7730" s="3" t="s">
        <v>47</v>
      </c>
      <c r="AG7730" s="3" t="s">
        <v>47</v>
      </c>
      <c r="AJ7730" s="3" t="s">
        <v>47</v>
      </c>
      <c r="AK7730" s="3" t="s">
        <v>47</v>
      </c>
      <c r="AL7730" s="3" t="s">
        <v>48</v>
      </c>
      <c r="AO7730" s="3" t="s">
        <v>47</v>
      </c>
      <c r="AP7730" s="3" t="s">
        <v>48</v>
      </c>
      <c r="AQ7730" s="3" t="s">
        <v>47</v>
      </c>
      <c r="AR7730" s="3" t="s">
        <v>48</v>
      </c>
      <c r="AU7730" s="3">
        <v>0</v>
      </c>
      <c r="AV7730" s="3">
        <v>14</v>
      </c>
      <c r="AW7730" s="3">
        <v>2</v>
      </c>
      <c r="AX7730" s="3">
        <v>11</v>
      </c>
      <c r="AY7730" s="3">
        <v>78.569999999999993</v>
      </c>
      <c r="AZ7730" s="6" t="str">
        <f t="shared" si="844"/>
        <v>1858.2</v>
      </c>
      <c r="BA7730" s="11" t="s">
        <v>20329</v>
      </c>
      <c r="BB7730" s="12" t="s">
        <v>20312</v>
      </c>
      <c r="BC7730" s="12" t="s">
        <v>4995</v>
      </c>
      <c r="BD7730" s="12" t="s">
        <v>258</v>
      </c>
      <c r="BG7730" s="12" t="s">
        <v>4996</v>
      </c>
      <c r="BH7730" s="12" t="s">
        <v>4995</v>
      </c>
      <c r="BJ7730" s="12">
        <f t="shared" si="845"/>
        <v>0</v>
      </c>
      <c r="BK7730" s="12">
        <f t="shared" si="846"/>
        <v>0</v>
      </c>
      <c r="BT7730" s="3" t="s">
        <v>5968</v>
      </c>
      <c r="BU7730" s="3" t="s">
        <v>5968</v>
      </c>
      <c r="CK7730" s="3" t="s">
        <v>5968</v>
      </c>
      <c r="CQ7730" s="3" t="str">
        <f>CONCATENATE(baseURL!$A$1,baseURL!$B$1,"+Dimethylation",baseURL!$C$1,".",C7730,".",L7730,".pkl&amp;seq=",BC7730,"&amp;varMods=Dimethyl-K")</f>
        <v>http://proteomics.broadinstitute.org/millscripts/viewfeed.pl?side=xl&amp;cycle=1&amp;fixedMods=iaaC+Dimethylation&amp;file=msdataSM/iPRG2012_nd/cpick_in/iPRG2012_nd.1858.2.3.pkl&amp;seq=FPkAEFAEVSK&amp;varMods=Dimethyl-K</v>
      </c>
    </row>
    <row r="7731" spans="1:104" x14ac:dyDescent="0.2">
      <c r="A7731" s="3">
        <v>627</v>
      </c>
      <c r="B7731" s="13" t="s">
        <v>6140</v>
      </c>
      <c r="C7731" s="13" t="s">
        <v>6141</v>
      </c>
      <c r="D7731" s="7">
        <v>6613</v>
      </c>
      <c r="E7731" s="7">
        <v>6609</v>
      </c>
      <c r="F7731" s="7">
        <v>39251</v>
      </c>
      <c r="G7731" s="7">
        <v>8477</v>
      </c>
      <c r="H7731" s="7">
        <v>27.946300000000001</v>
      </c>
      <c r="I7731" s="31">
        <v>427.56972000000002</v>
      </c>
      <c r="J7731" s="31">
        <v>427.56882460000003</v>
      </c>
      <c r="K7731" s="31">
        <v>8.9999999999999998E-4</v>
      </c>
      <c r="L7731" s="7">
        <v>3</v>
      </c>
      <c r="M7731" s="7">
        <v>3</v>
      </c>
      <c r="N7731" s="26">
        <f t="shared" si="840"/>
        <v>1</v>
      </c>
      <c r="O7731" s="36">
        <v>3</v>
      </c>
      <c r="P7731" s="16" t="s">
        <v>4995</v>
      </c>
      <c r="Q7731" s="41">
        <v>1280.6885199999999</v>
      </c>
      <c r="R7731" s="41">
        <v>427.56769000000003</v>
      </c>
      <c r="S7731" s="27">
        <f t="shared" si="841"/>
        <v>4.7477862510861151</v>
      </c>
      <c r="T7731" s="27">
        <f t="shared" si="842"/>
        <v>2.6536149165067142</v>
      </c>
      <c r="U7731" s="27">
        <f t="shared" si="843"/>
        <v>1.8944368783910361</v>
      </c>
      <c r="V7731" s="31">
        <v>427.56849999999997</v>
      </c>
      <c r="W7731" s="7" t="s">
        <v>47</v>
      </c>
      <c r="X7731" s="7" t="s">
        <v>47</v>
      </c>
      <c r="Y7731" s="7" t="s">
        <v>47</v>
      </c>
      <c r="Z7731" s="7" t="s">
        <v>47</v>
      </c>
      <c r="AA7731" s="7" t="s">
        <v>48</v>
      </c>
      <c r="AB7731" s="25" t="s">
        <v>47</v>
      </c>
      <c r="AC7731" s="7" t="s">
        <v>47</v>
      </c>
      <c r="AD7731" s="7" t="s">
        <v>47</v>
      </c>
      <c r="AE7731" s="7" t="s">
        <v>47</v>
      </c>
      <c r="AF7731" s="7" t="s">
        <v>47</v>
      </c>
      <c r="AG7731" s="7" t="s">
        <v>47</v>
      </c>
      <c r="AH7731" s="7"/>
      <c r="AI7731" s="7"/>
      <c r="AJ7731" s="7" t="s">
        <v>47</v>
      </c>
      <c r="AK7731" s="7" t="s">
        <v>47</v>
      </c>
      <c r="AL7731" s="7" t="s">
        <v>48</v>
      </c>
      <c r="AM7731" s="7"/>
      <c r="AN7731" s="7"/>
      <c r="AO7731" s="7" t="s">
        <v>47</v>
      </c>
      <c r="AP7731" s="7" t="s">
        <v>48</v>
      </c>
      <c r="AQ7731" s="7" t="s">
        <v>47</v>
      </c>
      <c r="AR7731" s="7" t="s">
        <v>48</v>
      </c>
      <c r="AS7731" s="7"/>
      <c r="AT7731" s="7"/>
      <c r="AU7731" s="7">
        <v>0</v>
      </c>
      <c r="AV7731" s="7">
        <v>14</v>
      </c>
      <c r="AW7731" s="7">
        <v>2</v>
      </c>
      <c r="AX7731" s="7">
        <v>11</v>
      </c>
      <c r="AY7731" s="7">
        <v>78.569999999999993</v>
      </c>
      <c r="AZ7731" s="14" t="str">
        <f t="shared" si="844"/>
        <v>1869.1</v>
      </c>
      <c r="BA7731" s="15" t="s">
        <v>20329</v>
      </c>
      <c r="BB7731" s="25" t="s">
        <v>20312</v>
      </c>
      <c r="BC7731" s="25" t="s">
        <v>4995</v>
      </c>
      <c r="BD7731" s="25" t="s">
        <v>258</v>
      </c>
      <c r="BE7731" s="25"/>
      <c r="BF7731" s="25"/>
      <c r="BG7731" s="25" t="s">
        <v>4996</v>
      </c>
      <c r="BH7731" s="25" t="s">
        <v>4995</v>
      </c>
      <c r="BI7731" s="25"/>
      <c r="BJ7731" s="25">
        <f t="shared" si="845"/>
        <v>0</v>
      </c>
      <c r="BK7731" s="25">
        <f t="shared" si="846"/>
        <v>0</v>
      </c>
      <c r="BL7731" s="7"/>
      <c r="BM7731" s="7"/>
      <c r="BN7731" s="7"/>
      <c r="BO7731" s="7"/>
      <c r="BP7731" s="7"/>
      <c r="BQ7731" s="7"/>
      <c r="BR7731" s="7"/>
      <c r="BS7731" s="7"/>
      <c r="BT7731" s="7" t="s">
        <v>5968</v>
      </c>
      <c r="BU7731" s="7" t="s">
        <v>5968</v>
      </c>
      <c r="BV7731" s="7"/>
      <c r="BW7731" s="7"/>
      <c r="BX7731" s="7"/>
      <c r="BY7731" s="7"/>
      <c r="BZ7731" s="7"/>
      <c r="CA7731" s="7"/>
      <c r="CB7731" s="7"/>
      <c r="CC7731" s="7"/>
      <c r="CD7731" s="7"/>
      <c r="CE7731" s="7"/>
      <c r="CF7731" s="7"/>
      <c r="CG7731" s="7"/>
      <c r="CH7731" s="7"/>
      <c r="CI7731" s="7"/>
      <c r="CJ7731" s="7"/>
      <c r="CK7731" s="7" t="s">
        <v>5968</v>
      </c>
      <c r="CL7731" s="7"/>
      <c r="CM7731" s="7"/>
      <c r="CN7731" s="7"/>
      <c r="CO7731" s="7"/>
      <c r="CP7731" s="7"/>
      <c r="CQ7731" s="7" t="str">
        <f>CONCATENATE(baseURL!$A$1,baseURL!$B$1,"+Dimethylation",baseURL!$C$1,".",C7731,".",L7731,".pkl&amp;seq=",BC7731,"&amp;varMods=Dimethyl-K")</f>
        <v>http://proteomics.broadinstitute.org/millscripts/viewfeed.pl?side=xl&amp;cycle=1&amp;fixedMods=iaaC+Dimethylation&amp;file=msdataSM/iPRG2012_nd/cpick_in/iPRG2012_nd.1869.1.3.pkl&amp;seq=FPkAEFAEVSK&amp;varMods=Dimethyl-K</v>
      </c>
      <c r="CR7731" s="7"/>
      <c r="CS7731" s="7"/>
      <c r="CT7731" s="7"/>
      <c r="CU7731" s="7"/>
      <c r="CV7731" s="7"/>
      <c r="CW7731" s="7"/>
    </row>
    <row r="7732" spans="1:104" s="7" customFormat="1" x14ac:dyDescent="0.2">
      <c r="A7732" s="3">
        <v>489</v>
      </c>
      <c r="B7732" s="2" t="s">
        <v>6259</v>
      </c>
      <c r="C7732" s="2" t="s">
        <v>6260</v>
      </c>
      <c r="D7732" s="3">
        <v>6722</v>
      </c>
      <c r="E7732" s="3">
        <v>6718</v>
      </c>
      <c r="F7732" s="3">
        <v>39545</v>
      </c>
      <c r="G7732" s="3">
        <v>8600</v>
      </c>
      <c r="H7732" s="3">
        <v>28.282299999999999</v>
      </c>
      <c r="I7732" s="30">
        <v>422.89801</v>
      </c>
      <c r="J7732" s="30">
        <v>422.89674189999999</v>
      </c>
      <c r="K7732" s="30">
        <v>1.2700000000000001E-3</v>
      </c>
      <c r="L7732" s="3">
        <v>3</v>
      </c>
      <c r="M7732" s="3">
        <v>3</v>
      </c>
      <c r="N7732" s="10">
        <f t="shared" si="840"/>
        <v>1</v>
      </c>
      <c r="O7732" s="35">
        <v>3</v>
      </c>
      <c r="P7732" s="17" t="s">
        <v>4995</v>
      </c>
      <c r="Q7732" s="40">
        <v>1266.6728700000001</v>
      </c>
      <c r="R7732" s="40">
        <v>422.89580999999998</v>
      </c>
      <c r="S7732" s="18">
        <f t="shared" si="841"/>
        <v>5.2022269977472444</v>
      </c>
      <c r="T7732" s="18">
        <f t="shared" si="842"/>
        <v>2.2036160632848665</v>
      </c>
      <c r="U7732" s="18">
        <f t="shared" si="843"/>
        <v>1.6316075584197995</v>
      </c>
      <c r="V7732" s="30">
        <v>422.8965</v>
      </c>
      <c r="W7732" s="3" t="s">
        <v>47</v>
      </c>
      <c r="X7732" s="3" t="s">
        <v>47</v>
      </c>
      <c r="Y7732" s="3" t="s">
        <v>47</v>
      </c>
      <c r="Z7732" s="3" t="s">
        <v>47</v>
      </c>
      <c r="AA7732" s="3" t="s">
        <v>48</v>
      </c>
      <c r="AB7732" s="12" t="s">
        <v>48</v>
      </c>
      <c r="AC7732" s="3" t="s">
        <v>47</v>
      </c>
      <c r="AD7732" s="3" t="s">
        <v>47</v>
      </c>
      <c r="AE7732" s="3" t="s">
        <v>47</v>
      </c>
      <c r="AF7732" s="3" t="s">
        <v>47</v>
      </c>
      <c r="AG7732" s="3" t="s">
        <v>47</v>
      </c>
      <c r="AH7732" s="3" t="s">
        <v>47</v>
      </c>
      <c r="AI7732" s="3" t="s">
        <v>48</v>
      </c>
      <c r="AJ7732" s="3" t="s">
        <v>47</v>
      </c>
      <c r="AK7732" s="3" t="s">
        <v>52</v>
      </c>
      <c r="AL7732" s="3" t="s">
        <v>47</v>
      </c>
      <c r="AM7732" s="3"/>
      <c r="AN7732" s="3"/>
      <c r="AO7732" s="3" t="s">
        <v>47</v>
      </c>
      <c r="AP7732" s="3" t="s">
        <v>48</v>
      </c>
      <c r="AQ7732" s="3"/>
      <c r="AR7732" s="3" t="s">
        <v>47</v>
      </c>
      <c r="AS7732" s="3" t="s">
        <v>47</v>
      </c>
      <c r="AT7732" s="3"/>
      <c r="AU7732" s="3">
        <v>0</v>
      </c>
      <c r="AV7732" s="3">
        <v>15</v>
      </c>
      <c r="AW7732" s="3">
        <v>3</v>
      </c>
      <c r="AX7732" s="3">
        <v>11</v>
      </c>
      <c r="AY7732" s="3">
        <v>73.33</v>
      </c>
      <c r="AZ7732" s="6" t="str">
        <f t="shared" si="844"/>
        <v>1883.1</v>
      </c>
      <c r="BA7732" s="11" t="s">
        <v>20329</v>
      </c>
      <c r="BB7732" s="12" t="s">
        <v>20311</v>
      </c>
      <c r="BC7732" s="12" t="s">
        <v>4995</v>
      </c>
      <c r="BD7732" s="12" t="s">
        <v>243</v>
      </c>
      <c r="BE7732" s="12"/>
      <c r="BF7732" s="12"/>
      <c r="BG7732" s="12" t="s">
        <v>4996</v>
      </c>
      <c r="BH7732" s="12" t="s">
        <v>4995</v>
      </c>
      <c r="BI7732" s="12"/>
      <c r="BJ7732" s="12">
        <f t="shared" si="845"/>
        <v>0</v>
      </c>
      <c r="BK7732" s="12">
        <f t="shared" si="846"/>
        <v>0</v>
      </c>
      <c r="BL7732" s="3"/>
      <c r="BM7732" s="3" t="s">
        <v>243</v>
      </c>
      <c r="BN7732" s="3"/>
      <c r="BO7732" s="3"/>
      <c r="BP7732" s="3"/>
      <c r="BQ7732" s="3"/>
      <c r="BR7732" s="3"/>
      <c r="BS7732" s="3"/>
      <c r="BT7732" s="3" t="s">
        <v>5968</v>
      </c>
      <c r="BU7732" s="3" t="s">
        <v>5968</v>
      </c>
      <c r="BV7732" s="3"/>
      <c r="BW7732" s="3"/>
      <c r="BX7732" s="3"/>
      <c r="BY7732" s="3"/>
      <c r="BZ7732" s="3"/>
      <c r="CA7732" s="3"/>
      <c r="CB7732" s="3"/>
      <c r="CC7732" s="3"/>
      <c r="CD7732" s="3" t="s">
        <v>5967</v>
      </c>
      <c r="CE7732" s="3"/>
      <c r="CF7732" s="3"/>
      <c r="CG7732" s="3"/>
      <c r="CH7732" s="3"/>
      <c r="CI7732" s="3"/>
      <c r="CJ7732" s="3"/>
      <c r="CK7732" s="3" t="s">
        <v>5967</v>
      </c>
      <c r="CL7732" s="3"/>
      <c r="CM7732" s="3"/>
      <c r="CN7732" s="3"/>
      <c r="CO7732" s="3"/>
      <c r="CP7732" s="3"/>
      <c r="CQ7732" s="3" t="str">
        <f>CONCATENATE(baseURL!$A$1,baseURL!$B$1,"+Methylation",baseURL!$C$1,".",C7732,".",L7732,".pkl&amp;seq=",BC7732,"&amp;varMods=Methyl-K+Methyl-E")</f>
        <v>http://proteomics.broadinstitute.org/millscripts/viewfeed.pl?side=xl&amp;cycle=1&amp;fixedMods=iaaC+Methylation&amp;file=msdataSM/iPRG2012_nd/cpick_in/iPRG2012_nd.1883.1.3.pkl&amp;seq=FPkAEFAEVSK&amp;varMods=Methyl-K+Methyl-E</v>
      </c>
      <c r="CR7732" s="3"/>
      <c r="CS7732" s="3"/>
      <c r="CT7732" s="3"/>
      <c r="CU7732" s="3"/>
      <c r="CV7732" s="3"/>
      <c r="CW7732" s="3"/>
      <c r="CX7732" s="3"/>
      <c r="CY7732" s="3"/>
      <c r="CZ7732" s="3"/>
    </row>
    <row r="7733" spans="1:104" x14ac:dyDescent="0.2">
      <c r="A7733" s="3">
        <v>899</v>
      </c>
      <c r="B7733" s="2" t="s">
        <v>8011</v>
      </c>
      <c r="C7733" s="2" t="s">
        <v>8012</v>
      </c>
      <c r="D7733" s="3">
        <v>8545</v>
      </c>
      <c r="E7733" s="3">
        <v>8536</v>
      </c>
      <c r="F7733" s="3">
        <v>43924</v>
      </c>
      <c r="G7733" s="3">
        <v>10626</v>
      </c>
      <c r="H7733" s="3">
        <v>33.314900000000002</v>
      </c>
      <c r="I7733" s="30">
        <v>634.81354999999996</v>
      </c>
      <c r="J7733" s="30">
        <v>634.81185479999999</v>
      </c>
      <c r="K7733" s="30">
        <v>1.6999999999999999E-3</v>
      </c>
      <c r="L7733" s="3">
        <v>2</v>
      </c>
      <c r="M7733" s="3">
        <v>2</v>
      </c>
      <c r="N7733" s="10">
        <f t="shared" si="840"/>
        <v>1</v>
      </c>
      <c r="O7733" s="35">
        <v>2</v>
      </c>
      <c r="P7733" s="11" t="s">
        <v>8013</v>
      </c>
      <c r="Q7733" s="42">
        <v>1268.61574</v>
      </c>
      <c r="R7733" s="42">
        <v>634.81151</v>
      </c>
      <c r="S7733" s="18">
        <f t="shared" si="841"/>
        <v>3.2135523188062591</v>
      </c>
      <c r="T7733" s="18">
        <f t="shared" si="842"/>
        <v>0.54315335270698484</v>
      </c>
      <c r="U7733" s="18">
        <f t="shared" si="843"/>
        <v>0.14177436700879215</v>
      </c>
      <c r="V7733" s="30">
        <v>634.8116</v>
      </c>
      <c r="W7733" s="3" t="s">
        <v>47</v>
      </c>
      <c r="X7733" s="3" t="s">
        <v>47</v>
      </c>
      <c r="Y7733" s="3" t="s">
        <v>47</v>
      </c>
      <c r="Z7733" s="3" t="s">
        <v>47</v>
      </c>
      <c r="AA7733" s="3" t="s">
        <v>48</v>
      </c>
      <c r="AB7733" s="12" t="s">
        <v>65</v>
      </c>
      <c r="AC7733" s="3" t="s">
        <v>47</v>
      </c>
      <c r="AD7733" s="3" t="s">
        <v>47</v>
      </c>
      <c r="AE7733" s="3" t="s">
        <v>47</v>
      </c>
      <c r="AF7733" s="3" t="s">
        <v>47</v>
      </c>
      <c r="AG7733" s="3" t="s">
        <v>47</v>
      </c>
      <c r="AH7733" s="3" t="s">
        <v>47</v>
      </c>
      <c r="AI7733" s="3" t="s">
        <v>47</v>
      </c>
      <c r="AJ7733" s="3" t="s">
        <v>47</v>
      </c>
      <c r="AK7733" s="3" t="s">
        <v>47</v>
      </c>
      <c r="AL7733" s="3" t="s">
        <v>47</v>
      </c>
      <c r="AM7733" s="3" t="s">
        <v>47</v>
      </c>
      <c r="AN7733" s="3" t="s">
        <v>47</v>
      </c>
      <c r="AO7733" s="3" t="s">
        <v>47</v>
      </c>
      <c r="AP7733" s="3" t="s">
        <v>47</v>
      </c>
      <c r="AQ7733" s="3" t="s">
        <v>47</v>
      </c>
      <c r="AR7733" s="3" t="s">
        <v>47</v>
      </c>
      <c r="AU7733" s="3">
        <v>1</v>
      </c>
      <c r="AV7733" s="3">
        <v>20</v>
      </c>
      <c r="AW7733" s="3">
        <v>2</v>
      </c>
      <c r="AX7733" s="3">
        <v>17</v>
      </c>
      <c r="AY7733" s="3">
        <v>85</v>
      </c>
      <c r="AZ7733" s="6" t="str">
        <f t="shared" si="844"/>
        <v>2091.12</v>
      </c>
      <c r="BA7733" s="11" t="s">
        <v>20329</v>
      </c>
      <c r="BB7733" s="12" t="s">
        <v>79</v>
      </c>
      <c r="BC7733" s="12" t="s">
        <v>8013</v>
      </c>
      <c r="BD7733" s="12" t="s">
        <v>79</v>
      </c>
      <c r="BG7733" s="12" t="s">
        <v>4806</v>
      </c>
      <c r="BH7733" s="12" t="s">
        <v>8013</v>
      </c>
      <c r="BJ7733" s="12">
        <f t="shared" si="845"/>
        <v>0</v>
      </c>
      <c r="BK7733" s="12">
        <f t="shared" si="846"/>
        <v>0</v>
      </c>
      <c r="BX7733" s="3" t="s">
        <v>8014</v>
      </c>
      <c r="CD7733" s="3" t="s">
        <v>8015</v>
      </c>
      <c r="CJ7733" s="3" t="s">
        <v>8015</v>
      </c>
      <c r="CK7733" s="3" t="s">
        <v>8015</v>
      </c>
      <c r="CQ7733" s="3" t="str">
        <f>CONCATENATE(baseURL!$A$1,baseURL!$B$1,"+Acetyl",baseURL!$C$1,".",C7733,".",L7733,".pkl&amp;seq=",BC7733,"&amp;varMods=Acetyl-K")</f>
        <v>http://proteomics.broadinstitute.org/millscripts/viewfeed.pl?side=xl&amp;cycle=1&amp;fixedMods=iaaC+Acetyl&amp;file=msdataSM/iPRG2012_nd/cpick_in/iPRG2012_nd.2091.12.2.pkl&amp;seq=FkDLGEENFK&amp;varMods=Acetyl-K</v>
      </c>
    </row>
    <row r="7734" spans="1:104" x14ac:dyDescent="0.2">
      <c r="A7734" s="3">
        <v>618</v>
      </c>
      <c r="B7734" s="2" t="s">
        <v>8121</v>
      </c>
      <c r="C7734" s="2" t="s">
        <v>8122</v>
      </c>
      <c r="D7734" s="3">
        <v>8655</v>
      </c>
      <c r="E7734" s="3">
        <v>8646</v>
      </c>
      <c r="F7734" s="3">
        <v>44154</v>
      </c>
      <c r="G7734" s="3">
        <v>10747</v>
      </c>
      <c r="H7734" s="3">
        <v>33.578000000000003</v>
      </c>
      <c r="I7734" s="30">
        <v>634.81232</v>
      </c>
      <c r="J7734" s="30">
        <v>634.81176630000004</v>
      </c>
      <c r="K7734" s="30">
        <v>5.5000000000000003E-4</v>
      </c>
      <c r="L7734" s="3">
        <v>2</v>
      </c>
      <c r="M7734" s="3">
        <v>2</v>
      </c>
      <c r="N7734" s="10">
        <f t="shared" si="840"/>
        <v>1</v>
      </c>
      <c r="O7734" s="35">
        <v>2</v>
      </c>
      <c r="P7734" s="11" t="s">
        <v>8013</v>
      </c>
      <c r="Q7734" s="42">
        <v>1268.61574</v>
      </c>
      <c r="R7734" s="42">
        <v>634.81151</v>
      </c>
      <c r="S7734" s="18">
        <f t="shared" si="841"/>
        <v>1.2759693030791293</v>
      </c>
      <c r="T7734" s="18">
        <f t="shared" si="842"/>
        <v>0.40374189189858012</v>
      </c>
      <c r="U7734" s="18">
        <f t="shared" si="843"/>
        <v>0.14177436700879215</v>
      </c>
      <c r="V7734" s="30">
        <v>634.8116</v>
      </c>
      <c r="W7734" s="3" t="s">
        <v>47</v>
      </c>
      <c r="X7734" s="3" t="s">
        <v>47</v>
      </c>
      <c r="Y7734" s="3" t="s">
        <v>47</v>
      </c>
      <c r="Z7734" s="3" t="s">
        <v>47</v>
      </c>
      <c r="AA7734" s="3" t="s">
        <v>47</v>
      </c>
      <c r="AB7734" s="12" t="s">
        <v>48</v>
      </c>
      <c r="AC7734" s="3" t="s">
        <v>47</v>
      </c>
      <c r="AD7734" s="3" t="s">
        <v>47</v>
      </c>
      <c r="AE7734" s="3" t="s">
        <v>47</v>
      </c>
      <c r="AF7734" s="3" t="s">
        <v>47</v>
      </c>
      <c r="AG7734" s="3" t="s">
        <v>47</v>
      </c>
      <c r="AH7734" s="3" t="s">
        <v>47</v>
      </c>
      <c r="AI7734" s="3" t="s">
        <v>47</v>
      </c>
      <c r="AJ7734" s="3" t="s">
        <v>47</v>
      </c>
      <c r="AK7734" s="3" t="s">
        <v>47</v>
      </c>
      <c r="AL7734" s="3" t="s">
        <v>47</v>
      </c>
      <c r="AO7734" s="3" t="s">
        <v>47</v>
      </c>
      <c r="AP7734" s="3" t="s">
        <v>47</v>
      </c>
      <c r="AQ7734" s="3" t="s">
        <v>47</v>
      </c>
      <c r="AR7734" s="3" t="s">
        <v>47</v>
      </c>
      <c r="AU7734" s="3">
        <v>0</v>
      </c>
      <c r="AV7734" s="3">
        <v>19</v>
      </c>
      <c r="AW7734" s="3">
        <v>2</v>
      </c>
      <c r="AX7734" s="3">
        <v>16</v>
      </c>
      <c r="AY7734" s="3">
        <v>84.21</v>
      </c>
      <c r="AZ7734" s="6" t="str">
        <f t="shared" si="844"/>
        <v>2102.11</v>
      </c>
      <c r="BA7734" s="11" t="s">
        <v>20329</v>
      </c>
      <c r="BB7734" s="12" t="s">
        <v>79</v>
      </c>
      <c r="BC7734" s="12" t="s">
        <v>8013</v>
      </c>
      <c r="BD7734" s="12" t="s">
        <v>79</v>
      </c>
      <c r="BG7734" s="12" t="s">
        <v>4806</v>
      </c>
      <c r="BH7734" s="12" t="s">
        <v>8013</v>
      </c>
      <c r="BJ7734" s="12">
        <f t="shared" si="845"/>
        <v>0</v>
      </c>
      <c r="BK7734" s="12">
        <f t="shared" si="846"/>
        <v>0</v>
      </c>
      <c r="BW7734" s="3" t="s">
        <v>8015</v>
      </c>
      <c r="CD7734" s="3" t="s">
        <v>8015</v>
      </c>
      <c r="CK7734" s="3" t="s">
        <v>8015</v>
      </c>
      <c r="CQ7734" s="3" t="str">
        <f>CONCATENATE(baseURL!$A$1,baseURL!$B$1,"+Acetyl",baseURL!$C$1,".",C7734,".",L7734,".pkl&amp;seq=",BC7734,"&amp;varMods=Acetyl-K")</f>
        <v>http://proteomics.broadinstitute.org/millscripts/viewfeed.pl?side=xl&amp;cycle=1&amp;fixedMods=iaaC+Acetyl&amp;file=msdataSM/iPRG2012_nd/cpick_in/iPRG2012_nd.2102.11.2.pkl&amp;seq=FkDLGEENFK&amp;varMods=Acetyl-K</v>
      </c>
    </row>
    <row r="7735" spans="1:104" x14ac:dyDescent="0.2">
      <c r="A7735" s="3">
        <v>2091</v>
      </c>
      <c r="B7735" s="2" t="s">
        <v>8692</v>
      </c>
      <c r="C7735" s="2" t="s">
        <v>8681</v>
      </c>
      <c r="D7735" s="3">
        <v>9273</v>
      </c>
      <c r="E7735" s="3">
        <v>9264</v>
      </c>
      <c r="F7735" s="3">
        <v>45428</v>
      </c>
      <c r="G7735" s="3">
        <v>11426</v>
      </c>
      <c r="H7735" s="3">
        <v>35.0488</v>
      </c>
      <c r="I7735" s="30">
        <v>635.30624999999998</v>
      </c>
      <c r="J7735" s="30">
        <v>635.30306240000004</v>
      </c>
      <c r="K7735" s="30">
        <v>3.1900000000000001E-3</v>
      </c>
      <c r="L7735" s="3">
        <v>2</v>
      </c>
      <c r="M7735" s="3">
        <v>2</v>
      </c>
      <c r="N7735" s="10">
        <f t="shared" si="840"/>
        <v>1</v>
      </c>
      <c r="O7735" s="35">
        <v>2</v>
      </c>
      <c r="P7735" s="17" t="s">
        <v>8693</v>
      </c>
      <c r="Q7735" s="40">
        <v>1269.5997600000001</v>
      </c>
      <c r="R7735" s="40">
        <v>635.30352000000005</v>
      </c>
      <c r="S7735" s="18">
        <f t="shared" si="841"/>
        <v>4.2971586241622317</v>
      </c>
      <c r="T7735" s="18">
        <f t="shared" si="842"/>
        <v>-0.72028563607561436</v>
      </c>
      <c r="U7735" s="18">
        <f t="shared" si="843"/>
        <v>-0.5036962491590985</v>
      </c>
      <c r="V7735" s="30">
        <v>635.30319999999995</v>
      </c>
      <c r="W7735" s="3" t="s">
        <v>47</v>
      </c>
      <c r="X7735" s="3" t="s">
        <v>47</v>
      </c>
      <c r="Y7735" s="3" t="s">
        <v>47</v>
      </c>
      <c r="Z7735" s="3" t="s">
        <v>47</v>
      </c>
      <c r="AA7735" s="3" t="s">
        <v>47</v>
      </c>
      <c r="AB7735" s="12" t="s">
        <v>48</v>
      </c>
      <c r="AC7735" s="3" t="s">
        <v>47</v>
      </c>
      <c r="AD7735" s="3" t="s">
        <v>47</v>
      </c>
      <c r="AE7735" s="3" t="s">
        <v>47</v>
      </c>
      <c r="AG7735" s="3" t="s">
        <v>47</v>
      </c>
      <c r="AI7735" s="3" t="s">
        <v>47</v>
      </c>
      <c r="AJ7735" s="3" t="s">
        <v>52</v>
      </c>
      <c r="AK7735" s="3" t="s">
        <v>52</v>
      </c>
      <c r="AL7735" s="3" t="s">
        <v>52</v>
      </c>
      <c r="AO7735" s="3" t="s">
        <v>47</v>
      </c>
      <c r="AQ7735" s="3" t="s">
        <v>47</v>
      </c>
      <c r="AU7735" s="3">
        <v>0</v>
      </c>
      <c r="AV7735" s="3">
        <v>12</v>
      </c>
      <c r="AW7735" s="3">
        <v>2</v>
      </c>
      <c r="AX7735" s="3">
        <v>10</v>
      </c>
      <c r="AY7735" s="3">
        <v>83.33</v>
      </c>
      <c r="AZ7735" s="6" t="str">
        <f t="shared" si="844"/>
        <v>2163.4</v>
      </c>
      <c r="BA7735" s="11" t="s">
        <v>20329</v>
      </c>
      <c r="BB7735" s="12" t="s">
        <v>79</v>
      </c>
      <c r="BC7735" s="12" t="s">
        <v>8693</v>
      </c>
      <c r="BD7735" s="12" t="s">
        <v>79</v>
      </c>
      <c r="BG7735" s="12" t="s">
        <v>4806</v>
      </c>
      <c r="BJ7735" s="12">
        <f t="shared" si="845"/>
        <v>0</v>
      </c>
      <c r="BK7735" s="12">
        <f t="shared" si="846"/>
        <v>0</v>
      </c>
      <c r="BP7735" s="3" t="s">
        <v>54</v>
      </c>
      <c r="BR7735" s="3" t="s">
        <v>54</v>
      </c>
      <c r="BW7735" s="3" t="s">
        <v>4807</v>
      </c>
      <c r="CK7735" s="3" t="s">
        <v>4807</v>
      </c>
      <c r="CQ7735" s="3" t="str">
        <f>CONCATENATE(baseURL!$A$1,baseURL!$B$1,"+Acetyl",baseURL!$C$1,".",C7735,".",L7735,".pkl&amp;seq=",BC7735,"&amp;varMods=Acetyl-K+Deamidated-N")</f>
        <v>http://proteomics.broadinstitute.org/millscripts/viewfeed.pl?side=xl&amp;cycle=1&amp;fixedMods=iaaC+Acetyl&amp;file=msdataSM/iPRG2012_nd/cpick_in/iPRG2012_nd.2163.4.2.pkl&amp;seq=FkDLGEEnFK&amp;varMods=Acetyl-K+Deamidated-N</v>
      </c>
    </row>
    <row r="7736" spans="1:104" x14ac:dyDescent="0.2">
      <c r="A7736" s="3">
        <v>2042</v>
      </c>
      <c r="B7736" s="2" t="s">
        <v>8789</v>
      </c>
      <c r="C7736" s="2" t="s">
        <v>8790</v>
      </c>
      <c r="D7736" s="3">
        <v>9355</v>
      </c>
      <c r="E7736" s="3">
        <v>9346</v>
      </c>
      <c r="F7736" s="3">
        <v>45665</v>
      </c>
      <c r="G7736" s="3">
        <v>11519</v>
      </c>
      <c r="H7736" s="3">
        <v>35.312399999999997</v>
      </c>
      <c r="I7736" s="30">
        <v>635.30499999999995</v>
      </c>
      <c r="J7736" s="30">
        <v>635.30282079999995</v>
      </c>
      <c r="K7736" s="30">
        <v>2.1800000000000001E-3</v>
      </c>
      <c r="L7736" s="3">
        <v>2</v>
      </c>
      <c r="M7736" s="3">
        <v>2</v>
      </c>
      <c r="N7736" s="10">
        <f t="shared" si="840"/>
        <v>1</v>
      </c>
      <c r="O7736" s="35">
        <v>2</v>
      </c>
      <c r="P7736" s="17" t="s">
        <v>8693</v>
      </c>
      <c r="Q7736" s="40">
        <v>1269.5997600000001</v>
      </c>
      <c r="R7736" s="40">
        <v>635.30352000000005</v>
      </c>
      <c r="S7736" s="18">
        <f t="shared" si="841"/>
        <v>2.3295951514660866</v>
      </c>
      <c r="T7736" s="18">
        <f t="shared" si="842"/>
        <v>-1.1005763042193655</v>
      </c>
      <c r="U7736" s="18">
        <f t="shared" si="843"/>
        <v>-1.2907216382017668</v>
      </c>
      <c r="V7736" s="30">
        <v>635.30269999999996</v>
      </c>
      <c r="W7736" s="3" t="s">
        <v>47</v>
      </c>
      <c r="X7736" s="3" t="s">
        <v>47</v>
      </c>
      <c r="Y7736" s="3" t="s">
        <v>47</v>
      </c>
      <c r="Z7736" s="3" t="s">
        <v>47</v>
      </c>
      <c r="AA7736" s="3" t="s">
        <v>47</v>
      </c>
      <c r="AB7736" s="12" t="s">
        <v>52</v>
      </c>
      <c r="AC7736" s="3" t="s">
        <v>47</v>
      </c>
      <c r="AD7736" s="3" t="s">
        <v>47</v>
      </c>
      <c r="AE7736" s="3" t="s">
        <v>47</v>
      </c>
      <c r="AG7736" s="3" t="s">
        <v>47</v>
      </c>
      <c r="AI7736" s="3" t="s">
        <v>47</v>
      </c>
      <c r="AJ7736" s="3" t="s">
        <v>52</v>
      </c>
      <c r="AK7736" s="3" t="s">
        <v>52</v>
      </c>
      <c r="AL7736" s="3" t="s">
        <v>52</v>
      </c>
      <c r="AM7736" s="3" t="s">
        <v>47</v>
      </c>
      <c r="AN7736" s="3" t="s">
        <v>52</v>
      </c>
      <c r="AO7736" s="3" t="s">
        <v>47</v>
      </c>
      <c r="AQ7736" s="3" t="s">
        <v>47</v>
      </c>
      <c r="AU7736" s="3">
        <v>0</v>
      </c>
      <c r="AV7736" s="3">
        <v>13</v>
      </c>
      <c r="AW7736" s="3">
        <v>2</v>
      </c>
      <c r="AX7736" s="3">
        <v>11</v>
      </c>
      <c r="AY7736" s="3">
        <v>84.62</v>
      </c>
      <c r="AZ7736" s="6" t="str">
        <f t="shared" si="844"/>
        <v>2174.10</v>
      </c>
      <c r="BA7736" s="11" t="s">
        <v>20329</v>
      </c>
      <c r="BB7736" s="12" t="s">
        <v>79</v>
      </c>
      <c r="BC7736" s="12" t="s">
        <v>8693</v>
      </c>
      <c r="BD7736" s="12" t="s">
        <v>79</v>
      </c>
      <c r="BG7736" s="12" t="s">
        <v>4806</v>
      </c>
      <c r="BJ7736" s="12">
        <f t="shared" si="845"/>
        <v>0</v>
      </c>
      <c r="BK7736" s="12">
        <f t="shared" si="846"/>
        <v>0</v>
      </c>
      <c r="BP7736" s="3" t="s">
        <v>54</v>
      </c>
      <c r="BR7736" s="3" t="s">
        <v>54</v>
      </c>
      <c r="BW7736" s="3" t="s">
        <v>4807</v>
      </c>
      <c r="CK7736" s="3" t="s">
        <v>4807</v>
      </c>
      <c r="CQ7736" s="3" t="str">
        <f>CONCATENATE(baseURL!$A$1,baseURL!$B$1,"+Acetyl",baseURL!$C$1,".",C7736,".",L7736,".pkl&amp;seq=",BC7736,"&amp;varMods=Acetyl-K+Deamidated-N")</f>
        <v>http://proteomics.broadinstitute.org/millscripts/viewfeed.pl?side=xl&amp;cycle=1&amp;fixedMods=iaaC+Acetyl&amp;file=msdataSM/iPRG2012_nd/cpick_in/iPRG2012_nd.2174.10.2.pkl&amp;seq=FkDLGEEnFK&amp;varMods=Acetyl-K+Deamidated-N</v>
      </c>
    </row>
    <row r="7737" spans="1:104" s="7" customFormat="1" x14ac:dyDescent="0.2">
      <c r="A7737" s="3">
        <v>905</v>
      </c>
      <c r="B7737" s="2" t="s">
        <v>8872</v>
      </c>
      <c r="C7737" s="2" t="s">
        <v>8873</v>
      </c>
      <c r="D7737" s="3">
        <v>9427</v>
      </c>
      <c r="E7737" s="3">
        <v>9418</v>
      </c>
      <c r="F7737" s="3">
        <v>45849</v>
      </c>
      <c r="G7737" s="3">
        <v>11600</v>
      </c>
      <c r="H7737" s="3">
        <v>35.523699999999998</v>
      </c>
      <c r="I7737" s="30">
        <v>478.28068999999999</v>
      </c>
      <c r="J7737" s="30">
        <v>478.28064169999999</v>
      </c>
      <c r="K7737" s="30">
        <v>5.0000000000000002E-5</v>
      </c>
      <c r="L7737" s="3">
        <v>3</v>
      </c>
      <c r="M7737" s="3">
        <v>3</v>
      </c>
      <c r="N7737" s="10">
        <f t="shared" si="840"/>
        <v>1</v>
      </c>
      <c r="O7737" s="35">
        <v>3</v>
      </c>
      <c r="P7737" s="17" t="s">
        <v>8874</v>
      </c>
      <c r="Q7737" s="37">
        <v>1432.82707</v>
      </c>
      <c r="R7737" s="37">
        <v>478.28053999999997</v>
      </c>
      <c r="S7737" s="18">
        <f t="shared" si="841"/>
        <v>0.31362346462850099</v>
      </c>
      <c r="T7737" s="18">
        <f t="shared" si="842"/>
        <v>0.21263670902454154</v>
      </c>
      <c r="U7737" s="18">
        <f t="shared" si="843"/>
        <v>-8.3632923797930664E-2</v>
      </c>
      <c r="V7737" s="30">
        <v>478.28050000000002</v>
      </c>
      <c r="W7737" s="3" t="s">
        <v>47</v>
      </c>
      <c r="X7737" s="3" t="s">
        <v>47</v>
      </c>
      <c r="Y7737" s="3" t="s">
        <v>47</v>
      </c>
      <c r="Z7737" s="3" t="s">
        <v>47</v>
      </c>
      <c r="AA7737" s="3" t="s">
        <v>47</v>
      </c>
      <c r="AB7737" s="12" t="s">
        <v>47</v>
      </c>
      <c r="AC7737" s="3" t="s">
        <v>47</v>
      </c>
      <c r="AD7737" s="3" t="s">
        <v>47</v>
      </c>
      <c r="AE7737" s="3" t="s">
        <v>47</v>
      </c>
      <c r="AF7737" s="3" t="s">
        <v>47</v>
      </c>
      <c r="AG7737" s="3" t="s">
        <v>47</v>
      </c>
      <c r="AH7737" s="3"/>
      <c r="AI7737" s="3" t="s">
        <v>47</v>
      </c>
      <c r="AJ7737" s="3" t="s">
        <v>48</v>
      </c>
      <c r="AK7737" s="3" t="s">
        <v>48</v>
      </c>
      <c r="AL7737" s="3" t="s">
        <v>47</v>
      </c>
      <c r="AM7737" s="3" t="s">
        <v>47</v>
      </c>
      <c r="AN7737" s="3" t="s">
        <v>47</v>
      </c>
      <c r="AO7737" s="3" t="s">
        <v>47</v>
      </c>
      <c r="AP7737" s="3" t="s">
        <v>47</v>
      </c>
      <c r="AQ7737" s="3" t="s">
        <v>47</v>
      </c>
      <c r="AR7737" s="3" t="s">
        <v>47</v>
      </c>
      <c r="AS7737" s="3"/>
      <c r="AT7737" s="3"/>
      <c r="AU7737" s="3">
        <v>0</v>
      </c>
      <c r="AV7737" s="3">
        <v>19</v>
      </c>
      <c r="AW7737" s="3">
        <v>2</v>
      </c>
      <c r="AX7737" s="3">
        <v>15</v>
      </c>
      <c r="AY7737" s="3">
        <v>78.95</v>
      </c>
      <c r="AZ7737" s="6" t="str">
        <f t="shared" si="844"/>
        <v>2183.5</v>
      </c>
      <c r="BA7737" s="11" t="s">
        <v>20329</v>
      </c>
      <c r="BB7737" s="12" t="s">
        <v>79</v>
      </c>
      <c r="BC7737" s="12" t="s">
        <v>8874</v>
      </c>
      <c r="BD7737" s="12" t="s">
        <v>79</v>
      </c>
      <c r="BE7737" s="12"/>
      <c r="BF7737" s="12"/>
      <c r="BG7737" s="12"/>
      <c r="BH7737" s="12"/>
      <c r="BI7737" s="12"/>
      <c r="BJ7737" s="12">
        <f t="shared" si="845"/>
        <v>0</v>
      </c>
      <c r="BK7737" s="12">
        <f t="shared" si="846"/>
        <v>0</v>
      </c>
      <c r="BL7737" s="3"/>
      <c r="BM7737" s="3"/>
      <c r="BN7737" s="3"/>
      <c r="BO7737" s="3"/>
      <c r="BP7737" s="3"/>
      <c r="BQ7737" s="3"/>
      <c r="BR7737" s="3"/>
      <c r="BS7737" s="3"/>
      <c r="BT7737" s="3"/>
      <c r="BU7737" s="3"/>
      <c r="BV7737" s="3"/>
      <c r="BW7737" s="3" t="s">
        <v>8875</v>
      </c>
      <c r="BX7737" s="3"/>
      <c r="BY7737" s="3"/>
      <c r="BZ7737" s="3" t="s">
        <v>8875</v>
      </c>
      <c r="CA7737" s="3"/>
      <c r="CB7737" s="3"/>
      <c r="CC7737" s="3"/>
      <c r="CD7737" s="3"/>
      <c r="CE7737" s="3"/>
      <c r="CF7737" s="3"/>
      <c r="CG7737" s="3"/>
      <c r="CH7737" s="3"/>
      <c r="CI7737" s="3"/>
      <c r="CJ7737" s="3" t="s">
        <v>8875</v>
      </c>
      <c r="CK7737" s="3" t="s">
        <v>8875</v>
      </c>
      <c r="CL7737" s="3"/>
      <c r="CM7737" s="3"/>
      <c r="CN7737" s="3"/>
      <c r="CO7737" s="3"/>
      <c r="CP7737" s="3"/>
      <c r="CQ7737" s="3" t="str">
        <f>CONCATENATE(baseURL!$A$1,baseURL!$B$1,"+Acetyl",baseURL!$C$1,".",C7737,".",L7737,".pkl&amp;seq=",BC7737,"&amp;varMods=Acetyl-K")</f>
        <v>http://proteomics.broadinstitute.org/millscripts/viewfeed.pl?side=xl&amp;cycle=1&amp;fixedMods=iaaC+Acetyl&amp;file=msdataSM/iPRG2012_nd/cpick_in/iPRG2012_nd.2183.5.3.pkl&amp;seq=RFQkSTELLLR&amp;varMods=Acetyl-K</v>
      </c>
      <c r="CR7737" s="3"/>
      <c r="CS7737" s="3"/>
      <c r="CT7737" s="3"/>
      <c r="CU7737" s="3"/>
      <c r="CV7737" s="3"/>
      <c r="CW7737" s="3"/>
      <c r="CX7737" s="3"/>
      <c r="CY7737" s="3"/>
      <c r="CZ7737" s="3"/>
    </row>
    <row r="7738" spans="1:104" x14ac:dyDescent="0.2">
      <c r="A7738" s="3">
        <v>3972</v>
      </c>
      <c r="B7738" s="2" t="s">
        <v>18257</v>
      </c>
      <c r="C7738" s="2" t="s">
        <v>18249</v>
      </c>
      <c r="D7738" s="3">
        <v>17017</v>
      </c>
      <c r="E7738" s="3">
        <v>17001</v>
      </c>
      <c r="F7738" s="3">
        <v>69535</v>
      </c>
      <c r="G7738" s="3">
        <v>20311</v>
      </c>
      <c r="H7738" s="3">
        <v>62.619</v>
      </c>
      <c r="I7738" s="30">
        <v>757.43385999999998</v>
      </c>
      <c r="J7738" s="30">
        <v>757.43492549999996</v>
      </c>
      <c r="K7738" s="30">
        <v>-1.07E-3</v>
      </c>
      <c r="L7738" s="3">
        <v>2</v>
      </c>
      <c r="M7738" s="3">
        <v>2</v>
      </c>
      <c r="N7738" s="10">
        <f t="shared" si="840"/>
        <v>1</v>
      </c>
      <c r="O7738" s="35">
        <v>2</v>
      </c>
      <c r="P7738" s="17" t="s">
        <v>18258</v>
      </c>
      <c r="Q7738" s="40">
        <v>1513.8624600000001</v>
      </c>
      <c r="R7738" s="40">
        <v>757.43487000000005</v>
      </c>
      <c r="S7738" s="18">
        <f t="shared" si="841"/>
        <v>-1.3334479835405417</v>
      </c>
      <c r="T7738" s="18">
        <f t="shared" si="842"/>
        <v>7.3273626703665468E-2</v>
      </c>
      <c r="U7738" s="18">
        <f t="shared" si="843"/>
        <v>0.4356810242478511</v>
      </c>
      <c r="V7738" s="30">
        <v>757.43520000000001</v>
      </c>
      <c r="W7738" s="3" t="s">
        <v>47</v>
      </c>
      <c r="X7738" s="3" t="s">
        <v>47</v>
      </c>
      <c r="Y7738" s="3" t="s">
        <v>47</v>
      </c>
      <c r="Z7738" s="3" t="s">
        <v>47</v>
      </c>
      <c r="AA7738" s="3" t="s">
        <v>47</v>
      </c>
      <c r="AB7738" s="12" t="s">
        <v>52</v>
      </c>
      <c r="AC7738" s="3" t="s">
        <v>47</v>
      </c>
      <c r="AD7738" s="3" t="s">
        <v>47</v>
      </c>
      <c r="AE7738" s="3" t="s">
        <v>47</v>
      </c>
      <c r="AF7738" s="3" t="s">
        <v>47</v>
      </c>
      <c r="AG7738" s="3" t="s">
        <v>48</v>
      </c>
      <c r="AI7738" s="3" t="s">
        <v>48</v>
      </c>
      <c r="AL7738" s="3" t="s">
        <v>48</v>
      </c>
      <c r="AO7738" s="3" t="s">
        <v>47</v>
      </c>
      <c r="AP7738" s="3" t="s">
        <v>48</v>
      </c>
      <c r="AU7738" s="3">
        <v>0</v>
      </c>
      <c r="AV7738" s="3">
        <v>10</v>
      </c>
      <c r="AW7738" s="3">
        <v>2</v>
      </c>
      <c r="AX7738" s="3">
        <v>8</v>
      </c>
      <c r="AY7738" s="3">
        <v>80</v>
      </c>
      <c r="AZ7738" s="6" t="str">
        <f t="shared" si="844"/>
        <v>3311.3</v>
      </c>
      <c r="BA7738" s="11" t="s">
        <v>20329</v>
      </c>
      <c r="BB7738" s="12" t="s">
        <v>79</v>
      </c>
      <c r="BC7738" s="12" t="s">
        <v>18258</v>
      </c>
      <c r="BD7738" s="12" t="s">
        <v>79</v>
      </c>
      <c r="BG7738" s="12" t="s">
        <v>18259</v>
      </c>
      <c r="BH7738" s="12" t="s">
        <v>18258</v>
      </c>
      <c r="BJ7738" s="12">
        <f t="shared" si="845"/>
        <v>0</v>
      </c>
      <c r="BK7738" s="12">
        <f t="shared" si="846"/>
        <v>0</v>
      </c>
      <c r="BW7738" s="3" t="s">
        <v>18260</v>
      </c>
      <c r="CK7738" s="3" t="s">
        <v>18260</v>
      </c>
      <c r="CQ7738" s="3" t="str">
        <f>CONCATENATE(baseURL!$A$1,baseURL!$B$1,"+Acetyl",baseURL!$C$1,".",C7738,".",L7738,".pkl&amp;seq=",BC7738,"&amp;varMods=Acetyl-K")</f>
        <v>http://proteomics.broadinstitute.org/millscripts/viewfeed.pl?side=xl&amp;cycle=1&amp;fixedMods=iaaC+Acetyl&amp;file=msdataSM/iPRG2012_nd/cpick_in/iPRG2012_nd.3311.3.2.pkl&amp;seq=LkLVSELWDAGLK&amp;varMods=Acetyl-K</v>
      </c>
    </row>
    <row r="7739" spans="1:104" s="7" customFormat="1" x14ac:dyDescent="0.2">
      <c r="A7739" s="3">
        <v>904</v>
      </c>
      <c r="B7739" s="2" t="s">
        <v>18325</v>
      </c>
      <c r="C7739" s="2" t="s">
        <v>18326</v>
      </c>
      <c r="D7739" s="3">
        <v>17052</v>
      </c>
      <c r="E7739" s="3">
        <v>17036</v>
      </c>
      <c r="F7739" s="3">
        <v>69766</v>
      </c>
      <c r="G7739" s="3">
        <v>20357</v>
      </c>
      <c r="H7739" s="3">
        <v>62.892899999999997</v>
      </c>
      <c r="I7739" s="30">
        <v>757.43538000000001</v>
      </c>
      <c r="J7739" s="30">
        <v>757.43482019999999</v>
      </c>
      <c r="K7739" s="30">
        <v>5.5999999999999995E-4</v>
      </c>
      <c r="L7739" s="3">
        <v>2</v>
      </c>
      <c r="M7739" s="3">
        <v>2</v>
      </c>
      <c r="N7739" s="10">
        <f t="shared" si="840"/>
        <v>1</v>
      </c>
      <c r="O7739" s="35">
        <v>2</v>
      </c>
      <c r="P7739" s="17" t="s">
        <v>18258</v>
      </c>
      <c r="Q7739" s="40">
        <v>1513.8624600000001</v>
      </c>
      <c r="R7739" s="40">
        <v>757.43487000000005</v>
      </c>
      <c r="S7739" s="18">
        <f t="shared" si="841"/>
        <v>0.67332521931942346</v>
      </c>
      <c r="T7739" s="18">
        <f t="shared" si="842"/>
        <v>-6.5748227377181653E-2</v>
      </c>
      <c r="U7739" s="18">
        <f t="shared" si="843"/>
        <v>-0.22444173982317264</v>
      </c>
      <c r="V7739" s="30">
        <v>757.43470000000002</v>
      </c>
      <c r="W7739" s="3" t="s">
        <v>47</v>
      </c>
      <c r="X7739" s="3" t="s">
        <v>47</v>
      </c>
      <c r="Y7739" s="3" t="s">
        <v>47</v>
      </c>
      <c r="Z7739" s="3" t="s">
        <v>47</v>
      </c>
      <c r="AA7739" s="3" t="s">
        <v>48</v>
      </c>
      <c r="AB7739" s="12" t="s">
        <v>52</v>
      </c>
      <c r="AC7739" s="3" t="s">
        <v>47</v>
      </c>
      <c r="AD7739" s="3" t="s">
        <v>47</v>
      </c>
      <c r="AE7739" s="3" t="s">
        <v>47</v>
      </c>
      <c r="AF7739" s="3" t="s">
        <v>47</v>
      </c>
      <c r="AG7739" s="3" t="s">
        <v>47</v>
      </c>
      <c r="AH7739" s="3"/>
      <c r="AI7739" s="3" t="s">
        <v>47</v>
      </c>
      <c r="AJ7739" s="3" t="s">
        <v>47</v>
      </c>
      <c r="AK7739" s="3" t="s">
        <v>47</v>
      </c>
      <c r="AL7739" s="3" t="s">
        <v>47</v>
      </c>
      <c r="AM7739" s="3" t="s">
        <v>47</v>
      </c>
      <c r="AN7739" s="3" t="s">
        <v>47</v>
      </c>
      <c r="AO7739" s="3" t="s">
        <v>47</v>
      </c>
      <c r="AP7739" s="3" t="s">
        <v>47</v>
      </c>
      <c r="AQ7739" s="3" t="s">
        <v>47</v>
      </c>
      <c r="AR7739" s="3" t="s">
        <v>47</v>
      </c>
      <c r="AS7739" s="3"/>
      <c r="AT7739" s="3"/>
      <c r="AU7739" s="3">
        <v>0</v>
      </c>
      <c r="AV7739" s="3">
        <v>19</v>
      </c>
      <c r="AW7739" s="3">
        <v>2</v>
      </c>
      <c r="AX7739" s="3">
        <v>17</v>
      </c>
      <c r="AY7739" s="3">
        <v>89.47</v>
      </c>
      <c r="AZ7739" s="6" t="str">
        <f t="shared" si="844"/>
        <v>3322.3</v>
      </c>
      <c r="BA7739" s="11" t="s">
        <v>20329</v>
      </c>
      <c r="BB7739" s="12" t="s">
        <v>79</v>
      </c>
      <c r="BC7739" s="12" t="s">
        <v>18258</v>
      </c>
      <c r="BD7739" s="12" t="s">
        <v>79</v>
      </c>
      <c r="BE7739" s="12"/>
      <c r="BF7739" s="12"/>
      <c r="BG7739" s="12" t="s">
        <v>18259</v>
      </c>
      <c r="BH7739" s="12" t="s">
        <v>18258</v>
      </c>
      <c r="BI7739" s="12"/>
      <c r="BJ7739" s="12">
        <f t="shared" si="845"/>
        <v>0</v>
      </c>
      <c r="BK7739" s="12">
        <f t="shared" si="846"/>
        <v>0</v>
      </c>
      <c r="BL7739" s="3"/>
      <c r="BM7739" s="3"/>
      <c r="BN7739" s="3"/>
      <c r="BO7739" s="3"/>
      <c r="BP7739" s="3"/>
      <c r="BQ7739" s="3"/>
      <c r="BR7739" s="3"/>
      <c r="BS7739" s="3"/>
      <c r="BT7739" s="3"/>
      <c r="BU7739" s="3"/>
      <c r="BV7739" s="3"/>
      <c r="BW7739" s="3"/>
      <c r="BX7739" s="3"/>
      <c r="BY7739" s="3"/>
      <c r="BZ7739" s="3"/>
      <c r="CA7739" s="3"/>
      <c r="CB7739" s="3"/>
      <c r="CC7739" s="3"/>
      <c r="CD7739" s="3"/>
      <c r="CE7739" s="3"/>
      <c r="CF7739" s="3"/>
      <c r="CG7739" s="3"/>
      <c r="CH7739" s="3"/>
      <c r="CI7739" s="3"/>
      <c r="CJ7739" s="3" t="s">
        <v>18260</v>
      </c>
      <c r="CK7739" s="3" t="s">
        <v>18260</v>
      </c>
      <c r="CL7739" s="3"/>
      <c r="CM7739" s="3"/>
      <c r="CN7739" s="3"/>
      <c r="CO7739" s="3"/>
      <c r="CP7739" s="3"/>
      <c r="CQ7739" s="3" t="str">
        <f>CONCATENATE(baseURL!$A$1,baseURL!$B$1,"+Acetyl",baseURL!$C$1,".",C7739,".",L7739,".pkl&amp;seq=",BC7739,"&amp;varMods=Acetyl-K")</f>
        <v>http://proteomics.broadinstitute.org/millscripts/viewfeed.pl?side=xl&amp;cycle=1&amp;fixedMods=iaaC+Acetyl&amp;file=msdataSM/iPRG2012_nd/cpick_in/iPRG2012_nd.3322.3.2.pkl&amp;seq=LkLVSELWDAGLK&amp;varMods=Acetyl-K</v>
      </c>
      <c r="CR7739" s="3"/>
      <c r="CS7739" s="3"/>
      <c r="CT7739" s="3"/>
      <c r="CU7739" s="3"/>
      <c r="CV7739" s="3"/>
      <c r="CW7739" s="3"/>
      <c r="CX7739" s="3"/>
      <c r="CY7739" s="3"/>
      <c r="CZ7739" s="3"/>
    </row>
    <row r="7740" spans="1:104" s="7" customFormat="1" x14ac:dyDescent="0.2">
      <c r="A7740" s="3">
        <v>7354</v>
      </c>
      <c r="B7740" s="2" t="s">
        <v>18303</v>
      </c>
      <c r="C7740" s="2" t="s">
        <v>18300</v>
      </c>
      <c r="D7740" s="3">
        <v>17043</v>
      </c>
      <c r="E7740" s="3">
        <v>17027</v>
      </c>
      <c r="F7740" s="3">
        <v>69702</v>
      </c>
      <c r="G7740" s="3">
        <v>20345</v>
      </c>
      <c r="H7740" s="3">
        <v>62.817100000000003</v>
      </c>
      <c r="I7740" s="30">
        <v>824.63063</v>
      </c>
      <c r="J7740" s="30">
        <v>824.63057019999997</v>
      </c>
      <c r="K7740" s="30">
        <v>6.0000000000000002E-5</v>
      </c>
      <c r="L7740" s="3">
        <v>0</v>
      </c>
      <c r="M7740" s="3">
        <v>5</v>
      </c>
      <c r="N7740" s="10">
        <f t="shared" si="840"/>
        <v>1</v>
      </c>
      <c r="O7740" s="35">
        <v>5</v>
      </c>
      <c r="P7740" s="17" t="s">
        <v>18304</v>
      </c>
      <c r="Q7740" s="37">
        <v>4118.1179599999996</v>
      </c>
      <c r="R7740" s="37">
        <v>824.42940999999996</v>
      </c>
      <c r="S7740" s="18">
        <f t="shared" si="841"/>
        <v>244.07183630195195</v>
      </c>
      <c r="T7740" s="18">
        <f t="shared" si="842"/>
        <v>243.99930128645448</v>
      </c>
      <c r="U7740" s="18">
        <f t="shared" si="843"/>
        <v>243.79285547327467</v>
      </c>
      <c r="V7740" s="30">
        <v>824.63040000000001</v>
      </c>
      <c r="W7740" s="3" t="s">
        <v>47</v>
      </c>
      <c r="X7740" s="3" t="s">
        <v>47</v>
      </c>
      <c r="Y7740" s="3" t="s">
        <v>47</v>
      </c>
      <c r="Z7740" s="3" t="s">
        <v>65</v>
      </c>
      <c r="AA7740" s="3" t="s">
        <v>48</v>
      </c>
      <c r="AB7740" s="12" t="s">
        <v>52</v>
      </c>
      <c r="AC7740" s="3" t="s">
        <v>47</v>
      </c>
      <c r="AD7740" s="3"/>
      <c r="AE7740" s="3"/>
      <c r="AF7740" s="3" t="s">
        <v>52</v>
      </c>
      <c r="AG7740" s="3" t="s">
        <v>52</v>
      </c>
      <c r="AH7740" s="3"/>
      <c r="AI7740" s="3"/>
      <c r="AJ7740" s="3"/>
      <c r="AK7740" s="3"/>
      <c r="AL7740" s="3"/>
      <c r="AM7740" s="3"/>
      <c r="AN7740" s="3"/>
      <c r="AO7740" s="3" t="s">
        <v>47</v>
      </c>
      <c r="AP7740" s="3"/>
      <c r="AQ7740" s="3"/>
      <c r="AR7740" s="3"/>
      <c r="AS7740" s="3"/>
      <c r="AT7740" s="3"/>
      <c r="AU7740" s="3">
        <v>1</v>
      </c>
      <c r="AV7740" s="3">
        <v>5</v>
      </c>
      <c r="AW7740" s="3">
        <v>4</v>
      </c>
      <c r="AX7740" s="3">
        <v>2</v>
      </c>
      <c r="AY7740" s="3">
        <v>40</v>
      </c>
      <c r="AZ7740" s="6" t="str">
        <f t="shared" si="844"/>
        <v>3319.2</v>
      </c>
      <c r="BA7740" s="11" t="s">
        <v>20344</v>
      </c>
      <c r="BB7740" s="12" t="s">
        <v>79</v>
      </c>
      <c r="BC7740" s="12" t="s">
        <v>18304</v>
      </c>
      <c r="BD7740" s="12"/>
      <c r="BE7740" s="12"/>
      <c r="BF7740" s="12"/>
      <c r="BG7740" s="12"/>
      <c r="BH7740" s="12"/>
      <c r="BI7740" s="12"/>
      <c r="BJ7740" s="12">
        <f t="shared" si="845"/>
        <v>0</v>
      </c>
      <c r="BK7740" s="12">
        <f t="shared" si="846"/>
        <v>0</v>
      </c>
      <c r="BL7740" s="3"/>
      <c r="BM7740" s="3"/>
      <c r="BN7740" s="3"/>
      <c r="BO7740" s="3"/>
      <c r="BP7740" s="3"/>
      <c r="BQ7740" s="3"/>
      <c r="BR7740" s="3"/>
      <c r="BS7740" s="3" t="s">
        <v>18305</v>
      </c>
      <c r="BT7740" s="3"/>
      <c r="BU7740" s="3"/>
      <c r="BV7740" s="3" t="s">
        <v>18306</v>
      </c>
      <c r="BW7740" s="3"/>
      <c r="BX7740" s="3"/>
      <c r="BY7740" s="3" t="s">
        <v>18307</v>
      </c>
      <c r="BZ7740" s="3"/>
      <c r="CA7740" s="3"/>
      <c r="CB7740" s="3"/>
      <c r="CC7740" s="3"/>
      <c r="CD7740" s="3"/>
      <c r="CE7740" s="3"/>
      <c r="CF7740" s="3"/>
      <c r="CG7740" s="3"/>
      <c r="CH7740" s="3"/>
      <c r="CI7740" s="3"/>
      <c r="CJ7740" s="3"/>
      <c r="CK7740" s="3" t="s">
        <v>18308</v>
      </c>
      <c r="CL7740" s="3"/>
      <c r="CM7740" s="3"/>
      <c r="CN7740" s="3"/>
      <c r="CO7740" s="3"/>
      <c r="CP7740" s="3"/>
      <c r="CQ7740" s="3" t="str">
        <f>CONCATENATE(baseURL!$A$1,baseURL!$B$1,"+Acetyl",baseURL!$C$1,".",C7740,".",L7740,".pkl&amp;seq=",BC7740)</f>
        <v>http://proteomics.broadinstitute.org/millscripts/viewfeed.pl?side=xl&amp;cycle=1&amp;fixedMods=iaaC+Acetyl&amp;file=msdataSM/iPRG2012_nd/cpick_in/iPRG2012_nd.3319.2.0.pkl&amp;seq=AsTDFSKLETLKQLNASLADKSYLEGTAVSQADVTVFK</v>
      </c>
      <c r="CR7740" s="3"/>
      <c r="CS7740" s="3"/>
      <c r="CT7740" s="3"/>
      <c r="CU7740" s="3"/>
      <c r="CV7740" s="3"/>
      <c r="CW7740" s="3"/>
      <c r="CX7740" s="3"/>
      <c r="CY7740" s="3"/>
      <c r="CZ7740" s="3"/>
    </row>
    <row r="7741" spans="1:104" x14ac:dyDescent="0.2">
      <c r="A7741" s="3">
        <v>7039</v>
      </c>
      <c r="B7741" s="13" t="s">
        <v>2819</v>
      </c>
      <c r="C7741" s="13" t="s">
        <v>2820</v>
      </c>
      <c r="D7741" s="7">
        <v>3412</v>
      </c>
      <c r="E7741" s="7">
        <v>3410</v>
      </c>
      <c r="F7741" s="7">
        <v>29871</v>
      </c>
      <c r="G7741" s="7">
        <v>4831</v>
      </c>
      <c r="H7741" s="7">
        <v>17.2164</v>
      </c>
      <c r="I7741" s="31">
        <v>570.24338999999998</v>
      </c>
      <c r="J7741" s="31">
        <v>570.24375759999998</v>
      </c>
      <c r="K7741" s="31">
        <v>-3.6999999999999999E-4</v>
      </c>
      <c r="L7741" s="7">
        <v>2</v>
      </c>
      <c r="M7741" s="7">
        <v>2</v>
      </c>
      <c r="N7741" s="26">
        <f t="shared" si="840"/>
        <v>1</v>
      </c>
      <c r="O7741" s="36">
        <v>2</v>
      </c>
      <c r="P7741" s="25" t="s">
        <v>20318</v>
      </c>
      <c r="Q7741" s="39">
        <v>1139.48197</v>
      </c>
      <c r="R7741" s="39">
        <v>570.24462000000005</v>
      </c>
      <c r="S7741" s="27">
        <f t="shared" si="841"/>
        <v>-2.1569690566791841</v>
      </c>
      <c r="T7741" s="27">
        <f t="shared" si="842"/>
        <v>-1.5123334264401278</v>
      </c>
      <c r="U7741" s="27">
        <f t="shared" si="843"/>
        <v>-1.6133427090721992</v>
      </c>
      <c r="V7741" s="31">
        <v>570.24369999999999</v>
      </c>
      <c r="W7741" s="7"/>
      <c r="X7741" s="7" t="s">
        <v>47</v>
      </c>
      <c r="Y7741" s="7" t="s">
        <v>47</v>
      </c>
      <c r="Z7741" s="7"/>
      <c r="AA7741" s="7"/>
      <c r="AB7741" s="25" t="s">
        <v>47</v>
      </c>
      <c r="AC7741" s="7" t="s">
        <v>47</v>
      </c>
      <c r="AD7741" s="7" t="s">
        <v>47</v>
      </c>
      <c r="AE7741" s="7"/>
      <c r="AF7741" s="7"/>
      <c r="AG7741" s="7"/>
      <c r="AH7741" s="7"/>
      <c r="AI7741" s="7" t="s">
        <v>48</v>
      </c>
      <c r="AJ7741" s="7"/>
      <c r="AK7741" s="7" t="s">
        <v>48</v>
      </c>
      <c r="AL7741" s="7"/>
      <c r="AM7741" s="7"/>
      <c r="AN7741" s="7"/>
      <c r="AO7741" s="7"/>
      <c r="AP7741" s="7"/>
      <c r="AQ7741" s="7"/>
      <c r="AR7741" s="7"/>
      <c r="AS7741" s="7"/>
      <c r="AT7741" s="7"/>
      <c r="AU7741" s="7">
        <v>0</v>
      </c>
      <c r="AV7741" s="7">
        <v>5</v>
      </c>
      <c r="AW7741" s="7">
        <v>3</v>
      </c>
      <c r="AX7741" s="7">
        <v>2</v>
      </c>
      <c r="AY7741" s="7">
        <v>40</v>
      </c>
      <c r="AZ7741" s="44" t="str">
        <f t="shared" si="844"/>
        <v>1422.8</v>
      </c>
      <c r="BA7741" s="15" t="s">
        <v>20319</v>
      </c>
      <c r="BB7741" s="25"/>
      <c r="BC7741" s="25" t="s">
        <v>2821</v>
      </c>
      <c r="BD7741" s="25"/>
      <c r="BE7741" s="25"/>
      <c r="BF7741" s="25"/>
      <c r="BG7741" s="25"/>
      <c r="BH7741" s="25"/>
      <c r="BI7741" s="25"/>
      <c r="BJ7741" s="25">
        <f t="shared" si="845"/>
        <v>1</v>
      </c>
      <c r="BK7741" s="25">
        <f t="shared" si="846"/>
        <v>1</v>
      </c>
      <c r="BL7741" s="7"/>
      <c r="BM7741" s="7"/>
      <c r="BN7741" s="7"/>
      <c r="BO7741" s="7"/>
      <c r="BP7741" s="7"/>
      <c r="BQ7741" s="7"/>
      <c r="BR7741" s="7" t="s">
        <v>793</v>
      </c>
      <c r="BS7741" s="7"/>
      <c r="BT7741" s="7"/>
      <c r="BU7741" s="7"/>
      <c r="BV7741" s="7"/>
      <c r="BW7741" s="7"/>
      <c r="BX7741" s="7"/>
      <c r="BY7741" s="7"/>
      <c r="BZ7741" s="7"/>
      <c r="CA7741" s="7"/>
      <c r="CB7741" s="7"/>
      <c r="CC7741" s="7"/>
      <c r="CD7741" s="7"/>
      <c r="CE7741" s="7"/>
      <c r="CF7741" s="7"/>
      <c r="CG7741" s="7"/>
      <c r="CH7741" s="7"/>
      <c r="CI7741" s="7"/>
      <c r="CJ7741" s="7"/>
      <c r="CK7741" s="7"/>
      <c r="CL7741" s="7"/>
      <c r="CM7741" s="7"/>
      <c r="CN7741" s="7"/>
      <c r="CO7741" s="7"/>
      <c r="CP7741" s="7"/>
      <c r="CQ7741" s="7"/>
      <c r="CR7741" s="7"/>
      <c r="CS7741" s="7"/>
      <c r="CT7741" s="7"/>
      <c r="CU7741" s="7"/>
      <c r="CV7741" s="7"/>
      <c r="CW7741" s="7"/>
    </row>
    <row r="7742" spans="1:104" x14ac:dyDescent="0.2">
      <c r="A7742" s="3">
        <v>7839</v>
      </c>
      <c r="B7742" s="2" t="s">
        <v>19109</v>
      </c>
      <c r="C7742" s="2" t="s">
        <v>19106</v>
      </c>
      <c r="D7742" s="3">
        <v>17417</v>
      </c>
      <c r="E7742" s="3">
        <v>17401</v>
      </c>
      <c r="F7742" s="3">
        <v>74827</v>
      </c>
      <c r="G7742" s="3">
        <v>20963</v>
      </c>
      <c r="H7742" s="3">
        <v>67.556799999999996</v>
      </c>
      <c r="I7742" s="30">
        <v>894.13773000000003</v>
      </c>
      <c r="J7742" s="30">
        <v>894.13677289999998</v>
      </c>
      <c r="K7742" s="30">
        <v>9.6000000000000002E-4</v>
      </c>
      <c r="L7742" s="3">
        <v>3</v>
      </c>
      <c r="M7742" s="3">
        <v>3</v>
      </c>
      <c r="N7742" s="10">
        <f t="shared" si="840"/>
        <v>1</v>
      </c>
      <c r="O7742" s="35">
        <v>3</v>
      </c>
      <c r="P7742" s="20" t="s">
        <v>19110</v>
      </c>
      <c r="Q7742" s="40">
        <v>2681.35043</v>
      </c>
      <c r="R7742" s="40">
        <v>894.45500000000004</v>
      </c>
      <c r="S7742" s="18">
        <f t="shared" si="841"/>
        <v>-354.70761525175408</v>
      </c>
      <c r="T7742" s="18">
        <f t="shared" si="842"/>
        <v>-355.77765231348508</v>
      </c>
      <c r="U7742" s="18">
        <f t="shared" si="843"/>
        <v>-354.74115522865389</v>
      </c>
      <c r="V7742" s="30">
        <v>894.1377</v>
      </c>
      <c r="AA7742" s="3" t="s">
        <v>65</v>
      </c>
      <c r="AB7742" s="12" t="s">
        <v>52</v>
      </c>
      <c r="AD7742" s="3" t="s">
        <v>47</v>
      </c>
      <c r="AE7742" s="3" t="s">
        <v>52</v>
      </c>
      <c r="AG7742" s="3" t="s">
        <v>52</v>
      </c>
      <c r="AJ7742" s="3" t="s">
        <v>47</v>
      </c>
      <c r="AK7742" s="3" t="s">
        <v>47</v>
      </c>
      <c r="AL7742" s="3" t="s">
        <v>52</v>
      </c>
      <c r="AP7742" s="3" t="s">
        <v>47</v>
      </c>
      <c r="AQ7742" s="3" t="s">
        <v>65</v>
      </c>
      <c r="AR7742" s="3" t="s">
        <v>47</v>
      </c>
      <c r="AS7742" s="3" t="s">
        <v>47</v>
      </c>
      <c r="AU7742" s="3">
        <v>2</v>
      </c>
      <c r="AV7742" s="3">
        <v>6</v>
      </c>
      <c r="AW7742" s="3">
        <v>5</v>
      </c>
      <c r="AX7742" s="3">
        <v>2</v>
      </c>
      <c r="AY7742" s="3">
        <v>33.33</v>
      </c>
      <c r="AZ7742" s="6" t="str">
        <f t="shared" si="844"/>
        <v>3563.3</v>
      </c>
      <c r="BA7742" s="11" t="s">
        <v>20335</v>
      </c>
      <c r="BC7742" s="12" t="s">
        <v>19110</v>
      </c>
      <c r="BI7742" s="12" t="s">
        <v>594</v>
      </c>
      <c r="BJ7742" s="12">
        <f t="shared" si="845"/>
        <v>1</v>
      </c>
      <c r="BK7742" s="12">
        <f t="shared" si="846"/>
        <v>0</v>
      </c>
      <c r="BR7742" s="3" t="s">
        <v>594</v>
      </c>
      <c r="BW7742" s="3" t="s">
        <v>19111</v>
      </c>
      <c r="CG7742" s="3" t="s">
        <v>20292</v>
      </c>
      <c r="CL7742" s="3" t="s">
        <v>20308</v>
      </c>
      <c r="CM7742" s="3" t="s">
        <v>19114</v>
      </c>
      <c r="CN7742" s="3" t="s">
        <v>19112</v>
      </c>
      <c r="CO7742" s="3" t="s">
        <v>19113</v>
      </c>
      <c r="CQ7742" s="3" t="str">
        <f>CONCATENATE(baseURL!$A$1,baseURL!$B$1,baseURL!$C$1,".",C7742,".",L7742,".pkl&amp;seq=",BC7742,"&amp;varMods=ReducedCys-C")</f>
        <v>http://proteomics.broadinstitute.org/millscripts/viewfeed.pl?side=xl&amp;cycle=1&amp;fixedMods=iaaC&amp;file=msdataSM/iPRG2012_nd/cpick_in/iPRG2012_nd.3563.3.3.pkl&amp;seq=NKPGVYTKVCNYVNWLQQTLAAN&amp;varMods=ReducedCys-C</v>
      </c>
    </row>
    <row r="7743" spans="1:104" x14ac:dyDescent="0.2">
      <c r="A7743" s="3">
        <v>371</v>
      </c>
      <c r="B7743" s="2" t="s">
        <v>9827</v>
      </c>
      <c r="C7743" s="2" t="s">
        <v>9828</v>
      </c>
      <c r="D7743" s="3">
        <v>10237</v>
      </c>
      <c r="E7743" s="3">
        <v>10228</v>
      </c>
      <c r="F7743" s="3">
        <v>47976</v>
      </c>
      <c r="G7743" s="3">
        <v>12511</v>
      </c>
      <c r="H7743" s="3">
        <v>37.9788</v>
      </c>
      <c r="I7743" s="30">
        <v>663.34477000000004</v>
      </c>
      <c r="J7743" s="30">
        <v>663.33372899999995</v>
      </c>
      <c r="K7743" s="30">
        <v>1.1039999999999999E-2</v>
      </c>
      <c r="L7743" s="3">
        <v>4</v>
      </c>
      <c r="M7743" s="3">
        <v>4</v>
      </c>
      <c r="N7743" s="10">
        <f t="shared" si="840"/>
        <v>1</v>
      </c>
      <c r="O7743" s="35">
        <v>4</v>
      </c>
      <c r="P7743" s="17" t="s">
        <v>9921</v>
      </c>
      <c r="Q7743" s="40">
        <v>2650.3075800000001</v>
      </c>
      <c r="R7743" s="37">
        <v>663.33235000000002</v>
      </c>
      <c r="S7743" s="18">
        <f t="shared" si="841"/>
        <v>18.723645846640949</v>
      </c>
      <c r="T7743" s="18">
        <f t="shared" si="842"/>
        <v>2.078897554037527</v>
      </c>
      <c r="U7743" s="18">
        <f t="shared" si="843"/>
        <v>1.5829169193448835</v>
      </c>
      <c r="V7743" s="30">
        <v>663.33339999999998</v>
      </c>
      <c r="Z7743" s="3" t="s">
        <v>52</v>
      </c>
      <c r="AA7743" s="3" t="s">
        <v>47</v>
      </c>
      <c r="AD7743" s="3" t="s">
        <v>52</v>
      </c>
      <c r="AF7743" s="3" t="s">
        <v>47</v>
      </c>
      <c r="AG7743" s="3" t="s">
        <v>47</v>
      </c>
      <c r="AK7743" s="3" t="s">
        <v>52</v>
      </c>
      <c r="AL7743" s="3" t="s">
        <v>52</v>
      </c>
      <c r="AO7743" s="3" t="s">
        <v>48</v>
      </c>
      <c r="AU7743" s="3">
        <v>0</v>
      </c>
      <c r="AV7743" s="3">
        <v>3</v>
      </c>
      <c r="AW7743" s="3">
        <v>3</v>
      </c>
      <c r="AX7743" s="3">
        <v>1</v>
      </c>
      <c r="AY7743" s="3">
        <v>33.33</v>
      </c>
      <c r="AZ7743" s="4" t="str">
        <f t="shared" si="844"/>
        <v>2284.11</v>
      </c>
      <c r="BA7743" s="11" t="s">
        <v>20317</v>
      </c>
      <c r="BC7743" s="12" t="s">
        <v>9829</v>
      </c>
      <c r="BJ7743" s="12">
        <f t="shared" si="845"/>
        <v>0</v>
      </c>
      <c r="BK7743" s="12">
        <f t="shared" si="846"/>
        <v>1</v>
      </c>
    </row>
    <row r="7744" spans="1:104" x14ac:dyDescent="0.2">
      <c r="A7744" s="3">
        <v>7771</v>
      </c>
      <c r="B7744" s="2" t="s">
        <v>5335</v>
      </c>
      <c r="C7744" s="2" t="s">
        <v>5336</v>
      </c>
      <c r="D7744" s="3">
        <v>5888</v>
      </c>
      <c r="E7744" s="3">
        <v>5885</v>
      </c>
      <c r="F7744" s="3">
        <v>37277</v>
      </c>
      <c r="G7744" s="3">
        <v>7659</v>
      </c>
      <c r="H7744" s="3">
        <v>25.705300000000001</v>
      </c>
      <c r="I7744" s="30">
        <v>435.77521000000002</v>
      </c>
      <c r="J7744" s="30">
        <v>435.77432290000002</v>
      </c>
      <c r="K7744" s="30">
        <v>8.8999999999999995E-4</v>
      </c>
      <c r="L7744" s="3">
        <v>2</v>
      </c>
      <c r="M7744" s="3">
        <v>2</v>
      </c>
      <c r="N7744" s="10">
        <f t="shared" si="840"/>
        <v>1</v>
      </c>
      <c r="O7744" s="35">
        <v>2</v>
      </c>
      <c r="P7744" s="17" t="s">
        <v>20191</v>
      </c>
      <c r="Q7744" s="37">
        <v>870.54073000000005</v>
      </c>
      <c r="R7744" s="37">
        <v>435.774</v>
      </c>
      <c r="S7744" s="18">
        <f t="shared" si="841"/>
        <v>2.7766686402001688</v>
      </c>
      <c r="T7744" s="18">
        <f t="shared" si="842"/>
        <v>0.74098041648806445</v>
      </c>
      <c r="U7744" s="18">
        <f t="shared" si="843"/>
        <v>0.68843024132127495</v>
      </c>
      <c r="V7744" s="30">
        <v>435.77429999999998</v>
      </c>
      <c r="X7744" s="3" t="s">
        <v>65</v>
      </c>
      <c r="Y7744" s="3" t="s">
        <v>47</v>
      </c>
      <c r="Z7744" s="3" t="s">
        <v>52</v>
      </c>
      <c r="AA7744" s="3" t="s">
        <v>47</v>
      </c>
      <c r="AD7744" s="3" t="s">
        <v>48</v>
      </c>
      <c r="AH7744" s="3" t="s">
        <v>47</v>
      </c>
      <c r="AI7744" s="3" t="s">
        <v>52</v>
      </c>
      <c r="AK7744" s="3" t="s">
        <v>52</v>
      </c>
      <c r="AL7744" s="3" t="s">
        <v>52</v>
      </c>
      <c r="AO7744" s="3" t="s">
        <v>48</v>
      </c>
      <c r="AU7744" s="3">
        <v>1</v>
      </c>
      <c r="AV7744" s="3">
        <v>3</v>
      </c>
      <c r="AW7744" s="3">
        <v>2</v>
      </c>
      <c r="AX7744" s="3">
        <v>2</v>
      </c>
      <c r="AY7744" s="3">
        <v>66.67</v>
      </c>
      <c r="AZ7744" s="6" t="str">
        <f t="shared" si="844"/>
        <v>1775.1</v>
      </c>
      <c r="BA7744" s="15" t="s">
        <v>20337</v>
      </c>
      <c r="BC7744" s="12" t="s">
        <v>4707</v>
      </c>
      <c r="BJ7744" s="12">
        <f t="shared" si="845"/>
        <v>0</v>
      </c>
      <c r="BK7744" s="12">
        <f t="shared" si="846"/>
        <v>0</v>
      </c>
      <c r="BT7744" s="3" t="s">
        <v>5337</v>
      </c>
      <c r="CD7744" s="3" t="s">
        <v>5034</v>
      </c>
      <c r="CQ7744" s="3" t="str">
        <f>CONCATENATE(baseURL!$A$1,baseURL!$B$1,baseURL!$C$1,".",C7744,".",L7744,".pkl&amp;seq=",BC7744)</f>
        <v>http://proteomics.broadinstitute.org/millscripts/viewfeed.pl?side=xl&amp;cycle=1&amp;fixedMods=iaaC&amp;file=msdataSM/iPRG2012_nd/cpick_in/iPRG2012_nd.1775.1.2.pkl&amp;seq=VATVSLPR</v>
      </c>
    </row>
    <row r="7745" spans="1:95" x14ac:dyDescent="0.2">
      <c r="A7745" s="3">
        <v>1118</v>
      </c>
      <c r="B7745" s="2" t="s">
        <v>5404</v>
      </c>
      <c r="C7745" s="2" t="s">
        <v>5405</v>
      </c>
      <c r="D7745" s="3">
        <v>5939</v>
      </c>
      <c r="E7745" s="3">
        <v>5936</v>
      </c>
      <c r="F7745" s="3">
        <v>37466</v>
      </c>
      <c r="G7745" s="3">
        <v>7719</v>
      </c>
      <c r="H7745" s="3">
        <v>25.919499999999999</v>
      </c>
      <c r="I7745" s="30">
        <v>435.22980000000001</v>
      </c>
      <c r="J7745" s="30">
        <v>435.77432290000002</v>
      </c>
      <c r="K7745" s="30">
        <v>-0.54452</v>
      </c>
      <c r="L7745" s="3">
        <v>0</v>
      </c>
      <c r="M7745" s="3">
        <v>2</v>
      </c>
      <c r="N7745" s="10">
        <f t="shared" si="840"/>
        <v>1</v>
      </c>
      <c r="O7745" s="35">
        <v>2</v>
      </c>
      <c r="P7745" s="17" t="s">
        <v>20191</v>
      </c>
      <c r="Q7745" s="37">
        <v>870.54073000000005</v>
      </c>
      <c r="R7745" s="37">
        <v>435.774</v>
      </c>
      <c r="S7745" s="18">
        <f t="shared" si="841"/>
        <v>-1248.8124578336235</v>
      </c>
      <c r="T7745" s="18">
        <f t="shared" si="842"/>
        <v>0.74098041648806445</v>
      </c>
      <c r="U7745" s="18">
        <f t="shared" si="843"/>
        <v>-0.91790698851532815</v>
      </c>
      <c r="V7745" s="30">
        <v>435.77359999999999</v>
      </c>
      <c r="X7745" s="3" t="s">
        <v>65</v>
      </c>
      <c r="Y7745" s="3" t="s">
        <v>47</v>
      </c>
      <c r="AA7745" s="3" t="s">
        <v>47</v>
      </c>
      <c r="AB7745" s="12" t="s">
        <v>48</v>
      </c>
      <c r="AC7745" s="3" t="s">
        <v>52</v>
      </c>
      <c r="AG7745" s="3" t="s">
        <v>52</v>
      </c>
      <c r="AI7745" s="3" t="s">
        <v>52</v>
      </c>
      <c r="AK7745" s="3" t="s">
        <v>52</v>
      </c>
      <c r="AL7745" s="3" t="s">
        <v>52</v>
      </c>
      <c r="AO7745" s="3" t="s">
        <v>47</v>
      </c>
      <c r="AU7745" s="3">
        <v>1</v>
      </c>
      <c r="AV7745" s="3">
        <v>3</v>
      </c>
      <c r="AW7745" s="3">
        <v>1</v>
      </c>
      <c r="AX7745" s="3">
        <v>3</v>
      </c>
      <c r="AY7745" s="3">
        <v>100</v>
      </c>
      <c r="AZ7745" s="6" t="str">
        <f t="shared" si="844"/>
        <v>1784.1</v>
      </c>
      <c r="BA7745" s="15" t="s">
        <v>20337</v>
      </c>
      <c r="BC7745" s="12" t="s">
        <v>4707</v>
      </c>
      <c r="BJ7745" s="12">
        <f t="shared" si="845"/>
        <v>0</v>
      </c>
      <c r="BK7745" s="12">
        <f t="shared" si="846"/>
        <v>0</v>
      </c>
      <c r="BT7745" s="3" t="s">
        <v>5337</v>
      </c>
      <c r="CQ7745" s="3" t="str">
        <f>CONCATENATE(baseURL!$A$1,baseURL!$B$1,baseURL!$C$1,".",C7745,".",L7745,".pkl&amp;seq=",BC7745)</f>
        <v>http://proteomics.broadinstitute.org/millscripts/viewfeed.pl?side=xl&amp;cycle=1&amp;fixedMods=iaaC&amp;file=msdataSM/iPRG2012_nd/cpick_in/iPRG2012_nd.1784.1.0.pkl&amp;seq=VATVSLPR</v>
      </c>
    </row>
    <row r="7746" spans="1:95" x14ac:dyDescent="0.2">
      <c r="A7746" s="3">
        <v>7772</v>
      </c>
      <c r="B7746" s="2" t="s">
        <v>5423</v>
      </c>
      <c r="C7746" s="2" t="s">
        <v>5424</v>
      </c>
      <c r="D7746" s="3">
        <v>5948</v>
      </c>
      <c r="E7746" s="3">
        <v>5945</v>
      </c>
      <c r="F7746" s="3">
        <v>37509</v>
      </c>
      <c r="G7746" s="3">
        <v>7730</v>
      </c>
      <c r="H7746" s="3">
        <v>25.9726</v>
      </c>
      <c r="I7746" s="30">
        <v>435.77461</v>
      </c>
      <c r="J7746" s="30">
        <v>435.77420319999999</v>
      </c>
      <c r="K7746" s="30">
        <v>4.0999999999999999E-4</v>
      </c>
      <c r="L7746" s="3">
        <v>2</v>
      </c>
      <c r="M7746" s="3">
        <v>2</v>
      </c>
      <c r="N7746" s="10">
        <f t="shared" ref="N7746:N7809" si="847">IF(AND(M7746&gt;0,L7746&gt;0), IF(M7746=L7746,1,-1), 1)</f>
        <v>1</v>
      </c>
      <c r="O7746" s="35">
        <v>2</v>
      </c>
      <c r="P7746" s="17" t="s">
        <v>20191</v>
      </c>
      <c r="Q7746" s="37">
        <v>870.54073000000005</v>
      </c>
      <c r="R7746" s="37">
        <v>435.774</v>
      </c>
      <c r="S7746" s="18">
        <f t="shared" ref="S7746:S7809" si="848">1000000*(I7746-R7746)/R7746</f>
        <v>1.3998081574271763</v>
      </c>
      <c r="T7746" s="18">
        <f t="shared" ref="T7746:T7809" si="849">1000000*(J7746-R7746)/R7746</f>
        <v>0.46629675012091454</v>
      </c>
      <c r="U7746" s="18">
        <f t="shared" ref="U7746:U7809" si="850">1000000*(V7746-R7746)/R7746</f>
        <v>-0.45895349425766407</v>
      </c>
      <c r="V7746" s="30">
        <v>435.77379999999999</v>
      </c>
      <c r="X7746" s="3" t="s">
        <v>65</v>
      </c>
      <c r="Y7746" s="3" t="s">
        <v>47</v>
      </c>
      <c r="Z7746" s="3" t="s">
        <v>52</v>
      </c>
      <c r="AA7746" s="3" t="s">
        <v>47</v>
      </c>
      <c r="AD7746" s="3" t="s">
        <v>48</v>
      </c>
      <c r="AH7746" s="3" t="s">
        <v>47</v>
      </c>
      <c r="AI7746" s="3" t="s">
        <v>52</v>
      </c>
      <c r="AL7746" s="3" t="s">
        <v>52</v>
      </c>
      <c r="AN7746" s="3" t="s">
        <v>52</v>
      </c>
      <c r="AO7746" s="3" t="s">
        <v>47</v>
      </c>
      <c r="AU7746" s="3">
        <v>1</v>
      </c>
      <c r="AV7746" s="3">
        <v>4</v>
      </c>
      <c r="AW7746" s="3">
        <v>2</v>
      </c>
      <c r="AX7746" s="3">
        <v>3</v>
      </c>
      <c r="AY7746" s="3">
        <v>75</v>
      </c>
      <c r="AZ7746" s="6" t="str">
        <f t="shared" ref="AZ7746:AZ7809" si="851">HYPERLINK(CQ7746,C7746)</f>
        <v>1786.2</v>
      </c>
      <c r="BA7746" s="15" t="s">
        <v>20337</v>
      </c>
      <c r="BC7746" s="12" t="s">
        <v>4707</v>
      </c>
      <c r="BJ7746" s="12">
        <f t="shared" ref="BJ7746:BJ7809" si="852">LEN(BC7746)-LEN(SUBSTITUTE(BC7746,"C",""))</f>
        <v>0</v>
      </c>
      <c r="BK7746" s="12">
        <f t="shared" ref="BK7746:BK7809" si="853">LEN(BC7746)-LEN(SUBSTITUTE(BC7746,"c",""))</f>
        <v>0</v>
      </c>
      <c r="BT7746" s="3" t="s">
        <v>5337</v>
      </c>
      <c r="CD7746" s="3" t="s">
        <v>5034</v>
      </c>
      <c r="CQ7746" s="3" t="str">
        <f>CONCATENATE(baseURL!$A$1,baseURL!$B$1,baseURL!$C$1,".",C7746,".",L7746,".pkl&amp;seq=",BC7746)</f>
        <v>http://proteomics.broadinstitute.org/millscripts/viewfeed.pl?side=xl&amp;cycle=1&amp;fixedMods=iaaC&amp;file=msdataSM/iPRG2012_nd/cpick_in/iPRG2012_nd.1786.2.2.pkl&amp;seq=VATVSLPR</v>
      </c>
    </row>
    <row r="7747" spans="1:95" x14ac:dyDescent="0.2">
      <c r="A7747" s="3">
        <v>1743</v>
      </c>
      <c r="B7747" s="2" t="s">
        <v>5591</v>
      </c>
      <c r="C7747" s="2" t="s">
        <v>5592</v>
      </c>
      <c r="D7747" s="3">
        <v>6097</v>
      </c>
      <c r="E7747" s="3">
        <v>6094</v>
      </c>
      <c r="F7747" s="3">
        <v>37970</v>
      </c>
      <c r="G7747" s="3">
        <v>7901</v>
      </c>
      <c r="H7747" s="3">
        <v>26.486899999999999</v>
      </c>
      <c r="I7747" s="30">
        <v>435.76548000000003</v>
      </c>
      <c r="J7747" s="30">
        <v>435.76384630000001</v>
      </c>
      <c r="K7747" s="30">
        <v>1.6299999999999999E-3</v>
      </c>
      <c r="L7747" s="3">
        <v>2</v>
      </c>
      <c r="M7747" s="3">
        <v>2</v>
      </c>
      <c r="N7747" s="10">
        <f t="shared" si="847"/>
        <v>1</v>
      </c>
      <c r="O7747" s="35">
        <v>2</v>
      </c>
      <c r="P7747" s="17" t="s">
        <v>20192</v>
      </c>
      <c r="Q7747" s="37">
        <v>870.50433999999996</v>
      </c>
      <c r="R7747" s="37">
        <v>435.75581</v>
      </c>
      <c r="S7747" s="18">
        <f t="shared" si="848"/>
        <v>22.1913277531016</v>
      </c>
      <c r="T7747" s="18">
        <f t="shared" si="849"/>
        <v>18.442209640336781</v>
      </c>
      <c r="U7747" s="18">
        <f t="shared" si="850"/>
        <v>-1.8588392430184917</v>
      </c>
      <c r="V7747" s="30">
        <v>435.755</v>
      </c>
      <c r="X7747" s="3" t="s">
        <v>47</v>
      </c>
      <c r="AA7747" s="3" t="s">
        <v>47</v>
      </c>
      <c r="AB7747" s="12" t="s">
        <v>48</v>
      </c>
      <c r="AD7747" s="3" t="s">
        <v>48</v>
      </c>
      <c r="AI7747" s="3" t="s">
        <v>48</v>
      </c>
      <c r="AJ7747" s="3" t="s">
        <v>47</v>
      </c>
      <c r="AM7747" s="3" t="s">
        <v>52</v>
      </c>
      <c r="AO7747" s="3" t="s">
        <v>48</v>
      </c>
      <c r="AU7747" s="3">
        <v>0</v>
      </c>
      <c r="AV7747" s="3">
        <v>3</v>
      </c>
      <c r="AW7747" s="3">
        <v>2</v>
      </c>
      <c r="AX7747" s="3">
        <v>2</v>
      </c>
      <c r="AY7747" s="3">
        <v>66.67</v>
      </c>
      <c r="AZ7747" s="6" t="str">
        <f t="shared" si="851"/>
        <v>1808.1</v>
      </c>
      <c r="BA7747" s="15" t="s">
        <v>20337</v>
      </c>
      <c r="BC7747" s="12" t="s">
        <v>4707</v>
      </c>
      <c r="BJ7747" s="12">
        <f t="shared" si="852"/>
        <v>0</v>
      </c>
      <c r="BK7747" s="12">
        <f t="shared" si="853"/>
        <v>0</v>
      </c>
      <c r="BT7747" s="3" t="s">
        <v>5593</v>
      </c>
      <c r="CQ7747" s="3" t="str">
        <f>CONCATENATE(baseURL!$A$1,baseURL!$B$1,baseURL!$C$1,".",C7747,".",L7747,".pkl&amp;seq=",BC7747)</f>
        <v>http://proteomics.broadinstitute.org/millscripts/viewfeed.pl?side=xl&amp;cycle=1&amp;fixedMods=iaaC&amp;file=msdataSM/iPRG2012_nd/cpick_in/iPRG2012_nd.1808.1.2.pkl&amp;seq=VATVSLPR</v>
      </c>
    </row>
    <row r="7748" spans="1:95" x14ac:dyDescent="0.2">
      <c r="A7748" s="3">
        <v>7821</v>
      </c>
      <c r="B7748" s="2" t="s">
        <v>5101</v>
      </c>
      <c r="C7748" s="2" t="s">
        <v>5102</v>
      </c>
      <c r="D7748" s="3">
        <v>5652</v>
      </c>
      <c r="E7748" s="3">
        <v>5649</v>
      </c>
      <c r="F7748" s="3">
        <v>36629</v>
      </c>
      <c r="G7748" s="3">
        <v>7392</v>
      </c>
      <c r="H7748" s="3">
        <v>24.9635</v>
      </c>
      <c r="I7748" s="30">
        <v>428.21971000000002</v>
      </c>
      <c r="J7748" s="30">
        <v>428.76675610000001</v>
      </c>
      <c r="K7748" s="30">
        <v>-0.54705000000000004</v>
      </c>
      <c r="L7748" s="3">
        <v>0</v>
      </c>
      <c r="M7748" s="3">
        <v>2</v>
      </c>
      <c r="N7748" s="26">
        <f t="shared" si="847"/>
        <v>1</v>
      </c>
      <c r="O7748" s="36">
        <v>2</v>
      </c>
      <c r="P7748" s="16" t="s">
        <v>20190</v>
      </c>
      <c r="Q7748" s="39">
        <v>856.52508</v>
      </c>
      <c r="R7748" s="39">
        <v>428.76618000000002</v>
      </c>
      <c r="S7748" s="27">
        <f t="shared" si="848"/>
        <v>-1274.5175004241223</v>
      </c>
      <c r="T7748" s="27">
        <f t="shared" si="849"/>
        <v>1.343622764251859</v>
      </c>
      <c r="U7748" s="27">
        <f t="shared" si="850"/>
        <v>1.4460095709260996</v>
      </c>
      <c r="V7748" s="30">
        <v>428.76679999999999</v>
      </c>
      <c r="X7748" s="3" t="s">
        <v>65</v>
      </c>
      <c r="Y7748" s="3" t="s">
        <v>47</v>
      </c>
      <c r="AB7748" s="12" t="s">
        <v>65</v>
      </c>
      <c r="AC7748" s="3" t="s">
        <v>65</v>
      </c>
      <c r="AD7748" s="3" t="s">
        <v>52</v>
      </c>
      <c r="AE7748" s="3" t="s">
        <v>65</v>
      </c>
      <c r="AH7748" s="3" t="s">
        <v>47</v>
      </c>
      <c r="AK7748" s="3" t="s">
        <v>65</v>
      </c>
      <c r="AL7748" s="3" t="s">
        <v>52</v>
      </c>
      <c r="AP7748" s="3" t="s">
        <v>47</v>
      </c>
      <c r="AU7748" s="3">
        <v>5</v>
      </c>
      <c r="AV7748" s="3">
        <v>3</v>
      </c>
      <c r="AW7748" s="3">
        <v>2</v>
      </c>
      <c r="AX7748" s="3">
        <v>2</v>
      </c>
      <c r="AY7748" s="3">
        <v>66.67</v>
      </c>
      <c r="AZ7748" s="6" t="str">
        <f t="shared" si="851"/>
        <v>1744.4</v>
      </c>
      <c r="BA7748" s="15" t="s">
        <v>20338</v>
      </c>
      <c r="BC7748" s="12" t="s">
        <v>4707</v>
      </c>
      <c r="BJ7748" s="25">
        <f t="shared" si="852"/>
        <v>0</v>
      </c>
      <c r="BK7748" s="12">
        <f t="shared" si="853"/>
        <v>0</v>
      </c>
      <c r="BT7748" s="3" t="s">
        <v>5103</v>
      </c>
      <c r="BX7748" s="3" t="s">
        <v>5031</v>
      </c>
      <c r="BY7748" s="3" t="s">
        <v>5032</v>
      </c>
      <c r="CA7748" s="3" t="s">
        <v>5104</v>
      </c>
      <c r="CD7748" s="3" t="s">
        <v>5034</v>
      </c>
      <c r="CG7748" s="3" t="s">
        <v>5035</v>
      </c>
      <c r="CQ7748" s="3" t="str">
        <f>CONCATENATE(baseURL!$A$1,baseURL!$B$1,baseURL!$C$1,".",C7748,".",L7748,".pkl&amp;seq=",BC7748)</f>
        <v>http://proteomics.broadinstitute.org/millscripts/viewfeed.pl?side=xl&amp;cycle=1&amp;fixedMods=iaaC&amp;file=msdataSM/iPRG2012_nd/cpick_in/iPRG2012_nd.1744.4.0.pkl&amp;seq=VATVSLPR</v>
      </c>
    </row>
    <row r="7749" spans="1:95" x14ac:dyDescent="0.2">
      <c r="A7749" s="3">
        <v>7819</v>
      </c>
      <c r="B7749" s="2" t="s">
        <v>5175</v>
      </c>
      <c r="C7749" s="2" t="s">
        <v>5176</v>
      </c>
      <c r="D7749" s="3">
        <v>5706</v>
      </c>
      <c r="E7749" s="3">
        <v>5703</v>
      </c>
      <c r="F7749" s="3">
        <v>36817</v>
      </c>
      <c r="G7749" s="3">
        <v>7455</v>
      </c>
      <c r="H7749" s="3">
        <v>25.172499999999999</v>
      </c>
      <c r="I7749" s="30">
        <v>428.76729</v>
      </c>
      <c r="J7749" s="30">
        <v>428.76683750000001</v>
      </c>
      <c r="K7749" s="30">
        <v>4.4999999999999999E-4</v>
      </c>
      <c r="L7749" s="3">
        <v>2</v>
      </c>
      <c r="M7749" s="3">
        <v>2</v>
      </c>
      <c r="N7749" s="10">
        <f t="shared" si="847"/>
        <v>1</v>
      </c>
      <c r="O7749" s="35">
        <v>2</v>
      </c>
      <c r="P7749" s="17" t="s">
        <v>20190</v>
      </c>
      <c r="Q7749" s="37">
        <v>856.52508</v>
      </c>
      <c r="R7749" s="37">
        <v>428.76618000000002</v>
      </c>
      <c r="S7749" s="18">
        <f t="shared" si="848"/>
        <v>2.5888235867456872</v>
      </c>
      <c r="T7749" s="18">
        <f t="shared" si="849"/>
        <v>1.5334698272807599</v>
      </c>
      <c r="U7749" s="18">
        <f t="shared" si="850"/>
        <v>4.6645470046980553E-2</v>
      </c>
      <c r="V7749" s="30">
        <v>428.76620000000003</v>
      </c>
      <c r="X7749" s="3" t="s">
        <v>47</v>
      </c>
      <c r="AB7749" s="12" t="s">
        <v>52</v>
      </c>
      <c r="AC7749" s="3" t="s">
        <v>65</v>
      </c>
      <c r="AE7749" s="3" t="s">
        <v>65</v>
      </c>
      <c r="AG7749" s="3" t="s">
        <v>52</v>
      </c>
      <c r="AH7749" s="3" t="s">
        <v>47</v>
      </c>
      <c r="AJ7749" s="3" t="s">
        <v>47</v>
      </c>
      <c r="AK7749" s="3" t="s">
        <v>65</v>
      </c>
      <c r="AP7749" s="3" t="s">
        <v>47</v>
      </c>
      <c r="AU7749" s="3">
        <v>3</v>
      </c>
      <c r="AV7749" s="3">
        <v>4</v>
      </c>
      <c r="AW7749" s="3">
        <v>2</v>
      </c>
      <c r="AX7749" s="3">
        <v>3</v>
      </c>
      <c r="AY7749" s="3">
        <v>75</v>
      </c>
      <c r="AZ7749" s="6" t="str">
        <f t="shared" si="851"/>
        <v>1753.3</v>
      </c>
      <c r="BA7749" s="15" t="s">
        <v>20338</v>
      </c>
      <c r="BC7749" s="12" t="s">
        <v>4707</v>
      </c>
      <c r="BJ7749" s="12">
        <f t="shared" si="852"/>
        <v>0</v>
      </c>
      <c r="BK7749" s="12">
        <f t="shared" si="853"/>
        <v>0</v>
      </c>
      <c r="BY7749" s="3" t="s">
        <v>5032</v>
      </c>
      <c r="CA7749" s="3" t="s">
        <v>5033</v>
      </c>
      <c r="CD7749" s="3" t="s">
        <v>5034</v>
      </c>
      <c r="CG7749" s="3" t="s">
        <v>5035</v>
      </c>
      <c r="CQ7749" s="3" t="str">
        <f>CONCATENATE(baseURL!$A$1,baseURL!$B$1,baseURL!$C$1,".",C7749,".",L7749,".pkl&amp;seq=",BC7749)</f>
        <v>http://proteomics.broadinstitute.org/millscripts/viewfeed.pl?side=xl&amp;cycle=1&amp;fixedMods=iaaC&amp;file=msdataSM/iPRG2012_nd/cpick_in/iPRG2012_nd.1753.3.2.pkl&amp;seq=VATVSLPR</v>
      </c>
    </row>
    <row r="7750" spans="1:95" x14ac:dyDescent="0.2">
      <c r="A7750" s="3">
        <v>1624</v>
      </c>
      <c r="B7750" s="2" t="s">
        <v>18587</v>
      </c>
      <c r="C7750" s="2" t="s">
        <v>18588</v>
      </c>
      <c r="D7750" s="3">
        <v>17166</v>
      </c>
      <c r="E7750" s="3">
        <v>17150</v>
      </c>
      <c r="F7750" s="3">
        <v>71151</v>
      </c>
      <c r="G7750" s="3">
        <v>20537</v>
      </c>
      <c r="H7750" s="3">
        <v>64.274900000000002</v>
      </c>
      <c r="I7750" s="30">
        <v>809.86986999999999</v>
      </c>
      <c r="J7750" s="30">
        <v>809.86569940000004</v>
      </c>
      <c r="K7750" s="30">
        <v>4.1700000000000001E-3</v>
      </c>
      <c r="L7750" s="3">
        <v>4</v>
      </c>
      <c r="M7750" s="3">
        <v>4</v>
      </c>
      <c r="N7750" s="10">
        <f t="shared" si="847"/>
        <v>1</v>
      </c>
      <c r="O7750" s="35">
        <v>4</v>
      </c>
      <c r="P7750" s="17" t="s">
        <v>20342</v>
      </c>
      <c r="Q7750" s="37">
        <v>3236.4420799999998</v>
      </c>
      <c r="R7750" s="37">
        <v>809.86598000000004</v>
      </c>
      <c r="S7750" s="18">
        <f t="shared" si="848"/>
        <v>4.8032638683696307</v>
      </c>
      <c r="T7750" s="18">
        <f t="shared" si="849"/>
        <v>-0.34647708006750882</v>
      </c>
      <c r="U7750" s="18">
        <f t="shared" si="850"/>
        <v>-0.34573621686007333</v>
      </c>
      <c r="V7750" s="30">
        <v>809.86569999999995</v>
      </c>
      <c r="X7750" s="3" t="s">
        <v>47</v>
      </c>
      <c r="Y7750" s="3" t="s">
        <v>47</v>
      </c>
      <c r="Z7750" s="3" t="s">
        <v>47</v>
      </c>
      <c r="AA7750" s="3" t="s">
        <v>47</v>
      </c>
      <c r="AB7750" s="12" t="s">
        <v>48</v>
      </c>
      <c r="AC7750" s="3" t="s">
        <v>47</v>
      </c>
      <c r="AD7750" s="3" t="s">
        <v>47</v>
      </c>
      <c r="AF7750" s="3" t="s">
        <v>47</v>
      </c>
      <c r="AG7750" s="3" t="s">
        <v>48</v>
      </c>
      <c r="AL7750" s="3" t="s">
        <v>48</v>
      </c>
      <c r="AM7750" s="3" t="s">
        <v>47</v>
      </c>
      <c r="AO7750" s="3" t="s">
        <v>48</v>
      </c>
      <c r="AP7750" s="3" t="s">
        <v>48</v>
      </c>
      <c r="AR7750" s="3" t="s">
        <v>48</v>
      </c>
      <c r="AU7750" s="3">
        <v>0</v>
      </c>
      <c r="AV7750" s="3">
        <v>8</v>
      </c>
      <c r="AW7750" s="3">
        <v>6</v>
      </c>
      <c r="AX7750" s="3">
        <v>3</v>
      </c>
      <c r="AY7750" s="3">
        <v>37.5</v>
      </c>
      <c r="AZ7750" s="6" t="str">
        <f t="shared" si="851"/>
        <v>3388.2</v>
      </c>
      <c r="BA7750" s="11" t="s">
        <v>20343</v>
      </c>
      <c r="BB7750" s="12" t="s">
        <v>79</v>
      </c>
      <c r="BC7750" s="12" t="s">
        <v>18589</v>
      </c>
      <c r="BF7750" s="12" t="s">
        <v>1468</v>
      </c>
      <c r="BJ7750" s="12">
        <f t="shared" si="852"/>
        <v>0</v>
      </c>
      <c r="BK7750" s="12">
        <f t="shared" si="853"/>
        <v>0</v>
      </c>
      <c r="BL7750" s="3" t="s">
        <v>10280</v>
      </c>
      <c r="BR7750" s="3" t="s">
        <v>10280</v>
      </c>
      <c r="CQ7750" s="3" t="str">
        <f>CONCATENATE(baseURL!$A$1,baseURL!$B$1,"+Acetyl",baseURL!$C$1,".",C7750,".",L7750,".pkl&amp;seq=",BC7750,"&amp;varMods=Potassiated-D")</f>
        <v>http://proteomics.broadinstitute.org/millscripts/viewfeed.pl?side=xl&amp;cycle=1&amp;fixedMods=iaaC+Acetyl&amp;file=msdataSM/iPRG2012_nd/cpick_in/iPRG2012_nd.3388.2.4.pkl&amp;seq=sLENLKSFDPFADTGDDETATSNYLHLR&amp;varMods=Potassiated-D</v>
      </c>
    </row>
    <row r="7751" spans="1:95" x14ac:dyDescent="0.2">
      <c r="A7751" s="3">
        <v>878</v>
      </c>
      <c r="B7751" s="2" t="s">
        <v>18936</v>
      </c>
      <c r="C7751" s="2" t="s">
        <v>18937</v>
      </c>
      <c r="D7751" s="3">
        <v>17345</v>
      </c>
      <c r="E7751" s="3">
        <v>17329</v>
      </c>
      <c r="F7751" s="3">
        <v>73439</v>
      </c>
      <c r="G7751" s="3">
        <v>20825</v>
      </c>
      <c r="H7751" s="3">
        <v>66.351900000000001</v>
      </c>
      <c r="I7751" s="30">
        <v>696.58563000000004</v>
      </c>
      <c r="J7751" s="30">
        <v>696.58546369999999</v>
      </c>
      <c r="K7751" s="30">
        <v>1.7000000000000001E-4</v>
      </c>
      <c r="L7751" s="3">
        <v>4</v>
      </c>
      <c r="M7751" s="3">
        <v>4</v>
      </c>
      <c r="N7751" s="10">
        <f t="shared" si="847"/>
        <v>1</v>
      </c>
      <c r="O7751" s="35">
        <v>4</v>
      </c>
      <c r="P7751" s="17" t="s">
        <v>18884</v>
      </c>
      <c r="Q7751" s="40">
        <v>2783.3210199999999</v>
      </c>
      <c r="R7751" s="40">
        <v>696.58570999999995</v>
      </c>
      <c r="S7751" s="18">
        <f t="shared" si="848"/>
        <v>-0.1148458815092636</v>
      </c>
      <c r="T7751" s="18">
        <f t="shared" si="849"/>
        <v>-0.35358175802652508</v>
      </c>
      <c r="U7751" s="18">
        <f t="shared" si="850"/>
        <v>-1.1628145515665398</v>
      </c>
      <c r="V7751" s="30">
        <v>696.58489999999995</v>
      </c>
      <c r="X7751" s="3" t="s">
        <v>47</v>
      </c>
      <c r="Y7751" s="3" t="s">
        <v>47</v>
      </c>
      <c r="AA7751" s="8" t="s">
        <v>47</v>
      </c>
      <c r="AC7751" s="3" t="s">
        <v>52</v>
      </c>
      <c r="AD7751" s="9" t="s">
        <v>47</v>
      </c>
      <c r="AE7751" s="8" t="s">
        <v>47</v>
      </c>
      <c r="AF7751" s="5" t="s">
        <v>47</v>
      </c>
      <c r="AL7751" s="3" t="s">
        <v>52</v>
      </c>
      <c r="AO7751" s="3" t="s">
        <v>47</v>
      </c>
      <c r="AU7751" s="3">
        <v>0</v>
      </c>
      <c r="AV7751" s="8">
        <v>7</v>
      </c>
      <c r="AW7751" s="3">
        <v>4</v>
      </c>
      <c r="AX7751" s="3">
        <v>4</v>
      </c>
      <c r="AY7751" s="3">
        <v>57.14</v>
      </c>
      <c r="AZ7751" s="6" t="str">
        <f t="shared" si="851"/>
        <v>3497.1</v>
      </c>
      <c r="BA7751" s="11" t="s">
        <v>20321</v>
      </c>
      <c r="BC7751" s="12" t="s">
        <v>18884</v>
      </c>
      <c r="BJ7751" s="12">
        <f t="shared" si="852"/>
        <v>0</v>
      </c>
      <c r="BK7751" s="12">
        <f t="shared" si="853"/>
        <v>0</v>
      </c>
      <c r="BL7751" s="3" t="s">
        <v>162</v>
      </c>
      <c r="BM7751" s="3" t="s">
        <v>10280</v>
      </c>
      <c r="BR7751" s="3" t="s">
        <v>10280</v>
      </c>
      <c r="BZ7751" s="3" t="s">
        <v>18938</v>
      </c>
      <c r="CA7751" s="3" t="s">
        <v>18939</v>
      </c>
      <c r="CB7751" s="3" t="s">
        <v>18940</v>
      </c>
      <c r="CQ7751" s="3" t="str">
        <f>CONCATENATE(baseURL!$A$1,baseURL!$B$1,baseURL!$C$1,".",C7751,".",L7751,".pkl&amp;seq=",BC7751,"&amp;varMods=Sodiated-D+Potassiated-E")</f>
        <v>http://proteomics.broadinstitute.org/millscripts/viewfeed.pl?side=xl&amp;cycle=1&amp;fixedMods=iaaC&amp;file=msdataSM/iPRG2012_nd/cpick_in/iPRG2012_nd.3497.1.4.pkl&amp;seq=SLVTLDVKPWDDeTNLEEMVANVK&amp;varMods=Sodiated-D+Potassiated-E</v>
      </c>
    </row>
    <row r="7752" spans="1:95" x14ac:dyDescent="0.2">
      <c r="A7752" s="3">
        <v>7534</v>
      </c>
      <c r="B7752" s="2" t="s">
        <v>516</v>
      </c>
      <c r="C7752" s="2" t="s">
        <v>517</v>
      </c>
      <c r="D7752" s="3">
        <v>439</v>
      </c>
      <c r="E7752" s="3">
        <v>439</v>
      </c>
      <c r="F7752" s="3">
        <v>21404</v>
      </c>
      <c r="G7752" s="3">
        <v>1457</v>
      </c>
      <c r="H7752" s="3">
        <v>7.4447999999999999</v>
      </c>
      <c r="I7752" s="30">
        <v>443.29775999999998</v>
      </c>
      <c r="J7752" s="30">
        <v>443.20506790000002</v>
      </c>
      <c r="K7752" s="30">
        <v>9.2689999999999995E-2</v>
      </c>
      <c r="L7752" s="3">
        <v>0</v>
      </c>
      <c r="M7752" s="3">
        <v>2</v>
      </c>
      <c r="N7752" s="10">
        <f t="shared" si="847"/>
        <v>1</v>
      </c>
      <c r="O7752" s="35">
        <v>2</v>
      </c>
      <c r="P7752" s="17" t="s">
        <v>471</v>
      </c>
      <c r="Q7752" s="40">
        <v>884.39959999999996</v>
      </c>
      <c r="R7752" s="40">
        <v>442.70344</v>
      </c>
      <c r="S7752" s="18">
        <f t="shared" si="848"/>
        <v>1342.478838655471</v>
      </c>
      <c r="T7752" s="18">
        <f t="shared" si="849"/>
        <v>1133.1014278994912</v>
      </c>
      <c r="U7752" s="18">
        <f t="shared" si="850"/>
        <v>1132.0445126878326</v>
      </c>
      <c r="V7752" s="30">
        <v>443.20460000000003</v>
      </c>
      <c r="W7752" s="3" t="s">
        <v>47</v>
      </c>
      <c r="X7752" s="3" t="s">
        <v>47</v>
      </c>
      <c r="Y7752" s="3" t="s">
        <v>47</v>
      </c>
      <c r="Z7752" s="3" t="s">
        <v>52</v>
      </c>
      <c r="AI7752" s="3" t="s">
        <v>52</v>
      </c>
      <c r="AK7752" s="3" t="s">
        <v>52</v>
      </c>
      <c r="AL7752" s="3" t="s">
        <v>52</v>
      </c>
      <c r="AU7752" s="3">
        <v>0</v>
      </c>
      <c r="AV7752" s="3">
        <v>3</v>
      </c>
      <c r="AW7752" s="3">
        <v>1</v>
      </c>
      <c r="AX7752" s="3">
        <v>3</v>
      </c>
      <c r="AY7752" s="3">
        <v>100</v>
      </c>
      <c r="AZ7752" s="6" t="str">
        <f t="shared" si="851"/>
        <v>1019.4</v>
      </c>
      <c r="BA7752" s="11" t="s">
        <v>20320</v>
      </c>
      <c r="BC7752" s="12" t="s">
        <v>471</v>
      </c>
      <c r="BG7752" s="12" t="s">
        <v>471</v>
      </c>
      <c r="BJ7752" s="12">
        <f t="shared" si="852"/>
        <v>0</v>
      </c>
      <c r="BK7752" s="12">
        <f t="shared" si="853"/>
        <v>0</v>
      </c>
      <c r="CQ7752" s="3" t="str">
        <f>CONCATENATE(baseURL!$A$1,baseURL!$B$1,baseURL!$C$1,".",C7752,".",L7752,".pkl&amp;seq=",BC7752)</f>
        <v>http://proteomics.broadinstitute.org/millscripts/viewfeed.pl?side=xl&amp;cycle=1&amp;fixedMods=iaaC&amp;file=msdataSM/iPRG2012_nd/cpick_in/iPRG2012_nd.1019.4.0.pkl&amp;seq=SVSDYEGK</v>
      </c>
    </row>
    <row r="7753" spans="1:95" x14ac:dyDescent="0.2">
      <c r="A7753" s="3">
        <v>7519</v>
      </c>
      <c r="B7753" s="2" t="s">
        <v>573</v>
      </c>
      <c r="C7753" s="2" t="s">
        <v>574</v>
      </c>
      <c r="D7753" s="3">
        <v>510</v>
      </c>
      <c r="E7753" s="3">
        <v>510</v>
      </c>
      <c r="F7753" s="3">
        <v>21590</v>
      </c>
      <c r="G7753" s="3">
        <v>1537</v>
      </c>
      <c r="H7753" s="3">
        <v>7.6642999999999999</v>
      </c>
      <c r="I7753" s="30">
        <v>407.87061999999997</v>
      </c>
      <c r="J7753" s="30">
        <v>407.7521448</v>
      </c>
      <c r="K7753" s="30">
        <v>0.11848</v>
      </c>
      <c r="L7753" s="3">
        <v>0</v>
      </c>
      <c r="M7753" s="3">
        <v>2</v>
      </c>
      <c r="N7753" s="10">
        <f t="shared" si="847"/>
        <v>1</v>
      </c>
      <c r="O7753" s="35">
        <v>2</v>
      </c>
      <c r="P7753" s="17" t="s">
        <v>575</v>
      </c>
      <c r="Q7753" s="40">
        <v>813.49410999999998</v>
      </c>
      <c r="R7753" s="40">
        <v>407.25069000000002</v>
      </c>
      <c r="S7753" s="18">
        <f t="shared" si="848"/>
        <v>1522.2319205891433</v>
      </c>
      <c r="T7753" s="18">
        <f t="shared" si="849"/>
        <v>1231.3172508068099</v>
      </c>
      <c r="U7753" s="18">
        <f t="shared" si="850"/>
        <v>1229.9794998505126</v>
      </c>
      <c r="V7753" s="30">
        <v>407.7516</v>
      </c>
      <c r="W7753" s="3" t="s">
        <v>47</v>
      </c>
      <c r="X7753" s="3" t="s">
        <v>47</v>
      </c>
      <c r="Y7753" s="3" t="s">
        <v>47</v>
      </c>
      <c r="Z7753" s="3" t="s">
        <v>52</v>
      </c>
      <c r="AA7753" s="3" t="s">
        <v>65</v>
      </c>
      <c r="AF7753" s="3" t="s">
        <v>52</v>
      </c>
      <c r="AG7753" s="3" t="s">
        <v>52</v>
      </c>
      <c r="AI7753" s="3" t="s">
        <v>52</v>
      </c>
      <c r="AK7753" s="3" t="s">
        <v>52</v>
      </c>
      <c r="AL7753" s="3" t="s">
        <v>52</v>
      </c>
      <c r="AM7753" s="3" t="s">
        <v>47</v>
      </c>
      <c r="AU7753" s="3">
        <v>1</v>
      </c>
      <c r="AV7753" s="3">
        <v>4</v>
      </c>
      <c r="AW7753" s="3">
        <v>1</v>
      </c>
      <c r="AX7753" s="3">
        <v>4</v>
      </c>
      <c r="AY7753" s="3">
        <v>100</v>
      </c>
      <c r="AZ7753" s="6" t="str">
        <f t="shared" si="851"/>
        <v>1028.1</v>
      </c>
      <c r="BA7753" s="11" t="s">
        <v>20320</v>
      </c>
      <c r="BC7753" s="12" t="s">
        <v>575</v>
      </c>
      <c r="BJ7753" s="12">
        <f t="shared" si="852"/>
        <v>0</v>
      </c>
      <c r="BK7753" s="12">
        <f t="shared" si="853"/>
        <v>0</v>
      </c>
      <c r="BW7753" s="3" t="s">
        <v>576</v>
      </c>
      <c r="CQ7753" s="3" t="str">
        <f>CONCATENATE(baseURL!$A$1,baseURL!$B$1,baseURL!$C$1,".",C7753,".",L7753,".pkl&amp;seq=",BC7753)</f>
        <v>http://proteomics.broadinstitute.org/millscripts/viewfeed.pl?side=xl&amp;cycle=1&amp;fixedMods=iaaC&amp;file=msdataSM/iPRG2012_nd/cpick_in/iPRG2012_nd.1028.1.0.pkl&amp;seq=VNVPKTR</v>
      </c>
    </row>
    <row r="7754" spans="1:95" x14ac:dyDescent="0.2">
      <c r="A7754" s="3">
        <v>7535</v>
      </c>
      <c r="B7754" s="2" t="s">
        <v>1021</v>
      </c>
      <c r="C7754" s="2" t="s">
        <v>1022</v>
      </c>
      <c r="D7754" s="3">
        <v>1078</v>
      </c>
      <c r="E7754" s="3">
        <v>1077</v>
      </c>
      <c r="F7754" s="3">
        <v>23292</v>
      </c>
      <c r="G7754" s="3">
        <v>2185</v>
      </c>
      <c r="H7754" s="3">
        <v>9.6384000000000007</v>
      </c>
      <c r="I7754" s="30">
        <v>407.18734999999998</v>
      </c>
      <c r="J7754" s="30">
        <v>406.71556270000002</v>
      </c>
      <c r="K7754" s="30">
        <v>0.47178999999999999</v>
      </c>
      <c r="L7754" s="3">
        <v>0</v>
      </c>
      <c r="M7754" s="3">
        <v>2</v>
      </c>
      <c r="N7754" s="10">
        <f t="shared" si="847"/>
        <v>1</v>
      </c>
      <c r="O7754" s="35">
        <v>2</v>
      </c>
      <c r="P7754" s="17" t="s">
        <v>982</v>
      </c>
      <c r="Q7754" s="40">
        <v>811.41961000000003</v>
      </c>
      <c r="R7754" s="40">
        <v>406.21343999999999</v>
      </c>
      <c r="S7754" s="18">
        <f t="shared" si="848"/>
        <v>2397.5326862646134</v>
      </c>
      <c r="T7754" s="18">
        <f t="shared" si="849"/>
        <v>1236.1055803570396</v>
      </c>
      <c r="U7754" s="18">
        <f t="shared" si="850"/>
        <v>1234.9665240027887</v>
      </c>
      <c r="V7754" s="30">
        <v>406.71510000000001</v>
      </c>
      <c r="W7754" s="3" t="s">
        <v>47</v>
      </c>
      <c r="X7754" s="3" t="s">
        <v>47</v>
      </c>
      <c r="Y7754" s="3" t="s">
        <v>47</v>
      </c>
      <c r="Z7754" s="3" t="s">
        <v>52</v>
      </c>
      <c r="AC7754" s="3" t="s">
        <v>52</v>
      </c>
      <c r="AK7754" s="3" t="s">
        <v>52</v>
      </c>
      <c r="AU7754" s="3">
        <v>0</v>
      </c>
      <c r="AV7754" s="3">
        <v>3</v>
      </c>
      <c r="AW7754" s="3">
        <v>1</v>
      </c>
      <c r="AX7754" s="3">
        <v>3</v>
      </c>
      <c r="AY7754" s="3">
        <v>100</v>
      </c>
      <c r="AZ7754" s="6" t="str">
        <f t="shared" si="851"/>
        <v>1109.2</v>
      </c>
      <c r="BA7754" s="11" t="s">
        <v>20320</v>
      </c>
      <c r="BC7754" s="12" t="s">
        <v>982</v>
      </c>
      <c r="BJ7754" s="12">
        <f t="shared" si="852"/>
        <v>0</v>
      </c>
      <c r="BK7754" s="12">
        <f t="shared" si="853"/>
        <v>0</v>
      </c>
      <c r="CQ7754" s="3" t="str">
        <f>CONCATENATE(baseURL!$A$1,baseURL!$B$1,baseURL!$C$1,".",C7754,".",L7754,".pkl&amp;seq=",BC7754)</f>
        <v>http://proteomics.broadinstitute.org/millscripts/viewfeed.pl?side=xl&amp;cycle=1&amp;fixedMods=iaaC&amp;file=msdataSM/iPRG2012_nd/cpick_in/iPRG2012_nd.1109.2.0.pkl&amp;seq=YVVDTSK</v>
      </c>
    </row>
    <row r="7755" spans="1:95" x14ac:dyDescent="0.2">
      <c r="A7755" s="3">
        <v>802</v>
      </c>
      <c r="B7755" s="2" t="s">
        <v>1045</v>
      </c>
      <c r="C7755" s="2" t="s">
        <v>1046</v>
      </c>
      <c r="D7755" s="3">
        <v>1106</v>
      </c>
      <c r="E7755" s="3">
        <v>1105</v>
      </c>
      <c r="F7755" s="3">
        <v>23381</v>
      </c>
      <c r="G7755" s="3">
        <v>2217</v>
      </c>
      <c r="H7755" s="3">
        <v>9.7370999999999999</v>
      </c>
      <c r="I7755" s="30">
        <v>472.28993000000003</v>
      </c>
      <c r="J7755" s="30">
        <v>471.74101159999998</v>
      </c>
      <c r="K7755" s="30">
        <v>0.54891999999999996</v>
      </c>
      <c r="L7755" s="3">
        <v>0</v>
      </c>
      <c r="M7755" s="3">
        <v>2</v>
      </c>
      <c r="N7755" s="26">
        <f t="shared" si="847"/>
        <v>1</v>
      </c>
      <c r="O7755" s="36">
        <v>2</v>
      </c>
      <c r="P7755" s="16" t="s">
        <v>1018</v>
      </c>
      <c r="Q7755" s="41">
        <v>941.46869000000004</v>
      </c>
      <c r="R7755" s="41">
        <v>471.23797999999999</v>
      </c>
      <c r="S7755" s="27">
        <f t="shared" si="848"/>
        <v>2232.3115806583196</v>
      </c>
      <c r="T7755" s="27">
        <f t="shared" si="849"/>
        <v>1067.4682885279869</v>
      </c>
      <c r="U7755" s="27">
        <f t="shared" si="850"/>
        <v>1066.5948444986948</v>
      </c>
      <c r="V7755" s="30">
        <v>471.74059999999997</v>
      </c>
      <c r="W7755" s="3" t="s">
        <v>47</v>
      </c>
      <c r="X7755" s="3" t="s">
        <v>47</v>
      </c>
      <c r="Y7755" s="3" t="s">
        <v>47</v>
      </c>
      <c r="AA7755" s="3" t="s">
        <v>47</v>
      </c>
      <c r="AE7755" s="3" t="s">
        <v>52</v>
      </c>
      <c r="AH7755" s="3" t="s">
        <v>52</v>
      </c>
      <c r="AK7755" s="3" t="s">
        <v>52</v>
      </c>
      <c r="AL7755" s="3" t="s">
        <v>52</v>
      </c>
      <c r="AO7755" s="3" t="s">
        <v>48</v>
      </c>
      <c r="AU7755" s="3">
        <v>0</v>
      </c>
      <c r="AV7755" s="3">
        <v>4</v>
      </c>
      <c r="AW7755" s="3">
        <v>2</v>
      </c>
      <c r="AX7755" s="3">
        <v>3</v>
      </c>
      <c r="AY7755" s="3">
        <v>75</v>
      </c>
      <c r="AZ7755" s="6" t="str">
        <f t="shared" si="851"/>
        <v>1113.7</v>
      </c>
      <c r="BA7755" s="11" t="s">
        <v>20320</v>
      </c>
      <c r="BC7755" s="12" t="s">
        <v>1018</v>
      </c>
      <c r="BJ7755" s="12">
        <f t="shared" si="852"/>
        <v>0</v>
      </c>
      <c r="BK7755" s="12">
        <f t="shared" si="853"/>
        <v>0</v>
      </c>
      <c r="BW7755" s="3" t="s">
        <v>1047</v>
      </c>
      <c r="CQ7755" s="3" t="str">
        <f>CONCATENATE(baseURL!$A$1,baseURL!$B$1,baseURL!$C$1,".",C7755,".",L7755,".pkl&amp;seq=",BC7755)</f>
        <v>http://proteomics.broadinstitute.org/millscripts/viewfeed.pl?side=xl&amp;cycle=1&amp;fixedMods=iaaC&amp;file=msdataSM/iPRG2012_nd/cpick_in/iPRG2012_nd.1113.7.0.pkl&amp;seq=SLYTNTSR</v>
      </c>
    </row>
    <row r="7756" spans="1:95" x14ac:dyDescent="0.2">
      <c r="A7756" s="3">
        <v>7734</v>
      </c>
      <c r="B7756" s="2" t="s">
        <v>1067</v>
      </c>
      <c r="C7756" s="2" t="s">
        <v>1068</v>
      </c>
      <c r="D7756" s="3">
        <v>1139</v>
      </c>
      <c r="E7756" s="3">
        <v>1138</v>
      </c>
      <c r="F7756" s="3">
        <v>23460</v>
      </c>
      <c r="G7756" s="3">
        <v>2254</v>
      </c>
      <c r="H7756" s="3">
        <v>9.8284000000000002</v>
      </c>
      <c r="I7756" s="30">
        <v>471.78946000000002</v>
      </c>
      <c r="J7756" s="30">
        <v>471.73893340000001</v>
      </c>
      <c r="K7756" s="30">
        <v>5.0529999999999999E-2</v>
      </c>
      <c r="L7756" s="3">
        <v>2</v>
      </c>
      <c r="M7756" s="3">
        <v>2</v>
      </c>
      <c r="N7756" s="10">
        <f t="shared" si="847"/>
        <v>1</v>
      </c>
      <c r="O7756" s="35">
        <v>2</v>
      </c>
      <c r="P7756" s="17" t="s">
        <v>1018</v>
      </c>
      <c r="Q7756" s="40">
        <v>941.46869000000004</v>
      </c>
      <c r="R7756" s="40">
        <v>471.23797999999999</v>
      </c>
      <c r="S7756" s="18">
        <f t="shared" si="848"/>
        <v>1170.2791867498167</v>
      </c>
      <c r="T7756" s="18">
        <f t="shared" si="849"/>
        <v>1063.05820256681</v>
      </c>
      <c r="U7756" s="18">
        <f t="shared" si="850"/>
        <v>1062.35070441484</v>
      </c>
      <c r="V7756" s="30">
        <v>471.73860000000002</v>
      </c>
      <c r="W7756" s="3" t="s">
        <v>47</v>
      </c>
      <c r="X7756" s="3" t="s">
        <v>47</v>
      </c>
      <c r="Y7756" s="3" t="s">
        <v>47</v>
      </c>
      <c r="AA7756" s="3" t="s">
        <v>47</v>
      </c>
      <c r="AB7756" s="12" t="s">
        <v>48</v>
      </c>
      <c r="AC7756" s="3" t="s">
        <v>48</v>
      </c>
      <c r="AD7756" s="3" t="s">
        <v>47</v>
      </c>
      <c r="AE7756" s="3" t="s">
        <v>65</v>
      </c>
      <c r="AH7756" s="3" t="s">
        <v>52</v>
      </c>
      <c r="AJ7756" s="3" t="s">
        <v>48</v>
      </c>
      <c r="AK7756" s="3" t="s">
        <v>52</v>
      </c>
      <c r="AO7756" s="3" t="s">
        <v>48</v>
      </c>
      <c r="AU7756" s="3">
        <v>1</v>
      </c>
      <c r="AV7756" s="3">
        <v>5</v>
      </c>
      <c r="AW7756" s="3">
        <v>2</v>
      </c>
      <c r="AX7756" s="3">
        <v>4</v>
      </c>
      <c r="AY7756" s="3">
        <v>80</v>
      </c>
      <c r="AZ7756" s="6" t="str">
        <f t="shared" si="851"/>
        <v>1117.2</v>
      </c>
      <c r="BA7756" s="11" t="s">
        <v>20320</v>
      </c>
      <c r="BC7756" s="12" t="s">
        <v>1018</v>
      </c>
      <c r="BJ7756" s="12">
        <f t="shared" si="852"/>
        <v>0</v>
      </c>
      <c r="BK7756" s="12">
        <f t="shared" si="853"/>
        <v>0</v>
      </c>
      <c r="BW7756" s="3" t="s">
        <v>1047</v>
      </c>
      <c r="CA7756" s="3" t="s">
        <v>1069</v>
      </c>
      <c r="CQ7756" s="3" t="str">
        <f>CONCATENATE(baseURL!$A$1,baseURL!$B$1,baseURL!$C$1,".",C7756,".",L7756,".pkl&amp;seq=",BC7756)</f>
        <v>http://proteomics.broadinstitute.org/millscripts/viewfeed.pl?side=xl&amp;cycle=1&amp;fixedMods=iaaC&amp;file=msdataSM/iPRG2012_nd/cpick_in/iPRG2012_nd.1117.2.2.pkl&amp;seq=SLYTNTSR</v>
      </c>
    </row>
    <row r="7757" spans="1:95" x14ac:dyDescent="0.2">
      <c r="A7757" s="3">
        <v>1926</v>
      </c>
      <c r="B7757" s="2" t="s">
        <v>1419</v>
      </c>
      <c r="C7757" s="2" t="s">
        <v>1420</v>
      </c>
      <c r="D7757" s="3">
        <v>1635</v>
      </c>
      <c r="E7757" s="3">
        <v>1634</v>
      </c>
      <c r="F7757" s="3">
        <v>24887</v>
      </c>
      <c r="G7757" s="3">
        <v>2818</v>
      </c>
      <c r="H7757" s="3">
        <v>11.483700000000001</v>
      </c>
      <c r="I7757" s="30">
        <v>419.21091999999999</v>
      </c>
      <c r="J7757" s="30">
        <v>418.90529789999999</v>
      </c>
      <c r="K7757" s="30">
        <v>0.30562</v>
      </c>
      <c r="L7757" s="3">
        <v>0</v>
      </c>
      <c r="M7757" s="3">
        <v>3</v>
      </c>
      <c r="N7757" s="10">
        <f t="shared" si="847"/>
        <v>1</v>
      </c>
      <c r="O7757" s="35">
        <v>3</v>
      </c>
      <c r="P7757" s="17" t="s">
        <v>1356</v>
      </c>
      <c r="Q7757" s="40">
        <v>1253.69606</v>
      </c>
      <c r="R7757" s="40">
        <v>418.5702</v>
      </c>
      <c r="S7757" s="18">
        <f t="shared" si="848"/>
        <v>1530.7348683685259</v>
      </c>
      <c r="T7757" s="18">
        <f t="shared" si="849"/>
        <v>800.5775375313242</v>
      </c>
      <c r="U7757" s="18">
        <f t="shared" si="850"/>
        <v>799.38801185565319</v>
      </c>
      <c r="V7757" s="30">
        <v>418.90480000000002</v>
      </c>
      <c r="W7757" s="3" t="s">
        <v>47</v>
      </c>
      <c r="X7757" s="3" t="s">
        <v>47</v>
      </c>
      <c r="Y7757" s="3" t="s">
        <v>47</v>
      </c>
      <c r="Z7757" s="3" t="s">
        <v>47</v>
      </c>
      <c r="AA7757" s="3" t="s">
        <v>47</v>
      </c>
      <c r="AB7757" s="12" t="s">
        <v>47</v>
      </c>
      <c r="AC7757" s="3" t="s">
        <v>47</v>
      </c>
      <c r="AD7757" s="3" t="s">
        <v>47</v>
      </c>
      <c r="AE7757" s="3" t="s">
        <v>47</v>
      </c>
      <c r="AK7757" s="3" t="s">
        <v>47</v>
      </c>
      <c r="AO7757" s="3" t="s">
        <v>47</v>
      </c>
      <c r="AU7757" s="3">
        <v>0</v>
      </c>
      <c r="AV7757" s="3">
        <v>11</v>
      </c>
      <c r="AW7757" s="3">
        <v>2</v>
      </c>
      <c r="AX7757" s="3">
        <v>7</v>
      </c>
      <c r="AY7757" s="3">
        <v>63.64</v>
      </c>
      <c r="AZ7757" s="6" t="str">
        <f t="shared" si="851"/>
        <v>1185.1</v>
      </c>
      <c r="BA7757" s="11" t="s">
        <v>20320</v>
      </c>
      <c r="BC7757" s="12" t="s">
        <v>1356</v>
      </c>
      <c r="BJ7757" s="12">
        <f t="shared" si="852"/>
        <v>0</v>
      </c>
      <c r="BK7757" s="12">
        <f t="shared" si="853"/>
        <v>0</v>
      </c>
      <c r="BO7757" s="3" t="s">
        <v>54</v>
      </c>
      <c r="BP7757" s="3" t="s">
        <v>54</v>
      </c>
      <c r="BR7757" s="3" t="s">
        <v>54</v>
      </c>
      <c r="BV7757" s="3" t="s">
        <v>1421</v>
      </c>
      <c r="BW7757" s="3" t="s">
        <v>1421</v>
      </c>
      <c r="CA7757" s="3" t="s">
        <v>1421</v>
      </c>
      <c r="CK7757" s="3" t="s">
        <v>1421</v>
      </c>
      <c r="CQ7757" s="3" t="str">
        <f>CONCATENATE(baseURL!$A$1,baseURL!$B$1,baseURL!$C$1,".",C7757,".",L7757,".pkl&amp;seq=",BC7757,"&amp;varMods=Deamidated-Q+Deamidated-N")</f>
        <v>http://proteomics.broadinstitute.org/millscripts/viewfeed.pl?side=xl&amp;cycle=1&amp;fixedMods=iaaC&amp;file=msdataSM/iPRG2012_nd/cpick_in/iPRG2012_nd.1185.1.0.pkl&amp;seq=TKTPGPGGQAALR&amp;varMods=Deamidated-Q+Deamidated-N</v>
      </c>
    </row>
    <row r="7758" spans="1:95" x14ac:dyDescent="0.2">
      <c r="A7758" s="3">
        <v>7382</v>
      </c>
      <c r="B7758" s="2" t="s">
        <v>2380</v>
      </c>
      <c r="C7758" s="2" t="s">
        <v>2381</v>
      </c>
      <c r="D7758" s="3">
        <v>2877</v>
      </c>
      <c r="E7758" s="3">
        <v>2875</v>
      </c>
      <c r="F7758" s="3">
        <v>28315</v>
      </c>
      <c r="G7758" s="3">
        <v>4222</v>
      </c>
      <c r="H7758" s="3">
        <v>15.4102</v>
      </c>
      <c r="I7758" s="30">
        <v>465.19673</v>
      </c>
      <c r="J7758" s="30">
        <v>464.92730749999998</v>
      </c>
      <c r="K7758" s="30">
        <v>0.26941999999999999</v>
      </c>
      <c r="L7758" s="3">
        <v>2</v>
      </c>
      <c r="M7758" s="3">
        <v>3</v>
      </c>
      <c r="N7758" s="10">
        <f t="shared" si="847"/>
        <v>-1</v>
      </c>
      <c r="O7758" s="35">
        <v>3</v>
      </c>
      <c r="P7758" s="17" t="s">
        <v>2382</v>
      </c>
      <c r="Q7758" s="40">
        <v>1391.76414</v>
      </c>
      <c r="R7758" s="40">
        <v>464.59289999999999</v>
      </c>
      <c r="S7758" s="18">
        <f t="shared" si="848"/>
        <v>1299.6970035487334</v>
      </c>
      <c r="T7758" s="18">
        <f t="shared" si="849"/>
        <v>719.78607507776712</v>
      </c>
      <c r="U7758" s="18">
        <f t="shared" si="850"/>
        <v>718.69372088989803</v>
      </c>
      <c r="V7758" s="30">
        <v>464.92680000000001</v>
      </c>
      <c r="W7758" s="3" t="s">
        <v>47</v>
      </c>
      <c r="X7758" s="3" t="s">
        <v>47</v>
      </c>
      <c r="Y7758" s="3" t="s">
        <v>47</v>
      </c>
      <c r="Z7758" s="3" t="s">
        <v>47</v>
      </c>
      <c r="AA7758" s="3" t="s">
        <v>47</v>
      </c>
      <c r="AB7758" s="12" t="s">
        <v>52</v>
      </c>
      <c r="AC7758" s="3" t="s">
        <v>47</v>
      </c>
      <c r="AF7758" s="3" t="s">
        <v>52</v>
      </c>
      <c r="AG7758" s="3" t="s">
        <v>65</v>
      </c>
      <c r="AO7758" s="3" t="s">
        <v>48</v>
      </c>
      <c r="AU7758" s="3">
        <v>1</v>
      </c>
      <c r="AV7758" s="3">
        <v>6</v>
      </c>
      <c r="AW7758" s="3">
        <v>2</v>
      </c>
      <c r="AX7758" s="3">
        <v>4</v>
      </c>
      <c r="AY7758" s="3">
        <v>66.67</v>
      </c>
      <c r="AZ7758" s="6" t="str">
        <f t="shared" si="851"/>
        <v>1348.6</v>
      </c>
      <c r="BA7758" s="11" t="s">
        <v>20320</v>
      </c>
      <c r="BC7758" s="12" t="s">
        <v>2382</v>
      </c>
      <c r="BJ7758" s="12">
        <f t="shared" si="852"/>
        <v>0</v>
      </c>
      <c r="BK7758" s="12">
        <f t="shared" si="853"/>
        <v>0</v>
      </c>
      <c r="BP7758" s="3" t="s">
        <v>54</v>
      </c>
      <c r="BR7758" s="3" t="s">
        <v>54</v>
      </c>
      <c r="BV7758" s="3" t="s">
        <v>2383</v>
      </c>
      <c r="BW7758" s="3" t="s">
        <v>2383</v>
      </c>
      <c r="CC7758" s="3" t="s">
        <v>2384</v>
      </c>
      <c r="CQ7758" s="3" t="str">
        <f>CONCATENATE(baseURL!$A$1,baseURL!$B$1,baseURL!$C$1,".",C7758,".",L7758,".pkl&amp;seq=",BC7758,"&amp;varMods=Deamidated-N")</f>
        <v>http://proteomics.broadinstitute.org/millscripts/viewfeed.pl?side=xl&amp;cycle=1&amp;fixedMods=iaaC&amp;file=msdataSM/iPRG2012_nd/cpick_in/iPRG2012_nd.1348.6.2.pkl&amp;seq=LAAPENEKPAPVR&amp;varMods=Deamidated-N</v>
      </c>
    </row>
    <row r="7759" spans="1:95" x14ac:dyDescent="0.2">
      <c r="A7759" s="3">
        <v>7537</v>
      </c>
      <c r="B7759" s="2" t="s">
        <v>2470</v>
      </c>
      <c r="C7759" s="2" t="s">
        <v>2471</v>
      </c>
      <c r="D7759" s="3">
        <v>2986</v>
      </c>
      <c r="E7759" s="3">
        <v>2984</v>
      </c>
      <c r="F7759" s="3">
        <v>28669</v>
      </c>
      <c r="G7759" s="3">
        <v>4348</v>
      </c>
      <c r="H7759" s="3">
        <v>15.8339</v>
      </c>
      <c r="I7759" s="30">
        <v>430.98241000000002</v>
      </c>
      <c r="J7759" s="30">
        <v>430.73097560000002</v>
      </c>
      <c r="K7759" s="30">
        <v>0.25142999999999999</v>
      </c>
      <c r="L7759" s="3">
        <v>6</v>
      </c>
      <c r="M7759" s="3">
        <v>2</v>
      </c>
      <c r="N7759" s="10">
        <f t="shared" si="847"/>
        <v>-1</v>
      </c>
      <c r="O7759" s="35">
        <v>2</v>
      </c>
      <c r="P7759" s="17" t="s">
        <v>2401</v>
      </c>
      <c r="Q7759" s="40">
        <v>859.45196999999996</v>
      </c>
      <c r="R7759" s="40">
        <v>430.22962000000001</v>
      </c>
      <c r="S7759" s="18">
        <f t="shared" si="848"/>
        <v>1749.7400574140026</v>
      </c>
      <c r="T7759" s="18">
        <f t="shared" si="849"/>
        <v>1165.3209744136418</v>
      </c>
      <c r="U7759" s="18">
        <f t="shared" si="850"/>
        <v>1164.4479522352972</v>
      </c>
      <c r="V7759" s="30">
        <v>430.73059999999998</v>
      </c>
      <c r="W7759" s="3" t="s">
        <v>47</v>
      </c>
      <c r="X7759" s="3" t="s">
        <v>47</v>
      </c>
      <c r="Y7759" s="3" t="s">
        <v>47</v>
      </c>
      <c r="Z7759" s="3" t="s">
        <v>52</v>
      </c>
      <c r="AB7759" s="12" t="s">
        <v>52</v>
      </c>
      <c r="AC7759" s="3" t="s">
        <v>52</v>
      </c>
      <c r="AF7759" s="3" t="s">
        <v>52</v>
      </c>
      <c r="AL7759" s="3" t="s">
        <v>52</v>
      </c>
      <c r="AP7759" s="3" t="s">
        <v>52</v>
      </c>
      <c r="AU7759" s="3">
        <v>0</v>
      </c>
      <c r="AV7759" s="3">
        <v>3</v>
      </c>
      <c r="AW7759" s="3">
        <v>1</v>
      </c>
      <c r="AX7759" s="3">
        <v>3</v>
      </c>
      <c r="AY7759" s="3">
        <v>100</v>
      </c>
      <c r="AZ7759" s="6" t="str">
        <f t="shared" si="851"/>
        <v>1365.3</v>
      </c>
      <c r="BA7759" s="11" t="s">
        <v>20320</v>
      </c>
      <c r="BC7759" s="12" t="s">
        <v>2401</v>
      </c>
      <c r="BJ7759" s="12">
        <f t="shared" si="852"/>
        <v>0</v>
      </c>
      <c r="BK7759" s="12">
        <f t="shared" si="853"/>
        <v>0</v>
      </c>
      <c r="CQ7759" s="3" t="str">
        <f>CONCATENATE(baseURL!$A$1,baseURL!$B$1,baseURL!$C$1,".",C7759,".",L7759,".pkl&amp;seq=",BC7759)</f>
        <v>http://proteomics.broadinstitute.org/millscripts/viewfeed.pl?side=xl&amp;cycle=1&amp;fixedMods=iaaC&amp;file=msdataSM/iPRG2012_nd/cpick_in/iPRG2012_nd.1365.3.6.pkl&amp;seq=AEELLER</v>
      </c>
    </row>
    <row r="7760" spans="1:95" x14ac:dyDescent="0.2">
      <c r="A7760" s="3">
        <v>336</v>
      </c>
      <c r="B7760" s="2" t="s">
        <v>2673</v>
      </c>
      <c r="C7760" s="2" t="s">
        <v>2674</v>
      </c>
      <c r="D7760" s="3">
        <v>3236</v>
      </c>
      <c r="E7760" s="3">
        <v>3234</v>
      </c>
      <c r="F7760" s="3">
        <v>29363</v>
      </c>
      <c r="G7760" s="3">
        <v>4631</v>
      </c>
      <c r="H7760" s="3">
        <v>16.6373</v>
      </c>
      <c r="I7760" s="30">
        <v>456.19049999999999</v>
      </c>
      <c r="J7760" s="30">
        <v>455.89613839999998</v>
      </c>
      <c r="K7760" s="30">
        <v>0.29436000000000001</v>
      </c>
      <c r="L7760" s="3">
        <v>0</v>
      </c>
      <c r="M7760" s="3">
        <v>3</v>
      </c>
      <c r="N7760" s="10">
        <f t="shared" si="847"/>
        <v>1</v>
      </c>
      <c r="O7760" s="35">
        <v>3</v>
      </c>
      <c r="P7760" s="17" t="s">
        <v>2627</v>
      </c>
      <c r="Q7760" s="40">
        <v>1364.6692399999999</v>
      </c>
      <c r="R7760" s="40">
        <v>455.56126</v>
      </c>
      <c r="S7760" s="18">
        <f t="shared" si="848"/>
        <v>1381.2412407498864</v>
      </c>
      <c r="T7760" s="18">
        <f t="shared" si="849"/>
        <v>735.08972207158172</v>
      </c>
      <c r="U7760" s="18">
        <f t="shared" si="850"/>
        <v>734.34690210489816</v>
      </c>
      <c r="V7760" s="30">
        <v>455.89580000000001</v>
      </c>
      <c r="W7760" s="3" t="s">
        <v>47</v>
      </c>
      <c r="Y7760" s="3" t="s">
        <v>47</v>
      </c>
      <c r="AB7760" s="12" t="s">
        <v>47</v>
      </c>
      <c r="AC7760" s="3" t="s">
        <v>47</v>
      </c>
      <c r="AD7760" s="3" t="s">
        <v>47</v>
      </c>
      <c r="AG7760" s="3" t="s">
        <v>52</v>
      </c>
      <c r="AU7760" s="3">
        <v>0</v>
      </c>
      <c r="AV7760" s="3">
        <v>5</v>
      </c>
      <c r="AW7760" s="3">
        <v>1</v>
      </c>
      <c r="AX7760" s="3">
        <v>5</v>
      </c>
      <c r="AY7760" s="3">
        <v>100</v>
      </c>
      <c r="AZ7760" s="6" t="str">
        <f t="shared" si="851"/>
        <v>1398.4</v>
      </c>
      <c r="BA7760" s="11" t="s">
        <v>20320</v>
      </c>
      <c r="BC7760" s="12" t="s">
        <v>2627</v>
      </c>
      <c r="BJ7760" s="12">
        <f t="shared" si="852"/>
        <v>0</v>
      </c>
      <c r="BK7760" s="12">
        <f t="shared" si="853"/>
        <v>0</v>
      </c>
      <c r="CQ7760" s="3" t="str">
        <f>CONCATENATE(baseURL!$A$1,baseURL!$B$1,baseURL!$C$1,".",C7760,".",L7760,".pkl&amp;seq=",BC7760)</f>
        <v>http://proteomics.broadinstitute.org/millscripts/viewfeed.pl?side=xl&amp;cycle=1&amp;fixedMods=iaaC&amp;file=msdataSM/iPRG2012_nd/cpick_in/iPRG2012_nd.1398.4.0.pkl&amp;seq=EAGEVKDDGAFVK</v>
      </c>
    </row>
    <row r="7761" spans="1:101" x14ac:dyDescent="0.2">
      <c r="A7761" s="3">
        <v>7632</v>
      </c>
      <c r="B7761" s="2" t="s">
        <v>2900</v>
      </c>
      <c r="C7761" s="2" t="s">
        <v>2901</v>
      </c>
      <c r="D7761" s="3">
        <v>3515</v>
      </c>
      <c r="E7761" s="3">
        <v>3513</v>
      </c>
      <c r="F7761" s="3">
        <v>30118</v>
      </c>
      <c r="G7761" s="3">
        <v>4946</v>
      </c>
      <c r="H7761" s="3">
        <v>17.498799999999999</v>
      </c>
      <c r="I7761" s="30">
        <v>481.25974000000002</v>
      </c>
      <c r="J7761" s="30">
        <v>481.20830050000001</v>
      </c>
      <c r="K7761" s="30">
        <v>5.144E-2</v>
      </c>
      <c r="L7761" s="3">
        <v>0</v>
      </c>
      <c r="M7761" s="3">
        <v>2</v>
      </c>
      <c r="N7761" s="26">
        <f t="shared" si="847"/>
        <v>1</v>
      </c>
      <c r="O7761" s="36">
        <v>2</v>
      </c>
      <c r="P7761" s="16" t="s">
        <v>2688</v>
      </c>
      <c r="Q7761" s="41">
        <v>960.40741000000003</v>
      </c>
      <c r="R7761" s="41">
        <v>480.70733999999999</v>
      </c>
      <c r="S7761" s="27">
        <f t="shared" si="848"/>
        <v>1149.1399320011096</v>
      </c>
      <c r="T7761" s="27">
        <f t="shared" si="849"/>
        <v>1042.1319965699281</v>
      </c>
      <c r="U7761" s="27">
        <f t="shared" si="850"/>
        <v>1041.7149028762778</v>
      </c>
      <c r="V7761" s="30">
        <v>481.2081</v>
      </c>
      <c r="W7761" s="3" t="s">
        <v>47</v>
      </c>
      <c r="X7761" s="3" t="s">
        <v>47</v>
      </c>
      <c r="AC7761" s="3" t="s">
        <v>52</v>
      </c>
      <c r="AD7761" s="3" t="s">
        <v>47</v>
      </c>
      <c r="AH7761" s="3" t="s">
        <v>52</v>
      </c>
      <c r="AK7761" s="3" t="s">
        <v>52</v>
      </c>
      <c r="AU7761" s="3">
        <v>0</v>
      </c>
      <c r="AV7761" s="3">
        <v>3</v>
      </c>
      <c r="AW7761" s="3">
        <v>1</v>
      </c>
      <c r="AX7761" s="3">
        <v>3</v>
      </c>
      <c r="AY7761" s="3">
        <v>100</v>
      </c>
      <c r="AZ7761" s="6" t="str">
        <f t="shared" si="851"/>
        <v>1434.3</v>
      </c>
      <c r="BA7761" s="11" t="s">
        <v>20320</v>
      </c>
      <c r="BC7761" s="12" t="s">
        <v>2688</v>
      </c>
      <c r="BF7761" s="12" t="s">
        <v>1468</v>
      </c>
      <c r="BG7761" s="12" t="s">
        <v>2126</v>
      </c>
      <c r="BH7761" s="12" t="s">
        <v>2688</v>
      </c>
      <c r="BJ7761" s="12">
        <f t="shared" si="852"/>
        <v>0</v>
      </c>
      <c r="BK7761" s="12">
        <f t="shared" si="853"/>
        <v>0</v>
      </c>
      <c r="CQ7761" s="3" t="str">
        <f>CONCATENATE(baseURL!$A$1,baseURL!$B$1,baseURL!$C$1,".",C7761,".",L7761,".pkl&amp;seq=",BC7761)</f>
        <v>http://proteomics.broadinstitute.org/millscripts/viewfeed.pl?side=xl&amp;cycle=1&amp;fixedMods=iaaC&amp;file=msdataSM/iPRG2012_nd/cpick_in/iPRG2012_nd.1434.3.0.pkl&amp;seq=AEFAEVsK</v>
      </c>
    </row>
    <row r="7762" spans="1:101" x14ac:dyDescent="0.2">
      <c r="A7762" s="3">
        <v>3221</v>
      </c>
      <c r="B7762" s="2" t="s">
        <v>3209</v>
      </c>
      <c r="C7762" s="2" t="s">
        <v>3210</v>
      </c>
      <c r="D7762" s="3">
        <v>3892</v>
      </c>
      <c r="E7762" s="3">
        <v>3889</v>
      </c>
      <c r="F7762" s="3">
        <v>31231</v>
      </c>
      <c r="G7762" s="3">
        <v>5375</v>
      </c>
      <c r="H7762" s="3">
        <v>18.7697</v>
      </c>
      <c r="I7762" s="30">
        <v>457.27663000000001</v>
      </c>
      <c r="J7762" s="30">
        <v>456.9037553</v>
      </c>
      <c r="K7762" s="30">
        <v>0.37286999999999998</v>
      </c>
      <c r="L7762" s="3">
        <v>2</v>
      </c>
      <c r="M7762" s="3">
        <v>3</v>
      </c>
      <c r="N7762" s="10">
        <f t="shared" si="847"/>
        <v>-1</v>
      </c>
      <c r="O7762" s="35">
        <v>3</v>
      </c>
      <c r="P7762" s="17" t="s">
        <v>3201</v>
      </c>
      <c r="Q7762" s="40">
        <v>1367.69137</v>
      </c>
      <c r="R7762" s="40">
        <v>456.56864000000002</v>
      </c>
      <c r="S7762" s="18">
        <f t="shared" si="848"/>
        <v>1550.6759290344496</v>
      </c>
      <c r="T7762" s="18">
        <f t="shared" si="849"/>
        <v>733.98667941798203</v>
      </c>
      <c r="U7762" s="18">
        <f t="shared" si="850"/>
        <v>733.42750829314946</v>
      </c>
      <c r="V7762" s="30">
        <v>456.90350000000001</v>
      </c>
      <c r="W7762" s="3" t="s">
        <v>47</v>
      </c>
      <c r="X7762" s="3" t="s">
        <v>48</v>
      </c>
      <c r="Y7762" s="3" t="s">
        <v>47</v>
      </c>
      <c r="Z7762" s="3" t="s">
        <v>52</v>
      </c>
      <c r="AA7762" s="3" t="s">
        <v>47</v>
      </c>
      <c r="AB7762" s="12" t="s">
        <v>47</v>
      </c>
      <c r="AF7762" s="3" t="s">
        <v>52</v>
      </c>
      <c r="AU7762" s="3">
        <v>0</v>
      </c>
      <c r="AV7762" s="3">
        <v>4</v>
      </c>
      <c r="AW7762" s="3">
        <v>2</v>
      </c>
      <c r="AX7762" s="3">
        <v>3</v>
      </c>
      <c r="AY7762" s="3">
        <v>75</v>
      </c>
      <c r="AZ7762" s="6" t="str">
        <f t="shared" si="851"/>
        <v>1487.3</v>
      </c>
      <c r="BA7762" s="11" t="s">
        <v>20320</v>
      </c>
      <c r="BC7762" s="12" t="s">
        <v>3201</v>
      </c>
      <c r="BJ7762" s="12">
        <f t="shared" si="852"/>
        <v>0</v>
      </c>
      <c r="BK7762" s="12">
        <f t="shared" si="853"/>
        <v>0</v>
      </c>
      <c r="BW7762" s="3" t="s">
        <v>3211</v>
      </c>
      <c r="CQ7762" s="3" t="str">
        <f>CONCATENATE(baseURL!$A$1,baseURL!$B$1,baseURL!$C$1,".",C7762,".",L7762,".pkl&amp;seq=",BC7762)</f>
        <v>http://proteomics.broadinstitute.org/millscripts/viewfeed.pl?side=xl&amp;cycle=1&amp;fixedMods=iaaC&amp;file=msdataSM/iPRG2012_nd/cpick_in/iPRG2012_nd.1487.3.2.pkl&amp;seq=ADDHASVQLNVAK</v>
      </c>
    </row>
    <row r="7763" spans="1:101" x14ac:dyDescent="0.2">
      <c r="A7763" s="3">
        <v>7567</v>
      </c>
      <c r="B7763" s="2" t="s">
        <v>3507</v>
      </c>
      <c r="C7763" s="2" t="s">
        <v>3508</v>
      </c>
      <c r="D7763" s="3">
        <v>4190</v>
      </c>
      <c r="E7763" s="3">
        <v>4187</v>
      </c>
      <c r="F7763" s="3">
        <v>32098</v>
      </c>
      <c r="G7763" s="3">
        <v>5714</v>
      </c>
      <c r="H7763" s="3">
        <v>19.7746</v>
      </c>
      <c r="I7763" s="30">
        <v>582.32277999999997</v>
      </c>
      <c r="J7763" s="30">
        <v>582.25656670000001</v>
      </c>
      <c r="K7763" s="30">
        <v>6.6210000000000005E-2</v>
      </c>
      <c r="L7763" s="3">
        <v>0</v>
      </c>
      <c r="M7763" s="3">
        <v>2</v>
      </c>
      <c r="N7763" s="10">
        <f t="shared" si="847"/>
        <v>1</v>
      </c>
      <c r="O7763" s="35">
        <v>2</v>
      </c>
      <c r="P7763" s="17" t="s">
        <v>3420</v>
      </c>
      <c r="Q7763" s="40">
        <v>1162.5027600000001</v>
      </c>
      <c r="R7763" s="40">
        <v>581.75501999999994</v>
      </c>
      <c r="S7763" s="18">
        <f t="shared" si="848"/>
        <v>975.9434478107662</v>
      </c>
      <c r="T7763" s="18">
        <f t="shared" si="849"/>
        <v>862.12698259150852</v>
      </c>
      <c r="U7763" s="18">
        <f t="shared" si="850"/>
        <v>862.3561168412067</v>
      </c>
      <c r="V7763" s="30">
        <v>582.25670000000002</v>
      </c>
      <c r="W7763" s="3" t="s">
        <v>47</v>
      </c>
      <c r="X7763" s="3" t="s">
        <v>47</v>
      </c>
      <c r="AB7763" s="12" t="s">
        <v>52</v>
      </c>
      <c r="AC7763" s="3" t="s">
        <v>47</v>
      </c>
      <c r="AI7763" s="3" t="s">
        <v>52</v>
      </c>
      <c r="AK7763" s="3" t="s">
        <v>52</v>
      </c>
      <c r="AU7763" s="3">
        <v>0</v>
      </c>
      <c r="AV7763" s="3">
        <v>3</v>
      </c>
      <c r="AW7763" s="3">
        <v>1</v>
      </c>
      <c r="AX7763" s="3">
        <v>3</v>
      </c>
      <c r="AY7763" s="3">
        <v>100</v>
      </c>
      <c r="AZ7763" s="6" t="str">
        <f t="shared" si="851"/>
        <v>1528.9</v>
      </c>
      <c r="BA7763" s="11" t="s">
        <v>20320</v>
      </c>
      <c r="BC7763" s="12" t="s">
        <v>3420</v>
      </c>
      <c r="BF7763" s="12" t="s">
        <v>1468</v>
      </c>
      <c r="BG7763" s="12" t="s">
        <v>2144</v>
      </c>
      <c r="BJ7763" s="12">
        <f t="shared" si="852"/>
        <v>0</v>
      </c>
      <c r="BK7763" s="12">
        <f t="shared" si="853"/>
        <v>0</v>
      </c>
      <c r="BP7763" s="3" t="s">
        <v>54</v>
      </c>
      <c r="BR7763" s="3" t="s">
        <v>54</v>
      </c>
      <c r="CQ7763" s="3" t="str">
        <f>CONCATENATE(baseURL!$A$1,baseURL!$B$1,baseURL!$C$1,".",C7763,".",L7763,".pkl&amp;seq=",BC7763,"&amp;varMods=Deamidated-N")</f>
        <v>http://proteomics.broadinstitute.org/millscripts/viewfeed.pl?side=xl&amp;cycle=1&amp;fixedMods=iaaC&amp;file=msdataSM/iPRG2012_nd/cpick_in/iPRG2012_nd.1528.9.0.pkl&amp;seq=TLSDynLQK&amp;varMods=Deamidated-N</v>
      </c>
    </row>
    <row r="7764" spans="1:101" x14ac:dyDescent="0.2">
      <c r="A7764" s="3">
        <v>7393</v>
      </c>
      <c r="B7764" s="13" t="s">
        <v>4433</v>
      </c>
      <c r="C7764" s="13" t="s">
        <v>4418</v>
      </c>
      <c r="D7764" s="7">
        <v>5097</v>
      </c>
      <c r="E7764" s="7">
        <v>5094</v>
      </c>
      <c r="F7764" s="7">
        <v>34696</v>
      </c>
      <c r="G7764" s="7">
        <v>6745</v>
      </c>
      <c r="H7764" s="7">
        <v>22.7712</v>
      </c>
      <c r="I7764" s="31">
        <v>420.89490000000001</v>
      </c>
      <c r="J7764" s="31">
        <v>420.75972660000002</v>
      </c>
      <c r="K7764" s="31">
        <v>0.13517000000000001</v>
      </c>
      <c r="L7764" s="7">
        <v>3</v>
      </c>
      <c r="M7764" s="7">
        <v>2</v>
      </c>
      <c r="N7764" s="26">
        <f t="shared" si="847"/>
        <v>-1</v>
      </c>
      <c r="O7764" s="36">
        <v>2</v>
      </c>
      <c r="P7764" s="16" t="s">
        <v>4432</v>
      </c>
      <c r="Q7764" s="41">
        <v>839.50976000000003</v>
      </c>
      <c r="R7764" s="41">
        <v>420.25851999999998</v>
      </c>
      <c r="S7764" s="27">
        <f t="shared" si="848"/>
        <v>1514.2584140829106</v>
      </c>
      <c r="T7764" s="27">
        <f t="shared" si="849"/>
        <v>1192.6149647127818</v>
      </c>
      <c r="U7764" s="27">
        <f t="shared" si="850"/>
        <v>1192.3137215635788</v>
      </c>
      <c r="V7764" s="31">
        <v>420.75959999999998</v>
      </c>
      <c r="W7764" s="7" t="s">
        <v>47</v>
      </c>
      <c r="X7764" s="7" t="s">
        <v>47</v>
      </c>
      <c r="Y7764" s="7" t="s">
        <v>47</v>
      </c>
      <c r="Z7764" s="7"/>
      <c r="AA7764" s="7" t="s">
        <v>47</v>
      </c>
      <c r="AB7764" s="25" t="s">
        <v>47</v>
      </c>
      <c r="AC7764" s="7" t="s">
        <v>52</v>
      </c>
      <c r="AD7764" s="7"/>
      <c r="AE7764" s="7"/>
      <c r="AF7764" s="7"/>
      <c r="AG7764" s="7" t="s">
        <v>52</v>
      </c>
      <c r="AH7764" s="7"/>
      <c r="AI7764" s="7"/>
      <c r="AJ7764" s="7"/>
      <c r="AK7764" s="7"/>
      <c r="AL7764" s="7" t="s">
        <v>52</v>
      </c>
      <c r="AM7764" s="7"/>
      <c r="AN7764" s="7"/>
      <c r="AO7764" s="7" t="s">
        <v>48</v>
      </c>
      <c r="AP7764" s="7"/>
      <c r="AQ7764" s="7"/>
      <c r="AR7764" s="7"/>
      <c r="AS7764" s="7"/>
      <c r="AT7764" s="7"/>
      <c r="AU7764" s="3">
        <v>0</v>
      </c>
      <c r="AV7764" s="3">
        <v>5</v>
      </c>
      <c r="AW7764" s="3">
        <v>3</v>
      </c>
      <c r="AX7764" s="3">
        <v>3</v>
      </c>
      <c r="AY7764" s="3">
        <v>60</v>
      </c>
      <c r="AZ7764" s="14" t="str">
        <f t="shared" si="851"/>
        <v>1652.3</v>
      </c>
      <c r="BA7764" s="11" t="s">
        <v>20320</v>
      </c>
      <c r="BC7764" s="12" t="s">
        <v>4432</v>
      </c>
      <c r="BJ7764" s="12">
        <f t="shared" si="852"/>
        <v>0</v>
      </c>
      <c r="BK7764" s="12">
        <f t="shared" si="853"/>
        <v>0</v>
      </c>
      <c r="BW7764" s="3" t="s">
        <v>4434</v>
      </c>
      <c r="BX7764" s="3" t="s">
        <v>4435</v>
      </c>
      <c r="CQ7764" s="3" t="str">
        <f>CONCATENATE(baseURL!$A$1,baseURL!$B$1,baseURL!$C$1,".",C7764,".",L7764,".pkl&amp;seq=",BC7764)</f>
        <v>http://proteomics.broadinstitute.org/millscripts/viewfeed.pl?side=xl&amp;cycle=1&amp;fixedMods=iaaC&amp;file=msdataSM/iPRG2012_nd/cpick_in/iPRG2012_nd.1652.3.3.pkl&amp;seq=LAGLNPVR</v>
      </c>
    </row>
    <row r="7765" spans="1:101" x14ac:dyDescent="0.2">
      <c r="A7765" s="3">
        <v>7744</v>
      </c>
      <c r="B7765" s="2" t="s">
        <v>4794</v>
      </c>
      <c r="C7765" s="2" t="s">
        <v>4795</v>
      </c>
      <c r="D7765" s="3">
        <v>5420</v>
      </c>
      <c r="E7765" s="3">
        <v>5417</v>
      </c>
      <c r="F7765" s="3">
        <v>35639</v>
      </c>
      <c r="G7765" s="3">
        <v>7113</v>
      </c>
      <c r="H7765" s="3">
        <v>23.8459</v>
      </c>
      <c r="I7765" s="30">
        <v>422.46798999999999</v>
      </c>
      <c r="J7765" s="30">
        <v>422.26119069999999</v>
      </c>
      <c r="K7765" s="30">
        <v>0.20680000000000001</v>
      </c>
      <c r="L7765" s="3">
        <v>0</v>
      </c>
      <c r="M7765" s="3">
        <v>2</v>
      </c>
      <c r="N7765" s="10">
        <f t="shared" si="847"/>
        <v>1</v>
      </c>
      <c r="O7765" s="35">
        <v>2</v>
      </c>
      <c r="P7765" s="17" t="s">
        <v>4707</v>
      </c>
      <c r="Q7765" s="40">
        <v>842.50942999999995</v>
      </c>
      <c r="R7765" s="40">
        <v>421.75835000000001</v>
      </c>
      <c r="S7765" s="18">
        <f t="shared" si="848"/>
        <v>1682.5748678122886</v>
      </c>
      <c r="T7765" s="18">
        <f t="shared" si="849"/>
        <v>1192.2483573827972</v>
      </c>
      <c r="U7765" s="18">
        <f t="shared" si="850"/>
        <v>1190.8477923436574</v>
      </c>
      <c r="V7765" s="30">
        <v>422.26060000000001</v>
      </c>
      <c r="W7765" s="3" t="s">
        <v>47</v>
      </c>
      <c r="X7765" s="3" t="s">
        <v>47</v>
      </c>
      <c r="Y7765" s="3" t="s">
        <v>47</v>
      </c>
      <c r="Z7765" s="3" t="s">
        <v>52</v>
      </c>
      <c r="AA7765" s="3" t="s">
        <v>47</v>
      </c>
      <c r="AB7765" s="12" t="s">
        <v>52</v>
      </c>
      <c r="AC7765" s="3" t="s">
        <v>52</v>
      </c>
      <c r="AD7765" s="3" t="s">
        <v>48</v>
      </c>
      <c r="AE7765" s="3" t="s">
        <v>65</v>
      </c>
      <c r="AG7765" s="3" t="s">
        <v>52</v>
      </c>
      <c r="AH7765" s="3" t="s">
        <v>52</v>
      </c>
      <c r="AK7765" s="3" t="s">
        <v>48</v>
      </c>
      <c r="AL7765" s="3" t="s">
        <v>52</v>
      </c>
      <c r="AO7765" s="3" t="s">
        <v>47</v>
      </c>
      <c r="AU7765" s="3">
        <v>1</v>
      </c>
      <c r="AV7765" s="3">
        <v>5</v>
      </c>
      <c r="AW7765" s="3">
        <v>2</v>
      </c>
      <c r="AX7765" s="3">
        <v>3</v>
      </c>
      <c r="AY7765" s="3">
        <v>60</v>
      </c>
      <c r="AZ7765" s="6" t="str">
        <f t="shared" si="851"/>
        <v>1697.1</v>
      </c>
      <c r="BA7765" s="11" t="s">
        <v>20320</v>
      </c>
      <c r="BC7765" s="12" t="s">
        <v>4707</v>
      </c>
      <c r="BE7765" s="12" t="s">
        <v>54</v>
      </c>
      <c r="BJ7765" s="12">
        <f t="shared" si="852"/>
        <v>0</v>
      </c>
      <c r="BK7765" s="12">
        <f t="shared" si="853"/>
        <v>0</v>
      </c>
      <c r="BR7765" s="3" t="s">
        <v>54</v>
      </c>
      <c r="BW7765" s="3" t="s">
        <v>4796</v>
      </c>
      <c r="CA7765" s="3" t="s">
        <v>4797</v>
      </c>
      <c r="CK7765" s="3" t="s">
        <v>4796</v>
      </c>
      <c r="CQ7765" s="3" t="str">
        <f>CONCATENATE(baseURL!$A$1,baseURL!$B$1,baseURL!$C$1,".",C7765,".",L7765,".pkl&amp;seq=",BC7765,"&amp;varMods=Deamidated-R")</f>
        <v>http://proteomics.broadinstitute.org/millscripts/viewfeed.pl?side=xl&amp;cycle=1&amp;fixedMods=iaaC&amp;file=msdataSM/iPRG2012_nd/cpick_in/iPRG2012_nd.1697.1.0.pkl&amp;seq=VATVSLPR&amp;varMods=Deamidated-R</v>
      </c>
    </row>
    <row r="7766" spans="1:101" x14ac:dyDescent="0.2">
      <c r="A7766" s="3">
        <v>1763</v>
      </c>
      <c r="B7766" s="2" t="s">
        <v>4909</v>
      </c>
      <c r="C7766" s="2" t="s">
        <v>4899</v>
      </c>
      <c r="D7766" s="3">
        <v>5494</v>
      </c>
      <c r="E7766" s="3">
        <v>5491</v>
      </c>
      <c r="F7766" s="3">
        <v>36018</v>
      </c>
      <c r="G7766" s="3">
        <v>7205</v>
      </c>
      <c r="H7766" s="3">
        <v>24.2822</v>
      </c>
      <c r="I7766" s="30">
        <v>487.23021</v>
      </c>
      <c r="J7766" s="30">
        <v>486.94922530000002</v>
      </c>
      <c r="K7766" s="30">
        <v>0.28098000000000001</v>
      </c>
      <c r="L7766" s="3">
        <v>3</v>
      </c>
      <c r="M7766" s="3">
        <v>3</v>
      </c>
      <c r="N7766" s="10">
        <f t="shared" si="847"/>
        <v>1</v>
      </c>
      <c r="O7766" s="35">
        <v>3</v>
      </c>
      <c r="P7766" s="17" t="s">
        <v>4898</v>
      </c>
      <c r="Q7766" s="40">
        <v>1457.83222</v>
      </c>
      <c r="R7766" s="40">
        <v>486.61559</v>
      </c>
      <c r="S7766" s="18">
        <f t="shared" si="848"/>
        <v>1263.050367950608</v>
      </c>
      <c r="T7766" s="18">
        <f t="shared" si="849"/>
        <v>685.62394394315606</v>
      </c>
      <c r="U7766" s="18">
        <f t="shared" si="850"/>
        <v>684.95544912562934</v>
      </c>
      <c r="V7766" s="30">
        <v>486.94889999999998</v>
      </c>
      <c r="W7766" s="3" t="s">
        <v>47</v>
      </c>
      <c r="X7766" s="3" t="s">
        <v>47</v>
      </c>
      <c r="Y7766" s="3" t="s">
        <v>47</v>
      </c>
      <c r="Z7766" s="3" t="s">
        <v>47</v>
      </c>
      <c r="AA7766" s="3" t="s">
        <v>47</v>
      </c>
      <c r="AB7766" s="12" t="s">
        <v>47</v>
      </c>
      <c r="AC7766" s="3" t="s">
        <v>47</v>
      </c>
      <c r="AD7766" s="3" t="s">
        <v>65</v>
      </c>
      <c r="AE7766" s="3" t="s">
        <v>47</v>
      </c>
      <c r="AF7766" s="3" t="s">
        <v>65</v>
      </c>
      <c r="AG7766" s="3" t="s">
        <v>65</v>
      </c>
      <c r="AJ7766" s="3" t="s">
        <v>65</v>
      </c>
      <c r="AK7766" s="3" t="s">
        <v>52</v>
      </c>
      <c r="AO7766" s="3" t="s">
        <v>47</v>
      </c>
      <c r="AQ7766" s="3" t="s">
        <v>47</v>
      </c>
      <c r="AU7766" s="3">
        <v>4</v>
      </c>
      <c r="AV7766" s="3">
        <v>10</v>
      </c>
      <c r="AW7766" s="3">
        <v>3</v>
      </c>
      <c r="AX7766" s="3">
        <v>5</v>
      </c>
      <c r="AY7766" s="3">
        <v>50</v>
      </c>
      <c r="AZ7766" s="6" t="str">
        <f t="shared" si="851"/>
        <v>1715.2</v>
      </c>
      <c r="BA7766" s="11" t="s">
        <v>20320</v>
      </c>
      <c r="BC7766" s="12" t="s">
        <v>4898</v>
      </c>
      <c r="BJ7766" s="12">
        <f t="shared" si="852"/>
        <v>0</v>
      </c>
      <c r="BK7766" s="12">
        <f t="shared" si="853"/>
        <v>0</v>
      </c>
      <c r="BP7766" s="3" t="s">
        <v>54</v>
      </c>
      <c r="BR7766" s="3" t="s">
        <v>54</v>
      </c>
      <c r="BV7766" s="3" t="s">
        <v>4910</v>
      </c>
      <c r="BW7766" s="3" t="s">
        <v>4911</v>
      </c>
      <c r="BZ7766" s="3" t="s">
        <v>4912</v>
      </c>
      <c r="CA7766" s="3" t="s">
        <v>4910</v>
      </c>
      <c r="CB7766" s="3" t="s">
        <v>4912</v>
      </c>
      <c r="CC7766" s="3" t="s">
        <v>4912</v>
      </c>
      <c r="CF7766" s="3" t="s">
        <v>4912</v>
      </c>
      <c r="CK7766" s="3" t="s">
        <v>4911</v>
      </c>
      <c r="CM7766" s="3" t="s">
        <v>4910</v>
      </c>
      <c r="CQ7766" s="3" t="str">
        <f>CONCATENATE(baseURL!$A$1,baseURL!$B$1,baseURL!$C$1,".",C7766,".",L7766,".pkl&amp;seq=",BC7766,"&amp;varMods=Deamidated-N")</f>
        <v>http://proteomics.broadinstitute.org/millscripts/viewfeed.pl?side=xl&amp;cycle=1&amp;fixedMods=iaaC&amp;file=msdataSM/iPRG2012_nd/cpick_in/iPRG2012_nd.1715.2.3.pkl&amp;seq=VKQLENVSSNLVK&amp;varMods=Deamidated-N</v>
      </c>
    </row>
    <row r="7767" spans="1:101" x14ac:dyDescent="0.2">
      <c r="A7767" s="3">
        <v>7643</v>
      </c>
      <c r="B7767" s="2" t="s">
        <v>4970</v>
      </c>
      <c r="C7767" s="2" t="s">
        <v>4971</v>
      </c>
      <c r="D7767" s="3">
        <v>5540</v>
      </c>
      <c r="E7767" s="3">
        <v>5537</v>
      </c>
      <c r="F7767" s="3">
        <v>36187</v>
      </c>
      <c r="G7767" s="3">
        <v>7259</v>
      </c>
      <c r="H7767" s="3">
        <v>24.467700000000001</v>
      </c>
      <c r="I7767" s="30">
        <v>511.30241000000001</v>
      </c>
      <c r="J7767" s="30">
        <v>511.22043200000002</v>
      </c>
      <c r="K7767" s="30">
        <v>8.1979999999999997E-2</v>
      </c>
      <c r="L7767" s="3">
        <v>0</v>
      </c>
      <c r="M7767" s="3">
        <v>2</v>
      </c>
      <c r="N7767" s="10">
        <f t="shared" si="847"/>
        <v>1</v>
      </c>
      <c r="O7767" s="35">
        <v>2</v>
      </c>
      <c r="P7767" s="17" t="s">
        <v>4868</v>
      </c>
      <c r="Q7767" s="40">
        <v>1020.42853</v>
      </c>
      <c r="R7767" s="40">
        <v>510.71791000000002</v>
      </c>
      <c r="S7767" s="18">
        <f t="shared" si="848"/>
        <v>1144.4674027585822</v>
      </c>
      <c r="T7767" s="18">
        <f t="shared" si="849"/>
        <v>983.95217821908579</v>
      </c>
      <c r="U7767" s="18">
        <f t="shared" si="850"/>
        <v>983.30211290217835</v>
      </c>
      <c r="V7767" s="30">
        <v>511.2201</v>
      </c>
      <c r="W7767" s="3" t="s">
        <v>47</v>
      </c>
      <c r="X7767" s="3" t="s">
        <v>47</v>
      </c>
      <c r="Y7767" s="3" t="s">
        <v>47</v>
      </c>
      <c r="Z7767" s="3" t="s">
        <v>52</v>
      </c>
      <c r="AC7767" s="3" t="s">
        <v>47</v>
      </c>
      <c r="AD7767" s="3" t="s">
        <v>47</v>
      </c>
      <c r="AK7767" s="3" t="s">
        <v>47</v>
      </c>
      <c r="AL7767" s="3" t="s">
        <v>52</v>
      </c>
      <c r="AU7767" s="3">
        <v>0</v>
      </c>
      <c r="AV7767" s="3">
        <v>6</v>
      </c>
      <c r="AW7767" s="3">
        <v>1</v>
      </c>
      <c r="AX7767" s="3">
        <v>6</v>
      </c>
      <c r="AY7767" s="3">
        <v>100</v>
      </c>
      <c r="AZ7767" s="6" t="str">
        <f t="shared" si="851"/>
        <v>1723.3</v>
      </c>
      <c r="BA7767" s="11" t="s">
        <v>20320</v>
      </c>
      <c r="BC7767" s="12" t="s">
        <v>4868</v>
      </c>
      <c r="BF7767" s="12" t="s">
        <v>1468</v>
      </c>
      <c r="BG7767" s="12" t="s">
        <v>4631</v>
      </c>
      <c r="BH7767" s="12" t="s">
        <v>4868</v>
      </c>
      <c r="BJ7767" s="12">
        <f t="shared" si="852"/>
        <v>0</v>
      </c>
      <c r="BK7767" s="12">
        <f t="shared" si="853"/>
        <v>0</v>
      </c>
      <c r="CQ7767" s="3" t="str">
        <f>CONCATENATE(baseURL!$A$1,baseURL!$B$1,baseURL!$C$1,".",C7767,".",L7767,".pkl&amp;seq=",BC7767)</f>
        <v>http://proteomics.broadinstitute.org/millscripts/viewfeed.pl?side=xl&amp;cycle=1&amp;fixedMods=iaaC&amp;file=msdataSM/iPRG2012_nd/cpick_in/iPRG2012_nd.1723.3.0.pkl&amp;seq=DLSLSDyK</v>
      </c>
    </row>
    <row r="7768" spans="1:101" x14ac:dyDescent="0.2">
      <c r="A7768" s="3">
        <v>1511</v>
      </c>
      <c r="B7768" s="2" t="s">
        <v>6001</v>
      </c>
      <c r="C7768" s="2" t="s">
        <v>6002</v>
      </c>
      <c r="D7768" s="3">
        <v>6490</v>
      </c>
      <c r="E7768" s="3">
        <v>6486</v>
      </c>
      <c r="F7768" s="3">
        <v>38873</v>
      </c>
      <c r="G7768" s="3">
        <v>8336</v>
      </c>
      <c r="H7768" s="3">
        <v>27.519400000000001</v>
      </c>
      <c r="I7768" s="30">
        <v>420.73865000000001</v>
      </c>
      <c r="J7768" s="30">
        <v>420.89630399999999</v>
      </c>
      <c r="K7768" s="30">
        <v>-0.15765000000000001</v>
      </c>
      <c r="L7768" s="3">
        <v>0</v>
      </c>
      <c r="M7768" s="3">
        <v>3</v>
      </c>
      <c r="N7768" s="10">
        <f t="shared" si="847"/>
        <v>1</v>
      </c>
      <c r="O7768" s="35">
        <v>3</v>
      </c>
      <c r="P7768" s="17" t="s">
        <v>5870</v>
      </c>
      <c r="Q7768" s="40">
        <v>1259.6664000000001</v>
      </c>
      <c r="R7768" s="37">
        <v>420.56031999999999</v>
      </c>
      <c r="S7768" s="18">
        <f t="shared" si="848"/>
        <v>424.0295423020811</v>
      </c>
      <c r="T7768" s="18">
        <f t="shared" si="849"/>
        <v>798.89610127744879</v>
      </c>
      <c r="U7768" s="18">
        <f t="shared" si="850"/>
        <v>797.69770005886016</v>
      </c>
      <c r="V7768" s="30">
        <v>420.89580000000001</v>
      </c>
      <c r="W7768" s="3" t="s">
        <v>47</v>
      </c>
      <c r="X7768" s="3" t="s">
        <v>47</v>
      </c>
      <c r="Y7768" s="3" t="s">
        <v>47</v>
      </c>
      <c r="Z7768" s="3" t="s">
        <v>48</v>
      </c>
      <c r="AA7768" s="3" t="s">
        <v>47</v>
      </c>
      <c r="AB7768" s="12" t="s">
        <v>52</v>
      </c>
      <c r="AD7768" s="3" t="s">
        <v>47</v>
      </c>
      <c r="AE7768" s="3" t="s">
        <v>47</v>
      </c>
      <c r="AF7768" s="3" t="s">
        <v>52</v>
      </c>
      <c r="AG7768" s="3" t="s">
        <v>52</v>
      </c>
      <c r="AK7768" s="3" t="s">
        <v>47</v>
      </c>
      <c r="AL7768" s="3" t="s">
        <v>65</v>
      </c>
      <c r="AO7768" s="3" t="s">
        <v>48</v>
      </c>
      <c r="AU7768" s="3">
        <v>1</v>
      </c>
      <c r="AV7768" s="3">
        <v>7</v>
      </c>
      <c r="AW7768" s="3">
        <v>4</v>
      </c>
      <c r="AX7768" s="3">
        <v>4</v>
      </c>
      <c r="AY7768" s="3">
        <v>57.14</v>
      </c>
      <c r="AZ7768" s="6" t="str">
        <f t="shared" si="851"/>
        <v>1851.1</v>
      </c>
      <c r="BA7768" s="11" t="s">
        <v>20320</v>
      </c>
      <c r="BB7768" s="12" t="s">
        <v>79</v>
      </c>
      <c r="BC7768" s="12" t="s">
        <v>5870</v>
      </c>
      <c r="BJ7768" s="12">
        <f t="shared" si="852"/>
        <v>0</v>
      </c>
      <c r="BK7768" s="12">
        <f t="shared" si="853"/>
        <v>0</v>
      </c>
      <c r="BT7768" s="3" t="s">
        <v>5871</v>
      </c>
      <c r="BU7768" s="3" t="s">
        <v>6003</v>
      </c>
      <c r="BW7768" s="3" t="s">
        <v>3477</v>
      </c>
      <c r="CH7768" s="3" t="s">
        <v>6004</v>
      </c>
      <c r="CQ7768" s="3" t="str">
        <f>CONCATENATE(baseURL!$A$1,baseURL!$B$1,"+Acetyl",baseURL!$C$1,".",C7768,".",L7768,".pkl&amp;seq=",BC7768)</f>
        <v>http://proteomics.broadinstitute.org/millscripts/viewfeed.pl?side=xl&amp;cycle=1&amp;fixedMods=iaaC+Acetyl&amp;file=msdataSM/iPRG2012_nd/cpick_in/iPRG2012_nd.1851.1.0.pkl&amp;seq=MDNKTPVTLAK</v>
      </c>
    </row>
    <row r="7769" spans="1:101" x14ac:dyDescent="0.2">
      <c r="A7769" s="3">
        <v>7390</v>
      </c>
      <c r="B7769" s="2" t="s">
        <v>6331</v>
      </c>
      <c r="C7769" s="2" t="s">
        <v>6318</v>
      </c>
      <c r="D7769" s="3">
        <v>6774</v>
      </c>
      <c r="E7769" s="3">
        <v>6770</v>
      </c>
      <c r="F7769" s="3">
        <v>39740</v>
      </c>
      <c r="G7769" s="3">
        <v>8661</v>
      </c>
      <c r="H7769" s="3">
        <v>28.498899999999999</v>
      </c>
      <c r="I7769" s="30">
        <v>514.26288999999997</v>
      </c>
      <c r="J7769" s="30">
        <v>513.80878959999995</v>
      </c>
      <c r="K7769" s="30">
        <v>0.4541</v>
      </c>
      <c r="L7769" s="3">
        <v>0</v>
      </c>
      <c r="M7769" s="3">
        <v>2</v>
      </c>
      <c r="N7769" s="10">
        <f t="shared" si="847"/>
        <v>1</v>
      </c>
      <c r="O7769" s="35">
        <v>2</v>
      </c>
      <c r="P7769" s="17" t="s">
        <v>6292</v>
      </c>
      <c r="Q7769" s="40">
        <v>1025.6102100000001</v>
      </c>
      <c r="R7769" s="40">
        <v>513.30873999999994</v>
      </c>
      <c r="S7769" s="18">
        <f t="shared" si="848"/>
        <v>1858.8228207453219</v>
      </c>
      <c r="T7769" s="18">
        <f t="shared" si="849"/>
        <v>974.16926896668713</v>
      </c>
      <c r="U7769" s="18">
        <f t="shared" si="850"/>
        <v>973.99471514960192</v>
      </c>
      <c r="V7769" s="30">
        <v>513.80870000000004</v>
      </c>
      <c r="W7769" s="3" t="s">
        <v>47</v>
      </c>
      <c r="X7769" s="3" t="s">
        <v>47</v>
      </c>
      <c r="Y7769" s="3" t="s">
        <v>47</v>
      </c>
      <c r="AA7769" s="3" t="s">
        <v>47</v>
      </c>
      <c r="AB7769" s="12" t="s">
        <v>47</v>
      </c>
      <c r="AC7769" s="3" t="s">
        <v>48</v>
      </c>
      <c r="AK7769" s="3" t="s">
        <v>52</v>
      </c>
      <c r="AO7769" s="3" t="s">
        <v>47</v>
      </c>
      <c r="AU7769" s="3">
        <v>0</v>
      </c>
      <c r="AV7769" s="3">
        <v>6</v>
      </c>
      <c r="AW7769" s="3">
        <v>2</v>
      </c>
      <c r="AX7769" s="3">
        <v>4</v>
      </c>
      <c r="AY7769" s="3">
        <v>66.67</v>
      </c>
      <c r="AZ7769" s="6" t="str">
        <f t="shared" si="851"/>
        <v>1892.7</v>
      </c>
      <c r="BA7769" s="11" t="s">
        <v>20320</v>
      </c>
      <c r="BC7769" s="12" t="s">
        <v>6292</v>
      </c>
      <c r="BE7769" s="12" t="s">
        <v>54</v>
      </c>
      <c r="BJ7769" s="12">
        <f t="shared" si="852"/>
        <v>0</v>
      </c>
      <c r="BK7769" s="12">
        <f t="shared" si="853"/>
        <v>0</v>
      </c>
      <c r="BR7769" s="3" t="s">
        <v>54</v>
      </c>
      <c r="BW7769" s="3" t="s">
        <v>6332</v>
      </c>
      <c r="CK7769" s="3" t="s">
        <v>6332</v>
      </c>
      <c r="CQ7769" s="3" t="str">
        <f>CONCATENATE(baseURL!$A$1,baseURL!$B$1,baseURL!$C$1,".",C7769,".",L7769,".pkl&amp;seq=",BC7769,"&amp;varMods=Deamidated-R")</f>
        <v>http://proteomics.broadinstitute.org/millscripts/viewfeed.pl?side=xl&amp;cycle=1&amp;fixedMods=iaaC&amp;file=msdataSM/iPRG2012_nd/cpick_in/iPRG2012_nd.1892.7.0.pkl&amp;seq=LGGLGTVPVGR&amp;varMods=Deamidated-R</v>
      </c>
    </row>
    <row r="7770" spans="1:101" x14ac:dyDescent="0.2">
      <c r="A7770" s="3">
        <v>7547</v>
      </c>
      <c r="B7770" s="2" t="s">
        <v>6689</v>
      </c>
      <c r="C7770" s="2" t="s">
        <v>6690</v>
      </c>
      <c r="D7770" s="3">
        <v>7169</v>
      </c>
      <c r="E7770" s="3">
        <v>7164</v>
      </c>
      <c r="F7770" s="3">
        <v>40659</v>
      </c>
      <c r="G7770" s="3">
        <v>9099</v>
      </c>
      <c r="H7770" s="3">
        <v>29.556899999999999</v>
      </c>
      <c r="I7770" s="30">
        <v>551.32216000000005</v>
      </c>
      <c r="J7770" s="30">
        <v>551.20218369999998</v>
      </c>
      <c r="K7770" s="30">
        <v>0.11998</v>
      </c>
      <c r="L7770" s="3">
        <v>0</v>
      </c>
      <c r="M7770" s="3">
        <v>2</v>
      </c>
      <c r="N7770" s="10">
        <f t="shared" si="847"/>
        <v>1</v>
      </c>
      <c r="O7770" s="35">
        <v>2</v>
      </c>
      <c r="P7770" s="17" t="s">
        <v>4630</v>
      </c>
      <c r="Q7770" s="40">
        <v>1100.3948700000001</v>
      </c>
      <c r="R7770" s="40">
        <v>550.70106999999996</v>
      </c>
      <c r="S7770" s="18">
        <f t="shared" si="848"/>
        <v>1127.8169479498104</v>
      </c>
      <c r="T7770" s="18">
        <f t="shared" si="849"/>
        <v>909.95592218482352</v>
      </c>
      <c r="U7770" s="18">
        <f t="shared" si="850"/>
        <v>909.80393410169756</v>
      </c>
      <c r="V7770" s="30">
        <v>551.20209999999997</v>
      </c>
      <c r="W7770" s="3" t="s">
        <v>47</v>
      </c>
      <c r="X7770" s="3" t="s">
        <v>47</v>
      </c>
      <c r="Y7770" s="3" t="s">
        <v>47</v>
      </c>
      <c r="Z7770" s="3" t="s">
        <v>52</v>
      </c>
      <c r="AB7770" s="12" t="s">
        <v>52</v>
      </c>
      <c r="AC7770" s="3" t="s">
        <v>47</v>
      </c>
      <c r="AK7770" s="3" t="s">
        <v>48</v>
      </c>
      <c r="AL7770" s="3" t="s">
        <v>52</v>
      </c>
      <c r="AU7770" s="3">
        <v>0</v>
      </c>
      <c r="AV7770" s="3">
        <v>4</v>
      </c>
      <c r="AW7770" s="3">
        <v>1</v>
      </c>
      <c r="AX7770" s="3">
        <v>4</v>
      </c>
      <c r="AY7770" s="3">
        <v>100</v>
      </c>
      <c r="AZ7770" s="6" t="str">
        <f t="shared" si="851"/>
        <v>1936.2</v>
      </c>
      <c r="BA7770" s="11" t="s">
        <v>20320</v>
      </c>
      <c r="BC7770" s="12" t="s">
        <v>4630</v>
      </c>
      <c r="BF7770" s="12" t="s">
        <v>1468</v>
      </c>
      <c r="BG7770" s="12" t="s">
        <v>4631</v>
      </c>
      <c r="BH7770" s="12" t="s">
        <v>4630</v>
      </c>
      <c r="BJ7770" s="12">
        <f t="shared" si="852"/>
        <v>0</v>
      </c>
      <c r="BK7770" s="12">
        <f t="shared" si="853"/>
        <v>0</v>
      </c>
      <c r="CQ7770" s="3" t="str">
        <f>CONCATENATE(baseURL!$A$1,baseURL!$B$1,baseURL!$C$1,".",C7770,".",L7770,".pkl&amp;seq=",BC7770)</f>
        <v>http://proteomics.broadinstitute.org/millscripts/viewfeed.pl?side=xl&amp;cycle=1&amp;fixedMods=iaaC&amp;file=msdataSM/iPRG2012_nd/cpick_in/iPRG2012_nd.1936.2.0.pkl&amp;seq=DLsLSDyK</v>
      </c>
    </row>
    <row r="7771" spans="1:101" x14ac:dyDescent="0.2">
      <c r="A7771" s="3">
        <v>7394</v>
      </c>
      <c r="B7771" s="2" t="s">
        <v>6946</v>
      </c>
      <c r="C7771" s="2" t="s">
        <v>6947</v>
      </c>
      <c r="D7771" s="3">
        <v>7449</v>
      </c>
      <c r="E7771" s="3">
        <v>7443</v>
      </c>
      <c r="F7771" s="3">
        <v>41309</v>
      </c>
      <c r="G7771" s="3">
        <v>9409</v>
      </c>
      <c r="H7771" s="3">
        <v>30.305800000000001</v>
      </c>
      <c r="I7771" s="30">
        <v>412.48298999999997</v>
      </c>
      <c r="J7771" s="30">
        <v>412.2417226</v>
      </c>
      <c r="K7771" s="30">
        <v>0.24127000000000001</v>
      </c>
      <c r="L7771" s="3">
        <v>0</v>
      </c>
      <c r="M7771" s="3">
        <v>2</v>
      </c>
      <c r="N7771" s="10">
        <f t="shared" si="847"/>
        <v>1</v>
      </c>
      <c r="O7771" s="35">
        <v>2</v>
      </c>
      <c r="P7771" s="17" t="s">
        <v>6948</v>
      </c>
      <c r="Q7771" s="40">
        <v>822.47198000000003</v>
      </c>
      <c r="R7771" s="40">
        <v>411.73962999999998</v>
      </c>
      <c r="S7771" s="18">
        <f t="shared" si="848"/>
        <v>1805.4128042034613</v>
      </c>
      <c r="T7771" s="18">
        <f t="shared" si="849"/>
        <v>1219.4420051332584</v>
      </c>
      <c r="U7771" s="18">
        <f t="shared" si="850"/>
        <v>1217.9298844758769</v>
      </c>
      <c r="V7771" s="30">
        <v>412.24110000000002</v>
      </c>
      <c r="W7771" s="3" t="s">
        <v>47</v>
      </c>
      <c r="X7771" s="3" t="s">
        <v>47</v>
      </c>
      <c r="Y7771" s="3" t="s">
        <v>47</v>
      </c>
      <c r="AA7771" s="3" t="s">
        <v>47</v>
      </c>
      <c r="AB7771" s="12" t="s">
        <v>47</v>
      </c>
      <c r="AC7771" s="3" t="s">
        <v>48</v>
      </c>
      <c r="AE7771" s="3" t="s">
        <v>52</v>
      </c>
      <c r="AL7771" s="3" t="s">
        <v>52</v>
      </c>
      <c r="AO7771" s="3" t="s">
        <v>48</v>
      </c>
      <c r="AU7771" s="3">
        <v>0</v>
      </c>
      <c r="AV7771" s="3">
        <v>5</v>
      </c>
      <c r="AW7771" s="3">
        <v>2</v>
      </c>
      <c r="AX7771" s="3">
        <v>4</v>
      </c>
      <c r="AY7771" s="3">
        <v>80</v>
      </c>
      <c r="AZ7771" s="6" t="str">
        <f t="shared" si="851"/>
        <v>1967.1</v>
      </c>
      <c r="BA7771" s="11" t="s">
        <v>20320</v>
      </c>
      <c r="BC7771" s="12" t="s">
        <v>6948</v>
      </c>
      <c r="BJ7771" s="12">
        <f t="shared" si="852"/>
        <v>0</v>
      </c>
      <c r="BK7771" s="12">
        <f t="shared" si="853"/>
        <v>0</v>
      </c>
      <c r="BW7771" s="3" t="s">
        <v>6949</v>
      </c>
      <c r="CQ7771" s="3" t="str">
        <f>CONCATENATE(baseURL!$A$1,baseURL!$B$1,baseURL!$C$1,".",C7771,".",L7771,".pkl&amp;seq=",BC7771)</f>
        <v>http://proteomics.broadinstitute.org/millscripts/viewfeed.pl?side=xl&amp;cycle=1&amp;fixedMods=iaaC&amp;file=msdataSM/iPRG2012_nd/cpick_in/iPRG2012_nd.1967.1.0.pkl&amp;seq=LSFQLSK</v>
      </c>
    </row>
    <row r="7772" spans="1:101" x14ac:dyDescent="0.2">
      <c r="A7772" s="3">
        <v>7566</v>
      </c>
      <c r="B7772" s="2" t="s">
        <v>7277</v>
      </c>
      <c r="C7772" s="2" t="s">
        <v>7265</v>
      </c>
      <c r="D7772" s="3">
        <v>7758</v>
      </c>
      <c r="E7772" s="3">
        <v>7752</v>
      </c>
      <c r="F7772" s="3">
        <v>42070</v>
      </c>
      <c r="G7772" s="3">
        <v>9754</v>
      </c>
      <c r="H7772" s="3">
        <v>31.179400000000001</v>
      </c>
      <c r="I7772" s="30">
        <v>551.26075000000003</v>
      </c>
      <c r="J7772" s="30">
        <v>551.20231980000005</v>
      </c>
      <c r="K7772" s="30">
        <v>5.8430000000000003E-2</v>
      </c>
      <c r="L7772" s="3">
        <v>0</v>
      </c>
      <c r="M7772" s="3">
        <v>2</v>
      </c>
      <c r="N7772" s="10">
        <f t="shared" si="847"/>
        <v>1</v>
      </c>
      <c r="O7772" s="35">
        <v>2</v>
      </c>
      <c r="P7772" s="17" t="s">
        <v>6921</v>
      </c>
      <c r="Q7772" s="40">
        <v>1100.3948700000001</v>
      </c>
      <c r="R7772" s="40">
        <v>550.70106999999996</v>
      </c>
      <c r="S7772" s="18">
        <f t="shared" si="848"/>
        <v>1016.3045443148881</v>
      </c>
      <c r="T7772" s="18">
        <f t="shared" si="849"/>
        <v>910.2030617084074</v>
      </c>
      <c r="U7772" s="18">
        <f t="shared" si="850"/>
        <v>909.80393410169756</v>
      </c>
      <c r="V7772" s="30">
        <v>551.20209999999997</v>
      </c>
      <c r="W7772" s="3" t="s">
        <v>47</v>
      </c>
      <c r="X7772" s="3" t="s">
        <v>47</v>
      </c>
      <c r="AB7772" s="12" t="s">
        <v>52</v>
      </c>
      <c r="AC7772" s="3" t="s">
        <v>47</v>
      </c>
      <c r="AG7772" s="3" t="s">
        <v>52</v>
      </c>
      <c r="AK7772" s="3" t="s">
        <v>48</v>
      </c>
      <c r="AL7772" s="3" t="s">
        <v>52</v>
      </c>
      <c r="AU7772" s="3">
        <v>0</v>
      </c>
      <c r="AV7772" s="3">
        <v>3</v>
      </c>
      <c r="AW7772" s="3">
        <v>1</v>
      </c>
      <c r="AX7772" s="3">
        <v>3</v>
      </c>
      <c r="AY7772" s="3">
        <v>100</v>
      </c>
      <c r="AZ7772" s="6" t="str">
        <f t="shared" si="851"/>
        <v>2003.6</v>
      </c>
      <c r="BA7772" s="11" t="s">
        <v>20320</v>
      </c>
      <c r="BC7772" s="12" t="s">
        <v>6921</v>
      </c>
      <c r="BF7772" s="12" t="s">
        <v>1468</v>
      </c>
      <c r="BG7772" s="12" t="s">
        <v>4631</v>
      </c>
      <c r="BH7772" s="12" t="s">
        <v>6921</v>
      </c>
      <c r="BJ7772" s="12">
        <f t="shared" si="852"/>
        <v>0</v>
      </c>
      <c r="BK7772" s="12">
        <f t="shared" si="853"/>
        <v>0</v>
      </c>
      <c r="CQ7772" s="3" t="str">
        <f>CONCATENATE(baseURL!$A$1,baseURL!$B$1,baseURL!$C$1,".",C7772,".",L7772,".pkl&amp;seq=",BC7772)</f>
        <v>http://proteomics.broadinstitute.org/millscripts/viewfeed.pl?side=xl&amp;cycle=1&amp;fixedMods=iaaC&amp;file=msdataSM/iPRG2012_nd/cpick_in/iPRG2012_nd.2003.6.0.pkl&amp;seq=DLSLsDyK</v>
      </c>
    </row>
    <row r="7773" spans="1:101" x14ac:dyDescent="0.2">
      <c r="A7773" s="3">
        <v>1029</v>
      </c>
      <c r="B7773" s="2" t="s">
        <v>7380</v>
      </c>
      <c r="C7773" s="2" t="s">
        <v>7381</v>
      </c>
      <c r="D7773" s="3">
        <v>7841</v>
      </c>
      <c r="E7773" s="3">
        <v>7834</v>
      </c>
      <c r="F7773" s="3">
        <v>42343</v>
      </c>
      <c r="G7773" s="3">
        <v>9849</v>
      </c>
      <c r="H7773" s="3">
        <v>31.488800000000001</v>
      </c>
      <c r="I7773" s="30">
        <v>534.77333999999996</v>
      </c>
      <c r="J7773" s="30">
        <v>534.27253440000004</v>
      </c>
      <c r="K7773" s="30">
        <v>0.50080999999999998</v>
      </c>
      <c r="L7773" s="3">
        <v>0</v>
      </c>
      <c r="M7773" s="3">
        <v>2</v>
      </c>
      <c r="N7773" s="10">
        <f t="shared" si="847"/>
        <v>1</v>
      </c>
      <c r="O7773" s="35">
        <v>2</v>
      </c>
      <c r="P7773" s="17" t="s">
        <v>7316</v>
      </c>
      <c r="Q7773" s="40">
        <v>1066.5349900000001</v>
      </c>
      <c r="R7773" s="40">
        <v>533.77112999999997</v>
      </c>
      <c r="S7773" s="18">
        <f t="shared" si="848"/>
        <v>1877.6024847952922</v>
      </c>
      <c r="T7773" s="18">
        <f t="shared" si="849"/>
        <v>939.36215696054876</v>
      </c>
      <c r="U7773" s="18">
        <f t="shared" si="850"/>
        <v>939.48505607645041</v>
      </c>
      <c r="V7773" s="30">
        <v>534.27260000000001</v>
      </c>
      <c r="W7773" s="3" t="s">
        <v>47</v>
      </c>
      <c r="Z7773" s="3" t="s">
        <v>52</v>
      </c>
      <c r="AA7773" s="3" t="s">
        <v>47</v>
      </c>
      <c r="AB7773" s="12" t="s">
        <v>47</v>
      </c>
      <c r="AC7773" s="3" t="s">
        <v>47</v>
      </c>
      <c r="AK7773" s="3" t="s">
        <v>52</v>
      </c>
      <c r="AM7773" s="3" t="s">
        <v>48</v>
      </c>
      <c r="AO7773" s="3" t="s">
        <v>47</v>
      </c>
      <c r="AU7773" s="3">
        <v>0</v>
      </c>
      <c r="AV7773" s="3">
        <v>5</v>
      </c>
      <c r="AW7773" s="3">
        <v>2</v>
      </c>
      <c r="AX7773" s="3">
        <v>3</v>
      </c>
      <c r="AY7773" s="3">
        <v>60</v>
      </c>
      <c r="AZ7773" s="6" t="str">
        <f t="shared" si="851"/>
        <v>2016.6</v>
      </c>
      <c r="BA7773" s="11" t="s">
        <v>20320</v>
      </c>
      <c r="BC7773" s="12" t="s">
        <v>7316</v>
      </c>
      <c r="BJ7773" s="12">
        <f t="shared" si="852"/>
        <v>0</v>
      </c>
      <c r="BK7773" s="12">
        <f t="shared" si="853"/>
        <v>0</v>
      </c>
      <c r="BO7773" s="3" t="s">
        <v>54</v>
      </c>
      <c r="BR7773" s="3" t="s">
        <v>54</v>
      </c>
      <c r="BW7773" s="3" t="s">
        <v>7382</v>
      </c>
      <c r="CK7773" s="3" t="s">
        <v>7382</v>
      </c>
      <c r="CQ7773" s="3" t="str">
        <f>CONCATENATE(baseURL!$A$1,baseURL!$B$1,baseURL!$C$1,".",C7773,".",L7773,".pkl&amp;seq=",BC7773,"&amp;varMods=Deamidated-Q")</f>
        <v>http://proteomics.broadinstitute.org/millscripts/viewfeed.pl?side=xl&amp;cycle=1&amp;fixedMods=iaaC&amp;file=msdataSM/iPRG2012_nd/cpick_in/iPRG2012_nd.2016.6.0.pkl&amp;seq=VAFTVDQMR&amp;varMods=Deamidated-Q</v>
      </c>
    </row>
    <row r="7774" spans="1:101" x14ac:dyDescent="0.2">
      <c r="A7774" s="3">
        <v>3224</v>
      </c>
      <c r="B7774" s="2" t="s">
        <v>7693</v>
      </c>
      <c r="C7774" s="2" t="s">
        <v>7694</v>
      </c>
      <c r="D7774" s="3">
        <v>8176</v>
      </c>
      <c r="E7774" s="3">
        <v>8168</v>
      </c>
      <c r="F7774" s="3">
        <v>43125</v>
      </c>
      <c r="G7774" s="3">
        <v>10220</v>
      </c>
      <c r="H7774" s="3">
        <v>32.399000000000001</v>
      </c>
      <c r="I7774" s="30">
        <v>690.33343000000002</v>
      </c>
      <c r="J7774" s="30">
        <v>689.8972708</v>
      </c>
      <c r="K7774" s="30">
        <v>0.43615999999999999</v>
      </c>
      <c r="L7774" s="3">
        <v>4</v>
      </c>
      <c r="M7774" s="3">
        <v>2</v>
      </c>
      <c r="N7774" s="10">
        <f t="shared" si="847"/>
        <v>-1</v>
      </c>
      <c r="O7774" s="35">
        <v>2</v>
      </c>
      <c r="P7774" s="17" t="s">
        <v>7656</v>
      </c>
      <c r="Q7774" s="40">
        <v>1377.7848799999999</v>
      </c>
      <c r="R7774" s="40">
        <v>689.39607999999998</v>
      </c>
      <c r="S7774" s="18">
        <f t="shared" si="848"/>
        <v>1359.6683056277859</v>
      </c>
      <c r="T7774" s="18">
        <f t="shared" si="849"/>
        <v>726.99978218619628</v>
      </c>
      <c r="U7774" s="18">
        <f t="shared" si="850"/>
        <v>726.89708360397765</v>
      </c>
      <c r="V7774" s="30">
        <v>689.8972</v>
      </c>
      <c r="W7774" s="3" t="s">
        <v>47</v>
      </c>
      <c r="X7774" s="3" t="s">
        <v>47</v>
      </c>
      <c r="Y7774" s="3" t="s">
        <v>48</v>
      </c>
      <c r="Z7774" s="3" t="s">
        <v>52</v>
      </c>
      <c r="AA7774" s="3" t="s">
        <v>47</v>
      </c>
      <c r="AB7774" s="12" t="s">
        <v>52</v>
      </c>
      <c r="AC7774" s="3" t="s">
        <v>52</v>
      </c>
      <c r="AG7774" s="3" t="s">
        <v>52</v>
      </c>
      <c r="AO7774" s="3" t="s">
        <v>48</v>
      </c>
      <c r="AU7774" s="3">
        <v>0</v>
      </c>
      <c r="AV7774" s="3">
        <v>3</v>
      </c>
      <c r="AW7774" s="3">
        <v>2</v>
      </c>
      <c r="AX7774" s="3">
        <v>2</v>
      </c>
      <c r="AY7774" s="3">
        <v>66.67</v>
      </c>
      <c r="AZ7774" s="6" t="str">
        <f t="shared" si="851"/>
        <v>2053.11</v>
      </c>
      <c r="BA7774" s="11" t="s">
        <v>20320</v>
      </c>
      <c r="BC7774" s="12" t="s">
        <v>7656</v>
      </c>
      <c r="BJ7774" s="12">
        <f t="shared" si="852"/>
        <v>0</v>
      </c>
      <c r="BK7774" s="12">
        <f t="shared" si="853"/>
        <v>0</v>
      </c>
      <c r="BW7774" s="3" t="s">
        <v>7695</v>
      </c>
      <c r="CQ7774" s="3" t="str">
        <f>CONCATENATE(baseURL!$A$1,baseURL!$B$1,baseURL!$C$1,".",C7774,".",L7774,".pkl&amp;seq=",BC7774)</f>
        <v>http://proteomics.broadinstitute.org/millscripts/viewfeed.pl?side=xl&amp;cycle=1&amp;fixedMods=iaaC&amp;file=msdataSM/iPRG2012_nd/cpick_in/iPRG2012_nd.2053.11.4.pkl&amp;seq=NLYLLAVKGSGSR</v>
      </c>
    </row>
    <row r="7775" spans="1:101" x14ac:dyDescent="0.2">
      <c r="A7775" s="3">
        <v>341</v>
      </c>
      <c r="B7775" s="13" t="s">
        <v>7961</v>
      </c>
      <c r="C7775" s="13" t="s">
        <v>7951</v>
      </c>
      <c r="D7775" s="7">
        <v>8481</v>
      </c>
      <c r="E7775" s="7">
        <v>8472</v>
      </c>
      <c r="F7775" s="7">
        <v>43790</v>
      </c>
      <c r="G7775" s="7">
        <v>10556</v>
      </c>
      <c r="H7775" s="7">
        <v>33.166200000000003</v>
      </c>
      <c r="I7775" s="31">
        <v>579.34843999999998</v>
      </c>
      <c r="J7775" s="31">
        <v>580.04200040000001</v>
      </c>
      <c r="K7775" s="31">
        <v>-0.69355999999999995</v>
      </c>
      <c r="L7775" s="7">
        <v>0</v>
      </c>
      <c r="M7775" s="7">
        <v>2</v>
      </c>
      <c r="N7775" s="26">
        <f t="shared" si="847"/>
        <v>1</v>
      </c>
      <c r="O7775" s="36">
        <v>2</v>
      </c>
      <c r="P7775" s="16" t="s">
        <v>7931</v>
      </c>
      <c r="Q7775" s="41">
        <v>1159.58411</v>
      </c>
      <c r="R7775" s="41">
        <v>580.29569000000004</v>
      </c>
      <c r="S7775" s="27">
        <f t="shared" si="848"/>
        <v>-1632.3574624516918</v>
      </c>
      <c r="T7775" s="27">
        <f t="shared" si="849"/>
        <v>-437.1729867578884</v>
      </c>
      <c r="U7775" s="27">
        <f t="shared" si="850"/>
        <v>-437.1736760616057</v>
      </c>
      <c r="V7775" s="31">
        <v>580.04200000000003</v>
      </c>
      <c r="W7775" s="7"/>
      <c r="X7775" s="7"/>
      <c r="Y7775" s="7"/>
      <c r="Z7775" s="7"/>
      <c r="AA7775" s="7"/>
      <c r="AB7775" s="25" t="s">
        <v>47</v>
      </c>
      <c r="AC7775" s="7"/>
      <c r="AD7775" s="7" t="s">
        <v>47</v>
      </c>
      <c r="AE7775" s="7"/>
      <c r="AF7775" s="7"/>
      <c r="AG7775" s="7"/>
      <c r="AH7775" s="7"/>
      <c r="AI7775" s="7"/>
      <c r="AJ7775" s="7"/>
      <c r="AK7775" s="7" t="s">
        <v>47</v>
      </c>
      <c r="AL7775" s="7"/>
      <c r="AM7775" s="7"/>
      <c r="AN7775" s="7"/>
      <c r="AO7775" s="7"/>
      <c r="AP7775" s="7"/>
      <c r="AQ7775" s="7"/>
      <c r="AR7775" s="7"/>
      <c r="AS7775" s="7"/>
      <c r="AT7775" s="7"/>
      <c r="AU7775" s="7">
        <v>0</v>
      </c>
      <c r="AV7775" s="7">
        <v>3</v>
      </c>
      <c r="AW7775" s="7">
        <v>1</v>
      </c>
      <c r="AX7775" s="7">
        <v>3</v>
      </c>
      <c r="AY7775" s="7">
        <v>100</v>
      </c>
      <c r="AZ7775" s="14" t="str">
        <f t="shared" si="851"/>
        <v>2085.4</v>
      </c>
      <c r="BA7775" s="15" t="s">
        <v>20320</v>
      </c>
      <c r="BB7775" s="25"/>
      <c r="BC7775" s="25" t="s">
        <v>7931</v>
      </c>
      <c r="BD7775" s="25"/>
      <c r="BE7775" s="25"/>
      <c r="BF7775" s="25"/>
      <c r="BG7775" s="25"/>
      <c r="BH7775" s="25"/>
      <c r="BI7775" s="25"/>
      <c r="BJ7775" s="25">
        <f t="shared" si="852"/>
        <v>0</v>
      </c>
      <c r="BK7775" s="25">
        <f t="shared" si="853"/>
        <v>0</v>
      </c>
      <c r="BL7775" s="7"/>
      <c r="BM7775" s="7"/>
      <c r="BN7775" s="7"/>
      <c r="BO7775" s="7"/>
      <c r="BP7775" s="7"/>
      <c r="BQ7775" s="7"/>
      <c r="BR7775" s="7"/>
      <c r="BS7775" s="7"/>
      <c r="BT7775" s="7"/>
      <c r="BU7775" s="7"/>
      <c r="BV7775" s="7"/>
      <c r="BW7775" s="7"/>
      <c r="BX7775" s="7"/>
      <c r="BY7775" s="7"/>
      <c r="BZ7775" s="7"/>
      <c r="CA7775" s="7"/>
      <c r="CB7775" s="7"/>
      <c r="CC7775" s="7"/>
      <c r="CD7775" s="7"/>
      <c r="CE7775" s="7"/>
      <c r="CF7775" s="7"/>
      <c r="CG7775" s="7"/>
      <c r="CH7775" s="7"/>
      <c r="CI7775" s="7"/>
      <c r="CJ7775" s="7"/>
      <c r="CK7775" s="7"/>
      <c r="CL7775" s="7"/>
      <c r="CM7775" s="7"/>
      <c r="CN7775" s="7"/>
      <c r="CO7775" s="7"/>
      <c r="CP7775" s="7"/>
      <c r="CQ7775" s="7" t="str">
        <f>CONCATENATE(baseURL!$A$1,baseURL!$B$1,baseURL!$C$1,".",C7775,".",L7775,".pkl&amp;seq=",BC7775)</f>
        <v>http://proteomics.broadinstitute.org/millscripts/viewfeed.pl?side=xl&amp;cycle=1&amp;fixedMods=iaaC&amp;file=msdataSM/iPRG2012_nd/cpick_in/iPRG2012_nd.2085.4.0.pkl&amp;seq=GLQTVVVEEDA</v>
      </c>
      <c r="CR7775" s="7"/>
      <c r="CS7775" s="7"/>
      <c r="CT7775" s="7"/>
      <c r="CU7775" s="7"/>
      <c r="CV7775" s="7"/>
      <c r="CW7775" s="7"/>
    </row>
    <row r="7776" spans="1:101" x14ac:dyDescent="0.2">
      <c r="A7776" s="3">
        <v>7775</v>
      </c>
      <c r="B7776" s="2" t="s">
        <v>7990</v>
      </c>
      <c r="C7776" s="2" t="s">
        <v>7991</v>
      </c>
      <c r="D7776" s="3">
        <v>8513</v>
      </c>
      <c r="E7776" s="3">
        <v>8504</v>
      </c>
      <c r="F7776" s="3">
        <v>43857</v>
      </c>
      <c r="G7776" s="3">
        <v>10591</v>
      </c>
      <c r="H7776" s="3">
        <v>33.244300000000003</v>
      </c>
      <c r="I7776" s="30">
        <v>609.06456000000003</v>
      </c>
      <c r="J7776" s="30">
        <v>609.06455759999994</v>
      </c>
      <c r="K7776" s="30">
        <v>0</v>
      </c>
      <c r="L7776" s="3">
        <v>4</v>
      </c>
      <c r="M7776" s="3">
        <v>0</v>
      </c>
      <c r="N7776" s="10">
        <f t="shared" si="847"/>
        <v>1</v>
      </c>
      <c r="O7776" s="35">
        <v>4</v>
      </c>
      <c r="P7776" s="17" t="s">
        <v>7992</v>
      </c>
      <c r="Q7776" s="40">
        <v>2432.2350700000002</v>
      </c>
      <c r="R7776" s="42">
        <v>608.81421999999998</v>
      </c>
      <c r="S7776" s="18">
        <f t="shared" si="848"/>
        <v>411.19276090504439</v>
      </c>
      <c r="T7776" s="18">
        <f t="shared" si="849"/>
        <v>411.18881881564164</v>
      </c>
      <c r="U7776" s="18">
        <f t="shared" si="850"/>
        <v>410.76570123481247</v>
      </c>
      <c r="V7776" s="30">
        <v>609.0643</v>
      </c>
      <c r="Z7776" s="3" t="s">
        <v>52</v>
      </c>
      <c r="AA7776" s="3" t="s">
        <v>47</v>
      </c>
      <c r="AC7776" s="3" t="s">
        <v>52</v>
      </c>
      <c r="AD7776" s="3" t="s">
        <v>47</v>
      </c>
      <c r="AF7776" s="3" t="s">
        <v>52</v>
      </c>
      <c r="AG7776" s="3" t="s">
        <v>47</v>
      </c>
      <c r="AJ7776" s="3" t="s">
        <v>47</v>
      </c>
      <c r="AO7776" s="3" t="s">
        <v>47</v>
      </c>
      <c r="AU7776" s="3">
        <v>0</v>
      </c>
      <c r="AV7776" s="3">
        <v>5</v>
      </c>
      <c r="AW7776" s="3">
        <v>3</v>
      </c>
      <c r="AX7776" s="3">
        <v>2</v>
      </c>
      <c r="AY7776" s="3">
        <v>40</v>
      </c>
      <c r="AZ7776" s="6" t="str">
        <f t="shared" si="851"/>
        <v>2088.8</v>
      </c>
      <c r="BA7776" s="11" t="s">
        <v>20320</v>
      </c>
      <c r="BC7776" s="12" t="s">
        <v>7992</v>
      </c>
      <c r="BJ7776" s="12">
        <f t="shared" si="852"/>
        <v>0</v>
      </c>
      <c r="BK7776" s="12">
        <f t="shared" si="853"/>
        <v>0</v>
      </c>
      <c r="BP7776" s="3" t="s">
        <v>54</v>
      </c>
      <c r="BR7776" s="3" t="s">
        <v>54</v>
      </c>
      <c r="CQ7776" s="3" t="str">
        <f>CONCATENATE(baseURL!$A$1,baseURL!$B$1,baseURL!$C$1,".",C7776,".",L7776,".pkl&amp;seq=",BC7776,"&amp;varMods=Deamidated-N")</f>
        <v>http://proteomics.broadinstitute.org/millscripts/viewfeed.pl?side=xl&amp;cycle=1&amp;fixedMods=iaaC&amp;file=msdataSM/iPRG2012_nd/cpick_in/iPRG2012_nd.2088.8.4.pkl&amp;seq=LLGDAAKNQAAMNPSNTVFDAKR&amp;varMods=Deamidated-N</v>
      </c>
    </row>
    <row r="7777" spans="1:99" x14ac:dyDescent="0.2">
      <c r="A7777" s="3">
        <v>7539</v>
      </c>
      <c r="B7777" s="2" t="s">
        <v>8038</v>
      </c>
      <c r="C7777" s="2" t="s">
        <v>8021</v>
      </c>
      <c r="D7777" s="3">
        <v>8552</v>
      </c>
      <c r="E7777" s="3">
        <v>8543</v>
      </c>
      <c r="F7777" s="3">
        <v>43937</v>
      </c>
      <c r="G7777" s="3">
        <v>10634</v>
      </c>
      <c r="H7777" s="3">
        <v>33.3307</v>
      </c>
      <c r="I7777" s="30">
        <v>479.24723999999998</v>
      </c>
      <c r="J7777" s="30">
        <v>478.7971627</v>
      </c>
      <c r="K7777" s="30">
        <v>0.45007999999999998</v>
      </c>
      <c r="L7777" s="3">
        <v>0</v>
      </c>
      <c r="M7777" s="3">
        <v>2</v>
      </c>
      <c r="N7777" s="10">
        <f t="shared" si="847"/>
        <v>1</v>
      </c>
      <c r="O7777" s="35">
        <v>2</v>
      </c>
      <c r="P7777" s="17" t="s">
        <v>8022</v>
      </c>
      <c r="Q7777" s="40">
        <v>955.58226000000002</v>
      </c>
      <c r="R7777" s="40">
        <v>478.29477000000003</v>
      </c>
      <c r="S7777" s="18">
        <f t="shared" si="848"/>
        <v>1991.3870268745534</v>
      </c>
      <c r="T7777" s="18">
        <f t="shared" si="849"/>
        <v>1050.3830096239042</v>
      </c>
      <c r="U7777" s="18">
        <f t="shared" si="850"/>
        <v>1050.2519189159693</v>
      </c>
      <c r="V7777" s="30">
        <v>478.7971</v>
      </c>
      <c r="W7777" s="3" t="s">
        <v>47</v>
      </c>
      <c r="X7777" s="3" t="s">
        <v>47</v>
      </c>
      <c r="Y7777" s="3" t="s">
        <v>47</v>
      </c>
      <c r="AA7777" s="3" t="s">
        <v>65</v>
      </c>
      <c r="AB7777" s="12" t="s">
        <v>47</v>
      </c>
      <c r="AC7777" s="3" t="s">
        <v>52</v>
      </c>
      <c r="AD7777" s="3" t="s">
        <v>52</v>
      </c>
      <c r="AG7777" s="3" t="s">
        <v>52</v>
      </c>
      <c r="AL7777" s="3" t="s">
        <v>52</v>
      </c>
      <c r="AU7777" s="3">
        <v>1</v>
      </c>
      <c r="AV7777" s="3">
        <v>4</v>
      </c>
      <c r="AW7777" s="3">
        <v>1</v>
      </c>
      <c r="AX7777" s="3">
        <v>4</v>
      </c>
      <c r="AY7777" s="3">
        <v>100</v>
      </c>
      <c r="AZ7777" s="6" t="str">
        <f t="shared" si="851"/>
        <v>2092.4</v>
      </c>
      <c r="BA7777" s="11" t="s">
        <v>20320</v>
      </c>
      <c r="BC7777" s="12" t="s">
        <v>8022</v>
      </c>
      <c r="BJ7777" s="12">
        <f t="shared" si="852"/>
        <v>0</v>
      </c>
      <c r="BK7777" s="12">
        <f t="shared" si="853"/>
        <v>0</v>
      </c>
      <c r="BW7777" s="3" t="s">
        <v>8039</v>
      </c>
      <c r="CQ7777" s="3" t="str">
        <f>CONCATENATE(baseURL!$A$1,baseURL!$B$1,baseURL!$C$1,".",C7777,".",L7777,".pkl&amp;seq=",BC7777)</f>
        <v>http://proteomics.broadinstitute.org/millscripts/viewfeed.pl?side=xl&amp;cycle=1&amp;fixedMods=iaaC&amp;file=msdataSM/iPRG2012_nd/cpick_in/iPRG2012_nd.2092.4.0.pkl&amp;seq=LGLVELSPK</v>
      </c>
    </row>
    <row r="7778" spans="1:99" x14ac:dyDescent="0.2">
      <c r="A7778" s="3">
        <v>3225</v>
      </c>
      <c r="B7778" s="2" t="s">
        <v>8094</v>
      </c>
      <c r="C7778" s="2" t="s">
        <v>8095</v>
      </c>
      <c r="D7778" s="3">
        <v>8608</v>
      </c>
      <c r="E7778" s="3">
        <v>8599</v>
      </c>
      <c r="F7778" s="3">
        <v>44061</v>
      </c>
      <c r="G7778" s="3">
        <v>10696</v>
      </c>
      <c r="H7778" s="3">
        <v>33.473999999999997</v>
      </c>
      <c r="I7778" s="30">
        <v>495.73842000000002</v>
      </c>
      <c r="J7778" s="30">
        <v>495.24487670000002</v>
      </c>
      <c r="K7778" s="30">
        <v>0.49353999999999998</v>
      </c>
      <c r="L7778" s="3">
        <v>0</v>
      </c>
      <c r="M7778" s="3">
        <v>5</v>
      </c>
      <c r="N7778" s="10">
        <f t="shared" si="847"/>
        <v>1</v>
      </c>
      <c r="O7778" s="35">
        <v>5</v>
      </c>
      <c r="P7778" s="17" t="s">
        <v>8063</v>
      </c>
      <c r="Q7778" s="40">
        <v>2471.1837399999999</v>
      </c>
      <c r="R7778" s="40">
        <v>495.04257000000001</v>
      </c>
      <c r="S7778" s="18">
        <f t="shared" si="848"/>
        <v>1405.6366910021641</v>
      </c>
      <c r="T7778" s="18">
        <f t="shared" si="849"/>
        <v>408.66525882816154</v>
      </c>
      <c r="U7778" s="18">
        <f t="shared" si="850"/>
        <v>408.10631699811046</v>
      </c>
      <c r="V7778" s="30">
        <v>495.24459999999999</v>
      </c>
      <c r="W7778" s="3" t="s">
        <v>47</v>
      </c>
      <c r="X7778" s="3" t="s">
        <v>47</v>
      </c>
      <c r="Y7778" s="3" t="s">
        <v>47</v>
      </c>
      <c r="Z7778" s="3" t="s">
        <v>47</v>
      </c>
      <c r="AA7778" s="3" t="s">
        <v>47</v>
      </c>
      <c r="AB7778" s="12" t="s">
        <v>48</v>
      </c>
      <c r="AC7778" s="3" t="s">
        <v>52</v>
      </c>
      <c r="AG7778" s="3" t="s">
        <v>52</v>
      </c>
      <c r="AL7778" s="3" t="s">
        <v>52</v>
      </c>
      <c r="AO7778" s="3" t="s">
        <v>48</v>
      </c>
      <c r="AU7778" s="3">
        <v>0</v>
      </c>
      <c r="AV7778" s="3">
        <v>5</v>
      </c>
      <c r="AW7778" s="3">
        <v>2</v>
      </c>
      <c r="AX7778" s="3">
        <v>3</v>
      </c>
      <c r="AY7778" s="3">
        <v>60</v>
      </c>
      <c r="AZ7778" s="6" t="str">
        <f t="shared" si="851"/>
        <v>2098.2</v>
      </c>
      <c r="BA7778" s="11" t="s">
        <v>20320</v>
      </c>
      <c r="BC7778" s="12" t="s">
        <v>8063</v>
      </c>
      <c r="BJ7778" s="12">
        <f t="shared" si="852"/>
        <v>0</v>
      </c>
      <c r="BK7778" s="12">
        <f t="shared" si="853"/>
        <v>0</v>
      </c>
      <c r="BP7778" s="3" t="s">
        <v>54</v>
      </c>
      <c r="BR7778" s="3" t="s">
        <v>54</v>
      </c>
      <c r="BV7778" s="3" t="s">
        <v>8096</v>
      </c>
      <c r="BW7778" s="3" t="s">
        <v>8096</v>
      </c>
      <c r="CQ7778" s="3" t="str">
        <f>CONCATENATE(baseURL!$A$1,baseURL!$B$1,baseURL!$C$1,".",C7778,".",L7778,".pkl&amp;seq=",BC7778,"&amp;varMods=Deamidated-N")</f>
        <v>http://proteomics.broadinstitute.org/millscripts/viewfeed.pl?side=xl&amp;cycle=1&amp;fixedMods=iaaC&amp;file=msdataSM/iPRG2012_nd/cpick_in/iPRG2012_nd.2098.2.0.pkl&amp;seq=LEEELGDKAVYAGENFHHGDKL&amp;varMods=Deamidated-N</v>
      </c>
    </row>
    <row r="7779" spans="1:99" x14ac:dyDescent="0.2">
      <c r="A7779" s="3">
        <v>1741</v>
      </c>
      <c r="B7779" s="2" t="s">
        <v>8668</v>
      </c>
      <c r="C7779" s="2" t="s">
        <v>8657</v>
      </c>
      <c r="D7779" s="3">
        <v>9251</v>
      </c>
      <c r="E7779" s="3">
        <v>9242</v>
      </c>
      <c r="F7779" s="3">
        <v>45344</v>
      </c>
      <c r="G7779" s="3">
        <v>11400</v>
      </c>
      <c r="H7779" s="3">
        <v>34.953600000000002</v>
      </c>
      <c r="I7779" s="30">
        <v>585.28949999999998</v>
      </c>
      <c r="J7779" s="30">
        <v>585.29306980000001</v>
      </c>
      <c r="K7779" s="30">
        <v>-3.5699999999999998E-3</v>
      </c>
      <c r="L7779" s="3">
        <v>3</v>
      </c>
      <c r="M7779" s="3">
        <v>3</v>
      </c>
      <c r="N7779" s="10">
        <f t="shared" si="847"/>
        <v>1</v>
      </c>
      <c r="O7779" s="35">
        <v>3</v>
      </c>
      <c r="P7779" s="17" t="s">
        <v>8635</v>
      </c>
      <c r="Q7779" s="40">
        <v>1754.8707899999999</v>
      </c>
      <c r="R7779" s="40">
        <v>585.62845000000004</v>
      </c>
      <c r="S7779" s="18">
        <f t="shared" si="848"/>
        <v>-578.77994144592537</v>
      </c>
      <c r="T7779" s="18">
        <f t="shared" si="849"/>
        <v>-572.68426764449612</v>
      </c>
      <c r="U7779" s="18">
        <f t="shared" si="850"/>
        <v>-581.17053568701738</v>
      </c>
      <c r="V7779" s="30">
        <v>585.28809999999999</v>
      </c>
      <c r="X7779" s="3" t="s">
        <v>47</v>
      </c>
      <c r="Z7779" s="3" t="s">
        <v>52</v>
      </c>
      <c r="AA7779" s="3" t="s">
        <v>47</v>
      </c>
      <c r="AC7779" s="3" t="s">
        <v>52</v>
      </c>
      <c r="AD7779" s="3" t="s">
        <v>47</v>
      </c>
      <c r="AG7779" s="3" t="s">
        <v>52</v>
      </c>
      <c r="AJ7779" s="3" t="s">
        <v>48</v>
      </c>
      <c r="AK7779" s="3" t="s">
        <v>47</v>
      </c>
      <c r="AU7779" s="3">
        <v>0</v>
      </c>
      <c r="AV7779" s="3">
        <v>4</v>
      </c>
      <c r="AW7779" s="3">
        <v>1</v>
      </c>
      <c r="AX7779" s="3">
        <v>4</v>
      </c>
      <c r="AY7779" s="3">
        <v>100</v>
      </c>
      <c r="AZ7779" s="6" t="str">
        <f t="shared" si="851"/>
        <v>2159.4</v>
      </c>
      <c r="BA7779" s="11" t="s">
        <v>20320</v>
      </c>
      <c r="BC7779" s="12" t="s">
        <v>8635</v>
      </c>
      <c r="BJ7779" s="12">
        <f t="shared" si="852"/>
        <v>0</v>
      </c>
      <c r="BK7779" s="12">
        <f t="shared" si="853"/>
        <v>0</v>
      </c>
      <c r="CQ7779" s="3" t="str">
        <f>CONCATENATE(baseURL!$A$1,baseURL!$B$1,baseURL!$C$1,".",C7779,".",L7779,".pkl&amp;seq=",BC7779)</f>
        <v>http://proteomics.broadinstitute.org/millscripts/viewfeed.pl?side=xl&amp;cycle=1&amp;fixedMods=iaaC&amp;file=msdataSM/iPRG2012_nd/cpick_in/iPRG2012_nd.2159.4.3.pkl&amp;seq=VFDKDGNGYLSAAELR</v>
      </c>
      <c r="CU7779" s="7"/>
    </row>
    <row r="7780" spans="1:99" x14ac:dyDescent="0.2">
      <c r="A7780" s="3">
        <v>1927</v>
      </c>
      <c r="B7780" s="2" t="s">
        <v>9853</v>
      </c>
      <c r="C7780" s="2" t="s">
        <v>9843</v>
      </c>
      <c r="D7780" s="3">
        <v>10257</v>
      </c>
      <c r="E7780" s="3">
        <v>10248</v>
      </c>
      <c r="F7780" s="3">
        <v>48015</v>
      </c>
      <c r="G7780" s="3">
        <v>12533</v>
      </c>
      <c r="H7780" s="3">
        <v>38.025300000000001</v>
      </c>
      <c r="I7780" s="30">
        <v>561.65129000000002</v>
      </c>
      <c r="J7780" s="30">
        <v>561.30161539999995</v>
      </c>
      <c r="K7780" s="30">
        <v>0.34966999999999998</v>
      </c>
      <c r="L7780" s="3">
        <v>0</v>
      </c>
      <c r="M7780" s="3">
        <v>4</v>
      </c>
      <c r="N7780" s="10">
        <f t="shared" si="847"/>
        <v>1</v>
      </c>
      <c r="O7780" s="35">
        <v>4</v>
      </c>
      <c r="P7780" s="17" t="s">
        <v>9712</v>
      </c>
      <c r="Q7780" s="40">
        <v>2241.1734499999998</v>
      </c>
      <c r="R7780" s="40">
        <v>561.04881999999998</v>
      </c>
      <c r="S7780" s="18">
        <f t="shared" si="848"/>
        <v>1073.8281206973029</v>
      </c>
      <c r="T7780" s="18">
        <f t="shared" si="849"/>
        <v>450.57647567990273</v>
      </c>
      <c r="U7780" s="18">
        <f t="shared" si="850"/>
        <v>450.37078947970139</v>
      </c>
      <c r="V7780" s="30">
        <v>561.30150000000003</v>
      </c>
      <c r="W7780" s="3" t="s">
        <v>47</v>
      </c>
      <c r="X7780" s="3" t="s">
        <v>47</v>
      </c>
      <c r="Y7780" s="3" t="s">
        <v>47</v>
      </c>
      <c r="Z7780" s="3" t="s">
        <v>47</v>
      </c>
      <c r="AA7780" s="3" t="s">
        <v>48</v>
      </c>
      <c r="AB7780" s="12" t="s">
        <v>48</v>
      </c>
      <c r="AC7780" s="3" t="s">
        <v>48</v>
      </c>
      <c r="AD7780" s="3" t="s">
        <v>65</v>
      </c>
      <c r="AE7780" s="3" t="s">
        <v>47</v>
      </c>
      <c r="AK7780" s="3" t="s">
        <v>47</v>
      </c>
      <c r="AL7780" s="3" t="s">
        <v>52</v>
      </c>
      <c r="AO7780" s="3" t="s">
        <v>47</v>
      </c>
      <c r="AU7780" s="3">
        <v>1</v>
      </c>
      <c r="AV7780" s="3">
        <v>7</v>
      </c>
      <c r="AW7780" s="3">
        <v>3</v>
      </c>
      <c r="AX7780" s="3">
        <v>4</v>
      </c>
      <c r="AY7780" s="3">
        <v>57.14</v>
      </c>
      <c r="AZ7780" s="6" t="str">
        <f t="shared" si="851"/>
        <v>2286.8</v>
      </c>
      <c r="BA7780" s="11" t="s">
        <v>20320</v>
      </c>
      <c r="BC7780" s="12" t="s">
        <v>9712</v>
      </c>
      <c r="BJ7780" s="12">
        <f t="shared" si="852"/>
        <v>0</v>
      </c>
      <c r="BK7780" s="12">
        <f t="shared" si="853"/>
        <v>0</v>
      </c>
      <c r="BP7780" s="3" t="s">
        <v>54</v>
      </c>
      <c r="BR7780" s="3" t="s">
        <v>54</v>
      </c>
      <c r="BV7780" s="3" t="s">
        <v>9854</v>
      </c>
      <c r="BZ7780" s="3" t="s">
        <v>9855</v>
      </c>
      <c r="CA7780" s="3" t="s">
        <v>9856</v>
      </c>
      <c r="CK7780" s="3" t="s">
        <v>9856</v>
      </c>
      <c r="CQ7780" s="3" t="str">
        <f>CONCATENATE(baseURL!$A$1,baseURL!$B$1,baseURL!$C$1,".",C7780,".",L7780,".pkl&amp;seq=",BC7780,"&amp;varMods=Deamidated-N")</f>
        <v>http://proteomics.broadinstitute.org/millscripts/viewfeed.pl?side=xl&amp;cycle=1&amp;fixedMods=iaaC&amp;file=msdataSM/iPRG2012_nd/cpick_in/iPRG2012_nd.2286.8.0.pkl&amp;seq=GLSNEGQNASLKGALAAAHYLR&amp;varMods=Deamidated-N</v>
      </c>
    </row>
    <row r="7781" spans="1:99" x14ac:dyDescent="0.2">
      <c r="A7781" s="3">
        <v>1205</v>
      </c>
      <c r="B7781" s="2" t="s">
        <v>10491</v>
      </c>
      <c r="C7781" s="2" t="s">
        <v>10492</v>
      </c>
      <c r="D7781" s="3">
        <v>10877</v>
      </c>
      <c r="E7781" s="3">
        <v>10868</v>
      </c>
      <c r="F7781" s="3">
        <v>49463</v>
      </c>
      <c r="G7781" s="3">
        <v>13222</v>
      </c>
      <c r="H7781" s="3">
        <v>39.700000000000003</v>
      </c>
      <c r="I7781" s="30">
        <v>584.27458000000001</v>
      </c>
      <c r="J7781" s="30">
        <v>584.03129390000004</v>
      </c>
      <c r="K7781" s="30">
        <v>0.24329000000000001</v>
      </c>
      <c r="L7781" s="3">
        <v>2</v>
      </c>
      <c r="M7781" s="3">
        <v>3</v>
      </c>
      <c r="N7781" s="10">
        <f t="shared" si="847"/>
        <v>-1</v>
      </c>
      <c r="O7781" s="35">
        <v>3</v>
      </c>
      <c r="P7781" s="17" t="s">
        <v>10493</v>
      </c>
      <c r="Q7781" s="40">
        <v>1749.0745199999999</v>
      </c>
      <c r="R7781" s="40">
        <v>583.69636000000003</v>
      </c>
      <c r="S7781" s="18">
        <f t="shared" si="848"/>
        <v>990.61779312789872</v>
      </c>
      <c r="T7781" s="18">
        <f t="shared" si="849"/>
        <v>573.81529670668147</v>
      </c>
      <c r="U7781" s="18">
        <f t="shared" si="850"/>
        <v>573.65442539334242</v>
      </c>
      <c r="V7781" s="30">
        <v>584.03120000000001</v>
      </c>
      <c r="W7781" s="3" t="s">
        <v>47</v>
      </c>
      <c r="X7781" s="3" t="s">
        <v>65</v>
      </c>
      <c r="Y7781" s="3" t="s">
        <v>47</v>
      </c>
      <c r="AB7781" s="12" t="s">
        <v>47</v>
      </c>
      <c r="AC7781" s="3" t="s">
        <v>48</v>
      </c>
      <c r="AD7781" s="3" t="s">
        <v>65</v>
      </c>
      <c r="AF7781" s="3" t="s">
        <v>65</v>
      </c>
      <c r="AG7781" s="3" t="s">
        <v>52</v>
      </c>
      <c r="AK7781" s="3" t="s">
        <v>52</v>
      </c>
      <c r="AM7781" s="3" t="s">
        <v>48</v>
      </c>
      <c r="AU7781" s="3">
        <v>3</v>
      </c>
      <c r="AV7781" s="3">
        <v>3</v>
      </c>
      <c r="AW7781" s="3">
        <v>1</v>
      </c>
      <c r="AX7781" s="3">
        <v>3</v>
      </c>
      <c r="AY7781" s="3">
        <v>100</v>
      </c>
      <c r="AZ7781" s="6" t="str">
        <f t="shared" si="851"/>
        <v>2355.7</v>
      </c>
      <c r="BA7781" s="11" t="s">
        <v>20320</v>
      </c>
      <c r="BC7781" s="12" t="s">
        <v>10493</v>
      </c>
      <c r="BJ7781" s="12">
        <f t="shared" si="852"/>
        <v>0</v>
      </c>
      <c r="BK7781" s="12">
        <f t="shared" si="853"/>
        <v>0</v>
      </c>
      <c r="BT7781" s="3" t="s">
        <v>10494</v>
      </c>
      <c r="BZ7781" s="3" t="s">
        <v>10495</v>
      </c>
      <c r="CB7781" s="3" t="s">
        <v>10495</v>
      </c>
      <c r="CQ7781" s="3" t="str">
        <f>CONCATENATE(baseURL!$A$1,baseURL!$B$1,baseURL!$C$1,".",C7781,".",L7781,".pkl&amp;seq=",BC7781)</f>
        <v>http://proteomics.broadinstitute.org/millscripts/viewfeed.pl?side=xl&amp;cycle=1&amp;fixedMods=iaaC&amp;file=msdataSM/iPRG2012_nd/cpick_in/iPRG2012_nd.2355.7.2.pkl&amp;seq=GVLGVLAGGGRVDKPLLK</v>
      </c>
    </row>
    <row r="7782" spans="1:99" x14ac:dyDescent="0.2">
      <c r="A7782" s="3">
        <v>7386</v>
      </c>
      <c r="B7782" s="2" t="s">
        <v>10531</v>
      </c>
      <c r="C7782" s="2" t="s">
        <v>10532</v>
      </c>
      <c r="D7782" s="3">
        <v>10916</v>
      </c>
      <c r="E7782" s="3">
        <v>10906</v>
      </c>
      <c r="F7782" s="3">
        <v>49543</v>
      </c>
      <c r="G7782" s="3">
        <v>13264</v>
      </c>
      <c r="H7782" s="3">
        <v>39.795699999999997</v>
      </c>
      <c r="I7782" s="30">
        <v>447.49400000000003</v>
      </c>
      <c r="J7782" s="30">
        <v>447.25811579999998</v>
      </c>
      <c r="K7782" s="30">
        <v>0.23588000000000001</v>
      </c>
      <c r="L7782" s="3">
        <v>0</v>
      </c>
      <c r="M7782" s="3">
        <v>2</v>
      </c>
      <c r="N7782" s="10">
        <f t="shared" si="847"/>
        <v>1</v>
      </c>
      <c r="O7782" s="35">
        <v>2</v>
      </c>
      <c r="P7782" s="17" t="s">
        <v>10473</v>
      </c>
      <c r="Q7782" s="40">
        <v>892.50732000000005</v>
      </c>
      <c r="R7782" s="40">
        <v>446.75729999999999</v>
      </c>
      <c r="S7782" s="18">
        <f t="shared" si="848"/>
        <v>1648.9937601468218</v>
      </c>
      <c r="T7782" s="18">
        <f t="shared" si="849"/>
        <v>1121.0019399794878</v>
      </c>
      <c r="U7782" s="18">
        <f t="shared" si="850"/>
        <v>1119.8473981287791</v>
      </c>
      <c r="V7782" s="30">
        <v>447.25760000000002</v>
      </c>
      <c r="W7782" s="3" t="s">
        <v>47</v>
      </c>
      <c r="X7782" s="3" t="s">
        <v>47</v>
      </c>
      <c r="Y7782" s="3" t="s">
        <v>47</v>
      </c>
      <c r="Z7782" s="3" t="s">
        <v>48</v>
      </c>
      <c r="AA7782" s="3" t="s">
        <v>47</v>
      </c>
      <c r="AB7782" s="12" t="s">
        <v>47</v>
      </c>
      <c r="AC7782" s="3" t="s">
        <v>48</v>
      </c>
      <c r="AD7782" s="3" t="s">
        <v>48</v>
      </c>
      <c r="AK7782" s="3" t="s">
        <v>52</v>
      </c>
      <c r="AO7782" s="3" t="s">
        <v>48</v>
      </c>
      <c r="AU7782" s="3">
        <v>0</v>
      </c>
      <c r="AV7782" s="3">
        <v>5</v>
      </c>
      <c r="AW7782" s="3">
        <v>2</v>
      </c>
      <c r="AX7782" s="3">
        <v>3</v>
      </c>
      <c r="AY7782" s="3">
        <v>60</v>
      </c>
      <c r="AZ7782" s="6" t="str">
        <f t="shared" si="851"/>
        <v>2359.3</v>
      </c>
      <c r="BA7782" s="11" t="s">
        <v>20320</v>
      </c>
      <c r="BC7782" s="12" t="s">
        <v>10473</v>
      </c>
      <c r="BJ7782" s="12">
        <f t="shared" si="852"/>
        <v>0</v>
      </c>
      <c r="BK7782" s="12">
        <f t="shared" si="853"/>
        <v>0</v>
      </c>
      <c r="BW7782" s="3" t="s">
        <v>10533</v>
      </c>
      <c r="BX7782" s="3" t="s">
        <v>10533</v>
      </c>
      <c r="CQ7782" s="3" t="str">
        <f>CONCATENATE(baseURL!$A$1,baseURL!$B$1,baseURL!$C$1,".",C7782,".",L7782,".pkl&amp;seq=",BC7782)</f>
        <v>http://proteomics.broadinstitute.org/millscripts/viewfeed.pl?side=xl&amp;cycle=1&amp;fixedMods=iaaC&amp;file=msdataSM/iPRG2012_nd/cpick_in/iPRG2012_nd.2359.3.0.pkl&amp;seq=FQVMVLR</v>
      </c>
    </row>
    <row r="7783" spans="1:99" x14ac:dyDescent="0.2">
      <c r="A7783" s="3">
        <v>3925</v>
      </c>
      <c r="B7783" s="2" t="s">
        <v>10884</v>
      </c>
      <c r="C7783" s="2" t="s">
        <v>10885</v>
      </c>
      <c r="D7783" s="3">
        <v>11269</v>
      </c>
      <c r="E7783" s="3">
        <v>11259</v>
      </c>
      <c r="F7783" s="3">
        <v>50346</v>
      </c>
      <c r="G7783" s="3">
        <v>13655</v>
      </c>
      <c r="H7783" s="3">
        <v>40.730800000000002</v>
      </c>
      <c r="I7783" s="30">
        <v>575.27083000000005</v>
      </c>
      <c r="J7783" s="30">
        <v>574.96672469999999</v>
      </c>
      <c r="K7783" s="30">
        <v>0.30410999999999999</v>
      </c>
      <c r="L7783" s="3">
        <v>0</v>
      </c>
      <c r="M7783" s="3">
        <v>3</v>
      </c>
      <c r="N7783" s="10">
        <f t="shared" si="847"/>
        <v>1</v>
      </c>
      <c r="O7783" s="35">
        <v>3</v>
      </c>
      <c r="P7783" s="17" t="s">
        <v>10836</v>
      </c>
      <c r="Q7783" s="40">
        <v>1721.88571</v>
      </c>
      <c r="R7783" s="40">
        <v>574.63342</v>
      </c>
      <c r="S7783" s="18">
        <f t="shared" si="848"/>
        <v>1109.2463087163383</v>
      </c>
      <c r="T7783" s="18">
        <f t="shared" si="849"/>
        <v>580.03013469001701</v>
      </c>
      <c r="U7783" s="18">
        <f t="shared" si="850"/>
        <v>579.63910278659989</v>
      </c>
      <c r="V7783" s="30">
        <v>574.9665</v>
      </c>
      <c r="W7783" s="3" t="s">
        <v>47</v>
      </c>
      <c r="X7783" s="3" t="s">
        <v>47</v>
      </c>
      <c r="Y7783" s="3" t="s">
        <v>47</v>
      </c>
      <c r="Z7783" s="3" t="s">
        <v>47</v>
      </c>
      <c r="AA7783" s="3" t="s">
        <v>47</v>
      </c>
      <c r="AB7783" s="12" t="s">
        <v>47</v>
      </c>
      <c r="AC7783" s="3" t="s">
        <v>47</v>
      </c>
      <c r="AD7783" s="3" t="s">
        <v>48</v>
      </c>
      <c r="AE7783" s="3" t="s">
        <v>47</v>
      </c>
      <c r="AH7783" s="3" t="s">
        <v>48</v>
      </c>
      <c r="AL7783" s="3" t="s">
        <v>52</v>
      </c>
      <c r="AO7783" s="3" t="s">
        <v>48</v>
      </c>
      <c r="AU7783" s="3">
        <v>0</v>
      </c>
      <c r="AV7783" s="3">
        <v>8</v>
      </c>
      <c r="AW7783" s="3">
        <v>2</v>
      </c>
      <c r="AX7783" s="3">
        <v>5</v>
      </c>
      <c r="AY7783" s="3">
        <v>62.5</v>
      </c>
      <c r="AZ7783" s="6" t="str">
        <f t="shared" si="851"/>
        <v>2397.8</v>
      </c>
      <c r="BA7783" s="11" t="s">
        <v>20320</v>
      </c>
      <c r="BC7783" s="12" t="s">
        <v>10836</v>
      </c>
      <c r="BJ7783" s="12">
        <f t="shared" si="852"/>
        <v>0</v>
      </c>
      <c r="BK7783" s="12">
        <f t="shared" si="853"/>
        <v>0</v>
      </c>
      <c r="BP7783" s="3" t="s">
        <v>54</v>
      </c>
      <c r="BR7783" s="3" t="s">
        <v>54</v>
      </c>
      <c r="BV7783" s="3" t="s">
        <v>10886</v>
      </c>
      <c r="BW7783" s="3" t="s">
        <v>10886</v>
      </c>
      <c r="CA7783" s="3" t="s">
        <v>10886</v>
      </c>
      <c r="CQ7783" s="3" t="str">
        <f>CONCATENATE(baseURL!$A$1,baseURL!$B$1,baseURL!$C$1,".",C7783,".",L7783,".pkl&amp;seq=",BC7783,"&amp;varMods=Deamidated-N")</f>
        <v>http://proteomics.broadinstitute.org/millscripts/viewfeed.pl?side=xl&amp;cycle=1&amp;fixedMods=iaaC&amp;file=msdataSM/iPRG2012_nd/cpick_in/iPRG2012_nd.2397.8.0.pkl&amp;seq=DNQLYALEKPEVFR&amp;varMods=Deamidated-N</v>
      </c>
    </row>
    <row r="7784" spans="1:99" x14ac:dyDescent="0.2">
      <c r="A7784" s="3">
        <v>2117</v>
      </c>
      <c r="B7784" s="13" t="s">
        <v>10964</v>
      </c>
      <c r="C7784" s="13" t="s">
        <v>10965</v>
      </c>
      <c r="D7784" s="7">
        <v>11329</v>
      </c>
      <c r="E7784" s="7">
        <v>11319</v>
      </c>
      <c r="F7784" s="7">
        <v>50492</v>
      </c>
      <c r="G7784" s="7">
        <v>13722</v>
      </c>
      <c r="H7784" s="7">
        <v>40.899799999999999</v>
      </c>
      <c r="I7784" s="31">
        <v>598.64625999999998</v>
      </c>
      <c r="J7784" s="31">
        <v>598.64626039999996</v>
      </c>
      <c r="K7784" s="31">
        <v>0</v>
      </c>
      <c r="L7784" s="7">
        <v>0</v>
      </c>
      <c r="M7784" s="7">
        <v>0</v>
      </c>
      <c r="N7784" s="26">
        <f t="shared" si="847"/>
        <v>1</v>
      </c>
      <c r="O7784" s="36">
        <v>3</v>
      </c>
      <c r="P7784" s="16" t="s">
        <v>10852</v>
      </c>
      <c r="Q7784" s="41">
        <v>1792.9187999999999</v>
      </c>
      <c r="R7784" s="41">
        <v>598.31111999999996</v>
      </c>
      <c r="S7784" s="27">
        <f t="shared" si="848"/>
        <v>560.14335819134362</v>
      </c>
      <c r="T7784" s="27">
        <f t="shared" si="849"/>
        <v>560.14402673980101</v>
      </c>
      <c r="U7784" s="27">
        <f t="shared" si="850"/>
        <v>560.0430759168604</v>
      </c>
      <c r="V7784" s="31">
        <v>598.64620000000002</v>
      </c>
      <c r="W7784" s="7" t="s">
        <v>47</v>
      </c>
      <c r="X7784" s="7" t="s">
        <v>47</v>
      </c>
      <c r="Y7784" s="7" t="s">
        <v>65</v>
      </c>
      <c r="Z7784" s="7" t="s">
        <v>47</v>
      </c>
      <c r="AA7784" s="7" t="s">
        <v>47</v>
      </c>
      <c r="AB7784" s="25" t="s">
        <v>47</v>
      </c>
      <c r="AC7784" s="7" t="s">
        <v>47</v>
      </c>
      <c r="AD7784" s="7" t="s">
        <v>47</v>
      </c>
      <c r="AE7784" s="7"/>
      <c r="AF7784" s="7"/>
      <c r="AG7784" s="7" t="s">
        <v>47</v>
      </c>
      <c r="AH7784" s="7"/>
      <c r="AI7784" s="7"/>
      <c r="AJ7784" s="7"/>
      <c r="AK7784" s="7" t="s">
        <v>52</v>
      </c>
      <c r="AL7784" s="7" t="s">
        <v>52</v>
      </c>
      <c r="AM7784" s="7" t="s">
        <v>47</v>
      </c>
      <c r="AN7784" s="7"/>
      <c r="AO7784" s="7" t="s">
        <v>48</v>
      </c>
      <c r="AP7784" s="7"/>
      <c r="AQ7784" s="7"/>
      <c r="AR7784" s="7"/>
      <c r="AS7784" s="7"/>
      <c r="AT7784" s="7"/>
      <c r="AU7784" s="7">
        <v>1</v>
      </c>
      <c r="AV7784" s="7">
        <v>9</v>
      </c>
      <c r="AW7784" s="7">
        <v>3</v>
      </c>
      <c r="AX7784" s="7">
        <v>5</v>
      </c>
      <c r="AY7784" s="7">
        <v>55.56</v>
      </c>
      <c r="AZ7784" s="14" t="str">
        <f t="shared" si="851"/>
        <v>2404.7</v>
      </c>
      <c r="BA7784" s="15" t="s">
        <v>20320</v>
      </c>
      <c r="BB7784" s="25"/>
      <c r="BC7784" s="25" t="s">
        <v>10852</v>
      </c>
      <c r="BD7784" s="25"/>
      <c r="BE7784" s="25"/>
      <c r="BF7784" s="25"/>
      <c r="BG7784" s="25"/>
      <c r="BH7784" s="25"/>
      <c r="BI7784" s="25"/>
      <c r="BJ7784" s="25">
        <f t="shared" si="852"/>
        <v>0</v>
      </c>
      <c r="BK7784" s="25">
        <f t="shared" si="853"/>
        <v>0</v>
      </c>
      <c r="BL7784" s="7"/>
      <c r="BM7784" s="7"/>
      <c r="BN7784" s="7"/>
      <c r="BO7784" s="7"/>
      <c r="BP7784" s="7"/>
      <c r="BQ7784" s="7"/>
      <c r="BR7784" s="7" t="s">
        <v>54</v>
      </c>
      <c r="BS7784" s="7"/>
      <c r="BT7784" s="7" t="s">
        <v>10966</v>
      </c>
      <c r="BU7784" s="7" t="s">
        <v>10967</v>
      </c>
      <c r="BV7784" s="7" t="s">
        <v>10966</v>
      </c>
      <c r="BW7784" s="7" t="s">
        <v>10968</v>
      </c>
      <c r="BX7784" s="7"/>
      <c r="BY7784" s="7"/>
      <c r="BZ7784" s="7"/>
      <c r="CA7784" s="7"/>
      <c r="CB7784" s="7"/>
      <c r="CC7784" s="7"/>
      <c r="CD7784" s="7"/>
      <c r="CE7784" s="7"/>
      <c r="CF7784" s="7"/>
      <c r="CG7784" s="7"/>
      <c r="CH7784" s="7"/>
      <c r="CI7784" s="7" t="s">
        <v>10966</v>
      </c>
      <c r="CJ7784" s="7"/>
      <c r="CK7784" s="7"/>
      <c r="CL7784" s="7"/>
      <c r="CM7784" s="7"/>
      <c r="CN7784" s="7"/>
      <c r="CO7784" s="7"/>
      <c r="CP7784" s="7"/>
      <c r="CQ7784" s="7" t="str">
        <f>CONCATENATE(baseURL!$A$1,baseURL!$B$1,baseURL!$C$1,".",C7784,".",L7784,".pkl&amp;seq=",BC7784)</f>
        <v>http://proteomics.broadinstitute.org/millscripts/viewfeed.pl?side=xl&amp;cycle=1&amp;fixedMods=iaaC&amp;file=msdataSM/iPRG2012_nd/cpick_in/iPRG2012_nd.2404.7.0.pkl&amp;seq=GGVTQVRVEFLEDTSR</v>
      </c>
    </row>
    <row r="7785" spans="1:99" x14ac:dyDescent="0.2">
      <c r="A7785" s="3">
        <v>7385</v>
      </c>
      <c r="B7785" s="2" t="s">
        <v>11653</v>
      </c>
      <c r="C7785" s="2" t="s">
        <v>11639</v>
      </c>
      <c r="D7785" s="3">
        <v>12014</v>
      </c>
      <c r="E7785" s="3">
        <v>12001</v>
      </c>
      <c r="F7785" s="3">
        <v>51961</v>
      </c>
      <c r="G7785" s="3">
        <v>14474</v>
      </c>
      <c r="H7785" s="3">
        <v>42.569400000000002</v>
      </c>
      <c r="I7785" s="30">
        <v>637.98365999999999</v>
      </c>
      <c r="J7785" s="30">
        <v>637.9836646</v>
      </c>
      <c r="K7785" s="30">
        <v>0</v>
      </c>
      <c r="L7785" s="3">
        <v>0</v>
      </c>
      <c r="M7785" s="3">
        <v>0</v>
      </c>
      <c r="N7785" s="10">
        <f t="shared" si="847"/>
        <v>1</v>
      </c>
      <c r="O7785" s="35">
        <v>3</v>
      </c>
      <c r="P7785" s="17" t="s">
        <v>11557</v>
      </c>
      <c r="Q7785" s="40">
        <v>1910.9316799999999</v>
      </c>
      <c r="R7785" s="40">
        <v>637.64873999999998</v>
      </c>
      <c r="S7785" s="18">
        <f t="shared" si="848"/>
        <v>525.24215761801872</v>
      </c>
      <c r="T7785" s="18">
        <f t="shared" si="849"/>
        <v>525.24937162115634</v>
      </c>
      <c r="U7785" s="18">
        <f t="shared" si="850"/>
        <v>524.99123577045555</v>
      </c>
      <c r="V7785" s="30">
        <v>637.98350000000005</v>
      </c>
      <c r="W7785" s="3" t="s">
        <v>47</v>
      </c>
      <c r="X7785" s="3" t="s">
        <v>47</v>
      </c>
      <c r="Y7785" s="3" t="s">
        <v>48</v>
      </c>
      <c r="AA7785" s="3" t="s">
        <v>47</v>
      </c>
      <c r="AB7785" s="12" t="s">
        <v>47</v>
      </c>
      <c r="AC7785" s="3" t="s">
        <v>47</v>
      </c>
      <c r="AD7785" s="3" t="s">
        <v>47</v>
      </c>
      <c r="AG7785" s="3" t="s">
        <v>48</v>
      </c>
      <c r="AK7785" s="3" t="s">
        <v>52</v>
      </c>
      <c r="AL7785" s="3" t="s">
        <v>52</v>
      </c>
      <c r="AO7785" s="3" t="s">
        <v>47</v>
      </c>
      <c r="AU7785" s="3">
        <v>0</v>
      </c>
      <c r="AV7785" s="3">
        <v>7</v>
      </c>
      <c r="AW7785" s="3">
        <v>1</v>
      </c>
      <c r="AX7785" s="3">
        <v>7</v>
      </c>
      <c r="AY7785" s="3">
        <v>100</v>
      </c>
      <c r="AZ7785" s="6" t="str">
        <f t="shared" si="851"/>
        <v>2474.6</v>
      </c>
      <c r="BA7785" s="11" t="s">
        <v>20320</v>
      </c>
      <c r="BC7785" s="12" t="s">
        <v>11557</v>
      </c>
      <c r="BJ7785" s="12">
        <f t="shared" si="852"/>
        <v>1</v>
      </c>
      <c r="BK7785" s="12">
        <f t="shared" si="853"/>
        <v>0</v>
      </c>
      <c r="CQ7785" s="3" t="str">
        <f>CONCATENATE(baseURL!$A$1,baseURL!$B$1,baseURL!$C$1,".",C7785,".",L7785,".pkl&amp;seq=",BC7785)</f>
        <v>http://proteomics.broadinstitute.org/millscripts/viewfeed.pl?side=xl&amp;cycle=1&amp;fixedMods=iaaC&amp;file=msdataSM/iPRG2012_nd/cpick_in/iPRG2012_nd.2474.6.0.pkl&amp;seq=RPCFSALEVDETYVPK</v>
      </c>
    </row>
    <row r="7786" spans="1:99" x14ac:dyDescent="0.2">
      <c r="A7786" s="3">
        <v>1928</v>
      </c>
      <c r="B7786" s="2" t="s">
        <v>12198</v>
      </c>
      <c r="C7786" s="2" t="s">
        <v>12181</v>
      </c>
      <c r="D7786" s="3">
        <v>12541</v>
      </c>
      <c r="E7786" s="3">
        <v>12527</v>
      </c>
      <c r="F7786" s="3">
        <v>53179</v>
      </c>
      <c r="G7786" s="3">
        <v>15058</v>
      </c>
      <c r="H7786" s="3">
        <v>43.980600000000003</v>
      </c>
      <c r="I7786" s="30">
        <v>605.93578000000002</v>
      </c>
      <c r="J7786" s="30">
        <v>605.55706310000005</v>
      </c>
      <c r="K7786" s="30">
        <v>0.37872</v>
      </c>
      <c r="L7786" s="3">
        <v>0</v>
      </c>
      <c r="M7786" s="3">
        <v>4</v>
      </c>
      <c r="N7786" s="10">
        <f t="shared" si="847"/>
        <v>1</v>
      </c>
      <c r="O7786" s="35">
        <v>4</v>
      </c>
      <c r="P7786" s="17" t="s">
        <v>12144</v>
      </c>
      <c r="Q7786" s="40">
        <v>2418.2081800000001</v>
      </c>
      <c r="R7786" s="40">
        <v>605.3075</v>
      </c>
      <c r="S7786" s="18">
        <f t="shared" si="848"/>
        <v>1037.9517848366622</v>
      </c>
      <c r="T7786" s="18">
        <f t="shared" si="849"/>
        <v>412.29143864902682</v>
      </c>
      <c r="U7786" s="18">
        <f t="shared" si="850"/>
        <v>412.02198882392327</v>
      </c>
      <c r="V7786" s="30">
        <v>605.55690000000004</v>
      </c>
      <c r="W7786" s="3" t="s">
        <v>47</v>
      </c>
      <c r="X7786" s="3" t="s">
        <v>47</v>
      </c>
      <c r="Y7786" s="3" t="s">
        <v>47</v>
      </c>
      <c r="Z7786" s="3" t="s">
        <v>48</v>
      </c>
      <c r="AA7786" s="3" t="s">
        <v>47</v>
      </c>
      <c r="AB7786" s="12" t="s">
        <v>47</v>
      </c>
      <c r="AC7786" s="3" t="s">
        <v>48</v>
      </c>
      <c r="AE7786" s="3" t="s">
        <v>47</v>
      </c>
      <c r="AG7786" s="3" t="s">
        <v>52</v>
      </c>
      <c r="AK7786" s="3" t="s">
        <v>48</v>
      </c>
      <c r="AO7786" s="3" t="s">
        <v>48</v>
      </c>
      <c r="AU7786" s="3">
        <v>0</v>
      </c>
      <c r="AV7786" s="3">
        <v>6</v>
      </c>
      <c r="AW7786" s="3">
        <v>3</v>
      </c>
      <c r="AX7786" s="3">
        <v>3</v>
      </c>
      <c r="AY7786" s="3">
        <v>50</v>
      </c>
      <c r="AZ7786" s="6" t="str">
        <f t="shared" si="851"/>
        <v>2532.6</v>
      </c>
      <c r="BA7786" s="11" t="s">
        <v>20320</v>
      </c>
      <c r="BC7786" s="12" t="s">
        <v>12144</v>
      </c>
      <c r="BJ7786" s="12">
        <f t="shared" si="852"/>
        <v>0</v>
      </c>
      <c r="BK7786" s="12">
        <f t="shared" si="853"/>
        <v>0</v>
      </c>
      <c r="BR7786" s="3" t="s">
        <v>54</v>
      </c>
      <c r="CQ7786" s="3" t="str">
        <f>CONCATENATE(baseURL!$A$1,baseURL!$B$1,baseURL!$C$1,".",C7786,".",L7786,".pkl&amp;seq=",BC7786)</f>
        <v>http://proteomics.broadinstitute.org/millscripts/viewfeed.pl?side=xl&amp;cycle=1&amp;fixedMods=iaaC&amp;file=msdataSM/iPRG2012_nd/cpick_in/iPRG2012_nd.2532.6.0.pkl&amp;seq=QLNENDAEAMNKLFKLEGTPR</v>
      </c>
    </row>
    <row r="7787" spans="1:99" x14ac:dyDescent="0.2">
      <c r="A7787" s="3">
        <v>7494</v>
      </c>
      <c r="B7787" s="2" t="s">
        <v>12655</v>
      </c>
      <c r="C7787" s="2" t="s">
        <v>12656</v>
      </c>
      <c r="D7787" s="3">
        <v>12967</v>
      </c>
      <c r="E7787" s="3">
        <v>12951</v>
      </c>
      <c r="F7787" s="3">
        <v>54184</v>
      </c>
      <c r="G7787" s="3">
        <v>15530</v>
      </c>
      <c r="H7787" s="3">
        <v>45.143099999999997</v>
      </c>
      <c r="I7787" s="30">
        <v>516.26963000000001</v>
      </c>
      <c r="J7787" s="30">
        <v>515.96933079999997</v>
      </c>
      <c r="K7787" s="30">
        <v>0.30030000000000001</v>
      </c>
      <c r="L7787" s="3">
        <v>0</v>
      </c>
      <c r="M7787" s="3">
        <v>3</v>
      </c>
      <c r="N7787" s="26">
        <f t="shared" si="847"/>
        <v>1</v>
      </c>
      <c r="O7787" s="36">
        <v>3</v>
      </c>
      <c r="P7787" s="16" t="s">
        <v>12609</v>
      </c>
      <c r="Q7787" s="41">
        <v>1543.88426</v>
      </c>
      <c r="R7787" s="41">
        <v>515.29960000000005</v>
      </c>
      <c r="S7787" s="27">
        <f t="shared" si="848"/>
        <v>1882.4582825213749</v>
      </c>
      <c r="T7787" s="27">
        <f t="shared" si="849"/>
        <v>1299.6920626367864</v>
      </c>
      <c r="U7787" s="27">
        <f t="shared" si="850"/>
        <v>1299.6322915832277</v>
      </c>
      <c r="V7787" s="30">
        <v>515.96929999999998</v>
      </c>
      <c r="W7787" s="3" t="s">
        <v>52</v>
      </c>
      <c r="AC7787" s="3" t="s">
        <v>47</v>
      </c>
      <c r="AD7787" s="3" t="s">
        <v>47</v>
      </c>
      <c r="AG7787" s="3" t="s">
        <v>52</v>
      </c>
      <c r="AK7787" s="3" t="s">
        <v>47</v>
      </c>
      <c r="AL7787" s="3" t="s">
        <v>52</v>
      </c>
      <c r="AU7787" s="3">
        <v>0</v>
      </c>
      <c r="AV7787" s="3">
        <v>3</v>
      </c>
      <c r="AW7787" s="3">
        <v>2</v>
      </c>
      <c r="AX7787" s="3">
        <v>2</v>
      </c>
      <c r="AY7787" s="3">
        <v>66.67</v>
      </c>
      <c r="AZ7787" s="6" t="str">
        <f t="shared" si="851"/>
        <v>2580.3</v>
      </c>
      <c r="BA7787" s="11" t="s">
        <v>20320</v>
      </c>
      <c r="BC7787" s="12" t="s">
        <v>12609</v>
      </c>
      <c r="BJ7787" s="12">
        <f t="shared" si="852"/>
        <v>0</v>
      </c>
      <c r="BK7787" s="12">
        <f t="shared" si="853"/>
        <v>0</v>
      </c>
      <c r="BZ7787" s="3" t="s">
        <v>12657</v>
      </c>
      <c r="CQ7787" s="3" t="str">
        <f>CONCATENATE(baseURL!$A$1,baseURL!$B$1,baseURL!$C$1,".",C7787,".",L7787,".pkl&amp;seq=",BC7787)</f>
        <v>http://proteomics.broadinstitute.org/millscripts/viewfeed.pl?side=xl&amp;cycle=1&amp;fixedMods=iaaC&amp;file=msdataSM/iPRG2012_nd/cpick_in/iPRG2012_nd.2580.3.0.pkl&amp;seq=YLDLEAPVQLVKR</v>
      </c>
    </row>
    <row r="7788" spans="1:99" x14ac:dyDescent="0.2">
      <c r="A7788" s="3">
        <v>7796</v>
      </c>
      <c r="B7788" s="2" t="s">
        <v>12695</v>
      </c>
      <c r="C7788" s="2" t="s">
        <v>12682</v>
      </c>
      <c r="D7788" s="3">
        <v>13000</v>
      </c>
      <c r="E7788" s="3">
        <v>12984</v>
      </c>
      <c r="F7788" s="3">
        <v>54269</v>
      </c>
      <c r="G7788" s="3">
        <v>15567</v>
      </c>
      <c r="H7788" s="3">
        <v>45.245899999999999</v>
      </c>
      <c r="I7788" s="30">
        <v>637.97510999999997</v>
      </c>
      <c r="J7788" s="30">
        <v>637.97581779999996</v>
      </c>
      <c r="K7788" s="30">
        <v>-7.1000000000000002E-4</v>
      </c>
      <c r="L7788" s="3">
        <v>3</v>
      </c>
      <c r="M7788" s="3">
        <v>3</v>
      </c>
      <c r="N7788" s="10">
        <f t="shared" si="847"/>
        <v>1</v>
      </c>
      <c r="O7788" s="35">
        <v>3</v>
      </c>
      <c r="P7788" s="17" t="s">
        <v>11557</v>
      </c>
      <c r="Q7788" s="40">
        <v>1910.9316799999999</v>
      </c>
      <c r="R7788" s="40">
        <v>637.64873999999998</v>
      </c>
      <c r="S7788" s="18">
        <f t="shared" si="848"/>
        <v>511.83352138357111</v>
      </c>
      <c r="T7788" s="18">
        <f t="shared" si="849"/>
        <v>512.94353690714365</v>
      </c>
      <c r="U7788" s="18">
        <f t="shared" si="850"/>
        <v>512.91562185173302</v>
      </c>
      <c r="V7788" s="30">
        <v>637.97580000000005</v>
      </c>
      <c r="X7788" s="3" t="s">
        <v>47</v>
      </c>
      <c r="Y7788" s="3" t="s">
        <v>47</v>
      </c>
      <c r="Z7788" s="3" t="s">
        <v>52</v>
      </c>
      <c r="AA7788" s="3" t="s">
        <v>47</v>
      </c>
      <c r="AB7788" s="12" t="s">
        <v>47</v>
      </c>
      <c r="AC7788" s="3" t="s">
        <v>52</v>
      </c>
      <c r="AD7788" s="3" t="s">
        <v>47</v>
      </c>
      <c r="AF7788" s="3" t="s">
        <v>52</v>
      </c>
      <c r="AG7788" s="3" t="s">
        <v>52</v>
      </c>
      <c r="AJ7788" s="3" t="s">
        <v>47</v>
      </c>
      <c r="AK7788" s="3" t="s">
        <v>52</v>
      </c>
      <c r="AL7788" s="3" t="s">
        <v>52</v>
      </c>
      <c r="AO7788" s="3" t="s">
        <v>47</v>
      </c>
      <c r="AQ7788" s="3" t="s">
        <v>47</v>
      </c>
      <c r="AU7788" s="3">
        <v>0</v>
      </c>
      <c r="AV7788" s="3">
        <v>8</v>
      </c>
      <c r="AW7788" s="3">
        <v>3</v>
      </c>
      <c r="AX7788" s="3">
        <v>4</v>
      </c>
      <c r="AY7788" s="3">
        <v>50</v>
      </c>
      <c r="AZ7788" s="6" t="str">
        <f t="shared" si="851"/>
        <v>2584.4</v>
      </c>
      <c r="BA7788" s="11" t="s">
        <v>20320</v>
      </c>
      <c r="BC7788" s="12" t="s">
        <v>11557</v>
      </c>
      <c r="BE7788" s="12" t="s">
        <v>54</v>
      </c>
      <c r="BJ7788" s="12">
        <f t="shared" si="852"/>
        <v>1</v>
      </c>
      <c r="BK7788" s="12">
        <f t="shared" si="853"/>
        <v>0</v>
      </c>
      <c r="BR7788" s="3" t="s">
        <v>54</v>
      </c>
      <c r="CQ7788" s="3" t="str">
        <f>CONCATENATE(baseURL!$A$1,baseURL!$B$1,baseURL!$C$1,".",C7788,".",L7788,".pkl&amp;seq=",BC7788,"&amp;varMods=Deamidated-R")</f>
        <v>http://proteomics.broadinstitute.org/millscripts/viewfeed.pl?side=xl&amp;cycle=1&amp;fixedMods=iaaC&amp;file=msdataSM/iPRG2012_nd/cpick_in/iPRG2012_nd.2584.4.3.pkl&amp;seq=RPCFSALEVDETYVPK&amp;varMods=Deamidated-R</v>
      </c>
    </row>
    <row r="7789" spans="1:99" x14ac:dyDescent="0.2">
      <c r="A7789" s="3">
        <v>7548</v>
      </c>
      <c r="B7789" s="2" t="s">
        <v>12785</v>
      </c>
      <c r="C7789" s="2" t="s">
        <v>12770</v>
      </c>
      <c r="D7789" s="3">
        <v>13077</v>
      </c>
      <c r="E7789" s="3">
        <v>13061</v>
      </c>
      <c r="F7789" s="3">
        <v>54461</v>
      </c>
      <c r="G7789" s="3">
        <v>15653</v>
      </c>
      <c r="H7789" s="3">
        <v>45.472299999999997</v>
      </c>
      <c r="I7789" s="30">
        <v>602.55417</v>
      </c>
      <c r="J7789" s="30">
        <v>602.33060009999997</v>
      </c>
      <c r="K7789" s="30">
        <v>0.22356999999999999</v>
      </c>
      <c r="L7789" s="3">
        <v>3</v>
      </c>
      <c r="M7789" s="3">
        <v>2</v>
      </c>
      <c r="N7789" s="10">
        <f t="shared" si="847"/>
        <v>-1</v>
      </c>
      <c r="O7789" s="35">
        <v>2</v>
      </c>
      <c r="P7789" s="17" t="s">
        <v>12786</v>
      </c>
      <c r="Q7789" s="40">
        <v>1202.6528000000001</v>
      </c>
      <c r="R7789" s="40">
        <v>601.83004000000005</v>
      </c>
      <c r="S7789" s="18">
        <f t="shared" si="848"/>
        <v>1203.2134520901373</v>
      </c>
      <c r="T7789" s="18">
        <f t="shared" si="849"/>
        <v>831.73000138031659</v>
      </c>
      <c r="U7789" s="18">
        <f t="shared" si="850"/>
        <v>831.89599508845595</v>
      </c>
      <c r="V7789" s="30">
        <v>602.33069999999998</v>
      </c>
      <c r="W7789" s="3" t="s">
        <v>47</v>
      </c>
      <c r="X7789" s="3" t="s">
        <v>47</v>
      </c>
      <c r="Y7789" s="3" t="s">
        <v>47</v>
      </c>
      <c r="AB7789" s="12" t="s">
        <v>47</v>
      </c>
      <c r="AC7789" s="3" t="s">
        <v>47</v>
      </c>
      <c r="AL7789" s="3" t="s">
        <v>52</v>
      </c>
      <c r="AU7789" s="3">
        <v>0</v>
      </c>
      <c r="AV7789" s="3">
        <v>5</v>
      </c>
      <c r="AW7789" s="3">
        <v>1</v>
      </c>
      <c r="AX7789" s="3">
        <v>5</v>
      </c>
      <c r="AY7789" s="3">
        <v>100</v>
      </c>
      <c r="AZ7789" s="6" t="str">
        <f t="shared" si="851"/>
        <v>2593.7</v>
      </c>
      <c r="BA7789" s="11" t="s">
        <v>20320</v>
      </c>
      <c r="BC7789" s="12" t="s">
        <v>12786</v>
      </c>
      <c r="BJ7789" s="12">
        <f t="shared" si="852"/>
        <v>0</v>
      </c>
      <c r="BK7789" s="12">
        <f t="shared" si="853"/>
        <v>0</v>
      </c>
      <c r="CQ7789" s="3" t="str">
        <f>CONCATENATE(baseURL!$A$1,baseURL!$B$1,baseURL!$C$1,".",C7789,".",L7789,".pkl&amp;seq=",BC7789)</f>
        <v>http://proteomics.broadinstitute.org/millscripts/viewfeed.pl?side=xl&amp;cycle=1&amp;fixedMods=iaaC&amp;file=msdataSM/iPRG2012_nd/cpick_in/iPRG2012_nd.2593.7.3.pkl&amp;seq=GSPLAFELGVGR</v>
      </c>
    </row>
    <row r="7790" spans="1:99" x14ac:dyDescent="0.2">
      <c r="A7790" s="3">
        <v>1918</v>
      </c>
      <c r="B7790" s="2" t="s">
        <v>14502</v>
      </c>
      <c r="C7790" s="2" t="s">
        <v>14503</v>
      </c>
      <c r="D7790" s="3">
        <v>14580</v>
      </c>
      <c r="E7790" s="3">
        <v>14564</v>
      </c>
      <c r="F7790" s="3">
        <v>58341</v>
      </c>
      <c r="G7790" s="3">
        <v>17341</v>
      </c>
      <c r="H7790" s="3">
        <v>49.978499999999997</v>
      </c>
      <c r="I7790" s="30">
        <v>912.49058000000002</v>
      </c>
      <c r="J7790" s="30">
        <v>912.42445150000003</v>
      </c>
      <c r="K7790" s="30">
        <v>6.6129999999999994E-2</v>
      </c>
      <c r="L7790" s="3">
        <v>0</v>
      </c>
      <c r="M7790" s="3">
        <v>2</v>
      </c>
      <c r="N7790" s="10">
        <f t="shared" si="847"/>
        <v>1</v>
      </c>
      <c r="O7790" s="35">
        <v>2</v>
      </c>
      <c r="P7790" s="17" t="s">
        <v>14420</v>
      </c>
      <c r="Q7790" s="40">
        <v>1822.8606199999999</v>
      </c>
      <c r="R7790" s="40">
        <v>911.93394999999998</v>
      </c>
      <c r="S7790" s="18">
        <f t="shared" si="848"/>
        <v>610.38411827966377</v>
      </c>
      <c r="T7790" s="18">
        <f t="shared" si="849"/>
        <v>537.86954636358303</v>
      </c>
      <c r="U7790" s="18">
        <f t="shared" si="850"/>
        <v>538.14204416893153</v>
      </c>
      <c r="V7790" s="30">
        <v>912.42470000000003</v>
      </c>
      <c r="W7790" s="3" t="s">
        <v>47</v>
      </c>
      <c r="X7790" s="3" t="s">
        <v>47</v>
      </c>
      <c r="Y7790" s="3" t="s">
        <v>47</v>
      </c>
      <c r="Z7790" s="3" t="s">
        <v>47</v>
      </c>
      <c r="AA7790" s="3" t="s">
        <v>48</v>
      </c>
      <c r="AB7790" s="12" t="s">
        <v>47</v>
      </c>
      <c r="AC7790" s="3" t="s">
        <v>47</v>
      </c>
      <c r="AD7790" s="3" t="s">
        <v>47</v>
      </c>
      <c r="AE7790" s="3" t="s">
        <v>47</v>
      </c>
      <c r="AF7790" s="3" t="s">
        <v>52</v>
      </c>
      <c r="AG7790" s="3" t="s">
        <v>52</v>
      </c>
      <c r="AI7790" s="3" t="s">
        <v>52</v>
      </c>
      <c r="AK7790" s="3" t="s">
        <v>47</v>
      </c>
      <c r="AO7790" s="3" t="s">
        <v>47</v>
      </c>
      <c r="AQ7790" s="3" t="s">
        <v>47</v>
      </c>
      <c r="AU7790" s="3">
        <v>0</v>
      </c>
      <c r="AV7790" s="3">
        <v>11</v>
      </c>
      <c r="AW7790" s="3">
        <v>4</v>
      </c>
      <c r="AX7790" s="3">
        <v>7</v>
      </c>
      <c r="AY7790" s="3">
        <v>63.64</v>
      </c>
      <c r="AZ7790" s="6" t="str">
        <f t="shared" si="851"/>
        <v>2778.2</v>
      </c>
      <c r="BA7790" s="11" t="s">
        <v>20320</v>
      </c>
      <c r="BB7790" s="12" t="s">
        <v>79</v>
      </c>
      <c r="BC7790" s="12" t="s">
        <v>14420</v>
      </c>
      <c r="BJ7790" s="12">
        <f t="shared" si="852"/>
        <v>0</v>
      </c>
      <c r="BK7790" s="12">
        <f t="shared" si="853"/>
        <v>0</v>
      </c>
      <c r="BO7790" s="3" t="s">
        <v>54</v>
      </c>
      <c r="BR7790" s="3" t="s">
        <v>54</v>
      </c>
      <c r="BS7790" s="3" t="s">
        <v>14504</v>
      </c>
      <c r="BU7790" s="3" t="s">
        <v>14487</v>
      </c>
      <c r="BV7790" s="3" t="s">
        <v>14505</v>
      </c>
      <c r="CK7790" s="3" t="s">
        <v>14504</v>
      </c>
      <c r="CQ7790" s="3" t="str">
        <f>CONCATENATE(baseURL!$A$1,baseURL!$B$1,"+Acetyl",baseURL!$C$1,".",C7790,".",L7790,".pkl&amp;seq=",BC7790,"&amp;varMods=Deamidated-Q")</f>
        <v>http://proteomics.broadinstitute.org/millscripts/viewfeed.pl?side=xl&amp;cycle=1&amp;fixedMods=iaaC+Acetyl&amp;file=msdataSM/iPRG2012_nd/cpick_in/iPRG2012_nd.2778.2.0.pkl&amp;seq=SQVYFDVEADGQPLGR&amp;varMods=Deamidated-Q</v>
      </c>
    </row>
    <row r="7791" spans="1:99" x14ac:dyDescent="0.2">
      <c r="A7791" s="3">
        <v>1556</v>
      </c>
      <c r="B7791" s="2" t="s">
        <v>14532</v>
      </c>
      <c r="C7791" s="2" t="s">
        <v>14533</v>
      </c>
      <c r="D7791" s="3">
        <v>14596</v>
      </c>
      <c r="E7791" s="3">
        <v>14580</v>
      </c>
      <c r="F7791" s="3">
        <v>58448</v>
      </c>
      <c r="G7791" s="3">
        <v>17362</v>
      </c>
      <c r="H7791" s="3">
        <v>50.0959</v>
      </c>
      <c r="I7791" s="30">
        <v>1156.5608</v>
      </c>
      <c r="J7791" s="30">
        <v>1157.06592</v>
      </c>
      <c r="K7791" s="30">
        <v>-0.50512000000000001</v>
      </c>
      <c r="L7791" s="3">
        <v>2</v>
      </c>
      <c r="M7791" s="3">
        <v>2</v>
      </c>
      <c r="N7791" s="10">
        <f t="shared" si="847"/>
        <v>1</v>
      </c>
      <c r="O7791" s="35">
        <v>2</v>
      </c>
      <c r="P7791" s="17" t="s">
        <v>14464</v>
      </c>
      <c r="Q7791" s="37">
        <v>2311.1249699999998</v>
      </c>
      <c r="R7791" s="37">
        <v>1156.06612</v>
      </c>
      <c r="S7791" s="18">
        <f t="shared" si="848"/>
        <v>427.89940077131286</v>
      </c>
      <c r="T7791" s="18">
        <f t="shared" si="849"/>
        <v>864.82942688438118</v>
      </c>
      <c r="U7791" s="18">
        <f t="shared" si="850"/>
        <v>427.38039931482461</v>
      </c>
      <c r="V7791" s="30">
        <v>1156.5601999999999</v>
      </c>
      <c r="X7791" s="3" t="s">
        <v>47</v>
      </c>
      <c r="Y7791" s="3" t="s">
        <v>47</v>
      </c>
      <c r="AB7791" s="12" t="s">
        <v>48</v>
      </c>
      <c r="AC7791" s="3" t="s">
        <v>48</v>
      </c>
      <c r="AD7791" s="3" t="s">
        <v>47</v>
      </c>
      <c r="AG7791" s="3" t="s">
        <v>47</v>
      </c>
      <c r="AU7791" s="3">
        <v>0</v>
      </c>
      <c r="AV7791" s="3">
        <v>4</v>
      </c>
      <c r="AW7791" s="3">
        <v>2</v>
      </c>
      <c r="AX7791" s="3">
        <v>3</v>
      </c>
      <c r="AY7791" s="3">
        <v>75</v>
      </c>
      <c r="AZ7791" s="6" t="str">
        <f t="shared" si="851"/>
        <v>2783.4</v>
      </c>
      <c r="BA7791" s="11" t="s">
        <v>20320</v>
      </c>
      <c r="BC7791" s="12" t="s">
        <v>14464</v>
      </c>
      <c r="BJ7791" s="12">
        <f t="shared" si="852"/>
        <v>1</v>
      </c>
      <c r="BK7791" s="12">
        <f t="shared" si="853"/>
        <v>0</v>
      </c>
      <c r="BU7791" s="3" t="s">
        <v>14534</v>
      </c>
      <c r="CQ7791" s="3" t="str">
        <f>CONCATENATE(baseURL!$A$1,baseURL!$B$1,baseURL!$C$1,".",C7791,".",L7791,".pkl&amp;seq=",BC7791)</f>
        <v>http://proteomics.broadinstitute.org/millscripts/viewfeed.pl?side=xl&amp;cycle=1&amp;fixedMods=iaaC&amp;file=msdataSM/iPRG2012_nd/cpick_in/iPRG2012_nd.2783.4.2.pkl&amp;seq=FVPSKPMCVEAFSEYPPLGR</v>
      </c>
    </row>
    <row r="7792" spans="1:99" x14ac:dyDescent="0.2">
      <c r="A7792" s="3">
        <v>7571</v>
      </c>
      <c r="B7792" s="2" t="s">
        <v>14776</v>
      </c>
      <c r="C7792" s="2" t="s">
        <v>14777</v>
      </c>
      <c r="D7792" s="3">
        <v>14773</v>
      </c>
      <c r="E7792" s="3">
        <v>14757</v>
      </c>
      <c r="F7792" s="3">
        <v>59288</v>
      </c>
      <c r="G7792" s="3">
        <v>17579</v>
      </c>
      <c r="H7792" s="3">
        <v>50.957099999999997</v>
      </c>
      <c r="I7792" s="30">
        <v>671.34166000000005</v>
      </c>
      <c r="J7792" s="30">
        <v>670.90692860000001</v>
      </c>
      <c r="K7792" s="30">
        <v>0.43473000000000001</v>
      </c>
      <c r="L7792" s="3">
        <v>0</v>
      </c>
      <c r="M7792" s="3">
        <v>2</v>
      </c>
      <c r="N7792" s="10">
        <f t="shared" si="847"/>
        <v>1</v>
      </c>
      <c r="O7792" s="35">
        <v>2</v>
      </c>
      <c r="P7792" s="17" t="s">
        <v>14685</v>
      </c>
      <c r="Q7792" s="40">
        <v>1339.8056099999999</v>
      </c>
      <c r="R7792" s="40">
        <v>670.40643999999998</v>
      </c>
      <c r="S7792" s="18">
        <f t="shared" si="848"/>
        <v>1395.0044990619006</v>
      </c>
      <c r="T7792" s="18">
        <f t="shared" si="849"/>
        <v>746.54503617244438</v>
      </c>
      <c r="U7792" s="18">
        <f t="shared" si="850"/>
        <v>746.94986521909584</v>
      </c>
      <c r="V7792" s="30">
        <v>670.90719999999999</v>
      </c>
      <c r="W7792" s="3" t="s">
        <v>47</v>
      </c>
      <c r="X7792" s="3" t="s">
        <v>47</v>
      </c>
      <c r="Y7792" s="3" t="s">
        <v>47</v>
      </c>
      <c r="Z7792" s="3" t="s">
        <v>48</v>
      </c>
      <c r="AA7792" s="3" t="s">
        <v>65</v>
      </c>
      <c r="AB7792" s="12" t="s">
        <v>47</v>
      </c>
      <c r="AC7792" s="3" t="s">
        <v>48</v>
      </c>
      <c r="AD7792" s="3" t="s">
        <v>48</v>
      </c>
      <c r="AH7792" s="3" t="s">
        <v>52</v>
      </c>
      <c r="AL7792" s="3" t="s">
        <v>52</v>
      </c>
      <c r="AO7792" s="3" t="s">
        <v>47</v>
      </c>
      <c r="AU7792" s="3">
        <v>1</v>
      </c>
      <c r="AV7792" s="3">
        <v>5</v>
      </c>
      <c r="AW7792" s="3">
        <v>2</v>
      </c>
      <c r="AX7792" s="3">
        <v>4</v>
      </c>
      <c r="AY7792" s="3">
        <v>80</v>
      </c>
      <c r="AZ7792" s="6" t="str">
        <f t="shared" si="851"/>
        <v>2823.4</v>
      </c>
      <c r="BA7792" s="11" t="s">
        <v>20320</v>
      </c>
      <c r="BC7792" s="12" t="s">
        <v>14685</v>
      </c>
      <c r="BJ7792" s="12">
        <f t="shared" si="852"/>
        <v>0</v>
      </c>
      <c r="BK7792" s="12">
        <f t="shared" si="853"/>
        <v>0</v>
      </c>
      <c r="BW7792" s="3" t="s">
        <v>14778</v>
      </c>
      <c r="CK7792" s="3" t="s">
        <v>14779</v>
      </c>
      <c r="CQ7792" s="3" t="str">
        <f>CONCATENATE(baseURL!$A$1,baseURL!$B$1,baseURL!$C$1,".",C7792,".",L7792,".pkl&amp;seq=",BC7792)</f>
        <v>http://proteomics.broadinstitute.org/millscripts/viewfeed.pl?side=xl&amp;cycle=1&amp;fixedMods=iaaC&amp;file=msdataSM/iPRG2012_nd/cpick_in/iPRG2012_nd.2823.4.0.pkl&amp;seq=VNQALALLTLGAR</v>
      </c>
    </row>
    <row r="7793" spans="1:95" x14ac:dyDescent="0.2">
      <c r="A7793" s="3">
        <v>444</v>
      </c>
      <c r="B7793" s="2" t="s">
        <v>15109</v>
      </c>
      <c r="C7793" s="2" t="s">
        <v>15110</v>
      </c>
      <c r="D7793" s="3">
        <v>15056</v>
      </c>
      <c r="E7793" s="3">
        <v>15040</v>
      </c>
      <c r="F7793" s="3">
        <v>60105</v>
      </c>
      <c r="G7793" s="3">
        <v>17901</v>
      </c>
      <c r="H7793" s="3">
        <v>51.922199999999997</v>
      </c>
      <c r="I7793" s="30">
        <v>611.32912999999996</v>
      </c>
      <c r="J7793" s="30">
        <v>611.35152640000001</v>
      </c>
      <c r="K7793" s="30">
        <v>-2.24E-2</v>
      </c>
      <c r="L7793" s="3">
        <v>0</v>
      </c>
      <c r="M7793" s="3">
        <v>3</v>
      </c>
      <c r="N7793" s="10">
        <f t="shared" si="847"/>
        <v>1</v>
      </c>
      <c r="O7793" s="35">
        <v>3</v>
      </c>
      <c r="P7793" s="17" t="s">
        <v>15042</v>
      </c>
      <c r="Q7793" s="40">
        <v>1833.02287</v>
      </c>
      <c r="R7793" s="40">
        <v>611.67913999999996</v>
      </c>
      <c r="S7793" s="18">
        <f t="shared" si="848"/>
        <v>-572.2117644881555</v>
      </c>
      <c r="T7793" s="18">
        <f t="shared" si="849"/>
        <v>-535.59714329958956</v>
      </c>
      <c r="U7793" s="18">
        <f t="shared" si="850"/>
        <v>-536.13075639625765</v>
      </c>
      <c r="V7793" s="30">
        <v>611.35119999999995</v>
      </c>
      <c r="X7793" s="3" t="s">
        <v>65</v>
      </c>
      <c r="AA7793" s="3" t="s">
        <v>47</v>
      </c>
      <c r="AB7793" s="12" t="s">
        <v>52</v>
      </c>
      <c r="AC7793" s="3" t="s">
        <v>52</v>
      </c>
      <c r="AD7793" s="3" t="s">
        <v>47</v>
      </c>
      <c r="AG7793" s="3" t="s">
        <v>52</v>
      </c>
      <c r="AJ7793" s="3" t="s">
        <v>65</v>
      </c>
      <c r="AK7793" s="3" t="s">
        <v>47</v>
      </c>
      <c r="AU7793" s="3">
        <v>2</v>
      </c>
      <c r="AV7793" s="3">
        <v>3</v>
      </c>
      <c r="AW7793" s="3">
        <v>1</v>
      </c>
      <c r="AX7793" s="3">
        <v>3</v>
      </c>
      <c r="AY7793" s="3">
        <v>100</v>
      </c>
      <c r="AZ7793" s="6" t="str">
        <f t="shared" si="851"/>
        <v>2862.2</v>
      </c>
      <c r="BA7793" s="11" t="s">
        <v>20320</v>
      </c>
      <c r="BC7793" s="12" t="s">
        <v>15042</v>
      </c>
      <c r="BJ7793" s="12">
        <f t="shared" si="852"/>
        <v>0</v>
      </c>
      <c r="BK7793" s="12">
        <f t="shared" si="853"/>
        <v>0</v>
      </c>
      <c r="BT7793" s="3" t="s">
        <v>15111</v>
      </c>
      <c r="CF7793" s="3" t="s">
        <v>15112</v>
      </c>
      <c r="CQ7793" s="3" t="str">
        <f>CONCATENATE(baseURL!$A$1,baseURL!$B$1,baseURL!$C$1,".",C7793,".",L7793,".pkl&amp;seq=",BC7793)</f>
        <v>http://proteomics.broadinstitute.org/millscripts/viewfeed.pl?side=xl&amp;cycle=1&amp;fixedMods=iaaC&amp;file=msdataSM/iPRG2012_nd/cpick_in/iPRG2012_nd.2862.2.0.pkl&amp;seq=ARELTDLKQFLELTR</v>
      </c>
    </row>
    <row r="7794" spans="1:95" x14ac:dyDescent="0.2">
      <c r="A7794" s="3">
        <v>445</v>
      </c>
      <c r="B7794" s="2" t="s">
        <v>15189</v>
      </c>
      <c r="C7794" s="2" t="s">
        <v>15190</v>
      </c>
      <c r="D7794" s="3">
        <v>15108</v>
      </c>
      <c r="E7794" s="3">
        <v>15092</v>
      </c>
      <c r="F7794" s="3">
        <v>60339</v>
      </c>
      <c r="G7794" s="3">
        <v>17964</v>
      </c>
      <c r="H7794" s="3">
        <v>52.179400000000001</v>
      </c>
      <c r="I7794" s="30">
        <v>713.36937999999998</v>
      </c>
      <c r="J7794" s="30">
        <v>713.36867040000004</v>
      </c>
      <c r="K7794" s="30">
        <v>7.1000000000000002E-4</v>
      </c>
      <c r="L7794" s="3">
        <v>3</v>
      </c>
      <c r="M7794" s="3">
        <v>3</v>
      </c>
      <c r="N7794" s="10">
        <f t="shared" si="847"/>
        <v>1</v>
      </c>
      <c r="O7794" s="35">
        <v>3</v>
      </c>
      <c r="P7794" s="17" t="s">
        <v>15191</v>
      </c>
      <c r="Q7794" s="40">
        <v>2139.0869299999999</v>
      </c>
      <c r="R7794" s="40">
        <v>713.70048999999995</v>
      </c>
      <c r="S7794" s="18">
        <f t="shared" si="848"/>
        <v>-463.93410770947764</v>
      </c>
      <c r="T7794" s="18">
        <f t="shared" si="849"/>
        <v>-464.9283623161075</v>
      </c>
      <c r="U7794" s="18">
        <f t="shared" si="850"/>
        <v>-465.30723273006834</v>
      </c>
      <c r="V7794" s="30">
        <v>713.36839999999995</v>
      </c>
      <c r="X7794" s="3" t="s">
        <v>65</v>
      </c>
      <c r="AA7794" s="3" t="s">
        <v>47</v>
      </c>
      <c r="AB7794" s="12" t="s">
        <v>48</v>
      </c>
      <c r="AD7794" s="3" t="s">
        <v>47</v>
      </c>
      <c r="AF7794" s="3" t="s">
        <v>52</v>
      </c>
      <c r="AG7794" s="3" t="s">
        <v>52</v>
      </c>
      <c r="AK7794" s="3" t="s">
        <v>47</v>
      </c>
      <c r="AL7794" s="3" t="s">
        <v>52</v>
      </c>
      <c r="AU7794" s="3">
        <v>1</v>
      </c>
      <c r="AV7794" s="3">
        <v>3</v>
      </c>
      <c r="AW7794" s="3">
        <v>1</v>
      </c>
      <c r="AX7794" s="3">
        <v>3</v>
      </c>
      <c r="AY7794" s="3">
        <v>100</v>
      </c>
      <c r="AZ7794" s="6" t="str">
        <f t="shared" si="851"/>
        <v>2873.5</v>
      </c>
      <c r="BA7794" s="11" t="s">
        <v>20320</v>
      </c>
      <c r="BC7794" s="12" t="s">
        <v>15191</v>
      </c>
      <c r="BJ7794" s="12">
        <f t="shared" si="852"/>
        <v>0</v>
      </c>
      <c r="BK7794" s="12">
        <f t="shared" si="853"/>
        <v>0</v>
      </c>
      <c r="BT7794" s="3" t="s">
        <v>15192</v>
      </c>
      <c r="CQ7794" s="3" t="str">
        <f>CONCATENATE(baseURL!$A$1,baseURL!$B$1,baseURL!$C$1,".",C7794,".",L7794,".pkl&amp;seq=",BC7794)</f>
        <v>http://proteomics.broadinstitute.org/millscripts/viewfeed.pl?side=xl&amp;cycle=1&amp;fixedMods=iaaC&amp;file=msdataSM/iPRG2012_nd/cpick_in/iPRG2012_nd.2873.5.3.pkl&amp;seq=LWVETLPVGEAGVHEAFER</v>
      </c>
    </row>
    <row r="7795" spans="1:95" x14ac:dyDescent="0.2">
      <c r="A7795" s="3">
        <v>7490</v>
      </c>
      <c r="B7795" s="2" t="s">
        <v>15199</v>
      </c>
      <c r="C7795" s="2" t="s">
        <v>15186</v>
      </c>
      <c r="D7795" s="3">
        <v>15111</v>
      </c>
      <c r="E7795" s="3">
        <v>15095</v>
      </c>
      <c r="F7795" s="3">
        <v>60357</v>
      </c>
      <c r="G7795" s="3">
        <v>17968</v>
      </c>
      <c r="H7795" s="3">
        <v>52.193199999999997</v>
      </c>
      <c r="I7795" s="30">
        <v>508.30973999999998</v>
      </c>
      <c r="J7795" s="30">
        <v>507.76235220000001</v>
      </c>
      <c r="K7795" s="30">
        <v>0.54739000000000004</v>
      </c>
      <c r="L7795" s="3">
        <v>4</v>
      </c>
      <c r="M7795" s="3">
        <v>4</v>
      </c>
      <c r="N7795" s="10">
        <f t="shared" si="847"/>
        <v>1</v>
      </c>
      <c r="O7795" s="35">
        <v>4</v>
      </c>
      <c r="P7795" s="17" t="s">
        <v>13248</v>
      </c>
      <c r="Q7795" s="40">
        <v>2027.0249200000001</v>
      </c>
      <c r="R7795" s="40">
        <v>507.51168999999999</v>
      </c>
      <c r="S7795" s="18">
        <f t="shared" si="848"/>
        <v>1572.476094097437</v>
      </c>
      <c r="T7795" s="18">
        <f t="shared" si="849"/>
        <v>493.90428819486317</v>
      </c>
      <c r="U7795" s="18">
        <f t="shared" si="850"/>
        <v>493.60439362494247</v>
      </c>
      <c r="V7795" s="30">
        <v>507.76220000000001</v>
      </c>
      <c r="W7795" s="3" t="s">
        <v>47</v>
      </c>
      <c r="X7795" s="3" t="s">
        <v>47</v>
      </c>
      <c r="Y7795" s="3" t="s">
        <v>65</v>
      </c>
      <c r="Z7795" s="3" t="s">
        <v>52</v>
      </c>
      <c r="AB7795" s="12" t="s">
        <v>52</v>
      </c>
      <c r="AC7795" s="3" t="s">
        <v>47</v>
      </c>
      <c r="AD7795" s="3" t="s">
        <v>48</v>
      </c>
      <c r="AF7795" s="3" t="s">
        <v>47</v>
      </c>
      <c r="AG7795" s="3" t="s">
        <v>52</v>
      </c>
      <c r="AK7795" s="3" t="s">
        <v>47</v>
      </c>
      <c r="AU7795" s="3">
        <v>1</v>
      </c>
      <c r="AV7795" s="3">
        <v>5</v>
      </c>
      <c r="AW7795" s="3">
        <v>2</v>
      </c>
      <c r="AX7795" s="3">
        <v>4</v>
      </c>
      <c r="AY7795" s="3">
        <v>80</v>
      </c>
      <c r="AZ7795" s="6" t="str">
        <f t="shared" si="851"/>
        <v>2874.2</v>
      </c>
      <c r="BA7795" s="11" t="s">
        <v>20320</v>
      </c>
      <c r="BC7795" s="12" t="s">
        <v>13248</v>
      </c>
      <c r="BF7795" s="12" t="s">
        <v>1468</v>
      </c>
      <c r="BG7795" s="12" t="s">
        <v>13249</v>
      </c>
      <c r="BH7795" s="12" t="s">
        <v>13248</v>
      </c>
      <c r="BJ7795" s="12">
        <f t="shared" si="852"/>
        <v>0</v>
      </c>
      <c r="BK7795" s="12">
        <f t="shared" si="853"/>
        <v>0</v>
      </c>
      <c r="BU7795" s="3" t="s">
        <v>15200</v>
      </c>
      <c r="CB7795" s="3" t="s">
        <v>15115</v>
      </c>
      <c r="CQ7795" s="3" t="str">
        <f>CONCATENATE(baseURL!$A$1,baseURL!$B$1,baseURL!$C$1,".",C7795,".",L7795,".pkl&amp;seq=",BC7795)</f>
        <v>http://proteomics.broadinstitute.org/millscripts/viewfeed.pl?side=xl&amp;cycle=1&amp;fixedMods=iaaC&amp;file=msdataSM/iPRG2012_nd/cpick_in/iPRG2012_nd.2874.2.4.pkl&amp;seq=THLLLFLPKsVSDYEGK</v>
      </c>
    </row>
    <row r="7796" spans="1:95" x14ac:dyDescent="0.2">
      <c r="A7796" s="3">
        <v>7634</v>
      </c>
      <c r="B7796" s="2" t="s">
        <v>15217</v>
      </c>
      <c r="C7796" s="2" t="s">
        <v>15218</v>
      </c>
      <c r="D7796" s="3">
        <v>15126</v>
      </c>
      <c r="E7796" s="3">
        <v>15110</v>
      </c>
      <c r="F7796" s="3">
        <v>60398</v>
      </c>
      <c r="G7796" s="3">
        <v>17985</v>
      </c>
      <c r="H7796" s="3">
        <v>52.240699999999997</v>
      </c>
      <c r="I7796" s="30">
        <v>677.10428999999999</v>
      </c>
      <c r="J7796" s="30">
        <v>676.68044229999998</v>
      </c>
      <c r="K7796" s="30">
        <v>0.42385</v>
      </c>
      <c r="L7796" s="3">
        <v>0</v>
      </c>
      <c r="M7796" s="3">
        <v>3</v>
      </c>
      <c r="N7796" s="10">
        <f t="shared" si="847"/>
        <v>1</v>
      </c>
      <c r="O7796" s="35">
        <v>3</v>
      </c>
      <c r="P7796" s="17" t="s">
        <v>13248</v>
      </c>
      <c r="Q7796" s="40">
        <v>2027.0249200000001</v>
      </c>
      <c r="R7796" s="40">
        <v>676.34649000000002</v>
      </c>
      <c r="S7796" s="18">
        <f t="shared" si="848"/>
        <v>1120.4316296517998</v>
      </c>
      <c r="T7796" s="18">
        <f t="shared" si="849"/>
        <v>493.75919730131875</v>
      </c>
      <c r="U7796" s="18">
        <f t="shared" si="850"/>
        <v>493.84450860391809</v>
      </c>
      <c r="V7796" s="30">
        <v>676.68050000000005</v>
      </c>
      <c r="W7796" s="3" t="s">
        <v>47</v>
      </c>
      <c r="X7796" s="3" t="s">
        <v>47</v>
      </c>
      <c r="Y7796" s="3" t="s">
        <v>47</v>
      </c>
      <c r="AB7796" s="12" t="s">
        <v>52</v>
      </c>
      <c r="AC7796" s="3" t="s">
        <v>47</v>
      </c>
      <c r="AD7796" s="3" t="s">
        <v>47</v>
      </c>
      <c r="AF7796" s="3" t="s">
        <v>47</v>
      </c>
      <c r="AH7796" s="3" t="s">
        <v>52</v>
      </c>
      <c r="AK7796" s="3" t="s">
        <v>47</v>
      </c>
      <c r="AL7796" s="3" t="s">
        <v>52</v>
      </c>
      <c r="AU7796" s="3">
        <v>0</v>
      </c>
      <c r="AV7796" s="3">
        <v>7</v>
      </c>
      <c r="AW7796" s="3">
        <v>2</v>
      </c>
      <c r="AX7796" s="3">
        <v>6</v>
      </c>
      <c r="AY7796" s="3">
        <v>85.71</v>
      </c>
      <c r="AZ7796" s="6" t="str">
        <f t="shared" si="851"/>
        <v>2876.1</v>
      </c>
      <c r="BA7796" s="11" t="s">
        <v>20320</v>
      </c>
      <c r="BC7796" s="12" t="s">
        <v>13248</v>
      </c>
      <c r="BF7796" s="12" t="s">
        <v>1468</v>
      </c>
      <c r="BG7796" s="12" t="s">
        <v>13249</v>
      </c>
      <c r="BH7796" s="12" t="s">
        <v>13248</v>
      </c>
      <c r="BJ7796" s="12">
        <f t="shared" si="852"/>
        <v>0</v>
      </c>
      <c r="BK7796" s="12">
        <f t="shared" si="853"/>
        <v>0</v>
      </c>
      <c r="CB7796" s="3" t="s">
        <v>15115</v>
      </c>
      <c r="CQ7796" s="3" t="str">
        <f>CONCATENATE(baseURL!$A$1,baseURL!$B$1,baseURL!$C$1,".",C7796,".",L7796,".pkl&amp;seq=",BC7796)</f>
        <v>http://proteomics.broadinstitute.org/millscripts/viewfeed.pl?side=xl&amp;cycle=1&amp;fixedMods=iaaC&amp;file=msdataSM/iPRG2012_nd/cpick_in/iPRG2012_nd.2876.1.0.pkl&amp;seq=THLLLFLPKsVSDYEGK</v>
      </c>
    </row>
    <row r="7797" spans="1:95" x14ac:dyDescent="0.2">
      <c r="A7797" s="3">
        <v>7541</v>
      </c>
      <c r="B7797" s="2" t="s">
        <v>15354</v>
      </c>
      <c r="C7797" s="2" t="s">
        <v>15347</v>
      </c>
      <c r="D7797" s="3">
        <v>15234</v>
      </c>
      <c r="E7797" s="3">
        <v>15218</v>
      </c>
      <c r="F7797" s="3">
        <v>60778</v>
      </c>
      <c r="G7797" s="3">
        <v>18111</v>
      </c>
      <c r="H7797" s="3">
        <v>52.686300000000003</v>
      </c>
      <c r="I7797" s="30">
        <v>682.84938</v>
      </c>
      <c r="J7797" s="30">
        <v>682.8477173</v>
      </c>
      <c r="K7797" s="30">
        <v>1.66E-3</v>
      </c>
      <c r="L7797" s="3">
        <v>0</v>
      </c>
      <c r="M7797" s="3">
        <v>2</v>
      </c>
      <c r="N7797" s="10">
        <f t="shared" si="847"/>
        <v>1</v>
      </c>
      <c r="O7797" s="35">
        <v>2</v>
      </c>
      <c r="P7797" s="17" t="s">
        <v>15351</v>
      </c>
      <c r="Q7797" s="40">
        <v>1363.6892399999999</v>
      </c>
      <c r="R7797" s="40">
        <v>682.34825999999998</v>
      </c>
      <c r="S7797" s="18">
        <f t="shared" si="848"/>
        <v>734.40503827182681</v>
      </c>
      <c r="T7797" s="18">
        <f t="shared" si="849"/>
        <v>731.9683060377663</v>
      </c>
      <c r="U7797" s="18">
        <f t="shared" si="850"/>
        <v>731.94295241560314</v>
      </c>
      <c r="V7797" s="30">
        <v>682.84770000000003</v>
      </c>
      <c r="W7797" s="3" t="s">
        <v>47</v>
      </c>
      <c r="X7797" s="3" t="s">
        <v>47</v>
      </c>
      <c r="Y7797" s="3" t="s">
        <v>47</v>
      </c>
      <c r="AB7797" s="12" t="s">
        <v>48</v>
      </c>
      <c r="AU7797" s="3">
        <v>0</v>
      </c>
      <c r="AV7797" s="3">
        <v>3</v>
      </c>
      <c r="AW7797" s="3">
        <v>1</v>
      </c>
      <c r="AX7797" s="3">
        <v>3</v>
      </c>
      <c r="AY7797" s="3">
        <v>100</v>
      </c>
      <c r="AZ7797" s="6" t="str">
        <f t="shared" si="851"/>
        <v>2894.3</v>
      </c>
      <c r="BA7797" s="11" t="s">
        <v>20320</v>
      </c>
      <c r="BC7797" s="12" t="s">
        <v>15351</v>
      </c>
      <c r="BJ7797" s="12">
        <f t="shared" si="852"/>
        <v>0</v>
      </c>
      <c r="BK7797" s="12">
        <f t="shared" si="853"/>
        <v>0</v>
      </c>
      <c r="CQ7797" s="3" t="str">
        <f>CONCATENATE(baseURL!$A$1,baseURL!$B$1,baseURL!$C$1,".",C7797,".",L7797,".pkl&amp;seq=",BC7797)</f>
        <v>http://proteomics.broadinstitute.org/millscripts/viewfeed.pl?side=xl&amp;cycle=1&amp;fixedMods=iaaC&amp;file=msdataSM/iPRG2012_nd/cpick_in/iPRG2012_nd.2894.3.0.pkl&amp;seq=EDGTTPFVALWK</v>
      </c>
    </row>
    <row r="7798" spans="1:95" x14ac:dyDescent="0.2">
      <c r="A7798" s="3">
        <v>1568</v>
      </c>
      <c r="B7798" s="2" t="s">
        <v>15389</v>
      </c>
      <c r="C7798" s="2" t="s">
        <v>15390</v>
      </c>
      <c r="D7798" s="3">
        <v>15267</v>
      </c>
      <c r="E7798" s="3">
        <v>15251</v>
      </c>
      <c r="F7798" s="3">
        <v>60888</v>
      </c>
      <c r="G7798" s="3">
        <v>18149</v>
      </c>
      <c r="H7798" s="3">
        <v>52.8157</v>
      </c>
      <c r="I7798" s="30">
        <v>771.38007000000005</v>
      </c>
      <c r="J7798" s="30">
        <v>771.37525500000004</v>
      </c>
      <c r="K7798" s="30">
        <v>4.81E-3</v>
      </c>
      <c r="L7798" s="3">
        <v>3</v>
      </c>
      <c r="M7798" s="3">
        <v>3</v>
      </c>
      <c r="N7798" s="10">
        <f t="shared" si="847"/>
        <v>1</v>
      </c>
      <c r="O7798" s="35">
        <v>3</v>
      </c>
      <c r="P7798" s="17" t="s">
        <v>14464</v>
      </c>
      <c r="Q7798" s="37">
        <v>2311.1249699999998</v>
      </c>
      <c r="R7798" s="37">
        <v>771.04651000000001</v>
      </c>
      <c r="S7798" s="18">
        <f t="shared" si="848"/>
        <v>432.60684754287269</v>
      </c>
      <c r="T7798" s="18">
        <f t="shared" si="849"/>
        <v>426.36208806655031</v>
      </c>
      <c r="U7798" s="18">
        <f t="shared" si="850"/>
        <v>426.29075644209553</v>
      </c>
      <c r="V7798" s="30">
        <v>771.37519999999995</v>
      </c>
      <c r="X7798" s="3" t="s">
        <v>47</v>
      </c>
      <c r="Y7798" s="3" t="s">
        <v>47</v>
      </c>
      <c r="Z7798" s="3" t="s">
        <v>52</v>
      </c>
      <c r="AB7798" s="12" t="s">
        <v>47</v>
      </c>
      <c r="AC7798" s="3" t="s">
        <v>52</v>
      </c>
      <c r="AD7798" s="3" t="s">
        <v>47</v>
      </c>
      <c r="AG7798" s="3" t="s">
        <v>47</v>
      </c>
      <c r="AL7798" s="3" t="s">
        <v>52</v>
      </c>
      <c r="AN7798" s="3" t="s">
        <v>52</v>
      </c>
      <c r="AP7798" s="3" t="s">
        <v>48</v>
      </c>
      <c r="AR7798" s="3" t="s">
        <v>48</v>
      </c>
      <c r="AU7798" s="3">
        <v>0</v>
      </c>
      <c r="AV7798" s="3">
        <v>5</v>
      </c>
      <c r="AW7798" s="3">
        <v>3</v>
      </c>
      <c r="AX7798" s="3">
        <v>3</v>
      </c>
      <c r="AY7798" s="3">
        <v>60</v>
      </c>
      <c r="AZ7798" s="6" t="str">
        <f t="shared" si="851"/>
        <v>2899.8</v>
      </c>
      <c r="BA7798" s="11" t="s">
        <v>20320</v>
      </c>
      <c r="BC7798" s="12" t="s">
        <v>14464</v>
      </c>
      <c r="BJ7798" s="12">
        <f t="shared" si="852"/>
        <v>1</v>
      </c>
      <c r="BK7798" s="12">
        <f t="shared" si="853"/>
        <v>0</v>
      </c>
      <c r="BU7798" s="3" t="s">
        <v>15391</v>
      </c>
      <c r="BZ7798" s="3" t="s">
        <v>15392</v>
      </c>
      <c r="CQ7798" s="3" t="str">
        <f>CONCATENATE(baseURL!$A$1,baseURL!$B$1,baseURL!$C$1,".",C7798,".",L7798,".pkl&amp;seq=",BC7798)</f>
        <v>http://proteomics.broadinstitute.org/millscripts/viewfeed.pl?side=xl&amp;cycle=1&amp;fixedMods=iaaC&amp;file=msdataSM/iPRG2012_nd/cpick_in/iPRG2012_nd.2899.8.3.pkl&amp;seq=FVPSKPMCVEAFSEYPPLGR</v>
      </c>
    </row>
    <row r="7799" spans="1:95" x14ac:dyDescent="0.2">
      <c r="A7799" s="3">
        <v>7366</v>
      </c>
      <c r="B7799" s="2" t="s">
        <v>15717</v>
      </c>
      <c r="C7799" s="2" t="s">
        <v>15718</v>
      </c>
      <c r="D7799" s="3">
        <v>15526</v>
      </c>
      <c r="E7799" s="3">
        <v>15510</v>
      </c>
      <c r="F7799" s="3">
        <v>61745</v>
      </c>
      <c r="G7799" s="3">
        <v>18449</v>
      </c>
      <c r="H7799" s="3">
        <v>53.805199999999999</v>
      </c>
      <c r="I7799" s="30">
        <v>568.97379999999998</v>
      </c>
      <c r="J7799" s="30">
        <v>568.59192399999995</v>
      </c>
      <c r="K7799" s="30">
        <v>0.38188</v>
      </c>
      <c r="L7799" s="3">
        <v>0</v>
      </c>
      <c r="M7799" s="3">
        <v>4</v>
      </c>
      <c r="N7799" s="10">
        <f t="shared" si="847"/>
        <v>1</v>
      </c>
      <c r="O7799" s="35">
        <v>4</v>
      </c>
      <c r="P7799" s="17" t="s">
        <v>15700</v>
      </c>
      <c r="Q7799" s="40">
        <v>2270.337</v>
      </c>
      <c r="R7799" s="40">
        <v>568.33970999999997</v>
      </c>
      <c r="S7799" s="18">
        <f t="shared" si="848"/>
        <v>1115.6883618074385</v>
      </c>
      <c r="T7799" s="18">
        <f t="shared" si="849"/>
        <v>443.77332000957819</v>
      </c>
      <c r="U7799" s="18">
        <f t="shared" si="850"/>
        <v>443.37918953433319</v>
      </c>
      <c r="V7799" s="30">
        <v>568.59169999999995</v>
      </c>
      <c r="W7799" s="3" t="s">
        <v>47</v>
      </c>
      <c r="X7799" s="3" t="s">
        <v>47</v>
      </c>
      <c r="Y7799" s="3" t="s">
        <v>47</v>
      </c>
      <c r="AA7799" s="3" t="s">
        <v>47</v>
      </c>
      <c r="AB7799" s="12" t="s">
        <v>52</v>
      </c>
      <c r="AC7799" s="3" t="s">
        <v>47</v>
      </c>
      <c r="AF7799" s="3" t="s">
        <v>52</v>
      </c>
      <c r="AG7799" s="3" t="s">
        <v>52</v>
      </c>
      <c r="AK7799" s="3" t="s">
        <v>47</v>
      </c>
      <c r="AU7799" s="3">
        <v>0</v>
      </c>
      <c r="AV7799" s="3">
        <v>6</v>
      </c>
      <c r="AW7799" s="3">
        <v>1</v>
      </c>
      <c r="AX7799" s="3">
        <v>6</v>
      </c>
      <c r="AY7799" s="3">
        <v>100</v>
      </c>
      <c r="AZ7799" s="6" t="str">
        <f t="shared" si="851"/>
        <v>2940.4</v>
      </c>
      <c r="BA7799" s="11" t="s">
        <v>20320</v>
      </c>
      <c r="BC7799" s="12" t="s">
        <v>15700</v>
      </c>
      <c r="BJ7799" s="12">
        <f t="shared" si="852"/>
        <v>0</v>
      </c>
      <c r="BK7799" s="12">
        <f t="shared" si="853"/>
        <v>0</v>
      </c>
      <c r="CQ7799" s="3" t="str">
        <f>CONCATENATE(baseURL!$A$1,baseURL!$B$1,baseURL!$C$1,".",C7799,".",L7799,".pkl&amp;seq=",BC7799)</f>
        <v>http://proteomics.broadinstitute.org/millscripts/viewfeed.pl?side=xl&amp;cycle=1&amp;fixedMods=iaaC&amp;file=msdataSM/iPRG2012_nd/cpick_in/iPRG2012_nd.2940.4.0.pkl&amp;seq=GLVKSPLKVVGLSTLPELYEK</v>
      </c>
    </row>
    <row r="7800" spans="1:95" x14ac:dyDescent="0.2">
      <c r="A7800" s="3">
        <v>7396</v>
      </c>
      <c r="B7800" s="2" t="s">
        <v>16681</v>
      </c>
      <c r="C7800" s="2" t="s">
        <v>16669</v>
      </c>
      <c r="D7800" s="3">
        <v>16139</v>
      </c>
      <c r="E7800" s="3">
        <v>16123</v>
      </c>
      <c r="F7800" s="3">
        <v>64264</v>
      </c>
      <c r="G7800" s="3">
        <v>19182</v>
      </c>
      <c r="H7800" s="3">
        <v>56.785800000000002</v>
      </c>
      <c r="I7800" s="30">
        <v>969.81484</v>
      </c>
      <c r="J7800" s="30">
        <v>969.47922040000003</v>
      </c>
      <c r="K7800" s="30">
        <v>0.33561999999999997</v>
      </c>
      <c r="L7800" s="3">
        <v>0</v>
      </c>
      <c r="M7800" s="3">
        <v>3</v>
      </c>
      <c r="N7800" s="10">
        <f t="shared" si="847"/>
        <v>1</v>
      </c>
      <c r="O7800" s="35">
        <v>3</v>
      </c>
      <c r="P7800" s="17" t="s">
        <v>16636</v>
      </c>
      <c r="Q7800" s="40">
        <v>2905.4214099999999</v>
      </c>
      <c r="R7800" s="40">
        <v>969.14531999999997</v>
      </c>
      <c r="S7800" s="18">
        <f t="shared" si="848"/>
        <v>690.83550854894918</v>
      </c>
      <c r="T7800" s="18">
        <f t="shared" si="849"/>
        <v>344.53078718892374</v>
      </c>
      <c r="U7800" s="18">
        <f t="shared" si="850"/>
        <v>344.50973771407365</v>
      </c>
      <c r="V7800" s="30">
        <v>969.47919999999999</v>
      </c>
      <c r="W7800" s="3" t="s">
        <v>47</v>
      </c>
      <c r="X7800" s="3" t="s">
        <v>47</v>
      </c>
      <c r="Y7800" s="3" t="s">
        <v>47</v>
      </c>
      <c r="AA7800" s="3" t="s">
        <v>47</v>
      </c>
      <c r="AB7800" s="12" t="s">
        <v>47</v>
      </c>
      <c r="AC7800" s="3" t="s">
        <v>47</v>
      </c>
      <c r="AD7800" s="3" t="s">
        <v>65</v>
      </c>
      <c r="AF7800" s="3" t="s">
        <v>65</v>
      </c>
      <c r="AG7800" s="3" t="s">
        <v>52</v>
      </c>
      <c r="AK7800" s="3" t="s">
        <v>65</v>
      </c>
      <c r="AL7800" s="3" t="s">
        <v>52</v>
      </c>
      <c r="AO7800" s="3" t="s">
        <v>48</v>
      </c>
      <c r="AQ7800" s="3" t="s">
        <v>47</v>
      </c>
      <c r="AU7800" s="3">
        <v>3</v>
      </c>
      <c r="AV7800" s="3">
        <v>7</v>
      </c>
      <c r="AW7800" s="3">
        <v>2</v>
      </c>
      <c r="AX7800" s="3">
        <v>5</v>
      </c>
      <c r="AY7800" s="3">
        <v>71.430000000000007</v>
      </c>
      <c r="AZ7800" s="6" t="str">
        <f t="shared" si="851"/>
        <v>3060.3</v>
      </c>
      <c r="BA7800" s="11" t="s">
        <v>20320</v>
      </c>
      <c r="BC7800" s="12" t="s">
        <v>16636</v>
      </c>
      <c r="BE7800" s="12" t="s">
        <v>54</v>
      </c>
      <c r="BJ7800" s="12">
        <f t="shared" si="852"/>
        <v>0</v>
      </c>
      <c r="BK7800" s="12">
        <f t="shared" si="853"/>
        <v>0</v>
      </c>
      <c r="BR7800" s="3" t="s">
        <v>54</v>
      </c>
      <c r="BW7800" s="3" t="s">
        <v>16682</v>
      </c>
      <c r="BZ7800" s="3" t="s">
        <v>16683</v>
      </c>
      <c r="CB7800" s="3" t="s">
        <v>16683</v>
      </c>
      <c r="CG7800" s="3" t="s">
        <v>16683</v>
      </c>
      <c r="CM7800" s="3" t="s">
        <v>16682</v>
      </c>
      <c r="CQ7800" s="3" t="str">
        <f>CONCATENATE(baseURL!$A$1,baseURL!$B$1,baseURL!$C$1,".",C7800,".",L7800,".pkl&amp;seq=",BC7800,"&amp;varMods=Deamidated-R")</f>
        <v>http://proteomics.broadinstitute.org/millscripts/viewfeed.pl?side=xl&amp;cycle=1&amp;fixedMods=iaaC&amp;file=msdataSM/iPRG2012_nd/cpick_in/iPRG2012_nd.3060.3.0.pkl&amp;seq=ALLELLDDSPVTPGEARPAYDGYEASR&amp;varMods=Deamidated-R</v>
      </c>
    </row>
    <row r="7801" spans="1:95" x14ac:dyDescent="0.2">
      <c r="A7801" s="3">
        <v>7260</v>
      </c>
      <c r="B7801" s="2" t="s">
        <v>16732</v>
      </c>
      <c r="C7801" s="2" t="s">
        <v>16733</v>
      </c>
      <c r="D7801" s="3">
        <v>16167</v>
      </c>
      <c r="E7801" s="3">
        <v>16151</v>
      </c>
      <c r="F7801" s="3">
        <v>64392</v>
      </c>
      <c r="G7801" s="3">
        <v>19216</v>
      </c>
      <c r="H7801" s="3">
        <v>56.9285</v>
      </c>
      <c r="I7801" s="30">
        <v>676.35338000000002</v>
      </c>
      <c r="J7801" s="30">
        <v>676.07002490000002</v>
      </c>
      <c r="K7801" s="30">
        <v>0.28336</v>
      </c>
      <c r="L7801" s="3">
        <v>0</v>
      </c>
      <c r="M7801" s="3">
        <v>3</v>
      </c>
      <c r="N7801" s="10">
        <f t="shared" si="847"/>
        <v>1</v>
      </c>
      <c r="O7801" s="35">
        <v>2</v>
      </c>
      <c r="P7801" s="17" t="s">
        <v>16686</v>
      </c>
      <c r="Q7801" s="40">
        <v>2025.1888899999999</v>
      </c>
      <c r="R7801" s="37">
        <v>675.73447999999996</v>
      </c>
      <c r="S7801" s="18">
        <f t="shared" si="848"/>
        <v>915.89228952776443</v>
      </c>
      <c r="T7801" s="18">
        <f t="shared" si="849"/>
        <v>496.5632359030414</v>
      </c>
      <c r="U7801" s="18">
        <f t="shared" si="850"/>
        <v>496.23041286871182</v>
      </c>
      <c r="V7801" s="30">
        <v>676.06979999999999</v>
      </c>
      <c r="W7801" s="3" t="s">
        <v>47</v>
      </c>
      <c r="X7801" s="3" t="s">
        <v>47</v>
      </c>
      <c r="Y7801" s="3" t="s">
        <v>47</v>
      </c>
      <c r="Z7801" s="3" t="s">
        <v>52</v>
      </c>
      <c r="AA7801" s="3" t="s">
        <v>47</v>
      </c>
      <c r="AC7801" s="3" t="s">
        <v>52</v>
      </c>
      <c r="AF7801" s="3" t="s">
        <v>52</v>
      </c>
      <c r="AO7801" s="3" t="s">
        <v>65</v>
      </c>
      <c r="AU7801" s="3">
        <v>1</v>
      </c>
      <c r="AV7801" s="3">
        <v>4</v>
      </c>
      <c r="AW7801" s="3">
        <v>3</v>
      </c>
      <c r="AX7801" s="3">
        <v>2</v>
      </c>
      <c r="AY7801" s="3">
        <v>50</v>
      </c>
      <c r="AZ7801" s="6" t="str">
        <f t="shared" si="851"/>
        <v>3066.5</v>
      </c>
      <c r="BA7801" s="11" t="s">
        <v>20320</v>
      </c>
      <c r="BB7801" s="12" t="s">
        <v>79</v>
      </c>
      <c r="BC7801" s="12" t="s">
        <v>16686</v>
      </c>
      <c r="BJ7801" s="12">
        <f t="shared" si="852"/>
        <v>0</v>
      </c>
      <c r="BK7801" s="12">
        <f t="shared" si="853"/>
        <v>0</v>
      </c>
      <c r="BU7801" s="3" t="s">
        <v>16734</v>
      </c>
      <c r="BW7801" s="3" t="s">
        <v>16735</v>
      </c>
      <c r="CK7801" s="3" t="s">
        <v>16736</v>
      </c>
      <c r="CQ7801" s="3" t="str">
        <f>CONCATENATE(baseURL!$A$1,baseURL!$B$1,"+Acetyl",baseURL!$C$1,".",C7801,".",L7801,".pkl&amp;seq=",BC7801)</f>
        <v>http://proteomics.broadinstitute.org/millscripts/viewfeed.pl?side=xl&amp;cycle=1&amp;fixedMods=iaaC+Acetyl&amp;file=msdataSM/iPRG2012_nd/cpick_in/iPRG2012_nd.3066.5.0.pkl&amp;seq=MDNKTPVTLAKVLKVLGR</v>
      </c>
    </row>
    <row r="7802" spans="1:95" x14ac:dyDescent="0.2">
      <c r="A7802" s="3">
        <v>7782</v>
      </c>
      <c r="B7802" s="2" t="s">
        <v>17747</v>
      </c>
      <c r="C7802" s="2" t="s">
        <v>17741</v>
      </c>
      <c r="D7802" s="3">
        <v>16757</v>
      </c>
      <c r="E7802" s="3">
        <v>16741</v>
      </c>
      <c r="F7802" s="3">
        <v>67645</v>
      </c>
      <c r="G7802" s="3">
        <v>19961</v>
      </c>
      <c r="H7802" s="3">
        <v>60.536999999999999</v>
      </c>
      <c r="I7802" s="30">
        <v>820.74649999999997</v>
      </c>
      <c r="J7802" s="30">
        <v>820.41129350000006</v>
      </c>
      <c r="K7802" s="30">
        <v>0.33521000000000001</v>
      </c>
      <c r="L7802" s="3">
        <v>0</v>
      </c>
      <c r="M7802" s="3">
        <v>3</v>
      </c>
      <c r="N7802" s="10">
        <f t="shared" si="847"/>
        <v>1</v>
      </c>
      <c r="O7802" s="35">
        <v>3</v>
      </c>
      <c r="P7802" s="17" t="s">
        <v>17600</v>
      </c>
      <c r="Q7802" s="40">
        <v>2458.2248800000002</v>
      </c>
      <c r="R7802" s="40">
        <v>820.07980999999995</v>
      </c>
      <c r="S7802" s="18">
        <f t="shared" si="848"/>
        <v>812.95746081106051</v>
      </c>
      <c r="T7802" s="18">
        <f t="shared" si="849"/>
        <v>404.20882938223292</v>
      </c>
      <c r="U7802" s="18">
        <f t="shared" si="850"/>
        <v>404.09481608876075</v>
      </c>
      <c r="V7802" s="30">
        <v>820.41120000000001</v>
      </c>
      <c r="W7802" s="3" t="s">
        <v>47</v>
      </c>
      <c r="AA7802" s="3" t="s">
        <v>47</v>
      </c>
      <c r="AB7802" s="12" t="s">
        <v>48</v>
      </c>
      <c r="AC7802" s="3" t="s">
        <v>48</v>
      </c>
      <c r="AD7802" s="3" t="s">
        <v>47</v>
      </c>
      <c r="AE7802" s="3" t="s">
        <v>52</v>
      </c>
      <c r="AF7802" s="3" t="s">
        <v>52</v>
      </c>
      <c r="AK7802" s="3" t="s">
        <v>48</v>
      </c>
      <c r="AO7802" s="3" t="s">
        <v>48</v>
      </c>
      <c r="AQ7802" s="3" t="s">
        <v>47</v>
      </c>
      <c r="AU7802" s="3">
        <v>0</v>
      </c>
      <c r="AV7802" s="3">
        <v>4</v>
      </c>
      <c r="AW7802" s="3">
        <v>3</v>
      </c>
      <c r="AX7802" s="3">
        <v>2</v>
      </c>
      <c r="AY7802" s="3">
        <v>50</v>
      </c>
      <c r="AZ7802" s="6" t="str">
        <f t="shared" si="851"/>
        <v>3221.3</v>
      </c>
      <c r="BA7802" s="11" t="s">
        <v>20320</v>
      </c>
      <c r="BC7802" s="12" t="s">
        <v>17600</v>
      </c>
      <c r="BJ7802" s="12">
        <f t="shared" si="852"/>
        <v>0</v>
      </c>
      <c r="BK7802" s="12">
        <f t="shared" si="853"/>
        <v>0</v>
      </c>
      <c r="CQ7802" s="3" t="str">
        <f>CONCATENATE(baseURL!$A$1,baseURL!$B$1,baseURL!$C$1,".",C7802,".",L7802,".pkl&amp;seq=",BC7802)</f>
        <v>http://proteomics.broadinstitute.org/millscripts/viewfeed.pl?side=xl&amp;cycle=1&amp;fixedMods=iaaC&amp;file=msdataSM/iPRG2012_nd/cpick_in/iPRG2012_nd.3221.3.0.pkl&amp;seq=VDEEGRALPGEYLTYALSGYVR</v>
      </c>
    </row>
    <row r="7803" spans="1:95" x14ac:dyDescent="0.2">
      <c r="A7803" s="3">
        <v>332</v>
      </c>
      <c r="B7803" s="2" t="s">
        <v>17874</v>
      </c>
      <c r="C7803" s="2" t="s">
        <v>17855</v>
      </c>
      <c r="D7803" s="3">
        <v>16809</v>
      </c>
      <c r="E7803" s="3">
        <v>16793</v>
      </c>
      <c r="F7803" s="3">
        <v>68212</v>
      </c>
      <c r="G7803" s="3">
        <v>20040</v>
      </c>
      <c r="H7803" s="3">
        <v>61.12</v>
      </c>
      <c r="I7803" s="30">
        <v>957.19057999999995</v>
      </c>
      <c r="J7803" s="30">
        <v>957.18786020000005</v>
      </c>
      <c r="K7803" s="30">
        <v>2.7200000000000002E-3</v>
      </c>
      <c r="L7803" s="3">
        <v>0</v>
      </c>
      <c r="M7803" s="3">
        <v>3</v>
      </c>
      <c r="N7803" s="10">
        <f t="shared" si="847"/>
        <v>1</v>
      </c>
      <c r="O7803" s="35">
        <v>3</v>
      </c>
      <c r="P7803" s="17" t="s">
        <v>17875</v>
      </c>
      <c r="Q7803" s="40">
        <v>2868.5499199999999</v>
      </c>
      <c r="R7803" s="40">
        <v>956.85482000000002</v>
      </c>
      <c r="S7803" s="18">
        <f t="shared" si="848"/>
        <v>350.89962759443125</v>
      </c>
      <c r="T7803" s="18">
        <f t="shared" si="849"/>
        <v>348.05719011796134</v>
      </c>
      <c r="U7803" s="18">
        <f t="shared" si="850"/>
        <v>348.09878472472491</v>
      </c>
      <c r="V7803" s="30">
        <v>957.18790000000001</v>
      </c>
      <c r="Z7803" s="3" t="s">
        <v>47</v>
      </c>
      <c r="AB7803" s="12" t="s">
        <v>48</v>
      </c>
      <c r="AC7803" s="3" t="s">
        <v>52</v>
      </c>
      <c r="AD7803" s="3" t="s">
        <v>47</v>
      </c>
      <c r="AG7803" s="3" t="s">
        <v>47</v>
      </c>
      <c r="AU7803" s="3">
        <v>0</v>
      </c>
      <c r="AV7803" s="3">
        <v>3</v>
      </c>
      <c r="AW7803" s="3">
        <v>2</v>
      </c>
      <c r="AX7803" s="3">
        <v>2</v>
      </c>
      <c r="AY7803" s="3">
        <v>66.67</v>
      </c>
      <c r="AZ7803" s="6" t="str">
        <f t="shared" si="851"/>
        <v>3248.3</v>
      </c>
      <c r="BA7803" s="11" t="s">
        <v>20320</v>
      </c>
      <c r="BC7803" s="12" t="s">
        <v>17875</v>
      </c>
      <c r="BJ7803" s="12">
        <f t="shared" si="852"/>
        <v>0</v>
      </c>
      <c r="BK7803" s="12">
        <f t="shared" si="853"/>
        <v>0</v>
      </c>
      <c r="BV7803" s="3" t="s">
        <v>17876</v>
      </c>
      <c r="CQ7803" s="3" t="str">
        <f>CONCATENATE(baseURL!$A$1,baseURL!$B$1,baseURL!$C$1,".",C7803,".",L7803,".pkl&amp;seq=",BC7803)</f>
        <v>http://proteomics.broadinstitute.org/millscripts/viewfeed.pl?side=xl&amp;cycle=1&amp;fixedMods=iaaC&amp;file=msdataSM/iPRG2012_nd/cpick_in/iPRG2012_nd.3248.3.0.pkl&amp;seq=SALLLKPLETQNSGLSVTGMEGPSLLGR</v>
      </c>
    </row>
    <row r="7804" spans="1:95" x14ac:dyDescent="0.2">
      <c r="A7804" s="3">
        <v>446</v>
      </c>
      <c r="B7804" s="2" t="s">
        <v>18039</v>
      </c>
      <c r="C7804" s="2" t="s">
        <v>18040</v>
      </c>
      <c r="D7804" s="3">
        <v>16916</v>
      </c>
      <c r="E7804" s="3">
        <v>16900</v>
      </c>
      <c r="F7804" s="3">
        <v>68758</v>
      </c>
      <c r="G7804" s="3">
        <v>20173</v>
      </c>
      <c r="H7804" s="3">
        <v>61.7286</v>
      </c>
      <c r="I7804" s="30">
        <v>819.43444999999997</v>
      </c>
      <c r="J7804" s="30">
        <v>819.43509040000004</v>
      </c>
      <c r="K7804" s="30">
        <v>-6.4000000000000005E-4</v>
      </c>
      <c r="L7804" s="3">
        <v>0</v>
      </c>
      <c r="M7804" s="3">
        <v>3</v>
      </c>
      <c r="N7804" s="10">
        <f t="shared" si="847"/>
        <v>1</v>
      </c>
      <c r="O7804" s="35">
        <v>3</v>
      </c>
      <c r="P7804" s="17" t="s">
        <v>18041</v>
      </c>
      <c r="Q7804" s="40">
        <v>2457.3082800000002</v>
      </c>
      <c r="R7804" s="40">
        <v>819.77427999999998</v>
      </c>
      <c r="S7804" s="18">
        <f t="shared" si="848"/>
        <v>-414.54093924489348</v>
      </c>
      <c r="T7804" s="18">
        <f t="shared" si="849"/>
        <v>-413.75974859804165</v>
      </c>
      <c r="U7804" s="18">
        <f t="shared" si="850"/>
        <v>-413.74803805742977</v>
      </c>
      <c r="V7804" s="30">
        <v>819.43510000000003</v>
      </c>
      <c r="X7804" s="3" t="s">
        <v>65</v>
      </c>
      <c r="Y7804" s="3" t="s">
        <v>65</v>
      </c>
      <c r="AA7804" s="3" t="s">
        <v>48</v>
      </c>
      <c r="AB7804" s="12" t="s">
        <v>47</v>
      </c>
      <c r="AD7804" s="3" t="s">
        <v>47</v>
      </c>
      <c r="AF7804" s="3" t="s">
        <v>52</v>
      </c>
      <c r="AK7804" s="3" t="s">
        <v>47</v>
      </c>
      <c r="AL7804" s="3" t="s">
        <v>52</v>
      </c>
      <c r="AU7804" s="3">
        <v>2</v>
      </c>
      <c r="AV7804" s="3">
        <v>3</v>
      </c>
      <c r="AW7804" s="3">
        <v>1</v>
      </c>
      <c r="AX7804" s="3">
        <v>3</v>
      </c>
      <c r="AY7804" s="3">
        <v>100</v>
      </c>
      <c r="AZ7804" s="6" t="str">
        <f t="shared" si="851"/>
        <v>3274.3</v>
      </c>
      <c r="BA7804" s="11" t="s">
        <v>20320</v>
      </c>
      <c r="BC7804" s="12" t="s">
        <v>18041</v>
      </c>
      <c r="BJ7804" s="12">
        <f t="shared" si="852"/>
        <v>0</v>
      </c>
      <c r="BK7804" s="12">
        <f t="shared" si="853"/>
        <v>0</v>
      </c>
      <c r="BT7804" s="3" t="s">
        <v>18042</v>
      </c>
      <c r="BU7804" s="3" t="s">
        <v>18042</v>
      </c>
      <c r="CQ7804" s="3" t="str">
        <f>CONCATENATE(baseURL!$A$1,baseURL!$B$1,baseURL!$C$1,".",C7804,".",L7804,".pkl&amp;seq=",BC7804)</f>
        <v>http://proteomics.broadinstitute.org/millscripts/viewfeed.pl?side=xl&amp;cycle=1&amp;fixedMods=iaaC&amp;file=msdataSM/iPRG2012_nd/cpick_in/iPRG2012_nd.3274.3.0.pkl&amp;seq=LNELLSSLEGKGSLEELLAEGQK</v>
      </c>
    </row>
    <row r="7805" spans="1:95" x14ac:dyDescent="0.2">
      <c r="A7805" s="3">
        <v>2119</v>
      </c>
      <c r="B7805" s="2" t="s">
        <v>18534</v>
      </c>
      <c r="C7805" s="2" t="s">
        <v>18526</v>
      </c>
      <c r="D7805" s="3">
        <v>17142</v>
      </c>
      <c r="E7805" s="3">
        <v>17126</v>
      </c>
      <c r="F7805" s="3">
        <v>70941</v>
      </c>
      <c r="G7805" s="3">
        <v>20503</v>
      </c>
      <c r="H7805" s="3">
        <v>64.040400000000005</v>
      </c>
      <c r="I7805" s="30">
        <v>950.46119999999996</v>
      </c>
      <c r="J7805" s="30">
        <v>950.12683119999997</v>
      </c>
      <c r="K7805" s="30">
        <v>0.33437</v>
      </c>
      <c r="L7805" s="3">
        <v>0</v>
      </c>
      <c r="M7805" s="3">
        <v>3</v>
      </c>
      <c r="N7805" s="10">
        <f t="shared" si="847"/>
        <v>1</v>
      </c>
      <c r="O7805" s="35">
        <v>3</v>
      </c>
      <c r="P7805" s="17" t="s">
        <v>18475</v>
      </c>
      <c r="Q7805" s="40">
        <v>2847.3617899999999</v>
      </c>
      <c r="R7805" s="40">
        <v>949.79210999999998</v>
      </c>
      <c r="S7805" s="18">
        <f t="shared" si="848"/>
        <v>704.45942112530599</v>
      </c>
      <c r="T7805" s="18">
        <f t="shared" si="849"/>
        <v>352.41522484324486</v>
      </c>
      <c r="U7805" s="18">
        <f t="shared" si="850"/>
        <v>352.3823755495539</v>
      </c>
      <c r="V7805" s="30">
        <v>950.1268</v>
      </c>
      <c r="W7805" s="3" t="s">
        <v>47</v>
      </c>
      <c r="X7805" s="3" t="s">
        <v>47</v>
      </c>
      <c r="Y7805" s="3" t="s">
        <v>47</v>
      </c>
      <c r="AA7805" s="3" t="s">
        <v>48</v>
      </c>
      <c r="AB7805" s="12" t="s">
        <v>47</v>
      </c>
      <c r="AC7805" s="3" t="s">
        <v>47</v>
      </c>
      <c r="AD7805" s="3" t="s">
        <v>47</v>
      </c>
      <c r="AM7805" s="3" t="s">
        <v>47</v>
      </c>
      <c r="AO7805" s="3" t="s">
        <v>47</v>
      </c>
      <c r="AQ7805" s="3" t="s">
        <v>47</v>
      </c>
      <c r="AU7805" s="3">
        <v>0</v>
      </c>
      <c r="AV7805" s="3">
        <v>9</v>
      </c>
      <c r="AW7805" s="3">
        <v>3</v>
      </c>
      <c r="AX7805" s="3">
        <v>5</v>
      </c>
      <c r="AY7805" s="3">
        <v>55.56</v>
      </c>
      <c r="AZ7805" s="6" t="str">
        <f t="shared" si="851"/>
        <v>3378.2</v>
      </c>
      <c r="BA7805" s="11" t="s">
        <v>20320</v>
      </c>
      <c r="BC7805" s="12" t="s">
        <v>18475</v>
      </c>
      <c r="BJ7805" s="12">
        <f t="shared" si="852"/>
        <v>0</v>
      </c>
      <c r="BK7805" s="12">
        <f t="shared" si="853"/>
        <v>0</v>
      </c>
      <c r="BP7805" s="3" t="s">
        <v>54</v>
      </c>
      <c r="BR7805" s="3" t="s">
        <v>54</v>
      </c>
      <c r="BU7805" s="3" t="s">
        <v>18535</v>
      </c>
      <c r="CI7805" s="3" t="s">
        <v>18535</v>
      </c>
      <c r="CK7805" s="3" t="s">
        <v>18536</v>
      </c>
      <c r="CM7805" s="3" t="s">
        <v>18536</v>
      </c>
      <c r="CQ7805" s="3" t="str">
        <f>CONCATENATE(baseURL!$A$1,baseURL!$B$1,baseURL!$C$1,".",C7805,".",L7805,".pkl&amp;seq=",BC7805,"&amp;varMods=Deamidated-N")</f>
        <v>http://proteomics.broadinstitute.org/millscripts/viewfeed.pl?side=xl&amp;cycle=1&amp;fixedMods=iaaC&amp;file=msdataSM/iPRG2012_nd/cpick_in/iPRG2012_nd.3378.2.0.pkl&amp;seq=VRTDTTYPAGFMDVLTLDATNENFR&amp;varMods=Deamidated-N</v>
      </c>
    </row>
    <row r="7806" spans="1:95" x14ac:dyDescent="0.2">
      <c r="A7806" s="3">
        <v>7573</v>
      </c>
      <c r="B7806" s="13" t="s">
        <v>18911</v>
      </c>
      <c r="C7806" s="13" t="s">
        <v>18912</v>
      </c>
      <c r="D7806" s="7">
        <v>17332</v>
      </c>
      <c r="E7806" s="7">
        <v>17316</v>
      </c>
      <c r="F7806" s="7">
        <v>73334</v>
      </c>
      <c r="G7806" s="7">
        <v>20807</v>
      </c>
      <c r="H7806" s="7">
        <v>66.233599999999996</v>
      </c>
      <c r="I7806" s="31">
        <v>916.57011</v>
      </c>
      <c r="J7806" s="31">
        <v>916.12918330000002</v>
      </c>
      <c r="K7806" s="31">
        <v>0.44092999999999999</v>
      </c>
      <c r="L7806" s="7">
        <v>0</v>
      </c>
      <c r="M7806" s="7">
        <v>3</v>
      </c>
      <c r="N7806" s="26">
        <f t="shared" si="847"/>
        <v>1</v>
      </c>
      <c r="O7806" s="36">
        <v>3</v>
      </c>
      <c r="P7806" s="16" t="s">
        <v>18880</v>
      </c>
      <c r="Q7806" s="41">
        <v>2745.3651399999999</v>
      </c>
      <c r="R7806" s="41">
        <v>915.79322999999999</v>
      </c>
      <c r="S7806" s="27">
        <f t="shared" si="848"/>
        <v>848.31376183028306</v>
      </c>
      <c r="T7806" s="27">
        <f t="shared" si="849"/>
        <v>366.84405277818917</v>
      </c>
      <c r="U7806" s="27">
        <f t="shared" si="850"/>
        <v>366.86228833551741</v>
      </c>
      <c r="V7806" s="31">
        <v>916.12919999999997</v>
      </c>
      <c r="W7806" s="7" t="s">
        <v>47</v>
      </c>
      <c r="X7806" s="7" t="s">
        <v>47</v>
      </c>
      <c r="Y7806" s="7" t="s">
        <v>47</v>
      </c>
      <c r="Z7806" s="7" t="s">
        <v>47</v>
      </c>
      <c r="AA7806" s="7" t="s">
        <v>65</v>
      </c>
      <c r="AB7806" s="25" t="s">
        <v>47</v>
      </c>
      <c r="AC7806" s="7" t="s">
        <v>47</v>
      </c>
      <c r="AD7806" s="7" t="s">
        <v>47</v>
      </c>
      <c r="AE7806" s="7" t="s">
        <v>47</v>
      </c>
      <c r="AF7806" s="7"/>
      <c r="AG7806" s="7" t="s">
        <v>52</v>
      </c>
      <c r="AH7806" s="7"/>
      <c r="AI7806" s="7"/>
      <c r="AJ7806" s="7"/>
      <c r="AK7806" s="7" t="s">
        <v>47</v>
      </c>
      <c r="AL7806" s="7" t="s">
        <v>52</v>
      </c>
      <c r="AM7806" s="7"/>
      <c r="AN7806" s="7"/>
      <c r="AO7806" s="7" t="s">
        <v>47</v>
      </c>
      <c r="AP7806" s="7"/>
      <c r="AQ7806" s="7"/>
      <c r="AR7806" s="7"/>
      <c r="AS7806" s="7"/>
      <c r="AT7806" s="7"/>
      <c r="AU7806" s="3">
        <v>1</v>
      </c>
      <c r="AV7806" s="3">
        <v>10</v>
      </c>
      <c r="AW7806" s="3">
        <v>2</v>
      </c>
      <c r="AX7806" s="3">
        <v>7</v>
      </c>
      <c r="AY7806" s="3">
        <v>70</v>
      </c>
      <c r="AZ7806" s="14" t="str">
        <f t="shared" si="851"/>
        <v>3492.1</v>
      </c>
      <c r="BA7806" s="11" t="s">
        <v>20320</v>
      </c>
      <c r="BC7806" s="12" t="s">
        <v>18880</v>
      </c>
      <c r="BJ7806" s="12">
        <f t="shared" si="852"/>
        <v>0</v>
      </c>
      <c r="BK7806" s="12">
        <f t="shared" si="853"/>
        <v>0</v>
      </c>
      <c r="BP7806" s="3" t="s">
        <v>54</v>
      </c>
      <c r="BR7806" s="3" t="s">
        <v>54</v>
      </c>
      <c r="BV7806" s="3" t="s">
        <v>18913</v>
      </c>
      <c r="BW7806" s="3" t="s">
        <v>18914</v>
      </c>
      <c r="CA7806" s="3" t="s">
        <v>18913</v>
      </c>
      <c r="CK7806" s="3" t="s">
        <v>18913</v>
      </c>
      <c r="CQ7806" s="3" t="str">
        <f>CONCATENATE(baseURL!$A$1,baseURL!$B$1,baseURL!$C$1,".",C7806,".",L7806,".pkl&amp;seq=",BC7806,"&amp;varMods=Deamidated-N")</f>
        <v>http://proteomics.broadinstitute.org/millscripts/viewfeed.pl?side=xl&amp;cycle=1&amp;fixedMods=iaaC&amp;file=msdataSM/iPRG2012_nd/cpick_in/iPRG2012_nd.3492.1.0.pkl&amp;seq=SLVTLDVKPWDDETNLEEMVANVK&amp;varMods=Deamidated-N</v>
      </c>
    </row>
    <row r="7807" spans="1:95" x14ac:dyDescent="0.2">
      <c r="A7807" s="3">
        <v>7840</v>
      </c>
      <c r="B7807" s="2" t="s">
        <v>19058</v>
      </c>
      <c r="C7807" s="2" t="s">
        <v>19059</v>
      </c>
      <c r="D7807" s="3">
        <v>17393</v>
      </c>
      <c r="E7807" s="3">
        <v>17377</v>
      </c>
      <c r="F7807" s="3">
        <v>74597</v>
      </c>
      <c r="G7807" s="3">
        <v>20928</v>
      </c>
      <c r="H7807" s="3">
        <v>67.279700000000005</v>
      </c>
      <c r="I7807" s="30">
        <v>894.13890000000004</v>
      </c>
      <c r="J7807" s="30">
        <v>894.13673510000001</v>
      </c>
      <c r="K7807" s="30">
        <v>2.16E-3</v>
      </c>
      <c r="L7807" s="3">
        <v>3</v>
      </c>
      <c r="M7807" s="3">
        <v>3</v>
      </c>
      <c r="N7807" s="10">
        <f t="shared" si="847"/>
        <v>1</v>
      </c>
      <c r="O7807" s="35">
        <v>3</v>
      </c>
      <c r="P7807" s="12" t="s">
        <v>19110</v>
      </c>
      <c r="Q7807" s="37">
        <v>2681.35043</v>
      </c>
      <c r="R7807" s="37">
        <v>894.45500000000004</v>
      </c>
      <c r="S7807" s="18">
        <f t="shared" si="848"/>
        <v>-353.39955615431273</v>
      </c>
      <c r="T7807" s="18">
        <f t="shared" si="849"/>
        <v>-355.81991268429493</v>
      </c>
      <c r="U7807" s="18">
        <f t="shared" si="850"/>
        <v>-353.39955615431273</v>
      </c>
      <c r="V7807" s="30">
        <v>894.13890000000004</v>
      </c>
      <c r="AC7807" s="3" t="s">
        <v>52</v>
      </c>
      <c r="AG7807" s="3" t="s">
        <v>52</v>
      </c>
      <c r="AJ7807" s="3" t="s">
        <v>47</v>
      </c>
      <c r="AK7807" s="3" t="s">
        <v>47</v>
      </c>
      <c r="AP7807" s="3" t="s">
        <v>48</v>
      </c>
      <c r="AR7807" s="3" t="s">
        <v>47</v>
      </c>
      <c r="AU7807" s="3">
        <v>0</v>
      </c>
      <c r="AV7807" s="3">
        <v>3</v>
      </c>
      <c r="AW7807" s="3">
        <v>3</v>
      </c>
      <c r="AX7807" s="3">
        <v>1</v>
      </c>
      <c r="AY7807" s="3">
        <v>33.33</v>
      </c>
      <c r="AZ7807" s="6" t="str">
        <f t="shared" si="851"/>
        <v>3552.4</v>
      </c>
      <c r="BA7807" s="11" t="s">
        <v>20320</v>
      </c>
      <c r="BC7807" s="12" t="s">
        <v>19110</v>
      </c>
      <c r="BJ7807" s="12">
        <f t="shared" si="852"/>
        <v>1</v>
      </c>
      <c r="BK7807" s="12">
        <f t="shared" si="853"/>
        <v>0</v>
      </c>
      <c r="CQ7807" s="3" t="str">
        <f>CONCATENATE(baseURL!$A$1,baseURL!$B$1,baseURL!$C$1,".",C7807,".",L7807,".pkl&amp;seq=",BC7807)</f>
        <v>http://proteomics.broadinstitute.org/millscripts/viewfeed.pl?side=xl&amp;cycle=1&amp;fixedMods=iaaC&amp;file=msdataSM/iPRG2012_nd/cpick_in/iPRG2012_nd.3552.4.3.pkl&amp;seq=NKPGVYTKVCNYVNWLQQTLAAN</v>
      </c>
    </row>
    <row r="7808" spans="1:95" x14ac:dyDescent="0.2">
      <c r="A7808" s="3">
        <v>7327</v>
      </c>
      <c r="B7808" s="2" t="s">
        <v>19565</v>
      </c>
      <c r="C7808" s="2" t="s">
        <v>19566</v>
      </c>
      <c r="D7808" s="3">
        <v>17600</v>
      </c>
      <c r="E7808" s="3">
        <v>17584</v>
      </c>
      <c r="F7808" s="3">
        <v>80012</v>
      </c>
      <c r="G7808" s="3">
        <v>21393</v>
      </c>
      <c r="H7808" s="3">
        <v>71.391999999999996</v>
      </c>
      <c r="I7808" s="30">
        <v>607.98328000000004</v>
      </c>
      <c r="J7808" s="30">
        <v>607.68276969999999</v>
      </c>
      <c r="K7808" s="30">
        <v>0.30051</v>
      </c>
      <c r="L7808" s="3">
        <v>3</v>
      </c>
      <c r="M7808" s="3">
        <v>3</v>
      </c>
      <c r="N7808" s="26">
        <f t="shared" si="847"/>
        <v>1</v>
      </c>
      <c r="O7808" s="36">
        <v>3</v>
      </c>
      <c r="P7808" s="16" t="s">
        <v>19559</v>
      </c>
      <c r="Q7808" s="41">
        <v>1820.0276200000001</v>
      </c>
      <c r="R7808" s="41">
        <v>607.34739000000002</v>
      </c>
      <c r="S7808" s="27">
        <f t="shared" si="848"/>
        <v>1046.9955259048986</v>
      </c>
      <c r="T7808" s="27">
        <f t="shared" si="849"/>
        <v>552.20406891017649</v>
      </c>
      <c r="U7808" s="27">
        <f t="shared" si="850"/>
        <v>552.41860840136201</v>
      </c>
      <c r="V7808" s="30">
        <v>607.68290000000002</v>
      </c>
      <c r="W7808" s="3" t="s">
        <v>47</v>
      </c>
      <c r="X7808" s="3" t="s">
        <v>47</v>
      </c>
      <c r="Y7808" s="3" t="s">
        <v>47</v>
      </c>
      <c r="AA7808" s="3" t="s">
        <v>47</v>
      </c>
      <c r="AB7808" s="12" t="s">
        <v>47</v>
      </c>
      <c r="AC7808" s="3" t="s">
        <v>47</v>
      </c>
      <c r="AD7808" s="3" t="s">
        <v>65</v>
      </c>
      <c r="AF7808" s="3" t="s">
        <v>65</v>
      </c>
      <c r="AG7808" s="3" t="s">
        <v>52</v>
      </c>
      <c r="AK7808" s="3" t="s">
        <v>52</v>
      </c>
      <c r="AU7808" s="3">
        <v>2</v>
      </c>
      <c r="AV7808" s="3">
        <v>6</v>
      </c>
      <c r="AW7808" s="3">
        <v>1</v>
      </c>
      <c r="AX7808" s="3">
        <v>6</v>
      </c>
      <c r="AY7808" s="3">
        <v>100</v>
      </c>
      <c r="AZ7808" s="6" t="str">
        <f t="shared" si="851"/>
        <v>3810.1</v>
      </c>
      <c r="BA7808" s="11" t="s">
        <v>20320</v>
      </c>
      <c r="BC7808" s="12" t="s">
        <v>19559</v>
      </c>
      <c r="BJ7808" s="12">
        <f t="shared" si="852"/>
        <v>0</v>
      </c>
      <c r="BK7808" s="12">
        <f t="shared" si="853"/>
        <v>0</v>
      </c>
      <c r="BZ7808" s="3" t="s">
        <v>19567</v>
      </c>
      <c r="CB7808" s="3" t="s">
        <v>19567</v>
      </c>
      <c r="CQ7808" s="3" t="str">
        <f>CONCATENATE(baseURL!$A$1,baseURL!$B$1,baseURL!$C$1,".",C7808,".",L7808,".pkl&amp;seq=",BC7808)</f>
        <v>http://proteomics.broadinstitute.org/millscripts/viewfeed.pl?side=xl&amp;cycle=1&amp;fixedMods=iaaC&amp;file=msdataSM/iPRG2012_nd/cpick_in/iPRG2012_nd.3810.1.3.pkl&amp;seq=YATASALAATAVASLVLAR</v>
      </c>
    </row>
    <row r="7809" spans="1:101" x14ac:dyDescent="0.2">
      <c r="A7809" s="3">
        <v>7778</v>
      </c>
      <c r="B7809" s="2" t="s">
        <v>19992</v>
      </c>
      <c r="C7809" s="2" t="s">
        <v>19993</v>
      </c>
      <c r="D7809" s="3">
        <v>17810</v>
      </c>
      <c r="E7809" s="3">
        <v>17794</v>
      </c>
      <c r="F7809" s="3">
        <v>86954</v>
      </c>
      <c r="G7809" s="3">
        <v>21933</v>
      </c>
      <c r="H7809" s="3">
        <v>75.427999999999997</v>
      </c>
      <c r="I7809" s="30">
        <v>886.9624</v>
      </c>
      <c r="J7809" s="30">
        <v>886.96329509999998</v>
      </c>
      <c r="K7809" s="30">
        <v>-8.9999999999999998E-4</v>
      </c>
      <c r="L7809" s="3">
        <v>2</v>
      </c>
      <c r="M7809" s="3">
        <v>2</v>
      </c>
      <c r="N7809" s="10">
        <f t="shared" si="847"/>
        <v>1</v>
      </c>
      <c r="O7809" s="35">
        <v>2</v>
      </c>
      <c r="P7809" s="17" t="s">
        <v>19994</v>
      </c>
      <c r="Q7809" s="40">
        <v>1771.86835</v>
      </c>
      <c r="R7809" s="40">
        <v>886.43781000000001</v>
      </c>
      <c r="S7809" s="18">
        <f t="shared" si="848"/>
        <v>591.79560492798623</v>
      </c>
      <c r="T7809" s="18">
        <f t="shared" si="849"/>
        <v>592.80537683739919</v>
      </c>
      <c r="U7809" s="18">
        <f t="shared" si="850"/>
        <v>592.58528243514434</v>
      </c>
      <c r="V7809" s="30">
        <v>886.96310000000005</v>
      </c>
      <c r="Z7809" s="3" t="s">
        <v>52</v>
      </c>
      <c r="AA7809" s="3" t="s">
        <v>47</v>
      </c>
      <c r="AB7809" s="12" t="s">
        <v>47</v>
      </c>
      <c r="AD7809" s="3" t="s">
        <v>47</v>
      </c>
      <c r="AF7809" s="3" t="s">
        <v>65</v>
      </c>
      <c r="AJ7809" s="3" t="s">
        <v>47</v>
      </c>
      <c r="AM7809" s="3" t="s">
        <v>47</v>
      </c>
      <c r="AO7809" s="3" t="s">
        <v>47</v>
      </c>
      <c r="AU7809" s="3">
        <v>1</v>
      </c>
      <c r="AV7809" s="3">
        <v>6</v>
      </c>
      <c r="AW7809" s="3">
        <v>3</v>
      </c>
      <c r="AX7809" s="3">
        <v>2</v>
      </c>
      <c r="AY7809" s="3">
        <v>33.33</v>
      </c>
      <c r="AZ7809" s="6" t="str">
        <f t="shared" si="851"/>
        <v>4140.13</v>
      </c>
      <c r="BA7809" s="11" t="s">
        <v>20320</v>
      </c>
      <c r="BC7809" s="12" t="s">
        <v>19994</v>
      </c>
      <c r="BJ7809" s="12">
        <f t="shared" si="852"/>
        <v>0</v>
      </c>
      <c r="BK7809" s="12">
        <f t="shared" si="853"/>
        <v>0</v>
      </c>
      <c r="BP7809" s="3" t="s">
        <v>54</v>
      </c>
      <c r="BR7809" s="3" t="s">
        <v>54</v>
      </c>
      <c r="BW7809" s="3" t="s">
        <v>19995</v>
      </c>
      <c r="BZ7809" s="3" t="s">
        <v>19996</v>
      </c>
      <c r="CB7809" s="3" t="s">
        <v>19997</v>
      </c>
      <c r="CI7809" s="3" t="s">
        <v>19996</v>
      </c>
      <c r="CK7809" s="3" t="s">
        <v>19995</v>
      </c>
      <c r="CQ7809" s="3" t="str">
        <f>CONCATENATE(baseURL!$A$1,baseURL!$B$1,baseURL!$C$1,".",C7809,".",L7809,".pkl&amp;seq=",BC7809,"&amp;varMods=Deamidated-N")</f>
        <v>http://proteomics.broadinstitute.org/millscripts/viewfeed.pl?side=xl&amp;cycle=1&amp;fixedMods=iaaC&amp;file=msdataSM/iPRG2012_nd/cpick_in/iPRG2012_nd.4140.13.2.pkl&amp;seq=SMSLLNSFVNDLFER&amp;varMods=Deamidated-N</v>
      </c>
    </row>
    <row r="7810" spans="1:101" x14ac:dyDescent="0.2">
      <c r="A7810" s="3">
        <v>7451</v>
      </c>
      <c r="B7810" s="2" t="s">
        <v>9983</v>
      </c>
      <c r="C7810" s="2" t="s">
        <v>9968</v>
      </c>
      <c r="D7810" s="3">
        <v>10392</v>
      </c>
      <c r="E7810" s="3">
        <v>10383</v>
      </c>
      <c r="F7810" s="3">
        <v>48388</v>
      </c>
      <c r="G7810" s="3">
        <v>12686</v>
      </c>
      <c r="H7810" s="3">
        <v>38.454900000000002</v>
      </c>
      <c r="I7810" s="30">
        <v>578.62171999999998</v>
      </c>
      <c r="J7810" s="30">
        <v>578.62067839999997</v>
      </c>
      <c r="K7810" s="30">
        <v>1.0399999999999999E-3</v>
      </c>
      <c r="L7810" s="3">
        <v>3</v>
      </c>
      <c r="M7810" s="3">
        <v>3</v>
      </c>
      <c r="N7810" s="10">
        <f t="shared" ref="N7810:N7841" si="854">IF(AND(M7810&gt;0,L7810&gt;0), IF(M7810=L7810,1,-1), 1)</f>
        <v>1</v>
      </c>
      <c r="O7810" s="35">
        <v>3</v>
      </c>
      <c r="P7810" s="17" t="s">
        <v>20196</v>
      </c>
      <c r="Q7810" s="37">
        <v>1733.8421499999999</v>
      </c>
      <c r="R7810" s="37">
        <v>578.61890000000005</v>
      </c>
      <c r="S7810" s="18">
        <f t="shared" ref="S7810:S7841" si="855">1000000*(I7810-R7810)/R7810</f>
        <v>4.8736741919919453</v>
      </c>
      <c r="T7810" s="18">
        <f t="shared" ref="T7810:T7841" si="856">1000000*(J7810-R7810)/R7810</f>
        <v>3.073525596763294</v>
      </c>
      <c r="U7810" s="18">
        <f t="shared" ref="U7810:U7841" si="857">1000000*(V7810-R7810)/R7810</f>
        <v>2.7652052152797419</v>
      </c>
      <c r="V7810" s="30">
        <v>578.62049999999999</v>
      </c>
      <c r="W7810" s="3" t="s">
        <v>47</v>
      </c>
      <c r="Z7810" s="3" t="s">
        <v>52</v>
      </c>
      <c r="AB7810" s="12" t="s">
        <v>48</v>
      </c>
      <c r="AC7810" s="3" t="s">
        <v>65</v>
      </c>
      <c r="AD7810" s="3" t="s">
        <v>48</v>
      </c>
      <c r="AH7810" s="3" t="s">
        <v>47</v>
      </c>
      <c r="AK7810" s="3" t="s">
        <v>47</v>
      </c>
      <c r="AL7810" s="3" t="s">
        <v>52</v>
      </c>
      <c r="AU7810" s="3">
        <v>1</v>
      </c>
      <c r="AV7810" s="3">
        <v>3</v>
      </c>
      <c r="AW7810" s="3">
        <v>1</v>
      </c>
      <c r="AX7810" s="3">
        <v>3</v>
      </c>
      <c r="AY7810" s="3">
        <v>100</v>
      </c>
      <c r="AZ7810" s="6" t="str">
        <f t="shared" ref="AZ7810:AZ7841" si="858">HYPERLINK(CQ7810,C7810)</f>
        <v>2304.3</v>
      </c>
      <c r="BA7810" s="11" t="s">
        <v>20359</v>
      </c>
      <c r="BC7810" s="12" t="s">
        <v>20196</v>
      </c>
      <c r="BI7810" s="12" t="s">
        <v>793</v>
      </c>
      <c r="BJ7810" s="12">
        <f t="shared" ref="BJ7810:BJ7841" si="859">LEN(BC7810)-LEN(SUBSTITUTE(BC7810,"C",""))</f>
        <v>0</v>
      </c>
      <c r="BK7810" s="12">
        <f t="shared" ref="BK7810:BK7841" si="860">LEN(BC7810)-LEN(SUBSTITUTE(BC7810,"c",""))</f>
        <v>2</v>
      </c>
      <c r="BR7810" s="3" t="s">
        <v>793</v>
      </c>
      <c r="BY7810" s="3" t="s">
        <v>9985</v>
      </c>
      <c r="CQ7810" s="3" t="str">
        <f>CONCATENATE(baseURL!$A$1,baseURL!$B$1,baseURL!$C$1,".",C7810,".",L7810,".pkl&amp;seq=",BC7810,"&amp;varMods=pyroCys-C")</f>
        <v>http://proteomics.broadinstitute.org/millscripts/viewfeed.pl?side=xl&amp;cycle=1&amp;fixedMods=iaaC&amp;file=msdataSM/iPRG2012_nd/cpick_in/iPRG2012_nd.2304.3.3.pkl&amp;seq=cGDcGSALQGLSTLRPR&amp;varMods=pyroCys-C</v>
      </c>
    </row>
    <row r="7811" spans="1:101" x14ac:dyDescent="0.2">
      <c r="A7811" s="3">
        <v>1645</v>
      </c>
      <c r="B7811" s="2" t="s">
        <v>10386</v>
      </c>
      <c r="C7811" s="2" t="s">
        <v>10387</v>
      </c>
      <c r="D7811" s="3">
        <v>10753</v>
      </c>
      <c r="E7811" s="3">
        <v>10744</v>
      </c>
      <c r="F7811" s="3">
        <v>49248</v>
      </c>
      <c r="G7811" s="3">
        <v>13088</v>
      </c>
      <c r="H7811" s="3">
        <v>39.451900000000002</v>
      </c>
      <c r="I7811" s="30">
        <v>524.27734999999996</v>
      </c>
      <c r="J7811" s="30">
        <v>524.96370850000005</v>
      </c>
      <c r="K7811" s="30">
        <v>-0.68635999999999997</v>
      </c>
      <c r="L7811" s="3">
        <v>0</v>
      </c>
      <c r="M7811" s="3">
        <v>3</v>
      </c>
      <c r="N7811" s="26">
        <f t="shared" si="854"/>
        <v>1</v>
      </c>
      <c r="O7811" s="36">
        <v>3</v>
      </c>
      <c r="P7811" s="16" t="s">
        <v>10388</v>
      </c>
      <c r="Q7811" s="39">
        <v>1572.8566599999999</v>
      </c>
      <c r="R7811" s="39">
        <v>524.95707000000004</v>
      </c>
      <c r="S7811" s="27">
        <f t="shared" si="855"/>
        <v>-1294.8106404207269</v>
      </c>
      <c r="T7811" s="27">
        <f t="shared" si="856"/>
        <v>12.645795969579392</v>
      </c>
      <c r="U7811" s="27">
        <f t="shared" si="857"/>
        <v>12.629604169294879</v>
      </c>
      <c r="V7811" s="30">
        <v>524.96370000000002</v>
      </c>
      <c r="X7811" s="3" t="s">
        <v>47</v>
      </c>
      <c r="Y7811" s="3" t="s">
        <v>48</v>
      </c>
      <c r="Z7811" s="3" t="s">
        <v>48</v>
      </c>
      <c r="AA7811" s="3" t="s">
        <v>47</v>
      </c>
      <c r="AC7811" s="3" t="s">
        <v>48</v>
      </c>
      <c r="AD7811" s="3" t="s">
        <v>47</v>
      </c>
      <c r="AG7811" s="3" t="s">
        <v>52</v>
      </c>
      <c r="AK7811" s="3" t="s">
        <v>52</v>
      </c>
      <c r="AL7811" s="3" t="s">
        <v>52</v>
      </c>
      <c r="AO7811" s="3" t="s">
        <v>48</v>
      </c>
      <c r="AU7811" s="3">
        <v>0</v>
      </c>
      <c r="AV7811" s="3">
        <v>3</v>
      </c>
      <c r="AW7811" s="3">
        <v>2</v>
      </c>
      <c r="AX7811" s="3">
        <v>2</v>
      </c>
      <c r="AY7811" s="3">
        <v>66.67</v>
      </c>
      <c r="AZ7811" s="6" t="str">
        <f t="shared" si="858"/>
        <v>2345.2</v>
      </c>
      <c r="BA7811" s="34" t="s">
        <v>114</v>
      </c>
      <c r="BC7811" s="12" t="s">
        <v>10388</v>
      </c>
      <c r="BJ7811" s="25">
        <f t="shared" si="859"/>
        <v>0</v>
      </c>
      <c r="BK7811" s="12">
        <f t="shared" si="860"/>
        <v>0</v>
      </c>
      <c r="BO7811" s="3" t="s">
        <v>54</v>
      </c>
      <c r="BZ7811" s="3" t="s">
        <v>10389</v>
      </c>
      <c r="CQ7811" s="3" t="str">
        <f>CONCATENATE(baseURL!$A$1,baseURL!$B$1,baseURL!$C$1,".",C7811,".",L7811,".pkl&amp;seq=",BC7811,"&amp;varMods=Deamidated-Q")</f>
        <v>http://proteomics.broadinstitute.org/millscripts/viewfeed.pl?side=xl&amp;cycle=1&amp;fixedMods=iaaC&amp;file=msdataSM/iPRG2012_nd/cpick_in/iPRG2012_nd.2345.2.0.pkl&amp;seq=qGFPMKQGVLLPTR&amp;varMods=Deamidated-Q</v>
      </c>
    </row>
    <row r="7812" spans="1:101" x14ac:dyDescent="0.2">
      <c r="A7812" s="3">
        <v>7773</v>
      </c>
      <c r="B7812" s="2" t="s">
        <v>17851</v>
      </c>
      <c r="C7812" s="2" t="s">
        <v>17852</v>
      </c>
      <c r="D7812" s="3">
        <v>16802</v>
      </c>
      <c r="E7812" s="3">
        <v>16786</v>
      </c>
      <c r="F7812" s="3">
        <v>68168</v>
      </c>
      <c r="G7812" s="3">
        <v>20031</v>
      </c>
      <c r="H7812" s="3">
        <v>61.072600000000001</v>
      </c>
      <c r="I7812" s="30">
        <v>734.38250000000005</v>
      </c>
      <c r="J7812" s="30">
        <v>734.38250010000002</v>
      </c>
      <c r="K7812" s="30">
        <v>0</v>
      </c>
      <c r="L7812" s="3">
        <v>3</v>
      </c>
      <c r="M7812" s="3">
        <v>0</v>
      </c>
      <c r="N7812" s="26">
        <f t="shared" si="854"/>
        <v>1</v>
      </c>
      <c r="O7812" s="36">
        <v>3</v>
      </c>
      <c r="P7812" s="16" t="s">
        <v>17853</v>
      </c>
      <c r="Q7812" s="41">
        <v>2241.11076</v>
      </c>
      <c r="R7812" s="41">
        <v>734.3768</v>
      </c>
      <c r="S7812" s="27">
        <f t="shared" si="855"/>
        <v>7.7616831033430138</v>
      </c>
      <c r="T7812" s="27">
        <f t="shared" si="856"/>
        <v>7.7618192731752327</v>
      </c>
      <c r="U7812" s="27">
        <f t="shared" si="857"/>
        <v>7.3531734662760737</v>
      </c>
      <c r="V7812" s="30">
        <v>734.38220000000001</v>
      </c>
      <c r="Y7812" s="3" t="s">
        <v>48</v>
      </c>
      <c r="AA7812" s="3" t="s">
        <v>47</v>
      </c>
      <c r="AD7812" s="3" t="s">
        <v>47</v>
      </c>
      <c r="AH7812" s="3" t="s">
        <v>52</v>
      </c>
      <c r="AI7812" s="3" t="s">
        <v>52</v>
      </c>
      <c r="AJ7812" s="3" t="s">
        <v>47</v>
      </c>
      <c r="AK7812" s="3" t="s">
        <v>52</v>
      </c>
      <c r="AL7812" s="3" t="s">
        <v>52</v>
      </c>
      <c r="AO7812" s="3" t="s">
        <v>48</v>
      </c>
      <c r="AU7812" s="3">
        <v>0</v>
      </c>
      <c r="AV7812" s="3">
        <v>3</v>
      </c>
      <c r="AW7812" s="3">
        <v>2</v>
      </c>
      <c r="AX7812" s="3">
        <v>2</v>
      </c>
      <c r="AY7812" s="3">
        <v>66.67</v>
      </c>
      <c r="AZ7812" s="4" t="str">
        <f t="shared" si="858"/>
        <v>3246.1</v>
      </c>
      <c r="BA7812" s="15" t="s">
        <v>20411</v>
      </c>
      <c r="BC7812" s="12" t="s">
        <v>17853</v>
      </c>
      <c r="BJ7812" s="12">
        <f t="shared" si="859"/>
        <v>0</v>
      </c>
      <c r="BK7812" s="12">
        <f t="shared" si="860"/>
        <v>1</v>
      </c>
      <c r="BZ7812" s="3" t="s">
        <v>17854</v>
      </c>
    </row>
    <row r="7813" spans="1:101" x14ac:dyDescent="0.2">
      <c r="A7813" s="3">
        <v>774</v>
      </c>
      <c r="B7813" s="2" t="s">
        <v>13331</v>
      </c>
      <c r="C7813" s="2" t="s">
        <v>13332</v>
      </c>
      <c r="D7813" s="3">
        <v>13552</v>
      </c>
      <c r="E7813" s="3">
        <v>13536</v>
      </c>
      <c r="F7813" s="3">
        <v>55656</v>
      </c>
      <c r="G7813" s="3">
        <v>16185</v>
      </c>
      <c r="H7813" s="3">
        <v>46.872900000000001</v>
      </c>
      <c r="I7813" s="30">
        <v>1095.5029</v>
      </c>
      <c r="J7813" s="30">
        <v>1095.502103</v>
      </c>
      <c r="K7813" s="30">
        <v>8.0000000000000004E-4</v>
      </c>
      <c r="L7813" s="3">
        <v>3</v>
      </c>
      <c r="M7813" s="3">
        <v>3</v>
      </c>
      <c r="N7813" s="10">
        <f t="shared" si="854"/>
        <v>1</v>
      </c>
      <c r="O7813" s="35">
        <v>3</v>
      </c>
      <c r="P7813" s="17" t="s">
        <v>13333</v>
      </c>
      <c r="Q7813" s="40">
        <v>3284.49944</v>
      </c>
      <c r="R7813" s="40">
        <v>1095.5046600000001</v>
      </c>
      <c r="S7813" s="18">
        <f t="shared" si="855"/>
        <v>-1.6065655075386904</v>
      </c>
      <c r="T7813" s="18">
        <f t="shared" si="856"/>
        <v>-2.3340840923710404</v>
      </c>
      <c r="U7813" s="18">
        <f t="shared" si="857"/>
        <v>-1.6065655075386904</v>
      </c>
      <c r="V7813" s="30">
        <v>1095.5029</v>
      </c>
      <c r="Z7813" s="3" t="s">
        <v>52</v>
      </c>
      <c r="AC7813" s="3" t="s">
        <v>52</v>
      </c>
      <c r="AD7813" s="3" t="s">
        <v>47</v>
      </c>
      <c r="AE7813" s="3" t="s">
        <v>47</v>
      </c>
      <c r="AF7813" s="3" t="s">
        <v>48</v>
      </c>
      <c r="AG7813" s="3" t="s">
        <v>52</v>
      </c>
      <c r="AJ7813" s="3" t="s">
        <v>47</v>
      </c>
      <c r="AL7813" s="3" t="s">
        <v>52</v>
      </c>
      <c r="AU7813" s="3">
        <v>0</v>
      </c>
      <c r="AV7813" s="3">
        <v>3</v>
      </c>
      <c r="AW7813" s="3">
        <v>3</v>
      </c>
      <c r="AX7813" s="3">
        <v>1</v>
      </c>
      <c r="AY7813" s="3">
        <v>33.33</v>
      </c>
      <c r="AZ7813" s="4" t="str">
        <f t="shared" si="858"/>
        <v>2650.5</v>
      </c>
      <c r="BA7813" s="11" t="s">
        <v>20358</v>
      </c>
      <c r="BC7813" s="12" t="s">
        <v>13333</v>
      </c>
      <c r="BJ7813" s="12">
        <f t="shared" si="859"/>
        <v>0</v>
      </c>
      <c r="BK7813" s="12">
        <f t="shared" si="860"/>
        <v>0</v>
      </c>
      <c r="BR7813" s="3" t="s">
        <v>162</v>
      </c>
    </row>
    <row r="7814" spans="1:101" x14ac:dyDescent="0.2">
      <c r="A7814" s="3">
        <v>7795</v>
      </c>
      <c r="B7814" s="13" t="s">
        <v>11487</v>
      </c>
      <c r="C7814" s="13" t="s">
        <v>11488</v>
      </c>
      <c r="D7814" s="7">
        <v>11859</v>
      </c>
      <c r="E7814" s="7">
        <v>11846</v>
      </c>
      <c r="F7814" s="7">
        <v>51606</v>
      </c>
      <c r="G7814" s="7">
        <v>14302</v>
      </c>
      <c r="H7814" s="7">
        <v>42.157200000000003</v>
      </c>
      <c r="I7814" s="31">
        <v>843.42206999999996</v>
      </c>
      <c r="J7814" s="31">
        <v>843.42017050000004</v>
      </c>
      <c r="K7814" s="31">
        <v>1.9E-3</v>
      </c>
      <c r="L7814" s="7">
        <v>2</v>
      </c>
      <c r="M7814" s="7">
        <v>2</v>
      </c>
      <c r="N7814" s="26">
        <f t="shared" si="854"/>
        <v>1</v>
      </c>
      <c r="O7814" s="36">
        <v>2</v>
      </c>
      <c r="P7814" s="16" t="s">
        <v>9137</v>
      </c>
      <c r="Q7814" s="39">
        <v>1685.8340700000001</v>
      </c>
      <c r="R7814" s="39">
        <v>843.42066999999997</v>
      </c>
      <c r="S7814" s="27">
        <f t="shared" si="855"/>
        <v>1.6599071492872375</v>
      </c>
      <c r="T7814" s="27">
        <f t="shared" si="856"/>
        <v>-0.59223115783087876</v>
      </c>
      <c r="U7814" s="27">
        <f t="shared" si="857"/>
        <v>-0.55725454292012133</v>
      </c>
      <c r="V7814" s="31">
        <v>843.42020000000002</v>
      </c>
      <c r="W7814" s="7"/>
      <c r="X7814" s="7" t="s">
        <v>47</v>
      </c>
      <c r="Y7814" s="7" t="s">
        <v>47</v>
      </c>
      <c r="Z7814" s="7"/>
      <c r="AA7814" s="7" t="s">
        <v>48</v>
      </c>
      <c r="AB7814" s="25" t="s">
        <v>47</v>
      </c>
      <c r="AC7814" s="7"/>
      <c r="AD7814" s="7" t="s">
        <v>52</v>
      </c>
      <c r="AE7814" s="7"/>
      <c r="AF7814" s="7"/>
      <c r="AG7814" s="7"/>
      <c r="AH7814" s="7" t="s">
        <v>65</v>
      </c>
      <c r="AI7814" s="7"/>
      <c r="AJ7814" s="7" t="s">
        <v>47</v>
      </c>
      <c r="AK7814" s="7"/>
      <c r="AL7814" s="7"/>
      <c r="AM7814" s="7"/>
      <c r="AN7814" s="7"/>
      <c r="AO7814" s="7" t="s">
        <v>47</v>
      </c>
      <c r="AP7814" s="7"/>
      <c r="AQ7814" s="7" t="s">
        <v>47</v>
      </c>
      <c r="AR7814" s="7"/>
      <c r="AS7814" s="7"/>
      <c r="AT7814" s="7"/>
      <c r="AU7814" s="7">
        <v>1</v>
      </c>
      <c r="AV7814" s="7">
        <v>6</v>
      </c>
      <c r="AW7814" s="7">
        <v>4</v>
      </c>
      <c r="AX7814" s="7">
        <v>2</v>
      </c>
      <c r="AY7814" s="7">
        <v>33.33</v>
      </c>
      <c r="AZ7814" s="14" t="str">
        <f t="shared" si="858"/>
        <v>2457.8</v>
      </c>
      <c r="BA7814" s="15" t="s">
        <v>20336</v>
      </c>
      <c r="BB7814" s="25"/>
      <c r="BC7814" s="25" t="s">
        <v>11489</v>
      </c>
      <c r="BD7814" s="25"/>
      <c r="BE7814" s="25"/>
      <c r="BF7814" s="25"/>
      <c r="BG7814" s="25"/>
      <c r="BH7814" s="25"/>
      <c r="BI7814" s="25"/>
      <c r="BJ7814" s="25">
        <f t="shared" si="859"/>
        <v>0</v>
      </c>
      <c r="BK7814" s="25">
        <f t="shared" si="860"/>
        <v>0</v>
      </c>
      <c r="BL7814" s="7"/>
      <c r="BM7814" s="7"/>
      <c r="BN7814" s="7"/>
      <c r="BO7814" s="7"/>
      <c r="BP7814" s="7" t="s">
        <v>54</v>
      </c>
      <c r="BQ7814" s="7"/>
      <c r="BR7814" s="7" t="s">
        <v>54</v>
      </c>
      <c r="BS7814" s="7"/>
      <c r="BT7814" s="7" t="s">
        <v>11490</v>
      </c>
      <c r="BU7814" s="7" t="s">
        <v>11490</v>
      </c>
      <c r="BV7814" s="7"/>
      <c r="BW7814" s="7"/>
      <c r="BX7814" s="7" t="s">
        <v>9758</v>
      </c>
      <c r="BY7814" s="7"/>
      <c r="BZ7814" s="7"/>
      <c r="CA7814" s="7"/>
      <c r="CB7814" s="7"/>
      <c r="CC7814" s="7"/>
      <c r="CD7814" s="7" t="s">
        <v>11491</v>
      </c>
      <c r="CE7814" s="7"/>
      <c r="CF7814" s="7" t="s">
        <v>9138</v>
      </c>
      <c r="CG7814" s="7"/>
      <c r="CH7814" s="7"/>
      <c r="CI7814" s="7"/>
      <c r="CJ7814" s="7"/>
      <c r="CK7814" s="7"/>
      <c r="CL7814" s="7"/>
      <c r="CM7814" s="7"/>
      <c r="CN7814" s="7"/>
      <c r="CO7814" s="7"/>
      <c r="CP7814" s="7"/>
      <c r="CQ7814" s="7" t="str">
        <f>CONCATENATE(baseURL!$A$1,baseURL!$B$1,baseURL!$C$1,".",C7814,".",L7814,".pkl&amp;seq=",BC7814,"&amp;varMods=Deamidated-N")</f>
        <v>http://proteomics.broadinstitute.org/millscripts/viewfeed.pl?side=xl&amp;cycle=1&amp;fixedMods=iaaC&amp;file=msdataSM/iPRG2012_nd/cpick_in/iPRG2012_nd.2457.8.2.pkl&amp;seq=snGVLNVDNQTSDLVK&amp;varMods=Deamidated-N</v>
      </c>
      <c r="CR7814" s="7"/>
      <c r="CS7814" s="7"/>
      <c r="CT7814" s="7"/>
      <c r="CU7814" s="7"/>
      <c r="CV7814" s="7"/>
      <c r="CW7814" s="7"/>
    </row>
    <row r="7815" spans="1:101" x14ac:dyDescent="0.2">
      <c r="A7815" s="3">
        <v>7758</v>
      </c>
      <c r="B7815" s="2" t="s">
        <v>11595</v>
      </c>
      <c r="C7815" s="2" t="s">
        <v>11596</v>
      </c>
      <c r="D7815" s="3">
        <v>11960</v>
      </c>
      <c r="E7815" s="3">
        <v>11947</v>
      </c>
      <c r="F7815" s="3">
        <v>51837</v>
      </c>
      <c r="G7815" s="3">
        <v>14414</v>
      </c>
      <c r="H7815" s="3">
        <v>42.423900000000003</v>
      </c>
      <c r="I7815" s="30">
        <v>843.4221</v>
      </c>
      <c r="J7815" s="30">
        <v>843.41156850000004</v>
      </c>
      <c r="K7815" s="30">
        <v>1.0529999999999999E-2</v>
      </c>
      <c r="L7815" s="3">
        <v>2</v>
      </c>
      <c r="M7815" s="3">
        <v>3</v>
      </c>
      <c r="N7815" s="10">
        <f t="shared" si="854"/>
        <v>-1</v>
      </c>
      <c r="O7815" s="35">
        <v>2</v>
      </c>
      <c r="P7815" s="17" t="s">
        <v>9137</v>
      </c>
      <c r="Q7815" s="37">
        <v>1685.8340700000001</v>
      </c>
      <c r="R7815" s="37">
        <v>843.42066999999997</v>
      </c>
      <c r="S7815" s="18">
        <f t="shared" si="855"/>
        <v>1.6954765882457872</v>
      </c>
      <c r="T7815" s="18">
        <f t="shared" si="856"/>
        <v>-10.791174942308231</v>
      </c>
      <c r="U7815" s="18">
        <f t="shared" si="857"/>
        <v>-10.75382703147589</v>
      </c>
      <c r="V7815" s="30">
        <v>843.41160000000002</v>
      </c>
      <c r="X7815" s="3" t="s">
        <v>47</v>
      </c>
      <c r="AB7815" s="12" t="s">
        <v>47</v>
      </c>
      <c r="AC7815" s="3" t="s">
        <v>52</v>
      </c>
      <c r="AG7815" s="3" t="s">
        <v>52</v>
      </c>
      <c r="AQ7815" s="3" t="s">
        <v>47</v>
      </c>
      <c r="AU7815" s="3">
        <v>0</v>
      </c>
      <c r="AV7815" s="3">
        <v>3</v>
      </c>
      <c r="AW7815" s="3">
        <v>3</v>
      </c>
      <c r="AX7815" s="3">
        <v>1</v>
      </c>
      <c r="AY7815" s="3">
        <v>33.33</v>
      </c>
      <c r="AZ7815" s="6" t="str">
        <f t="shared" si="858"/>
        <v>2468.8</v>
      </c>
      <c r="BA7815" s="11" t="s">
        <v>20336</v>
      </c>
      <c r="BC7815" s="12" t="s">
        <v>11489</v>
      </c>
      <c r="BJ7815" s="12">
        <f t="shared" si="859"/>
        <v>0</v>
      </c>
      <c r="BK7815" s="12">
        <f t="shared" si="860"/>
        <v>0</v>
      </c>
      <c r="CQ7815" s="3" t="str">
        <f>CONCATENATE(baseURL!$A$1,baseURL!$B$1,baseURL!$C$1,".",C7815,".",L7815,".pkl&amp;seq=",BC7815)</f>
        <v>http://proteomics.broadinstitute.org/millscripts/viewfeed.pl?side=xl&amp;cycle=1&amp;fixedMods=iaaC&amp;file=msdataSM/iPRG2012_nd/cpick_in/iPRG2012_nd.2468.8.2.pkl&amp;seq=snGVLNVDNQTSDLVK</v>
      </c>
    </row>
    <row r="7816" spans="1:101" x14ac:dyDescent="0.2">
      <c r="A7816" s="3">
        <v>7581</v>
      </c>
      <c r="B7816" s="2" t="s">
        <v>1050</v>
      </c>
      <c r="C7816" s="2" t="s">
        <v>1048</v>
      </c>
      <c r="D7816" s="3">
        <v>1120</v>
      </c>
      <c r="E7816" s="3">
        <v>1119</v>
      </c>
      <c r="F7816" s="3">
        <v>23404</v>
      </c>
      <c r="G7816" s="3">
        <v>2232</v>
      </c>
      <c r="H7816" s="3">
        <v>9.766</v>
      </c>
      <c r="I7816" s="30">
        <v>527.92298000000005</v>
      </c>
      <c r="J7816" s="30">
        <v>527.92245800000001</v>
      </c>
      <c r="K7816" s="30">
        <v>5.1999999999999995E-4</v>
      </c>
      <c r="L7816" s="3">
        <v>3</v>
      </c>
      <c r="M7816" s="3">
        <v>3</v>
      </c>
      <c r="N7816" s="10">
        <f t="shared" si="854"/>
        <v>1</v>
      </c>
      <c r="O7816" s="35">
        <v>3</v>
      </c>
      <c r="S7816" s="18" t="e">
        <f t="shared" si="855"/>
        <v>#DIV/0!</v>
      </c>
      <c r="T7816" s="18" t="e">
        <f t="shared" si="856"/>
        <v>#DIV/0!</v>
      </c>
      <c r="U7816" s="18" t="e">
        <f t="shared" si="857"/>
        <v>#DIV/0!</v>
      </c>
      <c r="V7816" s="30">
        <v>527.92219999999998</v>
      </c>
      <c r="W7816" s="3" t="s">
        <v>47</v>
      </c>
      <c r="X7816" s="3" t="s">
        <v>47</v>
      </c>
      <c r="Z7816" s="3" t="s">
        <v>47</v>
      </c>
      <c r="AB7816" s="12" t="s">
        <v>52</v>
      </c>
      <c r="AC7816" s="3" t="s">
        <v>52</v>
      </c>
      <c r="AD7816" s="3" t="s">
        <v>52</v>
      </c>
      <c r="AL7816" s="3" t="s">
        <v>48</v>
      </c>
      <c r="AU7816" s="3">
        <v>0</v>
      </c>
      <c r="AV7816" s="3">
        <v>3</v>
      </c>
      <c r="AW7816" s="3">
        <v>3</v>
      </c>
      <c r="AX7816" s="3">
        <v>1</v>
      </c>
      <c r="AY7816" s="3">
        <v>33.33</v>
      </c>
      <c r="AZ7816" s="4" t="str">
        <f t="shared" si="858"/>
        <v>1114.9</v>
      </c>
      <c r="BA7816" s="11" t="s">
        <v>20340</v>
      </c>
      <c r="BC7816" s="12" t="s">
        <v>228</v>
      </c>
      <c r="BG7816" s="12" t="s">
        <v>230</v>
      </c>
      <c r="BH7816" s="12" t="s">
        <v>228</v>
      </c>
      <c r="BJ7816" s="12">
        <f t="shared" si="859"/>
        <v>0</v>
      </c>
      <c r="BK7816" s="12">
        <f t="shared" si="860"/>
        <v>0</v>
      </c>
    </row>
    <row r="7817" spans="1:101" x14ac:dyDescent="0.2">
      <c r="A7817" s="3">
        <v>7554</v>
      </c>
      <c r="B7817" s="2" t="s">
        <v>1250</v>
      </c>
      <c r="C7817" s="2" t="s">
        <v>1251</v>
      </c>
      <c r="D7817" s="3">
        <v>1377</v>
      </c>
      <c r="E7817" s="3">
        <v>1376</v>
      </c>
      <c r="F7817" s="3">
        <v>24178</v>
      </c>
      <c r="G7817" s="3">
        <v>2526</v>
      </c>
      <c r="H7817" s="3">
        <v>10.6607</v>
      </c>
      <c r="I7817" s="30">
        <v>510.22537</v>
      </c>
      <c r="J7817" s="30">
        <v>510.22336769999998</v>
      </c>
      <c r="K7817" s="30">
        <v>2E-3</v>
      </c>
      <c r="L7817" s="3">
        <v>2</v>
      </c>
      <c r="M7817" s="3">
        <v>2</v>
      </c>
      <c r="N7817" s="10">
        <f t="shared" si="854"/>
        <v>1</v>
      </c>
      <c r="O7817" s="35">
        <v>2</v>
      </c>
      <c r="P7817" s="12" t="s">
        <v>20215</v>
      </c>
      <c r="Q7817" s="40">
        <v>1020.42373</v>
      </c>
      <c r="R7817" s="40">
        <v>510.71550000000002</v>
      </c>
      <c r="S7817" s="18">
        <f t="shared" si="855"/>
        <v>-959.692823108016</v>
      </c>
      <c r="T7817" s="18">
        <f t="shared" si="856"/>
        <v>-963.61340119897875</v>
      </c>
      <c r="U7817" s="18">
        <f t="shared" si="857"/>
        <v>-964.13756778486629</v>
      </c>
      <c r="V7817" s="30">
        <v>510.22309999999999</v>
      </c>
      <c r="W7817" s="3" t="s">
        <v>47</v>
      </c>
      <c r="X7817" s="3" t="s">
        <v>47</v>
      </c>
      <c r="Y7817" s="3" t="s">
        <v>47</v>
      </c>
      <c r="Z7817" s="3" t="s">
        <v>52</v>
      </c>
      <c r="AB7817" s="12" t="s">
        <v>52</v>
      </c>
      <c r="AC7817" s="3" t="s">
        <v>48</v>
      </c>
      <c r="AD7817" s="3" t="s">
        <v>48</v>
      </c>
      <c r="AF7817" s="3" t="s">
        <v>52</v>
      </c>
      <c r="AH7817" s="3" t="s">
        <v>48</v>
      </c>
      <c r="AI7817" s="3" t="s">
        <v>48</v>
      </c>
      <c r="AJ7817" s="3" t="s">
        <v>48</v>
      </c>
      <c r="AL7817" s="3" t="s">
        <v>52</v>
      </c>
      <c r="AU7817" s="3">
        <v>0</v>
      </c>
      <c r="AV7817" s="3">
        <v>3</v>
      </c>
      <c r="AW7817" s="3">
        <v>2</v>
      </c>
      <c r="AX7817" s="3">
        <v>2</v>
      </c>
      <c r="AY7817" s="3">
        <v>66.67</v>
      </c>
      <c r="AZ7817" s="6" t="str">
        <f t="shared" si="858"/>
        <v>1151.6</v>
      </c>
      <c r="BA7817" s="11" t="s">
        <v>20340</v>
      </c>
      <c r="BC7817" s="12" t="s">
        <v>1252</v>
      </c>
      <c r="BJ7817" s="12">
        <f t="shared" si="859"/>
        <v>2</v>
      </c>
      <c r="BK7817" s="12">
        <f t="shared" si="860"/>
        <v>0</v>
      </c>
      <c r="BP7817" s="3" t="s">
        <v>20331</v>
      </c>
      <c r="BR7817" s="3" t="s">
        <v>20331</v>
      </c>
      <c r="BS7817" s="3" t="s">
        <v>1253</v>
      </c>
      <c r="CQ7817" s="3" t="str">
        <f>CONCATENATE(baseURL!$A$1,baseURL!$B$1,baseURL!$C$1,".",C7817,".",L7817,".pkl&amp;seq=",BC7817,"&amp;varMods=Succinimide-N")</f>
        <v>http://proteomics.broadinstitute.org/millscripts/viewfeed.pl?side=xl&amp;cycle=1&amp;fixedMods=iaaC&amp;file=msdataSM/iPRG2012_nd/cpick_in/iPRG2012_nd.1151.6.2.pkl&amp;seq=CAnCVKER&amp;varMods=Succinimide-N</v>
      </c>
    </row>
    <row r="7818" spans="1:101" x14ac:dyDescent="0.2">
      <c r="A7818" s="3">
        <v>1578</v>
      </c>
      <c r="B7818" s="2" t="s">
        <v>1383</v>
      </c>
      <c r="C7818" s="2" t="s">
        <v>1376</v>
      </c>
      <c r="D7818" s="3">
        <v>1583</v>
      </c>
      <c r="E7818" s="3">
        <v>1582</v>
      </c>
      <c r="F7818" s="3">
        <v>24766</v>
      </c>
      <c r="G7818" s="3">
        <v>2760</v>
      </c>
      <c r="H7818" s="3">
        <v>11.3521</v>
      </c>
      <c r="I7818" s="30">
        <v>524.96231999999998</v>
      </c>
      <c r="J7818" s="30">
        <v>524.96264870000005</v>
      </c>
      <c r="K7818" s="30">
        <v>-3.3E-4</v>
      </c>
      <c r="L7818" s="3">
        <v>3</v>
      </c>
      <c r="M7818" s="3">
        <v>3</v>
      </c>
      <c r="N7818" s="10">
        <f t="shared" si="854"/>
        <v>1</v>
      </c>
      <c r="O7818" s="35">
        <v>3</v>
      </c>
      <c r="S7818" s="18" t="e">
        <f t="shared" si="855"/>
        <v>#DIV/0!</v>
      </c>
      <c r="T7818" s="18" t="e">
        <f t="shared" si="856"/>
        <v>#DIV/0!</v>
      </c>
      <c r="U7818" s="18" t="e">
        <f t="shared" si="857"/>
        <v>#DIV/0!</v>
      </c>
      <c r="V7818" s="30">
        <v>524.96259999999995</v>
      </c>
      <c r="X7818" s="3" t="s">
        <v>47</v>
      </c>
      <c r="Y7818" s="3" t="s">
        <v>47</v>
      </c>
      <c r="AA7818" s="3" t="s">
        <v>65</v>
      </c>
      <c r="AC7818" s="3" t="s">
        <v>52</v>
      </c>
      <c r="AF7818" s="3" t="s">
        <v>52</v>
      </c>
      <c r="AJ7818" s="3" t="s">
        <v>47</v>
      </c>
      <c r="AL7818" s="3" t="s">
        <v>52</v>
      </c>
      <c r="AU7818" s="3">
        <v>1</v>
      </c>
      <c r="AV7818" s="3">
        <v>3</v>
      </c>
      <c r="AW7818" s="3">
        <v>2</v>
      </c>
      <c r="AX7818" s="3">
        <v>2</v>
      </c>
      <c r="AY7818" s="3">
        <v>66.67</v>
      </c>
      <c r="AZ7818" s="4" t="str">
        <f t="shared" si="858"/>
        <v>1179.6</v>
      </c>
      <c r="BA7818" s="11" t="s">
        <v>20340</v>
      </c>
      <c r="BC7818" s="12" t="s">
        <v>1384</v>
      </c>
      <c r="BJ7818" s="12">
        <f t="shared" si="859"/>
        <v>0</v>
      </c>
      <c r="BK7818" s="12">
        <f t="shared" si="860"/>
        <v>0</v>
      </c>
      <c r="BW7818" s="3" t="s">
        <v>1385</v>
      </c>
      <c r="CF7818" s="3" t="s">
        <v>1386</v>
      </c>
    </row>
    <row r="7819" spans="1:101" x14ac:dyDescent="0.2">
      <c r="A7819" s="3">
        <v>1563</v>
      </c>
      <c r="B7819" s="2" t="s">
        <v>1403</v>
      </c>
      <c r="C7819" s="2" t="s">
        <v>1404</v>
      </c>
      <c r="D7819" s="3">
        <v>1624</v>
      </c>
      <c r="E7819" s="3">
        <v>1623</v>
      </c>
      <c r="F7819" s="3">
        <v>24857</v>
      </c>
      <c r="G7819" s="3">
        <v>2805</v>
      </c>
      <c r="H7819" s="3">
        <v>11.4475</v>
      </c>
      <c r="I7819" s="30">
        <v>676.82077000000004</v>
      </c>
      <c r="J7819" s="30">
        <v>676.82057889999999</v>
      </c>
      <c r="K7819" s="30">
        <v>1.9000000000000001E-4</v>
      </c>
      <c r="L7819" s="3">
        <v>2</v>
      </c>
      <c r="M7819" s="3">
        <v>2</v>
      </c>
      <c r="N7819" s="10">
        <f t="shared" si="854"/>
        <v>1</v>
      </c>
      <c r="O7819" s="35">
        <v>2</v>
      </c>
      <c r="P7819" s="17" t="s">
        <v>1405</v>
      </c>
      <c r="Q7819" s="37">
        <v>1348.54178</v>
      </c>
      <c r="R7819" s="37">
        <v>674.77453000000003</v>
      </c>
      <c r="S7819" s="18">
        <f t="shared" si="855"/>
        <v>3032.4796047059031</v>
      </c>
      <c r="T7819" s="18">
        <f t="shared" si="856"/>
        <v>3032.1963989956166</v>
      </c>
      <c r="U7819" s="18">
        <f t="shared" si="857"/>
        <v>3031.4866804471676</v>
      </c>
      <c r="V7819" s="30">
        <v>676.82010000000002</v>
      </c>
      <c r="X7819" s="3" t="s">
        <v>47</v>
      </c>
      <c r="Y7819" s="3" t="s">
        <v>47</v>
      </c>
      <c r="AC7819" s="3" t="s">
        <v>52</v>
      </c>
      <c r="AD7819" s="3" t="s">
        <v>47</v>
      </c>
      <c r="AG7819" s="3" t="s">
        <v>48</v>
      </c>
      <c r="AU7819" s="3">
        <v>0</v>
      </c>
      <c r="AV7819" s="3">
        <v>3</v>
      </c>
      <c r="AW7819" s="3">
        <v>2</v>
      </c>
      <c r="AX7819" s="3">
        <v>2</v>
      </c>
      <c r="AY7819" s="3">
        <v>66.67</v>
      </c>
      <c r="AZ7819" s="6" t="str">
        <f t="shared" si="858"/>
        <v>1183.13</v>
      </c>
      <c r="BA7819" s="11" t="s">
        <v>20340</v>
      </c>
      <c r="BC7819" s="12" t="s">
        <v>1405</v>
      </c>
      <c r="BJ7819" s="12">
        <f t="shared" si="859"/>
        <v>0</v>
      </c>
      <c r="BK7819" s="12">
        <f t="shared" si="860"/>
        <v>0</v>
      </c>
      <c r="BM7819" s="3" t="s">
        <v>229</v>
      </c>
      <c r="BZ7819" s="3" t="s">
        <v>1406</v>
      </c>
      <c r="CQ7819" s="3" t="str">
        <f>CONCATENATE(baseURL!$A$1,baseURL!$B$1,baseURL!$C$1,".",C7819,".",L7819,".pkl&amp;seq=",BC7819,"&amp;varMods=Trimethyl-E")</f>
        <v>http://proteomics.broadinstitute.org/millscripts/viewfeed.pl?side=xl&amp;cycle=1&amp;fixedMods=iaaC&amp;file=msdataSM/iPRG2012_nd/cpick_in/iPRG2012_nd.1183.13.2.pkl&amp;seq=NGDTASPKeYTAG&amp;varMods=Trimethyl-E</v>
      </c>
    </row>
    <row r="7820" spans="1:101" x14ac:dyDescent="0.2">
      <c r="A7820" s="3">
        <v>7806</v>
      </c>
      <c r="B7820" s="2" t="s">
        <v>2317</v>
      </c>
      <c r="C7820" s="2" t="s">
        <v>2309</v>
      </c>
      <c r="D7820" s="3">
        <v>2819</v>
      </c>
      <c r="E7820" s="3">
        <v>2817</v>
      </c>
      <c r="F7820" s="3">
        <v>28145</v>
      </c>
      <c r="G7820" s="3">
        <v>4156</v>
      </c>
      <c r="H7820" s="3">
        <v>15.2158</v>
      </c>
      <c r="I7820" s="30">
        <v>482.26432</v>
      </c>
      <c r="J7820" s="30">
        <v>482.26392850000002</v>
      </c>
      <c r="K7820" s="30">
        <v>3.8999999999999999E-4</v>
      </c>
      <c r="L7820" s="3">
        <v>3</v>
      </c>
      <c r="M7820" s="3">
        <v>3</v>
      </c>
      <c r="N7820" s="10">
        <f t="shared" si="854"/>
        <v>1</v>
      </c>
      <c r="O7820" s="35">
        <v>3</v>
      </c>
      <c r="S7820" s="18" t="e">
        <f t="shared" si="855"/>
        <v>#DIV/0!</v>
      </c>
      <c r="T7820" s="18" t="e">
        <f t="shared" si="856"/>
        <v>#DIV/0!</v>
      </c>
      <c r="U7820" s="18" t="e">
        <f t="shared" si="857"/>
        <v>#DIV/0!</v>
      </c>
      <c r="V7820" s="30">
        <v>482.26389999999998</v>
      </c>
      <c r="W7820" s="3" t="s">
        <v>65</v>
      </c>
      <c r="X7820" s="3" t="s">
        <v>47</v>
      </c>
      <c r="Y7820" s="3" t="s">
        <v>47</v>
      </c>
      <c r="AA7820" s="3" t="s">
        <v>47</v>
      </c>
      <c r="AC7820" s="3" t="s">
        <v>65</v>
      </c>
      <c r="AG7820" s="3" t="s">
        <v>52</v>
      </c>
      <c r="AH7820" s="3" t="s">
        <v>52</v>
      </c>
      <c r="AJ7820" s="3" t="s">
        <v>47</v>
      </c>
      <c r="AL7820" s="3" t="s">
        <v>52</v>
      </c>
      <c r="AO7820" s="3" t="s">
        <v>47</v>
      </c>
      <c r="AQ7820" s="3" t="s">
        <v>47</v>
      </c>
      <c r="AU7820" s="3">
        <v>2</v>
      </c>
      <c r="AV7820" s="3">
        <v>6</v>
      </c>
      <c r="AW7820" s="3">
        <v>3</v>
      </c>
      <c r="AX7820" s="3">
        <v>4</v>
      </c>
      <c r="AY7820" s="3">
        <v>66.67</v>
      </c>
      <c r="AZ7820" s="4" t="str">
        <f t="shared" si="858"/>
        <v>1340.4</v>
      </c>
      <c r="BA7820" s="11" t="s">
        <v>20340</v>
      </c>
      <c r="BC7820" s="12" t="s">
        <v>2318</v>
      </c>
      <c r="BJ7820" s="12">
        <f t="shared" si="859"/>
        <v>0</v>
      </c>
      <c r="BK7820" s="12">
        <f t="shared" si="860"/>
        <v>0</v>
      </c>
      <c r="BR7820" s="3" t="s">
        <v>277</v>
      </c>
      <c r="BS7820" s="3" t="s">
        <v>2319</v>
      </c>
      <c r="BY7820" s="3" t="s">
        <v>2320</v>
      </c>
      <c r="CF7820" s="3" t="s">
        <v>2321</v>
      </c>
      <c r="CM7820" s="3" t="s">
        <v>2322</v>
      </c>
    </row>
    <row r="7821" spans="1:101" x14ac:dyDescent="0.2">
      <c r="A7821" s="3">
        <v>1744</v>
      </c>
      <c r="B7821" s="2" t="s">
        <v>6868</v>
      </c>
      <c r="C7821" s="2" t="s">
        <v>6869</v>
      </c>
      <c r="D7821" s="3">
        <v>7350</v>
      </c>
      <c r="E7821" s="3">
        <v>7344</v>
      </c>
      <c r="F7821" s="3">
        <v>41084</v>
      </c>
      <c r="G7821" s="3">
        <v>9299</v>
      </c>
      <c r="H7821" s="3">
        <v>30.046800000000001</v>
      </c>
      <c r="I7821" s="30">
        <v>644.33497999999997</v>
      </c>
      <c r="J7821" s="30">
        <v>644.33364849999998</v>
      </c>
      <c r="K7821" s="30">
        <v>1.33E-3</v>
      </c>
      <c r="L7821" s="3">
        <v>2</v>
      </c>
      <c r="M7821" s="3">
        <v>2</v>
      </c>
      <c r="N7821" s="10">
        <f t="shared" si="854"/>
        <v>1</v>
      </c>
      <c r="O7821" s="35">
        <v>2</v>
      </c>
      <c r="P7821" s="17" t="s">
        <v>6870</v>
      </c>
      <c r="Q7821" s="40">
        <v>1301.67696</v>
      </c>
      <c r="R7821" s="40">
        <v>651.34212000000002</v>
      </c>
      <c r="S7821" s="18">
        <f t="shared" si="855"/>
        <v>-10758.00226154582</v>
      </c>
      <c r="T7821" s="18">
        <f t="shared" si="856"/>
        <v>-10760.0465021363</v>
      </c>
      <c r="U7821" s="18">
        <f t="shared" si="857"/>
        <v>-10760.120963772426</v>
      </c>
      <c r="V7821" s="30">
        <v>644.33360000000005</v>
      </c>
      <c r="X7821" s="3" t="s">
        <v>47</v>
      </c>
      <c r="AA7821" s="3" t="s">
        <v>47</v>
      </c>
      <c r="AB7821" s="12" t="s">
        <v>52</v>
      </c>
      <c r="AD7821" s="3" t="s">
        <v>47</v>
      </c>
      <c r="AI7821" s="3" t="s">
        <v>52</v>
      </c>
      <c r="AK7821" s="3" t="s">
        <v>52</v>
      </c>
      <c r="AL7821" s="3" t="s">
        <v>52</v>
      </c>
      <c r="AO7821" s="3" t="s">
        <v>47</v>
      </c>
      <c r="AU7821" s="3">
        <v>0</v>
      </c>
      <c r="AV7821" s="3">
        <v>4</v>
      </c>
      <c r="AW7821" s="3">
        <v>2</v>
      </c>
      <c r="AX7821" s="3">
        <v>3</v>
      </c>
      <c r="AY7821" s="3">
        <v>75</v>
      </c>
      <c r="AZ7821" s="6" t="str">
        <f t="shared" si="858"/>
        <v>1956.7</v>
      </c>
      <c r="BA7821" s="11" t="s">
        <v>20340</v>
      </c>
      <c r="BB7821" s="12" t="s">
        <v>79</v>
      </c>
      <c r="BC7821" s="12" t="s">
        <v>6870</v>
      </c>
      <c r="BD7821" s="12" t="s">
        <v>3182</v>
      </c>
      <c r="BJ7821" s="12">
        <f t="shared" si="859"/>
        <v>0</v>
      </c>
      <c r="BK7821" s="12">
        <f t="shared" si="860"/>
        <v>0</v>
      </c>
      <c r="BZ7821" s="3" t="s">
        <v>6871</v>
      </c>
      <c r="CQ7821" s="3" t="str">
        <f>CONCATENATE(baseURL!$A$1,baseURL!$B$1,"+Acetyl",baseURL!$C$1,".",C7821,".",L7821,".pkl&amp;seq=",BC7821,"&amp;varMods=Formyl-K")</f>
        <v>http://proteomics.broadinstitute.org/millscripts/viewfeed.pl?side=xl&amp;cycle=1&amp;fixedMods=iaaC+Acetyl&amp;file=msdataSM/iPRG2012_nd/cpick_in/iPRG2012_nd.1956.7.2.pkl&amp;seq=MDNkTPVTLAK&amp;varMods=Formyl-K</v>
      </c>
    </row>
    <row r="7822" spans="1:101" x14ac:dyDescent="0.2">
      <c r="A7822" s="3">
        <v>995</v>
      </c>
      <c r="B7822" s="2" t="s">
        <v>7972</v>
      </c>
      <c r="C7822" s="2" t="s">
        <v>7973</v>
      </c>
      <c r="D7822" s="3">
        <v>8499</v>
      </c>
      <c r="E7822" s="3">
        <v>8490</v>
      </c>
      <c r="F7822" s="3">
        <v>43833</v>
      </c>
      <c r="G7822" s="3">
        <v>10576</v>
      </c>
      <c r="H7822" s="3">
        <v>33.212200000000003</v>
      </c>
      <c r="I7822" s="30">
        <v>515.79396999999994</v>
      </c>
      <c r="J7822" s="30">
        <v>515.79421969999999</v>
      </c>
      <c r="K7822" s="30">
        <v>-2.5000000000000001E-4</v>
      </c>
      <c r="L7822" s="3">
        <v>0</v>
      </c>
      <c r="M7822" s="3">
        <v>4</v>
      </c>
      <c r="N7822" s="10">
        <f t="shared" si="854"/>
        <v>1</v>
      </c>
      <c r="O7822" s="35">
        <v>4</v>
      </c>
      <c r="P7822" s="17" t="s">
        <v>7974</v>
      </c>
      <c r="Q7822" s="40">
        <v>2260.22957</v>
      </c>
      <c r="R7822" s="40">
        <v>565.81285000000003</v>
      </c>
      <c r="S7822" s="18">
        <f t="shared" si="855"/>
        <v>-88401.809891733777</v>
      </c>
      <c r="T7822" s="18">
        <f t="shared" si="856"/>
        <v>-88401.368579734524</v>
      </c>
      <c r="U7822" s="18">
        <f t="shared" si="857"/>
        <v>-88401.933607552419</v>
      </c>
      <c r="V7822" s="30">
        <v>515.79390000000001</v>
      </c>
      <c r="Z7822" s="3" t="s">
        <v>48</v>
      </c>
      <c r="AA7822" s="3" t="s">
        <v>47</v>
      </c>
      <c r="AB7822" s="12" t="s">
        <v>52</v>
      </c>
      <c r="AC7822" s="3" t="s">
        <v>52</v>
      </c>
      <c r="AE7822" s="3" t="s">
        <v>47</v>
      </c>
      <c r="AF7822" s="3" t="s">
        <v>47</v>
      </c>
      <c r="AH7822" s="3" t="s">
        <v>52</v>
      </c>
      <c r="AK7822" s="3" t="s">
        <v>48</v>
      </c>
      <c r="AL7822" s="3" t="s">
        <v>48</v>
      </c>
      <c r="AM7822" s="3" t="s">
        <v>52</v>
      </c>
      <c r="AO7822" s="3" t="s">
        <v>48</v>
      </c>
      <c r="AP7822" s="3" t="s">
        <v>48</v>
      </c>
      <c r="AU7822" s="3">
        <v>0</v>
      </c>
      <c r="AV7822" s="3">
        <v>3</v>
      </c>
      <c r="AW7822" s="3">
        <v>3</v>
      </c>
      <c r="AX7822" s="3">
        <v>1</v>
      </c>
      <c r="AY7822" s="3">
        <v>33.33</v>
      </c>
      <c r="AZ7822" s="4" t="str">
        <f t="shared" si="858"/>
        <v>2087.5</v>
      </c>
      <c r="BA7822" s="11" t="s">
        <v>20340</v>
      </c>
      <c r="BC7822" s="12" t="s">
        <v>7974</v>
      </c>
      <c r="BJ7822" s="12">
        <f t="shared" si="859"/>
        <v>0</v>
      </c>
      <c r="BK7822" s="12">
        <f t="shared" si="860"/>
        <v>0</v>
      </c>
    </row>
    <row r="7823" spans="1:101" x14ac:dyDescent="0.2">
      <c r="A7823" s="3">
        <v>1478</v>
      </c>
      <c r="B7823" s="2" t="s">
        <v>9171</v>
      </c>
      <c r="C7823" s="2" t="s">
        <v>9159</v>
      </c>
      <c r="D7823" s="3">
        <v>9707</v>
      </c>
      <c r="E7823" s="3">
        <v>9698</v>
      </c>
      <c r="F7823" s="3">
        <v>46479</v>
      </c>
      <c r="G7823" s="3">
        <v>11910</v>
      </c>
      <c r="H7823" s="3">
        <v>36.258899999999997</v>
      </c>
      <c r="I7823" s="30">
        <v>521.79894999999999</v>
      </c>
      <c r="J7823" s="30">
        <v>521.79895190000002</v>
      </c>
      <c r="K7823" s="30">
        <v>0</v>
      </c>
      <c r="L7823" s="3">
        <v>4</v>
      </c>
      <c r="M7823" s="3">
        <v>4</v>
      </c>
      <c r="N7823" s="10">
        <f t="shared" si="854"/>
        <v>1</v>
      </c>
      <c r="O7823" s="35">
        <v>4</v>
      </c>
      <c r="S7823" s="18" t="e">
        <f t="shared" si="855"/>
        <v>#DIV/0!</v>
      </c>
      <c r="T7823" s="18" t="e">
        <f t="shared" si="856"/>
        <v>#DIV/0!</v>
      </c>
      <c r="U7823" s="18" t="e">
        <f t="shared" si="857"/>
        <v>#DIV/0!</v>
      </c>
      <c r="V7823" s="30">
        <v>521.79899999999998</v>
      </c>
      <c r="X7823" s="3" t="s">
        <v>47</v>
      </c>
      <c r="Y7823" s="3" t="s">
        <v>47</v>
      </c>
      <c r="AA7823" s="3" t="s">
        <v>47</v>
      </c>
      <c r="AG7823" s="3" t="s">
        <v>52</v>
      </c>
      <c r="AO7823" s="3" t="s">
        <v>48</v>
      </c>
      <c r="AU7823" s="3">
        <v>0</v>
      </c>
      <c r="AV7823" s="3">
        <v>3</v>
      </c>
      <c r="AW7823" s="3">
        <v>1</v>
      </c>
      <c r="AX7823" s="3">
        <v>3</v>
      </c>
      <c r="AY7823" s="3">
        <v>100</v>
      </c>
      <c r="AZ7823" s="4" t="str">
        <f t="shared" si="858"/>
        <v>2213.5</v>
      </c>
      <c r="BA7823" s="11" t="s">
        <v>20340</v>
      </c>
      <c r="BC7823" s="12" t="s">
        <v>9172</v>
      </c>
      <c r="BJ7823" s="12">
        <f t="shared" si="859"/>
        <v>0</v>
      </c>
      <c r="BK7823" s="12">
        <f t="shared" si="860"/>
        <v>0</v>
      </c>
    </row>
    <row r="7824" spans="1:101" x14ac:dyDescent="0.2">
      <c r="A7824" s="3">
        <v>1469</v>
      </c>
      <c r="B7824" s="2" t="s">
        <v>10028</v>
      </c>
      <c r="C7824" s="2" t="s">
        <v>10025</v>
      </c>
      <c r="D7824" s="3">
        <v>10436</v>
      </c>
      <c r="E7824" s="3">
        <v>10427</v>
      </c>
      <c r="F7824" s="3">
        <v>48520</v>
      </c>
      <c r="G7824" s="3">
        <v>12736</v>
      </c>
      <c r="H7824" s="3">
        <v>38.615600000000001</v>
      </c>
      <c r="I7824" s="30">
        <v>884.8954</v>
      </c>
      <c r="J7824" s="30">
        <v>884.89471490000005</v>
      </c>
      <c r="K7824" s="30">
        <v>6.8999999999999997E-4</v>
      </c>
      <c r="L7824" s="3">
        <v>2</v>
      </c>
      <c r="M7824" s="3">
        <v>2</v>
      </c>
      <c r="N7824" s="10">
        <f t="shared" si="854"/>
        <v>1</v>
      </c>
      <c r="O7824" s="35">
        <v>2</v>
      </c>
      <c r="P7824" s="17" t="s">
        <v>10029</v>
      </c>
      <c r="Q7824" s="40">
        <v>1832.75272</v>
      </c>
      <c r="R7824" s="40">
        <v>916.88</v>
      </c>
      <c r="S7824" s="18">
        <f t="shared" si="855"/>
        <v>-34884.172410784398</v>
      </c>
      <c r="T7824" s="18">
        <f t="shared" si="856"/>
        <v>-34884.919618706859</v>
      </c>
      <c r="U7824" s="18">
        <f t="shared" si="857"/>
        <v>-34885.044934996971</v>
      </c>
      <c r="V7824" s="30">
        <v>884.89459999999997</v>
      </c>
      <c r="X7824" s="3" t="s">
        <v>47</v>
      </c>
      <c r="Y7824" s="3" t="s">
        <v>47</v>
      </c>
      <c r="AA7824" s="3" t="s">
        <v>47</v>
      </c>
      <c r="AB7824" s="12" t="s">
        <v>48</v>
      </c>
      <c r="AC7824" s="3" t="s">
        <v>47</v>
      </c>
      <c r="AO7824" s="3" t="s">
        <v>48</v>
      </c>
      <c r="AU7824" s="3">
        <v>0</v>
      </c>
      <c r="AV7824" s="3">
        <v>4</v>
      </c>
      <c r="AW7824" s="3">
        <v>2</v>
      </c>
      <c r="AX7824" s="3">
        <v>3</v>
      </c>
      <c r="AY7824" s="3">
        <v>75</v>
      </c>
      <c r="AZ7824" s="6" t="str">
        <f t="shared" si="858"/>
        <v>2310.9</v>
      </c>
      <c r="BA7824" s="11" t="s">
        <v>20340</v>
      </c>
      <c r="BC7824" s="12" t="s">
        <v>10029</v>
      </c>
      <c r="BJ7824" s="12">
        <f t="shared" si="859"/>
        <v>0</v>
      </c>
      <c r="BK7824" s="12">
        <f t="shared" si="860"/>
        <v>0</v>
      </c>
      <c r="BY7824" s="3" t="s">
        <v>10030</v>
      </c>
      <c r="CQ7824" s="3" t="str">
        <f>CONCATENATE(baseURL!$A$1,baseURL!$B$1,baseURL!$C$1,".",C7824,".",L7824,".pkl&amp;seq=",BC7824)</f>
        <v>http://proteomics.broadinstitute.org/millscripts/viewfeed.pl?side=xl&amp;cycle=1&amp;fixedMods=iaaC&amp;file=msdataSM/iPRG2012_nd/cpick_in/iPRG2012_nd.2310.9.2.pkl&amp;seq=LVSWyDNEYGYSTR</v>
      </c>
    </row>
    <row r="7825" spans="1:101" x14ac:dyDescent="0.2">
      <c r="A7825" s="3">
        <v>1581</v>
      </c>
      <c r="B7825" s="2" t="s">
        <v>11198</v>
      </c>
      <c r="C7825" s="2" t="s">
        <v>11199</v>
      </c>
      <c r="D7825" s="3">
        <v>11578</v>
      </c>
      <c r="E7825" s="3">
        <v>11567</v>
      </c>
      <c r="F7825" s="3">
        <v>50992</v>
      </c>
      <c r="G7825" s="3">
        <v>13994</v>
      </c>
      <c r="H7825" s="3">
        <v>41.477499999999999</v>
      </c>
      <c r="I7825" s="30">
        <v>534.29840999999999</v>
      </c>
      <c r="J7825" s="30">
        <v>534.29782760000001</v>
      </c>
      <c r="K7825" s="30">
        <v>5.8E-4</v>
      </c>
      <c r="L7825" s="3">
        <v>3</v>
      </c>
      <c r="M7825" s="3">
        <v>3</v>
      </c>
      <c r="N7825" s="10">
        <f t="shared" si="854"/>
        <v>1</v>
      </c>
      <c r="O7825" s="35">
        <v>3</v>
      </c>
      <c r="P7825" s="17" t="s">
        <v>11109</v>
      </c>
      <c r="Q7825" s="40">
        <v>1578.8962200000001</v>
      </c>
      <c r="R7825" s="40">
        <v>526.97026000000005</v>
      </c>
      <c r="S7825" s="18">
        <f t="shared" si="855"/>
        <v>13906.19273277383</v>
      </c>
      <c r="T7825" s="18">
        <f t="shared" si="856"/>
        <v>13905.087547065657</v>
      </c>
      <c r="U7825" s="18">
        <f t="shared" si="857"/>
        <v>13904.46588010481</v>
      </c>
      <c r="V7825" s="30">
        <v>534.29750000000001</v>
      </c>
      <c r="X7825" s="3" t="s">
        <v>47</v>
      </c>
      <c r="Y7825" s="3" t="s">
        <v>47</v>
      </c>
      <c r="AB7825" s="12" t="s">
        <v>52</v>
      </c>
      <c r="AD7825" s="3" t="s">
        <v>47</v>
      </c>
      <c r="AJ7825" s="3" t="s">
        <v>47</v>
      </c>
      <c r="AL7825" s="3" t="s">
        <v>52</v>
      </c>
      <c r="AU7825" s="3">
        <v>0</v>
      </c>
      <c r="AV7825" s="3">
        <v>4</v>
      </c>
      <c r="AW7825" s="3">
        <v>3</v>
      </c>
      <c r="AX7825" s="3">
        <v>2</v>
      </c>
      <c r="AY7825" s="3">
        <v>50</v>
      </c>
      <c r="AZ7825" s="6" t="str">
        <f t="shared" si="858"/>
        <v>2428.3</v>
      </c>
      <c r="BA7825" s="11" t="s">
        <v>20340</v>
      </c>
      <c r="BC7825" s="12" t="s">
        <v>11109</v>
      </c>
      <c r="BJ7825" s="12">
        <f t="shared" si="859"/>
        <v>0</v>
      </c>
      <c r="BK7825" s="12">
        <f t="shared" si="860"/>
        <v>0</v>
      </c>
      <c r="BR7825" s="3" t="s">
        <v>162</v>
      </c>
      <c r="CQ7825" s="3" t="str">
        <f>CONCATENATE(baseURL!$A$1,baseURL!$B$1,baseURL!$C$1,".",C7825,".",L7825,".pkl&amp;seq=",BC7825)</f>
        <v>http://proteomics.broadinstitute.org/millscripts/viewfeed.pl?side=xl&amp;cycle=1&amp;fixedMods=iaaC&amp;file=msdataSM/iPRG2012_nd/cpick_in/iPRG2012_nd.2428.3.3.pkl&amp;seq=VVGANPAALKQALAANA</v>
      </c>
    </row>
    <row r="7826" spans="1:101" x14ac:dyDescent="0.2">
      <c r="A7826" s="3">
        <v>12</v>
      </c>
      <c r="B7826" s="2" t="s">
        <v>12733</v>
      </c>
      <c r="C7826" s="2" t="s">
        <v>12722</v>
      </c>
      <c r="D7826" s="3">
        <v>13027</v>
      </c>
      <c r="E7826" s="3">
        <v>13011</v>
      </c>
      <c r="F7826" s="3">
        <v>54331</v>
      </c>
      <c r="G7826" s="3">
        <v>15597</v>
      </c>
      <c r="H7826" s="3">
        <v>45.316600000000001</v>
      </c>
      <c r="I7826" s="30">
        <v>488.02902</v>
      </c>
      <c r="J7826" s="30">
        <v>488.02840830000002</v>
      </c>
      <c r="K7826" s="30">
        <v>6.0999999999999997E-4</v>
      </c>
      <c r="L7826" s="3">
        <v>0</v>
      </c>
      <c r="M7826" s="3">
        <v>4</v>
      </c>
      <c r="N7826" s="10">
        <f t="shared" si="854"/>
        <v>1</v>
      </c>
      <c r="O7826" s="35">
        <v>4</v>
      </c>
      <c r="P7826" s="17" t="s">
        <v>12734</v>
      </c>
      <c r="Q7826" s="40">
        <v>1935.07385</v>
      </c>
      <c r="R7826" s="40">
        <v>484.52391999999998</v>
      </c>
      <c r="S7826" s="18">
        <f t="shared" si="855"/>
        <v>7234.1113726645881</v>
      </c>
      <c r="T7826" s="18">
        <f t="shared" si="856"/>
        <v>7232.8488962940128</v>
      </c>
      <c r="U7826" s="18">
        <f t="shared" si="857"/>
        <v>7213.4312790997601</v>
      </c>
      <c r="V7826" s="30">
        <v>488.01900000000001</v>
      </c>
      <c r="AB7826" s="12" t="s">
        <v>48</v>
      </c>
      <c r="AC7826" s="3" t="s">
        <v>47</v>
      </c>
      <c r="AF7826" s="3" t="s">
        <v>47</v>
      </c>
      <c r="AG7826" s="3" t="s">
        <v>52</v>
      </c>
      <c r="AH7826" s="3" t="s">
        <v>47</v>
      </c>
      <c r="AK7826" s="3" t="s">
        <v>48</v>
      </c>
      <c r="AL7826" s="3" t="s">
        <v>48</v>
      </c>
      <c r="AP7826" s="3" t="s">
        <v>48</v>
      </c>
      <c r="AU7826" s="3">
        <v>0</v>
      </c>
      <c r="AV7826" s="3">
        <v>3</v>
      </c>
      <c r="AW7826" s="3">
        <v>3</v>
      </c>
      <c r="AX7826" s="3">
        <v>1</v>
      </c>
      <c r="AY7826" s="3">
        <v>33.33</v>
      </c>
      <c r="AZ7826" s="6" t="str">
        <f t="shared" si="858"/>
        <v>2587.3</v>
      </c>
      <c r="BA7826" s="11" t="s">
        <v>20340</v>
      </c>
      <c r="BC7826" s="12" t="s">
        <v>12734</v>
      </c>
      <c r="BD7826" s="12" t="s">
        <v>258</v>
      </c>
      <c r="BJ7826" s="12">
        <f t="shared" si="859"/>
        <v>0</v>
      </c>
      <c r="BK7826" s="12">
        <f t="shared" si="860"/>
        <v>0</v>
      </c>
      <c r="CQ7826" s="3" t="str">
        <f>CONCATENATE(baseURL!$A$1,baseURL!$B$1,baseURL!$C$1,".",C7826,".",L7826,".pkl&amp;seq=",BC7826,"&amp;varMods=Dimethyl-K")</f>
        <v>http://proteomics.broadinstitute.org/millscripts/viewfeed.pl?side=xl&amp;cycle=1&amp;fixedMods=iaaC&amp;file=msdataSM/iPRG2012_nd/cpick_in/iPRG2012_nd.2587.3.0.pkl&amp;seq=PPkFDPNEVkYLYLR&amp;varMods=Dimethyl-K</v>
      </c>
    </row>
    <row r="7827" spans="1:101" x14ac:dyDescent="0.2">
      <c r="A7827" s="3">
        <v>7791</v>
      </c>
      <c r="B7827" s="2" t="s">
        <v>12832</v>
      </c>
      <c r="C7827" s="2" t="s">
        <v>12833</v>
      </c>
      <c r="D7827" s="3">
        <v>13128</v>
      </c>
      <c r="E7827" s="3">
        <v>13112</v>
      </c>
      <c r="F7827" s="3">
        <v>54592</v>
      </c>
      <c r="G7827" s="3">
        <v>15710</v>
      </c>
      <c r="H7827" s="3">
        <v>45.620100000000001</v>
      </c>
      <c r="I7827" s="30">
        <v>747.04736000000003</v>
      </c>
      <c r="J7827" s="30">
        <v>747.04829480000001</v>
      </c>
      <c r="K7827" s="30">
        <v>-9.3000000000000005E-4</v>
      </c>
      <c r="L7827" s="3">
        <v>3</v>
      </c>
      <c r="M7827" s="3">
        <v>3</v>
      </c>
      <c r="N7827" s="10">
        <f t="shared" si="854"/>
        <v>1</v>
      </c>
      <c r="O7827" s="35">
        <v>3</v>
      </c>
      <c r="P7827" s="17" t="s">
        <v>12376</v>
      </c>
      <c r="Q7827" s="40">
        <v>2211.1040400000002</v>
      </c>
      <c r="R7827" s="32">
        <v>737.70619999999997</v>
      </c>
      <c r="S7827" s="18">
        <f t="shared" si="855"/>
        <v>12662.439328827737</v>
      </c>
      <c r="T7827" s="18">
        <f t="shared" si="856"/>
        <v>12663.706499958982</v>
      </c>
      <c r="U7827" s="18">
        <f t="shared" si="857"/>
        <v>12661.137997755721</v>
      </c>
      <c r="V7827" s="30">
        <v>747.04639999999995</v>
      </c>
      <c r="X7827" s="3" t="s">
        <v>47</v>
      </c>
      <c r="Y7827" s="3" t="s">
        <v>47</v>
      </c>
      <c r="Z7827" s="3" t="s">
        <v>65</v>
      </c>
      <c r="AA7827" s="3" t="s">
        <v>48</v>
      </c>
      <c r="AD7827" s="3" t="s">
        <v>48</v>
      </c>
      <c r="AE7827" s="3" t="s">
        <v>47</v>
      </c>
      <c r="AG7827" s="3" t="s">
        <v>52</v>
      </c>
      <c r="AH7827" s="3" t="s">
        <v>52</v>
      </c>
      <c r="AJ7827" s="3" t="s">
        <v>47</v>
      </c>
      <c r="AK7827" s="3" t="s">
        <v>52</v>
      </c>
      <c r="AL7827" s="3" t="s">
        <v>52</v>
      </c>
      <c r="AO7827" s="3" t="s">
        <v>47</v>
      </c>
      <c r="AP7827" s="3" t="s">
        <v>47</v>
      </c>
      <c r="AQ7827" s="3" t="s">
        <v>65</v>
      </c>
      <c r="AU7827" s="3">
        <v>2</v>
      </c>
      <c r="AV7827" s="3">
        <v>6</v>
      </c>
      <c r="AW7827" s="3">
        <v>2</v>
      </c>
      <c r="AX7827" s="3">
        <v>3</v>
      </c>
      <c r="AY7827" s="3">
        <v>50</v>
      </c>
      <c r="AZ7827" s="6" t="str">
        <f t="shared" si="858"/>
        <v>2599.12</v>
      </c>
      <c r="BA7827" s="11" t="s">
        <v>20340</v>
      </c>
      <c r="BC7827" s="12" t="s">
        <v>12376</v>
      </c>
      <c r="BJ7827" s="12">
        <f t="shared" si="859"/>
        <v>0</v>
      </c>
      <c r="BK7827" s="12">
        <f t="shared" si="860"/>
        <v>0</v>
      </c>
      <c r="BM7827" s="3" t="s">
        <v>258</v>
      </c>
      <c r="BT7827" s="3" t="s">
        <v>12834</v>
      </c>
      <c r="BU7827" s="3" t="s">
        <v>12834</v>
      </c>
      <c r="BV7827" s="3" t="s">
        <v>12835</v>
      </c>
      <c r="CL7827" s="3" t="s">
        <v>12834</v>
      </c>
      <c r="CM7827" s="3" t="s">
        <v>12836</v>
      </c>
      <c r="CQ7827" s="3" t="str">
        <f>CONCATENATE(baseURL!$A$1,baseURL!$B$1,baseURL!$C$1,".",C7827,".",L7827,".pkl&amp;seq=",BC7827,"&amp;varMods=Dimethyl-E")</f>
        <v>http://proteomics.broadinstitute.org/millscripts/viewfeed.pl?side=xl&amp;cycle=1&amp;fixedMods=iaaC&amp;file=msdataSM/iPRG2012_nd/cpick_in/iPRG2012_nd.2599.12.3.pkl&amp;seq=LGEHNLDVLEGNEQFLNAAK&amp;varMods=Dimethyl-E</v>
      </c>
    </row>
    <row r="7828" spans="1:101" x14ac:dyDescent="0.2">
      <c r="A7828" s="3">
        <v>7820</v>
      </c>
      <c r="B7828" s="2" t="s">
        <v>12950</v>
      </c>
      <c r="C7828" s="2" t="s">
        <v>12937</v>
      </c>
      <c r="D7828" s="3">
        <v>13215</v>
      </c>
      <c r="E7828" s="3">
        <v>13199</v>
      </c>
      <c r="F7828" s="3">
        <v>54819</v>
      </c>
      <c r="G7828" s="3">
        <v>15808</v>
      </c>
      <c r="H7828" s="3">
        <v>45.886099999999999</v>
      </c>
      <c r="I7828" s="30">
        <v>747.04844000000003</v>
      </c>
      <c r="J7828" s="30">
        <v>747.04851989999997</v>
      </c>
      <c r="K7828" s="30">
        <v>-8.0000000000000007E-5</v>
      </c>
      <c r="L7828" s="3">
        <v>3</v>
      </c>
      <c r="M7828" s="3">
        <v>3</v>
      </c>
      <c r="N7828" s="10">
        <f t="shared" si="854"/>
        <v>1</v>
      </c>
      <c r="O7828" s="35">
        <v>3</v>
      </c>
      <c r="P7828" s="17" t="s">
        <v>12376</v>
      </c>
      <c r="Q7828" s="40">
        <v>2211.1040400000002</v>
      </c>
      <c r="R7828" s="32">
        <v>737.70619999999997</v>
      </c>
      <c r="S7828" s="18">
        <f t="shared" si="855"/>
        <v>12663.903326283636</v>
      </c>
      <c r="T7828" s="18">
        <f t="shared" si="856"/>
        <v>12664.011634984234</v>
      </c>
      <c r="U7828" s="18">
        <f t="shared" si="857"/>
        <v>12662.900216915619</v>
      </c>
      <c r="V7828" s="30">
        <v>747.04769999999996</v>
      </c>
      <c r="X7828" s="3" t="s">
        <v>47</v>
      </c>
      <c r="Y7828" s="3" t="s">
        <v>47</v>
      </c>
      <c r="Z7828" s="3" t="s">
        <v>52</v>
      </c>
      <c r="AA7828" s="3" t="s">
        <v>48</v>
      </c>
      <c r="AB7828" s="12" t="s">
        <v>52</v>
      </c>
      <c r="AD7828" s="3" t="s">
        <v>48</v>
      </c>
      <c r="AH7828" s="3" t="s">
        <v>47</v>
      </c>
      <c r="AJ7828" s="3" t="s">
        <v>47</v>
      </c>
      <c r="AK7828" s="3" t="s">
        <v>52</v>
      </c>
      <c r="AL7828" s="3" t="s">
        <v>52</v>
      </c>
      <c r="AO7828" s="3" t="s">
        <v>47</v>
      </c>
      <c r="AP7828" s="3" t="s">
        <v>47</v>
      </c>
      <c r="AQ7828" s="3" t="s">
        <v>47</v>
      </c>
      <c r="AU7828" s="3">
        <v>0</v>
      </c>
      <c r="AV7828" s="3">
        <v>7</v>
      </c>
      <c r="AW7828" s="3">
        <v>3</v>
      </c>
      <c r="AX7828" s="3">
        <v>3</v>
      </c>
      <c r="AY7828" s="3">
        <v>42.86</v>
      </c>
      <c r="AZ7828" s="6" t="str">
        <f t="shared" si="858"/>
        <v>2610.8</v>
      </c>
      <c r="BA7828" s="11" t="s">
        <v>20340</v>
      </c>
      <c r="BC7828" s="12" t="s">
        <v>12376</v>
      </c>
      <c r="BJ7828" s="12">
        <f t="shared" si="859"/>
        <v>0</v>
      </c>
      <c r="BK7828" s="12">
        <f t="shared" si="860"/>
        <v>0</v>
      </c>
      <c r="BM7828" s="3" t="s">
        <v>258</v>
      </c>
      <c r="CQ7828" s="3" t="str">
        <f>CONCATENATE(baseURL!$A$1,baseURL!$B$1,baseURL!$C$1,".",C7828,".",L7828,".pkl&amp;seq=",BC7828,"&amp;varMods=Dimethyl-E")</f>
        <v>http://proteomics.broadinstitute.org/millscripts/viewfeed.pl?side=xl&amp;cycle=1&amp;fixedMods=iaaC&amp;file=msdataSM/iPRG2012_nd/cpick_in/iPRG2012_nd.2610.8.3.pkl&amp;seq=LGEHNLDVLEGNEQFLNAAK&amp;varMods=Dimethyl-E</v>
      </c>
    </row>
    <row r="7829" spans="1:101" x14ac:dyDescent="0.2">
      <c r="A7829" s="3">
        <v>7837</v>
      </c>
      <c r="B7829" s="2" t="s">
        <v>13303</v>
      </c>
      <c r="C7829" s="2" t="s">
        <v>13304</v>
      </c>
      <c r="D7829" s="3">
        <v>13539</v>
      </c>
      <c r="E7829" s="3">
        <v>13523</v>
      </c>
      <c r="F7829" s="3">
        <v>55618</v>
      </c>
      <c r="G7829" s="3">
        <v>16170</v>
      </c>
      <c r="H7829" s="3">
        <v>46.823300000000003</v>
      </c>
      <c r="I7829" s="30">
        <v>898.91453999999999</v>
      </c>
      <c r="J7829" s="30">
        <v>898.91541029999996</v>
      </c>
      <c r="K7829" s="30">
        <v>-8.7000000000000001E-4</v>
      </c>
      <c r="L7829" s="3">
        <v>2</v>
      </c>
      <c r="M7829" s="3">
        <v>2</v>
      </c>
      <c r="N7829" s="10">
        <f t="shared" si="854"/>
        <v>1</v>
      </c>
      <c r="O7829" s="35">
        <v>2</v>
      </c>
      <c r="P7829" s="17" t="s">
        <v>20297</v>
      </c>
      <c r="Q7829" s="37">
        <v>1769.7833000000001</v>
      </c>
      <c r="R7829" s="37">
        <v>885.39529000000005</v>
      </c>
      <c r="S7829" s="18">
        <f t="shared" si="855"/>
        <v>15269.168644436702</v>
      </c>
      <c r="T7829" s="18">
        <f t="shared" si="856"/>
        <v>15270.151595226936</v>
      </c>
      <c r="U7829" s="18">
        <f t="shared" si="857"/>
        <v>15270.151256395215</v>
      </c>
      <c r="V7829" s="30">
        <v>898.91540999999995</v>
      </c>
      <c r="AG7829" s="3" t="s">
        <v>52</v>
      </c>
      <c r="AK7829" s="3" t="s">
        <v>47</v>
      </c>
      <c r="AP7829" s="3" t="s">
        <v>47</v>
      </c>
      <c r="AR7829" s="3" t="s">
        <v>47</v>
      </c>
      <c r="AU7829" s="3">
        <v>0</v>
      </c>
      <c r="AV7829" s="3">
        <v>3</v>
      </c>
      <c r="AW7829" s="3">
        <v>3</v>
      </c>
      <c r="AX7829" s="3">
        <v>1</v>
      </c>
      <c r="AY7829" s="3">
        <v>33.33</v>
      </c>
      <c r="AZ7829" s="6" t="str">
        <f t="shared" si="858"/>
        <v>2648.9</v>
      </c>
      <c r="BA7829" s="11" t="s">
        <v>20340</v>
      </c>
      <c r="BC7829" s="12" t="s">
        <v>20297</v>
      </c>
      <c r="BI7829" s="12" t="s">
        <v>594</v>
      </c>
      <c r="BJ7829" s="12">
        <f t="shared" si="859"/>
        <v>0</v>
      </c>
      <c r="BK7829" s="12">
        <f t="shared" si="860"/>
        <v>2</v>
      </c>
      <c r="BR7829" s="3" t="s">
        <v>594</v>
      </c>
      <c r="CQ7829" s="3" t="str">
        <f>CONCATENATE(baseURL!$A$1,baseURL!$B$1,baseURL!$C$1,".",C7829,".",L7829,".pkl&amp;seq=",BC7829,"&amp;varMods=ReducedCys-C")</f>
        <v>http://proteomics.broadinstitute.org/millscripts/viewfeed.pl?side=xl&amp;cycle=1&amp;fixedMods=iaaC&amp;file=msdataSM/iPRG2012_nd/cpick_in/iPRG2012_nd.2648.9.2.pkl&amp;seq=ScAAAGTEcLLSGWGnTK&amp;varMods=ReducedCys-C</v>
      </c>
    </row>
    <row r="7830" spans="1:101" x14ac:dyDescent="0.2">
      <c r="A7830" s="3">
        <v>7822</v>
      </c>
      <c r="B7830" s="2" t="s">
        <v>13540</v>
      </c>
      <c r="C7830" s="2" t="s">
        <v>13541</v>
      </c>
      <c r="D7830" s="3">
        <v>13771</v>
      </c>
      <c r="E7830" s="3">
        <v>13755</v>
      </c>
      <c r="F7830" s="3">
        <v>56161</v>
      </c>
      <c r="G7830" s="3">
        <v>16428</v>
      </c>
      <c r="H7830" s="3">
        <v>47.464799999999997</v>
      </c>
      <c r="I7830" s="30">
        <v>900.89967000000001</v>
      </c>
      <c r="J7830" s="30">
        <v>900.89533300000005</v>
      </c>
      <c r="K7830" s="30">
        <v>4.3400000000000001E-3</v>
      </c>
      <c r="L7830" s="3">
        <v>2</v>
      </c>
      <c r="M7830" s="3">
        <v>2</v>
      </c>
      <c r="N7830" s="10">
        <f t="shared" si="854"/>
        <v>1</v>
      </c>
      <c r="O7830" s="35">
        <v>2</v>
      </c>
      <c r="P7830" s="17" t="s">
        <v>13542</v>
      </c>
      <c r="Q7830" s="40"/>
      <c r="R7830" s="40">
        <v>884.90328</v>
      </c>
      <c r="S7830" s="18">
        <f t="shared" si="855"/>
        <v>18076.992549965482</v>
      </c>
      <c r="T7830" s="18">
        <f t="shared" si="856"/>
        <v>18072.091449361626</v>
      </c>
      <c r="U7830" s="18">
        <f t="shared" si="857"/>
        <v>18072.0541571504</v>
      </c>
      <c r="V7830" s="30">
        <v>900.89530000000002</v>
      </c>
      <c r="Y7830" s="3" t="s">
        <v>47</v>
      </c>
      <c r="AD7830" s="3" t="s">
        <v>47</v>
      </c>
      <c r="AG7830" s="3" t="s">
        <v>52</v>
      </c>
      <c r="AK7830" s="3" t="s">
        <v>52</v>
      </c>
      <c r="AL7830" s="3" t="s">
        <v>52</v>
      </c>
      <c r="AP7830" s="3" t="s">
        <v>47</v>
      </c>
      <c r="AS7830" s="3" t="s">
        <v>47</v>
      </c>
      <c r="AU7830" s="3">
        <v>0</v>
      </c>
      <c r="AV7830" s="3">
        <v>4</v>
      </c>
      <c r="AW7830" s="3">
        <v>4</v>
      </c>
      <c r="AX7830" s="3">
        <v>1</v>
      </c>
      <c r="AY7830" s="3">
        <v>25</v>
      </c>
      <c r="AZ7830" s="6" t="str">
        <f t="shared" si="858"/>
        <v>2674.6</v>
      </c>
      <c r="BA7830" s="11" t="s">
        <v>20340</v>
      </c>
      <c r="BC7830" s="12" t="s">
        <v>20298</v>
      </c>
      <c r="BF7830" s="12" t="s">
        <v>3987</v>
      </c>
      <c r="BI7830" s="12" t="s">
        <v>594</v>
      </c>
      <c r="BJ7830" s="12">
        <f t="shared" si="859"/>
        <v>1</v>
      </c>
      <c r="BK7830" s="12">
        <f t="shared" si="860"/>
        <v>1</v>
      </c>
      <c r="BR7830" s="3" t="s">
        <v>594</v>
      </c>
      <c r="CQ7830" s="3" t="str">
        <f>CONCATENATE(baseURL!$A$1,baseURL!$B$1,baseURL!$C$1,".",C7830,".",L7830,".pkl&amp;seq=",BC7830,"&amp;varMods=Sulfo-Y+ReducedCys-C")</f>
        <v>http://proteomics.broadinstitute.org/millscripts/viewfeed.pl?side=xl&amp;cycle=1&amp;fixedMods=iaaC&amp;file=msdataSM/iPRG2012_nd/cpick_in/iPRG2012_nd.2674.6.2.pkl&amp;seq=ScAAAGTECLLSGWGNTK&amp;varMods=Sulfo-Y+ReducedCys-C</v>
      </c>
      <c r="CV7830" s="12"/>
      <c r="CW7830" s="12"/>
    </row>
    <row r="7831" spans="1:101" x14ac:dyDescent="0.2">
      <c r="A7831" s="3">
        <v>7809</v>
      </c>
      <c r="B7831" s="2" t="s">
        <v>13546</v>
      </c>
      <c r="C7831" s="2" t="s">
        <v>13547</v>
      </c>
      <c r="D7831" s="3">
        <v>13774</v>
      </c>
      <c r="E7831" s="3">
        <v>13758</v>
      </c>
      <c r="F7831" s="3">
        <v>56178</v>
      </c>
      <c r="G7831" s="3">
        <v>16432</v>
      </c>
      <c r="H7831" s="3">
        <v>47.4831</v>
      </c>
      <c r="I7831" s="30">
        <v>801.04969000000006</v>
      </c>
      <c r="J7831" s="30">
        <v>801.04850469999997</v>
      </c>
      <c r="K7831" s="30">
        <v>1.1900000000000001E-3</v>
      </c>
      <c r="L7831" s="3">
        <v>3</v>
      </c>
      <c r="M7831" s="3">
        <v>3</v>
      </c>
      <c r="N7831" s="10">
        <f t="shared" si="854"/>
        <v>1</v>
      </c>
      <c r="O7831" s="35">
        <v>3</v>
      </c>
      <c r="P7831" s="12" t="s">
        <v>13548</v>
      </c>
      <c r="Q7831" s="40">
        <v>2487.17866</v>
      </c>
      <c r="R7831" s="40">
        <v>829.73107000000005</v>
      </c>
      <c r="S7831" s="18">
        <f t="shared" si="855"/>
        <v>-34567.079668355662</v>
      </c>
      <c r="T7831" s="18">
        <f t="shared" si="856"/>
        <v>-34568.508203507525</v>
      </c>
      <c r="U7831" s="18">
        <f t="shared" si="857"/>
        <v>-34571.044808530663</v>
      </c>
      <c r="V7831" s="30">
        <v>801.04639999999995</v>
      </c>
      <c r="X7831" s="3" t="s">
        <v>47</v>
      </c>
      <c r="Y7831" s="3" t="s">
        <v>47</v>
      </c>
      <c r="Z7831" s="3" t="s">
        <v>48</v>
      </c>
      <c r="AA7831" s="3" t="s">
        <v>47</v>
      </c>
      <c r="AB7831" s="12" t="s">
        <v>52</v>
      </c>
      <c r="AC7831" s="3" t="s">
        <v>52</v>
      </c>
      <c r="AD7831" s="3" t="s">
        <v>47</v>
      </c>
      <c r="AF7831" s="3" t="s">
        <v>47</v>
      </c>
      <c r="AG7831" s="3" t="s">
        <v>52</v>
      </c>
      <c r="AJ7831" s="3" t="s">
        <v>47</v>
      </c>
      <c r="AK7831" s="3" t="s">
        <v>48</v>
      </c>
      <c r="AO7831" s="3" t="s">
        <v>48</v>
      </c>
      <c r="AQ7831" s="3" t="s">
        <v>47</v>
      </c>
      <c r="AR7831" s="3" t="s">
        <v>48</v>
      </c>
      <c r="AS7831" s="3" t="s">
        <v>47</v>
      </c>
      <c r="AU7831" s="3">
        <v>0</v>
      </c>
      <c r="AV7831" s="3">
        <v>8</v>
      </c>
      <c r="AW7831" s="3">
        <v>4</v>
      </c>
      <c r="AX7831" s="3">
        <v>3</v>
      </c>
      <c r="AY7831" s="3">
        <v>37.5</v>
      </c>
      <c r="AZ7831" s="6" t="str">
        <f t="shared" si="858"/>
        <v>2675.2</v>
      </c>
      <c r="BA7831" s="11" t="s">
        <v>20340</v>
      </c>
      <c r="BC7831" s="12" t="s">
        <v>13548</v>
      </c>
      <c r="BF7831" s="12" t="s">
        <v>3182</v>
      </c>
      <c r="BJ7831" s="12">
        <f t="shared" si="859"/>
        <v>0</v>
      </c>
      <c r="BK7831" s="12">
        <f t="shared" si="860"/>
        <v>0</v>
      </c>
      <c r="CQ7831" s="3" t="str">
        <f>CONCATENATE(baseURL!$A$1,baseURL!$B$1,baseURL!$C$1,".",C7831,".",L7831,".pkl&amp;seq=",BC7831,"&amp;varMods=Formyl-STY")</f>
        <v>http://proteomics.broadinstitute.org/millscripts/viewfeed.pl?side=xl&amp;cycle=1&amp;fixedMods=iaaC&amp;file=msdataSM/iPRG2012_nd/cpick_in/iPRG2012_nd.2675.2.3.pkl&amp;seq=SFDVPPPPLDASSPFSQkGDER&amp;varMods=Formyl-STY</v>
      </c>
    </row>
    <row r="7832" spans="1:101" x14ac:dyDescent="0.2">
      <c r="A7832" s="3">
        <v>7647</v>
      </c>
      <c r="B7832" s="2" t="s">
        <v>13633</v>
      </c>
      <c r="C7832" s="2" t="s">
        <v>13634</v>
      </c>
      <c r="D7832" s="3">
        <v>13854</v>
      </c>
      <c r="E7832" s="3">
        <v>13838</v>
      </c>
      <c r="F7832" s="3">
        <v>56372</v>
      </c>
      <c r="G7832" s="3">
        <v>16521</v>
      </c>
      <c r="H7832" s="3">
        <v>47.704900000000002</v>
      </c>
      <c r="I7832" s="30">
        <v>757.37252999999998</v>
      </c>
      <c r="J7832" s="30">
        <v>757.70463970000003</v>
      </c>
      <c r="K7832" s="30">
        <v>-0.33211000000000002</v>
      </c>
      <c r="L7832" s="3">
        <v>3</v>
      </c>
      <c r="M7832" s="3">
        <v>3</v>
      </c>
      <c r="N7832" s="10">
        <f t="shared" si="854"/>
        <v>1</v>
      </c>
      <c r="O7832" s="35">
        <v>3</v>
      </c>
      <c r="P7832" s="17" t="s">
        <v>13635</v>
      </c>
      <c r="Q7832" s="40">
        <v>2294.0984199999998</v>
      </c>
      <c r="R7832" s="40">
        <v>752.03935000000001</v>
      </c>
      <c r="S7832" s="18">
        <f t="shared" si="855"/>
        <v>7091.6235965577735</v>
      </c>
      <c r="T7832" s="18">
        <f t="shared" si="856"/>
        <v>7533.2357276251796</v>
      </c>
      <c r="U7832" s="18">
        <f t="shared" si="857"/>
        <v>7533.0499660689829</v>
      </c>
      <c r="V7832" s="30">
        <v>757.70450000000005</v>
      </c>
      <c r="W7832" s="3" t="s">
        <v>47</v>
      </c>
      <c r="X7832" s="3" t="s">
        <v>47</v>
      </c>
      <c r="Y7832" s="3" t="s">
        <v>47</v>
      </c>
      <c r="Z7832" s="3" t="s">
        <v>52</v>
      </c>
      <c r="AC7832" s="3" t="s">
        <v>52</v>
      </c>
      <c r="AD7832" s="3" t="s">
        <v>47</v>
      </c>
      <c r="AK7832" s="3" t="s">
        <v>48</v>
      </c>
      <c r="AL7832" s="3" t="s">
        <v>52</v>
      </c>
      <c r="AU7832" s="3">
        <v>0</v>
      </c>
      <c r="AV7832" s="3">
        <v>4</v>
      </c>
      <c r="AW7832" s="3">
        <v>3</v>
      </c>
      <c r="AX7832" s="3">
        <v>2</v>
      </c>
      <c r="AY7832" s="3">
        <v>50</v>
      </c>
      <c r="AZ7832" s="6" t="str">
        <f t="shared" si="858"/>
        <v>2684.7</v>
      </c>
      <c r="BA7832" s="11" t="s">
        <v>20340</v>
      </c>
      <c r="BC7832" s="12" t="s">
        <v>13635</v>
      </c>
      <c r="BI7832" s="12" t="s">
        <v>277</v>
      </c>
      <c r="BJ7832" s="12">
        <f t="shared" si="859"/>
        <v>0</v>
      </c>
      <c r="BK7832" s="12">
        <f t="shared" si="860"/>
        <v>1</v>
      </c>
      <c r="BN7832" s="3" t="s">
        <v>277</v>
      </c>
      <c r="BR7832" s="3" t="s">
        <v>277</v>
      </c>
      <c r="CQ7832" s="3" t="str">
        <f>CONCATENATE(baseURL!$A$1,baseURL!$B$1,baseURL!$C$1,".",C7832,".",L7832,".pkl&amp;seq=",BC7832,"&amp;varMods=Oxidation-C+Oxidation-M")</f>
        <v>http://proteomics.broadinstitute.org/millscripts/viewfeed.pl?side=xl&amp;cycle=1&amp;fixedMods=iaaC&amp;file=msdataSM/iPRG2012_nd/cpick_in/iPRG2012_nd.2684.7.3.pkl&amp;seq=FVPSKPMcVEAFSEYPPLGR&amp;varMods=Oxidation-C+Oxidation-M</v>
      </c>
      <c r="CV7832" s="12"/>
      <c r="CW7832" s="12"/>
    </row>
    <row r="7833" spans="1:101" x14ac:dyDescent="0.2">
      <c r="A7833" s="3">
        <v>7736</v>
      </c>
      <c r="B7833" s="2" t="s">
        <v>14008</v>
      </c>
      <c r="C7833" s="2" t="s">
        <v>14009</v>
      </c>
      <c r="D7833" s="3">
        <v>14163</v>
      </c>
      <c r="E7833" s="3">
        <v>14147</v>
      </c>
      <c r="F7833" s="3">
        <v>57087</v>
      </c>
      <c r="G7833" s="3">
        <v>16864</v>
      </c>
      <c r="H7833" s="3">
        <v>48.541499999999999</v>
      </c>
      <c r="I7833" s="30">
        <v>746.37486000000001</v>
      </c>
      <c r="J7833" s="30">
        <v>746.37767259999998</v>
      </c>
      <c r="K7833" s="30">
        <v>-2.81E-3</v>
      </c>
      <c r="L7833" s="3">
        <v>3</v>
      </c>
      <c r="M7833" s="3">
        <v>3</v>
      </c>
      <c r="N7833" s="10">
        <f t="shared" si="854"/>
        <v>1</v>
      </c>
      <c r="O7833" s="35">
        <v>3</v>
      </c>
      <c r="P7833" s="17" t="s">
        <v>12376</v>
      </c>
      <c r="Q7833" s="40">
        <v>2211.1040400000002</v>
      </c>
      <c r="R7833" s="40">
        <v>737.70619999999997</v>
      </c>
      <c r="S7833" s="18">
        <f t="shared" si="855"/>
        <v>11750.829801891383</v>
      </c>
      <c r="T7833" s="18">
        <f t="shared" si="856"/>
        <v>11754.642430821399</v>
      </c>
      <c r="U7833" s="18">
        <f t="shared" si="857"/>
        <v>11754.408462339192</v>
      </c>
      <c r="V7833" s="30">
        <v>746.37750000000005</v>
      </c>
      <c r="W7833" s="3" t="s">
        <v>47</v>
      </c>
      <c r="X7833" s="3" t="s">
        <v>47</v>
      </c>
      <c r="Y7833" s="3" t="s">
        <v>47</v>
      </c>
      <c r="AA7833" s="3" t="s">
        <v>48</v>
      </c>
      <c r="AB7833" s="12" t="s">
        <v>52</v>
      </c>
      <c r="AD7833" s="3" t="s">
        <v>48</v>
      </c>
      <c r="AH7833" s="3" t="s">
        <v>65</v>
      </c>
      <c r="AI7833" s="3" t="s">
        <v>52</v>
      </c>
      <c r="AJ7833" s="3" t="s">
        <v>48</v>
      </c>
      <c r="AL7833" s="3" t="s">
        <v>52</v>
      </c>
      <c r="AO7833" s="3" t="s">
        <v>47</v>
      </c>
      <c r="AU7833" s="3">
        <v>1</v>
      </c>
      <c r="AV7833" s="3">
        <v>4</v>
      </c>
      <c r="AW7833" s="3">
        <v>2</v>
      </c>
      <c r="AX7833" s="3">
        <v>2</v>
      </c>
      <c r="AY7833" s="3">
        <v>50</v>
      </c>
      <c r="AZ7833" s="6" t="str">
        <f t="shared" si="858"/>
        <v>2718.8</v>
      </c>
      <c r="BA7833" s="11" t="s">
        <v>20340</v>
      </c>
      <c r="BC7833" s="12" t="s">
        <v>12376</v>
      </c>
      <c r="BJ7833" s="12">
        <f t="shared" si="859"/>
        <v>0</v>
      </c>
      <c r="BK7833" s="12">
        <f t="shared" si="860"/>
        <v>0</v>
      </c>
      <c r="BS7833" s="3" t="s">
        <v>14010</v>
      </c>
      <c r="BU7833" s="3" t="s">
        <v>14010</v>
      </c>
      <c r="CD7833" s="3" t="s">
        <v>14011</v>
      </c>
      <c r="CQ7833" s="3" t="str">
        <f>CONCATENATE(baseURL!$A$1,baseURL!$B$1,baseURL!$C$1,".",C7833,".",L7833,".pkl&amp;seq=",BC7833)</f>
        <v>http://proteomics.broadinstitute.org/millscripts/viewfeed.pl?side=xl&amp;cycle=1&amp;fixedMods=iaaC&amp;file=msdataSM/iPRG2012_nd/cpick_in/iPRG2012_nd.2718.8.3.pkl&amp;seq=LGEHNLDVLEGNEQFLNAAK</v>
      </c>
    </row>
    <row r="7834" spans="1:101" x14ac:dyDescent="0.2">
      <c r="A7834" s="3">
        <v>1647</v>
      </c>
      <c r="B7834" s="2" t="s">
        <v>15082</v>
      </c>
      <c r="C7834" s="2" t="s">
        <v>15083</v>
      </c>
      <c r="D7834" s="3">
        <v>15030</v>
      </c>
      <c r="E7834" s="3">
        <v>15014</v>
      </c>
      <c r="F7834" s="3">
        <v>60048</v>
      </c>
      <c r="G7834" s="3">
        <v>17872</v>
      </c>
      <c r="H7834" s="3">
        <v>51.844000000000001</v>
      </c>
      <c r="I7834" s="30">
        <v>622.99834999999996</v>
      </c>
      <c r="J7834" s="30">
        <v>622.99997789999998</v>
      </c>
      <c r="K7834" s="30">
        <v>-1.6299999999999999E-3</v>
      </c>
      <c r="L7834" s="3">
        <v>0</v>
      </c>
      <c r="M7834" s="3">
        <v>3</v>
      </c>
      <c r="N7834" s="10">
        <f t="shared" si="854"/>
        <v>1</v>
      </c>
      <c r="O7834" s="35">
        <v>3</v>
      </c>
      <c r="P7834" s="17" t="s">
        <v>15084</v>
      </c>
      <c r="Q7834" s="40">
        <v>1854.97486</v>
      </c>
      <c r="R7834" s="40">
        <v>618.99647000000004</v>
      </c>
      <c r="S7834" s="18">
        <f t="shared" si="855"/>
        <v>6465.1095667797827</v>
      </c>
      <c r="T7834" s="18">
        <f t="shared" si="856"/>
        <v>6467.7394686918506</v>
      </c>
      <c r="U7834" s="18">
        <f t="shared" si="857"/>
        <v>6463.4132727767419</v>
      </c>
      <c r="V7834" s="30">
        <v>622.9973</v>
      </c>
      <c r="X7834" s="3" t="s">
        <v>47</v>
      </c>
      <c r="Y7834" s="3" t="s">
        <v>47</v>
      </c>
      <c r="Z7834" s="3" t="s">
        <v>52</v>
      </c>
      <c r="AA7834" s="3" t="s">
        <v>47</v>
      </c>
      <c r="AC7834" s="3" t="s">
        <v>52</v>
      </c>
      <c r="AD7834" s="3" t="s">
        <v>47</v>
      </c>
      <c r="AI7834" s="3" t="s">
        <v>52</v>
      </c>
      <c r="AL7834" s="3" t="s">
        <v>52</v>
      </c>
      <c r="AO7834" s="3" t="s">
        <v>48</v>
      </c>
      <c r="AU7834" s="3">
        <v>0</v>
      </c>
      <c r="AV7834" s="3">
        <v>4</v>
      </c>
      <c r="AW7834" s="3">
        <v>1</v>
      </c>
      <c r="AX7834" s="3">
        <v>4</v>
      </c>
      <c r="AY7834" s="3">
        <v>100</v>
      </c>
      <c r="AZ7834" s="6" t="str">
        <f t="shared" si="858"/>
        <v>2859.8</v>
      </c>
      <c r="BA7834" s="11" t="s">
        <v>20340</v>
      </c>
      <c r="BC7834" s="12" t="s">
        <v>15084</v>
      </c>
      <c r="BJ7834" s="12">
        <f t="shared" si="859"/>
        <v>0</v>
      </c>
      <c r="BK7834" s="12">
        <f t="shared" si="860"/>
        <v>0</v>
      </c>
      <c r="BQ7834" s="3" t="s">
        <v>277</v>
      </c>
      <c r="BR7834" s="3" t="s">
        <v>277</v>
      </c>
      <c r="CQ7834" s="3" t="str">
        <f>CONCATENATE(baseURL!$A$1,baseURL!$B$1,baseURL!$C$1,".",C7834,".",L7834,".pkl&amp;seq=",BC7834,"&amp;varMods=Oxidation-W")</f>
        <v>http://proteomics.broadinstitute.org/millscripts/viewfeed.pl?side=xl&amp;cycle=1&amp;fixedMods=iaaC&amp;file=msdataSM/iPRG2012_nd/cpick_in/iPRG2012_nd.2859.8.0.pkl&amp;seq=SKLVFFTwSPDTAPVR&amp;varMods=Oxidation-W</v>
      </c>
    </row>
    <row r="7835" spans="1:101" x14ac:dyDescent="0.2">
      <c r="A7835" s="3">
        <v>7793</v>
      </c>
      <c r="B7835" s="2" t="s">
        <v>15204</v>
      </c>
      <c r="C7835" s="2" t="s">
        <v>15193</v>
      </c>
      <c r="D7835" s="3">
        <v>15116</v>
      </c>
      <c r="E7835" s="3">
        <v>15100</v>
      </c>
      <c r="F7835" s="3">
        <v>60362</v>
      </c>
      <c r="G7835" s="3">
        <v>17973</v>
      </c>
      <c r="H7835" s="3">
        <v>52.201500000000003</v>
      </c>
      <c r="I7835" s="30">
        <v>670.67920000000004</v>
      </c>
      <c r="J7835" s="30">
        <v>670.34312850000003</v>
      </c>
      <c r="K7835" s="30">
        <v>0.33606999999999998</v>
      </c>
      <c r="L7835" s="3">
        <v>0</v>
      </c>
      <c r="M7835" s="3">
        <v>3</v>
      </c>
      <c r="N7835" s="10">
        <f t="shared" si="854"/>
        <v>1</v>
      </c>
      <c r="O7835" s="35">
        <v>3</v>
      </c>
      <c r="P7835" s="17" t="s">
        <v>15205</v>
      </c>
      <c r="Q7835" s="40">
        <v>2106.99125</v>
      </c>
      <c r="R7835" s="40">
        <v>703.00193999999999</v>
      </c>
      <c r="S7835" s="18">
        <f t="shared" si="855"/>
        <v>-45978.166148446122</v>
      </c>
      <c r="T7835" s="18">
        <f t="shared" si="856"/>
        <v>-46456.218172029447</v>
      </c>
      <c r="U7835" s="18">
        <f t="shared" si="857"/>
        <v>-46456.25871245809</v>
      </c>
      <c r="V7835" s="30">
        <v>670.34310000000005</v>
      </c>
      <c r="X7835" s="3" t="s">
        <v>47</v>
      </c>
      <c r="Y7835" s="3" t="s">
        <v>47</v>
      </c>
      <c r="AC7835" s="3" t="s">
        <v>52</v>
      </c>
      <c r="AK7835" s="3" t="s">
        <v>52</v>
      </c>
      <c r="AL7835" s="3" t="s">
        <v>52</v>
      </c>
      <c r="AO7835" s="3" t="s">
        <v>47</v>
      </c>
      <c r="AQ7835" s="3" t="s">
        <v>47</v>
      </c>
      <c r="AU7835" s="3">
        <v>0</v>
      </c>
      <c r="AV7835" s="3">
        <v>4</v>
      </c>
      <c r="AW7835" s="3">
        <v>2</v>
      </c>
      <c r="AX7835" s="3">
        <v>3</v>
      </c>
      <c r="AY7835" s="3">
        <v>75</v>
      </c>
      <c r="AZ7835" s="6" t="str">
        <f t="shared" si="858"/>
        <v>2874.7</v>
      </c>
      <c r="BA7835" s="11" t="s">
        <v>20340</v>
      </c>
      <c r="BC7835" s="12" t="s">
        <v>15205</v>
      </c>
      <c r="BF7835" s="12" t="s">
        <v>1468</v>
      </c>
      <c r="BG7835" s="12" t="s">
        <v>13249</v>
      </c>
      <c r="BJ7835" s="12">
        <f t="shared" si="859"/>
        <v>0</v>
      </c>
      <c r="BK7835" s="12">
        <f t="shared" si="860"/>
        <v>0</v>
      </c>
      <c r="CK7835" s="3" t="s">
        <v>15206</v>
      </c>
      <c r="CQ7835" s="3" t="str">
        <f>CONCATENATE(baseURL!$A$1,baseURL!$B$1,baseURL!$C$1,".",C7835,".",L7835,".pkl&amp;seq=",BC7835)</f>
        <v>http://proteomics.broadinstitute.org/millscripts/viewfeed.pl?side=xl&amp;cycle=1&amp;fixedMods=iaaC&amp;file=msdataSM/iPRG2012_nd/cpick_in/iPRG2012_nd.2874.7.0.pkl&amp;seq=THLLLFLPKsVSDyEGK</v>
      </c>
    </row>
    <row r="7836" spans="1:101" x14ac:dyDescent="0.2">
      <c r="A7836" s="3">
        <v>1588</v>
      </c>
      <c r="B7836" s="2" t="s">
        <v>15961</v>
      </c>
      <c r="C7836" s="2" t="s">
        <v>15962</v>
      </c>
      <c r="D7836" s="3">
        <v>15692</v>
      </c>
      <c r="E7836" s="3">
        <v>15676</v>
      </c>
      <c r="F7836" s="3">
        <v>62415</v>
      </c>
      <c r="G7836" s="3">
        <v>18647</v>
      </c>
      <c r="H7836" s="3">
        <v>54.6053</v>
      </c>
      <c r="I7836" s="30">
        <v>723.34191999999996</v>
      </c>
      <c r="J7836" s="30">
        <v>723.3416211</v>
      </c>
      <c r="K7836" s="30">
        <v>2.9999999999999997E-4</v>
      </c>
      <c r="L7836" s="3">
        <v>3</v>
      </c>
      <c r="M7836" s="3">
        <v>3</v>
      </c>
      <c r="N7836" s="10">
        <f t="shared" si="854"/>
        <v>1</v>
      </c>
      <c r="O7836" s="35">
        <v>3</v>
      </c>
      <c r="P7836" s="17" t="s">
        <v>15879</v>
      </c>
      <c r="Q7836" s="40">
        <v>2146.0298699999998</v>
      </c>
      <c r="R7836" s="40">
        <v>716.01481000000001</v>
      </c>
      <c r="S7836" s="18">
        <f t="shared" si="855"/>
        <v>10233.182187949364</v>
      </c>
      <c r="T7836" s="18">
        <f t="shared" si="856"/>
        <v>10232.764738483533</v>
      </c>
      <c r="U7836" s="18">
        <f t="shared" si="857"/>
        <v>10230.500679168941</v>
      </c>
      <c r="V7836" s="30">
        <v>723.34</v>
      </c>
      <c r="X7836" s="3" t="s">
        <v>47</v>
      </c>
      <c r="Y7836" s="3" t="s">
        <v>47</v>
      </c>
      <c r="AB7836" s="12" t="s">
        <v>52</v>
      </c>
      <c r="AD7836" s="3" t="s">
        <v>47</v>
      </c>
      <c r="AF7836" s="3" t="s">
        <v>48</v>
      </c>
      <c r="AG7836" s="3" t="s">
        <v>52</v>
      </c>
      <c r="AJ7836" s="3" t="s">
        <v>47</v>
      </c>
      <c r="AU7836" s="3">
        <v>0</v>
      </c>
      <c r="AV7836" s="3">
        <v>4</v>
      </c>
      <c r="AW7836" s="3">
        <v>2</v>
      </c>
      <c r="AX7836" s="3">
        <v>3</v>
      </c>
      <c r="AY7836" s="3">
        <v>75</v>
      </c>
      <c r="AZ7836" s="6" t="str">
        <f t="shared" si="858"/>
        <v>2972.2</v>
      </c>
      <c r="BA7836" s="11" t="s">
        <v>20340</v>
      </c>
      <c r="BC7836" s="12" t="s">
        <v>15879</v>
      </c>
      <c r="BJ7836" s="12">
        <f t="shared" si="859"/>
        <v>0</v>
      </c>
      <c r="BK7836" s="12">
        <f t="shared" si="860"/>
        <v>0</v>
      </c>
      <c r="BZ7836" s="3" t="s">
        <v>15963</v>
      </c>
      <c r="CQ7836" s="3" t="str">
        <f>CONCATENATE(baseURL!$A$1,baseURL!$B$1,baseURL!$C$1,".",C7836,".",L7836,".pkl&amp;seq=",BC7836)</f>
        <v>http://proteomics.broadinstitute.org/millscripts/viewfeed.pl?side=xl&amp;cycle=1&amp;fixedMods=iaaC&amp;file=msdataSM/iPRG2012_nd/cpick_in/iPRG2012_nd.2972.2.3.pkl&amp;seq=VSSASAAASESDVAKQLASFGY</v>
      </c>
    </row>
    <row r="7837" spans="1:101" x14ac:dyDescent="0.2">
      <c r="A7837" s="3">
        <v>7764</v>
      </c>
      <c r="B7837" s="2" t="s">
        <v>16129</v>
      </c>
      <c r="C7837" s="2" t="s">
        <v>16130</v>
      </c>
      <c r="D7837" s="3">
        <v>15791</v>
      </c>
      <c r="E7837" s="3">
        <v>15775</v>
      </c>
      <c r="F7837" s="3">
        <v>62813</v>
      </c>
      <c r="G7837" s="3">
        <v>18765</v>
      </c>
      <c r="H7837" s="3">
        <v>55.069000000000003</v>
      </c>
      <c r="I7837" s="30">
        <v>575.34065999999996</v>
      </c>
      <c r="J7837" s="30">
        <v>575.33904310000003</v>
      </c>
      <c r="K7837" s="30">
        <v>1.6199999999999999E-3</v>
      </c>
      <c r="L7837" s="3">
        <v>4</v>
      </c>
      <c r="M7837" s="3">
        <v>4</v>
      </c>
      <c r="N7837" s="10">
        <f t="shared" si="854"/>
        <v>1</v>
      </c>
      <c r="O7837" s="35">
        <v>4</v>
      </c>
      <c r="P7837" s="17" t="s">
        <v>16131</v>
      </c>
      <c r="Q7837" s="40">
        <v>2384.3799300000001</v>
      </c>
      <c r="R7837" s="40">
        <v>596.85044000000005</v>
      </c>
      <c r="S7837" s="18">
        <f t="shared" si="855"/>
        <v>-36038.810660841751</v>
      </c>
      <c r="T7837" s="18">
        <f t="shared" si="856"/>
        <v>-36041.519714721195</v>
      </c>
      <c r="U7837" s="18">
        <f t="shared" si="857"/>
        <v>-36042.094565600099</v>
      </c>
      <c r="V7837" s="30">
        <v>575.33870000000002</v>
      </c>
      <c r="W7837" s="3" t="s">
        <v>65</v>
      </c>
      <c r="Z7837" s="3" t="s">
        <v>52</v>
      </c>
      <c r="AA7837" s="3" t="s">
        <v>47</v>
      </c>
      <c r="AB7837" s="12" t="s">
        <v>47</v>
      </c>
      <c r="AC7837" s="3" t="s">
        <v>65</v>
      </c>
      <c r="AE7837" s="3" t="s">
        <v>47</v>
      </c>
      <c r="AF7837" s="3" t="s">
        <v>47</v>
      </c>
      <c r="AI7837" s="3" t="s">
        <v>52</v>
      </c>
      <c r="AL7837" s="3" t="s">
        <v>52</v>
      </c>
      <c r="AM7837" s="3" t="s">
        <v>65</v>
      </c>
      <c r="AO7837" s="3" t="s">
        <v>48</v>
      </c>
      <c r="AP7837" s="3" t="s">
        <v>52</v>
      </c>
      <c r="AR7837" s="3" t="s">
        <v>47</v>
      </c>
      <c r="AS7837" s="3" t="s">
        <v>47</v>
      </c>
      <c r="AU7837" s="3">
        <v>3</v>
      </c>
      <c r="AV7837" s="3">
        <v>6</v>
      </c>
      <c r="AW7837" s="3">
        <v>4</v>
      </c>
      <c r="AX7837" s="3">
        <v>3</v>
      </c>
      <c r="AY7837" s="3">
        <v>50</v>
      </c>
      <c r="AZ7837" s="4" t="str">
        <f t="shared" si="858"/>
        <v>2991.1</v>
      </c>
      <c r="BA7837" s="11" t="s">
        <v>20340</v>
      </c>
      <c r="BC7837" s="12" t="s">
        <v>16131</v>
      </c>
      <c r="BJ7837" s="12">
        <f t="shared" si="859"/>
        <v>0</v>
      </c>
      <c r="BK7837" s="12">
        <f t="shared" si="860"/>
        <v>0</v>
      </c>
      <c r="BS7837" s="3" t="s">
        <v>15779</v>
      </c>
      <c r="BX7837" s="3" t="s">
        <v>16132</v>
      </c>
      <c r="BY7837" s="3" t="s">
        <v>16133</v>
      </c>
      <c r="CA7837" s="3" t="s">
        <v>16134</v>
      </c>
      <c r="CI7837" s="3" t="s">
        <v>15779</v>
      </c>
      <c r="CO7837" s="3" t="s">
        <v>16135</v>
      </c>
    </row>
    <row r="7838" spans="1:101" x14ac:dyDescent="0.2">
      <c r="A7838" s="3">
        <v>1649</v>
      </c>
      <c r="B7838" s="2" t="s">
        <v>18198</v>
      </c>
      <c r="C7838" s="2" t="s">
        <v>18195</v>
      </c>
      <c r="D7838" s="3">
        <v>16986</v>
      </c>
      <c r="E7838" s="3">
        <v>16970</v>
      </c>
      <c r="F7838" s="3">
        <v>69387</v>
      </c>
      <c r="G7838" s="3">
        <v>20273</v>
      </c>
      <c r="H7838" s="3">
        <v>62.443800000000003</v>
      </c>
      <c r="I7838" s="30">
        <v>681.35175000000004</v>
      </c>
      <c r="J7838" s="30">
        <v>681.34912259999999</v>
      </c>
      <c r="K7838" s="30">
        <v>2.63E-3</v>
      </c>
      <c r="L7838" s="3">
        <v>4</v>
      </c>
      <c r="M7838" s="3">
        <v>4</v>
      </c>
      <c r="N7838" s="10">
        <f t="shared" si="854"/>
        <v>1</v>
      </c>
      <c r="O7838" s="35">
        <v>4</v>
      </c>
      <c r="P7838" s="17" t="s">
        <v>18199</v>
      </c>
      <c r="Q7838" s="40">
        <v>2814.4355599999999</v>
      </c>
      <c r="R7838" s="40">
        <v>704.36434999999994</v>
      </c>
      <c r="S7838" s="18">
        <f t="shared" si="855"/>
        <v>-32671.443408514227</v>
      </c>
      <c r="T7838" s="18">
        <f t="shared" si="856"/>
        <v>-32675.173580264189</v>
      </c>
      <c r="U7838" s="18">
        <f t="shared" si="857"/>
        <v>-32675.205665931167</v>
      </c>
      <c r="V7838" s="30">
        <v>681.34910000000002</v>
      </c>
      <c r="X7838" s="3" t="s">
        <v>47</v>
      </c>
      <c r="Y7838" s="3" t="s">
        <v>47</v>
      </c>
      <c r="AA7838" s="3" t="s">
        <v>47</v>
      </c>
      <c r="AB7838" s="12" t="s">
        <v>52</v>
      </c>
      <c r="AC7838" s="3" t="s">
        <v>52</v>
      </c>
      <c r="AD7838" s="3" t="s">
        <v>47</v>
      </c>
      <c r="AF7838" s="3" t="s">
        <v>52</v>
      </c>
      <c r="AO7838" s="3" t="s">
        <v>48</v>
      </c>
      <c r="AU7838" s="3">
        <v>0</v>
      </c>
      <c r="AV7838" s="3">
        <v>4</v>
      </c>
      <c r="AW7838" s="3">
        <v>3</v>
      </c>
      <c r="AX7838" s="3">
        <v>2</v>
      </c>
      <c r="AY7838" s="3">
        <v>50</v>
      </c>
      <c r="AZ7838" s="6" t="str">
        <f t="shared" si="858"/>
        <v>3304.2</v>
      </c>
      <c r="BA7838" s="11" t="s">
        <v>20340</v>
      </c>
      <c r="BC7838" s="12" t="s">
        <v>18199</v>
      </c>
      <c r="BD7838" s="12" t="s">
        <v>162</v>
      </c>
      <c r="BJ7838" s="12">
        <f t="shared" si="859"/>
        <v>0</v>
      </c>
      <c r="BK7838" s="12">
        <f t="shared" si="860"/>
        <v>0</v>
      </c>
      <c r="BR7838" s="3" t="s">
        <v>162</v>
      </c>
      <c r="CQ7838" s="3" t="str">
        <f>CONCATENATE(baseURL!$A$1,baseURL!$B$1,baseURL!$C$1,".",C7838,".",L7838,".pkl&amp;seq=",BC7838,"&amp;varMods=Sodiated-K")</f>
        <v>http://proteomics.broadinstitute.org/millscripts/viewfeed.pl?side=xl&amp;cycle=1&amp;fixedMods=iaaC&amp;file=msdataSM/iPRG2012_nd/cpick_in/iPRG2012_nd.3304.2.4.pkl&amp;seq=SANLMAGHWVALSGAAGGLGSLAVQYAk&amp;varMods=Sodiated-K</v>
      </c>
      <c r="CV7838" s="12"/>
      <c r="CW7838" s="12"/>
    </row>
    <row r="7839" spans="1:101" x14ac:dyDescent="0.2">
      <c r="A7839" s="3">
        <v>7836</v>
      </c>
      <c r="B7839" s="2" t="s">
        <v>18360</v>
      </c>
      <c r="C7839" s="2" t="s">
        <v>18349</v>
      </c>
      <c r="D7839" s="3">
        <v>17068</v>
      </c>
      <c r="E7839" s="3">
        <v>17052</v>
      </c>
      <c r="F7839" s="3">
        <v>69891</v>
      </c>
      <c r="G7839" s="3">
        <v>20379</v>
      </c>
      <c r="H7839" s="3">
        <v>63.043300000000002</v>
      </c>
      <c r="I7839" s="30">
        <v>952.86447999999996</v>
      </c>
      <c r="J7839" s="30">
        <v>952.86234330000002</v>
      </c>
      <c r="K7839" s="30">
        <v>2.14E-3</v>
      </c>
      <c r="L7839" s="3">
        <v>5</v>
      </c>
      <c r="M7839" s="3">
        <v>5</v>
      </c>
      <c r="N7839" s="10">
        <f t="shared" si="854"/>
        <v>1</v>
      </c>
      <c r="O7839" s="35">
        <v>5</v>
      </c>
      <c r="P7839" s="17" t="s">
        <v>18361</v>
      </c>
      <c r="Q7839" s="40">
        <v>4931.3450499999999</v>
      </c>
      <c r="R7839" s="37">
        <v>987.07483000000002</v>
      </c>
      <c r="S7839" s="18">
        <f t="shared" si="855"/>
        <v>-34658.31460822485</v>
      </c>
      <c r="T7839" s="18">
        <f t="shared" si="856"/>
        <v>-34660.479287066817</v>
      </c>
      <c r="U7839" s="18">
        <f t="shared" si="857"/>
        <v>-34660.624463496846</v>
      </c>
      <c r="V7839" s="30">
        <v>952.86220000000003</v>
      </c>
      <c r="W7839" s="3" t="s">
        <v>47</v>
      </c>
      <c r="AC7839" s="3" t="s">
        <v>52</v>
      </c>
      <c r="AD7839" s="3" t="s">
        <v>47</v>
      </c>
      <c r="AG7839" s="3" t="s">
        <v>52</v>
      </c>
      <c r="AK7839" s="3" t="s">
        <v>47</v>
      </c>
      <c r="AP7839" s="3" t="s">
        <v>48</v>
      </c>
      <c r="AR7839" s="3" t="s">
        <v>47</v>
      </c>
      <c r="AU7839" s="3">
        <v>0</v>
      </c>
      <c r="AV7839" s="3">
        <v>4</v>
      </c>
      <c r="AW7839" s="3">
        <v>4</v>
      </c>
      <c r="AX7839" s="3">
        <v>1</v>
      </c>
      <c r="AY7839" s="3">
        <v>25</v>
      </c>
      <c r="AZ7839" s="6" t="str">
        <f t="shared" si="858"/>
        <v>3328.2</v>
      </c>
      <c r="BA7839" s="11" t="s">
        <v>20340</v>
      </c>
      <c r="BC7839" s="12" t="s">
        <v>18361</v>
      </c>
      <c r="BD7839" s="12" t="s">
        <v>258</v>
      </c>
      <c r="BE7839" s="12" t="s">
        <v>258</v>
      </c>
      <c r="BI7839" s="12" t="s">
        <v>594</v>
      </c>
      <c r="BJ7839" s="12">
        <f t="shared" si="859"/>
        <v>3</v>
      </c>
      <c r="BK7839" s="12">
        <f t="shared" si="860"/>
        <v>0</v>
      </c>
      <c r="BR7839" s="3" t="s">
        <v>594</v>
      </c>
      <c r="CQ7839" s="3" t="str">
        <f>CONCATENATE(baseURL!$A$1,baseURL!$B$1,baseURL!$C$1,".",C7839,".",L7839,".pkl&amp;seq=",BC7839,"&amp;varMods=Dimethyl-K+Dimethyl-R+ReducedCys-C")</f>
        <v>http://proteomics.broadinstitute.org/millscripts/viewfeed.pl?side=xl&amp;cycle=1&amp;fixedMods=iaaC&amp;file=msdataSM/iPRG2012_nd/cpick_in/iPRG2012_nd.3328.2.5.pkl&amp;seq=LVGGYTCAANSLPYQVSLNSGSHFCGGSLLNSQWVVSAAHCYkSR&amp;varMods=Dimethyl-K+Dimethyl-R+ReducedCys-C</v>
      </c>
      <c r="CV7839" s="12"/>
      <c r="CW7839" s="12"/>
    </row>
    <row r="7840" spans="1:101" x14ac:dyDescent="0.2">
      <c r="A7840" s="3">
        <v>1644</v>
      </c>
      <c r="B7840" s="2" t="s">
        <v>18575</v>
      </c>
      <c r="C7840" s="2" t="s">
        <v>18565</v>
      </c>
      <c r="D7840" s="3">
        <v>17158</v>
      </c>
      <c r="E7840" s="3">
        <v>17142</v>
      </c>
      <c r="F7840" s="3">
        <v>71088</v>
      </c>
      <c r="G7840" s="3">
        <v>20526</v>
      </c>
      <c r="H7840" s="3">
        <v>64.208500000000001</v>
      </c>
      <c r="I7840" s="30">
        <v>765.43016</v>
      </c>
      <c r="J7840" s="30">
        <v>765.43356879999999</v>
      </c>
      <c r="K7840" s="30">
        <v>-3.4099999999999998E-3</v>
      </c>
      <c r="L7840" s="3">
        <v>2</v>
      </c>
      <c r="M7840" s="3">
        <v>2</v>
      </c>
      <c r="N7840" s="10">
        <f t="shared" si="854"/>
        <v>1</v>
      </c>
      <c r="O7840" s="35">
        <v>2</v>
      </c>
      <c r="P7840" s="17" t="s">
        <v>18576</v>
      </c>
      <c r="Q7840" s="40">
        <v>1545.85229</v>
      </c>
      <c r="R7840" s="40">
        <v>773.42978000000005</v>
      </c>
      <c r="S7840" s="18">
        <f t="shared" si="855"/>
        <v>-10343.046268531385</v>
      </c>
      <c r="T7840" s="18">
        <f t="shared" si="856"/>
        <v>-10338.638887165764</v>
      </c>
      <c r="U7840" s="18">
        <f t="shared" si="857"/>
        <v>-10341.960197084743</v>
      </c>
      <c r="V7840" s="30">
        <v>765.43100000000004</v>
      </c>
      <c r="X7840" s="3" t="s">
        <v>47</v>
      </c>
      <c r="Y7840" s="3" t="s">
        <v>47</v>
      </c>
      <c r="Z7840" s="3" t="s">
        <v>52</v>
      </c>
      <c r="AA7840" s="3" t="s">
        <v>48</v>
      </c>
      <c r="AB7840" s="12" t="s">
        <v>52</v>
      </c>
      <c r="AC7840" s="3" t="s">
        <v>47</v>
      </c>
      <c r="AD7840" s="3" t="s">
        <v>47</v>
      </c>
      <c r="AG7840" s="3" t="s">
        <v>52</v>
      </c>
      <c r="AN7840" s="3" t="s">
        <v>52</v>
      </c>
      <c r="AO7840" s="3" t="s">
        <v>47</v>
      </c>
      <c r="AU7840" s="3">
        <v>0</v>
      </c>
      <c r="AV7840" s="3">
        <v>5</v>
      </c>
      <c r="AW7840" s="3">
        <v>2</v>
      </c>
      <c r="AX7840" s="3">
        <v>4</v>
      </c>
      <c r="AY7840" s="3">
        <v>80</v>
      </c>
      <c r="AZ7840" s="6" t="str">
        <f t="shared" si="858"/>
        <v>3385.2</v>
      </c>
      <c r="BA7840" s="11" t="s">
        <v>20340</v>
      </c>
      <c r="BC7840" s="12" t="s">
        <v>18576</v>
      </c>
      <c r="BD7840" s="12" t="s">
        <v>79</v>
      </c>
      <c r="BG7840" s="12" t="s">
        <v>18259</v>
      </c>
      <c r="BJ7840" s="12">
        <f t="shared" si="859"/>
        <v>0</v>
      </c>
      <c r="BK7840" s="12">
        <f t="shared" si="860"/>
        <v>0</v>
      </c>
      <c r="BQ7840" s="3" t="s">
        <v>277</v>
      </c>
      <c r="BR7840" s="3" t="s">
        <v>277</v>
      </c>
      <c r="CK7840" s="3" t="s">
        <v>18577</v>
      </c>
      <c r="CQ7840" s="3" t="str">
        <f>CONCATENATE(baseURL!$A$1,baseURL!$B$1,baseURL!$C$1,".",C7840,".",L7840,".pkl&amp;seq=",BC7840,"&amp;varMods=Acetyl-K+Oxidation-W")</f>
        <v>http://proteomics.broadinstitute.org/millscripts/viewfeed.pl?side=xl&amp;cycle=1&amp;fixedMods=iaaC&amp;file=msdataSM/iPRG2012_nd/cpick_in/iPRG2012_nd.3385.2.2.pkl&amp;seq=LkLVSELwDAGLK&amp;varMods=Acetyl-K+Oxidation-W</v>
      </c>
    </row>
    <row r="7841" spans="1:95" x14ac:dyDescent="0.2">
      <c r="A7841" s="3">
        <v>310</v>
      </c>
      <c r="B7841" s="2" t="s">
        <v>18692</v>
      </c>
      <c r="C7841" s="2" t="s">
        <v>18693</v>
      </c>
      <c r="D7841" s="3">
        <v>17218</v>
      </c>
      <c r="E7841" s="3">
        <v>17202</v>
      </c>
      <c r="F7841" s="3">
        <v>72137</v>
      </c>
      <c r="G7841" s="3">
        <v>20636</v>
      </c>
      <c r="H7841" s="3">
        <v>65.054500000000004</v>
      </c>
      <c r="I7841" s="30">
        <v>771.71856000000002</v>
      </c>
      <c r="J7841" s="30">
        <v>771.71743530000003</v>
      </c>
      <c r="K7841" s="30">
        <v>1.1199999999999999E-3</v>
      </c>
      <c r="L7841" s="3">
        <v>3</v>
      </c>
      <c r="M7841" s="3">
        <v>3</v>
      </c>
      <c r="N7841" s="10">
        <f t="shared" si="854"/>
        <v>1</v>
      </c>
      <c r="O7841" s="35">
        <v>3</v>
      </c>
      <c r="P7841" s="17" t="s">
        <v>18694</v>
      </c>
      <c r="Q7841" s="40">
        <v>2355.1519699999999</v>
      </c>
      <c r="R7841" s="40">
        <v>785.72217999999998</v>
      </c>
      <c r="S7841" s="18">
        <f t="shared" si="855"/>
        <v>-17822.610022285429</v>
      </c>
      <c r="T7841" s="18">
        <f t="shared" si="856"/>
        <v>-17824.041444267168</v>
      </c>
      <c r="U7841" s="18">
        <f t="shared" si="857"/>
        <v>-17822.559113705996</v>
      </c>
      <c r="V7841" s="30">
        <v>771.71860000000004</v>
      </c>
      <c r="AB7841" s="12" t="s">
        <v>52</v>
      </c>
      <c r="AC7841" s="3" t="s">
        <v>52</v>
      </c>
      <c r="AD7841" s="3" t="s">
        <v>47</v>
      </c>
      <c r="AF7841" s="3" t="s">
        <v>47</v>
      </c>
      <c r="AJ7841" s="3" t="s">
        <v>47</v>
      </c>
      <c r="AU7841" s="3">
        <v>0</v>
      </c>
      <c r="AV7841" s="3">
        <v>3</v>
      </c>
      <c r="AW7841" s="3">
        <v>3</v>
      </c>
      <c r="AX7841" s="3">
        <v>1</v>
      </c>
      <c r="AY7841" s="3">
        <v>33.33</v>
      </c>
      <c r="AZ7841" s="6" t="str">
        <f t="shared" si="858"/>
        <v>3435.1</v>
      </c>
      <c r="BA7841" s="11" t="s">
        <v>20340</v>
      </c>
      <c r="BC7841" s="12" t="s">
        <v>18694</v>
      </c>
      <c r="BJ7841" s="12">
        <f t="shared" si="859"/>
        <v>0</v>
      </c>
      <c r="BK7841" s="12">
        <f t="shared" si="860"/>
        <v>0</v>
      </c>
      <c r="BR7841" s="3" t="s">
        <v>10280</v>
      </c>
      <c r="CQ7841" s="3" t="str">
        <f>CONCATENATE(baseURL!$A$1,baseURL!$B$1,baseURL!$C$1,".",C7841,".",L7841,".pkl&amp;seq=",BC7841)</f>
        <v>http://proteomics.broadinstitute.org/millscripts/viewfeed.pl?side=xl&amp;cycle=1&amp;fixedMods=iaaC&amp;file=msdataSM/iPRG2012_nd/cpick_in/iPRG2012_nd.3435.1.3.pkl&amp;seq=LVSTEGNVPQtLAPVPYETFL</v>
      </c>
    </row>
  </sheetData>
  <sortState ref="A2:CZ528">
    <sortCondition ref="BG2:BG528"/>
  </sortState>
  <conditionalFormatting sqref="W1:AT1048576">
    <cfRule type="cellIs" dxfId="8" priority="6" operator="equal">
      <formula>"ND"</formula>
    </cfRule>
    <cfRule type="cellIs" dxfId="7" priority="7" operator="equal">
      <formula>"NS"</formula>
    </cfRule>
    <cfRule type="cellIs" dxfId="6" priority="8" operator="equal">
      <formula>"YD"</formula>
    </cfRule>
    <cfRule type="cellIs" dxfId="5" priority="9" operator="equal">
      <formula>"YS"</formula>
    </cfRule>
  </conditionalFormatting>
  <conditionalFormatting sqref="N1:N1048576">
    <cfRule type="cellIs" dxfId="4" priority="5" operator="equal">
      <formula>-1</formula>
    </cfRule>
  </conditionalFormatting>
  <conditionalFormatting sqref="S1:U1048576">
    <cfRule type="cellIs" dxfId="3" priority="3" operator="notBetween">
      <formula>-20</formula>
      <formula>20</formula>
    </cfRule>
    <cfRule type="cellIs" dxfId="2" priority="4" operator="notBetween">
      <formula>-20</formula>
      <formula>20</formula>
    </cfRule>
  </conditionalFormatting>
  <conditionalFormatting sqref="BA1:BA1048576">
    <cfRule type="notContainsBlanks" dxfId="1" priority="10">
      <formula>LEN(TRIM(BA1))&gt;0</formula>
    </cfRule>
  </conditionalFormatting>
  <conditionalFormatting sqref="P1:P1048576">
    <cfRule type="notContainsBlanks" dxfId="0" priority="1">
      <formula>LEN(TRIM(P1))&gt;0</formula>
    </cfRule>
  </conditionalFormatting>
  <pageMargins left="0.7" right="0.7" top="0.75" bottom="0.75" header="0.3" footer="0.3"/>
  <pageSetup paperSize="13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5"/>
  <sheetViews>
    <sheetView workbookViewId="0">
      <selection activeCell="D48" sqref="D48"/>
    </sheetView>
  </sheetViews>
  <sheetFormatPr defaultRowHeight="15" x14ac:dyDescent="0.25"/>
  <sheetData>
    <row r="1" spans="1:83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>
        <v>58288</v>
      </c>
      <c r="Q1">
        <v>33564</v>
      </c>
      <c r="R1" t="s">
        <v>15</v>
      </c>
      <c r="S1">
        <v>11211</v>
      </c>
      <c r="T1">
        <v>58409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>
        <v>23068</v>
      </c>
      <c r="AA1" t="s">
        <v>21</v>
      </c>
      <c r="AB1" t="s">
        <v>22</v>
      </c>
      <c r="AC1">
        <v>92653</v>
      </c>
      <c r="AD1" t="s">
        <v>23</v>
      </c>
      <c r="AE1">
        <v>23117</v>
      </c>
      <c r="AF1">
        <v>74564</v>
      </c>
      <c r="AG1">
        <v>14151</v>
      </c>
      <c r="AH1">
        <v>52781</v>
      </c>
      <c r="AI1">
        <v>47603</v>
      </c>
      <c r="AJ1">
        <v>14152</v>
      </c>
      <c r="AK1">
        <v>45511</v>
      </c>
      <c r="AL1">
        <v>11821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  <c r="AX1" t="s">
        <v>35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42</v>
      </c>
      <c r="BF1" t="s">
        <v>43</v>
      </c>
      <c r="BG1" t="s">
        <v>44</v>
      </c>
      <c r="BH1" t="s">
        <v>14</v>
      </c>
      <c r="BI1">
        <v>58288</v>
      </c>
      <c r="BJ1">
        <v>33564</v>
      </c>
      <c r="BK1" t="s">
        <v>15</v>
      </c>
      <c r="BL1">
        <v>11211</v>
      </c>
      <c r="BM1">
        <v>58409</v>
      </c>
      <c r="BN1" t="s">
        <v>16</v>
      </c>
      <c r="BO1" t="s">
        <v>17</v>
      </c>
      <c r="BP1" t="s">
        <v>18</v>
      </c>
      <c r="BQ1" t="s">
        <v>19</v>
      </c>
      <c r="BR1" t="s">
        <v>20</v>
      </c>
      <c r="BS1">
        <v>23068</v>
      </c>
      <c r="BT1" t="s">
        <v>21</v>
      </c>
      <c r="BU1" t="s">
        <v>22</v>
      </c>
      <c r="BV1">
        <v>92653</v>
      </c>
      <c r="BW1" t="s">
        <v>23</v>
      </c>
      <c r="BX1">
        <v>23117</v>
      </c>
      <c r="BY1">
        <v>74564</v>
      </c>
      <c r="BZ1">
        <v>14151</v>
      </c>
      <c r="CA1">
        <v>52781</v>
      </c>
      <c r="CB1">
        <v>47603</v>
      </c>
      <c r="CC1">
        <v>14152</v>
      </c>
      <c r="CD1">
        <v>45511</v>
      </c>
      <c r="CE1">
        <v>11821</v>
      </c>
    </row>
    <row r="2" spans="1:83" x14ac:dyDescent="0.25">
      <c r="A2" s="1" t="s">
        <v>20176</v>
      </c>
      <c r="O2">
        <v>6356</v>
      </c>
      <c r="P2">
        <v>5869</v>
      </c>
      <c r="Q2">
        <v>5885</v>
      </c>
      <c r="R2">
        <v>5951</v>
      </c>
      <c r="S2">
        <v>4946</v>
      </c>
      <c r="T2">
        <v>5532</v>
      </c>
      <c r="U2">
        <v>5583</v>
      </c>
      <c r="V2">
        <v>5181</v>
      </c>
      <c r="W2">
        <v>5139</v>
      </c>
      <c r="X2">
        <v>4478</v>
      </c>
      <c r="Y2">
        <v>4401</v>
      </c>
      <c r="Z2">
        <v>4451</v>
      </c>
      <c r="AA2">
        <v>3863</v>
      </c>
      <c r="AB2">
        <v>3351</v>
      </c>
      <c r="AC2">
        <v>3355</v>
      </c>
      <c r="AD2">
        <v>3121</v>
      </c>
      <c r="AE2">
        <v>2968</v>
      </c>
      <c r="AF2">
        <v>1952</v>
      </c>
      <c r="AG2">
        <v>1160</v>
      </c>
      <c r="AH2">
        <v>444</v>
      </c>
      <c r="AI2">
        <v>368</v>
      </c>
      <c r="AJ2">
        <v>278</v>
      </c>
      <c r="AK2">
        <v>120</v>
      </c>
      <c r="AL2">
        <v>9</v>
      </c>
    </row>
    <row r="3" spans="1:83" x14ac:dyDescent="0.25">
      <c r="A3" s="1" t="s">
        <v>20177</v>
      </c>
      <c r="O3">
        <v>142</v>
      </c>
      <c r="P3">
        <v>62</v>
      </c>
      <c r="Q3">
        <v>178</v>
      </c>
      <c r="R3">
        <v>359</v>
      </c>
      <c r="S3">
        <v>1566</v>
      </c>
      <c r="T3">
        <v>794</v>
      </c>
      <c r="U3">
        <v>319</v>
      </c>
      <c r="V3">
        <v>304</v>
      </c>
      <c r="W3">
        <v>631</v>
      </c>
      <c r="X3">
        <v>1589</v>
      </c>
      <c r="Y3">
        <v>1046</v>
      </c>
      <c r="Z3">
        <v>458</v>
      </c>
      <c r="AA3">
        <v>1263</v>
      </c>
      <c r="AB3">
        <v>103</v>
      </c>
      <c r="AC3">
        <v>847</v>
      </c>
      <c r="AD3">
        <v>2082</v>
      </c>
      <c r="AE3">
        <v>511</v>
      </c>
      <c r="AF3">
        <v>356</v>
      </c>
      <c r="AG3">
        <v>635</v>
      </c>
      <c r="AH3">
        <v>509</v>
      </c>
      <c r="AI3">
        <v>0</v>
      </c>
      <c r="AJ3">
        <v>65</v>
      </c>
      <c r="AK3">
        <v>9</v>
      </c>
      <c r="AL3">
        <v>1</v>
      </c>
    </row>
    <row r="4" spans="1:83" x14ac:dyDescent="0.25">
      <c r="A4" s="1" t="s">
        <v>20178</v>
      </c>
      <c r="O4">
        <v>60</v>
      </c>
      <c r="P4">
        <v>6</v>
      </c>
      <c r="Q4">
        <v>7</v>
      </c>
      <c r="R4">
        <v>497</v>
      </c>
      <c r="S4">
        <v>2</v>
      </c>
      <c r="T4">
        <v>673</v>
      </c>
      <c r="U4">
        <v>845</v>
      </c>
      <c r="V4">
        <v>124</v>
      </c>
      <c r="W4">
        <v>59</v>
      </c>
      <c r="X4">
        <v>223</v>
      </c>
      <c r="Y4">
        <v>829</v>
      </c>
      <c r="Z4">
        <v>187</v>
      </c>
      <c r="AA4">
        <v>272</v>
      </c>
      <c r="AB4">
        <v>102</v>
      </c>
      <c r="AC4">
        <v>1214</v>
      </c>
      <c r="AD4">
        <v>1382</v>
      </c>
      <c r="AE4">
        <v>86</v>
      </c>
      <c r="AF4">
        <v>27</v>
      </c>
      <c r="AG4">
        <v>164</v>
      </c>
      <c r="AH4">
        <v>246</v>
      </c>
      <c r="AI4">
        <v>0</v>
      </c>
      <c r="AJ4">
        <v>1</v>
      </c>
      <c r="AK4">
        <v>2</v>
      </c>
      <c r="AL4">
        <v>0</v>
      </c>
    </row>
    <row r="5" spans="1:83" x14ac:dyDescent="0.25">
      <c r="A5" s="1" t="s">
        <v>20179</v>
      </c>
      <c r="O5">
        <v>59</v>
      </c>
      <c r="P5">
        <v>143</v>
      </c>
      <c r="Q5">
        <v>120</v>
      </c>
      <c r="R5">
        <v>24</v>
      </c>
      <c r="S5">
        <v>252</v>
      </c>
      <c r="T5">
        <v>105</v>
      </c>
      <c r="U5">
        <v>86</v>
      </c>
      <c r="V5">
        <v>100</v>
      </c>
      <c r="W5">
        <v>49</v>
      </c>
      <c r="X5">
        <v>73</v>
      </c>
      <c r="Y5">
        <v>47</v>
      </c>
      <c r="Z5">
        <v>41</v>
      </c>
      <c r="AA5">
        <v>24</v>
      </c>
      <c r="AB5">
        <v>59</v>
      </c>
      <c r="AC5">
        <v>45</v>
      </c>
      <c r="AD5">
        <v>12</v>
      </c>
      <c r="AE5">
        <v>32</v>
      </c>
      <c r="AF5">
        <v>12</v>
      </c>
      <c r="AG5">
        <v>26</v>
      </c>
      <c r="AH5">
        <v>8</v>
      </c>
      <c r="AI5">
        <v>32</v>
      </c>
      <c r="AJ5">
        <v>20</v>
      </c>
      <c r="AK5">
        <v>12</v>
      </c>
      <c r="AL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20180</v>
      </c>
      <c r="B1" t="s">
        <v>20181</v>
      </c>
      <c r="C1" t="s">
        <v>20182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topLeftCell="A9" workbookViewId="0">
      <selection activeCell="B17" sqref="B17"/>
    </sheetView>
  </sheetViews>
  <sheetFormatPr defaultRowHeight="12.75" x14ac:dyDescent="0.2"/>
  <cols>
    <col min="1" max="1" width="9.140625" style="46"/>
    <col min="2" max="2" width="34.28515625" style="49" customWidth="1"/>
    <col min="3" max="4" width="13.140625" style="46" customWidth="1"/>
    <col min="5" max="16384" width="9.140625" style="46"/>
  </cols>
  <sheetData>
    <row r="1" spans="1:2" x14ac:dyDescent="0.2">
      <c r="A1" s="45" t="s">
        <v>20361</v>
      </c>
      <c r="B1" s="48" t="s">
        <v>20373</v>
      </c>
    </row>
    <row r="2" spans="1:2" ht="38.25" x14ac:dyDescent="0.2">
      <c r="A2" s="46" t="s">
        <v>20362</v>
      </c>
      <c r="B2" s="49" t="s">
        <v>20384</v>
      </c>
    </row>
    <row r="3" spans="1:2" ht="25.5" x14ac:dyDescent="0.2">
      <c r="A3" s="46" t="s">
        <v>20363</v>
      </c>
      <c r="B3" s="50" t="s">
        <v>20385</v>
      </c>
    </row>
    <row r="4" spans="1:2" ht="25.5" x14ac:dyDescent="0.2">
      <c r="A4" s="46" t="s">
        <v>20364</v>
      </c>
      <c r="B4" s="50" t="s">
        <v>20386</v>
      </c>
    </row>
    <row r="5" spans="1:2" ht="51" x14ac:dyDescent="0.2">
      <c r="A5" s="46" t="s">
        <v>20365</v>
      </c>
      <c r="B5" s="50" t="s">
        <v>20387</v>
      </c>
    </row>
    <row r="6" spans="1:2" ht="63.75" x14ac:dyDescent="0.2">
      <c r="A6" s="46" t="s">
        <v>20374</v>
      </c>
      <c r="B6" s="50" t="s">
        <v>20375</v>
      </c>
    </row>
    <row r="7" spans="1:2" ht="38.25" x14ac:dyDescent="0.2">
      <c r="A7" s="46" t="s">
        <v>20366</v>
      </c>
      <c r="B7" s="50" t="s">
        <v>20388</v>
      </c>
    </row>
    <row r="8" spans="1:2" ht="51" x14ac:dyDescent="0.2">
      <c r="A8" s="46" t="s">
        <v>20367</v>
      </c>
      <c r="B8" s="50" t="s">
        <v>20389</v>
      </c>
    </row>
    <row r="9" spans="1:2" ht="25.5" x14ac:dyDescent="0.2">
      <c r="A9" s="46" t="s">
        <v>20369</v>
      </c>
      <c r="B9" s="50" t="s">
        <v>20376</v>
      </c>
    </row>
    <row r="10" spans="1:2" ht="76.5" x14ac:dyDescent="0.2">
      <c r="A10" s="46" t="s">
        <v>20368</v>
      </c>
      <c r="B10" s="50" t="s">
        <v>20390</v>
      </c>
    </row>
    <row r="11" spans="1:2" x14ac:dyDescent="0.2">
      <c r="A11" s="46" t="s">
        <v>20402</v>
      </c>
      <c r="B11" s="51" t="s">
        <v>24</v>
      </c>
    </row>
    <row r="12" spans="1:2" x14ac:dyDescent="0.2">
      <c r="A12" s="46" t="s">
        <v>20403</v>
      </c>
      <c r="B12" s="51" t="s">
        <v>25</v>
      </c>
    </row>
    <row r="13" spans="1:2" x14ac:dyDescent="0.2">
      <c r="A13" s="46" t="s">
        <v>20404</v>
      </c>
      <c r="B13" s="51" t="s">
        <v>20409</v>
      </c>
    </row>
    <row r="14" spans="1:2" x14ac:dyDescent="0.2">
      <c r="A14" s="46" t="s">
        <v>20405</v>
      </c>
      <c r="B14" s="51" t="s">
        <v>20408</v>
      </c>
    </row>
    <row r="15" spans="1:2" x14ac:dyDescent="0.2">
      <c r="A15" s="46" t="s">
        <v>20406</v>
      </c>
      <c r="B15" s="51" t="s">
        <v>20410</v>
      </c>
    </row>
    <row r="16" spans="1:2" ht="140.25" x14ac:dyDescent="0.2">
      <c r="A16" s="46" t="s">
        <v>20371</v>
      </c>
      <c r="B16" s="50" t="s">
        <v>20372</v>
      </c>
    </row>
    <row r="17" spans="1:5" ht="89.25" x14ac:dyDescent="0.2">
      <c r="A17" s="46" t="s">
        <v>20391</v>
      </c>
      <c r="B17" s="50" t="s">
        <v>20395</v>
      </c>
    </row>
    <row r="18" spans="1:5" x14ac:dyDescent="0.2">
      <c r="A18" s="46" t="s">
        <v>20392</v>
      </c>
      <c r="B18" s="47" t="s">
        <v>20393</v>
      </c>
    </row>
    <row r="19" spans="1:5" x14ac:dyDescent="0.2">
      <c r="A19" s="46" t="s">
        <v>20370</v>
      </c>
      <c r="B19" s="47" t="s">
        <v>20407</v>
      </c>
    </row>
    <row r="20" spans="1:5" x14ac:dyDescent="0.2">
      <c r="A20" s="46" t="s">
        <v>20379</v>
      </c>
      <c r="B20" s="46" t="s">
        <v>20383</v>
      </c>
    </row>
    <row r="21" spans="1:5" x14ac:dyDescent="0.2">
      <c r="A21" s="46" t="s">
        <v>20380</v>
      </c>
      <c r="B21" s="46" t="s">
        <v>20398</v>
      </c>
    </row>
    <row r="22" spans="1:5" x14ac:dyDescent="0.2">
      <c r="A22" s="46" t="s">
        <v>20381</v>
      </c>
      <c r="B22" s="46" t="s">
        <v>20382</v>
      </c>
    </row>
    <row r="23" spans="1:5" ht="89.25" x14ac:dyDescent="0.2">
      <c r="A23" s="46" t="s">
        <v>20399</v>
      </c>
      <c r="B23" s="49" t="s">
        <v>20400</v>
      </c>
    </row>
    <row r="24" spans="1:5" x14ac:dyDescent="0.2">
      <c r="A24" s="46" t="s">
        <v>20378</v>
      </c>
      <c r="B24" s="47" t="s">
        <v>20377</v>
      </c>
    </row>
    <row r="25" spans="1:5" x14ac:dyDescent="0.2">
      <c r="A25" s="46" t="s">
        <v>20396</v>
      </c>
      <c r="B25" s="46" t="s">
        <v>20397</v>
      </c>
    </row>
    <row r="26" spans="1:5" x14ac:dyDescent="0.2">
      <c r="B26" s="51"/>
    </row>
    <row r="27" spans="1:5" ht="76.5" x14ac:dyDescent="0.2">
      <c r="B27" s="50" t="s">
        <v>20401</v>
      </c>
    </row>
    <row r="28" spans="1:5" x14ac:dyDescent="0.2">
      <c r="B28" s="50"/>
    </row>
    <row r="29" spans="1:5" ht="38.25" x14ac:dyDescent="0.2">
      <c r="A29" s="45" t="s">
        <v>20413</v>
      </c>
      <c r="B29" s="48" t="s">
        <v>20412</v>
      </c>
      <c r="C29" s="48" t="s">
        <v>20414</v>
      </c>
      <c r="D29" s="48" t="s">
        <v>20415</v>
      </c>
      <c r="E29" s="46" t="s">
        <v>20417</v>
      </c>
    </row>
    <row r="30" spans="1:5" x14ac:dyDescent="0.2">
      <c r="A30" s="46" t="s">
        <v>20437</v>
      </c>
      <c r="B30" s="52" t="s">
        <v>243</v>
      </c>
      <c r="C30" s="51" t="s">
        <v>20428</v>
      </c>
      <c r="D30" s="51">
        <v>14.015700000000001</v>
      </c>
    </row>
    <row r="31" spans="1:5" x14ac:dyDescent="0.2">
      <c r="A31" s="46" t="s">
        <v>20437</v>
      </c>
      <c r="B31" s="52" t="s">
        <v>258</v>
      </c>
      <c r="C31" s="51" t="s">
        <v>20432</v>
      </c>
      <c r="D31" s="51">
        <v>28.031300000000002</v>
      </c>
    </row>
    <row r="32" spans="1:5" x14ac:dyDescent="0.2">
      <c r="A32" s="46" t="s">
        <v>20437</v>
      </c>
      <c r="B32" s="51" t="s">
        <v>229</v>
      </c>
      <c r="C32" s="51" t="s">
        <v>20433</v>
      </c>
      <c r="D32" s="51">
        <v>42.046999999999997</v>
      </c>
    </row>
    <row r="33" spans="1:5" x14ac:dyDescent="0.2">
      <c r="A33" s="46" t="s">
        <v>20438</v>
      </c>
      <c r="B33" s="52" t="s">
        <v>79</v>
      </c>
      <c r="C33" s="51" t="s">
        <v>20420</v>
      </c>
      <c r="D33" s="51">
        <v>42.010599999999997</v>
      </c>
    </row>
    <row r="34" spans="1:5" x14ac:dyDescent="0.2">
      <c r="A34" s="46" t="s">
        <v>20439</v>
      </c>
      <c r="B34" s="52" t="s">
        <v>3987</v>
      </c>
      <c r="C34" s="51" t="s">
        <v>20429</v>
      </c>
      <c r="D34" s="51">
        <v>79.956800000000001</v>
      </c>
    </row>
    <row r="35" spans="1:5" x14ac:dyDescent="0.2">
      <c r="A35" s="46" t="s">
        <v>20440</v>
      </c>
      <c r="B35" s="52" t="s">
        <v>1468</v>
      </c>
      <c r="C35" s="51" t="s">
        <v>20434</v>
      </c>
      <c r="D35" s="51">
        <v>79.966300000000004</v>
      </c>
    </row>
    <row r="36" spans="1:5" x14ac:dyDescent="0.2">
      <c r="A36" s="46" t="s">
        <v>20439</v>
      </c>
      <c r="B36" s="52" t="s">
        <v>2183</v>
      </c>
      <c r="C36" s="51" t="s">
        <v>20430</v>
      </c>
      <c r="D36" s="51">
        <v>44.985100000000003</v>
      </c>
    </row>
    <row r="37" spans="1:5" x14ac:dyDescent="0.2">
      <c r="A37" s="46" t="s">
        <v>20441</v>
      </c>
      <c r="B37" s="52" t="s">
        <v>3182</v>
      </c>
      <c r="C37" s="51" t="s">
        <v>20427</v>
      </c>
      <c r="D37" s="51">
        <v>27.994900000000001</v>
      </c>
    </row>
    <row r="38" spans="1:5" x14ac:dyDescent="0.2">
      <c r="A38" s="46" t="s">
        <v>20442</v>
      </c>
      <c r="B38" s="52" t="s">
        <v>277</v>
      </c>
      <c r="C38" s="51" t="s">
        <v>20365</v>
      </c>
      <c r="D38" s="51">
        <v>15.994899999999999</v>
      </c>
    </row>
    <row r="39" spans="1:5" x14ac:dyDescent="0.2">
      <c r="A39" s="46" t="s">
        <v>20443</v>
      </c>
      <c r="B39" s="51" t="s">
        <v>54</v>
      </c>
      <c r="C39" s="51" t="s">
        <v>20435</v>
      </c>
      <c r="D39" s="51">
        <v>0.98399999999999999</v>
      </c>
    </row>
    <row r="40" spans="1:5" x14ac:dyDescent="0.2">
      <c r="A40" s="46" t="s">
        <v>20444</v>
      </c>
      <c r="B40" s="51" t="s">
        <v>20331</v>
      </c>
      <c r="C40" s="51" t="s">
        <v>20424</v>
      </c>
      <c r="D40" s="51">
        <v>-17.026499999999999</v>
      </c>
      <c r="E40" s="46" t="s">
        <v>20418</v>
      </c>
    </row>
    <row r="41" spans="1:5" x14ac:dyDescent="0.2">
      <c r="A41" s="46" t="s">
        <v>30</v>
      </c>
      <c r="B41" s="52" t="s">
        <v>19900</v>
      </c>
      <c r="C41" s="51" t="s">
        <v>20436</v>
      </c>
      <c r="D41" s="51">
        <v>43.005800000000001</v>
      </c>
    </row>
    <row r="42" spans="1:5" x14ac:dyDescent="0.2">
      <c r="A42" s="46" t="s">
        <v>20445</v>
      </c>
      <c r="B42" s="51" t="s">
        <v>162</v>
      </c>
      <c r="C42" s="51" t="s">
        <v>20426</v>
      </c>
      <c r="D42" s="51">
        <v>21.9819</v>
      </c>
    </row>
    <row r="43" spans="1:5" x14ac:dyDescent="0.2">
      <c r="A43" s="46" t="s">
        <v>20446</v>
      </c>
      <c r="B43" s="51" t="s">
        <v>10280</v>
      </c>
      <c r="C43" s="51" t="s">
        <v>20423</v>
      </c>
      <c r="D43" s="51">
        <v>37.9559</v>
      </c>
    </row>
    <row r="44" spans="1:5" x14ac:dyDescent="0.2">
      <c r="A44" s="46" t="s">
        <v>20447</v>
      </c>
      <c r="B44" s="51" t="s">
        <v>9429</v>
      </c>
      <c r="C44" s="51" t="s">
        <v>20431</v>
      </c>
      <c r="D44" s="51">
        <v>3.9948999999999999</v>
      </c>
    </row>
    <row r="45" spans="1:5" x14ac:dyDescent="0.2">
      <c r="A45" s="46" t="s">
        <v>20448</v>
      </c>
      <c r="B45" s="49" t="s">
        <v>114</v>
      </c>
      <c r="C45" s="51" t="s">
        <v>20424</v>
      </c>
      <c r="D45" s="51">
        <v>-17.026499999999999</v>
      </c>
    </row>
    <row r="46" spans="1:5" x14ac:dyDescent="0.2">
      <c r="A46" s="46" t="s">
        <v>20449</v>
      </c>
      <c r="B46" s="49" t="s">
        <v>114</v>
      </c>
      <c r="C46" s="51" t="s">
        <v>20422</v>
      </c>
      <c r="D46" s="51">
        <v>-18.0106</v>
      </c>
      <c r="E46" s="46" t="s">
        <v>20419</v>
      </c>
    </row>
    <row r="47" spans="1:5" x14ac:dyDescent="0.2">
      <c r="A47" s="46" t="s">
        <v>20450</v>
      </c>
      <c r="B47" s="49" t="s">
        <v>793</v>
      </c>
      <c r="C47" s="51" t="s">
        <v>20421</v>
      </c>
      <c r="D47" s="51">
        <v>39.994900000000001</v>
      </c>
      <c r="E47" s="46" t="s">
        <v>20425</v>
      </c>
    </row>
    <row r="48" spans="1:5" x14ac:dyDescent="0.2">
      <c r="A48" s="46" t="s">
        <v>20450</v>
      </c>
      <c r="B48" s="52" t="s">
        <v>20411</v>
      </c>
      <c r="E48" s="46" t="s">
        <v>20452</v>
      </c>
    </row>
    <row r="49" spans="1:6" ht="15" x14ac:dyDescent="0.25">
      <c r="A49" s="46" t="s">
        <v>20416</v>
      </c>
      <c r="C49" s="51" t="s">
        <v>20451</v>
      </c>
      <c r="D49" s="51">
        <v>57.021500000000003</v>
      </c>
      <c r="E49" s="46" t="s">
        <v>20453</v>
      </c>
      <c r="F4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iprg2012ConsensusSpectrumIDcomp</vt:lpstr>
      <vt:lpstr>Totals</vt:lpstr>
      <vt:lpstr>baseURL</vt:lpstr>
      <vt:lpstr>Notes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Clauser</dc:creator>
  <cp:lastModifiedBy>Jones, Andy</cp:lastModifiedBy>
  <dcterms:created xsi:type="dcterms:W3CDTF">2013-10-01T18:16:00Z</dcterms:created>
  <dcterms:modified xsi:type="dcterms:W3CDTF">2016-03-21T09:49:37Z</dcterms:modified>
</cp:coreProperties>
</file>